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6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7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8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126"/>
  <workbookPr/>
  <mc:AlternateContent xmlns:mc="http://schemas.openxmlformats.org/markup-compatibility/2006">
    <mc:Choice Requires="x15">
      <x15ac:absPath xmlns:x15ac="http://schemas.microsoft.com/office/spreadsheetml/2010/11/ac" url="D:\Documents\WPI 17-18 A Term\MQP\Documents\Intake Simulation\"/>
    </mc:Choice>
  </mc:AlternateContent>
  <xr:revisionPtr revIDLastSave="0" documentId="13_ncr:1_{58DBC7AD-AB4D-42AF-826B-75D4705F0936}" xr6:coauthVersionLast="31" xr6:coauthVersionMax="31" xr10:uidLastSave="{00000000-0000-0000-0000-000000000000}"/>
  <bookViews>
    <workbookView xWindow="0" yWindow="0" windowWidth="28800" windowHeight="14280" tabRatio="717" activeTab="1" xr2:uid="{00000000-000D-0000-FFFF-FFFF00000000}"/>
  </bookViews>
  <sheets>
    <sheet name="Notes" sheetId="12" r:id="rId1"/>
    <sheet name="Pres Est+Mov Vlv+Mach Delay" sheetId="10" r:id="rId2"/>
    <sheet name="RPM Comp." sheetId="13" r:id="rId3"/>
    <sheet name="Exhaust Gas Math" sheetId="2" r:id="rId4"/>
    <sheet name="Thermo Table Curve Fits" sheetId="3" r:id="rId5"/>
    <sheet name="Vlv Comp. Scratch" sheetId="11" r:id="rId6"/>
    <sheet name="Intake Valve Fxn Scratch" sheetId="9" r:id="rId7"/>
    <sheet name="Pres Est w Mov Vlv (DEPRECATED)" sheetId="8" r:id="rId8"/>
    <sheet name="Pres Est (DEPRECATED)" sheetId="1" r:id="rId9"/>
    <sheet name="Pres Est Orig (DEPRECATED)" sheetId="14" r:id="rId10"/>
  </sheets>
  <definedNames>
    <definedName name="CopyData_1000pts">'Pres Est+Mov Vlv+Mach Delay'!$E$5:$F$1005</definedName>
    <definedName name="CopyData_2000pts">'Pres Est+Mov Vlv+Mach Delay'!$E$5:$F$2005</definedName>
    <definedName name="CopyData_4000pts">'Pres Est+Mov Vlv+Mach Delay'!$E$5:$F$4005</definedName>
    <definedName name="Simulation_Input_Data" localSheetId="7">'Pres Est w Mov Vlv (DEPRECATED)'!$E$4:$F$1124</definedName>
    <definedName name="Simulation_Input_Data">'Pres Est (DEPRECATED)'!$T$4:$U$1124</definedName>
  </definedNames>
  <calcPr calcId="179017"/>
</workbook>
</file>

<file path=xl/calcChain.xml><?xml version="1.0" encoding="utf-8"?>
<calcChain xmlns="http://schemas.openxmlformats.org/spreadsheetml/2006/main">
  <c r="F3" i="10" l="1"/>
  <c r="E3" i="10"/>
  <c r="B16" i="10"/>
  <c r="B13" i="10" l="1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99" i="9"/>
  <c r="E100" i="9"/>
  <c r="E101" i="9"/>
  <c r="E102" i="9"/>
  <c r="E103" i="9"/>
  <c r="E104" i="9"/>
  <c r="E105" i="9"/>
  <c r="E106" i="9"/>
  <c r="E107" i="9"/>
  <c r="E108" i="9"/>
  <c r="E109" i="9"/>
  <c r="E110" i="9"/>
  <c r="E111" i="9"/>
  <c r="E112" i="9"/>
  <c r="E113" i="9"/>
  <c r="E114" i="9"/>
  <c r="E115" i="9"/>
  <c r="E116" i="9"/>
  <c r="E117" i="9"/>
  <c r="E118" i="9"/>
  <c r="E119" i="9"/>
  <c r="E120" i="9"/>
  <c r="E121" i="9"/>
  <c r="E122" i="9"/>
  <c r="E123" i="9"/>
  <c r="E124" i="9"/>
  <c r="E125" i="9"/>
  <c r="E126" i="9"/>
  <c r="E127" i="9"/>
  <c r="E128" i="9"/>
  <c r="E129" i="9"/>
  <c r="E130" i="9"/>
  <c r="E131" i="9"/>
  <c r="E132" i="9"/>
  <c r="E133" i="9"/>
  <c r="E134" i="9"/>
  <c r="E135" i="9"/>
  <c r="E136" i="9"/>
  <c r="E137" i="9"/>
  <c r="E138" i="9"/>
  <c r="E139" i="9"/>
  <c r="E140" i="9"/>
  <c r="E141" i="9"/>
  <c r="E142" i="9"/>
  <c r="E143" i="9"/>
  <c r="E144" i="9"/>
  <c r="E145" i="9"/>
  <c r="B3" i="9"/>
  <c r="B2" i="9"/>
  <c r="B12" i="2"/>
  <c r="B6" i="10"/>
  <c r="H6" i="10"/>
  <c r="H7" i="10" s="1"/>
  <c r="H8" i="10" s="1"/>
  <c r="H9" i="10" s="1"/>
  <c r="H10" i="10" s="1"/>
  <c r="H11" i="10" s="1"/>
  <c r="H12" i="10" s="1"/>
  <c r="H13" i="10" s="1"/>
  <c r="H14" i="10" s="1"/>
  <c r="H15" i="10" s="1"/>
  <c r="H16" i="10" s="1"/>
  <c r="H17" i="10" s="1"/>
  <c r="H18" i="10" s="1"/>
  <c r="H19" i="10" s="1"/>
  <c r="H20" i="10" s="1"/>
  <c r="H21" i="10" s="1"/>
  <c r="H22" i="10" s="1"/>
  <c r="H23" i="10" s="1"/>
  <c r="H24" i="10" s="1"/>
  <c r="H25" i="10" s="1"/>
  <c r="H26" i="10" s="1"/>
  <c r="H27" i="10" s="1"/>
  <c r="H28" i="10" s="1"/>
  <c r="H29" i="10" s="1"/>
  <c r="H30" i="10" s="1"/>
  <c r="H31" i="10" s="1"/>
  <c r="H32" i="10" s="1"/>
  <c r="H33" i="10" s="1"/>
  <c r="H34" i="10" s="1"/>
  <c r="H35" i="10" s="1"/>
  <c r="H36" i="10" s="1"/>
  <c r="H37" i="10" s="1"/>
  <c r="H38" i="10" s="1"/>
  <c r="H39" i="10" s="1"/>
  <c r="H40" i="10" s="1"/>
  <c r="H41" i="10" s="1"/>
  <c r="H42" i="10" s="1"/>
  <c r="H43" i="10" s="1"/>
  <c r="H44" i="10" s="1"/>
  <c r="H45" i="10" s="1"/>
  <c r="H46" i="10" s="1"/>
  <c r="H47" i="10" s="1"/>
  <c r="H48" i="10" s="1"/>
  <c r="H49" i="10" s="1"/>
  <c r="H50" i="10" s="1"/>
  <c r="H51" i="10" s="1"/>
  <c r="H52" i="10" s="1"/>
  <c r="H53" i="10" s="1"/>
  <c r="H54" i="10" s="1"/>
  <c r="H55" i="10" s="1"/>
  <c r="H56" i="10" s="1"/>
  <c r="H57" i="10" s="1"/>
  <c r="H58" i="10" s="1"/>
  <c r="H59" i="10" s="1"/>
  <c r="H60" i="10" s="1"/>
  <c r="H61" i="10" s="1"/>
  <c r="H62" i="10" s="1"/>
  <c r="H63" i="10" s="1"/>
  <c r="H64" i="10" s="1"/>
  <c r="H65" i="10" s="1"/>
  <c r="H66" i="10" s="1"/>
  <c r="H67" i="10" s="1"/>
  <c r="H68" i="10" s="1"/>
  <c r="H69" i="10" s="1"/>
  <c r="H70" i="10" s="1"/>
  <c r="H71" i="10" s="1"/>
  <c r="H72" i="10" s="1"/>
  <c r="H73" i="10" s="1"/>
  <c r="H74" i="10" s="1"/>
  <c r="H75" i="10" s="1"/>
  <c r="H76" i="10" s="1"/>
  <c r="H77" i="10" s="1"/>
  <c r="H78" i="10" s="1"/>
  <c r="H79" i="10" s="1"/>
  <c r="H80" i="10" s="1"/>
  <c r="H81" i="10" s="1"/>
  <c r="H82" i="10" s="1"/>
  <c r="H83" i="10" s="1"/>
  <c r="H84" i="10" s="1"/>
  <c r="H85" i="10" s="1"/>
  <c r="H86" i="10" s="1"/>
  <c r="H87" i="10" s="1"/>
  <c r="H88" i="10" s="1"/>
  <c r="H89" i="10" s="1"/>
  <c r="H90" i="10" s="1"/>
  <c r="H91" i="10" s="1"/>
  <c r="H92" i="10" s="1"/>
  <c r="H93" i="10" s="1"/>
  <c r="H94" i="10" s="1"/>
  <c r="H95" i="10" s="1"/>
  <c r="H96" i="10" s="1"/>
  <c r="H97" i="10" s="1"/>
  <c r="H98" i="10" s="1"/>
  <c r="H99" i="10" s="1"/>
  <c r="H100" i="10" s="1"/>
  <c r="H101" i="10" s="1"/>
  <c r="H102" i="10" s="1"/>
  <c r="H103" i="10" s="1"/>
  <c r="H104" i="10" s="1"/>
  <c r="H105" i="10" s="1"/>
  <c r="H106" i="10" s="1"/>
  <c r="H107" i="10" s="1"/>
  <c r="H108" i="10" s="1"/>
  <c r="H109" i="10" s="1"/>
  <c r="H110" i="10" s="1"/>
  <c r="H111" i="10" s="1"/>
  <c r="H112" i="10" s="1"/>
  <c r="H113" i="10" s="1"/>
  <c r="H114" i="10" s="1"/>
  <c r="H115" i="10" s="1"/>
  <c r="H116" i="10" s="1"/>
  <c r="H117" i="10" s="1"/>
  <c r="H118" i="10" s="1"/>
  <c r="H119" i="10" s="1"/>
  <c r="H120" i="10" s="1"/>
  <c r="H121" i="10" s="1"/>
  <c r="H122" i="10" s="1"/>
  <c r="H123" i="10" s="1"/>
  <c r="H124" i="10" s="1"/>
  <c r="H125" i="10" s="1"/>
  <c r="H126" i="10" s="1"/>
  <c r="H127" i="10" s="1"/>
  <c r="H128" i="10" s="1"/>
  <c r="H129" i="10" s="1"/>
  <c r="H130" i="10" s="1"/>
  <c r="H131" i="10" s="1"/>
  <c r="H132" i="10" s="1"/>
  <c r="H133" i="10" s="1"/>
  <c r="H134" i="10" s="1"/>
  <c r="H135" i="10" s="1"/>
  <c r="H136" i="10" s="1"/>
  <c r="H137" i="10" s="1"/>
  <c r="H138" i="10" s="1"/>
  <c r="H139" i="10" s="1"/>
  <c r="H140" i="10" s="1"/>
  <c r="H141" i="10" s="1"/>
  <c r="H142" i="10" s="1"/>
  <c r="H143" i="10" s="1"/>
  <c r="H144" i="10" s="1"/>
  <c r="H145" i="10" s="1"/>
  <c r="H146" i="10" s="1"/>
  <c r="H147" i="10" s="1"/>
  <c r="H148" i="10" s="1"/>
  <c r="H149" i="10" s="1"/>
  <c r="H150" i="10" s="1"/>
  <c r="H151" i="10" s="1"/>
  <c r="H152" i="10" s="1"/>
  <c r="H153" i="10" s="1"/>
  <c r="H154" i="10" s="1"/>
  <c r="H155" i="10" s="1"/>
  <c r="H156" i="10" s="1"/>
  <c r="H157" i="10" s="1"/>
  <c r="H158" i="10" s="1"/>
  <c r="H159" i="10" s="1"/>
  <c r="H160" i="10" s="1"/>
  <c r="H161" i="10" s="1"/>
  <c r="H162" i="10" s="1"/>
  <c r="H163" i="10" s="1"/>
  <c r="H164" i="10" s="1"/>
  <c r="H165" i="10" s="1"/>
  <c r="H166" i="10" s="1"/>
  <c r="H167" i="10" s="1"/>
  <c r="H168" i="10" s="1"/>
  <c r="H169" i="10" s="1"/>
  <c r="H170" i="10" s="1"/>
  <c r="H171" i="10" s="1"/>
  <c r="H172" i="10" s="1"/>
  <c r="H173" i="10" s="1"/>
  <c r="H174" i="10" s="1"/>
  <c r="H175" i="10" s="1"/>
  <c r="H176" i="10" s="1"/>
  <c r="H177" i="10" s="1"/>
  <c r="H178" i="10" s="1"/>
  <c r="H179" i="10" s="1"/>
  <c r="H180" i="10" s="1"/>
  <c r="H181" i="10" s="1"/>
  <c r="H182" i="10" s="1"/>
  <c r="H183" i="10" s="1"/>
  <c r="H184" i="10" s="1"/>
  <c r="H185" i="10" s="1"/>
  <c r="H186" i="10" s="1"/>
  <c r="H187" i="10" s="1"/>
  <c r="H188" i="10" s="1"/>
  <c r="H189" i="10" s="1"/>
  <c r="H190" i="10" s="1"/>
  <c r="H191" i="10" s="1"/>
  <c r="H192" i="10" s="1"/>
  <c r="H193" i="10" s="1"/>
  <c r="H194" i="10" s="1"/>
  <c r="H195" i="10" s="1"/>
  <c r="H196" i="10" s="1"/>
  <c r="H197" i="10" s="1"/>
  <c r="H198" i="10" s="1"/>
  <c r="H199" i="10" s="1"/>
  <c r="H200" i="10" s="1"/>
  <c r="H201" i="10" s="1"/>
  <c r="H202" i="10" s="1"/>
  <c r="H203" i="10" s="1"/>
  <c r="H204" i="10" s="1"/>
  <c r="H205" i="10" s="1"/>
  <c r="H206" i="10" s="1"/>
  <c r="H207" i="10" s="1"/>
  <c r="H208" i="10" s="1"/>
  <c r="H209" i="10" s="1"/>
  <c r="H210" i="10" s="1"/>
  <c r="H211" i="10" s="1"/>
  <c r="H212" i="10" s="1"/>
  <c r="H213" i="10" s="1"/>
  <c r="H214" i="10" s="1"/>
  <c r="H215" i="10" s="1"/>
  <c r="H216" i="10" s="1"/>
  <c r="H217" i="10" s="1"/>
  <c r="H218" i="10" s="1"/>
  <c r="H219" i="10" s="1"/>
  <c r="H220" i="10" s="1"/>
  <c r="H221" i="10" s="1"/>
  <c r="H222" i="10" s="1"/>
  <c r="H223" i="10" s="1"/>
  <c r="H224" i="10" s="1"/>
  <c r="H225" i="10" s="1"/>
  <c r="H226" i="10" s="1"/>
  <c r="H227" i="10" s="1"/>
  <c r="H228" i="10" s="1"/>
  <c r="H229" i="10" s="1"/>
  <c r="H230" i="10" s="1"/>
  <c r="H231" i="10" s="1"/>
  <c r="H232" i="10" s="1"/>
  <c r="H233" i="10" s="1"/>
  <c r="H234" i="10" s="1"/>
  <c r="H235" i="10" s="1"/>
  <c r="H236" i="10" s="1"/>
  <c r="H237" i="10" s="1"/>
  <c r="H238" i="10" s="1"/>
  <c r="H239" i="10" s="1"/>
  <c r="H240" i="10" s="1"/>
  <c r="H241" i="10" s="1"/>
  <c r="H242" i="10" s="1"/>
  <c r="H243" i="10" s="1"/>
  <c r="H244" i="10" s="1"/>
  <c r="H245" i="10" s="1"/>
  <c r="H246" i="10" s="1"/>
  <c r="H247" i="10" s="1"/>
  <c r="H248" i="10" s="1"/>
  <c r="H249" i="10" s="1"/>
  <c r="H250" i="10" s="1"/>
  <c r="H251" i="10" s="1"/>
  <c r="H252" i="10" s="1"/>
  <c r="H253" i="10" s="1"/>
  <c r="H254" i="10" s="1"/>
  <c r="H255" i="10" s="1"/>
  <c r="H256" i="10" s="1"/>
  <c r="H257" i="10" s="1"/>
  <c r="H258" i="10" s="1"/>
  <c r="H259" i="10" s="1"/>
  <c r="H260" i="10" s="1"/>
  <c r="H261" i="10" s="1"/>
  <c r="H262" i="10" s="1"/>
  <c r="H263" i="10" s="1"/>
  <c r="H264" i="10" s="1"/>
  <c r="H265" i="10" s="1"/>
  <c r="H266" i="10" s="1"/>
  <c r="H267" i="10" s="1"/>
  <c r="H268" i="10" s="1"/>
  <c r="H269" i="10" s="1"/>
  <c r="H270" i="10" s="1"/>
  <c r="H271" i="10" s="1"/>
  <c r="H272" i="10" s="1"/>
  <c r="H273" i="10" s="1"/>
  <c r="H274" i="10" s="1"/>
  <c r="H275" i="10" s="1"/>
  <c r="H276" i="10" s="1"/>
  <c r="H277" i="10" s="1"/>
  <c r="H278" i="10" s="1"/>
  <c r="H279" i="10" s="1"/>
  <c r="H280" i="10" s="1"/>
  <c r="H281" i="10" s="1"/>
  <c r="H282" i="10" s="1"/>
  <c r="H283" i="10" s="1"/>
  <c r="H284" i="10" s="1"/>
  <c r="H285" i="10" s="1"/>
  <c r="H286" i="10" s="1"/>
  <c r="H287" i="10" s="1"/>
  <c r="H288" i="10" s="1"/>
  <c r="H289" i="10" s="1"/>
  <c r="H290" i="10" s="1"/>
  <c r="H291" i="10" s="1"/>
  <c r="H292" i="10" s="1"/>
  <c r="H293" i="10" s="1"/>
  <c r="H294" i="10" s="1"/>
  <c r="H295" i="10" s="1"/>
  <c r="H296" i="10" s="1"/>
  <c r="H297" i="10" s="1"/>
  <c r="H298" i="10" s="1"/>
  <c r="H299" i="10" s="1"/>
  <c r="H300" i="10" s="1"/>
  <c r="H301" i="10" s="1"/>
  <c r="H302" i="10" s="1"/>
  <c r="H303" i="10" s="1"/>
  <c r="H304" i="10" s="1"/>
  <c r="H305" i="10" s="1"/>
  <c r="H306" i="10" s="1"/>
  <c r="H307" i="10" s="1"/>
  <c r="H308" i="10" s="1"/>
  <c r="H309" i="10" s="1"/>
  <c r="H310" i="10" s="1"/>
  <c r="H311" i="10" s="1"/>
  <c r="H312" i="10" s="1"/>
  <c r="H313" i="10" s="1"/>
  <c r="H314" i="10" s="1"/>
  <c r="H315" i="10" s="1"/>
  <c r="H316" i="10" s="1"/>
  <c r="H317" i="10" s="1"/>
  <c r="H318" i="10" s="1"/>
  <c r="H319" i="10" s="1"/>
  <c r="H320" i="10" s="1"/>
  <c r="H321" i="10" s="1"/>
  <c r="H322" i="10" s="1"/>
  <c r="H323" i="10" s="1"/>
  <c r="H324" i="10" s="1"/>
  <c r="H325" i="10" s="1"/>
  <c r="H326" i="10" s="1"/>
  <c r="H327" i="10" s="1"/>
  <c r="H328" i="10" s="1"/>
  <c r="H329" i="10" s="1"/>
  <c r="H330" i="10" s="1"/>
  <c r="H331" i="10" s="1"/>
  <c r="H332" i="10" s="1"/>
  <c r="H333" i="10" s="1"/>
  <c r="H334" i="10" s="1"/>
  <c r="H335" i="10" s="1"/>
  <c r="H336" i="10" s="1"/>
  <c r="H337" i="10" s="1"/>
  <c r="H338" i="10" s="1"/>
  <c r="H339" i="10" s="1"/>
  <c r="H340" i="10" s="1"/>
  <c r="H341" i="10" s="1"/>
  <c r="H342" i="10" s="1"/>
  <c r="H343" i="10" s="1"/>
  <c r="H344" i="10" s="1"/>
  <c r="H345" i="10" s="1"/>
  <c r="H346" i="10" s="1"/>
  <c r="H347" i="10" s="1"/>
  <c r="H348" i="10" s="1"/>
  <c r="H349" i="10" s="1"/>
  <c r="H350" i="10" s="1"/>
  <c r="H351" i="10" s="1"/>
  <c r="H352" i="10" s="1"/>
  <c r="H353" i="10" s="1"/>
  <c r="H354" i="10" s="1"/>
  <c r="H355" i="10" s="1"/>
  <c r="H356" i="10" s="1"/>
  <c r="H357" i="10" s="1"/>
  <c r="H358" i="10" s="1"/>
  <c r="H359" i="10" s="1"/>
  <c r="H360" i="10" s="1"/>
  <c r="H361" i="10" s="1"/>
  <c r="H362" i="10" s="1"/>
  <c r="H363" i="10" s="1"/>
  <c r="H364" i="10" s="1"/>
  <c r="H365" i="10" s="1"/>
  <c r="H366" i="10" s="1"/>
  <c r="H367" i="10" s="1"/>
  <c r="H368" i="10" s="1"/>
  <c r="H369" i="10" s="1"/>
  <c r="H370" i="10" s="1"/>
  <c r="H371" i="10" s="1"/>
  <c r="H372" i="10" s="1"/>
  <c r="H373" i="10" s="1"/>
  <c r="H374" i="10" s="1"/>
  <c r="H375" i="10" s="1"/>
  <c r="H376" i="10" s="1"/>
  <c r="H377" i="10" s="1"/>
  <c r="H378" i="10" s="1"/>
  <c r="H379" i="10" s="1"/>
  <c r="H380" i="10" s="1"/>
  <c r="H381" i="10" s="1"/>
  <c r="H382" i="10" s="1"/>
  <c r="H383" i="10" s="1"/>
  <c r="H384" i="10" s="1"/>
  <c r="H385" i="10" s="1"/>
  <c r="H386" i="10" s="1"/>
  <c r="H387" i="10" s="1"/>
  <c r="H388" i="10" s="1"/>
  <c r="H389" i="10" s="1"/>
  <c r="H390" i="10" s="1"/>
  <c r="H391" i="10" s="1"/>
  <c r="H392" i="10" s="1"/>
  <c r="H393" i="10" s="1"/>
  <c r="H394" i="10" s="1"/>
  <c r="H395" i="10" s="1"/>
  <c r="H396" i="10" s="1"/>
  <c r="H397" i="10" s="1"/>
  <c r="H398" i="10" s="1"/>
  <c r="H399" i="10" s="1"/>
  <c r="H400" i="10" s="1"/>
  <c r="H401" i="10" s="1"/>
  <c r="H402" i="10" s="1"/>
  <c r="H403" i="10" s="1"/>
  <c r="H404" i="10" s="1"/>
  <c r="H405" i="10" s="1"/>
  <c r="H406" i="10" s="1"/>
  <c r="H407" i="10" s="1"/>
  <c r="H408" i="10" s="1"/>
  <c r="H409" i="10" s="1"/>
  <c r="H410" i="10" s="1"/>
  <c r="H411" i="10" s="1"/>
  <c r="H412" i="10" s="1"/>
  <c r="H413" i="10" s="1"/>
  <c r="H414" i="10" s="1"/>
  <c r="H415" i="10" s="1"/>
  <c r="H416" i="10" s="1"/>
  <c r="H417" i="10" s="1"/>
  <c r="H418" i="10" s="1"/>
  <c r="H419" i="10" s="1"/>
  <c r="H420" i="10" s="1"/>
  <c r="H421" i="10" s="1"/>
  <c r="H422" i="10" s="1"/>
  <c r="H423" i="10" s="1"/>
  <c r="H424" i="10" s="1"/>
  <c r="H425" i="10" s="1"/>
  <c r="H426" i="10" s="1"/>
  <c r="H427" i="10" s="1"/>
  <c r="H428" i="10" s="1"/>
  <c r="H429" i="10" s="1"/>
  <c r="H430" i="10" s="1"/>
  <c r="H431" i="10" s="1"/>
  <c r="H432" i="10" s="1"/>
  <c r="H433" i="10" s="1"/>
  <c r="H434" i="10" s="1"/>
  <c r="H435" i="10" s="1"/>
  <c r="H436" i="10" s="1"/>
  <c r="H437" i="10" s="1"/>
  <c r="H438" i="10" s="1"/>
  <c r="H439" i="10" s="1"/>
  <c r="H440" i="10" s="1"/>
  <c r="H441" i="10" s="1"/>
  <c r="H442" i="10" s="1"/>
  <c r="H443" i="10" s="1"/>
  <c r="H444" i="10" s="1"/>
  <c r="H445" i="10" s="1"/>
  <c r="H446" i="10" s="1"/>
  <c r="H447" i="10" s="1"/>
  <c r="H448" i="10" s="1"/>
  <c r="H449" i="10" s="1"/>
  <c r="H450" i="10" s="1"/>
  <c r="H451" i="10" s="1"/>
  <c r="H452" i="10" s="1"/>
  <c r="H453" i="10" s="1"/>
  <c r="H454" i="10" s="1"/>
  <c r="H455" i="10" s="1"/>
  <c r="H456" i="10" s="1"/>
  <c r="H457" i="10" s="1"/>
  <c r="H458" i="10" s="1"/>
  <c r="H459" i="10" s="1"/>
  <c r="H460" i="10" s="1"/>
  <c r="H461" i="10" s="1"/>
  <c r="H462" i="10" s="1"/>
  <c r="H463" i="10" s="1"/>
  <c r="H464" i="10" s="1"/>
  <c r="H465" i="10" s="1"/>
  <c r="H466" i="10" s="1"/>
  <c r="H467" i="10" s="1"/>
  <c r="H468" i="10" s="1"/>
  <c r="H469" i="10" s="1"/>
  <c r="H470" i="10" s="1"/>
  <c r="H471" i="10" s="1"/>
  <c r="H472" i="10" s="1"/>
  <c r="H473" i="10" s="1"/>
  <c r="H474" i="10" s="1"/>
  <c r="H475" i="10" s="1"/>
  <c r="H476" i="10" s="1"/>
  <c r="H477" i="10" s="1"/>
  <c r="H478" i="10" s="1"/>
  <c r="H479" i="10" s="1"/>
  <c r="H480" i="10" s="1"/>
  <c r="H481" i="10" s="1"/>
  <c r="H482" i="10" s="1"/>
  <c r="H483" i="10" s="1"/>
  <c r="H484" i="10" s="1"/>
  <c r="H485" i="10" s="1"/>
  <c r="H486" i="10" s="1"/>
  <c r="H487" i="10" s="1"/>
  <c r="H488" i="10" s="1"/>
  <c r="H489" i="10" s="1"/>
  <c r="H490" i="10" s="1"/>
  <c r="H491" i="10" s="1"/>
  <c r="H492" i="10" s="1"/>
  <c r="H493" i="10" s="1"/>
  <c r="H494" i="10" s="1"/>
  <c r="H495" i="10" s="1"/>
  <c r="H496" i="10" s="1"/>
  <c r="H497" i="10" s="1"/>
  <c r="H498" i="10" s="1"/>
  <c r="H499" i="10" s="1"/>
  <c r="H500" i="10" s="1"/>
  <c r="H501" i="10" s="1"/>
  <c r="H502" i="10" s="1"/>
  <c r="H503" i="10" s="1"/>
  <c r="H504" i="10" s="1"/>
  <c r="H505" i="10" s="1"/>
  <c r="H506" i="10" s="1"/>
  <c r="H507" i="10" s="1"/>
  <c r="H508" i="10" s="1"/>
  <c r="H509" i="10" s="1"/>
  <c r="H510" i="10" s="1"/>
  <c r="H511" i="10" s="1"/>
  <c r="H512" i="10" s="1"/>
  <c r="H513" i="10" s="1"/>
  <c r="H514" i="10" s="1"/>
  <c r="H515" i="10" s="1"/>
  <c r="H516" i="10" s="1"/>
  <c r="H517" i="10" s="1"/>
  <c r="H518" i="10" s="1"/>
  <c r="H519" i="10" s="1"/>
  <c r="H520" i="10" s="1"/>
  <c r="H521" i="10" s="1"/>
  <c r="H522" i="10" s="1"/>
  <c r="H523" i="10" s="1"/>
  <c r="H524" i="10" s="1"/>
  <c r="H525" i="10" s="1"/>
  <c r="H526" i="10" s="1"/>
  <c r="H527" i="10" s="1"/>
  <c r="H528" i="10" s="1"/>
  <c r="H529" i="10" s="1"/>
  <c r="H530" i="10" s="1"/>
  <c r="H531" i="10" s="1"/>
  <c r="H532" i="10" s="1"/>
  <c r="H533" i="10" s="1"/>
  <c r="H534" i="10" s="1"/>
  <c r="H535" i="10" s="1"/>
  <c r="H536" i="10" s="1"/>
  <c r="H537" i="10" s="1"/>
  <c r="H538" i="10" s="1"/>
  <c r="H539" i="10" s="1"/>
  <c r="H540" i="10" s="1"/>
  <c r="H541" i="10" s="1"/>
  <c r="H542" i="10" s="1"/>
  <c r="H543" i="10" s="1"/>
  <c r="H544" i="10" s="1"/>
  <c r="H545" i="10" s="1"/>
  <c r="H546" i="10" s="1"/>
  <c r="H547" i="10" s="1"/>
  <c r="H548" i="10" s="1"/>
  <c r="H549" i="10" s="1"/>
  <c r="H550" i="10" s="1"/>
  <c r="H551" i="10" s="1"/>
  <c r="H552" i="10" s="1"/>
  <c r="H553" i="10" s="1"/>
  <c r="H554" i="10" s="1"/>
  <c r="H555" i="10" s="1"/>
  <c r="H556" i="10" s="1"/>
  <c r="H557" i="10" s="1"/>
  <c r="H558" i="10" s="1"/>
  <c r="H559" i="10" s="1"/>
  <c r="H560" i="10" s="1"/>
  <c r="H561" i="10" s="1"/>
  <c r="H562" i="10" s="1"/>
  <c r="H563" i="10" s="1"/>
  <c r="H564" i="10" s="1"/>
  <c r="H565" i="10" s="1"/>
  <c r="H566" i="10" s="1"/>
  <c r="H567" i="10" s="1"/>
  <c r="H568" i="10" s="1"/>
  <c r="H569" i="10" s="1"/>
  <c r="H570" i="10" s="1"/>
  <c r="H571" i="10" s="1"/>
  <c r="H572" i="10" s="1"/>
  <c r="H573" i="10" s="1"/>
  <c r="H574" i="10" s="1"/>
  <c r="H575" i="10" s="1"/>
  <c r="H576" i="10" s="1"/>
  <c r="H577" i="10" s="1"/>
  <c r="H578" i="10" s="1"/>
  <c r="H579" i="10" s="1"/>
  <c r="H580" i="10" s="1"/>
  <c r="H581" i="10" s="1"/>
  <c r="H582" i="10" s="1"/>
  <c r="H583" i="10" s="1"/>
  <c r="H584" i="10" s="1"/>
  <c r="H585" i="10" s="1"/>
  <c r="H586" i="10" s="1"/>
  <c r="H587" i="10" s="1"/>
  <c r="H588" i="10" s="1"/>
  <c r="H589" i="10" s="1"/>
  <c r="H590" i="10" s="1"/>
  <c r="H591" i="10" s="1"/>
  <c r="H592" i="10" s="1"/>
  <c r="H593" i="10" s="1"/>
  <c r="H594" i="10" s="1"/>
  <c r="H595" i="10" s="1"/>
  <c r="H596" i="10" s="1"/>
  <c r="H597" i="10" s="1"/>
  <c r="H598" i="10" s="1"/>
  <c r="H599" i="10" s="1"/>
  <c r="H600" i="10" s="1"/>
  <c r="H601" i="10" s="1"/>
  <c r="H602" i="10" s="1"/>
  <c r="H603" i="10" s="1"/>
  <c r="H604" i="10" s="1"/>
  <c r="H605" i="10" s="1"/>
  <c r="H606" i="10" s="1"/>
  <c r="H607" i="10" s="1"/>
  <c r="H608" i="10" s="1"/>
  <c r="H609" i="10" s="1"/>
  <c r="H610" i="10" s="1"/>
  <c r="H611" i="10" s="1"/>
  <c r="H612" i="10" s="1"/>
  <c r="H613" i="10" s="1"/>
  <c r="H614" i="10" s="1"/>
  <c r="H615" i="10" s="1"/>
  <c r="H616" i="10" s="1"/>
  <c r="H617" i="10" s="1"/>
  <c r="H618" i="10" s="1"/>
  <c r="H619" i="10" s="1"/>
  <c r="H620" i="10" s="1"/>
  <c r="H621" i="10" s="1"/>
  <c r="H622" i="10" s="1"/>
  <c r="H623" i="10" s="1"/>
  <c r="H624" i="10" s="1"/>
  <c r="H625" i="10" s="1"/>
  <c r="H626" i="10" s="1"/>
  <c r="H627" i="10" s="1"/>
  <c r="H628" i="10" s="1"/>
  <c r="H629" i="10" s="1"/>
  <c r="H630" i="10" s="1"/>
  <c r="H631" i="10" s="1"/>
  <c r="H632" i="10" s="1"/>
  <c r="H633" i="10" s="1"/>
  <c r="H634" i="10" s="1"/>
  <c r="H635" i="10" s="1"/>
  <c r="H636" i="10" s="1"/>
  <c r="H637" i="10" s="1"/>
  <c r="H638" i="10" s="1"/>
  <c r="H639" i="10" s="1"/>
  <c r="H640" i="10" s="1"/>
  <c r="H641" i="10" s="1"/>
  <c r="H642" i="10" s="1"/>
  <c r="H643" i="10" s="1"/>
  <c r="H644" i="10" s="1"/>
  <c r="H645" i="10" s="1"/>
  <c r="H646" i="10" s="1"/>
  <c r="H647" i="10" s="1"/>
  <c r="H648" i="10" s="1"/>
  <c r="H649" i="10" s="1"/>
  <c r="H650" i="10" s="1"/>
  <c r="H651" i="10" s="1"/>
  <c r="H652" i="10" s="1"/>
  <c r="H653" i="10" s="1"/>
  <c r="H654" i="10" s="1"/>
  <c r="H655" i="10" s="1"/>
  <c r="H656" i="10" s="1"/>
  <c r="H657" i="10" s="1"/>
  <c r="H658" i="10" s="1"/>
  <c r="H659" i="10" s="1"/>
  <c r="H660" i="10" s="1"/>
  <c r="H661" i="10" s="1"/>
  <c r="H662" i="10" s="1"/>
  <c r="H663" i="10" s="1"/>
  <c r="H664" i="10" s="1"/>
  <c r="H665" i="10" s="1"/>
  <c r="H666" i="10" s="1"/>
  <c r="H667" i="10" s="1"/>
  <c r="H668" i="10" s="1"/>
  <c r="H669" i="10" s="1"/>
  <c r="H670" i="10" s="1"/>
  <c r="H671" i="10" s="1"/>
  <c r="H672" i="10" s="1"/>
  <c r="H673" i="10" s="1"/>
  <c r="H674" i="10" s="1"/>
  <c r="H675" i="10" s="1"/>
  <c r="H676" i="10" s="1"/>
  <c r="H677" i="10" s="1"/>
  <c r="H678" i="10" s="1"/>
  <c r="H679" i="10" s="1"/>
  <c r="H680" i="10" s="1"/>
  <c r="H681" i="10" s="1"/>
  <c r="H682" i="10" s="1"/>
  <c r="H683" i="10" s="1"/>
  <c r="H684" i="10" s="1"/>
  <c r="H685" i="10" s="1"/>
  <c r="H686" i="10" s="1"/>
  <c r="H687" i="10" s="1"/>
  <c r="H688" i="10" s="1"/>
  <c r="H689" i="10" s="1"/>
  <c r="H690" i="10" s="1"/>
  <c r="H691" i="10" s="1"/>
  <c r="H692" i="10" s="1"/>
  <c r="H693" i="10" s="1"/>
  <c r="H694" i="10" s="1"/>
  <c r="H695" i="10" s="1"/>
  <c r="H696" i="10" s="1"/>
  <c r="H697" i="10" s="1"/>
  <c r="H698" i="10" s="1"/>
  <c r="H699" i="10" s="1"/>
  <c r="H700" i="10" s="1"/>
  <c r="H701" i="10" s="1"/>
  <c r="H702" i="10" s="1"/>
  <c r="H703" i="10" s="1"/>
  <c r="H704" i="10" s="1"/>
  <c r="H705" i="10" s="1"/>
  <c r="H706" i="10" s="1"/>
  <c r="H707" i="10" s="1"/>
  <c r="H708" i="10" s="1"/>
  <c r="H709" i="10" s="1"/>
  <c r="H710" i="10" s="1"/>
  <c r="H711" i="10" s="1"/>
  <c r="H712" i="10" s="1"/>
  <c r="H713" i="10" s="1"/>
  <c r="H714" i="10" s="1"/>
  <c r="H715" i="10" s="1"/>
  <c r="H716" i="10" s="1"/>
  <c r="H717" i="10" s="1"/>
  <c r="H718" i="10" s="1"/>
  <c r="H719" i="10" s="1"/>
  <c r="H720" i="10" s="1"/>
  <c r="H721" i="10" s="1"/>
  <c r="H722" i="10" s="1"/>
  <c r="H723" i="10" s="1"/>
  <c r="H724" i="10" s="1"/>
  <c r="H725" i="10" s="1"/>
  <c r="H726" i="10" s="1"/>
  <c r="H727" i="10" s="1"/>
  <c r="H728" i="10" s="1"/>
  <c r="H729" i="10" s="1"/>
  <c r="H730" i="10" s="1"/>
  <c r="H731" i="10" s="1"/>
  <c r="H732" i="10" s="1"/>
  <c r="H733" i="10" s="1"/>
  <c r="H734" i="10" s="1"/>
  <c r="H735" i="10" s="1"/>
  <c r="H736" i="10" s="1"/>
  <c r="H737" i="10" s="1"/>
  <c r="H738" i="10" s="1"/>
  <c r="H739" i="10" s="1"/>
  <c r="H740" i="10" s="1"/>
  <c r="H741" i="10" s="1"/>
  <c r="H742" i="10" s="1"/>
  <c r="H743" i="10" s="1"/>
  <c r="H744" i="10" s="1"/>
  <c r="H745" i="10" s="1"/>
  <c r="H746" i="10" s="1"/>
  <c r="H747" i="10" s="1"/>
  <c r="H748" i="10" s="1"/>
  <c r="H749" i="10" s="1"/>
  <c r="H750" i="10" s="1"/>
  <c r="H751" i="10" s="1"/>
  <c r="H752" i="10" s="1"/>
  <c r="H753" i="10" s="1"/>
  <c r="H754" i="10" s="1"/>
  <c r="H755" i="10" s="1"/>
  <c r="H756" i="10" s="1"/>
  <c r="H757" i="10" s="1"/>
  <c r="H758" i="10" s="1"/>
  <c r="H759" i="10" s="1"/>
  <c r="H760" i="10" s="1"/>
  <c r="H761" i="10" s="1"/>
  <c r="H762" i="10" s="1"/>
  <c r="H763" i="10" s="1"/>
  <c r="H764" i="10" s="1"/>
  <c r="H765" i="10" s="1"/>
  <c r="H766" i="10" s="1"/>
  <c r="H767" i="10" s="1"/>
  <c r="H768" i="10" s="1"/>
  <c r="H769" i="10" s="1"/>
  <c r="H770" i="10" s="1"/>
  <c r="H771" i="10" s="1"/>
  <c r="H772" i="10" s="1"/>
  <c r="H773" i="10" s="1"/>
  <c r="H774" i="10" s="1"/>
  <c r="H775" i="10" s="1"/>
  <c r="H776" i="10" s="1"/>
  <c r="H777" i="10" s="1"/>
  <c r="H778" i="10" s="1"/>
  <c r="H779" i="10" s="1"/>
  <c r="H780" i="10" s="1"/>
  <c r="H781" i="10" s="1"/>
  <c r="H782" i="10" s="1"/>
  <c r="H783" i="10" s="1"/>
  <c r="H784" i="10" s="1"/>
  <c r="H785" i="10" s="1"/>
  <c r="H786" i="10" s="1"/>
  <c r="H787" i="10" s="1"/>
  <c r="H788" i="10" s="1"/>
  <c r="H789" i="10" s="1"/>
  <c r="H790" i="10" s="1"/>
  <c r="H791" i="10" s="1"/>
  <c r="H792" i="10" s="1"/>
  <c r="H793" i="10" s="1"/>
  <c r="H794" i="10" s="1"/>
  <c r="H795" i="10" s="1"/>
  <c r="H796" i="10" s="1"/>
  <c r="H797" i="10" s="1"/>
  <c r="H798" i="10" s="1"/>
  <c r="H799" i="10" s="1"/>
  <c r="H800" i="10" s="1"/>
  <c r="H801" i="10" s="1"/>
  <c r="H802" i="10" s="1"/>
  <c r="H803" i="10" s="1"/>
  <c r="H804" i="10" s="1"/>
  <c r="H805" i="10" s="1"/>
  <c r="H806" i="10" s="1"/>
  <c r="H807" i="10" s="1"/>
  <c r="H808" i="10" s="1"/>
  <c r="H809" i="10" s="1"/>
  <c r="H810" i="10" s="1"/>
  <c r="H811" i="10" s="1"/>
  <c r="H812" i="10" s="1"/>
  <c r="H813" i="10" s="1"/>
  <c r="H814" i="10" s="1"/>
  <c r="H815" i="10" s="1"/>
  <c r="H816" i="10" s="1"/>
  <c r="H817" i="10" s="1"/>
  <c r="H818" i="10" s="1"/>
  <c r="H819" i="10" s="1"/>
  <c r="H820" i="10" s="1"/>
  <c r="H821" i="10" s="1"/>
  <c r="H822" i="10" s="1"/>
  <c r="H823" i="10" s="1"/>
  <c r="H824" i="10" s="1"/>
  <c r="H825" i="10" s="1"/>
  <c r="H826" i="10" s="1"/>
  <c r="H827" i="10" s="1"/>
  <c r="H828" i="10" s="1"/>
  <c r="H829" i="10" s="1"/>
  <c r="H830" i="10" s="1"/>
  <c r="H831" i="10" s="1"/>
  <c r="H832" i="10" s="1"/>
  <c r="H833" i="10" s="1"/>
  <c r="H834" i="10" s="1"/>
  <c r="H835" i="10" s="1"/>
  <c r="H836" i="10" s="1"/>
  <c r="H837" i="10" s="1"/>
  <c r="H838" i="10" s="1"/>
  <c r="H839" i="10" s="1"/>
  <c r="H840" i="10" s="1"/>
  <c r="H841" i="10" s="1"/>
  <c r="H842" i="10" s="1"/>
  <c r="H843" i="10" s="1"/>
  <c r="H844" i="10" s="1"/>
  <c r="H845" i="10" s="1"/>
  <c r="H846" i="10" s="1"/>
  <c r="H847" i="10" s="1"/>
  <c r="H848" i="10" s="1"/>
  <c r="H849" i="10" s="1"/>
  <c r="H850" i="10" s="1"/>
  <c r="H851" i="10" s="1"/>
  <c r="H852" i="10" s="1"/>
  <c r="H853" i="10" s="1"/>
  <c r="H854" i="10" s="1"/>
  <c r="H855" i="10" s="1"/>
  <c r="H856" i="10" s="1"/>
  <c r="H857" i="10" s="1"/>
  <c r="H858" i="10" s="1"/>
  <c r="H859" i="10" s="1"/>
  <c r="H860" i="10" s="1"/>
  <c r="H861" i="10" s="1"/>
  <c r="H862" i="10" s="1"/>
  <c r="H863" i="10" s="1"/>
  <c r="H864" i="10" s="1"/>
  <c r="H865" i="10" s="1"/>
  <c r="H866" i="10" s="1"/>
  <c r="H867" i="10" s="1"/>
  <c r="H868" i="10" s="1"/>
  <c r="H869" i="10" s="1"/>
  <c r="H870" i="10" s="1"/>
  <c r="H871" i="10" s="1"/>
  <c r="H872" i="10" s="1"/>
  <c r="H873" i="10" s="1"/>
  <c r="H874" i="10" s="1"/>
  <c r="H875" i="10" s="1"/>
  <c r="H876" i="10" s="1"/>
  <c r="H877" i="10" s="1"/>
  <c r="H878" i="10" s="1"/>
  <c r="H879" i="10" s="1"/>
  <c r="H880" i="10" s="1"/>
  <c r="H881" i="10" s="1"/>
  <c r="H882" i="10" s="1"/>
  <c r="H883" i="10" s="1"/>
  <c r="H884" i="10" s="1"/>
  <c r="H885" i="10" s="1"/>
  <c r="H886" i="10" s="1"/>
  <c r="H887" i="10" s="1"/>
  <c r="H888" i="10" s="1"/>
  <c r="H889" i="10" s="1"/>
  <c r="H890" i="10" s="1"/>
  <c r="H891" i="10" s="1"/>
  <c r="H892" i="10" s="1"/>
  <c r="H893" i="10" s="1"/>
  <c r="H894" i="10" s="1"/>
  <c r="H895" i="10" s="1"/>
  <c r="H896" i="10" s="1"/>
  <c r="H897" i="10" s="1"/>
  <c r="H898" i="10" s="1"/>
  <c r="H899" i="10" s="1"/>
  <c r="H900" i="10" s="1"/>
  <c r="H901" i="10" s="1"/>
  <c r="H902" i="10" s="1"/>
  <c r="H903" i="10" s="1"/>
  <c r="H904" i="10" s="1"/>
  <c r="H905" i="10" s="1"/>
  <c r="H906" i="10" s="1"/>
  <c r="H907" i="10" s="1"/>
  <c r="H908" i="10" s="1"/>
  <c r="H909" i="10" s="1"/>
  <c r="H910" i="10" s="1"/>
  <c r="H911" i="10" s="1"/>
  <c r="H912" i="10" s="1"/>
  <c r="H913" i="10" s="1"/>
  <c r="H914" i="10" s="1"/>
  <c r="H915" i="10" s="1"/>
  <c r="H916" i="10" s="1"/>
  <c r="H917" i="10" s="1"/>
  <c r="H918" i="10" s="1"/>
  <c r="H919" i="10" s="1"/>
  <c r="H920" i="10" s="1"/>
  <c r="H921" i="10" s="1"/>
  <c r="H922" i="10" s="1"/>
  <c r="H923" i="10" s="1"/>
  <c r="H924" i="10" s="1"/>
  <c r="H925" i="10" s="1"/>
  <c r="H926" i="10" s="1"/>
  <c r="H927" i="10" s="1"/>
  <c r="H928" i="10" s="1"/>
  <c r="H929" i="10" s="1"/>
  <c r="H930" i="10" s="1"/>
  <c r="H931" i="10" s="1"/>
  <c r="H932" i="10" s="1"/>
  <c r="H933" i="10" s="1"/>
  <c r="H934" i="10" s="1"/>
  <c r="H935" i="10" s="1"/>
  <c r="H936" i="10" s="1"/>
  <c r="H937" i="10" s="1"/>
  <c r="H938" i="10" s="1"/>
  <c r="H939" i="10" s="1"/>
  <c r="H940" i="10" s="1"/>
  <c r="H941" i="10" s="1"/>
  <c r="H942" i="10" s="1"/>
  <c r="H943" i="10" s="1"/>
  <c r="H944" i="10" s="1"/>
  <c r="H945" i="10" s="1"/>
  <c r="H946" i="10" s="1"/>
  <c r="H947" i="10" s="1"/>
  <c r="H948" i="10" s="1"/>
  <c r="H949" i="10" s="1"/>
  <c r="H950" i="10" s="1"/>
  <c r="H951" i="10" s="1"/>
  <c r="H952" i="10" s="1"/>
  <c r="H953" i="10" s="1"/>
  <c r="H954" i="10" s="1"/>
  <c r="H955" i="10" s="1"/>
  <c r="H956" i="10" s="1"/>
  <c r="H957" i="10" s="1"/>
  <c r="H958" i="10" s="1"/>
  <c r="H959" i="10" s="1"/>
  <c r="H960" i="10" s="1"/>
  <c r="H961" i="10" s="1"/>
  <c r="H962" i="10" s="1"/>
  <c r="H963" i="10" s="1"/>
  <c r="H964" i="10" s="1"/>
  <c r="H965" i="10" s="1"/>
  <c r="H966" i="10" s="1"/>
  <c r="H967" i="10" s="1"/>
  <c r="H968" i="10" s="1"/>
  <c r="H969" i="10" s="1"/>
  <c r="H970" i="10" s="1"/>
  <c r="H971" i="10" s="1"/>
  <c r="H972" i="10" s="1"/>
  <c r="H973" i="10" s="1"/>
  <c r="H974" i="10" s="1"/>
  <c r="H975" i="10" s="1"/>
  <c r="H976" i="10" s="1"/>
  <c r="H977" i="10" s="1"/>
  <c r="H978" i="10" s="1"/>
  <c r="H979" i="10" s="1"/>
  <c r="H980" i="10" s="1"/>
  <c r="H981" i="10" s="1"/>
  <c r="H982" i="10" s="1"/>
  <c r="H983" i="10" s="1"/>
  <c r="H984" i="10" s="1"/>
  <c r="H985" i="10" s="1"/>
  <c r="H986" i="10" s="1"/>
  <c r="H987" i="10" s="1"/>
  <c r="H988" i="10" s="1"/>
  <c r="H989" i="10" s="1"/>
  <c r="H990" i="10" s="1"/>
  <c r="H991" i="10" s="1"/>
  <c r="H992" i="10" s="1"/>
  <c r="H993" i="10" s="1"/>
  <c r="H994" i="10" s="1"/>
  <c r="H995" i="10" s="1"/>
  <c r="H996" i="10" s="1"/>
  <c r="H997" i="10" s="1"/>
  <c r="H998" i="10" s="1"/>
  <c r="H999" i="10" s="1"/>
  <c r="H1000" i="10" s="1"/>
  <c r="H1001" i="10" s="1"/>
  <c r="H1002" i="10" s="1"/>
  <c r="H1003" i="10" s="1"/>
  <c r="H1004" i="10" s="1"/>
  <c r="H1005" i="10" s="1"/>
  <c r="H1006" i="10" s="1"/>
  <c r="H1007" i="10" s="1"/>
  <c r="H1008" i="10" s="1"/>
  <c r="H1009" i="10" s="1"/>
  <c r="H1010" i="10" s="1"/>
  <c r="H1011" i="10" s="1"/>
  <c r="H1012" i="10" s="1"/>
  <c r="H1013" i="10" s="1"/>
  <c r="H1014" i="10" s="1"/>
  <c r="H1015" i="10" s="1"/>
  <c r="H1016" i="10" s="1"/>
  <c r="H1017" i="10" s="1"/>
  <c r="H1018" i="10" s="1"/>
  <c r="H1019" i="10" s="1"/>
  <c r="H1020" i="10" s="1"/>
  <c r="H1021" i="10" s="1"/>
  <c r="H1022" i="10" s="1"/>
  <c r="H1023" i="10" s="1"/>
  <c r="H1024" i="10" s="1"/>
  <c r="H1025" i="10" s="1"/>
  <c r="H1026" i="10" s="1"/>
  <c r="H1027" i="10" s="1"/>
  <c r="H1028" i="10" s="1"/>
  <c r="H1029" i="10" s="1"/>
  <c r="H1030" i="10" s="1"/>
  <c r="H1031" i="10" s="1"/>
  <c r="H1032" i="10" s="1"/>
  <c r="H1033" i="10" s="1"/>
  <c r="H1034" i="10" s="1"/>
  <c r="H1035" i="10" s="1"/>
  <c r="H1036" i="10" s="1"/>
  <c r="H1037" i="10" s="1"/>
  <c r="H1038" i="10" s="1"/>
  <c r="H1039" i="10" s="1"/>
  <c r="H1040" i="10" s="1"/>
  <c r="H1041" i="10" s="1"/>
  <c r="H1042" i="10" s="1"/>
  <c r="H1043" i="10" s="1"/>
  <c r="H1044" i="10" s="1"/>
  <c r="H1045" i="10" s="1"/>
  <c r="H1046" i="10" s="1"/>
  <c r="H1047" i="10" s="1"/>
  <c r="H1048" i="10" s="1"/>
  <c r="H1049" i="10" s="1"/>
  <c r="H1050" i="10" s="1"/>
  <c r="H1051" i="10" s="1"/>
  <c r="H1052" i="10" s="1"/>
  <c r="H1053" i="10" s="1"/>
  <c r="H1054" i="10" s="1"/>
  <c r="H1055" i="10" s="1"/>
  <c r="H1056" i="10" s="1"/>
  <c r="H1057" i="10" s="1"/>
  <c r="H1058" i="10" s="1"/>
  <c r="H1059" i="10" s="1"/>
  <c r="H1060" i="10" s="1"/>
  <c r="H1061" i="10" s="1"/>
  <c r="H1062" i="10" s="1"/>
  <c r="H1063" i="10" s="1"/>
  <c r="H1064" i="10" s="1"/>
  <c r="H1065" i="10" s="1"/>
  <c r="H1066" i="10" s="1"/>
  <c r="H1067" i="10" s="1"/>
  <c r="H1068" i="10" s="1"/>
  <c r="H1069" i="10" s="1"/>
  <c r="H1070" i="10" s="1"/>
  <c r="H1071" i="10" s="1"/>
  <c r="H1072" i="10" s="1"/>
  <c r="H1073" i="10" s="1"/>
  <c r="H1074" i="10" s="1"/>
  <c r="H1075" i="10" s="1"/>
  <c r="H1076" i="10" s="1"/>
  <c r="H1077" i="10" s="1"/>
  <c r="H1078" i="10" s="1"/>
  <c r="H1079" i="10" s="1"/>
  <c r="H1080" i="10" s="1"/>
  <c r="H1081" i="10" s="1"/>
  <c r="H1082" i="10" s="1"/>
  <c r="H1083" i="10" s="1"/>
  <c r="H1084" i="10" s="1"/>
  <c r="H1085" i="10" s="1"/>
  <c r="H1086" i="10" s="1"/>
  <c r="H1087" i="10" s="1"/>
  <c r="H1088" i="10" s="1"/>
  <c r="H1089" i="10" s="1"/>
  <c r="H1090" i="10" s="1"/>
  <c r="H1091" i="10" s="1"/>
  <c r="H1092" i="10" s="1"/>
  <c r="H1093" i="10" s="1"/>
  <c r="H1094" i="10" s="1"/>
  <c r="H1095" i="10" s="1"/>
  <c r="H1096" i="10" s="1"/>
  <c r="H1097" i="10" s="1"/>
  <c r="H1098" i="10" s="1"/>
  <c r="H1099" i="10" s="1"/>
  <c r="H1100" i="10" s="1"/>
  <c r="H1101" i="10" s="1"/>
  <c r="H1102" i="10" s="1"/>
  <c r="H1103" i="10" s="1"/>
  <c r="H1104" i="10" s="1"/>
  <c r="H1105" i="10" s="1"/>
  <c r="H1106" i="10" s="1"/>
  <c r="H1107" i="10" s="1"/>
  <c r="H1108" i="10" s="1"/>
  <c r="H1109" i="10" s="1"/>
  <c r="H1110" i="10" s="1"/>
  <c r="H1111" i="10" s="1"/>
  <c r="H1112" i="10" s="1"/>
  <c r="H1113" i="10" s="1"/>
  <c r="H1114" i="10" s="1"/>
  <c r="H1115" i="10" s="1"/>
  <c r="H1116" i="10" s="1"/>
  <c r="H1117" i="10" s="1"/>
  <c r="H1118" i="10" s="1"/>
  <c r="H1119" i="10" s="1"/>
  <c r="H1120" i="10" s="1"/>
  <c r="H1121" i="10" s="1"/>
  <c r="H1122" i="10" s="1"/>
  <c r="H1123" i="10" s="1"/>
  <c r="H1124" i="10" s="1"/>
  <c r="H1125" i="10" s="1"/>
  <c r="H1126" i="10" s="1"/>
  <c r="H1127" i="10" s="1"/>
  <c r="H1128" i="10" s="1"/>
  <c r="H1129" i="10" s="1"/>
  <c r="H1130" i="10" s="1"/>
  <c r="H1131" i="10" s="1"/>
  <c r="H1132" i="10" s="1"/>
  <c r="H1133" i="10" s="1"/>
  <c r="H1134" i="10" s="1"/>
  <c r="H1135" i="10" s="1"/>
  <c r="H1136" i="10" s="1"/>
  <c r="H1137" i="10" s="1"/>
  <c r="H1138" i="10" s="1"/>
  <c r="H1139" i="10" s="1"/>
  <c r="H1140" i="10" s="1"/>
  <c r="H1141" i="10" s="1"/>
  <c r="H1142" i="10" s="1"/>
  <c r="H1143" i="10" s="1"/>
  <c r="H1144" i="10" s="1"/>
  <c r="H1145" i="10" s="1"/>
  <c r="H1146" i="10" s="1"/>
  <c r="H1147" i="10" s="1"/>
  <c r="H1148" i="10" s="1"/>
  <c r="H1149" i="10" s="1"/>
  <c r="H1150" i="10" s="1"/>
  <c r="H1151" i="10" s="1"/>
  <c r="H1152" i="10" s="1"/>
  <c r="H1153" i="10" s="1"/>
  <c r="H1154" i="10" s="1"/>
  <c r="H1155" i="10" s="1"/>
  <c r="H1156" i="10" s="1"/>
  <c r="H1157" i="10" s="1"/>
  <c r="H1158" i="10" s="1"/>
  <c r="H1159" i="10" s="1"/>
  <c r="H1160" i="10" s="1"/>
  <c r="H1161" i="10" s="1"/>
  <c r="H1162" i="10" s="1"/>
  <c r="H1163" i="10" s="1"/>
  <c r="H1164" i="10" s="1"/>
  <c r="H1165" i="10" s="1"/>
  <c r="H1166" i="10" s="1"/>
  <c r="H1167" i="10" s="1"/>
  <c r="H1168" i="10" s="1"/>
  <c r="H1169" i="10" s="1"/>
  <c r="H1170" i="10" s="1"/>
  <c r="H1171" i="10" s="1"/>
  <c r="H1172" i="10" s="1"/>
  <c r="H1173" i="10" s="1"/>
  <c r="H1174" i="10" s="1"/>
  <c r="H1175" i="10" s="1"/>
  <c r="H1176" i="10" s="1"/>
  <c r="H1177" i="10" s="1"/>
  <c r="H1178" i="10" s="1"/>
  <c r="H1179" i="10" s="1"/>
  <c r="H1180" i="10" s="1"/>
  <c r="H1181" i="10" s="1"/>
  <c r="H1182" i="10" s="1"/>
  <c r="H1183" i="10" s="1"/>
  <c r="H1184" i="10" s="1"/>
  <c r="H1185" i="10" s="1"/>
  <c r="H1186" i="10" s="1"/>
  <c r="H1187" i="10" s="1"/>
  <c r="H1188" i="10" s="1"/>
  <c r="H1189" i="10" s="1"/>
  <c r="H1190" i="10" s="1"/>
  <c r="H1191" i="10" s="1"/>
  <c r="H1192" i="10" s="1"/>
  <c r="H1193" i="10" s="1"/>
  <c r="H1194" i="10" s="1"/>
  <c r="H1195" i="10" s="1"/>
  <c r="H1196" i="10" s="1"/>
  <c r="H1197" i="10" s="1"/>
  <c r="H1198" i="10" s="1"/>
  <c r="H1199" i="10" s="1"/>
  <c r="H1200" i="10" s="1"/>
  <c r="H1201" i="10" s="1"/>
  <c r="H1202" i="10" s="1"/>
  <c r="H1203" i="10" s="1"/>
  <c r="H1204" i="10" s="1"/>
  <c r="H1205" i="10" s="1"/>
  <c r="H1206" i="10" s="1"/>
  <c r="H1207" i="10" s="1"/>
  <c r="H1208" i="10" s="1"/>
  <c r="H1209" i="10" s="1"/>
  <c r="H1210" i="10" s="1"/>
  <c r="H1211" i="10" s="1"/>
  <c r="H1212" i="10" s="1"/>
  <c r="H1213" i="10" s="1"/>
  <c r="H1214" i="10" s="1"/>
  <c r="H1215" i="10" s="1"/>
  <c r="H1216" i="10" s="1"/>
  <c r="H1217" i="10" s="1"/>
  <c r="H1218" i="10" s="1"/>
  <c r="H1219" i="10" s="1"/>
  <c r="H1220" i="10" s="1"/>
  <c r="H1221" i="10" s="1"/>
  <c r="H1222" i="10" s="1"/>
  <c r="H1223" i="10" s="1"/>
  <c r="H1224" i="10" s="1"/>
  <c r="H1225" i="10" s="1"/>
  <c r="H1226" i="10" s="1"/>
  <c r="H1227" i="10" s="1"/>
  <c r="H1228" i="10" s="1"/>
  <c r="H1229" i="10" s="1"/>
  <c r="H1230" i="10" s="1"/>
  <c r="H1231" i="10" s="1"/>
  <c r="H1232" i="10" s="1"/>
  <c r="H1233" i="10" s="1"/>
  <c r="H1234" i="10" s="1"/>
  <c r="H1235" i="10" s="1"/>
  <c r="H1236" i="10" s="1"/>
  <c r="H1237" i="10" s="1"/>
  <c r="H1238" i="10" s="1"/>
  <c r="H1239" i="10" s="1"/>
  <c r="H1240" i="10" s="1"/>
  <c r="H1241" i="10" s="1"/>
  <c r="H1242" i="10" s="1"/>
  <c r="H1243" i="10" s="1"/>
  <c r="H1244" i="10" s="1"/>
  <c r="H1245" i="10" s="1"/>
  <c r="H1246" i="10" s="1"/>
  <c r="H1247" i="10" s="1"/>
  <c r="H1248" i="10" s="1"/>
  <c r="H1249" i="10" s="1"/>
  <c r="H1250" i="10" s="1"/>
  <c r="H1251" i="10" s="1"/>
  <c r="H1252" i="10" s="1"/>
  <c r="H1253" i="10" s="1"/>
  <c r="H1254" i="10" s="1"/>
  <c r="H1255" i="10" s="1"/>
  <c r="H1256" i="10" s="1"/>
  <c r="H1257" i="10" s="1"/>
  <c r="H1258" i="10" s="1"/>
  <c r="H1259" i="10" s="1"/>
  <c r="H1260" i="10" s="1"/>
  <c r="H1261" i="10" s="1"/>
  <c r="H1262" i="10" s="1"/>
  <c r="H1263" i="10" s="1"/>
  <c r="H1264" i="10" s="1"/>
  <c r="H1265" i="10" s="1"/>
  <c r="H1266" i="10" s="1"/>
  <c r="H1267" i="10" s="1"/>
  <c r="H1268" i="10" s="1"/>
  <c r="H1269" i="10" s="1"/>
  <c r="H1270" i="10" s="1"/>
  <c r="H1271" i="10" s="1"/>
  <c r="H1272" i="10" s="1"/>
  <c r="H1273" i="10" s="1"/>
  <c r="H1274" i="10" s="1"/>
  <c r="H1275" i="10" s="1"/>
  <c r="H1276" i="10" s="1"/>
  <c r="H1277" i="10" s="1"/>
  <c r="H1278" i="10" s="1"/>
  <c r="H1279" i="10" s="1"/>
  <c r="H1280" i="10" s="1"/>
  <c r="H1281" i="10" s="1"/>
  <c r="H1282" i="10" s="1"/>
  <c r="H1283" i="10" s="1"/>
  <c r="H1284" i="10" s="1"/>
  <c r="H1285" i="10" s="1"/>
  <c r="H1286" i="10" s="1"/>
  <c r="H1287" i="10" s="1"/>
  <c r="H1288" i="10" s="1"/>
  <c r="H1289" i="10" s="1"/>
  <c r="H1290" i="10" s="1"/>
  <c r="H1291" i="10" s="1"/>
  <c r="H1292" i="10" s="1"/>
  <c r="H1293" i="10" s="1"/>
  <c r="H1294" i="10" s="1"/>
  <c r="H1295" i="10" s="1"/>
  <c r="H1296" i="10" s="1"/>
  <c r="H1297" i="10" s="1"/>
  <c r="H1298" i="10" s="1"/>
  <c r="H1299" i="10" s="1"/>
  <c r="H1300" i="10" s="1"/>
  <c r="H1301" i="10" s="1"/>
  <c r="H1302" i="10" s="1"/>
  <c r="H1303" i="10" s="1"/>
  <c r="H1304" i="10" s="1"/>
  <c r="H1305" i="10" s="1"/>
  <c r="H1306" i="10" s="1"/>
  <c r="H1307" i="10" s="1"/>
  <c r="H1308" i="10" s="1"/>
  <c r="H1309" i="10" s="1"/>
  <c r="H1310" i="10" s="1"/>
  <c r="H1311" i="10" s="1"/>
  <c r="H1312" i="10" s="1"/>
  <c r="H1313" i="10" s="1"/>
  <c r="H1314" i="10" s="1"/>
  <c r="H1315" i="10" s="1"/>
  <c r="H1316" i="10" s="1"/>
  <c r="H1317" i="10" s="1"/>
  <c r="H1318" i="10" s="1"/>
  <c r="H1319" i="10" s="1"/>
  <c r="H1320" i="10" s="1"/>
  <c r="H1321" i="10" s="1"/>
  <c r="H1322" i="10" s="1"/>
  <c r="H1323" i="10" s="1"/>
  <c r="H1324" i="10" s="1"/>
  <c r="H1325" i="10" s="1"/>
  <c r="H1326" i="10" s="1"/>
  <c r="H1327" i="10" s="1"/>
  <c r="H1328" i="10" s="1"/>
  <c r="H1329" i="10" s="1"/>
  <c r="H1330" i="10" s="1"/>
  <c r="H1331" i="10" s="1"/>
  <c r="H1332" i="10" s="1"/>
  <c r="H1333" i="10" s="1"/>
  <c r="H1334" i="10" s="1"/>
  <c r="H1335" i="10" s="1"/>
  <c r="H1336" i="10" s="1"/>
  <c r="H1337" i="10" s="1"/>
  <c r="H1338" i="10" s="1"/>
  <c r="H1339" i="10" s="1"/>
  <c r="H1340" i="10" s="1"/>
  <c r="H1341" i="10" s="1"/>
  <c r="H1342" i="10" s="1"/>
  <c r="H1343" i="10" s="1"/>
  <c r="H1344" i="10" s="1"/>
  <c r="H1345" i="10" s="1"/>
  <c r="H1346" i="10" s="1"/>
  <c r="H1347" i="10" s="1"/>
  <c r="H1348" i="10" s="1"/>
  <c r="H1349" i="10" s="1"/>
  <c r="H1350" i="10" s="1"/>
  <c r="H1351" i="10" s="1"/>
  <c r="H1352" i="10" s="1"/>
  <c r="H1353" i="10" s="1"/>
  <c r="H1354" i="10" s="1"/>
  <c r="H1355" i="10" s="1"/>
  <c r="H1356" i="10" s="1"/>
  <c r="H1357" i="10" s="1"/>
  <c r="H1358" i="10" s="1"/>
  <c r="H1359" i="10" s="1"/>
  <c r="H1360" i="10" s="1"/>
  <c r="H1361" i="10" s="1"/>
  <c r="H1362" i="10" s="1"/>
  <c r="H1363" i="10" s="1"/>
  <c r="H1364" i="10" s="1"/>
  <c r="H1365" i="10" s="1"/>
  <c r="H1366" i="10" s="1"/>
  <c r="H1367" i="10" s="1"/>
  <c r="H1368" i="10" s="1"/>
  <c r="H1369" i="10" s="1"/>
  <c r="H1370" i="10" s="1"/>
  <c r="H1371" i="10" s="1"/>
  <c r="H1372" i="10" s="1"/>
  <c r="H1373" i="10" s="1"/>
  <c r="H1374" i="10" s="1"/>
  <c r="H1375" i="10" s="1"/>
  <c r="H1376" i="10" s="1"/>
  <c r="H1377" i="10" s="1"/>
  <c r="H1378" i="10" s="1"/>
  <c r="H1379" i="10" s="1"/>
  <c r="H1380" i="10" s="1"/>
  <c r="H1381" i="10" s="1"/>
  <c r="H1382" i="10" s="1"/>
  <c r="H1383" i="10" s="1"/>
  <c r="H1384" i="10" s="1"/>
  <c r="H1385" i="10" s="1"/>
  <c r="H1386" i="10" s="1"/>
  <c r="H1387" i="10" s="1"/>
  <c r="H1388" i="10" s="1"/>
  <c r="H1389" i="10" s="1"/>
  <c r="H1390" i="10" s="1"/>
  <c r="H1391" i="10" s="1"/>
  <c r="H1392" i="10" s="1"/>
  <c r="H1393" i="10" s="1"/>
  <c r="H1394" i="10" s="1"/>
  <c r="H1395" i="10" s="1"/>
  <c r="H1396" i="10" s="1"/>
  <c r="H1397" i="10" s="1"/>
  <c r="H1398" i="10" s="1"/>
  <c r="H1399" i="10" s="1"/>
  <c r="H1400" i="10" s="1"/>
  <c r="H1401" i="10" s="1"/>
  <c r="H1402" i="10" s="1"/>
  <c r="H1403" i="10" s="1"/>
  <c r="H1404" i="10" s="1"/>
  <c r="H1405" i="10" s="1"/>
  <c r="H1406" i="10" s="1"/>
  <c r="H1407" i="10" s="1"/>
  <c r="H1408" i="10" s="1"/>
  <c r="H1409" i="10" s="1"/>
  <c r="H1410" i="10" s="1"/>
  <c r="H1411" i="10" s="1"/>
  <c r="H1412" i="10" s="1"/>
  <c r="H1413" i="10" s="1"/>
  <c r="H1414" i="10" s="1"/>
  <c r="H1415" i="10" s="1"/>
  <c r="H1416" i="10" s="1"/>
  <c r="H1417" i="10" s="1"/>
  <c r="H1418" i="10" s="1"/>
  <c r="H1419" i="10" s="1"/>
  <c r="H1420" i="10" s="1"/>
  <c r="H1421" i="10" s="1"/>
  <c r="H1422" i="10" s="1"/>
  <c r="H1423" i="10" s="1"/>
  <c r="H1424" i="10" s="1"/>
  <c r="H1425" i="10" s="1"/>
  <c r="H1426" i="10" s="1"/>
  <c r="H1427" i="10" s="1"/>
  <c r="H1428" i="10" s="1"/>
  <c r="H1429" i="10" s="1"/>
  <c r="H1430" i="10" s="1"/>
  <c r="H1431" i="10" s="1"/>
  <c r="H1432" i="10" s="1"/>
  <c r="H1433" i="10" s="1"/>
  <c r="H1434" i="10" s="1"/>
  <c r="H1435" i="10" s="1"/>
  <c r="H1436" i="10" s="1"/>
  <c r="H1437" i="10" s="1"/>
  <c r="H1438" i="10" s="1"/>
  <c r="H1439" i="10" s="1"/>
  <c r="H1440" i="10" s="1"/>
  <c r="H1441" i="10" s="1"/>
  <c r="H1442" i="10" s="1"/>
  <c r="H1443" i="10" s="1"/>
  <c r="H1444" i="10" s="1"/>
  <c r="H1445" i="10" s="1"/>
  <c r="H1446" i="10" s="1"/>
  <c r="H1447" i="10" s="1"/>
  <c r="H1448" i="10" s="1"/>
  <c r="H1449" i="10" s="1"/>
  <c r="H1450" i="10" s="1"/>
  <c r="H1451" i="10" s="1"/>
  <c r="H1452" i="10" s="1"/>
  <c r="H1453" i="10" s="1"/>
  <c r="H1454" i="10" s="1"/>
  <c r="H1455" i="10" s="1"/>
  <c r="H1456" i="10" s="1"/>
  <c r="H1457" i="10" s="1"/>
  <c r="H1458" i="10" s="1"/>
  <c r="H1459" i="10" s="1"/>
  <c r="H1460" i="10" s="1"/>
  <c r="H1461" i="10" s="1"/>
  <c r="H1462" i="10" s="1"/>
  <c r="H1463" i="10" s="1"/>
  <c r="H1464" i="10" s="1"/>
  <c r="H1465" i="10" s="1"/>
  <c r="H1466" i="10" s="1"/>
  <c r="H1467" i="10" s="1"/>
  <c r="H1468" i="10" s="1"/>
  <c r="H1469" i="10" s="1"/>
  <c r="H1470" i="10" s="1"/>
  <c r="H1471" i="10" s="1"/>
  <c r="H1472" i="10" s="1"/>
  <c r="H1473" i="10" s="1"/>
  <c r="H1474" i="10" s="1"/>
  <c r="H1475" i="10" s="1"/>
  <c r="H1476" i="10" s="1"/>
  <c r="H1477" i="10" s="1"/>
  <c r="H1478" i="10" s="1"/>
  <c r="H1479" i="10" s="1"/>
  <c r="H1480" i="10" s="1"/>
  <c r="H1481" i="10" s="1"/>
  <c r="H1482" i="10" s="1"/>
  <c r="H1483" i="10" s="1"/>
  <c r="H1484" i="10" s="1"/>
  <c r="H1485" i="10" s="1"/>
  <c r="H1486" i="10" s="1"/>
  <c r="H1487" i="10" s="1"/>
  <c r="H1488" i="10" s="1"/>
  <c r="H1489" i="10" s="1"/>
  <c r="H1490" i="10" s="1"/>
  <c r="H1491" i="10" s="1"/>
  <c r="H1492" i="10" s="1"/>
  <c r="H1493" i="10" s="1"/>
  <c r="H1494" i="10" s="1"/>
  <c r="H1495" i="10" s="1"/>
  <c r="H1496" i="10" s="1"/>
  <c r="H1497" i="10" s="1"/>
  <c r="H1498" i="10" s="1"/>
  <c r="H1499" i="10" s="1"/>
  <c r="H1500" i="10" s="1"/>
  <c r="H1501" i="10" s="1"/>
  <c r="H1502" i="10" s="1"/>
  <c r="H1503" i="10" s="1"/>
  <c r="H1504" i="10" s="1"/>
  <c r="H1505" i="10" s="1"/>
  <c r="H1506" i="10" s="1"/>
  <c r="H1507" i="10" s="1"/>
  <c r="H1508" i="10" s="1"/>
  <c r="H1509" i="10" s="1"/>
  <c r="H1510" i="10" s="1"/>
  <c r="H1511" i="10" s="1"/>
  <c r="H1512" i="10" s="1"/>
  <c r="H1513" i="10" s="1"/>
  <c r="H1514" i="10" s="1"/>
  <c r="H1515" i="10" s="1"/>
  <c r="H1516" i="10" s="1"/>
  <c r="H1517" i="10" s="1"/>
  <c r="H1518" i="10" s="1"/>
  <c r="H1519" i="10" s="1"/>
  <c r="H1520" i="10" s="1"/>
  <c r="H1521" i="10" s="1"/>
  <c r="H1522" i="10" s="1"/>
  <c r="H1523" i="10" s="1"/>
  <c r="H1524" i="10" s="1"/>
  <c r="H1525" i="10" s="1"/>
  <c r="H1526" i="10" s="1"/>
  <c r="H1527" i="10" s="1"/>
  <c r="H1528" i="10" s="1"/>
  <c r="H1529" i="10" s="1"/>
  <c r="H1530" i="10" s="1"/>
  <c r="H1531" i="10" s="1"/>
  <c r="H1532" i="10" s="1"/>
  <c r="H1533" i="10" s="1"/>
  <c r="H1534" i="10" s="1"/>
  <c r="H1535" i="10" s="1"/>
  <c r="H1536" i="10" s="1"/>
  <c r="H1537" i="10" s="1"/>
  <c r="H1538" i="10" s="1"/>
  <c r="H1539" i="10" s="1"/>
  <c r="H1540" i="10" s="1"/>
  <c r="H1541" i="10" s="1"/>
  <c r="H1542" i="10" s="1"/>
  <c r="H1543" i="10" s="1"/>
  <c r="H1544" i="10" s="1"/>
  <c r="H1545" i="10" s="1"/>
  <c r="H1546" i="10" s="1"/>
  <c r="H1547" i="10" s="1"/>
  <c r="H1548" i="10" s="1"/>
  <c r="H1549" i="10" s="1"/>
  <c r="H1550" i="10" s="1"/>
  <c r="H1551" i="10" s="1"/>
  <c r="H1552" i="10" s="1"/>
  <c r="H1553" i="10" s="1"/>
  <c r="H1554" i="10" s="1"/>
  <c r="H1555" i="10" s="1"/>
  <c r="H1556" i="10" s="1"/>
  <c r="H1557" i="10" s="1"/>
  <c r="H1558" i="10" s="1"/>
  <c r="H1559" i="10" s="1"/>
  <c r="H1560" i="10" s="1"/>
  <c r="H1561" i="10" s="1"/>
  <c r="H1562" i="10" s="1"/>
  <c r="H1563" i="10" s="1"/>
  <c r="H1564" i="10" s="1"/>
  <c r="H1565" i="10" s="1"/>
  <c r="H1566" i="10" s="1"/>
  <c r="H1567" i="10" s="1"/>
  <c r="H1568" i="10" s="1"/>
  <c r="H1569" i="10" s="1"/>
  <c r="H1570" i="10" s="1"/>
  <c r="H1571" i="10" s="1"/>
  <c r="H1572" i="10" s="1"/>
  <c r="H1573" i="10" s="1"/>
  <c r="H1574" i="10" s="1"/>
  <c r="H1575" i="10" s="1"/>
  <c r="H1576" i="10" s="1"/>
  <c r="H1577" i="10" s="1"/>
  <c r="H1578" i="10" s="1"/>
  <c r="H1579" i="10" s="1"/>
  <c r="H1580" i="10" s="1"/>
  <c r="H1581" i="10" s="1"/>
  <c r="H1582" i="10" s="1"/>
  <c r="H1583" i="10" s="1"/>
  <c r="H1584" i="10" s="1"/>
  <c r="H1585" i="10" s="1"/>
  <c r="H1586" i="10" s="1"/>
  <c r="H1587" i="10" s="1"/>
  <c r="H1588" i="10" s="1"/>
  <c r="H1589" i="10" s="1"/>
  <c r="H1590" i="10" s="1"/>
  <c r="H1591" i="10" s="1"/>
  <c r="H1592" i="10" s="1"/>
  <c r="H1593" i="10" s="1"/>
  <c r="H1594" i="10" s="1"/>
  <c r="H1595" i="10" s="1"/>
  <c r="H1596" i="10" s="1"/>
  <c r="H1597" i="10" s="1"/>
  <c r="H1598" i="10" s="1"/>
  <c r="H1599" i="10" s="1"/>
  <c r="H1600" i="10" s="1"/>
  <c r="H1601" i="10" s="1"/>
  <c r="H1602" i="10" s="1"/>
  <c r="H1603" i="10" s="1"/>
  <c r="H1604" i="10" s="1"/>
  <c r="H1605" i="10" s="1"/>
  <c r="H1606" i="10" s="1"/>
  <c r="H1607" i="10" s="1"/>
  <c r="H1608" i="10" s="1"/>
  <c r="H1609" i="10" s="1"/>
  <c r="H1610" i="10" s="1"/>
  <c r="H1611" i="10" s="1"/>
  <c r="H1612" i="10" s="1"/>
  <c r="H1613" i="10" s="1"/>
  <c r="H1614" i="10" s="1"/>
  <c r="H1615" i="10" s="1"/>
  <c r="H1616" i="10" s="1"/>
  <c r="H1617" i="10" s="1"/>
  <c r="H1618" i="10" s="1"/>
  <c r="H1619" i="10" s="1"/>
  <c r="H1620" i="10" s="1"/>
  <c r="H1621" i="10" s="1"/>
  <c r="H1622" i="10" s="1"/>
  <c r="H1623" i="10" s="1"/>
  <c r="H1624" i="10" s="1"/>
  <c r="H1625" i="10" s="1"/>
  <c r="H1626" i="10" s="1"/>
  <c r="H1627" i="10" s="1"/>
  <c r="H1628" i="10" s="1"/>
  <c r="H1629" i="10" s="1"/>
  <c r="H1630" i="10" s="1"/>
  <c r="H1631" i="10" s="1"/>
  <c r="H1632" i="10" s="1"/>
  <c r="H1633" i="10" s="1"/>
  <c r="H1634" i="10" s="1"/>
  <c r="H1635" i="10" s="1"/>
  <c r="H1636" i="10" s="1"/>
  <c r="H1637" i="10" s="1"/>
  <c r="H1638" i="10" s="1"/>
  <c r="H1639" i="10" s="1"/>
  <c r="H1640" i="10" s="1"/>
  <c r="H1641" i="10" s="1"/>
  <c r="H1642" i="10" s="1"/>
  <c r="H1643" i="10" s="1"/>
  <c r="H1644" i="10" s="1"/>
  <c r="H1645" i="10" s="1"/>
  <c r="H1646" i="10" s="1"/>
  <c r="H1647" i="10" s="1"/>
  <c r="H1648" i="10" s="1"/>
  <c r="H1649" i="10" s="1"/>
  <c r="H1650" i="10" s="1"/>
  <c r="H1651" i="10" s="1"/>
  <c r="H1652" i="10" s="1"/>
  <c r="H1653" i="10" s="1"/>
  <c r="H1654" i="10" s="1"/>
  <c r="H1655" i="10" s="1"/>
  <c r="H1656" i="10" s="1"/>
  <c r="H1657" i="10" s="1"/>
  <c r="H1658" i="10" s="1"/>
  <c r="H1659" i="10" s="1"/>
  <c r="H1660" i="10" s="1"/>
  <c r="H1661" i="10" s="1"/>
  <c r="H1662" i="10" s="1"/>
  <c r="H1663" i="10" s="1"/>
  <c r="H1664" i="10" s="1"/>
  <c r="H1665" i="10" s="1"/>
  <c r="H1666" i="10" s="1"/>
  <c r="H1667" i="10" s="1"/>
  <c r="H1668" i="10" s="1"/>
  <c r="H1669" i="10" s="1"/>
  <c r="H1670" i="10" s="1"/>
  <c r="H1671" i="10" s="1"/>
  <c r="H1672" i="10" s="1"/>
  <c r="H1673" i="10" s="1"/>
  <c r="H1674" i="10" s="1"/>
  <c r="H1675" i="10" s="1"/>
  <c r="H1676" i="10" s="1"/>
  <c r="H1677" i="10" s="1"/>
  <c r="H1678" i="10" s="1"/>
  <c r="H1679" i="10" s="1"/>
  <c r="H1680" i="10" s="1"/>
  <c r="H1681" i="10" s="1"/>
  <c r="H1682" i="10" s="1"/>
  <c r="H1683" i="10" s="1"/>
  <c r="H1684" i="10" s="1"/>
  <c r="H1685" i="10" s="1"/>
  <c r="H1686" i="10" s="1"/>
  <c r="H1687" i="10" s="1"/>
  <c r="H1688" i="10" s="1"/>
  <c r="H1689" i="10" s="1"/>
  <c r="H1690" i="10" s="1"/>
  <c r="H1691" i="10" s="1"/>
  <c r="H1692" i="10" s="1"/>
  <c r="H1693" i="10" s="1"/>
  <c r="H1694" i="10" s="1"/>
  <c r="H1695" i="10" s="1"/>
  <c r="H1696" i="10" s="1"/>
  <c r="H1697" i="10" s="1"/>
  <c r="H1698" i="10" s="1"/>
  <c r="H1699" i="10" s="1"/>
  <c r="H1700" i="10" s="1"/>
  <c r="H1701" i="10" s="1"/>
  <c r="H1702" i="10" s="1"/>
  <c r="H1703" i="10" s="1"/>
  <c r="H1704" i="10" s="1"/>
  <c r="H1705" i="10" s="1"/>
  <c r="H1706" i="10" s="1"/>
  <c r="H1707" i="10" s="1"/>
  <c r="H1708" i="10" s="1"/>
  <c r="H1709" i="10" s="1"/>
  <c r="H1710" i="10" s="1"/>
  <c r="H1711" i="10" s="1"/>
  <c r="H1712" i="10" s="1"/>
  <c r="H1713" i="10" s="1"/>
  <c r="H1714" i="10" s="1"/>
  <c r="H1715" i="10" s="1"/>
  <c r="H1716" i="10" s="1"/>
  <c r="H1717" i="10" s="1"/>
  <c r="H1718" i="10" s="1"/>
  <c r="H1719" i="10" s="1"/>
  <c r="H1720" i="10" s="1"/>
  <c r="H1721" i="10" s="1"/>
  <c r="H1722" i="10" s="1"/>
  <c r="H1723" i="10" s="1"/>
  <c r="H1724" i="10" s="1"/>
  <c r="H1725" i="10" s="1"/>
  <c r="H1726" i="10" s="1"/>
  <c r="H1727" i="10" s="1"/>
  <c r="H1728" i="10" s="1"/>
  <c r="H1729" i="10" s="1"/>
  <c r="H1730" i="10" s="1"/>
  <c r="H1731" i="10" s="1"/>
  <c r="H1732" i="10" s="1"/>
  <c r="H1733" i="10" s="1"/>
  <c r="H1734" i="10" s="1"/>
  <c r="H1735" i="10" s="1"/>
  <c r="H1736" i="10" s="1"/>
  <c r="H1737" i="10" s="1"/>
  <c r="H1738" i="10" s="1"/>
  <c r="H1739" i="10" s="1"/>
  <c r="H1740" i="10" s="1"/>
  <c r="H1741" i="10" s="1"/>
  <c r="H1742" i="10" s="1"/>
  <c r="H1743" i="10" s="1"/>
  <c r="H1744" i="10" s="1"/>
  <c r="H1745" i="10" s="1"/>
  <c r="H1746" i="10" s="1"/>
  <c r="H1747" i="10" s="1"/>
  <c r="H1748" i="10" s="1"/>
  <c r="H1749" i="10" s="1"/>
  <c r="H1750" i="10" s="1"/>
  <c r="H1751" i="10" s="1"/>
  <c r="H1752" i="10" s="1"/>
  <c r="H1753" i="10" s="1"/>
  <c r="H1754" i="10" s="1"/>
  <c r="H1755" i="10" s="1"/>
  <c r="H1756" i="10" s="1"/>
  <c r="H1757" i="10" s="1"/>
  <c r="H1758" i="10" s="1"/>
  <c r="H1759" i="10" s="1"/>
  <c r="H1760" i="10" s="1"/>
  <c r="H1761" i="10" s="1"/>
  <c r="H1762" i="10" s="1"/>
  <c r="H1763" i="10" s="1"/>
  <c r="H1764" i="10" s="1"/>
  <c r="H1765" i="10" s="1"/>
  <c r="H1766" i="10" s="1"/>
  <c r="H1767" i="10" s="1"/>
  <c r="H1768" i="10" s="1"/>
  <c r="H1769" i="10" s="1"/>
  <c r="H1770" i="10" s="1"/>
  <c r="H1771" i="10" s="1"/>
  <c r="H1772" i="10" s="1"/>
  <c r="H1773" i="10" s="1"/>
  <c r="H1774" i="10" s="1"/>
  <c r="H1775" i="10" s="1"/>
  <c r="H1776" i="10" s="1"/>
  <c r="H1777" i="10" s="1"/>
  <c r="H1778" i="10" s="1"/>
  <c r="H1779" i="10" s="1"/>
  <c r="H1780" i="10" s="1"/>
  <c r="H1781" i="10" s="1"/>
  <c r="H1782" i="10" s="1"/>
  <c r="H1783" i="10" s="1"/>
  <c r="H1784" i="10" s="1"/>
  <c r="H1785" i="10" s="1"/>
  <c r="H1786" i="10" s="1"/>
  <c r="H1787" i="10" s="1"/>
  <c r="H1788" i="10" s="1"/>
  <c r="H1789" i="10" s="1"/>
  <c r="H1790" i="10" s="1"/>
  <c r="H1791" i="10" s="1"/>
  <c r="H1792" i="10" s="1"/>
  <c r="H1793" i="10" s="1"/>
  <c r="H1794" i="10" s="1"/>
  <c r="H1795" i="10" s="1"/>
  <c r="H1796" i="10" s="1"/>
  <c r="H1797" i="10" s="1"/>
  <c r="H1798" i="10" s="1"/>
  <c r="H1799" i="10" s="1"/>
  <c r="H1800" i="10" s="1"/>
  <c r="H1801" i="10" s="1"/>
  <c r="H1802" i="10" s="1"/>
  <c r="H1803" i="10" s="1"/>
  <c r="H1804" i="10" s="1"/>
  <c r="H1805" i="10" s="1"/>
  <c r="H1806" i="10" s="1"/>
  <c r="H1807" i="10" s="1"/>
  <c r="H1808" i="10" s="1"/>
  <c r="H1809" i="10" s="1"/>
  <c r="H1810" i="10" s="1"/>
  <c r="H1811" i="10" s="1"/>
  <c r="H1812" i="10" s="1"/>
  <c r="H1813" i="10" s="1"/>
  <c r="H1814" i="10" s="1"/>
  <c r="H1815" i="10" s="1"/>
  <c r="H1816" i="10" s="1"/>
  <c r="H1817" i="10" s="1"/>
  <c r="H1818" i="10" s="1"/>
  <c r="H1819" i="10" s="1"/>
  <c r="H1820" i="10" s="1"/>
  <c r="H1821" i="10" s="1"/>
  <c r="H1822" i="10" s="1"/>
  <c r="H1823" i="10" s="1"/>
  <c r="H1824" i="10" s="1"/>
  <c r="H1825" i="10" s="1"/>
  <c r="H1826" i="10" s="1"/>
  <c r="H1827" i="10" s="1"/>
  <c r="H1828" i="10" s="1"/>
  <c r="H1829" i="10" s="1"/>
  <c r="H1830" i="10" s="1"/>
  <c r="H1831" i="10" s="1"/>
  <c r="H1832" i="10" s="1"/>
  <c r="H1833" i="10" s="1"/>
  <c r="H1834" i="10" s="1"/>
  <c r="H1835" i="10" s="1"/>
  <c r="H1836" i="10" s="1"/>
  <c r="H1837" i="10" s="1"/>
  <c r="H1838" i="10" s="1"/>
  <c r="H1839" i="10" s="1"/>
  <c r="H1840" i="10" s="1"/>
  <c r="H1841" i="10" s="1"/>
  <c r="H1842" i="10" s="1"/>
  <c r="H1843" i="10" s="1"/>
  <c r="H1844" i="10" s="1"/>
  <c r="H1845" i="10" s="1"/>
  <c r="H1846" i="10" s="1"/>
  <c r="H1847" i="10" s="1"/>
  <c r="H1848" i="10" s="1"/>
  <c r="H1849" i="10" s="1"/>
  <c r="H1850" i="10" s="1"/>
  <c r="H1851" i="10" s="1"/>
  <c r="H1852" i="10" s="1"/>
  <c r="H1853" i="10" s="1"/>
  <c r="H1854" i="10" s="1"/>
  <c r="H1855" i="10" s="1"/>
  <c r="H1856" i="10" s="1"/>
  <c r="H1857" i="10" s="1"/>
  <c r="H1858" i="10" s="1"/>
  <c r="H1859" i="10" s="1"/>
  <c r="H1860" i="10" s="1"/>
  <c r="H1861" i="10" s="1"/>
  <c r="H1862" i="10" s="1"/>
  <c r="H1863" i="10" s="1"/>
  <c r="H1864" i="10" s="1"/>
  <c r="H1865" i="10" s="1"/>
  <c r="H1866" i="10" s="1"/>
  <c r="H1867" i="10" s="1"/>
  <c r="H1868" i="10" s="1"/>
  <c r="H1869" i="10" s="1"/>
  <c r="H1870" i="10" s="1"/>
  <c r="H1871" i="10" s="1"/>
  <c r="H1872" i="10" s="1"/>
  <c r="H1873" i="10" s="1"/>
  <c r="H1874" i="10" s="1"/>
  <c r="H1875" i="10" s="1"/>
  <c r="H1876" i="10" s="1"/>
  <c r="H1877" i="10" s="1"/>
  <c r="H1878" i="10" s="1"/>
  <c r="H1879" i="10" s="1"/>
  <c r="H1880" i="10" s="1"/>
  <c r="H1881" i="10" s="1"/>
  <c r="H1882" i="10" s="1"/>
  <c r="H1883" i="10" s="1"/>
  <c r="H1884" i="10" s="1"/>
  <c r="H1885" i="10" s="1"/>
  <c r="H1886" i="10" s="1"/>
  <c r="H1887" i="10" s="1"/>
  <c r="H1888" i="10" s="1"/>
  <c r="H1889" i="10" s="1"/>
  <c r="H1890" i="10" s="1"/>
  <c r="H1891" i="10" s="1"/>
  <c r="H1892" i="10" s="1"/>
  <c r="H1893" i="10" s="1"/>
  <c r="H1894" i="10" s="1"/>
  <c r="H1895" i="10" s="1"/>
  <c r="H1896" i="10" s="1"/>
  <c r="H1897" i="10" s="1"/>
  <c r="H1898" i="10" s="1"/>
  <c r="H1899" i="10" s="1"/>
  <c r="H1900" i="10" s="1"/>
  <c r="H1901" i="10" s="1"/>
  <c r="H1902" i="10" s="1"/>
  <c r="H1903" i="10" s="1"/>
  <c r="H1904" i="10" s="1"/>
  <c r="H1905" i="10" s="1"/>
  <c r="H1906" i="10" s="1"/>
  <c r="H1907" i="10" s="1"/>
  <c r="H1908" i="10" s="1"/>
  <c r="H1909" i="10" s="1"/>
  <c r="H1910" i="10" s="1"/>
  <c r="H1911" i="10" s="1"/>
  <c r="H1912" i="10" s="1"/>
  <c r="H1913" i="10" s="1"/>
  <c r="H1914" i="10" s="1"/>
  <c r="H1915" i="10" s="1"/>
  <c r="H1916" i="10" s="1"/>
  <c r="H1917" i="10" s="1"/>
  <c r="H1918" i="10" s="1"/>
  <c r="H1919" i="10" s="1"/>
  <c r="H1920" i="10" s="1"/>
  <c r="H1921" i="10" s="1"/>
  <c r="H1922" i="10" s="1"/>
  <c r="H1923" i="10" s="1"/>
  <c r="H1924" i="10" s="1"/>
  <c r="H1925" i="10" s="1"/>
  <c r="H1926" i="10" s="1"/>
  <c r="H1927" i="10" s="1"/>
  <c r="H1928" i="10" s="1"/>
  <c r="H1929" i="10" s="1"/>
  <c r="H1930" i="10" s="1"/>
  <c r="H1931" i="10" s="1"/>
  <c r="H1932" i="10" s="1"/>
  <c r="H1933" i="10" s="1"/>
  <c r="H1934" i="10" s="1"/>
  <c r="H1935" i="10" s="1"/>
  <c r="H1936" i="10" s="1"/>
  <c r="H1937" i="10" s="1"/>
  <c r="H1938" i="10" s="1"/>
  <c r="H1939" i="10" s="1"/>
  <c r="H1940" i="10" s="1"/>
  <c r="H1941" i="10" s="1"/>
  <c r="H1942" i="10" s="1"/>
  <c r="H1943" i="10" s="1"/>
  <c r="H1944" i="10" s="1"/>
  <c r="H1945" i="10" s="1"/>
  <c r="H1946" i="10" s="1"/>
  <c r="H1947" i="10" s="1"/>
  <c r="H1948" i="10" s="1"/>
  <c r="H1949" i="10" s="1"/>
  <c r="H1950" i="10" s="1"/>
  <c r="H1951" i="10" s="1"/>
  <c r="H1952" i="10" s="1"/>
  <c r="H1953" i="10" s="1"/>
  <c r="H1954" i="10" s="1"/>
  <c r="H1955" i="10" s="1"/>
  <c r="H1956" i="10" s="1"/>
  <c r="H1957" i="10" s="1"/>
  <c r="H1958" i="10" s="1"/>
  <c r="H1959" i="10" s="1"/>
  <c r="H1960" i="10" s="1"/>
  <c r="H1961" i="10" s="1"/>
  <c r="H1962" i="10" s="1"/>
  <c r="H1963" i="10" s="1"/>
  <c r="H1964" i="10" s="1"/>
  <c r="H1965" i="10" s="1"/>
  <c r="H1966" i="10" s="1"/>
  <c r="H1967" i="10" s="1"/>
  <c r="H1968" i="10" s="1"/>
  <c r="H1969" i="10" s="1"/>
  <c r="H1970" i="10" s="1"/>
  <c r="H1971" i="10" s="1"/>
  <c r="H1972" i="10" s="1"/>
  <c r="H1973" i="10" s="1"/>
  <c r="H1974" i="10" s="1"/>
  <c r="H1975" i="10" s="1"/>
  <c r="H1976" i="10" s="1"/>
  <c r="H1977" i="10" s="1"/>
  <c r="H1978" i="10" s="1"/>
  <c r="H1979" i="10" s="1"/>
  <c r="H1980" i="10" s="1"/>
  <c r="H1981" i="10" s="1"/>
  <c r="H1982" i="10" s="1"/>
  <c r="H1983" i="10" s="1"/>
  <c r="H1984" i="10" s="1"/>
  <c r="H1985" i="10" s="1"/>
  <c r="H1986" i="10" s="1"/>
  <c r="H1987" i="10" s="1"/>
  <c r="H1988" i="10" s="1"/>
  <c r="H1989" i="10" s="1"/>
  <c r="H1990" i="10" s="1"/>
  <c r="H1991" i="10" s="1"/>
  <c r="H1992" i="10" s="1"/>
  <c r="H1993" i="10" s="1"/>
  <c r="H1994" i="10" s="1"/>
  <c r="H1995" i="10" s="1"/>
  <c r="H1996" i="10" s="1"/>
  <c r="H1997" i="10" s="1"/>
  <c r="H1998" i="10" s="1"/>
  <c r="H1999" i="10" s="1"/>
  <c r="H2000" i="10" s="1"/>
  <c r="H2001" i="10" s="1"/>
  <c r="H2002" i="10" s="1"/>
  <c r="H2003" i="10" s="1"/>
  <c r="H2004" i="10" s="1"/>
  <c r="H2005" i="10" s="1"/>
  <c r="H2006" i="10" s="1"/>
  <c r="H2007" i="10" s="1"/>
  <c r="H2008" i="10" s="1"/>
  <c r="H2009" i="10" s="1"/>
  <c r="H2010" i="10" s="1"/>
  <c r="H2011" i="10" s="1"/>
  <c r="H2012" i="10" s="1"/>
  <c r="H2013" i="10" s="1"/>
  <c r="H2014" i="10" s="1"/>
  <c r="H2015" i="10" s="1"/>
  <c r="H2016" i="10" s="1"/>
  <c r="H2017" i="10" s="1"/>
  <c r="H2018" i="10" s="1"/>
  <c r="H2019" i="10" s="1"/>
  <c r="H2020" i="10" s="1"/>
  <c r="H2021" i="10" s="1"/>
  <c r="H2022" i="10" s="1"/>
  <c r="H2023" i="10" s="1"/>
  <c r="H2024" i="10" s="1"/>
  <c r="H2025" i="10" s="1"/>
  <c r="H2026" i="10" s="1"/>
  <c r="H2027" i="10" s="1"/>
  <c r="H2028" i="10" s="1"/>
  <c r="H2029" i="10" s="1"/>
  <c r="H2030" i="10" s="1"/>
  <c r="H2031" i="10" s="1"/>
  <c r="H2032" i="10" s="1"/>
  <c r="H2033" i="10" s="1"/>
  <c r="H2034" i="10" s="1"/>
  <c r="H2035" i="10" s="1"/>
  <c r="H2036" i="10" s="1"/>
  <c r="H2037" i="10" s="1"/>
  <c r="H2038" i="10" s="1"/>
  <c r="H2039" i="10" s="1"/>
  <c r="H2040" i="10" s="1"/>
  <c r="H2041" i="10" s="1"/>
  <c r="H2042" i="10" s="1"/>
  <c r="H2043" i="10" s="1"/>
  <c r="H2044" i="10" s="1"/>
  <c r="H2045" i="10" s="1"/>
  <c r="H2046" i="10" s="1"/>
  <c r="H2047" i="10" s="1"/>
  <c r="H2048" i="10" s="1"/>
  <c r="H2049" i="10" s="1"/>
  <c r="H2050" i="10" s="1"/>
  <c r="H2051" i="10" s="1"/>
  <c r="H2052" i="10" s="1"/>
  <c r="H2053" i="10" s="1"/>
  <c r="H2054" i="10" s="1"/>
  <c r="H2055" i="10" s="1"/>
  <c r="H2056" i="10" s="1"/>
  <c r="H2057" i="10" s="1"/>
  <c r="H2058" i="10" s="1"/>
  <c r="H2059" i="10" s="1"/>
  <c r="H2060" i="10" s="1"/>
  <c r="H2061" i="10" s="1"/>
  <c r="H2062" i="10" s="1"/>
  <c r="H2063" i="10" s="1"/>
  <c r="H2064" i="10" s="1"/>
  <c r="H2065" i="10" s="1"/>
  <c r="H2066" i="10" s="1"/>
  <c r="H2067" i="10" s="1"/>
  <c r="H2068" i="10" s="1"/>
  <c r="H2069" i="10" s="1"/>
  <c r="H2070" i="10" s="1"/>
  <c r="H2071" i="10" s="1"/>
  <c r="H2072" i="10" s="1"/>
  <c r="H2073" i="10" s="1"/>
  <c r="H2074" i="10" s="1"/>
  <c r="H2075" i="10" s="1"/>
  <c r="H2076" i="10" s="1"/>
  <c r="H2077" i="10" s="1"/>
  <c r="H2078" i="10" s="1"/>
  <c r="H2079" i="10" s="1"/>
  <c r="H2080" i="10" s="1"/>
  <c r="H2081" i="10" s="1"/>
  <c r="H2082" i="10" s="1"/>
  <c r="H2083" i="10" s="1"/>
  <c r="H2084" i="10" s="1"/>
  <c r="H2085" i="10" s="1"/>
  <c r="H2086" i="10" s="1"/>
  <c r="H2087" i="10" s="1"/>
  <c r="H2088" i="10" s="1"/>
  <c r="H2089" i="10" s="1"/>
  <c r="H2090" i="10" s="1"/>
  <c r="H2091" i="10" s="1"/>
  <c r="H2092" i="10" s="1"/>
  <c r="H2093" i="10" s="1"/>
  <c r="H2094" i="10" s="1"/>
  <c r="H2095" i="10" s="1"/>
  <c r="H2096" i="10" s="1"/>
  <c r="H2097" i="10" s="1"/>
  <c r="H2098" i="10" s="1"/>
  <c r="H2099" i="10" s="1"/>
  <c r="H2100" i="10" s="1"/>
  <c r="H2101" i="10" s="1"/>
  <c r="H2102" i="10" s="1"/>
  <c r="H2103" i="10" s="1"/>
  <c r="H2104" i="10" s="1"/>
  <c r="H2105" i="10" s="1"/>
  <c r="H2106" i="10" s="1"/>
  <c r="H2107" i="10" s="1"/>
  <c r="H2108" i="10" s="1"/>
  <c r="H2109" i="10" s="1"/>
  <c r="H2110" i="10" s="1"/>
  <c r="H2111" i="10" s="1"/>
  <c r="H2112" i="10" s="1"/>
  <c r="H2113" i="10" s="1"/>
  <c r="H2114" i="10" s="1"/>
  <c r="H2115" i="10" s="1"/>
  <c r="H2116" i="10" s="1"/>
  <c r="H2117" i="10" s="1"/>
  <c r="H2118" i="10" s="1"/>
  <c r="H2119" i="10" s="1"/>
  <c r="H2120" i="10" s="1"/>
  <c r="H2121" i="10" s="1"/>
  <c r="H2122" i="10" s="1"/>
  <c r="H2123" i="10" s="1"/>
  <c r="H2124" i="10" s="1"/>
  <c r="H2125" i="10" s="1"/>
  <c r="H2126" i="10" s="1"/>
  <c r="H2127" i="10" s="1"/>
  <c r="H2128" i="10" s="1"/>
  <c r="H2129" i="10" s="1"/>
  <c r="H2130" i="10" s="1"/>
  <c r="H2131" i="10" s="1"/>
  <c r="H2132" i="10" s="1"/>
  <c r="H2133" i="10" s="1"/>
  <c r="H2134" i="10" s="1"/>
  <c r="H2135" i="10" s="1"/>
  <c r="H2136" i="10" s="1"/>
  <c r="H2137" i="10" s="1"/>
  <c r="H2138" i="10" s="1"/>
  <c r="H2139" i="10" s="1"/>
  <c r="H2140" i="10" s="1"/>
  <c r="H2141" i="10" s="1"/>
  <c r="H2142" i="10" s="1"/>
  <c r="H2143" i="10" s="1"/>
  <c r="H2144" i="10" s="1"/>
  <c r="H2145" i="10" s="1"/>
  <c r="H2146" i="10" s="1"/>
  <c r="H2147" i="10" s="1"/>
  <c r="H2148" i="10" s="1"/>
  <c r="H2149" i="10" s="1"/>
  <c r="H2150" i="10" s="1"/>
  <c r="H2151" i="10" s="1"/>
  <c r="H2152" i="10" s="1"/>
  <c r="H2153" i="10" s="1"/>
  <c r="H2154" i="10" s="1"/>
  <c r="H2155" i="10" s="1"/>
  <c r="H2156" i="10" s="1"/>
  <c r="H2157" i="10" s="1"/>
  <c r="H2158" i="10" s="1"/>
  <c r="H2159" i="10" s="1"/>
  <c r="H2160" i="10" s="1"/>
  <c r="H2161" i="10" s="1"/>
  <c r="H2162" i="10" s="1"/>
  <c r="H2163" i="10" s="1"/>
  <c r="H2164" i="10" s="1"/>
  <c r="H2165" i="10" s="1"/>
  <c r="H2166" i="10" s="1"/>
  <c r="H2167" i="10" s="1"/>
  <c r="H2168" i="10" s="1"/>
  <c r="H2169" i="10" s="1"/>
  <c r="H2170" i="10" s="1"/>
  <c r="H2171" i="10" s="1"/>
  <c r="H2172" i="10" s="1"/>
  <c r="H2173" i="10" s="1"/>
  <c r="H2174" i="10" s="1"/>
  <c r="H2175" i="10" s="1"/>
  <c r="H2176" i="10" s="1"/>
  <c r="H2177" i="10" s="1"/>
  <c r="H2178" i="10" s="1"/>
  <c r="H2179" i="10" s="1"/>
  <c r="H2180" i="10" s="1"/>
  <c r="H2181" i="10" s="1"/>
  <c r="H2182" i="10" s="1"/>
  <c r="H2183" i="10" s="1"/>
  <c r="H2184" i="10" s="1"/>
  <c r="H2185" i="10" s="1"/>
  <c r="H2186" i="10" s="1"/>
  <c r="H2187" i="10" s="1"/>
  <c r="H2188" i="10" s="1"/>
  <c r="H2189" i="10" s="1"/>
  <c r="H2190" i="10" s="1"/>
  <c r="H2191" i="10" s="1"/>
  <c r="H2192" i="10" s="1"/>
  <c r="H2193" i="10" s="1"/>
  <c r="H2194" i="10" s="1"/>
  <c r="H2195" i="10" s="1"/>
  <c r="H2196" i="10" s="1"/>
  <c r="H2197" i="10" s="1"/>
  <c r="H2198" i="10" s="1"/>
  <c r="H2199" i="10" s="1"/>
  <c r="H2200" i="10" s="1"/>
  <c r="H2201" i="10" s="1"/>
  <c r="H2202" i="10" s="1"/>
  <c r="H2203" i="10" s="1"/>
  <c r="H2204" i="10" s="1"/>
  <c r="H2205" i="10" s="1"/>
  <c r="H2206" i="10" s="1"/>
  <c r="H2207" i="10" s="1"/>
  <c r="H2208" i="10" s="1"/>
  <c r="H2209" i="10" s="1"/>
  <c r="H2210" i="10" s="1"/>
  <c r="H2211" i="10" s="1"/>
  <c r="H2212" i="10" s="1"/>
  <c r="H2213" i="10" s="1"/>
  <c r="H2214" i="10" s="1"/>
  <c r="H2215" i="10" s="1"/>
  <c r="H2216" i="10" s="1"/>
  <c r="H2217" i="10" s="1"/>
  <c r="H2218" i="10" s="1"/>
  <c r="H2219" i="10" s="1"/>
  <c r="H2220" i="10" s="1"/>
  <c r="H2221" i="10" s="1"/>
  <c r="H2222" i="10" s="1"/>
  <c r="H2223" i="10" s="1"/>
  <c r="H2224" i="10" s="1"/>
  <c r="H2225" i="10" s="1"/>
  <c r="H2226" i="10" s="1"/>
  <c r="H2227" i="10" s="1"/>
  <c r="H2228" i="10" s="1"/>
  <c r="H2229" i="10" s="1"/>
  <c r="H2230" i="10" s="1"/>
  <c r="H2231" i="10" s="1"/>
  <c r="H2232" i="10" s="1"/>
  <c r="H2233" i="10" s="1"/>
  <c r="H2234" i="10" s="1"/>
  <c r="H2235" i="10" s="1"/>
  <c r="H2236" i="10" s="1"/>
  <c r="H2237" i="10" s="1"/>
  <c r="H2238" i="10" s="1"/>
  <c r="H2239" i="10" s="1"/>
  <c r="H2240" i="10" s="1"/>
  <c r="H2241" i="10" s="1"/>
  <c r="H2242" i="10" s="1"/>
  <c r="H2243" i="10" s="1"/>
  <c r="H2244" i="10" s="1"/>
  <c r="H2245" i="10" s="1"/>
  <c r="H2246" i="10" s="1"/>
  <c r="H2247" i="10" s="1"/>
  <c r="H2248" i="10" s="1"/>
  <c r="H2249" i="10" s="1"/>
  <c r="H2250" i="10" s="1"/>
  <c r="H2251" i="10" s="1"/>
  <c r="H2252" i="10" s="1"/>
  <c r="H2253" i="10" s="1"/>
  <c r="H2254" i="10" s="1"/>
  <c r="H2255" i="10" s="1"/>
  <c r="H2256" i="10" s="1"/>
  <c r="H2257" i="10" s="1"/>
  <c r="H2258" i="10" s="1"/>
  <c r="H2259" i="10" s="1"/>
  <c r="H2260" i="10" s="1"/>
  <c r="H2261" i="10" s="1"/>
  <c r="H2262" i="10" s="1"/>
  <c r="H2263" i="10" s="1"/>
  <c r="H2264" i="10" s="1"/>
  <c r="H2265" i="10" s="1"/>
  <c r="H2266" i="10" s="1"/>
  <c r="H2267" i="10" s="1"/>
  <c r="H2268" i="10" s="1"/>
  <c r="H2269" i="10" s="1"/>
  <c r="H2270" i="10" s="1"/>
  <c r="H2271" i="10" s="1"/>
  <c r="H2272" i="10" s="1"/>
  <c r="H2273" i="10" s="1"/>
  <c r="H2274" i="10" s="1"/>
  <c r="H2275" i="10" s="1"/>
  <c r="H2276" i="10" s="1"/>
  <c r="H2277" i="10" s="1"/>
  <c r="H2278" i="10" s="1"/>
  <c r="H2279" i="10" s="1"/>
  <c r="H2280" i="10" s="1"/>
  <c r="H2281" i="10" s="1"/>
  <c r="H2282" i="10" s="1"/>
  <c r="H2283" i="10" s="1"/>
  <c r="H2284" i="10" s="1"/>
  <c r="H2285" i="10" s="1"/>
  <c r="H2286" i="10" s="1"/>
  <c r="H2287" i="10" s="1"/>
  <c r="H2288" i="10" s="1"/>
  <c r="H2289" i="10" s="1"/>
  <c r="H2290" i="10" s="1"/>
  <c r="H2291" i="10" s="1"/>
  <c r="H2292" i="10" s="1"/>
  <c r="H2293" i="10" s="1"/>
  <c r="H2294" i="10" s="1"/>
  <c r="H2295" i="10" s="1"/>
  <c r="H2296" i="10" s="1"/>
  <c r="H2297" i="10" s="1"/>
  <c r="H2298" i="10" s="1"/>
  <c r="H2299" i="10" s="1"/>
  <c r="H2300" i="10" s="1"/>
  <c r="H2301" i="10" s="1"/>
  <c r="H2302" i="10" s="1"/>
  <c r="H2303" i="10" s="1"/>
  <c r="H2304" i="10" s="1"/>
  <c r="H2305" i="10" s="1"/>
  <c r="H2306" i="10" s="1"/>
  <c r="H2307" i="10" s="1"/>
  <c r="H2308" i="10" s="1"/>
  <c r="H2309" i="10" s="1"/>
  <c r="H2310" i="10" s="1"/>
  <c r="H2311" i="10" s="1"/>
  <c r="H2312" i="10" s="1"/>
  <c r="H2313" i="10" s="1"/>
  <c r="H2314" i="10" s="1"/>
  <c r="H2315" i="10" s="1"/>
  <c r="H2316" i="10" s="1"/>
  <c r="H2317" i="10" s="1"/>
  <c r="H2318" i="10" s="1"/>
  <c r="H2319" i="10" s="1"/>
  <c r="H2320" i="10" s="1"/>
  <c r="H2321" i="10" s="1"/>
  <c r="H2322" i="10" s="1"/>
  <c r="H2323" i="10" s="1"/>
  <c r="H2324" i="10" s="1"/>
  <c r="H2325" i="10" s="1"/>
  <c r="H2326" i="10" s="1"/>
  <c r="H2327" i="10" s="1"/>
  <c r="H2328" i="10" s="1"/>
  <c r="H2329" i="10" s="1"/>
  <c r="H2330" i="10" s="1"/>
  <c r="H2331" i="10" s="1"/>
  <c r="H2332" i="10" s="1"/>
  <c r="H2333" i="10" s="1"/>
  <c r="H2334" i="10" s="1"/>
  <c r="H2335" i="10" s="1"/>
  <c r="H2336" i="10" s="1"/>
  <c r="H2337" i="10" s="1"/>
  <c r="H2338" i="10" s="1"/>
  <c r="H2339" i="10" s="1"/>
  <c r="H2340" i="10" s="1"/>
  <c r="H2341" i="10" s="1"/>
  <c r="H2342" i="10" s="1"/>
  <c r="H2343" i="10" s="1"/>
  <c r="H2344" i="10" s="1"/>
  <c r="H2345" i="10" s="1"/>
  <c r="H2346" i="10" s="1"/>
  <c r="H2347" i="10" s="1"/>
  <c r="H2348" i="10" s="1"/>
  <c r="H2349" i="10" s="1"/>
  <c r="H2350" i="10" s="1"/>
  <c r="H2351" i="10" s="1"/>
  <c r="H2352" i="10" s="1"/>
  <c r="H2353" i="10" s="1"/>
  <c r="H2354" i="10" s="1"/>
  <c r="H2355" i="10" s="1"/>
  <c r="H2356" i="10" s="1"/>
  <c r="H2357" i="10" s="1"/>
  <c r="H2358" i="10" s="1"/>
  <c r="H2359" i="10" s="1"/>
  <c r="H2360" i="10" s="1"/>
  <c r="H2361" i="10" s="1"/>
  <c r="H2362" i="10" s="1"/>
  <c r="H2363" i="10" s="1"/>
  <c r="H2364" i="10" s="1"/>
  <c r="H2365" i="10" s="1"/>
  <c r="H2366" i="10" s="1"/>
  <c r="H2367" i="10" s="1"/>
  <c r="H2368" i="10" s="1"/>
  <c r="H2369" i="10" s="1"/>
  <c r="H2370" i="10" s="1"/>
  <c r="H2371" i="10" s="1"/>
  <c r="H2372" i="10" s="1"/>
  <c r="H2373" i="10" s="1"/>
  <c r="H2374" i="10" s="1"/>
  <c r="H2375" i="10" s="1"/>
  <c r="H2376" i="10" s="1"/>
  <c r="H2377" i="10" s="1"/>
  <c r="H2378" i="10" s="1"/>
  <c r="H2379" i="10" s="1"/>
  <c r="H2380" i="10" s="1"/>
  <c r="H2381" i="10" s="1"/>
  <c r="H2382" i="10" s="1"/>
  <c r="H2383" i="10" s="1"/>
  <c r="H2384" i="10" s="1"/>
  <c r="H2385" i="10" s="1"/>
  <c r="H2386" i="10" s="1"/>
  <c r="H2387" i="10" s="1"/>
  <c r="H2388" i="10" s="1"/>
  <c r="H2389" i="10" s="1"/>
  <c r="H2390" i="10" s="1"/>
  <c r="H2391" i="10" s="1"/>
  <c r="H2392" i="10" s="1"/>
  <c r="H2393" i="10" s="1"/>
  <c r="H2394" i="10" s="1"/>
  <c r="H2395" i="10" s="1"/>
  <c r="H2396" i="10" s="1"/>
  <c r="H2397" i="10" s="1"/>
  <c r="H2398" i="10" s="1"/>
  <c r="H2399" i="10" s="1"/>
  <c r="H2400" i="10" s="1"/>
  <c r="H2401" i="10" s="1"/>
  <c r="H2402" i="10" s="1"/>
  <c r="H2403" i="10" s="1"/>
  <c r="H2404" i="10" s="1"/>
  <c r="H2405" i="10" s="1"/>
  <c r="H2406" i="10" s="1"/>
  <c r="H2407" i="10" s="1"/>
  <c r="H2408" i="10" s="1"/>
  <c r="H2409" i="10" s="1"/>
  <c r="H2410" i="10" s="1"/>
  <c r="H2411" i="10" s="1"/>
  <c r="H2412" i="10" s="1"/>
  <c r="H2413" i="10" s="1"/>
  <c r="H2414" i="10" s="1"/>
  <c r="H2415" i="10" s="1"/>
  <c r="H2416" i="10" s="1"/>
  <c r="H2417" i="10" s="1"/>
  <c r="H2418" i="10" s="1"/>
  <c r="H2419" i="10" s="1"/>
  <c r="H2420" i="10" s="1"/>
  <c r="H2421" i="10" s="1"/>
  <c r="H2422" i="10" s="1"/>
  <c r="H2423" i="10" s="1"/>
  <c r="H2424" i="10" s="1"/>
  <c r="H2425" i="10" s="1"/>
  <c r="H2426" i="10" s="1"/>
  <c r="H2427" i="10" s="1"/>
  <c r="H2428" i="10" s="1"/>
  <c r="H2429" i="10" s="1"/>
  <c r="H2430" i="10" s="1"/>
  <c r="H2431" i="10" s="1"/>
  <c r="H2432" i="10" s="1"/>
  <c r="H2433" i="10" s="1"/>
  <c r="H2434" i="10" s="1"/>
  <c r="H2435" i="10" s="1"/>
  <c r="H2436" i="10" s="1"/>
  <c r="H2437" i="10" s="1"/>
  <c r="H2438" i="10" s="1"/>
  <c r="H2439" i="10" s="1"/>
  <c r="H2440" i="10" s="1"/>
  <c r="H2441" i="10" s="1"/>
  <c r="H2442" i="10" s="1"/>
  <c r="H2443" i="10" s="1"/>
  <c r="H2444" i="10" s="1"/>
  <c r="H2445" i="10" s="1"/>
  <c r="H2446" i="10" s="1"/>
  <c r="H2447" i="10" s="1"/>
  <c r="H2448" i="10" s="1"/>
  <c r="H2449" i="10" s="1"/>
  <c r="H2450" i="10" s="1"/>
  <c r="H2451" i="10" s="1"/>
  <c r="H2452" i="10" s="1"/>
  <c r="H2453" i="10" s="1"/>
  <c r="H2454" i="10" s="1"/>
  <c r="H2455" i="10" s="1"/>
  <c r="H2456" i="10" s="1"/>
  <c r="H2457" i="10" s="1"/>
  <c r="H2458" i="10" s="1"/>
  <c r="H2459" i="10" s="1"/>
  <c r="H2460" i="10" s="1"/>
  <c r="H2461" i="10" s="1"/>
  <c r="H2462" i="10" s="1"/>
  <c r="H2463" i="10" s="1"/>
  <c r="H2464" i="10" s="1"/>
  <c r="H2465" i="10" s="1"/>
  <c r="H2466" i="10" s="1"/>
  <c r="H2467" i="10" s="1"/>
  <c r="H2468" i="10" s="1"/>
  <c r="H2469" i="10" s="1"/>
  <c r="H2470" i="10" s="1"/>
  <c r="H2471" i="10" s="1"/>
  <c r="H2472" i="10" s="1"/>
  <c r="H2473" i="10" s="1"/>
  <c r="H2474" i="10" s="1"/>
  <c r="H2475" i="10" s="1"/>
  <c r="H2476" i="10" s="1"/>
  <c r="H2477" i="10" s="1"/>
  <c r="H2478" i="10" s="1"/>
  <c r="H2479" i="10" s="1"/>
  <c r="H2480" i="10" s="1"/>
  <c r="H2481" i="10" s="1"/>
  <c r="H2482" i="10" s="1"/>
  <c r="H2483" i="10" s="1"/>
  <c r="H2484" i="10" s="1"/>
  <c r="H2485" i="10" s="1"/>
  <c r="H2486" i="10" s="1"/>
  <c r="H2487" i="10" s="1"/>
  <c r="H2488" i="10" s="1"/>
  <c r="H2489" i="10" s="1"/>
  <c r="H2490" i="10" s="1"/>
  <c r="H2491" i="10" s="1"/>
  <c r="H2492" i="10" s="1"/>
  <c r="H2493" i="10" s="1"/>
  <c r="H2494" i="10" s="1"/>
  <c r="H2495" i="10" s="1"/>
  <c r="H2496" i="10" s="1"/>
  <c r="H2497" i="10" s="1"/>
  <c r="H2498" i="10" s="1"/>
  <c r="H2499" i="10" s="1"/>
  <c r="H2500" i="10" s="1"/>
  <c r="H2501" i="10" s="1"/>
  <c r="H2502" i="10" s="1"/>
  <c r="H2503" i="10" s="1"/>
  <c r="H2504" i="10" s="1"/>
  <c r="H2505" i="10" s="1"/>
  <c r="H2506" i="10" s="1"/>
  <c r="H2507" i="10" s="1"/>
  <c r="H2508" i="10" s="1"/>
  <c r="H2509" i="10" s="1"/>
  <c r="H2510" i="10" s="1"/>
  <c r="H2511" i="10" s="1"/>
  <c r="H2512" i="10" s="1"/>
  <c r="H2513" i="10" s="1"/>
  <c r="H2514" i="10" s="1"/>
  <c r="H2515" i="10" s="1"/>
  <c r="H2516" i="10" s="1"/>
  <c r="H2517" i="10" s="1"/>
  <c r="H2518" i="10" s="1"/>
  <c r="H2519" i="10" s="1"/>
  <c r="H2520" i="10" s="1"/>
  <c r="H2521" i="10" s="1"/>
  <c r="H2522" i="10" s="1"/>
  <c r="H2523" i="10" s="1"/>
  <c r="H2524" i="10" s="1"/>
  <c r="H2525" i="10" s="1"/>
  <c r="H2526" i="10" s="1"/>
  <c r="H2527" i="10" s="1"/>
  <c r="H2528" i="10" s="1"/>
  <c r="H2529" i="10" s="1"/>
  <c r="H2530" i="10" s="1"/>
  <c r="H2531" i="10" s="1"/>
  <c r="H2532" i="10" s="1"/>
  <c r="H2533" i="10" s="1"/>
  <c r="H2534" i="10" s="1"/>
  <c r="H2535" i="10" s="1"/>
  <c r="H2536" i="10" s="1"/>
  <c r="H2537" i="10" s="1"/>
  <c r="H2538" i="10" s="1"/>
  <c r="H2539" i="10" s="1"/>
  <c r="H2540" i="10" s="1"/>
  <c r="H2541" i="10" s="1"/>
  <c r="H2542" i="10" s="1"/>
  <c r="H2543" i="10" s="1"/>
  <c r="H2544" i="10" s="1"/>
  <c r="H2545" i="10" s="1"/>
  <c r="H2546" i="10" s="1"/>
  <c r="H2547" i="10" s="1"/>
  <c r="H2548" i="10" s="1"/>
  <c r="H2549" i="10" s="1"/>
  <c r="H2550" i="10" s="1"/>
  <c r="H2551" i="10" s="1"/>
  <c r="H2552" i="10" s="1"/>
  <c r="H2553" i="10" s="1"/>
  <c r="H2554" i="10" s="1"/>
  <c r="H2555" i="10" s="1"/>
  <c r="H2556" i="10" s="1"/>
  <c r="H2557" i="10" s="1"/>
  <c r="H2558" i="10" s="1"/>
  <c r="H2559" i="10" s="1"/>
  <c r="H2560" i="10" s="1"/>
  <c r="H2561" i="10" s="1"/>
  <c r="H2562" i="10" s="1"/>
  <c r="H2563" i="10" s="1"/>
  <c r="H2564" i="10" s="1"/>
  <c r="H2565" i="10" s="1"/>
  <c r="H2566" i="10" s="1"/>
  <c r="H2567" i="10" s="1"/>
  <c r="H2568" i="10" s="1"/>
  <c r="H2569" i="10" s="1"/>
  <c r="H2570" i="10" s="1"/>
  <c r="H2571" i="10" s="1"/>
  <c r="H2572" i="10" s="1"/>
  <c r="H2573" i="10" s="1"/>
  <c r="H2574" i="10" s="1"/>
  <c r="H2575" i="10" s="1"/>
  <c r="H2576" i="10" s="1"/>
  <c r="H2577" i="10" s="1"/>
  <c r="H2578" i="10" s="1"/>
  <c r="H2579" i="10" s="1"/>
  <c r="H2580" i="10" s="1"/>
  <c r="H2581" i="10" s="1"/>
  <c r="H2582" i="10" s="1"/>
  <c r="H2583" i="10" s="1"/>
  <c r="H2584" i="10" s="1"/>
  <c r="H2585" i="10" s="1"/>
  <c r="H2586" i="10" s="1"/>
  <c r="H2587" i="10" s="1"/>
  <c r="H2588" i="10" s="1"/>
  <c r="H2589" i="10" s="1"/>
  <c r="H2590" i="10" s="1"/>
  <c r="H2591" i="10" s="1"/>
  <c r="H2592" i="10" s="1"/>
  <c r="H2593" i="10" s="1"/>
  <c r="H2594" i="10" s="1"/>
  <c r="H2595" i="10" s="1"/>
  <c r="H2596" i="10" s="1"/>
  <c r="H2597" i="10" s="1"/>
  <c r="H2598" i="10" s="1"/>
  <c r="H2599" i="10" s="1"/>
  <c r="H2600" i="10" s="1"/>
  <c r="H2601" i="10" s="1"/>
  <c r="H2602" i="10" s="1"/>
  <c r="H2603" i="10" s="1"/>
  <c r="H2604" i="10" s="1"/>
  <c r="H2605" i="10" s="1"/>
  <c r="H2606" i="10" s="1"/>
  <c r="H2607" i="10" s="1"/>
  <c r="H2608" i="10" s="1"/>
  <c r="H2609" i="10" s="1"/>
  <c r="H2610" i="10" s="1"/>
  <c r="H2611" i="10" s="1"/>
  <c r="H2612" i="10" s="1"/>
  <c r="H2613" i="10" s="1"/>
  <c r="H2614" i="10" s="1"/>
  <c r="H2615" i="10" s="1"/>
  <c r="H2616" i="10" s="1"/>
  <c r="H2617" i="10" s="1"/>
  <c r="H2618" i="10" s="1"/>
  <c r="H2619" i="10" s="1"/>
  <c r="H2620" i="10" s="1"/>
  <c r="H2621" i="10" s="1"/>
  <c r="H2622" i="10" s="1"/>
  <c r="H2623" i="10" s="1"/>
  <c r="H2624" i="10" s="1"/>
  <c r="H2625" i="10" s="1"/>
  <c r="H2626" i="10" s="1"/>
  <c r="H2627" i="10" s="1"/>
  <c r="H2628" i="10" s="1"/>
  <c r="H2629" i="10" s="1"/>
  <c r="H2630" i="10" s="1"/>
  <c r="H2631" i="10" s="1"/>
  <c r="H2632" i="10" s="1"/>
  <c r="H2633" i="10" s="1"/>
  <c r="H2634" i="10" s="1"/>
  <c r="H2635" i="10" s="1"/>
  <c r="H2636" i="10" s="1"/>
  <c r="H2637" i="10" s="1"/>
  <c r="H2638" i="10" s="1"/>
  <c r="H2639" i="10" s="1"/>
  <c r="H2640" i="10" s="1"/>
  <c r="H2641" i="10" s="1"/>
  <c r="H2642" i="10" s="1"/>
  <c r="H2643" i="10" s="1"/>
  <c r="H2644" i="10" s="1"/>
  <c r="H2645" i="10" s="1"/>
  <c r="H2646" i="10" s="1"/>
  <c r="H2647" i="10" s="1"/>
  <c r="H2648" i="10" s="1"/>
  <c r="H2649" i="10" s="1"/>
  <c r="H2650" i="10" s="1"/>
  <c r="H2651" i="10" s="1"/>
  <c r="H2652" i="10" s="1"/>
  <c r="H2653" i="10" s="1"/>
  <c r="H2654" i="10" s="1"/>
  <c r="H2655" i="10" s="1"/>
  <c r="H2656" i="10" s="1"/>
  <c r="H2657" i="10" s="1"/>
  <c r="H2658" i="10" s="1"/>
  <c r="H2659" i="10" s="1"/>
  <c r="H2660" i="10" s="1"/>
  <c r="H2661" i="10" s="1"/>
  <c r="H2662" i="10" s="1"/>
  <c r="H2663" i="10" s="1"/>
  <c r="H2664" i="10" s="1"/>
  <c r="H2665" i="10" s="1"/>
  <c r="H2666" i="10" s="1"/>
  <c r="H2667" i="10" s="1"/>
  <c r="H2668" i="10" s="1"/>
  <c r="H2669" i="10" s="1"/>
  <c r="H2670" i="10" s="1"/>
  <c r="H2671" i="10" s="1"/>
  <c r="H2672" i="10" s="1"/>
  <c r="H2673" i="10" s="1"/>
  <c r="H2674" i="10" s="1"/>
  <c r="H2675" i="10" s="1"/>
  <c r="H2676" i="10" s="1"/>
  <c r="H2677" i="10" s="1"/>
  <c r="H2678" i="10" s="1"/>
  <c r="H2679" i="10" s="1"/>
  <c r="H2680" i="10" s="1"/>
  <c r="H2681" i="10" s="1"/>
  <c r="H2682" i="10" s="1"/>
  <c r="H2683" i="10" s="1"/>
  <c r="H2684" i="10" s="1"/>
  <c r="H2685" i="10" s="1"/>
  <c r="H2686" i="10" s="1"/>
  <c r="H2687" i="10" s="1"/>
  <c r="H2688" i="10" s="1"/>
  <c r="H2689" i="10" s="1"/>
  <c r="H2690" i="10" s="1"/>
  <c r="H2691" i="10" s="1"/>
  <c r="H2692" i="10" s="1"/>
  <c r="H2693" i="10" s="1"/>
  <c r="H2694" i="10" s="1"/>
  <c r="H2695" i="10" s="1"/>
  <c r="H2696" i="10" s="1"/>
  <c r="H2697" i="10" s="1"/>
  <c r="H2698" i="10" s="1"/>
  <c r="H2699" i="10" s="1"/>
  <c r="H2700" i="10" s="1"/>
  <c r="H2701" i="10" s="1"/>
  <c r="H2702" i="10" s="1"/>
  <c r="H2703" i="10" s="1"/>
  <c r="H2704" i="10" s="1"/>
  <c r="H2705" i="10" s="1"/>
  <c r="H2706" i="10" s="1"/>
  <c r="H2707" i="10" s="1"/>
  <c r="H2708" i="10" s="1"/>
  <c r="H2709" i="10" s="1"/>
  <c r="H2710" i="10" s="1"/>
  <c r="H2711" i="10" s="1"/>
  <c r="H2712" i="10" s="1"/>
  <c r="H2713" i="10" s="1"/>
  <c r="H2714" i="10" s="1"/>
  <c r="H2715" i="10" s="1"/>
  <c r="H2716" i="10" s="1"/>
  <c r="H2717" i="10" s="1"/>
  <c r="H2718" i="10" s="1"/>
  <c r="H2719" i="10" s="1"/>
  <c r="H2720" i="10" s="1"/>
  <c r="H2721" i="10" s="1"/>
  <c r="H2722" i="10" s="1"/>
  <c r="H2723" i="10" s="1"/>
  <c r="H2724" i="10" s="1"/>
  <c r="H2725" i="10" s="1"/>
  <c r="H2726" i="10" s="1"/>
  <c r="H2727" i="10" s="1"/>
  <c r="H2728" i="10" s="1"/>
  <c r="H2729" i="10" s="1"/>
  <c r="H2730" i="10" s="1"/>
  <c r="H2731" i="10" s="1"/>
  <c r="H2732" i="10" s="1"/>
  <c r="H2733" i="10" s="1"/>
  <c r="H2734" i="10" s="1"/>
  <c r="H2735" i="10" s="1"/>
  <c r="H2736" i="10" s="1"/>
  <c r="H2737" i="10" s="1"/>
  <c r="H2738" i="10" s="1"/>
  <c r="H2739" i="10" s="1"/>
  <c r="H2740" i="10" s="1"/>
  <c r="H2741" i="10" s="1"/>
  <c r="H2742" i="10" s="1"/>
  <c r="H2743" i="10" s="1"/>
  <c r="H2744" i="10" s="1"/>
  <c r="H2745" i="10" s="1"/>
  <c r="H2746" i="10" s="1"/>
  <c r="H2747" i="10" s="1"/>
  <c r="H2748" i="10" s="1"/>
  <c r="H2749" i="10" s="1"/>
  <c r="H2750" i="10" s="1"/>
  <c r="H2751" i="10" s="1"/>
  <c r="H2752" i="10" s="1"/>
  <c r="H2753" i="10" s="1"/>
  <c r="H2754" i="10" s="1"/>
  <c r="H2755" i="10" s="1"/>
  <c r="H2756" i="10" s="1"/>
  <c r="H2757" i="10" s="1"/>
  <c r="H2758" i="10" s="1"/>
  <c r="H2759" i="10" s="1"/>
  <c r="H2760" i="10" s="1"/>
  <c r="H2761" i="10" s="1"/>
  <c r="H2762" i="10" s="1"/>
  <c r="H2763" i="10" s="1"/>
  <c r="H2764" i="10" s="1"/>
  <c r="H2765" i="10" s="1"/>
  <c r="H2766" i="10" s="1"/>
  <c r="H2767" i="10" s="1"/>
  <c r="H2768" i="10" s="1"/>
  <c r="H2769" i="10" s="1"/>
  <c r="H2770" i="10" s="1"/>
  <c r="H2771" i="10" s="1"/>
  <c r="H2772" i="10" s="1"/>
  <c r="H2773" i="10" s="1"/>
  <c r="H2774" i="10" s="1"/>
  <c r="H2775" i="10" s="1"/>
  <c r="H2776" i="10" s="1"/>
  <c r="H2777" i="10" s="1"/>
  <c r="H2778" i="10" s="1"/>
  <c r="H2779" i="10" s="1"/>
  <c r="H2780" i="10" s="1"/>
  <c r="H2781" i="10" s="1"/>
  <c r="H2782" i="10" s="1"/>
  <c r="H2783" i="10" s="1"/>
  <c r="H2784" i="10" s="1"/>
  <c r="H2785" i="10" s="1"/>
  <c r="H2786" i="10" s="1"/>
  <c r="H2787" i="10" s="1"/>
  <c r="H2788" i="10" s="1"/>
  <c r="H2789" i="10" s="1"/>
  <c r="H2790" i="10" s="1"/>
  <c r="H2791" i="10" s="1"/>
  <c r="H2792" i="10" s="1"/>
  <c r="H2793" i="10" s="1"/>
  <c r="H2794" i="10" s="1"/>
  <c r="H2795" i="10" s="1"/>
  <c r="H2796" i="10" s="1"/>
  <c r="H2797" i="10" s="1"/>
  <c r="H2798" i="10" s="1"/>
  <c r="H2799" i="10" s="1"/>
  <c r="H2800" i="10" s="1"/>
  <c r="H2801" i="10" s="1"/>
  <c r="H2802" i="10" s="1"/>
  <c r="H2803" i="10" s="1"/>
  <c r="H2804" i="10" s="1"/>
  <c r="H2805" i="10" s="1"/>
  <c r="H2806" i="10" s="1"/>
  <c r="H2807" i="10" s="1"/>
  <c r="H2808" i="10" s="1"/>
  <c r="H2809" i="10" s="1"/>
  <c r="H2810" i="10" s="1"/>
  <c r="H2811" i="10" s="1"/>
  <c r="H2812" i="10" s="1"/>
  <c r="H2813" i="10" s="1"/>
  <c r="H2814" i="10" s="1"/>
  <c r="H2815" i="10" s="1"/>
  <c r="H2816" i="10" s="1"/>
  <c r="H2817" i="10" s="1"/>
  <c r="H2818" i="10" s="1"/>
  <c r="H2819" i="10" s="1"/>
  <c r="H2820" i="10" s="1"/>
  <c r="H2821" i="10" s="1"/>
  <c r="H2822" i="10" s="1"/>
  <c r="H2823" i="10" s="1"/>
  <c r="H2824" i="10" s="1"/>
  <c r="H2825" i="10" s="1"/>
  <c r="H2826" i="10" s="1"/>
  <c r="H2827" i="10" s="1"/>
  <c r="H2828" i="10" s="1"/>
  <c r="H2829" i="10" s="1"/>
  <c r="H2830" i="10" s="1"/>
  <c r="H2831" i="10" s="1"/>
  <c r="H2832" i="10" s="1"/>
  <c r="H2833" i="10" s="1"/>
  <c r="H2834" i="10" s="1"/>
  <c r="H2835" i="10" s="1"/>
  <c r="H2836" i="10" s="1"/>
  <c r="H2837" i="10" s="1"/>
  <c r="H2838" i="10" s="1"/>
  <c r="H2839" i="10" s="1"/>
  <c r="H2840" i="10" s="1"/>
  <c r="H2841" i="10" s="1"/>
  <c r="H2842" i="10" s="1"/>
  <c r="H2843" i="10" s="1"/>
  <c r="H2844" i="10" s="1"/>
  <c r="H2845" i="10" s="1"/>
  <c r="H2846" i="10" s="1"/>
  <c r="H2847" i="10" s="1"/>
  <c r="H2848" i="10" s="1"/>
  <c r="H2849" i="10" s="1"/>
  <c r="H2850" i="10" s="1"/>
  <c r="H2851" i="10" s="1"/>
  <c r="H2852" i="10" s="1"/>
  <c r="H2853" i="10" s="1"/>
  <c r="H2854" i="10" s="1"/>
  <c r="H2855" i="10" s="1"/>
  <c r="H2856" i="10" s="1"/>
  <c r="H2857" i="10" s="1"/>
  <c r="H2858" i="10" s="1"/>
  <c r="H2859" i="10" s="1"/>
  <c r="H2860" i="10" s="1"/>
  <c r="H2861" i="10" s="1"/>
  <c r="H2862" i="10" s="1"/>
  <c r="H2863" i="10" s="1"/>
  <c r="H2864" i="10" s="1"/>
  <c r="H2865" i="10" s="1"/>
  <c r="H2866" i="10" s="1"/>
  <c r="H2867" i="10" s="1"/>
  <c r="H2868" i="10" s="1"/>
  <c r="H2869" i="10" s="1"/>
  <c r="H2870" i="10" s="1"/>
  <c r="H2871" i="10" s="1"/>
  <c r="H2872" i="10" s="1"/>
  <c r="H2873" i="10" s="1"/>
  <c r="H2874" i="10" s="1"/>
  <c r="H2875" i="10" s="1"/>
  <c r="H2876" i="10" s="1"/>
  <c r="H2877" i="10" s="1"/>
  <c r="H2878" i="10" s="1"/>
  <c r="H2879" i="10" s="1"/>
  <c r="H2880" i="10" s="1"/>
  <c r="H2881" i="10" s="1"/>
  <c r="H2882" i="10" s="1"/>
  <c r="H2883" i="10" s="1"/>
  <c r="H2884" i="10" s="1"/>
  <c r="H2885" i="10" s="1"/>
  <c r="H2886" i="10" s="1"/>
  <c r="H2887" i="10" s="1"/>
  <c r="H2888" i="10" s="1"/>
  <c r="H2889" i="10" s="1"/>
  <c r="H2890" i="10" s="1"/>
  <c r="H2891" i="10" s="1"/>
  <c r="H2892" i="10" s="1"/>
  <c r="H2893" i="10" s="1"/>
  <c r="H2894" i="10" s="1"/>
  <c r="H2895" i="10" s="1"/>
  <c r="H2896" i="10" s="1"/>
  <c r="H2897" i="10" s="1"/>
  <c r="H2898" i="10" s="1"/>
  <c r="H2899" i="10" s="1"/>
  <c r="H2900" i="10" s="1"/>
  <c r="H2901" i="10" s="1"/>
  <c r="H2902" i="10" s="1"/>
  <c r="H2903" i="10" s="1"/>
  <c r="H2904" i="10" s="1"/>
  <c r="H2905" i="10" s="1"/>
  <c r="H2906" i="10" s="1"/>
  <c r="H2907" i="10" s="1"/>
  <c r="H2908" i="10" s="1"/>
  <c r="H2909" i="10" s="1"/>
  <c r="H2910" i="10" s="1"/>
  <c r="H2911" i="10" s="1"/>
  <c r="H2912" i="10" s="1"/>
  <c r="H2913" i="10" s="1"/>
  <c r="H2914" i="10" s="1"/>
  <c r="H2915" i="10" s="1"/>
  <c r="H2916" i="10" s="1"/>
  <c r="H2917" i="10" s="1"/>
  <c r="H2918" i="10" s="1"/>
  <c r="H2919" i="10" s="1"/>
  <c r="H2920" i="10" s="1"/>
  <c r="H2921" i="10" s="1"/>
  <c r="H2922" i="10" s="1"/>
  <c r="H2923" i="10" s="1"/>
  <c r="H2924" i="10" s="1"/>
  <c r="H2925" i="10" s="1"/>
  <c r="H2926" i="10" s="1"/>
  <c r="H2927" i="10" s="1"/>
  <c r="H2928" i="10" s="1"/>
  <c r="H2929" i="10" s="1"/>
  <c r="H2930" i="10" s="1"/>
  <c r="H2931" i="10" s="1"/>
  <c r="H2932" i="10" s="1"/>
  <c r="H2933" i="10" s="1"/>
  <c r="H2934" i="10" s="1"/>
  <c r="H2935" i="10" s="1"/>
  <c r="H2936" i="10" s="1"/>
  <c r="H2937" i="10" s="1"/>
  <c r="H2938" i="10" s="1"/>
  <c r="H2939" i="10" s="1"/>
  <c r="H2940" i="10" s="1"/>
  <c r="H2941" i="10" s="1"/>
  <c r="H2942" i="10" s="1"/>
  <c r="H2943" i="10" s="1"/>
  <c r="H2944" i="10" s="1"/>
  <c r="H2945" i="10" s="1"/>
  <c r="H2946" i="10" s="1"/>
  <c r="H2947" i="10" s="1"/>
  <c r="H2948" i="10" s="1"/>
  <c r="H2949" i="10" s="1"/>
  <c r="H2950" i="10" s="1"/>
  <c r="H2951" i="10" s="1"/>
  <c r="H2952" i="10" s="1"/>
  <c r="H2953" i="10" s="1"/>
  <c r="H2954" i="10" s="1"/>
  <c r="H2955" i="10" s="1"/>
  <c r="H2956" i="10" s="1"/>
  <c r="H2957" i="10" s="1"/>
  <c r="H2958" i="10" s="1"/>
  <c r="H2959" i="10" s="1"/>
  <c r="H2960" i="10" s="1"/>
  <c r="H2961" i="10" s="1"/>
  <c r="H2962" i="10" s="1"/>
  <c r="H2963" i="10" s="1"/>
  <c r="H2964" i="10" s="1"/>
  <c r="H2965" i="10" s="1"/>
  <c r="H2966" i="10" s="1"/>
  <c r="H2967" i="10" s="1"/>
  <c r="H2968" i="10" s="1"/>
  <c r="H2969" i="10" s="1"/>
  <c r="H2970" i="10" s="1"/>
  <c r="H2971" i="10" s="1"/>
  <c r="H2972" i="10" s="1"/>
  <c r="H2973" i="10" s="1"/>
  <c r="H2974" i="10" s="1"/>
  <c r="H2975" i="10" s="1"/>
  <c r="H2976" i="10" s="1"/>
  <c r="H2977" i="10" s="1"/>
  <c r="H2978" i="10" s="1"/>
  <c r="H2979" i="10" s="1"/>
  <c r="H2980" i="10" s="1"/>
  <c r="H2981" i="10" s="1"/>
  <c r="H2982" i="10" s="1"/>
  <c r="H2983" i="10" s="1"/>
  <c r="H2984" i="10" s="1"/>
  <c r="H2985" i="10" s="1"/>
  <c r="H2986" i="10" s="1"/>
  <c r="H2987" i="10" s="1"/>
  <c r="H2988" i="10" s="1"/>
  <c r="H2989" i="10" s="1"/>
  <c r="H2990" i="10" s="1"/>
  <c r="H2991" i="10" s="1"/>
  <c r="H2992" i="10" s="1"/>
  <c r="H2993" i="10" s="1"/>
  <c r="H2994" i="10" s="1"/>
  <c r="H2995" i="10" s="1"/>
  <c r="H2996" i="10" s="1"/>
  <c r="H2997" i="10" s="1"/>
  <c r="H2998" i="10" s="1"/>
  <c r="H2999" i="10" s="1"/>
  <c r="H3000" i="10" s="1"/>
  <c r="H3001" i="10" s="1"/>
  <c r="H3002" i="10" s="1"/>
  <c r="H3003" i="10" s="1"/>
  <c r="H3004" i="10" s="1"/>
  <c r="H3005" i="10" s="1"/>
  <c r="H3006" i="10" s="1"/>
  <c r="H3007" i="10" s="1"/>
  <c r="H3008" i="10" s="1"/>
  <c r="H3009" i="10" s="1"/>
  <c r="H3010" i="10" s="1"/>
  <c r="H3011" i="10" s="1"/>
  <c r="H3012" i="10" s="1"/>
  <c r="H3013" i="10" s="1"/>
  <c r="H3014" i="10" s="1"/>
  <c r="H3015" i="10" s="1"/>
  <c r="H3016" i="10" s="1"/>
  <c r="H3017" i="10" s="1"/>
  <c r="H3018" i="10" s="1"/>
  <c r="H3019" i="10" s="1"/>
  <c r="H3020" i="10" s="1"/>
  <c r="H3021" i="10" s="1"/>
  <c r="H3022" i="10" s="1"/>
  <c r="H3023" i="10" s="1"/>
  <c r="H3024" i="10" s="1"/>
  <c r="H3025" i="10" s="1"/>
  <c r="H3026" i="10" s="1"/>
  <c r="H3027" i="10" s="1"/>
  <c r="H3028" i="10" s="1"/>
  <c r="H3029" i="10" s="1"/>
  <c r="H3030" i="10" s="1"/>
  <c r="H3031" i="10" s="1"/>
  <c r="H3032" i="10" s="1"/>
  <c r="H3033" i="10" s="1"/>
  <c r="H3034" i="10" s="1"/>
  <c r="H3035" i="10" s="1"/>
  <c r="H3036" i="10" s="1"/>
  <c r="H3037" i="10" s="1"/>
  <c r="H3038" i="10" s="1"/>
  <c r="H3039" i="10" s="1"/>
  <c r="H3040" i="10" s="1"/>
  <c r="H3041" i="10" s="1"/>
  <c r="H3042" i="10" s="1"/>
  <c r="H3043" i="10" s="1"/>
  <c r="H3044" i="10" s="1"/>
  <c r="H3045" i="10" s="1"/>
  <c r="H3046" i="10" s="1"/>
  <c r="H3047" i="10" s="1"/>
  <c r="H3048" i="10" s="1"/>
  <c r="H3049" i="10" s="1"/>
  <c r="H3050" i="10" s="1"/>
  <c r="H3051" i="10" s="1"/>
  <c r="H3052" i="10" s="1"/>
  <c r="H3053" i="10" s="1"/>
  <c r="H3054" i="10" s="1"/>
  <c r="H3055" i="10" s="1"/>
  <c r="H3056" i="10" s="1"/>
  <c r="H3057" i="10" s="1"/>
  <c r="H3058" i="10" s="1"/>
  <c r="H3059" i="10" s="1"/>
  <c r="H3060" i="10" s="1"/>
  <c r="H3061" i="10" s="1"/>
  <c r="H3062" i="10" s="1"/>
  <c r="H3063" i="10" s="1"/>
  <c r="H3064" i="10" s="1"/>
  <c r="H3065" i="10" s="1"/>
  <c r="H3066" i="10" s="1"/>
  <c r="H3067" i="10" s="1"/>
  <c r="H3068" i="10" s="1"/>
  <c r="H3069" i="10" s="1"/>
  <c r="H3070" i="10" s="1"/>
  <c r="H3071" i="10" s="1"/>
  <c r="H3072" i="10" s="1"/>
  <c r="H3073" i="10" s="1"/>
  <c r="H3074" i="10" s="1"/>
  <c r="H3075" i="10" s="1"/>
  <c r="H3076" i="10" s="1"/>
  <c r="H3077" i="10" s="1"/>
  <c r="H3078" i="10" s="1"/>
  <c r="H3079" i="10" s="1"/>
  <c r="H3080" i="10" s="1"/>
  <c r="H3081" i="10" s="1"/>
  <c r="H3082" i="10" s="1"/>
  <c r="H3083" i="10" s="1"/>
  <c r="H3084" i="10" s="1"/>
  <c r="H3085" i="10" s="1"/>
  <c r="H3086" i="10" s="1"/>
  <c r="H3087" i="10" s="1"/>
  <c r="H3088" i="10" s="1"/>
  <c r="H3089" i="10" s="1"/>
  <c r="H3090" i="10" s="1"/>
  <c r="H3091" i="10" s="1"/>
  <c r="H3092" i="10" s="1"/>
  <c r="H3093" i="10" s="1"/>
  <c r="H3094" i="10" s="1"/>
  <c r="H3095" i="10" s="1"/>
  <c r="H3096" i="10" s="1"/>
  <c r="H3097" i="10" s="1"/>
  <c r="H3098" i="10" s="1"/>
  <c r="H3099" i="10" s="1"/>
  <c r="H3100" i="10" s="1"/>
  <c r="H3101" i="10" s="1"/>
  <c r="H3102" i="10" s="1"/>
  <c r="H3103" i="10" s="1"/>
  <c r="H3104" i="10" s="1"/>
  <c r="H3105" i="10" s="1"/>
  <c r="H3106" i="10" s="1"/>
  <c r="H3107" i="10" s="1"/>
  <c r="H3108" i="10" s="1"/>
  <c r="H3109" i="10" s="1"/>
  <c r="H3110" i="10" s="1"/>
  <c r="H3111" i="10" s="1"/>
  <c r="H3112" i="10" s="1"/>
  <c r="H3113" i="10" s="1"/>
  <c r="H3114" i="10" s="1"/>
  <c r="H3115" i="10" s="1"/>
  <c r="H3116" i="10" s="1"/>
  <c r="H3117" i="10" s="1"/>
  <c r="H3118" i="10" s="1"/>
  <c r="H3119" i="10" s="1"/>
  <c r="H3120" i="10" s="1"/>
  <c r="H3121" i="10" s="1"/>
  <c r="H3122" i="10" s="1"/>
  <c r="H3123" i="10" s="1"/>
  <c r="H3124" i="10" s="1"/>
  <c r="H3125" i="10" s="1"/>
  <c r="H3126" i="10" s="1"/>
  <c r="H3127" i="10" s="1"/>
  <c r="H3128" i="10" s="1"/>
  <c r="H3129" i="10" s="1"/>
  <c r="H3130" i="10" s="1"/>
  <c r="H3131" i="10" s="1"/>
  <c r="H3132" i="10" s="1"/>
  <c r="H3133" i="10" s="1"/>
  <c r="H3134" i="10" s="1"/>
  <c r="H3135" i="10" s="1"/>
  <c r="H3136" i="10" s="1"/>
  <c r="H3137" i="10" s="1"/>
  <c r="H3138" i="10" s="1"/>
  <c r="H3139" i="10" s="1"/>
  <c r="H3140" i="10" s="1"/>
  <c r="H3141" i="10" s="1"/>
  <c r="H3142" i="10" s="1"/>
  <c r="H3143" i="10" s="1"/>
  <c r="H3144" i="10" s="1"/>
  <c r="H3145" i="10" s="1"/>
  <c r="H3146" i="10" s="1"/>
  <c r="H3147" i="10" s="1"/>
  <c r="H3148" i="10" s="1"/>
  <c r="H3149" i="10" s="1"/>
  <c r="H3150" i="10" s="1"/>
  <c r="H3151" i="10" s="1"/>
  <c r="H3152" i="10" s="1"/>
  <c r="H3153" i="10" s="1"/>
  <c r="H3154" i="10" s="1"/>
  <c r="H3155" i="10" s="1"/>
  <c r="H3156" i="10" s="1"/>
  <c r="H3157" i="10" s="1"/>
  <c r="H3158" i="10" s="1"/>
  <c r="H3159" i="10" s="1"/>
  <c r="H3160" i="10" s="1"/>
  <c r="H3161" i="10" s="1"/>
  <c r="H3162" i="10" s="1"/>
  <c r="H3163" i="10" s="1"/>
  <c r="H3164" i="10" s="1"/>
  <c r="H3165" i="10" s="1"/>
  <c r="H3166" i="10" s="1"/>
  <c r="H3167" i="10" s="1"/>
  <c r="H3168" i="10" s="1"/>
  <c r="H3169" i="10" s="1"/>
  <c r="H3170" i="10" s="1"/>
  <c r="H3171" i="10" s="1"/>
  <c r="H3172" i="10" s="1"/>
  <c r="H3173" i="10" s="1"/>
  <c r="H3174" i="10" s="1"/>
  <c r="H3175" i="10" s="1"/>
  <c r="H3176" i="10" s="1"/>
  <c r="H3177" i="10" s="1"/>
  <c r="H3178" i="10" s="1"/>
  <c r="H3179" i="10" s="1"/>
  <c r="H3180" i="10" s="1"/>
  <c r="H3181" i="10" s="1"/>
  <c r="H3182" i="10" s="1"/>
  <c r="H3183" i="10" s="1"/>
  <c r="H3184" i="10" s="1"/>
  <c r="H3185" i="10" s="1"/>
  <c r="H3186" i="10" s="1"/>
  <c r="H3187" i="10" s="1"/>
  <c r="H3188" i="10" s="1"/>
  <c r="H3189" i="10" s="1"/>
  <c r="H3190" i="10" s="1"/>
  <c r="H3191" i="10" s="1"/>
  <c r="H3192" i="10" s="1"/>
  <c r="H3193" i="10" s="1"/>
  <c r="H3194" i="10" s="1"/>
  <c r="H3195" i="10" s="1"/>
  <c r="H3196" i="10" s="1"/>
  <c r="H3197" i="10" s="1"/>
  <c r="H3198" i="10" s="1"/>
  <c r="H3199" i="10" s="1"/>
  <c r="H3200" i="10" s="1"/>
  <c r="H3201" i="10" s="1"/>
  <c r="H3202" i="10" s="1"/>
  <c r="H3203" i="10" s="1"/>
  <c r="H3204" i="10" s="1"/>
  <c r="H3205" i="10" s="1"/>
  <c r="H3206" i="10" s="1"/>
  <c r="H3207" i="10" s="1"/>
  <c r="H3208" i="10" s="1"/>
  <c r="H3209" i="10" s="1"/>
  <c r="H3210" i="10" s="1"/>
  <c r="H3211" i="10" s="1"/>
  <c r="H3212" i="10" s="1"/>
  <c r="H3213" i="10" s="1"/>
  <c r="H3214" i="10" s="1"/>
  <c r="H3215" i="10" s="1"/>
  <c r="H3216" i="10" s="1"/>
  <c r="H3217" i="10" s="1"/>
  <c r="H3218" i="10" s="1"/>
  <c r="H3219" i="10" s="1"/>
  <c r="H3220" i="10" s="1"/>
  <c r="H3221" i="10" s="1"/>
  <c r="H3222" i="10" s="1"/>
  <c r="H3223" i="10" s="1"/>
  <c r="H3224" i="10" s="1"/>
  <c r="H3225" i="10" s="1"/>
  <c r="H3226" i="10" s="1"/>
  <c r="H3227" i="10" s="1"/>
  <c r="H3228" i="10" s="1"/>
  <c r="H3229" i="10" s="1"/>
  <c r="H3230" i="10" s="1"/>
  <c r="H3231" i="10" s="1"/>
  <c r="H3232" i="10" s="1"/>
  <c r="H3233" i="10" s="1"/>
  <c r="H3234" i="10" s="1"/>
  <c r="H3235" i="10" s="1"/>
  <c r="H3236" i="10" s="1"/>
  <c r="H3237" i="10" s="1"/>
  <c r="H3238" i="10" s="1"/>
  <c r="H3239" i="10" s="1"/>
  <c r="H3240" i="10" s="1"/>
  <c r="H3241" i="10" s="1"/>
  <c r="H3242" i="10" s="1"/>
  <c r="H3243" i="10" s="1"/>
  <c r="H3244" i="10" s="1"/>
  <c r="H3245" i="10" s="1"/>
  <c r="H3246" i="10" s="1"/>
  <c r="H3247" i="10" s="1"/>
  <c r="H3248" i="10" s="1"/>
  <c r="H3249" i="10" s="1"/>
  <c r="H3250" i="10" s="1"/>
  <c r="H3251" i="10" s="1"/>
  <c r="H3252" i="10" s="1"/>
  <c r="H3253" i="10" s="1"/>
  <c r="H3254" i="10" s="1"/>
  <c r="H3255" i="10" s="1"/>
  <c r="H3256" i="10" s="1"/>
  <c r="H3257" i="10" s="1"/>
  <c r="H3258" i="10" s="1"/>
  <c r="H3259" i="10" s="1"/>
  <c r="H3260" i="10" s="1"/>
  <c r="H3261" i="10" s="1"/>
  <c r="H3262" i="10" s="1"/>
  <c r="H3263" i="10" s="1"/>
  <c r="H3264" i="10" s="1"/>
  <c r="H3265" i="10" s="1"/>
  <c r="H3266" i="10" s="1"/>
  <c r="H3267" i="10" s="1"/>
  <c r="H3268" i="10" s="1"/>
  <c r="H3269" i="10" s="1"/>
  <c r="H3270" i="10" s="1"/>
  <c r="H3271" i="10" s="1"/>
  <c r="H3272" i="10" s="1"/>
  <c r="H3273" i="10" s="1"/>
  <c r="H3274" i="10" s="1"/>
  <c r="H3275" i="10" s="1"/>
  <c r="H3276" i="10" s="1"/>
  <c r="H3277" i="10" s="1"/>
  <c r="H3278" i="10" s="1"/>
  <c r="H3279" i="10" s="1"/>
  <c r="H3280" i="10" s="1"/>
  <c r="H3281" i="10" s="1"/>
  <c r="H3282" i="10" s="1"/>
  <c r="H3283" i="10" s="1"/>
  <c r="H3284" i="10" s="1"/>
  <c r="H3285" i="10" s="1"/>
  <c r="H3286" i="10" s="1"/>
  <c r="H3287" i="10" s="1"/>
  <c r="H3288" i="10" s="1"/>
  <c r="H3289" i="10" s="1"/>
  <c r="H3290" i="10" s="1"/>
  <c r="H3291" i="10" s="1"/>
  <c r="H3292" i="10" s="1"/>
  <c r="H3293" i="10" s="1"/>
  <c r="H3294" i="10" s="1"/>
  <c r="H3295" i="10" s="1"/>
  <c r="H3296" i="10" s="1"/>
  <c r="H3297" i="10" s="1"/>
  <c r="H3298" i="10" s="1"/>
  <c r="H3299" i="10" s="1"/>
  <c r="H3300" i="10" s="1"/>
  <c r="H3301" i="10" s="1"/>
  <c r="H3302" i="10" s="1"/>
  <c r="H3303" i="10" s="1"/>
  <c r="H3304" i="10" s="1"/>
  <c r="H3305" i="10" s="1"/>
  <c r="H3306" i="10" s="1"/>
  <c r="H3307" i="10" s="1"/>
  <c r="H3308" i="10" s="1"/>
  <c r="H3309" i="10" s="1"/>
  <c r="H3310" i="10" s="1"/>
  <c r="H3311" i="10" s="1"/>
  <c r="H3312" i="10" s="1"/>
  <c r="H3313" i="10" s="1"/>
  <c r="H3314" i="10" s="1"/>
  <c r="H3315" i="10" s="1"/>
  <c r="H3316" i="10" s="1"/>
  <c r="H3317" i="10" s="1"/>
  <c r="H3318" i="10" s="1"/>
  <c r="H3319" i="10" s="1"/>
  <c r="H3320" i="10" s="1"/>
  <c r="H3321" i="10" s="1"/>
  <c r="H3322" i="10" s="1"/>
  <c r="H3323" i="10" s="1"/>
  <c r="H3324" i="10" s="1"/>
  <c r="H3325" i="10" s="1"/>
  <c r="H3326" i="10" s="1"/>
  <c r="H3327" i="10" s="1"/>
  <c r="H3328" i="10" s="1"/>
  <c r="H3329" i="10" s="1"/>
  <c r="H3330" i="10" s="1"/>
  <c r="H3331" i="10" s="1"/>
  <c r="H3332" i="10" s="1"/>
  <c r="H3333" i="10" s="1"/>
  <c r="H3334" i="10" s="1"/>
  <c r="H3335" i="10" s="1"/>
  <c r="H3336" i="10" s="1"/>
  <c r="H3337" i="10" s="1"/>
  <c r="H3338" i="10" s="1"/>
  <c r="H3339" i="10" s="1"/>
  <c r="H3340" i="10" s="1"/>
  <c r="H3341" i="10" s="1"/>
  <c r="H3342" i="10" s="1"/>
  <c r="H3343" i="10" s="1"/>
  <c r="H3344" i="10" s="1"/>
  <c r="H3345" i="10" s="1"/>
  <c r="H3346" i="10" s="1"/>
  <c r="H3347" i="10" s="1"/>
  <c r="H3348" i="10" s="1"/>
  <c r="H3349" i="10" s="1"/>
  <c r="H3350" i="10" s="1"/>
  <c r="H3351" i="10" s="1"/>
  <c r="H3352" i="10" s="1"/>
  <c r="H3353" i="10" s="1"/>
  <c r="H3354" i="10" s="1"/>
  <c r="H3355" i="10" s="1"/>
  <c r="H3356" i="10" s="1"/>
  <c r="H3357" i="10" s="1"/>
  <c r="H3358" i="10" s="1"/>
  <c r="H3359" i="10" s="1"/>
  <c r="H3360" i="10" s="1"/>
  <c r="H3361" i="10" s="1"/>
  <c r="H3362" i="10" s="1"/>
  <c r="H3363" i="10" s="1"/>
  <c r="H3364" i="10" s="1"/>
  <c r="H3365" i="10" s="1"/>
  <c r="H3366" i="10" s="1"/>
  <c r="H3367" i="10" s="1"/>
  <c r="H3368" i="10" s="1"/>
  <c r="H3369" i="10" s="1"/>
  <c r="H3370" i="10" s="1"/>
  <c r="H3371" i="10" s="1"/>
  <c r="H3372" i="10" s="1"/>
  <c r="H3373" i="10" s="1"/>
  <c r="H3374" i="10" s="1"/>
  <c r="H3375" i="10" s="1"/>
  <c r="H3376" i="10" s="1"/>
  <c r="H3377" i="10" s="1"/>
  <c r="H3378" i="10" s="1"/>
  <c r="H3379" i="10" s="1"/>
  <c r="H3380" i="10" s="1"/>
  <c r="H3381" i="10" s="1"/>
  <c r="H3382" i="10" s="1"/>
  <c r="H3383" i="10" s="1"/>
  <c r="H3384" i="10" s="1"/>
  <c r="H3385" i="10" s="1"/>
  <c r="H3386" i="10" s="1"/>
  <c r="H3387" i="10" s="1"/>
  <c r="H3388" i="10" s="1"/>
  <c r="H3389" i="10" s="1"/>
  <c r="H3390" i="10" s="1"/>
  <c r="H3391" i="10" s="1"/>
  <c r="H3392" i="10" s="1"/>
  <c r="H3393" i="10" s="1"/>
  <c r="H3394" i="10" s="1"/>
  <c r="H3395" i="10" s="1"/>
  <c r="H3396" i="10" s="1"/>
  <c r="H3397" i="10" s="1"/>
  <c r="H3398" i="10" s="1"/>
  <c r="H3399" i="10" s="1"/>
  <c r="H3400" i="10" s="1"/>
  <c r="H3401" i="10" s="1"/>
  <c r="H3402" i="10" s="1"/>
  <c r="H3403" i="10" s="1"/>
  <c r="H3404" i="10" s="1"/>
  <c r="H3405" i="10" s="1"/>
  <c r="H3406" i="10" s="1"/>
  <c r="H3407" i="10" s="1"/>
  <c r="H3408" i="10" s="1"/>
  <c r="H3409" i="10" s="1"/>
  <c r="H3410" i="10" s="1"/>
  <c r="H3411" i="10" s="1"/>
  <c r="H3412" i="10" s="1"/>
  <c r="H3413" i="10" s="1"/>
  <c r="H3414" i="10" s="1"/>
  <c r="H3415" i="10" s="1"/>
  <c r="H3416" i="10" s="1"/>
  <c r="H3417" i="10" s="1"/>
  <c r="H3418" i="10" s="1"/>
  <c r="H3419" i="10" s="1"/>
  <c r="H3420" i="10" s="1"/>
  <c r="H3421" i="10" s="1"/>
  <c r="H3422" i="10" s="1"/>
  <c r="H3423" i="10" s="1"/>
  <c r="H3424" i="10" s="1"/>
  <c r="H3425" i="10" s="1"/>
  <c r="H3426" i="10" s="1"/>
  <c r="H3427" i="10" s="1"/>
  <c r="H3428" i="10" s="1"/>
  <c r="H3429" i="10" s="1"/>
  <c r="H3430" i="10" s="1"/>
  <c r="H3431" i="10" s="1"/>
  <c r="H3432" i="10" s="1"/>
  <c r="H3433" i="10" s="1"/>
  <c r="H3434" i="10" s="1"/>
  <c r="H3435" i="10" s="1"/>
  <c r="H3436" i="10" s="1"/>
  <c r="H3437" i="10" s="1"/>
  <c r="H3438" i="10" s="1"/>
  <c r="H3439" i="10" s="1"/>
  <c r="H3440" i="10" s="1"/>
  <c r="H3441" i="10" s="1"/>
  <c r="H3442" i="10" s="1"/>
  <c r="H3443" i="10" s="1"/>
  <c r="H3444" i="10" s="1"/>
  <c r="H3445" i="10" s="1"/>
  <c r="H3446" i="10" s="1"/>
  <c r="H3447" i="10" s="1"/>
  <c r="H3448" i="10" s="1"/>
  <c r="H3449" i="10" s="1"/>
  <c r="H3450" i="10" s="1"/>
  <c r="H3451" i="10" s="1"/>
  <c r="H3452" i="10" s="1"/>
  <c r="H3453" i="10" s="1"/>
  <c r="H3454" i="10" s="1"/>
  <c r="H3455" i="10" s="1"/>
  <c r="H3456" i="10" s="1"/>
  <c r="H3457" i="10" s="1"/>
  <c r="H3458" i="10" s="1"/>
  <c r="H3459" i="10" s="1"/>
  <c r="H3460" i="10" s="1"/>
  <c r="H3461" i="10" s="1"/>
  <c r="H3462" i="10" s="1"/>
  <c r="H3463" i="10" s="1"/>
  <c r="H3464" i="10" s="1"/>
  <c r="H3465" i="10" s="1"/>
  <c r="H3466" i="10" s="1"/>
  <c r="H3467" i="10" s="1"/>
  <c r="H3468" i="10" s="1"/>
  <c r="H3469" i="10" s="1"/>
  <c r="H3470" i="10" s="1"/>
  <c r="H3471" i="10" s="1"/>
  <c r="H3472" i="10" s="1"/>
  <c r="H3473" i="10" s="1"/>
  <c r="H3474" i="10" s="1"/>
  <c r="H3475" i="10" s="1"/>
  <c r="H3476" i="10" s="1"/>
  <c r="H3477" i="10" s="1"/>
  <c r="H3478" i="10" s="1"/>
  <c r="H3479" i="10" s="1"/>
  <c r="H3480" i="10" s="1"/>
  <c r="H3481" i="10" s="1"/>
  <c r="H3482" i="10" s="1"/>
  <c r="H3483" i="10" s="1"/>
  <c r="H3484" i="10" s="1"/>
  <c r="H3485" i="10" s="1"/>
  <c r="H3486" i="10" s="1"/>
  <c r="H3487" i="10" s="1"/>
  <c r="H3488" i="10" s="1"/>
  <c r="H3489" i="10" s="1"/>
  <c r="H3490" i="10" s="1"/>
  <c r="H3491" i="10" s="1"/>
  <c r="H3492" i="10" s="1"/>
  <c r="H3493" i="10" s="1"/>
  <c r="H3494" i="10" s="1"/>
  <c r="H3495" i="10" s="1"/>
  <c r="H3496" i="10" s="1"/>
  <c r="H3497" i="10" s="1"/>
  <c r="H3498" i="10" s="1"/>
  <c r="H3499" i="10" s="1"/>
  <c r="H3500" i="10" s="1"/>
  <c r="H3501" i="10" s="1"/>
  <c r="H3502" i="10" s="1"/>
  <c r="H3503" i="10" s="1"/>
  <c r="H3504" i="10" s="1"/>
  <c r="H3505" i="10" s="1"/>
  <c r="H3506" i="10" s="1"/>
  <c r="H3507" i="10" s="1"/>
  <c r="H3508" i="10" s="1"/>
  <c r="H3509" i="10" s="1"/>
  <c r="H3510" i="10" s="1"/>
  <c r="H3511" i="10" s="1"/>
  <c r="H3512" i="10" s="1"/>
  <c r="H3513" i="10" s="1"/>
  <c r="H3514" i="10" s="1"/>
  <c r="H3515" i="10" s="1"/>
  <c r="H3516" i="10" s="1"/>
  <c r="H3517" i="10" s="1"/>
  <c r="H3518" i="10" s="1"/>
  <c r="H3519" i="10" s="1"/>
  <c r="H3520" i="10" s="1"/>
  <c r="H3521" i="10" s="1"/>
  <c r="H3522" i="10" s="1"/>
  <c r="H3523" i="10" s="1"/>
  <c r="H3524" i="10" s="1"/>
  <c r="H3525" i="10" s="1"/>
  <c r="H3526" i="10" s="1"/>
  <c r="H3527" i="10" s="1"/>
  <c r="H3528" i="10" s="1"/>
  <c r="H3529" i="10" s="1"/>
  <c r="H3530" i="10" s="1"/>
  <c r="H3531" i="10" s="1"/>
  <c r="H3532" i="10" s="1"/>
  <c r="H3533" i="10" s="1"/>
  <c r="H3534" i="10" s="1"/>
  <c r="H3535" i="10" s="1"/>
  <c r="H3536" i="10" s="1"/>
  <c r="H3537" i="10" s="1"/>
  <c r="H3538" i="10" s="1"/>
  <c r="H3539" i="10" s="1"/>
  <c r="H3540" i="10" s="1"/>
  <c r="H3541" i="10" s="1"/>
  <c r="H3542" i="10" s="1"/>
  <c r="H3543" i="10" s="1"/>
  <c r="H3544" i="10" s="1"/>
  <c r="H3545" i="10" s="1"/>
  <c r="H3546" i="10" s="1"/>
  <c r="H3547" i="10" s="1"/>
  <c r="H3548" i="10" s="1"/>
  <c r="H3549" i="10" s="1"/>
  <c r="H3550" i="10" s="1"/>
  <c r="H3551" i="10" s="1"/>
  <c r="H3552" i="10" s="1"/>
  <c r="H3553" i="10" s="1"/>
  <c r="H3554" i="10" s="1"/>
  <c r="H3555" i="10" s="1"/>
  <c r="H3556" i="10" s="1"/>
  <c r="H3557" i="10" s="1"/>
  <c r="H3558" i="10" s="1"/>
  <c r="H3559" i="10" s="1"/>
  <c r="H3560" i="10" s="1"/>
  <c r="H3561" i="10" s="1"/>
  <c r="H3562" i="10" s="1"/>
  <c r="H3563" i="10" s="1"/>
  <c r="H3564" i="10" s="1"/>
  <c r="H3565" i="10" s="1"/>
  <c r="H3566" i="10" s="1"/>
  <c r="H3567" i="10" s="1"/>
  <c r="H3568" i="10" s="1"/>
  <c r="H3569" i="10" s="1"/>
  <c r="H3570" i="10" s="1"/>
  <c r="H3571" i="10" s="1"/>
  <c r="H3572" i="10" s="1"/>
  <c r="H3573" i="10" s="1"/>
  <c r="H3574" i="10" s="1"/>
  <c r="H3575" i="10" s="1"/>
  <c r="H3576" i="10" s="1"/>
  <c r="H3577" i="10" s="1"/>
  <c r="H3578" i="10" s="1"/>
  <c r="H3579" i="10" s="1"/>
  <c r="H3580" i="10" s="1"/>
  <c r="H3581" i="10" s="1"/>
  <c r="H3582" i="10" s="1"/>
  <c r="H3583" i="10" s="1"/>
  <c r="H3584" i="10" s="1"/>
  <c r="H3585" i="10" s="1"/>
  <c r="H3586" i="10" s="1"/>
  <c r="H3587" i="10" s="1"/>
  <c r="H3588" i="10" s="1"/>
  <c r="H3589" i="10" s="1"/>
  <c r="H3590" i="10" s="1"/>
  <c r="H3591" i="10" s="1"/>
  <c r="H3592" i="10" s="1"/>
  <c r="H3593" i="10" s="1"/>
  <c r="H3594" i="10" s="1"/>
  <c r="H3595" i="10" s="1"/>
  <c r="H3596" i="10" s="1"/>
  <c r="H3597" i="10" s="1"/>
  <c r="H3598" i="10" s="1"/>
  <c r="H3599" i="10" s="1"/>
  <c r="H3600" i="10" s="1"/>
  <c r="H3601" i="10" s="1"/>
  <c r="H3602" i="10" s="1"/>
  <c r="H3603" i="10" s="1"/>
  <c r="H3604" i="10" s="1"/>
  <c r="H3605" i="10" s="1"/>
  <c r="H3606" i="10" s="1"/>
  <c r="H3607" i="10" s="1"/>
  <c r="H3608" i="10" s="1"/>
  <c r="H3609" i="10" s="1"/>
  <c r="H3610" i="10" s="1"/>
  <c r="H3611" i="10" s="1"/>
  <c r="H3612" i="10" s="1"/>
  <c r="H3613" i="10" s="1"/>
  <c r="H3614" i="10" s="1"/>
  <c r="H3615" i="10" s="1"/>
  <c r="H3616" i="10" s="1"/>
  <c r="H3617" i="10" s="1"/>
  <c r="H3618" i="10" s="1"/>
  <c r="H3619" i="10" s="1"/>
  <c r="H3620" i="10" s="1"/>
  <c r="H3621" i="10" s="1"/>
  <c r="H3622" i="10" s="1"/>
  <c r="H3623" i="10" s="1"/>
  <c r="H3624" i="10" s="1"/>
  <c r="H3625" i="10" s="1"/>
  <c r="H3626" i="10" s="1"/>
  <c r="H3627" i="10" s="1"/>
  <c r="H3628" i="10" s="1"/>
  <c r="H3629" i="10" s="1"/>
  <c r="H3630" i="10" s="1"/>
  <c r="H3631" i="10" s="1"/>
  <c r="H3632" i="10" s="1"/>
  <c r="H3633" i="10" s="1"/>
  <c r="H3634" i="10" s="1"/>
  <c r="H3635" i="10" s="1"/>
  <c r="H3636" i="10" s="1"/>
  <c r="H3637" i="10" s="1"/>
  <c r="H3638" i="10" s="1"/>
  <c r="H3639" i="10" s="1"/>
  <c r="H3640" i="10" s="1"/>
  <c r="H3641" i="10" s="1"/>
  <c r="H3642" i="10" s="1"/>
  <c r="H3643" i="10" s="1"/>
  <c r="H3644" i="10" s="1"/>
  <c r="H3645" i="10" s="1"/>
  <c r="H3646" i="10" s="1"/>
  <c r="H3647" i="10" s="1"/>
  <c r="H3648" i="10" s="1"/>
  <c r="H3649" i="10" s="1"/>
  <c r="H3650" i="10" s="1"/>
  <c r="H3651" i="10" s="1"/>
  <c r="H3652" i="10" s="1"/>
  <c r="H3653" i="10" s="1"/>
  <c r="H3654" i="10" s="1"/>
  <c r="H3655" i="10" s="1"/>
  <c r="H3656" i="10" s="1"/>
  <c r="H3657" i="10" s="1"/>
  <c r="H3658" i="10" s="1"/>
  <c r="H3659" i="10" s="1"/>
  <c r="H3660" i="10" s="1"/>
  <c r="H3661" i="10" s="1"/>
  <c r="H3662" i="10" s="1"/>
  <c r="H3663" i="10" s="1"/>
  <c r="H3664" i="10" s="1"/>
  <c r="H3665" i="10" s="1"/>
  <c r="H3666" i="10" s="1"/>
  <c r="H3667" i="10" s="1"/>
  <c r="H3668" i="10" s="1"/>
  <c r="H3669" i="10" s="1"/>
  <c r="H3670" i="10" s="1"/>
  <c r="H3671" i="10" s="1"/>
  <c r="H3672" i="10" s="1"/>
  <c r="H3673" i="10" s="1"/>
  <c r="H3674" i="10" s="1"/>
  <c r="H3675" i="10" s="1"/>
  <c r="H3676" i="10" s="1"/>
  <c r="H3677" i="10" s="1"/>
  <c r="H3678" i="10" s="1"/>
  <c r="H3679" i="10" s="1"/>
  <c r="H3680" i="10" s="1"/>
  <c r="H3681" i="10" s="1"/>
  <c r="H3682" i="10" s="1"/>
  <c r="H3683" i="10" s="1"/>
  <c r="H3684" i="10" s="1"/>
  <c r="H3685" i="10" s="1"/>
  <c r="H3686" i="10" s="1"/>
  <c r="H3687" i="10" s="1"/>
  <c r="H3688" i="10" s="1"/>
  <c r="H3689" i="10" s="1"/>
  <c r="H3690" i="10" s="1"/>
  <c r="H3691" i="10" s="1"/>
  <c r="H3692" i="10" s="1"/>
  <c r="H3693" i="10" s="1"/>
  <c r="H3694" i="10" s="1"/>
  <c r="H3695" i="10" s="1"/>
  <c r="H3696" i="10" s="1"/>
  <c r="H3697" i="10" s="1"/>
  <c r="H3698" i="10" s="1"/>
  <c r="H3699" i="10" s="1"/>
  <c r="H3700" i="10" s="1"/>
  <c r="H3701" i="10" s="1"/>
  <c r="H3702" i="10" s="1"/>
  <c r="H3703" i="10" s="1"/>
  <c r="H3704" i="10" s="1"/>
  <c r="H3705" i="10" s="1"/>
  <c r="H3706" i="10" s="1"/>
  <c r="H3707" i="10" s="1"/>
  <c r="H3708" i="10" s="1"/>
  <c r="H3709" i="10" s="1"/>
  <c r="H3710" i="10" s="1"/>
  <c r="H3711" i="10" s="1"/>
  <c r="H3712" i="10" s="1"/>
  <c r="H3713" i="10" s="1"/>
  <c r="H3714" i="10" s="1"/>
  <c r="H3715" i="10" s="1"/>
  <c r="H3716" i="10" s="1"/>
  <c r="H3717" i="10" s="1"/>
  <c r="H3718" i="10" s="1"/>
  <c r="H3719" i="10" s="1"/>
  <c r="H3720" i="10" s="1"/>
  <c r="H3721" i="10" s="1"/>
  <c r="H3722" i="10" s="1"/>
  <c r="H3723" i="10" s="1"/>
  <c r="H3724" i="10" s="1"/>
  <c r="H3725" i="10" s="1"/>
  <c r="H3726" i="10" s="1"/>
  <c r="H3727" i="10" s="1"/>
  <c r="H3728" i="10" s="1"/>
  <c r="H3729" i="10" s="1"/>
  <c r="H3730" i="10" s="1"/>
  <c r="H3731" i="10" s="1"/>
  <c r="H3732" i="10" s="1"/>
  <c r="H3733" i="10" s="1"/>
  <c r="H3734" i="10" s="1"/>
  <c r="H3735" i="10" s="1"/>
  <c r="H3736" i="10" s="1"/>
  <c r="H3737" i="10" s="1"/>
  <c r="H3738" i="10" s="1"/>
  <c r="H3739" i="10" s="1"/>
  <c r="H3740" i="10" s="1"/>
  <c r="H3741" i="10" s="1"/>
  <c r="H3742" i="10" s="1"/>
  <c r="H3743" i="10" s="1"/>
  <c r="H3744" i="10" s="1"/>
  <c r="H3745" i="10" s="1"/>
  <c r="H3746" i="10" s="1"/>
  <c r="H3747" i="10" s="1"/>
  <c r="H3748" i="10" s="1"/>
  <c r="H3749" i="10" s="1"/>
  <c r="H3750" i="10" s="1"/>
  <c r="H3751" i="10" s="1"/>
  <c r="H3752" i="10" s="1"/>
  <c r="H3753" i="10" s="1"/>
  <c r="H3754" i="10" s="1"/>
  <c r="H3755" i="10" s="1"/>
  <c r="H3756" i="10" s="1"/>
  <c r="H3757" i="10" s="1"/>
  <c r="H3758" i="10" s="1"/>
  <c r="H3759" i="10" s="1"/>
  <c r="H3760" i="10" s="1"/>
  <c r="H3761" i="10" s="1"/>
  <c r="H3762" i="10" s="1"/>
  <c r="H3763" i="10" s="1"/>
  <c r="H3764" i="10" s="1"/>
  <c r="H3765" i="10" s="1"/>
  <c r="H3766" i="10" s="1"/>
  <c r="H3767" i="10" s="1"/>
  <c r="H3768" i="10" s="1"/>
  <c r="H3769" i="10" s="1"/>
  <c r="H3770" i="10" s="1"/>
  <c r="H3771" i="10" s="1"/>
  <c r="H3772" i="10" s="1"/>
  <c r="H3773" i="10" s="1"/>
  <c r="H3774" i="10" s="1"/>
  <c r="H3775" i="10" s="1"/>
  <c r="H3776" i="10" s="1"/>
  <c r="H3777" i="10" s="1"/>
  <c r="H3778" i="10" s="1"/>
  <c r="H3779" i="10" s="1"/>
  <c r="H3780" i="10" s="1"/>
  <c r="H3781" i="10" s="1"/>
  <c r="H3782" i="10" s="1"/>
  <c r="H3783" i="10" s="1"/>
  <c r="H3784" i="10" s="1"/>
  <c r="H3785" i="10" s="1"/>
  <c r="H3786" i="10" s="1"/>
  <c r="H3787" i="10" s="1"/>
  <c r="H3788" i="10" s="1"/>
  <c r="H3789" i="10" s="1"/>
  <c r="H3790" i="10" s="1"/>
  <c r="H3791" i="10" s="1"/>
  <c r="H3792" i="10" s="1"/>
  <c r="H3793" i="10" s="1"/>
  <c r="H3794" i="10" s="1"/>
  <c r="H3795" i="10" s="1"/>
  <c r="H3796" i="10" s="1"/>
  <c r="H3797" i="10" s="1"/>
  <c r="H3798" i="10" s="1"/>
  <c r="H3799" i="10" s="1"/>
  <c r="H3800" i="10" s="1"/>
  <c r="H3801" i="10" s="1"/>
  <c r="H3802" i="10" s="1"/>
  <c r="H3803" i="10" s="1"/>
  <c r="H3804" i="10" s="1"/>
  <c r="H3805" i="10" s="1"/>
  <c r="H3806" i="10" s="1"/>
  <c r="H3807" i="10" s="1"/>
  <c r="H3808" i="10" s="1"/>
  <c r="H3809" i="10" s="1"/>
  <c r="H3810" i="10" s="1"/>
  <c r="H3811" i="10" s="1"/>
  <c r="H3812" i="10" s="1"/>
  <c r="H3813" i="10" s="1"/>
  <c r="H3814" i="10" s="1"/>
  <c r="H3815" i="10" s="1"/>
  <c r="H3816" i="10" s="1"/>
  <c r="H3817" i="10" s="1"/>
  <c r="H3818" i="10" s="1"/>
  <c r="H3819" i="10" s="1"/>
  <c r="H3820" i="10" s="1"/>
  <c r="H3821" i="10" s="1"/>
  <c r="H3822" i="10" s="1"/>
  <c r="H3823" i="10" s="1"/>
  <c r="H3824" i="10" s="1"/>
  <c r="H3825" i="10" s="1"/>
  <c r="H3826" i="10" s="1"/>
  <c r="H3827" i="10" s="1"/>
  <c r="H3828" i="10" s="1"/>
  <c r="H3829" i="10" s="1"/>
  <c r="H3830" i="10" s="1"/>
  <c r="H3831" i="10" s="1"/>
  <c r="H3832" i="10" s="1"/>
  <c r="H3833" i="10" s="1"/>
  <c r="H3834" i="10" s="1"/>
  <c r="H3835" i="10" s="1"/>
  <c r="H3836" i="10" s="1"/>
  <c r="H3837" i="10" s="1"/>
  <c r="H3838" i="10" s="1"/>
  <c r="H3839" i="10" s="1"/>
  <c r="H3840" i="10" s="1"/>
  <c r="H3841" i="10" s="1"/>
  <c r="H3842" i="10" s="1"/>
  <c r="H3843" i="10" s="1"/>
  <c r="H3844" i="10" s="1"/>
  <c r="H3845" i="10" s="1"/>
  <c r="H3846" i="10" s="1"/>
  <c r="H3847" i="10" s="1"/>
  <c r="H3848" i="10" s="1"/>
  <c r="H3849" i="10" s="1"/>
  <c r="H3850" i="10" s="1"/>
  <c r="H3851" i="10" s="1"/>
  <c r="H3852" i="10" s="1"/>
  <c r="H3853" i="10" s="1"/>
  <c r="H3854" i="10" s="1"/>
  <c r="H3855" i="10" s="1"/>
  <c r="H3856" i="10" s="1"/>
  <c r="H3857" i="10" s="1"/>
  <c r="H3858" i="10" s="1"/>
  <c r="H3859" i="10" s="1"/>
  <c r="H3860" i="10" s="1"/>
  <c r="H3861" i="10" s="1"/>
  <c r="H3862" i="10" s="1"/>
  <c r="H3863" i="10" s="1"/>
  <c r="H3864" i="10" s="1"/>
  <c r="H3865" i="10" s="1"/>
  <c r="H3866" i="10" s="1"/>
  <c r="H3867" i="10" s="1"/>
  <c r="H3868" i="10" s="1"/>
  <c r="H3869" i="10" s="1"/>
  <c r="H3870" i="10" s="1"/>
  <c r="H3871" i="10" s="1"/>
  <c r="H3872" i="10" s="1"/>
  <c r="H3873" i="10" s="1"/>
  <c r="H3874" i="10" s="1"/>
  <c r="H3875" i="10" s="1"/>
  <c r="H3876" i="10" s="1"/>
  <c r="H3877" i="10" s="1"/>
  <c r="H3878" i="10" s="1"/>
  <c r="H3879" i="10" s="1"/>
  <c r="H3880" i="10" s="1"/>
  <c r="H3881" i="10" s="1"/>
  <c r="H3882" i="10" s="1"/>
  <c r="H3883" i="10" s="1"/>
  <c r="H3884" i="10" s="1"/>
  <c r="H3885" i="10" s="1"/>
  <c r="H3886" i="10" s="1"/>
  <c r="H3887" i="10" s="1"/>
  <c r="H3888" i="10" s="1"/>
  <c r="H3889" i="10" s="1"/>
  <c r="H3890" i="10" s="1"/>
  <c r="H3891" i="10" s="1"/>
  <c r="H3892" i="10" s="1"/>
  <c r="H3893" i="10" s="1"/>
  <c r="H3894" i="10" s="1"/>
  <c r="H3895" i="10" s="1"/>
  <c r="H3896" i="10" s="1"/>
  <c r="H3897" i="10" s="1"/>
  <c r="H3898" i="10" s="1"/>
  <c r="H3899" i="10" s="1"/>
  <c r="H3900" i="10" s="1"/>
  <c r="H3901" i="10" s="1"/>
  <c r="H3902" i="10" s="1"/>
  <c r="H3903" i="10" s="1"/>
  <c r="H3904" i="10" s="1"/>
  <c r="H3905" i="10" s="1"/>
  <c r="H3906" i="10" s="1"/>
  <c r="H3907" i="10" s="1"/>
  <c r="H3908" i="10" s="1"/>
  <c r="H3909" i="10" s="1"/>
  <c r="H3910" i="10" s="1"/>
  <c r="H3911" i="10" s="1"/>
  <c r="H3912" i="10" s="1"/>
  <c r="H3913" i="10" s="1"/>
  <c r="H3914" i="10" s="1"/>
  <c r="H3915" i="10" s="1"/>
  <c r="H3916" i="10" s="1"/>
  <c r="H3917" i="10" s="1"/>
  <c r="H3918" i="10" s="1"/>
  <c r="H3919" i="10" s="1"/>
  <c r="H3920" i="10" s="1"/>
  <c r="H3921" i="10" s="1"/>
  <c r="H3922" i="10" s="1"/>
  <c r="H3923" i="10" s="1"/>
  <c r="H3924" i="10" s="1"/>
  <c r="H3925" i="10" s="1"/>
  <c r="H3926" i="10" s="1"/>
  <c r="H3927" i="10" s="1"/>
  <c r="H3928" i="10" s="1"/>
  <c r="H3929" i="10" s="1"/>
  <c r="H3930" i="10" s="1"/>
  <c r="H3931" i="10" s="1"/>
  <c r="H3932" i="10" s="1"/>
  <c r="H3933" i="10" s="1"/>
  <c r="H3934" i="10" s="1"/>
  <c r="H3935" i="10" s="1"/>
  <c r="H3936" i="10" s="1"/>
  <c r="H3937" i="10" s="1"/>
  <c r="H3938" i="10" s="1"/>
  <c r="H3939" i="10" s="1"/>
  <c r="H3940" i="10" s="1"/>
  <c r="H3941" i="10" s="1"/>
  <c r="H3942" i="10" s="1"/>
  <c r="H3943" i="10" s="1"/>
  <c r="H3944" i="10" s="1"/>
  <c r="H3945" i="10" s="1"/>
  <c r="H3946" i="10" s="1"/>
  <c r="H3947" i="10" s="1"/>
  <c r="H3948" i="10" s="1"/>
  <c r="H3949" i="10" s="1"/>
  <c r="H3950" i="10" s="1"/>
  <c r="H3951" i="10" s="1"/>
  <c r="H3952" i="10" s="1"/>
  <c r="H3953" i="10" s="1"/>
  <c r="H3954" i="10" s="1"/>
  <c r="H3955" i="10" s="1"/>
  <c r="H3956" i="10" s="1"/>
  <c r="H3957" i="10" s="1"/>
  <c r="H3958" i="10" s="1"/>
  <c r="H3959" i="10" s="1"/>
  <c r="H3960" i="10" s="1"/>
  <c r="H3961" i="10" s="1"/>
  <c r="H3962" i="10" s="1"/>
  <c r="H3963" i="10" s="1"/>
  <c r="H3964" i="10" s="1"/>
  <c r="H3965" i="10" s="1"/>
  <c r="H3966" i="10" s="1"/>
  <c r="H3967" i="10" s="1"/>
  <c r="H3968" i="10" s="1"/>
  <c r="H3969" i="10" s="1"/>
  <c r="H3970" i="10" s="1"/>
  <c r="H3971" i="10" s="1"/>
  <c r="H3972" i="10" s="1"/>
  <c r="H3973" i="10" s="1"/>
  <c r="H3974" i="10" s="1"/>
  <c r="H3975" i="10" s="1"/>
  <c r="H3976" i="10" s="1"/>
  <c r="H3977" i="10" s="1"/>
  <c r="H3978" i="10" s="1"/>
  <c r="H3979" i="10" s="1"/>
  <c r="H3980" i="10" s="1"/>
  <c r="H3981" i="10" s="1"/>
  <c r="H3982" i="10" s="1"/>
  <c r="H3983" i="10" s="1"/>
  <c r="H3984" i="10" s="1"/>
  <c r="H3985" i="10" s="1"/>
  <c r="H3986" i="10" s="1"/>
  <c r="H3987" i="10" s="1"/>
  <c r="H3988" i="10" s="1"/>
  <c r="H3989" i="10" s="1"/>
  <c r="H3990" i="10" s="1"/>
  <c r="H3991" i="10" s="1"/>
  <c r="H3992" i="10" s="1"/>
  <c r="H3993" i="10" s="1"/>
  <c r="H3994" i="10" s="1"/>
  <c r="H3995" i="10" s="1"/>
  <c r="H3996" i="10" s="1"/>
  <c r="H3997" i="10" s="1"/>
  <c r="H3998" i="10" s="1"/>
  <c r="H3999" i="10" s="1"/>
  <c r="H4000" i="10" s="1"/>
  <c r="H4001" i="10" s="1"/>
  <c r="H4002" i="10" s="1"/>
  <c r="H4003" i="10" s="1"/>
  <c r="H4004" i="10" s="1"/>
  <c r="H4005" i="10" s="1"/>
  <c r="B3" i="2"/>
  <c r="F10" i="2" s="1"/>
  <c r="C43" i="14"/>
  <c r="C44" i="14"/>
  <c r="C45" i="14"/>
  <c r="C46" i="14"/>
  <c r="C47" i="14"/>
  <c r="C48" i="14"/>
  <c r="C49" i="14"/>
  <c r="C50" i="14"/>
  <c r="C51" i="14"/>
  <c r="C52" i="14"/>
  <c r="C53" i="14"/>
  <c r="C54" i="14"/>
  <c r="C55" i="14"/>
  <c r="C56" i="14"/>
  <c r="C57" i="14"/>
  <c r="C58" i="14"/>
  <c r="C59" i="14"/>
  <c r="C60" i="14"/>
  <c r="C61" i="14"/>
  <c r="C62" i="14"/>
  <c r="C63" i="14"/>
  <c r="C64" i="14"/>
  <c r="C65" i="14"/>
  <c r="C66" i="14"/>
  <c r="C67" i="14"/>
  <c r="C68" i="14"/>
  <c r="C69" i="14"/>
  <c r="C70" i="14"/>
  <c r="C71" i="14"/>
  <c r="C72" i="14"/>
  <c r="C73" i="14"/>
  <c r="C74" i="14"/>
  <c r="C75" i="14"/>
  <c r="C76" i="14"/>
  <c r="C77" i="14"/>
  <c r="C78" i="14"/>
  <c r="C79" i="14"/>
  <c r="C80" i="14"/>
  <c r="C81" i="14"/>
  <c r="C82" i="14"/>
  <c r="C83" i="14"/>
  <c r="C84" i="14"/>
  <c r="C85" i="14"/>
  <c r="C86" i="14"/>
  <c r="C87" i="14"/>
  <c r="C88" i="14"/>
  <c r="C89" i="14"/>
  <c r="C90" i="14"/>
  <c r="C91" i="14"/>
  <c r="C92" i="14"/>
  <c r="C93" i="14"/>
  <c r="C94" i="14"/>
  <c r="C95" i="14"/>
  <c r="C96" i="14"/>
  <c r="C97" i="14"/>
  <c r="C98" i="14"/>
  <c r="C99" i="14"/>
  <c r="C100" i="14"/>
  <c r="C101" i="14"/>
  <c r="C102" i="14"/>
  <c r="C103" i="14"/>
  <c r="C104" i="14"/>
  <c r="C105" i="14"/>
  <c r="C106" i="14"/>
  <c r="C107" i="14"/>
  <c r="C108" i="14"/>
  <c r="C109" i="14"/>
  <c r="C110" i="14"/>
  <c r="C111" i="14"/>
  <c r="C112" i="14"/>
  <c r="C113" i="14"/>
  <c r="C114" i="14"/>
  <c r="C115" i="14"/>
  <c r="C116" i="14"/>
  <c r="C117" i="14"/>
  <c r="C118" i="14"/>
  <c r="C119" i="14"/>
  <c r="C120" i="14"/>
  <c r="C121" i="14"/>
  <c r="C122" i="14"/>
  <c r="C123" i="14"/>
  <c r="C124" i="14"/>
  <c r="C125" i="14"/>
  <c r="C126" i="14"/>
  <c r="C127" i="14"/>
  <c r="C128" i="14"/>
  <c r="C129" i="14"/>
  <c r="C130" i="14"/>
  <c r="C131" i="14"/>
  <c r="C132" i="14"/>
  <c r="C133" i="14"/>
  <c r="C134" i="14"/>
  <c r="C135" i="14"/>
  <c r="C136" i="14"/>
  <c r="C137" i="14"/>
  <c r="C138" i="14"/>
  <c r="C139" i="14"/>
  <c r="C140" i="14"/>
  <c r="C141" i="14"/>
  <c r="C142" i="14"/>
  <c r="C143" i="14"/>
  <c r="C144" i="14"/>
  <c r="C145" i="14"/>
  <c r="C146" i="14"/>
  <c r="C147" i="14"/>
  <c r="C148" i="14"/>
  <c r="C149" i="14"/>
  <c r="C150" i="14"/>
  <c r="C151" i="14"/>
  <c r="C152" i="14"/>
  <c r="C153" i="14"/>
  <c r="C154" i="14"/>
  <c r="C155" i="14"/>
  <c r="C156" i="14"/>
  <c r="C157" i="14"/>
  <c r="C158" i="14"/>
  <c r="C159" i="14"/>
  <c r="C160" i="14"/>
  <c r="C161" i="14"/>
  <c r="C203" i="14"/>
  <c r="C204" i="14"/>
  <c r="C205" i="14"/>
  <c r="C206" i="14"/>
  <c r="C207" i="14"/>
  <c r="C208" i="14"/>
  <c r="C209" i="14"/>
  <c r="C210" i="14"/>
  <c r="C211" i="14"/>
  <c r="C212" i="14"/>
  <c r="C213" i="14"/>
  <c r="C214" i="14"/>
  <c r="C215" i="14"/>
  <c r="C216" i="14"/>
  <c r="C217" i="14"/>
  <c r="C218" i="14"/>
  <c r="C219" i="14"/>
  <c r="C220" i="14"/>
  <c r="C221" i="14"/>
  <c r="C222" i="14"/>
  <c r="C223" i="14"/>
  <c r="C224" i="14"/>
  <c r="C225" i="14"/>
  <c r="C226" i="14"/>
  <c r="C227" i="14"/>
  <c r="C228" i="14"/>
  <c r="C229" i="14"/>
  <c r="C230" i="14"/>
  <c r="C231" i="14"/>
  <c r="C232" i="14"/>
  <c r="C233" i="14"/>
  <c r="C234" i="14"/>
  <c r="C235" i="14"/>
  <c r="C236" i="14"/>
  <c r="C237" i="14"/>
  <c r="C238" i="14"/>
  <c r="C239" i="14"/>
  <c r="C240" i="14"/>
  <c r="C241" i="14"/>
  <c r="C242" i="14"/>
  <c r="C243" i="14"/>
  <c r="C244" i="14"/>
  <c r="C245" i="14"/>
  <c r="C246" i="14"/>
  <c r="C247" i="14"/>
  <c r="C248" i="14"/>
  <c r="C249" i="14"/>
  <c r="C250" i="14"/>
  <c r="C251" i="14"/>
  <c r="C252" i="14"/>
  <c r="C253" i="14"/>
  <c r="C254" i="14"/>
  <c r="C255" i="14"/>
  <c r="C256" i="14"/>
  <c r="C257" i="14"/>
  <c r="C258" i="14"/>
  <c r="C259" i="14"/>
  <c r="C260" i="14"/>
  <c r="C261" i="14"/>
  <c r="C262" i="14"/>
  <c r="C263" i="14"/>
  <c r="C264" i="14"/>
  <c r="C265" i="14"/>
  <c r="C266" i="14"/>
  <c r="C267" i="14"/>
  <c r="C268" i="14"/>
  <c r="C269" i="14"/>
  <c r="C270" i="14"/>
  <c r="C271" i="14"/>
  <c r="C272" i="14"/>
  <c r="C273" i="14"/>
  <c r="C274" i="14"/>
  <c r="C275" i="14"/>
  <c r="C276" i="14"/>
  <c r="C277" i="14"/>
  <c r="C278" i="14"/>
  <c r="C279" i="14"/>
  <c r="C280" i="14"/>
  <c r="C281" i="14"/>
  <c r="C282" i="14"/>
  <c r="C283" i="14"/>
  <c r="C284" i="14"/>
  <c r="C285" i="14"/>
  <c r="C286" i="14"/>
  <c r="C287" i="14"/>
  <c r="C288" i="14"/>
  <c r="C289" i="14"/>
  <c r="C290" i="14"/>
  <c r="C291" i="14"/>
  <c r="C292" i="14"/>
  <c r="C293" i="14"/>
  <c r="C294" i="14"/>
  <c r="C295" i="14"/>
  <c r="C296" i="14"/>
  <c r="C297" i="14"/>
  <c r="C298" i="14"/>
  <c r="C299" i="14"/>
  <c r="C300" i="14"/>
  <c r="C301" i="14"/>
  <c r="C302" i="14"/>
  <c r="C303" i="14"/>
  <c r="C304" i="14"/>
  <c r="C305" i="14"/>
  <c r="C306" i="14"/>
  <c r="C307" i="14"/>
  <c r="C308" i="14"/>
  <c r="C309" i="14"/>
  <c r="C310" i="14"/>
  <c r="C311" i="14"/>
  <c r="C312" i="14"/>
  <c r="C313" i="14"/>
  <c r="C314" i="14"/>
  <c r="C315" i="14"/>
  <c r="C316" i="14"/>
  <c r="C317" i="14"/>
  <c r="C318" i="14"/>
  <c r="C319" i="14"/>
  <c r="C320" i="14"/>
  <c r="C321" i="14"/>
  <c r="C363" i="14"/>
  <c r="C364" i="14"/>
  <c r="C365" i="14"/>
  <c r="C366" i="14"/>
  <c r="C367" i="14"/>
  <c r="C368" i="14"/>
  <c r="C369" i="14"/>
  <c r="C370" i="14"/>
  <c r="C371" i="14"/>
  <c r="C372" i="14"/>
  <c r="C373" i="14"/>
  <c r="C374" i="14"/>
  <c r="C375" i="14"/>
  <c r="C376" i="14"/>
  <c r="C377" i="14"/>
  <c r="C378" i="14"/>
  <c r="C379" i="14"/>
  <c r="C380" i="14"/>
  <c r="C381" i="14"/>
  <c r="C382" i="14"/>
  <c r="C383" i="14"/>
  <c r="C384" i="14"/>
  <c r="C385" i="14"/>
  <c r="C386" i="14"/>
  <c r="C387" i="14"/>
  <c r="C388" i="14"/>
  <c r="C389" i="14"/>
  <c r="C390" i="14"/>
  <c r="C391" i="14"/>
  <c r="C392" i="14"/>
  <c r="C393" i="14"/>
  <c r="C394" i="14"/>
  <c r="C395" i="14"/>
  <c r="C396" i="14"/>
  <c r="C397" i="14"/>
  <c r="C398" i="14"/>
  <c r="C399" i="14"/>
  <c r="C400" i="14"/>
  <c r="C401" i="14"/>
  <c r="C402" i="14"/>
  <c r="C403" i="14"/>
  <c r="C404" i="14"/>
  <c r="C405" i="14"/>
  <c r="C406" i="14"/>
  <c r="C407" i="14"/>
  <c r="C408" i="14"/>
  <c r="C409" i="14"/>
  <c r="C410" i="14"/>
  <c r="C411" i="14"/>
  <c r="C412" i="14"/>
  <c r="C413" i="14"/>
  <c r="C414" i="14"/>
  <c r="C415" i="14"/>
  <c r="C416" i="14"/>
  <c r="C417" i="14"/>
  <c r="C418" i="14"/>
  <c r="C419" i="14"/>
  <c r="C420" i="14"/>
  <c r="C421" i="14"/>
  <c r="C422" i="14"/>
  <c r="C423" i="14"/>
  <c r="C424" i="14"/>
  <c r="C425" i="14"/>
  <c r="C426" i="14"/>
  <c r="C427" i="14"/>
  <c r="C428" i="14"/>
  <c r="C429" i="14"/>
  <c r="C430" i="14"/>
  <c r="C431" i="14"/>
  <c r="C432" i="14"/>
  <c r="C433" i="14"/>
  <c r="C434" i="14"/>
  <c r="C435" i="14"/>
  <c r="C436" i="14"/>
  <c r="C437" i="14"/>
  <c r="C438" i="14"/>
  <c r="C439" i="14"/>
  <c r="C440" i="14"/>
  <c r="C441" i="14"/>
  <c r="C442" i="14"/>
  <c r="C443" i="14"/>
  <c r="C444" i="14"/>
  <c r="C445" i="14"/>
  <c r="C446" i="14"/>
  <c r="C447" i="14"/>
  <c r="C448" i="14"/>
  <c r="C449" i="14"/>
  <c r="C450" i="14"/>
  <c r="C451" i="14"/>
  <c r="C452" i="14"/>
  <c r="C453" i="14"/>
  <c r="C454" i="14"/>
  <c r="C455" i="14"/>
  <c r="C456" i="14"/>
  <c r="C457" i="14"/>
  <c r="C458" i="14"/>
  <c r="C459" i="14"/>
  <c r="C460" i="14"/>
  <c r="C461" i="14"/>
  <c r="C462" i="14"/>
  <c r="C463" i="14"/>
  <c r="C464" i="14"/>
  <c r="C465" i="14"/>
  <c r="C466" i="14"/>
  <c r="C467" i="14"/>
  <c r="C468" i="14"/>
  <c r="C469" i="14"/>
  <c r="C470" i="14"/>
  <c r="C471" i="14"/>
  <c r="C472" i="14"/>
  <c r="C473" i="14"/>
  <c r="C474" i="14"/>
  <c r="C475" i="14"/>
  <c r="C476" i="14"/>
  <c r="C477" i="14"/>
  <c r="C478" i="14"/>
  <c r="C479" i="14"/>
  <c r="C480" i="14"/>
  <c r="C481" i="14"/>
  <c r="C482" i="14"/>
  <c r="C523" i="14"/>
  <c r="C524" i="14"/>
  <c r="C525" i="14"/>
  <c r="C526" i="14"/>
  <c r="C527" i="14"/>
  <c r="C528" i="14"/>
  <c r="C529" i="14"/>
  <c r="C530" i="14"/>
  <c r="C531" i="14"/>
  <c r="C532" i="14"/>
  <c r="C533" i="14"/>
  <c r="C534" i="14"/>
  <c r="C535" i="14"/>
  <c r="C536" i="14"/>
  <c r="C537" i="14"/>
  <c r="C538" i="14"/>
  <c r="C539" i="14"/>
  <c r="C540" i="14"/>
  <c r="C541" i="14"/>
  <c r="C542" i="14"/>
  <c r="C543" i="14"/>
  <c r="C544" i="14"/>
  <c r="C545" i="14"/>
  <c r="C546" i="14"/>
  <c r="C547" i="14"/>
  <c r="C548" i="14"/>
  <c r="C549" i="14"/>
  <c r="C550" i="14"/>
  <c r="C551" i="14"/>
  <c r="C552" i="14"/>
  <c r="C553" i="14"/>
  <c r="C554" i="14"/>
  <c r="C555" i="14"/>
  <c r="C556" i="14"/>
  <c r="C557" i="14"/>
  <c r="C558" i="14"/>
  <c r="C559" i="14"/>
  <c r="C560" i="14"/>
  <c r="C561" i="14"/>
  <c r="C562" i="14"/>
  <c r="C563" i="14"/>
  <c r="C564" i="14"/>
  <c r="C565" i="14"/>
  <c r="C566" i="14"/>
  <c r="C567" i="14"/>
  <c r="C568" i="14"/>
  <c r="C569" i="14"/>
  <c r="C570" i="14"/>
  <c r="C571" i="14"/>
  <c r="C572" i="14"/>
  <c r="C573" i="14"/>
  <c r="C574" i="14"/>
  <c r="C575" i="14"/>
  <c r="C576" i="14"/>
  <c r="C577" i="14"/>
  <c r="C578" i="14"/>
  <c r="C579" i="14"/>
  <c r="C580" i="14"/>
  <c r="C581" i="14"/>
  <c r="C582" i="14"/>
  <c r="C583" i="14"/>
  <c r="C584" i="14"/>
  <c r="C585" i="14"/>
  <c r="C586" i="14"/>
  <c r="C587" i="14"/>
  <c r="C588" i="14"/>
  <c r="C589" i="14"/>
  <c r="C590" i="14"/>
  <c r="C591" i="14"/>
  <c r="C592" i="14"/>
  <c r="C593" i="14"/>
  <c r="C594" i="14"/>
  <c r="C595" i="14"/>
  <c r="C596" i="14"/>
  <c r="C597" i="14"/>
  <c r="C598" i="14"/>
  <c r="C599" i="14"/>
  <c r="C600" i="14"/>
  <c r="C601" i="14"/>
  <c r="C602" i="14"/>
  <c r="C603" i="14"/>
  <c r="C604" i="14"/>
  <c r="C605" i="14"/>
  <c r="C606" i="14"/>
  <c r="C607" i="14"/>
  <c r="C608" i="14"/>
  <c r="C609" i="14"/>
  <c r="C610" i="14"/>
  <c r="C611" i="14"/>
  <c r="C612" i="14"/>
  <c r="C613" i="14"/>
  <c r="C614" i="14"/>
  <c r="C615" i="14"/>
  <c r="C616" i="14"/>
  <c r="C617" i="14"/>
  <c r="C618" i="14"/>
  <c r="C619" i="14"/>
  <c r="C620" i="14"/>
  <c r="C621" i="14"/>
  <c r="C622" i="14"/>
  <c r="C623" i="14"/>
  <c r="C624" i="14"/>
  <c r="C625" i="14"/>
  <c r="C626" i="14"/>
  <c r="C627" i="14"/>
  <c r="C628" i="14"/>
  <c r="C629" i="14"/>
  <c r="C630" i="14"/>
  <c r="C631" i="14"/>
  <c r="C632" i="14"/>
  <c r="C633" i="14"/>
  <c r="C634" i="14"/>
  <c r="C635" i="14"/>
  <c r="C636" i="14"/>
  <c r="C637" i="14"/>
  <c r="C638" i="14"/>
  <c r="C639" i="14"/>
  <c r="C640" i="14"/>
  <c r="C641" i="14"/>
  <c r="C683" i="14"/>
  <c r="C684" i="14"/>
  <c r="C685" i="14"/>
  <c r="C686" i="14"/>
  <c r="C687" i="14"/>
  <c r="C688" i="14"/>
  <c r="C689" i="14"/>
  <c r="C690" i="14"/>
  <c r="C691" i="14"/>
  <c r="C692" i="14"/>
  <c r="C693" i="14"/>
  <c r="C694" i="14"/>
  <c r="C695" i="14"/>
  <c r="C696" i="14"/>
  <c r="C697" i="14"/>
  <c r="C698" i="14"/>
  <c r="C699" i="14"/>
  <c r="C700" i="14"/>
  <c r="C701" i="14"/>
  <c r="C702" i="14"/>
  <c r="C703" i="14"/>
  <c r="C704" i="14"/>
  <c r="C705" i="14"/>
  <c r="C706" i="14"/>
  <c r="C707" i="14"/>
  <c r="C708" i="14"/>
  <c r="C709" i="14"/>
  <c r="C710" i="14"/>
  <c r="C711" i="14"/>
  <c r="C712" i="14"/>
  <c r="C713" i="14"/>
  <c r="C714" i="14"/>
  <c r="C715" i="14"/>
  <c r="C716" i="14"/>
  <c r="C717" i="14"/>
  <c r="C718" i="14"/>
  <c r="C719" i="14"/>
  <c r="C720" i="14"/>
  <c r="C721" i="14"/>
  <c r="C722" i="14"/>
  <c r="C723" i="14"/>
  <c r="C724" i="14"/>
  <c r="C725" i="14"/>
  <c r="C726" i="14"/>
  <c r="C727" i="14"/>
  <c r="C728" i="14"/>
  <c r="C729" i="14"/>
  <c r="C730" i="14"/>
  <c r="C731" i="14"/>
  <c r="C732" i="14"/>
  <c r="C733" i="14"/>
  <c r="C734" i="14"/>
  <c r="C735" i="14"/>
  <c r="C736" i="14"/>
  <c r="C737" i="14"/>
  <c r="C738" i="14"/>
  <c r="C739" i="14"/>
  <c r="C740" i="14"/>
  <c r="C741" i="14"/>
  <c r="C742" i="14"/>
  <c r="C743" i="14"/>
  <c r="C744" i="14"/>
  <c r="C745" i="14"/>
  <c r="C746" i="14"/>
  <c r="C747" i="14"/>
  <c r="C748" i="14"/>
  <c r="C749" i="14"/>
  <c r="C750" i="14"/>
  <c r="C751" i="14"/>
  <c r="C752" i="14"/>
  <c r="C753" i="14"/>
  <c r="C754" i="14"/>
  <c r="C755" i="14"/>
  <c r="C756" i="14"/>
  <c r="C757" i="14"/>
  <c r="C758" i="14"/>
  <c r="C759" i="14"/>
  <c r="C760" i="14"/>
  <c r="C761" i="14"/>
  <c r="C762" i="14"/>
  <c r="C763" i="14"/>
  <c r="C764" i="14"/>
  <c r="C765" i="14"/>
  <c r="C766" i="14"/>
  <c r="C767" i="14"/>
  <c r="C768" i="14"/>
  <c r="C769" i="14"/>
  <c r="C770" i="14"/>
  <c r="C771" i="14"/>
  <c r="C772" i="14"/>
  <c r="C773" i="14"/>
  <c r="C774" i="14"/>
  <c r="C775" i="14"/>
  <c r="C776" i="14"/>
  <c r="C777" i="14"/>
  <c r="C778" i="14"/>
  <c r="C779" i="14"/>
  <c r="C780" i="14"/>
  <c r="C781" i="14"/>
  <c r="C782" i="14"/>
  <c r="C783" i="14"/>
  <c r="C784" i="14"/>
  <c r="C785" i="14"/>
  <c r="C786" i="14"/>
  <c r="C787" i="14"/>
  <c r="C788" i="14"/>
  <c r="C789" i="14"/>
  <c r="C790" i="14"/>
  <c r="C791" i="14"/>
  <c r="C792" i="14"/>
  <c r="C793" i="14"/>
  <c r="C794" i="14"/>
  <c r="C795" i="14"/>
  <c r="C796" i="14"/>
  <c r="C797" i="14"/>
  <c r="C798" i="14"/>
  <c r="C799" i="14"/>
  <c r="C800" i="14"/>
  <c r="C801" i="14"/>
  <c r="C843" i="14"/>
  <c r="C844" i="14"/>
  <c r="C845" i="14"/>
  <c r="C846" i="14"/>
  <c r="C847" i="14"/>
  <c r="C848" i="14"/>
  <c r="C849" i="14"/>
  <c r="C850" i="14"/>
  <c r="C851" i="14"/>
  <c r="C852" i="14"/>
  <c r="C853" i="14"/>
  <c r="C854" i="14"/>
  <c r="C855" i="14"/>
  <c r="C856" i="14"/>
  <c r="C857" i="14"/>
  <c r="C858" i="14"/>
  <c r="C859" i="14"/>
  <c r="C860" i="14"/>
  <c r="C861" i="14"/>
  <c r="C862" i="14"/>
  <c r="C863" i="14"/>
  <c r="C864" i="14"/>
  <c r="C865" i="14"/>
  <c r="C866" i="14"/>
  <c r="C867" i="14"/>
  <c r="C868" i="14"/>
  <c r="C869" i="14"/>
  <c r="C870" i="14"/>
  <c r="C871" i="14"/>
  <c r="C872" i="14"/>
  <c r="C873" i="14"/>
  <c r="C874" i="14"/>
  <c r="C875" i="14"/>
  <c r="C876" i="14"/>
  <c r="C877" i="14"/>
  <c r="C878" i="14"/>
  <c r="C879" i="14"/>
  <c r="C880" i="14"/>
  <c r="C881" i="14"/>
  <c r="C882" i="14"/>
  <c r="C883" i="14"/>
  <c r="C884" i="14"/>
  <c r="C885" i="14"/>
  <c r="C886" i="14"/>
  <c r="C887" i="14"/>
  <c r="C888" i="14"/>
  <c r="C889" i="14"/>
  <c r="C890" i="14"/>
  <c r="C891" i="14"/>
  <c r="C892" i="14"/>
  <c r="C893" i="14"/>
  <c r="C894" i="14"/>
  <c r="C895" i="14"/>
  <c r="C896" i="14"/>
  <c r="C897" i="14"/>
  <c r="C898" i="14"/>
  <c r="C899" i="14"/>
  <c r="C900" i="14"/>
  <c r="C901" i="14"/>
  <c r="C902" i="14"/>
  <c r="C903" i="14"/>
  <c r="C904" i="14"/>
  <c r="C905" i="14"/>
  <c r="C906" i="14"/>
  <c r="C907" i="14"/>
  <c r="C908" i="14"/>
  <c r="C909" i="14"/>
  <c r="C910" i="14"/>
  <c r="C911" i="14"/>
  <c r="C912" i="14"/>
  <c r="C913" i="14"/>
  <c r="C914" i="14"/>
  <c r="C915" i="14"/>
  <c r="C916" i="14"/>
  <c r="C917" i="14"/>
  <c r="C918" i="14"/>
  <c r="C919" i="14"/>
  <c r="C920" i="14"/>
  <c r="C921" i="14"/>
  <c r="C922" i="14"/>
  <c r="C923" i="14"/>
  <c r="C924" i="14"/>
  <c r="C925" i="14"/>
  <c r="C926" i="14"/>
  <c r="C927" i="14"/>
  <c r="C928" i="14"/>
  <c r="C929" i="14"/>
  <c r="C930" i="14"/>
  <c r="C931" i="14"/>
  <c r="C932" i="14"/>
  <c r="C933" i="14"/>
  <c r="C934" i="14"/>
  <c r="C935" i="14"/>
  <c r="C936" i="14"/>
  <c r="C937" i="14"/>
  <c r="C938" i="14"/>
  <c r="C939" i="14"/>
  <c r="C940" i="14"/>
  <c r="C941" i="14"/>
  <c r="C942" i="14"/>
  <c r="C943" i="14"/>
  <c r="C944" i="14"/>
  <c r="C945" i="14"/>
  <c r="C946" i="14"/>
  <c r="C947" i="14"/>
  <c r="C948" i="14"/>
  <c r="C949" i="14"/>
  <c r="C950" i="14"/>
  <c r="C951" i="14"/>
  <c r="C952" i="14"/>
  <c r="C953" i="14"/>
  <c r="C954" i="14"/>
  <c r="C955" i="14"/>
  <c r="C956" i="14"/>
  <c r="C957" i="14"/>
  <c r="C958" i="14"/>
  <c r="C959" i="14"/>
  <c r="C960" i="14"/>
  <c r="C961" i="14"/>
  <c r="C962" i="14"/>
  <c r="C1003" i="14"/>
  <c r="C1004" i="14"/>
  <c r="C1005" i="14"/>
  <c r="C1006" i="14"/>
  <c r="C1007" i="14"/>
  <c r="C1008" i="14"/>
  <c r="C1009" i="14"/>
  <c r="C1010" i="14"/>
  <c r="C1011" i="14"/>
  <c r="C1012" i="14"/>
  <c r="C1013" i="14"/>
  <c r="C1014" i="14"/>
  <c r="C1015" i="14"/>
  <c r="C1016" i="14"/>
  <c r="C1017" i="14"/>
  <c r="C1018" i="14"/>
  <c r="C1019" i="14"/>
  <c r="C1020" i="14"/>
  <c r="C1021" i="14"/>
  <c r="C1022" i="14"/>
  <c r="C1023" i="14"/>
  <c r="C1024" i="14"/>
  <c r="C1025" i="14"/>
  <c r="C1026" i="14"/>
  <c r="C1027" i="14"/>
  <c r="C1028" i="14"/>
  <c r="C1029" i="14"/>
  <c r="C1030" i="14"/>
  <c r="C1031" i="14"/>
  <c r="C1032" i="14"/>
  <c r="C1033" i="14"/>
  <c r="C1034" i="14"/>
  <c r="C1035" i="14"/>
  <c r="C1036" i="14"/>
  <c r="C1037" i="14"/>
  <c r="C1038" i="14"/>
  <c r="C1039" i="14"/>
  <c r="C1040" i="14"/>
  <c r="C1041" i="14"/>
  <c r="C1042" i="14"/>
  <c r="C1043" i="14"/>
  <c r="C1044" i="14"/>
  <c r="C1045" i="14"/>
  <c r="C1046" i="14"/>
  <c r="C1047" i="14"/>
  <c r="C1048" i="14"/>
  <c r="C1049" i="14"/>
  <c r="C1050" i="14"/>
  <c r="C1051" i="14"/>
  <c r="C1052" i="14"/>
  <c r="C1053" i="14"/>
  <c r="C1054" i="14"/>
  <c r="C1055" i="14"/>
  <c r="C1056" i="14"/>
  <c r="C1057" i="14"/>
  <c r="C1058" i="14"/>
  <c r="C1059" i="14"/>
  <c r="C1060" i="14"/>
  <c r="C1061" i="14"/>
  <c r="C1062" i="14"/>
  <c r="C1063" i="14"/>
  <c r="C1064" i="14"/>
  <c r="C1065" i="14"/>
  <c r="C1066" i="14"/>
  <c r="C1067" i="14"/>
  <c r="C1068" i="14"/>
  <c r="C1069" i="14"/>
  <c r="C1070" i="14"/>
  <c r="C1071" i="14"/>
  <c r="C1072" i="14"/>
  <c r="C1073" i="14"/>
  <c r="C1074" i="14"/>
  <c r="C1075" i="14"/>
  <c r="C1076" i="14"/>
  <c r="C1077" i="14"/>
  <c r="C1078" i="14"/>
  <c r="C1079" i="14"/>
  <c r="C1080" i="14"/>
  <c r="C1081" i="14"/>
  <c r="C1082" i="14"/>
  <c r="C1083" i="14"/>
  <c r="C1084" i="14"/>
  <c r="C1085" i="14"/>
  <c r="C1086" i="14"/>
  <c r="C1087" i="14"/>
  <c r="C1088" i="14"/>
  <c r="C1089" i="14"/>
  <c r="C1090" i="14"/>
  <c r="C1091" i="14"/>
  <c r="C1092" i="14"/>
  <c r="C1093" i="14"/>
  <c r="C1094" i="14"/>
  <c r="C1095" i="14"/>
  <c r="C1096" i="14"/>
  <c r="C1097" i="14"/>
  <c r="C1098" i="14"/>
  <c r="C1099" i="14"/>
  <c r="C1100" i="14"/>
  <c r="C1101" i="14"/>
  <c r="C1102" i="14"/>
  <c r="C1103" i="14"/>
  <c r="C1104" i="14"/>
  <c r="C1105" i="14"/>
  <c r="C1106" i="14"/>
  <c r="C1107" i="14"/>
  <c r="C1108" i="14"/>
  <c r="C1109" i="14"/>
  <c r="C1110" i="14"/>
  <c r="C1111" i="14"/>
  <c r="C1112" i="14"/>
  <c r="C1113" i="14"/>
  <c r="C1114" i="14"/>
  <c r="C1115" i="14"/>
  <c r="C1116" i="14"/>
  <c r="C1117" i="14"/>
  <c r="C1118" i="14"/>
  <c r="C1119" i="14"/>
  <c r="C1120" i="14"/>
  <c r="C1121" i="14"/>
  <c r="C1163" i="14"/>
  <c r="C1164" i="14"/>
  <c r="C1165" i="14"/>
  <c r="C1166" i="14"/>
  <c r="C1167" i="14"/>
  <c r="C1168" i="14"/>
  <c r="C1169" i="14"/>
  <c r="C1170" i="14"/>
  <c r="C1171" i="14"/>
  <c r="C1172" i="14"/>
  <c r="C1173" i="14"/>
  <c r="C1174" i="14"/>
  <c r="C1175" i="14"/>
  <c r="C1176" i="14"/>
  <c r="C1177" i="14"/>
  <c r="C1178" i="14"/>
  <c r="C1179" i="14"/>
  <c r="C1180" i="14"/>
  <c r="C1181" i="14"/>
  <c r="C1182" i="14"/>
  <c r="C1183" i="14"/>
  <c r="C1184" i="14"/>
  <c r="C1185" i="14"/>
  <c r="C1186" i="14"/>
  <c r="C1187" i="14"/>
  <c r="C1188" i="14"/>
  <c r="C1189" i="14"/>
  <c r="C1190" i="14"/>
  <c r="C1191" i="14"/>
  <c r="C1192" i="14"/>
  <c r="C1193" i="14"/>
  <c r="C1194" i="14"/>
  <c r="C1195" i="14"/>
  <c r="C1196" i="14"/>
  <c r="C1197" i="14"/>
  <c r="C1198" i="14"/>
  <c r="C1199" i="14"/>
  <c r="C1200" i="14"/>
  <c r="C1201" i="14"/>
  <c r="C1202" i="14"/>
  <c r="C1203" i="14"/>
  <c r="C1204" i="14"/>
  <c r="C1205" i="14"/>
  <c r="C1206" i="14"/>
  <c r="C1207" i="14"/>
  <c r="C1208" i="14"/>
  <c r="C1209" i="14"/>
  <c r="C1210" i="14"/>
  <c r="C1211" i="14"/>
  <c r="C1212" i="14"/>
  <c r="C1213" i="14"/>
  <c r="C1214" i="14"/>
  <c r="C1215" i="14"/>
  <c r="C1216" i="14"/>
  <c r="C1217" i="14"/>
  <c r="C1218" i="14"/>
  <c r="C1219" i="14"/>
  <c r="C1220" i="14"/>
  <c r="C1221" i="14"/>
  <c r="C1222" i="14"/>
  <c r="C1223" i="14"/>
  <c r="C1224" i="14"/>
  <c r="C1225" i="14"/>
  <c r="C1226" i="14"/>
  <c r="C1227" i="14"/>
  <c r="C1228" i="14"/>
  <c r="C1229" i="14"/>
  <c r="C1230" i="14"/>
  <c r="C1231" i="14"/>
  <c r="C1232" i="14"/>
  <c r="C1233" i="14"/>
  <c r="C1234" i="14"/>
  <c r="C1235" i="14"/>
  <c r="C1236" i="14"/>
  <c r="C1237" i="14"/>
  <c r="C1238" i="14"/>
  <c r="C1239" i="14"/>
  <c r="C1240" i="14"/>
  <c r="C1241" i="14"/>
  <c r="C1242" i="14"/>
  <c r="C1243" i="14"/>
  <c r="C1244" i="14"/>
  <c r="C1245" i="14"/>
  <c r="C1246" i="14"/>
  <c r="C1247" i="14"/>
  <c r="C1248" i="14"/>
  <c r="C1249" i="14"/>
  <c r="C1250" i="14"/>
  <c r="C1251" i="14"/>
  <c r="C1252" i="14"/>
  <c r="C1253" i="14"/>
  <c r="C1254" i="14"/>
  <c r="C1255" i="14"/>
  <c r="C1256" i="14"/>
  <c r="C1257" i="14"/>
  <c r="C1258" i="14"/>
  <c r="C1259" i="14"/>
  <c r="C1260" i="14"/>
  <c r="C1261" i="14"/>
  <c r="C1262" i="14"/>
  <c r="C1263" i="14"/>
  <c r="C1264" i="14"/>
  <c r="C1265" i="14"/>
  <c r="C1266" i="14"/>
  <c r="C1267" i="14"/>
  <c r="C1268" i="14"/>
  <c r="C1269" i="14"/>
  <c r="C1270" i="14"/>
  <c r="C1271" i="14"/>
  <c r="C1272" i="14"/>
  <c r="C1273" i="14"/>
  <c r="C1274" i="14"/>
  <c r="C1275" i="14"/>
  <c r="C1276" i="14"/>
  <c r="C1277" i="14"/>
  <c r="C1278" i="14"/>
  <c r="C1279" i="14"/>
  <c r="C1280" i="14"/>
  <c r="C1281" i="14"/>
  <c r="C1323" i="14"/>
  <c r="C1324" i="14"/>
  <c r="C1325" i="14"/>
  <c r="C1326" i="14"/>
  <c r="C1327" i="14"/>
  <c r="C1328" i="14"/>
  <c r="C1329" i="14"/>
  <c r="C1330" i="14"/>
  <c r="C1331" i="14"/>
  <c r="C1332" i="14"/>
  <c r="C1333" i="14"/>
  <c r="C1334" i="14"/>
  <c r="C1335" i="14"/>
  <c r="C1336" i="14"/>
  <c r="C1337" i="14"/>
  <c r="C1338" i="14"/>
  <c r="C1339" i="14"/>
  <c r="C1340" i="14"/>
  <c r="C1341" i="14"/>
  <c r="C1342" i="14"/>
  <c r="C1343" i="14"/>
  <c r="C1344" i="14"/>
  <c r="C1345" i="14"/>
  <c r="C1346" i="14"/>
  <c r="C1347" i="14"/>
  <c r="C1348" i="14"/>
  <c r="C1349" i="14"/>
  <c r="C1350" i="14"/>
  <c r="C1351" i="14"/>
  <c r="C1352" i="14"/>
  <c r="C1353" i="14"/>
  <c r="C1354" i="14"/>
  <c r="C1355" i="14"/>
  <c r="C1356" i="14"/>
  <c r="C1357" i="14"/>
  <c r="C1358" i="14"/>
  <c r="C1359" i="14"/>
  <c r="C1360" i="14"/>
  <c r="C1361" i="14"/>
  <c r="C1362" i="14"/>
  <c r="C1363" i="14"/>
  <c r="C1364" i="14"/>
  <c r="C1365" i="14"/>
  <c r="C1366" i="14"/>
  <c r="C1367" i="14"/>
  <c r="C1368" i="14"/>
  <c r="C1369" i="14"/>
  <c r="C1370" i="14"/>
  <c r="C1371" i="14"/>
  <c r="C1372" i="14"/>
  <c r="C1373" i="14"/>
  <c r="C1374" i="14"/>
  <c r="C1375" i="14"/>
  <c r="C1376" i="14"/>
  <c r="C1377" i="14"/>
  <c r="C1378" i="14"/>
  <c r="C1379" i="14"/>
  <c r="C1380" i="14"/>
  <c r="C1381" i="14"/>
  <c r="C1382" i="14"/>
  <c r="C1383" i="14"/>
  <c r="C1384" i="14"/>
  <c r="C1385" i="14"/>
  <c r="C1386" i="14"/>
  <c r="C1387" i="14"/>
  <c r="C1388" i="14"/>
  <c r="C1389" i="14"/>
  <c r="C1390" i="14"/>
  <c r="C1391" i="14"/>
  <c r="C1392" i="14"/>
  <c r="C1393" i="14"/>
  <c r="C1394" i="14"/>
  <c r="C1395" i="14"/>
  <c r="C1396" i="14"/>
  <c r="C1397" i="14"/>
  <c r="C1398" i="14"/>
  <c r="C1399" i="14"/>
  <c r="C1400" i="14"/>
  <c r="C1401" i="14"/>
  <c r="C1402" i="14"/>
  <c r="C1403" i="14"/>
  <c r="C1404" i="14"/>
  <c r="C1405" i="14"/>
  <c r="C1406" i="14"/>
  <c r="C1407" i="14"/>
  <c r="C1408" i="14"/>
  <c r="C1409" i="14"/>
  <c r="C1410" i="14"/>
  <c r="C1411" i="14"/>
  <c r="C1412" i="14"/>
  <c r="C1413" i="14"/>
  <c r="C1414" i="14"/>
  <c r="C1415" i="14"/>
  <c r="C1416" i="14"/>
  <c r="C1417" i="14"/>
  <c r="C1418" i="14"/>
  <c r="C1419" i="14"/>
  <c r="C1420" i="14"/>
  <c r="C1421" i="14"/>
  <c r="C1422" i="14"/>
  <c r="C1423" i="14"/>
  <c r="C1424" i="14"/>
  <c r="C1425" i="14"/>
  <c r="C1426" i="14"/>
  <c r="C1427" i="14"/>
  <c r="C1428" i="14"/>
  <c r="C1429" i="14"/>
  <c r="C1430" i="14"/>
  <c r="C1431" i="14"/>
  <c r="C1432" i="14"/>
  <c r="C1433" i="14"/>
  <c r="C1434" i="14"/>
  <c r="C1435" i="14"/>
  <c r="C1436" i="14"/>
  <c r="C1437" i="14"/>
  <c r="C1438" i="14"/>
  <c r="C1439" i="14"/>
  <c r="C1440" i="14"/>
  <c r="C1441" i="14"/>
  <c r="C1442" i="14"/>
  <c r="C1483" i="14"/>
  <c r="C1484" i="14"/>
  <c r="C1485" i="14"/>
  <c r="C1486" i="14"/>
  <c r="C1487" i="14"/>
  <c r="C1488" i="14"/>
  <c r="C1489" i="14"/>
  <c r="C1490" i="14"/>
  <c r="C1491" i="14"/>
  <c r="C1492" i="14"/>
  <c r="C1493" i="14"/>
  <c r="C1494" i="14"/>
  <c r="C1495" i="14"/>
  <c r="C1496" i="14"/>
  <c r="C1497" i="14"/>
  <c r="C1498" i="14"/>
  <c r="C1499" i="14"/>
  <c r="C1500" i="14"/>
  <c r="C1501" i="14"/>
  <c r="C1502" i="14"/>
  <c r="C1503" i="14"/>
  <c r="C1504" i="14"/>
  <c r="C1505" i="14"/>
  <c r="C1506" i="14"/>
  <c r="C1507" i="14"/>
  <c r="C1508" i="14"/>
  <c r="C1509" i="14"/>
  <c r="C1510" i="14"/>
  <c r="C1511" i="14"/>
  <c r="C1512" i="14"/>
  <c r="C1513" i="14"/>
  <c r="C1514" i="14"/>
  <c r="C1515" i="14"/>
  <c r="C1516" i="14"/>
  <c r="C1517" i="14"/>
  <c r="C1518" i="14"/>
  <c r="C1519" i="14"/>
  <c r="C1520" i="14"/>
  <c r="C1521" i="14"/>
  <c r="C1522" i="14"/>
  <c r="C1523" i="14"/>
  <c r="C1524" i="14"/>
  <c r="C1525" i="14"/>
  <c r="C1526" i="14"/>
  <c r="C1527" i="14"/>
  <c r="C1528" i="14"/>
  <c r="C1529" i="14"/>
  <c r="C1530" i="14"/>
  <c r="C1531" i="14"/>
  <c r="C1532" i="14"/>
  <c r="C1533" i="14"/>
  <c r="C1534" i="14"/>
  <c r="C1535" i="14"/>
  <c r="C1536" i="14"/>
  <c r="C1537" i="14"/>
  <c r="C1538" i="14"/>
  <c r="C1539" i="14"/>
  <c r="C1540" i="14"/>
  <c r="C1541" i="14"/>
  <c r="C1542" i="14"/>
  <c r="C1543" i="14"/>
  <c r="C1544" i="14"/>
  <c r="C1545" i="14"/>
  <c r="C1546" i="14"/>
  <c r="C1547" i="14"/>
  <c r="C1548" i="14"/>
  <c r="C1549" i="14"/>
  <c r="C1550" i="14"/>
  <c r="C1551" i="14"/>
  <c r="C1552" i="14"/>
  <c r="C1553" i="14"/>
  <c r="C1554" i="14"/>
  <c r="C1555" i="14"/>
  <c r="C1556" i="14"/>
  <c r="C1557" i="14"/>
  <c r="C1558" i="14"/>
  <c r="C1559" i="14"/>
  <c r="C1560" i="14"/>
  <c r="C1561" i="14"/>
  <c r="C1562" i="14"/>
  <c r="C1563" i="14"/>
  <c r="C1564" i="14"/>
  <c r="C1565" i="14"/>
  <c r="C1566" i="14"/>
  <c r="C1567" i="14"/>
  <c r="C1568" i="14"/>
  <c r="C1569" i="14"/>
  <c r="C1570" i="14"/>
  <c r="C1571" i="14"/>
  <c r="C1572" i="14"/>
  <c r="C1573" i="14"/>
  <c r="C1574" i="14"/>
  <c r="C1575" i="14"/>
  <c r="C1576" i="14"/>
  <c r="C1577" i="14"/>
  <c r="C1578" i="14"/>
  <c r="C1579" i="14"/>
  <c r="C1580" i="14"/>
  <c r="C1581" i="14"/>
  <c r="C1582" i="14"/>
  <c r="C1583" i="14"/>
  <c r="C1584" i="14"/>
  <c r="C1585" i="14"/>
  <c r="C1586" i="14"/>
  <c r="C1587" i="14"/>
  <c r="C1588" i="14"/>
  <c r="C1589" i="14"/>
  <c r="C1590" i="14"/>
  <c r="C1591" i="14"/>
  <c r="C1592" i="14"/>
  <c r="C1593" i="14"/>
  <c r="C1594" i="14"/>
  <c r="C1595" i="14"/>
  <c r="C1596" i="14"/>
  <c r="C1597" i="14"/>
  <c r="C1598" i="14"/>
  <c r="C1599" i="14"/>
  <c r="C1600" i="14"/>
  <c r="C1601" i="14"/>
  <c r="C1643" i="14"/>
  <c r="C1644" i="14"/>
  <c r="C1645" i="14"/>
  <c r="C1646" i="14"/>
  <c r="C1647" i="14"/>
  <c r="C1648" i="14"/>
  <c r="C1649" i="14"/>
  <c r="C1650" i="14"/>
  <c r="C1651" i="14"/>
  <c r="C1652" i="14"/>
  <c r="C1653" i="14"/>
  <c r="C1654" i="14"/>
  <c r="C1655" i="14"/>
  <c r="C1656" i="14"/>
  <c r="C1657" i="14"/>
  <c r="C1658" i="14"/>
  <c r="C1659" i="14"/>
  <c r="C1660" i="14"/>
  <c r="C1661" i="14"/>
  <c r="C1662" i="14"/>
  <c r="C1663" i="14"/>
  <c r="C1664" i="14"/>
  <c r="C1665" i="14"/>
  <c r="C1666" i="14"/>
  <c r="C1667" i="14"/>
  <c r="C1668" i="14"/>
  <c r="C1669" i="14"/>
  <c r="C1670" i="14"/>
  <c r="C1671" i="14"/>
  <c r="C1672" i="14"/>
  <c r="C1673" i="14"/>
  <c r="C1674" i="14"/>
  <c r="C1675" i="14"/>
  <c r="C1676" i="14"/>
  <c r="C1677" i="14"/>
  <c r="C1678" i="14"/>
  <c r="C1679" i="14"/>
  <c r="C1680" i="14"/>
  <c r="C1681" i="14"/>
  <c r="C1682" i="14"/>
  <c r="C1683" i="14"/>
  <c r="C1684" i="14"/>
  <c r="C1685" i="14"/>
  <c r="C1686" i="14"/>
  <c r="C1687" i="14"/>
  <c r="C1688" i="14"/>
  <c r="C1689" i="14"/>
  <c r="C1690" i="14"/>
  <c r="C1691" i="14"/>
  <c r="C1692" i="14"/>
  <c r="C1693" i="14"/>
  <c r="C1694" i="14"/>
  <c r="C1695" i="14"/>
  <c r="C1696" i="14"/>
  <c r="C1697" i="14"/>
  <c r="C1698" i="14"/>
  <c r="C1699" i="14"/>
  <c r="C1700" i="14"/>
  <c r="C1701" i="14"/>
  <c r="C1702" i="14"/>
  <c r="C1703" i="14"/>
  <c r="C1704" i="14"/>
  <c r="C1705" i="14"/>
  <c r="C1706" i="14"/>
  <c r="C1707" i="14"/>
  <c r="C1708" i="14"/>
  <c r="C1709" i="14"/>
  <c r="C1710" i="14"/>
  <c r="C1711" i="14"/>
  <c r="C1712" i="14"/>
  <c r="C1713" i="14"/>
  <c r="C1714" i="14"/>
  <c r="C1715" i="14"/>
  <c r="C1716" i="14"/>
  <c r="C1717" i="14"/>
  <c r="C1718" i="14"/>
  <c r="C1719" i="14"/>
  <c r="C1720" i="14"/>
  <c r="C1721" i="14"/>
  <c r="C1722" i="14"/>
  <c r="C1723" i="14"/>
  <c r="C1724" i="14"/>
  <c r="C1725" i="14"/>
  <c r="C1726" i="14"/>
  <c r="C1727" i="14"/>
  <c r="C1728" i="14"/>
  <c r="C1729" i="14"/>
  <c r="C1730" i="14"/>
  <c r="C1731" i="14"/>
  <c r="C1732" i="14"/>
  <c r="C1733" i="14"/>
  <c r="C1734" i="14"/>
  <c r="C1735" i="14"/>
  <c r="C1736" i="14"/>
  <c r="C1737" i="14"/>
  <c r="C1738" i="14"/>
  <c r="C1739" i="14"/>
  <c r="C1740" i="14"/>
  <c r="C1741" i="14"/>
  <c r="C1742" i="14"/>
  <c r="C1743" i="14"/>
  <c r="C1744" i="14"/>
  <c r="C1745" i="14"/>
  <c r="C1746" i="14"/>
  <c r="C1747" i="14"/>
  <c r="C1748" i="14"/>
  <c r="C1749" i="14"/>
  <c r="C1750" i="14"/>
  <c r="C1751" i="14"/>
  <c r="C1752" i="14"/>
  <c r="C1753" i="14"/>
  <c r="C1754" i="14"/>
  <c r="C1755" i="14"/>
  <c r="C1756" i="14"/>
  <c r="C1757" i="14"/>
  <c r="C1758" i="14"/>
  <c r="C1759" i="14"/>
  <c r="C1760" i="14"/>
  <c r="C1761" i="14"/>
  <c r="C1762" i="14"/>
  <c r="C1803" i="14"/>
  <c r="C1804" i="14"/>
  <c r="C1805" i="14"/>
  <c r="C1806" i="14"/>
  <c r="C1807" i="14"/>
  <c r="C1808" i="14"/>
  <c r="C1809" i="14"/>
  <c r="C1810" i="14"/>
  <c r="C1811" i="14"/>
  <c r="C1812" i="14"/>
  <c r="C1813" i="14"/>
  <c r="C1814" i="14"/>
  <c r="C1815" i="14"/>
  <c r="C1816" i="14"/>
  <c r="C1817" i="14"/>
  <c r="C1818" i="14"/>
  <c r="C1819" i="14"/>
  <c r="C1820" i="14"/>
  <c r="C1821" i="14"/>
  <c r="C1822" i="14"/>
  <c r="C1823" i="14"/>
  <c r="C1824" i="14"/>
  <c r="C1825" i="14"/>
  <c r="C1826" i="14"/>
  <c r="C1827" i="14"/>
  <c r="C1828" i="14"/>
  <c r="C1829" i="14"/>
  <c r="C1830" i="14"/>
  <c r="C1831" i="14"/>
  <c r="C1832" i="14"/>
  <c r="C1833" i="14"/>
  <c r="C1834" i="14"/>
  <c r="C1835" i="14"/>
  <c r="C1836" i="14"/>
  <c r="C1837" i="14"/>
  <c r="C1838" i="14"/>
  <c r="C1839" i="14"/>
  <c r="C1840" i="14"/>
  <c r="C1841" i="14"/>
  <c r="C1842" i="14"/>
  <c r="C1843" i="14"/>
  <c r="C1844" i="14"/>
  <c r="C1845" i="14"/>
  <c r="C1846" i="14"/>
  <c r="C1847" i="14"/>
  <c r="C1848" i="14"/>
  <c r="C1849" i="14"/>
  <c r="C1850" i="14"/>
  <c r="C1851" i="14"/>
  <c r="C1852" i="14"/>
  <c r="C1853" i="14"/>
  <c r="C1854" i="14"/>
  <c r="C1855" i="14"/>
  <c r="C1856" i="14"/>
  <c r="C1857" i="14"/>
  <c r="C1858" i="14"/>
  <c r="C1859" i="14"/>
  <c r="C1860" i="14"/>
  <c r="C1861" i="14"/>
  <c r="C1862" i="14"/>
  <c r="C1863" i="14"/>
  <c r="C1864" i="14"/>
  <c r="C1865" i="14"/>
  <c r="C1866" i="14"/>
  <c r="C1867" i="14"/>
  <c r="C1868" i="14"/>
  <c r="C1869" i="14"/>
  <c r="C1870" i="14"/>
  <c r="C1871" i="14"/>
  <c r="C1872" i="14"/>
  <c r="C1873" i="14"/>
  <c r="C1874" i="14"/>
  <c r="C1875" i="14"/>
  <c r="C1876" i="14"/>
  <c r="C1877" i="14"/>
  <c r="C1878" i="14"/>
  <c r="C1879" i="14"/>
  <c r="C1880" i="14"/>
  <c r="C1881" i="14"/>
  <c r="C1882" i="14"/>
  <c r="C1883" i="14"/>
  <c r="C1884" i="14"/>
  <c r="C1885" i="14"/>
  <c r="C1886" i="14"/>
  <c r="C1887" i="14"/>
  <c r="C1888" i="14"/>
  <c r="C1889" i="14"/>
  <c r="C1890" i="14"/>
  <c r="C1891" i="14"/>
  <c r="C1892" i="14"/>
  <c r="C1893" i="14"/>
  <c r="C1894" i="14"/>
  <c r="C1895" i="14"/>
  <c r="C1896" i="14"/>
  <c r="C1897" i="14"/>
  <c r="C1898" i="14"/>
  <c r="C1899" i="14"/>
  <c r="C1900" i="14"/>
  <c r="C1901" i="14"/>
  <c r="C1902" i="14"/>
  <c r="C1903" i="14"/>
  <c r="C1904" i="14"/>
  <c r="C1905" i="14"/>
  <c r="C1906" i="14"/>
  <c r="C1907" i="14"/>
  <c r="C1908" i="14"/>
  <c r="C1909" i="14"/>
  <c r="C1910" i="14"/>
  <c r="C1911" i="14"/>
  <c r="C1912" i="14"/>
  <c r="C1913" i="14"/>
  <c r="C1914" i="14"/>
  <c r="C1915" i="14"/>
  <c r="C1916" i="14"/>
  <c r="C1917" i="14"/>
  <c r="C1918" i="14"/>
  <c r="C1919" i="14"/>
  <c r="C1920" i="14"/>
  <c r="C1921" i="14"/>
  <c r="C1922" i="14"/>
  <c r="C1963" i="14"/>
  <c r="C1964" i="14"/>
  <c r="C1965" i="14"/>
  <c r="C1966" i="14"/>
  <c r="C1967" i="14"/>
  <c r="C1968" i="14"/>
  <c r="C1969" i="14"/>
  <c r="C1970" i="14"/>
  <c r="C1971" i="14"/>
  <c r="C1972" i="14"/>
  <c r="C1973" i="14"/>
  <c r="C1974" i="14"/>
  <c r="C1975" i="14"/>
  <c r="C1976" i="14"/>
  <c r="C1977" i="14"/>
  <c r="C1978" i="14"/>
  <c r="C1979" i="14"/>
  <c r="C1980" i="14"/>
  <c r="C1981" i="14"/>
  <c r="C1982" i="14"/>
  <c r="C1983" i="14"/>
  <c r="C1984" i="14"/>
  <c r="C1985" i="14"/>
  <c r="C1986" i="14"/>
  <c r="C1987" i="14"/>
  <c r="C1988" i="14"/>
  <c r="C1989" i="14"/>
  <c r="C1990" i="14"/>
  <c r="C1991" i="14"/>
  <c r="C1992" i="14"/>
  <c r="C1993" i="14"/>
  <c r="C1994" i="14"/>
  <c r="C1995" i="14"/>
  <c r="C1996" i="14"/>
  <c r="C1997" i="14"/>
  <c r="C1998" i="14"/>
  <c r="C1999" i="14"/>
  <c r="C2000" i="14"/>
  <c r="C2001" i="14"/>
  <c r="C2002" i="14"/>
  <c r="C2003" i="14"/>
  <c r="C2004" i="14"/>
  <c r="C2005" i="14"/>
  <c r="C2006" i="14"/>
  <c r="C2007" i="14"/>
  <c r="C2008" i="14"/>
  <c r="C2009" i="14"/>
  <c r="C2010" i="14"/>
  <c r="C2011" i="14"/>
  <c r="C2012" i="14"/>
  <c r="C2013" i="14"/>
  <c r="C2014" i="14"/>
  <c r="C2015" i="14"/>
  <c r="C2016" i="14"/>
  <c r="C2017" i="14"/>
  <c r="C2018" i="14"/>
  <c r="C2019" i="14"/>
  <c r="C2020" i="14"/>
  <c r="C2021" i="14"/>
  <c r="C2022" i="14"/>
  <c r="C2023" i="14"/>
  <c r="C2024" i="14"/>
  <c r="C2025" i="14"/>
  <c r="C2026" i="14"/>
  <c r="C2027" i="14"/>
  <c r="C2028" i="14"/>
  <c r="C2029" i="14"/>
  <c r="C2030" i="14"/>
  <c r="C2031" i="14"/>
  <c r="C2032" i="14"/>
  <c r="C2033" i="14"/>
  <c r="C2034" i="14"/>
  <c r="C2035" i="14"/>
  <c r="C2036" i="14"/>
  <c r="C2037" i="14"/>
  <c r="C2038" i="14"/>
  <c r="C2039" i="14"/>
  <c r="C2040" i="14"/>
  <c r="C2041" i="14"/>
  <c r="C2042" i="14"/>
  <c r="C2043" i="14"/>
  <c r="C2044" i="14"/>
  <c r="C2045" i="14"/>
  <c r="C2046" i="14"/>
  <c r="C2047" i="14"/>
  <c r="C2048" i="14"/>
  <c r="C2049" i="14"/>
  <c r="C2050" i="14"/>
  <c r="C2051" i="14"/>
  <c r="C2052" i="14"/>
  <c r="C2053" i="14"/>
  <c r="C2054" i="14"/>
  <c r="C2055" i="14"/>
  <c r="C2056" i="14"/>
  <c r="C2057" i="14"/>
  <c r="C2058" i="14"/>
  <c r="C2059" i="14"/>
  <c r="C2060" i="14"/>
  <c r="C2061" i="14"/>
  <c r="C2062" i="14"/>
  <c r="C2063" i="14"/>
  <c r="C2064" i="14"/>
  <c r="C2065" i="14"/>
  <c r="C2066" i="14"/>
  <c r="C2067" i="14"/>
  <c r="C2068" i="14"/>
  <c r="C2069" i="14"/>
  <c r="C2070" i="14"/>
  <c r="C2071" i="14"/>
  <c r="C2072" i="14"/>
  <c r="C2073" i="14"/>
  <c r="C2074" i="14"/>
  <c r="C2075" i="14"/>
  <c r="C2076" i="14"/>
  <c r="C2077" i="14"/>
  <c r="C2078" i="14"/>
  <c r="C2079" i="14"/>
  <c r="C2080" i="14"/>
  <c r="C2081" i="14"/>
  <c r="C2122" i="14"/>
  <c r="C2123" i="14"/>
  <c r="C2124" i="14"/>
  <c r="C2125" i="14"/>
  <c r="C2126" i="14"/>
  <c r="C2127" i="14"/>
  <c r="C2128" i="14"/>
  <c r="C2129" i="14"/>
  <c r="C2130" i="14"/>
  <c r="C2131" i="14"/>
  <c r="C2132" i="14"/>
  <c r="C2133" i="14"/>
  <c r="C2134" i="14"/>
  <c r="C2135" i="14"/>
  <c r="C2136" i="14"/>
  <c r="C2137" i="14"/>
  <c r="C2138" i="14"/>
  <c r="C2139" i="14"/>
  <c r="C2140" i="14"/>
  <c r="C2141" i="14"/>
  <c r="C2142" i="14"/>
  <c r="C2143" i="14"/>
  <c r="C2144" i="14"/>
  <c r="C2145" i="14"/>
  <c r="C2146" i="14"/>
  <c r="C2147" i="14"/>
  <c r="C2148" i="14"/>
  <c r="C2149" i="14"/>
  <c r="C2150" i="14"/>
  <c r="C2151" i="14"/>
  <c r="C2152" i="14"/>
  <c r="C2153" i="14"/>
  <c r="C2154" i="14"/>
  <c r="C2155" i="14"/>
  <c r="C2156" i="14"/>
  <c r="C2157" i="14"/>
  <c r="C2158" i="14"/>
  <c r="C2159" i="14"/>
  <c r="C2160" i="14"/>
  <c r="C2161" i="14"/>
  <c r="C2162" i="14"/>
  <c r="C2163" i="14"/>
  <c r="C2164" i="14"/>
  <c r="C2165" i="14"/>
  <c r="C2166" i="14"/>
  <c r="C2167" i="14"/>
  <c r="C2168" i="14"/>
  <c r="C2169" i="14"/>
  <c r="C2170" i="14"/>
  <c r="C2171" i="14"/>
  <c r="C2172" i="14"/>
  <c r="C2173" i="14"/>
  <c r="C2174" i="14"/>
  <c r="C2175" i="14"/>
  <c r="C2176" i="14"/>
  <c r="C2177" i="14"/>
  <c r="C2178" i="14"/>
  <c r="C2179" i="14"/>
  <c r="C2180" i="14"/>
  <c r="C2181" i="14"/>
  <c r="C2182" i="14"/>
  <c r="C2183" i="14"/>
  <c r="C2184" i="14"/>
  <c r="C2185" i="14"/>
  <c r="C2186" i="14"/>
  <c r="C2187" i="14"/>
  <c r="C2188" i="14"/>
  <c r="C2189" i="14"/>
  <c r="C2190" i="14"/>
  <c r="C2191" i="14"/>
  <c r="C2192" i="14"/>
  <c r="C2193" i="14"/>
  <c r="C2194" i="14"/>
  <c r="C2195" i="14"/>
  <c r="C2196" i="14"/>
  <c r="C2197" i="14"/>
  <c r="C2198" i="14"/>
  <c r="C2199" i="14"/>
  <c r="C2200" i="14"/>
  <c r="C2201" i="14"/>
  <c r="C2202" i="14"/>
  <c r="C2203" i="14"/>
  <c r="C2204" i="14"/>
  <c r="C2205" i="14"/>
  <c r="C2206" i="14"/>
  <c r="C2207" i="14"/>
  <c r="C2208" i="14"/>
  <c r="C2209" i="14"/>
  <c r="C2210" i="14"/>
  <c r="C2211" i="14"/>
  <c r="C2212" i="14"/>
  <c r="C2213" i="14"/>
  <c r="C2214" i="14"/>
  <c r="C2215" i="14"/>
  <c r="C2216" i="14"/>
  <c r="C2217" i="14"/>
  <c r="C2218" i="14"/>
  <c r="C2219" i="14"/>
  <c r="C2220" i="14"/>
  <c r="C2221" i="14"/>
  <c r="C2222" i="14"/>
  <c r="C2223" i="14"/>
  <c r="C2224" i="14"/>
  <c r="C2225" i="14"/>
  <c r="C2226" i="14"/>
  <c r="C2227" i="14"/>
  <c r="C2228" i="14"/>
  <c r="C2229" i="14"/>
  <c r="C2230" i="14"/>
  <c r="C2231" i="14"/>
  <c r="C2232" i="14"/>
  <c r="C2233" i="14"/>
  <c r="C2234" i="14"/>
  <c r="C2235" i="14"/>
  <c r="C2236" i="14"/>
  <c r="C2237" i="14"/>
  <c r="C2238" i="14"/>
  <c r="C2239" i="14"/>
  <c r="C2240" i="14"/>
  <c r="C2241" i="14"/>
  <c r="C2283" i="14"/>
  <c r="C2284" i="14"/>
  <c r="C2285" i="14"/>
  <c r="C2286" i="14"/>
  <c r="C2287" i="14"/>
  <c r="C2288" i="14"/>
  <c r="C2289" i="14"/>
  <c r="C2290" i="14"/>
  <c r="C2291" i="14"/>
  <c r="C2292" i="14"/>
  <c r="C2293" i="14"/>
  <c r="C2294" i="14"/>
  <c r="C2295" i="14"/>
  <c r="C2296" i="14"/>
  <c r="C2297" i="14"/>
  <c r="C2298" i="14"/>
  <c r="C2299" i="14"/>
  <c r="C2300" i="14"/>
  <c r="C2301" i="14"/>
  <c r="C2302" i="14"/>
  <c r="C2303" i="14"/>
  <c r="C2304" i="14"/>
  <c r="C2305" i="14"/>
  <c r="C2306" i="14"/>
  <c r="C2307" i="14"/>
  <c r="C2308" i="14"/>
  <c r="C2309" i="14"/>
  <c r="C2310" i="14"/>
  <c r="C2311" i="14"/>
  <c r="C2312" i="14"/>
  <c r="C2313" i="14"/>
  <c r="C2314" i="14"/>
  <c r="C2315" i="14"/>
  <c r="C2316" i="14"/>
  <c r="C2317" i="14"/>
  <c r="C2318" i="14"/>
  <c r="C2319" i="14"/>
  <c r="C2320" i="14"/>
  <c r="C2321" i="14"/>
  <c r="C2322" i="14"/>
  <c r="C2323" i="14"/>
  <c r="C2324" i="14"/>
  <c r="C2325" i="14"/>
  <c r="C2326" i="14"/>
  <c r="C2327" i="14"/>
  <c r="C2328" i="14"/>
  <c r="C2329" i="14"/>
  <c r="C2330" i="14"/>
  <c r="C2331" i="14"/>
  <c r="C2332" i="14"/>
  <c r="C2333" i="14"/>
  <c r="C2334" i="14"/>
  <c r="C2335" i="14"/>
  <c r="C2336" i="14"/>
  <c r="C2337" i="14"/>
  <c r="C2338" i="14"/>
  <c r="C2339" i="14"/>
  <c r="C2340" i="14"/>
  <c r="C2341" i="14"/>
  <c r="C2342" i="14"/>
  <c r="C2343" i="14"/>
  <c r="C2344" i="14"/>
  <c r="C2345" i="14"/>
  <c r="C2346" i="14"/>
  <c r="C2347" i="14"/>
  <c r="C2348" i="14"/>
  <c r="C2349" i="14"/>
  <c r="C2350" i="14"/>
  <c r="C2351" i="14"/>
  <c r="C2352" i="14"/>
  <c r="C2353" i="14"/>
  <c r="C2354" i="14"/>
  <c r="C2355" i="14"/>
  <c r="C2356" i="14"/>
  <c r="C2357" i="14"/>
  <c r="C2358" i="14"/>
  <c r="C2359" i="14"/>
  <c r="C2360" i="14"/>
  <c r="C2361" i="14"/>
  <c r="C2362" i="14"/>
  <c r="C2363" i="14"/>
  <c r="C2364" i="14"/>
  <c r="C2365" i="14"/>
  <c r="C2366" i="14"/>
  <c r="C2367" i="14"/>
  <c r="C2368" i="14"/>
  <c r="C2369" i="14"/>
  <c r="C2370" i="14"/>
  <c r="C2371" i="14"/>
  <c r="C2372" i="14"/>
  <c r="C2373" i="14"/>
  <c r="C2374" i="14"/>
  <c r="C2375" i="14"/>
  <c r="C2376" i="14"/>
  <c r="C2377" i="14"/>
  <c r="C2378" i="14"/>
  <c r="C2379" i="14"/>
  <c r="C2380" i="14"/>
  <c r="C2381" i="14"/>
  <c r="C2382" i="14"/>
  <c r="C2383" i="14"/>
  <c r="C2384" i="14"/>
  <c r="C2385" i="14"/>
  <c r="C2386" i="14"/>
  <c r="C2387" i="14"/>
  <c r="C2388" i="14"/>
  <c r="C2389" i="14"/>
  <c r="C2390" i="14"/>
  <c r="C2391" i="14"/>
  <c r="C2392" i="14"/>
  <c r="C2393" i="14"/>
  <c r="C2394" i="14"/>
  <c r="C2395" i="14"/>
  <c r="C2396" i="14"/>
  <c r="C2397" i="14"/>
  <c r="C2398" i="14"/>
  <c r="C2399" i="14"/>
  <c r="C2400" i="14"/>
  <c r="C2401" i="14"/>
  <c r="C2402" i="14"/>
  <c r="C2443" i="14"/>
  <c r="C2444" i="14"/>
  <c r="C2445" i="14"/>
  <c r="C2446" i="14"/>
  <c r="C2447" i="14"/>
  <c r="C2448" i="14"/>
  <c r="C2449" i="14"/>
  <c r="C2450" i="14"/>
  <c r="C2451" i="14"/>
  <c r="C2452" i="14"/>
  <c r="C2453" i="14"/>
  <c r="C2454" i="14"/>
  <c r="C2455" i="14"/>
  <c r="C2456" i="14"/>
  <c r="C2457" i="14"/>
  <c r="C2458" i="14"/>
  <c r="C2459" i="14"/>
  <c r="C2460" i="14"/>
  <c r="C2461" i="14"/>
  <c r="C2462" i="14"/>
  <c r="C2463" i="14"/>
  <c r="C2464" i="14"/>
  <c r="C2465" i="14"/>
  <c r="C2466" i="14"/>
  <c r="C2467" i="14"/>
  <c r="C2468" i="14"/>
  <c r="C2469" i="14"/>
  <c r="C2470" i="14"/>
  <c r="C2471" i="14"/>
  <c r="C2472" i="14"/>
  <c r="C2473" i="14"/>
  <c r="C2474" i="14"/>
  <c r="C2475" i="14"/>
  <c r="C2476" i="14"/>
  <c r="C2477" i="14"/>
  <c r="C2478" i="14"/>
  <c r="C2479" i="14"/>
  <c r="C2480" i="14"/>
  <c r="C2481" i="14"/>
  <c r="C2482" i="14"/>
  <c r="C2483" i="14"/>
  <c r="C2484" i="14"/>
  <c r="C2485" i="14"/>
  <c r="C2486" i="14"/>
  <c r="C2487" i="14"/>
  <c r="C2488" i="14"/>
  <c r="C2489" i="14"/>
  <c r="C2490" i="14"/>
  <c r="C2491" i="14"/>
  <c r="C2492" i="14"/>
  <c r="C2493" i="14"/>
  <c r="C2494" i="14"/>
  <c r="C2495" i="14"/>
  <c r="C2496" i="14"/>
  <c r="C2497" i="14"/>
  <c r="C2498" i="14"/>
  <c r="C2499" i="14"/>
  <c r="C2500" i="14"/>
  <c r="C2501" i="14"/>
  <c r="C2502" i="14"/>
  <c r="C2503" i="14"/>
  <c r="C2504" i="14"/>
  <c r="C2505" i="14"/>
  <c r="C2506" i="14"/>
  <c r="C2507" i="14"/>
  <c r="C2508" i="14"/>
  <c r="C2509" i="14"/>
  <c r="C2510" i="14"/>
  <c r="C2511" i="14"/>
  <c r="C2512" i="14"/>
  <c r="C2513" i="14"/>
  <c r="C2514" i="14"/>
  <c r="C2515" i="14"/>
  <c r="C2516" i="14"/>
  <c r="C2517" i="14"/>
  <c r="C2518" i="14"/>
  <c r="C2519" i="14"/>
  <c r="C2520" i="14"/>
  <c r="C2521" i="14"/>
  <c r="C2522" i="14"/>
  <c r="C2523" i="14"/>
  <c r="C2524" i="14"/>
  <c r="C2525" i="14"/>
  <c r="C2526" i="14"/>
  <c r="C2527" i="14"/>
  <c r="C2528" i="14"/>
  <c r="C2529" i="14"/>
  <c r="C2530" i="14"/>
  <c r="C2531" i="14"/>
  <c r="C2532" i="14"/>
  <c r="C2533" i="14"/>
  <c r="C2534" i="14"/>
  <c r="C2535" i="14"/>
  <c r="C2536" i="14"/>
  <c r="C2537" i="14"/>
  <c r="C2538" i="14"/>
  <c r="C2539" i="14"/>
  <c r="C2540" i="14"/>
  <c r="C2541" i="14"/>
  <c r="C2542" i="14"/>
  <c r="C2543" i="14"/>
  <c r="C2544" i="14"/>
  <c r="C2545" i="14"/>
  <c r="C2546" i="14"/>
  <c r="C2547" i="14"/>
  <c r="C2548" i="14"/>
  <c r="C2549" i="14"/>
  <c r="C2550" i="14"/>
  <c r="C2551" i="14"/>
  <c r="C2552" i="14"/>
  <c r="C2553" i="14"/>
  <c r="C2554" i="14"/>
  <c r="C2555" i="14"/>
  <c r="C2556" i="14"/>
  <c r="C2557" i="14"/>
  <c r="C2558" i="14"/>
  <c r="C2559" i="14"/>
  <c r="C2560" i="14"/>
  <c r="C2561" i="14"/>
  <c r="C2603" i="14"/>
  <c r="C2604" i="14"/>
  <c r="C2605" i="14"/>
  <c r="C2606" i="14"/>
  <c r="C2607" i="14"/>
  <c r="C2608" i="14"/>
  <c r="C2609" i="14"/>
  <c r="C2610" i="14"/>
  <c r="C2611" i="14"/>
  <c r="C2612" i="14"/>
  <c r="C2613" i="14"/>
  <c r="C2614" i="14"/>
  <c r="C2615" i="14"/>
  <c r="C2616" i="14"/>
  <c r="C2617" i="14"/>
  <c r="C2618" i="14"/>
  <c r="C2619" i="14"/>
  <c r="C2620" i="14"/>
  <c r="C2621" i="14"/>
  <c r="C2622" i="14"/>
  <c r="C2623" i="14"/>
  <c r="C2624" i="14"/>
  <c r="C2625" i="14"/>
  <c r="C2626" i="14"/>
  <c r="C2627" i="14"/>
  <c r="C2628" i="14"/>
  <c r="C2629" i="14"/>
  <c r="C2630" i="14"/>
  <c r="C2631" i="14"/>
  <c r="C2632" i="14"/>
  <c r="C2633" i="14"/>
  <c r="C2634" i="14"/>
  <c r="C2635" i="14"/>
  <c r="C2636" i="14"/>
  <c r="C2637" i="14"/>
  <c r="C2638" i="14"/>
  <c r="C2639" i="14"/>
  <c r="C2640" i="14"/>
  <c r="C2641" i="14"/>
  <c r="C2642" i="14"/>
  <c r="C2643" i="14"/>
  <c r="C2644" i="14"/>
  <c r="C2645" i="14"/>
  <c r="C2646" i="14"/>
  <c r="C2647" i="14"/>
  <c r="C2648" i="14"/>
  <c r="C2649" i="14"/>
  <c r="C2650" i="14"/>
  <c r="C2651" i="14"/>
  <c r="C2652" i="14"/>
  <c r="C2653" i="14"/>
  <c r="C2654" i="14"/>
  <c r="C2655" i="14"/>
  <c r="C2656" i="14"/>
  <c r="C2657" i="14"/>
  <c r="C2658" i="14"/>
  <c r="C2659" i="14"/>
  <c r="C2660" i="14"/>
  <c r="C2661" i="14"/>
  <c r="C2662" i="14"/>
  <c r="C2663" i="14"/>
  <c r="C2664" i="14"/>
  <c r="C2665" i="14"/>
  <c r="C2666" i="14"/>
  <c r="C2667" i="14"/>
  <c r="C2668" i="14"/>
  <c r="C2669" i="14"/>
  <c r="C2670" i="14"/>
  <c r="C2671" i="14"/>
  <c r="C2672" i="14"/>
  <c r="C2673" i="14"/>
  <c r="C2674" i="14"/>
  <c r="C2675" i="14"/>
  <c r="C2676" i="14"/>
  <c r="C2677" i="14"/>
  <c r="C2678" i="14"/>
  <c r="C2679" i="14"/>
  <c r="C2680" i="14"/>
  <c r="C2681" i="14"/>
  <c r="C2682" i="14"/>
  <c r="C2683" i="14"/>
  <c r="C2684" i="14"/>
  <c r="C2685" i="14"/>
  <c r="C2686" i="14"/>
  <c r="C2687" i="14"/>
  <c r="C2688" i="14"/>
  <c r="C2689" i="14"/>
  <c r="C2690" i="14"/>
  <c r="C2691" i="14"/>
  <c r="C2692" i="14"/>
  <c r="C2693" i="14"/>
  <c r="C2694" i="14"/>
  <c r="C2695" i="14"/>
  <c r="C2696" i="14"/>
  <c r="C2697" i="14"/>
  <c r="C2698" i="14"/>
  <c r="C2699" i="14"/>
  <c r="C2700" i="14"/>
  <c r="C2701" i="14"/>
  <c r="C2702" i="14"/>
  <c r="C2703" i="14"/>
  <c r="C2704" i="14"/>
  <c r="C2705" i="14"/>
  <c r="C2706" i="14"/>
  <c r="C2707" i="14"/>
  <c r="C2708" i="14"/>
  <c r="C2709" i="14"/>
  <c r="C2710" i="14"/>
  <c r="C2711" i="14"/>
  <c r="C2712" i="14"/>
  <c r="C2713" i="14"/>
  <c r="C2714" i="14"/>
  <c r="C2715" i="14"/>
  <c r="C2716" i="14"/>
  <c r="C2717" i="14"/>
  <c r="C2718" i="14"/>
  <c r="C2719" i="14"/>
  <c r="C2720" i="14"/>
  <c r="C2721" i="14"/>
  <c r="C2763" i="14"/>
  <c r="C2764" i="14"/>
  <c r="C2765" i="14"/>
  <c r="C2766" i="14"/>
  <c r="C2767" i="14"/>
  <c r="C2768" i="14"/>
  <c r="C2769" i="14"/>
  <c r="C2770" i="14"/>
  <c r="C2771" i="14"/>
  <c r="C2772" i="14"/>
  <c r="C2773" i="14"/>
  <c r="C2774" i="14"/>
  <c r="C2775" i="14"/>
  <c r="C2776" i="14"/>
  <c r="C2777" i="14"/>
  <c r="C2778" i="14"/>
  <c r="C2779" i="14"/>
  <c r="C2780" i="14"/>
  <c r="C2781" i="14"/>
  <c r="C2782" i="14"/>
  <c r="C2783" i="14"/>
  <c r="C2784" i="14"/>
  <c r="C2785" i="14"/>
  <c r="C2786" i="14"/>
  <c r="C2787" i="14"/>
  <c r="C2788" i="14"/>
  <c r="C2789" i="14"/>
  <c r="C2790" i="14"/>
  <c r="C2791" i="14"/>
  <c r="C2792" i="14"/>
  <c r="C2793" i="14"/>
  <c r="C2794" i="14"/>
  <c r="C2795" i="14"/>
  <c r="C2796" i="14"/>
  <c r="C2797" i="14"/>
  <c r="C2798" i="14"/>
  <c r="C2799" i="14"/>
  <c r="C2800" i="14"/>
  <c r="C2801" i="14"/>
  <c r="C2802" i="14"/>
  <c r="C2803" i="14"/>
  <c r="C2804" i="14"/>
  <c r="C2805" i="14"/>
  <c r="C2806" i="14"/>
  <c r="C2807" i="14"/>
  <c r="C2808" i="14"/>
  <c r="C2809" i="14"/>
  <c r="C2810" i="14"/>
  <c r="C2811" i="14"/>
  <c r="C2812" i="14"/>
  <c r="C2813" i="14"/>
  <c r="C2814" i="14"/>
  <c r="C2815" i="14"/>
  <c r="C2816" i="14"/>
  <c r="C2817" i="14"/>
  <c r="C2818" i="14"/>
  <c r="C2819" i="14"/>
  <c r="C2820" i="14"/>
  <c r="C2821" i="14"/>
  <c r="C2822" i="14"/>
  <c r="C2823" i="14"/>
  <c r="C2824" i="14"/>
  <c r="C2825" i="14"/>
  <c r="C2826" i="14"/>
  <c r="C2827" i="14"/>
  <c r="C2828" i="14"/>
  <c r="C2829" i="14"/>
  <c r="C2830" i="14"/>
  <c r="C2831" i="14"/>
  <c r="C2832" i="14"/>
  <c r="C2833" i="14"/>
  <c r="C2834" i="14"/>
  <c r="C2835" i="14"/>
  <c r="C2836" i="14"/>
  <c r="C2837" i="14"/>
  <c r="C2838" i="14"/>
  <c r="C2839" i="14"/>
  <c r="C2840" i="14"/>
  <c r="C2841" i="14"/>
  <c r="C2842" i="14"/>
  <c r="C2843" i="14"/>
  <c r="C2844" i="14"/>
  <c r="C2845" i="14"/>
  <c r="C2846" i="14"/>
  <c r="C2847" i="14"/>
  <c r="C2848" i="14"/>
  <c r="C2849" i="14"/>
  <c r="C2850" i="14"/>
  <c r="C2851" i="14"/>
  <c r="C2852" i="14"/>
  <c r="C2853" i="14"/>
  <c r="C2854" i="14"/>
  <c r="C2855" i="14"/>
  <c r="C2856" i="14"/>
  <c r="C2857" i="14"/>
  <c r="C2858" i="14"/>
  <c r="C2859" i="14"/>
  <c r="C2860" i="14"/>
  <c r="C2861" i="14"/>
  <c r="C2862" i="14"/>
  <c r="C2863" i="14"/>
  <c r="C2864" i="14"/>
  <c r="C2865" i="14"/>
  <c r="C2866" i="14"/>
  <c r="C2867" i="14"/>
  <c r="C2868" i="14"/>
  <c r="C2869" i="14"/>
  <c r="C2870" i="14"/>
  <c r="C2871" i="14"/>
  <c r="C2872" i="14"/>
  <c r="C2873" i="14"/>
  <c r="C2874" i="14"/>
  <c r="C2875" i="14"/>
  <c r="C2876" i="14"/>
  <c r="C2877" i="14"/>
  <c r="C2878" i="14"/>
  <c r="C2879" i="14"/>
  <c r="C2880" i="14"/>
  <c r="C2881" i="14"/>
  <c r="C2882" i="14"/>
  <c r="C2923" i="14"/>
  <c r="C2924" i="14"/>
  <c r="C2925" i="14"/>
  <c r="C2926" i="14"/>
  <c r="C2927" i="14"/>
  <c r="C2928" i="14"/>
  <c r="C2929" i="14"/>
  <c r="C2930" i="14"/>
  <c r="C2931" i="14"/>
  <c r="C2932" i="14"/>
  <c r="C2933" i="14"/>
  <c r="C2934" i="14"/>
  <c r="C2935" i="14"/>
  <c r="C2936" i="14"/>
  <c r="C2937" i="14"/>
  <c r="C2938" i="14"/>
  <c r="C2939" i="14"/>
  <c r="C2940" i="14"/>
  <c r="C2941" i="14"/>
  <c r="C2942" i="14"/>
  <c r="C2943" i="14"/>
  <c r="C2944" i="14"/>
  <c r="C2945" i="14"/>
  <c r="C2946" i="14"/>
  <c r="C2947" i="14"/>
  <c r="C2948" i="14"/>
  <c r="C2949" i="14"/>
  <c r="C2950" i="14"/>
  <c r="C2951" i="14"/>
  <c r="C2952" i="14"/>
  <c r="C2953" i="14"/>
  <c r="C2954" i="14"/>
  <c r="C2955" i="14"/>
  <c r="C2956" i="14"/>
  <c r="C2957" i="14"/>
  <c r="C2958" i="14"/>
  <c r="C2959" i="14"/>
  <c r="C2960" i="14"/>
  <c r="C2961" i="14"/>
  <c r="C2962" i="14"/>
  <c r="C2963" i="14"/>
  <c r="C2964" i="14"/>
  <c r="C2965" i="14"/>
  <c r="C2966" i="14"/>
  <c r="C2967" i="14"/>
  <c r="C2968" i="14"/>
  <c r="C2969" i="14"/>
  <c r="C2970" i="14"/>
  <c r="C2971" i="14"/>
  <c r="C2972" i="14"/>
  <c r="C2973" i="14"/>
  <c r="C2974" i="14"/>
  <c r="C2975" i="14"/>
  <c r="C2976" i="14"/>
  <c r="C2977" i="14"/>
  <c r="C2978" i="14"/>
  <c r="C2979" i="14"/>
  <c r="C2980" i="14"/>
  <c r="C2981" i="14"/>
  <c r="C2982" i="14"/>
  <c r="C2983" i="14"/>
  <c r="C2984" i="14"/>
  <c r="C2985" i="14"/>
  <c r="C2986" i="14"/>
  <c r="C2987" i="14"/>
  <c r="C2988" i="14"/>
  <c r="C2989" i="14"/>
  <c r="C2990" i="14"/>
  <c r="C2991" i="14"/>
  <c r="C2992" i="14"/>
  <c r="C2993" i="14"/>
  <c r="C2994" i="14"/>
  <c r="C2995" i="14"/>
  <c r="C2996" i="14"/>
  <c r="C2997" i="14"/>
  <c r="C2998" i="14"/>
  <c r="C2999" i="14"/>
  <c r="C3000" i="14"/>
  <c r="C3001" i="14"/>
  <c r="C3002" i="14"/>
  <c r="C3003" i="14"/>
  <c r="C3004" i="14"/>
  <c r="C3005" i="14"/>
  <c r="C3006" i="14"/>
  <c r="C3007" i="14"/>
  <c r="C3008" i="14"/>
  <c r="C3009" i="14"/>
  <c r="C3010" i="14"/>
  <c r="C3011" i="14"/>
  <c r="C3012" i="14"/>
  <c r="C3013" i="14"/>
  <c r="C3014" i="14"/>
  <c r="C3015" i="14"/>
  <c r="C3016" i="14"/>
  <c r="C3017" i="14"/>
  <c r="C3018" i="14"/>
  <c r="C3019" i="14"/>
  <c r="C3020" i="14"/>
  <c r="C3021" i="14"/>
  <c r="C3022" i="14"/>
  <c r="C3023" i="14"/>
  <c r="C3024" i="14"/>
  <c r="C3025" i="14"/>
  <c r="C3026" i="14"/>
  <c r="C3027" i="14"/>
  <c r="C3028" i="14"/>
  <c r="C3029" i="14"/>
  <c r="C3030" i="14"/>
  <c r="C3031" i="14"/>
  <c r="C3032" i="14"/>
  <c r="C3033" i="14"/>
  <c r="C3034" i="14"/>
  <c r="C3035" i="14"/>
  <c r="C3036" i="14"/>
  <c r="C3037" i="14"/>
  <c r="C3038" i="14"/>
  <c r="C3039" i="14"/>
  <c r="C3040" i="14"/>
  <c r="C3041" i="14"/>
  <c r="C3042" i="14"/>
  <c r="C3083" i="14"/>
  <c r="C3084" i="14"/>
  <c r="C3085" i="14"/>
  <c r="C3086" i="14"/>
  <c r="C3087" i="14"/>
  <c r="C3088" i="14"/>
  <c r="C3089" i="14"/>
  <c r="C3090" i="14"/>
  <c r="C3091" i="14"/>
  <c r="C3092" i="14"/>
  <c r="C3093" i="14"/>
  <c r="C3094" i="14"/>
  <c r="C3095" i="14"/>
  <c r="C3096" i="14"/>
  <c r="C3097" i="14"/>
  <c r="C3098" i="14"/>
  <c r="C3099" i="14"/>
  <c r="C3100" i="14"/>
  <c r="C3101" i="14"/>
  <c r="C3102" i="14"/>
  <c r="C3103" i="14"/>
  <c r="C3104" i="14"/>
  <c r="C3105" i="14"/>
  <c r="C3106" i="14"/>
  <c r="C3107" i="14"/>
  <c r="C3108" i="14"/>
  <c r="C3109" i="14"/>
  <c r="C3110" i="14"/>
  <c r="C3111" i="14"/>
  <c r="C3112" i="14"/>
  <c r="C3113" i="14"/>
  <c r="C3114" i="14"/>
  <c r="C3115" i="14"/>
  <c r="C3116" i="14"/>
  <c r="C3117" i="14"/>
  <c r="C3118" i="14"/>
  <c r="C3119" i="14"/>
  <c r="C3120" i="14"/>
  <c r="C3121" i="14"/>
  <c r="C3122" i="14"/>
  <c r="C3123" i="14"/>
  <c r="C3124" i="14"/>
  <c r="C3125" i="14"/>
  <c r="C3126" i="14"/>
  <c r="C3127" i="14"/>
  <c r="C3128" i="14"/>
  <c r="C3129" i="14"/>
  <c r="C3130" i="14"/>
  <c r="C3131" i="14"/>
  <c r="C3132" i="14"/>
  <c r="C3133" i="14"/>
  <c r="C3134" i="14"/>
  <c r="C3135" i="14"/>
  <c r="C3136" i="14"/>
  <c r="C3137" i="14"/>
  <c r="C3138" i="14"/>
  <c r="C3139" i="14"/>
  <c r="C3140" i="14"/>
  <c r="C3141" i="14"/>
  <c r="C3142" i="14"/>
  <c r="C3143" i="14"/>
  <c r="C3144" i="14"/>
  <c r="C3145" i="14"/>
  <c r="C3146" i="14"/>
  <c r="C3147" i="14"/>
  <c r="C3148" i="14"/>
  <c r="C3149" i="14"/>
  <c r="C3150" i="14"/>
  <c r="C3151" i="14"/>
  <c r="C3152" i="14"/>
  <c r="C3153" i="14"/>
  <c r="C3154" i="14"/>
  <c r="C3155" i="14"/>
  <c r="C3156" i="14"/>
  <c r="C3157" i="14"/>
  <c r="C3158" i="14"/>
  <c r="C3159" i="14"/>
  <c r="C3160" i="14"/>
  <c r="C3161" i="14"/>
  <c r="C3162" i="14"/>
  <c r="C3163" i="14"/>
  <c r="C3164" i="14"/>
  <c r="C3165" i="14"/>
  <c r="C3166" i="14"/>
  <c r="C3167" i="14"/>
  <c r="C3168" i="14"/>
  <c r="C3169" i="14"/>
  <c r="C3170" i="14"/>
  <c r="C3171" i="14"/>
  <c r="C3172" i="14"/>
  <c r="C3173" i="14"/>
  <c r="C3174" i="14"/>
  <c r="C3175" i="14"/>
  <c r="C3176" i="14"/>
  <c r="C3177" i="14"/>
  <c r="C3178" i="14"/>
  <c r="C3179" i="14"/>
  <c r="C3180" i="14"/>
  <c r="C3181" i="14"/>
  <c r="C3182" i="14"/>
  <c r="C3183" i="14"/>
  <c r="C3184" i="14"/>
  <c r="C3185" i="14"/>
  <c r="C3186" i="14"/>
  <c r="C3187" i="14"/>
  <c r="C3188" i="14"/>
  <c r="C3189" i="14"/>
  <c r="C3190" i="14"/>
  <c r="C3191" i="14"/>
  <c r="C3192" i="14"/>
  <c r="C3193" i="14"/>
  <c r="C3194" i="14"/>
  <c r="C3195" i="14"/>
  <c r="C3196" i="14"/>
  <c r="C3197" i="14"/>
  <c r="C3198" i="14"/>
  <c r="C3199" i="14"/>
  <c r="C3200" i="14"/>
  <c r="C3201" i="14"/>
  <c r="C3242" i="14"/>
  <c r="C3243" i="14"/>
  <c r="C3244" i="14"/>
  <c r="C3245" i="14"/>
  <c r="C3246" i="14"/>
  <c r="C3247" i="14"/>
  <c r="C3248" i="14"/>
  <c r="C3249" i="14"/>
  <c r="C3250" i="14"/>
  <c r="C3251" i="14"/>
  <c r="C3252" i="14"/>
  <c r="C3253" i="14"/>
  <c r="C3254" i="14"/>
  <c r="C3255" i="14"/>
  <c r="C3256" i="14"/>
  <c r="C3257" i="14"/>
  <c r="C3258" i="14"/>
  <c r="C3259" i="14"/>
  <c r="C3260" i="14"/>
  <c r="C3261" i="14"/>
  <c r="C3262" i="14"/>
  <c r="C3263" i="14"/>
  <c r="C3264" i="14"/>
  <c r="C3265" i="14"/>
  <c r="C3266" i="14"/>
  <c r="C3267" i="14"/>
  <c r="C3268" i="14"/>
  <c r="C3269" i="14"/>
  <c r="C3270" i="14"/>
  <c r="C3271" i="14"/>
  <c r="C3272" i="14"/>
  <c r="C3273" i="14"/>
  <c r="C3274" i="14"/>
  <c r="C3275" i="14"/>
  <c r="C3276" i="14"/>
  <c r="C3277" i="14"/>
  <c r="C3278" i="14"/>
  <c r="C3279" i="14"/>
  <c r="C3280" i="14"/>
  <c r="C3281" i="14"/>
  <c r="C3282" i="14"/>
  <c r="C3283" i="14"/>
  <c r="C3284" i="14"/>
  <c r="C3285" i="14"/>
  <c r="C3286" i="14"/>
  <c r="C3287" i="14"/>
  <c r="C3288" i="14"/>
  <c r="C3289" i="14"/>
  <c r="C3290" i="14"/>
  <c r="C3291" i="14"/>
  <c r="C3292" i="14"/>
  <c r="C3293" i="14"/>
  <c r="C3294" i="14"/>
  <c r="C3295" i="14"/>
  <c r="C3296" i="14"/>
  <c r="C3297" i="14"/>
  <c r="C3298" i="14"/>
  <c r="C3299" i="14"/>
  <c r="C3300" i="14"/>
  <c r="C3301" i="14"/>
  <c r="C3302" i="14"/>
  <c r="C3303" i="14"/>
  <c r="C3304" i="14"/>
  <c r="C3305" i="14"/>
  <c r="C3306" i="14"/>
  <c r="C3307" i="14"/>
  <c r="C3308" i="14"/>
  <c r="C3309" i="14"/>
  <c r="C3310" i="14"/>
  <c r="C3311" i="14"/>
  <c r="C3312" i="14"/>
  <c r="C3313" i="14"/>
  <c r="C3314" i="14"/>
  <c r="C3315" i="14"/>
  <c r="C3316" i="14"/>
  <c r="C3317" i="14"/>
  <c r="C3318" i="14"/>
  <c r="C3319" i="14"/>
  <c r="C3320" i="14"/>
  <c r="C3321" i="14"/>
  <c r="C3322" i="14"/>
  <c r="C3323" i="14"/>
  <c r="C3324" i="14"/>
  <c r="C3325" i="14"/>
  <c r="C3326" i="14"/>
  <c r="C3327" i="14"/>
  <c r="C3328" i="14"/>
  <c r="C3329" i="14"/>
  <c r="C3330" i="14"/>
  <c r="C3331" i="14"/>
  <c r="C3332" i="14"/>
  <c r="C3333" i="14"/>
  <c r="C3334" i="14"/>
  <c r="C3335" i="14"/>
  <c r="C3336" i="14"/>
  <c r="C3337" i="14"/>
  <c r="C3338" i="14"/>
  <c r="C3339" i="14"/>
  <c r="C3340" i="14"/>
  <c r="C3341" i="14"/>
  <c r="C3342" i="14"/>
  <c r="C3343" i="14"/>
  <c r="C3344" i="14"/>
  <c r="C3345" i="14"/>
  <c r="C3346" i="14"/>
  <c r="C3347" i="14"/>
  <c r="C3348" i="14"/>
  <c r="C3349" i="14"/>
  <c r="C3350" i="14"/>
  <c r="C3351" i="14"/>
  <c r="C3352" i="14"/>
  <c r="C3353" i="14"/>
  <c r="C3354" i="14"/>
  <c r="C3355" i="14"/>
  <c r="C3356" i="14"/>
  <c r="C3357" i="14"/>
  <c r="C3358" i="14"/>
  <c r="C3359" i="14"/>
  <c r="C3360" i="14"/>
  <c r="C3361" i="14"/>
  <c r="C3362" i="14"/>
  <c r="C3403" i="14"/>
  <c r="C3404" i="14"/>
  <c r="C3405" i="14"/>
  <c r="C3406" i="14"/>
  <c r="C3407" i="14"/>
  <c r="C3408" i="14"/>
  <c r="C3409" i="14"/>
  <c r="C3410" i="14"/>
  <c r="C3411" i="14"/>
  <c r="C3412" i="14"/>
  <c r="C3413" i="14"/>
  <c r="C3414" i="14"/>
  <c r="C3415" i="14"/>
  <c r="C3416" i="14"/>
  <c r="C3417" i="14"/>
  <c r="C3418" i="14"/>
  <c r="C3419" i="14"/>
  <c r="C3420" i="14"/>
  <c r="C3421" i="14"/>
  <c r="C3422" i="14"/>
  <c r="C3423" i="14"/>
  <c r="C3424" i="14"/>
  <c r="C3425" i="14"/>
  <c r="C3426" i="14"/>
  <c r="C3427" i="14"/>
  <c r="C3428" i="14"/>
  <c r="C3429" i="14"/>
  <c r="C3430" i="14"/>
  <c r="C3431" i="14"/>
  <c r="C3432" i="14"/>
  <c r="C3433" i="14"/>
  <c r="C3434" i="14"/>
  <c r="C3435" i="14"/>
  <c r="C3436" i="14"/>
  <c r="C3437" i="14"/>
  <c r="C3438" i="14"/>
  <c r="C3439" i="14"/>
  <c r="C3440" i="14"/>
  <c r="C3441" i="14"/>
  <c r="C3442" i="14"/>
  <c r="C3443" i="14"/>
  <c r="C3444" i="14"/>
  <c r="C3445" i="14"/>
  <c r="C3446" i="14"/>
  <c r="C3447" i="14"/>
  <c r="C3448" i="14"/>
  <c r="C3449" i="14"/>
  <c r="C3450" i="14"/>
  <c r="C3451" i="14"/>
  <c r="C3452" i="14"/>
  <c r="C3453" i="14"/>
  <c r="C3454" i="14"/>
  <c r="C3455" i="14"/>
  <c r="C3456" i="14"/>
  <c r="C3457" i="14"/>
  <c r="C3458" i="14"/>
  <c r="C3459" i="14"/>
  <c r="C3460" i="14"/>
  <c r="C3461" i="14"/>
  <c r="C3462" i="14"/>
  <c r="C3463" i="14"/>
  <c r="C3464" i="14"/>
  <c r="C3465" i="14"/>
  <c r="C3466" i="14"/>
  <c r="C3467" i="14"/>
  <c r="C3468" i="14"/>
  <c r="C3469" i="14"/>
  <c r="C3470" i="14"/>
  <c r="C3471" i="14"/>
  <c r="C3472" i="14"/>
  <c r="C3473" i="14"/>
  <c r="C3474" i="14"/>
  <c r="C3475" i="14"/>
  <c r="C3476" i="14"/>
  <c r="C3477" i="14"/>
  <c r="C3478" i="14"/>
  <c r="C3479" i="14"/>
  <c r="C3480" i="14"/>
  <c r="C3481" i="14"/>
  <c r="C3482" i="14"/>
  <c r="C3483" i="14"/>
  <c r="C3484" i="14"/>
  <c r="C3485" i="14"/>
  <c r="C3486" i="14"/>
  <c r="C3487" i="14"/>
  <c r="C3488" i="14"/>
  <c r="C3489" i="14"/>
  <c r="C3490" i="14"/>
  <c r="C3491" i="14"/>
  <c r="C3492" i="14"/>
  <c r="C3493" i="14"/>
  <c r="C3494" i="14"/>
  <c r="C3495" i="14"/>
  <c r="C3496" i="14"/>
  <c r="C3497" i="14"/>
  <c r="C3498" i="14"/>
  <c r="C3499" i="14"/>
  <c r="C3500" i="14"/>
  <c r="C3501" i="14"/>
  <c r="C3502" i="14"/>
  <c r="C3503" i="14"/>
  <c r="C3504" i="14"/>
  <c r="C3505" i="14"/>
  <c r="C3506" i="14"/>
  <c r="C3507" i="14"/>
  <c r="C3508" i="14"/>
  <c r="C3509" i="14"/>
  <c r="C3510" i="14"/>
  <c r="C3511" i="14"/>
  <c r="C3512" i="14"/>
  <c r="C3513" i="14"/>
  <c r="C3514" i="14"/>
  <c r="C3515" i="14"/>
  <c r="C3516" i="14"/>
  <c r="C3517" i="14"/>
  <c r="C3518" i="14"/>
  <c r="C3519" i="14"/>
  <c r="C3520" i="14"/>
  <c r="C3521" i="14"/>
  <c r="C3522" i="14"/>
  <c r="C3563" i="14"/>
  <c r="C3564" i="14"/>
  <c r="C3565" i="14"/>
  <c r="C3566" i="14"/>
  <c r="C3567" i="14"/>
  <c r="C3568" i="14"/>
  <c r="C3569" i="14"/>
  <c r="C3570" i="14"/>
  <c r="C3571" i="14"/>
  <c r="C3572" i="14"/>
  <c r="C3573" i="14"/>
  <c r="C3574" i="14"/>
  <c r="C3575" i="14"/>
  <c r="C3576" i="14"/>
  <c r="C3577" i="14"/>
  <c r="C3578" i="14"/>
  <c r="C3579" i="14"/>
  <c r="C3580" i="14"/>
  <c r="C3581" i="14"/>
  <c r="C3582" i="14"/>
  <c r="C3583" i="14"/>
  <c r="C3584" i="14"/>
  <c r="C3585" i="14"/>
  <c r="C3586" i="14"/>
  <c r="C3587" i="14"/>
  <c r="C3588" i="14"/>
  <c r="C3589" i="14"/>
  <c r="C3590" i="14"/>
  <c r="C3591" i="14"/>
  <c r="C3592" i="14"/>
  <c r="C3593" i="14"/>
  <c r="C3594" i="14"/>
  <c r="C3595" i="14"/>
  <c r="C3596" i="14"/>
  <c r="C3597" i="14"/>
  <c r="C3598" i="14"/>
  <c r="C3599" i="14"/>
  <c r="C3600" i="14"/>
  <c r="C3601" i="14"/>
  <c r="C3602" i="14"/>
  <c r="C3603" i="14"/>
  <c r="C3604" i="14"/>
  <c r="C3605" i="14"/>
  <c r="C3606" i="14"/>
  <c r="C3607" i="14"/>
  <c r="C3608" i="14"/>
  <c r="C3609" i="14"/>
  <c r="C3610" i="14"/>
  <c r="C3611" i="14"/>
  <c r="C3612" i="14"/>
  <c r="C3613" i="14"/>
  <c r="C3614" i="14"/>
  <c r="C3615" i="14"/>
  <c r="C3616" i="14"/>
  <c r="C3617" i="14"/>
  <c r="C3618" i="14"/>
  <c r="C3619" i="14"/>
  <c r="C3620" i="14"/>
  <c r="C3621" i="14"/>
  <c r="C3622" i="14"/>
  <c r="C3623" i="14"/>
  <c r="C3624" i="14"/>
  <c r="C3625" i="14"/>
  <c r="C3626" i="14"/>
  <c r="C3627" i="14"/>
  <c r="C3628" i="14"/>
  <c r="C3629" i="14"/>
  <c r="C3630" i="14"/>
  <c r="C3631" i="14"/>
  <c r="C3632" i="14"/>
  <c r="C3633" i="14"/>
  <c r="C3634" i="14"/>
  <c r="C3635" i="14"/>
  <c r="C3636" i="14"/>
  <c r="C3637" i="14"/>
  <c r="C3638" i="14"/>
  <c r="C3639" i="14"/>
  <c r="C3640" i="14"/>
  <c r="C3641" i="14"/>
  <c r="C3642" i="14"/>
  <c r="C3643" i="14"/>
  <c r="C3644" i="14"/>
  <c r="C3645" i="14"/>
  <c r="C3646" i="14"/>
  <c r="C3647" i="14"/>
  <c r="C3648" i="14"/>
  <c r="C3649" i="14"/>
  <c r="C3650" i="14"/>
  <c r="C3651" i="14"/>
  <c r="C3652" i="14"/>
  <c r="C3653" i="14"/>
  <c r="C3654" i="14"/>
  <c r="C3655" i="14"/>
  <c r="C3656" i="14"/>
  <c r="C3657" i="14"/>
  <c r="C3658" i="14"/>
  <c r="C3659" i="14"/>
  <c r="C3660" i="14"/>
  <c r="C3661" i="14"/>
  <c r="C3662" i="14"/>
  <c r="C3663" i="14"/>
  <c r="C3664" i="14"/>
  <c r="C3665" i="14"/>
  <c r="C3666" i="14"/>
  <c r="C3667" i="14"/>
  <c r="C3668" i="14"/>
  <c r="C3669" i="14"/>
  <c r="C3670" i="14"/>
  <c r="C3671" i="14"/>
  <c r="C3672" i="14"/>
  <c r="C3673" i="14"/>
  <c r="C3674" i="14"/>
  <c r="C3675" i="14"/>
  <c r="C3676" i="14"/>
  <c r="C3677" i="14"/>
  <c r="C3678" i="14"/>
  <c r="C3679" i="14"/>
  <c r="C3680" i="14"/>
  <c r="C3681" i="14"/>
  <c r="C3722" i="14"/>
  <c r="C3723" i="14"/>
  <c r="C3724" i="14"/>
  <c r="C3725" i="14"/>
  <c r="C3726" i="14"/>
  <c r="C3727" i="14"/>
  <c r="C3728" i="14"/>
  <c r="C3729" i="14"/>
  <c r="C3730" i="14"/>
  <c r="C3731" i="14"/>
  <c r="C3732" i="14"/>
  <c r="C3733" i="14"/>
  <c r="C3734" i="14"/>
  <c r="C3735" i="14"/>
  <c r="C3736" i="14"/>
  <c r="C3737" i="14"/>
  <c r="C3738" i="14"/>
  <c r="C3739" i="14"/>
  <c r="C3740" i="14"/>
  <c r="C3741" i="14"/>
  <c r="C3742" i="14"/>
  <c r="C3743" i="14"/>
  <c r="C3744" i="14"/>
  <c r="C3745" i="14"/>
  <c r="C3746" i="14"/>
  <c r="C3747" i="14"/>
  <c r="C3748" i="14"/>
  <c r="C3749" i="14"/>
  <c r="C3750" i="14"/>
  <c r="C3751" i="14"/>
  <c r="C3752" i="14"/>
  <c r="C3753" i="14"/>
  <c r="C3754" i="14"/>
  <c r="C3755" i="14"/>
  <c r="C3756" i="14"/>
  <c r="C3757" i="14"/>
  <c r="C3758" i="14"/>
  <c r="C3759" i="14"/>
  <c r="C3760" i="14"/>
  <c r="C3761" i="14"/>
  <c r="C3762" i="14"/>
  <c r="C3763" i="14"/>
  <c r="C3764" i="14"/>
  <c r="C3765" i="14"/>
  <c r="C3766" i="14"/>
  <c r="C3767" i="14"/>
  <c r="C3768" i="14"/>
  <c r="C3769" i="14"/>
  <c r="C3770" i="14"/>
  <c r="C3771" i="14"/>
  <c r="C3772" i="14"/>
  <c r="C3773" i="14"/>
  <c r="C3774" i="14"/>
  <c r="C3775" i="14"/>
  <c r="C3776" i="14"/>
  <c r="C3777" i="14"/>
  <c r="C3778" i="14"/>
  <c r="C3779" i="14"/>
  <c r="C3780" i="14"/>
  <c r="C3781" i="14"/>
  <c r="C3782" i="14"/>
  <c r="C3783" i="14"/>
  <c r="C3784" i="14"/>
  <c r="C3785" i="14"/>
  <c r="C3786" i="14"/>
  <c r="C3787" i="14"/>
  <c r="C3788" i="14"/>
  <c r="C3789" i="14"/>
  <c r="C3790" i="14"/>
  <c r="C3791" i="14"/>
  <c r="C3792" i="14"/>
  <c r="C3793" i="14"/>
  <c r="C3794" i="14"/>
  <c r="C3795" i="14"/>
  <c r="C3796" i="14"/>
  <c r="C3797" i="14"/>
  <c r="C3798" i="14"/>
  <c r="C3799" i="14"/>
  <c r="C3800" i="14"/>
  <c r="C3801" i="14"/>
  <c r="C3802" i="14"/>
  <c r="C3803" i="14"/>
  <c r="C3804" i="14"/>
  <c r="C3805" i="14"/>
  <c r="C3806" i="14"/>
  <c r="C3807" i="14"/>
  <c r="C3808" i="14"/>
  <c r="C3809" i="14"/>
  <c r="C3810" i="14"/>
  <c r="C3811" i="14"/>
  <c r="C3812" i="14"/>
  <c r="C3813" i="14"/>
  <c r="C3814" i="14"/>
  <c r="C3815" i="14"/>
  <c r="C3816" i="14"/>
  <c r="C3817" i="14"/>
  <c r="C3818" i="14"/>
  <c r="C3819" i="14"/>
  <c r="C3820" i="14"/>
  <c r="C3821" i="14"/>
  <c r="C3822" i="14"/>
  <c r="C3823" i="14"/>
  <c r="C3824" i="14"/>
  <c r="C3825" i="14"/>
  <c r="C3826" i="14"/>
  <c r="C3827" i="14"/>
  <c r="C3828" i="14"/>
  <c r="C3829" i="14"/>
  <c r="C3830" i="14"/>
  <c r="C3831" i="14"/>
  <c r="C3832" i="14"/>
  <c r="C3833" i="14"/>
  <c r="C3834" i="14"/>
  <c r="C3835" i="14"/>
  <c r="C3836" i="14"/>
  <c r="C3837" i="14"/>
  <c r="C3838" i="14"/>
  <c r="C3839" i="14"/>
  <c r="C3840" i="14"/>
  <c r="C3841" i="14"/>
  <c r="C3842" i="14"/>
  <c r="C3883" i="14"/>
  <c r="C3884" i="14"/>
  <c r="C3885" i="14"/>
  <c r="C3886" i="14"/>
  <c r="C3887" i="14"/>
  <c r="C3888" i="14"/>
  <c r="C3889" i="14"/>
  <c r="C3890" i="14"/>
  <c r="C3891" i="14"/>
  <c r="C3892" i="14"/>
  <c r="C3893" i="14"/>
  <c r="C3894" i="14"/>
  <c r="C3895" i="14"/>
  <c r="C3896" i="14"/>
  <c r="C3897" i="14"/>
  <c r="C3898" i="14"/>
  <c r="C3899" i="14"/>
  <c r="C3900" i="14"/>
  <c r="C3901" i="14"/>
  <c r="C3902" i="14"/>
  <c r="C3903" i="14"/>
  <c r="C3904" i="14"/>
  <c r="C3905" i="14"/>
  <c r="C3906" i="14"/>
  <c r="C3907" i="14"/>
  <c r="C3908" i="14"/>
  <c r="C3909" i="14"/>
  <c r="C3910" i="14"/>
  <c r="C3911" i="14"/>
  <c r="C3912" i="14"/>
  <c r="C3913" i="14"/>
  <c r="C3914" i="14"/>
  <c r="C3915" i="14"/>
  <c r="C3916" i="14"/>
  <c r="C3917" i="14"/>
  <c r="C3918" i="14"/>
  <c r="C3919" i="14"/>
  <c r="C3920" i="14"/>
  <c r="C3921" i="14"/>
  <c r="C3922" i="14"/>
  <c r="C3923" i="14"/>
  <c r="C3924" i="14"/>
  <c r="C3925" i="14"/>
  <c r="C3926" i="14"/>
  <c r="C3927" i="14"/>
  <c r="C3928" i="14"/>
  <c r="C3929" i="14"/>
  <c r="C3930" i="14"/>
  <c r="C3931" i="14"/>
  <c r="C3932" i="14"/>
  <c r="C3933" i="14"/>
  <c r="C3934" i="14"/>
  <c r="C3935" i="14"/>
  <c r="C3936" i="14"/>
  <c r="C3937" i="14"/>
  <c r="C3938" i="14"/>
  <c r="C3939" i="14"/>
  <c r="C3940" i="14"/>
  <c r="C3941" i="14"/>
  <c r="C3942" i="14"/>
  <c r="C3943" i="14"/>
  <c r="C3944" i="14"/>
  <c r="C3945" i="14"/>
  <c r="C3946" i="14"/>
  <c r="C3947" i="14"/>
  <c r="C3948" i="14"/>
  <c r="C3949" i="14"/>
  <c r="C3950" i="14"/>
  <c r="C3951" i="14"/>
  <c r="C3952" i="14"/>
  <c r="C3953" i="14"/>
  <c r="C3954" i="14"/>
  <c r="C3955" i="14"/>
  <c r="C3956" i="14"/>
  <c r="C3957" i="14"/>
  <c r="C3958" i="14"/>
  <c r="C3959" i="14"/>
  <c r="C3960" i="14"/>
  <c r="C3961" i="14"/>
  <c r="C3962" i="14"/>
  <c r="C3963" i="14"/>
  <c r="C3964" i="14"/>
  <c r="C3965" i="14"/>
  <c r="C3966" i="14"/>
  <c r="C3967" i="14"/>
  <c r="C3968" i="14"/>
  <c r="C3969" i="14"/>
  <c r="C3970" i="14"/>
  <c r="C3971" i="14"/>
  <c r="C3972" i="14"/>
  <c r="C3973" i="14"/>
  <c r="C3974" i="14"/>
  <c r="C3975" i="14"/>
  <c r="C3976" i="14"/>
  <c r="C3977" i="14"/>
  <c r="C3978" i="14"/>
  <c r="C3979" i="14"/>
  <c r="C3980" i="14"/>
  <c r="C3981" i="14"/>
  <c r="C3982" i="14"/>
  <c r="C3983" i="14"/>
  <c r="C3984" i="14"/>
  <c r="C3985" i="14"/>
  <c r="C3986" i="14"/>
  <c r="C3987" i="14"/>
  <c r="C3988" i="14"/>
  <c r="C3989" i="14"/>
  <c r="C3990" i="14"/>
  <c r="C3991" i="14"/>
  <c r="C3992" i="14"/>
  <c r="C3993" i="14"/>
  <c r="C3994" i="14"/>
  <c r="C3995" i="14"/>
  <c r="C3996" i="14"/>
  <c r="C3997" i="14"/>
  <c r="C3998" i="14"/>
  <c r="C3999" i="14"/>
  <c r="C4000" i="14"/>
  <c r="C4001" i="14"/>
  <c r="C4002" i="14"/>
  <c r="C4043" i="14"/>
  <c r="C4044" i="14"/>
  <c r="C4045" i="14"/>
  <c r="C4046" i="14"/>
  <c r="C4047" i="14"/>
  <c r="C4048" i="14"/>
  <c r="C4049" i="14"/>
  <c r="C4050" i="14"/>
  <c r="C4051" i="14"/>
  <c r="C4052" i="14"/>
  <c r="C4053" i="14"/>
  <c r="C4054" i="14"/>
  <c r="C4055" i="14"/>
  <c r="C4056" i="14"/>
  <c r="C4057" i="14"/>
  <c r="C4058" i="14"/>
  <c r="C4059" i="14"/>
  <c r="C4060" i="14"/>
  <c r="C4061" i="14"/>
  <c r="C4062" i="14"/>
  <c r="C4063" i="14"/>
  <c r="C4064" i="14"/>
  <c r="C4065" i="14"/>
  <c r="C4066" i="14"/>
  <c r="C4067" i="14"/>
  <c r="C4068" i="14"/>
  <c r="C4069" i="14"/>
  <c r="C4070" i="14"/>
  <c r="C4071" i="14"/>
  <c r="C4072" i="14"/>
  <c r="C4073" i="14"/>
  <c r="C4074" i="14"/>
  <c r="C4075" i="14"/>
  <c r="C4076" i="14"/>
  <c r="C4077" i="14"/>
  <c r="C4078" i="14"/>
  <c r="C4079" i="14"/>
  <c r="C4080" i="14"/>
  <c r="C4081" i="14"/>
  <c r="C4082" i="14"/>
  <c r="C4083" i="14"/>
  <c r="C4084" i="14"/>
  <c r="C4085" i="14"/>
  <c r="C4086" i="14"/>
  <c r="C4087" i="14"/>
  <c r="C4088" i="14"/>
  <c r="C4089" i="14"/>
  <c r="C4090" i="14"/>
  <c r="C4091" i="14"/>
  <c r="C4092" i="14"/>
  <c r="C4093" i="14"/>
  <c r="C4094" i="14"/>
  <c r="C4095" i="14"/>
  <c r="C4096" i="14"/>
  <c r="C4097" i="14"/>
  <c r="C4098" i="14"/>
  <c r="C4099" i="14"/>
  <c r="C4100" i="14"/>
  <c r="C4101" i="14"/>
  <c r="C4102" i="14"/>
  <c r="C4103" i="14"/>
  <c r="C4104" i="14"/>
  <c r="C4105" i="14"/>
  <c r="C4106" i="14"/>
  <c r="C4107" i="14"/>
  <c r="C4108" i="14"/>
  <c r="C4109" i="14"/>
  <c r="C4110" i="14"/>
  <c r="C4111" i="14"/>
  <c r="C4112" i="14"/>
  <c r="C4113" i="14"/>
  <c r="C4114" i="14"/>
  <c r="C4115" i="14"/>
  <c r="C4116" i="14"/>
  <c r="C4117" i="14"/>
  <c r="C4118" i="14"/>
  <c r="C4119" i="14"/>
  <c r="C4120" i="14"/>
  <c r="C4121" i="14"/>
  <c r="C4122" i="14"/>
  <c r="C4123" i="14"/>
  <c r="C4124" i="14"/>
  <c r="C4125" i="14"/>
  <c r="C4126" i="14"/>
  <c r="C4127" i="14"/>
  <c r="C4128" i="14"/>
  <c r="C4129" i="14"/>
  <c r="C4130" i="14"/>
  <c r="C4131" i="14"/>
  <c r="C4132" i="14"/>
  <c r="C4133" i="14"/>
  <c r="C4134" i="14"/>
  <c r="C4135" i="14"/>
  <c r="C4136" i="14"/>
  <c r="C4137" i="14"/>
  <c r="C4138" i="14"/>
  <c r="C4139" i="14"/>
  <c r="C4140" i="14"/>
  <c r="C4141" i="14"/>
  <c r="C4142" i="14"/>
  <c r="C4143" i="14"/>
  <c r="C4144" i="14"/>
  <c r="C4145" i="14"/>
  <c r="C4146" i="14"/>
  <c r="C4147" i="14"/>
  <c r="C4148" i="14"/>
  <c r="C4149" i="14"/>
  <c r="C4150" i="14"/>
  <c r="C4151" i="14"/>
  <c r="C4152" i="14"/>
  <c r="C4153" i="14"/>
  <c r="C4154" i="14"/>
  <c r="C4155" i="14"/>
  <c r="C4156" i="14"/>
  <c r="C4157" i="14"/>
  <c r="C4158" i="14"/>
  <c r="C4159" i="14"/>
  <c r="C4160" i="14"/>
  <c r="C4161" i="14"/>
  <c r="C4202" i="14"/>
  <c r="C4203" i="14"/>
  <c r="C4204" i="14"/>
  <c r="C4205" i="14"/>
  <c r="C4206" i="14"/>
  <c r="C4207" i="14"/>
  <c r="C4208" i="14"/>
  <c r="C4209" i="14"/>
  <c r="C4210" i="14"/>
  <c r="C4211" i="14"/>
  <c r="C4212" i="14"/>
  <c r="C4213" i="14"/>
  <c r="C4214" i="14"/>
  <c r="C4215" i="14"/>
  <c r="C4216" i="14"/>
  <c r="C4217" i="14"/>
  <c r="C4218" i="14"/>
  <c r="C4219" i="14"/>
  <c r="C4220" i="14"/>
  <c r="C4221" i="14"/>
  <c r="C4222" i="14"/>
  <c r="C4223" i="14"/>
  <c r="C4224" i="14"/>
  <c r="C4225" i="14"/>
  <c r="C4226" i="14"/>
  <c r="C4227" i="14"/>
  <c r="C4228" i="14"/>
  <c r="C4229" i="14"/>
  <c r="C4230" i="14"/>
  <c r="C4231" i="14"/>
  <c r="C4232" i="14"/>
  <c r="C4233" i="14"/>
  <c r="C4234" i="14"/>
  <c r="C4235" i="14"/>
  <c r="C4236" i="14"/>
  <c r="C4237" i="14"/>
  <c r="C4238" i="14"/>
  <c r="C4239" i="14"/>
  <c r="C4240" i="14"/>
  <c r="C4241" i="14"/>
  <c r="C4242" i="14"/>
  <c r="C4243" i="14"/>
  <c r="C4244" i="14"/>
  <c r="C4245" i="14"/>
  <c r="C4246" i="14"/>
  <c r="C4247" i="14"/>
  <c r="C4248" i="14"/>
  <c r="C4249" i="14"/>
  <c r="C4250" i="14"/>
  <c r="C4251" i="14"/>
  <c r="C4252" i="14"/>
  <c r="C4253" i="14"/>
  <c r="C4254" i="14"/>
  <c r="C4255" i="14"/>
  <c r="C4256" i="14"/>
  <c r="C4257" i="14"/>
  <c r="C4258" i="14"/>
  <c r="C4259" i="14"/>
  <c r="C4260" i="14"/>
  <c r="C4261" i="14"/>
  <c r="C4262" i="14"/>
  <c r="C4263" i="14"/>
  <c r="C4264" i="14"/>
  <c r="C4265" i="14"/>
  <c r="C4266" i="14"/>
  <c r="C4267" i="14"/>
  <c r="C4268" i="14"/>
  <c r="C4269" i="14"/>
  <c r="C4270" i="14"/>
  <c r="C4271" i="14"/>
  <c r="C4272" i="14"/>
  <c r="C4273" i="14"/>
  <c r="C4274" i="14"/>
  <c r="C4275" i="14"/>
  <c r="C4276" i="14"/>
  <c r="C4277" i="14"/>
  <c r="C4278" i="14"/>
  <c r="C4279" i="14"/>
  <c r="C4280" i="14"/>
  <c r="C4281" i="14"/>
  <c r="C4282" i="14"/>
  <c r="C4283" i="14"/>
  <c r="C4284" i="14"/>
  <c r="C4285" i="14"/>
  <c r="C4286" i="14"/>
  <c r="C4287" i="14"/>
  <c r="C4288" i="14"/>
  <c r="C4289" i="14"/>
  <c r="C4290" i="14"/>
  <c r="C4291" i="14"/>
  <c r="C4292" i="14"/>
  <c r="C4293" i="14"/>
  <c r="C4294" i="14"/>
  <c r="C4295" i="14"/>
  <c r="C4296" i="14"/>
  <c r="C4297" i="14"/>
  <c r="C4298" i="14"/>
  <c r="C4299" i="14"/>
  <c r="C4300" i="14"/>
  <c r="C4301" i="14"/>
  <c r="C4302" i="14"/>
  <c r="C4303" i="14"/>
  <c r="C4304" i="14"/>
  <c r="C4305" i="14"/>
  <c r="C4306" i="14"/>
  <c r="C4307" i="14"/>
  <c r="C4308" i="14"/>
  <c r="C4309" i="14"/>
  <c r="C4310" i="14"/>
  <c r="C4311" i="14"/>
  <c r="C4312" i="14"/>
  <c r="C4313" i="14"/>
  <c r="C4314" i="14"/>
  <c r="C4315" i="14"/>
  <c r="C4316" i="14"/>
  <c r="C4317" i="14"/>
  <c r="C4318" i="14"/>
  <c r="C4319" i="14"/>
  <c r="C4320" i="14"/>
  <c r="C4321" i="14"/>
  <c r="C4362" i="14"/>
  <c r="C4363" i="14"/>
  <c r="C4364" i="14"/>
  <c r="C4365" i="14"/>
  <c r="C4366" i="14"/>
  <c r="C4367" i="14"/>
  <c r="C4368" i="14"/>
  <c r="C4369" i="14"/>
  <c r="C4370" i="14"/>
  <c r="C4371" i="14"/>
  <c r="C4372" i="14"/>
  <c r="C4373" i="14"/>
  <c r="C4374" i="14"/>
  <c r="C4375" i="14"/>
  <c r="C4376" i="14"/>
  <c r="C4377" i="14"/>
  <c r="C4378" i="14"/>
  <c r="C4379" i="14"/>
  <c r="C4380" i="14"/>
  <c r="C4381" i="14"/>
  <c r="C4382" i="14"/>
  <c r="C4383" i="14"/>
  <c r="C4384" i="14"/>
  <c r="C4385" i="14"/>
  <c r="C4386" i="14"/>
  <c r="C4387" i="14"/>
  <c r="C4388" i="14"/>
  <c r="C4389" i="14"/>
  <c r="C4390" i="14"/>
  <c r="C4391" i="14"/>
  <c r="C4392" i="14"/>
  <c r="C4393" i="14"/>
  <c r="C4394" i="14"/>
  <c r="C4395" i="14"/>
  <c r="C4396" i="14"/>
  <c r="C4397" i="14"/>
  <c r="C4398" i="14"/>
  <c r="C4399" i="14"/>
  <c r="C4400" i="14"/>
  <c r="C4401" i="14"/>
  <c r="C4402" i="14"/>
  <c r="C4403" i="14"/>
  <c r="C4404" i="14"/>
  <c r="C4405" i="14"/>
  <c r="C4406" i="14"/>
  <c r="C4407" i="14"/>
  <c r="C4408" i="14"/>
  <c r="C4409" i="14"/>
  <c r="C4410" i="14"/>
  <c r="C4411" i="14"/>
  <c r="C4412" i="14"/>
  <c r="C4413" i="14"/>
  <c r="C4414" i="14"/>
  <c r="C4415" i="14"/>
  <c r="C4416" i="14"/>
  <c r="C4417" i="14"/>
  <c r="C4418" i="14"/>
  <c r="C4419" i="14"/>
  <c r="C4420" i="14"/>
  <c r="C4421" i="14"/>
  <c r="C4422" i="14"/>
  <c r="C4423" i="14"/>
  <c r="C4424" i="14"/>
  <c r="C4425" i="14"/>
  <c r="C4426" i="14"/>
  <c r="C4427" i="14"/>
  <c r="C4428" i="14"/>
  <c r="C4429" i="14"/>
  <c r="C4430" i="14"/>
  <c r="C4431" i="14"/>
  <c r="C4432" i="14"/>
  <c r="C4433" i="14"/>
  <c r="C4434" i="14"/>
  <c r="C4435" i="14"/>
  <c r="C4436" i="14"/>
  <c r="C4437" i="14"/>
  <c r="C4438" i="14"/>
  <c r="C4439" i="14"/>
  <c r="C4440" i="14"/>
  <c r="C4441" i="14"/>
  <c r="C4442" i="14"/>
  <c r="C4443" i="14"/>
  <c r="C4444" i="14"/>
  <c r="C4445" i="14"/>
  <c r="C4446" i="14"/>
  <c r="C4447" i="14"/>
  <c r="C4448" i="14"/>
  <c r="C4449" i="14"/>
  <c r="C4450" i="14"/>
  <c r="C4451" i="14"/>
  <c r="C4452" i="14"/>
  <c r="C4453" i="14"/>
  <c r="C4454" i="14"/>
  <c r="C4455" i="14"/>
  <c r="C4456" i="14"/>
  <c r="C4457" i="14"/>
  <c r="C4458" i="14"/>
  <c r="C4459" i="14"/>
  <c r="C4460" i="14"/>
  <c r="C4461" i="14"/>
  <c r="C4462" i="14"/>
  <c r="C4463" i="14"/>
  <c r="C4464" i="14"/>
  <c r="C4465" i="14"/>
  <c r="C4466" i="14"/>
  <c r="C4467" i="14"/>
  <c r="C4468" i="14"/>
  <c r="C4469" i="14"/>
  <c r="C4470" i="14"/>
  <c r="C4471" i="14"/>
  <c r="C4472" i="14"/>
  <c r="C4473" i="14"/>
  <c r="C4474" i="14"/>
  <c r="C4475" i="14"/>
  <c r="C4476" i="14"/>
  <c r="C4477" i="14"/>
  <c r="C4478" i="14"/>
  <c r="C4479" i="14"/>
  <c r="C4480" i="14"/>
  <c r="C4481" i="14"/>
  <c r="C4523" i="14"/>
  <c r="C4524" i="14"/>
  <c r="C4525" i="14"/>
  <c r="C4526" i="14"/>
  <c r="C4527" i="14"/>
  <c r="C4528" i="14"/>
  <c r="C4529" i="14"/>
  <c r="C4530" i="14"/>
  <c r="C4531" i="14"/>
  <c r="C4532" i="14"/>
  <c r="C4533" i="14"/>
  <c r="C4534" i="14"/>
  <c r="C4535" i="14"/>
  <c r="C4536" i="14"/>
  <c r="C4537" i="14"/>
  <c r="C4538" i="14"/>
  <c r="C4539" i="14"/>
  <c r="C4540" i="14"/>
  <c r="C4541" i="14"/>
  <c r="C4542" i="14"/>
  <c r="C4543" i="14"/>
  <c r="C4544" i="14"/>
  <c r="C4545" i="14"/>
  <c r="C4546" i="14"/>
  <c r="C4547" i="14"/>
  <c r="C4548" i="14"/>
  <c r="C4549" i="14"/>
  <c r="C4550" i="14"/>
  <c r="C4551" i="14"/>
  <c r="C4552" i="14"/>
  <c r="C4553" i="14"/>
  <c r="C4554" i="14"/>
  <c r="C4555" i="14"/>
  <c r="C4556" i="14"/>
  <c r="C4557" i="14"/>
  <c r="C4558" i="14"/>
  <c r="C4559" i="14"/>
  <c r="C4560" i="14"/>
  <c r="C4561" i="14"/>
  <c r="C4562" i="14"/>
  <c r="C4563" i="14"/>
  <c r="C4564" i="14"/>
  <c r="C4565" i="14"/>
  <c r="C4566" i="14"/>
  <c r="C4567" i="14"/>
  <c r="C4568" i="14"/>
  <c r="C4569" i="14"/>
  <c r="C4570" i="14"/>
  <c r="C4571" i="14"/>
  <c r="C4572" i="14"/>
  <c r="C4573" i="14"/>
  <c r="C4574" i="14"/>
  <c r="C4575" i="14"/>
  <c r="C4576" i="14"/>
  <c r="C4577" i="14"/>
  <c r="C4578" i="14"/>
  <c r="C4579" i="14"/>
  <c r="C4580" i="14"/>
  <c r="C4581" i="14"/>
  <c r="C4582" i="14"/>
  <c r="C4583" i="14"/>
  <c r="C4584" i="14"/>
  <c r="C4585" i="14"/>
  <c r="C4586" i="14"/>
  <c r="C4587" i="14"/>
  <c r="C4588" i="14"/>
  <c r="C4589" i="14"/>
  <c r="C4590" i="14"/>
  <c r="C4591" i="14"/>
  <c r="C4592" i="14"/>
  <c r="C4593" i="14"/>
  <c r="C4594" i="14"/>
  <c r="C4595" i="14"/>
  <c r="C4596" i="14"/>
  <c r="C4597" i="14"/>
  <c r="C4598" i="14"/>
  <c r="C4599" i="14"/>
  <c r="C4600" i="14"/>
  <c r="C4601" i="14"/>
  <c r="C4602" i="14"/>
  <c r="C4603" i="14"/>
  <c r="C4604" i="14"/>
  <c r="C4605" i="14"/>
  <c r="C4606" i="14"/>
  <c r="C4607" i="14"/>
  <c r="C4608" i="14"/>
  <c r="C4609" i="14"/>
  <c r="C4610" i="14"/>
  <c r="C4611" i="14"/>
  <c r="C4612" i="14"/>
  <c r="C4613" i="14"/>
  <c r="C4614" i="14"/>
  <c r="C4615" i="14"/>
  <c r="C4616" i="14"/>
  <c r="C4617" i="14"/>
  <c r="C4618" i="14"/>
  <c r="C4619" i="14"/>
  <c r="C4620" i="14"/>
  <c r="C4621" i="14"/>
  <c r="C4622" i="14"/>
  <c r="C4623" i="14"/>
  <c r="C4624" i="14"/>
  <c r="C4625" i="14"/>
  <c r="C4626" i="14"/>
  <c r="C4627" i="14"/>
  <c r="C4628" i="14"/>
  <c r="C4629" i="14"/>
  <c r="C4630" i="14"/>
  <c r="C4631" i="14"/>
  <c r="C4632" i="14"/>
  <c r="C4633" i="14"/>
  <c r="C4634" i="14"/>
  <c r="C4635" i="14"/>
  <c r="C4636" i="14"/>
  <c r="C4637" i="14"/>
  <c r="C4638" i="14"/>
  <c r="C4639" i="14"/>
  <c r="C4640" i="14"/>
  <c r="C4641" i="14"/>
  <c r="C4642" i="14"/>
  <c r="C4644" i="14"/>
  <c r="C4683" i="14"/>
  <c r="C4684" i="14"/>
  <c r="C4685" i="14"/>
  <c r="C4686" i="14"/>
  <c r="C4687" i="14"/>
  <c r="C4688" i="14"/>
  <c r="C4689" i="14"/>
  <c r="C4690" i="14"/>
  <c r="C4691" i="14"/>
  <c r="C4692" i="14"/>
  <c r="C4693" i="14"/>
  <c r="C4694" i="14"/>
  <c r="C4695" i="14"/>
  <c r="C4696" i="14"/>
  <c r="C4697" i="14"/>
  <c r="C4698" i="14"/>
  <c r="C4699" i="14"/>
  <c r="C4700" i="14"/>
  <c r="C4701" i="14"/>
  <c r="C4702" i="14"/>
  <c r="C4703" i="14"/>
  <c r="C4704" i="14"/>
  <c r="C4705" i="14"/>
  <c r="C4706" i="14"/>
  <c r="C4707" i="14"/>
  <c r="C4708" i="14"/>
  <c r="C4709" i="14"/>
  <c r="C4710" i="14"/>
  <c r="C4711" i="14"/>
  <c r="C4712" i="14"/>
  <c r="C4713" i="14"/>
  <c r="C4714" i="14"/>
  <c r="C4715" i="14"/>
  <c r="C4716" i="14"/>
  <c r="C4717" i="14"/>
  <c r="C4718" i="14"/>
  <c r="C4719" i="14"/>
  <c r="C4720" i="14"/>
  <c r="C4721" i="14"/>
  <c r="C4722" i="14"/>
  <c r="C4723" i="14"/>
  <c r="C4724" i="14"/>
  <c r="C4725" i="14"/>
  <c r="C4726" i="14"/>
  <c r="C4727" i="14"/>
  <c r="C4728" i="14"/>
  <c r="C4729" i="14"/>
  <c r="C4730" i="14"/>
  <c r="C4731" i="14"/>
  <c r="C4732" i="14"/>
  <c r="C4733" i="14"/>
  <c r="C4734" i="14"/>
  <c r="C4735" i="14"/>
  <c r="C4736" i="14"/>
  <c r="C4737" i="14"/>
  <c r="C4738" i="14"/>
  <c r="C4739" i="14"/>
  <c r="C4740" i="14"/>
  <c r="C4741" i="14"/>
  <c r="C4742" i="14"/>
  <c r="C4743" i="14"/>
  <c r="C4744" i="14"/>
  <c r="C4745" i="14"/>
  <c r="C4746" i="14"/>
  <c r="C4747" i="14"/>
  <c r="C4748" i="14"/>
  <c r="C4749" i="14"/>
  <c r="C4750" i="14"/>
  <c r="C4751" i="14"/>
  <c r="C4752" i="14"/>
  <c r="C4753" i="14"/>
  <c r="C4754" i="14"/>
  <c r="C4755" i="14"/>
  <c r="C4756" i="14"/>
  <c r="C4757" i="14"/>
  <c r="C4758" i="14"/>
  <c r="C4759" i="14"/>
  <c r="C4760" i="14"/>
  <c r="C4761" i="14"/>
  <c r="C4762" i="14"/>
  <c r="C4763" i="14"/>
  <c r="C4764" i="14"/>
  <c r="C4765" i="14"/>
  <c r="C4766" i="14"/>
  <c r="C4767" i="14"/>
  <c r="C4768" i="14"/>
  <c r="C4769" i="14"/>
  <c r="C4770" i="14"/>
  <c r="C4771" i="14"/>
  <c r="C4772" i="14"/>
  <c r="C4773" i="14"/>
  <c r="C4774" i="14"/>
  <c r="C4775" i="14"/>
  <c r="C4776" i="14"/>
  <c r="C4777" i="14"/>
  <c r="C4778" i="14"/>
  <c r="C4779" i="14"/>
  <c r="C4780" i="14"/>
  <c r="C4781" i="14"/>
  <c r="C4782" i="14"/>
  <c r="C4783" i="14"/>
  <c r="C4784" i="14"/>
  <c r="C4785" i="14"/>
  <c r="C4786" i="14"/>
  <c r="C4787" i="14"/>
  <c r="C4788" i="14"/>
  <c r="C4789" i="14"/>
  <c r="C4790" i="14"/>
  <c r="C4791" i="14"/>
  <c r="C4792" i="14"/>
  <c r="C4793" i="14"/>
  <c r="C4794" i="14"/>
  <c r="C4795" i="14"/>
  <c r="C4796" i="14"/>
  <c r="C4797" i="14"/>
  <c r="C4798" i="14"/>
  <c r="C4799" i="14"/>
  <c r="C4800" i="14"/>
  <c r="C4801" i="14"/>
  <c r="C4802" i="14"/>
  <c r="C4843" i="14"/>
  <c r="C4844" i="14"/>
  <c r="C4845" i="14"/>
  <c r="C4846" i="14"/>
  <c r="C4847" i="14"/>
  <c r="C4848" i="14"/>
  <c r="C4849" i="14"/>
  <c r="C4850" i="14"/>
  <c r="C4851" i="14"/>
  <c r="C4852" i="14"/>
  <c r="C4853" i="14"/>
  <c r="C4854" i="14"/>
  <c r="C4855" i="14"/>
  <c r="C4856" i="14"/>
  <c r="C4857" i="14"/>
  <c r="C4858" i="14"/>
  <c r="C4859" i="14"/>
  <c r="C4860" i="14"/>
  <c r="C4861" i="14"/>
  <c r="C4862" i="14"/>
  <c r="C4863" i="14"/>
  <c r="C4864" i="14"/>
  <c r="C4865" i="14"/>
  <c r="C4866" i="14"/>
  <c r="C4867" i="14"/>
  <c r="C4868" i="14"/>
  <c r="C4869" i="14"/>
  <c r="C4870" i="14"/>
  <c r="C4871" i="14"/>
  <c r="C4872" i="14"/>
  <c r="C4873" i="14"/>
  <c r="C4874" i="14"/>
  <c r="C4875" i="14"/>
  <c r="C4876" i="14"/>
  <c r="C4877" i="14"/>
  <c r="C4878" i="14"/>
  <c r="C4879" i="14"/>
  <c r="C4880" i="14"/>
  <c r="C4881" i="14"/>
  <c r="C4882" i="14"/>
  <c r="C4883" i="14"/>
  <c r="C4884" i="14"/>
  <c r="C4885" i="14"/>
  <c r="C4886" i="14"/>
  <c r="C4887" i="14"/>
  <c r="C4888" i="14"/>
  <c r="C4889" i="14"/>
  <c r="C4890" i="14"/>
  <c r="C4891" i="14"/>
  <c r="C4892" i="14"/>
  <c r="C4893" i="14"/>
  <c r="C4894" i="14"/>
  <c r="C4895" i="14"/>
  <c r="C4896" i="14"/>
  <c r="C4897" i="14"/>
  <c r="C4898" i="14"/>
  <c r="C4899" i="14"/>
  <c r="C4900" i="14"/>
  <c r="C4901" i="14"/>
  <c r="C4902" i="14"/>
  <c r="C4903" i="14"/>
  <c r="C4904" i="14"/>
  <c r="C4905" i="14"/>
  <c r="C4906" i="14"/>
  <c r="C4907" i="14"/>
  <c r="C4908" i="14"/>
  <c r="C4909" i="14"/>
  <c r="C4910" i="14"/>
  <c r="C4911" i="14"/>
  <c r="C4912" i="14"/>
  <c r="C4913" i="14"/>
  <c r="C4914" i="14"/>
  <c r="C4915" i="14"/>
  <c r="C4916" i="14"/>
  <c r="C4917" i="14"/>
  <c r="C4918" i="14"/>
  <c r="C4919" i="14"/>
  <c r="C4920" i="14"/>
  <c r="C4921" i="14"/>
  <c r="C4922" i="14"/>
  <c r="C4923" i="14"/>
  <c r="C4924" i="14"/>
  <c r="C4925" i="14"/>
  <c r="C4926" i="14"/>
  <c r="C4927" i="14"/>
  <c r="C4928" i="14"/>
  <c r="C4929" i="14"/>
  <c r="C4930" i="14"/>
  <c r="C4931" i="14"/>
  <c r="C4932" i="14"/>
  <c r="C4933" i="14"/>
  <c r="C4934" i="14"/>
  <c r="C4935" i="14"/>
  <c r="C4936" i="14"/>
  <c r="C4937" i="14"/>
  <c r="C4938" i="14"/>
  <c r="C4939" i="14"/>
  <c r="C4940" i="14"/>
  <c r="C4941" i="14"/>
  <c r="C4942" i="14"/>
  <c r="C4943" i="14"/>
  <c r="C4944" i="14"/>
  <c r="C4945" i="14"/>
  <c r="C4946" i="14"/>
  <c r="C4947" i="14"/>
  <c r="C4948" i="14"/>
  <c r="C4949" i="14"/>
  <c r="C4950" i="14"/>
  <c r="C4951" i="14"/>
  <c r="C4952" i="14"/>
  <c r="C4953" i="14"/>
  <c r="C4954" i="14"/>
  <c r="C4955" i="14"/>
  <c r="C4956" i="14"/>
  <c r="C4957" i="14"/>
  <c r="C4958" i="14"/>
  <c r="C4959" i="14"/>
  <c r="C4960" i="14"/>
  <c r="C4961" i="14"/>
  <c r="C4962" i="14"/>
  <c r="C4995" i="14"/>
  <c r="C5003" i="14"/>
  <c r="C5004" i="14"/>
  <c r="C5005" i="14"/>
  <c r="C5006" i="14"/>
  <c r="C5007" i="14"/>
  <c r="C5008" i="14"/>
  <c r="C5009" i="14"/>
  <c r="C5010" i="14"/>
  <c r="C5011" i="14"/>
  <c r="C5012" i="14"/>
  <c r="C5013" i="14"/>
  <c r="C5014" i="14"/>
  <c r="C5015" i="14"/>
  <c r="C5016" i="14"/>
  <c r="C5017" i="14"/>
  <c r="C5018" i="14"/>
  <c r="C5019" i="14"/>
  <c r="C5020" i="14"/>
  <c r="C5021" i="14"/>
  <c r="C5022" i="14"/>
  <c r="C5023" i="14"/>
  <c r="C5024" i="14"/>
  <c r="C5025" i="14"/>
  <c r="C5026" i="14"/>
  <c r="C5027" i="14"/>
  <c r="C5028" i="14"/>
  <c r="C5029" i="14"/>
  <c r="C5030" i="14"/>
  <c r="C5031" i="14"/>
  <c r="C5032" i="14"/>
  <c r="C5033" i="14"/>
  <c r="C5034" i="14"/>
  <c r="C5035" i="14"/>
  <c r="C5036" i="14"/>
  <c r="C5037" i="14"/>
  <c r="C5038" i="14"/>
  <c r="C5039" i="14"/>
  <c r="C5040" i="14"/>
  <c r="C5041" i="14"/>
  <c r="C5042" i="14"/>
  <c r="C5043" i="14"/>
  <c r="C5044" i="14"/>
  <c r="C5045" i="14"/>
  <c r="C5046" i="14"/>
  <c r="C5047" i="14"/>
  <c r="C5048" i="14"/>
  <c r="C5049" i="14"/>
  <c r="C5050" i="14"/>
  <c r="C5051" i="14"/>
  <c r="C5052" i="14"/>
  <c r="C5053" i="14"/>
  <c r="C5054" i="14"/>
  <c r="C5055" i="14"/>
  <c r="C5056" i="14"/>
  <c r="C5057" i="14"/>
  <c r="C5058" i="14"/>
  <c r="C5059" i="14"/>
  <c r="C5060" i="14"/>
  <c r="C5061" i="14"/>
  <c r="C5062" i="14"/>
  <c r="C5063" i="14"/>
  <c r="C5064" i="14"/>
  <c r="C5065" i="14"/>
  <c r="C5066" i="14"/>
  <c r="C5067" i="14"/>
  <c r="C5068" i="14"/>
  <c r="C5069" i="14"/>
  <c r="C5070" i="14"/>
  <c r="C5071" i="14"/>
  <c r="C5072" i="14"/>
  <c r="C5073" i="14"/>
  <c r="C5074" i="14"/>
  <c r="C5075" i="14"/>
  <c r="C5076" i="14"/>
  <c r="C5077" i="14"/>
  <c r="C5078" i="14"/>
  <c r="C5079" i="14"/>
  <c r="C5080" i="14"/>
  <c r="C5081" i="14"/>
  <c r="C5082" i="14"/>
  <c r="C5083" i="14"/>
  <c r="C5084" i="14"/>
  <c r="C5085" i="14"/>
  <c r="C5086" i="14"/>
  <c r="C5087" i="14"/>
  <c r="C5088" i="14"/>
  <c r="C5089" i="14"/>
  <c r="C5090" i="14"/>
  <c r="C5091" i="14"/>
  <c r="C5092" i="14"/>
  <c r="C5093" i="14"/>
  <c r="C5094" i="14"/>
  <c r="C5095" i="14"/>
  <c r="C5096" i="14"/>
  <c r="C5097" i="14"/>
  <c r="C5098" i="14"/>
  <c r="C5099" i="14"/>
  <c r="C5100" i="14"/>
  <c r="C5101" i="14"/>
  <c r="C5102" i="14"/>
  <c r="C5103" i="14"/>
  <c r="C5104" i="14"/>
  <c r="C5105" i="14"/>
  <c r="C5106" i="14"/>
  <c r="C5107" i="14"/>
  <c r="C5108" i="14"/>
  <c r="C5109" i="14"/>
  <c r="C5110" i="14"/>
  <c r="C5111" i="14"/>
  <c r="C5112" i="14"/>
  <c r="C5113" i="14"/>
  <c r="C5114" i="14"/>
  <c r="C5115" i="14"/>
  <c r="C5116" i="14"/>
  <c r="C5117" i="14"/>
  <c r="C5118" i="14"/>
  <c r="C5119" i="14"/>
  <c r="C5120" i="14"/>
  <c r="C5121" i="14"/>
  <c r="C5163" i="14"/>
  <c r="C5164" i="14"/>
  <c r="C5165" i="14"/>
  <c r="C5166" i="14"/>
  <c r="C5167" i="14"/>
  <c r="C5168" i="14"/>
  <c r="C5169" i="14"/>
  <c r="C5170" i="14"/>
  <c r="C5171" i="14"/>
  <c r="C5172" i="14"/>
  <c r="C5173" i="14"/>
  <c r="C5174" i="14"/>
  <c r="C5175" i="14"/>
  <c r="C5176" i="14"/>
  <c r="C5177" i="14"/>
  <c r="C5178" i="14"/>
  <c r="C5179" i="14"/>
  <c r="C5180" i="14"/>
  <c r="C5181" i="14"/>
  <c r="C5182" i="14"/>
  <c r="C5183" i="14"/>
  <c r="C5184" i="14"/>
  <c r="C5185" i="14"/>
  <c r="C5186" i="14"/>
  <c r="C5187" i="14"/>
  <c r="C5188" i="14"/>
  <c r="C5189" i="14"/>
  <c r="C5190" i="14"/>
  <c r="C5191" i="14"/>
  <c r="C5192" i="14"/>
  <c r="C5193" i="14"/>
  <c r="C5194" i="14"/>
  <c r="C5195" i="14"/>
  <c r="C5196" i="14"/>
  <c r="C5197" i="14"/>
  <c r="C5198" i="14"/>
  <c r="C5199" i="14"/>
  <c r="C5200" i="14"/>
  <c r="C5201" i="14"/>
  <c r="C5202" i="14"/>
  <c r="C5203" i="14"/>
  <c r="C5204" i="14"/>
  <c r="C5205" i="14"/>
  <c r="C5206" i="14"/>
  <c r="C5207" i="14"/>
  <c r="C5208" i="14"/>
  <c r="C5209" i="14"/>
  <c r="C5210" i="14"/>
  <c r="C5211" i="14"/>
  <c r="C5212" i="14"/>
  <c r="C5213" i="14"/>
  <c r="C5214" i="14"/>
  <c r="C5215" i="14"/>
  <c r="C5216" i="14"/>
  <c r="C5217" i="14"/>
  <c r="C5218" i="14"/>
  <c r="C5219" i="14"/>
  <c r="C5220" i="14"/>
  <c r="C5221" i="14"/>
  <c r="C5222" i="14"/>
  <c r="C5223" i="14"/>
  <c r="C5224" i="14"/>
  <c r="C5225" i="14"/>
  <c r="C5226" i="14"/>
  <c r="C5227" i="14"/>
  <c r="C5228" i="14"/>
  <c r="C5229" i="14"/>
  <c r="C5230" i="14"/>
  <c r="C5231" i="14"/>
  <c r="C5232" i="14"/>
  <c r="C5233" i="14"/>
  <c r="C5234" i="14"/>
  <c r="C5235" i="14"/>
  <c r="C5236" i="14"/>
  <c r="C5237" i="14"/>
  <c r="C5238" i="14"/>
  <c r="C5239" i="14"/>
  <c r="C5240" i="14"/>
  <c r="C5241" i="14"/>
  <c r="C5242" i="14"/>
  <c r="C5243" i="14"/>
  <c r="C5244" i="14"/>
  <c r="C5245" i="14"/>
  <c r="C5246" i="14"/>
  <c r="C5247" i="14"/>
  <c r="C5248" i="14"/>
  <c r="C5249" i="14"/>
  <c r="C5250" i="14"/>
  <c r="C5251" i="14"/>
  <c r="C5252" i="14"/>
  <c r="C5253" i="14"/>
  <c r="C5254" i="14"/>
  <c r="C5255" i="14"/>
  <c r="C5256" i="14"/>
  <c r="C5257" i="14"/>
  <c r="C5258" i="14"/>
  <c r="C5259" i="14"/>
  <c r="C5260" i="14"/>
  <c r="C5261" i="14"/>
  <c r="C5262" i="14"/>
  <c r="C5263" i="14"/>
  <c r="C5264" i="14"/>
  <c r="C5265" i="14"/>
  <c r="C5266" i="14"/>
  <c r="C5267" i="14"/>
  <c r="C5268" i="14"/>
  <c r="C5269" i="14"/>
  <c r="C5270" i="14"/>
  <c r="C5271" i="14"/>
  <c r="C5272" i="14"/>
  <c r="C5273" i="14"/>
  <c r="C5274" i="14"/>
  <c r="C5275" i="14"/>
  <c r="C5276" i="14"/>
  <c r="C5277" i="14"/>
  <c r="C5278" i="14"/>
  <c r="C5279" i="14"/>
  <c r="C5280" i="14"/>
  <c r="C5281" i="14"/>
  <c r="C5322" i="14"/>
  <c r="C5323" i="14"/>
  <c r="C5324" i="14"/>
  <c r="C5325" i="14"/>
  <c r="C5326" i="14"/>
  <c r="C5327" i="14"/>
  <c r="C5328" i="14"/>
  <c r="C5329" i="14"/>
  <c r="C5330" i="14"/>
  <c r="C5331" i="14"/>
  <c r="C5332" i="14"/>
  <c r="C5333" i="14"/>
  <c r="C5334" i="14"/>
  <c r="C5335" i="14"/>
  <c r="C5336" i="14"/>
  <c r="C5337" i="14"/>
  <c r="C5338" i="14"/>
  <c r="C5339" i="14"/>
  <c r="C5340" i="14"/>
  <c r="C5341" i="14"/>
  <c r="C5342" i="14"/>
  <c r="C5343" i="14"/>
  <c r="C5344" i="14"/>
  <c r="C5345" i="14"/>
  <c r="C5346" i="14"/>
  <c r="C5347" i="14"/>
  <c r="C5348" i="14"/>
  <c r="C5349" i="14"/>
  <c r="C5350" i="14"/>
  <c r="C5351" i="14"/>
  <c r="C5352" i="14"/>
  <c r="C5353" i="14"/>
  <c r="C5354" i="14"/>
  <c r="C5355" i="14"/>
  <c r="C5356" i="14"/>
  <c r="C5357" i="14"/>
  <c r="C5358" i="14"/>
  <c r="C5359" i="14"/>
  <c r="C5360" i="14"/>
  <c r="C5361" i="14"/>
  <c r="C5362" i="14"/>
  <c r="C5363" i="14"/>
  <c r="C5364" i="14"/>
  <c r="C5365" i="14"/>
  <c r="C5366" i="14"/>
  <c r="C5367" i="14"/>
  <c r="C5368" i="14"/>
  <c r="C5369" i="14"/>
  <c r="C5370" i="14"/>
  <c r="C5371" i="14"/>
  <c r="C5372" i="14"/>
  <c r="C5373" i="14"/>
  <c r="C5374" i="14"/>
  <c r="C5375" i="14"/>
  <c r="C5376" i="14"/>
  <c r="C5377" i="14"/>
  <c r="C5378" i="14"/>
  <c r="C5379" i="14"/>
  <c r="C5380" i="14"/>
  <c r="C5381" i="14"/>
  <c r="C5382" i="14"/>
  <c r="C5383" i="14"/>
  <c r="C5384" i="14"/>
  <c r="C5385" i="14"/>
  <c r="C5386" i="14"/>
  <c r="C5387" i="14"/>
  <c r="C5388" i="14"/>
  <c r="C5389" i="14"/>
  <c r="C5390" i="14"/>
  <c r="C5391" i="14"/>
  <c r="C5392" i="14"/>
  <c r="C5393" i="14"/>
  <c r="C5394" i="14"/>
  <c r="C5395" i="14"/>
  <c r="C5396" i="14"/>
  <c r="C5397" i="14"/>
  <c r="C5398" i="14"/>
  <c r="C5399" i="14"/>
  <c r="C5400" i="14"/>
  <c r="C5401" i="14"/>
  <c r="C5402" i="14"/>
  <c r="C5403" i="14"/>
  <c r="C5404" i="14"/>
  <c r="C5405" i="14"/>
  <c r="C5406" i="14"/>
  <c r="C5407" i="14"/>
  <c r="C5408" i="14"/>
  <c r="C5409" i="14"/>
  <c r="C5410" i="14"/>
  <c r="C5411" i="14"/>
  <c r="C5412" i="14"/>
  <c r="C5413" i="14"/>
  <c r="C5414" i="14"/>
  <c r="C5415" i="14"/>
  <c r="C5416" i="14"/>
  <c r="C5417" i="14"/>
  <c r="C5418" i="14"/>
  <c r="C5419" i="14"/>
  <c r="C5420" i="14"/>
  <c r="C5421" i="14"/>
  <c r="C5422" i="14"/>
  <c r="C5423" i="14"/>
  <c r="C5424" i="14"/>
  <c r="C5425" i="14"/>
  <c r="C5426" i="14"/>
  <c r="C5427" i="14"/>
  <c r="C5428" i="14"/>
  <c r="C5429" i="14"/>
  <c r="C5430" i="14"/>
  <c r="C5431" i="14"/>
  <c r="C5432" i="14"/>
  <c r="C5433" i="14"/>
  <c r="C5434" i="14"/>
  <c r="C5435" i="14"/>
  <c r="C5436" i="14"/>
  <c r="C5437" i="14"/>
  <c r="C5438" i="14"/>
  <c r="C5439" i="14"/>
  <c r="C5440" i="14"/>
  <c r="C5441" i="14"/>
  <c r="C5482" i="14"/>
  <c r="C5483" i="14"/>
  <c r="C5484" i="14"/>
  <c r="C5485" i="14"/>
  <c r="C5486" i="14"/>
  <c r="C5487" i="14"/>
  <c r="C5488" i="14"/>
  <c r="C5489" i="14"/>
  <c r="C5490" i="14"/>
  <c r="C5491" i="14"/>
  <c r="C5492" i="14"/>
  <c r="C5493" i="14"/>
  <c r="C5494" i="14"/>
  <c r="C5495" i="14"/>
  <c r="C5496" i="14"/>
  <c r="C5497" i="14"/>
  <c r="C5498" i="14"/>
  <c r="C5499" i="14"/>
  <c r="C5500" i="14"/>
  <c r="C5501" i="14"/>
  <c r="C5502" i="14"/>
  <c r="C5503" i="14"/>
  <c r="C5504" i="14"/>
  <c r="C5505" i="14"/>
  <c r="C5506" i="14"/>
  <c r="C5507" i="14"/>
  <c r="C5508" i="14"/>
  <c r="C5509" i="14"/>
  <c r="C5510" i="14"/>
  <c r="C5511" i="14"/>
  <c r="C5512" i="14"/>
  <c r="C5513" i="14"/>
  <c r="C5514" i="14"/>
  <c r="C5515" i="14"/>
  <c r="C5516" i="14"/>
  <c r="C5517" i="14"/>
  <c r="C5518" i="14"/>
  <c r="C5519" i="14"/>
  <c r="C5520" i="14"/>
  <c r="C5521" i="14"/>
  <c r="C5522" i="14"/>
  <c r="C5523" i="14"/>
  <c r="C5524" i="14"/>
  <c r="C5525" i="14"/>
  <c r="C5526" i="14"/>
  <c r="C5527" i="14"/>
  <c r="C5528" i="14"/>
  <c r="C5529" i="14"/>
  <c r="C5530" i="14"/>
  <c r="C5531" i="14"/>
  <c r="C5532" i="14"/>
  <c r="C5533" i="14"/>
  <c r="C5534" i="14"/>
  <c r="C5535" i="14"/>
  <c r="C5536" i="14"/>
  <c r="C5537" i="14"/>
  <c r="C5538" i="14"/>
  <c r="C5539" i="14"/>
  <c r="C5540" i="14"/>
  <c r="C5541" i="14"/>
  <c r="C5542" i="14"/>
  <c r="C5543" i="14"/>
  <c r="C5544" i="14"/>
  <c r="C5545" i="14"/>
  <c r="C5546" i="14"/>
  <c r="C5547" i="14"/>
  <c r="C5548" i="14"/>
  <c r="C5549" i="14"/>
  <c r="C5550" i="14"/>
  <c r="C5551" i="14"/>
  <c r="C5552" i="14"/>
  <c r="C5553" i="14"/>
  <c r="C5554" i="14"/>
  <c r="C5555" i="14"/>
  <c r="C5556" i="14"/>
  <c r="C5557" i="14"/>
  <c r="C5558" i="14"/>
  <c r="C5559" i="14"/>
  <c r="C5560" i="14"/>
  <c r="C5561" i="14"/>
  <c r="C5562" i="14"/>
  <c r="C5563" i="14"/>
  <c r="C5564" i="14"/>
  <c r="C5565" i="14"/>
  <c r="C5566" i="14"/>
  <c r="C5567" i="14"/>
  <c r="C5568" i="14"/>
  <c r="C5569" i="14"/>
  <c r="C5570" i="14"/>
  <c r="C5571" i="14"/>
  <c r="C5572" i="14"/>
  <c r="C5573" i="14"/>
  <c r="C5574" i="14"/>
  <c r="C5575" i="14"/>
  <c r="C5576" i="14"/>
  <c r="C5577" i="14"/>
  <c r="C5578" i="14"/>
  <c r="C5579" i="14"/>
  <c r="C5580" i="14"/>
  <c r="C5581" i="14"/>
  <c r="C5582" i="14"/>
  <c r="C5583" i="14"/>
  <c r="C5584" i="14"/>
  <c r="C5585" i="14"/>
  <c r="C5586" i="14"/>
  <c r="C5587" i="14"/>
  <c r="C5588" i="14"/>
  <c r="C5589" i="14"/>
  <c r="C5590" i="14"/>
  <c r="C5591" i="14"/>
  <c r="C5592" i="14"/>
  <c r="C5593" i="14"/>
  <c r="C5594" i="14"/>
  <c r="C5595" i="14"/>
  <c r="C5596" i="14"/>
  <c r="C5597" i="14"/>
  <c r="C5598" i="14"/>
  <c r="C5599" i="14"/>
  <c r="C5600" i="14"/>
  <c r="C5601" i="14"/>
  <c r="C5602" i="14"/>
  <c r="C5619" i="14"/>
  <c r="C5643" i="14"/>
  <c r="C5644" i="14"/>
  <c r="C5645" i="14"/>
  <c r="C5646" i="14"/>
  <c r="C5647" i="14"/>
  <c r="C5648" i="14"/>
  <c r="C5649" i="14"/>
  <c r="C5650" i="14"/>
  <c r="C5651" i="14"/>
  <c r="C5652" i="14"/>
  <c r="C5653" i="14"/>
  <c r="C5654" i="14"/>
  <c r="C5655" i="14"/>
  <c r="C5656" i="14"/>
  <c r="C5657" i="14"/>
  <c r="C5658" i="14"/>
  <c r="C5659" i="14"/>
  <c r="C5660" i="14"/>
  <c r="C5661" i="14"/>
  <c r="C5662" i="14"/>
  <c r="C5663" i="14"/>
  <c r="C5664" i="14"/>
  <c r="C5665" i="14"/>
  <c r="C5666" i="14"/>
  <c r="C5667" i="14"/>
  <c r="C5668" i="14"/>
  <c r="C5669" i="14"/>
  <c r="C5670" i="14"/>
  <c r="C5671" i="14"/>
  <c r="C5672" i="14"/>
  <c r="C5673" i="14"/>
  <c r="C5674" i="14"/>
  <c r="C5675" i="14"/>
  <c r="C5676" i="14"/>
  <c r="C5677" i="14"/>
  <c r="C5678" i="14"/>
  <c r="C5679" i="14"/>
  <c r="C5680" i="14"/>
  <c r="C5681" i="14"/>
  <c r="C5682" i="14"/>
  <c r="C5683" i="14"/>
  <c r="C5684" i="14"/>
  <c r="C5685" i="14"/>
  <c r="C5686" i="14"/>
  <c r="C5687" i="14"/>
  <c r="C5688" i="14"/>
  <c r="C5689" i="14"/>
  <c r="C5690" i="14"/>
  <c r="C5691" i="14"/>
  <c r="C5692" i="14"/>
  <c r="C5693" i="14"/>
  <c r="C5694" i="14"/>
  <c r="C5695" i="14"/>
  <c r="C5696" i="14"/>
  <c r="C5697" i="14"/>
  <c r="C5698" i="14"/>
  <c r="C5699" i="14"/>
  <c r="C5700" i="14"/>
  <c r="C5701" i="14"/>
  <c r="C5702" i="14"/>
  <c r="C5703" i="14"/>
  <c r="C5704" i="14"/>
  <c r="C5705" i="14"/>
  <c r="C5706" i="14"/>
  <c r="C5707" i="14"/>
  <c r="C5708" i="14"/>
  <c r="C5709" i="14"/>
  <c r="C5710" i="14"/>
  <c r="C5711" i="14"/>
  <c r="C5712" i="14"/>
  <c r="C5713" i="14"/>
  <c r="C5714" i="14"/>
  <c r="C5715" i="14"/>
  <c r="C5716" i="14"/>
  <c r="C5717" i="14"/>
  <c r="C5718" i="14"/>
  <c r="C5719" i="14"/>
  <c r="C5720" i="14"/>
  <c r="C5721" i="14"/>
  <c r="C5722" i="14"/>
  <c r="C5723" i="14"/>
  <c r="C5724" i="14"/>
  <c r="C5725" i="14"/>
  <c r="C5726" i="14"/>
  <c r="C5727" i="14"/>
  <c r="C5728" i="14"/>
  <c r="C5729" i="14"/>
  <c r="C5730" i="14"/>
  <c r="C5731" i="14"/>
  <c r="C5732" i="14"/>
  <c r="C5733" i="14"/>
  <c r="C5734" i="14"/>
  <c r="C5735" i="14"/>
  <c r="C5736" i="14"/>
  <c r="C5737" i="14"/>
  <c r="C5738" i="14"/>
  <c r="C5739" i="14"/>
  <c r="C5740" i="14"/>
  <c r="C5741" i="14"/>
  <c r="C5742" i="14"/>
  <c r="C5743" i="14"/>
  <c r="C5744" i="14"/>
  <c r="C5745" i="14"/>
  <c r="C5746" i="14"/>
  <c r="C5747" i="14"/>
  <c r="C5748" i="14"/>
  <c r="C5749" i="14"/>
  <c r="C5750" i="14"/>
  <c r="C5751" i="14"/>
  <c r="C5752" i="14"/>
  <c r="C5753" i="14"/>
  <c r="C5754" i="14"/>
  <c r="C5755" i="14"/>
  <c r="C5756" i="14"/>
  <c r="C5757" i="14"/>
  <c r="C5758" i="14"/>
  <c r="C5759" i="14"/>
  <c r="C5760" i="14"/>
  <c r="C5761" i="14"/>
  <c r="C5762" i="14"/>
  <c r="C5803" i="14"/>
  <c r="C5804" i="14"/>
  <c r="C5805" i="14"/>
  <c r="C5806" i="14"/>
  <c r="C5807" i="14"/>
  <c r="C5808" i="14"/>
  <c r="C5809" i="14"/>
  <c r="C5810" i="14"/>
  <c r="C5811" i="14"/>
  <c r="C5812" i="14"/>
  <c r="C5813" i="14"/>
  <c r="C5814" i="14"/>
  <c r="C5815" i="14"/>
  <c r="C5816" i="14"/>
  <c r="C5817" i="14"/>
  <c r="C5818" i="14"/>
  <c r="C5819" i="14"/>
  <c r="C5820" i="14"/>
  <c r="C5821" i="14"/>
  <c r="C5822" i="14"/>
  <c r="C5823" i="14"/>
  <c r="C5824" i="14"/>
  <c r="C5825" i="14"/>
  <c r="C5826" i="14"/>
  <c r="C5827" i="14"/>
  <c r="C5828" i="14"/>
  <c r="C5829" i="14"/>
  <c r="C5830" i="14"/>
  <c r="C5831" i="14"/>
  <c r="C5832" i="14"/>
  <c r="C5833" i="14"/>
  <c r="C5834" i="14"/>
  <c r="C5835" i="14"/>
  <c r="C5836" i="14"/>
  <c r="C5837" i="14"/>
  <c r="C5838" i="14"/>
  <c r="C5839" i="14"/>
  <c r="C5840" i="14"/>
  <c r="C5841" i="14"/>
  <c r="C5842" i="14"/>
  <c r="C5843" i="14"/>
  <c r="C5844" i="14"/>
  <c r="C5845" i="14"/>
  <c r="C5846" i="14"/>
  <c r="C5847" i="14"/>
  <c r="C5848" i="14"/>
  <c r="C5849" i="14"/>
  <c r="C5850" i="14"/>
  <c r="C5851" i="14"/>
  <c r="C5852" i="14"/>
  <c r="C5853" i="14"/>
  <c r="C5854" i="14"/>
  <c r="C5855" i="14"/>
  <c r="C5856" i="14"/>
  <c r="C5857" i="14"/>
  <c r="C5858" i="14"/>
  <c r="C5859" i="14"/>
  <c r="C5860" i="14"/>
  <c r="C5861" i="14"/>
  <c r="C5862" i="14"/>
  <c r="C5863" i="14"/>
  <c r="C5864" i="14"/>
  <c r="C5865" i="14"/>
  <c r="C5866" i="14"/>
  <c r="C5867" i="14"/>
  <c r="C5868" i="14"/>
  <c r="C5869" i="14"/>
  <c r="C5870" i="14"/>
  <c r="C5871" i="14"/>
  <c r="C5872" i="14"/>
  <c r="C5873" i="14"/>
  <c r="C5874" i="14"/>
  <c r="C5875" i="14"/>
  <c r="C5876" i="14"/>
  <c r="C5877" i="14"/>
  <c r="C5878" i="14"/>
  <c r="C5879" i="14"/>
  <c r="C5880" i="14"/>
  <c r="C5881" i="14"/>
  <c r="C5882" i="14"/>
  <c r="C5883" i="14"/>
  <c r="C5884" i="14"/>
  <c r="C5885" i="14"/>
  <c r="C5886" i="14"/>
  <c r="C5887" i="14"/>
  <c r="C5888" i="14"/>
  <c r="C5889" i="14"/>
  <c r="C5890" i="14"/>
  <c r="C5891" i="14"/>
  <c r="C5892" i="14"/>
  <c r="C5893" i="14"/>
  <c r="C5894" i="14"/>
  <c r="C5895" i="14"/>
  <c r="C5896" i="14"/>
  <c r="C5897" i="14"/>
  <c r="C5898" i="14"/>
  <c r="C5899" i="14"/>
  <c r="C5900" i="14"/>
  <c r="C5901" i="14"/>
  <c r="C5902" i="14"/>
  <c r="C5903" i="14"/>
  <c r="C5904" i="14"/>
  <c r="C5905" i="14"/>
  <c r="C5906" i="14"/>
  <c r="C5907" i="14"/>
  <c r="C5908" i="14"/>
  <c r="C5909" i="14"/>
  <c r="C5910" i="14"/>
  <c r="C5911" i="14"/>
  <c r="C5912" i="14"/>
  <c r="C5913" i="14"/>
  <c r="C5914" i="14"/>
  <c r="C5915" i="14"/>
  <c r="C5916" i="14"/>
  <c r="C5917" i="14"/>
  <c r="C5918" i="14"/>
  <c r="C5919" i="14"/>
  <c r="C5920" i="14"/>
  <c r="C5921" i="14"/>
  <c r="C5922" i="14"/>
  <c r="C5963" i="14"/>
  <c r="C5964" i="14"/>
  <c r="C5965" i="14"/>
  <c r="C5966" i="14"/>
  <c r="C5967" i="14"/>
  <c r="C5968" i="14"/>
  <c r="C5969" i="14"/>
  <c r="C5970" i="14"/>
  <c r="C5971" i="14"/>
  <c r="C5972" i="14"/>
  <c r="C5973" i="14"/>
  <c r="C5974" i="14"/>
  <c r="C5975" i="14"/>
  <c r="C5976" i="14"/>
  <c r="C5977" i="14"/>
  <c r="C5978" i="14"/>
  <c r="C5979" i="14"/>
  <c r="C5980" i="14"/>
  <c r="C5981" i="14"/>
  <c r="C5982" i="14"/>
  <c r="C5983" i="14"/>
  <c r="C5984" i="14"/>
  <c r="C5985" i="14"/>
  <c r="C5986" i="14"/>
  <c r="C5987" i="14"/>
  <c r="C5988" i="14"/>
  <c r="C5989" i="14"/>
  <c r="C5990" i="14"/>
  <c r="C5991" i="14"/>
  <c r="C5992" i="14"/>
  <c r="C5993" i="14"/>
  <c r="C5994" i="14"/>
  <c r="C5995" i="14"/>
  <c r="C5996" i="14"/>
  <c r="C5997" i="14"/>
  <c r="C5998" i="14"/>
  <c r="C5999" i="14"/>
  <c r="C6000" i="14"/>
  <c r="C6001" i="14"/>
  <c r="C6002" i="14"/>
  <c r="C6003" i="14"/>
  <c r="C6004" i="14"/>
  <c r="C6005" i="14"/>
  <c r="C6006" i="14"/>
  <c r="C6007" i="14"/>
  <c r="C6008" i="14"/>
  <c r="C6009" i="14"/>
  <c r="C6010" i="14"/>
  <c r="C6011" i="14"/>
  <c r="C6012" i="14"/>
  <c r="C6013" i="14"/>
  <c r="C6014" i="14"/>
  <c r="C6015" i="14"/>
  <c r="C6016" i="14"/>
  <c r="C6017" i="14"/>
  <c r="C6018" i="14"/>
  <c r="C6019" i="14"/>
  <c r="C6020" i="14"/>
  <c r="C6021" i="14"/>
  <c r="C6022" i="14"/>
  <c r="C6023" i="14"/>
  <c r="C6024" i="14"/>
  <c r="C6025" i="14"/>
  <c r="C6026" i="14"/>
  <c r="C6027" i="14"/>
  <c r="C6028" i="14"/>
  <c r="C6029" i="14"/>
  <c r="C6030" i="14"/>
  <c r="C6031" i="14"/>
  <c r="C6032" i="14"/>
  <c r="C6033" i="14"/>
  <c r="C6034" i="14"/>
  <c r="C6035" i="14"/>
  <c r="C6036" i="14"/>
  <c r="C6037" i="14"/>
  <c r="C6038" i="14"/>
  <c r="C6039" i="14"/>
  <c r="C6040" i="14"/>
  <c r="C6041" i="14"/>
  <c r="C6042" i="14"/>
  <c r="C6043" i="14"/>
  <c r="C6044" i="14"/>
  <c r="C6045" i="14"/>
  <c r="C6046" i="14"/>
  <c r="C6047" i="14"/>
  <c r="C6048" i="14"/>
  <c r="C6049" i="14"/>
  <c r="C6050" i="14"/>
  <c r="C6051" i="14"/>
  <c r="C6052" i="14"/>
  <c r="C6053" i="14"/>
  <c r="C6054" i="14"/>
  <c r="C6055" i="14"/>
  <c r="C6056" i="14"/>
  <c r="C6057" i="14"/>
  <c r="C6058" i="14"/>
  <c r="C6059" i="14"/>
  <c r="C6060" i="14"/>
  <c r="C6061" i="14"/>
  <c r="C6062" i="14"/>
  <c r="C6063" i="14"/>
  <c r="C6064" i="14"/>
  <c r="C6065" i="14"/>
  <c r="C6066" i="14"/>
  <c r="C6067" i="14"/>
  <c r="C6068" i="14"/>
  <c r="C6069" i="14"/>
  <c r="C6070" i="14"/>
  <c r="C6071" i="14"/>
  <c r="C6072" i="14"/>
  <c r="C6073" i="14"/>
  <c r="C6074" i="14"/>
  <c r="C6075" i="14"/>
  <c r="C6076" i="14"/>
  <c r="C6077" i="14"/>
  <c r="C6078" i="14"/>
  <c r="C6079" i="14"/>
  <c r="C6080" i="14"/>
  <c r="C6081" i="14"/>
  <c r="C6082" i="14"/>
  <c r="C6123" i="14"/>
  <c r="C6124" i="14"/>
  <c r="C6125" i="14"/>
  <c r="C6126" i="14"/>
  <c r="C6127" i="14"/>
  <c r="C6128" i="14"/>
  <c r="C6129" i="14"/>
  <c r="C6130" i="14"/>
  <c r="C6131" i="14"/>
  <c r="C6132" i="14"/>
  <c r="C6133" i="14"/>
  <c r="C6134" i="14"/>
  <c r="C6135" i="14"/>
  <c r="C6136" i="14"/>
  <c r="C6137" i="14"/>
  <c r="C6138" i="14"/>
  <c r="C6139" i="14"/>
  <c r="C6140" i="14"/>
  <c r="C6141" i="14"/>
  <c r="C6142" i="14"/>
  <c r="C6143" i="14"/>
  <c r="C6144" i="14"/>
  <c r="C6145" i="14"/>
  <c r="C6146" i="14"/>
  <c r="C6147" i="14"/>
  <c r="C6148" i="14"/>
  <c r="C6149" i="14"/>
  <c r="C6150" i="14"/>
  <c r="C6151" i="14"/>
  <c r="C6152" i="14"/>
  <c r="C6153" i="14"/>
  <c r="C6154" i="14"/>
  <c r="C6155" i="14"/>
  <c r="C6156" i="14"/>
  <c r="C6157" i="14"/>
  <c r="C6158" i="14"/>
  <c r="C6159" i="14"/>
  <c r="C6160" i="14"/>
  <c r="C6161" i="14"/>
  <c r="C6162" i="14"/>
  <c r="C6163" i="14"/>
  <c r="C6164" i="14"/>
  <c r="C6165" i="14"/>
  <c r="C6166" i="14"/>
  <c r="C6167" i="14"/>
  <c r="C6168" i="14"/>
  <c r="C6169" i="14"/>
  <c r="C6170" i="14"/>
  <c r="C6171" i="14"/>
  <c r="C6172" i="14"/>
  <c r="C6173" i="14"/>
  <c r="C6174" i="14"/>
  <c r="C6175" i="14"/>
  <c r="C6176" i="14"/>
  <c r="C6177" i="14"/>
  <c r="C6178" i="14"/>
  <c r="C6179" i="14"/>
  <c r="C6180" i="14"/>
  <c r="C6181" i="14"/>
  <c r="C6182" i="14"/>
  <c r="C6183" i="14"/>
  <c r="C6184" i="14"/>
  <c r="C6185" i="14"/>
  <c r="C6186" i="14"/>
  <c r="C6187" i="14"/>
  <c r="C6188" i="14"/>
  <c r="C6189" i="14"/>
  <c r="C6190" i="14"/>
  <c r="C6191" i="14"/>
  <c r="C6192" i="14"/>
  <c r="C6193" i="14"/>
  <c r="C6194" i="14"/>
  <c r="C6195" i="14"/>
  <c r="C6196" i="14"/>
  <c r="C6197" i="14"/>
  <c r="C6198" i="14"/>
  <c r="C6199" i="14"/>
  <c r="C6200" i="14"/>
  <c r="C6201" i="14"/>
  <c r="C6202" i="14"/>
  <c r="C6203" i="14"/>
  <c r="C6204" i="14"/>
  <c r="C6205" i="14"/>
  <c r="C6206" i="14"/>
  <c r="C6207" i="14"/>
  <c r="C6208" i="14"/>
  <c r="C6209" i="14"/>
  <c r="C6210" i="14"/>
  <c r="C6211" i="14"/>
  <c r="C6212" i="14"/>
  <c r="C6213" i="14"/>
  <c r="C6214" i="14"/>
  <c r="C6215" i="14"/>
  <c r="C6216" i="14"/>
  <c r="C6217" i="14"/>
  <c r="C6218" i="14"/>
  <c r="C6219" i="14"/>
  <c r="C6220" i="14"/>
  <c r="C6221" i="14"/>
  <c r="C6222" i="14"/>
  <c r="C6223" i="14"/>
  <c r="C6224" i="14"/>
  <c r="C6225" i="14"/>
  <c r="C6226" i="14"/>
  <c r="C6227" i="14"/>
  <c r="C6228" i="14"/>
  <c r="C6229" i="14"/>
  <c r="C6230" i="14"/>
  <c r="C6231" i="14"/>
  <c r="C6232" i="14"/>
  <c r="C6233" i="14"/>
  <c r="C6234" i="14"/>
  <c r="C6235" i="14"/>
  <c r="C6236" i="14"/>
  <c r="C6237" i="14"/>
  <c r="C6238" i="14"/>
  <c r="C6239" i="14"/>
  <c r="C6240" i="14"/>
  <c r="C6241" i="14"/>
  <c r="C6282" i="14"/>
  <c r="C6283" i="14"/>
  <c r="C6284" i="14"/>
  <c r="C6285" i="14"/>
  <c r="C6286" i="14"/>
  <c r="C6287" i="14"/>
  <c r="C6288" i="14"/>
  <c r="C6289" i="14"/>
  <c r="C6290" i="14"/>
  <c r="C6291" i="14"/>
  <c r="C6292" i="14"/>
  <c r="C6293" i="14"/>
  <c r="C6294" i="14"/>
  <c r="C6295" i="14"/>
  <c r="C6296" i="14"/>
  <c r="C6297" i="14"/>
  <c r="C6298" i="14"/>
  <c r="C6299" i="14"/>
  <c r="C6300" i="14"/>
  <c r="C6301" i="14"/>
  <c r="C6302" i="14"/>
  <c r="C6303" i="14"/>
  <c r="C6304" i="14"/>
  <c r="C6305" i="14"/>
  <c r="C6306" i="14"/>
  <c r="C6307" i="14"/>
  <c r="C6308" i="14"/>
  <c r="C6309" i="14"/>
  <c r="C6310" i="14"/>
  <c r="C6311" i="14"/>
  <c r="C6312" i="14"/>
  <c r="C6313" i="14"/>
  <c r="C6314" i="14"/>
  <c r="C6315" i="14"/>
  <c r="C6316" i="14"/>
  <c r="C6317" i="14"/>
  <c r="C6318" i="14"/>
  <c r="C6319" i="14"/>
  <c r="C6320" i="14"/>
  <c r="C6321" i="14"/>
  <c r="C6322" i="14"/>
  <c r="C6323" i="14"/>
  <c r="C6324" i="14"/>
  <c r="C6325" i="14"/>
  <c r="C6326" i="14"/>
  <c r="C6327" i="14"/>
  <c r="C6328" i="14"/>
  <c r="C6329" i="14"/>
  <c r="C6330" i="14"/>
  <c r="C6331" i="14"/>
  <c r="C6332" i="14"/>
  <c r="C6333" i="14"/>
  <c r="C6334" i="14"/>
  <c r="C6335" i="14"/>
  <c r="C6336" i="14"/>
  <c r="C6337" i="14"/>
  <c r="C6338" i="14"/>
  <c r="C6339" i="14"/>
  <c r="C6340" i="14"/>
  <c r="C6341" i="14"/>
  <c r="C6342" i="14"/>
  <c r="C6343" i="14"/>
  <c r="C6344" i="14"/>
  <c r="C6345" i="14"/>
  <c r="C6346" i="14"/>
  <c r="C6347" i="14"/>
  <c r="C6348" i="14"/>
  <c r="C6349" i="14"/>
  <c r="C6350" i="14"/>
  <c r="C6351" i="14"/>
  <c r="C6352" i="14"/>
  <c r="C6353" i="14"/>
  <c r="C6354" i="14"/>
  <c r="C6355" i="14"/>
  <c r="C6356" i="14"/>
  <c r="C6357" i="14"/>
  <c r="C6358" i="14"/>
  <c r="C6359" i="14"/>
  <c r="C6360" i="14"/>
  <c r="C6361" i="14"/>
  <c r="C6362" i="14"/>
  <c r="C6363" i="14"/>
  <c r="C6364" i="14"/>
  <c r="C6365" i="14"/>
  <c r="C6366" i="14"/>
  <c r="C6367" i="14"/>
  <c r="C6368" i="14"/>
  <c r="C6369" i="14"/>
  <c r="C6370" i="14"/>
  <c r="C6371" i="14"/>
  <c r="C6372" i="14"/>
  <c r="C6373" i="14"/>
  <c r="C6374" i="14"/>
  <c r="C6375" i="14"/>
  <c r="C6376" i="14"/>
  <c r="C6377" i="14"/>
  <c r="C6378" i="14"/>
  <c r="C6379" i="14"/>
  <c r="C6380" i="14"/>
  <c r="C6381" i="14"/>
  <c r="C6382" i="14"/>
  <c r="C6383" i="14"/>
  <c r="C6384" i="14"/>
  <c r="C6385" i="14"/>
  <c r="C6386" i="14"/>
  <c r="C6387" i="14"/>
  <c r="C6388" i="14"/>
  <c r="C6389" i="14"/>
  <c r="C6390" i="14"/>
  <c r="C6391" i="14"/>
  <c r="C6392" i="14"/>
  <c r="C6393" i="14"/>
  <c r="C6394" i="14"/>
  <c r="C6395" i="14"/>
  <c r="C6396" i="14"/>
  <c r="C6397" i="14"/>
  <c r="C6398" i="14"/>
  <c r="C6399" i="14"/>
  <c r="C6400" i="14"/>
  <c r="C6401" i="14"/>
  <c r="C6442" i="14"/>
  <c r="C6443" i="14"/>
  <c r="C6444" i="14"/>
  <c r="C6445" i="14"/>
  <c r="C6446" i="14"/>
  <c r="C6447" i="14"/>
  <c r="C6448" i="14"/>
  <c r="C6449" i="14"/>
  <c r="C6450" i="14"/>
  <c r="C6451" i="14"/>
  <c r="C6452" i="14"/>
  <c r="C6453" i="14"/>
  <c r="C6454" i="14"/>
  <c r="C6455" i="14"/>
  <c r="C6456" i="14"/>
  <c r="C6457" i="14"/>
  <c r="C6458" i="14"/>
  <c r="C6459" i="14"/>
  <c r="C6460" i="14"/>
  <c r="C6461" i="14"/>
  <c r="C6462" i="14"/>
  <c r="C6463" i="14"/>
  <c r="C6464" i="14"/>
  <c r="C6465" i="14"/>
  <c r="C6466" i="14"/>
  <c r="C6467" i="14"/>
  <c r="C6468" i="14"/>
  <c r="C6469" i="14"/>
  <c r="C6470" i="14"/>
  <c r="C6471" i="14"/>
  <c r="C6472" i="14"/>
  <c r="C6473" i="14"/>
  <c r="C6474" i="14"/>
  <c r="C6475" i="14"/>
  <c r="C6476" i="14"/>
  <c r="C6477" i="14"/>
  <c r="C6478" i="14"/>
  <c r="C6479" i="14"/>
  <c r="C6480" i="14"/>
  <c r="C6481" i="14"/>
  <c r="C6482" i="14"/>
  <c r="C6483" i="14"/>
  <c r="C6484" i="14"/>
  <c r="C6485" i="14"/>
  <c r="C6486" i="14"/>
  <c r="C6487" i="14"/>
  <c r="C6488" i="14"/>
  <c r="C6489" i="14"/>
  <c r="C6490" i="14"/>
  <c r="C6491" i="14"/>
  <c r="C6492" i="14"/>
  <c r="C6493" i="14"/>
  <c r="C6494" i="14"/>
  <c r="C6495" i="14"/>
  <c r="C6496" i="14"/>
  <c r="C6497" i="14"/>
  <c r="C6498" i="14"/>
  <c r="C6499" i="14"/>
  <c r="C6500" i="14"/>
  <c r="C6501" i="14"/>
  <c r="C6502" i="14"/>
  <c r="C6503" i="14"/>
  <c r="C6504" i="14"/>
  <c r="C6505" i="14"/>
  <c r="C6506" i="14"/>
  <c r="C6507" i="14"/>
  <c r="C6508" i="14"/>
  <c r="C6509" i="14"/>
  <c r="C6510" i="14"/>
  <c r="C6511" i="14"/>
  <c r="C6512" i="14"/>
  <c r="C6513" i="14"/>
  <c r="C6514" i="14"/>
  <c r="C6515" i="14"/>
  <c r="C6516" i="14"/>
  <c r="C6517" i="14"/>
  <c r="C6518" i="14"/>
  <c r="C6519" i="14"/>
  <c r="C6520" i="14"/>
  <c r="C6521" i="14"/>
  <c r="C6522" i="14"/>
  <c r="C6523" i="14"/>
  <c r="C6524" i="14"/>
  <c r="C6525" i="14"/>
  <c r="C6526" i="14"/>
  <c r="C6527" i="14"/>
  <c r="C6528" i="14"/>
  <c r="C6529" i="14"/>
  <c r="C6530" i="14"/>
  <c r="C6531" i="14"/>
  <c r="C6532" i="14"/>
  <c r="C6533" i="14"/>
  <c r="C6534" i="14"/>
  <c r="C6535" i="14"/>
  <c r="C6536" i="14"/>
  <c r="C6537" i="14"/>
  <c r="C6538" i="14"/>
  <c r="C6539" i="14"/>
  <c r="C6540" i="14"/>
  <c r="C6541" i="14"/>
  <c r="C6542" i="14"/>
  <c r="C6543" i="14"/>
  <c r="C6544" i="14"/>
  <c r="C6545" i="14"/>
  <c r="C6546" i="14"/>
  <c r="C6547" i="14"/>
  <c r="C6548" i="14"/>
  <c r="C6549" i="14"/>
  <c r="C6550" i="14"/>
  <c r="C6551" i="14"/>
  <c r="C6552" i="14"/>
  <c r="C6553" i="14"/>
  <c r="C6554" i="14"/>
  <c r="C6555" i="14"/>
  <c r="C6556" i="14"/>
  <c r="C6557" i="14"/>
  <c r="C6558" i="14"/>
  <c r="C6559" i="14"/>
  <c r="C6560" i="14"/>
  <c r="C6561" i="14"/>
  <c r="C6562" i="14"/>
  <c r="C6603" i="14"/>
  <c r="C6604" i="14"/>
  <c r="C6605" i="14"/>
  <c r="C6606" i="14"/>
  <c r="C6607" i="14"/>
  <c r="C6608" i="14"/>
  <c r="C6609" i="14"/>
  <c r="C6610" i="14"/>
  <c r="C6611" i="14"/>
  <c r="C6612" i="14"/>
  <c r="C6613" i="14"/>
  <c r="C6614" i="14"/>
  <c r="C6615" i="14"/>
  <c r="C6616" i="14"/>
  <c r="C6617" i="14"/>
  <c r="C6618" i="14"/>
  <c r="C6619" i="14"/>
  <c r="C6620" i="14"/>
  <c r="C6621" i="14"/>
  <c r="C6622" i="14"/>
  <c r="C6623" i="14"/>
  <c r="C6624" i="14"/>
  <c r="C6625" i="14"/>
  <c r="C6626" i="14"/>
  <c r="C6627" i="14"/>
  <c r="C6628" i="14"/>
  <c r="C6629" i="14"/>
  <c r="C6630" i="14"/>
  <c r="C6631" i="14"/>
  <c r="C6632" i="14"/>
  <c r="C6633" i="14"/>
  <c r="C6634" i="14"/>
  <c r="C6635" i="14"/>
  <c r="C6636" i="14"/>
  <c r="C6637" i="14"/>
  <c r="C6638" i="14"/>
  <c r="C6639" i="14"/>
  <c r="C6640" i="14"/>
  <c r="C6641" i="14"/>
  <c r="C6642" i="14"/>
  <c r="C6643" i="14"/>
  <c r="C6644" i="14"/>
  <c r="C6645" i="14"/>
  <c r="C6646" i="14"/>
  <c r="C6647" i="14"/>
  <c r="C6648" i="14"/>
  <c r="C6649" i="14"/>
  <c r="C6650" i="14"/>
  <c r="C6651" i="14"/>
  <c r="C6652" i="14"/>
  <c r="C6653" i="14"/>
  <c r="C6654" i="14"/>
  <c r="C6655" i="14"/>
  <c r="C6656" i="14"/>
  <c r="C6657" i="14"/>
  <c r="C6658" i="14"/>
  <c r="C6659" i="14"/>
  <c r="C6660" i="14"/>
  <c r="C6661" i="14"/>
  <c r="C6662" i="14"/>
  <c r="C6663" i="14"/>
  <c r="C6664" i="14"/>
  <c r="C6665" i="14"/>
  <c r="C6666" i="14"/>
  <c r="C6667" i="14"/>
  <c r="C6668" i="14"/>
  <c r="C6669" i="14"/>
  <c r="C6670" i="14"/>
  <c r="C6671" i="14"/>
  <c r="C6672" i="14"/>
  <c r="C6673" i="14"/>
  <c r="C6674" i="14"/>
  <c r="C6675" i="14"/>
  <c r="C6676" i="14"/>
  <c r="C6677" i="14"/>
  <c r="C6678" i="14"/>
  <c r="C6679" i="14"/>
  <c r="C6680" i="14"/>
  <c r="C6681" i="14"/>
  <c r="C6682" i="14"/>
  <c r="C6683" i="14"/>
  <c r="C6684" i="14"/>
  <c r="C6685" i="14"/>
  <c r="C6686" i="14"/>
  <c r="C6687" i="14"/>
  <c r="C6688" i="14"/>
  <c r="C6689" i="14"/>
  <c r="C6690" i="14"/>
  <c r="C6691" i="14"/>
  <c r="C6692" i="14"/>
  <c r="C6693" i="14"/>
  <c r="C6694" i="14"/>
  <c r="C6695" i="14"/>
  <c r="C6696" i="14"/>
  <c r="C6697" i="14"/>
  <c r="C6698" i="14"/>
  <c r="C6699" i="14"/>
  <c r="C6700" i="14"/>
  <c r="C6701" i="14"/>
  <c r="C6702" i="14"/>
  <c r="C6703" i="14"/>
  <c r="C6704" i="14"/>
  <c r="C6705" i="14"/>
  <c r="C6706" i="14"/>
  <c r="C6707" i="14"/>
  <c r="C6708" i="14"/>
  <c r="C6709" i="14"/>
  <c r="C6710" i="14"/>
  <c r="C6711" i="14"/>
  <c r="C6712" i="14"/>
  <c r="C6713" i="14"/>
  <c r="C6714" i="14"/>
  <c r="C6715" i="14"/>
  <c r="C6716" i="14"/>
  <c r="C6717" i="14"/>
  <c r="C6718" i="14"/>
  <c r="C6719" i="14"/>
  <c r="C6720" i="14"/>
  <c r="C6721" i="14"/>
  <c r="C6722" i="14"/>
  <c r="C6763" i="14"/>
  <c r="C6764" i="14"/>
  <c r="C6765" i="14"/>
  <c r="C6766" i="14"/>
  <c r="C6767" i="14"/>
  <c r="C6768" i="14"/>
  <c r="C6769" i="14"/>
  <c r="C6770" i="14"/>
  <c r="C6771" i="14"/>
  <c r="C6772" i="14"/>
  <c r="C6773" i="14"/>
  <c r="C6774" i="14"/>
  <c r="C6775" i="14"/>
  <c r="C6776" i="14"/>
  <c r="C6777" i="14"/>
  <c r="C6778" i="14"/>
  <c r="C6779" i="14"/>
  <c r="C6780" i="14"/>
  <c r="C6781" i="14"/>
  <c r="C6782" i="14"/>
  <c r="C6783" i="14"/>
  <c r="C6784" i="14"/>
  <c r="C6785" i="14"/>
  <c r="C6786" i="14"/>
  <c r="C6787" i="14"/>
  <c r="C6788" i="14"/>
  <c r="C6789" i="14"/>
  <c r="C6790" i="14"/>
  <c r="C6791" i="14"/>
  <c r="C6792" i="14"/>
  <c r="C6793" i="14"/>
  <c r="C6794" i="14"/>
  <c r="C6795" i="14"/>
  <c r="C6796" i="14"/>
  <c r="C6797" i="14"/>
  <c r="C6798" i="14"/>
  <c r="C6799" i="14"/>
  <c r="C6800" i="14"/>
  <c r="C6801" i="14"/>
  <c r="C6802" i="14"/>
  <c r="C6803" i="14"/>
  <c r="C6804" i="14"/>
  <c r="C6805" i="14"/>
  <c r="C6806" i="14"/>
  <c r="C6807" i="14"/>
  <c r="C6808" i="14"/>
  <c r="C6809" i="14"/>
  <c r="C6810" i="14"/>
  <c r="C6811" i="14"/>
  <c r="C6812" i="14"/>
  <c r="C6813" i="14"/>
  <c r="C6814" i="14"/>
  <c r="C6815" i="14"/>
  <c r="C6816" i="14"/>
  <c r="C6817" i="14"/>
  <c r="C6818" i="14"/>
  <c r="C6819" i="14"/>
  <c r="C6820" i="14"/>
  <c r="C6821" i="14"/>
  <c r="C6822" i="14"/>
  <c r="C6823" i="14"/>
  <c r="C6824" i="14"/>
  <c r="C6825" i="14"/>
  <c r="C6826" i="14"/>
  <c r="C6827" i="14"/>
  <c r="C6828" i="14"/>
  <c r="C6829" i="14"/>
  <c r="C6830" i="14"/>
  <c r="C6831" i="14"/>
  <c r="C6832" i="14"/>
  <c r="C6833" i="14"/>
  <c r="C6834" i="14"/>
  <c r="C6835" i="14"/>
  <c r="C6836" i="14"/>
  <c r="C6837" i="14"/>
  <c r="C6838" i="14"/>
  <c r="C6839" i="14"/>
  <c r="C6840" i="14"/>
  <c r="C6841" i="14"/>
  <c r="C6842" i="14"/>
  <c r="C6843" i="14"/>
  <c r="C6844" i="14"/>
  <c r="C6845" i="14"/>
  <c r="C6846" i="14"/>
  <c r="C6847" i="14"/>
  <c r="C6848" i="14"/>
  <c r="C6849" i="14"/>
  <c r="C6850" i="14"/>
  <c r="C6851" i="14"/>
  <c r="C6852" i="14"/>
  <c r="C6853" i="14"/>
  <c r="C6854" i="14"/>
  <c r="C6855" i="14"/>
  <c r="C6856" i="14"/>
  <c r="C6857" i="14"/>
  <c r="C6858" i="14"/>
  <c r="C6859" i="14"/>
  <c r="C6860" i="14"/>
  <c r="C6861" i="14"/>
  <c r="C6862" i="14"/>
  <c r="C6863" i="14"/>
  <c r="C6864" i="14"/>
  <c r="C6865" i="14"/>
  <c r="C6866" i="14"/>
  <c r="C6867" i="14"/>
  <c r="C6868" i="14"/>
  <c r="C6869" i="14"/>
  <c r="C6870" i="14"/>
  <c r="C6871" i="14"/>
  <c r="C6872" i="14"/>
  <c r="C6873" i="14"/>
  <c r="C6874" i="14"/>
  <c r="C6875" i="14"/>
  <c r="C6876" i="14"/>
  <c r="C6877" i="14"/>
  <c r="C6878" i="14"/>
  <c r="C6879" i="14"/>
  <c r="C6880" i="14"/>
  <c r="C6881" i="14"/>
  <c r="C6882" i="14"/>
  <c r="C6923" i="14"/>
  <c r="C6924" i="14"/>
  <c r="C6925" i="14"/>
  <c r="C6926" i="14"/>
  <c r="C6927" i="14"/>
  <c r="C6928" i="14"/>
  <c r="C6929" i="14"/>
  <c r="C6930" i="14"/>
  <c r="C6931" i="14"/>
  <c r="C6932" i="14"/>
  <c r="C6933" i="14"/>
  <c r="C6934" i="14"/>
  <c r="C6935" i="14"/>
  <c r="C6936" i="14"/>
  <c r="C6937" i="14"/>
  <c r="C6938" i="14"/>
  <c r="C6939" i="14"/>
  <c r="C6940" i="14"/>
  <c r="C6941" i="14"/>
  <c r="C6942" i="14"/>
  <c r="C6943" i="14"/>
  <c r="C6944" i="14"/>
  <c r="C6945" i="14"/>
  <c r="C6946" i="14"/>
  <c r="C6947" i="14"/>
  <c r="C6948" i="14"/>
  <c r="C6949" i="14"/>
  <c r="C6950" i="14"/>
  <c r="C6951" i="14"/>
  <c r="C6952" i="14"/>
  <c r="C6953" i="14"/>
  <c r="C6954" i="14"/>
  <c r="C6955" i="14"/>
  <c r="C6956" i="14"/>
  <c r="C6957" i="14"/>
  <c r="C6958" i="14"/>
  <c r="C6959" i="14"/>
  <c r="C6960" i="14"/>
  <c r="C6961" i="14"/>
  <c r="C6962" i="14"/>
  <c r="C6963" i="14"/>
  <c r="C6964" i="14"/>
  <c r="C6965" i="14"/>
  <c r="C6966" i="14"/>
  <c r="C6967" i="14"/>
  <c r="C6968" i="14"/>
  <c r="C6969" i="14"/>
  <c r="C6970" i="14"/>
  <c r="C6971" i="14"/>
  <c r="C6972" i="14"/>
  <c r="C6973" i="14"/>
  <c r="C6974" i="14"/>
  <c r="C6975" i="14"/>
  <c r="C6976" i="14"/>
  <c r="C6977" i="14"/>
  <c r="C6978" i="14"/>
  <c r="C6979" i="14"/>
  <c r="C6980" i="14"/>
  <c r="C6981" i="14"/>
  <c r="C6982" i="14"/>
  <c r="C6983" i="14"/>
  <c r="C6984" i="14"/>
  <c r="C6985" i="14"/>
  <c r="C6986" i="14"/>
  <c r="C6987" i="14"/>
  <c r="C6988" i="14"/>
  <c r="C6989" i="14"/>
  <c r="C6990" i="14"/>
  <c r="C6991" i="14"/>
  <c r="C6992" i="14"/>
  <c r="C6993" i="14"/>
  <c r="C6994" i="14"/>
  <c r="C6995" i="14"/>
  <c r="C6996" i="14"/>
  <c r="C6997" i="14"/>
  <c r="C6998" i="14"/>
  <c r="C6999" i="14"/>
  <c r="C7000" i="14"/>
  <c r="C7001" i="14"/>
  <c r="C7002" i="14"/>
  <c r="C7003" i="14"/>
  <c r="C7004" i="14"/>
  <c r="C7005" i="14"/>
  <c r="C7006" i="14"/>
  <c r="C7007" i="14"/>
  <c r="C7008" i="14"/>
  <c r="C7009" i="14"/>
  <c r="C7010" i="14"/>
  <c r="C7011" i="14"/>
  <c r="C7012" i="14"/>
  <c r="C7013" i="14"/>
  <c r="C7014" i="14"/>
  <c r="C7015" i="14"/>
  <c r="C7016" i="14"/>
  <c r="C7017" i="14"/>
  <c r="C7018" i="14"/>
  <c r="C7019" i="14"/>
  <c r="C7020" i="14"/>
  <c r="C7021" i="14"/>
  <c r="C7022" i="14"/>
  <c r="C7023" i="14"/>
  <c r="C7024" i="14"/>
  <c r="C7025" i="14"/>
  <c r="C7026" i="14"/>
  <c r="C7027" i="14"/>
  <c r="C7028" i="14"/>
  <c r="C7029" i="14"/>
  <c r="C7030" i="14"/>
  <c r="C7031" i="14"/>
  <c r="C7032" i="14"/>
  <c r="C7033" i="14"/>
  <c r="C7034" i="14"/>
  <c r="C7035" i="14"/>
  <c r="C7036" i="14"/>
  <c r="C7037" i="14"/>
  <c r="C7038" i="14"/>
  <c r="C7039" i="14"/>
  <c r="C7040" i="14"/>
  <c r="C7041" i="14"/>
  <c r="C7042" i="14"/>
  <c r="C7083" i="14"/>
  <c r="C7084" i="14"/>
  <c r="C7085" i="14"/>
  <c r="C7086" i="14"/>
  <c r="C7087" i="14"/>
  <c r="C7088" i="14"/>
  <c r="C7089" i="14"/>
  <c r="C7090" i="14"/>
  <c r="C7091" i="14"/>
  <c r="C7092" i="14"/>
  <c r="C7093" i="14"/>
  <c r="C7094" i="14"/>
  <c r="C7095" i="14"/>
  <c r="C7096" i="14"/>
  <c r="C7097" i="14"/>
  <c r="C7098" i="14"/>
  <c r="C7099" i="14"/>
  <c r="C7100" i="14"/>
  <c r="C7101" i="14"/>
  <c r="C7102" i="14"/>
  <c r="C7103" i="14"/>
  <c r="C7104" i="14"/>
  <c r="C7105" i="14"/>
  <c r="C7106" i="14"/>
  <c r="C7107" i="14"/>
  <c r="C7108" i="14"/>
  <c r="C7109" i="14"/>
  <c r="C7110" i="14"/>
  <c r="C7111" i="14"/>
  <c r="C7112" i="14"/>
  <c r="C7113" i="14"/>
  <c r="C7114" i="14"/>
  <c r="C7115" i="14"/>
  <c r="C7116" i="14"/>
  <c r="C7117" i="14"/>
  <c r="C7118" i="14"/>
  <c r="C7119" i="14"/>
  <c r="C7120" i="14"/>
  <c r="C7121" i="14"/>
  <c r="C7122" i="14"/>
  <c r="C7123" i="14"/>
  <c r="C7124" i="14"/>
  <c r="C7125" i="14"/>
  <c r="C7126" i="14"/>
  <c r="C7127" i="14"/>
  <c r="C7128" i="14"/>
  <c r="C7129" i="14"/>
  <c r="C7130" i="14"/>
  <c r="C7131" i="14"/>
  <c r="C7132" i="14"/>
  <c r="C7133" i="14"/>
  <c r="C7134" i="14"/>
  <c r="C7135" i="14"/>
  <c r="C7136" i="14"/>
  <c r="C7137" i="14"/>
  <c r="C7138" i="14"/>
  <c r="C7139" i="14"/>
  <c r="C7140" i="14"/>
  <c r="C7141" i="14"/>
  <c r="C7142" i="14"/>
  <c r="C7143" i="14"/>
  <c r="C7144" i="14"/>
  <c r="C7145" i="14"/>
  <c r="C7146" i="14"/>
  <c r="C7147" i="14"/>
  <c r="C7148" i="14"/>
  <c r="C7149" i="14"/>
  <c r="C7150" i="14"/>
  <c r="C7151" i="14"/>
  <c r="C7152" i="14"/>
  <c r="C7153" i="14"/>
  <c r="C7154" i="14"/>
  <c r="C7155" i="14"/>
  <c r="C7156" i="14"/>
  <c r="C7157" i="14"/>
  <c r="C7158" i="14"/>
  <c r="C7159" i="14"/>
  <c r="C7160" i="14"/>
  <c r="C7161" i="14"/>
  <c r="C7162" i="14"/>
  <c r="C7163" i="14"/>
  <c r="C7164" i="14"/>
  <c r="C7165" i="14"/>
  <c r="C7166" i="14"/>
  <c r="C7167" i="14"/>
  <c r="C7168" i="14"/>
  <c r="C7169" i="14"/>
  <c r="C7170" i="14"/>
  <c r="C7171" i="14"/>
  <c r="C7172" i="14"/>
  <c r="C7173" i="14"/>
  <c r="C7174" i="14"/>
  <c r="C7175" i="14"/>
  <c r="C7176" i="14"/>
  <c r="C7177" i="14"/>
  <c r="C7178" i="14"/>
  <c r="C7179" i="14"/>
  <c r="C7180" i="14"/>
  <c r="C7181" i="14"/>
  <c r="C7182" i="14"/>
  <c r="C7183" i="14"/>
  <c r="C7184" i="14"/>
  <c r="C7185" i="14"/>
  <c r="C7186" i="14"/>
  <c r="C7187" i="14"/>
  <c r="C7188" i="14"/>
  <c r="C7189" i="14"/>
  <c r="C7190" i="14"/>
  <c r="C7191" i="14"/>
  <c r="C7192" i="14"/>
  <c r="C7193" i="14"/>
  <c r="C7194" i="14"/>
  <c r="C7195" i="14"/>
  <c r="C7196" i="14"/>
  <c r="C7197" i="14"/>
  <c r="C7198" i="14"/>
  <c r="C7199" i="14"/>
  <c r="C7200" i="14"/>
  <c r="C7201" i="14"/>
  <c r="C7226" i="14"/>
  <c r="C7242" i="14"/>
  <c r="C7243" i="14"/>
  <c r="C7244" i="14"/>
  <c r="C7245" i="14"/>
  <c r="C7246" i="14"/>
  <c r="C7247" i="14"/>
  <c r="C7248" i="14"/>
  <c r="C7249" i="14"/>
  <c r="C7250" i="14"/>
  <c r="C7251" i="14"/>
  <c r="C7252" i="14"/>
  <c r="C7253" i="14"/>
  <c r="C7254" i="14"/>
  <c r="C7255" i="14"/>
  <c r="C7256" i="14"/>
  <c r="C7257" i="14"/>
  <c r="C7258" i="14"/>
  <c r="C7259" i="14"/>
  <c r="C7260" i="14"/>
  <c r="C7261" i="14"/>
  <c r="C7262" i="14"/>
  <c r="C7263" i="14"/>
  <c r="C7264" i="14"/>
  <c r="C7265" i="14"/>
  <c r="C7266" i="14"/>
  <c r="C7267" i="14"/>
  <c r="C7268" i="14"/>
  <c r="C7269" i="14"/>
  <c r="C7270" i="14"/>
  <c r="C7271" i="14"/>
  <c r="C7272" i="14"/>
  <c r="C7273" i="14"/>
  <c r="C7274" i="14"/>
  <c r="C7275" i="14"/>
  <c r="C7276" i="14"/>
  <c r="C7277" i="14"/>
  <c r="C7278" i="14"/>
  <c r="C7279" i="14"/>
  <c r="C7280" i="14"/>
  <c r="C7281" i="14"/>
  <c r="C7282" i="14"/>
  <c r="C7283" i="14"/>
  <c r="C7284" i="14"/>
  <c r="C7285" i="14"/>
  <c r="C7286" i="14"/>
  <c r="C7287" i="14"/>
  <c r="C7288" i="14"/>
  <c r="C7289" i="14"/>
  <c r="C7290" i="14"/>
  <c r="C7291" i="14"/>
  <c r="C7292" i="14"/>
  <c r="C7293" i="14"/>
  <c r="C7294" i="14"/>
  <c r="C7295" i="14"/>
  <c r="C7296" i="14"/>
  <c r="C7297" i="14"/>
  <c r="C7298" i="14"/>
  <c r="C7299" i="14"/>
  <c r="C7300" i="14"/>
  <c r="C7301" i="14"/>
  <c r="C7302" i="14"/>
  <c r="C7303" i="14"/>
  <c r="C7304" i="14"/>
  <c r="C7305" i="14"/>
  <c r="C7306" i="14"/>
  <c r="C7307" i="14"/>
  <c r="C7308" i="14"/>
  <c r="C7309" i="14"/>
  <c r="C7310" i="14"/>
  <c r="C7311" i="14"/>
  <c r="C7312" i="14"/>
  <c r="C7313" i="14"/>
  <c r="C7314" i="14"/>
  <c r="C7315" i="14"/>
  <c r="C7316" i="14"/>
  <c r="C7317" i="14"/>
  <c r="C7318" i="14"/>
  <c r="C7319" i="14"/>
  <c r="C7320" i="14"/>
  <c r="C7321" i="14"/>
  <c r="C7322" i="14"/>
  <c r="C7323" i="14"/>
  <c r="C7324" i="14"/>
  <c r="C7325" i="14"/>
  <c r="C7326" i="14"/>
  <c r="C7327" i="14"/>
  <c r="C7328" i="14"/>
  <c r="C7329" i="14"/>
  <c r="C7330" i="14"/>
  <c r="C7331" i="14"/>
  <c r="C7332" i="14"/>
  <c r="C7333" i="14"/>
  <c r="C7334" i="14"/>
  <c r="C7335" i="14"/>
  <c r="C7336" i="14"/>
  <c r="C7337" i="14"/>
  <c r="C7338" i="14"/>
  <c r="C7339" i="14"/>
  <c r="C7340" i="14"/>
  <c r="C7341" i="14"/>
  <c r="C7342" i="14"/>
  <c r="C7343" i="14"/>
  <c r="C7344" i="14"/>
  <c r="C7345" i="14"/>
  <c r="C7346" i="14"/>
  <c r="C7347" i="14"/>
  <c r="C7348" i="14"/>
  <c r="C7349" i="14"/>
  <c r="C7350" i="14"/>
  <c r="C7351" i="14"/>
  <c r="C7352" i="14"/>
  <c r="C7353" i="14"/>
  <c r="C7354" i="14"/>
  <c r="C7355" i="14"/>
  <c r="C7356" i="14"/>
  <c r="C7357" i="14"/>
  <c r="C7358" i="14"/>
  <c r="C7359" i="14"/>
  <c r="C7360" i="14"/>
  <c r="C7361" i="14"/>
  <c r="C7370" i="14"/>
  <c r="C7378" i="14"/>
  <c r="C7386" i="14"/>
  <c r="C7402" i="14"/>
  <c r="C7403" i="14"/>
  <c r="C7404" i="14"/>
  <c r="C7405" i="14"/>
  <c r="C7406" i="14"/>
  <c r="C7407" i="14"/>
  <c r="C7408" i="14"/>
  <c r="C7409" i="14"/>
  <c r="C7410" i="14"/>
  <c r="C7411" i="14"/>
  <c r="C7412" i="14"/>
  <c r="C7413" i="14"/>
  <c r="C7414" i="14"/>
  <c r="C7415" i="14"/>
  <c r="C7416" i="14"/>
  <c r="C7417" i="14"/>
  <c r="C7418" i="14"/>
  <c r="C7419" i="14"/>
  <c r="C7420" i="14"/>
  <c r="C7421" i="14"/>
  <c r="C7422" i="14"/>
  <c r="C7423" i="14"/>
  <c r="C7424" i="14"/>
  <c r="C7425" i="14"/>
  <c r="C7426" i="14"/>
  <c r="C7427" i="14"/>
  <c r="C7428" i="14"/>
  <c r="C7429" i="14"/>
  <c r="C7430" i="14"/>
  <c r="C7431" i="14"/>
  <c r="C7432" i="14"/>
  <c r="C7433" i="14"/>
  <c r="C7434" i="14"/>
  <c r="C7435" i="14"/>
  <c r="C7436" i="14"/>
  <c r="C7437" i="14"/>
  <c r="C7438" i="14"/>
  <c r="C7439" i="14"/>
  <c r="C7440" i="14"/>
  <c r="C7441" i="14"/>
  <c r="C7442" i="14"/>
  <c r="C7443" i="14"/>
  <c r="C7444" i="14"/>
  <c r="C7445" i="14"/>
  <c r="C7446" i="14"/>
  <c r="C7447" i="14"/>
  <c r="C7448" i="14"/>
  <c r="C7449" i="14"/>
  <c r="C7450" i="14"/>
  <c r="C7451" i="14"/>
  <c r="C7452" i="14"/>
  <c r="C7453" i="14"/>
  <c r="C7454" i="14"/>
  <c r="C7455" i="14"/>
  <c r="C7456" i="14"/>
  <c r="C7457" i="14"/>
  <c r="C7458" i="14"/>
  <c r="C7459" i="14"/>
  <c r="C7460" i="14"/>
  <c r="C7461" i="14"/>
  <c r="C7462" i="14"/>
  <c r="C7463" i="14"/>
  <c r="C7464" i="14"/>
  <c r="C7465" i="14"/>
  <c r="C7466" i="14"/>
  <c r="C7467" i="14"/>
  <c r="C7468" i="14"/>
  <c r="C7469" i="14"/>
  <c r="C7470" i="14"/>
  <c r="C7471" i="14"/>
  <c r="C7472" i="14"/>
  <c r="C7473" i="14"/>
  <c r="C7474" i="14"/>
  <c r="C7475" i="14"/>
  <c r="C7476" i="14"/>
  <c r="C7477" i="14"/>
  <c r="C7478" i="14"/>
  <c r="C7479" i="14"/>
  <c r="C7480" i="14"/>
  <c r="C7481" i="14"/>
  <c r="C7482" i="14"/>
  <c r="C7483" i="14"/>
  <c r="C7484" i="14"/>
  <c r="C7485" i="14"/>
  <c r="C7486" i="14"/>
  <c r="C7487" i="14"/>
  <c r="C7488" i="14"/>
  <c r="C7489" i="14"/>
  <c r="C7490" i="14"/>
  <c r="C7491" i="14"/>
  <c r="C7492" i="14"/>
  <c r="C7493" i="14"/>
  <c r="C7494" i="14"/>
  <c r="C7495" i="14"/>
  <c r="C7496" i="14"/>
  <c r="C7497" i="14"/>
  <c r="C7498" i="14"/>
  <c r="C7499" i="14"/>
  <c r="C7500" i="14"/>
  <c r="C7501" i="14"/>
  <c r="C7502" i="14"/>
  <c r="C7503" i="14"/>
  <c r="C7504" i="14"/>
  <c r="C7505" i="14"/>
  <c r="C7506" i="14"/>
  <c r="C7507" i="14"/>
  <c r="C7508" i="14"/>
  <c r="C7509" i="14"/>
  <c r="C7510" i="14"/>
  <c r="C7511" i="14"/>
  <c r="C7512" i="14"/>
  <c r="C7513" i="14"/>
  <c r="C7514" i="14"/>
  <c r="C7515" i="14"/>
  <c r="C7516" i="14"/>
  <c r="C7517" i="14"/>
  <c r="C7518" i="14"/>
  <c r="C7519" i="14"/>
  <c r="C7520" i="14"/>
  <c r="C7521" i="14"/>
  <c r="C7522" i="14"/>
  <c r="C7530" i="14"/>
  <c r="C7554" i="14"/>
  <c r="C7562" i="14"/>
  <c r="C7563" i="14"/>
  <c r="C7564" i="14"/>
  <c r="C7565" i="14"/>
  <c r="C7566" i="14"/>
  <c r="C7567" i="14"/>
  <c r="C7568" i="14"/>
  <c r="C7569" i="14"/>
  <c r="C7570" i="14"/>
  <c r="C7571" i="14"/>
  <c r="C7572" i="14"/>
  <c r="C7573" i="14"/>
  <c r="C7574" i="14"/>
  <c r="C7575" i="14"/>
  <c r="C7576" i="14"/>
  <c r="C7577" i="14"/>
  <c r="C7578" i="14"/>
  <c r="C7579" i="14"/>
  <c r="C7580" i="14"/>
  <c r="C7581" i="14"/>
  <c r="C7582" i="14"/>
  <c r="C7583" i="14"/>
  <c r="C7584" i="14"/>
  <c r="C7585" i="14"/>
  <c r="C7586" i="14"/>
  <c r="C7587" i="14"/>
  <c r="C7588" i="14"/>
  <c r="C7589" i="14"/>
  <c r="C7590" i="14"/>
  <c r="C7591" i="14"/>
  <c r="C7592" i="14"/>
  <c r="C7593" i="14"/>
  <c r="C7594" i="14"/>
  <c r="C7595" i="14"/>
  <c r="C7596" i="14"/>
  <c r="C7597" i="14"/>
  <c r="C7598" i="14"/>
  <c r="C7599" i="14"/>
  <c r="C7600" i="14"/>
  <c r="C7601" i="14"/>
  <c r="C7602" i="14"/>
  <c r="C7603" i="14"/>
  <c r="C7604" i="14"/>
  <c r="C7605" i="14"/>
  <c r="C7606" i="14"/>
  <c r="C7607" i="14"/>
  <c r="C7608" i="14"/>
  <c r="C7609" i="14"/>
  <c r="C7610" i="14"/>
  <c r="C7611" i="14"/>
  <c r="C7612" i="14"/>
  <c r="C7613" i="14"/>
  <c r="C7614" i="14"/>
  <c r="C7615" i="14"/>
  <c r="C7616" i="14"/>
  <c r="C7617" i="14"/>
  <c r="C7618" i="14"/>
  <c r="C7619" i="14"/>
  <c r="C7620" i="14"/>
  <c r="C7621" i="14"/>
  <c r="C7622" i="14"/>
  <c r="C7623" i="14"/>
  <c r="C7624" i="14"/>
  <c r="C7625" i="14"/>
  <c r="C7626" i="14"/>
  <c r="C7627" i="14"/>
  <c r="C7628" i="14"/>
  <c r="C7629" i="14"/>
  <c r="C7630" i="14"/>
  <c r="C7631" i="14"/>
  <c r="C7632" i="14"/>
  <c r="C7633" i="14"/>
  <c r="C7634" i="14"/>
  <c r="C7635" i="14"/>
  <c r="C7636" i="14"/>
  <c r="C7637" i="14"/>
  <c r="C7638" i="14"/>
  <c r="C7639" i="14"/>
  <c r="C7640" i="14"/>
  <c r="C7641" i="14"/>
  <c r="C7642" i="14"/>
  <c r="C7643" i="14"/>
  <c r="C7644" i="14"/>
  <c r="C7645" i="14"/>
  <c r="C7646" i="14"/>
  <c r="C7647" i="14"/>
  <c r="C7648" i="14"/>
  <c r="C7649" i="14"/>
  <c r="C7650" i="14"/>
  <c r="C7651" i="14"/>
  <c r="C7652" i="14"/>
  <c r="C7653" i="14"/>
  <c r="C7654" i="14"/>
  <c r="C7655" i="14"/>
  <c r="C7656" i="14"/>
  <c r="C7657" i="14"/>
  <c r="C7658" i="14"/>
  <c r="C7659" i="14"/>
  <c r="C7660" i="14"/>
  <c r="C7661" i="14"/>
  <c r="C7662" i="14"/>
  <c r="C7663" i="14"/>
  <c r="C7664" i="14"/>
  <c r="C7665" i="14"/>
  <c r="C7666" i="14"/>
  <c r="C7667" i="14"/>
  <c r="C7668" i="14"/>
  <c r="C7669" i="14"/>
  <c r="C7670" i="14"/>
  <c r="C7671" i="14"/>
  <c r="C7672" i="14"/>
  <c r="C7673" i="14"/>
  <c r="C7674" i="14"/>
  <c r="C7675" i="14"/>
  <c r="C7676" i="14"/>
  <c r="C7677" i="14"/>
  <c r="C7678" i="14"/>
  <c r="C7679" i="14"/>
  <c r="C7680" i="14"/>
  <c r="C7681" i="14"/>
  <c r="C7682" i="14"/>
  <c r="C7690" i="14"/>
  <c r="C7714" i="14"/>
  <c r="C7723" i="14"/>
  <c r="C7724" i="14"/>
  <c r="C7725" i="14"/>
  <c r="C7726" i="14"/>
  <c r="C7727" i="14"/>
  <c r="C7728" i="14"/>
  <c r="C7729" i="14"/>
  <c r="C7730" i="14"/>
  <c r="C7731" i="14"/>
  <c r="C7732" i="14"/>
  <c r="C7733" i="14"/>
  <c r="C7734" i="14"/>
  <c r="C7735" i="14"/>
  <c r="C7736" i="14"/>
  <c r="C7737" i="14"/>
  <c r="C7738" i="14"/>
  <c r="C7739" i="14"/>
  <c r="C7740" i="14"/>
  <c r="C7741" i="14"/>
  <c r="C7742" i="14"/>
  <c r="C7743" i="14"/>
  <c r="C7744" i="14"/>
  <c r="C7745" i="14"/>
  <c r="C7746" i="14"/>
  <c r="C7747" i="14"/>
  <c r="C7748" i="14"/>
  <c r="C7749" i="14"/>
  <c r="C7750" i="14"/>
  <c r="C7751" i="14"/>
  <c r="C7752" i="14"/>
  <c r="C7753" i="14"/>
  <c r="C7754" i="14"/>
  <c r="C7755" i="14"/>
  <c r="C7756" i="14"/>
  <c r="C7757" i="14"/>
  <c r="C7758" i="14"/>
  <c r="C7759" i="14"/>
  <c r="C7760" i="14"/>
  <c r="C7761" i="14"/>
  <c r="C7762" i="14"/>
  <c r="C7763" i="14"/>
  <c r="C7764" i="14"/>
  <c r="C7765" i="14"/>
  <c r="C7766" i="14"/>
  <c r="C7767" i="14"/>
  <c r="C7768" i="14"/>
  <c r="C7769" i="14"/>
  <c r="C7770" i="14"/>
  <c r="C7771" i="14"/>
  <c r="C7772" i="14"/>
  <c r="C7773" i="14"/>
  <c r="C7774" i="14"/>
  <c r="C7775" i="14"/>
  <c r="C7776" i="14"/>
  <c r="C7777" i="14"/>
  <c r="C7778" i="14"/>
  <c r="C7779" i="14"/>
  <c r="C7780" i="14"/>
  <c r="C7781" i="14"/>
  <c r="C7782" i="14"/>
  <c r="C7783" i="14"/>
  <c r="C7784" i="14"/>
  <c r="C7785" i="14"/>
  <c r="C7786" i="14"/>
  <c r="C7787" i="14"/>
  <c r="C7788" i="14"/>
  <c r="C7789" i="14"/>
  <c r="C7790" i="14"/>
  <c r="C7791" i="14"/>
  <c r="C7792" i="14"/>
  <c r="C7793" i="14"/>
  <c r="C7794" i="14"/>
  <c r="C7795" i="14"/>
  <c r="C7796" i="14"/>
  <c r="C7797" i="14"/>
  <c r="C7798" i="14"/>
  <c r="C7799" i="14"/>
  <c r="C7800" i="14"/>
  <c r="C7801" i="14"/>
  <c r="C7802" i="14"/>
  <c r="C7803" i="14"/>
  <c r="C7804" i="14"/>
  <c r="C7805" i="14"/>
  <c r="C7806" i="14"/>
  <c r="C7807" i="14"/>
  <c r="C7808" i="14"/>
  <c r="C7809" i="14"/>
  <c r="C7810" i="14"/>
  <c r="C7811" i="14"/>
  <c r="C7812" i="14"/>
  <c r="C7813" i="14"/>
  <c r="C7814" i="14"/>
  <c r="C7815" i="14"/>
  <c r="C7816" i="14"/>
  <c r="C7817" i="14"/>
  <c r="C7818" i="14"/>
  <c r="C7819" i="14"/>
  <c r="C7820" i="14"/>
  <c r="C7821" i="14"/>
  <c r="C7822" i="14"/>
  <c r="C7823" i="14"/>
  <c r="C7824" i="14"/>
  <c r="C7825" i="14"/>
  <c r="C7826" i="14"/>
  <c r="C7827" i="14"/>
  <c r="C7828" i="14"/>
  <c r="C7829" i="14"/>
  <c r="C7830" i="14"/>
  <c r="C7831" i="14"/>
  <c r="C7832" i="14"/>
  <c r="C7833" i="14"/>
  <c r="C7834" i="14"/>
  <c r="C7835" i="14"/>
  <c r="C7836" i="14"/>
  <c r="C7837" i="14"/>
  <c r="C7838" i="14"/>
  <c r="C7839" i="14"/>
  <c r="C7840" i="14"/>
  <c r="C7841" i="14"/>
  <c r="C7842" i="14"/>
  <c r="C7858" i="14"/>
  <c r="C7866" i="14"/>
  <c r="C7874" i="14"/>
  <c r="C7883" i="14"/>
  <c r="C7884" i="14"/>
  <c r="C7885" i="14"/>
  <c r="C7886" i="14"/>
  <c r="C7887" i="14"/>
  <c r="C7888" i="14"/>
  <c r="C7889" i="14"/>
  <c r="C7890" i="14"/>
  <c r="C7891" i="14"/>
  <c r="C7892" i="14"/>
  <c r="C7893" i="14"/>
  <c r="C7894" i="14"/>
  <c r="C7895" i="14"/>
  <c r="C7896" i="14"/>
  <c r="C7897" i="14"/>
  <c r="C7898" i="14"/>
  <c r="C7899" i="14"/>
  <c r="C7900" i="14"/>
  <c r="C7901" i="14"/>
  <c r="C7902" i="14"/>
  <c r="C7903" i="14"/>
  <c r="C7904" i="14"/>
  <c r="C7905" i="14"/>
  <c r="C7906" i="14"/>
  <c r="C7907" i="14"/>
  <c r="C7908" i="14"/>
  <c r="C7909" i="14"/>
  <c r="C7910" i="14"/>
  <c r="C7911" i="14"/>
  <c r="C7912" i="14"/>
  <c r="C7913" i="14"/>
  <c r="C7914" i="14"/>
  <c r="C7915" i="14"/>
  <c r="C7916" i="14"/>
  <c r="C7917" i="14"/>
  <c r="C7918" i="14"/>
  <c r="C7919" i="14"/>
  <c r="C7920" i="14"/>
  <c r="C7921" i="14"/>
  <c r="C7922" i="14"/>
  <c r="C7923" i="14"/>
  <c r="C7924" i="14"/>
  <c r="C7925" i="14"/>
  <c r="C7926" i="14"/>
  <c r="C7927" i="14"/>
  <c r="C7928" i="14"/>
  <c r="C7929" i="14"/>
  <c r="C7930" i="14"/>
  <c r="C7931" i="14"/>
  <c r="C7932" i="14"/>
  <c r="C7933" i="14"/>
  <c r="C7934" i="14"/>
  <c r="C7935" i="14"/>
  <c r="C7936" i="14"/>
  <c r="C7937" i="14"/>
  <c r="C7938" i="14"/>
  <c r="C7939" i="14"/>
  <c r="C7940" i="14"/>
  <c r="C7941" i="14"/>
  <c r="C7942" i="14"/>
  <c r="C7943" i="14"/>
  <c r="C7944" i="14"/>
  <c r="C7945" i="14"/>
  <c r="C7946" i="14"/>
  <c r="C7947" i="14"/>
  <c r="C7948" i="14"/>
  <c r="C7949" i="14"/>
  <c r="C7950" i="14"/>
  <c r="C7951" i="14"/>
  <c r="C7952" i="14"/>
  <c r="C7953" i="14"/>
  <c r="C7954" i="14"/>
  <c r="C7955" i="14"/>
  <c r="C7956" i="14"/>
  <c r="C7957" i="14"/>
  <c r="C7958" i="14"/>
  <c r="C7959" i="14"/>
  <c r="C7960" i="14"/>
  <c r="C7961" i="14"/>
  <c r="C7962" i="14"/>
  <c r="C7963" i="14"/>
  <c r="C7964" i="14"/>
  <c r="C7965" i="14"/>
  <c r="C7966" i="14"/>
  <c r="C7967" i="14"/>
  <c r="C7968" i="14"/>
  <c r="C7969" i="14"/>
  <c r="C7970" i="14"/>
  <c r="C7971" i="14"/>
  <c r="C7972" i="14"/>
  <c r="C7973" i="14"/>
  <c r="C7974" i="14"/>
  <c r="C7975" i="14"/>
  <c r="C7976" i="14"/>
  <c r="C7977" i="14"/>
  <c r="C7978" i="14"/>
  <c r="C7979" i="14"/>
  <c r="C7980" i="14"/>
  <c r="C7981" i="14"/>
  <c r="C7982" i="14"/>
  <c r="C7983" i="14"/>
  <c r="C7984" i="14"/>
  <c r="C7985" i="14"/>
  <c r="C7986" i="14"/>
  <c r="C7987" i="14"/>
  <c r="C7988" i="14"/>
  <c r="C7989" i="14"/>
  <c r="C7990" i="14"/>
  <c r="C7991" i="14"/>
  <c r="C7992" i="14"/>
  <c r="C7993" i="14"/>
  <c r="C7994" i="14"/>
  <c r="C7995" i="14"/>
  <c r="C7996" i="14"/>
  <c r="C7997" i="14"/>
  <c r="C7998" i="14"/>
  <c r="C7999" i="14"/>
  <c r="C8000" i="14"/>
  <c r="C8001" i="14"/>
  <c r="C8002" i="14"/>
  <c r="B3" i="14"/>
  <c r="C3" i="14" s="1"/>
  <c r="B4" i="14"/>
  <c r="C4" i="14" s="1"/>
  <c r="B5" i="14"/>
  <c r="C5" i="14" s="1"/>
  <c r="B6" i="14"/>
  <c r="C6" i="14" s="1"/>
  <c r="B7" i="14"/>
  <c r="C7" i="14" s="1"/>
  <c r="B8" i="14"/>
  <c r="C8" i="14" s="1"/>
  <c r="B9" i="14"/>
  <c r="C9" i="14" s="1"/>
  <c r="B10" i="14"/>
  <c r="C10" i="14" s="1"/>
  <c r="B11" i="14"/>
  <c r="C11" i="14" s="1"/>
  <c r="B12" i="14"/>
  <c r="C12" i="14" s="1"/>
  <c r="B13" i="14"/>
  <c r="C13" i="14" s="1"/>
  <c r="B14" i="14"/>
  <c r="C14" i="14" s="1"/>
  <c r="B15" i="14"/>
  <c r="C15" i="14" s="1"/>
  <c r="B16" i="14"/>
  <c r="C16" i="14" s="1"/>
  <c r="B17" i="14"/>
  <c r="C17" i="14" s="1"/>
  <c r="B18" i="14"/>
  <c r="C18" i="14" s="1"/>
  <c r="B19" i="14"/>
  <c r="C19" i="14" s="1"/>
  <c r="B20" i="14"/>
  <c r="C20" i="14" s="1"/>
  <c r="B21" i="14"/>
  <c r="C21" i="14" s="1"/>
  <c r="B22" i="14"/>
  <c r="C22" i="14" s="1"/>
  <c r="B23" i="14"/>
  <c r="C23" i="14" s="1"/>
  <c r="B24" i="14"/>
  <c r="C24" i="14" s="1"/>
  <c r="B25" i="14"/>
  <c r="C25" i="14" s="1"/>
  <c r="B26" i="14"/>
  <c r="C26" i="14" s="1"/>
  <c r="B27" i="14"/>
  <c r="C27" i="14" s="1"/>
  <c r="B28" i="14"/>
  <c r="C28" i="14" s="1"/>
  <c r="B29" i="14"/>
  <c r="C29" i="14" s="1"/>
  <c r="B30" i="14"/>
  <c r="C30" i="14" s="1"/>
  <c r="B31" i="14"/>
  <c r="C31" i="14" s="1"/>
  <c r="B32" i="14"/>
  <c r="C32" i="14" s="1"/>
  <c r="B33" i="14"/>
  <c r="C33" i="14" s="1"/>
  <c r="B34" i="14"/>
  <c r="C34" i="14" s="1"/>
  <c r="B35" i="14"/>
  <c r="C35" i="14" s="1"/>
  <c r="B36" i="14"/>
  <c r="C36" i="14" s="1"/>
  <c r="B37" i="14"/>
  <c r="C37" i="14" s="1"/>
  <c r="B38" i="14"/>
  <c r="C38" i="14" s="1"/>
  <c r="B39" i="14"/>
  <c r="C39" i="14" s="1"/>
  <c r="B40" i="14"/>
  <c r="C40" i="14" s="1"/>
  <c r="B41" i="14"/>
  <c r="C41" i="14" s="1"/>
  <c r="B42" i="14"/>
  <c r="C42" i="14" s="1"/>
  <c r="B43" i="14"/>
  <c r="B44" i="14"/>
  <c r="B45" i="14"/>
  <c r="B46" i="14"/>
  <c r="B47" i="14"/>
  <c r="B48" i="14"/>
  <c r="B49" i="14"/>
  <c r="B50" i="14"/>
  <c r="B51" i="14"/>
  <c r="B52" i="14"/>
  <c r="B53" i="14"/>
  <c r="B54" i="14"/>
  <c r="B55" i="14"/>
  <c r="B56" i="14"/>
  <c r="B57" i="14"/>
  <c r="B58" i="14"/>
  <c r="B59" i="14"/>
  <c r="B60" i="14"/>
  <c r="B61" i="14"/>
  <c r="B62" i="14"/>
  <c r="B63" i="14"/>
  <c r="B64" i="14"/>
  <c r="B65" i="14"/>
  <c r="B66" i="14"/>
  <c r="B67" i="14"/>
  <c r="B68" i="14"/>
  <c r="B69" i="14"/>
  <c r="B70" i="14"/>
  <c r="B71" i="14"/>
  <c r="B72" i="14"/>
  <c r="B73" i="14"/>
  <c r="B74" i="14"/>
  <c r="B75" i="14"/>
  <c r="B76" i="14"/>
  <c r="B77" i="14"/>
  <c r="B78" i="14"/>
  <c r="B79" i="14"/>
  <c r="B80" i="14"/>
  <c r="B81" i="14"/>
  <c r="B82" i="14"/>
  <c r="B83" i="14"/>
  <c r="B84" i="14"/>
  <c r="B85" i="14"/>
  <c r="B86" i="14"/>
  <c r="B87" i="14"/>
  <c r="B88" i="14"/>
  <c r="B89" i="14"/>
  <c r="B90" i="14"/>
  <c r="B91" i="14"/>
  <c r="B92" i="14"/>
  <c r="B93" i="14"/>
  <c r="B94" i="14"/>
  <c r="B95" i="14"/>
  <c r="B96" i="14"/>
  <c r="B97" i="14"/>
  <c r="B98" i="14"/>
  <c r="B99" i="14"/>
  <c r="B100" i="14"/>
  <c r="B101" i="14"/>
  <c r="B102" i="14"/>
  <c r="B103" i="14"/>
  <c r="B104" i="14"/>
  <c r="B105" i="14"/>
  <c r="B106" i="14"/>
  <c r="B107" i="14"/>
  <c r="B108" i="14"/>
  <c r="B109" i="14"/>
  <c r="B110" i="14"/>
  <c r="B111" i="14"/>
  <c r="B112" i="14"/>
  <c r="B113" i="14"/>
  <c r="B114" i="14"/>
  <c r="B115" i="14"/>
  <c r="B116" i="14"/>
  <c r="B117" i="14"/>
  <c r="B118" i="14"/>
  <c r="B119" i="14"/>
  <c r="B120" i="14"/>
  <c r="B121" i="14"/>
  <c r="B122" i="14"/>
  <c r="B123" i="14"/>
  <c r="B124" i="14"/>
  <c r="B125" i="14"/>
  <c r="B126" i="14"/>
  <c r="B127" i="14"/>
  <c r="B128" i="14"/>
  <c r="B129" i="14"/>
  <c r="B130" i="14"/>
  <c r="B131" i="14"/>
  <c r="B132" i="14"/>
  <c r="B133" i="14"/>
  <c r="B134" i="14"/>
  <c r="B135" i="14"/>
  <c r="B136" i="14"/>
  <c r="B137" i="14"/>
  <c r="B138" i="14"/>
  <c r="B139" i="14"/>
  <c r="B140" i="14"/>
  <c r="B141" i="14"/>
  <c r="B142" i="14"/>
  <c r="B143" i="14"/>
  <c r="B144" i="14"/>
  <c r="B145" i="14"/>
  <c r="B146" i="14"/>
  <c r="B147" i="14"/>
  <c r="B148" i="14"/>
  <c r="B149" i="14"/>
  <c r="B150" i="14"/>
  <c r="B151" i="14"/>
  <c r="B152" i="14"/>
  <c r="B153" i="14"/>
  <c r="B154" i="14"/>
  <c r="B155" i="14"/>
  <c r="B156" i="14"/>
  <c r="B157" i="14"/>
  <c r="B158" i="14"/>
  <c r="B159" i="14"/>
  <c r="B160" i="14"/>
  <c r="B161" i="14"/>
  <c r="B162" i="14"/>
  <c r="C162" i="14" s="1"/>
  <c r="B163" i="14"/>
  <c r="C163" i="14" s="1"/>
  <c r="B164" i="14"/>
  <c r="C164" i="14" s="1"/>
  <c r="B165" i="14"/>
  <c r="C165" i="14" s="1"/>
  <c r="B166" i="14"/>
  <c r="C166" i="14" s="1"/>
  <c r="B167" i="14"/>
  <c r="C167" i="14" s="1"/>
  <c r="B168" i="14"/>
  <c r="C168" i="14" s="1"/>
  <c r="B169" i="14"/>
  <c r="C169" i="14" s="1"/>
  <c r="B170" i="14"/>
  <c r="C170" i="14" s="1"/>
  <c r="B171" i="14"/>
  <c r="C171" i="14" s="1"/>
  <c r="B172" i="14"/>
  <c r="C172" i="14" s="1"/>
  <c r="B173" i="14"/>
  <c r="C173" i="14" s="1"/>
  <c r="B174" i="14"/>
  <c r="C174" i="14" s="1"/>
  <c r="B175" i="14"/>
  <c r="C175" i="14" s="1"/>
  <c r="B176" i="14"/>
  <c r="C176" i="14" s="1"/>
  <c r="B177" i="14"/>
  <c r="C177" i="14" s="1"/>
  <c r="B178" i="14"/>
  <c r="C178" i="14" s="1"/>
  <c r="B179" i="14"/>
  <c r="C179" i="14" s="1"/>
  <c r="B180" i="14"/>
  <c r="C180" i="14" s="1"/>
  <c r="B181" i="14"/>
  <c r="C181" i="14" s="1"/>
  <c r="B182" i="14"/>
  <c r="C182" i="14" s="1"/>
  <c r="B183" i="14"/>
  <c r="C183" i="14" s="1"/>
  <c r="B184" i="14"/>
  <c r="C184" i="14" s="1"/>
  <c r="B185" i="14"/>
  <c r="C185" i="14" s="1"/>
  <c r="B186" i="14"/>
  <c r="C186" i="14" s="1"/>
  <c r="B187" i="14"/>
  <c r="C187" i="14" s="1"/>
  <c r="B188" i="14"/>
  <c r="C188" i="14" s="1"/>
  <c r="B189" i="14"/>
  <c r="C189" i="14" s="1"/>
  <c r="B190" i="14"/>
  <c r="C190" i="14" s="1"/>
  <c r="B191" i="14"/>
  <c r="C191" i="14" s="1"/>
  <c r="B192" i="14"/>
  <c r="C192" i="14" s="1"/>
  <c r="B193" i="14"/>
  <c r="C193" i="14" s="1"/>
  <c r="B194" i="14"/>
  <c r="C194" i="14" s="1"/>
  <c r="B195" i="14"/>
  <c r="C195" i="14" s="1"/>
  <c r="B196" i="14"/>
  <c r="C196" i="14" s="1"/>
  <c r="B197" i="14"/>
  <c r="C197" i="14" s="1"/>
  <c r="B198" i="14"/>
  <c r="C198" i="14" s="1"/>
  <c r="B199" i="14"/>
  <c r="C199" i="14" s="1"/>
  <c r="B200" i="14"/>
  <c r="C200" i="14" s="1"/>
  <c r="B201" i="14"/>
  <c r="C201" i="14" s="1"/>
  <c r="B202" i="14"/>
  <c r="C202" i="14" s="1"/>
  <c r="B203" i="14"/>
  <c r="B204" i="14"/>
  <c r="B205" i="14"/>
  <c r="B206" i="14"/>
  <c r="B207" i="14"/>
  <c r="B208" i="14"/>
  <c r="B209" i="14"/>
  <c r="B210" i="14"/>
  <c r="B211" i="14"/>
  <c r="B212" i="14"/>
  <c r="B213" i="14"/>
  <c r="B214" i="14"/>
  <c r="B215" i="14"/>
  <c r="B216" i="14"/>
  <c r="B217" i="14"/>
  <c r="B218" i="14"/>
  <c r="B219" i="14"/>
  <c r="B220" i="14"/>
  <c r="B221" i="14"/>
  <c r="B222" i="14"/>
  <c r="B223" i="14"/>
  <c r="B224" i="14"/>
  <c r="B225" i="14"/>
  <c r="B226" i="14"/>
  <c r="B227" i="14"/>
  <c r="B228" i="14"/>
  <c r="B229" i="14"/>
  <c r="B230" i="14"/>
  <c r="B231" i="14"/>
  <c r="B232" i="14"/>
  <c r="B233" i="14"/>
  <c r="B234" i="14"/>
  <c r="B235" i="14"/>
  <c r="B236" i="14"/>
  <c r="B237" i="14"/>
  <c r="B238" i="14"/>
  <c r="B239" i="14"/>
  <c r="B240" i="14"/>
  <c r="B241" i="14"/>
  <c r="B242" i="14"/>
  <c r="B243" i="14"/>
  <c r="B244" i="14"/>
  <c r="B245" i="14"/>
  <c r="B246" i="14"/>
  <c r="B247" i="14"/>
  <c r="B248" i="14"/>
  <c r="B249" i="14"/>
  <c r="B250" i="14"/>
  <c r="B251" i="14"/>
  <c r="B252" i="14"/>
  <c r="B253" i="14"/>
  <c r="B254" i="14"/>
  <c r="B255" i="14"/>
  <c r="B256" i="14"/>
  <c r="B257" i="14"/>
  <c r="B258" i="14"/>
  <c r="B259" i="14"/>
  <c r="B260" i="14"/>
  <c r="B261" i="14"/>
  <c r="B262" i="14"/>
  <c r="B263" i="14"/>
  <c r="B264" i="14"/>
  <c r="B265" i="14"/>
  <c r="B266" i="14"/>
  <c r="B267" i="14"/>
  <c r="B268" i="14"/>
  <c r="B269" i="14"/>
  <c r="B270" i="14"/>
  <c r="B271" i="14"/>
  <c r="B272" i="14"/>
  <c r="B273" i="14"/>
  <c r="B274" i="14"/>
  <c r="B275" i="14"/>
  <c r="B276" i="14"/>
  <c r="B277" i="14"/>
  <c r="B278" i="14"/>
  <c r="B279" i="14"/>
  <c r="B280" i="14"/>
  <c r="B281" i="14"/>
  <c r="B282" i="14"/>
  <c r="B283" i="14"/>
  <c r="B284" i="14"/>
  <c r="B285" i="14"/>
  <c r="B286" i="14"/>
  <c r="B287" i="14"/>
  <c r="B288" i="14"/>
  <c r="B289" i="14"/>
  <c r="B290" i="14"/>
  <c r="B291" i="14"/>
  <c r="B292" i="14"/>
  <c r="B293" i="14"/>
  <c r="B294" i="14"/>
  <c r="B295" i="14"/>
  <c r="B296" i="14"/>
  <c r="B297" i="14"/>
  <c r="B298" i="14"/>
  <c r="B299" i="14"/>
  <c r="B300" i="14"/>
  <c r="B301" i="14"/>
  <c r="B302" i="14"/>
  <c r="B303" i="14"/>
  <c r="B304" i="14"/>
  <c r="B305" i="14"/>
  <c r="B306" i="14"/>
  <c r="B307" i="14"/>
  <c r="B308" i="14"/>
  <c r="B309" i="14"/>
  <c r="B310" i="14"/>
  <c r="B311" i="14"/>
  <c r="B312" i="14"/>
  <c r="B313" i="14"/>
  <c r="B314" i="14"/>
  <c r="B315" i="14"/>
  <c r="B316" i="14"/>
  <c r="B317" i="14"/>
  <c r="B318" i="14"/>
  <c r="B319" i="14"/>
  <c r="B320" i="14"/>
  <c r="B321" i="14"/>
  <c r="B322" i="14"/>
  <c r="C322" i="14" s="1"/>
  <c r="B323" i="14"/>
  <c r="C323" i="14" s="1"/>
  <c r="B324" i="14"/>
  <c r="C324" i="14" s="1"/>
  <c r="B325" i="14"/>
  <c r="C325" i="14" s="1"/>
  <c r="B326" i="14"/>
  <c r="C326" i="14" s="1"/>
  <c r="B327" i="14"/>
  <c r="C327" i="14" s="1"/>
  <c r="B328" i="14"/>
  <c r="C328" i="14" s="1"/>
  <c r="B329" i="14"/>
  <c r="C329" i="14" s="1"/>
  <c r="B330" i="14"/>
  <c r="C330" i="14" s="1"/>
  <c r="B331" i="14"/>
  <c r="C331" i="14" s="1"/>
  <c r="B332" i="14"/>
  <c r="C332" i="14" s="1"/>
  <c r="B333" i="14"/>
  <c r="C333" i="14" s="1"/>
  <c r="B334" i="14"/>
  <c r="C334" i="14" s="1"/>
  <c r="B335" i="14"/>
  <c r="C335" i="14" s="1"/>
  <c r="B336" i="14"/>
  <c r="C336" i="14" s="1"/>
  <c r="B337" i="14"/>
  <c r="C337" i="14" s="1"/>
  <c r="B338" i="14"/>
  <c r="C338" i="14" s="1"/>
  <c r="B339" i="14"/>
  <c r="C339" i="14" s="1"/>
  <c r="B340" i="14"/>
  <c r="C340" i="14" s="1"/>
  <c r="B341" i="14"/>
  <c r="C341" i="14" s="1"/>
  <c r="B342" i="14"/>
  <c r="C342" i="14" s="1"/>
  <c r="B343" i="14"/>
  <c r="C343" i="14" s="1"/>
  <c r="B344" i="14"/>
  <c r="C344" i="14" s="1"/>
  <c r="B345" i="14"/>
  <c r="C345" i="14" s="1"/>
  <c r="B346" i="14"/>
  <c r="C346" i="14" s="1"/>
  <c r="B347" i="14"/>
  <c r="C347" i="14" s="1"/>
  <c r="B348" i="14"/>
  <c r="C348" i="14" s="1"/>
  <c r="B349" i="14"/>
  <c r="C349" i="14" s="1"/>
  <c r="B350" i="14"/>
  <c r="C350" i="14" s="1"/>
  <c r="B351" i="14"/>
  <c r="C351" i="14" s="1"/>
  <c r="B352" i="14"/>
  <c r="C352" i="14" s="1"/>
  <c r="B353" i="14"/>
  <c r="C353" i="14" s="1"/>
  <c r="B354" i="14"/>
  <c r="C354" i="14" s="1"/>
  <c r="B355" i="14"/>
  <c r="C355" i="14" s="1"/>
  <c r="B356" i="14"/>
  <c r="C356" i="14" s="1"/>
  <c r="B357" i="14"/>
  <c r="C357" i="14" s="1"/>
  <c r="B358" i="14"/>
  <c r="C358" i="14" s="1"/>
  <c r="B359" i="14"/>
  <c r="C359" i="14" s="1"/>
  <c r="B360" i="14"/>
  <c r="C360" i="14" s="1"/>
  <c r="B361" i="14"/>
  <c r="C361" i="14" s="1"/>
  <c r="B362" i="14"/>
  <c r="C362" i="14" s="1"/>
  <c r="B363" i="14"/>
  <c r="B364" i="14"/>
  <c r="B365" i="14"/>
  <c r="B366" i="14"/>
  <c r="B367" i="14"/>
  <c r="B368" i="14"/>
  <c r="B369" i="14"/>
  <c r="B370" i="14"/>
  <c r="B371" i="14"/>
  <c r="B372" i="14"/>
  <c r="B373" i="14"/>
  <c r="B374" i="14"/>
  <c r="B375" i="14"/>
  <c r="B376" i="14"/>
  <c r="B377" i="14"/>
  <c r="B378" i="14"/>
  <c r="B379" i="14"/>
  <c r="B380" i="14"/>
  <c r="B381" i="14"/>
  <c r="B382" i="14"/>
  <c r="B383" i="14"/>
  <c r="B384" i="14"/>
  <c r="B385" i="14"/>
  <c r="B386" i="14"/>
  <c r="B387" i="14"/>
  <c r="B388" i="14"/>
  <c r="B389" i="14"/>
  <c r="B390" i="14"/>
  <c r="B391" i="14"/>
  <c r="B392" i="14"/>
  <c r="B393" i="14"/>
  <c r="B394" i="14"/>
  <c r="B395" i="14"/>
  <c r="B396" i="14"/>
  <c r="B397" i="14"/>
  <c r="B398" i="14"/>
  <c r="B399" i="14"/>
  <c r="B400" i="14"/>
  <c r="B401" i="14"/>
  <c r="B402" i="14"/>
  <c r="B403" i="14"/>
  <c r="B404" i="14"/>
  <c r="B405" i="14"/>
  <c r="B406" i="14"/>
  <c r="B407" i="14"/>
  <c r="B408" i="14"/>
  <c r="B409" i="14"/>
  <c r="B410" i="14"/>
  <c r="B411" i="14"/>
  <c r="B412" i="14"/>
  <c r="B413" i="14"/>
  <c r="B414" i="14"/>
  <c r="B415" i="14"/>
  <c r="B416" i="14"/>
  <c r="B417" i="14"/>
  <c r="B418" i="14"/>
  <c r="B419" i="14"/>
  <c r="B420" i="14"/>
  <c r="B421" i="14"/>
  <c r="B422" i="14"/>
  <c r="B423" i="14"/>
  <c r="B424" i="14"/>
  <c r="B425" i="14"/>
  <c r="B426" i="14"/>
  <c r="B427" i="14"/>
  <c r="B428" i="14"/>
  <c r="B429" i="14"/>
  <c r="B430" i="14"/>
  <c r="B431" i="14"/>
  <c r="B432" i="14"/>
  <c r="B433" i="14"/>
  <c r="B434" i="14"/>
  <c r="B435" i="14"/>
  <c r="B436" i="14"/>
  <c r="B437" i="14"/>
  <c r="B438" i="14"/>
  <c r="B439" i="14"/>
  <c r="B440" i="14"/>
  <c r="B441" i="14"/>
  <c r="B442" i="14"/>
  <c r="B443" i="14"/>
  <c r="B444" i="14"/>
  <c r="B445" i="14"/>
  <c r="B446" i="14"/>
  <c r="B447" i="14"/>
  <c r="B448" i="14"/>
  <c r="B449" i="14"/>
  <c r="B450" i="14"/>
  <c r="B451" i="14"/>
  <c r="B452" i="14"/>
  <c r="B453" i="14"/>
  <c r="B454" i="14"/>
  <c r="B455" i="14"/>
  <c r="B456" i="14"/>
  <c r="B457" i="14"/>
  <c r="B458" i="14"/>
  <c r="B459" i="14"/>
  <c r="B460" i="14"/>
  <c r="B461" i="14"/>
  <c r="B462" i="14"/>
  <c r="B463" i="14"/>
  <c r="B464" i="14"/>
  <c r="B465" i="14"/>
  <c r="B466" i="14"/>
  <c r="B467" i="14"/>
  <c r="B468" i="14"/>
  <c r="B469" i="14"/>
  <c r="B470" i="14"/>
  <c r="B471" i="14"/>
  <c r="B472" i="14"/>
  <c r="B473" i="14"/>
  <c r="B474" i="14"/>
  <c r="B475" i="14"/>
  <c r="B476" i="14"/>
  <c r="B477" i="14"/>
  <c r="B478" i="14"/>
  <c r="B479" i="14"/>
  <c r="B480" i="14"/>
  <c r="B481" i="14"/>
  <c r="B482" i="14"/>
  <c r="B483" i="14"/>
  <c r="C483" i="14" s="1"/>
  <c r="B484" i="14"/>
  <c r="C484" i="14" s="1"/>
  <c r="B485" i="14"/>
  <c r="C485" i="14" s="1"/>
  <c r="B486" i="14"/>
  <c r="C486" i="14" s="1"/>
  <c r="B487" i="14"/>
  <c r="C487" i="14" s="1"/>
  <c r="B488" i="14"/>
  <c r="C488" i="14" s="1"/>
  <c r="B489" i="14"/>
  <c r="C489" i="14" s="1"/>
  <c r="B490" i="14"/>
  <c r="C490" i="14" s="1"/>
  <c r="B491" i="14"/>
  <c r="C491" i="14" s="1"/>
  <c r="B492" i="14"/>
  <c r="C492" i="14" s="1"/>
  <c r="B493" i="14"/>
  <c r="C493" i="14" s="1"/>
  <c r="B494" i="14"/>
  <c r="C494" i="14" s="1"/>
  <c r="B495" i="14"/>
  <c r="C495" i="14" s="1"/>
  <c r="B496" i="14"/>
  <c r="C496" i="14" s="1"/>
  <c r="B497" i="14"/>
  <c r="C497" i="14" s="1"/>
  <c r="B498" i="14"/>
  <c r="C498" i="14" s="1"/>
  <c r="B499" i="14"/>
  <c r="C499" i="14" s="1"/>
  <c r="B500" i="14"/>
  <c r="C500" i="14" s="1"/>
  <c r="B501" i="14"/>
  <c r="C501" i="14" s="1"/>
  <c r="B502" i="14"/>
  <c r="C502" i="14" s="1"/>
  <c r="B503" i="14"/>
  <c r="C503" i="14" s="1"/>
  <c r="B504" i="14"/>
  <c r="C504" i="14" s="1"/>
  <c r="B505" i="14"/>
  <c r="C505" i="14" s="1"/>
  <c r="B506" i="14"/>
  <c r="C506" i="14" s="1"/>
  <c r="B507" i="14"/>
  <c r="C507" i="14" s="1"/>
  <c r="B508" i="14"/>
  <c r="C508" i="14" s="1"/>
  <c r="B509" i="14"/>
  <c r="C509" i="14" s="1"/>
  <c r="B510" i="14"/>
  <c r="C510" i="14" s="1"/>
  <c r="B511" i="14"/>
  <c r="C511" i="14" s="1"/>
  <c r="B512" i="14"/>
  <c r="C512" i="14" s="1"/>
  <c r="B513" i="14"/>
  <c r="C513" i="14" s="1"/>
  <c r="B514" i="14"/>
  <c r="C514" i="14" s="1"/>
  <c r="B515" i="14"/>
  <c r="C515" i="14" s="1"/>
  <c r="B516" i="14"/>
  <c r="C516" i="14" s="1"/>
  <c r="B517" i="14"/>
  <c r="C517" i="14" s="1"/>
  <c r="B518" i="14"/>
  <c r="C518" i="14" s="1"/>
  <c r="B519" i="14"/>
  <c r="C519" i="14" s="1"/>
  <c r="B520" i="14"/>
  <c r="C520" i="14" s="1"/>
  <c r="B521" i="14"/>
  <c r="C521" i="14" s="1"/>
  <c r="B522" i="14"/>
  <c r="C522" i="14" s="1"/>
  <c r="B523" i="14"/>
  <c r="B524" i="14"/>
  <c r="B525" i="14"/>
  <c r="B526" i="14"/>
  <c r="B527" i="14"/>
  <c r="B528" i="14"/>
  <c r="B529" i="14"/>
  <c r="B530" i="14"/>
  <c r="B531" i="14"/>
  <c r="B532" i="14"/>
  <c r="B533" i="14"/>
  <c r="B534" i="14"/>
  <c r="B535" i="14"/>
  <c r="B536" i="14"/>
  <c r="B537" i="14"/>
  <c r="B538" i="14"/>
  <c r="B539" i="14"/>
  <c r="B540" i="14"/>
  <c r="B541" i="14"/>
  <c r="B542" i="14"/>
  <c r="B543" i="14"/>
  <c r="B544" i="14"/>
  <c r="B545" i="14"/>
  <c r="B546" i="14"/>
  <c r="B547" i="14"/>
  <c r="B548" i="14"/>
  <c r="B549" i="14"/>
  <c r="B550" i="14"/>
  <c r="B551" i="14"/>
  <c r="B552" i="14"/>
  <c r="B553" i="14"/>
  <c r="B554" i="14"/>
  <c r="B555" i="14"/>
  <c r="B556" i="14"/>
  <c r="B557" i="14"/>
  <c r="B558" i="14"/>
  <c r="B559" i="14"/>
  <c r="B560" i="14"/>
  <c r="B561" i="14"/>
  <c r="B562" i="14"/>
  <c r="B563" i="14"/>
  <c r="B564" i="14"/>
  <c r="B565" i="14"/>
  <c r="B566" i="14"/>
  <c r="B567" i="14"/>
  <c r="B568" i="14"/>
  <c r="B569" i="14"/>
  <c r="B570" i="14"/>
  <c r="B571" i="14"/>
  <c r="B572" i="14"/>
  <c r="B573" i="14"/>
  <c r="B574" i="14"/>
  <c r="B575" i="14"/>
  <c r="B576" i="14"/>
  <c r="B577" i="14"/>
  <c r="B578" i="14"/>
  <c r="B579" i="14"/>
  <c r="B580" i="14"/>
  <c r="B581" i="14"/>
  <c r="B582" i="14"/>
  <c r="B583" i="14"/>
  <c r="B584" i="14"/>
  <c r="B585" i="14"/>
  <c r="B586" i="14"/>
  <c r="B587" i="14"/>
  <c r="B588" i="14"/>
  <c r="B589" i="14"/>
  <c r="B590" i="14"/>
  <c r="B591" i="14"/>
  <c r="B592" i="14"/>
  <c r="B593" i="14"/>
  <c r="B594" i="14"/>
  <c r="B595" i="14"/>
  <c r="B596" i="14"/>
  <c r="B597" i="14"/>
  <c r="B598" i="14"/>
  <c r="B599" i="14"/>
  <c r="B600" i="14"/>
  <c r="B601" i="14"/>
  <c r="B602" i="14"/>
  <c r="B603" i="14"/>
  <c r="B604" i="14"/>
  <c r="B605" i="14"/>
  <c r="B606" i="14"/>
  <c r="B607" i="14"/>
  <c r="B608" i="14"/>
  <c r="B609" i="14"/>
  <c r="B610" i="14"/>
  <c r="B611" i="14"/>
  <c r="B612" i="14"/>
  <c r="B613" i="14"/>
  <c r="B614" i="14"/>
  <c r="B615" i="14"/>
  <c r="B616" i="14"/>
  <c r="B617" i="14"/>
  <c r="B618" i="14"/>
  <c r="B619" i="14"/>
  <c r="B620" i="14"/>
  <c r="B621" i="14"/>
  <c r="B622" i="14"/>
  <c r="B623" i="14"/>
  <c r="B624" i="14"/>
  <c r="B625" i="14"/>
  <c r="B626" i="14"/>
  <c r="B627" i="14"/>
  <c r="B628" i="14"/>
  <c r="B629" i="14"/>
  <c r="B630" i="14"/>
  <c r="B631" i="14"/>
  <c r="B632" i="14"/>
  <c r="B633" i="14"/>
  <c r="B634" i="14"/>
  <c r="B635" i="14"/>
  <c r="B636" i="14"/>
  <c r="B637" i="14"/>
  <c r="B638" i="14"/>
  <c r="B639" i="14"/>
  <c r="B640" i="14"/>
  <c r="B641" i="14"/>
  <c r="B642" i="14"/>
  <c r="C642" i="14" s="1"/>
  <c r="B643" i="14"/>
  <c r="C643" i="14" s="1"/>
  <c r="B644" i="14"/>
  <c r="C644" i="14" s="1"/>
  <c r="B645" i="14"/>
  <c r="C645" i="14" s="1"/>
  <c r="B646" i="14"/>
  <c r="C646" i="14" s="1"/>
  <c r="B647" i="14"/>
  <c r="C647" i="14" s="1"/>
  <c r="B648" i="14"/>
  <c r="C648" i="14" s="1"/>
  <c r="B649" i="14"/>
  <c r="C649" i="14" s="1"/>
  <c r="B650" i="14"/>
  <c r="C650" i="14" s="1"/>
  <c r="B651" i="14"/>
  <c r="C651" i="14" s="1"/>
  <c r="B652" i="14"/>
  <c r="C652" i="14" s="1"/>
  <c r="B653" i="14"/>
  <c r="C653" i="14" s="1"/>
  <c r="B654" i="14"/>
  <c r="C654" i="14" s="1"/>
  <c r="B655" i="14"/>
  <c r="C655" i="14" s="1"/>
  <c r="B656" i="14"/>
  <c r="C656" i="14" s="1"/>
  <c r="B657" i="14"/>
  <c r="C657" i="14" s="1"/>
  <c r="B658" i="14"/>
  <c r="C658" i="14" s="1"/>
  <c r="B659" i="14"/>
  <c r="C659" i="14" s="1"/>
  <c r="B660" i="14"/>
  <c r="C660" i="14" s="1"/>
  <c r="B661" i="14"/>
  <c r="C661" i="14" s="1"/>
  <c r="B662" i="14"/>
  <c r="C662" i="14" s="1"/>
  <c r="B663" i="14"/>
  <c r="C663" i="14" s="1"/>
  <c r="B664" i="14"/>
  <c r="C664" i="14" s="1"/>
  <c r="B665" i="14"/>
  <c r="C665" i="14" s="1"/>
  <c r="B666" i="14"/>
  <c r="C666" i="14" s="1"/>
  <c r="B667" i="14"/>
  <c r="C667" i="14" s="1"/>
  <c r="B668" i="14"/>
  <c r="C668" i="14" s="1"/>
  <c r="B669" i="14"/>
  <c r="C669" i="14" s="1"/>
  <c r="B670" i="14"/>
  <c r="C670" i="14" s="1"/>
  <c r="B671" i="14"/>
  <c r="C671" i="14" s="1"/>
  <c r="B672" i="14"/>
  <c r="C672" i="14" s="1"/>
  <c r="B673" i="14"/>
  <c r="C673" i="14" s="1"/>
  <c r="B674" i="14"/>
  <c r="C674" i="14" s="1"/>
  <c r="B675" i="14"/>
  <c r="C675" i="14" s="1"/>
  <c r="B676" i="14"/>
  <c r="C676" i="14" s="1"/>
  <c r="B677" i="14"/>
  <c r="C677" i="14" s="1"/>
  <c r="B678" i="14"/>
  <c r="C678" i="14" s="1"/>
  <c r="B679" i="14"/>
  <c r="C679" i="14" s="1"/>
  <c r="B680" i="14"/>
  <c r="C680" i="14" s="1"/>
  <c r="B681" i="14"/>
  <c r="C681" i="14" s="1"/>
  <c r="B682" i="14"/>
  <c r="C682" i="14" s="1"/>
  <c r="B683" i="14"/>
  <c r="B684" i="14"/>
  <c r="B685" i="14"/>
  <c r="B686" i="14"/>
  <c r="B687" i="14"/>
  <c r="B688" i="14"/>
  <c r="B689" i="14"/>
  <c r="B690" i="14"/>
  <c r="B691" i="14"/>
  <c r="B692" i="14"/>
  <c r="B693" i="14"/>
  <c r="B694" i="14"/>
  <c r="B695" i="14"/>
  <c r="B696" i="14"/>
  <c r="B697" i="14"/>
  <c r="B698" i="14"/>
  <c r="B699" i="14"/>
  <c r="B700" i="14"/>
  <c r="B701" i="14"/>
  <c r="B702" i="14"/>
  <c r="B703" i="14"/>
  <c r="B704" i="14"/>
  <c r="B705" i="14"/>
  <c r="B706" i="14"/>
  <c r="B707" i="14"/>
  <c r="B708" i="14"/>
  <c r="B709" i="14"/>
  <c r="B710" i="14"/>
  <c r="B711" i="14"/>
  <c r="B712" i="14"/>
  <c r="B713" i="14"/>
  <c r="B714" i="14"/>
  <c r="B715" i="14"/>
  <c r="B716" i="14"/>
  <c r="B717" i="14"/>
  <c r="B718" i="14"/>
  <c r="B719" i="14"/>
  <c r="B720" i="14"/>
  <c r="B721" i="14"/>
  <c r="B722" i="14"/>
  <c r="B723" i="14"/>
  <c r="B724" i="14"/>
  <c r="B725" i="14"/>
  <c r="B726" i="14"/>
  <c r="B727" i="14"/>
  <c r="B728" i="14"/>
  <c r="B729" i="14"/>
  <c r="B730" i="14"/>
  <c r="B731" i="14"/>
  <c r="B732" i="14"/>
  <c r="B733" i="14"/>
  <c r="B734" i="14"/>
  <c r="B735" i="14"/>
  <c r="B736" i="14"/>
  <c r="B737" i="14"/>
  <c r="B738" i="14"/>
  <c r="B739" i="14"/>
  <c r="B740" i="14"/>
  <c r="B741" i="14"/>
  <c r="B742" i="14"/>
  <c r="B743" i="14"/>
  <c r="B744" i="14"/>
  <c r="B745" i="14"/>
  <c r="B746" i="14"/>
  <c r="B747" i="14"/>
  <c r="B748" i="14"/>
  <c r="B749" i="14"/>
  <c r="B750" i="14"/>
  <c r="B751" i="14"/>
  <c r="B752" i="14"/>
  <c r="B753" i="14"/>
  <c r="B754" i="14"/>
  <c r="B755" i="14"/>
  <c r="B756" i="14"/>
  <c r="B757" i="14"/>
  <c r="B758" i="14"/>
  <c r="B759" i="14"/>
  <c r="B760" i="14"/>
  <c r="B761" i="14"/>
  <c r="B762" i="14"/>
  <c r="B763" i="14"/>
  <c r="B764" i="14"/>
  <c r="B765" i="14"/>
  <c r="B766" i="14"/>
  <c r="B767" i="14"/>
  <c r="B768" i="14"/>
  <c r="B769" i="14"/>
  <c r="B770" i="14"/>
  <c r="B771" i="14"/>
  <c r="B772" i="14"/>
  <c r="B773" i="14"/>
  <c r="B774" i="14"/>
  <c r="B775" i="14"/>
  <c r="B776" i="14"/>
  <c r="B777" i="14"/>
  <c r="B778" i="14"/>
  <c r="B779" i="14"/>
  <c r="B780" i="14"/>
  <c r="B781" i="14"/>
  <c r="B782" i="14"/>
  <c r="B783" i="14"/>
  <c r="B784" i="14"/>
  <c r="B785" i="14"/>
  <c r="B786" i="14"/>
  <c r="B787" i="14"/>
  <c r="B788" i="14"/>
  <c r="B789" i="14"/>
  <c r="B790" i="14"/>
  <c r="B791" i="14"/>
  <c r="B792" i="14"/>
  <c r="B793" i="14"/>
  <c r="B794" i="14"/>
  <c r="B795" i="14"/>
  <c r="B796" i="14"/>
  <c r="B797" i="14"/>
  <c r="B798" i="14"/>
  <c r="B799" i="14"/>
  <c r="B800" i="14"/>
  <c r="B801" i="14"/>
  <c r="B802" i="14"/>
  <c r="C802" i="14" s="1"/>
  <c r="B803" i="14"/>
  <c r="C803" i="14" s="1"/>
  <c r="B804" i="14"/>
  <c r="C804" i="14" s="1"/>
  <c r="B805" i="14"/>
  <c r="C805" i="14" s="1"/>
  <c r="B806" i="14"/>
  <c r="C806" i="14" s="1"/>
  <c r="B807" i="14"/>
  <c r="C807" i="14" s="1"/>
  <c r="B808" i="14"/>
  <c r="C808" i="14" s="1"/>
  <c r="B809" i="14"/>
  <c r="C809" i="14" s="1"/>
  <c r="B810" i="14"/>
  <c r="C810" i="14" s="1"/>
  <c r="B811" i="14"/>
  <c r="C811" i="14" s="1"/>
  <c r="B812" i="14"/>
  <c r="C812" i="14" s="1"/>
  <c r="B813" i="14"/>
  <c r="C813" i="14" s="1"/>
  <c r="B814" i="14"/>
  <c r="C814" i="14" s="1"/>
  <c r="B815" i="14"/>
  <c r="C815" i="14" s="1"/>
  <c r="B816" i="14"/>
  <c r="C816" i="14" s="1"/>
  <c r="B817" i="14"/>
  <c r="C817" i="14" s="1"/>
  <c r="B818" i="14"/>
  <c r="C818" i="14" s="1"/>
  <c r="B819" i="14"/>
  <c r="C819" i="14" s="1"/>
  <c r="B820" i="14"/>
  <c r="C820" i="14" s="1"/>
  <c r="B821" i="14"/>
  <c r="C821" i="14" s="1"/>
  <c r="B822" i="14"/>
  <c r="C822" i="14" s="1"/>
  <c r="B823" i="14"/>
  <c r="C823" i="14" s="1"/>
  <c r="B824" i="14"/>
  <c r="C824" i="14" s="1"/>
  <c r="B825" i="14"/>
  <c r="C825" i="14" s="1"/>
  <c r="B826" i="14"/>
  <c r="C826" i="14" s="1"/>
  <c r="B827" i="14"/>
  <c r="C827" i="14" s="1"/>
  <c r="B828" i="14"/>
  <c r="C828" i="14" s="1"/>
  <c r="B829" i="14"/>
  <c r="C829" i="14" s="1"/>
  <c r="B830" i="14"/>
  <c r="C830" i="14" s="1"/>
  <c r="B831" i="14"/>
  <c r="C831" i="14" s="1"/>
  <c r="B832" i="14"/>
  <c r="C832" i="14" s="1"/>
  <c r="B833" i="14"/>
  <c r="C833" i="14" s="1"/>
  <c r="B834" i="14"/>
  <c r="C834" i="14" s="1"/>
  <c r="B835" i="14"/>
  <c r="C835" i="14" s="1"/>
  <c r="B836" i="14"/>
  <c r="C836" i="14" s="1"/>
  <c r="B837" i="14"/>
  <c r="C837" i="14" s="1"/>
  <c r="B838" i="14"/>
  <c r="C838" i="14" s="1"/>
  <c r="B839" i="14"/>
  <c r="C839" i="14" s="1"/>
  <c r="B840" i="14"/>
  <c r="C840" i="14" s="1"/>
  <c r="B841" i="14"/>
  <c r="C841" i="14" s="1"/>
  <c r="B842" i="14"/>
  <c r="C842" i="14" s="1"/>
  <c r="B843" i="14"/>
  <c r="B844" i="14"/>
  <c r="B845" i="14"/>
  <c r="B846" i="14"/>
  <c r="B847" i="14"/>
  <c r="B848" i="14"/>
  <c r="B849" i="14"/>
  <c r="B850" i="14"/>
  <c r="B851" i="14"/>
  <c r="B852" i="14"/>
  <c r="B853" i="14"/>
  <c r="B854" i="14"/>
  <c r="B855" i="14"/>
  <c r="B856" i="14"/>
  <c r="B857" i="14"/>
  <c r="B858" i="14"/>
  <c r="B859" i="14"/>
  <c r="B860" i="14"/>
  <c r="B861" i="14"/>
  <c r="B862" i="14"/>
  <c r="B863" i="14"/>
  <c r="B864" i="14"/>
  <c r="B865" i="14"/>
  <c r="B866" i="14"/>
  <c r="B867" i="14"/>
  <c r="B868" i="14"/>
  <c r="B869" i="14"/>
  <c r="B870" i="14"/>
  <c r="B871" i="14"/>
  <c r="B872" i="14"/>
  <c r="B873" i="14"/>
  <c r="B874" i="14"/>
  <c r="B875" i="14"/>
  <c r="B876" i="14"/>
  <c r="B877" i="14"/>
  <c r="B878" i="14"/>
  <c r="B879" i="14"/>
  <c r="B880" i="14"/>
  <c r="B881" i="14"/>
  <c r="B882" i="14"/>
  <c r="B883" i="14"/>
  <c r="B884" i="14"/>
  <c r="B885" i="14"/>
  <c r="B886" i="14"/>
  <c r="B887" i="14"/>
  <c r="B888" i="14"/>
  <c r="B889" i="14"/>
  <c r="B890" i="14"/>
  <c r="B891" i="14"/>
  <c r="B892" i="14"/>
  <c r="B893" i="14"/>
  <c r="B894" i="14"/>
  <c r="B895" i="14"/>
  <c r="B896" i="14"/>
  <c r="B897" i="14"/>
  <c r="B898" i="14"/>
  <c r="B899" i="14"/>
  <c r="B900" i="14"/>
  <c r="B901" i="14"/>
  <c r="B902" i="14"/>
  <c r="B903" i="14"/>
  <c r="B904" i="14"/>
  <c r="B905" i="14"/>
  <c r="B906" i="14"/>
  <c r="B907" i="14"/>
  <c r="B908" i="14"/>
  <c r="B909" i="14"/>
  <c r="B910" i="14"/>
  <c r="B911" i="14"/>
  <c r="B912" i="14"/>
  <c r="B913" i="14"/>
  <c r="B914" i="14"/>
  <c r="B915" i="14"/>
  <c r="B916" i="14"/>
  <c r="B917" i="14"/>
  <c r="B918" i="14"/>
  <c r="B919" i="14"/>
  <c r="B920" i="14"/>
  <c r="B921" i="14"/>
  <c r="B922" i="14"/>
  <c r="B923" i="14"/>
  <c r="B924" i="14"/>
  <c r="B925" i="14"/>
  <c r="B926" i="14"/>
  <c r="B927" i="14"/>
  <c r="B928" i="14"/>
  <c r="B929" i="14"/>
  <c r="B930" i="14"/>
  <c r="B931" i="14"/>
  <c r="B932" i="14"/>
  <c r="B933" i="14"/>
  <c r="B934" i="14"/>
  <c r="B935" i="14"/>
  <c r="B936" i="14"/>
  <c r="B937" i="14"/>
  <c r="B938" i="14"/>
  <c r="B939" i="14"/>
  <c r="B940" i="14"/>
  <c r="B941" i="14"/>
  <c r="B942" i="14"/>
  <c r="B943" i="14"/>
  <c r="B944" i="14"/>
  <c r="B945" i="14"/>
  <c r="B946" i="14"/>
  <c r="B947" i="14"/>
  <c r="B948" i="14"/>
  <c r="B949" i="14"/>
  <c r="B950" i="14"/>
  <c r="B951" i="14"/>
  <c r="B952" i="14"/>
  <c r="B953" i="14"/>
  <c r="B954" i="14"/>
  <c r="B955" i="14"/>
  <c r="B956" i="14"/>
  <c r="B957" i="14"/>
  <c r="B958" i="14"/>
  <c r="B959" i="14"/>
  <c r="B960" i="14"/>
  <c r="B961" i="14"/>
  <c r="B962" i="14"/>
  <c r="B963" i="14"/>
  <c r="C963" i="14" s="1"/>
  <c r="B964" i="14"/>
  <c r="C964" i="14" s="1"/>
  <c r="B965" i="14"/>
  <c r="C965" i="14" s="1"/>
  <c r="B966" i="14"/>
  <c r="C966" i="14" s="1"/>
  <c r="B967" i="14"/>
  <c r="C967" i="14" s="1"/>
  <c r="B968" i="14"/>
  <c r="C968" i="14" s="1"/>
  <c r="B969" i="14"/>
  <c r="C969" i="14" s="1"/>
  <c r="B970" i="14"/>
  <c r="C970" i="14" s="1"/>
  <c r="B971" i="14"/>
  <c r="C971" i="14" s="1"/>
  <c r="B972" i="14"/>
  <c r="C972" i="14" s="1"/>
  <c r="B973" i="14"/>
  <c r="C973" i="14" s="1"/>
  <c r="B974" i="14"/>
  <c r="C974" i="14" s="1"/>
  <c r="B975" i="14"/>
  <c r="C975" i="14" s="1"/>
  <c r="B976" i="14"/>
  <c r="C976" i="14" s="1"/>
  <c r="B977" i="14"/>
  <c r="C977" i="14" s="1"/>
  <c r="B978" i="14"/>
  <c r="C978" i="14" s="1"/>
  <c r="B979" i="14"/>
  <c r="C979" i="14" s="1"/>
  <c r="B980" i="14"/>
  <c r="C980" i="14" s="1"/>
  <c r="B981" i="14"/>
  <c r="C981" i="14" s="1"/>
  <c r="B982" i="14"/>
  <c r="C982" i="14" s="1"/>
  <c r="B983" i="14"/>
  <c r="C983" i="14" s="1"/>
  <c r="B984" i="14"/>
  <c r="C984" i="14" s="1"/>
  <c r="B985" i="14"/>
  <c r="C985" i="14" s="1"/>
  <c r="B986" i="14"/>
  <c r="C986" i="14" s="1"/>
  <c r="B987" i="14"/>
  <c r="C987" i="14" s="1"/>
  <c r="B988" i="14"/>
  <c r="C988" i="14" s="1"/>
  <c r="B989" i="14"/>
  <c r="C989" i="14" s="1"/>
  <c r="B990" i="14"/>
  <c r="C990" i="14" s="1"/>
  <c r="B991" i="14"/>
  <c r="C991" i="14" s="1"/>
  <c r="B992" i="14"/>
  <c r="C992" i="14" s="1"/>
  <c r="B993" i="14"/>
  <c r="C993" i="14" s="1"/>
  <c r="B994" i="14"/>
  <c r="C994" i="14" s="1"/>
  <c r="B995" i="14"/>
  <c r="C995" i="14" s="1"/>
  <c r="B996" i="14"/>
  <c r="C996" i="14" s="1"/>
  <c r="B997" i="14"/>
  <c r="C997" i="14" s="1"/>
  <c r="B998" i="14"/>
  <c r="C998" i="14" s="1"/>
  <c r="B999" i="14"/>
  <c r="C999" i="14" s="1"/>
  <c r="B1000" i="14"/>
  <c r="C1000" i="14" s="1"/>
  <c r="B1001" i="14"/>
  <c r="C1001" i="14" s="1"/>
  <c r="B1002" i="14"/>
  <c r="C1002" i="14" s="1"/>
  <c r="B1003" i="14"/>
  <c r="B1004" i="14"/>
  <c r="B1005" i="14"/>
  <c r="B1006" i="14"/>
  <c r="B1007" i="14"/>
  <c r="B1008" i="14"/>
  <c r="B1009" i="14"/>
  <c r="B1010" i="14"/>
  <c r="B1011" i="14"/>
  <c r="B1012" i="14"/>
  <c r="B1013" i="14"/>
  <c r="B1014" i="14"/>
  <c r="B1015" i="14"/>
  <c r="B1016" i="14"/>
  <c r="B1017" i="14"/>
  <c r="B1018" i="14"/>
  <c r="B1019" i="14"/>
  <c r="B1020" i="14"/>
  <c r="B1021" i="14"/>
  <c r="B1022" i="14"/>
  <c r="B1023" i="14"/>
  <c r="B1024" i="14"/>
  <c r="B1025" i="14"/>
  <c r="B1026" i="14"/>
  <c r="B1027" i="14"/>
  <c r="B1028" i="14"/>
  <c r="B1029" i="14"/>
  <c r="B1030" i="14"/>
  <c r="B1031" i="14"/>
  <c r="B1032" i="14"/>
  <c r="B1033" i="14"/>
  <c r="B1034" i="14"/>
  <c r="B1035" i="14"/>
  <c r="B1036" i="14"/>
  <c r="B1037" i="14"/>
  <c r="B1038" i="14"/>
  <c r="B1039" i="14"/>
  <c r="B1040" i="14"/>
  <c r="B1041" i="14"/>
  <c r="B1042" i="14"/>
  <c r="B1043" i="14"/>
  <c r="B1044" i="14"/>
  <c r="B1045" i="14"/>
  <c r="B1046" i="14"/>
  <c r="B1047" i="14"/>
  <c r="B1048" i="14"/>
  <c r="B1049" i="14"/>
  <c r="B1050" i="14"/>
  <c r="B1051" i="14"/>
  <c r="B1052" i="14"/>
  <c r="B1053" i="14"/>
  <c r="B1054" i="14"/>
  <c r="B1055" i="14"/>
  <c r="B1056" i="14"/>
  <c r="B1057" i="14"/>
  <c r="B1058" i="14"/>
  <c r="B1059" i="14"/>
  <c r="B1060" i="14"/>
  <c r="B1061" i="14"/>
  <c r="B1062" i="14"/>
  <c r="B1063" i="14"/>
  <c r="B1064" i="14"/>
  <c r="B1065" i="14"/>
  <c r="B1066" i="14"/>
  <c r="B1067" i="14"/>
  <c r="B1068" i="14"/>
  <c r="B1069" i="14"/>
  <c r="B1070" i="14"/>
  <c r="B1071" i="14"/>
  <c r="B1072" i="14"/>
  <c r="B1073" i="14"/>
  <c r="B1074" i="14"/>
  <c r="B1075" i="14"/>
  <c r="B1076" i="14"/>
  <c r="B1077" i="14"/>
  <c r="B1078" i="14"/>
  <c r="B1079" i="14"/>
  <c r="B1080" i="14"/>
  <c r="B1081" i="14"/>
  <c r="B1082" i="14"/>
  <c r="B1083" i="14"/>
  <c r="B1084" i="14"/>
  <c r="B1085" i="14"/>
  <c r="B1086" i="14"/>
  <c r="B1087" i="14"/>
  <c r="B1088" i="14"/>
  <c r="B1089" i="14"/>
  <c r="B1090" i="14"/>
  <c r="B1091" i="14"/>
  <c r="B1092" i="14"/>
  <c r="B1093" i="14"/>
  <c r="B1094" i="14"/>
  <c r="B1095" i="14"/>
  <c r="B1096" i="14"/>
  <c r="B1097" i="14"/>
  <c r="B1098" i="14"/>
  <c r="B1099" i="14"/>
  <c r="B1100" i="14"/>
  <c r="B1101" i="14"/>
  <c r="B1102" i="14"/>
  <c r="B1103" i="14"/>
  <c r="B1104" i="14"/>
  <c r="B1105" i="14"/>
  <c r="B1106" i="14"/>
  <c r="B1107" i="14"/>
  <c r="B1108" i="14"/>
  <c r="B1109" i="14"/>
  <c r="B1110" i="14"/>
  <c r="B1111" i="14"/>
  <c r="B1112" i="14"/>
  <c r="B1113" i="14"/>
  <c r="B1114" i="14"/>
  <c r="B1115" i="14"/>
  <c r="B1116" i="14"/>
  <c r="B1117" i="14"/>
  <c r="B1118" i="14"/>
  <c r="B1119" i="14"/>
  <c r="B1120" i="14"/>
  <c r="B1121" i="14"/>
  <c r="B1122" i="14"/>
  <c r="C1122" i="14" s="1"/>
  <c r="B1123" i="14"/>
  <c r="C1123" i="14" s="1"/>
  <c r="B1124" i="14"/>
  <c r="C1124" i="14" s="1"/>
  <c r="B1125" i="14"/>
  <c r="C1125" i="14" s="1"/>
  <c r="B1126" i="14"/>
  <c r="C1126" i="14" s="1"/>
  <c r="B1127" i="14"/>
  <c r="C1127" i="14" s="1"/>
  <c r="B1128" i="14"/>
  <c r="C1128" i="14" s="1"/>
  <c r="B1129" i="14"/>
  <c r="C1129" i="14" s="1"/>
  <c r="B1130" i="14"/>
  <c r="C1130" i="14" s="1"/>
  <c r="B1131" i="14"/>
  <c r="C1131" i="14" s="1"/>
  <c r="B1132" i="14"/>
  <c r="C1132" i="14" s="1"/>
  <c r="B1133" i="14"/>
  <c r="C1133" i="14" s="1"/>
  <c r="B1134" i="14"/>
  <c r="C1134" i="14" s="1"/>
  <c r="B1135" i="14"/>
  <c r="C1135" i="14" s="1"/>
  <c r="B1136" i="14"/>
  <c r="C1136" i="14" s="1"/>
  <c r="B1137" i="14"/>
  <c r="C1137" i="14" s="1"/>
  <c r="B1138" i="14"/>
  <c r="C1138" i="14" s="1"/>
  <c r="B1139" i="14"/>
  <c r="C1139" i="14" s="1"/>
  <c r="B1140" i="14"/>
  <c r="C1140" i="14" s="1"/>
  <c r="B1141" i="14"/>
  <c r="C1141" i="14" s="1"/>
  <c r="B1142" i="14"/>
  <c r="C1142" i="14" s="1"/>
  <c r="B1143" i="14"/>
  <c r="C1143" i="14" s="1"/>
  <c r="B1144" i="14"/>
  <c r="C1144" i="14" s="1"/>
  <c r="B1145" i="14"/>
  <c r="C1145" i="14" s="1"/>
  <c r="B1146" i="14"/>
  <c r="C1146" i="14" s="1"/>
  <c r="B1147" i="14"/>
  <c r="C1147" i="14" s="1"/>
  <c r="B1148" i="14"/>
  <c r="C1148" i="14" s="1"/>
  <c r="B1149" i="14"/>
  <c r="C1149" i="14" s="1"/>
  <c r="B1150" i="14"/>
  <c r="C1150" i="14" s="1"/>
  <c r="B1151" i="14"/>
  <c r="C1151" i="14" s="1"/>
  <c r="B1152" i="14"/>
  <c r="C1152" i="14" s="1"/>
  <c r="B1153" i="14"/>
  <c r="C1153" i="14" s="1"/>
  <c r="B1154" i="14"/>
  <c r="C1154" i="14" s="1"/>
  <c r="B1155" i="14"/>
  <c r="C1155" i="14" s="1"/>
  <c r="B1156" i="14"/>
  <c r="C1156" i="14" s="1"/>
  <c r="B1157" i="14"/>
  <c r="C1157" i="14" s="1"/>
  <c r="B1158" i="14"/>
  <c r="C1158" i="14" s="1"/>
  <c r="B1159" i="14"/>
  <c r="C1159" i="14" s="1"/>
  <c r="B1160" i="14"/>
  <c r="C1160" i="14" s="1"/>
  <c r="B1161" i="14"/>
  <c r="C1161" i="14" s="1"/>
  <c r="B1162" i="14"/>
  <c r="C1162" i="14" s="1"/>
  <c r="B1163" i="14"/>
  <c r="B1164" i="14"/>
  <c r="B1165" i="14"/>
  <c r="B1166" i="14"/>
  <c r="B1167" i="14"/>
  <c r="B1168" i="14"/>
  <c r="B1169" i="14"/>
  <c r="B1170" i="14"/>
  <c r="B1171" i="14"/>
  <c r="B1172" i="14"/>
  <c r="B1173" i="14"/>
  <c r="B1174" i="14"/>
  <c r="B1175" i="14"/>
  <c r="B1176" i="14"/>
  <c r="B1177" i="14"/>
  <c r="B1178" i="14"/>
  <c r="B1179" i="14"/>
  <c r="B1180" i="14"/>
  <c r="B1181" i="14"/>
  <c r="B1182" i="14"/>
  <c r="B1183" i="14"/>
  <c r="B1184" i="14"/>
  <c r="B1185" i="14"/>
  <c r="B1186" i="14"/>
  <c r="B1187" i="14"/>
  <c r="B1188" i="14"/>
  <c r="B1189" i="14"/>
  <c r="B1190" i="14"/>
  <c r="B1191" i="14"/>
  <c r="B1192" i="14"/>
  <c r="B1193" i="14"/>
  <c r="B1194" i="14"/>
  <c r="B1195" i="14"/>
  <c r="B1196" i="14"/>
  <c r="B1197" i="14"/>
  <c r="B1198" i="14"/>
  <c r="B1199" i="14"/>
  <c r="B1200" i="14"/>
  <c r="B1201" i="14"/>
  <c r="B1202" i="14"/>
  <c r="B1203" i="14"/>
  <c r="B1204" i="14"/>
  <c r="B1205" i="14"/>
  <c r="B1206" i="14"/>
  <c r="B1207" i="14"/>
  <c r="B1208" i="14"/>
  <c r="B1209" i="14"/>
  <c r="B1210" i="14"/>
  <c r="B1211" i="14"/>
  <c r="B1212" i="14"/>
  <c r="B1213" i="14"/>
  <c r="B1214" i="14"/>
  <c r="B1215" i="14"/>
  <c r="B1216" i="14"/>
  <c r="B1217" i="14"/>
  <c r="B1218" i="14"/>
  <c r="B1219" i="14"/>
  <c r="B1220" i="14"/>
  <c r="B1221" i="14"/>
  <c r="B1222" i="14"/>
  <c r="B1223" i="14"/>
  <c r="B1224" i="14"/>
  <c r="B1225" i="14"/>
  <c r="B1226" i="14"/>
  <c r="B1227" i="14"/>
  <c r="B1228" i="14"/>
  <c r="B1229" i="14"/>
  <c r="B1230" i="14"/>
  <c r="B1231" i="14"/>
  <c r="B1232" i="14"/>
  <c r="B1233" i="14"/>
  <c r="B1234" i="14"/>
  <c r="B1235" i="14"/>
  <c r="B1236" i="14"/>
  <c r="B1237" i="14"/>
  <c r="B1238" i="14"/>
  <c r="B1239" i="14"/>
  <c r="B1240" i="14"/>
  <c r="B1241" i="14"/>
  <c r="B1242" i="14"/>
  <c r="B1243" i="14"/>
  <c r="B1244" i="14"/>
  <c r="B1245" i="14"/>
  <c r="B1246" i="14"/>
  <c r="B1247" i="14"/>
  <c r="B1248" i="14"/>
  <c r="B1249" i="14"/>
  <c r="B1250" i="14"/>
  <c r="B1251" i="14"/>
  <c r="B1252" i="14"/>
  <c r="B1253" i="14"/>
  <c r="B1254" i="14"/>
  <c r="B1255" i="14"/>
  <c r="B1256" i="14"/>
  <c r="B1257" i="14"/>
  <c r="B1258" i="14"/>
  <c r="B1259" i="14"/>
  <c r="B1260" i="14"/>
  <c r="B1261" i="14"/>
  <c r="B1262" i="14"/>
  <c r="B1263" i="14"/>
  <c r="B1264" i="14"/>
  <c r="B1265" i="14"/>
  <c r="B1266" i="14"/>
  <c r="B1267" i="14"/>
  <c r="B1268" i="14"/>
  <c r="B1269" i="14"/>
  <c r="B1270" i="14"/>
  <c r="B1271" i="14"/>
  <c r="B1272" i="14"/>
  <c r="B1273" i="14"/>
  <c r="B1274" i="14"/>
  <c r="B1275" i="14"/>
  <c r="B1276" i="14"/>
  <c r="B1277" i="14"/>
  <c r="B1278" i="14"/>
  <c r="B1279" i="14"/>
  <c r="B1280" i="14"/>
  <c r="B1281" i="14"/>
  <c r="B1282" i="14"/>
  <c r="C1282" i="14" s="1"/>
  <c r="B1283" i="14"/>
  <c r="C1283" i="14" s="1"/>
  <c r="B1284" i="14"/>
  <c r="C1284" i="14" s="1"/>
  <c r="B1285" i="14"/>
  <c r="C1285" i="14" s="1"/>
  <c r="B1286" i="14"/>
  <c r="C1286" i="14" s="1"/>
  <c r="B1287" i="14"/>
  <c r="C1287" i="14" s="1"/>
  <c r="B1288" i="14"/>
  <c r="C1288" i="14" s="1"/>
  <c r="B1289" i="14"/>
  <c r="C1289" i="14" s="1"/>
  <c r="B1290" i="14"/>
  <c r="C1290" i="14" s="1"/>
  <c r="B1291" i="14"/>
  <c r="C1291" i="14" s="1"/>
  <c r="B1292" i="14"/>
  <c r="C1292" i="14" s="1"/>
  <c r="B1293" i="14"/>
  <c r="C1293" i="14" s="1"/>
  <c r="B1294" i="14"/>
  <c r="C1294" i="14" s="1"/>
  <c r="B1295" i="14"/>
  <c r="C1295" i="14" s="1"/>
  <c r="B1296" i="14"/>
  <c r="C1296" i="14" s="1"/>
  <c r="B1297" i="14"/>
  <c r="C1297" i="14" s="1"/>
  <c r="B1298" i="14"/>
  <c r="C1298" i="14" s="1"/>
  <c r="B1299" i="14"/>
  <c r="C1299" i="14" s="1"/>
  <c r="B1300" i="14"/>
  <c r="C1300" i="14" s="1"/>
  <c r="B1301" i="14"/>
  <c r="C1301" i="14" s="1"/>
  <c r="B1302" i="14"/>
  <c r="C1302" i="14" s="1"/>
  <c r="B1303" i="14"/>
  <c r="C1303" i="14" s="1"/>
  <c r="B1304" i="14"/>
  <c r="C1304" i="14" s="1"/>
  <c r="B1305" i="14"/>
  <c r="C1305" i="14" s="1"/>
  <c r="B1306" i="14"/>
  <c r="C1306" i="14" s="1"/>
  <c r="B1307" i="14"/>
  <c r="C1307" i="14" s="1"/>
  <c r="B1308" i="14"/>
  <c r="C1308" i="14" s="1"/>
  <c r="B1309" i="14"/>
  <c r="C1309" i="14" s="1"/>
  <c r="B1310" i="14"/>
  <c r="C1310" i="14" s="1"/>
  <c r="B1311" i="14"/>
  <c r="C1311" i="14" s="1"/>
  <c r="B1312" i="14"/>
  <c r="C1312" i="14" s="1"/>
  <c r="B1313" i="14"/>
  <c r="C1313" i="14" s="1"/>
  <c r="B1314" i="14"/>
  <c r="C1314" i="14" s="1"/>
  <c r="B1315" i="14"/>
  <c r="C1315" i="14" s="1"/>
  <c r="B1316" i="14"/>
  <c r="C1316" i="14" s="1"/>
  <c r="B1317" i="14"/>
  <c r="C1317" i="14" s="1"/>
  <c r="B1318" i="14"/>
  <c r="C1318" i="14" s="1"/>
  <c r="B1319" i="14"/>
  <c r="C1319" i="14" s="1"/>
  <c r="B1320" i="14"/>
  <c r="C1320" i="14" s="1"/>
  <c r="B1321" i="14"/>
  <c r="C1321" i="14" s="1"/>
  <c r="B1322" i="14"/>
  <c r="C1322" i="14" s="1"/>
  <c r="B1323" i="14"/>
  <c r="B1324" i="14"/>
  <c r="B1325" i="14"/>
  <c r="B1326" i="14"/>
  <c r="B1327" i="14"/>
  <c r="B1328" i="14"/>
  <c r="B1329" i="14"/>
  <c r="B1330" i="14"/>
  <c r="B1331" i="14"/>
  <c r="B1332" i="14"/>
  <c r="B1333" i="14"/>
  <c r="B1334" i="14"/>
  <c r="B1335" i="14"/>
  <c r="B1336" i="14"/>
  <c r="B1337" i="14"/>
  <c r="B1338" i="14"/>
  <c r="B1339" i="14"/>
  <c r="B1340" i="14"/>
  <c r="B1341" i="14"/>
  <c r="B1342" i="14"/>
  <c r="B1343" i="14"/>
  <c r="B1344" i="14"/>
  <c r="B1345" i="14"/>
  <c r="B1346" i="14"/>
  <c r="B1347" i="14"/>
  <c r="B1348" i="14"/>
  <c r="B1349" i="14"/>
  <c r="B1350" i="14"/>
  <c r="B1351" i="14"/>
  <c r="B1352" i="14"/>
  <c r="B1353" i="14"/>
  <c r="B1354" i="14"/>
  <c r="B1355" i="14"/>
  <c r="B1356" i="14"/>
  <c r="B1357" i="14"/>
  <c r="B1358" i="14"/>
  <c r="B1359" i="14"/>
  <c r="B1360" i="14"/>
  <c r="B1361" i="14"/>
  <c r="B1362" i="14"/>
  <c r="B1363" i="14"/>
  <c r="B1364" i="14"/>
  <c r="B1365" i="14"/>
  <c r="B1366" i="14"/>
  <c r="B1367" i="14"/>
  <c r="B1368" i="14"/>
  <c r="B1369" i="14"/>
  <c r="B1370" i="14"/>
  <c r="B1371" i="14"/>
  <c r="B1372" i="14"/>
  <c r="B1373" i="14"/>
  <c r="B1374" i="14"/>
  <c r="B1375" i="14"/>
  <c r="B1376" i="14"/>
  <c r="B1377" i="14"/>
  <c r="B1378" i="14"/>
  <c r="B1379" i="14"/>
  <c r="B1380" i="14"/>
  <c r="B1381" i="14"/>
  <c r="B1382" i="14"/>
  <c r="B1383" i="14"/>
  <c r="B1384" i="14"/>
  <c r="B1385" i="14"/>
  <c r="B1386" i="14"/>
  <c r="B1387" i="14"/>
  <c r="B1388" i="14"/>
  <c r="B1389" i="14"/>
  <c r="B1390" i="14"/>
  <c r="B1391" i="14"/>
  <c r="B1392" i="14"/>
  <c r="B1393" i="14"/>
  <c r="B1394" i="14"/>
  <c r="B1395" i="14"/>
  <c r="B1396" i="14"/>
  <c r="B1397" i="14"/>
  <c r="B1398" i="14"/>
  <c r="B1399" i="14"/>
  <c r="B1400" i="14"/>
  <c r="B1401" i="14"/>
  <c r="B1402" i="14"/>
  <c r="B1403" i="14"/>
  <c r="B1404" i="14"/>
  <c r="B1405" i="14"/>
  <c r="B1406" i="14"/>
  <c r="B1407" i="14"/>
  <c r="B1408" i="14"/>
  <c r="B1409" i="14"/>
  <c r="B1410" i="14"/>
  <c r="B1411" i="14"/>
  <c r="B1412" i="14"/>
  <c r="B1413" i="14"/>
  <c r="B1414" i="14"/>
  <c r="B1415" i="14"/>
  <c r="B1416" i="14"/>
  <c r="B1417" i="14"/>
  <c r="B1418" i="14"/>
  <c r="B1419" i="14"/>
  <c r="B1420" i="14"/>
  <c r="B1421" i="14"/>
  <c r="B1422" i="14"/>
  <c r="B1423" i="14"/>
  <c r="B1424" i="14"/>
  <c r="B1425" i="14"/>
  <c r="B1426" i="14"/>
  <c r="B1427" i="14"/>
  <c r="B1428" i="14"/>
  <c r="B1429" i="14"/>
  <c r="B1430" i="14"/>
  <c r="B1431" i="14"/>
  <c r="B1432" i="14"/>
  <c r="B1433" i="14"/>
  <c r="B1434" i="14"/>
  <c r="B1435" i="14"/>
  <c r="B1436" i="14"/>
  <c r="B1437" i="14"/>
  <c r="B1438" i="14"/>
  <c r="B1439" i="14"/>
  <c r="B1440" i="14"/>
  <c r="B1441" i="14"/>
  <c r="B1442" i="14"/>
  <c r="B1443" i="14"/>
  <c r="C1443" i="14" s="1"/>
  <c r="B1444" i="14"/>
  <c r="C1444" i="14" s="1"/>
  <c r="B1445" i="14"/>
  <c r="C1445" i="14" s="1"/>
  <c r="B1446" i="14"/>
  <c r="C1446" i="14" s="1"/>
  <c r="B1447" i="14"/>
  <c r="C1447" i="14" s="1"/>
  <c r="B1448" i="14"/>
  <c r="C1448" i="14" s="1"/>
  <c r="B1449" i="14"/>
  <c r="C1449" i="14" s="1"/>
  <c r="B1450" i="14"/>
  <c r="C1450" i="14" s="1"/>
  <c r="B1451" i="14"/>
  <c r="C1451" i="14" s="1"/>
  <c r="B1452" i="14"/>
  <c r="C1452" i="14" s="1"/>
  <c r="B1453" i="14"/>
  <c r="C1453" i="14" s="1"/>
  <c r="B1454" i="14"/>
  <c r="C1454" i="14" s="1"/>
  <c r="B1455" i="14"/>
  <c r="C1455" i="14" s="1"/>
  <c r="B1456" i="14"/>
  <c r="C1456" i="14" s="1"/>
  <c r="B1457" i="14"/>
  <c r="C1457" i="14" s="1"/>
  <c r="B1458" i="14"/>
  <c r="C1458" i="14" s="1"/>
  <c r="B1459" i="14"/>
  <c r="C1459" i="14" s="1"/>
  <c r="B1460" i="14"/>
  <c r="C1460" i="14" s="1"/>
  <c r="B1461" i="14"/>
  <c r="C1461" i="14" s="1"/>
  <c r="B1462" i="14"/>
  <c r="C1462" i="14" s="1"/>
  <c r="B1463" i="14"/>
  <c r="C1463" i="14" s="1"/>
  <c r="B1464" i="14"/>
  <c r="C1464" i="14" s="1"/>
  <c r="B1465" i="14"/>
  <c r="C1465" i="14" s="1"/>
  <c r="B1466" i="14"/>
  <c r="C1466" i="14" s="1"/>
  <c r="B1467" i="14"/>
  <c r="C1467" i="14" s="1"/>
  <c r="B1468" i="14"/>
  <c r="C1468" i="14" s="1"/>
  <c r="B1469" i="14"/>
  <c r="C1469" i="14" s="1"/>
  <c r="B1470" i="14"/>
  <c r="C1470" i="14" s="1"/>
  <c r="B1471" i="14"/>
  <c r="C1471" i="14" s="1"/>
  <c r="B1472" i="14"/>
  <c r="C1472" i="14" s="1"/>
  <c r="B1473" i="14"/>
  <c r="C1473" i="14" s="1"/>
  <c r="B1474" i="14"/>
  <c r="C1474" i="14" s="1"/>
  <c r="B1475" i="14"/>
  <c r="C1475" i="14" s="1"/>
  <c r="B1476" i="14"/>
  <c r="C1476" i="14" s="1"/>
  <c r="B1477" i="14"/>
  <c r="C1477" i="14" s="1"/>
  <c r="B1478" i="14"/>
  <c r="C1478" i="14" s="1"/>
  <c r="B1479" i="14"/>
  <c r="C1479" i="14" s="1"/>
  <c r="B1480" i="14"/>
  <c r="C1480" i="14" s="1"/>
  <c r="B1481" i="14"/>
  <c r="C1481" i="14" s="1"/>
  <c r="B1482" i="14"/>
  <c r="C1482" i="14" s="1"/>
  <c r="B1483" i="14"/>
  <c r="B1484" i="14"/>
  <c r="B1485" i="14"/>
  <c r="B1486" i="14"/>
  <c r="B1487" i="14"/>
  <c r="B1488" i="14"/>
  <c r="B1489" i="14"/>
  <c r="B1490" i="14"/>
  <c r="B1491" i="14"/>
  <c r="B1492" i="14"/>
  <c r="B1493" i="14"/>
  <c r="B1494" i="14"/>
  <c r="B1495" i="14"/>
  <c r="B1496" i="14"/>
  <c r="B1497" i="14"/>
  <c r="B1498" i="14"/>
  <c r="B1499" i="14"/>
  <c r="B1500" i="14"/>
  <c r="B1501" i="14"/>
  <c r="B1502" i="14"/>
  <c r="B1503" i="14"/>
  <c r="B1504" i="14"/>
  <c r="B1505" i="14"/>
  <c r="B1506" i="14"/>
  <c r="B1507" i="14"/>
  <c r="B1508" i="14"/>
  <c r="B1509" i="14"/>
  <c r="B1510" i="14"/>
  <c r="B1511" i="14"/>
  <c r="B1512" i="14"/>
  <c r="B1513" i="14"/>
  <c r="B1514" i="14"/>
  <c r="B1515" i="14"/>
  <c r="B1516" i="14"/>
  <c r="B1517" i="14"/>
  <c r="B1518" i="14"/>
  <c r="B1519" i="14"/>
  <c r="B1520" i="14"/>
  <c r="B1521" i="14"/>
  <c r="B1522" i="14"/>
  <c r="B1523" i="14"/>
  <c r="B1524" i="14"/>
  <c r="B1525" i="14"/>
  <c r="B1526" i="14"/>
  <c r="B1527" i="14"/>
  <c r="B1528" i="14"/>
  <c r="B1529" i="14"/>
  <c r="B1530" i="14"/>
  <c r="B1531" i="14"/>
  <c r="B1532" i="14"/>
  <c r="B1533" i="14"/>
  <c r="B1534" i="14"/>
  <c r="B1535" i="14"/>
  <c r="B1536" i="14"/>
  <c r="B1537" i="14"/>
  <c r="B1538" i="14"/>
  <c r="B1539" i="14"/>
  <c r="B1540" i="14"/>
  <c r="B1541" i="14"/>
  <c r="B1542" i="14"/>
  <c r="B1543" i="14"/>
  <c r="B1544" i="14"/>
  <c r="B1545" i="14"/>
  <c r="B1546" i="14"/>
  <c r="B1547" i="14"/>
  <c r="B1548" i="14"/>
  <c r="B1549" i="14"/>
  <c r="B1550" i="14"/>
  <c r="B1551" i="14"/>
  <c r="B1552" i="14"/>
  <c r="B1553" i="14"/>
  <c r="B1554" i="14"/>
  <c r="B1555" i="14"/>
  <c r="B1556" i="14"/>
  <c r="B1557" i="14"/>
  <c r="B1558" i="14"/>
  <c r="B1559" i="14"/>
  <c r="B1560" i="14"/>
  <c r="B1561" i="14"/>
  <c r="B1562" i="14"/>
  <c r="B1563" i="14"/>
  <c r="B1564" i="14"/>
  <c r="B1565" i="14"/>
  <c r="B1566" i="14"/>
  <c r="B1567" i="14"/>
  <c r="B1568" i="14"/>
  <c r="B1569" i="14"/>
  <c r="B1570" i="14"/>
  <c r="B1571" i="14"/>
  <c r="B1572" i="14"/>
  <c r="B1573" i="14"/>
  <c r="B1574" i="14"/>
  <c r="B1575" i="14"/>
  <c r="B1576" i="14"/>
  <c r="B1577" i="14"/>
  <c r="B1578" i="14"/>
  <c r="B1579" i="14"/>
  <c r="B1580" i="14"/>
  <c r="B1581" i="14"/>
  <c r="B1582" i="14"/>
  <c r="B1583" i="14"/>
  <c r="B1584" i="14"/>
  <c r="B1585" i="14"/>
  <c r="B1586" i="14"/>
  <c r="B1587" i="14"/>
  <c r="B1588" i="14"/>
  <c r="B1589" i="14"/>
  <c r="B1590" i="14"/>
  <c r="B1591" i="14"/>
  <c r="B1592" i="14"/>
  <c r="B1593" i="14"/>
  <c r="B1594" i="14"/>
  <c r="B1595" i="14"/>
  <c r="B1596" i="14"/>
  <c r="B1597" i="14"/>
  <c r="B1598" i="14"/>
  <c r="B1599" i="14"/>
  <c r="B1600" i="14"/>
  <c r="B1601" i="14"/>
  <c r="B1602" i="14"/>
  <c r="C1602" i="14" s="1"/>
  <c r="B1603" i="14"/>
  <c r="C1603" i="14" s="1"/>
  <c r="B1604" i="14"/>
  <c r="C1604" i="14" s="1"/>
  <c r="B1605" i="14"/>
  <c r="C1605" i="14" s="1"/>
  <c r="B1606" i="14"/>
  <c r="C1606" i="14" s="1"/>
  <c r="B1607" i="14"/>
  <c r="C1607" i="14" s="1"/>
  <c r="B1608" i="14"/>
  <c r="C1608" i="14" s="1"/>
  <c r="B1609" i="14"/>
  <c r="C1609" i="14" s="1"/>
  <c r="B1610" i="14"/>
  <c r="C1610" i="14" s="1"/>
  <c r="B1611" i="14"/>
  <c r="C1611" i="14" s="1"/>
  <c r="B1612" i="14"/>
  <c r="C1612" i="14" s="1"/>
  <c r="B1613" i="14"/>
  <c r="C1613" i="14" s="1"/>
  <c r="B1614" i="14"/>
  <c r="C1614" i="14" s="1"/>
  <c r="B1615" i="14"/>
  <c r="C1615" i="14" s="1"/>
  <c r="B1616" i="14"/>
  <c r="C1616" i="14" s="1"/>
  <c r="B1617" i="14"/>
  <c r="C1617" i="14" s="1"/>
  <c r="B1618" i="14"/>
  <c r="C1618" i="14" s="1"/>
  <c r="B1619" i="14"/>
  <c r="C1619" i="14" s="1"/>
  <c r="B1620" i="14"/>
  <c r="C1620" i="14" s="1"/>
  <c r="B1621" i="14"/>
  <c r="C1621" i="14" s="1"/>
  <c r="B1622" i="14"/>
  <c r="C1622" i="14" s="1"/>
  <c r="B1623" i="14"/>
  <c r="C1623" i="14" s="1"/>
  <c r="B1624" i="14"/>
  <c r="C1624" i="14" s="1"/>
  <c r="B1625" i="14"/>
  <c r="C1625" i="14" s="1"/>
  <c r="B1626" i="14"/>
  <c r="C1626" i="14" s="1"/>
  <c r="B1627" i="14"/>
  <c r="C1627" i="14" s="1"/>
  <c r="B1628" i="14"/>
  <c r="C1628" i="14" s="1"/>
  <c r="B1629" i="14"/>
  <c r="C1629" i="14" s="1"/>
  <c r="B1630" i="14"/>
  <c r="C1630" i="14" s="1"/>
  <c r="B1631" i="14"/>
  <c r="C1631" i="14" s="1"/>
  <c r="B1632" i="14"/>
  <c r="C1632" i="14" s="1"/>
  <c r="B1633" i="14"/>
  <c r="C1633" i="14" s="1"/>
  <c r="B1634" i="14"/>
  <c r="C1634" i="14" s="1"/>
  <c r="B1635" i="14"/>
  <c r="C1635" i="14" s="1"/>
  <c r="B1636" i="14"/>
  <c r="C1636" i="14" s="1"/>
  <c r="B1637" i="14"/>
  <c r="C1637" i="14" s="1"/>
  <c r="B1638" i="14"/>
  <c r="C1638" i="14" s="1"/>
  <c r="B1639" i="14"/>
  <c r="C1639" i="14" s="1"/>
  <c r="B1640" i="14"/>
  <c r="C1640" i="14" s="1"/>
  <c r="B1641" i="14"/>
  <c r="C1641" i="14" s="1"/>
  <c r="B1642" i="14"/>
  <c r="C1642" i="14" s="1"/>
  <c r="B1643" i="14"/>
  <c r="B1644" i="14"/>
  <c r="B1645" i="14"/>
  <c r="B1646" i="14"/>
  <c r="B1647" i="14"/>
  <c r="B1648" i="14"/>
  <c r="B1649" i="14"/>
  <c r="B1650" i="14"/>
  <c r="B1651" i="14"/>
  <c r="B1652" i="14"/>
  <c r="B1653" i="14"/>
  <c r="B1654" i="14"/>
  <c r="B1655" i="14"/>
  <c r="B1656" i="14"/>
  <c r="B1657" i="14"/>
  <c r="B1658" i="14"/>
  <c r="B1659" i="14"/>
  <c r="B1660" i="14"/>
  <c r="B1661" i="14"/>
  <c r="B1662" i="14"/>
  <c r="B1663" i="14"/>
  <c r="B1664" i="14"/>
  <c r="B1665" i="14"/>
  <c r="B1666" i="14"/>
  <c r="B1667" i="14"/>
  <c r="B1668" i="14"/>
  <c r="B1669" i="14"/>
  <c r="B1670" i="14"/>
  <c r="B1671" i="14"/>
  <c r="B1672" i="14"/>
  <c r="B1673" i="14"/>
  <c r="B1674" i="14"/>
  <c r="B1675" i="14"/>
  <c r="B1676" i="14"/>
  <c r="B1677" i="14"/>
  <c r="B1678" i="14"/>
  <c r="B1679" i="14"/>
  <c r="B1680" i="14"/>
  <c r="B1681" i="14"/>
  <c r="B1682" i="14"/>
  <c r="B1683" i="14"/>
  <c r="B1684" i="14"/>
  <c r="B1685" i="14"/>
  <c r="B1686" i="14"/>
  <c r="B1687" i="14"/>
  <c r="B1688" i="14"/>
  <c r="B1689" i="14"/>
  <c r="B1690" i="14"/>
  <c r="B1691" i="14"/>
  <c r="B1692" i="14"/>
  <c r="B1693" i="14"/>
  <c r="B1694" i="14"/>
  <c r="B1695" i="14"/>
  <c r="B1696" i="14"/>
  <c r="B1697" i="14"/>
  <c r="B1698" i="14"/>
  <c r="B1699" i="14"/>
  <c r="B1700" i="14"/>
  <c r="B1701" i="14"/>
  <c r="B1702" i="14"/>
  <c r="B1703" i="14"/>
  <c r="B1704" i="14"/>
  <c r="B1705" i="14"/>
  <c r="B1706" i="14"/>
  <c r="B1707" i="14"/>
  <c r="B1708" i="14"/>
  <c r="B1709" i="14"/>
  <c r="B1710" i="14"/>
  <c r="B1711" i="14"/>
  <c r="B1712" i="14"/>
  <c r="B1713" i="14"/>
  <c r="B1714" i="14"/>
  <c r="B1715" i="14"/>
  <c r="B1716" i="14"/>
  <c r="B1717" i="14"/>
  <c r="B1718" i="14"/>
  <c r="B1719" i="14"/>
  <c r="B1720" i="14"/>
  <c r="B1721" i="14"/>
  <c r="B1722" i="14"/>
  <c r="B1723" i="14"/>
  <c r="B1724" i="14"/>
  <c r="B1725" i="14"/>
  <c r="B1726" i="14"/>
  <c r="B1727" i="14"/>
  <c r="B1728" i="14"/>
  <c r="B1729" i="14"/>
  <c r="B1730" i="14"/>
  <c r="B1731" i="14"/>
  <c r="B1732" i="14"/>
  <c r="B1733" i="14"/>
  <c r="B1734" i="14"/>
  <c r="B1735" i="14"/>
  <c r="B1736" i="14"/>
  <c r="B1737" i="14"/>
  <c r="B1738" i="14"/>
  <c r="B1739" i="14"/>
  <c r="B1740" i="14"/>
  <c r="B1741" i="14"/>
  <c r="B1742" i="14"/>
  <c r="B1743" i="14"/>
  <c r="B1744" i="14"/>
  <c r="B1745" i="14"/>
  <c r="B1746" i="14"/>
  <c r="B1747" i="14"/>
  <c r="B1748" i="14"/>
  <c r="B1749" i="14"/>
  <c r="B1750" i="14"/>
  <c r="B1751" i="14"/>
  <c r="B1752" i="14"/>
  <c r="B1753" i="14"/>
  <c r="B1754" i="14"/>
  <c r="B1755" i="14"/>
  <c r="B1756" i="14"/>
  <c r="B1757" i="14"/>
  <c r="B1758" i="14"/>
  <c r="B1759" i="14"/>
  <c r="B1760" i="14"/>
  <c r="B1761" i="14"/>
  <c r="B1762" i="14"/>
  <c r="B1763" i="14"/>
  <c r="C1763" i="14" s="1"/>
  <c r="B1764" i="14"/>
  <c r="C1764" i="14" s="1"/>
  <c r="B1765" i="14"/>
  <c r="C1765" i="14" s="1"/>
  <c r="B1766" i="14"/>
  <c r="C1766" i="14" s="1"/>
  <c r="B1767" i="14"/>
  <c r="C1767" i="14" s="1"/>
  <c r="B1768" i="14"/>
  <c r="C1768" i="14" s="1"/>
  <c r="B1769" i="14"/>
  <c r="C1769" i="14" s="1"/>
  <c r="B1770" i="14"/>
  <c r="C1770" i="14" s="1"/>
  <c r="B1771" i="14"/>
  <c r="C1771" i="14" s="1"/>
  <c r="B1772" i="14"/>
  <c r="C1772" i="14" s="1"/>
  <c r="B1773" i="14"/>
  <c r="C1773" i="14" s="1"/>
  <c r="B1774" i="14"/>
  <c r="C1774" i="14" s="1"/>
  <c r="B1775" i="14"/>
  <c r="C1775" i="14" s="1"/>
  <c r="B1776" i="14"/>
  <c r="C1776" i="14" s="1"/>
  <c r="B1777" i="14"/>
  <c r="C1777" i="14" s="1"/>
  <c r="B1778" i="14"/>
  <c r="C1778" i="14" s="1"/>
  <c r="B1779" i="14"/>
  <c r="C1779" i="14" s="1"/>
  <c r="B1780" i="14"/>
  <c r="C1780" i="14" s="1"/>
  <c r="B1781" i="14"/>
  <c r="C1781" i="14" s="1"/>
  <c r="B1782" i="14"/>
  <c r="C1782" i="14" s="1"/>
  <c r="B1783" i="14"/>
  <c r="C1783" i="14" s="1"/>
  <c r="B1784" i="14"/>
  <c r="C1784" i="14" s="1"/>
  <c r="B1785" i="14"/>
  <c r="C1785" i="14" s="1"/>
  <c r="B1786" i="14"/>
  <c r="C1786" i="14" s="1"/>
  <c r="B1787" i="14"/>
  <c r="C1787" i="14" s="1"/>
  <c r="B1788" i="14"/>
  <c r="C1788" i="14" s="1"/>
  <c r="B1789" i="14"/>
  <c r="C1789" i="14" s="1"/>
  <c r="B1790" i="14"/>
  <c r="C1790" i="14" s="1"/>
  <c r="B1791" i="14"/>
  <c r="C1791" i="14" s="1"/>
  <c r="B1792" i="14"/>
  <c r="C1792" i="14" s="1"/>
  <c r="B1793" i="14"/>
  <c r="C1793" i="14" s="1"/>
  <c r="B1794" i="14"/>
  <c r="C1794" i="14" s="1"/>
  <c r="B1795" i="14"/>
  <c r="C1795" i="14" s="1"/>
  <c r="B1796" i="14"/>
  <c r="C1796" i="14" s="1"/>
  <c r="B1797" i="14"/>
  <c r="C1797" i="14" s="1"/>
  <c r="B1798" i="14"/>
  <c r="C1798" i="14" s="1"/>
  <c r="B1799" i="14"/>
  <c r="C1799" i="14" s="1"/>
  <c r="B1800" i="14"/>
  <c r="C1800" i="14" s="1"/>
  <c r="B1801" i="14"/>
  <c r="C1801" i="14" s="1"/>
  <c r="B1802" i="14"/>
  <c r="C1802" i="14" s="1"/>
  <c r="B1803" i="14"/>
  <c r="B1804" i="14"/>
  <c r="B1805" i="14"/>
  <c r="B1806" i="14"/>
  <c r="B1807" i="14"/>
  <c r="B1808" i="14"/>
  <c r="B1809" i="14"/>
  <c r="B1810" i="14"/>
  <c r="B1811" i="14"/>
  <c r="B1812" i="14"/>
  <c r="B1813" i="14"/>
  <c r="B1814" i="14"/>
  <c r="B1815" i="14"/>
  <c r="B1816" i="14"/>
  <c r="B1817" i="14"/>
  <c r="B1818" i="14"/>
  <c r="B1819" i="14"/>
  <c r="B1820" i="14"/>
  <c r="B1821" i="14"/>
  <c r="B1822" i="14"/>
  <c r="B1823" i="14"/>
  <c r="B1824" i="14"/>
  <c r="B1825" i="14"/>
  <c r="B1826" i="14"/>
  <c r="B1827" i="14"/>
  <c r="B1828" i="14"/>
  <c r="B1829" i="14"/>
  <c r="B1830" i="14"/>
  <c r="B1831" i="14"/>
  <c r="B1832" i="14"/>
  <c r="B1833" i="14"/>
  <c r="B1834" i="14"/>
  <c r="B1835" i="14"/>
  <c r="B1836" i="14"/>
  <c r="B1837" i="14"/>
  <c r="B1838" i="14"/>
  <c r="B1839" i="14"/>
  <c r="B1840" i="14"/>
  <c r="B1841" i="14"/>
  <c r="B1842" i="14"/>
  <c r="B1843" i="14"/>
  <c r="B1844" i="14"/>
  <c r="B1845" i="14"/>
  <c r="B1846" i="14"/>
  <c r="B1847" i="14"/>
  <c r="B1848" i="14"/>
  <c r="B1849" i="14"/>
  <c r="B1850" i="14"/>
  <c r="B1851" i="14"/>
  <c r="B1852" i="14"/>
  <c r="B1853" i="14"/>
  <c r="B1854" i="14"/>
  <c r="B1855" i="14"/>
  <c r="B1856" i="14"/>
  <c r="B1857" i="14"/>
  <c r="B1858" i="14"/>
  <c r="B1859" i="14"/>
  <c r="B1860" i="14"/>
  <c r="B1861" i="14"/>
  <c r="B1862" i="14"/>
  <c r="B1863" i="14"/>
  <c r="B1864" i="14"/>
  <c r="B1865" i="14"/>
  <c r="B1866" i="14"/>
  <c r="B1867" i="14"/>
  <c r="B1868" i="14"/>
  <c r="B1869" i="14"/>
  <c r="B1870" i="14"/>
  <c r="B1871" i="14"/>
  <c r="B1872" i="14"/>
  <c r="B1873" i="14"/>
  <c r="B1874" i="14"/>
  <c r="B1875" i="14"/>
  <c r="B1876" i="14"/>
  <c r="B1877" i="14"/>
  <c r="B1878" i="14"/>
  <c r="B1879" i="14"/>
  <c r="B1880" i="14"/>
  <c r="B1881" i="14"/>
  <c r="B1882" i="14"/>
  <c r="B1883" i="14"/>
  <c r="B1884" i="14"/>
  <c r="B1885" i="14"/>
  <c r="B1886" i="14"/>
  <c r="B1887" i="14"/>
  <c r="B1888" i="14"/>
  <c r="B1889" i="14"/>
  <c r="B1890" i="14"/>
  <c r="B1891" i="14"/>
  <c r="B1892" i="14"/>
  <c r="B1893" i="14"/>
  <c r="B1894" i="14"/>
  <c r="B1895" i="14"/>
  <c r="B1896" i="14"/>
  <c r="B1897" i="14"/>
  <c r="B1898" i="14"/>
  <c r="B1899" i="14"/>
  <c r="B1900" i="14"/>
  <c r="B1901" i="14"/>
  <c r="B1902" i="14"/>
  <c r="B1903" i="14"/>
  <c r="B1904" i="14"/>
  <c r="B1905" i="14"/>
  <c r="B1906" i="14"/>
  <c r="B1907" i="14"/>
  <c r="B1908" i="14"/>
  <c r="B1909" i="14"/>
  <c r="B1910" i="14"/>
  <c r="B1911" i="14"/>
  <c r="B1912" i="14"/>
  <c r="B1913" i="14"/>
  <c r="B1914" i="14"/>
  <c r="B1915" i="14"/>
  <c r="B1916" i="14"/>
  <c r="B1917" i="14"/>
  <c r="B1918" i="14"/>
  <c r="B1919" i="14"/>
  <c r="B1920" i="14"/>
  <c r="B1921" i="14"/>
  <c r="B1922" i="14"/>
  <c r="B1923" i="14"/>
  <c r="C1923" i="14" s="1"/>
  <c r="B1924" i="14"/>
  <c r="C1924" i="14" s="1"/>
  <c r="B1925" i="14"/>
  <c r="C1925" i="14" s="1"/>
  <c r="B1926" i="14"/>
  <c r="C1926" i="14" s="1"/>
  <c r="B1927" i="14"/>
  <c r="C1927" i="14" s="1"/>
  <c r="B1928" i="14"/>
  <c r="C1928" i="14" s="1"/>
  <c r="B1929" i="14"/>
  <c r="C1929" i="14" s="1"/>
  <c r="B1930" i="14"/>
  <c r="C1930" i="14" s="1"/>
  <c r="B1931" i="14"/>
  <c r="C1931" i="14" s="1"/>
  <c r="B1932" i="14"/>
  <c r="C1932" i="14" s="1"/>
  <c r="B1933" i="14"/>
  <c r="C1933" i="14" s="1"/>
  <c r="B1934" i="14"/>
  <c r="C1934" i="14" s="1"/>
  <c r="B1935" i="14"/>
  <c r="C1935" i="14" s="1"/>
  <c r="B1936" i="14"/>
  <c r="C1936" i="14" s="1"/>
  <c r="B1937" i="14"/>
  <c r="C1937" i="14" s="1"/>
  <c r="B1938" i="14"/>
  <c r="C1938" i="14" s="1"/>
  <c r="B1939" i="14"/>
  <c r="C1939" i="14" s="1"/>
  <c r="B1940" i="14"/>
  <c r="C1940" i="14" s="1"/>
  <c r="B1941" i="14"/>
  <c r="C1941" i="14" s="1"/>
  <c r="B1942" i="14"/>
  <c r="C1942" i="14" s="1"/>
  <c r="B1943" i="14"/>
  <c r="C1943" i="14" s="1"/>
  <c r="B1944" i="14"/>
  <c r="C1944" i="14" s="1"/>
  <c r="B1945" i="14"/>
  <c r="C1945" i="14" s="1"/>
  <c r="B1946" i="14"/>
  <c r="C1946" i="14" s="1"/>
  <c r="B1947" i="14"/>
  <c r="C1947" i="14" s="1"/>
  <c r="B1948" i="14"/>
  <c r="C1948" i="14" s="1"/>
  <c r="B1949" i="14"/>
  <c r="C1949" i="14" s="1"/>
  <c r="B1950" i="14"/>
  <c r="C1950" i="14" s="1"/>
  <c r="B1951" i="14"/>
  <c r="C1951" i="14" s="1"/>
  <c r="B1952" i="14"/>
  <c r="C1952" i="14" s="1"/>
  <c r="B1953" i="14"/>
  <c r="C1953" i="14" s="1"/>
  <c r="B1954" i="14"/>
  <c r="C1954" i="14" s="1"/>
  <c r="B1955" i="14"/>
  <c r="C1955" i="14" s="1"/>
  <c r="B1956" i="14"/>
  <c r="C1956" i="14" s="1"/>
  <c r="B1957" i="14"/>
  <c r="C1957" i="14" s="1"/>
  <c r="B1958" i="14"/>
  <c r="C1958" i="14" s="1"/>
  <c r="B1959" i="14"/>
  <c r="C1959" i="14" s="1"/>
  <c r="B1960" i="14"/>
  <c r="C1960" i="14" s="1"/>
  <c r="B1961" i="14"/>
  <c r="C1961" i="14" s="1"/>
  <c r="B1962" i="14"/>
  <c r="C1962" i="14" s="1"/>
  <c r="B1963" i="14"/>
  <c r="B1964" i="14"/>
  <c r="B1965" i="14"/>
  <c r="B1966" i="14"/>
  <c r="B1967" i="14"/>
  <c r="B1968" i="14"/>
  <c r="B1969" i="14"/>
  <c r="B1970" i="14"/>
  <c r="B1971" i="14"/>
  <c r="B1972" i="14"/>
  <c r="B1973" i="14"/>
  <c r="B1974" i="14"/>
  <c r="B1975" i="14"/>
  <c r="B1976" i="14"/>
  <c r="B1977" i="14"/>
  <c r="B1978" i="14"/>
  <c r="B1979" i="14"/>
  <c r="B1980" i="14"/>
  <c r="B1981" i="14"/>
  <c r="B1982" i="14"/>
  <c r="B1983" i="14"/>
  <c r="B1984" i="14"/>
  <c r="B1985" i="14"/>
  <c r="B1986" i="14"/>
  <c r="B1987" i="14"/>
  <c r="B1988" i="14"/>
  <c r="B1989" i="14"/>
  <c r="B1990" i="14"/>
  <c r="B1991" i="14"/>
  <c r="B1992" i="14"/>
  <c r="B1993" i="14"/>
  <c r="B1994" i="14"/>
  <c r="B1995" i="14"/>
  <c r="B1996" i="14"/>
  <c r="B1997" i="14"/>
  <c r="B1998" i="14"/>
  <c r="B1999" i="14"/>
  <c r="B2000" i="14"/>
  <c r="B2001" i="14"/>
  <c r="B2002" i="14"/>
  <c r="B2003" i="14"/>
  <c r="B2004" i="14"/>
  <c r="B2005" i="14"/>
  <c r="B2006" i="14"/>
  <c r="B2007" i="14"/>
  <c r="B2008" i="14"/>
  <c r="B2009" i="14"/>
  <c r="B2010" i="14"/>
  <c r="B2011" i="14"/>
  <c r="B2012" i="14"/>
  <c r="B2013" i="14"/>
  <c r="B2014" i="14"/>
  <c r="B2015" i="14"/>
  <c r="B2016" i="14"/>
  <c r="B2017" i="14"/>
  <c r="B2018" i="14"/>
  <c r="B2019" i="14"/>
  <c r="B2020" i="14"/>
  <c r="B2021" i="14"/>
  <c r="B2022" i="14"/>
  <c r="B2023" i="14"/>
  <c r="B2024" i="14"/>
  <c r="B2025" i="14"/>
  <c r="B2026" i="14"/>
  <c r="B2027" i="14"/>
  <c r="B2028" i="14"/>
  <c r="B2029" i="14"/>
  <c r="B2030" i="14"/>
  <c r="B2031" i="14"/>
  <c r="B2032" i="14"/>
  <c r="B2033" i="14"/>
  <c r="B2034" i="14"/>
  <c r="B2035" i="14"/>
  <c r="B2036" i="14"/>
  <c r="B2037" i="14"/>
  <c r="B2038" i="14"/>
  <c r="B2039" i="14"/>
  <c r="B2040" i="14"/>
  <c r="B2041" i="14"/>
  <c r="B2042" i="14"/>
  <c r="B2043" i="14"/>
  <c r="B2044" i="14"/>
  <c r="B2045" i="14"/>
  <c r="B2046" i="14"/>
  <c r="B2047" i="14"/>
  <c r="B2048" i="14"/>
  <c r="B2049" i="14"/>
  <c r="B2050" i="14"/>
  <c r="B2051" i="14"/>
  <c r="B2052" i="14"/>
  <c r="B2053" i="14"/>
  <c r="B2054" i="14"/>
  <c r="B2055" i="14"/>
  <c r="B2056" i="14"/>
  <c r="B2057" i="14"/>
  <c r="B2058" i="14"/>
  <c r="B2059" i="14"/>
  <c r="B2060" i="14"/>
  <c r="B2061" i="14"/>
  <c r="B2062" i="14"/>
  <c r="B2063" i="14"/>
  <c r="B2064" i="14"/>
  <c r="B2065" i="14"/>
  <c r="B2066" i="14"/>
  <c r="B2067" i="14"/>
  <c r="B2068" i="14"/>
  <c r="B2069" i="14"/>
  <c r="B2070" i="14"/>
  <c r="B2071" i="14"/>
  <c r="B2072" i="14"/>
  <c r="B2073" i="14"/>
  <c r="B2074" i="14"/>
  <c r="B2075" i="14"/>
  <c r="B2076" i="14"/>
  <c r="B2077" i="14"/>
  <c r="B2078" i="14"/>
  <c r="B2079" i="14"/>
  <c r="B2080" i="14"/>
  <c r="B2081" i="14"/>
  <c r="B2082" i="14"/>
  <c r="C2082" i="14" s="1"/>
  <c r="B2083" i="14"/>
  <c r="C2083" i="14" s="1"/>
  <c r="B2084" i="14"/>
  <c r="C2084" i="14" s="1"/>
  <c r="B2085" i="14"/>
  <c r="C2085" i="14" s="1"/>
  <c r="B2086" i="14"/>
  <c r="C2086" i="14" s="1"/>
  <c r="B2087" i="14"/>
  <c r="C2087" i="14" s="1"/>
  <c r="B2088" i="14"/>
  <c r="C2088" i="14" s="1"/>
  <c r="B2089" i="14"/>
  <c r="C2089" i="14" s="1"/>
  <c r="B2090" i="14"/>
  <c r="C2090" i="14" s="1"/>
  <c r="B2091" i="14"/>
  <c r="C2091" i="14" s="1"/>
  <c r="B2092" i="14"/>
  <c r="C2092" i="14" s="1"/>
  <c r="B2093" i="14"/>
  <c r="C2093" i="14" s="1"/>
  <c r="B2094" i="14"/>
  <c r="C2094" i="14" s="1"/>
  <c r="B2095" i="14"/>
  <c r="C2095" i="14" s="1"/>
  <c r="B2096" i="14"/>
  <c r="C2096" i="14" s="1"/>
  <c r="B2097" i="14"/>
  <c r="C2097" i="14" s="1"/>
  <c r="B2098" i="14"/>
  <c r="C2098" i="14" s="1"/>
  <c r="B2099" i="14"/>
  <c r="C2099" i="14" s="1"/>
  <c r="B2100" i="14"/>
  <c r="C2100" i="14" s="1"/>
  <c r="B2101" i="14"/>
  <c r="C2101" i="14" s="1"/>
  <c r="B2102" i="14"/>
  <c r="C2102" i="14" s="1"/>
  <c r="B2103" i="14"/>
  <c r="C2103" i="14" s="1"/>
  <c r="B2104" i="14"/>
  <c r="C2104" i="14" s="1"/>
  <c r="B2105" i="14"/>
  <c r="C2105" i="14" s="1"/>
  <c r="B2106" i="14"/>
  <c r="C2106" i="14" s="1"/>
  <c r="B2107" i="14"/>
  <c r="C2107" i="14" s="1"/>
  <c r="B2108" i="14"/>
  <c r="C2108" i="14" s="1"/>
  <c r="B2109" i="14"/>
  <c r="C2109" i="14" s="1"/>
  <c r="B2110" i="14"/>
  <c r="C2110" i="14" s="1"/>
  <c r="B2111" i="14"/>
  <c r="C2111" i="14" s="1"/>
  <c r="B2112" i="14"/>
  <c r="C2112" i="14" s="1"/>
  <c r="B2113" i="14"/>
  <c r="C2113" i="14" s="1"/>
  <c r="B2114" i="14"/>
  <c r="C2114" i="14" s="1"/>
  <c r="B2115" i="14"/>
  <c r="C2115" i="14" s="1"/>
  <c r="B2116" i="14"/>
  <c r="C2116" i="14" s="1"/>
  <c r="B2117" i="14"/>
  <c r="C2117" i="14" s="1"/>
  <c r="B2118" i="14"/>
  <c r="C2118" i="14" s="1"/>
  <c r="B2119" i="14"/>
  <c r="C2119" i="14" s="1"/>
  <c r="B2120" i="14"/>
  <c r="C2120" i="14" s="1"/>
  <c r="B2121" i="14"/>
  <c r="C2121" i="14" s="1"/>
  <c r="B2122" i="14"/>
  <c r="B2123" i="14"/>
  <c r="B2124" i="14"/>
  <c r="B2125" i="14"/>
  <c r="B2126" i="14"/>
  <c r="B2127" i="14"/>
  <c r="B2128" i="14"/>
  <c r="B2129" i="14"/>
  <c r="B2130" i="14"/>
  <c r="B2131" i="14"/>
  <c r="B2132" i="14"/>
  <c r="B2133" i="14"/>
  <c r="B2134" i="14"/>
  <c r="B2135" i="14"/>
  <c r="B2136" i="14"/>
  <c r="B2137" i="14"/>
  <c r="B2138" i="14"/>
  <c r="B2139" i="14"/>
  <c r="B2140" i="14"/>
  <c r="B2141" i="14"/>
  <c r="B2142" i="14"/>
  <c r="B2143" i="14"/>
  <c r="B2144" i="14"/>
  <c r="B2145" i="14"/>
  <c r="B2146" i="14"/>
  <c r="B2147" i="14"/>
  <c r="B2148" i="14"/>
  <c r="B2149" i="14"/>
  <c r="B2150" i="14"/>
  <c r="B2151" i="14"/>
  <c r="B2152" i="14"/>
  <c r="B2153" i="14"/>
  <c r="B2154" i="14"/>
  <c r="B2155" i="14"/>
  <c r="B2156" i="14"/>
  <c r="B2157" i="14"/>
  <c r="B2158" i="14"/>
  <c r="B2159" i="14"/>
  <c r="B2160" i="14"/>
  <c r="B2161" i="14"/>
  <c r="B2162" i="14"/>
  <c r="B2163" i="14"/>
  <c r="B2164" i="14"/>
  <c r="B2165" i="14"/>
  <c r="B2166" i="14"/>
  <c r="B2167" i="14"/>
  <c r="B2168" i="14"/>
  <c r="B2169" i="14"/>
  <c r="B2170" i="14"/>
  <c r="B2171" i="14"/>
  <c r="B2172" i="14"/>
  <c r="B2173" i="14"/>
  <c r="B2174" i="14"/>
  <c r="B2175" i="14"/>
  <c r="B2176" i="14"/>
  <c r="B2177" i="14"/>
  <c r="B2178" i="14"/>
  <c r="B2179" i="14"/>
  <c r="B2180" i="14"/>
  <c r="B2181" i="14"/>
  <c r="B2182" i="14"/>
  <c r="B2183" i="14"/>
  <c r="B2184" i="14"/>
  <c r="B2185" i="14"/>
  <c r="B2186" i="14"/>
  <c r="B2187" i="14"/>
  <c r="B2188" i="14"/>
  <c r="B2189" i="14"/>
  <c r="B2190" i="14"/>
  <c r="B2191" i="14"/>
  <c r="B2192" i="14"/>
  <c r="B2193" i="14"/>
  <c r="B2194" i="14"/>
  <c r="B2195" i="14"/>
  <c r="B2196" i="14"/>
  <c r="B2197" i="14"/>
  <c r="B2198" i="14"/>
  <c r="B2199" i="14"/>
  <c r="B2200" i="14"/>
  <c r="B2201" i="14"/>
  <c r="B2202" i="14"/>
  <c r="B2203" i="14"/>
  <c r="B2204" i="14"/>
  <c r="B2205" i="14"/>
  <c r="B2206" i="14"/>
  <c r="B2207" i="14"/>
  <c r="B2208" i="14"/>
  <c r="B2209" i="14"/>
  <c r="B2210" i="14"/>
  <c r="B2211" i="14"/>
  <c r="B2212" i="14"/>
  <c r="B2213" i="14"/>
  <c r="B2214" i="14"/>
  <c r="B2215" i="14"/>
  <c r="B2216" i="14"/>
  <c r="B2217" i="14"/>
  <c r="B2218" i="14"/>
  <c r="B2219" i="14"/>
  <c r="B2220" i="14"/>
  <c r="B2221" i="14"/>
  <c r="B2222" i="14"/>
  <c r="B2223" i="14"/>
  <c r="B2224" i="14"/>
  <c r="B2225" i="14"/>
  <c r="B2226" i="14"/>
  <c r="B2227" i="14"/>
  <c r="B2228" i="14"/>
  <c r="B2229" i="14"/>
  <c r="B2230" i="14"/>
  <c r="B2231" i="14"/>
  <c r="B2232" i="14"/>
  <c r="B2233" i="14"/>
  <c r="B2234" i="14"/>
  <c r="B2235" i="14"/>
  <c r="B2236" i="14"/>
  <c r="B2237" i="14"/>
  <c r="B2238" i="14"/>
  <c r="B2239" i="14"/>
  <c r="B2240" i="14"/>
  <c r="B2241" i="14"/>
  <c r="B2242" i="14"/>
  <c r="C2242" i="14" s="1"/>
  <c r="B2243" i="14"/>
  <c r="C2243" i="14" s="1"/>
  <c r="B2244" i="14"/>
  <c r="C2244" i="14" s="1"/>
  <c r="B2245" i="14"/>
  <c r="C2245" i="14" s="1"/>
  <c r="B2246" i="14"/>
  <c r="C2246" i="14" s="1"/>
  <c r="B2247" i="14"/>
  <c r="C2247" i="14" s="1"/>
  <c r="B2248" i="14"/>
  <c r="C2248" i="14" s="1"/>
  <c r="B2249" i="14"/>
  <c r="C2249" i="14" s="1"/>
  <c r="B2250" i="14"/>
  <c r="C2250" i="14" s="1"/>
  <c r="B2251" i="14"/>
  <c r="C2251" i="14" s="1"/>
  <c r="B2252" i="14"/>
  <c r="C2252" i="14" s="1"/>
  <c r="B2253" i="14"/>
  <c r="C2253" i="14" s="1"/>
  <c r="B2254" i="14"/>
  <c r="C2254" i="14" s="1"/>
  <c r="B2255" i="14"/>
  <c r="C2255" i="14" s="1"/>
  <c r="B2256" i="14"/>
  <c r="C2256" i="14" s="1"/>
  <c r="B2257" i="14"/>
  <c r="C2257" i="14" s="1"/>
  <c r="B2258" i="14"/>
  <c r="C2258" i="14" s="1"/>
  <c r="B2259" i="14"/>
  <c r="C2259" i="14" s="1"/>
  <c r="B2260" i="14"/>
  <c r="C2260" i="14" s="1"/>
  <c r="B2261" i="14"/>
  <c r="C2261" i="14" s="1"/>
  <c r="B2262" i="14"/>
  <c r="C2262" i="14" s="1"/>
  <c r="B2263" i="14"/>
  <c r="C2263" i="14" s="1"/>
  <c r="B2264" i="14"/>
  <c r="C2264" i="14" s="1"/>
  <c r="B2265" i="14"/>
  <c r="C2265" i="14" s="1"/>
  <c r="B2266" i="14"/>
  <c r="C2266" i="14" s="1"/>
  <c r="B2267" i="14"/>
  <c r="C2267" i="14" s="1"/>
  <c r="B2268" i="14"/>
  <c r="C2268" i="14" s="1"/>
  <c r="B2269" i="14"/>
  <c r="C2269" i="14" s="1"/>
  <c r="B2270" i="14"/>
  <c r="C2270" i="14" s="1"/>
  <c r="B2271" i="14"/>
  <c r="C2271" i="14" s="1"/>
  <c r="B2272" i="14"/>
  <c r="C2272" i="14" s="1"/>
  <c r="B2273" i="14"/>
  <c r="C2273" i="14" s="1"/>
  <c r="B2274" i="14"/>
  <c r="C2274" i="14" s="1"/>
  <c r="B2275" i="14"/>
  <c r="C2275" i="14" s="1"/>
  <c r="B2276" i="14"/>
  <c r="C2276" i="14" s="1"/>
  <c r="B2277" i="14"/>
  <c r="C2277" i="14" s="1"/>
  <c r="B2278" i="14"/>
  <c r="C2278" i="14" s="1"/>
  <c r="B2279" i="14"/>
  <c r="C2279" i="14" s="1"/>
  <c r="B2280" i="14"/>
  <c r="C2280" i="14" s="1"/>
  <c r="B2281" i="14"/>
  <c r="C2281" i="14" s="1"/>
  <c r="B2282" i="14"/>
  <c r="C2282" i="14" s="1"/>
  <c r="B2283" i="14"/>
  <c r="B2284" i="14"/>
  <c r="B2285" i="14"/>
  <c r="B2286" i="14"/>
  <c r="B2287" i="14"/>
  <c r="B2288" i="14"/>
  <c r="B2289" i="14"/>
  <c r="B2290" i="14"/>
  <c r="B2291" i="14"/>
  <c r="B2292" i="14"/>
  <c r="B2293" i="14"/>
  <c r="B2294" i="14"/>
  <c r="B2295" i="14"/>
  <c r="B2296" i="14"/>
  <c r="B2297" i="14"/>
  <c r="B2298" i="14"/>
  <c r="B2299" i="14"/>
  <c r="B2300" i="14"/>
  <c r="B2301" i="14"/>
  <c r="B2302" i="14"/>
  <c r="B2303" i="14"/>
  <c r="B2304" i="14"/>
  <c r="B2305" i="14"/>
  <c r="B2306" i="14"/>
  <c r="B2307" i="14"/>
  <c r="B2308" i="14"/>
  <c r="B2309" i="14"/>
  <c r="B2310" i="14"/>
  <c r="B2311" i="14"/>
  <c r="B2312" i="14"/>
  <c r="B2313" i="14"/>
  <c r="B2314" i="14"/>
  <c r="B2315" i="14"/>
  <c r="B2316" i="14"/>
  <c r="B2317" i="14"/>
  <c r="B2318" i="14"/>
  <c r="B2319" i="14"/>
  <c r="B2320" i="14"/>
  <c r="B2321" i="14"/>
  <c r="B2322" i="14"/>
  <c r="B2323" i="14"/>
  <c r="B2324" i="14"/>
  <c r="B2325" i="14"/>
  <c r="B2326" i="14"/>
  <c r="B2327" i="14"/>
  <c r="B2328" i="14"/>
  <c r="B2329" i="14"/>
  <c r="B2330" i="14"/>
  <c r="B2331" i="14"/>
  <c r="B2332" i="14"/>
  <c r="B2333" i="14"/>
  <c r="B2334" i="14"/>
  <c r="B2335" i="14"/>
  <c r="B2336" i="14"/>
  <c r="B2337" i="14"/>
  <c r="B2338" i="14"/>
  <c r="B2339" i="14"/>
  <c r="B2340" i="14"/>
  <c r="B2341" i="14"/>
  <c r="B2342" i="14"/>
  <c r="B2343" i="14"/>
  <c r="B2344" i="14"/>
  <c r="B2345" i="14"/>
  <c r="B2346" i="14"/>
  <c r="B2347" i="14"/>
  <c r="B2348" i="14"/>
  <c r="B2349" i="14"/>
  <c r="B2350" i="14"/>
  <c r="B2351" i="14"/>
  <c r="B2352" i="14"/>
  <c r="B2353" i="14"/>
  <c r="B2354" i="14"/>
  <c r="B2355" i="14"/>
  <c r="B2356" i="14"/>
  <c r="B2357" i="14"/>
  <c r="B2358" i="14"/>
  <c r="B2359" i="14"/>
  <c r="B2360" i="14"/>
  <c r="B2361" i="14"/>
  <c r="B2362" i="14"/>
  <c r="B2363" i="14"/>
  <c r="B2364" i="14"/>
  <c r="B2365" i="14"/>
  <c r="B2366" i="14"/>
  <c r="B2367" i="14"/>
  <c r="B2368" i="14"/>
  <c r="B2369" i="14"/>
  <c r="B2370" i="14"/>
  <c r="B2371" i="14"/>
  <c r="B2372" i="14"/>
  <c r="B2373" i="14"/>
  <c r="B2374" i="14"/>
  <c r="B2375" i="14"/>
  <c r="B2376" i="14"/>
  <c r="B2377" i="14"/>
  <c r="B2378" i="14"/>
  <c r="B2379" i="14"/>
  <c r="B2380" i="14"/>
  <c r="B2381" i="14"/>
  <c r="B2382" i="14"/>
  <c r="B2383" i="14"/>
  <c r="B2384" i="14"/>
  <c r="B2385" i="14"/>
  <c r="B2386" i="14"/>
  <c r="B2387" i="14"/>
  <c r="B2388" i="14"/>
  <c r="B2389" i="14"/>
  <c r="B2390" i="14"/>
  <c r="B2391" i="14"/>
  <c r="B2392" i="14"/>
  <c r="B2393" i="14"/>
  <c r="B2394" i="14"/>
  <c r="B2395" i="14"/>
  <c r="B2396" i="14"/>
  <c r="B2397" i="14"/>
  <c r="B2398" i="14"/>
  <c r="B2399" i="14"/>
  <c r="B2400" i="14"/>
  <c r="B2401" i="14"/>
  <c r="B2402" i="14"/>
  <c r="B2403" i="14"/>
  <c r="C2403" i="14" s="1"/>
  <c r="B2404" i="14"/>
  <c r="C2404" i="14" s="1"/>
  <c r="B2405" i="14"/>
  <c r="C2405" i="14" s="1"/>
  <c r="B2406" i="14"/>
  <c r="C2406" i="14" s="1"/>
  <c r="B2407" i="14"/>
  <c r="C2407" i="14" s="1"/>
  <c r="B2408" i="14"/>
  <c r="C2408" i="14" s="1"/>
  <c r="B2409" i="14"/>
  <c r="C2409" i="14" s="1"/>
  <c r="B2410" i="14"/>
  <c r="C2410" i="14" s="1"/>
  <c r="B2411" i="14"/>
  <c r="C2411" i="14" s="1"/>
  <c r="B2412" i="14"/>
  <c r="C2412" i="14" s="1"/>
  <c r="B2413" i="14"/>
  <c r="C2413" i="14" s="1"/>
  <c r="B2414" i="14"/>
  <c r="C2414" i="14" s="1"/>
  <c r="B2415" i="14"/>
  <c r="C2415" i="14" s="1"/>
  <c r="B2416" i="14"/>
  <c r="C2416" i="14" s="1"/>
  <c r="B2417" i="14"/>
  <c r="C2417" i="14" s="1"/>
  <c r="B2418" i="14"/>
  <c r="C2418" i="14" s="1"/>
  <c r="B2419" i="14"/>
  <c r="C2419" i="14" s="1"/>
  <c r="B2420" i="14"/>
  <c r="C2420" i="14" s="1"/>
  <c r="B2421" i="14"/>
  <c r="C2421" i="14" s="1"/>
  <c r="B2422" i="14"/>
  <c r="C2422" i="14" s="1"/>
  <c r="B2423" i="14"/>
  <c r="C2423" i="14" s="1"/>
  <c r="B2424" i="14"/>
  <c r="C2424" i="14" s="1"/>
  <c r="B2425" i="14"/>
  <c r="C2425" i="14" s="1"/>
  <c r="B2426" i="14"/>
  <c r="C2426" i="14" s="1"/>
  <c r="B2427" i="14"/>
  <c r="C2427" i="14" s="1"/>
  <c r="B2428" i="14"/>
  <c r="C2428" i="14" s="1"/>
  <c r="B2429" i="14"/>
  <c r="C2429" i="14" s="1"/>
  <c r="B2430" i="14"/>
  <c r="C2430" i="14" s="1"/>
  <c r="B2431" i="14"/>
  <c r="C2431" i="14" s="1"/>
  <c r="B2432" i="14"/>
  <c r="C2432" i="14" s="1"/>
  <c r="B2433" i="14"/>
  <c r="C2433" i="14" s="1"/>
  <c r="B2434" i="14"/>
  <c r="C2434" i="14" s="1"/>
  <c r="B2435" i="14"/>
  <c r="C2435" i="14" s="1"/>
  <c r="B2436" i="14"/>
  <c r="C2436" i="14" s="1"/>
  <c r="B2437" i="14"/>
  <c r="C2437" i="14" s="1"/>
  <c r="B2438" i="14"/>
  <c r="C2438" i="14" s="1"/>
  <c r="B2439" i="14"/>
  <c r="C2439" i="14" s="1"/>
  <c r="B2440" i="14"/>
  <c r="C2440" i="14" s="1"/>
  <c r="B2441" i="14"/>
  <c r="C2441" i="14" s="1"/>
  <c r="B2442" i="14"/>
  <c r="C2442" i="14" s="1"/>
  <c r="B2443" i="14"/>
  <c r="B2444" i="14"/>
  <c r="B2445" i="14"/>
  <c r="B2446" i="14"/>
  <c r="B2447" i="14"/>
  <c r="B2448" i="14"/>
  <c r="B2449" i="14"/>
  <c r="B2450" i="14"/>
  <c r="B2451" i="14"/>
  <c r="B2452" i="14"/>
  <c r="B2453" i="14"/>
  <c r="B2454" i="14"/>
  <c r="B2455" i="14"/>
  <c r="B2456" i="14"/>
  <c r="B2457" i="14"/>
  <c r="B2458" i="14"/>
  <c r="B2459" i="14"/>
  <c r="B2460" i="14"/>
  <c r="B2461" i="14"/>
  <c r="B2462" i="14"/>
  <c r="B2463" i="14"/>
  <c r="B2464" i="14"/>
  <c r="B2465" i="14"/>
  <c r="B2466" i="14"/>
  <c r="B2467" i="14"/>
  <c r="B2468" i="14"/>
  <c r="B2469" i="14"/>
  <c r="B2470" i="14"/>
  <c r="B2471" i="14"/>
  <c r="B2472" i="14"/>
  <c r="B2473" i="14"/>
  <c r="B2474" i="14"/>
  <c r="B2475" i="14"/>
  <c r="B2476" i="14"/>
  <c r="B2477" i="14"/>
  <c r="B2478" i="14"/>
  <c r="B2479" i="14"/>
  <c r="B2480" i="14"/>
  <c r="B2481" i="14"/>
  <c r="B2482" i="14"/>
  <c r="B2483" i="14"/>
  <c r="B2484" i="14"/>
  <c r="B2485" i="14"/>
  <c r="B2486" i="14"/>
  <c r="B2487" i="14"/>
  <c r="B2488" i="14"/>
  <c r="B2489" i="14"/>
  <c r="B2490" i="14"/>
  <c r="B2491" i="14"/>
  <c r="B2492" i="14"/>
  <c r="B2493" i="14"/>
  <c r="B2494" i="14"/>
  <c r="B2495" i="14"/>
  <c r="B2496" i="14"/>
  <c r="B2497" i="14"/>
  <c r="B2498" i="14"/>
  <c r="B2499" i="14"/>
  <c r="B2500" i="14"/>
  <c r="B2501" i="14"/>
  <c r="B2502" i="14"/>
  <c r="B2503" i="14"/>
  <c r="B2504" i="14"/>
  <c r="B2505" i="14"/>
  <c r="B2506" i="14"/>
  <c r="B2507" i="14"/>
  <c r="B2508" i="14"/>
  <c r="B2509" i="14"/>
  <c r="B2510" i="14"/>
  <c r="B2511" i="14"/>
  <c r="B2512" i="14"/>
  <c r="B2513" i="14"/>
  <c r="B2514" i="14"/>
  <c r="B2515" i="14"/>
  <c r="B2516" i="14"/>
  <c r="B2517" i="14"/>
  <c r="B2518" i="14"/>
  <c r="B2519" i="14"/>
  <c r="B2520" i="14"/>
  <c r="B2521" i="14"/>
  <c r="B2522" i="14"/>
  <c r="B2523" i="14"/>
  <c r="B2524" i="14"/>
  <c r="B2525" i="14"/>
  <c r="B2526" i="14"/>
  <c r="B2527" i="14"/>
  <c r="B2528" i="14"/>
  <c r="B2529" i="14"/>
  <c r="B2530" i="14"/>
  <c r="B2531" i="14"/>
  <c r="B2532" i="14"/>
  <c r="B2533" i="14"/>
  <c r="B2534" i="14"/>
  <c r="B2535" i="14"/>
  <c r="B2536" i="14"/>
  <c r="B2537" i="14"/>
  <c r="B2538" i="14"/>
  <c r="B2539" i="14"/>
  <c r="B2540" i="14"/>
  <c r="B2541" i="14"/>
  <c r="B2542" i="14"/>
  <c r="B2543" i="14"/>
  <c r="B2544" i="14"/>
  <c r="B2545" i="14"/>
  <c r="B2546" i="14"/>
  <c r="B2547" i="14"/>
  <c r="B2548" i="14"/>
  <c r="B2549" i="14"/>
  <c r="B2550" i="14"/>
  <c r="B2551" i="14"/>
  <c r="B2552" i="14"/>
  <c r="B2553" i="14"/>
  <c r="B2554" i="14"/>
  <c r="B2555" i="14"/>
  <c r="B2556" i="14"/>
  <c r="B2557" i="14"/>
  <c r="B2558" i="14"/>
  <c r="B2559" i="14"/>
  <c r="B2560" i="14"/>
  <c r="B2561" i="14"/>
  <c r="B2562" i="14"/>
  <c r="C2562" i="14" s="1"/>
  <c r="B2563" i="14"/>
  <c r="C2563" i="14" s="1"/>
  <c r="B2564" i="14"/>
  <c r="C2564" i="14" s="1"/>
  <c r="B2565" i="14"/>
  <c r="C2565" i="14" s="1"/>
  <c r="B2566" i="14"/>
  <c r="C2566" i="14" s="1"/>
  <c r="B2567" i="14"/>
  <c r="C2567" i="14" s="1"/>
  <c r="B2568" i="14"/>
  <c r="C2568" i="14" s="1"/>
  <c r="B2569" i="14"/>
  <c r="C2569" i="14" s="1"/>
  <c r="B2570" i="14"/>
  <c r="C2570" i="14" s="1"/>
  <c r="B2571" i="14"/>
  <c r="C2571" i="14" s="1"/>
  <c r="B2572" i="14"/>
  <c r="C2572" i="14" s="1"/>
  <c r="B2573" i="14"/>
  <c r="C2573" i="14" s="1"/>
  <c r="B2574" i="14"/>
  <c r="C2574" i="14" s="1"/>
  <c r="B2575" i="14"/>
  <c r="C2575" i="14" s="1"/>
  <c r="B2576" i="14"/>
  <c r="C2576" i="14" s="1"/>
  <c r="B2577" i="14"/>
  <c r="C2577" i="14" s="1"/>
  <c r="B2578" i="14"/>
  <c r="C2578" i="14" s="1"/>
  <c r="B2579" i="14"/>
  <c r="C2579" i="14" s="1"/>
  <c r="B2580" i="14"/>
  <c r="C2580" i="14" s="1"/>
  <c r="B2581" i="14"/>
  <c r="C2581" i="14" s="1"/>
  <c r="B2582" i="14"/>
  <c r="C2582" i="14" s="1"/>
  <c r="B2583" i="14"/>
  <c r="C2583" i="14" s="1"/>
  <c r="B2584" i="14"/>
  <c r="C2584" i="14" s="1"/>
  <c r="B2585" i="14"/>
  <c r="C2585" i="14" s="1"/>
  <c r="B2586" i="14"/>
  <c r="C2586" i="14" s="1"/>
  <c r="B2587" i="14"/>
  <c r="C2587" i="14" s="1"/>
  <c r="B2588" i="14"/>
  <c r="C2588" i="14" s="1"/>
  <c r="B2589" i="14"/>
  <c r="C2589" i="14" s="1"/>
  <c r="B2590" i="14"/>
  <c r="C2590" i="14" s="1"/>
  <c r="B2591" i="14"/>
  <c r="C2591" i="14" s="1"/>
  <c r="B2592" i="14"/>
  <c r="C2592" i="14" s="1"/>
  <c r="B2593" i="14"/>
  <c r="C2593" i="14" s="1"/>
  <c r="B2594" i="14"/>
  <c r="C2594" i="14" s="1"/>
  <c r="B2595" i="14"/>
  <c r="C2595" i="14" s="1"/>
  <c r="B2596" i="14"/>
  <c r="C2596" i="14" s="1"/>
  <c r="B2597" i="14"/>
  <c r="C2597" i="14" s="1"/>
  <c r="B2598" i="14"/>
  <c r="C2598" i="14" s="1"/>
  <c r="B2599" i="14"/>
  <c r="C2599" i="14" s="1"/>
  <c r="B2600" i="14"/>
  <c r="C2600" i="14" s="1"/>
  <c r="B2601" i="14"/>
  <c r="C2601" i="14" s="1"/>
  <c r="B2602" i="14"/>
  <c r="C2602" i="14" s="1"/>
  <c r="B2603" i="14"/>
  <c r="B2604" i="14"/>
  <c r="B2605" i="14"/>
  <c r="B2606" i="14"/>
  <c r="B2607" i="14"/>
  <c r="B2608" i="14"/>
  <c r="B2609" i="14"/>
  <c r="B2610" i="14"/>
  <c r="B2611" i="14"/>
  <c r="B2612" i="14"/>
  <c r="B2613" i="14"/>
  <c r="B2614" i="14"/>
  <c r="B2615" i="14"/>
  <c r="B2616" i="14"/>
  <c r="B2617" i="14"/>
  <c r="B2618" i="14"/>
  <c r="B2619" i="14"/>
  <c r="B2620" i="14"/>
  <c r="B2621" i="14"/>
  <c r="B2622" i="14"/>
  <c r="B2623" i="14"/>
  <c r="B2624" i="14"/>
  <c r="B2625" i="14"/>
  <c r="B2626" i="14"/>
  <c r="B2627" i="14"/>
  <c r="B2628" i="14"/>
  <c r="B2629" i="14"/>
  <c r="B2630" i="14"/>
  <c r="B2631" i="14"/>
  <c r="B2632" i="14"/>
  <c r="B2633" i="14"/>
  <c r="B2634" i="14"/>
  <c r="B2635" i="14"/>
  <c r="B2636" i="14"/>
  <c r="B2637" i="14"/>
  <c r="B2638" i="14"/>
  <c r="B2639" i="14"/>
  <c r="B2640" i="14"/>
  <c r="B2641" i="14"/>
  <c r="B2642" i="14"/>
  <c r="B2643" i="14"/>
  <c r="B2644" i="14"/>
  <c r="B2645" i="14"/>
  <c r="B2646" i="14"/>
  <c r="B2647" i="14"/>
  <c r="B2648" i="14"/>
  <c r="B2649" i="14"/>
  <c r="B2650" i="14"/>
  <c r="B2651" i="14"/>
  <c r="B2652" i="14"/>
  <c r="B2653" i="14"/>
  <c r="B2654" i="14"/>
  <c r="B2655" i="14"/>
  <c r="B2656" i="14"/>
  <c r="B2657" i="14"/>
  <c r="B2658" i="14"/>
  <c r="B2659" i="14"/>
  <c r="B2660" i="14"/>
  <c r="B2661" i="14"/>
  <c r="B2662" i="14"/>
  <c r="B2663" i="14"/>
  <c r="B2664" i="14"/>
  <c r="B2665" i="14"/>
  <c r="B2666" i="14"/>
  <c r="B2667" i="14"/>
  <c r="B2668" i="14"/>
  <c r="B2669" i="14"/>
  <c r="B2670" i="14"/>
  <c r="B2671" i="14"/>
  <c r="B2672" i="14"/>
  <c r="B2673" i="14"/>
  <c r="B2674" i="14"/>
  <c r="B2675" i="14"/>
  <c r="B2676" i="14"/>
  <c r="B2677" i="14"/>
  <c r="B2678" i="14"/>
  <c r="B2679" i="14"/>
  <c r="B2680" i="14"/>
  <c r="B2681" i="14"/>
  <c r="B2682" i="14"/>
  <c r="B2683" i="14"/>
  <c r="B2684" i="14"/>
  <c r="B2685" i="14"/>
  <c r="B2686" i="14"/>
  <c r="B2687" i="14"/>
  <c r="B2688" i="14"/>
  <c r="B2689" i="14"/>
  <c r="B2690" i="14"/>
  <c r="B2691" i="14"/>
  <c r="B2692" i="14"/>
  <c r="B2693" i="14"/>
  <c r="B2694" i="14"/>
  <c r="B2695" i="14"/>
  <c r="B2696" i="14"/>
  <c r="B2697" i="14"/>
  <c r="B2698" i="14"/>
  <c r="B2699" i="14"/>
  <c r="B2700" i="14"/>
  <c r="B2701" i="14"/>
  <c r="B2702" i="14"/>
  <c r="B2703" i="14"/>
  <c r="B2704" i="14"/>
  <c r="B2705" i="14"/>
  <c r="B2706" i="14"/>
  <c r="B2707" i="14"/>
  <c r="B2708" i="14"/>
  <c r="B2709" i="14"/>
  <c r="B2710" i="14"/>
  <c r="B2711" i="14"/>
  <c r="B2712" i="14"/>
  <c r="B2713" i="14"/>
  <c r="B2714" i="14"/>
  <c r="B2715" i="14"/>
  <c r="B2716" i="14"/>
  <c r="B2717" i="14"/>
  <c r="B2718" i="14"/>
  <c r="B2719" i="14"/>
  <c r="B2720" i="14"/>
  <c r="B2721" i="14"/>
  <c r="B2722" i="14"/>
  <c r="C2722" i="14" s="1"/>
  <c r="B2723" i="14"/>
  <c r="C2723" i="14" s="1"/>
  <c r="B2724" i="14"/>
  <c r="C2724" i="14" s="1"/>
  <c r="B2725" i="14"/>
  <c r="C2725" i="14" s="1"/>
  <c r="B2726" i="14"/>
  <c r="C2726" i="14" s="1"/>
  <c r="B2727" i="14"/>
  <c r="C2727" i="14" s="1"/>
  <c r="B2728" i="14"/>
  <c r="C2728" i="14" s="1"/>
  <c r="B2729" i="14"/>
  <c r="C2729" i="14" s="1"/>
  <c r="B2730" i="14"/>
  <c r="C2730" i="14" s="1"/>
  <c r="B2731" i="14"/>
  <c r="C2731" i="14" s="1"/>
  <c r="B2732" i="14"/>
  <c r="C2732" i="14" s="1"/>
  <c r="B2733" i="14"/>
  <c r="C2733" i="14" s="1"/>
  <c r="B2734" i="14"/>
  <c r="C2734" i="14" s="1"/>
  <c r="B2735" i="14"/>
  <c r="C2735" i="14" s="1"/>
  <c r="B2736" i="14"/>
  <c r="C2736" i="14" s="1"/>
  <c r="B2737" i="14"/>
  <c r="C2737" i="14" s="1"/>
  <c r="B2738" i="14"/>
  <c r="C2738" i="14" s="1"/>
  <c r="B2739" i="14"/>
  <c r="C2739" i="14" s="1"/>
  <c r="B2740" i="14"/>
  <c r="C2740" i="14" s="1"/>
  <c r="B2741" i="14"/>
  <c r="C2741" i="14" s="1"/>
  <c r="B2742" i="14"/>
  <c r="C2742" i="14" s="1"/>
  <c r="B2743" i="14"/>
  <c r="C2743" i="14" s="1"/>
  <c r="B2744" i="14"/>
  <c r="C2744" i="14" s="1"/>
  <c r="B2745" i="14"/>
  <c r="C2745" i="14" s="1"/>
  <c r="B2746" i="14"/>
  <c r="C2746" i="14" s="1"/>
  <c r="B2747" i="14"/>
  <c r="C2747" i="14" s="1"/>
  <c r="B2748" i="14"/>
  <c r="C2748" i="14" s="1"/>
  <c r="B2749" i="14"/>
  <c r="C2749" i="14" s="1"/>
  <c r="B2750" i="14"/>
  <c r="C2750" i="14" s="1"/>
  <c r="B2751" i="14"/>
  <c r="C2751" i="14" s="1"/>
  <c r="B2752" i="14"/>
  <c r="C2752" i="14" s="1"/>
  <c r="B2753" i="14"/>
  <c r="C2753" i="14" s="1"/>
  <c r="B2754" i="14"/>
  <c r="C2754" i="14" s="1"/>
  <c r="B2755" i="14"/>
  <c r="C2755" i="14" s="1"/>
  <c r="B2756" i="14"/>
  <c r="C2756" i="14" s="1"/>
  <c r="B2757" i="14"/>
  <c r="C2757" i="14" s="1"/>
  <c r="B2758" i="14"/>
  <c r="C2758" i="14" s="1"/>
  <c r="B2759" i="14"/>
  <c r="C2759" i="14" s="1"/>
  <c r="B2760" i="14"/>
  <c r="C2760" i="14" s="1"/>
  <c r="B2761" i="14"/>
  <c r="C2761" i="14" s="1"/>
  <c r="B2762" i="14"/>
  <c r="C2762" i="14" s="1"/>
  <c r="B2763" i="14"/>
  <c r="B2764" i="14"/>
  <c r="B2765" i="14"/>
  <c r="B2766" i="14"/>
  <c r="B2767" i="14"/>
  <c r="B2768" i="14"/>
  <c r="B2769" i="14"/>
  <c r="B2770" i="14"/>
  <c r="B2771" i="14"/>
  <c r="B2772" i="14"/>
  <c r="B2773" i="14"/>
  <c r="B2774" i="14"/>
  <c r="B2775" i="14"/>
  <c r="B2776" i="14"/>
  <c r="B2777" i="14"/>
  <c r="B2778" i="14"/>
  <c r="B2779" i="14"/>
  <c r="B2780" i="14"/>
  <c r="B2781" i="14"/>
  <c r="B2782" i="14"/>
  <c r="B2783" i="14"/>
  <c r="B2784" i="14"/>
  <c r="B2785" i="14"/>
  <c r="B2786" i="14"/>
  <c r="B2787" i="14"/>
  <c r="B2788" i="14"/>
  <c r="B2789" i="14"/>
  <c r="B2790" i="14"/>
  <c r="B2791" i="14"/>
  <c r="B2792" i="14"/>
  <c r="B2793" i="14"/>
  <c r="B2794" i="14"/>
  <c r="B2795" i="14"/>
  <c r="B2796" i="14"/>
  <c r="B2797" i="14"/>
  <c r="B2798" i="14"/>
  <c r="B2799" i="14"/>
  <c r="B2800" i="14"/>
  <c r="B2801" i="14"/>
  <c r="B2802" i="14"/>
  <c r="B2803" i="14"/>
  <c r="B2804" i="14"/>
  <c r="B2805" i="14"/>
  <c r="B2806" i="14"/>
  <c r="B2807" i="14"/>
  <c r="B2808" i="14"/>
  <c r="B2809" i="14"/>
  <c r="B2810" i="14"/>
  <c r="B2811" i="14"/>
  <c r="B2812" i="14"/>
  <c r="B2813" i="14"/>
  <c r="B2814" i="14"/>
  <c r="B2815" i="14"/>
  <c r="B2816" i="14"/>
  <c r="B2817" i="14"/>
  <c r="B2818" i="14"/>
  <c r="B2819" i="14"/>
  <c r="B2820" i="14"/>
  <c r="B2821" i="14"/>
  <c r="B2822" i="14"/>
  <c r="B2823" i="14"/>
  <c r="B2824" i="14"/>
  <c r="B2825" i="14"/>
  <c r="B2826" i="14"/>
  <c r="B2827" i="14"/>
  <c r="B2828" i="14"/>
  <c r="B2829" i="14"/>
  <c r="B2830" i="14"/>
  <c r="B2831" i="14"/>
  <c r="B2832" i="14"/>
  <c r="B2833" i="14"/>
  <c r="B2834" i="14"/>
  <c r="B2835" i="14"/>
  <c r="B2836" i="14"/>
  <c r="B2837" i="14"/>
  <c r="B2838" i="14"/>
  <c r="B2839" i="14"/>
  <c r="B2840" i="14"/>
  <c r="B2841" i="14"/>
  <c r="B2842" i="14"/>
  <c r="B2843" i="14"/>
  <c r="B2844" i="14"/>
  <c r="B2845" i="14"/>
  <c r="B2846" i="14"/>
  <c r="B2847" i="14"/>
  <c r="B2848" i="14"/>
  <c r="B2849" i="14"/>
  <c r="B2850" i="14"/>
  <c r="B2851" i="14"/>
  <c r="B2852" i="14"/>
  <c r="B2853" i="14"/>
  <c r="B2854" i="14"/>
  <c r="B2855" i="14"/>
  <c r="B2856" i="14"/>
  <c r="B2857" i="14"/>
  <c r="B2858" i="14"/>
  <c r="B2859" i="14"/>
  <c r="B2860" i="14"/>
  <c r="B2861" i="14"/>
  <c r="B2862" i="14"/>
  <c r="B2863" i="14"/>
  <c r="B2864" i="14"/>
  <c r="B2865" i="14"/>
  <c r="B2866" i="14"/>
  <c r="B2867" i="14"/>
  <c r="B2868" i="14"/>
  <c r="B2869" i="14"/>
  <c r="B2870" i="14"/>
  <c r="B2871" i="14"/>
  <c r="B2872" i="14"/>
  <c r="B2873" i="14"/>
  <c r="B2874" i="14"/>
  <c r="B2875" i="14"/>
  <c r="B2876" i="14"/>
  <c r="B2877" i="14"/>
  <c r="B2878" i="14"/>
  <c r="B2879" i="14"/>
  <c r="B2880" i="14"/>
  <c r="B2881" i="14"/>
  <c r="B2882" i="14"/>
  <c r="B2883" i="14"/>
  <c r="C2883" i="14" s="1"/>
  <c r="B2884" i="14"/>
  <c r="C2884" i="14" s="1"/>
  <c r="B2885" i="14"/>
  <c r="C2885" i="14" s="1"/>
  <c r="B2886" i="14"/>
  <c r="C2886" i="14" s="1"/>
  <c r="B2887" i="14"/>
  <c r="C2887" i="14" s="1"/>
  <c r="B2888" i="14"/>
  <c r="C2888" i="14" s="1"/>
  <c r="B2889" i="14"/>
  <c r="C2889" i="14" s="1"/>
  <c r="B2890" i="14"/>
  <c r="C2890" i="14" s="1"/>
  <c r="B2891" i="14"/>
  <c r="C2891" i="14" s="1"/>
  <c r="B2892" i="14"/>
  <c r="C2892" i="14" s="1"/>
  <c r="B2893" i="14"/>
  <c r="C2893" i="14" s="1"/>
  <c r="B2894" i="14"/>
  <c r="C2894" i="14" s="1"/>
  <c r="B2895" i="14"/>
  <c r="C2895" i="14" s="1"/>
  <c r="B2896" i="14"/>
  <c r="C2896" i="14" s="1"/>
  <c r="B2897" i="14"/>
  <c r="C2897" i="14" s="1"/>
  <c r="B2898" i="14"/>
  <c r="C2898" i="14" s="1"/>
  <c r="B2899" i="14"/>
  <c r="C2899" i="14" s="1"/>
  <c r="B2900" i="14"/>
  <c r="C2900" i="14" s="1"/>
  <c r="B2901" i="14"/>
  <c r="C2901" i="14" s="1"/>
  <c r="B2902" i="14"/>
  <c r="C2902" i="14" s="1"/>
  <c r="B2903" i="14"/>
  <c r="C2903" i="14" s="1"/>
  <c r="B2904" i="14"/>
  <c r="C2904" i="14" s="1"/>
  <c r="B2905" i="14"/>
  <c r="C2905" i="14" s="1"/>
  <c r="B2906" i="14"/>
  <c r="C2906" i="14" s="1"/>
  <c r="B2907" i="14"/>
  <c r="C2907" i="14" s="1"/>
  <c r="B2908" i="14"/>
  <c r="C2908" i="14" s="1"/>
  <c r="B2909" i="14"/>
  <c r="C2909" i="14" s="1"/>
  <c r="B2910" i="14"/>
  <c r="C2910" i="14" s="1"/>
  <c r="B2911" i="14"/>
  <c r="C2911" i="14" s="1"/>
  <c r="B2912" i="14"/>
  <c r="C2912" i="14" s="1"/>
  <c r="B2913" i="14"/>
  <c r="C2913" i="14" s="1"/>
  <c r="B2914" i="14"/>
  <c r="C2914" i="14" s="1"/>
  <c r="B2915" i="14"/>
  <c r="C2915" i="14" s="1"/>
  <c r="B2916" i="14"/>
  <c r="C2916" i="14" s="1"/>
  <c r="B2917" i="14"/>
  <c r="C2917" i="14" s="1"/>
  <c r="B2918" i="14"/>
  <c r="C2918" i="14" s="1"/>
  <c r="B2919" i="14"/>
  <c r="C2919" i="14" s="1"/>
  <c r="B2920" i="14"/>
  <c r="C2920" i="14" s="1"/>
  <c r="B2921" i="14"/>
  <c r="C2921" i="14" s="1"/>
  <c r="B2922" i="14"/>
  <c r="C2922" i="14" s="1"/>
  <c r="B2923" i="14"/>
  <c r="B2924" i="14"/>
  <c r="B2925" i="14"/>
  <c r="B2926" i="14"/>
  <c r="B2927" i="14"/>
  <c r="B2928" i="14"/>
  <c r="B2929" i="14"/>
  <c r="B2930" i="14"/>
  <c r="B2931" i="14"/>
  <c r="B2932" i="14"/>
  <c r="B2933" i="14"/>
  <c r="B2934" i="14"/>
  <c r="B2935" i="14"/>
  <c r="B2936" i="14"/>
  <c r="B2937" i="14"/>
  <c r="B2938" i="14"/>
  <c r="B2939" i="14"/>
  <c r="B2940" i="14"/>
  <c r="B2941" i="14"/>
  <c r="B2942" i="14"/>
  <c r="B2943" i="14"/>
  <c r="B2944" i="14"/>
  <c r="B2945" i="14"/>
  <c r="B2946" i="14"/>
  <c r="B2947" i="14"/>
  <c r="B2948" i="14"/>
  <c r="B2949" i="14"/>
  <c r="B2950" i="14"/>
  <c r="B2951" i="14"/>
  <c r="B2952" i="14"/>
  <c r="B2953" i="14"/>
  <c r="B2954" i="14"/>
  <c r="B2955" i="14"/>
  <c r="B2956" i="14"/>
  <c r="B2957" i="14"/>
  <c r="B2958" i="14"/>
  <c r="B2959" i="14"/>
  <c r="B2960" i="14"/>
  <c r="B2961" i="14"/>
  <c r="B2962" i="14"/>
  <c r="B2963" i="14"/>
  <c r="B2964" i="14"/>
  <c r="B2965" i="14"/>
  <c r="B2966" i="14"/>
  <c r="B2967" i="14"/>
  <c r="B2968" i="14"/>
  <c r="B2969" i="14"/>
  <c r="B2970" i="14"/>
  <c r="B2971" i="14"/>
  <c r="B2972" i="14"/>
  <c r="B2973" i="14"/>
  <c r="B2974" i="14"/>
  <c r="B2975" i="14"/>
  <c r="B2976" i="14"/>
  <c r="B2977" i="14"/>
  <c r="B2978" i="14"/>
  <c r="B2979" i="14"/>
  <c r="B2980" i="14"/>
  <c r="B2981" i="14"/>
  <c r="B2982" i="14"/>
  <c r="B2983" i="14"/>
  <c r="B2984" i="14"/>
  <c r="B2985" i="14"/>
  <c r="B2986" i="14"/>
  <c r="B2987" i="14"/>
  <c r="B2988" i="14"/>
  <c r="B2989" i="14"/>
  <c r="B2990" i="14"/>
  <c r="B2991" i="14"/>
  <c r="B2992" i="14"/>
  <c r="B2993" i="14"/>
  <c r="B2994" i="14"/>
  <c r="B2995" i="14"/>
  <c r="B2996" i="14"/>
  <c r="B2997" i="14"/>
  <c r="B2998" i="14"/>
  <c r="B2999" i="14"/>
  <c r="B3000" i="14"/>
  <c r="B3001" i="14"/>
  <c r="B3002" i="14"/>
  <c r="B3003" i="14"/>
  <c r="B3004" i="14"/>
  <c r="B3005" i="14"/>
  <c r="B3006" i="14"/>
  <c r="B3007" i="14"/>
  <c r="B3008" i="14"/>
  <c r="B3009" i="14"/>
  <c r="B3010" i="14"/>
  <c r="B3011" i="14"/>
  <c r="B3012" i="14"/>
  <c r="B3013" i="14"/>
  <c r="B3014" i="14"/>
  <c r="B3015" i="14"/>
  <c r="B3016" i="14"/>
  <c r="B3017" i="14"/>
  <c r="B3018" i="14"/>
  <c r="B3019" i="14"/>
  <c r="B3020" i="14"/>
  <c r="B3021" i="14"/>
  <c r="B3022" i="14"/>
  <c r="B3023" i="14"/>
  <c r="B3024" i="14"/>
  <c r="B3025" i="14"/>
  <c r="B3026" i="14"/>
  <c r="B3027" i="14"/>
  <c r="B3028" i="14"/>
  <c r="B3029" i="14"/>
  <c r="B3030" i="14"/>
  <c r="B3031" i="14"/>
  <c r="B3032" i="14"/>
  <c r="B3033" i="14"/>
  <c r="B3034" i="14"/>
  <c r="B3035" i="14"/>
  <c r="B3036" i="14"/>
  <c r="B3037" i="14"/>
  <c r="B3038" i="14"/>
  <c r="B3039" i="14"/>
  <c r="B3040" i="14"/>
  <c r="B3041" i="14"/>
  <c r="B3042" i="14"/>
  <c r="B3043" i="14"/>
  <c r="C3043" i="14" s="1"/>
  <c r="B3044" i="14"/>
  <c r="C3044" i="14" s="1"/>
  <c r="B3045" i="14"/>
  <c r="C3045" i="14" s="1"/>
  <c r="B3046" i="14"/>
  <c r="C3046" i="14" s="1"/>
  <c r="B3047" i="14"/>
  <c r="C3047" i="14" s="1"/>
  <c r="B3048" i="14"/>
  <c r="C3048" i="14" s="1"/>
  <c r="B3049" i="14"/>
  <c r="C3049" i="14" s="1"/>
  <c r="B3050" i="14"/>
  <c r="C3050" i="14" s="1"/>
  <c r="B3051" i="14"/>
  <c r="C3051" i="14" s="1"/>
  <c r="B3052" i="14"/>
  <c r="C3052" i="14" s="1"/>
  <c r="B3053" i="14"/>
  <c r="C3053" i="14" s="1"/>
  <c r="B3054" i="14"/>
  <c r="C3054" i="14" s="1"/>
  <c r="B3055" i="14"/>
  <c r="C3055" i="14" s="1"/>
  <c r="B3056" i="14"/>
  <c r="C3056" i="14" s="1"/>
  <c r="B3057" i="14"/>
  <c r="C3057" i="14" s="1"/>
  <c r="B3058" i="14"/>
  <c r="C3058" i="14" s="1"/>
  <c r="B3059" i="14"/>
  <c r="C3059" i="14" s="1"/>
  <c r="B3060" i="14"/>
  <c r="C3060" i="14" s="1"/>
  <c r="B3061" i="14"/>
  <c r="C3061" i="14" s="1"/>
  <c r="B3062" i="14"/>
  <c r="C3062" i="14" s="1"/>
  <c r="B3063" i="14"/>
  <c r="C3063" i="14" s="1"/>
  <c r="B3064" i="14"/>
  <c r="C3064" i="14" s="1"/>
  <c r="B3065" i="14"/>
  <c r="C3065" i="14" s="1"/>
  <c r="B3066" i="14"/>
  <c r="C3066" i="14" s="1"/>
  <c r="B3067" i="14"/>
  <c r="C3067" i="14" s="1"/>
  <c r="B3068" i="14"/>
  <c r="C3068" i="14" s="1"/>
  <c r="B3069" i="14"/>
  <c r="C3069" i="14" s="1"/>
  <c r="B3070" i="14"/>
  <c r="C3070" i="14" s="1"/>
  <c r="B3071" i="14"/>
  <c r="C3071" i="14" s="1"/>
  <c r="B3072" i="14"/>
  <c r="C3072" i="14" s="1"/>
  <c r="B3073" i="14"/>
  <c r="C3073" i="14" s="1"/>
  <c r="B3074" i="14"/>
  <c r="C3074" i="14" s="1"/>
  <c r="B3075" i="14"/>
  <c r="C3075" i="14" s="1"/>
  <c r="B3076" i="14"/>
  <c r="C3076" i="14" s="1"/>
  <c r="B3077" i="14"/>
  <c r="C3077" i="14" s="1"/>
  <c r="B3078" i="14"/>
  <c r="C3078" i="14" s="1"/>
  <c r="B3079" i="14"/>
  <c r="C3079" i="14" s="1"/>
  <c r="B3080" i="14"/>
  <c r="C3080" i="14" s="1"/>
  <c r="B3081" i="14"/>
  <c r="C3081" i="14" s="1"/>
  <c r="B3082" i="14"/>
  <c r="C3082" i="14" s="1"/>
  <c r="B3083" i="14"/>
  <c r="B3084" i="14"/>
  <c r="B3085" i="14"/>
  <c r="B3086" i="14"/>
  <c r="B3087" i="14"/>
  <c r="B3088" i="14"/>
  <c r="B3089" i="14"/>
  <c r="B3090" i="14"/>
  <c r="B3091" i="14"/>
  <c r="B3092" i="14"/>
  <c r="B3093" i="14"/>
  <c r="B3094" i="14"/>
  <c r="B3095" i="14"/>
  <c r="B3096" i="14"/>
  <c r="B3097" i="14"/>
  <c r="B3098" i="14"/>
  <c r="B3099" i="14"/>
  <c r="B3100" i="14"/>
  <c r="B3101" i="14"/>
  <c r="B3102" i="14"/>
  <c r="B3103" i="14"/>
  <c r="B3104" i="14"/>
  <c r="B3105" i="14"/>
  <c r="B3106" i="14"/>
  <c r="B3107" i="14"/>
  <c r="B3108" i="14"/>
  <c r="B3109" i="14"/>
  <c r="B3110" i="14"/>
  <c r="B3111" i="14"/>
  <c r="B3112" i="14"/>
  <c r="B3113" i="14"/>
  <c r="B3114" i="14"/>
  <c r="B3115" i="14"/>
  <c r="B3116" i="14"/>
  <c r="B3117" i="14"/>
  <c r="B3118" i="14"/>
  <c r="B3119" i="14"/>
  <c r="B3120" i="14"/>
  <c r="B3121" i="14"/>
  <c r="B3122" i="14"/>
  <c r="B3123" i="14"/>
  <c r="B3124" i="14"/>
  <c r="B3125" i="14"/>
  <c r="B3126" i="14"/>
  <c r="B3127" i="14"/>
  <c r="B3128" i="14"/>
  <c r="B3129" i="14"/>
  <c r="B3130" i="14"/>
  <c r="B3131" i="14"/>
  <c r="B3132" i="14"/>
  <c r="B3133" i="14"/>
  <c r="B3134" i="14"/>
  <c r="B3135" i="14"/>
  <c r="B3136" i="14"/>
  <c r="B3137" i="14"/>
  <c r="B3138" i="14"/>
  <c r="B3139" i="14"/>
  <c r="B3140" i="14"/>
  <c r="B3141" i="14"/>
  <c r="B3142" i="14"/>
  <c r="B3143" i="14"/>
  <c r="B3144" i="14"/>
  <c r="B3145" i="14"/>
  <c r="B3146" i="14"/>
  <c r="B3147" i="14"/>
  <c r="B3148" i="14"/>
  <c r="B3149" i="14"/>
  <c r="B3150" i="14"/>
  <c r="B3151" i="14"/>
  <c r="B3152" i="14"/>
  <c r="B3153" i="14"/>
  <c r="B3154" i="14"/>
  <c r="B3155" i="14"/>
  <c r="B3156" i="14"/>
  <c r="B3157" i="14"/>
  <c r="B3158" i="14"/>
  <c r="B3159" i="14"/>
  <c r="B3160" i="14"/>
  <c r="B3161" i="14"/>
  <c r="B3162" i="14"/>
  <c r="B3163" i="14"/>
  <c r="B3164" i="14"/>
  <c r="B3165" i="14"/>
  <c r="B3166" i="14"/>
  <c r="B3167" i="14"/>
  <c r="B3168" i="14"/>
  <c r="B3169" i="14"/>
  <c r="B3170" i="14"/>
  <c r="B3171" i="14"/>
  <c r="B3172" i="14"/>
  <c r="B3173" i="14"/>
  <c r="B3174" i="14"/>
  <c r="B3175" i="14"/>
  <c r="B3176" i="14"/>
  <c r="B3177" i="14"/>
  <c r="B3178" i="14"/>
  <c r="B3179" i="14"/>
  <c r="B3180" i="14"/>
  <c r="B3181" i="14"/>
  <c r="B3182" i="14"/>
  <c r="B3183" i="14"/>
  <c r="B3184" i="14"/>
  <c r="B3185" i="14"/>
  <c r="B3186" i="14"/>
  <c r="B3187" i="14"/>
  <c r="B3188" i="14"/>
  <c r="B3189" i="14"/>
  <c r="B3190" i="14"/>
  <c r="B3191" i="14"/>
  <c r="B3192" i="14"/>
  <c r="B3193" i="14"/>
  <c r="B3194" i="14"/>
  <c r="B3195" i="14"/>
  <c r="B3196" i="14"/>
  <c r="B3197" i="14"/>
  <c r="B3198" i="14"/>
  <c r="B3199" i="14"/>
  <c r="B3200" i="14"/>
  <c r="B3201" i="14"/>
  <c r="B3202" i="14"/>
  <c r="C3202" i="14" s="1"/>
  <c r="B3203" i="14"/>
  <c r="C3203" i="14" s="1"/>
  <c r="B3204" i="14"/>
  <c r="C3204" i="14" s="1"/>
  <c r="B3205" i="14"/>
  <c r="C3205" i="14" s="1"/>
  <c r="B3206" i="14"/>
  <c r="C3206" i="14" s="1"/>
  <c r="B3207" i="14"/>
  <c r="C3207" i="14" s="1"/>
  <c r="B3208" i="14"/>
  <c r="C3208" i="14" s="1"/>
  <c r="B3209" i="14"/>
  <c r="C3209" i="14" s="1"/>
  <c r="B3210" i="14"/>
  <c r="C3210" i="14" s="1"/>
  <c r="B3211" i="14"/>
  <c r="C3211" i="14" s="1"/>
  <c r="B3212" i="14"/>
  <c r="C3212" i="14" s="1"/>
  <c r="B3213" i="14"/>
  <c r="C3213" i="14" s="1"/>
  <c r="B3214" i="14"/>
  <c r="C3214" i="14" s="1"/>
  <c r="B3215" i="14"/>
  <c r="C3215" i="14" s="1"/>
  <c r="B3216" i="14"/>
  <c r="C3216" i="14" s="1"/>
  <c r="B3217" i="14"/>
  <c r="C3217" i="14" s="1"/>
  <c r="B3218" i="14"/>
  <c r="C3218" i="14" s="1"/>
  <c r="B3219" i="14"/>
  <c r="C3219" i="14" s="1"/>
  <c r="B3220" i="14"/>
  <c r="C3220" i="14" s="1"/>
  <c r="B3221" i="14"/>
  <c r="C3221" i="14" s="1"/>
  <c r="B3222" i="14"/>
  <c r="C3222" i="14" s="1"/>
  <c r="B3223" i="14"/>
  <c r="C3223" i="14" s="1"/>
  <c r="B3224" i="14"/>
  <c r="C3224" i="14" s="1"/>
  <c r="B3225" i="14"/>
  <c r="C3225" i="14" s="1"/>
  <c r="B3226" i="14"/>
  <c r="C3226" i="14" s="1"/>
  <c r="B3227" i="14"/>
  <c r="C3227" i="14" s="1"/>
  <c r="B3228" i="14"/>
  <c r="C3228" i="14" s="1"/>
  <c r="B3229" i="14"/>
  <c r="C3229" i="14" s="1"/>
  <c r="B3230" i="14"/>
  <c r="C3230" i="14" s="1"/>
  <c r="B3231" i="14"/>
  <c r="C3231" i="14" s="1"/>
  <c r="B3232" i="14"/>
  <c r="C3232" i="14" s="1"/>
  <c r="B3233" i="14"/>
  <c r="C3233" i="14" s="1"/>
  <c r="B3234" i="14"/>
  <c r="C3234" i="14" s="1"/>
  <c r="B3235" i="14"/>
  <c r="C3235" i="14" s="1"/>
  <c r="B3236" i="14"/>
  <c r="C3236" i="14" s="1"/>
  <c r="B3237" i="14"/>
  <c r="C3237" i="14" s="1"/>
  <c r="B3238" i="14"/>
  <c r="C3238" i="14" s="1"/>
  <c r="B3239" i="14"/>
  <c r="C3239" i="14" s="1"/>
  <c r="B3240" i="14"/>
  <c r="C3240" i="14" s="1"/>
  <c r="B3241" i="14"/>
  <c r="C3241" i="14" s="1"/>
  <c r="B3242" i="14"/>
  <c r="B3243" i="14"/>
  <c r="B3244" i="14"/>
  <c r="B3245" i="14"/>
  <c r="B3246" i="14"/>
  <c r="B3247" i="14"/>
  <c r="B3248" i="14"/>
  <c r="B3249" i="14"/>
  <c r="B3250" i="14"/>
  <c r="B3251" i="14"/>
  <c r="B3252" i="14"/>
  <c r="B3253" i="14"/>
  <c r="B3254" i="14"/>
  <c r="B3255" i="14"/>
  <c r="B3256" i="14"/>
  <c r="B3257" i="14"/>
  <c r="B3258" i="14"/>
  <c r="B3259" i="14"/>
  <c r="B3260" i="14"/>
  <c r="B3261" i="14"/>
  <c r="B3262" i="14"/>
  <c r="B3263" i="14"/>
  <c r="B3264" i="14"/>
  <c r="B3265" i="14"/>
  <c r="B3266" i="14"/>
  <c r="B3267" i="14"/>
  <c r="B3268" i="14"/>
  <c r="B3269" i="14"/>
  <c r="B3270" i="14"/>
  <c r="B3271" i="14"/>
  <c r="B3272" i="14"/>
  <c r="B3273" i="14"/>
  <c r="B3274" i="14"/>
  <c r="B3275" i="14"/>
  <c r="B3276" i="14"/>
  <c r="B3277" i="14"/>
  <c r="B3278" i="14"/>
  <c r="B3279" i="14"/>
  <c r="B3280" i="14"/>
  <c r="B3281" i="14"/>
  <c r="B3282" i="14"/>
  <c r="B3283" i="14"/>
  <c r="B3284" i="14"/>
  <c r="B3285" i="14"/>
  <c r="B3286" i="14"/>
  <c r="B3287" i="14"/>
  <c r="B3288" i="14"/>
  <c r="B3289" i="14"/>
  <c r="B3290" i="14"/>
  <c r="B3291" i="14"/>
  <c r="B3292" i="14"/>
  <c r="B3293" i="14"/>
  <c r="B3294" i="14"/>
  <c r="B3295" i="14"/>
  <c r="B3296" i="14"/>
  <c r="B3297" i="14"/>
  <c r="B3298" i="14"/>
  <c r="B3299" i="14"/>
  <c r="B3300" i="14"/>
  <c r="B3301" i="14"/>
  <c r="B3302" i="14"/>
  <c r="B3303" i="14"/>
  <c r="B3304" i="14"/>
  <c r="B3305" i="14"/>
  <c r="B3306" i="14"/>
  <c r="B3307" i="14"/>
  <c r="B3308" i="14"/>
  <c r="B3309" i="14"/>
  <c r="B3310" i="14"/>
  <c r="B3311" i="14"/>
  <c r="B3312" i="14"/>
  <c r="B3313" i="14"/>
  <c r="B3314" i="14"/>
  <c r="B3315" i="14"/>
  <c r="B3316" i="14"/>
  <c r="B3317" i="14"/>
  <c r="B3318" i="14"/>
  <c r="B3319" i="14"/>
  <c r="B3320" i="14"/>
  <c r="B3321" i="14"/>
  <c r="B3322" i="14"/>
  <c r="B3323" i="14"/>
  <c r="B3324" i="14"/>
  <c r="B3325" i="14"/>
  <c r="B3326" i="14"/>
  <c r="B3327" i="14"/>
  <c r="B3328" i="14"/>
  <c r="B3329" i="14"/>
  <c r="B3330" i="14"/>
  <c r="B3331" i="14"/>
  <c r="B3332" i="14"/>
  <c r="B3333" i="14"/>
  <c r="B3334" i="14"/>
  <c r="B3335" i="14"/>
  <c r="B3336" i="14"/>
  <c r="B3337" i="14"/>
  <c r="B3338" i="14"/>
  <c r="B3339" i="14"/>
  <c r="B3340" i="14"/>
  <c r="B3341" i="14"/>
  <c r="B3342" i="14"/>
  <c r="B3343" i="14"/>
  <c r="B3344" i="14"/>
  <c r="B3345" i="14"/>
  <c r="B3346" i="14"/>
  <c r="B3347" i="14"/>
  <c r="B3348" i="14"/>
  <c r="B3349" i="14"/>
  <c r="B3350" i="14"/>
  <c r="B3351" i="14"/>
  <c r="B3352" i="14"/>
  <c r="B3353" i="14"/>
  <c r="B3354" i="14"/>
  <c r="B3355" i="14"/>
  <c r="B3356" i="14"/>
  <c r="B3357" i="14"/>
  <c r="B3358" i="14"/>
  <c r="B3359" i="14"/>
  <c r="B3360" i="14"/>
  <c r="B3361" i="14"/>
  <c r="B3362" i="14"/>
  <c r="B3363" i="14"/>
  <c r="C3363" i="14" s="1"/>
  <c r="B3364" i="14"/>
  <c r="C3364" i="14" s="1"/>
  <c r="B3365" i="14"/>
  <c r="C3365" i="14" s="1"/>
  <c r="B3366" i="14"/>
  <c r="C3366" i="14" s="1"/>
  <c r="B3367" i="14"/>
  <c r="C3367" i="14" s="1"/>
  <c r="B3368" i="14"/>
  <c r="C3368" i="14" s="1"/>
  <c r="B3369" i="14"/>
  <c r="C3369" i="14" s="1"/>
  <c r="B3370" i="14"/>
  <c r="C3370" i="14" s="1"/>
  <c r="B3371" i="14"/>
  <c r="C3371" i="14" s="1"/>
  <c r="B3372" i="14"/>
  <c r="C3372" i="14" s="1"/>
  <c r="B3373" i="14"/>
  <c r="C3373" i="14" s="1"/>
  <c r="B3374" i="14"/>
  <c r="C3374" i="14" s="1"/>
  <c r="B3375" i="14"/>
  <c r="C3375" i="14" s="1"/>
  <c r="B3376" i="14"/>
  <c r="C3376" i="14" s="1"/>
  <c r="B3377" i="14"/>
  <c r="C3377" i="14" s="1"/>
  <c r="B3378" i="14"/>
  <c r="C3378" i="14" s="1"/>
  <c r="B3379" i="14"/>
  <c r="C3379" i="14" s="1"/>
  <c r="B3380" i="14"/>
  <c r="C3380" i="14" s="1"/>
  <c r="B3381" i="14"/>
  <c r="C3381" i="14" s="1"/>
  <c r="B3382" i="14"/>
  <c r="C3382" i="14" s="1"/>
  <c r="B3383" i="14"/>
  <c r="C3383" i="14" s="1"/>
  <c r="B3384" i="14"/>
  <c r="C3384" i="14" s="1"/>
  <c r="B3385" i="14"/>
  <c r="C3385" i="14" s="1"/>
  <c r="B3386" i="14"/>
  <c r="C3386" i="14" s="1"/>
  <c r="B3387" i="14"/>
  <c r="C3387" i="14" s="1"/>
  <c r="B3388" i="14"/>
  <c r="C3388" i="14" s="1"/>
  <c r="B3389" i="14"/>
  <c r="C3389" i="14" s="1"/>
  <c r="B3390" i="14"/>
  <c r="C3390" i="14" s="1"/>
  <c r="B3391" i="14"/>
  <c r="C3391" i="14" s="1"/>
  <c r="B3392" i="14"/>
  <c r="C3392" i="14" s="1"/>
  <c r="B3393" i="14"/>
  <c r="C3393" i="14" s="1"/>
  <c r="B3394" i="14"/>
  <c r="C3394" i="14" s="1"/>
  <c r="B3395" i="14"/>
  <c r="C3395" i="14" s="1"/>
  <c r="B3396" i="14"/>
  <c r="C3396" i="14" s="1"/>
  <c r="B3397" i="14"/>
  <c r="C3397" i="14" s="1"/>
  <c r="B3398" i="14"/>
  <c r="C3398" i="14" s="1"/>
  <c r="B3399" i="14"/>
  <c r="C3399" i="14" s="1"/>
  <c r="B3400" i="14"/>
  <c r="C3400" i="14" s="1"/>
  <c r="B3401" i="14"/>
  <c r="C3401" i="14" s="1"/>
  <c r="B3402" i="14"/>
  <c r="C3402" i="14" s="1"/>
  <c r="B3403" i="14"/>
  <c r="B3404" i="14"/>
  <c r="B3405" i="14"/>
  <c r="B3406" i="14"/>
  <c r="B3407" i="14"/>
  <c r="B3408" i="14"/>
  <c r="B3409" i="14"/>
  <c r="B3410" i="14"/>
  <c r="B3411" i="14"/>
  <c r="B3412" i="14"/>
  <c r="B3413" i="14"/>
  <c r="B3414" i="14"/>
  <c r="B3415" i="14"/>
  <c r="B3416" i="14"/>
  <c r="B3417" i="14"/>
  <c r="B3418" i="14"/>
  <c r="B3419" i="14"/>
  <c r="B3420" i="14"/>
  <c r="B3421" i="14"/>
  <c r="B3422" i="14"/>
  <c r="B3423" i="14"/>
  <c r="B3424" i="14"/>
  <c r="B3425" i="14"/>
  <c r="B3426" i="14"/>
  <c r="B3427" i="14"/>
  <c r="B3428" i="14"/>
  <c r="B3429" i="14"/>
  <c r="B3430" i="14"/>
  <c r="B3431" i="14"/>
  <c r="B3432" i="14"/>
  <c r="B3433" i="14"/>
  <c r="B3434" i="14"/>
  <c r="B3435" i="14"/>
  <c r="B3436" i="14"/>
  <c r="B3437" i="14"/>
  <c r="B3438" i="14"/>
  <c r="B3439" i="14"/>
  <c r="B3440" i="14"/>
  <c r="B3441" i="14"/>
  <c r="B3442" i="14"/>
  <c r="B3443" i="14"/>
  <c r="B3444" i="14"/>
  <c r="B3445" i="14"/>
  <c r="B3446" i="14"/>
  <c r="B3447" i="14"/>
  <c r="B3448" i="14"/>
  <c r="B3449" i="14"/>
  <c r="B3450" i="14"/>
  <c r="B3451" i="14"/>
  <c r="B3452" i="14"/>
  <c r="B3453" i="14"/>
  <c r="B3454" i="14"/>
  <c r="B3455" i="14"/>
  <c r="B3456" i="14"/>
  <c r="B3457" i="14"/>
  <c r="B3458" i="14"/>
  <c r="B3459" i="14"/>
  <c r="B3460" i="14"/>
  <c r="B3461" i="14"/>
  <c r="B3462" i="14"/>
  <c r="B3463" i="14"/>
  <c r="B3464" i="14"/>
  <c r="B3465" i="14"/>
  <c r="B3466" i="14"/>
  <c r="B3467" i="14"/>
  <c r="B3468" i="14"/>
  <c r="B3469" i="14"/>
  <c r="B3470" i="14"/>
  <c r="B3471" i="14"/>
  <c r="B3472" i="14"/>
  <c r="B3473" i="14"/>
  <c r="B3474" i="14"/>
  <c r="B3475" i="14"/>
  <c r="B3476" i="14"/>
  <c r="B3477" i="14"/>
  <c r="B3478" i="14"/>
  <c r="B3479" i="14"/>
  <c r="B3480" i="14"/>
  <c r="B3481" i="14"/>
  <c r="B3482" i="14"/>
  <c r="B3483" i="14"/>
  <c r="B3484" i="14"/>
  <c r="B3485" i="14"/>
  <c r="B3486" i="14"/>
  <c r="B3487" i="14"/>
  <c r="B3488" i="14"/>
  <c r="B3489" i="14"/>
  <c r="B3490" i="14"/>
  <c r="B3491" i="14"/>
  <c r="B3492" i="14"/>
  <c r="B3493" i="14"/>
  <c r="B3494" i="14"/>
  <c r="B3495" i="14"/>
  <c r="B3496" i="14"/>
  <c r="B3497" i="14"/>
  <c r="B3498" i="14"/>
  <c r="B3499" i="14"/>
  <c r="B3500" i="14"/>
  <c r="B3501" i="14"/>
  <c r="B3502" i="14"/>
  <c r="B3503" i="14"/>
  <c r="B3504" i="14"/>
  <c r="B3505" i="14"/>
  <c r="B3506" i="14"/>
  <c r="B3507" i="14"/>
  <c r="B3508" i="14"/>
  <c r="B3509" i="14"/>
  <c r="B3510" i="14"/>
  <c r="B3511" i="14"/>
  <c r="B3512" i="14"/>
  <c r="B3513" i="14"/>
  <c r="B3514" i="14"/>
  <c r="B3515" i="14"/>
  <c r="B3516" i="14"/>
  <c r="B3517" i="14"/>
  <c r="B3518" i="14"/>
  <c r="B3519" i="14"/>
  <c r="B3520" i="14"/>
  <c r="B3521" i="14"/>
  <c r="B3522" i="14"/>
  <c r="B3523" i="14"/>
  <c r="C3523" i="14" s="1"/>
  <c r="B3524" i="14"/>
  <c r="C3524" i="14" s="1"/>
  <c r="B3525" i="14"/>
  <c r="C3525" i="14" s="1"/>
  <c r="B3526" i="14"/>
  <c r="C3526" i="14" s="1"/>
  <c r="B3527" i="14"/>
  <c r="C3527" i="14" s="1"/>
  <c r="B3528" i="14"/>
  <c r="C3528" i="14" s="1"/>
  <c r="B3529" i="14"/>
  <c r="C3529" i="14" s="1"/>
  <c r="B3530" i="14"/>
  <c r="C3530" i="14" s="1"/>
  <c r="B3531" i="14"/>
  <c r="C3531" i="14" s="1"/>
  <c r="B3532" i="14"/>
  <c r="C3532" i="14" s="1"/>
  <c r="B3533" i="14"/>
  <c r="C3533" i="14" s="1"/>
  <c r="B3534" i="14"/>
  <c r="C3534" i="14" s="1"/>
  <c r="B3535" i="14"/>
  <c r="C3535" i="14" s="1"/>
  <c r="B3536" i="14"/>
  <c r="C3536" i="14" s="1"/>
  <c r="B3537" i="14"/>
  <c r="C3537" i="14" s="1"/>
  <c r="B3538" i="14"/>
  <c r="C3538" i="14" s="1"/>
  <c r="B3539" i="14"/>
  <c r="C3539" i="14" s="1"/>
  <c r="B3540" i="14"/>
  <c r="C3540" i="14" s="1"/>
  <c r="B3541" i="14"/>
  <c r="C3541" i="14" s="1"/>
  <c r="B3542" i="14"/>
  <c r="C3542" i="14" s="1"/>
  <c r="B3543" i="14"/>
  <c r="C3543" i="14" s="1"/>
  <c r="B3544" i="14"/>
  <c r="C3544" i="14" s="1"/>
  <c r="B3545" i="14"/>
  <c r="C3545" i="14" s="1"/>
  <c r="B3546" i="14"/>
  <c r="C3546" i="14" s="1"/>
  <c r="B3547" i="14"/>
  <c r="C3547" i="14" s="1"/>
  <c r="B3548" i="14"/>
  <c r="C3548" i="14" s="1"/>
  <c r="B3549" i="14"/>
  <c r="C3549" i="14" s="1"/>
  <c r="B3550" i="14"/>
  <c r="C3550" i="14" s="1"/>
  <c r="B3551" i="14"/>
  <c r="C3551" i="14" s="1"/>
  <c r="B3552" i="14"/>
  <c r="C3552" i="14" s="1"/>
  <c r="B3553" i="14"/>
  <c r="C3553" i="14" s="1"/>
  <c r="B3554" i="14"/>
  <c r="C3554" i="14" s="1"/>
  <c r="B3555" i="14"/>
  <c r="C3555" i="14" s="1"/>
  <c r="B3556" i="14"/>
  <c r="C3556" i="14" s="1"/>
  <c r="B3557" i="14"/>
  <c r="C3557" i="14" s="1"/>
  <c r="B3558" i="14"/>
  <c r="C3558" i="14" s="1"/>
  <c r="B3559" i="14"/>
  <c r="C3559" i="14" s="1"/>
  <c r="B3560" i="14"/>
  <c r="C3560" i="14" s="1"/>
  <c r="B3561" i="14"/>
  <c r="C3561" i="14" s="1"/>
  <c r="B3562" i="14"/>
  <c r="C3562" i="14" s="1"/>
  <c r="B3563" i="14"/>
  <c r="B3564" i="14"/>
  <c r="B3565" i="14"/>
  <c r="B3566" i="14"/>
  <c r="B3567" i="14"/>
  <c r="B3568" i="14"/>
  <c r="B3569" i="14"/>
  <c r="B3570" i="14"/>
  <c r="B3571" i="14"/>
  <c r="B3572" i="14"/>
  <c r="B3573" i="14"/>
  <c r="B3574" i="14"/>
  <c r="B3575" i="14"/>
  <c r="B3576" i="14"/>
  <c r="B3577" i="14"/>
  <c r="B3578" i="14"/>
  <c r="B3579" i="14"/>
  <c r="B3580" i="14"/>
  <c r="B3581" i="14"/>
  <c r="B3582" i="14"/>
  <c r="B3583" i="14"/>
  <c r="B3584" i="14"/>
  <c r="B3585" i="14"/>
  <c r="B3586" i="14"/>
  <c r="B3587" i="14"/>
  <c r="B3588" i="14"/>
  <c r="B3589" i="14"/>
  <c r="B3590" i="14"/>
  <c r="B3591" i="14"/>
  <c r="B3592" i="14"/>
  <c r="B3593" i="14"/>
  <c r="B3594" i="14"/>
  <c r="B3595" i="14"/>
  <c r="B3596" i="14"/>
  <c r="B3597" i="14"/>
  <c r="B3598" i="14"/>
  <c r="B3599" i="14"/>
  <c r="B3600" i="14"/>
  <c r="B3601" i="14"/>
  <c r="B3602" i="14"/>
  <c r="B3603" i="14"/>
  <c r="B3604" i="14"/>
  <c r="B3605" i="14"/>
  <c r="B3606" i="14"/>
  <c r="B3607" i="14"/>
  <c r="B3608" i="14"/>
  <c r="B3609" i="14"/>
  <c r="B3610" i="14"/>
  <c r="B3611" i="14"/>
  <c r="B3612" i="14"/>
  <c r="B3613" i="14"/>
  <c r="B3614" i="14"/>
  <c r="B3615" i="14"/>
  <c r="B3616" i="14"/>
  <c r="B3617" i="14"/>
  <c r="B3618" i="14"/>
  <c r="B3619" i="14"/>
  <c r="B3620" i="14"/>
  <c r="B3621" i="14"/>
  <c r="B3622" i="14"/>
  <c r="B3623" i="14"/>
  <c r="B3624" i="14"/>
  <c r="B3625" i="14"/>
  <c r="B3626" i="14"/>
  <c r="B3627" i="14"/>
  <c r="B3628" i="14"/>
  <c r="B3629" i="14"/>
  <c r="B3630" i="14"/>
  <c r="B3631" i="14"/>
  <c r="B3632" i="14"/>
  <c r="B3633" i="14"/>
  <c r="B3634" i="14"/>
  <c r="B3635" i="14"/>
  <c r="B3636" i="14"/>
  <c r="B3637" i="14"/>
  <c r="B3638" i="14"/>
  <c r="B3639" i="14"/>
  <c r="B3640" i="14"/>
  <c r="B3641" i="14"/>
  <c r="B3642" i="14"/>
  <c r="B3643" i="14"/>
  <c r="B3644" i="14"/>
  <c r="B3645" i="14"/>
  <c r="B3646" i="14"/>
  <c r="B3647" i="14"/>
  <c r="B3648" i="14"/>
  <c r="B3649" i="14"/>
  <c r="B3650" i="14"/>
  <c r="B3651" i="14"/>
  <c r="B3652" i="14"/>
  <c r="B3653" i="14"/>
  <c r="B3654" i="14"/>
  <c r="B3655" i="14"/>
  <c r="B3656" i="14"/>
  <c r="B3657" i="14"/>
  <c r="B3658" i="14"/>
  <c r="B3659" i="14"/>
  <c r="B3660" i="14"/>
  <c r="B3661" i="14"/>
  <c r="B3662" i="14"/>
  <c r="B3663" i="14"/>
  <c r="B3664" i="14"/>
  <c r="B3665" i="14"/>
  <c r="B3666" i="14"/>
  <c r="B3667" i="14"/>
  <c r="B3668" i="14"/>
  <c r="B3669" i="14"/>
  <c r="B3670" i="14"/>
  <c r="B3671" i="14"/>
  <c r="B3672" i="14"/>
  <c r="B3673" i="14"/>
  <c r="B3674" i="14"/>
  <c r="B3675" i="14"/>
  <c r="B3676" i="14"/>
  <c r="B3677" i="14"/>
  <c r="B3678" i="14"/>
  <c r="B3679" i="14"/>
  <c r="B3680" i="14"/>
  <c r="B3681" i="14"/>
  <c r="B3682" i="14"/>
  <c r="C3682" i="14" s="1"/>
  <c r="B3683" i="14"/>
  <c r="C3683" i="14" s="1"/>
  <c r="B3684" i="14"/>
  <c r="C3684" i="14" s="1"/>
  <c r="B3685" i="14"/>
  <c r="C3685" i="14" s="1"/>
  <c r="B3686" i="14"/>
  <c r="C3686" i="14" s="1"/>
  <c r="B3687" i="14"/>
  <c r="C3687" i="14" s="1"/>
  <c r="B3688" i="14"/>
  <c r="C3688" i="14" s="1"/>
  <c r="B3689" i="14"/>
  <c r="C3689" i="14" s="1"/>
  <c r="B3690" i="14"/>
  <c r="C3690" i="14" s="1"/>
  <c r="B3691" i="14"/>
  <c r="C3691" i="14" s="1"/>
  <c r="B3692" i="14"/>
  <c r="C3692" i="14" s="1"/>
  <c r="B3693" i="14"/>
  <c r="C3693" i="14" s="1"/>
  <c r="B3694" i="14"/>
  <c r="C3694" i="14" s="1"/>
  <c r="B3695" i="14"/>
  <c r="C3695" i="14" s="1"/>
  <c r="B3696" i="14"/>
  <c r="C3696" i="14" s="1"/>
  <c r="B3697" i="14"/>
  <c r="C3697" i="14" s="1"/>
  <c r="B3698" i="14"/>
  <c r="C3698" i="14" s="1"/>
  <c r="B3699" i="14"/>
  <c r="C3699" i="14" s="1"/>
  <c r="B3700" i="14"/>
  <c r="C3700" i="14" s="1"/>
  <c r="B3701" i="14"/>
  <c r="C3701" i="14" s="1"/>
  <c r="B3702" i="14"/>
  <c r="C3702" i="14" s="1"/>
  <c r="B3703" i="14"/>
  <c r="C3703" i="14" s="1"/>
  <c r="B3704" i="14"/>
  <c r="C3704" i="14" s="1"/>
  <c r="B3705" i="14"/>
  <c r="C3705" i="14" s="1"/>
  <c r="B3706" i="14"/>
  <c r="C3706" i="14" s="1"/>
  <c r="B3707" i="14"/>
  <c r="C3707" i="14" s="1"/>
  <c r="B3708" i="14"/>
  <c r="C3708" i="14" s="1"/>
  <c r="B3709" i="14"/>
  <c r="C3709" i="14" s="1"/>
  <c r="B3710" i="14"/>
  <c r="C3710" i="14" s="1"/>
  <c r="B3711" i="14"/>
  <c r="C3711" i="14" s="1"/>
  <c r="B3712" i="14"/>
  <c r="C3712" i="14" s="1"/>
  <c r="B3713" i="14"/>
  <c r="C3713" i="14" s="1"/>
  <c r="B3714" i="14"/>
  <c r="C3714" i="14" s="1"/>
  <c r="B3715" i="14"/>
  <c r="C3715" i="14" s="1"/>
  <c r="B3716" i="14"/>
  <c r="C3716" i="14" s="1"/>
  <c r="B3717" i="14"/>
  <c r="C3717" i="14" s="1"/>
  <c r="B3718" i="14"/>
  <c r="C3718" i="14" s="1"/>
  <c r="B3719" i="14"/>
  <c r="C3719" i="14" s="1"/>
  <c r="B3720" i="14"/>
  <c r="C3720" i="14" s="1"/>
  <c r="B3721" i="14"/>
  <c r="C3721" i="14" s="1"/>
  <c r="B3722" i="14"/>
  <c r="B3723" i="14"/>
  <c r="B3724" i="14"/>
  <c r="B3725" i="14"/>
  <c r="B3726" i="14"/>
  <c r="B3727" i="14"/>
  <c r="B3728" i="14"/>
  <c r="B3729" i="14"/>
  <c r="B3730" i="14"/>
  <c r="B3731" i="14"/>
  <c r="B3732" i="14"/>
  <c r="B3733" i="14"/>
  <c r="B3734" i="14"/>
  <c r="B3735" i="14"/>
  <c r="B3736" i="14"/>
  <c r="B3737" i="14"/>
  <c r="B3738" i="14"/>
  <c r="B3739" i="14"/>
  <c r="B3740" i="14"/>
  <c r="B3741" i="14"/>
  <c r="B3742" i="14"/>
  <c r="B3743" i="14"/>
  <c r="B3744" i="14"/>
  <c r="B3745" i="14"/>
  <c r="B3746" i="14"/>
  <c r="B3747" i="14"/>
  <c r="B3748" i="14"/>
  <c r="B3749" i="14"/>
  <c r="B3750" i="14"/>
  <c r="B3751" i="14"/>
  <c r="B3752" i="14"/>
  <c r="B3753" i="14"/>
  <c r="B3754" i="14"/>
  <c r="B3755" i="14"/>
  <c r="B3756" i="14"/>
  <c r="B3757" i="14"/>
  <c r="B3758" i="14"/>
  <c r="B3759" i="14"/>
  <c r="B3760" i="14"/>
  <c r="B3761" i="14"/>
  <c r="B3762" i="14"/>
  <c r="B3763" i="14"/>
  <c r="B3764" i="14"/>
  <c r="B3765" i="14"/>
  <c r="B3766" i="14"/>
  <c r="B3767" i="14"/>
  <c r="B3768" i="14"/>
  <c r="B3769" i="14"/>
  <c r="B3770" i="14"/>
  <c r="B3771" i="14"/>
  <c r="B3772" i="14"/>
  <c r="B3773" i="14"/>
  <c r="B3774" i="14"/>
  <c r="B3775" i="14"/>
  <c r="B3776" i="14"/>
  <c r="B3777" i="14"/>
  <c r="B3778" i="14"/>
  <c r="B3779" i="14"/>
  <c r="B3780" i="14"/>
  <c r="B3781" i="14"/>
  <c r="B3782" i="14"/>
  <c r="B3783" i="14"/>
  <c r="B3784" i="14"/>
  <c r="B3785" i="14"/>
  <c r="B3786" i="14"/>
  <c r="B3787" i="14"/>
  <c r="B3788" i="14"/>
  <c r="B3789" i="14"/>
  <c r="B3790" i="14"/>
  <c r="B3791" i="14"/>
  <c r="B3792" i="14"/>
  <c r="B3793" i="14"/>
  <c r="B3794" i="14"/>
  <c r="B3795" i="14"/>
  <c r="B3796" i="14"/>
  <c r="B3797" i="14"/>
  <c r="B3798" i="14"/>
  <c r="B3799" i="14"/>
  <c r="B3800" i="14"/>
  <c r="B3801" i="14"/>
  <c r="B3802" i="14"/>
  <c r="B3803" i="14"/>
  <c r="B3804" i="14"/>
  <c r="B3805" i="14"/>
  <c r="B3806" i="14"/>
  <c r="B3807" i="14"/>
  <c r="B3808" i="14"/>
  <c r="B3809" i="14"/>
  <c r="B3810" i="14"/>
  <c r="B3811" i="14"/>
  <c r="B3812" i="14"/>
  <c r="B3813" i="14"/>
  <c r="B3814" i="14"/>
  <c r="B3815" i="14"/>
  <c r="B3816" i="14"/>
  <c r="B3817" i="14"/>
  <c r="B3818" i="14"/>
  <c r="B3819" i="14"/>
  <c r="B3820" i="14"/>
  <c r="B3821" i="14"/>
  <c r="B3822" i="14"/>
  <c r="B3823" i="14"/>
  <c r="B3824" i="14"/>
  <c r="B3825" i="14"/>
  <c r="B3826" i="14"/>
  <c r="B3827" i="14"/>
  <c r="B3828" i="14"/>
  <c r="B3829" i="14"/>
  <c r="B3830" i="14"/>
  <c r="B3831" i="14"/>
  <c r="B3832" i="14"/>
  <c r="B3833" i="14"/>
  <c r="B3834" i="14"/>
  <c r="B3835" i="14"/>
  <c r="B3836" i="14"/>
  <c r="B3837" i="14"/>
  <c r="B3838" i="14"/>
  <c r="B3839" i="14"/>
  <c r="B3840" i="14"/>
  <c r="B3841" i="14"/>
  <c r="B3842" i="14"/>
  <c r="B3843" i="14"/>
  <c r="C3843" i="14" s="1"/>
  <c r="B3844" i="14"/>
  <c r="C3844" i="14" s="1"/>
  <c r="B3845" i="14"/>
  <c r="C3845" i="14" s="1"/>
  <c r="B3846" i="14"/>
  <c r="C3846" i="14" s="1"/>
  <c r="B3847" i="14"/>
  <c r="C3847" i="14" s="1"/>
  <c r="B3848" i="14"/>
  <c r="C3848" i="14" s="1"/>
  <c r="B3849" i="14"/>
  <c r="C3849" i="14" s="1"/>
  <c r="B3850" i="14"/>
  <c r="C3850" i="14" s="1"/>
  <c r="B3851" i="14"/>
  <c r="C3851" i="14" s="1"/>
  <c r="B3852" i="14"/>
  <c r="C3852" i="14" s="1"/>
  <c r="B3853" i="14"/>
  <c r="C3853" i="14" s="1"/>
  <c r="B3854" i="14"/>
  <c r="C3854" i="14" s="1"/>
  <c r="B3855" i="14"/>
  <c r="C3855" i="14" s="1"/>
  <c r="B3856" i="14"/>
  <c r="C3856" i="14" s="1"/>
  <c r="B3857" i="14"/>
  <c r="C3857" i="14" s="1"/>
  <c r="B3858" i="14"/>
  <c r="C3858" i="14" s="1"/>
  <c r="B3859" i="14"/>
  <c r="C3859" i="14" s="1"/>
  <c r="B3860" i="14"/>
  <c r="C3860" i="14" s="1"/>
  <c r="B3861" i="14"/>
  <c r="C3861" i="14" s="1"/>
  <c r="B3862" i="14"/>
  <c r="C3862" i="14" s="1"/>
  <c r="B3863" i="14"/>
  <c r="C3863" i="14" s="1"/>
  <c r="B3864" i="14"/>
  <c r="C3864" i="14" s="1"/>
  <c r="B3865" i="14"/>
  <c r="C3865" i="14" s="1"/>
  <c r="B3866" i="14"/>
  <c r="C3866" i="14" s="1"/>
  <c r="B3867" i="14"/>
  <c r="C3867" i="14" s="1"/>
  <c r="B3868" i="14"/>
  <c r="C3868" i="14" s="1"/>
  <c r="B3869" i="14"/>
  <c r="C3869" i="14" s="1"/>
  <c r="B3870" i="14"/>
  <c r="C3870" i="14" s="1"/>
  <c r="B3871" i="14"/>
  <c r="C3871" i="14" s="1"/>
  <c r="B3872" i="14"/>
  <c r="C3872" i="14" s="1"/>
  <c r="B3873" i="14"/>
  <c r="C3873" i="14" s="1"/>
  <c r="B3874" i="14"/>
  <c r="C3874" i="14" s="1"/>
  <c r="B3875" i="14"/>
  <c r="C3875" i="14" s="1"/>
  <c r="B3876" i="14"/>
  <c r="C3876" i="14" s="1"/>
  <c r="B3877" i="14"/>
  <c r="C3877" i="14" s="1"/>
  <c r="B3878" i="14"/>
  <c r="C3878" i="14" s="1"/>
  <c r="B3879" i="14"/>
  <c r="C3879" i="14" s="1"/>
  <c r="B3880" i="14"/>
  <c r="C3880" i="14" s="1"/>
  <c r="B3881" i="14"/>
  <c r="C3881" i="14" s="1"/>
  <c r="B3882" i="14"/>
  <c r="C3882" i="14" s="1"/>
  <c r="B3883" i="14"/>
  <c r="B3884" i="14"/>
  <c r="B3885" i="14"/>
  <c r="B3886" i="14"/>
  <c r="B3887" i="14"/>
  <c r="B3888" i="14"/>
  <c r="B3889" i="14"/>
  <c r="B3890" i="14"/>
  <c r="B3891" i="14"/>
  <c r="B3892" i="14"/>
  <c r="B3893" i="14"/>
  <c r="B3894" i="14"/>
  <c r="B3895" i="14"/>
  <c r="B3896" i="14"/>
  <c r="B3897" i="14"/>
  <c r="B3898" i="14"/>
  <c r="B3899" i="14"/>
  <c r="B3900" i="14"/>
  <c r="B3901" i="14"/>
  <c r="B3902" i="14"/>
  <c r="B3903" i="14"/>
  <c r="B3904" i="14"/>
  <c r="B3905" i="14"/>
  <c r="B3906" i="14"/>
  <c r="B3907" i="14"/>
  <c r="B3908" i="14"/>
  <c r="B3909" i="14"/>
  <c r="B3910" i="14"/>
  <c r="B3911" i="14"/>
  <c r="B3912" i="14"/>
  <c r="B3913" i="14"/>
  <c r="B3914" i="14"/>
  <c r="B3915" i="14"/>
  <c r="B3916" i="14"/>
  <c r="B3917" i="14"/>
  <c r="B3918" i="14"/>
  <c r="B3919" i="14"/>
  <c r="B3920" i="14"/>
  <c r="B3921" i="14"/>
  <c r="B3922" i="14"/>
  <c r="B3923" i="14"/>
  <c r="B3924" i="14"/>
  <c r="B3925" i="14"/>
  <c r="B3926" i="14"/>
  <c r="B3927" i="14"/>
  <c r="B3928" i="14"/>
  <c r="B3929" i="14"/>
  <c r="B3930" i="14"/>
  <c r="B3931" i="14"/>
  <c r="B3932" i="14"/>
  <c r="B3933" i="14"/>
  <c r="B3934" i="14"/>
  <c r="B3935" i="14"/>
  <c r="B3936" i="14"/>
  <c r="B3937" i="14"/>
  <c r="B3938" i="14"/>
  <c r="B3939" i="14"/>
  <c r="B3940" i="14"/>
  <c r="B3941" i="14"/>
  <c r="B3942" i="14"/>
  <c r="B3943" i="14"/>
  <c r="B3944" i="14"/>
  <c r="B3945" i="14"/>
  <c r="B3946" i="14"/>
  <c r="B3947" i="14"/>
  <c r="B3948" i="14"/>
  <c r="B3949" i="14"/>
  <c r="B3950" i="14"/>
  <c r="B3951" i="14"/>
  <c r="B3952" i="14"/>
  <c r="B3953" i="14"/>
  <c r="B3954" i="14"/>
  <c r="B3955" i="14"/>
  <c r="B3956" i="14"/>
  <c r="B3957" i="14"/>
  <c r="B3958" i="14"/>
  <c r="B3959" i="14"/>
  <c r="B3960" i="14"/>
  <c r="B3961" i="14"/>
  <c r="B3962" i="14"/>
  <c r="B3963" i="14"/>
  <c r="B3964" i="14"/>
  <c r="B3965" i="14"/>
  <c r="B3966" i="14"/>
  <c r="B3967" i="14"/>
  <c r="B3968" i="14"/>
  <c r="B3969" i="14"/>
  <c r="B3970" i="14"/>
  <c r="B3971" i="14"/>
  <c r="B3972" i="14"/>
  <c r="B3973" i="14"/>
  <c r="B3974" i="14"/>
  <c r="B3975" i="14"/>
  <c r="B3976" i="14"/>
  <c r="B3977" i="14"/>
  <c r="B3978" i="14"/>
  <c r="B3979" i="14"/>
  <c r="B3980" i="14"/>
  <c r="B3981" i="14"/>
  <c r="B3982" i="14"/>
  <c r="B3983" i="14"/>
  <c r="B3984" i="14"/>
  <c r="B3985" i="14"/>
  <c r="B3986" i="14"/>
  <c r="B3987" i="14"/>
  <c r="B3988" i="14"/>
  <c r="B3989" i="14"/>
  <c r="B3990" i="14"/>
  <c r="B3991" i="14"/>
  <c r="B3992" i="14"/>
  <c r="B3993" i="14"/>
  <c r="B3994" i="14"/>
  <c r="B3995" i="14"/>
  <c r="B3996" i="14"/>
  <c r="B3997" i="14"/>
  <c r="B3998" i="14"/>
  <c r="B3999" i="14"/>
  <c r="B4000" i="14"/>
  <c r="B4001" i="14"/>
  <c r="B4002" i="14"/>
  <c r="B4003" i="14"/>
  <c r="C4003" i="14" s="1"/>
  <c r="B4004" i="14"/>
  <c r="C4004" i="14" s="1"/>
  <c r="B4005" i="14"/>
  <c r="C4005" i="14" s="1"/>
  <c r="B4006" i="14"/>
  <c r="C4006" i="14" s="1"/>
  <c r="B4007" i="14"/>
  <c r="C4007" i="14" s="1"/>
  <c r="B4008" i="14"/>
  <c r="C4008" i="14" s="1"/>
  <c r="B4009" i="14"/>
  <c r="C4009" i="14" s="1"/>
  <c r="B4010" i="14"/>
  <c r="C4010" i="14" s="1"/>
  <c r="B4011" i="14"/>
  <c r="C4011" i="14" s="1"/>
  <c r="B4012" i="14"/>
  <c r="C4012" i="14" s="1"/>
  <c r="B4013" i="14"/>
  <c r="C4013" i="14" s="1"/>
  <c r="B4014" i="14"/>
  <c r="C4014" i="14" s="1"/>
  <c r="B4015" i="14"/>
  <c r="C4015" i="14" s="1"/>
  <c r="B4016" i="14"/>
  <c r="C4016" i="14" s="1"/>
  <c r="B4017" i="14"/>
  <c r="C4017" i="14" s="1"/>
  <c r="B4018" i="14"/>
  <c r="C4018" i="14" s="1"/>
  <c r="B4019" i="14"/>
  <c r="C4019" i="14" s="1"/>
  <c r="B4020" i="14"/>
  <c r="C4020" i="14" s="1"/>
  <c r="B4021" i="14"/>
  <c r="C4021" i="14" s="1"/>
  <c r="B4022" i="14"/>
  <c r="C4022" i="14" s="1"/>
  <c r="B4023" i="14"/>
  <c r="C4023" i="14" s="1"/>
  <c r="B4024" i="14"/>
  <c r="C4024" i="14" s="1"/>
  <c r="B4025" i="14"/>
  <c r="C4025" i="14" s="1"/>
  <c r="B4026" i="14"/>
  <c r="C4026" i="14" s="1"/>
  <c r="B4027" i="14"/>
  <c r="C4027" i="14" s="1"/>
  <c r="B4028" i="14"/>
  <c r="C4028" i="14" s="1"/>
  <c r="B4029" i="14"/>
  <c r="C4029" i="14" s="1"/>
  <c r="B4030" i="14"/>
  <c r="C4030" i="14" s="1"/>
  <c r="B4031" i="14"/>
  <c r="C4031" i="14" s="1"/>
  <c r="B4032" i="14"/>
  <c r="C4032" i="14" s="1"/>
  <c r="B4033" i="14"/>
  <c r="C4033" i="14" s="1"/>
  <c r="B4034" i="14"/>
  <c r="C4034" i="14" s="1"/>
  <c r="B4035" i="14"/>
  <c r="C4035" i="14" s="1"/>
  <c r="B4036" i="14"/>
  <c r="C4036" i="14" s="1"/>
  <c r="B4037" i="14"/>
  <c r="C4037" i="14" s="1"/>
  <c r="B4038" i="14"/>
  <c r="C4038" i="14" s="1"/>
  <c r="B4039" i="14"/>
  <c r="C4039" i="14" s="1"/>
  <c r="B4040" i="14"/>
  <c r="C4040" i="14" s="1"/>
  <c r="B4041" i="14"/>
  <c r="C4041" i="14" s="1"/>
  <c r="B4042" i="14"/>
  <c r="C4042" i="14" s="1"/>
  <c r="B4043" i="14"/>
  <c r="B4044" i="14"/>
  <c r="B4045" i="14"/>
  <c r="B4046" i="14"/>
  <c r="B4047" i="14"/>
  <c r="B4048" i="14"/>
  <c r="B4049" i="14"/>
  <c r="B4050" i="14"/>
  <c r="B4051" i="14"/>
  <c r="B4052" i="14"/>
  <c r="B4053" i="14"/>
  <c r="B4054" i="14"/>
  <c r="B4055" i="14"/>
  <c r="B4056" i="14"/>
  <c r="B4057" i="14"/>
  <c r="B4058" i="14"/>
  <c r="B4059" i="14"/>
  <c r="B4060" i="14"/>
  <c r="B4061" i="14"/>
  <c r="B4062" i="14"/>
  <c r="B4063" i="14"/>
  <c r="B4064" i="14"/>
  <c r="B4065" i="14"/>
  <c r="B4066" i="14"/>
  <c r="B4067" i="14"/>
  <c r="B4068" i="14"/>
  <c r="B4069" i="14"/>
  <c r="B4070" i="14"/>
  <c r="B4071" i="14"/>
  <c r="B4072" i="14"/>
  <c r="B4073" i="14"/>
  <c r="B4074" i="14"/>
  <c r="B4075" i="14"/>
  <c r="B4076" i="14"/>
  <c r="B4077" i="14"/>
  <c r="B4078" i="14"/>
  <c r="B4079" i="14"/>
  <c r="B4080" i="14"/>
  <c r="B4081" i="14"/>
  <c r="B4082" i="14"/>
  <c r="B4083" i="14"/>
  <c r="B4084" i="14"/>
  <c r="B4085" i="14"/>
  <c r="B4086" i="14"/>
  <c r="B4087" i="14"/>
  <c r="B4088" i="14"/>
  <c r="B4089" i="14"/>
  <c r="B4090" i="14"/>
  <c r="B4091" i="14"/>
  <c r="B4092" i="14"/>
  <c r="B4093" i="14"/>
  <c r="B4094" i="14"/>
  <c r="B4095" i="14"/>
  <c r="B4096" i="14"/>
  <c r="B4097" i="14"/>
  <c r="B4098" i="14"/>
  <c r="B4099" i="14"/>
  <c r="B4100" i="14"/>
  <c r="B4101" i="14"/>
  <c r="B4102" i="14"/>
  <c r="B4103" i="14"/>
  <c r="B4104" i="14"/>
  <c r="B4105" i="14"/>
  <c r="B4106" i="14"/>
  <c r="B4107" i="14"/>
  <c r="B4108" i="14"/>
  <c r="B4109" i="14"/>
  <c r="B4110" i="14"/>
  <c r="B4111" i="14"/>
  <c r="B4112" i="14"/>
  <c r="B4113" i="14"/>
  <c r="B4114" i="14"/>
  <c r="B4115" i="14"/>
  <c r="B4116" i="14"/>
  <c r="B4117" i="14"/>
  <c r="B4118" i="14"/>
  <c r="B4119" i="14"/>
  <c r="B4120" i="14"/>
  <c r="B4121" i="14"/>
  <c r="B4122" i="14"/>
  <c r="B4123" i="14"/>
  <c r="B4124" i="14"/>
  <c r="B4125" i="14"/>
  <c r="B4126" i="14"/>
  <c r="B4127" i="14"/>
  <c r="B4128" i="14"/>
  <c r="B4129" i="14"/>
  <c r="B4130" i="14"/>
  <c r="B4131" i="14"/>
  <c r="B4132" i="14"/>
  <c r="B4133" i="14"/>
  <c r="B4134" i="14"/>
  <c r="B4135" i="14"/>
  <c r="B4136" i="14"/>
  <c r="B4137" i="14"/>
  <c r="B4138" i="14"/>
  <c r="B4139" i="14"/>
  <c r="B4140" i="14"/>
  <c r="B4141" i="14"/>
  <c r="B4142" i="14"/>
  <c r="B4143" i="14"/>
  <c r="B4144" i="14"/>
  <c r="B4145" i="14"/>
  <c r="B4146" i="14"/>
  <c r="B4147" i="14"/>
  <c r="B4148" i="14"/>
  <c r="B4149" i="14"/>
  <c r="B4150" i="14"/>
  <c r="B4151" i="14"/>
  <c r="B4152" i="14"/>
  <c r="B4153" i="14"/>
  <c r="B4154" i="14"/>
  <c r="B4155" i="14"/>
  <c r="B4156" i="14"/>
  <c r="B4157" i="14"/>
  <c r="B4158" i="14"/>
  <c r="B4159" i="14"/>
  <c r="B4160" i="14"/>
  <c r="B4161" i="14"/>
  <c r="B4162" i="14"/>
  <c r="C4162" i="14" s="1"/>
  <c r="B4163" i="14"/>
  <c r="C4163" i="14" s="1"/>
  <c r="B4164" i="14"/>
  <c r="C4164" i="14" s="1"/>
  <c r="B4165" i="14"/>
  <c r="C4165" i="14" s="1"/>
  <c r="B4166" i="14"/>
  <c r="C4166" i="14" s="1"/>
  <c r="B4167" i="14"/>
  <c r="C4167" i="14" s="1"/>
  <c r="B4168" i="14"/>
  <c r="C4168" i="14" s="1"/>
  <c r="B4169" i="14"/>
  <c r="C4169" i="14" s="1"/>
  <c r="B4170" i="14"/>
  <c r="C4170" i="14" s="1"/>
  <c r="B4171" i="14"/>
  <c r="C4171" i="14" s="1"/>
  <c r="B4172" i="14"/>
  <c r="C4172" i="14" s="1"/>
  <c r="B4173" i="14"/>
  <c r="C4173" i="14" s="1"/>
  <c r="B4174" i="14"/>
  <c r="C4174" i="14" s="1"/>
  <c r="B4175" i="14"/>
  <c r="C4175" i="14" s="1"/>
  <c r="B4176" i="14"/>
  <c r="C4176" i="14" s="1"/>
  <c r="B4177" i="14"/>
  <c r="C4177" i="14" s="1"/>
  <c r="B4178" i="14"/>
  <c r="C4178" i="14" s="1"/>
  <c r="B4179" i="14"/>
  <c r="C4179" i="14" s="1"/>
  <c r="B4180" i="14"/>
  <c r="C4180" i="14" s="1"/>
  <c r="B4181" i="14"/>
  <c r="C4181" i="14" s="1"/>
  <c r="B4182" i="14"/>
  <c r="C4182" i="14" s="1"/>
  <c r="B4183" i="14"/>
  <c r="C4183" i="14" s="1"/>
  <c r="B4184" i="14"/>
  <c r="C4184" i="14" s="1"/>
  <c r="B4185" i="14"/>
  <c r="C4185" i="14" s="1"/>
  <c r="B4186" i="14"/>
  <c r="C4186" i="14" s="1"/>
  <c r="B4187" i="14"/>
  <c r="C4187" i="14" s="1"/>
  <c r="B4188" i="14"/>
  <c r="C4188" i="14" s="1"/>
  <c r="B4189" i="14"/>
  <c r="C4189" i="14" s="1"/>
  <c r="B4190" i="14"/>
  <c r="C4190" i="14" s="1"/>
  <c r="B4191" i="14"/>
  <c r="C4191" i="14" s="1"/>
  <c r="B4192" i="14"/>
  <c r="C4192" i="14" s="1"/>
  <c r="B4193" i="14"/>
  <c r="C4193" i="14" s="1"/>
  <c r="B4194" i="14"/>
  <c r="C4194" i="14" s="1"/>
  <c r="B4195" i="14"/>
  <c r="C4195" i="14" s="1"/>
  <c r="B4196" i="14"/>
  <c r="C4196" i="14" s="1"/>
  <c r="B4197" i="14"/>
  <c r="C4197" i="14" s="1"/>
  <c r="B4198" i="14"/>
  <c r="C4198" i="14" s="1"/>
  <c r="B4199" i="14"/>
  <c r="C4199" i="14" s="1"/>
  <c r="B4200" i="14"/>
  <c r="C4200" i="14" s="1"/>
  <c r="B4201" i="14"/>
  <c r="C4201" i="14" s="1"/>
  <c r="B4202" i="14"/>
  <c r="B4203" i="14"/>
  <c r="B4204" i="14"/>
  <c r="B4205" i="14"/>
  <c r="B4206" i="14"/>
  <c r="B4207" i="14"/>
  <c r="B4208" i="14"/>
  <c r="B4209" i="14"/>
  <c r="B4210" i="14"/>
  <c r="B4211" i="14"/>
  <c r="B4212" i="14"/>
  <c r="B4213" i="14"/>
  <c r="B4214" i="14"/>
  <c r="B4215" i="14"/>
  <c r="B4216" i="14"/>
  <c r="B4217" i="14"/>
  <c r="B4218" i="14"/>
  <c r="B4219" i="14"/>
  <c r="B4220" i="14"/>
  <c r="B4221" i="14"/>
  <c r="B4222" i="14"/>
  <c r="B4223" i="14"/>
  <c r="B4224" i="14"/>
  <c r="B4225" i="14"/>
  <c r="B4226" i="14"/>
  <c r="B4227" i="14"/>
  <c r="B4228" i="14"/>
  <c r="B4229" i="14"/>
  <c r="B4230" i="14"/>
  <c r="B4231" i="14"/>
  <c r="B4232" i="14"/>
  <c r="B4233" i="14"/>
  <c r="B4234" i="14"/>
  <c r="B4235" i="14"/>
  <c r="B4236" i="14"/>
  <c r="B4237" i="14"/>
  <c r="B4238" i="14"/>
  <c r="B4239" i="14"/>
  <c r="B4240" i="14"/>
  <c r="B4241" i="14"/>
  <c r="B4242" i="14"/>
  <c r="B4243" i="14"/>
  <c r="B4244" i="14"/>
  <c r="B4245" i="14"/>
  <c r="B4246" i="14"/>
  <c r="B4247" i="14"/>
  <c r="B4248" i="14"/>
  <c r="B4249" i="14"/>
  <c r="B4250" i="14"/>
  <c r="B4251" i="14"/>
  <c r="B4252" i="14"/>
  <c r="B4253" i="14"/>
  <c r="B4254" i="14"/>
  <c r="B4255" i="14"/>
  <c r="B4256" i="14"/>
  <c r="B4257" i="14"/>
  <c r="B4258" i="14"/>
  <c r="B4259" i="14"/>
  <c r="B4260" i="14"/>
  <c r="B4261" i="14"/>
  <c r="B4262" i="14"/>
  <c r="B4263" i="14"/>
  <c r="B4264" i="14"/>
  <c r="B4265" i="14"/>
  <c r="B4266" i="14"/>
  <c r="B4267" i="14"/>
  <c r="B4268" i="14"/>
  <c r="B4269" i="14"/>
  <c r="B4270" i="14"/>
  <c r="B4271" i="14"/>
  <c r="B4272" i="14"/>
  <c r="B4273" i="14"/>
  <c r="B4274" i="14"/>
  <c r="B4275" i="14"/>
  <c r="B4276" i="14"/>
  <c r="B4277" i="14"/>
  <c r="B4278" i="14"/>
  <c r="B4279" i="14"/>
  <c r="B4280" i="14"/>
  <c r="B4281" i="14"/>
  <c r="B4282" i="14"/>
  <c r="B4283" i="14"/>
  <c r="B4284" i="14"/>
  <c r="B4285" i="14"/>
  <c r="B4286" i="14"/>
  <c r="B4287" i="14"/>
  <c r="B4288" i="14"/>
  <c r="B4289" i="14"/>
  <c r="B4290" i="14"/>
  <c r="B4291" i="14"/>
  <c r="B4292" i="14"/>
  <c r="B4293" i="14"/>
  <c r="B4294" i="14"/>
  <c r="B4295" i="14"/>
  <c r="B4296" i="14"/>
  <c r="B4297" i="14"/>
  <c r="B4298" i="14"/>
  <c r="B4299" i="14"/>
  <c r="B4300" i="14"/>
  <c r="B4301" i="14"/>
  <c r="B4302" i="14"/>
  <c r="B4303" i="14"/>
  <c r="B4304" i="14"/>
  <c r="B4305" i="14"/>
  <c r="B4306" i="14"/>
  <c r="B4307" i="14"/>
  <c r="B4308" i="14"/>
  <c r="B4309" i="14"/>
  <c r="B4310" i="14"/>
  <c r="B4311" i="14"/>
  <c r="B4312" i="14"/>
  <c r="B4313" i="14"/>
  <c r="B4314" i="14"/>
  <c r="B4315" i="14"/>
  <c r="B4316" i="14"/>
  <c r="B4317" i="14"/>
  <c r="B4318" i="14"/>
  <c r="B4319" i="14"/>
  <c r="B4320" i="14"/>
  <c r="B4321" i="14"/>
  <c r="B4322" i="14"/>
  <c r="C4322" i="14" s="1"/>
  <c r="B4323" i="14"/>
  <c r="C4323" i="14" s="1"/>
  <c r="B4324" i="14"/>
  <c r="C4324" i="14" s="1"/>
  <c r="B4325" i="14"/>
  <c r="C4325" i="14" s="1"/>
  <c r="B4326" i="14"/>
  <c r="C4326" i="14" s="1"/>
  <c r="B4327" i="14"/>
  <c r="C4327" i="14" s="1"/>
  <c r="B4328" i="14"/>
  <c r="C4328" i="14" s="1"/>
  <c r="B4329" i="14"/>
  <c r="C4329" i="14" s="1"/>
  <c r="B4330" i="14"/>
  <c r="C4330" i="14" s="1"/>
  <c r="B4331" i="14"/>
  <c r="C4331" i="14" s="1"/>
  <c r="B4332" i="14"/>
  <c r="C4332" i="14" s="1"/>
  <c r="B4333" i="14"/>
  <c r="C4333" i="14" s="1"/>
  <c r="B4334" i="14"/>
  <c r="C4334" i="14" s="1"/>
  <c r="B4335" i="14"/>
  <c r="C4335" i="14" s="1"/>
  <c r="B4336" i="14"/>
  <c r="C4336" i="14" s="1"/>
  <c r="B4337" i="14"/>
  <c r="C4337" i="14" s="1"/>
  <c r="B4338" i="14"/>
  <c r="C4338" i="14" s="1"/>
  <c r="B4339" i="14"/>
  <c r="C4339" i="14" s="1"/>
  <c r="B4340" i="14"/>
  <c r="C4340" i="14" s="1"/>
  <c r="B4341" i="14"/>
  <c r="C4341" i="14" s="1"/>
  <c r="B4342" i="14"/>
  <c r="C4342" i="14" s="1"/>
  <c r="B4343" i="14"/>
  <c r="C4343" i="14" s="1"/>
  <c r="B4344" i="14"/>
  <c r="C4344" i="14" s="1"/>
  <c r="B4345" i="14"/>
  <c r="C4345" i="14" s="1"/>
  <c r="B4346" i="14"/>
  <c r="C4346" i="14" s="1"/>
  <c r="B4347" i="14"/>
  <c r="C4347" i="14" s="1"/>
  <c r="B4348" i="14"/>
  <c r="C4348" i="14" s="1"/>
  <c r="B4349" i="14"/>
  <c r="C4349" i="14" s="1"/>
  <c r="B4350" i="14"/>
  <c r="C4350" i="14" s="1"/>
  <c r="B4351" i="14"/>
  <c r="C4351" i="14" s="1"/>
  <c r="B4352" i="14"/>
  <c r="C4352" i="14" s="1"/>
  <c r="B4353" i="14"/>
  <c r="C4353" i="14" s="1"/>
  <c r="B4354" i="14"/>
  <c r="C4354" i="14" s="1"/>
  <c r="B4355" i="14"/>
  <c r="C4355" i="14" s="1"/>
  <c r="B4356" i="14"/>
  <c r="C4356" i="14" s="1"/>
  <c r="B4357" i="14"/>
  <c r="C4357" i="14" s="1"/>
  <c r="B4358" i="14"/>
  <c r="C4358" i="14" s="1"/>
  <c r="B4359" i="14"/>
  <c r="C4359" i="14" s="1"/>
  <c r="B4360" i="14"/>
  <c r="C4360" i="14" s="1"/>
  <c r="B4361" i="14"/>
  <c r="C4361" i="14" s="1"/>
  <c r="B4362" i="14"/>
  <c r="B4363" i="14"/>
  <c r="B4364" i="14"/>
  <c r="B4365" i="14"/>
  <c r="B4366" i="14"/>
  <c r="B4367" i="14"/>
  <c r="B4368" i="14"/>
  <c r="B4369" i="14"/>
  <c r="B4370" i="14"/>
  <c r="B4371" i="14"/>
  <c r="B4372" i="14"/>
  <c r="B4373" i="14"/>
  <c r="B4374" i="14"/>
  <c r="B4375" i="14"/>
  <c r="B4376" i="14"/>
  <c r="B4377" i="14"/>
  <c r="B4378" i="14"/>
  <c r="B4379" i="14"/>
  <c r="B4380" i="14"/>
  <c r="B4381" i="14"/>
  <c r="B4382" i="14"/>
  <c r="B4383" i="14"/>
  <c r="B4384" i="14"/>
  <c r="B4385" i="14"/>
  <c r="B4386" i="14"/>
  <c r="B4387" i="14"/>
  <c r="B4388" i="14"/>
  <c r="B4389" i="14"/>
  <c r="B4390" i="14"/>
  <c r="B4391" i="14"/>
  <c r="B4392" i="14"/>
  <c r="B4393" i="14"/>
  <c r="B4394" i="14"/>
  <c r="B4395" i="14"/>
  <c r="B4396" i="14"/>
  <c r="B4397" i="14"/>
  <c r="B4398" i="14"/>
  <c r="B4399" i="14"/>
  <c r="B4400" i="14"/>
  <c r="B4401" i="14"/>
  <c r="B4402" i="14"/>
  <c r="B4403" i="14"/>
  <c r="B4404" i="14"/>
  <c r="B4405" i="14"/>
  <c r="B4406" i="14"/>
  <c r="B4407" i="14"/>
  <c r="B4408" i="14"/>
  <c r="B4409" i="14"/>
  <c r="B4410" i="14"/>
  <c r="B4411" i="14"/>
  <c r="B4412" i="14"/>
  <c r="B4413" i="14"/>
  <c r="B4414" i="14"/>
  <c r="B4415" i="14"/>
  <c r="B4416" i="14"/>
  <c r="B4417" i="14"/>
  <c r="B4418" i="14"/>
  <c r="B4419" i="14"/>
  <c r="B4420" i="14"/>
  <c r="B4421" i="14"/>
  <c r="B4422" i="14"/>
  <c r="B4423" i="14"/>
  <c r="B4424" i="14"/>
  <c r="B4425" i="14"/>
  <c r="B4426" i="14"/>
  <c r="B4427" i="14"/>
  <c r="B4428" i="14"/>
  <c r="B4429" i="14"/>
  <c r="B4430" i="14"/>
  <c r="B4431" i="14"/>
  <c r="B4432" i="14"/>
  <c r="B4433" i="14"/>
  <c r="B4434" i="14"/>
  <c r="B4435" i="14"/>
  <c r="B4436" i="14"/>
  <c r="B4437" i="14"/>
  <c r="B4438" i="14"/>
  <c r="B4439" i="14"/>
  <c r="B4440" i="14"/>
  <c r="B4441" i="14"/>
  <c r="B4442" i="14"/>
  <c r="B4443" i="14"/>
  <c r="B4444" i="14"/>
  <c r="B4445" i="14"/>
  <c r="B4446" i="14"/>
  <c r="B4447" i="14"/>
  <c r="B4448" i="14"/>
  <c r="B4449" i="14"/>
  <c r="B4450" i="14"/>
  <c r="B4451" i="14"/>
  <c r="B4452" i="14"/>
  <c r="B4453" i="14"/>
  <c r="B4454" i="14"/>
  <c r="B4455" i="14"/>
  <c r="B4456" i="14"/>
  <c r="B4457" i="14"/>
  <c r="B4458" i="14"/>
  <c r="B4459" i="14"/>
  <c r="B4460" i="14"/>
  <c r="B4461" i="14"/>
  <c r="B4462" i="14"/>
  <c r="B4463" i="14"/>
  <c r="B4464" i="14"/>
  <c r="B4465" i="14"/>
  <c r="B4466" i="14"/>
  <c r="B4467" i="14"/>
  <c r="B4468" i="14"/>
  <c r="B4469" i="14"/>
  <c r="B4470" i="14"/>
  <c r="B4471" i="14"/>
  <c r="B4472" i="14"/>
  <c r="B4473" i="14"/>
  <c r="B4474" i="14"/>
  <c r="B4475" i="14"/>
  <c r="B4476" i="14"/>
  <c r="B4477" i="14"/>
  <c r="B4478" i="14"/>
  <c r="B4479" i="14"/>
  <c r="B4480" i="14"/>
  <c r="B4481" i="14"/>
  <c r="B4482" i="14"/>
  <c r="C4482" i="14" s="1"/>
  <c r="B4483" i="14"/>
  <c r="C4483" i="14" s="1"/>
  <c r="B4484" i="14"/>
  <c r="C4484" i="14" s="1"/>
  <c r="B4485" i="14"/>
  <c r="C4485" i="14" s="1"/>
  <c r="B4486" i="14"/>
  <c r="C4486" i="14" s="1"/>
  <c r="B4487" i="14"/>
  <c r="C4487" i="14" s="1"/>
  <c r="B4488" i="14"/>
  <c r="C4488" i="14" s="1"/>
  <c r="B4489" i="14"/>
  <c r="C4489" i="14" s="1"/>
  <c r="B4490" i="14"/>
  <c r="C4490" i="14" s="1"/>
  <c r="B4491" i="14"/>
  <c r="C4491" i="14" s="1"/>
  <c r="B4492" i="14"/>
  <c r="C4492" i="14" s="1"/>
  <c r="B4493" i="14"/>
  <c r="C4493" i="14" s="1"/>
  <c r="B4494" i="14"/>
  <c r="C4494" i="14" s="1"/>
  <c r="B4495" i="14"/>
  <c r="C4495" i="14" s="1"/>
  <c r="B4496" i="14"/>
  <c r="C4496" i="14" s="1"/>
  <c r="B4497" i="14"/>
  <c r="C4497" i="14" s="1"/>
  <c r="B4498" i="14"/>
  <c r="C4498" i="14" s="1"/>
  <c r="B4499" i="14"/>
  <c r="C4499" i="14" s="1"/>
  <c r="B4500" i="14"/>
  <c r="C4500" i="14" s="1"/>
  <c r="B4501" i="14"/>
  <c r="C4501" i="14" s="1"/>
  <c r="B4502" i="14"/>
  <c r="C4502" i="14" s="1"/>
  <c r="B4503" i="14"/>
  <c r="C4503" i="14" s="1"/>
  <c r="B4504" i="14"/>
  <c r="C4504" i="14" s="1"/>
  <c r="B4505" i="14"/>
  <c r="C4505" i="14" s="1"/>
  <c r="B4506" i="14"/>
  <c r="C4506" i="14" s="1"/>
  <c r="B4507" i="14"/>
  <c r="C4507" i="14" s="1"/>
  <c r="B4508" i="14"/>
  <c r="C4508" i="14" s="1"/>
  <c r="B4509" i="14"/>
  <c r="C4509" i="14" s="1"/>
  <c r="B4510" i="14"/>
  <c r="C4510" i="14" s="1"/>
  <c r="B4511" i="14"/>
  <c r="C4511" i="14" s="1"/>
  <c r="B4512" i="14"/>
  <c r="C4512" i="14" s="1"/>
  <c r="B4513" i="14"/>
  <c r="C4513" i="14" s="1"/>
  <c r="B4514" i="14"/>
  <c r="C4514" i="14" s="1"/>
  <c r="B4515" i="14"/>
  <c r="C4515" i="14" s="1"/>
  <c r="B4516" i="14"/>
  <c r="C4516" i="14" s="1"/>
  <c r="B4517" i="14"/>
  <c r="C4517" i="14" s="1"/>
  <c r="B4518" i="14"/>
  <c r="C4518" i="14" s="1"/>
  <c r="B4519" i="14"/>
  <c r="C4519" i="14" s="1"/>
  <c r="B4520" i="14"/>
  <c r="C4520" i="14" s="1"/>
  <c r="B4521" i="14"/>
  <c r="C4521" i="14" s="1"/>
  <c r="B4522" i="14"/>
  <c r="C4522" i="14" s="1"/>
  <c r="B4523" i="14"/>
  <c r="B4524" i="14"/>
  <c r="B4525" i="14"/>
  <c r="B4526" i="14"/>
  <c r="B4527" i="14"/>
  <c r="B4528" i="14"/>
  <c r="B4529" i="14"/>
  <c r="B4530" i="14"/>
  <c r="B4531" i="14"/>
  <c r="B4532" i="14"/>
  <c r="B4533" i="14"/>
  <c r="B4534" i="14"/>
  <c r="B4535" i="14"/>
  <c r="B4536" i="14"/>
  <c r="B4537" i="14"/>
  <c r="B4538" i="14"/>
  <c r="B4539" i="14"/>
  <c r="B4540" i="14"/>
  <c r="B4541" i="14"/>
  <c r="B4542" i="14"/>
  <c r="B4543" i="14"/>
  <c r="B4544" i="14"/>
  <c r="B4545" i="14"/>
  <c r="B4546" i="14"/>
  <c r="B4547" i="14"/>
  <c r="B4548" i="14"/>
  <c r="B4549" i="14"/>
  <c r="B4550" i="14"/>
  <c r="B4551" i="14"/>
  <c r="B4552" i="14"/>
  <c r="B4553" i="14"/>
  <c r="B4554" i="14"/>
  <c r="B4555" i="14"/>
  <c r="B4556" i="14"/>
  <c r="B4557" i="14"/>
  <c r="B4558" i="14"/>
  <c r="B4559" i="14"/>
  <c r="B4560" i="14"/>
  <c r="B4561" i="14"/>
  <c r="B4562" i="14"/>
  <c r="B4563" i="14"/>
  <c r="B4564" i="14"/>
  <c r="B4565" i="14"/>
  <c r="B4566" i="14"/>
  <c r="B4567" i="14"/>
  <c r="B4568" i="14"/>
  <c r="B4569" i="14"/>
  <c r="B4570" i="14"/>
  <c r="B4571" i="14"/>
  <c r="B4572" i="14"/>
  <c r="B4573" i="14"/>
  <c r="B4574" i="14"/>
  <c r="B4575" i="14"/>
  <c r="B4576" i="14"/>
  <c r="B4577" i="14"/>
  <c r="B4578" i="14"/>
  <c r="B4579" i="14"/>
  <c r="B4580" i="14"/>
  <c r="B4581" i="14"/>
  <c r="B4582" i="14"/>
  <c r="B4583" i="14"/>
  <c r="B4584" i="14"/>
  <c r="B4585" i="14"/>
  <c r="B4586" i="14"/>
  <c r="B4587" i="14"/>
  <c r="B4588" i="14"/>
  <c r="B4589" i="14"/>
  <c r="B4590" i="14"/>
  <c r="B4591" i="14"/>
  <c r="B4592" i="14"/>
  <c r="B4593" i="14"/>
  <c r="B4594" i="14"/>
  <c r="B4595" i="14"/>
  <c r="B4596" i="14"/>
  <c r="B4597" i="14"/>
  <c r="B4598" i="14"/>
  <c r="B4599" i="14"/>
  <c r="B4600" i="14"/>
  <c r="B4601" i="14"/>
  <c r="B4602" i="14"/>
  <c r="B4603" i="14"/>
  <c r="B4604" i="14"/>
  <c r="B4605" i="14"/>
  <c r="B4606" i="14"/>
  <c r="B4607" i="14"/>
  <c r="B4608" i="14"/>
  <c r="B4609" i="14"/>
  <c r="B4610" i="14"/>
  <c r="B4611" i="14"/>
  <c r="B4612" i="14"/>
  <c r="B4613" i="14"/>
  <c r="B4614" i="14"/>
  <c r="B4615" i="14"/>
  <c r="B4616" i="14"/>
  <c r="B4617" i="14"/>
  <c r="B4618" i="14"/>
  <c r="B4619" i="14"/>
  <c r="B4620" i="14"/>
  <c r="B4621" i="14"/>
  <c r="B4622" i="14"/>
  <c r="B4623" i="14"/>
  <c r="B4624" i="14"/>
  <c r="B4625" i="14"/>
  <c r="B4626" i="14"/>
  <c r="B4627" i="14"/>
  <c r="B4628" i="14"/>
  <c r="B4629" i="14"/>
  <c r="B4630" i="14"/>
  <c r="B4631" i="14"/>
  <c r="B4632" i="14"/>
  <c r="B4633" i="14"/>
  <c r="B4634" i="14"/>
  <c r="B4635" i="14"/>
  <c r="B4636" i="14"/>
  <c r="B4637" i="14"/>
  <c r="B4638" i="14"/>
  <c r="B4639" i="14"/>
  <c r="B4640" i="14"/>
  <c r="B4641" i="14"/>
  <c r="B4642" i="14"/>
  <c r="B4643" i="14"/>
  <c r="C4643" i="14" s="1"/>
  <c r="B4644" i="14"/>
  <c r="B4645" i="14"/>
  <c r="C4645" i="14" s="1"/>
  <c r="B4646" i="14"/>
  <c r="C4646" i="14" s="1"/>
  <c r="B4647" i="14"/>
  <c r="C4647" i="14" s="1"/>
  <c r="B4648" i="14"/>
  <c r="C4648" i="14" s="1"/>
  <c r="B4649" i="14"/>
  <c r="C4649" i="14" s="1"/>
  <c r="B4650" i="14"/>
  <c r="C4650" i="14" s="1"/>
  <c r="B4651" i="14"/>
  <c r="C4651" i="14" s="1"/>
  <c r="B4652" i="14"/>
  <c r="C4652" i="14" s="1"/>
  <c r="B4653" i="14"/>
  <c r="C4653" i="14" s="1"/>
  <c r="B4654" i="14"/>
  <c r="C4654" i="14" s="1"/>
  <c r="B4655" i="14"/>
  <c r="C4655" i="14" s="1"/>
  <c r="B4656" i="14"/>
  <c r="C4656" i="14" s="1"/>
  <c r="B4657" i="14"/>
  <c r="C4657" i="14" s="1"/>
  <c r="B4658" i="14"/>
  <c r="C4658" i="14" s="1"/>
  <c r="B4659" i="14"/>
  <c r="C4659" i="14" s="1"/>
  <c r="B4660" i="14"/>
  <c r="C4660" i="14" s="1"/>
  <c r="B4661" i="14"/>
  <c r="C4661" i="14" s="1"/>
  <c r="B4662" i="14"/>
  <c r="C4662" i="14" s="1"/>
  <c r="B4663" i="14"/>
  <c r="C4663" i="14" s="1"/>
  <c r="B4664" i="14"/>
  <c r="C4664" i="14" s="1"/>
  <c r="B4665" i="14"/>
  <c r="C4665" i="14" s="1"/>
  <c r="B4666" i="14"/>
  <c r="C4666" i="14" s="1"/>
  <c r="B4667" i="14"/>
  <c r="C4667" i="14" s="1"/>
  <c r="B4668" i="14"/>
  <c r="C4668" i="14" s="1"/>
  <c r="B4669" i="14"/>
  <c r="C4669" i="14" s="1"/>
  <c r="B4670" i="14"/>
  <c r="C4670" i="14" s="1"/>
  <c r="B4671" i="14"/>
  <c r="C4671" i="14" s="1"/>
  <c r="B4672" i="14"/>
  <c r="C4672" i="14" s="1"/>
  <c r="B4673" i="14"/>
  <c r="C4673" i="14" s="1"/>
  <c r="B4674" i="14"/>
  <c r="C4674" i="14" s="1"/>
  <c r="B4675" i="14"/>
  <c r="C4675" i="14" s="1"/>
  <c r="B4676" i="14"/>
  <c r="C4676" i="14" s="1"/>
  <c r="B4677" i="14"/>
  <c r="C4677" i="14" s="1"/>
  <c r="B4678" i="14"/>
  <c r="C4678" i="14" s="1"/>
  <c r="B4679" i="14"/>
  <c r="C4679" i="14" s="1"/>
  <c r="B4680" i="14"/>
  <c r="C4680" i="14" s="1"/>
  <c r="B4681" i="14"/>
  <c r="C4681" i="14" s="1"/>
  <c r="B4682" i="14"/>
  <c r="C4682" i="14" s="1"/>
  <c r="B4683" i="14"/>
  <c r="B4684" i="14"/>
  <c r="B4685" i="14"/>
  <c r="B4686" i="14"/>
  <c r="B4687" i="14"/>
  <c r="B4688" i="14"/>
  <c r="B4689" i="14"/>
  <c r="B4690" i="14"/>
  <c r="B4691" i="14"/>
  <c r="B4692" i="14"/>
  <c r="B4693" i="14"/>
  <c r="B4694" i="14"/>
  <c r="B4695" i="14"/>
  <c r="B4696" i="14"/>
  <c r="B4697" i="14"/>
  <c r="B4698" i="14"/>
  <c r="B4699" i="14"/>
  <c r="B4700" i="14"/>
  <c r="B4701" i="14"/>
  <c r="B4702" i="14"/>
  <c r="B4703" i="14"/>
  <c r="B4704" i="14"/>
  <c r="B4705" i="14"/>
  <c r="B4706" i="14"/>
  <c r="B4707" i="14"/>
  <c r="B4708" i="14"/>
  <c r="B4709" i="14"/>
  <c r="B4710" i="14"/>
  <c r="B4711" i="14"/>
  <c r="B4712" i="14"/>
  <c r="B4713" i="14"/>
  <c r="B4714" i="14"/>
  <c r="B4715" i="14"/>
  <c r="B4716" i="14"/>
  <c r="B4717" i="14"/>
  <c r="B4718" i="14"/>
  <c r="B4719" i="14"/>
  <c r="B4720" i="14"/>
  <c r="B4721" i="14"/>
  <c r="B4722" i="14"/>
  <c r="B4723" i="14"/>
  <c r="B4724" i="14"/>
  <c r="B4725" i="14"/>
  <c r="B4726" i="14"/>
  <c r="B4727" i="14"/>
  <c r="B4728" i="14"/>
  <c r="B4729" i="14"/>
  <c r="B4730" i="14"/>
  <c r="B4731" i="14"/>
  <c r="B4732" i="14"/>
  <c r="B4733" i="14"/>
  <c r="B4734" i="14"/>
  <c r="B4735" i="14"/>
  <c r="B4736" i="14"/>
  <c r="B4737" i="14"/>
  <c r="B4738" i="14"/>
  <c r="B4739" i="14"/>
  <c r="B4740" i="14"/>
  <c r="B4741" i="14"/>
  <c r="B4742" i="14"/>
  <c r="B4743" i="14"/>
  <c r="B4744" i="14"/>
  <c r="B4745" i="14"/>
  <c r="B4746" i="14"/>
  <c r="B4747" i="14"/>
  <c r="B4748" i="14"/>
  <c r="B4749" i="14"/>
  <c r="B4750" i="14"/>
  <c r="B4751" i="14"/>
  <c r="B4752" i="14"/>
  <c r="B4753" i="14"/>
  <c r="B4754" i="14"/>
  <c r="B4755" i="14"/>
  <c r="B4756" i="14"/>
  <c r="B4757" i="14"/>
  <c r="B4758" i="14"/>
  <c r="B4759" i="14"/>
  <c r="B4760" i="14"/>
  <c r="B4761" i="14"/>
  <c r="B4762" i="14"/>
  <c r="B4763" i="14"/>
  <c r="B4764" i="14"/>
  <c r="B4765" i="14"/>
  <c r="B4766" i="14"/>
  <c r="B4767" i="14"/>
  <c r="B4768" i="14"/>
  <c r="B4769" i="14"/>
  <c r="B4770" i="14"/>
  <c r="B4771" i="14"/>
  <c r="B4772" i="14"/>
  <c r="B4773" i="14"/>
  <c r="B4774" i="14"/>
  <c r="B4775" i="14"/>
  <c r="B4776" i="14"/>
  <c r="B4777" i="14"/>
  <c r="B4778" i="14"/>
  <c r="B4779" i="14"/>
  <c r="B4780" i="14"/>
  <c r="B4781" i="14"/>
  <c r="B4782" i="14"/>
  <c r="B4783" i="14"/>
  <c r="B4784" i="14"/>
  <c r="B4785" i="14"/>
  <c r="B4786" i="14"/>
  <c r="B4787" i="14"/>
  <c r="B4788" i="14"/>
  <c r="B4789" i="14"/>
  <c r="B4790" i="14"/>
  <c r="B4791" i="14"/>
  <c r="B4792" i="14"/>
  <c r="B4793" i="14"/>
  <c r="B4794" i="14"/>
  <c r="B4795" i="14"/>
  <c r="B4796" i="14"/>
  <c r="B4797" i="14"/>
  <c r="B4798" i="14"/>
  <c r="B4799" i="14"/>
  <c r="B4800" i="14"/>
  <c r="B4801" i="14"/>
  <c r="B4802" i="14"/>
  <c r="B4803" i="14"/>
  <c r="C4803" i="14" s="1"/>
  <c r="B4804" i="14"/>
  <c r="C4804" i="14" s="1"/>
  <c r="B4805" i="14"/>
  <c r="C4805" i="14" s="1"/>
  <c r="B4806" i="14"/>
  <c r="C4806" i="14" s="1"/>
  <c r="B4807" i="14"/>
  <c r="C4807" i="14" s="1"/>
  <c r="B4808" i="14"/>
  <c r="C4808" i="14" s="1"/>
  <c r="B4809" i="14"/>
  <c r="C4809" i="14" s="1"/>
  <c r="B4810" i="14"/>
  <c r="C4810" i="14" s="1"/>
  <c r="B4811" i="14"/>
  <c r="C4811" i="14" s="1"/>
  <c r="B4812" i="14"/>
  <c r="C4812" i="14" s="1"/>
  <c r="B4813" i="14"/>
  <c r="C4813" i="14" s="1"/>
  <c r="B4814" i="14"/>
  <c r="C4814" i="14" s="1"/>
  <c r="B4815" i="14"/>
  <c r="C4815" i="14" s="1"/>
  <c r="B4816" i="14"/>
  <c r="C4816" i="14" s="1"/>
  <c r="B4817" i="14"/>
  <c r="C4817" i="14" s="1"/>
  <c r="B4818" i="14"/>
  <c r="C4818" i="14" s="1"/>
  <c r="B4819" i="14"/>
  <c r="C4819" i="14" s="1"/>
  <c r="B4820" i="14"/>
  <c r="C4820" i="14" s="1"/>
  <c r="B4821" i="14"/>
  <c r="C4821" i="14" s="1"/>
  <c r="B4822" i="14"/>
  <c r="C4822" i="14" s="1"/>
  <c r="B4823" i="14"/>
  <c r="C4823" i="14" s="1"/>
  <c r="B4824" i="14"/>
  <c r="C4824" i="14" s="1"/>
  <c r="B4825" i="14"/>
  <c r="C4825" i="14" s="1"/>
  <c r="B4826" i="14"/>
  <c r="C4826" i="14" s="1"/>
  <c r="B4827" i="14"/>
  <c r="C4827" i="14" s="1"/>
  <c r="B4828" i="14"/>
  <c r="C4828" i="14" s="1"/>
  <c r="B4829" i="14"/>
  <c r="C4829" i="14" s="1"/>
  <c r="B4830" i="14"/>
  <c r="C4830" i="14" s="1"/>
  <c r="B4831" i="14"/>
  <c r="C4831" i="14" s="1"/>
  <c r="B4832" i="14"/>
  <c r="C4832" i="14" s="1"/>
  <c r="B4833" i="14"/>
  <c r="C4833" i="14" s="1"/>
  <c r="B4834" i="14"/>
  <c r="C4834" i="14" s="1"/>
  <c r="B4835" i="14"/>
  <c r="C4835" i="14" s="1"/>
  <c r="B4836" i="14"/>
  <c r="C4836" i="14" s="1"/>
  <c r="B4837" i="14"/>
  <c r="C4837" i="14" s="1"/>
  <c r="B4838" i="14"/>
  <c r="C4838" i="14" s="1"/>
  <c r="B4839" i="14"/>
  <c r="C4839" i="14" s="1"/>
  <c r="B4840" i="14"/>
  <c r="C4840" i="14" s="1"/>
  <c r="B4841" i="14"/>
  <c r="C4841" i="14" s="1"/>
  <c r="B4842" i="14"/>
  <c r="C4842" i="14" s="1"/>
  <c r="B4843" i="14"/>
  <c r="B4844" i="14"/>
  <c r="B4845" i="14"/>
  <c r="B4846" i="14"/>
  <c r="B4847" i="14"/>
  <c r="B4848" i="14"/>
  <c r="B4849" i="14"/>
  <c r="B4850" i="14"/>
  <c r="B4851" i="14"/>
  <c r="B4852" i="14"/>
  <c r="B4853" i="14"/>
  <c r="B4854" i="14"/>
  <c r="B4855" i="14"/>
  <c r="B4856" i="14"/>
  <c r="B4857" i="14"/>
  <c r="B4858" i="14"/>
  <c r="B4859" i="14"/>
  <c r="B4860" i="14"/>
  <c r="B4861" i="14"/>
  <c r="B4862" i="14"/>
  <c r="B4863" i="14"/>
  <c r="B4864" i="14"/>
  <c r="B4865" i="14"/>
  <c r="B4866" i="14"/>
  <c r="B4867" i="14"/>
  <c r="B4868" i="14"/>
  <c r="B4869" i="14"/>
  <c r="B4870" i="14"/>
  <c r="B4871" i="14"/>
  <c r="B4872" i="14"/>
  <c r="B4873" i="14"/>
  <c r="B4874" i="14"/>
  <c r="B4875" i="14"/>
  <c r="B4876" i="14"/>
  <c r="B4877" i="14"/>
  <c r="B4878" i="14"/>
  <c r="B4879" i="14"/>
  <c r="B4880" i="14"/>
  <c r="B4881" i="14"/>
  <c r="B4882" i="14"/>
  <c r="B4883" i="14"/>
  <c r="B4884" i="14"/>
  <c r="B4885" i="14"/>
  <c r="B4886" i="14"/>
  <c r="B4887" i="14"/>
  <c r="B4888" i="14"/>
  <c r="B4889" i="14"/>
  <c r="B4890" i="14"/>
  <c r="B4891" i="14"/>
  <c r="B4892" i="14"/>
  <c r="B4893" i="14"/>
  <c r="B4894" i="14"/>
  <c r="B4895" i="14"/>
  <c r="B4896" i="14"/>
  <c r="B4897" i="14"/>
  <c r="B4898" i="14"/>
  <c r="B4899" i="14"/>
  <c r="B4900" i="14"/>
  <c r="B4901" i="14"/>
  <c r="B4902" i="14"/>
  <c r="B4903" i="14"/>
  <c r="B4904" i="14"/>
  <c r="B4905" i="14"/>
  <c r="B4906" i="14"/>
  <c r="B4907" i="14"/>
  <c r="B4908" i="14"/>
  <c r="B4909" i="14"/>
  <c r="B4910" i="14"/>
  <c r="B4911" i="14"/>
  <c r="B4912" i="14"/>
  <c r="B4913" i="14"/>
  <c r="B4914" i="14"/>
  <c r="B4915" i="14"/>
  <c r="B4916" i="14"/>
  <c r="B4917" i="14"/>
  <c r="B4918" i="14"/>
  <c r="B4919" i="14"/>
  <c r="B4920" i="14"/>
  <c r="B4921" i="14"/>
  <c r="B4922" i="14"/>
  <c r="B4923" i="14"/>
  <c r="B4924" i="14"/>
  <c r="B4925" i="14"/>
  <c r="B4926" i="14"/>
  <c r="B4927" i="14"/>
  <c r="B4928" i="14"/>
  <c r="B4929" i="14"/>
  <c r="B4930" i="14"/>
  <c r="B4931" i="14"/>
  <c r="B4932" i="14"/>
  <c r="B4933" i="14"/>
  <c r="B4934" i="14"/>
  <c r="B4935" i="14"/>
  <c r="B4936" i="14"/>
  <c r="B4937" i="14"/>
  <c r="B4938" i="14"/>
  <c r="B4939" i="14"/>
  <c r="B4940" i="14"/>
  <c r="B4941" i="14"/>
  <c r="B4942" i="14"/>
  <c r="B4943" i="14"/>
  <c r="B4944" i="14"/>
  <c r="B4945" i="14"/>
  <c r="B4946" i="14"/>
  <c r="B4947" i="14"/>
  <c r="B4948" i="14"/>
  <c r="B4949" i="14"/>
  <c r="B4950" i="14"/>
  <c r="B4951" i="14"/>
  <c r="B4952" i="14"/>
  <c r="B4953" i="14"/>
  <c r="B4954" i="14"/>
  <c r="B4955" i="14"/>
  <c r="B4956" i="14"/>
  <c r="B4957" i="14"/>
  <c r="B4958" i="14"/>
  <c r="B4959" i="14"/>
  <c r="B4960" i="14"/>
  <c r="B4961" i="14"/>
  <c r="B4962" i="14"/>
  <c r="B4963" i="14"/>
  <c r="C4963" i="14" s="1"/>
  <c r="B4964" i="14"/>
  <c r="C4964" i="14" s="1"/>
  <c r="B4965" i="14"/>
  <c r="C4965" i="14" s="1"/>
  <c r="B4966" i="14"/>
  <c r="C4966" i="14" s="1"/>
  <c r="B4967" i="14"/>
  <c r="C4967" i="14" s="1"/>
  <c r="B4968" i="14"/>
  <c r="C4968" i="14" s="1"/>
  <c r="B4969" i="14"/>
  <c r="C4969" i="14" s="1"/>
  <c r="B4970" i="14"/>
  <c r="C4970" i="14" s="1"/>
  <c r="B4971" i="14"/>
  <c r="C4971" i="14" s="1"/>
  <c r="B4972" i="14"/>
  <c r="C4972" i="14" s="1"/>
  <c r="B4973" i="14"/>
  <c r="C4973" i="14" s="1"/>
  <c r="B4974" i="14"/>
  <c r="C4974" i="14" s="1"/>
  <c r="B4975" i="14"/>
  <c r="C4975" i="14" s="1"/>
  <c r="B4976" i="14"/>
  <c r="C4976" i="14" s="1"/>
  <c r="B4977" i="14"/>
  <c r="C4977" i="14" s="1"/>
  <c r="B4978" i="14"/>
  <c r="C4978" i="14" s="1"/>
  <c r="B4979" i="14"/>
  <c r="C4979" i="14" s="1"/>
  <c r="B4980" i="14"/>
  <c r="C4980" i="14" s="1"/>
  <c r="B4981" i="14"/>
  <c r="C4981" i="14" s="1"/>
  <c r="B4982" i="14"/>
  <c r="C4982" i="14" s="1"/>
  <c r="B4983" i="14"/>
  <c r="C4983" i="14" s="1"/>
  <c r="B4984" i="14"/>
  <c r="C4984" i="14" s="1"/>
  <c r="B4985" i="14"/>
  <c r="C4985" i="14" s="1"/>
  <c r="B4986" i="14"/>
  <c r="C4986" i="14" s="1"/>
  <c r="B4987" i="14"/>
  <c r="C4987" i="14" s="1"/>
  <c r="B4988" i="14"/>
  <c r="C4988" i="14" s="1"/>
  <c r="B4989" i="14"/>
  <c r="C4989" i="14" s="1"/>
  <c r="B4990" i="14"/>
  <c r="C4990" i="14" s="1"/>
  <c r="B4991" i="14"/>
  <c r="C4991" i="14" s="1"/>
  <c r="B4992" i="14"/>
  <c r="C4992" i="14" s="1"/>
  <c r="B4993" i="14"/>
  <c r="C4993" i="14" s="1"/>
  <c r="B4994" i="14"/>
  <c r="C4994" i="14" s="1"/>
  <c r="B4995" i="14"/>
  <c r="B4996" i="14"/>
  <c r="C4996" i="14" s="1"/>
  <c r="B4997" i="14"/>
  <c r="C4997" i="14" s="1"/>
  <c r="B4998" i="14"/>
  <c r="C4998" i="14" s="1"/>
  <c r="B4999" i="14"/>
  <c r="C4999" i="14" s="1"/>
  <c r="B5000" i="14"/>
  <c r="C5000" i="14" s="1"/>
  <c r="B5001" i="14"/>
  <c r="C5001" i="14" s="1"/>
  <c r="B5002" i="14"/>
  <c r="C5002" i="14" s="1"/>
  <c r="B5003" i="14"/>
  <c r="B5004" i="14"/>
  <c r="B5005" i="14"/>
  <c r="B5006" i="14"/>
  <c r="B5007" i="14"/>
  <c r="B5008" i="14"/>
  <c r="B5009" i="14"/>
  <c r="B5010" i="14"/>
  <c r="B5011" i="14"/>
  <c r="B5012" i="14"/>
  <c r="B5013" i="14"/>
  <c r="B5014" i="14"/>
  <c r="B5015" i="14"/>
  <c r="B5016" i="14"/>
  <c r="B5017" i="14"/>
  <c r="B5018" i="14"/>
  <c r="B5019" i="14"/>
  <c r="B5020" i="14"/>
  <c r="B5021" i="14"/>
  <c r="B5022" i="14"/>
  <c r="B5023" i="14"/>
  <c r="B5024" i="14"/>
  <c r="B5025" i="14"/>
  <c r="B5026" i="14"/>
  <c r="B5027" i="14"/>
  <c r="B5028" i="14"/>
  <c r="B5029" i="14"/>
  <c r="B5030" i="14"/>
  <c r="B5031" i="14"/>
  <c r="B5032" i="14"/>
  <c r="B5033" i="14"/>
  <c r="B5034" i="14"/>
  <c r="B5035" i="14"/>
  <c r="B5036" i="14"/>
  <c r="B5037" i="14"/>
  <c r="B5038" i="14"/>
  <c r="B5039" i="14"/>
  <c r="B5040" i="14"/>
  <c r="B5041" i="14"/>
  <c r="B5042" i="14"/>
  <c r="B5043" i="14"/>
  <c r="B5044" i="14"/>
  <c r="B5045" i="14"/>
  <c r="B5046" i="14"/>
  <c r="B5047" i="14"/>
  <c r="B5048" i="14"/>
  <c r="B5049" i="14"/>
  <c r="B5050" i="14"/>
  <c r="B5051" i="14"/>
  <c r="B5052" i="14"/>
  <c r="B5053" i="14"/>
  <c r="B5054" i="14"/>
  <c r="B5055" i="14"/>
  <c r="B5056" i="14"/>
  <c r="B5057" i="14"/>
  <c r="B5058" i="14"/>
  <c r="B5059" i="14"/>
  <c r="B5060" i="14"/>
  <c r="B5061" i="14"/>
  <c r="B5062" i="14"/>
  <c r="B5063" i="14"/>
  <c r="B5064" i="14"/>
  <c r="B5065" i="14"/>
  <c r="B5066" i="14"/>
  <c r="B5067" i="14"/>
  <c r="B5068" i="14"/>
  <c r="B5069" i="14"/>
  <c r="B5070" i="14"/>
  <c r="B5071" i="14"/>
  <c r="B5072" i="14"/>
  <c r="B5073" i="14"/>
  <c r="B5074" i="14"/>
  <c r="B5075" i="14"/>
  <c r="B5076" i="14"/>
  <c r="B5077" i="14"/>
  <c r="B5078" i="14"/>
  <c r="B5079" i="14"/>
  <c r="B5080" i="14"/>
  <c r="B5081" i="14"/>
  <c r="B5082" i="14"/>
  <c r="B5083" i="14"/>
  <c r="B5084" i="14"/>
  <c r="B5085" i="14"/>
  <c r="B5086" i="14"/>
  <c r="B5087" i="14"/>
  <c r="B5088" i="14"/>
  <c r="B5089" i="14"/>
  <c r="B5090" i="14"/>
  <c r="B5091" i="14"/>
  <c r="B5092" i="14"/>
  <c r="B5093" i="14"/>
  <c r="B5094" i="14"/>
  <c r="B5095" i="14"/>
  <c r="B5096" i="14"/>
  <c r="B5097" i="14"/>
  <c r="B5098" i="14"/>
  <c r="B5099" i="14"/>
  <c r="B5100" i="14"/>
  <c r="B5101" i="14"/>
  <c r="B5102" i="14"/>
  <c r="B5103" i="14"/>
  <c r="B5104" i="14"/>
  <c r="B5105" i="14"/>
  <c r="B5106" i="14"/>
  <c r="B5107" i="14"/>
  <c r="B5108" i="14"/>
  <c r="B5109" i="14"/>
  <c r="B5110" i="14"/>
  <c r="B5111" i="14"/>
  <c r="B5112" i="14"/>
  <c r="B5113" i="14"/>
  <c r="B5114" i="14"/>
  <c r="B5115" i="14"/>
  <c r="B5116" i="14"/>
  <c r="B5117" i="14"/>
  <c r="B5118" i="14"/>
  <c r="B5119" i="14"/>
  <c r="B5120" i="14"/>
  <c r="B5121" i="14"/>
  <c r="B5122" i="14"/>
  <c r="C5122" i="14" s="1"/>
  <c r="B5123" i="14"/>
  <c r="C5123" i="14" s="1"/>
  <c r="B5124" i="14"/>
  <c r="C5124" i="14" s="1"/>
  <c r="B5125" i="14"/>
  <c r="C5125" i="14" s="1"/>
  <c r="B5126" i="14"/>
  <c r="C5126" i="14" s="1"/>
  <c r="B5127" i="14"/>
  <c r="C5127" i="14" s="1"/>
  <c r="B5128" i="14"/>
  <c r="C5128" i="14" s="1"/>
  <c r="B5129" i="14"/>
  <c r="C5129" i="14" s="1"/>
  <c r="B5130" i="14"/>
  <c r="C5130" i="14" s="1"/>
  <c r="B5131" i="14"/>
  <c r="C5131" i="14" s="1"/>
  <c r="B5132" i="14"/>
  <c r="C5132" i="14" s="1"/>
  <c r="B5133" i="14"/>
  <c r="C5133" i="14" s="1"/>
  <c r="B5134" i="14"/>
  <c r="C5134" i="14" s="1"/>
  <c r="B5135" i="14"/>
  <c r="C5135" i="14" s="1"/>
  <c r="B5136" i="14"/>
  <c r="C5136" i="14" s="1"/>
  <c r="B5137" i="14"/>
  <c r="C5137" i="14" s="1"/>
  <c r="B5138" i="14"/>
  <c r="C5138" i="14" s="1"/>
  <c r="B5139" i="14"/>
  <c r="C5139" i="14" s="1"/>
  <c r="B5140" i="14"/>
  <c r="C5140" i="14" s="1"/>
  <c r="B5141" i="14"/>
  <c r="C5141" i="14" s="1"/>
  <c r="B5142" i="14"/>
  <c r="C5142" i="14" s="1"/>
  <c r="B5143" i="14"/>
  <c r="C5143" i="14" s="1"/>
  <c r="B5144" i="14"/>
  <c r="C5144" i="14" s="1"/>
  <c r="B5145" i="14"/>
  <c r="C5145" i="14" s="1"/>
  <c r="B5146" i="14"/>
  <c r="C5146" i="14" s="1"/>
  <c r="B5147" i="14"/>
  <c r="C5147" i="14" s="1"/>
  <c r="B5148" i="14"/>
  <c r="C5148" i="14" s="1"/>
  <c r="B5149" i="14"/>
  <c r="C5149" i="14" s="1"/>
  <c r="B5150" i="14"/>
  <c r="C5150" i="14" s="1"/>
  <c r="B5151" i="14"/>
  <c r="C5151" i="14" s="1"/>
  <c r="B5152" i="14"/>
  <c r="C5152" i="14" s="1"/>
  <c r="B5153" i="14"/>
  <c r="C5153" i="14" s="1"/>
  <c r="B5154" i="14"/>
  <c r="C5154" i="14" s="1"/>
  <c r="B5155" i="14"/>
  <c r="C5155" i="14" s="1"/>
  <c r="B5156" i="14"/>
  <c r="C5156" i="14" s="1"/>
  <c r="B5157" i="14"/>
  <c r="C5157" i="14" s="1"/>
  <c r="B5158" i="14"/>
  <c r="C5158" i="14" s="1"/>
  <c r="B5159" i="14"/>
  <c r="C5159" i="14" s="1"/>
  <c r="B5160" i="14"/>
  <c r="C5160" i="14" s="1"/>
  <c r="B5161" i="14"/>
  <c r="C5161" i="14" s="1"/>
  <c r="B5162" i="14"/>
  <c r="C5162" i="14" s="1"/>
  <c r="B5163" i="14"/>
  <c r="B5164" i="14"/>
  <c r="B5165" i="14"/>
  <c r="B5166" i="14"/>
  <c r="B5167" i="14"/>
  <c r="B5168" i="14"/>
  <c r="B5169" i="14"/>
  <c r="B5170" i="14"/>
  <c r="B5171" i="14"/>
  <c r="B5172" i="14"/>
  <c r="B5173" i="14"/>
  <c r="B5174" i="14"/>
  <c r="B5175" i="14"/>
  <c r="B5176" i="14"/>
  <c r="B5177" i="14"/>
  <c r="B5178" i="14"/>
  <c r="B5179" i="14"/>
  <c r="B5180" i="14"/>
  <c r="B5181" i="14"/>
  <c r="B5182" i="14"/>
  <c r="B5183" i="14"/>
  <c r="B5184" i="14"/>
  <c r="B5185" i="14"/>
  <c r="B5186" i="14"/>
  <c r="B5187" i="14"/>
  <c r="B5188" i="14"/>
  <c r="B5189" i="14"/>
  <c r="B5190" i="14"/>
  <c r="B5191" i="14"/>
  <c r="B5192" i="14"/>
  <c r="B5193" i="14"/>
  <c r="B5194" i="14"/>
  <c r="B5195" i="14"/>
  <c r="B5196" i="14"/>
  <c r="B5197" i="14"/>
  <c r="B5198" i="14"/>
  <c r="B5199" i="14"/>
  <c r="B5200" i="14"/>
  <c r="B5201" i="14"/>
  <c r="B5202" i="14"/>
  <c r="B5203" i="14"/>
  <c r="B5204" i="14"/>
  <c r="B5205" i="14"/>
  <c r="B5206" i="14"/>
  <c r="B5207" i="14"/>
  <c r="B5208" i="14"/>
  <c r="B5209" i="14"/>
  <c r="B5210" i="14"/>
  <c r="B5211" i="14"/>
  <c r="B5212" i="14"/>
  <c r="B5213" i="14"/>
  <c r="B5214" i="14"/>
  <c r="B5215" i="14"/>
  <c r="B5216" i="14"/>
  <c r="B5217" i="14"/>
  <c r="B5218" i="14"/>
  <c r="B5219" i="14"/>
  <c r="B5220" i="14"/>
  <c r="B5221" i="14"/>
  <c r="B5222" i="14"/>
  <c r="B5223" i="14"/>
  <c r="B5224" i="14"/>
  <c r="B5225" i="14"/>
  <c r="B5226" i="14"/>
  <c r="B5227" i="14"/>
  <c r="B5228" i="14"/>
  <c r="B5229" i="14"/>
  <c r="B5230" i="14"/>
  <c r="B5231" i="14"/>
  <c r="B5232" i="14"/>
  <c r="B5233" i="14"/>
  <c r="B5234" i="14"/>
  <c r="B5235" i="14"/>
  <c r="B5236" i="14"/>
  <c r="B5237" i="14"/>
  <c r="B5238" i="14"/>
  <c r="B5239" i="14"/>
  <c r="B5240" i="14"/>
  <c r="B5241" i="14"/>
  <c r="B5242" i="14"/>
  <c r="B5243" i="14"/>
  <c r="B5244" i="14"/>
  <c r="B5245" i="14"/>
  <c r="B5246" i="14"/>
  <c r="B5247" i="14"/>
  <c r="B5248" i="14"/>
  <c r="B5249" i="14"/>
  <c r="B5250" i="14"/>
  <c r="B5251" i="14"/>
  <c r="B5252" i="14"/>
  <c r="B5253" i="14"/>
  <c r="B5254" i="14"/>
  <c r="B5255" i="14"/>
  <c r="B5256" i="14"/>
  <c r="B5257" i="14"/>
  <c r="B5258" i="14"/>
  <c r="B5259" i="14"/>
  <c r="B5260" i="14"/>
  <c r="B5261" i="14"/>
  <c r="B5262" i="14"/>
  <c r="B5263" i="14"/>
  <c r="B5264" i="14"/>
  <c r="B5265" i="14"/>
  <c r="B5266" i="14"/>
  <c r="B5267" i="14"/>
  <c r="B5268" i="14"/>
  <c r="B5269" i="14"/>
  <c r="B5270" i="14"/>
  <c r="B5271" i="14"/>
  <c r="B5272" i="14"/>
  <c r="B5273" i="14"/>
  <c r="B5274" i="14"/>
  <c r="B5275" i="14"/>
  <c r="B5276" i="14"/>
  <c r="B5277" i="14"/>
  <c r="B5278" i="14"/>
  <c r="B5279" i="14"/>
  <c r="B5280" i="14"/>
  <c r="B5281" i="14"/>
  <c r="B5282" i="14"/>
  <c r="C5282" i="14" s="1"/>
  <c r="B5283" i="14"/>
  <c r="C5283" i="14" s="1"/>
  <c r="B5284" i="14"/>
  <c r="C5284" i="14" s="1"/>
  <c r="B5285" i="14"/>
  <c r="C5285" i="14" s="1"/>
  <c r="B5286" i="14"/>
  <c r="C5286" i="14" s="1"/>
  <c r="B5287" i="14"/>
  <c r="C5287" i="14" s="1"/>
  <c r="B5288" i="14"/>
  <c r="C5288" i="14" s="1"/>
  <c r="B5289" i="14"/>
  <c r="C5289" i="14" s="1"/>
  <c r="B5290" i="14"/>
  <c r="C5290" i="14" s="1"/>
  <c r="B5291" i="14"/>
  <c r="C5291" i="14" s="1"/>
  <c r="B5292" i="14"/>
  <c r="C5292" i="14" s="1"/>
  <c r="B5293" i="14"/>
  <c r="C5293" i="14" s="1"/>
  <c r="B5294" i="14"/>
  <c r="C5294" i="14" s="1"/>
  <c r="B5295" i="14"/>
  <c r="C5295" i="14" s="1"/>
  <c r="B5296" i="14"/>
  <c r="C5296" i="14" s="1"/>
  <c r="B5297" i="14"/>
  <c r="C5297" i="14" s="1"/>
  <c r="B5298" i="14"/>
  <c r="C5298" i="14" s="1"/>
  <c r="B5299" i="14"/>
  <c r="C5299" i="14" s="1"/>
  <c r="B5300" i="14"/>
  <c r="C5300" i="14" s="1"/>
  <c r="B5301" i="14"/>
  <c r="C5301" i="14" s="1"/>
  <c r="B5302" i="14"/>
  <c r="C5302" i="14" s="1"/>
  <c r="B5303" i="14"/>
  <c r="C5303" i="14" s="1"/>
  <c r="B5304" i="14"/>
  <c r="C5304" i="14" s="1"/>
  <c r="B5305" i="14"/>
  <c r="C5305" i="14" s="1"/>
  <c r="B5306" i="14"/>
  <c r="C5306" i="14" s="1"/>
  <c r="B5307" i="14"/>
  <c r="C5307" i="14" s="1"/>
  <c r="B5308" i="14"/>
  <c r="C5308" i="14" s="1"/>
  <c r="B5309" i="14"/>
  <c r="C5309" i="14" s="1"/>
  <c r="B5310" i="14"/>
  <c r="C5310" i="14" s="1"/>
  <c r="B5311" i="14"/>
  <c r="C5311" i="14" s="1"/>
  <c r="B5312" i="14"/>
  <c r="C5312" i="14" s="1"/>
  <c r="B5313" i="14"/>
  <c r="C5313" i="14" s="1"/>
  <c r="B5314" i="14"/>
  <c r="C5314" i="14" s="1"/>
  <c r="B5315" i="14"/>
  <c r="C5315" i="14" s="1"/>
  <c r="B5316" i="14"/>
  <c r="C5316" i="14" s="1"/>
  <c r="B5317" i="14"/>
  <c r="C5317" i="14" s="1"/>
  <c r="B5318" i="14"/>
  <c r="C5318" i="14" s="1"/>
  <c r="B5319" i="14"/>
  <c r="C5319" i="14" s="1"/>
  <c r="B5320" i="14"/>
  <c r="C5320" i="14" s="1"/>
  <c r="B5321" i="14"/>
  <c r="C5321" i="14" s="1"/>
  <c r="B5322" i="14"/>
  <c r="B5323" i="14"/>
  <c r="B5324" i="14"/>
  <c r="B5325" i="14"/>
  <c r="B5326" i="14"/>
  <c r="B5327" i="14"/>
  <c r="B5328" i="14"/>
  <c r="B5329" i="14"/>
  <c r="B5330" i="14"/>
  <c r="B5331" i="14"/>
  <c r="B5332" i="14"/>
  <c r="B5333" i="14"/>
  <c r="B5334" i="14"/>
  <c r="B5335" i="14"/>
  <c r="B5336" i="14"/>
  <c r="B5337" i="14"/>
  <c r="B5338" i="14"/>
  <c r="B5339" i="14"/>
  <c r="B5340" i="14"/>
  <c r="B5341" i="14"/>
  <c r="B5342" i="14"/>
  <c r="B5343" i="14"/>
  <c r="B5344" i="14"/>
  <c r="B5345" i="14"/>
  <c r="B5346" i="14"/>
  <c r="B5347" i="14"/>
  <c r="B5348" i="14"/>
  <c r="B5349" i="14"/>
  <c r="B5350" i="14"/>
  <c r="B5351" i="14"/>
  <c r="B5352" i="14"/>
  <c r="B5353" i="14"/>
  <c r="B5354" i="14"/>
  <c r="B5355" i="14"/>
  <c r="B5356" i="14"/>
  <c r="B5357" i="14"/>
  <c r="B5358" i="14"/>
  <c r="B5359" i="14"/>
  <c r="B5360" i="14"/>
  <c r="B5361" i="14"/>
  <c r="B5362" i="14"/>
  <c r="B5363" i="14"/>
  <c r="B5364" i="14"/>
  <c r="B5365" i="14"/>
  <c r="B5366" i="14"/>
  <c r="B5367" i="14"/>
  <c r="B5368" i="14"/>
  <c r="B5369" i="14"/>
  <c r="B5370" i="14"/>
  <c r="B5371" i="14"/>
  <c r="B5372" i="14"/>
  <c r="B5373" i="14"/>
  <c r="B5374" i="14"/>
  <c r="B5375" i="14"/>
  <c r="B5376" i="14"/>
  <c r="B5377" i="14"/>
  <c r="B5378" i="14"/>
  <c r="B5379" i="14"/>
  <c r="B5380" i="14"/>
  <c r="B5381" i="14"/>
  <c r="B5382" i="14"/>
  <c r="B5383" i="14"/>
  <c r="B5384" i="14"/>
  <c r="B5385" i="14"/>
  <c r="B5386" i="14"/>
  <c r="B5387" i="14"/>
  <c r="B5388" i="14"/>
  <c r="B5389" i="14"/>
  <c r="B5390" i="14"/>
  <c r="B5391" i="14"/>
  <c r="B5392" i="14"/>
  <c r="B5393" i="14"/>
  <c r="B5394" i="14"/>
  <c r="B5395" i="14"/>
  <c r="B5396" i="14"/>
  <c r="B5397" i="14"/>
  <c r="B5398" i="14"/>
  <c r="B5399" i="14"/>
  <c r="B5400" i="14"/>
  <c r="B5401" i="14"/>
  <c r="B5402" i="14"/>
  <c r="B5403" i="14"/>
  <c r="B5404" i="14"/>
  <c r="B5405" i="14"/>
  <c r="B5406" i="14"/>
  <c r="B5407" i="14"/>
  <c r="B5408" i="14"/>
  <c r="B5409" i="14"/>
  <c r="B5410" i="14"/>
  <c r="B5411" i="14"/>
  <c r="B5412" i="14"/>
  <c r="B5413" i="14"/>
  <c r="B5414" i="14"/>
  <c r="B5415" i="14"/>
  <c r="B5416" i="14"/>
  <c r="B5417" i="14"/>
  <c r="B5418" i="14"/>
  <c r="B5419" i="14"/>
  <c r="B5420" i="14"/>
  <c r="B5421" i="14"/>
  <c r="B5422" i="14"/>
  <c r="B5423" i="14"/>
  <c r="B5424" i="14"/>
  <c r="B5425" i="14"/>
  <c r="B5426" i="14"/>
  <c r="B5427" i="14"/>
  <c r="B5428" i="14"/>
  <c r="B5429" i="14"/>
  <c r="B5430" i="14"/>
  <c r="B5431" i="14"/>
  <c r="B5432" i="14"/>
  <c r="B5433" i="14"/>
  <c r="B5434" i="14"/>
  <c r="B5435" i="14"/>
  <c r="B5436" i="14"/>
  <c r="B5437" i="14"/>
  <c r="B5438" i="14"/>
  <c r="B5439" i="14"/>
  <c r="B5440" i="14"/>
  <c r="B5441" i="14"/>
  <c r="B5442" i="14"/>
  <c r="C5442" i="14" s="1"/>
  <c r="B5443" i="14"/>
  <c r="C5443" i="14" s="1"/>
  <c r="B5444" i="14"/>
  <c r="C5444" i="14" s="1"/>
  <c r="B5445" i="14"/>
  <c r="C5445" i="14" s="1"/>
  <c r="B5446" i="14"/>
  <c r="C5446" i="14" s="1"/>
  <c r="B5447" i="14"/>
  <c r="C5447" i="14" s="1"/>
  <c r="B5448" i="14"/>
  <c r="C5448" i="14" s="1"/>
  <c r="B5449" i="14"/>
  <c r="C5449" i="14" s="1"/>
  <c r="B5450" i="14"/>
  <c r="C5450" i="14" s="1"/>
  <c r="B5451" i="14"/>
  <c r="C5451" i="14" s="1"/>
  <c r="B5452" i="14"/>
  <c r="C5452" i="14" s="1"/>
  <c r="B5453" i="14"/>
  <c r="C5453" i="14" s="1"/>
  <c r="B5454" i="14"/>
  <c r="C5454" i="14" s="1"/>
  <c r="B5455" i="14"/>
  <c r="C5455" i="14" s="1"/>
  <c r="B5456" i="14"/>
  <c r="C5456" i="14" s="1"/>
  <c r="B5457" i="14"/>
  <c r="C5457" i="14" s="1"/>
  <c r="B5458" i="14"/>
  <c r="C5458" i="14" s="1"/>
  <c r="B5459" i="14"/>
  <c r="C5459" i="14" s="1"/>
  <c r="B5460" i="14"/>
  <c r="C5460" i="14" s="1"/>
  <c r="B5461" i="14"/>
  <c r="C5461" i="14" s="1"/>
  <c r="B5462" i="14"/>
  <c r="C5462" i="14" s="1"/>
  <c r="B5463" i="14"/>
  <c r="C5463" i="14" s="1"/>
  <c r="B5464" i="14"/>
  <c r="C5464" i="14" s="1"/>
  <c r="B5465" i="14"/>
  <c r="C5465" i="14" s="1"/>
  <c r="B5466" i="14"/>
  <c r="C5466" i="14" s="1"/>
  <c r="B5467" i="14"/>
  <c r="C5467" i="14" s="1"/>
  <c r="B5468" i="14"/>
  <c r="C5468" i="14" s="1"/>
  <c r="B5469" i="14"/>
  <c r="C5469" i="14" s="1"/>
  <c r="B5470" i="14"/>
  <c r="C5470" i="14" s="1"/>
  <c r="B5471" i="14"/>
  <c r="C5471" i="14" s="1"/>
  <c r="B5472" i="14"/>
  <c r="C5472" i="14" s="1"/>
  <c r="B5473" i="14"/>
  <c r="C5473" i="14" s="1"/>
  <c r="B5474" i="14"/>
  <c r="C5474" i="14" s="1"/>
  <c r="B5475" i="14"/>
  <c r="C5475" i="14" s="1"/>
  <c r="B5476" i="14"/>
  <c r="C5476" i="14" s="1"/>
  <c r="B5477" i="14"/>
  <c r="C5477" i="14" s="1"/>
  <c r="B5478" i="14"/>
  <c r="C5478" i="14" s="1"/>
  <c r="B5479" i="14"/>
  <c r="C5479" i="14" s="1"/>
  <c r="B5480" i="14"/>
  <c r="C5480" i="14" s="1"/>
  <c r="B5481" i="14"/>
  <c r="C5481" i="14" s="1"/>
  <c r="B5482" i="14"/>
  <c r="B5483" i="14"/>
  <c r="B5484" i="14"/>
  <c r="B5485" i="14"/>
  <c r="B5486" i="14"/>
  <c r="B5487" i="14"/>
  <c r="B5488" i="14"/>
  <c r="B5489" i="14"/>
  <c r="B5490" i="14"/>
  <c r="B5491" i="14"/>
  <c r="B5492" i="14"/>
  <c r="B5493" i="14"/>
  <c r="B5494" i="14"/>
  <c r="B5495" i="14"/>
  <c r="B5496" i="14"/>
  <c r="B5497" i="14"/>
  <c r="B5498" i="14"/>
  <c r="B5499" i="14"/>
  <c r="B5500" i="14"/>
  <c r="B5501" i="14"/>
  <c r="B5502" i="14"/>
  <c r="B5503" i="14"/>
  <c r="B5504" i="14"/>
  <c r="B5505" i="14"/>
  <c r="B5506" i="14"/>
  <c r="B5507" i="14"/>
  <c r="B5508" i="14"/>
  <c r="B5509" i="14"/>
  <c r="B5510" i="14"/>
  <c r="B5511" i="14"/>
  <c r="B5512" i="14"/>
  <c r="B5513" i="14"/>
  <c r="B5514" i="14"/>
  <c r="B5515" i="14"/>
  <c r="B5516" i="14"/>
  <c r="B5517" i="14"/>
  <c r="B5518" i="14"/>
  <c r="B5519" i="14"/>
  <c r="B5520" i="14"/>
  <c r="B5521" i="14"/>
  <c r="B5522" i="14"/>
  <c r="B5523" i="14"/>
  <c r="B5524" i="14"/>
  <c r="B5525" i="14"/>
  <c r="B5526" i="14"/>
  <c r="B5527" i="14"/>
  <c r="B5528" i="14"/>
  <c r="B5529" i="14"/>
  <c r="B5530" i="14"/>
  <c r="B5531" i="14"/>
  <c r="B5532" i="14"/>
  <c r="B5533" i="14"/>
  <c r="B5534" i="14"/>
  <c r="B5535" i="14"/>
  <c r="B5536" i="14"/>
  <c r="B5537" i="14"/>
  <c r="B5538" i="14"/>
  <c r="B5539" i="14"/>
  <c r="B5540" i="14"/>
  <c r="B5541" i="14"/>
  <c r="B5542" i="14"/>
  <c r="B5543" i="14"/>
  <c r="B5544" i="14"/>
  <c r="B5545" i="14"/>
  <c r="B5546" i="14"/>
  <c r="B5547" i="14"/>
  <c r="B5548" i="14"/>
  <c r="B5549" i="14"/>
  <c r="B5550" i="14"/>
  <c r="B5551" i="14"/>
  <c r="B5552" i="14"/>
  <c r="B5553" i="14"/>
  <c r="B5554" i="14"/>
  <c r="B5555" i="14"/>
  <c r="B5556" i="14"/>
  <c r="B5557" i="14"/>
  <c r="B5558" i="14"/>
  <c r="B5559" i="14"/>
  <c r="B5560" i="14"/>
  <c r="B5561" i="14"/>
  <c r="B5562" i="14"/>
  <c r="B5563" i="14"/>
  <c r="B5564" i="14"/>
  <c r="B5565" i="14"/>
  <c r="B5566" i="14"/>
  <c r="B5567" i="14"/>
  <c r="B5568" i="14"/>
  <c r="B5569" i="14"/>
  <c r="B5570" i="14"/>
  <c r="B5571" i="14"/>
  <c r="B5572" i="14"/>
  <c r="B5573" i="14"/>
  <c r="B5574" i="14"/>
  <c r="B5575" i="14"/>
  <c r="B5576" i="14"/>
  <c r="B5577" i="14"/>
  <c r="B5578" i="14"/>
  <c r="B5579" i="14"/>
  <c r="B5580" i="14"/>
  <c r="B5581" i="14"/>
  <c r="B5582" i="14"/>
  <c r="B5583" i="14"/>
  <c r="B5584" i="14"/>
  <c r="B5585" i="14"/>
  <c r="B5586" i="14"/>
  <c r="B5587" i="14"/>
  <c r="B5588" i="14"/>
  <c r="B5589" i="14"/>
  <c r="B5590" i="14"/>
  <c r="B5591" i="14"/>
  <c r="B5592" i="14"/>
  <c r="B5593" i="14"/>
  <c r="B5594" i="14"/>
  <c r="B5595" i="14"/>
  <c r="B5596" i="14"/>
  <c r="B5597" i="14"/>
  <c r="B5598" i="14"/>
  <c r="B5599" i="14"/>
  <c r="B5600" i="14"/>
  <c r="B5601" i="14"/>
  <c r="B5602" i="14"/>
  <c r="B5603" i="14"/>
  <c r="C5603" i="14" s="1"/>
  <c r="B5604" i="14"/>
  <c r="C5604" i="14" s="1"/>
  <c r="B5605" i="14"/>
  <c r="C5605" i="14" s="1"/>
  <c r="B5606" i="14"/>
  <c r="C5606" i="14" s="1"/>
  <c r="B5607" i="14"/>
  <c r="C5607" i="14" s="1"/>
  <c r="B5608" i="14"/>
  <c r="C5608" i="14" s="1"/>
  <c r="B5609" i="14"/>
  <c r="C5609" i="14" s="1"/>
  <c r="B5610" i="14"/>
  <c r="C5610" i="14" s="1"/>
  <c r="B5611" i="14"/>
  <c r="C5611" i="14" s="1"/>
  <c r="B5612" i="14"/>
  <c r="C5612" i="14" s="1"/>
  <c r="B5613" i="14"/>
  <c r="C5613" i="14" s="1"/>
  <c r="B5614" i="14"/>
  <c r="C5614" i="14" s="1"/>
  <c r="B5615" i="14"/>
  <c r="C5615" i="14" s="1"/>
  <c r="B5616" i="14"/>
  <c r="C5616" i="14" s="1"/>
  <c r="B5617" i="14"/>
  <c r="C5617" i="14" s="1"/>
  <c r="B5618" i="14"/>
  <c r="C5618" i="14" s="1"/>
  <c r="B5619" i="14"/>
  <c r="B5620" i="14"/>
  <c r="C5620" i="14" s="1"/>
  <c r="B5621" i="14"/>
  <c r="C5621" i="14" s="1"/>
  <c r="B5622" i="14"/>
  <c r="C5622" i="14" s="1"/>
  <c r="B5623" i="14"/>
  <c r="C5623" i="14" s="1"/>
  <c r="B5624" i="14"/>
  <c r="C5624" i="14" s="1"/>
  <c r="B5625" i="14"/>
  <c r="C5625" i="14" s="1"/>
  <c r="B5626" i="14"/>
  <c r="C5626" i="14" s="1"/>
  <c r="B5627" i="14"/>
  <c r="C5627" i="14" s="1"/>
  <c r="B5628" i="14"/>
  <c r="C5628" i="14" s="1"/>
  <c r="B5629" i="14"/>
  <c r="C5629" i="14" s="1"/>
  <c r="B5630" i="14"/>
  <c r="C5630" i="14" s="1"/>
  <c r="B5631" i="14"/>
  <c r="C5631" i="14" s="1"/>
  <c r="B5632" i="14"/>
  <c r="C5632" i="14" s="1"/>
  <c r="B5633" i="14"/>
  <c r="C5633" i="14" s="1"/>
  <c r="B5634" i="14"/>
  <c r="C5634" i="14" s="1"/>
  <c r="B5635" i="14"/>
  <c r="C5635" i="14" s="1"/>
  <c r="B5636" i="14"/>
  <c r="C5636" i="14" s="1"/>
  <c r="B5637" i="14"/>
  <c r="C5637" i="14" s="1"/>
  <c r="B5638" i="14"/>
  <c r="C5638" i="14" s="1"/>
  <c r="B5639" i="14"/>
  <c r="C5639" i="14" s="1"/>
  <c r="B5640" i="14"/>
  <c r="C5640" i="14" s="1"/>
  <c r="B5641" i="14"/>
  <c r="C5641" i="14" s="1"/>
  <c r="B5642" i="14"/>
  <c r="C5642" i="14" s="1"/>
  <c r="B5643" i="14"/>
  <c r="B5644" i="14"/>
  <c r="B5645" i="14"/>
  <c r="B5646" i="14"/>
  <c r="B5647" i="14"/>
  <c r="B5648" i="14"/>
  <c r="B5649" i="14"/>
  <c r="B5650" i="14"/>
  <c r="B5651" i="14"/>
  <c r="B5652" i="14"/>
  <c r="B5653" i="14"/>
  <c r="B5654" i="14"/>
  <c r="B5655" i="14"/>
  <c r="B5656" i="14"/>
  <c r="B5657" i="14"/>
  <c r="B5658" i="14"/>
  <c r="B5659" i="14"/>
  <c r="B5660" i="14"/>
  <c r="B5661" i="14"/>
  <c r="B5662" i="14"/>
  <c r="B5663" i="14"/>
  <c r="B5664" i="14"/>
  <c r="B5665" i="14"/>
  <c r="B5666" i="14"/>
  <c r="B5667" i="14"/>
  <c r="B5668" i="14"/>
  <c r="B5669" i="14"/>
  <c r="B5670" i="14"/>
  <c r="B5671" i="14"/>
  <c r="B5672" i="14"/>
  <c r="B5673" i="14"/>
  <c r="B5674" i="14"/>
  <c r="B5675" i="14"/>
  <c r="B5676" i="14"/>
  <c r="B5677" i="14"/>
  <c r="B5678" i="14"/>
  <c r="B5679" i="14"/>
  <c r="B5680" i="14"/>
  <c r="B5681" i="14"/>
  <c r="B5682" i="14"/>
  <c r="B5683" i="14"/>
  <c r="B5684" i="14"/>
  <c r="B5685" i="14"/>
  <c r="B5686" i="14"/>
  <c r="B5687" i="14"/>
  <c r="B5688" i="14"/>
  <c r="B5689" i="14"/>
  <c r="B5690" i="14"/>
  <c r="B5691" i="14"/>
  <c r="B5692" i="14"/>
  <c r="B5693" i="14"/>
  <c r="B5694" i="14"/>
  <c r="B5695" i="14"/>
  <c r="B5696" i="14"/>
  <c r="B5697" i="14"/>
  <c r="B5698" i="14"/>
  <c r="B5699" i="14"/>
  <c r="B5700" i="14"/>
  <c r="B5701" i="14"/>
  <c r="B5702" i="14"/>
  <c r="B5703" i="14"/>
  <c r="B5704" i="14"/>
  <c r="B5705" i="14"/>
  <c r="B5706" i="14"/>
  <c r="B5707" i="14"/>
  <c r="B5708" i="14"/>
  <c r="B5709" i="14"/>
  <c r="B5710" i="14"/>
  <c r="B5711" i="14"/>
  <c r="B5712" i="14"/>
  <c r="B5713" i="14"/>
  <c r="B5714" i="14"/>
  <c r="B5715" i="14"/>
  <c r="B5716" i="14"/>
  <c r="B5717" i="14"/>
  <c r="B5718" i="14"/>
  <c r="B5719" i="14"/>
  <c r="B5720" i="14"/>
  <c r="B5721" i="14"/>
  <c r="B5722" i="14"/>
  <c r="B5723" i="14"/>
  <c r="B5724" i="14"/>
  <c r="B5725" i="14"/>
  <c r="B5726" i="14"/>
  <c r="B5727" i="14"/>
  <c r="B5728" i="14"/>
  <c r="B5729" i="14"/>
  <c r="B5730" i="14"/>
  <c r="B5731" i="14"/>
  <c r="B5732" i="14"/>
  <c r="B5733" i="14"/>
  <c r="B5734" i="14"/>
  <c r="B5735" i="14"/>
  <c r="B5736" i="14"/>
  <c r="B5737" i="14"/>
  <c r="B5738" i="14"/>
  <c r="B5739" i="14"/>
  <c r="B5740" i="14"/>
  <c r="B5741" i="14"/>
  <c r="B5742" i="14"/>
  <c r="B5743" i="14"/>
  <c r="B5744" i="14"/>
  <c r="B5745" i="14"/>
  <c r="B5746" i="14"/>
  <c r="B5747" i="14"/>
  <c r="B5748" i="14"/>
  <c r="B5749" i="14"/>
  <c r="B5750" i="14"/>
  <c r="B5751" i="14"/>
  <c r="B5752" i="14"/>
  <c r="B5753" i="14"/>
  <c r="B5754" i="14"/>
  <c r="B5755" i="14"/>
  <c r="B5756" i="14"/>
  <c r="B5757" i="14"/>
  <c r="B5758" i="14"/>
  <c r="B5759" i="14"/>
  <c r="B5760" i="14"/>
  <c r="B5761" i="14"/>
  <c r="B5762" i="14"/>
  <c r="B5763" i="14"/>
  <c r="C5763" i="14" s="1"/>
  <c r="B5764" i="14"/>
  <c r="C5764" i="14" s="1"/>
  <c r="B5765" i="14"/>
  <c r="C5765" i="14" s="1"/>
  <c r="B5766" i="14"/>
  <c r="C5766" i="14" s="1"/>
  <c r="B5767" i="14"/>
  <c r="C5767" i="14" s="1"/>
  <c r="B5768" i="14"/>
  <c r="C5768" i="14" s="1"/>
  <c r="B5769" i="14"/>
  <c r="C5769" i="14" s="1"/>
  <c r="B5770" i="14"/>
  <c r="C5770" i="14" s="1"/>
  <c r="B5771" i="14"/>
  <c r="C5771" i="14" s="1"/>
  <c r="B5772" i="14"/>
  <c r="C5772" i="14" s="1"/>
  <c r="B5773" i="14"/>
  <c r="C5773" i="14" s="1"/>
  <c r="B5774" i="14"/>
  <c r="C5774" i="14" s="1"/>
  <c r="B5775" i="14"/>
  <c r="C5775" i="14" s="1"/>
  <c r="B5776" i="14"/>
  <c r="C5776" i="14" s="1"/>
  <c r="B5777" i="14"/>
  <c r="C5777" i="14" s="1"/>
  <c r="B5778" i="14"/>
  <c r="C5778" i="14" s="1"/>
  <c r="B5779" i="14"/>
  <c r="C5779" i="14" s="1"/>
  <c r="B5780" i="14"/>
  <c r="C5780" i="14" s="1"/>
  <c r="B5781" i="14"/>
  <c r="C5781" i="14" s="1"/>
  <c r="B5782" i="14"/>
  <c r="C5782" i="14" s="1"/>
  <c r="B5783" i="14"/>
  <c r="C5783" i="14" s="1"/>
  <c r="B5784" i="14"/>
  <c r="C5784" i="14" s="1"/>
  <c r="B5785" i="14"/>
  <c r="C5785" i="14" s="1"/>
  <c r="B5786" i="14"/>
  <c r="C5786" i="14" s="1"/>
  <c r="B5787" i="14"/>
  <c r="C5787" i="14" s="1"/>
  <c r="B5788" i="14"/>
  <c r="C5788" i="14" s="1"/>
  <c r="B5789" i="14"/>
  <c r="C5789" i="14" s="1"/>
  <c r="B5790" i="14"/>
  <c r="C5790" i="14" s="1"/>
  <c r="B5791" i="14"/>
  <c r="C5791" i="14" s="1"/>
  <c r="B5792" i="14"/>
  <c r="C5792" i="14" s="1"/>
  <c r="B5793" i="14"/>
  <c r="C5793" i="14" s="1"/>
  <c r="B5794" i="14"/>
  <c r="C5794" i="14" s="1"/>
  <c r="B5795" i="14"/>
  <c r="C5795" i="14" s="1"/>
  <c r="B5796" i="14"/>
  <c r="C5796" i="14" s="1"/>
  <c r="B5797" i="14"/>
  <c r="C5797" i="14" s="1"/>
  <c r="B5798" i="14"/>
  <c r="C5798" i="14" s="1"/>
  <c r="B5799" i="14"/>
  <c r="C5799" i="14" s="1"/>
  <c r="B5800" i="14"/>
  <c r="C5800" i="14" s="1"/>
  <c r="B5801" i="14"/>
  <c r="C5801" i="14" s="1"/>
  <c r="B5802" i="14"/>
  <c r="C5802" i="14" s="1"/>
  <c r="B5803" i="14"/>
  <c r="B5804" i="14"/>
  <c r="B5805" i="14"/>
  <c r="B5806" i="14"/>
  <c r="B5807" i="14"/>
  <c r="B5808" i="14"/>
  <c r="B5809" i="14"/>
  <c r="B5810" i="14"/>
  <c r="B5811" i="14"/>
  <c r="B5812" i="14"/>
  <c r="B5813" i="14"/>
  <c r="B5814" i="14"/>
  <c r="B5815" i="14"/>
  <c r="B5816" i="14"/>
  <c r="B5817" i="14"/>
  <c r="B5818" i="14"/>
  <c r="B5819" i="14"/>
  <c r="B5820" i="14"/>
  <c r="B5821" i="14"/>
  <c r="B5822" i="14"/>
  <c r="B5823" i="14"/>
  <c r="B5824" i="14"/>
  <c r="B5825" i="14"/>
  <c r="B5826" i="14"/>
  <c r="B5827" i="14"/>
  <c r="B5828" i="14"/>
  <c r="B5829" i="14"/>
  <c r="B5830" i="14"/>
  <c r="B5831" i="14"/>
  <c r="B5832" i="14"/>
  <c r="B5833" i="14"/>
  <c r="B5834" i="14"/>
  <c r="B5835" i="14"/>
  <c r="B5836" i="14"/>
  <c r="B5837" i="14"/>
  <c r="B5838" i="14"/>
  <c r="B5839" i="14"/>
  <c r="B5840" i="14"/>
  <c r="B5841" i="14"/>
  <c r="B5842" i="14"/>
  <c r="B5843" i="14"/>
  <c r="B5844" i="14"/>
  <c r="B5845" i="14"/>
  <c r="B5846" i="14"/>
  <c r="B5847" i="14"/>
  <c r="B5848" i="14"/>
  <c r="B5849" i="14"/>
  <c r="B5850" i="14"/>
  <c r="B5851" i="14"/>
  <c r="B5852" i="14"/>
  <c r="B5853" i="14"/>
  <c r="B5854" i="14"/>
  <c r="B5855" i="14"/>
  <c r="B5856" i="14"/>
  <c r="B5857" i="14"/>
  <c r="B5858" i="14"/>
  <c r="B5859" i="14"/>
  <c r="B5860" i="14"/>
  <c r="B5861" i="14"/>
  <c r="B5862" i="14"/>
  <c r="B5863" i="14"/>
  <c r="B5864" i="14"/>
  <c r="B5865" i="14"/>
  <c r="B5866" i="14"/>
  <c r="B5867" i="14"/>
  <c r="B5868" i="14"/>
  <c r="B5869" i="14"/>
  <c r="B5870" i="14"/>
  <c r="B5871" i="14"/>
  <c r="B5872" i="14"/>
  <c r="B5873" i="14"/>
  <c r="B5874" i="14"/>
  <c r="B5875" i="14"/>
  <c r="B5876" i="14"/>
  <c r="B5877" i="14"/>
  <c r="B5878" i="14"/>
  <c r="B5879" i="14"/>
  <c r="B5880" i="14"/>
  <c r="B5881" i="14"/>
  <c r="B5882" i="14"/>
  <c r="B5883" i="14"/>
  <c r="B5884" i="14"/>
  <c r="B5885" i="14"/>
  <c r="B5886" i="14"/>
  <c r="B5887" i="14"/>
  <c r="B5888" i="14"/>
  <c r="B5889" i="14"/>
  <c r="B5890" i="14"/>
  <c r="B5891" i="14"/>
  <c r="B5892" i="14"/>
  <c r="B5893" i="14"/>
  <c r="B5894" i="14"/>
  <c r="B5895" i="14"/>
  <c r="B5896" i="14"/>
  <c r="B5897" i="14"/>
  <c r="B5898" i="14"/>
  <c r="B5899" i="14"/>
  <c r="B5900" i="14"/>
  <c r="B5901" i="14"/>
  <c r="B5902" i="14"/>
  <c r="B5903" i="14"/>
  <c r="B5904" i="14"/>
  <c r="B5905" i="14"/>
  <c r="B5906" i="14"/>
  <c r="B5907" i="14"/>
  <c r="B5908" i="14"/>
  <c r="B5909" i="14"/>
  <c r="B5910" i="14"/>
  <c r="B5911" i="14"/>
  <c r="B5912" i="14"/>
  <c r="B5913" i="14"/>
  <c r="B5914" i="14"/>
  <c r="B5915" i="14"/>
  <c r="B5916" i="14"/>
  <c r="B5917" i="14"/>
  <c r="B5918" i="14"/>
  <c r="B5919" i="14"/>
  <c r="B5920" i="14"/>
  <c r="B5921" i="14"/>
  <c r="B5922" i="14"/>
  <c r="B5923" i="14"/>
  <c r="C5923" i="14" s="1"/>
  <c r="B5924" i="14"/>
  <c r="C5924" i="14" s="1"/>
  <c r="B5925" i="14"/>
  <c r="C5925" i="14" s="1"/>
  <c r="B5926" i="14"/>
  <c r="C5926" i="14" s="1"/>
  <c r="B5927" i="14"/>
  <c r="C5927" i="14" s="1"/>
  <c r="B5928" i="14"/>
  <c r="C5928" i="14" s="1"/>
  <c r="B5929" i="14"/>
  <c r="C5929" i="14" s="1"/>
  <c r="B5930" i="14"/>
  <c r="C5930" i="14" s="1"/>
  <c r="B5931" i="14"/>
  <c r="C5931" i="14" s="1"/>
  <c r="B5932" i="14"/>
  <c r="C5932" i="14" s="1"/>
  <c r="B5933" i="14"/>
  <c r="C5933" i="14" s="1"/>
  <c r="B5934" i="14"/>
  <c r="C5934" i="14" s="1"/>
  <c r="B5935" i="14"/>
  <c r="C5935" i="14" s="1"/>
  <c r="B5936" i="14"/>
  <c r="C5936" i="14" s="1"/>
  <c r="B5937" i="14"/>
  <c r="C5937" i="14" s="1"/>
  <c r="B5938" i="14"/>
  <c r="C5938" i="14" s="1"/>
  <c r="B5939" i="14"/>
  <c r="C5939" i="14" s="1"/>
  <c r="B5940" i="14"/>
  <c r="C5940" i="14" s="1"/>
  <c r="B5941" i="14"/>
  <c r="C5941" i="14" s="1"/>
  <c r="B5942" i="14"/>
  <c r="C5942" i="14" s="1"/>
  <c r="B5943" i="14"/>
  <c r="C5943" i="14" s="1"/>
  <c r="B5944" i="14"/>
  <c r="C5944" i="14" s="1"/>
  <c r="B5945" i="14"/>
  <c r="C5945" i="14" s="1"/>
  <c r="B5946" i="14"/>
  <c r="C5946" i="14" s="1"/>
  <c r="B5947" i="14"/>
  <c r="C5947" i="14" s="1"/>
  <c r="B5948" i="14"/>
  <c r="C5948" i="14" s="1"/>
  <c r="B5949" i="14"/>
  <c r="C5949" i="14" s="1"/>
  <c r="B5950" i="14"/>
  <c r="C5950" i="14" s="1"/>
  <c r="B5951" i="14"/>
  <c r="C5951" i="14" s="1"/>
  <c r="B5952" i="14"/>
  <c r="C5952" i="14" s="1"/>
  <c r="B5953" i="14"/>
  <c r="C5953" i="14" s="1"/>
  <c r="B5954" i="14"/>
  <c r="C5954" i="14" s="1"/>
  <c r="B5955" i="14"/>
  <c r="C5955" i="14" s="1"/>
  <c r="B5956" i="14"/>
  <c r="C5956" i="14" s="1"/>
  <c r="B5957" i="14"/>
  <c r="C5957" i="14" s="1"/>
  <c r="B5958" i="14"/>
  <c r="C5958" i="14" s="1"/>
  <c r="B5959" i="14"/>
  <c r="C5959" i="14" s="1"/>
  <c r="B5960" i="14"/>
  <c r="C5960" i="14" s="1"/>
  <c r="B5961" i="14"/>
  <c r="C5961" i="14" s="1"/>
  <c r="B5962" i="14"/>
  <c r="C5962" i="14" s="1"/>
  <c r="B5963" i="14"/>
  <c r="B5964" i="14"/>
  <c r="B5965" i="14"/>
  <c r="B5966" i="14"/>
  <c r="B5967" i="14"/>
  <c r="B5968" i="14"/>
  <c r="B5969" i="14"/>
  <c r="B5970" i="14"/>
  <c r="B5971" i="14"/>
  <c r="B5972" i="14"/>
  <c r="B5973" i="14"/>
  <c r="B5974" i="14"/>
  <c r="B5975" i="14"/>
  <c r="B5976" i="14"/>
  <c r="B5977" i="14"/>
  <c r="B5978" i="14"/>
  <c r="B5979" i="14"/>
  <c r="B5980" i="14"/>
  <c r="B5981" i="14"/>
  <c r="B5982" i="14"/>
  <c r="B5983" i="14"/>
  <c r="B5984" i="14"/>
  <c r="B5985" i="14"/>
  <c r="B5986" i="14"/>
  <c r="B5987" i="14"/>
  <c r="B5988" i="14"/>
  <c r="B5989" i="14"/>
  <c r="B5990" i="14"/>
  <c r="B5991" i="14"/>
  <c r="B5992" i="14"/>
  <c r="B5993" i="14"/>
  <c r="B5994" i="14"/>
  <c r="B5995" i="14"/>
  <c r="B5996" i="14"/>
  <c r="B5997" i="14"/>
  <c r="B5998" i="14"/>
  <c r="B5999" i="14"/>
  <c r="B6000" i="14"/>
  <c r="B6001" i="14"/>
  <c r="B6002" i="14"/>
  <c r="B6003" i="14"/>
  <c r="B6004" i="14"/>
  <c r="B6005" i="14"/>
  <c r="B6006" i="14"/>
  <c r="B6007" i="14"/>
  <c r="B6008" i="14"/>
  <c r="B6009" i="14"/>
  <c r="B6010" i="14"/>
  <c r="B6011" i="14"/>
  <c r="B6012" i="14"/>
  <c r="B6013" i="14"/>
  <c r="B6014" i="14"/>
  <c r="B6015" i="14"/>
  <c r="B6016" i="14"/>
  <c r="B6017" i="14"/>
  <c r="B6018" i="14"/>
  <c r="B6019" i="14"/>
  <c r="B6020" i="14"/>
  <c r="B6021" i="14"/>
  <c r="B6022" i="14"/>
  <c r="B6023" i="14"/>
  <c r="B6024" i="14"/>
  <c r="B6025" i="14"/>
  <c r="B6026" i="14"/>
  <c r="B6027" i="14"/>
  <c r="B6028" i="14"/>
  <c r="B6029" i="14"/>
  <c r="B6030" i="14"/>
  <c r="B6031" i="14"/>
  <c r="B6032" i="14"/>
  <c r="B6033" i="14"/>
  <c r="B6034" i="14"/>
  <c r="B6035" i="14"/>
  <c r="B6036" i="14"/>
  <c r="B6037" i="14"/>
  <c r="B6038" i="14"/>
  <c r="B6039" i="14"/>
  <c r="B6040" i="14"/>
  <c r="B6041" i="14"/>
  <c r="B6042" i="14"/>
  <c r="B6043" i="14"/>
  <c r="B6044" i="14"/>
  <c r="B6045" i="14"/>
  <c r="B6046" i="14"/>
  <c r="B6047" i="14"/>
  <c r="B6048" i="14"/>
  <c r="B6049" i="14"/>
  <c r="B6050" i="14"/>
  <c r="B6051" i="14"/>
  <c r="B6052" i="14"/>
  <c r="B6053" i="14"/>
  <c r="B6054" i="14"/>
  <c r="B6055" i="14"/>
  <c r="B6056" i="14"/>
  <c r="B6057" i="14"/>
  <c r="B6058" i="14"/>
  <c r="B6059" i="14"/>
  <c r="B6060" i="14"/>
  <c r="B6061" i="14"/>
  <c r="B6062" i="14"/>
  <c r="B6063" i="14"/>
  <c r="B6064" i="14"/>
  <c r="B6065" i="14"/>
  <c r="B6066" i="14"/>
  <c r="B6067" i="14"/>
  <c r="B6068" i="14"/>
  <c r="B6069" i="14"/>
  <c r="B6070" i="14"/>
  <c r="B6071" i="14"/>
  <c r="B6072" i="14"/>
  <c r="B6073" i="14"/>
  <c r="B6074" i="14"/>
  <c r="B6075" i="14"/>
  <c r="B6076" i="14"/>
  <c r="B6077" i="14"/>
  <c r="B6078" i="14"/>
  <c r="B6079" i="14"/>
  <c r="B6080" i="14"/>
  <c r="B6081" i="14"/>
  <c r="B6082" i="14"/>
  <c r="B6083" i="14"/>
  <c r="C6083" i="14" s="1"/>
  <c r="B6084" i="14"/>
  <c r="C6084" i="14" s="1"/>
  <c r="B6085" i="14"/>
  <c r="C6085" i="14" s="1"/>
  <c r="B6086" i="14"/>
  <c r="C6086" i="14" s="1"/>
  <c r="B6087" i="14"/>
  <c r="C6087" i="14" s="1"/>
  <c r="B6088" i="14"/>
  <c r="C6088" i="14" s="1"/>
  <c r="B6089" i="14"/>
  <c r="C6089" i="14" s="1"/>
  <c r="B6090" i="14"/>
  <c r="C6090" i="14" s="1"/>
  <c r="B6091" i="14"/>
  <c r="C6091" i="14" s="1"/>
  <c r="B6092" i="14"/>
  <c r="C6092" i="14" s="1"/>
  <c r="B6093" i="14"/>
  <c r="C6093" i="14" s="1"/>
  <c r="B6094" i="14"/>
  <c r="C6094" i="14" s="1"/>
  <c r="B6095" i="14"/>
  <c r="C6095" i="14" s="1"/>
  <c r="B6096" i="14"/>
  <c r="C6096" i="14" s="1"/>
  <c r="B6097" i="14"/>
  <c r="C6097" i="14" s="1"/>
  <c r="B6098" i="14"/>
  <c r="C6098" i="14" s="1"/>
  <c r="B6099" i="14"/>
  <c r="C6099" i="14" s="1"/>
  <c r="B6100" i="14"/>
  <c r="C6100" i="14" s="1"/>
  <c r="B6101" i="14"/>
  <c r="C6101" i="14" s="1"/>
  <c r="B6102" i="14"/>
  <c r="C6102" i="14" s="1"/>
  <c r="B6103" i="14"/>
  <c r="C6103" i="14" s="1"/>
  <c r="B6104" i="14"/>
  <c r="C6104" i="14" s="1"/>
  <c r="B6105" i="14"/>
  <c r="C6105" i="14" s="1"/>
  <c r="B6106" i="14"/>
  <c r="C6106" i="14" s="1"/>
  <c r="B6107" i="14"/>
  <c r="C6107" i="14" s="1"/>
  <c r="B6108" i="14"/>
  <c r="C6108" i="14" s="1"/>
  <c r="B6109" i="14"/>
  <c r="C6109" i="14" s="1"/>
  <c r="B6110" i="14"/>
  <c r="C6110" i="14" s="1"/>
  <c r="B6111" i="14"/>
  <c r="C6111" i="14" s="1"/>
  <c r="B6112" i="14"/>
  <c r="C6112" i="14" s="1"/>
  <c r="B6113" i="14"/>
  <c r="C6113" i="14" s="1"/>
  <c r="B6114" i="14"/>
  <c r="C6114" i="14" s="1"/>
  <c r="B6115" i="14"/>
  <c r="C6115" i="14" s="1"/>
  <c r="B6116" i="14"/>
  <c r="C6116" i="14" s="1"/>
  <c r="B6117" i="14"/>
  <c r="C6117" i="14" s="1"/>
  <c r="B6118" i="14"/>
  <c r="C6118" i="14" s="1"/>
  <c r="B6119" i="14"/>
  <c r="C6119" i="14" s="1"/>
  <c r="B6120" i="14"/>
  <c r="C6120" i="14" s="1"/>
  <c r="B6121" i="14"/>
  <c r="C6121" i="14" s="1"/>
  <c r="B6122" i="14"/>
  <c r="C6122" i="14" s="1"/>
  <c r="B6123" i="14"/>
  <c r="B6124" i="14"/>
  <c r="B6125" i="14"/>
  <c r="B6126" i="14"/>
  <c r="B6127" i="14"/>
  <c r="B6128" i="14"/>
  <c r="B6129" i="14"/>
  <c r="B6130" i="14"/>
  <c r="B6131" i="14"/>
  <c r="B6132" i="14"/>
  <c r="B6133" i="14"/>
  <c r="B6134" i="14"/>
  <c r="B6135" i="14"/>
  <c r="B6136" i="14"/>
  <c r="B6137" i="14"/>
  <c r="B6138" i="14"/>
  <c r="B6139" i="14"/>
  <c r="B6140" i="14"/>
  <c r="B6141" i="14"/>
  <c r="B6142" i="14"/>
  <c r="B6143" i="14"/>
  <c r="B6144" i="14"/>
  <c r="B6145" i="14"/>
  <c r="B6146" i="14"/>
  <c r="B6147" i="14"/>
  <c r="B6148" i="14"/>
  <c r="B6149" i="14"/>
  <c r="B6150" i="14"/>
  <c r="B6151" i="14"/>
  <c r="B6152" i="14"/>
  <c r="B6153" i="14"/>
  <c r="B6154" i="14"/>
  <c r="B6155" i="14"/>
  <c r="B6156" i="14"/>
  <c r="B6157" i="14"/>
  <c r="B6158" i="14"/>
  <c r="B6159" i="14"/>
  <c r="B6160" i="14"/>
  <c r="B6161" i="14"/>
  <c r="B6162" i="14"/>
  <c r="B6163" i="14"/>
  <c r="B6164" i="14"/>
  <c r="B6165" i="14"/>
  <c r="B6166" i="14"/>
  <c r="B6167" i="14"/>
  <c r="B6168" i="14"/>
  <c r="B6169" i="14"/>
  <c r="B6170" i="14"/>
  <c r="B6171" i="14"/>
  <c r="B6172" i="14"/>
  <c r="B6173" i="14"/>
  <c r="B6174" i="14"/>
  <c r="B6175" i="14"/>
  <c r="B6176" i="14"/>
  <c r="B6177" i="14"/>
  <c r="B6178" i="14"/>
  <c r="B6179" i="14"/>
  <c r="B6180" i="14"/>
  <c r="B6181" i="14"/>
  <c r="B6182" i="14"/>
  <c r="B6183" i="14"/>
  <c r="B6184" i="14"/>
  <c r="B6185" i="14"/>
  <c r="B6186" i="14"/>
  <c r="B6187" i="14"/>
  <c r="B6188" i="14"/>
  <c r="B6189" i="14"/>
  <c r="B6190" i="14"/>
  <c r="B6191" i="14"/>
  <c r="B6192" i="14"/>
  <c r="B6193" i="14"/>
  <c r="B6194" i="14"/>
  <c r="B6195" i="14"/>
  <c r="B6196" i="14"/>
  <c r="B6197" i="14"/>
  <c r="B6198" i="14"/>
  <c r="B6199" i="14"/>
  <c r="B6200" i="14"/>
  <c r="B6201" i="14"/>
  <c r="B6202" i="14"/>
  <c r="B6203" i="14"/>
  <c r="B6204" i="14"/>
  <c r="B6205" i="14"/>
  <c r="B6206" i="14"/>
  <c r="B6207" i="14"/>
  <c r="B6208" i="14"/>
  <c r="B6209" i="14"/>
  <c r="B6210" i="14"/>
  <c r="B6211" i="14"/>
  <c r="B6212" i="14"/>
  <c r="B6213" i="14"/>
  <c r="B6214" i="14"/>
  <c r="B6215" i="14"/>
  <c r="B6216" i="14"/>
  <c r="B6217" i="14"/>
  <c r="B6218" i="14"/>
  <c r="B6219" i="14"/>
  <c r="B6220" i="14"/>
  <c r="B6221" i="14"/>
  <c r="B6222" i="14"/>
  <c r="B6223" i="14"/>
  <c r="B6224" i="14"/>
  <c r="B6225" i="14"/>
  <c r="B6226" i="14"/>
  <c r="B6227" i="14"/>
  <c r="B6228" i="14"/>
  <c r="B6229" i="14"/>
  <c r="B6230" i="14"/>
  <c r="B6231" i="14"/>
  <c r="B6232" i="14"/>
  <c r="B6233" i="14"/>
  <c r="B6234" i="14"/>
  <c r="B6235" i="14"/>
  <c r="B6236" i="14"/>
  <c r="B6237" i="14"/>
  <c r="B6238" i="14"/>
  <c r="B6239" i="14"/>
  <c r="B6240" i="14"/>
  <c r="B6241" i="14"/>
  <c r="B6242" i="14"/>
  <c r="C6242" i="14" s="1"/>
  <c r="B6243" i="14"/>
  <c r="C6243" i="14" s="1"/>
  <c r="B6244" i="14"/>
  <c r="C6244" i="14" s="1"/>
  <c r="B6245" i="14"/>
  <c r="C6245" i="14" s="1"/>
  <c r="B6246" i="14"/>
  <c r="C6246" i="14" s="1"/>
  <c r="B6247" i="14"/>
  <c r="C6247" i="14" s="1"/>
  <c r="B6248" i="14"/>
  <c r="C6248" i="14" s="1"/>
  <c r="B6249" i="14"/>
  <c r="C6249" i="14" s="1"/>
  <c r="B6250" i="14"/>
  <c r="C6250" i="14" s="1"/>
  <c r="B6251" i="14"/>
  <c r="C6251" i="14" s="1"/>
  <c r="B6252" i="14"/>
  <c r="C6252" i="14" s="1"/>
  <c r="B6253" i="14"/>
  <c r="C6253" i="14" s="1"/>
  <c r="B6254" i="14"/>
  <c r="C6254" i="14" s="1"/>
  <c r="B6255" i="14"/>
  <c r="C6255" i="14" s="1"/>
  <c r="B6256" i="14"/>
  <c r="C6256" i="14" s="1"/>
  <c r="B6257" i="14"/>
  <c r="C6257" i="14" s="1"/>
  <c r="B6258" i="14"/>
  <c r="C6258" i="14" s="1"/>
  <c r="B6259" i="14"/>
  <c r="C6259" i="14" s="1"/>
  <c r="B6260" i="14"/>
  <c r="C6260" i="14" s="1"/>
  <c r="B6261" i="14"/>
  <c r="C6261" i="14" s="1"/>
  <c r="B6262" i="14"/>
  <c r="C6262" i="14" s="1"/>
  <c r="B6263" i="14"/>
  <c r="C6263" i="14" s="1"/>
  <c r="B6264" i="14"/>
  <c r="C6264" i="14" s="1"/>
  <c r="B6265" i="14"/>
  <c r="C6265" i="14" s="1"/>
  <c r="B6266" i="14"/>
  <c r="C6266" i="14" s="1"/>
  <c r="B6267" i="14"/>
  <c r="C6267" i="14" s="1"/>
  <c r="B6268" i="14"/>
  <c r="C6268" i="14" s="1"/>
  <c r="B6269" i="14"/>
  <c r="C6269" i="14" s="1"/>
  <c r="B6270" i="14"/>
  <c r="C6270" i="14" s="1"/>
  <c r="B6271" i="14"/>
  <c r="C6271" i="14" s="1"/>
  <c r="B6272" i="14"/>
  <c r="C6272" i="14" s="1"/>
  <c r="B6273" i="14"/>
  <c r="C6273" i="14" s="1"/>
  <c r="B6274" i="14"/>
  <c r="C6274" i="14" s="1"/>
  <c r="B6275" i="14"/>
  <c r="C6275" i="14" s="1"/>
  <c r="B6276" i="14"/>
  <c r="C6276" i="14" s="1"/>
  <c r="B6277" i="14"/>
  <c r="C6277" i="14" s="1"/>
  <c r="B6278" i="14"/>
  <c r="C6278" i="14" s="1"/>
  <c r="B6279" i="14"/>
  <c r="C6279" i="14" s="1"/>
  <c r="B6280" i="14"/>
  <c r="C6280" i="14" s="1"/>
  <c r="B6281" i="14"/>
  <c r="C6281" i="14" s="1"/>
  <c r="B6282" i="14"/>
  <c r="B6283" i="14"/>
  <c r="B6284" i="14"/>
  <c r="B6285" i="14"/>
  <c r="B6286" i="14"/>
  <c r="B6287" i="14"/>
  <c r="B6288" i="14"/>
  <c r="B6289" i="14"/>
  <c r="B6290" i="14"/>
  <c r="B6291" i="14"/>
  <c r="B6292" i="14"/>
  <c r="B6293" i="14"/>
  <c r="B6294" i="14"/>
  <c r="B6295" i="14"/>
  <c r="B6296" i="14"/>
  <c r="B6297" i="14"/>
  <c r="B6298" i="14"/>
  <c r="B6299" i="14"/>
  <c r="B6300" i="14"/>
  <c r="B6301" i="14"/>
  <c r="B6302" i="14"/>
  <c r="B6303" i="14"/>
  <c r="B6304" i="14"/>
  <c r="B6305" i="14"/>
  <c r="B6306" i="14"/>
  <c r="B6307" i="14"/>
  <c r="B6308" i="14"/>
  <c r="B6309" i="14"/>
  <c r="B6310" i="14"/>
  <c r="B6311" i="14"/>
  <c r="B6312" i="14"/>
  <c r="B6313" i="14"/>
  <c r="B6314" i="14"/>
  <c r="B6315" i="14"/>
  <c r="B6316" i="14"/>
  <c r="B6317" i="14"/>
  <c r="B6318" i="14"/>
  <c r="B6319" i="14"/>
  <c r="B6320" i="14"/>
  <c r="B6321" i="14"/>
  <c r="B6322" i="14"/>
  <c r="B6323" i="14"/>
  <c r="B6324" i="14"/>
  <c r="B6325" i="14"/>
  <c r="B6326" i="14"/>
  <c r="B6327" i="14"/>
  <c r="B6328" i="14"/>
  <c r="B6329" i="14"/>
  <c r="B6330" i="14"/>
  <c r="B6331" i="14"/>
  <c r="B6332" i="14"/>
  <c r="B6333" i="14"/>
  <c r="B6334" i="14"/>
  <c r="B6335" i="14"/>
  <c r="B6336" i="14"/>
  <c r="B6337" i="14"/>
  <c r="B6338" i="14"/>
  <c r="B6339" i="14"/>
  <c r="B6340" i="14"/>
  <c r="B6341" i="14"/>
  <c r="B6342" i="14"/>
  <c r="B6343" i="14"/>
  <c r="B6344" i="14"/>
  <c r="B6345" i="14"/>
  <c r="B6346" i="14"/>
  <c r="B6347" i="14"/>
  <c r="B6348" i="14"/>
  <c r="B6349" i="14"/>
  <c r="B6350" i="14"/>
  <c r="B6351" i="14"/>
  <c r="B6352" i="14"/>
  <c r="B6353" i="14"/>
  <c r="B6354" i="14"/>
  <c r="B6355" i="14"/>
  <c r="B6356" i="14"/>
  <c r="B6357" i="14"/>
  <c r="B6358" i="14"/>
  <c r="B6359" i="14"/>
  <c r="B6360" i="14"/>
  <c r="B6361" i="14"/>
  <c r="B6362" i="14"/>
  <c r="B6363" i="14"/>
  <c r="B6364" i="14"/>
  <c r="B6365" i="14"/>
  <c r="B6366" i="14"/>
  <c r="B6367" i="14"/>
  <c r="B6368" i="14"/>
  <c r="B6369" i="14"/>
  <c r="B6370" i="14"/>
  <c r="B6371" i="14"/>
  <c r="B6372" i="14"/>
  <c r="B6373" i="14"/>
  <c r="B6374" i="14"/>
  <c r="B6375" i="14"/>
  <c r="B6376" i="14"/>
  <c r="B6377" i="14"/>
  <c r="B6378" i="14"/>
  <c r="B6379" i="14"/>
  <c r="B6380" i="14"/>
  <c r="B6381" i="14"/>
  <c r="B6382" i="14"/>
  <c r="B6383" i="14"/>
  <c r="B6384" i="14"/>
  <c r="B6385" i="14"/>
  <c r="B6386" i="14"/>
  <c r="B6387" i="14"/>
  <c r="B6388" i="14"/>
  <c r="B6389" i="14"/>
  <c r="B6390" i="14"/>
  <c r="B6391" i="14"/>
  <c r="B6392" i="14"/>
  <c r="B6393" i="14"/>
  <c r="B6394" i="14"/>
  <c r="B6395" i="14"/>
  <c r="B6396" i="14"/>
  <c r="B6397" i="14"/>
  <c r="B6398" i="14"/>
  <c r="B6399" i="14"/>
  <c r="B6400" i="14"/>
  <c r="B6401" i="14"/>
  <c r="B6402" i="14"/>
  <c r="C6402" i="14" s="1"/>
  <c r="B6403" i="14"/>
  <c r="C6403" i="14" s="1"/>
  <c r="B6404" i="14"/>
  <c r="C6404" i="14" s="1"/>
  <c r="B6405" i="14"/>
  <c r="C6405" i="14" s="1"/>
  <c r="B6406" i="14"/>
  <c r="C6406" i="14" s="1"/>
  <c r="B6407" i="14"/>
  <c r="C6407" i="14" s="1"/>
  <c r="B6408" i="14"/>
  <c r="C6408" i="14" s="1"/>
  <c r="B6409" i="14"/>
  <c r="C6409" i="14" s="1"/>
  <c r="B6410" i="14"/>
  <c r="C6410" i="14" s="1"/>
  <c r="B6411" i="14"/>
  <c r="C6411" i="14" s="1"/>
  <c r="B6412" i="14"/>
  <c r="C6412" i="14" s="1"/>
  <c r="B6413" i="14"/>
  <c r="C6413" i="14" s="1"/>
  <c r="B6414" i="14"/>
  <c r="C6414" i="14" s="1"/>
  <c r="B6415" i="14"/>
  <c r="C6415" i="14" s="1"/>
  <c r="B6416" i="14"/>
  <c r="C6416" i="14" s="1"/>
  <c r="B6417" i="14"/>
  <c r="C6417" i="14" s="1"/>
  <c r="B6418" i="14"/>
  <c r="C6418" i="14" s="1"/>
  <c r="B6419" i="14"/>
  <c r="C6419" i="14" s="1"/>
  <c r="B6420" i="14"/>
  <c r="C6420" i="14" s="1"/>
  <c r="B6421" i="14"/>
  <c r="C6421" i="14" s="1"/>
  <c r="B6422" i="14"/>
  <c r="C6422" i="14" s="1"/>
  <c r="B6423" i="14"/>
  <c r="C6423" i="14" s="1"/>
  <c r="B6424" i="14"/>
  <c r="C6424" i="14" s="1"/>
  <c r="B6425" i="14"/>
  <c r="C6425" i="14" s="1"/>
  <c r="B6426" i="14"/>
  <c r="C6426" i="14" s="1"/>
  <c r="B6427" i="14"/>
  <c r="C6427" i="14" s="1"/>
  <c r="B6428" i="14"/>
  <c r="C6428" i="14" s="1"/>
  <c r="B6429" i="14"/>
  <c r="C6429" i="14" s="1"/>
  <c r="B6430" i="14"/>
  <c r="C6430" i="14" s="1"/>
  <c r="B6431" i="14"/>
  <c r="C6431" i="14" s="1"/>
  <c r="B6432" i="14"/>
  <c r="C6432" i="14" s="1"/>
  <c r="B6433" i="14"/>
  <c r="C6433" i="14" s="1"/>
  <c r="B6434" i="14"/>
  <c r="C6434" i="14" s="1"/>
  <c r="B6435" i="14"/>
  <c r="C6435" i="14" s="1"/>
  <c r="B6436" i="14"/>
  <c r="C6436" i="14" s="1"/>
  <c r="B6437" i="14"/>
  <c r="C6437" i="14" s="1"/>
  <c r="B6438" i="14"/>
  <c r="C6438" i="14" s="1"/>
  <c r="B6439" i="14"/>
  <c r="C6439" i="14" s="1"/>
  <c r="B6440" i="14"/>
  <c r="C6440" i="14" s="1"/>
  <c r="B6441" i="14"/>
  <c r="C6441" i="14" s="1"/>
  <c r="B6442" i="14"/>
  <c r="B6443" i="14"/>
  <c r="B6444" i="14"/>
  <c r="B6445" i="14"/>
  <c r="B6446" i="14"/>
  <c r="B6447" i="14"/>
  <c r="B6448" i="14"/>
  <c r="B6449" i="14"/>
  <c r="B6450" i="14"/>
  <c r="B6451" i="14"/>
  <c r="B6452" i="14"/>
  <c r="B6453" i="14"/>
  <c r="B6454" i="14"/>
  <c r="B6455" i="14"/>
  <c r="B6456" i="14"/>
  <c r="B6457" i="14"/>
  <c r="B6458" i="14"/>
  <c r="B6459" i="14"/>
  <c r="B6460" i="14"/>
  <c r="B6461" i="14"/>
  <c r="B6462" i="14"/>
  <c r="B6463" i="14"/>
  <c r="B6464" i="14"/>
  <c r="B6465" i="14"/>
  <c r="B6466" i="14"/>
  <c r="B6467" i="14"/>
  <c r="B6468" i="14"/>
  <c r="B6469" i="14"/>
  <c r="B6470" i="14"/>
  <c r="B6471" i="14"/>
  <c r="B6472" i="14"/>
  <c r="B6473" i="14"/>
  <c r="B6474" i="14"/>
  <c r="B6475" i="14"/>
  <c r="B6476" i="14"/>
  <c r="B6477" i="14"/>
  <c r="B6478" i="14"/>
  <c r="B6479" i="14"/>
  <c r="B6480" i="14"/>
  <c r="B6481" i="14"/>
  <c r="B6482" i="14"/>
  <c r="B6483" i="14"/>
  <c r="B6484" i="14"/>
  <c r="B6485" i="14"/>
  <c r="B6486" i="14"/>
  <c r="B6487" i="14"/>
  <c r="B6488" i="14"/>
  <c r="B6489" i="14"/>
  <c r="B6490" i="14"/>
  <c r="B6491" i="14"/>
  <c r="B6492" i="14"/>
  <c r="B6493" i="14"/>
  <c r="B6494" i="14"/>
  <c r="B6495" i="14"/>
  <c r="B6496" i="14"/>
  <c r="B6497" i="14"/>
  <c r="B6498" i="14"/>
  <c r="B6499" i="14"/>
  <c r="B6500" i="14"/>
  <c r="B6501" i="14"/>
  <c r="B6502" i="14"/>
  <c r="B6503" i="14"/>
  <c r="B6504" i="14"/>
  <c r="B6505" i="14"/>
  <c r="B6506" i="14"/>
  <c r="B6507" i="14"/>
  <c r="B6508" i="14"/>
  <c r="B6509" i="14"/>
  <c r="B6510" i="14"/>
  <c r="B6511" i="14"/>
  <c r="B6512" i="14"/>
  <c r="B6513" i="14"/>
  <c r="B6514" i="14"/>
  <c r="B6515" i="14"/>
  <c r="B6516" i="14"/>
  <c r="B6517" i="14"/>
  <c r="B6518" i="14"/>
  <c r="B6519" i="14"/>
  <c r="B6520" i="14"/>
  <c r="B6521" i="14"/>
  <c r="B6522" i="14"/>
  <c r="B6523" i="14"/>
  <c r="B6524" i="14"/>
  <c r="B6525" i="14"/>
  <c r="B6526" i="14"/>
  <c r="B6527" i="14"/>
  <c r="B6528" i="14"/>
  <c r="B6529" i="14"/>
  <c r="B6530" i="14"/>
  <c r="B6531" i="14"/>
  <c r="B6532" i="14"/>
  <c r="B6533" i="14"/>
  <c r="B6534" i="14"/>
  <c r="B6535" i="14"/>
  <c r="B6536" i="14"/>
  <c r="B6537" i="14"/>
  <c r="B6538" i="14"/>
  <c r="B6539" i="14"/>
  <c r="B6540" i="14"/>
  <c r="B6541" i="14"/>
  <c r="B6542" i="14"/>
  <c r="B6543" i="14"/>
  <c r="B6544" i="14"/>
  <c r="B6545" i="14"/>
  <c r="B6546" i="14"/>
  <c r="B6547" i="14"/>
  <c r="B6548" i="14"/>
  <c r="B6549" i="14"/>
  <c r="B6550" i="14"/>
  <c r="B6551" i="14"/>
  <c r="B6552" i="14"/>
  <c r="B6553" i="14"/>
  <c r="B6554" i="14"/>
  <c r="B6555" i="14"/>
  <c r="B6556" i="14"/>
  <c r="B6557" i="14"/>
  <c r="B6558" i="14"/>
  <c r="B6559" i="14"/>
  <c r="B6560" i="14"/>
  <c r="B6561" i="14"/>
  <c r="B6562" i="14"/>
  <c r="B6563" i="14"/>
  <c r="C6563" i="14" s="1"/>
  <c r="B6564" i="14"/>
  <c r="C6564" i="14" s="1"/>
  <c r="B6565" i="14"/>
  <c r="C6565" i="14" s="1"/>
  <c r="B6566" i="14"/>
  <c r="C6566" i="14" s="1"/>
  <c r="B6567" i="14"/>
  <c r="C6567" i="14" s="1"/>
  <c r="B6568" i="14"/>
  <c r="C6568" i="14" s="1"/>
  <c r="B6569" i="14"/>
  <c r="C6569" i="14" s="1"/>
  <c r="B6570" i="14"/>
  <c r="C6570" i="14" s="1"/>
  <c r="B6571" i="14"/>
  <c r="C6571" i="14" s="1"/>
  <c r="B6572" i="14"/>
  <c r="C6572" i="14" s="1"/>
  <c r="B6573" i="14"/>
  <c r="C6573" i="14" s="1"/>
  <c r="B6574" i="14"/>
  <c r="C6574" i="14" s="1"/>
  <c r="B6575" i="14"/>
  <c r="C6575" i="14" s="1"/>
  <c r="B6576" i="14"/>
  <c r="C6576" i="14" s="1"/>
  <c r="B6577" i="14"/>
  <c r="C6577" i="14" s="1"/>
  <c r="B6578" i="14"/>
  <c r="C6578" i="14" s="1"/>
  <c r="B6579" i="14"/>
  <c r="C6579" i="14" s="1"/>
  <c r="B6580" i="14"/>
  <c r="C6580" i="14" s="1"/>
  <c r="B6581" i="14"/>
  <c r="C6581" i="14" s="1"/>
  <c r="B6582" i="14"/>
  <c r="C6582" i="14" s="1"/>
  <c r="B6583" i="14"/>
  <c r="C6583" i="14" s="1"/>
  <c r="B6584" i="14"/>
  <c r="C6584" i="14" s="1"/>
  <c r="B6585" i="14"/>
  <c r="C6585" i="14" s="1"/>
  <c r="B6586" i="14"/>
  <c r="C6586" i="14" s="1"/>
  <c r="B6587" i="14"/>
  <c r="C6587" i="14" s="1"/>
  <c r="B6588" i="14"/>
  <c r="C6588" i="14" s="1"/>
  <c r="B6589" i="14"/>
  <c r="C6589" i="14" s="1"/>
  <c r="B6590" i="14"/>
  <c r="C6590" i="14" s="1"/>
  <c r="B6591" i="14"/>
  <c r="C6591" i="14" s="1"/>
  <c r="B6592" i="14"/>
  <c r="C6592" i="14" s="1"/>
  <c r="B6593" i="14"/>
  <c r="C6593" i="14" s="1"/>
  <c r="B6594" i="14"/>
  <c r="C6594" i="14" s="1"/>
  <c r="B6595" i="14"/>
  <c r="C6595" i="14" s="1"/>
  <c r="B6596" i="14"/>
  <c r="C6596" i="14" s="1"/>
  <c r="B6597" i="14"/>
  <c r="C6597" i="14" s="1"/>
  <c r="B6598" i="14"/>
  <c r="C6598" i="14" s="1"/>
  <c r="B6599" i="14"/>
  <c r="C6599" i="14" s="1"/>
  <c r="B6600" i="14"/>
  <c r="C6600" i="14" s="1"/>
  <c r="B6601" i="14"/>
  <c r="C6601" i="14" s="1"/>
  <c r="B6602" i="14"/>
  <c r="C6602" i="14" s="1"/>
  <c r="B6603" i="14"/>
  <c r="B6604" i="14"/>
  <c r="B6605" i="14"/>
  <c r="B6606" i="14"/>
  <c r="B6607" i="14"/>
  <c r="B6608" i="14"/>
  <c r="B6609" i="14"/>
  <c r="B6610" i="14"/>
  <c r="B6611" i="14"/>
  <c r="B6612" i="14"/>
  <c r="B6613" i="14"/>
  <c r="B6614" i="14"/>
  <c r="B6615" i="14"/>
  <c r="B6616" i="14"/>
  <c r="B6617" i="14"/>
  <c r="B6618" i="14"/>
  <c r="B6619" i="14"/>
  <c r="B6620" i="14"/>
  <c r="B6621" i="14"/>
  <c r="B6622" i="14"/>
  <c r="B6623" i="14"/>
  <c r="B6624" i="14"/>
  <c r="B6625" i="14"/>
  <c r="B6626" i="14"/>
  <c r="B6627" i="14"/>
  <c r="B6628" i="14"/>
  <c r="B6629" i="14"/>
  <c r="B6630" i="14"/>
  <c r="B6631" i="14"/>
  <c r="B6632" i="14"/>
  <c r="B6633" i="14"/>
  <c r="B6634" i="14"/>
  <c r="B6635" i="14"/>
  <c r="B6636" i="14"/>
  <c r="B6637" i="14"/>
  <c r="B6638" i="14"/>
  <c r="B6639" i="14"/>
  <c r="B6640" i="14"/>
  <c r="B6641" i="14"/>
  <c r="B6642" i="14"/>
  <c r="B6643" i="14"/>
  <c r="B6644" i="14"/>
  <c r="B6645" i="14"/>
  <c r="B6646" i="14"/>
  <c r="B6647" i="14"/>
  <c r="B6648" i="14"/>
  <c r="B6649" i="14"/>
  <c r="B6650" i="14"/>
  <c r="B6651" i="14"/>
  <c r="B6652" i="14"/>
  <c r="B6653" i="14"/>
  <c r="B6654" i="14"/>
  <c r="B6655" i="14"/>
  <c r="B6656" i="14"/>
  <c r="B6657" i="14"/>
  <c r="B6658" i="14"/>
  <c r="B6659" i="14"/>
  <c r="B6660" i="14"/>
  <c r="B6661" i="14"/>
  <c r="B6662" i="14"/>
  <c r="B6663" i="14"/>
  <c r="B6664" i="14"/>
  <c r="B6665" i="14"/>
  <c r="B6666" i="14"/>
  <c r="B6667" i="14"/>
  <c r="B6668" i="14"/>
  <c r="B6669" i="14"/>
  <c r="B6670" i="14"/>
  <c r="B6671" i="14"/>
  <c r="B6672" i="14"/>
  <c r="B6673" i="14"/>
  <c r="B6674" i="14"/>
  <c r="B6675" i="14"/>
  <c r="B6676" i="14"/>
  <c r="B6677" i="14"/>
  <c r="B6678" i="14"/>
  <c r="B6679" i="14"/>
  <c r="B6680" i="14"/>
  <c r="B6681" i="14"/>
  <c r="B6682" i="14"/>
  <c r="B6683" i="14"/>
  <c r="B6684" i="14"/>
  <c r="B6685" i="14"/>
  <c r="B6686" i="14"/>
  <c r="B6687" i="14"/>
  <c r="B6688" i="14"/>
  <c r="B6689" i="14"/>
  <c r="B6690" i="14"/>
  <c r="B6691" i="14"/>
  <c r="B6692" i="14"/>
  <c r="B6693" i="14"/>
  <c r="B6694" i="14"/>
  <c r="B6695" i="14"/>
  <c r="B6696" i="14"/>
  <c r="B6697" i="14"/>
  <c r="B6698" i="14"/>
  <c r="B6699" i="14"/>
  <c r="B6700" i="14"/>
  <c r="B6701" i="14"/>
  <c r="B6702" i="14"/>
  <c r="B6703" i="14"/>
  <c r="B6704" i="14"/>
  <c r="B6705" i="14"/>
  <c r="B6706" i="14"/>
  <c r="B6707" i="14"/>
  <c r="B6708" i="14"/>
  <c r="B6709" i="14"/>
  <c r="B6710" i="14"/>
  <c r="B6711" i="14"/>
  <c r="B6712" i="14"/>
  <c r="B6713" i="14"/>
  <c r="B6714" i="14"/>
  <c r="B6715" i="14"/>
  <c r="B6716" i="14"/>
  <c r="B6717" i="14"/>
  <c r="B6718" i="14"/>
  <c r="B6719" i="14"/>
  <c r="B6720" i="14"/>
  <c r="B6721" i="14"/>
  <c r="B6722" i="14"/>
  <c r="B6723" i="14"/>
  <c r="C6723" i="14" s="1"/>
  <c r="B6724" i="14"/>
  <c r="C6724" i="14" s="1"/>
  <c r="B6725" i="14"/>
  <c r="C6725" i="14" s="1"/>
  <c r="B6726" i="14"/>
  <c r="C6726" i="14" s="1"/>
  <c r="B6727" i="14"/>
  <c r="C6727" i="14" s="1"/>
  <c r="B6728" i="14"/>
  <c r="C6728" i="14" s="1"/>
  <c r="B6729" i="14"/>
  <c r="C6729" i="14" s="1"/>
  <c r="B6730" i="14"/>
  <c r="C6730" i="14" s="1"/>
  <c r="B6731" i="14"/>
  <c r="C6731" i="14" s="1"/>
  <c r="B6732" i="14"/>
  <c r="C6732" i="14" s="1"/>
  <c r="B6733" i="14"/>
  <c r="C6733" i="14" s="1"/>
  <c r="B6734" i="14"/>
  <c r="C6734" i="14" s="1"/>
  <c r="B6735" i="14"/>
  <c r="C6735" i="14" s="1"/>
  <c r="B6736" i="14"/>
  <c r="C6736" i="14" s="1"/>
  <c r="B6737" i="14"/>
  <c r="C6737" i="14" s="1"/>
  <c r="B6738" i="14"/>
  <c r="C6738" i="14" s="1"/>
  <c r="B6739" i="14"/>
  <c r="C6739" i="14" s="1"/>
  <c r="B6740" i="14"/>
  <c r="C6740" i="14" s="1"/>
  <c r="B6741" i="14"/>
  <c r="C6741" i="14" s="1"/>
  <c r="B6742" i="14"/>
  <c r="C6742" i="14" s="1"/>
  <c r="B6743" i="14"/>
  <c r="C6743" i="14" s="1"/>
  <c r="B6744" i="14"/>
  <c r="C6744" i="14" s="1"/>
  <c r="B6745" i="14"/>
  <c r="C6745" i="14" s="1"/>
  <c r="B6746" i="14"/>
  <c r="C6746" i="14" s="1"/>
  <c r="B6747" i="14"/>
  <c r="C6747" i="14" s="1"/>
  <c r="B6748" i="14"/>
  <c r="C6748" i="14" s="1"/>
  <c r="B6749" i="14"/>
  <c r="C6749" i="14" s="1"/>
  <c r="B6750" i="14"/>
  <c r="C6750" i="14" s="1"/>
  <c r="B6751" i="14"/>
  <c r="C6751" i="14" s="1"/>
  <c r="B6752" i="14"/>
  <c r="C6752" i="14" s="1"/>
  <c r="B6753" i="14"/>
  <c r="C6753" i="14" s="1"/>
  <c r="B6754" i="14"/>
  <c r="C6754" i="14" s="1"/>
  <c r="B6755" i="14"/>
  <c r="C6755" i="14" s="1"/>
  <c r="B6756" i="14"/>
  <c r="C6756" i="14" s="1"/>
  <c r="B6757" i="14"/>
  <c r="C6757" i="14" s="1"/>
  <c r="B6758" i="14"/>
  <c r="C6758" i="14" s="1"/>
  <c r="B6759" i="14"/>
  <c r="C6759" i="14" s="1"/>
  <c r="B6760" i="14"/>
  <c r="C6760" i="14" s="1"/>
  <c r="B6761" i="14"/>
  <c r="C6761" i="14" s="1"/>
  <c r="B6762" i="14"/>
  <c r="C6762" i="14" s="1"/>
  <c r="B6763" i="14"/>
  <c r="B6764" i="14"/>
  <c r="B6765" i="14"/>
  <c r="B6766" i="14"/>
  <c r="B6767" i="14"/>
  <c r="B6768" i="14"/>
  <c r="B6769" i="14"/>
  <c r="B6770" i="14"/>
  <c r="B6771" i="14"/>
  <c r="B6772" i="14"/>
  <c r="B6773" i="14"/>
  <c r="B6774" i="14"/>
  <c r="B6775" i="14"/>
  <c r="B6776" i="14"/>
  <c r="B6777" i="14"/>
  <c r="B6778" i="14"/>
  <c r="B6779" i="14"/>
  <c r="B6780" i="14"/>
  <c r="B6781" i="14"/>
  <c r="B6782" i="14"/>
  <c r="B6783" i="14"/>
  <c r="B6784" i="14"/>
  <c r="B6785" i="14"/>
  <c r="B6786" i="14"/>
  <c r="B6787" i="14"/>
  <c r="B6788" i="14"/>
  <c r="B6789" i="14"/>
  <c r="B6790" i="14"/>
  <c r="B6791" i="14"/>
  <c r="B6792" i="14"/>
  <c r="B6793" i="14"/>
  <c r="B6794" i="14"/>
  <c r="B6795" i="14"/>
  <c r="B6796" i="14"/>
  <c r="B6797" i="14"/>
  <c r="B6798" i="14"/>
  <c r="B6799" i="14"/>
  <c r="B6800" i="14"/>
  <c r="B6801" i="14"/>
  <c r="B6802" i="14"/>
  <c r="B6803" i="14"/>
  <c r="B6804" i="14"/>
  <c r="B6805" i="14"/>
  <c r="B6806" i="14"/>
  <c r="B6807" i="14"/>
  <c r="B6808" i="14"/>
  <c r="B6809" i="14"/>
  <c r="B6810" i="14"/>
  <c r="B6811" i="14"/>
  <c r="B6812" i="14"/>
  <c r="B6813" i="14"/>
  <c r="B6814" i="14"/>
  <c r="B6815" i="14"/>
  <c r="B6816" i="14"/>
  <c r="B6817" i="14"/>
  <c r="B6818" i="14"/>
  <c r="B6819" i="14"/>
  <c r="B6820" i="14"/>
  <c r="B6821" i="14"/>
  <c r="B6822" i="14"/>
  <c r="B6823" i="14"/>
  <c r="B6824" i="14"/>
  <c r="B6825" i="14"/>
  <c r="B6826" i="14"/>
  <c r="B6827" i="14"/>
  <c r="B6828" i="14"/>
  <c r="B6829" i="14"/>
  <c r="B6830" i="14"/>
  <c r="B6831" i="14"/>
  <c r="B6832" i="14"/>
  <c r="B6833" i="14"/>
  <c r="B6834" i="14"/>
  <c r="B6835" i="14"/>
  <c r="B6836" i="14"/>
  <c r="B6837" i="14"/>
  <c r="B6838" i="14"/>
  <c r="B6839" i="14"/>
  <c r="B6840" i="14"/>
  <c r="B6841" i="14"/>
  <c r="B6842" i="14"/>
  <c r="B6843" i="14"/>
  <c r="B6844" i="14"/>
  <c r="B6845" i="14"/>
  <c r="B6846" i="14"/>
  <c r="B6847" i="14"/>
  <c r="B6848" i="14"/>
  <c r="B6849" i="14"/>
  <c r="B6850" i="14"/>
  <c r="B6851" i="14"/>
  <c r="B6852" i="14"/>
  <c r="B6853" i="14"/>
  <c r="B6854" i="14"/>
  <c r="B6855" i="14"/>
  <c r="B6856" i="14"/>
  <c r="B6857" i="14"/>
  <c r="B6858" i="14"/>
  <c r="B6859" i="14"/>
  <c r="B6860" i="14"/>
  <c r="B6861" i="14"/>
  <c r="B6862" i="14"/>
  <c r="B6863" i="14"/>
  <c r="B6864" i="14"/>
  <c r="B6865" i="14"/>
  <c r="B6866" i="14"/>
  <c r="B6867" i="14"/>
  <c r="B6868" i="14"/>
  <c r="B6869" i="14"/>
  <c r="B6870" i="14"/>
  <c r="B6871" i="14"/>
  <c r="B6872" i="14"/>
  <c r="B6873" i="14"/>
  <c r="B6874" i="14"/>
  <c r="B6875" i="14"/>
  <c r="B6876" i="14"/>
  <c r="B6877" i="14"/>
  <c r="B6878" i="14"/>
  <c r="B6879" i="14"/>
  <c r="B6880" i="14"/>
  <c r="B6881" i="14"/>
  <c r="B6882" i="14"/>
  <c r="B6883" i="14"/>
  <c r="C6883" i="14" s="1"/>
  <c r="B6884" i="14"/>
  <c r="C6884" i="14" s="1"/>
  <c r="B6885" i="14"/>
  <c r="C6885" i="14" s="1"/>
  <c r="B6886" i="14"/>
  <c r="C6886" i="14" s="1"/>
  <c r="B6887" i="14"/>
  <c r="C6887" i="14" s="1"/>
  <c r="B6888" i="14"/>
  <c r="C6888" i="14" s="1"/>
  <c r="B6889" i="14"/>
  <c r="C6889" i="14" s="1"/>
  <c r="B6890" i="14"/>
  <c r="C6890" i="14" s="1"/>
  <c r="B6891" i="14"/>
  <c r="C6891" i="14" s="1"/>
  <c r="B6892" i="14"/>
  <c r="C6892" i="14" s="1"/>
  <c r="B6893" i="14"/>
  <c r="C6893" i="14" s="1"/>
  <c r="B6894" i="14"/>
  <c r="C6894" i="14" s="1"/>
  <c r="B6895" i="14"/>
  <c r="C6895" i="14" s="1"/>
  <c r="B6896" i="14"/>
  <c r="C6896" i="14" s="1"/>
  <c r="B6897" i="14"/>
  <c r="C6897" i="14" s="1"/>
  <c r="B6898" i="14"/>
  <c r="C6898" i="14" s="1"/>
  <c r="B6899" i="14"/>
  <c r="C6899" i="14" s="1"/>
  <c r="B6900" i="14"/>
  <c r="C6900" i="14" s="1"/>
  <c r="B6901" i="14"/>
  <c r="C6901" i="14" s="1"/>
  <c r="B6902" i="14"/>
  <c r="C6902" i="14" s="1"/>
  <c r="B6903" i="14"/>
  <c r="C6903" i="14" s="1"/>
  <c r="B6904" i="14"/>
  <c r="C6904" i="14" s="1"/>
  <c r="B6905" i="14"/>
  <c r="C6905" i="14" s="1"/>
  <c r="B6906" i="14"/>
  <c r="C6906" i="14" s="1"/>
  <c r="B6907" i="14"/>
  <c r="C6907" i="14" s="1"/>
  <c r="B6908" i="14"/>
  <c r="C6908" i="14" s="1"/>
  <c r="B6909" i="14"/>
  <c r="C6909" i="14" s="1"/>
  <c r="B6910" i="14"/>
  <c r="C6910" i="14" s="1"/>
  <c r="B6911" i="14"/>
  <c r="C6911" i="14" s="1"/>
  <c r="B6912" i="14"/>
  <c r="C6912" i="14" s="1"/>
  <c r="B6913" i="14"/>
  <c r="C6913" i="14" s="1"/>
  <c r="B6914" i="14"/>
  <c r="C6914" i="14" s="1"/>
  <c r="B6915" i="14"/>
  <c r="C6915" i="14" s="1"/>
  <c r="B6916" i="14"/>
  <c r="C6916" i="14" s="1"/>
  <c r="B6917" i="14"/>
  <c r="C6917" i="14" s="1"/>
  <c r="B6918" i="14"/>
  <c r="C6918" i="14" s="1"/>
  <c r="B6919" i="14"/>
  <c r="C6919" i="14" s="1"/>
  <c r="B6920" i="14"/>
  <c r="C6920" i="14" s="1"/>
  <c r="B6921" i="14"/>
  <c r="C6921" i="14" s="1"/>
  <c r="B6922" i="14"/>
  <c r="C6922" i="14" s="1"/>
  <c r="B6923" i="14"/>
  <c r="B6924" i="14"/>
  <c r="B6925" i="14"/>
  <c r="B6926" i="14"/>
  <c r="B6927" i="14"/>
  <c r="B6928" i="14"/>
  <c r="B6929" i="14"/>
  <c r="B6930" i="14"/>
  <c r="B6931" i="14"/>
  <c r="B6932" i="14"/>
  <c r="B6933" i="14"/>
  <c r="B6934" i="14"/>
  <c r="B6935" i="14"/>
  <c r="B6936" i="14"/>
  <c r="B6937" i="14"/>
  <c r="B6938" i="14"/>
  <c r="B6939" i="14"/>
  <c r="B6940" i="14"/>
  <c r="B6941" i="14"/>
  <c r="B6942" i="14"/>
  <c r="B6943" i="14"/>
  <c r="B6944" i="14"/>
  <c r="B6945" i="14"/>
  <c r="B6946" i="14"/>
  <c r="B6947" i="14"/>
  <c r="B6948" i="14"/>
  <c r="B6949" i="14"/>
  <c r="B6950" i="14"/>
  <c r="B6951" i="14"/>
  <c r="B6952" i="14"/>
  <c r="B6953" i="14"/>
  <c r="B6954" i="14"/>
  <c r="B6955" i="14"/>
  <c r="B6956" i="14"/>
  <c r="B6957" i="14"/>
  <c r="B6958" i="14"/>
  <c r="B6959" i="14"/>
  <c r="B6960" i="14"/>
  <c r="B6961" i="14"/>
  <c r="B6962" i="14"/>
  <c r="B6963" i="14"/>
  <c r="B6964" i="14"/>
  <c r="B6965" i="14"/>
  <c r="B6966" i="14"/>
  <c r="B6967" i="14"/>
  <c r="B6968" i="14"/>
  <c r="B6969" i="14"/>
  <c r="B6970" i="14"/>
  <c r="B6971" i="14"/>
  <c r="B6972" i="14"/>
  <c r="B6973" i="14"/>
  <c r="B6974" i="14"/>
  <c r="B6975" i="14"/>
  <c r="B6976" i="14"/>
  <c r="B6977" i="14"/>
  <c r="B6978" i="14"/>
  <c r="B6979" i="14"/>
  <c r="B6980" i="14"/>
  <c r="B6981" i="14"/>
  <c r="B6982" i="14"/>
  <c r="B6983" i="14"/>
  <c r="B6984" i="14"/>
  <c r="B6985" i="14"/>
  <c r="B6986" i="14"/>
  <c r="B6987" i="14"/>
  <c r="B6988" i="14"/>
  <c r="B6989" i="14"/>
  <c r="B6990" i="14"/>
  <c r="B6991" i="14"/>
  <c r="B6992" i="14"/>
  <c r="B6993" i="14"/>
  <c r="B6994" i="14"/>
  <c r="B6995" i="14"/>
  <c r="B6996" i="14"/>
  <c r="B6997" i="14"/>
  <c r="B6998" i="14"/>
  <c r="B6999" i="14"/>
  <c r="B7000" i="14"/>
  <c r="B7001" i="14"/>
  <c r="B7002" i="14"/>
  <c r="B7003" i="14"/>
  <c r="B7004" i="14"/>
  <c r="B7005" i="14"/>
  <c r="B7006" i="14"/>
  <c r="B7007" i="14"/>
  <c r="B7008" i="14"/>
  <c r="B7009" i="14"/>
  <c r="B7010" i="14"/>
  <c r="B7011" i="14"/>
  <c r="B7012" i="14"/>
  <c r="B7013" i="14"/>
  <c r="B7014" i="14"/>
  <c r="B7015" i="14"/>
  <c r="B7016" i="14"/>
  <c r="B7017" i="14"/>
  <c r="B7018" i="14"/>
  <c r="B7019" i="14"/>
  <c r="B7020" i="14"/>
  <c r="B7021" i="14"/>
  <c r="B7022" i="14"/>
  <c r="B7023" i="14"/>
  <c r="B7024" i="14"/>
  <c r="B7025" i="14"/>
  <c r="B7026" i="14"/>
  <c r="B7027" i="14"/>
  <c r="B7028" i="14"/>
  <c r="B7029" i="14"/>
  <c r="B7030" i="14"/>
  <c r="B7031" i="14"/>
  <c r="B7032" i="14"/>
  <c r="B7033" i="14"/>
  <c r="B7034" i="14"/>
  <c r="B7035" i="14"/>
  <c r="B7036" i="14"/>
  <c r="B7037" i="14"/>
  <c r="B7038" i="14"/>
  <c r="B7039" i="14"/>
  <c r="B7040" i="14"/>
  <c r="B7041" i="14"/>
  <c r="B7042" i="14"/>
  <c r="B7043" i="14"/>
  <c r="C7043" i="14" s="1"/>
  <c r="B7044" i="14"/>
  <c r="C7044" i="14" s="1"/>
  <c r="B7045" i="14"/>
  <c r="C7045" i="14" s="1"/>
  <c r="B7046" i="14"/>
  <c r="C7046" i="14" s="1"/>
  <c r="B7047" i="14"/>
  <c r="C7047" i="14" s="1"/>
  <c r="B7048" i="14"/>
  <c r="C7048" i="14" s="1"/>
  <c r="B7049" i="14"/>
  <c r="C7049" i="14" s="1"/>
  <c r="B7050" i="14"/>
  <c r="C7050" i="14" s="1"/>
  <c r="B7051" i="14"/>
  <c r="C7051" i="14" s="1"/>
  <c r="B7052" i="14"/>
  <c r="C7052" i="14" s="1"/>
  <c r="B7053" i="14"/>
  <c r="C7053" i="14" s="1"/>
  <c r="B7054" i="14"/>
  <c r="C7054" i="14" s="1"/>
  <c r="B7055" i="14"/>
  <c r="C7055" i="14" s="1"/>
  <c r="B7056" i="14"/>
  <c r="C7056" i="14" s="1"/>
  <c r="B7057" i="14"/>
  <c r="C7057" i="14" s="1"/>
  <c r="B7058" i="14"/>
  <c r="C7058" i="14" s="1"/>
  <c r="B7059" i="14"/>
  <c r="C7059" i="14" s="1"/>
  <c r="B7060" i="14"/>
  <c r="C7060" i="14" s="1"/>
  <c r="B7061" i="14"/>
  <c r="C7061" i="14" s="1"/>
  <c r="B7062" i="14"/>
  <c r="C7062" i="14" s="1"/>
  <c r="B7063" i="14"/>
  <c r="C7063" i="14" s="1"/>
  <c r="B7064" i="14"/>
  <c r="C7064" i="14" s="1"/>
  <c r="B7065" i="14"/>
  <c r="C7065" i="14" s="1"/>
  <c r="B7066" i="14"/>
  <c r="C7066" i="14" s="1"/>
  <c r="B7067" i="14"/>
  <c r="C7067" i="14" s="1"/>
  <c r="B7068" i="14"/>
  <c r="C7068" i="14" s="1"/>
  <c r="B7069" i="14"/>
  <c r="C7069" i="14" s="1"/>
  <c r="B7070" i="14"/>
  <c r="C7070" i="14" s="1"/>
  <c r="B7071" i="14"/>
  <c r="C7071" i="14" s="1"/>
  <c r="B7072" i="14"/>
  <c r="C7072" i="14" s="1"/>
  <c r="B7073" i="14"/>
  <c r="C7073" i="14" s="1"/>
  <c r="B7074" i="14"/>
  <c r="C7074" i="14" s="1"/>
  <c r="B7075" i="14"/>
  <c r="C7075" i="14" s="1"/>
  <c r="B7076" i="14"/>
  <c r="C7076" i="14" s="1"/>
  <c r="B7077" i="14"/>
  <c r="C7077" i="14" s="1"/>
  <c r="B7078" i="14"/>
  <c r="C7078" i="14" s="1"/>
  <c r="B7079" i="14"/>
  <c r="C7079" i="14" s="1"/>
  <c r="B7080" i="14"/>
  <c r="C7080" i="14" s="1"/>
  <c r="B7081" i="14"/>
  <c r="C7081" i="14" s="1"/>
  <c r="B7082" i="14"/>
  <c r="C7082" i="14" s="1"/>
  <c r="B7083" i="14"/>
  <c r="B7084" i="14"/>
  <c r="B7085" i="14"/>
  <c r="B7086" i="14"/>
  <c r="B7087" i="14"/>
  <c r="B7088" i="14"/>
  <c r="B7089" i="14"/>
  <c r="B7090" i="14"/>
  <c r="B7091" i="14"/>
  <c r="B7092" i="14"/>
  <c r="B7093" i="14"/>
  <c r="B7094" i="14"/>
  <c r="B7095" i="14"/>
  <c r="B7096" i="14"/>
  <c r="B7097" i="14"/>
  <c r="B7098" i="14"/>
  <c r="B7099" i="14"/>
  <c r="B7100" i="14"/>
  <c r="B7101" i="14"/>
  <c r="B7102" i="14"/>
  <c r="B7103" i="14"/>
  <c r="B7104" i="14"/>
  <c r="B7105" i="14"/>
  <c r="B7106" i="14"/>
  <c r="B7107" i="14"/>
  <c r="B7108" i="14"/>
  <c r="B7109" i="14"/>
  <c r="B7110" i="14"/>
  <c r="B7111" i="14"/>
  <c r="B7112" i="14"/>
  <c r="B7113" i="14"/>
  <c r="B7114" i="14"/>
  <c r="B7115" i="14"/>
  <c r="B7116" i="14"/>
  <c r="B7117" i="14"/>
  <c r="B7118" i="14"/>
  <c r="B7119" i="14"/>
  <c r="B7120" i="14"/>
  <c r="B7121" i="14"/>
  <c r="B7122" i="14"/>
  <c r="B7123" i="14"/>
  <c r="B7124" i="14"/>
  <c r="B7125" i="14"/>
  <c r="B7126" i="14"/>
  <c r="B7127" i="14"/>
  <c r="B7128" i="14"/>
  <c r="B7129" i="14"/>
  <c r="B7130" i="14"/>
  <c r="B7131" i="14"/>
  <c r="B7132" i="14"/>
  <c r="B7133" i="14"/>
  <c r="B7134" i="14"/>
  <c r="B7135" i="14"/>
  <c r="B7136" i="14"/>
  <c r="B7137" i="14"/>
  <c r="B7138" i="14"/>
  <c r="B7139" i="14"/>
  <c r="B7140" i="14"/>
  <c r="B7141" i="14"/>
  <c r="B7142" i="14"/>
  <c r="B7143" i="14"/>
  <c r="B7144" i="14"/>
  <c r="B7145" i="14"/>
  <c r="B7146" i="14"/>
  <c r="B7147" i="14"/>
  <c r="B7148" i="14"/>
  <c r="B7149" i="14"/>
  <c r="B7150" i="14"/>
  <c r="B7151" i="14"/>
  <c r="B7152" i="14"/>
  <c r="B7153" i="14"/>
  <c r="B7154" i="14"/>
  <c r="B7155" i="14"/>
  <c r="B7156" i="14"/>
  <c r="B7157" i="14"/>
  <c r="B7158" i="14"/>
  <c r="B7159" i="14"/>
  <c r="B7160" i="14"/>
  <c r="B7161" i="14"/>
  <c r="B7162" i="14"/>
  <c r="B7163" i="14"/>
  <c r="B7164" i="14"/>
  <c r="B7165" i="14"/>
  <c r="B7166" i="14"/>
  <c r="B7167" i="14"/>
  <c r="B7168" i="14"/>
  <c r="B7169" i="14"/>
  <c r="B7170" i="14"/>
  <c r="B7171" i="14"/>
  <c r="B7172" i="14"/>
  <c r="B7173" i="14"/>
  <c r="B7174" i="14"/>
  <c r="B7175" i="14"/>
  <c r="B7176" i="14"/>
  <c r="B7177" i="14"/>
  <c r="B7178" i="14"/>
  <c r="B7179" i="14"/>
  <c r="B7180" i="14"/>
  <c r="B7181" i="14"/>
  <c r="B7182" i="14"/>
  <c r="B7183" i="14"/>
  <c r="B7184" i="14"/>
  <c r="B7185" i="14"/>
  <c r="B7186" i="14"/>
  <c r="B7187" i="14"/>
  <c r="B7188" i="14"/>
  <c r="B7189" i="14"/>
  <c r="B7190" i="14"/>
  <c r="B7191" i="14"/>
  <c r="B7192" i="14"/>
  <c r="B7193" i="14"/>
  <c r="B7194" i="14"/>
  <c r="B7195" i="14"/>
  <c r="B7196" i="14"/>
  <c r="B7197" i="14"/>
  <c r="B7198" i="14"/>
  <c r="B7199" i="14"/>
  <c r="B7200" i="14"/>
  <c r="B7201" i="14"/>
  <c r="B7202" i="14"/>
  <c r="C7202" i="14" s="1"/>
  <c r="B7203" i="14"/>
  <c r="C7203" i="14" s="1"/>
  <c r="B7204" i="14"/>
  <c r="C7204" i="14" s="1"/>
  <c r="B7205" i="14"/>
  <c r="C7205" i="14" s="1"/>
  <c r="B7206" i="14"/>
  <c r="C7206" i="14" s="1"/>
  <c r="B7207" i="14"/>
  <c r="C7207" i="14" s="1"/>
  <c r="B7208" i="14"/>
  <c r="C7208" i="14" s="1"/>
  <c r="B7209" i="14"/>
  <c r="C7209" i="14" s="1"/>
  <c r="B7210" i="14"/>
  <c r="C7210" i="14" s="1"/>
  <c r="B7211" i="14"/>
  <c r="C7211" i="14" s="1"/>
  <c r="B7212" i="14"/>
  <c r="C7212" i="14" s="1"/>
  <c r="B7213" i="14"/>
  <c r="C7213" i="14" s="1"/>
  <c r="B7214" i="14"/>
  <c r="C7214" i="14" s="1"/>
  <c r="B7215" i="14"/>
  <c r="C7215" i="14" s="1"/>
  <c r="B7216" i="14"/>
  <c r="C7216" i="14" s="1"/>
  <c r="B7217" i="14"/>
  <c r="C7217" i="14" s="1"/>
  <c r="B7218" i="14"/>
  <c r="C7218" i="14" s="1"/>
  <c r="B7219" i="14"/>
  <c r="C7219" i="14" s="1"/>
  <c r="B7220" i="14"/>
  <c r="C7220" i="14" s="1"/>
  <c r="B7221" i="14"/>
  <c r="C7221" i="14" s="1"/>
  <c r="B7222" i="14"/>
  <c r="C7222" i="14" s="1"/>
  <c r="B7223" i="14"/>
  <c r="C7223" i="14" s="1"/>
  <c r="B7224" i="14"/>
  <c r="C7224" i="14" s="1"/>
  <c r="B7225" i="14"/>
  <c r="C7225" i="14" s="1"/>
  <c r="B7226" i="14"/>
  <c r="B7227" i="14"/>
  <c r="C7227" i="14" s="1"/>
  <c r="B7228" i="14"/>
  <c r="C7228" i="14" s="1"/>
  <c r="B7229" i="14"/>
  <c r="C7229" i="14" s="1"/>
  <c r="B7230" i="14"/>
  <c r="C7230" i="14" s="1"/>
  <c r="B7231" i="14"/>
  <c r="C7231" i="14" s="1"/>
  <c r="B7232" i="14"/>
  <c r="C7232" i="14" s="1"/>
  <c r="B7233" i="14"/>
  <c r="C7233" i="14" s="1"/>
  <c r="B7234" i="14"/>
  <c r="C7234" i="14" s="1"/>
  <c r="B7235" i="14"/>
  <c r="C7235" i="14" s="1"/>
  <c r="B7236" i="14"/>
  <c r="C7236" i="14" s="1"/>
  <c r="B7237" i="14"/>
  <c r="C7237" i="14" s="1"/>
  <c r="B7238" i="14"/>
  <c r="C7238" i="14" s="1"/>
  <c r="B7239" i="14"/>
  <c r="C7239" i="14" s="1"/>
  <c r="B7240" i="14"/>
  <c r="C7240" i="14" s="1"/>
  <c r="B7241" i="14"/>
  <c r="C7241" i="14" s="1"/>
  <c r="B7242" i="14"/>
  <c r="B7243" i="14"/>
  <c r="B7244" i="14"/>
  <c r="B7245" i="14"/>
  <c r="B7246" i="14"/>
  <c r="B7247" i="14"/>
  <c r="B7248" i="14"/>
  <c r="B7249" i="14"/>
  <c r="B7250" i="14"/>
  <c r="B7251" i="14"/>
  <c r="B7252" i="14"/>
  <c r="B7253" i="14"/>
  <c r="B7254" i="14"/>
  <c r="B7255" i="14"/>
  <c r="B7256" i="14"/>
  <c r="B7257" i="14"/>
  <c r="B7258" i="14"/>
  <c r="B7259" i="14"/>
  <c r="B7260" i="14"/>
  <c r="B7261" i="14"/>
  <c r="B7262" i="14"/>
  <c r="B7263" i="14"/>
  <c r="B7264" i="14"/>
  <c r="B7265" i="14"/>
  <c r="B7266" i="14"/>
  <c r="B7267" i="14"/>
  <c r="B7268" i="14"/>
  <c r="B7269" i="14"/>
  <c r="B7270" i="14"/>
  <c r="B7271" i="14"/>
  <c r="B7272" i="14"/>
  <c r="B7273" i="14"/>
  <c r="B7274" i="14"/>
  <c r="B7275" i="14"/>
  <c r="B7276" i="14"/>
  <c r="B7277" i="14"/>
  <c r="B7278" i="14"/>
  <c r="B7279" i="14"/>
  <c r="B7280" i="14"/>
  <c r="B7281" i="14"/>
  <c r="B7282" i="14"/>
  <c r="B7283" i="14"/>
  <c r="B7284" i="14"/>
  <c r="B7285" i="14"/>
  <c r="B7286" i="14"/>
  <c r="B7287" i="14"/>
  <c r="B7288" i="14"/>
  <c r="B7289" i="14"/>
  <c r="B7290" i="14"/>
  <c r="B7291" i="14"/>
  <c r="B7292" i="14"/>
  <c r="B7293" i="14"/>
  <c r="B7294" i="14"/>
  <c r="B7295" i="14"/>
  <c r="B7296" i="14"/>
  <c r="B7297" i="14"/>
  <c r="B7298" i="14"/>
  <c r="B7299" i="14"/>
  <c r="B7300" i="14"/>
  <c r="B7301" i="14"/>
  <c r="B7302" i="14"/>
  <c r="B7303" i="14"/>
  <c r="B7304" i="14"/>
  <c r="B7305" i="14"/>
  <c r="B7306" i="14"/>
  <c r="B7307" i="14"/>
  <c r="B7308" i="14"/>
  <c r="B7309" i="14"/>
  <c r="B7310" i="14"/>
  <c r="B7311" i="14"/>
  <c r="B7312" i="14"/>
  <c r="B7313" i="14"/>
  <c r="B7314" i="14"/>
  <c r="B7315" i="14"/>
  <c r="B7316" i="14"/>
  <c r="B7317" i="14"/>
  <c r="B7318" i="14"/>
  <c r="B7319" i="14"/>
  <c r="B7320" i="14"/>
  <c r="B7321" i="14"/>
  <c r="B7322" i="14"/>
  <c r="B7323" i="14"/>
  <c r="B7324" i="14"/>
  <c r="B7325" i="14"/>
  <c r="B7326" i="14"/>
  <c r="B7327" i="14"/>
  <c r="B7328" i="14"/>
  <c r="B7329" i="14"/>
  <c r="B7330" i="14"/>
  <c r="B7331" i="14"/>
  <c r="B7332" i="14"/>
  <c r="B7333" i="14"/>
  <c r="B7334" i="14"/>
  <c r="B7335" i="14"/>
  <c r="B7336" i="14"/>
  <c r="B7337" i="14"/>
  <c r="B7338" i="14"/>
  <c r="B7339" i="14"/>
  <c r="B7340" i="14"/>
  <c r="B7341" i="14"/>
  <c r="B7342" i="14"/>
  <c r="B7343" i="14"/>
  <c r="B7344" i="14"/>
  <c r="B7345" i="14"/>
  <c r="B7346" i="14"/>
  <c r="B7347" i="14"/>
  <c r="B7348" i="14"/>
  <c r="B7349" i="14"/>
  <c r="B7350" i="14"/>
  <c r="B7351" i="14"/>
  <c r="B7352" i="14"/>
  <c r="B7353" i="14"/>
  <c r="B7354" i="14"/>
  <c r="B7355" i="14"/>
  <c r="B7356" i="14"/>
  <c r="B7357" i="14"/>
  <c r="B7358" i="14"/>
  <c r="B7359" i="14"/>
  <c r="B7360" i="14"/>
  <c r="B7361" i="14"/>
  <c r="B7362" i="14"/>
  <c r="C7362" i="14" s="1"/>
  <c r="B7363" i="14"/>
  <c r="C7363" i="14" s="1"/>
  <c r="B7364" i="14"/>
  <c r="C7364" i="14" s="1"/>
  <c r="B7365" i="14"/>
  <c r="C7365" i="14" s="1"/>
  <c r="B7366" i="14"/>
  <c r="C7366" i="14" s="1"/>
  <c r="B7367" i="14"/>
  <c r="C7367" i="14" s="1"/>
  <c r="B7368" i="14"/>
  <c r="C7368" i="14" s="1"/>
  <c r="B7369" i="14"/>
  <c r="C7369" i="14" s="1"/>
  <c r="B7370" i="14"/>
  <c r="B7371" i="14"/>
  <c r="C7371" i="14" s="1"/>
  <c r="B7372" i="14"/>
  <c r="C7372" i="14" s="1"/>
  <c r="B7373" i="14"/>
  <c r="C7373" i="14" s="1"/>
  <c r="B7374" i="14"/>
  <c r="C7374" i="14" s="1"/>
  <c r="B7375" i="14"/>
  <c r="C7375" i="14" s="1"/>
  <c r="B7376" i="14"/>
  <c r="C7376" i="14" s="1"/>
  <c r="B7377" i="14"/>
  <c r="C7377" i="14" s="1"/>
  <c r="B7378" i="14"/>
  <c r="B7379" i="14"/>
  <c r="C7379" i="14" s="1"/>
  <c r="B7380" i="14"/>
  <c r="C7380" i="14" s="1"/>
  <c r="B7381" i="14"/>
  <c r="C7381" i="14" s="1"/>
  <c r="B7382" i="14"/>
  <c r="C7382" i="14" s="1"/>
  <c r="B7383" i="14"/>
  <c r="C7383" i="14" s="1"/>
  <c r="B7384" i="14"/>
  <c r="C7384" i="14" s="1"/>
  <c r="B7385" i="14"/>
  <c r="C7385" i="14" s="1"/>
  <c r="B7386" i="14"/>
  <c r="B7387" i="14"/>
  <c r="C7387" i="14" s="1"/>
  <c r="B7388" i="14"/>
  <c r="C7388" i="14" s="1"/>
  <c r="B7389" i="14"/>
  <c r="C7389" i="14" s="1"/>
  <c r="B7390" i="14"/>
  <c r="C7390" i="14" s="1"/>
  <c r="B7391" i="14"/>
  <c r="C7391" i="14" s="1"/>
  <c r="B7392" i="14"/>
  <c r="C7392" i="14" s="1"/>
  <c r="B7393" i="14"/>
  <c r="C7393" i="14" s="1"/>
  <c r="B7394" i="14"/>
  <c r="C7394" i="14" s="1"/>
  <c r="B7395" i="14"/>
  <c r="C7395" i="14" s="1"/>
  <c r="B7396" i="14"/>
  <c r="C7396" i="14" s="1"/>
  <c r="B7397" i="14"/>
  <c r="C7397" i="14" s="1"/>
  <c r="B7398" i="14"/>
  <c r="C7398" i="14" s="1"/>
  <c r="B7399" i="14"/>
  <c r="C7399" i="14" s="1"/>
  <c r="B7400" i="14"/>
  <c r="C7400" i="14" s="1"/>
  <c r="B7401" i="14"/>
  <c r="C7401" i="14" s="1"/>
  <c r="B7402" i="14"/>
  <c r="B7403" i="14"/>
  <c r="B7404" i="14"/>
  <c r="B7405" i="14"/>
  <c r="B7406" i="14"/>
  <c r="B7407" i="14"/>
  <c r="B7408" i="14"/>
  <c r="B7409" i="14"/>
  <c r="B7410" i="14"/>
  <c r="B7411" i="14"/>
  <c r="B7412" i="14"/>
  <c r="B7413" i="14"/>
  <c r="B7414" i="14"/>
  <c r="B7415" i="14"/>
  <c r="B7416" i="14"/>
  <c r="B7417" i="14"/>
  <c r="B7418" i="14"/>
  <c r="B7419" i="14"/>
  <c r="B7420" i="14"/>
  <c r="B7421" i="14"/>
  <c r="B7422" i="14"/>
  <c r="B7423" i="14"/>
  <c r="B7424" i="14"/>
  <c r="B7425" i="14"/>
  <c r="B7426" i="14"/>
  <c r="B7427" i="14"/>
  <c r="B7428" i="14"/>
  <c r="B7429" i="14"/>
  <c r="B7430" i="14"/>
  <c r="B7431" i="14"/>
  <c r="B7432" i="14"/>
  <c r="B7433" i="14"/>
  <c r="B7434" i="14"/>
  <c r="B7435" i="14"/>
  <c r="B7436" i="14"/>
  <c r="B7437" i="14"/>
  <c r="B7438" i="14"/>
  <c r="B7439" i="14"/>
  <c r="B7440" i="14"/>
  <c r="B7441" i="14"/>
  <c r="B7442" i="14"/>
  <c r="B7443" i="14"/>
  <c r="B7444" i="14"/>
  <c r="B7445" i="14"/>
  <c r="B7446" i="14"/>
  <c r="B7447" i="14"/>
  <c r="B7448" i="14"/>
  <c r="B7449" i="14"/>
  <c r="B7450" i="14"/>
  <c r="B7451" i="14"/>
  <c r="B7452" i="14"/>
  <c r="B7453" i="14"/>
  <c r="B7454" i="14"/>
  <c r="B7455" i="14"/>
  <c r="B7456" i="14"/>
  <c r="B7457" i="14"/>
  <c r="B7458" i="14"/>
  <c r="B7459" i="14"/>
  <c r="B7460" i="14"/>
  <c r="B7461" i="14"/>
  <c r="B7462" i="14"/>
  <c r="B7463" i="14"/>
  <c r="B7464" i="14"/>
  <c r="B7465" i="14"/>
  <c r="B7466" i="14"/>
  <c r="B7467" i="14"/>
  <c r="B7468" i="14"/>
  <c r="B7469" i="14"/>
  <c r="B7470" i="14"/>
  <c r="B7471" i="14"/>
  <c r="B7472" i="14"/>
  <c r="B7473" i="14"/>
  <c r="B7474" i="14"/>
  <c r="B7475" i="14"/>
  <c r="B7476" i="14"/>
  <c r="B7477" i="14"/>
  <c r="B7478" i="14"/>
  <c r="B7479" i="14"/>
  <c r="B7480" i="14"/>
  <c r="B7481" i="14"/>
  <c r="B7482" i="14"/>
  <c r="B7483" i="14"/>
  <c r="B7484" i="14"/>
  <c r="B7485" i="14"/>
  <c r="B7486" i="14"/>
  <c r="B7487" i="14"/>
  <c r="B7488" i="14"/>
  <c r="B7489" i="14"/>
  <c r="B7490" i="14"/>
  <c r="B7491" i="14"/>
  <c r="B7492" i="14"/>
  <c r="B7493" i="14"/>
  <c r="B7494" i="14"/>
  <c r="B7495" i="14"/>
  <c r="B7496" i="14"/>
  <c r="B7497" i="14"/>
  <c r="B7498" i="14"/>
  <c r="B7499" i="14"/>
  <c r="B7500" i="14"/>
  <c r="B7501" i="14"/>
  <c r="B7502" i="14"/>
  <c r="B7503" i="14"/>
  <c r="B7504" i="14"/>
  <c r="B7505" i="14"/>
  <c r="B7506" i="14"/>
  <c r="B7507" i="14"/>
  <c r="B7508" i="14"/>
  <c r="B7509" i="14"/>
  <c r="B7510" i="14"/>
  <c r="B7511" i="14"/>
  <c r="B7512" i="14"/>
  <c r="B7513" i="14"/>
  <c r="B7514" i="14"/>
  <c r="B7515" i="14"/>
  <c r="B7516" i="14"/>
  <c r="B7517" i="14"/>
  <c r="B7518" i="14"/>
  <c r="B7519" i="14"/>
  <c r="B7520" i="14"/>
  <c r="B7521" i="14"/>
  <c r="B7522" i="14"/>
  <c r="B7523" i="14"/>
  <c r="C7523" i="14" s="1"/>
  <c r="B7524" i="14"/>
  <c r="C7524" i="14" s="1"/>
  <c r="B7525" i="14"/>
  <c r="C7525" i="14" s="1"/>
  <c r="B7526" i="14"/>
  <c r="C7526" i="14" s="1"/>
  <c r="B7527" i="14"/>
  <c r="C7527" i="14" s="1"/>
  <c r="B7528" i="14"/>
  <c r="C7528" i="14" s="1"/>
  <c r="B7529" i="14"/>
  <c r="C7529" i="14" s="1"/>
  <c r="B7530" i="14"/>
  <c r="B7531" i="14"/>
  <c r="C7531" i="14" s="1"/>
  <c r="B7532" i="14"/>
  <c r="C7532" i="14" s="1"/>
  <c r="B7533" i="14"/>
  <c r="C7533" i="14" s="1"/>
  <c r="B7534" i="14"/>
  <c r="C7534" i="14" s="1"/>
  <c r="B7535" i="14"/>
  <c r="C7535" i="14" s="1"/>
  <c r="B7536" i="14"/>
  <c r="C7536" i="14" s="1"/>
  <c r="B7537" i="14"/>
  <c r="C7537" i="14" s="1"/>
  <c r="B7538" i="14"/>
  <c r="C7538" i="14" s="1"/>
  <c r="B7539" i="14"/>
  <c r="C7539" i="14" s="1"/>
  <c r="B7540" i="14"/>
  <c r="C7540" i="14" s="1"/>
  <c r="B7541" i="14"/>
  <c r="C7541" i="14" s="1"/>
  <c r="B7542" i="14"/>
  <c r="C7542" i="14" s="1"/>
  <c r="B7543" i="14"/>
  <c r="C7543" i="14" s="1"/>
  <c r="B7544" i="14"/>
  <c r="C7544" i="14" s="1"/>
  <c r="B7545" i="14"/>
  <c r="C7545" i="14" s="1"/>
  <c r="B7546" i="14"/>
  <c r="C7546" i="14" s="1"/>
  <c r="B7547" i="14"/>
  <c r="C7547" i="14" s="1"/>
  <c r="B7548" i="14"/>
  <c r="C7548" i="14" s="1"/>
  <c r="B7549" i="14"/>
  <c r="C7549" i="14" s="1"/>
  <c r="B7550" i="14"/>
  <c r="C7550" i="14" s="1"/>
  <c r="B7551" i="14"/>
  <c r="C7551" i="14" s="1"/>
  <c r="B7552" i="14"/>
  <c r="C7552" i="14" s="1"/>
  <c r="B7553" i="14"/>
  <c r="C7553" i="14" s="1"/>
  <c r="B7554" i="14"/>
  <c r="B7555" i="14"/>
  <c r="C7555" i="14" s="1"/>
  <c r="B7556" i="14"/>
  <c r="C7556" i="14" s="1"/>
  <c r="B7557" i="14"/>
  <c r="C7557" i="14" s="1"/>
  <c r="B7558" i="14"/>
  <c r="C7558" i="14" s="1"/>
  <c r="B7559" i="14"/>
  <c r="C7559" i="14" s="1"/>
  <c r="B7560" i="14"/>
  <c r="C7560" i="14" s="1"/>
  <c r="B7561" i="14"/>
  <c r="C7561" i="14" s="1"/>
  <c r="B7562" i="14"/>
  <c r="B7563" i="14"/>
  <c r="B7564" i="14"/>
  <c r="B7565" i="14"/>
  <c r="B7566" i="14"/>
  <c r="B7567" i="14"/>
  <c r="B7568" i="14"/>
  <c r="B7569" i="14"/>
  <c r="B7570" i="14"/>
  <c r="B7571" i="14"/>
  <c r="B7572" i="14"/>
  <c r="B7573" i="14"/>
  <c r="B7574" i="14"/>
  <c r="B7575" i="14"/>
  <c r="B7576" i="14"/>
  <c r="B7577" i="14"/>
  <c r="B7578" i="14"/>
  <c r="B7579" i="14"/>
  <c r="B7580" i="14"/>
  <c r="B7581" i="14"/>
  <c r="B7582" i="14"/>
  <c r="B7583" i="14"/>
  <c r="B7584" i="14"/>
  <c r="B7585" i="14"/>
  <c r="B7586" i="14"/>
  <c r="B7587" i="14"/>
  <c r="B7588" i="14"/>
  <c r="B7589" i="14"/>
  <c r="B7590" i="14"/>
  <c r="B7591" i="14"/>
  <c r="B7592" i="14"/>
  <c r="B7593" i="14"/>
  <c r="B7594" i="14"/>
  <c r="B7595" i="14"/>
  <c r="B7596" i="14"/>
  <c r="B7597" i="14"/>
  <c r="B7598" i="14"/>
  <c r="B7599" i="14"/>
  <c r="B7600" i="14"/>
  <c r="B7601" i="14"/>
  <c r="B7602" i="14"/>
  <c r="B7603" i="14"/>
  <c r="B7604" i="14"/>
  <c r="B7605" i="14"/>
  <c r="B7606" i="14"/>
  <c r="B7607" i="14"/>
  <c r="B7608" i="14"/>
  <c r="B7609" i="14"/>
  <c r="B7610" i="14"/>
  <c r="B7611" i="14"/>
  <c r="B7612" i="14"/>
  <c r="B7613" i="14"/>
  <c r="B7614" i="14"/>
  <c r="B7615" i="14"/>
  <c r="B7616" i="14"/>
  <c r="B7617" i="14"/>
  <c r="B7618" i="14"/>
  <c r="B7619" i="14"/>
  <c r="B7620" i="14"/>
  <c r="B7621" i="14"/>
  <c r="B7622" i="14"/>
  <c r="B7623" i="14"/>
  <c r="B7624" i="14"/>
  <c r="B7625" i="14"/>
  <c r="B7626" i="14"/>
  <c r="B7627" i="14"/>
  <c r="B7628" i="14"/>
  <c r="B7629" i="14"/>
  <c r="B7630" i="14"/>
  <c r="B7631" i="14"/>
  <c r="B7632" i="14"/>
  <c r="B7633" i="14"/>
  <c r="B7634" i="14"/>
  <c r="B7635" i="14"/>
  <c r="B7636" i="14"/>
  <c r="B7637" i="14"/>
  <c r="B7638" i="14"/>
  <c r="B7639" i="14"/>
  <c r="B7640" i="14"/>
  <c r="B7641" i="14"/>
  <c r="B7642" i="14"/>
  <c r="B7643" i="14"/>
  <c r="B7644" i="14"/>
  <c r="B7645" i="14"/>
  <c r="B7646" i="14"/>
  <c r="B7647" i="14"/>
  <c r="B7648" i="14"/>
  <c r="B7649" i="14"/>
  <c r="B7650" i="14"/>
  <c r="B7651" i="14"/>
  <c r="B7652" i="14"/>
  <c r="B7653" i="14"/>
  <c r="B7654" i="14"/>
  <c r="B7655" i="14"/>
  <c r="B7656" i="14"/>
  <c r="B7657" i="14"/>
  <c r="B7658" i="14"/>
  <c r="B7659" i="14"/>
  <c r="B7660" i="14"/>
  <c r="B7661" i="14"/>
  <c r="B7662" i="14"/>
  <c r="B7663" i="14"/>
  <c r="B7664" i="14"/>
  <c r="B7665" i="14"/>
  <c r="B7666" i="14"/>
  <c r="B7667" i="14"/>
  <c r="B7668" i="14"/>
  <c r="B7669" i="14"/>
  <c r="B7670" i="14"/>
  <c r="B7671" i="14"/>
  <c r="B7672" i="14"/>
  <c r="B7673" i="14"/>
  <c r="B7674" i="14"/>
  <c r="B7675" i="14"/>
  <c r="B7676" i="14"/>
  <c r="B7677" i="14"/>
  <c r="B7678" i="14"/>
  <c r="B7679" i="14"/>
  <c r="B7680" i="14"/>
  <c r="B7681" i="14"/>
  <c r="B7682" i="14"/>
  <c r="B7683" i="14"/>
  <c r="C7683" i="14" s="1"/>
  <c r="B7684" i="14"/>
  <c r="C7684" i="14" s="1"/>
  <c r="B7685" i="14"/>
  <c r="C7685" i="14" s="1"/>
  <c r="B7686" i="14"/>
  <c r="C7686" i="14" s="1"/>
  <c r="B7687" i="14"/>
  <c r="C7687" i="14" s="1"/>
  <c r="B7688" i="14"/>
  <c r="C7688" i="14" s="1"/>
  <c r="B7689" i="14"/>
  <c r="C7689" i="14" s="1"/>
  <c r="B7690" i="14"/>
  <c r="B7691" i="14"/>
  <c r="C7691" i="14" s="1"/>
  <c r="B7692" i="14"/>
  <c r="C7692" i="14" s="1"/>
  <c r="B7693" i="14"/>
  <c r="C7693" i="14" s="1"/>
  <c r="B7694" i="14"/>
  <c r="C7694" i="14" s="1"/>
  <c r="B7695" i="14"/>
  <c r="C7695" i="14" s="1"/>
  <c r="B7696" i="14"/>
  <c r="C7696" i="14" s="1"/>
  <c r="B7697" i="14"/>
  <c r="C7697" i="14" s="1"/>
  <c r="B7698" i="14"/>
  <c r="C7698" i="14" s="1"/>
  <c r="B7699" i="14"/>
  <c r="C7699" i="14" s="1"/>
  <c r="B7700" i="14"/>
  <c r="C7700" i="14" s="1"/>
  <c r="B7701" i="14"/>
  <c r="C7701" i="14" s="1"/>
  <c r="B7702" i="14"/>
  <c r="C7702" i="14" s="1"/>
  <c r="B7703" i="14"/>
  <c r="C7703" i="14" s="1"/>
  <c r="B7704" i="14"/>
  <c r="C7704" i="14" s="1"/>
  <c r="B7705" i="14"/>
  <c r="C7705" i="14" s="1"/>
  <c r="B7706" i="14"/>
  <c r="C7706" i="14" s="1"/>
  <c r="B7707" i="14"/>
  <c r="C7707" i="14" s="1"/>
  <c r="B7708" i="14"/>
  <c r="C7708" i="14" s="1"/>
  <c r="B7709" i="14"/>
  <c r="C7709" i="14" s="1"/>
  <c r="B7710" i="14"/>
  <c r="C7710" i="14" s="1"/>
  <c r="B7711" i="14"/>
  <c r="C7711" i="14" s="1"/>
  <c r="B7712" i="14"/>
  <c r="C7712" i="14" s="1"/>
  <c r="B7713" i="14"/>
  <c r="C7713" i="14" s="1"/>
  <c r="B7714" i="14"/>
  <c r="B7715" i="14"/>
  <c r="C7715" i="14" s="1"/>
  <c r="B7716" i="14"/>
  <c r="C7716" i="14" s="1"/>
  <c r="B7717" i="14"/>
  <c r="C7717" i="14" s="1"/>
  <c r="B7718" i="14"/>
  <c r="C7718" i="14" s="1"/>
  <c r="B7719" i="14"/>
  <c r="C7719" i="14" s="1"/>
  <c r="B7720" i="14"/>
  <c r="C7720" i="14" s="1"/>
  <c r="B7721" i="14"/>
  <c r="C7721" i="14" s="1"/>
  <c r="B7722" i="14"/>
  <c r="C7722" i="14" s="1"/>
  <c r="B7723" i="14"/>
  <c r="B7724" i="14"/>
  <c r="B7725" i="14"/>
  <c r="B7726" i="14"/>
  <c r="B7727" i="14"/>
  <c r="B7728" i="14"/>
  <c r="B7729" i="14"/>
  <c r="B7730" i="14"/>
  <c r="B7731" i="14"/>
  <c r="B7732" i="14"/>
  <c r="B7733" i="14"/>
  <c r="B7734" i="14"/>
  <c r="B7735" i="14"/>
  <c r="B7736" i="14"/>
  <c r="B7737" i="14"/>
  <c r="B7738" i="14"/>
  <c r="B7739" i="14"/>
  <c r="B7740" i="14"/>
  <c r="B7741" i="14"/>
  <c r="B7742" i="14"/>
  <c r="B7743" i="14"/>
  <c r="B7744" i="14"/>
  <c r="B7745" i="14"/>
  <c r="B7746" i="14"/>
  <c r="B7747" i="14"/>
  <c r="B7748" i="14"/>
  <c r="B7749" i="14"/>
  <c r="B7750" i="14"/>
  <c r="B7751" i="14"/>
  <c r="B7752" i="14"/>
  <c r="B7753" i="14"/>
  <c r="B7754" i="14"/>
  <c r="B7755" i="14"/>
  <c r="B7756" i="14"/>
  <c r="B7757" i="14"/>
  <c r="B7758" i="14"/>
  <c r="B7759" i="14"/>
  <c r="B7760" i="14"/>
  <c r="B7761" i="14"/>
  <c r="B7762" i="14"/>
  <c r="B7763" i="14"/>
  <c r="B7764" i="14"/>
  <c r="B7765" i="14"/>
  <c r="B7766" i="14"/>
  <c r="B7767" i="14"/>
  <c r="B7768" i="14"/>
  <c r="B7769" i="14"/>
  <c r="B7770" i="14"/>
  <c r="B7771" i="14"/>
  <c r="B7772" i="14"/>
  <c r="B7773" i="14"/>
  <c r="B7774" i="14"/>
  <c r="B7775" i="14"/>
  <c r="B7776" i="14"/>
  <c r="B7777" i="14"/>
  <c r="B7778" i="14"/>
  <c r="B7779" i="14"/>
  <c r="B7780" i="14"/>
  <c r="B7781" i="14"/>
  <c r="B7782" i="14"/>
  <c r="B7783" i="14"/>
  <c r="B7784" i="14"/>
  <c r="B7785" i="14"/>
  <c r="B7786" i="14"/>
  <c r="B7787" i="14"/>
  <c r="B7788" i="14"/>
  <c r="B7789" i="14"/>
  <c r="B7790" i="14"/>
  <c r="B7791" i="14"/>
  <c r="B7792" i="14"/>
  <c r="B7793" i="14"/>
  <c r="B7794" i="14"/>
  <c r="B7795" i="14"/>
  <c r="B7796" i="14"/>
  <c r="B7797" i="14"/>
  <c r="B7798" i="14"/>
  <c r="B7799" i="14"/>
  <c r="B7800" i="14"/>
  <c r="B7801" i="14"/>
  <c r="B7802" i="14"/>
  <c r="B7803" i="14"/>
  <c r="B7804" i="14"/>
  <c r="B7805" i="14"/>
  <c r="B7806" i="14"/>
  <c r="B7807" i="14"/>
  <c r="B7808" i="14"/>
  <c r="B7809" i="14"/>
  <c r="B7810" i="14"/>
  <c r="B7811" i="14"/>
  <c r="B7812" i="14"/>
  <c r="B7813" i="14"/>
  <c r="B7814" i="14"/>
  <c r="B7815" i="14"/>
  <c r="B7816" i="14"/>
  <c r="B7817" i="14"/>
  <c r="B7818" i="14"/>
  <c r="B7819" i="14"/>
  <c r="B7820" i="14"/>
  <c r="B7821" i="14"/>
  <c r="B7822" i="14"/>
  <c r="B7823" i="14"/>
  <c r="B7824" i="14"/>
  <c r="B7825" i="14"/>
  <c r="B7826" i="14"/>
  <c r="B7827" i="14"/>
  <c r="B7828" i="14"/>
  <c r="B7829" i="14"/>
  <c r="B7830" i="14"/>
  <c r="B7831" i="14"/>
  <c r="B7832" i="14"/>
  <c r="B7833" i="14"/>
  <c r="B7834" i="14"/>
  <c r="B7835" i="14"/>
  <c r="B7836" i="14"/>
  <c r="B7837" i="14"/>
  <c r="B7838" i="14"/>
  <c r="B7839" i="14"/>
  <c r="B7840" i="14"/>
  <c r="B7841" i="14"/>
  <c r="B7842" i="14"/>
  <c r="B7843" i="14"/>
  <c r="C7843" i="14" s="1"/>
  <c r="B7844" i="14"/>
  <c r="C7844" i="14" s="1"/>
  <c r="B7845" i="14"/>
  <c r="C7845" i="14" s="1"/>
  <c r="B7846" i="14"/>
  <c r="C7846" i="14" s="1"/>
  <c r="B7847" i="14"/>
  <c r="C7847" i="14" s="1"/>
  <c r="B7848" i="14"/>
  <c r="C7848" i="14" s="1"/>
  <c r="B7849" i="14"/>
  <c r="C7849" i="14" s="1"/>
  <c r="B7850" i="14"/>
  <c r="C7850" i="14" s="1"/>
  <c r="B7851" i="14"/>
  <c r="C7851" i="14" s="1"/>
  <c r="B7852" i="14"/>
  <c r="C7852" i="14" s="1"/>
  <c r="B7853" i="14"/>
  <c r="C7853" i="14" s="1"/>
  <c r="B7854" i="14"/>
  <c r="C7854" i="14" s="1"/>
  <c r="B7855" i="14"/>
  <c r="C7855" i="14" s="1"/>
  <c r="B7856" i="14"/>
  <c r="C7856" i="14" s="1"/>
  <c r="B7857" i="14"/>
  <c r="C7857" i="14" s="1"/>
  <c r="B7858" i="14"/>
  <c r="B7859" i="14"/>
  <c r="C7859" i="14" s="1"/>
  <c r="B7860" i="14"/>
  <c r="C7860" i="14" s="1"/>
  <c r="B7861" i="14"/>
  <c r="C7861" i="14" s="1"/>
  <c r="B7862" i="14"/>
  <c r="C7862" i="14" s="1"/>
  <c r="B7863" i="14"/>
  <c r="C7863" i="14" s="1"/>
  <c r="B7864" i="14"/>
  <c r="C7864" i="14" s="1"/>
  <c r="B7865" i="14"/>
  <c r="C7865" i="14" s="1"/>
  <c r="B7866" i="14"/>
  <c r="B7867" i="14"/>
  <c r="C7867" i="14" s="1"/>
  <c r="B7868" i="14"/>
  <c r="C7868" i="14" s="1"/>
  <c r="B7869" i="14"/>
  <c r="C7869" i="14" s="1"/>
  <c r="B7870" i="14"/>
  <c r="C7870" i="14" s="1"/>
  <c r="B7871" i="14"/>
  <c r="C7871" i="14" s="1"/>
  <c r="B7872" i="14"/>
  <c r="C7872" i="14" s="1"/>
  <c r="B7873" i="14"/>
  <c r="C7873" i="14" s="1"/>
  <c r="B7874" i="14"/>
  <c r="B7875" i="14"/>
  <c r="C7875" i="14" s="1"/>
  <c r="B7876" i="14"/>
  <c r="C7876" i="14" s="1"/>
  <c r="B7877" i="14"/>
  <c r="C7877" i="14" s="1"/>
  <c r="B7878" i="14"/>
  <c r="C7878" i="14" s="1"/>
  <c r="B7879" i="14"/>
  <c r="C7879" i="14" s="1"/>
  <c r="B7880" i="14"/>
  <c r="C7880" i="14" s="1"/>
  <c r="B7881" i="14"/>
  <c r="C7881" i="14" s="1"/>
  <c r="B7882" i="14"/>
  <c r="C7882" i="14" s="1"/>
  <c r="B7883" i="14"/>
  <c r="B7884" i="14"/>
  <c r="B7885" i="14"/>
  <c r="B7886" i="14"/>
  <c r="B7887" i="14"/>
  <c r="B7888" i="14"/>
  <c r="B7889" i="14"/>
  <c r="B7890" i="14"/>
  <c r="B7891" i="14"/>
  <c r="B7892" i="14"/>
  <c r="B7893" i="14"/>
  <c r="B7894" i="14"/>
  <c r="B7895" i="14"/>
  <c r="B7896" i="14"/>
  <c r="B7897" i="14"/>
  <c r="B7898" i="14"/>
  <c r="B7899" i="14"/>
  <c r="B7900" i="14"/>
  <c r="B7901" i="14"/>
  <c r="B7902" i="14"/>
  <c r="B7903" i="14"/>
  <c r="B7904" i="14"/>
  <c r="B7905" i="14"/>
  <c r="B7906" i="14"/>
  <c r="B7907" i="14"/>
  <c r="B7908" i="14"/>
  <c r="B7909" i="14"/>
  <c r="B7910" i="14"/>
  <c r="B7911" i="14"/>
  <c r="B7912" i="14"/>
  <c r="B7913" i="14"/>
  <c r="B7914" i="14"/>
  <c r="B7915" i="14"/>
  <c r="B7916" i="14"/>
  <c r="B7917" i="14"/>
  <c r="B7918" i="14"/>
  <c r="B7919" i="14"/>
  <c r="B7920" i="14"/>
  <c r="B7921" i="14"/>
  <c r="B7922" i="14"/>
  <c r="B7923" i="14"/>
  <c r="B7924" i="14"/>
  <c r="B7925" i="14"/>
  <c r="B7926" i="14"/>
  <c r="B7927" i="14"/>
  <c r="B7928" i="14"/>
  <c r="B7929" i="14"/>
  <c r="B7930" i="14"/>
  <c r="B7931" i="14"/>
  <c r="B7932" i="14"/>
  <c r="B7933" i="14"/>
  <c r="B7934" i="14"/>
  <c r="B7935" i="14"/>
  <c r="B7936" i="14"/>
  <c r="B7937" i="14"/>
  <c r="B7938" i="14"/>
  <c r="B7939" i="14"/>
  <c r="B7940" i="14"/>
  <c r="B7941" i="14"/>
  <c r="B7942" i="14"/>
  <c r="B7943" i="14"/>
  <c r="B7944" i="14"/>
  <c r="B7945" i="14"/>
  <c r="B7946" i="14"/>
  <c r="B7947" i="14"/>
  <c r="B7948" i="14"/>
  <c r="B7949" i="14"/>
  <c r="B7950" i="14"/>
  <c r="B7951" i="14"/>
  <c r="B7952" i="14"/>
  <c r="B7953" i="14"/>
  <c r="B7954" i="14"/>
  <c r="B7955" i="14"/>
  <c r="B7956" i="14"/>
  <c r="B7957" i="14"/>
  <c r="B7958" i="14"/>
  <c r="B7959" i="14"/>
  <c r="B7960" i="14"/>
  <c r="B7961" i="14"/>
  <c r="B7962" i="14"/>
  <c r="B7963" i="14"/>
  <c r="B7964" i="14"/>
  <c r="B7965" i="14"/>
  <c r="B7966" i="14"/>
  <c r="B7967" i="14"/>
  <c r="B7968" i="14"/>
  <c r="B7969" i="14"/>
  <c r="B7970" i="14"/>
  <c r="B7971" i="14"/>
  <c r="B7972" i="14"/>
  <c r="B7973" i="14"/>
  <c r="B7974" i="14"/>
  <c r="B7975" i="14"/>
  <c r="B7976" i="14"/>
  <c r="B7977" i="14"/>
  <c r="B7978" i="14"/>
  <c r="B7979" i="14"/>
  <c r="B7980" i="14"/>
  <c r="B7981" i="14"/>
  <c r="B7982" i="14"/>
  <c r="B7983" i="14"/>
  <c r="B7984" i="14"/>
  <c r="B7985" i="14"/>
  <c r="B7986" i="14"/>
  <c r="B7987" i="14"/>
  <c r="B7988" i="14"/>
  <c r="B7989" i="14"/>
  <c r="B7990" i="14"/>
  <c r="B7991" i="14"/>
  <c r="B7992" i="14"/>
  <c r="B7993" i="14"/>
  <c r="B7994" i="14"/>
  <c r="B7995" i="14"/>
  <c r="B7996" i="14"/>
  <c r="B7997" i="14"/>
  <c r="B7998" i="14"/>
  <c r="B7999" i="14"/>
  <c r="B8000" i="14"/>
  <c r="B8001" i="14"/>
  <c r="B8002" i="14"/>
  <c r="B2" i="14"/>
  <c r="C2" i="14" s="1"/>
  <c r="E4" i="9" l="1"/>
  <c r="E3" i="9"/>
  <c r="E50" i="9"/>
  <c r="E1" i="9"/>
  <c r="E42" i="9"/>
  <c r="E34" i="9"/>
  <c r="E26" i="9"/>
  <c r="E18" i="9"/>
  <c r="E10" i="9"/>
  <c r="E2" i="9"/>
  <c r="E49" i="9"/>
  <c r="E41" i="9"/>
  <c r="E33" i="9"/>
  <c r="E25" i="9"/>
  <c r="E17" i="9"/>
  <c r="E9" i="9"/>
  <c r="E48" i="9"/>
  <c r="E40" i="9"/>
  <c r="E32" i="9"/>
  <c r="E24" i="9"/>
  <c r="E16" i="9"/>
  <c r="E8" i="9"/>
  <c r="E47" i="9"/>
  <c r="E39" i="9"/>
  <c r="E31" i="9"/>
  <c r="E23" i="9"/>
  <c r="E15" i="9"/>
  <c r="E7" i="9"/>
  <c r="E46" i="9"/>
  <c r="E38" i="9"/>
  <c r="E30" i="9"/>
  <c r="E22" i="9"/>
  <c r="E14" i="9"/>
  <c r="E6" i="9"/>
  <c r="D14" i="2"/>
  <c r="E14" i="2"/>
  <c r="E45" i="9"/>
  <c r="E37" i="9"/>
  <c r="E29" i="9"/>
  <c r="E21" i="9"/>
  <c r="E13" i="9"/>
  <c r="E5" i="9"/>
  <c r="E44" i="9"/>
  <c r="E36" i="9"/>
  <c r="E28" i="9"/>
  <c r="E20" i="9"/>
  <c r="E12" i="9"/>
  <c r="E51" i="9"/>
  <c r="E43" i="9"/>
  <c r="E35" i="9"/>
  <c r="E27" i="9"/>
  <c r="E19" i="9"/>
  <c r="E11" i="9"/>
  <c r="B4" i="9"/>
  <c r="D17" i="9" s="1"/>
  <c r="E2006" i="10"/>
  <c r="E2007" i="10"/>
  <c r="E2008" i="10"/>
  <c r="E2009" i="10"/>
  <c r="E2010" i="10"/>
  <c r="E2011" i="10"/>
  <c r="E2012" i="10"/>
  <c r="E2013" i="10"/>
  <c r="E2014" i="10"/>
  <c r="E2015" i="10"/>
  <c r="E2016" i="10"/>
  <c r="E2017" i="10"/>
  <c r="E2018" i="10"/>
  <c r="E2019" i="10"/>
  <c r="E2020" i="10"/>
  <c r="E2021" i="10"/>
  <c r="E2022" i="10"/>
  <c r="E2023" i="10"/>
  <c r="E2024" i="10"/>
  <c r="E2025" i="10"/>
  <c r="E2026" i="10"/>
  <c r="E2027" i="10"/>
  <c r="E2028" i="10"/>
  <c r="E2029" i="10"/>
  <c r="E2030" i="10"/>
  <c r="E2031" i="10"/>
  <c r="E2032" i="10"/>
  <c r="E2033" i="10"/>
  <c r="E2034" i="10"/>
  <c r="E2035" i="10"/>
  <c r="E2036" i="10"/>
  <c r="E2037" i="10"/>
  <c r="E2038" i="10"/>
  <c r="E2039" i="10"/>
  <c r="E2040" i="10"/>
  <c r="E2041" i="10"/>
  <c r="E2042" i="10"/>
  <c r="E2043" i="10"/>
  <c r="E2044" i="10"/>
  <c r="E2045" i="10"/>
  <c r="E2046" i="10"/>
  <c r="E2047" i="10"/>
  <c r="E2048" i="10"/>
  <c r="E2049" i="10"/>
  <c r="E2050" i="10"/>
  <c r="E2051" i="10"/>
  <c r="E2052" i="10"/>
  <c r="E2053" i="10"/>
  <c r="E2054" i="10"/>
  <c r="E2055" i="10"/>
  <c r="E2056" i="10"/>
  <c r="E2057" i="10"/>
  <c r="E2058" i="10"/>
  <c r="E2059" i="10"/>
  <c r="E2060" i="10"/>
  <c r="E2061" i="10"/>
  <c r="E2062" i="10"/>
  <c r="E2063" i="10"/>
  <c r="E2064" i="10"/>
  <c r="E2065" i="10"/>
  <c r="E2066" i="10"/>
  <c r="E2067" i="10"/>
  <c r="E2068" i="10"/>
  <c r="E2069" i="10"/>
  <c r="E2070" i="10"/>
  <c r="E2071" i="10"/>
  <c r="E2072" i="10"/>
  <c r="E2073" i="10"/>
  <c r="E2074" i="10"/>
  <c r="E2075" i="10"/>
  <c r="E2076" i="10"/>
  <c r="E2077" i="10"/>
  <c r="E2078" i="10"/>
  <c r="E2079" i="10"/>
  <c r="E2080" i="10"/>
  <c r="E2081" i="10"/>
  <c r="E2082" i="10"/>
  <c r="E2083" i="10"/>
  <c r="E2084" i="10"/>
  <c r="E2085" i="10"/>
  <c r="E2086" i="10"/>
  <c r="E2087" i="10"/>
  <c r="E2088" i="10"/>
  <c r="E2089" i="10"/>
  <c r="E2090" i="10"/>
  <c r="E2091" i="10"/>
  <c r="E2092" i="10"/>
  <c r="E2093" i="10"/>
  <c r="E2094" i="10"/>
  <c r="E2095" i="10"/>
  <c r="E2096" i="10"/>
  <c r="E2097" i="10"/>
  <c r="E2098" i="10"/>
  <c r="E2099" i="10"/>
  <c r="E2100" i="10"/>
  <c r="E2101" i="10"/>
  <c r="E2102" i="10"/>
  <c r="E2103" i="10"/>
  <c r="E2104" i="10"/>
  <c r="E2105" i="10"/>
  <c r="E2106" i="10"/>
  <c r="E2107" i="10"/>
  <c r="E2108" i="10"/>
  <c r="E2109" i="10"/>
  <c r="E2110" i="10"/>
  <c r="E2111" i="10"/>
  <c r="E2112" i="10"/>
  <c r="E2113" i="10"/>
  <c r="E2114" i="10"/>
  <c r="E2115" i="10"/>
  <c r="E2116" i="10"/>
  <c r="E2117" i="10"/>
  <c r="E2118" i="10"/>
  <c r="E2119" i="10"/>
  <c r="E2120" i="10"/>
  <c r="E2121" i="10"/>
  <c r="E2122" i="10"/>
  <c r="E2123" i="10"/>
  <c r="E2124" i="10"/>
  <c r="E2125" i="10"/>
  <c r="E2126" i="10"/>
  <c r="E2127" i="10"/>
  <c r="E2128" i="10"/>
  <c r="E2129" i="10"/>
  <c r="E2130" i="10"/>
  <c r="E2131" i="10"/>
  <c r="E2132" i="10"/>
  <c r="E2133" i="10"/>
  <c r="E2134" i="10"/>
  <c r="E2135" i="10"/>
  <c r="E2136" i="10"/>
  <c r="E2137" i="10"/>
  <c r="E2138" i="10"/>
  <c r="E2139" i="10"/>
  <c r="E2140" i="10"/>
  <c r="E2141" i="10"/>
  <c r="E2142" i="10"/>
  <c r="E2143" i="10"/>
  <c r="E2144" i="10"/>
  <c r="E2145" i="10"/>
  <c r="E2146" i="10"/>
  <c r="E2147" i="10"/>
  <c r="E2148" i="10"/>
  <c r="E2149" i="10"/>
  <c r="E2150" i="10"/>
  <c r="E2151" i="10"/>
  <c r="E2152" i="10"/>
  <c r="E2153" i="10"/>
  <c r="E2154" i="10"/>
  <c r="E2155" i="10"/>
  <c r="E2156" i="10"/>
  <c r="E2157" i="10"/>
  <c r="E2158" i="10"/>
  <c r="E2159" i="10"/>
  <c r="E2160" i="10"/>
  <c r="E2161" i="10"/>
  <c r="E2162" i="10"/>
  <c r="E2163" i="10"/>
  <c r="E2164" i="10"/>
  <c r="E2165" i="10"/>
  <c r="E2166" i="10"/>
  <c r="E2167" i="10"/>
  <c r="E2168" i="10"/>
  <c r="E2169" i="10"/>
  <c r="E2170" i="10"/>
  <c r="E2171" i="10"/>
  <c r="E2172" i="10"/>
  <c r="E2173" i="10"/>
  <c r="E2174" i="10"/>
  <c r="E2175" i="10"/>
  <c r="E2176" i="10"/>
  <c r="E2177" i="10"/>
  <c r="E2178" i="10"/>
  <c r="E2179" i="10"/>
  <c r="E2180" i="10"/>
  <c r="E2181" i="10"/>
  <c r="E2182" i="10"/>
  <c r="E2183" i="10"/>
  <c r="E2184" i="10"/>
  <c r="E2185" i="10"/>
  <c r="E2186" i="10"/>
  <c r="E2187" i="10"/>
  <c r="E2188" i="10"/>
  <c r="E2189" i="10"/>
  <c r="E2190" i="10"/>
  <c r="E2191" i="10"/>
  <c r="E2192" i="10"/>
  <c r="E2193" i="10"/>
  <c r="E2194" i="10"/>
  <c r="E2195" i="10"/>
  <c r="E2196" i="10"/>
  <c r="E2197" i="10"/>
  <c r="E2198" i="10"/>
  <c r="E2199" i="10"/>
  <c r="E2200" i="10"/>
  <c r="E2201" i="10"/>
  <c r="E2202" i="10"/>
  <c r="E2203" i="10"/>
  <c r="E2204" i="10"/>
  <c r="E2205" i="10"/>
  <c r="E2206" i="10"/>
  <c r="E2207" i="10"/>
  <c r="E2208" i="10"/>
  <c r="E2209" i="10"/>
  <c r="E2210" i="10"/>
  <c r="E2211" i="10"/>
  <c r="E2212" i="10"/>
  <c r="E2213" i="10"/>
  <c r="E2214" i="10"/>
  <c r="E2215" i="10"/>
  <c r="E2216" i="10"/>
  <c r="E2217" i="10"/>
  <c r="E2218" i="10"/>
  <c r="E2219" i="10"/>
  <c r="E2220" i="10"/>
  <c r="E2221" i="10"/>
  <c r="E2222" i="10"/>
  <c r="E2223" i="10"/>
  <c r="E2224" i="10"/>
  <c r="E2225" i="10"/>
  <c r="E2226" i="10"/>
  <c r="E2227" i="10"/>
  <c r="E2228" i="10"/>
  <c r="E2229" i="10"/>
  <c r="E2230" i="10"/>
  <c r="E2231" i="10"/>
  <c r="E2232" i="10"/>
  <c r="E2233" i="10"/>
  <c r="E2234" i="10"/>
  <c r="E2235" i="10"/>
  <c r="E2236" i="10"/>
  <c r="E2237" i="10"/>
  <c r="E2238" i="10"/>
  <c r="E2239" i="10"/>
  <c r="E2240" i="10"/>
  <c r="E2241" i="10"/>
  <c r="E2242" i="10"/>
  <c r="E2243" i="10"/>
  <c r="E2244" i="10"/>
  <c r="E2245" i="10"/>
  <c r="E2246" i="10"/>
  <c r="E2247" i="10"/>
  <c r="E2248" i="10"/>
  <c r="E2249" i="10"/>
  <c r="E2250" i="10"/>
  <c r="E2251" i="10"/>
  <c r="E2252" i="10"/>
  <c r="E2253" i="10"/>
  <c r="E2254" i="10"/>
  <c r="E2255" i="10"/>
  <c r="E2256" i="10"/>
  <c r="E2257" i="10"/>
  <c r="E2258" i="10"/>
  <c r="E2259" i="10"/>
  <c r="E2260" i="10"/>
  <c r="E2261" i="10"/>
  <c r="E2262" i="10"/>
  <c r="E2263" i="10"/>
  <c r="E2264" i="10"/>
  <c r="E2265" i="10"/>
  <c r="E2266" i="10"/>
  <c r="E2267" i="10"/>
  <c r="E2268" i="10"/>
  <c r="E2269" i="10"/>
  <c r="E2270" i="10"/>
  <c r="E2271" i="10"/>
  <c r="E2272" i="10"/>
  <c r="E2273" i="10"/>
  <c r="E2274" i="10"/>
  <c r="E2275" i="10"/>
  <c r="E2276" i="10"/>
  <c r="E2277" i="10"/>
  <c r="E2278" i="10"/>
  <c r="E2279" i="10"/>
  <c r="E2280" i="10"/>
  <c r="E2281" i="10"/>
  <c r="E2282" i="10"/>
  <c r="E2283" i="10"/>
  <c r="E2284" i="10"/>
  <c r="E2285" i="10"/>
  <c r="E2286" i="10"/>
  <c r="E2287" i="10"/>
  <c r="E2288" i="10"/>
  <c r="E2289" i="10"/>
  <c r="E2290" i="10"/>
  <c r="E2291" i="10"/>
  <c r="E2292" i="10"/>
  <c r="E2293" i="10"/>
  <c r="E2294" i="10"/>
  <c r="E2295" i="10"/>
  <c r="E2296" i="10"/>
  <c r="E2297" i="10"/>
  <c r="E2298" i="10"/>
  <c r="E2299" i="10"/>
  <c r="E2300" i="10"/>
  <c r="E2301" i="10"/>
  <c r="E2302" i="10"/>
  <c r="E2303" i="10"/>
  <c r="E2304" i="10"/>
  <c r="E2305" i="10"/>
  <c r="E2306" i="10"/>
  <c r="E2307" i="10"/>
  <c r="E2308" i="10"/>
  <c r="E2309" i="10"/>
  <c r="E2310" i="10"/>
  <c r="E2311" i="10"/>
  <c r="E2312" i="10"/>
  <c r="E2313" i="10"/>
  <c r="E2314" i="10"/>
  <c r="E2315" i="10"/>
  <c r="E2316" i="10"/>
  <c r="E2317" i="10"/>
  <c r="E2318" i="10"/>
  <c r="E2319" i="10"/>
  <c r="E2320" i="10"/>
  <c r="E2321" i="10"/>
  <c r="E2322" i="10"/>
  <c r="E2323" i="10"/>
  <c r="E2324" i="10"/>
  <c r="E2325" i="10"/>
  <c r="E2326" i="10"/>
  <c r="E2327" i="10"/>
  <c r="E2328" i="10"/>
  <c r="E2329" i="10"/>
  <c r="E2330" i="10"/>
  <c r="E2331" i="10"/>
  <c r="E2332" i="10"/>
  <c r="E2333" i="10"/>
  <c r="E2334" i="10"/>
  <c r="E2335" i="10"/>
  <c r="E2336" i="10"/>
  <c r="E2337" i="10"/>
  <c r="E2338" i="10"/>
  <c r="E2339" i="10"/>
  <c r="E2340" i="10"/>
  <c r="E2341" i="10"/>
  <c r="E2342" i="10"/>
  <c r="E2343" i="10"/>
  <c r="E2344" i="10"/>
  <c r="E2345" i="10"/>
  <c r="E2346" i="10"/>
  <c r="E2347" i="10"/>
  <c r="E2348" i="10"/>
  <c r="E2349" i="10"/>
  <c r="E2350" i="10"/>
  <c r="E2351" i="10"/>
  <c r="E2352" i="10"/>
  <c r="E2353" i="10"/>
  <c r="E2354" i="10"/>
  <c r="E2355" i="10"/>
  <c r="E2356" i="10"/>
  <c r="E2357" i="10"/>
  <c r="E2358" i="10"/>
  <c r="E2359" i="10"/>
  <c r="E2360" i="10"/>
  <c r="E2361" i="10"/>
  <c r="E2362" i="10"/>
  <c r="E2363" i="10"/>
  <c r="E2364" i="10"/>
  <c r="E2365" i="10"/>
  <c r="E2366" i="10"/>
  <c r="E2367" i="10"/>
  <c r="E2368" i="10"/>
  <c r="E2369" i="10"/>
  <c r="E2370" i="10"/>
  <c r="E2371" i="10"/>
  <c r="E2372" i="10"/>
  <c r="E2373" i="10"/>
  <c r="E2374" i="10"/>
  <c r="E2375" i="10"/>
  <c r="E2376" i="10"/>
  <c r="E2377" i="10"/>
  <c r="E2378" i="10"/>
  <c r="E2379" i="10"/>
  <c r="E2380" i="10"/>
  <c r="E2381" i="10"/>
  <c r="E2382" i="10"/>
  <c r="E2383" i="10"/>
  <c r="E2384" i="10"/>
  <c r="E2385" i="10"/>
  <c r="E2386" i="10"/>
  <c r="E2387" i="10"/>
  <c r="E2388" i="10"/>
  <c r="E2389" i="10"/>
  <c r="E2390" i="10"/>
  <c r="E2391" i="10"/>
  <c r="E2392" i="10"/>
  <c r="E2393" i="10"/>
  <c r="E2394" i="10"/>
  <c r="E2395" i="10"/>
  <c r="E2396" i="10"/>
  <c r="E2397" i="10"/>
  <c r="E2398" i="10"/>
  <c r="E2399" i="10"/>
  <c r="E2400" i="10"/>
  <c r="E2401" i="10"/>
  <c r="E2402" i="10"/>
  <c r="E2403" i="10"/>
  <c r="E2404" i="10"/>
  <c r="E2405" i="10"/>
  <c r="E2406" i="10"/>
  <c r="E2407" i="10"/>
  <c r="E2408" i="10"/>
  <c r="E2409" i="10"/>
  <c r="E2410" i="10"/>
  <c r="E2411" i="10"/>
  <c r="E2412" i="10"/>
  <c r="E2413" i="10"/>
  <c r="E2414" i="10"/>
  <c r="E2415" i="10"/>
  <c r="E2416" i="10"/>
  <c r="E2417" i="10"/>
  <c r="E2418" i="10"/>
  <c r="E2419" i="10"/>
  <c r="E2420" i="10"/>
  <c r="E2421" i="10"/>
  <c r="E2422" i="10"/>
  <c r="E2423" i="10"/>
  <c r="E2424" i="10"/>
  <c r="E2425" i="10"/>
  <c r="E2426" i="10"/>
  <c r="E2427" i="10"/>
  <c r="E2428" i="10"/>
  <c r="E2429" i="10"/>
  <c r="E2430" i="10"/>
  <c r="E2431" i="10"/>
  <c r="E2432" i="10"/>
  <c r="E2433" i="10"/>
  <c r="E2434" i="10"/>
  <c r="E2435" i="10"/>
  <c r="E2436" i="10"/>
  <c r="E2437" i="10"/>
  <c r="E2438" i="10"/>
  <c r="E2439" i="10"/>
  <c r="E2440" i="10"/>
  <c r="E2441" i="10"/>
  <c r="E2442" i="10"/>
  <c r="E2443" i="10"/>
  <c r="E2444" i="10"/>
  <c r="E2445" i="10"/>
  <c r="E2446" i="10"/>
  <c r="E2447" i="10"/>
  <c r="E2448" i="10"/>
  <c r="E2449" i="10"/>
  <c r="E2450" i="10"/>
  <c r="E2451" i="10"/>
  <c r="E2452" i="10"/>
  <c r="E2453" i="10"/>
  <c r="E2454" i="10"/>
  <c r="E2455" i="10"/>
  <c r="E2456" i="10"/>
  <c r="E2457" i="10"/>
  <c r="E2458" i="10"/>
  <c r="E2459" i="10"/>
  <c r="E2460" i="10"/>
  <c r="E2461" i="10"/>
  <c r="E2462" i="10"/>
  <c r="E2463" i="10"/>
  <c r="E2464" i="10"/>
  <c r="E2465" i="10"/>
  <c r="E2466" i="10"/>
  <c r="E2467" i="10"/>
  <c r="E2468" i="10"/>
  <c r="E2469" i="10"/>
  <c r="E2470" i="10"/>
  <c r="E2471" i="10"/>
  <c r="E2472" i="10"/>
  <c r="E2473" i="10"/>
  <c r="E2474" i="10"/>
  <c r="E2475" i="10"/>
  <c r="E2476" i="10"/>
  <c r="E2477" i="10"/>
  <c r="E2478" i="10"/>
  <c r="E2479" i="10"/>
  <c r="E2480" i="10"/>
  <c r="E2481" i="10"/>
  <c r="E2482" i="10"/>
  <c r="E2483" i="10"/>
  <c r="E2484" i="10"/>
  <c r="E2485" i="10"/>
  <c r="E2486" i="10"/>
  <c r="E2487" i="10"/>
  <c r="E2488" i="10"/>
  <c r="E2489" i="10"/>
  <c r="E2490" i="10"/>
  <c r="E2491" i="10"/>
  <c r="E2492" i="10"/>
  <c r="E2493" i="10"/>
  <c r="E2494" i="10"/>
  <c r="E2495" i="10"/>
  <c r="E2496" i="10"/>
  <c r="E2497" i="10"/>
  <c r="E2498" i="10"/>
  <c r="E2499" i="10"/>
  <c r="E2500" i="10"/>
  <c r="E2501" i="10"/>
  <c r="E2502" i="10"/>
  <c r="E2503" i="10"/>
  <c r="E2504" i="10"/>
  <c r="E2505" i="10"/>
  <c r="E2506" i="10"/>
  <c r="E2507" i="10"/>
  <c r="E2508" i="10"/>
  <c r="E2509" i="10"/>
  <c r="E2510" i="10"/>
  <c r="E2511" i="10"/>
  <c r="E2512" i="10"/>
  <c r="E2513" i="10"/>
  <c r="E2514" i="10"/>
  <c r="E2515" i="10"/>
  <c r="E2516" i="10"/>
  <c r="E2517" i="10"/>
  <c r="E2518" i="10"/>
  <c r="E2519" i="10"/>
  <c r="E2520" i="10"/>
  <c r="E2521" i="10"/>
  <c r="E2522" i="10"/>
  <c r="E2523" i="10"/>
  <c r="E2524" i="10"/>
  <c r="E2525" i="10"/>
  <c r="E2526" i="10"/>
  <c r="E2527" i="10"/>
  <c r="E2528" i="10"/>
  <c r="E2529" i="10"/>
  <c r="E2530" i="10"/>
  <c r="E2531" i="10"/>
  <c r="E2532" i="10"/>
  <c r="E2533" i="10"/>
  <c r="E2534" i="10"/>
  <c r="E2535" i="10"/>
  <c r="E2536" i="10"/>
  <c r="E2537" i="10"/>
  <c r="E2538" i="10"/>
  <c r="E2539" i="10"/>
  <c r="E2540" i="10"/>
  <c r="E2541" i="10"/>
  <c r="E2542" i="10"/>
  <c r="E2543" i="10"/>
  <c r="E2544" i="10"/>
  <c r="E2545" i="10"/>
  <c r="E2546" i="10"/>
  <c r="E2547" i="10"/>
  <c r="E2548" i="10"/>
  <c r="E2549" i="10"/>
  <c r="E2550" i="10"/>
  <c r="E2551" i="10"/>
  <c r="E2552" i="10"/>
  <c r="E2553" i="10"/>
  <c r="E2554" i="10"/>
  <c r="E2555" i="10"/>
  <c r="E2556" i="10"/>
  <c r="E2557" i="10"/>
  <c r="E2558" i="10"/>
  <c r="E2559" i="10"/>
  <c r="E2560" i="10"/>
  <c r="E2561" i="10"/>
  <c r="E2562" i="10"/>
  <c r="E2563" i="10"/>
  <c r="E2564" i="10"/>
  <c r="E2565" i="10"/>
  <c r="E2566" i="10"/>
  <c r="E2567" i="10"/>
  <c r="E2568" i="10"/>
  <c r="E2569" i="10"/>
  <c r="E2570" i="10"/>
  <c r="E2571" i="10"/>
  <c r="E2572" i="10"/>
  <c r="E2573" i="10"/>
  <c r="E2574" i="10"/>
  <c r="E2575" i="10"/>
  <c r="E2576" i="10"/>
  <c r="E2577" i="10"/>
  <c r="E2578" i="10"/>
  <c r="E2579" i="10"/>
  <c r="E2580" i="10"/>
  <c r="E2581" i="10"/>
  <c r="E2582" i="10"/>
  <c r="E2583" i="10"/>
  <c r="E2584" i="10"/>
  <c r="E2585" i="10"/>
  <c r="E2586" i="10"/>
  <c r="E2587" i="10"/>
  <c r="E2588" i="10"/>
  <c r="E2589" i="10"/>
  <c r="E2590" i="10"/>
  <c r="E2591" i="10"/>
  <c r="E2592" i="10"/>
  <c r="E2593" i="10"/>
  <c r="E2594" i="10"/>
  <c r="E2595" i="10"/>
  <c r="E2596" i="10"/>
  <c r="E2597" i="10"/>
  <c r="E2598" i="10"/>
  <c r="E2599" i="10"/>
  <c r="E2600" i="10"/>
  <c r="E2601" i="10"/>
  <c r="E2602" i="10"/>
  <c r="E2603" i="10"/>
  <c r="E2604" i="10"/>
  <c r="E2605" i="10"/>
  <c r="E2606" i="10"/>
  <c r="E2607" i="10"/>
  <c r="E2608" i="10"/>
  <c r="E2609" i="10"/>
  <c r="E2610" i="10"/>
  <c r="E2611" i="10"/>
  <c r="E2612" i="10"/>
  <c r="E2613" i="10"/>
  <c r="E2614" i="10"/>
  <c r="E2615" i="10"/>
  <c r="E2616" i="10"/>
  <c r="E2617" i="10"/>
  <c r="E2618" i="10"/>
  <c r="E2619" i="10"/>
  <c r="E2620" i="10"/>
  <c r="E2621" i="10"/>
  <c r="E2622" i="10"/>
  <c r="E2623" i="10"/>
  <c r="E2624" i="10"/>
  <c r="E2625" i="10"/>
  <c r="E2626" i="10"/>
  <c r="E2627" i="10"/>
  <c r="E2628" i="10"/>
  <c r="E2629" i="10"/>
  <c r="E2630" i="10"/>
  <c r="E2631" i="10"/>
  <c r="E2632" i="10"/>
  <c r="E2633" i="10"/>
  <c r="E2634" i="10"/>
  <c r="E2635" i="10"/>
  <c r="E2636" i="10"/>
  <c r="E2637" i="10"/>
  <c r="E2638" i="10"/>
  <c r="E2639" i="10"/>
  <c r="E2640" i="10"/>
  <c r="E2641" i="10"/>
  <c r="E2642" i="10"/>
  <c r="E2643" i="10"/>
  <c r="E2644" i="10"/>
  <c r="E2645" i="10"/>
  <c r="E2646" i="10"/>
  <c r="E2647" i="10"/>
  <c r="E2648" i="10"/>
  <c r="E2649" i="10"/>
  <c r="E2650" i="10"/>
  <c r="E2651" i="10"/>
  <c r="E2652" i="10"/>
  <c r="E2653" i="10"/>
  <c r="E2654" i="10"/>
  <c r="E2655" i="10"/>
  <c r="E2656" i="10"/>
  <c r="E2657" i="10"/>
  <c r="E2658" i="10"/>
  <c r="E2659" i="10"/>
  <c r="E2660" i="10"/>
  <c r="E2661" i="10"/>
  <c r="E2662" i="10"/>
  <c r="E2663" i="10"/>
  <c r="E2664" i="10"/>
  <c r="E2665" i="10"/>
  <c r="E2666" i="10"/>
  <c r="E2667" i="10"/>
  <c r="E2668" i="10"/>
  <c r="E2669" i="10"/>
  <c r="E2670" i="10"/>
  <c r="E2671" i="10"/>
  <c r="E2672" i="10"/>
  <c r="E2673" i="10"/>
  <c r="E2674" i="10"/>
  <c r="E2675" i="10"/>
  <c r="E2676" i="10"/>
  <c r="E2677" i="10"/>
  <c r="E2678" i="10"/>
  <c r="E2679" i="10"/>
  <c r="E2680" i="10"/>
  <c r="E2681" i="10"/>
  <c r="E2682" i="10"/>
  <c r="E2683" i="10"/>
  <c r="E2684" i="10"/>
  <c r="E2685" i="10"/>
  <c r="E2686" i="10"/>
  <c r="E2687" i="10"/>
  <c r="E2688" i="10"/>
  <c r="E2689" i="10"/>
  <c r="E2690" i="10"/>
  <c r="E2691" i="10"/>
  <c r="E2692" i="10"/>
  <c r="E2693" i="10"/>
  <c r="E2694" i="10"/>
  <c r="E2695" i="10"/>
  <c r="E2696" i="10"/>
  <c r="E2697" i="10"/>
  <c r="E2698" i="10"/>
  <c r="E2699" i="10"/>
  <c r="E2700" i="10"/>
  <c r="E2701" i="10"/>
  <c r="E2702" i="10"/>
  <c r="E2703" i="10"/>
  <c r="E2704" i="10"/>
  <c r="E2705" i="10"/>
  <c r="E2706" i="10"/>
  <c r="E2707" i="10"/>
  <c r="E2708" i="10"/>
  <c r="E2709" i="10"/>
  <c r="E2710" i="10"/>
  <c r="E2711" i="10"/>
  <c r="E2712" i="10"/>
  <c r="E2713" i="10"/>
  <c r="E2714" i="10"/>
  <c r="E2715" i="10"/>
  <c r="E2716" i="10"/>
  <c r="E2717" i="10"/>
  <c r="E2718" i="10"/>
  <c r="E2719" i="10"/>
  <c r="E2720" i="10"/>
  <c r="E2721" i="10"/>
  <c r="E2722" i="10"/>
  <c r="E2723" i="10"/>
  <c r="E2724" i="10"/>
  <c r="E2725" i="10"/>
  <c r="E2726" i="10"/>
  <c r="E2727" i="10"/>
  <c r="E2728" i="10"/>
  <c r="E2729" i="10"/>
  <c r="E2730" i="10"/>
  <c r="E2731" i="10"/>
  <c r="E2732" i="10"/>
  <c r="E2733" i="10"/>
  <c r="E2734" i="10"/>
  <c r="E2735" i="10"/>
  <c r="E2736" i="10"/>
  <c r="E2737" i="10"/>
  <c r="E2738" i="10"/>
  <c r="E2739" i="10"/>
  <c r="E2740" i="10"/>
  <c r="E2741" i="10"/>
  <c r="E2742" i="10"/>
  <c r="E2743" i="10"/>
  <c r="E2744" i="10"/>
  <c r="E2745" i="10"/>
  <c r="E2746" i="10"/>
  <c r="E2747" i="10"/>
  <c r="E2748" i="10"/>
  <c r="E2749" i="10"/>
  <c r="E2750" i="10"/>
  <c r="E2751" i="10"/>
  <c r="E2752" i="10"/>
  <c r="E2753" i="10"/>
  <c r="E2754" i="10"/>
  <c r="E2755" i="10"/>
  <c r="E2756" i="10"/>
  <c r="E2757" i="10"/>
  <c r="E2758" i="10"/>
  <c r="E2759" i="10"/>
  <c r="E2760" i="10"/>
  <c r="E2761" i="10"/>
  <c r="E2762" i="10"/>
  <c r="E2763" i="10"/>
  <c r="E2764" i="10"/>
  <c r="E2765" i="10"/>
  <c r="E2766" i="10"/>
  <c r="E2767" i="10"/>
  <c r="E2768" i="10"/>
  <c r="E2769" i="10"/>
  <c r="E2770" i="10"/>
  <c r="E2771" i="10"/>
  <c r="E2772" i="10"/>
  <c r="E2773" i="10"/>
  <c r="E2774" i="10"/>
  <c r="E2775" i="10"/>
  <c r="E2776" i="10"/>
  <c r="E2777" i="10"/>
  <c r="E2778" i="10"/>
  <c r="E2779" i="10"/>
  <c r="E2780" i="10"/>
  <c r="E2781" i="10"/>
  <c r="E2782" i="10"/>
  <c r="E2783" i="10"/>
  <c r="E2784" i="10"/>
  <c r="E2785" i="10"/>
  <c r="E2786" i="10"/>
  <c r="E2787" i="10"/>
  <c r="E2788" i="10"/>
  <c r="E2789" i="10"/>
  <c r="E2790" i="10"/>
  <c r="E2791" i="10"/>
  <c r="E2792" i="10"/>
  <c r="E2793" i="10"/>
  <c r="E2794" i="10"/>
  <c r="E2795" i="10"/>
  <c r="E2796" i="10"/>
  <c r="E2797" i="10"/>
  <c r="E2798" i="10"/>
  <c r="E2799" i="10"/>
  <c r="E2800" i="10"/>
  <c r="E2801" i="10"/>
  <c r="E2802" i="10"/>
  <c r="E2803" i="10"/>
  <c r="E2804" i="10"/>
  <c r="E2805" i="10"/>
  <c r="E2806" i="10"/>
  <c r="E2807" i="10"/>
  <c r="E2808" i="10"/>
  <c r="E2809" i="10"/>
  <c r="E2810" i="10"/>
  <c r="E2811" i="10"/>
  <c r="E2812" i="10"/>
  <c r="E2813" i="10"/>
  <c r="E2814" i="10"/>
  <c r="E2815" i="10"/>
  <c r="E2816" i="10"/>
  <c r="E2817" i="10"/>
  <c r="E2818" i="10"/>
  <c r="E2819" i="10"/>
  <c r="E2820" i="10"/>
  <c r="E2821" i="10"/>
  <c r="E2822" i="10"/>
  <c r="E2823" i="10"/>
  <c r="E2824" i="10"/>
  <c r="E2825" i="10"/>
  <c r="E2826" i="10"/>
  <c r="E2827" i="10"/>
  <c r="E2828" i="10"/>
  <c r="E2829" i="10"/>
  <c r="E2830" i="10"/>
  <c r="E2831" i="10"/>
  <c r="E2832" i="10"/>
  <c r="E2833" i="10"/>
  <c r="E2834" i="10"/>
  <c r="E2835" i="10"/>
  <c r="E2836" i="10"/>
  <c r="E2837" i="10"/>
  <c r="E2838" i="10"/>
  <c r="E2839" i="10"/>
  <c r="E2840" i="10"/>
  <c r="E2841" i="10"/>
  <c r="E2842" i="10"/>
  <c r="E2843" i="10"/>
  <c r="E2844" i="10"/>
  <c r="E2845" i="10"/>
  <c r="E2846" i="10"/>
  <c r="E2847" i="10"/>
  <c r="E2848" i="10"/>
  <c r="E2849" i="10"/>
  <c r="E2850" i="10"/>
  <c r="E2851" i="10"/>
  <c r="E2852" i="10"/>
  <c r="E2853" i="10"/>
  <c r="E2854" i="10"/>
  <c r="E2855" i="10"/>
  <c r="E2856" i="10"/>
  <c r="E2857" i="10"/>
  <c r="E2858" i="10"/>
  <c r="E2859" i="10"/>
  <c r="E2860" i="10"/>
  <c r="E2861" i="10"/>
  <c r="E2862" i="10"/>
  <c r="E2863" i="10"/>
  <c r="E2864" i="10"/>
  <c r="E2865" i="10"/>
  <c r="E2866" i="10"/>
  <c r="E2867" i="10"/>
  <c r="E2868" i="10"/>
  <c r="E2869" i="10"/>
  <c r="E2870" i="10"/>
  <c r="E2871" i="10"/>
  <c r="E2872" i="10"/>
  <c r="E2873" i="10"/>
  <c r="E2874" i="10"/>
  <c r="E2875" i="10"/>
  <c r="E2876" i="10"/>
  <c r="E2877" i="10"/>
  <c r="E2878" i="10"/>
  <c r="E2879" i="10"/>
  <c r="E2880" i="10"/>
  <c r="E2881" i="10"/>
  <c r="E2882" i="10"/>
  <c r="E2883" i="10"/>
  <c r="E2884" i="10"/>
  <c r="E2885" i="10"/>
  <c r="E2886" i="10"/>
  <c r="E2887" i="10"/>
  <c r="E2888" i="10"/>
  <c r="E2889" i="10"/>
  <c r="E2890" i="10"/>
  <c r="E2891" i="10"/>
  <c r="E2892" i="10"/>
  <c r="E2893" i="10"/>
  <c r="E2894" i="10"/>
  <c r="E2895" i="10"/>
  <c r="E2896" i="10"/>
  <c r="E2897" i="10"/>
  <c r="E2898" i="10"/>
  <c r="E2899" i="10"/>
  <c r="E2900" i="10"/>
  <c r="E2901" i="10"/>
  <c r="E2902" i="10"/>
  <c r="E2903" i="10"/>
  <c r="E2904" i="10"/>
  <c r="E2905" i="10"/>
  <c r="E2906" i="10"/>
  <c r="E2907" i="10"/>
  <c r="E2908" i="10"/>
  <c r="E2909" i="10"/>
  <c r="E2910" i="10"/>
  <c r="E2911" i="10"/>
  <c r="E2912" i="10"/>
  <c r="E2913" i="10"/>
  <c r="E2914" i="10"/>
  <c r="E2915" i="10"/>
  <c r="E2916" i="10"/>
  <c r="E2917" i="10"/>
  <c r="E2918" i="10"/>
  <c r="E2919" i="10"/>
  <c r="E2920" i="10"/>
  <c r="E2921" i="10"/>
  <c r="E2922" i="10"/>
  <c r="E2923" i="10"/>
  <c r="E2924" i="10"/>
  <c r="E2925" i="10"/>
  <c r="E2926" i="10"/>
  <c r="E2927" i="10"/>
  <c r="E2928" i="10"/>
  <c r="E2929" i="10"/>
  <c r="E2930" i="10"/>
  <c r="E2931" i="10"/>
  <c r="E2932" i="10"/>
  <c r="E2933" i="10"/>
  <c r="E2934" i="10"/>
  <c r="E2935" i="10"/>
  <c r="E2936" i="10"/>
  <c r="E2937" i="10"/>
  <c r="E2938" i="10"/>
  <c r="E2939" i="10"/>
  <c r="E2940" i="10"/>
  <c r="E2941" i="10"/>
  <c r="E2942" i="10"/>
  <c r="E2943" i="10"/>
  <c r="E2944" i="10"/>
  <c r="E2945" i="10"/>
  <c r="E2946" i="10"/>
  <c r="E2947" i="10"/>
  <c r="E2948" i="10"/>
  <c r="E2949" i="10"/>
  <c r="E2950" i="10"/>
  <c r="E2951" i="10"/>
  <c r="E2952" i="10"/>
  <c r="E2953" i="10"/>
  <c r="E2954" i="10"/>
  <c r="E2955" i="10"/>
  <c r="E2956" i="10"/>
  <c r="E2957" i="10"/>
  <c r="E2958" i="10"/>
  <c r="E2959" i="10"/>
  <c r="E2960" i="10"/>
  <c r="E2961" i="10"/>
  <c r="E2962" i="10"/>
  <c r="E2963" i="10"/>
  <c r="E2964" i="10"/>
  <c r="E2965" i="10"/>
  <c r="E2966" i="10"/>
  <c r="E2967" i="10"/>
  <c r="E2968" i="10"/>
  <c r="E2969" i="10"/>
  <c r="E2970" i="10"/>
  <c r="E2971" i="10"/>
  <c r="E2972" i="10"/>
  <c r="E2973" i="10"/>
  <c r="E2974" i="10"/>
  <c r="E2975" i="10"/>
  <c r="E2976" i="10"/>
  <c r="E2977" i="10"/>
  <c r="E2978" i="10"/>
  <c r="E2979" i="10"/>
  <c r="E2980" i="10"/>
  <c r="E2981" i="10"/>
  <c r="E2982" i="10"/>
  <c r="E2983" i="10"/>
  <c r="E2984" i="10"/>
  <c r="E2985" i="10"/>
  <c r="E2986" i="10"/>
  <c r="E2987" i="10"/>
  <c r="E2988" i="10"/>
  <c r="E2989" i="10"/>
  <c r="E2990" i="10"/>
  <c r="E2991" i="10"/>
  <c r="E2992" i="10"/>
  <c r="E2993" i="10"/>
  <c r="E2994" i="10"/>
  <c r="E2995" i="10"/>
  <c r="E2996" i="10"/>
  <c r="E2997" i="10"/>
  <c r="E2998" i="10"/>
  <c r="E2999" i="10"/>
  <c r="E3000" i="10"/>
  <c r="E3001" i="10"/>
  <c r="E3002" i="10"/>
  <c r="E3003" i="10"/>
  <c r="E3004" i="10"/>
  <c r="E3005" i="10"/>
  <c r="E3006" i="10"/>
  <c r="E3007" i="10"/>
  <c r="E3008" i="10"/>
  <c r="E3009" i="10"/>
  <c r="E3010" i="10"/>
  <c r="E3011" i="10"/>
  <c r="E3012" i="10"/>
  <c r="E3013" i="10"/>
  <c r="E3014" i="10"/>
  <c r="E3015" i="10"/>
  <c r="E3016" i="10"/>
  <c r="E3017" i="10"/>
  <c r="E3018" i="10"/>
  <c r="E3019" i="10"/>
  <c r="E3020" i="10"/>
  <c r="E3021" i="10"/>
  <c r="E3022" i="10"/>
  <c r="E3023" i="10"/>
  <c r="E3024" i="10"/>
  <c r="E3025" i="10"/>
  <c r="E3026" i="10"/>
  <c r="E3027" i="10"/>
  <c r="E3028" i="10"/>
  <c r="E3029" i="10"/>
  <c r="E3030" i="10"/>
  <c r="E3031" i="10"/>
  <c r="E3032" i="10"/>
  <c r="E3033" i="10"/>
  <c r="E3034" i="10"/>
  <c r="E3035" i="10"/>
  <c r="E3036" i="10"/>
  <c r="E3037" i="10"/>
  <c r="E3038" i="10"/>
  <c r="E3039" i="10"/>
  <c r="E3040" i="10"/>
  <c r="E3041" i="10"/>
  <c r="E3042" i="10"/>
  <c r="E3043" i="10"/>
  <c r="E3044" i="10"/>
  <c r="E3045" i="10"/>
  <c r="E3046" i="10"/>
  <c r="E3047" i="10"/>
  <c r="E3048" i="10"/>
  <c r="E3049" i="10"/>
  <c r="E3050" i="10"/>
  <c r="E3051" i="10"/>
  <c r="E3052" i="10"/>
  <c r="E3053" i="10"/>
  <c r="E3054" i="10"/>
  <c r="E3055" i="10"/>
  <c r="E3056" i="10"/>
  <c r="E3057" i="10"/>
  <c r="E3058" i="10"/>
  <c r="E3059" i="10"/>
  <c r="E3060" i="10"/>
  <c r="E3061" i="10"/>
  <c r="E3062" i="10"/>
  <c r="E3063" i="10"/>
  <c r="E3064" i="10"/>
  <c r="E3065" i="10"/>
  <c r="E3066" i="10"/>
  <c r="E3067" i="10"/>
  <c r="E3068" i="10"/>
  <c r="E3069" i="10"/>
  <c r="E3070" i="10"/>
  <c r="E3071" i="10"/>
  <c r="E3072" i="10"/>
  <c r="E3073" i="10"/>
  <c r="E3074" i="10"/>
  <c r="E3075" i="10"/>
  <c r="E3076" i="10"/>
  <c r="E3077" i="10"/>
  <c r="E3078" i="10"/>
  <c r="E3079" i="10"/>
  <c r="E3080" i="10"/>
  <c r="E3081" i="10"/>
  <c r="E3082" i="10"/>
  <c r="E3083" i="10"/>
  <c r="E3084" i="10"/>
  <c r="E3085" i="10"/>
  <c r="E3086" i="10"/>
  <c r="E3087" i="10"/>
  <c r="E3088" i="10"/>
  <c r="E3089" i="10"/>
  <c r="E3090" i="10"/>
  <c r="E3091" i="10"/>
  <c r="E3092" i="10"/>
  <c r="E3093" i="10"/>
  <c r="E3094" i="10"/>
  <c r="E3095" i="10"/>
  <c r="E3096" i="10"/>
  <c r="E3097" i="10"/>
  <c r="E3098" i="10"/>
  <c r="E3099" i="10"/>
  <c r="E3100" i="10"/>
  <c r="E3101" i="10"/>
  <c r="E3102" i="10"/>
  <c r="E3103" i="10"/>
  <c r="E3104" i="10"/>
  <c r="E3105" i="10"/>
  <c r="E3106" i="10"/>
  <c r="E3107" i="10"/>
  <c r="E3108" i="10"/>
  <c r="E3109" i="10"/>
  <c r="E3110" i="10"/>
  <c r="E3111" i="10"/>
  <c r="E3112" i="10"/>
  <c r="E3113" i="10"/>
  <c r="E3114" i="10"/>
  <c r="E3115" i="10"/>
  <c r="E3116" i="10"/>
  <c r="E3117" i="10"/>
  <c r="E3118" i="10"/>
  <c r="E3119" i="10"/>
  <c r="E3120" i="10"/>
  <c r="E3121" i="10"/>
  <c r="E3122" i="10"/>
  <c r="E3123" i="10"/>
  <c r="E3124" i="10"/>
  <c r="E3125" i="10"/>
  <c r="E3126" i="10"/>
  <c r="E3127" i="10"/>
  <c r="E3128" i="10"/>
  <c r="E3129" i="10"/>
  <c r="E3130" i="10"/>
  <c r="E3131" i="10"/>
  <c r="E3132" i="10"/>
  <c r="E3133" i="10"/>
  <c r="E3134" i="10"/>
  <c r="E3135" i="10"/>
  <c r="E3136" i="10"/>
  <c r="E3137" i="10"/>
  <c r="E3138" i="10"/>
  <c r="E3139" i="10"/>
  <c r="E3140" i="10"/>
  <c r="E3141" i="10"/>
  <c r="E3142" i="10"/>
  <c r="E3143" i="10"/>
  <c r="E3144" i="10"/>
  <c r="E3145" i="10"/>
  <c r="E3146" i="10"/>
  <c r="E3147" i="10"/>
  <c r="E3148" i="10"/>
  <c r="E3149" i="10"/>
  <c r="E3150" i="10"/>
  <c r="E3151" i="10"/>
  <c r="E3152" i="10"/>
  <c r="E3153" i="10"/>
  <c r="E3154" i="10"/>
  <c r="E3155" i="10"/>
  <c r="E3156" i="10"/>
  <c r="E3157" i="10"/>
  <c r="E3158" i="10"/>
  <c r="E3159" i="10"/>
  <c r="E3160" i="10"/>
  <c r="E3161" i="10"/>
  <c r="E3162" i="10"/>
  <c r="E3163" i="10"/>
  <c r="E3164" i="10"/>
  <c r="E3165" i="10"/>
  <c r="E3166" i="10"/>
  <c r="E3167" i="10"/>
  <c r="E3168" i="10"/>
  <c r="E3169" i="10"/>
  <c r="E3170" i="10"/>
  <c r="E3171" i="10"/>
  <c r="E3172" i="10"/>
  <c r="E3173" i="10"/>
  <c r="E3174" i="10"/>
  <c r="E3175" i="10"/>
  <c r="E3176" i="10"/>
  <c r="E3177" i="10"/>
  <c r="E3178" i="10"/>
  <c r="E3179" i="10"/>
  <c r="E3180" i="10"/>
  <c r="E3181" i="10"/>
  <c r="E3182" i="10"/>
  <c r="E3183" i="10"/>
  <c r="E3184" i="10"/>
  <c r="E3185" i="10"/>
  <c r="E3186" i="10"/>
  <c r="E3187" i="10"/>
  <c r="E3188" i="10"/>
  <c r="E3189" i="10"/>
  <c r="E3190" i="10"/>
  <c r="E3191" i="10"/>
  <c r="E3192" i="10"/>
  <c r="E3193" i="10"/>
  <c r="E3194" i="10"/>
  <c r="E3195" i="10"/>
  <c r="E3196" i="10"/>
  <c r="E3197" i="10"/>
  <c r="E3198" i="10"/>
  <c r="E3199" i="10"/>
  <c r="E3200" i="10"/>
  <c r="E3201" i="10"/>
  <c r="E3202" i="10"/>
  <c r="E3203" i="10"/>
  <c r="E3204" i="10"/>
  <c r="E3205" i="10"/>
  <c r="E3206" i="10"/>
  <c r="E3207" i="10"/>
  <c r="E3208" i="10"/>
  <c r="E3209" i="10"/>
  <c r="E3210" i="10"/>
  <c r="E3211" i="10"/>
  <c r="E3212" i="10"/>
  <c r="E3213" i="10"/>
  <c r="E3214" i="10"/>
  <c r="E3215" i="10"/>
  <c r="E3216" i="10"/>
  <c r="E3217" i="10"/>
  <c r="E3218" i="10"/>
  <c r="E3219" i="10"/>
  <c r="E3220" i="10"/>
  <c r="E3221" i="10"/>
  <c r="E3222" i="10"/>
  <c r="E3223" i="10"/>
  <c r="E3224" i="10"/>
  <c r="E3225" i="10"/>
  <c r="E3226" i="10"/>
  <c r="E3227" i="10"/>
  <c r="E3228" i="10"/>
  <c r="E3229" i="10"/>
  <c r="E3230" i="10"/>
  <c r="E3231" i="10"/>
  <c r="E3232" i="10"/>
  <c r="E3233" i="10"/>
  <c r="E3234" i="10"/>
  <c r="E3235" i="10"/>
  <c r="E3236" i="10"/>
  <c r="E3237" i="10"/>
  <c r="E3238" i="10"/>
  <c r="E3239" i="10"/>
  <c r="E3240" i="10"/>
  <c r="E3241" i="10"/>
  <c r="E3242" i="10"/>
  <c r="E3243" i="10"/>
  <c r="E3244" i="10"/>
  <c r="E3245" i="10"/>
  <c r="E3246" i="10"/>
  <c r="E3247" i="10"/>
  <c r="E3248" i="10"/>
  <c r="E3249" i="10"/>
  <c r="E3250" i="10"/>
  <c r="E3251" i="10"/>
  <c r="E3252" i="10"/>
  <c r="E3253" i="10"/>
  <c r="E3254" i="10"/>
  <c r="E3255" i="10"/>
  <c r="E3256" i="10"/>
  <c r="E3257" i="10"/>
  <c r="E3258" i="10"/>
  <c r="E3259" i="10"/>
  <c r="E3260" i="10"/>
  <c r="E3261" i="10"/>
  <c r="E3262" i="10"/>
  <c r="E3263" i="10"/>
  <c r="E3264" i="10"/>
  <c r="E3265" i="10"/>
  <c r="E3266" i="10"/>
  <c r="E3267" i="10"/>
  <c r="E3268" i="10"/>
  <c r="E3269" i="10"/>
  <c r="E3270" i="10"/>
  <c r="E3271" i="10"/>
  <c r="E3272" i="10"/>
  <c r="E3273" i="10"/>
  <c r="E3274" i="10"/>
  <c r="E3275" i="10"/>
  <c r="E3276" i="10"/>
  <c r="E3277" i="10"/>
  <c r="E3278" i="10"/>
  <c r="E3279" i="10"/>
  <c r="E3280" i="10"/>
  <c r="E3281" i="10"/>
  <c r="E3282" i="10"/>
  <c r="E3283" i="10"/>
  <c r="E3284" i="10"/>
  <c r="E3285" i="10"/>
  <c r="E3286" i="10"/>
  <c r="E3287" i="10"/>
  <c r="E3288" i="10"/>
  <c r="E3289" i="10"/>
  <c r="E3290" i="10"/>
  <c r="E3291" i="10"/>
  <c r="E3292" i="10"/>
  <c r="E3293" i="10"/>
  <c r="E3294" i="10"/>
  <c r="E3295" i="10"/>
  <c r="E3296" i="10"/>
  <c r="E3297" i="10"/>
  <c r="E3298" i="10"/>
  <c r="E3299" i="10"/>
  <c r="E3300" i="10"/>
  <c r="E3301" i="10"/>
  <c r="E3302" i="10"/>
  <c r="E3303" i="10"/>
  <c r="E3304" i="10"/>
  <c r="E3305" i="10"/>
  <c r="E3306" i="10"/>
  <c r="E3307" i="10"/>
  <c r="E3308" i="10"/>
  <c r="E3309" i="10"/>
  <c r="E3310" i="10"/>
  <c r="E3311" i="10"/>
  <c r="E3312" i="10"/>
  <c r="E3313" i="10"/>
  <c r="E3314" i="10"/>
  <c r="E3315" i="10"/>
  <c r="E3316" i="10"/>
  <c r="E3317" i="10"/>
  <c r="E3318" i="10"/>
  <c r="E3319" i="10"/>
  <c r="E3320" i="10"/>
  <c r="E3321" i="10"/>
  <c r="E3322" i="10"/>
  <c r="E3323" i="10"/>
  <c r="E3324" i="10"/>
  <c r="E3325" i="10"/>
  <c r="E3326" i="10"/>
  <c r="E3327" i="10"/>
  <c r="E3328" i="10"/>
  <c r="E3329" i="10"/>
  <c r="E3330" i="10"/>
  <c r="E3331" i="10"/>
  <c r="E3332" i="10"/>
  <c r="E3333" i="10"/>
  <c r="E3334" i="10"/>
  <c r="E3335" i="10"/>
  <c r="E3336" i="10"/>
  <c r="E3337" i="10"/>
  <c r="E3338" i="10"/>
  <c r="E3339" i="10"/>
  <c r="E3340" i="10"/>
  <c r="E3341" i="10"/>
  <c r="E3342" i="10"/>
  <c r="E3343" i="10"/>
  <c r="E3344" i="10"/>
  <c r="E3345" i="10"/>
  <c r="E3346" i="10"/>
  <c r="E3347" i="10"/>
  <c r="E3348" i="10"/>
  <c r="E3349" i="10"/>
  <c r="E3350" i="10"/>
  <c r="E3351" i="10"/>
  <c r="E3352" i="10"/>
  <c r="E3353" i="10"/>
  <c r="E3354" i="10"/>
  <c r="E3355" i="10"/>
  <c r="E3356" i="10"/>
  <c r="E3357" i="10"/>
  <c r="E3358" i="10"/>
  <c r="E3359" i="10"/>
  <c r="E3360" i="10"/>
  <c r="E3361" i="10"/>
  <c r="E3362" i="10"/>
  <c r="E3363" i="10"/>
  <c r="E3364" i="10"/>
  <c r="E3365" i="10"/>
  <c r="E3366" i="10"/>
  <c r="E3367" i="10"/>
  <c r="E3368" i="10"/>
  <c r="E3369" i="10"/>
  <c r="E3370" i="10"/>
  <c r="E3371" i="10"/>
  <c r="E3372" i="10"/>
  <c r="E3373" i="10"/>
  <c r="E3374" i="10"/>
  <c r="E3375" i="10"/>
  <c r="E3376" i="10"/>
  <c r="E3377" i="10"/>
  <c r="E3378" i="10"/>
  <c r="E3379" i="10"/>
  <c r="E3380" i="10"/>
  <c r="E3381" i="10"/>
  <c r="E3382" i="10"/>
  <c r="E3383" i="10"/>
  <c r="E3384" i="10"/>
  <c r="E3385" i="10"/>
  <c r="E3386" i="10"/>
  <c r="E3387" i="10"/>
  <c r="E3388" i="10"/>
  <c r="E3389" i="10"/>
  <c r="E3390" i="10"/>
  <c r="E3391" i="10"/>
  <c r="E3392" i="10"/>
  <c r="E3393" i="10"/>
  <c r="E3394" i="10"/>
  <c r="E3395" i="10"/>
  <c r="E3396" i="10"/>
  <c r="E3397" i="10"/>
  <c r="E3398" i="10"/>
  <c r="E3399" i="10"/>
  <c r="E3400" i="10"/>
  <c r="E3401" i="10"/>
  <c r="E3402" i="10"/>
  <c r="E3403" i="10"/>
  <c r="E3404" i="10"/>
  <c r="E3405" i="10"/>
  <c r="E3406" i="10"/>
  <c r="E3407" i="10"/>
  <c r="E3408" i="10"/>
  <c r="E3409" i="10"/>
  <c r="E3410" i="10"/>
  <c r="E3411" i="10"/>
  <c r="E3412" i="10"/>
  <c r="E3413" i="10"/>
  <c r="E3414" i="10"/>
  <c r="E3415" i="10"/>
  <c r="E3416" i="10"/>
  <c r="E3417" i="10"/>
  <c r="E3418" i="10"/>
  <c r="E3419" i="10"/>
  <c r="E3420" i="10"/>
  <c r="E3421" i="10"/>
  <c r="E3422" i="10"/>
  <c r="E3423" i="10"/>
  <c r="E3424" i="10"/>
  <c r="E3425" i="10"/>
  <c r="E3426" i="10"/>
  <c r="E3427" i="10"/>
  <c r="E3428" i="10"/>
  <c r="E3429" i="10"/>
  <c r="E3430" i="10"/>
  <c r="E3431" i="10"/>
  <c r="E3432" i="10"/>
  <c r="E3433" i="10"/>
  <c r="E3434" i="10"/>
  <c r="E3435" i="10"/>
  <c r="E3436" i="10"/>
  <c r="E3437" i="10"/>
  <c r="E3438" i="10"/>
  <c r="E3439" i="10"/>
  <c r="E3440" i="10"/>
  <c r="E3441" i="10"/>
  <c r="E3442" i="10"/>
  <c r="E3443" i="10"/>
  <c r="E3444" i="10"/>
  <c r="E3445" i="10"/>
  <c r="E3446" i="10"/>
  <c r="E3447" i="10"/>
  <c r="E3448" i="10"/>
  <c r="E3449" i="10"/>
  <c r="E3450" i="10"/>
  <c r="E3451" i="10"/>
  <c r="E3452" i="10"/>
  <c r="E3453" i="10"/>
  <c r="E3454" i="10"/>
  <c r="E3455" i="10"/>
  <c r="E3456" i="10"/>
  <c r="E3457" i="10"/>
  <c r="E3458" i="10"/>
  <c r="E3459" i="10"/>
  <c r="E3460" i="10"/>
  <c r="E3461" i="10"/>
  <c r="E3462" i="10"/>
  <c r="E3463" i="10"/>
  <c r="E3464" i="10"/>
  <c r="E3465" i="10"/>
  <c r="E3466" i="10"/>
  <c r="E3467" i="10"/>
  <c r="E3468" i="10"/>
  <c r="E3469" i="10"/>
  <c r="E3470" i="10"/>
  <c r="E3471" i="10"/>
  <c r="E3472" i="10"/>
  <c r="E3473" i="10"/>
  <c r="E3474" i="10"/>
  <c r="E3475" i="10"/>
  <c r="E3476" i="10"/>
  <c r="E3477" i="10"/>
  <c r="E3478" i="10"/>
  <c r="E3479" i="10"/>
  <c r="E3480" i="10"/>
  <c r="E3481" i="10"/>
  <c r="E3482" i="10"/>
  <c r="E3483" i="10"/>
  <c r="E3484" i="10"/>
  <c r="E3485" i="10"/>
  <c r="E3486" i="10"/>
  <c r="E3487" i="10"/>
  <c r="E3488" i="10"/>
  <c r="E3489" i="10"/>
  <c r="E3490" i="10"/>
  <c r="E3491" i="10"/>
  <c r="E3492" i="10"/>
  <c r="E3493" i="10"/>
  <c r="E3494" i="10"/>
  <c r="E3495" i="10"/>
  <c r="E3496" i="10"/>
  <c r="E3497" i="10"/>
  <c r="E3498" i="10"/>
  <c r="E3499" i="10"/>
  <c r="E3500" i="10"/>
  <c r="E3501" i="10"/>
  <c r="E3502" i="10"/>
  <c r="E3503" i="10"/>
  <c r="E3504" i="10"/>
  <c r="E3505" i="10"/>
  <c r="E3506" i="10"/>
  <c r="E3507" i="10"/>
  <c r="E3508" i="10"/>
  <c r="E3509" i="10"/>
  <c r="E3510" i="10"/>
  <c r="E3511" i="10"/>
  <c r="E3512" i="10"/>
  <c r="E3513" i="10"/>
  <c r="E3514" i="10"/>
  <c r="E3515" i="10"/>
  <c r="E3516" i="10"/>
  <c r="E3517" i="10"/>
  <c r="E3518" i="10"/>
  <c r="E3519" i="10"/>
  <c r="E3520" i="10"/>
  <c r="E3521" i="10"/>
  <c r="E3522" i="10"/>
  <c r="E3523" i="10"/>
  <c r="E3524" i="10"/>
  <c r="E3525" i="10"/>
  <c r="E3526" i="10"/>
  <c r="E3527" i="10"/>
  <c r="E3528" i="10"/>
  <c r="E3529" i="10"/>
  <c r="E3530" i="10"/>
  <c r="E3531" i="10"/>
  <c r="E3532" i="10"/>
  <c r="E3533" i="10"/>
  <c r="E3534" i="10"/>
  <c r="E3535" i="10"/>
  <c r="E3536" i="10"/>
  <c r="E3537" i="10"/>
  <c r="E3538" i="10"/>
  <c r="E3539" i="10"/>
  <c r="E3540" i="10"/>
  <c r="E3541" i="10"/>
  <c r="E3542" i="10"/>
  <c r="E3543" i="10"/>
  <c r="E3544" i="10"/>
  <c r="E3545" i="10"/>
  <c r="E3546" i="10"/>
  <c r="E3547" i="10"/>
  <c r="E3548" i="10"/>
  <c r="E3549" i="10"/>
  <c r="E3550" i="10"/>
  <c r="E3551" i="10"/>
  <c r="E3552" i="10"/>
  <c r="E3553" i="10"/>
  <c r="E3554" i="10"/>
  <c r="E3555" i="10"/>
  <c r="E3556" i="10"/>
  <c r="E3557" i="10"/>
  <c r="E3558" i="10"/>
  <c r="E3559" i="10"/>
  <c r="E3560" i="10"/>
  <c r="E3561" i="10"/>
  <c r="E3562" i="10"/>
  <c r="E3563" i="10"/>
  <c r="E3564" i="10"/>
  <c r="E3565" i="10"/>
  <c r="E3566" i="10"/>
  <c r="E3567" i="10"/>
  <c r="E3568" i="10"/>
  <c r="E3569" i="10"/>
  <c r="E3570" i="10"/>
  <c r="E3571" i="10"/>
  <c r="E3572" i="10"/>
  <c r="E3573" i="10"/>
  <c r="E3574" i="10"/>
  <c r="E3575" i="10"/>
  <c r="E3576" i="10"/>
  <c r="E3577" i="10"/>
  <c r="E3578" i="10"/>
  <c r="E3579" i="10"/>
  <c r="E3580" i="10"/>
  <c r="E3581" i="10"/>
  <c r="E3582" i="10"/>
  <c r="E3583" i="10"/>
  <c r="E3584" i="10"/>
  <c r="E3585" i="10"/>
  <c r="E3586" i="10"/>
  <c r="E3587" i="10"/>
  <c r="E3588" i="10"/>
  <c r="E3589" i="10"/>
  <c r="E3590" i="10"/>
  <c r="E3591" i="10"/>
  <c r="E3592" i="10"/>
  <c r="E3593" i="10"/>
  <c r="E3594" i="10"/>
  <c r="E3595" i="10"/>
  <c r="E3596" i="10"/>
  <c r="E3597" i="10"/>
  <c r="E3598" i="10"/>
  <c r="E3599" i="10"/>
  <c r="E3600" i="10"/>
  <c r="E3601" i="10"/>
  <c r="E3602" i="10"/>
  <c r="E3603" i="10"/>
  <c r="E3604" i="10"/>
  <c r="E3605" i="10"/>
  <c r="E3606" i="10"/>
  <c r="E3607" i="10"/>
  <c r="E3608" i="10"/>
  <c r="E3609" i="10"/>
  <c r="E3610" i="10"/>
  <c r="E3611" i="10"/>
  <c r="E3612" i="10"/>
  <c r="E3613" i="10"/>
  <c r="E3614" i="10"/>
  <c r="E3615" i="10"/>
  <c r="E3616" i="10"/>
  <c r="E3617" i="10"/>
  <c r="E3618" i="10"/>
  <c r="E3619" i="10"/>
  <c r="E3620" i="10"/>
  <c r="E3621" i="10"/>
  <c r="E3622" i="10"/>
  <c r="E3623" i="10"/>
  <c r="E3624" i="10"/>
  <c r="E3625" i="10"/>
  <c r="E3626" i="10"/>
  <c r="E3627" i="10"/>
  <c r="E3628" i="10"/>
  <c r="E3629" i="10"/>
  <c r="E3630" i="10"/>
  <c r="E3631" i="10"/>
  <c r="E3632" i="10"/>
  <c r="E3633" i="10"/>
  <c r="E3634" i="10"/>
  <c r="E3635" i="10"/>
  <c r="E3636" i="10"/>
  <c r="E3637" i="10"/>
  <c r="E3638" i="10"/>
  <c r="E3639" i="10"/>
  <c r="E3640" i="10"/>
  <c r="E3641" i="10"/>
  <c r="E3642" i="10"/>
  <c r="E3643" i="10"/>
  <c r="E3644" i="10"/>
  <c r="E3645" i="10"/>
  <c r="E3646" i="10"/>
  <c r="E3647" i="10"/>
  <c r="E3648" i="10"/>
  <c r="E3649" i="10"/>
  <c r="E3650" i="10"/>
  <c r="E3651" i="10"/>
  <c r="E3652" i="10"/>
  <c r="E3653" i="10"/>
  <c r="E3654" i="10"/>
  <c r="E3655" i="10"/>
  <c r="E3656" i="10"/>
  <c r="E3657" i="10"/>
  <c r="E3658" i="10"/>
  <c r="E3659" i="10"/>
  <c r="E3660" i="10"/>
  <c r="E3661" i="10"/>
  <c r="E3662" i="10"/>
  <c r="E3663" i="10"/>
  <c r="E3664" i="10"/>
  <c r="E3665" i="10"/>
  <c r="E3666" i="10"/>
  <c r="E3667" i="10"/>
  <c r="E3668" i="10"/>
  <c r="E3669" i="10"/>
  <c r="E3670" i="10"/>
  <c r="E3671" i="10"/>
  <c r="E3672" i="10"/>
  <c r="E3673" i="10"/>
  <c r="E3674" i="10"/>
  <c r="E3675" i="10"/>
  <c r="E3676" i="10"/>
  <c r="E3677" i="10"/>
  <c r="E3678" i="10"/>
  <c r="E3679" i="10"/>
  <c r="E3680" i="10"/>
  <c r="E3681" i="10"/>
  <c r="E3682" i="10"/>
  <c r="E3683" i="10"/>
  <c r="E3684" i="10"/>
  <c r="E3685" i="10"/>
  <c r="E3686" i="10"/>
  <c r="E3687" i="10"/>
  <c r="E3688" i="10"/>
  <c r="E3689" i="10"/>
  <c r="E3690" i="10"/>
  <c r="E3691" i="10"/>
  <c r="E3692" i="10"/>
  <c r="E3693" i="10"/>
  <c r="E3694" i="10"/>
  <c r="E3695" i="10"/>
  <c r="E3696" i="10"/>
  <c r="E3697" i="10"/>
  <c r="E3698" i="10"/>
  <c r="E3699" i="10"/>
  <c r="E3700" i="10"/>
  <c r="E3701" i="10"/>
  <c r="E3702" i="10"/>
  <c r="E3703" i="10"/>
  <c r="E3704" i="10"/>
  <c r="E3705" i="10"/>
  <c r="E3706" i="10"/>
  <c r="E3707" i="10"/>
  <c r="E3708" i="10"/>
  <c r="E3709" i="10"/>
  <c r="E3710" i="10"/>
  <c r="E3711" i="10"/>
  <c r="E3712" i="10"/>
  <c r="E3713" i="10"/>
  <c r="E3714" i="10"/>
  <c r="E3715" i="10"/>
  <c r="E3716" i="10"/>
  <c r="E3717" i="10"/>
  <c r="E3718" i="10"/>
  <c r="E3719" i="10"/>
  <c r="E3720" i="10"/>
  <c r="E3721" i="10"/>
  <c r="E3722" i="10"/>
  <c r="E3723" i="10"/>
  <c r="E3724" i="10"/>
  <c r="E3725" i="10"/>
  <c r="E3726" i="10"/>
  <c r="E3727" i="10"/>
  <c r="E3728" i="10"/>
  <c r="E3729" i="10"/>
  <c r="E3730" i="10"/>
  <c r="E3731" i="10"/>
  <c r="E3732" i="10"/>
  <c r="E3733" i="10"/>
  <c r="E3734" i="10"/>
  <c r="E3735" i="10"/>
  <c r="E3736" i="10"/>
  <c r="E3737" i="10"/>
  <c r="E3738" i="10"/>
  <c r="E3739" i="10"/>
  <c r="E3740" i="10"/>
  <c r="E3741" i="10"/>
  <c r="E3742" i="10"/>
  <c r="E3743" i="10"/>
  <c r="E3744" i="10"/>
  <c r="E3745" i="10"/>
  <c r="E3746" i="10"/>
  <c r="E3747" i="10"/>
  <c r="E3748" i="10"/>
  <c r="E3749" i="10"/>
  <c r="E3750" i="10"/>
  <c r="E3751" i="10"/>
  <c r="E3752" i="10"/>
  <c r="E3753" i="10"/>
  <c r="E3754" i="10"/>
  <c r="E3755" i="10"/>
  <c r="E3756" i="10"/>
  <c r="E3757" i="10"/>
  <c r="E3758" i="10"/>
  <c r="E3759" i="10"/>
  <c r="E3760" i="10"/>
  <c r="E3761" i="10"/>
  <c r="E3762" i="10"/>
  <c r="E3763" i="10"/>
  <c r="E3764" i="10"/>
  <c r="E3765" i="10"/>
  <c r="E3766" i="10"/>
  <c r="E3767" i="10"/>
  <c r="E3768" i="10"/>
  <c r="E3769" i="10"/>
  <c r="E3770" i="10"/>
  <c r="E3771" i="10"/>
  <c r="E3772" i="10"/>
  <c r="E3773" i="10"/>
  <c r="E3774" i="10"/>
  <c r="E3775" i="10"/>
  <c r="E3776" i="10"/>
  <c r="E3777" i="10"/>
  <c r="E3778" i="10"/>
  <c r="E3779" i="10"/>
  <c r="E3780" i="10"/>
  <c r="E3781" i="10"/>
  <c r="E3782" i="10"/>
  <c r="E3783" i="10"/>
  <c r="E3784" i="10"/>
  <c r="E3785" i="10"/>
  <c r="E3786" i="10"/>
  <c r="E3787" i="10"/>
  <c r="E3788" i="10"/>
  <c r="E3789" i="10"/>
  <c r="E3790" i="10"/>
  <c r="E3791" i="10"/>
  <c r="E3792" i="10"/>
  <c r="E3793" i="10"/>
  <c r="E3794" i="10"/>
  <c r="E3795" i="10"/>
  <c r="E3796" i="10"/>
  <c r="E3797" i="10"/>
  <c r="E3798" i="10"/>
  <c r="E3799" i="10"/>
  <c r="E3800" i="10"/>
  <c r="E3801" i="10"/>
  <c r="E3802" i="10"/>
  <c r="E3803" i="10"/>
  <c r="E3804" i="10"/>
  <c r="E3805" i="10"/>
  <c r="E3806" i="10"/>
  <c r="E3807" i="10"/>
  <c r="E3808" i="10"/>
  <c r="E3809" i="10"/>
  <c r="E3810" i="10"/>
  <c r="E3811" i="10"/>
  <c r="E3812" i="10"/>
  <c r="E3813" i="10"/>
  <c r="E3814" i="10"/>
  <c r="E3815" i="10"/>
  <c r="E3816" i="10"/>
  <c r="E3817" i="10"/>
  <c r="E3818" i="10"/>
  <c r="E3819" i="10"/>
  <c r="E3820" i="10"/>
  <c r="E3821" i="10"/>
  <c r="E3822" i="10"/>
  <c r="E3823" i="10"/>
  <c r="E3824" i="10"/>
  <c r="E3825" i="10"/>
  <c r="E3826" i="10"/>
  <c r="E3827" i="10"/>
  <c r="E3828" i="10"/>
  <c r="E3829" i="10"/>
  <c r="E3830" i="10"/>
  <c r="E3831" i="10"/>
  <c r="E3832" i="10"/>
  <c r="E3833" i="10"/>
  <c r="E3834" i="10"/>
  <c r="E3835" i="10"/>
  <c r="E3836" i="10"/>
  <c r="E3837" i="10"/>
  <c r="E3838" i="10"/>
  <c r="E3839" i="10"/>
  <c r="E3840" i="10"/>
  <c r="E3841" i="10"/>
  <c r="E3842" i="10"/>
  <c r="E3843" i="10"/>
  <c r="E3844" i="10"/>
  <c r="E3845" i="10"/>
  <c r="E3846" i="10"/>
  <c r="E3847" i="10"/>
  <c r="E3848" i="10"/>
  <c r="E3849" i="10"/>
  <c r="E3850" i="10"/>
  <c r="E3851" i="10"/>
  <c r="E3852" i="10"/>
  <c r="E3853" i="10"/>
  <c r="E3854" i="10"/>
  <c r="E3855" i="10"/>
  <c r="E3856" i="10"/>
  <c r="E3857" i="10"/>
  <c r="E3858" i="10"/>
  <c r="E3859" i="10"/>
  <c r="E3860" i="10"/>
  <c r="E3861" i="10"/>
  <c r="E3862" i="10"/>
  <c r="E3863" i="10"/>
  <c r="E3864" i="10"/>
  <c r="E3865" i="10"/>
  <c r="E3866" i="10"/>
  <c r="E3867" i="10"/>
  <c r="E3868" i="10"/>
  <c r="E3869" i="10"/>
  <c r="E3870" i="10"/>
  <c r="E3871" i="10"/>
  <c r="E3872" i="10"/>
  <c r="E3873" i="10"/>
  <c r="E3874" i="10"/>
  <c r="E3875" i="10"/>
  <c r="E3876" i="10"/>
  <c r="E3877" i="10"/>
  <c r="E3878" i="10"/>
  <c r="E3879" i="10"/>
  <c r="E3880" i="10"/>
  <c r="E3881" i="10"/>
  <c r="E3882" i="10"/>
  <c r="E3883" i="10"/>
  <c r="E3884" i="10"/>
  <c r="E3885" i="10"/>
  <c r="E3886" i="10"/>
  <c r="E3887" i="10"/>
  <c r="E3888" i="10"/>
  <c r="E3889" i="10"/>
  <c r="E3890" i="10"/>
  <c r="E3891" i="10"/>
  <c r="E3892" i="10"/>
  <c r="E3893" i="10"/>
  <c r="E3894" i="10"/>
  <c r="E3895" i="10"/>
  <c r="E3896" i="10"/>
  <c r="E3897" i="10"/>
  <c r="E3898" i="10"/>
  <c r="E3899" i="10"/>
  <c r="E3900" i="10"/>
  <c r="E3901" i="10"/>
  <c r="E3902" i="10"/>
  <c r="E3903" i="10"/>
  <c r="E3904" i="10"/>
  <c r="E3905" i="10"/>
  <c r="E3906" i="10"/>
  <c r="E3907" i="10"/>
  <c r="E3908" i="10"/>
  <c r="E3909" i="10"/>
  <c r="E3910" i="10"/>
  <c r="E3911" i="10"/>
  <c r="E3912" i="10"/>
  <c r="E3913" i="10"/>
  <c r="E3914" i="10"/>
  <c r="E3915" i="10"/>
  <c r="E3916" i="10"/>
  <c r="E3917" i="10"/>
  <c r="E3918" i="10"/>
  <c r="E3919" i="10"/>
  <c r="E3920" i="10"/>
  <c r="E3921" i="10"/>
  <c r="E3922" i="10"/>
  <c r="E3923" i="10"/>
  <c r="E3924" i="10"/>
  <c r="E3925" i="10"/>
  <c r="E3926" i="10"/>
  <c r="E3927" i="10"/>
  <c r="E3928" i="10"/>
  <c r="E3929" i="10"/>
  <c r="E3930" i="10"/>
  <c r="E3931" i="10"/>
  <c r="E3932" i="10"/>
  <c r="E3933" i="10"/>
  <c r="E3934" i="10"/>
  <c r="E3935" i="10"/>
  <c r="E3936" i="10"/>
  <c r="E3937" i="10"/>
  <c r="E3938" i="10"/>
  <c r="E3939" i="10"/>
  <c r="E3940" i="10"/>
  <c r="E3941" i="10"/>
  <c r="E3942" i="10"/>
  <c r="E3943" i="10"/>
  <c r="E3944" i="10"/>
  <c r="E3945" i="10"/>
  <c r="E3946" i="10"/>
  <c r="E3947" i="10"/>
  <c r="E3948" i="10"/>
  <c r="E3949" i="10"/>
  <c r="E3950" i="10"/>
  <c r="E3951" i="10"/>
  <c r="E3952" i="10"/>
  <c r="E3953" i="10"/>
  <c r="E3954" i="10"/>
  <c r="E3955" i="10"/>
  <c r="E3956" i="10"/>
  <c r="E3957" i="10"/>
  <c r="E3958" i="10"/>
  <c r="E3959" i="10"/>
  <c r="E3960" i="10"/>
  <c r="E3961" i="10"/>
  <c r="E3962" i="10"/>
  <c r="E3963" i="10"/>
  <c r="E3964" i="10"/>
  <c r="E3965" i="10"/>
  <c r="E3966" i="10"/>
  <c r="E3967" i="10"/>
  <c r="E3968" i="10"/>
  <c r="E3969" i="10"/>
  <c r="E3970" i="10"/>
  <c r="E3971" i="10"/>
  <c r="E3972" i="10"/>
  <c r="E3973" i="10"/>
  <c r="E3974" i="10"/>
  <c r="E3975" i="10"/>
  <c r="E3976" i="10"/>
  <c r="E3977" i="10"/>
  <c r="E3978" i="10"/>
  <c r="E3979" i="10"/>
  <c r="E3980" i="10"/>
  <c r="E3981" i="10"/>
  <c r="E3982" i="10"/>
  <c r="E3983" i="10"/>
  <c r="E3984" i="10"/>
  <c r="E3985" i="10"/>
  <c r="E3986" i="10"/>
  <c r="E3987" i="10"/>
  <c r="E3988" i="10"/>
  <c r="E3989" i="10"/>
  <c r="E3990" i="10"/>
  <c r="E3991" i="10"/>
  <c r="E3992" i="10"/>
  <c r="E3993" i="10"/>
  <c r="E3994" i="10"/>
  <c r="E3995" i="10"/>
  <c r="E3996" i="10"/>
  <c r="E3997" i="10"/>
  <c r="E3998" i="10"/>
  <c r="E3999" i="10"/>
  <c r="E4000" i="10"/>
  <c r="E4001" i="10"/>
  <c r="E4002" i="10"/>
  <c r="E4003" i="10"/>
  <c r="E4004" i="10"/>
  <c r="E4005" i="10"/>
  <c r="D18" i="9" l="1"/>
  <c r="D130" i="9"/>
  <c r="D90" i="9"/>
  <c r="D51" i="9"/>
  <c r="D139" i="9"/>
  <c r="D13" i="9"/>
  <c r="D6" i="9"/>
  <c r="D63" i="9"/>
  <c r="D120" i="9"/>
  <c r="D67" i="9"/>
  <c r="D44" i="9"/>
  <c r="D37" i="9"/>
  <c r="D70" i="9"/>
  <c r="D127" i="9"/>
  <c r="D10" i="9"/>
  <c r="D98" i="9"/>
  <c r="D59" i="9"/>
  <c r="D36" i="9"/>
  <c r="D21" i="9"/>
  <c r="D62" i="9"/>
  <c r="D119" i="9"/>
  <c r="D89" i="9"/>
  <c r="D26" i="9"/>
  <c r="D138" i="9"/>
  <c r="D75" i="9"/>
  <c r="D52" i="9"/>
  <c r="D45" i="9"/>
  <c r="D78" i="9"/>
  <c r="D135" i="9"/>
  <c r="D33" i="9"/>
  <c r="D34" i="9"/>
  <c r="D1" i="9"/>
  <c r="D107" i="9"/>
  <c r="D92" i="9"/>
  <c r="D77" i="9"/>
  <c r="D94" i="9"/>
  <c r="D32" i="9"/>
  <c r="D66" i="9"/>
  <c r="D3" i="9"/>
  <c r="D115" i="9"/>
  <c r="D100" i="9"/>
  <c r="D93" i="9"/>
  <c r="D7" i="9"/>
  <c r="D64" i="9"/>
  <c r="D74" i="9"/>
  <c r="D11" i="9"/>
  <c r="D123" i="9"/>
  <c r="D108" i="9"/>
  <c r="D101" i="9"/>
  <c r="D15" i="9"/>
  <c r="D96" i="9"/>
  <c r="D82" i="9"/>
  <c r="D43" i="9"/>
  <c r="D131" i="9"/>
  <c r="D124" i="9"/>
  <c r="D109" i="9"/>
  <c r="D47" i="9"/>
  <c r="D104" i="9"/>
  <c r="D14" i="9"/>
  <c r="D126" i="9"/>
  <c r="D71" i="9"/>
  <c r="D40" i="9"/>
  <c r="D128" i="9"/>
  <c r="D22" i="9"/>
  <c r="D134" i="9"/>
  <c r="D79" i="9"/>
  <c r="D48" i="9"/>
  <c r="D145" i="9"/>
  <c r="D28" i="9"/>
  <c r="D116" i="9"/>
  <c r="D85" i="9"/>
  <c r="D30" i="9"/>
  <c r="D142" i="9"/>
  <c r="D111" i="9"/>
  <c r="D56" i="9"/>
  <c r="D25" i="9"/>
  <c r="D60" i="9"/>
  <c r="D29" i="9"/>
  <c r="D141" i="9"/>
  <c r="D86" i="9"/>
  <c r="D55" i="9"/>
  <c r="D143" i="9"/>
  <c r="D112" i="9"/>
  <c r="D2" i="9"/>
  <c r="D65" i="9"/>
  <c r="D129" i="9"/>
  <c r="D9" i="9"/>
  <c r="D73" i="9"/>
  <c r="D137" i="9"/>
  <c r="D41" i="9"/>
  <c r="D105" i="9"/>
  <c r="D121" i="9"/>
  <c r="D57" i="9"/>
  <c r="D42" i="9"/>
  <c r="D106" i="9"/>
  <c r="D19" i="9"/>
  <c r="D83" i="9"/>
  <c r="D4" i="9"/>
  <c r="D68" i="9"/>
  <c r="D132" i="9"/>
  <c r="D53" i="9"/>
  <c r="D117" i="9"/>
  <c r="D38" i="9"/>
  <c r="D102" i="9"/>
  <c r="D23" i="9"/>
  <c r="D87" i="9"/>
  <c r="D8" i="9"/>
  <c r="D72" i="9"/>
  <c r="D136" i="9"/>
  <c r="D97" i="9"/>
  <c r="D50" i="9"/>
  <c r="D114" i="9"/>
  <c r="D27" i="9"/>
  <c r="D91" i="9"/>
  <c r="D12" i="9"/>
  <c r="D76" i="9"/>
  <c r="D140" i="9"/>
  <c r="D61" i="9"/>
  <c r="D125" i="9"/>
  <c r="D46" i="9"/>
  <c r="D110" i="9"/>
  <c r="D31" i="9"/>
  <c r="D95" i="9"/>
  <c r="D16" i="9"/>
  <c r="D80" i="9"/>
  <c r="D144" i="9"/>
  <c r="D49" i="9"/>
  <c r="D58" i="9"/>
  <c r="D122" i="9"/>
  <c r="D35" i="9"/>
  <c r="D99" i="9"/>
  <c r="D20" i="9"/>
  <c r="D84" i="9"/>
  <c r="D5" i="9"/>
  <c r="D69" i="9"/>
  <c r="D133" i="9"/>
  <c r="D54" i="9"/>
  <c r="D118" i="9"/>
  <c r="D39" i="9"/>
  <c r="D103" i="9"/>
  <c r="D24" i="9"/>
  <c r="D88" i="9"/>
  <c r="D81" i="9"/>
  <c r="D113" i="9"/>
  <c r="E6" i="10"/>
  <c r="E7" i="10"/>
  <c r="E8" i="10"/>
  <c r="E9" i="10"/>
  <c r="E10" i="10"/>
  <c r="F4" i="13" l="1"/>
  <c r="F5" i="13"/>
  <c r="F6" i="13"/>
  <c r="F7" i="13"/>
  <c r="F8" i="13"/>
  <c r="F9" i="13"/>
  <c r="F10" i="13"/>
  <c r="F11" i="13"/>
  <c r="F12" i="13"/>
  <c r="F3" i="13"/>
  <c r="G12" i="13" l="1"/>
  <c r="G11" i="13"/>
  <c r="G10" i="13"/>
  <c r="G9" i="13"/>
  <c r="G8" i="13"/>
  <c r="G7" i="13"/>
  <c r="G6" i="13"/>
  <c r="G5" i="13"/>
  <c r="G4" i="13"/>
  <c r="G3" i="13"/>
  <c r="C58" i="11" l="1"/>
  <c r="C57" i="11"/>
  <c r="C56" i="11"/>
  <c r="C55" i="11"/>
  <c r="C54" i="11"/>
  <c r="C53" i="11"/>
  <c r="C52" i="11"/>
  <c r="C51" i="11"/>
  <c r="C50" i="11"/>
  <c r="C49" i="11"/>
  <c r="C48" i="11"/>
  <c r="C47" i="11"/>
  <c r="C46" i="11"/>
  <c r="C45" i="11"/>
  <c r="C44" i="11"/>
  <c r="C43" i="11"/>
  <c r="C42" i="11"/>
  <c r="C41" i="11"/>
  <c r="C40" i="11"/>
  <c r="C39" i="11"/>
  <c r="C38" i="11"/>
  <c r="C37" i="11"/>
  <c r="C36" i="11"/>
  <c r="C35" i="11"/>
  <c r="C34" i="11"/>
  <c r="C33" i="11"/>
  <c r="C32" i="11"/>
  <c r="C31" i="11"/>
  <c r="C30" i="11"/>
  <c r="C29" i="11"/>
  <c r="C28" i="11"/>
  <c r="C27" i="11"/>
  <c r="C26" i="11"/>
  <c r="C25" i="11"/>
  <c r="C24" i="11"/>
  <c r="C23" i="11"/>
  <c r="C22" i="11"/>
  <c r="C21" i="11"/>
  <c r="C20" i="11"/>
  <c r="C19" i="11"/>
  <c r="C18" i="11"/>
  <c r="C17" i="11"/>
  <c r="C16" i="11"/>
  <c r="C15" i="11"/>
  <c r="C14" i="11"/>
  <c r="C13" i="11"/>
  <c r="C12" i="11"/>
  <c r="C11" i="11"/>
  <c r="C10" i="11"/>
  <c r="C9" i="11"/>
  <c r="C8" i="11"/>
  <c r="C7" i="11"/>
  <c r="C6" i="11"/>
  <c r="C5" i="11"/>
  <c r="C4" i="11"/>
  <c r="C3" i="11"/>
  <c r="D3" i="11" l="1"/>
  <c r="E2005" i="10" l="1"/>
  <c r="E2004" i="10"/>
  <c r="E2003" i="10"/>
  <c r="E2002" i="10"/>
  <c r="E2001" i="10"/>
  <c r="E2000" i="10"/>
  <c r="E1999" i="10"/>
  <c r="E1998" i="10"/>
  <c r="E1997" i="10"/>
  <c r="E1996" i="10"/>
  <c r="E1995" i="10"/>
  <c r="E1994" i="10"/>
  <c r="E1993" i="10"/>
  <c r="E1992" i="10"/>
  <c r="E1991" i="10"/>
  <c r="E1990" i="10"/>
  <c r="E1989" i="10"/>
  <c r="E1988" i="10"/>
  <c r="E1987" i="10"/>
  <c r="E1986" i="10"/>
  <c r="E1985" i="10"/>
  <c r="E1984" i="10"/>
  <c r="E1983" i="10"/>
  <c r="E1982" i="10"/>
  <c r="E1981" i="10"/>
  <c r="E1980" i="10"/>
  <c r="E1979" i="10"/>
  <c r="E1978" i="10"/>
  <c r="E1977" i="10"/>
  <c r="E1976" i="10"/>
  <c r="E1975" i="10"/>
  <c r="E1974" i="10"/>
  <c r="E1973" i="10"/>
  <c r="E1972" i="10"/>
  <c r="E1971" i="10"/>
  <c r="E1970" i="10"/>
  <c r="E1969" i="10"/>
  <c r="E1968" i="10"/>
  <c r="E1967" i="10"/>
  <c r="E1966" i="10"/>
  <c r="E1965" i="10"/>
  <c r="E1964" i="10"/>
  <c r="E1963" i="10"/>
  <c r="E1962" i="10"/>
  <c r="E1961" i="10"/>
  <c r="E1960" i="10"/>
  <c r="E1959" i="10"/>
  <c r="E1958" i="10"/>
  <c r="E1957" i="10"/>
  <c r="E1956" i="10"/>
  <c r="E1955" i="10"/>
  <c r="E1954" i="10"/>
  <c r="E1953" i="10"/>
  <c r="E1952" i="10"/>
  <c r="E1951" i="10"/>
  <c r="E1950" i="10"/>
  <c r="E1949" i="10"/>
  <c r="E1948" i="10"/>
  <c r="E1947" i="10"/>
  <c r="E1946" i="10"/>
  <c r="E1945" i="10"/>
  <c r="E1944" i="10"/>
  <c r="E1943" i="10"/>
  <c r="E1942" i="10"/>
  <c r="E1941" i="10"/>
  <c r="E1940" i="10"/>
  <c r="E1939" i="10"/>
  <c r="E1938" i="10"/>
  <c r="E1937" i="10"/>
  <c r="E1936" i="10"/>
  <c r="E1935" i="10"/>
  <c r="E1934" i="10"/>
  <c r="E1933" i="10"/>
  <c r="E1932" i="10"/>
  <c r="E1931" i="10"/>
  <c r="E1930" i="10"/>
  <c r="E1929" i="10"/>
  <c r="E1928" i="10"/>
  <c r="E1927" i="10"/>
  <c r="E1926" i="10"/>
  <c r="E1925" i="10"/>
  <c r="E1924" i="10"/>
  <c r="E1923" i="10"/>
  <c r="E1922" i="10"/>
  <c r="E1921" i="10"/>
  <c r="E1920" i="10"/>
  <c r="E1919" i="10"/>
  <c r="E1918" i="10"/>
  <c r="E1917" i="10"/>
  <c r="E1916" i="10"/>
  <c r="E1915" i="10"/>
  <c r="E1914" i="10"/>
  <c r="E1913" i="10"/>
  <c r="E1912" i="10"/>
  <c r="E1911" i="10"/>
  <c r="E1910" i="10"/>
  <c r="E1909" i="10"/>
  <c r="E1908" i="10"/>
  <c r="E1907" i="10"/>
  <c r="E1906" i="10"/>
  <c r="E1905" i="10"/>
  <c r="E1904" i="10"/>
  <c r="E1903" i="10"/>
  <c r="E1902" i="10"/>
  <c r="E1901" i="10"/>
  <c r="E1900" i="10"/>
  <c r="E1899" i="10"/>
  <c r="E1898" i="10"/>
  <c r="E1897" i="10"/>
  <c r="E1896" i="10"/>
  <c r="E1895" i="10"/>
  <c r="E1894" i="10"/>
  <c r="E1893" i="10"/>
  <c r="E1892" i="10"/>
  <c r="E1891" i="10"/>
  <c r="E1890" i="10"/>
  <c r="E1889" i="10"/>
  <c r="E1888" i="10"/>
  <c r="E1887" i="10"/>
  <c r="E1886" i="10"/>
  <c r="E1885" i="10"/>
  <c r="E1884" i="10"/>
  <c r="E1883" i="10"/>
  <c r="E1882" i="10"/>
  <c r="E1881" i="10"/>
  <c r="E1880" i="10"/>
  <c r="E1879" i="10"/>
  <c r="E1878" i="10"/>
  <c r="E1877" i="10"/>
  <c r="E1876" i="10"/>
  <c r="E1875" i="10"/>
  <c r="E1874" i="10"/>
  <c r="E1873" i="10"/>
  <c r="E1872" i="10"/>
  <c r="E1871" i="10"/>
  <c r="E1870" i="10"/>
  <c r="E1869" i="10"/>
  <c r="E1868" i="10"/>
  <c r="E1867" i="10"/>
  <c r="E1866" i="10"/>
  <c r="E1865" i="10"/>
  <c r="E1864" i="10"/>
  <c r="E1863" i="10"/>
  <c r="E1862" i="10"/>
  <c r="E1861" i="10"/>
  <c r="E1860" i="10"/>
  <c r="E1859" i="10"/>
  <c r="E1858" i="10"/>
  <c r="E1857" i="10"/>
  <c r="E1856" i="10"/>
  <c r="E1855" i="10"/>
  <c r="E1854" i="10"/>
  <c r="E1853" i="10"/>
  <c r="E1852" i="10"/>
  <c r="E1851" i="10"/>
  <c r="E1850" i="10"/>
  <c r="E1849" i="10"/>
  <c r="E1848" i="10"/>
  <c r="E1847" i="10"/>
  <c r="E1846" i="10"/>
  <c r="E1845" i="10"/>
  <c r="E1844" i="10"/>
  <c r="E1843" i="10"/>
  <c r="E1842" i="10"/>
  <c r="E1841" i="10"/>
  <c r="E1840" i="10"/>
  <c r="E1839" i="10"/>
  <c r="E1838" i="10"/>
  <c r="E1837" i="10"/>
  <c r="E1836" i="10"/>
  <c r="E1835" i="10"/>
  <c r="E1834" i="10"/>
  <c r="E1833" i="10"/>
  <c r="E1832" i="10"/>
  <c r="E1831" i="10"/>
  <c r="E1830" i="10"/>
  <c r="E1829" i="10"/>
  <c r="E1828" i="10"/>
  <c r="E1827" i="10"/>
  <c r="E1826" i="10"/>
  <c r="E1825" i="10"/>
  <c r="E1824" i="10"/>
  <c r="E1823" i="10"/>
  <c r="E1822" i="10"/>
  <c r="E1821" i="10"/>
  <c r="E1820" i="10"/>
  <c r="E1819" i="10"/>
  <c r="E1818" i="10"/>
  <c r="E1817" i="10"/>
  <c r="E1816" i="10"/>
  <c r="E1815" i="10"/>
  <c r="E1814" i="10"/>
  <c r="E1813" i="10"/>
  <c r="E1812" i="10"/>
  <c r="E1811" i="10"/>
  <c r="E1810" i="10"/>
  <c r="E1809" i="10"/>
  <c r="E1808" i="10"/>
  <c r="E1807" i="10"/>
  <c r="E1806" i="10"/>
  <c r="E1805" i="10"/>
  <c r="E1804" i="10"/>
  <c r="E1803" i="10"/>
  <c r="E1802" i="10"/>
  <c r="E1801" i="10"/>
  <c r="E1800" i="10"/>
  <c r="E1799" i="10"/>
  <c r="E1798" i="10"/>
  <c r="E1797" i="10"/>
  <c r="E1796" i="10"/>
  <c r="E1795" i="10"/>
  <c r="E1794" i="10"/>
  <c r="E1793" i="10"/>
  <c r="E1792" i="10"/>
  <c r="E1791" i="10"/>
  <c r="E1790" i="10"/>
  <c r="E1789" i="10"/>
  <c r="E1788" i="10"/>
  <c r="E1787" i="10"/>
  <c r="E1786" i="10"/>
  <c r="E1785" i="10"/>
  <c r="E1784" i="10"/>
  <c r="E1783" i="10"/>
  <c r="E1782" i="10"/>
  <c r="E1781" i="10"/>
  <c r="E1780" i="10"/>
  <c r="E1779" i="10"/>
  <c r="E1778" i="10"/>
  <c r="E1777" i="10"/>
  <c r="E1776" i="10"/>
  <c r="E1775" i="10"/>
  <c r="E1774" i="10"/>
  <c r="E1773" i="10"/>
  <c r="E1772" i="10"/>
  <c r="E1771" i="10"/>
  <c r="E1770" i="10"/>
  <c r="E1769" i="10"/>
  <c r="E1768" i="10"/>
  <c r="E1767" i="10"/>
  <c r="E1766" i="10"/>
  <c r="E1765" i="10"/>
  <c r="E1764" i="10"/>
  <c r="E1763" i="10"/>
  <c r="E1762" i="10"/>
  <c r="E1761" i="10"/>
  <c r="E1760" i="10"/>
  <c r="E1759" i="10"/>
  <c r="E1758" i="10"/>
  <c r="E1757" i="10"/>
  <c r="E1756" i="10"/>
  <c r="E1755" i="10"/>
  <c r="E1754" i="10"/>
  <c r="E1753" i="10"/>
  <c r="E1752" i="10"/>
  <c r="E1751" i="10"/>
  <c r="E1750" i="10"/>
  <c r="E1749" i="10"/>
  <c r="E1748" i="10"/>
  <c r="E1747" i="10"/>
  <c r="E1746" i="10"/>
  <c r="E1745" i="10"/>
  <c r="E1744" i="10"/>
  <c r="E1743" i="10"/>
  <c r="E1742" i="10"/>
  <c r="E1741" i="10"/>
  <c r="E1740" i="10"/>
  <c r="E1739" i="10"/>
  <c r="E1738" i="10"/>
  <c r="E1737" i="10"/>
  <c r="E1736" i="10"/>
  <c r="E1735" i="10"/>
  <c r="E1734" i="10"/>
  <c r="E1733" i="10"/>
  <c r="E1732" i="10"/>
  <c r="E1731" i="10"/>
  <c r="E1730" i="10"/>
  <c r="E1729" i="10"/>
  <c r="E1728" i="10"/>
  <c r="E1727" i="10"/>
  <c r="E1726" i="10"/>
  <c r="E1725" i="10"/>
  <c r="E1724" i="10"/>
  <c r="E1723" i="10"/>
  <c r="E1722" i="10"/>
  <c r="E1721" i="10"/>
  <c r="E1720" i="10"/>
  <c r="E1719" i="10"/>
  <c r="E1718" i="10"/>
  <c r="E1717" i="10"/>
  <c r="E1716" i="10"/>
  <c r="E1715" i="10"/>
  <c r="E1714" i="10"/>
  <c r="E1713" i="10"/>
  <c r="E1712" i="10"/>
  <c r="E1711" i="10"/>
  <c r="E1710" i="10"/>
  <c r="E1709" i="10"/>
  <c r="E1708" i="10"/>
  <c r="E1707" i="10"/>
  <c r="E1706" i="10"/>
  <c r="E1705" i="10"/>
  <c r="E1704" i="10"/>
  <c r="E1703" i="10"/>
  <c r="E1702" i="10"/>
  <c r="E1701" i="10"/>
  <c r="E1700" i="10"/>
  <c r="E1699" i="10"/>
  <c r="E1698" i="10"/>
  <c r="E1697" i="10"/>
  <c r="E1696" i="10"/>
  <c r="E1695" i="10"/>
  <c r="E1694" i="10"/>
  <c r="E1693" i="10"/>
  <c r="E1692" i="10"/>
  <c r="E1691" i="10"/>
  <c r="E1690" i="10"/>
  <c r="E1689" i="10"/>
  <c r="E1688" i="10"/>
  <c r="E1687" i="10"/>
  <c r="E1686" i="10"/>
  <c r="E1685" i="10"/>
  <c r="E1684" i="10"/>
  <c r="E1683" i="10"/>
  <c r="E1682" i="10"/>
  <c r="E1681" i="10"/>
  <c r="E1680" i="10"/>
  <c r="E1679" i="10"/>
  <c r="E1678" i="10"/>
  <c r="E1677" i="10"/>
  <c r="E1676" i="10"/>
  <c r="E1675" i="10"/>
  <c r="E1674" i="10"/>
  <c r="E1673" i="10"/>
  <c r="E1672" i="10"/>
  <c r="E1671" i="10"/>
  <c r="E1670" i="10"/>
  <c r="E1669" i="10"/>
  <c r="E1668" i="10"/>
  <c r="E1667" i="10"/>
  <c r="E1666" i="10"/>
  <c r="E1665" i="10"/>
  <c r="E1664" i="10"/>
  <c r="E1663" i="10"/>
  <c r="E1662" i="10"/>
  <c r="E1661" i="10"/>
  <c r="E1660" i="10"/>
  <c r="E1659" i="10"/>
  <c r="E1658" i="10"/>
  <c r="E1657" i="10"/>
  <c r="E1656" i="10"/>
  <c r="E1655" i="10"/>
  <c r="E1654" i="10"/>
  <c r="E1653" i="10"/>
  <c r="E1652" i="10"/>
  <c r="E1651" i="10"/>
  <c r="E1650" i="10"/>
  <c r="E1649" i="10"/>
  <c r="E1648" i="10"/>
  <c r="E1647" i="10"/>
  <c r="E1646" i="10"/>
  <c r="E1645" i="10"/>
  <c r="E1644" i="10"/>
  <c r="E1643" i="10"/>
  <c r="E1642" i="10"/>
  <c r="E1641" i="10"/>
  <c r="E1640" i="10"/>
  <c r="E1639" i="10"/>
  <c r="E1638" i="10"/>
  <c r="E1637" i="10"/>
  <c r="E1636" i="10"/>
  <c r="E1635" i="10"/>
  <c r="E1634" i="10"/>
  <c r="E1633" i="10"/>
  <c r="E1632" i="10"/>
  <c r="E1631" i="10"/>
  <c r="E1630" i="10"/>
  <c r="E1629" i="10"/>
  <c r="E1628" i="10"/>
  <c r="E1627" i="10"/>
  <c r="E1626" i="10"/>
  <c r="E1625" i="10"/>
  <c r="E1624" i="10"/>
  <c r="E1623" i="10"/>
  <c r="E1622" i="10"/>
  <c r="E1621" i="10"/>
  <c r="E1620" i="10"/>
  <c r="E1619" i="10"/>
  <c r="E1618" i="10"/>
  <c r="E1617" i="10"/>
  <c r="E1616" i="10"/>
  <c r="E1615" i="10"/>
  <c r="E1614" i="10"/>
  <c r="E1613" i="10"/>
  <c r="E1612" i="10"/>
  <c r="E1611" i="10"/>
  <c r="E1610" i="10"/>
  <c r="E1609" i="10"/>
  <c r="E1608" i="10"/>
  <c r="E1607" i="10"/>
  <c r="E1606" i="10"/>
  <c r="E1605" i="10"/>
  <c r="E1604" i="10"/>
  <c r="E1603" i="10"/>
  <c r="E1602" i="10"/>
  <c r="E1601" i="10"/>
  <c r="E1600" i="10"/>
  <c r="E1599" i="10"/>
  <c r="E1598" i="10"/>
  <c r="E1597" i="10"/>
  <c r="E1596" i="10"/>
  <c r="E1595" i="10"/>
  <c r="E1594" i="10"/>
  <c r="E1593" i="10"/>
  <c r="E1592" i="10"/>
  <c r="E1591" i="10"/>
  <c r="E1590" i="10"/>
  <c r="E1589" i="10"/>
  <c r="E1588" i="10"/>
  <c r="E1587" i="10"/>
  <c r="E1586" i="10"/>
  <c r="E1585" i="10"/>
  <c r="E1584" i="10"/>
  <c r="E1583" i="10"/>
  <c r="E1582" i="10"/>
  <c r="E1581" i="10"/>
  <c r="E1580" i="10"/>
  <c r="E1579" i="10"/>
  <c r="E1578" i="10"/>
  <c r="E1577" i="10"/>
  <c r="E1576" i="10"/>
  <c r="E1575" i="10"/>
  <c r="E1574" i="10"/>
  <c r="E1573" i="10"/>
  <c r="E1572" i="10"/>
  <c r="E1571" i="10"/>
  <c r="E1570" i="10"/>
  <c r="E1569" i="10"/>
  <c r="E1568" i="10"/>
  <c r="E1567" i="10"/>
  <c r="E1566" i="10"/>
  <c r="E1565" i="10"/>
  <c r="E1564" i="10"/>
  <c r="E1563" i="10"/>
  <c r="E1562" i="10"/>
  <c r="E1561" i="10"/>
  <c r="E1560" i="10"/>
  <c r="E1559" i="10"/>
  <c r="E1558" i="10"/>
  <c r="E1557" i="10"/>
  <c r="E1556" i="10"/>
  <c r="E1555" i="10"/>
  <c r="E1554" i="10"/>
  <c r="E1553" i="10"/>
  <c r="E1552" i="10"/>
  <c r="E1551" i="10"/>
  <c r="E1550" i="10"/>
  <c r="E1549" i="10"/>
  <c r="E1548" i="10"/>
  <c r="E1547" i="10"/>
  <c r="E1546" i="10"/>
  <c r="E1545" i="10"/>
  <c r="E1544" i="10"/>
  <c r="E1543" i="10"/>
  <c r="E1542" i="10"/>
  <c r="E1541" i="10"/>
  <c r="E1540" i="10"/>
  <c r="E1539" i="10"/>
  <c r="E1538" i="10"/>
  <c r="E1537" i="10"/>
  <c r="E1536" i="10"/>
  <c r="E1535" i="10"/>
  <c r="E1534" i="10"/>
  <c r="E1533" i="10"/>
  <c r="E1532" i="10"/>
  <c r="E1531" i="10"/>
  <c r="E1530" i="10"/>
  <c r="E1529" i="10"/>
  <c r="E1528" i="10"/>
  <c r="E1527" i="10"/>
  <c r="E1526" i="10"/>
  <c r="E1525" i="10"/>
  <c r="E1524" i="10"/>
  <c r="E1523" i="10"/>
  <c r="E1522" i="10"/>
  <c r="E1521" i="10"/>
  <c r="E1520" i="10"/>
  <c r="E1519" i="10"/>
  <c r="E1518" i="10"/>
  <c r="E1517" i="10"/>
  <c r="E1516" i="10"/>
  <c r="E1515" i="10"/>
  <c r="E1514" i="10"/>
  <c r="E1513" i="10"/>
  <c r="E1512" i="10"/>
  <c r="E1511" i="10"/>
  <c r="E1510" i="10"/>
  <c r="E1509" i="10"/>
  <c r="E1508" i="10"/>
  <c r="E1507" i="10"/>
  <c r="E1506" i="10"/>
  <c r="E1505" i="10"/>
  <c r="E1504" i="10"/>
  <c r="E1503" i="10"/>
  <c r="E1502" i="10"/>
  <c r="E1501" i="10"/>
  <c r="E1500" i="10"/>
  <c r="E1499" i="10"/>
  <c r="E1498" i="10"/>
  <c r="E1497" i="10"/>
  <c r="E1496" i="10"/>
  <c r="E1495" i="10"/>
  <c r="E1494" i="10"/>
  <c r="E1493" i="10"/>
  <c r="E1492" i="10"/>
  <c r="E1491" i="10"/>
  <c r="E1490" i="10"/>
  <c r="E1489" i="10"/>
  <c r="E1488" i="10"/>
  <c r="E1487" i="10"/>
  <c r="E1486" i="10"/>
  <c r="E1485" i="10"/>
  <c r="E1484" i="10"/>
  <c r="E1483" i="10"/>
  <c r="E1482" i="10"/>
  <c r="E1481" i="10"/>
  <c r="E1480" i="10"/>
  <c r="E1479" i="10"/>
  <c r="E1478" i="10"/>
  <c r="E1477" i="10"/>
  <c r="E1476" i="10"/>
  <c r="E1475" i="10"/>
  <c r="E1474" i="10"/>
  <c r="E1473" i="10"/>
  <c r="E1472" i="10"/>
  <c r="E1471" i="10"/>
  <c r="E1470" i="10"/>
  <c r="E1469" i="10"/>
  <c r="E1468" i="10"/>
  <c r="E1467" i="10"/>
  <c r="E1466" i="10"/>
  <c r="E1465" i="10"/>
  <c r="E1464" i="10"/>
  <c r="E1463" i="10"/>
  <c r="E1462" i="10"/>
  <c r="E1461" i="10"/>
  <c r="E1460" i="10"/>
  <c r="E1459" i="10"/>
  <c r="E1458" i="10"/>
  <c r="E1457" i="10"/>
  <c r="E1456" i="10"/>
  <c r="E1455" i="10"/>
  <c r="E1454" i="10"/>
  <c r="E1453" i="10"/>
  <c r="E1452" i="10"/>
  <c r="E1451" i="10"/>
  <c r="E1450" i="10"/>
  <c r="E1449" i="10"/>
  <c r="E1448" i="10"/>
  <c r="E1447" i="10"/>
  <c r="E1446" i="10"/>
  <c r="E1445" i="10"/>
  <c r="E1444" i="10"/>
  <c r="E1443" i="10"/>
  <c r="E1442" i="10"/>
  <c r="E1441" i="10"/>
  <c r="E1440" i="10"/>
  <c r="E1439" i="10"/>
  <c r="E1438" i="10"/>
  <c r="E1437" i="10"/>
  <c r="E1436" i="10"/>
  <c r="E1435" i="10"/>
  <c r="E1434" i="10"/>
  <c r="E1433" i="10"/>
  <c r="E1432" i="10"/>
  <c r="E1431" i="10"/>
  <c r="E1430" i="10"/>
  <c r="E1429" i="10"/>
  <c r="E1428" i="10"/>
  <c r="E1427" i="10"/>
  <c r="E1426" i="10"/>
  <c r="E1425" i="10"/>
  <c r="E1424" i="10"/>
  <c r="E1423" i="10"/>
  <c r="E1422" i="10"/>
  <c r="E1421" i="10"/>
  <c r="E1420" i="10"/>
  <c r="E1419" i="10"/>
  <c r="E1418" i="10"/>
  <c r="E1417" i="10"/>
  <c r="E1416" i="10"/>
  <c r="E1415" i="10"/>
  <c r="E1414" i="10"/>
  <c r="E1413" i="10"/>
  <c r="E1412" i="10"/>
  <c r="E1411" i="10"/>
  <c r="E1410" i="10"/>
  <c r="E1409" i="10"/>
  <c r="E1408" i="10"/>
  <c r="E1407" i="10"/>
  <c r="E1406" i="10"/>
  <c r="E1405" i="10"/>
  <c r="E1404" i="10"/>
  <c r="E1403" i="10"/>
  <c r="E1402" i="10"/>
  <c r="E1401" i="10"/>
  <c r="E1400" i="10"/>
  <c r="E1399" i="10"/>
  <c r="E1398" i="10"/>
  <c r="E1397" i="10"/>
  <c r="E1396" i="10"/>
  <c r="E1395" i="10"/>
  <c r="E1394" i="10"/>
  <c r="E1393" i="10"/>
  <c r="E1392" i="10"/>
  <c r="E1391" i="10"/>
  <c r="E1390" i="10"/>
  <c r="E1389" i="10"/>
  <c r="E1388" i="10"/>
  <c r="E1387" i="10"/>
  <c r="E1386" i="10"/>
  <c r="E1385" i="10"/>
  <c r="E1384" i="10"/>
  <c r="E1383" i="10"/>
  <c r="E1382" i="10"/>
  <c r="E1381" i="10"/>
  <c r="E1380" i="10"/>
  <c r="E1379" i="10"/>
  <c r="E1378" i="10"/>
  <c r="E1377" i="10"/>
  <c r="E1376" i="10"/>
  <c r="E1375" i="10"/>
  <c r="E1374" i="10"/>
  <c r="E1373" i="10"/>
  <c r="E1372" i="10"/>
  <c r="E1371" i="10"/>
  <c r="E1370" i="10"/>
  <c r="E1369" i="10"/>
  <c r="E1368" i="10"/>
  <c r="E1367" i="10"/>
  <c r="E1366" i="10"/>
  <c r="E1365" i="10"/>
  <c r="E1364" i="10"/>
  <c r="E1363" i="10"/>
  <c r="E1362" i="10"/>
  <c r="E1361" i="10"/>
  <c r="E1360" i="10"/>
  <c r="E1359" i="10"/>
  <c r="E1358" i="10"/>
  <c r="E1357" i="10"/>
  <c r="E1356" i="10"/>
  <c r="E1355" i="10"/>
  <c r="E1354" i="10"/>
  <c r="E1353" i="10"/>
  <c r="E1352" i="10"/>
  <c r="E1351" i="10"/>
  <c r="E1350" i="10"/>
  <c r="E1349" i="10"/>
  <c r="E1348" i="10"/>
  <c r="E1347" i="10"/>
  <c r="E1346" i="10"/>
  <c r="E1345" i="10"/>
  <c r="E1344" i="10"/>
  <c r="E1343" i="10"/>
  <c r="E1342" i="10"/>
  <c r="E1341" i="10"/>
  <c r="E1340" i="10"/>
  <c r="E1339" i="10"/>
  <c r="E1338" i="10"/>
  <c r="E1337" i="10"/>
  <c r="E1336" i="10"/>
  <c r="E1335" i="10"/>
  <c r="E1334" i="10"/>
  <c r="E1333" i="10"/>
  <c r="E1332" i="10"/>
  <c r="E1331" i="10"/>
  <c r="E1330" i="10"/>
  <c r="E1329" i="10"/>
  <c r="E1328" i="10"/>
  <c r="E1327" i="10"/>
  <c r="E1326" i="10"/>
  <c r="E1325" i="10"/>
  <c r="E1324" i="10"/>
  <c r="E1323" i="10"/>
  <c r="E1322" i="10"/>
  <c r="E1321" i="10"/>
  <c r="E1320" i="10"/>
  <c r="E1319" i="10"/>
  <c r="E1318" i="10"/>
  <c r="E1317" i="10"/>
  <c r="E1316" i="10"/>
  <c r="E1315" i="10"/>
  <c r="E1314" i="10"/>
  <c r="E1313" i="10"/>
  <c r="E1312" i="10"/>
  <c r="E1311" i="10"/>
  <c r="E1310" i="10"/>
  <c r="E1309" i="10"/>
  <c r="E1308" i="10"/>
  <c r="E1307" i="10"/>
  <c r="E1306" i="10"/>
  <c r="E1305" i="10"/>
  <c r="E1304" i="10"/>
  <c r="E1303" i="10"/>
  <c r="E1302" i="10"/>
  <c r="E1301" i="10"/>
  <c r="E1300" i="10"/>
  <c r="E1299" i="10"/>
  <c r="E1298" i="10"/>
  <c r="E1297" i="10"/>
  <c r="E1296" i="10"/>
  <c r="E1295" i="10"/>
  <c r="E1294" i="10"/>
  <c r="E1293" i="10"/>
  <c r="E1292" i="10"/>
  <c r="E1291" i="10"/>
  <c r="E1290" i="10"/>
  <c r="E1289" i="10"/>
  <c r="E1288" i="10"/>
  <c r="E1287" i="10"/>
  <c r="E1286" i="10"/>
  <c r="E1285" i="10"/>
  <c r="E1284" i="10"/>
  <c r="E1283" i="10"/>
  <c r="E1282" i="10"/>
  <c r="E1281" i="10"/>
  <c r="E1280" i="10"/>
  <c r="E1279" i="10"/>
  <c r="E1278" i="10"/>
  <c r="E1277" i="10"/>
  <c r="E1276" i="10"/>
  <c r="E1275" i="10"/>
  <c r="E1274" i="10"/>
  <c r="E1273" i="10"/>
  <c r="E1272" i="10"/>
  <c r="E1271" i="10"/>
  <c r="E1270" i="10"/>
  <c r="E1269" i="10"/>
  <c r="E1268" i="10"/>
  <c r="E1267" i="10"/>
  <c r="E1266" i="10"/>
  <c r="E1265" i="10"/>
  <c r="E1264" i="10"/>
  <c r="E1263" i="10"/>
  <c r="E1262" i="10"/>
  <c r="E1261" i="10"/>
  <c r="E1260" i="10"/>
  <c r="E1259" i="10"/>
  <c r="E1258" i="10"/>
  <c r="E1257" i="10"/>
  <c r="E1256" i="10"/>
  <c r="E1255" i="10"/>
  <c r="E1254" i="10"/>
  <c r="E1253" i="10"/>
  <c r="E1252" i="10"/>
  <c r="E1251" i="10"/>
  <c r="E1250" i="10"/>
  <c r="E1249" i="10"/>
  <c r="E1248" i="10"/>
  <c r="E1247" i="10"/>
  <c r="E1246" i="10"/>
  <c r="E1245" i="10"/>
  <c r="E1244" i="10"/>
  <c r="E1243" i="10"/>
  <c r="E1242" i="10"/>
  <c r="E1241" i="10"/>
  <c r="E1240" i="10"/>
  <c r="E1239" i="10"/>
  <c r="E1238" i="10"/>
  <c r="E1237" i="10"/>
  <c r="E1236" i="10"/>
  <c r="E1235" i="10"/>
  <c r="E1234" i="10"/>
  <c r="E1233" i="10"/>
  <c r="E1232" i="10"/>
  <c r="E1231" i="10"/>
  <c r="E1230" i="10"/>
  <c r="E1229" i="10"/>
  <c r="E1228" i="10"/>
  <c r="E1227" i="10"/>
  <c r="E1226" i="10"/>
  <c r="E1225" i="10"/>
  <c r="E1224" i="10"/>
  <c r="E1223" i="10"/>
  <c r="E1222" i="10"/>
  <c r="E1221" i="10"/>
  <c r="E1220" i="10"/>
  <c r="E1219" i="10"/>
  <c r="E1218" i="10"/>
  <c r="E1217" i="10"/>
  <c r="E1216" i="10"/>
  <c r="E1215" i="10"/>
  <c r="E1214" i="10"/>
  <c r="E1213" i="10"/>
  <c r="E1212" i="10"/>
  <c r="E1211" i="10"/>
  <c r="E1210" i="10"/>
  <c r="E1209" i="10"/>
  <c r="E1208" i="10"/>
  <c r="E1207" i="10"/>
  <c r="E1206" i="10"/>
  <c r="E1205" i="10"/>
  <c r="E1204" i="10"/>
  <c r="E1203" i="10"/>
  <c r="E1202" i="10"/>
  <c r="E1201" i="10"/>
  <c r="E1200" i="10"/>
  <c r="E1199" i="10"/>
  <c r="E1198" i="10"/>
  <c r="E1197" i="10"/>
  <c r="E1196" i="10"/>
  <c r="E1195" i="10"/>
  <c r="E1194" i="10"/>
  <c r="E1193" i="10"/>
  <c r="E1192" i="10"/>
  <c r="E1191" i="10"/>
  <c r="E1190" i="10"/>
  <c r="E1189" i="10"/>
  <c r="E1188" i="10"/>
  <c r="E1187" i="10"/>
  <c r="E1186" i="10"/>
  <c r="E1185" i="10"/>
  <c r="E1184" i="10"/>
  <c r="E1183" i="10"/>
  <c r="E1182" i="10"/>
  <c r="E1181" i="10"/>
  <c r="E1180" i="10"/>
  <c r="E1179" i="10"/>
  <c r="E1178" i="10"/>
  <c r="E1177" i="10"/>
  <c r="E1176" i="10"/>
  <c r="E1175" i="10"/>
  <c r="E1174" i="10"/>
  <c r="E1173" i="10"/>
  <c r="E1172" i="10"/>
  <c r="E1171" i="10"/>
  <c r="E1170" i="10"/>
  <c r="E1169" i="10"/>
  <c r="E1168" i="10"/>
  <c r="E1167" i="10"/>
  <c r="E1166" i="10"/>
  <c r="E1165" i="10"/>
  <c r="E1164" i="10"/>
  <c r="E1163" i="10"/>
  <c r="E1162" i="10"/>
  <c r="E1161" i="10"/>
  <c r="E1160" i="10"/>
  <c r="E1159" i="10"/>
  <c r="E1158" i="10"/>
  <c r="E1157" i="10"/>
  <c r="E1156" i="10"/>
  <c r="E1155" i="10"/>
  <c r="E1154" i="10"/>
  <c r="E1153" i="10"/>
  <c r="E1152" i="10"/>
  <c r="E1151" i="10"/>
  <c r="E1150" i="10"/>
  <c r="E1149" i="10"/>
  <c r="E1148" i="10"/>
  <c r="E1147" i="10"/>
  <c r="E1146" i="10"/>
  <c r="E1145" i="10"/>
  <c r="E1144" i="10"/>
  <c r="E1143" i="10"/>
  <c r="E1142" i="10"/>
  <c r="E1141" i="10"/>
  <c r="E1140" i="10"/>
  <c r="E1139" i="10"/>
  <c r="E1138" i="10"/>
  <c r="E1137" i="10"/>
  <c r="E1136" i="10"/>
  <c r="E1135" i="10"/>
  <c r="E1134" i="10"/>
  <c r="E1133" i="10"/>
  <c r="E1132" i="10"/>
  <c r="E1131" i="10"/>
  <c r="E1130" i="10"/>
  <c r="E1129" i="10"/>
  <c r="E1128" i="10"/>
  <c r="E1127" i="10"/>
  <c r="E1126" i="10"/>
  <c r="E1125" i="10"/>
  <c r="E1124" i="10"/>
  <c r="E1123" i="10"/>
  <c r="E1122" i="10"/>
  <c r="E1121" i="10"/>
  <c r="E1120" i="10"/>
  <c r="E1119" i="10"/>
  <c r="E1118" i="10"/>
  <c r="E1117" i="10"/>
  <c r="E1116" i="10"/>
  <c r="E1115" i="10"/>
  <c r="E1114" i="10"/>
  <c r="E1113" i="10"/>
  <c r="E1112" i="10"/>
  <c r="E1111" i="10"/>
  <c r="E1110" i="10"/>
  <c r="E1109" i="10"/>
  <c r="E1108" i="10"/>
  <c r="E1107" i="10"/>
  <c r="E1106" i="10"/>
  <c r="E1105" i="10"/>
  <c r="E1104" i="10"/>
  <c r="E1103" i="10"/>
  <c r="E1102" i="10"/>
  <c r="E1101" i="10"/>
  <c r="E1100" i="10"/>
  <c r="E1099" i="10"/>
  <c r="E1098" i="10"/>
  <c r="E1097" i="10"/>
  <c r="E1096" i="10"/>
  <c r="E1095" i="10"/>
  <c r="E1094" i="10"/>
  <c r="E1093" i="10"/>
  <c r="E1092" i="10"/>
  <c r="E1091" i="10"/>
  <c r="E1090" i="10"/>
  <c r="E1089" i="10"/>
  <c r="E1088" i="10"/>
  <c r="E1087" i="10"/>
  <c r="E1086" i="10"/>
  <c r="E1085" i="10"/>
  <c r="E1084" i="10"/>
  <c r="E1083" i="10"/>
  <c r="E1082" i="10"/>
  <c r="E1081" i="10"/>
  <c r="E1080" i="10"/>
  <c r="E1079" i="10"/>
  <c r="E1078" i="10"/>
  <c r="E1077" i="10"/>
  <c r="E1076" i="10"/>
  <c r="E1075" i="10"/>
  <c r="E1074" i="10"/>
  <c r="E1073" i="10"/>
  <c r="E1072" i="10"/>
  <c r="E1071" i="10"/>
  <c r="E1070" i="10"/>
  <c r="E1069" i="10"/>
  <c r="E1068" i="10"/>
  <c r="E1067" i="10"/>
  <c r="E1066" i="10"/>
  <c r="E1065" i="10"/>
  <c r="E1064" i="10"/>
  <c r="E1063" i="10"/>
  <c r="E1062" i="10"/>
  <c r="E1061" i="10"/>
  <c r="E1060" i="10"/>
  <c r="E1059" i="10"/>
  <c r="E1058" i="10"/>
  <c r="E1057" i="10"/>
  <c r="E1056" i="10"/>
  <c r="E1055" i="10"/>
  <c r="E1054" i="10"/>
  <c r="E1053" i="10"/>
  <c r="E1052" i="10"/>
  <c r="E1051" i="10"/>
  <c r="E1050" i="10"/>
  <c r="E1049" i="10"/>
  <c r="E1048" i="10"/>
  <c r="E1047" i="10"/>
  <c r="E1046" i="10"/>
  <c r="E1045" i="10"/>
  <c r="E1044" i="10"/>
  <c r="E1043" i="10"/>
  <c r="E1042" i="10"/>
  <c r="E1041" i="10"/>
  <c r="E1040" i="10"/>
  <c r="E1039" i="10"/>
  <c r="E1038" i="10"/>
  <c r="E1037" i="10"/>
  <c r="E1036" i="10"/>
  <c r="E1035" i="10"/>
  <c r="E1034" i="10"/>
  <c r="E1033" i="10"/>
  <c r="E1032" i="10"/>
  <c r="E1031" i="10"/>
  <c r="E1030" i="10"/>
  <c r="E1029" i="10"/>
  <c r="E1028" i="10"/>
  <c r="E1027" i="10"/>
  <c r="E1026" i="10"/>
  <c r="E1025" i="10"/>
  <c r="E1024" i="10"/>
  <c r="E1023" i="10"/>
  <c r="E1022" i="10"/>
  <c r="E1021" i="10"/>
  <c r="E1020" i="10"/>
  <c r="E1019" i="10"/>
  <c r="E1018" i="10"/>
  <c r="E1017" i="10"/>
  <c r="E1016" i="10"/>
  <c r="E1015" i="10"/>
  <c r="E1014" i="10"/>
  <c r="E1013" i="10"/>
  <c r="E1012" i="10"/>
  <c r="E1011" i="10"/>
  <c r="E1010" i="10"/>
  <c r="E1009" i="10"/>
  <c r="E1008" i="10"/>
  <c r="E1007" i="10"/>
  <c r="E1006" i="10"/>
  <c r="E1005" i="10"/>
  <c r="E1004" i="10"/>
  <c r="E1003" i="10"/>
  <c r="E1002" i="10"/>
  <c r="E1001" i="10"/>
  <c r="E1000" i="10"/>
  <c r="E999" i="10"/>
  <c r="E998" i="10"/>
  <c r="E997" i="10"/>
  <c r="E996" i="10"/>
  <c r="E995" i="10"/>
  <c r="E994" i="10"/>
  <c r="E993" i="10"/>
  <c r="E992" i="10"/>
  <c r="E991" i="10"/>
  <c r="E990" i="10"/>
  <c r="E989" i="10"/>
  <c r="E988" i="10"/>
  <c r="E987" i="10"/>
  <c r="E986" i="10"/>
  <c r="E985" i="10"/>
  <c r="E984" i="10"/>
  <c r="E983" i="10"/>
  <c r="E982" i="10"/>
  <c r="E981" i="10"/>
  <c r="E980" i="10"/>
  <c r="E979" i="10"/>
  <c r="E978" i="10"/>
  <c r="E977" i="10"/>
  <c r="E976" i="10"/>
  <c r="E975" i="10"/>
  <c r="E974" i="10"/>
  <c r="E973" i="10"/>
  <c r="E972" i="10"/>
  <c r="E971" i="10"/>
  <c r="E970" i="10"/>
  <c r="E969" i="10"/>
  <c r="E968" i="10"/>
  <c r="E967" i="10"/>
  <c r="E966" i="10"/>
  <c r="E965" i="10"/>
  <c r="E964" i="10"/>
  <c r="E963" i="10"/>
  <c r="E962" i="10"/>
  <c r="E961" i="10"/>
  <c r="E960" i="10"/>
  <c r="E959" i="10"/>
  <c r="E958" i="10"/>
  <c r="E957" i="10"/>
  <c r="E956" i="10"/>
  <c r="E955" i="10"/>
  <c r="E954" i="10"/>
  <c r="E953" i="10"/>
  <c r="E952" i="10"/>
  <c r="E951" i="10"/>
  <c r="E950" i="10"/>
  <c r="E949" i="10"/>
  <c r="E948" i="10"/>
  <c r="E947" i="10"/>
  <c r="E946" i="10"/>
  <c r="E945" i="10"/>
  <c r="E944" i="10"/>
  <c r="E943" i="10"/>
  <c r="E942" i="10"/>
  <c r="E941" i="10"/>
  <c r="E940" i="10"/>
  <c r="E939" i="10"/>
  <c r="E938" i="10"/>
  <c r="E937" i="10"/>
  <c r="E936" i="10"/>
  <c r="E935" i="10"/>
  <c r="E934" i="10"/>
  <c r="E933" i="10"/>
  <c r="E932" i="10"/>
  <c r="E931" i="10"/>
  <c r="E930" i="10"/>
  <c r="E929" i="10"/>
  <c r="E928" i="10"/>
  <c r="E927" i="10"/>
  <c r="E926" i="10"/>
  <c r="E925" i="10"/>
  <c r="E924" i="10"/>
  <c r="E923" i="10"/>
  <c r="E922" i="10"/>
  <c r="E921" i="10"/>
  <c r="E920" i="10"/>
  <c r="E919" i="10"/>
  <c r="E918" i="10"/>
  <c r="E917" i="10"/>
  <c r="E916" i="10"/>
  <c r="E915" i="10"/>
  <c r="E914" i="10"/>
  <c r="E913" i="10"/>
  <c r="E912" i="10"/>
  <c r="E911" i="10"/>
  <c r="E910" i="10"/>
  <c r="E909" i="10"/>
  <c r="E908" i="10"/>
  <c r="E907" i="10"/>
  <c r="E906" i="10"/>
  <c r="E905" i="10"/>
  <c r="E904" i="10"/>
  <c r="E903" i="10"/>
  <c r="E902" i="10"/>
  <c r="E901" i="10"/>
  <c r="E900" i="10"/>
  <c r="E899" i="10"/>
  <c r="E898" i="10"/>
  <c r="E897" i="10"/>
  <c r="E896" i="10"/>
  <c r="E895" i="10"/>
  <c r="E894" i="10"/>
  <c r="E893" i="10"/>
  <c r="E892" i="10"/>
  <c r="E891" i="10"/>
  <c r="E890" i="10"/>
  <c r="E889" i="10"/>
  <c r="E888" i="10"/>
  <c r="E887" i="10"/>
  <c r="E886" i="10"/>
  <c r="E885" i="10"/>
  <c r="E884" i="10"/>
  <c r="E883" i="10"/>
  <c r="E882" i="10"/>
  <c r="E881" i="10"/>
  <c r="E880" i="10"/>
  <c r="E879" i="10"/>
  <c r="E878" i="10"/>
  <c r="E877" i="10"/>
  <c r="E876" i="10"/>
  <c r="E875" i="10"/>
  <c r="E874" i="10"/>
  <c r="E873" i="10"/>
  <c r="E872" i="10"/>
  <c r="E871" i="10"/>
  <c r="E870" i="10"/>
  <c r="E869" i="10"/>
  <c r="E868" i="10"/>
  <c r="E867" i="10"/>
  <c r="E866" i="10"/>
  <c r="E865" i="10"/>
  <c r="E864" i="10"/>
  <c r="E863" i="10"/>
  <c r="E862" i="10"/>
  <c r="E861" i="10"/>
  <c r="E860" i="10"/>
  <c r="E859" i="10"/>
  <c r="E858" i="10"/>
  <c r="E857" i="10"/>
  <c r="E856" i="10"/>
  <c r="E855" i="10"/>
  <c r="E854" i="10"/>
  <c r="E853" i="10"/>
  <c r="E852" i="10"/>
  <c r="E851" i="10"/>
  <c r="E850" i="10"/>
  <c r="E849" i="10"/>
  <c r="E848" i="10"/>
  <c r="E847" i="10"/>
  <c r="E846" i="10"/>
  <c r="E845" i="10"/>
  <c r="E844" i="10"/>
  <c r="E843" i="10"/>
  <c r="E842" i="10"/>
  <c r="E841" i="10"/>
  <c r="E840" i="10"/>
  <c r="E839" i="10"/>
  <c r="E838" i="10"/>
  <c r="E837" i="10"/>
  <c r="E836" i="10"/>
  <c r="E835" i="10"/>
  <c r="E834" i="10"/>
  <c r="E833" i="10"/>
  <c r="E832" i="10"/>
  <c r="E831" i="10"/>
  <c r="E830" i="10"/>
  <c r="E829" i="10"/>
  <c r="E828" i="10"/>
  <c r="E827" i="10"/>
  <c r="E826" i="10"/>
  <c r="E825" i="10"/>
  <c r="E824" i="10"/>
  <c r="E823" i="10"/>
  <c r="E822" i="10"/>
  <c r="E821" i="10"/>
  <c r="E820" i="10"/>
  <c r="E819" i="10"/>
  <c r="E818" i="10"/>
  <c r="E817" i="10"/>
  <c r="E816" i="10"/>
  <c r="E815" i="10"/>
  <c r="E814" i="10"/>
  <c r="E813" i="10"/>
  <c r="E812" i="10"/>
  <c r="E811" i="10"/>
  <c r="E810" i="10"/>
  <c r="E809" i="10"/>
  <c r="E808" i="10"/>
  <c r="E807" i="10"/>
  <c r="E806" i="10"/>
  <c r="E805" i="10"/>
  <c r="E804" i="10"/>
  <c r="E803" i="10"/>
  <c r="E802" i="10"/>
  <c r="E801" i="10"/>
  <c r="E800" i="10"/>
  <c r="E799" i="10"/>
  <c r="E798" i="10"/>
  <c r="E797" i="10"/>
  <c r="E796" i="10"/>
  <c r="E795" i="10"/>
  <c r="E794" i="10"/>
  <c r="E793" i="10"/>
  <c r="E792" i="10"/>
  <c r="E791" i="10"/>
  <c r="E790" i="10"/>
  <c r="E789" i="10"/>
  <c r="E788" i="10"/>
  <c r="E787" i="10"/>
  <c r="E786" i="10"/>
  <c r="E785" i="10"/>
  <c r="E784" i="10"/>
  <c r="E783" i="10"/>
  <c r="E782" i="10"/>
  <c r="E781" i="10"/>
  <c r="E780" i="10"/>
  <c r="E779" i="10"/>
  <c r="E778" i="10"/>
  <c r="E777" i="10"/>
  <c r="E776" i="10"/>
  <c r="E775" i="10"/>
  <c r="E774" i="10"/>
  <c r="E773" i="10"/>
  <c r="E772" i="10"/>
  <c r="E771" i="10"/>
  <c r="E770" i="10"/>
  <c r="E769" i="10"/>
  <c r="E768" i="10"/>
  <c r="E767" i="10"/>
  <c r="E766" i="10"/>
  <c r="E765" i="10"/>
  <c r="E764" i="10"/>
  <c r="E763" i="10"/>
  <c r="E762" i="10"/>
  <c r="E761" i="10"/>
  <c r="E760" i="10"/>
  <c r="E759" i="10"/>
  <c r="E758" i="10"/>
  <c r="E757" i="10"/>
  <c r="E756" i="10"/>
  <c r="E755" i="10"/>
  <c r="E754" i="10"/>
  <c r="E753" i="10"/>
  <c r="E752" i="10"/>
  <c r="E751" i="10"/>
  <c r="E750" i="10"/>
  <c r="E749" i="10"/>
  <c r="E748" i="10"/>
  <c r="E747" i="10"/>
  <c r="E746" i="10"/>
  <c r="E745" i="10"/>
  <c r="E744" i="10"/>
  <c r="E743" i="10"/>
  <c r="E742" i="10"/>
  <c r="E741" i="10"/>
  <c r="E740" i="10"/>
  <c r="E739" i="10"/>
  <c r="E738" i="10"/>
  <c r="E737" i="10"/>
  <c r="E736" i="10"/>
  <c r="E735" i="10"/>
  <c r="E734" i="10"/>
  <c r="E733" i="10"/>
  <c r="E732" i="10"/>
  <c r="E731" i="10"/>
  <c r="E730" i="10"/>
  <c r="E729" i="10"/>
  <c r="E728" i="10"/>
  <c r="E727" i="10"/>
  <c r="E726" i="10"/>
  <c r="E725" i="10"/>
  <c r="E724" i="10"/>
  <c r="E723" i="10"/>
  <c r="E722" i="10"/>
  <c r="E721" i="10"/>
  <c r="E720" i="10"/>
  <c r="E719" i="10"/>
  <c r="E718" i="10"/>
  <c r="E717" i="10"/>
  <c r="E716" i="10"/>
  <c r="E715" i="10"/>
  <c r="E714" i="10"/>
  <c r="E713" i="10"/>
  <c r="E712" i="10"/>
  <c r="E711" i="10"/>
  <c r="E710" i="10"/>
  <c r="E709" i="10"/>
  <c r="E708" i="10"/>
  <c r="E707" i="10"/>
  <c r="E706" i="10"/>
  <c r="E705" i="10"/>
  <c r="E704" i="10"/>
  <c r="E703" i="10"/>
  <c r="E702" i="10"/>
  <c r="E701" i="10"/>
  <c r="E700" i="10"/>
  <c r="E699" i="10"/>
  <c r="E698" i="10"/>
  <c r="E697" i="10"/>
  <c r="E696" i="10"/>
  <c r="E695" i="10"/>
  <c r="E694" i="10"/>
  <c r="E693" i="10"/>
  <c r="E692" i="10"/>
  <c r="E691" i="10"/>
  <c r="E690" i="10"/>
  <c r="E689" i="10"/>
  <c r="E688" i="10"/>
  <c r="E687" i="10"/>
  <c r="E686" i="10"/>
  <c r="E685" i="10"/>
  <c r="E684" i="10"/>
  <c r="E683" i="10"/>
  <c r="E682" i="10"/>
  <c r="E681" i="10"/>
  <c r="E680" i="10"/>
  <c r="E679" i="10"/>
  <c r="E678" i="10"/>
  <c r="E677" i="10"/>
  <c r="E676" i="10"/>
  <c r="E675" i="10"/>
  <c r="E674" i="10"/>
  <c r="E673" i="10"/>
  <c r="E672" i="10"/>
  <c r="E671" i="10"/>
  <c r="E670" i="10"/>
  <c r="E669" i="10"/>
  <c r="E668" i="10"/>
  <c r="E667" i="10"/>
  <c r="E666" i="10"/>
  <c r="E665" i="10"/>
  <c r="E664" i="10"/>
  <c r="E663" i="10"/>
  <c r="E662" i="10"/>
  <c r="E661" i="10"/>
  <c r="E660" i="10"/>
  <c r="E659" i="10"/>
  <c r="E658" i="10"/>
  <c r="E657" i="10"/>
  <c r="E656" i="10"/>
  <c r="E655" i="10"/>
  <c r="E654" i="10"/>
  <c r="E653" i="10"/>
  <c r="E652" i="10"/>
  <c r="E651" i="10"/>
  <c r="E650" i="10"/>
  <c r="E649" i="10"/>
  <c r="E648" i="10"/>
  <c r="E647" i="10"/>
  <c r="E646" i="10"/>
  <c r="E645" i="10"/>
  <c r="E644" i="10"/>
  <c r="E643" i="10"/>
  <c r="E642" i="10"/>
  <c r="E641" i="10"/>
  <c r="E640" i="10"/>
  <c r="E639" i="10"/>
  <c r="E638" i="10"/>
  <c r="E637" i="10"/>
  <c r="E636" i="10"/>
  <c r="E635" i="10"/>
  <c r="E634" i="10"/>
  <c r="E633" i="10"/>
  <c r="E632" i="10"/>
  <c r="E631" i="10"/>
  <c r="E630" i="10"/>
  <c r="E629" i="10"/>
  <c r="E628" i="10"/>
  <c r="E627" i="10"/>
  <c r="E626" i="10"/>
  <c r="E625" i="10"/>
  <c r="E624" i="10"/>
  <c r="E623" i="10"/>
  <c r="E622" i="10"/>
  <c r="E621" i="10"/>
  <c r="E620" i="10"/>
  <c r="E619" i="10"/>
  <c r="E618" i="10"/>
  <c r="E617" i="10"/>
  <c r="E616" i="10"/>
  <c r="E615" i="10"/>
  <c r="E614" i="10"/>
  <c r="E613" i="10"/>
  <c r="E612" i="10"/>
  <c r="E611" i="10"/>
  <c r="E610" i="10"/>
  <c r="E609" i="10"/>
  <c r="E608" i="10"/>
  <c r="E607" i="10"/>
  <c r="E606" i="10"/>
  <c r="E605" i="10"/>
  <c r="E604" i="10"/>
  <c r="E603" i="10"/>
  <c r="E602" i="10"/>
  <c r="E601" i="10"/>
  <c r="E600" i="10"/>
  <c r="E599" i="10"/>
  <c r="E598" i="10"/>
  <c r="E597" i="10"/>
  <c r="E596" i="10"/>
  <c r="E595" i="10"/>
  <c r="E594" i="10"/>
  <c r="E593" i="10"/>
  <c r="E592" i="10"/>
  <c r="E591" i="10"/>
  <c r="E590" i="10"/>
  <c r="E589" i="10"/>
  <c r="E588" i="10"/>
  <c r="E587" i="10"/>
  <c r="E586" i="10"/>
  <c r="E585" i="10"/>
  <c r="E584" i="10"/>
  <c r="E583" i="10"/>
  <c r="E582" i="10"/>
  <c r="E581" i="10"/>
  <c r="E580" i="10"/>
  <c r="E579" i="10"/>
  <c r="E578" i="10"/>
  <c r="E577" i="10"/>
  <c r="E576" i="10"/>
  <c r="E575" i="10"/>
  <c r="E574" i="10"/>
  <c r="E573" i="10"/>
  <c r="E572" i="10"/>
  <c r="E571" i="10"/>
  <c r="E570" i="10"/>
  <c r="E569" i="10"/>
  <c r="E568" i="10"/>
  <c r="E567" i="10"/>
  <c r="E566" i="10"/>
  <c r="E565" i="10"/>
  <c r="E564" i="10"/>
  <c r="E563" i="10"/>
  <c r="E562" i="10"/>
  <c r="E561" i="10"/>
  <c r="E560" i="10"/>
  <c r="E559" i="10"/>
  <c r="E558" i="10"/>
  <c r="E557" i="10"/>
  <c r="E556" i="10"/>
  <c r="E555" i="10"/>
  <c r="E554" i="10"/>
  <c r="E553" i="10"/>
  <c r="E552" i="10"/>
  <c r="E551" i="10"/>
  <c r="E550" i="10"/>
  <c r="E549" i="10"/>
  <c r="E548" i="10"/>
  <c r="E547" i="10"/>
  <c r="E546" i="10"/>
  <c r="E545" i="10"/>
  <c r="E544" i="10"/>
  <c r="E543" i="10"/>
  <c r="E542" i="10"/>
  <c r="E541" i="10"/>
  <c r="E540" i="10"/>
  <c r="E539" i="10"/>
  <c r="E538" i="10"/>
  <c r="E537" i="10"/>
  <c r="E536" i="10"/>
  <c r="E535" i="10"/>
  <c r="E534" i="10"/>
  <c r="E533" i="10"/>
  <c r="E532" i="10"/>
  <c r="E531" i="10"/>
  <c r="E530" i="10"/>
  <c r="E529" i="10"/>
  <c r="E528" i="10"/>
  <c r="E527" i="10"/>
  <c r="E526" i="10"/>
  <c r="E525" i="10"/>
  <c r="E524" i="10"/>
  <c r="E523" i="10"/>
  <c r="E522" i="10"/>
  <c r="E521" i="10"/>
  <c r="E520" i="10"/>
  <c r="E519" i="10"/>
  <c r="E518" i="10"/>
  <c r="E517" i="10"/>
  <c r="E516" i="10"/>
  <c r="E515" i="10"/>
  <c r="E514" i="10"/>
  <c r="E513" i="10"/>
  <c r="E512" i="10"/>
  <c r="E511" i="10"/>
  <c r="E510" i="10"/>
  <c r="E509" i="10"/>
  <c r="E508" i="10"/>
  <c r="E507" i="10"/>
  <c r="E506" i="10"/>
  <c r="E505" i="10"/>
  <c r="E504" i="10"/>
  <c r="E503" i="10"/>
  <c r="E502" i="10"/>
  <c r="E501" i="10"/>
  <c r="E500" i="10"/>
  <c r="E499" i="10"/>
  <c r="E498" i="10"/>
  <c r="E497" i="10"/>
  <c r="E496" i="10"/>
  <c r="E495" i="10"/>
  <c r="E494" i="10"/>
  <c r="E493" i="10"/>
  <c r="E492" i="10"/>
  <c r="E491" i="10"/>
  <c r="E490" i="10"/>
  <c r="E489" i="10"/>
  <c r="E488" i="10"/>
  <c r="E487" i="10"/>
  <c r="E486" i="10"/>
  <c r="E485" i="10"/>
  <c r="E484" i="10"/>
  <c r="E483" i="10"/>
  <c r="E482" i="10"/>
  <c r="E481" i="10"/>
  <c r="E480" i="10"/>
  <c r="E479" i="10"/>
  <c r="E478" i="10"/>
  <c r="E477" i="10"/>
  <c r="E476" i="10"/>
  <c r="E475" i="10"/>
  <c r="E474" i="10"/>
  <c r="E473" i="10"/>
  <c r="E472" i="10"/>
  <c r="E471" i="10"/>
  <c r="E470" i="10"/>
  <c r="E469" i="10"/>
  <c r="E468" i="10"/>
  <c r="E467" i="10"/>
  <c r="E466" i="10"/>
  <c r="E465" i="10"/>
  <c r="E464" i="10"/>
  <c r="E463" i="10"/>
  <c r="E462" i="10"/>
  <c r="E461" i="10"/>
  <c r="E460" i="10"/>
  <c r="E459" i="10"/>
  <c r="E458" i="10"/>
  <c r="E457" i="10"/>
  <c r="E456" i="10"/>
  <c r="E455" i="10"/>
  <c r="E454" i="10"/>
  <c r="E453" i="10"/>
  <c r="E452" i="10"/>
  <c r="E451" i="10"/>
  <c r="E450" i="10"/>
  <c r="E449" i="10"/>
  <c r="E448" i="10"/>
  <c r="E447" i="10"/>
  <c r="E446" i="10"/>
  <c r="E445" i="10"/>
  <c r="E444" i="10"/>
  <c r="E443" i="10"/>
  <c r="E442" i="10"/>
  <c r="E441" i="10"/>
  <c r="E440" i="10"/>
  <c r="E439" i="10"/>
  <c r="E438" i="10"/>
  <c r="E437" i="10"/>
  <c r="E436" i="10"/>
  <c r="E435" i="10"/>
  <c r="E434" i="10"/>
  <c r="E433" i="10"/>
  <c r="E432" i="10"/>
  <c r="E431" i="10"/>
  <c r="E430" i="10"/>
  <c r="E429" i="10"/>
  <c r="E428" i="10"/>
  <c r="E427" i="10"/>
  <c r="E426" i="10"/>
  <c r="E425" i="10"/>
  <c r="E424" i="10"/>
  <c r="E423" i="10"/>
  <c r="E422" i="10"/>
  <c r="E421" i="10"/>
  <c r="E420" i="10"/>
  <c r="E419" i="10"/>
  <c r="E418" i="10"/>
  <c r="E417" i="10"/>
  <c r="E416" i="10"/>
  <c r="E415" i="10"/>
  <c r="E414" i="10"/>
  <c r="E413" i="10"/>
  <c r="E412" i="10"/>
  <c r="E411" i="10"/>
  <c r="E410" i="10"/>
  <c r="E409" i="10"/>
  <c r="E408" i="10"/>
  <c r="E407" i="10"/>
  <c r="E406" i="10"/>
  <c r="E405" i="10"/>
  <c r="E404" i="10"/>
  <c r="E403" i="10"/>
  <c r="E402" i="10"/>
  <c r="E401" i="10"/>
  <c r="E400" i="10"/>
  <c r="E399" i="10"/>
  <c r="E398" i="10"/>
  <c r="E397" i="10"/>
  <c r="E396" i="10"/>
  <c r="E395" i="10"/>
  <c r="E394" i="10"/>
  <c r="E393" i="10"/>
  <c r="E392" i="10"/>
  <c r="E391" i="10"/>
  <c r="E390" i="10"/>
  <c r="E389" i="10"/>
  <c r="E388" i="10"/>
  <c r="E387" i="10"/>
  <c r="E386" i="10"/>
  <c r="E385" i="10"/>
  <c r="E384" i="10"/>
  <c r="E383" i="10"/>
  <c r="E382" i="10"/>
  <c r="E381" i="10"/>
  <c r="E380" i="10"/>
  <c r="E379" i="10"/>
  <c r="E378" i="10"/>
  <c r="E377" i="10"/>
  <c r="E376" i="10"/>
  <c r="E375" i="10"/>
  <c r="E374" i="10"/>
  <c r="E373" i="10"/>
  <c r="E372" i="10"/>
  <c r="E371" i="10"/>
  <c r="E370" i="10"/>
  <c r="E369" i="10"/>
  <c r="E368" i="10"/>
  <c r="E367" i="10"/>
  <c r="E366" i="10"/>
  <c r="E365" i="10"/>
  <c r="E364" i="10"/>
  <c r="E363" i="10"/>
  <c r="E362" i="10"/>
  <c r="E361" i="10"/>
  <c r="E360" i="10"/>
  <c r="E359" i="10"/>
  <c r="E358" i="10"/>
  <c r="E357" i="10"/>
  <c r="E356" i="10"/>
  <c r="E355" i="10"/>
  <c r="E354" i="10"/>
  <c r="E353" i="10"/>
  <c r="E352" i="10"/>
  <c r="E351" i="10"/>
  <c r="E350" i="10"/>
  <c r="E349" i="10"/>
  <c r="E348" i="10"/>
  <c r="E347" i="10"/>
  <c r="E346" i="10"/>
  <c r="E345" i="10"/>
  <c r="E344" i="10"/>
  <c r="E343" i="10"/>
  <c r="E342" i="10"/>
  <c r="E341" i="10"/>
  <c r="E340" i="10"/>
  <c r="E339" i="10"/>
  <c r="E338" i="10"/>
  <c r="E337" i="10"/>
  <c r="E336" i="10"/>
  <c r="E335" i="10"/>
  <c r="E334" i="10"/>
  <c r="E333" i="10"/>
  <c r="E332" i="10"/>
  <c r="E331" i="10"/>
  <c r="E330" i="10"/>
  <c r="E329" i="10"/>
  <c r="E328" i="10"/>
  <c r="E327" i="10"/>
  <c r="E326" i="10"/>
  <c r="E325" i="10"/>
  <c r="E324" i="10"/>
  <c r="E323" i="10"/>
  <c r="E322" i="10"/>
  <c r="E321" i="10"/>
  <c r="E320" i="10"/>
  <c r="E319" i="10"/>
  <c r="E318" i="10"/>
  <c r="E317" i="10"/>
  <c r="E316" i="10"/>
  <c r="E315" i="10"/>
  <c r="E314" i="10"/>
  <c r="E313" i="10"/>
  <c r="E312" i="10"/>
  <c r="E311" i="10"/>
  <c r="E310" i="10"/>
  <c r="E309" i="10"/>
  <c r="E308" i="10"/>
  <c r="E307" i="10"/>
  <c r="E306" i="10"/>
  <c r="E305" i="10"/>
  <c r="E304" i="10"/>
  <c r="E303" i="10"/>
  <c r="E302" i="10"/>
  <c r="E301" i="10"/>
  <c r="E300" i="10"/>
  <c r="E299" i="10"/>
  <c r="E298" i="10"/>
  <c r="E297" i="10"/>
  <c r="E296" i="10"/>
  <c r="E295" i="10"/>
  <c r="E294" i="10"/>
  <c r="E293" i="10"/>
  <c r="E292" i="10"/>
  <c r="E291" i="10"/>
  <c r="E290" i="10"/>
  <c r="E289" i="10"/>
  <c r="E288" i="10"/>
  <c r="E287" i="10"/>
  <c r="E286" i="10"/>
  <c r="E285" i="10"/>
  <c r="E284" i="10"/>
  <c r="E283" i="10"/>
  <c r="E282" i="10"/>
  <c r="E281" i="10"/>
  <c r="E280" i="10"/>
  <c r="E279" i="10"/>
  <c r="E278" i="10"/>
  <c r="E277" i="10"/>
  <c r="E276" i="10"/>
  <c r="E275" i="10"/>
  <c r="E274" i="10"/>
  <c r="E273" i="10"/>
  <c r="E272" i="10"/>
  <c r="E271" i="10"/>
  <c r="E270" i="10"/>
  <c r="E269" i="10"/>
  <c r="E268" i="10"/>
  <c r="E267" i="10"/>
  <c r="E266" i="10"/>
  <c r="E265" i="10"/>
  <c r="E264" i="10"/>
  <c r="E263" i="10"/>
  <c r="E262" i="10"/>
  <c r="E261" i="10"/>
  <c r="E260" i="10"/>
  <c r="E259" i="10"/>
  <c r="E258" i="10"/>
  <c r="E257" i="10"/>
  <c r="E256" i="10"/>
  <c r="E255" i="10"/>
  <c r="E254" i="10"/>
  <c r="E253" i="10"/>
  <c r="E252" i="10"/>
  <c r="E251" i="10"/>
  <c r="E250" i="10"/>
  <c r="E249" i="10"/>
  <c r="E248" i="10"/>
  <c r="E247" i="10"/>
  <c r="E246" i="10"/>
  <c r="E245" i="10"/>
  <c r="E244" i="10"/>
  <c r="E243" i="10"/>
  <c r="E242" i="10"/>
  <c r="E241" i="10"/>
  <c r="E240" i="10"/>
  <c r="E239" i="10"/>
  <c r="E238" i="10"/>
  <c r="E237" i="10"/>
  <c r="E236" i="10"/>
  <c r="E235" i="10"/>
  <c r="E234" i="10"/>
  <c r="E233" i="10"/>
  <c r="E232" i="10"/>
  <c r="E231" i="10"/>
  <c r="E230" i="10"/>
  <c r="E229" i="10"/>
  <c r="E228" i="10"/>
  <c r="E227" i="10"/>
  <c r="E226" i="10"/>
  <c r="E225" i="10"/>
  <c r="E224" i="10"/>
  <c r="E223" i="10"/>
  <c r="E222" i="10"/>
  <c r="E221" i="10"/>
  <c r="E220" i="10"/>
  <c r="E219" i="10"/>
  <c r="E218" i="10"/>
  <c r="E217" i="10"/>
  <c r="E216" i="10"/>
  <c r="E215" i="10"/>
  <c r="E214" i="10"/>
  <c r="E213" i="10"/>
  <c r="E212" i="10"/>
  <c r="E211" i="10"/>
  <c r="E210" i="10"/>
  <c r="E209" i="10"/>
  <c r="E208" i="10"/>
  <c r="E207" i="10"/>
  <c r="E206" i="10"/>
  <c r="E205" i="10"/>
  <c r="E204" i="10"/>
  <c r="E203" i="10"/>
  <c r="E202" i="10"/>
  <c r="E201" i="10"/>
  <c r="E200" i="10"/>
  <c r="E199" i="10"/>
  <c r="E198" i="10"/>
  <c r="E197" i="10"/>
  <c r="E196" i="10"/>
  <c r="E195" i="10"/>
  <c r="E194" i="10"/>
  <c r="E193" i="10"/>
  <c r="E192" i="10"/>
  <c r="E191" i="10"/>
  <c r="E190" i="10"/>
  <c r="E189" i="10"/>
  <c r="E188" i="10"/>
  <c r="E187" i="10"/>
  <c r="E186" i="10"/>
  <c r="E185" i="10"/>
  <c r="E184" i="10"/>
  <c r="E183" i="10"/>
  <c r="E182" i="10"/>
  <c r="E181" i="10"/>
  <c r="E180" i="10"/>
  <c r="E179" i="10"/>
  <c r="E178" i="10"/>
  <c r="E177" i="10"/>
  <c r="E176" i="10"/>
  <c r="E175" i="10"/>
  <c r="E174" i="10"/>
  <c r="E173" i="10"/>
  <c r="E172" i="10"/>
  <c r="E171" i="10"/>
  <c r="E170" i="10"/>
  <c r="E169" i="10"/>
  <c r="E168" i="10"/>
  <c r="E167" i="10"/>
  <c r="E166" i="10"/>
  <c r="E165" i="10"/>
  <c r="E164" i="10"/>
  <c r="E163" i="10"/>
  <c r="E162" i="10"/>
  <c r="E161" i="10"/>
  <c r="E160" i="10"/>
  <c r="E159" i="10"/>
  <c r="E158" i="10"/>
  <c r="E157" i="10"/>
  <c r="E156" i="10"/>
  <c r="E155" i="10"/>
  <c r="E154" i="10"/>
  <c r="E153" i="10"/>
  <c r="E152" i="10"/>
  <c r="E151" i="10"/>
  <c r="E150" i="10"/>
  <c r="E149" i="10"/>
  <c r="E148" i="10"/>
  <c r="E147" i="10"/>
  <c r="E146" i="10"/>
  <c r="E145" i="10"/>
  <c r="E144" i="10"/>
  <c r="E143" i="10"/>
  <c r="E142" i="10"/>
  <c r="E141" i="10"/>
  <c r="E140" i="10"/>
  <c r="E139" i="10"/>
  <c r="E138" i="10"/>
  <c r="E137" i="10"/>
  <c r="E136" i="10"/>
  <c r="E135" i="10"/>
  <c r="E134" i="10"/>
  <c r="E133" i="10"/>
  <c r="E132" i="10"/>
  <c r="E131" i="10"/>
  <c r="E130" i="10"/>
  <c r="E129" i="10"/>
  <c r="E128" i="10"/>
  <c r="E127" i="10"/>
  <c r="E126" i="10"/>
  <c r="E125" i="10"/>
  <c r="E124" i="10"/>
  <c r="E123" i="10"/>
  <c r="E122" i="10"/>
  <c r="E121" i="10"/>
  <c r="E120" i="10"/>
  <c r="E119" i="10"/>
  <c r="E118" i="10"/>
  <c r="E117" i="10"/>
  <c r="E116" i="10"/>
  <c r="E115" i="10"/>
  <c r="E114" i="10"/>
  <c r="E113" i="10"/>
  <c r="E112" i="10"/>
  <c r="E111" i="10"/>
  <c r="E110" i="10"/>
  <c r="E109" i="10"/>
  <c r="E108" i="10"/>
  <c r="E107" i="10"/>
  <c r="E106" i="10"/>
  <c r="E105" i="10"/>
  <c r="E104" i="10"/>
  <c r="E103" i="10"/>
  <c r="E102" i="10"/>
  <c r="E101" i="10"/>
  <c r="E100" i="10"/>
  <c r="E99" i="10"/>
  <c r="E98" i="10"/>
  <c r="E97" i="10"/>
  <c r="E96" i="10"/>
  <c r="E95" i="10"/>
  <c r="E94" i="10"/>
  <c r="E93" i="10"/>
  <c r="E92" i="10"/>
  <c r="E91" i="10"/>
  <c r="E90" i="10"/>
  <c r="E89" i="10"/>
  <c r="E88" i="10"/>
  <c r="E87" i="10"/>
  <c r="E86" i="10"/>
  <c r="E85" i="10"/>
  <c r="E84" i="10"/>
  <c r="E83" i="10"/>
  <c r="E82" i="10"/>
  <c r="E81" i="10"/>
  <c r="E80" i="10"/>
  <c r="E79" i="10"/>
  <c r="E78" i="10"/>
  <c r="E77" i="10"/>
  <c r="E76" i="10"/>
  <c r="E75" i="10"/>
  <c r="E74" i="10"/>
  <c r="E73" i="10"/>
  <c r="E72" i="10"/>
  <c r="E71" i="10"/>
  <c r="E70" i="10"/>
  <c r="E69" i="10"/>
  <c r="E68" i="10"/>
  <c r="E67" i="10"/>
  <c r="E66" i="10"/>
  <c r="E65" i="10"/>
  <c r="E64" i="10"/>
  <c r="E63" i="10"/>
  <c r="E62" i="10"/>
  <c r="E61" i="10"/>
  <c r="E60" i="10"/>
  <c r="E59" i="10"/>
  <c r="E58" i="10"/>
  <c r="E57" i="10"/>
  <c r="E56" i="10"/>
  <c r="E55" i="10"/>
  <c r="E54" i="10"/>
  <c r="E53" i="10"/>
  <c r="E52" i="10"/>
  <c r="E51" i="10"/>
  <c r="E50" i="10"/>
  <c r="E49" i="10"/>
  <c r="E48" i="10"/>
  <c r="E47" i="10"/>
  <c r="E46" i="10"/>
  <c r="E45" i="10"/>
  <c r="E44" i="10"/>
  <c r="E43" i="10"/>
  <c r="E42" i="10"/>
  <c r="E41" i="10"/>
  <c r="E40" i="10"/>
  <c r="E39" i="10"/>
  <c r="E38" i="10"/>
  <c r="E37" i="10"/>
  <c r="E36" i="10"/>
  <c r="E35" i="10"/>
  <c r="E34" i="10"/>
  <c r="E33" i="10"/>
  <c r="E32" i="10"/>
  <c r="E31" i="10"/>
  <c r="E30" i="10"/>
  <c r="E29" i="10"/>
  <c r="E28" i="10"/>
  <c r="E27" i="10"/>
  <c r="E26" i="10"/>
  <c r="E25" i="10"/>
  <c r="E24" i="10"/>
  <c r="E23" i="10"/>
  <c r="E22" i="10"/>
  <c r="E21" i="10"/>
  <c r="E20" i="10"/>
  <c r="E19" i="10"/>
  <c r="E18" i="10"/>
  <c r="E17" i="10"/>
  <c r="E16" i="10"/>
  <c r="E15" i="10"/>
  <c r="E14" i="10"/>
  <c r="E13" i="10"/>
  <c r="E12" i="10"/>
  <c r="E11" i="10"/>
  <c r="B11" i="10"/>
  <c r="E5" i="10"/>
  <c r="B7" i="10"/>
  <c r="B8" i="10" s="1"/>
  <c r="F2" i="10"/>
  <c r="E2" i="10"/>
  <c r="C10" i="2" l="1"/>
  <c r="D10" i="2"/>
  <c r="I6" i="10"/>
  <c r="I14" i="10"/>
  <c r="I22" i="10"/>
  <c r="I30" i="10"/>
  <c r="I38" i="10"/>
  <c r="I46" i="10"/>
  <c r="I54" i="10"/>
  <c r="I62" i="10"/>
  <c r="I70" i="10"/>
  <c r="I78" i="10"/>
  <c r="I86" i="10"/>
  <c r="I94" i="10"/>
  <c r="I102" i="10"/>
  <c r="I110" i="10"/>
  <c r="I118" i="10"/>
  <c r="I126" i="10"/>
  <c r="I134" i="10"/>
  <c r="I142" i="10"/>
  <c r="I150" i="10"/>
  <c r="I158" i="10"/>
  <c r="I166" i="10"/>
  <c r="I174" i="10"/>
  <c r="I182" i="10"/>
  <c r="I190" i="10"/>
  <c r="I198" i="10"/>
  <c r="I206" i="10"/>
  <c r="I214" i="10"/>
  <c r="I222" i="10"/>
  <c r="I230" i="10"/>
  <c r="I238" i="10"/>
  <c r="I246" i="10"/>
  <c r="I254" i="10"/>
  <c r="I262" i="10"/>
  <c r="I270" i="10"/>
  <c r="I278" i="10"/>
  <c r="I286" i="10"/>
  <c r="I294" i="10"/>
  <c r="I302" i="10"/>
  <c r="I310" i="10"/>
  <c r="I318" i="10"/>
  <c r="I326" i="10"/>
  <c r="I334" i="10"/>
  <c r="I342" i="10"/>
  <c r="I350" i="10"/>
  <c r="I358" i="10"/>
  <c r="I366" i="10"/>
  <c r="I374" i="10"/>
  <c r="I382" i="10"/>
  <c r="I390" i="10"/>
  <c r="I398" i="10"/>
  <c r="I406" i="10"/>
  <c r="I414" i="10"/>
  <c r="I422" i="10"/>
  <c r="I430" i="10"/>
  <c r="I438" i="10"/>
  <c r="I446" i="10"/>
  <c r="I454" i="10"/>
  <c r="I462" i="10"/>
  <c r="I470" i="10"/>
  <c r="I478" i="10"/>
  <c r="I486" i="10"/>
  <c r="I494" i="10"/>
  <c r="I502" i="10"/>
  <c r="I510" i="10"/>
  <c r="I518" i="10"/>
  <c r="I526" i="10"/>
  <c r="I534" i="10"/>
  <c r="I542" i="10"/>
  <c r="I550" i="10"/>
  <c r="I558" i="10"/>
  <c r="I566" i="10"/>
  <c r="I574" i="10"/>
  <c r="I582" i="10"/>
  <c r="I590" i="10"/>
  <c r="I598" i="10"/>
  <c r="I606" i="10"/>
  <c r="I614" i="10"/>
  <c r="I622" i="10"/>
  <c r="I630" i="10"/>
  <c r="I638" i="10"/>
  <c r="I646" i="10"/>
  <c r="I654" i="10"/>
  <c r="I662" i="10"/>
  <c r="I670" i="10"/>
  <c r="I678" i="10"/>
  <c r="I686" i="10"/>
  <c r="I694" i="10"/>
  <c r="I702" i="10"/>
  <c r="I710" i="10"/>
  <c r="I718" i="10"/>
  <c r="I726" i="10"/>
  <c r="I734" i="10"/>
  <c r="I742" i="10"/>
  <c r="I750" i="10"/>
  <c r="I758" i="10"/>
  <c r="I766" i="10"/>
  <c r="I774" i="10"/>
  <c r="I782" i="10"/>
  <c r="I790" i="10"/>
  <c r="I798" i="10"/>
  <c r="I806" i="10"/>
  <c r="I814" i="10"/>
  <c r="I822" i="10"/>
  <c r="I830" i="10"/>
  <c r="I838" i="10"/>
  <c r="I846" i="10"/>
  <c r="I854" i="10"/>
  <c r="I862" i="10"/>
  <c r="I870" i="10"/>
  <c r="I878" i="10"/>
  <c r="I886" i="10"/>
  <c r="I894" i="10"/>
  <c r="I902" i="10"/>
  <c r="I910" i="10"/>
  <c r="I918" i="10"/>
  <c r="I926" i="10"/>
  <c r="I934" i="10"/>
  <c r="I942" i="10"/>
  <c r="I950" i="10"/>
  <c r="I958" i="10"/>
  <c r="I966" i="10"/>
  <c r="I974" i="10"/>
  <c r="I982" i="10"/>
  <c r="I990" i="10"/>
  <c r="I998" i="10"/>
  <c r="I1006" i="10"/>
  <c r="I1014" i="10"/>
  <c r="I1022" i="10"/>
  <c r="I1030" i="10"/>
  <c r="I1038" i="10"/>
  <c r="I1046" i="10"/>
  <c r="I1054" i="10"/>
  <c r="I1062" i="10"/>
  <c r="I1070" i="10"/>
  <c r="I1078" i="10"/>
  <c r="I1086" i="10"/>
  <c r="I1094" i="10"/>
  <c r="I1102" i="10"/>
  <c r="I1110" i="10"/>
  <c r="I1118" i="10"/>
  <c r="I1126" i="10"/>
  <c r="I1134" i="10"/>
  <c r="I1142" i="10"/>
  <c r="I1150" i="10"/>
  <c r="I1158" i="10"/>
  <c r="I1166" i="10"/>
  <c r="I1174" i="10"/>
  <c r="I1182" i="10"/>
  <c r="I1190" i="10"/>
  <c r="I1198" i="10"/>
  <c r="I1206" i="10"/>
  <c r="I1214" i="10"/>
  <c r="I1222" i="10"/>
  <c r="I1230" i="10"/>
  <c r="I1238" i="10"/>
  <c r="I1246" i="10"/>
  <c r="I1254" i="10"/>
  <c r="I1262" i="10"/>
  <c r="I1270" i="10"/>
  <c r="I1278" i="10"/>
  <c r="I1286" i="10"/>
  <c r="I1294" i="10"/>
  <c r="I1302" i="10"/>
  <c r="I1310" i="10"/>
  <c r="I1318" i="10"/>
  <c r="I1326" i="10"/>
  <c r="I1334" i="10"/>
  <c r="I1342" i="10"/>
  <c r="I1350" i="10"/>
  <c r="I1358" i="10"/>
  <c r="I1366" i="10"/>
  <c r="I7" i="10"/>
  <c r="I15" i="10"/>
  <c r="I23" i="10"/>
  <c r="I31" i="10"/>
  <c r="I39" i="10"/>
  <c r="I47" i="10"/>
  <c r="I55" i="10"/>
  <c r="I63" i="10"/>
  <c r="I71" i="10"/>
  <c r="I79" i="10"/>
  <c r="I87" i="10"/>
  <c r="I95" i="10"/>
  <c r="I103" i="10"/>
  <c r="I111" i="10"/>
  <c r="I119" i="10"/>
  <c r="I127" i="10"/>
  <c r="I135" i="10"/>
  <c r="I143" i="10"/>
  <c r="I151" i="10"/>
  <c r="I159" i="10"/>
  <c r="I167" i="10"/>
  <c r="I175" i="10"/>
  <c r="I183" i="10"/>
  <c r="I191" i="10"/>
  <c r="I199" i="10"/>
  <c r="I207" i="10"/>
  <c r="I215" i="10"/>
  <c r="I223" i="10"/>
  <c r="I231" i="10"/>
  <c r="I239" i="10"/>
  <c r="I247" i="10"/>
  <c r="I255" i="10"/>
  <c r="I263" i="10"/>
  <c r="I271" i="10"/>
  <c r="I279" i="10"/>
  <c r="I287" i="10"/>
  <c r="I295" i="10"/>
  <c r="I303" i="10"/>
  <c r="I311" i="10"/>
  <c r="I319" i="10"/>
  <c r="I327" i="10"/>
  <c r="I335" i="10"/>
  <c r="I343" i="10"/>
  <c r="I351" i="10"/>
  <c r="I359" i="10"/>
  <c r="I367" i="10"/>
  <c r="I375" i="10"/>
  <c r="I383" i="10"/>
  <c r="I391" i="10"/>
  <c r="I399" i="10"/>
  <c r="I407" i="10"/>
  <c r="I415" i="10"/>
  <c r="I423" i="10"/>
  <c r="I431" i="10"/>
  <c r="I439" i="10"/>
  <c r="I447" i="10"/>
  <c r="I455" i="10"/>
  <c r="I463" i="10"/>
  <c r="I471" i="10"/>
  <c r="I479" i="10"/>
  <c r="I487" i="10"/>
  <c r="I495" i="10"/>
  <c r="I503" i="10"/>
  <c r="I511" i="10"/>
  <c r="I519" i="10"/>
  <c r="I527" i="10"/>
  <c r="I535" i="10"/>
  <c r="I543" i="10"/>
  <c r="I551" i="10"/>
  <c r="I559" i="10"/>
  <c r="I567" i="10"/>
  <c r="I575" i="10"/>
  <c r="I583" i="10"/>
  <c r="I591" i="10"/>
  <c r="I599" i="10"/>
  <c r="I607" i="10"/>
  <c r="I615" i="10"/>
  <c r="I623" i="10"/>
  <c r="I631" i="10"/>
  <c r="I639" i="10"/>
  <c r="I647" i="10"/>
  <c r="I655" i="10"/>
  <c r="I663" i="10"/>
  <c r="I671" i="10"/>
  <c r="I679" i="10"/>
  <c r="I687" i="10"/>
  <c r="I695" i="10"/>
  <c r="I703" i="10"/>
  <c r="I711" i="10"/>
  <c r="I719" i="10"/>
  <c r="I727" i="10"/>
  <c r="I735" i="10"/>
  <c r="I743" i="10"/>
  <c r="I751" i="10"/>
  <c r="I759" i="10"/>
  <c r="I767" i="10"/>
  <c r="I775" i="10"/>
  <c r="I783" i="10"/>
  <c r="I791" i="10"/>
  <c r="I799" i="10"/>
  <c r="I807" i="10"/>
  <c r="I815" i="10"/>
  <c r="I823" i="10"/>
  <c r="I831" i="10"/>
  <c r="I839" i="10"/>
  <c r="I847" i="10"/>
  <c r="I855" i="10"/>
  <c r="I863" i="10"/>
  <c r="I871" i="10"/>
  <c r="I879" i="10"/>
  <c r="I887" i="10"/>
  <c r="I895" i="10"/>
  <c r="I903" i="10"/>
  <c r="I911" i="10"/>
  <c r="I919" i="10"/>
  <c r="I927" i="10"/>
  <c r="I935" i="10"/>
  <c r="I943" i="10"/>
  <c r="I951" i="10"/>
  <c r="I959" i="10"/>
  <c r="I967" i="10"/>
  <c r="I975" i="10"/>
  <c r="I983" i="10"/>
  <c r="I991" i="10"/>
  <c r="I999" i="10"/>
  <c r="I1007" i="10"/>
  <c r="I1015" i="10"/>
  <c r="I1023" i="10"/>
  <c r="I1031" i="10"/>
  <c r="I1039" i="10"/>
  <c r="I1047" i="10"/>
  <c r="I1055" i="10"/>
  <c r="I1063" i="10"/>
  <c r="I1071" i="10"/>
  <c r="I1079" i="10"/>
  <c r="I1087" i="10"/>
  <c r="I1095" i="10"/>
  <c r="I1103" i="10"/>
  <c r="I1111" i="10"/>
  <c r="I1119" i="10"/>
  <c r="I1127" i="10"/>
  <c r="I1135" i="10"/>
  <c r="I1143" i="10"/>
  <c r="I1151" i="10"/>
  <c r="I1159" i="10"/>
  <c r="I1167" i="10"/>
  <c r="I1175" i="10"/>
  <c r="I1183" i="10"/>
  <c r="I1191" i="10"/>
  <c r="I1199" i="10"/>
  <c r="I1207" i="10"/>
  <c r="I1215" i="10"/>
  <c r="I1223" i="10"/>
  <c r="I1231" i="10"/>
  <c r="I1239" i="10"/>
  <c r="I1247" i="10"/>
  <c r="I1255" i="10"/>
  <c r="I1263" i="10"/>
  <c r="I1271" i="10"/>
  <c r="I1279" i="10"/>
  <c r="I1287" i="10"/>
  <c r="I1295" i="10"/>
  <c r="I1303" i="10"/>
  <c r="I1311" i="10"/>
  <c r="I1319" i="10"/>
  <c r="I1327" i="10"/>
  <c r="I1335" i="10"/>
  <c r="I1343" i="10"/>
  <c r="I1351" i="10"/>
  <c r="I1359" i="10"/>
  <c r="I1367" i="10"/>
  <c r="I8" i="10"/>
  <c r="I16" i="10"/>
  <c r="I24" i="10"/>
  <c r="I32" i="10"/>
  <c r="I40" i="10"/>
  <c r="I48" i="10"/>
  <c r="I56" i="10"/>
  <c r="I64" i="10"/>
  <c r="I72" i="10"/>
  <c r="I80" i="10"/>
  <c r="I88" i="10"/>
  <c r="I96" i="10"/>
  <c r="I104" i="10"/>
  <c r="I112" i="10"/>
  <c r="I120" i="10"/>
  <c r="I128" i="10"/>
  <c r="I136" i="10"/>
  <c r="I144" i="10"/>
  <c r="I152" i="10"/>
  <c r="I160" i="10"/>
  <c r="I168" i="10"/>
  <c r="I176" i="10"/>
  <c r="I184" i="10"/>
  <c r="I192" i="10"/>
  <c r="I200" i="10"/>
  <c r="I208" i="10"/>
  <c r="I216" i="10"/>
  <c r="I224" i="10"/>
  <c r="I232" i="10"/>
  <c r="I240" i="10"/>
  <c r="I248" i="10"/>
  <c r="I256" i="10"/>
  <c r="I264" i="10"/>
  <c r="I272" i="10"/>
  <c r="I280" i="10"/>
  <c r="I288" i="10"/>
  <c r="I296" i="10"/>
  <c r="I304" i="10"/>
  <c r="I312" i="10"/>
  <c r="I320" i="10"/>
  <c r="I328" i="10"/>
  <c r="I336" i="10"/>
  <c r="I344" i="10"/>
  <c r="I352" i="10"/>
  <c r="I360" i="10"/>
  <c r="I368" i="10"/>
  <c r="I376" i="10"/>
  <c r="I384" i="10"/>
  <c r="I392" i="10"/>
  <c r="I400" i="10"/>
  <c r="I408" i="10"/>
  <c r="I416" i="10"/>
  <c r="I424" i="10"/>
  <c r="I432" i="10"/>
  <c r="I440" i="10"/>
  <c r="I448" i="10"/>
  <c r="I456" i="10"/>
  <c r="I464" i="10"/>
  <c r="I472" i="10"/>
  <c r="I480" i="10"/>
  <c r="I488" i="10"/>
  <c r="I496" i="10"/>
  <c r="I504" i="10"/>
  <c r="I512" i="10"/>
  <c r="I520" i="10"/>
  <c r="I528" i="10"/>
  <c r="I536" i="10"/>
  <c r="I544" i="10"/>
  <c r="I552" i="10"/>
  <c r="I560" i="10"/>
  <c r="I568" i="10"/>
  <c r="I576" i="10"/>
  <c r="I584" i="10"/>
  <c r="I592" i="10"/>
  <c r="I600" i="10"/>
  <c r="I608" i="10"/>
  <c r="I616" i="10"/>
  <c r="I624" i="10"/>
  <c r="I632" i="10"/>
  <c r="I640" i="10"/>
  <c r="I648" i="10"/>
  <c r="I656" i="10"/>
  <c r="I664" i="10"/>
  <c r="I672" i="10"/>
  <c r="I680" i="10"/>
  <c r="I688" i="10"/>
  <c r="I696" i="10"/>
  <c r="I704" i="10"/>
  <c r="I712" i="10"/>
  <c r="I720" i="10"/>
  <c r="I728" i="10"/>
  <c r="I736" i="10"/>
  <c r="I744" i="10"/>
  <c r="I752" i="10"/>
  <c r="I760" i="10"/>
  <c r="I768" i="10"/>
  <c r="I776" i="10"/>
  <c r="I784" i="10"/>
  <c r="I792" i="10"/>
  <c r="I800" i="10"/>
  <c r="I808" i="10"/>
  <c r="I816" i="10"/>
  <c r="I824" i="10"/>
  <c r="I832" i="10"/>
  <c r="I840" i="10"/>
  <c r="I848" i="10"/>
  <c r="I856" i="10"/>
  <c r="I864" i="10"/>
  <c r="I872" i="10"/>
  <c r="I880" i="10"/>
  <c r="I888" i="10"/>
  <c r="I896" i="10"/>
  <c r="I904" i="10"/>
  <c r="I912" i="10"/>
  <c r="I920" i="10"/>
  <c r="I928" i="10"/>
  <c r="I936" i="10"/>
  <c r="I944" i="10"/>
  <c r="I952" i="10"/>
  <c r="I960" i="10"/>
  <c r="I968" i="10"/>
  <c r="I976" i="10"/>
  <c r="I984" i="10"/>
  <c r="I992" i="10"/>
  <c r="I1000" i="10"/>
  <c r="I1008" i="10"/>
  <c r="I1016" i="10"/>
  <c r="I1024" i="10"/>
  <c r="I1032" i="10"/>
  <c r="I1040" i="10"/>
  <c r="I1048" i="10"/>
  <c r="I1056" i="10"/>
  <c r="I1064" i="10"/>
  <c r="I1072" i="10"/>
  <c r="I1080" i="10"/>
  <c r="I1088" i="10"/>
  <c r="I1096" i="10"/>
  <c r="I1104" i="10"/>
  <c r="I1112" i="10"/>
  <c r="I1120" i="10"/>
  <c r="I1128" i="10"/>
  <c r="I1136" i="10"/>
  <c r="I1144" i="10"/>
  <c r="I1152" i="10"/>
  <c r="I1160" i="10"/>
  <c r="I1168" i="10"/>
  <c r="I1176" i="10"/>
  <c r="I1184" i="10"/>
  <c r="I1192" i="10"/>
  <c r="I1200" i="10"/>
  <c r="I1208" i="10"/>
  <c r="I1216" i="10"/>
  <c r="I1224" i="10"/>
  <c r="I1232" i="10"/>
  <c r="I1240" i="10"/>
  <c r="I1248" i="10"/>
  <c r="I1256" i="10"/>
  <c r="I1264" i="10"/>
  <c r="I1272" i="10"/>
  <c r="I1280" i="10"/>
  <c r="I1288" i="10"/>
  <c r="I1296" i="10"/>
  <c r="I1304" i="10"/>
  <c r="I1312" i="10"/>
  <c r="I1320" i="10"/>
  <c r="I1328" i="10"/>
  <c r="I1336" i="10"/>
  <c r="I1344" i="10"/>
  <c r="I1352" i="10"/>
  <c r="I1360" i="10"/>
  <c r="I9" i="10"/>
  <c r="I17" i="10"/>
  <c r="I25" i="10"/>
  <c r="I33" i="10"/>
  <c r="I41" i="10"/>
  <c r="I49" i="10"/>
  <c r="I57" i="10"/>
  <c r="I65" i="10"/>
  <c r="I73" i="10"/>
  <c r="I81" i="10"/>
  <c r="I89" i="10"/>
  <c r="I97" i="10"/>
  <c r="I105" i="10"/>
  <c r="I113" i="10"/>
  <c r="I121" i="10"/>
  <c r="I129" i="10"/>
  <c r="I137" i="10"/>
  <c r="I145" i="10"/>
  <c r="I153" i="10"/>
  <c r="I161" i="10"/>
  <c r="I169" i="10"/>
  <c r="I177" i="10"/>
  <c r="I185" i="10"/>
  <c r="I193" i="10"/>
  <c r="I201" i="10"/>
  <c r="I209" i="10"/>
  <c r="I217" i="10"/>
  <c r="I225" i="10"/>
  <c r="I233" i="10"/>
  <c r="I241" i="10"/>
  <c r="I249" i="10"/>
  <c r="I257" i="10"/>
  <c r="I265" i="10"/>
  <c r="I273" i="10"/>
  <c r="I281" i="10"/>
  <c r="I289" i="10"/>
  <c r="I297" i="10"/>
  <c r="I305" i="10"/>
  <c r="I313" i="10"/>
  <c r="I321" i="10"/>
  <c r="I329" i="10"/>
  <c r="I337" i="10"/>
  <c r="I345" i="10"/>
  <c r="I353" i="10"/>
  <c r="I361" i="10"/>
  <c r="I369" i="10"/>
  <c r="I377" i="10"/>
  <c r="I385" i="10"/>
  <c r="I393" i="10"/>
  <c r="I401" i="10"/>
  <c r="I409" i="10"/>
  <c r="I417" i="10"/>
  <c r="I425" i="10"/>
  <c r="I433" i="10"/>
  <c r="I441" i="10"/>
  <c r="I449" i="10"/>
  <c r="I457" i="10"/>
  <c r="I465" i="10"/>
  <c r="I473" i="10"/>
  <c r="I481" i="10"/>
  <c r="I489" i="10"/>
  <c r="I497" i="10"/>
  <c r="I505" i="10"/>
  <c r="I513" i="10"/>
  <c r="I521" i="10"/>
  <c r="I529" i="10"/>
  <c r="I537" i="10"/>
  <c r="I545" i="10"/>
  <c r="I553" i="10"/>
  <c r="I561" i="10"/>
  <c r="I569" i="10"/>
  <c r="I577" i="10"/>
  <c r="I585" i="10"/>
  <c r="I593" i="10"/>
  <c r="I601" i="10"/>
  <c r="I609" i="10"/>
  <c r="I617" i="10"/>
  <c r="I625" i="10"/>
  <c r="I633" i="10"/>
  <c r="I641" i="10"/>
  <c r="I649" i="10"/>
  <c r="I657" i="10"/>
  <c r="I665" i="10"/>
  <c r="I673" i="10"/>
  <c r="I681" i="10"/>
  <c r="I689" i="10"/>
  <c r="I697" i="10"/>
  <c r="I705" i="10"/>
  <c r="I713" i="10"/>
  <c r="I721" i="10"/>
  <c r="I729" i="10"/>
  <c r="I737" i="10"/>
  <c r="I745" i="10"/>
  <c r="I753" i="10"/>
  <c r="I761" i="10"/>
  <c r="I769" i="10"/>
  <c r="I777" i="10"/>
  <c r="I785" i="10"/>
  <c r="I793" i="10"/>
  <c r="I801" i="10"/>
  <c r="I809" i="10"/>
  <c r="I817" i="10"/>
  <c r="I825" i="10"/>
  <c r="I833" i="10"/>
  <c r="I841" i="10"/>
  <c r="I849" i="10"/>
  <c r="I857" i="10"/>
  <c r="I865" i="10"/>
  <c r="I873" i="10"/>
  <c r="I881" i="10"/>
  <c r="I889" i="10"/>
  <c r="I897" i="10"/>
  <c r="I905" i="10"/>
  <c r="I913" i="10"/>
  <c r="I921" i="10"/>
  <c r="I929" i="10"/>
  <c r="I937" i="10"/>
  <c r="I945" i="10"/>
  <c r="I953" i="10"/>
  <c r="I961" i="10"/>
  <c r="I969" i="10"/>
  <c r="I977" i="10"/>
  <c r="I985" i="10"/>
  <c r="I993" i="10"/>
  <c r="I1001" i="10"/>
  <c r="I1009" i="10"/>
  <c r="I1017" i="10"/>
  <c r="I1025" i="10"/>
  <c r="I1033" i="10"/>
  <c r="I1041" i="10"/>
  <c r="I1049" i="10"/>
  <c r="I1057" i="10"/>
  <c r="I1065" i="10"/>
  <c r="I1073" i="10"/>
  <c r="I1081" i="10"/>
  <c r="I1089" i="10"/>
  <c r="I1097" i="10"/>
  <c r="I1105" i="10"/>
  <c r="I1113" i="10"/>
  <c r="I1121" i="10"/>
  <c r="I1129" i="10"/>
  <c r="I1137" i="10"/>
  <c r="I1145" i="10"/>
  <c r="I1153" i="10"/>
  <c r="I1161" i="10"/>
  <c r="I1169" i="10"/>
  <c r="I1177" i="10"/>
  <c r="I1185" i="10"/>
  <c r="I1193" i="10"/>
  <c r="I1201" i="10"/>
  <c r="I1209" i="10"/>
  <c r="I1217" i="10"/>
  <c r="I1225" i="10"/>
  <c r="I1233" i="10"/>
  <c r="I1241" i="10"/>
  <c r="I1249" i="10"/>
  <c r="I1257" i="10"/>
  <c r="I1265" i="10"/>
  <c r="I1273" i="10"/>
  <c r="I1281" i="10"/>
  <c r="I1289" i="10"/>
  <c r="I1297" i="10"/>
  <c r="I1305" i="10"/>
  <c r="I1313" i="10"/>
  <c r="I1321" i="10"/>
  <c r="I1329" i="10"/>
  <c r="I1337" i="10"/>
  <c r="I1345" i="10"/>
  <c r="I1353" i="10"/>
  <c r="I1361" i="10"/>
  <c r="I10" i="10"/>
  <c r="I18" i="10"/>
  <c r="I26" i="10"/>
  <c r="I34" i="10"/>
  <c r="I42" i="10"/>
  <c r="I50" i="10"/>
  <c r="I58" i="10"/>
  <c r="I66" i="10"/>
  <c r="I74" i="10"/>
  <c r="I82" i="10"/>
  <c r="I90" i="10"/>
  <c r="I98" i="10"/>
  <c r="I106" i="10"/>
  <c r="I114" i="10"/>
  <c r="I122" i="10"/>
  <c r="I130" i="10"/>
  <c r="I138" i="10"/>
  <c r="I146" i="10"/>
  <c r="I154" i="10"/>
  <c r="I162" i="10"/>
  <c r="I170" i="10"/>
  <c r="I178" i="10"/>
  <c r="I186" i="10"/>
  <c r="I194" i="10"/>
  <c r="I202" i="10"/>
  <c r="I210" i="10"/>
  <c r="I218" i="10"/>
  <c r="I226" i="10"/>
  <c r="I234" i="10"/>
  <c r="I242" i="10"/>
  <c r="I250" i="10"/>
  <c r="I258" i="10"/>
  <c r="I266" i="10"/>
  <c r="I274" i="10"/>
  <c r="I282" i="10"/>
  <c r="I290" i="10"/>
  <c r="I298" i="10"/>
  <c r="I306" i="10"/>
  <c r="I314" i="10"/>
  <c r="I322" i="10"/>
  <c r="I330" i="10"/>
  <c r="I338" i="10"/>
  <c r="I346" i="10"/>
  <c r="I354" i="10"/>
  <c r="I362" i="10"/>
  <c r="I370" i="10"/>
  <c r="I378" i="10"/>
  <c r="I386" i="10"/>
  <c r="I394" i="10"/>
  <c r="I402" i="10"/>
  <c r="I410" i="10"/>
  <c r="I418" i="10"/>
  <c r="I426" i="10"/>
  <c r="I434" i="10"/>
  <c r="I442" i="10"/>
  <c r="I450" i="10"/>
  <c r="I458" i="10"/>
  <c r="I466" i="10"/>
  <c r="I474" i="10"/>
  <c r="I482" i="10"/>
  <c r="I490" i="10"/>
  <c r="I498" i="10"/>
  <c r="I506" i="10"/>
  <c r="I514" i="10"/>
  <c r="I522" i="10"/>
  <c r="I530" i="10"/>
  <c r="I538" i="10"/>
  <c r="I546" i="10"/>
  <c r="I554" i="10"/>
  <c r="I562" i="10"/>
  <c r="I570" i="10"/>
  <c r="I578" i="10"/>
  <c r="I586" i="10"/>
  <c r="I594" i="10"/>
  <c r="I602" i="10"/>
  <c r="I610" i="10"/>
  <c r="I618" i="10"/>
  <c r="I626" i="10"/>
  <c r="I634" i="10"/>
  <c r="I642" i="10"/>
  <c r="I650" i="10"/>
  <c r="I658" i="10"/>
  <c r="I666" i="10"/>
  <c r="I674" i="10"/>
  <c r="I682" i="10"/>
  <c r="I690" i="10"/>
  <c r="I698" i="10"/>
  <c r="I706" i="10"/>
  <c r="I714" i="10"/>
  <c r="I722" i="10"/>
  <c r="I730" i="10"/>
  <c r="I738" i="10"/>
  <c r="I746" i="10"/>
  <c r="I754" i="10"/>
  <c r="I762" i="10"/>
  <c r="I770" i="10"/>
  <c r="I778" i="10"/>
  <c r="I786" i="10"/>
  <c r="I794" i="10"/>
  <c r="I802" i="10"/>
  <c r="I810" i="10"/>
  <c r="I818" i="10"/>
  <c r="I826" i="10"/>
  <c r="I834" i="10"/>
  <c r="I842" i="10"/>
  <c r="I850" i="10"/>
  <c r="I858" i="10"/>
  <c r="I866" i="10"/>
  <c r="I874" i="10"/>
  <c r="I882" i="10"/>
  <c r="I890" i="10"/>
  <c r="I898" i="10"/>
  <c r="I906" i="10"/>
  <c r="I914" i="10"/>
  <c r="I922" i="10"/>
  <c r="I930" i="10"/>
  <c r="I938" i="10"/>
  <c r="I946" i="10"/>
  <c r="I954" i="10"/>
  <c r="I962" i="10"/>
  <c r="I970" i="10"/>
  <c r="I978" i="10"/>
  <c r="I986" i="10"/>
  <c r="I994" i="10"/>
  <c r="I1002" i="10"/>
  <c r="I1010" i="10"/>
  <c r="I1018" i="10"/>
  <c r="I1026" i="10"/>
  <c r="I1034" i="10"/>
  <c r="I1042" i="10"/>
  <c r="I1050" i="10"/>
  <c r="I1058" i="10"/>
  <c r="I1066" i="10"/>
  <c r="I1074" i="10"/>
  <c r="I1082" i="10"/>
  <c r="I1090" i="10"/>
  <c r="I1098" i="10"/>
  <c r="I1106" i="10"/>
  <c r="I1114" i="10"/>
  <c r="I1122" i="10"/>
  <c r="I1130" i="10"/>
  <c r="I1138" i="10"/>
  <c r="I1146" i="10"/>
  <c r="I1154" i="10"/>
  <c r="I1162" i="10"/>
  <c r="I1170" i="10"/>
  <c r="I1178" i="10"/>
  <c r="I1186" i="10"/>
  <c r="I1194" i="10"/>
  <c r="I1202" i="10"/>
  <c r="I1210" i="10"/>
  <c r="I1218" i="10"/>
  <c r="I1226" i="10"/>
  <c r="I1234" i="10"/>
  <c r="I1242" i="10"/>
  <c r="I1250" i="10"/>
  <c r="I1258" i="10"/>
  <c r="I1266" i="10"/>
  <c r="I1274" i="10"/>
  <c r="I1282" i="10"/>
  <c r="I1290" i="10"/>
  <c r="I1298" i="10"/>
  <c r="I1306" i="10"/>
  <c r="I1314" i="10"/>
  <c r="I1322" i="10"/>
  <c r="I1330" i="10"/>
  <c r="I1338" i="10"/>
  <c r="I1346" i="10"/>
  <c r="I1354" i="10"/>
  <c r="I1362" i="10"/>
  <c r="I11" i="10"/>
  <c r="I19" i="10"/>
  <c r="I27" i="10"/>
  <c r="I35" i="10"/>
  <c r="I43" i="10"/>
  <c r="I51" i="10"/>
  <c r="I59" i="10"/>
  <c r="I67" i="10"/>
  <c r="I75" i="10"/>
  <c r="I83" i="10"/>
  <c r="I91" i="10"/>
  <c r="I99" i="10"/>
  <c r="I107" i="10"/>
  <c r="I115" i="10"/>
  <c r="I123" i="10"/>
  <c r="I131" i="10"/>
  <c r="I139" i="10"/>
  <c r="I147" i="10"/>
  <c r="I155" i="10"/>
  <c r="I163" i="10"/>
  <c r="I171" i="10"/>
  <c r="I179" i="10"/>
  <c r="I187" i="10"/>
  <c r="I195" i="10"/>
  <c r="I203" i="10"/>
  <c r="I211" i="10"/>
  <c r="I219" i="10"/>
  <c r="I227" i="10"/>
  <c r="I235" i="10"/>
  <c r="I243" i="10"/>
  <c r="I251" i="10"/>
  <c r="I259" i="10"/>
  <c r="I267" i="10"/>
  <c r="I275" i="10"/>
  <c r="I283" i="10"/>
  <c r="I291" i="10"/>
  <c r="I299" i="10"/>
  <c r="I307" i="10"/>
  <c r="I315" i="10"/>
  <c r="I323" i="10"/>
  <c r="I331" i="10"/>
  <c r="I339" i="10"/>
  <c r="I347" i="10"/>
  <c r="I355" i="10"/>
  <c r="I363" i="10"/>
  <c r="I371" i="10"/>
  <c r="I379" i="10"/>
  <c r="I387" i="10"/>
  <c r="I395" i="10"/>
  <c r="I403" i="10"/>
  <c r="I411" i="10"/>
  <c r="I419" i="10"/>
  <c r="I427" i="10"/>
  <c r="I435" i="10"/>
  <c r="I443" i="10"/>
  <c r="I451" i="10"/>
  <c r="I459" i="10"/>
  <c r="I467" i="10"/>
  <c r="I475" i="10"/>
  <c r="I483" i="10"/>
  <c r="I491" i="10"/>
  <c r="I499" i="10"/>
  <c r="I507" i="10"/>
  <c r="I515" i="10"/>
  <c r="I523" i="10"/>
  <c r="I531" i="10"/>
  <c r="I539" i="10"/>
  <c r="I547" i="10"/>
  <c r="I555" i="10"/>
  <c r="I563" i="10"/>
  <c r="I571" i="10"/>
  <c r="I579" i="10"/>
  <c r="I587" i="10"/>
  <c r="I595" i="10"/>
  <c r="I603" i="10"/>
  <c r="I611" i="10"/>
  <c r="I619" i="10"/>
  <c r="I627" i="10"/>
  <c r="I635" i="10"/>
  <c r="I643" i="10"/>
  <c r="I651" i="10"/>
  <c r="I659" i="10"/>
  <c r="I667" i="10"/>
  <c r="I675" i="10"/>
  <c r="I683" i="10"/>
  <c r="I691" i="10"/>
  <c r="I699" i="10"/>
  <c r="I707" i="10"/>
  <c r="I715" i="10"/>
  <c r="I723" i="10"/>
  <c r="I731" i="10"/>
  <c r="I739" i="10"/>
  <c r="I747" i="10"/>
  <c r="I755" i="10"/>
  <c r="I763" i="10"/>
  <c r="I771" i="10"/>
  <c r="I779" i="10"/>
  <c r="I787" i="10"/>
  <c r="I795" i="10"/>
  <c r="I803" i="10"/>
  <c r="I811" i="10"/>
  <c r="I819" i="10"/>
  <c r="I827" i="10"/>
  <c r="I835" i="10"/>
  <c r="I843" i="10"/>
  <c r="I851" i="10"/>
  <c r="I859" i="10"/>
  <c r="I867" i="10"/>
  <c r="I875" i="10"/>
  <c r="I883" i="10"/>
  <c r="I891" i="10"/>
  <c r="I899" i="10"/>
  <c r="I907" i="10"/>
  <c r="I915" i="10"/>
  <c r="I923" i="10"/>
  <c r="I931" i="10"/>
  <c r="I939" i="10"/>
  <c r="I947" i="10"/>
  <c r="I955" i="10"/>
  <c r="I963" i="10"/>
  <c r="I971" i="10"/>
  <c r="I979" i="10"/>
  <c r="I987" i="10"/>
  <c r="I995" i="10"/>
  <c r="I1003" i="10"/>
  <c r="I1011" i="10"/>
  <c r="I1019" i="10"/>
  <c r="I1027" i="10"/>
  <c r="I1035" i="10"/>
  <c r="I1043" i="10"/>
  <c r="I1051" i="10"/>
  <c r="I1059" i="10"/>
  <c r="I1067" i="10"/>
  <c r="I1075" i="10"/>
  <c r="I1083" i="10"/>
  <c r="I1091" i="10"/>
  <c r="I1099" i="10"/>
  <c r="I1107" i="10"/>
  <c r="I1115" i="10"/>
  <c r="I1123" i="10"/>
  <c r="I1131" i="10"/>
  <c r="I1139" i="10"/>
  <c r="I1147" i="10"/>
  <c r="I1155" i="10"/>
  <c r="I1163" i="10"/>
  <c r="I1171" i="10"/>
  <c r="I1179" i="10"/>
  <c r="I1187" i="10"/>
  <c r="I1195" i="10"/>
  <c r="I1203" i="10"/>
  <c r="I1211" i="10"/>
  <c r="I1219" i="10"/>
  <c r="I1227" i="10"/>
  <c r="I1235" i="10"/>
  <c r="I1243" i="10"/>
  <c r="I1251" i="10"/>
  <c r="I1259" i="10"/>
  <c r="I1267" i="10"/>
  <c r="I1275" i="10"/>
  <c r="I1283" i="10"/>
  <c r="I1291" i="10"/>
  <c r="I1299" i="10"/>
  <c r="I1307" i="10"/>
  <c r="I1315" i="10"/>
  <c r="I1323" i="10"/>
  <c r="I1331" i="10"/>
  <c r="I1339" i="10"/>
  <c r="I1347" i="10"/>
  <c r="I1355" i="10"/>
  <c r="I1363" i="10"/>
  <c r="I12" i="10"/>
  <c r="I20" i="10"/>
  <c r="I28" i="10"/>
  <c r="I36" i="10"/>
  <c r="I44" i="10"/>
  <c r="I52" i="10"/>
  <c r="I60" i="10"/>
  <c r="I68" i="10"/>
  <c r="I76" i="10"/>
  <c r="I84" i="10"/>
  <c r="I92" i="10"/>
  <c r="I100" i="10"/>
  <c r="I108" i="10"/>
  <c r="I116" i="10"/>
  <c r="I124" i="10"/>
  <c r="I132" i="10"/>
  <c r="I140" i="10"/>
  <c r="I148" i="10"/>
  <c r="I156" i="10"/>
  <c r="I164" i="10"/>
  <c r="I172" i="10"/>
  <c r="I180" i="10"/>
  <c r="I188" i="10"/>
  <c r="I196" i="10"/>
  <c r="I204" i="10"/>
  <c r="I212" i="10"/>
  <c r="I220" i="10"/>
  <c r="I228" i="10"/>
  <c r="I236" i="10"/>
  <c r="I244" i="10"/>
  <c r="I252" i="10"/>
  <c r="I260" i="10"/>
  <c r="I268" i="10"/>
  <c r="I276" i="10"/>
  <c r="I284" i="10"/>
  <c r="I292" i="10"/>
  <c r="I300" i="10"/>
  <c r="I308" i="10"/>
  <c r="I316" i="10"/>
  <c r="I324" i="10"/>
  <c r="I332" i="10"/>
  <c r="I340" i="10"/>
  <c r="I348" i="10"/>
  <c r="I356" i="10"/>
  <c r="I364" i="10"/>
  <c r="I372" i="10"/>
  <c r="I380" i="10"/>
  <c r="I388" i="10"/>
  <c r="I396" i="10"/>
  <c r="I404" i="10"/>
  <c r="I412" i="10"/>
  <c r="I420" i="10"/>
  <c r="I428" i="10"/>
  <c r="I436" i="10"/>
  <c r="I444" i="10"/>
  <c r="I452" i="10"/>
  <c r="I460" i="10"/>
  <c r="I468" i="10"/>
  <c r="I476" i="10"/>
  <c r="I484" i="10"/>
  <c r="I492" i="10"/>
  <c r="I500" i="10"/>
  <c r="I508" i="10"/>
  <c r="I516" i="10"/>
  <c r="I524" i="10"/>
  <c r="I532" i="10"/>
  <c r="I540" i="10"/>
  <c r="I548" i="10"/>
  <c r="I556" i="10"/>
  <c r="I564" i="10"/>
  <c r="I572" i="10"/>
  <c r="I580" i="10"/>
  <c r="I588" i="10"/>
  <c r="I596" i="10"/>
  <c r="I604" i="10"/>
  <c r="I612" i="10"/>
  <c r="I620" i="10"/>
  <c r="I628" i="10"/>
  <c r="I636" i="10"/>
  <c r="I644" i="10"/>
  <c r="I652" i="10"/>
  <c r="I660" i="10"/>
  <c r="I668" i="10"/>
  <c r="I676" i="10"/>
  <c r="I684" i="10"/>
  <c r="I692" i="10"/>
  <c r="I700" i="10"/>
  <c r="I708" i="10"/>
  <c r="I716" i="10"/>
  <c r="I724" i="10"/>
  <c r="I732" i="10"/>
  <c r="I740" i="10"/>
  <c r="I748" i="10"/>
  <c r="I756" i="10"/>
  <c r="I764" i="10"/>
  <c r="I772" i="10"/>
  <c r="I780" i="10"/>
  <c r="I788" i="10"/>
  <c r="I796" i="10"/>
  <c r="I804" i="10"/>
  <c r="I812" i="10"/>
  <c r="I820" i="10"/>
  <c r="I828" i="10"/>
  <c r="I836" i="10"/>
  <c r="I844" i="10"/>
  <c r="I852" i="10"/>
  <c r="I860" i="10"/>
  <c r="I868" i="10"/>
  <c r="I876" i="10"/>
  <c r="I884" i="10"/>
  <c r="I892" i="10"/>
  <c r="I900" i="10"/>
  <c r="I908" i="10"/>
  <c r="I916" i="10"/>
  <c r="I924" i="10"/>
  <c r="I932" i="10"/>
  <c r="I940" i="10"/>
  <c r="I948" i="10"/>
  <c r="I956" i="10"/>
  <c r="I964" i="10"/>
  <c r="I972" i="10"/>
  <c r="I980" i="10"/>
  <c r="I988" i="10"/>
  <c r="I996" i="10"/>
  <c r="I1004" i="10"/>
  <c r="I1012" i="10"/>
  <c r="I1020" i="10"/>
  <c r="I1028" i="10"/>
  <c r="I1036" i="10"/>
  <c r="I1044" i="10"/>
  <c r="I1052" i="10"/>
  <c r="I1060" i="10"/>
  <c r="I1068" i="10"/>
  <c r="I1076" i="10"/>
  <c r="I1084" i="10"/>
  <c r="I1092" i="10"/>
  <c r="I1100" i="10"/>
  <c r="I1108" i="10"/>
  <c r="I1116" i="10"/>
  <c r="I1124" i="10"/>
  <c r="I1132" i="10"/>
  <c r="I1140" i="10"/>
  <c r="I1148" i="10"/>
  <c r="I1156" i="10"/>
  <c r="I1164" i="10"/>
  <c r="I1172" i="10"/>
  <c r="I1180" i="10"/>
  <c r="I1188" i="10"/>
  <c r="I1196" i="10"/>
  <c r="I1204" i="10"/>
  <c r="I1212" i="10"/>
  <c r="I1220" i="10"/>
  <c r="I1228" i="10"/>
  <c r="I1236" i="10"/>
  <c r="I1244" i="10"/>
  <c r="I1252" i="10"/>
  <c r="I1260" i="10"/>
  <c r="I1268" i="10"/>
  <c r="I1276" i="10"/>
  <c r="I1284" i="10"/>
  <c r="I1292" i="10"/>
  <c r="I1300" i="10"/>
  <c r="I1308" i="10"/>
  <c r="I1316" i="10"/>
  <c r="I1324" i="10"/>
  <c r="I1332" i="10"/>
  <c r="I1340" i="10"/>
  <c r="I1348" i="10"/>
  <c r="I1356" i="10"/>
  <c r="I1364" i="10"/>
  <c r="I13" i="10"/>
  <c r="I77" i="10"/>
  <c r="I141" i="10"/>
  <c r="I205" i="10"/>
  <c r="I269" i="10"/>
  <c r="I333" i="10"/>
  <c r="I397" i="10"/>
  <c r="I461" i="10"/>
  <c r="I525" i="10"/>
  <c r="I589" i="10"/>
  <c r="I653" i="10"/>
  <c r="I717" i="10"/>
  <c r="I781" i="10"/>
  <c r="I845" i="10"/>
  <c r="I909" i="10"/>
  <c r="I973" i="10"/>
  <c r="I1037" i="10"/>
  <c r="I1101" i="10"/>
  <c r="I1165" i="10"/>
  <c r="I1229" i="10"/>
  <c r="I1293" i="10"/>
  <c r="I1357" i="10"/>
  <c r="I1374" i="10"/>
  <c r="I1382" i="10"/>
  <c r="I1390" i="10"/>
  <c r="I1398" i="10"/>
  <c r="I1406" i="10"/>
  <c r="I1414" i="10"/>
  <c r="I1422" i="10"/>
  <c r="I1430" i="10"/>
  <c r="I1438" i="10"/>
  <c r="I1446" i="10"/>
  <c r="I1454" i="10"/>
  <c r="I1462" i="10"/>
  <c r="I1470" i="10"/>
  <c r="I1478" i="10"/>
  <c r="I1486" i="10"/>
  <c r="I1494" i="10"/>
  <c r="I1502" i="10"/>
  <c r="I1510" i="10"/>
  <c r="I1518" i="10"/>
  <c r="I1526" i="10"/>
  <c r="I1534" i="10"/>
  <c r="I1542" i="10"/>
  <c r="I1550" i="10"/>
  <c r="I1558" i="10"/>
  <c r="I1566" i="10"/>
  <c r="I1574" i="10"/>
  <c r="I1582" i="10"/>
  <c r="I1590" i="10"/>
  <c r="I1598" i="10"/>
  <c r="I1606" i="10"/>
  <c r="I1614" i="10"/>
  <c r="I1622" i="10"/>
  <c r="I1630" i="10"/>
  <c r="I1638" i="10"/>
  <c r="I1646" i="10"/>
  <c r="I1654" i="10"/>
  <c r="I1662" i="10"/>
  <c r="I1670" i="10"/>
  <c r="I1678" i="10"/>
  <c r="I1686" i="10"/>
  <c r="I1694" i="10"/>
  <c r="I1702" i="10"/>
  <c r="I1710" i="10"/>
  <c r="I1718" i="10"/>
  <c r="I1726" i="10"/>
  <c r="I1734" i="10"/>
  <c r="I1742" i="10"/>
  <c r="I1750" i="10"/>
  <c r="I1758" i="10"/>
  <c r="I1766" i="10"/>
  <c r="I1774" i="10"/>
  <c r="I1782" i="10"/>
  <c r="I1790" i="10"/>
  <c r="I1798" i="10"/>
  <c r="I1806" i="10"/>
  <c r="I1814" i="10"/>
  <c r="I1822" i="10"/>
  <c r="I1830" i="10"/>
  <c r="I1838" i="10"/>
  <c r="I1846" i="10"/>
  <c r="I1854" i="10"/>
  <c r="I1862" i="10"/>
  <c r="I1870" i="10"/>
  <c r="I1878" i="10"/>
  <c r="I1886" i="10"/>
  <c r="I1894" i="10"/>
  <c r="I1902" i="10"/>
  <c r="I1910" i="10"/>
  <c r="I1918" i="10"/>
  <c r="I1926" i="10"/>
  <c r="I1934" i="10"/>
  <c r="I1942" i="10"/>
  <c r="I1950" i="10"/>
  <c r="I1958" i="10"/>
  <c r="I1966" i="10"/>
  <c r="I1974" i="10"/>
  <c r="I1982" i="10"/>
  <c r="I1990" i="10"/>
  <c r="I1998" i="10"/>
  <c r="I2006" i="10"/>
  <c r="I2014" i="10"/>
  <c r="I2022" i="10"/>
  <c r="I2030" i="10"/>
  <c r="I2038" i="10"/>
  <c r="I2046" i="10"/>
  <c r="I2054" i="10"/>
  <c r="I2062" i="10"/>
  <c r="I2070" i="10"/>
  <c r="I2078" i="10"/>
  <c r="I2086" i="10"/>
  <c r="I2094" i="10"/>
  <c r="I2102" i="10"/>
  <c r="I2110" i="10"/>
  <c r="I2118" i="10"/>
  <c r="I2126" i="10"/>
  <c r="I2134" i="10"/>
  <c r="I2142" i="10"/>
  <c r="I2150" i="10"/>
  <c r="I2158" i="10"/>
  <c r="I2166" i="10"/>
  <c r="I2174" i="10"/>
  <c r="I2182" i="10"/>
  <c r="I2190" i="10"/>
  <c r="I2198" i="10"/>
  <c r="I2206" i="10"/>
  <c r="I2214" i="10"/>
  <c r="I2222" i="10"/>
  <c r="I2230" i="10"/>
  <c r="I2238" i="10"/>
  <c r="I2246" i="10"/>
  <c r="I2254" i="10"/>
  <c r="I2262" i="10"/>
  <c r="I2270" i="10"/>
  <c r="I2278" i="10"/>
  <c r="I2286" i="10"/>
  <c r="I2294" i="10"/>
  <c r="I2302" i="10"/>
  <c r="I2310" i="10"/>
  <c r="I2318" i="10"/>
  <c r="I2326" i="10"/>
  <c r="I2334" i="10"/>
  <c r="I2342" i="10"/>
  <c r="I2350" i="10"/>
  <c r="I2358" i="10"/>
  <c r="I2366" i="10"/>
  <c r="I2374" i="10"/>
  <c r="I2382" i="10"/>
  <c r="I2390" i="10"/>
  <c r="I2398" i="10"/>
  <c r="I2406" i="10"/>
  <c r="I2414" i="10"/>
  <c r="I2422" i="10"/>
  <c r="I2430" i="10"/>
  <c r="I2438" i="10"/>
  <c r="I2446" i="10"/>
  <c r="I2454" i="10"/>
  <c r="I2462" i="10"/>
  <c r="I2470" i="10"/>
  <c r="I2478" i="10"/>
  <c r="I2486" i="10"/>
  <c r="I2494" i="10"/>
  <c r="I2502" i="10"/>
  <c r="I2510" i="10"/>
  <c r="I2518" i="10"/>
  <c r="I2526" i="10"/>
  <c r="I2534" i="10"/>
  <c r="I2542" i="10"/>
  <c r="I2550" i="10"/>
  <c r="I2558" i="10"/>
  <c r="I21" i="10"/>
  <c r="I85" i="10"/>
  <c r="I149" i="10"/>
  <c r="I213" i="10"/>
  <c r="I277" i="10"/>
  <c r="I341" i="10"/>
  <c r="I405" i="10"/>
  <c r="I469" i="10"/>
  <c r="I533" i="10"/>
  <c r="I597" i="10"/>
  <c r="I661" i="10"/>
  <c r="I725" i="10"/>
  <c r="I789" i="10"/>
  <c r="I853" i="10"/>
  <c r="I917" i="10"/>
  <c r="I981" i="10"/>
  <c r="I1045" i="10"/>
  <c r="I1109" i="10"/>
  <c r="I1173" i="10"/>
  <c r="I1237" i="10"/>
  <c r="I1301" i="10"/>
  <c r="I1365" i="10"/>
  <c r="I1375" i="10"/>
  <c r="I1383" i="10"/>
  <c r="I1391" i="10"/>
  <c r="I1399" i="10"/>
  <c r="I1407" i="10"/>
  <c r="I1415" i="10"/>
  <c r="I1423" i="10"/>
  <c r="I1431" i="10"/>
  <c r="I1439" i="10"/>
  <c r="I1447" i="10"/>
  <c r="I1455" i="10"/>
  <c r="I1463" i="10"/>
  <c r="I1471" i="10"/>
  <c r="I1479" i="10"/>
  <c r="I1487" i="10"/>
  <c r="I1495" i="10"/>
  <c r="I1503" i="10"/>
  <c r="I1511" i="10"/>
  <c r="I1519" i="10"/>
  <c r="I1527" i="10"/>
  <c r="I1535" i="10"/>
  <c r="I1543" i="10"/>
  <c r="I1551" i="10"/>
  <c r="I1559" i="10"/>
  <c r="I1567" i="10"/>
  <c r="I1575" i="10"/>
  <c r="I1583" i="10"/>
  <c r="I1591" i="10"/>
  <c r="I1599" i="10"/>
  <c r="I1607" i="10"/>
  <c r="I1615" i="10"/>
  <c r="I1623" i="10"/>
  <c r="I1631" i="10"/>
  <c r="I1639" i="10"/>
  <c r="I1647" i="10"/>
  <c r="I1655" i="10"/>
  <c r="I1663" i="10"/>
  <c r="I1671" i="10"/>
  <c r="I1679" i="10"/>
  <c r="I1687" i="10"/>
  <c r="I1695" i="10"/>
  <c r="I1703" i="10"/>
  <c r="I1711" i="10"/>
  <c r="I1719" i="10"/>
  <c r="I1727" i="10"/>
  <c r="I1735" i="10"/>
  <c r="I1743" i="10"/>
  <c r="I1751" i="10"/>
  <c r="I1759" i="10"/>
  <c r="I1767" i="10"/>
  <c r="I1775" i="10"/>
  <c r="I1783" i="10"/>
  <c r="I1791" i="10"/>
  <c r="I1799" i="10"/>
  <c r="I1807" i="10"/>
  <c r="I1815" i="10"/>
  <c r="I1823" i="10"/>
  <c r="I1831" i="10"/>
  <c r="I1839" i="10"/>
  <c r="I1847" i="10"/>
  <c r="I1855" i="10"/>
  <c r="I1863" i="10"/>
  <c r="I1871" i="10"/>
  <c r="I1879" i="10"/>
  <c r="I1887" i="10"/>
  <c r="I1895" i="10"/>
  <c r="I1903" i="10"/>
  <c r="I1911" i="10"/>
  <c r="I1919" i="10"/>
  <c r="I1927" i="10"/>
  <c r="I1935" i="10"/>
  <c r="I1943" i="10"/>
  <c r="I1951" i="10"/>
  <c r="I1959" i="10"/>
  <c r="I1967" i="10"/>
  <c r="I1975" i="10"/>
  <c r="I1983" i="10"/>
  <c r="I1991" i="10"/>
  <c r="I1999" i="10"/>
  <c r="I2007" i="10"/>
  <c r="I2015" i="10"/>
  <c r="I2023" i="10"/>
  <c r="I2031" i="10"/>
  <c r="I2039" i="10"/>
  <c r="I2047" i="10"/>
  <c r="I2055" i="10"/>
  <c r="I2063" i="10"/>
  <c r="I2071" i="10"/>
  <c r="I2079" i="10"/>
  <c r="I2087" i="10"/>
  <c r="I2095" i="10"/>
  <c r="I2103" i="10"/>
  <c r="I2111" i="10"/>
  <c r="I2119" i="10"/>
  <c r="I2127" i="10"/>
  <c r="I2135" i="10"/>
  <c r="I2143" i="10"/>
  <c r="I2151" i="10"/>
  <c r="I2159" i="10"/>
  <c r="I2167" i="10"/>
  <c r="I2175" i="10"/>
  <c r="I2183" i="10"/>
  <c r="I2191" i="10"/>
  <c r="I2199" i="10"/>
  <c r="I2207" i="10"/>
  <c r="I2215" i="10"/>
  <c r="I2223" i="10"/>
  <c r="I2231" i="10"/>
  <c r="I2239" i="10"/>
  <c r="I2247" i="10"/>
  <c r="I2255" i="10"/>
  <c r="I2263" i="10"/>
  <c r="I2271" i="10"/>
  <c r="I2279" i="10"/>
  <c r="I2287" i="10"/>
  <c r="I2295" i="10"/>
  <c r="I2303" i="10"/>
  <c r="I2311" i="10"/>
  <c r="I2319" i="10"/>
  <c r="I2327" i="10"/>
  <c r="I2335" i="10"/>
  <c r="I2343" i="10"/>
  <c r="I2351" i="10"/>
  <c r="I2359" i="10"/>
  <c r="I2367" i="10"/>
  <c r="I2375" i="10"/>
  <c r="I2383" i="10"/>
  <c r="I2391" i="10"/>
  <c r="I2399" i="10"/>
  <c r="I2407" i="10"/>
  <c r="I2415" i="10"/>
  <c r="I2423" i="10"/>
  <c r="I2431" i="10"/>
  <c r="I2439" i="10"/>
  <c r="I2447" i="10"/>
  <c r="I2455" i="10"/>
  <c r="I2463" i="10"/>
  <c r="I2471" i="10"/>
  <c r="I2479" i="10"/>
  <c r="I2487" i="10"/>
  <c r="I2495" i="10"/>
  <c r="I2503" i="10"/>
  <c r="I2511" i="10"/>
  <c r="I2519" i="10"/>
  <c r="I2527" i="10"/>
  <c r="I2535" i="10"/>
  <c r="I2543" i="10"/>
  <c r="I2551" i="10"/>
  <c r="I2559" i="10"/>
  <c r="I29" i="10"/>
  <c r="I93" i="10"/>
  <c r="I157" i="10"/>
  <c r="I221" i="10"/>
  <c r="I285" i="10"/>
  <c r="I349" i="10"/>
  <c r="I413" i="10"/>
  <c r="I477" i="10"/>
  <c r="I541" i="10"/>
  <c r="I605" i="10"/>
  <c r="I669" i="10"/>
  <c r="I733" i="10"/>
  <c r="I797" i="10"/>
  <c r="I861" i="10"/>
  <c r="I925" i="10"/>
  <c r="I989" i="10"/>
  <c r="I1053" i="10"/>
  <c r="I1117" i="10"/>
  <c r="I1181" i="10"/>
  <c r="I1245" i="10"/>
  <c r="I1309" i="10"/>
  <c r="I1368" i="10"/>
  <c r="I1376" i="10"/>
  <c r="I1384" i="10"/>
  <c r="I1392" i="10"/>
  <c r="I1400" i="10"/>
  <c r="I1408" i="10"/>
  <c r="I1416" i="10"/>
  <c r="I1424" i="10"/>
  <c r="I1432" i="10"/>
  <c r="I1440" i="10"/>
  <c r="I1448" i="10"/>
  <c r="I1456" i="10"/>
  <c r="I1464" i="10"/>
  <c r="I1472" i="10"/>
  <c r="I1480" i="10"/>
  <c r="I1488" i="10"/>
  <c r="I1496" i="10"/>
  <c r="I1504" i="10"/>
  <c r="I1512" i="10"/>
  <c r="I1520" i="10"/>
  <c r="I1528" i="10"/>
  <c r="I1536" i="10"/>
  <c r="I1544" i="10"/>
  <c r="I1552" i="10"/>
  <c r="I1560" i="10"/>
  <c r="I1568" i="10"/>
  <c r="I1576" i="10"/>
  <c r="I1584" i="10"/>
  <c r="I1592" i="10"/>
  <c r="I1600" i="10"/>
  <c r="I1608" i="10"/>
  <c r="I1616" i="10"/>
  <c r="I1624" i="10"/>
  <c r="I1632" i="10"/>
  <c r="I1640" i="10"/>
  <c r="I1648" i="10"/>
  <c r="I1656" i="10"/>
  <c r="I1664" i="10"/>
  <c r="I1672" i="10"/>
  <c r="I1680" i="10"/>
  <c r="I1688" i="10"/>
  <c r="I1696" i="10"/>
  <c r="I1704" i="10"/>
  <c r="I1712" i="10"/>
  <c r="I1720" i="10"/>
  <c r="I1728" i="10"/>
  <c r="I1736" i="10"/>
  <c r="I1744" i="10"/>
  <c r="I1752" i="10"/>
  <c r="I1760" i="10"/>
  <c r="I1768" i="10"/>
  <c r="I1776" i="10"/>
  <c r="I1784" i="10"/>
  <c r="I1792" i="10"/>
  <c r="I1800" i="10"/>
  <c r="I1808" i="10"/>
  <c r="I1816" i="10"/>
  <c r="I1824" i="10"/>
  <c r="I1832" i="10"/>
  <c r="I1840" i="10"/>
  <c r="I1848" i="10"/>
  <c r="I1856" i="10"/>
  <c r="I1864" i="10"/>
  <c r="I1872" i="10"/>
  <c r="I1880" i="10"/>
  <c r="I1888" i="10"/>
  <c r="I1896" i="10"/>
  <c r="I1904" i="10"/>
  <c r="I1912" i="10"/>
  <c r="I1920" i="10"/>
  <c r="I1928" i="10"/>
  <c r="I1936" i="10"/>
  <c r="I1944" i="10"/>
  <c r="I1952" i="10"/>
  <c r="I1960" i="10"/>
  <c r="I1968" i="10"/>
  <c r="I1976" i="10"/>
  <c r="I1984" i="10"/>
  <c r="I1992" i="10"/>
  <c r="I2000" i="10"/>
  <c r="I2008" i="10"/>
  <c r="I2016" i="10"/>
  <c r="I2024" i="10"/>
  <c r="I2032" i="10"/>
  <c r="I2040" i="10"/>
  <c r="I2048" i="10"/>
  <c r="I2056" i="10"/>
  <c r="I2064" i="10"/>
  <c r="I2072" i="10"/>
  <c r="I2080" i="10"/>
  <c r="I2088" i="10"/>
  <c r="I2096" i="10"/>
  <c r="I2104" i="10"/>
  <c r="I2112" i="10"/>
  <c r="I2120" i="10"/>
  <c r="I2128" i="10"/>
  <c r="I2136" i="10"/>
  <c r="I2144" i="10"/>
  <c r="I2152" i="10"/>
  <c r="I2160" i="10"/>
  <c r="I2168" i="10"/>
  <c r="I2176" i="10"/>
  <c r="I2184" i="10"/>
  <c r="I2192" i="10"/>
  <c r="I2200" i="10"/>
  <c r="I2208" i="10"/>
  <c r="I2216" i="10"/>
  <c r="I2224" i="10"/>
  <c r="I2232" i="10"/>
  <c r="I2240" i="10"/>
  <c r="I2248" i="10"/>
  <c r="I2256" i="10"/>
  <c r="I2264" i="10"/>
  <c r="I2272" i="10"/>
  <c r="I2280" i="10"/>
  <c r="I2288" i="10"/>
  <c r="I2296" i="10"/>
  <c r="I2304" i="10"/>
  <c r="I2312" i="10"/>
  <c r="I2320" i="10"/>
  <c r="I2328" i="10"/>
  <c r="I2336" i="10"/>
  <c r="I2344" i="10"/>
  <c r="I2352" i="10"/>
  <c r="I2360" i="10"/>
  <c r="I2368" i="10"/>
  <c r="I2376" i="10"/>
  <c r="I2384" i="10"/>
  <c r="I2392" i="10"/>
  <c r="I2400" i="10"/>
  <c r="I2408" i="10"/>
  <c r="I2416" i="10"/>
  <c r="I2424" i="10"/>
  <c r="I2432" i="10"/>
  <c r="I2440" i="10"/>
  <c r="I2448" i="10"/>
  <c r="I2456" i="10"/>
  <c r="I2464" i="10"/>
  <c r="I2472" i="10"/>
  <c r="I2480" i="10"/>
  <c r="I2488" i="10"/>
  <c r="I2496" i="10"/>
  <c r="I2504" i="10"/>
  <c r="I2512" i="10"/>
  <c r="I2520" i="10"/>
  <c r="I2528" i="10"/>
  <c r="I2536" i="10"/>
  <c r="I2544" i="10"/>
  <c r="I2552" i="10"/>
  <c r="I2560" i="10"/>
  <c r="I37" i="10"/>
  <c r="I101" i="10"/>
  <c r="I165" i="10"/>
  <c r="I229" i="10"/>
  <c r="I293" i="10"/>
  <c r="I357" i="10"/>
  <c r="I421" i="10"/>
  <c r="I485" i="10"/>
  <c r="I549" i="10"/>
  <c r="I613" i="10"/>
  <c r="I677" i="10"/>
  <c r="I741" i="10"/>
  <c r="I805" i="10"/>
  <c r="I869" i="10"/>
  <c r="I933" i="10"/>
  <c r="I997" i="10"/>
  <c r="I1061" i="10"/>
  <c r="I1125" i="10"/>
  <c r="I1189" i="10"/>
  <c r="I1253" i="10"/>
  <c r="I1317" i="10"/>
  <c r="I1369" i="10"/>
  <c r="I1377" i="10"/>
  <c r="I1385" i="10"/>
  <c r="I1393" i="10"/>
  <c r="I1401" i="10"/>
  <c r="I1409" i="10"/>
  <c r="I1417" i="10"/>
  <c r="I1425" i="10"/>
  <c r="I1433" i="10"/>
  <c r="I1441" i="10"/>
  <c r="I1449" i="10"/>
  <c r="I1457" i="10"/>
  <c r="I1465" i="10"/>
  <c r="I1473" i="10"/>
  <c r="I1481" i="10"/>
  <c r="I1489" i="10"/>
  <c r="I1497" i="10"/>
  <c r="I1505" i="10"/>
  <c r="I1513" i="10"/>
  <c r="I1521" i="10"/>
  <c r="I1529" i="10"/>
  <c r="I1537" i="10"/>
  <c r="I1545" i="10"/>
  <c r="I1553" i="10"/>
  <c r="I1561" i="10"/>
  <c r="I1569" i="10"/>
  <c r="I1577" i="10"/>
  <c r="I1585" i="10"/>
  <c r="I1593" i="10"/>
  <c r="I1601" i="10"/>
  <c r="I1609" i="10"/>
  <c r="I1617" i="10"/>
  <c r="I1625" i="10"/>
  <c r="I1633" i="10"/>
  <c r="I1641" i="10"/>
  <c r="I1649" i="10"/>
  <c r="I1657" i="10"/>
  <c r="I1665" i="10"/>
  <c r="I1673" i="10"/>
  <c r="I1681" i="10"/>
  <c r="I1689" i="10"/>
  <c r="I1697" i="10"/>
  <c r="I1705" i="10"/>
  <c r="I1713" i="10"/>
  <c r="I1721" i="10"/>
  <c r="I1729" i="10"/>
  <c r="I1737" i="10"/>
  <c r="I1745" i="10"/>
  <c r="I1753" i="10"/>
  <c r="I1761" i="10"/>
  <c r="I1769" i="10"/>
  <c r="I1777" i="10"/>
  <c r="I1785" i="10"/>
  <c r="I1793" i="10"/>
  <c r="I1801" i="10"/>
  <c r="I1809" i="10"/>
  <c r="I1817" i="10"/>
  <c r="I1825" i="10"/>
  <c r="I1833" i="10"/>
  <c r="I1841" i="10"/>
  <c r="I1849" i="10"/>
  <c r="I1857" i="10"/>
  <c r="I1865" i="10"/>
  <c r="I1873" i="10"/>
  <c r="I1881" i="10"/>
  <c r="I1889" i="10"/>
  <c r="I1897" i="10"/>
  <c r="I1905" i="10"/>
  <c r="I1913" i="10"/>
  <c r="I1921" i="10"/>
  <c r="I1929" i="10"/>
  <c r="I1937" i="10"/>
  <c r="I1945" i="10"/>
  <c r="I1953" i="10"/>
  <c r="I1961" i="10"/>
  <c r="I1969" i="10"/>
  <c r="I1977" i="10"/>
  <c r="I1985" i="10"/>
  <c r="I1993" i="10"/>
  <c r="I2001" i="10"/>
  <c r="I2009" i="10"/>
  <c r="I2017" i="10"/>
  <c r="I2025" i="10"/>
  <c r="I2033" i="10"/>
  <c r="I2041" i="10"/>
  <c r="I2049" i="10"/>
  <c r="I2057" i="10"/>
  <c r="I2065" i="10"/>
  <c r="I2073" i="10"/>
  <c r="I2081" i="10"/>
  <c r="I2089" i="10"/>
  <c r="I2097" i="10"/>
  <c r="I2105" i="10"/>
  <c r="I2113" i="10"/>
  <c r="I2121" i="10"/>
  <c r="I2129" i="10"/>
  <c r="I2137" i="10"/>
  <c r="I2145" i="10"/>
  <c r="I2153" i="10"/>
  <c r="I2161" i="10"/>
  <c r="I2169" i="10"/>
  <c r="I2177" i="10"/>
  <c r="I2185" i="10"/>
  <c r="I2193" i="10"/>
  <c r="I2201" i="10"/>
  <c r="I2209" i="10"/>
  <c r="I2217" i="10"/>
  <c r="I2225" i="10"/>
  <c r="I2233" i="10"/>
  <c r="I2241" i="10"/>
  <c r="I2249" i="10"/>
  <c r="I2257" i="10"/>
  <c r="I2265" i="10"/>
  <c r="I2273" i="10"/>
  <c r="I2281" i="10"/>
  <c r="I2289" i="10"/>
  <c r="I2297" i="10"/>
  <c r="I2305" i="10"/>
  <c r="I2313" i="10"/>
  <c r="I2321" i="10"/>
  <c r="I2329" i="10"/>
  <c r="I2337" i="10"/>
  <c r="I2345" i="10"/>
  <c r="I2353" i="10"/>
  <c r="I2361" i="10"/>
  <c r="I2369" i="10"/>
  <c r="I2377" i="10"/>
  <c r="I2385" i="10"/>
  <c r="I2393" i="10"/>
  <c r="I2401" i="10"/>
  <c r="I2409" i="10"/>
  <c r="I2417" i="10"/>
  <c r="I2425" i="10"/>
  <c r="I2433" i="10"/>
  <c r="I2441" i="10"/>
  <c r="I2449" i="10"/>
  <c r="I2457" i="10"/>
  <c r="I2465" i="10"/>
  <c r="I2473" i="10"/>
  <c r="I2481" i="10"/>
  <c r="I2489" i="10"/>
  <c r="I2497" i="10"/>
  <c r="I2505" i="10"/>
  <c r="I2513" i="10"/>
  <c r="I2521" i="10"/>
  <c r="I2529" i="10"/>
  <c r="I2537" i="10"/>
  <c r="I2545" i="10"/>
  <c r="I2553" i="10"/>
  <c r="I45" i="10"/>
  <c r="I109" i="10"/>
  <c r="I173" i="10"/>
  <c r="I237" i="10"/>
  <c r="I301" i="10"/>
  <c r="I365" i="10"/>
  <c r="I429" i="10"/>
  <c r="I493" i="10"/>
  <c r="I557" i="10"/>
  <c r="I621" i="10"/>
  <c r="I685" i="10"/>
  <c r="I749" i="10"/>
  <c r="I813" i="10"/>
  <c r="I877" i="10"/>
  <c r="I941" i="10"/>
  <c r="I1005" i="10"/>
  <c r="I1069" i="10"/>
  <c r="I1133" i="10"/>
  <c r="I1197" i="10"/>
  <c r="I1261" i="10"/>
  <c r="I1325" i="10"/>
  <c r="I1370" i="10"/>
  <c r="I1378" i="10"/>
  <c r="I1386" i="10"/>
  <c r="I1394" i="10"/>
  <c r="I1402" i="10"/>
  <c r="I1410" i="10"/>
  <c r="I1418" i="10"/>
  <c r="I1426" i="10"/>
  <c r="I1434" i="10"/>
  <c r="I1442" i="10"/>
  <c r="I1450" i="10"/>
  <c r="I1458" i="10"/>
  <c r="I1466" i="10"/>
  <c r="I1474" i="10"/>
  <c r="I1482" i="10"/>
  <c r="I1490" i="10"/>
  <c r="I1498" i="10"/>
  <c r="I1506" i="10"/>
  <c r="I1514" i="10"/>
  <c r="I1522" i="10"/>
  <c r="I1530" i="10"/>
  <c r="I1538" i="10"/>
  <c r="I1546" i="10"/>
  <c r="I1554" i="10"/>
  <c r="I1562" i="10"/>
  <c r="I1570" i="10"/>
  <c r="I1578" i="10"/>
  <c r="I1586" i="10"/>
  <c r="I1594" i="10"/>
  <c r="I1602" i="10"/>
  <c r="I1610" i="10"/>
  <c r="I1618" i="10"/>
  <c r="I1626" i="10"/>
  <c r="I1634" i="10"/>
  <c r="I1642" i="10"/>
  <c r="I1650" i="10"/>
  <c r="I1658" i="10"/>
  <c r="I1666" i="10"/>
  <c r="I1674" i="10"/>
  <c r="I1682" i="10"/>
  <c r="I1690" i="10"/>
  <c r="I1698" i="10"/>
  <c r="I1706" i="10"/>
  <c r="I1714" i="10"/>
  <c r="I1722" i="10"/>
  <c r="I1730" i="10"/>
  <c r="I1738" i="10"/>
  <c r="I1746" i="10"/>
  <c r="I1754" i="10"/>
  <c r="I1762" i="10"/>
  <c r="I1770" i="10"/>
  <c r="I1778" i="10"/>
  <c r="I1786" i="10"/>
  <c r="I1794" i="10"/>
  <c r="I1802" i="10"/>
  <c r="I1810" i="10"/>
  <c r="I1818" i="10"/>
  <c r="I1826" i="10"/>
  <c r="I1834" i="10"/>
  <c r="I1842" i="10"/>
  <c r="I1850" i="10"/>
  <c r="I1858" i="10"/>
  <c r="I1866" i="10"/>
  <c r="I1874" i="10"/>
  <c r="I1882" i="10"/>
  <c r="I1890" i="10"/>
  <c r="I1898" i="10"/>
  <c r="I1906" i="10"/>
  <c r="I1914" i="10"/>
  <c r="I1922" i="10"/>
  <c r="I1930" i="10"/>
  <c r="I1938" i="10"/>
  <c r="I1946" i="10"/>
  <c r="I1954" i="10"/>
  <c r="I1962" i="10"/>
  <c r="I1970" i="10"/>
  <c r="I1978" i="10"/>
  <c r="I1986" i="10"/>
  <c r="I1994" i="10"/>
  <c r="I2002" i="10"/>
  <c r="I2010" i="10"/>
  <c r="I2018" i="10"/>
  <c r="I2026" i="10"/>
  <c r="I2034" i="10"/>
  <c r="I2042" i="10"/>
  <c r="I2050" i="10"/>
  <c r="I2058" i="10"/>
  <c r="I2066" i="10"/>
  <c r="I2074" i="10"/>
  <c r="I2082" i="10"/>
  <c r="I2090" i="10"/>
  <c r="I2098" i="10"/>
  <c r="I2106" i="10"/>
  <c r="I2114" i="10"/>
  <c r="I2122" i="10"/>
  <c r="I2130" i="10"/>
  <c r="I2138" i="10"/>
  <c r="I2146" i="10"/>
  <c r="I2154" i="10"/>
  <c r="I2162" i="10"/>
  <c r="I2170" i="10"/>
  <c r="I2178" i="10"/>
  <c r="I2186" i="10"/>
  <c r="I2194" i="10"/>
  <c r="I2202" i="10"/>
  <c r="I2210" i="10"/>
  <c r="I2218" i="10"/>
  <c r="I2226" i="10"/>
  <c r="I2234" i="10"/>
  <c r="I2242" i="10"/>
  <c r="I2250" i="10"/>
  <c r="I2258" i="10"/>
  <c r="I2266" i="10"/>
  <c r="I2274" i="10"/>
  <c r="I2282" i="10"/>
  <c r="I2290" i="10"/>
  <c r="I2298" i="10"/>
  <c r="I2306" i="10"/>
  <c r="I2314" i="10"/>
  <c r="I2322" i="10"/>
  <c r="I2330" i="10"/>
  <c r="I2338" i="10"/>
  <c r="I2346" i="10"/>
  <c r="I2354" i="10"/>
  <c r="I2362" i="10"/>
  <c r="I2370" i="10"/>
  <c r="I2378" i="10"/>
  <c r="I2386" i="10"/>
  <c r="I2394" i="10"/>
  <c r="I2402" i="10"/>
  <c r="I2410" i="10"/>
  <c r="I2418" i="10"/>
  <c r="I2426" i="10"/>
  <c r="I2434" i="10"/>
  <c r="I2442" i="10"/>
  <c r="I2450" i="10"/>
  <c r="I2458" i="10"/>
  <c r="I2466" i="10"/>
  <c r="I2474" i="10"/>
  <c r="I2482" i="10"/>
  <c r="I2490" i="10"/>
  <c r="I2498" i="10"/>
  <c r="I2506" i="10"/>
  <c r="I2514" i="10"/>
  <c r="I2522" i="10"/>
  <c r="I2530" i="10"/>
  <c r="I2538" i="10"/>
  <c r="I2546" i="10"/>
  <c r="I2554" i="10"/>
  <c r="I53" i="10"/>
  <c r="I117" i="10"/>
  <c r="I181" i="10"/>
  <c r="I245" i="10"/>
  <c r="I309" i="10"/>
  <c r="I373" i="10"/>
  <c r="I437" i="10"/>
  <c r="I501" i="10"/>
  <c r="I565" i="10"/>
  <c r="I629" i="10"/>
  <c r="I693" i="10"/>
  <c r="I757" i="10"/>
  <c r="I821" i="10"/>
  <c r="I885" i="10"/>
  <c r="I949" i="10"/>
  <c r="I1013" i="10"/>
  <c r="I1077" i="10"/>
  <c r="I1141" i="10"/>
  <c r="I1205" i="10"/>
  <c r="I1269" i="10"/>
  <c r="I1333" i="10"/>
  <c r="I1371" i="10"/>
  <c r="I1379" i="10"/>
  <c r="I1387" i="10"/>
  <c r="I1395" i="10"/>
  <c r="I1403" i="10"/>
  <c r="I1411" i="10"/>
  <c r="I1419" i="10"/>
  <c r="I1427" i="10"/>
  <c r="I1435" i="10"/>
  <c r="I1443" i="10"/>
  <c r="I1451" i="10"/>
  <c r="I1459" i="10"/>
  <c r="I1467" i="10"/>
  <c r="I1475" i="10"/>
  <c r="I1483" i="10"/>
  <c r="I1491" i="10"/>
  <c r="I1499" i="10"/>
  <c r="I1507" i="10"/>
  <c r="I1515" i="10"/>
  <c r="I1523" i="10"/>
  <c r="I1531" i="10"/>
  <c r="I1539" i="10"/>
  <c r="I1547" i="10"/>
  <c r="I1555" i="10"/>
  <c r="I1563" i="10"/>
  <c r="I1571" i="10"/>
  <c r="I1579" i="10"/>
  <c r="I1587" i="10"/>
  <c r="I1595" i="10"/>
  <c r="I1603" i="10"/>
  <c r="I1611" i="10"/>
  <c r="I1619" i="10"/>
  <c r="I1627" i="10"/>
  <c r="I1635" i="10"/>
  <c r="I1643" i="10"/>
  <c r="I1651" i="10"/>
  <c r="I1659" i="10"/>
  <c r="I1667" i="10"/>
  <c r="I1675" i="10"/>
  <c r="I1683" i="10"/>
  <c r="I1691" i="10"/>
  <c r="I1699" i="10"/>
  <c r="I1707" i="10"/>
  <c r="I1715" i="10"/>
  <c r="I1723" i="10"/>
  <c r="I1731" i="10"/>
  <c r="I1739" i="10"/>
  <c r="I1747" i="10"/>
  <c r="I1755" i="10"/>
  <c r="I1763" i="10"/>
  <c r="I1771" i="10"/>
  <c r="I1779" i="10"/>
  <c r="I1787" i="10"/>
  <c r="I1795" i="10"/>
  <c r="I1803" i="10"/>
  <c r="I1811" i="10"/>
  <c r="I1819" i="10"/>
  <c r="I1827" i="10"/>
  <c r="I1835" i="10"/>
  <c r="I1843" i="10"/>
  <c r="I1851" i="10"/>
  <c r="I1859" i="10"/>
  <c r="I1867" i="10"/>
  <c r="I1875" i="10"/>
  <c r="I1883" i="10"/>
  <c r="I1891" i="10"/>
  <c r="I1899" i="10"/>
  <c r="I1907" i="10"/>
  <c r="I1915" i="10"/>
  <c r="I1923" i="10"/>
  <c r="I1931" i="10"/>
  <c r="I1939" i="10"/>
  <c r="I1947" i="10"/>
  <c r="I1955" i="10"/>
  <c r="I1963" i="10"/>
  <c r="I1971" i="10"/>
  <c r="I1979" i="10"/>
  <c r="I1987" i="10"/>
  <c r="I1995" i="10"/>
  <c r="I2003" i="10"/>
  <c r="I2011" i="10"/>
  <c r="I2019" i="10"/>
  <c r="I2027" i="10"/>
  <c r="I2035" i="10"/>
  <c r="I2043" i="10"/>
  <c r="I2051" i="10"/>
  <c r="I2059" i="10"/>
  <c r="I2067" i="10"/>
  <c r="I2075" i="10"/>
  <c r="I2083" i="10"/>
  <c r="I2091" i="10"/>
  <c r="I2099" i="10"/>
  <c r="I2107" i="10"/>
  <c r="I2115" i="10"/>
  <c r="I2123" i="10"/>
  <c r="I2131" i="10"/>
  <c r="I2139" i="10"/>
  <c r="I2147" i="10"/>
  <c r="I2155" i="10"/>
  <c r="I2163" i="10"/>
  <c r="I2171" i="10"/>
  <c r="I2179" i="10"/>
  <c r="I2187" i="10"/>
  <c r="I2195" i="10"/>
  <c r="I2203" i="10"/>
  <c r="I2211" i="10"/>
  <c r="I2219" i="10"/>
  <c r="I2227" i="10"/>
  <c r="I2235" i="10"/>
  <c r="I2243" i="10"/>
  <c r="I2251" i="10"/>
  <c r="I2259" i="10"/>
  <c r="I2267" i="10"/>
  <c r="I2275" i="10"/>
  <c r="I2283" i="10"/>
  <c r="I2291" i="10"/>
  <c r="I2299" i="10"/>
  <c r="I2307" i="10"/>
  <c r="I2315" i="10"/>
  <c r="I2323" i="10"/>
  <c r="I2331" i="10"/>
  <c r="I2339" i="10"/>
  <c r="I2347" i="10"/>
  <c r="I2355" i="10"/>
  <c r="I2363" i="10"/>
  <c r="I2371" i="10"/>
  <c r="I2379" i="10"/>
  <c r="I2387" i="10"/>
  <c r="I2395" i="10"/>
  <c r="I2403" i="10"/>
  <c r="I2411" i="10"/>
  <c r="I2419" i="10"/>
  <c r="I2427" i="10"/>
  <c r="I2435" i="10"/>
  <c r="I2443" i="10"/>
  <c r="I2451" i="10"/>
  <c r="I2459" i="10"/>
  <c r="I2467" i="10"/>
  <c r="I2475" i="10"/>
  <c r="I2483" i="10"/>
  <c r="I2491" i="10"/>
  <c r="I2499" i="10"/>
  <c r="I2507" i="10"/>
  <c r="I2515" i="10"/>
  <c r="I2523" i="10"/>
  <c r="I2531" i="10"/>
  <c r="I2539" i="10"/>
  <c r="I2547" i="10"/>
  <c r="I2555" i="10"/>
  <c r="I61" i="10"/>
  <c r="I125" i="10"/>
  <c r="I189" i="10"/>
  <c r="I253" i="10"/>
  <c r="I317" i="10"/>
  <c r="I381" i="10"/>
  <c r="I445" i="10"/>
  <c r="I509" i="10"/>
  <c r="I573" i="10"/>
  <c r="I637" i="10"/>
  <c r="I701" i="10"/>
  <c r="I765" i="10"/>
  <c r="I829" i="10"/>
  <c r="I893" i="10"/>
  <c r="I957" i="10"/>
  <c r="I1021" i="10"/>
  <c r="I1085" i="10"/>
  <c r="I1149" i="10"/>
  <c r="I1213" i="10"/>
  <c r="I1277" i="10"/>
  <c r="I1341" i="10"/>
  <c r="I1372" i="10"/>
  <c r="I1380" i="10"/>
  <c r="I1388" i="10"/>
  <c r="I1396" i="10"/>
  <c r="I1404" i="10"/>
  <c r="I1412" i="10"/>
  <c r="I1420" i="10"/>
  <c r="I1428" i="10"/>
  <c r="I1436" i="10"/>
  <c r="I1444" i="10"/>
  <c r="I1452" i="10"/>
  <c r="I1460" i="10"/>
  <c r="I1468" i="10"/>
  <c r="I1476" i="10"/>
  <c r="I1484" i="10"/>
  <c r="I1492" i="10"/>
  <c r="I1500" i="10"/>
  <c r="I1508" i="10"/>
  <c r="I1516" i="10"/>
  <c r="I1524" i="10"/>
  <c r="I1532" i="10"/>
  <c r="I1540" i="10"/>
  <c r="I1548" i="10"/>
  <c r="I1556" i="10"/>
  <c r="I1564" i="10"/>
  <c r="I1572" i="10"/>
  <c r="I1580" i="10"/>
  <c r="I1588" i="10"/>
  <c r="I1596" i="10"/>
  <c r="I1604" i="10"/>
  <c r="I1612" i="10"/>
  <c r="I1620" i="10"/>
  <c r="I1628" i="10"/>
  <c r="I1636" i="10"/>
  <c r="I1644" i="10"/>
  <c r="I1652" i="10"/>
  <c r="I1660" i="10"/>
  <c r="I1668" i="10"/>
  <c r="I1676" i="10"/>
  <c r="I1684" i="10"/>
  <c r="I1692" i="10"/>
  <c r="I1700" i="10"/>
  <c r="I1708" i="10"/>
  <c r="I1716" i="10"/>
  <c r="I1724" i="10"/>
  <c r="I1732" i="10"/>
  <c r="I1740" i="10"/>
  <c r="I1748" i="10"/>
  <c r="I1756" i="10"/>
  <c r="I1764" i="10"/>
  <c r="I1772" i="10"/>
  <c r="I1780" i="10"/>
  <c r="I1788" i="10"/>
  <c r="I1796" i="10"/>
  <c r="I1804" i="10"/>
  <c r="I1812" i="10"/>
  <c r="I1820" i="10"/>
  <c r="I1828" i="10"/>
  <c r="I1836" i="10"/>
  <c r="I1844" i="10"/>
  <c r="I1852" i="10"/>
  <c r="I1860" i="10"/>
  <c r="I1868" i="10"/>
  <c r="I1876" i="10"/>
  <c r="I1884" i="10"/>
  <c r="I1892" i="10"/>
  <c r="I1900" i="10"/>
  <c r="I1908" i="10"/>
  <c r="I1916" i="10"/>
  <c r="I1924" i="10"/>
  <c r="I1932" i="10"/>
  <c r="I1940" i="10"/>
  <c r="I1948" i="10"/>
  <c r="I1956" i="10"/>
  <c r="I1964" i="10"/>
  <c r="I1972" i="10"/>
  <c r="I1980" i="10"/>
  <c r="I1988" i="10"/>
  <c r="I1996" i="10"/>
  <c r="I2004" i="10"/>
  <c r="I2012" i="10"/>
  <c r="I2020" i="10"/>
  <c r="I2028" i="10"/>
  <c r="I2036" i="10"/>
  <c r="I2044" i="10"/>
  <c r="I2052" i="10"/>
  <c r="I2060" i="10"/>
  <c r="I2068" i="10"/>
  <c r="I2076" i="10"/>
  <c r="I2084" i="10"/>
  <c r="I2092" i="10"/>
  <c r="I2100" i="10"/>
  <c r="I2108" i="10"/>
  <c r="I2116" i="10"/>
  <c r="I2124" i="10"/>
  <c r="I2132" i="10"/>
  <c r="I2140" i="10"/>
  <c r="I2148" i="10"/>
  <c r="I2156" i="10"/>
  <c r="I2164" i="10"/>
  <c r="I2172" i="10"/>
  <c r="I2180" i="10"/>
  <c r="I2188" i="10"/>
  <c r="I2196" i="10"/>
  <c r="I2204" i="10"/>
  <c r="I2212" i="10"/>
  <c r="I2220" i="10"/>
  <c r="I2228" i="10"/>
  <c r="I2236" i="10"/>
  <c r="I2244" i="10"/>
  <c r="I2252" i="10"/>
  <c r="I2260" i="10"/>
  <c r="I2268" i="10"/>
  <c r="I2276" i="10"/>
  <c r="I2284" i="10"/>
  <c r="I2292" i="10"/>
  <c r="I2300" i="10"/>
  <c r="I2308" i="10"/>
  <c r="I2316" i="10"/>
  <c r="I2324" i="10"/>
  <c r="I2332" i="10"/>
  <c r="I2340" i="10"/>
  <c r="I2348" i="10"/>
  <c r="I2356" i="10"/>
  <c r="I2364" i="10"/>
  <c r="I2372" i="10"/>
  <c r="I2380" i="10"/>
  <c r="I2388" i="10"/>
  <c r="I2396" i="10"/>
  <c r="I2404" i="10"/>
  <c r="I2412" i="10"/>
  <c r="I2420" i="10"/>
  <c r="I2428" i="10"/>
  <c r="I2436" i="10"/>
  <c r="I2444" i="10"/>
  <c r="I2452" i="10"/>
  <c r="I2460" i="10"/>
  <c r="I2468" i="10"/>
  <c r="I2476" i="10"/>
  <c r="I2484" i="10"/>
  <c r="I2492" i="10"/>
  <c r="I2500" i="10"/>
  <c r="I2508" i="10"/>
  <c r="I2516" i="10"/>
  <c r="I2524" i="10"/>
  <c r="I2532" i="10"/>
  <c r="I2540" i="10"/>
  <c r="I2548" i="10"/>
  <c r="I2556" i="10"/>
  <c r="I69" i="10"/>
  <c r="I581" i="10"/>
  <c r="I1093" i="10"/>
  <c r="I1397" i="10"/>
  <c r="I1461" i="10"/>
  <c r="I1525" i="10"/>
  <c r="I1589" i="10"/>
  <c r="I1653" i="10"/>
  <c r="I1717" i="10"/>
  <c r="I1781" i="10"/>
  <c r="I1845" i="10"/>
  <c r="I1909" i="10"/>
  <c r="I1973" i="10"/>
  <c r="I2037" i="10"/>
  <c r="I2101" i="10"/>
  <c r="I2165" i="10"/>
  <c r="I2229" i="10"/>
  <c r="I2293" i="10"/>
  <c r="I2357" i="10"/>
  <c r="I2421" i="10"/>
  <c r="I2485" i="10"/>
  <c r="I2549" i="10"/>
  <c r="I2567" i="10"/>
  <c r="I2575" i="10"/>
  <c r="I2583" i="10"/>
  <c r="I2591" i="10"/>
  <c r="I2599" i="10"/>
  <c r="I2607" i="10"/>
  <c r="I2615" i="10"/>
  <c r="I2623" i="10"/>
  <c r="I2631" i="10"/>
  <c r="I2639" i="10"/>
  <c r="I2647" i="10"/>
  <c r="I2655" i="10"/>
  <c r="I2663" i="10"/>
  <c r="I2671" i="10"/>
  <c r="I2679" i="10"/>
  <c r="I2687" i="10"/>
  <c r="I2695" i="10"/>
  <c r="I2703" i="10"/>
  <c r="I2711" i="10"/>
  <c r="I2719" i="10"/>
  <c r="I2727" i="10"/>
  <c r="I2735" i="10"/>
  <c r="I2743" i="10"/>
  <c r="I2751" i="10"/>
  <c r="I2759" i="10"/>
  <c r="I2767" i="10"/>
  <c r="I2775" i="10"/>
  <c r="I2783" i="10"/>
  <c r="I2791" i="10"/>
  <c r="I2799" i="10"/>
  <c r="I2807" i="10"/>
  <c r="I2815" i="10"/>
  <c r="I2823" i="10"/>
  <c r="I2831" i="10"/>
  <c r="I2839" i="10"/>
  <c r="I2847" i="10"/>
  <c r="I2855" i="10"/>
  <c r="I2863" i="10"/>
  <c r="I2871" i="10"/>
  <c r="I2879" i="10"/>
  <c r="I2887" i="10"/>
  <c r="I2895" i="10"/>
  <c r="I2903" i="10"/>
  <c r="I2911" i="10"/>
  <c r="I2919" i="10"/>
  <c r="I2927" i="10"/>
  <c r="I2935" i="10"/>
  <c r="I2943" i="10"/>
  <c r="I2951" i="10"/>
  <c r="I2959" i="10"/>
  <c r="I2967" i="10"/>
  <c r="I2975" i="10"/>
  <c r="I2983" i="10"/>
  <c r="I2991" i="10"/>
  <c r="I2999" i="10"/>
  <c r="I3007" i="10"/>
  <c r="I3015" i="10"/>
  <c r="I3023" i="10"/>
  <c r="I3031" i="10"/>
  <c r="I3039" i="10"/>
  <c r="I3047" i="10"/>
  <c r="I3055" i="10"/>
  <c r="I3063" i="10"/>
  <c r="I3071" i="10"/>
  <c r="I3079" i="10"/>
  <c r="I3087" i="10"/>
  <c r="I3095" i="10"/>
  <c r="I3103" i="10"/>
  <c r="I3111" i="10"/>
  <c r="I3119" i="10"/>
  <c r="I3127" i="10"/>
  <c r="I3135" i="10"/>
  <c r="I3143" i="10"/>
  <c r="I3151" i="10"/>
  <c r="I3159" i="10"/>
  <c r="I3167" i="10"/>
  <c r="I3175" i="10"/>
  <c r="I3183" i="10"/>
  <c r="I3191" i="10"/>
  <c r="I3199" i="10"/>
  <c r="I3207" i="10"/>
  <c r="I3215" i="10"/>
  <c r="I3223" i="10"/>
  <c r="I3231" i="10"/>
  <c r="I3239" i="10"/>
  <c r="I3247" i="10"/>
  <c r="I3255" i="10"/>
  <c r="I3263" i="10"/>
  <c r="I3271" i="10"/>
  <c r="I3279" i="10"/>
  <c r="I3287" i="10"/>
  <c r="I3295" i="10"/>
  <c r="I3303" i="10"/>
  <c r="I3311" i="10"/>
  <c r="I3319" i="10"/>
  <c r="I3327" i="10"/>
  <c r="I3335" i="10"/>
  <c r="I3343" i="10"/>
  <c r="I3351" i="10"/>
  <c r="I3359" i="10"/>
  <c r="I3367" i="10"/>
  <c r="I3375" i="10"/>
  <c r="I3383" i="10"/>
  <c r="I3391" i="10"/>
  <c r="I3399" i="10"/>
  <c r="I3407" i="10"/>
  <c r="I3415" i="10"/>
  <c r="I3423" i="10"/>
  <c r="I3431" i="10"/>
  <c r="I3439" i="10"/>
  <c r="I3447" i="10"/>
  <c r="I3455" i="10"/>
  <c r="I3463" i="10"/>
  <c r="I3471" i="10"/>
  <c r="I3479" i="10"/>
  <c r="I3487" i="10"/>
  <c r="I3495" i="10"/>
  <c r="I3503" i="10"/>
  <c r="I3511" i="10"/>
  <c r="I3519" i="10"/>
  <c r="I3527" i="10"/>
  <c r="I3535" i="10"/>
  <c r="I3543" i="10"/>
  <c r="I3551" i="10"/>
  <c r="I3559" i="10"/>
  <c r="I3567" i="10"/>
  <c r="I3575" i="10"/>
  <c r="I3583" i="10"/>
  <c r="I3591" i="10"/>
  <c r="I3599" i="10"/>
  <c r="I3607" i="10"/>
  <c r="I3615" i="10"/>
  <c r="I3623" i="10"/>
  <c r="I3631" i="10"/>
  <c r="I3639" i="10"/>
  <c r="I3647" i="10"/>
  <c r="I3655" i="10"/>
  <c r="I3663" i="10"/>
  <c r="I3671" i="10"/>
  <c r="I3679" i="10"/>
  <c r="I3687" i="10"/>
  <c r="I3695" i="10"/>
  <c r="I3703" i="10"/>
  <c r="I3711" i="10"/>
  <c r="I3719" i="10"/>
  <c r="I3727" i="10"/>
  <c r="I3735" i="10"/>
  <c r="I3743" i="10"/>
  <c r="I3751" i="10"/>
  <c r="I133" i="10"/>
  <c r="I645" i="10"/>
  <c r="I1157" i="10"/>
  <c r="I1405" i="10"/>
  <c r="I1469" i="10"/>
  <c r="I1533" i="10"/>
  <c r="I1597" i="10"/>
  <c r="I1661" i="10"/>
  <c r="I1725" i="10"/>
  <c r="I1789" i="10"/>
  <c r="I1853" i="10"/>
  <c r="I1917" i="10"/>
  <c r="I1981" i="10"/>
  <c r="I2045" i="10"/>
  <c r="I2109" i="10"/>
  <c r="I2173" i="10"/>
  <c r="I2237" i="10"/>
  <c r="I2301" i="10"/>
  <c r="I2365" i="10"/>
  <c r="I2429" i="10"/>
  <c r="I2493" i="10"/>
  <c r="I2557" i="10"/>
  <c r="I2568" i="10"/>
  <c r="I2576" i="10"/>
  <c r="I2584" i="10"/>
  <c r="I2592" i="10"/>
  <c r="I2600" i="10"/>
  <c r="I2608" i="10"/>
  <c r="I2616" i="10"/>
  <c r="I2624" i="10"/>
  <c r="I2632" i="10"/>
  <c r="I2640" i="10"/>
  <c r="I2648" i="10"/>
  <c r="I2656" i="10"/>
  <c r="I2664" i="10"/>
  <c r="I2672" i="10"/>
  <c r="I2680" i="10"/>
  <c r="I2688" i="10"/>
  <c r="I2696" i="10"/>
  <c r="I2704" i="10"/>
  <c r="I2712" i="10"/>
  <c r="I2720" i="10"/>
  <c r="I2728" i="10"/>
  <c r="I2736" i="10"/>
  <c r="I2744" i="10"/>
  <c r="I2752" i="10"/>
  <c r="I2760" i="10"/>
  <c r="I2768" i="10"/>
  <c r="I2776" i="10"/>
  <c r="I2784" i="10"/>
  <c r="I2792" i="10"/>
  <c r="I2800" i="10"/>
  <c r="I2808" i="10"/>
  <c r="I2816" i="10"/>
  <c r="I2824" i="10"/>
  <c r="I2832" i="10"/>
  <c r="I2840" i="10"/>
  <c r="I2848" i="10"/>
  <c r="I2856" i="10"/>
  <c r="I2864" i="10"/>
  <c r="I2872" i="10"/>
  <c r="I2880" i="10"/>
  <c r="I2888" i="10"/>
  <c r="I2896" i="10"/>
  <c r="I2904" i="10"/>
  <c r="I2912" i="10"/>
  <c r="I2920" i="10"/>
  <c r="I2928" i="10"/>
  <c r="I2936" i="10"/>
  <c r="I2944" i="10"/>
  <c r="I2952" i="10"/>
  <c r="I2960" i="10"/>
  <c r="I2968" i="10"/>
  <c r="I2976" i="10"/>
  <c r="I2984" i="10"/>
  <c r="I2992" i="10"/>
  <c r="I3000" i="10"/>
  <c r="I3008" i="10"/>
  <c r="I3016" i="10"/>
  <c r="I3024" i="10"/>
  <c r="I3032" i="10"/>
  <c r="I3040" i="10"/>
  <c r="I3048" i="10"/>
  <c r="I3056" i="10"/>
  <c r="I3064" i="10"/>
  <c r="I3072" i="10"/>
  <c r="I3080" i="10"/>
  <c r="I3088" i="10"/>
  <c r="I3096" i="10"/>
  <c r="I3104" i="10"/>
  <c r="I3112" i="10"/>
  <c r="I3120" i="10"/>
  <c r="I3128" i="10"/>
  <c r="I3136" i="10"/>
  <c r="I3144" i="10"/>
  <c r="I3152" i="10"/>
  <c r="I3160" i="10"/>
  <c r="I3168" i="10"/>
  <c r="I3176" i="10"/>
  <c r="I3184" i="10"/>
  <c r="I3192" i="10"/>
  <c r="I3200" i="10"/>
  <c r="I3208" i="10"/>
  <c r="I3216" i="10"/>
  <c r="I3224" i="10"/>
  <c r="I3232" i="10"/>
  <c r="I3240" i="10"/>
  <c r="I3248" i="10"/>
  <c r="I3256" i="10"/>
  <c r="I3264" i="10"/>
  <c r="I3272" i="10"/>
  <c r="I3280" i="10"/>
  <c r="I3288" i="10"/>
  <c r="I3296" i="10"/>
  <c r="I3304" i="10"/>
  <c r="I3312" i="10"/>
  <c r="I3320" i="10"/>
  <c r="I3328" i="10"/>
  <c r="I3336" i="10"/>
  <c r="I3344" i="10"/>
  <c r="I3352" i="10"/>
  <c r="I3360" i="10"/>
  <c r="I3368" i="10"/>
  <c r="I3376" i="10"/>
  <c r="I3384" i="10"/>
  <c r="I3392" i="10"/>
  <c r="I3400" i="10"/>
  <c r="I3408" i="10"/>
  <c r="I3416" i="10"/>
  <c r="I3424" i="10"/>
  <c r="I3432" i="10"/>
  <c r="I3440" i="10"/>
  <c r="I3448" i="10"/>
  <c r="I3456" i="10"/>
  <c r="I3464" i="10"/>
  <c r="I3472" i="10"/>
  <c r="I3480" i="10"/>
  <c r="I3488" i="10"/>
  <c r="I3496" i="10"/>
  <c r="I3504" i="10"/>
  <c r="I3512" i="10"/>
  <c r="I3520" i="10"/>
  <c r="I3528" i="10"/>
  <c r="I3536" i="10"/>
  <c r="I3544" i="10"/>
  <c r="I3552" i="10"/>
  <c r="I3560" i="10"/>
  <c r="I3568" i="10"/>
  <c r="I3576" i="10"/>
  <c r="I3584" i="10"/>
  <c r="I3592" i="10"/>
  <c r="I3600" i="10"/>
  <c r="I3608" i="10"/>
  <c r="I3616" i="10"/>
  <c r="I3624" i="10"/>
  <c r="I3632" i="10"/>
  <c r="I3640" i="10"/>
  <c r="I3648" i="10"/>
  <c r="I3656" i="10"/>
  <c r="I3664" i="10"/>
  <c r="I3672" i="10"/>
  <c r="I3680" i="10"/>
  <c r="I3688" i="10"/>
  <c r="I3696" i="10"/>
  <c r="I3704" i="10"/>
  <c r="I3712" i="10"/>
  <c r="I3720" i="10"/>
  <c r="I3728" i="10"/>
  <c r="I3736" i="10"/>
  <c r="I3744" i="10"/>
  <c r="I3752" i="10"/>
  <c r="I197" i="10"/>
  <c r="I709" i="10"/>
  <c r="I1221" i="10"/>
  <c r="I1413" i="10"/>
  <c r="I1477" i="10"/>
  <c r="I1541" i="10"/>
  <c r="I1605" i="10"/>
  <c r="I1669" i="10"/>
  <c r="I1733" i="10"/>
  <c r="I1797" i="10"/>
  <c r="I1861" i="10"/>
  <c r="I1925" i="10"/>
  <c r="I1989" i="10"/>
  <c r="I2053" i="10"/>
  <c r="I2117" i="10"/>
  <c r="I2181" i="10"/>
  <c r="I2245" i="10"/>
  <c r="I2309" i="10"/>
  <c r="I2373" i="10"/>
  <c r="I2437" i="10"/>
  <c r="I2501" i="10"/>
  <c r="I2561" i="10"/>
  <c r="I2569" i="10"/>
  <c r="I2577" i="10"/>
  <c r="I2585" i="10"/>
  <c r="I2593" i="10"/>
  <c r="I2601" i="10"/>
  <c r="I2609" i="10"/>
  <c r="I2617" i="10"/>
  <c r="I2625" i="10"/>
  <c r="I2633" i="10"/>
  <c r="I2641" i="10"/>
  <c r="I2649" i="10"/>
  <c r="I2657" i="10"/>
  <c r="I2665" i="10"/>
  <c r="I2673" i="10"/>
  <c r="I2681" i="10"/>
  <c r="I2689" i="10"/>
  <c r="I2697" i="10"/>
  <c r="I2705" i="10"/>
  <c r="I2713" i="10"/>
  <c r="I2721" i="10"/>
  <c r="I2729" i="10"/>
  <c r="I2737" i="10"/>
  <c r="I2745" i="10"/>
  <c r="I2753" i="10"/>
  <c r="I2761" i="10"/>
  <c r="I2769" i="10"/>
  <c r="I2777" i="10"/>
  <c r="I2785" i="10"/>
  <c r="I2793" i="10"/>
  <c r="I2801" i="10"/>
  <c r="I2809" i="10"/>
  <c r="I2817" i="10"/>
  <c r="I2825" i="10"/>
  <c r="I2833" i="10"/>
  <c r="I2841" i="10"/>
  <c r="I2849" i="10"/>
  <c r="I2857" i="10"/>
  <c r="I2865" i="10"/>
  <c r="I2873" i="10"/>
  <c r="I2881" i="10"/>
  <c r="I2889" i="10"/>
  <c r="I2897" i="10"/>
  <c r="I2905" i="10"/>
  <c r="I2913" i="10"/>
  <c r="I2921" i="10"/>
  <c r="I2929" i="10"/>
  <c r="I2937" i="10"/>
  <c r="I2945" i="10"/>
  <c r="I2953" i="10"/>
  <c r="I2961" i="10"/>
  <c r="I2969" i="10"/>
  <c r="I2977" i="10"/>
  <c r="I2985" i="10"/>
  <c r="I2993" i="10"/>
  <c r="I3001" i="10"/>
  <c r="I3009" i="10"/>
  <c r="I3017" i="10"/>
  <c r="I3025" i="10"/>
  <c r="I3033" i="10"/>
  <c r="I3041" i="10"/>
  <c r="I3049" i="10"/>
  <c r="I3057" i="10"/>
  <c r="I3065" i="10"/>
  <c r="I3073" i="10"/>
  <c r="I3081" i="10"/>
  <c r="I3089" i="10"/>
  <c r="I3097" i="10"/>
  <c r="I3105" i="10"/>
  <c r="I3113" i="10"/>
  <c r="I3121" i="10"/>
  <c r="I3129" i="10"/>
  <c r="I3137" i="10"/>
  <c r="I3145" i="10"/>
  <c r="I3153" i="10"/>
  <c r="I3161" i="10"/>
  <c r="I3169" i="10"/>
  <c r="I3177" i="10"/>
  <c r="I3185" i="10"/>
  <c r="I3193" i="10"/>
  <c r="I3201" i="10"/>
  <c r="I3209" i="10"/>
  <c r="I3217" i="10"/>
  <c r="I3225" i="10"/>
  <c r="I3233" i="10"/>
  <c r="I3241" i="10"/>
  <c r="I3249" i="10"/>
  <c r="I3257" i="10"/>
  <c r="I3265" i="10"/>
  <c r="I3273" i="10"/>
  <c r="I3281" i="10"/>
  <c r="I3289" i="10"/>
  <c r="I3297" i="10"/>
  <c r="I3305" i="10"/>
  <c r="I3313" i="10"/>
  <c r="I3321" i="10"/>
  <c r="I3329" i="10"/>
  <c r="I3337" i="10"/>
  <c r="I3345" i="10"/>
  <c r="I3353" i="10"/>
  <c r="I3361" i="10"/>
  <c r="I3369" i="10"/>
  <c r="I3377" i="10"/>
  <c r="I3385" i="10"/>
  <c r="I3393" i="10"/>
  <c r="I3401" i="10"/>
  <c r="I3409" i="10"/>
  <c r="I3417" i="10"/>
  <c r="I3425" i="10"/>
  <c r="I3433" i="10"/>
  <c r="I3441" i="10"/>
  <c r="I3449" i="10"/>
  <c r="I3457" i="10"/>
  <c r="I3465" i="10"/>
  <c r="I3473" i="10"/>
  <c r="I3481" i="10"/>
  <c r="I3489" i="10"/>
  <c r="I3497" i="10"/>
  <c r="I3505" i="10"/>
  <c r="I3513" i="10"/>
  <c r="I3521" i="10"/>
  <c r="I3529" i="10"/>
  <c r="I3537" i="10"/>
  <c r="I3545" i="10"/>
  <c r="I3553" i="10"/>
  <c r="I3561" i="10"/>
  <c r="I3569" i="10"/>
  <c r="I3577" i="10"/>
  <c r="I3585" i="10"/>
  <c r="I3593" i="10"/>
  <c r="I3601" i="10"/>
  <c r="I3609" i="10"/>
  <c r="I3617" i="10"/>
  <c r="I3625" i="10"/>
  <c r="I3633" i="10"/>
  <c r="I3641" i="10"/>
  <c r="I3649" i="10"/>
  <c r="I3657" i="10"/>
  <c r="I3665" i="10"/>
  <c r="I3673" i="10"/>
  <c r="I3681" i="10"/>
  <c r="I3689" i="10"/>
  <c r="I3697" i="10"/>
  <c r="I3705" i="10"/>
  <c r="I3713" i="10"/>
  <c r="I3721" i="10"/>
  <c r="I3729" i="10"/>
  <c r="I3737" i="10"/>
  <c r="I3745" i="10"/>
  <c r="I3753" i="10"/>
  <c r="I261" i="10"/>
  <c r="I773" i="10"/>
  <c r="I1285" i="10"/>
  <c r="I1421" i="10"/>
  <c r="I1485" i="10"/>
  <c r="I1549" i="10"/>
  <c r="I1613" i="10"/>
  <c r="I1677" i="10"/>
  <c r="I1741" i="10"/>
  <c r="I1805" i="10"/>
  <c r="I1869" i="10"/>
  <c r="I1933" i="10"/>
  <c r="I1997" i="10"/>
  <c r="I2061" i="10"/>
  <c r="I2125" i="10"/>
  <c r="I2189" i="10"/>
  <c r="I2253" i="10"/>
  <c r="I2317" i="10"/>
  <c r="I2381" i="10"/>
  <c r="I2445" i="10"/>
  <c r="I2509" i="10"/>
  <c r="I2562" i="10"/>
  <c r="I2570" i="10"/>
  <c r="I2578" i="10"/>
  <c r="I2586" i="10"/>
  <c r="I2594" i="10"/>
  <c r="I2602" i="10"/>
  <c r="I2610" i="10"/>
  <c r="I2618" i="10"/>
  <c r="I2626" i="10"/>
  <c r="I2634" i="10"/>
  <c r="I2642" i="10"/>
  <c r="I2650" i="10"/>
  <c r="I2658" i="10"/>
  <c r="I2666" i="10"/>
  <c r="I2674" i="10"/>
  <c r="I2682" i="10"/>
  <c r="I2690" i="10"/>
  <c r="I2698" i="10"/>
  <c r="I2706" i="10"/>
  <c r="I2714" i="10"/>
  <c r="I2722" i="10"/>
  <c r="I2730" i="10"/>
  <c r="I2738" i="10"/>
  <c r="I2746" i="10"/>
  <c r="I2754" i="10"/>
  <c r="I2762" i="10"/>
  <c r="I2770" i="10"/>
  <c r="I2778" i="10"/>
  <c r="I2786" i="10"/>
  <c r="I2794" i="10"/>
  <c r="I2802" i="10"/>
  <c r="I2810" i="10"/>
  <c r="I2818" i="10"/>
  <c r="I2826" i="10"/>
  <c r="I2834" i="10"/>
  <c r="I2842" i="10"/>
  <c r="I2850" i="10"/>
  <c r="I2858" i="10"/>
  <c r="I2866" i="10"/>
  <c r="I2874" i="10"/>
  <c r="I2882" i="10"/>
  <c r="I2890" i="10"/>
  <c r="I2898" i="10"/>
  <c r="I2906" i="10"/>
  <c r="I2914" i="10"/>
  <c r="I2922" i="10"/>
  <c r="I2930" i="10"/>
  <c r="I2938" i="10"/>
  <c r="I2946" i="10"/>
  <c r="I2954" i="10"/>
  <c r="I2962" i="10"/>
  <c r="I2970" i="10"/>
  <c r="I2978" i="10"/>
  <c r="I2986" i="10"/>
  <c r="I2994" i="10"/>
  <c r="I3002" i="10"/>
  <c r="I3010" i="10"/>
  <c r="I3018" i="10"/>
  <c r="I3026" i="10"/>
  <c r="I3034" i="10"/>
  <c r="I3042" i="10"/>
  <c r="I3050" i="10"/>
  <c r="I3058" i="10"/>
  <c r="I3066" i="10"/>
  <c r="I3074" i="10"/>
  <c r="I3082" i="10"/>
  <c r="I3090" i="10"/>
  <c r="I3098" i="10"/>
  <c r="I3106" i="10"/>
  <c r="I3114" i="10"/>
  <c r="I3122" i="10"/>
  <c r="I3130" i="10"/>
  <c r="I3138" i="10"/>
  <c r="I3146" i="10"/>
  <c r="I3154" i="10"/>
  <c r="I3162" i="10"/>
  <c r="I3170" i="10"/>
  <c r="I3178" i="10"/>
  <c r="I3186" i="10"/>
  <c r="I3194" i="10"/>
  <c r="I3202" i="10"/>
  <c r="I3210" i="10"/>
  <c r="I3218" i="10"/>
  <c r="I3226" i="10"/>
  <c r="I3234" i="10"/>
  <c r="I3242" i="10"/>
  <c r="I3250" i="10"/>
  <c r="I3258" i="10"/>
  <c r="I3266" i="10"/>
  <c r="I3274" i="10"/>
  <c r="I3282" i="10"/>
  <c r="I3290" i="10"/>
  <c r="I3298" i="10"/>
  <c r="I3306" i="10"/>
  <c r="I3314" i="10"/>
  <c r="I3322" i="10"/>
  <c r="I3330" i="10"/>
  <c r="I3338" i="10"/>
  <c r="I3346" i="10"/>
  <c r="I3354" i="10"/>
  <c r="I3362" i="10"/>
  <c r="I3370" i="10"/>
  <c r="I3378" i="10"/>
  <c r="I3386" i="10"/>
  <c r="I3394" i="10"/>
  <c r="I3402" i="10"/>
  <c r="I3410" i="10"/>
  <c r="I3418" i="10"/>
  <c r="I3426" i="10"/>
  <c r="I3434" i="10"/>
  <c r="I3442" i="10"/>
  <c r="I3450" i="10"/>
  <c r="I3458" i="10"/>
  <c r="I3466" i="10"/>
  <c r="I3474" i="10"/>
  <c r="I3482" i="10"/>
  <c r="I3490" i="10"/>
  <c r="I3498" i="10"/>
  <c r="I3506" i="10"/>
  <c r="I3514" i="10"/>
  <c r="I3522" i="10"/>
  <c r="I3530" i="10"/>
  <c r="I3538" i="10"/>
  <c r="I3546" i="10"/>
  <c r="I3554" i="10"/>
  <c r="I3562" i="10"/>
  <c r="I3570" i="10"/>
  <c r="I3578" i="10"/>
  <c r="I3586" i="10"/>
  <c r="I3594" i="10"/>
  <c r="I3602" i="10"/>
  <c r="I3610" i="10"/>
  <c r="I3618" i="10"/>
  <c r="I3626" i="10"/>
  <c r="I3634" i="10"/>
  <c r="I3642" i="10"/>
  <c r="I3650" i="10"/>
  <c r="I3658" i="10"/>
  <c r="I3666" i="10"/>
  <c r="I3674" i="10"/>
  <c r="I3682" i="10"/>
  <c r="I3690" i="10"/>
  <c r="I3698" i="10"/>
  <c r="I3706" i="10"/>
  <c r="I3714" i="10"/>
  <c r="I3722" i="10"/>
  <c r="I3730" i="10"/>
  <c r="I3738" i="10"/>
  <c r="I3746" i="10"/>
  <c r="I3754" i="10"/>
  <c r="I325" i="10"/>
  <c r="I837" i="10"/>
  <c r="I1349" i="10"/>
  <c r="I1429" i="10"/>
  <c r="I1493" i="10"/>
  <c r="I1557" i="10"/>
  <c r="I1621" i="10"/>
  <c r="I1685" i="10"/>
  <c r="I1749" i="10"/>
  <c r="I1813" i="10"/>
  <c r="I1877" i="10"/>
  <c r="I1941" i="10"/>
  <c r="I2005" i="10"/>
  <c r="I2069" i="10"/>
  <c r="I2133" i="10"/>
  <c r="I2197" i="10"/>
  <c r="I2261" i="10"/>
  <c r="I2325" i="10"/>
  <c r="I2389" i="10"/>
  <c r="I2453" i="10"/>
  <c r="I2517" i="10"/>
  <c r="I2563" i="10"/>
  <c r="I2571" i="10"/>
  <c r="I2579" i="10"/>
  <c r="I2587" i="10"/>
  <c r="I2595" i="10"/>
  <c r="I2603" i="10"/>
  <c r="I2611" i="10"/>
  <c r="I2619" i="10"/>
  <c r="I2627" i="10"/>
  <c r="I2635" i="10"/>
  <c r="I2643" i="10"/>
  <c r="I2651" i="10"/>
  <c r="I2659" i="10"/>
  <c r="I2667" i="10"/>
  <c r="I2675" i="10"/>
  <c r="I2683" i="10"/>
  <c r="I2691" i="10"/>
  <c r="I2699" i="10"/>
  <c r="I2707" i="10"/>
  <c r="I2715" i="10"/>
  <c r="I2723" i="10"/>
  <c r="I2731" i="10"/>
  <c r="I2739" i="10"/>
  <c r="I2747" i="10"/>
  <c r="I2755" i="10"/>
  <c r="I2763" i="10"/>
  <c r="I2771" i="10"/>
  <c r="I2779" i="10"/>
  <c r="I2787" i="10"/>
  <c r="I2795" i="10"/>
  <c r="I2803" i="10"/>
  <c r="I2811" i="10"/>
  <c r="I2819" i="10"/>
  <c r="I2827" i="10"/>
  <c r="I2835" i="10"/>
  <c r="I2843" i="10"/>
  <c r="I2851" i="10"/>
  <c r="I2859" i="10"/>
  <c r="I2867" i="10"/>
  <c r="I2875" i="10"/>
  <c r="I2883" i="10"/>
  <c r="I2891" i="10"/>
  <c r="I2899" i="10"/>
  <c r="I2907" i="10"/>
  <c r="I2915" i="10"/>
  <c r="I2923" i="10"/>
  <c r="I2931" i="10"/>
  <c r="I2939" i="10"/>
  <c r="I2947" i="10"/>
  <c r="I2955" i="10"/>
  <c r="I2963" i="10"/>
  <c r="I2971" i="10"/>
  <c r="I2979" i="10"/>
  <c r="I2987" i="10"/>
  <c r="I2995" i="10"/>
  <c r="I3003" i="10"/>
  <c r="I3011" i="10"/>
  <c r="I3019" i="10"/>
  <c r="I3027" i="10"/>
  <c r="I3035" i="10"/>
  <c r="I3043" i="10"/>
  <c r="I3051" i="10"/>
  <c r="I3059" i="10"/>
  <c r="I3067" i="10"/>
  <c r="I3075" i="10"/>
  <c r="I3083" i="10"/>
  <c r="I3091" i="10"/>
  <c r="I3099" i="10"/>
  <c r="I3107" i="10"/>
  <c r="I3115" i="10"/>
  <c r="I3123" i="10"/>
  <c r="I3131" i="10"/>
  <c r="I3139" i="10"/>
  <c r="I3147" i="10"/>
  <c r="I3155" i="10"/>
  <c r="I3163" i="10"/>
  <c r="I3171" i="10"/>
  <c r="I3179" i="10"/>
  <c r="I3187" i="10"/>
  <c r="I3195" i="10"/>
  <c r="I3203" i="10"/>
  <c r="I3211" i="10"/>
  <c r="I3219" i="10"/>
  <c r="I3227" i="10"/>
  <c r="I3235" i="10"/>
  <c r="I3243" i="10"/>
  <c r="I3251" i="10"/>
  <c r="I3259" i="10"/>
  <c r="I3267" i="10"/>
  <c r="I3275" i="10"/>
  <c r="I3283" i="10"/>
  <c r="I3291" i="10"/>
  <c r="I3299" i="10"/>
  <c r="I3307" i="10"/>
  <c r="I3315" i="10"/>
  <c r="I3323" i="10"/>
  <c r="I3331" i="10"/>
  <c r="I3339" i="10"/>
  <c r="I3347" i="10"/>
  <c r="I3355" i="10"/>
  <c r="I3363" i="10"/>
  <c r="I3371" i="10"/>
  <c r="I3379" i="10"/>
  <c r="I3387" i="10"/>
  <c r="I3395" i="10"/>
  <c r="I3403" i="10"/>
  <c r="I3411" i="10"/>
  <c r="I3419" i="10"/>
  <c r="I3427" i="10"/>
  <c r="I3435" i="10"/>
  <c r="I3443" i="10"/>
  <c r="I3451" i="10"/>
  <c r="I3459" i="10"/>
  <c r="I3467" i="10"/>
  <c r="I3475" i="10"/>
  <c r="I3483" i="10"/>
  <c r="I3491" i="10"/>
  <c r="I3499" i="10"/>
  <c r="I3507" i="10"/>
  <c r="I3515" i="10"/>
  <c r="I3523" i="10"/>
  <c r="I3531" i="10"/>
  <c r="I3539" i="10"/>
  <c r="I3547" i="10"/>
  <c r="I3555" i="10"/>
  <c r="I3563" i="10"/>
  <c r="I3571" i="10"/>
  <c r="I3579" i="10"/>
  <c r="I3587" i="10"/>
  <c r="I3595" i="10"/>
  <c r="I3603" i="10"/>
  <c r="I3611" i="10"/>
  <c r="I3619" i="10"/>
  <c r="I3627" i="10"/>
  <c r="I3635" i="10"/>
  <c r="I3643" i="10"/>
  <c r="I3651" i="10"/>
  <c r="I3659" i="10"/>
  <c r="I3667" i="10"/>
  <c r="I3675" i="10"/>
  <c r="I3683" i="10"/>
  <c r="I3691" i="10"/>
  <c r="I3699" i="10"/>
  <c r="I3707" i="10"/>
  <c r="I3715" i="10"/>
  <c r="I3723" i="10"/>
  <c r="I3731" i="10"/>
  <c r="I3739" i="10"/>
  <c r="I3747" i="10"/>
  <c r="I389" i="10"/>
  <c r="I901" i="10"/>
  <c r="I1373" i="10"/>
  <c r="I1437" i="10"/>
  <c r="I1501" i="10"/>
  <c r="I1565" i="10"/>
  <c r="I1629" i="10"/>
  <c r="I1693" i="10"/>
  <c r="I1757" i="10"/>
  <c r="I1821" i="10"/>
  <c r="I1885" i="10"/>
  <c r="I1949" i="10"/>
  <c r="I2013" i="10"/>
  <c r="I2077" i="10"/>
  <c r="I2141" i="10"/>
  <c r="I2205" i="10"/>
  <c r="I2269" i="10"/>
  <c r="I2333" i="10"/>
  <c r="I2397" i="10"/>
  <c r="I2461" i="10"/>
  <c r="I2525" i="10"/>
  <c r="I2564" i="10"/>
  <c r="I2572" i="10"/>
  <c r="I2580" i="10"/>
  <c r="I2588" i="10"/>
  <c r="I2596" i="10"/>
  <c r="I2604" i="10"/>
  <c r="I2612" i="10"/>
  <c r="I2620" i="10"/>
  <c r="I2628" i="10"/>
  <c r="I2636" i="10"/>
  <c r="I2644" i="10"/>
  <c r="I2652" i="10"/>
  <c r="I2660" i="10"/>
  <c r="I2668" i="10"/>
  <c r="I2676" i="10"/>
  <c r="I2684" i="10"/>
  <c r="I2692" i="10"/>
  <c r="I2700" i="10"/>
  <c r="I2708" i="10"/>
  <c r="I2716" i="10"/>
  <c r="I2724" i="10"/>
  <c r="I2732" i="10"/>
  <c r="I2740" i="10"/>
  <c r="I2748" i="10"/>
  <c r="I2756" i="10"/>
  <c r="I2764" i="10"/>
  <c r="I2772" i="10"/>
  <c r="I2780" i="10"/>
  <c r="I2788" i="10"/>
  <c r="I2796" i="10"/>
  <c r="I2804" i="10"/>
  <c r="I2812" i="10"/>
  <c r="I2820" i="10"/>
  <c r="I2828" i="10"/>
  <c r="I2836" i="10"/>
  <c r="I2844" i="10"/>
  <c r="I2852" i="10"/>
  <c r="I2860" i="10"/>
  <c r="I2868" i="10"/>
  <c r="I2876" i="10"/>
  <c r="I2884" i="10"/>
  <c r="I2892" i="10"/>
  <c r="I2900" i="10"/>
  <c r="I2908" i="10"/>
  <c r="I2916" i="10"/>
  <c r="I2924" i="10"/>
  <c r="I2932" i="10"/>
  <c r="I2940" i="10"/>
  <c r="I2948" i="10"/>
  <c r="I2956" i="10"/>
  <c r="I2964" i="10"/>
  <c r="I2972" i="10"/>
  <c r="I2980" i="10"/>
  <c r="I2988" i="10"/>
  <c r="I2996" i="10"/>
  <c r="I3004" i="10"/>
  <c r="I3012" i="10"/>
  <c r="I3020" i="10"/>
  <c r="I3028" i="10"/>
  <c r="I3036" i="10"/>
  <c r="I3044" i="10"/>
  <c r="I3052" i="10"/>
  <c r="I3060" i="10"/>
  <c r="I3068" i="10"/>
  <c r="I3076" i="10"/>
  <c r="I3084" i="10"/>
  <c r="I3092" i="10"/>
  <c r="I3100" i="10"/>
  <c r="I3108" i="10"/>
  <c r="I3116" i="10"/>
  <c r="I3124" i="10"/>
  <c r="I3132" i="10"/>
  <c r="I3140" i="10"/>
  <c r="I3148" i="10"/>
  <c r="I3156" i="10"/>
  <c r="I3164" i="10"/>
  <c r="I3172" i="10"/>
  <c r="I3180" i="10"/>
  <c r="I3188" i="10"/>
  <c r="I3196" i="10"/>
  <c r="I3204" i="10"/>
  <c r="I3212" i="10"/>
  <c r="I3220" i="10"/>
  <c r="I3228" i="10"/>
  <c r="I3236" i="10"/>
  <c r="I3244" i="10"/>
  <c r="I3252" i="10"/>
  <c r="I3260" i="10"/>
  <c r="I3268" i="10"/>
  <c r="I3276" i="10"/>
  <c r="I3284" i="10"/>
  <c r="I3292" i="10"/>
  <c r="I3300" i="10"/>
  <c r="I3308" i="10"/>
  <c r="I3316" i="10"/>
  <c r="I3324" i="10"/>
  <c r="I3332" i="10"/>
  <c r="I3340" i="10"/>
  <c r="I3348" i="10"/>
  <c r="I3356" i="10"/>
  <c r="I3364" i="10"/>
  <c r="I3372" i="10"/>
  <c r="I3380" i="10"/>
  <c r="I3388" i="10"/>
  <c r="I3396" i="10"/>
  <c r="I3404" i="10"/>
  <c r="I3412" i="10"/>
  <c r="I3420" i="10"/>
  <c r="I3428" i="10"/>
  <c r="I3436" i="10"/>
  <c r="I3444" i="10"/>
  <c r="I3452" i="10"/>
  <c r="I3460" i="10"/>
  <c r="I3468" i="10"/>
  <c r="I3476" i="10"/>
  <c r="I3484" i="10"/>
  <c r="I3492" i="10"/>
  <c r="I3500" i="10"/>
  <c r="I3508" i="10"/>
  <c r="I3516" i="10"/>
  <c r="I3524" i="10"/>
  <c r="I3532" i="10"/>
  <c r="I3540" i="10"/>
  <c r="I3548" i="10"/>
  <c r="I3556" i="10"/>
  <c r="I3564" i="10"/>
  <c r="I3572" i="10"/>
  <c r="I3580" i="10"/>
  <c r="I3588" i="10"/>
  <c r="I3596" i="10"/>
  <c r="I3604" i="10"/>
  <c r="I3612" i="10"/>
  <c r="I3620" i="10"/>
  <c r="I3628" i="10"/>
  <c r="I3636" i="10"/>
  <c r="I3644" i="10"/>
  <c r="I3652" i="10"/>
  <c r="I3660" i="10"/>
  <c r="I3668" i="10"/>
  <c r="I3676" i="10"/>
  <c r="I3684" i="10"/>
  <c r="I3692" i="10"/>
  <c r="I3700" i="10"/>
  <c r="I3708" i="10"/>
  <c r="I3716" i="10"/>
  <c r="I3724" i="10"/>
  <c r="I3732" i="10"/>
  <c r="I3740" i="10"/>
  <c r="I3748" i="10"/>
  <c r="I453" i="10"/>
  <c r="I965" i="10"/>
  <c r="I1381" i="10"/>
  <c r="I1445" i="10"/>
  <c r="I1509" i="10"/>
  <c r="I1573" i="10"/>
  <c r="I1637" i="10"/>
  <c r="I1701" i="10"/>
  <c r="I1765" i="10"/>
  <c r="I1829" i="10"/>
  <c r="I1893" i="10"/>
  <c r="I1957" i="10"/>
  <c r="I2021" i="10"/>
  <c r="I2085" i="10"/>
  <c r="I2149" i="10"/>
  <c r="I2213" i="10"/>
  <c r="I2277" i="10"/>
  <c r="I2341" i="10"/>
  <c r="I2405" i="10"/>
  <c r="I2469" i="10"/>
  <c r="I2533" i="10"/>
  <c r="I2565" i="10"/>
  <c r="I2573" i="10"/>
  <c r="I2581" i="10"/>
  <c r="I2589" i="10"/>
  <c r="I2597" i="10"/>
  <c r="I2605" i="10"/>
  <c r="I2613" i="10"/>
  <c r="I2621" i="10"/>
  <c r="I2629" i="10"/>
  <c r="I2637" i="10"/>
  <c r="I2645" i="10"/>
  <c r="I2653" i="10"/>
  <c r="I2661" i="10"/>
  <c r="I2669" i="10"/>
  <c r="I2677" i="10"/>
  <c r="I2685" i="10"/>
  <c r="I2693" i="10"/>
  <c r="I2701" i="10"/>
  <c r="I2709" i="10"/>
  <c r="I2717" i="10"/>
  <c r="I2725" i="10"/>
  <c r="I2733" i="10"/>
  <c r="I2741" i="10"/>
  <c r="I2749" i="10"/>
  <c r="I2757" i="10"/>
  <c r="I2765" i="10"/>
  <c r="I2773" i="10"/>
  <c r="I2781" i="10"/>
  <c r="I2789" i="10"/>
  <c r="I2797" i="10"/>
  <c r="I2805" i="10"/>
  <c r="I2813" i="10"/>
  <c r="I2821" i="10"/>
  <c r="I2829" i="10"/>
  <c r="I2837" i="10"/>
  <c r="I2845" i="10"/>
  <c r="I2853" i="10"/>
  <c r="I2861" i="10"/>
  <c r="I2869" i="10"/>
  <c r="I2877" i="10"/>
  <c r="I2885" i="10"/>
  <c r="I2893" i="10"/>
  <c r="I2901" i="10"/>
  <c r="I2909" i="10"/>
  <c r="I2917" i="10"/>
  <c r="I2925" i="10"/>
  <c r="I2933" i="10"/>
  <c r="I2941" i="10"/>
  <c r="I2949" i="10"/>
  <c r="I2957" i="10"/>
  <c r="I2965" i="10"/>
  <c r="I2973" i="10"/>
  <c r="I2981" i="10"/>
  <c r="I2989" i="10"/>
  <c r="I2997" i="10"/>
  <c r="I3005" i="10"/>
  <c r="I3013" i="10"/>
  <c r="I3021" i="10"/>
  <c r="I3029" i="10"/>
  <c r="I3037" i="10"/>
  <c r="I3045" i="10"/>
  <c r="I3053" i="10"/>
  <c r="I3061" i="10"/>
  <c r="I3069" i="10"/>
  <c r="I3077" i="10"/>
  <c r="I3085" i="10"/>
  <c r="I3093" i="10"/>
  <c r="I3101" i="10"/>
  <c r="I3109" i="10"/>
  <c r="I3117" i="10"/>
  <c r="I3125" i="10"/>
  <c r="I3133" i="10"/>
  <c r="I3141" i="10"/>
  <c r="I3149" i="10"/>
  <c r="I3157" i="10"/>
  <c r="I3165" i="10"/>
  <c r="I3173" i="10"/>
  <c r="I3181" i="10"/>
  <c r="I3189" i="10"/>
  <c r="I3197" i="10"/>
  <c r="I3205" i="10"/>
  <c r="I3213" i="10"/>
  <c r="I3221" i="10"/>
  <c r="I3229" i="10"/>
  <c r="I3237" i="10"/>
  <c r="I3245" i="10"/>
  <c r="I3253" i="10"/>
  <c r="I3261" i="10"/>
  <c r="I3269" i="10"/>
  <c r="I3277" i="10"/>
  <c r="I3285" i="10"/>
  <c r="I3293" i="10"/>
  <c r="I3301" i="10"/>
  <c r="I3309" i="10"/>
  <c r="I3317" i="10"/>
  <c r="I3325" i="10"/>
  <c r="I3333" i="10"/>
  <c r="I3341" i="10"/>
  <c r="I3349" i="10"/>
  <c r="I3357" i="10"/>
  <c r="I3365" i="10"/>
  <c r="I3373" i="10"/>
  <c r="I3381" i="10"/>
  <c r="I3389" i="10"/>
  <c r="I3397" i="10"/>
  <c r="I3405" i="10"/>
  <c r="I3413" i="10"/>
  <c r="I3421" i="10"/>
  <c r="I3429" i="10"/>
  <c r="I3437" i="10"/>
  <c r="I3445" i="10"/>
  <c r="I3453" i="10"/>
  <c r="I3461" i="10"/>
  <c r="I3469" i="10"/>
  <c r="I3477" i="10"/>
  <c r="I3485" i="10"/>
  <c r="I3493" i="10"/>
  <c r="I3501" i="10"/>
  <c r="I3509" i="10"/>
  <c r="I3517" i="10"/>
  <c r="I3525" i="10"/>
  <c r="I3533" i="10"/>
  <c r="I3541" i="10"/>
  <c r="I3549" i="10"/>
  <c r="I3557" i="10"/>
  <c r="I3565" i="10"/>
  <c r="I3573" i="10"/>
  <c r="I3581" i="10"/>
  <c r="I3589" i="10"/>
  <c r="I3597" i="10"/>
  <c r="I3605" i="10"/>
  <c r="I3613" i="10"/>
  <c r="I3621" i="10"/>
  <c r="I3629" i="10"/>
  <c r="I3637" i="10"/>
  <c r="I3645" i="10"/>
  <c r="I3653" i="10"/>
  <c r="I3661" i="10"/>
  <c r="I3669" i="10"/>
  <c r="I3677" i="10"/>
  <c r="I3685" i="10"/>
  <c r="I3693" i="10"/>
  <c r="I3701" i="10"/>
  <c r="I3709" i="10"/>
  <c r="I3717" i="10"/>
  <c r="I3725" i="10"/>
  <c r="I3733" i="10"/>
  <c r="I3741" i="10"/>
  <c r="I3749" i="10"/>
  <c r="I517" i="10"/>
  <c r="I1773" i="10"/>
  <c r="I2285" i="10"/>
  <c r="I2590" i="10"/>
  <c r="I2654" i="10"/>
  <c r="I2718" i="10"/>
  <c r="I2782" i="10"/>
  <c r="I2846" i="10"/>
  <c r="I2910" i="10"/>
  <c r="I2974" i="10"/>
  <c r="I3038" i="10"/>
  <c r="I3102" i="10"/>
  <c r="I3166" i="10"/>
  <c r="I3230" i="10"/>
  <c r="I3294" i="10"/>
  <c r="I3358" i="10"/>
  <c r="I3422" i="10"/>
  <c r="I3486" i="10"/>
  <c r="I3550" i="10"/>
  <c r="I3614" i="10"/>
  <c r="I3678" i="10"/>
  <c r="I3742" i="10"/>
  <c r="I3761" i="10"/>
  <c r="I3769" i="10"/>
  <c r="I3777" i="10"/>
  <c r="I3785" i="10"/>
  <c r="I3793" i="10"/>
  <c r="I3801" i="10"/>
  <c r="I3809" i="10"/>
  <c r="I3817" i="10"/>
  <c r="I3825" i="10"/>
  <c r="I3833" i="10"/>
  <c r="I3841" i="10"/>
  <c r="I3849" i="10"/>
  <c r="I3857" i="10"/>
  <c r="I3865" i="10"/>
  <c r="I3873" i="10"/>
  <c r="I3881" i="10"/>
  <c r="I3889" i="10"/>
  <c r="I3897" i="10"/>
  <c r="I3905" i="10"/>
  <c r="I3913" i="10"/>
  <c r="I3921" i="10"/>
  <c r="I3929" i="10"/>
  <c r="I3937" i="10"/>
  <c r="I3945" i="10"/>
  <c r="I3953" i="10"/>
  <c r="I3961" i="10"/>
  <c r="I3969" i="10"/>
  <c r="I3977" i="10"/>
  <c r="I3985" i="10"/>
  <c r="I3993" i="10"/>
  <c r="I4001" i="10"/>
  <c r="I1029" i="10"/>
  <c r="I1837" i="10"/>
  <c r="I2349" i="10"/>
  <c r="I2598" i="10"/>
  <c r="I2662" i="10"/>
  <c r="I2726" i="10"/>
  <c r="I2790" i="10"/>
  <c r="I2854" i="10"/>
  <c r="I2918" i="10"/>
  <c r="I2982" i="10"/>
  <c r="I3046" i="10"/>
  <c r="I3110" i="10"/>
  <c r="I3174" i="10"/>
  <c r="I3238" i="10"/>
  <c r="I3302" i="10"/>
  <c r="I3366" i="10"/>
  <c r="I3430" i="10"/>
  <c r="I3494" i="10"/>
  <c r="I3558" i="10"/>
  <c r="I3622" i="10"/>
  <c r="I3686" i="10"/>
  <c r="I3750" i="10"/>
  <c r="I3762" i="10"/>
  <c r="I3770" i="10"/>
  <c r="I3778" i="10"/>
  <c r="I3786" i="10"/>
  <c r="I3794" i="10"/>
  <c r="I3802" i="10"/>
  <c r="I3810" i="10"/>
  <c r="I3818" i="10"/>
  <c r="I3826" i="10"/>
  <c r="I3834" i="10"/>
  <c r="I3842" i="10"/>
  <c r="I3850" i="10"/>
  <c r="I3858" i="10"/>
  <c r="I3866" i="10"/>
  <c r="I3874" i="10"/>
  <c r="I3882" i="10"/>
  <c r="I3890" i="10"/>
  <c r="I3898" i="10"/>
  <c r="I3906" i="10"/>
  <c r="I3914" i="10"/>
  <c r="I3922" i="10"/>
  <c r="I3930" i="10"/>
  <c r="I3938" i="10"/>
  <c r="I3946" i="10"/>
  <c r="I3954" i="10"/>
  <c r="I3962" i="10"/>
  <c r="I3970" i="10"/>
  <c r="I3978" i="10"/>
  <c r="I3986" i="10"/>
  <c r="I3994" i="10"/>
  <c r="I4002" i="10"/>
  <c r="I1389" i="10"/>
  <c r="I1901" i="10"/>
  <c r="I2413" i="10"/>
  <c r="I2606" i="10"/>
  <c r="I2670" i="10"/>
  <c r="I2734" i="10"/>
  <c r="I2798" i="10"/>
  <c r="I2862" i="10"/>
  <c r="I2926" i="10"/>
  <c r="I2990" i="10"/>
  <c r="I3054" i="10"/>
  <c r="I3118" i="10"/>
  <c r="I3182" i="10"/>
  <c r="I3246" i="10"/>
  <c r="I3310" i="10"/>
  <c r="I3374" i="10"/>
  <c r="I3438" i="10"/>
  <c r="I3502" i="10"/>
  <c r="I3566" i="10"/>
  <c r="I3630" i="10"/>
  <c r="I3694" i="10"/>
  <c r="I3755" i="10"/>
  <c r="I3763" i="10"/>
  <c r="I3771" i="10"/>
  <c r="I3779" i="10"/>
  <c r="I3787" i="10"/>
  <c r="I3795" i="10"/>
  <c r="I3803" i="10"/>
  <c r="I3811" i="10"/>
  <c r="I3819" i="10"/>
  <c r="I3827" i="10"/>
  <c r="I3835" i="10"/>
  <c r="I3843" i="10"/>
  <c r="I3851" i="10"/>
  <c r="I3859" i="10"/>
  <c r="I3867" i="10"/>
  <c r="I3875" i="10"/>
  <c r="I3883" i="10"/>
  <c r="I3891" i="10"/>
  <c r="I3899" i="10"/>
  <c r="I3907" i="10"/>
  <c r="I3915" i="10"/>
  <c r="I3923" i="10"/>
  <c r="I3931" i="10"/>
  <c r="I3939" i="10"/>
  <c r="I3947" i="10"/>
  <c r="I3955" i="10"/>
  <c r="I3963" i="10"/>
  <c r="I3971" i="10"/>
  <c r="I3979" i="10"/>
  <c r="I3987" i="10"/>
  <c r="I3995" i="10"/>
  <c r="I4003" i="10"/>
  <c r="I1453" i="10"/>
  <c r="I1965" i="10"/>
  <c r="I2477" i="10"/>
  <c r="I2614" i="10"/>
  <c r="I2678" i="10"/>
  <c r="I2742" i="10"/>
  <c r="I2806" i="10"/>
  <c r="I2870" i="10"/>
  <c r="I2934" i="10"/>
  <c r="I2998" i="10"/>
  <c r="I3062" i="10"/>
  <c r="I3126" i="10"/>
  <c r="I3190" i="10"/>
  <c r="I3254" i="10"/>
  <c r="I3318" i="10"/>
  <c r="I3382" i="10"/>
  <c r="I3446" i="10"/>
  <c r="I3510" i="10"/>
  <c r="I3574" i="10"/>
  <c r="I3638" i="10"/>
  <c r="I3702" i="10"/>
  <c r="I3756" i="10"/>
  <c r="I3764" i="10"/>
  <c r="I3772" i="10"/>
  <c r="I3780" i="10"/>
  <c r="I3788" i="10"/>
  <c r="I3796" i="10"/>
  <c r="I3804" i="10"/>
  <c r="I3812" i="10"/>
  <c r="I3820" i="10"/>
  <c r="I3828" i="10"/>
  <c r="I3836" i="10"/>
  <c r="I3844" i="10"/>
  <c r="I3852" i="10"/>
  <c r="I3860" i="10"/>
  <c r="I3868" i="10"/>
  <c r="I3876" i="10"/>
  <c r="I3884" i="10"/>
  <c r="I3892" i="10"/>
  <c r="I3900" i="10"/>
  <c r="I3908" i="10"/>
  <c r="I3916" i="10"/>
  <c r="I3924" i="10"/>
  <c r="I3932" i="10"/>
  <c r="I3940" i="10"/>
  <c r="I3948" i="10"/>
  <c r="I3956" i="10"/>
  <c r="I3964" i="10"/>
  <c r="I3972" i="10"/>
  <c r="I3980" i="10"/>
  <c r="I3988" i="10"/>
  <c r="I3996" i="10"/>
  <c r="I4004" i="10"/>
  <c r="I1517" i="10"/>
  <c r="I2029" i="10"/>
  <c r="I2541" i="10"/>
  <c r="I2622" i="10"/>
  <c r="I2686" i="10"/>
  <c r="I2750" i="10"/>
  <c r="I2814" i="10"/>
  <c r="I2878" i="10"/>
  <c r="I2942" i="10"/>
  <c r="I3006" i="10"/>
  <c r="I3070" i="10"/>
  <c r="I3134" i="10"/>
  <c r="I3198" i="10"/>
  <c r="I3262" i="10"/>
  <c r="I3326" i="10"/>
  <c r="I3390" i="10"/>
  <c r="I3454" i="10"/>
  <c r="I3518" i="10"/>
  <c r="I3582" i="10"/>
  <c r="I3646" i="10"/>
  <c r="I3710" i="10"/>
  <c r="I3757" i="10"/>
  <c r="I3765" i="10"/>
  <c r="I3773" i="10"/>
  <c r="I3781" i="10"/>
  <c r="I3789" i="10"/>
  <c r="I3797" i="10"/>
  <c r="I3805" i="10"/>
  <c r="I3813" i="10"/>
  <c r="I3821" i="10"/>
  <c r="I3829" i="10"/>
  <c r="I3837" i="10"/>
  <c r="I3845" i="10"/>
  <c r="I3853" i="10"/>
  <c r="I3861" i="10"/>
  <c r="I3869" i="10"/>
  <c r="I3877" i="10"/>
  <c r="I3885" i="10"/>
  <c r="I3893" i="10"/>
  <c r="I3901" i="10"/>
  <c r="I3909" i="10"/>
  <c r="I3917" i="10"/>
  <c r="I3925" i="10"/>
  <c r="I3933" i="10"/>
  <c r="I3941" i="10"/>
  <c r="I3949" i="10"/>
  <c r="I3957" i="10"/>
  <c r="I3965" i="10"/>
  <c r="I3973" i="10"/>
  <c r="I3981" i="10"/>
  <c r="I3989" i="10"/>
  <c r="I3997" i="10"/>
  <c r="I4005" i="10"/>
  <c r="I2582" i="10"/>
  <c r="I3952" i="10"/>
  <c r="I1581" i="10"/>
  <c r="I2093" i="10"/>
  <c r="I2566" i="10"/>
  <c r="I2630" i="10"/>
  <c r="I2694" i="10"/>
  <c r="I2758" i="10"/>
  <c r="I2822" i="10"/>
  <c r="I2886" i="10"/>
  <c r="I2950" i="10"/>
  <c r="I3014" i="10"/>
  <c r="I3078" i="10"/>
  <c r="I3142" i="10"/>
  <c r="I3206" i="10"/>
  <c r="I3270" i="10"/>
  <c r="I3334" i="10"/>
  <c r="I3398" i="10"/>
  <c r="I3462" i="10"/>
  <c r="I3526" i="10"/>
  <c r="I3590" i="10"/>
  <c r="I3654" i="10"/>
  <c r="I3718" i="10"/>
  <c r="I3758" i="10"/>
  <c r="I3766" i="10"/>
  <c r="I3774" i="10"/>
  <c r="I3782" i="10"/>
  <c r="I3790" i="10"/>
  <c r="I3798" i="10"/>
  <c r="I3806" i="10"/>
  <c r="I3814" i="10"/>
  <c r="I3822" i="10"/>
  <c r="I3830" i="10"/>
  <c r="I3838" i="10"/>
  <c r="I3846" i="10"/>
  <c r="I3854" i="10"/>
  <c r="I3862" i="10"/>
  <c r="I3870" i="10"/>
  <c r="I3878" i="10"/>
  <c r="I3886" i="10"/>
  <c r="I3894" i="10"/>
  <c r="I3902" i="10"/>
  <c r="I3910" i="10"/>
  <c r="I3918" i="10"/>
  <c r="I3926" i="10"/>
  <c r="I3934" i="10"/>
  <c r="I3942" i="10"/>
  <c r="I3950" i="10"/>
  <c r="I3958" i="10"/>
  <c r="I3966" i="10"/>
  <c r="I3974" i="10"/>
  <c r="I3982" i="10"/>
  <c r="I3990" i="10"/>
  <c r="I3998" i="10"/>
  <c r="I5" i="10"/>
  <c r="I1709" i="10"/>
  <c r="I2646" i="10"/>
  <c r="I2710" i="10"/>
  <c r="I2774" i="10"/>
  <c r="I2838" i="10"/>
  <c r="I2902" i="10"/>
  <c r="I2966" i="10"/>
  <c r="I3030" i="10"/>
  <c r="I3094" i="10"/>
  <c r="I3158" i="10"/>
  <c r="I3222" i="10"/>
  <c r="I3286" i="10"/>
  <c r="I3350" i="10"/>
  <c r="I3414" i="10"/>
  <c r="I3478" i="10"/>
  <c r="I3542" i="10"/>
  <c r="I3606" i="10"/>
  <c r="I3670" i="10"/>
  <c r="I3734" i="10"/>
  <c r="I3760" i="10"/>
  <c r="I3768" i="10"/>
  <c r="I3784" i="10"/>
  <c r="I3792" i="10"/>
  <c r="I3800" i="10"/>
  <c r="I3808" i="10"/>
  <c r="I3816" i="10"/>
  <c r="I3824" i="10"/>
  <c r="I3832" i="10"/>
  <c r="I3848" i="10"/>
  <c r="I3856" i="10"/>
  <c r="I3872" i="10"/>
  <c r="I3896" i="10"/>
  <c r="I3912" i="10"/>
  <c r="I3928" i="10"/>
  <c r="I3960" i="10"/>
  <c r="I3984" i="10"/>
  <c r="I1645" i="10"/>
  <c r="I2157" i="10"/>
  <c r="I2574" i="10"/>
  <c r="I2638" i="10"/>
  <c r="I2702" i="10"/>
  <c r="I2766" i="10"/>
  <c r="I2830" i="10"/>
  <c r="I2894" i="10"/>
  <c r="I2958" i="10"/>
  <c r="I3022" i="10"/>
  <c r="I3086" i="10"/>
  <c r="I3150" i="10"/>
  <c r="I3214" i="10"/>
  <c r="I3278" i="10"/>
  <c r="I3342" i="10"/>
  <c r="I3406" i="10"/>
  <c r="I3470" i="10"/>
  <c r="I3534" i="10"/>
  <c r="I3598" i="10"/>
  <c r="I3662" i="10"/>
  <c r="I3726" i="10"/>
  <c r="I3759" i="10"/>
  <c r="I3767" i="10"/>
  <c r="I3775" i="10"/>
  <c r="I3783" i="10"/>
  <c r="I3791" i="10"/>
  <c r="I3799" i="10"/>
  <c r="I3807" i="10"/>
  <c r="I3815" i="10"/>
  <c r="I3823" i="10"/>
  <c r="I3831" i="10"/>
  <c r="I3839" i="10"/>
  <c r="I3847" i="10"/>
  <c r="I3855" i="10"/>
  <c r="I3863" i="10"/>
  <c r="I3871" i="10"/>
  <c r="I3879" i="10"/>
  <c r="I3887" i="10"/>
  <c r="I3895" i="10"/>
  <c r="I3903" i="10"/>
  <c r="I3911" i="10"/>
  <c r="I3919" i="10"/>
  <c r="I3927" i="10"/>
  <c r="I3935" i="10"/>
  <c r="I3943" i="10"/>
  <c r="I3951" i="10"/>
  <c r="I3959" i="10"/>
  <c r="I3967" i="10"/>
  <c r="I3975" i="10"/>
  <c r="I3983" i="10"/>
  <c r="I3991" i="10"/>
  <c r="I3999" i="10"/>
  <c r="I2221" i="10"/>
  <c r="I3776" i="10"/>
  <c r="I3840" i="10"/>
  <c r="I3864" i="10"/>
  <c r="I3880" i="10"/>
  <c r="I3888" i="10"/>
  <c r="I3904" i="10"/>
  <c r="I3920" i="10"/>
  <c r="I3936" i="10"/>
  <c r="I3944" i="10"/>
  <c r="I3968" i="10"/>
  <c r="I3976" i="10"/>
  <c r="I3992" i="10"/>
  <c r="I4000" i="10"/>
  <c r="B12" i="10"/>
  <c r="K5" i="10" l="1"/>
  <c r="K13" i="10"/>
  <c r="K21" i="10"/>
  <c r="K29" i="10"/>
  <c r="K37" i="10"/>
  <c r="K45" i="10"/>
  <c r="K53" i="10"/>
  <c r="K61" i="10"/>
  <c r="K69" i="10"/>
  <c r="K77" i="10"/>
  <c r="K85" i="10"/>
  <c r="K93" i="10"/>
  <c r="K101" i="10"/>
  <c r="K109" i="10"/>
  <c r="K117" i="10"/>
  <c r="K125" i="10"/>
  <c r="K133" i="10"/>
  <c r="K141" i="10"/>
  <c r="K149" i="10"/>
  <c r="K157" i="10"/>
  <c r="K165" i="10"/>
  <c r="K173" i="10"/>
  <c r="K181" i="10"/>
  <c r="K189" i="10"/>
  <c r="K197" i="10"/>
  <c r="K205" i="10"/>
  <c r="K213" i="10"/>
  <c r="K221" i="10"/>
  <c r="K229" i="10"/>
  <c r="K237" i="10"/>
  <c r="K245" i="10"/>
  <c r="K253" i="10"/>
  <c r="K261" i="10"/>
  <c r="K269" i="10"/>
  <c r="K277" i="10"/>
  <c r="K285" i="10"/>
  <c r="K293" i="10"/>
  <c r="K301" i="10"/>
  <c r="K309" i="10"/>
  <c r="K317" i="10"/>
  <c r="K325" i="10"/>
  <c r="K333" i="10"/>
  <c r="K341" i="10"/>
  <c r="K349" i="10"/>
  <c r="K357" i="10"/>
  <c r="K365" i="10"/>
  <c r="K373" i="10"/>
  <c r="K381" i="10"/>
  <c r="K389" i="10"/>
  <c r="K397" i="10"/>
  <c r="K405" i="10"/>
  <c r="K413" i="10"/>
  <c r="K421" i="10"/>
  <c r="K429" i="10"/>
  <c r="K437" i="10"/>
  <c r="K445" i="10"/>
  <c r="K453" i="10"/>
  <c r="K461" i="10"/>
  <c r="K469" i="10"/>
  <c r="K477" i="10"/>
  <c r="K485" i="10"/>
  <c r="K493" i="10"/>
  <c r="K501" i="10"/>
  <c r="K509" i="10"/>
  <c r="K517" i="10"/>
  <c r="K525" i="10"/>
  <c r="K533" i="10"/>
  <c r="K541" i="10"/>
  <c r="K549" i="10"/>
  <c r="K557" i="10"/>
  <c r="K565" i="10"/>
  <c r="K573" i="10"/>
  <c r="K581" i="10"/>
  <c r="K589" i="10"/>
  <c r="K597" i="10"/>
  <c r="K605" i="10"/>
  <c r="K613" i="10"/>
  <c r="K621" i="10"/>
  <c r="K629" i="10"/>
  <c r="K637" i="10"/>
  <c r="K645" i="10"/>
  <c r="K653" i="10"/>
  <c r="K661" i="10"/>
  <c r="K669" i="10"/>
  <c r="K677" i="10"/>
  <c r="K6" i="10"/>
  <c r="K14" i="10"/>
  <c r="K22" i="10"/>
  <c r="K30" i="10"/>
  <c r="K38" i="10"/>
  <c r="K46" i="10"/>
  <c r="K54" i="10"/>
  <c r="K62" i="10"/>
  <c r="K70" i="10"/>
  <c r="K78" i="10"/>
  <c r="K86" i="10"/>
  <c r="K94" i="10"/>
  <c r="K102" i="10"/>
  <c r="K110" i="10"/>
  <c r="K118" i="10"/>
  <c r="K126" i="10"/>
  <c r="K134" i="10"/>
  <c r="K142" i="10"/>
  <c r="K150" i="10"/>
  <c r="K158" i="10"/>
  <c r="K166" i="10"/>
  <c r="K174" i="10"/>
  <c r="K182" i="10"/>
  <c r="K190" i="10"/>
  <c r="K198" i="10"/>
  <c r="K206" i="10"/>
  <c r="K214" i="10"/>
  <c r="K222" i="10"/>
  <c r="K230" i="10"/>
  <c r="K238" i="10"/>
  <c r="K246" i="10"/>
  <c r="K254" i="10"/>
  <c r="K262" i="10"/>
  <c r="K270" i="10"/>
  <c r="K278" i="10"/>
  <c r="K286" i="10"/>
  <c r="K294" i="10"/>
  <c r="K302" i="10"/>
  <c r="K310" i="10"/>
  <c r="K318" i="10"/>
  <c r="K326" i="10"/>
  <c r="K334" i="10"/>
  <c r="K342" i="10"/>
  <c r="K350" i="10"/>
  <c r="K358" i="10"/>
  <c r="K366" i="10"/>
  <c r="K374" i="10"/>
  <c r="K382" i="10"/>
  <c r="K390" i="10"/>
  <c r="K398" i="10"/>
  <c r="K406" i="10"/>
  <c r="K414" i="10"/>
  <c r="K422" i="10"/>
  <c r="K430" i="10"/>
  <c r="K438" i="10"/>
  <c r="K446" i="10"/>
  <c r="K454" i="10"/>
  <c r="K462" i="10"/>
  <c r="K470" i="10"/>
  <c r="K478" i="10"/>
  <c r="K486" i="10"/>
  <c r="K494" i="10"/>
  <c r="K502" i="10"/>
  <c r="K510" i="10"/>
  <c r="K518" i="10"/>
  <c r="K526" i="10"/>
  <c r="K534" i="10"/>
  <c r="K542" i="10"/>
  <c r="K550" i="10"/>
  <c r="K558" i="10"/>
  <c r="K566" i="10"/>
  <c r="K574" i="10"/>
  <c r="K582" i="10"/>
  <c r="K590" i="10"/>
  <c r="K598" i="10"/>
  <c r="K606" i="10"/>
  <c r="K614" i="10"/>
  <c r="K622" i="10"/>
  <c r="K630" i="10"/>
  <c r="K638" i="10"/>
  <c r="K646" i="10"/>
  <c r="K654" i="10"/>
  <c r="K662" i="10"/>
  <c r="K670" i="10"/>
  <c r="K678" i="10"/>
  <c r="K7" i="10"/>
  <c r="K15" i="10"/>
  <c r="K23" i="10"/>
  <c r="K31" i="10"/>
  <c r="K39" i="10"/>
  <c r="K47" i="10"/>
  <c r="K55" i="10"/>
  <c r="K63" i="10"/>
  <c r="K71" i="10"/>
  <c r="K79" i="10"/>
  <c r="K87" i="10"/>
  <c r="K95" i="10"/>
  <c r="K103" i="10"/>
  <c r="K111" i="10"/>
  <c r="K119" i="10"/>
  <c r="K127" i="10"/>
  <c r="K135" i="10"/>
  <c r="K143" i="10"/>
  <c r="K151" i="10"/>
  <c r="K159" i="10"/>
  <c r="K167" i="10"/>
  <c r="K175" i="10"/>
  <c r="K183" i="10"/>
  <c r="K191" i="10"/>
  <c r="K199" i="10"/>
  <c r="K207" i="10"/>
  <c r="K215" i="10"/>
  <c r="K223" i="10"/>
  <c r="K231" i="10"/>
  <c r="K239" i="10"/>
  <c r="K247" i="10"/>
  <c r="K255" i="10"/>
  <c r="K263" i="10"/>
  <c r="K271" i="10"/>
  <c r="K279" i="10"/>
  <c r="K287" i="10"/>
  <c r="K295" i="10"/>
  <c r="K303" i="10"/>
  <c r="K311" i="10"/>
  <c r="K319" i="10"/>
  <c r="K327" i="10"/>
  <c r="K335" i="10"/>
  <c r="K343" i="10"/>
  <c r="K351" i="10"/>
  <c r="K359" i="10"/>
  <c r="K367" i="10"/>
  <c r="K375" i="10"/>
  <c r="K383" i="10"/>
  <c r="K391" i="10"/>
  <c r="K399" i="10"/>
  <c r="K407" i="10"/>
  <c r="K415" i="10"/>
  <c r="K423" i="10"/>
  <c r="K431" i="10"/>
  <c r="K439" i="10"/>
  <c r="K447" i="10"/>
  <c r="K455" i="10"/>
  <c r="K463" i="10"/>
  <c r="K471" i="10"/>
  <c r="K479" i="10"/>
  <c r="K487" i="10"/>
  <c r="K495" i="10"/>
  <c r="K503" i="10"/>
  <c r="K511" i="10"/>
  <c r="K519" i="10"/>
  <c r="K527" i="10"/>
  <c r="K535" i="10"/>
  <c r="K543" i="10"/>
  <c r="K551" i="10"/>
  <c r="K559" i="10"/>
  <c r="K567" i="10"/>
  <c r="K575" i="10"/>
  <c r="K583" i="10"/>
  <c r="K591" i="10"/>
  <c r="K599" i="10"/>
  <c r="K607" i="10"/>
  <c r="K615" i="10"/>
  <c r="K623" i="10"/>
  <c r="K631" i="10"/>
  <c r="K639" i="10"/>
  <c r="K647" i="10"/>
  <c r="K655" i="10"/>
  <c r="K663" i="10"/>
  <c r="K671" i="10"/>
  <c r="K679" i="10"/>
  <c r="K8" i="10"/>
  <c r="K16" i="10"/>
  <c r="K24" i="10"/>
  <c r="K32" i="10"/>
  <c r="K40" i="10"/>
  <c r="K48" i="10"/>
  <c r="K56" i="10"/>
  <c r="K64" i="10"/>
  <c r="K72" i="10"/>
  <c r="K80" i="10"/>
  <c r="K88" i="10"/>
  <c r="K96" i="10"/>
  <c r="K104" i="10"/>
  <c r="K112" i="10"/>
  <c r="K120" i="10"/>
  <c r="K128" i="10"/>
  <c r="K136" i="10"/>
  <c r="K144" i="10"/>
  <c r="K152" i="10"/>
  <c r="K160" i="10"/>
  <c r="K168" i="10"/>
  <c r="K176" i="10"/>
  <c r="K184" i="10"/>
  <c r="K192" i="10"/>
  <c r="K200" i="10"/>
  <c r="K208" i="10"/>
  <c r="K216" i="10"/>
  <c r="K224" i="10"/>
  <c r="K232" i="10"/>
  <c r="K240" i="10"/>
  <c r="K248" i="10"/>
  <c r="K256" i="10"/>
  <c r="K264" i="10"/>
  <c r="K272" i="10"/>
  <c r="K280" i="10"/>
  <c r="K288" i="10"/>
  <c r="K296" i="10"/>
  <c r="K304" i="10"/>
  <c r="K312" i="10"/>
  <c r="K320" i="10"/>
  <c r="K328" i="10"/>
  <c r="K336" i="10"/>
  <c r="K344" i="10"/>
  <c r="K352" i="10"/>
  <c r="K360" i="10"/>
  <c r="K368" i="10"/>
  <c r="K376" i="10"/>
  <c r="K384" i="10"/>
  <c r="K392" i="10"/>
  <c r="K400" i="10"/>
  <c r="K408" i="10"/>
  <c r="K416" i="10"/>
  <c r="K424" i="10"/>
  <c r="K432" i="10"/>
  <c r="K440" i="10"/>
  <c r="K448" i="10"/>
  <c r="K456" i="10"/>
  <c r="K464" i="10"/>
  <c r="K472" i="10"/>
  <c r="K480" i="10"/>
  <c r="K488" i="10"/>
  <c r="K496" i="10"/>
  <c r="K504" i="10"/>
  <c r="K512" i="10"/>
  <c r="K520" i="10"/>
  <c r="K528" i="10"/>
  <c r="K536" i="10"/>
  <c r="K544" i="10"/>
  <c r="K552" i="10"/>
  <c r="K560" i="10"/>
  <c r="K568" i="10"/>
  <c r="K576" i="10"/>
  <c r="K584" i="10"/>
  <c r="K592" i="10"/>
  <c r="K600" i="10"/>
  <c r="K608" i="10"/>
  <c r="K616" i="10"/>
  <c r="K624" i="10"/>
  <c r="K632" i="10"/>
  <c r="K640" i="10"/>
  <c r="K648" i="10"/>
  <c r="K656" i="10"/>
  <c r="K664" i="10"/>
  <c r="K672" i="10"/>
  <c r="K680" i="10"/>
  <c r="K9" i="10"/>
  <c r="K17" i="10"/>
  <c r="K25" i="10"/>
  <c r="K33" i="10"/>
  <c r="K41" i="10"/>
  <c r="K49" i="10"/>
  <c r="K57" i="10"/>
  <c r="K65" i="10"/>
  <c r="K73" i="10"/>
  <c r="K81" i="10"/>
  <c r="K89" i="10"/>
  <c r="K97" i="10"/>
  <c r="K105" i="10"/>
  <c r="K113" i="10"/>
  <c r="K121" i="10"/>
  <c r="K129" i="10"/>
  <c r="K137" i="10"/>
  <c r="K145" i="10"/>
  <c r="K153" i="10"/>
  <c r="K161" i="10"/>
  <c r="K169" i="10"/>
  <c r="K177" i="10"/>
  <c r="K185" i="10"/>
  <c r="K193" i="10"/>
  <c r="K201" i="10"/>
  <c r="K209" i="10"/>
  <c r="K217" i="10"/>
  <c r="K225" i="10"/>
  <c r="K233" i="10"/>
  <c r="K241" i="10"/>
  <c r="K249" i="10"/>
  <c r="K257" i="10"/>
  <c r="K265" i="10"/>
  <c r="K273" i="10"/>
  <c r="K281" i="10"/>
  <c r="K289" i="10"/>
  <c r="K297" i="10"/>
  <c r="K305" i="10"/>
  <c r="K313" i="10"/>
  <c r="K321" i="10"/>
  <c r="K329" i="10"/>
  <c r="K337" i="10"/>
  <c r="K345" i="10"/>
  <c r="K353" i="10"/>
  <c r="K361" i="10"/>
  <c r="K369" i="10"/>
  <c r="K377" i="10"/>
  <c r="K385" i="10"/>
  <c r="K393" i="10"/>
  <c r="K401" i="10"/>
  <c r="K409" i="10"/>
  <c r="K417" i="10"/>
  <c r="K425" i="10"/>
  <c r="K433" i="10"/>
  <c r="K441" i="10"/>
  <c r="K449" i="10"/>
  <c r="K457" i="10"/>
  <c r="K465" i="10"/>
  <c r="K473" i="10"/>
  <c r="K481" i="10"/>
  <c r="K489" i="10"/>
  <c r="K497" i="10"/>
  <c r="K505" i="10"/>
  <c r="K513" i="10"/>
  <c r="K521" i="10"/>
  <c r="K529" i="10"/>
  <c r="K537" i="10"/>
  <c r="K545" i="10"/>
  <c r="K553" i="10"/>
  <c r="K561" i="10"/>
  <c r="K569" i="10"/>
  <c r="K577" i="10"/>
  <c r="K585" i="10"/>
  <c r="K593" i="10"/>
  <c r="K601" i="10"/>
  <c r="K609" i="10"/>
  <c r="K617" i="10"/>
  <c r="K625" i="10"/>
  <c r="K633" i="10"/>
  <c r="K641" i="10"/>
  <c r="K649" i="10"/>
  <c r="K657" i="10"/>
  <c r="K665" i="10"/>
  <c r="K673" i="10"/>
  <c r="K681" i="10"/>
  <c r="K11" i="10"/>
  <c r="K19" i="10"/>
  <c r="K27" i="10"/>
  <c r="K35" i="10"/>
  <c r="K43" i="10"/>
  <c r="K51" i="10"/>
  <c r="K59" i="10"/>
  <c r="K67" i="10"/>
  <c r="K75" i="10"/>
  <c r="K83" i="10"/>
  <c r="K91" i="10"/>
  <c r="K99" i="10"/>
  <c r="K107" i="10"/>
  <c r="K115" i="10"/>
  <c r="K123" i="10"/>
  <c r="K131" i="10"/>
  <c r="K139" i="10"/>
  <c r="K147" i="10"/>
  <c r="K155" i="10"/>
  <c r="K163" i="10"/>
  <c r="K171" i="10"/>
  <c r="K179" i="10"/>
  <c r="K187" i="10"/>
  <c r="K195" i="10"/>
  <c r="K203" i="10"/>
  <c r="K211" i="10"/>
  <c r="K219" i="10"/>
  <c r="K227" i="10"/>
  <c r="K235" i="10"/>
  <c r="K243" i="10"/>
  <c r="K251" i="10"/>
  <c r="K259" i="10"/>
  <c r="K267" i="10"/>
  <c r="K275" i="10"/>
  <c r="K283" i="10"/>
  <c r="K291" i="10"/>
  <c r="K299" i="10"/>
  <c r="K307" i="10"/>
  <c r="K315" i="10"/>
  <c r="K323" i="10"/>
  <c r="K331" i="10"/>
  <c r="K339" i="10"/>
  <c r="K347" i="10"/>
  <c r="K355" i="10"/>
  <c r="K363" i="10"/>
  <c r="K371" i="10"/>
  <c r="K379" i="10"/>
  <c r="K387" i="10"/>
  <c r="K395" i="10"/>
  <c r="K403" i="10"/>
  <c r="K411" i="10"/>
  <c r="K419" i="10"/>
  <c r="K427" i="10"/>
  <c r="K435" i="10"/>
  <c r="K443" i="10"/>
  <c r="K451" i="10"/>
  <c r="K459" i="10"/>
  <c r="K467" i="10"/>
  <c r="K475" i="10"/>
  <c r="K483" i="10"/>
  <c r="K491" i="10"/>
  <c r="K499" i="10"/>
  <c r="K507" i="10"/>
  <c r="K515" i="10"/>
  <c r="K523" i="10"/>
  <c r="K531" i="10"/>
  <c r="K539" i="10"/>
  <c r="K547" i="10"/>
  <c r="K555" i="10"/>
  <c r="K563" i="10"/>
  <c r="K571" i="10"/>
  <c r="K579" i="10"/>
  <c r="K587" i="10"/>
  <c r="K595" i="10"/>
  <c r="K603" i="10"/>
  <c r="K611" i="10"/>
  <c r="K619" i="10"/>
  <c r="K627" i="10"/>
  <c r="K635" i="10"/>
  <c r="K643" i="10"/>
  <c r="K651" i="10"/>
  <c r="K659" i="10"/>
  <c r="K667" i="10"/>
  <c r="K675" i="10"/>
  <c r="K683" i="10"/>
  <c r="K12" i="10"/>
  <c r="K20" i="10"/>
  <c r="K28" i="10"/>
  <c r="K36" i="10"/>
  <c r="K44" i="10"/>
  <c r="K52" i="10"/>
  <c r="K60" i="10"/>
  <c r="K68" i="10"/>
  <c r="K76" i="10"/>
  <c r="K84" i="10"/>
  <c r="K92" i="10"/>
  <c r="K100" i="10"/>
  <c r="K108" i="10"/>
  <c r="K116" i="10"/>
  <c r="K124" i="10"/>
  <c r="K132" i="10"/>
  <c r="K140" i="10"/>
  <c r="K148" i="10"/>
  <c r="K156" i="10"/>
  <c r="K164" i="10"/>
  <c r="K172" i="10"/>
  <c r="K180" i="10"/>
  <c r="K188" i="10"/>
  <c r="K196" i="10"/>
  <c r="K204" i="10"/>
  <c r="K212" i="10"/>
  <c r="K220" i="10"/>
  <c r="K228" i="10"/>
  <c r="K236" i="10"/>
  <c r="K244" i="10"/>
  <c r="K252" i="10"/>
  <c r="K260" i="10"/>
  <c r="K268" i="10"/>
  <c r="K276" i="10"/>
  <c r="K284" i="10"/>
  <c r="K292" i="10"/>
  <c r="K300" i="10"/>
  <c r="K308" i="10"/>
  <c r="K316" i="10"/>
  <c r="K324" i="10"/>
  <c r="K332" i="10"/>
  <c r="K340" i="10"/>
  <c r="K348" i="10"/>
  <c r="K356" i="10"/>
  <c r="K364" i="10"/>
  <c r="K372" i="10"/>
  <c r="K380" i="10"/>
  <c r="K388" i="10"/>
  <c r="K396" i="10"/>
  <c r="K404" i="10"/>
  <c r="K412" i="10"/>
  <c r="K420" i="10"/>
  <c r="K428" i="10"/>
  <c r="K436" i="10"/>
  <c r="K444" i="10"/>
  <c r="K452" i="10"/>
  <c r="K460" i="10"/>
  <c r="K468" i="10"/>
  <c r="K476" i="10"/>
  <c r="K484" i="10"/>
  <c r="K492" i="10"/>
  <c r="K500" i="10"/>
  <c r="K508" i="10"/>
  <c r="K516" i="10"/>
  <c r="K524" i="10"/>
  <c r="K532" i="10"/>
  <c r="K540" i="10"/>
  <c r="K548" i="10"/>
  <c r="K556" i="10"/>
  <c r="K564" i="10"/>
  <c r="K572" i="10"/>
  <c r="K580" i="10"/>
  <c r="K588" i="10"/>
  <c r="K596" i="10"/>
  <c r="K604" i="10"/>
  <c r="K612" i="10"/>
  <c r="K620" i="10"/>
  <c r="K628" i="10"/>
  <c r="K636" i="10"/>
  <c r="K644" i="10"/>
  <c r="K652" i="10"/>
  <c r="K660" i="10"/>
  <c r="K668" i="10"/>
  <c r="K676" i="10"/>
  <c r="K684" i="10"/>
  <c r="K10" i="10"/>
  <c r="K74" i="10"/>
  <c r="K138" i="10"/>
  <c r="K202" i="10"/>
  <c r="K266" i="10"/>
  <c r="K330" i="10"/>
  <c r="K394" i="10"/>
  <c r="K458" i="10"/>
  <c r="K522" i="10"/>
  <c r="K586" i="10"/>
  <c r="K650" i="10"/>
  <c r="K688" i="10"/>
  <c r="K696" i="10"/>
  <c r="K704" i="10"/>
  <c r="K712" i="10"/>
  <c r="K720" i="10"/>
  <c r="K728" i="10"/>
  <c r="K736" i="10"/>
  <c r="K744" i="10"/>
  <c r="K752" i="10"/>
  <c r="K760" i="10"/>
  <c r="K768" i="10"/>
  <c r="K776" i="10"/>
  <c r="K784" i="10"/>
  <c r="K792" i="10"/>
  <c r="K800" i="10"/>
  <c r="K808" i="10"/>
  <c r="K816" i="10"/>
  <c r="K824" i="10"/>
  <c r="K832" i="10"/>
  <c r="K840" i="10"/>
  <c r="K848" i="10"/>
  <c r="K856" i="10"/>
  <c r="K864" i="10"/>
  <c r="K872" i="10"/>
  <c r="K880" i="10"/>
  <c r="K888" i="10"/>
  <c r="K896" i="10"/>
  <c r="K904" i="10"/>
  <c r="K912" i="10"/>
  <c r="K920" i="10"/>
  <c r="K928" i="10"/>
  <c r="K936" i="10"/>
  <c r="K944" i="10"/>
  <c r="K952" i="10"/>
  <c r="K960" i="10"/>
  <c r="K968" i="10"/>
  <c r="K976" i="10"/>
  <c r="K984" i="10"/>
  <c r="K992" i="10"/>
  <c r="K1000" i="10"/>
  <c r="K1008" i="10"/>
  <c r="K1016" i="10"/>
  <c r="K1024" i="10"/>
  <c r="K1032" i="10"/>
  <c r="K1040" i="10"/>
  <c r="K1048" i="10"/>
  <c r="K1056" i="10"/>
  <c r="K1064" i="10"/>
  <c r="K1072" i="10"/>
  <c r="K1080" i="10"/>
  <c r="K1088" i="10"/>
  <c r="K1096" i="10"/>
  <c r="K1104" i="10"/>
  <c r="K1112" i="10"/>
  <c r="K1120" i="10"/>
  <c r="K1128" i="10"/>
  <c r="K1136" i="10"/>
  <c r="K1144" i="10"/>
  <c r="K1152" i="10"/>
  <c r="K1160" i="10"/>
  <c r="K1168" i="10"/>
  <c r="K1176" i="10"/>
  <c r="K1184" i="10"/>
  <c r="K1192" i="10"/>
  <c r="K1200" i="10"/>
  <c r="K1208" i="10"/>
  <c r="K1216" i="10"/>
  <c r="K1224" i="10"/>
  <c r="K1232" i="10"/>
  <c r="K1240" i="10"/>
  <c r="K1248" i="10"/>
  <c r="K1256" i="10"/>
  <c r="K1264" i="10"/>
  <c r="K1272" i="10"/>
  <c r="K1280" i="10"/>
  <c r="K18" i="10"/>
  <c r="K82" i="10"/>
  <c r="K146" i="10"/>
  <c r="K210" i="10"/>
  <c r="K274" i="10"/>
  <c r="K338" i="10"/>
  <c r="K402" i="10"/>
  <c r="K466" i="10"/>
  <c r="K530" i="10"/>
  <c r="K594" i="10"/>
  <c r="K658" i="10"/>
  <c r="K689" i="10"/>
  <c r="K697" i="10"/>
  <c r="K705" i="10"/>
  <c r="K713" i="10"/>
  <c r="K721" i="10"/>
  <c r="K729" i="10"/>
  <c r="K737" i="10"/>
  <c r="K745" i="10"/>
  <c r="K753" i="10"/>
  <c r="K761" i="10"/>
  <c r="K769" i="10"/>
  <c r="K777" i="10"/>
  <c r="K785" i="10"/>
  <c r="K793" i="10"/>
  <c r="K801" i="10"/>
  <c r="K809" i="10"/>
  <c r="K817" i="10"/>
  <c r="K825" i="10"/>
  <c r="K833" i="10"/>
  <c r="K841" i="10"/>
  <c r="K849" i="10"/>
  <c r="K857" i="10"/>
  <c r="K865" i="10"/>
  <c r="K873" i="10"/>
  <c r="K881" i="10"/>
  <c r="K889" i="10"/>
  <c r="K897" i="10"/>
  <c r="K905" i="10"/>
  <c r="K913" i="10"/>
  <c r="K921" i="10"/>
  <c r="K929" i="10"/>
  <c r="K937" i="10"/>
  <c r="K945" i="10"/>
  <c r="K953" i="10"/>
  <c r="K961" i="10"/>
  <c r="K969" i="10"/>
  <c r="K977" i="10"/>
  <c r="K985" i="10"/>
  <c r="K993" i="10"/>
  <c r="K1001" i="10"/>
  <c r="K1009" i="10"/>
  <c r="K1017" i="10"/>
  <c r="K1025" i="10"/>
  <c r="K1033" i="10"/>
  <c r="K1041" i="10"/>
  <c r="K1049" i="10"/>
  <c r="K1057" i="10"/>
  <c r="K1065" i="10"/>
  <c r="K1073" i="10"/>
  <c r="K1081" i="10"/>
  <c r="K1089" i="10"/>
  <c r="K1097" i="10"/>
  <c r="K1105" i="10"/>
  <c r="K1113" i="10"/>
  <c r="K1121" i="10"/>
  <c r="K1129" i="10"/>
  <c r="K1137" i="10"/>
  <c r="K1145" i="10"/>
  <c r="K1153" i="10"/>
  <c r="K1161" i="10"/>
  <c r="K1169" i="10"/>
  <c r="K1177" i="10"/>
  <c r="K1185" i="10"/>
  <c r="K1193" i="10"/>
  <c r="K1201" i="10"/>
  <c r="K1209" i="10"/>
  <c r="K1217" i="10"/>
  <c r="K1225" i="10"/>
  <c r="K1233" i="10"/>
  <c r="K1241" i="10"/>
  <c r="K1249" i="10"/>
  <c r="K1257" i="10"/>
  <c r="K1265" i="10"/>
  <c r="K1273" i="10"/>
  <c r="K26" i="10"/>
  <c r="K90" i="10"/>
  <c r="K154" i="10"/>
  <c r="K218" i="10"/>
  <c r="K282" i="10"/>
  <c r="K346" i="10"/>
  <c r="K410" i="10"/>
  <c r="K474" i="10"/>
  <c r="K538" i="10"/>
  <c r="K602" i="10"/>
  <c r="K666" i="10"/>
  <c r="K690" i="10"/>
  <c r="K698" i="10"/>
  <c r="K706" i="10"/>
  <c r="K714" i="10"/>
  <c r="K722" i="10"/>
  <c r="K730" i="10"/>
  <c r="K738" i="10"/>
  <c r="K746" i="10"/>
  <c r="K754" i="10"/>
  <c r="K762" i="10"/>
  <c r="K770" i="10"/>
  <c r="K778" i="10"/>
  <c r="K786" i="10"/>
  <c r="K794" i="10"/>
  <c r="K802" i="10"/>
  <c r="K810" i="10"/>
  <c r="K818" i="10"/>
  <c r="K826" i="10"/>
  <c r="K834" i="10"/>
  <c r="K842" i="10"/>
  <c r="K850" i="10"/>
  <c r="K858" i="10"/>
  <c r="K866" i="10"/>
  <c r="K874" i="10"/>
  <c r="K882" i="10"/>
  <c r="K890" i="10"/>
  <c r="K898" i="10"/>
  <c r="K906" i="10"/>
  <c r="K914" i="10"/>
  <c r="K922" i="10"/>
  <c r="K930" i="10"/>
  <c r="K938" i="10"/>
  <c r="K946" i="10"/>
  <c r="K954" i="10"/>
  <c r="K962" i="10"/>
  <c r="K970" i="10"/>
  <c r="K978" i="10"/>
  <c r="K986" i="10"/>
  <c r="K994" i="10"/>
  <c r="K1002" i="10"/>
  <c r="K1010" i="10"/>
  <c r="K1018" i="10"/>
  <c r="K1026" i="10"/>
  <c r="K1034" i="10"/>
  <c r="K1042" i="10"/>
  <c r="K1050" i="10"/>
  <c r="K1058" i="10"/>
  <c r="K1066" i="10"/>
  <c r="K1074" i="10"/>
  <c r="K1082" i="10"/>
  <c r="K1090" i="10"/>
  <c r="K1098" i="10"/>
  <c r="K1106" i="10"/>
  <c r="K1114" i="10"/>
  <c r="K1122" i="10"/>
  <c r="K1130" i="10"/>
  <c r="K1138" i="10"/>
  <c r="K1146" i="10"/>
  <c r="K1154" i="10"/>
  <c r="K1162" i="10"/>
  <c r="K1170" i="10"/>
  <c r="K1178" i="10"/>
  <c r="K1186" i="10"/>
  <c r="K1194" i="10"/>
  <c r="K1202" i="10"/>
  <c r="K1210" i="10"/>
  <c r="K1218" i="10"/>
  <c r="K1226" i="10"/>
  <c r="K1234" i="10"/>
  <c r="K1242" i="10"/>
  <c r="K1250" i="10"/>
  <c r="K1258" i="10"/>
  <c r="K1266" i="10"/>
  <c r="K1274" i="10"/>
  <c r="K34" i="10"/>
  <c r="K98" i="10"/>
  <c r="K162" i="10"/>
  <c r="K226" i="10"/>
  <c r="K290" i="10"/>
  <c r="K354" i="10"/>
  <c r="K418" i="10"/>
  <c r="K482" i="10"/>
  <c r="K546" i="10"/>
  <c r="K610" i="10"/>
  <c r="K674" i="10"/>
  <c r="K691" i="10"/>
  <c r="K699" i="10"/>
  <c r="K707" i="10"/>
  <c r="K715" i="10"/>
  <c r="K723" i="10"/>
  <c r="K731" i="10"/>
  <c r="K739" i="10"/>
  <c r="K747" i="10"/>
  <c r="K755" i="10"/>
  <c r="K763" i="10"/>
  <c r="K771" i="10"/>
  <c r="K779" i="10"/>
  <c r="K787" i="10"/>
  <c r="K795" i="10"/>
  <c r="K803" i="10"/>
  <c r="K811" i="10"/>
  <c r="K819" i="10"/>
  <c r="K827" i="10"/>
  <c r="K835" i="10"/>
  <c r="K843" i="10"/>
  <c r="K851" i="10"/>
  <c r="K859" i="10"/>
  <c r="K867" i="10"/>
  <c r="K875" i="10"/>
  <c r="K883" i="10"/>
  <c r="K891" i="10"/>
  <c r="K899" i="10"/>
  <c r="K907" i="10"/>
  <c r="K915" i="10"/>
  <c r="K923" i="10"/>
  <c r="K931" i="10"/>
  <c r="K939" i="10"/>
  <c r="K947" i="10"/>
  <c r="K955" i="10"/>
  <c r="K963" i="10"/>
  <c r="K971" i="10"/>
  <c r="K979" i="10"/>
  <c r="K987" i="10"/>
  <c r="K995" i="10"/>
  <c r="K1003" i="10"/>
  <c r="K1011" i="10"/>
  <c r="K1019" i="10"/>
  <c r="K1027" i="10"/>
  <c r="K1035" i="10"/>
  <c r="K1043" i="10"/>
  <c r="K1051" i="10"/>
  <c r="K1059" i="10"/>
  <c r="K1067" i="10"/>
  <c r="K1075" i="10"/>
  <c r="K1083" i="10"/>
  <c r="K1091" i="10"/>
  <c r="K1099" i="10"/>
  <c r="K1107" i="10"/>
  <c r="K1115" i="10"/>
  <c r="K1123" i="10"/>
  <c r="K1131" i="10"/>
  <c r="K1139" i="10"/>
  <c r="K1147" i="10"/>
  <c r="K1155" i="10"/>
  <c r="K1163" i="10"/>
  <c r="K1171" i="10"/>
  <c r="K1179" i="10"/>
  <c r="K1187" i="10"/>
  <c r="K1195" i="10"/>
  <c r="K1203" i="10"/>
  <c r="K1211" i="10"/>
  <c r="K1219" i="10"/>
  <c r="K1227" i="10"/>
  <c r="K1235" i="10"/>
  <c r="K1243" i="10"/>
  <c r="K1251" i="10"/>
  <c r="K1259" i="10"/>
  <c r="K1267" i="10"/>
  <c r="K1275" i="10"/>
  <c r="K42" i="10"/>
  <c r="K106" i="10"/>
  <c r="K170" i="10"/>
  <c r="K234" i="10"/>
  <c r="K298" i="10"/>
  <c r="K362" i="10"/>
  <c r="K426" i="10"/>
  <c r="K490" i="10"/>
  <c r="K554" i="10"/>
  <c r="K618" i="10"/>
  <c r="K682" i="10"/>
  <c r="K692" i="10"/>
  <c r="K700" i="10"/>
  <c r="K708" i="10"/>
  <c r="K716" i="10"/>
  <c r="K724" i="10"/>
  <c r="K732" i="10"/>
  <c r="K740" i="10"/>
  <c r="K748" i="10"/>
  <c r="K756" i="10"/>
  <c r="K764" i="10"/>
  <c r="K772" i="10"/>
  <c r="K780" i="10"/>
  <c r="K788" i="10"/>
  <c r="K796" i="10"/>
  <c r="K804" i="10"/>
  <c r="K812" i="10"/>
  <c r="K820" i="10"/>
  <c r="K828" i="10"/>
  <c r="K836" i="10"/>
  <c r="K844" i="10"/>
  <c r="K852" i="10"/>
  <c r="K860" i="10"/>
  <c r="K868" i="10"/>
  <c r="K876" i="10"/>
  <c r="K884" i="10"/>
  <c r="K892" i="10"/>
  <c r="K900" i="10"/>
  <c r="K908" i="10"/>
  <c r="K916" i="10"/>
  <c r="K924" i="10"/>
  <c r="K932" i="10"/>
  <c r="K940" i="10"/>
  <c r="K948" i="10"/>
  <c r="K956" i="10"/>
  <c r="K964" i="10"/>
  <c r="K972" i="10"/>
  <c r="K980" i="10"/>
  <c r="K988" i="10"/>
  <c r="K996" i="10"/>
  <c r="K1004" i="10"/>
  <c r="K1012" i="10"/>
  <c r="K1020" i="10"/>
  <c r="K1028" i="10"/>
  <c r="K1036" i="10"/>
  <c r="K1044" i="10"/>
  <c r="K1052" i="10"/>
  <c r="K1060" i="10"/>
  <c r="K1068" i="10"/>
  <c r="K1076" i="10"/>
  <c r="K1084" i="10"/>
  <c r="K1092" i="10"/>
  <c r="K1100" i="10"/>
  <c r="K1108" i="10"/>
  <c r="K1116" i="10"/>
  <c r="K1124" i="10"/>
  <c r="K1132" i="10"/>
  <c r="K1140" i="10"/>
  <c r="K1148" i="10"/>
  <c r="K1156" i="10"/>
  <c r="K1164" i="10"/>
  <c r="K1172" i="10"/>
  <c r="K1180" i="10"/>
  <c r="K1188" i="10"/>
  <c r="K1196" i="10"/>
  <c r="K1204" i="10"/>
  <c r="K1212" i="10"/>
  <c r="K1220" i="10"/>
  <c r="K1228" i="10"/>
  <c r="K1236" i="10"/>
  <c r="K1244" i="10"/>
  <c r="K1252" i="10"/>
  <c r="K1260" i="10"/>
  <c r="K1268" i="10"/>
  <c r="K1276" i="10"/>
  <c r="K50" i="10"/>
  <c r="K114" i="10"/>
  <c r="K178" i="10"/>
  <c r="K242" i="10"/>
  <c r="K306" i="10"/>
  <c r="K370" i="10"/>
  <c r="K434" i="10"/>
  <c r="K498" i="10"/>
  <c r="K562" i="10"/>
  <c r="K626" i="10"/>
  <c r="K685" i="10"/>
  <c r="K693" i="10"/>
  <c r="K701" i="10"/>
  <c r="K709" i="10"/>
  <c r="K717" i="10"/>
  <c r="K725" i="10"/>
  <c r="K733" i="10"/>
  <c r="K741" i="10"/>
  <c r="K749" i="10"/>
  <c r="K757" i="10"/>
  <c r="K765" i="10"/>
  <c r="K773" i="10"/>
  <c r="K781" i="10"/>
  <c r="K789" i="10"/>
  <c r="K797" i="10"/>
  <c r="K805" i="10"/>
  <c r="K813" i="10"/>
  <c r="K821" i="10"/>
  <c r="K829" i="10"/>
  <c r="K837" i="10"/>
  <c r="K845" i="10"/>
  <c r="K853" i="10"/>
  <c r="K861" i="10"/>
  <c r="K869" i="10"/>
  <c r="K877" i="10"/>
  <c r="K885" i="10"/>
  <c r="K893" i="10"/>
  <c r="K901" i="10"/>
  <c r="K909" i="10"/>
  <c r="K917" i="10"/>
  <c r="K925" i="10"/>
  <c r="K933" i="10"/>
  <c r="K941" i="10"/>
  <c r="K949" i="10"/>
  <c r="K957" i="10"/>
  <c r="K965" i="10"/>
  <c r="K973" i="10"/>
  <c r="K981" i="10"/>
  <c r="K989" i="10"/>
  <c r="K997" i="10"/>
  <c r="K1005" i="10"/>
  <c r="K1013" i="10"/>
  <c r="K1021" i="10"/>
  <c r="K1029" i="10"/>
  <c r="K1037" i="10"/>
  <c r="K1045" i="10"/>
  <c r="K1053" i="10"/>
  <c r="K1061" i="10"/>
  <c r="K1069" i="10"/>
  <c r="K1077" i="10"/>
  <c r="K1085" i="10"/>
  <c r="K1093" i="10"/>
  <c r="K1101" i="10"/>
  <c r="K1109" i="10"/>
  <c r="K1117" i="10"/>
  <c r="K1125" i="10"/>
  <c r="K1133" i="10"/>
  <c r="K1141" i="10"/>
  <c r="K1149" i="10"/>
  <c r="K1157" i="10"/>
  <c r="K1165" i="10"/>
  <c r="K1173" i="10"/>
  <c r="K1181" i="10"/>
  <c r="K1189" i="10"/>
  <c r="K1197" i="10"/>
  <c r="K1205" i="10"/>
  <c r="K1213" i="10"/>
  <c r="K1221" i="10"/>
  <c r="K1229" i="10"/>
  <c r="K1237" i="10"/>
  <c r="K1245" i="10"/>
  <c r="K1253" i="10"/>
  <c r="K1261" i="10"/>
  <c r="K1269" i="10"/>
  <c r="K1277" i="10"/>
  <c r="K58" i="10"/>
  <c r="K122" i="10"/>
  <c r="K186" i="10"/>
  <c r="K250" i="10"/>
  <c r="K314" i="10"/>
  <c r="K378" i="10"/>
  <c r="K442" i="10"/>
  <c r="K506" i="10"/>
  <c r="K570" i="10"/>
  <c r="K634" i="10"/>
  <c r="K686" i="10"/>
  <c r="K694" i="10"/>
  <c r="K702" i="10"/>
  <c r="K710" i="10"/>
  <c r="K718" i="10"/>
  <c r="K726" i="10"/>
  <c r="K734" i="10"/>
  <c r="K742" i="10"/>
  <c r="K750" i="10"/>
  <c r="K758" i="10"/>
  <c r="K766" i="10"/>
  <c r="K774" i="10"/>
  <c r="K782" i="10"/>
  <c r="K790" i="10"/>
  <c r="K798" i="10"/>
  <c r="K806" i="10"/>
  <c r="K814" i="10"/>
  <c r="K822" i="10"/>
  <c r="K830" i="10"/>
  <c r="K838" i="10"/>
  <c r="K846" i="10"/>
  <c r="K854" i="10"/>
  <c r="K862" i="10"/>
  <c r="K870" i="10"/>
  <c r="K878" i="10"/>
  <c r="K886" i="10"/>
  <c r="K894" i="10"/>
  <c r="K902" i="10"/>
  <c r="K910" i="10"/>
  <c r="K918" i="10"/>
  <c r="K926" i="10"/>
  <c r="K934" i="10"/>
  <c r="K942" i="10"/>
  <c r="K950" i="10"/>
  <c r="K958" i="10"/>
  <c r="K966" i="10"/>
  <c r="K974" i="10"/>
  <c r="K982" i="10"/>
  <c r="K990" i="10"/>
  <c r="K998" i="10"/>
  <c r="K1006" i="10"/>
  <c r="K1014" i="10"/>
  <c r="K1022" i="10"/>
  <c r="K1030" i="10"/>
  <c r="K1038" i="10"/>
  <c r="K1046" i="10"/>
  <c r="K1054" i="10"/>
  <c r="K1062" i="10"/>
  <c r="K1070" i="10"/>
  <c r="K1078" i="10"/>
  <c r="K1086" i="10"/>
  <c r="K1094" i="10"/>
  <c r="K1102" i="10"/>
  <c r="K1110" i="10"/>
  <c r="K1118" i="10"/>
  <c r="K1126" i="10"/>
  <c r="K1134" i="10"/>
  <c r="K1142" i="10"/>
  <c r="K1150" i="10"/>
  <c r="K1158" i="10"/>
  <c r="K1166" i="10"/>
  <c r="K1174" i="10"/>
  <c r="K1182" i="10"/>
  <c r="K1190" i="10"/>
  <c r="K1198" i="10"/>
  <c r="K1206" i="10"/>
  <c r="K1214" i="10"/>
  <c r="K1222" i="10"/>
  <c r="K1230" i="10"/>
  <c r="K1238" i="10"/>
  <c r="K1246" i="10"/>
  <c r="K1254" i="10"/>
  <c r="K1262" i="10"/>
  <c r="K1270" i="10"/>
  <c r="K1278" i="10"/>
  <c r="K66" i="10"/>
  <c r="K578" i="10"/>
  <c r="K735" i="10"/>
  <c r="K799" i="10"/>
  <c r="K863" i="10"/>
  <c r="K927" i="10"/>
  <c r="K991" i="10"/>
  <c r="K1055" i="10"/>
  <c r="K1119" i="10"/>
  <c r="K1183" i="10"/>
  <c r="K1247" i="10"/>
  <c r="K1284" i="10"/>
  <c r="K1292" i="10"/>
  <c r="K1300" i="10"/>
  <c r="K1308" i="10"/>
  <c r="K1316" i="10"/>
  <c r="K1324" i="10"/>
  <c r="K1332" i="10"/>
  <c r="K1340" i="10"/>
  <c r="K1348" i="10"/>
  <c r="K1356" i="10"/>
  <c r="K1364" i="10"/>
  <c r="K1372" i="10"/>
  <c r="K1380" i="10"/>
  <c r="K1388" i="10"/>
  <c r="K1396" i="10"/>
  <c r="K1404" i="10"/>
  <c r="K1412" i="10"/>
  <c r="K1420" i="10"/>
  <c r="K1428" i="10"/>
  <c r="K1436" i="10"/>
  <c r="K1444" i="10"/>
  <c r="K1452" i="10"/>
  <c r="K1460" i="10"/>
  <c r="K1468" i="10"/>
  <c r="K1476" i="10"/>
  <c r="K1484" i="10"/>
  <c r="K1492" i="10"/>
  <c r="K1500" i="10"/>
  <c r="K1508" i="10"/>
  <c r="K1516" i="10"/>
  <c r="K1524" i="10"/>
  <c r="K1532" i="10"/>
  <c r="K1540" i="10"/>
  <c r="K1548" i="10"/>
  <c r="K1556" i="10"/>
  <c r="K1564" i="10"/>
  <c r="K1572" i="10"/>
  <c r="K1580" i="10"/>
  <c r="K1588" i="10"/>
  <c r="K1596" i="10"/>
  <c r="K1604" i="10"/>
  <c r="K1612" i="10"/>
  <c r="K1620" i="10"/>
  <c r="K1628" i="10"/>
  <c r="K1636" i="10"/>
  <c r="K1644" i="10"/>
  <c r="K1652" i="10"/>
  <c r="K1660" i="10"/>
  <c r="K1668" i="10"/>
  <c r="K1676" i="10"/>
  <c r="K1684" i="10"/>
  <c r="K1692" i="10"/>
  <c r="K1700" i="10"/>
  <c r="K1708" i="10"/>
  <c r="K1716" i="10"/>
  <c r="K1724" i="10"/>
  <c r="K1732" i="10"/>
  <c r="K1740" i="10"/>
  <c r="K1748" i="10"/>
  <c r="K1756" i="10"/>
  <c r="K1764" i="10"/>
  <c r="K1772" i="10"/>
  <c r="K1780" i="10"/>
  <c r="K1788" i="10"/>
  <c r="K1796" i="10"/>
  <c r="K1804" i="10"/>
  <c r="K1812" i="10"/>
  <c r="K1820" i="10"/>
  <c r="K1828" i="10"/>
  <c r="K1836" i="10"/>
  <c r="K1844" i="10"/>
  <c r="K1852" i="10"/>
  <c r="K1860" i="10"/>
  <c r="K1868" i="10"/>
  <c r="K1876" i="10"/>
  <c r="K130" i="10"/>
  <c r="K642" i="10"/>
  <c r="K743" i="10"/>
  <c r="K807" i="10"/>
  <c r="K871" i="10"/>
  <c r="K935" i="10"/>
  <c r="K999" i="10"/>
  <c r="K1063" i="10"/>
  <c r="K1127" i="10"/>
  <c r="K1191" i="10"/>
  <c r="K1255" i="10"/>
  <c r="K1285" i="10"/>
  <c r="K1293" i="10"/>
  <c r="K1301" i="10"/>
  <c r="K1309" i="10"/>
  <c r="K1317" i="10"/>
  <c r="K1325" i="10"/>
  <c r="K1333" i="10"/>
  <c r="K1341" i="10"/>
  <c r="K1349" i="10"/>
  <c r="K1357" i="10"/>
  <c r="K1365" i="10"/>
  <c r="K1373" i="10"/>
  <c r="K1381" i="10"/>
  <c r="K1389" i="10"/>
  <c r="K1397" i="10"/>
  <c r="K1405" i="10"/>
  <c r="K1413" i="10"/>
  <c r="K1421" i="10"/>
  <c r="K1429" i="10"/>
  <c r="K1437" i="10"/>
  <c r="K1445" i="10"/>
  <c r="K1453" i="10"/>
  <c r="K1461" i="10"/>
  <c r="K1469" i="10"/>
  <c r="K1477" i="10"/>
  <c r="K1485" i="10"/>
  <c r="K1493" i="10"/>
  <c r="K1501" i="10"/>
  <c r="K1509" i="10"/>
  <c r="K1517" i="10"/>
  <c r="K1525" i="10"/>
  <c r="K1533" i="10"/>
  <c r="K1541" i="10"/>
  <c r="K1549" i="10"/>
  <c r="K1557" i="10"/>
  <c r="K1565" i="10"/>
  <c r="K1573" i="10"/>
  <c r="K1581" i="10"/>
  <c r="K1589" i="10"/>
  <c r="K1597" i="10"/>
  <c r="K1605" i="10"/>
  <c r="K1613" i="10"/>
  <c r="K1621" i="10"/>
  <c r="K1629" i="10"/>
  <c r="K1637" i="10"/>
  <c r="K1645" i="10"/>
  <c r="K1653" i="10"/>
  <c r="K1661" i="10"/>
  <c r="K1669" i="10"/>
  <c r="K1677" i="10"/>
  <c r="K1685" i="10"/>
  <c r="K1693" i="10"/>
  <c r="K1701" i="10"/>
  <c r="K1709" i="10"/>
  <c r="K1717" i="10"/>
  <c r="K1725" i="10"/>
  <c r="K1733" i="10"/>
  <c r="K1741" i="10"/>
  <c r="K1749" i="10"/>
  <c r="K1757" i="10"/>
  <c r="K1765" i="10"/>
  <c r="K1773" i="10"/>
  <c r="K1781" i="10"/>
  <c r="K1789" i="10"/>
  <c r="K1797" i="10"/>
  <c r="K1805" i="10"/>
  <c r="K1813" i="10"/>
  <c r="K1821" i="10"/>
  <c r="K1829" i="10"/>
  <c r="K1837" i="10"/>
  <c r="K1845" i="10"/>
  <c r="K1853" i="10"/>
  <c r="K1861" i="10"/>
  <c r="K1869" i="10"/>
  <c r="K1877" i="10"/>
  <c r="K194" i="10"/>
  <c r="K687" i="10"/>
  <c r="K751" i="10"/>
  <c r="K815" i="10"/>
  <c r="K879" i="10"/>
  <c r="K943" i="10"/>
  <c r="K1007" i="10"/>
  <c r="K1071" i="10"/>
  <c r="K1135" i="10"/>
  <c r="K1199" i="10"/>
  <c r="K1263" i="10"/>
  <c r="K1286" i="10"/>
  <c r="K1294" i="10"/>
  <c r="K1302" i="10"/>
  <c r="K1310" i="10"/>
  <c r="K1318" i="10"/>
  <c r="K1326" i="10"/>
  <c r="K1334" i="10"/>
  <c r="K1342" i="10"/>
  <c r="K1350" i="10"/>
  <c r="K1358" i="10"/>
  <c r="K1366" i="10"/>
  <c r="K1374" i="10"/>
  <c r="K1382" i="10"/>
  <c r="K1390" i="10"/>
  <c r="K1398" i="10"/>
  <c r="K1406" i="10"/>
  <c r="K1414" i="10"/>
  <c r="K1422" i="10"/>
  <c r="K1430" i="10"/>
  <c r="K1438" i="10"/>
  <c r="K1446" i="10"/>
  <c r="K1454" i="10"/>
  <c r="K1462" i="10"/>
  <c r="K1470" i="10"/>
  <c r="K1478" i="10"/>
  <c r="K1486" i="10"/>
  <c r="K1494" i="10"/>
  <c r="K1502" i="10"/>
  <c r="K1510" i="10"/>
  <c r="K1518" i="10"/>
  <c r="K1526" i="10"/>
  <c r="K1534" i="10"/>
  <c r="K1542" i="10"/>
  <c r="K1550" i="10"/>
  <c r="K1558" i="10"/>
  <c r="K1566" i="10"/>
  <c r="K1574" i="10"/>
  <c r="K1582" i="10"/>
  <c r="K1590" i="10"/>
  <c r="K1598" i="10"/>
  <c r="K1606" i="10"/>
  <c r="K1614" i="10"/>
  <c r="K1622" i="10"/>
  <c r="K1630" i="10"/>
  <c r="K1638" i="10"/>
  <c r="K1646" i="10"/>
  <c r="K1654" i="10"/>
  <c r="K1662" i="10"/>
  <c r="K1670" i="10"/>
  <c r="K1678" i="10"/>
  <c r="K1686" i="10"/>
  <c r="K1694" i="10"/>
  <c r="K1702" i="10"/>
  <c r="K1710" i="10"/>
  <c r="K1718" i="10"/>
  <c r="K1726" i="10"/>
  <c r="K1734" i="10"/>
  <c r="K1742" i="10"/>
  <c r="K1750" i="10"/>
  <c r="K1758" i="10"/>
  <c r="K1766" i="10"/>
  <c r="K1774" i="10"/>
  <c r="K1782" i="10"/>
  <c r="K1790" i="10"/>
  <c r="K1798" i="10"/>
  <c r="K1806" i="10"/>
  <c r="K1814" i="10"/>
  <c r="K1822" i="10"/>
  <c r="K1830" i="10"/>
  <c r="K1838" i="10"/>
  <c r="K1846" i="10"/>
  <c r="K1854" i="10"/>
  <c r="K1862" i="10"/>
  <c r="K1870" i="10"/>
  <c r="K1878" i="10"/>
  <c r="K258" i="10"/>
  <c r="K695" i="10"/>
  <c r="K759" i="10"/>
  <c r="K823" i="10"/>
  <c r="K887" i="10"/>
  <c r="K951" i="10"/>
  <c r="K1015" i="10"/>
  <c r="K1079" i="10"/>
  <c r="K1143" i="10"/>
  <c r="K1207" i="10"/>
  <c r="K1271" i="10"/>
  <c r="K1287" i="10"/>
  <c r="K1295" i="10"/>
  <c r="K1303" i="10"/>
  <c r="K1311" i="10"/>
  <c r="K1319" i="10"/>
  <c r="K1327" i="10"/>
  <c r="K1335" i="10"/>
  <c r="K1343" i="10"/>
  <c r="K1351" i="10"/>
  <c r="K1359" i="10"/>
  <c r="K1367" i="10"/>
  <c r="K1375" i="10"/>
  <c r="K1383" i="10"/>
  <c r="K1391" i="10"/>
  <c r="K1399" i="10"/>
  <c r="K1407" i="10"/>
  <c r="K1415" i="10"/>
  <c r="K1423" i="10"/>
  <c r="K1431" i="10"/>
  <c r="K1439" i="10"/>
  <c r="K1447" i="10"/>
  <c r="K1455" i="10"/>
  <c r="K1463" i="10"/>
  <c r="K1471" i="10"/>
  <c r="K1479" i="10"/>
  <c r="K1487" i="10"/>
  <c r="K1495" i="10"/>
  <c r="K1503" i="10"/>
  <c r="K1511" i="10"/>
  <c r="K1519" i="10"/>
  <c r="K1527" i="10"/>
  <c r="K1535" i="10"/>
  <c r="K1543" i="10"/>
  <c r="K1551" i="10"/>
  <c r="K1559" i="10"/>
  <c r="K1567" i="10"/>
  <c r="K1575" i="10"/>
  <c r="K1583" i="10"/>
  <c r="K1591" i="10"/>
  <c r="K1599" i="10"/>
  <c r="K1607" i="10"/>
  <c r="K1615" i="10"/>
  <c r="K1623" i="10"/>
  <c r="K1631" i="10"/>
  <c r="K1639" i="10"/>
  <c r="K1647" i="10"/>
  <c r="K1655" i="10"/>
  <c r="K1663" i="10"/>
  <c r="K1671" i="10"/>
  <c r="K1679" i="10"/>
  <c r="K1687" i="10"/>
  <c r="K1695" i="10"/>
  <c r="K1703" i="10"/>
  <c r="K1711" i="10"/>
  <c r="K1719" i="10"/>
  <c r="K1727" i="10"/>
  <c r="K1735" i="10"/>
  <c r="K1743" i="10"/>
  <c r="K1751" i="10"/>
  <c r="K1759" i="10"/>
  <c r="K1767" i="10"/>
  <c r="K1775" i="10"/>
  <c r="K1783" i="10"/>
  <c r="K1791" i="10"/>
  <c r="K1799" i="10"/>
  <c r="K1807" i="10"/>
  <c r="K1815" i="10"/>
  <c r="K1823" i="10"/>
  <c r="K1831" i="10"/>
  <c r="K1839" i="10"/>
  <c r="K1847" i="10"/>
  <c r="K1855" i="10"/>
  <c r="K1863" i="10"/>
  <c r="K1871" i="10"/>
  <c r="K322" i="10"/>
  <c r="K703" i="10"/>
  <c r="K767" i="10"/>
  <c r="K831" i="10"/>
  <c r="K895" i="10"/>
  <c r="K959" i="10"/>
  <c r="K1023" i="10"/>
  <c r="K1087" i="10"/>
  <c r="K1151" i="10"/>
  <c r="K1215" i="10"/>
  <c r="K1279" i="10"/>
  <c r="K1288" i="10"/>
  <c r="K1296" i="10"/>
  <c r="K1304" i="10"/>
  <c r="K1312" i="10"/>
  <c r="K1320" i="10"/>
  <c r="K1328" i="10"/>
  <c r="K1336" i="10"/>
  <c r="K1344" i="10"/>
  <c r="K1352" i="10"/>
  <c r="K1360" i="10"/>
  <c r="K1368" i="10"/>
  <c r="K1376" i="10"/>
  <c r="K1384" i="10"/>
  <c r="K1392" i="10"/>
  <c r="K1400" i="10"/>
  <c r="K1408" i="10"/>
  <c r="K1416" i="10"/>
  <c r="K1424" i="10"/>
  <c r="K1432" i="10"/>
  <c r="K1440" i="10"/>
  <c r="K1448" i="10"/>
  <c r="K1456" i="10"/>
  <c r="K1464" i="10"/>
  <c r="K1472" i="10"/>
  <c r="K1480" i="10"/>
  <c r="K1488" i="10"/>
  <c r="K1496" i="10"/>
  <c r="K1504" i="10"/>
  <c r="K1512" i="10"/>
  <c r="K1520" i="10"/>
  <c r="K1528" i="10"/>
  <c r="K1536" i="10"/>
  <c r="K1544" i="10"/>
  <c r="K1552" i="10"/>
  <c r="K1560" i="10"/>
  <c r="K1568" i="10"/>
  <c r="K1576" i="10"/>
  <c r="K1584" i="10"/>
  <c r="K1592" i="10"/>
  <c r="K1600" i="10"/>
  <c r="K1608" i="10"/>
  <c r="K1616" i="10"/>
  <c r="K1624" i="10"/>
  <c r="K1632" i="10"/>
  <c r="K1640" i="10"/>
  <c r="K1648" i="10"/>
  <c r="K1656" i="10"/>
  <c r="K1664" i="10"/>
  <c r="K1672" i="10"/>
  <c r="K1680" i="10"/>
  <c r="K1688" i="10"/>
  <c r="K1696" i="10"/>
  <c r="K1704" i="10"/>
  <c r="K1712" i="10"/>
  <c r="K1720" i="10"/>
  <c r="K1728" i="10"/>
  <c r="K1736" i="10"/>
  <c r="K1744" i="10"/>
  <c r="K1752" i="10"/>
  <c r="K1760" i="10"/>
  <c r="K1768" i="10"/>
  <c r="K1776" i="10"/>
  <c r="K1784" i="10"/>
  <c r="K1792" i="10"/>
  <c r="K1800" i="10"/>
  <c r="K1808" i="10"/>
  <c r="K1816" i="10"/>
  <c r="K1824" i="10"/>
  <c r="K1832" i="10"/>
  <c r="K1840" i="10"/>
  <c r="K1848" i="10"/>
  <c r="K1856" i="10"/>
  <c r="K1864" i="10"/>
  <c r="K1872" i="10"/>
  <c r="K386" i="10"/>
  <c r="K711" i="10"/>
  <c r="K775" i="10"/>
  <c r="K839" i="10"/>
  <c r="K903" i="10"/>
  <c r="K967" i="10"/>
  <c r="K1031" i="10"/>
  <c r="K1095" i="10"/>
  <c r="K1159" i="10"/>
  <c r="K1223" i="10"/>
  <c r="K1281" i="10"/>
  <c r="K1289" i="10"/>
  <c r="K1297" i="10"/>
  <c r="K1305" i="10"/>
  <c r="K1313" i="10"/>
  <c r="K1321" i="10"/>
  <c r="K1329" i="10"/>
  <c r="K1337" i="10"/>
  <c r="K1345" i="10"/>
  <c r="K1353" i="10"/>
  <c r="K1361" i="10"/>
  <c r="K1369" i="10"/>
  <c r="K1377" i="10"/>
  <c r="K1385" i="10"/>
  <c r="K1393" i="10"/>
  <c r="K1401" i="10"/>
  <c r="K1409" i="10"/>
  <c r="K1417" i="10"/>
  <c r="K1425" i="10"/>
  <c r="K1433" i="10"/>
  <c r="K1441" i="10"/>
  <c r="K1449" i="10"/>
  <c r="K1457" i="10"/>
  <c r="K1465" i="10"/>
  <c r="K1473" i="10"/>
  <c r="K1481" i="10"/>
  <c r="K1489" i="10"/>
  <c r="K1497" i="10"/>
  <c r="K1505" i="10"/>
  <c r="K1513" i="10"/>
  <c r="K1521" i="10"/>
  <c r="K1529" i="10"/>
  <c r="K1537" i="10"/>
  <c r="K1545" i="10"/>
  <c r="K1553" i="10"/>
  <c r="K1561" i="10"/>
  <c r="K1569" i="10"/>
  <c r="K1577" i="10"/>
  <c r="K1585" i="10"/>
  <c r="K1593" i="10"/>
  <c r="K1601" i="10"/>
  <c r="K1609" i="10"/>
  <c r="K1617" i="10"/>
  <c r="K1625" i="10"/>
  <c r="K1633" i="10"/>
  <c r="K1641" i="10"/>
  <c r="K1649" i="10"/>
  <c r="K1657" i="10"/>
  <c r="K1665" i="10"/>
  <c r="K1673" i="10"/>
  <c r="K1681" i="10"/>
  <c r="K1689" i="10"/>
  <c r="K1697" i="10"/>
  <c r="K1705" i="10"/>
  <c r="K1713" i="10"/>
  <c r="K1721" i="10"/>
  <c r="K1729" i="10"/>
  <c r="K1737" i="10"/>
  <c r="K1745" i="10"/>
  <c r="K1753" i="10"/>
  <c r="K1761" i="10"/>
  <c r="K1769" i="10"/>
  <c r="K1777" i="10"/>
  <c r="K1785" i="10"/>
  <c r="K1793" i="10"/>
  <c r="K1801" i="10"/>
  <c r="K1809" i="10"/>
  <c r="K1817" i="10"/>
  <c r="K1825" i="10"/>
  <c r="K1833" i="10"/>
  <c r="K1841" i="10"/>
  <c r="K1849" i="10"/>
  <c r="K1857" i="10"/>
  <c r="K1865" i="10"/>
  <c r="K1873" i="10"/>
  <c r="K450" i="10"/>
  <c r="K719" i="10"/>
  <c r="K783" i="10"/>
  <c r="K847" i="10"/>
  <c r="K911" i="10"/>
  <c r="K975" i="10"/>
  <c r="K1039" i="10"/>
  <c r="K1103" i="10"/>
  <c r="K1167" i="10"/>
  <c r="K1231" i="10"/>
  <c r="K1282" i="10"/>
  <c r="K1290" i="10"/>
  <c r="K1298" i="10"/>
  <c r="K1306" i="10"/>
  <c r="K1314" i="10"/>
  <c r="K1322" i="10"/>
  <c r="K1330" i="10"/>
  <c r="K1338" i="10"/>
  <c r="K1346" i="10"/>
  <c r="K1354" i="10"/>
  <c r="K1362" i="10"/>
  <c r="K1370" i="10"/>
  <c r="K1378" i="10"/>
  <c r="K1386" i="10"/>
  <c r="K1394" i="10"/>
  <c r="K1402" i="10"/>
  <c r="K1410" i="10"/>
  <c r="K1418" i="10"/>
  <c r="K1426" i="10"/>
  <c r="K1434" i="10"/>
  <c r="K1442" i="10"/>
  <c r="K1450" i="10"/>
  <c r="K1458" i="10"/>
  <c r="K1466" i="10"/>
  <c r="K1474" i="10"/>
  <c r="K1482" i="10"/>
  <c r="K1490" i="10"/>
  <c r="K1498" i="10"/>
  <c r="K1506" i="10"/>
  <c r="K1514" i="10"/>
  <c r="K1522" i="10"/>
  <c r="K1530" i="10"/>
  <c r="K1538" i="10"/>
  <c r="K1546" i="10"/>
  <c r="K1554" i="10"/>
  <c r="K1562" i="10"/>
  <c r="K1570" i="10"/>
  <c r="K1578" i="10"/>
  <c r="K1586" i="10"/>
  <c r="K1594" i="10"/>
  <c r="K1602" i="10"/>
  <c r="K1610" i="10"/>
  <c r="K1618" i="10"/>
  <c r="K1626" i="10"/>
  <c r="K1634" i="10"/>
  <c r="K1642" i="10"/>
  <c r="K1650" i="10"/>
  <c r="K1658" i="10"/>
  <c r="K1666" i="10"/>
  <c r="K1674" i="10"/>
  <c r="K1682" i="10"/>
  <c r="K1690" i="10"/>
  <c r="K1698" i="10"/>
  <c r="K1706" i="10"/>
  <c r="K1714" i="10"/>
  <c r="K1722" i="10"/>
  <c r="K1730" i="10"/>
  <c r="K1738" i="10"/>
  <c r="K1746" i="10"/>
  <c r="K1754" i="10"/>
  <c r="K1762" i="10"/>
  <c r="K1770" i="10"/>
  <c r="K1778" i="10"/>
  <c r="K1786" i="10"/>
  <c r="K1794" i="10"/>
  <c r="K1802" i="10"/>
  <c r="K1810" i="10"/>
  <c r="K1818" i="10"/>
  <c r="K1826" i="10"/>
  <c r="K1834" i="10"/>
  <c r="K1842" i="10"/>
  <c r="K1850" i="10"/>
  <c r="K1858" i="10"/>
  <c r="K1866" i="10"/>
  <c r="K1874" i="10"/>
  <c r="K514" i="10"/>
  <c r="K1175" i="10"/>
  <c r="K1331" i="10"/>
  <c r="K1395" i="10"/>
  <c r="K1459" i="10"/>
  <c r="K1523" i="10"/>
  <c r="K1587" i="10"/>
  <c r="K1651" i="10"/>
  <c r="K1715" i="10"/>
  <c r="K1779" i="10"/>
  <c r="K1843" i="10"/>
  <c r="K1882" i="10"/>
  <c r="K1890" i="10"/>
  <c r="K1898" i="10"/>
  <c r="K1906" i="10"/>
  <c r="K1914" i="10"/>
  <c r="K1922" i="10"/>
  <c r="K1930" i="10"/>
  <c r="K1938" i="10"/>
  <c r="K1946" i="10"/>
  <c r="K1954" i="10"/>
  <c r="K1962" i="10"/>
  <c r="K1970" i="10"/>
  <c r="K1978" i="10"/>
  <c r="K1986" i="10"/>
  <c r="K1994" i="10"/>
  <c r="K2002" i="10"/>
  <c r="K2010" i="10"/>
  <c r="K2018" i="10"/>
  <c r="K2026" i="10"/>
  <c r="K2034" i="10"/>
  <c r="K2042" i="10"/>
  <c r="K2050" i="10"/>
  <c r="K2058" i="10"/>
  <c r="K2066" i="10"/>
  <c r="K2074" i="10"/>
  <c r="K2082" i="10"/>
  <c r="K2090" i="10"/>
  <c r="K2098" i="10"/>
  <c r="K2106" i="10"/>
  <c r="K2114" i="10"/>
  <c r="K2122" i="10"/>
  <c r="K2130" i="10"/>
  <c r="K2138" i="10"/>
  <c r="K2146" i="10"/>
  <c r="K2154" i="10"/>
  <c r="K2162" i="10"/>
  <c r="K2170" i="10"/>
  <c r="K2178" i="10"/>
  <c r="K2186" i="10"/>
  <c r="K2194" i="10"/>
  <c r="K2202" i="10"/>
  <c r="K2210" i="10"/>
  <c r="K2218" i="10"/>
  <c r="K2226" i="10"/>
  <c r="K2234" i="10"/>
  <c r="K2242" i="10"/>
  <c r="K2250" i="10"/>
  <c r="K2258" i="10"/>
  <c r="K2266" i="10"/>
  <c r="K2274" i="10"/>
  <c r="K2282" i="10"/>
  <c r="K2290" i="10"/>
  <c r="K2298" i="10"/>
  <c r="K2306" i="10"/>
  <c r="K2314" i="10"/>
  <c r="K2322" i="10"/>
  <c r="K2330" i="10"/>
  <c r="K2338" i="10"/>
  <c r="K2346" i="10"/>
  <c r="K2354" i="10"/>
  <c r="K2362" i="10"/>
  <c r="K2370" i="10"/>
  <c r="K2378" i="10"/>
  <c r="K2386" i="10"/>
  <c r="K2394" i="10"/>
  <c r="K2402" i="10"/>
  <c r="K2410" i="10"/>
  <c r="K2418" i="10"/>
  <c r="K2426" i="10"/>
  <c r="K2434" i="10"/>
  <c r="K2442" i="10"/>
  <c r="K2450" i="10"/>
  <c r="K2458" i="10"/>
  <c r="K2466" i="10"/>
  <c r="K2474" i="10"/>
  <c r="K727" i="10"/>
  <c r="K1239" i="10"/>
  <c r="K1339" i="10"/>
  <c r="K1403" i="10"/>
  <c r="K1467" i="10"/>
  <c r="K1531" i="10"/>
  <c r="K1595" i="10"/>
  <c r="K1659" i="10"/>
  <c r="K1723" i="10"/>
  <c r="K1787" i="10"/>
  <c r="K1851" i="10"/>
  <c r="K1883" i="10"/>
  <c r="K1891" i="10"/>
  <c r="K1899" i="10"/>
  <c r="K1907" i="10"/>
  <c r="K1915" i="10"/>
  <c r="K1923" i="10"/>
  <c r="K1931" i="10"/>
  <c r="K1939" i="10"/>
  <c r="K1947" i="10"/>
  <c r="K1955" i="10"/>
  <c r="K1963" i="10"/>
  <c r="K1971" i="10"/>
  <c r="K1979" i="10"/>
  <c r="K1987" i="10"/>
  <c r="K1995" i="10"/>
  <c r="K2003" i="10"/>
  <c r="K2011" i="10"/>
  <c r="K2019" i="10"/>
  <c r="K2027" i="10"/>
  <c r="K2035" i="10"/>
  <c r="K2043" i="10"/>
  <c r="K2051" i="10"/>
  <c r="K2059" i="10"/>
  <c r="K2067" i="10"/>
  <c r="K2075" i="10"/>
  <c r="K2083" i="10"/>
  <c r="K2091" i="10"/>
  <c r="K2099" i="10"/>
  <c r="K2107" i="10"/>
  <c r="K2115" i="10"/>
  <c r="K2123" i="10"/>
  <c r="K2131" i="10"/>
  <c r="K2139" i="10"/>
  <c r="K2147" i="10"/>
  <c r="K2155" i="10"/>
  <c r="K2163" i="10"/>
  <c r="K2171" i="10"/>
  <c r="K2179" i="10"/>
  <c r="K2187" i="10"/>
  <c r="K2195" i="10"/>
  <c r="K2203" i="10"/>
  <c r="K2211" i="10"/>
  <c r="K2219" i="10"/>
  <c r="K2227" i="10"/>
  <c r="K2235" i="10"/>
  <c r="K2243" i="10"/>
  <c r="K2251" i="10"/>
  <c r="K2259" i="10"/>
  <c r="K2267" i="10"/>
  <c r="K2275" i="10"/>
  <c r="K2283" i="10"/>
  <c r="K2291" i="10"/>
  <c r="K2299" i="10"/>
  <c r="K2307" i="10"/>
  <c r="K2315" i="10"/>
  <c r="K2323" i="10"/>
  <c r="K2331" i="10"/>
  <c r="K2339" i="10"/>
  <c r="K2347" i="10"/>
  <c r="K2355" i="10"/>
  <c r="K2363" i="10"/>
  <c r="K2371" i="10"/>
  <c r="K2379" i="10"/>
  <c r="K2387" i="10"/>
  <c r="K2395" i="10"/>
  <c r="K2403" i="10"/>
  <c r="K2411" i="10"/>
  <c r="K2419" i="10"/>
  <c r="K2427" i="10"/>
  <c r="K2435" i="10"/>
  <c r="K2443" i="10"/>
  <c r="K2451" i="10"/>
  <c r="K2459" i="10"/>
  <c r="K2467" i="10"/>
  <c r="K2475" i="10"/>
  <c r="K791" i="10"/>
  <c r="K1283" i="10"/>
  <c r="K1347" i="10"/>
  <c r="K1411" i="10"/>
  <c r="K1475" i="10"/>
  <c r="K1539" i="10"/>
  <c r="K1603" i="10"/>
  <c r="K1667" i="10"/>
  <c r="K1731" i="10"/>
  <c r="K1795" i="10"/>
  <c r="K1859" i="10"/>
  <c r="K1884" i="10"/>
  <c r="K1892" i="10"/>
  <c r="K1900" i="10"/>
  <c r="K1908" i="10"/>
  <c r="K1916" i="10"/>
  <c r="K1924" i="10"/>
  <c r="K1932" i="10"/>
  <c r="K1940" i="10"/>
  <c r="K1948" i="10"/>
  <c r="K1956" i="10"/>
  <c r="K1964" i="10"/>
  <c r="K1972" i="10"/>
  <c r="K1980" i="10"/>
  <c r="K1988" i="10"/>
  <c r="K1996" i="10"/>
  <c r="K2004" i="10"/>
  <c r="K2012" i="10"/>
  <c r="K2020" i="10"/>
  <c r="K2028" i="10"/>
  <c r="K2036" i="10"/>
  <c r="K2044" i="10"/>
  <c r="K2052" i="10"/>
  <c r="K2060" i="10"/>
  <c r="K2068" i="10"/>
  <c r="K2076" i="10"/>
  <c r="K2084" i="10"/>
  <c r="K2092" i="10"/>
  <c r="K2100" i="10"/>
  <c r="K2108" i="10"/>
  <c r="K2116" i="10"/>
  <c r="K2124" i="10"/>
  <c r="K2132" i="10"/>
  <c r="K2140" i="10"/>
  <c r="K2148" i="10"/>
  <c r="K2156" i="10"/>
  <c r="K2164" i="10"/>
  <c r="K2172" i="10"/>
  <c r="K2180" i="10"/>
  <c r="K2188" i="10"/>
  <c r="K2196" i="10"/>
  <c r="K2204" i="10"/>
  <c r="K2212" i="10"/>
  <c r="K2220" i="10"/>
  <c r="K2228" i="10"/>
  <c r="K2236" i="10"/>
  <c r="K2244" i="10"/>
  <c r="K2252" i="10"/>
  <c r="K2260" i="10"/>
  <c r="K2268" i="10"/>
  <c r="K2276" i="10"/>
  <c r="K2284" i="10"/>
  <c r="K2292" i="10"/>
  <c r="K2300" i="10"/>
  <c r="K2308" i="10"/>
  <c r="K2316" i="10"/>
  <c r="K2324" i="10"/>
  <c r="K2332" i="10"/>
  <c r="K2340" i="10"/>
  <c r="K2348" i="10"/>
  <c r="K2356" i="10"/>
  <c r="K2364" i="10"/>
  <c r="K2372" i="10"/>
  <c r="K2380" i="10"/>
  <c r="K2388" i="10"/>
  <c r="K2396" i="10"/>
  <c r="K2404" i="10"/>
  <c r="K2412" i="10"/>
  <c r="K2420" i="10"/>
  <c r="K2428" i="10"/>
  <c r="K2436" i="10"/>
  <c r="K2444" i="10"/>
  <c r="K2452" i="10"/>
  <c r="K2460" i="10"/>
  <c r="K2468" i="10"/>
  <c r="K2476" i="10"/>
  <c r="K855" i="10"/>
  <c r="K1291" i="10"/>
  <c r="K1355" i="10"/>
  <c r="K1419" i="10"/>
  <c r="K1483" i="10"/>
  <c r="K1547" i="10"/>
  <c r="K1611" i="10"/>
  <c r="K1675" i="10"/>
  <c r="K1739" i="10"/>
  <c r="K1803" i="10"/>
  <c r="K1867" i="10"/>
  <c r="K1885" i="10"/>
  <c r="K1893" i="10"/>
  <c r="K1901" i="10"/>
  <c r="K1909" i="10"/>
  <c r="K1917" i="10"/>
  <c r="K1925" i="10"/>
  <c r="K1933" i="10"/>
  <c r="K1941" i="10"/>
  <c r="K1949" i="10"/>
  <c r="K1957" i="10"/>
  <c r="K1965" i="10"/>
  <c r="K1973" i="10"/>
  <c r="K1981" i="10"/>
  <c r="K1989" i="10"/>
  <c r="K1997" i="10"/>
  <c r="K2005" i="10"/>
  <c r="K2013" i="10"/>
  <c r="K2021" i="10"/>
  <c r="K2029" i="10"/>
  <c r="K2037" i="10"/>
  <c r="K2045" i="10"/>
  <c r="K2053" i="10"/>
  <c r="K2061" i="10"/>
  <c r="K2069" i="10"/>
  <c r="K2077" i="10"/>
  <c r="K2085" i="10"/>
  <c r="K2093" i="10"/>
  <c r="K2101" i="10"/>
  <c r="K2109" i="10"/>
  <c r="K2117" i="10"/>
  <c r="K2125" i="10"/>
  <c r="K2133" i="10"/>
  <c r="K2141" i="10"/>
  <c r="K2149" i="10"/>
  <c r="K2157" i="10"/>
  <c r="K2165" i="10"/>
  <c r="K2173" i="10"/>
  <c r="K2181" i="10"/>
  <c r="K2189" i="10"/>
  <c r="K2197" i="10"/>
  <c r="K2205" i="10"/>
  <c r="K2213" i="10"/>
  <c r="K2221" i="10"/>
  <c r="K2229" i="10"/>
  <c r="K2237" i="10"/>
  <c r="K2245" i="10"/>
  <c r="K2253" i="10"/>
  <c r="K2261" i="10"/>
  <c r="K2269" i="10"/>
  <c r="K2277" i="10"/>
  <c r="K2285" i="10"/>
  <c r="K2293" i="10"/>
  <c r="K2301" i="10"/>
  <c r="K2309" i="10"/>
  <c r="K2317" i="10"/>
  <c r="K2325" i="10"/>
  <c r="K2333" i="10"/>
  <c r="K2341" i="10"/>
  <c r="K2349" i="10"/>
  <c r="K2357" i="10"/>
  <c r="K2365" i="10"/>
  <c r="K2373" i="10"/>
  <c r="K2381" i="10"/>
  <c r="K2389" i="10"/>
  <c r="K2397" i="10"/>
  <c r="K2405" i="10"/>
  <c r="K2413" i="10"/>
  <c r="K2421" i="10"/>
  <c r="K2429" i="10"/>
  <c r="K2437" i="10"/>
  <c r="K2445" i="10"/>
  <c r="K2453" i="10"/>
  <c r="K2461" i="10"/>
  <c r="K2469" i="10"/>
  <c r="K2477" i="10"/>
  <c r="K919" i="10"/>
  <c r="K1299" i="10"/>
  <c r="K1363" i="10"/>
  <c r="K1427" i="10"/>
  <c r="K1491" i="10"/>
  <c r="K1555" i="10"/>
  <c r="K1619" i="10"/>
  <c r="K1683" i="10"/>
  <c r="K1747" i="10"/>
  <c r="K1811" i="10"/>
  <c r="K1875" i="10"/>
  <c r="K1886" i="10"/>
  <c r="K1894" i="10"/>
  <c r="K1902" i="10"/>
  <c r="K1910" i="10"/>
  <c r="K1918" i="10"/>
  <c r="K1926" i="10"/>
  <c r="K1934" i="10"/>
  <c r="K1942" i="10"/>
  <c r="K1950" i="10"/>
  <c r="K1958" i="10"/>
  <c r="K1966" i="10"/>
  <c r="K1974" i="10"/>
  <c r="K1982" i="10"/>
  <c r="K1990" i="10"/>
  <c r="K1998" i="10"/>
  <c r="K2006" i="10"/>
  <c r="K2014" i="10"/>
  <c r="K2022" i="10"/>
  <c r="K2030" i="10"/>
  <c r="K2038" i="10"/>
  <c r="K2046" i="10"/>
  <c r="K2054" i="10"/>
  <c r="K2062" i="10"/>
  <c r="K2070" i="10"/>
  <c r="K2078" i="10"/>
  <c r="K2086" i="10"/>
  <c r="K2094" i="10"/>
  <c r="K2102" i="10"/>
  <c r="K2110" i="10"/>
  <c r="K2118" i="10"/>
  <c r="K2126" i="10"/>
  <c r="K2134" i="10"/>
  <c r="K2142" i="10"/>
  <c r="K2150" i="10"/>
  <c r="K2158" i="10"/>
  <c r="K2166" i="10"/>
  <c r="K2174" i="10"/>
  <c r="K2182" i="10"/>
  <c r="K2190" i="10"/>
  <c r="K2198" i="10"/>
  <c r="K2206" i="10"/>
  <c r="K2214" i="10"/>
  <c r="K2222" i="10"/>
  <c r="K2230" i="10"/>
  <c r="K2238" i="10"/>
  <c r="K2246" i="10"/>
  <c r="K2254" i="10"/>
  <c r="K2262" i="10"/>
  <c r="K2270" i="10"/>
  <c r="K2278" i="10"/>
  <c r="K2286" i="10"/>
  <c r="K2294" i="10"/>
  <c r="K2302" i="10"/>
  <c r="K2310" i="10"/>
  <c r="K2318" i="10"/>
  <c r="K2326" i="10"/>
  <c r="K2334" i="10"/>
  <c r="K2342" i="10"/>
  <c r="K2350" i="10"/>
  <c r="K2358" i="10"/>
  <c r="K2366" i="10"/>
  <c r="K2374" i="10"/>
  <c r="K2382" i="10"/>
  <c r="K2390" i="10"/>
  <c r="K2398" i="10"/>
  <c r="K2406" i="10"/>
  <c r="K2414" i="10"/>
  <c r="K2422" i="10"/>
  <c r="K2430" i="10"/>
  <c r="K2438" i="10"/>
  <c r="K2446" i="10"/>
  <c r="K2454" i="10"/>
  <c r="K2462" i="10"/>
  <c r="K2470" i="10"/>
  <c r="K1047" i="10"/>
  <c r="K1315" i="10"/>
  <c r="K1379" i="10"/>
  <c r="K1443" i="10"/>
  <c r="K1507" i="10"/>
  <c r="K1571" i="10"/>
  <c r="K1635" i="10"/>
  <c r="K1699" i="10"/>
  <c r="K1763" i="10"/>
  <c r="K1827" i="10"/>
  <c r="K1880" i="10"/>
  <c r="K1888" i="10"/>
  <c r="K1896" i="10"/>
  <c r="K1904" i="10"/>
  <c r="K1912" i="10"/>
  <c r="K1920" i="10"/>
  <c r="K1928" i="10"/>
  <c r="K1936" i="10"/>
  <c r="K1944" i="10"/>
  <c r="K1952" i="10"/>
  <c r="K1960" i="10"/>
  <c r="K1968" i="10"/>
  <c r="K1976" i="10"/>
  <c r="K1984" i="10"/>
  <c r="K1992" i="10"/>
  <c r="K2000" i="10"/>
  <c r="K2008" i="10"/>
  <c r="K2016" i="10"/>
  <c r="K2024" i="10"/>
  <c r="K2032" i="10"/>
  <c r="K2040" i="10"/>
  <c r="K2048" i="10"/>
  <c r="K2056" i="10"/>
  <c r="K2064" i="10"/>
  <c r="K2072" i="10"/>
  <c r="K2080" i="10"/>
  <c r="K2088" i="10"/>
  <c r="K2096" i="10"/>
  <c r="K2104" i="10"/>
  <c r="K2112" i="10"/>
  <c r="K2120" i="10"/>
  <c r="K2128" i="10"/>
  <c r="K2136" i="10"/>
  <c r="K2144" i="10"/>
  <c r="K2152" i="10"/>
  <c r="K2160" i="10"/>
  <c r="K2168" i="10"/>
  <c r="K2176" i="10"/>
  <c r="K2184" i="10"/>
  <c r="K2192" i="10"/>
  <c r="K2200" i="10"/>
  <c r="K2208" i="10"/>
  <c r="K2216" i="10"/>
  <c r="K2224" i="10"/>
  <c r="K2232" i="10"/>
  <c r="K2240" i="10"/>
  <c r="K2248" i="10"/>
  <c r="K2256" i="10"/>
  <c r="K2264" i="10"/>
  <c r="K2272" i="10"/>
  <c r="K2280" i="10"/>
  <c r="K2288" i="10"/>
  <c r="K2296" i="10"/>
  <c r="K2304" i="10"/>
  <c r="K2312" i="10"/>
  <c r="K2320" i="10"/>
  <c r="K2328" i="10"/>
  <c r="K2336" i="10"/>
  <c r="K2344" i="10"/>
  <c r="K2352" i="10"/>
  <c r="K2360" i="10"/>
  <c r="K2368" i="10"/>
  <c r="K2376" i="10"/>
  <c r="K2384" i="10"/>
  <c r="K2392" i="10"/>
  <c r="K2400" i="10"/>
  <c r="K2408" i="10"/>
  <c r="K2416" i="10"/>
  <c r="K2424" i="10"/>
  <c r="K2432" i="10"/>
  <c r="K2440" i="10"/>
  <c r="K2448" i="10"/>
  <c r="K2456" i="10"/>
  <c r="K2464" i="10"/>
  <c r="K2472" i="10"/>
  <c r="K1111" i="10"/>
  <c r="K1323" i="10"/>
  <c r="K1387" i="10"/>
  <c r="K1451" i="10"/>
  <c r="K1515" i="10"/>
  <c r="K1579" i="10"/>
  <c r="K1643" i="10"/>
  <c r="K1707" i="10"/>
  <c r="K1771" i="10"/>
  <c r="K1835" i="10"/>
  <c r="K1881" i="10"/>
  <c r="K1889" i="10"/>
  <c r="K1897" i="10"/>
  <c r="K1905" i="10"/>
  <c r="K1913" i="10"/>
  <c r="K1921" i="10"/>
  <c r="K1929" i="10"/>
  <c r="K1937" i="10"/>
  <c r="K1945" i="10"/>
  <c r="K1953" i="10"/>
  <c r="K1961" i="10"/>
  <c r="K1969" i="10"/>
  <c r="K1977" i="10"/>
  <c r="K1985" i="10"/>
  <c r="K1993" i="10"/>
  <c r="K2001" i="10"/>
  <c r="K2009" i="10"/>
  <c r="K2017" i="10"/>
  <c r="K2025" i="10"/>
  <c r="K2033" i="10"/>
  <c r="K2041" i="10"/>
  <c r="K2049" i="10"/>
  <c r="K2057" i="10"/>
  <c r="K2065" i="10"/>
  <c r="K2073" i="10"/>
  <c r="K2081" i="10"/>
  <c r="K2089" i="10"/>
  <c r="K2097" i="10"/>
  <c r="K2105" i="10"/>
  <c r="K2113" i="10"/>
  <c r="K2121" i="10"/>
  <c r="K2129" i="10"/>
  <c r="K2137" i="10"/>
  <c r="K2145" i="10"/>
  <c r="K2153" i="10"/>
  <c r="K2161" i="10"/>
  <c r="K2169" i="10"/>
  <c r="K2177" i="10"/>
  <c r="K2185" i="10"/>
  <c r="K2193" i="10"/>
  <c r="K2201" i="10"/>
  <c r="K2209" i="10"/>
  <c r="K2217" i="10"/>
  <c r="K2225" i="10"/>
  <c r="K2233" i="10"/>
  <c r="K2241" i="10"/>
  <c r="K2249" i="10"/>
  <c r="K2257" i="10"/>
  <c r="K2265" i="10"/>
  <c r="K2273" i="10"/>
  <c r="K2281" i="10"/>
  <c r="K2289" i="10"/>
  <c r="K2297" i="10"/>
  <c r="K2305" i="10"/>
  <c r="K2313" i="10"/>
  <c r="K2321" i="10"/>
  <c r="K2329" i="10"/>
  <c r="K2337" i="10"/>
  <c r="K2345" i="10"/>
  <c r="K2353" i="10"/>
  <c r="K2361" i="10"/>
  <c r="K2369" i="10"/>
  <c r="K2377" i="10"/>
  <c r="K2385" i="10"/>
  <c r="K2393" i="10"/>
  <c r="K2401" i="10"/>
  <c r="K2409" i="10"/>
  <c r="K2417" i="10"/>
  <c r="K983" i="10"/>
  <c r="K1755" i="10"/>
  <c r="K1927" i="10"/>
  <c r="K1991" i="10"/>
  <c r="K2055" i="10"/>
  <c r="K2119" i="10"/>
  <c r="K2183" i="10"/>
  <c r="K2247" i="10"/>
  <c r="K2311" i="10"/>
  <c r="K2375" i="10"/>
  <c r="K2431" i="10"/>
  <c r="K2463" i="10"/>
  <c r="K2482" i="10"/>
  <c r="K2490" i="10"/>
  <c r="K2498" i="10"/>
  <c r="K2506" i="10"/>
  <c r="K2514" i="10"/>
  <c r="K2522" i="10"/>
  <c r="K2530" i="10"/>
  <c r="K2538" i="10"/>
  <c r="K2546" i="10"/>
  <c r="K2554" i="10"/>
  <c r="K2562" i="10"/>
  <c r="K2570" i="10"/>
  <c r="K2578" i="10"/>
  <c r="K2586" i="10"/>
  <c r="K2594" i="10"/>
  <c r="K2602" i="10"/>
  <c r="K2610" i="10"/>
  <c r="K2618" i="10"/>
  <c r="K2626" i="10"/>
  <c r="K2634" i="10"/>
  <c r="K2642" i="10"/>
  <c r="K2650" i="10"/>
  <c r="K2658" i="10"/>
  <c r="K2666" i="10"/>
  <c r="K2674" i="10"/>
  <c r="K2682" i="10"/>
  <c r="K2690" i="10"/>
  <c r="K2698" i="10"/>
  <c r="K2706" i="10"/>
  <c r="K2714" i="10"/>
  <c r="K2722" i="10"/>
  <c r="K2730" i="10"/>
  <c r="K2738" i="10"/>
  <c r="K2746" i="10"/>
  <c r="K2754" i="10"/>
  <c r="K2762" i="10"/>
  <c r="K2770" i="10"/>
  <c r="K2778" i="10"/>
  <c r="K2786" i="10"/>
  <c r="K2794" i="10"/>
  <c r="K2802" i="10"/>
  <c r="K2810" i="10"/>
  <c r="K2818" i="10"/>
  <c r="K2826" i="10"/>
  <c r="K2834" i="10"/>
  <c r="K2842" i="10"/>
  <c r="K2850" i="10"/>
  <c r="K2858" i="10"/>
  <c r="K2866" i="10"/>
  <c r="K2874" i="10"/>
  <c r="K2882" i="10"/>
  <c r="K2890" i="10"/>
  <c r="K2898" i="10"/>
  <c r="K2906" i="10"/>
  <c r="K2914" i="10"/>
  <c r="K2922" i="10"/>
  <c r="K2930" i="10"/>
  <c r="K2938" i="10"/>
  <c r="K2946" i="10"/>
  <c r="K2954" i="10"/>
  <c r="K2962" i="10"/>
  <c r="K2970" i="10"/>
  <c r="K2978" i="10"/>
  <c r="K2986" i="10"/>
  <c r="K2994" i="10"/>
  <c r="K3002" i="10"/>
  <c r="K3010" i="10"/>
  <c r="K3018" i="10"/>
  <c r="K3026" i="10"/>
  <c r="K3034" i="10"/>
  <c r="K3042" i="10"/>
  <c r="K3050" i="10"/>
  <c r="K3058" i="10"/>
  <c r="K3066" i="10"/>
  <c r="K1307" i="10"/>
  <c r="K1819" i="10"/>
  <c r="K1935" i="10"/>
  <c r="K1999" i="10"/>
  <c r="K2063" i="10"/>
  <c r="K2127" i="10"/>
  <c r="K2191" i="10"/>
  <c r="K2255" i="10"/>
  <c r="K2319" i="10"/>
  <c r="K2383" i="10"/>
  <c r="K2433" i="10"/>
  <c r="K2465" i="10"/>
  <c r="K2483" i="10"/>
  <c r="K2491" i="10"/>
  <c r="K2499" i="10"/>
  <c r="K2507" i="10"/>
  <c r="K2515" i="10"/>
  <c r="K2523" i="10"/>
  <c r="K2531" i="10"/>
  <c r="K2539" i="10"/>
  <c r="K2547" i="10"/>
  <c r="K2555" i="10"/>
  <c r="K2563" i="10"/>
  <c r="K2571" i="10"/>
  <c r="K2579" i="10"/>
  <c r="K2587" i="10"/>
  <c r="K2595" i="10"/>
  <c r="K2603" i="10"/>
  <c r="K2611" i="10"/>
  <c r="K2619" i="10"/>
  <c r="K2627" i="10"/>
  <c r="K2635" i="10"/>
  <c r="K2643" i="10"/>
  <c r="K2651" i="10"/>
  <c r="K2659" i="10"/>
  <c r="K2667" i="10"/>
  <c r="K2675" i="10"/>
  <c r="K2683" i="10"/>
  <c r="K2691" i="10"/>
  <c r="K2699" i="10"/>
  <c r="K2707" i="10"/>
  <c r="K2715" i="10"/>
  <c r="K2723" i="10"/>
  <c r="K2731" i="10"/>
  <c r="K2739" i="10"/>
  <c r="K2747" i="10"/>
  <c r="K2755" i="10"/>
  <c r="K2763" i="10"/>
  <c r="K2771" i="10"/>
  <c r="K2779" i="10"/>
  <c r="K2787" i="10"/>
  <c r="K2795" i="10"/>
  <c r="K2803" i="10"/>
  <c r="K2811" i="10"/>
  <c r="K2819" i="10"/>
  <c r="K2827" i="10"/>
  <c r="K2835" i="10"/>
  <c r="K2843" i="10"/>
  <c r="K2851" i="10"/>
  <c r="K2859" i="10"/>
  <c r="K2867" i="10"/>
  <c r="K2875" i="10"/>
  <c r="K2883" i="10"/>
  <c r="K2891" i="10"/>
  <c r="K2899" i="10"/>
  <c r="K2907" i="10"/>
  <c r="K2915" i="10"/>
  <c r="K2923" i="10"/>
  <c r="K2931" i="10"/>
  <c r="K2939" i="10"/>
  <c r="K2947" i="10"/>
  <c r="K2955" i="10"/>
  <c r="K2963" i="10"/>
  <c r="K2971" i="10"/>
  <c r="K2979" i="10"/>
  <c r="K2987" i="10"/>
  <c r="K2995" i="10"/>
  <c r="K3003" i="10"/>
  <c r="K3011" i="10"/>
  <c r="K3019" i="10"/>
  <c r="K3027" i="10"/>
  <c r="K3035" i="10"/>
  <c r="K3043" i="10"/>
  <c r="K3051" i="10"/>
  <c r="K3059" i="10"/>
  <c r="K3067" i="10"/>
  <c r="K1371" i="10"/>
  <c r="K1879" i="10"/>
  <c r="K1943" i="10"/>
  <c r="K2007" i="10"/>
  <c r="K2071" i="10"/>
  <c r="K2135" i="10"/>
  <c r="K2199" i="10"/>
  <c r="K2263" i="10"/>
  <c r="K2327" i="10"/>
  <c r="K2391" i="10"/>
  <c r="K2439" i="10"/>
  <c r="K2471" i="10"/>
  <c r="K2484" i="10"/>
  <c r="K2492" i="10"/>
  <c r="K2500" i="10"/>
  <c r="K2508" i="10"/>
  <c r="K2516" i="10"/>
  <c r="K2524" i="10"/>
  <c r="K2532" i="10"/>
  <c r="K2540" i="10"/>
  <c r="K2548" i="10"/>
  <c r="K2556" i="10"/>
  <c r="K2564" i="10"/>
  <c r="K2572" i="10"/>
  <c r="K2580" i="10"/>
  <c r="K2588" i="10"/>
  <c r="K2596" i="10"/>
  <c r="K2604" i="10"/>
  <c r="K2612" i="10"/>
  <c r="K2620" i="10"/>
  <c r="K2628" i="10"/>
  <c r="K2636" i="10"/>
  <c r="K2644" i="10"/>
  <c r="K2652" i="10"/>
  <c r="K2660" i="10"/>
  <c r="K2668" i="10"/>
  <c r="K2676" i="10"/>
  <c r="K2684" i="10"/>
  <c r="K2692" i="10"/>
  <c r="K2700" i="10"/>
  <c r="K2708" i="10"/>
  <c r="K2716" i="10"/>
  <c r="K2724" i="10"/>
  <c r="K2732" i="10"/>
  <c r="K2740" i="10"/>
  <c r="K2748" i="10"/>
  <c r="K2756" i="10"/>
  <c r="K2764" i="10"/>
  <c r="K2772" i="10"/>
  <c r="K2780" i="10"/>
  <c r="K2788" i="10"/>
  <c r="K2796" i="10"/>
  <c r="K2804" i="10"/>
  <c r="K2812" i="10"/>
  <c r="K2820" i="10"/>
  <c r="K2828" i="10"/>
  <c r="K2836" i="10"/>
  <c r="K2844" i="10"/>
  <c r="K2852" i="10"/>
  <c r="K2860" i="10"/>
  <c r="K2868" i="10"/>
  <c r="K2876" i="10"/>
  <c r="K2884" i="10"/>
  <c r="K2892" i="10"/>
  <c r="K2900" i="10"/>
  <c r="K2908" i="10"/>
  <c r="K2916" i="10"/>
  <c r="K2924" i="10"/>
  <c r="K2932" i="10"/>
  <c r="K2940" i="10"/>
  <c r="K2948" i="10"/>
  <c r="K2956" i="10"/>
  <c r="K2964" i="10"/>
  <c r="K2972" i="10"/>
  <c r="K2980" i="10"/>
  <c r="K2988" i="10"/>
  <c r="K2996" i="10"/>
  <c r="K3004" i="10"/>
  <c r="K3012" i="10"/>
  <c r="K3020" i="10"/>
  <c r="K3028" i="10"/>
  <c r="K3036" i="10"/>
  <c r="K3044" i="10"/>
  <c r="K3052" i="10"/>
  <c r="K3060" i="10"/>
  <c r="K3068" i="10"/>
  <c r="K1435" i="10"/>
  <c r="K1887" i="10"/>
  <c r="K1951" i="10"/>
  <c r="K2015" i="10"/>
  <c r="K2079" i="10"/>
  <c r="K2143" i="10"/>
  <c r="K2207" i="10"/>
  <c r="K2271" i="10"/>
  <c r="K2335" i="10"/>
  <c r="K2399" i="10"/>
  <c r="K2441" i="10"/>
  <c r="K2473" i="10"/>
  <c r="K2485" i="10"/>
  <c r="K2493" i="10"/>
  <c r="K2501" i="10"/>
  <c r="K2509" i="10"/>
  <c r="K2517" i="10"/>
  <c r="K2525" i="10"/>
  <c r="K2533" i="10"/>
  <c r="K2541" i="10"/>
  <c r="K2549" i="10"/>
  <c r="K2557" i="10"/>
  <c r="K2565" i="10"/>
  <c r="K2573" i="10"/>
  <c r="K2581" i="10"/>
  <c r="K2589" i="10"/>
  <c r="K2597" i="10"/>
  <c r="K2605" i="10"/>
  <c r="K2613" i="10"/>
  <c r="K2621" i="10"/>
  <c r="K2629" i="10"/>
  <c r="K2637" i="10"/>
  <c r="K2645" i="10"/>
  <c r="K2653" i="10"/>
  <c r="K2661" i="10"/>
  <c r="K2669" i="10"/>
  <c r="K2677" i="10"/>
  <c r="K2685" i="10"/>
  <c r="K2693" i="10"/>
  <c r="K2701" i="10"/>
  <c r="K2709" i="10"/>
  <c r="K2717" i="10"/>
  <c r="K2725" i="10"/>
  <c r="K2733" i="10"/>
  <c r="K2741" i="10"/>
  <c r="K2749" i="10"/>
  <c r="K2757" i="10"/>
  <c r="K2765" i="10"/>
  <c r="K2773" i="10"/>
  <c r="K2781" i="10"/>
  <c r="K2789" i="10"/>
  <c r="K2797" i="10"/>
  <c r="K2805" i="10"/>
  <c r="K2813" i="10"/>
  <c r="K2821" i="10"/>
  <c r="K2829" i="10"/>
  <c r="K2837" i="10"/>
  <c r="K2845" i="10"/>
  <c r="K2853" i="10"/>
  <c r="K2861" i="10"/>
  <c r="K2869" i="10"/>
  <c r="K2877" i="10"/>
  <c r="K2885" i="10"/>
  <c r="K2893" i="10"/>
  <c r="K2901" i="10"/>
  <c r="K2909" i="10"/>
  <c r="K2917" i="10"/>
  <c r="K2925" i="10"/>
  <c r="K2933" i="10"/>
  <c r="K2941" i="10"/>
  <c r="K2949" i="10"/>
  <c r="K2957" i="10"/>
  <c r="K2965" i="10"/>
  <c r="K2973" i="10"/>
  <c r="K2981" i="10"/>
  <c r="K2989" i="10"/>
  <c r="K2997" i="10"/>
  <c r="K3005" i="10"/>
  <c r="K3013" i="10"/>
  <c r="K3021" i="10"/>
  <c r="K3029" i="10"/>
  <c r="K3037" i="10"/>
  <c r="K3045" i="10"/>
  <c r="K3053" i="10"/>
  <c r="K3061" i="10"/>
  <c r="K3069" i="10"/>
  <c r="K1499" i="10"/>
  <c r="K1895" i="10"/>
  <c r="K1959" i="10"/>
  <c r="K2023" i="10"/>
  <c r="K2087" i="10"/>
  <c r="K2151" i="10"/>
  <c r="K2215" i="10"/>
  <c r="K2279" i="10"/>
  <c r="K2343" i="10"/>
  <c r="K2407" i="10"/>
  <c r="K2447" i="10"/>
  <c r="K2478" i="10"/>
  <c r="K2486" i="10"/>
  <c r="K2494" i="10"/>
  <c r="K2502" i="10"/>
  <c r="K2510" i="10"/>
  <c r="K2518" i="10"/>
  <c r="K2526" i="10"/>
  <c r="K2534" i="10"/>
  <c r="K2542" i="10"/>
  <c r="K2550" i="10"/>
  <c r="K2558" i="10"/>
  <c r="K2566" i="10"/>
  <c r="K2574" i="10"/>
  <c r="K2582" i="10"/>
  <c r="K2590" i="10"/>
  <c r="K2598" i="10"/>
  <c r="K2606" i="10"/>
  <c r="K2614" i="10"/>
  <c r="K2622" i="10"/>
  <c r="K2630" i="10"/>
  <c r="K2638" i="10"/>
  <c r="K2646" i="10"/>
  <c r="K2654" i="10"/>
  <c r="K2662" i="10"/>
  <c r="K2670" i="10"/>
  <c r="K2678" i="10"/>
  <c r="K2686" i="10"/>
  <c r="K2694" i="10"/>
  <c r="K2702" i="10"/>
  <c r="K2710" i="10"/>
  <c r="K2718" i="10"/>
  <c r="K2726" i="10"/>
  <c r="K2734" i="10"/>
  <c r="K2742" i="10"/>
  <c r="K2750" i="10"/>
  <c r="K2758" i="10"/>
  <c r="K2766" i="10"/>
  <c r="K2774" i="10"/>
  <c r="K2782" i="10"/>
  <c r="K2790" i="10"/>
  <c r="K2798" i="10"/>
  <c r="K2806" i="10"/>
  <c r="K2814" i="10"/>
  <c r="K2822" i="10"/>
  <c r="K2830" i="10"/>
  <c r="K2838" i="10"/>
  <c r="K2846" i="10"/>
  <c r="K2854" i="10"/>
  <c r="K2862" i="10"/>
  <c r="K2870" i="10"/>
  <c r="K2878" i="10"/>
  <c r="K2886" i="10"/>
  <c r="K2894" i="10"/>
  <c r="K2902" i="10"/>
  <c r="K2910" i="10"/>
  <c r="K2918" i="10"/>
  <c r="K2926" i="10"/>
  <c r="K2934" i="10"/>
  <c r="K2942" i="10"/>
  <c r="K2950" i="10"/>
  <c r="K2958" i="10"/>
  <c r="K2966" i="10"/>
  <c r="K2974" i="10"/>
  <c r="K2982" i="10"/>
  <c r="K2990" i="10"/>
  <c r="K2998" i="10"/>
  <c r="K3006" i="10"/>
  <c r="K3014" i="10"/>
  <c r="K3022" i="10"/>
  <c r="K3030" i="10"/>
  <c r="K3038" i="10"/>
  <c r="K3046" i="10"/>
  <c r="K3054" i="10"/>
  <c r="K3062" i="10"/>
  <c r="K3070" i="10"/>
  <c r="K1563" i="10"/>
  <c r="K1903" i="10"/>
  <c r="K1967" i="10"/>
  <c r="K2031" i="10"/>
  <c r="K2095" i="10"/>
  <c r="K2159" i="10"/>
  <c r="K2223" i="10"/>
  <c r="K2287" i="10"/>
  <c r="K2351" i="10"/>
  <c r="K2415" i="10"/>
  <c r="K2449" i="10"/>
  <c r="K2479" i="10"/>
  <c r="K2487" i="10"/>
  <c r="K2495" i="10"/>
  <c r="K2503" i="10"/>
  <c r="K2511" i="10"/>
  <c r="K2519" i="10"/>
  <c r="K2527" i="10"/>
  <c r="K2535" i="10"/>
  <c r="K2543" i="10"/>
  <c r="K2551" i="10"/>
  <c r="K2559" i="10"/>
  <c r="K2567" i="10"/>
  <c r="K2575" i="10"/>
  <c r="K2583" i="10"/>
  <c r="K2591" i="10"/>
  <c r="K2599" i="10"/>
  <c r="K2607" i="10"/>
  <c r="K2615" i="10"/>
  <c r="K2623" i="10"/>
  <c r="K2631" i="10"/>
  <c r="K2639" i="10"/>
  <c r="K2647" i="10"/>
  <c r="K2655" i="10"/>
  <c r="K2663" i="10"/>
  <c r="K2671" i="10"/>
  <c r="K2679" i="10"/>
  <c r="K2687" i="10"/>
  <c r="K2695" i="10"/>
  <c r="K2703" i="10"/>
  <c r="K2711" i="10"/>
  <c r="K2719" i="10"/>
  <c r="K2727" i="10"/>
  <c r="K2735" i="10"/>
  <c r="K2743" i="10"/>
  <c r="K2751" i="10"/>
  <c r="K2759" i="10"/>
  <c r="K2767" i="10"/>
  <c r="K2775" i="10"/>
  <c r="K2783" i="10"/>
  <c r="K2791" i="10"/>
  <c r="K2799" i="10"/>
  <c r="K2807" i="10"/>
  <c r="K2815" i="10"/>
  <c r="K2823" i="10"/>
  <c r="K2831" i="10"/>
  <c r="K2839" i="10"/>
  <c r="K2847" i="10"/>
  <c r="K2855" i="10"/>
  <c r="K2863" i="10"/>
  <c r="K2871" i="10"/>
  <c r="K2879" i="10"/>
  <c r="K2887" i="10"/>
  <c r="K2895" i="10"/>
  <c r="K2903" i="10"/>
  <c r="K2911" i="10"/>
  <c r="K2919" i="10"/>
  <c r="K2927" i="10"/>
  <c r="K2935" i="10"/>
  <c r="K2943" i="10"/>
  <c r="K2951" i="10"/>
  <c r="K2959" i="10"/>
  <c r="K2967" i="10"/>
  <c r="K2975" i="10"/>
  <c r="K2983" i="10"/>
  <c r="K2991" i="10"/>
  <c r="K2999" i="10"/>
  <c r="K3007" i="10"/>
  <c r="K3015" i="10"/>
  <c r="K3023" i="10"/>
  <c r="K3031" i="10"/>
  <c r="K3039" i="10"/>
  <c r="K3047" i="10"/>
  <c r="K3055" i="10"/>
  <c r="K3063" i="10"/>
  <c r="K1627" i="10"/>
  <c r="K1911" i="10"/>
  <c r="K1975" i="10"/>
  <c r="K2039" i="10"/>
  <c r="K2103" i="10"/>
  <c r="K2167" i="10"/>
  <c r="K2231" i="10"/>
  <c r="K2295" i="10"/>
  <c r="K2359" i="10"/>
  <c r="K2423" i="10"/>
  <c r="K2455" i="10"/>
  <c r="K2480" i="10"/>
  <c r="K2488" i="10"/>
  <c r="K2496" i="10"/>
  <c r="K2504" i="10"/>
  <c r="K2512" i="10"/>
  <c r="K2520" i="10"/>
  <c r="K2528" i="10"/>
  <c r="K2536" i="10"/>
  <c r="K2544" i="10"/>
  <c r="K2552" i="10"/>
  <c r="K2560" i="10"/>
  <c r="K2568" i="10"/>
  <c r="K2576" i="10"/>
  <c r="K2584" i="10"/>
  <c r="K2592" i="10"/>
  <c r="K2600" i="10"/>
  <c r="K2608" i="10"/>
  <c r="K2616" i="10"/>
  <c r="K2624" i="10"/>
  <c r="K2632" i="10"/>
  <c r="K2640" i="10"/>
  <c r="K2648" i="10"/>
  <c r="K2656" i="10"/>
  <c r="K2664" i="10"/>
  <c r="K2672" i="10"/>
  <c r="K2680" i="10"/>
  <c r="K2688" i="10"/>
  <c r="K2696" i="10"/>
  <c r="K2704" i="10"/>
  <c r="K2712" i="10"/>
  <c r="K2720" i="10"/>
  <c r="K2728" i="10"/>
  <c r="K2736" i="10"/>
  <c r="K2744" i="10"/>
  <c r="K2752" i="10"/>
  <c r="K2760" i="10"/>
  <c r="K2768" i="10"/>
  <c r="K2776" i="10"/>
  <c r="K2784" i="10"/>
  <c r="K2792" i="10"/>
  <c r="K2800" i="10"/>
  <c r="K2808" i="10"/>
  <c r="K2816" i="10"/>
  <c r="K2824" i="10"/>
  <c r="K2832" i="10"/>
  <c r="K2840" i="10"/>
  <c r="K2848" i="10"/>
  <c r="K2856" i="10"/>
  <c r="K2864" i="10"/>
  <c r="K2872" i="10"/>
  <c r="K2880" i="10"/>
  <c r="K2888" i="10"/>
  <c r="K2896" i="10"/>
  <c r="K2904" i="10"/>
  <c r="K2912" i="10"/>
  <c r="K2920" i="10"/>
  <c r="K2928" i="10"/>
  <c r="K2936" i="10"/>
  <c r="K2944" i="10"/>
  <c r="K2952" i="10"/>
  <c r="K2960" i="10"/>
  <c r="K2968" i="10"/>
  <c r="K2976" i="10"/>
  <c r="K2984" i="10"/>
  <c r="K2992" i="10"/>
  <c r="K3000" i="10"/>
  <c r="K3008" i="10"/>
  <c r="K3016" i="10"/>
  <c r="K3024" i="10"/>
  <c r="K3032" i="10"/>
  <c r="K3040" i="10"/>
  <c r="K3048" i="10"/>
  <c r="K3056" i="10"/>
  <c r="K3064" i="10"/>
  <c r="K1691" i="10"/>
  <c r="K2367" i="10"/>
  <c r="K2521" i="10"/>
  <c r="K2585" i="10"/>
  <c r="K2649" i="10"/>
  <c r="K2713" i="10"/>
  <c r="K2777" i="10"/>
  <c r="K2841" i="10"/>
  <c r="K2905" i="10"/>
  <c r="K2969" i="10"/>
  <c r="K3033" i="10"/>
  <c r="K3074" i="10"/>
  <c r="K3082" i="10"/>
  <c r="K3090" i="10"/>
  <c r="K3098" i="10"/>
  <c r="K3106" i="10"/>
  <c r="K3114" i="10"/>
  <c r="K3122" i="10"/>
  <c r="K3130" i="10"/>
  <c r="K3138" i="10"/>
  <c r="K3146" i="10"/>
  <c r="K3154" i="10"/>
  <c r="K3162" i="10"/>
  <c r="K3170" i="10"/>
  <c r="K3178" i="10"/>
  <c r="K3186" i="10"/>
  <c r="K3194" i="10"/>
  <c r="K3202" i="10"/>
  <c r="K3210" i="10"/>
  <c r="K3218" i="10"/>
  <c r="K3226" i="10"/>
  <c r="K3234" i="10"/>
  <c r="K3242" i="10"/>
  <c r="K3250" i="10"/>
  <c r="K3258" i="10"/>
  <c r="K3266" i="10"/>
  <c r="K3274" i="10"/>
  <c r="K3282" i="10"/>
  <c r="K3290" i="10"/>
  <c r="K3298" i="10"/>
  <c r="K3306" i="10"/>
  <c r="K3314" i="10"/>
  <c r="K3322" i="10"/>
  <c r="K3330" i="10"/>
  <c r="K3338" i="10"/>
  <c r="K3346" i="10"/>
  <c r="K3354" i="10"/>
  <c r="K3362" i="10"/>
  <c r="K3370" i="10"/>
  <c r="K3378" i="10"/>
  <c r="K3386" i="10"/>
  <c r="K3394" i="10"/>
  <c r="K3402" i="10"/>
  <c r="K3410" i="10"/>
  <c r="K3418" i="10"/>
  <c r="K3426" i="10"/>
  <c r="K3434" i="10"/>
  <c r="K3442" i="10"/>
  <c r="K3450" i="10"/>
  <c r="K3458" i="10"/>
  <c r="K3466" i="10"/>
  <c r="K3474" i="10"/>
  <c r="K3482" i="10"/>
  <c r="K3490" i="10"/>
  <c r="K3498" i="10"/>
  <c r="K3506" i="10"/>
  <c r="K3514" i="10"/>
  <c r="K3522" i="10"/>
  <c r="K3530" i="10"/>
  <c r="K3538" i="10"/>
  <c r="K3546" i="10"/>
  <c r="K3554" i="10"/>
  <c r="K3562" i="10"/>
  <c r="K3570" i="10"/>
  <c r="K3578" i="10"/>
  <c r="K3586" i="10"/>
  <c r="K3594" i="10"/>
  <c r="K3602" i="10"/>
  <c r="K3610" i="10"/>
  <c r="K3618" i="10"/>
  <c r="K3626" i="10"/>
  <c r="K3634" i="10"/>
  <c r="K3642" i="10"/>
  <c r="K3650" i="10"/>
  <c r="K3658" i="10"/>
  <c r="K3666" i="10"/>
  <c r="K1919" i="10"/>
  <c r="K2425" i="10"/>
  <c r="K2529" i="10"/>
  <c r="K2593" i="10"/>
  <c r="K2657" i="10"/>
  <c r="K2721" i="10"/>
  <c r="K2785" i="10"/>
  <c r="K2849" i="10"/>
  <c r="K2913" i="10"/>
  <c r="K2977" i="10"/>
  <c r="K3041" i="10"/>
  <c r="K3075" i="10"/>
  <c r="K3083" i="10"/>
  <c r="K3091" i="10"/>
  <c r="K3099" i="10"/>
  <c r="K3107" i="10"/>
  <c r="K3115" i="10"/>
  <c r="K3123" i="10"/>
  <c r="K3131" i="10"/>
  <c r="K3139" i="10"/>
  <c r="K3147" i="10"/>
  <c r="K3155" i="10"/>
  <c r="K3163" i="10"/>
  <c r="K3171" i="10"/>
  <c r="K3179" i="10"/>
  <c r="K3187" i="10"/>
  <c r="K3195" i="10"/>
  <c r="K3203" i="10"/>
  <c r="K3211" i="10"/>
  <c r="K3219" i="10"/>
  <c r="K3227" i="10"/>
  <c r="K3235" i="10"/>
  <c r="K3243" i="10"/>
  <c r="K3251" i="10"/>
  <c r="K3259" i="10"/>
  <c r="K3267" i="10"/>
  <c r="K3275" i="10"/>
  <c r="K3283" i="10"/>
  <c r="K3291" i="10"/>
  <c r="K3299" i="10"/>
  <c r="K3307" i="10"/>
  <c r="K3315" i="10"/>
  <c r="K3323" i="10"/>
  <c r="K3331" i="10"/>
  <c r="K3339" i="10"/>
  <c r="K3347" i="10"/>
  <c r="K3355" i="10"/>
  <c r="K3363" i="10"/>
  <c r="K3371" i="10"/>
  <c r="K3379" i="10"/>
  <c r="K3387" i="10"/>
  <c r="K3395" i="10"/>
  <c r="K3403" i="10"/>
  <c r="K3411" i="10"/>
  <c r="K3419" i="10"/>
  <c r="K3427" i="10"/>
  <c r="K3435" i="10"/>
  <c r="K3443" i="10"/>
  <c r="K3451" i="10"/>
  <c r="K3459" i="10"/>
  <c r="K3467" i="10"/>
  <c r="K3475" i="10"/>
  <c r="K3483" i="10"/>
  <c r="K3491" i="10"/>
  <c r="K3499" i="10"/>
  <c r="K3507" i="10"/>
  <c r="K3515" i="10"/>
  <c r="K3523" i="10"/>
  <c r="K3531" i="10"/>
  <c r="K3539" i="10"/>
  <c r="K3547" i="10"/>
  <c r="K3555" i="10"/>
  <c r="K3563" i="10"/>
  <c r="K3571" i="10"/>
  <c r="K3579" i="10"/>
  <c r="K3587" i="10"/>
  <c r="K3595" i="10"/>
  <c r="K3603" i="10"/>
  <c r="K3611" i="10"/>
  <c r="K3619" i="10"/>
  <c r="K3627" i="10"/>
  <c r="K3635" i="10"/>
  <c r="K3643" i="10"/>
  <c r="K3651" i="10"/>
  <c r="K3659" i="10"/>
  <c r="K3667" i="10"/>
  <c r="K1983" i="10"/>
  <c r="K2457" i="10"/>
  <c r="K2537" i="10"/>
  <c r="K2601" i="10"/>
  <c r="K2665" i="10"/>
  <c r="K2729" i="10"/>
  <c r="K2793" i="10"/>
  <c r="K2857" i="10"/>
  <c r="K2921" i="10"/>
  <c r="K2985" i="10"/>
  <c r="K3049" i="10"/>
  <c r="K3076" i="10"/>
  <c r="K3084" i="10"/>
  <c r="K3092" i="10"/>
  <c r="K3100" i="10"/>
  <c r="K3108" i="10"/>
  <c r="K3116" i="10"/>
  <c r="K3124" i="10"/>
  <c r="K3132" i="10"/>
  <c r="K3140" i="10"/>
  <c r="K3148" i="10"/>
  <c r="K3156" i="10"/>
  <c r="K3164" i="10"/>
  <c r="K3172" i="10"/>
  <c r="K3180" i="10"/>
  <c r="K3188" i="10"/>
  <c r="K3196" i="10"/>
  <c r="K3204" i="10"/>
  <c r="K3212" i="10"/>
  <c r="K3220" i="10"/>
  <c r="K3228" i="10"/>
  <c r="K3236" i="10"/>
  <c r="K3244" i="10"/>
  <c r="K3252" i="10"/>
  <c r="K3260" i="10"/>
  <c r="K3268" i="10"/>
  <c r="K3276" i="10"/>
  <c r="K3284" i="10"/>
  <c r="K3292" i="10"/>
  <c r="K3300" i="10"/>
  <c r="K3308" i="10"/>
  <c r="K3316" i="10"/>
  <c r="K3324" i="10"/>
  <c r="K3332" i="10"/>
  <c r="K3340" i="10"/>
  <c r="K3348" i="10"/>
  <c r="K3356" i="10"/>
  <c r="K3364" i="10"/>
  <c r="K3372" i="10"/>
  <c r="K3380" i="10"/>
  <c r="K3388" i="10"/>
  <c r="K3396" i="10"/>
  <c r="K3404" i="10"/>
  <c r="K3412" i="10"/>
  <c r="K3420" i="10"/>
  <c r="K3428" i="10"/>
  <c r="K3436" i="10"/>
  <c r="K3444" i="10"/>
  <c r="K3452" i="10"/>
  <c r="K3460" i="10"/>
  <c r="K3468" i="10"/>
  <c r="K3476" i="10"/>
  <c r="K3484" i="10"/>
  <c r="K3492" i="10"/>
  <c r="K3500" i="10"/>
  <c r="K3508" i="10"/>
  <c r="K3516" i="10"/>
  <c r="K3524" i="10"/>
  <c r="K3532" i="10"/>
  <c r="K3540" i="10"/>
  <c r="K3548" i="10"/>
  <c r="K3556" i="10"/>
  <c r="K3564" i="10"/>
  <c r="K3572" i="10"/>
  <c r="K3580" i="10"/>
  <c r="K3588" i="10"/>
  <c r="K3596" i="10"/>
  <c r="K3604" i="10"/>
  <c r="K3612" i="10"/>
  <c r="K3620" i="10"/>
  <c r="K3628" i="10"/>
  <c r="K3636" i="10"/>
  <c r="K3644" i="10"/>
  <c r="K3652" i="10"/>
  <c r="K3660" i="10"/>
  <c r="K3668" i="10"/>
  <c r="K2047" i="10"/>
  <c r="K2481" i="10"/>
  <c r="K2545" i="10"/>
  <c r="K2609" i="10"/>
  <c r="K2673" i="10"/>
  <c r="K2737" i="10"/>
  <c r="K2801" i="10"/>
  <c r="K2865" i="10"/>
  <c r="K2929" i="10"/>
  <c r="K2993" i="10"/>
  <c r="K3057" i="10"/>
  <c r="K3077" i="10"/>
  <c r="K3085" i="10"/>
  <c r="K3093" i="10"/>
  <c r="K3101" i="10"/>
  <c r="K3109" i="10"/>
  <c r="K3117" i="10"/>
  <c r="K3125" i="10"/>
  <c r="K3133" i="10"/>
  <c r="K3141" i="10"/>
  <c r="K3149" i="10"/>
  <c r="K3157" i="10"/>
  <c r="K3165" i="10"/>
  <c r="K3173" i="10"/>
  <c r="K3181" i="10"/>
  <c r="K3189" i="10"/>
  <c r="K3197" i="10"/>
  <c r="K3205" i="10"/>
  <c r="K3213" i="10"/>
  <c r="K3221" i="10"/>
  <c r="K3229" i="10"/>
  <c r="K3237" i="10"/>
  <c r="K3245" i="10"/>
  <c r="K3253" i="10"/>
  <c r="K3261" i="10"/>
  <c r="K3269" i="10"/>
  <c r="K3277" i="10"/>
  <c r="K3285" i="10"/>
  <c r="K3293" i="10"/>
  <c r="K3301" i="10"/>
  <c r="K3309" i="10"/>
  <c r="K3317" i="10"/>
  <c r="K3325" i="10"/>
  <c r="K3333" i="10"/>
  <c r="K3341" i="10"/>
  <c r="K3349" i="10"/>
  <c r="K3357" i="10"/>
  <c r="K3365" i="10"/>
  <c r="K3373" i="10"/>
  <c r="K3381" i="10"/>
  <c r="K3389" i="10"/>
  <c r="K3397" i="10"/>
  <c r="K3405" i="10"/>
  <c r="K3413" i="10"/>
  <c r="K3421" i="10"/>
  <c r="K3429" i="10"/>
  <c r="K3437" i="10"/>
  <c r="K3445" i="10"/>
  <c r="K3453" i="10"/>
  <c r="K3461" i="10"/>
  <c r="K3469" i="10"/>
  <c r="K3477" i="10"/>
  <c r="K3485" i="10"/>
  <c r="K3493" i="10"/>
  <c r="K3501" i="10"/>
  <c r="K3509" i="10"/>
  <c r="K3517" i="10"/>
  <c r="K3525" i="10"/>
  <c r="K3533" i="10"/>
  <c r="K3541" i="10"/>
  <c r="K3549" i="10"/>
  <c r="K3557" i="10"/>
  <c r="K3565" i="10"/>
  <c r="K3573" i="10"/>
  <c r="K3581" i="10"/>
  <c r="K3589" i="10"/>
  <c r="K3597" i="10"/>
  <c r="K3605" i="10"/>
  <c r="K3613" i="10"/>
  <c r="K3621" i="10"/>
  <c r="K3629" i="10"/>
  <c r="K3637" i="10"/>
  <c r="K3645" i="10"/>
  <c r="K3653" i="10"/>
  <c r="K3661" i="10"/>
  <c r="K3669" i="10"/>
  <c r="K2111" i="10"/>
  <c r="K2489" i="10"/>
  <c r="K2553" i="10"/>
  <c r="K2617" i="10"/>
  <c r="K2681" i="10"/>
  <c r="K2745" i="10"/>
  <c r="K2809" i="10"/>
  <c r="K2873" i="10"/>
  <c r="K2937" i="10"/>
  <c r="K3001" i="10"/>
  <c r="K3065" i="10"/>
  <c r="K3078" i="10"/>
  <c r="K3086" i="10"/>
  <c r="K3094" i="10"/>
  <c r="K3102" i="10"/>
  <c r="K3110" i="10"/>
  <c r="K3118" i="10"/>
  <c r="K3126" i="10"/>
  <c r="K3134" i="10"/>
  <c r="K3142" i="10"/>
  <c r="K3150" i="10"/>
  <c r="K3158" i="10"/>
  <c r="K3166" i="10"/>
  <c r="K3174" i="10"/>
  <c r="K3182" i="10"/>
  <c r="K3190" i="10"/>
  <c r="K3198" i="10"/>
  <c r="K3206" i="10"/>
  <c r="K3214" i="10"/>
  <c r="K3222" i="10"/>
  <c r="K3230" i="10"/>
  <c r="K3238" i="10"/>
  <c r="K3246" i="10"/>
  <c r="K3254" i="10"/>
  <c r="K3262" i="10"/>
  <c r="K3270" i="10"/>
  <c r="K3278" i="10"/>
  <c r="K3286" i="10"/>
  <c r="K3294" i="10"/>
  <c r="K3302" i="10"/>
  <c r="K3310" i="10"/>
  <c r="K3318" i="10"/>
  <c r="K3326" i="10"/>
  <c r="K3334" i="10"/>
  <c r="K3342" i="10"/>
  <c r="K3350" i="10"/>
  <c r="K3358" i="10"/>
  <c r="K3366" i="10"/>
  <c r="K3374" i="10"/>
  <c r="K3382" i="10"/>
  <c r="K3390" i="10"/>
  <c r="K3398" i="10"/>
  <c r="K3406" i="10"/>
  <c r="K3414" i="10"/>
  <c r="K3422" i="10"/>
  <c r="K3430" i="10"/>
  <c r="K3438" i="10"/>
  <c r="K3446" i="10"/>
  <c r="K3454" i="10"/>
  <c r="K3462" i="10"/>
  <c r="K3470" i="10"/>
  <c r="K3478" i="10"/>
  <c r="K3486" i="10"/>
  <c r="K3494" i="10"/>
  <c r="K3502" i="10"/>
  <c r="K3510" i="10"/>
  <c r="K3518" i="10"/>
  <c r="K3526" i="10"/>
  <c r="K3534" i="10"/>
  <c r="K3542" i="10"/>
  <c r="K3550" i="10"/>
  <c r="K3558" i="10"/>
  <c r="K3566" i="10"/>
  <c r="K3574" i="10"/>
  <c r="K3582" i="10"/>
  <c r="K3590" i="10"/>
  <c r="K3598" i="10"/>
  <c r="K3606" i="10"/>
  <c r="K3614" i="10"/>
  <c r="K3622" i="10"/>
  <c r="K3630" i="10"/>
  <c r="K3638" i="10"/>
  <c r="K3646" i="10"/>
  <c r="K3654" i="10"/>
  <c r="K3662" i="10"/>
  <c r="K3670" i="10"/>
  <c r="K2239" i="10"/>
  <c r="K2505" i="10"/>
  <c r="K2569" i="10"/>
  <c r="K2633" i="10"/>
  <c r="K2697" i="10"/>
  <c r="K2761" i="10"/>
  <c r="K2825" i="10"/>
  <c r="K2889" i="10"/>
  <c r="K2953" i="10"/>
  <c r="K3017" i="10"/>
  <c r="K3072" i="10"/>
  <c r="K3080" i="10"/>
  <c r="K3088" i="10"/>
  <c r="K3096" i="10"/>
  <c r="K3104" i="10"/>
  <c r="K3112" i="10"/>
  <c r="K3120" i="10"/>
  <c r="K3128" i="10"/>
  <c r="K3136" i="10"/>
  <c r="K3144" i="10"/>
  <c r="K3152" i="10"/>
  <c r="K3160" i="10"/>
  <c r="K3168" i="10"/>
  <c r="K3176" i="10"/>
  <c r="K3184" i="10"/>
  <c r="K3192" i="10"/>
  <c r="K3200" i="10"/>
  <c r="K3208" i="10"/>
  <c r="K3216" i="10"/>
  <c r="K3224" i="10"/>
  <c r="K3232" i="10"/>
  <c r="K3240" i="10"/>
  <c r="K3248" i="10"/>
  <c r="K3256" i="10"/>
  <c r="K3264" i="10"/>
  <c r="K3272" i="10"/>
  <c r="K3280" i="10"/>
  <c r="K3288" i="10"/>
  <c r="K3296" i="10"/>
  <c r="K3304" i="10"/>
  <c r="K3312" i="10"/>
  <c r="K3320" i="10"/>
  <c r="K3328" i="10"/>
  <c r="K3336" i="10"/>
  <c r="K3344" i="10"/>
  <c r="K3352" i="10"/>
  <c r="K3360" i="10"/>
  <c r="K3368" i="10"/>
  <c r="K3376" i="10"/>
  <c r="K3384" i="10"/>
  <c r="K3392" i="10"/>
  <c r="K3400" i="10"/>
  <c r="K3408" i="10"/>
  <c r="K3416" i="10"/>
  <c r="K3424" i="10"/>
  <c r="K3432" i="10"/>
  <c r="K3440" i="10"/>
  <c r="K3448" i="10"/>
  <c r="K3456" i="10"/>
  <c r="K3464" i="10"/>
  <c r="K3472" i="10"/>
  <c r="K3480" i="10"/>
  <c r="K3488" i="10"/>
  <c r="K3496" i="10"/>
  <c r="K3504" i="10"/>
  <c r="K3512" i="10"/>
  <c r="K3520" i="10"/>
  <c r="K3528" i="10"/>
  <c r="K3536" i="10"/>
  <c r="K3544" i="10"/>
  <c r="K3552" i="10"/>
  <c r="K3560" i="10"/>
  <c r="K3568" i="10"/>
  <c r="K3576" i="10"/>
  <c r="K3584" i="10"/>
  <c r="K3592" i="10"/>
  <c r="K3600" i="10"/>
  <c r="K3608" i="10"/>
  <c r="K3616" i="10"/>
  <c r="K3624" i="10"/>
  <c r="K3632" i="10"/>
  <c r="K3640" i="10"/>
  <c r="K3648" i="10"/>
  <c r="K3656" i="10"/>
  <c r="K3664" i="10"/>
  <c r="K3672" i="10"/>
  <c r="K2303" i="10"/>
  <c r="K2513" i="10"/>
  <c r="K2577" i="10"/>
  <c r="K2641" i="10"/>
  <c r="K2705" i="10"/>
  <c r="K2769" i="10"/>
  <c r="K2833" i="10"/>
  <c r="K2897" i="10"/>
  <c r="K2961" i="10"/>
  <c r="K3025" i="10"/>
  <c r="K3073" i="10"/>
  <c r="K3081" i="10"/>
  <c r="K3089" i="10"/>
  <c r="K3097" i="10"/>
  <c r="K3105" i="10"/>
  <c r="K3113" i="10"/>
  <c r="K3121" i="10"/>
  <c r="K3129" i="10"/>
  <c r="K3137" i="10"/>
  <c r="K3145" i="10"/>
  <c r="K3153" i="10"/>
  <c r="K3161" i="10"/>
  <c r="K3169" i="10"/>
  <c r="K3177" i="10"/>
  <c r="K3185" i="10"/>
  <c r="K3193" i="10"/>
  <c r="K3201" i="10"/>
  <c r="K3209" i="10"/>
  <c r="K3217" i="10"/>
  <c r="K3225" i="10"/>
  <c r="K3233" i="10"/>
  <c r="K3241" i="10"/>
  <c r="K3249" i="10"/>
  <c r="K3257" i="10"/>
  <c r="K3265" i="10"/>
  <c r="K3273" i="10"/>
  <c r="K3281" i="10"/>
  <c r="K3289" i="10"/>
  <c r="K3297" i="10"/>
  <c r="K3305" i="10"/>
  <c r="K3313" i="10"/>
  <c r="K3321" i="10"/>
  <c r="K3329" i="10"/>
  <c r="K3337" i="10"/>
  <c r="K3345" i="10"/>
  <c r="K3353" i="10"/>
  <c r="K3361" i="10"/>
  <c r="K3369" i="10"/>
  <c r="K3377" i="10"/>
  <c r="K3385" i="10"/>
  <c r="K3393" i="10"/>
  <c r="K3401" i="10"/>
  <c r="K3409" i="10"/>
  <c r="K3417" i="10"/>
  <c r="K3425" i="10"/>
  <c r="K3433" i="10"/>
  <c r="K3441" i="10"/>
  <c r="K3449" i="10"/>
  <c r="K3457" i="10"/>
  <c r="K3465" i="10"/>
  <c r="K3473" i="10"/>
  <c r="K3481" i="10"/>
  <c r="K3489" i="10"/>
  <c r="K3497" i="10"/>
  <c r="K3505" i="10"/>
  <c r="K3513" i="10"/>
  <c r="K3521" i="10"/>
  <c r="K3529" i="10"/>
  <c r="K3537" i="10"/>
  <c r="K3545" i="10"/>
  <c r="K3553" i="10"/>
  <c r="K3561" i="10"/>
  <c r="K3569" i="10"/>
  <c r="K3577" i="10"/>
  <c r="K3585" i="10"/>
  <c r="K3593" i="10"/>
  <c r="K3601" i="10"/>
  <c r="K3609" i="10"/>
  <c r="K3617" i="10"/>
  <c r="K3625" i="10"/>
  <c r="K3633" i="10"/>
  <c r="K3641" i="10"/>
  <c r="K3649" i="10"/>
  <c r="K3657" i="10"/>
  <c r="K3665" i="10"/>
  <c r="K2175" i="10"/>
  <c r="K2945" i="10"/>
  <c r="K3119" i="10"/>
  <c r="K3183" i="10"/>
  <c r="K3247" i="10"/>
  <c r="K3311" i="10"/>
  <c r="K3375" i="10"/>
  <c r="K3439" i="10"/>
  <c r="K3503" i="10"/>
  <c r="K3567" i="10"/>
  <c r="K3631" i="10"/>
  <c r="K3675" i="10"/>
  <c r="K3683" i="10"/>
  <c r="K3691" i="10"/>
  <c r="K3699" i="10"/>
  <c r="K3707" i="10"/>
  <c r="K3715" i="10"/>
  <c r="K3723" i="10"/>
  <c r="K3731" i="10"/>
  <c r="K3739" i="10"/>
  <c r="K3747" i="10"/>
  <c r="K3755" i="10"/>
  <c r="K3763" i="10"/>
  <c r="K3771" i="10"/>
  <c r="K3779" i="10"/>
  <c r="K3787" i="10"/>
  <c r="K3795" i="10"/>
  <c r="K3803" i="10"/>
  <c r="K3811" i="10"/>
  <c r="K3819" i="10"/>
  <c r="K3827" i="10"/>
  <c r="K3835" i="10"/>
  <c r="K3843" i="10"/>
  <c r="K3851" i="10"/>
  <c r="K3859" i="10"/>
  <c r="K3867" i="10"/>
  <c r="K3875" i="10"/>
  <c r="K3883" i="10"/>
  <c r="K3891" i="10"/>
  <c r="K3899" i="10"/>
  <c r="K3907" i="10"/>
  <c r="K3915" i="10"/>
  <c r="K3923" i="10"/>
  <c r="K3931" i="10"/>
  <c r="K3939" i="10"/>
  <c r="K3947" i="10"/>
  <c r="K3955" i="10"/>
  <c r="K3963" i="10"/>
  <c r="K3971" i="10"/>
  <c r="K3979" i="10"/>
  <c r="K3987" i="10"/>
  <c r="K3995" i="10"/>
  <c r="K4003" i="10"/>
  <c r="K3359" i="10"/>
  <c r="K3423" i="10"/>
  <c r="K3487" i="10"/>
  <c r="K3689" i="10"/>
  <c r="K3721" i="10"/>
  <c r="K3785" i="10"/>
  <c r="K3825" i="10"/>
  <c r="K3865" i="10"/>
  <c r="K3905" i="10"/>
  <c r="K3953" i="10"/>
  <c r="K2881" i="10"/>
  <c r="K3559" i="10"/>
  <c r="K3714" i="10"/>
  <c r="K3762" i="10"/>
  <c r="K3818" i="10"/>
  <c r="K3866" i="10"/>
  <c r="K3914" i="10"/>
  <c r="K3970" i="10"/>
  <c r="K2497" i="10"/>
  <c r="K3009" i="10"/>
  <c r="K3127" i="10"/>
  <c r="K3191" i="10"/>
  <c r="K3255" i="10"/>
  <c r="K3319" i="10"/>
  <c r="K3383" i="10"/>
  <c r="K3447" i="10"/>
  <c r="K3511" i="10"/>
  <c r="K3575" i="10"/>
  <c r="K3639" i="10"/>
  <c r="K3676" i="10"/>
  <c r="K3684" i="10"/>
  <c r="K3692" i="10"/>
  <c r="K3700" i="10"/>
  <c r="K3708" i="10"/>
  <c r="K3716" i="10"/>
  <c r="K3724" i="10"/>
  <c r="K3732" i="10"/>
  <c r="K3740" i="10"/>
  <c r="K3748" i="10"/>
  <c r="K3756" i="10"/>
  <c r="K3764" i="10"/>
  <c r="K3772" i="10"/>
  <c r="K3780" i="10"/>
  <c r="K3788" i="10"/>
  <c r="K3796" i="10"/>
  <c r="K3804" i="10"/>
  <c r="K3812" i="10"/>
  <c r="K3820" i="10"/>
  <c r="K3828" i="10"/>
  <c r="K3836" i="10"/>
  <c r="K3844" i="10"/>
  <c r="K3852" i="10"/>
  <c r="K3860" i="10"/>
  <c r="K3868" i="10"/>
  <c r="K3876" i="10"/>
  <c r="K3884" i="10"/>
  <c r="K3892" i="10"/>
  <c r="K3900" i="10"/>
  <c r="K3908" i="10"/>
  <c r="K3916" i="10"/>
  <c r="K3924" i="10"/>
  <c r="K3932" i="10"/>
  <c r="K3940" i="10"/>
  <c r="K3948" i="10"/>
  <c r="K3956" i="10"/>
  <c r="K3964" i="10"/>
  <c r="K3972" i="10"/>
  <c r="K3980" i="10"/>
  <c r="K3988" i="10"/>
  <c r="K3996" i="10"/>
  <c r="K4004" i="10"/>
  <c r="K3295" i="10"/>
  <c r="K3615" i="10"/>
  <c r="K3713" i="10"/>
  <c r="K3737" i="10"/>
  <c r="K3761" i="10"/>
  <c r="K3801" i="10"/>
  <c r="K3849" i="10"/>
  <c r="K3889" i="10"/>
  <c r="K3929" i="10"/>
  <c r="K3969" i="10"/>
  <c r="K3993" i="10"/>
  <c r="K3175" i="10"/>
  <c r="K3495" i="10"/>
  <c r="K3698" i="10"/>
  <c r="K3738" i="10"/>
  <c r="K3778" i="10"/>
  <c r="K3810" i="10"/>
  <c r="K3858" i="10"/>
  <c r="K3898" i="10"/>
  <c r="K3930" i="10"/>
  <c r="K3962" i="10"/>
  <c r="K4002" i="10"/>
  <c r="K2561" i="10"/>
  <c r="K3071" i="10"/>
  <c r="K3135" i="10"/>
  <c r="K3199" i="10"/>
  <c r="K3263" i="10"/>
  <c r="K3327" i="10"/>
  <c r="K3391" i="10"/>
  <c r="K3455" i="10"/>
  <c r="K3519" i="10"/>
  <c r="K3583" i="10"/>
  <c r="K3647" i="10"/>
  <c r="K3677" i="10"/>
  <c r="K3685" i="10"/>
  <c r="K3693" i="10"/>
  <c r="K3701" i="10"/>
  <c r="K3709" i="10"/>
  <c r="K3717" i="10"/>
  <c r="K3725" i="10"/>
  <c r="K3733" i="10"/>
  <c r="K3741" i="10"/>
  <c r="K3749" i="10"/>
  <c r="K3757" i="10"/>
  <c r="K3765" i="10"/>
  <c r="K3773" i="10"/>
  <c r="K3781" i="10"/>
  <c r="K3789" i="10"/>
  <c r="K3797" i="10"/>
  <c r="K3805" i="10"/>
  <c r="K3813" i="10"/>
  <c r="K3821" i="10"/>
  <c r="K3829" i="10"/>
  <c r="K3837" i="10"/>
  <c r="K3845" i="10"/>
  <c r="K3853" i="10"/>
  <c r="K3861" i="10"/>
  <c r="K3869" i="10"/>
  <c r="K3877" i="10"/>
  <c r="K3885" i="10"/>
  <c r="K3893" i="10"/>
  <c r="K3901" i="10"/>
  <c r="K3909" i="10"/>
  <c r="K3917" i="10"/>
  <c r="K3925" i="10"/>
  <c r="K3933" i="10"/>
  <c r="K3941" i="10"/>
  <c r="K3949" i="10"/>
  <c r="K3957" i="10"/>
  <c r="K3965" i="10"/>
  <c r="K3973" i="10"/>
  <c r="K3981" i="10"/>
  <c r="K3989" i="10"/>
  <c r="K3997" i="10"/>
  <c r="K4005" i="10"/>
  <c r="K3231" i="10"/>
  <c r="K3551" i="10"/>
  <c r="K3705" i="10"/>
  <c r="K3745" i="10"/>
  <c r="K3793" i="10"/>
  <c r="K3833" i="10"/>
  <c r="K3881" i="10"/>
  <c r="K3921" i="10"/>
  <c r="K3961" i="10"/>
  <c r="K4001" i="10"/>
  <c r="K3239" i="10"/>
  <c r="K3431" i="10"/>
  <c r="K3690" i="10"/>
  <c r="K3746" i="10"/>
  <c r="K3794" i="10"/>
  <c r="K3834" i="10"/>
  <c r="K3882" i="10"/>
  <c r="K3938" i="10"/>
  <c r="K3978" i="10"/>
  <c r="K2625" i="10"/>
  <c r="K3079" i="10"/>
  <c r="K3143" i="10"/>
  <c r="K3207" i="10"/>
  <c r="K3271" i="10"/>
  <c r="K3335" i="10"/>
  <c r="K3399" i="10"/>
  <c r="K3463" i="10"/>
  <c r="K3527" i="10"/>
  <c r="K3591" i="10"/>
  <c r="K3655" i="10"/>
  <c r="K3678" i="10"/>
  <c r="K3686" i="10"/>
  <c r="K3694" i="10"/>
  <c r="K3702" i="10"/>
  <c r="K3710" i="10"/>
  <c r="K3718" i="10"/>
  <c r="K3726" i="10"/>
  <c r="K3734" i="10"/>
  <c r="K3742" i="10"/>
  <c r="K3750" i="10"/>
  <c r="K3758" i="10"/>
  <c r="K3766" i="10"/>
  <c r="K3774" i="10"/>
  <c r="K3782" i="10"/>
  <c r="K3790" i="10"/>
  <c r="K3798" i="10"/>
  <c r="K3806" i="10"/>
  <c r="K3814" i="10"/>
  <c r="K3822" i="10"/>
  <c r="K3830" i="10"/>
  <c r="K3838" i="10"/>
  <c r="K3846" i="10"/>
  <c r="K3854" i="10"/>
  <c r="K3862" i="10"/>
  <c r="K3870" i="10"/>
  <c r="K3878" i="10"/>
  <c r="K3886" i="10"/>
  <c r="K3894" i="10"/>
  <c r="K3902" i="10"/>
  <c r="K3910" i="10"/>
  <c r="K3918" i="10"/>
  <c r="K3926" i="10"/>
  <c r="K3934" i="10"/>
  <c r="K3942" i="10"/>
  <c r="K3950" i="10"/>
  <c r="K3958" i="10"/>
  <c r="K3966" i="10"/>
  <c r="K3974" i="10"/>
  <c r="K3982" i="10"/>
  <c r="K3990" i="10"/>
  <c r="K3998" i="10"/>
  <c r="K3167" i="10"/>
  <c r="K3681" i="10"/>
  <c r="K3777" i="10"/>
  <c r="K3841" i="10"/>
  <c r="K3897" i="10"/>
  <c r="K3945" i="10"/>
  <c r="K3303" i="10"/>
  <c r="K3682" i="10"/>
  <c r="K3730" i="10"/>
  <c r="K3786" i="10"/>
  <c r="K3850" i="10"/>
  <c r="K3906" i="10"/>
  <c r="K3954" i="10"/>
  <c r="K2689" i="10"/>
  <c r="K3087" i="10"/>
  <c r="K3151" i="10"/>
  <c r="K3215" i="10"/>
  <c r="K3279" i="10"/>
  <c r="K3343" i="10"/>
  <c r="K3407" i="10"/>
  <c r="K3471" i="10"/>
  <c r="K3535" i="10"/>
  <c r="K3599" i="10"/>
  <c r="K3663" i="10"/>
  <c r="K3679" i="10"/>
  <c r="K3687" i="10"/>
  <c r="K3695" i="10"/>
  <c r="K3703" i="10"/>
  <c r="K3711" i="10"/>
  <c r="K3719" i="10"/>
  <c r="K3727" i="10"/>
  <c r="K3735" i="10"/>
  <c r="K3743" i="10"/>
  <c r="K3751" i="10"/>
  <c r="K3759" i="10"/>
  <c r="K3767" i="10"/>
  <c r="K3775" i="10"/>
  <c r="K3783" i="10"/>
  <c r="K3791" i="10"/>
  <c r="K3799" i="10"/>
  <c r="K3807" i="10"/>
  <c r="K3815" i="10"/>
  <c r="K3823" i="10"/>
  <c r="K3831" i="10"/>
  <c r="K3839" i="10"/>
  <c r="K3847" i="10"/>
  <c r="K3855" i="10"/>
  <c r="K3863" i="10"/>
  <c r="K3871" i="10"/>
  <c r="K3879" i="10"/>
  <c r="K3887" i="10"/>
  <c r="K3895" i="10"/>
  <c r="K3903" i="10"/>
  <c r="K3911" i="10"/>
  <c r="K3919" i="10"/>
  <c r="K3927" i="10"/>
  <c r="K3935" i="10"/>
  <c r="K3943" i="10"/>
  <c r="K3951" i="10"/>
  <c r="K3959" i="10"/>
  <c r="K3967" i="10"/>
  <c r="K3975" i="10"/>
  <c r="K3983" i="10"/>
  <c r="K3991" i="10"/>
  <c r="K3999" i="10"/>
  <c r="K3103" i="10"/>
  <c r="K3697" i="10"/>
  <c r="K3753" i="10"/>
  <c r="K3809" i="10"/>
  <c r="K3873" i="10"/>
  <c r="K3937" i="10"/>
  <c r="K3985" i="10"/>
  <c r="K3367" i="10"/>
  <c r="K3674" i="10"/>
  <c r="K3706" i="10"/>
  <c r="K3754" i="10"/>
  <c r="K3802" i="10"/>
  <c r="K3842" i="10"/>
  <c r="K3890" i="10"/>
  <c r="K3946" i="10"/>
  <c r="K3994" i="10"/>
  <c r="K2753" i="10"/>
  <c r="K3095" i="10"/>
  <c r="K3159" i="10"/>
  <c r="K3223" i="10"/>
  <c r="K3287" i="10"/>
  <c r="K3351" i="10"/>
  <c r="K3415" i="10"/>
  <c r="K3479" i="10"/>
  <c r="K3543" i="10"/>
  <c r="K3607" i="10"/>
  <c r="K3671" i="10"/>
  <c r="K3680" i="10"/>
  <c r="K3688" i="10"/>
  <c r="K3696" i="10"/>
  <c r="K3704" i="10"/>
  <c r="K3712" i="10"/>
  <c r="K3720" i="10"/>
  <c r="K3728" i="10"/>
  <c r="K3736" i="10"/>
  <c r="K3744" i="10"/>
  <c r="K3752" i="10"/>
  <c r="K3760" i="10"/>
  <c r="K3768" i="10"/>
  <c r="K3776" i="10"/>
  <c r="K3784" i="10"/>
  <c r="K3792" i="10"/>
  <c r="K3800" i="10"/>
  <c r="K3808" i="10"/>
  <c r="K3816" i="10"/>
  <c r="K3824" i="10"/>
  <c r="K3832" i="10"/>
  <c r="K3840" i="10"/>
  <c r="K3848" i="10"/>
  <c r="K3856" i="10"/>
  <c r="K3864" i="10"/>
  <c r="K3872" i="10"/>
  <c r="K3880" i="10"/>
  <c r="K3888" i="10"/>
  <c r="K3896" i="10"/>
  <c r="K3904" i="10"/>
  <c r="K3912" i="10"/>
  <c r="K3920" i="10"/>
  <c r="K3928" i="10"/>
  <c r="K3936" i="10"/>
  <c r="K3944" i="10"/>
  <c r="K3952" i="10"/>
  <c r="K3960" i="10"/>
  <c r="K3968" i="10"/>
  <c r="K3976" i="10"/>
  <c r="K3984" i="10"/>
  <c r="K3992" i="10"/>
  <c r="K4000" i="10"/>
  <c r="K2817" i="10"/>
  <c r="K3673" i="10"/>
  <c r="K3729" i="10"/>
  <c r="K3769" i="10"/>
  <c r="K3817" i="10"/>
  <c r="K3857" i="10"/>
  <c r="K3913" i="10"/>
  <c r="K3977" i="10"/>
  <c r="K3111" i="10"/>
  <c r="K3623" i="10"/>
  <c r="K3722" i="10"/>
  <c r="K3770" i="10"/>
  <c r="K3826" i="10"/>
  <c r="K3874" i="10"/>
  <c r="K3922" i="10"/>
  <c r="K3986" i="10"/>
  <c r="P2089" i="10"/>
  <c r="Q2089" i="10" s="1"/>
  <c r="R2089" i="10" s="1"/>
  <c r="P3687" i="10"/>
  <c r="Q3687" i="10" s="1"/>
  <c r="R3687" i="10" s="1"/>
  <c r="P3973" i="10"/>
  <c r="Q3973" i="10" s="1"/>
  <c r="R3973" i="10" s="1"/>
  <c r="P3893" i="10"/>
  <c r="Q3893" i="10" s="1"/>
  <c r="R3893" i="10" s="1"/>
  <c r="P3631" i="10"/>
  <c r="Q3631" i="10" s="1"/>
  <c r="R3631" i="10" s="1"/>
  <c r="P3651" i="10"/>
  <c r="Q3651" i="10" s="1"/>
  <c r="R3651" i="10" s="1"/>
  <c r="P3924" i="10"/>
  <c r="Q3924" i="10" s="1"/>
  <c r="R3924" i="10" s="1"/>
  <c r="P3771" i="10"/>
  <c r="Q3771" i="10" s="1"/>
  <c r="R3771" i="10" s="1"/>
  <c r="P3572" i="10"/>
  <c r="Q3572" i="10" s="1"/>
  <c r="R3572" i="10" s="1"/>
  <c r="P3277" i="10"/>
  <c r="Q3277" i="10" s="1"/>
  <c r="R3277" i="10" s="1"/>
  <c r="P3558" i="10"/>
  <c r="Q3558" i="10" s="1"/>
  <c r="R3558" i="10" s="1"/>
  <c r="P3684" i="10"/>
  <c r="Q3684" i="10" s="1"/>
  <c r="R3684" i="10" s="1"/>
  <c r="P3519" i="10"/>
  <c r="Q3519" i="10" s="1"/>
  <c r="R3519" i="10" s="1"/>
  <c r="P3610" i="10"/>
  <c r="Q3610" i="10" s="1"/>
  <c r="R3610" i="10" s="1"/>
  <c r="P3374" i="10"/>
  <c r="Q3374" i="10" s="1"/>
  <c r="R3374" i="10" s="1"/>
  <c r="P3482" i="10"/>
  <c r="Q3482" i="10" s="1"/>
  <c r="R3482" i="10" s="1"/>
  <c r="P3460" i="10"/>
  <c r="Q3460" i="10" s="1"/>
  <c r="R3460" i="10" s="1"/>
  <c r="P3348" i="10"/>
  <c r="Q3348" i="10" s="1"/>
  <c r="R3348" i="10" s="1"/>
  <c r="P3328" i="10"/>
  <c r="Q3328" i="10" s="1"/>
  <c r="R3328" i="10" s="1"/>
  <c r="P3289" i="10"/>
  <c r="Q3289" i="10" s="1"/>
  <c r="R3289" i="10" s="1"/>
  <c r="P3276" i="10"/>
  <c r="Q3276" i="10" s="1"/>
  <c r="R3276" i="10" s="1"/>
  <c r="P3211" i="10"/>
  <c r="Q3211" i="10" s="1"/>
  <c r="R3211" i="10" s="1"/>
  <c r="P3150" i="10"/>
  <c r="Q3150" i="10" s="1"/>
  <c r="R3150" i="10" s="1"/>
  <c r="P3056" i="10"/>
  <c r="Q3056" i="10" s="1"/>
  <c r="R3056" i="10" s="1"/>
  <c r="P3139" i="10"/>
  <c r="Q3139" i="10" s="1"/>
  <c r="R3139" i="10" s="1"/>
  <c r="P2933" i="10"/>
  <c r="Q2933" i="10" s="1"/>
  <c r="R2933" i="10" s="1"/>
  <c r="P2936" i="10"/>
  <c r="Q2936" i="10" s="1"/>
  <c r="R2936" i="10" s="1"/>
  <c r="P3848" i="10"/>
  <c r="Q3848" i="10" s="1"/>
  <c r="R3848" i="10" s="1"/>
  <c r="P3971" i="10"/>
  <c r="Q3971" i="10" s="1"/>
  <c r="R3971" i="10" s="1"/>
  <c r="P3891" i="10"/>
  <c r="Q3891" i="10" s="1"/>
  <c r="R3891" i="10" s="1"/>
  <c r="P3829" i="10"/>
  <c r="Q3829" i="10" s="1"/>
  <c r="R3829" i="10" s="1"/>
  <c r="P3649" i="10"/>
  <c r="Q3649" i="10" s="1"/>
  <c r="R3649" i="10" s="1"/>
  <c r="P3938" i="10"/>
  <c r="Q3938" i="10" s="1"/>
  <c r="R3938" i="10" s="1"/>
  <c r="P3834" i="10"/>
  <c r="Q3834" i="10" s="1"/>
  <c r="R3834" i="10" s="1"/>
  <c r="P3525" i="10"/>
  <c r="Q3525" i="10" s="1"/>
  <c r="R3525" i="10" s="1"/>
  <c r="P3611" i="10"/>
  <c r="Q3611" i="10" s="1"/>
  <c r="R3611" i="10" s="1"/>
  <c r="P3200" i="10"/>
  <c r="Q3200" i="10" s="1"/>
  <c r="R3200" i="10" s="1"/>
  <c r="P3666" i="10"/>
  <c r="Q3666" i="10" s="1"/>
  <c r="R3666" i="10" s="1"/>
  <c r="P3516" i="10"/>
  <c r="Q3516" i="10" s="1"/>
  <c r="R3516" i="10" s="1"/>
  <c r="P3608" i="10"/>
  <c r="Q3608" i="10" s="1"/>
  <c r="R3608" i="10" s="1"/>
  <c r="P3333" i="10"/>
  <c r="Q3333" i="10" s="1"/>
  <c r="R3333" i="10" s="1"/>
  <c r="P3476" i="10"/>
  <c r="Q3476" i="10" s="1"/>
  <c r="R3476" i="10" s="1"/>
  <c r="P3196" i="10"/>
  <c r="Q3196" i="10" s="1"/>
  <c r="R3196" i="10" s="1"/>
  <c r="P3507" i="10"/>
  <c r="Q3507" i="10" s="1"/>
  <c r="R3507" i="10" s="1"/>
  <c r="P3395" i="10"/>
  <c r="Q3395" i="10" s="1"/>
  <c r="R3395" i="10" s="1"/>
  <c r="P3206" i="10"/>
  <c r="Q3206" i="10" s="1"/>
  <c r="R3206" i="10" s="1"/>
  <c r="P3270" i="10"/>
  <c r="Q3270" i="10" s="1"/>
  <c r="R3270" i="10" s="1"/>
  <c r="P3202" i="10"/>
  <c r="Q3202" i="10" s="1"/>
  <c r="R3202" i="10" s="1"/>
  <c r="P3070" i="10"/>
  <c r="Q3070" i="10" s="1"/>
  <c r="R3070" i="10" s="1"/>
  <c r="P3088" i="10"/>
  <c r="Q3088" i="10" s="1"/>
  <c r="R3088" i="10" s="1"/>
  <c r="P3120" i="10"/>
  <c r="Q3120" i="10" s="1"/>
  <c r="R3120" i="10" s="1"/>
  <c r="P3069" i="10"/>
  <c r="Q3069" i="10" s="1"/>
  <c r="R3069" i="10" s="1"/>
  <c r="P2983" i="10"/>
  <c r="Q2983" i="10" s="1"/>
  <c r="R2983" i="10" s="1"/>
  <c r="P2830" i="10"/>
  <c r="Q2830" i="10" s="1"/>
  <c r="R2830" i="10" s="1"/>
  <c r="P2948" i="10"/>
  <c r="Q2948" i="10" s="1"/>
  <c r="R2948" i="10" s="1"/>
  <c r="P2918" i="10"/>
  <c r="Q2918" i="10" s="1"/>
  <c r="R2918" i="10" s="1"/>
  <c r="P2762" i="10"/>
  <c r="Q2762" i="10" s="1"/>
  <c r="R2762" i="10" s="1"/>
  <c r="P2705" i="10"/>
  <c r="Q2705" i="10" s="1"/>
  <c r="R2705" i="10" s="1"/>
  <c r="P2706" i="10"/>
  <c r="Q2706" i="10" s="1"/>
  <c r="R2706" i="10" s="1"/>
  <c r="P2812" i="10"/>
  <c r="Q2812" i="10" s="1"/>
  <c r="R2812" i="10" s="1"/>
  <c r="P2626" i="10"/>
  <c r="Q2626" i="10" s="1"/>
  <c r="R2626" i="10" s="1"/>
  <c r="P2624" i="10"/>
  <c r="Q2624" i="10" s="1"/>
  <c r="R2624" i="10" s="1"/>
  <c r="P2638" i="10"/>
  <c r="Q2638" i="10" s="1"/>
  <c r="R2638" i="10" s="1"/>
  <c r="P2521" i="10"/>
  <c r="Q2521" i="10" s="1"/>
  <c r="R2521" i="10" s="1"/>
  <c r="P2459" i="10"/>
  <c r="Q2459" i="10" s="1"/>
  <c r="R2459" i="10" s="1"/>
  <c r="P2523" i="10"/>
  <c r="Q2523" i="10" s="1"/>
  <c r="R2523" i="10" s="1"/>
  <c r="P2357" i="10"/>
  <c r="Q2357" i="10" s="1"/>
  <c r="R2357" i="10" s="1"/>
  <c r="P2216" i="10"/>
  <c r="Q2216" i="10" s="1"/>
  <c r="R2216" i="10" s="1"/>
  <c r="P2382" i="10"/>
  <c r="Q2382" i="10" s="1"/>
  <c r="R2382" i="10" s="1"/>
  <c r="P2271" i="10"/>
  <c r="Q2271" i="10" s="1"/>
  <c r="R2271" i="10" s="1"/>
  <c r="P2243" i="10"/>
  <c r="Q2243" i="10" s="1"/>
  <c r="R2243" i="10" s="1"/>
  <c r="P2165" i="10"/>
  <c r="Q2165" i="10" s="1"/>
  <c r="R2165" i="10" s="1"/>
  <c r="P3853" i="10"/>
  <c r="Q3853" i="10" s="1"/>
  <c r="R3853" i="10" s="1"/>
  <c r="P3839" i="10"/>
  <c r="Q3839" i="10" s="1"/>
  <c r="R3839" i="10" s="1"/>
  <c r="P3655" i="10"/>
  <c r="Q3655" i="10" s="1"/>
  <c r="R3655" i="10" s="1"/>
  <c r="P3697" i="10"/>
  <c r="Q3697" i="10" s="1"/>
  <c r="R3697" i="10" s="1"/>
  <c r="P3818" i="10"/>
  <c r="Q3818" i="10" s="1"/>
  <c r="R3818" i="10" s="1"/>
  <c r="P3555" i="10"/>
  <c r="Q3555" i="10" s="1"/>
  <c r="R3555" i="10" s="1"/>
  <c r="P4001" i="10"/>
  <c r="Q4001" i="10" s="1"/>
  <c r="R4001" i="10" s="1"/>
  <c r="P3985" i="10"/>
  <c r="Q3985" i="10" s="1"/>
  <c r="R3985" i="10" s="1"/>
  <c r="P3969" i="10"/>
  <c r="Q3969" i="10" s="1"/>
  <c r="R3969" i="10" s="1"/>
  <c r="P3953" i="10"/>
  <c r="Q3953" i="10" s="1"/>
  <c r="R3953" i="10" s="1"/>
  <c r="P3937" i="10"/>
  <c r="Q3937" i="10" s="1"/>
  <c r="R3937" i="10" s="1"/>
  <c r="P3921" i="10"/>
  <c r="Q3921" i="10" s="1"/>
  <c r="R3921" i="10" s="1"/>
  <c r="P3905" i="10"/>
  <c r="Q3905" i="10" s="1"/>
  <c r="R3905" i="10" s="1"/>
  <c r="P3889" i="10"/>
  <c r="Q3889" i="10" s="1"/>
  <c r="R3889" i="10" s="1"/>
  <c r="P3873" i="10"/>
  <c r="Q3873" i="10" s="1"/>
  <c r="R3873" i="10" s="1"/>
  <c r="P3832" i="10"/>
  <c r="Q3832" i="10" s="1"/>
  <c r="R3832" i="10" s="1"/>
  <c r="P3685" i="10"/>
  <c r="Q3685" i="10" s="1"/>
  <c r="R3685" i="10" s="1"/>
  <c r="P3230" i="10"/>
  <c r="Q3230" i="10" s="1"/>
  <c r="R3230" i="10" s="1"/>
  <c r="P3821" i="10"/>
  <c r="Q3821" i="10" s="1"/>
  <c r="R3821" i="10" s="1"/>
  <c r="P3600" i="10"/>
  <c r="Q3600" i="10" s="1"/>
  <c r="R3600" i="10" s="1"/>
  <c r="P3811" i="10"/>
  <c r="Q3811" i="10" s="1"/>
  <c r="R3811" i="10" s="1"/>
  <c r="P3673" i="10"/>
  <c r="Q3673" i="10" s="1"/>
  <c r="R3673" i="10" s="1"/>
  <c r="P3859" i="10"/>
  <c r="Q3859" i="10" s="1"/>
  <c r="R3859" i="10" s="1"/>
  <c r="P3746" i="10"/>
  <c r="Q3746" i="10" s="1"/>
  <c r="R3746" i="10" s="1"/>
  <c r="P3619" i="10"/>
  <c r="Q3619" i="10" s="1"/>
  <c r="R3619" i="10" s="1"/>
  <c r="P4000" i="10"/>
  <c r="Q4000" i="10" s="1"/>
  <c r="R4000" i="10" s="1"/>
  <c r="P3984" i="10"/>
  <c r="Q3984" i="10" s="1"/>
  <c r="R3984" i="10" s="1"/>
  <c r="P3968" i="10"/>
  <c r="Q3968" i="10" s="1"/>
  <c r="R3968" i="10" s="1"/>
  <c r="P3952" i="10"/>
  <c r="Q3952" i="10" s="1"/>
  <c r="R3952" i="10" s="1"/>
  <c r="P3936" i="10"/>
  <c r="Q3936" i="10" s="1"/>
  <c r="R3936" i="10" s="1"/>
  <c r="P3920" i="10"/>
  <c r="Q3920" i="10" s="1"/>
  <c r="R3920" i="10" s="1"/>
  <c r="P3904" i="10"/>
  <c r="Q3904" i="10" s="1"/>
  <c r="R3904" i="10" s="1"/>
  <c r="P3888" i="10"/>
  <c r="Q3888" i="10" s="1"/>
  <c r="R3888" i="10" s="1"/>
  <c r="P3872" i="10"/>
  <c r="Q3872" i="10" s="1"/>
  <c r="R3872" i="10" s="1"/>
  <c r="P3830" i="10"/>
  <c r="Q3830" i="10" s="1"/>
  <c r="R3830" i="10" s="1"/>
  <c r="P3693" i="10"/>
  <c r="Q3693" i="10" s="1"/>
  <c r="R3693" i="10" s="1"/>
  <c r="P3788" i="10"/>
  <c r="Q3788" i="10" s="1"/>
  <c r="R3788" i="10" s="1"/>
  <c r="P3725" i="10"/>
  <c r="Q3725" i="10" s="1"/>
  <c r="R3725" i="10" s="1"/>
  <c r="P3552" i="10"/>
  <c r="Q3552" i="10" s="1"/>
  <c r="R3552" i="10" s="1"/>
  <c r="P3520" i="10"/>
  <c r="Q3520" i="10" s="1"/>
  <c r="R3520" i="10" s="1"/>
  <c r="P3225" i="10"/>
  <c r="Q3225" i="10" s="1"/>
  <c r="R3225" i="10" s="1"/>
  <c r="P3740" i="10"/>
  <c r="Q3740" i="10" s="1"/>
  <c r="R3740" i="10" s="1"/>
  <c r="P3550" i="10"/>
  <c r="Q3550" i="10" s="1"/>
  <c r="R3550" i="10" s="1"/>
  <c r="P3774" i="10"/>
  <c r="Q3774" i="10" s="1"/>
  <c r="R3774" i="10" s="1"/>
  <c r="P3609" i="10"/>
  <c r="Q3609" i="10" s="1"/>
  <c r="R3609" i="10" s="1"/>
  <c r="P3547" i="10"/>
  <c r="Q3547" i="10" s="1"/>
  <c r="R3547" i="10" s="1"/>
  <c r="P3509" i="10"/>
  <c r="Q3509" i="10" s="1"/>
  <c r="R3509" i="10" s="1"/>
  <c r="P3781" i="10"/>
  <c r="Q3781" i="10" s="1"/>
  <c r="R3781" i="10" s="1"/>
  <c r="P3605" i="10"/>
  <c r="Q3605" i="10" s="1"/>
  <c r="R3605" i="10" s="1"/>
  <c r="P3526" i="10"/>
  <c r="Q3526" i="10" s="1"/>
  <c r="R3526" i="10" s="1"/>
  <c r="P3798" i="10"/>
  <c r="Q3798" i="10" s="1"/>
  <c r="R3798" i="10" s="1"/>
  <c r="P3735" i="10"/>
  <c r="Q3735" i="10" s="1"/>
  <c r="R3735" i="10" s="1"/>
  <c r="P3712" i="10"/>
  <c r="Q3712" i="10" s="1"/>
  <c r="R3712" i="10" s="1"/>
  <c r="P3696" i="10"/>
  <c r="Q3696" i="10" s="1"/>
  <c r="R3696" i="10" s="1"/>
  <c r="P3680" i="10"/>
  <c r="Q3680" i="10" s="1"/>
  <c r="R3680" i="10" s="1"/>
  <c r="P3664" i="10"/>
  <c r="Q3664" i="10" s="1"/>
  <c r="R3664" i="10" s="1"/>
  <c r="P3648" i="10"/>
  <c r="Q3648" i="10" s="1"/>
  <c r="R3648" i="10" s="1"/>
  <c r="P3632" i="10"/>
  <c r="Q3632" i="10" s="1"/>
  <c r="R3632" i="10" s="1"/>
  <c r="P3616" i="10"/>
  <c r="Q3616" i="10" s="1"/>
  <c r="R3616" i="10" s="1"/>
  <c r="P3551" i="10"/>
  <c r="Q3551" i="10" s="1"/>
  <c r="R3551" i="10" s="1"/>
  <c r="P3475" i="10"/>
  <c r="Q3475" i="10" s="1"/>
  <c r="R3475" i="10" s="1"/>
  <c r="P3764" i="10"/>
  <c r="Q3764" i="10" s="1"/>
  <c r="R3764" i="10" s="1"/>
  <c r="P3597" i="10"/>
  <c r="Q3597" i="10" s="1"/>
  <c r="R3597" i="10" s="1"/>
  <c r="P3538" i="10"/>
  <c r="Q3538" i="10" s="1"/>
  <c r="R3538" i="10" s="1"/>
  <c r="P3767" i="10"/>
  <c r="Q3767" i="10" s="1"/>
  <c r="R3767" i="10" s="1"/>
  <c r="P3595" i="10"/>
  <c r="Q3595" i="10" s="1"/>
  <c r="R3595" i="10" s="1"/>
  <c r="P3488" i="10"/>
  <c r="Q3488" i="10" s="1"/>
  <c r="R3488" i="10" s="1"/>
  <c r="P3414" i="10"/>
  <c r="Q3414" i="10" s="1"/>
  <c r="R3414" i="10" s="1"/>
  <c r="P3362" i="10"/>
  <c r="Q3362" i="10" s="1"/>
  <c r="R3362" i="10" s="1"/>
  <c r="P3331" i="10"/>
  <c r="Q3331" i="10" s="1"/>
  <c r="R3331" i="10" s="1"/>
  <c r="P3315" i="10"/>
  <c r="Q3315" i="10" s="1"/>
  <c r="R3315" i="10" s="1"/>
  <c r="P3299" i="10"/>
  <c r="Q3299" i="10" s="1"/>
  <c r="R3299" i="10" s="1"/>
  <c r="P3238" i="10"/>
  <c r="Q3238" i="10" s="1"/>
  <c r="R3238" i="10" s="1"/>
  <c r="P3019" i="10"/>
  <c r="Q3019" i="10" s="1"/>
  <c r="R3019" i="10" s="1"/>
  <c r="P3473" i="10"/>
  <c r="Q3473" i="10" s="1"/>
  <c r="R3473" i="10" s="1"/>
  <c r="P3447" i="10"/>
  <c r="Q3447" i="10" s="1"/>
  <c r="R3447" i="10" s="1"/>
  <c r="P3431" i="10"/>
  <c r="Q3431" i="10" s="1"/>
  <c r="R3431" i="10" s="1"/>
  <c r="P3402" i="10"/>
  <c r="Q3402" i="10" s="1"/>
  <c r="R3402" i="10" s="1"/>
  <c r="P3246" i="10"/>
  <c r="Q3246" i="10" s="1"/>
  <c r="R3246" i="10" s="1"/>
  <c r="P3189" i="10"/>
  <c r="Q3189" i="10" s="1"/>
  <c r="R3189" i="10" s="1"/>
  <c r="P3410" i="10"/>
  <c r="Q3410" i="10" s="1"/>
  <c r="R3410" i="10" s="1"/>
  <c r="P3365" i="10"/>
  <c r="Q3365" i="10" s="1"/>
  <c r="R3365" i="10" s="1"/>
  <c r="P3263" i="10"/>
  <c r="Q3263" i="10" s="1"/>
  <c r="R3263" i="10" s="1"/>
  <c r="P3210" i="10"/>
  <c r="Q3210" i="10" s="1"/>
  <c r="R3210" i="10" s="1"/>
  <c r="P3493" i="10"/>
  <c r="Q3493" i="10" s="1"/>
  <c r="R3493" i="10" s="1"/>
  <c r="P3400" i="10"/>
  <c r="Q3400" i="10" s="1"/>
  <c r="R3400" i="10" s="1"/>
  <c r="P3291" i="10"/>
  <c r="Q3291" i="10" s="1"/>
  <c r="R3291" i="10" s="1"/>
  <c r="P3231" i="10"/>
  <c r="Q3231" i="10" s="1"/>
  <c r="R3231" i="10" s="1"/>
  <c r="P3487" i="10"/>
  <c r="Q3487" i="10" s="1"/>
  <c r="R3487" i="10" s="1"/>
  <c r="P3380" i="10"/>
  <c r="Q3380" i="10" s="1"/>
  <c r="R3380" i="10" s="1"/>
  <c r="P3340" i="10"/>
  <c r="Q3340" i="10" s="1"/>
  <c r="R3340" i="10" s="1"/>
  <c r="P3324" i="10"/>
  <c r="Q3324" i="10" s="1"/>
  <c r="R3324" i="10" s="1"/>
  <c r="P3308" i="10"/>
  <c r="Q3308" i="10" s="1"/>
  <c r="R3308" i="10" s="1"/>
  <c r="P3273" i="10"/>
  <c r="Q3273" i="10" s="1"/>
  <c r="R3273" i="10" s="1"/>
  <c r="P3199" i="10"/>
  <c r="Q3199" i="10" s="1"/>
  <c r="R3199" i="10" s="1"/>
  <c r="P3481" i="10"/>
  <c r="Q3481" i="10" s="1"/>
  <c r="R3481" i="10" s="1"/>
  <c r="P3444" i="10"/>
  <c r="Q3444" i="10" s="1"/>
  <c r="R3444" i="10" s="1"/>
  <c r="P3428" i="10"/>
  <c r="Q3428" i="10" s="1"/>
  <c r="R3428" i="10" s="1"/>
  <c r="P3390" i="10"/>
  <c r="Q3390" i="10" s="1"/>
  <c r="R3390" i="10" s="1"/>
  <c r="P3261" i="10"/>
  <c r="Q3261" i="10" s="1"/>
  <c r="R3261" i="10" s="1"/>
  <c r="P3197" i="10"/>
  <c r="Q3197" i="10" s="1"/>
  <c r="R3197" i="10" s="1"/>
  <c r="P3418" i="10"/>
  <c r="Q3418" i="10" s="1"/>
  <c r="R3418" i="10" s="1"/>
  <c r="P3366" i="10"/>
  <c r="Q3366" i="10" s="1"/>
  <c r="R3366" i="10" s="1"/>
  <c r="P3255" i="10"/>
  <c r="Q3255" i="10" s="1"/>
  <c r="R3255" i="10" s="1"/>
  <c r="P3191" i="10"/>
  <c r="Q3191" i="10" s="1"/>
  <c r="R3191" i="10" s="1"/>
  <c r="P3078" i="10"/>
  <c r="Q3078" i="10" s="1"/>
  <c r="R3078" i="10" s="1"/>
  <c r="P3059" i="10"/>
  <c r="Q3059" i="10" s="1"/>
  <c r="R3059" i="10" s="1"/>
  <c r="P2883" i="10"/>
  <c r="Q2883" i="10" s="1"/>
  <c r="R2883" i="10" s="1"/>
  <c r="P3156" i="10"/>
  <c r="Q3156" i="10" s="1"/>
  <c r="R3156" i="10" s="1"/>
  <c r="P3055" i="10"/>
  <c r="Q3055" i="10" s="1"/>
  <c r="R3055" i="10" s="1"/>
  <c r="P3146" i="10"/>
  <c r="Q3146" i="10" s="1"/>
  <c r="R3146" i="10" s="1"/>
  <c r="P3124" i="10"/>
  <c r="Q3124" i="10" s="1"/>
  <c r="R3124" i="10" s="1"/>
  <c r="P2978" i="10"/>
  <c r="Q2978" i="10" s="1"/>
  <c r="R2978" i="10" s="1"/>
  <c r="P3161" i="10"/>
  <c r="Q3161" i="10" s="1"/>
  <c r="R3161" i="10" s="1"/>
  <c r="P3039" i="10"/>
  <c r="Q3039" i="10" s="1"/>
  <c r="R3039" i="10" s="1"/>
  <c r="P3104" i="10"/>
  <c r="Q3104" i="10" s="1"/>
  <c r="R3104" i="10" s="1"/>
  <c r="P3073" i="10"/>
  <c r="Q3073" i="10" s="1"/>
  <c r="R3073" i="10" s="1"/>
  <c r="P3049" i="10"/>
  <c r="Q3049" i="10" s="1"/>
  <c r="R3049" i="10" s="1"/>
  <c r="P3182" i="10"/>
  <c r="Q3182" i="10" s="1"/>
  <c r="R3182" i="10" s="1"/>
  <c r="P3117" i="10"/>
  <c r="Q3117" i="10" s="1"/>
  <c r="R3117" i="10" s="1"/>
  <c r="P2971" i="10"/>
  <c r="Q2971" i="10" s="1"/>
  <c r="R2971" i="10" s="1"/>
  <c r="P3151" i="10"/>
  <c r="Q3151" i="10" s="1"/>
  <c r="R3151" i="10" s="1"/>
  <c r="P3135" i="10"/>
  <c r="Q3135" i="10" s="1"/>
  <c r="R3135" i="10" s="1"/>
  <c r="P3052" i="10"/>
  <c r="Q3052" i="10" s="1"/>
  <c r="R3052" i="10" s="1"/>
  <c r="P3001" i="10"/>
  <c r="Q3001" i="10" s="1"/>
  <c r="R3001" i="10" s="1"/>
  <c r="P2947" i="10"/>
  <c r="Q2947" i="10" s="1"/>
  <c r="R2947" i="10" s="1"/>
  <c r="P2865" i="10"/>
  <c r="Q2865" i="10" s="1"/>
  <c r="R2865" i="10" s="1"/>
  <c r="P2569" i="10"/>
  <c r="Q2569" i="10" s="1"/>
  <c r="R2569" i="10" s="1"/>
  <c r="P2958" i="10"/>
  <c r="Q2958" i="10" s="1"/>
  <c r="R2958" i="10" s="1"/>
  <c r="P2929" i="10"/>
  <c r="Q2929" i="10" s="1"/>
  <c r="R2929" i="10" s="1"/>
  <c r="P2913" i="10"/>
  <c r="Q2913" i="10" s="1"/>
  <c r="R2913" i="10" s="1"/>
  <c r="P2897" i="10"/>
  <c r="Q2897" i="10" s="1"/>
  <c r="R2897" i="10" s="1"/>
  <c r="P2851" i="10"/>
  <c r="Q2851" i="10" s="1"/>
  <c r="R2851" i="10" s="1"/>
  <c r="P3029" i="10"/>
  <c r="Q3029" i="10" s="1"/>
  <c r="R3029" i="10" s="1"/>
  <c r="P2969" i="10"/>
  <c r="Q2969" i="10" s="1"/>
  <c r="R2969" i="10" s="1"/>
  <c r="P2792" i="10"/>
  <c r="Q2792" i="10" s="1"/>
  <c r="R2792" i="10" s="1"/>
  <c r="P2979" i="10"/>
  <c r="Q2979" i="10" s="1"/>
  <c r="R2979" i="10" s="1"/>
  <c r="P2854" i="10"/>
  <c r="Q2854" i="10" s="1"/>
  <c r="R2854" i="10" s="1"/>
  <c r="P2759" i="10"/>
  <c r="Q2759" i="10" s="1"/>
  <c r="R2759" i="10" s="1"/>
  <c r="P2993" i="10"/>
  <c r="Q2993" i="10" s="1"/>
  <c r="R2993" i="10" s="1"/>
  <c r="P2946" i="10"/>
  <c r="Q2946" i="10" s="1"/>
  <c r="R2946" i="10" s="1"/>
  <c r="P2864" i="10"/>
  <c r="Q2864" i="10" s="1"/>
  <c r="R2864" i="10" s="1"/>
  <c r="P2719" i="10"/>
  <c r="Q2719" i="10" s="1"/>
  <c r="R2719" i="10" s="1"/>
  <c r="P2977" i="10"/>
  <c r="Q2977" i="10" s="1"/>
  <c r="R2977" i="10" s="1"/>
  <c r="P2932" i="10"/>
  <c r="Q2932" i="10" s="1"/>
  <c r="R2932" i="10" s="1"/>
  <c r="P2916" i="10"/>
  <c r="Q2916" i="10" s="1"/>
  <c r="R2916" i="10" s="1"/>
  <c r="P2900" i="10"/>
  <c r="Q2900" i="10" s="1"/>
  <c r="R2900" i="10" s="1"/>
  <c r="P2850" i="10"/>
  <c r="Q2850" i="10" s="1"/>
  <c r="R2850" i="10" s="1"/>
  <c r="P3028" i="10"/>
  <c r="Q3028" i="10" s="1"/>
  <c r="R3028" i="10" s="1"/>
  <c r="P2965" i="10"/>
  <c r="Q2965" i="10" s="1"/>
  <c r="R2965" i="10" s="1"/>
  <c r="P2819" i="10"/>
  <c r="Q2819" i="10" s="1"/>
  <c r="R2819" i="10" s="1"/>
  <c r="P2744" i="10"/>
  <c r="Q2744" i="10" s="1"/>
  <c r="R2744" i="10" s="1"/>
  <c r="P2726" i="10"/>
  <c r="Q2726" i="10" s="1"/>
  <c r="R2726" i="10" s="1"/>
  <c r="P2620" i="10"/>
  <c r="Q2620" i="10" s="1"/>
  <c r="R2620" i="10" s="1"/>
  <c r="P2756" i="10"/>
  <c r="Q2756" i="10" s="1"/>
  <c r="R2756" i="10" s="1"/>
  <c r="P2702" i="10"/>
  <c r="Q2702" i="10" s="1"/>
  <c r="R2702" i="10" s="1"/>
  <c r="P2765" i="10"/>
  <c r="Q2765" i="10" s="1"/>
  <c r="R2765" i="10" s="1"/>
  <c r="P2695" i="10"/>
  <c r="Q2695" i="10" s="1"/>
  <c r="R2695" i="10" s="1"/>
  <c r="P2786" i="10"/>
  <c r="Q2786" i="10" s="1"/>
  <c r="R2786" i="10" s="1"/>
  <c r="P2735" i="10"/>
  <c r="Q2735" i="10" s="1"/>
  <c r="R2735" i="10" s="1"/>
  <c r="P2703" i="10"/>
  <c r="Q2703" i="10" s="1"/>
  <c r="R2703" i="10" s="1"/>
  <c r="P2784" i="10"/>
  <c r="Q2784" i="10" s="1"/>
  <c r="R2784" i="10" s="1"/>
  <c r="P2685" i="10"/>
  <c r="Q2685" i="10" s="1"/>
  <c r="R2685" i="10" s="1"/>
  <c r="P2775" i="10"/>
  <c r="Q2775" i="10" s="1"/>
  <c r="R2775" i="10" s="1"/>
  <c r="P2712" i="10"/>
  <c r="Q2712" i="10" s="1"/>
  <c r="R2712" i="10" s="1"/>
  <c r="P2805" i="10"/>
  <c r="Q2805" i="10" s="1"/>
  <c r="R2805" i="10" s="1"/>
  <c r="P2722" i="10"/>
  <c r="Q2722" i="10" s="1"/>
  <c r="R2722" i="10" s="1"/>
  <c r="P2655" i="10"/>
  <c r="Q2655" i="10" s="1"/>
  <c r="R2655" i="10" s="1"/>
  <c r="P2589" i="10"/>
  <c r="Q2589" i="10" s="1"/>
  <c r="R2589" i="10" s="1"/>
  <c r="P2682" i="10"/>
  <c r="Q2682" i="10" s="1"/>
  <c r="R2682" i="10" s="1"/>
  <c r="P2618" i="10"/>
  <c r="Q2618" i="10" s="1"/>
  <c r="R2618" i="10" s="1"/>
  <c r="P2567" i="10"/>
  <c r="Q2567" i="10" s="1"/>
  <c r="R2567" i="10" s="1"/>
  <c r="P2673" i="10"/>
  <c r="Q2673" i="10" s="1"/>
  <c r="R2673" i="10" s="1"/>
  <c r="P2609" i="10"/>
  <c r="Q2609" i="10" s="1"/>
  <c r="R2609" i="10" s="1"/>
  <c r="P2680" i="10"/>
  <c r="Q2680" i="10" s="1"/>
  <c r="R2680" i="10" s="1"/>
  <c r="P2616" i="10"/>
  <c r="Q2616" i="10" s="1"/>
  <c r="R2616" i="10" s="1"/>
  <c r="P2565" i="10"/>
  <c r="Q2565" i="10" s="1"/>
  <c r="R2565" i="10" s="1"/>
  <c r="P2658" i="10"/>
  <c r="Q2658" i="10" s="1"/>
  <c r="R2658" i="10" s="1"/>
  <c r="P2610" i="10"/>
  <c r="Q2610" i="10" s="1"/>
  <c r="R2610" i="10" s="1"/>
  <c r="P2378" i="10"/>
  <c r="Q2378" i="10" s="1"/>
  <c r="R2378" i="10" s="1"/>
  <c r="P2630" i="10"/>
  <c r="Q2630" i="10" s="1"/>
  <c r="R2630" i="10" s="1"/>
  <c r="P2577" i="10"/>
  <c r="Q2577" i="10" s="1"/>
  <c r="R2577" i="10" s="1"/>
  <c r="P2668" i="10"/>
  <c r="Q2668" i="10" s="1"/>
  <c r="R2668" i="10" s="1"/>
  <c r="P2601" i="10"/>
  <c r="Q2601" i="10" s="1"/>
  <c r="R2601" i="10" s="1"/>
  <c r="P2528" i="10"/>
  <c r="Q2528" i="10" s="1"/>
  <c r="R2528" i="10" s="1"/>
  <c r="P2479" i="10"/>
  <c r="Q2479" i="10" s="1"/>
  <c r="R2479" i="10" s="1"/>
  <c r="P2489" i="10"/>
  <c r="Q2489" i="10" s="1"/>
  <c r="R2489" i="10" s="1"/>
  <c r="P2419" i="10"/>
  <c r="Q2419" i="10" s="1"/>
  <c r="R2419" i="10" s="1"/>
  <c r="P2475" i="10"/>
  <c r="Q2475" i="10" s="1"/>
  <c r="R2475" i="10" s="1"/>
  <c r="P2495" i="10"/>
  <c r="Q2495" i="10" s="1"/>
  <c r="R2495" i="10" s="1"/>
  <c r="P2448" i="10"/>
  <c r="Q2448" i="10" s="1"/>
  <c r="R2448" i="10" s="1"/>
  <c r="P2540" i="10"/>
  <c r="Q2540" i="10" s="1"/>
  <c r="R2540" i="10" s="1"/>
  <c r="P2456" i="10"/>
  <c r="Q2456" i="10" s="1"/>
  <c r="R2456" i="10" s="1"/>
  <c r="P2496" i="10"/>
  <c r="Q2496" i="10" s="1"/>
  <c r="R2496" i="10" s="1"/>
  <c r="P2449" i="10"/>
  <c r="Q2449" i="10" s="1"/>
  <c r="R2449" i="10" s="1"/>
  <c r="P2517" i="10"/>
  <c r="Q2517" i="10" s="1"/>
  <c r="R2517" i="10" s="1"/>
  <c r="P2502" i="10"/>
  <c r="Q2502" i="10" s="1"/>
  <c r="R2502" i="10" s="1"/>
  <c r="P2478" i="10"/>
  <c r="Q2478" i="10" s="1"/>
  <c r="R2478" i="10" s="1"/>
  <c r="P2405" i="10"/>
  <c r="Q2405" i="10" s="1"/>
  <c r="R2405" i="10" s="1"/>
  <c r="P2351" i="10"/>
  <c r="Q2351" i="10" s="1"/>
  <c r="R2351" i="10" s="1"/>
  <c r="P2306" i="10"/>
  <c r="Q2306" i="10" s="1"/>
  <c r="R2306" i="10" s="1"/>
  <c r="P2401" i="10"/>
  <c r="Q2401" i="10" s="1"/>
  <c r="R2401" i="10" s="1"/>
  <c r="P2349" i="10"/>
  <c r="Q2349" i="10" s="1"/>
  <c r="R2349" i="10" s="1"/>
  <c r="P2233" i="10"/>
  <c r="Q2233" i="10" s="1"/>
  <c r="R2233" i="10" s="1"/>
  <c r="P2360" i="10"/>
  <c r="Q2360" i="10" s="1"/>
  <c r="R2360" i="10" s="1"/>
  <c r="P2433" i="10"/>
  <c r="Q2433" i="10" s="1"/>
  <c r="R2433" i="10" s="1"/>
  <c r="P2386" i="10"/>
  <c r="Q2386" i="10" s="1"/>
  <c r="R2386" i="10" s="1"/>
  <c r="P2329" i="10"/>
  <c r="Q2329" i="10" s="1"/>
  <c r="R2329" i="10" s="1"/>
  <c r="P2201" i="10"/>
  <c r="Q2201" i="10" s="1"/>
  <c r="R2201" i="10" s="1"/>
  <c r="P2407" i="10"/>
  <c r="Q2407" i="10" s="1"/>
  <c r="R2407" i="10" s="1"/>
  <c r="P2337" i="10"/>
  <c r="Q2337" i="10" s="1"/>
  <c r="R2337" i="10" s="1"/>
  <c r="P2430" i="10"/>
  <c r="Q2430" i="10" s="1"/>
  <c r="R2430" i="10" s="1"/>
  <c r="P2377" i="10"/>
  <c r="Q2377" i="10" s="1"/>
  <c r="R2377" i="10" s="1"/>
  <c r="P2442" i="10"/>
  <c r="Q2442" i="10" s="1"/>
  <c r="R2442" i="10" s="1"/>
  <c r="P2364" i="10"/>
  <c r="Q2364" i="10" s="1"/>
  <c r="R2364" i="10" s="1"/>
  <c r="P2296" i="10"/>
  <c r="Q2296" i="10" s="1"/>
  <c r="R2296" i="10" s="1"/>
  <c r="P2238" i="10"/>
  <c r="Q2238" i="10" s="1"/>
  <c r="R2238" i="10" s="1"/>
  <c r="P2143" i="10"/>
  <c r="Q2143" i="10" s="1"/>
  <c r="R2143" i="10" s="1"/>
  <c r="P2269" i="10"/>
  <c r="Q2269" i="10" s="1"/>
  <c r="R2269" i="10" s="1"/>
  <c r="P2187" i="10"/>
  <c r="Q2187" i="10" s="1"/>
  <c r="R2187" i="10" s="1"/>
  <c r="P2291" i="10"/>
  <c r="Q2291" i="10" s="1"/>
  <c r="R2291" i="10" s="1"/>
  <c r="P2227" i="10"/>
  <c r="Q2227" i="10" s="1"/>
  <c r="R2227" i="10" s="1"/>
  <c r="P2119" i="10"/>
  <c r="Q2119" i="10" s="1"/>
  <c r="R2119" i="10" s="1"/>
  <c r="P2267" i="10"/>
  <c r="Q2267" i="10" s="1"/>
  <c r="R2267" i="10" s="1"/>
  <c r="P2199" i="10"/>
  <c r="Q2199" i="10" s="1"/>
  <c r="R2199" i="10" s="1"/>
  <c r="P2049" i="10"/>
  <c r="Q2049" i="10" s="1"/>
  <c r="R2049" i="10" s="1"/>
  <c r="P2249" i="10"/>
  <c r="Q2249" i="10" s="1"/>
  <c r="R2249" i="10" s="1"/>
  <c r="P2107" i="10"/>
  <c r="Q2107" i="10" s="1"/>
  <c r="R2107" i="10" s="1"/>
  <c r="P2240" i="10"/>
  <c r="Q2240" i="10" s="1"/>
  <c r="R2240" i="10" s="1"/>
  <c r="P2197" i="10"/>
  <c r="Q2197" i="10" s="1"/>
  <c r="R2197" i="10" s="1"/>
  <c r="P2053" i="10"/>
  <c r="Q2053" i="10" s="1"/>
  <c r="R2053" i="10" s="1"/>
  <c r="P2226" i="10"/>
  <c r="Q2226" i="10" s="1"/>
  <c r="R2226" i="10" s="1"/>
  <c r="P2128" i="10"/>
  <c r="Q2128" i="10" s="1"/>
  <c r="R2128" i="10" s="1"/>
  <c r="P2052" i="10"/>
  <c r="Q2052" i="10" s="1"/>
  <c r="R2052" i="10" s="1"/>
  <c r="P2064" i="10"/>
  <c r="Q2064" i="10" s="1"/>
  <c r="R2064" i="10" s="1"/>
  <c r="P2027" i="10"/>
  <c r="Q2027" i="10" s="1"/>
  <c r="R2027" i="10" s="1"/>
  <c r="P2011" i="10"/>
  <c r="Q2011" i="10" s="1"/>
  <c r="R2011" i="10" s="1"/>
  <c r="P2168" i="10"/>
  <c r="Q2168" i="10" s="1"/>
  <c r="R2168" i="10" s="1"/>
  <c r="P2090" i="10"/>
  <c r="Q2090" i="10" s="1"/>
  <c r="R2090" i="10" s="1"/>
  <c r="P2123" i="10"/>
  <c r="Q2123" i="10" s="1"/>
  <c r="R2123" i="10" s="1"/>
  <c r="P2054" i="10"/>
  <c r="Q2054" i="10" s="1"/>
  <c r="R2054" i="10" s="1"/>
  <c r="P2140" i="10"/>
  <c r="Q2140" i="10" s="1"/>
  <c r="R2140" i="10" s="1"/>
  <c r="P2110" i="10"/>
  <c r="Q2110" i="10" s="1"/>
  <c r="R2110" i="10" s="1"/>
  <c r="P2080" i="10"/>
  <c r="Q2080" i="10" s="1"/>
  <c r="R2080" i="10" s="1"/>
  <c r="P2180" i="10"/>
  <c r="Q2180" i="10" s="1"/>
  <c r="R2180" i="10" s="1"/>
  <c r="P2036" i="10"/>
  <c r="Q2036" i="10" s="1"/>
  <c r="R2036" i="10" s="1"/>
  <c r="P2020" i="10"/>
  <c r="Q2020" i="10" s="1"/>
  <c r="R2020" i="10" s="1"/>
  <c r="P2181" i="10"/>
  <c r="Q2181" i="10" s="1"/>
  <c r="R2181" i="10" s="1"/>
  <c r="P2163" i="10"/>
  <c r="Q2163" i="10" s="1"/>
  <c r="R2163" i="10" s="1"/>
  <c r="P2072" i="10"/>
  <c r="Q2072" i="10" s="1"/>
  <c r="R2072" i="10" s="1"/>
  <c r="P4005" i="10"/>
  <c r="Q4005" i="10" s="1"/>
  <c r="R4005" i="10" s="1"/>
  <c r="P3570" i="10"/>
  <c r="Q3570" i="10" s="1"/>
  <c r="R3570" i="10" s="1"/>
  <c r="P4004" i="10"/>
  <c r="Q4004" i="10" s="1"/>
  <c r="R4004" i="10" s="1"/>
  <c r="P3892" i="10"/>
  <c r="Q3892" i="10" s="1"/>
  <c r="R3892" i="10" s="1"/>
  <c r="P3756" i="10"/>
  <c r="Q3756" i="10" s="1"/>
  <c r="R3756" i="10" s="1"/>
  <c r="P3726" i="10"/>
  <c r="Q3726" i="10" s="1"/>
  <c r="R3726" i="10" s="1"/>
  <c r="P3652" i="10"/>
  <c r="Q3652" i="10" s="1"/>
  <c r="R3652" i="10" s="1"/>
  <c r="P3554" i="10"/>
  <c r="Q3554" i="10" s="1"/>
  <c r="R3554" i="10" s="1"/>
  <c r="P3195" i="10"/>
  <c r="Q3195" i="10" s="1"/>
  <c r="R3195" i="10" s="1"/>
  <c r="P3205" i="10"/>
  <c r="Q3205" i="10" s="1"/>
  <c r="R3205" i="10" s="1"/>
  <c r="P3415" i="10"/>
  <c r="Q3415" i="10" s="1"/>
  <c r="R3415" i="10" s="1"/>
  <c r="P3312" i="10"/>
  <c r="Q3312" i="10" s="1"/>
  <c r="R3312" i="10" s="1"/>
  <c r="P3406" i="10"/>
  <c r="Q3406" i="10" s="1"/>
  <c r="R3406" i="10" s="1"/>
  <c r="P3082" i="10"/>
  <c r="Q3082" i="10" s="1"/>
  <c r="R3082" i="10" s="1"/>
  <c r="P3122" i="10"/>
  <c r="Q3122" i="10" s="1"/>
  <c r="R3122" i="10" s="1"/>
  <c r="P3017" i="10"/>
  <c r="Q3017" i="10" s="1"/>
  <c r="R3017" i="10" s="1"/>
  <c r="P2873" i="10"/>
  <c r="Q2873" i="10" s="1"/>
  <c r="R2873" i="10" s="1"/>
  <c r="P3820" i="10"/>
  <c r="Q3820" i="10" s="1"/>
  <c r="R3820" i="10" s="1"/>
  <c r="P3939" i="10"/>
  <c r="Q3939" i="10" s="1"/>
  <c r="R3939" i="10" s="1"/>
  <c r="P3565" i="10"/>
  <c r="Q3565" i="10" s="1"/>
  <c r="R3565" i="10" s="1"/>
  <c r="P3799" i="10"/>
  <c r="Q3799" i="10" s="1"/>
  <c r="R3799" i="10" s="1"/>
  <c r="P3906" i="10"/>
  <c r="Q3906" i="10" s="1"/>
  <c r="R3906" i="10" s="1"/>
  <c r="P3557" i="10"/>
  <c r="Q3557" i="10" s="1"/>
  <c r="R3557" i="10" s="1"/>
  <c r="P3553" i="10"/>
  <c r="Q3553" i="10" s="1"/>
  <c r="R3553" i="10" s="1"/>
  <c r="P3714" i="10"/>
  <c r="Q3714" i="10" s="1"/>
  <c r="R3714" i="10" s="1"/>
  <c r="P3634" i="10"/>
  <c r="Q3634" i="10" s="1"/>
  <c r="R3634" i="10" s="1"/>
  <c r="P3775" i="10"/>
  <c r="Q3775" i="10" s="1"/>
  <c r="R3775" i="10" s="1"/>
  <c r="P3317" i="10"/>
  <c r="Q3317" i="10" s="1"/>
  <c r="R3317" i="10" s="1"/>
  <c r="P3433" i="10"/>
  <c r="Q3433" i="10" s="1"/>
  <c r="R3433" i="10" s="1"/>
  <c r="P3370" i="10"/>
  <c r="Q3370" i="10" s="1"/>
  <c r="R3370" i="10" s="1"/>
  <c r="P3249" i="10"/>
  <c r="Q3249" i="10" s="1"/>
  <c r="R3249" i="10" s="1"/>
  <c r="P3279" i="10"/>
  <c r="Q3279" i="10" s="1"/>
  <c r="R3279" i="10" s="1"/>
  <c r="P3204" i="10"/>
  <c r="Q3204" i="10" s="1"/>
  <c r="R3204" i="10" s="1"/>
  <c r="P3080" i="10"/>
  <c r="Q3080" i="10" s="1"/>
  <c r="R3080" i="10" s="1"/>
  <c r="P3053" i="10"/>
  <c r="Q3053" i="10" s="1"/>
  <c r="R3053" i="10" s="1"/>
  <c r="P3185" i="10"/>
  <c r="Q3185" i="10" s="1"/>
  <c r="R3185" i="10" s="1"/>
  <c r="P3008" i="10"/>
  <c r="Q3008" i="10" s="1"/>
  <c r="R3008" i="10" s="1"/>
  <c r="P2931" i="10"/>
  <c r="Q2931" i="10" s="1"/>
  <c r="R2931" i="10" s="1"/>
  <c r="P2986" i="10"/>
  <c r="Q2986" i="10" s="1"/>
  <c r="R2986" i="10" s="1"/>
  <c r="P2866" i="10"/>
  <c r="Q2866" i="10" s="1"/>
  <c r="R2866" i="10" s="1"/>
  <c r="P2902" i="10"/>
  <c r="Q2902" i="10" s="1"/>
  <c r="R2902" i="10" s="1"/>
  <c r="P2747" i="10"/>
  <c r="Q2747" i="10" s="1"/>
  <c r="R2747" i="10" s="1"/>
  <c r="P2772" i="10"/>
  <c r="Q2772" i="10" s="1"/>
  <c r="R2772" i="10" s="1"/>
  <c r="P2793" i="10"/>
  <c r="Q2793" i="10" s="1"/>
  <c r="R2793" i="10" s="1"/>
  <c r="P2750" i="10"/>
  <c r="Q2750" i="10" s="1"/>
  <c r="R2750" i="10" s="1"/>
  <c r="P2576" i="10"/>
  <c r="Q2576" i="10" s="1"/>
  <c r="R2576" i="10" s="1"/>
  <c r="P2573" i="10"/>
  <c r="Q2573" i="10" s="1"/>
  <c r="R2573" i="10" s="1"/>
  <c r="P2580" i="10"/>
  <c r="Q2580" i="10" s="1"/>
  <c r="R2580" i="10" s="1"/>
  <c r="P2440" i="10"/>
  <c r="Q2440" i="10" s="1"/>
  <c r="R2440" i="10" s="1"/>
  <c r="P2467" i="10"/>
  <c r="Q2467" i="10" s="1"/>
  <c r="R2467" i="10" s="1"/>
  <c r="P2482" i="10"/>
  <c r="Q2482" i="10" s="1"/>
  <c r="R2482" i="10" s="1"/>
  <c r="P2409" i="10"/>
  <c r="Q2409" i="10" s="1"/>
  <c r="R2409" i="10" s="1"/>
  <c r="P2391" i="10"/>
  <c r="Q2391" i="10" s="1"/>
  <c r="R2391" i="10" s="1"/>
  <c r="P2268" i="10"/>
  <c r="Q2268" i="10" s="1"/>
  <c r="R2268" i="10" s="1"/>
  <c r="P2294" i="10"/>
  <c r="Q2294" i="10" s="1"/>
  <c r="R2294" i="10" s="1"/>
  <c r="P2135" i="10"/>
  <c r="Q2135" i="10" s="1"/>
  <c r="R2135" i="10" s="1"/>
  <c r="P2006" i="10"/>
  <c r="Q2006" i="10" s="1"/>
  <c r="R2006" i="10" s="1"/>
  <c r="P3825" i="10"/>
  <c r="Q3825" i="10" s="1"/>
  <c r="R3825" i="10" s="1"/>
  <c r="P3831" i="10"/>
  <c r="Q3831" i="10" s="1"/>
  <c r="R3831" i="10" s="1"/>
  <c r="P3639" i="10"/>
  <c r="Q3639" i="10" s="1"/>
  <c r="R3639" i="10" s="1"/>
  <c r="P3860" i="10"/>
  <c r="Q3860" i="10" s="1"/>
  <c r="R3860" i="10" s="1"/>
  <c r="P3723" i="10"/>
  <c r="Q3723" i="10" s="1"/>
  <c r="R3723" i="10" s="1"/>
  <c r="P3359" i="10"/>
  <c r="Q3359" i="10" s="1"/>
  <c r="R3359" i="10" s="1"/>
  <c r="P3999" i="10"/>
  <c r="Q3999" i="10" s="1"/>
  <c r="R3999" i="10" s="1"/>
  <c r="P3983" i="10"/>
  <c r="Q3983" i="10" s="1"/>
  <c r="R3983" i="10" s="1"/>
  <c r="P3967" i="10"/>
  <c r="Q3967" i="10" s="1"/>
  <c r="R3967" i="10" s="1"/>
  <c r="P3951" i="10"/>
  <c r="Q3951" i="10" s="1"/>
  <c r="R3951" i="10" s="1"/>
  <c r="P3935" i="10"/>
  <c r="Q3935" i="10" s="1"/>
  <c r="R3935" i="10" s="1"/>
  <c r="P3919" i="10"/>
  <c r="Q3919" i="10" s="1"/>
  <c r="R3919" i="10" s="1"/>
  <c r="P3903" i="10"/>
  <c r="Q3903" i="10" s="1"/>
  <c r="R3903" i="10" s="1"/>
  <c r="P3887" i="10"/>
  <c r="Q3887" i="10" s="1"/>
  <c r="R3887" i="10" s="1"/>
  <c r="P3871" i="10"/>
  <c r="Q3871" i="10" s="1"/>
  <c r="R3871" i="10" s="1"/>
  <c r="P3815" i="10"/>
  <c r="Q3815" i="10" s="1"/>
  <c r="R3815" i="10" s="1"/>
  <c r="P3669" i="10"/>
  <c r="Q3669" i="10" s="1"/>
  <c r="R3669" i="10" s="1"/>
  <c r="P3192" i="10"/>
  <c r="Q3192" i="10" s="1"/>
  <c r="R3192" i="10" s="1"/>
  <c r="P3711" i="10"/>
  <c r="Q3711" i="10" s="1"/>
  <c r="R3711" i="10" s="1"/>
  <c r="P3861" i="10"/>
  <c r="Q3861" i="10" s="1"/>
  <c r="R3861" i="10" s="1"/>
  <c r="P3806" i="10"/>
  <c r="Q3806" i="10" s="1"/>
  <c r="R3806" i="10" s="1"/>
  <c r="P3657" i="10"/>
  <c r="Q3657" i="10" s="1"/>
  <c r="R3657" i="10" s="1"/>
  <c r="P3852" i="10"/>
  <c r="Q3852" i="10" s="1"/>
  <c r="R3852" i="10" s="1"/>
  <c r="P3731" i="10"/>
  <c r="Q3731" i="10" s="1"/>
  <c r="R3731" i="10" s="1"/>
  <c r="P3602" i="10"/>
  <c r="Q3602" i="10" s="1"/>
  <c r="R3602" i="10" s="1"/>
  <c r="P3998" i="10"/>
  <c r="Q3998" i="10" s="1"/>
  <c r="R3998" i="10" s="1"/>
  <c r="P3982" i="10"/>
  <c r="Q3982" i="10" s="1"/>
  <c r="R3982" i="10" s="1"/>
  <c r="P3966" i="10"/>
  <c r="Q3966" i="10" s="1"/>
  <c r="R3966" i="10" s="1"/>
  <c r="P3950" i="10"/>
  <c r="Q3950" i="10" s="1"/>
  <c r="R3950" i="10" s="1"/>
  <c r="P3934" i="10"/>
  <c r="Q3934" i="10" s="1"/>
  <c r="R3934" i="10" s="1"/>
  <c r="P3918" i="10"/>
  <c r="Q3918" i="10" s="1"/>
  <c r="R3918" i="10" s="1"/>
  <c r="P3902" i="10"/>
  <c r="Q3902" i="10" s="1"/>
  <c r="R3902" i="10" s="1"/>
  <c r="P3886" i="10"/>
  <c r="Q3886" i="10" s="1"/>
  <c r="R3886" i="10" s="1"/>
  <c r="P3870" i="10"/>
  <c r="Q3870" i="10" s="1"/>
  <c r="R3870" i="10" s="1"/>
  <c r="P3814" i="10"/>
  <c r="Q3814" i="10" s="1"/>
  <c r="R3814" i="10" s="1"/>
  <c r="P3677" i="10"/>
  <c r="Q3677" i="10" s="1"/>
  <c r="R3677" i="10" s="1"/>
  <c r="P3785" i="10"/>
  <c r="Q3785" i="10" s="1"/>
  <c r="R3785" i="10" s="1"/>
  <c r="P3606" i="10"/>
  <c r="Q3606" i="10" s="1"/>
  <c r="R3606" i="10" s="1"/>
  <c r="P3549" i="10"/>
  <c r="Q3549" i="10" s="1"/>
  <c r="R3549" i="10" s="1"/>
  <c r="P3517" i="10"/>
  <c r="Q3517" i="10" s="1"/>
  <c r="R3517" i="10" s="1"/>
  <c r="P3791" i="10"/>
  <c r="Q3791" i="10" s="1"/>
  <c r="R3791" i="10" s="1"/>
  <c r="P3729" i="10"/>
  <c r="Q3729" i="10" s="1"/>
  <c r="R3729" i="10" s="1"/>
  <c r="P3534" i="10"/>
  <c r="Q3534" i="10" s="1"/>
  <c r="R3534" i="10" s="1"/>
  <c r="P3766" i="10"/>
  <c r="Q3766" i="10" s="1"/>
  <c r="R3766" i="10" s="1"/>
  <c r="P3594" i="10"/>
  <c r="Q3594" i="10" s="1"/>
  <c r="R3594" i="10" s="1"/>
  <c r="P3544" i="10"/>
  <c r="Q3544" i="10" s="1"/>
  <c r="R3544" i="10" s="1"/>
  <c r="P3386" i="10"/>
  <c r="Q3386" i="10" s="1"/>
  <c r="R3386" i="10" s="1"/>
  <c r="P3772" i="10"/>
  <c r="Q3772" i="10" s="1"/>
  <c r="R3772" i="10" s="1"/>
  <c r="P3590" i="10"/>
  <c r="Q3590" i="10" s="1"/>
  <c r="R3590" i="10" s="1"/>
  <c r="P3510" i="10"/>
  <c r="Q3510" i="10" s="1"/>
  <c r="R3510" i="10" s="1"/>
  <c r="P3795" i="10"/>
  <c r="Q3795" i="10" s="1"/>
  <c r="R3795" i="10" s="1"/>
  <c r="P3727" i="10"/>
  <c r="Q3727" i="10" s="1"/>
  <c r="R3727" i="10" s="1"/>
  <c r="P3710" i="10"/>
  <c r="Q3710" i="10" s="1"/>
  <c r="R3710" i="10" s="1"/>
  <c r="P3694" i="10"/>
  <c r="Q3694" i="10" s="1"/>
  <c r="R3694" i="10" s="1"/>
  <c r="P3678" i="10"/>
  <c r="Q3678" i="10" s="1"/>
  <c r="R3678" i="10" s="1"/>
  <c r="P3662" i="10"/>
  <c r="Q3662" i="10" s="1"/>
  <c r="R3662" i="10" s="1"/>
  <c r="P3646" i="10"/>
  <c r="Q3646" i="10" s="1"/>
  <c r="R3646" i="10" s="1"/>
  <c r="P3630" i="10"/>
  <c r="Q3630" i="10" s="1"/>
  <c r="R3630" i="10" s="1"/>
  <c r="P3603" i="10"/>
  <c r="Q3603" i="10" s="1"/>
  <c r="R3603" i="10" s="1"/>
  <c r="P3548" i="10"/>
  <c r="Q3548" i="10" s="1"/>
  <c r="R3548" i="10" s="1"/>
  <c r="P3265" i="10"/>
  <c r="Q3265" i="10" s="1"/>
  <c r="R3265" i="10" s="1"/>
  <c r="P3757" i="10"/>
  <c r="Q3757" i="10" s="1"/>
  <c r="R3757" i="10" s="1"/>
  <c r="P3582" i="10"/>
  <c r="Q3582" i="10" s="1"/>
  <c r="R3582" i="10" s="1"/>
  <c r="P3529" i="10"/>
  <c r="Q3529" i="10" s="1"/>
  <c r="R3529" i="10" s="1"/>
  <c r="P3758" i="10"/>
  <c r="Q3758" i="10" s="1"/>
  <c r="R3758" i="10" s="1"/>
  <c r="P3593" i="10"/>
  <c r="Q3593" i="10" s="1"/>
  <c r="R3593" i="10" s="1"/>
  <c r="P3469" i="10"/>
  <c r="Q3469" i="10" s="1"/>
  <c r="R3469" i="10" s="1"/>
  <c r="P3407" i="10"/>
  <c r="Q3407" i="10" s="1"/>
  <c r="R3407" i="10" s="1"/>
  <c r="P3357" i="10"/>
  <c r="Q3357" i="10" s="1"/>
  <c r="R3357" i="10" s="1"/>
  <c r="P3329" i="10"/>
  <c r="Q3329" i="10" s="1"/>
  <c r="R3329" i="10" s="1"/>
  <c r="P3313" i="10"/>
  <c r="Q3313" i="10" s="1"/>
  <c r="R3313" i="10" s="1"/>
  <c r="P3297" i="10"/>
  <c r="Q3297" i="10" s="1"/>
  <c r="R3297" i="10" s="1"/>
  <c r="P3235" i="10"/>
  <c r="Q3235" i="10" s="1"/>
  <c r="R3235" i="10" s="1"/>
  <c r="P3496" i="10"/>
  <c r="Q3496" i="10" s="1"/>
  <c r="R3496" i="10" s="1"/>
  <c r="P3470" i="10"/>
  <c r="Q3470" i="10" s="1"/>
  <c r="R3470" i="10" s="1"/>
  <c r="P3445" i="10"/>
  <c r="Q3445" i="10" s="1"/>
  <c r="R3445" i="10" s="1"/>
  <c r="P3429" i="10"/>
  <c r="Q3429" i="10" s="1"/>
  <c r="R3429" i="10" s="1"/>
  <c r="P3394" i="10"/>
  <c r="Q3394" i="10" s="1"/>
  <c r="R3394" i="10" s="1"/>
  <c r="P3241" i="10"/>
  <c r="Q3241" i="10" s="1"/>
  <c r="R3241" i="10" s="1"/>
  <c r="P3105" i="10"/>
  <c r="Q3105" i="10" s="1"/>
  <c r="R3105" i="10" s="1"/>
  <c r="P3405" i="10"/>
  <c r="Q3405" i="10" s="1"/>
  <c r="R3405" i="10" s="1"/>
  <c r="P3355" i="10"/>
  <c r="Q3355" i="10" s="1"/>
  <c r="R3355" i="10" s="1"/>
  <c r="P3257" i="10"/>
  <c r="Q3257" i="10" s="1"/>
  <c r="R3257" i="10" s="1"/>
  <c r="P3203" i="10"/>
  <c r="Q3203" i="10" s="1"/>
  <c r="R3203" i="10" s="1"/>
  <c r="P3483" i="10"/>
  <c r="Q3483" i="10" s="1"/>
  <c r="R3483" i="10" s="1"/>
  <c r="P3392" i="10"/>
  <c r="Q3392" i="10" s="1"/>
  <c r="R3392" i="10" s="1"/>
  <c r="P3284" i="10"/>
  <c r="Q3284" i="10" s="1"/>
  <c r="R3284" i="10" s="1"/>
  <c r="P3224" i="10"/>
  <c r="Q3224" i="10" s="1"/>
  <c r="R3224" i="10" s="1"/>
  <c r="P3471" i="10"/>
  <c r="Q3471" i="10" s="1"/>
  <c r="R3471" i="10" s="1"/>
  <c r="P3378" i="10"/>
  <c r="Q3378" i="10" s="1"/>
  <c r="R3378" i="10" s="1"/>
  <c r="P3338" i="10"/>
  <c r="Q3338" i="10" s="1"/>
  <c r="R3338" i="10" s="1"/>
  <c r="P3322" i="10"/>
  <c r="Q3322" i="10" s="1"/>
  <c r="R3322" i="10" s="1"/>
  <c r="P3306" i="10"/>
  <c r="Q3306" i="10" s="1"/>
  <c r="R3306" i="10" s="1"/>
  <c r="P3264" i="10"/>
  <c r="Q3264" i="10" s="1"/>
  <c r="R3264" i="10" s="1"/>
  <c r="P3194" i="10"/>
  <c r="Q3194" i="10" s="1"/>
  <c r="R3194" i="10" s="1"/>
  <c r="P3478" i="10"/>
  <c r="Q3478" i="10" s="1"/>
  <c r="R3478" i="10" s="1"/>
  <c r="P3442" i="10"/>
  <c r="Q3442" i="10" s="1"/>
  <c r="R3442" i="10" s="1"/>
  <c r="P3426" i="10"/>
  <c r="Q3426" i="10" s="1"/>
  <c r="R3426" i="10" s="1"/>
  <c r="P3368" i="10"/>
  <c r="Q3368" i="10" s="1"/>
  <c r="R3368" i="10" s="1"/>
  <c r="P3247" i="10"/>
  <c r="Q3247" i="10" s="1"/>
  <c r="R3247" i="10" s="1"/>
  <c r="P3183" i="10"/>
  <c r="Q3183" i="10" s="1"/>
  <c r="R3183" i="10" s="1"/>
  <c r="P3409" i="10"/>
  <c r="Q3409" i="10" s="1"/>
  <c r="R3409" i="10" s="1"/>
  <c r="P3356" i="10"/>
  <c r="Q3356" i="10" s="1"/>
  <c r="R3356" i="10" s="1"/>
  <c r="P3250" i="10"/>
  <c r="Q3250" i="10" s="1"/>
  <c r="R3250" i="10" s="1"/>
  <c r="P3158" i="10"/>
  <c r="Q3158" i="10" s="1"/>
  <c r="R3158" i="10" s="1"/>
  <c r="P3076" i="10"/>
  <c r="Q3076" i="10" s="1"/>
  <c r="R3076" i="10" s="1"/>
  <c r="P3057" i="10"/>
  <c r="Q3057" i="10" s="1"/>
  <c r="R3057" i="10" s="1"/>
  <c r="P2862" i="10"/>
  <c r="Q2862" i="10" s="1"/>
  <c r="R2862" i="10" s="1"/>
  <c r="P3126" i="10"/>
  <c r="Q3126" i="10" s="1"/>
  <c r="R3126" i="10" s="1"/>
  <c r="P2846" i="10"/>
  <c r="Q2846" i="10" s="1"/>
  <c r="R2846" i="10" s="1"/>
  <c r="P3144" i="10"/>
  <c r="Q3144" i="10" s="1"/>
  <c r="R3144" i="10" s="1"/>
  <c r="P3119" i="10"/>
  <c r="Q3119" i="10" s="1"/>
  <c r="R3119" i="10" s="1"/>
  <c r="P2951" i="10"/>
  <c r="Q2951" i="10" s="1"/>
  <c r="R2951" i="10" s="1"/>
  <c r="P3159" i="10"/>
  <c r="Q3159" i="10" s="1"/>
  <c r="R3159" i="10" s="1"/>
  <c r="P2994" i="10"/>
  <c r="Q2994" i="10" s="1"/>
  <c r="R2994" i="10" s="1"/>
  <c r="P3101" i="10"/>
  <c r="Q3101" i="10" s="1"/>
  <c r="R3101" i="10" s="1"/>
  <c r="P3066" i="10"/>
  <c r="Q3066" i="10" s="1"/>
  <c r="R3066" i="10" s="1"/>
  <c r="P3047" i="10"/>
  <c r="Q3047" i="10" s="1"/>
  <c r="R3047" i="10" s="1"/>
  <c r="P3175" i="10"/>
  <c r="Q3175" i="10" s="1"/>
  <c r="R3175" i="10" s="1"/>
  <c r="P3099" i="10"/>
  <c r="Q3099" i="10" s="1"/>
  <c r="R3099" i="10" s="1"/>
  <c r="P2890" i="10"/>
  <c r="Q2890" i="10" s="1"/>
  <c r="R2890" i="10" s="1"/>
  <c r="P3149" i="10"/>
  <c r="Q3149" i="10" s="1"/>
  <c r="R3149" i="10" s="1"/>
  <c r="P3115" i="10"/>
  <c r="Q3115" i="10" s="1"/>
  <c r="R3115" i="10" s="1"/>
  <c r="P3003" i="10"/>
  <c r="Q3003" i="10" s="1"/>
  <c r="R3003" i="10" s="1"/>
  <c r="P2992" i="10"/>
  <c r="Q2992" i="10" s="1"/>
  <c r="R2992" i="10" s="1"/>
  <c r="P2945" i="10"/>
  <c r="Q2945" i="10" s="1"/>
  <c r="R2945" i="10" s="1"/>
  <c r="P2853" i="10"/>
  <c r="Q2853" i="10" s="1"/>
  <c r="R2853" i="10" s="1"/>
  <c r="P3033" i="10"/>
  <c r="Q3033" i="10" s="1"/>
  <c r="R3033" i="10" s="1"/>
  <c r="P2943" i="10"/>
  <c r="Q2943" i="10" s="1"/>
  <c r="R2943" i="10" s="1"/>
  <c r="P2927" i="10"/>
  <c r="Q2927" i="10" s="1"/>
  <c r="R2927" i="10" s="1"/>
  <c r="P2911" i="10"/>
  <c r="Q2911" i="10" s="1"/>
  <c r="R2911" i="10" s="1"/>
  <c r="P2895" i="10"/>
  <c r="Q2895" i="10" s="1"/>
  <c r="R2895" i="10" s="1"/>
  <c r="P2849" i="10"/>
  <c r="Q2849" i="10" s="1"/>
  <c r="R2849" i="10" s="1"/>
  <c r="P3020" i="10"/>
  <c r="Q3020" i="10" s="1"/>
  <c r="R3020" i="10" s="1"/>
  <c r="P2966" i="10"/>
  <c r="Q2966" i="10" s="1"/>
  <c r="R2966" i="10" s="1"/>
  <c r="P3038" i="10"/>
  <c r="Q3038" i="10" s="1"/>
  <c r="R3038" i="10" s="1"/>
  <c r="P2976" i="10"/>
  <c r="Q2976" i="10" s="1"/>
  <c r="R2976" i="10" s="1"/>
  <c r="P2847" i="10"/>
  <c r="Q2847" i="10" s="1"/>
  <c r="R2847" i="10" s="1"/>
  <c r="P2690" i="10"/>
  <c r="Q2690" i="10" s="1"/>
  <c r="R2690" i="10" s="1"/>
  <c r="P2984" i="10"/>
  <c r="Q2984" i="10" s="1"/>
  <c r="R2984" i="10" s="1"/>
  <c r="P2887" i="10"/>
  <c r="Q2887" i="10" s="1"/>
  <c r="R2887" i="10" s="1"/>
  <c r="P2852" i="10"/>
  <c r="Q2852" i="10" s="1"/>
  <c r="R2852" i="10" s="1"/>
  <c r="P3032" i="10"/>
  <c r="Q3032" i="10" s="1"/>
  <c r="R3032" i="10" s="1"/>
  <c r="P2957" i="10"/>
  <c r="Q2957" i="10" s="1"/>
  <c r="R2957" i="10" s="1"/>
  <c r="P2930" i="10"/>
  <c r="Q2930" i="10" s="1"/>
  <c r="R2930" i="10" s="1"/>
  <c r="P2914" i="10"/>
  <c r="Q2914" i="10" s="1"/>
  <c r="R2914" i="10" s="1"/>
  <c r="P2898" i="10"/>
  <c r="Q2898" i="10" s="1"/>
  <c r="R2898" i="10" s="1"/>
  <c r="P2848" i="10"/>
  <c r="Q2848" i="10" s="1"/>
  <c r="R2848" i="10" s="1"/>
  <c r="P3021" i="10"/>
  <c r="Q3021" i="10" s="1"/>
  <c r="R3021" i="10" s="1"/>
  <c r="P2955" i="10"/>
  <c r="Q2955" i="10" s="1"/>
  <c r="R2955" i="10" s="1"/>
  <c r="P2810" i="10"/>
  <c r="Q2810" i="10" s="1"/>
  <c r="R2810" i="10" s="1"/>
  <c r="P2741" i="10"/>
  <c r="Q2741" i="10" s="1"/>
  <c r="R2741" i="10" s="1"/>
  <c r="P2725" i="10"/>
  <c r="Q2725" i="10" s="1"/>
  <c r="R2725" i="10" s="1"/>
  <c r="P2815" i="10"/>
  <c r="Q2815" i="10" s="1"/>
  <c r="R2815" i="10" s="1"/>
  <c r="P2754" i="10"/>
  <c r="Q2754" i="10" s="1"/>
  <c r="R2754" i="10" s="1"/>
  <c r="P2608" i="10"/>
  <c r="Q2608" i="10" s="1"/>
  <c r="R2608" i="10" s="1"/>
  <c r="P2763" i="10"/>
  <c r="Q2763" i="10" s="1"/>
  <c r="R2763" i="10" s="1"/>
  <c r="P2691" i="10"/>
  <c r="Q2691" i="10" s="1"/>
  <c r="R2691" i="10" s="1"/>
  <c r="P2779" i="10"/>
  <c r="Q2779" i="10" s="1"/>
  <c r="R2779" i="10" s="1"/>
  <c r="P2732" i="10"/>
  <c r="Q2732" i="10" s="1"/>
  <c r="R2732" i="10" s="1"/>
  <c r="P2699" i="10"/>
  <c r="Q2699" i="10" s="1"/>
  <c r="R2699" i="10" s="1"/>
  <c r="P2777" i="10"/>
  <c r="Q2777" i="10" s="1"/>
  <c r="R2777" i="10" s="1"/>
  <c r="P2611" i="10"/>
  <c r="Q2611" i="10" s="1"/>
  <c r="R2611" i="10" s="1"/>
  <c r="P2766" i="10"/>
  <c r="Q2766" i="10" s="1"/>
  <c r="R2766" i="10" s="1"/>
  <c r="P2704" i="10"/>
  <c r="Q2704" i="10" s="1"/>
  <c r="R2704" i="10" s="1"/>
  <c r="P2796" i="10"/>
  <c r="Q2796" i="10" s="1"/>
  <c r="R2796" i="10" s="1"/>
  <c r="P2715" i="10"/>
  <c r="Q2715" i="10" s="1"/>
  <c r="R2715" i="10" s="1"/>
  <c r="P2647" i="10"/>
  <c r="Q2647" i="10" s="1"/>
  <c r="R2647" i="10" s="1"/>
  <c r="P2578" i="10"/>
  <c r="Q2578" i="10" s="1"/>
  <c r="R2578" i="10" s="1"/>
  <c r="P2679" i="10"/>
  <c r="Q2679" i="10" s="1"/>
  <c r="R2679" i="10" s="1"/>
  <c r="P2615" i="10"/>
  <c r="Q2615" i="10" s="1"/>
  <c r="R2615" i="10" s="1"/>
  <c r="P2558" i="10"/>
  <c r="Q2558" i="10" s="1"/>
  <c r="R2558" i="10" s="1"/>
  <c r="P2670" i="10"/>
  <c r="Q2670" i="10" s="1"/>
  <c r="R2670" i="10" s="1"/>
  <c r="P2606" i="10"/>
  <c r="Q2606" i="10" s="1"/>
  <c r="R2606" i="10" s="1"/>
  <c r="P2676" i="10"/>
  <c r="Q2676" i="10" s="1"/>
  <c r="R2676" i="10" s="1"/>
  <c r="P2603" i="10"/>
  <c r="Q2603" i="10" s="1"/>
  <c r="R2603" i="10" s="1"/>
  <c r="P2562" i="10"/>
  <c r="Q2562" i="10" s="1"/>
  <c r="R2562" i="10" s="1"/>
  <c r="P2656" i="10"/>
  <c r="Q2656" i="10" s="1"/>
  <c r="R2656" i="10" s="1"/>
  <c r="P2597" i="10"/>
  <c r="Q2597" i="10" s="1"/>
  <c r="R2597" i="10" s="1"/>
  <c r="P2684" i="10"/>
  <c r="Q2684" i="10" s="1"/>
  <c r="R2684" i="10" s="1"/>
  <c r="P2622" i="10"/>
  <c r="Q2622" i="10" s="1"/>
  <c r="R2622" i="10" s="1"/>
  <c r="P2574" i="10"/>
  <c r="Q2574" i="10" s="1"/>
  <c r="R2574" i="10" s="1"/>
  <c r="P2659" i="10"/>
  <c r="Q2659" i="10" s="1"/>
  <c r="R2659" i="10" s="1"/>
  <c r="P2598" i="10"/>
  <c r="Q2598" i="10" s="1"/>
  <c r="R2598" i="10" s="1"/>
  <c r="P2488" i="10"/>
  <c r="Q2488" i="10" s="1"/>
  <c r="R2488" i="10" s="1"/>
  <c r="P2474" i="10"/>
  <c r="Q2474" i="10" s="1"/>
  <c r="R2474" i="10" s="1"/>
  <c r="P2470" i="10"/>
  <c r="Q2470" i="10" s="1"/>
  <c r="R2470" i="10" s="1"/>
  <c r="P2304" i="10"/>
  <c r="Q2304" i="10" s="1"/>
  <c r="R2304" i="10" s="1"/>
  <c r="P2466" i="10"/>
  <c r="Q2466" i="10" s="1"/>
  <c r="R2466" i="10" s="1"/>
  <c r="P2492" i="10"/>
  <c r="Q2492" i="10" s="1"/>
  <c r="R2492" i="10" s="1"/>
  <c r="P2447" i="10"/>
  <c r="Q2447" i="10" s="1"/>
  <c r="R2447" i="10" s="1"/>
  <c r="P2537" i="10"/>
  <c r="Q2537" i="10" s="1"/>
  <c r="R2537" i="10" s="1"/>
  <c r="P2453" i="10"/>
  <c r="Q2453" i="10" s="1"/>
  <c r="R2453" i="10" s="1"/>
  <c r="P2487" i="10"/>
  <c r="Q2487" i="10" s="1"/>
  <c r="R2487" i="10" s="1"/>
  <c r="P2336" i="10"/>
  <c r="Q2336" i="10" s="1"/>
  <c r="R2336" i="10" s="1"/>
  <c r="P2509" i="10"/>
  <c r="Q2509" i="10" s="1"/>
  <c r="R2509" i="10" s="1"/>
  <c r="P2501" i="10"/>
  <c r="Q2501" i="10" s="1"/>
  <c r="R2501" i="10" s="1"/>
  <c r="P2468" i="10"/>
  <c r="Q2468" i="10" s="1"/>
  <c r="R2468" i="10" s="1"/>
  <c r="P2400" i="10"/>
  <c r="Q2400" i="10" s="1"/>
  <c r="R2400" i="10" s="1"/>
  <c r="P2343" i="10"/>
  <c r="Q2343" i="10" s="1"/>
  <c r="R2343" i="10" s="1"/>
  <c r="P2244" i="10"/>
  <c r="Q2244" i="10" s="1"/>
  <c r="R2244" i="10" s="1"/>
  <c r="P2398" i="10"/>
  <c r="Q2398" i="10" s="1"/>
  <c r="R2398" i="10" s="1"/>
  <c r="P2341" i="10"/>
  <c r="Q2341" i="10" s="1"/>
  <c r="R2341" i="10" s="1"/>
  <c r="P2428" i="10"/>
  <c r="Q2428" i="10" s="1"/>
  <c r="R2428" i="10" s="1"/>
  <c r="P2352" i="10"/>
  <c r="Q2352" i="10" s="1"/>
  <c r="R2352" i="10" s="1"/>
  <c r="P2420" i="10"/>
  <c r="Q2420" i="10" s="1"/>
  <c r="R2420" i="10" s="1"/>
  <c r="P2379" i="10"/>
  <c r="Q2379" i="10" s="1"/>
  <c r="R2379" i="10" s="1"/>
  <c r="P2327" i="10"/>
  <c r="Q2327" i="10" s="1"/>
  <c r="R2327" i="10" s="1"/>
  <c r="P2083" i="10"/>
  <c r="Q2083" i="10" s="1"/>
  <c r="R2083" i="10" s="1"/>
  <c r="P2404" i="10"/>
  <c r="Q2404" i="10" s="1"/>
  <c r="R2404" i="10" s="1"/>
  <c r="P2334" i="10"/>
  <c r="Q2334" i="10" s="1"/>
  <c r="R2334" i="10" s="1"/>
  <c r="P2423" i="10"/>
  <c r="Q2423" i="10" s="1"/>
  <c r="R2423" i="10" s="1"/>
  <c r="P2369" i="10"/>
  <c r="Q2369" i="10" s="1"/>
  <c r="R2369" i="10" s="1"/>
  <c r="P2439" i="10"/>
  <c r="Q2439" i="10" s="1"/>
  <c r="R2439" i="10" s="1"/>
  <c r="P2356" i="10"/>
  <c r="Q2356" i="10" s="1"/>
  <c r="R2356" i="10" s="1"/>
  <c r="P2293" i="10"/>
  <c r="Q2293" i="10" s="1"/>
  <c r="R2293" i="10" s="1"/>
  <c r="P2224" i="10"/>
  <c r="Q2224" i="10" s="1"/>
  <c r="R2224" i="10" s="1"/>
  <c r="P2115" i="10"/>
  <c r="Q2115" i="10" s="1"/>
  <c r="R2115" i="10" s="1"/>
  <c r="P2248" i="10"/>
  <c r="Q2248" i="10" s="1"/>
  <c r="R2248" i="10" s="1"/>
  <c r="P2153" i="10"/>
  <c r="Q2153" i="10" s="1"/>
  <c r="R2153" i="10" s="1"/>
  <c r="P2283" i="10"/>
  <c r="Q2283" i="10" s="1"/>
  <c r="R2283" i="10" s="1"/>
  <c r="P2225" i="10"/>
  <c r="Q2225" i="10" s="1"/>
  <c r="R2225" i="10" s="1"/>
  <c r="P2103" i="10"/>
  <c r="Q2103" i="10" s="1"/>
  <c r="R2103" i="10" s="1"/>
  <c r="P2264" i="10"/>
  <c r="Q2264" i="10" s="1"/>
  <c r="R2264" i="10" s="1"/>
  <c r="P2196" i="10"/>
  <c r="Q2196" i="10" s="1"/>
  <c r="R2196" i="10" s="1"/>
  <c r="P2297" i="10"/>
  <c r="Q2297" i="10" s="1"/>
  <c r="R2297" i="10" s="1"/>
  <c r="P2246" i="10"/>
  <c r="Q2246" i="10" s="1"/>
  <c r="R2246" i="10" s="1"/>
  <c r="P2302" i="10"/>
  <c r="Q2302" i="10" s="1"/>
  <c r="R2302" i="10" s="1"/>
  <c r="P2231" i="10"/>
  <c r="Q2231" i="10" s="1"/>
  <c r="R2231" i="10" s="1"/>
  <c r="P2193" i="10"/>
  <c r="Q2193" i="10" s="1"/>
  <c r="R2193" i="10" s="1"/>
  <c r="P2300" i="10"/>
  <c r="Q2300" i="10" s="1"/>
  <c r="R2300" i="10" s="1"/>
  <c r="P2221" i="10"/>
  <c r="Q2221" i="10" s="1"/>
  <c r="R2221" i="10" s="1"/>
  <c r="P2126" i="10"/>
  <c r="Q2126" i="10" s="1"/>
  <c r="R2126" i="10" s="1"/>
  <c r="P2178" i="10"/>
  <c r="Q2178" i="10" s="1"/>
  <c r="R2178" i="10" s="1"/>
  <c r="P2056" i="10"/>
  <c r="Q2056" i="10" s="1"/>
  <c r="R2056" i="10" s="1"/>
  <c r="P2025" i="10"/>
  <c r="Q2025" i="10" s="1"/>
  <c r="R2025" i="10" s="1"/>
  <c r="P2009" i="10"/>
  <c r="Q2009" i="10" s="1"/>
  <c r="R2009" i="10" s="1"/>
  <c r="P2166" i="10"/>
  <c r="Q2166" i="10" s="1"/>
  <c r="R2166" i="10" s="1"/>
  <c r="P2071" i="10"/>
  <c r="Q2071" i="10" s="1"/>
  <c r="R2071" i="10" s="1"/>
  <c r="P2120" i="10"/>
  <c r="Q2120" i="10" s="1"/>
  <c r="R2120" i="10" s="1"/>
  <c r="P2050" i="10"/>
  <c r="Q2050" i="10" s="1"/>
  <c r="R2050" i="10" s="1"/>
  <c r="P2138" i="10"/>
  <c r="Q2138" i="10" s="1"/>
  <c r="R2138" i="10" s="1"/>
  <c r="P2108" i="10"/>
  <c r="Q2108" i="10" s="1"/>
  <c r="R2108" i="10" s="1"/>
  <c r="P2078" i="10"/>
  <c r="Q2078" i="10" s="1"/>
  <c r="R2078" i="10" s="1"/>
  <c r="P2132" i="10"/>
  <c r="Q2132" i="10" s="1"/>
  <c r="R2132" i="10" s="1"/>
  <c r="P2034" i="10"/>
  <c r="Q2034" i="10" s="1"/>
  <c r="R2034" i="10" s="1"/>
  <c r="P2018" i="10"/>
  <c r="Q2018" i="10" s="1"/>
  <c r="R2018" i="10" s="1"/>
  <c r="P2177" i="10"/>
  <c r="Q2177" i="10" s="1"/>
  <c r="R2177" i="10" s="1"/>
  <c r="P2161" i="10"/>
  <c r="Q2161" i="10" s="1"/>
  <c r="R2161" i="10" s="1"/>
  <c r="P2069" i="10"/>
  <c r="Q2069" i="10" s="1"/>
  <c r="R2069" i="10" s="1"/>
  <c r="P3828" i="10"/>
  <c r="Q3828" i="10" s="1"/>
  <c r="R3828" i="10" s="1"/>
  <c r="P3957" i="10"/>
  <c r="Q3957" i="10" s="1"/>
  <c r="R3957" i="10" s="1"/>
  <c r="P3877" i="10"/>
  <c r="Q3877" i="10" s="1"/>
  <c r="R3877" i="10" s="1"/>
  <c r="P3816" i="10"/>
  <c r="Q3816" i="10" s="1"/>
  <c r="R3816" i="10" s="1"/>
  <c r="P3988" i="10"/>
  <c r="Q3988" i="10" s="1"/>
  <c r="R3988" i="10" s="1"/>
  <c r="P3908" i="10"/>
  <c r="Q3908" i="10" s="1"/>
  <c r="R3908" i="10" s="1"/>
  <c r="P3752" i="10"/>
  <c r="Q3752" i="10" s="1"/>
  <c r="R3752" i="10" s="1"/>
  <c r="P3732" i="10"/>
  <c r="Q3732" i="10" s="1"/>
  <c r="R3732" i="10" s="1"/>
  <c r="P3271" i="10"/>
  <c r="Q3271" i="10" s="1"/>
  <c r="R3271" i="10" s="1"/>
  <c r="P3668" i="10"/>
  <c r="Q3668" i="10" s="1"/>
  <c r="R3668" i="10" s="1"/>
  <c r="P3782" i="10"/>
  <c r="Q3782" i="10" s="1"/>
  <c r="R3782" i="10" s="1"/>
  <c r="P3505" i="10"/>
  <c r="Q3505" i="10" s="1"/>
  <c r="R3505" i="10" s="1"/>
  <c r="P3256" i="10"/>
  <c r="Q3256" i="10" s="1"/>
  <c r="R3256" i="10" s="1"/>
  <c r="P3272" i="10"/>
  <c r="Q3272" i="10" s="1"/>
  <c r="R3272" i="10" s="1"/>
  <c r="P3226" i="10"/>
  <c r="Q3226" i="10" s="1"/>
  <c r="R3226" i="10" s="1"/>
  <c r="P3403" i="10"/>
  <c r="Q3403" i="10" s="1"/>
  <c r="R3403" i="10" s="1"/>
  <c r="P3215" i="10"/>
  <c r="Q3215" i="10" s="1"/>
  <c r="R3215" i="10" s="1"/>
  <c r="P3213" i="10"/>
  <c r="Q3213" i="10" s="1"/>
  <c r="R3213" i="10" s="1"/>
  <c r="P3063" i="10"/>
  <c r="Q3063" i="10" s="1"/>
  <c r="R3063" i="10" s="1"/>
  <c r="P3134" i="10"/>
  <c r="Q3134" i="10" s="1"/>
  <c r="R3134" i="10" s="1"/>
  <c r="P3077" i="10"/>
  <c r="Q3077" i="10" s="1"/>
  <c r="R3077" i="10" s="1"/>
  <c r="P3166" i="10"/>
  <c r="Q3166" i="10" s="1"/>
  <c r="R3166" i="10" s="1"/>
  <c r="P2872" i="10"/>
  <c r="Q2872" i="10" s="1"/>
  <c r="R2872" i="10" s="1"/>
  <c r="P2917" i="10"/>
  <c r="Q2917" i="10" s="1"/>
  <c r="R2917" i="10" s="1"/>
  <c r="P2981" i="10"/>
  <c r="Q2981" i="10" s="1"/>
  <c r="R2981" i="10" s="1"/>
  <c r="P2808" i="10"/>
  <c r="Q2808" i="10" s="1"/>
  <c r="R2808" i="10" s="1"/>
  <c r="P2950" i="10"/>
  <c r="Q2950" i="10" s="1"/>
  <c r="R2950" i="10" s="1"/>
  <c r="P2824" i="10"/>
  <c r="Q2824" i="10" s="1"/>
  <c r="R2824" i="10" s="1"/>
  <c r="P3671" i="10"/>
  <c r="Q3671" i="10" s="1"/>
  <c r="R3671" i="10" s="1"/>
  <c r="P3987" i="10"/>
  <c r="Q3987" i="10" s="1"/>
  <c r="R3987" i="10" s="1"/>
  <c r="P3907" i="10"/>
  <c r="Q3907" i="10" s="1"/>
  <c r="R3907" i="10" s="1"/>
  <c r="P3842" i="10"/>
  <c r="Q3842" i="10" s="1"/>
  <c r="R3842" i="10" s="1"/>
  <c r="P3813" i="10"/>
  <c r="Q3813" i="10" s="1"/>
  <c r="R3813" i="10" s="1"/>
  <c r="P3635" i="10"/>
  <c r="Q3635" i="10" s="1"/>
  <c r="R3635" i="10" s="1"/>
  <c r="P3970" i="10"/>
  <c r="Q3970" i="10" s="1"/>
  <c r="R3970" i="10" s="1"/>
  <c r="P3890" i="10"/>
  <c r="Q3890" i="10" s="1"/>
  <c r="R3890" i="10" s="1"/>
  <c r="P3793" i="10"/>
  <c r="Q3793" i="10" s="1"/>
  <c r="R3793" i="10" s="1"/>
  <c r="P3283" i="10"/>
  <c r="Q3283" i="10" s="1"/>
  <c r="R3283" i="10" s="1"/>
  <c r="P3797" i="10"/>
  <c r="Q3797" i="10" s="1"/>
  <c r="R3797" i="10" s="1"/>
  <c r="P3607" i="10"/>
  <c r="Q3607" i="10" s="1"/>
  <c r="R3607" i="10" s="1"/>
  <c r="P3698" i="10"/>
  <c r="Q3698" i="10" s="1"/>
  <c r="R3698" i="10" s="1"/>
  <c r="P3618" i="10"/>
  <c r="Q3618" i="10" s="1"/>
  <c r="R3618" i="10" s="1"/>
  <c r="P3599" i="10"/>
  <c r="Q3599" i="10" s="1"/>
  <c r="R3599" i="10" s="1"/>
  <c r="P3479" i="10"/>
  <c r="Q3479" i="10" s="1"/>
  <c r="R3479" i="10" s="1"/>
  <c r="P3160" i="10"/>
  <c r="Q3160" i="10" s="1"/>
  <c r="R3160" i="10" s="1"/>
  <c r="P3259" i="10"/>
  <c r="Q3259" i="10" s="1"/>
  <c r="R3259" i="10" s="1"/>
  <c r="P3219" i="10"/>
  <c r="Q3219" i="10" s="1"/>
  <c r="R3219" i="10" s="1"/>
  <c r="P3497" i="10"/>
  <c r="Q3497" i="10" s="1"/>
  <c r="R3497" i="10" s="1"/>
  <c r="P3310" i="10"/>
  <c r="Q3310" i="10" s="1"/>
  <c r="R3310" i="10" s="1"/>
  <c r="P3446" i="10"/>
  <c r="Q3446" i="10" s="1"/>
  <c r="R3446" i="10" s="1"/>
  <c r="P3369" i="10"/>
  <c r="Q3369" i="10" s="1"/>
  <c r="R3369" i="10" s="1"/>
  <c r="P3061" i="10"/>
  <c r="Q3061" i="10" s="1"/>
  <c r="R3061" i="10" s="1"/>
  <c r="P3148" i="10"/>
  <c r="Q3148" i="10" s="1"/>
  <c r="R3148" i="10" s="1"/>
  <c r="P3109" i="10"/>
  <c r="Q3109" i="10" s="1"/>
  <c r="R3109" i="10" s="1"/>
  <c r="P2987" i="10"/>
  <c r="Q2987" i="10" s="1"/>
  <c r="R2987" i="10" s="1"/>
  <c r="P2949" i="10"/>
  <c r="Q2949" i="10" s="1"/>
  <c r="R2949" i="10" s="1"/>
  <c r="P2915" i="10"/>
  <c r="Q2915" i="10" s="1"/>
  <c r="R2915" i="10" s="1"/>
  <c r="P3031" i="10"/>
  <c r="Q3031" i="10" s="1"/>
  <c r="R3031" i="10" s="1"/>
  <c r="P3000" i="10"/>
  <c r="Q3000" i="10" s="1"/>
  <c r="R3000" i="10" s="1"/>
  <c r="P2934" i="10"/>
  <c r="Q2934" i="10" s="1"/>
  <c r="R2934" i="10" s="1"/>
  <c r="P2974" i="10"/>
  <c r="Q2974" i="10" s="1"/>
  <c r="R2974" i="10" s="1"/>
  <c r="P2767" i="10"/>
  <c r="Q2767" i="10" s="1"/>
  <c r="R2767" i="10" s="1"/>
  <c r="P2736" i="10"/>
  <c r="Q2736" i="10" s="1"/>
  <c r="R2736" i="10" s="1"/>
  <c r="P2782" i="10"/>
  <c r="Q2782" i="10" s="1"/>
  <c r="R2782" i="10" s="1"/>
  <c r="P2593" i="10"/>
  <c r="Q2593" i="10" s="1"/>
  <c r="R2593" i="10" s="1"/>
  <c r="P2335" i="10"/>
  <c r="Q2335" i="10" s="1"/>
  <c r="R2335" i="10" s="1"/>
  <c r="P2454" i="10"/>
  <c r="Q2454" i="10" s="1"/>
  <c r="R2454" i="10" s="1"/>
  <c r="P2614" i="10"/>
  <c r="Q2614" i="10" s="1"/>
  <c r="R2614" i="10" s="1"/>
  <c r="P2483" i="10"/>
  <c r="Q2483" i="10" s="1"/>
  <c r="R2483" i="10" s="1"/>
  <c r="P2497" i="10"/>
  <c r="Q2497" i="10" s="1"/>
  <c r="R2497" i="10" s="1"/>
  <c r="P2421" i="10"/>
  <c r="Q2421" i="10" s="1"/>
  <c r="R2421" i="10" s="1"/>
  <c r="P2252" i="10"/>
  <c r="Q2252" i="10" s="1"/>
  <c r="R2252" i="10" s="1"/>
  <c r="P2331" i="10"/>
  <c r="Q2331" i="10" s="1"/>
  <c r="R2331" i="10" s="1"/>
  <c r="P2434" i="10"/>
  <c r="Q2434" i="10" s="1"/>
  <c r="R2434" i="10" s="1"/>
  <c r="P2241" i="10"/>
  <c r="Q2241" i="10" s="1"/>
  <c r="R2241" i="10" s="1"/>
  <c r="P2242" i="10"/>
  <c r="Q2242" i="10" s="1"/>
  <c r="R2242" i="10" s="1"/>
  <c r="P2208" i="10"/>
  <c r="Q2208" i="10" s="1"/>
  <c r="R2208" i="10" s="1"/>
  <c r="P2200" i="10"/>
  <c r="Q2200" i="10" s="1"/>
  <c r="R2200" i="10" s="1"/>
  <c r="P2155" i="10"/>
  <c r="Q2155" i="10" s="1"/>
  <c r="R2155" i="10" s="1"/>
  <c r="P2067" i="10"/>
  <c r="Q2067" i="10" s="1"/>
  <c r="R2067" i="10" s="1"/>
  <c r="P2013" i="10"/>
  <c r="Q2013" i="10" s="1"/>
  <c r="R2013" i="10" s="1"/>
  <c r="P2129" i="10"/>
  <c r="Q2129" i="10" s="1"/>
  <c r="R2129" i="10" s="1"/>
  <c r="P2062" i="10"/>
  <c r="Q2062" i="10" s="1"/>
  <c r="R2062" i="10" s="1"/>
  <c r="P2112" i="10"/>
  <c r="Q2112" i="10" s="1"/>
  <c r="R2112" i="10" s="1"/>
  <c r="P2022" i="10"/>
  <c r="Q2022" i="10" s="1"/>
  <c r="R2022" i="10" s="1"/>
  <c r="P3713" i="10"/>
  <c r="Q3713" i="10" s="1"/>
  <c r="R3713" i="10" s="1"/>
  <c r="P3822" i="10"/>
  <c r="Q3822" i="10" s="1"/>
  <c r="R3822" i="10" s="1"/>
  <c r="P3623" i="10"/>
  <c r="Q3623" i="10" s="1"/>
  <c r="R3623" i="10" s="1"/>
  <c r="P3851" i="10"/>
  <c r="Q3851" i="10" s="1"/>
  <c r="R3851" i="10" s="1"/>
  <c r="P3707" i="10"/>
  <c r="Q3707" i="10" s="1"/>
  <c r="R3707" i="10" s="1"/>
  <c r="P3810" i="10"/>
  <c r="Q3810" i="10" s="1"/>
  <c r="R3810" i="10" s="1"/>
  <c r="P3997" i="10"/>
  <c r="Q3997" i="10" s="1"/>
  <c r="R3997" i="10" s="1"/>
  <c r="P3981" i="10"/>
  <c r="Q3981" i="10" s="1"/>
  <c r="R3981" i="10" s="1"/>
  <c r="P3965" i="10"/>
  <c r="Q3965" i="10" s="1"/>
  <c r="R3965" i="10" s="1"/>
  <c r="P3949" i="10"/>
  <c r="Q3949" i="10" s="1"/>
  <c r="R3949" i="10" s="1"/>
  <c r="P3933" i="10"/>
  <c r="Q3933" i="10" s="1"/>
  <c r="R3933" i="10" s="1"/>
  <c r="P3917" i="10"/>
  <c r="Q3917" i="10" s="1"/>
  <c r="R3917" i="10" s="1"/>
  <c r="P3901" i="10"/>
  <c r="Q3901" i="10" s="1"/>
  <c r="R3901" i="10" s="1"/>
  <c r="P3885" i="10"/>
  <c r="Q3885" i="10" s="1"/>
  <c r="R3885" i="10" s="1"/>
  <c r="P3869" i="10"/>
  <c r="Q3869" i="10" s="1"/>
  <c r="R3869" i="10" s="1"/>
  <c r="P3808" i="10"/>
  <c r="Q3808" i="10" s="1"/>
  <c r="R3808" i="10" s="1"/>
  <c r="P3653" i="10"/>
  <c r="Q3653" i="10" s="1"/>
  <c r="R3653" i="10" s="1"/>
  <c r="P3739" i="10"/>
  <c r="Q3739" i="10" s="1"/>
  <c r="R3739" i="10" s="1"/>
  <c r="P3695" i="10"/>
  <c r="Q3695" i="10" s="1"/>
  <c r="R3695" i="10" s="1"/>
  <c r="P3854" i="10"/>
  <c r="Q3854" i="10" s="1"/>
  <c r="R3854" i="10" s="1"/>
  <c r="P3801" i="10"/>
  <c r="Q3801" i="10" s="1"/>
  <c r="R3801" i="10" s="1"/>
  <c r="P3641" i="10"/>
  <c r="Q3641" i="10" s="1"/>
  <c r="R3641" i="10" s="1"/>
  <c r="P3843" i="10"/>
  <c r="Q3843" i="10" s="1"/>
  <c r="R3843" i="10" s="1"/>
  <c r="P3715" i="10"/>
  <c r="Q3715" i="10" s="1"/>
  <c r="R3715" i="10" s="1"/>
  <c r="P3585" i="10"/>
  <c r="Q3585" i="10" s="1"/>
  <c r="R3585" i="10" s="1"/>
  <c r="P3996" i="10"/>
  <c r="Q3996" i="10" s="1"/>
  <c r="R3996" i="10" s="1"/>
  <c r="P3980" i="10"/>
  <c r="Q3980" i="10" s="1"/>
  <c r="R3980" i="10" s="1"/>
  <c r="P3964" i="10"/>
  <c r="Q3964" i="10" s="1"/>
  <c r="R3964" i="10" s="1"/>
  <c r="P3948" i="10"/>
  <c r="Q3948" i="10" s="1"/>
  <c r="R3948" i="10" s="1"/>
  <c r="P3932" i="10"/>
  <c r="Q3932" i="10" s="1"/>
  <c r="R3932" i="10" s="1"/>
  <c r="P3916" i="10"/>
  <c r="Q3916" i="10" s="1"/>
  <c r="R3916" i="10" s="1"/>
  <c r="P3900" i="10"/>
  <c r="Q3900" i="10" s="1"/>
  <c r="R3900" i="10" s="1"/>
  <c r="P3884" i="10"/>
  <c r="Q3884" i="10" s="1"/>
  <c r="R3884" i="10" s="1"/>
  <c r="P3868" i="10"/>
  <c r="Q3868" i="10" s="1"/>
  <c r="R3868" i="10" s="1"/>
  <c r="P3809" i="10"/>
  <c r="Q3809" i="10" s="1"/>
  <c r="R3809" i="10" s="1"/>
  <c r="P3661" i="10"/>
  <c r="Q3661" i="10" s="1"/>
  <c r="R3661" i="10" s="1"/>
  <c r="P3780" i="10"/>
  <c r="Q3780" i="10" s="1"/>
  <c r="R3780" i="10" s="1"/>
  <c r="P3604" i="10"/>
  <c r="Q3604" i="10" s="1"/>
  <c r="R3604" i="10" s="1"/>
  <c r="P3546" i="10"/>
  <c r="Q3546" i="10" s="1"/>
  <c r="R3546" i="10" s="1"/>
  <c r="P3514" i="10"/>
  <c r="Q3514" i="10" s="1"/>
  <c r="R3514" i="10" s="1"/>
  <c r="P3786" i="10"/>
  <c r="Q3786" i="10" s="1"/>
  <c r="R3786" i="10" s="1"/>
  <c r="P3615" i="10"/>
  <c r="Q3615" i="10" s="1"/>
  <c r="R3615" i="10" s="1"/>
  <c r="P3518" i="10"/>
  <c r="Q3518" i="10" s="1"/>
  <c r="R3518" i="10" s="1"/>
  <c r="P3759" i="10"/>
  <c r="Q3759" i="10" s="1"/>
  <c r="R3759" i="10" s="1"/>
  <c r="P3592" i="10"/>
  <c r="Q3592" i="10" s="1"/>
  <c r="R3592" i="10" s="1"/>
  <c r="P3537" i="10"/>
  <c r="Q3537" i="10" s="1"/>
  <c r="R3537" i="10" s="1"/>
  <c r="P3292" i="10"/>
  <c r="Q3292" i="10" s="1"/>
  <c r="R3292" i="10" s="1"/>
  <c r="P3769" i="10"/>
  <c r="Q3769" i="10" s="1"/>
  <c r="R3769" i="10" s="1"/>
  <c r="P3588" i="10"/>
  <c r="Q3588" i="10" s="1"/>
  <c r="R3588" i="10" s="1"/>
  <c r="P3499" i="10"/>
  <c r="Q3499" i="10" s="1"/>
  <c r="R3499" i="10" s="1"/>
  <c r="P3779" i="10"/>
  <c r="Q3779" i="10" s="1"/>
  <c r="R3779" i="10" s="1"/>
  <c r="P3724" i="10"/>
  <c r="Q3724" i="10" s="1"/>
  <c r="R3724" i="10" s="1"/>
  <c r="P3708" i="10"/>
  <c r="Q3708" i="10" s="1"/>
  <c r="R3708" i="10" s="1"/>
  <c r="P3692" i="10"/>
  <c r="Q3692" i="10" s="1"/>
  <c r="R3692" i="10" s="1"/>
  <c r="P3676" i="10"/>
  <c r="Q3676" i="10" s="1"/>
  <c r="R3676" i="10" s="1"/>
  <c r="P3660" i="10"/>
  <c r="Q3660" i="10" s="1"/>
  <c r="R3660" i="10" s="1"/>
  <c r="P3644" i="10"/>
  <c r="Q3644" i="10" s="1"/>
  <c r="R3644" i="10" s="1"/>
  <c r="P3628" i="10"/>
  <c r="Q3628" i="10" s="1"/>
  <c r="R3628" i="10" s="1"/>
  <c r="P3601" i="10"/>
  <c r="Q3601" i="10" s="1"/>
  <c r="R3601" i="10" s="1"/>
  <c r="P3540" i="10"/>
  <c r="Q3540" i="10" s="1"/>
  <c r="R3540" i="10" s="1"/>
  <c r="P3216" i="10"/>
  <c r="Q3216" i="10" s="1"/>
  <c r="R3216" i="10" s="1"/>
  <c r="P3748" i="10"/>
  <c r="Q3748" i="10" s="1"/>
  <c r="R3748" i="10" s="1"/>
  <c r="P3580" i="10"/>
  <c r="Q3580" i="10" s="1"/>
  <c r="R3580" i="10" s="1"/>
  <c r="P3522" i="10"/>
  <c r="Q3522" i="10" s="1"/>
  <c r="R3522" i="10" s="1"/>
  <c r="P3751" i="10"/>
  <c r="Q3751" i="10" s="1"/>
  <c r="R3751" i="10" s="1"/>
  <c r="P3578" i="10"/>
  <c r="Q3578" i="10" s="1"/>
  <c r="R3578" i="10" s="1"/>
  <c r="P3253" i="10"/>
  <c r="Q3253" i="10" s="1"/>
  <c r="R3253" i="10" s="1"/>
  <c r="P3399" i="10"/>
  <c r="Q3399" i="10" s="1"/>
  <c r="R3399" i="10" s="1"/>
  <c r="P3343" i="10"/>
  <c r="Q3343" i="10" s="1"/>
  <c r="R3343" i="10" s="1"/>
  <c r="P3327" i="10"/>
  <c r="Q3327" i="10" s="1"/>
  <c r="R3327" i="10" s="1"/>
  <c r="P3311" i="10"/>
  <c r="Q3311" i="10" s="1"/>
  <c r="R3311" i="10" s="1"/>
  <c r="P3290" i="10"/>
  <c r="Q3290" i="10" s="1"/>
  <c r="R3290" i="10" s="1"/>
  <c r="P3223" i="10"/>
  <c r="Q3223" i="10" s="1"/>
  <c r="R3223" i="10" s="1"/>
  <c r="P3495" i="10"/>
  <c r="Q3495" i="10" s="1"/>
  <c r="R3495" i="10" s="1"/>
  <c r="P3463" i="10"/>
  <c r="Q3463" i="10" s="1"/>
  <c r="R3463" i="10" s="1"/>
  <c r="P3443" i="10"/>
  <c r="Q3443" i="10" s="1"/>
  <c r="R3443" i="10" s="1"/>
  <c r="P3427" i="10"/>
  <c r="Q3427" i="10" s="1"/>
  <c r="R3427" i="10" s="1"/>
  <c r="P3367" i="10"/>
  <c r="Q3367" i="10" s="1"/>
  <c r="R3367" i="10" s="1"/>
  <c r="P3236" i="10"/>
  <c r="Q3236" i="10" s="1"/>
  <c r="R3236" i="10" s="1"/>
  <c r="P2842" i="10"/>
  <c r="Q2842" i="10" s="1"/>
  <c r="R2842" i="10" s="1"/>
  <c r="P3397" i="10"/>
  <c r="Q3397" i="10" s="1"/>
  <c r="R3397" i="10" s="1"/>
  <c r="P3353" i="10"/>
  <c r="Q3353" i="10" s="1"/>
  <c r="R3353" i="10" s="1"/>
  <c r="P3254" i="10"/>
  <c r="Q3254" i="10" s="1"/>
  <c r="R3254" i="10" s="1"/>
  <c r="P3190" i="10"/>
  <c r="Q3190" i="10" s="1"/>
  <c r="R3190" i="10" s="1"/>
  <c r="P3480" i="10"/>
  <c r="Q3480" i="10" s="1"/>
  <c r="R3480" i="10" s="1"/>
  <c r="P3387" i="10"/>
  <c r="Q3387" i="10" s="1"/>
  <c r="R3387" i="10" s="1"/>
  <c r="P3282" i="10"/>
  <c r="Q3282" i="10" s="1"/>
  <c r="R3282" i="10" s="1"/>
  <c r="P3217" i="10"/>
  <c r="Q3217" i="10" s="1"/>
  <c r="R3217" i="10" s="1"/>
  <c r="P3467" i="10"/>
  <c r="Q3467" i="10" s="1"/>
  <c r="R3467" i="10" s="1"/>
  <c r="P3373" i="10"/>
  <c r="Q3373" i="10" s="1"/>
  <c r="R3373" i="10" s="1"/>
  <c r="P3336" i="10"/>
  <c r="Q3336" i="10" s="1"/>
  <c r="R3336" i="10" s="1"/>
  <c r="P3320" i="10"/>
  <c r="Q3320" i="10" s="1"/>
  <c r="R3320" i="10" s="1"/>
  <c r="P3304" i="10"/>
  <c r="Q3304" i="10" s="1"/>
  <c r="R3304" i="10" s="1"/>
  <c r="P3242" i="10"/>
  <c r="Q3242" i="10" s="1"/>
  <c r="R3242" i="10" s="1"/>
  <c r="P3087" i="10"/>
  <c r="Q3087" i="10" s="1"/>
  <c r="R3087" i="10" s="1"/>
  <c r="P3474" i="10"/>
  <c r="Q3474" i="10" s="1"/>
  <c r="R3474" i="10" s="1"/>
  <c r="P3440" i="10"/>
  <c r="Q3440" i="10" s="1"/>
  <c r="R3440" i="10" s="1"/>
  <c r="P3424" i="10"/>
  <c r="Q3424" i="10" s="1"/>
  <c r="R3424" i="10" s="1"/>
  <c r="P3351" i="10"/>
  <c r="Q3351" i="10" s="1"/>
  <c r="R3351" i="10" s="1"/>
  <c r="P3240" i="10"/>
  <c r="Q3240" i="10" s="1"/>
  <c r="R3240" i="10" s="1"/>
  <c r="P3178" i="10"/>
  <c r="Q3178" i="10" s="1"/>
  <c r="R3178" i="10" s="1"/>
  <c r="P3401" i="10"/>
  <c r="Q3401" i="10" s="1"/>
  <c r="R3401" i="10" s="1"/>
  <c r="P3354" i="10"/>
  <c r="Q3354" i="10" s="1"/>
  <c r="R3354" i="10" s="1"/>
  <c r="P3245" i="10"/>
  <c r="Q3245" i="10" s="1"/>
  <c r="R3245" i="10" s="1"/>
  <c r="P3121" i="10"/>
  <c r="Q3121" i="10" s="1"/>
  <c r="R3121" i="10" s="1"/>
  <c r="P3074" i="10"/>
  <c r="Q3074" i="10" s="1"/>
  <c r="R3074" i="10" s="1"/>
  <c r="P3050" i="10"/>
  <c r="Q3050" i="10" s="1"/>
  <c r="R3050" i="10" s="1"/>
  <c r="P3184" i="10"/>
  <c r="Q3184" i="10" s="1"/>
  <c r="R3184" i="10" s="1"/>
  <c r="P3113" i="10"/>
  <c r="Q3113" i="10" s="1"/>
  <c r="R3113" i="10" s="1"/>
  <c r="P3187" i="10"/>
  <c r="Q3187" i="10" s="1"/>
  <c r="R3187" i="10" s="1"/>
  <c r="P3142" i="10"/>
  <c r="Q3142" i="10" s="1"/>
  <c r="R3142" i="10" s="1"/>
  <c r="P3116" i="10"/>
  <c r="Q3116" i="10" s="1"/>
  <c r="R3116" i="10" s="1"/>
  <c r="P2829" i="10"/>
  <c r="Q2829" i="10" s="1"/>
  <c r="R2829" i="10" s="1"/>
  <c r="P3132" i="10"/>
  <c r="Q3132" i="10" s="1"/>
  <c r="R3132" i="10" s="1"/>
  <c r="P2855" i="10"/>
  <c r="Q2855" i="10" s="1"/>
  <c r="R2855" i="10" s="1"/>
  <c r="P3086" i="10"/>
  <c r="Q3086" i="10" s="1"/>
  <c r="R3086" i="10" s="1"/>
  <c r="P3064" i="10"/>
  <c r="Q3064" i="10" s="1"/>
  <c r="R3064" i="10" s="1"/>
  <c r="P3045" i="10"/>
  <c r="Q3045" i="10" s="1"/>
  <c r="R3045" i="10" s="1"/>
  <c r="P3172" i="10"/>
  <c r="Q3172" i="10" s="1"/>
  <c r="R3172" i="10" s="1"/>
  <c r="P3096" i="10"/>
  <c r="Q3096" i="10" s="1"/>
  <c r="R3096" i="10" s="1"/>
  <c r="P2880" i="10"/>
  <c r="Q2880" i="10" s="1"/>
  <c r="R2880" i="10" s="1"/>
  <c r="P3147" i="10"/>
  <c r="Q3147" i="10" s="1"/>
  <c r="R3147" i="10" s="1"/>
  <c r="P3112" i="10"/>
  <c r="Q3112" i="10" s="1"/>
  <c r="R3112" i="10" s="1"/>
  <c r="P2960" i="10"/>
  <c r="Q2960" i="10" s="1"/>
  <c r="R2960" i="10" s="1"/>
  <c r="P2985" i="10"/>
  <c r="Q2985" i="10" s="1"/>
  <c r="R2985" i="10" s="1"/>
  <c r="P2888" i="10"/>
  <c r="Q2888" i="10" s="1"/>
  <c r="R2888" i="10" s="1"/>
  <c r="P2840" i="10"/>
  <c r="Q2840" i="10" s="1"/>
  <c r="R2840" i="10" s="1"/>
  <c r="P3022" i="10"/>
  <c r="Q3022" i="10" s="1"/>
  <c r="R3022" i="10" s="1"/>
  <c r="P2941" i="10"/>
  <c r="Q2941" i="10" s="1"/>
  <c r="R2941" i="10" s="1"/>
  <c r="P2925" i="10"/>
  <c r="Q2925" i="10" s="1"/>
  <c r="R2925" i="10" s="1"/>
  <c r="P2909" i="10"/>
  <c r="Q2909" i="10" s="1"/>
  <c r="R2909" i="10" s="1"/>
  <c r="P2893" i="10"/>
  <c r="Q2893" i="10" s="1"/>
  <c r="R2893" i="10" s="1"/>
  <c r="P2832" i="10"/>
  <c r="Q2832" i="10" s="1"/>
  <c r="R2832" i="10" s="1"/>
  <c r="P3013" i="10"/>
  <c r="Q3013" i="10" s="1"/>
  <c r="R3013" i="10" s="1"/>
  <c r="P2956" i="10"/>
  <c r="Q2956" i="10" s="1"/>
  <c r="R2956" i="10" s="1"/>
  <c r="P3027" i="10"/>
  <c r="Q3027" i="10" s="1"/>
  <c r="R3027" i="10" s="1"/>
  <c r="P2970" i="10"/>
  <c r="Q2970" i="10" s="1"/>
  <c r="R2970" i="10" s="1"/>
  <c r="P2845" i="10"/>
  <c r="Q2845" i="10" s="1"/>
  <c r="R2845" i="10" s="1"/>
  <c r="P3036" i="10"/>
  <c r="Q3036" i="10" s="1"/>
  <c r="R3036" i="10" s="1"/>
  <c r="P2973" i="10"/>
  <c r="Q2973" i="10" s="1"/>
  <c r="R2973" i="10" s="1"/>
  <c r="P2882" i="10"/>
  <c r="Q2882" i="10" s="1"/>
  <c r="R2882" i="10" s="1"/>
  <c r="P2841" i="10"/>
  <c r="Q2841" i="10" s="1"/>
  <c r="R2841" i="10" s="1"/>
  <c r="P3023" i="10"/>
  <c r="Q3023" i="10" s="1"/>
  <c r="R3023" i="10" s="1"/>
  <c r="P2944" i="10"/>
  <c r="Q2944" i="10" s="1"/>
  <c r="R2944" i="10" s="1"/>
  <c r="P2928" i="10"/>
  <c r="Q2928" i="10" s="1"/>
  <c r="R2928" i="10" s="1"/>
  <c r="P2912" i="10"/>
  <c r="Q2912" i="10" s="1"/>
  <c r="R2912" i="10" s="1"/>
  <c r="P2896" i="10"/>
  <c r="Q2896" i="10" s="1"/>
  <c r="R2896" i="10" s="1"/>
  <c r="P2833" i="10"/>
  <c r="Q2833" i="10" s="1"/>
  <c r="R2833" i="10" s="1"/>
  <c r="P3012" i="10"/>
  <c r="Q3012" i="10" s="1"/>
  <c r="R3012" i="10" s="1"/>
  <c r="P2953" i="10"/>
  <c r="Q2953" i="10" s="1"/>
  <c r="R2953" i="10" s="1"/>
  <c r="P2803" i="10"/>
  <c r="Q2803" i="10" s="1"/>
  <c r="R2803" i="10" s="1"/>
  <c r="P2738" i="10"/>
  <c r="Q2738" i="10" s="1"/>
  <c r="R2738" i="10" s="1"/>
  <c r="P2716" i="10"/>
  <c r="Q2716" i="10" s="1"/>
  <c r="R2716" i="10" s="1"/>
  <c r="P2806" i="10"/>
  <c r="Q2806" i="10" s="1"/>
  <c r="R2806" i="10" s="1"/>
  <c r="P2751" i="10"/>
  <c r="Q2751" i="10" s="1"/>
  <c r="R2751" i="10" s="1"/>
  <c r="P2813" i="10"/>
  <c r="Q2813" i="10" s="1"/>
  <c r="R2813" i="10" s="1"/>
  <c r="P2760" i="10"/>
  <c r="Q2760" i="10" s="1"/>
  <c r="R2760" i="10" s="1"/>
  <c r="P2592" i="10"/>
  <c r="Q2592" i="10" s="1"/>
  <c r="R2592" i="10" s="1"/>
  <c r="P2770" i="10"/>
  <c r="Q2770" i="10" s="1"/>
  <c r="R2770" i="10" s="1"/>
  <c r="P2731" i="10"/>
  <c r="Q2731" i="10" s="1"/>
  <c r="R2731" i="10" s="1"/>
  <c r="P2644" i="10"/>
  <c r="Q2644" i="10" s="1"/>
  <c r="R2644" i="10" s="1"/>
  <c r="P2768" i="10"/>
  <c r="Q2768" i="10" s="1"/>
  <c r="R2768" i="10" s="1"/>
  <c r="P2586" i="10"/>
  <c r="Q2586" i="10" s="1"/>
  <c r="R2586" i="10" s="1"/>
  <c r="P2758" i="10"/>
  <c r="Q2758" i="10" s="1"/>
  <c r="R2758" i="10" s="1"/>
  <c r="P2692" i="10"/>
  <c r="Q2692" i="10" s="1"/>
  <c r="R2692" i="10" s="1"/>
  <c r="P2789" i="10"/>
  <c r="Q2789" i="10" s="1"/>
  <c r="R2789" i="10" s="1"/>
  <c r="P2700" i="10"/>
  <c r="Q2700" i="10" s="1"/>
  <c r="R2700" i="10" s="1"/>
  <c r="P2639" i="10"/>
  <c r="Q2639" i="10" s="1"/>
  <c r="R2639" i="10" s="1"/>
  <c r="P2575" i="10"/>
  <c r="Q2575" i="10" s="1"/>
  <c r="R2575" i="10" s="1"/>
  <c r="P2666" i="10"/>
  <c r="Q2666" i="10" s="1"/>
  <c r="R2666" i="10" s="1"/>
  <c r="P2612" i="10"/>
  <c r="Q2612" i="10" s="1"/>
  <c r="R2612" i="10" s="1"/>
  <c r="P2552" i="10"/>
  <c r="Q2552" i="10" s="1"/>
  <c r="R2552" i="10" s="1"/>
  <c r="P2661" i="10"/>
  <c r="Q2661" i="10" s="1"/>
  <c r="R2661" i="10" s="1"/>
  <c r="P2590" i="10"/>
  <c r="Q2590" i="10" s="1"/>
  <c r="R2590" i="10" s="1"/>
  <c r="P2667" i="10"/>
  <c r="Q2667" i="10" s="1"/>
  <c r="R2667" i="10" s="1"/>
  <c r="P2600" i="10"/>
  <c r="Q2600" i="10" s="1"/>
  <c r="R2600" i="10" s="1"/>
  <c r="P2556" i="10"/>
  <c r="Q2556" i="10" s="1"/>
  <c r="R2556" i="10" s="1"/>
  <c r="P2651" i="10"/>
  <c r="Q2651" i="10" s="1"/>
  <c r="R2651" i="10" s="1"/>
  <c r="P2585" i="10"/>
  <c r="Q2585" i="10" s="1"/>
  <c r="R2585" i="10" s="1"/>
  <c r="P2671" i="10"/>
  <c r="Q2671" i="10" s="1"/>
  <c r="R2671" i="10" s="1"/>
  <c r="P2607" i="10"/>
  <c r="Q2607" i="10" s="1"/>
  <c r="R2607" i="10" s="1"/>
  <c r="P2571" i="10"/>
  <c r="Q2571" i="10" s="1"/>
  <c r="R2571" i="10" s="1"/>
  <c r="P2649" i="10"/>
  <c r="Q2649" i="10" s="1"/>
  <c r="R2649" i="10" s="1"/>
  <c r="P2566" i="10"/>
  <c r="Q2566" i="10" s="1"/>
  <c r="R2566" i="10" s="1"/>
  <c r="P2444" i="10"/>
  <c r="Q2444" i="10" s="1"/>
  <c r="R2444" i="10" s="1"/>
  <c r="P2469" i="10"/>
  <c r="Q2469" i="10" s="1"/>
  <c r="R2469" i="10" s="1"/>
  <c r="P2462" i="10"/>
  <c r="Q2462" i="10" s="1"/>
  <c r="R2462" i="10" s="1"/>
  <c r="P2532" i="10"/>
  <c r="Q2532" i="10" s="1"/>
  <c r="R2532" i="10" s="1"/>
  <c r="P2452" i="10"/>
  <c r="Q2452" i="10" s="1"/>
  <c r="R2452" i="10" s="1"/>
  <c r="P2486" i="10"/>
  <c r="Q2486" i="10" s="1"/>
  <c r="R2486" i="10" s="1"/>
  <c r="P2443" i="10"/>
  <c r="Q2443" i="10" s="1"/>
  <c r="R2443" i="10" s="1"/>
  <c r="P2533" i="10"/>
  <c r="Q2533" i="10" s="1"/>
  <c r="R2533" i="10" s="1"/>
  <c r="P2324" i="10"/>
  <c r="Q2324" i="10" s="1"/>
  <c r="R2324" i="10" s="1"/>
  <c r="P2481" i="10"/>
  <c r="Q2481" i="10" s="1"/>
  <c r="R2481" i="10" s="1"/>
  <c r="P2549" i="10"/>
  <c r="Q2549" i="10" s="1"/>
  <c r="R2549" i="10" s="1"/>
  <c r="P2508" i="10"/>
  <c r="Q2508" i="10" s="1"/>
  <c r="R2508" i="10" s="1"/>
  <c r="P2500" i="10"/>
  <c r="Q2500" i="10" s="1"/>
  <c r="R2500" i="10" s="1"/>
  <c r="P2457" i="10"/>
  <c r="Q2457" i="10" s="1"/>
  <c r="R2457" i="10" s="1"/>
  <c r="P2395" i="10"/>
  <c r="Q2395" i="10" s="1"/>
  <c r="R2395" i="10" s="1"/>
  <c r="P2338" i="10"/>
  <c r="Q2338" i="10" s="1"/>
  <c r="R2338" i="10" s="1"/>
  <c r="P2194" i="10"/>
  <c r="Q2194" i="10" s="1"/>
  <c r="R2194" i="10" s="1"/>
  <c r="P2393" i="10"/>
  <c r="Q2393" i="10" s="1"/>
  <c r="R2393" i="10" s="1"/>
  <c r="P2320" i="10"/>
  <c r="Q2320" i="10" s="1"/>
  <c r="R2320" i="10" s="1"/>
  <c r="P2425" i="10"/>
  <c r="Q2425" i="10" s="1"/>
  <c r="R2425" i="10" s="1"/>
  <c r="P2344" i="10"/>
  <c r="Q2344" i="10" s="1"/>
  <c r="R2344" i="10" s="1"/>
  <c r="P2413" i="10"/>
  <c r="Q2413" i="10" s="1"/>
  <c r="R2413" i="10" s="1"/>
  <c r="P2371" i="10"/>
  <c r="Q2371" i="10" s="1"/>
  <c r="R2371" i="10" s="1"/>
  <c r="P2314" i="10"/>
  <c r="Q2314" i="10" s="1"/>
  <c r="R2314" i="10" s="1"/>
  <c r="P2441" i="10"/>
  <c r="Q2441" i="10" s="1"/>
  <c r="R2441" i="10" s="1"/>
  <c r="P2384" i="10"/>
  <c r="Q2384" i="10" s="1"/>
  <c r="R2384" i="10" s="1"/>
  <c r="P2325" i="10"/>
  <c r="Q2325" i="10" s="1"/>
  <c r="R2325" i="10" s="1"/>
  <c r="P2408" i="10"/>
  <c r="Q2408" i="10" s="1"/>
  <c r="R2408" i="10" s="1"/>
  <c r="P2361" i="10"/>
  <c r="Q2361" i="10" s="1"/>
  <c r="R2361" i="10" s="1"/>
  <c r="P2424" i="10"/>
  <c r="Q2424" i="10" s="1"/>
  <c r="R2424" i="10" s="1"/>
  <c r="P2348" i="10"/>
  <c r="Q2348" i="10" s="1"/>
  <c r="R2348" i="10" s="1"/>
  <c r="P2274" i="10"/>
  <c r="Q2274" i="10" s="1"/>
  <c r="R2274" i="10" s="1"/>
  <c r="P2219" i="10"/>
  <c r="Q2219" i="10" s="1"/>
  <c r="R2219" i="10" s="1"/>
  <c r="P2077" i="10"/>
  <c r="Q2077" i="10" s="1"/>
  <c r="R2077" i="10" s="1"/>
  <c r="P2235" i="10"/>
  <c r="Q2235" i="10" s="1"/>
  <c r="R2235" i="10" s="1"/>
  <c r="P2137" i="10"/>
  <c r="Q2137" i="10" s="1"/>
  <c r="R2137" i="10" s="1"/>
  <c r="P2278" i="10"/>
  <c r="Q2278" i="10" s="1"/>
  <c r="R2278" i="10" s="1"/>
  <c r="P2217" i="10"/>
  <c r="Q2217" i="10" s="1"/>
  <c r="R2217" i="10" s="1"/>
  <c r="P2081" i="10"/>
  <c r="Q2081" i="10" s="1"/>
  <c r="R2081" i="10" s="1"/>
  <c r="P2259" i="10"/>
  <c r="Q2259" i="10" s="1"/>
  <c r="R2259" i="10" s="1"/>
  <c r="P2191" i="10"/>
  <c r="Q2191" i="10" s="1"/>
  <c r="R2191" i="10" s="1"/>
  <c r="P2292" i="10"/>
  <c r="Q2292" i="10" s="1"/>
  <c r="R2292" i="10" s="1"/>
  <c r="P2215" i="10"/>
  <c r="Q2215" i="10" s="1"/>
  <c r="R2215" i="10" s="1"/>
  <c r="P2284" i="10"/>
  <c r="Q2284" i="10" s="1"/>
  <c r="R2284" i="10" s="1"/>
  <c r="P2228" i="10"/>
  <c r="Q2228" i="10" s="1"/>
  <c r="R2228" i="10" s="1"/>
  <c r="P2184" i="10"/>
  <c r="Q2184" i="10" s="1"/>
  <c r="R2184" i="10" s="1"/>
  <c r="P2295" i="10"/>
  <c r="Q2295" i="10" s="1"/>
  <c r="R2295" i="10" s="1"/>
  <c r="P2204" i="10"/>
  <c r="Q2204" i="10" s="1"/>
  <c r="R2204" i="10" s="1"/>
  <c r="P2124" i="10"/>
  <c r="Q2124" i="10" s="1"/>
  <c r="R2124" i="10" s="1"/>
  <c r="P2131" i="10"/>
  <c r="Q2131" i="10" s="1"/>
  <c r="R2131" i="10" s="1"/>
  <c r="P2039" i="10"/>
  <c r="Q2039" i="10" s="1"/>
  <c r="R2039" i="10" s="1"/>
  <c r="P2023" i="10"/>
  <c r="Q2023" i="10" s="1"/>
  <c r="R2023" i="10" s="1"/>
  <c r="P2007" i="10"/>
  <c r="Q2007" i="10" s="1"/>
  <c r="R2007" i="10" s="1"/>
  <c r="P2164" i="10"/>
  <c r="Q2164" i="10" s="1"/>
  <c r="R2164" i="10" s="1"/>
  <c r="P2059" i="10"/>
  <c r="Q2059" i="10" s="1"/>
  <c r="R2059" i="10" s="1"/>
  <c r="P2097" i="10"/>
  <c r="Q2097" i="10" s="1"/>
  <c r="R2097" i="10" s="1"/>
  <c r="P2152" i="10"/>
  <c r="Q2152" i="10" s="1"/>
  <c r="R2152" i="10" s="1"/>
  <c r="P2136" i="10"/>
  <c r="Q2136" i="10" s="1"/>
  <c r="R2136" i="10" s="1"/>
  <c r="P2106" i="10"/>
  <c r="Q2106" i="10" s="1"/>
  <c r="R2106" i="10" s="1"/>
  <c r="P2076" i="10"/>
  <c r="Q2076" i="10" s="1"/>
  <c r="R2076" i="10" s="1"/>
  <c r="P2095" i="10"/>
  <c r="Q2095" i="10" s="1"/>
  <c r="R2095" i="10" s="1"/>
  <c r="P2032" i="10"/>
  <c r="Q2032" i="10" s="1"/>
  <c r="R2032" i="10" s="1"/>
  <c r="P2016" i="10"/>
  <c r="Q2016" i="10" s="1"/>
  <c r="R2016" i="10" s="1"/>
  <c r="P2175" i="10"/>
  <c r="Q2175" i="10" s="1"/>
  <c r="R2175" i="10" s="1"/>
  <c r="P2159" i="10"/>
  <c r="Q2159" i="10" s="1"/>
  <c r="R2159" i="10" s="1"/>
  <c r="P2066" i="10"/>
  <c r="Q2066" i="10" s="1"/>
  <c r="R2066" i="10" s="1"/>
  <c r="P3855" i="10"/>
  <c r="Q3855" i="10" s="1"/>
  <c r="R3855" i="10" s="1"/>
  <c r="P3989" i="10"/>
  <c r="Q3989" i="10" s="1"/>
  <c r="R3989" i="10" s="1"/>
  <c r="P3909" i="10"/>
  <c r="Q3909" i="10" s="1"/>
  <c r="R3909" i="10" s="1"/>
  <c r="P3840" i="10"/>
  <c r="Q3840" i="10" s="1"/>
  <c r="R3840" i="10" s="1"/>
  <c r="P3819" i="10"/>
  <c r="Q3819" i="10" s="1"/>
  <c r="R3819" i="10" s="1"/>
  <c r="P3940" i="10"/>
  <c r="Q3940" i="10" s="1"/>
  <c r="R3940" i="10" s="1"/>
  <c r="P3347" i="10"/>
  <c r="Q3347" i="10" s="1"/>
  <c r="R3347" i="10" s="1"/>
  <c r="P3583" i="10"/>
  <c r="Q3583" i="10" s="1"/>
  <c r="R3583" i="10" s="1"/>
  <c r="P3789" i="10"/>
  <c r="Q3789" i="10" s="1"/>
  <c r="R3789" i="10" s="1"/>
  <c r="P3747" i="10"/>
  <c r="Q3747" i="10" s="1"/>
  <c r="R3747" i="10" s="1"/>
  <c r="P3636" i="10"/>
  <c r="Q3636" i="10" s="1"/>
  <c r="R3636" i="10" s="1"/>
  <c r="P3612" i="10"/>
  <c r="Q3612" i="10" s="1"/>
  <c r="R3612" i="10" s="1"/>
  <c r="P3335" i="10"/>
  <c r="Q3335" i="10" s="1"/>
  <c r="R3335" i="10" s="1"/>
  <c r="P3435" i="10"/>
  <c r="Q3435" i="10" s="1"/>
  <c r="R3435" i="10" s="1"/>
  <c r="P3094" i="10"/>
  <c r="Q3094" i="10" s="1"/>
  <c r="R3094" i="10" s="1"/>
  <c r="P3344" i="10"/>
  <c r="Q3344" i="10" s="1"/>
  <c r="R3344" i="10" s="1"/>
  <c r="P3448" i="10"/>
  <c r="Q3448" i="10" s="1"/>
  <c r="R3448" i="10" s="1"/>
  <c r="P3462" i="10"/>
  <c r="Q3462" i="10" s="1"/>
  <c r="R3462" i="10" s="1"/>
  <c r="P3042" i="10"/>
  <c r="Q3042" i="10" s="1"/>
  <c r="R3042" i="10" s="1"/>
  <c r="P3068" i="10"/>
  <c r="Q3068" i="10" s="1"/>
  <c r="R3068" i="10" s="1"/>
  <c r="P2844" i="10"/>
  <c r="Q2844" i="10" s="1"/>
  <c r="R2844" i="10" s="1"/>
  <c r="P3084" i="10"/>
  <c r="Q3084" i="10" s="1"/>
  <c r="R3084" i="10" s="1"/>
  <c r="P2990" i="10"/>
  <c r="Q2990" i="10" s="1"/>
  <c r="R2990" i="10" s="1"/>
  <c r="P2701" i="10"/>
  <c r="Q2701" i="10" s="1"/>
  <c r="R2701" i="10" s="1"/>
  <c r="P2868" i="10"/>
  <c r="Q2868" i="10" s="1"/>
  <c r="R2868" i="10" s="1"/>
  <c r="P3009" i="10"/>
  <c r="Q3009" i="10" s="1"/>
  <c r="R3009" i="10" s="1"/>
  <c r="P2991" i="10"/>
  <c r="Q2991" i="10" s="1"/>
  <c r="R2991" i="10" s="1"/>
  <c r="P3812" i="10"/>
  <c r="Q3812" i="10" s="1"/>
  <c r="R3812" i="10" s="1"/>
  <c r="P4003" i="10"/>
  <c r="Q4003" i="10" s="1"/>
  <c r="R4003" i="10" s="1"/>
  <c r="P3955" i="10"/>
  <c r="Q3955" i="10" s="1"/>
  <c r="R3955" i="10" s="1"/>
  <c r="P3875" i="10"/>
  <c r="Q3875" i="10" s="1"/>
  <c r="R3875" i="10" s="1"/>
  <c r="P3807" i="10"/>
  <c r="Q3807" i="10" s="1"/>
  <c r="R3807" i="10" s="1"/>
  <c r="P4002" i="10"/>
  <c r="Q4002" i="10" s="1"/>
  <c r="R4002" i="10" s="1"/>
  <c r="P3954" i="10"/>
  <c r="Q3954" i="10" s="1"/>
  <c r="R3954" i="10" s="1"/>
  <c r="P3874" i="10"/>
  <c r="Q3874" i="10" s="1"/>
  <c r="R3874" i="10" s="1"/>
  <c r="P3745" i="10"/>
  <c r="Q3745" i="10" s="1"/>
  <c r="R3745" i="10" s="1"/>
  <c r="P3581" i="10"/>
  <c r="Q3581" i="10" s="1"/>
  <c r="R3581" i="10" s="1"/>
  <c r="P3512" i="10"/>
  <c r="Q3512" i="10" s="1"/>
  <c r="R3512" i="10" s="1"/>
  <c r="P3542" i="10"/>
  <c r="Q3542" i="10" s="1"/>
  <c r="R3542" i="10" s="1"/>
  <c r="P3682" i="10"/>
  <c r="Q3682" i="10" s="1"/>
  <c r="R3682" i="10" s="1"/>
  <c r="P3556" i="10"/>
  <c r="Q3556" i="10" s="1"/>
  <c r="R3556" i="10" s="1"/>
  <c r="P3545" i="10"/>
  <c r="Q3545" i="10" s="1"/>
  <c r="R3545" i="10" s="1"/>
  <c r="P3364" i="10"/>
  <c r="Q3364" i="10" s="1"/>
  <c r="R3364" i="10" s="1"/>
  <c r="P3243" i="10"/>
  <c r="Q3243" i="10" s="1"/>
  <c r="R3243" i="10" s="1"/>
  <c r="P3412" i="10"/>
  <c r="Q3412" i="10" s="1"/>
  <c r="R3412" i="10" s="1"/>
  <c r="P3269" i="10"/>
  <c r="Q3269" i="10" s="1"/>
  <c r="R3269" i="10" s="1"/>
  <c r="P3346" i="10"/>
  <c r="Q3346" i="10" s="1"/>
  <c r="R3346" i="10" s="1"/>
  <c r="P3326" i="10"/>
  <c r="Q3326" i="10" s="1"/>
  <c r="R3326" i="10" s="1"/>
  <c r="P3430" i="10"/>
  <c r="Q3430" i="10" s="1"/>
  <c r="R3430" i="10" s="1"/>
  <c r="P3455" i="10"/>
  <c r="Q3455" i="10" s="1"/>
  <c r="R3455" i="10" s="1"/>
  <c r="P3040" i="10"/>
  <c r="Q3040" i="10" s="1"/>
  <c r="R3040" i="10" s="1"/>
  <c r="P3129" i="10"/>
  <c r="Q3129" i="10" s="1"/>
  <c r="R3129" i="10" s="1"/>
  <c r="P3075" i="10"/>
  <c r="Q3075" i="10" s="1"/>
  <c r="R3075" i="10" s="1"/>
  <c r="P3153" i="10"/>
  <c r="Q3153" i="10" s="1"/>
  <c r="R3153" i="10" s="1"/>
  <c r="P2867" i="10"/>
  <c r="Q2867" i="10" s="1"/>
  <c r="R2867" i="10" s="1"/>
  <c r="P2899" i="10"/>
  <c r="Q2899" i="10" s="1"/>
  <c r="R2899" i="10" s="1"/>
  <c r="P2972" i="10"/>
  <c r="Q2972" i="10" s="1"/>
  <c r="R2972" i="10" s="1"/>
  <c r="P2769" i="10"/>
  <c r="Q2769" i="10" s="1"/>
  <c r="R2769" i="10" s="1"/>
  <c r="P2982" i="10"/>
  <c r="Q2982" i="10" s="1"/>
  <c r="R2982" i="10" s="1"/>
  <c r="P3030" i="10"/>
  <c r="Q3030" i="10" s="1"/>
  <c r="R3030" i="10" s="1"/>
  <c r="P2636" i="10"/>
  <c r="Q2636" i="10" s="1"/>
  <c r="R2636" i="10" s="1"/>
  <c r="P2795" i="10"/>
  <c r="Q2795" i="10" s="1"/>
  <c r="R2795" i="10" s="1"/>
  <c r="P2721" i="10"/>
  <c r="Q2721" i="10" s="1"/>
  <c r="R2721" i="10" s="1"/>
  <c r="P2322" i="10"/>
  <c r="Q2322" i="10" s="1"/>
  <c r="R2322" i="10" s="1"/>
  <c r="P2621" i="10"/>
  <c r="Q2621" i="10" s="1"/>
  <c r="R2621" i="10" s="1"/>
  <c r="P2677" i="10"/>
  <c r="Q2677" i="10" s="1"/>
  <c r="R2677" i="10" s="1"/>
  <c r="P2674" i="10"/>
  <c r="Q2674" i="10" s="1"/>
  <c r="R2674" i="10" s="1"/>
  <c r="P2510" i="10"/>
  <c r="Q2510" i="10" s="1"/>
  <c r="R2510" i="10" s="1"/>
  <c r="P2547" i="10"/>
  <c r="Q2547" i="10" s="1"/>
  <c r="R2547" i="10" s="1"/>
  <c r="P2503" i="10"/>
  <c r="Q2503" i="10" s="1"/>
  <c r="R2503" i="10" s="1"/>
  <c r="P2315" i="10"/>
  <c r="Q2315" i="10" s="1"/>
  <c r="R2315" i="10" s="1"/>
  <c r="P2438" i="10"/>
  <c r="Q2438" i="10" s="1"/>
  <c r="R2438" i="10" s="1"/>
  <c r="P2342" i="10"/>
  <c r="Q2342" i="10" s="1"/>
  <c r="R2342" i="10" s="1"/>
  <c r="P2149" i="10"/>
  <c r="Q2149" i="10" s="1"/>
  <c r="R2149" i="10" s="1"/>
  <c r="P2190" i="10"/>
  <c r="Q2190" i="10" s="1"/>
  <c r="R2190" i="10" s="1"/>
  <c r="P2272" i="10"/>
  <c r="Q2272" i="10" s="1"/>
  <c r="R2272" i="10" s="1"/>
  <c r="P2250" i="10"/>
  <c r="Q2250" i="10" s="1"/>
  <c r="R2250" i="10" s="1"/>
  <c r="P2079" i="10"/>
  <c r="Q2079" i="10" s="1"/>
  <c r="R2079" i="10" s="1"/>
  <c r="P2058" i="10"/>
  <c r="Q2058" i="10" s="1"/>
  <c r="R2058" i="10" s="1"/>
  <c r="P2029" i="10"/>
  <c r="Q2029" i="10" s="1"/>
  <c r="R2029" i="10" s="1"/>
  <c r="P2170" i="10"/>
  <c r="Q2170" i="10" s="1"/>
  <c r="R2170" i="10" s="1"/>
  <c r="P2125" i="10"/>
  <c r="Q2125" i="10" s="1"/>
  <c r="R2125" i="10" s="1"/>
  <c r="P2142" i="10"/>
  <c r="Q2142" i="10" s="1"/>
  <c r="R2142" i="10" s="1"/>
  <c r="P2082" i="10"/>
  <c r="Q2082" i="10" s="1"/>
  <c r="R2082" i="10" s="1"/>
  <c r="P2043" i="10"/>
  <c r="Q2043" i="10" s="1"/>
  <c r="R2043" i="10" s="1"/>
  <c r="P3665" i="10"/>
  <c r="Q3665" i="10" s="1"/>
  <c r="R3665" i="10" s="1"/>
  <c r="P3755" i="10"/>
  <c r="Q3755" i="10" s="1"/>
  <c r="R3755" i="10" s="1"/>
  <c r="P3562" i="10"/>
  <c r="Q3562" i="10" s="1"/>
  <c r="R3562" i="10" s="1"/>
  <c r="P3844" i="10"/>
  <c r="Q3844" i="10" s="1"/>
  <c r="R3844" i="10" s="1"/>
  <c r="P3691" i="10"/>
  <c r="Q3691" i="10" s="1"/>
  <c r="R3691" i="10" s="1"/>
  <c r="P3800" i="10"/>
  <c r="Q3800" i="10" s="1"/>
  <c r="R3800" i="10" s="1"/>
  <c r="P3995" i="10"/>
  <c r="Q3995" i="10" s="1"/>
  <c r="R3995" i="10" s="1"/>
  <c r="P3979" i="10"/>
  <c r="Q3979" i="10" s="1"/>
  <c r="R3979" i="10" s="1"/>
  <c r="P3963" i="10"/>
  <c r="Q3963" i="10" s="1"/>
  <c r="R3963" i="10" s="1"/>
  <c r="P3947" i="10"/>
  <c r="Q3947" i="10" s="1"/>
  <c r="R3947" i="10" s="1"/>
  <c r="P3931" i="10"/>
  <c r="Q3931" i="10" s="1"/>
  <c r="R3931" i="10" s="1"/>
  <c r="P3915" i="10"/>
  <c r="Q3915" i="10" s="1"/>
  <c r="R3915" i="10" s="1"/>
  <c r="P3899" i="10"/>
  <c r="Q3899" i="10" s="1"/>
  <c r="R3899" i="10" s="1"/>
  <c r="P3883" i="10"/>
  <c r="Q3883" i="10" s="1"/>
  <c r="R3883" i="10" s="1"/>
  <c r="P3867" i="10"/>
  <c r="Q3867" i="10" s="1"/>
  <c r="R3867" i="10" s="1"/>
  <c r="P3805" i="10"/>
  <c r="Q3805" i="10" s="1"/>
  <c r="R3805" i="10" s="1"/>
  <c r="P3637" i="10"/>
  <c r="Q3637" i="10" s="1"/>
  <c r="R3637" i="10" s="1"/>
  <c r="P3863" i="10"/>
  <c r="Q3863" i="10" s="1"/>
  <c r="R3863" i="10" s="1"/>
  <c r="P3679" i="10"/>
  <c r="Q3679" i="10" s="1"/>
  <c r="R3679" i="10" s="1"/>
  <c r="P3845" i="10"/>
  <c r="Q3845" i="10" s="1"/>
  <c r="R3845" i="10" s="1"/>
  <c r="P3778" i="10"/>
  <c r="Q3778" i="10" s="1"/>
  <c r="R3778" i="10" s="1"/>
  <c r="P3625" i="10"/>
  <c r="Q3625" i="10" s="1"/>
  <c r="R3625" i="10" s="1"/>
  <c r="P3836" i="10"/>
  <c r="Q3836" i="10" s="1"/>
  <c r="R3836" i="10" s="1"/>
  <c r="P3699" i="10"/>
  <c r="Q3699" i="10" s="1"/>
  <c r="R3699" i="10" s="1"/>
  <c r="P3568" i="10"/>
  <c r="Q3568" i="10" s="1"/>
  <c r="R3568" i="10" s="1"/>
  <c r="P3994" i="10"/>
  <c r="Q3994" i="10" s="1"/>
  <c r="R3994" i="10" s="1"/>
  <c r="P3978" i="10"/>
  <c r="Q3978" i="10" s="1"/>
  <c r="R3978" i="10" s="1"/>
  <c r="P3962" i="10"/>
  <c r="Q3962" i="10" s="1"/>
  <c r="R3962" i="10" s="1"/>
  <c r="P3946" i="10"/>
  <c r="Q3946" i="10" s="1"/>
  <c r="R3946" i="10" s="1"/>
  <c r="P3930" i="10"/>
  <c r="Q3930" i="10" s="1"/>
  <c r="R3930" i="10" s="1"/>
  <c r="P3914" i="10"/>
  <c r="Q3914" i="10" s="1"/>
  <c r="R3914" i="10" s="1"/>
  <c r="P3898" i="10"/>
  <c r="Q3898" i="10" s="1"/>
  <c r="R3898" i="10" s="1"/>
  <c r="P3882" i="10"/>
  <c r="Q3882" i="10" s="1"/>
  <c r="R3882" i="10" s="1"/>
  <c r="P3866" i="10"/>
  <c r="Q3866" i="10" s="1"/>
  <c r="R3866" i="10" s="1"/>
  <c r="P3804" i="10"/>
  <c r="Q3804" i="10" s="1"/>
  <c r="R3804" i="10" s="1"/>
  <c r="P3645" i="10"/>
  <c r="Q3645" i="10" s="1"/>
  <c r="R3645" i="10" s="1"/>
  <c r="P3773" i="10"/>
  <c r="Q3773" i="10" s="1"/>
  <c r="R3773" i="10" s="1"/>
  <c r="P3591" i="10"/>
  <c r="Q3591" i="10" s="1"/>
  <c r="R3591" i="10" s="1"/>
  <c r="P3541" i="10"/>
  <c r="Q3541" i="10" s="1"/>
  <c r="R3541" i="10" s="1"/>
  <c r="P3508" i="10"/>
  <c r="Q3508" i="10" s="1"/>
  <c r="R3508" i="10" s="1"/>
  <c r="P3783" i="10"/>
  <c r="Q3783" i="10" s="1"/>
  <c r="R3783" i="10" s="1"/>
  <c r="P3613" i="10"/>
  <c r="Q3613" i="10" s="1"/>
  <c r="R3613" i="10" s="1"/>
  <c r="P3500" i="10"/>
  <c r="Q3500" i="10" s="1"/>
  <c r="R3500" i="10" s="1"/>
  <c r="P3750" i="10"/>
  <c r="Q3750" i="10" s="1"/>
  <c r="R3750" i="10" s="1"/>
  <c r="P3579" i="10"/>
  <c r="Q3579" i="10" s="1"/>
  <c r="R3579" i="10" s="1"/>
  <c r="P3531" i="10"/>
  <c r="Q3531" i="10" s="1"/>
  <c r="R3531" i="10" s="1"/>
  <c r="P3281" i="10"/>
  <c r="Q3281" i="10" s="1"/>
  <c r="R3281" i="10" s="1"/>
  <c r="P3760" i="10"/>
  <c r="Q3760" i="10" s="1"/>
  <c r="R3760" i="10" s="1"/>
  <c r="P3575" i="10"/>
  <c r="Q3575" i="10" s="1"/>
  <c r="R3575" i="10" s="1"/>
  <c r="P3485" i="10"/>
  <c r="Q3485" i="10" s="1"/>
  <c r="R3485" i="10" s="1"/>
  <c r="P3770" i="10"/>
  <c r="Q3770" i="10" s="1"/>
  <c r="R3770" i="10" s="1"/>
  <c r="P3722" i="10"/>
  <c r="Q3722" i="10" s="1"/>
  <c r="R3722" i="10" s="1"/>
  <c r="P3706" i="10"/>
  <c r="Q3706" i="10" s="1"/>
  <c r="R3706" i="10" s="1"/>
  <c r="P3690" i="10"/>
  <c r="Q3690" i="10" s="1"/>
  <c r="R3690" i="10" s="1"/>
  <c r="P3674" i="10"/>
  <c r="Q3674" i="10" s="1"/>
  <c r="R3674" i="10" s="1"/>
  <c r="P3658" i="10"/>
  <c r="Q3658" i="10" s="1"/>
  <c r="R3658" i="10" s="1"/>
  <c r="P3642" i="10"/>
  <c r="Q3642" i="10" s="1"/>
  <c r="R3642" i="10" s="1"/>
  <c r="P3626" i="10"/>
  <c r="Q3626" i="10" s="1"/>
  <c r="R3626" i="10" s="1"/>
  <c r="P3586" i="10"/>
  <c r="Q3586" i="10" s="1"/>
  <c r="R3586" i="10" s="1"/>
  <c r="P3535" i="10"/>
  <c r="Q3535" i="10" s="1"/>
  <c r="R3535" i="10" s="1"/>
  <c r="P3128" i="10"/>
  <c r="Q3128" i="10" s="1"/>
  <c r="R3128" i="10" s="1"/>
  <c r="P3741" i="10"/>
  <c r="Q3741" i="10" s="1"/>
  <c r="R3741" i="10" s="1"/>
  <c r="P3567" i="10"/>
  <c r="Q3567" i="10" s="1"/>
  <c r="R3567" i="10" s="1"/>
  <c r="P3513" i="10"/>
  <c r="Q3513" i="10" s="1"/>
  <c r="R3513" i="10" s="1"/>
  <c r="P3742" i="10"/>
  <c r="Q3742" i="10" s="1"/>
  <c r="R3742" i="10" s="1"/>
  <c r="P3576" i="10"/>
  <c r="Q3576" i="10" s="1"/>
  <c r="R3576" i="10" s="1"/>
  <c r="P3209" i="10"/>
  <c r="Q3209" i="10" s="1"/>
  <c r="R3209" i="10" s="1"/>
  <c r="P3391" i="10"/>
  <c r="Q3391" i="10" s="1"/>
  <c r="R3391" i="10" s="1"/>
  <c r="P3341" i="10"/>
  <c r="Q3341" i="10" s="1"/>
  <c r="R3341" i="10" s="1"/>
  <c r="P3325" i="10"/>
  <c r="Q3325" i="10" s="1"/>
  <c r="R3325" i="10" s="1"/>
  <c r="P3309" i="10"/>
  <c r="Q3309" i="10" s="1"/>
  <c r="R3309" i="10" s="1"/>
  <c r="P3274" i="10"/>
  <c r="Q3274" i="10" s="1"/>
  <c r="R3274" i="10" s="1"/>
  <c r="P3214" i="10"/>
  <c r="Q3214" i="10" s="1"/>
  <c r="R3214" i="10" s="1"/>
  <c r="P3492" i="10"/>
  <c r="Q3492" i="10" s="1"/>
  <c r="R3492" i="10" s="1"/>
  <c r="P3459" i="10"/>
  <c r="Q3459" i="10" s="1"/>
  <c r="R3459" i="10" s="1"/>
  <c r="P3441" i="10"/>
  <c r="Q3441" i="10" s="1"/>
  <c r="R3441" i="10" s="1"/>
  <c r="P3425" i="10"/>
  <c r="Q3425" i="10" s="1"/>
  <c r="R3425" i="10" s="1"/>
  <c r="P3352" i="10"/>
  <c r="Q3352" i="10" s="1"/>
  <c r="R3352" i="10" s="1"/>
  <c r="P3228" i="10"/>
  <c r="Q3228" i="10" s="1"/>
  <c r="R3228" i="10" s="1"/>
  <c r="P3502" i="10"/>
  <c r="Q3502" i="10" s="1"/>
  <c r="R3502" i="10" s="1"/>
  <c r="P3389" i="10"/>
  <c r="Q3389" i="10" s="1"/>
  <c r="R3389" i="10" s="1"/>
  <c r="P3350" i="10"/>
  <c r="Q3350" i="10" s="1"/>
  <c r="R3350" i="10" s="1"/>
  <c r="P3251" i="10"/>
  <c r="Q3251" i="10" s="1"/>
  <c r="R3251" i="10" s="1"/>
  <c r="P3180" i="10"/>
  <c r="Q3180" i="10" s="1"/>
  <c r="R3180" i="10" s="1"/>
  <c r="P3477" i="10"/>
  <c r="Q3477" i="10" s="1"/>
  <c r="R3477" i="10" s="1"/>
  <c r="P3385" i="10"/>
  <c r="Q3385" i="10" s="1"/>
  <c r="R3385" i="10" s="1"/>
  <c r="P3275" i="10"/>
  <c r="Q3275" i="10" s="1"/>
  <c r="R3275" i="10" s="1"/>
  <c r="P3208" i="10"/>
  <c r="Q3208" i="10" s="1"/>
  <c r="R3208" i="10" s="1"/>
  <c r="P3464" i="10"/>
  <c r="Q3464" i="10" s="1"/>
  <c r="R3464" i="10" s="1"/>
  <c r="P3363" i="10"/>
  <c r="Q3363" i="10" s="1"/>
  <c r="R3363" i="10" s="1"/>
  <c r="P3334" i="10"/>
  <c r="Q3334" i="10" s="1"/>
  <c r="R3334" i="10" s="1"/>
  <c r="P3318" i="10"/>
  <c r="Q3318" i="10" s="1"/>
  <c r="R3318" i="10" s="1"/>
  <c r="P3302" i="10"/>
  <c r="Q3302" i="10" s="1"/>
  <c r="R3302" i="10" s="1"/>
  <c r="P3239" i="10"/>
  <c r="Q3239" i="10" s="1"/>
  <c r="R3239" i="10" s="1"/>
  <c r="P3504" i="10"/>
  <c r="Q3504" i="10" s="1"/>
  <c r="R3504" i="10" s="1"/>
  <c r="P3468" i="10"/>
  <c r="Q3468" i="10" s="1"/>
  <c r="R3468" i="10" s="1"/>
  <c r="P3438" i="10"/>
  <c r="Q3438" i="10" s="1"/>
  <c r="R3438" i="10" s="1"/>
  <c r="P3422" i="10"/>
  <c r="Q3422" i="10" s="1"/>
  <c r="R3422" i="10" s="1"/>
  <c r="P3296" i="10"/>
  <c r="Q3296" i="10" s="1"/>
  <c r="R3296" i="10" s="1"/>
  <c r="P3237" i="10"/>
  <c r="Q3237" i="10" s="1"/>
  <c r="R3237" i="10" s="1"/>
  <c r="P3173" i="10"/>
  <c r="Q3173" i="10" s="1"/>
  <c r="R3173" i="10" s="1"/>
  <c r="P3393" i="10"/>
  <c r="Q3393" i="10" s="1"/>
  <c r="R3393" i="10" s="1"/>
  <c r="P3349" i="10"/>
  <c r="Q3349" i="10" s="1"/>
  <c r="R3349" i="10" s="1"/>
  <c r="P3232" i="10"/>
  <c r="Q3232" i="10" s="1"/>
  <c r="R3232" i="10" s="1"/>
  <c r="P3110" i="10"/>
  <c r="Q3110" i="10" s="1"/>
  <c r="R3110" i="10" s="1"/>
  <c r="P3072" i="10"/>
  <c r="Q3072" i="10" s="1"/>
  <c r="R3072" i="10" s="1"/>
  <c r="P3048" i="10"/>
  <c r="Q3048" i="10" s="1"/>
  <c r="R3048" i="10" s="1"/>
  <c r="P3181" i="10"/>
  <c r="Q3181" i="10" s="1"/>
  <c r="R3181" i="10" s="1"/>
  <c r="P3108" i="10"/>
  <c r="Q3108" i="10" s="1"/>
  <c r="R3108" i="10" s="1"/>
  <c r="P3165" i="10"/>
  <c r="Q3165" i="10" s="1"/>
  <c r="R3165" i="10" s="1"/>
  <c r="P3140" i="10"/>
  <c r="Q3140" i="10" s="1"/>
  <c r="R3140" i="10" s="1"/>
  <c r="P3098" i="10"/>
  <c r="Q3098" i="10" s="1"/>
  <c r="R3098" i="10" s="1"/>
  <c r="P3188" i="10"/>
  <c r="Q3188" i="10" s="1"/>
  <c r="R3188" i="10" s="1"/>
  <c r="P3114" i="10"/>
  <c r="Q3114" i="10" s="1"/>
  <c r="R3114" i="10" s="1"/>
  <c r="P3157" i="10"/>
  <c r="Q3157" i="10" s="1"/>
  <c r="R3157" i="10" s="1"/>
  <c r="P3083" i="10"/>
  <c r="Q3083" i="10" s="1"/>
  <c r="R3083" i="10" s="1"/>
  <c r="P3062" i="10"/>
  <c r="Q3062" i="10" s="1"/>
  <c r="R3062" i="10" s="1"/>
  <c r="P3043" i="10"/>
  <c r="Q3043" i="10" s="1"/>
  <c r="R3043" i="10" s="1"/>
  <c r="P3170" i="10"/>
  <c r="Q3170" i="10" s="1"/>
  <c r="R3170" i="10" s="1"/>
  <c r="P3091" i="10"/>
  <c r="Q3091" i="10" s="1"/>
  <c r="R3091" i="10" s="1"/>
  <c r="P2869" i="10"/>
  <c r="Q2869" i="10" s="1"/>
  <c r="R2869" i="10" s="1"/>
  <c r="P3145" i="10"/>
  <c r="Q3145" i="10" s="1"/>
  <c r="R3145" i="10" s="1"/>
  <c r="P3107" i="10"/>
  <c r="Q3107" i="10" s="1"/>
  <c r="R3107" i="10" s="1"/>
  <c r="P3037" i="10"/>
  <c r="Q3037" i="10" s="1"/>
  <c r="R3037" i="10" s="1"/>
  <c r="P2975" i="10"/>
  <c r="Q2975" i="10" s="1"/>
  <c r="R2975" i="10" s="1"/>
  <c r="P2878" i="10"/>
  <c r="Q2878" i="10" s="1"/>
  <c r="R2878" i="10" s="1"/>
  <c r="P2838" i="10"/>
  <c r="Q2838" i="10" s="1"/>
  <c r="R2838" i="10" s="1"/>
  <c r="P3015" i="10"/>
  <c r="Q3015" i="10" s="1"/>
  <c r="R3015" i="10" s="1"/>
  <c r="P2939" i="10"/>
  <c r="Q2939" i="10" s="1"/>
  <c r="R2939" i="10" s="1"/>
  <c r="P2923" i="10"/>
  <c r="Q2923" i="10" s="1"/>
  <c r="R2923" i="10" s="1"/>
  <c r="P2907" i="10"/>
  <c r="Q2907" i="10" s="1"/>
  <c r="R2907" i="10" s="1"/>
  <c r="P2886" i="10"/>
  <c r="Q2886" i="10" s="1"/>
  <c r="R2886" i="10" s="1"/>
  <c r="P2823" i="10"/>
  <c r="Q2823" i="10" s="1"/>
  <c r="R2823" i="10" s="1"/>
  <c r="P3004" i="10"/>
  <c r="Q3004" i="10" s="1"/>
  <c r="R3004" i="10" s="1"/>
  <c r="P2954" i="10"/>
  <c r="Q2954" i="10" s="1"/>
  <c r="R2954" i="10" s="1"/>
  <c r="P3018" i="10"/>
  <c r="Q3018" i="10" s="1"/>
  <c r="R3018" i="10" s="1"/>
  <c r="P2959" i="10"/>
  <c r="Q2959" i="10" s="1"/>
  <c r="R2959" i="10" s="1"/>
  <c r="P2843" i="10"/>
  <c r="Q2843" i="10" s="1"/>
  <c r="R2843" i="10" s="1"/>
  <c r="P3034" i="10"/>
  <c r="Q3034" i="10" s="1"/>
  <c r="R3034" i="10" s="1"/>
  <c r="P2967" i="10"/>
  <c r="Q2967" i="10" s="1"/>
  <c r="R2967" i="10" s="1"/>
  <c r="P2879" i="10"/>
  <c r="Q2879" i="10" s="1"/>
  <c r="R2879" i="10" s="1"/>
  <c r="P2839" i="10"/>
  <c r="Q2839" i="10" s="1"/>
  <c r="R2839" i="10" s="1"/>
  <c r="P3014" i="10"/>
  <c r="Q3014" i="10" s="1"/>
  <c r="R3014" i="10" s="1"/>
  <c r="P2942" i="10"/>
  <c r="Q2942" i="10" s="1"/>
  <c r="R2942" i="10" s="1"/>
  <c r="P2926" i="10"/>
  <c r="Q2926" i="10" s="1"/>
  <c r="R2926" i="10" s="1"/>
  <c r="P2910" i="10"/>
  <c r="Q2910" i="10" s="1"/>
  <c r="R2910" i="10" s="1"/>
  <c r="P2894" i="10"/>
  <c r="Q2894" i="10" s="1"/>
  <c r="R2894" i="10" s="1"/>
  <c r="P2822" i="10"/>
  <c r="Q2822" i="10" s="1"/>
  <c r="R2822" i="10" s="1"/>
  <c r="P3005" i="10"/>
  <c r="Q3005" i="10" s="1"/>
  <c r="R3005" i="10" s="1"/>
  <c r="P2892" i="10"/>
  <c r="Q2892" i="10" s="1"/>
  <c r="R2892" i="10" s="1"/>
  <c r="P2794" i="10"/>
  <c r="Q2794" i="10" s="1"/>
  <c r="R2794" i="10" s="1"/>
  <c r="P2737" i="10"/>
  <c r="Q2737" i="10" s="1"/>
  <c r="R2737" i="10" s="1"/>
  <c r="P2708" i="10"/>
  <c r="Q2708" i="10" s="1"/>
  <c r="R2708" i="10" s="1"/>
  <c r="P2799" i="10"/>
  <c r="Q2799" i="10" s="1"/>
  <c r="R2799" i="10" s="1"/>
  <c r="P2742" i="10"/>
  <c r="Q2742" i="10" s="1"/>
  <c r="R2742" i="10" s="1"/>
  <c r="P2804" i="10"/>
  <c r="Q2804" i="10" s="1"/>
  <c r="R2804" i="10" s="1"/>
  <c r="P2757" i="10"/>
  <c r="Q2757" i="10" s="1"/>
  <c r="R2757" i="10" s="1"/>
  <c r="P2820" i="10"/>
  <c r="Q2820" i="10" s="1"/>
  <c r="R2820" i="10" s="1"/>
  <c r="P2748" i="10"/>
  <c r="Q2748" i="10" s="1"/>
  <c r="R2748" i="10" s="1"/>
  <c r="P2728" i="10"/>
  <c r="Q2728" i="10" s="1"/>
  <c r="R2728" i="10" s="1"/>
  <c r="P2628" i="10"/>
  <c r="Q2628" i="10" s="1"/>
  <c r="R2628" i="10" s="1"/>
  <c r="P2749" i="10"/>
  <c r="Q2749" i="10" s="1"/>
  <c r="R2749" i="10" s="1"/>
  <c r="P2814" i="10"/>
  <c r="Q2814" i="10" s="1"/>
  <c r="R2814" i="10" s="1"/>
  <c r="P2755" i="10"/>
  <c r="Q2755" i="10" s="1"/>
  <c r="R2755" i="10" s="1"/>
  <c r="P2689" i="10"/>
  <c r="Q2689" i="10" s="1"/>
  <c r="R2689" i="10" s="1"/>
  <c r="P2780" i="10"/>
  <c r="Q2780" i="10" s="1"/>
  <c r="R2780" i="10" s="1"/>
  <c r="P2686" i="10"/>
  <c r="Q2686" i="10" s="1"/>
  <c r="R2686" i="10" s="1"/>
  <c r="P2631" i="10"/>
  <c r="Q2631" i="10" s="1"/>
  <c r="R2631" i="10" s="1"/>
  <c r="P2572" i="10"/>
  <c r="Q2572" i="10" s="1"/>
  <c r="R2572" i="10" s="1"/>
  <c r="P2660" i="10"/>
  <c r="Q2660" i="10" s="1"/>
  <c r="R2660" i="10" s="1"/>
  <c r="P2599" i="10"/>
  <c r="Q2599" i="10" s="1"/>
  <c r="R2599" i="10" s="1"/>
  <c r="P2491" i="10"/>
  <c r="Q2491" i="10" s="1"/>
  <c r="R2491" i="10" s="1"/>
  <c r="P2653" i="10"/>
  <c r="Q2653" i="10" s="1"/>
  <c r="R2653" i="10" s="1"/>
  <c r="P2570" i="10"/>
  <c r="Q2570" i="10" s="1"/>
  <c r="R2570" i="10" s="1"/>
  <c r="P2664" i="10"/>
  <c r="Q2664" i="10" s="1"/>
  <c r="R2664" i="10" s="1"/>
  <c r="P2594" i="10"/>
  <c r="Q2594" i="10" s="1"/>
  <c r="R2594" i="10" s="1"/>
  <c r="P2553" i="10"/>
  <c r="Q2553" i="10" s="1"/>
  <c r="R2553" i="10" s="1"/>
  <c r="P2643" i="10"/>
  <c r="Q2643" i="10" s="1"/>
  <c r="R2643" i="10" s="1"/>
  <c r="P2568" i="10"/>
  <c r="Q2568" i="10" s="1"/>
  <c r="R2568" i="10" s="1"/>
  <c r="P2665" i="10"/>
  <c r="Q2665" i="10" s="1"/>
  <c r="R2665" i="10" s="1"/>
  <c r="P2604" i="10"/>
  <c r="Q2604" i="10" s="1"/>
  <c r="R2604" i="10" s="1"/>
  <c r="P2494" i="10"/>
  <c r="Q2494" i="10" s="1"/>
  <c r="R2494" i="10" s="1"/>
  <c r="P2641" i="10"/>
  <c r="Q2641" i="10" s="1"/>
  <c r="R2641" i="10" s="1"/>
  <c r="P2563" i="10"/>
  <c r="Q2563" i="10" s="1"/>
  <c r="R2563" i="10" s="1"/>
  <c r="P2383" i="10"/>
  <c r="Q2383" i="10" s="1"/>
  <c r="R2383" i="10" s="1"/>
  <c r="P2543" i="10"/>
  <c r="Q2543" i="10" s="1"/>
  <c r="R2543" i="10" s="1"/>
  <c r="P2458" i="10"/>
  <c r="Q2458" i="10" s="1"/>
  <c r="R2458" i="10" s="1"/>
  <c r="P2529" i="10"/>
  <c r="Q2529" i="10" s="1"/>
  <c r="R2529" i="10" s="1"/>
  <c r="P2333" i="10"/>
  <c r="Q2333" i="10" s="1"/>
  <c r="R2333" i="10" s="1"/>
  <c r="P2480" i="10"/>
  <c r="Q2480" i="10" s="1"/>
  <c r="R2480" i="10" s="1"/>
  <c r="P2403" i="10"/>
  <c r="Q2403" i="10" s="1"/>
  <c r="R2403" i="10" s="1"/>
  <c r="P2519" i="10"/>
  <c r="Q2519" i="10" s="1"/>
  <c r="R2519" i="10" s="1"/>
  <c r="P2313" i="10"/>
  <c r="Q2313" i="10" s="1"/>
  <c r="R2313" i="10" s="1"/>
  <c r="P2477" i="10"/>
  <c r="Q2477" i="10" s="1"/>
  <c r="R2477" i="10" s="1"/>
  <c r="P2545" i="10"/>
  <c r="Q2545" i="10" s="1"/>
  <c r="R2545" i="10" s="1"/>
  <c r="P2507" i="10"/>
  <c r="Q2507" i="10" s="1"/>
  <c r="R2507" i="10" s="1"/>
  <c r="P2499" i="10"/>
  <c r="Q2499" i="10" s="1"/>
  <c r="R2499" i="10" s="1"/>
  <c r="P2437" i="10"/>
  <c r="Q2437" i="10" s="1"/>
  <c r="R2437" i="10" s="1"/>
  <c r="P2392" i="10"/>
  <c r="Q2392" i="10" s="1"/>
  <c r="R2392" i="10" s="1"/>
  <c r="P2332" i="10"/>
  <c r="Q2332" i="10" s="1"/>
  <c r="R2332" i="10" s="1"/>
  <c r="P2133" i="10"/>
  <c r="Q2133" i="10" s="1"/>
  <c r="R2133" i="10" s="1"/>
  <c r="P2390" i="10"/>
  <c r="Q2390" i="10" s="1"/>
  <c r="R2390" i="10" s="1"/>
  <c r="P2311" i="10"/>
  <c r="Q2311" i="10" s="1"/>
  <c r="R2311" i="10" s="1"/>
  <c r="P2422" i="10"/>
  <c r="Q2422" i="10" s="1"/>
  <c r="R2422" i="10" s="1"/>
  <c r="P2318" i="10"/>
  <c r="Q2318" i="10" s="1"/>
  <c r="R2318" i="10" s="1"/>
  <c r="P2410" i="10"/>
  <c r="Q2410" i="10" s="1"/>
  <c r="R2410" i="10" s="1"/>
  <c r="P2363" i="10"/>
  <c r="Q2363" i="10" s="1"/>
  <c r="R2363" i="10" s="1"/>
  <c r="P2307" i="10"/>
  <c r="Q2307" i="10" s="1"/>
  <c r="R2307" i="10" s="1"/>
  <c r="P2436" i="10"/>
  <c r="Q2436" i="10" s="1"/>
  <c r="R2436" i="10" s="1"/>
  <c r="P2374" i="10"/>
  <c r="Q2374" i="10" s="1"/>
  <c r="R2374" i="10" s="1"/>
  <c r="P2323" i="10"/>
  <c r="Q2323" i="10" s="1"/>
  <c r="R2323" i="10" s="1"/>
  <c r="P2402" i="10"/>
  <c r="Q2402" i="10" s="1"/>
  <c r="R2402" i="10" s="1"/>
  <c r="P2353" i="10"/>
  <c r="Q2353" i="10" s="1"/>
  <c r="R2353" i="10" s="1"/>
  <c r="P2415" i="10"/>
  <c r="Q2415" i="10" s="1"/>
  <c r="R2415" i="10" s="1"/>
  <c r="P2340" i="10"/>
  <c r="Q2340" i="10" s="1"/>
  <c r="R2340" i="10" s="1"/>
  <c r="P2266" i="10"/>
  <c r="Q2266" i="10" s="1"/>
  <c r="R2266" i="10" s="1"/>
  <c r="P2213" i="10"/>
  <c r="Q2213" i="10" s="1"/>
  <c r="R2213" i="10" s="1"/>
  <c r="P2303" i="10"/>
  <c r="Q2303" i="10" s="1"/>
  <c r="R2303" i="10" s="1"/>
  <c r="P2234" i="10"/>
  <c r="Q2234" i="10" s="1"/>
  <c r="R2234" i="10" s="1"/>
  <c r="P2109" i="10"/>
  <c r="Q2109" i="10" s="1"/>
  <c r="R2109" i="10" s="1"/>
  <c r="P2263" i="10"/>
  <c r="Q2263" i="10" s="1"/>
  <c r="R2263" i="10" s="1"/>
  <c r="P2211" i="10"/>
  <c r="Q2211" i="10" s="1"/>
  <c r="R2211" i="10" s="1"/>
  <c r="P2045" i="10"/>
  <c r="Q2045" i="10" s="1"/>
  <c r="R2045" i="10" s="1"/>
  <c r="P2239" i="10"/>
  <c r="Q2239" i="10" s="1"/>
  <c r="R2239" i="10" s="1"/>
  <c r="P2188" i="10"/>
  <c r="Q2188" i="10" s="1"/>
  <c r="R2188" i="10" s="1"/>
  <c r="P2289" i="10"/>
  <c r="Q2289" i="10" s="1"/>
  <c r="R2289" i="10" s="1"/>
  <c r="P2212" i="10"/>
  <c r="Q2212" i="10" s="1"/>
  <c r="R2212" i="10" s="1"/>
  <c r="P2276" i="10"/>
  <c r="Q2276" i="10" s="1"/>
  <c r="R2276" i="10" s="1"/>
  <c r="P2223" i="10"/>
  <c r="Q2223" i="10" s="1"/>
  <c r="R2223" i="10" s="1"/>
  <c r="P2145" i="10"/>
  <c r="Q2145" i="10" s="1"/>
  <c r="R2145" i="10" s="1"/>
  <c r="P2290" i="10"/>
  <c r="Q2290" i="10" s="1"/>
  <c r="R2290" i="10" s="1"/>
  <c r="P2189" i="10"/>
  <c r="Q2189" i="10" s="1"/>
  <c r="R2189" i="10" s="1"/>
  <c r="P2093" i="10"/>
  <c r="Q2093" i="10" s="1"/>
  <c r="R2093" i="10" s="1"/>
  <c r="P2122" i="10"/>
  <c r="Q2122" i="10" s="1"/>
  <c r="R2122" i="10" s="1"/>
  <c r="P2037" i="10"/>
  <c r="Q2037" i="10" s="1"/>
  <c r="R2037" i="10" s="1"/>
  <c r="P2021" i="10"/>
  <c r="Q2021" i="10" s="1"/>
  <c r="R2021" i="10" s="1"/>
  <c r="P2179" i="10"/>
  <c r="Q2179" i="10" s="1"/>
  <c r="R2179" i="10" s="1"/>
  <c r="P2162" i="10"/>
  <c r="Q2162" i="10" s="1"/>
  <c r="R2162" i="10" s="1"/>
  <c r="P2046" i="10"/>
  <c r="Q2046" i="10" s="1"/>
  <c r="R2046" i="10" s="1"/>
  <c r="P2091" i="10"/>
  <c r="Q2091" i="10" s="1"/>
  <c r="R2091" i="10" s="1"/>
  <c r="P2150" i="10"/>
  <c r="Q2150" i="10" s="1"/>
  <c r="R2150" i="10" s="1"/>
  <c r="P2134" i="10"/>
  <c r="Q2134" i="10" s="1"/>
  <c r="R2134" i="10" s="1"/>
  <c r="P2104" i="10"/>
  <c r="Q2104" i="10" s="1"/>
  <c r="R2104" i="10" s="1"/>
  <c r="P2065" i="10"/>
  <c r="Q2065" i="10" s="1"/>
  <c r="R2065" i="10" s="1"/>
  <c r="P2092" i="10"/>
  <c r="Q2092" i="10" s="1"/>
  <c r="R2092" i="10" s="1"/>
  <c r="P2030" i="10"/>
  <c r="Q2030" i="10" s="1"/>
  <c r="R2030" i="10" s="1"/>
  <c r="P2014" i="10"/>
  <c r="Q2014" i="10" s="1"/>
  <c r="R2014" i="10" s="1"/>
  <c r="P2173" i="10"/>
  <c r="Q2173" i="10" s="1"/>
  <c r="R2173" i="10" s="1"/>
  <c r="P2157" i="10"/>
  <c r="Q2157" i="10" s="1"/>
  <c r="R2157" i="10" s="1"/>
  <c r="P2060" i="10"/>
  <c r="Q2060" i="10" s="1"/>
  <c r="R2060" i="10" s="1"/>
  <c r="P3823" i="10"/>
  <c r="Q3823" i="10" s="1"/>
  <c r="R3823" i="10" s="1"/>
  <c r="P3941" i="10"/>
  <c r="Q3941" i="10" s="1"/>
  <c r="R3941" i="10" s="1"/>
  <c r="P3849" i="10"/>
  <c r="Q3849" i="10" s="1"/>
  <c r="R3849" i="10" s="1"/>
  <c r="P3705" i="10"/>
  <c r="Q3705" i="10" s="1"/>
  <c r="R3705" i="10" s="1"/>
  <c r="P3972" i="10"/>
  <c r="Q3972" i="10" s="1"/>
  <c r="R3972" i="10" s="1"/>
  <c r="P3876" i="10"/>
  <c r="Q3876" i="10" s="1"/>
  <c r="R3876" i="10" s="1"/>
  <c r="P3530" i="10"/>
  <c r="Q3530" i="10" s="1"/>
  <c r="R3530" i="10" s="1"/>
  <c r="P3560" i="10"/>
  <c r="Q3560" i="10" s="1"/>
  <c r="R3560" i="10" s="1"/>
  <c r="P3700" i="10"/>
  <c r="Q3700" i="10" s="1"/>
  <c r="R3700" i="10" s="1"/>
  <c r="P3569" i="10"/>
  <c r="Q3569" i="10" s="1"/>
  <c r="R3569" i="10" s="1"/>
  <c r="P3527" i="10"/>
  <c r="Q3527" i="10" s="1"/>
  <c r="R3527" i="10" s="1"/>
  <c r="P3303" i="10"/>
  <c r="Q3303" i="10" s="1"/>
  <c r="R3303" i="10" s="1"/>
  <c r="P3419" i="10"/>
  <c r="Q3419" i="10" s="1"/>
  <c r="R3419" i="10" s="1"/>
  <c r="P3278" i="10"/>
  <c r="Q3278" i="10" s="1"/>
  <c r="R3278" i="10" s="1"/>
  <c r="P3498" i="10"/>
  <c r="Q3498" i="10" s="1"/>
  <c r="R3498" i="10" s="1"/>
  <c r="P3490" i="10"/>
  <c r="Q3490" i="10" s="1"/>
  <c r="R3490" i="10" s="1"/>
  <c r="P3267" i="10"/>
  <c r="Q3267" i="10" s="1"/>
  <c r="R3267" i="10" s="1"/>
  <c r="P3085" i="10"/>
  <c r="Q3085" i="10" s="1"/>
  <c r="R3085" i="10" s="1"/>
  <c r="P3093" i="10"/>
  <c r="Q3093" i="10" s="1"/>
  <c r="R3093" i="10" s="1"/>
  <c r="P3125" i="10"/>
  <c r="Q3125" i="10" s="1"/>
  <c r="R3125" i="10" s="1"/>
  <c r="P2961" i="10"/>
  <c r="Q2961" i="10" s="1"/>
  <c r="R2961" i="10" s="1"/>
  <c r="P2901" i="10"/>
  <c r="Q2901" i="10" s="1"/>
  <c r="R2901" i="10" s="1"/>
  <c r="P2995" i="10"/>
  <c r="Q2995" i="10" s="1"/>
  <c r="R2995" i="10" s="1"/>
  <c r="P2904" i="10"/>
  <c r="Q2904" i="10" s="1"/>
  <c r="R2904" i="10" s="1"/>
  <c r="J2049" i="10"/>
  <c r="M2049" i="10" s="1"/>
  <c r="J2053" i="10"/>
  <c r="M2053" i="10" s="1"/>
  <c r="J2061" i="10"/>
  <c r="M2061" i="10" s="1"/>
  <c r="J2085" i="10"/>
  <c r="M2085" i="10" s="1"/>
  <c r="J2087" i="10"/>
  <c r="M2087" i="10" s="1"/>
  <c r="J2096" i="10"/>
  <c r="M2096" i="10" s="1"/>
  <c r="J2119" i="10"/>
  <c r="M2119" i="10" s="1"/>
  <c r="J2124" i="10"/>
  <c r="M2124" i="10" s="1"/>
  <c r="J2126" i="10"/>
  <c r="M2126" i="10" s="1"/>
  <c r="J2153" i="10"/>
  <c r="M2153" i="10" s="1"/>
  <c r="J2041" i="10"/>
  <c r="M2041" i="10" s="1"/>
  <c r="J2045" i="10"/>
  <c r="M2045" i="10" s="1"/>
  <c r="J2058" i="10"/>
  <c r="M2058" i="10" s="1"/>
  <c r="J2070" i="10"/>
  <c r="M2070" i="10" s="1"/>
  <c r="J2089" i="10"/>
  <c r="M2089" i="10" s="1"/>
  <c r="J2128" i="10"/>
  <c r="M2128" i="10" s="1"/>
  <c r="J2155" i="10"/>
  <c r="M2155" i="10" s="1"/>
  <c r="J2157" i="10"/>
  <c r="M2157" i="10" s="1"/>
  <c r="J2159" i="10"/>
  <c r="M2159" i="10" s="1"/>
  <c r="J2161" i="10"/>
  <c r="M2161" i="10" s="1"/>
  <c r="J2163" i="10"/>
  <c r="M2163" i="10" s="1"/>
  <c r="J2165" i="10"/>
  <c r="M2165" i="10" s="1"/>
  <c r="J2167" i="10"/>
  <c r="M2167" i="10" s="1"/>
  <c r="J2169" i="10"/>
  <c r="M2169" i="10" s="1"/>
  <c r="J2171" i="10"/>
  <c r="M2171" i="10" s="1"/>
  <c r="J2173" i="10"/>
  <c r="M2173" i="10" s="1"/>
  <c r="J2175" i="10"/>
  <c r="M2175" i="10" s="1"/>
  <c r="J2178" i="10"/>
  <c r="M2178" i="10" s="1"/>
  <c r="J2006" i="10"/>
  <c r="M2006" i="10" s="1"/>
  <c r="J2008" i="10"/>
  <c r="M2008" i="10" s="1"/>
  <c r="J2010" i="10"/>
  <c r="M2010" i="10" s="1"/>
  <c r="J2012" i="10"/>
  <c r="M2012" i="10" s="1"/>
  <c r="J2014" i="10"/>
  <c r="M2014" i="10" s="1"/>
  <c r="J2016" i="10"/>
  <c r="M2016" i="10" s="1"/>
  <c r="J2018" i="10"/>
  <c r="M2018" i="10" s="1"/>
  <c r="J2020" i="10"/>
  <c r="M2020" i="10" s="1"/>
  <c r="J2022" i="10"/>
  <c r="M2022" i="10" s="1"/>
  <c r="J2024" i="10"/>
  <c r="M2024" i="10" s="1"/>
  <c r="J2026" i="10"/>
  <c r="M2026" i="10" s="1"/>
  <c r="J2028" i="10"/>
  <c r="M2028" i="10" s="1"/>
  <c r="J2030" i="10"/>
  <c r="M2030" i="10" s="1"/>
  <c r="J2032" i="10"/>
  <c r="M2032" i="10" s="1"/>
  <c r="J2034" i="10"/>
  <c r="M2034" i="10" s="1"/>
  <c r="J2036" i="10"/>
  <c r="M2036" i="10" s="1"/>
  <c r="J2038" i="10"/>
  <c r="M2038" i="10" s="1"/>
  <c r="J2055" i="10"/>
  <c r="M2055" i="10" s="1"/>
  <c r="J2063" i="10"/>
  <c r="M2063" i="10" s="1"/>
  <c r="J2066" i="10"/>
  <c r="M2066" i="10" s="1"/>
  <c r="J2072" i="10"/>
  <c r="M2072" i="10" s="1"/>
  <c r="J2093" i="10"/>
  <c r="M2093" i="10" s="1"/>
  <c r="J2098" i="10"/>
  <c r="M2098" i="10" s="1"/>
  <c r="J2121" i="10"/>
  <c r="M2121" i="10" s="1"/>
  <c r="J2130" i="10"/>
  <c r="M2130" i="10" s="1"/>
  <c r="J2177" i="10"/>
  <c r="M2177" i="10" s="1"/>
  <c r="J2040" i="10"/>
  <c r="M2040" i="10" s="1"/>
  <c r="J2044" i="10"/>
  <c r="M2044" i="10" s="1"/>
  <c r="J2048" i="10"/>
  <c r="M2048" i="10" s="1"/>
  <c r="J2052" i="10"/>
  <c r="M2052" i="10" s="1"/>
  <c r="J2060" i="10"/>
  <c r="M2060" i="10" s="1"/>
  <c r="J2069" i="10"/>
  <c r="M2069" i="10" s="1"/>
  <c r="J2074" i="10"/>
  <c r="M2074" i="10" s="1"/>
  <c r="J2076" i="10"/>
  <c r="M2076" i="10" s="1"/>
  <c r="J2078" i="10"/>
  <c r="M2078" i="10" s="1"/>
  <c r="J2080" i="10"/>
  <c r="M2080" i="10" s="1"/>
  <c r="J2082" i="10"/>
  <c r="M2082" i="10" s="1"/>
  <c r="J2095" i="10"/>
  <c r="M2095" i="10" s="1"/>
  <c r="J2100" i="10"/>
  <c r="M2100" i="10" s="1"/>
  <c r="J2102" i="10"/>
  <c r="M2102" i="10" s="1"/>
  <c r="J2104" i="10"/>
  <c r="M2104" i="10" s="1"/>
  <c r="J2106" i="10"/>
  <c r="M2106" i="10" s="1"/>
  <c r="J2108" i="10"/>
  <c r="M2108" i="10" s="1"/>
  <c r="J2110" i="10"/>
  <c r="M2110" i="10" s="1"/>
  <c r="J2112" i="10"/>
  <c r="M2112" i="10" s="1"/>
  <c r="J2114" i="10"/>
  <c r="M2114" i="10" s="1"/>
  <c r="J2116" i="10"/>
  <c r="M2116" i="10" s="1"/>
  <c r="J2118" i="10"/>
  <c r="M2118" i="10" s="1"/>
  <c r="J2132" i="10"/>
  <c r="M2132" i="10" s="1"/>
  <c r="J2134" i="10"/>
  <c r="M2134" i="10" s="1"/>
  <c r="J2136" i="10"/>
  <c r="M2136" i="10" s="1"/>
  <c r="J2138" i="10"/>
  <c r="M2138" i="10" s="1"/>
  <c r="J2140" i="10"/>
  <c r="M2140" i="10" s="1"/>
  <c r="J2142" i="10"/>
  <c r="M2142" i="10" s="1"/>
  <c r="J2144" i="10"/>
  <c r="M2144" i="10" s="1"/>
  <c r="J2146" i="10"/>
  <c r="M2146" i="10" s="1"/>
  <c r="J2148" i="10"/>
  <c r="M2148" i="10" s="1"/>
  <c r="J2150" i="10"/>
  <c r="M2150" i="10" s="1"/>
  <c r="J2152" i="10"/>
  <c r="M2152" i="10" s="1"/>
  <c r="J2051" i="10"/>
  <c r="M2051" i="10" s="1"/>
  <c r="J2057" i="10"/>
  <c r="M2057" i="10" s="1"/>
  <c r="J2065" i="10"/>
  <c r="M2065" i="10" s="1"/>
  <c r="J2068" i="10"/>
  <c r="M2068" i="10" s="1"/>
  <c r="J2084" i="10"/>
  <c r="M2084" i="10" s="1"/>
  <c r="J2086" i="10"/>
  <c r="M2086" i="10" s="1"/>
  <c r="J2092" i="10"/>
  <c r="M2092" i="10" s="1"/>
  <c r="J2123" i="10"/>
  <c r="M2123" i="10" s="1"/>
  <c r="J2125" i="10"/>
  <c r="M2125" i="10" s="1"/>
  <c r="J2127" i="10"/>
  <c r="M2127" i="10" s="1"/>
  <c r="J2154" i="10"/>
  <c r="M2154" i="10" s="1"/>
  <c r="J2043" i="10"/>
  <c r="M2043" i="10" s="1"/>
  <c r="J2047" i="10"/>
  <c r="M2047" i="10" s="1"/>
  <c r="J2054" i="10"/>
  <c r="M2054" i="10" s="1"/>
  <c r="J2059" i="10"/>
  <c r="M2059" i="10" s="1"/>
  <c r="J2062" i="10"/>
  <c r="M2062" i="10" s="1"/>
  <c r="J2071" i="10"/>
  <c r="M2071" i="10" s="1"/>
  <c r="J2088" i="10"/>
  <c r="M2088" i="10" s="1"/>
  <c r="J2091" i="10"/>
  <c r="M2091" i="10" s="1"/>
  <c r="J2097" i="10"/>
  <c r="M2097" i="10" s="1"/>
  <c r="J2120" i="10"/>
  <c r="M2120" i="10" s="1"/>
  <c r="J2129" i="10"/>
  <c r="M2129" i="10" s="1"/>
  <c r="J2156" i="10"/>
  <c r="M2156" i="10" s="1"/>
  <c r="J2158" i="10"/>
  <c r="M2158" i="10" s="1"/>
  <c r="J2160" i="10"/>
  <c r="M2160" i="10" s="1"/>
  <c r="J2162" i="10"/>
  <c r="M2162" i="10" s="1"/>
  <c r="J2164" i="10"/>
  <c r="M2164" i="10" s="1"/>
  <c r="J2166" i="10"/>
  <c r="M2166" i="10" s="1"/>
  <c r="J2168" i="10"/>
  <c r="M2168" i="10" s="1"/>
  <c r="J2170" i="10"/>
  <c r="M2170" i="10" s="1"/>
  <c r="J2172" i="10"/>
  <c r="M2172" i="10" s="1"/>
  <c r="J2174" i="10"/>
  <c r="M2174" i="10" s="1"/>
  <c r="J2176" i="10"/>
  <c r="M2176" i="10" s="1"/>
  <c r="J2180" i="10"/>
  <c r="M2180" i="10" s="1"/>
  <c r="J2042" i="10"/>
  <c r="M2042" i="10" s="1"/>
  <c r="J2046" i="10"/>
  <c r="M2046" i="10" s="1"/>
  <c r="J2050" i="10"/>
  <c r="M2050" i="10" s="1"/>
  <c r="J2056" i="10"/>
  <c r="M2056" i="10" s="1"/>
  <c r="J2067" i="10"/>
  <c r="M2067" i="10" s="1"/>
  <c r="J2075" i="10"/>
  <c r="M2075" i="10" s="1"/>
  <c r="J2077" i="10"/>
  <c r="M2077" i="10" s="1"/>
  <c r="J2079" i="10"/>
  <c r="M2079" i="10" s="1"/>
  <c r="J2081" i="10"/>
  <c r="M2081" i="10" s="1"/>
  <c r="J2083" i="10"/>
  <c r="M2083" i="10" s="1"/>
  <c r="J2090" i="10"/>
  <c r="M2090" i="10" s="1"/>
  <c r="J2099" i="10"/>
  <c r="M2099" i="10" s="1"/>
  <c r="J2101" i="10"/>
  <c r="M2101" i="10" s="1"/>
  <c r="J2103" i="10"/>
  <c r="M2103" i="10" s="1"/>
  <c r="J2105" i="10"/>
  <c r="M2105" i="10" s="1"/>
  <c r="J2107" i="10"/>
  <c r="M2107" i="10" s="1"/>
  <c r="J2109" i="10"/>
  <c r="M2109" i="10" s="1"/>
  <c r="J2111" i="10"/>
  <c r="M2111" i="10" s="1"/>
  <c r="J2113" i="10"/>
  <c r="M2113" i="10" s="1"/>
  <c r="J2115" i="10"/>
  <c r="M2115" i="10" s="1"/>
  <c r="J2117" i="10"/>
  <c r="M2117" i="10" s="1"/>
  <c r="J2122" i="10"/>
  <c r="M2122" i="10" s="1"/>
  <c r="J2133" i="10"/>
  <c r="M2133" i="10" s="1"/>
  <c r="J2135" i="10"/>
  <c r="M2135" i="10" s="1"/>
  <c r="J2137" i="10"/>
  <c r="M2137" i="10" s="1"/>
  <c r="J2139" i="10"/>
  <c r="M2139" i="10" s="1"/>
  <c r="J2141" i="10"/>
  <c r="M2141" i="10" s="1"/>
  <c r="J2143" i="10"/>
  <c r="M2143" i="10" s="1"/>
  <c r="J2145" i="10"/>
  <c r="M2145" i="10" s="1"/>
  <c r="J2147" i="10"/>
  <c r="M2147" i="10" s="1"/>
  <c r="J2149" i="10"/>
  <c r="M2149" i="10" s="1"/>
  <c r="J2151" i="10"/>
  <c r="M2151" i="10" s="1"/>
  <c r="J2011" i="10"/>
  <c r="M2011" i="10" s="1"/>
  <c r="J2027" i="10"/>
  <c r="M2027" i="10" s="1"/>
  <c r="J2073" i="10"/>
  <c r="M2073" i="10" s="1"/>
  <c r="J2181" i="10"/>
  <c r="M2181" i="10" s="1"/>
  <c r="J2182" i="10"/>
  <c r="M2182" i="10" s="1"/>
  <c r="J2190" i="10"/>
  <c r="M2190" i="10" s="1"/>
  <c r="J2195" i="10"/>
  <c r="M2195" i="10" s="1"/>
  <c r="J2207" i="10"/>
  <c r="M2207" i="10" s="1"/>
  <c r="J2219" i="10"/>
  <c r="M2219" i="10" s="1"/>
  <c r="J2229" i="10"/>
  <c r="M2229" i="10" s="1"/>
  <c r="J2235" i="10"/>
  <c r="M2235" i="10" s="1"/>
  <c r="J2238" i="10"/>
  <c r="M2238" i="10" s="1"/>
  <c r="J2253" i="10"/>
  <c r="M2253" i="10" s="1"/>
  <c r="J2258" i="10"/>
  <c r="M2258" i="10" s="1"/>
  <c r="J2262" i="10"/>
  <c r="M2262" i="10" s="1"/>
  <c r="J2266" i="10"/>
  <c r="M2266" i="10" s="1"/>
  <c r="J2271" i="10"/>
  <c r="M2271" i="10" s="1"/>
  <c r="J2280" i="10"/>
  <c r="M2280" i="10" s="1"/>
  <c r="J2298" i="10"/>
  <c r="M2298" i="10" s="1"/>
  <c r="J2017" i="10"/>
  <c r="M2017" i="10" s="1"/>
  <c r="J2033" i="10"/>
  <c r="M2033" i="10" s="1"/>
  <c r="J2189" i="10"/>
  <c r="M2189" i="10" s="1"/>
  <c r="J2194" i="10"/>
  <c r="M2194" i="10" s="1"/>
  <c r="J2201" i="10"/>
  <c r="M2201" i="10" s="1"/>
  <c r="J2204" i="10"/>
  <c r="M2204" i="10" s="1"/>
  <c r="J2210" i="10"/>
  <c r="M2210" i="10" s="1"/>
  <c r="J2213" i="10"/>
  <c r="M2213" i="10" s="1"/>
  <c r="J2216" i="10"/>
  <c r="M2216" i="10" s="1"/>
  <c r="J2224" i="10"/>
  <c r="M2224" i="10" s="1"/>
  <c r="J2226" i="10"/>
  <c r="M2226" i="10" s="1"/>
  <c r="J2234" i="10"/>
  <c r="M2234" i="10" s="1"/>
  <c r="J2241" i="10"/>
  <c r="M2241" i="10" s="1"/>
  <c r="J2244" i="10"/>
  <c r="M2244" i="10" s="1"/>
  <c r="J2252" i="10"/>
  <c r="M2252" i="10" s="1"/>
  <c r="J2268" i="10"/>
  <c r="M2268" i="10" s="1"/>
  <c r="J2274" i="10"/>
  <c r="M2274" i="10" s="1"/>
  <c r="J2277" i="10"/>
  <c r="M2277" i="10" s="1"/>
  <c r="J2282" i="10"/>
  <c r="M2282" i="10" s="1"/>
  <c r="J2290" i="10"/>
  <c r="M2290" i="10" s="1"/>
  <c r="J2293" i="10"/>
  <c r="M2293" i="10" s="1"/>
  <c r="J2300" i="10"/>
  <c r="M2300" i="10" s="1"/>
  <c r="J2007" i="10"/>
  <c r="M2007" i="10" s="1"/>
  <c r="J2023" i="10"/>
  <c r="M2023" i="10" s="1"/>
  <c r="J2039" i="10"/>
  <c r="M2039" i="10" s="1"/>
  <c r="J2064" i="10"/>
  <c r="M2064" i="10" s="1"/>
  <c r="J2185" i="10"/>
  <c r="M2185" i="10" s="1"/>
  <c r="J2186" i="10"/>
  <c r="M2186" i="10" s="1"/>
  <c r="J2221" i="10"/>
  <c r="M2221" i="10" s="1"/>
  <c r="J2233" i="10"/>
  <c r="M2233" i="10" s="1"/>
  <c r="J2247" i="10"/>
  <c r="M2247" i="10" s="1"/>
  <c r="J2257" i="10"/>
  <c r="M2257" i="10" s="1"/>
  <c r="J2261" i="10"/>
  <c r="M2261" i="10" s="1"/>
  <c r="J2270" i="10"/>
  <c r="M2270" i="10" s="1"/>
  <c r="J2284" i="10"/>
  <c r="M2284" i="10" s="1"/>
  <c r="J2287" i="10"/>
  <c r="M2287" i="10" s="1"/>
  <c r="J2302" i="10"/>
  <c r="M2302" i="10" s="1"/>
  <c r="J2013" i="10"/>
  <c r="M2013" i="10" s="1"/>
  <c r="J2029" i="10"/>
  <c r="M2029" i="10" s="1"/>
  <c r="J2193" i="10"/>
  <c r="M2193" i="10" s="1"/>
  <c r="J2197" i="10"/>
  <c r="M2197" i="10" s="1"/>
  <c r="J2200" i="10"/>
  <c r="M2200" i="10" s="1"/>
  <c r="J2206" i="10"/>
  <c r="M2206" i="10" s="1"/>
  <c r="J2209" i="10"/>
  <c r="M2209" i="10" s="1"/>
  <c r="J2212" i="10"/>
  <c r="M2212" i="10" s="1"/>
  <c r="J2218" i="10"/>
  <c r="M2218" i="10" s="1"/>
  <c r="J2223" i="10"/>
  <c r="M2223" i="10" s="1"/>
  <c r="J2231" i="10"/>
  <c r="M2231" i="10" s="1"/>
  <c r="J2232" i="10"/>
  <c r="M2232" i="10" s="1"/>
  <c r="J2237" i="10"/>
  <c r="M2237" i="10" s="1"/>
  <c r="J2240" i="10"/>
  <c r="M2240" i="10" s="1"/>
  <c r="J2251" i="10"/>
  <c r="M2251" i="10" s="1"/>
  <c r="J2256" i="10"/>
  <c r="M2256" i="10" s="1"/>
  <c r="J2265" i="10"/>
  <c r="M2265" i="10" s="1"/>
  <c r="J2273" i="10"/>
  <c r="M2273" i="10" s="1"/>
  <c r="J2292" i="10"/>
  <c r="M2292" i="10" s="1"/>
  <c r="J2295" i="10"/>
  <c r="M2295" i="10" s="1"/>
  <c r="J2019" i="10"/>
  <c r="M2019" i="10" s="1"/>
  <c r="J2035" i="10"/>
  <c r="M2035" i="10" s="1"/>
  <c r="J2131" i="10"/>
  <c r="M2131" i="10" s="1"/>
  <c r="J2179" i="10"/>
  <c r="M2179" i="10" s="1"/>
  <c r="J2203" i="10"/>
  <c r="M2203" i="10" s="1"/>
  <c r="J2215" i="10"/>
  <c r="M2215" i="10" s="1"/>
  <c r="J2228" i="10"/>
  <c r="M2228" i="10" s="1"/>
  <c r="J2243" i="10"/>
  <c r="M2243" i="10" s="1"/>
  <c r="J2246" i="10"/>
  <c r="M2246" i="10" s="1"/>
  <c r="J2250" i="10"/>
  <c r="M2250" i="10" s="1"/>
  <c r="J2260" i="10"/>
  <c r="M2260" i="10" s="1"/>
  <c r="J2267" i="10"/>
  <c r="M2267" i="10" s="1"/>
  <c r="J2276" i="10"/>
  <c r="M2276" i="10" s="1"/>
  <c r="J2279" i="10"/>
  <c r="M2279" i="10" s="1"/>
  <c r="J2286" i="10"/>
  <c r="M2286" i="10" s="1"/>
  <c r="J2297" i="10"/>
  <c r="M2297" i="10" s="1"/>
  <c r="J2009" i="10"/>
  <c r="M2009" i="10" s="1"/>
  <c r="J2025" i="10"/>
  <c r="M2025" i="10" s="1"/>
  <c r="J2183" i="10"/>
  <c r="M2183" i="10" s="1"/>
  <c r="J2184" i="10"/>
  <c r="M2184" i="10" s="1"/>
  <c r="J2188" i="10"/>
  <c r="M2188" i="10" s="1"/>
  <c r="J2192" i="10"/>
  <c r="M2192" i="10" s="1"/>
  <c r="J2199" i="10"/>
  <c r="M2199" i="10" s="1"/>
  <c r="J2202" i="10"/>
  <c r="M2202" i="10" s="1"/>
  <c r="J2220" i="10"/>
  <c r="M2220" i="10" s="1"/>
  <c r="J2225" i="10"/>
  <c r="M2225" i="10" s="1"/>
  <c r="J2236" i="10"/>
  <c r="M2236" i="10" s="1"/>
  <c r="J2255" i="10"/>
  <c r="M2255" i="10" s="1"/>
  <c r="J2272" i="10"/>
  <c r="M2272" i="10" s="1"/>
  <c r="J2281" i="10"/>
  <c r="M2281" i="10" s="1"/>
  <c r="J2289" i="10"/>
  <c r="M2289" i="10" s="1"/>
  <c r="J2294" i="10"/>
  <c r="M2294" i="10" s="1"/>
  <c r="J2299" i="10"/>
  <c r="M2299" i="10" s="1"/>
  <c r="J2015" i="10"/>
  <c r="M2015" i="10" s="1"/>
  <c r="J2031" i="10"/>
  <c r="M2031" i="10" s="1"/>
  <c r="J2094" i="10"/>
  <c r="M2094" i="10" s="1"/>
  <c r="J2191" i="10"/>
  <c r="M2191" i="10" s="1"/>
  <c r="J2196" i="10"/>
  <c r="M2196" i="10" s="1"/>
  <c r="J2205" i="10"/>
  <c r="M2205" i="10" s="1"/>
  <c r="J2208" i="10"/>
  <c r="M2208" i="10" s="1"/>
  <c r="J2211" i="10"/>
  <c r="M2211" i="10" s="1"/>
  <c r="J2217" i="10"/>
  <c r="M2217" i="10" s="1"/>
  <c r="J2222" i="10"/>
  <c r="M2222" i="10" s="1"/>
  <c r="J2227" i="10"/>
  <c r="M2227" i="10" s="1"/>
  <c r="J2230" i="10"/>
  <c r="M2230" i="10" s="1"/>
  <c r="J2239" i="10"/>
  <c r="M2239" i="10" s="1"/>
  <c r="J2242" i="10"/>
  <c r="M2242" i="10" s="1"/>
  <c r="J2249" i="10"/>
  <c r="M2249" i="10" s="1"/>
  <c r="J2254" i="10"/>
  <c r="M2254" i="10" s="1"/>
  <c r="J2259" i="10"/>
  <c r="M2259" i="10" s="1"/>
  <c r="J2264" i="10"/>
  <c r="M2264" i="10" s="1"/>
  <c r="J2269" i="10"/>
  <c r="M2269" i="10" s="1"/>
  <c r="J2275" i="10"/>
  <c r="M2275" i="10" s="1"/>
  <c r="J2283" i="10"/>
  <c r="M2283" i="10" s="1"/>
  <c r="J2301" i="10"/>
  <c r="M2301" i="10" s="1"/>
  <c r="J2021" i="10"/>
  <c r="M2021" i="10" s="1"/>
  <c r="J2214" i="10"/>
  <c r="M2214" i="10" s="1"/>
  <c r="J2278" i="10"/>
  <c r="M2278" i="10" s="1"/>
  <c r="J2306" i="10"/>
  <c r="M2306" i="10" s="1"/>
  <c r="J2313" i="10"/>
  <c r="M2313" i="10" s="1"/>
  <c r="J2326" i="10"/>
  <c r="M2326" i="10" s="1"/>
  <c r="J2328" i="10"/>
  <c r="M2328" i="10" s="1"/>
  <c r="J2330" i="10"/>
  <c r="M2330" i="10" s="1"/>
  <c r="J2338" i="10"/>
  <c r="M2338" i="10" s="1"/>
  <c r="J2346" i="10"/>
  <c r="M2346" i="10" s="1"/>
  <c r="J2354" i="10"/>
  <c r="M2354" i="10" s="1"/>
  <c r="J2362" i="10"/>
  <c r="M2362" i="10" s="1"/>
  <c r="J2370" i="10"/>
  <c r="M2370" i="10" s="1"/>
  <c r="J2378" i="10"/>
  <c r="M2378" i="10" s="1"/>
  <c r="J2385" i="10"/>
  <c r="M2385" i="10" s="1"/>
  <c r="J2390" i="10"/>
  <c r="M2390" i="10" s="1"/>
  <c r="J2395" i="10"/>
  <c r="M2395" i="10" s="1"/>
  <c r="J2398" i="10"/>
  <c r="M2398" i="10" s="1"/>
  <c r="J2405" i="10"/>
  <c r="M2405" i="10" s="1"/>
  <c r="J2412" i="10"/>
  <c r="M2412" i="10" s="1"/>
  <c r="J2421" i="10"/>
  <c r="M2421" i="10" s="1"/>
  <c r="J2432" i="10"/>
  <c r="M2432" i="10" s="1"/>
  <c r="J2037" i="10"/>
  <c r="M2037" i="10" s="1"/>
  <c r="J2245" i="10"/>
  <c r="M2245" i="10" s="1"/>
  <c r="J2263" i="10"/>
  <c r="M2263" i="10" s="1"/>
  <c r="J2308" i="10"/>
  <c r="M2308" i="10" s="1"/>
  <c r="J2315" i="10"/>
  <c r="M2315" i="10" s="1"/>
  <c r="J2317" i="10"/>
  <c r="M2317" i="10" s="1"/>
  <c r="J2343" i="10"/>
  <c r="M2343" i="10" s="1"/>
  <c r="J2351" i="10"/>
  <c r="M2351" i="10" s="1"/>
  <c r="J2359" i="10"/>
  <c r="M2359" i="10" s="1"/>
  <c r="J2367" i="10"/>
  <c r="M2367" i="10" s="1"/>
  <c r="J2375" i="10"/>
  <c r="M2375" i="10" s="1"/>
  <c r="J2387" i="10"/>
  <c r="M2387" i="10" s="1"/>
  <c r="J2416" i="10"/>
  <c r="M2416" i="10" s="1"/>
  <c r="J2424" i="10"/>
  <c r="M2424" i="10" s="1"/>
  <c r="J2427" i="10"/>
  <c r="M2427" i="10" s="1"/>
  <c r="J2285" i="10"/>
  <c r="M2285" i="10" s="1"/>
  <c r="J2296" i="10"/>
  <c r="M2296" i="10" s="1"/>
  <c r="J2310" i="10"/>
  <c r="M2310" i="10" s="1"/>
  <c r="J2319" i="10"/>
  <c r="M2319" i="10" s="1"/>
  <c r="J2332" i="10"/>
  <c r="M2332" i="10" s="1"/>
  <c r="J2335" i="10"/>
  <c r="M2335" i="10" s="1"/>
  <c r="J2340" i="10"/>
  <c r="M2340" i="10" s="1"/>
  <c r="J2348" i="10"/>
  <c r="M2348" i="10" s="1"/>
  <c r="J2356" i="10"/>
  <c r="M2356" i="10" s="1"/>
  <c r="J2364" i="10"/>
  <c r="M2364" i="10" s="1"/>
  <c r="J2372" i="10"/>
  <c r="M2372" i="10" s="1"/>
  <c r="J2380" i="10"/>
  <c r="M2380" i="10" s="1"/>
  <c r="J2389" i="10"/>
  <c r="M2389" i="10" s="1"/>
  <c r="J2392" i="10"/>
  <c r="M2392" i="10" s="1"/>
  <c r="J2397" i="10"/>
  <c r="M2397" i="10" s="1"/>
  <c r="J2400" i="10"/>
  <c r="J2408" i="10"/>
  <c r="M2408" i="10" s="1"/>
  <c r="J2411" i="10"/>
  <c r="M2411" i="10" s="1"/>
  <c r="J2431" i="10"/>
  <c r="M2431" i="10" s="1"/>
  <c r="J2434" i="10"/>
  <c r="M2434" i="10" s="1"/>
  <c r="J2442" i="10"/>
  <c r="M2442" i="10" s="1"/>
  <c r="J2291" i="10"/>
  <c r="M2291" i="10" s="1"/>
  <c r="J2312" i="10"/>
  <c r="M2312" i="10" s="1"/>
  <c r="J2321" i="10"/>
  <c r="M2321" i="10" s="1"/>
  <c r="J2323" i="10"/>
  <c r="M2323" i="10" s="1"/>
  <c r="J2334" i="10"/>
  <c r="M2334" i="10" s="1"/>
  <c r="J2345" i="10"/>
  <c r="M2345" i="10" s="1"/>
  <c r="J2353" i="10"/>
  <c r="M2353" i="10" s="1"/>
  <c r="J2361" i="10"/>
  <c r="M2361" i="10" s="1"/>
  <c r="J2369" i="10"/>
  <c r="M2369" i="10" s="1"/>
  <c r="J2377" i="10"/>
  <c r="M2377" i="10" s="1"/>
  <c r="J2382" i="10"/>
  <c r="M2382" i="10" s="1"/>
  <c r="J2402" i="10"/>
  <c r="M2402" i="10" s="1"/>
  <c r="J2415" i="10"/>
  <c r="M2415" i="10" s="1"/>
  <c r="J2418" i="10"/>
  <c r="M2418" i="10" s="1"/>
  <c r="J2436" i="10"/>
  <c r="M2436" i="10" s="1"/>
  <c r="J2439" i="10"/>
  <c r="J2187" i="10"/>
  <c r="M2187" i="10" s="1"/>
  <c r="J2303" i="10"/>
  <c r="M2303" i="10" s="1"/>
  <c r="J2305" i="10"/>
  <c r="M2305" i="10" s="1"/>
  <c r="J2314" i="10"/>
  <c r="M2314" i="10" s="1"/>
  <c r="J2325" i="10"/>
  <c r="M2325" i="10" s="1"/>
  <c r="J2327" i="10"/>
  <c r="M2327" i="10" s="1"/>
  <c r="J2329" i="10"/>
  <c r="M2329" i="10" s="1"/>
  <c r="J2331" i="10"/>
  <c r="M2331" i="10" s="1"/>
  <c r="J2337" i="10"/>
  <c r="M2337" i="10" s="1"/>
  <c r="J2342" i="10"/>
  <c r="M2342" i="10" s="1"/>
  <c r="J2350" i="10"/>
  <c r="M2350" i="10" s="1"/>
  <c r="J2358" i="10"/>
  <c r="M2358" i="10" s="1"/>
  <c r="J2366" i="10"/>
  <c r="M2366" i="10" s="1"/>
  <c r="J2374" i="10"/>
  <c r="M2374" i="10" s="1"/>
  <c r="J2384" i="10"/>
  <c r="M2384" i="10" s="1"/>
  <c r="J2391" i="10"/>
  <c r="M2391" i="10" s="1"/>
  <c r="J2394" i="10"/>
  <c r="M2394" i="10" s="1"/>
  <c r="J2399" i="10"/>
  <c r="M2399" i="10" s="1"/>
  <c r="J2404" i="10"/>
  <c r="M2404" i="10" s="1"/>
  <c r="J2420" i="10"/>
  <c r="M2420" i="10" s="1"/>
  <c r="J2423" i="10"/>
  <c r="M2423" i="10" s="1"/>
  <c r="J2426" i="10"/>
  <c r="M2426" i="10" s="1"/>
  <c r="J2430" i="10"/>
  <c r="M2430" i="10" s="1"/>
  <c r="J2441" i="10"/>
  <c r="M2441" i="10" s="1"/>
  <c r="J2307" i="10"/>
  <c r="M2307" i="10" s="1"/>
  <c r="J2316" i="10"/>
  <c r="M2316" i="10" s="1"/>
  <c r="J2318" i="10"/>
  <c r="M2318" i="10" s="1"/>
  <c r="J2339" i="10"/>
  <c r="M2339" i="10" s="1"/>
  <c r="J2347" i="10"/>
  <c r="M2347" i="10" s="1"/>
  <c r="J2355" i="10"/>
  <c r="M2355" i="10" s="1"/>
  <c r="J2363" i="10"/>
  <c r="M2363" i="10" s="1"/>
  <c r="J2371" i="10"/>
  <c r="M2371" i="10" s="1"/>
  <c r="J2379" i="10"/>
  <c r="M2379" i="10" s="1"/>
  <c r="J2386" i="10"/>
  <c r="M2386" i="10" s="1"/>
  <c r="J2407" i="10"/>
  <c r="M2407" i="10" s="1"/>
  <c r="J2410" i="10"/>
  <c r="M2410" i="10" s="1"/>
  <c r="J2414" i="10"/>
  <c r="M2414" i="10" s="1"/>
  <c r="J2429" i="10"/>
  <c r="M2429" i="10" s="1"/>
  <c r="J2438" i="10"/>
  <c r="M2438" i="10" s="1"/>
  <c r="J2288" i="10"/>
  <c r="M2288" i="10" s="1"/>
  <c r="J2304" i="10"/>
  <c r="M2304" i="10" s="1"/>
  <c r="J2311" i="10"/>
  <c r="M2311" i="10" s="1"/>
  <c r="J2322" i="10"/>
  <c r="M2322" i="10" s="1"/>
  <c r="J2324" i="10"/>
  <c r="M2324" i="10" s="1"/>
  <c r="J2333" i="10"/>
  <c r="M2333" i="10" s="1"/>
  <c r="J2336" i="10"/>
  <c r="M2336" i="10" s="1"/>
  <c r="J2341" i="10"/>
  <c r="M2341" i="10" s="1"/>
  <c r="J2349" i="10"/>
  <c r="M2349" i="10" s="1"/>
  <c r="J2357" i="10"/>
  <c r="M2357" i="10" s="1"/>
  <c r="J2365" i="10"/>
  <c r="M2365" i="10" s="1"/>
  <c r="J2373" i="10"/>
  <c r="M2373" i="10" s="1"/>
  <c r="J2383" i="10"/>
  <c r="M2383" i="10" s="1"/>
  <c r="J2403" i="10"/>
  <c r="M2403" i="10" s="1"/>
  <c r="J2409" i="10"/>
  <c r="M2409" i="10" s="1"/>
  <c r="J2417" i="10"/>
  <c r="M2417" i="10" s="1"/>
  <c r="J2419" i="10"/>
  <c r="M2419" i="10" s="1"/>
  <c r="J2428" i="10"/>
  <c r="M2428" i="10" s="1"/>
  <c r="J2437" i="10"/>
  <c r="M2437" i="10" s="1"/>
  <c r="J2440" i="10"/>
  <c r="M2440" i="10" s="1"/>
  <c r="J2443" i="10"/>
  <c r="J2248" i="10"/>
  <c r="M2248" i="10" s="1"/>
  <c r="J2352" i="10"/>
  <c r="M2352" i="10" s="1"/>
  <c r="J2368" i="10"/>
  <c r="M2368" i="10" s="1"/>
  <c r="J2401" i="10"/>
  <c r="M2401" i="10" s="1"/>
  <c r="J2446" i="10"/>
  <c r="M2446" i="10" s="1"/>
  <c r="J2458" i="10"/>
  <c r="M2458" i="10" s="1"/>
  <c r="J2462" i="10"/>
  <c r="M2462" i="10" s="1"/>
  <c r="J2470" i="10"/>
  <c r="M2470" i="10" s="1"/>
  <c r="J2479" i="10"/>
  <c r="M2479" i="10" s="1"/>
  <c r="J2491" i="10"/>
  <c r="M2491" i="10" s="1"/>
  <c r="J2494" i="10"/>
  <c r="M2494" i="10" s="1"/>
  <c r="J2521" i="10"/>
  <c r="M2521" i="10" s="1"/>
  <c r="J2528" i="10"/>
  <c r="M2528" i="10" s="1"/>
  <c r="J2543" i="10"/>
  <c r="M2543" i="10" s="1"/>
  <c r="J2396" i="10"/>
  <c r="M2396" i="10" s="1"/>
  <c r="J2422" i="10"/>
  <c r="M2422" i="10" s="1"/>
  <c r="J2445" i="10"/>
  <c r="M2445" i="10" s="1"/>
  <c r="J2451" i="10"/>
  <c r="M2451" i="10" s="1"/>
  <c r="J2461" i="10"/>
  <c r="M2461" i="10" s="1"/>
  <c r="J2465" i="10"/>
  <c r="M2465" i="10" s="1"/>
  <c r="J2469" i="10"/>
  <c r="M2469" i="10" s="1"/>
  <c r="J2474" i="10"/>
  <c r="M2474" i="10" s="1"/>
  <c r="J2482" i="10"/>
  <c r="M2482" i="10" s="1"/>
  <c r="J2484" i="10"/>
  <c r="M2484" i="10" s="1"/>
  <c r="J2510" i="10"/>
  <c r="M2510" i="10" s="1"/>
  <c r="J2514" i="10"/>
  <c r="M2514" i="10" s="1"/>
  <c r="J2524" i="10"/>
  <c r="M2524" i="10" s="1"/>
  <c r="J2531" i="10"/>
  <c r="M2531" i="10" s="1"/>
  <c r="J2198" i="10"/>
  <c r="M2198" i="10" s="1"/>
  <c r="J2433" i="10"/>
  <c r="M2433" i="10" s="1"/>
  <c r="J2444" i="10"/>
  <c r="M2444" i="10" s="1"/>
  <c r="J2454" i="10"/>
  <c r="M2454" i="10" s="1"/>
  <c r="J2457" i="10"/>
  <c r="M2457" i="10" s="1"/>
  <c r="J2473" i="10"/>
  <c r="M2473" i="10" s="1"/>
  <c r="J2488" i="10"/>
  <c r="M2488" i="10" s="1"/>
  <c r="J2509" i="10"/>
  <c r="M2509" i="10" s="1"/>
  <c r="J2517" i="10"/>
  <c r="M2517" i="10" s="1"/>
  <c r="J2520" i="10"/>
  <c r="M2520" i="10" s="1"/>
  <c r="J2535" i="10"/>
  <c r="M2535" i="10" s="1"/>
  <c r="J2538" i="10"/>
  <c r="M2538" i="10" s="1"/>
  <c r="J2542" i="10"/>
  <c r="M2542" i="10" s="1"/>
  <c r="J2545" i="10"/>
  <c r="M2545" i="10" s="1"/>
  <c r="J2549" i="10"/>
  <c r="M2549" i="10" s="1"/>
  <c r="J2413" i="10"/>
  <c r="M2413" i="10" s="1"/>
  <c r="J2468" i="10"/>
  <c r="M2468" i="10" s="1"/>
  <c r="J2478" i="10"/>
  <c r="M2478" i="10" s="1"/>
  <c r="J2493" i="10"/>
  <c r="M2493" i="10" s="1"/>
  <c r="J2523" i="10"/>
  <c r="M2523" i="10" s="1"/>
  <c r="J2527" i="10"/>
  <c r="M2527" i="10" s="1"/>
  <c r="J2541" i="10"/>
  <c r="M2541" i="10" s="1"/>
  <c r="J2309" i="10"/>
  <c r="M2309" i="10" s="1"/>
  <c r="J2320" i="10"/>
  <c r="M2320" i="10" s="1"/>
  <c r="J2344" i="10"/>
  <c r="M2344" i="10" s="1"/>
  <c r="J2360" i="10"/>
  <c r="M2360" i="10" s="1"/>
  <c r="J2376" i="10"/>
  <c r="M2376" i="10" s="1"/>
  <c r="J2381" i="10"/>
  <c r="M2381" i="10" s="1"/>
  <c r="J2450" i="10"/>
  <c r="M2450" i="10" s="1"/>
  <c r="J2453" i="10"/>
  <c r="M2453" i="10" s="1"/>
  <c r="J2460" i="10"/>
  <c r="M2460" i="10" s="1"/>
  <c r="J2464" i="10"/>
  <c r="M2464" i="10" s="1"/>
  <c r="J2472" i="10"/>
  <c r="M2472" i="10" s="1"/>
  <c r="J2477" i="10"/>
  <c r="M2477" i="10" s="1"/>
  <c r="J2481" i="10"/>
  <c r="M2481" i="10" s="1"/>
  <c r="J2487" i="10"/>
  <c r="M2487" i="10" s="1"/>
  <c r="J2490" i="10"/>
  <c r="M2490" i="10" s="1"/>
  <c r="J2497" i="10"/>
  <c r="M2497" i="10" s="1"/>
  <c r="J2498" i="10"/>
  <c r="M2498" i="10" s="1"/>
  <c r="J2499" i="10"/>
  <c r="M2499" i="10" s="1"/>
  <c r="J2500" i="10"/>
  <c r="M2500" i="10" s="1"/>
  <c r="J2501" i="10"/>
  <c r="M2501" i="10" s="1"/>
  <c r="J2502" i="10"/>
  <c r="M2502" i="10" s="1"/>
  <c r="J2503" i="10"/>
  <c r="M2503" i="10" s="1"/>
  <c r="J2504" i="10"/>
  <c r="M2504" i="10" s="1"/>
  <c r="J2505" i="10"/>
  <c r="M2505" i="10" s="1"/>
  <c r="J2506" i="10"/>
  <c r="M2506" i="10" s="1"/>
  <c r="J2507" i="10"/>
  <c r="M2507" i="10" s="1"/>
  <c r="J2508" i="10"/>
  <c r="M2508" i="10" s="1"/>
  <c r="J2513" i="10"/>
  <c r="M2513" i="10" s="1"/>
  <c r="J2516" i="10"/>
  <c r="M2516" i="10" s="1"/>
  <c r="J2519" i="10"/>
  <c r="M2519" i="10" s="1"/>
  <c r="J2530" i="10"/>
  <c r="M2530" i="10" s="1"/>
  <c r="J2534" i="10"/>
  <c r="M2534" i="10" s="1"/>
  <c r="J2537" i="10"/>
  <c r="M2537" i="10" s="1"/>
  <c r="J2540" i="10"/>
  <c r="M2540" i="10" s="1"/>
  <c r="J2544" i="10"/>
  <c r="M2544" i="10" s="1"/>
  <c r="J2393" i="10"/>
  <c r="M2393" i="10" s="1"/>
  <c r="J2435" i="10"/>
  <c r="M2435" i="10" s="1"/>
  <c r="J2449" i="10"/>
  <c r="M2449" i="10" s="1"/>
  <c r="J2456" i="10"/>
  <c r="M2456" i="10" s="1"/>
  <c r="J2463" i="10"/>
  <c r="M2463" i="10" s="1"/>
  <c r="J2467" i="10"/>
  <c r="M2467" i="10" s="1"/>
  <c r="J2483" i="10"/>
  <c r="M2483" i="10" s="1"/>
  <c r="J2492" i="10"/>
  <c r="M2492" i="10" s="1"/>
  <c r="J2496" i="10"/>
  <c r="M2496" i="10" s="1"/>
  <c r="J2522" i="10"/>
  <c r="M2522" i="10" s="1"/>
  <c r="J2526" i="10"/>
  <c r="M2526" i="10" s="1"/>
  <c r="J2533" i="10"/>
  <c r="M2533" i="10" s="1"/>
  <c r="J2548" i="10"/>
  <c r="M2548" i="10" s="1"/>
  <c r="J2388" i="10"/>
  <c r="M2388" i="10" s="1"/>
  <c r="J2425" i="10"/>
  <c r="M2425" i="10" s="1"/>
  <c r="J2448" i="10"/>
  <c r="M2448" i="10" s="1"/>
  <c r="J2459" i="10"/>
  <c r="M2459" i="10" s="1"/>
  <c r="J2471" i="10"/>
  <c r="M2471" i="10" s="1"/>
  <c r="J2476" i="10"/>
  <c r="M2476" i="10" s="1"/>
  <c r="J2480" i="10"/>
  <c r="M2480" i="10" s="1"/>
  <c r="J2486" i="10"/>
  <c r="M2486" i="10" s="1"/>
  <c r="J2495" i="10"/>
  <c r="M2495" i="10" s="1"/>
  <c r="J2512" i="10"/>
  <c r="M2512" i="10" s="1"/>
  <c r="J2515" i="10"/>
  <c r="M2515" i="10" s="1"/>
  <c r="J2529" i="10"/>
  <c r="M2529" i="10" s="1"/>
  <c r="J2532" i="10"/>
  <c r="M2532" i="10" s="1"/>
  <c r="J2536" i="10"/>
  <c r="M2536" i="10" s="1"/>
  <c r="J2547" i="10"/>
  <c r="M2547" i="10" s="1"/>
  <c r="J2406" i="10"/>
  <c r="M2406" i="10" s="1"/>
  <c r="J2552" i="10"/>
  <c r="M2552" i="10" s="1"/>
  <c r="J2555" i="10"/>
  <c r="M2555" i="10" s="1"/>
  <c r="J2564" i="10"/>
  <c r="M2564" i="10" s="1"/>
  <c r="J2569" i="10"/>
  <c r="M2569" i="10" s="1"/>
  <c r="J2572" i="10"/>
  <c r="M2572" i="10" s="1"/>
  <c r="J2578" i="10"/>
  <c r="M2578" i="10" s="1"/>
  <c r="J2586" i="10"/>
  <c r="M2586" i="10" s="1"/>
  <c r="J2593" i="10"/>
  <c r="M2593" i="10" s="1"/>
  <c r="J2599" i="10"/>
  <c r="M2599" i="10" s="1"/>
  <c r="J2602" i="10"/>
  <c r="M2602" i="10" s="1"/>
  <c r="J2615" i="10"/>
  <c r="M2615" i="10" s="1"/>
  <c r="J2623" i="10"/>
  <c r="M2623" i="10" s="1"/>
  <c r="J2631" i="10"/>
  <c r="M2631" i="10" s="1"/>
  <c r="J2639" i="10"/>
  <c r="M2639" i="10" s="1"/>
  <c r="J2647" i="10"/>
  <c r="M2647" i="10" s="1"/>
  <c r="J2660" i="10"/>
  <c r="M2660" i="10" s="1"/>
  <c r="J2663" i="10"/>
  <c r="M2663" i="10" s="1"/>
  <c r="J2675" i="10"/>
  <c r="M2675" i="10" s="1"/>
  <c r="J2679" i="10"/>
  <c r="M2679" i="10" s="1"/>
  <c r="J2682" i="10"/>
  <c r="M2682" i="10" s="1"/>
  <c r="J2518" i="10"/>
  <c r="M2518" i="10" s="1"/>
  <c r="J2560" i="10"/>
  <c r="M2560" i="10" s="1"/>
  <c r="J2575" i="10"/>
  <c r="M2575" i="10" s="1"/>
  <c r="J2589" i="10"/>
  <c r="M2589" i="10" s="1"/>
  <c r="J2605" i="10"/>
  <c r="M2605" i="10" s="1"/>
  <c r="J2608" i="10"/>
  <c r="M2608" i="10" s="1"/>
  <c r="J2620" i="10"/>
  <c r="M2620" i="10" s="1"/>
  <c r="J2628" i="10"/>
  <c r="M2628" i="10" s="1"/>
  <c r="J2636" i="10"/>
  <c r="M2636" i="10" s="1"/>
  <c r="J2644" i="10"/>
  <c r="M2644" i="10" s="1"/>
  <c r="J2652" i="10"/>
  <c r="M2652" i="10" s="1"/>
  <c r="J2669" i="10"/>
  <c r="M2669" i="10" s="1"/>
  <c r="J2672" i="10"/>
  <c r="M2672" i="10" s="1"/>
  <c r="J2686" i="10"/>
  <c r="M2686" i="10" s="1"/>
  <c r="J2489" i="10"/>
  <c r="M2489" i="10" s="1"/>
  <c r="J2539" i="10"/>
  <c r="M2539" i="10" s="1"/>
  <c r="J2551" i="10"/>
  <c r="M2551" i="10" s="1"/>
  <c r="J2557" i="10"/>
  <c r="M2557" i="10" s="1"/>
  <c r="J2563" i="10"/>
  <c r="M2563" i="10" s="1"/>
  <c r="J2566" i="10"/>
  <c r="M2566" i="10" s="1"/>
  <c r="J2571" i="10"/>
  <c r="M2571" i="10" s="1"/>
  <c r="J2577" i="10"/>
  <c r="M2577" i="10" s="1"/>
  <c r="J2580" i="10"/>
  <c r="M2580" i="10" s="1"/>
  <c r="J2582" i="10"/>
  <c r="M2582" i="10" s="1"/>
  <c r="J2592" i="10"/>
  <c r="M2592" i="10" s="1"/>
  <c r="J2595" i="10"/>
  <c r="M2595" i="10" s="1"/>
  <c r="J2598" i="10"/>
  <c r="M2598" i="10" s="1"/>
  <c r="J2611" i="10"/>
  <c r="M2611" i="10" s="1"/>
  <c r="J2614" i="10"/>
  <c r="M2614" i="10" s="1"/>
  <c r="J2617" i="10"/>
  <c r="M2617" i="10" s="1"/>
  <c r="J2625" i="10"/>
  <c r="M2625" i="10" s="1"/>
  <c r="J2633" i="10"/>
  <c r="M2633" i="10" s="1"/>
  <c r="J2641" i="10"/>
  <c r="M2641" i="10" s="1"/>
  <c r="J2649" i="10"/>
  <c r="M2649" i="10" s="1"/>
  <c r="J2659" i="10"/>
  <c r="M2659" i="10" s="1"/>
  <c r="J2662" i="10"/>
  <c r="M2662" i="10" s="1"/>
  <c r="J2665" i="10"/>
  <c r="M2665" i="10" s="1"/>
  <c r="J2674" i="10"/>
  <c r="M2674" i="10" s="1"/>
  <c r="J2678" i="10"/>
  <c r="M2678" i="10" s="1"/>
  <c r="J2681" i="10"/>
  <c r="M2681" i="10" s="1"/>
  <c r="J2685" i="10"/>
  <c r="M2685" i="10" s="1"/>
  <c r="J2485" i="10"/>
  <c r="M2485" i="10" s="1"/>
  <c r="J2554" i="10"/>
  <c r="M2554" i="10" s="1"/>
  <c r="J2574" i="10"/>
  <c r="M2574" i="10" s="1"/>
  <c r="J2588" i="10"/>
  <c r="M2588" i="10" s="1"/>
  <c r="J2591" i="10"/>
  <c r="M2591" i="10" s="1"/>
  <c r="J2601" i="10"/>
  <c r="M2601" i="10" s="1"/>
  <c r="J2604" i="10"/>
  <c r="M2604" i="10" s="1"/>
  <c r="J2622" i="10"/>
  <c r="M2622" i="10" s="1"/>
  <c r="J2630" i="10"/>
  <c r="M2630" i="10" s="1"/>
  <c r="J2638" i="10"/>
  <c r="M2638" i="10" s="1"/>
  <c r="J2646" i="10"/>
  <c r="M2646" i="10" s="1"/>
  <c r="J2654" i="10"/>
  <c r="M2654" i="10" s="1"/>
  <c r="J2656" i="10"/>
  <c r="M2656" i="10" s="1"/>
  <c r="J2668" i="10"/>
  <c r="M2668" i="10" s="1"/>
  <c r="J2671" i="10"/>
  <c r="M2671" i="10" s="1"/>
  <c r="J2684" i="10"/>
  <c r="M2684" i="10" s="1"/>
  <c r="J2688" i="10"/>
  <c r="M2688" i="10" s="1"/>
  <c r="J2455" i="10"/>
  <c r="M2455" i="10" s="1"/>
  <c r="J2525" i="10"/>
  <c r="M2525" i="10" s="1"/>
  <c r="J2546" i="10"/>
  <c r="M2546" i="10" s="1"/>
  <c r="J2559" i="10"/>
  <c r="M2559" i="10" s="1"/>
  <c r="J2568" i="10"/>
  <c r="M2568" i="10" s="1"/>
  <c r="J2585" i="10"/>
  <c r="M2585" i="10" s="1"/>
  <c r="J2594" i="10"/>
  <c r="M2594" i="10" s="1"/>
  <c r="J2607" i="10"/>
  <c r="M2607" i="10" s="1"/>
  <c r="J2610" i="10"/>
  <c r="M2610" i="10" s="1"/>
  <c r="J2619" i="10"/>
  <c r="M2619" i="10" s="1"/>
  <c r="J2627" i="10"/>
  <c r="M2627" i="10" s="1"/>
  <c r="J2635" i="10"/>
  <c r="M2635" i="10" s="1"/>
  <c r="J2643" i="10"/>
  <c r="M2643" i="10" s="1"/>
  <c r="J2651" i="10"/>
  <c r="M2651" i="10" s="1"/>
  <c r="J2658" i="10"/>
  <c r="M2658" i="10" s="1"/>
  <c r="J2677" i="10"/>
  <c r="M2677" i="10" s="1"/>
  <c r="J2680" i="10"/>
  <c r="M2680" i="10" s="1"/>
  <c r="J2475" i="10"/>
  <c r="M2475" i="10" s="1"/>
  <c r="J2550" i="10"/>
  <c r="M2550" i="10" s="1"/>
  <c r="J2553" i="10"/>
  <c r="M2553" i="10" s="1"/>
  <c r="J2556" i="10"/>
  <c r="M2556" i="10" s="1"/>
  <c r="J2562" i="10"/>
  <c r="M2562" i="10" s="1"/>
  <c r="J2565" i="10"/>
  <c r="M2565" i="10" s="1"/>
  <c r="J2573" i="10"/>
  <c r="M2573" i="10" s="1"/>
  <c r="J2590" i="10"/>
  <c r="M2590" i="10" s="1"/>
  <c r="J2597" i="10"/>
  <c r="M2597" i="10" s="1"/>
  <c r="J2600" i="10"/>
  <c r="M2600" i="10" s="1"/>
  <c r="J2613" i="10"/>
  <c r="M2613" i="10" s="1"/>
  <c r="J2616" i="10"/>
  <c r="M2616" i="10" s="1"/>
  <c r="J2624" i="10"/>
  <c r="M2624" i="10" s="1"/>
  <c r="J2632" i="10"/>
  <c r="M2632" i="10" s="1"/>
  <c r="J2640" i="10"/>
  <c r="M2640" i="10" s="1"/>
  <c r="J2648" i="10"/>
  <c r="M2648" i="10" s="1"/>
  <c r="J2667" i="10"/>
  <c r="M2667" i="10" s="1"/>
  <c r="J2670" i="10"/>
  <c r="M2670" i="10" s="1"/>
  <c r="J2673" i="10"/>
  <c r="M2673" i="10" s="1"/>
  <c r="J2683" i="10"/>
  <c r="M2683" i="10" s="1"/>
  <c r="J2447" i="10"/>
  <c r="M2447" i="10" s="1"/>
  <c r="J2466" i="10"/>
  <c r="M2466" i="10" s="1"/>
  <c r="J2511" i="10"/>
  <c r="M2511" i="10" s="1"/>
  <c r="J2570" i="10"/>
  <c r="M2570" i="10" s="1"/>
  <c r="J2576" i="10"/>
  <c r="M2576" i="10" s="1"/>
  <c r="J2579" i="10"/>
  <c r="M2579" i="10" s="1"/>
  <c r="J2581" i="10"/>
  <c r="M2581" i="10" s="1"/>
  <c r="J2584" i="10"/>
  <c r="M2584" i="10" s="1"/>
  <c r="J2587" i="10"/>
  <c r="M2587" i="10" s="1"/>
  <c r="J2603" i="10"/>
  <c r="M2603" i="10" s="1"/>
  <c r="J2606" i="10"/>
  <c r="M2606" i="10" s="1"/>
  <c r="J2621" i="10"/>
  <c r="M2621" i="10" s="1"/>
  <c r="J2629" i="10"/>
  <c r="M2629" i="10" s="1"/>
  <c r="J2637" i="10"/>
  <c r="M2637" i="10" s="1"/>
  <c r="J2645" i="10"/>
  <c r="M2645" i="10" s="1"/>
  <c r="J2653" i="10"/>
  <c r="M2653" i="10" s="1"/>
  <c r="J2661" i="10"/>
  <c r="M2661" i="10" s="1"/>
  <c r="J2664" i="10"/>
  <c r="M2664" i="10" s="1"/>
  <c r="J2676" i="10"/>
  <c r="M2676" i="10" s="1"/>
  <c r="J2626" i="10"/>
  <c r="M2626" i="10" s="1"/>
  <c r="J2642" i="10"/>
  <c r="M2642" i="10" s="1"/>
  <c r="J2690" i="10"/>
  <c r="M2690" i="10" s="1"/>
  <c r="J2697" i="10"/>
  <c r="M2697" i="10" s="1"/>
  <c r="J2702" i="10"/>
  <c r="M2702" i="10" s="1"/>
  <c r="J2709" i="10"/>
  <c r="M2709" i="10" s="1"/>
  <c r="J2716" i="10"/>
  <c r="M2716" i="10" s="1"/>
  <c r="J2723" i="10"/>
  <c r="M2723" i="10" s="1"/>
  <c r="J2726" i="10"/>
  <c r="M2726" i="10" s="1"/>
  <c r="J2730" i="10"/>
  <c r="M2730" i="10" s="1"/>
  <c r="J2734" i="10"/>
  <c r="M2734" i="10" s="1"/>
  <c r="J2738" i="10"/>
  <c r="M2738" i="10" s="1"/>
  <c r="J2744" i="10"/>
  <c r="M2744" i="10" s="1"/>
  <c r="J2747" i="10"/>
  <c r="M2747" i="10" s="1"/>
  <c r="J2756" i="10"/>
  <c r="M2756" i="10" s="1"/>
  <c r="J2762" i="10"/>
  <c r="M2762" i="10" s="1"/>
  <c r="J2769" i="10"/>
  <c r="M2769" i="10" s="1"/>
  <c r="J2778" i="10"/>
  <c r="M2778" i="10" s="1"/>
  <c r="J2785" i="10"/>
  <c r="M2785" i="10" s="1"/>
  <c r="J2794" i="10"/>
  <c r="M2794" i="10" s="1"/>
  <c r="J2801" i="10"/>
  <c r="M2801" i="10" s="1"/>
  <c r="J2810" i="10"/>
  <c r="M2810" i="10" s="1"/>
  <c r="J2817" i="10"/>
  <c r="M2817" i="10" s="1"/>
  <c r="J2819" i="10"/>
  <c r="M2819" i="10" s="1"/>
  <c r="J2694" i="10"/>
  <c r="M2694" i="10" s="1"/>
  <c r="J2701" i="10"/>
  <c r="M2701" i="10" s="1"/>
  <c r="J2708" i="10"/>
  <c r="M2708" i="10" s="1"/>
  <c r="J2713" i="10"/>
  <c r="M2713" i="10" s="1"/>
  <c r="J2722" i="10"/>
  <c r="M2722" i="10" s="1"/>
  <c r="J2753" i="10"/>
  <c r="M2753" i="10" s="1"/>
  <c r="J2759" i="10"/>
  <c r="M2759" i="10" s="1"/>
  <c r="J2764" i="10"/>
  <c r="M2764" i="10" s="1"/>
  <c r="J2771" i="10"/>
  <c r="M2771" i="10" s="1"/>
  <c r="J2780" i="10"/>
  <c r="M2780" i="10" s="1"/>
  <c r="J2787" i="10"/>
  <c r="M2787" i="10" s="1"/>
  <c r="J2796" i="10"/>
  <c r="M2796" i="10" s="1"/>
  <c r="J2803" i="10"/>
  <c r="M2803" i="10" s="1"/>
  <c r="J2812" i="10"/>
  <c r="M2812" i="10" s="1"/>
  <c r="J2693" i="10"/>
  <c r="M2693" i="10" s="1"/>
  <c r="J2700" i="10"/>
  <c r="M2700" i="10" s="1"/>
  <c r="J2704" i="10"/>
  <c r="M2704" i="10" s="1"/>
  <c r="J2712" i="10"/>
  <c r="M2712" i="10" s="1"/>
  <c r="J2719" i="10"/>
  <c r="M2719" i="10" s="1"/>
  <c r="J2741" i="10"/>
  <c r="M2741" i="10" s="1"/>
  <c r="J2750" i="10"/>
  <c r="M2750" i="10" s="1"/>
  <c r="J2752" i="10"/>
  <c r="M2752" i="10" s="1"/>
  <c r="J2755" i="10"/>
  <c r="M2755" i="10" s="1"/>
  <c r="J2766" i="10"/>
  <c r="M2766" i="10" s="1"/>
  <c r="J2773" i="10"/>
  <c r="M2773" i="10" s="1"/>
  <c r="J2782" i="10"/>
  <c r="M2782" i="10" s="1"/>
  <c r="J2789" i="10"/>
  <c r="M2789" i="10" s="1"/>
  <c r="J2798" i="10"/>
  <c r="M2798" i="10" s="1"/>
  <c r="J2805" i="10"/>
  <c r="M2805" i="10" s="1"/>
  <c r="J2814" i="10"/>
  <c r="M2814" i="10" s="1"/>
  <c r="J2561" i="10"/>
  <c r="M2561" i="10" s="1"/>
  <c r="J2567" i="10"/>
  <c r="M2567" i="10" s="1"/>
  <c r="J2596" i="10"/>
  <c r="M2596" i="10" s="1"/>
  <c r="J2689" i="10"/>
  <c r="M2689" i="10" s="1"/>
  <c r="J2692" i="10"/>
  <c r="M2692" i="10" s="1"/>
  <c r="J2696" i="10"/>
  <c r="M2696" i="10" s="1"/>
  <c r="J2707" i="10"/>
  <c r="M2707" i="10" s="1"/>
  <c r="J2718" i="10"/>
  <c r="M2718" i="10" s="1"/>
  <c r="J2725" i="10"/>
  <c r="M2725" i="10" s="1"/>
  <c r="J2729" i="10"/>
  <c r="M2729" i="10" s="1"/>
  <c r="J2733" i="10"/>
  <c r="M2733" i="10" s="1"/>
  <c r="J2737" i="10"/>
  <c r="M2737" i="10" s="1"/>
  <c r="J2746" i="10"/>
  <c r="M2746" i="10" s="1"/>
  <c r="J2758" i="10"/>
  <c r="M2758" i="10" s="1"/>
  <c r="J2761" i="10"/>
  <c r="M2761" i="10" s="1"/>
  <c r="J2768" i="10"/>
  <c r="M2768" i="10" s="1"/>
  <c r="J2775" i="10"/>
  <c r="M2775" i="10" s="1"/>
  <c r="J2784" i="10"/>
  <c r="M2784" i="10" s="1"/>
  <c r="J2791" i="10"/>
  <c r="M2791" i="10" s="1"/>
  <c r="J2800" i="10"/>
  <c r="M2800" i="10" s="1"/>
  <c r="J2807" i="10"/>
  <c r="M2807" i="10" s="1"/>
  <c r="J2816" i="10"/>
  <c r="M2816" i="10" s="1"/>
  <c r="J2612" i="10"/>
  <c r="M2612" i="10" s="1"/>
  <c r="J2618" i="10"/>
  <c r="M2618" i="10" s="1"/>
  <c r="J2634" i="10"/>
  <c r="M2634" i="10" s="1"/>
  <c r="J2650" i="10"/>
  <c r="M2650" i="10" s="1"/>
  <c r="J2655" i="10"/>
  <c r="M2655" i="10" s="1"/>
  <c r="J2699" i="10"/>
  <c r="M2699" i="10" s="1"/>
  <c r="J2715" i="10"/>
  <c r="M2715" i="10" s="1"/>
  <c r="J2724" i="10"/>
  <c r="M2724" i="10" s="1"/>
  <c r="J2728" i="10"/>
  <c r="M2728" i="10" s="1"/>
  <c r="J2732" i="10"/>
  <c r="M2732" i="10" s="1"/>
  <c r="J2736" i="10"/>
  <c r="M2736" i="10" s="1"/>
  <c r="J2740" i="10"/>
  <c r="M2740" i="10" s="1"/>
  <c r="J2743" i="10"/>
  <c r="M2743" i="10" s="1"/>
  <c r="J2770" i="10"/>
  <c r="M2770" i="10" s="1"/>
  <c r="J2777" i="10"/>
  <c r="M2777" i="10" s="1"/>
  <c r="J2786" i="10"/>
  <c r="M2786" i="10" s="1"/>
  <c r="J2793" i="10"/>
  <c r="M2793" i="10" s="1"/>
  <c r="J2802" i="10"/>
  <c r="M2802" i="10" s="1"/>
  <c r="J2809" i="10"/>
  <c r="M2809" i="10" s="1"/>
  <c r="J2818" i="10"/>
  <c r="M2818" i="10" s="1"/>
  <c r="J2820" i="10"/>
  <c r="M2820" i="10" s="1"/>
  <c r="J2583" i="10"/>
  <c r="M2583" i="10" s="1"/>
  <c r="J2666" i="10"/>
  <c r="M2666" i="10" s="1"/>
  <c r="J2691" i="10"/>
  <c r="M2691" i="10" s="1"/>
  <c r="J2711" i="10"/>
  <c r="M2711" i="10" s="1"/>
  <c r="J2714" i="10"/>
  <c r="M2714" i="10" s="1"/>
  <c r="J2721" i="10"/>
  <c r="M2721" i="10" s="1"/>
  <c r="J2745" i="10"/>
  <c r="M2745" i="10" s="1"/>
  <c r="J2749" i="10"/>
  <c r="M2749" i="10" s="1"/>
  <c r="J2760" i="10"/>
  <c r="M2760" i="10" s="1"/>
  <c r="J2763" i="10"/>
  <c r="M2763" i="10" s="1"/>
  <c r="J2772" i="10"/>
  <c r="M2772" i="10" s="1"/>
  <c r="J2779" i="10"/>
  <c r="M2779" i="10" s="1"/>
  <c r="J2788" i="10"/>
  <c r="M2788" i="10" s="1"/>
  <c r="J2795" i="10"/>
  <c r="M2795" i="10" s="1"/>
  <c r="J2804" i="10"/>
  <c r="M2804" i="10" s="1"/>
  <c r="J2811" i="10"/>
  <c r="M2811" i="10" s="1"/>
  <c r="J2452" i="10"/>
  <c r="M2452" i="10" s="1"/>
  <c r="J2609" i="10"/>
  <c r="M2609" i="10" s="1"/>
  <c r="J2657" i="10"/>
  <c r="M2657" i="10" s="1"/>
  <c r="J2695" i="10"/>
  <c r="M2695" i="10" s="1"/>
  <c r="J2698" i="10"/>
  <c r="M2698" i="10" s="1"/>
  <c r="J2705" i="10"/>
  <c r="M2705" i="10" s="1"/>
  <c r="J2710" i="10"/>
  <c r="M2710" i="10" s="1"/>
  <c r="J2717" i="10"/>
  <c r="M2717" i="10" s="1"/>
  <c r="J2727" i="10"/>
  <c r="M2727" i="10" s="1"/>
  <c r="J2731" i="10"/>
  <c r="M2731" i="10" s="1"/>
  <c r="J2735" i="10"/>
  <c r="M2735" i="10" s="1"/>
  <c r="J2739" i="10"/>
  <c r="M2739" i="10" s="1"/>
  <c r="J2767" i="10"/>
  <c r="M2767" i="10" s="1"/>
  <c r="J2776" i="10"/>
  <c r="M2776" i="10" s="1"/>
  <c r="J2783" i="10"/>
  <c r="M2783" i="10" s="1"/>
  <c r="J2792" i="10"/>
  <c r="M2792" i="10" s="1"/>
  <c r="J2799" i="10"/>
  <c r="M2799" i="10" s="1"/>
  <c r="J2808" i="10"/>
  <c r="M2808" i="10" s="1"/>
  <c r="J2815" i="10"/>
  <c r="M2815" i="10" s="1"/>
  <c r="J2757" i="10"/>
  <c r="M2757" i="10" s="1"/>
  <c r="J2806" i="10"/>
  <c r="M2806" i="10" s="1"/>
  <c r="J2825" i="10"/>
  <c r="M2825" i="10" s="1"/>
  <c r="J2827" i="10"/>
  <c r="M2827" i="10" s="1"/>
  <c r="J2842" i="10"/>
  <c r="M2842" i="10" s="1"/>
  <c r="J2844" i="10"/>
  <c r="M2844" i="10" s="1"/>
  <c r="J2846" i="10"/>
  <c r="M2846" i="10" s="1"/>
  <c r="J2853" i="10"/>
  <c r="M2853" i="10" s="1"/>
  <c r="J2862" i="10"/>
  <c r="M2862" i="10" s="1"/>
  <c r="J2867" i="10"/>
  <c r="M2867" i="10" s="1"/>
  <c r="J2888" i="10"/>
  <c r="M2888" i="10" s="1"/>
  <c r="J2951" i="10"/>
  <c r="M2951" i="10" s="1"/>
  <c r="J2968" i="10"/>
  <c r="M2968" i="10" s="1"/>
  <c r="J2978" i="10"/>
  <c r="M2978" i="10" s="1"/>
  <c r="J2985" i="10"/>
  <c r="M2985" i="10" s="1"/>
  <c r="J2994" i="10"/>
  <c r="M2994" i="10" s="1"/>
  <c r="J3001" i="10"/>
  <c r="M3001" i="10" s="1"/>
  <c r="J3010" i="10"/>
  <c r="M3010" i="10" s="1"/>
  <c r="J3017" i="10"/>
  <c r="M3017" i="10" s="1"/>
  <c r="J3026" i="10"/>
  <c r="M3026" i="10" s="1"/>
  <c r="J3037" i="10"/>
  <c r="M3037" i="10" s="1"/>
  <c r="J2703" i="10"/>
  <c r="M2703" i="10" s="1"/>
  <c r="J2742" i="10"/>
  <c r="M2742" i="10" s="1"/>
  <c r="J2748" i="10"/>
  <c r="M2748" i="10" s="1"/>
  <c r="J2790" i="10"/>
  <c r="M2790" i="10" s="1"/>
  <c r="J2829" i="10"/>
  <c r="M2829" i="10" s="1"/>
  <c r="J2869" i="10"/>
  <c r="M2869" i="10" s="1"/>
  <c r="J2883" i="10"/>
  <c r="M2883" i="10" s="1"/>
  <c r="J2890" i="10"/>
  <c r="M2890" i="10" s="1"/>
  <c r="J2953" i="10"/>
  <c r="M2953" i="10" s="1"/>
  <c r="J2955" i="10"/>
  <c r="M2955" i="10" s="1"/>
  <c r="J2965" i="10"/>
  <c r="M2965" i="10" s="1"/>
  <c r="J2971" i="10"/>
  <c r="M2971" i="10" s="1"/>
  <c r="J2980" i="10"/>
  <c r="M2980" i="10" s="1"/>
  <c r="J2987" i="10"/>
  <c r="M2987" i="10" s="1"/>
  <c r="J2996" i="10"/>
  <c r="M2996" i="10" s="1"/>
  <c r="J3003" i="10"/>
  <c r="M3003" i="10" s="1"/>
  <c r="J3012" i="10"/>
  <c r="M3012" i="10" s="1"/>
  <c r="J3019" i="10"/>
  <c r="M3019" i="10" s="1"/>
  <c r="J3028" i="10"/>
  <c r="M3028" i="10" s="1"/>
  <c r="J3030" i="10"/>
  <c r="M3030" i="10" s="1"/>
  <c r="J3039" i="10"/>
  <c r="M3039" i="10" s="1"/>
  <c r="J2558" i="10"/>
  <c r="M2558" i="10" s="1"/>
  <c r="J2774" i="10"/>
  <c r="M2774" i="10" s="1"/>
  <c r="J2813" i="10"/>
  <c r="M2813" i="10" s="1"/>
  <c r="J2822" i="10"/>
  <c r="M2822" i="10" s="1"/>
  <c r="J2831" i="10"/>
  <c r="M2831" i="10" s="1"/>
  <c r="J2848" i="10"/>
  <c r="M2848" i="10" s="1"/>
  <c r="J2850" i="10"/>
  <c r="M2850" i="10" s="1"/>
  <c r="J2855" i="10"/>
  <c r="M2855" i="10" s="1"/>
  <c r="J2857" i="10"/>
  <c r="M2857" i="10" s="1"/>
  <c r="J2859" i="10"/>
  <c r="M2859" i="10" s="1"/>
  <c r="J2880" i="10"/>
  <c r="M2880" i="10" s="1"/>
  <c r="J2885" i="10"/>
  <c r="M2885" i="10" s="1"/>
  <c r="J2892" i="10"/>
  <c r="M2892" i="10" s="1"/>
  <c r="J2894" i="10"/>
  <c r="M2894" i="10" s="1"/>
  <c r="J2896" i="10"/>
  <c r="M2896" i="10" s="1"/>
  <c r="J2898" i="10"/>
  <c r="M2898" i="10" s="1"/>
  <c r="J2900" i="10"/>
  <c r="M2900" i="10" s="1"/>
  <c r="J2902" i="10"/>
  <c r="M2902" i="10" s="1"/>
  <c r="J2904" i="10"/>
  <c r="M2904" i="10" s="1"/>
  <c r="J2906" i="10"/>
  <c r="M2906" i="10" s="1"/>
  <c r="J2908" i="10"/>
  <c r="M2908" i="10" s="1"/>
  <c r="J2910" i="10"/>
  <c r="M2910" i="10" s="1"/>
  <c r="J2912" i="10"/>
  <c r="M2912" i="10" s="1"/>
  <c r="J2914" i="10"/>
  <c r="M2914" i="10" s="1"/>
  <c r="J2916" i="10"/>
  <c r="M2916" i="10" s="1"/>
  <c r="J2918" i="10"/>
  <c r="M2918" i="10" s="1"/>
  <c r="J2920" i="10"/>
  <c r="M2920" i="10" s="1"/>
  <c r="J2922" i="10"/>
  <c r="M2922" i="10" s="1"/>
  <c r="J2924" i="10"/>
  <c r="M2924" i="10" s="1"/>
  <c r="J2926" i="10"/>
  <c r="M2926" i="10" s="1"/>
  <c r="J2928" i="10"/>
  <c r="M2928" i="10" s="1"/>
  <c r="J2930" i="10"/>
  <c r="M2930" i="10" s="1"/>
  <c r="J2932" i="10"/>
  <c r="M2932" i="10" s="1"/>
  <c r="J2934" i="10"/>
  <c r="M2934" i="10" s="1"/>
  <c r="J2936" i="10"/>
  <c r="M2936" i="10" s="1"/>
  <c r="J2938" i="10"/>
  <c r="M2938" i="10" s="1"/>
  <c r="J2940" i="10"/>
  <c r="M2940" i="10" s="1"/>
  <c r="J2942" i="10"/>
  <c r="M2942" i="10" s="1"/>
  <c r="J2957" i="10"/>
  <c r="M2957" i="10" s="1"/>
  <c r="J2960" i="10"/>
  <c r="M2960" i="10" s="1"/>
  <c r="J2982" i="10"/>
  <c r="M2982" i="10" s="1"/>
  <c r="J2989" i="10"/>
  <c r="M2989" i="10" s="1"/>
  <c r="J2998" i="10"/>
  <c r="M2998" i="10" s="1"/>
  <c r="J3005" i="10"/>
  <c r="M3005" i="10" s="1"/>
  <c r="J3014" i="10"/>
  <c r="M3014" i="10" s="1"/>
  <c r="J3021" i="10"/>
  <c r="M3021" i="10" s="1"/>
  <c r="J3032" i="10"/>
  <c r="M3032" i="10" s="1"/>
  <c r="J2754" i="10"/>
  <c r="M2754" i="10" s="1"/>
  <c r="J2797" i="10"/>
  <c r="M2797" i="10" s="1"/>
  <c r="J2824" i="10"/>
  <c r="M2824" i="10" s="1"/>
  <c r="J2833" i="10"/>
  <c r="M2833" i="10" s="1"/>
  <c r="J2835" i="10"/>
  <c r="M2835" i="10" s="1"/>
  <c r="J2837" i="10"/>
  <c r="M2837" i="10" s="1"/>
  <c r="J2839" i="10"/>
  <c r="M2839" i="10" s="1"/>
  <c r="J2852" i="10"/>
  <c r="M2852" i="10" s="1"/>
  <c r="J2864" i="10"/>
  <c r="M2864" i="10" s="1"/>
  <c r="J2866" i="10"/>
  <c r="M2866" i="10" s="1"/>
  <c r="J2871" i="10"/>
  <c r="M2871" i="10" s="1"/>
  <c r="J2873" i="10"/>
  <c r="M2873" i="10" s="1"/>
  <c r="J2875" i="10"/>
  <c r="M2875" i="10" s="1"/>
  <c r="J2877" i="10"/>
  <c r="M2877" i="10" s="1"/>
  <c r="J2887" i="10"/>
  <c r="M2887" i="10" s="1"/>
  <c r="J2944" i="10"/>
  <c r="M2944" i="10" s="1"/>
  <c r="J2946" i="10"/>
  <c r="M2946" i="10" s="1"/>
  <c r="J2948" i="10"/>
  <c r="M2948" i="10" s="1"/>
  <c r="J2962" i="10"/>
  <c r="M2962" i="10" s="1"/>
  <c r="J2967" i="10"/>
  <c r="M2967" i="10" s="1"/>
  <c r="J2974" i="10"/>
  <c r="M2974" i="10" s="1"/>
  <c r="J2977" i="10"/>
  <c r="M2977" i="10" s="1"/>
  <c r="J2984" i="10"/>
  <c r="M2984" i="10" s="1"/>
  <c r="J2991" i="10"/>
  <c r="M2991" i="10" s="1"/>
  <c r="J3000" i="10"/>
  <c r="M3000" i="10" s="1"/>
  <c r="J3007" i="10"/>
  <c r="M3007" i="10" s="1"/>
  <c r="J3016" i="10"/>
  <c r="M3016" i="10" s="1"/>
  <c r="J3023" i="10"/>
  <c r="M3023" i="10" s="1"/>
  <c r="J3034" i="10"/>
  <c r="M3034" i="10" s="1"/>
  <c r="J3036" i="10"/>
  <c r="M3036" i="10" s="1"/>
  <c r="J2720" i="10"/>
  <c r="M2720" i="10" s="1"/>
  <c r="J2781" i="10"/>
  <c r="M2781" i="10" s="1"/>
  <c r="J2826" i="10"/>
  <c r="M2826" i="10" s="1"/>
  <c r="J2828" i="10"/>
  <c r="M2828" i="10" s="1"/>
  <c r="J2841" i="10"/>
  <c r="M2841" i="10" s="1"/>
  <c r="J2843" i="10"/>
  <c r="M2843" i="10" s="1"/>
  <c r="J2845" i="10"/>
  <c r="M2845" i="10" s="1"/>
  <c r="J2854" i="10"/>
  <c r="M2854" i="10" s="1"/>
  <c r="J2861" i="10"/>
  <c r="M2861" i="10" s="1"/>
  <c r="J2868" i="10"/>
  <c r="M2868" i="10" s="1"/>
  <c r="J2879" i="10"/>
  <c r="M2879" i="10" s="1"/>
  <c r="J2882" i="10"/>
  <c r="M2882" i="10" s="1"/>
  <c r="J2889" i="10"/>
  <c r="M2889" i="10" s="1"/>
  <c r="J2950" i="10"/>
  <c r="M2950" i="10" s="1"/>
  <c r="J2959" i="10"/>
  <c r="M2959" i="10" s="1"/>
  <c r="J2970" i="10"/>
  <c r="M2970" i="10" s="1"/>
  <c r="J2986" i="10"/>
  <c r="M2986" i="10" s="1"/>
  <c r="J2993" i="10"/>
  <c r="M2993" i="10" s="1"/>
  <c r="J3002" i="10"/>
  <c r="M3002" i="10" s="1"/>
  <c r="J3009" i="10"/>
  <c r="M3009" i="10" s="1"/>
  <c r="J3018" i="10"/>
  <c r="M3018" i="10" s="1"/>
  <c r="J3025" i="10"/>
  <c r="M3025" i="10" s="1"/>
  <c r="J3038" i="10"/>
  <c r="M3038" i="10" s="1"/>
  <c r="J2765" i="10"/>
  <c r="M2765" i="10" s="1"/>
  <c r="J2830" i="10"/>
  <c r="M2830" i="10" s="1"/>
  <c r="J2847" i="10"/>
  <c r="M2847" i="10" s="1"/>
  <c r="J2870" i="10"/>
  <c r="M2870" i="10" s="1"/>
  <c r="J2891" i="10"/>
  <c r="M2891" i="10" s="1"/>
  <c r="J2952" i="10"/>
  <c r="M2952" i="10" s="1"/>
  <c r="J2954" i="10"/>
  <c r="M2954" i="10" s="1"/>
  <c r="J2964" i="10"/>
  <c r="M2964" i="10" s="1"/>
  <c r="J2973" i="10"/>
  <c r="M2973" i="10" s="1"/>
  <c r="J2976" i="10"/>
  <c r="M2976" i="10" s="1"/>
  <c r="J2979" i="10"/>
  <c r="M2979" i="10" s="1"/>
  <c r="J2988" i="10"/>
  <c r="M2988" i="10" s="1"/>
  <c r="J2995" i="10"/>
  <c r="M2995" i="10" s="1"/>
  <c r="J3004" i="10"/>
  <c r="M3004" i="10" s="1"/>
  <c r="J3011" i="10"/>
  <c r="M3011" i="10" s="1"/>
  <c r="J3020" i="10"/>
  <c r="M3020" i="10" s="1"/>
  <c r="J3027" i="10"/>
  <c r="M3027" i="10" s="1"/>
  <c r="J3029" i="10"/>
  <c r="M3029" i="10" s="1"/>
  <c r="J2706" i="10"/>
  <c r="M2706" i="10" s="1"/>
  <c r="J2751" i="10"/>
  <c r="M2751" i="10" s="1"/>
  <c r="J2821" i="10"/>
  <c r="M2821" i="10" s="1"/>
  <c r="J2832" i="10"/>
  <c r="M2832" i="10" s="1"/>
  <c r="J2849" i="10"/>
  <c r="M2849" i="10" s="1"/>
  <c r="J2856" i="10"/>
  <c r="M2856" i="10" s="1"/>
  <c r="J2858" i="10"/>
  <c r="M2858" i="10" s="1"/>
  <c r="J2860" i="10"/>
  <c r="M2860" i="10" s="1"/>
  <c r="J2863" i="10"/>
  <c r="M2863" i="10" s="1"/>
  <c r="J2884" i="10"/>
  <c r="M2884" i="10" s="1"/>
  <c r="J2893" i="10"/>
  <c r="M2893" i="10" s="1"/>
  <c r="J2895" i="10"/>
  <c r="M2895" i="10" s="1"/>
  <c r="J2897" i="10"/>
  <c r="M2897" i="10" s="1"/>
  <c r="J2899" i="10"/>
  <c r="M2899" i="10" s="1"/>
  <c r="J2901" i="10"/>
  <c r="M2901" i="10" s="1"/>
  <c r="J2903" i="10"/>
  <c r="M2903" i="10" s="1"/>
  <c r="J2905" i="10"/>
  <c r="M2905" i="10" s="1"/>
  <c r="J2907" i="10"/>
  <c r="M2907" i="10" s="1"/>
  <c r="J2909" i="10"/>
  <c r="M2909" i="10" s="1"/>
  <c r="J2911" i="10"/>
  <c r="M2911" i="10" s="1"/>
  <c r="J2913" i="10"/>
  <c r="M2913" i="10" s="1"/>
  <c r="J2915" i="10"/>
  <c r="M2915" i="10" s="1"/>
  <c r="J2917" i="10"/>
  <c r="M2917" i="10" s="1"/>
  <c r="J2919" i="10"/>
  <c r="M2919" i="10" s="1"/>
  <c r="J2921" i="10"/>
  <c r="M2921" i="10" s="1"/>
  <c r="J2923" i="10"/>
  <c r="M2923" i="10" s="1"/>
  <c r="J2925" i="10"/>
  <c r="M2925" i="10" s="1"/>
  <c r="J2927" i="10"/>
  <c r="M2927" i="10" s="1"/>
  <c r="J2929" i="10"/>
  <c r="M2929" i="10" s="1"/>
  <c r="J2931" i="10"/>
  <c r="M2931" i="10" s="1"/>
  <c r="J2933" i="10"/>
  <c r="M2933" i="10" s="1"/>
  <c r="J2935" i="10"/>
  <c r="M2935" i="10" s="1"/>
  <c r="J2937" i="10"/>
  <c r="M2937" i="10" s="1"/>
  <c r="J2939" i="10"/>
  <c r="M2939" i="10" s="1"/>
  <c r="J2941" i="10"/>
  <c r="M2941" i="10" s="1"/>
  <c r="J2943" i="10"/>
  <c r="M2943" i="10" s="1"/>
  <c r="J2956" i="10"/>
  <c r="M2956" i="10" s="1"/>
  <c r="J2966" i="10"/>
  <c r="M2966" i="10" s="1"/>
  <c r="J2972" i="10"/>
  <c r="M2972" i="10" s="1"/>
  <c r="J2981" i="10"/>
  <c r="M2981" i="10" s="1"/>
  <c r="J2990" i="10"/>
  <c r="M2990" i="10" s="1"/>
  <c r="J2997" i="10"/>
  <c r="M2997" i="10" s="1"/>
  <c r="J3006" i="10"/>
  <c r="M3006" i="10" s="1"/>
  <c r="J3013" i="10"/>
  <c r="M3013" i="10" s="1"/>
  <c r="J3022" i="10"/>
  <c r="M3022" i="10" s="1"/>
  <c r="J3031" i="10"/>
  <c r="M3031" i="10" s="1"/>
  <c r="J2874" i="10"/>
  <c r="M2874" i="10" s="1"/>
  <c r="J2992" i="10"/>
  <c r="M2992" i="10" s="1"/>
  <c r="J3067" i="10"/>
  <c r="M3067" i="10" s="1"/>
  <c r="J3087" i="10"/>
  <c r="M3087" i="10" s="1"/>
  <c r="J3092" i="10"/>
  <c r="M3092" i="10" s="1"/>
  <c r="J3097" i="10"/>
  <c r="M3097" i="10" s="1"/>
  <c r="J3105" i="10"/>
  <c r="M3105" i="10" s="1"/>
  <c r="J3110" i="10"/>
  <c r="M3110" i="10" s="1"/>
  <c r="J3123" i="10"/>
  <c r="M3123" i="10" s="1"/>
  <c r="J3131" i="10"/>
  <c r="M3131" i="10" s="1"/>
  <c r="J3133" i="10"/>
  <c r="M3133" i="10" s="1"/>
  <c r="J3158" i="10"/>
  <c r="M3158" i="10" s="1"/>
  <c r="J3160" i="10"/>
  <c r="M3160" i="10" s="1"/>
  <c r="J3162" i="10"/>
  <c r="M3162" i="10" s="1"/>
  <c r="J3173" i="10"/>
  <c r="M3173" i="10" s="1"/>
  <c r="J3178" i="10"/>
  <c r="M3178" i="10" s="1"/>
  <c r="J3187" i="10"/>
  <c r="M3187" i="10" s="1"/>
  <c r="J2838" i="10"/>
  <c r="M2838" i="10" s="1"/>
  <c r="J2949" i="10"/>
  <c r="M2949" i="10" s="1"/>
  <c r="J3015" i="10"/>
  <c r="M3015" i="10" s="1"/>
  <c r="J3052" i="10"/>
  <c r="M3052" i="10" s="1"/>
  <c r="J3084" i="10"/>
  <c r="M3084" i="10" s="1"/>
  <c r="J3089" i="10"/>
  <c r="M3089" i="10" s="1"/>
  <c r="J3094" i="10"/>
  <c r="M3094" i="10" s="1"/>
  <c r="J3107" i="10"/>
  <c r="M3107" i="10" s="1"/>
  <c r="J3115" i="10"/>
  <c r="M3115" i="10" s="1"/>
  <c r="J3118" i="10"/>
  <c r="M3118" i="10" s="1"/>
  <c r="J3128" i="10"/>
  <c r="M3128" i="10" s="1"/>
  <c r="J3135" i="10"/>
  <c r="M3135" i="10" s="1"/>
  <c r="J3137" i="10"/>
  <c r="M3137" i="10" s="1"/>
  <c r="J3139" i="10"/>
  <c r="M3139" i="10" s="1"/>
  <c r="J3141" i="10"/>
  <c r="M3141" i="10" s="1"/>
  <c r="J3143" i="10"/>
  <c r="M3143" i="10" s="1"/>
  <c r="J3145" i="10"/>
  <c r="M3145" i="10" s="1"/>
  <c r="J3147" i="10"/>
  <c r="M3147" i="10" s="1"/>
  <c r="J3149" i="10"/>
  <c r="M3149" i="10" s="1"/>
  <c r="J3151" i="10"/>
  <c r="M3151" i="10" s="1"/>
  <c r="J3153" i="10"/>
  <c r="M3153" i="10" s="1"/>
  <c r="J3164" i="10"/>
  <c r="M3164" i="10" s="1"/>
  <c r="J3186" i="10"/>
  <c r="M3186" i="10" s="1"/>
  <c r="J2961" i="10"/>
  <c r="M2961" i="10" s="1"/>
  <c r="J2999" i="10"/>
  <c r="M2999" i="10" s="1"/>
  <c r="J3033" i="10"/>
  <c r="M3033" i="10" s="1"/>
  <c r="J3054" i="10"/>
  <c r="M3054" i="10" s="1"/>
  <c r="J3069" i="10"/>
  <c r="M3069" i="10" s="1"/>
  <c r="J3091" i="10"/>
  <c r="M3091" i="10" s="1"/>
  <c r="J3099" i="10"/>
  <c r="M3099" i="10" s="1"/>
  <c r="J3102" i="10"/>
  <c r="M3102" i="10" s="1"/>
  <c r="J3112" i="10"/>
  <c r="M3112" i="10" s="1"/>
  <c r="J3125" i="10"/>
  <c r="M3125" i="10" s="1"/>
  <c r="J3155" i="10"/>
  <c r="M3155" i="10" s="1"/>
  <c r="J3166" i="10"/>
  <c r="M3166" i="10" s="1"/>
  <c r="J3168" i="10"/>
  <c r="M3168" i="10" s="1"/>
  <c r="J3170" i="10"/>
  <c r="M3170" i="10" s="1"/>
  <c r="J3175" i="10"/>
  <c r="M3175" i="10" s="1"/>
  <c r="J3180" i="10"/>
  <c r="M3180" i="10" s="1"/>
  <c r="J3183" i="10"/>
  <c r="M3183" i="10" s="1"/>
  <c r="J2823" i="10"/>
  <c r="M2823" i="10" s="1"/>
  <c r="J2834" i="10"/>
  <c r="M2834" i="10" s="1"/>
  <c r="J2865" i="10"/>
  <c r="M2865" i="10" s="1"/>
  <c r="J2876" i="10"/>
  <c r="M2876" i="10" s="1"/>
  <c r="J2881" i="10"/>
  <c r="M2881" i="10" s="1"/>
  <c r="J2886" i="10"/>
  <c r="M2886" i="10" s="1"/>
  <c r="J2945" i="10"/>
  <c r="M2945" i="10" s="1"/>
  <c r="J2983" i="10"/>
  <c r="M2983" i="10" s="1"/>
  <c r="J3041" i="10"/>
  <c r="M3041" i="10" s="1"/>
  <c r="J3043" i="10"/>
  <c r="M3043" i="10" s="1"/>
  <c r="J3045" i="10"/>
  <c r="M3045" i="10" s="1"/>
  <c r="J3047" i="10"/>
  <c r="M3047" i="10" s="1"/>
  <c r="J3049" i="10"/>
  <c r="M3049" i="10" s="1"/>
  <c r="J3056" i="10"/>
  <c r="M3056" i="10" s="1"/>
  <c r="J3058" i="10"/>
  <c r="M3058" i="10" s="1"/>
  <c r="J3060" i="10"/>
  <c r="M3060" i="10" s="1"/>
  <c r="J3062" i="10"/>
  <c r="M3062" i="10" s="1"/>
  <c r="J3064" i="10"/>
  <c r="M3064" i="10" s="1"/>
  <c r="J3066" i="10"/>
  <c r="M3066" i="10" s="1"/>
  <c r="J3071" i="10"/>
  <c r="M3071" i="10" s="1"/>
  <c r="J3073" i="10"/>
  <c r="M3073" i="10" s="1"/>
  <c r="J3075" i="10"/>
  <c r="M3075" i="10" s="1"/>
  <c r="J3077" i="10"/>
  <c r="M3077" i="10" s="1"/>
  <c r="J3079" i="10"/>
  <c r="M3079" i="10" s="1"/>
  <c r="J3081" i="10"/>
  <c r="M3081" i="10" s="1"/>
  <c r="J3096" i="10"/>
  <c r="M3096" i="10" s="1"/>
  <c r="J3109" i="10"/>
  <c r="M3109" i="10" s="1"/>
  <c r="J3117" i="10"/>
  <c r="M3117" i="10" s="1"/>
  <c r="J3120" i="10"/>
  <c r="M3120" i="10" s="1"/>
  <c r="J3157" i="10"/>
  <c r="M3157" i="10" s="1"/>
  <c r="J3182" i="10"/>
  <c r="M3182" i="10" s="1"/>
  <c r="J2687" i="10"/>
  <c r="M2687" i="10" s="1"/>
  <c r="J2840" i="10"/>
  <c r="M2840" i="10" s="1"/>
  <c r="J3051" i="10"/>
  <c r="M3051" i="10" s="1"/>
  <c r="J3083" i="10"/>
  <c r="M3083" i="10" s="1"/>
  <c r="J3086" i="10"/>
  <c r="M3086" i="10" s="1"/>
  <c r="J3093" i="10"/>
  <c r="M3093" i="10" s="1"/>
  <c r="J3101" i="10"/>
  <c r="M3101" i="10" s="1"/>
  <c r="J3104" i="10"/>
  <c r="M3104" i="10" s="1"/>
  <c r="J3122" i="10"/>
  <c r="M3122" i="10" s="1"/>
  <c r="J3127" i="10"/>
  <c r="M3127" i="10" s="1"/>
  <c r="J3130" i="10"/>
  <c r="M3130" i="10" s="1"/>
  <c r="J3132" i="10"/>
  <c r="M3132" i="10" s="1"/>
  <c r="J3159" i="10"/>
  <c r="M3159" i="10" s="1"/>
  <c r="J3161" i="10"/>
  <c r="M3161" i="10" s="1"/>
  <c r="J3163" i="10"/>
  <c r="M3163" i="10" s="1"/>
  <c r="J3172" i="10"/>
  <c r="M3172" i="10" s="1"/>
  <c r="J3177" i="10"/>
  <c r="M3177" i="10" s="1"/>
  <c r="J3179" i="10"/>
  <c r="M3179" i="10" s="1"/>
  <c r="J2851" i="10"/>
  <c r="M2851" i="10" s="1"/>
  <c r="J2872" i="10"/>
  <c r="M2872" i="10" s="1"/>
  <c r="J2958" i="10"/>
  <c r="M2958" i="10" s="1"/>
  <c r="J2963" i="10"/>
  <c r="M2963" i="10" s="1"/>
  <c r="J3035" i="10"/>
  <c r="M3035" i="10" s="1"/>
  <c r="J3068" i="10"/>
  <c r="M3068" i="10" s="1"/>
  <c r="J3088" i="10"/>
  <c r="M3088" i="10" s="1"/>
  <c r="J3106" i="10"/>
  <c r="M3106" i="10" s="1"/>
  <c r="J3111" i="10"/>
  <c r="M3111" i="10" s="1"/>
  <c r="J3114" i="10"/>
  <c r="M3114" i="10" s="1"/>
  <c r="J3119" i="10"/>
  <c r="M3119" i="10" s="1"/>
  <c r="J3134" i="10"/>
  <c r="M3134" i="10" s="1"/>
  <c r="J3136" i="10"/>
  <c r="M3136" i="10" s="1"/>
  <c r="J3138" i="10"/>
  <c r="M3138" i="10" s="1"/>
  <c r="J3140" i="10"/>
  <c r="M3140" i="10" s="1"/>
  <c r="J3142" i="10"/>
  <c r="M3142" i="10" s="1"/>
  <c r="J3144" i="10"/>
  <c r="M3144" i="10" s="1"/>
  <c r="J3146" i="10"/>
  <c r="M3146" i="10" s="1"/>
  <c r="J3148" i="10"/>
  <c r="M3148" i="10" s="1"/>
  <c r="J3150" i="10"/>
  <c r="M3150" i="10" s="1"/>
  <c r="J3152" i="10"/>
  <c r="M3152" i="10" s="1"/>
  <c r="J3165" i="10"/>
  <c r="M3165" i="10" s="1"/>
  <c r="J3174" i="10"/>
  <c r="M3174" i="10" s="1"/>
  <c r="J3185" i="10"/>
  <c r="M3185" i="10" s="1"/>
  <c r="J2836" i="10"/>
  <c r="M2836" i="10" s="1"/>
  <c r="J2878" i="10"/>
  <c r="M2878" i="10" s="1"/>
  <c r="J2947" i="10"/>
  <c r="M2947" i="10" s="1"/>
  <c r="J2969" i="10"/>
  <c r="M2969" i="10" s="1"/>
  <c r="J3024" i="10"/>
  <c r="M3024" i="10" s="1"/>
  <c r="J3053" i="10"/>
  <c r="M3053" i="10" s="1"/>
  <c r="J3070" i="10"/>
  <c r="M3070" i="10" s="1"/>
  <c r="J3090" i="10"/>
  <c r="M3090" i="10" s="1"/>
  <c r="J3095" i="10"/>
  <c r="M3095" i="10" s="1"/>
  <c r="J3098" i="10"/>
  <c r="M3098" i="10" s="1"/>
  <c r="J3103" i="10"/>
  <c r="M3103" i="10" s="1"/>
  <c r="J3116" i="10"/>
  <c r="M3116" i="10" s="1"/>
  <c r="J3124" i="10"/>
  <c r="M3124" i="10" s="1"/>
  <c r="J3129" i="10"/>
  <c r="M3129" i="10" s="1"/>
  <c r="J3154" i="10"/>
  <c r="M3154" i="10" s="1"/>
  <c r="J3167" i="10"/>
  <c r="M3167" i="10" s="1"/>
  <c r="J3169" i="10"/>
  <c r="M3169" i="10" s="1"/>
  <c r="J3171" i="10"/>
  <c r="M3171" i="10" s="1"/>
  <c r="J3181" i="10"/>
  <c r="M3181" i="10" s="1"/>
  <c r="J3184" i="10"/>
  <c r="M3184" i="10" s="1"/>
  <c r="J3042" i="10"/>
  <c r="M3042" i="10" s="1"/>
  <c r="J3080" i="10"/>
  <c r="M3080" i="10" s="1"/>
  <c r="J3113" i="10"/>
  <c r="M3113" i="10" s="1"/>
  <c r="J3156" i="10"/>
  <c r="M3156" i="10" s="1"/>
  <c r="J3192" i="10"/>
  <c r="M3192" i="10" s="1"/>
  <c r="J3200" i="10"/>
  <c r="M3200" i="10" s="1"/>
  <c r="J3207" i="10"/>
  <c r="M3207" i="10" s="1"/>
  <c r="J3216" i="10"/>
  <c r="M3216" i="10" s="1"/>
  <c r="J3223" i="10"/>
  <c r="M3223" i="10" s="1"/>
  <c r="J3230" i="10"/>
  <c r="M3230" i="10" s="1"/>
  <c r="J3248" i="10"/>
  <c r="M3248" i="10" s="1"/>
  <c r="J3253" i="10"/>
  <c r="M3253" i="10" s="1"/>
  <c r="J3256" i="10"/>
  <c r="M3256" i="10" s="1"/>
  <c r="J3259" i="10"/>
  <c r="M3259" i="10" s="1"/>
  <c r="J3262" i="10"/>
  <c r="M3262" i="10" s="1"/>
  <c r="J3265" i="10"/>
  <c r="M3265" i="10" s="1"/>
  <c r="J3268" i="10"/>
  <c r="M3268" i="10" s="1"/>
  <c r="J3281" i="10"/>
  <c r="M3281" i="10" s="1"/>
  <c r="J3283" i="10"/>
  <c r="M3283" i="10" s="1"/>
  <c r="J3290" i="10"/>
  <c r="M3290" i="10" s="1"/>
  <c r="J3345" i="10"/>
  <c r="M3345" i="10" s="1"/>
  <c r="J3347" i="10"/>
  <c r="M3347" i="10" s="1"/>
  <c r="J3352" i="10"/>
  <c r="M3352" i="10" s="1"/>
  <c r="J3359" i="10"/>
  <c r="M3359" i="10" s="1"/>
  <c r="J3386" i="10"/>
  <c r="M3386" i="10" s="1"/>
  <c r="J3391" i="10"/>
  <c r="M3391" i="10" s="1"/>
  <c r="J3399" i="10"/>
  <c r="M3399" i="10" s="1"/>
  <c r="J3407" i="10"/>
  <c r="M3407" i="10" s="1"/>
  <c r="J3414" i="10"/>
  <c r="M3414" i="10" s="1"/>
  <c r="J3453" i="10"/>
  <c r="M3453" i="10" s="1"/>
  <c r="J3459" i="10"/>
  <c r="M3459" i="10" s="1"/>
  <c r="J3476" i="10"/>
  <c r="M3476" i="10" s="1"/>
  <c r="J3479" i="10"/>
  <c r="M3479" i="10" s="1"/>
  <c r="J3492" i="10"/>
  <c r="M3492" i="10" s="1"/>
  <c r="J3501" i="10"/>
  <c r="M3501" i="10" s="1"/>
  <c r="J3506" i="10"/>
  <c r="M3506" i="10" s="1"/>
  <c r="J3048" i="10"/>
  <c r="M3048" i="10" s="1"/>
  <c r="J3059" i="10"/>
  <c r="M3059" i="10" s="1"/>
  <c r="J3108" i="10"/>
  <c r="M3108" i="10" s="1"/>
  <c r="J3189" i="10"/>
  <c r="M3189" i="10" s="1"/>
  <c r="J3202" i="10"/>
  <c r="M3202" i="10" s="1"/>
  <c r="J3209" i="10"/>
  <c r="M3209" i="10" s="1"/>
  <c r="J3218" i="10"/>
  <c r="M3218" i="10" s="1"/>
  <c r="J3225" i="10"/>
  <c r="M3225" i="10" s="1"/>
  <c r="J3232" i="10"/>
  <c r="M3232" i="10" s="1"/>
  <c r="J3235" i="10"/>
  <c r="M3235" i="10" s="1"/>
  <c r="J3243" i="10"/>
  <c r="M3243" i="10" s="1"/>
  <c r="J3245" i="10"/>
  <c r="M3245" i="10" s="1"/>
  <c r="J3250" i="10"/>
  <c r="M3250" i="10" s="1"/>
  <c r="J3258" i="10"/>
  <c r="M3258" i="10" s="1"/>
  <c r="J3277" i="10"/>
  <c r="M3277" i="10" s="1"/>
  <c r="J3285" i="10"/>
  <c r="M3285" i="10" s="1"/>
  <c r="J3292" i="10"/>
  <c r="M3292" i="10" s="1"/>
  <c r="J3349" i="10"/>
  <c r="M3349" i="10" s="1"/>
  <c r="J3354" i="10"/>
  <c r="M3354" i="10" s="1"/>
  <c r="J3364" i="10"/>
  <c r="M3364" i="10" s="1"/>
  <c r="J3366" i="10"/>
  <c r="M3366" i="10" s="1"/>
  <c r="J3369" i="10"/>
  <c r="M3369" i="10" s="1"/>
  <c r="J3371" i="10"/>
  <c r="M3371" i="10" s="1"/>
  <c r="J3381" i="10"/>
  <c r="M3381" i="10" s="1"/>
  <c r="J3383" i="10"/>
  <c r="M3383" i="10" s="1"/>
  <c r="J3388" i="10"/>
  <c r="M3388" i="10" s="1"/>
  <c r="J3396" i="10"/>
  <c r="M3396" i="10" s="1"/>
  <c r="J3404" i="10"/>
  <c r="M3404" i="10" s="1"/>
  <c r="J3409" i="10"/>
  <c r="M3409" i="10" s="1"/>
  <c r="J3416" i="10"/>
  <c r="M3416" i="10" s="1"/>
  <c r="J3458" i="10"/>
  <c r="M3458" i="10" s="1"/>
  <c r="J3462" i="10"/>
  <c r="M3462" i="10" s="1"/>
  <c r="J3465" i="10"/>
  <c r="M3465" i="10" s="1"/>
  <c r="J3472" i="10"/>
  <c r="M3472" i="10" s="1"/>
  <c r="J3475" i="10"/>
  <c r="M3475" i="10" s="1"/>
  <c r="J3488" i="10"/>
  <c r="M3488" i="10" s="1"/>
  <c r="J3491" i="10"/>
  <c r="M3491" i="10" s="1"/>
  <c r="J3495" i="10"/>
  <c r="M3495" i="10" s="1"/>
  <c r="J3500" i="10"/>
  <c r="M3500" i="10" s="1"/>
  <c r="J3008" i="10"/>
  <c r="M3008" i="10" s="1"/>
  <c r="J3065" i="10"/>
  <c r="M3065" i="10" s="1"/>
  <c r="J3076" i="10"/>
  <c r="M3076" i="10" s="1"/>
  <c r="J3188" i="10"/>
  <c r="M3188" i="10" s="1"/>
  <c r="J3195" i="10"/>
  <c r="M3195" i="10" s="1"/>
  <c r="J3204" i="10"/>
  <c r="M3204" i="10" s="1"/>
  <c r="J3211" i="10"/>
  <c r="M3211" i="10" s="1"/>
  <c r="J3220" i="10"/>
  <c r="M3220" i="10" s="1"/>
  <c r="J3227" i="10"/>
  <c r="M3227" i="10" s="1"/>
  <c r="J3237" i="10"/>
  <c r="M3237" i="10" s="1"/>
  <c r="J3240" i="10"/>
  <c r="M3240" i="10" s="1"/>
  <c r="J3271" i="10"/>
  <c r="M3271" i="10" s="1"/>
  <c r="J3287" i="10"/>
  <c r="M3287" i="10" s="1"/>
  <c r="J3294" i="10"/>
  <c r="M3294" i="10" s="1"/>
  <c r="J3351" i="10"/>
  <c r="M3351" i="10" s="1"/>
  <c r="J3376" i="10"/>
  <c r="M3376" i="10" s="1"/>
  <c r="J3393" i="10"/>
  <c r="M3393" i="10" s="1"/>
  <c r="J3401" i="10"/>
  <c r="M3401" i="10" s="1"/>
  <c r="J3411" i="10"/>
  <c r="M3411" i="10" s="1"/>
  <c r="J3418" i="10"/>
  <c r="M3418" i="10" s="1"/>
  <c r="J3420" i="10"/>
  <c r="M3420" i="10" s="1"/>
  <c r="J3422" i="10"/>
  <c r="M3422" i="10" s="1"/>
  <c r="J3424" i="10"/>
  <c r="M3424" i="10" s="1"/>
  <c r="J3426" i="10"/>
  <c r="M3426" i="10" s="1"/>
  <c r="J3428" i="10"/>
  <c r="M3428" i="10" s="1"/>
  <c r="J3430" i="10"/>
  <c r="M3430" i="10" s="1"/>
  <c r="J3432" i="10"/>
  <c r="M3432" i="10" s="1"/>
  <c r="J3434" i="10"/>
  <c r="M3434" i="10" s="1"/>
  <c r="J3436" i="10"/>
  <c r="M3436" i="10" s="1"/>
  <c r="J3438" i="10"/>
  <c r="M3438" i="10" s="1"/>
  <c r="J3440" i="10"/>
  <c r="M3440" i="10" s="1"/>
  <c r="J3442" i="10"/>
  <c r="M3442" i="10" s="1"/>
  <c r="J3444" i="10"/>
  <c r="M3444" i="10" s="1"/>
  <c r="J3446" i="10"/>
  <c r="M3446" i="10" s="1"/>
  <c r="J3448" i="10"/>
  <c r="M3448" i="10" s="1"/>
  <c r="J3450" i="10"/>
  <c r="M3450" i="10" s="1"/>
  <c r="J3452" i="10"/>
  <c r="M3452" i="10" s="1"/>
  <c r="J3455" i="10"/>
  <c r="M3455" i="10" s="1"/>
  <c r="J3469" i="10"/>
  <c r="M3469" i="10" s="1"/>
  <c r="J3478" i="10"/>
  <c r="M3478" i="10" s="1"/>
  <c r="J3481" i="10"/>
  <c r="M3481" i="10" s="1"/>
  <c r="J3485" i="10"/>
  <c r="M3485" i="10" s="1"/>
  <c r="J3494" i="10"/>
  <c r="M3494" i="10" s="1"/>
  <c r="J3505" i="10"/>
  <c r="M3505" i="10" s="1"/>
  <c r="J3044" i="10"/>
  <c r="M3044" i="10" s="1"/>
  <c r="J3055" i="10"/>
  <c r="M3055" i="10" s="1"/>
  <c r="J3082" i="10"/>
  <c r="M3082" i="10" s="1"/>
  <c r="J3194" i="10"/>
  <c r="M3194" i="10" s="1"/>
  <c r="J3197" i="10"/>
  <c r="M3197" i="10" s="1"/>
  <c r="J3206" i="10"/>
  <c r="M3206" i="10" s="1"/>
  <c r="J3213" i="10"/>
  <c r="M3213" i="10" s="1"/>
  <c r="J3222" i="10"/>
  <c r="M3222" i="10" s="1"/>
  <c r="J3234" i="10"/>
  <c r="M3234" i="10" s="1"/>
  <c r="J3242" i="10"/>
  <c r="M3242" i="10" s="1"/>
  <c r="J3255" i="10"/>
  <c r="M3255" i="10" s="1"/>
  <c r="J3261" i="10"/>
  <c r="M3261" i="10" s="1"/>
  <c r="J3267" i="10"/>
  <c r="M3267" i="10" s="1"/>
  <c r="J3270" i="10"/>
  <c r="M3270" i="10" s="1"/>
  <c r="J3273" i="10"/>
  <c r="M3273" i="10" s="1"/>
  <c r="J3276" i="10"/>
  <c r="M3276" i="10" s="1"/>
  <c r="J3280" i="10"/>
  <c r="M3280" i="10" s="1"/>
  <c r="J3289" i="10"/>
  <c r="M3289" i="10" s="1"/>
  <c r="J3296" i="10"/>
  <c r="M3296" i="10" s="1"/>
  <c r="J3298" i="10"/>
  <c r="M3298" i="10" s="1"/>
  <c r="J3300" i="10"/>
  <c r="M3300" i="10" s="1"/>
  <c r="J3302" i="10"/>
  <c r="M3302" i="10" s="1"/>
  <c r="J3304" i="10"/>
  <c r="M3304" i="10" s="1"/>
  <c r="J3306" i="10"/>
  <c r="M3306" i="10" s="1"/>
  <c r="J3308" i="10"/>
  <c r="M3308" i="10" s="1"/>
  <c r="J3310" i="10"/>
  <c r="M3310" i="10" s="1"/>
  <c r="J3312" i="10"/>
  <c r="M3312" i="10" s="1"/>
  <c r="J3314" i="10"/>
  <c r="M3314" i="10" s="1"/>
  <c r="J3316" i="10"/>
  <c r="M3316" i="10" s="1"/>
  <c r="J3318" i="10"/>
  <c r="M3318" i="10" s="1"/>
  <c r="J3320" i="10"/>
  <c r="M3320" i="10" s="1"/>
  <c r="J3322" i="10"/>
  <c r="M3322" i="10" s="1"/>
  <c r="J3324" i="10"/>
  <c r="M3324" i="10" s="1"/>
  <c r="J3326" i="10"/>
  <c r="M3326" i="10" s="1"/>
  <c r="J3328" i="10"/>
  <c r="M3328" i="10" s="1"/>
  <c r="J3330" i="10"/>
  <c r="M3330" i="10" s="1"/>
  <c r="J3332" i="10"/>
  <c r="M3332" i="10" s="1"/>
  <c r="J3334" i="10"/>
  <c r="M3334" i="10" s="1"/>
  <c r="J3336" i="10"/>
  <c r="M3336" i="10" s="1"/>
  <c r="J3338" i="10"/>
  <c r="M3338" i="10" s="1"/>
  <c r="J3340" i="10"/>
  <c r="M3340" i="10" s="1"/>
  <c r="J3342" i="10"/>
  <c r="M3342" i="10" s="1"/>
  <c r="J3356" i="10"/>
  <c r="M3356" i="10" s="1"/>
  <c r="J3358" i="10"/>
  <c r="M3358" i="10" s="1"/>
  <c r="J3361" i="10"/>
  <c r="M3361" i="10" s="1"/>
  <c r="J3363" i="10"/>
  <c r="M3363" i="10" s="1"/>
  <c r="J3373" i="10"/>
  <c r="M3373" i="10" s="1"/>
  <c r="J3378" i="10"/>
  <c r="M3378" i="10" s="1"/>
  <c r="J3390" i="10"/>
  <c r="M3390" i="10" s="1"/>
  <c r="J3398" i="10"/>
  <c r="M3398" i="10" s="1"/>
  <c r="J3406" i="10"/>
  <c r="M3406" i="10" s="1"/>
  <c r="J3413" i="10"/>
  <c r="M3413" i="10" s="1"/>
  <c r="J3474" i="10"/>
  <c r="M3474" i="10" s="1"/>
  <c r="J3490" i="10"/>
  <c r="M3490" i="10" s="1"/>
  <c r="J3499" i="10"/>
  <c r="M3499" i="10" s="1"/>
  <c r="J3504" i="10"/>
  <c r="M3504" i="10" s="1"/>
  <c r="J3050" i="10"/>
  <c r="M3050" i="10" s="1"/>
  <c r="J3061" i="10"/>
  <c r="M3061" i="10" s="1"/>
  <c r="J3072" i="10"/>
  <c r="M3072" i="10" s="1"/>
  <c r="J3121" i="10"/>
  <c r="M3121" i="10" s="1"/>
  <c r="J3126" i="10"/>
  <c r="M3126" i="10" s="1"/>
  <c r="J3191" i="10"/>
  <c r="M3191" i="10" s="1"/>
  <c r="J3199" i="10"/>
  <c r="M3199" i="10" s="1"/>
  <c r="J3208" i="10"/>
  <c r="M3208" i="10" s="1"/>
  <c r="J3215" i="10"/>
  <c r="M3215" i="10" s="1"/>
  <c r="J3224" i="10"/>
  <c r="M3224" i="10" s="1"/>
  <c r="J3229" i="10"/>
  <c r="M3229" i="10" s="1"/>
  <c r="J3247" i="10"/>
  <c r="M3247" i="10" s="1"/>
  <c r="J3252" i="10"/>
  <c r="M3252" i="10" s="1"/>
  <c r="J3264" i="10"/>
  <c r="M3264" i="10" s="1"/>
  <c r="J3266" i="10"/>
  <c r="M3266" i="10" s="1"/>
  <c r="J3282" i="10"/>
  <c r="M3282" i="10" s="1"/>
  <c r="J3291" i="10"/>
  <c r="M3291" i="10" s="1"/>
  <c r="J3344" i="10"/>
  <c r="M3344" i="10" s="1"/>
  <c r="J3346" i="10"/>
  <c r="M3346" i="10" s="1"/>
  <c r="J3368" i="10"/>
  <c r="M3368" i="10" s="1"/>
  <c r="J3375" i="10"/>
  <c r="M3375" i="10" s="1"/>
  <c r="J3385" i="10"/>
  <c r="M3385" i="10" s="1"/>
  <c r="J3387" i="10"/>
  <c r="M3387" i="10" s="1"/>
  <c r="J3395" i="10"/>
  <c r="M3395" i="10" s="1"/>
  <c r="J3403" i="10"/>
  <c r="M3403" i="10" s="1"/>
  <c r="J3415" i="10"/>
  <c r="M3415" i="10" s="1"/>
  <c r="J3454" i="10"/>
  <c r="M3454" i="10" s="1"/>
  <c r="J3457" i="10"/>
  <c r="M3457" i="10" s="1"/>
  <c r="J3464" i="10"/>
  <c r="M3464" i="10" s="1"/>
  <c r="J3468" i="10"/>
  <c r="M3468" i="10" s="1"/>
  <c r="J3471" i="10"/>
  <c r="M3471" i="10" s="1"/>
  <c r="J3484" i="10"/>
  <c r="M3484" i="10" s="1"/>
  <c r="J3487" i="10"/>
  <c r="M3487" i="10" s="1"/>
  <c r="J3498" i="10"/>
  <c r="M3498" i="10" s="1"/>
  <c r="J3040" i="10"/>
  <c r="M3040" i="10" s="1"/>
  <c r="J3078" i="10"/>
  <c r="M3078" i="10" s="1"/>
  <c r="J3190" i="10"/>
  <c r="M3190" i="10" s="1"/>
  <c r="J3201" i="10"/>
  <c r="M3201" i="10" s="1"/>
  <c r="J3210" i="10"/>
  <c r="M3210" i="10" s="1"/>
  <c r="J3217" i="10"/>
  <c r="M3217" i="10" s="1"/>
  <c r="J3226" i="10"/>
  <c r="M3226" i="10" s="1"/>
  <c r="J3231" i="10"/>
  <c r="M3231" i="10" s="1"/>
  <c r="J3239" i="10"/>
  <c r="M3239" i="10" s="1"/>
  <c r="J3244" i="10"/>
  <c r="M3244" i="10" s="1"/>
  <c r="J3249" i="10"/>
  <c r="M3249" i="10" s="1"/>
  <c r="J3254" i="10"/>
  <c r="M3254" i="10" s="1"/>
  <c r="J3257" i="10"/>
  <c r="M3257" i="10" s="1"/>
  <c r="J3260" i="10"/>
  <c r="M3260" i="10" s="1"/>
  <c r="J3284" i="10"/>
  <c r="M3284" i="10" s="1"/>
  <c r="J3293" i="10"/>
  <c r="M3293" i="10" s="1"/>
  <c r="J3348" i="10"/>
  <c r="M3348" i="10" s="1"/>
  <c r="J3353" i="10"/>
  <c r="M3353" i="10" s="1"/>
  <c r="J3355" i="10"/>
  <c r="M3355" i="10" s="1"/>
  <c r="J3365" i="10"/>
  <c r="M3365" i="10" s="1"/>
  <c r="J3370" i="10"/>
  <c r="M3370" i="10" s="1"/>
  <c r="J3380" i="10"/>
  <c r="M3380" i="10" s="1"/>
  <c r="J3382" i="10"/>
  <c r="M3382" i="10" s="1"/>
  <c r="J3392" i="10"/>
  <c r="M3392" i="10" s="1"/>
  <c r="J3400" i="10"/>
  <c r="M3400" i="10" s="1"/>
  <c r="J3408" i="10"/>
  <c r="M3408" i="10" s="1"/>
  <c r="J3417" i="10"/>
  <c r="M3417" i="10" s="1"/>
  <c r="J3461" i="10"/>
  <c r="M3461" i="10" s="1"/>
  <c r="J3467" i="10"/>
  <c r="M3467" i="10" s="1"/>
  <c r="J3480" i="10"/>
  <c r="M3480" i="10" s="1"/>
  <c r="J3483" i="10"/>
  <c r="M3483" i="10" s="1"/>
  <c r="J3503" i="10"/>
  <c r="M3503" i="10" s="1"/>
  <c r="J3046" i="10"/>
  <c r="M3046" i="10" s="1"/>
  <c r="J3057" i="10"/>
  <c r="M3057" i="10" s="1"/>
  <c r="J3100" i="10"/>
  <c r="M3100" i="10" s="1"/>
  <c r="J3176" i="10"/>
  <c r="M3176" i="10" s="1"/>
  <c r="J3196" i="10"/>
  <c r="M3196" i="10" s="1"/>
  <c r="J3203" i="10"/>
  <c r="M3203" i="10" s="1"/>
  <c r="J3212" i="10"/>
  <c r="M3212" i="10" s="1"/>
  <c r="J3219" i="10"/>
  <c r="M3219" i="10" s="1"/>
  <c r="J3228" i="10"/>
  <c r="M3228" i="10" s="1"/>
  <c r="J3236" i="10"/>
  <c r="M3236" i="10" s="1"/>
  <c r="J3246" i="10"/>
  <c r="M3246" i="10" s="1"/>
  <c r="J3269" i="10"/>
  <c r="M3269" i="10" s="1"/>
  <c r="J3275" i="10"/>
  <c r="M3275" i="10" s="1"/>
  <c r="J3278" i="10"/>
  <c r="M3278" i="10" s="1"/>
  <c r="J3279" i="10"/>
  <c r="M3279" i="10" s="1"/>
  <c r="J3286" i="10"/>
  <c r="M3286" i="10" s="1"/>
  <c r="J3295" i="10"/>
  <c r="M3295" i="10" s="1"/>
  <c r="J3350" i="10"/>
  <c r="M3350" i="10" s="1"/>
  <c r="J3360" i="10"/>
  <c r="M3360" i="10" s="1"/>
  <c r="J3367" i="10"/>
  <c r="M3367" i="10" s="1"/>
  <c r="J3389" i="10"/>
  <c r="M3389" i="10" s="1"/>
  <c r="J3397" i="10"/>
  <c r="M3397" i="10" s="1"/>
  <c r="J3405" i="10"/>
  <c r="M3405" i="10" s="1"/>
  <c r="J3410" i="10"/>
  <c r="M3410" i="10" s="1"/>
  <c r="J3419" i="10"/>
  <c r="M3419" i="10" s="1"/>
  <c r="J3421" i="10"/>
  <c r="M3421" i="10" s="1"/>
  <c r="J3423" i="10"/>
  <c r="M3423" i="10" s="1"/>
  <c r="J3425" i="10"/>
  <c r="M3425" i="10" s="1"/>
  <c r="J3427" i="10"/>
  <c r="M3427" i="10" s="1"/>
  <c r="J3429" i="10"/>
  <c r="M3429" i="10" s="1"/>
  <c r="J3431" i="10"/>
  <c r="M3431" i="10" s="1"/>
  <c r="J3433" i="10"/>
  <c r="M3433" i="10" s="1"/>
  <c r="J3435" i="10"/>
  <c r="M3435" i="10" s="1"/>
  <c r="J3437" i="10"/>
  <c r="M3437" i="10" s="1"/>
  <c r="J3439" i="10"/>
  <c r="M3439" i="10" s="1"/>
  <c r="J3441" i="10"/>
  <c r="M3441" i="10" s="1"/>
  <c r="J3443" i="10"/>
  <c r="M3443" i="10" s="1"/>
  <c r="J3445" i="10"/>
  <c r="M3445" i="10" s="1"/>
  <c r="J3447" i="10"/>
  <c r="M3447" i="10" s="1"/>
  <c r="J3449" i="10"/>
  <c r="M3449" i="10" s="1"/>
  <c r="J3451" i="10"/>
  <c r="M3451" i="10" s="1"/>
  <c r="J3466" i="10"/>
  <c r="M3466" i="10" s="1"/>
  <c r="J3470" i="10"/>
  <c r="M3470" i="10" s="1"/>
  <c r="J3473" i="10"/>
  <c r="M3473" i="10" s="1"/>
  <c r="J3477" i="10"/>
  <c r="M3477" i="10" s="1"/>
  <c r="J3486" i="10"/>
  <c r="M3486" i="10" s="1"/>
  <c r="J3489" i="10"/>
  <c r="M3489" i="10" s="1"/>
  <c r="J3493" i="10"/>
  <c r="M3493" i="10" s="1"/>
  <c r="J3497" i="10"/>
  <c r="M3497" i="10" s="1"/>
  <c r="J3502" i="10"/>
  <c r="M3502" i="10" s="1"/>
  <c r="J3074" i="10"/>
  <c r="M3074" i="10" s="1"/>
  <c r="J3193" i="10"/>
  <c r="M3193" i="10" s="1"/>
  <c r="J3198" i="10"/>
  <c r="M3198" i="10" s="1"/>
  <c r="J3274" i="10"/>
  <c r="M3274" i="10" s="1"/>
  <c r="J3311" i="10"/>
  <c r="M3311" i="10" s="1"/>
  <c r="J3327" i="10"/>
  <c r="M3327" i="10" s="1"/>
  <c r="J3343" i="10"/>
  <c r="M3343" i="10" s="1"/>
  <c r="J3372" i="10"/>
  <c r="M3372" i="10" s="1"/>
  <c r="J3377" i="10"/>
  <c r="M3377" i="10" s="1"/>
  <c r="J3394" i="10"/>
  <c r="M3394" i="10" s="1"/>
  <c r="J3525" i="10"/>
  <c r="M3525" i="10" s="1"/>
  <c r="J3541" i="10"/>
  <c r="M3541" i="10" s="1"/>
  <c r="J3557" i="10"/>
  <c r="M3557" i="10" s="1"/>
  <c r="J3562" i="10"/>
  <c r="M3562" i="10" s="1"/>
  <c r="J3565" i="10"/>
  <c r="M3565" i="10" s="1"/>
  <c r="J3572" i="10"/>
  <c r="M3572" i="10" s="1"/>
  <c r="J3574" i="10"/>
  <c r="M3574" i="10" s="1"/>
  <c r="J3589" i="10"/>
  <c r="M3589" i="10" s="1"/>
  <c r="J3591" i="10"/>
  <c r="M3591" i="10" s="1"/>
  <c r="J3604" i="10"/>
  <c r="M3604" i="10" s="1"/>
  <c r="J3606" i="10"/>
  <c r="M3606" i="10" s="1"/>
  <c r="J3725" i="10"/>
  <c r="M3725" i="10" s="1"/>
  <c r="J3743" i="10"/>
  <c r="M3743" i="10" s="1"/>
  <c r="J3752" i="10"/>
  <c r="M3752" i="10" s="1"/>
  <c r="J3759" i="10"/>
  <c r="M3759" i="10" s="1"/>
  <c r="J3768" i="10"/>
  <c r="M3768" i="10" s="1"/>
  <c r="J3771" i="10"/>
  <c r="M3771" i="10" s="1"/>
  <c r="J3780" i="10"/>
  <c r="M3780" i="10" s="1"/>
  <c r="J3783" i="10"/>
  <c r="M3783" i="10" s="1"/>
  <c r="J3788" i="10"/>
  <c r="M3788" i="10" s="1"/>
  <c r="J3791" i="10"/>
  <c r="M3791" i="10" s="1"/>
  <c r="J3221" i="10"/>
  <c r="M3221" i="10" s="1"/>
  <c r="J3301" i="10"/>
  <c r="M3301" i="10" s="1"/>
  <c r="J3317" i="10"/>
  <c r="M3317" i="10" s="1"/>
  <c r="J3333" i="10"/>
  <c r="M3333" i="10" s="1"/>
  <c r="J3384" i="10"/>
  <c r="M3384" i="10" s="1"/>
  <c r="J3508" i="10"/>
  <c r="M3508" i="10" s="1"/>
  <c r="J3511" i="10"/>
  <c r="M3511" i="10" s="1"/>
  <c r="J3514" i="10"/>
  <c r="M3514" i="10" s="1"/>
  <c r="J3517" i="10"/>
  <c r="M3517" i="10" s="1"/>
  <c r="J3520" i="10"/>
  <c r="M3520" i="10" s="1"/>
  <c r="J3527" i="10"/>
  <c r="M3527" i="10" s="1"/>
  <c r="J3530" i="10"/>
  <c r="M3530" i="10" s="1"/>
  <c r="J3533" i="10"/>
  <c r="M3533" i="10" s="1"/>
  <c r="J3536" i="10"/>
  <c r="M3536" i="10" s="1"/>
  <c r="J3543" i="10"/>
  <c r="M3543" i="10" s="1"/>
  <c r="J3546" i="10"/>
  <c r="M3546" i="10" s="1"/>
  <c r="J3549" i="10"/>
  <c r="M3549" i="10" s="1"/>
  <c r="J3552" i="10"/>
  <c r="M3552" i="10" s="1"/>
  <c r="J3559" i="10"/>
  <c r="M3559" i="10" s="1"/>
  <c r="J3576" i="10"/>
  <c r="M3576" i="10" s="1"/>
  <c r="J3578" i="10"/>
  <c r="M3578" i="10" s="1"/>
  <c r="J3593" i="10"/>
  <c r="M3593" i="10" s="1"/>
  <c r="J3595" i="10"/>
  <c r="M3595" i="10" s="1"/>
  <c r="J3608" i="10"/>
  <c r="M3608" i="10" s="1"/>
  <c r="J3610" i="10"/>
  <c r="M3610" i="10" s="1"/>
  <c r="J3728" i="10"/>
  <c r="M3728" i="10" s="1"/>
  <c r="J3731" i="10"/>
  <c r="M3731" i="10" s="1"/>
  <c r="J3736" i="10"/>
  <c r="M3736" i="10" s="1"/>
  <c r="J3742" i="10"/>
  <c r="M3742" i="10" s="1"/>
  <c r="J3749" i="10"/>
  <c r="M3749" i="10" s="1"/>
  <c r="J3758" i="10"/>
  <c r="M3758" i="10" s="1"/>
  <c r="J3765" i="10"/>
  <c r="M3765" i="10" s="1"/>
  <c r="J3773" i="10"/>
  <c r="M3773" i="10" s="1"/>
  <c r="J3796" i="10"/>
  <c r="M3796" i="10" s="1"/>
  <c r="J3205" i="10"/>
  <c r="M3205" i="10" s="1"/>
  <c r="J3233" i="10"/>
  <c r="M3233" i="10" s="1"/>
  <c r="J3238" i="10"/>
  <c r="M3238" i="10" s="1"/>
  <c r="J3307" i="10"/>
  <c r="M3307" i="10" s="1"/>
  <c r="J3323" i="10"/>
  <c r="M3323" i="10" s="1"/>
  <c r="J3339" i="10"/>
  <c r="M3339" i="10" s="1"/>
  <c r="J3567" i="10"/>
  <c r="M3567" i="10" s="1"/>
  <c r="J3580" i="10"/>
  <c r="M3580" i="10" s="1"/>
  <c r="J3582" i="10"/>
  <c r="M3582" i="10" s="1"/>
  <c r="J3597" i="10"/>
  <c r="M3597" i="10" s="1"/>
  <c r="J3599" i="10"/>
  <c r="M3599" i="10" s="1"/>
  <c r="J3612" i="10"/>
  <c r="M3612" i="10" s="1"/>
  <c r="J3614" i="10"/>
  <c r="M3614" i="10" s="1"/>
  <c r="J3739" i="10"/>
  <c r="M3739" i="10" s="1"/>
  <c r="J3748" i="10"/>
  <c r="M3748" i="10" s="1"/>
  <c r="J3755" i="10"/>
  <c r="M3755" i="10" s="1"/>
  <c r="J3764" i="10"/>
  <c r="M3764" i="10" s="1"/>
  <c r="J3775" i="10"/>
  <c r="M3775" i="10" s="1"/>
  <c r="J3782" i="10"/>
  <c r="M3782" i="10" s="1"/>
  <c r="J3785" i="10"/>
  <c r="M3785" i="10" s="1"/>
  <c r="J3790" i="10"/>
  <c r="M3790" i="10" s="1"/>
  <c r="J3793" i="10"/>
  <c r="M3793" i="10" s="1"/>
  <c r="J2975" i="10"/>
  <c r="M2975" i="10" s="1"/>
  <c r="J3297" i="10"/>
  <c r="M3297" i="10" s="1"/>
  <c r="J3313" i="10"/>
  <c r="M3313" i="10" s="1"/>
  <c r="J3329" i="10"/>
  <c r="M3329" i="10" s="1"/>
  <c r="J3357" i="10"/>
  <c r="M3357" i="10" s="1"/>
  <c r="J3362" i="10"/>
  <c r="M3362" i="10" s="1"/>
  <c r="J3374" i="10"/>
  <c r="M3374" i="10" s="1"/>
  <c r="J3379" i="10"/>
  <c r="M3379" i="10" s="1"/>
  <c r="J3412" i="10"/>
  <c r="M3412" i="10" s="1"/>
  <c r="J3460" i="10"/>
  <c r="M3460" i="10" s="1"/>
  <c r="J3507" i="10"/>
  <c r="M3507" i="10" s="1"/>
  <c r="J3513" i="10"/>
  <c r="M3513" i="10" s="1"/>
  <c r="J3519" i="10"/>
  <c r="M3519" i="10" s="1"/>
  <c r="J3522" i="10"/>
  <c r="M3522" i="10" s="1"/>
  <c r="J3529" i="10"/>
  <c r="M3529" i="10" s="1"/>
  <c r="J3535" i="10"/>
  <c r="M3535" i="10" s="1"/>
  <c r="J3538" i="10"/>
  <c r="M3538" i="10" s="1"/>
  <c r="J3545" i="10"/>
  <c r="M3545" i="10" s="1"/>
  <c r="J3551" i="10"/>
  <c r="M3551" i="10" s="1"/>
  <c r="J3554" i="10"/>
  <c r="M3554" i="10" s="1"/>
  <c r="J3561" i="10"/>
  <c r="M3561" i="10" s="1"/>
  <c r="J3564" i="10"/>
  <c r="M3564" i="10" s="1"/>
  <c r="J3569" i="10"/>
  <c r="M3569" i="10" s="1"/>
  <c r="J3571" i="10"/>
  <c r="M3571" i="10" s="1"/>
  <c r="J3584" i="10"/>
  <c r="M3584" i="10" s="1"/>
  <c r="J3586" i="10"/>
  <c r="M3586" i="10" s="1"/>
  <c r="J3601" i="10"/>
  <c r="M3601" i="10" s="1"/>
  <c r="J3603" i="10"/>
  <c r="M3603" i="10" s="1"/>
  <c r="J3616" i="10"/>
  <c r="M3616" i="10" s="1"/>
  <c r="J3618" i="10"/>
  <c r="M3618" i="10" s="1"/>
  <c r="J3620" i="10"/>
  <c r="M3620" i="10" s="1"/>
  <c r="J3622" i="10"/>
  <c r="M3622" i="10" s="1"/>
  <c r="J3624" i="10"/>
  <c r="M3624" i="10" s="1"/>
  <c r="J3626" i="10"/>
  <c r="M3626" i="10" s="1"/>
  <c r="J3628" i="10"/>
  <c r="M3628" i="10" s="1"/>
  <c r="J3630" i="10"/>
  <c r="M3630" i="10" s="1"/>
  <c r="J3632" i="10"/>
  <c r="M3632" i="10" s="1"/>
  <c r="J3634" i="10"/>
  <c r="M3634" i="10" s="1"/>
  <c r="J3636" i="10"/>
  <c r="M3636" i="10" s="1"/>
  <c r="J3638" i="10"/>
  <c r="M3638" i="10" s="1"/>
  <c r="J3640" i="10"/>
  <c r="M3640" i="10" s="1"/>
  <c r="J3642" i="10"/>
  <c r="M3642" i="10" s="1"/>
  <c r="J3644" i="10"/>
  <c r="M3644" i="10" s="1"/>
  <c r="J3646" i="10"/>
  <c r="M3646" i="10" s="1"/>
  <c r="J3648" i="10"/>
  <c r="M3648" i="10" s="1"/>
  <c r="J3650" i="10"/>
  <c r="M3650" i="10" s="1"/>
  <c r="J3652" i="10"/>
  <c r="M3652" i="10" s="1"/>
  <c r="J3654" i="10"/>
  <c r="M3654" i="10" s="1"/>
  <c r="J3656" i="10"/>
  <c r="M3656" i="10" s="1"/>
  <c r="J3658" i="10"/>
  <c r="M3658" i="10" s="1"/>
  <c r="J3660" i="10"/>
  <c r="M3660" i="10" s="1"/>
  <c r="J3662" i="10"/>
  <c r="M3662" i="10" s="1"/>
  <c r="J3664" i="10"/>
  <c r="M3664" i="10" s="1"/>
  <c r="J3666" i="10"/>
  <c r="M3666" i="10" s="1"/>
  <c r="J3668" i="10"/>
  <c r="M3668" i="10" s="1"/>
  <c r="J3670" i="10"/>
  <c r="M3670" i="10" s="1"/>
  <c r="J3672" i="10"/>
  <c r="M3672" i="10" s="1"/>
  <c r="J3674" i="10"/>
  <c r="M3674" i="10" s="1"/>
  <c r="J3676" i="10"/>
  <c r="M3676" i="10" s="1"/>
  <c r="J3678" i="10"/>
  <c r="M3678" i="10" s="1"/>
  <c r="J3680" i="10"/>
  <c r="M3680" i="10" s="1"/>
  <c r="J3682" i="10"/>
  <c r="M3682" i="10" s="1"/>
  <c r="J3684" i="10"/>
  <c r="M3684" i="10" s="1"/>
  <c r="J3686" i="10"/>
  <c r="M3686" i="10" s="1"/>
  <c r="J3688" i="10"/>
  <c r="M3688" i="10" s="1"/>
  <c r="J3690" i="10"/>
  <c r="M3690" i="10" s="1"/>
  <c r="J3692" i="10"/>
  <c r="M3692" i="10" s="1"/>
  <c r="J3694" i="10"/>
  <c r="M3694" i="10" s="1"/>
  <c r="J3696" i="10"/>
  <c r="M3696" i="10" s="1"/>
  <c r="J3698" i="10"/>
  <c r="M3698" i="10" s="1"/>
  <c r="J3700" i="10"/>
  <c r="M3700" i="10" s="1"/>
  <c r="J3702" i="10"/>
  <c r="M3702" i="10" s="1"/>
  <c r="J3704" i="10"/>
  <c r="M3704" i="10" s="1"/>
  <c r="J3706" i="10"/>
  <c r="M3706" i="10" s="1"/>
  <c r="J3708" i="10"/>
  <c r="M3708" i="10" s="1"/>
  <c r="J3710" i="10"/>
  <c r="M3710" i="10" s="1"/>
  <c r="J3712" i="10"/>
  <c r="M3712" i="10" s="1"/>
  <c r="J3714" i="10"/>
  <c r="M3714" i="10" s="1"/>
  <c r="J3716" i="10"/>
  <c r="M3716" i="10" s="1"/>
  <c r="J3718" i="10"/>
  <c r="M3718" i="10" s="1"/>
  <c r="J3720" i="10"/>
  <c r="M3720" i="10" s="1"/>
  <c r="J3722" i="10"/>
  <c r="M3722" i="10" s="1"/>
  <c r="J3727" i="10"/>
  <c r="M3727" i="10" s="1"/>
  <c r="J3730" i="10"/>
  <c r="M3730" i="10" s="1"/>
  <c r="J3733" i="10"/>
  <c r="M3733" i="10" s="1"/>
  <c r="J3738" i="10"/>
  <c r="M3738" i="10" s="1"/>
  <c r="J3745" i="10"/>
  <c r="M3745" i="10" s="1"/>
  <c r="J3754" i="10"/>
  <c r="M3754" i="10" s="1"/>
  <c r="J3761" i="10"/>
  <c r="M3761" i="10" s="1"/>
  <c r="J3770" i="10"/>
  <c r="M3770" i="10" s="1"/>
  <c r="J3777" i="10"/>
  <c r="M3777" i="10" s="1"/>
  <c r="J3798" i="10"/>
  <c r="M3798" i="10" s="1"/>
  <c r="J3063" i="10"/>
  <c r="M3063" i="10" s="1"/>
  <c r="J3085" i="10"/>
  <c r="M3085" i="10" s="1"/>
  <c r="J3303" i="10"/>
  <c r="M3303" i="10" s="1"/>
  <c r="J3319" i="10"/>
  <c r="M3319" i="10" s="1"/>
  <c r="J3335" i="10"/>
  <c r="M3335" i="10" s="1"/>
  <c r="J3402" i="10"/>
  <c r="M3402" i="10" s="1"/>
  <c r="J3456" i="10"/>
  <c r="M3456" i="10" s="1"/>
  <c r="J3516" i="10"/>
  <c r="M3516" i="10" s="1"/>
  <c r="J3524" i="10"/>
  <c r="M3524" i="10" s="1"/>
  <c r="J3532" i="10"/>
  <c r="M3532" i="10" s="1"/>
  <c r="J3540" i="10"/>
  <c r="M3540" i="10" s="1"/>
  <c r="J3548" i="10"/>
  <c r="M3548" i="10" s="1"/>
  <c r="J3556" i="10"/>
  <c r="M3556" i="10" s="1"/>
  <c r="J3573" i="10"/>
  <c r="M3573" i="10" s="1"/>
  <c r="J3575" i="10"/>
  <c r="M3575" i="10" s="1"/>
  <c r="J3588" i="10"/>
  <c r="M3588" i="10" s="1"/>
  <c r="J3590" i="10"/>
  <c r="M3590" i="10" s="1"/>
  <c r="J3605" i="10"/>
  <c r="M3605" i="10" s="1"/>
  <c r="J3607" i="10"/>
  <c r="M3607" i="10" s="1"/>
  <c r="J3724" i="10"/>
  <c r="M3724" i="10" s="1"/>
  <c r="J3744" i="10"/>
  <c r="M3744" i="10" s="1"/>
  <c r="J3751" i="10"/>
  <c r="M3751" i="10" s="1"/>
  <c r="J3760" i="10"/>
  <c r="M3760" i="10" s="1"/>
  <c r="J3767" i="10"/>
  <c r="M3767" i="10" s="1"/>
  <c r="J3772" i="10"/>
  <c r="M3772" i="10" s="1"/>
  <c r="J3779" i="10"/>
  <c r="M3779" i="10" s="1"/>
  <c r="J3784" i="10"/>
  <c r="M3784" i="10" s="1"/>
  <c r="J3787" i="10"/>
  <c r="M3787" i="10" s="1"/>
  <c r="J3792" i="10"/>
  <c r="M3792" i="10" s="1"/>
  <c r="J3251" i="10"/>
  <c r="M3251" i="10" s="1"/>
  <c r="J3272" i="10"/>
  <c r="M3272" i="10" s="1"/>
  <c r="J3309" i="10"/>
  <c r="M3309" i="10" s="1"/>
  <c r="J3325" i="10"/>
  <c r="M3325" i="10" s="1"/>
  <c r="J3341" i="10"/>
  <c r="M3341" i="10" s="1"/>
  <c r="J3510" i="10"/>
  <c r="M3510" i="10" s="1"/>
  <c r="J3526" i="10"/>
  <c r="M3526" i="10" s="1"/>
  <c r="J3542" i="10"/>
  <c r="M3542" i="10" s="1"/>
  <c r="J3558" i="10"/>
  <c r="M3558" i="10" s="1"/>
  <c r="J3563" i="10"/>
  <c r="M3563" i="10" s="1"/>
  <c r="J3577" i="10"/>
  <c r="M3577" i="10" s="1"/>
  <c r="J3579" i="10"/>
  <c r="M3579" i="10" s="1"/>
  <c r="J3592" i="10"/>
  <c r="M3592" i="10" s="1"/>
  <c r="J3594" i="10"/>
  <c r="M3594" i="10" s="1"/>
  <c r="J3609" i="10"/>
  <c r="M3609" i="10" s="1"/>
  <c r="J3611" i="10"/>
  <c r="M3611" i="10" s="1"/>
  <c r="J3732" i="10"/>
  <c r="M3732" i="10" s="1"/>
  <c r="J3735" i="10"/>
  <c r="M3735" i="10" s="1"/>
  <c r="J3741" i="10"/>
  <c r="M3741" i="10" s="1"/>
  <c r="J3750" i="10"/>
  <c r="M3750" i="10" s="1"/>
  <c r="J3757" i="10"/>
  <c r="M3757" i="10" s="1"/>
  <c r="J3766" i="10"/>
  <c r="M3766" i="10" s="1"/>
  <c r="J3774" i="10"/>
  <c r="M3774" i="10" s="1"/>
  <c r="J3795" i="10"/>
  <c r="M3795" i="10" s="1"/>
  <c r="J3214" i="10"/>
  <c r="M3214" i="10" s="1"/>
  <c r="J3241" i="10"/>
  <c r="M3241" i="10" s="1"/>
  <c r="J3263" i="10"/>
  <c r="M3263" i="10" s="1"/>
  <c r="J3305" i="10"/>
  <c r="M3305" i="10" s="1"/>
  <c r="J3321" i="10"/>
  <c r="M3321" i="10" s="1"/>
  <c r="J3337" i="10"/>
  <c r="M3337" i="10" s="1"/>
  <c r="J3463" i="10"/>
  <c r="M3463" i="10" s="1"/>
  <c r="J3509" i="10"/>
  <c r="M3509" i="10" s="1"/>
  <c r="J3518" i="10"/>
  <c r="M3518" i="10" s="1"/>
  <c r="J3523" i="10"/>
  <c r="M3523" i="10" s="1"/>
  <c r="J3534" i="10"/>
  <c r="M3534" i="10" s="1"/>
  <c r="J3539" i="10"/>
  <c r="M3539" i="10" s="1"/>
  <c r="J3550" i="10"/>
  <c r="M3550" i="10" s="1"/>
  <c r="J3555" i="10"/>
  <c r="M3555" i="10" s="1"/>
  <c r="J3568" i="10"/>
  <c r="M3568" i="10" s="1"/>
  <c r="J3570" i="10"/>
  <c r="M3570" i="10" s="1"/>
  <c r="J3585" i="10"/>
  <c r="M3585" i="10" s="1"/>
  <c r="J3587" i="10"/>
  <c r="M3587" i="10" s="1"/>
  <c r="J3600" i="10"/>
  <c r="M3600" i="10" s="1"/>
  <c r="J3602" i="10"/>
  <c r="M3602" i="10" s="1"/>
  <c r="J3617" i="10"/>
  <c r="M3617" i="10" s="1"/>
  <c r="J3619" i="10"/>
  <c r="M3619" i="10" s="1"/>
  <c r="J3621" i="10"/>
  <c r="M3621" i="10" s="1"/>
  <c r="J3623" i="10"/>
  <c r="M3623" i="10" s="1"/>
  <c r="J3625" i="10"/>
  <c r="M3625" i="10" s="1"/>
  <c r="J3627" i="10"/>
  <c r="M3627" i="10" s="1"/>
  <c r="J3629" i="10"/>
  <c r="M3629" i="10" s="1"/>
  <c r="J3631" i="10"/>
  <c r="M3631" i="10" s="1"/>
  <c r="J3633" i="10"/>
  <c r="M3633" i="10" s="1"/>
  <c r="J3635" i="10"/>
  <c r="M3635" i="10" s="1"/>
  <c r="J3637" i="10"/>
  <c r="M3637" i="10" s="1"/>
  <c r="J3639" i="10"/>
  <c r="M3639" i="10" s="1"/>
  <c r="J3641" i="10"/>
  <c r="M3641" i="10" s="1"/>
  <c r="J3643" i="10"/>
  <c r="M3643" i="10" s="1"/>
  <c r="J3645" i="10"/>
  <c r="M3645" i="10" s="1"/>
  <c r="J3647" i="10"/>
  <c r="M3647" i="10" s="1"/>
  <c r="J3649" i="10"/>
  <c r="M3649" i="10" s="1"/>
  <c r="J3651" i="10"/>
  <c r="M3651" i="10" s="1"/>
  <c r="J3653" i="10"/>
  <c r="M3653" i="10" s="1"/>
  <c r="J3655" i="10"/>
  <c r="M3655" i="10" s="1"/>
  <c r="J3657" i="10"/>
  <c r="M3657" i="10" s="1"/>
  <c r="J3659" i="10"/>
  <c r="M3659" i="10" s="1"/>
  <c r="J3661" i="10"/>
  <c r="M3661" i="10" s="1"/>
  <c r="J3663" i="10"/>
  <c r="M3663" i="10" s="1"/>
  <c r="J3665" i="10"/>
  <c r="M3665" i="10" s="1"/>
  <c r="J3667" i="10"/>
  <c r="M3667" i="10" s="1"/>
  <c r="J3669" i="10"/>
  <c r="M3669" i="10" s="1"/>
  <c r="J3671" i="10"/>
  <c r="M3671" i="10" s="1"/>
  <c r="J3673" i="10"/>
  <c r="M3673" i="10" s="1"/>
  <c r="J3675" i="10"/>
  <c r="M3675" i="10" s="1"/>
  <c r="J3677" i="10"/>
  <c r="M3677" i="10" s="1"/>
  <c r="J3679" i="10"/>
  <c r="M3679" i="10" s="1"/>
  <c r="J3681" i="10"/>
  <c r="M3681" i="10" s="1"/>
  <c r="J3683" i="10"/>
  <c r="M3683" i="10" s="1"/>
  <c r="J3685" i="10"/>
  <c r="M3685" i="10" s="1"/>
  <c r="J3687" i="10"/>
  <c r="M3687" i="10" s="1"/>
  <c r="J3689" i="10"/>
  <c r="M3689" i="10" s="1"/>
  <c r="J3691" i="10"/>
  <c r="M3691" i="10" s="1"/>
  <c r="J3693" i="10"/>
  <c r="M3693" i="10" s="1"/>
  <c r="J3695" i="10"/>
  <c r="M3695" i="10" s="1"/>
  <c r="J3697" i="10"/>
  <c r="M3697" i="10" s="1"/>
  <c r="J3699" i="10"/>
  <c r="M3699" i="10" s="1"/>
  <c r="J3701" i="10"/>
  <c r="M3701" i="10" s="1"/>
  <c r="J3703" i="10"/>
  <c r="M3703" i="10" s="1"/>
  <c r="J3705" i="10"/>
  <c r="M3705" i="10" s="1"/>
  <c r="J3707" i="10"/>
  <c r="M3707" i="10" s="1"/>
  <c r="J3709" i="10"/>
  <c r="M3709" i="10" s="1"/>
  <c r="J3711" i="10"/>
  <c r="M3711" i="10" s="1"/>
  <c r="J3713" i="10"/>
  <c r="M3713" i="10" s="1"/>
  <c r="J3715" i="10"/>
  <c r="M3715" i="10" s="1"/>
  <c r="J3717" i="10"/>
  <c r="M3717" i="10" s="1"/>
  <c r="J3719" i="10"/>
  <c r="M3719" i="10" s="1"/>
  <c r="J3721" i="10"/>
  <c r="M3721" i="10" s="1"/>
  <c r="J3723" i="10"/>
  <c r="M3723" i="10" s="1"/>
  <c r="J3734" i="10"/>
  <c r="M3734" i="10" s="1"/>
  <c r="J3737" i="10"/>
  <c r="M3737" i="10" s="1"/>
  <c r="J3746" i="10"/>
  <c r="M3746" i="10" s="1"/>
  <c r="J3753" i="10"/>
  <c r="M3753" i="10" s="1"/>
  <c r="J3762" i="10"/>
  <c r="M3762" i="10" s="1"/>
  <c r="J3769" i="10"/>
  <c r="M3769" i="10" s="1"/>
  <c r="J3778" i="10"/>
  <c r="M3778" i="10" s="1"/>
  <c r="J3794" i="10"/>
  <c r="M3794" i="10" s="1"/>
  <c r="J3797" i="10"/>
  <c r="M3797" i="10" s="1"/>
  <c r="J3528" i="10"/>
  <c r="M3528" i="10" s="1"/>
  <c r="J3596" i="10"/>
  <c r="M3596" i="10" s="1"/>
  <c r="J3613" i="10"/>
  <c r="M3613" i="10" s="1"/>
  <c r="J3740" i="10"/>
  <c r="M3740" i="10" s="1"/>
  <c r="J3807" i="10"/>
  <c r="M3807" i="10" s="1"/>
  <c r="J3828" i="10"/>
  <c r="M3828" i="10" s="1"/>
  <c r="J3839" i="10"/>
  <c r="M3839" i="10" s="1"/>
  <c r="J3846" i="10"/>
  <c r="M3846" i="10" s="1"/>
  <c r="J3855" i="10"/>
  <c r="M3855" i="10" s="1"/>
  <c r="J3862" i="10"/>
  <c r="M3862" i="10" s="1"/>
  <c r="J3544" i="10"/>
  <c r="M3544" i="10" s="1"/>
  <c r="J3781" i="10"/>
  <c r="M3781" i="10" s="1"/>
  <c r="J3288" i="10"/>
  <c r="M3288" i="10" s="1"/>
  <c r="J3726" i="10"/>
  <c r="M3726" i="10" s="1"/>
  <c r="J3756" i="10"/>
  <c r="M3756" i="10" s="1"/>
  <c r="J3789" i="10"/>
  <c r="J3802" i="10"/>
  <c r="M3802" i="10" s="1"/>
  <c r="J3804" i="10"/>
  <c r="M3804" i="10" s="1"/>
  <c r="J3814" i="10"/>
  <c r="M3814" i="10" s="1"/>
  <c r="J3817" i="10"/>
  <c r="M3817" i="10" s="1"/>
  <c r="J3825" i="10"/>
  <c r="M3825" i="10" s="1"/>
  <c r="J3831" i="10"/>
  <c r="M3831" i="10" s="1"/>
  <c r="J3841" i="10"/>
  <c r="M3841" i="10" s="1"/>
  <c r="J3848" i="10"/>
  <c r="M3848" i="10" s="1"/>
  <c r="J3857" i="10"/>
  <c r="M3857" i="10" s="1"/>
  <c r="J3864" i="10"/>
  <c r="M3864" i="10" s="1"/>
  <c r="J3866" i="10"/>
  <c r="M3866" i="10" s="1"/>
  <c r="J3868" i="10"/>
  <c r="M3868" i="10" s="1"/>
  <c r="J3870" i="10"/>
  <c r="M3870" i="10" s="1"/>
  <c r="J3872" i="10"/>
  <c r="M3872" i="10" s="1"/>
  <c r="J3874" i="10"/>
  <c r="M3874" i="10" s="1"/>
  <c r="J3876" i="10"/>
  <c r="M3876" i="10" s="1"/>
  <c r="J3878" i="10"/>
  <c r="M3878" i="10" s="1"/>
  <c r="J3880" i="10"/>
  <c r="M3880" i="10" s="1"/>
  <c r="J3882" i="10"/>
  <c r="M3882" i="10" s="1"/>
  <c r="J3884" i="10"/>
  <c r="M3884" i="10" s="1"/>
  <c r="J3886" i="10"/>
  <c r="M3886" i="10" s="1"/>
  <c r="J3888" i="10"/>
  <c r="M3888" i="10" s="1"/>
  <c r="J3890" i="10"/>
  <c r="M3890" i="10" s="1"/>
  <c r="J3892" i="10"/>
  <c r="M3892" i="10" s="1"/>
  <c r="J3894" i="10"/>
  <c r="M3894" i="10" s="1"/>
  <c r="J3896" i="10"/>
  <c r="M3896" i="10" s="1"/>
  <c r="J3898" i="10"/>
  <c r="M3898" i="10" s="1"/>
  <c r="J3900" i="10"/>
  <c r="M3900" i="10" s="1"/>
  <c r="J3902" i="10"/>
  <c r="M3902" i="10" s="1"/>
  <c r="J3904" i="10"/>
  <c r="M3904" i="10" s="1"/>
  <c r="J3906" i="10"/>
  <c r="M3906" i="10" s="1"/>
  <c r="J3908" i="10"/>
  <c r="M3908" i="10" s="1"/>
  <c r="J3910" i="10"/>
  <c r="M3910" i="10" s="1"/>
  <c r="J3912" i="10"/>
  <c r="M3912" i="10" s="1"/>
  <c r="J3914" i="10"/>
  <c r="M3914" i="10" s="1"/>
  <c r="J3916" i="10"/>
  <c r="M3916" i="10" s="1"/>
  <c r="J3918" i="10"/>
  <c r="M3918" i="10" s="1"/>
  <c r="J3920" i="10"/>
  <c r="M3920" i="10" s="1"/>
  <c r="J3922" i="10"/>
  <c r="M3922" i="10" s="1"/>
  <c r="J3924" i="10"/>
  <c r="M3924" i="10" s="1"/>
  <c r="J3926" i="10"/>
  <c r="M3926" i="10" s="1"/>
  <c r="J3928" i="10"/>
  <c r="M3928" i="10" s="1"/>
  <c r="J3930" i="10"/>
  <c r="M3930" i="10" s="1"/>
  <c r="J3932" i="10"/>
  <c r="M3932" i="10" s="1"/>
  <c r="J3934" i="10"/>
  <c r="M3934" i="10" s="1"/>
  <c r="J3936" i="10"/>
  <c r="M3936" i="10" s="1"/>
  <c r="J3938" i="10"/>
  <c r="M3938" i="10" s="1"/>
  <c r="J3940" i="10"/>
  <c r="M3940" i="10" s="1"/>
  <c r="J3942" i="10"/>
  <c r="M3942" i="10" s="1"/>
  <c r="J3944" i="10"/>
  <c r="M3944" i="10" s="1"/>
  <c r="J3946" i="10"/>
  <c r="M3946" i="10" s="1"/>
  <c r="J3948" i="10"/>
  <c r="M3948" i="10" s="1"/>
  <c r="J3950" i="10"/>
  <c r="M3950" i="10" s="1"/>
  <c r="J3952" i="10"/>
  <c r="M3952" i="10" s="1"/>
  <c r="J3954" i="10"/>
  <c r="M3954" i="10" s="1"/>
  <c r="J3956" i="10"/>
  <c r="M3956" i="10" s="1"/>
  <c r="J3958" i="10"/>
  <c r="M3958" i="10" s="1"/>
  <c r="J3960" i="10"/>
  <c r="M3960" i="10" s="1"/>
  <c r="J3962" i="10"/>
  <c r="M3962" i="10" s="1"/>
  <c r="J3964" i="10"/>
  <c r="M3964" i="10" s="1"/>
  <c r="J3966" i="10"/>
  <c r="M3966" i="10" s="1"/>
  <c r="J3968" i="10"/>
  <c r="M3968" i="10" s="1"/>
  <c r="J3970" i="10"/>
  <c r="M3970" i="10" s="1"/>
  <c r="J3972" i="10"/>
  <c r="M3972" i="10" s="1"/>
  <c r="J3974" i="10"/>
  <c r="M3974" i="10" s="1"/>
  <c r="J3976" i="10"/>
  <c r="M3976" i="10" s="1"/>
  <c r="J3978" i="10"/>
  <c r="M3978" i="10" s="1"/>
  <c r="J3980" i="10"/>
  <c r="M3980" i="10" s="1"/>
  <c r="J3982" i="10"/>
  <c r="M3982" i="10" s="1"/>
  <c r="J3984" i="10"/>
  <c r="M3984" i="10" s="1"/>
  <c r="J3986" i="10"/>
  <c r="M3986" i="10" s="1"/>
  <c r="J3988" i="10"/>
  <c r="M3988" i="10" s="1"/>
  <c r="J3990" i="10"/>
  <c r="M3990" i="10" s="1"/>
  <c r="J3992" i="10"/>
  <c r="M3992" i="10" s="1"/>
  <c r="J3994" i="10"/>
  <c r="M3994" i="10" s="1"/>
  <c r="J3996" i="10"/>
  <c r="M3996" i="10" s="1"/>
  <c r="J3998" i="10"/>
  <c r="M3998" i="10" s="1"/>
  <c r="J4000" i="10"/>
  <c r="M4000" i="10" s="1"/>
  <c r="J4002" i="10"/>
  <c r="M4002" i="10" s="1"/>
  <c r="J4004" i="10"/>
  <c r="M4004" i="10" s="1"/>
  <c r="J3521" i="10"/>
  <c r="M3521" i="10" s="1"/>
  <c r="J3583" i="10"/>
  <c r="M3583" i="10" s="1"/>
  <c r="J3826" i="10"/>
  <c r="M3826" i="10" s="1"/>
  <c r="J3858" i="10"/>
  <c r="M3858" i="10" s="1"/>
  <c r="J3512" i="10"/>
  <c r="M3512" i="10" s="1"/>
  <c r="J3547" i="10"/>
  <c r="M3547" i="10" s="1"/>
  <c r="J3553" i="10"/>
  <c r="M3553" i="10" s="1"/>
  <c r="J3809" i="10"/>
  <c r="M3809" i="10" s="1"/>
  <c r="J3819" i="10"/>
  <c r="M3819" i="10" s="1"/>
  <c r="J3822" i="10"/>
  <c r="J3834" i="10"/>
  <c r="M3834" i="10" s="1"/>
  <c r="J3843" i="10"/>
  <c r="M3843" i="10" s="1"/>
  <c r="J3850" i="10"/>
  <c r="M3850" i="10" s="1"/>
  <c r="J3859" i="10"/>
  <c r="M3859" i="10" s="1"/>
  <c r="J3315" i="10"/>
  <c r="M3315" i="10" s="1"/>
  <c r="J3515" i="10"/>
  <c r="M3515" i="10" s="1"/>
  <c r="J3566" i="10"/>
  <c r="M3566" i="10" s="1"/>
  <c r="J3729" i="10"/>
  <c r="M3729" i="10" s="1"/>
  <c r="J3842" i="10"/>
  <c r="M3842" i="10" s="1"/>
  <c r="J3851" i="10"/>
  <c r="M3851" i="10" s="1"/>
  <c r="J3581" i="10"/>
  <c r="M3581" i="10" s="1"/>
  <c r="J3598" i="10"/>
  <c r="M3598" i="10" s="1"/>
  <c r="J3615" i="10"/>
  <c r="M3615" i="10" s="1"/>
  <c r="J3747" i="10"/>
  <c r="M3747" i="10" s="1"/>
  <c r="J3799" i="10"/>
  <c r="M3799" i="10" s="1"/>
  <c r="J3806" i="10"/>
  <c r="M3806" i="10" s="1"/>
  <c r="J3811" i="10"/>
  <c r="M3811" i="10" s="1"/>
  <c r="J3816" i="10"/>
  <c r="M3816" i="10" s="1"/>
  <c r="J3824" i="10"/>
  <c r="M3824" i="10" s="1"/>
  <c r="J3827" i="10"/>
  <c r="M3827" i="10" s="1"/>
  <c r="J3830" i="10"/>
  <c r="M3830" i="10" s="1"/>
  <c r="J3836" i="10"/>
  <c r="M3836" i="10" s="1"/>
  <c r="J3845" i="10"/>
  <c r="M3845" i="10" s="1"/>
  <c r="J3852" i="10"/>
  <c r="M3852" i="10" s="1"/>
  <c r="J3861" i="10"/>
  <c r="M3861" i="10" s="1"/>
  <c r="J3531" i="10"/>
  <c r="M3531" i="10" s="1"/>
  <c r="J3537" i="10"/>
  <c r="M3537" i="10" s="1"/>
  <c r="J3560" i="10"/>
  <c r="M3560" i="10" s="1"/>
  <c r="J3763" i="10"/>
  <c r="M3763" i="10" s="1"/>
  <c r="J3801" i="10"/>
  <c r="M3801" i="10" s="1"/>
  <c r="J3821" i="10"/>
  <c r="M3821" i="10" s="1"/>
  <c r="J3838" i="10"/>
  <c r="M3838" i="10" s="1"/>
  <c r="J3847" i="10"/>
  <c r="M3847" i="10" s="1"/>
  <c r="J3854" i="10"/>
  <c r="M3854" i="10" s="1"/>
  <c r="J3863" i="10"/>
  <c r="M3863" i="10" s="1"/>
  <c r="J3818" i="10"/>
  <c r="M3818" i="10" s="1"/>
  <c r="J3832" i="10"/>
  <c r="M3832" i="10" s="1"/>
  <c r="J3299" i="10"/>
  <c r="M3299" i="10" s="1"/>
  <c r="J3786" i="10"/>
  <c r="M3786" i="10" s="1"/>
  <c r="J3803" i="10"/>
  <c r="M3803" i="10" s="1"/>
  <c r="J3808" i="10"/>
  <c r="M3808" i="10" s="1"/>
  <c r="J3813" i="10"/>
  <c r="M3813" i="10" s="1"/>
  <c r="J3829" i="10"/>
  <c r="M3829" i="10" s="1"/>
  <c r="J3833" i="10"/>
  <c r="M3833" i="10" s="1"/>
  <c r="J3840" i="10"/>
  <c r="M3840" i="10" s="1"/>
  <c r="J3849" i="10"/>
  <c r="M3849" i="10" s="1"/>
  <c r="J3856" i="10"/>
  <c r="M3856" i="10" s="1"/>
  <c r="J3865" i="10"/>
  <c r="M3865" i="10" s="1"/>
  <c r="J3867" i="10"/>
  <c r="M3867" i="10" s="1"/>
  <c r="J3869" i="10"/>
  <c r="M3869" i="10" s="1"/>
  <c r="J3871" i="10"/>
  <c r="M3871" i="10" s="1"/>
  <c r="J3873" i="10"/>
  <c r="M3873" i="10" s="1"/>
  <c r="J3875" i="10"/>
  <c r="M3875" i="10" s="1"/>
  <c r="J3877" i="10"/>
  <c r="M3877" i="10" s="1"/>
  <c r="J3879" i="10"/>
  <c r="M3879" i="10" s="1"/>
  <c r="J3881" i="10"/>
  <c r="M3881" i="10" s="1"/>
  <c r="J3883" i="10"/>
  <c r="M3883" i="10" s="1"/>
  <c r="J3885" i="10"/>
  <c r="M3885" i="10" s="1"/>
  <c r="J3887" i="10"/>
  <c r="M3887" i="10" s="1"/>
  <c r="J3889" i="10"/>
  <c r="M3889" i="10" s="1"/>
  <c r="J3891" i="10"/>
  <c r="M3891" i="10" s="1"/>
  <c r="J3893" i="10"/>
  <c r="M3893" i="10" s="1"/>
  <c r="J3895" i="10"/>
  <c r="M3895" i="10" s="1"/>
  <c r="J3897" i="10"/>
  <c r="M3897" i="10" s="1"/>
  <c r="J3899" i="10"/>
  <c r="M3899" i="10" s="1"/>
  <c r="J3901" i="10"/>
  <c r="M3901" i="10" s="1"/>
  <c r="J3903" i="10"/>
  <c r="M3903" i="10" s="1"/>
  <c r="J3905" i="10"/>
  <c r="M3905" i="10" s="1"/>
  <c r="J3907" i="10"/>
  <c r="M3907" i="10" s="1"/>
  <c r="J3909" i="10"/>
  <c r="M3909" i="10" s="1"/>
  <c r="J3911" i="10"/>
  <c r="M3911" i="10" s="1"/>
  <c r="J3913" i="10"/>
  <c r="M3913" i="10" s="1"/>
  <c r="J3915" i="10"/>
  <c r="M3915" i="10" s="1"/>
  <c r="J3917" i="10"/>
  <c r="M3917" i="10" s="1"/>
  <c r="J3919" i="10"/>
  <c r="M3919" i="10" s="1"/>
  <c r="J3921" i="10"/>
  <c r="M3921" i="10" s="1"/>
  <c r="J3923" i="10"/>
  <c r="M3923" i="10" s="1"/>
  <c r="J3925" i="10"/>
  <c r="M3925" i="10" s="1"/>
  <c r="J3927" i="10"/>
  <c r="M3927" i="10" s="1"/>
  <c r="J3929" i="10"/>
  <c r="M3929" i="10" s="1"/>
  <c r="J3931" i="10"/>
  <c r="M3931" i="10" s="1"/>
  <c r="J3933" i="10"/>
  <c r="M3933" i="10" s="1"/>
  <c r="J3935" i="10"/>
  <c r="M3935" i="10" s="1"/>
  <c r="J3937" i="10"/>
  <c r="M3937" i="10" s="1"/>
  <c r="J3939" i="10"/>
  <c r="M3939" i="10" s="1"/>
  <c r="J3941" i="10"/>
  <c r="M3941" i="10" s="1"/>
  <c r="J3943" i="10"/>
  <c r="M3943" i="10" s="1"/>
  <c r="J3945" i="10"/>
  <c r="M3945" i="10" s="1"/>
  <c r="J3947" i="10"/>
  <c r="M3947" i="10" s="1"/>
  <c r="J3949" i="10"/>
  <c r="M3949" i="10" s="1"/>
  <c r="J3951" i="10"/>
  <c r="M3951" i="10" s="1"/>
  <c r="J3953" i="10"/>
  <c r="M3953" i="10" s="1"/>
  <c r="J3955" i="10"/>
  <c r="M3955" i="10" s="1"/>
  <c r="J3957" i="10"/>
  <c r="M3957" i="10" s="1"/>
  <c r="J3959" i="10"/>
  <c r="M3959" i="10" s="1"/>
  <c r="J3961" i="10"/>
  <c r="M3961" i="10" s="1"/>
  <c r="J3963" i="10"/>
  <c r="M3963" i="10" s="1"/>
  <c r="J3965" i="10"/>
  <c r="M3965" i="10" s="1"/>
  <c r="J3967" i="10"/>
  <c r="M3967" i="10" s="1"/>
  <c r="J3969" i="10"/>
  <c r="M3969" i="10" s="1"/>
  <c r="J3971" i="10"/>
  <c r="M3971" i="10" s="1"/>
  <c r="J3973" i="10"/>
  <c r="M3973" i="10" s="1"/>
  <c r="J3975" i="10"/>
  <c r="M3975" i="10" s="1"/>
  <c r="J3977" i="10"/>
  <c r="M3977" i="10" s="1"/>
  <c r="J3979" i="10"/>
  <c r="M3979" i="10" s="1"/>
  <c r="J3981" i="10"/>
  <c r="M3981" i="10" s="1"/>
  <c r="J3983" i="10"/>
  <c r="M3983" i="10" s="1"/>
  <c r="J3985" i="10"/>
  <c r="M3985" i="10" s="1"/>
  <c r="J3987" i="10"/>
  <c r="M3987" i="10" s="1"/>
  <c r="J3989" i="10"/>
  <c r="M3989" i="10" s="1"/>
  <c r="J3991" i="10"/>
  <c r="M3991" i="10" s="1"/>
  <c r="J3993" i="10"/>
  <c r="M3993" i="10" s="1"/>
  <c r="J3995" i="10"/>
  <c r="M3995" i="10" s="1"/>
  <c r="J3997" i="10"/>
  <c r="M3997" i="10" s="1"/>
  <c r="J3999" i="10"/>
  <c r="M3999" i="10" s="1"/>
  <c r="J4001" i="10"/>
  <c r="M4001" i="10" s="1"/>
  <c r="J4003" i="10"/>
  <c r="M4003" i="10" s="1"/>
  <c r="J4005" i="10"/>
  <c r="M4005" i="10" s="1"/>
  <c r="J3835" i="10"/>
  <c r="M3835" i="10" s="1"/>
  <c r="J3331" i="10"/>
  <c r="M3331" i="10" s="1"/>
  <c r="J3482" i="10"/>
  <c r="M3482" i="10" s="1"/>
  <c r="J3776" i="10"/>
  <c r="M3776" i="10" s="1"/>
  <c r="J3800" i="10"/>
  <c r="M3800" i="10" s="1"/>
  <c r="J3805" i="10"/>
  <c r="M3805" i="10" s="1"/>
  <c r="J3810" i="10"/>
  <c r="M3810" i="10" s="1"/>
  <c r="J3812" i="10"/>
  <c r="M3812" i="10" s="1"/>
  <c r="J3820" i="10"/>
  <c r="M3820" i="10" s="1"/>
  <c r="J3823" i="10"/>
  <c r="M3823" i="10" s="1"/>
  <c r="J3837" i="10"/>
  <c r="M3837" i="10" s="1"/>
  <c r="J3844" i="10"/>
  <c r="M3844" i="10" s="1"/>
  <c r="J3853" i="10"/>
  <c r="M3853" i="10" s="1"/>
  <c r="J3860" i="10"/>
  <c r="M3860" i="10" s="1"/>
  <c r="J3496" i="10"/>
  <c r="M3496" i="10" s="1"/>
  <c r="J3815" i="10"/>
  <c r="M3815" i="10" s="1"/>
  <c r="P3633" i="10"/>
  <c r="Q3633" i="10" s="1"/>
  <c r="R3633" i="10" s="1"/>
  <c r="P3719" i="10"/>
  <c r="Q3719" i="10" s="1"/>
  <c r="R3719" i="10" s="1"/>
  <c r="P3539" i="10"/>
  <c r="Q3539" i="10" s="1"/>
  <c r="R3539" i="10" s="1"/>
  <c r="P3835" i="10"/>
  <c r="Q3835" i="10" s="1"/>
  <c r="R3835" i="10" s="1"/>
  <c r="P3675" i="10"/>
  <c r="Q3675" i="10" s="1"/>
  <c r="R3675" i="10" s="1"/>
  <c r="P3734" i="10"/>
  <c r="Q3734" i="10" s="1"/>
  <c r="R3734" i="10" s="1"/>
  <c r="P3993" i="10"/>
  <c r="Q3993" i="10" s="1"/>
  <c r="R3993" i="10" s="1"/>
  <c r="P3977" i="10"/>
  <c r="Q3977" i="10" s="1"/>
  <c r="R3977" i="10" s="1"/>
  <c r="P3961" i="10"/>
  <c r="Q3961" i="10" s="1"/>
  <c r="R3961" i="10" s="1"/>
  <c r="P3945" i="10"/>
  <c r="Q3945" i="10" s="1"/>
  <c r="R3945" i="10" s="1"/>
  <c r="P3929" i="10"/>
  <c r="Q3929" i="10" s="1"/>
  <c r="R3929" i="10" s="1"/>
  <c r="P3913" i="10"/>
  <c r="Q3913" i="10" s="1"/>
  <c r="R3913" i="10" s="1"/>
  <c r="P3897" i="10"/>
  <c r="Q3897" i="10" s="1"/>
  <c r="R3897" i="10" s="1"/>
  <c r="P3881" i="10"/>
  <c r="Q3881" i="10" s="1"/>
  <c r="R3881" i="10" s="1"/>
  <c r="P3865" i="10"/>
  <c r="Q3865" i="10" s="1"/>
  <c r="R3865" i="10" s="1"/>
  <c r="P3803" i="10"/>
  <c r="Q3803" i="10" s="1"/>
  <c r="R3803" i="10" s="1"/>
  <c r="P3621" i="10"/>
  <c r="Q3621" i="10" s="1"/>
  <c r="R3621" i="10" s="1"/>
  <c r="P3856" i="10"/>
  <c r="Q3856" i="10" s="1"/>
  <c r="R3856" i="10" s="1"/>
  <c r="P3663" i="10"/>
  <c r="Q3663" i="10" s="1"/>
  <c r="R3663" i="10" s="1"/>
  <c r="P3838" i="10"/>
  <c r="Q3838" i="10" s="1"/>
  <c r="R3838" i="10" s="1"/>
  <c r="P3762" i="10"/>
  <c r="Q3762" i="10" s="1"/>
  <c r="R3762" i="10" s="1"/>
  <c r="P3837" i="10"/>
  <c r="Q3837" i="10" s="1"/>
  <c r="R3837" i="10" s="1"/>
  <c r="P3833" i="10"/>
  <c r="Q3833" i="10" s="1"/>
  <c r="R3833" i="10" s="1"/>
  <c r="P3683" i="10"/>
  <c r="Q3683" i="10" s="1"/>
  <c r="R3683" i="10" s="1"/>
  <c r="P3523" i="10"/>
  <c r="Q3523" i="10" s="1"/>
  <c r="R3523" i="10" s="1"/>
  <c r="P3992" i="10"/>
  <c r="Q3992" i="10" s="1"/>
  <c r="R3992" i="10" s="1"/>
  <c r="P3976" i="10"/>
  <c r="Q3976" i="10" s="1"/>
  <c r="R3976" i="10" s="1"/>
  <c r="P3960" i="10"/>
  <c r="Q3960" i="10" s="1"/>
  <c r="R3960" i="10" s="1"/>
  <c r="P3944" i="10"/>
  <c r="Q3944" i="10" s="1"/>
  <c r="R3944" i="10" s="1"/>
  <c r="P3928" i="10"/>
  <c r="Q3928" i="10" s="1"/>
  <c r="R3928" i="10" s="1"/>
  <c r="P3912" i="10"/>
  <c r="Q3912" i="10" s="1"/>
  <c r="R3912" i="10" s="1"/>
  <c r="P3896" i="10"/>
  <c r="Q3896" i="10" s="1"/>
  <c r="R3896" i="10" s="1"/>
  <c r="P3880" i="10"/>
  <c r="Q3880" i="10" s="1"/>
  <c r="R3880" i="10" s="1"/>
  <c r="P3857" i="10"/>
  <c r="Q3857" i="10" s="1"/>
  <c r="R3857" i="10" s="1"/>
  <c r="P3802" i="10"/>
  <c r="Q3802" i="10" s="1"/>
  <c r="R3802" i="10" s="1"/>
  <c r="P3629" i="10"/>
  <c r="Q3629" i="10" s="1"/>
  <c r="R3629" i="10" s="1"/>
  <c r="P3768" i="10"/>
  <c r="Q3768" i="10" s="1"/>
  <c r="R3768" i="10" s="1"/>
  <c r="P3589" i="10"/>
  <c r="Q3589" i="10" s="1"/>
  <c r="R3589" i="10" s="1"/>
  <c r="P3536" i="10"/>
  <c r="Q3536" i="10" s="1"/>
  <c r="R3536" i="10" s="1"/>
  <c r="P3458" i="10"/>
  <c r="Q3458" i="10" s="1"/>
  <c r="R3458" i="10" s="1"/>
  <c r="P3776" i="10"/>
  <c r="Q3776" i="10" s="1"/>
  <c r="R3776" i="10" s="1"/>
  <c r="P3598" i="10"/>
  <c r="Q3598" i="10" s="1"/>
  <c r="R3598" i="10" s="1"/>
  <c r="P3491" i="10"/>
  <c r="Q3491" i="10" s="1"/>
  <c r="R3491" i="10" s="1"/>
  <c r="P3743" i="10"/>
  <c r="Q3743" i="10" s="1"/>
  <c r="R3743" i="10" s="1"/>
  <c r="P3577" i="10"/>
  <c r="Q3577" i="10" s="1"/>
  <c r="R3577" i="10" s="1"/>
  <c r="P3528" i="10"/>
  <c r="Q3528" i="10" s="1"/>
  <c r="R3528" i="10" s="1"/>
  <c r="P3123" i="10"/>
  <c r="Q3123" i="10" s="1"/>
  <c r="R3123" i="10" s="1"/>
  <c r="P3753" i="10"/>
  <c r="Q3753" i="10" s="1"/>
  <c r="R3753" i="10" s="1"/>
  <c r="P3573" i="10"/>
  <c r="Q3573" i="10" s="1"/>
  <c r="R3573" i="10" s="1"/>
  <c r="P3396" i="10"/>
  <c r="Q3396" i="10" s="1"/>
  <c r="R3396" i="10" s="1"/>
  <c r="P3763" i="10"/>
  <c r="Q3763" i="10" s="1"/>
  <c r="R3763" i="10" s="1"/>
  <c r="P3720" i="10"/>
  <c r="Q3720" i="10" s="1"/>
  <c r="R3720" i="10" s="1"/>
  <c r="P3704" i="10"/>
  <c r="Q3704" i="10" s="1"/>
  <c r="R3704" i="10" s="1"/>
  <c r="P3688" i="10"/>
  <c r="Q3688" i="10" s="1"/>
  <c r="R3688" i="10" s="1"/>
  <c r="P3672" i="10"/>
  <c r="Q3672" i="10" s="1"/>
  <c r="R3672" i="10" s="1"/>
  <c r="P3656" i="10"/>
  <c r="Q3656" i="10" s="1"/>
  <c r="R3656" i="10" s="1"/>
  <c r="P3640" i="10"/>
  <c r="Q3640" i="10" s="1"/>
  <c r="R3640" i="10" s="1"/>
  <c r="P3624" i="10"/>
  <c r="Q3624" i="10" s="1"/>
  <c r="R3624" i="10" s="1"/>
  <c r="P3584" i="10"/>
  <c r="Q3584" i="10" s="1"/>
  <c r="R3584" i="10" s="1"/>
  <c r="P3532" i="10"/>
  <c r="Q3532" i="10" s="1"/>
  <c r="R3532" i="10" s="1"/>
  <c r="P3790" i="10"/>
  <c r="Q3790" i="10" s="1"/>
  <c r="R3790" i="10" s="1"/>
  <c r="P3730" i="10"/>
  <c r="Q3730" i="10" s="1"/>
  <c r="R3730" i="10" s="1"/>
  <c r="P3564" i="10"/>
  <c r="Q3564" i="10" s="1"/>
  <c r="R3564" i="10" s="1"/>
  <c r="P3416" i="10"/>
  <c r="Q3416" i="10" s="1"/>
  <c r="R3416" i="10" s="1"/>
  <c r="P3736" i="10"/>
  <c r="Q3736" i="10" s="1"/>
  <c r="R3736" i="10" s="1"/>
  <c r="P3559" i="10"/>
  <c r="Q3559" i="10" s="1"/>
  <c r="R3559" i="10" s="1"/>
  <c r="P3133" i="10"/>
  <c r="Q3133" i="10" s="1"/>
  <c r="R3133" i="10" s="1"/>
  <c r="P3379" i="10"/>
  <c r="Q3379" i="10" s="1"/>
  <c r="R3379" i="10" s="1"/>
  <c r="P3339" i="10"/>
  <c r="Q3339" i="10" s="1"/>
  <c r="R3339" i="10" s="1"/>
  <c r="P3323" i="10"/>
  <c r="Q3323" i="10" s="1"/>
  <c r="R3323" i="10" s="1"/>
  <c r="P3307" i="10"/>
  <c r="Q3307" i="10" s="1"/>
  <c r="R3307" i="10" s="1"/>
  <c r="P3268" i="10"/>
  <c r="Q3268" i="10" s="1"/>
  <c r="R3268" i="10" s="1"/>
  <c r="P3207" i="10"/>
  <c r="Q3207" i="10" s="1"/>
  <c r="R3207" i="10" s="1"/>
  <c r="P3489" i="10"/>
  <c r="Q3489" i="10" s="1"/>
  <c r="R3489" i="10" s="1"/>
  <c r="P3456" i="10"/>
  <c r="Q3456" i="10" s="1"/>
  <c r="R3456" i="10" s="1"/>
  <c r="P3439" i="10"/>
  <c r="Q3439" i="10" s="1"/>
  <c r="R3439" i="10" s="1"/>
  <c r="P3423" i="10"/>
  <c r="Q3423" i="10" s="1"/>
  <c r="R3423" i="10" s="1"/>
  <c r="P3295" i="10"/>
  <c r="Q3295" i="10" s="1"/>
  <c r="R3295" i="10" s="1"/>
  <c r="P3221" i="10"/>
  <c r="Q3221" i="10" s="1"/>
  <c r="R3221" i="10" s="1"/>
  <c r="P3501" i="10"/>
  <c r="Q3501" i="10" s="1"/>
  <c r="R3501" i="10" s="1"/>
  <c r="P3384" i="10"/>
  <c r="Q3384" i="10" s="1"/>
  <c r="R3384" i="10" s="1"/>
  <c r="P3293" i="10"/>
  <c r="Q3293" i="10" s="1"/>
  <c r="R3293" i="10" s="1"/>
  <c r="P3244" i="10"/>
  <c r="Q3244" i="10" s="1"/>
  <c r="R3244" i="10" s="1"/>
  <c r="P3164" i="10"/>
  <c r="Q3164" i="10" s="1"/>
  <c r="R3164" i="10" s="1"/>
  <c r="P3457" i="10"/>
  <c r="Q3457" i="10" s="1"/>
  <c r="R3457" i="10" s="1"/>
  <c r="P3375" i="10"/>
  <c r="Q3375" i="10" s="1"/>
  <c r="R3375" i="10" s="1"/>
  <c r="P3266" i="10"/>
  <c r="Q3266" i="10" s="1"/>
  <c r="R3266" i="10" s="1"/>
  <c r="P3201" i="10"/>
  <c r="Q3201" i="10" s="1"/>
  <c r="R3201" i="10" s="1"/>
  <c r="P3461" i="10"/>
  <c r="Q3461" i="10" s="1"/>
  <c r="R3461" i="10" s="1"/>
  <c r="P3361" i="10"/>
  <c r="Q3361" i="10" s="1"/>
  <c r="R3361" i="10" s="1"/>
  <c r="P3332" i="10"/>
  <c r="Q3332" i="10" s="1"/>
  <c r="R3332" i="10" s="1"/>
  <c r="P3316" i="10"/>
  <c r="Q3316" i="10" s="1"/>
  <c r="R3316" i="10" s="1"/>
  <c r="P3300" i="10"/>
  <c r="Q3300" i="10" s="1"/>
  <c r="R3300" i="10" s="1"/>
  <c r="P3234" i="10"/>
  <c r="Q3234" i="10" s="1"/>
  <c r="R3234" i="10" s="1"/>
  <c r="P3503" i="10"/>
  <c r="Q3503" i="10" s="1"/>
  <c r="R3503" i="10" s="1"/>
  <c r="P3452" i="10"/>
  <c r="Q3452" i="10" s="1"/>
  <c r="R3452" i="10" s="1"/>
  <c r="P3436" i="10"/>
  <c r="Q3436" i="10" s="1"/>
  <c r="R3436" i="10" s="1"/>
  <c r="P3420" i="10"/>
  <c r="Q3420" i="10" s="1"/>
  <c r="R3420" i="10" s="1"/>
  <c r="P3287" i="10"/>
  <c r="Q3287" i="10" s="1"/>
  <c r="R3287" i="10" s="1"/>
  <c r="P3229" i="10"/>
  <c r="Q3229" i="10" s="1"/>
  <c r="R3229" i="10" s="1"/>
  <c r="P3162" i="10"/>
  <c r="Q3162" i="10" s="1"/>
  <c r="R3162" i="10" s="1"/>
  <c r="P3383" i="10"/>
  <c r="Q3383" i="10" s="1"/>
  <c r="R3383" i="10" s="1"/>
  <c r="P3294" i="10"/>
  <c r="Q3294" i="10" s="1"/>
  <c r="R3294" i="10" s="1"/>
  <c r="P3227" i="10"/>
  <c r="Q3227" i="10" s="1"/>
  <c r="R3227" i="10" s="1"/>
  <c r="P3097" i="10"/>
  <c r="Q3097" i="10" s="1"/>
  <c r="R3097" i="10" s="1"/>
  <c r="P3067" i="10"/>
  <c r="Q3067" i="10" s="1"/>
  <c r="R3067" i="10" s="1"/>
  <c r="P3046" i="10"/>
  <c r="Q3046" i="10" s="1"/>
  <c r="R3046" i="10" s="1"/>
  <c r="P3176" i="10"/>
  <c r="Q3176" i="10" s="1"/>
  <c r="R3176" i="10" s="1"/>
  <c r="P3103" i="10"/>
  <c r="Q3103" i="10" s="1"/>
  <c r="R3103" i="10" s="1"/>
  <c r="P3154" i="10"/>
  <c r="Q3154" i="10" s="1"/>
  <c r="R3154" i="10" s="1"/>
  <c r="P3138" i="10"/>
  <c r="Q3138" i="10" s="1"/>
  <c r="R3138" i="10" s="1"/>
  <c r="P3095" i="10"/>
  <c r="Q3095" i="10" s="1"/>
  <c r="R3095" i="10" s="1"/>
  <c r="P3179" i="10"/>
  <c r="Q3179" i="10" s="1"/>
  <c r="R3179" i="10" s="1"/>
  <c r="P3111" i="10"/>
  <c r="Q3111" i="10" s="1"/>
  <c r="R3111" i="10" s="1"/>
  <c r="P3130" i="10"/>
  <c r="Q3130" i="10" s="1"/>
  <c r="R3130" i="10" s="1"/>
  <c r="P3081" i="10"/>
  <c r="Q3081" i="10" s="1"/>
  <c r="R3081" i="10" s="1"/>
  <c r="P3060" i="10"/>
  <c r="Q3060" i="10" s="1"/>
  <c r="R3060" i="10" s="1"/>
  <c r="P3041" i="10"/>
  <c r="Q3041" i="10" s="1"/>
  <c r="R3041" i="10" s="1"/>
  <c r="P3168" i="10"/>
  <c r="Q3168" i="10" s="1"/>
  <c r="R3168" i="10" s="1"/>
  <c r="P3071" i="10"/>
  <c r="P2827" i="10"/>
  <c r="Q2827" i="10" s="1"/>
  <c r="R2827" i="10" s="1"/>
  <c r="P3143" i="10"/>
  <c r="Q3143" i="10" s="1"/>
  <c r="R3143" i="10" s="1"/>
  <c r="P3102" i="10"/>
  <c r="Q3102" i="10" s="1"/>
  <c r="R3102" i="10" s="1"/>
  <c r="P3035" i="10"/>
  <c r="Q3035" i="10" s="1"/>
  <c r="R3035" i="10" s="1"/>
  <c r="P2968" i="10"/>
  <c r="Q2968" i="10" s="1"/>
  <c r="R2968" i="10" s="1"/>
  <c r="P2876" i="10"/>
  <c r="Q2876" i="10" s="1"/>
  <c r="R2876" i="10" s="1"/>
  <c r="P2836" i="10"/>
  <c r="Q2836" i="10" s="1"/>
  <c r="R2836" i="10" s="1"/>
  <c r="P3006" i="10"/>
  <c r="Q3006" i="10" s="1"/>
  <c r="R3006" i="10" s="1"/>
  <c r="P2937" i="10"/>
  <c r="Q2937" i="10" s="1"/>
  <c r="R2937" i="10" s="1"/>
  <c r="P2921" i="10"/>
  <c r="Q2921" i="10" s="1"/>
  <c r="R2921" i="10" s="1"/>
  <c r="P2905" i="10"/>
  <c r="Q2905" i="10" s="1"/>
  <c r="R2905" i="10" s="1"/>
  <c r="P2881" i="10"/>
  <c r="Q2881" i="10" s="1"/>
  <c r="R2881" i="10" s="1"/>
  <c r="P2821" i="10"/>
  <c r="Q2821" i="10" s="1"/>
  <c r="R2821" i="10" s="1"/>
  <c r="P2997" i="10"/>
  <c r="Q2997" i="10" s="1"/>
  <c r="R2997" i="10" s="1"/>
  <c r="P2891" i="10"/>
  <c r="Q2891" i="10" s="1"/>
  <c r="R2891" i="10" s="1"/>
  <c r="P3011" i="10"/>
  <c r="Q3011" i="10" s="1"/>
  <c r="R3011" i="10" s="1"/>
  <c r="P2952" i="10"/>
  <c r="Q2952" i="10" s="1"/>
  <c r="R2952" i="10" s="1"/>
  <c r="P2828" i="10"/>
  <c r="Q2828" i="10" s="1"/>
  <c r="R2828" i="10" s="1"/>
  <c r="P3025" i="10"/>
  <c r="Q3025" i="10" s="1"/>
  <c r="R3025" i="10" s="1"/>
  <c r="P2964" i="10"/>
  <c r="Q2964" i="10" s="1"/>
  <c r="R2964" i="10" s="1"/>
  <c r="P2877" i="10"/>
  <c r="Q2877" i="10" s="1"/>
  <c r="R2877" i="10" s="1"/>
  <c r="P2837" i="10"/>
  <c r="Q2837" i="10" s="1"/>
  <c r="R2837" i="10" s="1"/>
  <c r="P3007" i="10"/>
  <c r="Q3007" i="10" s="1"/>
  <c r="R3007" i="10" s="1"/>
  <c r="P2940" i="10"/>
  <c r="Q2940" i="10" s="1"/>
  <c r="R2940" i="10" s="1"/>
  <c r="P2924" i="10"/>
  <c r="Q2924" i="10" s="1"/>
  <c r="R2924" i="10" s="1"/>
  <c r="P2908" i="10"/>
  <c r="Q2908" i="10" s="1"/>
  <c r="R2908" i="10" s="1"/>
  <c r="P2885" i="10"/>
  <c r="Q2885" i="10" s="1"/>
  <c r="R2885" i="10" s="1"/>
  <c r="P2801" i="10"/>
  <c r="Q2801" i="10" s="1"/>
  <c r="R2801" i="10" s="1"/>
  <c r="P2996" i="10"/>
  <c r="Q2996" i="10" s="1"/>
  <c r="R2996" i="10" s="1"/>
  <c r="P2871" i="10"/>
  <c r="Q2871" i="10" s="1"/>
  <c r="R2871" i="10" s="1"/>
  <c r="P2787" i="10"/>
  <c r="Q2787" i="10" s="1"/>
  <c r="R2787" i="10" s="1"/>
  <c r="P2734" i="10"/>
  <c r="Q2734" i="10" s="1"/>
  <c r="R2734" i="10" s="1"/>
  <c r="P2693" i="10"/>
  <c r="Q2693" i="10" s="1"/>
  <c r="R2693" i="10" s="1"/>
  <c r="P2790" i="10"/>
  <c r="Q2790" i="10" s="1"/>
  <c r="R2790" i="10" s="1"/>
  <c r="P2720" i="10"/>
  <c r="Q2720" i="10" s="1"/>
  <c r="R2720" i="10" s="1"/>
  <c r="P2797" i="10"/>
  <c r="Q2797" i="10" s="1"/>
  <c r="R2797" i="10" s="1"/>
  <c r="P2723" i="10"/>
  <c r="Q2723" i="10" s="1"/>
  <c r="R2723" i="10" s="1"/>
  <c r="P2818" i="10"/>
  <c r="Q2818" i="10" s="1"/>
  <c r="R2818" i="10" s="1"/>
  <c r="P2745" i="10"/>
  <c r="Q2745" i="10" s="1"/>
  <c r="R2745" i="10" s="1"/>
  <c r="P2727" i="10"/>
  <c r="Q2727" i="10" s="1"/>
  <c r="R2727" i="10" s="1"/>
  <c r="P2816" i="10"/>
  <c r="Q2816" i="10" s="1"/>
  <c r="R2816" i="10" s="1"/>
  <c r="P2718" i="10"/>
  <c r="Q2718" i="10" s="1"/>
  <c r="R2718" i="10" s="1"/>
  <c r="P2807" i="10"/>
  <c r="Q2807" i="10" s="1"/>
  <c r="R2807" i="10" s="1"/>
  <c r="P2752" i="10"/>
  <c r="Q2752" i="10" s="1"/>
  <c r="R2752" i="10" s="1"/>
  <c r="P2669" i="10"/>
  <c r="Q2669" i="10" s="1"/>
  <c r="R2669" i="10" s="1"/>
  <c r="P2773" i="10"/>
  <c r="Q2773" i="10" s="1"/>
  <c r="R2773" i="10" s="1"/>
  <c r="P2675" i="10"/>
  <c r="Q2675" i="10" s="1"/>
  <c r="R2675" i="10" s="1"/>
  <c r="P2623" i="10"/>
  <c r="Q2623" i="10" s="1"/>
  <c r="R2623" i="10" s="1"/>
  <c r="P2564" i="10"/>
  <c r="Q2564" i="10" s="1"/>
  <c r="R2564" i="10" s="1"/>
  <c r="P2650" i="10"/>
  <c r="Q2650" i="10" s="1"/>
  <c r="R2650" i="10" s="1"/>
  <c r="P2596" i="10"/>
  <c r="Q2596" i="10" s="1"/>
  <c r="R2596" i="10" s="1"/>
  <c r="P2461" i="10"/>
  <c r="Q2461" i="10" s="1"/>
  <c r="R2461" i="10" s="1"/>
  <c r="P2645" i="10"/>
  <c r="Q2645" i="10" s="1"/>
  <c r="R2645" i="10" s="1"/>
  <c r="P2561" i="10"/>
  <c r="Q2561" i="10" s="1"/>
  <c r="R2561" i="10" s="1"/>
  <c r="P2648" i="10"/>
  <c r="Q2648" i="10" s="1"/>
  <c r="R2648" i="10" s="1"/>
  <c r="P2587" i="10"/>
  <c r="Q2587" i="10" s="1"/>
  <c r="R2587" i="10" s="1"/>
  <c r="P2535" i="10"/>
  <c r="Q2535" i="10" s="1"/>
  <c r="R2535" i="10" s="1"/>
  <c r="P2635" i="10"/>
  <c r="Q2635" i="10" s="1"/>
  <c r="R2635" i="10" s="1"/>
  <c r="P2559" i="10"/>
  <c r="Q2559" i="10" s="1"/>
  <c r="R2559" i="10" s="1"/>
  <c r="P2662" i="10"/>
  <c r="Q2662" i="10" s="1"/>
  <c r="R2662" i="10" s="1"/>
  <c r="P2591" i="10"/>
  <c r="Q2591" i="10" s="1"/>
  <c r="R2591" i="10" s="1"/>
  <c r="P2473" i="10"/>
  <c r="Q2473" i="10" s="1"/>
  <c r="R2473" i="10" s="1"/>
  <c r="P2633" i="10"/>
  <c r="Q2633" i="10" s="1"/>
  <c r="R2633" i="10" s="1"/>
  <c r="P2557" i="10"/>
  <c r="P2346" i="10"/>
  <c r="Q2346" i="10" s="1"/>
  <c r="R2346" i="10" s="1"/>
  <c r="P2536" i="10"/>
  <c r="Q2536" i="10" s="1"/>
  <c r="R2536" i="10" s="1"/>
  <c r="P2455" i="10"/>
  <c r="Q2455" i="10" s="1"/>
  <c r="R2455" i="10" s="1"/>
  <c r="P2525" i="10"/>
  <c r="Q2525" i="10" s="1"/>
  <c r="R2525" i="10" s="1"/>
  <c r="P2229" i="10"/>
  <c r="Q2229" i="10" s="1"/>
  <c r="R2229" i="10" s="1"/>
  <c r="P2476" i="10"/>
  <c r="Q2476" i="10" s="1"/>
  <c r="R2476" i="10" s="1"/>
  <c r="P2370" i="10"/>
  <c r="Q2370" i="10" s="1"/>
  <c r="R2370" i="10" s="1"/>
  <c r="P2513" i="10"/>
  <c r="Q2513" i="10" s="1"/>
  <c r="R2513" i="10" s="1"/>
  <c r="P2534" i="10"/>
  <c r="Q2534" i="10" s="1"/>
  <c r="R2534" i="10" s="1"/>
  <c r="P2472" i="10"/>
  <c r="Q2472" i="10" s="1"/>
  <c r="R2472" i="10" s="1"/>
  <c r="P2541" i="10"/>
  <c r="Q2541" i="10" s="1"/>
  <c r="R2541" i="10" s="1"/>
  <c r="P2506" i="10"/>
  <c r="Q2506" i="10" s="1"/>
  <c r="R2506" i="10" s="1"/>
  <c r="P2498" i="10"/>
  <c r="Q2498" i="10" s="1"/>
  <c r="R2498" i="10" s="1"/>
  <c r="P2416" i="10"/>
  <c r="Q2416" i="10" s="1"/>
  <c r="R2416" i="10" s="1"/>
  <c r="P2385" i="10"/>
  <c r="Q2385" i="10" s="1"/>
  <c r="R2385" i="10" s="1"/>
  <c r="P2330" i="10"/>
  <c r="P2435" i="10"/>
  <c r="Q2435" i="10" s="1"/>
  <c r="R2435" i="10" s="1"/>
  <c r="P2381" i="10"/>
  <c r="Q2381" i="10" s="1"/>
  <c r="R2381" i="10" s="1"/>
  <c r="P2298" i="10"/>
  <c r="Q2298" i="10" s="1"/>
  <c r="R2298" i="10" s="1"/>
  <c r="P2417" i="10"/>
  <c r="Q2417" i="10" s="1"/>
  <c r="R2417" i="10" s="1"/>
  <c r="P2316" i="10"/>
  <c r="Q2316" i="10" s="1"/>
  <c r="R2316" i="10" s="1"/>
  <c r="P2406" i="10"/>
  <c r="Q2406" i="10" s="1"/>
  <c r="R2406" i="10" s="1"/>
  <c r="P2355" i="10"/>
  <c r="Q2355" i="10" s="1"/>
  <c r="R2355" i="10" s="1"/>
  <c r="P2280" i="10"/>
  <c r="P2429" i="10"/>
  <c r="Q2429" i="10" s="1"/>
  <c r="R2429" i="10" s="1"/>
  <c r="P2366" i="10"/>
  <c r="Q2366" i="10" s="1"/>
  <c r="R2366" i="10" s="1"/>
  <c r="P2312" i="10"/>
  <c r="Q2312" i="10" s="1"/>
  <c r="R2312" i="10" s="1"/>
  <c r="P2397" i="10"/>
  <c r="Q2397" i="10" s="1"/>
  <c r="R2397" i="10" s="1"/>
  <c r="P2345" i="10"/>
  <c r="Q2345" i="10" s="1"/>
  <c r="R2345" i="10" s="1"/>
  <c r="P2411" i="10"/>
  <c r="Q2411" i="10" s="1"/>
  <c r="R2411" i="10" s="1"/>
  <c r="P2319" i="10"/>
  <c r="Q2319" i="10" s="1"/>
  <c r="R2319" i="10" s="1"/>
  <c r="P2262" i="10"/>
  <c r="Q2262" i="10" s="1"/>
  <c r="R2262" i="10" s="1"/>
  <c r="P2210" i="10"/>
  <c r="Q2210" i="10" s="1"/>
  <c r="R2210" i="10" s="1"/>
  <c r="P2288" i="10"/>
  <c r="Q2288" i="10" s="1"/>
  <c r="R2288" i="10" s="1"/>
  <c r="P2222" i="10"/>
  <c r="Q2222" i="10" s="1"/>
  <c r="R2222" i="10" s="1"/>
  <c r="P2061" i="10"/>
  <c r="Q2061" i="10" s="1"/>
  <c r="R2061" i="10" s="1"/>
  <c r="P2254" i="10"/>
  <c r="Q2254" i="10" s="1"/>
  <c r="R2254" i="10" s="1"/>
  <c r="P2205" i="10"/>
  <c r="Q2205" i="10" s="1"/>
  <c r="R2205" i="10" s="1"/>
  <c r="P2299" i="10"/>
  <c r="Q2299" i="10" s="1"/>
  <c r="R2299" i="10" s="1"/>
  <c r="P2236" i="10"/>
  <c r="Q2236" i="10" s="1"/>
  <c r="R2236" i="10" s="1"/>
  <c r="P2183" i="10"/>
  <c r="Q2183" i="10" s="1"/>
  <c r="R2183" i="10" s="1"/>
  <c r="P2286" i="10"/>
  <c r="Q2286" i="10" s="1"/>
  <c r="R2286" i="10" s="1"/>
  <c r="P2209" i="10"/>
  <c r="Q2209" i="10" s="1"/>
  <c r="R2209" i="10" s="1"/>
  <c r="P2270" i="10"/>
  <c r="Q2270" i="10" s="1"/>
  <c r="R2270" i="10" s="1"/>
  <c r="P2218" i="10"/>
  <c r="Q2218" i="10" s="1"/>
  <c r="R2218" i="10" s="1"/>
  <c r="P2117" i="10"/>
  <c r="Q2117" i="10" s="1"/>
  <c r="R2117" i="10" s="1"/>
  <c r="P2282" i="10"/>
  <c r="Q2282" i="10" s="1"/>
  <c r="R2282" i="10" s="1"/>
  <c r="P2185" i="10"/>
  <c r="P2087" i="10"/>
  <c r="Q2087" i="10" s="1"/>
  <c r="R2087" i="10" s="1"/>
  <c r="P2099" i="10"/>
  <c r="Q2099" i="10" s="1"/>
  <c r="R2099" i="10" s="1"/>
  <c r="P2035" i="10"/>
  <c r="Q2035" i="10" s="1"/>
  <c r="R2035" i="10" s="1"/>
  <c r="P2019" i="10"/>
  <c r="Q2019" i="10" s="1"/>
  <c r="R2019" i="10" s="1"/>
  <c r="P2176" i="10"/>
  <c r="Q2176" i="10" s="1"/>
  <c r="R2176" i="10" s="1"/>
  <c r="P2160" i="10"/>
  <c r="Q2160" i="10" s="1"/>
  <c r="R2160" i="10" s="1"/>
  <c r="P2042" i="10"/>
  <c r="Q2042" i="10" s="1"/>
  <c r="R2042" i="10" s="1"/>
  <c r="P2088" i="10"/>
  <c r="P2148" i="10"/>
  <c r="Q2148" i="10" s="1"/>
  <c r="R2148" i="10" s="1"/>
  <c r="P2118" i="10"/>
  <c r="Q2118" i="10" s="1"/>
  <c r="R2118" i="10" s="1"/>
  <c r="P2102" i="10"/>
  <c r="Q2102" i="10" s="1"/>
  <c r="R2102" i="10" s="1"/>
  <c r="P2057" i="10"/>
  <c r="Q2057" i="10" s="1"/>
  <c r="R2057" i="10" s="1"/>
  <c r="P2074" i="10"/>
  <c r="Q2074" i="10" s="1"/>
  <c r="R2074" i="10" s="1"/>
  <c r="P2028" i="10"/>
  <c r="Q2028" i="10" s="1"/>
  <c r="R2028" i="10" s="1"/>
  <c r="P2012" i="10"/>
  <c r="Q2012" i="10" s="1"/>
  <c r="R2012" i="10" s="1"/>
  <c r="P2171" i="10"/>
  <c r="Q2171" i="10" s="1"/>
  <c r="R2171" i="10" s="1"/>
  <c r="P2130" i="10"/>
  <c r="Q2130" i="10" s="1"/>
  <c r="R2130" i="10" s="1"/>
  <c r="P2055" i="10"/>
  <c r="Q2055" i="10" s="1"/>
  <c r="R2055" i="10" s="1"/>
  <c r="P3643" i="10"/>
  <c r="Q3643" i="10" s="1"/>
  <c r="R3643" i="10" s="1"/>
  <c r="P3925" i="10"/>
  <c r="Q3925" i="10" s="1"/>
  <c r="R3925" i="10" s="1"/>
  <c r="P3717" i="10"/>
  <c r="Q3717" i="10" s="1"/>
  <c r="R3717" i="10" s="1"/>
  <c r="P3681" i="10"/>
  <c r="Q3681" i="10" s="1"/>
  <c r="R3681" i="10" s="1"/>
  <c r="P3956" i="10"/>
  <c r="Q3956" i="10" s="1"/>
  <c r="R3956" i="10" s="1"/>
  <c r="P3841" i="10"/>
  <c r="Q3841" i="10" s="1"/>
  <c r="R3841" i="10" s="1"/>
  <c r="P3388" i="10"/>
  <c r="Q3388" i="10" s="1"/>
  <c r="R3388" i="10" s="1"/>
  <c r="P3515" i="10"/>
  <c r="Q3515" i="10" s="1"/>
  <c r="R3515" i="10" s="1"/>
  <c r="P3716" i="10"/>
  <c r="Q3716" i="10" s="1"/>
  <c r="R3716" i="10" s="1"/>
  <c r="P3620" i="10"/>
  <c r="Q3620" i="10" s="1"/>
  <c r="R3620" i="10" s="1"/>
  <c r="P3796" i="10"/>
  <c r="Q3796" i="10" s="1"/>
  <c r="R3796" i="10" s="1"/>
  <c r="P3319" i="10"/>
  <c r="Q3319" i="10" s="1"/>
  <c r="R3319" i="10" s="1"/>
  <c r="P3451" i="10"/>
  <c r="Q3451" i="10" s="1"/>
  <c r="R3451" i="10" s="1"/>
  <c r="P3372" i="10"/>
  <c r="Q3372" i="10" s="1"/>
  <c r="R3372" i="10" s="1"/>
  <c r="P3252" i="10"/>
  <c r="Q3252" i="10" s="1"/>
  <c r="R3252" i="10" s="1"/>
  <c r="P3432" i="10"/>
  <c r="Q3432" i="10" s="1"/>
  <c r="R3432" i="10" s="1"/>
  <c r="P3371" i="10"/>
  <c r="Q3371" i="10" s="1"/>
  <c r="R3371" i="10" s="1"/>
  <c r="P3169" i="10"/>
  <c r="Q3169" i="10" s="1"/>
  <c r="R3169" i="10" s="1"/>
  <c r="P3174" i="10"/>
  <c r="Q3174" i="10" s="1"/>
  <c r="R3174" i="10" s="1"/>
  <c r="P3026" i="10"/>
  <c r="Q3026" i="10" s="1"/>
  <c r="R3026" i="10" s="1"/>
  <c r="P2825" i="10"/>
  <c r="P2858" i="10"/>
  <c r="Q2858" i="10" s="1"/>
  <c r="R2858" i="10" s="1"/>
  <c r="P2870" i="10"/>
  <c r="Q2870" i="10" s="1"/>
  <c r="R2870" i="10" s="1"/>
  <c r="P2920" i="10"/>
  <c r="Q2920" i="10" s="1"/>
  <c r="R2920" i="10" s="1"/>
  <c r="P3862" i="10"/>
  <c r="Q3862" i="10" s="1"/>
  <c r="R3862" i="10" s="1"/>
  <c r="P3627" i="10"/>
  <c r="Q3627" i="10" s="1"/>
  <c r="R3627" i="10" s="1"/>
  <c r="P3923" i="10"/>
  <c r="Q3923" i="10" s="1"/>
  <c r="R3923" i="10" s="1"/>
  <c r="P3701" i="10"/>
  <c r="Q3701" i="10" s="1"/>
  <c r="R3701" i="10" s="1"/>
  <c r="P3689" i="10"/>
  <c r="Q3689" i="10" s="1"/>
  <c r="R3689" i="10" s="1"/>
  <c r="P3986" i="10"/>
  <c r="Q3986" i="10" s="1"/>
  <c r="R3986" i="10" s="1"/>
  <c r="P3922" i="10"/>
  <c r="Q3922" i="10" s="1"/>
  <c r="R3922" i="10" s="1"/>
  <c r="P3709" i="10"/>
  <c r="Q3709" i="10" s="1"/>
  <c r="R3709" i="10" s="1"/>
  <c r="P3749" i="10"/>
  <c r="Q3749" i="10" s="1"/>
  <c r="R3749" i="10" s="1"/>
  <c r="P3784" i="10"/>
  <c r="Q3784" i="10" s="1"/>
  <c r="R3784" i="10" s="1"/>
  <c r="P3738" i="10"/>
  <c r="Q3738" i="10" s="1"/>
  <c r="R3738" i="10" s="1"/>
  <c r="P3650" i="10"/>
  <c r="Q3650" i="10" s="1"/>
  <c r="R3650" i="10" s="1"/>
  <c r="P3777" i="10"/>
  <c r="Q3777" i="10" s="1"/>
  <c r="R3777" i="10" s="1"/>
  <c r="P3511" i="10"/>
  <c r="Q3511" i="10" s="1"/>
  <c r="R3511" i="10" s="1"/>
  <c r="P3301" i="10"/>
  <c r="Q3301" i="10" s="1"/>
  <c r="R3301" i="10" s="1"/>
  <c r="P3449" i="10"/>
  <c r="Q3449" i="10" s="1"/>
  <c r="R3449" i="10" s="1"/>
  <c r="P3417" i="10"/>
  <c r="Q3417" i="10" s="1"/>
  <c r="R3417" i="10" s="1"/>
  <c r="P3408" i="10"/>
  <c r="Q3408" i="10" s="1"/>
  <c r="R3408" i="10" s="1"/>
  <c r="P3342" i="10"/>
  <c r="Q3342" i="10" s="1"/>
  <c r="R3342" i="10" s="1"/>
  <c r="P3484" i="10"/>
  <c r="Q3484" i="10" s="1"/>
  <c r="R3484" i="10" s="1"/>
  <c r="P3398" i="10"/>
  <c r="Q3398" i="10" s="1"/>
  <c r="R3398" i="10" s="1"/>
  <c r="P3258" i="10"/>
  <c r="Q3258" i="10" s="1"/>
  <c r="R3258" i="10" s="1"/>
  <c r="P3167" i="10"/>
  <c r="Q3167" i="10" s="1"/>
  <c r="R3167" i="10" s="1"/>
  <c r="P3163" i="10"/>
  <c r="Q3163" i="10" s="1"/>
  <c r="R3163" i="10" s="1"/>
  <c r="P3051" i="10"/>
  <c r="Q3051" i="10" s="1"/>
  <c r="R3051" i="10" s="1"/>
  <c r="P3137" i="10"/>
  <c r="Q3137" i="10" s="1"/>
  <c r="R3137" i="10" s="1"/>
  <c r="P2697" i="10"/>
  <c r="Q2697" i="10" s="1"/>
  <c r="R2697" i="10" s="1"/>
  <c r="P2856" i="10"/>
  <c r="Q2856" i="10" s="1"/>
  <c r="R2856" i="10" s="1"/>
  <c r="P2863" i="10"/>
  <c r="Q2863" i="10" s="1"/>
  <c r="R2863" i="10" s="1"/>
  <c r="P2785" i="10"/>
  <c r="Q2785" i="10" s="1"/>
  <c r="R2785" i="10" s="1"/>
  <c r="P2857" i="10"/>
  <c r="Q2857" i="10" s="1"/>
  <c r="R2857" i="10" s="1"/>
  <c r="P2729" i="10"/>
  <c r="Q2729" i="10" s="1"/>
  <c r="R2729" i="10" s="1"/>
  <c r="P2698" i="10"/>
  <c r="Q2698" i="10" s="1"/>
  <c r="R2698" i="10" s="1"/>
  <c r="P2696" i="10"/>
  <c r="Q2696" i="10" s="1"/>
  <c r="R2696" i="10" s="1"/>
  <c r="P2657" i="10"/>
  <c r="Q2657" i="10" s="1"/>
  <c r="R2657" i="10" s="1"/>
  <c r="P2683" i="10"/>
  <c r="Q2683" i="10" s="1"/>
  <c r="R2683" i="10" s="1"/>
  <c r="P2613" i="10"/>
  <c r="Q2613" i="10" s="1"/>
  <c r="R2613" i="10" s="1"/>
  <c r="P2538" i="10"/>
  <c r="Q2538" i="10" s="1"/>
  <c r="R2538" i="10" s="1"/>
  <c r="P2522" i="10"/>
  <c r="Q2522" i="10" s="1"/>
  <c r="R2522" i="10" s="1"/>
  <c r="P2450" i="10"/>
  <c r="Q2450" i="10" s="1"/>
  <c r="R2450" i="10" s="1"/>
  <c r="P2359" i="10"/>
  <c r="Q2359" i="10" s="1"/>
  <c r="R2359" i="10" s="1"/>
  <c r="P2368" i="10"/>
  <c r="Q2368" i="10" s="1"/>
  <c r="R2368" i="10" s="1"/>
  <c r="P2414" i="10"/>
  <c r="Q2414" i="10" s="1"/>
  <c r="R2414" i="10" s="1"/>
  <c r="P2372" i="10"/>
  <c r="Q2372" i="10" s="1"/>
  <c r="R2372" i="10" s="1"/>
  <c r="P2186" i="10"/>
  <c r="Q2186" i="10" s="1"/>
  <c r="R2186" i="10" s="1"/>
  <c r="P2147" i="10"/>
  <c r="P2075" i="10"/>
  <c r="Q2075" i="10" s="1"/>
  <c r="R2075" i="10" s="1"/>
  <c r="P2237" i="10"/>
  <c r="Q2237" i="10" s="1"/>
  <c r="R2237" i="10" s="1"/>
  <c r="P2038" i="10"/>
  <c r="Q2038" i="10" s="1"/>
  <c r="R2038" i="10" s="1"/>
  <c r="P3864" i="10"/>
  <c r="Q3864" i="10" s="1"/>
  <c r="R3864" i="10" s="1"/>
  <c r="P3703" i="10"/>
  <c r="Q3703" i="10" s="1"/>
  <c r="R3703" i="10" s="1"/>
  <c r="P3846" i="10"/>
  <c r="Q3846" i="10" s="1"/>
  <c r="R3846" i="10" s="1"/>
  <c r="P3826" i="10"/>
  <c r="Q3826" i="10" s="1"/>
  <c r="R3826" i="10" s="1"/>
  <c r="P3659" i="10"/>
  <c r="Q3659" i="10" s="1"/>
  <c r="R3659" i="10" s="1"/>
  <c r="P3617" i="10"/>
  <c r="Q3617" i="10" s="1"/>
  <c r="R3617" i="10" s="1"/>
  <c r="P3991" i="10"/>
  <c r="Q3991" i="10" s="1"/>
  <c r="R3991" i="10" s="1"/>
  <c r="P3975" i="10"/>
  <c r="Q3975" i="10" s="1"/>
  <c r="R3975" i="10" s="1"/>
  <c r="P3959" i="10"/>
  <c r="Q3959" i="10" s="1"/>
  <c r="R3959" i="10" s="1"/>
  <c r="P3943" i="10"/>
  <c r="Q3943" i="10" s="1"/>
  <c r="R3943" i="10" s="1"/>
  <c r="P3927" i="10"/>
  <c r="Q3927" i="10" s="1"/>
  <c r="R3927" i="10" s="1"/>
  <c r="P3911" i="10"/>
  <c r="Q3911" i="10" s="1"/>
  <c r="R3911" i="10" s="1"/>
  <c r="P3895" i="10"/>
  <c r="Q3895" i="10" s="1"/>
  <c r="R3895" i="10" s="1"/>
  <c r="P3879" i="10"/>
  <c r="Q3879" i="10" s="1"/>
  <c r="R3879" i="10" s="1"/>
  <c r="P3858" i="10"/>
  <c r="Q3858" i="10" s="1"/>
  <c r="R3858" i="10" s="1"/>
  <c r="P3728" i="10"/>
  <c r="Q3728" i="10" s="1"/>
  <c r="R3728" i="10" s="1"/>
  <c r="P3587" i="10"/>
  <c r="Q3587" i="10" s="1"/>
  <c r="R3587" i="10" s="1"/>
  <c r="P3847" i="10"/>
  <c r="Q3847" i="10" s="1"/>
  <c r="R3847" i="10" s="1"/>
  <c r="P3647" i="10"/>
  <c r="Q3647" i="10" s="1"/>
  <c r="R3647" i="10" s="1"/>
  <c r="P3824" i="10"/>
  <c r="Q3824" i="10" s="1"/>
  <c r="R3824" i="10" s="1"/>
  <c r="P3721" i="10"/>
  <c r="Q3721" i="10" s="1"/>
  <c r="R3721" i="10" s="1"/>
  <c r="P3817" i="10"/>
  <c r="Q3817" i="10" s="1"/>
  <c r="R3817" i="10" s="1"/>
  <c r="P3827" i="10"/>
  <c r="Q3827" i="10" s="1"/>
  <c r="R3827" i="10" s="1"/>
  <c r="P3667" i="10"/>
  <c r="Q3667" i="10" s="1"/>
  <c r="R3667" i="10" s="1"/>
  <c r="P3118" i="10"/>
  <c r="Q3118" i="10" s="1"/>
  <c r="R3118" i="10" s="1"/>
  <c r="P3990" i="10"/>
  <c r="Q3990" i="10" s="1"/>
  <c r="R3990" i="10" s="1"/>
  <c r="P3974" i="10"/>
  <c r="Q3974" i="10" s="1"/>
  <c r="R3974" i="10" s="1"/>
  <c r="P3958" i="10"/>
  <c r="Q3958" i="10" s="1"/>
  <c r="R3958" i="10" s="1"/>
  <c r="P3942" i="10"/>
  <c r="Q3942" i="10" s="1"/>
  <c r="R3942" i="10" s="1"/>
  <c r="P3926" i="10"/>
  <c r="Q3926" i="10" s="1"/>
  <c r="R3926" i="10" s="1"/>
  <c r="P3910" i="10"/>
  <c r="Q3910" i="10" s="1"/>
  <c r="R3910" i="10" s="1"/>
  <c r="P3894" i="10"/>
  <c r="Q3894" i="10" s="1"/>
  <c r="R3894" i="10" s="1"/>
  <c r="P3878" i="10"/>
  <c r="Q3878" i="10" s="1"/>
  <c r="R3878" i="10" s="1"/>
  <c r="P3850" i="10"/>
  <c r="Q3850" i="10" s="1"/>
  <c r="R3850" i="10" s="1"/>
  <c r="P3794" i="10"/>
  <c r="Q3794" i="10" s="1"/>
  <c r="R3794" i="10" s="1"/>
  <c r="P3376" i="10"/>
  <c r="Q3376" i="10" s="1"/>
  <c r="R3376" i="10" s="1"/>
  <c r="P3761" i="10"/>
  <c r="Q3761" i="10" s="1"/>
  <c r="R3761" i="10" s="1"/>
  <c r="P3574" i="10"/>
  <c r="Q3574" i="10" s="1"/>
  <c r="R3574" i="10" s="1"/>
  <c r="P3533" i="10"/>
  <c r="Q3533" i="10" s="1"/>
  <c r="R3533" i="10" s="1"/>
  <c r="P3404" i="10"/>
  <c r="Q3404" i="10" s="1"/>
  <c r="R3404" i="10" s="1"/>
  <c r="P3765" i="10"/>
  <c r="Q3765" i="10" s="1"/>
  <c r="R3765" i="10" s="1"/>
  <c r="P3596" i="10"/>
  <c r="Q3596" i="10" s="1"/>
  <c r="R3596" i="10" s="1"/>
  <c r="P3472" i="10"/>
  <c r="Q3472" i="10" s="1"/>
  <c r="R3472" i="10" s="1"/>
  <c r="P3737" i="10"/>
  <c r="Q3737" i="10" s="1"/>
  <c r="R3737" i="10" s="1"/>
  <c r="P3566" i="10"/>
  <c r="Q3566" i="10" s="1"/>
  <c r="R3566" i="10" s="1"/>
  <c r="P3521" i="10"/>
  <c r="Q3521" i="10" s="1"/>
  <c r="R3521" i="10" s="1"/>
  <c r="P3792" i="10"/>
  <c r="Q3792" i="10" s="1"/>
  <c r="R3792" i="10" s="1"/>
  <c r="P3744" i="10"/>
  <c r="Q3744" i="10" s="1"/>
  <c r="R3744" i="10" s="1"/>
  <c r="P3563" i="10"/>
  <c r="Q3563" i="10" s="1"/>
  <c r="R3563" i="10" s="1"/>
  <c r="P3345" i="10"/>
  <c r="Q3345" i="10" s="1"/>
  <c r="R3345" i="10" s="1"/>
  <c r="P3754" i="10"/>
  <c r="Q3754" i="10" s="1"/>
  <c r="R3754" i="10" s="1"/>
  <c r="P3718" i="10"/>
  <c r="Q3718" i="10" s="1"/>
  <c r="R3718" i="10" s="1"/>
  <c r="P3702" i="10"/>
  <c r="Q3702" i="10" s="1"/>
  <c r="R3702" i="10" s="1"/>
  <c r="P3686" i="10"/>
  <c r="Q3686" i="10" s="1"/>
  <c r="R3686" i="10" s="1"/>
  <c r="P3670" i="10"/>
  <c r="Q3670" i="10" s="1"/>
  <c r="R3670" i="10" s="1"/>
  <c r="P3654" i="10"/>
  <c r="Q3654" i="10" s="1"/>
  <c r="R3654" i="10" s="1"/>
  <c r="P3638" i="10"/>
  <c r="Q3638" i="10" s="1"/>
  <c r="R3638" i="10" s="1"/>
  <c r="P3622" i="10"/>
  <c r="Q3622" i="10" s="1"/>
  <c r="R3622" i="10" s="1"/>
  <c r="P3571" i="10"/>
  <c r="Q3571" i="10" s="1"/>
  <c r="R3571" i="10" s="1"/>
  <c r="P3524" i="10"/>
  <c r="Q3524" i="10" s="1"/>
  <c r="R3524" i="10" s="1"/>
  <c r="P3787" i="10"/>
  <c r="Q3787" i="10" s="1"/>
  <c r="R3787" i="10" s="1"/>
  <c r="P3614" i="10"/>
  <c r="Q3614" i="10" s="1"/>
  <c r="R3614" i="10" s="1"/>
  <c r="P3561" i="10"/>
  <c r="Q3561" i="10" s="1"/>
  <c r="R3561" i="10" s="1"/>
  <c r="P3248" i="10"/>
  <c r="Q3248" i="10" s="1"/>
  <c r="R3248" i="10" s="1"/>
  <c r="P3733" i="10"/>
  <c r="Q3733" i="10" s="1"/>
  <c r="R3733" i="10" s="1"/>
  <c r="P3543" i="10"/>
  <c r="Q3543" i="10" s="1"/>
  <c r="R3543" i="10" s="1"/>
  <c r="P3506" i="10"/>
  <c r="Q3506" i="10" s="1"/>
  <c r="R3506" i="10" s="1"/>
  <c r="P3377" i="10"/>
  <c r="Q3377" i="10" s="1"/>
  <c r="R3377" i="10" s="1"/>
  <c r="P3337" i="10"/>
  <c r="Q3337" i="10" s="1"/>
  <c r="R3337" i="10" s="1"/>
  <c r="P3321" i="10"/>
  <c r="Q3321" i="10" s="1"/>
  <c r="R3321" i="10" s="1"/>
  <c r="P3305" i="10"/>
  <c r="Q3305" i="10" s="1"/>
  <c r="R3305" i="10" s="1"/>
  <c r="P3262" i="10"/>
  <c r="Q3262" i="10" s="1"/>
  <c r="R3262" i="10" s="1"/>
  <c r="P3198" i="10"/>
  <c r="Q3198" i="10" s="1"/>
  <c r="R3198" i="10" s="1"/>
  <c r="P3486" i="10"/>
  <c r="Q3486" i="10" s="1"/>
  <c r="R3486" i="10" s="1"/>
  <c r="P3453" i="10"/>
  <c r="Q3453" i="10" s="1"/>
  <c r="R3453" i="10" s="1"/>
  <c r="P3437" i="10"/>
  <c r="Q3437" i="10" s="1"/>
  <c r="R3437" i="10" s="1"/>
  <c r="P3421" i="10"/>
  <c r="Q3421" i="10" s="1"/>
  <c r="R3421" i="10" s="1"/>
  <c r="P3288" i="10"/>
  <c r="Q3288" i="10" s="1"/>
  <c r="R3288" i="10" s="1"/>
  <c r="P3212" i="10"/>
  <c r="Q3212" i="10" s="1"/>
  <c r="R3212" i="10" s="1"/>
  <c r="P3466" i="10"/>
  <c r="Q3466" i="10" s="1"/>
  <c r="R3466" i="10" s="1"/>
  <c r="P3382" i="10"/>
  <c r="P3286" i="10"/>
  <c r="Q3286" i="10" s="1"/>
  <c r="R3286" i="10" s="1"/>
  <c r="P3233" i="10"/>
  <c r="Q3233" i="10" s="1"/>
  <c r="R3233" i="10" s="1"/>
  <c r="P3131" i="10"/>
  <c r="Q3131" i="10" s="1"/>
  <c r="R3131" i="10" s="1"/>
  <c r="P3454" i="10"/>
  <c r="Q3454" i="10" s="1"/>
  <c r="R3454" i="10" s="1"/>
  <c r="P3360" i="10"/>
  <c r="P3260" i="10"/>
  <c r="Q3260" i="10" s="1"/>
  <c r="R3260" i="10" s="1"/>
  <c r="P3193" i="10"/>
  <c r="Q3193" i="10" s="1"/>
  <c r="R3193" i="10" s="1"/>
  <c r="P3413" i="10"/>
  <c r="Q3413" i="10" s="1"/>
  <c r="R3413" i="10" s="1"/>
  <c r="P3358" i="10"/>
  <c r="Q3358" i="10" s="1"/>
  <c r="R3358" i="10" s="1"/>
  <c r="P3330" i="10"/>
  <c r="Q3330" i="10" s="1"/>
  <c r="R3330" i="10" s="1"/>
  <c r="P3314" i="10"/>
  <c r="Q3314" i="10" s="1"/>
  <c r="R3314" i="10" s="1"/>
  <c r="P3298" i="10"/>
  <c r="P3222" i="10"/>
  <c r="Q3222" i="10" s="1"/>
  <c r="R3222" i="10" s="1"/>
  <c r="P3494" i="10"/>
  <c r="Q3494" i="10" s="1"/>
  <c r="R3494" i="10" s="1"/>
  <c r="P3450" i="10"/>
  <c r="Q3450" i="10" s="1"/>
  <c r="R3450" i="10" s="1"/>
  <c r="P3434" i="10"/>
  <c r="Q3434" i="10" s="1"/>
  <c r="R3434" i="10" s="1"/>
  <c r="P3411" i="10"/>
  <c r="Q3411" i="10" s="1"/>
  <c r="R3411" i="10" s="1"/>
  <c r="P3280" i="10"/>
  <c r="Q3280" i="10" s="1"/>
  <c r="R3280" i="10" s="1"/>
  <c r="P3220" i="10"/>
  <c r="Q3220" i="10" s="1"/>
  <c r="R3220" i="10" s="1"/>
  <c r="P3465" i="10"/>
  <c r="Q3465" i="10" s="1"/>
  <c r="R3465" i="10" s="1"/>
  <c r="P3381" i="10"/>
  <c r="Q3381" i="10" s="1"/>
  <c r="R3381" i="10" s="1"/>
  <c r="P3285" i="10"/>
  <c r="Q3285" i="10" s="1"/>
  <c r="R3285" i="10" s="1"/>
  <c r="P3218" i="10"/>
  <c r="Q3218" i="10" s="1"/>
  <c r="R3218" i="10" s="1"/>
  <c r="P3092" i="10"/>
  <c r="Q3092" i="10" s="1"/>
  <c r="R3092" i="10" s="1"/>
  <c r="P3065" i="10"/>
  <c r="Q3065" i="10" s="1"/>
  <c r="R3065" i="10" s="1"/>
  <c r="P3044" i="10"/>
  <c r="Q3044" i="10" s="1"/>
  <c r="R3044" i="10" s="1"/>
  <c r="P3171" i="10"/>
  <c r="Q3171" i="10" s="1"/>
  <c r="R3171" i="10" s="1"/>
  <c r="P3100" i="10"/>
  <c r="Q3100" i="10" s="1"/>
  <c r="R3100" i="10" s="1"/>
  <c r="P3152" i="10"/>
  <c r="Q3152" i="10" s="1"/>
  <c r="R3152" i="10" s="1"/>
  <c r="P3136" i="10"/>
  <c r="Q3136" i="10" s="1"/>
  <c r="R3136" i="10" s="1"/>
  <c r="P3090" i="10"/>
  <c r="Q3090" i="10" s="1"/>
  <c r="R3090" i="10" s="1"/>
  <c r="P3177" i="10"/>
  <c r="Q3177" i="10" s="1"/>
  <c r="R3177" i="10" s="1"/>
  <c r="P3106" i="10"/>
  <c r="Q3106" i="10" s="1"/>
  <c r="R3106" i="10" s="1"/>
  <c r="P3127" i="10"/>
  <c r="Q3127" i="10" s="1"/>
  <c r="R3127" i="10" s="1"/>
  <c r="P3079" i="10"/>
  <c r="Q3079" i="10" s="1"/>
  <c r="R3079" i="10" s="1"/>
  <c r="P3058" i="10"/>
  <c r="P3010" i="10"/>
  <c r="Q3010" i="10" s="1"/>
  <c r="R3010" i="10" s="1"/>
  <c r="P3155" i="10"/>
  <c r="Q3155" i="10" s="1"/>
  <c r="R3155" i="10" s="1"/>
  <c r="P3054" i="10"/>
  <c r="Q3054" i="10" s="1"/>
  <c r="R3054" i="10" s="1"/>
  <c r="P3186" i="10"/>
  <c r="P3141" i="10"/>
  <c r="Q3141" i="10" s="1"/>
  <c r="R3141" i="10" s="1"/>
  <c r="P3089" i="10"/>
  <c r="Q3089" i="10" s="1"/>
  <c r="R3089" i="10" s="1"/>
  <c r="P3024" i="10"/>
  <c r="Q3024" i="10" s="1"/>
  <c r="R3024" i="10" s="1"/>
  <c r="P2963" i="10"/>
  <c r="Q2963" i="10" s="1"/>
  <c r="R2963" i="10" s="1"/>
  <c r="P2874" i="10"/>
  <c r="Q2874" i="10" s="1"/>
  <c r="R2874" i="10" s="1"/>
  <c r="P2834" i="10"/>
  <c r="Q2834" i="10" s="1"/>
  <c r="R2834" i="10" s="1"/>
  <c r="P2999" i="10"/>
  <c r="Q2999" i="10" s="1"/>
  <c r="R2999" i="10" s="1"/>
  <c r="P2935" i="10"/>
  <c r="Q2935" i="10" s="1"/>
  <c r="R2935" i="10" s="1"/>
  <c r="P2919" i="10"/>
  <c r="Q2919" i="10" s="1"/>
  <c r="R2919" i="10" s="1"/>
  <c r="P2903" i="10"/>
  <c r="Q2903" i="10" s="1"/>
  <c r="R2903" i="10" s="1"/>
  <c r="P2860" i="10"/>
  <c r="Q2860" i="10" s="1"/>
  <c r="R2860" i="10" s="1"/>
  <c r="P2776" i="10"/>
  <c r="Q2776" i="10" s="1"/>
  <c r="R2776" i="10" s="1"/>
  <c r="P2988" i="10"/>
  <c r="Q2988" i="10" s="1"/>
  <c r="R2988" i="10" s="1"/>
  <c r="P2884" i="10"/>
  <c r="Q2884" i="10" s="1"/>
  <c r="R2884" i="10" s="1"/>
  <c r="P3002" i="10"/>
  <c r="Q3002" i="10" s="1"/>
  <c r="R3002" i="10" s="1"/>
  <c r="P2889" i="10"/>
  <c r="Q2889" i="10" s="1"/>
  <c r="R2889" i="10" s="1"/>
  <c r="P2826" i="10"/>
  <c r="Q2826" i="10" s="1"/>
  <c r="R2826" i="10" s="1"/>
  <c r="P3016" i="10"/>
  <c r="Q3016" i="10" s="1"/>
  <c r="R3016" i="10" s="1"/>
  <c r="P2962" i="10"/>
  <c r="P2875" i="10"/>
  <c r="Q2875" i="10" s="1"/>
  <c r="R2875" i="10" s="1"/>
  <c r="P2835" i="10"/>
  <c r="Q2835" i="10" s="1"/>
  <c r="R2835" i="10" s="1"/>
  <c r="P2998" i="10"/>
  <c r="Q2998" i="10" s="1"/>
  <c r="R2998" i="10" s="1"/>
  <c r="P2938" i="10"/>
  <c r="Q2938" i="10" s="1"/>
  <c r="R2938" i="10" s="1"/>
  <c r="P2922" i="10"/>
  <c r="P2906" i="10"/>
  <c r="Q2906" i="10" s="1"/>
  <c r="R2906" i="10" s="1"/>
  <c r="P2861" i="10"/>
  <c r="Q2861" i="10" s="1"/>
  <c r="R2861" i="10" s="1"/>
  <c r="P2753" i="10"/>
  <c r="P2989" i="10"/>
  <c r="Q2989" i="10" s="1"/>
  <c r="R2989" i="10" s="1"/>
  <c r="P2831" i="10"/>
  <c r="Q2831" i="10" s="1"/>
  <c r="R2831" i="10" s="1"/>
  <c r="P2778" i="10"/>
  <c r="Q2778" i="10" s="1"/>
  <c r="R2778" i="10" s="1"/>
  <c r="P2733" i="10"/>
  <c r="Q2733" i="10" s="1"/>
  <c r="R2733" i="10" s="1"/>
  <c r="P2678" i="10"/>
  <c r="Q2678" i="10" s="1"/>
  <c r="R2678" i="10" s="1"/>
  <c r="P2783" i="10"/>
  <c r="Q2783" i="10" s="1"/>
  <c r="R2783" i="10" s="1"/>
  <c r="P2713" i="10"/>
  <c r="Q2713" i="10" s="1"/>
  <c r="R2713" i="10" s="1"/>
  <c r="P2788" i="10"/>
  <c r="Q2788" i="10" s="1"/>
  <c r="R2788" i="10" s="1"/>
  <c r="P2714" i="10"/>
  <c r="Q2714" i="10" s="1"/>
  <c r="R2714" i="10" s="1"/>
  <c r="P2811" i="10"/>
  <c r="Q2811" i="10" s="1"/>
  <c r="R2811" i="10" s="1"/>
  <c r="P2740" i="10"/>
  <c r="P2724" i="10"/>
  <c r="Q2724" i="10" s="1"/>
  <c r="R2724" i="10" s="1"/>
  <c r="P2809" i="10"/>
  <c r="P2711" i="10"/>
  <c r="Q2711" i="10" s="1"/>
  <c r="R2711" i="10" s="1"/>
  <c r="P2798" i="10"/>
  <c r="Q2798" i="10" s="1"/>
  <c r="R2798" i="10" s="1"/>
  <c r="P2746" i="10"/>
  <c r="Q2746" i="10" s="1"/>
  <c r="R2746" i="10" s="1"/>
  <c r="P2595" i="10"/>
  <c r="Q2595" i="10" s="1"/>
  <c r="R2595" i="10" s="1"/>
  <c r="P2764" i="10"/>
  <c r="Q2764" i="10" s="1"/>
  <c r="R2764" i="10" s="1"/>
  <c r="P2672" i="10"/>
  <c r="P2605" i="10"/>
  <c r="P2555" i="10"/>
  <c r="Q2555" i="10" s="1"/>
  <c r="R2555" i="10" s="1"/>
  <c r="P2642" i="10"/>
  <c r="Q2642" i="10" s="1"/>
  <c r="R2642" i="10" s="1"/>
  <c r="P2583" i="10"/>
  <c r="Q2583" i="10" s="1"/>
  <c r="R2583" i="10" s="1"/>
  <c r="P2451" i="10"/>
  <c r="P2637" i="10"/>
  <c r="Q2637" i="10" s="1"/>
  <c r="R2637" i="10" s="1"/>
  <c r="P2520" i="10"/>
  <c r="P2640" i="10"/>
  <c r="Q2640" i="10" s="1"/>
  <c r="R2640" i="10" s="1"/>
  <c r="P2584" i="10"/>
  <c r="P2514" i="10"/>
  <c r="Q2514" i="10" s="1"/>
  <c r="R2514" i="10" s="1"/>
  <c r="P2627" i="10"/>
  <c r="Q2627" i="10" s="1"/>
  <c r="R2627" i="10" s="1"/>
  <c r="P2550" i="10"/>
  <c r="Q2550" i="10" s="1"/>
  <c r="R2550" i="10" s="1"/>
  <c r="P2654" i="10"/>
  <c r="Q2654" i="10" s="1"/>
  <c r="R2654" i="10" s="1"/>
  <c r="P2588" i="10"/>
  <c r="Q2588" i="10" s="1"/>
  <c r="R2588" i="10" s="1"/>
  <c r="P2362" i="10"/>
  <c r="Q2362" i="10" s="1"/>
  <c r="R2362" i="10" s="1"/>
  <c r="P2625" i="10"/>
  <c r="Q2625" i="10" s="1"/>
  <c r="R2625" i="10" s="1"/>
  <c r="P2554" i="10"/>
  <c r="P2546" i="10"/>
  <c r="Q2546" i="10" s="1"/>
  <c r="R2546" i="10" s="1"/>
  <c r="P2518" i="10"/>
  <c r="Q2518" i="10" s="1"/>
  <c r="R2518" i="10" s="1"/>
  <c r="P2446" i="10"/>
  <c r="Q2446" i="10" s="1"/>
  <c r="R2446" i="10" s="1"/>
  <c r="P2515" i="10"/>
  <c r="P2544" i="10"/>
  <c r="Q2544" i="10" s="1"/>
  <c r="R2544" i="10" s="1"/>
  <c r="P2471" i="10"/>
  <c r="Q2471" i="10" s="1"/>
  <c r="R2471" i="10" s="1"/>
  <c r="P2354" i="10"/>
  <c r="Q2354" i="10" s="1"/>
  <c r="R2354" i="10" s="1"/>
  <c r="P2512" i="10"/>
  <c r="P2530" i="10"/>
  <c r="Q2530" i="10" s="1"/>
  <c r="R2530" i="10" s="1"/>
  <c r="P2464" i="10"/>
  <c r="Q2464" i="10" s="1"/>
  <c r="R2464" i="10" s="1"/>
  <c r="P2531" i="10"/>
  <c r="P2505" i="10"/>
  <c r="P2493" i="10"/>
  <c r="Q2493" i="10" s="1"/>
  <c r="R2493" i="10" s="1"/>
  <c r="P2431" i="10"/>
  <c r="Q2431" i="10" s="1"/>
  <c r="R2431" i="10" s="1"/>
  <c r="P2375" i="10"/>
  <c r="Q2375" i="10" s="1"/>
  <c r="R2375" i="10" s="1"/>
  <c r="P2328" i="10"/>
  <c r="P2432" i="10"/>
  <c r="Q2432" i="10" s="1"/>
  <c r="R2432" i="10" s="1"/>
  <c r="P2373" i="10"/>
  <c r="Q2373" i="10" s="1"/>
  <c r="R2373" i="10" s="1"/>
  <c r="P2287" i="10"/>
  <c r="P2388" i="10"/>
  <c r="Q2388" i="10" s="1"/>
  <c r="R2388" i="10" s="1"/>
  <c r="P2309" i="10"/>
  <c r="Q2309" i="10" s="1"/>
  <c r="R2309" i="10" s="1"/>
  <c r="P2399" i="10"/>
  <c r="Q2399" i="10" s="1"/>
  <c r="R2399" i="10" s="1"/>
  <c r="P2347" i="10"/>
  <c r="Q2347" i="10" s="1"/>
  <c r="R2347" i="10" s="1"/>
  <c r="P2251" i="10"/>
  <c r="Q2251" i="10" s="1"/>
  <c r="R2251" i="10" s="1"/>
  <c r="P2426" i="10"/>
  <c r="Q2426" i="10" s="1"/>
  <c r="R2426" i="10" s="1"/>
  <c r="P2358" i="10"/>
  <c r="Q2358" i="10" s="1"/>
  <c r="R2358" i="10" s="1"/>
  <c r="P2305" i="10"/>
  <c r="Q2305" i="10" s="1"/>
  <c r="R2305" i="10" s="1"/>
  <c r="P2394" i="10"/>
  <c r="Q2394" i="10" s="1"/>
  <c r="R2394" i="10" s="1"/>
  <c r="P2321" i="10"/>
  <c r="Q2321" i="10" s="1"/>
  <c r="R2321" i="10" s="1"/>
  <c r="P2387" i="10"/>
  <c r="P2317" i="10"/>
  <c r="P2258" i="10"/>
  <c r="P2207" i="10"/>
  <c r="Q2207" i="10" s="1"/>
  <c r="R2207" i="10" s="1"/>
  <c r="P2285" i="10"/>
  <c r="Q2285" i="10" s="1"/>
  <c r="R2285" i="10" s="1"/>
  <c r="P2214" i="10"/>
  <c r="Q2214" i="10" s="1"/>
  <c r="R2214" i="10" s="1"/>
  <c r="P2041" i="10"/>
  <c r="Q2041" i="10" s="1"/>
  <c r="R2041" i="10" s="1"/>
  <c r="P2253" i="10"/>
  <c r="Q2253" i="10" s="1"/>
  <c r="R2253" i="10" s="1"/>
  <c r="P2202" i="10"/>
  <c r="Q2202" i="10" s="1"/>
  <c r="R2202" i="10" s="1"/>
  <c r="P2281" i="10"/>
  <c r="Q2281" i="10" s="1"/>
  <c r="R2281" i="10" s="1"/>
  <c r="P2230" i="10"/>
  <c r="Q2230" i="10" s="1"/>
  <c r="R2230" i="10" s="1"/>
  <c r="P2141" i="10"/>
  <c r="Q2141" i="10" s="1"/>
  <c r="R2141" i="10" s="1"/>
  <c r="P2265" i="10"/>
  <c r="Q2265" i="10" s="1"/>
  <c r="R2265" i="10" s="1"/>
  <c r="P2192" i="10"/>
  <c r="Q2192" i="10" s="1"/>
  <c r="R2192" i="10" s="1"/>
  <c r="P2256" i="10"/>
  <c r="Q2256" i="10" s="1"/>
  <c r="R2256" i="10" s="1"/>
  <c r="P2206" i="10"/>
  <c r="Q2206" i="10" s="1"/>
  <c r="R2206" i="10" s="1"/>
  <c r="P2101" i="10"/>
  <c r="P2277" i="10"/>
  <c r="P2139" i="10"/>
  <c r="Q2139" i="10" s="1"/>
  <c r="R2139" i="10" s="1"/>
  <c r="P2085" i="10"/>
  <c r="P2094" i="10"/>
  <c r="Q2094" i="10" s="1"/>
  <c r="R2094" i="10" s="1"/>
  <c r="P2033" i="10"/>
  <c r="P2017" i="10"/>
  <c r="Q2017" i="10" s="1"/>
  <c r="R2017" i="10" s="1"/>
  <c r="P2174" i="10"/>
  <c r="Q2174" i="10" s="1"/>
  <c r="R2174" i="10" s="1"/>
  <c r="P2158" i="10"/>
  <c r="Q2158" i="10" s="1"/>
  <c r="R2158" i="10" s="1"/>
  <c r="P2154" i="10"/>
  <c r="Q2154" i="10" s="1"/>
  <c r="R2154" i="10" s="1"/>
  <c r="P2086" i="10"/>
  <c r="P2146" i="10"/>
  <c r="P2116" i="10"/>
  <c r="P2100" i="10"/>
  <c r="P2051" i="10"/>
  <c r="Q2051" i="10" s="1"/>
  <c r="R2051" i="10" s="1"/>
  <c r="P2063" i="10"/>
  <c r="P2026" i="10"/>
  <c r="Q2026" i="10" s="1"/>
  <c r="R2026" i="10" s="1"/>
  <c r="P2010" i="10"/>
  <c r="Q2010" i="10" s="1"/>
  <c r="R2010" i="10" s="1"/>
  <c r="P2169" i="10"/>
  <c r="Q2169" i="10" s="1"/>
  <c r="R2169" i="10" s="1"/>
  <c r="P2121" i="10"/>
  <c r="Q2121" i="10" s="1"/>
  <c r="R2121" i="10" s="1"/>
  <c r="P2048" i="10"/>
  <c r="Q2048" i="10" s="1"/>
  <c r="R2048" i="10" s="1"/>
  <c r="P2859" i="10"/>
  <c r="Q2859" i="10" s="1"/>
  <c r="R2859" i="10" s="1"/>
  <c r="P2694" i="10"/>
  <c r="P2980" i="10"/>
  <c r="P2817" i="10"/>
  <c r="Q2817" i="10" s="1"/>
  <c r="R2817" i="10" s="1"/>
  <c r="P2771" i="10"/>
  <c r="Q2771" i="10" s="1"/>
  <c r="R2771" i="10" s="1"/>
  <c r="P2730" i="10"/>
  <c r="P2652" i="10"/>
  <c r="Q2652" i="10" s="1"/>
  <c r="R2652" i="10" s="1"/>
  <c r="P2774" i="10"/>
  <c r="P2709" i="10"/>
  <c r="Q2709" i="10" s="1"/>
  <c r="R2709" i="10" s="1"/>
  <c r="P2781" i="10"/>
  <c r="Q2781" i="10" s="1"/>
  <c r="R2781" i="10" s="1"/>
  <c r="P2710" i="10"/>
  <c r="P2802" i="10"/>
  <c r="Q2802" i="10" s="1"/>
  <c r="R2802" i="10" s="1"/>
  <c r="P2739" i="10"/>
  <c r="P2717" i="10"/>
  <c r="Q2717" i="10" s="1"/>
  <c r="R2717" i="10" s="1"/>
  <c r="P2800" i="10"/>
  <c r="Q2800" i="10" s="1"/>
  <c r="R2800" i="10" s="1"/>
  <c r="P2707" i="10"/>
  <c r="Q2707" i="10" s="1"/>
  <c r="R2707" i="10" s="1"/>
  <c r="P2791" i="10"/>
  <c r="Q2791" i="10" s="1"/>
  <c r="R2791" i="10" s="1"/>
  <c r="P2743" i="10"/>
  <c r="P2560" i="10"/>
  <c r="Q2560" i="10" s="1"/>
  <c r="R2560" i="10" s="1"/>
  <c r="P2761" i="10"/>
  <c r="Q2761" i="10" s="1"/>
  <c r="R2761" i="10" s="1"/>
  <c r="P2663" i="10"/>
  <c r="Q2663" i="10" s="1"/>
  <c r="R2663" i="10" s="1"/>
  <c r="P2602" i="10"/>
  <c r="Q2602" i="10" s="1"/>
  <c r="R2602" i="10" s="1"/>
  <c r="P2542" i="10"/>
  <c r="Q2542" i="10" s="1"/>
  <c r="R2542" i="10" s="1"/>
  <c r="P2634" i="10"/>
  <c r="Q2634" i="10" s="1"/>
  <c r="R2634" i="10" s="1"/>
  <c r="P2581" i="10"/>
  <c r="P2687" i="10"/>
  <c r="P2629" i="10"/>
  <c r="Q2629" i="10" s="1"/>
  <c r="R2629" i="10" s="1"/>
  <c r="P2465" i="10"/>
  <c r="Q2465" i="10" s="1"/>
  <c r="R2465" i="10" s="1"/>
  <c r="P2632" i="10"/>
  <c r="Q2632" i="10" s="1"/>
  <c r="R2632" i="10" s="1"/>
  <c r="P2579" i="10"/>
  <c r="Q2579" i="10" s="1"/>
  <c r="R2579" i="10" s="1"/>
  <c r="P2688" i="10"/>
  <c r="Q2688" i="10" s="1"/>
  <c r="R2688" i="10" s="1"/>
  <c r="P2619" i="10"/>
  <c r="Q2619" i="10" s="1"/>
  <c r="R2619" i="10" s="1"/>
  <c r="P2524" i="10"/>
  <c r="Q2524" i="10" s="1"/>
  <c r="R2524" i="10" s="1"/>
  <c r="P2646" i="10"/>
  <c r="Q2646" i="10" s="1"/>
  <c r="R2646" i="10" s="1"/>
  <c r="P2582" i="10"/>
  <c r="Q2582" i="10" s="1"/>
  <c r="R2582" i="10" s="1"/>
  <c r="P2681" i="10"/>
  <c r="Q2681" i="10" s="1"/>
  <c r="R2681" i="10" s="1"/>
  <c r="P2617" i="10"/>
  <c r="Q2617" i="10" s="1"/>
  <c r="R2617" i="10" s="1"/>
  <c r="P2551" i="10"/>
  <c r="P2539" i="10"/>
  <c r="P2511" i="10"/>
  <c r="Q2511" i="10" s="1"/>
  <c r="R2511" i="10" s="1"/>
  <c r="P2445" i="10"/>
  <c r="Q2445" i="10" s="1"/>
  <c r="R2445" i="10" s="1"/>
  <c r="P2485" i="10"/>
  <c r="Q2485" i="10" s="1"/>
  <c r="R2485" i="10" s="1"/>
  <c r="P2526" i="10"/>
  <c r="Q2526" i="10" s="1"/>
  <c r="R2526" i="10" s="1"/>
  <c r="P2463" i="10"/>
  <c r="Q2463" i="10" s="1"/>
  <c r="R2463" i="10" s="1"/>
  <c r="P2548" i="10"/>
  <c r="Q2548" i="10" s="1"/>
  <c r="R2548" i="10" s="1"/>
  <c r="P2490" i="10"/>
  <c r="Q2490" i="10" s="1"/>
  <c r="R2490" i="10" s="1"/>
  <c r="P2516" i="10"/>
  <c r="Q2516" i="10" s="1"/>
  <c r="R2516" i="10" s="1"/>
  <c r="P2460" i="10"/>
  <c r="Q2460" i="10" s="1"/>
  <c r="R2460" i="10" s="1"/>
  <c r="P2527" i="10"/>
  <c r="Q2527" i="10" s="1"/>
  <c r="R2527" i="10" s="1"/>
  <c r="P2504" i="10"/>
  <c r="Q2504" i="10" s="1"/>
  <c r="R2504" i="10" s="1"/>
  <c r="P2484" i="10"/>
  <c r="P2427" i="10"/>
  <c r="Q2427" i="10" s="1"/>
  <c r="R2427" i="10" s="1"/>
  <c r="P2367" i="10"/>
  <c r="Q2367" i="10" s="1"/>
  <c r="R2367" i="10" s="1"/>
  <c r="P2326" i="10"/>
  <c r="P2412" i="10"/>
  <c r="P2365" i="10"/>
  <c r="Q2365" i="10" s="1"/>
  <c r="R2365" i="10" s="1"/>
  <c r="P2261" i="10"/>
  <c r="Q2261" i="10" s="1"/>
  <c r="R2261" i="10" s="1"/>
  <c r="P2376" i="10"/>
  <c r="Q2376" i="10" s="1"/>
  <c r="R2376" i="10" s="1"/>
  <c r="P2247" i="10"/>
  <c r="Q2247" i="10" s="1"/>
  <c r="R2247" i="10" s="1"/>
  <c r="P2396" i="10"/>
  <c r="Q2396" i="10" s="1"/>
  <c r="R2396" i="10" s="1"/>
  <c r="P2339" i="10"/>
  <c r="Q2339" i="10" s="1"/>
  <c r="R2339" i="10" s="1"/>
  <c r="P2232" i="10"/>
  <c r="P2418" i="10"/>
  <c r="P2350" i="10"/>
  <c r="Q2350" i="10" s="1"/>
  <c r="R2350" i="10" s="1"/>
  <c r="P2105" i="10"/>
  <c r="P2389" i="10"/>
  <c r="Q2389" i="10" s="1"/>
  <c r="R2389" i="10" s="1"/>
  <c r="P2310" i="10"/>
  <c r="P2380" i="10"/>
  <c r="Q2380" i="10" s="1"/>
  <c r="R2380" i="10" s="1"/>
  <c r="P2308" i="10"/>
  <c r="Q2308" i="10" s="1"/>
  <c r="R2308" i="10" s="1"/>
  <c r="P2257" i="10"/>
  <c r="P2198" i="10"/>
  <c r="Q2198" i="10" s="1"/>
  <c r="R2198" i="10" s="1"/>
  <c r="P2275" i="10"/>
  <c r="Q2275" i="10" s="1"/>
  <c r="R2275" i="10" s="1"/>
  <c r="P2195" i="10"/>
  <c r="Q2195" i="10" s="1"/>
  <c r="R2195" i="10" s="1"/>
  <c r="P2301" i="10"/>
  <c r="Q2301" i="10" s="1"/>
  <c r="R2301" i="10" s="1"/>
  <c r="P2245" i="10"/>
  <c r="Q2245" i="10" s="1"/>
  <c r="R2245" i="10" s="1"/>
  <c r="P2182" i="10"/>
  <c r="Q2182" i="10" s="1"/>
  <c r="R2182" i="10" s="1"/>
  <c r="P2279" i="10"/>
  <c r="P2220" i="10"/>
  <c r="P2113" i="10"/>
  <c r="Q2113" i="10" s="1"/>
  <c r="R2113" i="10" s="1"/>
  <c r="P2260" i="10"/>
  <c r="Q2260" i="10" s="1"/>
  <c r="R2260" i="10" s="1"/>
  <c r="P2151" i="10"/>
  <c r="Q2151" i="10" s="1"/>
  <c r="R2151" i="10" s="1"/>
  <c r="P2255" i="10"/>
  <c r="P2203" i="10"/>
  <c r="P2096" i="10"/>
  <c r="Q2096" i="10" s="1"/>
  <c r="R2096" i="10" s="1"/>
  <c r="P2273" i="10"/>
  <c r="Q2273" i="10" s="1"/>
  <c r="R2273" i="10" s="1"/>
  <c r="P2111" i="10"/>
  <c r="P2070" i="10"/>
  <c r="Q2070" i="10" s="1"/>
  <c r="R2070" i="10" s="1"/>
  <c r="P2073" i="10"/>
  <c r="Q2073" i="10" s="1"/>
  <c r="R2073" i="10" s="1"/>
  <c r="P2031" i="10"/>
  <c r="Q2031" i="10" s="1"/>
  <c r="R2031" i="10" s="1"/>
  <c r="P2015" i="10"/>
  <c r="Q2015" i="10" s="1"/>
  <c r="R2015" i="10" s="1"/>
  <c r="P2172" i="10"/>
  <c r="Q2172" i="10" s="1"/>
  <c r="R2172" i="10" s="1"/>
  <c r="P2156" i="10"/>
  <c r="Q2156" i="10" s="1"/>
  <c r="R2156" i="10" s="1"/>
  <c r="P2127" i="10"/>
  <c r="Q2127" i="10" s="1"/>
  <c r="R2127" i="10" s="1"/>
  <c r="P2068" i="10"/>
  <c r="P2144" i="10"/>
  <c r="Q2144" i="10" s="1"/>
  <c r="R2144" i="10" s="1"/>
  <c r="P2114" i="10"/>
  <c r="Q2114" i="10" s="1"/>
  <c r="R2114" i="10" s="1"/>
  <c r="P2084" i="10"/>
  <c r="Q2084" i="10" s="1"/>
  <c r="R2084" i="10" s="1"/>
  <c r="P2047" i="10"/>
  <c r="Q2047" i="10" s="1"/>
  <c r="R2047" i="10" s="1"/>
  <c r="P2040" i="10"/>
  <c r="P2024" i="10"/>
  <c r="Q2024" i="10" s="1"/>
  <c r="R2024" i="10" s="1"/>
  <c r="P2008" i="10"/>
  <c r="Q2008" i="10" s="1"/>
  <c r="R2008" i="10" s="1"/>
  <c r="P2167" i="10"/>
  <c r="Q2167" i="10" s="1"/>
  <c r="R2167" i="10" s="1"/>
  <c r="P2098" i="10"/>
  <c r="Q2098" i="10" s="1"/>
  <c r="R2098" i="10" s="1"/>
  <c r="P2044" i="10"/>
  <c r="Q2044" i="10" s="1"/>
  <c r="R2044" i="10" s="1"/>
  <c r="J21" i="10"/>
  <c r="M21" i="10" s="1"/>
  <c r="J30" i="10"/>
  <c r="M30" i="10" s="1"/>
  <c r="J37" i="10"/>
  <c r="M37" i="10" s="1"/>
  <c r="J46" i="10"/>
  <c r="M46" i="10" s="1"/>
  <c r="J58" i="10"/>
  <c r="M58" i="10" s="1"/>
  <c r="J60" i="10"/>
  <c r="M60" i="10" s="1"/>
  <c r="J64" i="10"/>
  <c r="M64" i="10" s="1"/>
  <c r="J66" i="10"/>
  <c r="M66" i="10" s="1"/>
  <c r="J76" i="10"/>
  <c r="M76" i="10" s="1"/>
  <c r="J78" i="10"/>
  <c r="M78" i="10" s="1"/>
  <c r="J95" i="10"/>
  <c r="M95" i="10" s="1"/>
  <c r="J102" i="10"/>
  <c r="M102" i="10" s="1"/>
  <c r="J109" i="10"/>
  <c r="M109" i="10" s="1"/>
  <c r="J119" i="10"/>
  <c r="M119" i="10" s="1"/>
  <c r="J123" i="10"/>
  <c r="M123" i="10" s="1"/>
  <c r="J128" i="10"/>
  <c r="M128" i="10" s="1"/>
  <c r="J130" i="10"/>
  <c r="M130" i="10" s="1"/>
  <c r="J132" i="10"/>
  <c r="M132" i="10" s="1"/>
  <c r="J137" i="10"/>
  <c r="M137" i="10" s="1"/>
  <c r="J142" i="10"/>
  <c r="M142" i="10" s="1"/>
  <c r="J158" i="10"/>
  <c r="M158" i="10" s="1"/>
  <c r="J167" i="10"/>
  <c r="M167" i="10" s="1"/>
  <c r="J17" i="10"/>
  <c r="M17" i="10" s="1"/>
  <c r="J19" i="10"/>
  <c r="M19" i="10" s="1"/>
  <c r="J28" i="10"/>
  <c r="M28" i="10" s="1"/>
  <c r="J35" i="10"/>
  <c r="M35" i="10" s="1"/>
  <c r="J44" i="10"/>
  <c r="M44" i="10" s="1"/>
  <c r="J54" i="10"/>
  <c r="M54" i="10" s="1"/>
  <c r="J62" i="10"/>
  <c r="M62" i="10" s="1"/>
  <c r="J69" i="10"/>
  <c r="M69" i="10" s="1"/>
  <c r="J73" i="10"/>
  <c r="M73" i="10" s="1"/>
  <c r="J80" i="10"/>
  <c r="M80" i="10" s="1"/>
  <c r="J82" i="10"/>
  <c r="M82" i="10" s="1"/>
  <c r="J87" i="10"/>
  <c r="M87" i="10" s="1"/>
  <c r="J90" i="10"/>
  <c r="M90" i="10" s="1"/>
  <c r="J92" i="10"/>
  <c r="M92" i="10" s="1"/>
  <c r="J97" i="10"/>
  <c r="M97" i="10" s="1"/>
  <c r="J105" i="10"/>
  <c r="M105" i="10" s="1"/>
  <c r="J117" i="10"/>
  <c r="M117" i="10" s="1"/>
  <c r="J121" i="10"/>
  <c r="M121" i="10" s="1"/>
  <c r="J125" i="10"/>
  <c r="M125" i="10" s="1"/>
  <c r="J139" i="10"/>
  <c r="M139" i="10" s="1"/>
  <c r="J148" i="10"/>
  <c r="M148" i="10" s="1"/>
  <c r="J153" i="10"/>
  <c r="M153" i="10" s="1"/>
  <c r="J164" i="10"/>
  <c r="M164" i="10" s="1"/>
  <c r="J9" i="10"/>
  <c r="M9" i="10" s="1"/>
  <c r="J11" i="10"/>
  <c r="M11" i="10" s="1"/>
  <c r="J24" i="10"/>
  <c r="M24" i="10" s="1"/>
  <c r="J31" i="10"/>
  <c r="M31" i="10" s="1"/>
  <c r="J40" i="10"/>
  <c r="M40" i="10" s="1"/>
  <c r="J48" i="10"/>
  <c r="M48" i="10" s="1"/>
  <c r="J61" i="10"/>
  <c r="M61" i="10" s="1"/>
  <c r="J65" i="10"/>
  <c r="M65" i="10" s="1"/>
  <c r="J67" i="10"/>
  <c r="M67" i="10" s="1"/>
  <c r="J71" i="10"/>
  <c r="M71" i="10" s="1"/>
  <c r="J77" i="10"/>
  <c r="M77" i="10" s="1"/>
  <c r="J6" i="10"/>
  <c r="M6" i="10" s="1"/>
  <c r="J22" i="10"/>
  <c r="M22" i="10" s="1"/>
  <c r="J29" i="10"/>
  <c r="M29" i="10" s="1"/>
  <c r="J38" i="10"/>
  <c r="M38" i="10" s="1"/>
  <c r="J45" i="10"/>
  <c r="M45" i="10" s="1"/>
  <c r="J55" i="10"/>
  <c r="M55" i="10" s="1"/>
  <c r="J63" i="10"/>
  <c r="M63" i="10" s="1"/>
  <c r="J75" i="10"/>
  <c r="M75" i="10" s="1"/>
  <c r="J81" i="10"/>
  <c r="M81" i="10" s="1"/>
  <c r="J86" i="10"/>
  <c r="M86" i="10" s="1"/>
  <c r="J106" i="10"/>
  <c r="M106" i="10" s="1"/>
  <c r="J108" i="10"/>
  <c r="M108" i="10" s="1"/>
  <c r="J116" i="10"/>
  <c r="M116" i="10" s="1"/>
  <c r="J127" i="10"/>
  <c r="M127" i="10" s="1"/>
  <c r="J134" i="10"/>
  <c r="M134" i="10" s="1"/>
  <c r="J140" i="10"/>
  <c r="M140" i="10" s="1"/>
  <c r="J150" i="10"/>
  <c r="M150" i="10" s="1"/>
  <c r="J166" i="10"/>
  <c r="M166" i="10" s="1"/>
  <c r="J14" i="10"/>
  <c r="M14" i="10" s="1"/>
  <c r="J16" i="10"/>
  <c r="M16" i="10" s="1"/>
  <c r="J25" i="10"/>
  <c r="M25" i="10" s="1"/>
  <c r="J34" i="10"/>
  <c r="M34" i="10" s="1"/>
  <c r="J41" i="10"/>
  <c r="M41" i="10" s="1"/>
  <c r="J53" i="10"/>
  <c r="M53" i="10" s="1"/>
  <c r="J68" i="10"/>
  <c r="M68" i="10" s="1"/>
  <c r="J72" i="10"/>
  <c r="M72" i="10" s="1"/>
  <c r="J79" i="10"/>
  <c r="M79" i="10" s="1"/>
  <c r="J88" i="10"/>
  <c r="M88" i="10" s="1"/>
  <c r="J91" i="10"/>
  <c r="M91" i="10" s="1"/>
  <c r="J104" i="10"/>
  <c r="M104" i="10" s="1"/>
  <c r="J111" i="10"/>
  <c r="M111" i="10" s="1"/>
  <c r="J115" i="10"/>
  <c r="M115" i="10" s="1"/>
  <c r="J133" i="10"/>
  <c r="M133" i="10" s="1"/>
  <c r="J138" i="10"/>
  <c r="M138" i="10" s="1"/>
  <c r="J7" i="10"/>
  <c r="M7" i="10" s="1"/>
  <c r="J10" i="10"/>
  <c r="M10" i="10" s="1"/>
  <c r="J12" i="10"/>
  <c r="M12" i="10" s="1"/>
  <c r="J23" i="10"/>
  <c r="M23" i="10" s="1"/>
  <c r="J32" i="10"/>
  <c r="M32" i="10" s="1"/>
  <c r="J39" i="10"/>
  <c r="M39" i="10" s="1"/>
  <c r="J49" i="10"/>
  <c r="M49" i="10" s="1"/>
  <c r="J56" i="10"/>
  <c r="M56" i="10" s="1"/>
  <c r="J70" i="10"/>
  <c r="M70" i="10" s="1"/>
  <c r="J74" i="10"/>
  <c r="M74" i="10" s="1"/>
  <c r="J85" i="10"/>
  <c r="M85" i="10" s="1"/>
  <c r="J93" i="10"/>
  <c r="M93" i="10" s="1"/>
  <c r="J107" i="10"/>
  <c r="M107" i="10" s="1"/>
  <c r="J113" i="10"/>
  <c r="M113" i="10" s="1"/>
  <c r="J126" i="10"/>
  <c r="M126" i="10" s="1"/>
  <c r="J135" i="10"/>
  <c r="M135" i="10" s="1"/>
  <c r="J144" i="10"/>
  <c r="M144" i="10" s="1"/>
  <c r="J149" i="10"/>
  <c r="M149" i="10" s="1"/>
  <c r="J151" i="10"/>
  <c r="M151" i="10" s="1"/>
  <c r="J154" i="10"/>
  <c r="M154" i="10" s="1"/>
  <c r="J160" i="10"/>
  <c r="M160" i="10" s="1"/>
  <c r="J165" i="10"/>
  <c r="M165" i="10" s="1"/>
  <c r="J20" i="10"/>
  <c r="M20" i="10" s="1"/>
  <c r="J47" i="10"/>
  <c r="M47" i="10" s="1"/>
  <c r="J100" i="10"/>
  <c r="M100" i="10" s="1"/>
  <c r="J131" i="10"/>
  <c r="M131" i="10" s="1"/>
  <c r="J141" i="10"/>
  <c r="M141" i="10" s="1"/>
  <c r="J145" i="10"/>
  <c r="M145" i="10" s="1"/>
  <c r="J163" i="10"/>
  <c r="M163" i="10" s="1"/>
  <c r="J172" i="10"/>
  <c r="M172" i="10" s="1"/>
  <c r="J176" i="10"/>
  <c r="M176" i="10" s="1"/>
  <c r="J189" i="10"/>
  <c r="M189" i="10" s="1"/>
  <c r="J193" i="10"/>
  <c r="M193" i="10" s="1"/>
  <c r="J195" i="10"/>
  <c r="M195" i="10" s="1"/>
  <c r="J204" i="10"/>
  <c r="M204" i="10" s="1"/>
  <c r="J209" i="10"/>
  <c r="M209" i="10" s="1"/>
  <c r="J215" i="10"/>
  <c r="M215" i="10" s="1"/>
  <c r="J224" i="10"/>
  <c r="M224" i="10" s="1"/>
  <c r="J231" i="10"/>
  <c r="M231" i="10" s="1"/>
  <c r="J238" i="10"/>
  <c r="M238" i="10" s="1"/>
  <c r="J247" i="10"/>
  <c r="M247" i="10" s="1"/>
  <c r="J252" i="10"/>
  <c r="M252" i="10" s="1"/>
  <c r="J257" i="10"/>
  <c r="M257" i="10" s="1"/>
  <c r="J268" i="10"/>
  <c r="M268" i="10" s="1"/>
  <c r="J270" i="10"/>
  <c r="M270" i="10" s="1"/>
  <c r="J101" i="10"/>
  <c r="M101" i="10" s="1"/>
  <c r="J146" i="10"/>
  <c r="M146" i="10" s="1"/>
  <c r="J157" i="10"/>
  <c r="M157" i="10" s="1"/>
  <c r="J168" i="10"/>
  <c r="M168" i="10" s="1"/>
  <c r="J170" i="10"/>
  <c r="M170" i="10" s="1"/>
  <c r="J178" i="10"/>
  <c r="M178" i="10" s="1"/>
  <c r="J180" i="10"/>
  <c r="M180" i="10" s="1"/>
  <c r="J188" i="10"/>
  <c r="M188" i="10" s="1"/>
  <c r="J192" i="10"/>
  <c r="M192" i="10" s="1"/>
  <c r="J197" i="10"/>
  <c r="M197" i="10" s="1"/>
  <c r="J220" i="10"/>
  <c r="M220" i="10" s="1"/>
  <c r="J227" i="10"/>
  <c r="M227" i="10" s="1"/>
  <c r="J236" i="10"/>
  <c r="M236" i="10" s="1"/>
  <c r="J15" i="10"/>
  <c r="M15" i="10" s="1"/>
  <c r="J33" i="10"/>
  <c r="M33" i="10" s="1"/>
  <c r="J42" i="10"/>
  <c r="M42" i="10" s="1"/>
  <c r="J50" i="10"/>
  <c r="M50" i="10" s="1"/>
  <c r="J114" i="10"/>
  <c r="M114" i="10" s="1"/>
  <c r="J118" i="10"/>
  <c r="M118" i="10" s="1"/>
  <c r="J161" i="10"/>
  <c r="M161" i="10" s="1"/>
  <c r="J186" i="10"/>
  <c r="M186" i="10" s="1"/>
  <c r="J190" i="10"/>
  <c r="M190" i="10" s="1"/>
  <c r="J201" i="10"/>
  <c r="M201" i="10" s="1"/>
  <c r="J206" i="10"/>
  <c r="M206" i="10" s="1"/>
  <c r="J208" i="10"/>
  <c r="M208" i="10" s="1"/>
  <c r="J218" i="10"/>
  <c r="M218" i="10" s="1"/>
  <c r="J225" i="10"/>
  <c r="M225" i="10" s="1"/>
  <c r="J234" i="10"/>
  <c r="M234" i="10" s="1"/>
  <c r="J239" i="10"/>
  <c r="M239" i="10" s="1"/>
  <c r="J241" i="10"/>
  <c r="M241" i="10" s="1"/>
  <c r="J243" i="10"/>
  <c r="M243" i="10" s="1"/>
  <c r="J248" i="10"/>
  <c r="M248" i="10" s="1"/>
  <c r="J253" i="10"/>
  <c r="M253" i="10" s="1"/>
  <c r="J8" i="10"/>
  <c r="M8" i="10" s="1"/>
  <c r="J43" i="10"/>
  <c r="M43" i="10" s="1"/>
  <c r="J51" i="10"/>
  <c r="M51" i="10" s="1"/>
  <c r="J59" i="10"/>
  <c r="M59" i="10" s="1"/>
  <c r="J83" i="10"/>
  <c r="M83" i="10" s="1"/>
  <c r="J124" i="10"/>
  <c r="M124" i="10" s="1"/>
  <c r="J129" i="10"/>
  <c r="M129" i="10" s="1"/>
  <c r="J143" i="10"/>
  <c r="M143" i="10" s="1"/>
  <c r="J147" i="10"/>
  <c r="M147" i="10" s="1"/>
  <c r="J183" i="10"/>
  <c r="M183" i="10" s="1"/>
  <c r="J196" i="10"/>
  <c r="M196" i="10" s="1"/>
  <c r="J203" i="10"/>
  <c r="M203" i="10" s="1"/>
  <c r="J210" i="10"/>
  <c r="M210" i="10" s="1"/>
  <c r="J216" i="10"/>
  <c r="M216" i="10" s="1"/>
  <c r="J223" i="10"/>
  <c r="M223" i="10" s="1"/>
  <c r="J232" i="10"/>
  <c r="M232" i="10" s="1"/>
  <c r="J258" i="10"/>
  <c r="M258" i="10" s="1"/>
  <c r="J263" i="10"/>
  <c r="M263" i="10" s="1"/>
  <c r="J265" i="10"/>
  <c r="M265" i="10" s="1"/>
  <c r="J267" i="10"/>
  <c r="M267" i="10" s="1"/>
  <c r="J26" i="10"/>
  <c r="M26" i="10" s="1"/>
  <c r="J52" i="10"/>
  <c r="M52" i="10" s="1"/>
  <c r="J84" i="10"/>
  <c r="M84" i="10" s="1"/>
  <c r="J98" i="10"/>
  <c r="M98" i="10" s="1"/>
  <c r="J103" i="10"/>
  <c r="M103" i="10" s="1"/>
  <c r="J155" i="10"/>
  <c r="M155" i="10" s="1"/>
  <c r="J169" i="10"/>
  <c r="M169" i="10" s="1"/>
  <c r="J171" i="10"/>
  <c r="M171" i="10" s="1"/>
  <c r="J173" i="10"/>
  <c r="M173" i="10" s="1"/>
  <c r="J175" i="10"/>
  <c r="M175" i="10" s="1"/>
  <c r="J177" i="10"/>
  <c r="M177" i="10" s="1"/>
  <c r="J179" i="10"/>
  <c r="M179" i="10" s="1"/>
  <c r="J181" i="10"/>
  <c r="M181" i="10" s="1"/>
  <c r="J194" i="10"/>
  <c r="M194" i="10" s="1"/>
  <c r="J200" i="10"/>
  <c r="M200" i="10" s="1"/>
  <c r="J214" i="10"/>
  <c r="M214" i="10" s="1"/>
  <c r="J221" i="10"/>
  <c r="M221" i="10" s="1"/>
  <c r="J230" i="10"/>
  <c r="M230" i="10" s="1"/>
  <c r="J237" i="10"/>
  <c r="M237" i="10" s="1"/>
  <c r="J246" i="10"/>
  <c r="M246" i="10" s="1"/>
  <c r="J251" i="10"/>
  <c r="M251" i="10" s="1"/>
  <c r="J256" i="10"/>
  <c r="M256" i="10" s="1"/>
  <c r="J261" i="10"/>
  <c r="M261" i="10" s="1"/>
  <c r="J269" i="10"/>
  <c r="M269" i="10" s="1"/>
  <c r="J271" i="10"/>
  <c r="M271" i="10" s="1"/>
  <c r="J18" i="10"/>
  <c r="M18" i="10" s="1"/>
  <c r="J27" i="10"/>
  <c r="M27" i="10" s="1"/>
  <c r="J36" i="10"/>
  <c r="M36" i="10" s="1"/>
  <c r="J89" i="10"/>
  <c r="M89" i="10" s="1"/>
  <c r="J94" i="10"/>
  <c r="M94" i="10" s="1"/>
  <c r="J99" i="10"/>
  <c r="M99" i="10" s="1"/>
  <c r="J110" i="10"/>
  <c r="M110" i="10" s="1"/>
  <c r="J120" i="10"/>
  <c r="M120" i="10" s="1"/>
  <c r="J152" i="10"/>
  <c r="M152" i="10" s="1"/>
  <c r="J159" i="10"/>
  <c r="M159" i="10" s="1"/>
  <c r="J162" i="10"/>
  <c r="M162" i="10" s="1"/>
  <c r="J187" i="10"/>
  <c r="M187" i="10" s="1"/>
  <c r="J191" i="10"/>
  <c r="M191" i="10" s="1"/>
  <c r="J198" i="10"/>
  <c r="M198" i="10" s="1"/>
  <c r="J205" i="10"/>
  <c r="M205" i="10" s="1"/>
  <c r="J212" i="10"/>
  <c r="M212" i="10" s="1"/>
  <c r="J219" i="10"/>
  <c r="M219" i="10" s="1"/>
  <c r="J228" i="10"/>
  <c r="M228" i="10" s="1"/>
  <c r="J235" i="10"/>
  <c r="M235" i="10" s="1"/>
  <c r="J244" i="10"/>
  <c r="M244" i="10" s="1"/>
  <c r="J249" i="10"/>
  <c r="M249" i="10" s="1"/>
  <c r="J273" i="10"/>
  <c r="M273" i="10" s="1"/>
  <c r="J275" i="10"/>
  <c r="M275" i="10" s="1"/>
  <c r="J277" i="10"/>
  <c r="M277" i="10" s="1"/>
  <c r="J279" i="10"/>
  <c r="M279" i="10" s="1"/>
  <c r="J281" i="10"/>
  <c r="M281" i="10" s="1"/>
  <c r="J136" i="10"/>
  <c r="M136" i="10" s="1"/>
  <c r="J240" i="10"/>
  <c r="M240" i="10" s="1"/>
  <c r="J266" i="10"/>
  <c r="M266" i="10" s="1"/>
  <c r="J292" i="10"/>
  <c r="M292" i="10" s="1"/>
  <c r="J320" i="10"/>
  <c r="M320" i="10" s="1"/>
  <c r="J322" i="10"/>
  <c r="M322" i="10" s="1"/>
  <c r="J324" i="10"/>
  <c r="M324" i="10" s="1"/>
  <c r="J326" i="10"/>
  <c r="M326" i="10" s="1"/>
  <c r="J341" i="10"/>
  <c r="M341" i="10" s="1"/>
  <c r="J356" i="10"/>
  <c r="M356" i="10" s="1"/>
  <c r="J358" i="10"/>
  <c r="M358" i="10" s="1"/>
  <c r="J380" i="10"/>
  <c r="M380" i="10" s="1"/>
  <c r="J156" i="10"/>
  <c r="M156" i="10" s="1"/>
  <c r="J185" i="10"/>
  <c r="M185" i="10" s="1"/>
  <c r="J207" i="10"/>
  <c r="M207" i="10" s="1"/>
  <c r="J233" i="10"/>
  <c r="M233" i="10" s="1"/>
  <c r="J242" i="10"/>
  <c r="M242" i="10" s="1"/>
  <c r="J272" i="10"/>
  <c r="M272" i="10" s="1"/>
  <c r="J287" i="10"/>
  <c r="M287" i="10" s="1"/>
  <c r="J303" i="10"/>
  <c r="M303" i="10" s="1"/>
  <c r="J312" i="10"/>
  <c r="M312" i="10" s="1"/>
  <c r="J314" i="10"/>
  <c r="M314" i="10" s="1"/>
  <c r="J332" i="10"/>
  <c r="M332" i="10" s="1"/>
  <c r="J338" i="10"/>
  <c r="M338" i="10" s="1"/>
  <c r="J347" i="10"/>
  <c r="M347" i="10" s="1"/>
  <c r="J351" i="10"/>
  <c r="M351" i="10" s="1"/>
  <c r="J353" i="10"/>
  <c r="M353" i="10" s="1"/>
  <c r="J362" i="10"/>
  <c r="M362" i="10" s="1"/>
  <c r="J371" i="10"/>
  <c r="M371" i="10" s="1"/>
  <c r="J373" i="10"/>
  <c r="M373" i="10" s="1"/>
  <c r="J375" i="10"/>
  <c r="M375" i="10" s="1"/>
  <c r="J383" i="10"/>
  <c r="M383" i="10" s="1"/>
  <c r="J394" i="10"/>
  <c r="M394" i="10" s="1"/>
  <c r="J398" i="10"/>
  <c r="M398" i="10" s="1"/>
  <c r="J400" i="10"/>
  <c r="M400" i="10" s="1"/>
  <c r="J13" i="10"/>
  <c r="M13" i="10" s="1"/>
  <c r="J122" i="10"/>
  <c r="M122" i="10" s="1"/>
  <c r="J255" i="10"/>
  <c r="M255" i="10" s="1"/>
  <c r="J262" i="10"/>
  <c r="M262" i="10" s="1"/>
  <c r="J285" i="10"/>
  <c r="M285" i="10" s="1"/>
  <c r="J289" i="10"/>
  <c r="M289" i="10" s="1"/>
  <c r="J291" i="10"/>
  <c r="M291" i="10" s="1"/>
  <c r="J293" i="10"/>
  <c r="M293" i="10" s="1"/>
  <c r="J295" i="10"/>
  <c r="M295" i="10" s="1"/>
  <c r="J307" i="10"/>
  <c r="M307" i="10" s="1"/>
  <c r="J310" i="10"/>
  <c r="M310" i="10" s="1"/>
  <c r="J217" i="10"/>
  <c r="M217" i="10" s="1"/>
  <c r="J226" i="10"/>
  <c r="M226" i="10" s="1"/>
  <c r="J278" i="10"/>
  <c r="M278" i="10" s="1"/>
  <c r="J282" i="10"/>
  <c r="M282" i="10" s="1"/>
  <c r="J300" i="10"/>
  <c r="M300" i="10" s="1"/>
  <c r="J317" i="10"/>
  <c r="M317" i="10" s="1"/>
  <c r="J319" i="10"/>
  <c r="M319" i="10" s="1"/>
  <c r="J325" i="10"/>
  <c r="M325" i="10" s="1"/>
  <c r="J340" i="10"/>
  <c r="M340" i="10" s="1"/>
  <c r="J342" i="10"/>
  <c r="M342" i="10" s="1"/>
  <c r="J357" i="10"/>
  <c r="M357" i="10" s="1"/>
  <c r="J368" i="10"/>
  <c r="M368" i="10" s="1"/>
  <c r="J377" i="10"/>
  <c r="M377" i="10" s="1"/>
  <c r="J390" i="10"/>
  <c r="M390" i="10" s="1"/>
  <c r="J57" i="10"/>
  <c r="M57" i="10" s="1"/>
  <c r="J202" i="10"/>
  <c r="M202" i="10" s="1"/>
  <c r="J250" i="10"/>
  <c r="M250" i="10" s="1"/>
  <c r="J264" i="10"/>
  <c r="M264" i="10" s="1"/>
  <c r="J274" i="10"/>
  <c r="M274" i="10" s="1"/>
  <c r="J302" i="10"/>
  <c r="M302" i="10" s="1"/>
  <c r="J304" i="10"/>
  <c r="M304" i="10" s="1"/>
  <c r="J313" i="10"/>
  <c r="M313" i="10" s="1"/>
  <c r="J315" i="10"/>
  <c r="M315" i="10" s="1"/>
  <c r="J327" i="10"/>
  <c r="M327" i="10" s="1"/>
  <c r="J329" i="10"/>
  <c r="M329" i="10" s="1"/>
  <c r="J333" i="10"/>
  <c r="M333" i="10" s="1"/>
  <c r="J344" i="10"/>
  <c r="M344" i="10" s="1"/>
  <c r="J346" i="10"/>
  <c r="M346" i="10" s="1"/>
  <c r="J350" i="10"/>
  <c r="M350" i="10" s="1"/>
  <c r="J359" i="10"/>
  <c r="M359" i="10" s="1"/>
  <c r="J379" i="10"/>
  <c r="M379" i="10" s="1"/>
  <c r="J384" i="10"/>
  <c r="M384" i="10" s="1"/>
  <c r="J386" i="10"/>
  <c r="M386" i="10" s="1"/>
  <c r="J245" i="10"/>
  <c r="M245" i="10" s="1"/>
  <c r="J283" i="10"/>
  <c r="M283" i="10" s="1"/>
  <c r="J286" i="10"/>
  <c r="M286" i="10" s="1"/>
  <c r="J290" i="10"/>
  <c r="M290" i="10" s="1"/>
  <c r="J294" i="10"/>
  <c r="M294" i="10" s="1"/>
  <c r="J297" i="10"/>
  <c r="M297" i="10" s="1"/>
  <c r="J299" i="10"/>
  <c r="M299" i="10" s="1"/>
  <c r="J306" i="10"/>
  <c r="M306" i="10" s="1"/>
  <c r="J309" i="10"/>
  <c r="M309" i="10" s="1"/>
  <c r="J311" i="10"/>
  <c r="M311" i="10" s="1"/>
  <c r="J331" i="10"/>
  <c r="M331" i="10" s="1"/>
  <c r="J335" i="10"/>
  <c r="M335" i="10" s="1"/>
  <c r="J337" i="10"/>
  <c r="M337" i="10" s="1"/>
  <c r="J348" i="10"/>
  <c r="M348" i="10" s="1"/>
  <c r="J354" i="10"/>
  <c r="M354" i="10" s="1"/>
  <c r="J361" i="10"/>
  <c r="M361" i="10" s="1"/>
  <c r="J365" i="10"/>
  <c r="M365" i="10" s="1"/>
  <c r="J370" i="10"/>
  <c r="M370" i="10" s="1"/>
  <c r="J372" i="10"/>
  <c r="M372" i="10" s="1"/>
  <c r="J388" i="10"/>
  <c r="M388" i="10" s="1"/>
  <c r="J393" i="10"/>
  <c r="M393" i="10" s="1"/>
  <c r="J395" i="10"/>
  <c r="M395" i="10" s="1"/>
  <c r="J112" i="10"/>
  <c r="M112" i="10" s="1"/>
  <c r="J174" i="10"/>
  <c r="M174" i="10" s="1"/>
  <c r="J364" i="10"/>
  <c r="M364" i="10" s="1"/>
  <c r="J369" i="10"/>
  <c r="M369" i="10" s="1"/>
  <c r="J374" i="10"/>
  <c r="M374" i="10" s="1"/>
  <c r="J385" i="10"/>
  <c r="M385" i="10" s="1"/>
  <c r="J391" i="10"/>
  <c r="M391" i="10" s="1"/>
  <c r="J396" i="10"/>
  <c r="M396" i="10" s="1"/>
  <c r="J403" i="10"/>
  <c r="M403" i="10" s="1"/>
  <c r="J420" i="10"/>
  <c r="M420" i="10" s="1"/>
  <c r="J431" i="10"/>
  <c r="M431" i="10" s="1"/>
  <c r="J433" i="10"/>
  <c r="M433" i="10" s="1"/>
  <c r="J464" i="10"/>
  <c r="M464" i="10" s="1"/>
  <c r="J466" i="10"/>
  <c r="M466" i="10" s="1"/>
  <c r="J483" i="10"/>
  <c r="M483" i="10" s="1"/>
  <c r="J496" i="10"/>
  <c r="M496" i="10" s="1"/>
  <c r="J498" i="10"/>
  <c r="M498" i="10" s="1"/>
  <c r="J182" i="10"/>
  <c r="M182" i="10" s="1"/>
  <c r="J211" i="10"/>
  <c r="M211" i="10" s="1"/>
  <c r="J392" i="10"/>
  <c r="M392" i="10" s="1"/>
  <c r="J397" i="10"/>
  <c r="M397" i="10" s="1"/>
  <c r="J401" i="10"/>
  <c r="M401" i="10" s="1"/>
  <c r="J426" i="10"/>
  <c r="M426" i="10" s="1"/>
  <c r="J428" i="10"/>
  <c r="M428" i="10" s="1"/>
  <c r="J439" i="10"/>
  <c r="M439" i="10" s="1"/>
  <c r="J441" i="10"/>
  <c r="M441" i="10" s="1"/>
  <c r="J443" i="10"/>
  <c r="M443" i="10" s="1"/>
  <c r="J445" i="10"/>
  <c r="M445" i="10" s="1"/>
  <c r="J447" i="10"/>
  <c r="M447" i="10" s="1"/>
  <c r="J449" i="10"/>
  <c r="M449" i="10" s="1"/>
  <c r="J451" i="10"/>
  <c r="M451" i="10" s="1"/>
  <c r="J453" i="10"/>
  <c r="M453" i="10" s="1"/>
  <c r="J472" i="10"/>
  <c r="M472" i="10" s="1"/>
  <c r="J474" i="10"/>
  <c r="M474" i="10" s="1"/>
  <c r="J476" i="10"/>
  <c r="M476" i="10" s="1"/>
  <c r="J184" i="10"/>
  <c r="M184" i="10" s="1"/>
  <c r="J213" i="10"/>
  <c r="M213" i="10" s="1"/>
  <c r="J301" i="10"/>
  <c r="M301" i="10" s="1"/>
  <c r="J308" i="10"/>
  <c r="M308" i="10" s="1"/>
  <c r="J321" i="10"/>
  <c r="M321" i="10" s="1"/>
  <c r="J336" i="10"/>
  <c r="M336" i="10" s="1"/>
  <c r="J366" i="10"/>
  <c r="M366" i="10" s="1"/>
  <c r="J376" i="10"/>
  <c r="M376" i="10" s="1"/>
  <c r="J381" i="10"/>
  <c r="M381" i="10" s="1"/>
  <c r="J387" i="10"/>
  <c r="M387" i="10" s="1"/>
  <c r="J407" i="10"/>
  <c r="M407" i="10" s="1"/>
  <c r="J409" i="10"/>
  <c r="M409" i="10" s="1"/>
  <c r="J411" i="10"/>
  <c r="M411" i="10" s="1"/>
  <c r="J413" i="10"/>
  <c r="M413" i="10" s="1"/>
  <c r="J415" i="10"/>
  <c r="M415" i="10" s="1"/>
  <c r="J417" i="10"/>
  <c r="M417" i="10" s="1"/>
  <c r="J430" i="10"/>
  <c r="M430" i="10" s="1"/>
  <c r="J432" i="10"/>
  <c r="M432" i="10" s="1"/>
  <c r="J463" i="10"/>
  <c r="M463" i="10" s="1"/>
  <c r="J465" i="10"/>
  <c r="M465" i="10" s="1"/>
  <c r="J495" i="10"/>
  <c r="M495" i="10" s="1"/>
  <c r="J497" i="10"/>
  <c r="M497" i="10" s="1"/>
  <c r="J512" i="10"/>
  <c r="M512" i="10" s="1"/>
  <c r="J288" i="10"/>
  <c r="M288" i="10" s="1"/>
  <c r="J316" i="10"/>
  <c r="M316" i="10" s="1"/>
  <c r="J352" i="10"/>
  <c r="M352" i="10" s="1"/>
  <c r="J367" i="10"/>
  <c r="M367" i="10" s="1"/>
  <c r="J382" i="10"/>
  <c r="M382" i="10" s="1"/>
  <c r="J404" i="10"/>
  <c r="M404" i="10" s="1"/>
  <c r="J434" i="10"/>
  <c r="M434" i="10" s="1"/>
  <c r="J436" i="10"/>
  <c r="M436" i="10" s="1"/>
  <c r="J455" i="10"/>
  <c r="M455" i="10" s="1"/>
  <c r="J457" i="10"/>
  <c r="M457" i="10" s="1"/>
  <c r="J459" i="10"/>
  <c r="M459" i="10" s="1"/>
  <c r="J461" i="10"/>
  <c r="M461" i="10" s="1"/>
  <c r="J467" i="10"/>
  <c r="M467" i="10" s="1"/>
  <c r="J469" i="10"/>
  <c r="M469" i="10" s="1"/>
  <c r="J471" i="10"/>
  <c r="M471" i="10" s="1"/>
  <c r="J480" i="10"/>
  <c r="M480" i="10" s="1"/>
  <c r="J482" i="10"/>
  <c r="M482" i="10" s="1"/>
  <c r="J499" i="10"/>
  <c r="M499" i="10" s="1"/>
  <c r="J501" i="10"/>
  <c r="M501" i="10" s="1"/>
  <c r="J503" i="10"/>
  <c r="M503" i="10" s="1"/>
  <c r="J222" i="10"/>
  <c r="M222" i="10" s="1"/>
  <c r="J254" i="10"/>
  <c r="M254" i="10" s="1"/>
  <c r="J276" i="10"/>
  <c r="M276" i="10" s="1"/>
  <c r="J296" i="10"/>
  <c r="M296" i="10" s="1"/>
  <c r="J399" i="10"/>
  <c r="M399" i="10" s="1"/>
  <c r="J402" i="10"/>
  <c r="M402" i="10" s="1"/>
  <c r="J406" i="10"/>
  <c r="M406" i="10" s="1"/>
  <c r="J419" i="10"/>
  <c r="M419" i="10" s="1"/>
  <c r="J421" i="10"/>
  <c r="M421" i="10" s="1"/>
  <c r="J438" i="10"/>
  <c r="M438" i="10" s="1"/>
  <c r="J440" i="10"/>
  <c r="M440" i="10" s="1"/>
  <c r="J442" i="10"/>
  <c r="M442" i="10" s="1"/>
  <c r="J444" i="10"/>
  <c r="M444" i="10" s="1"/>
  <c r="J446" i="10"/>
  <c r="M446" i="10" s="1"/>
  <c r="J448" i="10"/>
  <c r="M448" i="10" s="1"/>
  <c r="J450" i="10"/>
  <c r="M450" i="10" s="1"/>
  <c r="J452" i="10"/>
  <c r="M452" i="10" s="1"/>
  <c r="J473" i="10"/>
  <c r="M473" i="10" s="1"/>
  <c r="J475" i="10"/>
  <c r="M475" i="10" s="1"/>
  <c r="J477" i="10"/>
  <c r="M477" i="10" s="1"/>
  <c r="J505" i="10"/>
  <c r="M505" i="10" s="1"/>
  <c r="J507" i="10"/>
  <c r="M507" i="10" s="1"/>
  <c r="J509" i="10"/>
  <c r="M509" i="10" s="1"/>
  <c r="J229" i="10"/>
  <c r="M229" i="10" s="1"/>
  <c r="J259" i="10"/>
  <c r="M259" i="10" s="1"/>
  <c r="J323" i="10"/>
  <c r="M323" i="10" s="1"/>
  <c r="J328" i="10"/>
  <c r="M328" i="10" s="1"/>
  <c r="J343" i="10"/>
  <c r="M343" i="10" s="1"/>
  <c r="J363" i="10"/>
  <c r="M363" i="10" s="1"/>
  <c r="J389" i="10"/>
  <c r="M389" i="10" s="1"/>
  <c r="J408" i="10"/>
  <c r="M408" i="10" s="1"/>
  <c r="J410" i="10"/>
  <c r="M410" i="10" s="1"/>
  <c r="J412" i="10"/>
  <c r="M412" i="10" s="1"/>
  <c r="J414" i="10"/>
  <c r="M414" i="10" s="1"/>
  <c r="J416" i="10"/>
  <c r="M416" i="10" s="1"/>
  <c r="J423" i="10"/>
  <c r="M423" i="10" s="1"/>
  <c r="J425" i="10"/>
  <c r="M425" i="10" s="1"/>
  <c r="J479" i="10"/>
  <c r="M479" i="10" s="1"/>
  <c r="J484" i="10"/>
  <c r="M484" i="10" s="1"/>
  <c r="J486" i="10"/>
  <c r="M486" i="10" s="1"/>
  <c r="J488" i="10"/>
  <c r="M488" i="10" s="1"/>
  <c r="J490" i="10"/>
  <c r="M490" i="10" s="1"/>
  <c r="J511" i="10"/>
  <c r="M511" i="10" s="1"/>
  <c r="J298" i="10"/>
  <c r="M298" i="10" s="1"/>
  <c r="J418" i="10"/>
  <c r="M418" i="10" s="1"/>
  <c r="J456" i="10"/>
  <c r="M456" i="10" s="1"/>
  <c r="J478" i="10"/>
  <c r="M478" i="10" s="1"/>
  <c r="J493" i="10"/>
  <c r="M493" i="10" s="1"/>
  <c r="J508" i="10"/>
  <c r="M508" i="10" s="1"/>
  <c r="J540" i="10"/>
  <c r="M540" i="10" s="1"/>
  <c r="J542" i="10"/>
  <c r="M542" i="10" s="1"/>
  <c r="J553" i="10"/>
  <c r="M553" i="10" s="1"/>
  <c r="J562" i="10"/>
  <c r="M562" i="10" s="1"/>
  <c r="J583" i="10"/>
  <c r="M583" i="10" s="1"/>
  <c r="J588" i="10"/>
  <c r="M588" i="10" s="1"/>
  <c r="J599" i="10"/>
  <c r="M599" i="10" s="1"/>
  <c r="J611" i="10"/>
  <c r="M611" i="10" s="1"/>
  <c r="J613" i="10"/>
  <c r="M613" i="10" s="1"/>
  <c r="J621" i="10"/>
  <c r="M621" i="10" s="1"/>
  <c r="J623" i="10"/>
  <c r="M623" i="10" s="1"/>
  <c r="J96" i="10"/>
  <c r="M96" i="10" s="1"/>
  <c r="J260" i="10"/>
  <c r="M260" i="10" s="1"/>
  <c r="J305" i="10"/>
  <c r="M305" i="10" s="1"/>
  <c r="J349" i="10"/>
  <c r="M349" i="10" s="1"/>
  <c r="J427" i="10"/>
  <c r="M427" i="10" s="1"/>
  <c r="J458" i="10"/>
  <c r="M458" i="10" s="1"/>
  <c r="J504" i="10"/>
  <c r="M504" i="10" s="1"/>
  <c r="J537" i="10"/>
  <c r="M537" i="10" s="1"/>
  <c r="J539" i="10"/>
  <c r="M539" i="10" s="1"/>
  <c r="J548" i="10"/>
  <c r="M548" i="10" s="1"/>
  <c r="J550" i="10"/>
  <c r="M550" i="10" s="1"/>
  <c r="J558" i="10"/>
  <c r="M558" i="10" s="1"/>
  <c r="J565" i="10"/>
  <c r="M565" i="10" s="1"/>
  <c r="J568" i="10"/>
  <c r="M568" i="10" s="1"/>
  <c r="J570" i="10"/>
  <c r="M570" i="10" s="1"/>
  <c r="J574" i="10"/>
  <c r="M574" i="10" s="1"/>
  <c r="J587" i="10"/>
  <c r="M587" i="10" s="1"/>
  <c r="J592" i="10"/>
  <c r="M592" i="10" s="1"/>
  <c r="J603" i="10"/>
  <c r="M603" i="10" s="1"/>
  <c r="J605" i="10"/>
  <c r="M605" i="10" s="1"/>
  <c r="J330" i="10"/>
  <c r="M330" i="10" s="1"/>
  <c r="J405" i="10"/>
  <c r="M405" i="10" s="1"/>
  <c r="J435" i="10"/>
  <c r="M435" i="10" s="1"/>
  <c r="J485" i="10"/>
  <c r="M485" i="10" s="1"/>
  <c r="J500" i="10"/>
  <c r="M500" i="10" s="1"/>
  <c r="J510" i="10"/>
  <c r="M510" i="10" s="1"/>
  <c r="J535" i="10"/>
  <c r="M535" i="10" s="1"/>
  <c r="J541" i="10"/>
  <c r="M541" i="10" s="1"/>
  <c r="J543" i="10"/>
  <c r="M543" i="10" s="1"/>
  <c r="J552" i="10"/>
  <c r="M552" i="10" s="1"/>
  <c r="J555" i="10"/>
  <c r="M555" i="10" s="1"/>
  <c r="J280" i="10"/>
  <c r="M280" i="10" s="1"/>
  <c r="J334" i="10"/>
  <c r="M334" i="10" s="1"/>
  <c r="J429" i="10"/>
  <c r="M429" i="10" s="1"/>
  <c r="J460" i="10"/>
  <c r="M460" i="10" s="1"/>
  <c r="J481" i="10"/>
  <c r="M481" i="10" s="1"/>
  <c r="J491" i="10"/>
  <c r="M491" i="10" s="1"/>
  <c r="J545" i="10"/>
  <c r="M545" i="10" s="1"/>
  <c r="J547" i="10"/>
  <c r="M547" i="10" s="1"/>
  <c r="J554" i="10"/>
  <c r="M554" i="10" s="1"/>
  <c r="J561" i="10"/>
  <c r="M561" i="10" s="1"/>
  <c r="J580" i="10"/>
  <c r="M580" i="10" s="1"/>
  <c r="J591" i="10"/>
  <c r="M591" i="10" s="1"/>
  <c r="J596" i="10"/>
  <c r="M596" i="10" s="1"/>
  <c r="J612" i="10"/>
  <c r="M612" i="10" s="1"/>
  <c r="J614" i="10"/>
  <c r="M614" i="10" s="1"/>
  <c r="J624" i="10"/>
  <c r="M624" i="10" s="1"/>
  <c r="J284" i="10"/>
  <c r="M284" i="10" s="1"/>
  <c r="J355" i="10"/>
  <c r="M355" i="10" s="1"/>
  <c r="J422" i="10"/>
  <c r="M422" i="10" s="1"/>
  <c r="J437" i="10"/>
  <c r="M437" i="10" s="1"/>
  <c r="J468" i="10"/>
  <c r="M468" i="10" s="1"/>
  <c r="J506" i="10"/>
  <c r="M506" i="10" s="1"/>
  <c r="J549" i="10"/>
  <c r="M549" i="10" s="1"/>
  <c r="J551" i="10"/>
  <c r="M551" i="10" s="1"/>
  <c r="J564" i="10"/>
  <c r="M564" i="10" s="1"/>
  <c r="J567" i="10"/>
  <c r="M567" i="10" s="1"/>
  <c r="J582" i="10"/>
  <c r="M582" i="10" s="1"/>
  <c r="J589" i="10"/>
  <c r="M589" i="10" s="1"/>
  <c r="J598" i="10"/>
  <c r="M598" i="10" s="1"/>
  <c r="J608" i="10"/>
  <c r="M608" i="10" s="1"/>
  <c r="J610" i="10"/>
  <c r="M610" i="10" s="1"/>
  <c r="J622" i="10"/>
  <c r="M622" i="10" s="1"/>
  <c r="J199" i="10"/>
  <c r="M199" i="10" s="1"/>
  <c r="J318" i="10"/>
  <c r="M318" i="10" s="1"/>
  <c r="J339" i="10"/>
  <c r="M339" i="10" s="1"/>
  <c r="J378" i="10"/>
  <c r="M378" i="10" s="1"/>
  <c r="J454" i="10"/>
  <c r="M454" i="10" s="1"/>
  <c r="J462" i="10"/>
  <c r="M462" i="10" s="1"/>
  <c r="J487" i="10"/>
  <c r="M487" i="10" s="1"/>
  <c r="J492" i="10"/>
  <c r="M492" i="10" s="1"/>
  <c r="J502" i="10"/>
  <c r="M502" i="10" s="1"/>
  <c r="J514" i="10"/>
  <c r="M514" i="10" s="1"/>
  <c r="J516" i="10"/>
  <c r="M516" i="10" s="1"/>
  <c r="J518" i="10"/>
  <c r="M518" i="10" s="1"/>
  <c r="J520" i="10"/>
  <c r="M520" i="10" s="1"/>
  <c r="J522" i="10"/>
  <c r="M522" i="10" s="1"/>
  <c r="J524" i="10"/>
  <c r="M524" i="10" s="1"/>
  <c r="J526" i="10"/>
  <c r="M526" i="10" s="1"/>
  <c r="J528" i="10"/>
  <c r="M528" i="10" s="1"/>
  <c r="J530" i="10"/>
  <c r="M530" i="10" s="1"/>
  <c r="J532" i="10"/>
  <c r="M532" i="10" s="1"/>
  <c r="J534" i="10"/>
  <c r="M534" i="10" s="1"/>
  <c r="J557" i="10"/>
  <c r="M557" i="10" s="1"/>
  <c r="J566" i="10"/>
  <c r="M566" i="10" s="1"/>
  <c r="J569" i="10"/>
  <c r="M569" i="10" s="1"/>
  <c r="J571" i="10"/>
  <c r="M571" i="10" s="1"/>
  <c r="J579" i="10"/>
  <c r="M579" i="10" s="1"/>
  <c r="J584" i="10"/>
  <c r="M584" i="10" s="1"/>
  <c r="J595" i="10"/>
  <c r="M595" i="10" s="1"/>
  <c r="J600" i="10"/>
  <c r="M600" i="10" s="1"/>
  <c r="J604" i="10"/>
  <c r="M604" i="10" s="1"/>
  <c r="J606" i="10"/>
  <c r="M606" i="10" s="1"/>
  <c r="J619" i="10"/>
  <c r="M619" i="10" s="1"/>
  <c r="J470" i="10"/>
  <c r="M470" i="10" s="1"/>
  <c r="J536" i="10"/>
  <c r="M536" i="10" s="1"/>
  <c r="J585" i="10"/>
  <c r="M585" i="10" s="1"/>
  <c r="J590" i="10"/>
  <c r="M590" i="10" s="1"/>
  <c r="J616" i="10"/>
  <c r="M616" i="10" s="1"/>
  <c r="J646" i="10"/>
  <c r="M646" i="10" s="1"/>
  <c r="J648" i="10"/>
  <c r="M648" i="10" s="1"/>
  <c r="J652" i="10"/>
  <c r="M652" i="10" s="1"/>
  <c r="J660" i="10"/>
  <c r="M660" i="10" s="1"/>
  <c r="J663" i="10"/>
  <c r="M663" i="10" s="1"/>
  <c r="J671" i="10"/>
  <c r="M671" i="10" s="1"/>
  <c r="J679" i="10"/>
  <c r="M679" i="10" s="1"/>
  <c r="J687" i="10"/>
  <c r="M687" i="10" s="1"/>
  <c r="J695" i="10"/>
  <c r="M695" i="10" s="1"/>
  <c r="J703" i="10"/>
  <c r="M703" i="10" s="1"/>
  <c r="J711" i="10"/>
  <c r="M711" i="10" s="1"/>
  <c r="J719" i="10"/>
  <c r="M719" i="10" s="1"/>
  <c r="J360" i="10"/>
  <c r="M360" i="10" s="1"/>
  <c r="J538" i="10"/>
  <c r="M538" i="10" s="1"/>
  <c r="J563" i="10"/>
  <c r="M563" i="10" s="1"/>
  <c r="J577" i="10"/>
  <c r="M577" i="10" s="1"/>
  <c r="J628" i="10"/>
  <c r="M628" i="10" s="1"/>
  <c r="J630" i="10"/>
  <c r="M630" i="10" s="1"/>
  <c r="J634" i="10"/>
  <c r="M634" i="10" s="1"/>
  <c r="J638" i="10"/>
  <c r="M638" i="10" s="1"/>
  <c r="J668" i="10"/>
  <c r="M668" i="10" s="1"/>
  <c r="J670" i="10"/>
  <c r="M670" i="10" s="1"/>
  <c r="J676" i="10"/>
  <c r="M676" i="10" s="1"/>
  <c r="J678" i="10"/>
  <c r="M678" i="10" s="1"/>
  <c r="J684" i="10"/>
  <c r="M684" i="10" s="1"/>
  <c r="J686" i="10"/>
  <c r="M686" i="10" s="1"/>
  <c r="J692" i="10"/>
  <c r="M692" i="10" s="1"/>
  <c r="J694" i="10"/>
  <c r="M694" i="10" s="1"/>
  <c r="J700" i="10"/>
  <c r="M700" i="10" s="1"/>
  <c r="J702" i="10"/>
  <c r="M702" i="10" s="1"/>
  <c r="J708" i="10"/>
  <c r="M708" i="10" s="1"/>
  <c r="J710" i="10"/>
  <c r="M710" i="10" s="1"/>
  <c r="J716" i="10"/>
  <c r="M716" i="10" s="1"/>
  <c r="J718" i="10"/>
  <c r="M718" i="10" s="1"/>
  <c r="J724" i="10"/>
  <c r="M724" i="10" s="1"/>
  <c r="J515" i="10"/>
  <c r="M515" i="10" s="1"/>
  <c r="J523" i="10"/>
  <c r="M523" i="10" s="1"/>
  <c r="J531" i="10"/>
  <c r="M531" i="10" s="1"/>
  <c r="J546" i="10"/>
  <c r="M546" i="10" s="1"/>
  <c r="J559" i="10"/>
  <c r="M559" i="10" s="1"/>
  <c r="J572" i="10"/>
  <c r="M572" i="10" s="1"/>
  <c r="J601" i="10"/>
  <c r="M601" i="10" s="1"/>
  <c r="J607" i="10"/>
  <c r="M607" i="10" s="1"/>
  <c r="J618" i="10"/>
  <c r="M618" i="10" s="1"/>
  <c r="J636" i="10"/>
  <c r="M636" i="10" s="1"/>
  <c r="J640" i="10"/>
  <c r="M640" i="10" s="1"/>
  <c r="J645" i="10"/>
  <c r="M645" i="10" s="1"/>
  <c r="J649" i="10"/>
  <c r="M649" i="10" s="1"/>
  <c r="J653" i="10"/>
  <c r="M653" i="10" s="1"/>
  <c r="J424" i="10"/>
  <c r="M424" i="10" s="1"/>
  <c r="J560" i="10"/>
  <c r="M560" i="10" s="1"/>
  <c r="J573" i="10"/>
  <c r="M573" i="10" s="1"/>
  <c r="J578" i="10"/>
  <c r="M578" i="10" s="1"/>
  <c r="J597" i="10"/>
  <c r="M597" i="10" s="1"/>
  <c r="J602" i="10"/>
  <c r="M602" i="10" s="1"/>
  <c r="J642" i="10"/>
  <c r="M642" i="10" s="1"/>
  <c r="J647" i="10"/>
  <c r="M647" i="10" s="1"/>
  <c r="J651" i="10"/>
  <c r="M651" i="10" s="1"/>
  <c r="J656" i="10"/>
  <c r="M656" i="10" s="1"/>
  <c r="J667" i="10"/>
  <c r="M667" i="10" s="1"/>
  <c r="J675" i="10"/>
  <c r="M675" i="10" s="1"/>
  <c r="J683" i="10"/>
  <c r="M683" i="10" s="1"/>
  <c r="J691" i="10"/>
  <c r="M691" i="10" s="1"/>
  <c r="J699" i="10"/>
  <c r="M699" i="10" s="1"/>
  <c r="J707" i="10"/>
  <c r="M707" i="10" s="1"/>
  <c r="J715" i="10"/>
  <c r="M715" i="10" s="1"/>
  <c r="J723" i="10"/>
  <c r="M723" i="10" s="1"/>
  <c r="J517" i="10"/>
  <c r="M517" i="10" s="1"/>
  <c r="J525" i="10"/>
  <c r="M525" i="10" s="1"/>
  <c r="J533" i="10"/>
  <c r="M533" i="10" s="1"/>
  <c r="J593" i="10"/>
  <c r="M593" i="10" s="1"/>
  <c r="J631" i="10"/>
  <c r="M631" i="10" s="1"/>
  <c r="J658" i="10"/>
  <c r="M658" i="10" s="1"/>
  <c r="J609" i="10"/>
  <c r="M609" i="10" s="1"/>
  <c r="J615" i="10"/>
  <c r="M615" i="10" s="1"/>
  <c r="J620" i="10"/>
  <c r="M620" i="10" s="1"/>
  <c r="J625" i="10"/>
  <c r="M625" i="10" s="1"/>
  <c r="J627" i="10"/>
  <c r="M627" i="10" s="1"/>
  <c r="J633" i="10"/>
  <c r="M633" i="10" s="1"/>
  <c r="J639" i="10"/>
  <c r="M639" i="10" s="1"/>
  <c r="J644" i="10"/>
  <c r="M644" i="10" s="1"/>
  <c r="J664" i="10"/>
  <c r="M664" i="10" s="1"/>
  <c r="J666" i="10"/>
  <c r="M666" i="10" s="1"/>
  <c r="J672" i="10"/>
  <c r="M672" i="10" s="1"/>
  <c r="J674" i="10"/>
  <c r="M674" i="10" s="1"/>
  <c r="J680" i="10"/>
  <c r="M680" i="10" s="1"/>
  <c r="J682" i="10"/>
  <c r="M682" i="10" s="1"/>
  <c r="J688" i="10"/>
  <c r="M688" i="10" s="1"/>
  <c r="J690" i="10"/>
  <c r="M690" i="10" s="1"/>
  <c r="J696" i="10"/>
  <c r="M696" i="10" s="1"/>
  <c r="J698" i="10"/>
  <c r="M698" i="10" s="1"/>
  <c r="J704" i="10"/>
  <c r="M704" i="10" s="1"/>
  <c r="J706" i="10"/>
  <c r="M706" i="10" s="1"/>
  <c r="J712" i="10"/>
  <c r="M712" i="10" s="1"/>
  <c r="J714" i="10"/>
  <c r="M714" i="10" s="1"/>
  <c r="J720" i="10"/>
  <c r="M720" i="10" s="1"/>
  <c r="J722" i="10"/>
  <c r="M722" i="10" s="1"/>
  <c r="J527" i="10"/>
  <c r="M527" i="10" s="1"/>
  <c r="J556" i="10"/>
  <c r="M556" i="10" s="1"/>
  <c r="J575" i="10"/>
  <c r="M575" i="10" s="1"/>
  <c r="J594" i="10"/>
  <c r="M594" i="10" s="1"/>
  <c r="J629" i="10"/>
  <c r="M629" i="10" s="1"/>
  <c r="J637" i="10"/>
  <c r="M637" i="10" s="1"/>
  <c r="J657" i="10"/>
  <c r="M657" i="10" s="1"/>
  <c r="J661" i="10"/>
  <c r="M661" i="10" s="1"/>
  <c r="J669" i="10"/>
  <c r="M669" i="10" s="1"/>
  <c r="J673" i="10"/>
  <c r="M673" i="10" s="1"/>
  <c r="J728" i="10"/>
  <c r="M728" i="10" s="1"/>
  <c r="J730" i="10"/>
  <c r="M730" i="10" s="1"/>
  <c r="J736" i="10"/>
  <c r="M736" i="10" s="1"/>
  <c r="J738" i="10"/>
  <c r="M738" i="10" s="1"/>
  <c r="J743" i="10"/>
  <c r="M743" i="10" s="1"/>
  <c r="J748" i="10"/>
  <c r="M748" i="10" s="1"/>
  <c r="J750" i="10"/>
  <c r="M750" i="10" s="1"/>
  <c r="J755" i="10"/>
  <c r="M755" i="10" s="1"/>
  <c r="J768" i="10"/>
  <c r="M768" i="10" s="1"/>
  <c r="J773" i="10"/>
  <c r="M773" i="10" s="1"/>
  <c r="J776" i="10"/>
  <c r="M776" i="10" s="1"/>
  <c r="J799" i="10"/>
  <c r="M799" i="10" s="1"/>
  <c r="J489" i="10"/>
  <c r="M489" i="10" s="1"/>
  <c r="J662" i="10"/>
  <c r="M662" i="10" s="1"/>
  <c r="J717" i="10"/>
  <c r="M717" i="10" s="1"/>
  <c r="J721" i="10"/>
  <c r="M721" i="10" s="1"/>
  <c r="J725" i="10"/>
  <c r="M725" i="10" s="1"/>
  <c r="J733" i="10"/>
  <c r="M733" i="10" s="1"/>
  <c r="J740" i="10"/>
  <c r="M740" i="10" s="1"/>
  <c r="J742" i="10"/>
  <c r="M742" i="10" s="1"/>
  <c r="J752" i="10"/>
  <c r="M752" i="10" s="1"/>
  <c r="J754" i="10"/>
  <c r="M754" i="10" s="1"/>
  <c r="J765" i="10"/>
  <c r="M765" i="10" s="1"/>
  <c r="J767" i="10"/>
  <c r="M767" i="10" s="1"/>
  <c r="J798" i="10"/>
  <c r="M798" i="10" s="1"/>
  <c r="J814" i="10"/>
  <c r="M814" i="10" s="1"/>
  <c r="J822" i="10"/>
  <c r="M822" i="10" s="1"/>
  <c r="J345" i="10"/>
  <c r="M345" i="10" s="1"/>
  <c r="J494" i="10"/>
  <c r="M494" i="10" s="1"/>
  <c r="J581" i="10"/>
  <c r="M581" i="10" s="1"/>
  <c r="J632" i="10"/>
  <c r="M632" i="10" s="1"/>
  <c r="J654" i="10"/>
  <c r="M654" i="10" s="1"/>
  <c r="J709" i="10"/>
  <c r="M709" i="10" s="1"/>
  <c r="J713" i="10"/>
  <c r="M713" i="10" s="1"/>
  <c r="J727" i="10"/>
  <c r="M727" i="10" s="1"/>
  <c r="J641" i="10"/>
  <c r="M641" i="10" s="1"/>
  <c r="J701" i="10"/>
  <c r="M701" i="10" s="1"/>
  <c r="J705" i="10"/>
  <c r="M705" i="10" s="1"/>
  <c r="J732" i="10"/>
  <c r="M732" i="10" s="1"/>
  <c r="J747" i="10"/>
  <c r="M747" i="10" s="1"/>
  <c r="J759" i="10"/>
  <c r="M759" i="10" s="1"/>
  <c r="J782" i="10"/>
  <c r="M782" i="10" s="1"/>
  <c r="J790" i="10"/>
  <c r="M790" i="10" s="1"/>
  <c r="J795" i="10"/>
  <c r="M795" i="10" s="1"/>
  <c r="J797" i="10"/>
  <c r="M797" i="10" s="1"/>
  <c r="J806" i="10"/>
  <c r="M806" i="10" s="1"/>
  <c r="J811" i="10"/>
  <c r="M811" i="10" s="1"/>
  <c r="J813" i="10"/>
  <c r="M813" i="10" s="1"/>
  <c r="J816" i="10"/>
  <c r="M816" i="10" s="1"/>
  <c r="J821" i="10"/>
  <c r="M821" i="10" s="1"/>
  <c r="J513" i="10"/>
  <c r="M513" i="10" s="1"/>
  <c r="J544" i="10"/>
  <c r="M544" i="10" s="1"/>
  <c r="J586" i="10"/>
  <c r="M586" i="10" s="1"/>
  <c r="J626" i="10"/>
  <c r="M626" i="10" s="1"/>
  <c r="J655" i="10"/>
  <c r="M655" i="10" s="1"/>
  <c r="J659" i="10"/>
  <c r="M659" i="10" s="1"/>
  <c r="J693" i="10"/>
  <c r="M693" i="10" s="1"/>
  <c r="J697" i="10"/>
  <c r="M697" i="10" s="1"/>
  <c r="J726" i="10"/>
  <c r="M726" i="10" s="1"/>
  <c r="J729" i="10"/>
  <c r="M729" i="10" s="1"/>
  <c r="J734" i="10"/>
  <c r="M734" i="10" s="1"/>
  <c r="J737" i="10"/>
  <c r="M737" i="10" s="1"/>
  <c r="J749" i="10"/>
  <c r="M749" i="10" s="1"/>
  <c r="J764" i="10"/>
  <c r="M764" i="10" s="1"/>
  <c r="J766" i="10"/>
  <c r="M766" i="10" s="1"/>
  <c r="J772" i="10"/>
  <c r="M772" i="10" s="1"/>
  <c r="J787" i="10"/>
  <c r="M787" i="10" s="1"/>
  <c r="J803" i="10"/>
  <c r="M803" i="10" s="1"/>
  <c r="J519" i="10"/>
  <c r="M519" i="10" s="1"/>
  <c r="J635" i="10"/>
  <c r="M635" i="10" s="1"/>
  <c r="J650" i="10"/>
  <c r="M650" i="10" s="1"/>
  <c r="J685" i="10"/>
  <c r="M685" i="10" s="1"/>
  <c r="J689" i="10"/>
  <c r="M689" i="10" s="1"/>
  <c r="J731" i="10"/>
  <c r="M731" i="10" s="1"/>
  <c r="J739" i="10"/>
  <c r="M739" i="10" s="1"/>
  <c r="J744" i="10"/>
  <c r="M744" i="10" s="1"/>
  <c r="J746" i="10"/>
  <c r="M746" i="10" s="1"/>
  <c r="J751" i="10"/>
  <c r="M751" i="10" s="1"/>
  <c r="J756" i="10"/>
  <c r="M756" i="10" s="1"/>
  <c r="J758" i="10"/>
  <c r="M758" i="10" s="1"/>
  <c r="J761" i="10"/>
  <c r="M761" i="10" s="1"/>
  <c r="J763" i="10"/>
  <c r="M763" i="10" s="1"/>
  <c r="J774" i="10"/>
  <c r="M774" i="10" s="1"/>
  <c r="J779" i="10"/>
  <c r="M779" i="10" s="1"/>
  <c r="J781" i="10"/>
  <c r="M781" i="10" s="1"/>
  <c r="J784" i="10"/>
  <c r="M784" i="10" s="1"/>
  <c r="J789" i="10"/>
  <c r="M789" i="10" s="1"/>
  <c r="J792" i="10"/>
  <c r="M792" i="10" s="1"/>
  <c r="J800" i="10"/>
  <c r="M800" i="10" s="1"/>
  <c r="J805" i="10"/>
  <c r="M805" i="10" s="1"/>
  <c r="J808" i="10"/>
  <c r="M808" i="10" s="1"/>
  <c r="J677" i="10"/>
  <c r="M677" i="10" s="1"/>
  <c r="J780" i="10"/>
  <c r="M780" i="10" s="1"/>
  <c r="J785" i="10"/>
  <c r="M785" i="10" s="1"/>
  <c r="J802" i="10"/>
  <c r="M802" i="10" s="1"/>
  <c r="J823" i="10"/>
  <c r="M823" i="10" s="1"/>
  <c r="J825" i="10"/>
  <c r="M825" i="10" s="1"/>
  <c r="J831" i="10"/>
  <c r="M831" i="10" s="1"/>
  <c r="J833" i="10"/>
  <c r="M833" i="10" s="1"/>
  <c r="J859" i="10"/>
  <c r="M859" i="10" s="1"/>
  <c r="J865" i="10"/>
  <c r="M865" i="10" s="1"/>
  <c r="J884" i="10"/>
  <c r="M884" i="10" s="1"/>
  <c r="J888" i="10"/>
  <c r="M888" i="10" s="1"/>
  <c r="J892" i="10"/>
  <c r="M892" i="10" s="1"/>
  <c r="J898" i="10"/>
  <c r="M898" i="10" s="1"/>
  <c r="J919" i="10"/>
  <c r="M919" i="10" s="1"/>
  <c r="J921" i="10"/>
  <c r="M921" i="10" s="1"/>
  <c r="J928" i="10"/>
  <c r="M928" i="10" s="1"/>
  <c r="J936" i="10"/>
  <c r="M936" i="10" s="1"/>
  <c r="J938" i="10"/>
  <c r="M938" i="10" s="1"/>
  <c r="J940" i="10"/>
  <c r="M940" i="10" s="1"/>
  <c r="J948" i="10"/>
  <c r="M948" i="10" s="1"/>
  <c r="J971" i="10"/>
  <c r="M971" i="10" s="1"/>
  <c r="J973" i="10"/>
  <c r="M973" i="10" s="1"/>
  <c r="J977" i="10"/>
  <c r="M977" i="10" s="1"/>
  <c r="J994" i="10"/>
  <c r="M994" i="10" s="1"/>
  <c r="J998" i="10"/>
  <c r="M998" i="10" s="1"/>
  <c r="J1000" i="10"/>
  <c r="M1000" i="10" s="1"/>
  <c r="J1002" i="10"/>
  <c r="M1002" i="10" s="1"/>
  <c r="J1006" i="10"/>
  <c r="M1006" i="10" s="1"/>
  <c r="J1039" i="10"/>
  <c r="M1039" i="10" s="1"/>
  <c r="J1041" i="10"/>
  <c r="M1041" i="10" s="1"/>
  <c r="J1053" i="10"/>
  <c r="M1053" i="10" s="1"/>
  <c r="J1057" i="10"/>
  <c r="M1057" i="10" s="1"/>
  <c r="J1061" i="10"/>
  <c r="M1061" i="10" s="1"/>
  <c r="J1065" i="10"/>
  <c r="M1065" i="10" s="1"/>
  <c r="J1069" i="10"/>
  <c r="M1069" i="10" s="1"/>
  <c r="J1075" i="10"/>
  <c r="M1075" i="10" s="1"/>
  <c r="J1083" i="10"/>
  <c r="M1083" i="10" s="1"/>
  <c r="J1089" i="10"/>
  <c r="M1089" i="10" s="1"/>
  <c r="J1092" i="10"/>
  <c r="M1092" i="10" s="1"/>
  <c r="J576" i="10"/>
  <c r="M576" i="10" s="1"/>
  <c r="J741" i="10"/>
  <c r="M741" i="10" s="1"/>
  <c r="J745" i="10"/>
  <c r="M745" i="10" s="1"/>
  <c r="J794" i="10"/>
  <c r="M794" i="10" s="1"/>
  <c r="J818" i="10"/>
  <c r="M818" i="10" s="1"/>
  <c r="J843" i="10"/>
  <c r="M843" i="10" s="1"/>
  <c r="J845" i="10"/>
  <c r="M845" i="10" s="1"/>
  <c r="J848" i="10"/>
  <c r="M848" i="10" s="1"/>
  <c r="J643" i="10"/>
  <c r="M643" i="10" s="1"/>
  <c r="J681" i="10"/>
  <c r="M681" i="10" s="1"/>
  <c r="J777" i="10"/>
  <c r="M777" i="10" s="1"/>
  <c r="J786" i="10"/>
  <c r="M786" i="10" s="1"/>
  <c r="J807" i="10"/>
  <c r="M807" i="10" s="1"/>
  <c r="J815" i="10"/>
  <c r="M815" i="10" s="1"/>
  <c r="J828" i="10"/>
  <c r="M828" i="10" s="1"/>
  <c r="J836" i="10"/>
  <c r="M836" i="10" s="1"/>
  <c r="J850" i="10"/>
  <c r="M850" i="10" s="1"/>
  <c r="J852" i="10"/>
  <c r="M852" i="10" s="1"/>
  <c r="J872" i="10"/>
  <c r="M872" i="10" s="1"/>
  <c r="J874" i="10"/>
  <c r="M874" i="10" s="1"/>
  <c r="J890" i="10"/>
  <c r="M890" i="10" s="1"/>
  <c r="J906" i="10"/>
  <c r="M906" i="10" s="1"/>
  <c r="J910" i="10"/>
  <c r="M910" i="10" s="1"/>
  <c r="J916" i="10"/>
  <c r="M916" i="10" s="1"/>
  <c r="J924" i="10"/>
  <c r="M924" i="10" s="1"/>
  <c r="J926" i="10"/>
  <c r="M926" i="10" s="1"/>
  <c r="J930" i="10"/>
  <c r="M930" i="10" s="1"/>
  <c r="J942" i="10"/>
  <c r="M942" i="10" s="1"/>
  <c r="J950" i="10"/>
  <c r="M950" i="10" s="1"/>
  <c r="J952" i="10"/>
  <c r="M952" i="10" s="1"/>
  <c r="J964" i="10"/>
  <c r="M964" i="10" s="1"/>
  <c r="J966" i="10"/>
  <c r="M966" i="10" s="1"/>
  <c r="J968" i="10"/>
  <c r="M968" i="10" s="1"/>
  <c r="J983" i="10"/>
  <c r="M983" i="10" s="1"/>
  <c r="J987" i="10"/>
  <c r="M987" i="10" s="1"/>
  <c r="J991" i="10"/>
  <c r="M991" i="10" s="1"/>
  <c r="J993" i="10"/>
  <c r="M993" i="10" s="1"/>
  <c r="J1011" i="10"/>
  <c r="M1011" i="10" s="1"/>
  <c r="J1015" i="10"/>
  <c r="M1015" i="10" s="1"/>
  <c r="J1021" i="10"/>
  <c r="M1021" i="10" s="1"/>
  <c r="J1025" i="10"/>
  <c r="M1025" i="10" s="1"/>
  <c r="J1029" i="10"/>
  <c r="M1029" i="10" s="1"/>
  <c r="J1046" i="10"/>
  <c r="M1046" i="10" s="1"/>
  <c r="J1050" i="10"/>
  <c r="M1050" i="10" s="1"/>
  <c r="J1052" i="10"/>
  <c r="M1052" i="10" s="1"/>
  <c r="J1055" i="10"/>
  <c r="M1055" i="10" s="1"/>
  <c r="J1059" i="10"/>
  <c r="M1059" i="10" s="1"/>
  <c r="J1063" i="10"/>
  <c r="M1063" i="10" s="1"/>
  <c r="J1067" i="10"/>
  <c r="M1067" i="10" s="1"/>
  <c r="J1078" i="10"/>
  <c r="M1078" i="10" s="1"/>
  <c r="J1080" i="10"/>
  <c r="M1080" i="10" s="1"/>
  <c r="J1091" i="10"/>
  <c r="M1091" i="10" s="1"/>
  <c r="J665" i="10"/>
  <c r="M665" i="10" s="1"/>
  <c r="J760" i="10"/>
  <c r="M760" i="10" s="1"/>
  <c r="J769" i="10"/>
  <c r="M769" i="10" s="1"/>
  <c r="J812" i="10"/>
  <c r="M812" i="10" s="1"/>
  <c r="J830" i="10"/>
  <c r="M830" i="10" s="1"/>
  <c r="J838" i="10"/>
  <c r="M838" i="10" s="1"/>
  <c r="J854" i="10"/>
  <c r="M854" i="10" s="1"/>
  <c r="J856" i="10"/>
  <c r="M856" i="10" s="1"/>
  <c r="J860" i="10"/>
  <c r="M860" i="10" s="1"/>
  <c r="J862" i="10"/>
  <c r="M862" i="10" s="1"/>
  <c r="J867" i="10"/>
  <c r="M867" i="10" s="1"/>
  <c r="J876" i="10"/>
  <c r="M876" i="10" s="1"/>
  <c r="J883" i="10"/>
  <c r="M883" i="10" s="1"/>
  <c r="J914" i="10"/>
  <c r="M914" i="10" s="1"/>
  <c r="J920" i="10"/>
  <c r="M920" i="10" s="1"/>
  <c r="J954" i="10"/>
  <c r="M954" i="10" s="1"/>
  <c r="J970" i="10"/>
  <c r="M970" i="10" s="1"/>
  <c r="J972" i="10"/>
  <c r="M972" i="10" s="1"/>
  <c r="J1003" i="10"/>
  <c r="M1003" i="10" s="1"/>
  <c r="J1007" i="10"/>
  <c r="M1007" i="10" s="1"/>
  <c r="J1013" i="10"/>
  <c r="M1013" i="10" s="1"/>
  <c r="J1017" i="10"/>
  <c r="M1017" i="10" s="1"/>
  <c r="J1074" i="10"/>
  <c r="M1074" i="10" s="1"/>
  <c r="J1076" i="10"/>
  <c r="M1076" i="10" s="1"/>
  <c r="J521" i="10"/>
  <c r="M521" i="10" s="1"/>
  <c r="J778" i="10"/>
  <c r="M778" i="10" s="1"/>
  <c r="J791" i="10"/>
  <c r="M791" i="10" s="1"/>
  <c r="J819" i="10"/>
  <c r="M819" i="10" s="1"/>
  <c r="J827" i="10"/>
  <c r="M827" i="10" s="1"/>
  <c r="J835" i="10"/>
  <c r="M835" i="10" s="1"/>
  <c r="J840" i="10"/>
  <c r="M840" i="10" s="1"/>
  <c r="J847" i="10"/>
  <c r="M847" i="10" s="1"/>
  <c r="J849" i="10"/>
  <c r="M849" i="10" s="1"/>
  <c r="J858" i="10"/>
  <c r="M858" i="10" s="1"/>
  <c r="J878" i="10"/>
  <c r="M878" i="10" s="1"/>
  <c r="J885" i="10"/>
  <c r="M885" i="10" s="1"/>
  <c r="J895" i="10"/>
  <c r="M895" i="10" s="1"/>
  <c r="J897" i="10"/>
  <c r="M897" i="10" s="1"/>
  <c r="J899" i="10"/>
  <c r="M899" i="10" s="1"/>
  <c r="J901" i="10"/>
  <c r="M901" i="10" s="1"/>
  <c r="J918" i="10"/>
  <c r="M918" i="10" s="1"/>
  <c r="J922" i="10"/>
  <c r="M922" i="10" s="1"/>
  <c r="J947" i="10"/>
  <c r="M947" i="10" s="1"/>
  <c r="J959" i="10"/>
  <c r="M959" i="10" s="1"/>
  <c r="J961" i="10"/>
  <c r="M961" i="10" s="1"/>
  <c r="J974" i="10"/>
  <c r="M974" i="10" s="1"/>
  <c r="J976" i="10"/>
  <c r="M976" i="10" s="1"/>
  <c r="J978" i="10"/>
  <c r="M978" i="10" s="1"/>
  <c r="J980" i="10"/>
  <c r="M980" i="10" s="1"/>
  <c r="J997" i="10"/>
  <c r="M997" i="10" s="1"/>
  <c r="J999" i="10"/>
  <c r="M999" i="10" s="1"/>
  <c r="J1005" i="10"/>
  <c r="M1005" i="10" s="1"/>
  <c r="J1009" i="10"/>
  <c r="M1009" i="10" s="1"/>
  <c r="J1034" i="10"/>
  <c r="M1034" i="10" s="1"/>
  <c r="J1036" i="10"/>
  <c r="M1036" i="10" s="1"/>
  <c r="J1040" i="10"/>
  <c r="M1040" i="10" s="1"/>
  <c r="J1042" i="10"/>
  <c r="M1042" i="10" s="1"/>
  <c r="J1044" i="10"/>
  <c r="M1044" i="10" s="1"/>
  <c r="J1054" i="10"/>
  <c r="M1054" i="10" s="1"/>
  <c r="J1058" i="10"/>
  <c r="M1058" i="10" s="1"/>
  <c r="J1062" i="10"/>
  <c r="M1062" i="10" s="1"/>
  <c r="J1066" i="10"/>
  <c r="M1066" i="10" s="1"/>
  <c r="J1070" i="10"/>
  <c r="M1070" i="10" s="1"/>
  <c r="J1072" i="10"/>
  <c r="M1072" i="10" s="1"/>
  <c r="J1086" i="10"/>
  <c r="M1086" i="10" s="1"/>
  <c r="J1088" i="10"/>
  <c r="M1088" i="10" s="1"/>
  <c r="J529" i="10"/>
  <c r="M529" i="10" s="1"/>
  <c r="J617" i="10"/>
  <c r="M617" i="10" s="1"/>
  <c r="J770" i="10"/>
  <c r="M770" i="10" s="1"/>
  <c r="J783" i="10"/>
  <c r="M783" i="10" s="1"/>
  <c r="J796" i="10"/>
  <c r="M796" i="10" s="1"/>
  <c r="J804" i="10"/>
  <c r="M804" i="10" s="1"/>
  <c r="J809" i="10"/>
  <c r="M809" i="10" s="1"/>
  <c r="J824" i="10"/>
  <c r="M824" i="10" s="1"/>
  <c r="J829" i="10"/>
  <c r="M829" i="10" s="1"/>
  <c r="J832" i="10"/>
  <c r="M832" i="10" s="1"/>
  <c r="J837" i="10"/>
  <c r="M837" i="10" s="1"/>
  <c r="J842" i="10"/>
  <c r="M842" i="10" s="1"/>
  <c r="J853" i="10"/>
  <c r="M853" i="10" s="1"/>
  <c r="J864" i="10"/>
  <c r="M864" i="10" s="1"/>
  <c r="J871" i="10"/>
  <c r="M871" i="10" s="1"/>
  <c r="J880" i="10"/>
  <c r="M880" i="10" s="1"/>
  <c r="J887" i="10"/>
  <c r="M887" i="10" s="1"/>
  <c r="J889" i="10"/>
  <c r="M889" i="10" s="1"/>
  <c r="J891" i="10"/>
  <c r="M891" i="10" s="1"/>
  <c r="J893" i="10"/>
  <c r="M893" i="10" s="1"/>
  <c r="J927" i="10"/>
  <c r="M927" i="10" s="1"/>
  <c r="J929" i="10"/>
  <c r="M929" i="10" s="1"/>
  <c r="J935" i="10"/>
  <c r="M935" i="10" s="1"/>
  <c r="J937" i="10"/>
  <c r="M937" i="10" s="1"/>
  <c r="J939" i="10"/>
  <c r="M939" i="10" s="1"/>
  <c r="J941" i="10"/>
  <c r="M941" i="10" s="1"/>
  <c r="J943" i="10"/>
  <c r="M943" i="10" s="1"/>
  <c r="J949" i="10"/>
  <c r="M949" i="10" s="1"/>
  <c r="J982" i="10"/>
  <c r="M982" i="10" s="1"/>
  <c r="J984" i="10"/>
  <c r="M984" i="10" s="1"/>
  <c r="J986" i="10"/>
  <c r="M986" i="10" s="1"/>
  <c r="J988" i="10"/>
  <c r="M988" i="10" s="1"/>
  <c r="J990" i="10"/>
  <c r="M990" i="10" s="1"/>
  <c r="J995" i="10"/>
  <c r="M995" i="10" s="1"/>
  <c r="J1001" i="10"/>
  <c r="M1001" i="10" s="1"/>
  <c r="J1020" i="10"/>
  <c r="M1020" i="10" s="1"/>
  <c r="J1024" i="10"/>
  <c r="M1024" i="10" s="1"/>
  <c r="J1028" i="10"/>
  <c r="M1028" i="10" s="1"/>
  <c r="J1032" i="10"/>
  <c r="M1032" i="10" s="1"/>
  <c r="J1038" i="10"/>
  <c r="M1038" i="10" s="1"/>
  <c r="J1047" i="10"/>
  <c r="M1047" i="10" s="1"/>
  <c r="J1056" i="10"/>
  <c r="M1056" i="10" s="1"/>
  <c r="J1060" i="10"/>
  <c r="M1060" i="10" s="1"/>
  <c r="J1064" i="10"/>
  <c r="M1064" i="10" s="1"/>
  <c r="J1068" i="10"/>
  <c r="M1068" i="10" s="1"/>
  <c r="J1081" i="10"/>
  <c r="M1081" i="10" s="1"/>
  <c r="J1084" i="10"/>
  <c r="M1084" i="10" s="1"/>
  <c r="J753" i="10"/>
  <c r="M753" i="10" s="1"/>
  <c r="J757" i="10"/>
  <c r="M757" i="10" s="1"/>
  <c r="J762" i="10"/>
  <c r="M762" i="10" s="1"/>
  <c r="J801" i="10"/>
  <c r="M801" i="10" s="1"/>
  <c r="J817" i="10"/>
  <c r="M817" i="10" s="1"/>
  <c r="J826" i="10"/>
  <c r="M826" i="10" s="1"/>
  <c r="J834" i="10"/>
  <c r="M834" i="10" s="1"/>
  <c r="J844" i="10"/>
  <c r="M844" i="10" s="1"/>
  <c r="J851" i="10"/>
  <c r="M851" i="10" s="1"/>
  <c r="J855" i="10"/>
  <c r="M855" i="10" s="1"/>
  <c r="J857" i="10"/>
  <c r="M857" i="10" s="1"/>
  <c r="J861" i="10"/>
  <c r="M861" i="10" s="1"/>
  <c r="J866" i="10"/>
  <c r="M866" i="10" s="1"/>
  <c r="J868" i="10"/>
  <c r="M868" i="10" s="1"/>
  <c r="J873" i="10"/>
  <c r="M873" i="10" s="1"/>
  <c r="J882" i="10"/>
  <c r="M882" i="10" s="1"/>
  <c r="J903" i="10"/>
  <c r="M903" i="10" s="1"/>
  <c r="J905" i="10"/>
  <c r="M905" i="10" s="1"/>
  <c r="J907" i="10"/>
  <c r="M907" i="10" s="1"/>
  <c r="J909" i="10"/>
  <c r="M909" i="10" s="1"/>
  <c r="J911" i="10"/>
  <c r="M911" i="10" s="1"/>
  <c r="J913" i="10"/>
  <c r="M913" i="10" s="1"/>
  <c r="J931" i="10"/>
  <c r="M931" i="10" s="1"/>
  <c r="J933" i="10"/>
  <c r="M933" i="10" s="1"/>
  <c r="J945" i="10"/>
  <c r="M945" i="10" s="1"/>
  <c r="J955" i="10"/>
  <c r="M955" i="10" s="1"/>
  <c r="J957" i="10"/>
  <c r="M957" i="10" s="1"/>
  <c r="J965" i="10"/>
  <c r="M965" i="10" s="1"/>
  <c r="J1012" i="10"/>
  <c r="M1012" i="10" s="1"/>
  <c r="J1016" i="10"/>
  <c r="M1016" i="10" s="1"/>
  <c r="J1018" i="10"/>
  <c r="M1018" i="10" s="1"/>
  <c r="J1022" i="10"/>
  <c r="M1022" i="10" s="1"/>
  <c r="J1026" i="10"/>
  <c r="M1026" i="10" s="1"/>
  <c r="J1030" i="10"/>
  <c r="M1030" i="10" s="1"/>
  <c r="J1051" i="10"/>
  <c r="M1051" i="10" s="1"/>
  <c r="J1077" i="10"/>
  <c r="M1077" i="10" s="1"/>
  <c r="J1090" i="10"/>
  <c r="M1090" i="10" s="1"/>
  <c r="J870" i="10"/>
  <c r="M870" i="10" s="1"/>
  <c r="J877" i="10"/>
  <c r="M877" i="10" s="1"/>
  <c r="J900" i="10"/>
  <c r="M900" i="10" s="1"/>
  <c r="J915" i="10"/>
  <c r="M915" i="10" s="1"/>
  <c r="J923" i="10"/>
  <c r="M923" i="10" s="1"/>
  <c r="J963" i="10"/>
  <c r="M963" i="10" s="1"/>
  <c r="J1010" i="10"/>
  <c r="M1010" i="10" s="1"/>
  <c r="J1035" i="10"/>
  <c r="M1035" i="10" s="1"/>
  <c r="J1043" i="10"/>
  <c r="M1043" i="10" s="1"/>
  <c r="J1106" i="10"/>
  <c r="M1106" i="10" s="1"/>
  <c r="J1111" i="10"/>
  <c r="M1111" i="10" s="1"/>
  <c r="J1117" i="10"/>
  <c r="M1117" i="10" s="1"/>
  <c r="J1125" i="10"/>
  <c r="M1125" i="10" s="1"/>
  <c r="J1128" i="10"/>
  <c r="M1128" i="10" s="1"/>
  <c r="J1136" i="10"/>
  <c r="M1136" i="10" s="1"/>
  <c r="J1141" i="10"/>
  <c r="M1141" i="10" s="1"/>
  <c r="J1144" i="10"/>
  <c r="M1144" i="10" s="1"/>
  <c r="J1150" i="10"/>
  <c r="M1150" i="10" s="1"/>
  <c r="J1165" i="10"/>
  <c r="M1165" i="10" s="1"/>
  <c r="J1167" i="10"/>
  <c r="M1167" i="10" s="1"/>
  <c r="J1177" i="10"/>
  <c r="M1177" i="10" s="1"/>
  <c r="J1180" i="10"/>
  <c r="M1180" i="10" s="1"/>
  <c r="J1195" i="10"/>
  <c r="M1195" i="10" s="1"/>
  <c r="J1199" i="10"/>
  <c r="M1199" i="10" s="1"/>
  <c r="J1209" i="10"/>
  <c r="M1209" i="10" s="1"/>
  <c r="J1215" i="10"/>
  <c r="M1215" i="10" s="1"/>
  <c r="J1218" i="10"/>
  <c r="M1218" i="10" s="1"/>
  <c r="J1220" i="10"/>
  <c r="M1220" i="10" s="1"/>
  <c r="J1237" i="10"/>
  <c r="M1237" i="10" s="1"/>
  <c r="J1243" i="10"/>
  <c r="M1243" i="10" s="1"/>
  <c r="J1254" i="10"/>
  <c r="M1254" i="10" s="1"/>
  <c r="J1256" i="10"/>
  <c r="M1256" i="10" s="1"/>
  <c r="J839" i="10"/>
  <c r="M839" i="10" s="1"/>
  <c r="J863" i="10"/>
  <c r="M863" i="10" s="1"/>
  <c r="J908" i="10"/>
  <c r="M908" i="10" s="1"/>
  <c r="J735" i="10"/>
  <c r="M735" i="10" s="1"/>
  <c r="J771" i="10"/>
  <c r="M771" i="10" s="1"/>
  <c r="J841" i="10"/>
  <c r="M841" i="10" s="1"/>
  <c r="J917" i="10"/>
  <c r="M917" i="10" s="1"/>
  <c r="J925" i="10"/>
  <c r="M925" i="10" s="1"/>
  <c r="J1004" i="10"/>
  <c r="M1004" i="10" s="1"/>
  <c r="J1045" i="10"/>
  <c r="M1045" i="10" s="1"/>
  <c r="J1098" i="10"/>
  <c r="M1098" i="10" s="1"/>
  <c r="J1105" i="10"/>
  <c r="M1105" i="10" s="1"/>
  <c r="J1108" i="10"/>
  <c r="M1108" i="10" s="1"/>
  <c r="J1119" i="10"/>
  <c r="M1119" i="10" s="1"/>
  <c r="J1127" i="10"/>
  <c r="M1127" i="10" s="1"/>
  <c r="J1138" i="10"/>
  <c r="M1138" i="10" s="1"/>
  <c r="J1143" i="10"/>
  <c r="M1143" i="10" s="1"/>
  <c r="J1149" i="10"/>
  <c r="M1149" i="10" s="1"/>
  <c r="J1152" i="10"/>
  <c r="M1152" i="10" s="1"/>
  <c r="J1154" i="10"/>
  <c r="M1154" i="10" s="1"/>
  <c r="J1156" i="10"/>
  <c r="M1156" i="10" s="1"/>
  <c r="J1158" i="10"/>
  <c r="M1158" i="10" s="1"/>
  <c r="J1169" i="10"/>
  <c r="M1169" i="10" s="1"/>
  <c r="J1174" i="10"/>
  <c r="M1174" i="10" s="1"/>
  <c r="J1182" i="10"/>
  <c r="M1182" i="10" s="1"/>
  <c r="J1184" i="10"/>
  <c r="M1184" i="10" s="1"/>
  <c r="J1186" i="10"/>
  <c r="M1186" i="10" s="1"/>
  <c r="J1188" i="10"/>
  <c r="M1188" i="10" s="1"/>
  <c r="J1192" i="10"/>
  <c r="M1192" i="10" s="1"/>
  <c r="J1194" i="10"/>
  <c r="M1194" i="10" s="1"/>
  <c r="J1202" i="10"/>
  <c r="M1202" i="10" s="1"/>
  <c r="J1206" i="10"/>
  <c r="M1206" i="10" s="1"/>
  <c r="J1208" i="10"/>
  <c r="M1208" i="10" s="1"/>
  <c r="J1225" i="10"/>
  <c r="M1225" i="10" s="1"/>
  <c r="J1231" i="10"/>
  <c r="M1231" i="10" s="1"/>
  <c r="J1234" i="10"/>
  <c r="M1234" i="10" s="1"/>
  <c r="J1236" i="10"/>
  <c r="M1236" i="10" s="1"/>
  <c r="J1253" i="10"/>
  <c r="M1253" i="10" s="1"/>
  <c r="J775" i="10"/>
  <c r="M775" i="10" s="1"/>
  <c r="J810" i="10"/>
  <c r="M810" i="10" s="1"/>
  <c r="J879" i="10"/>
  <c r="M879" i="10" s="1"/>
  <c r="J886" i="10"/>
  <c r="M886" i="10" s="1"/>
  <c r="J894" i="10"/>
  <c r="M894" i="10" s="1"/>
  <c r="J902" i="10"/>
  <c r="M902" i="10" s="1"/>
  <c r="J934" i="10"/>
  <c r="M934" i="10" s="1"/>
  <c r="J958" i="10"/>
  <c r="M958" i="10" s="1"/>
  <c r="J981" i="10"/>
  <c r="M981" i="10" s="1"/>
  <c r="J989" i="10"/>
  <c r="M989" i="10" s="1"/>
  <c r="J996" i="10"/>
  <c r="M996" i="10" s="1"/>
  <c r="J1037" i="10"/>
  <c r="M1037" i="10" s="1"/>
  <c r="J1085" i="10"/>
  <c r="M1085" i="10" s="1"/>
  <c r="J1100" i="10"/>
  <c r="M1100" i="10" s="1"/>
  <c r="J1113" i="10"/>
  <c r="M1113" i="10" s="1"/>
  <c r="J1116" i="10"/>
  <c r="M1116" i="10" s="1"/>
  <c r="J1121" i="10"/>
  <c r="M1121" i="10" s="1"/>
  <c r="J1124" i="10"/>
  <c r="M1124" i="10" s="1"/>
  <c r="J1130" i="10"/>
  <c r="M1130" i="10" s="1"/>
  <c r="J1135" i="10"/>
  <c r="M1135" i="10" s="1"/>
  <c r="J1146" i="10"/>
  <c r="M1146" i="10" s="1"/>
  <c r="J1160" i="10"/>
  <c r="M1160" i="10" s="1"/>
  <c r="J1162" i="10"/>
  <c r="M1162" i="10" s="1"/>
  <c r="J1171" i="10"/>
  <c r="M1171" i="10" s="1"/>
  <c r="J896" i="10"/>
  <c r="M896" i="10" s="1"/>
  <c r="J951" i="10"/>
  <c r="M951" i="10" s="1"/>
  <c r="J960" i="10"/>
  <c r="M960" i="10" s="1"/>
  <c r="J967" i="10"/>
  <c r="M967" i="10" s="1"/>
  <c r="J1014" i="10"/>
  <c r="M1014" i="10" s="1"/>
  <c r="J1079" i="10"/>
  <c r="M1079" i="10" s="1"/>
  <c r="J1097" i="10"/>
  <c r="M1097" i="10" s="1"/>
  <c r="J1107" i="10"/>
  <c r="M1107" i="10" s="1"/>
  <c r="J1110" i="10"/>
  <c r="M1110" i="10" s="1"/>
  <c r="J1132" i="10"/>
  <c r="M1132" i="10" s="1"/>
  <c r="J1137" i="10"/>
  <c r="M1137" i="10" s="1"/>
  <c r="J1140" i="10"/>
  <c r="M1140" i="10" s="1"/>
  <c r="J1151" i="10"/>
  <c r="M1151" i="10" s="1"/>
  <c r="J1164" i="10"/>
  <c r="M1164" i="10" s="1"/>
  <c r="J1166" i="10"/>
  <c r="M1166" i="10" s="1"/>
  <c r="J1196" i="10"/>
  <c r="M1196" i="10" s="1"/>
  <c r="J1211" i="10"/>
  <c r="M1211" i="10" s="1"/>
  <c r="J1222" i="10"/>
  <c r="M1222" i="10" s="1"/>
  <c r="J1224" i="10"/>
  <c r="M1224" i="10" s="1"/>
  <c r="J1241" i="10"/>
  <c r="M1241" i="10" s="1"/>
  <c r="J1247" i="10"/>
  <c r="M1247" i="10" s="1"/>
  <c r="J1250" i="10"/>
  <c r="M1250" i="10" s="1"/>
  <c r="J1252" i="10"/>
  <c r="M1252" i="10" s="1"/>
  <c r="J846" i="10"/>
  <c r="M846" i="10" s="1"/>
  <c r="J881" i="10"/>
  <c r="M881" i="10" s="1"/>
  <c r="J904" i="10"/>
  <c r="M904" i="10" s="1"/>
  <c r="J912" i="10"/>
  <c r="M912" i="10" s="1"/>
  <c r="J944" i="10"/>
  <c r="M944" i="10" s="1"/>
  <c r="J975" i="10"/>
  <c r="M975" i="10" s="1"/>
  <c r="J1023" i="10"/>
  <c r="M1023" i="10" s="1"/>
  <c r="J1031" i="10"/>
  <c r="M1031" i="10" s="1"/>
  <c r="J1048" i="10"/>
  <c r="M1048" i="10" s="1"/>
  <c r="J1071" i="10"/>
  <c r="M1071" i="10" s="1"/>
  <c r="J1087" i="10"/>
  <c r="M1087" i="10" s="1"/>
  <c r="J1094" i="10"/>
  <c r="M1094" i="10" s="1"/>
  <c r="J1102" i="10"/>
  <c r="M1102" i="10" s="1"/>
  <c r="J1115" i="10"/>
  <c r="M1115" i="10" s="1"/>
  <c r="J1123" i="10"/>
  <c r="M1123" i="10" s="1"/>
  <c r="J1129" i="10"/>
  <c r="M1129" i="10" s="1"/>
  <c r="J1145" i="10"/>
  <c r="M1145" i="10" s="1"/>
  <c r="J1148" i="10"/>
  <c r="M1148" i="10" s="1"/>
  <c r="J1155" i="10"/>
  <c r="M1155" i="10" s="1"/>
  <c r="J1159" i="10"/>
  <c r="M1159" i="10" s="1"/>
  <c r="J1173" i="10"/>
  <c r="M1173" i="10" s="1"/>
  <c r="J1176" i="10"/>
  <c r="M1176" i="10" s="1"/>
  <c r="J1178" i="10"/>
  <c r="M1178" i="10" s="1"/>
  <c r="J1181" i="10"/>
  <c r="M1181" i="10" s="1"/>
  <c r="J1183" i="10"/>
  <c r="M1183" i="10" s="1"/>
  <c r="J1185" i="10"/>
  <c r="M1185" i="10" s="1"/>
  <c r="J1193" i="10"/>
  <c r="M1193" i="10" s="1"/>
  <c r="J1213" i="10"/>
  <c r="M1213" i="10" s="1"/>
  <c r="J1219" i="10"/>
  <c r="M1219" i="10" s="1"/>
  <c r="J1230" i="10"/>
  <c r="M1230" i="10" s="1"/>
  <c r="J1232" i="10"/>
  <c r="M1232" i="10" s="1"/>
  <c r="J1249" i="10"/>
  <c r="M1249" i="10" s="1"/>
  <c r="J1255" i="10"/>
  <c r="M1255" i="10" s="1"/>
  <c r="J788" i="10"/>
  <c r="M788" i="10" s="1"/>
  <c r="J820" i="10"/>
  <c r="M820" i="10" s="1"/>
  <c r="J875" i="10"/>
  <c r="M875" i="10" s="1"/>
  <c r="J953" i="10"/>
  <c r="M953" i="10" s="1"/>
  <c r="J969" i="10"/>
  <c r="M969" i="10" s="1"/>
  <c r="J992" i="10"/>
  <c r="M992" i="10" s="1"/>
  <c r="J1008" i="10"/>
  <c r="M1008" i="10" s="1"/>
  <c r="J1049" i="10"/>
  <c r="M1049" i="10" s="1"/>
  <c r="J1073" i="10"/>
  <c r="M1073" i="10" s="1"/>
  <c r="J1099" i="10"/>
  <c r="M1099" i="10" s="1"/>
  <c r="J1104" i="10"/>
  <c r="M1104" i="10" s="1"/>
  <c r="J1109" i="10"/>
  <c r="M1109" i="10" s="1"/>
  <c r="J1112" i="10"/>
  <c r="M1112" i="10" s="1"/>
  <c r="J1118" i="10"/>
  <c r="M1118" i="10" s="1"/>
  <c r="J1126" i="10"/>
  <c r="M1126" i="10" s="1"/>
  <c r="J1139" i="10"/>
  <c r="M1139" i="10" s="1"/>
  <c r="J1142" i="10"/>
  <c r="M1142" i="10" s="1"/>
  <c r="J1153" i="10"/>
  <c r="M1153" i="10" s="1"/>
  <c r="J1157" i="10"/>
  <c r="M1157" i="10" s="1"/>
  <c r="J1168" i="10"/>
  <c r="M1168" i="10" s="1"/>
  <c r="J1187" i="10"/>
  <c r="M1187" i="10" s="1"/>
  <c r="J1189" i="10"/>
  <c r="M1189" i="10" s="1"/>
  <c r="J1205" i="10"/>
  <c r="M1205" i="10" s="1"/>
  <c r="J1221" i="10"/>
  <c r="M1221" i="10" s="1"/>
  <c r="J1227" i="10"/>
  <c r="M1227" i="10" s="1"/>
  <c r="J1238" i="10"/>
  <c r="M1238" i="10" s="1"/>
  <c r="J1240" i="10"/>
  <c r="M1240" i="10" s="1"/>
  <c r="J1257" i="10"/>
  <c r="M1257" i="10" s="1"/>
  <c r="J793" i="10"/>
  <c r="M793" i="10" s="1"/>
  <c r="J869" i="10"/>
  <c r="M869" i="10" s="1"/>
  <c r="J946" i="10"/>
  <c r="M946" i="10" s="1"/>
  <c r="J962" i="10"/>
  <c r="M962" i="10" s="1"/>
  <c r="J985" i="10"/>
  <c r="M985" i="10" s="1"/>
  <c r="J1033" i="10"/>
  <c r="M1033" i="10" s="1"/>
  <c r="J1082" i="10"/>
  <c r="M1082" i="10" s="1"/>
  <c r="J1093" i="10"/>
  <c r="M1093" i="10" s="1"/>
  <c r="J1096" i="10"/>
  <c r="M1096" i="10" s="1"/>
  <c r="J1101" i="10"/>
  <c r="M1101" i="10" s="1"/>
  <c r="J1120" i="10"/>
  <c r="M1120" i="10" s="1"/>
  <c r="J1131" i="10"/>
  <c r="M1131" i="10" s="1"/>
  <c r="J1134" i="10"/>
  <c r="M1134" i="10" s="1"/>
  <c r="J1147" i="10"/>
  <c r="M1147" i="10" s="1"/>
  <c r="J1161" i="10"/>
  <c r="M1161" i="10" s="1"/>
  <c r="J1163" i="10"/>
  <c r="M1163" i="10" s="1"/>
  <c r="J1170" i="10"/>
  <c r="M1170" i="10" s="1"/>
  <c r="J1172" i="10"/>
  <c r="M1172" i="10" s="1"/>
  <c r="J1203" i="10"/>
  <c r="M1203" i="10" s="1"/>
  <c r="J1229" i="10"/>
  <c r="M1229" i="10" s="1"/>
  <c r="J1233" i="10"/>
  <c r="M1233" i="10" s="1"/>
  <c r="J1259" i="10"/>
  <c r="M1259" i="10" s="1"/>
  <c r="J1267" i="10"/>
  <c r="M1267" i="10" s="1"/>
  <c r="J1269" i="10"/>
  <c r="M1269" i="10" s="1"/>
  <c r="J1277" i="10"/>
  <c r="M1277" i="10" s="1"/>
  <c r="J1280" i="10"/>
  <c r="M1280" i="10" s="1"/>
  <c r="J1286" i="10"/>
  <c r="M1286" i="10" s="1"/>
  <c r="J1288" i="10"/>
  <c r="M1288" i="10" s="1"/>
  <c r="J1299" i="10"/>
  <c r="M1299" i="10" s="1"/>
  <c r="J1301" i="10"/>
  <c r="M1301" i="10" s="1"/>
  <c r="J1309" i="10"/>
  <c r="M1309" i="10" s="1"/>
  <c r="J1312" i="10"/>
  <c r="M1312" i="10" s="1"/>
  <c r="J1319" i="10"/>
  <c r="M1319" i="10" s="1"/>
  <c r="J1321" i="10"/>
  <c r="M1321" i="10" s="1"/>
  <c r="J1340" i="10"/>
  <c r="M1340" i="10" s="1"/>
  <c r="J1342" i="10"/>
  <c r="M1342" i="10" s="1"/>
  <c r="J1362" i="10"/>
  <c r="M1362" i="10" s="1"/>
  <c r="J1371" i="10"/>
  <c r="M1371" i="10" s="1"/>
  <c r="J1373" i="10"/>
  <c r="M1373" i="10" s="1"/>
  <c r="J1375" i="10"/>
  <c r="M1375" i="10" s="1"/>
  <c r="J1389" i="10"/>
  <c r="M1389" i="10" s="1"/>
  <c r="J1392" i="10"/>
  <c r="M1392" i="10" s="1"/>
  <c r="J1396" i="10"/>
  <c r="M1396" i="10" s="1"/>
  <c r="J1399" i="10"/>
  <c r="M1399" i="10" s="1"/>
  <c r="J1412" i="10"/>
  <c r="M1412" i="10" s="1"/>
  <c r="J1415" i="10"/>
  <c r="M1415" i="10" s="1"/>
  <c r="J1418" i="10"/>
  <c r="M1418" i="10" s="1"/>
  <c r="J1421" i="10"/>
  <c r="M1421" i="10" s="1"/>
  <c r="J1428" i="10"/>
  <c r="M1428" i="10" s="1"/>
  <c r="J1431" i="10"/>
  <c r="M1431" i="10" s="1"/>
  <c r="J1433" i="10"/>
  <c r="M1433" i="10" s="1"/>
  <c r="J1451" i="10"/>
  <c r="M1451" i="10" s="1"/>
  <c r="J1460" i="10"/>
  <c r="M1460" i="10" s="1"/>
  <c r="J1467" i="10"/>
  <c r="M1467" i="10" s="1"/>
  <c r="J1476" i="10"/>
  <c r="M1476" i="10" s="1"/>
  <c r="J1483" i="10"/>
  <c r="M1483" i="10" s="1"/>
  <c r="J1492" i="10"/>
  <c r="M1492" i="10" s="1"/>
  <c r="J1499" i="10"/>
  <c r="M1499" i="10" s="1"/>
  <c r="J979" i="10"/>
  <c r="M979" i="10" s="1"/>
  <c r="J1095" i="10"/>
  <c r="M1095" i="10" s="1"/>
  <c r="J1133" i="10"/>
  <c r="M1133" i="10" s="1"/>
  <c r="J1198" i="10"/>
  <c r="M1198" i="10" s="1"/>
  <c r="J1217" i="10"/>
  <c r="M1217" i="10" s="1"/>
  <c r="J1246" i="10"/>
  <c r="M1246" i="10" s="1"/>
  <c r="J1261" i="10"/>
  <c r="M1261" i="10" s="1"/>
  <c r="J1283" i="10"/>
  <c r="M1283" i="10" s="1"/>
  <c r="J1285" i="10"/>
  <c r="M1285" i="10" s="1"/>
  <c r="J1294" i="10"/>
  <c r="M1294" i="10" s="1"/>
  <c r="J1296" i="10"/>
  <c r="M1296" i="10" s="1"/>
  <c r="J1316" i="10"/>
  <c r="M1316" i="10" s="1"/>
  <c r="J1328" i="10"/>
  <c r="M1328" i="10" s="1"/>
  <c r="J1331" i="10"/>
  <c r="M1331" i="10" s="1"/>
  <c r="J1338" i="10"/>
  <c r="M1338" i="10" s="1"/>
  <c r="J1346" i="10"/>
  <c r="M1346" i="10" s="1"/>
  <c r="J1348" i="10"/>
  <c r="M1348" i="10" s="1"/>
  <c r="J1352" i="10"/>
  <c r="M1352" i="10" s="1"/>
  <c r="J1355" i="10"/>
  <c r="M1355" i="10" s="1"/>
  <c r="J1359" i="10"/>
  <c r="M1359" i="10" s="1"/>
  <c r="J1364" i="10"/>
  <c r="M1364" i="10" s="1"/>
  <c r="J1368" i="10"/>
  <c r="M1368" i="10" s="1"/>
  <c r="J1377" i="10"/>
  <c r="M1377" i="10" s="1"/>
  <c r="J1385" i="10"/>
  <c r="M1385" i="10" s="1"/>
  <c r="J1405" i="10"/>
  <c r="M1405" i="10" s="1"/>
  <c r="J1408" i="10"/>
  <c r="M1408" i="10" s="1"/>
  <c r="J1438" i="10"/>
  <c r="M1438" i="10" s="1"/>
  <c r="J1440" i="10"/>
  <c r="M1440" i="10" s="1"/>
  <c r="J1443" i="10"/>
  <c r="M1443" i="10" s="1"/>
  <c r="J1449" i="10"/>
  <c r="M1449" i="10" s="1"/>
  <c r="J1458" i="10"/>
  <c r="M1458" i="10" s="1"/>
  <c r="J1122" i="10"/>
  <c r="M1122" i="10" s="1"/>
  <c r="J1204" i="10"/>
  <c r="M1204" i="10" s="1"/>
  <c r="J1242" i="10"/>
  <c r="M1242" i="10" s="1"/>
  <c r="J1274" i="10"/>
  <c r="M1274" i="10" s="1"/>
  <c r="J1276" i="10"/>
  <c r="M1276" i="10" s="1"/>
  <c r="J1291" i="10"/>
  <c r="M1291" i="10" s="1"/>
  <c r="J1306" i="10"/>
  <c r="M1306" i="10" s="1"/>
  <c r="J1308" i="10"/>
  <c r="M1308" i="10" s="1"/>
  <c r="J1326" i="10"/>
  <c r="M1326" i="10" s="1"/>
  <c r="J1333" i="10"/>
  <c r="M1333" i="10" s="1"/>
  <c r="J1335" i="10"/>
  <c r="M1335" i="10" s="1"/>
  <c r="J1337" i="10"/>
  <c r="M1337" i="10" s="1"/>
  <c r="J1350" i="10"/>
  <c r="M1350" i="10" s="1"/>
  <c r="J1357" i="10"/>
  <c r="M1357" i="10" s="1"/>
  <c r="J1361" i="10"/>
  <c r="M1361" i="10" s="1"/>
  <c r="J1366" i="10"/>
  <c r="M1366" i="10" s="1"/>
  <c r="J1379" i="10"/>
  <c r="M1379" i="10" s="1"/>
  <c r="J1381" i="10"/>
  <c r="M1381" i="10" s="1"/>
  <c r="J1384" i="10"/>
  <c r="M1384" i="10" s="1"/>
  <c r="J1388" i="10"/>
  <c r="M1388" i="10" s="1"/>
  <c r="J1391" i="10"/>
  <c r="M1391" i="10" s="1"/>
  <c r="J1395" i="10"/>
  <c r="M1395" i="10" s="1"/>
  <c r="J1398" i="10"/>
  <c r="M1398" i="10" s="1"/>
  <c r="J1411" i="10"/>
  <c r="M1411" i="10" s="1"/>
  <c r="J1414" i="10"/>
  <c r="M1414" i="10" s="1"/>
  <c r="J1420" i="10"/>
  <c r="M1420" i="10" s="1"/>
  <c r="J1423" i="10"/>
  <c r="M1423" i="10" s="1"/>
  <c r="J1425" i="10"/>
  <c r="M1425" i="10" s="1"/>
  <c r="J1445" i="10"/>
  <c r="M1445" i="10" s="1"/>
  <c r="J1447" i="10"/>
  <c r="M1447" i="10" s="1"/>
  <c r="J1456" i="10"/>
  <c r="M1456" i="10" s="1"/>
  <c r="J1463" i="10"/>
  <c r="M1463" i="10" s="1"/>
  <c r="J1472" i="10"/>
  <c r="M1472" i="10" s="1"/>
  <c r="J1479" i="10"/>
  <c r="M1479" i="10" s="1"/>
  <c r="J1488" i="10"/>
  <c r="M1488" i="10" s="1"/>
  <c r="J1495" i="10"/>
  <c r="M1495" i="10" s="1"/>
  <c r="J1504" i="10"/>
  <c r="M1504" i="10" s="1"/>
  <c r="J1506" i="10"/>
  <c r="M1506" i="10" s="1"/>
  <c r="J932" i="10"/>
  <c r="M932" i="10" s="1"/>
  <c r="J1175" i="10"/>
  <c r="M1175" i="10" s="1"/>
  <c r="J1179" i="10"/>
  <c r="M1179" i="10" s="1"/>
  <c r="J1226" i="10"/>
  <c r="M1226" i="10" s="1"/>
  <c r="J1251" i="10"/>
  <c r="M1251" i="10" s="1"/>
  <c r="J1258" i="10"/>
  <c r="M1258" i="10" s="1"/>
  <c r="J1260" i="10"/>
  <c r="M1260" i="10" s="1"/>
  <c r="J1266" i="10"/>
  <c r="M1266" i="10" s="1"/>
  <c r="J1268" i="10"/>
  <c r="M1268" i="10" s="1"/>
  <c r="J1271" i="10"/>
  <c r="M1271" i="10" s="1"/>
  <c r="J1273" i="10"/>
  <c r="M1273" i="10" s="1"/>
  <c r="J1293" i="10"/>
  <c r="M1293" i="10" s="1"/>
  <c r="J1298" i="10"/>
  <c r="M1298" i="10" s="1"/>
  <c r="J1300" i="10"/>
  <c r="M1300" i="10" s="1"/>
  <c r="J1303" i="10"/>
  <c r="M1303" i="10" s="1"/>
  <c r="J1305" i="10"/>
  <c r="M1305" i="10" s="1"/>
  <c r="J1314" i="10"/>
  <c r="M1314" i="10" s="1"/>
  <c r="J1318" i="10"/>
  <c r="M1318" i="10" s="1"/>
  <c r="J1320" i="10"/>
  <c r="M1320" i="10" s="1"/>
  <c r="J1323" i="10"/>
  <c r="M1323" i="10" s="1"/>
  <c r="J1325" i="10"/>
  <c r="M1325" i="10" s="1"/>
  <c r="J1372" i="10"/>
  <c r="M1372" i="10" s="1"/>
  <c r="J1376" i="10"/>
  <c r="M1376" i="10" s="1"/>
  <c r="J1401" i="10"/>
  <c r="M1401" i="10" s="1"/>
  <c r="J1404" i="10"/>
  <c r="M1404" i="10" s="1"/>
  <c r="J1417" i="10"/>
  <c r="M1417" i="10" s="1"/>
  <c r="J1430" i="10"/>
  <c r="M1430" i="10" s="1"/>
  <c r="J1432" i="10"/>
  <c r="M1432" i="10" s="1"/>
  <c r="J1435" i="10"/>
  <c r="M1435" i="10" s="1"/>
  <c r="J1442" i="10"/>
  <c r="M1442" i="10" s="1"/>
  <c r="J1454" i="10"/>
  <c r="M1454" i="10" s="1"/>
  <c r="J1461" i="10"/>
  <c r="M1461" i="10" s="1"/>
  <c r="J1470" i="10"/>
  <c r="M1470" i="10" s="1"/>
  <c r="J1477" i="10"/>
  <c r="M1477" i="10" s="1"/>
  <c r="J1486" i="10"/>
  <c r="M1486" i="10" s="1"/>
  <c r="J1493" i="10"/>
  <c r="M1493" i="10" s="1"/>
  <c r="J1502" i="10"/>
  <c r="M1502" i="10" s="1"/>
  <c r="J1200" i="10"/>
  <c r="M1200" i="10" s="1"/>
  <c r="J1210" i="10"/>
  <c r="M1210" i="10" s="1"/>
  <c r="J1214" i="10"/>
  <c r="M1214" i="10" s="1"/>
  <c r="J1235" i="10"/>
  <c r="M1235" i="10" s="1"/>
  <c r="J1239" i="10"/>
  <c r="M1239" i="10" s="1"/>
  <c r="J1248" i="10"/>
  <c r="M1248" i="10" s="1"/>
  <c r="J1263" i="10"/>
  <c r="M1263" i="10" s="1"/>
  <c r="J1282" i="10"/>
  <c r="M1282" i="10" s="1"/>
  <c r="J1284" i="10"/>
  <c r="M1284" i="10" s="1"/>
  <c r="J1330" i="10"/>
  <c r="M1330" i="10" s="1"/>
  <c r="J1332" i="10"/>
  <c r="M1332" i="10" s="1"/>
  <c r="J1343" i="10"/>
  <c r="M1343" i="10" s="1"/>
  <c r="J1354" i="10"/>
  <c r="M1354" i="10" s="1"/>
  <c r="J1356" i="10"/>
  <c r="M1356" i="10" s="1"/>
  <c r="J1360" i="10"/>
  <c r="M1360" i="10" s="1"/>
  <c r="J1370" i="10"/>
  <c r="M1370" i="10" s="1"/>
  <c r="J1374" i="10"/>
  <c r="M1374" i="10" s="1"/>
  <c r="J1383" i="10"/>
  <c r="M1383" i="10" s="1"/>
  <c r="J1387" i="10"/>
  <c r="M1387" i="10" s="1"/>
  <c r="J1390" i="10"/>
  <c r="M1390" i="10" s="1"/>
  <c r="J1394" i="10"/>
  <c r="M1394" i="10" s="1"/>
  <c r="J1407" i="10"/>
  <c r="M1407" i="10" s="1"/>
  <c r="J1410" i="10"/>
  <c r="M1410" i="10" s="1"/>
  <c r="J1437" i="10"/>
  <c r="M1437" i="10" s="1"/>
  <c r="J1444" i="10"/>
  <c r="M1444" i="10" s="1"/>
  <c r="J1452" i="10"/>
  <c r="M1452" i="10" s="1"/>
  <c r="J1459" i="10"/>
  <c r="M1459" i="10" s="1"/>
  <c r="J1468" i="10"/>
  <c r="M1468" i="10" s="1"/>
  <c r="J1475" i="10"/>
  <c r="M1475" i="10" s="1"/>
  <c r="J1484" i="10"/>
  <c r="M1484" i="10" s="1"/>
  <c r="J1491" i="10"/>
  <c r="M1491" i="10" s="1"/>
  <c r="J1500" i="10"/>
  <c r="M1500" i="10" s="1"/>
  <c r="J1114" i="10"/>
  <c r="M1114" i="10" s="1"/>
  <c r="J1190" i="10"/>
  <c r="M1190" i="10" s="1"/>
  <c r="J1201" i="10"/>
  <c r="M1201" i="10" s="1"/>
  <c r="J1223" i="10"/>
  <c r="M1223" i="10" s="1"/>
  <c r="J1244" i="10"/>
  <c r="M1244" i="10" s="1"/>
  <c r="J1265" i="10"/>
  <c r="M1265" i="10" s="1"/>
  <c r="J1279" i="10"/>
  <c r="M1279" i="10" s="1"/>
  <c r="J1287" i="10"/>
  <c r="M1287" i="10" s="1"/>
  <c r="J1290" i="10"/>
  <c r="M1290" i="10" s="1"/>
  <c r="J1292" i="10"/>
  <c r="M1292" i="10" s="1"/>
  <c r="J1311" i="10"/>
  <c r="M1311" i="10" s="1"/>
  <c r="J1336" i="10"/>
  <c r="M1336" i="10" s="1"/>
  <c r="J1339" i="10"/>
  <c r="M1339" i="10" s="1"/>
  <c r="J1341" i="10"/>
  <c r="M1341" i="10" s="1"/>
  <c r="J1345" i="10"/>
  <c r="M1345" i="10" s="1"/>
  <c r="J1380" i="10"/>
  <c r="M1380" i="10" s="1"/>
  <c r="J1400" i="10"/>
  <c r="M1400" i="10" s="1"/>
  <c r="J1403" i="10"/>
  <c r="M1403" i="10" s="1"/>
  <c r="J1416" i="10"/>
  <c r="M1416" i="10" s="1"/>
  <c r="J1422" i="10"/>
  <c r="M1422" i="10" s="1"/>
  <c r="J1424" i="10"/>
  <c r="M1424" i="10" s="1"/>
  <c r="J1427" i="10"/>
  <c r="M1427" i="10" s="1"/>
  <c r="J1434" i="10"/>
  <c r="M1434" i="10" s="1"/>
  <c r="J1450" i="10"/>
  <c r="M1450" i="10" s="1"/>
  <c r="J1457" i="10"/>
  <c r="M1457" i="10" s="1"/>
  <c r="J1466" i="10"/>
  <c r="M1466" i="10" s="1"/>
  <c r="J1473" i="10"/>
  <c r="M1473" i="10" s="1"/>
  <c r="J1482" i="10"/>
  <c r="M1482" i="10" s="1"/>
  <c r="J1489" i="10"/>
  <c r="M1489" i="10" s="1"/>
  <c r="J1498" i="10"/>
  <c r="M1498" i="10" s="1"/>
  <c r="J1507" i="10"/>
  <c r="M1507" i="10" s="1"/>
  <c r="J956" i="10"/>
  <c r="M956" i="10" s="1"/>
  <c r="J1019" i="10"/>
  <c r="M1019" i="10" s="1"/>
  <c r="J1103" i="10"/>
  <c r="M1103" i="10" s="1"/>
  <c r="J1191" i="10"/>
  <c r="M1191" i="10" s="1"/>
  <c r="J1207" i="10"/>
  <c r="M1207" i="10" s="1"/>
  <c r="J1228" i="10"/>
  <c r="M1228" i="10" s="1"/>
  <c r="J1270" i="10"/>
  <c r="M1270" i="10" s="1"/>
  <c r="J1272" i="10"/>
  <c r="M1272" i="10" s="1"/>
  <c r="J1281" i="10"/>
  <c r="M1281" i="10" s="1"/>
  <c r="J1289" i="10"/>
  <c r="M1289" i="10" s="1"/>
  <c r="J1295" i="10"/>
  <c r="M1295" i="10" s="1"/>
  <c r="J1297" i="10"/>
  <c r="M1297" i="10" s="1"/>
  <c r="J1302" i="10"/>
  <c r="M1302" i="10" s="1"/>
  <c r="J1304" i="10"/>
  <c r="M1304" i="10" s="1"/>
  <c r="J1313" i="10"/>
  <c r="M1313" i="10" s="1"/>
  <c r="J1315" i="10"/>
  <c r="M1315" i="10" s="1"/>
  <c r="J1317" i="10"/>
  <c r="M1317" i="10" s="1"/>
  <c r="J1322" i="10"/>
  <c r="M1322" i="10" s="1"/>
  <c r="J1324" i="10"/>
  <c r="M1324" i="10" s="1"/>
  <c r="J1327" i="10"/>
  <c r="M1327" i="10" s="1"/>
  <c r="J1334" i="10"/>
  <c r="M1334" i="10" s="1"/>
  <c r="J1347" i="10"/>
  <c r="M1347" i="10" s="1"/>
  <c r="J1351" i="10"/>
  <c r="M1351" i="10" s="1"/>
  <c r="J1353" i="10"/>
  <c r="M1353" i="10" s="1"/>
  <c r="J1358" i="10"/>
  <c r="M1358" i="10" s="1"/>
  <c r="J1363" i="10"/>
  <c r="M1363" i="10" s="1"/>
  <c r="J1365" i="10"/>
  <c r="M1365" i="10" s="1"/>
  <c r="J1367" i="10"/>
  <c r="M1367" i="10" s="1"/>
  <c r="J1378" i="10"/>
  <c r="M1378" i="10" s="1"/>
  <c r="J1382" i="10"/>
  <c r="M1382" i="10" s="1"/>
  <c r="J1386" i="10"/>
  <c r="M1386" i="10" s="1"/>
  <c r="J1397" i="10"/>
  <c r="M1397" i="10" s="1"/>
  <c r="J1406" i="10"/>
  <c r="M1406" i="10" s="1"/>
  <c r="J1413" i="10"/>
  <c r="M1413" i="10" s="1"/>
  <c r="J1419" i="10"/>
  <c r="M1419" i="10" s="1"/>
  <c r="J1429" i="10"/>
  <c r="M1429" i="10" s="1"/>
  <c r="J1436" i="10"/>
  <c r="M1436" i="10" s="1"/>
  <c r="J1439" i="10"/>
  <c r="M1439" i="10" s="1"/>
  <c r="J1441" i="10"/>
  <c r="M1441" i="10" s="1"/>
  <c r="J1448" i="10"/>
  <c r="M1448" i="10" s="1"/>
  <c r="J1455" i="10"/>
  <c r="M1455" i="10" s="1"/>
  <c r="J1464" i="10"/>
  <c r="M1464" i="10" s="1"/>
  <c r="J1471" i="10"/>
  <c r="M1471" i="10" s="1"/>
  <c r="J1480" i="10"/>
  <c r="M1480" i="10" s="1"/>
  <c r="J1487" i="10"/>
  <c r="M1487" i="10" s="1"/>
  <c r="J1496" i="10"/>
  <c r="M1496" i="10" s="1"/>
  <c r="J1027" i="10"/>
  <c r="M1027" i="10" s="1"/>
  <c r="J1197" i="10"/>
  <c r="M1197" i="10" s="1"/>
  <c r="J1212" i="10"/>
  <c r="M1212" i="10" s="1"/>
  <c r="J1216" i="10"/>
  <c r="M1216" i="10" s="1"/>
  <c r="J1245" i="10"/>
  <c r="M1245" i="10" s="1"/>
  <c r="J1262" i="10"/>
  <c r="M1262" i="10" s="1"/>
  <c r="J1264" i="10"/>
  <c r="M1264" i="10" s="1"/>
  <c r="J1275" i="10"/>
  <c r="M1275" i="10" s="1"/>
  <c r="J1278" i="10"/>
  <c r="M1278" i="10" s="1"/>
  <c r="J1307" i="10"/>
  <c r="M1307" i="10" s="1"/>
  <c r="J1310" i="10"/>
  <c r="M1310" i="10" s="1"/>
  <c r="J1329" i="10"/>
  <c r="M1329" i="10" s="1"/>
  <c r="J1344" i="10"/>
  <c r="M1344" i="10" s="1"/>
  <c r="J1349" i="10"/>
  <c r="M1349" i="10" s="1"/>
  <c r="J1369" i="10"/>
  <c r="M1369" i="10" s="1"/>
  <c r="J1393" i="10"/>
  <c r="M1393" i="10" s="1"/>
  <c r="J1402" i="10"/>
  <c r="M1402" i="10" s="1"/>
  <c r="J1409" i="10"/>
  <c r="M1409" i="10" s="1"/>
  <c r="J1426" i="10"/>
  <c r="M1426" i="10" s="1"/>
  <c r="J1446" i="10"/>
  <c r="M1446" i="10" s="1"/>
  <c r="J1453" i="10"/>
  <c r="M1453" i="10" s="1"/>
  <c r="J1462" i="10"/>
  <c r="M1462" i="10" s="1"/>
  <c r="J1469" i="10"/>
  <c r="M1469" i="10" s="1"/>
  <c r="J1478" i="10"/>
  <c r="M1478" i="10" s="1"/>
  <c r="J1485" i="10"/>
  <c r="M1485" i="10" s="1"/>
  <c r="J1494" i="10"/>
  <c r="M1494" i="10" s="1"/>
  <c r="J1501" i="10"/>
  <c r="M1501" i="10" s="1"/>
  <c r="J1474" i="10"/>
  <c r="M1474" i="10" s="1"/>
  <c r="J1510" i="10"/>
  <c r="M1510" i="10" s="1"/>
  <c r="J1515" i="10"/>
  <c r="M1515" i="10" s="1"/>
  <c r="J1520" i="10"/>
  <c r="M1520" i="10" s="1"/>
  <c r="J1543" i="10"/>
  <c r="M1543" i="10" s="1"/>
  <c r="J1550" i="10"/>
  <c r="M1550" i="10" s="1"/>
  <c r="J1557" i="10"/>
  <c r="M1557" i="10" s="1"/>
  <c r="J1559" i="10"/>
  <c r="M1559" i="10" s="1"/>
  <c r="J1570" i="10"/>
  <c r="M1570" i="10" s="1"/>
  <c r="J1572" i="10"/>
  <c r="M1572" i="10" s="1"/>
  <c r="J1585" i="10"/>
  <c r="M1585" i="10" s="1"/>
  <c r="J1602" i="10"/>
  <c r="M1602" i="10" s="1"/>
  <c r="J1604" i="10"/>
  <c r="M1604" i="10" s="1"/>
  <c r="J1617" i="10"/>
  <c r="M1617" i="10" s="1"/>
  <c r="J1634" i="10"/>
  <c r="M1634" i="10" s="1"/>
  <c r="J1636" i="10"/>
  <c r="M1636" i="10" s="1"/>
  <c r="J1649" i="10"/>
  <c r="M1649" i="10" s="1"/>
  <c r="J1666" i="10"/>
  <c r="M1666" i="10" s="1"/>
  <c r="J1668" i="10"/>
  <c r="M1668" i="10" s="1"/>
  <c r="J1683" i="10"/>
  <c r="M1683" i="10" s="1"/>
  <c r="J1685" i="10"/>
  <c r="M1685" i="10" s="1"/>
  <c r="J1687" i="10"/>
  <c r="M1687" i="10" s="1"/>
  <c r="J1689" i="10"/>
  <c r="M1689" i="10" s="1"/>
  <c r="J1702" i="10"/>
  <c r="M1702" i="10" s="1"/>
  <c r="J1704" i="10"/>
  <c r="M1704" i="10" s="1"/>
  <c r="J1706" i="10"/>
  <c r="M1706" i="10" s="1"/>
  <c r="J1708" i="10"/>
  <c r="M1708" i="10" s="1"/>
  <c r="J1759" i="10"/>
  <c r="M1759" i="10" s="1"/>
  <c r="J1766" i="10"/>
  <c r="M1766" i="10" s="1"/>
  <c r="J1772" i="10"/>
  <c r="M1772" i="10" s="1"/>
  <c r="J1785" i="10"/>
  <c r="M1785" i="10" s="1"/>
  <c r="J1787" i="10"/>
  <c r="M1787" i="10" s="1"/>
  <c r="J1798" i="10"/>
  <c r="M1798" i="10" s="1"/>
  <c r="J1804" i="10"/>
  <c r="M1804" i="10" s="1"/>
  <c r="J1817" i="10"/>
  <c r="M1817" i="10" s="1"/>
  <c r="J1819" i="10"/>
  <c r="M1819" i="10" s="1"/>
  <c r="J1822" i="10"/>
  <c r="M1822" i="10" s="1"/>
  <c r="J1525" i="10"/>
  <c r="M1525" i="10" s="1"/>
  <c r="J1530" i="10"/>
  <c r="M1530" i="10" s="1"/>
  <c r="J1535" i="10"/>
  <c r="M1535" i="10" s="1"/>
  <c r="J1545" i="10"/>
  <c r="M1545" i="10" s="1"/>
  <c r="J1552" i="10"/>
  <c r="M1552" i="10" s="1"/>
  <c r="J1574" i="10"/>
  <c r="M1574" i="10" s="1"/>
  <c r="J1576" i="10"/>
  <c r="M1576" i="10" s="1"/>
  <c r="J1587" i="10"/>
  <c r="M1587" i="10" s="1"/>
  <c r="J1589" i="10"/>
  <c r="M1589" i="10" s="1"/>
  <c r="J1591" i="10"/>
  <c r="M1591" i="10" s="1"/>
  <c r="J1593" i="10"/>
  <c r="M1593" i="10" s="1"/>
  <c r="J1606" i="10"/>
  <c r="M1606" i="10" s="1"/>
  <c r="J1608" i="10"/>
  <c r="M1608" i="10" s="1"/>
  <c r="J1619" i="10"/>
  <c r="M1619" i="10" s="1"/>
  <c r="J1621" i="10"/>
  <c r="M1621" i="10" s="1"/>
  <c r="J1623" i="10"/>
  <c r="M1623" i="10" s="1"/>
  <c r="J1625" i="10"/>
  <c r="M1625" i="10" s="1"/>
  <c r="J1638" i="10"/>
  <c r="M1638" i="10" s="1"/>
  <c r="J1640" i="10"/>
  <c r="M1640" i="10" s="1"/>
  <c r="J1651" i="10"/>
  <c r="M1651" i="10" s="1"/>
  <c r="J1653" i="10"/>
  <c r="M1653" i="10" s="1"/>
  <c r="J1655" i="10"/>
  <c r="M1655" i="10" s="1"/>
  <c r="J1657" i="10"/>
  <c r="M1657" i="10" s="1"/>
  <c r="J1670" i="10"/>
  <c r="M1670" i="10" s="1"/>
  <c r="J1672" i="10"/>
  <c r="M1672" i="10" s="1"/>
  <c r="J1674" i="10"/>
  <c r="M1674" i="10" s="1"/>
  <c r="J1676" i="10"/>
  <c r="M1676" i="10" s="1"/>
  <c r="J1691" i="10"/>
  <c r="M1691" i="10" s="1"/>
  <c r="J1693" i="10"/>
  <c r="M1693" i="10" s="1"/>
  <c r="J1695" i="10"/>
  <c r="M1695" i="10" s="1"/>
  <c r="J1710" i="10"/>
  <c r="M1710" i="10" s="1"/>
  <c r="J1712" i="10"/>
  <c r="M1712" i="10" s="1"/>
  <c r="J1714" i="10"/>
  <c r="M1714" i="10" s="1"/>
  <c r="J1716" i="10"/>
  <c r="M1716" i="10" s="1"/>
  <c r="J1734" i="10"/>
  <c r="M1734" i="10" s="1"/>
  <c r="J1736" i="10"/>
  <c r="M1736" i="10" s="1"/>
  <c r="J1740" i="10"/>
  <c r="M1740" i="10" s="1"/>
  <c r="J1742" i="10"/>
  <c r="M1742" i="10" s="1"/>
  <c r="J1744" i="10"/>
  <c r="M1744" i="10" s="1"/>
  <c r="J1748" i="10"/>
  <c r="M1748" i="10" s="1"/>
  <c r="J1761" i="10"/>
  <c r="M1761" i="10" s="1"/>
  <c r="J1770" i="10"/>
  <c r="M1770" i="10" s="1"/>
  <c r="J1776" i="10"/>
  <c r="M1776" i="10" s="1"/>
  <c r="J1789" i="10"/>
  <c r="M1789" i="10" s="1"/>
  <c r="J1791" i="10"/>
  <c r="M1791" i="10" s="1"/>
  <c r="J1802" i="10"/>
  <c r="M1802" i="10" s="1"/>
  <c r="J1808" i="10"/>
  <c r="M1808" i="10" s="1"/>
  <c r="J1497" i="10"/>
  <c r="M1497" i="10" s="1"/>
  <c r="J1508" i="10"/>
  <c r="M1508" i="10" s="1"/>
  <c r="J1513" i="10"/>
  <c r="M1513" i="10" s="1"/>
  <c r="J1518" i="10"/>
  <c r="M1518" i="10" s="1"/>
  <c r="J1523" i="10"/>
  <c r="M1523" i="10" s="1"/>
  <c r="J1528" i="10"/>
  <c r="M1528" i="10" s="1"/>
  <c r="J1547" i="10"/>
  <c r="M1547" i="10" s="1"/>
  <c r="J1554" i="10"/>
  <c r="M1554" i="10" s="1"/>
  <c r="J1556" i="10"/>
  <c r="M1556" i="10" s="1"/>
  <c r="J1561" i="10"/>
  <c r="M1561" i="10" s="1"/>
  <c r="J1563" i="10"/>
  <c r="M1563" i="10" s="1"/>
  <c r="J1565" i="10"/>
  <c r="M1565" i="10" s="1"/>
  <c r="J1567" i="10"/>
  <c r="M1567" i="10" s="1"/>
  <c r="J1578" i="10"/>
  <c r="M1578" i="10" s="1"/>
  <c r="J1580" i="10"/>
  <c r="M1580" i="10" s="1"/>
  <c r="J1595" i="10"/>
  <c r="M1595" i="10" s="1"/>
  <c r="J1597" i="10"/>
  <c r="M1597" i="10" s="1"/>
  <c r="J1599" i="10"/>
  <c r="M1599" i="10" s="1"/>
  <c r="J1610" i="10"/>
  <c r="M1610" i="10" s="1"/>
  <c r="J1612" i="10"/>
  <c r="M1612" i="10" s="1"/>
  <c r="J1627" i="10"/>
  <c r="M1627" i="10" s="1"/>
  <c r="J1629" i="10"/>
  <c r="M1629" i="10" s="1"/>
  <c r="J1631" i="10"/>
  <c r="M1631" i="10" s="1"/>
  <c r="J1642" i="10"/>
  <c r="M1642" i="10" s="1"/>
  <c r="J1644" i="10"/>
  <c r="M1644" i="10" s="1"/>
  <c r="J1659" i="10"/>
  <c r="M1659" i="10" s="1"/>
  <c r="J1661" i="10"/>
  <c r="M1661" i="10" s="1"/>
  <c r="J1663" i="10"/>
  <c r="M1663" i="10" s="1"/>
  <c r="J1678" i="10"/>
  <c r="M1678" i="10" s="1"/>
  <c r="J1680" i="10"/>
  <c r="M1680" i="10" s="1"/>
  <c r="J1697" i="10"/>
  <c r="M1697" i="10" s="1"/>
  <c r="J1718" i="10"/>
  <c r="M1718" i="10" s="1"/>
  <c r="J1720" i="10"/>
  <c r="M1720" i="10" s="1"/>
  <c r="J1726" i="10"/>
  <c r="M1726" i="10" s="1"/>
  <c r="J1728" i="10"/>
  <c r="M1728" i="10" s="1"/>
  <c r="J1732" i="10"/>
  <c r="M1732" i="10" s="1"/>
  <c r="J1738" i="10"/>
  <c r="M1738" i="10" s="1"/>
  <c r="J1746" i="10"/>
  <c r="M1746" i="10" s="1"/>
  <c r="J1763" i="10"/>
  <c r="M1763" i="10" s="1"/>
  <c r="J1774" i="10"/>
  <c r="M1774" i="10" s="1"/>
  <c r="J1780" i="10"/>
  <c r="M1780" i="10" s="1"/>
  <c r="J1793" i="10"/>
  <c r="M1793" i="10" s="1"/>
  <c r="J1795" i="10"/>
  <c r="M1795" i="10" s="1"/>
  <c r="J1806" i="10"/>
  <c r="M1806" i="10" s="1"/>
  <c r="J1812" i="10"/>
  <c r="M1812" i="10" s="1"/>
  <c r="J1825" i="10"/>
  <c r="M1825" i="10" s="1"/>
  <c r="J1481" i="10"/>
  <c r="M1481" i="10" s="1"/>
  <c r="J1511" i="10"/>
  <c r="M1511" i="10" s="1"/>
  <c r="J1516" i="10"/>
  <c r="M1516" i="10" s="1"/>
  <c r="J1533" i="10"/>
  <c r="M1533" i="10" s="1"/>
  <c r="J1538" i="10"/>
  <c r="M1538" i="10" s="1"/>
  <c r="J1540" i="10"/>
  <c r="M1540" i="10" s="1"/>
  <c r="J1549" i="10"/>
  <c r="M1549" i="10" s="1"/>
  <c r="J1569" i="10"/>
  <c r="M1569" i="10" s="1"/>
  <c r="J1582" i="10"/>
  <c r="M1582" i="10" s="1"/>
  <c r="J1584" i="10"/>
  <c r="M1584" i="10" s="1"/>
  <c r="J1601" i="10"/>
  <c r="M1601" i="10" s="1"/>
  <c r="J1614" i="10"/>
  <c r="M1614" i="10" s="1"/>
  <c r="J1616" i="10"/>
  <c r="M1616" i="10" s="1"/>
  <c r="J1633" i="10"/>
  <c r="M1633" i="10" s="1"/>
  <c r="J1646" i="10"/>
  <c r="M1646" i="10" s="1"/>
  <c r="J1648" i="10"/>
  <c r="M1648" i="10" s="1"/>
  <c r="J1665" i="10"/>
  <c r="M1665" i="10" s="1"/>
  <c r="J1699" i="10"/>
  <c r="M1699" i="10" s="1"/>
  <c r="J1722" i="10"/>
  <c r="M1722" i="10" s="1"/>
  <c r="J1724" i="10"/>
  <c r="M1724" i="10" s="1"/>
  <c r="J1730" i="10"/>
  <c r="M1730" i="10" s="1"/>
  <c r="J1750" i="10"/>
  <c r="M1750" i="10" s="1"/>
  <c r="J1752" i="10"/>
  <c r="M1752" i="10" s="1"/>
  <c r="J1754" i="10"/>
  <c r="M1754" i="10" s="1"/>
  <c r="J1756" i="10"/>
  <c r="M1756" i="10" s="1"/>
  <c r="J1765" i="10"/>
  <c r="M1765" i="10" s="1"/>
  <c r="J1767" i="10"/>
  <c r="M1767" i="10" s="1"/>
  <c r="J1778" i="10"/>
  <c r="M1778" i="10" s="1"/>
  <c r="J1784" i="10"/>
  <c r="M1784" i="10" s="1"/>
  <c r="J1797" i="10"/>
  <c r="M1797" i="10" s="1"/>
  <c r="J1799" i="10"/>
  <c r="M1799" i="10" s="1"/>
  <c r="J1810" i="10"/>
  <c r="M1810" i="10" s="1"/>
  <c r="J1816" i="10"/>
  <c r="M1816" i="10" s="1"/>
  <c r="J1821" i="10"/>
  <c r="M1821" i="10" s="1"/>
  <c r="J1465" i="10"/>
  <c r="M1465" i="10" s="1"/>
  <c r="J1521" i="10"/>
  <c r="M1521" i="10" s="1"/>
  <c r="J1526" i="10"/>
  <c r="M1526" i="10" s="1"/>
  <c r="J1531" i="10"/>
  <c r="M1531" i="10" s="1"/>
  <c r="J1536" i="10"/>
  <c r="M1536" i="10" s="1"/>
  <c r="J1542" i="10"/>
  <c r="M1542" i="10" s="1"/>
  <c r="J1551" i="10"/>
  <c r="M1551" i="10" s="1"/>
  <c r="J1558" i="10"/>
  <c r="M1558" i="10" s="1"/>
  <c r="J1560" i="10"/>
  <c r="M1560" i="10" s="1"/>
  <c r="J1571" i="10"/>
  <c r="M1571" i="10" s="1"/>
  <c r="J1603" i="10"/>
  <c r="M1603" i="10" s="1"/>
  <c r="J1635" i="10"/>
  <c r="M1635" i="10" s="1"/>
  <c r="J1667" i="10"/>
  <c r="M1667" i="10" s="1"/>
  <c r="J1682" i="10"/>
  <c r="M1682" i="10" s="1"/>
  <c r="J1684" i="10"/>
  <c r="M1684" i="10" s="1"/>
  <c r="J1686" i="10"/>
  <c r="M1686" i="10" s="1"/>
  <c r="J1688" i="10"/>
  <c r="M1688" i="10" s="1"/>
  <c r="J1701" i="10"/>
  <c r="M1701" i="10" s="1"/>
  <c r="J1703" i="10"/>
  <c r="M1703" i="10" s="1"/>
  <c r="J1705" i="10"/>
  <c r="M1705" i="10" s="1"/>
  <c r="J1707" i="10"/>
  <c r="M1707" i="10" s="1"/>
  <c r="J1709" i="10"/>
  <c r="M1709" i="10" s="1"/>
  <c r="J1741" i="10"/>
  <c r="M1741" i="10" s="1"/>
  <c r="J1758" i="10"/>
  <c r="M1758" i="10" s="1"/>
  <c r="J1760" i="10"/>
  <c r="M1760" i="10" s="1"/>
  <c r="J1769" i="10"/>
  <c r="M1769" i="10" s="1"/>
  <c r="J1771" i="10"/>
  <c r="M1771" i="10" s="1"/>
  <c r="J1782" i="10"/>
  <c r="M1782" i="10" s="1"/>
  <c r="J1788" i="10"/>
  <c r="M1788" i="10" s="1"/>
  <c r="J1801" i="10"/>
  <c r="M1801" i="10" s="1"/>
  <c r="J1803" i="10"/>
  <c r="M1803" i="10" s="1"/>
  <c r="J1814" i="10"/>
  <c r="M1814" i="10" s="1"/>
  <c r="J1824" i="10"/>
  <c r="M1824" i="10" s="1"/>
  <c r="J1827" i="10"/>
  <c r="M1827" i="10" s="1"/>
  <c r="J1503" i="10"/>
  <c r="M1503" i="10" s="1"/>
  <c r="J1509" i="10"/>
  <c r="M1509" i="10" s="1"/>
  <c r="J1514" i="10"/>
  <c r="M1514" i="10" s="1"/>
  <c r="J1519" i="10"/>
  <c r="M1519" i="10" s="1"/>
  <c r="J1524" i="10"/>
  <c r="M1524" i="10" s="1"/>
  <c r="J1544" i="10"/>
  <c r="M1544" i="10" s="1"/>
  <c r="J1553" i="10"/>
  <c r="M1553" i="10" s="1"/>
  <c r="J1573" i="10"/>
  <c r="M1573" i="10" s="1"/>
  <c r="J1575" i="10"/>
  <c r="M1575" i="10" s="1"/>
  <c r="J1577" i="10"/>
  <c r="M1577" i="10" s="1"/>
  <c r="J1586" i="10"/>
  <c r="M1586" i="10" s="1"/>
  <c r="J1588" i="10"/>
  <c r="M1588" i="10" s="1"/>
  <c r="J1590" i="10"/>
  <c r="M1590" i="10" s="1"/>
  <c r="J1592" i="10"/>
  <c r="M1592" i="10" s="1"/>
  <c r="J1605" i="10"/>
  <c r="M1605" i="10" s="1"/>
  <c r="J1607" i="10"/>
  <c r="M1607" i="10" s="1"/>
  <c r="J1609" i="10"/>
  <c r="M1609" i="10" s="1"/>
  <c r="J1618" i="10"/>
  <c r="M1618" i="10" s="1"/>
  <c r="J1620" i="10"/>
  <c r="M1620" i="10" s="1"/>
  <c r="J1622" i="10"/>
  <c r="M1622" i="10" s="1"/>
  <c r="J1624" i="10"/>
  <c r="M1624" i="10" s="1"/>
  <c r="J1637" i="10"/>
  <c r="M1637" i="10" s="1"/>
  <c r="J1639" i="10"/>
  <c r="M1639" i="10" s="1"/>
  <c r="J1641" i="10"/>
  <c r="M1641" i="10" s="1"/>
  <c r="J1650" i="10"/>
  <c r="M1650" i="10" s="1"/>
  <c r="J1652" i="10"/>
  <c r="M1652" i="10" s="1"/>
  <c r="J1654" i="10"/>
  <c r="M1654" i="10" s="1"/>
  <c r="J1656" i="10"/>
  <c r="M1656" i="10" s="1"/>
  <c r="J1669" i="10"/>
  <c r="M1669" i="10" s="1"/>
  <c r="J1671" i="10"/>
  <c r="M1671" i="10" s="1"/>
  <c r="J1673" i="10"/>
  <c r="M1673" i="10" s="1"/>
  <c r="J1675" i="10"/>
  <c r="M1675" i="10" s="1"/>
  <c r="J1690" i="10"/>
  <c r="M1690" i="10" s="1"/>
  <c r="J1692" i="10"/>
  <c r="M1692" i="10" s="1"/>
  <c r="J1694" i="10"/>
  <c r="M1694" i="10" s="1"/>
  <c r="J1696" i="10"/>
  <c r="M1696" i="10" s="1"/>
  <c r="J1711" i="10"/>
  <c r="M1711" i="10" s="1"/>
  <c r="J1713" i="10"/>
  <c r="M1713" i="10" s="1"/>
  <c r="J1715" i="10"/>
  <c r="M1715" i="10" s="1"/>
  <c r="J1733" i="10"/>
  <c r="M1733" i="10" s="1"/>
  <c r="J1735" i="10"/>
  <c r="M1735" i="10" s="1"/>
  <c r="J1737" i="10"/>
  <c r="M1737" i="10" s="1"/>
  <c r="J1743" i="10"/>
  <c r="M1743" i="10" s="1"/>
  <c r="J1773" i="10"/>
  <c r="M1773" i="10" s="1"/>
  <c r="J1775" i="10"/>
  <c r="M1775" i="10" s="1"/>
  <c r="J1786" i="10"/>
  <c r="M1786" i="10" s="1"/>
  <c r="J1792" i="10"/>
  <c r="M1792" i="10" s="1"/>
  <c r="J1805" i="10"/>
  <c r="M1805" i="10" s="1"/>
  <c r="J1807" i="10"/>
  <c r="M1807" i="10" s="1"/>
  <c r="J1818" i="10"/>
  <c r="M1818" i="10" s="1"/>
  <c r="J1820" i="10"/>
  <c r="M1820" i="10" s="1"/>
  <c r="J1823" i="10"/>
  <c r="M1823" i="10" s="1"/>
  <c r="J1512" i="10"/>
  <c r="M1512" i="10" s="1"/>
  <c r="J1529" i="10"/>
  <c r="M1529" i="10" s="1"/>
  <c r="J1534" i="10"/>
  <c r="M1534" i="10" s="1"/>
  <c r="J1539" i="10"/>
  <c r="M1539" i="10" s="1"/>
  <c r="J1546" i="10"/>
  <c r="M1546" i="10" s="1"/>
  <c r="J1555" i="10"/>
  <c r="M1555" i="10" s="1"/>
  <c r="J1562" i="10"/>
  <c r="M1562" i="10" s="1"/>
  <c r="J1564" i="10"/>
  <c r="M1564" i="10" s="1"/>
  <c r="J1566" i="10"/>
  <c r="M1566" i="10" s="1"/>
  <c r="J1568" i="10"/>
  <c r="M1568" i="10" s="1"/>
  <c r="J1579" i="10"/>
  <c r="M1579" i="10" s="1"/>
  <c r="J1594" i="10"/>
  <c r="M1594" i="10" s="1"/>
  <c r="J1596" i="10"/>
  <c r="M1596" i="10" s="1"/>
  <c r="J1598" i="10"/>
  <c r="M1598" i="10" s="1"/>
  <c r="J1600" i="10"/>
  <c r="M1600" i="10" s="1"/>
  <c r="J1611" i="10"/>
  <c r="M1611" i="10" s="1"/>
  <c r="J1626" i="10"/>
  <c r="M1626" i="10" s="1"/>
  <c r="J1628" i="10"/>
  <c r="M1628" i="10" s="1"/>
  <c r="J1630" i="10"/>
  <c r="M1630" i="10" s="1"/>
  <c r="J1632" i="10"/>
  <c r="M1632" i="10" s="1"/>
  <c r="J1643" i="10"/>
  <c r="M1643" i="10" s="1"/>
  <c r="J1658" i="10"/>
  <c r="M1658" i="10" s="1"/>
  <c r="J1660" i="10"/>
  <c r="M1660" i="10" s="1"/>
  <c r="J1662" i="10"/>
  <c r="M1662" i="10" s="1"/>
  <c r="J1664" i="10"/>
  <c r="M1664" i="10" s="1"/>
  <c r="J1677" i="10"/>
  <c r="M1677" i="10" s="1"/>
  <c r="J1679" i="10"/>
  <c r="M1679" i="10" s="1"/>
  <c r="J1717" i="10"/>
  <c r="M1717" i="10" s="1"/>
  <c r="J1719" i="10"/>
  <c r="M1719" i="10" s="1"/>
  <c r="J1725" i="10"/>
  <c r="M1725" i="10" s="1"/>
  <c r="J1727" i="10"/>
  <c r="M1727" i="10" s="1"/>
  <c r="J1739" i="10"/>
  <c r="M1739" i="10" s="1"/>
  <c r="J1745" i="10"/>
  <c r="M1745" i="10" s="1"/>
  <c r="J1747" i="10"/>
  <c r="M1747" i="10" s="1"/>
  <c r="J1749" i="10"/>
  <c r="M1749" i="10" s="1"/>
  <c r="J1764" i="10"/>
  <c r="M1764" i="10" s="1"/>
  <c r="J1777" i="10"/>
  <c r="M1777" i="10" s="1"/>
  <c r="J1779" i="10"/>
  <c r="M1779" i="10" s="1"/>
  <c r="J1790" i="10"/>
  <c r="M1790" i="10" s="1"/>
  <c r="J1796" i="10"/>
  <c r="M1796" i="10" s="1"/>
  <c r="J1809" i="10"/>
  <c r="M1809" i="10" s="1"/>
  <c r="J1811" i="10"/>
  <c r="M1811" i="10" s="1"/>
  <c r="J1490" i="10"/>
  <c r="M1490" i="10" s="1"/>
  <c r="J1505" i="10"/>
  <c r="M1505" i="10" s="1"/>
  <c r="J1517" i="10"/>
  <c r="M1517" i="10" s="1"/>
  <c r="J1522" i="10"/>
  <c r="M1522" i="10" s="1"/>
  <c r="J1527" i="10"/>
  <c r="M1527" i="10" s="1"/>
  <c r="J1532" i="10"/>
  <c r="M1532" i="10" s="1"/>
  <c r="J1537" i="10"/>
  <c r="M1537" i="10" s="1"/>
  <c r="J1541" i="10"/>
  <c r="M1541" i="10" s="1"/>
  <c r="J1548" i="10"/>
  <c r="M1548" i="10" s="1"/>
  <c r="J1581" i="10"/>
  <c r="M1581" i="10" s="1"/>
  <c r="J1583" i="10"/>
  <c r="M1583" i="10" s="1"/>
  <c r="J1613" i="10"/>
  <c r="M1613" i="10" s="1"/>
  <c r="J1615" i="10"/>
  <c r="M1615" i="10" s="1"/>
  <c r="J1645" i="10"/>
  <c r="M1645" i="10" s="1"/>
  <c r="J1647" i="10"/>
  <c r="M1647" i="10" s="1"/>
  <c r="J1681" i="10"/>
  <c r="M1681" i="10" s="1"/>
  <c r="J1698" i="10"/>
  <c r="M1698" i="10" s="1"/>
  <c r="J1700" i="10"/>
  <c r="M1700" i="10" s="1"/>
  <c r="J1721" i="10"/>
  <c r="M1721" i="10" s="1"/>
  <c r="J1723" i="10"/>
  <c r="M1723" i="10" s="1"/>
  <c r="J1729" i="10"/>
  <c r="M1729" i="10" s="1"/>
  <c r="J1731" i="10"/>
  <c r="M1731" i="10" s="1"/>
  <c r="J1751" i="10"/>
  <c r="M1751" i="10" s="1"/>
  <c r="J1753" i="10"/>
  <c r="M1753" i="10" s="1"/>
  <c r="J1755" i="10"/>
  <c r="M1755" i="10" s="1"/>
  <c r="J1757" i="10"/>
  <c r="M1757" i="10" s="1"/>
  <c r="J1762" i="10"/>
  <c r="M1762" i="10" s="1"/>
  <c r="J1768" i="10"/>
  <c r="M1768" i="10" s="1"/>
  <c r="J1781" i="10"/>
  <c r="M1781" i="10" s="1"/>
  <c r="J1783" i="10"/>
  <c r="M1783" i="10" s="1"/>
  <c r="J1794" i="10"/>
  <c r="M1794" i="10" s="1"/>
  <c r="J1800" i="10"/>
  <c r="M1800" i="10" s="1"/>
  <c r="J1813" i="10"/>
  <c r="M1813" i="10" s="1"/>
  <c r="J1815" i="10"/>
  <c r="M1815" i="10" s="1"/>
  <c r="J1826" i="10"/>
  <c r="M1826" i="10" s="1"/>
  <c r="J1838" i="10"/>
  <c r="M1838" i="10" s="1"/>
  <c r="J1850" i="10"/>
  <c r="M1850" i="10" s="1"/>
  <c r="J1852" i="10"/>
  <c r="M1852" i="10" s="1"/>
  <c r="J1863" i="10"/>
  <c r="M1863" i="10" s="1"/>
  <c r="J1869" i="10"/>
  <c r="M1869" i="10" s="1"/>
  <c r="J1873" i="10"/>
  <c r="M1873" i="10" s="1"/>
  <c r="J1877" i="10"/>
  <c r="M1877" i="10" s="1"/>
  <c r="J1881" i="10"/>
  <c r="M1881" i="10" s="1"/>
  <c r="J1885" i="10"/>
  <c r="M1885" i="10" s="1"/>
  <c r="J1889" i="10"/>
  <c r="M1889" i="10" s="1"/>
  <c r="J1893" i="10"/>
  <c r="M1893" i="10" s="1"/>
  <c r="J1897" i="10"/>
  <c r="M1897" i="10" s="1"/>
  <c r="J1901" i="10"/>
  <c r="M1901" i="10" s="1"/>
  <c r="J1905" i="10"/>
  <c r="M1905" i="10" s="1"/>
  <c r="J1909" i="10"/>
  <c r="M1909" i="10" s="1"/>
  <c r="J1913" i="10"/>
  <c r="M1913" i="10" s="1"/>
  <c r="J1917" i="10"/>
  <c r="M1917" i="10" s="1"/>
  <c r="J1921" i="10"/>
  <c r="M1921" i="10" s="1"/>
  <c r="J1925" i="10"/>
  <c r="M1925" i="10" s="1"/>
  <c r="J1929" i="10"/>
  <c r="M1929" i="10" s="1"/>
  <c r="J1933" i="10"/>
  <c r="M1933" i="10" s="1"/>
  <c r="J1937" i="10"/>
  <c r="M1937" i="10" s="1"/>
  <c r="J1941" i="10"/>
  <c r="M1941" i="10" s="1"/>
  <c r="J1945" i="10"/>
  <c r="M1945" i="10" s="1"/>
  <c r="J1949" i="10"/>
  <c r="M1949" i="10" s="1"/>
  <c r="J1953" i="10"/>
  <c r="M1953" i="10" s="1"/>
  <c r="J1957" i="10"/>
  <c r="M1957" i="10" s="1"/>
  <c r="J1961" i="10"/>
  <c r="M1961" i="10" s="1"/>
  <c r="J1965" i="10"/>
  <c r="M1965" i="10" s="1"/>
  <c r="J1969" i="10"/>
  <c r="M1969" i="10" s="1"/>
  <c r="J1973" i="10"/>
  <c r="M1973" i="10" s="1"/>
  <c r="J1977" i="10"/>
  <c r="M1977" i="10" s="1"/>
  <c r="J1981" i="10"/>
  <c r="M1981" i="10" s="1"/>
  <c r="J1985" i="10"/>
  <c r="M1985" i="10" s="1"/>
  <c r="J1989" i="10"/>
  <c r="M1989" i="10" s="1"/>
  <c r="J1993" i="10"/>
  <c r="M1993" i="10" s="1"/>
  <c r="J1997" i="10"/>
  <c r="M1997" i="10" s="1"/>
  <c r="J2001" i="10"/>
  <c r="M2001" i="10" s="1"/>
  <c r="J2005" i="10"/>
  <c r="M2005" i="10" s="1"/>
  <c r="J1834" i="10"/>
  <c r="M1834" i="10" s="1"/>
  <c r="J1846" i="10"/>
  <c r="M1846" i="10" s="1"/>
  <c r="J1848" i="10"/>
  <c r="M1848" i="10" s="1"/>
  <c r="J1859" i="10"/>
  <c r="M1859" i="10" s="1"/>
  <c r="J1865" i="10"/>
  <c r="M1865" i="10" s="1"/>
  <c r="J1830" i="10"/>
  <c r="M1830" i="10" s="1"/>
  <c r="J1841" i="10"/>
  <c r="M1841" i="10" s="1"/>
  <c r="J1844" i="10"/>
  <c r="M1844" i="10" s="1"/>
  <c r="J1855" i="10"/>
  <c r="M1855" i="10" s="1"/>
  <c r="J1861" i="10"/>
  <c r="M1861" i="10" s="1"/>
  <c r="J1837" i="10"/>
  <c r="M1837" i="10" s="1"/>
  <c r="J1851" i="10"/>
  <c r="M1851" i="10" s="1"/>
  <c r="J1857" i="10"/>
  <c r="M1857" i="10" s="1"/>
  <c r="J1870" i="10"/>
  <c r="M1870" i="10" s="1"/>
  <c r="J1874" i="10"/>
  <c r="M1874" i="10" s="1"/>
  <c r="J1878" i="10"/>
  <c r="M1878" i="10" s="1"/>
  <c r="J1882" i="10"/>
  <c r="M1882" i="10" s="1"/>
  <c r="J1886" i="10"/>
  <c r="M1886" i="10" s="1"/>
  <c r="J1890" i="10"/>
  <c r="M1890" i="10" s="1"/>
  <c r="J1894" i="10"/>
  <c r="M1894" i="10" s="1"/>
  <c r="J1898" i="10"/>
  <c r="M1898" i="10" s="1"/>
  <c r="J1902" i="10"/>
  <c r="M1902" i="10" s="1"/>
  <c r="J1906" i="10"/>
  <c r="M1906" i="10" s="1"/>
  <c r="J1910" i="10"/>
  <c r="M1910" i="10" s="1"/>
  <c r="J1914" i="10"/>
  <c r="M1914" i="10" s="1"/>
  <c r="J1918" i="10"/>
  <c r="M1918" i="10" s="1"/>
  <c r="J1922" i="10"/>
  <c r="M1922" i="10" s="1"/>
  <c r="J1926" i="10"/>
  <c r="M1926" i="10" s="1"/>
  <c r="J1930" i="10"/>
  <c r="M1930" i="10" s="1"/>
  <c r="J1934" i="10"/>
  <c r="M1934" i="10" s="1"/>
  <c r="J1938" i="10"/>
  <c r="M1938" i="10" s="1"/>
  <c r="J1942" i="10"/>
  <c r="M1942" i="10" s="1"/>
  <c r="J1946" i="10"/>
  <c r="M1946" i="10" s="1"/>
  <c r="J1950" i="10"/>
  <c r="M1950" i="10" s="1"/>
  <c r="J1954" i="10"/>
  <c r="M1954" i="10" s="1"/>
  <c r="J1958" i="10"/>
  <c r="M1958" i="10" s="1"/>
  <c r="J1962" i="10"/>
  <c r="M1962" i="10" s="1"/>
  <c r="J1966" i="10"/>
  <c r="M1966" i="10" s="1"/>
  <c r="J1970" i="10"/>
  <c r="M1970" i="10" s="1"/>
  <c r="J1974" i="10"/>
  <c r="M1974" i="10" s="1"/>
  <c r="J1978" i="10"/>
  <c r="M1978" i="10" s="1"/>
  <c r="J1982" i="10"/>
  <c r="M1982" i="10" s="1"/>
  <c r="J1986" i="10"/>
  <c r="M1986" i="10" s="1"/>
  <c r="J1990" i="10"/>
  <c r="M1990" i="10" s="1"/>
  <c r="J1994" i="10"/>
  <c r="M1994" i="10" s="1"/>
  <c r="J1998" i="10"/>
  <c r="M1998" i="10" s="1"/>
  <c r="J2002" i="10"/>
  <c r="M2002" i="10" s="1"/>
  <c r="J1833" i="10"/>
  <c r="M1833" i="10" s="1"/>
  <c r="J1840" i="10"/>
  <c r="M1840" i="10" s="1"/>
  <c r="J1843" i="10"/>
  <c r="M1843" i="10" s="1"/>
  <c r="J1847" i="10"/>
  <c r="M1847" i="10" s="1"/>
  <c r="J1853" i="10"/>
  <c r="M1853" i="10" s="1"/>
  <c r="J1866" i="10"/>
  <c r="M1866" i="10" s="1"/>
  <c r="J1868" i="10"/>
  <c r="M1868" i="10" s="1"/>
  <c r="J1872" i="10"/>
  <c r="M1872" i="10" s="1"/>
  <c r="J1876" i="10"/>
  <c r="M1876" i="10" s="1"/>
  <c r="J1880" i="10"/>
  <c r="M1880" i="10" s="1"/>
  <c r="J1884" i="10"/>
  <c r="M1884" i="10" s="1"/>
  <c r="J1888" i="10"/>
  <c r="M1888" i="10" s="1"/>
  <c r="J1892" i="10"/>
  <c r="M1892" i="10" s="1"/>
  <c r="J1896" i="10"/>
  <c r="M1896" i="10" s="1"/>
  <c r="J1900" i="10"/>
  <c r="M1900" i="10" s="1"/>
  <c r="J1904" i="10"/>
  <c r="M1904" i="10" s="1"/>
  <c r="J1908" i="10"/>
  <c r="M1908" i="10" s="1"/>
  <c r="J1912" i="10"/>
  <c r="M1912" i="10" s="1"/>
  <c r="J1916" i="10"/>
  <c r="M1916" i="10" s="1"/>
  <c r="J1920" i="10"/>
  <c r="M1920" i="10" s="1"/>
  <c r="J1924" i="10"/>
  <c r="M1924" i="10" s="1"/>
  <c r="J1928" i="10"/>
  <c r="M1928" i="10" s="1"/>
  <c r="J1932" i="10"/>
  <c r="M1932" i="10" s="1"/>
  <c r="J1936" i="10"/>
  <c r="M1936" i="10" s="1"/>
  <c r="J1940" i="10"/>
  <c r="M1940" i="10" s="1"/>
  <c r="J1944" i="10"/>
  <c r="M1944" i="10" s="1"/>
  <c r="J1948" i="10"/>
  <c r="M1948" i="10" s="1"/>
  <c r="J1952" i="10"/>
  <c r="M1952" i="10" s="1"/>
  <c r="J1956" i="10"/>
  <c r="M1956" i="10" s="1"/>
  <c r="J1960" i="10"/>
  <c r="M1960" i="10" s="1"/>
  <c r="J1964" i="10"/>
  <c r="M1964" i="10" s="1"/>
  <c r="J1968" i="10"/>
  <c r="M1968" i="10" s="1"/>
  <c r="J1972" i="10"/>
  <c r="M1972" i="10" s="1"/>
  <c r="J1976" i="10"/>
  <c r="M1976" i="10" s="1"/>
  <c r="J1980" i="10"/>
  <c r="M1980" i="10" s="1"/>
  <c r="J1984" i="10"/>
  <c r="M1984" i="10" s="1"/>
  <c r="J1988" i="10"/>
  <c r="M1988" i="10" s="1"/>
  <c r="J1992" i="10"/>
  <c r="M1992" i="10" s="1"/>
  <c r="J1996" i="10"/>
  <c r="M1996" i="10" s="1"/>
  <c r="J2000" i="10"/>
  <c r="M2000" i="10" s="1"/>
  <c r="J2004" i="10"/>
  <c r="M2004" i="10" s="1"/>
  <c r="J1829" i="10"/>
  <c r="M1829" i="10" s="1"/>
  <c r="J1836" i="10"/>
  <c r="M1836" i="10" s="1"/>
  <c r="J1839" i="10"/>
  <c r="M1839" i="10" s="1"/>
  <c r="J1849" i="10"/>
  <c r="M1849" i="10" s="1"/>
  <c r="J1862" i="10"/>
  <c r="M1862" i="10" s="1"/>
  <c r="J1864" i="10"/>
  <c r="M1864" i="10" s="1"/>
  <c r="J1832" i="10"/>
  <c r="M1832" i="10" s="1"/>
  <c r="J1835" i="10"/>
  <c r="M1835" i="10" s="1"/>
  <c r="J1845" i="10"/>
  <c r="M1845" i="10" s="1"/>
  <c r="J1858" i="10"/>
  <c r="M1858" i="10" s="1"/>
  <c r="J1860" i="10"/>
  <c r="M1860" i="10" s="1"/>
  <c r="J1828" i="10"/>
  <c r="M1828" i="10" s="1"/>
  <c r="J1831" i="10"/>
  <c r="M1831" i="10" s="1"/>
  <c r="J1842" i="10"/>
  <c r="M1842" i="10" s="1"/>
  <c r="J1854" i="10"/>
  <c r="M1854" i="10" s="1"/>
  <c r="J1856" i="10"/>
  <c r="M1856" i="10" s="1"/>
  <c r="J1867" i="10"/>
  <c r="M1867" i="10" s="1"/>
  <c r="J1871" i="10"/>
  <c r="M1871" i="10" s="1"/>
  <c r="J1875" i="10"/>
  <c r="M1875" i="10" s="1"/>
  <c r="J1879" i="10"/>
  <c r="M1879" i="10" s="1"/>
  <c r="J1883" i="10"/>
  <c r="M1883" i="10" s="1"/>
  <c r="J1887" i="10"/>
  <c r="M1887" i="10" s="1"/>
  <c r="J1891" i="10"/>
  <c r="M1891" i="10" s="1"/>
  <c r="J1895" i="10"/>
  <c r="M1895" i="10" s="1"/>
  <c r="J1899" i="10"/>
  <c r="M1899" i="10" s="1"/>
  <c r="J1903" i="10"/>
  <c r="M1903" i="10" s="1"/>
  <c r="J1907" i="10"/>
  <c r="M1907" i="10" s="1"/>
  <c r="J1911" i="10"/>
  <c r="M1911" i="10" s="1"/>
  <c r="J1915" i="10"/>
  <c r="M1915" i="10" s="1"/>
  <c r="J1919" i="10"/>
  <c r="M1919" i="10" s="1"/>
  <c r="J1923" i="10"/>
  <c r="M1923" i="10" s="1"/>
  <c r="J1927" i="10"/>
  <c r="M1927" i="10" s="1"/>
  <c r="J1931" i="10"/>
  <c r="M1931" i="10" s="1"/>
  <c r="J1935" i="10"/>
  <c r="M1935" i="10" s="1"/>
  <c r="J1939" i="10"/>
  <c r="M1939" i="10" s="1"/>
  <c r="J1943" i="10"/>
  <c r="M1943" i="10" s="1"/>
  <c r="J1947" i="10"/>
  <c r="M1947" i="10" s="1"/>
  <c r="J1951" i="10"/>
  <c r="M1951" i="10" s="1"/>
  <c r="J1955" i="10"/>
  <c r="M1955" i="10" s="1"/>
  <c r="J1959" i="10"/>
  <c r="M1959" i="10" s="1"/>
  <c r="J1963" i="10"/>
  <c r="M1963" i="10" s="1"/>
  <c r="J1967" i="10"/>
  <c r="M1967" i="10" s="1"/>
  <c r="J1971" i="10"/>
  <c r="M1971" i="10" s="1"/>
  <c r="J1975" i="10"/>
  <c r="M1975" i="10" s="1"/>
  <c r="J1979" i="10"/>
  <c r="M1979" i="10" s="1"/>
  <c r="J1983" i="10"/>
  <c r="M1983" i="10" s="1"/>
  <c r="J1987" i="10"/>
  <c r="M1987" i="10" s="1"/>
  <c r="J1991" i="10"/>
  <c r="M1991" i="10" s="1"/>
  <c r="J1995" i="10"/>
  <c r="M1995" i="10" s="1"/>
  <c r="J1999" i="10"/>
  <c r="M1999" i="10" s="1"/>
  <c r="J2003" i="10"/>
  <c r="M2003" i="10" s="1"/>
  <c r="J5" i="10"/>
  <c r="M5" i="10" s="1"/>
  <c r="P2002" i="10"/>
  <c r="Q2002" i="10" s="1"/>
  <c r="R2002" i="10" s="1"/>
  <c r="P1981" i="10"/>
  <c r="Q1981" i="10" s="1"/>
  <c r="R1981" i="10" s="1"/>
  <c r="P1941" i="10"/>
  <c r="Q1941" i="10" s="1"/>
  <c r="R1941" i="10" s="1"/>
  <c r="P1909" i="10"/>
  <c r="Q1909" i="10" s="1"/>
  <c r="R1909" i="10" s="1"/>
  <c r="P1877" i="10"/>
  <c r="Q1877" i="10" s="1"/>
  <c r="R1877" i="10" s="1"/>
  <c r="P2003" i="10"/>
  <c r="Q2003" i="10" s="1"/>
  <c r="R2003" i="10" s="1"/>
  <c r="P1971" i="10"/>
  <c r="Q1971" i="10" s="1"/>
  <c r="R1971" i="10" s="1"/>
  <c r="P1939" i="10"/>
  <c r="Q1939" i="10" s="1"/>
  <c r="R1939" i="10" s="1"/>
  <c r="P1907" i="10"/>
  <c r="Q1907" i="10" s="1"/>
  <c r="R1907" i="10" s="1"/>
  <c r="P1875" i="10"/>
  <c r="Q1875" i="10" s="1"/>
  <c r="R1875" i="10" s="1"/>
  <c r="P1845" i="10"/>
  <c r="Q1845" i="10" s="1"/>
  <c r="R1845" i="10" s="1"/>
  <c r="P1849" i="10"/>
  <c r="Q1849" i="10" s="1"/>
  <c r="R1849" i="10" s="1"/>
  <c r="P1962" i="10"/>
  <c r="Q1962" i="10" s="1"/>
  <c r="R1962" i="10" s="1"/>
  <c r="P1930" i="10"/>
  <c r="Q1930" i="10" s="1"/>
  <c r="R1930" i="10" s="1"/>
  <c r="P1898" i="10"/>
  <c r="Q1898" i="10" s="1"/>
  <c r="R1898" i="10" s="1"/>
  <c r="P1864" i="10"/>
  <c r="Q1864" i="10" s="1"/>
  <c r="R1864" i="10" s="1"/>
  <c r="P2004" i="10"/>
  <c r="Q2004" i="10" s="1"/>
  <c r="R2004" i="10" s="1"/>
  <c r="P1972" i="10"/>
  <c r="Q1972" i="10" s="1"/>
  <c r="R1972" i="10" s="1"/>
  <c r="P1940" i="10"/>
  <c r="Q1940" i="10" s="1"/>
  <c r="R1940" i="10" s="1"/>
  <c r="P1908" i="10"/>
  <c r="Q1908" i="10" s="1"/>
  <c r="R1908" i="10" s="1"/>
  <c r="P1876" i="10"/>
  <c r="Q1876" i="10" s="1"/>
  <c r="R1876" i="10" s="1"/>
  <c r="P2001" i="10"/>
  <c r="Q2001" i="10" s="1"/>
  <c r="R2001" i="10" s="1"/>
  <c r="P1828" i="10"/>
  <c r="Q1828" i="10" s="1"/>
  <c r="R1828" i="10" s="1"/>
  <c r="P1774" i="10"/>
  <c r="Q1774" i="10" s="1"/>
  <c r="R1774" i="10" s="1"/>
  <c r="P1697" i="10"/>
  <c r="Q1697" i="10" s="1"/>
  <c r="R1697" i="10" s="1"/>
  <c r="P1657" i="10"/>
  <c r="Q1657" i="10" s="1"/>
  <c r="R1657" i="10" s="1"/>
  <c r="P1621" i="10"/>
  <c r="Q1621" i="10" s="1"/>
  <c r="R1621" i="10" s="1"/>
  <c r="P1576" i="10"/>
  <c r="Q1576" i="10" s="1"/>
  <c r="R1576" i="10" s="1"/>
  <c r="P1510" i="10"/>
  <c r="Q1510" i="10" s="1"/>
  <c r="R1510" i="10" s="1"/>
  <c r="P1761" i="10"/>
  <c r="Q1761" i="10" s="1"/>
  <c r="R1761" i="10" s="1"/>
  <c r="P1685" i="10"/>
  <c r="Q1685" i="10" s="1"/>
  <c r="R1685" i="10" s="1"/>
  <c r="P1572" i="10"/>
  <c r="Q1572" i="10" s="1"/>
  <c r="R1572" i="10" s="1"/>
  <c r="P1522" i="10"/>
  <c r="Q1522" i="10" s="1"/>
  <c r="R1522" i="10" s="1"/>
  <c r="P1779" i="10"/>
  <c r="Q1779" i="10" s="1"/>
  <c r="R1779" i="10" s="1"/>
  <c r="P1725" i="10"/>
  <c r="Q1725" i="10" s="1"/>
  <c r="R1725" i="10" s="1"/>
  <c r="P1585" i="10"/>
  <c r="Q1585" i="10" s="1"/>
  <c r="R1585" i="10" s="1"/>
  <c r="P1512" i="10"/>
  <c r="Q1512" i="10" s="1"/>
  <c r="R1512" i="10" s="1"/>
  <c r="P1775" i="10"/>
  <c r="Q1775" i="10" s="1"/>
  <c r="R1775" i="10" s="1"/>
  <c r="P1721" i="10"/>
  <c r="Q1721" i="10" s="1"/>
  <c r="R1721" i="10" s="1"/>
  <c r="P1645" i="10"/>
  <c r="Q1645" i="10" s="1"/>
  <c r="R1645" i="10" s="1"/>
  <c r="P1600" i="10"/>
  <c r="Q1600" i="10" s="1"/>
  <c r="R1600" i="10" s="1"/>
  <c r="P1564" i="10"/>
  <c r="Q1564" i="10" s="1"/>
  <c r="R1564" i="10" s="1"/>
  <c r="P1502" i="10"/>
  <c r="Q1502" i="10" s="1"/>
  <c r="R1502" i="10" s="1"/>
  <c r="P1745" i="10"/>
  <c r="Q1745" i="10" s="1"/>
  <c r="R1745" i="10" s="1"/>
  <c r="P1711" i="10"/>
  <c r="Q1711" i="10" s="1"/>
  <c r="R1711" i="10" s="1"/>
  <c r="P1671" i="10"/>
  <c r="Q1671" i="10" s="1"/>
  <c r="R1671" i="10" s="1"/>
  <c r="P1622" i="10"/>
  <c r="Q1622" i="10" s="1"/>
  <c r="R1622" i="10" s="1"/>
  <c r="P1586" i="10"/>
  <c r="Q1586" i="10" s="1"/>
  <c r="R1586" i="10" s="1"/>
  <c r="P1509" i="10"/>
  <c r="Q1509" i="10" s="1"/>
  <c r="R1509" i="10" s="1"/>
  <c r="P1786" i="10"/>
  <c r="Q1786" i="10" s="1"/>
  <c r="R1786" i="10" s="1"/>
  <c r="P1709" i="10"/>
  <c r="Q1709" i="10" s="1"/>
  <c r="R1709" i="10" s="1"/>
  <c r="P1669" i="10"/>
  <c r="Q1669" i="10" s="1"/>
  <c r="R1669" i="10" s="1"/>
  <c r="P1560" i="10"/>
  <c r="Q1560" i="10" s="1"/>
  <c r="R1560" i="10" s="1"/>
  <c r="P1827" i="10"/>
  <c r="Q1827" i="10" s="1"/>
  <c r="R1827" i="10" s="1"/>
  <c r="P1763" i="10"/>
  <c r="Q1763" i="10" s="1"/>
  <c r="R1763" i="10" s="1"/>
  <c r="P1699" i="10"/>
  <c r="Q1699" i="10" s="1"/>
  <c r="R1699" i="10" s="1"/>
  <c r="P1542" i="10"/>
  <c r="Q1542" i="10" s="1"/>
  <c r="R1542" i="10" s="1"/>
  <c r="P1821" i="10"/>
  <c r="Q1821" i="10" s="1"/>
  <c r="R1821" i="10" s="1"/>
  <c r="P1748" i="10"/>
  <c r="Q1748" i="10" s="1"/>
  <c r="R1748" i="10" s="1"/>
  <c r="P1680" i="10"/>
  <c r="Q1680" i="10" s="1"/>
  <c r="R1680" i="10" s="1"/>
  <c r="P1633" i="10"/>
  <c r="Q1633" i="10" s="1"/>
  <c r="R1633" i="10" s="1"/>
  <c r="P1597" i="10"/>
  <c r="Q1597" i="10" s="1"/>
  <c r="R1597" i="10" s="1"/>
  <c r="P1556" i="10"/>
  <c r="Q1556" i="10" s="1"/>
  <c r="R1556" i="10" s="1"/>
  <c r="P1490" i="10"/>
  <c r="Q1490" i="10" s="1"/>
  <c r="R1490" i="10" s="1"/>
  <c r="P1428" i="10"/>
  <c r="Q1428" i="10" s="1"/>
  <c r="R1428" i="10" s="1"/>
  <c r="P1355" i="10"/>
  <c r="Q1355" i="10" s="1"/>
  <c r="R1355" i="10" s="1"/>
  <c r="P1291" i="10"/>
  <c r="Q1291" i="10" s="1"/>
  <c r="R1291" i="10" s="1"/>
  <c r="P1091" i="10"/>
  <c r="Q1091" i="10" s="1"/>
  <c r="R1091" i="10" s="1"/>
  <c r="P1453" i="10"/>
  <c r="Q1453" i="10" s="1"/>
  <c r="R1453" i="10" s="1"/>
  <c r="P1361" i="10"/>
  <c r="Q1361" i="10" s="1"/>
  <c r="R1361" i="10" s="1"/>
  <c r="P1283" i="10"/>
  <c r="Q1283" i="10" s="1"/>
  <c r="R1283" i="10" s="1"/>
  <c r="P1177" i="10"/>
  <c r="Q1177" i="10" s="1"/>
  <c r="R1177" i="10" s="1"/>
  <c r="P1455" i="10"/>
  <c r="Q1455" i="10" s="1"/>
  <c r="R1455" i="10" s="1"/>
  <c r="P1405" i="10"/>
  <c r="Q1405" i="10" s="1"/>
  <c r="R1405" i="10" s="1"/>
  <c r="P1362" i="10"/>
  <c r="Q1362" i="10" s="1"/>
  <c r="R1362" i="10" s="1"/>
  <c r="P1299" i="10"/>
  <c r="Q1299" i="10" s="1"/>
  <c r="R1299" i="10" s="1"/>
  <c r="P1211" i="10"/>
  <c r="Q1211" i="10" s="1"/>
  <c r="R1211" i="10" s="1"/>
  <c r="P1489" i="10"/>
  <c r="Q1489" i="10" s="1"/>
  <c r="R1489" i="10" s="1"/>
  <c r="P1415" i="10"/>
  <c r="Q1415" i="10" s="1"/>
  <c r="R1415" i="10" s="1"/>
  <c r="P1358" i="10"/>
  <c r="Q1358" i="10" s="1"/>
  <c r="R1358" i="10" s="1"/>
  <c r="P1286" i="10"/>
  <c r="Q1286" i="10" s="1"/>
  <c r="R1286" i="10" s="1"/>
  <c r="P1498" i="10"/>
  <c r="Q1498" i="10" s="1"/>
  <c r="R1498" i="10" s="1"/>
  <c r="P1441" i="10"/>
  <c r="Q1441" i="10" s="1"/>
  <c r="R1441" i="10" s="1"/>
  <c r="P1397" i="10"/>
  <c r="Q1397" i="10" s="1"/>
  <c r="R1397" i="10" s="1"/>
  <c r="P1349" i="10"/>
  <c r="Q1349" i="10" s="1"/>
  <c r="R1349" i="10" s="1"/>
  <c r="P1297" i="10"/>
  <c r="Q1297" i="10" s="1"/>
  <c r="R1297" i="10" s="1"/>
  <c r="P1164" i="10"/>
  <c r="Q1164" i="10" s="1"/>
  <c r="R1164" i="10" s="1"/>
  <c r="P1432" i="10"/>
  <c r="Q1432" i="10" s="1"/>
  <c r="R1432" i="10" s="1"/>
  <c r="P1372" i="10"/>
  <c r="Q1372" i="10" s="1"/>
  <c r="R1372" i="10" s="1"/>
  <c r="P1300" i="10"/>
  <c r="Q1300" i="10" s="1"/>
  <c r="R1300" i="10" s="1"/>
  <c r="P1222" i="10"/>
  <c r="Q1222" i="10" s="1"/>
  <c r="R1222" i="10" s="1"/>
  <c r="P1430" i="10"/>
  <c r="Q1430" i="10" s="1"/>
  <c r="R1430" i="10" s="1"/>
  <c r="P1323" i="10"/>
  <c r="Q1323" i="10" s="1"/>
  <c r="R1323" i="10" s="1"/>
  <c r="P1204" i="10"/>
  <c r="Q1204" i="10" s="1"/>
  <c r="R1204" i="10" s="1"/>
  <c r="P1488" i="10"/>
  <c r="Q1488" i="10" s="1"/>
  <c r="R1488" i="10" s="1"/>
  <c r="P1407" i="10"/>
  <c r="Q1407" i="10" s="1"/>
  <c r="R1407" i="10" s="1"/>
  <c r="P1366" i="10"/>
  <c r="Q1366" i="10" s="1"/>
  <c r="R1366" i="10" s="1"/>
  <c r="P1325" i="10"/>
  <c r="Q1325" i="10" s="1"/>
  <c r="R1325" i="10" s="1"/>
  <c r="P1273" i="10"/>
  <c r="Q1273" i="10" s="1"/>
  <c r="R1273" i="10" s="1"/>
  <c r="P1119" i="10"/>
  <c r="Q1119" i="10" s="1"/>
  <c r="R1119" i="10" s="1"/>
  <c r="P1133" i="10"/>
  <c r="Q1133" i="10" s="1"/>
  <c r="R1133" i="10" s="1"/>
  <c r="P993" i="10"/>
  <c r="Q993" i="10" s="1"/>
  <c r="R993" i="10" s="1"/>
  <c r="P1248" i="10"/>
  <c r="Q1248" i="10" s="1"/>
  <c r="R1248" i="10" s="1"/>
  <c r="P1152" i="10"/>
  <c r="Q1152" i="10" s="1"/>
  <c r="R1152" i="10" s="1"/>
  <c r="P1098" i="10"/>
  <c r="Q1098" i="10" s="1"/>
  <c r="R1098" i="10" s="1"/>
  <c r="P930" i="10"/>
  <c r="Q930" i="10" s="1"/>
  <c r="R930" i="10" s="1"/>
  <c r="P1217" i="10"/>
  <c r="Q1217" i="10" s="1"/>
  <c r="R1217" i="10" s="1"/>
  <c r="P1172" i="10"/>
  <c r="Q1172" i="10" s="1"/>
  <c r="R1172" i="10" s="1"/>
  <c r="P1093" i="10"/>
  <c r="Q1093" i="10" s="1"/>
  <c r="R1093" i="10" s="1"/>
  <c r="P818" i="10"/>
  <c r="Q818" i="10" s="1"/>
  <c r="R818" i="10" s="1"/>
  <c r="P1203" i="10"/>
  <c r="Q1203" i="10" s="1"/>
  <c r="R1203" i="10" s="1"/>
  <c r="P1159" i="10"/>
  <c r="Q1159" i="10" s="1"/>
  <c r="R1159" i="10" s="1"/>
  <c r="P1120" i="10"/>
  <c r="Q1120" i="10" s="1"/>
  <c r="R1120" i="10" s="1"/>
  <c r="P1039" i="10"/>
  <c r="Q1039" i="10" s="1"/>
  <c r="R1039" i="10" s="1"/>
  <c r="P881" i="10"/>
  <c r="Q881" i="10" s="1"/>
  <c r="R881" i="10" s="1"/>
  <c r="P1104" i="10"/>
  <c r="Q1104" i="10" s="1"/>
  <c r="R1104" i="10" s="1"/>
  <c r="P630" i="10"/>
  <c r="Q630" i="10" s="1"/>
  <c r="R630" i="10" s="1"/>
  <c r="P1200" i="10"/>
  <c r="Q1200" i="10" s="1"/>
  <c r="R1200" i="10" s="1"/>
  <c r="P1135" i="10"/>
  <c r="Q1135" i="10" s="1"/>
  <c r="R1135" i="10" s="1"/>
  <c r="P1037" i="10"/>
  <c r="Q1037" i="10" s="1"/>
  <c r="R1037" i="10" s="1"/>
  <c r="P865" i="10"/>
  <c r="Q865" i="10" s="1"/>
  <c r="R865" i="10" s="1"/>
  <c r="P1241" i="10"/>
  <c r="Q1241" i="10" s="1"/>
  <c r="R1241" i="10" s="1"/>
  <c r="P1158" i="10"/>
  <c r="Q1158" i="10" s="1"/>
  <c r="R1158" i="10" s="1"/>
  <c r="P1095" i="10"/>
  <c r="Q1095" i="10" s="1"/>
  <c r="R1095" i="10" s="1"/>
  <c r="P825" i="10"/>
  <c r="Q825" i="10" s="1"/>
  <c r="R825" i="10" s="1"/>
  <c r="P1041" i="10"/>
  <c r="Q1041" i="10" s="1"/>
  <c r="R1041" i="10" s="1"/>
  <c r="P973" i="10"/>
  <c r="Q973" i="10" s="1"/>
  <c r="R973" i="10" s="1"/>
  <c r="P898" i="10"/>
  <c r="Q898" i="10" s="1"/>
  <c r="R898" i="10" s="1"/>
  <c r="P839" i="10"/>
  <c r="Q839" i="10" s="1"/>
  <c r="R839" i="10" s="1"/>
  <c r="P1079" i="10"/>
  <c r="Q1079" i="10" s="1"/>
  <c r="R1079" i="10" s="1"/>
  <c r="P969" i="10"/>
  <c r="Q969" i="10" s="1"/>
  <c r="R969" i="10" s="1"/>
  <c r="P861" i="10"/>
  <c r="Q861" i="10" s="1"/>
  <c r="R861" i="10" s="1"/>
  <c r="P670" i="10"/>
  <c r="Q670" i="10" s="1"/>
  <c r="R670" i="10" s="1"/>
  <c r="P1051" i="10"/>
  <c r="Q1051" i="10" s="1"/>
  <c r="R1051" i="10" s="1"/>
  <c r="P994" i="10"/>
  <c r="Q994" i="10" s="1"/>
  <c r="R994" i="10" s="1"/>
  <c r="P943" i="10"/>
  <c r="Q943" i="10" s="1"/>
  <c r="R943" i="10" s="1"/>
  <c r="P891" i="10"/>
  <c r="Q891" i="10" s="1"/>
  <c r="R891" i="10" s="1"/>
  <c r="P800" i="10"/>
  <c r="Q800" i="10" s="1"/>
  <c r="R800" i="10" s="1"/>
  <c r="P1086" i="10"/>
  <c r="Q1086" i="10" s="1"/>
  <c r="R1086" i="10" s="1"/>
  <c r="P1020" i="10"/>
  <c r="Q1020" i="10" s="1"/>
  <c r="R1020" i="10" s="1"/>
  <c r="P957" i="10"/>
  <c r="Q957" i="10" s="1"/>
  <c r="R957" i="10" s="1"/>
  <c r="P905" i="10"/>
  <c r="Q905" i="10" s="1"/>
  <c r="R905" i="10" s="1"/>
  <c r="P816" i="10"/>
  <c r="Q816" i="10" s="1"/>
  <c r="R816" i="10" s="1"/>
  <c r="P1076" i="10"/>
  <c r="Q1076" i="10" s="1"/>
  <c r="R1076" i="10" s="1"/>
  <c r="P1007" i="10"/>
  <c r="Q1007" i="10" s="1"/>
  <c r="R1007" i="10" s="1"/>
  <c r="P949" i="10"/>
  <c r="Q949" i="10" s="1"/>
  <c r="R949" i="10" s="1"/>
  <c r="P889" i="10"/>
  <c r="Q889" i="10" s="1"/>
  <c r="R889" i="10" s="1"/>
  <c r="P826" i="10"/>
  <c r="Q826" i="10" s="1"/>
  <c r="R826" i="10" s="1"/>
  <c r="P842" i="10"/>
  <c r="Q842" i="10" s="1"/>
  <c r="R842" i="10" s="1"/>
  <c r="P638" i="10"/>
  <c r="Q638" i="10" s="1"/>
  <c r="R638" i="10" s="1"/>
  <c r="P1013" i="10"/>
  <c r="Q1013" i="10" s="1"/>
  <c r="R1013" i="10" s="1"/>
  <c r="P932" i="10"/>
  <c r="Q932" i="10" s="1"/>
  <c r="R932" i="10" s="1"/>
  <c r="P874" i="10"/>
  <c r="Q874" i="10" s="1"/>
  <c r="R874" i="10" s="1"/>
  <c r="P845" i="10"/>
  <c r="Q845" i="10" s="1"/>
  <c r="R845" i="10" s="1"/>
  <c r="P822" i="10"/>
  <c r="Q822" i="10" s="1"/>
  <c r="R822" i="10" s="1"/>
  <c r="P728" i="10"/>
  <c r="Q728" i="10" s="1"/>
  <c r="R728" i="10" s="1"/>
  <c r="P805" i="10"/>
  <c r="Q805" i="10" s="1"/>
  <c r="R805" i="10" s="1"/>
  <c r="P758" i="10"/>
  <c r="Q758" i="10" s="1"/>
  <c r="R758" i="10" s="1"/>
  <c r="P771" i="10"/>
  <c r="Q771" i="10" s="1"/>
  <c r="R771" i="10" s="1"/>
  <c r="P710" i="10"/>
  <c r="Q710" i="10" s="1"/>
  <c r="R710" i="10" s="1"/>
  <c r="P684" i="10"/>
  <c r="Q684" i="10" s="1"/>
  <c r="R684" i="10" s="1"/>
  <c r="P774" i="10"/>
  <c r="Q774" i="10" s="1"/>
  <c r="R774" i="10" s="1"/>
  <c r="P729" i="10"/>
  <c r="Q729" i="10" s="1"/>
  <c r="R729" i="10" s="1"/>
  <c r="P804" i="10"/>
  <c r="Q804" i="10" s="1"/>
  <c r="R804" i="10" s="1"/>
  <c r="P762" i="10"/>
  <c r="Q762" i="10" s="1"/>
  <c r="R762" i="10" s="1"/>
  <c r="P616" i="10"/>
  <c r="Q616" i="10" s="1"/>
  <c r="R616" i="10" s="1"/>
  <c r="P463" i="10"/>
  <c r="Q463" i="10" s="1"/>
  <c r="R463" i="10" s="1"/>
  <c r="P674" i="10"/>
  <c r="Q674" i="10" s="1"/>
  <c r="R674" i="10" s="1"/>
  <c r="P639" i="10"/>
  <c r="Q639" i="10" s="1"/>
  <c r="R639" i="10" s="1"/>
  <c r="P565" i="10"/>
  <c r="Q565" i="10" s="1"/>
  <c r="R565" i="10" s="1"/>
  <c r="P711" i="10"/>
  <c r="Q711" i="10" s="1"/>
  <c r="R711" i="10" s="1"/>
  <c r="P679" i="10"/>
  <c r="Q679" i="10" s="1"/>
  <c r="R679" i="10" s="1"/>
  <c r="P629" i="10"/>
  <c r="Q629" i="10" s="1"/>
  <c r="R629" i="10" s="1"/>
  <c r="P644" i="10"/>
  <c r="Q644" i="10" s="1"/>
  <c r="R644" i="10" s="1"/>
  <c r="P653" i="10"/>
  <c r="Q653" i="10" s="1"/>
  <c r="R653" i="10" s="1"/>
  <c r="P572" i="10"/>
  <c r="Q572" i="10" s="1"/>
  <c r="R572" i="10" s="1"/>
  <c r="P699" i="10"/>
  <c r="Q699" i="10" s="1"/>
  <c r="R699" i="10" s="1"/>
  <c r="P667" i="10"/>
  <c r="Q667" i="10" s="1"/>
  <c r="R667" i="10" s="1"/>
  <c r="P581" i="10"/>
  <c r="Q581" i="10" s="1"/>
  <c r="R581" i="10" s="1"/>
  <c r="P556" i="10"/>
  <c r="Q556" i="10" s="1"/>
  <c r="R556" i="10" s="1"/>
  <c r="P439" i="10"/>
  <c r="Q439" i="10" s="1"/>
  <c r="R439" i="10" s="1"/>
  <c r="P577" i="10"/>
  <c r="Q577" i="10" s="1"/>
  <c r="R577" i="10" s="1"/>
  <c r="P461" i="10"/>
  <c r="Q461" i="10" s="1"/>
  <c r="R461" i="10" s="1"/>
  <c r="P569" i="10"/>
  <c r="Q569" i="10" s="1"/>
  <c r="R569" i="10" s="1"/>
  <c r="P445" i="10"/>
  <c r="Q445" i="10" s="1"/>
  <c r="R445" i="10" s="1"/>
  <c r="P530" i="10"/>
  <c r="Q530" i="10" s="1"/>
  <c r="R530" i="10" s="1"/>
  <c r="P514" i="10"/>
  <c r="Q514" i="10" s="1"/>
  <c r="R514" i="10" s="1"/>
  <c r="P622" i="10"/>
  <c r="Q622" i="10" s="1"/>
  <c r="R622" i="10" s="1"/>
  <c r="P541" i="10"/>
  <c r="Q541" i="10" s="1"/>
  <c r="R541" i="10" s="1"/>
  <c r="P369" i="10"/>
  <c r="Q369" i="10" s="1"/>
  <c r="R369" i="10" s="1"/>
  <c r="P558" i="10"/>
  <c r="Q558" i="10" s="1"/>
  <c r="R558" i="10" s="1"/>
  <c r="P523" i="10"/>
  <c r="Q523" i="10" s="1"/>
  <c r="R523" i="10" s="1"/>
  <c r="P449" i="10"/>
  <c r="Q449" i="10" s="1"/>
  <c r="R449" i="10" s="1"/>
  <c r="P483" i="10"/>
  <c r="Q483" i="10" s="1"/>
  <c r="R483" i="10" s="1"/>
  <c r="P437" i="10"/>
  <c r="Q437" i="10" s="1"/>
  <c r="R437" i="10" s="1"/>
  <c r="P496" i="10"/>
  <c r="Q496" i="10" s="1"/>
  <c r="R496" i="10" s="1"/>
  <c r="P412" i="10"/>
  <c r="Q412" i="10" s="1"/>
  <c r="R412" i="10" s="1"/>
  <c r="P310" i="10"/>
  <c r="Q310" i="10" s="1"/>
  <c r="R310" i="10" s="1"/>
  <c r="P479" i="10"/>
  <c r="Q479" i="10" s="1"/>
  <c r="R479" i="10" s="1"/>
  <c r="P446" i="10"/>
  <c r="Q446" i="10" s="1"/>
  <c r="R446" i="10" s="1"/>
  <c r="P303" i="10"/>
  <c r="Q303" i="10" s="1"/>
  <c r="R303" i="10" s="1"/>
  <c r="P471" i="10"/>
  <c r="Q471" i="10" s="1"/>
  <c r="R471" i="10" s="1"/>
  <c r="P398" i="10"/>
  <c r="Q398" i="10" s="1"/>
  <c r="R398" i="10" s="1"/>
  <c r="P421" i="10"/>
  <c r="Q421" i="10" s="1"/>
  <c r="R421" i="10" s="1"/>
  <c r="P31" i="10"/>
  <c r="Q31" i="10" s="1"/>
  <c r="R31" i="10" s="1"/>
  <c r="P417" i="10"/>
  <c r="Q417" i="10" s="1"/>
  <c r="R417" i="10" s="1"/>
  <c r="P350" i="10"/>
  <c r="Q350" i="10" s="1"/>
  <c r="R350" i="10" s="1"/>
  <c r="P378" i="10"/>
  <c r="Q378" i="10" s="1"/>
  <c r="R378" i="10" s="1"/>
  <c r="P301" i="10"/>
  <c r="Q301" i="10" s="1"/>
  <c r="R301" i="10" s="1"/>
  <c r="P163" i="10"/>
  <c r="Q163" i="10" s="1"/>
  <c r="R163" i="10" s="1"/>
  <c r="P322" i="10"/>
  <c r="Q322" i="10" s="1"/>
  <c r="R322" i="10" s="1"/>
  <c r="P218" i="10"/>
  <c r="Q218" i="10" s="1"/>
  <c r="R218" i="10" s="1"/>
  <c r="P363" i="10"/>
  <c r="Q363" i="10" s="1"/>
  <c r="R363" i="10" s="1"/>
  <c r="P315" i="10"/>
  <c r="Q315" i="10" s="1"/>
  <c r="R315" i="10" s="1"/>
  <c r="P195" i="10"/>
  <c r="Q195" i="10" s="1"/>
  <c r="R195" i="10" s="1"/>
  <c r="P186" i="10"/>
  <c r="Q186" i="10" s="1"/>
  <c r="R186" i="10" s="1"/>
  <c r="P293" i="10"/>
  <c r="Q293" i="10" s="1"/>
  <c r="R293" i="10" s="1"/>
  <c r="P47" i="10"/>
  <c r="Q47" i="10" s="1"/>
  <c r="R47" i="10" s="1"/>
  <c r="P349" i="10"/>
  <c r="Q349" i="10" s="1"/>
  <c r="R349" i="10" s="1"/>
  <c r="P295" i="10"/>
  <c r="Q295" i="10" s="1"/>
  <c r="R295" i="10" s="1"/>
  <c r="P176" i="10"/>
  <c r="Q176" i="10" s="1"/>
  <c r="R176" i="10" s="1"/>
  <c r="P233" i="10"/>
  <c r="Q233" i="10" s="1"/>
  <c r="R233" i="10" s="1"/>
  <c r="P149" i="10"/>
  <c r="Q149" i="10" s="1"/>
  <c r="R149" i="10" s="1"/>
  <c r="P53" i="10"/>
  <c r="Q53" i="10" s="1"/>
  <c r="R53" i="10" s="1"/>
  <c r="P226" i="10"/>
  <c r="Q226" i="10" s="1"/>
  <c r="R226" i="10" s="1"/>
  <c r="P144" i="10"/>
  <c r="Q144" i="10" s="1"/>
  <c r="R144" i="10" s="1"/>
  <c r="P277" i="10"/>
  <c r="Q277" i="10" s="1"/>
  <c r="R277" i="10" s="1"/>
  <c r="P214" i="10"/>
  <c r="Q214" i="10" s="1"/>
  <c r="R214" i="10" s="1"/>
  <c r="P120" i="10"/>
  <c r="Q120" i="10" s="1"/>
  <c r="R120" i="10" s="1"/>
  <c r="P246" i="10"/>
  <c r="Q246" i="10" s="1"/>
  <c r="R246" i="10" s="1"/>
  <c r="P175" i="10"/>
  <c r="Q175" i="10" s="1"/>
  <c r="R175" i="10" s="1"/>
  <c r="P93" i="10"/>
  <c r="Q93" i="10" s="1"/>
  <c r="R93" i="10" s="1"/>
  <c r="P216" i="10"/>
  <c r="Q216" i="10" s="1"/>
  <c r="R216" i="10" s="1"/>
  <c r="P165" i="10"/>
  <c r="Q165" i="10" s="1"/>
  <c r="R165" i="10" s="1"/>
  <c r="P41" i="10"/>
  <c r="Q41" i="10" s="1"/>
  <c r="R41" i="10" s="1"/>
  <c r="P245" i="10"/>
  <c r="Q245" i="10" s="1"/>
  <c r="R245" i="10" s="1"/>
  <c r="P174" i="10"/>
  <c r="Q174" i="10" s="1"/>
  <c r="R174" i="10" s="1"/>
  <c r="P157" i="10"/>
  <c r="Q157" i="10" s="1"/>
  <c r="R157" i="10" s="1"/>
  <c r="P84" i="10"/>
  <c r="Q84" i="10" s="1"/>
  <c r="R84" i="10" s="1"/>
  <c r="P141" i="10"/>
  <c r="Q141" i="10" s="1"/>
  <c r="R141" i="10" s="1"/>
  <c r="P82" i="10"/>
  <c r="Q82" i="10" s="1"/>
  <c r="R82" i="10" s="1"/>
  <c r="P7" i="10"/>
  <c r="Q7" i="10" s="1"/>
  <c r="R7" i="10" s="1"/>
  <c r="P100" i="10"/>
  <c r="Q100" i="10" s="1"/>
  <c r="R100" i="10" s="1"/>
  <c r="P16" i="10"/>
  <c r="Q16" i="10" s="1"/>
  <c r="R16" i="10" s="1"/>
  <c r="P45" i="10"/>
  <c r="Q45" i="10" s="1"/>
  <c r="R45" i="10" s="1"/>
  <c r="P155" i="10"/>
  <c r="Q155" i="10" s="1"/>
  <c r="R155" i="10" s="1"/>
  <c r="P108" i="10"/>
  <c r="Q108" i="10" s="1"/>
  <c r="R108" i="10" s="1"/>
  <c r="P24" i="10"/>
  <c r="Q24" i="10" s="1"/>
  <c r="R24" i="10" s="1"/>
  <c r="P112" i="10"/>
  <c r="Q112" i="10" s="1"/>
  <c r="R112" i="10" s="1"/>
  <c r="P48" i="10"/>
  <c r="Q48" i="10" s="1"/>
  <c r="R48" i="10" s="1"/>
  <c r="P1865" i="10"/>
  <c r="Q1865" i="10" s="1"/>
  <c r="R1865" i="10" s="1"/>
  <c r="P1969" i="10"/>
  <c r="Q1969" i="10" s="1"/>
  <c r="R1969" i="10" s="1"/>
  <c r="P1937" i="10"/>
  <c r="Q1937" i="10" s="1"/>
  <c r="R1937" i="10" s="1"/>
  <c r="P1905" i="10"/>
  <c r="Q1905" i="10" s="1"/>
  <c r="R1905" i="10" s="1"/>
  <c r="P1873" i="10"/>
  <c r="Q1873" i="10" s="1"/>
  <c r="R1873" i="10" s="1"/>
  <c r="P1999" i="10"/>
  <c r="Q1999" i="10" s="1"/>
  <c r="R1999" i="10" s="1"/>
  <c r="P1967" i="10"/>
  <c r="Q1967" i="10" s="1"/>
  <c r="R1967" i="10" s="1"/>
  <c r="P1935" i="10"/>
  <c r="Q1935" i="10" s="1"/>
  <c r="R1935" i="10" s="1"/>
  <c r="P1903" i="10"/>
  <c r="Q1903" i="10" s="1"/>
  <c r="R1903" i="10" s="1"/>
  <c r="P1871" i="10"/>
  <c r="Q1871" i="10" s="1"/>
  <c r="R1871" i="10" s="1"/>
  <c r="P1842" i="10"/>
  <c r="Q1842" i="10" s="1"/>
  <c r="R1842" i="10" s="1"/>
  <c r="P1847" i="10"/>
  <c r="Q1847" i="10" s="1"/>
  <c r="R1847" i="10" s="1"/>
  <c r="P1958" i="10"/>
  <c r="Q1958" i="10" s="1"/>
  <c r="R1958" i="10" s="1"/>
  <c r="P1926" i="10"/>
  <c r="Q1926" i="10" s="1"/>
  <c r="R1926" i="10" s="1"/>
  <c r="P1894" i="10"/>
  <c r="Q1894" i="10" s="1"/>
  <c r="R1894" i="10" s="1"/>
  <c r="P1853" i="10"/>
  <c r="Q1853" i="10" s="1"/>
  <c r="R1853" i="10" s="1"/>
  <c r="P2000" i="10"/>
  <c r="Q2000" i="10" s="1"/>
  <c r="R2000" i="10" s="1"/>
  <c r="P1968" i="10"/>
  <c r="Q1968" i="10" s="1"/>
  <c r="R1968" i="10" s="1"/>
  <c r="P1936" i="10"/>
  <c r="Q1936" i="10" s="1"/>
  <c r="R1936" i="10" s="1"/>
  <c r="P1904" i="10"/>
  <c r="Q1904" i="10" s="1"/>
  <c r="R1904" i="10" s="1"/>
  <c r="P1872" i="10"/>
  <c r="Q1872" i="10" s="1"/>
  <c r="R1872" i="10" s="1"/>
  <c r="P1998" i="10"/>
  <c r="Q1998" i="10" s="1"/>
  <c r="R1998" i="10" s="1"/>
  <c r="P1825" i="10"/>
  <c r="Q1825" i="10" s="1"/>
  <c r="R1825" i="10" s="1"/>
  <c r="P1744" i="10"/>
  <c r="Q1744" i="10" s="1"/>
  <c r="R1744" i="10" s="1"/>
  <c r="P1695" i="10"/>
  <c r="Q1695" i="10" s="1"/>
  <c r="R1695" i="10" s="1"/>
  <c r="P1655" i="10"/>
  <c r="Q1655" i="10" s="1"/>
  <c r="R1655" i="10" s="1"/>
  <c r="P1619" i="10"/>
  <c r="Q1619" i="10" s="1"/>
  <c r="R1619" i="10" s="1"/>
  <c r="P1574" i="10"/>
  <c r="Q1574" i="10" s="1"/>
  <c r="R1574" i="10" s="1"/>
  <c r="P1815" i="10"/>
  <c r="Q1815" i="10" s="1"/>
  <c r="R1815" i="10" s="1"/>
  <c r="P1759" i="10"/>
  <c r="Q1759" i="10" s="1"/>
  <c r="R1759" i="10" s="1"/>
  <c r="P1683" i="10"/>
  <c r="Q1683" i="10" s="1"/>
  <c r="R1683" i="10" s="1"/>
  <c r="P1570" i="10"/>
  <c r="Q1570" i="10" s="1"/>
  <c r="R1570" i="10" s="1"/>
  <c r="P1470" i="10"/>
  <c r="Q1470" i="10" s="1"/>
  <c r="R1470" i="10" s="1"/>
  <c r="P1768" i="10"/>
  <c r="Q1768" i="10" s="1"/>
  <c r="R1768" i="10" s="1"/>
  <c r="P1723" i="10"/>
  <c r="Q1723" i="10" s="1"/>
  <c r="R1723" i="10" s="1"/>
  <c r="P1583" i="10"/>
  <c r="Q1583" i="10" s="1"/>
  <c r="R1583" i="10" s="1"/>
  <c r="P1486" i="10"/>
  <c r="Q1486" i="10" s="1"/>
  <c r="R1486" i="10" s="1"/>
  <c r="P1764" i="10"/>
  <c r="Q1764" i="10" s="1"/>
  <c r="R1764" i="10" s="1"/>
  <c r="P1719" i="10"/>
  <c r="Q1719" i="10" s="1"/>
  <c r="R1719" i="10" s="1"/>
  <c r="P1643" i="10"/>
  <c r="Q1643" i="10" s="1"/>
  <c r="R1643" i="10" s="1"/>
  <c r="P1598" i="10"/>
  <c r="Q1598" i="10" s="1"/>
  <c r="R1598" i="10" s="1"/>
  <c r="P1562" i="10"/>
  <c r="Q1562" i="10" s="1"/>
  <c r="R1562" i="10" s="1"/>
  <c r="P1809" i="10"/>
  <c r="Q1809" i="10" s="1"/>
  <c r="R1809" i="10" s="1"/>
  <c r="P1743" i="10"/>
  <c r="Q1743" i="10" s="1"/>
  <c r="R1743" i="10" s="1"/>
  <c r="P1696" i="10"/>
  <c r="Q1696" i="10" s="1"/>
  <c r="R1696" i="10" s="1"/>
  <c r="P1656" i="10"/>
  <c r="Q1656" i="10" s="1"/>
  <c r="R1656" i="10" s="1"/>
  <c r="P1620" i="10"/>
  <c r="Q1620" i="10" s="1"/>
  <c r="R1620" i="10" s="1"/>
  <c r="P1577" i="10"/>
  <c r="Q1577" i="10" s="1"/>
  <c r="R1577" i="10" s="1"/>
  <c r="P1463" i="10"/>
  <c r="Q1463" i="10" s="1"/>
  <c r="R1463" i="10" s="1"/>
  <c r="P1773" i="10"/>
  <c r="Q1773" i="10" s="1"/>
  <c r="R1773" i="10" s="1"/>
  <c r="P1707" i="10"/>
  <c r="Q1707" i="10" s="1"/>
  <c r="R1707" i="10" s="1"/>
  <c r="P1667" i="10"/>
  <c r="Q1667" i="10" s="1"/>
  <c r="R1667" i="10" s="1"/>
  <c r="P1558" i="10"/>
  <c r="Q1558" i="10" s="1"/>
  <c r="R1558" i="10" s="1"/>
  <c r="P1816" i="10"/>
  <c r="Q1816" i="10" s="1"/>
  <c r="R1816" i="10" s="1"/>
  <c r="P1756" i="10"/>
  <c r="Q1756" i="10" s="1"/>
  <c r="R1756" i="10" s="1"/>
  <c r="P1648" i="10"/>
  <c r="Q1648" i="10" s="1"/>
  <c r="R1648" i="10" s="1"/>
  <c r="P1538" i="10"/>
  <c r="Q1538" i="10" s="1"/>
  <c r="R1538" i="10" s="1"/>
  <c r="P1812" i="10"/>
  <c r="Q1812" i="10" s="1"/>
  <c r="R1812" i="10" s="1"/>
  <c r="P1740" i="10"/>
  <c r="Q1740" i="10" s="1"/>
  <c r="R1740" i="10" s="1"/>
  <c r="P1678" i="10"/>
  <c r="Q1678" i="10" s="1"/>
  <c r="R1678" i="10" s="1"/>
  <c r="P1631" i="10"/>
  <c r="Q1631" i="10" s="1"/>
  <c r="R1631" i="10" s="1"/>
  <c r="P1595" i="10"/>
  <c r="Q1595" i="10" s="1"/>
  <c r="R1595" i="10" s="1"/>
  <c r="P1547" i="10"/>
  <c r="Q1547" i="10" s="1"/>
  <c r="R1547" i="10" s="1"/>
  <c r="P1483" i="10"/>
  <c r="Q1483" i="10" s="1"/>
  <c r="R1483" i="10" s="1"/>
  <c r="P1425" i="10"/>
  <c r="Q1425" i="10" s="1"/>
  <c r="R1425" i="10" s="1"/>
  <c r="P1346" i="10"/>
  <c r="Q1346" i="10" s="1"/>
  <c r="R1346" i="10" s="1"/>
  <c r="P1288" i="10"/>
  <c r="Q1288" i="10" s="1"/>
  <c r="R1288" i="10" s="1"/>
  <c r="P964" i="10"/>
  <c r="Q964" i="10" s="1"/>
  <c r="R964" i="10" s="1"/>
  <c r="P1445" i="10"/>
  <c r="Q1445" i="10" s="1"/>
  <c r="R1445" i="10" s="1"/>
  <c r="P1357" i="10"/>
  <c r="Q1357" i="10" s="1"/>
  <c r="R1357" i="10" s="1"/>
  <c r="P1274" i="10"/>
  <c r="Q1274" i="10" s="1"/>
  <c r="R1274" i="10" s="1"/>
  <c r="P1169" i="10"/>
  <c r="Q1169" i="10" s="1"/>
  <c r="R1169" i="10" s="1"/>
  <c r="P1446" i="10"/>
  <c r="Q1446" i="10" s="1"/>
  <c r="R1446" i="10" s="1"/>
  <c r="P1402" i="10"/>
  <c r="Q1402" i="10" s="1"/>
  <c r="R1402" i="10" s="1"/>
  <c r="P1338" i="10"/>
  <c r="Q1338" i="10" s="1"/>
  <c r="R1338" i="10" s="1"/>
  <c r="P1272" i="10"/>
  <c r="Q1272" i="10" s="1"/>
  <c r="R1272" i="10" s="1"/>
  <c r="P1186" i="10"/>
  <c r="Q1186" i="10" s="1"/>
  <c r="R1186" i="10" s="1"/>
  <c r="P1480" i="10"/>
  <c r="Q1480" i="10" s="1"/>
  <c r="R1480" i="10" s="1"/>
  <c r="P1406" i="10"/>
  <c r="Q1406" i="10" s="1"/>
  <c r="R1406" i="10" s="1"/>
  <c r="P1351" i="10"/>
  <c r="Q1351" i="10" s="1"/>
  <c r="R1351" i="10" s="1"/>
  <c r="P1277" i="10"/>
  <c r="Q1277" i="10" s="1"/>
  <c r="R1277" i="10" s="1"/>
  <c r="P1491" i="10"/>
  <c r="Q1491" i="10" s="1"/>
  <c r="R1491" i="10" s="1"/>
  <c r="P1439" i="10"/>
  <c r="Q1439" i="10" s="1"/>
  <c r="R1439" i="10" s="1"/>
  <c r="P1393" i="10"/>
  <c r="Q1393" i="10" s="1"/>
  <c r="R1393" i="10" s="1"/>
  <c r="P1347" i="10"/>
  <c r="Q1347" i="10" s="1"/>
  <c r="R1347" i="10" s="1"/>
  <c r="P1295" i="10"/>
  <c r="Q1295" i="10" s="1"/>
  <c r="R1295" i="10" s="1"/>
  <c r="P1500" i="10"/>
  <c r="Q1500" i="10" s="1"/>
  <c r="R1500" i="10" s="1"/>
  <c r="P1429" i="10"/>
  <c r="Q1429" i="10" s="1"/>
  <c r="R1429" i="10" s="1"/>
  <c r="P1370" i="10"/>
  <c r="Q1370" i="10" s="1"/>
  <c r="R1370" i="10" s="1"/>
  <c r="P1289" i="10"/>
  <c r="Q1289" i="10" s="1"/>
  <c r="R1289" i="10" s="1"/>
  <c r="P1184" i="10"/>
  <c r="Q1184" i="10" s="1"/>
  <c r="R1184" i="10" s="1"/>
  <c r="P1427" i="10"/>
  <c r="Q1427" i="10" s="1"/>
  <c r="R1427" i="10" s="1"/>
  <c r="P1308" i="10"/>
  <c r="Q1308" i="10" s="1"/>
  <c r="R1308" i="10" s="1"/>
  <c r="P1194" i="10"/>
  <c r="Q1194" i="10" s="1"/>
  <c r="R1194" i="10" s="1"/>
  <c r="P1481" i="10"/>
  <c r="Q1481" i="10" s="1"/>
  <c r="R1481" i="10" s="1"/>
  <c r="P1404" i="10"/>
  <c r="Q1404" i="10" s="1"/>
  <c r="R1404" i="10" s="1"/>
  <c r="P1364" i="10"/>
  <c r="Q1364" i="10" s="1"/>
  <c r="R1364" i="10" s="1"/>
  <c r="P1318" i="10"/>
  <c r="Q1318" i="10" s="1"/>
  <c r="R1318" i="10" s="1"/>
  <c r="P1271" i="10"/>
  <c r="Q1271" i="10" s="1"/>
  <c r="R1271" i="10" s="1"/>
  <c r="P1094" i="10"/>
  <c r="Q1094" i="10" s="1"/>
  <c r="R1094" i="10" s="1"/>
  <c r="P1130" i="10"/>
  <c r="Q1130" i="10" s="1"/>
  <c r="R1130" i="10" s="1"/>
  <c r="P970" i="10"/>
  <c r="Q970" i="10" s="1"/>
  <c r="R970" i="10" s="1"/>
  <c r="P1234" i="10"/>
  <c r="Q1234" i="10" s="1"/>
  <c r="R1234" i="10" s="1"/>
  <c r="P1147" i="10"/>
  <c r="Q1147" i="10" s="1"/>
  <c r="R1147" i="10" s="1"/>
  <c r="P1082" i="10"/>
  <c r="Q1082" i="10" s="1"/>
  <c r="R1082" i="10" s="1"/>
  <c r="P890" i="10"/>
  <c r="Q890" i="10" s="1"/>
  <c r="R890" i="10" s="1"/>
  <c r="P1215" i="10"/>
  <c r="Q1215" i="10" s="1"/>
  <c r="R1215" i="10" s="1"/>
  <c r="P1161" i="10"/>
  <c r="Q1161" i="10" s="1"/>
  <c r="R1161" i="10" s="1"/>
  <c r="P1080" i="10"/>
  <c r="Q1080" i="10" s="1"/>
  <c r="R1080" i="10" s="1"/>
  <c r="P1246" i="10"/>
  <c r="Q1246" i="10" s="1"/>
  <c r="R1246" i="10" s="1"/>
  <c r="P1195" i="10"/>
  <c r="Q1195" i="10" s="1"/>
  <c r="R1195" i="10" s="1"/>
  <c r="P1157" i="10"/>
  <c r="Q1157" i="10" s="1"/>
  <c r="R1157" i="10" s="1"/>
  <c r="P1115" i="10"/>
  <c r="Q1115" i="10" s="1"/>
  <c r="R1115" i="10" s="1"/>
  <c r="P991" i="10"/>
  <c r="Q991" i="10" s="1"/>
  <c r="R991" i="10" s="1"/>
  <c r="P859" i="10"/>
  <c r="Q859" i="10" s="1"/>
  <c r="R859" i="10" s="1"/>
  <c r="P1096" i="10"/>
  <c r="Q1096" i="10" s="1"/>
  <c r="R1096" i="10" s="1"/>
  <c r="P1257" i="10"/>
  <c r="Q1257" i="10" s="1"/>
  <c r="R1257" i="10" s="1"/>
  <c r="P1196" i="10"/>
  <c r="Q1196" i="10" s="1"/>
  <c r="R1196" i="10" s="1"/>
  <c r="P1126" i="10"/>
  <c r="Q1126" i="10" s="1"/>
  <c r="R1126" i="10" s="1"/>
  <c r="P1029" i="10"/>
  <c r="Q1029" i="10" s="1"/>
  <c r="R1029" i="10" s="1"/>
  <c r="P828" i="10"/>
  <c r="Q828" i="10" s="1"/>
  <c r="R828" i="10" s="1"/>
  <c r="P1239" i="10"/>
  <c r="Q1239" i="10" s="1"/>
  <c r="R1239" i="10" s="1"/>
  <c r="P1154" i="10"/>
  <c r="Q1154" i="10" s="1"/>
  <c r="R1154" i="10" s="1"/>
  <c r="P1067" i="10"/>
  <c r="Q1067" i="10" s="1"/>
  <c r="R1067" i="10" s="1"/>
  <c r="P763" i="10"/>
  <c r="Q763" i="10" s="1"/>
  <c r="R763" i="10" s="1"/>
  <c r="P1035" i="10"/>
  <c r="Q1035" i="10" s="1"/>
  <c r="R1035" i="10" s="1"/>
  <c r="P962" i="10"/>
  <c r="Q962" i="10" s="1"/>
  <c r="R962" i="10" s="1"/>
  <c r="P896" i="10"/>
  <c r="Q896" i="10" s="1"/>
  <c r="R896" i="10" s="1"/>
  <c r="P831" i="10"/>
  <c r="Q831" i="10" s="1"/>
  <c r="R831" i="10" s="1"/>
  <c r="P1077" i="10"/>
  <c r="Q1077" i="10" s="1"/>
  <c r="R1077" i="10" s="1"/>
  <c r="P965" i="10"/>
  <c r="Q965" i="10" s="1"/>
  <c r="R965" i="10" s="1"/>
  <c r="P857" i="10"/>
  <c r="Q857" i="10" s="1"/>
  <c r="R857" i="10" s="1"/>
  <c r="P1092" i="10"/>
  <c r="Q1092" i="10" s="1"/>
  <c r="R1092" i="10" s="1"/>
  <c r="P1049" i="10"/>
  <c r="Q1049" i="10" s="1"/>
  <c r="R1049" i="10" s="1"/>
  <c r="P992" i="10"/>
  <c r="Q992" i="10" s="1"/>
  <c r="R992" i="10" s="1"/>
  <c r="P931" i="10"/>
  <c r="Q931" i="10" s="1"/>
  <c r="R931" i="10" s="1"/>
  <c r="P887" i="10"/>
  <c r="Q887" i="10" s="1"/>
  <c r="R887" i="10" s="1"/>
  <c r="P783" i="10"/>
  <c r="Q783" i="10" s="1"/>
  <c r="R783" i="10" s="1"/>
  <c r="P1084" i="10"/>
  <c r="Q1084" i="10" s="1"/>
  <c r="R1084" i="10" s="1"/>
  <c r="P997" i="10"/>
  <c r="Q997" i="10" s="1"/>
  <c r="R997" i="10" s="1"/>
  <c r="P947" i="10"/>
  <c r="Q947" i="10" s="1"/>
  <c r="R947" i="10" s="1"/>
  <c r="P895" i="10"/>
  <c r="Q895" i="10" s="1"/>
  <c r="R895" i="10" s="1"/>
  <c r="P808" i="10"/>
  <c r="Q808" i="10" s="1"/>
  <c r="R808" i="10" s="1"/>
  <c r="P1070" i="10"/>
  <c r="Q1070" i="10" s="1"/>
  <c r="R1070" i="10" s="1"/>
  <c r="P1003" i="10"/>
  <c r="Q1003" i="10" s="1"/>
  <c r="R1003" i="10" s="1"/>
  <c r="P941" i="10"/>
  <c r="Q941" i="10" s="1"/>
  <c r="R941" i="10" s="1"/>
  <c r="P885" i="10"/>
  <c r="Q885" i="10" s="1"/>
  <c r="R885" i="10" s="1"/>
  <c r="P824" i="10"/>
  <c r="Q824" i="10" s="1"/>
  <c r="R824" i="10" s="1"/>
  <c r="P840" i="10"/>
  <c r="Q840" i="10" s="1"/>
  <c r="R840" i="10" s="1"/>
  <c r="P1078" i="10"/>
  <c r="Q1078" i="10" s="1"/>
  <c r="R1078" i="10" s="1"/>
  <c r="P989" i="10"/>
  <c r="Q989" i="10" s="1"/>
  <c r="R989" i="10" s="1"/>
  <c r="P914" i="10"/>
  <c r="Q914" i="10" s="1"/>
  <c r="R914" i="10" s="1"/>
  <c r="P872" i="10"/>
  <c r="Q872" i="10" s="1"/>
  <c r="R872" i="10" s="1"/>
  <c r="P843" i="10"/>
  <c r="Q843" i="10" s="1"/>
  <c r="R843" i="10" s="1"/>
  <c r="P820" i="10"/>
  <c r="Q820" i="10" s="1"/>
  <c r="R820" i="10" s="1"/>
  <c r="P724" i="10"/>
  <c r="Q724" i="10" s="1"/>
  <c r="R724" i="10" s="1"/>
  <c r="P799" i="10"/>
  <c r="Q799" i="10" s="1"/>
  <c r="R799" i="10" s="1"/>
  <c r="P746" i="10"/>
  <c r="Q746" i="10" s="1"/>
  <c r="R746" i="10" s="1"/>
  <c r="P766" i="10"/>
  <c r="Q766" i="10" s="1"/>
  <c r="R766" i="10" s="1"/>
  <c r="P680" i="10"/>
  <c r="Q680" i="10" s="1"/>
  <c r="R680" i="10" s="1"/>
  <c r="P563" i="10"/>
  <c r="Q563" i="10" s="1"/>
  <c r="R563" i="10" s="1"/>
  <c r="P772" i="10"/>
  <c r="Q772" i="10" s="1"/>
  <c r="R772" i="10" s="1"/>
  <c r="P696" i="10"/>
  <c r="Q696" i="10" s="1"/>
  <c r="R696" i="10" s="1"/>
  <c r="P801" i="10"/>
  <c r="Q801" i="10" s="1"/>
  <c r="R801" i="10" s="1"/>
  <c r="P759" i="10"/>
  <c r="Q759" i="10" s="1"/>
  <c r="R759" i="10" s="1"/>
  <c r="P657" i="10"/>
  <c r="Q657" i="10" s="1"/>
  <c r="R657" i="10" s="1"/>
  <c r="P401" i="10"/>
  <c r="Q401" i="10" s="1"/>
  <c r="R401" i="10" s="1"/>
  <c r="P666" i="10"/>
  <c r="Q666" i="10" s="1"/>
  <c r="R666" i="10" s="1"/>
  <c r="P637" i="10"/>
  <c r="Q637" i="10" s="1"/>
  <c r="R637" i="10" s="1"/>
  <c r="P561" i="10"/>
  <c r="Q561" i="10" s="1"/>
  <c r="R561" i="10" s="1"/>
  <c r="P709" i="10"/>
  <c r="Q709" i="10" s="1"/>
  <c r="R709" i="10" s="1"/>
  <c r="P677" i="10"/>
  <c r="Q677" i="10" s="1"/>
  <c r="R677" i="10" s="1"/>
  <c r="P627" i="10"/>
  <c r="Q627" i="10" s="1"/>
  <c r="R627" i="10" s="1"/>
  <c r="P597" i="10"/>
  <c r="Q597" i="10" s="1"/>
  <c r="R597" i="10" s="1"/>
  <c r="P651" i="10"/>
  <c r="Q651" i="10" s="1"/>
  <c r="R651" i="10" s="1"/>
  <c r="P206" i="10"/>
  <c r="Q206" i="10" s="1"/>
  <c r="R206" i="10" s="1"/>
  <c r="P697" i="10"/>
  <c r="Q697" i="10" s="1"/>
  <c r="R697" i="10" s="1"/>
  <c r="P665" i="10"/>
  <c r="Q665" i="10" s="1"/>
  <c r="R665" i="10" s="1"/>
  <c r="P576" i="10"/>
  <c r="Q576" i="10" s="1"/>
  <c r="R576" i="10" s="1"/>
  <c r="P546" i="10"/>
  <c r="Q546" i="10" s="1"/>
  <c r="R546" i="10" s="1"/>
  <c r="P619" i="10"/>
  <c r="Q619" i="10" s="1"/>
  <c r="R619" i="10" s="1"/>
  <c r="P575" i="10"/>
  <c r="Q575" i="10" s="1"/>
  <c r="R575" i="10" s="1"/>
  <c r="P430" i="10"/>
  <c r="Q430" i="10" s="1"/>
  <c r="R430" i="10" s="1"/>
  <c r="P566" i="10"/>
  <c r="Q566" i="10" s="1"/>
  <c r="R566" i="10" s="1"/>
  <c r="P422" i="10"/>
  <c r="Q422" i="10" s="1"/>
  <c r="R422" i="10" s="1"/>
  <c r="P528" i="10"/>
  <c r="Q528" i="10" s="1"/>
  <c r="R528" i="10" s="1"/>
  <c r="P506" i="10"/>
  <c r="Q506" i="10" s="1"/>
  <c r="R506" i="10" s="1"/>
  <c r="P614" i="10"/>
  <c r="Q614" i="10" s="1"/>
  <c r="R614" i="10" s="1"/>
  <c r="P495" i="10"/>
  <c r="Q495" i="10" s="1"/>
  <c r="R495" i="10" s="1"/>
  <c r="P620" i="10"/>
  <c r="Q620" i="10" s="1"/>
  <c r="R620" i="10" s="1"/>
  <c r="P552" i="10"/>
  <c r="Q552" i="10" s="1"/>
  <c r="R552" i="10" s="1"/>
  <c r="P521" i="10"/>
  <c r="Q521" i="10" s="1"/>
  <c r="R521" i="10" s="1"/>
  <c r="P441" i="10"/>
  <c r="Q441" i="10" s="1"/>
  <c r="R441" i="10" s="1"/>
  <c r="P481" i="10"/>
  <c r="Q481" i="10" s="1"/>
  <c r="R481" i="10" s="1"/>
  <c r="P435" i="10"/>
  <c r="Q435" i="10" s="1"/>
  <c r="R435" i="10" s="1"/>
  <c r="P466" i="10"/>
  <c r="Q466" i="10" s="1"/>
  <c r="R466" i="10" s="1"/>
  <c r="P410" i="10"/>
  <c r="Q410" i="10" s="1"/>
  <c r="R410" i="10" s="1"/>
  <c r="P289" i="10"/>
  <c r="Q289" i="10" s="1"/>
  <c r="R289" i="10" s="1"/>
  <c r="P477" i="10"/>
  <c r="Q477" i="10" s="1"/>
  <c r="R477" i="10" s="1"/>
  <c r="P444" i="10"/>
  <c r="Q444" i="10" s="1"/>
  <c r="R444" i="10" s="1"/>
  <c r="P65" i="10"/>
  <c r="Q65" i="10" s="1"/>
  <c r="R65" i="10" s="1"/>
  <c r="P469" i="10"/>
  <c r="Q469" i="10" s="1"/>
  <c r="R469" i="10" s="1"/>
  <c r="P347" i="10"/>
  <c r="Q347" i="10" s="1"/>
  <c r="R347" i="10" s="1"/>
  <c r="P419" i="10"/>
  <c r="Q419" i="10" s="1"/>
  <c r="R419" i="10" s="1"/>
  <c r="P512" i="10"/>
  <c r="Q512" i="10" s="1"/>
  <c r="R512" i="10" s="1"/>
  <c r="P415" i="10"/>
  <c r="Q415" i="10" s="1"/>
  <c r="R415" i="10" s="1"/>
  <c r="P340" i="10"/>
  <c r="Q340" i="10" s="1"/>
  <c r="R340" i="10" s="1"/>
  <c r="P367" i="10"/>
  <c r="Q367" i="10" s="1"/>
  <c r="R367" i="10" s="1"/>
  <c r="P296" i="10"/>
  <c r="Q296" i="10" s="1"/>
  <c r="R296" i="10" s="1"/>
  <c r="P111" i="10"/>
  <c r="Q111" i="10" s="1"/>
  <c r="R111" i="10" s="1"/>
  <c r="P311" i="10"/>
  <c r="Q311" i="10" s="1"/>
  <c r="R311" i="10" s="1"/>
  <c r="P22" i="10"/>
  <c r="Q22" i="10" s="1"/>
  <c r="R22" i="10" s="1"/>
  <c r="P361" i="10"/>
  <c r="Q361" i="10" s="1"/>
  <c r="R361" i="10" s="1"/>
  <c r="P313" i="10"/>
  <c r="Q313" i="10" s="1"/>
  <c r="R313" i="10" s="1"/>
  <c r="P180" i="10"/>
  <c r="Q180" i="10" s="1"/>
  <c r="R180" i="10" s="1"/>
  <c r="P381" i="10"/>
  <c r="Q381" i="10" s="1"/>
  <c r="R381" i="10" s="1"/>
  <c r="P267" i="10"/>
  <c r="Q267" i="10" s="1"/>
  <c r="R267" i="10" s="1"/>
  <c r="P396" i="10"/>
  <c r="Q396" i="10" s="1"/>
  <c r="R396" i="10" s="1"/>
  <c r="P345" i="10"/>
  <c r="Q345" i="10" s="1"/>
  <c r="R345" i="10" s="1"/>
  <c r="P291" i="10"/>
  <c r="Q291" i="10" s="1"/>
  <c r="R291" i="10" s="1"/>
  <c r="P153" i="10"/>
  <c r="Q153" i="10" s="1"/>
  <c r="R153" i="10" s="1"/>
  <c r="P224" i="10"/>
  <c r="Q224" i="10" s="1"/>
  <c r="R224" i="10" s="1"/>
  <c r="P145" i="10"/>
  <c r="Q145" i="10" s="1"/>
  <c r="R145" i="10" s="1"/>
  <c r="P10" i="10"/>
  <c r="Q10" i="10" s="1"/>
  <c r="R10" i="10" s="1"/>
  <c r="P219" i="10"/>
  <c r="Q219" i="10" s="1"/>
  <c r="R219" i="10" s="1"/>
  <c r="P110" i="10"/>
  <c r="Q110" i="10" s="1"/>
  <c r="R110" i="10" s="1"/>
  <c r="P275" i="10"/>
  <c r="Q275" i="10" s="1"/>
  <c r="R275" i="10" s="1"/>
  <c r="P212" i="10"/>
  <c r="Q212" i="10" s="1"/>
  <c r="R212" i="10" s="1"/>
  <c r="P103" i="10"/>
  <c r="Q103" i="10" s="1"/>
  <c r="R103" i="10" s="1"/>
  <c r="P230" i="10"/>
  <c r="Q230" i="10" s="1"/>
  <c r="R230" i="10" s="1"/>
  <c r="P169" i="10"/>
  <c r="Q169" i="10" s="1"/>
  <c r="R169" i="10" s="1"/>
  <c r="P75" i="10"/>
  <c r="Q75" i="10" s="1"/>
  <c r="R75" i="10" s="1"/>
  <c r="P210" i="10"/>
  <c r="Q210" i="10" s="1"/>
  <c r="R210" i="10" s="1"/>
  <c r="P142" i="10"/>
  <c r="Q142" i="10" s="1"/>
  <c r="R142" i="10" s="1"/>
  <c r="P32" i="10"/>
  <c r="Q32" i="10" s="1"/>
  <c r="R32" i="10" s="1"/>
  <c r="P236" i="10"/>
  <c r="Q236" i="10" s="1"/>
  <c r="R236" i="10" s="1"/>
  <c r="P170" i="10"/>
  <c r="Q170" i="10" s="1"/>
  <c r="R170" i="10" s="1"/>
  <c r="P132" i="10"/>
  <c r="Q132" i="10" s="1"/>
  <c r="R132" i="10" s="1"/>
  <c r="P60" i="10"/>
  <c r="Q60" i="10" s="1"/>
  <c r="R60" i="10" s="1"/>
  <c r="P135" i="10"/>
  <c r="Q135" i="10" s="1"/>
  <c r="R135" i="10" s="1"/>
  <c r="P76" i="10"/>
  <c r="Q76" i="10" s="1"/>
  <c r="R76" i="10" s="1"/>
  <c r="P156" i="10"/>
  <c r="Q156" i="10" s="1"/>
  <c r="R156" i="10" s="1"/>
  <c r="P98" i="10"/>
  <c r="Q98" i="10" s="1"/>
  <c r="R98" i="10" s="1"/>
  <c r="P14" i="10"/>
  <c r="Q14" i="10" s="1"/>
  <c r="R14" i="10" s="1"/>
  <c r="P36" i="10"/>
  <c r="Q36" i="10" s="1"/>
  <c r="R36" i="10" s="1"/>
  <c r="P152" i="10"/>
  <c r="Q152" i="10" s="1"/>
  <c r="R152" i="10" s="1"/>
  <c r="P89" i="10"/>
  <c r="Q89" i="10" s="1"/>
  <c r="R89" i="10" s="1"/>
  <c r="P13" i="10"/>
  <c r="Q13" i="10" s="1"/>
  <c r="R13" i="10" s="1"/>
  <c r="P105" i="10"/>
  <c r="Q105" i="10" s="1"/>
  <c r="R105" i="10" s="1"/>
  <c r="P42" i="10"/>
  <c r="Q42" i="10" s="1"/>
  <c r="R42" i="10" s="1"/>
  <c r="P1863" i="10"/>
  <c r="Q1863" i="10" s="1"/>
  <c r="R1863" i="10" s="1"/>
  <c r="P1965" i="10"/>
  <c r="Q1965" i="10" s="1"/>
  <c r="R1965" i="10" s="1"/>
  <c r="P1933" i="10"/>
  <c r="Q1933" i="10" s="1"/>
  <c r="R1933" i="10" s="1"/>
  <c r="P1901" i="10"/>
  <c r="Q1901" i="10" s="1"/>
  <c r="R1901" i="10" s="1"/>
  <c r="P1869" i="10"/>
  <c r="Q1869" i="10" s="1"/>
  <c r="R1869" i="10" s="1"/>
  <c r="P1995" i="10"/>
  <c r="Q1995" i="10" s="1"/>
  <c r="R1995" i="10" s="1"/>
  <c r="P1963" i="10"/>
  <c r="Q1963" i="10" s="1"/>
  <c r="R1963" i="10" s="1"/>
  <c r="P1931" i="10"/>
  <c r="Q1931" i="10" s="1"/>
  <c r="R1931" i="10" s="1"/>
  <c r="P1899" i="10"/>
  <c r="Q1899" i="10" s="1"/>
  <c r="R1899" i="10" s="1"/>
  <c r="P1858" i="10"/>
  <c r="Q1858" i="10" s="1"/>
  <c r="R1858" i="10" s="1"/>
  <c r="P1831" i="10"/>
  <c r="Q1831" i="10" s="1"/>
  <c r="R1831" i="10" s="1"/>
  <c r="P1835" i="10"/>
  <c r="Q1835" i="10" s="1"/>
  <c r="R1835" i="10" s="1"/>
  <c r="P1954" i="10"/>
  <c r="Q1954" i="10" s="1"/>
  <c r="R1954" i="10" s="1"/>
  <c r="P1922" i="10"/>
  <c r="Q1922" i="10" s="1"/>
  <c r="R1922" i="10" s="1"/>
  <c r="P1890" i="10"/>
  <c r="Q1890" i="10" s="1"/>
  <c r="R1890" i="10" s="1"/>
  <c r="P1851" i="10"/>
  <c r="Q1851" i="10" s="1"/>
  <c r="R1851" i="10" s="1"/>
  <c r="P1996" i="10"/>
  <c r="Q1996" i="10" s="1"/>
  <c r="R1996" i="10" s="1"/>
  <c r="P1964" i="10"/>
  <c r="Q1964" i="10" s="1"/>
  <c r="R1964" i="10" s="1"/>
  <c r="P1932" i="10"/>
  <c r="Q1932" i="10" s="1"/>
  <c r="R1932" i="10" s="1"/>
  <c r="P1900" i="10"/>
  <c r="Q1900" i="10" s="1"/>
  <c r="R1900" i="10" s="1"/>
  <c r="P1868" i="10"/>
  <c r="Q1868" i="10" s="1"/>
  <c r="R1868" i="10" s="1"/>
  <c r="P1990" i="10"/>
  <c r="Q1990" i="10" s="1"/>
  <c r="R1990" i="10" s="1"/>
  <c r="P1819" i="10"/>
  <c r="Q1819" i="10" s="1"/>
  <c r="R1819" i="10" s="1"/>
  <c r="P1742" i="10"/>
  <c r="Q1742" i="10" s="1"/>
  <c r="R1742" i="10" s="1"/>
  <c r="P1693" i="10"/>
  <c r="Q1693" i="10" s="1"/>
  <c r="R1693" i="10" s="1"/>
  <c r="P1653" i="10"/>
  <c r="Q1653" i="10" s="1"/>
  <c r="R1653" i="10" s="1"/>
  <c r="P1608" i="10"/>
  <c r="Q1608" i="10" s="1"/>
  <c r="R1608" i="10" s="1"/>
  <c r="P1561" i="10"/>
  <c r="Q1561" i="10" s="1"/>
  <c r="R1561" i="10" s="1"/>
  <c r="P1804" i="10"/>
  <c r="Q1804" i="10" s="1"/>
  <c r="R1804" i="10" s="1"/>
  <c r="P1708" i="10"/>
  <c r="Q1708" i="10" s="1"/>
  <c r="R1708" i="10" s="1"/>
  <c r="P1668" i="10"/>
  <c r="Q1668" i="10" s="1"/>
  <c r="R1668" i="10" s="1"/>
  <c r="P1559" i="10"/>
  <c r="Q1559" i="10" s="1"/>
  <c r="R1559" i="10" s="1"/>
  <c r="P1822" i="10"/>
  <c r="Q1822" i="10" s="1"/>
  <c r="R1822" i="10" s="1"/>
  <c r="P1766" i="10"/>
  <c r="Q1766" i="10" s="1"/>
  <c r="R1766" i="10" s="1"/>
  <c r="P1700" i="10"/>
  <c r="Q1700" i="10" s="1"/>
  <c r="R1700" i="10" s="1"/>
  <c r="P1557" i="10"/>
  <c r="Q1557" i="10" s="1"/>
  <c r="R1557" i="10" s="1"/>
  <c r="P1826" i="10"/>
  <c r="Q1826" i="10" s="1"/>
  <c r="R1826" i="10" s="1"/>
  <c r="P1762" i="10"/>
  <c r="Q1762" i="10" s="1"/>
  <c r="R1762" i="10" s="1"/>
  <c r="P1681" i="10"/>
  <c r="Q1681" i="10" s="1"/>
  <c r="R1681" i="10" s="1"/>
  <c r="P1632" i="10"/>
  <c r="Q1632" i="10" s="1"/>
  <c r="R1632" i="10" s="1"/>
  <c r="P1596" i="10"/>
  <c r="Q1596" i="10" s="1"/>
  <c r="R1596" i="10" s="1"/>
  <c r="P1555" i="10"/>
  <c r="Q1555" i="10" s="1"/>
  <c r="R1555" i="10" s="1"/>
  <c r="P1803" i="10"/>
  <c r="Q1803" i="10" s="1"/>
  <c r="R1803" i="10" s="1"/>
  <c r="P1741" i="10"/>
  <c r="Q1741" i="10" s="1"/>
  <c r="R1741" i="10" s="1"/>
  <c r="P1694" i="10"/>
  <c r="Q1694" i="10" s="1"/>
  <c r="R1694" i="10" s="1"/>
  <c r="P1654" i="10"/>
  <c r="Q1654" i="10" s="1"/>
  <c r="R1654" i="10" s="1"/>
  <c r="P1618" i="10"/>
  <c r="Q1618" i="10" s="1"/>
  <c r="R1618" i="10" s="1"/>
  <c r="P1575" i="10"/>
  <c r="Q1575" i="10" s="1"/>
  <c r="R1575" i="10" s="1"/>
  <c r="P1823" i="10"/>
  <c r="Q1823" i="10" s="1"/>
  <c r="R1823" i="10" s="1"/>
  <c r="P1767" i="10"/>
  <c r="Q1767" i="10" s="1"/>
  <c r="R1767" i="10" s="1"/>
  <c r="P1705" i="10"/>
  <c r="Q1705" i="10" s="1"/>
  <c r="R1705" i="10" s="1"/>
  <c r="P1637" i="10"/>
  <c r="Q1637" i="10" s="1"/>
  <c r="R1637" i="10" s="1"/>
  <c r="P1551" i="10"/>
  <c r="Q1551" i="10" s="1"/>
  <c r="R1551" i="10" s="1"/>
  <c r="P1814" i="10"/>
  <c r="Q1814" i="10" s="1"/>
  <c r="R1814" i="10" s="1"/>
  <c r="P1752" i="10"/>
  <c r="Q1752" i="10" s="1"/>
  <c r="R1752" i="10" s="1"/>
  <c r="P1646" i="10"/>
  <c r="Q1646" i="10" s="1"/>
  <c r="R1646" i="10" s="1"/>
  <c r="P1533" i="10"/>
  <c r="Q1533" i="10" s="1"/>
  <c r="R1533" i="10" s="1"/>
  <c r="P1810" i="10"/>
  <c r="Q1810" i="10" s="1"/>
  <c r="R1810" i="10" s="1"/>
  <c r="P1738" i="10"/>
  <c r="Q1738" i="10" s="1"/>
  <c r="R1738" i="10" s="1"/>
  <c r="P1665" i="10"/>
  <c r="Q1665" i="10" s="1"/>
  <c r="R1665" i="10" s="1"/>
  <c r="P1629" i="10"/>
  <c r="Q1629" i="10" s="1"/>
  <c r="R1629" i="10" s="1"/>
  <c r="P1580" i="10"/>
  <c r="Q1580" i="10" s="1"/>
  <c r="R1580" i="10" s="1"/>
  <c r="P1540" i="10"/>
  <c r="Q1540" i="10" s="1"/>
  <c r="R1540" i="10" s="1"/>
  <c r="P1474" i="10"/>
  <c r="Q1474" i="10" s="1"/>
  <c r="R1474" i="10" s="1"/>
  <c r="P1423" i="10"/>
  <c r="Q1423" i="10" s="1"/>
  <c r="R1423" i="10" s="1"/>
  <c r="P1342" i="10"/>
  <c r="Q1342" i="10" s="1"/>
  <c r="R1342" i="10" s="1"/>
  <c r="P1280" i="10"/>
  <c r="Q1280" i="10" s="1"/>
  <c r="R1280" i="10" s="1"/>
  <c r="P1501" i="10"/>
  <c r="Q1501" i="10" s="1"/>
  <c r="R1501" i="10" s="1"/>
  <c r="P1418" i="10"/>
  <c r="Q1418" i="10" s="1"/>
  <c r="R1418" i="10" s="1"/>
  <c r="P1344" i="10"/>
  <c r="Q1344" i="10" s="1"/>
  <c r="R1344" i="10" s="1"/>
  <c r="P1264" i="10"/>
  <c r="Q1264" i="10" s="1"/>
  <c r="R1264" i="10" s="1"/>
  <c r="P1503" i="10"/>
  <c r="Q1503" i="10" s="1"/>
  <c r="R1503" i="10" s="1"/>
  <c r="P1443" i="10"/>
  <c r="Q1443" i="10" s="1"/>
  <c r="R1443" i="10" s="1"/>
  <c r="P1396" i="10"/>
  <c r="Q1396" i="10" s="1"/>
  <c r="R1396" i="10" s="1"/>
  <c r="P1324" i="10"/>
  <c r="Q1324" i="10" s="1"/>
  <c r="R1324" i="10" s="1"/>
  <c r="P1269" i="10"/>
  <c r="Q1269" i="10" s="1"/>
  <c r="R1269" i="10" s="1"/>
  <c r="P1127" i="10"/>
  <c r="Q1127" i="10" s="1"/>
  <c r="R1127" i="10" s="1"/>
  <c r="P1473" i="10"/>
  <c r="Q1473" i="10" s="1"/>
  <c r="R1473" i="10" s="1"/>
  <c r="P1399" i="10"/>
  <c r="Q1399" i="10" s="1"/>
  <c r="R1399" i="10" s="1"/>
  <c r="P1336" i="10"/>
  <c r="Q1336" i="10" s="1"/>
  <c r="R1336" i="10" s="1"/>
  <c r="P1275" i="10"/>
  <c r="Q1275" i="10" s="1"/>
  <c r="R1275" i="10" s="1"/>
  <c r="P1482" i="10"/>
  <c r="Q1482" i="10" s="1"/>
  <c r="R1482" i="10" s="1"/>
  <c r="P1434" i="10"/>
  <c r="Q1434" i="10" s="1"/>
  <c r="R1434" i="10" s="1"/>
  <c r="P1369" i="10"/>
  <c r="Q1369" i="10" s="1"/>
  <c r="R1369" i="10" s="1"/>
  <c r="P1339" i="10"/>
  <c r="Q1339" i="10" s="1"/>
  <c r="R1339" i="10" s="1"/>
  <c r="P1284" i="10"/>
  <c r="Q1284" i="10" s="1"/>
  <c r="R1284" i="10" s="1"/>
  <c r="P1493" i="10"/>
  <c r="Q1493" i="10" s="1"/>
  <c r="R1493" i="10" s="1"/>
  <c r="P1419" i="10"/>
  <c r="Q1419" i="10" s="1"/>
  <c r="R1419" i="10" s="1"/>
  <c r="P1343" i="10"/>
  <c r="Q1343" i="10" s="1"/>
  <c r="R1343" i="10" s="1"/>
  <c r="P1287" i="10"/>
  <c r="Q1287" i="10" s="1"/>
  <c r="R1287" i="10" s="1"/>
  <c r="P1162" i="10"/>
  <c r="Q1162" i="10" s="1"/>
  <c r="R1162" i="10" s="1"/>
  <c r="P1420" i="10"/>
  <c r="Q1420" i="10" s="1"/>
  <c r="R1420" i="10" s="1"/>
  <c r="P1290" i="10"/>
  <c r="Q1290" i="10" s="1"/>
  <c r="R1290" i="10" s="1"/>
  <c r="P1174" i="10"/>
  <c r="Q1174" i="10" s="1"/>
  <c r="R1174" i="10" s="1"/>
  <c r="P1472" i="10"/>
  <c r="Q1472" i="10" s="1"/>
  <c r="R1472" i="10" s="1"/>
  <c r="P1401" i="10"/>
  <c r="Q1401" i="10" s="1"/>
  <c r="R1401" i="10" s="1"/>
  <c r="P1359" i="10"/>
  <c r="Q1359" i="10" s="1"/>
  <c r="R1359" i="10" s="1"/>
  <c r="P1316" i="10"/>
  <c r="Q1316" i="10" s="1"/>
  <c r="R1316" i="10" s="1"/>
  <c r="P1266" i="10"/>
  <c r="Q1266" i="10" s="1"/>
  <c r="R1266" i="10" s="1"/>
  <c r="P1036" i="10"/>
  <c r="Q1036" i="10" s="1"/>
  <c r="R1036" i="10" s="1"/>
  <c r="P1124" i="10"/>
  <c r="Q1124" i="10" s="1"/>
  <c r="R1124" i="10" s="1"/>
  <c r="P954" i="10"/>
  <c r="Q954" i="10" s="1"/>
  <c r="R954" i="10" s="1"/>
  <c r="P1225" i="10"/>
  <c r="Q1225" i="10" s="1"/>
  <c r="R1225" i="10" s="1"/>
  <c r="P1141" i="10"/>
  <c r="Q1141" i="10" s="1"/>
  <c r="R1141" i="10" s="1"/>
  <c r="P1065" i="10"/>
  <c r="Q1065" i="10" s="1"/>
  <c r="R1065" i="10" s="1"/>
  <c r="P754" i="10"/>
  <c r="Q754" i="10" s="1"/>
  <c r="R754" i="10" s="1"/>
  <c r="P1205" i="10"/>
  <c r="Q1205" i="10" s="1"/>
  <c r="R1205" i="10" s="1"/>
  <c r="P1139" i="10"/>
  <c r="Q1139" i="10" s="1"/>
  <c r="R1139" i="10" s="1"/>
  <c r="P1015" i="10"/>
  <c r="Q1015" i="10" s="1"/>
  <c r="R1015" i="10" s="1"/>
  <c r="P1237" i="10"/>
  <c r="Q1237" i="10" s="1"/>
  <c r="R1237" i="10" s="1"/>
  <c r="P1193" i="10"/>
  <c r="Q1193" i="10" s="1"/>
  <c r="R1193" i="10" s="1"/>
  <c r="P1155" i="10"/>
  <c r="Q1155" i="10" s="1"/>
  <c r="R1155" i="10" s="1"/>
  <c r="P1109" i="10"/>
  <c r="Q1109" i="10" s="1"/>
  <c r="R1109" i="10" s="1"/>
  <c r="P983" i="10"/>
  <c r="Q983" i="10" s="1"/>
  <c r="R983" i="10" s="1"/>
  <c r="P658" i="10"/>
  <c r="Q658" i="10" s="1"/>
  <c r="R658" i="10" s="1"/>
  <c r="P1046" i="10"/>
  <c r="Q1046" i="10" s="1"/>
  <c r="R1046" i="10" s="1"/>
  <c r="P1255" i="10"/>
  <c r="Q1255" i="10" s="1"/>
  <c r="R1255" i="10" s="1"/>
  <c r="P1178" i="10"/>
  <c r="Q1178" i="10" s="1"/>
  <c r="R1178" i="10" s="1"/>
  <c r="P1118" i="10"/>
  <c r="Q1118" i="10" s="1"/>
  <c r="R1118" i="10" s="1"/>
  <c r="P1021" i="10"/>
  <c r="Q1021" i="10" s="1"/>
  <c r="R1021" i="10" s="1"/>
  <c r="P916" i="10"/>
  <c r="Q916" i="10" s="1"/>
  <c r="R916" i="10" s="1"/>
  <c r="P1228" i="10"/>
  <c r="Q1228" i="10" s="1"/>
  <c r="R1228" i="10" s="1"/>
  <c r="P1149" i="10"/>
  <c r="Q1149" i="10" s="1"/>
  <c r="R1149" i="10" s="1"/>
  <c r="P1059" i="10"/>
  <c r="Q1059" i="10" s="1"/>
  <c r="R1059" i="10" s="1"/>
  <c r="P1089" i="10"/>
  <c r="Q1089" i="10" s="1"/>
  <c r="R1089" i="10" s="1"/>
  <c r="P1010" i="10"/>
  <c r="Q1010" i="10" s="1"/>
  <c r="R1010" i="10" s="1"/>
  <c r="P960" i="10"/>
  <c r="Q960" i="10" s="1"/>
  <c r="R960" i="10" s="1"/>
  <c r="P886" i="10"/>
  <c r="Q886" i="10" s="1"/>
  <c r="R886" i="10" s="1"/>
  <c r="P810" i="10"/>
  <c r="Q810" i="10" s="1"/>
  <c r="R810" i="10" s="1"/>
  <c r="P1053" i="10"/>
  <c r="Q1053" i="10" s="1"/>
  <c r="R1053" i="10" s="1"/>
  <c r="P955" i="10"/>
  <c r="Q955" i="10" s="1"/>
  <c r="R955" i="10" s="1"/>
  <c r="P855" i="10"/>
  <c r="Q855" i="10" s="1"/>
  <c r="R855" i="10" s="1"/>
  <c r="P1083" i="10"/>
  <c r="Q1083" i="10" s="1"/>
  <c r="R1083" i="10" s="1"/>
  <c r="P1047" i="10"/>
  <c r="Q1047" i="10" s="1"/>
  <c r="R1047" i="10" s="1"/>
  <c r="P988" i="10"/>
  <c r="Q988" i="10" s="1"/>
  <c r="R988" i="10" s="1"/>
  <c r="P927" i="10"/>
  <c r="Q927" i="10" s="1"/>
  <c r="R927" i="10" s="1"/>
  <c r="P873" i="10"/>
  <c r="Q873" i="10" s="1"/>
  <c r="R873" i="10" s="1"/>
  <c r="P761" i="10"/>
  <c r="Q761" i="10" s="1"/>
  <c r="R761" i="10" s="1"/>
  <c r="P1072" i="10"/>
  <c r="Q1072" i="10" s="1"/>
  <c r="R1072" i="10" s="1"/>
  <c r="P990" i="10"/>
  <c r="Q990" i="10" s="1"/>
  <c r="R990" i="10" s="1"/>
  <c r="P945" i="10"/>
  <c r="Q945" i="10" s="1"/>
  <c r="R945" i="10" s="1"/>
  <c r="P882" i="10"/>
  <c r="Q882" i="10" s="1"/>
  <c r="R882" i="10" s="1"/>
  <c r="P791" i="10"/>
  <c r="Q791" i="10" s="1"/>
  <c r="R791" i="10" s="1"/>
  <c r="P1066" i="10"/>
  <c r="Q1066" i="10" s="1"/>
  <c r="R1066" i="10" s="1"/>
  <c r="P1001" i="10"/>
  <c r="Q1001" i="10" s="1"/>
  <c r="R1001" i="10" s="1"/>
  <c r="P937" i="10"/>
  <c r="Q937" i="10" s="1"/>
  <c r="R937" i="10" s="1"/>
  <c r="P871" i="10"/>
  <c r="Q871" i="10" s="1"/>
  <c r="R871" i="10" s="1"/>
  <c r="P773" i="10"/>
  <c r="Q773" i="10" s="1"/>
  <c r="R773" i="10" s="1"/>
  <c r="P835" i="10"/>
  <c r="Q835" i="10" s="1"/>
  <c r="R835" i="10" s="1"/>
  <c r="P1052" i="10"/>
  <c r="Q1052" i="10" s="1"/>
  <c r="R1052" i="10" s="1"/>
  <c r="P985" i="10"/>
  <c r="Q985" i="10" s="1"/>
  <c r="R985" i="10" s="1"/>
  <c r="P912" i="10"/>
  <c r="Q912" i="10" s="1"/>
  <c r="R912" i="10" s="1"/>
  <c r="P869" i="10"/>
  <c r="Q869" i="10" s="1"/>
  <c r="R869" i="10" s="1"/>
  <c r="P821" i="10"/>
  <c r="Q821" i="10" s="1"/>
  <c r="R821" i="10" s="1"/>
  <c r="P817" i="10"/>
  <c r="Q817" i="10" s="1"/>
  <c r="R817" i="10" s="1"/>
  <c r="P694" i="10"/>
  <c r="Q694" i="10" s="1"/>
  <c r="R694" i="10" s="1"/>
  <c r="P789" i="10"/>
  <c r="Q789" i="10" s="1"/>
  <c r="R789" i="10" s="1"/>
  <c r="P702" i="10"/>
  <c r="Q702" i="10" s="1"/>
  <c r="R702" i="10" s="1"/>
  <c r="P755" i="10"/>
  <c r="Q755" i="10" s="1"/>
  <c r="R755" i="10" s="1"/>
  <c r="P676" i="10"/>
  <c r="Q676" i="10" s="1"/>
  <c r="R676" i="10" s="1"/>
  <c r="P537" i="10"/>
  <c r="Q537" i="10" s="1"/>
  <c r="R537" i="10" s="1"/>
  <c r="P769" i="10"/>
  <c r="Q769" i="10" s="1"/>
  <c r="R769" i="10" s="1"/>
  <c r="P692" i="10"/>
  <c r="Q692" i="10" s="1"/>
  <c r="R692" i="10" s="1"/>
  <c r="P793" i="10"/>
  <c r="Q793" i="10" s="1"/>
  <c r="R793" i="10" s="1"/>
  <c r="P757" i="10"/>
  <c r="Q757" i="10" s="1"/>
  <c r="R757" i="10" s="1"/>
  <c r="P652" i="10"/>
  <c r="Q652" i="10" s="1"/>
  <c r="R652" i="10" s="1"/>
  <c r="P722" i="10"/>
  <c r="Q722" i="10" s="1"/>
  <c r="R722" i="10" s="1"/>
  <c r="P662" i="10"/>
  <c r="Q662" i="10" s="1"/>
  <c r="R662" i="10" s="1"/>
  <c r="P635" i="10"/>
  <c r="Q635" i="10" s="1"/>
  <c r="R635" i="10" s="1"/>
  <c r="P457" i="10"/>
  <c r="Q457" i="10" s="1"/>
  <c r="R457" i="10" s="1"/>
  <c r="P703" i="10"/>
  <c r="Q703" i="10" s="1"/>
  <c r="R703" i="10" s="1"/>
  <c r="P671" i="10"/>
  <c r="Q671" i="10" s="1"/>
  <c r="R671" i="10" s="1"/>
  <c r="P608" i="10"/>
  <c r="Q608" i="10" s="1"/>
  <c r="R608" i="10" s="1"/>
  <c r="P583" i="10"/>
  <c r="Q583" i="10" s="1"/>
  <c r="R583" i="10" s="1"/>
  <c r="P649" i="10"/>
  <c r="Q649" i="10" s="1"/>
  <c r="R649" i="10" s="1"/>
  <c r="P723" i="10"/>
  <c r="Q723" i="10" s="1"/>
  <c r="R723" i="10" s="1"/>
  <c r="P691" i="10"/>
  <c r="Q691" i="10" s="1"/>
  <c r="R691" i="10" s="1"/>
  <c r="P659" i="10"/>
  <c r="Q659" i="10" s="1"/>
  <c r="R659" i="10" s="1"/>
  <c r="P493" i="10"/>
  <c r="Q493" i="10" s="1"/>
  <c r="R493" i="10" s="1"/>
  <c r="P544" i="10"/>
  <c r="Q544" i="10" s="1"/>
  <c r="R544" i="10" s="1"/>
  <c r="P617" i="10"/>
  <c r="Q617" i="10" s="1"/>
  <c r="R617" i="10" s="1"/>
  <c r="P573" i="10"/>
  <c r="Q573" i="10" s="1"/>
  <c r="R573" i="10" s="1"/>
  <c r="P397" i="10"/>
  <c r="Q397" i="10" s="1"/>
  <c r="R397" i="10" s="1"/>
  <c r="P560" i="10"/>
  <c r="Q560" i="10" s="1"/>
  <c r="R560" i="10" s="1"/>
  <c r="P168" i="10"/>
  <c r="Q168" i="10" s="1"/>
  <c r="R168" i="10" s="1"/>
  <c r="P526" i="10"/>
  <c r="Q526" i="10" s="1"/>
  <c r="R526" i="10" s="1"/>
  <c r="P459" i="10"/>
  <c r="Q459" i="10" s="1"/>
  <c r="R459" i="10" s="1"/>
  <c r="P612" i="10"/>
  <c r="Q612" i="10" s="1"/>
  <c r="R612" i="10" s="1"/>
  <c r="P480" i="10"/>
  <c r="Q480" i="10" s="1"/>
  <c r="R480" i="10" s="1"/>
  <c r="P607" i="10"/>
  <c r="Q607" i="10" s="1"/>
  <c r="R607" i="10" s="1"/>
  <c r="P535" i="10"/>
  <c r="Q535" i="10" s="1"/>
  <c r="R535" i="10" s="1"/>
  <c r="P519" i="10"/>
  <c r="Q519" i="10" s="1"/>
  <c r="R519" i="10" s="1"/>
  <c r="P403" i="10"/>
  <c r="Q403" i="10" s="1"/>
  <c r="R403" i="10" s="1"/>
  <c r="P470" i="10"/>
  <c r="Q470" i="10" s="1"/>
  <c r="R470" i="10" s="1"/>
  <c r="P405" i="10"/>
  <c r="Q405" i="10" s="1"/>
  <c r="R405" i="10" s="1"/>
  <c r="P464" i="10"/>
  <c r="Q464" i="10" s="1"/>
  <c r="R464" i="10" s="1"/>
  <c r="P408" i="10"/>
  <c r="Q408" i="10" s="1"/>
  <c r="R408" i="10" s="1"/>
  <c r="P511" i="10"/>
  <c r="Q511" i="10" s="1"/>
  <c r="R511" i="10" s="1"/>
  <c r="P475" i="10"/>
  <c r="Q475" i="10" s="1"/>
  <c r="R475" i="10" s="1"/>
  <c r="P442" i="10"/>
  <c r="Q442" i="10" s="1"/>
  <c r="R442" i="10" s="1"/>
  <c r="P503" i="10"/>
  <c r="Q503" i="10" s="1"/>
  <c r="R503" i="10" s="1"/>
  <c r="P438" i="10"/>
  <c r="Q438" i="10" s="1"/>
  <c r="R438" i="10" s="1"/>
  <c r="P316" i="10"/>
  <c r="Q316" i="10" s="1"/>
  <c r="R316" i="10" s="1"/>
  <c r="P404" i="10"/>
  <c r="Q404" i="10" s="1"/>
  <c r="R404" i="10" s="1"/>
  <c r="P491" i="10"/>
  <c r="Q491" i="10" s="1"/>
  <c r="R491" i="10" s="1"/>
  <c r="P413" i="10"/>
  <c r="Q413" i="10" s="1"/>
  <c r="R413" i="10" s="1"/>
  <c r="P335" i="10"/>
  <c r="Q335" i="10" s="1"/>
  <c r="R335" i="10" s="1"/>
  <c r="P358" i="10"/>
  <c r="Q358" i="10" s="1"/>
  <c r="R358" i="10" s="1"/>
  <c r="P270" i="10"/>
  <c r="Q270" i="10" s="1"/>
  <c r="R270" i="10" s="1"/>
  <c r="P393" i="10"/>
  <c r="Q393" i="10" s="1"/>
  <c r="R393" i="10" s="1"/>
  <c r="P294" i="10"/>
  <c r="Q294" i="10" s="1"/>
  <c r="R294" i="10" s="1"/>
  <c r="P399" i="10"/>
  <c r="Q399" i="10" s="1"/>
  <c r="R399" i="10" s="1"/>
  <c r="P354" i="10"/>
  <c r="Q354" i="10" s="1"/>
  <c r="R354" i="10" s="1"/>
  <c r="P306" i="10"/>
  <c r="Q306" i="10" s="1"/>
  <c r="R306" i="10" s="1"/>
  <c r="P172" i="10"/>
  <c r="Q172" i="10" s="1"/>
  <c r="R172" i="10" s="1"/>
  <c r="P377" i="10"/>
  <c r="Q377" i="10" s="1"/>
  <c r="R377" i="10" s="1"/>
  <c r="P262" i="10"/>
  <c r="Q262" i="10" s="1"/>
  <c r="R262" i="10" s="1"/>
  <c r="P394" i="10"/>
  <c r="Q394" i="10" s="1"/>
  <c r="R394" i="10" s="1"/>
  <c r="P338" i="10"/>
  <c r="Q338" i="10" s="1"/>
  <c r="R338" i="10" s="1"/>
  <c r="P287" i="10"/>
  <c r="Q287" i="10" s="1"/>
  <c r="R287" i="10" s="1"/>
  <c r="P95" i="10"/>
  <c r="Q95" i="10" s="1"/>
  <c r="R95" i="10" s="1"/>
  <c r="P217" i="10"/>
  <c r="Q217" i="10" s="1"/>
  <c r="R217" i="10" s="1"/>
  <c r="P140" i="10"/>
  <c r="Q140" i="10" s="1"/>
  <c r="R140" i="10" s="1"/>
  <c r="P254" i="10"/>
  <c r="Q254" i="10" s="1"/>
  <c r="R254" i="10" s="1"/>
  <c r="P209" i="10"/>
  <c r="Q209" i="10" s="1"/>
  <c r="R209" i="10" s="1"/>
  <c r="P94" i="10"/>
  <c r="Q94" i="10" s="1"/>
  <c r="R94" i="10" s="1"/>
  <c r="P261" i="10"/>
  <c r="Q261" i="10" s="1"/>
  <c r="R261" i="10" s="1"/>
  <c r="P193" i="10"/>
  <c r="Q193" i="10" s="1"/>
  <c r="R193" i="10" s="1"/>
  <c r="P68" i="10"/>
  <c r="Q68" i="10" s="1"/>
  <c r="R68" i="10" s="1"/>
  <c r="P223" i="10"/>
  <c r="Q223" i="10" s="1"/>
  <c r="R223" i="10" s="1"/>
  <c r="P158" i="10"/>
  <c r="Q158" i="10" s="1"/>
  <c r="R158" i="10" s="1"/>
  <c r="P67" i="10"/>
  <c r="Q67" i="10" s="1"/>
  <c r="R67" i="10" s="1"/>
  <c r="P208" i="10"/>
  <c r="Q208" i="10" s="1"/>
  <c r="R208" i="10" s="1"/>
  <c r="P124" i="10"/>
  <c r="Q124" i="10" s="1"/>
  <c r="R124" i="10" s="1"/>
  <c r="P282" i="10"/>
  <c r="Q282" i="10" s="1"/>
  <c r="R282" i="10" s="1"/>
  <c r="P229" i="10"/>
  <c r="Q229" i="10" s="1"/>
  <c r="R229" i="10" s="1"/>
  <c r="P167" i="10"/>
  <c r="Q167" i="10" s="1"/>
  <c r="R167" i="10" s="1"/>
  <c r="P125" i="10"/>
  <c r="Q125" i="10" s="1"/>
  <c r="R125" i="10" s="1"/>
  <c r="P52" i="10"/>
  <c r="Q52" i="10" s="1"/>
  <c r="R52" i="10" s="1"/>
  <c r="P130" i="10"/>
  <c r="Q130" i="10" s="1"/>
  <c r="R130" i="10" s="1"/>
  <c r="P64" i="10"/>
  <c r="Q64" i="10" s="1"/>
  <c r="R64" i="10" s="1"/>
  <c r="P154" i="10"/>
  <c r="Q154" i="10" s="1"/>
  <c r="R154" i="10" s="1"/>
  <c r="P83" i="10"/>
  <c r="Q83" i="10" s="1"/>
  <c r="R83" i="10" s="1"/>
  <c r="P81" i="10"/>
  <c r="Q81" i="10" s="1"/>
  <c r="R81" i="10" s="1"/>
  <c r="P29" i="10"/>
  <c r="Q29" i="10" s="1"/>
  <c r="R29" i="10" s="1"/>
  <c r="P150" i="10"/>
  <c r="Q150" i="10" s="1"/>
  <c r="R150" i="10" s="1"/>
  <c r="P86" i="10"/>
  <c r="Q86" i="10" s="1"/>
  <c r="R86" i="10" s="1"/>
  <c r="P11" i="10"/>
  <c r="Q11" i="10" s="1"/>
  <c r="R11" i="10" s="1"/>
  <c r="P92" i="10"/>
  <c r="Q92" i="10" s="1"/>
  <c r="R92" i="10" s="1"/>
  <c r="P35" i="10"/>
  <c r="Q35" i="10" s="1"/>
  <c r="R35" i="10" s="1"/>
  <c r="P1850" i="10"/>
  <c r="Q1850" i="10" s="1"/>
  <c r="R1850" i="10" s="1"/>
  <c r="P1961" i="10"/>
  <c r="Q1961" i="10" s="1"/>
  <c r="R1961" i="10" s="1"/>
  <c r="P1929" i="10"/>
  <c r="Q1929" i="10" s="1"/>
  <c r="R1929" i="10" s="1"/>
  <c r="P1897" i="10"/>
  <c r="Q1897" i="10" s="1"/>
  <c r="R1897" i="10" s="1"/>
  <c r="P1867" i="10"/>
  <c r="Q1867" i="10" s="1"/>
  <c r="R1867" i="10" s="1"/>
  <c r="P1991" i="10"/>
  <c r="Q1991" i="10" s="1"/>
  <c r="R1991" i="10" s="1"/>
  <c r="P1959" i="10"/>
  <c r="Q1959" i="10" s="1"/>
  <c r="R1959" i="10" s="1"/>
  <c r="P1927" i="10"/>
  <c r="Q1927" i="10" s="1"/>
  <c r="R1927" i="10" s="1"/>
  <c r="P1895" i="10"/>
  <c r="Q1895" i="10" s="1"/>
  <c r="R1895" i="10" s="1"/>
  <c r="P1852" i="10"/>
  <c r="Q1852" i="10" s="1"/>
  <c r="R1852" i="10" s="1"/>
  <c r="P1989" i="10"/>
  <c r="Q1989" i="10" s="1"/>
  <c r="R1989" i="10" s="1"/>
  <c r="P1982" i="10"/>
  <c r="Q1982" i="10" s="1"/>
  <c r="R1982" i="10" s="1"/>
  <c r="P1950" i="10"/>
  <c r="Q1950" i="10" s="1"/>
  <c r="R1950" i="10" s="1"/>
  <c r="P1918" i="10"/>
  <c r="Q1918" i="10" s="1"/>
  <c r="R1918" i="10" s="1"/>
  <c r="P1886" i="10"/>
  <c r="Q1886" i="10" s="1"/>
  <c r="R1886" i="10" s="1"/>
  <c r="P1839" i="10"/>
  <c r="Q1839" i="10" s="1"/>
  <c r="R1839" i="10" s="1"/>
  <c r="P1992" i="10"/>
  <c r="Q1992" i="10" s="1"/>
  <c r="R1992" i="10" s="1"/>
  <c r="P1960" i="10"/>
  <c r="Q1960" i="10" s="1"/>
  <c r="R1960" i="10" s="1"/>
  <c r="P1928" i="10"/>
  <c r="Q1928" i="10" s="1"/>
  <c r="R1928" i="10" s="1"/>
  <c r="P1896" i="10"/>
  <c r="Q1896" i="10" s="1"/>
  <c r="R1896" i="10" s="1"/>
  <c r="P1857" i="10"/>
  <c r="Q1857" i="10" s="1"/>
  <c r="R1857" i="10" s="1"/>
  <c r="P1861" i="10"/>
  <c r="Q1861" i="10" s="1"/>
  <c r="R1861" i="10" s="1"/>
  <c r="P1808" i="10"/>
  <c r="Q1808" i="10" s="1"/>
  <c r="R1808" i="10" s="1"/>
  <c r="P1736" i="10"/>
  <c r="Q1736" i="10" s="1"/>
  <c r="R1736" i="10" s="1"/>
  <c r="P1691" i="10"/>
  <c r="Q1691" i="10" s="1"/>
  <c r="R1691" i="10" s="1"/>
  <c r="P1651" i="10"/>
  <c r="Q1651" i="10" s="1"/>
  <c r="R1651" i="10" s="1"/>
  <c r="P1606" i="10"/>
  <c r="Q1606" i="10" s="1"/>
  <c r="R1606" i="10" s="1"/>
  <c r="P1554" i="10"/>
  <c r="Q1554" i="10" s="1"/>
  <c r="R1554" i="10" s="1"/>
  <c r="P1802" i="10"/>
  <c r="Q1802" i="10" s="1"/>
  <c r="R1802" i="10" s="1"/>
  <c r="P1706" i="10"/>
  <c r="Q1706" i="10" s="1"/>
  <c r="R1706" i="10" s="1"/>
  <c r="P1666" i="10"/>
  <c r="Q1666" i="10" s="1"/>
  <c r="R1666" i="10" s="1"/>
  <c r="P1552" i="10"/>
  <c r="Q1552" i="10" s="1"/>
  <c r="R1552" i="10" s="1"/>
  <c r="P1817" i="10"/>
  <c r="Q1817" i="10" s="1"/>
  <c r="R1817" i="10" s="1"/>
  <c r="P1757" i="10"/>
  <c r="Q1757" i="10" s="1"/>
  <c r="R1757" i="10" s="1"/>
  <c r="P1698" i="10"/>
  <c r="Q1698" i="10" s="1"/>
  <c r="R1698" i="10" s="1"/>
  <c r="P1550" i="10"/>
  <c r="Q1550" i="10" s="1"/>
  <c r="R1550" i="10" s="1"/>
  <c r="P1813" i="10"/>
  <c r="Q1813" i="10" s="1"/>
  <c r="R1813" i="10" s="1"/>
  <c r="P1747" i="10"/>
  <c r="Q1747" i="10" s="1"/>
  <c r="R1747" i="10" s="1"/>
  <c r="P1679" i="10"/>
  <c r="Q1679" i="10" s="1"/>
  <c r="R1679" i="10" s="1"/>
  <c r="P1630" i="10"/>
  <c r="Q1630" i="10" s="1"/>
  <c r="R1630" i="10" s="1"/>
  <c r="P1594" i="10"/>
  <c r="Q1594" i="10" s="1"/>
  <c r="R1594" i="10" s="1"/>
  <c r="P1548" i="10"/>
  <c r="Q1548" i="10" s="1"/>
  <c r="R1548" i="10" s="1"/>
  <c r="P1792" i="10"/>
  <c r="Q1792" i="10" s="1"/>
  <c r="R1792" i="10" s="1"/>
  <c r="P1737" i="10"/>
  <c r="Q1737" i="10" s="1"/>
  <c r="R1737" i="10" s="1"/>
  <c r="P1692" i="10"/>
  <c r="Q1692" i="10" s="1"/>
  <c r="R1692" i="10" s="1"/>
  <c r="P1652" i="10"/>
  <c r="Q1652" i="10" s="1"/>
  <c r="R1652" i="10" s="1"/>
  <c r="P1609" i="10"/>
  <c r="Q1609" i="10" s="1"/>
  <c r="R1609" i="10" s="1"/>
  <c r="P1553" i="10"/>
  <c r="Q1553" i="10" s="1"/>
  <c r="R1553" i="10" s="1"/>
  <c r="P1820" i="10"/>
  <c r="Q1820" i="10" s="1"/>
  <c r="R1820" i="10" s="1"/>
  <c r="P1760" i="10"/>
  <c r="Q1760" i="10" s="1"/>
  <c r="R1760" i="10" s="1"/>
  <c r="P1703" i="10"/>
  <c r="Q1703" i="10" s="1"/>
  <c r="R1703" i="10" s="1"/>
  <c r="P1635" i="10"/>
  <c r="Q1635" i="10" s="1"/>
  <c r="R1635" i="10" s="1"/>
  <c r="P1544" i="10"/>
  <c r="Q1544" i="10" s="1"/>
  <c r="R1544" i="10" s="1"/>
  <c r="P1801" i="10"/>
  <c r="Q1801" i="10" s="1"/>
  <c r="R1801" i="10" s="1"/>
  <c r="P1750" i="10"/>
  <c r="Q1750" i="10" s="1"/>
  <c r="R1750" i="10" s="1"/>
  <c r="P1616" i="10"/>
  <c r="Q1616" i="10" s="1"/>
  <c r="R1616" i="10" s="1"/>
  <c r="P1528" i="10"/>
  <c r="Q1528" i="10" s="1"/>
  <c r="R1528" i="10" s="1"/>
  <c r="P1797" i="10"/>
  <c r="Q1797" i="10" s="1"/>
  <c r="R1797" i="10" s="1"/>
  <c r="P1728" i="10"/>
  <c r="Q1728" i="10" s="1"/>
  <c r="R1728" i="10" s="1"/>
  <c r="P1663" i="10"/>
  <c r="Q1663" i="10" s="1"/>
  <c r="R1663" i="10" s="1"/>
  <c r="P1627" i="10"/>
  <c r="Q1627" i="10" s="1"/>
  <c r="R1627" i="10" s="1"/>
  <c r="P1578" i="10"/>
  <c r="Q1578" i="10" s="1"/>
  <c r="R1578" i="10" s="1"/>
  <c r="P1535" i="10"/>
  <c r="Q1535" i="10" s="1"/>
  <c r="R1535" i="10" s="1"/>
  <c r="P1467" i="10"/>
  <c r="Q1467" i="10" s="1"/>
  <c r="R1467" i="10" s="1"/>
  <c r="P1417" i="10"/>
  <c r="Q1417" i="10" s="1"/>
  <c r="R1417" i="10" s="1"/>
  <c r="P1340" i="10"/>
  <c r="Q1340" i="10" s="1"/>
  <c r="R1340" i="10" s="1"/>
  <c r="P1229" i="10"/>
  <c r="Q1229" i="10" s="1"/>
  <c r="R1229" i="10" s="1"/>
  <c r="P1492" i="10"/>
  <c r="Q1492" i="10" s="1"/>
  <c r="R1492" i="10" s="1"/>
  <c r="P1411" i="10"/>
  <c r="Q1411" i="10" s="1"/>
  <c r="R1411" i="10" s="1"/>
  <c r="P1333" i="10"/>
  <c r="Q1333" i="10" s="1"/>
  <c r="R1333" i="10" s="1"/>
  <c r="P1233" i="10"/>
  <c r="Q1233" i="10" s="1"/>
  <c r="R1233" i="10" s="1"/>
  <c r="P1494" i="10"/>
  <c r="Q1494" i="10" s="1"/>
  <c r="R1494" i="10" s="1"/>
  <c r="P1436" i="10"/>
  <c r="Q1436" i="10" s="1"/>
  <c r="R1436" i="10" s="1"/>
  <c r="P1392" i="10"/>
  <c r="Q1392" i="10" s="1"/>
  <c r="R1392" i="10" s="1"/>
  <c r="P1321" i="10"/>
  <c r="Q1321" i="10" s="1"/>
  <c r="R1321" i="10" s="1"/>
  <c r="P1267" i="10"/>
  <c r="Q1267" i="10" s="1"/>
  <c r="R1267" i="10" s="1"/>
  <c r="P1102" i="10"/>
  <c r="Q1102" i="10" s="1"/>
  <c r="R1102" i="10" s="1"/>
  <c r="P1464" i="10"/>
  <c r="Q1464" i="10" s="1"/>
  <c r="R1464" i="10" s="1"/>
  <c r="P1386" i="10"/>
  <c r="Q1386" i="10" s="1"/>
  <c r="R1386" i="10" s="1"/>
  <c r="P1334" i="10"/>
  <c r="Q1334" i="10" s="1"/>
  <c r="R1334" i="10" s="1"/>
  <c r="P1262" i="10"/>
  <c r="Q1262" i="10" s="1"/>
  <c r="R1262" i="10" s="1"/>
  <c r="P1475" i="10"/>
  <c r="Q1475" i="10" s="1"/>
  <c r="R1475" i="10" s="1"/>
  <c r="P1422" i="10"/>
  <c r="Q1422" i="10" s="1"/>
  <c r="R1422" i="10" s="1"/>
  <c r="P1365" i="10"/>
  <c r="Q1365" i="10" s="1"/>
  <c r="R1365" i="10" s="1"/>
  <c r="P1332" i="10"/>
  <c r="Q1332" i="10" s="1"/>
  <c r="R1332" i="10" s="1"/>
  <c r="P1278" i="10"/>
  <c r="Q1278" i="10" s="1"/>
  <c r="R1278" i="10" s="1"/>
  <c r="P1484" i="10"/>
  <c r="Q1484" i="10" s="1"/>
  <c r="R1484" i="10" s="1"/>
  <c r="P1410" i="10"/>
  <c r="Q1410" i="10" s="1"/>
  <c r="R1410" i="10" s="1"/>
  <c r="P1341" i="10"/>
  <c r="Q1341" i="10" s="1"/>
  <c r="R1341" i="10" s="1"/>
  <c r="P1281" i="10"/>
  <c r="Q1281" i="10" s="1"/>
  <c r="R1281" i="10" s="1"/>
  <c r="P1148" i="10"/>
  <c r="Q1148" i="10" s="1"/>
  <c r="R1148" i="10" s="1"/>
  <c r="P1414" i="10"/>
  <c r="Q1414" i="10" s="1"/>
  <c r="R1414" i="10" s="1"/>
  <c r="P1282" i="10"/>
  <c r="Q1282" i="10" s="1"/>
  <c r="R1282" i="10" s="1"/>
  <c r="P1121" i="10"/>
  <c r="Q1121" i="10" s="1"/>
  <c r="R1121" i="10" s="1"/>
  <c r="P1465" i="10"/>
  <c r="Q1465" i="10" s="1"/>
  <c r="R1465" i="10" s="1"/>
  <c r="P1398" i="10"/>
  <c r="Q1398" i="10" s="1"/>
  <c r="R1398" i="10" s="1"/>
  <c r="P1354" i="10"/>
  <c r="Q1354" i="10" s="1"/>
  <c r="R1354" i="10" s="1"/>
  <c r="P1314" i="10"/>
  <c r="Q1314" i="10" s="1"/>
  <c r="R1314" i="10" s="1"/>
  <c r="P1258" i="10"/>
  <c r="Q1258" i="10" s="1"/>
  <c r="R1258" i="10" s="1"/>
  <c r="P1167" i="10"/>
  <c r="Q1167" i="10" s="1"/>
  <c r="R1167" i="10" s="1"/>
  <c r="P1116" i="10"/>
  <c r="Q1116" i="10" s="1"/>
  <c r="R1116" i="10" s="1"/>
  <c r="P876" i="10"/>
  <c r="Q876" i="10" s="1"/>
  <c r="R876" i="10" s="1"/>
  <c r="P1223" i="10"/>
  <c r="Q1223" i="10" s="1"/>
  <c r="R1223" i="10" s="1"/>
  <c r="P1138" i="10"/>
  <c r="Q1138" i="10" s="1"/>
  <c r="R1138" i="10" s="1"/>
  <c r="P1057" i="10"/>
  <c r="Q1057" i="10" s="1"/>
  <c r="R1057" i="10" s="1"/>
  <c r="P1254" i="10"/>
  <c r="Q1254" i="10" s="1"/>
  <c r="R1254" i="10" s="1"/>
  <c r="P1201" i="10"/>
  <c r="Q1201" i="10" s="1"/>
  <c r="R1201" i="10" s="1"/>
  <c r="P1136" i="10"/>
  <c r="Q1136" i="10" s="1"/>
  <c r="R1136" i="10" s="1"/>
  <c r="P968" i="10"/>
  <c r="Q968" i="10" s="1"/>
  <c r="R968" i="10" s="1"/>
  <c r="P1235" i="10"/>
  <c r="Q1235" i="10" s="1"/>
  <c r="R1235" i="10" s="1"/>
  <c r="P1189" i="10"/>
  <c r="Q1189" i="10" s="1"/>
  <c r="R1189" i="10" s="1"/>
  <c r="P1153" i="10"/>
  <c r="Q1153" i="10" s="1"/>
  <c r="R1153" i="10" s="1"/>
  <c r="P1106" i="10"/>
  <c r="Q1106" i="10" s="1"/>
  <c r="R1106" i="10" s="1"/>
  <c r="P944" i="10"/>
  <c r="Q944" i="10" s="1"/>
  <c r="R944" i="10" s="1"/>
  <c r="P1151" i="10"/>
  <c r="Q1151" i="10" s="1"/>
  <c r="R1151" i="10" s="1"/>
  <c r="P1005" i="10"/>
  <c r="Q1005" i="10" s="1"/>
  <c r="R1005" i="10" s="1"/>
  <c r="P1244" i="10"/>
  <c r="Q1244" i="10" s="1"/>
  <c r="R1244" i="10" s="1"/>
  <c r="P1171" i="10"/>
  <c r="Q1171" i="10" s="1"/>
  <c r="R1171" i="10" s="1"/>
  <c r="P1112" i="10"/>
  <c r="Q1112" i="10" s="1"/>
  <c r="R1112" i="10" s="1"/>
  <c r="P996" i="10"/>
  <c r="Q996" i="10" s="1"/>
  <c r="R996" i="10" s="1"/>
  <c r="P901" i="10"/>
  <c r="Q901" i="10" s="1"/>
  <c r="R901" i="10" s="1"/>
  <c r="P1214" i="10"/>
  <c r="Q1214" i="10" s="1"/>
  <c r="R1214" i="10" s="1"/>
  <c r="P1140" i="10"/>
  <c r="Q1140" i="10" s="1"/>
  <c r="R1140" i="10" s="1"/>
  <c r="P1002" i="10"/>
  <c r="Q1002" i="10" s="1"/>
  <c r="R1002" i="10" s="1"/>
  <c r="P1087" i="10"/>
  <c r="Q1087" i="10" s="1"/>
  <c r="R1087" i="10" s="1"/>
  <c r="P1006" i="10"/>
  <c r="Q1006" i="10" s="1"/>
  <c r="R1006" i="10" s="1"/>
  <c r="P948" i="10"/>
  <c r="Q948" i="10" s="1"/>
  <c r="R948" i="10" s="1"/>
  <c r="P884" i="10"/>
  <c r="Q884" i="10" s="1"/>
  <c r="R884" i="10" s="1"/>
  <c r="P797" i="10"/>
  <c r="Q797" i="10" s="1"/>
  <c r="R797" i="10" s="1"/>
  <c r="P1018" i="10"/>
  <c r="Q1018" i="10" s="1"/>
  <c r="R1018" i="10" s="1"/>
  <c r="P921" i="10"/>
  <c r="Q921" i="10" s="1"/>
  <c r="R921" i="10" s="1"/>
  <c r="P851" i="10"/>
  <c r="Q851" i="10" s="1"/>
  <c r="R851" i="10" s="1"/>
  <c r="P1081" i="10"/>
  <c r="Q1081" i="10" s="1"/>
  <c r="R1081" i="10" s="1"/>
  <c r="P1030" i="10"/>
  <c r="Q1030" i="10" s="1"/>
  <c r="R1030" i="10" s="1"/>
  <c r="P984" i="10"/>
  <c r="Q984" i="10" s="1"/>
  <c r="R984" i="10" s="1"/>
  <c r="P925" i="10"/>
  <c r="Q925" i="10" s="1"/>
  <c r="R925" i="10" s="1"/>
  <c r="P864" i="10"/>
  <c r="Q864" i="10" s="1"/>
  <c r="R864" i="10" s="1"/>
  <c r="P752" i="10"/>
  <c r="Q752" i="10" s="1"/>
  <c r="R752" i="10" s="1"/>
  <c r="P1038" i="10"/>
  <c r="Q1038" i="10" s="1"/>
  <c r="R1038" i="10" s="1"/>
  <c r="P986" i="10"/>
  <c r="Q986" i="10" s="1"/>
  <c r="R986" i="10" s="1"/>
  <c r="P939" i="10"/>
  <c r="Q939" i="10" s="1"/>
  <c r="R939" i="10" s="1"/>
  <c r="P880" i="10"/>
  <c r="Q880" i="10" s="1"/>
  <c r="R880" i="10" s="1"/>
  <c r="P765" i="10"/>
  <c r="Q765" i="10" s="1"/>
  <c r="R765" i="10" s="1"/>
  <c r="P1062" i="10"/>
  <c r="Q1062" i="10" s="1"/>
  <c r="R1062" i="10" s="1"/>
  <c r="P999" i="10"/>
  <c r="Q999" i="10" s="1"/>
  <c r="R999" i="10" s="1"/>
  <c r="P929" i="10"/>
  <c r="Q929" i="10" s="1"/>
  <c r="R929" i="10" s="1"/>
  <c r="P866" i="10"/>
  <c r="Q866" i="10" s="1"/>
  <c r="R866" i="10" s="1"/>
  <c r="P760" i="10"/>
  <c r="Q760" i="10" s="1"/>
  <c r="R760" i="10" s="1"/>
  <c r="P827" i="10"/>
  <c r="Q827" i="10" s="1"/>
  <c r="R827" i="10" s="1"/>
  <c r="P1031" i="10"/>
  <c r="Q1031" i="10" s="1"/>
  <c r="R1031" i="10" s="1"/>
  <c r="P966" i="10"/>
  <c r="Q966" i="10" s="1"/>
  <c r="R966" i="10" s="1"/>
  <c r="P910" i="10"/>
  <c r="Q910" i="10" s="1"/>
  <c r="R910" i="10" s="1"/>
  <c r="P867" i="10"/>
  <c r="Q867" i="10" s="1"/>
  <c r="R867" i="10" s="1"/>
  <c r="P794" i="10"/>
  <c r="Q794" i="10" s="1"/>
  <c r="R794" i="10" s="1"/>
  <c r="P814" i="10"/>
  <c r="Q814" i="10" s="1"/>
  <c r="R814" i="10" s="1"/>
  <c r="P664" i="10"/>
  <c r="Q664" i="10" s="1"/>
  <c r="R664" i="10" s="1"/>
  <c r="P781" i="10"/>
  <c r="Q781" i="10" s="1"/>
  <c r="R781" i="10" s="1"/>
  <c r="P672" i="10"/>
  <c r="Q672" i="10" s="1"/>
  <c r="R672" i="10" s="1"/>
  <c r="P753" i="10"/>
  <c r="Q753" i="10" s="1"/>
  <c r="R753" i="10" s="1"/>
  <c r="P626" i="10"/>
  <c r="Q626" i="10" s="1"/>
  <c r="R626" i="10" s="1"/>
  <c r="P811" i="10"/>
  <c r="Q811" i="10" s="1"/>
  <c r="R811" i="10" s="1"/>
  <c r="P751" i="10"/>
  <c r="Q751" i="10" s="1"/>
  <c r="R751" i="10" s="1"/>
  <c r="P632" i="10"/>
  <c r="Q632" i="10" s="1"/>
  <c r="R632" i="10" s="1"/>
  <c r="P790" i="10"/>
  <c r="Q790" i="10" s="1"/>
  <c r="R790" i="10" s="1"/>
  <c r="P747" i="10"/>
  <c r="Q747" i="10" s="1"/>
  <c r="R747" i="10" s="1"/>
  <c r="P648" i="10"/>
  <c r="Q648" i="10" s="1"/>
  <c r="R648" i="10" s="1"/>
  <c r="P714" i="10"/>
  <c r="Q714" i="10" s="1"/>
  <c r="R714" i="10" s="1"/>
  <c r="P660" i="10"/>
  <c r="Q660" i="10" s="1"/>
  <c r="R660" i="10" s="1"/>
  <c r="P625" i="10"/>
  <c r="Q625" i="10" s="1"/>
  <c r="R625" i="10" s="1"/>
  <c r="P386" i="10"/>
  <c r="Q386" i="10" s="1"/>
  <c r="R386" i="10" s="1"/>
  <c r="P701" i="10"/>
  <c r="Q701" i="10" s="1"/>
  <c r="R701" i="10" s="1"/>
  <c r="P669" i="10"/>
  <c r="Q669" i="10" s="1"/>
  <c r="R669" i="10" s="1"/>
  <c r="P555" i="10"/>
  <c r="Q555" i="10" s="1"/>
  <c r="R555" i="10" s="1"/>
  <c r="P578" i="10"/>
  <c r="Q578" i="10" s="1"/>
  <c r="R578" i="10" s="1"/>
  <c r="P623" i="10"/>
  <c r="Q623" i="10" s="1"/>
  <c r="R623" i="10" s="1"/>
  <c r="P721" i="10"/>
  <c r="Q721" i="10" s="1"/>
  <c r="R721" i="10" s="1"/>
  <c r="P689" i="10"/>
  <c r="Q689" i="10" s="1"/>
  <c r="R689" i="10" s="1"/>
  <c r="P645" i="10"/>
  <c r="Q645" i="10" s="1"/>
  <c r="R645" i="10" s="1"/>
  <c r="P621" i="10"/>
  <c r="Q621" i="10" s="1"/>
  <c r="R621" i="10" s="1"/>
  <c r="P536" i="10"/>
  <c r="Q536" i="10" s="1"/>
  <c r="R536" i="10" s="1"/>
  <c r="P602" i="10"/>
  <c r="Q602" i="10" s="1"/>
  <c r="R602" i="10" s="1"/>
  <c r="P559" i="10"/>
  <c r="Q559" i="10" s="1"/>
  <c r="R559" i="10" s="1"/>
  <c r="P375" i="10"/>
  <c r="Q375" i="10" s="1"/>
  <c r="R375" i="10" s="1"/>
  <c r="P551" i="10"/>
  <c r="Q551" i="10" s="1"/>
  <c r="R551" i="10" s="1"/>
  <c r="P557" i="10"/>
  <c r="Q557" i="10" s="1"/>
  <c r="R557" i="10" s="1"/>
  <c r="P524" i="10"/>
  <c r="Q524" i="10" s="1"/>
  <c r="R524" i="10" s="1"/>
  <c r="P428" i="10"/>
  <c r="Q428" i="10" s="1"/>
  <c r="R428" i="10" s="1"/>
  <c r="P600" i="10"/>
  <c r="Q600" i="10" s="1"/>
  <c r="R600" i="10" s="1"/>
  <c r="P474" i="10"/>
  <c r="Q474" i="10" s="1"/>
  <c r="R474" i="10" s="1"/>
  <c r="P605" i="10"/>
  <c r="Q605" i="10" s="1"/>
  <c r="R605" i="10" s="1"/>
  <c r="P533" i="10"/>
  <c r="Q533" i="10" s="1"/>
  <c r="R533" i="10" s="1"/>
  <c r="P517" i="10"/>
  <c r="Q517" i="10" s="1"/>
  <c r="R517" i="10" s="1"/>
  <c r="P385" i="10"/>
  <c r="Q385" i="10" s="1"/>
  <c r="R385" i="10" s="1"/>
  <c r="P468" i="10"/>
  <c r="Q468" i="10" s="1"/>
  <c r="R468" i="10" s="1"/>
  <c r="P400" i="10"/>
  <c r="Q400" i="10" s="1"/>
  <c r="R400" i="10" s="1"/>
  <c r="P433" i="10"/>
  <c r="Q433" i="10" s="1"/>
  <c r="R433" i="10" s="1"/>
  <c r="P383" i="10"/>
  <c r="Q383" i="10" s="1"/>
  <c r="R383" i="10" s="1"/>
  <c r="P509" i="10"/>
  <c r="Q509" i="10" s="1"/>
  <c r="R509" i="10" s="1"/>
  <c r="P473" i="10"/>
  <c r="Q473" i="10" s="1"/>
  <c r="R473" i="10" s="1"/>
  <c r="P440" i="10"/>
  <c r="Q440" i="10" s="1"/>
  <c r="R440" i="10" s="1"/>
  <c r="P501" i="10"/>
  <c r="Q501" i="10" s="1"/>
  <c r="R501" i="10" s="1"/>
  <c r="P436" i="10"/>
  <c r="Q436" i="10" s="1"/>
  <c r="R436" i="10" s="1"/>
  <c r="P272" i="10"/>
  <c r="Q272" i="10" s="1"/>
  <c r="R272" i="10" s="1"/>
  <c r="P387" i="10"/>
  <c r="Q387" i="10" s="1"/>
  <c r="R387" i="10" s="1"/>
  <c r="P489" i="10"/>
  <c r="Q489" i="10" s="1"/>
  <c r="R489" i="10" s="1"/>
  <c r="P411" i="10"/>
  <c r="Q411" i="10" s="1"/>
  <c r="R411" i="10" s="1"/>
  <c r="P330" i="10"/>
  <c r="Q330" i="10" s="1"/>
  <c r="R330" i="10" s="1"/>
  <c r="P343" i="10"/>
  <c r="Q343" i="10" s="1"/>
  <c r="R343" i="10" s="1"/>
  <c r="P265" i="10"/>
  <c r="Q265" i="10" s="1"/>
  <c r="R265" i="10" s="1"/>
  <c r="P382" i="10"/>
  <c r="Q382" i="10" s="1"/>
  <c r="R382" i="10" s="1"/>
  <c r="P292" i="10"/>
  <c r="Q292" i="10" s="1"/>
  <c r="R292" i="10" s="1"/>
  <c r="P395" i="10"/>
  <c r="Q395" i="10" s="1"/>
  <c r="R395" i="10" s="1"/>
  <c r="P352" i="10"/>
  <c r="Q352" i="10" s="1"/>
  <c r="R352" i="10" s="1"/>
  <c r="P304" i="10"/>
  <c r="Q304" i="10" s="1"/>
  <c r="R304" i="10" s="1"/>
  <c r="P160" i="10"/>
  <c r="Q160" i="10" s="1"/>
  <c r="R160" i="10" s="1"/>
  <c r="P359" i="10"/>
  <c r="Q359" i="10" s="1"/>
  <c r="R359" i="10" s="1"/>
  <c r="P255" i="10"/>
  <c r="Q255" i="10" s="1"/>
  <c r="R255" i="10" s="1"/>
  <c r="P389" i="10"/>
  <c r="Q389" i="10" s="1"/>
  <c r="R389" i="10" s="1"/>
  <c r="P336" i="10"/>
  <c r="Q336" i="10" s="1"/>
  <c r="R336" i="10" s="1"/>
  <c r="P260" i="10"/>
  <c r="Q260" i="10" s="1"/>
  <c r="R260" i="10" s="1"/>
  <c r="P38" i="10"/>
  <c r="Q38" i="10" s="1"/>
  <c r="R38" i="10" s="1"/>
  <c r="P211" i="10"/>
  <c r="Q211" i="10" s="1"/>
  <c r="R211" i="10" s="1"/>
  <c r="P131" i="10"/>
  <c r="Q131" i="10" s="1"/>
  <c r="R131" i="10" s="1"/>
  <c r="P249" i="10"/>
  <c r="Q249" i="10" s="1"/>
  <c r="R249" i="10" s="1"/>
  <c r="P207" i="10"/>
  <c r="Q207" i="10" s="1"/>
  <c r="R207" i="10" s="1"/>
  <c r="P77" i="10"/>
  <c r="Q77" i="10" s="1"/>
  <c r="R77" i="10" s="1"/>
  <c r="P256" i="10"/>
  <c r="Q256" i="10" s="1"/>
  <c r="R256" i="10" s="1"/>
  <c r="P189" i="10"/>
  <c r="Q189" i="10" s="1"/>
  <c r="R189" i="10" s="1"/>
  <c r="P25" i="10"/>
  <c r="Q25" i="10" s="1"/>
  <c r="R25" i="10" s="1"/>
  <c r="P203" i="10"/>
  <c r="Q203" i="10" s="1"/>
  <c r="R203" i="10" s="1"/>
  <c r="P147" i="10"/>
  <c r="Q147" i="10" s="1"/>
  <c r="R147" i="10" s="1"/>
  <c r="P59" i="10"/>
  <c r="Q59" i="10" s="1"/>
  <c r="R59" i="10" s="1"/>
  <c r="P205" i="10"/>
  <c r="Q205" i="10" s="1"/>
  <c r="R205" i="10" s="1"/>
  <c r="P113" i="10"/>
  <c r="Q113" i="10" s="1"/>
  <c r="R113" i="10" s="1"/>
  <c r="P280" i="10"/>
  <c r="Q280" i="10" s="1"/>
  <c r="R280" i="10" s="1"/>
  <c r="P220" i="10"/>
  <c r="Q220" i="10" s="1"/>
  <c r="R220" i="10" s="1"/>
  <c r="P106" i="10"/>
  <c r="Q106" i="10" s="1"/>
  <c r="R106" i="10" s="1"/>
  <c r="P123" i="10"/>
  <c r="Q123" i="10" s="1"/>
  <c r="R123" i="10" s="1"/>
  <c r="P44" i="10"/>
  <c r="Q44" i="10" s="1"/>
  <c r="R44" i="10" s="1"/>
  <c r="P128" i="10"/>
  <c r="Q128" i="10" s="1"/>
  <c r="R128" i="10" s="1"/>
  <c r="P56" i="10"/>
  <c r="Q56" i="10" s="1"/>
  <c r="R56" i="10" s="1"/>
  <c r="P137" i="10"/>
  <c r="Q137" i="10" s="1"/>
  <c r="R137" i="10" s="1"/>
  <c r="P58" i="10"/>
  <c r="Q58" i="10" s="1"/>
  <c r="R58" i="10" s="1"/>
  <c r="P79" i="10"/>
  <c r="Q79" i="10" s="1"/>
  <c r="R79" i="10" s="1"/>
  <c r="P20" i="10"/>
  <c r="Q20" i="10" s="1"/>
  <c r="R20" i="10" s="1"/>
  <c r="P136" i="10"/>
  <c r="Q136" i="10" s="1"/>
  <c r="R136" i="10" s="1"/>
  <c r="P71" i="10"/>
  <c r="Q71" i="10" s="1"/>
  <c r="R71" i="10" s="1"/>
  <c r="P164" i="10"/>
  <c r="Q164" i="10" s="1"/>
  <c r="R164" i="10" s="1"/>
  <c r="P90" i="10"/>
  <c r="Q90" i="10" s="1"/>
  <c r="R90" i="10" s="1"/>
  <c r="P26" i="10"/>
  <c r="Q26" i="10" s="1"/>
  <c r="R26" i="10" s="1"/>
  <c r="P1844" i="10"/>
  <c r="Q1844" i="10" s="1"/>
  <c r="R1844" i="10" s="1"/>
  <c r="P1957" i="10"/>
  <c r="Q1957" i="10" s="1"/>
  <c r="R1957" i="10" s="1"/>
  <c r="P1925" i="10"/>
  <c r="Q1925" i="10" s="1"/>
  <c r="R1925" i="10" s="1"/>
  <c r="P1893" i="10"/>
  <c r="Q1893" i="10" s="1"/>
  <c r="R1893" i="10" s="1"/>
  <c r="P1854" i="10"/>
  <c r="Q1854" i="10" s="1"/>
  <c r="R1854" i="10" s="1"/>
  <c r="P1987" i="10"/>
  <c r="Q1987" i="10" s="1"/>
  <c r="R1987" i="10" s="1"/>
  <c r="P1955" i="10"/>
  <c r="Q1955" i="10" s="1"/>
  <c r="R1955" i="10" s="1"/>
  <c r="P1923" i="10"/>
  <c r="Q1923" i="10" s="1"/>
  <c r="R1923" i="10" s="1"/>
  <c r="P1891" i="10"/>
  <c r="Q1891" i="10" s="1"/>
  <c r="R1891" i="10" s="1"/>
  <c r="P1838" i="10"/>
  <c r="Q1838" i="10" s="1"/>
  <c r="R1838" i="10" s="1"/>
  <c r="P1985" i="10"/>
  <c r="Q1985" i="10" s="1"/>
  <c r="R1985" i="10" s="1"/>
  <c r="P1978" i="10"/>
  <c r="Q1978" i="10" s="1"/>
  <c r="R1978" i="10" s="1"/>
  <c r="P1946" i="10"/>
  <c r="Q1946" i="10" s="1"/>
  <c r="R1946" i="10" s="1"/>
  <c r="P1914" i="10"/>
  <c r="Q1914" i="10" s="1"/>
  <c r="R1914" i="10" s="1"/>
  <c r="P1882" i="10"/>
  <c r="Q1882" i="10" s="1"/>
  <c r="R1882" i="10" s="1"/>
  <c r="P1832" i="10"/>
  <c r="Q1832" i="10" s="1"/>
  <c r="R1832" i="10" s="1"/>
  <c r="P1988" i="10"/>
  <c r="Q1988" i="10" s="1"/>
  <c r="R1988" i="10" s="1"/>
  <c r="P1956" i="10"/>
  <c r="Q1956" i="10" s="1"/>
  <c r="R1956" i="10" s="1"/>
  <c r="P1924" i="10"/>
  <c r="Q1924" i="10" s="1"/>
  <c r="R1924" i="10" s="1"/>
  <c r="P1892" i="10"/>
  <c r="Q1892" i="10" s="1"/>
  <c r="R1892" i="10" s="1"/>
  <c r="P1855" i="10"/>
  <c r="Q1855" i="10" s="1"/>
  <c r="R1855" i="10" s="1"/>
  <c r="P1859" i="10"/>
  <c r="Q1859" i="10" s="1"/>
  <c r="R1859" i="10" s="1"/>
  <c r="P1806" i="10"/>
  <c r="Q1806" i="10" s="1"/>
  <c r="R1806" i="10" s="1"/>
  <c r="P1734" i="10"/>
  <c r="Q1734" i="10" s="1"/>
  <c r="R1734" i="10" s="1"/>
  <c r="P1676" i="10"/>
  <c r="Q1676" i="10" s="1"/>
  <c r="R1676" i="10" s="1"/>
  <c r="P1640" i="10"/>
  <c r="Q1640" i="10" s="1"/>
  <c r="R1640" i="10" s="1"/>
  <c r="P1593" i="10"/>
  <c r="Q1593" i="10" s="1"/>
  <c r="R1593" i="10" s="1"/>
  <c r="P1545" i="10"/>
  <c r="Q1545" i="10" s="1"/>
  <c r="R1545" i="10" s="1"/>
  <c r="P1789" i="10"/>
  <c r="Q1789" i="10" s="1"/>
  <c r="R1789" i="10" s="1"/>
  <c r="P1704" i="10"/>
  <c r="Q1704" i="10" s="1"/>
  <c r="R1704" i="10" s="1"/>
  <c r="P1636" i="10"/>
  <c r="Q1636" i="10" s="1"/>
  <c r="R1636" i="10" s="1"/>
  <c r="P1543" i="10"/>
  <c r="Q1543" i="10" s="1"/>
  <c r="R1543" i="10" s="1"/>
  <c r="P1811" i="10"/>
  <c r="Q1811" i="10" s="1"/>
  <c r="R1811" i="10" s="1"/>
  <c r="P1755" i="10"/>
  <c r="Q1755" i="10" s="1"/>
  <c r="R1755" i="10" s="1"/>
  <c r="P1649" i="10"/>
  <c r="Q1649" i="10" s="1"/>
  <c r="R1649" i="10" s="1"/>
  <c r="P1541" i="10"/>
  <c r="Q1541" i="10" s="1"/>
  <c r="R1541" i="10" s="1"/>
  <c r="P1807" i="10"/>
  <c r="Q1807" i="10" s="1"/>
  <c r="R1807" i="10" s="1"/>
  <c r="P1739" i="10"/>
  <c r="Q1739" i="10" s="1"/>
  <c r="R1739" i="10" s="1"/>
  <c r="P1664" i="10"/>
  <c r="Q1664" i="10" s="1"/>
  <c r="R1664" i="10" s="1"/>
  <c r="P1628" i="10"/>
  <c r="Q1628" i="10" s="1"/>
  <c r="R1628" i="10" s="1"/>
  <c r="P1581" i="10"/>
  <c r="Q1581" i="10" s="1"/>
  <c r="R1581" i="10" s="1"/>
  <c r="P1529" i="10"/>
  <c r="Q1529" i="10" s="1"/>
  <c r="R1529" i="10" s="1"/>
  <c r="P1790" i="10"/>
  <c r="Q1790" i="10" s="1"/>
  <c r="R1790" i="10" s="1"/>
  <c r="P1735" i="10"/>
  <c r="Q1735" i="10" s="1"/>
  <c r="R1735" i="10" s="1"/>
  <c r="P1690" i="10"/>
  <c r="Q1690" i="10" s="1"/>
  <c r="R1690" i="10" s="1"/>
  <c r="P1650" i="10"/>
  <c r="Q1650" i="10" s="1"/>
  <c r="R1650" i="10" s="1"/>
  <c r="P1607" i="10"/>
  <c r="Q1607" i="10" s="1"/>
  <c r="R1607" i="10" s="1"/>
  <c r="P1546" i="10"/>
  <c r="Q1546" i="10" s="1"/>
  <c r="R1546" i="10" s="1"/>
  <c r="P1818" i="10"/>
  <c r="Q1818" i="10" s="1"/>
  <c r="R1818" i="10" s="1"/>
  <c r="P1758" i="10"/>
  <c r="Q1758" i="10" s="1"/>
  <c r="R1758" i="10" s="1"/>
  <c r="P1688" i="10"/>
  <c r="Q1688" i="10" s="1"/>
  <c r="R1688" i="10" s="1"/>
  <c r="P1605" i="10"/>
  <c r="Q1605" i="10" s="1"/>
  <c r="R1605" i="10" s="1"/>
  <c r="P1521" i="10"/>
  <c r="Q1521" i="10" s="1"/>
  <c r="R1521" i="10" s="1"/>
  <c r="P1795" i="10"/>
  <c r="Q1795" i="10" s="1"/>
  <c r="R1795" i="10" s="1"/>
  <c r="P1746" i="10"/>
  <c r="Q1746" i="10" s="1"/>
  <c r="R1746" i="10" s="1"/>
  <c r="P1614" i="10"/>
  <c r="Q1614" i="10" s="1"/>
  <c r="R1614" i="10" s="1"/>
  <c r="P1523" i="10"/>
  <c r="Q1523" i="10" s="1"/>
  <c r="R1523" i="10" s="1"/>
  <c r="P1791" i="10"/>
  <c r="Q1791" i="10" s="1"/>
  <c r="R1791" i="10" s="1"/>
  <c r="P1726" i="10"/>
  <c r="Q1726" i="10" s="1"/>
  <c r="R1726" i="10" s="1"/>
  <c r="P1661" i="10"/>
  <c r="Q1661" i="10" s="1"/>
  <c r="R1661" i="10" s="1"/>
  <c r="P1612" i="10"/>
  <c r="Q1612" i="10" s="1"/>
  <c r="R1612" i="10" s="1"/>
  <c r="P1569" i="10"/>
  <c r="Q1569" i="10" s="1"/>
  <c r="R1569" i="10" s="1"/>
  <c r="P1530" i="10"/>
  <c r="Q1530" i="10" s="1"/>
  <c r="R1530" i="10" s="1"/>
  <c r="P1458" i="10"/>
  <c r="Q1458" i="10" s="1"/>
  <c r="R1458" i="10" s="1"/>
  <c r="P1408" i="10"/>
  <c r="Q1408" i="10" s="1"/>
  <c r="R1408" i="10" s="1"/>
  <c r="P1337" i="10"/>
  <c r="Q1337" i="10" s="1"/>
  <c r="R1337" i="10" s="1"/>
  <c r="P1208" i="10"/>
  <c r="Q1208" i="10" s="1"/>
  <c r="R1208" i="10" s="1"/>
  <c r="P1485" i="10"/>
  <c r="Q1485" i="10" s="1"/>
  <c r="R1485" i="10" s="1"/>
  <c r="P1395" i="10"/>
  <c r="Q1395" i="10" s="1"/>
  <c r="R1395" i="10" s="1"/>
  <c r="P1326" i="10"/>
  <c r="Q1326" i="10" s="1"/>
  <c r="R1326" i="10" s="1"/>
  <c r="P1224" i="10"/>
  <c r="Q1224" i="10" s="1"/>
  <c r="R1224" i="10" s="1"/>
  <c r="P1487" i="10"/>
  <c r="Q1487" i="10" s="1"/>
  <c r="R1487" i="10" s="1"/>
  <c r="P1433" i="10"/>
  <c r="Q1433" i="10" s="1"/>
  <c r="R1433" i="10" s="1"/>
  <c r="P1389" i="10"/>
  <c r="Q1389" i="10" s="1"/>
  <c r="R1389" i="10" s="1"/>
  <c r="P1319" i="10"/>
  <c r="Q1319" i="10" s="1"/>
  <c r="R1319" i="10" s="1"/>
  <c r="P1261" i="10"/>
  <c r="Q1261" i="10" s="1"/>
  <c r="R1261" i="10" s="1"/>
  <c r="P1011" i="10"/>
  <c r="Q1011" i="10" s="1"/>
  <c r="R1011" i="10" s="1"/>
  <c r="P1457" i="10"/>
  <c r="Q1457" i="10" s="1"/>
  <c r="R1457" i="10" s="1"/>
  <c r="P1382" i="10"/>
  <c r="Q1382" i="10" s="1"/>
  <c r="R1382" i="10" s="1"/>
  <c r="P1327" i="10"/>
  <c r="Q1327" i="10" s="1"/>
  <c r="R1327" i="10" s="1"/>
  <c r="P1252" i="10"/>
  <c r="Q1252" i="10" s="1"/>
  <c r="R1252" i="10" s="1"/>
  <c r="P1466" i="10"/>
  <c r="Q1466" i="10" s="1"/>
  <c r="R1466" i="10" s="1"/>
  <c r="P1416" i="10"/>
  <c r="Q1416" i="10" s="1"/>
  <c r="R1416" i="10" s="1"/>
  <c r="P1363" i="10"/>
  <c r="Q1363" i="10" s="1"/>
  <c r="R1363" i="10" s="1"/>
  <c r="P1329" i="10"/>
  <c r="Q1329" i="10" s="1"/>
  <c r="R1329" i="10" s="1"/>
  <c r="P1270" i="10"/>
  <c r="Q1270" i="10" s="1"/>
  <c r="R1270" i="10" s="1"/>
  <c r="P1477" i="10"/>
  <c r="Q1477" i="10" s="1"/>
  <c r="R1477" i="10" s="1"/>
  <c r="P1394" i="10"/>
  <c r="Q1394" i="10" s="1"/>
  <c r="R1394" i="10" s="1"/>
  <c r="P1322" i="10"/>
  <c r="Q1322" i="10" s="1"/>
  <c r="R1322" i="10" s="1"/>
  <c r="P1279" i="10"/>
  <c r="Q1279" i="10" s="1"/>
  <c r="R1279" i="10" s="1"/>
  <c r="P924" i="10"/>
  <c r="Q924" i="10" s="1"/>
  <c r="R924" i="10" s="1"/>
  <c r="P1403" i="10"/>
  <c r="Q1403" i="10" s="1"/>
  <c r="R1403" i="10" s="1"/>
  <c r="P1276" i="10"/>
  <c r="Q1276" i="10" s="1"/>
  <c r="R1276" i="10" s="1"/>
  <c r="P1044" i="10"/>
  <c r="Q1044" i="10" s="1"/>
  <c r="R1044" i="10" s="1"/>
  <c r="P1456" i="10"/>
  <c r="Q1456" i="10" s="1"/>
  <c r="R1456" i="10" s="1"/>
  <c r="P1387" i="10"/>
  <c r="Q1387" i="10" s="1"/>
  <c r="R1387" i="10" s="1"/>
  <c r="P1352" i="10"/>
  <c r="Q1352" i="10" s="1"/>
  <c r="R1352" i="10" s="1"/>
  <c r="P1305" i="10"/>
  <c r="Q1305" i="10" s="1"/>
  <c r="R1305" i="10" s="1"/>
  <c r="P1242" i="10"/>
  <c r="Q1242" i="10" s="1"/>
  <c r="R1242" i="10" s="1"/>
  <c r="P1165" i="10"/>
  <c r="Q1165" i="10" s="1"/>
  <c r="R1165" i="10" s="1"/>
  <c r="P1111" i="10"/>
  <c r="Q1111" i="10" s="1"/>
  <c r="R1111" i="10" s="1"/>
  <c r="P836" i="10"/>
  <c r="Q836" i="10" s="1"/>
  <c r="R836" i="10" s="1"/>
  <c r="P1212" i="10"/>
  <c r="Q1212" i="10" s="1"/>
  <c r="R1212" i="10" s="1"/>
  <c r="P1131" i="10"/>
  <c r="Q1131" i="10" s="1"/>
  <c r="R1131" i="10" s="1"/>
  <c r="P1033" i="10"/>
  <c r="Q1033" i="10" s="1"/>
  <c r="R1033" i="10" s="1"/>
  <c r="P1245" i="10"/>
  <c r="Q1245" i="10" s="1"/>
  <c r="R1245" i="10" s="1"/>
  <c r="P1199" i="10"/>
  <c r="Q1199" i="10" s="1"/>
  <c r="R1199" i="10" s="1"/>
  <c r="P1122" i="10"/>
  <c r="Q1122" i="10" s="1"/>
  <c r="R1122" i="10" s="1"/>
  <c r="P961" i="10"/>
  <c r="Q961" i="10" s="1"/>
  <c r="R961" i="10" s="1"/>
  <c r="P1232" i="10"/>
  <c r="Q1232" i="10" s="1"/>
  <c r="R1232" i="10" s="1"/>
  <c r="P1185" i="10"/>
  <c r="Q1185" i="10" s="1"/>
  <c r="R1185" i="10" s="1"/>
  <c r="P1150" i="10"/>
  <c r="Q1150" i="10" s="1"/>
  <c r="R1150" i="10" s="1"/>
  <c r="P1071" i="10"/>
  <c r="Q1071" i="10" s="1"/>
  <c r="R1071" i="10" s="1"/>
  <c r="P936" i="10"/>
  <c r="Q936" i="10" s="1"/>
  <c r="R936" i="10" s="1"/>
  <c r="P1145" i="10"/>
  <c r="Q1145" i="10" s="1"/>
  <c r="R1145" i="10" s="1"/>
  <c r="P926" i="10"/>
  <c r="Q926" i="10" s="1"/>
  <c r="R926" i="10" s="1"/>
  <c r="P1230" i="10"/>
  <c r="Q1230" i="10" s="1"/>
  <c r="R1230" i="10" s="1"/>
  <c r="P1168" i="10"/>
  <c r="Q1168" i="10" s="1"/>
  <c r="R1168" i="10" s="1"/>
  <c r="P1097" i="10"/>
  <c r="Q1097" i="10" s="1"/>
  <c r="R1097" i="10" s="1"/>
  <c r="P981" i="10"/>
  <c r="Q981" i="10" s="1"/>
  <c r="R981" i="10" s="1"/>
  <c r="P878" i="10"/>
  <c r="Q878" i="10" s="1"/>
  <c r="R878" i="10" s="1"/>
  <c r="P1206" i="10"/>
  <c r="Q1206" i="10" s="1"/>
  <c r="R1206" i="10" s="1"/>
  <c r="P1110" i="10"/>
  <c r="Q1110" i="10" s="1"/>
  <c r="R1110" i="10" s="1"/>
  <c r="P987" i="10"/>
  <c r="Q987" i="10" s="1"/>
  <c r="R987" i="10" s="1"/>
  <c r="P1075" i="10"/>
  <c r="Q1075" i="10" s="1"/>
  <c r="R1075" i="10" s="1"/>
  <c r="P1000" i="10"/>
  <c r="Q1000" i="10" s="1"/>
  <c r="R1000" i="10" s="1"/>
  <c r="P923" i="10"/>
  <c r="Q923" i="10" s="1"/>
  <c r="R923" i="10" s="1"/>
  <c r="P879" i="10"/>
  <c r="Q879" i="10" s="1"/>
  <c r="R879" i="10" s="1"/>
  <c r="P784" i="10"/>
  <c r="Q784" i="10" s="1"/>
  <c r="R784" i="10" s="1"/>
  <c r="P1014" i="10"/>
  <c r="Q1014" i="10" s="1"/>
  <c r="R1014" i="10" s="1"/>
  <c r="P877" i="10"/>
  <c r="Q877" i="10" s="1"/>
  <c r="R877" i="10" s="1"/>
  <c r="P792" i="10"/>
  <c r="Q792" i="10" s="1"/>
  <c r="R792" i="10" s="1"/>
  <c r="P1068" i="10"/>
  <c r="Q1068" i="10" s="1"/>
  <c r="R1068" i="10" s="1"/>
  <c r="P1026" i="10"/>
  <c r="Q1026" i="10" s="1"/>
  <c r="R1026" i="10" s="1"/>
  <c r="P967" i="10"/>
  <c r="Q967" i="10" s="1"/>
  <c r="R967" i="10" s="1"/>
  <c r="P917" i="10"/>
  <c r="Q917" i="10" s="1"/>
  <c r="R917" i="10" s="1"/>
  <c r="P853" i="10"/>
  <c r="Q853" i="10" s="1"/>
  <c r="R853" i="10" s="1"/>
  <c r="P730" i="10"/>
  <c r="Q730" i="10" s="1"/>
  <c r="R730" i="10" s="1"/>
  <c r="P1034" i="10"/>
  <c r="Q1034" i="10" s="1"/>
  <c r="R1034" i="10" s="1"/>
  <c r="P982" i="10"/>
  <c r="Q982" i="10" s="1"/>
  <c r="R982" i="10" s="1"/>
  <c r="P935" i="10"/>
  <c r="Q935" i="10" s="1"/>
  <c r="R935" i="10" s="1"/>
  <c r="P870" i="10"/>
  <c r="Q870" i="10" s="1"/>
  <c r="R870" i="10" s="1"/>
  <c r="P756" i="10"/>
  <c r="Q756" i="10" s="1"/>
  <c r="R756" i="10" s="1"/>
  <c r="P1058" i="10"/>
  <c r="Q1058" i="10" s="1"/>
  <c r="R1058" i="10" s="1"/>
  <c r="P995" i="10"/>
  <c r="Q995" i="10" s="1"/>
  <c r="R995" i="10" s="1"/>
  <c r="P922" i="10"/>
  <c r="Q922" i="10" s="1"/>
  <c r="R922" i="10" s="1"/>
  <c r="P860" i="10"/>
  <c r="Q860" i="10" s="1"/>
  <c r="R860" i="10" s="1"/>
  <c r="P742" i="10"/>
  <c r="Q742" i="10" s="1"/>
  <c r="R742" i="10" s="1"/>
  <c r="P815" i="10"/>
  <c r="Q815" i="10" s="1"/>
  <c r="R815" i="10" s="1"/>
  <c r="P1027" i="10"/>
  <c r="Q1027" i="10" s="1"/>
  <c r="R1027" i="10" s="1"/>
  <c r="P958" i="10"/>
  <c r="Q958" i="10" s="1"/>
  <c r="R958" i="10" s="1"/>
  <c r="P908" i="10"/>
  <c r="Q908" i="10" s="1"/>
  <c r="R908" i="10" s="1"/>
  <c r="P862" i="10"/>
  <c r="Q862" i="10" s="1"/>
  <c r="R862" i="10" s="1"/>
  <c r="P750" i="10"/>
  <c r="Q750" i="10" s="1"/>
  <c r="R750" i="10" s="1"/>
  <c r="P812" i="10"/>
  <c r="Q812" i="10" s="1"/>
  <c r="R812" i="10" s="1"/>
  <c r="P656" i="10"/>
  <c r="Q656" i="10" s="1"/>
  <c r="R656" i="10" s="1"/>
  <c r="P778" i="10"/>
  <c r="Q778" i="10" s="1"/>
  <c r="R778" i="10" s="1"/>
  <c r="P668" i="10"/>
  <c r="Q668" i="10" s="1"/>
  <c r="R668" i="10" s="1"/>
  <c r="P743" i="10"/>
  <c r="Q743" i="10" s="1"/>
  <c r="R743" i="10" s="1"/>
  <c r="P585" i="10"/>
  <c r="Q585" i="10" s="1"/>
  <c r="R585" i="10" s="1"/>
  <c r="P803" i="10"/>
  <c r="Q803" i="10" s="1"/>
  <c r="R803" i="10" s="1"/>
  <c r="P749" i="10"/>
  <c r="Q749" i="10" s="1"/>
  <c r="R749" i="10" s="1"/>
  <c r="P325" i="10"/>
  <c r="Q325" i="10" s="1"/>
  <c r="R325" i="10" s="1"/>
  <c r="P788" i="10"/>
  <c r="Q788" i="10" s="1"/>
  <c r="R788" i="10" s="1"/>
  <c r="P745" i="10"/>
  <c r="Q745" i="10" s="1"/>
  <c r="R745" i="10" s="1"/>
  <c r="P599" i="10"/>
  <c r="Q599" i="10" s="1"/>
  <c r="R599" i="10" s="1"/>
  <c r="P706" i="10"/>
  <c r="Q706" i="10" s="1"/>
  <c r="R706" i="10" s="1"/>
  <c r="P654" i="10"/>
  <c r="Q654" i="10" s="1"/>
  <c r="R654" i="10" s="1"/>
  <c r="P609" i="10"/>
  <c r="Q609" i="10" s="1"/>
  <c r="R609" i="10" s="1"/>
  <c r="P300" i="10"/>
  <c r="Q300" i="10" s="1"/>
  <c r="R300" i="10" s="1"/>
  <c r="P695" i="10"/>
  <c r="Q695" i="10" s="1"/>
  <c r="R695" i="10" s="1"/>
  <c r="P663" i="10"/>
  <c r="Q663" i="10" s="1"/>
  <c r="R663" i="10" s="1"/>
  <c r="P548" i="10"/>
  <c r="Q548" i="10" s="1"/>
  <c r="R548" i="10" s="1"/>
  <c r="P539" i="10"/>
  <c r="Q539" i="10" s="1"/>
  <c r="R539" i="10" s="1"/>
  <c r="P618" i="10"/>
  <c r="Q618" i="10" s="1"/>
  <c r="R618" i="10" s="1"/>
  <c r="P715" i="10"/>
  <c r="Q715" i="10" s="1"/>
  <c r="R715" i="10" s="1"/>
  <c r="P683" i="10"/>
  <c r="Q683" i="10" s="1"/>
  <c r="R683" i="10" s="1"/>
  <c r="P640" i="10"/>
  <c r="Q640" i="10" s="1"/>
  <c r="R640" i="10" s="1"/>
  <c r="P615" i="10"/>
  <c r="Q615" i="10" s="1"/>
  <c r="R615" i="10" s="1"/>
  <c r="P508" i="10"/>
  <c r="Q508" i="10" s="1"/>
  <c r="R508" i="10" s="1"/>
  <c r="P595" i="10"/>
  <c r="Q595" i="10" s="1"/>
  <c r="R595" i="10" s="1"/>
  <c r="P553" i="10"/>
  <c r="Q553" i="10" s="1"/>
  <c r="R553" i="10" s="1"/>
  <c r="P606" i="10"/>
  <c r="Q606" i="10" s="1"/>
  <c r="R606" i="10" s="1"/>
  <c r="P549" i="10"/>
  <c r="Q549" i="10" s="1"/>
  <c r="R549" i="10" s="1"/>
  <c r="P547" i="10"/>
  <c r="Q547" i="10" s="1"/>
  <c r="R547" i="10" s="1"/>
  <c r="P522" i="10"/>
  <c r="Q522" i="10" s="1"/>
  <c r="R522" i="10" s="1"/>
  <c r="P392" i="10"/>
  <c r="Q392" i="10" s="1"/>
  <c r="R392" i="10" s="1"/>
  <c r="P584" i="10"/>
  <c r="Q584" i="10" s="1"/>
  <c r="R584" i="10" s="1"/>
  <c r="P451" i="10"/>
  <c r="Q451" i="10" s="1"/>
  <c r="R451" i="10" s="1"/>
  <c r="P596" i="10"/>
  <c r="Q596" i="10" s="1"/>
  <c r="R596" i="10" s="1"/>
  <c r="P531" i="10"/>
  <c r="Q531" i="10" s="1"/>
  <c r="R531" i="10" s="1"/>
  <c r="P515" i="10"/>
  <c r="Q515" i="10" s="1"/>
  <c r="R515" i="10" s="1"/>
  <c r="P364" i="10"/>
  <c r="Q364" i="10" s="1"/>
  <c r="R364" i="10" s="1"/>
  <c r="P462" i="10"/>
  <c r="Q462" i="10" s="1"/>
  <c r="R462" i="10" s="1"/>
  <c r="P373" i="10"/>
  <c r="Q373" i="10" s="1"/>
  <c r="R373" i="10" s="1"/>
  <c r="P431" i="10"/>
  <c r="Q431" i="10" s="1"/>
  <c r="R431" i="10" s="1"/>
  <c r="P368" i="10"/>
  <c r="Q368" i="10" s="1"/>
  <c r="R368" i="10" s="1"/>
  <c r="P507" i="10"/>
  <c r="Q507" i="10" s="1"/>
  <c r="R507" i="10" s="1"/>
  <c r="P454" i="10"/>
  <c r="Q454" i="10" s="1"/>
  <c r="R454" i="10" s="1"/>
  <c r="P429" i="10"/>
  <c r="Q429" i="10" s="1"/>
  <c r="R429" i="10" s="1"/>
  <c r="P490" i="10"/>
  <c r="Q490" i="10" s="1"/>
  <c r="R490" i="10" s="1"/>
  <c r="P425" i="10"/>
  <c r="Q425" i="10" s="1"/>
  <c r="R425" i="10" s="1"/>
  <c r="P467" i="10"/>
  <c r="Q467" i="10" s="1"/>
  <c r="R467" i="10" s="1"/>
  <c r="P346" i="10"/>
  <c r="Q346" i="10" s="1"/>
  <c r="R346" i="10" s="1"/>
  <c r="P487" i="10"/>
  <c r="Q487" i="10" s="1"/>
  <c r="R487" i="10" s="1"/>
  <c r="P409" i="10"/>
  <c r="Q409" i="10" s="1"/>
  <c r="R409" i="10" s="1"/>
  <c r="P319" i="10"/>
  <c r="Q319" i="10" s="1"/>
  <c r="R319" i="10" s="1"/>
  <c r="P326" i="10"/>
  <c r="Q326" i="10" s="1"/>
  <c r="R326" i="10" s="1"/>
  <c r="P258" i="10"/>
  <c r="Q258" i="10" s="1"/>
  <c r="R258" i="10" s="1"/>
  <c r="P365" i="10"/>
  <c r="Q365" i="10" s="1"/>
  <c r="R365" i="10" s="1"/>
  <c r="P290" i="10"/>
  <c r="Q290" i="10" s="1"/>
  <c r="R290" i="10" s="1"/>
  <c r="P384" i="10"/>
  <c r="Q384" i="10" s="1"/>
  <c r="R384" i="10" s="1"/>
  <c r="P348" i="10"/>
  <c r="Q348" i="10" s="1"/>
  <c r="R348" i="10" s="1"/>
  <c r="P302" i="10"/>
  <c r="Q302" i="10" s="1"/>
  <c r="R302" i="10" s="1"/>
  <c r="P309" i="10"/>
  <c r="Q309" i="10" s="1"/>
  <c r="R309" i="10" s="1"/>
  <c r="P342" i="10"/>
  <c r="Q342" i="10" s="1"/>
  <c r="R342" i="10" s="1"/>
  <c r="P248" i="10"/>
  <c r="Q248" i="10" s="1"/>
  <c r="R248" i="10" s="1"/>
  <c r="P371" i="10"/>
  <c r="Q371" i="10" s="1"/>
  <c r="R371" i="10" s="1"/>
  <c r="P332" i="10"/>
  <c r="Q332" i="10" s="1"/>
  <c r="R332" i="10" s="1"/>
  <c r="P253" i="10"/>
  <c r="Q253" i="10" s="1"/>
  <c r="R253" i="10" s="1"/>
  <c r="P268" i="10"/>
  <c r="Q268" i="10" s="1"/>
  <c r="R268" i="10" s="1"/>
  <c r="P204" i="10"/>
  <c r="Q204" i="10" s="1"/>
  <c r="R204" i="10" s="1"/>
  <c r="P104" i="10"/>
  <c r="Q104" i="10" s="1"/>
  <c r="R104" i="10" s="1"/>
  <c r="P244" i="10"/>
  <c r="Q244" i="10" s="1"/>
  <c r="R244" i="10" s="1"/>
  <c r="P198" i="10"/>
  <c r="Q198" i="10" s="1"/>
  <c r="R198" i="10" s="1"/>
  <c r="P61" i="10"/>
  <c r="Q61" i="10" s="1"/>
  <c r="R61" i="10" s="1"/>
  <c r="P251" i="10"/>
  <c r="Q251" i="10" s="1"/>
  <c r="R251" i="10" s="1"/>
  <c r="P181" i="10"/>
  <c r="Q181" i="10" s="1"/>
  <c r="R181" i="10" s="1"/>
  <c r="P283" i="10"/>
  <c r="Q283" i="10" s="1"/>
  <c r="R283" i="10" s="1"/>
  <c r="P200" i="10"/>
  <c r="Q200" i="10" s="1"/>
  <c r="R200" i="10" s="1"/>
  <c r="P143" i="10"/>
  <c r="Q143" i="10" s="1"/>
  <c r="R143" i="10" s="1"/>
  <c r="P8" i="10"/>
  <c r="Q8" i="10" s="1"/>
  <c r="R8" i="10" s="1"/>
  <c r="P196" i="10"/>
  <c r="Q196" i="10" s="1"/>
  <c r="R196" i="10" s="1"/>
  <c r="P97" i="10"/>
  <c r="Q97" i="10" s="1"/>
  <c r="R97" i="10" s="1"/>
  <c r="P278" i="10"/>
  <c r="Q278" i="10" s="1"/>
  <c r="R278" i="10" s="1"/>
  <c r="P213" i="10"/>
  <c r="Q213" i="10" s="1"/>
  <c r="R213" i="10" s="1"/>
  <c r="P96" i="10"/>
  <c r="Q96" i="10" s="1"/>
  <c r="R96" i="10" s="1"/>
  <c r="P121" i="10"/>
  <c r="Q121" i="10" s="1"/>
  <c r="R121" i="10" s="1"/>
  <c r="P37" i="10"/>
  <c r="Q37" i="10" s="1"/>
  <c r="R37" i="10" s="1"/>
  <c r="P117" i="10"/>
  <c r="Q117" i="10" s="1"/>
  <c r="R117" i="10" s="1"/>
  <c r="P46" i="10"/>
  <c r="Q46" i="10" s="1"/>
  <c r="R46" i="10" s="1"/>
  <c r="P126" i="10"/>
  <c r="Q126" i="10" s="1"/>
  <c r="R126" i="10" s="1"/>
  <c r="P51" i="10"/>
  <c r="Q51" i="10" s="1"/>
  <c r="R51" i="10" s="1"/>
  <c r="P74" i="10"/>
  <c r="Q74" i="10" s="1"/>
  <c r="R74" i="10" s="1"/>
  <c r="P18" i="10"/>
  <c r="Q18" i="10" s="1"/>
  <c r="R18" i="10" s="1"/>
  <c r="P134" i="10"/>
  <c r="Q134" i="10" s="1"/>
  <c r="R134" i="10" s="1"/>
  <c r="P57" i="10"/>
  <c r="Q57" i="10" s="1"/>
  <c r="R57" i="10" s="1"/>
  <c r="P162" i="10"/>
  <c r="Q162" i="10" s="1"/>
  <c r="R162" i="10" s="1"/>
  <c r="P80" i="10"/>
  <c r="Q80" i="10" s="1"/>
  <c r="R80" i="10" s="1"/>
  <c r="P17" i="10"/>
  <c r="Q17" i="10" s="1"/>
  <c r="R17" i="10" s="1"/>
  <c r="P1841" i="10"/>
  <c r="Q1841" i="10" s="1"/>
  <c r="R1841" i="10" s="1"/>
  <c r="P1953" i="10"/>
  <c r="Q1953" i="10" s="1"/>
  <c r="R1953" i="10" s="1"/>
  <c r="P1921" i="10"/>
  <c r="Q1921" i="10" s="1"/>
  <c r="R1921" i="10" s="1"/>
  <c r="P1889" i="10"/>
  <c r="Q1889" i="10" s="1"/>
  <c r="R1889" i="10" s="1"/>
  <c r="P1848" i="10"/>
  <c r="Q1848" i="10" s="1"/>
  <c r="R1848" i="10" s="1"/>
  <c r="P1983" i="10"/>
  <c r="Q1983" i="10" s="1"/>
  <c r="R1983" i="10" s="1"/>
  <c r="P1951" i="10"/>
  <c r="Q1951" i="10" s="1"/>
  <c r="R1951" i="10" s="1"/>
  <c r="P1919" i="10"/>
  <c r="Q1919" i="10" s="1"/>
  <c r="R1919" i="10" s="1"/>
  <c r="P1887" i="10"/>
  <c r="Q1887" i="10" s="1"/>
  <c r="R1887" i="10" s="1"/>
  <c r="P1973" i="10"/>
  <c r="Q1973" i="10" s="1"/>
  <c r="R1973" i="10" s="1"/>
  <c r="P1977" i="10"/>
  <c r="Q1977" i="10" s="1"/>
  <c r="R1977" i="10" s="1"/>
  <c r="P1974" i="10"/>
  <c r="Q1974" i="10" s="1"/>
  <c r="R1974" i="10" s="1"/>
  <c r="P1942" i="10"/>
  <c r="Q1942" i="10" s="1"/>
  <c r="R1942" i="10" s="1"/>
  <c r="P1910" i="10"/>
  <c r="Q1910" i="10" s="1"/>
  <c r="R1910" i="10" s="1"/>
  <c r="P1878" i="10"/>
  <c r="Q1878" i="10" s="1"/>
  <c r="R1878" i="10" s="1"/>
  <c r="P1829" i="10"/>
  <c r="Q1829" i="10" s="1"/>
  <c r="R1829" i="10" s="1"/>
  <c r="P1984" i="10"/>
  <c r="Q1984" i="10" s="1"/>
  <c r="R1984" i="10" s="1"/>
  <c r="P1952" i="10"/>
  <c r="Q1952" i="10" s="1"/>
  <c r="R1952" i="10" s="1"/>
  <c r="P1920" i="10"/>
  <c r="Q1920" i="10" s="1"/>
  <c r="R1920" i="10" s="1"/>
  <c r="P1888" i="10"/>
  <c r="Q1888" i="10" s="1"/>
  <c r="R1888" i="10" s="1"/>
  <c r="P1843" i="10"/>
  <c r="Q1843" i="10" s="1"/>
  <c r="R1843" i="10" s="1"/>
  <c r="P1846" i="10"/>
  <c r="Q1846" i="10" s="1"/>
  <c r="R1846" i="10" s="1"/>
  <c r="P1793" i="10"/>
  <c r="Q1793" i="10" s="1"/>
  <c r="R1793" i="10" s="1"/>
  <c r="P1716" i="10"/>
  <c r="Q1716" i="10" s="1"/>
  <c r="R1716" i="10" s="1"/>
  <c r="P1674" i="10"/>
  <c r="Q1674" i="10" s="1"/>
  <c r="R1674" i="10" s="1"/>
  <c r="P1638" i="10"/>
  <c r="Q1638" i="10" s="1"/>
  <c r="R1638" i="10" s="1"/>
  <c r="P1591" i="10"/>
  <c r="Q1591" i="10" s="1"/>
  <c r="R1591" i="10" s="1"/>
  <c r="P1525" i="10"/>
  <c r="Q1525" i="10" s="1"/>
  <c r="R1525" i="10" s="1"/>
  <c r="P1783" i="10"/>
  <c r="Q1783" i="10" s="1"/>
  <c r="R1783" i="10" s="1"/>
  <c r="P1702" i="10"/>
  <c r="Q1702" i="10" s="1"/>
  <c r="R1702" i="10" s="1"/>
  <c r="P1634" i="10"/>
  <c r="Q1634" i="10" s="1"/>
  <c r="R1634" i="10" s="1"/>
  <c r="P1537" i="10"/>
  <c r="Q1537" i="10" s="1"/>
  <c r="R1537" i="10" s="1"/>
  <c r="P1800" i="10"/>
  <c r="Q1800" i="10" s="1"/>
  <c r="R1800" i="10" s="1"/>
  <c r="P1753" i="10"/>
  <c r="Q1753" i="10" s="1"/>
  <c r="R1753" i="10" s="1"/>
  <c r="P1647" i="10"/>
  <c r="Q1647" i="10" s="1"/>
  <c r="R1647" i="10" s="1"/>
  <c r="P1539" i="10"/>
  <c r="Q1539" i="10" s="1"/>
  <c r="R1539" i="10" s="1"/>
  <c r="P1796" i="10"/>
  <c r="Q1796" i="10" s="1"/>
  <c r="R1796" i="10" s="1"/>
  <c r="P1733" i="10"/>
  <c r="Q1733" i="10" s="1"/>
  <c r="R1733" i="10" s="1"/>
  <c r="P1662" i="10"/>
  <c r="Q1662" i="10" s="1"/>
  <c r="R1662" i="10" s="1"/>
  <c r="P1626" i="10"/>
  <c r="Q1626" i="10" s="1"/>
  <c r="R1626" i="10" s="1"/>
  <c r="P1579" i="10"/>
  <c r="Q1579" i="10" s="1"/>
  <c r="R1579" i="10" s="1"/>
  <c r="P1524" i="10"/>
  <c r="Q1524" i="10" s="1"/>
  <c r="R1524" i="10" s="1"/>
  <c r="P1777" i="10"/>
  <c r="Q1777" i="10" s="1"/>
  <c r="R1777" i="10" s="1"/>
  <c r="P1717" i="10"/>
  <c r="Q1717" i="10" s="1"/>
  <c r="R1717" i="10" s="1"/>
  <c r="P1677" i="10"/>
  <c r="Q1677" i="10" s="1"/>
  <c r="R1677" i="10" s="1"/>
  <c r="P1641" i="10"/>
  <c r="Q1641" i="10" s="1"/>
  <c r="R1641" i="10" s="1"/>
  <c r="P1592" i="10"/>
  <c r="Q1592" i="10" s="1"/>
  <c r="R1592" i="10" s="1"/>
  <c r="P1536" i="10"/>
  <c r="Q1536" i="10" s="1"/>
  <c r="R1536" i="10" s="1"/>
  <c r="P1805" i="10"/>
  <c r="Q1805" i="10" s="1"/>
  <c r="R1805" i="10" s="1"/>
  <c r="P1754" i="10"/>
  <c r="Q1754" i="10" s="1"/>
  <c r="R1754" i="10" s="1"/>
  <c r="P1686" i="10"/>
  <c r="Q1686" i="10" s="1"/>
  <c r="R1686" i="10" s="1"/>
  <c r="P1603" i="10"/>
  <c r="Q1603" i="10" s="1"/>
  <c r="R1603" i="10" s="1"/>
  <c r="P1516" i="10"/>
  <c r="Q1516" i="10" s="1"/>
  <c r="R1516" i="10" s="1"/>
  <c r="P1784" i="10"/>
  <c r="Q1784" i="10" s="1"/>
  <c r="R1784" i="10" s="1"/>
  <c r="P1732" i="10"/>
  <c r="Q1732" i="10" s="1"/>
  <c r="R1732" i="10" s="1"/>
  <c r="P1584" i="10"/>
  <c r="Q1584" i="10" s="1"/>
  <c r="R1584" i="10" s="1"/>
  <c r="P1518" i="10"/>
  <c r="Q1518" i="10" s="1"/>
  <c r="R1518" i="10" s="1"/>
  <c r="P1780" i="10"/>
  <c r="Q1780" i="10" s="1"/>
  <c r="R1780" i="10" s="1"/>
  <c r="P1720" i="10"/>
  <c r="Q1720" i="10" s="1"/>
  <c r="R1720" i="10" s="1"/>
  <c r="P1659" i="10"/>
  <c r="Q1659" i="10" s="1"/>
  <c r="R1659" i="10" s="1"/>
  <c r="P1610" i="10"/>
  <c r="Q1610" i="10" s="1"/>
  <c r="R1610" i="10" s="1"/>
  <c r="P1567" i="10"/>
  <c r="Q1567" i="10" s="1"/>
  <c r="R1567" i="10" s="1"/>
  <c r="P1513" i="10"/>
  <c r="Q1513" i="10" s="1"/>
  <c r="R1513" i="10" s="1"/>
  <c r="P1451" i="10"/>
  <c r="Q1451" i="10" s="1"/>
  <c r="R1451" i="10" s="1"/>
  <c r="P1388" i="10"/>
  <c r="Q1388" i="10" s="1"/>
  <c r="R1388" i="10" s="1"/>
  <c r="P1331" i="10"/>
  <c r="Q1331" i="10" s="1"/>
  <c r="R1331" i="10" s="1"/>
  <c r="P1192" i="10"/>
  <c r="Q1192" i="10" s="1"/>
  <c r="R1192" i="10" s="1"/>
  <c r="P1476" i="10"/>
  <c r="Q1476" i="10" s="1"/>
  <c r="R1476" i="10" s="1"/>
  <c r="P1391" i="10"/>
  <c r="Q1391" i="10" s="1"/>
  <c r="R1391" i="10" s="1"/>
  <c r="P1306" i="10"/>
  <c r="Q1306" i="10" s="1"/>
  <c r="R1306" i="10" s="1"/>
  <c r="P1220" i="10"/>
  <c r="Q1220" i="10" s="1"/>
  <c r="R1220" i="10" s="1"/>
  <c r="P1478" i="10"/>
  <c r="Q1478" i="10" s="1"/>
  <c r="R1478" i="10" s="1"/>
  <c r="P1431" i="10"/>
  <c r="Q1431" i="10" s="1"/>
  <c r="R1431" i="10" s="1"/>
  <c r="P1385" i="10"/>
  <c r="Q1385" i="10" s="1"/>
  <c r="R1385" i="10" s="1"/>
  <c r="P1315" i="10"/>
  <c r="Q1315" i="10" s="1"/>
  <c r="R1315" i="10" s="1"/>
  <c r="P1259" i="10"/>
  <c r="Q1259" i="10" s="1"/>
  <c r="R1259" i="10" s="1"/>
  <c r="P1507" i="10"/>
  <c r="Q1507" i="10" s="1"/>
  <c r="R1507" i="10" s="1"/>
  <c r="P1448" i="10"/>
  <c r="Q1448" i="10" s="1"/>
  <c r="R1448" i="10" s="1"/>
  <c r="P1380" i="10"/>
  <c r="Q1380" i="10" s="1"/>
  <c r="R1380" i="10" s="1"/>
  <c r="P1309" i="10"/>
  <c r="Q1309" i="10" s="1"/>
  <c r="R1309" i="10" s="1"/>
  <c r="P1227" i="10"/>
  <c r="Q1227" i="10" s="1"/>
  <c r="R1227" i="10" s="1"/>
  <c r="P1459" i="10"/>
  <c r="Q1459" i="10" s="1"/>
  <c r="R1459" i="10" s="1"/>
  <c r="P1413" i="10"/>
  <c r="Q1413" i="10" s="1"/>
  <c r="R1413" i="10" s="1"/>
  <c r="P1360" i="10"/>
  <c r="Q1360" i="10" s="1"/>
  <c r="R1360" i="10" s="1"/>
  <c r="P1317" i="10"/>
  <c r="Q1317" i="10" s="1"/>
  <c r="R1317" i="10" s="1"/>
  <c r="P1256" i="10"/>
  <c r="Q1256" i="10" s="1"/>
  <c r="R1256" i="10" s="1"/>
  <c r="P1468" i="10"/>
  <c r="Q1468" i="10" s="1"/>
  <c r="R1468" i="10" s="1"/>
  <c r="P1390" i="10"/>
  <c r="Q1390" i="10" s="1"/>
  <c r="R1390" i="10" s="1"/>
  <c r="P1320" i="10"/>
  <c r="Q1320" i="10" s="1"/>
  <c r="R1320" i="10" s="1"/>
  <c r="P1268" i="10"/>
  <c r="Q1268" i="10" s="1"/>
  <c r="R1268" i="10" s="1"/>
  <c r="P1454" i="10"/>
  <c r="Q1454" i="10" s="1"/>
  <c r="R1454" i="10" s="1"/>
  <c r="P1350" i="10"/>
  <c r="Q1350" i="10" s="1"/>
  <c r="R1350" i="10" s="1"/>
  <c r="P1265" i="10"/>
  <c r="Q1265" i="10" s="1"/>
  <c r="R1265" i="10" s="1"/>
  <c r="P1506" i="10"/>
  <c r="Q1506" i="10" s="1"/>
  <c r="R1506" i="10" s="1"/>
  <c r="P1449" i="10"/>
  <c r="Q1449" i="10" s="1"/>
  <c r="R1449" i="10" s="1"/>
  <c r="P1383" i="10"/>
  <c r="Q1383" i="10" s="1"/>
  <c r="R1383" i="10" s="1"/>
  <c r="P1348" i="10"/>
  <c r="Q1348" i="10" s="1"/>
  <c r="R1348" i="10" s="1"/>
  <c r="P1303" i="10"/>
  <c r="Q1303" i="10" s="1"/>
  <c r="R1303" i="10" s="1"/>
  <c r="P1213" i="10"/>
  <c r="Q1213" i="10" s="1"/>
  <c r="R1213" i="10" s="1"/>
  <c r="P1160" i="10"/>
  <c r="Q1160" i="10" s="1"/>
  <c r="R1160" i="10" s="1"/>
  <c r="P1074" i="10"/>
  <c r="Q1074" i="10" s="1"/>
  <c r="R1074" i="10" s="1"/>
  <c r="P823" i="10"/>
  <c r="Q823" i="10" s="1"/>
  <c r="R823" i="10" s="1"/>
  <c r="P1197" i="10"/>
  <c r="Q1197" i="10" s="1"/>
  <c r="R1197" i="10" s="1"/>
  <c r="P1125" i="10"/>
  <c r="Q1125" i="10" s="1"/>
  <c r="R1125" i="10" s="1"/>
  <c r="P1025" i="10"/>
  <c r="Q1025" i="10" s="1"/>
  <c r="R1025" i="10" s="1"/>
  <c r="P1243" i="10"/>
  <c r="Q1243" i="10" s="1"/>
  <c r="R1243" i="10" s="1"/>
  <c r="P1191" i="10"/>
  <c r="Q1191" i="10" s="1"/>
  <c r="R1191" i="10" s="1"/>
  <c r="P1114" i="10"/>
  <c r="Q1114" i="10" s="1"/>
  <c r="R1114" i="10" s="1"/>
  <c r="P952" i="10"/>
  <c r="Q952" i="10" s="1"/>
  <c r="R952" i="10" s="1"/>
  <c r="P1218" i="10"/>
  <c r="Q1218" i="10" s="1"/>
  <c r="R1218" i="10" s="1"/>
  <c r="P1183" i="10"/>
  <c r="Q1183" i="10" s="1"/>
  <c r="R1183" i="10" s="1"/>
  <c r="P1144" i="10"/>
  <c r="Q1144" i="10" s="1"/>
  <c r="R1144" i="10" s="1"/>
  <c r="P1063" i="10"/>
  <c r="Q1063" i="10" s="1"/>
  <c r="R1063" i="10" s="1"/>
  <c r="P928" i="10"/>
  <c r="Q928" i="10" s="1"/>
  <c r="R928" i="10" s="1"/>
  <c r="P1134" i="10"/>
  <c r="Q1134" i="10" s="1"/>
  <c r="R1134" i="10" s="1"/>
  <c r="P918" i="10"/>
  <c r="Q918" i="10" s="1"/>
  <c r="R918" i="10" s="1"/>
  <c r="P1221" i="10"/>
  <c r="Q1221" i="10" s="1"/>
  <c r="R1221" i="10" s="1"/>
  <c r="P1166" i="10"/>
  <c r="Q1166" i="10" s="1"/>
  <c r="R1166" i="10" s="1"/>
  <c r="P1085" i="10"/>
  <c r="Q1085" i="10" s="1"/>
  <c r="R1085" i="10" s="1"/>
  <c r="P950" i="10"/>
  <c r="Q950" i="10" s="1"/>
  <c r="R950" i="10" s="1"/>
  <c r="P854" i="10"/>
  <c r="Q854" i="10" s="1"/>
  <c r="R854" i="10" s="1"/>
  <c r="P1190" i="10"/>
  <c r="Q1190" i="10" s="1"/>
  <c r="R1190" i="10" s="1"/>
  <c r="P1105" i="10"/>
  <c r="Q1105" i="10" s="1"/>
  <c r="R1105" i="10" s="1"/>
  <c r="P940" i="10"/>
  <c r="Q940" i="10" s="1"/>
  <c r="R940" i="10" s="1"/>
  <c r="P1073" i="10"/>
  <c r="Q1073" i="10" s="1"/>
  <c r="R1073" i="10" s="1"/>
  <c r="P998" i="10"/>
  <c r="Q998" i="10" s="1"/>
  <c r="R998" i="10" s="1"/>
  <c r="P915" i="10"/>
  <c r="Q915" i="10" s="1"/>
  <c r="R915" i="10" s="1"/>
  <c r="P850" i="10"/>
  <c r="Q850" i="10" s="1"/>
  <c r="R850" i="10" s="1"/>
  <c r="P775" i="10"/>
  <c r="Q775" i="10" s="1"/>
  <c r="R775" i="10" s="1"/>
  <c r="P1008" i="10"/>
  <c r="Q1008" i="10" s="1"/>
  <c r="R1008" i="10" s="1"/>
  <c r="P875" i="10"/>
  <c r="Q875" i="10" s="1"/>
  <c r="R875" i="10" s="1"/>
  <c r="P748" i="10"/>
  <c r="Q748" i="10" s="1"/>
  <c r="R748" i="10" s="1"/>
  <c r="P1064" i="10"/>
  <c r="Q1064" i="10" s="1"/>
  <c r="R1064" i="10" s="1"/>
  <c r="P1022" i="10"/>
  <c r="Q1022" i="10" s="1"/>
  <c r="R1022" i="10" s="1"/>
  <c r="P963" i="10"/>
  <c r="Q963" i="10" s="1"/>
  <c r="R963" i="10" s="1"/>
  <c r="P911" i="10"/>
  <c r="Q911" i="10" s="1"/>
  <c r="R911" i="10" s="1"/>
  <c r="P837" i="10"/>
  <c r="Q837" i="10" s="1"/>
  <c r="R837" i="10" s="1"/>
  <c r="P720" i="10"/>
  <c r="Q720" i="10" s="1"/>
  <c r="R720" i="10" s="1"/>
  <c r="P1032" i="10"/>
  <c r="Q1032" i="10" s="1"/>
  <c r="R1032" i="10" s="1"/>
  <c r="P980" i="10"/>
  <c r="Q980" i="10" s="1"/>
  <c r="R980" i="10" s="1"/>
  <c r="P933" i="10"/>
  <c r="Q933" i="10" s="1"/>
  <c r="R933" i="10" s="1"/>
  <c r="P849" i="10"/>
  <c r="Q849" i="10" s="1"/>
  <c r="R849" i="10" s="1"/>
  <c r="P738" i="10"/>
  <c r="Q738" i="10" s="1"/>
  <c r="R738" i="10" s="1"/>
  <c r="P1054" i="10"/>
  <c r="Q1054" i="10" s="1"/>
  <c r="R1054" i="10" s="1"/>
  <c r="P978" i="10"/>
  <c r="Q978" i="10" s="1"/>
  <c r="R978" i="10" s="1"/>
  <c r="P920" i="10"/>
  <c r="Q920" i="10" s="1"/>
  <c r="R920" i="10" s="1"/>
  <c r="P847" i="10"/>
  <c r="Q847" i="10" s="1"/>
  <c r="R847" i="10" s="1"/>
  <c r="P733" i="10"/>
  <c r="Q733" i="10" s="1"/>
  <c r="R733" i="10" s="1"/>
  <c r="P807" i="10"/>
  <c r="Q807" i="10" s="1"/>
  <c r="R807" i="10" s="1"/>
  <c r="P1023" i="10"/>
  <c r="Q1023" i="10" s="1"/>
  <c r="R1023" i="10" s="1"/>
  <c r="P956" i="10"/>
  <c r="Q956" i="10" s="1"/>
  <c r="R956" i="10" s="1"/>
  <c r="P906" i="10"/>
  <c r="Q906" i="10" s="1"/>
  <c r="R906" i="10" s="1"/>
  <c r="P858" i="10"/>
  <c r="Q858" i="10" s="1"/>
  <c r="R858" i="10" s="1"/>
  <c r="P732" i="10"/>
  <c r="Q732" i="10" s="1"/>
  <c r="R732" i="10" s="1"/>
  <c r="P798" i="10"/>
  <c r="Q798" i="10" s="1"/>
  <c r="R798" i="10" s="1"/>
  <c r="P643" i="10"/>
  <c r="Q643" i="10" s="1"/>
  <c r="R643" i="10" s="1"/>
  <c r="P776" i="10"/>
  <c r="Q776" i="10" s="1"/>
  <c r="R776" i="10" s="1"/>
  <c r="P642" i="10"/>
  <c r="Q642" i="10" s="1"/>
  <c r="R642" i="10" s="1"/>
  <c r="P741" i="10"/>
  <c r="Q741" i="10" s="1"/>
  <c r="R741" i="10" s="1"/>
  <c r="P510" i="10"/>
  <c r="Q510" i="10" s="1"/>
  <c r="R510" i="10" s="1"/>
  <c r="P795" i="10"/>
  <c r="Q795" i="10" s="1"/>
  <c r="R795" i="10" s="1"/>
  <c r="P739" i="10"/>
  <c r="Q739" i="10" s="1"/>
  <c r="R739" i="10" s="1"/>
  <c r="P819" i="10"/>
  <c r="Q819" i="10" s="1"/>
  <c r="R819" i="10" s="1"/>
  <c r="P785" i="10"/>
  <c r="Q785" i="10" s="1"/>
  <c r="R785" i="10" s="1"/>
  <c r="P712" i="10"/>
  <c r="Q712" i="10" s="1"/>
  <c r="R712" i="10" s="1"/>
  <c r="P594" i="10"/>
  <c r="Q594" i="10" s="1"/>
  <c r="R594" i="10" s="1"/>
  <c r="P698" i="10"/>
  <c r="Q698" i="10" s="1"/>
  <c r="R698" i="10" s="1"/>
  <c r="P650" i="10"/>
  <c r="Q650" i="10" s="1"/>
  <c r="R650" i="10" s="1"/>
  <c r="P603" i="10"/>
  <c r="Q603" i="10" s="1"/>
  <c r="R603" i="10" s="1"/>
  <c r="P725" i="10"/>
  <c r="Q725" i="10" s="1"/>
  <c r="R725" i="10" s="1"/>
  <c r="P693" i="10"/>
  <c r="Q693" i="10" s="1"/>
  <c r="R693" i="10" s="1"/>
  <c r="P655" i="10"/>
  <c r="Q655" i="10" s="1"/>
  <c r="R655" i="10" s="1"/>
  <c r="P455" i="10"/>
  <c r="Q455" i="10" s="1"/>
  <c r="R455" i="10" s="1"/>
  <c r="P499" i="10"/>
  <c r="Q499" i="10" s="1"/>
  <c r="R499" i="10" s="1"/>
  <c r="P601" i="10"/>
  <c r="Q601" i="10" s="1"/>
  <c r="R601" i="10" s="1"/>
  <c r="P713" i="10"/>
  <c r="Q713" i="10" s="1"/>
  <c r="R713" i="10" s="1"/>
  <c r="P681" i="10"/>
  <c r="Q681" i="10" s="1"/>
  <c r="R681" i="10" s="1"/>
  <c r="P634" i="10"/>
  <c r="Q634" i="10" s="1"/>
  <c r="R634" i="10" s="1"/>
  <c r="P613" i="10"/>
  <c r="Q613" i="10" s="1"/>
  <c r="R613" i="10" s="1"/>
  <c r="P497" i="10"/>
  <c r="Q497" i="10" s="1"/>
  <c r="R497" i="10" s="1"/>
  <c r="P593" i="10"/>
  <c r="Q593" i="10" s="1"/>
  <c r="R593" i="10" s="1"/>
  <c r="P542" i="10"/>
  <c r="Q542" i="10" s="1"/>
  <c r="R542" i="10" s="1"/>
  <c r="P604" i="10"/>
  <c r="Q604" i="10" s="1"/>
  <c r="R604" i="10" s="1"/>
  <c r="P538" i="10"/>
  <c r="Q538" i="10" s="1"/>
  <c r="R538" i="10" s="1"/>
  <c r="P545" i="10"/>
  <c r="Q545" i="10" s="1"/>
  <c r="R545" i="10" s="1"/>
  <c r="P520" i="10"/>
  <c r="Q520" i="10" s="1"/>
  <c r="R520" i="10" s="1"/>
  <c r="P370" i="10"/>
  <c r="Q370" i="10" s="1"/>
  <c r="R370" i="10" s="1"/>
  <c r="P564" i="10"/>
  <c r="Q564" i="10" s="1"/>
  <c r="R564" i="10" s="1"/>
  <c r="P443" i="10"/>
  <c r="Q443" i="10" s="1"/>
  <c r="R443" i="10" s="1"/>
  <c r="P580" i="10"/>
  <c r="Q580" i="10" s="1"/>
  <c r="R580" i="10" s="1"/>
  <c r="P529" i="10"/>
  <c r="Q529" i="10" s="1"/>
  <c r="R529" i="10" s="1"/>
  <c r="P513" i="10"/>
  <c r="Q513" i="10" s="1"/>
  <c r="R513" i="10" s="1"/>
  <c r="P344" i="10"/>
  <c r="Q344" i="10" s="1"/>
  <c r="R344" i="10" s="1"/>
  <c r="P460" i="10"/>
  <c r="Q460" i="10" s="1"/>
  <c r="R460" i="10" s="1"/>
  <c r="P334" i="10"/>
  <c r="Q334" i="10" s="1"/>
  <c r="R334" i="10" s="1"/>
  <c r="P418" i="10"/>
  <c r="Q418" i="10" s="1"/>
  <c r="R418" i="10" s="1"/>
  <c r="P353" i="10"/>
  <c r="Q353" i="10" s="1"/>
  <c r="R353" i="10" s="1"/>
  <c r="P505" i="10"/>
  <c r="Q505" i="10" s="1"/>
  <c r="R505" i="10" s="1"/>
  <c r="P452" i="10"/>
  <c r="Q452" i="10" s="1"/>
  <c r="R452" i="10" s="1"/>
  <c r="P427" i="10"/>
  <c r="Q427" i="10" s="1"/>
  <c r="R427" i="10" s="1"/>
  <c r="P488" i="10"/>
  <c r="Q488" i="10" s="1"/>
  <c r="R488" i="10" s="1"/>
  <c r="P423" i="10"/>
  <c r="Q423" i="10" s="1"/>
  <c r="R423" i="10" s="1"/>
  <c r="P465" i="10"/>
  <c r="Q465" i="10" s="1"/>
  <c r="R465" i="10" s="1"/>
  <c r="P341" i="10"/>
  <c r="Q341" i="10" s="1"/>
  <c r="R341" i="10" s="1"/>
  <c r="P485" i="10"/>
  <c r="Q485" i="10" s="1"/>
  <c r="R485" i="10" s="1"/>
  <c r="P407" i="10"/>
  <c r="Q407" i="10" s="1"/>
  <c r="R407" i="10" s="1"/>
  <c r="P314" i="10"/>
  <c r="Q314" i="10" s="1"/>
  <c r="R314" i="10" s="1"/>
  <c r="P320" i="10"/>
  <c r="Q320" i="10" s="1"/>
  <c r="R320" i="10" s="1"/>
  <c r="P252" i="10"/>
  <c r="Q252" i="10" s="1"/>
  <c r="R252" i="10" s="1"/>
  <c r="P356" i="10"/>
  <c r="Q356" i="10" s="1"/>
  <c r="R356" i="10" s="1"/>
  <c r="P286" i="10"/>
  <c r="Q286" i="10" s="1"/>
  <c r="R286" i="10" s="1"/>
  <c r="P376" i="10"/>
  <c r="Q376" i="10" s="1"/>
  <c r="R376" i="10" s="1"/>
  <c r="P339" i="10"/>
  <c r="Q339" i="10" s="1"/>
  <c r="R339" i="10" s="1"/>
  <c r="P288" i="10"/>
  <c r="Q288" i="10" s="1"/>
  <c r="R288" i="10" s="1"/>
  <c r="P299" i="10"/>
  <c r="Q299" i="10" s="1"/>
  <c r="R299" i="10" s="1"/>
  <c r="P327" i="10"/>
  <c r="Q327" i="10" s="1"/>
  <c r="R327" i="10" s="1"/>
  <c r="P215" i="10"/>
  <c r="Q215" i="10" s="1"/>
  <c r="R215" i="10" s="1"/>
  <c r="P366" i="10"/>
  <c r="Q366" i="10" s="1"/>
  <c r="R366" i="10" s="1"/>
  <c r="P312" i="10"/>
  <c r="Q312" i="10" s="1"/>
  <c r="R312" i="10" s="1"/>
  <c r="P247" i="10"/>
  <c r="Q247" i="10" s="1"/>
  <c r="R247" i="10" s="1"/>
  <c r="P266" i="10"/>
  <c r="Q266" i="10" s="1"/>
  <c r="R266" i="10" s="1"/>
  <c r="P202" i="10"/>
  <c r="Q202" i="10" s="1"/>
  <c r="R202" i="10" s="1"/>
  <c r="P85" i="10"/>
  <c r="Q85" i="10" s="1"/>
  <c r="R85" i="10" s="1"/>
  <c r="P242" i="10"/>
  <c r="Q242" i="10" s="1"/>
  <c r="R242" i="10" s="1"/>
  <c r="P191" i="10"/>
  <c r="Q191" i="10" s="1"/>
  <c r="R191" i="10" s="1"/>
  <c r="P285" i="10"/>
  <c r="Q285" i="10" s="1"/>
  <c r="R285" i="10" s="1"/>
  <c r="P237" i="10"/>
  <c r="Q237" i="10" s="1"/>
  <c r="R237" i="10" s="1"/>
  <c r="P179" i="10"/>
  <c r="Q179" i="10" s="1"/>
  <c r="R179" i="10" s="1"/>
  <c r="P273" i="10"/>
  <c r="Q273" i="10" s="1"/>
  <c r="R273" i="10" s="1"/>
  <c r="P194" i="10"/>
  <c r="Q194" i="10" s="1"/>
  <c r="R194" i="10" s="1"/>
  <c r="P138" i="10"/>
  <c r="Q138" i="10" s="1"/>
  <c r="R138" i="10" s="1"/>
  <c r="P239" i="10"/>
  <c r="Q239" i="10" s="1"/>
  <c r="R239" i="10" s="1"/>
  <c r="P190" i="10"/>
  <c r="Q190" i="10" s="1"/>
  <c r="R190" i="10" s="1"/>
  <c r="P88" i="10"/>
  <c r="Q88" i="10" s="1"/>
  <c r="R88" i="10" s="1"/>
  <c r="P276" i="10"/>
  <c r="Q276" i="10" s="1"/>
  <c r="R276" i="10" s="1"/>
  <c r="P199" i="10"/>
  <c r="Q199" i="10" s="1"/>
  <c r="R199" i="10" s="1"/>
  <c r="P91" i="10"/>
  <c r="Q91" i="10" s="1"/>
  <c r="R91" i="10" s="1"/>
  <c r="P119" i="10"/>
  <c r="Q119" i="10" s="1"/>
  <c r="R119" i="10" s="1"/>
  <c r="P28" i="10"/>
  <c r="Q28" i="10" s="1"/>
  <c r="R28" i="10" s="1"/>
  <c r="P109" i="10"/>
  <c r="Q109" i="10" s="1"/>
  <c r="R109" i="10" s="1"/>
  <c r="P39" i="10"/>
  <c r="Q39" i="10" s="1"/>
  <c r="R39" i="10" s="1"/>
  <c r="P122" i="10"/>
  <c r="Q122" i="10" s="1"/>
  <c r="R122" i="10" s="1"/>
  <c r="P43" i="10"/>
  <c r="Q43" i="10" s="1"/>
  <c r="R43" i="10" s="1"/>
  <c r="P70" i="10"/>
  <c r="Q70" i="10" s="1"/>
  <c r="R70" i="10" s="1"/>
  <c r="P6" i="10"/>
  <c r="Q6" i="10" s="1"/>
  <c r="R6" i="10" s="1"/>
  <c r="P127" i="10"/>
  <c r="Q127" i="10" s="1"/>
  <c r="R127" i="10" s="1"/>
  <c r="P50" i="10"/>
  <c r="Q50" i="10" s="1"/>
  <c r="R50" i="10" s="1"/>
  <c r="P148" i="10"/>
  <c r="Q148" i="10" s="1"/>
  <c r="R148" i="10" s="1"/>
  <c r="P73" i="10"/>
  <c r="Q73" i="10" s="1"/>
  <c r="R73" i="10" s="1"/>
  <c r="P15" i="10"/>
  <c r="Q15" i="10" s="1"/>
  <c r="R15" i="10" s="1"/>
  <c r="P1830" i="10"/>
  <c r="Q1830" i="10" s="1"/>
  <c r="R1830" i="10" s="1"/>
  <c r="P1949" i="10"/>
  <c r="Q1949" i="10" s="1"/>
  <c r="R1949" i="10" s="1"/>
  <c r="P1917" i="10"/>
  <c r="Q1917" i="10" s="1"/>
  <c r="R1917" i="10" s="1"/>
  <c r="P1885" i="10"/>
  <c r="Q1885" i="10" s="1"/>
  <c r="R1885" i="10" s="1"/>
  <c r="P1834" i="10"/>
  <c r="Q1834" i="10" s="1"/>
  <c r="R1834" i="10" s="1"/>
  <c r="P1979" i="10"/>
  <c r="Q1979" i="10" s="1"/>
  <c r="R1979" i="10" s="1"/>
  <c r="P1947" i="10"/>
  <c r="Q1947" i="10" s="1"/>
  <c r="R1947" i="10" s="1"/>
  <c r="P1915" i="10"/>
  <c r="Q1915" i="10" s="1"/>
  <c r="R1915" i="10" s="1"/>
  <c r="P1883" i="10"/>
  <c r="Q1883" i="10" s="1"/>
  <c r="R1883" i="10" s="1"/>
  <c r="P1862" i="10"/>
  <c r="Q1862" i="10" s="1"/>
  <c r="R1862" i="10" s="1"/>
  <c r="P1866" i="10"/>
  <c r="Q1866" i="10" s="1"/>
  <c r="R1866" i="10" s="1"/>
  <c r="P1970" i="10"/>
  <c r="Q1970" i="10" s="1"/>
  <c r="R1970" i="10" s="1"/>
  <c r="P1938" i="10"/>
  <c r="Q1938" i="10" s="1"/>
  <c r="R1938" i="10" s="1"/>
  <c r="P1906" i="10"/>
  <c r="Q1906" i="10" s="1"/>
  <c r="R1906" i="10" s="1"/>
  <c r="P1874" i="10"/>
  <c r="Q1874" i="10" s="1"/>
  <c r="R1874" i="10" s="1"/>
  <c r="P1994" i="10"/>
  <c r="Q1994" i="10" s="1"/>
  <c r="R1994" i="10" s="1"/>
  <c r="P1980" i="10"/>
  <c r="Q1980" i="10" s="1"/>
  <c r="R1980" i="10" s="1"/>
  <c r="P1948" i="10"/>
  <c r="Q1948" i="10" s="1"/>
  <c r="R1948" i="10" s="1"/>
  <c r="P1916" i="10"/>
  <c r="Q1916" i="10" s="1"/>
  <c r="R1916" i="10" s="1"/>
  <c r="P1884" i="10"/>
  <c r="Q1884" i="10" s="1"/>
  <c r="R1884" i="10" s="1"/>
  <c r="P1836" i="10"/>
  <c r="Q1836" i="10" s="1"/>
  <c r="R1836" i="10" s="1"/>
  <c r="P1840" i="10"/>
  <c r="Q1840" i="10" s="1"/>
  <c r="R1840" i="10" s="1"/>
  <c r="P1787" i="10"/>
  <c r="Q1787" i="10" s="1"/>
  <c r="R1787" i="10" s="1"/>
  <c r="P1712" i="10"/>
  <c r="Q1712" i="10" s="1"/>
  <c r="R1712" i="10" s="1"/>
  <c r="P1672" i="10"/>
  <c r="Q1672" i="10" s="1"/>
  <c r="R1672" i="10" s="1"/>
  <c r="P1625" i="10"/>
  <c r="Q1625" i="10" s="1"/>
  <c r="R1625" i="10" s="1"/>
  <c r="P1589" i="10"/>
  <c r="Q1589" i="10" s="1"/>
  <c r="R1589" i="10" s="1"/>
  <c r="P1520" i="10"/>
  <c r="Q1520" i="10" s="1"/>
  <c r="R1520" i="10" s="1"/>
  <c r="P1772" i="10"/>
  <c r="Q1772" i="10" s="1"/>
  <c r="R1772" i="10" s="1"/>
  <c r="P1689" i="10"/>
  <c r="Q1689" i="10" s="1"/>
  <c r="R1689" i="10" s="1"/>
  <c r="P1604" i="10"/>
  <c r="Q1604" i="10" s="1"/>
  <c r="R1604" i="10" s="1"/>
  <c r="P1532" i="10"/>
  <c r="Q1532" i="10" s="1"/>
  <c r="R1532" i="10" s="1"/>
  <c r="P1798" i="10"/>
  <c r="Q1798" i="10" s="1"/>
  <c r="R1798" i="10" s="1"/>
  <c r="P1751" i="10"/>
  <c r="Q1751" i="10" s="1"/>
  <c r="R1751" i="10" s="1"/>
  <c r="P1617" i="10"/>
  <c r="Q1617" i="10" s="1"/>
  <c r="R1617" i="10" s="1"/>
  <c r="P1534" i="10"/>
  <c r="Q1534" i="10" s="1"/>
  <c r="R1534" i="10" s="1"/>
  <c r="P1794" i="10"/>
  <c r="Q1794" i="10" s="1"/>
  <c r="R1794" i="10" s="1"/>
  <c r="P1729" i="10"/>
  <c r="Q1729" i="10" s="1"/>
  <c r="R1729" i="10" s="1"/>
  <c r="P1660" i="10"/>
  <c r="Q1660" i="10" s="1"/>
  <c r="R1660" i="10" s="1"/>
  <c r="P1613" i="10"/>
  <c r="Q1613" i="10" s="1"/>
  <c r="R1613" i="10" s="1"/>
  <c r="P1568" i="10"/>
  <c r="Q1568" i="10" s="1"/>
  <c r="R1568" i="10" s="1"/>
  <c r="P1519" i="10"/>
  <c r="Q1519" i="10" s="1"/>
  <c r="R1519" i="10" s="1"/>
  <c r="P1771" i="10"/>
  <c r="Q1771" i="10" s="1"/>
  <c r="R1771" i="10" s="1"/>
  <c r="P1715" i="10"/>
  <c r="Q1715" i="10" s="1"/>
  <c r="R1715" i="10" s="1"/>
  <c r="P1675" i="10"/>
  <c r="Q1675" i="10" s="1"/>
  <c r="R1675" i="10" s="1"/>
  <c r="P1639" i="10"/>
  <c r="Q1639" i="10" s="1"/>
  <c r="R1639" i="10" s="1"/>
  <c r="P1590" i="10"/>
  <c r="Q1590" i="10" s="1"/>
  <c r="R1590" i="10" s="1"/>
  <c r="P1531" i="10"/>
  <c r="Q1531" i="10" s="1"/>
  <c r="R1531" i="10" s="1"/>
  <c r="P1799" i="10"/>
  <c r="Q1799" i="10" s="1"/>
  <c r="R1799" i="10" s="1"/>
  <c r="P1730" i="10"/>
  <c r="Q1730" i="10" s="1"/>
  <c r="R1730" i="10" s="1"/>
  <c r="P1684" i="10"/>
  <c r="Q1684" i="10" s="1"/>
  <c r="R1684" i="10" s="1"/>
  <c r="P1573" i="10"/>
  <c r="Q1573" i="10" s="1"/>
  <c r="R1573" i="10" s="1"/>
  <c r="P1511" i="10"/>
  <c r="Q1511" i="10" s="1"/>
  <c r="R1511" i="10" s="1"/>
  <c r="P1782" i="10"/>
  <c r="Q1782" i="10" s="1"/>
  <c r="R1782" i="10" s="1"/>
  <c r="P1724" i="10"/>
  <c r="Q1724" i="10" s="1"/>
  <c r="R1724" i="10" s="1"/>
  <c r="P1582" i="10"/>
  <c r="Q1582" i="10" s="1"/>
  <c r="R1582" i="10" s="1"/>
  <c r="P1495" i="10"/>
  <c r="Q1495" i="10" s="1"/>
  <c r="R1495" i="10" s="1"/>
  <c r="P1778" i="10"/>
  <c r="Q1778" i="10" s="1"/>
  <c r="R1778" i="10" s="1"/>
  <c r="P1718" i="10"/>
  <c r="Q1718" i="10" s="1"/>
  <c r="R1718" i="10" s="1"/>
  <c r="P1644" i="10"/>
  <c r="Q1644" i="10" s="1"/>
  <c r="R1644" i="10" s="1"/>
  <c r="P1601" i="10"/>
  <c r="Q1601" i="10" s="1"/>
  <c r="R1601" i="10" s="1"/>
  <c r="P1565" i="10"/>
  <c r="Q1565" i="10" s="1"/>
  <c r="R1565" i="10" s="1"/>
  <c r="P1508" i="10"/>
  <c r="Q1508" i="10" s="1"/>
  <c r="R1508" i="10" s="1"/>
  <c r="P1438" i="10"/>
  <c r="Q1438" i="10" s="1"/>
  <c r="R1438" i="10" s="1"/>
  <c r="P1384" i="10"/>
  <c r="Q1384" i="10" s="1"/>
  <c r="R1384" i="10" s="1"/>
  <c r="P1312" i="10"/>
  <c r="Q1312" i="10" s="1"/>
  <c r="R1312" i="10" s="1"/>
  <c r="P1182" i="10"/>
  <c r="Q1182" i="10" s="1"/>
  <c r="R1182" i="10" s="1"/>
  <c r="P1469" i="10"/>
  <c r="Q1469" i="10" s="1"/>
  <c r="R1469" i="10" s="1"/>
  <c r="P1375" i="10"/>
  <c r="Q1375" i="10" s="1"/>
  <c r="R1375" i="10" s="1"/>
  <c r="P1294" i="10"/>
  <c r="Q1294" i="10" s="1"/>
  <c r="R1294" i="10" s="1"/>
  <c r="P1202" i="10"/>
  <c r="Q1202" i="10" s="1"/>
  <c r="R1202" i="10" s="1"/>
  <c r="P1471" i="10"/>
  <c r="Q1471" i="10" s="1"/>
  <c r="R1471" i="10" s="1"/>
  <c r="P1426" i="10"/>
  <c r="Q1426" i="10" s="1"/>
  <c r="R1426" i="10" s="1"/>
  <c r="P1377" i="10"/>
  <c r="Q1377" i="10" s="1"/>
  <c r="R1377" i="10" s="1"/>
  <c r="P1304" i="10"/>
  <c r="Q1304" i="10" s="1"/>
  <c r="R1304" i="10" s="1"/>
  <c r="P1249" i="10"/>
  <c r="Q1249" i="10" s="1"/>
  <c r="R1249" i="10" s="1"/>
  <c r="P1505" i="10"/>
  <c r="Q1505" i="10" s="1"/>
  <c r="R1505" i="10" s="1"/>
  <c r="P1424" i="10"/>
  <c r="Q1424" i="10" s="1"/>
  <c r="R1424" i="10" s="1"/>
  <c r="P1378" i="10"/>
  <c r="Q1378" i="10" s="1"/>
  <c r="R1378" i="10" s="1"/>
  <c r="P1307" i="10"/>
  <c r="Q1307" i="10" s="1"/>
  <c r="R1307" i="10" s="1"/>
  <c r="P1176" i="10"/>
  <c r="Q1176" i="10" s="1"/>
  <c r="R1176" i="10" s="1"/>
  <c r="P1450" i="10"/>
  <c r="Q1450" i="10" s="1"/>
  <c r="R1450" i="10" s="1"/>
  <c r="P1409" i="10"/>
  <c r="Q1409" i="10" s="1"/>
  <c r="R1409" i="10" s="1"/>
  <c r="P1356" i="10"/>
  <c r="Q1356" i="10" s="1"/>
  <c r="R1356" i="10" s="1"/>
  <c r="P1310" i="10"/>
  <c r="Q1310" i="10" s="1"/>
  <c r="R1310" i="10" s="1"/>
  <c r="P1231" i="10"/>
  <c r="Q1231" i="10" s="1"/>
  <c r="R1231" i="10" s="1"/>
  <c r="P1461" i="10"/>
  <c r="Q1461" i="10" s="1"/>
  <c r="R1461" i="10" s="1"/>
  <c r="P1376" i="10"/>
  <c r="Q1376" i="10" s="1"/>
  <c r="R1376" i="10" s="1"/>
  <c r="P1313" i="10"/>
  <c r="Q1313" i="10" s="1"/>
  <c r="R1313" i="10" s="1"/>
  <c r="P1260" i="10"/>
  <c r="Q1260" i="10" s="1"/>
  <c r="R1260" i="10" s="1"/>
  <c r="P1447" i="10"/>
  <c r="Q1447" i="10" s="1"/>
  <c r="R1447" i="10" s="1"/>
  <c r="P1345" i="10"/>
  <c r="Q1345" i="10" s="1"/>
  <c r="R1345" i="10" s="1"/>
  <c r="P1263" i="10"/>
  <c r="Q1263" i="10" s="1"/>
  <c r="R1263" i="10" s="1"/>
  <c r="P1504" i="10"/>
  <c r="Q1504" i="10" s="1"/>
  <c r="R1504" i="10" s="1"/>
  <c r="P1440" i="10"/>
  <c r="Q1440" i="10" s="1"/>
  <c r="R1440" i="10" s="1"/>
  <c r="P1379" i="10"/>
  <c r="Q1379" i="10" s="1"/>
  <c r="R1379" i="10" s="1"/>
  <c r="P1335" i="10"/>
  <c r="Q1335" i="10" s="1"/>
  <c r="R1335" i="10" s="1"/>
  <c r="P1298" i="10"/>
  <c r="Q1298" i="10" s="1"/>
  <c r="R1298" i="10" s="1"/>
  <c r="P1198" i="10"/>
  <c r="Q1198" i="10" s="1"/>
  <c r="R1198" i="10" s="1"/>
  <c r="P1156" i="10"/>
  <c r="Q1156" i="10" s="1"/>
  <c r="R1156" i="10" s="1"/>
  <c r="P1050" i="10"/>
  <c r="Q1050" i="10" s="1"/>
  <c r="R1050" i="10" s="1"/>
  <c r="P1253" i="10"/>
  <c r="Q1253" i="10" s="1"/>
  <c r="R1253" i="10" s="1"/>
  <c r="P1180" i="10"/>
  <c r="Q1180" i="10" s="1"/>
  <c r="R1180" i="10" s="1"/>
  <c r="P1117" i="10"/>
  <c r="Q1117" i="10" s="1"/>
  <c r="R1117" i="10" s="1"/>
  <c r="P977" i="10"/>
  <c r="Q977" i="10" s="1"/>
  <c r="R977" i="10" s="1"/>
  <c r="P1240" i="10"/>
  <c r="Q1240" i="10" s="1"/>
  <c r="R1240" i="10" s="1"/>
  <c r="P1187" i="10"/>
  <c r="Q1187" i="10" s="1"/>
  <c r="R1187" i="10" s="1"/>
  <c r="P1101" i="10"/>
  <c r="Q1101" i="10" s="1"/>
  <c r="R1101" i="10" s="1"/>
  <c r="P897" i="10"/>
  <c r="Q897" i="10" s="1"/>
  <c r="R897" i="10" s="1"/>
  <c r="P1209" i="10"/>
  <c r="Q1209" i="10" s="1"/>
  <c r="R1209" i="10" s="1"/>
  <c r="P1173" i="10"/>
  <c r="Q1173" i="10" s="1"/>
  <c r="R1173" i="10" s="1"/>
  <c r="P1128" i="10"/>
  <c r="Q1128" i="10" s="1"/>
  <c r="R1128" i="10" s="1"/>
  <c r="P1055" i="10"/>
  <c r="Q1055" i="10" s="1"/>
  <c r="R1055" i="10" s="1"/>
  <c r="P919" i="10"/>
  <c r="Q919" i="10" s="1"/>
  <c r="R919" i="10" s="1"/>
  <c r="P1129" i="10"/>
  <c r="Q1129" i="10" s="1"/>
  <c r="R1129" i="10" s="1"/>
  <c r="P830" i="10"/>
  <c r="Q830" i="10" s="1"/>
  <c r="R830" i="10" s="1"/>
  <c r="P1219" i="10"/>
  <c r="Q1219" i="10" s="1"/>
  <c r="R1219" i="10" s="1"/>
  <c r="P1142" i="10"/>
  <c r="Q1142" i="10" s="1"/>
  <c r="R1142" i="10" s="1"/>
  <c r="P1069" i="10"/>
  <c r="Q1069" i="10" s="1"/>
  <c r="R1069" i="10" s="1"/>
  <c r="P942" i="10"/>
  <c r="Q942" i="10" s="1"/>
  <c r="R942" i="10" s="1"/>
  <c r="P802" i="10"/>
  <c r="Q802" i="10" s="1"/>
  <c r="R802" i="10" s="1"/>
  <c r="P1188" i="10"/>
  <c r="Q1188" i="10" s="1"/>
  <c r="R1188" i="10" s="1"/>
  <c r="P1103" i="10"/>
  <c r="Q1103" i="10" s="1"/>
  <c r="R1103" i="10" s="1"/>
  <c r="P892" i="10"/>
  <c r="Q892" i="10" s="1"/>
  <c r="R892" i="10" s="1"/>
  <c r="P1045" i="10"/>
  <c r="Q1045" i="10" s="1"/>
  <c r="R1045" i="10" s="1"/>
  <c r="P979" i="10"/>
  <c r="Q979" i="10" s="1"/>
  <c r="R979" i="10" s="1"/>
  <c r="P902" i="10"/>
  <c r="Q902" i="10" s="1"/>
  <c r="R902" i="10" s="1"/>
  <c r="P848" i="10"/>
  <c r="Q848" i="10" s="1"/>
  <c r="R848" i="10" s="1"/>
  <c r="P767" i="10"/>
  <c r="Q767" i="10" s="1"/>
  <c r="R767" i="10" s="1"/>
  <c r="P1004" i="10"/>
  <c r="Q1004" i="10" s="1"/>
  <c r="R1004" i="10" s="1"/>
  <c r="P868" i="10"/>
  <c r="Q868" i="10" s="1"/>
  <c r="R868" i="10" s="1"/>
  <c r="P735" i="10"/>
  <c r="Q735" i="10" s="1"/>
  <c r="R735" i="10" s="1"/>
  <c r="P1060" i="10"/>
  <c r="Q1060" i="10" s="1"/>
  <c r="R1060" i="10" s="1"/>
  <c r="P1016" i="10"/>
  <c r="Q1016" i="10" s="1"/>
  <c r="R1016" i="10" s="1"/>
  <c r="P953" i="10"/>
  <c r="Q953" i="10" s="1"/>
  <c r="R953" i="10" s="1"/>
  <c r="P907" i="10"/>
  <c r="Q907" i="10" s="1"/>
  <c r="R907" i="10" s="1"/>
  <c r="P829" i="10"/>
  <c r="Q829" i="10" s="1"/>
  <c r="R829" i="10" s="1"/>
  <c r="P686" i="10"/>
  <c r="Q686" i="10" s="1"/>
  <c r="R686" i="10" s="1"/>
  <c r="P1028" i="10"/>
  <c r="Q1028" i="10" s="1"/>
  <c r="R1028" i="10" s="1"/>
  <c r="P976" i="10"/>
  <c r="Q976" i="10" s="1"/>
  <c r="R976" i="10" s="1"/>
  <c r="P913" i="10"/>
  <c r="Q913" i="10" s="1"/>
  <c r="R913" i="10" s="1"/>
  <c r="P846" i="10"/>
  <c r="Q846" i="10" s="1"/>
  <c r="R846" i="10" s="1"/>
  <c r="P700" i="10"/>
  <c r="Q700" i="10" s="1"/>
  <c r="R700" i="10" s="1"/>
  <c r="P1042" i="10"/>
  <c r="Q1042" i="10" s="1"/>
  <c r="R1042" i="10" s="1"/>
  <c r="P974" i="10"/>
  <c r="Q974" i="10" s="1"/>
  <c r="R974" i="10" s="1"/>
  <c r="P899" i="10"/>
  <c r="Q899" i="10" s="1"/>
  <c r="R899" i="10" s="1"/>
  <c r="P834" i="10"/>
  <c r="Q834" i="10" s="1"/>
  <c r="R834" i="10" s="1"/>
  <c r="P716" i="10"/>
  <c r="Q716" i="10" s="1"/>
  <c r="R716" i="10" s="1"/>
  <c r="P786" i="10"/>
  <c r="Q786" i="10" s="1"/>
  <c r="R786" i="10" s="1"/>
  <c r="P1019" i="10"/>
  <c r="Q1019" i="10" s="1"/>
  <c r="R1019" i="10" s="1"/>
  <c r="P946" i="10"/>
  <c r="Q946" i="10" s="1"/>
  <c r="R946" i="10" s="1"/>
  <c r="P904" i="10"/>
  <c r="Q904" i="10" s="1"/>
  <c r="R904" i="10" s="1"/>
  <c r="P856" i="10"/>
  <c r="Q856" i="10" s="1"/>
  <c r="R856" i="10" s="1"/>
  <c r="P727" i="10"/>
  <c r="Q727" i="10" s="1"/>
  <c r="R727" i="10" s="1"/>
  <c r="P796" i="10"/>
  <c r="Q796" i="10" s="1"/>
  <c r="R796" i="10" s="1"/>
  <c r="P610" i="10"/>
  <c r="Q610" i="10" s="1"/>
  <c r="R610" i="10" s="1"/>
  <c r="P770" i="10"/>
  <c r="Q770" i="10" s="1"/>
  <c r="R770" i="10" s="1"/>
  <c r="P567" i="10"/>
  <c r="Q567" i="10" s="1"/>
  <c r="R567" i="10" s="1"/>
  <c r="P734" i="10"/>
  <c r="Q734" i="10" s="1"/>
  <c r="R734" i="10" s="1"/>
  <c r="P718" i="10"/>
  <c r="Q718" i="10" s="1"/>
  <c r="R718" i="10" s="1"/>
  <c r="P787" i="10"/>
  <c r="Q787" i="10" s="1"/>
  <c r="R787" i="10" s="1"/>
  <c r="P737" i="10"/>
  <c r="Q737" i="10" s="1"/>
  <c r="R737" i="10" s="1"/>
  <c r="P809" i="10"/>
  <c r="Q809" i="10" s="1"/>
  <c r="R809" i="10" s="1"/>
  <c r="P782" i="10"/>
  <c r="Q782" i="10" s="1"/>
  <c r="R782" i="10" s="1"/>
  <c r="P708" i="10"/>
  <c r="Q708" i="10" s="1"/>
  <c r="R708" i="10" s="1"/>
  <c r="P589" i="10"/>
  <c r="Q589" i="10" s="1"/>
  <c r="R589" i="10" s="1"/>
  <c r="P690" i="10"/>
  <c r="Q690" i="10" s="1"/>
  <c r="R690" i="10" s="1"/>
  <c r="P646" i="10"/>
  <c r="Q646" i="10" s="1"/>
  <c r="R646" i="10" s="1"/>
  <c r="P598" i="10"/>
  <c r="Q598" i="10" s="1"/>
  <c r="R598" i="10" s="1"/>
  <c r="P719" i="10"/>
  <c r="Q719" i="10" s="1"/>
  <c r="R719" i="10" s="1"/>
  <c r="P687" i="10"/>
  <c r="Q687" i="10" s="1"/>
  <c r="R687" i="10" s="1"/>
  <c r="P633" i="10"/>
  <c r="Q633" i="10" s="1"/>
  <c r="R633" i="10" s="1"/>
  <c r="P380" i="10"/>
  <c r="Q380" i="10" s="1"/>
  <c r="R380" i="10" s="1"/>
  <c r="P241" i="10"/>
  <c r="Q241" i="10" s="1"/>
  <c r="R241" i="10" s="1"/>
  <c r="P587" i="10"/>
  <c r="Q587" i="10" s="1"/>
  <c r="R587" i="10" s="1"/>
  <c r="P707" i="10"/>
  <c r="Q707" i="10" s="1"/>
  <c r="R707" i="10" s="1"/>
  <c r="P675" i="10"/>
  <c r="Q675" i="10" s="1"/>
  <c r="R675" i="10" s="1"/>
  <c r="P628" i="10"/>
  <c r="Q628" i="10" s="1"/>
  <c r="R628" i="10" s="1"/>
  <c r="P592" i="10"/>
  <c r="Q592" i="10" s="1"/>
  <c r="R592" i="10" s="1"/>
  <c r="P478" i="10"/>
  <c r="Q478" i="10" s="1"/>
  <c r="R478" i="10" s="1"/>
  <c r="P586" i="10"/>
  <c r="Q586" i="10" s="1"/>
  <c r="R586" i="10" s="1"/>
  <c r="P540" i="10"/>
  <c r="Q540" i="10" s="1"/>
  <c r="R540" i="10" s="1"/>
  <c r="P588" i="10"/>
  <c r="Q588" i="10" s="1"/>
  <c r="R588" i="10" s="1"/>
  <c r="P476" i="10"/>
  <c r="Q476" i="10" s="1"/>
  <c r="R476" i="10" s="1"/>
  <c r="P534" i="10"/>
  <c r="Q534" i="10" s="1"/>
  <c r="R534" i="10" s="1"/>
  <c r="P518" i="10"/>
  <c r="Q518" i="10" s="1"/>
  <c r="R518" i="10" s="1"/>
  <c r="P351" i="10"/>
  <c r="Q351" i="10" s="1"/>
  <c r="R351" i="10" s="1"/>
  <c r="P554" i="10"/>
  <c r="Q554" i="10" s="1"/>
  <c r="R554" i="10" s="1"/>
  <c r="P420" i="10"/>
  <c r="Q420" i="10" s="1"/>
  <c r="R420" i="10" s="1"/>
  <c r="P570" i="10"/>
  <c r="Q570" i="10" s="1"/>
  <c r="R570" i="10" s="1"/>
  <c r="P527" i="10"/>
  <c r="Q527" i="10" s="1"/>
  <c r="R527" i="10" s="1"/>
  <c r="P504" i="10"/>
  <c r="Q504" i="10" s="1"/>
  <c r="R504" i="10" s="1"/>
  <c r="P502" i="10"/>
  <c r="Q502" i="10" s="1"/>
  <c r="R502" i="10" s="1"/>
  <c r="P458" i="10"/>
  <c r="Q458" i="10" s="1"/>
  <c r="R458" i="10" s="1"/>
  <c r="P305" i="10"/>
  <c r="Q305" i="10" s="1"/>
  <c r="R305" i="10" s="1"/>
  <c r="P416" i="10"/>
  <c r="Q416" i="10" s="1"/>
  <c r="R416" i="10" s="1"/>
  <c r="P328" i="10"/>
  <c r="Q328" i="10" s="1"/>
  <c r="R328" i="10" s="1"/>
  <c r="P494" i="10"/>
  <c r="Q494" i="10" s="1"/>
  <c r="R494" i="10" s="1"/>
  <c r="P450" i="10"/>
  <c r="Q450" i="10" s="1"/>
  <c r="R450" i="10" s="1"/>
  <c r="P388" i="10"/>
  <c r="Q388" i="10" s="1"/>
  <c r="R388" i="10" s="1"/>
  <c r="P486" i="10"/>
  <c r="Q486" i="10" s="1"/>
  <c r="R486" i="10" s="1"/>
  <c r="P406" i="10"/>
  <c r="Q406" i="10" s="1"/>
  <c r="R406" i="10" s="1"/>
  <c r="P434" i="10"/>
  <c r="Q434" i="10" s="1"/>
  <c r="R434" i="10" s="1"/>
  <c r="P331" i="10"/>
  <c r="Q331" i="10" s="1"/>
  <c r="R331" i="10" s="1"/>
  <c r="P426" i="10"/>
  <c r="Q426" i="10" s="1"/>
  <c r="R426" i="10" s="1"/>
  <c r="P379" i="10"/>
  <c r="Q379" i="10" s="1"/>
  <c r="R379" i="10" s="1"/>
  <c r="P284" i="10"/>
  <c r="Q284" i="10" s="1"/>
  <c r="R284" i="10" s="1"/>
  <c r="P318" i="10"/>
  <c r="Q318" i="10" s="1"/>
  <c r="R318" i="10" s="1"/>
  <c r="P238" i="10"/>
  <c r="Q238" i="10" s="1"/>
  <c r="R238" i="10" s="1"/>
  <c r="P337" i="10"/>
  <c r="Q337" i="10" s="1"/>
  <c r="R337" i="10" s="1"/>
  <c r="P269" i="10"/>
  <c r="Q269" i="10" s="1"/>
  <c r="R269" i="10" s="1"/>
  <c r="P374" i="10"/>
  <c r="Q374" i="10" s="1"/>
  <c r="R374" i="10" s="1"/>
  <c r="P333" i="10"/>
  <c r="Q333" i="10" s="1"/>
  <c r="R333" i="10" s="1"/>
  <c r="P257" i="10"/>
  <c r="Q257" i="10" s="1"/>
  <c r="R257" i="10" s="1"/>
  <c r="P297" i="10"/>
  <c r="Q297" i="10" s="1"/>
  <c r="R297" i="10" s="1"/>
  <c r="P323" i="10"/>
  <c r="Q323" i="10" s="1"/>
  <c r="R323" i="10" s="1"/>
  <c r="P201" i="10"/>
  <c r="Q201" i="10" s="1"/>
  <c r="R201" i="10" s="1"/>
  <c r="P362" i="10"/>
  <c r="Q362" i="10" s="1"/>
  <c r="R362" i="10" s="1"/>
  <c r="P307" i="10"/>
  <c r="Q307" i="10" s="1"/>
  <c r="R307" i="10" s="1"/>
  <c r="P231" i="10"/>
  <c r="Q231" i="10" s="1"/>
  <c r="R231" i="10" s="1"/>
  <c r="P264" i="10"/>
  <c r="Q264" i="10" s="1"/>
  <c r="R264" i="10" s="1"/>
  <c r="P197" i="10"/>
  <c r="Q197" i="10" s="1"/>
  <c r="R197" i="10" s="1"/>
  <c r="P78" i="10"/>
  <c r="Q78" i="10" s="1"/>
  <c r="R78" i="10" s="1"/>
  <c r="P240" i="10"/>
  <c r="Q240" i="10" s="1"/>
  <c r="R240" i="10" s="1"/>
  <c r="P187" i="10"/>
  <c r="Q187" i="10" s="1"/>
  <c r="R187" i="10" s="1"/>
  <c r="P281" i="10"/>
  <c r="Q281" i="10" s="1"/>
  <c r="R281" i="10" s="1"/>
  <c r="P228" i="10"/>
  <c r="Q228" i="10" s="1"/>
  <c r="R228" i="10" s="1"/>
  <c r="P171" i="10"/>
  <c r="Q171" i="10" s="1"/>
  <c r="R171" i="10" s="1"/>
  <c r="P271" i="10"/>
  <c r="Q271" i="10" s="1"/>
  <c r="R271" i="10" s="1"/>
  <c r="P185" i="10"/>
  <c r="Q185" i="10" s="1"/>
  <c r="R185" i="10" s="1"/>
  <c r="P129" i="10"/>
  <c r="Q129" i="10" s="1"/>
  <c r="R129" i="10" s="1"/>
  <c r="P232" i="10"/>
  <c r="Q232" i="10" s="1"/>
  <c r="R232" i="10" s="1"/>
  <c r="P177" i="10"/>
  <c r="Q177" i="10" s="1"/>
  <c r="R177" i="10" s="1"/>
  <c r="P66" i="10"/>
  <c r="Q66" i="10" s="1"/>
  <c r="R66" i="10" s="1"/>
  <c r="P274" i="10"/>
  <c r="Q274" i="10" s="1"/>
  <c r="R274" i="10" s="1"/>
  <c r="P192" i="10"/>
  <c r="Q192" i="10" s="1"/>
  <c r="R192" i="10" s="1"/>
  <c r="P72" i="10"/>
  <c r="Q72" i="10" s="1"/>
  <c r="R72" i="10" s="1"/>
  <c r="P101" i="10"/>
  <c r="Q101" i="10" s="1"/>
  <c r="R101" i="10" s="1"/>
  <c r="P21" i="10"/>
  <c r="Q21" i="10" s="1"/>
  <c r="R21" i="10" s="1"/>
  <c r="P107" i="10"/>
  <c r="Q107" i="10" s="1"/>
  <c r="R107" i="10" s="1"/>
  <c r="P30" i="10"/>
  <c r="Q30" i="10" s="1"/>
  <c r="R30" i="10" s="1"/>
  <c r="P118" i="10"/>
  <c r="Q118" i="10" s="1"/>
  <c r="R118" i="10" s="1"/>
  <c r="P34" i="10"/>
  <c r="Q34" i="10" s="1"/>
  <c r="R34" i="10" s="1"/>
  <c r="P63" i="10"/>
  <c r="Q63" i="10" s="1"/>
  <c r="R63" i="10" s="1"/>
  <c r="P166" i="10"/>
  <c r="Q166" i="10" s="1"/>
  <c r="R166" i="10" s="1"/>
  <c r="P116" i="10"/>
  <c r="Q116" i="10" s="1"/>
  <c r="R116" i="10" s="1"/>
  <c r="P40" i="10"/>
  <c r="Q40" i="10" s="1"/>
  <c r="R40" i="10" s="1"/>
  <c r="P146" i="10"/>
  <c r="Q146" i="10" s="1"/>
  <c r="R146" i="10" s="1"/>
  <c r="P69" i="10"/>
  <c r="Q69" i="10" s="1"/>
  <c r="R69" i="10" s="1"/>
  <c r="P9" i="10"/>
  <c r="Q9" i="10" s="1"/>
  <c r="R9" i="10" s="1"/>
  <c r="P1997" i="10"/>
  <c r="Q1997" i="10" s="1"/>
  <c r="R1997" i="10" s="1"/>
  <c r="P2005" i="10"/>
  <c r="Q2005" i="10" s="1"/>
  <c r="R2005" i="10" s="1"/>
  <c r="P1945" i="10"/>
  <c r="Q1945" i="10" s="1"/>
  <c r="R1945" i="10" s="1"/>
  <c r="P1913" i="10"/>
  <c r="Q1913" i="10" s="1"/>
  <c r="R1913" i="10" s="1"/>
  <c r="P1881" i="10"/>
  <c r="Q1881" i="10" s="1"/>
  <c r="R1881" i="10" s="1"/>
  <c r="P1993" i="10"/>
  <c r="Q1993" i="10" s="1"/>
  <c r="R1993" i="10" s="1"/>
  <c r="P1975" i="10"/>
  <c r="Q1975" i="10" s="1"/>
  <c r="R1975" i="10" s="1"/>
  <c r="P1943" i="10"/>
  <c r="Q1943" i="10" s="1"/>
  <c r="R1943" i="10" s="1"/>
  <c r="P1911" i="10"/>
  <c r="Q1911" i="10" s="1"/>
  <c r="R1911" i="10" s="1"/>
  <c r="P1879" i="10"/>
  <c r="Q1879" i="10" s="1"/>
  <c r="R1879" i="10" s="1"/>
  <c r="P1856" i="10"/>
  <c r="Q1856" i="10" s="1"/>
  <c r="R1856" i="10" s="1"/>
  <c r="P1860" i="10"/>
  <c r="Q1860" i="10" s="1"/>
  <c r="R1860" i="10" s="1"/>
  <c r="P1966" i="10"/>
  <c r="Q1966" i="10" s="1"/>
  <c r="R1966" i="10" s="1"/>
  <c r="P1934" i="10"/>
  <c r="Q1934" i="10" s="1"/>
  <c r="R1934" i="10" s="1"/>
  <c r="P1902" i="10"/>
  <c r="Q1902" i="10" s="1"/>
  <c r="R1902" i="10" s="1"/>
  <c r="P1870" i="10"/>
  <c r="Q1870" i="10" s="1"/>
  <c r="R1870" i="10" s="1"/>
  <c r="P1986" i="10"/>
  <c r="Q1986" i="10" s="1"/>
  <c r="R1986" i="10" s="1"/>
  <c r="P1976" i="10"/>
  <c r="Q1976" i="10" s="1"/>
  <c r="R1976" i="10" s="1"/>
  <c r="P1944" i="10"/>
  <c r="Q1944" i="10" s="1"/>
  <c r="R1944" i="10" s="1"/>
  <c r="P1912" i="10"/>
  <c r="Q1912" i="10" s="1"/>
  <c r="R1912" i="10" s="1"/>
  <c r="P1880" i="10"/>
  <c r="Q1880" i="10" s="1"/>
  <c r="R1880" i="10" s="1"/>
  <c r="P1833" i="10"/>
  <c r="Q1833" i="10" s="1"/>
  <c r="R1833" i="10" s="1"/>
  <c r="P1837" i="10"/>
  <c r="Q1837" i="10" s="1"/>
  <c r="R1837" i="10" s="1"/>
  <c r="P1776" i="10"/>
  <c r="Q1776" i="10" s="1"/>
  <c r="R1776" i="10" s="1"/>
  <c r="P1710" i="10"/>
  <c r="Q1710" i="10" s="1"/>
  <c r="R1710" i="10" s="1"/>
  <c r="P1670" i="10"/>
  <c r="Q1670" i="10" s="1"/>
  <c r="R1670" i="10" s="1"/>
  <c r="P1623" i="10"/>
  <c r="Q1623" i="10" s="1"/>
  <c r="R1623" i="10" s="1"/>
  <c r="P1587" i="10"/>
  <c r="Q1587" i="10" s="1"/>
  <c r="R1587" i="10" s="1"/>
  <c r="P1515" i="10"/>
  <c r="Q1515" i="10" s="1"/>
  <c r="R1515" i="10" s="1"/>
  <c r="P1770" i="10"/>
  <c r="Q1770" i="10" s="1"/>
  <c r="R1770" i="10" s="1"/>
  <c r="P1687" i="10"/>
  <c r="Q1687" i="10" s="1"/>
  <c r="R1687" i="10" s="1"/>
  <c r="P1602" i="10"/>
  <c r="Q1602" i="10" s="1"/>
  <c r="R1602" i="10" s="1"/>
  <c r="P1527" i="10"/>
  <c r="Q1527" i="10" s="1"/>
  <c r="R1527" i="10" s="1"/>
  <c r="P1785" i="10"/>
  <c r="Q1785" i="10" s="1"/>
  <c r="R1785" i="10" s="1"/>
  <c r="P1731" i="10"/>
  <c r="Q1731" i="10" s="1"/>
  <c r="R1731" i="10" s="1"/>
  <c r="P1615" i="10"/>
  <c r="Q1615" i="10" s="1"/>
  <c r="R1615" i="10" s="1"/>
  <c r="P1517" i="10"/>
  <c r="Q1517" i="10" s="1"/>
  <c r="R1517" i="10" s="1"/>
  <c r="P1781" i="10"/>
  <c r="Q1781" i="10" s="1"/>
  <c r="R1781" i="10" s="1"/>
  <c r="P1727" i="10"/>
  <c r="Q1727" i="10" s="1"/>
  <c r="R1727" i="10" s="1"/>
  <c r="P1658" i="10"/>
  <c r="Q1658" i="10" s="1"/>
  <c r="R1658" i="10" s="1"/>
  <c r="P1611" i="10"/>
  <c r="Q1611" i="10" s="1"/>
  <c r="R1611" i="10" s="1"/>
  <c r="P1566" i="10"/>
  <c r="Q1566" i="10" s="1"/>
  <c r="R1566" i="10" s="1"/>
  <c r="P1514" i="10"/>
  <c r="Q1514" i="10" s="1"/>
  <c r="R1514" i="10" s="1"/>
  <c r="P1749" i="10"/>
  <c r="Q1749" i="10" s="1"/>
  <c r="R1749" i="10" s="1"/>
  <c r="P1713" i="10"/>
  <c r="Q1713" i="10" s="1"/>
  <c r="R1713" i="10" s="1"/>
  <c r="P1673" i="10"/>
  <c r="Q1673" i="10" s="1"/>
  <c r="R1673" i="10" s="1"/>
  <c r="P1624" i="10"/>
  <c r="Q1624" i="10" s="1"/>
  <c r="R1624" i="10" s="1"/>
  <c r="P1588" i="10"/>
  <c r="Q1588" i="10" s="1"/>
  <c r="R1588" i="10" s="1"/>
  <c r="P1526" i="10"/>
  <c r="Q1526" i="10" s="1"/>
  <c r="R1526" i="10" s="1"/>
  <c r="P1788" i="10"/>
  <c r="Q1788" i="10" s="1"/>
  <c r="R1788" i="10" s="1"/>
  <c r="P1722" i="10"/>
  <c r="Q1722" i="10" s="1"/>
  <c r="R1722" i="10" s="1"/>
  <c r="P1682" i="10"/>
  <c r="Q1682" i="10" s="1"/>
  <c r="R1682" i="10" s="1"/>
  <c r="P1571" i="10"/>
  <c r="Q1571" i="10" s="1"/>
  <c r="R1571" i="10" s="1"/>
  <c r="P1479" i="10"/>
  <c r="Q1479" i="10" s="1"/>
  <c r="R1479" i="10" s="1"/>
  <c r="P1769" i="10"/>
  <c r="Q1769" i="10" s="1"/>
  <c r="R1769" i="10" s="1"/>
  <c r="P1701" i="10"/>
  <c r="Q1701" i="10" s="1"/>
  <c r="R1701" i="10" s="1"/>
  <c r="P1549" i="10"/>
  <c r="Q1549" i="10" s="1"/>
  <c r="R1549" i="10" s="1"/>
  <c r="P1824" i="10"/>
  <c r="Q1824" i="10" s="1"/>
  <c r="R1824" i="10" s="1"/>
  <c r="P1765" i="10"/>
  <c r="Q1765" i="10" s="1"/>
  <c r="R1765" i="10" s="1"/>
  <c r="P1714" i="10"/>
  <c r="Q1714" i="10" s="1"/>
  <c r="R1714" i="10" s="1"/>
  <c r="P1642" i="10"/>
  <c r="Q1642" i="10" s="1"/>
  <c r="R1642" i="10" s="1"/>
  <c r="P1599" i="10"/>
  <c r="Q1599" i="10" s="1"/>
  <c r="R1599" i="10" s="1"/>
  <c r="P1563" i="10"/>
  <c r="Q1563" i="10" s="1"/>
  <c r="R1563" i="10" s="1"/>
  <c r="P1499" i="10"/>
  <c r="Q1499" i="10" s="1"/>
  <c r="R1499" i="10" s="1"/>
  <c r="P1435" i="10"/>
  <c r="Q1435" i="10" s="1"/>
  <c r="R1435" i="10" s="1"/>
  <c r="P1381" i="10"/>
  <c r="Q1381" i="10" s="1"/>
  <c r="R1381" i="10" s="1"/>
  <c r="P1293" i="10"/>
  <c r="Q1293" i="10" s="1"/>
  <c r="R1293" i="10" s="1"/>
  <c r="P1143" i="10"/>
  <c r="Q1143" i="10" s="1"/>
  <c r="R1143" i="10" s="1"/>
  <c r="P1460" i="10"/>
  <c r="Q1460" i="10" s="1"/>
  <c r="R1460" i="10" s="1"/>
  <c r="P1371" i="10"/>
  <c r="Q1371" i="10" s="1"/>
  <c r="R1371" i="10" s="1"/>
  <c r="P1285" i="10"/>
  <c r="Q1285" i="10" s="1"/>
  <c r="R1285" i="10" s="1"/>
  <c r="P1181" i="10"/>
  <c r="Q1181" i="10" s="1"/>
  <c r="R1181" i="10" s="1"/>
  <c r="P1462" i="10"/>
  <c r="Q1462" i="10" s="1"/>
  <c r="R1462" i="10" s="1"/>
  <c r="P1412" i="10"/>
  <c r="Q1412" i="10" s="1"/>
  <c r="R1412" i="10" s="1"/>
  <c r="P1373" i="10"/>
  <c r="Q1373" i="10" s="1"/>
  <c r="R1373" i="10" s="1"/>
  <c r="P1301" i="10"/>
  <c r="Q1301" i="10" s="1"/>
  <c r="R1301" i="10" s="1"/>
  <c r="P1236" i="10"/>
  <c r="Q1236" i="10" s="1"/>
  <c r="R1236" i="10" s="1"/>
  <c r="P1496" i="10"/>
  <c r="Q1496" i="10" s="1"/>
  <c r="R1496" i="10" s="1"/>
  <c r="P1421" i="10"/>
  <c r="Q1421" i="10" s="1"/>
  <c r="R1421" i="10" s="1"/>
  <c r="P1367" i="10"/>
  <c r="Q1367" i="10" s="1"/>
  <c r="R1367" i="10" s="1"/>
  <c r="P1292" i="10"/>
  <c r="Q1292" i="10" s="1"/>
  <c r="R1292" i="10" s="1"/>
  <c r="P1113" i="10"/>
  <c r="Q1113" i="10" s="1"/>
  <c r="R1113" i="10" s="1"/>
  <c r="P1444" i="10"/>
  <c r="Q1444" i="10" s="1"/>
  <c r="R1444" i="10" s="1"/>
  <c r="P1400" i="10"/>
  <c r="Q1400" i="10" s="1"/>
  <c r="R1400" i="10" s="1"/>
  <c r="P1353" i="10"/>
  <c r="Q1353" i="10" s="1"/>
  <c r="R1353" i="10" s="1"/>
  <c r="P1302" i="10"/>
  <c r="Q1302" i="10" s="1"/>
  <c r="R1302" i="10" s="1"/>
  <c r="P1210" i="10"/>
  <c r="Q1210" i="10" s="1"/>
  <c r="R1210" i="10" s="1"/>
  <c r="P1452" i="10"/>
  <c r="Q1452" i="10" s="1"/>
  <c r="R1452" i="10" s="1"/>
  <c r="P1374" i="10"/>
  <c r="Q1374" i="10" s="1"/>
  <c r="R1374" i="10" s="1"/>
  <c r="P1311" i="10"/>
  <c r="Q1311" i="10" s="1"/>
  <c r="R1311" i="10" s="1"/>
  <c r="P1247" i="10"/>
  <c r="Q1247" i="10" s="1"/>
  <c r="R1247" i="10" s="1"/>
  <c r="P1442" i="10"/>
  <c r="Q1442" i="10" s="1"/>
  <c r="R1442" i="10" s="1"/>
  <c r="P1330" i="10"/>
  <c r="Q1330" i="10" s="1"/>
  <c r="R1330" i="10" s="1"/>
  <c r="P1238" i="10"/>
  <c r="Q1238" i="10" s="1"/>
  <c r="R1238" i="10" s="1"/>
  <c r="P1497" i="10"/>
  <c r="Q1497" i="10" s="1"/>
  <c r="R1497" i="10" s="1"/>
  <c r="P1437" i="10"/>
  <c r="Q1437" i="10" s="1"/>
  <c r="R1437" i="10" s="1"/>
  <c r="P1368" i="10"/>
  <c r="Q1368" i="10" s="1"/>
  <c r="R1368" i="10" s="1"/>
  <c r="P1328" i="10"/>
  <c r="Q1328" i="10" s="1"/>
  <c r="R1328" i="10" s="1"/>
  <c r="P1296" i="10"/>
  <c r="Q1296" i="10" s="1"/>
  <c r="R1296" i="10" s="1"/>
  <c r="P1132" i="10"/>
  <c r="Q1132" i="10" s="1"/>
  <c r="R1132" i="10" s="1"/>
  <c r="P1146" i="10"/>
  <c r="Q1146" i="10" s="1"/>
  <c r="R1146" i="10" s="1"/>
  <c r="P1009" i="10"/>
  <c r="Q1009" i="10" s="1"/>
  <c r="R1009" i="10" s="1"/>
  <c r="P1251" i="10"/>
  <c r="Q1251" i="10" s="1"/>
  <c r="R1251" i="10" s="1"/>
  <c r="P1163" i="10"/>
  <c r="Q1163" i="10" s="1"/>
  <c r="R1163" i="10" s="1"/>
  <c r="P1108" i="10"/>
  <c r="Q1108" i="10" s="1"/>
  <c r="R1108" i="10" s="1"/>
  <c r="P938" i="10"/>
  <c r="Q938" i="10" s="1"/>
  <c r="R938" i="10" s="1"/>
  <c r="P1226" i="10"/>
  <c r="Q1226" i="10" s="1"/>
  <c r="R1226" i="10" s="1"/>
  <c r="P1175" i="10"/>
  <c r="Q1175" i="10" s="1"/>
  <c r="R1175" i="10" s="1"/>
  <c r="P1099" i="10"/>
  <c r="Q1099" i="10" s="1"/>
  <c r="R1099" i="10" s="1"/>
  <c r="P833" i="10"/>
  <c r="Q833" i="10" s="1"/>
  <c r="R833" i="10" s="1"/>
  <c r="P1207" i="10"/>
  <c r="Q1207" i="10" s="1"/>
  <c r="R1207" i="10" s="1"/>
  <c r="P1170" i="10"/>
  <c r="Q1170" i="10" s="1"/>
  <c r="R1170" i="10" s="1"/>
  <c r="P1123" i="10"/>
  <c r="Q1123" i="10" s="1"/>
  <c r="R1123" i="10" s="1"/>
  <c r="P1048" i="10"/>
  <c r="Q1048" i="10" s="1"/>
  <c r="R1048" i="10" s="1"/>
  <c r="P888" i="10"/>
  <c r="Q888" i="10" s="1"/>
  <c r="R888" i="10" s="1"/>
  <c r="P1107" i="10"/>
  <c r="Q1107" i="10" s="1"/>
  <c r="R1107" i="10" s="1"/>
  <c r="P740" i="10"/>
  <c r="Q740" i="10" s="1"/>
  <c r="R740" i="10" s="1"/>
  <c r="P1216" i="10"/>
  <c r="Q1216" i="10" s="1"/>
  <c r="R1216" i="10" s="1"/>
  <c r="P1137" i="10"/>
  <c r="Q1137" i="10" s="1"/>
  <c r="R1137" i="10" s="1"/>
  <c r="P1061" i="10"/>
  <c r="Q1061" i="10" s="1"/>
  <c r="R1061" i="10" s="1"/>
  <c r="P894" i="10"/>
  <c r="Q894" i="10" s="1"/>
  <c r="R894" i="10" s="1"/>
  <c r="P1250" i="10"/>
  <c r="Q1250" i="10" s="1"/>
  <c r="R1250" i="10" s="1"/>
  <c r="P1179" i="10"/>
  <c r="Q1179" i="10" s="1"/>
  <c r="R1179" i="10" s="1"/>
  <c r="P1100" i="10"/>
  <c r="Q1100" i="10" s="1"/>
  <c r="R1100" i="10" s="1"/>
  <c r="P838" i="10"/>
  <c r="Q838" i="10" s="1"/>
  <c r="R838" i="10" s="1"/>
  <c r="P1043" i="10"/>
  <c r="Q1043" i="10" s="1"/>
  <c r="R1043" i="10" s="1"/>
  <c r="P975" i="10"/>
  <c r="Q975" i="10" s="1"/>
  <c r="R975" i="10" s="1"/>
  <c r="P900" i="10"/>
  <c r="Q900" i="10" s="1"/>
  <c r="R900" i="10" s="1"/>
  <c r="P841" i="10"/>
  <c r="Q841" i="10" s="1"/>
  <c r="R841" i="10" s="1"/>
  <c r="P744" i="10"/>
  <c r="Q744" i="10" s="1"/>
  <c r="R744" i="10" s="1"/>
  <c r="P971" i="10"/>
  <c r="Q971" i="10" s="1"/>
  <c r="R971" i="10" s="1"/>
  <c r="P863" i="10"/>
  <c r="Q863" i="10" s="1"/>
  <c r="R863" i="10" s="1"/>
  <c r="P704" i="10"/>
  <c r="Q704" i="10" s="1"/>
  <c r="R704" i="10" s="1"/>
  <c r="P1056" i="10"/>
  <c r="Q1056" i="10" s="1"/>
  <c r="R1056" i="10" s="1"/>
  <c r="P1012" i="10"/>
  <c r="Q1012" i="10" s="1"/>
  <c r="R1012" i="10" s="1"/>
  <c r="P951" i="10"/>
  <c r="Q951" i="10" s="1"/>
  <c r="R951" i="10" s="1"/>
  <c r="P903" i="10"/>
  <c r="Q903" i="10" s="1"/>
  <c r="R903" i="10" s="1"/>
  <c r="P813" i="10"/>
  <c r="Q813" i="10" s="1"/>
  <c r="R813" i="10" s="1"/>
  <c r="P1088" i="10"/>
  <c r="Q1088" i="10" s="1"/>
  <c r="R1088" i="10" s="1"/>
  <c r="P1024" i="10"/>
  <c r="Q1024" i="10" s="1"/>
  <c r="R1024" i="10" s="1"/>
  <c r="P959" i="10"/>
  <c r="Q959" i="10" s="1"/>
  <c r="R959" i="10" s="1"/>
  <c r="P909" i="10"/>
  <c r="Q909" i="10" s="1"/>
  <c r="R909" i="10" s="1"/>
  <c r="P844" i="10"/>
  <c r="Q844" i="10" s="1"/>
  <c r="R844" i="10" s="1"/>
  <c r="P1090" i="10"/>
  <c r="Q1090" i="10" s="1"/>
  <c r="R1090" i="10" s="1"/>
  <c r="P1040" i="10"/>
  <c r="Q1040" i="10" s="1"/>
  <c r="R1040" i="10" s="1"/>
  <c r="P972" i="10"/>
  <c r="Q972" i="10" s="1"/>
  <c r="R972" i="10" s="1"/>
  <c r="P893" i="10"/>
  <c r="Q893" i="10" s="1"/>
  <c r="R893" i="10" s="1"/>
  <c r="P832" i="10"/>
  <c r="Q832" i="10" s="1"/>
  <c r="R832" i="10" s="1"/>
  <c r="P591" i="10"/>
  <c r="Q591" i="10" s="1"/>
  <c r="R591" i="10" s="1"/>
  <c r="P764" i="10"/>
  <c r="Q764" i="10" s="1"/>
  <c r="R764" i="10" s="1"/>
  <c r="P1017" i="10"/>
  <c r="Q1017" i="10" s="1"/>
  <c r="R1017" i="10" s="1"/>
  <c r="P934" i="10"/>
  <c r="Q934" i="10" s="1"/>
  <c r="R934" i="10" s="1"/>
  <c r="P883" i="10"/>
  <c r="Q883" i="10" s="1"/>
  <c r="R883" i="10" s="1"/>
  <c r="P852" i="10"/>
  <c r="Q852" i="10" s="1"/>
  <c r="R852" i="10" s="1"/>
  <c r="P636" i="10"/>
  <c r="Q636" i="10" s="1"/>
  <c r="R636" i="10" s="1"/>
  <c r="P736" i="10"/>
  <c r="Q736" i="10" s="1"/>
  <c r="R736" i="10" s="1"/>
  <c r="P590" i="10"/>
  <c r="Q590" i="10" s="1"/>
  <c r="R590" i="10" s="1"/>
  <c r="P768" i="10"/>
  <c r="Q768" i="10" s="1"/>
  <c r="R768" i="10" s="1"/>
  <c r="P779" i="10"/>
  <c r="Q779" i="10" s="1"/>
  <c r="R779" i="10" s="1"/>
  <c r="P726" i="10"/>
  <c r="Q726" i="10" s="1"/>
  <c r="R726" i="10" s="1"/>
  <c r="P688" i="10"/>
  <c r="Q688" i="10" s="1"/>
  <c r="R688" i="10" s="1"/>
  <c r="P777" i="10"/>
  <c r="Q777" i="10" s="1"/>
  <c r="R777" i="10" s="1"/>
  <c r="P731" i="10"/>
  <c r="Q731" i="10" s="1"/>
  <c r="R731" i="10" s="1"/>
  <c r="P806" i="10"/>
  <c r="Q806" i="10" s="1"/>
  <c r="R806" i="10" s="1"/>
  <c r="P780" i="10"/>
  <c r="Q780" i="10" s="1"/>
  <c r="R780" i="10" s="1"/>
  <c r="P678" i="10"/>
  <c r="Q678" i="10" s="1"/>
  <c r="R678" i="10" s="1"/>
  <c r="P550" i="10"/>
  <c r="Q550" i="10" s="1"/>
  <c r="R550" i="10" s="1"/>
  <c r="P682" i="10"/>
  <c r="Q682" i="10" s="1"/>
  <c r="R682" i="10" s="1"/>
  <c r="P641" i="10"/>
  <c r="Q641" i="10" s="1"/>
  <c r="R641" i="10" s="1"/>
  <c r="P574" i="10"/>
  <c r="Q574" i="10" s="1"/>
  <c r="R574" i="10" s="1"/>
  <c r="P717" i="10"/>
  <c r="Q717" i="10" s="1"/>
  <c r="R717" i="10" s="1"/>
  <c r="P685" i="10"/>
  <c r="Q685" i="10" s="1"/>
  <c r="R685" i="10" s="1"/>
  <c r="P631" i="10"/>
  <c r="Q631" i="10" s="1"/>
  <c r="R631" i="10" s="1"/>
  <c r="P647" i="10"/>
  <c r="Q647" i="10" s="1"/>
  <c r="R647" i="10" s="1"/>
  <c r="P661" i="10"/>
  <c r="Q661" i="10" s="1"/>
  <c r="R661" i="10" s="1"/>
  <c r="P582" i="10"/>
  <c r="Q582" i="10" s="1"/>
  <c r="R582" i="10" s="1"/>
  <c r="P705" i="10"/>
  <c r="Q705" i="10" s="1"/>
  <c r="R705" i="10" s="1"/>
  <c r="P673" i="10"/>
  <c r="Q673" i="10" s="1"/>
  <c r="R673" i="10" s="1"/>
  <c r="P611" i="10"/>
  <c r="Q611" i="10" s="1"/>
  <c r="R611" i="10" s="1"/>
  <c r="P562" i="10"/>
  <c r="Q562" i="10" s="1"/>
  <c r="R562" i="10" s="1"/>
  <c r="P447" i="10"/>
  <c r="Q447" i="10" s="1"/>
  <c r="R447" i="10" s="1"/>
  <c r="P579" i="10"/>
  <c r="Q579" i="10" s="1"/>
  <c r="R579" i="10" s="1"/>
  <c r="P482" i="10"/>
  <c r="Q482" i="10" s="1"/>
  <c r="R482" i="10" s="1"/>
  <c r="P571" i="10"/>
  <c r="Q571" i="10" s="1"/>
  <c r="R571" i="10" s="1"/>
  <c r="P453" i="10"/>
  <c r="Q453" i="10" s="1"/>
  <c r="R453" i="10" s="1"/>
  <c r="P532" i="10"/>
  <c r="Q532" i="10" s="1"/>
  <c r="R532" i="10" s="1"/>
  <c r="P516" i="10"/>
  <c r="Q516" i="10" s="1"/>
  <c r="R516" i="10" s="1"/>
  <c r="P624" i="10"/>
  <c r="Q624" i="10" s="1"/>
  <c r="R624" i="10" s="1"/>
  <c r="P543" i="10"/>
  <c r="Q543" i="10" s="1"/>
  <c r="R543" i="10" s="1"/>
  <c r="P390" i="10"/>
  <c r="Q390" i="10" s="1"/>
  <c r="R390" i="10" s="1"/>
  <c r="P568" i="10"/>
  <c r="Q568" i="10" s="1"/>
  <c r="R568" i="10" s="1"/>
  <c r="P525" i="10"/>
  <c r="Q525" i="10" s="1"/>
  <c r="R525" i="10" s="1"/>
  <c r="P472" i="10"/>
  <c r="Q472" i="10" s="1"/>
  <c r="R472" i="10" s="1"/>
  <c r="P500" i="10"/>
  <c r="Q500" i="10" s="1"/>
  <c r="R500" i="10" s="1"/>
  <c r="P456" i="10"/>
  <c r="Q456" i="10" s="1"/>
  <c r="R456" i="10" s="1"/>
  <c r="P498" i="10"/>
  <c r="Q498" i="10" s="1"/>
  <c r="R498" i="10" s="1"/>
  <c r="P414" i="10"/>
  <c r="Q414" i="10" s="1"/>
  <c r="R414" i="10" s="1"/>
  <c r="P317" i="10"/>
  <c r="Q317" i="10" s="1"/>
  <c r="R317" i="10" s="1"/>
  <c r="P492" i="10"/>
  <c r="Q492" i="10" s="1"/>
  <c r="R492" i="10" s="1"/>
  <c r="P448" i="10"/>
  <c r="Q448" i="10" s="1"/>
  <c r="R448" i="10" s="1"/>
  <c r="P357" i="10"/>
  <c r="Q357" i="10" s="1"/>
  <c r="R357" i="10" s="1"/>
  <c r="P484" i="10"/>
  <c r="Q484" i="10" s="1"/>
  <c r="R484" i="10" s="1"/>
  <c r="P402" i="10"/>
  <c r="Q402" i="10" s="1"/>
  <c r="R402" i="10" s="1"/>
  <c r="P432" i="10"/>
  <c r="Q432" i="10" s="1"/>
  <c r="R432" i="10" s="1"/>
  <c r="P133" i="10"/>
  <c r="Q133" i="10" s="1"/>
  <c r="R133" i="10" s="1"/>
  <c r="P424" i="10"/>
  <c r="Q424" i="10" s="1"/>
  <c r="R424" i="10" s="1"/>
  <c r="P360" i="10"/>
  <c r="Q360" i="10" s="1"/>
  <c r="R360" i="10" s="1"/>
  <c r="P391" i="10"/>
  <c r="Q391" i="10" s="1"/>
  <c r="R391" i="10" s="1"/>
  <c r="P308" i="10"/>
  <c r="Q308" i="10" s="1"/>
  <c r="R308" i="10" s="1"/>
  <c r="P182" i="10"/>
  <c r="Q182" i="10" s="1"/>
  <c r="R182" i="10" s="1"/>
  <c r="P324" i="10"/>
  <c r="Q324" i="10" s="1"/>
  <c r="R324" i="10" s="1"/>
  <c r="P227" i="10"/>
  <c r="Q227" i="10" s="1"/>
  <c r="R227" i="10" s="1"/>
  <c r="P372" i="10"/>
  <c r="Q372" i="10" s="1"/>
  <c r="R372" i="10" s="1"/>
  <c r="P329" i="10"/>
  <c r="Q329" i="10" s="1"/>
  <c r="R329" i="10" s="1"/>
  <c r="P243" i="10"/>
  <c r="Q243" i="10" s="1"/>
  <c r="R243" i="10" s="1"/>
  <c r="P234" i="10"/>
  <c r="Q234" i="10" s="1"/>
  <c r="R234" i="10" s="1"/>
  <c r="P321" i="10"/>
  <c r="Q321" i="10" s="1"/>
  <c r="R321" i="10" s="1"/>
  <c r="P178" i="10"/>
  <c r="Q178" i="10" s="1"/>
  <c r="R178" i="10" s="1"/>
  <c r="P355" i="10"/>
  <c r="Q355" i="10" s="1"/>
  <c r="R355" i="10" s="1"/>
  <c r="P298" i="10"/>
  <c r="Q298" i="10" s="1"/>
  <c r="R298" i="10" s="1"/>
  <c r="P222" i="10"/>
  <c r="Q222" i="10" s="1"/>
  <c r="R222" i="10" s="1"/>
  <c r="P259" i="10"/>
  <c r="Q259" i="10" s="1"/>
  <c r="R259" i="10" s="1"/>
  <c r="P184" i="10"/>
  <c r="Q184" i="10" s="1"/>
  <c r="R184" i="10" s="1"/>
  <c r="P62" i="10"/>
  <c r="Q62" i="10" s="1"/>
  <c r="R62" i="10" s="1"/>
  <c r="P235" i="10"/>
  <c r="Q235" i="10" s="1"/>
  <c r="R235" i="10" s="1"/>
  <c r="P159" i="10"/>
  <c r="Q159" i="10" s="1"/>
  <c r="R159" i="10" s="1"/>
  <c r="P279" i="10"/>
  <c r="Q279" i="10" s="1"/>
  <c r="R279" i="10" s="1"/>
  <c r="P221" i="10"/>
  <c r="Q221" i="10" s="1"/>
  <c r="R221" i="10" s="1"/>
  <c r="P151" i="10"/>
  <c r="Q151" i="10" s="1"/>
  <c r="R151" i="10" s="1"/>
  <c r="P263" i="10"/>
  <c r="Q263" i="10" s="1"/>
  <c r="R263" i="10" s="1"/>
  <c r="P183" i="10"/>
  <c r="Q183" i="10" s="1"/>
  <c r="R183" i="10" s="1"/>
  <c r="P102" i="10"/>
  <c r="Q102" i="10" s="1"/>
  <c r="R102" i="10" s="1"/>
  <c r="P225" i="10"/>
  <c r="Q225" i="10" s="1"/>
  <c r="R225" i="10" s="1"/>
  <c r="P173" i="10"/>
  <c r="Q173" i="10" s="1"/>
  <c r="R173" i="10" s="1"/>
  <c r="P49" i="10"/>
  <c r="Q49" i="10" s="1"/>
  <c r="R49" i="10" s="1"/>
  <c r="P250" i="10"/>
  <c r="Q250" i="10" s="1"/>
  <c r="R250" i="10" s="1"/>
  <c r="P188" i="10"/>
  <c r="Q188" i="10" s="1"/>
  <c r="R188" i="10" s="1"/>
  <c r="P12" i="10"/>
  <c r="Q12" i="10" s="1"/>
  <c r="R12" i="10" s="1"/>
  <c r="P99" i="10"/>
  <c r="Q99" i="10" s="1"/>
  <c r="R99" i="10" s="1"/>
  <c r="P19" i="10"/>
  <c r="Q19" i="10" s="1"/>
  <c r="R19" i="10" s="1"/>
  <c r="P87" i="10"/>
  <c r="Q87" i="10" s="1"/>
  <c r="R87" i="10" s="1"/>
  <c r="P23" i="10"/>
  <c r="Q23" i="10" s="1"/>
  <c r="R23" i="10" s="1"/>
  <c r="P115" i="10"/>
  <c r="Q115" i="10" s="1"/>
  <c r="R115" i="10" s="1"/>
  <c r="P27" i="10"/>
  <c r="Q27" i="10" s="1"/>
  <c r="R27" i="10" s="1"/>
  <c r="P55" i="10"/>
  <c r="Q55" i="10" s="1"/>
  <c r="R55" i="10" s="1"/>
  <c r="P161" i="10"/>
  <c r="Q161" i="10" s="1"/>
  <c r="R161" i="10" s="1"/>
  <c r="P114" i="10"/>
  <c r="Q114" i="10" s="1"/>
  <c r="R114" i="10" s="1"/>
  <c r="P33" i="10"/>
  <c r="Q33" i="10" s="1"/>
  <c r="R33" i="10" s="1"/>
  <c r="P139" i="10"/>
  <c r="Q139" i="10" s="1"/>
  <c r="R139" i="10" s="1"/>
  <c r="P54" i="10"/>
  <c r="Q54" i="10" s="1"/>
  <c r="R54" i="10" s="1"/>
  <c r="P5" i="10"/>
  <c r="Q5" i="10" s="1"/>
  <c r="R5" i="10" s="1"/>
  <c r="L3822" i="10" l="1"/>
  <c r="M3822" i="10"/>
  <c r="L2443" i="10"/>
  <c r="M2443" i="10"/>
  <c r="L2400" i="10"/>
  <c r="M2400" i="10"/>
  <c r="L3789" i="10"/>
  <c r="M3789" i="10"/>
  <c r="L2439" i="10"/>
  <c r="M2439" i="10"/>
  <c r="N5" i="10"/>
  <c r="O5" i="10" s="1"/>
  <c r="S5" i="10" s="1"/>
  <c r="L2774" i="10"/>
  <c r="Q2774" i="10"/>
  <c r="R2774" i="10" s="1"/>
  <c r="L2116" i="10"/>
  <c r="Q2116" i="10"/>
  <c r="R2116" i="10" s="1"/>
  <c r="L2418" i="10"/>
  <c r="Q2418" i="10"/>
  <c r="R2418" i="10" s="1"/>
  <c r="L2412" i="10"/>
  <c r="Q2412" i="10"/>
  <c r="R2412" i="10" s="1"/>
  <c r="L2539" i="10"/>
  <c r="Q2539" i="10"/>
  <c r="R2539" i="10" s="1"/>
  <c r="L2146" i="10"/>
  <c r="Q2146" i="10"/>
  <c r="R2146" i="10" s="1"/>
  <c r="L2085" i="10"/>
  <c r="Q2085" i="10"/>
  <c r="R2085" i="10" s="1"/>
  <c r="L2809" i="10"/>
  <c r="Q2809" i="10"/>
  <c r="R2809" i="10" s="1"/>
  <c r="L2922" i="10"/>
  <c r="Q2922" i="10"/>
  <c r="R2922" i="10" s="1"/>
  <c r="L3186" i="10"/>
  <c r="Q3186" i="10"/>
  <c r="R3186" i="10" s="1"/>
  <c r="L3382" i="10"/>
  <c r="Q3382" i="10"/>
  <c r="R3382" i="10" s="1"/>
  <c r="L2111" i="10"/>
  <c r="Q2111" i="10"/>
  <c r="R2111" i="10" s="1"/>
  <c r="L2326" i="10"/>
  <c r="Q2326" i="10"/>
  <c r="R2326" i="10" s="1"/>
  <c r="L2730" i="10"/>
  <c r="Q2730" i="10"/>
  <c r="R2730" i="10" s="1"/>
  <c r="L2086" i="10"/>
  <c r="Q2086" i="10"/>
  <c r="R2086" i="10" s="1"/>
  <c r="L2328" i="10"/>
  <c r="Q2328" i="10"/>
  <c r="R2328" i="10" s="1"/>
  <c r="L2279" i="10"/>
  <c r="Q2279" i="10"/>
  <c r="R2279" i="10" s="1"/>
  <c r="L2739" i="10"/>
  <c r="Q2739" i="10"/>
  <c r="R2739" i="10" s="1"/>
  <c r="L2277" i="10"/>
  <c r="Q2277" i="10"/>
  <c r="R2277" i="10" s="1"/>
  <c r="L2317" i="10"/>
  <c r="Q2317" i="10"/>
  <c r="R2317" i="10" s="1"/>
  <c r="L2672" i="10"/>
  <c r="Q2672" i="10"/>
  <c r="R2672" i="10" s="1"/>
  <c r="L2740" i="10"/>
  <c r="Q2740" i="10"/>
  <c r="R2740" i="10" s="1"/>
  <c r="L2220" i="10"/>
  <c r="Q2220" i="10"/>
  <c r="R2220" i="10" s="1"/>
  <c r="L2512" i="10"/>
  <c r="Q2512" i="10"/>
  <c r="R2512" i="10" s="1"/>
  <c r="L2101" i="10"/>
  <c r="Q2101" i="10"/>
  <c r="R2101" i="10" s="1"/>
  <c r="L2387" i="10"/>
  <c r="Q2387" i="10"/>
  <c r="R2387" i="10" s="1"/>
  <c r="L2520" i="10"/>
  <c r="Q2520" i="10"/>
  <c r="R2520" i="10" s="1"/>
  <c r="L3360" i="10"/>
  <c r="Q3360" i="10"/>
  <c r="R3360" i="10" s="1"/>
  <c r="L2258" i="10"/>
  <c r="Q2258" i="10"/>
  <c r="R2258" i="10" s="1"/>
  <c r="L2554" i="10"/>
  <c r="Q2554" i="10"/>
  <c r="R2554" i="10" s="1"/>
  <c r="L2605" i="10"/>
  <c r="Q2605" i="10"/>
  <c r="R2605" i="10" s="1"/>
  <c r="L2040" i="10"/>
  <c r="Q2040" i="10"/>
  <c r="R2040" i="10" s="1"/>
  <c r="L2203" i="10"/>
  <c r="Q2203" i="10"/>
  <c r="R2203" i="10" s="1"/>
  <c r="L2310" i="10"/>
  <c r="Q2310" i="10"/>
  <c r="R2310" i="10" s="1"/>
  <c r="L2484" i="10"/>
  <c r="Q2484" i="10"/>
  <c r="R2484" i="10" s="1"/>
  <c r="L2710" i="10"/>
  <c r="Q2710" i="10"/>
  <c r="R2710" i="10" s="1"/>
  <c r="L2980" i="10"/>
  <c r="Q2980" i="10"/>
  <c r="R2980" i="10" s="1"/>
  <c r="L2063" i="10"/>
  <c r="Q2063" i="10"/>
  <c r="R2063" i="10" s="1"/>
  <c r="L3058" i="10"/>
  <c r="Q3058" i="10"/>
  <c r="R3058" i="10" s="1"/>
  <c r="L3298" i="10"/>
  <c r="Q3298" i="10"/>
  <c r="R3298" i="10" s="1"/>
  <c r="L2147" i="10"/>
  <c r="Q2147" i="10"/>
  <c r="R2147" i="10" s="1"/>
  <c r="L2088" i="10"/>
  <c r="Q2088" i="10"/>
  <c r="R2088" i="10" s="1"/>
  <c r="L2185" i="10"/>
  <c r="Q2185" i="10"/>
  <c r="R2185" i="10" s="1"/>
  <c r="L2280" i="10"/>
  <c r="Q2280" i="10"/>
  <c r="R2280" i="10" s="1"/>
  <c r="L2330" i="10"/>
  <c r="Q2330" i="10"/>
  <c r="R2330" i="10" s="1"/>
  <c r="L2557" i="10"/>
  <c r="Q2557" i="10"/>
  <c r="R2557" i="10" s="1"/>
  <c r="L3071" i="10"/>
  <c r="Q3071" i="10"/>
  <c r="R3071" i="10" s="1"/>
  <c r="L2068" i="10"/>
  <c r="Q2068" i="10"/>
  <c r="R2068" i="10" s="1"/>
  <c r="L2232" i="10"/>
  <c r="Q2232" i="10"/>
  <c r="R2232" i="10" s="1"/>
  <c r="L2551" i="10"/>
  <c r="Q2551" i="10"/>
  <c r="R2551" i="10" s="1"/>
  <c r="L2584" i="10"/>
  <c r="Q2584" i="10"/>
  <c r="R2584" i="10" s="1"/>
  <c r="L2255" i="10"/>
  <c r="Q2255" i="10"/>
  <c r="R2255" i="10" s="1"/>
  <c r="L2687" i="10"/>
  <c r="Q2687" i="10"/>
  <c r="R2687" i="10" s="1"/>
  <c r="L2743" i="10"/>
  <c r="Q2743" i="10"/>
  <c r="R2743" i="10" s="1"/>
  <c r="L2694" i="10"/>
  <c r="Q2694" i="10"/>
  <c r="R2694" i="10" s="1"/>
  <c r="L2505" i="10"/>
  <c r="Q2505" i="10"/>
  <c r="R2505" i="10" s="1"/>
  <c r="L2515" i="10"/>
  <c r="Q2515" i="10"/>
  <c r="R2515" i="10" s="1"/>
  <c r="L2451" i="10"/>
  <c r="Q2451" i="10"/>
  <c r="R2451" i="10" s="1"/>
  <c r="L2753" i="10"/>
  <c r="Q2753" i="10"/>
  <c r="R2753" i="10" s="1"/>
  <c r="L2962" i="10"/>
  <c r="Q2962" i="10"/>
  <c r="R2962" i="10" s="1"/>
  <c r="L2825" i="10"/>
  <c r="Q2825" i="10"/>
  <c r="R2825" i="10" s="1"/>
  <c r="L2257" i="10"/>
  <c r="Q2257" i="10"/>
  <c r="R2257" i="10" s="1"/>
  <c r="L2105" i="10"/>
  <c r="Q2105" i="10"/>
  <c r="R2105" i="10" s="1"/>
  <c r="L2581" i="10"/>
  <c r="Q2581" i="10"/>
  <c r="R2581" i="10" s="1"/>
  <c r="L2100" i="10"/>
  <c r="Q2100" i="10"/>
  <c r="R2100" i="10" s="1"/>
  <c r="L2033" i="10"/>
  <c r="Q2033" i="10"/>
  <c r="R2033" i="10" s="1"/>
  <c r="L2287" i="10"/>
  <c r="Q2287" i="10"/>
  <c r="R2287" i="10" s="1"/>
  <c r="L2531" i="10"/>
  <c r="Q2531" i="10"/>
  <c r="R2531" i="10" s="1"/>
  <c r="L2050" i="10"/>
  <c r="L2347" i="10"/>
  <c r="L3386" i="10"/>
  <c r="L2127" i="10"/>
  <c r="L2835" i="10"/>
  <c r="L2114" i="10"/>
  <c r="L2073" i="10"/>
  <c r="L2619" i="10"/>
  <c r="L2817" i="10"/>
  <c r="L2265" i="10"/>
  <c r="L2471" i="10"/>
  <c r="L2874" i="10"/>
  <c r="L3486" i="10"/>
  <c r="L3543" i="10"/>
  <c r="L3596" i="10"/>
  <c r="L3847" i="10"/>
  <c r="L3943" i="10"/>
  <c r="L2433" i="10"/>
  <c r="L2206" i="10"/>
  <c r="L2688" i="10"/>
  <c r="L2253" i="10"/>
  <c r="L2207" i="10"/>
  <c r="L2321" i="10"/>
  <c r="L2493" i="10"/>
  <c r="L2530" i="10"/>
  <c r="L2776" i="10"/>
  <c r="L2935" i="10"/>
  <c r="L3201" i="10"/>
  <c r="L2052" i="10"/>
  <c r="L3086" i="10"/>
  <c r="A13" i="11"/>
  <c r="A9" i="11"/>
  <c r="A14" i="11"/>
  <c r="L3321" i="10"/>
  <c r="A54" i="11"/>
  <c r="A36" i="11"/>
  <c r="L2906" i="10"/>
  <c r="L2826" i="10"/>
  <c r="L2919" i="10"/>
  <c r="L3106" i="10"/>
  <c r="L3411" i="10"/>
  <c r="L3358" i="10"/>
  <c r="L3167" i="10"/>
  <c r="L3922" i="10"/>
  <c r="L3174" i="10"/>
  <c r="L2074" i="10"/>
  <c r="L2254" i="10"/>
  <c r="L2316" i="10"/>
  <c r="L2435" i="10"/>
  <c r="L2498" i="10"/>
  <c r="L2645" i="10"/>
  <c r="L2564" i="10"/>
  <c r="L2924" i="10"/>
  <c r="L2821" i="10"/>
  <c r="L2827" i="10"/>
  <c r="L3300" i="10"/>
  <c r="L3457" i="10"/>
  <c r="L3423" i="10"/>
  <c r="L3736" i="10"/>
  <c r="L3573" i="10"/>
  <c r="L3577" i="10"/>
  <c r="L3961" i="10"/>
  <c r="L3675" i="10"/>
  <c r="L2414" i="10"/>
  <c r="L2075" i="10"/>
  <c r="A38" i="11"/>
  <c r="A19" i="11"/>
  <c r="A37" i="11"/>
  <c r="A55" i="11"/>
  <c r="A49" i="11"/>
  <c r="A35" i="11"/>
  <c r="A18" i="11"/>
  <c r="A23" i="11"/>
  <c r="A34" i="11"/>
  <c r="A39" i="11"/>
  <c r="L3721" i="10"/>
  <c r="L3784" i="10"/>
  <c r="L2019" i="10"/>
  <c r="L3035" i="10"/>
  <c r="A21" i="11"/>
  <c r="A22" i="11"/>
  <c r="A12" i="11"/>
  <c r="A8" i="11"/>
  <c r="A20" i="11"/>
  <c r="L2516" i="10"/>
  <c r="L2595" i="10"/>
  <c r="L3421" i="10"/>
  <c r="L3198" i="10"/>
  <c r="L3563" i="10"/>
  <c r="L3566" i="10"/>
  <c r="L3761" i="10"/>
  <c r="L3895" i="10"/>
  <c r="L3959" i="10"/>
  <c r="L3659" i="10"/>
  <c r="L2785" i="10"/>
  <c r="L3408" i="10"/>
  <c r="L3986" i="10"/>
  <c r="L3627" i="10"/>
  <c r="L3169" i="10"/>
  <c r="L3372" i="10"/>
  <c r="L3925" i="10"/>
  <c r="L2506" i="10"/>
  <c r="L2964" i="10"/>
  <c r="L3176" i="10"/>
  <c r="L3316" i="10"/>
  <c r="L3501" i="10"/>
  <c r="L3439" i="10"/>
  <c r="L3743" i="10"/>
  <c r="A10" i="11"/>
  <c r="A31" i="11"/>
  <c r="A25" i="11"/>
  <c r="A17" i="11"/>
  <c r="A7" i="11"/>
  <c r="A15" i="11"/>
  <c r="A57" i="11"/>
  <c r="A33" i="11"/>
  <c r="A11" i="11"/>
  <c r="A46" i="11"/>
  <c r="A5" i="11"/>
  <c r="A45" i="11"/>
  <c r="L2938" i="10"/>
  <c r="L2999" i="10"/>
  <c r="L3377" i="10"/>
  <c r="L2186" i="10"/>
  <c r="L2863" i="10"/>
  <c r="L3371" i="10"/>
  <c r="L3451" i="10"/>
  <c r="L2385" i="10"/>
  <c r="A50" i="11"/>
  <c r="L3817" i="10"/>
  <c r="A28" i="11"/>
  <c r="A48" i="11"/>
  <c r="A16" i="11"/>
  <c r="A44" i="11"/>
  <c r="A56" i="11"/>
  <c r="A58" i="11"/>
  <c r="L3090" i="10"/>
  <c r="L3218" i="10"/>
  <c r="L3314" i="10"/>
  <c r="L3193" i="10"/>
  <c r="L3466" i="10"/>
  <c r="L3437" i="10"/>
  <c r="L3404" i="10"/>
  <c r="L3376" i="10"/>
  <c r="L3824" i="10"/>
  <c r="L3911" i="10"/>
  <c r="L3975" i="10"/>
  <c r="L3398" i="10"/>
  <c r="L3689" i="10"/>
  <c r="L3956" i="10"/>
  <c r="L3643" i="10"/>
  <c r="L2209" i="10"/>
  <c r="L2541" i="10"/>
  <c r="L2455" i="10"/>
  <c r="L2807" i="10"/>
  <c r="L2787" i="10"/>
  <c r="L2905" i="10"/>
  <c r="L3294" i="10"/>
  <c r="L3503" i="10"/>
  <c r="L3332" i="10"/>
  <c r="L3221" i="10"/>
  <c r="L3584" i="10"/>
  <c r="L3491" i="10"/>
  <c r="A47" i="11"/>
  <c r="A41" i="11"/>
  <c r="A26" i="11"/>
  <c r="A42" i="11"/>
  <c r="A27" i="11"/>
  <c r="A30" i="11"/>
  <c r="A43" i="11"/>
  <c r="A29" i="11"/>
  <c r="L2884" i="10"/>
  <c r="L3846" i="10"/>
  <c r="L3163" i="10"/>
  <c r="L3319" i="10"/>
  <c r="L2416" i="10"/>
  <c r="L3361" i="10"/>
  <c r="L3489" i="10"/>
  <c r="L2857" i="10"/>
  <c r="L2130" i="10"/>
  <c r="A53" i="11"/>
  <c r="A32" i="11"/>
  <c r="L3879" i="10"/>
  <c r="A52" i="11"/>
  <c r="A6" i="11"/>
  <c r="A24" i="11"/>
  <c r="A51" i="11"/>
  <c r="L2550" i="10"/>
  <c r="L2798" i="10"/>
  <c r="L2903" i="10"/>
  <c r="L3494" i="10"/>
  <c r="L3330" i="10"/>
  <c r="L3260" i="10"/>
  <c r="L3212" i="10"/>
  <c r="L3453" i="10"/>
  <c r="L3927" i="10"/>
  <c r="L3991" i="10"/>
  <c r="L2683" i="10"/>
  <c r="L3515" i="10"/>
  <c r="L2117" i="10"/>
  <c r="L2286" i="10"/>
  <c r="L2472" i="10"/>
  <c r="L2476" i="10"/>
  <c r="L2536" i="10"/>
  <c r="L2773" i="10"/>
  <c r="L2718" i="10"/>
  <c r="L2908" i="10"/>
  <c r="L2837" i="10"/>
  <c r="L2828" i="10"/>
  <c r="L2921" i="10"/>
  <c r="L2876" i="10"/>
  <c r="L3730" i="10"/>
  <c r="L3589" i="10"/>
  <c r="L3719" i="10"/>
  <c r="L3275" i="10"/>
  <c r="L3130" i="10"/>
  <c r="L2398" i="10"/>
  <c r="L3024" i="10"/>
  <c r="L3667" i="10"/>
  <c r="L2801" i="10"/>
  <c r="L3416" i="10"/>
  <c r="L3532" i="10"/>
  <c r="L3803" i="10"/>
  <c r="L3654" i="10"/>
  <c r="L2319" i="10"/>
  <c r="L2154" i="10"/>
  <c r="L2720" i="10"/>
  <c r="L3456" i="10"/>
  <c r="L2856" i="10"/>
  <c r="L3295" i="10"/>
  <c r="L2026" i="10"/>
  <c r="L2431" i="10"/>
  <c r="L2811" i="10"/>
  <c r="L3141" i="10"/>
  <c r="L2561" i="10"/>
  <c r="L2167" i="10"/>
  <c r="L2015" i="10"/>
  <c r="L2309" i="10"/>
  <c r="L2432" i="10"/>
  <c r="L3288" i="10"/>
  <c r="L2952" i="10"/>
  <c r="L3267" i="10"/>
  <c r="L3432" i="10"/>
  <c r="L2205" i="10"/>
  <c r="L2406" i="10"/>
  <c r="L3521" i="10"/>
  <c r="L2709" i="10"/>
  <c r="L2281" i="10"/>
  <c r="L3511" i="10"/>
  <c r="L3781" i="10"/>
  <c r="L2613" i="10"/>
  <c r="L2504" i="10"/>
  <c r="L2485" i="10"/>
  <c r="L2339" i="10"/>
  <c r="L2771" i="10"/>
  <c r="L2713" i="10"/>
  <c r="L2148" i="10"/>
  <c r="L2634" i="10"/>
  <c r="L2707" i="10"/>
  <c r="L2998" i="10"/>
  <c r="L3598" i="10"/>
  <c r="L2426" i="10"/>
  <c r="L3065" i="10"/>
  <c r="L3783" i="10"/>
  <c r="L2169" i="10"/>
  <c r="L2214" i="10"/>
  <c r="L3092" i="10"/>
  <c r="L3434" i="10"/>
  <c r="L3273" i="10"/>
  <c r="L2861" i="10"/>
  <c r="L2087" i="10"/>
  <c r="L2627" i="10"/>
  <c r="L3137" i="10"/>
  <c r="L3383" i="10"/>
  <c r="L2783" i="10"/>
  <c r="L2038" i="10"/>
  <c r="L2359" i="10"/>
  <c r="L2262" i="10"/>
  <c r="L2273" i="10"/>
  <c r="L2261" i="10"/>
  <c r="L2646" i="10"/>
  <c r="L3785" i="10"/>
  <c r="L2717" i="10"/>
  <c r="L2230" i="10"/>
  <c r="L2678" i="10"/>
  <c r="L2102" i="10"/>
  <c r="L2355" i="10"/>
  <c r="L2260" i="10"/>
  <c r="L2365" i="10"/>
  <c r="L2617" i="10"/>
  <c r="L2859" i="10"/>
  <c r="L3647" i="10"/>
  <c r="L2118" i="10"/>
  <c r="L2632" i="10"/>
  <c r="L2583" i="10"/>
  <c r="L3681" i="10"/>
  <c r="L3259" i="10"/>
  <c r="L2301" i="10"/>
  <c r="L2546" i="10"/>
  <c r="L3738" i="10"/>
  <c r="L3025" i="10"/>
  <c r="L3992" i="10"/>
  <c r="L2989" i="10"/>
  <c r="L2218" i="10"/>
  <c r="L2733" i="10"/>
  <c r="L3794" i="10"/>
  <c r="L3958" i="10"/>
  <c r="L3417" i="10"/>
  <c r="L3094" i="10"/>
  <c r="L2778" i="10"/>
  <c r="L3305" i="10"/>
  <c r="L3765" i="10"/>
  <c r="L3574" i="10"/>
  <c r="L3252" i="10"/>
  <c r="L2099" i="10"/>
  <c r="L3287" i="10"/>
  <c r="L3164" i="10"/>
  <c r="L3536" i="10"/>
  <c r="L3838" i="10"/>
  <c r="L2047" i="10"/>
  <c r="L2094" i="10"/>
  <c r="L2202" i="10"/>
  <c r="L2285" i="10"/>
  <c r="L2375" i="10"/>
  <c r="L3016" i="10"/>
  <c r="L3100" i="10"/>
  <c r="L3796" i="10"/>
  <c r="L2633" i="10"/>
  <c r="L2885" i="10"/>
  <c r="L3154" i="10"/>
  <c r="L3790" i="10"/>
  <c r="L3396" i="10"/>
  <c r="L2121" i="10"/>
  <c r="L2723" i="10"/>
  <c r="L2141" i="10"/>
  <c r="L2399" i="10"/>
  <c r="L2555" i="10"/>
  <c r="L3454" i="10"/>
  <c r="L3614" i="10"/>
  <c r="L3744" i="10"/>
  <c r="L2171" i="10"/>
  <c r="L2312" i="10"/>
  <c r="L2473" i="10"/>
  <c r="L2693" i="10"/>
  <c r="L2041" i="10"/>
  <c r="L2464" i="10"/>
  <c r="L2697" i="10"/>
  <c r="L2920" i="10"/>
  <c r="L2057" i="10"/>
  <c r="L3293" i="10"/>
  <c r="L2162" i="10"/>
  <c r="L2746" i="10"/>
  <c r="L3010" i="10"/>
  <c r="L3044" i="10"/>
  <c r="L3754" i="10"/>
  <c r="L3097" i="10"/>
  <c r="L3837" i="10"/>
  <c r="L2195" i="10"/>
  <c r="L2308" i="10"/>
  <c r="L2788" i="10"/>
  <c r="L2860" i="10"/>
  <c r="L2963" i="10"/>
  <c r="L3923" i="10"/>
  <c r="L2870" i="10"/>
  <c r="L2345" i="10"/>
  <c r="L2877" i="10"/>
  <c r="L3458" i="10"/>
  <c r="L3296" i="10"/>
  <c r="L2070" i="10"/>
  <c r="L2096" i="10"/>
  <c r="L2460" i="10"/>
  <c r="L2781" i="10"/>
  <c r="L2158" i="10"/>
  <c r="L2192" i="10"/>
  <c r="L2373" i="10"/>
  <c r="L2625" i="10"/>
  <c r="L2637" i="10"/>
  <c r="L3002" i="10"/>
  <c r="L3222" i="10"/>
  <c r="L3718" i="10"/>
  <c r="L3850" i="10"/>
  <c r="L2429" i="10"/>
  <c r="L2635" i="10"/>
  <c r="L2836" i="10"/>
  <c r="L3067" i="10"/>
  <c r="L3452" i="10"/>
  <c r="L3704" i="10"/>
  <c r="L3528" i="10"/>
  <c r="L3370" i="10"/>
  <c r="L2175" i="10"/>
  <c r="L3782" i="10"/>
  <c r="L3461" i="10"/>
  <c r="L2290" i="10"/>
  <c r="L2031" i="10"/>
  <c r="L2560" i="10"/>
  <c r="L2802" i="10"/>
  <c r="L2051" i="10"/>
  <c r="L2394" i="10"/>
  <c r="L2640" i="10"/>
  <c r="L2831" i="10"/>
  <c r="L2834" i="10"/>
  <c r="L3622" i="10"/>
  <c r="L2662" i="10"/>
  <c r="L3081" i="10"/>
  <c r="L3720" i="10"/>
  <c r="L2954" i="10"/>
  <c r="L2113" i="10"/>
  <c r="L2367" i="10"/>
  <c r="L2490" i="10"/>
  <c r="L2800" i="10"/>
  <c r="L2251" i="10"/>
  <c r="L2544" i="10"/>
  <c r="L2714" i="10"/>
  <c r="L2875" i="10"/>
  <c r="L2988" i="10"/>
  <c r="L3686" i="10"/>
  <c r="L3728" i="10"/>
  <c r="L3777" i="10"/>
  <c r="L2012" i="10"/>
  <c r="L2210" i="10"/>
  <c r="L2298" i="10"/>
  <c r="L3007" i="10"/>
  <c r="L3162" i="10"/>
  <c r="L3420" i="10"/>
  <c r="L3323" i="10"/>
  <c r="L3672" i="10"/>
  <c r="L3835" i="10"/>
  <c r="L2201" i="10"/>
  <c r="L2275" i="10"/>
  <c r="L2010" i="10"/>
  <c r="L2139" i="10"/>
  <c r="L2305" i="10"/>
  <c r="L2654" i="10"/>
  <c r="L3285" i="10"/>
  <c r="L3413" i="10"/>
  <c r="L3248" i="10"/>
  <c r="L3638" i="10"/>
  <c r="L3702" i="10"/>
  <c r="L3345" i="10"/>
  <c r="L3858" i="10"/>
  <c r="L3484" i="10"/>
  <c r="L2858" i="10"/>
  <c r="L3388" i="10"/>
  <c r="L2236" i="10"/>
  <c r="L3143" i="10"/>
  <c r="L3559" i="10"/>
  <c r="L2029" i="10"/>
  <c r="L3580" i="10"/>
  <c r="L2098" i="10"/>
  <c r="L2527" i="10"/>
  <c r="L2548" i="10"/>
  <c r="L2445" i="10"/>
  <c r="L2256" i="10"/>
  <c r="L2889" i="10"/>
  <c r="L3533" i="10"/>
  <c r="L3118" i="10"/>
  <c r="L3826" i="10"/>
  <c r="L3717" i="10"/>
  <c r="L2055" i="10"/>
  <c r="L2028" i="10"/>
  <c r="L2160" i="10"/>
  <c r="L3339" i="10"/>
  <c r="L3624" i="10"/>
  <c r="L2698" i="10"/>
  <c r="L3258" i="10"/>
  <c r="L3701" i="10"/>
  <c r="L3841" i="10"/>
  <c r="L2397" i="10"/>
  <c r="L2675" i="10"/>
  <c r="L2727" i="10"/>
  <c r="L3006" i="10"/>
  <c r="L3207" i="10"/>
  <c r="L3640" i="10"/>
  <c r="L3257" i="10"/>
  <c r="L2338" i="10"/>
  <c r="L2940" i="10"/>
  <c r="L3102" i="10"/>
  <c r="L3127" i="10"/>
  <c r="L3286" i="10"/>
  <c r="L3262" i="10"/>
  <c r="L3894" i="10"/>
  <c r="L2525" i="10"/>
  <c r="L2816" i="10"/>
  <c r="L3268" i="10"/>
  <c r="L3833" i="10"/>
  <c r="L3913" i="10"/>
  <c r="L2881" i="10"/>
  <c r="L2937" i="10"/>
  <c r="L3095" i="10"/>
  <c r="L3384" i="10"/>
  <c r="L3136" i="10"/>
  <c r="L3171" i="10"/>
  <c r="L3910" i="10"/>
  <c r="L2729" i="10"/>
  <c r="L2623" i="10"/>
  <c r="L2752" i="10"/>
  <c r="L3041" i="10"/>
  <c r="L3768" i="10"/>
  <c r="L3865" i="10"/>
  <c r="L2596" i="10"/>
  <c r="L3506" i="10"/>
  <c r="L3561" i="10"/>
  <c r="L3524" i="10"/>
  <c r="L3926" i="10"/>
  <c r="L3974" i="10"/>
  <c r="L3301" i="10"/>
  <c r="L3749" i="10"/>
  <c r="L3026" i="10"/>
  <c r="L3229" i="10"/>
  <c r="L3266" i="10"/>
  <c r="L3763" i="10"/>
  <c r="L3152" i="10"/>
  <c r="L3878" i="10"/>
  <c r="L2696" i="10"/>
  <c r="L2997" i="10"/>
  <c r="L3280" i="10"/>
  <c r="L3472" i="10"/>
  <c r="L3942" i="10"/>
  <c r="L3990" i="10"/>
  <c r="L3827" i="10"/>
  <c r="L3650" i="10"/>
  <c r="L2535" i="10"/>
  <c r="L3897" i="10"/>
  <c r="L2390" i="10"/>
  <c r="L3278" i="10"/>
  <c r="L2092" i="10"/>
  <c r="L2653" i="10"/>
  <c r="L2869" i="10"/>
  <c r="L3914" i="10"/>
  <c r="L2278" i="10"/>
  <c r="L2413" i="10"/>
  <c r="L2649" i="10"/>
  <c r="L3588" i="10"/>
  <c r="L2790" i="10"/>
  <c r="L2891" i="10"/>
  <c r="L3663" i="10"/>
  <c r="L3477" i="10"/>
  <c r="L3637" i="10"/>
  <c r="L2142" i="10"/>
  <c r="L3855" i="10"/>
  <c r="L2469" i="10"/>
  <c r="L2716" i="10"/>
  <c r="L3948" i="10"/>
  <c r="L2150" i="10"/>
  <c r="L2545" i="10"/>
  <c r="L2843" i="10"/>
  <c r="L3037" i="10"/>
  <c r="L3760" i="10"/>
  <c r="L3581" i="10"/>
  <c r="L2097" i="10"/>
  <c r="L2441" i="10"/>
  <c r="L2575" i="10"/>
  <c r="L3064" i="10"/>
  <c r="L3724" i="10"/>
  <c r="L3900" i="10"/>
  <c r="L2014" i="10"/>
  <c r="L3645" i="10"/>
  <c r="L2769" i="10"/>
  <c r="L3096" i="10"/>
  <c r="L3977" i="10"/>
  <c r="L3378" i="10"/>
  <c r="L2971" i="10"/>
  <c r="L2091" i="10"/>
  <c r="L2689" i="10"/>
  <c r="L3770" i="10"/>
  <c r="L3111" i="10"/>
  <c r="L3762" i="10"/>
  <c r="L3929" i="10"/>
  <c r="L2392" i="10"/>
  <c r="L2266" i="10"/>
  <c r="L2901" i="10"/>
  <c r="L3876" i="10"/>
  <c r="L2030" i="10"/>
  <c r="L2923" i="10"/>
  <c r="L3165" i="10"/>
  <c r="L3963" i="10"/>
  <c r="L2190" i="10"/>
  <c r="L2636" i="10"/>
  <c r="L4003" i="10"/>
  <c r="L2106" i="10"/>
  <c r="L3060" i="10"/>
  <c r="L3227" i="10"/>
  <c r="L3379" i="10"/>
  <c r="L3776" i="10"/>
  <c r="L3857" i="10"/>
  <c r="L3993" i="10"/>
  <c r="L2500" i="10"/>
  <c r="L2644" i="10"/>
  <c r="L2985" i="10"/>
  <c r="L3851" i="10"/>
  <c r="L2021" i="10"/>
  <c r="L2109" i="10"/>
  <c r="L2563" i="10"/>
  <c r="L2838" i="10"/>
  <c r="L3363" i="10"/>
  <c r="L3228" i="10"/>
  <c r="L3579" i="10"/>
  <c r="L2677" i="10"/>
  <c r="L3412" i="10"/>
  <c r="L2204" i="10"/>
  <c r="L3113" i="10"/>
  <c r="L3240" i="10"/>
  <c r="L3290" i="10"/>
  <c r="L3808" i="10"/>
  <c r="L3997" i="10"/>
  <c r="L2241" i="10"/>
  <c r="L2767" i="10"/>
  <c r="L2949" i="10"/>
  <c r="L3599" i="10"/>
  <c r="L2917" i="10"/>
  <c r="L3134" i="10"/>
  <c r="L3828" i="10"/>
  <c r="L2120" i="10"/>
  <c r="L2488" i="10"/>
  <c r="L2754" i="10"/>
  <c r="L3175" i="10"/>
  <c r="L3429" i="10"/>
  <c r="L2449" i="10"/>
  <c r="L2900" i="10"/>
  <c r="L3199" i="10"/>
  <c r="L3402" i="10"/>
  <c r="L3230" i="10"/>
  <c r="L2918" i="10"/>
  <c r="L2526" i="10"/>
  <c r="L2818" i="10"/>
  <c r="L3621" i="10"/>
  <c r="L2044" i="10"/>
  <c r="L2380" i="10"/>
  <c r="L2511" i="10"/>
  <c r="L2174" i="10"/>
  <c r="L3155" i="10"/>
  <c r="L3337" i="10"/>
  <c r="L3670" i="10"/>
  <c r="L3737" i="10"/>
  <c r="L3587" i="10"/>
  <c r="L3862" i="10"/>
  <c r="L2176" i="10"/>
  <c r="L2299" i="10"/>
  <c r="L2061" i="10"/>
  <c r="L2648" i="10"/>
  <c r="L3011" i="10"/>
  <c r="L3103" i="10"/>
  <c r="L3656" i="10"/>
  <c r="L3753" i="10"/>
  <c r="L3912" i="10"/>
  <c r="L3881" i="10"/>
  <c r="L3734" i="10"/>
  <c r="L3539" i="10"/>
  <c r="L3787" i="10"/>
  <c r="L2588" i="10"/>
  <c r="L2427" i="10"/>
  <c r="L2904" i="10"/>
  <c r="L3093" i="10"/>
  <c r="L3527" i="10"/>
  <c r="L3849" i="10"/>
  <c r="L2134" i="10"/>
  <c r="L2046" i="10"/>
  <c r="L2276" i="10"/>
  <c r="L2213" i="10"/>
  <c r="L2415" i="10"/>
  <c r="L2307" i="10"/>
  <c r="L2332" i="10"/>
  <c r="L2519" i="10"/>
  <c r="L2604" i="10"/>
  <c r="L2643" i="10"/>
  <c r="L2660" i="10"/>
  <c r="L2749" i="10"/>
  <c r="L2748" i="10"/>
  <c r="L2794" i="10"/>
  <c r="L3014" i="10"/>
  <c r="L2967" i="10"/>
  <c r="L2886" i="10"/>
  <c r="L2939" i="10"/>
  <c r="L3043" i="10"/>
  <c r="L3157" i="10"/>
  <c r="L3048" i="10"/>
  <c r="L3232" i="10"/>
  <c r="L3173" i="10"/>
  <c r="L3468" i="10"/>
  <c r="L3441" i="10"/>
  <c r="L3391" i="10"/>
  <c r="L3613" i="10"/>
  <c r="L3541" i="10"/>
  <c r="L3962" i="10"/>
  <c r="L3625" i="10"/>
  <c r="L3883" i="10"/>
  <c r="L3800" i="10"/>
  <c r="L3562" i="10"/>
  <c r="L2043" i="10"/>
  <c r="L2547" i="10"/>
  <c r="L2867" i="10"/>
  <c r="L3455" i="10"/>
  <c r="L3545" i="10"/>
  <c r="L3954" i="10"/>
  <c r="L2990" i="10"/>
  <c r="L3448" i="10"/>
  <c r="L3612" i="10"/>
  <c r="L3940" i="10"/>
  <c r="L2095" i="10"/>
  <c r="L2007" i="10"/>
  <c r="L2344" i="10"/>
  <c r="L2481" i="10"/>
  <c r="L2556" i="10"/>
  <c r="L2789" i="10"/>
  <c r="L2586" i="10"/>
  <c r="L2592" i="10"/>
  <c r="L2953" i="10"/>
  <c r="L2896" i="10"/>
  <c r="L2841" i="10"/>
  <c r="L3027" i="10"/>
  <c r="L2909" i="10"/>
  <c r="L3022" i="10"/>
  <c r="L3074" i="10"/>
  <c r="L3354" i="10"/>
  <c r="L3351" i="10"/>
  <c r="L3242" i="10"/>
  <c r="L3387" i="10"/>
  <c r="L3254" i="10"/>
  <c r="L2842" i="10"/>
  <c r="L3427" i="10"/>
  <c r="L3495" i="10"/>
  <c r="L3540" i="10"/>
  <c r="L3644" i="10"/>
  <c r="L3537" i="10"/>
  <c r="L3901" i="10"/>
  <c r="L2129" i="10"/>
  <c r="L3000" i="10"/>
  <c r="L3797" i="10"/>
  <c r="L3063" i="10"/>
  <c r="L2231" i="10"/>
  <c r="L3368" i="10"/>
  <c r="L3918" i="10"/>
  <c r="L2902" i="10"/>
  <c r="L2680" i="10"/>
  <c r="L3872" i="10"/>
  <c r="L2271" i="10"/>
  <c r="L3608" i="10"/>
  <c r="L2008" i="10"/>
  <c r="L2198" i="10"/>
  <c r="L2465" i="10"/>
  <c r="L2761" i="10"/>
  <c r="L2711" i="10"/>
  <c r="L3079" i="10"/>
  <c r="L3381" i="10"/>
  <c r="L3617" i="10"/>
  <c r="L2450" i="10"/>
  <c r="L3716" i="10"/>
  <c r="L2229" i="10"/>
  <c r="L2591" i="10"/>
  <c r="L2461" i="10"/>
  <c r="L2734" i="10"/>
  <c r="L3375" i="10"/>
  <c r="L3133" i="10"/>
  <c r="L3960" i="10"/>
  <c r="L3523" i="10"/>
  <c r="L2587" i="10"/>
  <c r="L2534" i="10"/>
  <c r="L2396" i="10"/>
  <c r="L3490" i="10"/>
  <c r="L3560" i="10"/>
  <c r="L2060" i="10"/>
  <c r="L2093" i="10"/>
  <c r="L2188" i="10"/>
  <c r="L2211" i="10"/>
  <c r="L2234" i="10"/>
  <c r="L2323" i="10"/>
  <c r="L2318" i="10"/>
  <c r="L2499" i="10"/>
  <c r="L2333" i="10"/>
  <c r="L2665" i="10"/>
  <c r="L2664" i="10"/>
  <c r="L2686" i="10"/>
  <c r="L2804" i="10"/>
  <c r="L2822" i="10"/>
  <c r="L2926" i="10"/>
  <c r="L3098" i="10"/>
  <c r="L3072" i="10"/>
  <c r="L3302" i="10"/>
  <c r="L3214" i="10"/>
  <c r="L3325" i="10"/>
  <c r="L3742" i="10"/>
  <c r="L3741" i="10"/>
  <c r="L3586" i="10"/>
  <c r="L3658" i="10"/>
  <c r="L3706" i="10"/>
  <c r="L3882" i="10"/>
  <c r="L3568" i="10"/>
  <c r="L3679" i="10"/>
  <c r="L3931" i="10"/>
  <c r="L3755" i="10"/>
  <c r="L2125" i="10"/>
  <c r="L2250" i="10"/>
  <c r="L2315" i="10"/>
  <c r="L2721" i="10"/>
  <c r="L3346" i="10"/>
  <c r="L3542" i="10"/>
  <c r="L3875" i="10"/>
  <c r="L3812" i="10"/>
  <c r="L3068" i="10"/>
  <c r="L3909" i="10"/>
  <c r="L2131" i="10"/>
  <c r="L2295" i="10"/>
  <c r="L2292" i="10"/>
  <c r="L2081" i="10"/>
  <c r="L2137" i="10"/>
  <c r="L2219" i="10"/>
  <c r="L2424" i="10"/>
  <c r="L2393" i="10"/>
  <c r="L2395" i="10"/>
  <c r="L2532" i="10"/>
  <c r="L2444" i="10"/>
  <c r="L2590" i="10"/>
  <c r="L2612" i="10"/>
  <c r="L2751" i="10"/>
  <c r="L2738" i="10"/>
  <c r="L2944" i="10"/>
  <c r="L3036" i="10"/>
  <c r="L3147" i="10"/>
  <c r="L3132" i="10"/>
  <c r="L3336" i="10"/>
  <c r="L3311" i="10"/>
  <c r="L3399" i="10"/>
  <c r="L3751" i="10"/>
  <c r="L3660" i="10"/>
  <c r="L3692" i="10"/>
  <c r="L3518" i="10"/>
  <c r="L3514" i="10"/>
  <c r="L3964" i="10"/>
  <c r="L3641" i="10"/>
  <c r="L3695" i="10"/>
  <c r="L2022" i="10"/>
  <c r="L2200" i="10"/>
  <c r="L2614" i="10"/>
  <c r="L2593" i="10"/>
  <c r="L3310" i="10"/>
  <c r="L3842" i="10"/>
  <c r="L2763" i="10"/>
  <c r="L4004" i="10"/>
  <c r="L2143" i="10"/>
  <c r="L2658" i="10"/>
  <c r="L2703" i="10"/>
  <c r="L2965" i="10"/>
  <c r="L3428" i="10"/>
  <c r="L3410" i="10"/>
  <c r="L3697" i="10"/>
  <c r="L2724" i="10"/>
  <c r="L2144" i="10"/>
  <c r="L2156" i="10"/>
  <c r="L2247" i="10"/>
  <c r="L2791" i="10"/>
  <c r="L2017" i="10"/>
  <c r="L2446" i="10"/>
  <c r="L2642" i="10"/>
  <c r="L3177" i="10"/>
  <c r="L3450" i="10"/>
  <c r="L2282" i="10"/>
  <c r="L2222" i="10"/>
  <c r="L2513" i="10"/>
  <c r="L2996" i="10"/>
  <c r="L2968" i="10"/>
  <c r="L3436" i="10"/>
  <c r="L3234" i="10"/>
  <c r="L3244" i="10"/>
  <c r="L3123" i="10"/>
  <c r="L3629" i="10"/>
  <c r="L3880" i="10"/>
  <c r="L3233" i="10"/>
  <c r="L2417" i="10"/>
  <c r="L2411" i="10"/>
  <c r="L2228" i="10"/>
  <c r="L2961" i="10"/>
  <c r="L3085" i="10"/>
  <c r="L3419" i="10"/>
  <c r="L3972" i="10"/>
  <c r="L2065" i="10"/>
  <c r="L2037" i="10"/>
  <c r="L2145" i="10"/>
  <c r="L2353" i="10"/>
  <c r="L2374" i="10"/>
  <c r="L2363" i="10"/>
  <c r="L2477" i="10"/>
  <c r="L2403" i="10"/>
  <c r="L2543" i="10"/>
  <c r="L2641" i="10"/>
  <c r="L2491" i="10"/>
  <c r="L2755" i="10"/>
  <c r="L2708" i="10"/>
  <c r="L2892" i="10"/>
  <c r="L2959" i="10"/>
  <c r="L2878" i="10"/>
  <c r="L3107" i="10"/>
  <c r="L3091" i="10"/>
  <c r="L3062" i="10"/>
  <c r="L3108" i="10"/>
  <c r="L3349" i="10"/>
  <c r="L3422" i="10"/>
  <c r="L3180" i="10"/>
  <c r="L3389" i="10"/>
  <c r="L3352" i="10"/>
  <c r="L3485" i="10"/>
  <c r="L3281" i="10"/>
  <c r="L3750" i="10"/>
  <c r="L3591" i="10"/>
  <c r="L3930" i="10"/>
  <c r="L3805" i="10"/>
  <c r="L3979" i="10"/>
  <c r="L3691" i="10"/>
  <c r="L2149" i="10"/>
  <c r="L2510" i="10"/>
  <c r="L3030" i="10"/>
  <c r="L3129" i="10"/>
  <c r="L3243" i="10"/>
  <c r="L3745" i="10"/>
  <c r="L2868" i="10"/>
  <c r="L3435" i="10"/>
  <c r="L2066" i="10"/>
  <c r="L2136" i="10"/>
  <c r="L2059" i="10"/>
  <c r="L2325" i="10"/>
  <c r="L2314" i="10"/>
  <c r="L2508" i="10"/>
  <c r="L2571" i="10"/>
  <c r="L2585" i="10"/>
  <c r="L2661" i="10"/>
  <c r="L2639" i="10"/>
  <c r="L2731" i="10"/>
  <c r="L2882" i="10"/>
  <c r="L2832" i="10"/>
  <c r="L3172" i="10"/>
  <c r="L3184" i="10"/>
  <c r="L3121" i="10"/>
  <c r="L3401" i="10"/>
  <c r="L3474" i="10"/>
  <c r="L3217" i="10"/>
  <c r="L3236" i="10"/>
  <c r="L3748" i="10"/>
  <c r="L3708" i="10"/>
  <c r="L3779" i="10"/>
  <c r="L3585" i="10"/>
  <c r="L3917" i="10"/>
  <c r="L2421" i="10"/>
  <c r="L3618" i="10"/>
  <c r="L3970" i="10"/>
  <c r="L3166" i="10"/>
  <c r="L2108" i="10"/>
  <c r="L2356" i="10"/>
  <c r="L2562" i="10"/>
  <c r="L2862" i="10"/>
  <c r="L3861" i="10"/>
  <c r="L2630" i="10"/>
  <c r="L3664" i="10"/>
  <c r="L2706" i="10"/>
  <c r="L3829" i="10"/>
  <c r="L2358" i="10"/>
  <c r="L2084" i="10"/>
  <c r="L2182" i="10"/>
  <c r="L2350" i="10"/>
  <c r="L2376" i="10"/>
  <c r="L2524" i="10"/>
  <c r="L2602" i="10"/>
  <c r="L2048" i="10"/>
  <c r="L2368" i="10"/>
  <c r="L2522" i="10"/>
  <c r="L3051" i="10"/>
  <c r="L2183" i="10"/>
  <c r="L2381" i="10"/>
  <c r="L2370" i="10"/>
  <c r="L2669" i="10"/>
  <c r="L3168" i="10"/>
  <c r="L3138" i="10"/>
  <c r="L3928" i="10"/>
  <c r="L3683" i="10"/>
  <c r="L2388" i="10"/>
  <c r="L2995" i="10"/>
  <c r="L3569" i="10"/>
  <c r="L3941" i="10"/>
  <c r="L2157" i="10"/>
  <c r="L2212" i="10"/>
  <c r="L2239" i="10"/>
  <c r="L2263" i="10"/>
  <c r="L2422" i="10"/>
  <c r="L2383" i="10"/>
  <c r="L2553" i="10"/>
  <c r="L2572" i="10"/>
  <c r="L2628" i="10"/>
  <c r="L2820" i="10"/>
  <c r="L2894" i="10"/>
  <c r="L2839" i="10"/>
  <c r="L3004" i="10"/>
  <c r="L3170" i="10"/>
  <c r="L3114" i="10"/>
  <c r="L3504" i="10"/>
  <c r="L3464" i="10"/>
  <c r="L3459" i="10"/>
  <c r="L3341" i="10"/>
  <c r="L3209" i="10"/>
  <c r="L3674" i="10"/>
  <c r="L3722" i="10"/>
  <c r="L3804" i="10"/>
  <c r="L3978" i="10"/>
  <c r="L3778" i="10"/>
  <c r="L3899" i="10"/>
  <c r="L2082" i="10"/>
  <c r="L2058" i="10"/>
  <c r="L2342" i="10"/>
  <c r="L2621" i="10"/>
  <c r="L2972" i="10"/>
  <c r="L3153" i="10"/>
  <c r="L3430" i="10"/>
  <c r="L3556" i="10"/>
  <c r="L4002" i="10"/>
  <c r="L2991" i="10"/>
  <c r="L3084" i="10"/>
  <c r="L3042" i="10"/>
  <c r="L3344" i="10"/>
  <c r="L3335" i="10"/>
  <c r="L3636" i="10"/>
  <c r="L3583" i="10"/>
  <c r="L3819" i="10"/>
  <c r="L2016" i="10"/>
  <c r="L2023" i="10"/>
  <c r="L2124" i="10"/>
  <c r="L2284" i="10"/>
  <c r="L2217" i="10"/>
  <c r="L2361" i="10"/>
  <c r="L2384" i="10"/>
  <c r="L2371" i="10"/>
  <c r="L2324" i="10"/>
  <c r="L2462" i="10"/>
  <c r="L2600" i="10"/>
  <c r="L2692" i="10"/>
  <c r="L2760" i="10"/>
  <c r="L3012" i="10"/>
  <c r="L2912" i="10"/>
  <c r="L2956" i="10"/>
  <c r="L2925" i="10"/>
  <c r="L2840" i="10"/>
  <c r="L2960" i="10"/>
  <c r="L2880" i="10"/>
  <c r="L2829" i="10"/>
  <c r="L3304" i="10"/>
  <c r="L3480" i="10"/>
  <c r="L3353" i="10"/>
  <c r="L3443" i="10"/>
  <c r="L3327" i="10"/>
  <c r="L3601" i="10"/>
  <c r="L3592" i="10"/>
  <c r="L3615" i="10"/>
  <c r="L3546" i="10"/>
  <c r="L3661" i="10"/>
  <c r="L3715" i="10"/>
  <c r="L3801" i="10"/>
  <c r="L3869" i="10"/>
  <c r="L2782" i="10"/>
  <c r="L3369" i="10"/>
  <c r="L3160" i="10"/>
  <c r="L2824" i="10"/>
  <c r="L3877" i="10"/>
  <c r="L2992" i="10"/>
  <c r="L3510" i="10"/>
  <c r="L2119" i="10"/>
  <c r="L3151" i="10"/>
  <c r="L3202" i="10"/>
  <c r="L2024" i="10"/>
  <c r="L2151" i="10"/>
  <c r="L2681" i="10"/>
  <c r="L2629" i="10"/>
  <c r="L2518" i="10"/>
  <c r="L3054" i="10"/>
  <c r="L3465" i="10"/>
  <c r="L3733" i="10"/>
  <c r="L3703" i="10"/>
  <c r="L2237" i="10"/>
  <c r="L3342" i="10"/>
  <c r="L3449" i="10"/>
  <c r="L3709" i="10"/>
  <c r="L2042" i="10"/>
  <c r="L2366" i="10"/>
  <c r="L2346" i="10"/>
  <c r="L2797" i="10"/>
  <c r="L3802" i="10"/>
  <c r="L3976" i="10"/>
  <c r="L3856" i="10"/>
  <c r="L3945" i="10"/>
  <c r="L2579" i="10"/>
  <c r="L3498" i="10"/>
  <c r="L3303" i="10"/>
  <c r="L3530" i="10"/>
  <c r="L2189" i="10"/>
  <c r="L2045" i="10"/>
  <c r="L2303" i="10"/>
  <c r="L2340" i="10"/>
  <c r="L2507" i="10"/>
  <c r="L2313" i="10"/>
  <c r="L2529" i="10"/>
  <c r="L2570" i="10"/>
  <c r="L2599" i="10"/>
  <c r="L2780" i="10"/>
  <c r="L2742" i="10"/>
  <c r="L2942" i="10"/>
  <c r="L3034" i="10"/>
  <c r="L2907" i="10"/>
  <c r="L3015" i="10"/>
  <c r="L3083" i="10"/>
  <c r="L3140" i="10"/>
  <c r="L3237" i="10"/>
  <c r="L3318" i="10"/>
  <c r="L3385" i="10"/>
  <c r="L3274" i="10"/>
  <c r="L3513" i="10"/>
  <c r="L3128" i="10"/>
  <c r="L3626" i="10"/>
  <c r="L3575" i="10"/>
  <c r="L3898" i="10"/>
  <c r="L3699" i="10"/>
  <c r="L3863" i="10"/>
  <c r="L3947" i="10"/>
  <c r="L3844" i="10"/>
  <c r="L2170" i="10"/>
  <c r="L2272" i="10"/>
  <c r="L2795" i="10"/>
  <c r="L3269" i="10"/>
  <c r="L3682" i="10"/>
  <c r="L3512" i="10"/>
  <c r="L3955" i="10"/>
  <c r="L3347" i="10"/>
  <c r="L3989" i="10"/>
  <c r="L2159" i="10"/>
  <c r="L2076" i="10"/>
  <c r="L2191" i="10"/>
  <c r="L2235" i="10"/>
  <c r="L2425" i="10"/>
  <c r="L2194" i="10"/>
  <c r="L2457" i="10"/>
  <c r="L2486" i="10"/>
  <c r="L2566" i="10"/>
  <c r="L2607" i="10"/>
  <c r="L2666" i="10"/>
  <c r="L2768" i="10"/>
  <c r="L2806" i="10"/>
  <c r="L3023" i="10"/>
  <c r="L2845" i="10"/>
  <c r="L2888" i="10"/>
  <c r="L3045" i="10"/>
  <c r="L3187" i="10"/>
  <c r="L3424" i="10"/>
  <c r="L3087" i="10"/>
  <c r="L3373" i="10"/>
  <c r="L3223" i="10"/>
  <c r="L3253" i="10"/>
  <c r="L3676" i="10"/>
  <c r="L3499" i="10"/>
  <c r="L3884" i="10"/>
  <c r="L3932" i="10"/>
  <c r="L3981" i="10"/>
  <c r="L3707" i="10"/>
  <c r="L2112" i="10"/>
  <c r="L3497" i="10"/>
  <c r="L2981" i="10"/>
  <c r="L3271" i="10"/>
  <c r="L2178" i="10"/>
  <c r="L2509" i="10"/>
  <c r="L2887" i="10"/>
  <c r="L3338" i="10"/>
  <c r="L3549" i="10"/>
  <c r="L3919" i="10"/>
  <c r="L2475" i="10"/>
  <c r="L2726" i="10"/>
  <c r="L4000" i="10"/>
  <c r="L3953" i="10"/>
  <c r="L2172" i="10"/>
  <c r="L2245" i="10"/>
  <c r="L2463" i="10"/>
  <c r="L2582" i="10"/>
  <c r="L2663" i="10"/>
  <c r="L2514" i="10"/>
  <c r="L3089" i="10"/>
  <c r="L3220" i="10"/>
  <c r="L3131" i="10"/>
  <c r="L3571" i="10"/>
  <c r="L2657" i="10"/>
  <c r="L2035" i="10"/>
  <c r="L2650" i="10"/>
  <c r="L2745" i="10"/>
  <c r="L3179" i="10"/>
  <c r="L3046" i="10"/>
  <c r="L3307" i="10"/>
  <c r="L3564" i="10"/>
  <c r="L3896" i="10"/>
  <c r="L3125" i="10"/>
  <c r="L3705" i="10"/>
  <c r="L2173" i="10"/>
  <c r="L2104" i="10"/>
  <c r="L2122" i="10"/>
  <c r="L2223" i="10"/>
  <c r="L2402" i="10"/>
  <c r="L2436" i="10"/>
  <c r="L2133" i="10"/>
  <c r="L2480" i="10"/>
  <c r="L2494" i="10"/>
  <c r="L2568" i="10"/>
  <c r="L2814" i="10"/>
  <c r="L2728" i="10"/>
  <c r="L2757" i="10"/>
  <c r="L2737" i="10"/>
  <c r="L3005" i="10"/>
  <c r="L2879" i="10"/>
  <c r="L3018" i="10"/>
  <c r="L2975" i="10"/>
  <c r="L3145" i="10"/>
  <c r="L3181" i="10"/>
  <c r="L3110" i="10"/>
  <c r="L3438" i="10"/>
  <c r="L3251" i="10"/>
  <c r="L3502" i="10"/>
  <c r="L3425" i="10"/>
  <c r="L3642" i="10"/>
  <c r="L3531" i="10"/>
  <c r="L3500" i="10"/>
  <c r="L3773" i="10"/>
  <c r="L3946" i="10"/>
  <c r="L3867" i="10"/>
  <c r="L3995" i="10"/>
  <c r="L3665" i="10"/>
  <c r="L2503" i="10"/>
  <c r="L2982" i="10"/>
  <c r="L3040" i="10"/>
  <c r="L3364" i="10"/>
  <c r="L3874" i="10"/>
  <c r="L2701" i="10"/>
  <c r="L3840" i="10"/>
  <c r="L2152" i="10"/>
  <c r="L2164" i="10"/>
  <c r="L2184" i="10"/>
  <c r="L2215" i="10"/>
  <c r="L2274" i="10"/>
  <c r="L2549" i="10"/>
  <c r="L2651" i="10"/>
  <c r="L2667" i="10"/>
  <c r="L2552" i="10"/>
  <c r="L2700" i="10"/>
  <c r="L2770" i="10"/>
  <c r="L2803" i="10"/>
  <c r="L2893" i="10"/>
  <c r="L2941" i="10"/>
  <c r="L2855" i="10"/>
  <c r="L3050" i="10"/>
  <c r="L3245" i="10"/>
  <c r="L3178" i="10"/>
  <c r="L3282" i="10"/>
  <c r="L3367" i="10"/>
  <c r="L3343" i="10"/>
  <c r="L3216" i="10"/>
  <c r="L3628" i="10"/>
  <c r="L3292" i="10"/>
  <c r="L2155" i="10"/>
  <c r="L2335" i="10"/>
  <c r="L2915" i="10"/>
  <c r="L3635" i="10"/>
  <c r="L3907" i="10"/>
  <c r="L2009" i="10"/>
  <c r="L2611" i="10"/>
  <c r="L3630" i="10"/>
  <c r="L3185" i="10"/>
  <c r="L3082" i="10"/>
  <c r="L2140" i="10"/>
  <c r="L2946" i="10"/>
  <c r="L3299" i="10"/>
  <c r="L3609" i="10"/>
  <c r="L2983" i="10"/>
  <c r="L2389" i="10"/>
  <c r="L2652" i="10"/>
  <c r="L2354" i="10"/>
  <c r="L2362" i="10"/>
  <c r="L2764" i="10"/>
  <c r="L3792" i="10"/>
  <c r="L3864" i="10"/>
  <c r="L2372" i="10"/>
  <c r="L2538" i="10"/>
  <c r="L3620" i="10"/>
  <c r="L2288" i="10"/>
  <c r="L2559" i="10"/>
  <c r="L2871" i="10"/>
  <c r="L3688" i="10"/>
  <c r="L3944" i="10"/>
  <c r="L3633" i="10"/>
  <c r="L3265" i="10"/>
  <c r="L2542" i="10"/>
  <c r="L2270" i="10"/>
  <c r="L3700" i="10"/>
  <c r="L3823" i="10"/>
  <c r="L2179" i="10"/>
  <c r="L2289" i="10"/>
  <c r="L2410" i="10"/>
  <c r="L2311" i="10"/>
  <c r="L2437" i="10"/>
  <c r="L2458" i="10"/>
  <c r="L2594" i="10"/>
  <c r="L2631" i="10"/>
  <c r="L2799" i="10"/>
  <c r="L2910" i="10"/>
  <c r="L2823" i="10"/>
  <c r="L3188" i="10"/>
  <c r="L3393" i="10"/>
  <c r="L3239" i="10"/>
  <c r="L3334" i="10"/>
  <c r="L3208" i="10"/>
  <c r="L3350" i="10"/>
  <c r="L3492" i="10"/>
  <c r="L3309" i="10"/>
  <c r="L3576" i="10"/>
  <c r="L3567" i="10"/>
  <c r="L3535" i="10"/>
  <c r="L3690" i="10"/>
  <c r="L3508" i="10"/>
  <c r="L3866" i="10"/>
  <c r="L3994" i="10"/>
  <c r="L3836" i="10"/>
  <c r="L3845" i="10"/>
  <c r="L3915" i="10"/>
  <c r="L2079" i="10"/>
  <c r="L2438" i="10"/>
  <c r="L2674" i="10"/>
  <c r="L2322" i="10"/>
  <c r="L2899" i="10"/>
  <c r="L3075" i="10"/>
  <c r="L3326" i="10"/>
  <c r="L3807" i="10"/>
  <c r="L3009" i="10"/>
  <c r="L2844" i="10"/>
  <c r="L3462" i="10"/>
  <c r="L3747" i="10"/>
  <c r="L2032" i="10"/>
  <c r="L2039" i="10"/>
  <c r="L2259" i="10"/>
  <c r="L2077" i="10"/>
  <c r="L2348" i="10"/>
  <c r="L2408" i="10"/>
  <c r="L2320" i="10"/>
  <c r="L2533" i="10"/>
  <c r="L2452" i="10"/>
  <c r="L2671" i="10"/>
  <c r="L2758" i="10"/>
  <c r="L2813" i="10"/>
  <c r="L2833" i="10"/>
  <c r="L2928" i="10"/>
  <c r="L2973" i="10"/>
  <c r="L2970" i="10"/>
  <c r="L3013" i="10"/>
  <c r="L3112" i="10"/>
  <c r="L3116" i="10"/>
  <c r="L3320" i="10"/>
  <c r="L3190" i="10"/>
  <c r="L3397" i="10"/>
  <c r="L3578" i="10"/>
  <c r="L3759" i="10"/>
  <c r="L3786" i="10"/>
  <c r="L3604" i="10"/>
  <c r="L3809" i="10"/>
  <c r="L3446" i="10"/>
  <c r="L3607" i="10"/>
  <c r="L2264" i="10"/>
  <c r="L2796" i="10"/>
  <c r="L2294" i="10"/>
  <c r="L2180" i="10"/>
  <c r="L2049" i="10"/>
  <c r="L2567" i="10"/>
  <c r="L2913" i="10"/>
  <c r="L3487" i="10"/>
  <c r="L3980" i="10"/>
  <c r="L3739" i="10"/>
  <c r="L3949" i="10"/>
  <c r="L2013" i="10"/>
  <c r="L2242" i="10"/>
  <c r="L2331" i="10"/>
  <c r="L2497" i="10"/>
  <c r="L2454" i="10"/>
  <c r="L3109" i="10"/>
  <c r="L3793" i="10"/>
  <c r="L3671" i="10"/>
  <c r="L2808" i="10"/>
  <c r="L2872" i="10"/>
  <c r="L3215" i="10"/>
  <c r="L3272" i="10"/>
  <c r="L3908" i="10"/>
  <c r="L2132" i="10"/>
  <c r="L2297" i="10"/>
  <c r="L2283" i="10"/>
  <c r="L2115" i="10"/>
  <c r="L2420" i="10"/>
  <c r="L2244" i="10"/>
  <c r="L2468" i="10"/>
  <c r="L2453" i="10"/>
  <c r="L2492" i="10"/>
  <c r="L2470" i="10"/>
  <c r="L2574" i="10"/>
  <c r="L2597" i="10"/>
  <c r="L2606" i="10"/>
  <c r="L2615" i="10"/>
  <c r="L2732" i="10"/>
  <c r="L2741" i="10"/>
  <c r="L3021" i="10"/>
  <c r="L2914" i="10"/>
  <c r="L2847" i="10"/>
  <c r="L2927" i="10"/>
  <c r="L2853" i="10"/>
  <c r="L3101" i="10"/>
  <c r="L2846" i="10"/>
  <c r="L3057" i="10"/>
  <c r="L3250" i="10"/>
  <c r="L3478" i="10"/>
  <c r="L3224" i="10"/>
  <c r="L3496" i="10"/>
  <c r="L3313" i="10"/>
  <c r="L3593" i="10"/>
  <c r="L3646" i="10"/>
  <c r="L3678" i="10"/>
  <c r="L3677" i="10"/>
  <c r="L3966" i="10"/>
  <c r="L3669" i="10"/>
  <c r="L3967" i="10"/>
  <c r="L3359" i="10"/>
  <c r="L2409" i="10"/>
  <c r="L2440" i="10"/>
  <c r="L3204" i="10"/>
  <c r="L3714" i="10"/>
  <c r="L3906" i="10"/>
  <c r="L3017" i="10"/>
  <c r="L3415" i="10"/>
  <c r="L2072" i="10"/>
  <c r="L2080" i="10"/>
  <c r="L2090" i="10"/>
  <c r="L2053" i="10"/>
  <c r="L2540" i="10"/>
  <c r="L2479" i="10"/>
  <c r="L2378" i="10"/>
  <c r="L2589" i="10"/>
  <c r="L2805" i="10"/>
  <c r="L2695" i="10"/>
  <c r="L2977" i="10"/>
  <c r="L2792" i="10"/>
  <c r="L2851" i="10"/>
  <c r="L2569" i="10"/>
  <c r="L3001" i="10"/>
  <c r="L3161" i="10"/>
  <c r="L2883" i="10"/>
  <c r="L3366" i="10"/>
  <c r="L3400" i="10"/>
  <c r="L3473" i="10"/>
  <c r="L3488" i="10"/>
  <c r="L3538" i="10"/>
  <c r="L3712" i="10"/>
  <c r="L3526" i="10"/>
  <c r="L3509" i="10"/>
  <c r="L3740" i="10"/>
  <c r="L3920" i="10"/>
  <c r="L3859" i="10"/>
  <c r="L3873" i="10"/>
  <c r="L4001" i="10"/>
  <c r="L3853" i="10"/>
  <c r="L2521" i="10"/>
  <c r="L3395" i="10"/>
  <c r="L3200" i="10"/>
  <c r="L3848" i="10"/>
  <c r="L3460" i="10"/>
  <c r="L3558" i="10"/>
  <c r="L3973" i="10"/>
  <c r="L2153" i="10"/>
  <c r="L2224" i="10"/>
  <c r="L2423" i="10"/>
  <c r="L2083" i="10"/>
  <c r="L2603" i="10"/>
  <c r="L2647" i="10"/>
  <c r="L3032" i="10"/>
  <c r="L2966" i="10"/>
  <c r="L2943" i="10"/>
  <c r="L3003" i="10"/>
  <c r="L2890" i="10"/>
  <c r="L3047" i="10"/>
  <c r="L2951" i="10"/>
  <c r="L3183" i="10"/>
  <c r="L3306" i="10"/>
  <c r="L3483" i="10"/>
  <c r="L3355" i="10"/>
  <c r="L3241" i="10"/>
  <c r="L3582" i="10"/>
  <c r="L3727" i="10"/>
  <c r="L3766" i="10"/>
  <c r="L3791" i="10"/>
  <c r="L3886" i="10"/>
  <c r="L3602" i="10"/>
  <c r="L3657" i="10"/>
  <c r="L3711" i="10"/>
  <c r="L3887" i="10"/>
  <c r="L2576" i="10"/>
  <c r="L2931" i="10"/>
  <c r="L3053" i="10"/>
  <c r="L3939" i="10"/>
  <c r="L3554" i="10"/>
  <c r="L3756" i="10"/>
  <c r="L2020" i="10"/>
  <c r="L2027" i="10"/>
  <c r="L2128" i="10"/>
  <c r="L2107" i="10"/>
  <c r="L2187" i="10"/>
  <c r="L2442" i="10"/>
  <c r="L2360" i="10"/>
  <c r="L2401" i="10"/>
  <c r="L2502" i="10"/>
  <c r="L2668" i="10"/>
  <c r="L2565" i="10"/>
  <c r="L2609" i="10"/>
  <c r="L2655" i="10"/>
  <c r="L2685" i="10"/>
  <c r="L2756" i="10"/>
  <c r="L2719" i="10"/>
  <c r="L3182" i="10"/>
  <c r="L3146" i="10"/>
  <c r="L3261" i="10"/>
  <c r="L3340" i="10"/>
  <c r="L3263" i="10"/>
  <c r="L3189" i="10"/>
  <c r="L3475" i="10"/>
  <c r="L3632" i="10"/>
  <c r="L3774" i="10"/>
  <c r="L3552" i="10"/>
  <c r="L3693" i="10"/>
  <c r="L3968" i="10"/>
  <c r="L3600" i="10"/>
  <c r="L3921" i="10"/>
  <c r="L2382" i="10"/>
  <c r="L2626" i="10"/>
  <c r="L3088" i="10"/>
  <c r="L3476" i="10"/>
  <c r="L3139" i="10"/>
  <c r="L3211" i="10"/>
  <c r="L3610" i="10"/>
  <c r="L3771" i="10"/>
  <c r="L3732" i="10"/>
  <c r="L2069" i="10"/>
  <c r="L2138" i="10"/>
  <c r="L2071" i="10"/>
  <c r="L2025" i="10"/>
  <c r="L2300" i="10"/>
  <c r="L2103" i="10"/>
  <c r="L2341" i="10"/>
  <c r="L2336" i="10"/>
  <c r="L2598" i="10"/>
  <c r="L2656" i="10"/>
  <c r="L2704" i="10"/>
  <c r="L2777" i="10"/>
  <c r="L2815" i="10"/>
  <c r="L2984" i="10"/>
  <c r="L2895" i="10"/>
  <c r="L3076" i="10"/>
  <c r="L3426" i="10"/>
  <c r="L3445" i="10"/>
  <c r="L3407" i="10"/>
  <c r="L3548" i="10"/>
  <c r="L3590" i="10"/>
  <c r="L3606" i="10"/>
  <c r="L3934" i="10"/>
  <c r="L3731" i="10"/>
  <c r="L3935" i="10"/>
  <c r="L3639" i="10"/>
  <c r="L2006" i="10"/>
  <c r="L2268" i="10"/>
  <c r="L2580" i="10"/>
  <c r="L2772" i="10"/>
  <c r="L3775" i="10"/>
  <c r="L3406" i="10"/>
  <c r="L3570" i="10"/>
  <c r="L2163" i="10"/>
  <c r="L2054" i="10"/>
  <c r="L2168" i="10"/>
  <c r="L2199" i="10"/>
  <c r="L2269" i="10"/>
  <c r="L2238" i="10"/>
  <c r="L2337" i="10"/>
  <c r="L2329" i="10"/>
  <c r="L2405" i="10"/>
  <c r="L2496" i="10"/>
  <c r="L2448" i="10"/>
  <c r="L2419" i="10"/>
  <c r="L2618" i="10"/>
  <c r="L2735" i="10"/>
  <c r="L2765" i="10"/>
  <c r="L2744" i="10"/>
  <c r="L3028" i="10"/>
  <c r="L2916" i="10"/>
  <c r="L2854" i="10"/>
  <c r="L2929" i="10"/>
  <c r="L2865" i="10"/>
  <c r="L3104" i="10"/>
  <c r="L3191" i="10"/>
  <c r="L3444" i="10"/>
  <c r="L3231" i="10"/>
  <c r="L3365" i="10"/>
  <c r="L3431" i="10"/>
  <c r="L3019" i="10"/>
  <c r="L3315" i="10"/>
  <c r="L3362" i="10"/>
  <c r="L3595" i="10"/>
  <c r="L3680" i="10"/>
  <c r="L3735" i="10"/>
  <c r="L3888" i="10"/>
  <c r="L3619" i="10"/>
  <c r="L3685" i="10"/>
  <c r="L3969" i="10"/>
  <c r="L3555" i="10"/>
  <c r="L3655" i="10"/>
  <c r="L2165" i="10"/>
  <c r="L2523" i="10"/>
  <c r="L2705" i="10"/>
  <c r="L2948" i="10"/>
  <c r="L3069" i="10"/>
  <c r="L3270" i="10"/>
  <c r="L3507" i="10"/>
  <c r="L3333" i="10"/>
  <c r="L3516" i="10"/>
  <c r="L3611" i="10"/>
  <c r="L3938" i="10"/>
  <c r="L3328" i="10"/>
  <c r="L3631" i="10"/>
  <c r="L3687" i="10"/>
  <c r="L3142" i="10"/>
  <c r="L3440" i="10"/>
  <c r="L3467" i="10"/>
  <c r="L3463" i="10"/>
  <c r="L3522" i="10"/>
  <c r="L3769" i="10"/>
  <c r="L3780" i="10"/>
  <c r="L3868" i="10"/>
  <c r="L3996" i="10"/>
  <c r="L3843" i="10"/>
  <c r="L3854" i="10"/>
  <c r="L3965" i="10"/>
  <c r="L3713" i="10"/>
  <c r="L2252" i="10"/>
  <c r="L2483" i="10"/>
  <c r="L2974" i="10"/>
  <c r="L3148" i="10"/>
  <c r="L3890" i="10"/>
  <c r="L2950" i="10"/>
  <c r="L3077" i="10"/>
  <c r="L3403" i="10"/>
  <c r="L3256" i="10"/>
  <c r="L3988" i="10"/>
  <c r="L2018" i="10"/>
  <c r="L2126" i="10"/>
  <c r="L2302" i="10"/>
  <c r="L2352" i="10"/>
  <c r="L2343" i="10"/>
  <c r="L2537" i="10"/>
  <c r="L2466" i="10"/>
  <c r="L2474" i="10"/>
  <c r="L2622" i="10"/>
  <c r="L2670" i="10"/>
  <c r="L2779" i="10"/>
  <c r="L2810" i="10"/>
  <c r="L2848" i="10"/>
  <c r="L2930" i="10"/>
  <c r="L2852" i="10"/>
  <c r="L2976" i="10"/>
  <c r="L2994" i="10"/>
  <c r="L3119" i="10"/>
  <c r="L3356" i="10"/>
  <c r="L3194" i="10"/>
  <c r="L3284" i="10"/>
  <c r="L3235" i="10"/>
  <c r="L3329" i="10"/>
  <c r="L3758" i="10"/>
  <c r="L3662" i="10"/>
  <c r="L3694" i="10"/>
  <c r="L3544" i="10"/>
  <c r="L3814" i="10"/>
  <c r="L3982" i="10"/>
  <c r="L3806" i="10"/>
  <c r="L3815" i="10"/>
  <c r="L3983" i="10"/>
  <c r="L2482" i="10"/>
  <c r="L2866" i="10"/>
  <c r="L3279" i="10"/>
  <c r="L3433" i="10"/>
  <c r="L3553" i="10"/>
  <c r="L3799" i="10"/>
  <c r="L3205" i="10"/>
  <c r="L3652" i="10"/>
  <c r="L2226" i="10"/>
  <c r="L2197" i="10"/>
  <c r="L2227" i="10"/>
  <c r="L2377" i="10"/>
  <c r="L2528" i="10"/>
  <c r="L2673" i="10"/>
  <c r="L2712" i="10"/>
  <c r="L2993" i="10"/>
  <c r="L2969" i="10"/>
  <c r="L3052" i="10"/>
  <c r="L3049" i="10"/>
  <c r="L2978" i="10"/>
  <c r="L3055" i="10"/>
  <c r="L3059" i="10"/>
  <c r="L3418" i="10"/>
  <c r="L3493" i="10"/>
  <c r="L3597" i="10"/>
  <c r="L3551" i="10"/>
  <c r="L3696" i="10"/>
  <c r="L3605" i="10"/>
  <c r="L3225" i="10"/>
  <c r="L3725" i="10"/>
  <c r="L3936" i="10"/>
  <c r="L3673" i="10"/>
  <c r="L3889" i="10"/>
  <c r="L3818" i="10"/>
  <c r="L2638" i="10"/>
  <c r="L3891" i="10"/>
  <c r="L3348" i="10"/>
  <c r="L3482" i="10"/>
  <c r="L3519" i="10"/>
  <c r="L3277" i="10"/>
  <c r="L3916" i="10"/>
  <c r="L3653" i="10"/>
  <c r="L3885" i="10"/>
  <c r="L3810" i="10"/>
  <c r="L2062" i="10"/>
  <c r="L2067" i="10"/>
  <c r="L2434" i="10"/>
  <c r="L3031" i="10"/>
  <c r="L2987" i="10"/>
  <c r="L3061" i="10"/>
  <c r="L3219" i="10"/>
  <c r="L3698" i="10"/>
  <c r="L3813" i="10"/>
  <c r="L3505" i="10"/>
  <c r="L3668" i="10"/>
  <c r="L3957" i="10"/>
  <c r="L2161" i="10"/>
  <c r="L2078" i="10"/>
  <c r="L2166" i="10"/>
  <c r="L2196" i="10"/>
  <c r="L2293" i="10"/>
  <c r="L2334" i="10"/>
  <c r="L2327" i="10"/>
  <c r="L2501" i="10"/>
  <c r="L2659" i="10"/>
  <c r="L2679" i="10"/>
  <c r="L2715" i="10"/>
  <c r="L2608" i="10"/>
  <c r="L3020" i="10"/>
  <c r="L2945" i="10"/>
  <c r="L3115" i="10"/>
  <c r="L3099" i="10"/>
  <c r="L3066" i="10"/>
  <c r="L3126" i="10"/>
  <c r="L3158" i="10"/>
  <c r="L3247" i="10"/>
  <c r="L3322" i="10"/>
  <c r="L3203" i="10"/>
  <c r="L3405" i="10"/>
  <c r="L3394" i="10"/>
  <c r="L3757" i="10"/>
  <c r="L3603" i="10"/>
  <c r="L3795" i="10"/>
  <c r="L3534" i="10"/>
  <c r="L3517" i="10"/>
  <c r="L3902" i="10"/>
  <c r="L3903" i="10"/>
  <c r="L3723" i="10"/>
  <c r="L3831" i="10"/>
  <c r="L2135" i="10"/>
  <c r="L2391" i="10"/>
  <c r="L2750" i="10"/>
  <c r="L3008" i="10"/>
  <c r="L3820" i="10"/>
  <c r="L3122" i="10"/>
  <c r="L3195" i="10"/>
  <c r="L3892" i="10"/>
  <c r="L2036" i="10"/>
  <c r="L2110" i="10"/>
  <c r="L2123" i="10"/>
  <c r="L2064" i="10"/>
  <c r="L2249" i="10"/>
  <c r="L2267" i="10"/>
  <c r="L2386" i="10"/>
  <c r="L2233" i="10"/>
  <c r="L2517" i="10"/>
  <c r="L2456" i="10"/>
  <c r="L2495" i="10"/>
  <c r="L2577" i="10"/>
  <c r="L2610" i="10"/>
  <c r="L2616" i="10"/>
  <c r="L2784" i="10"/>
  <c r="L2620" i="10"/>
  <c r="L2819" i="10"/>
  <c r="L2979" i="10"/>
  <c r="L2897" i="10"/>
  <c r="L3039" i="10"/>
  <c r="L3390" i="10"/>
  <c r="L3481" i="10"/>
  <c r="L3380" i="10"/>
  <c r="L3291" i="10"/>
  <c r="L3246" i="10"/>
  <c r="L3447" i="10"/>
  <c r="L3648" i="10"/>
  <c r="L3547" i="10"/>
  <c r="L3830" i="10"/>
  <c r="L3984" i="10"/>
  <c r="L3821" i="10"/>
  <c r="L3937" i="10"/>
  <c r="L2216" i="10"/>
  <c r="L2812" i="10"/>
  <c r="L2830" i="10"/>
  <c r="L3070" i="10"/>
  <c r="L3525" i="10"/>
  <c r="L2936" i="10"/>
  <c r="L3056" i="10"/>
  <c r="L3276" i="10"/>
  <c r="L3924" i="10"/>
  <c r="L3933" i="10"/>
  <c r="L3623" i="10"/>
  <c r="L2208" i="10"/>
  <c r="L2736" i="10"/>
  <c r="L2934" i="10"/>
  <c r="L3479" i="10"/>
  <c r="L3283" i="10"/>
  <c r="L3987" i="10"/>
  <c r="L3213" i="10"/>
  <c r="L3226" i="10"/>
  <c r="L3752" i="10"/>
  <c r="L2034" i="10"/>
  <c r="L2193" i="10"/>
  <c r="L2225" i="10"/>
  <c r="L2248" i="10"/>
  <c r="L2369" i="10"/>
  <c r="L2404" i="10"/>
  <c r="L2379" i="10"/>
  <c r="L2487" i="10"/>
  <c r="L2304" i="10"/>
  <c r="L2676" i="10"/>
  <c r="L2578" i="10"/>
  <c r="L2766" i="10"/>
  <c r="L2725" i="10"/>
  <c r="L2955" i="10"/>
  <c r="L2898" i="10"/>
  <c r="L2690" i="10"/>
  <c r="L2911" i="10"/>
  <c r="L3144" i="10"/>
  <c r="L3442" i="10"/>
  <c r="L3471" i="10"/>
  <c r="L3470" i="10"/>
  <c r="L3297" i="10"/>
  <c r="L3469" i="10"/>
  <c r="L3772" i="10"/>
  <c r="L3950" i="10"/>
  <c r="L3852" i="10"/>
  <c r="L3192" i="10"/>
  <c r="L3951" i="10"/>
  <c r="L2747" i="10"/>
  <c r="L3080" i="10"/>
  <c r="L3317" i="10"/>
  <c r="L3634" i="10"/>
  <c r="L3557" i="10"/>
  <c r="L2873" i="10"/>
  <c r="L3312" i="10"/>
  <c r="L4005" i="10"/>
  <c r="L2011" i="10"/>
  <c r="L2291" i="10"/>
  <c r="L2296" i="10"/>
  <c r="L2407" i="10"/>
  <c r="L2306" i="10"/>
  <c r="L2478" i="10"/>
  <c r="L2489" i="10"/>
  <c r="L2601" i="10"/>
  <c r="L2682" i="10"/>
  <c r="L2722" i="10"/>
  <c r="L2786" i="10"/>
  <c r="L2850" i="10"/>
  <c r="L2932" i="10"/>
  <c r="L2958" i="10"/>
  <c r="L3156" i="10"/>
  <c r="L3255" i="10"/>
  <c r="L3308" i="10"/>
  <c r="L3238" i="10"/>
  <c r="L3414" i="10"/>
  <c r="L3767" i="10"/>
  <c r="L3798" i="10"/>
  <c r="L3550" i="10"/>
  <c r="L3904" i="10"/>
  <c r="L3746" i="10"/>
  <c r="L3832" i="10"/>
  <c r="L3985" i="10"/>
  <c r="L3839" i="10"/>
  <c r="L2243" i="10"/>
  <c r="L2459" i="10"/>
  <c r="L2762" i="10"/>
  <c r="L3206" i="10"/>
  <c r="L3666" i="10"/>
  <c r="L3649" i="10"/>
  <c r="L2933" i="10"/>
  <c r="L3684" i="10"/>
  <c r="L3893" i="10"/>
  <c r="L3816" i="10"/>
  <c r="L2177" i="10"/>
  <c r="L2056" i="10"/>
  <c r="L2221" i="10"/>
  <c r="L2246" i="10"/>
  <c r="L2428" i="10"/>
  <c r="L2447" i="10"/>
  <c r="L2684" i="10"/>
  <c r="L2558" i="10"/>
  <c r="L2699" i="10"/>
  <c r="L2691" i="10"/>
  <c r="L2957" i="10"/>
  <c r="L3038" i="10"/>
  <c r="L2849" i="10"/>
  <c r="L3033" i="10"/>
  <c r="L3149" i="10"/>
  <c r="L3159" i="10"/>
  <c r="L3409" i="10"/>
  <c r="L3264" i="10"/>
  <c r="L3392" i="10"/>
  <c r="L3105" i="10"/>
  <c r="L3357" i="10"/>
  <c r="L3529" i="10"/>
  <c r="L3710" i="10"/>
  <c r="L3594" i="10"/>
  <c r="L3729" i="10"/>
  <c r="L3870" i="10"/>
  <c r="L3998" i="10"/>
  <c r="L3871" i="10"/>
  <c r="L3999" i="10"/>
  <c r="L3860" i="10"/>
  <c r="L3825" i="10"/>
  <c r="L2467" i="10"/>
  <c r="L2573" i="10"/>
  <c r="L2793" i="10"/>
  <c r="L2986" i="10"/>
  <c r="L3249" i="10"/>
  <c r="L3565" i="10"/>
  <c r="L3726" i="10"/>
  <c r="L2181" i="10"/>
  <c r="L2240" i="10"/>
  <c r="L2364" i="10"/>
  <c r="L2430" i="10"/>
  <c r="L2349" i="10"/>
  <c r="L2351" i="10"/>
  <c r="L2775" i="10"/>
  <c r="L2702" i="10"/>
  <c r="L2864" i="10"/>
  <c r="L2759" i="10"/>
  <c r="L3029" i="10"/>
  <c r="L2947" i="10"/>
  <c r="L3135" i="10"/>
  <c r="L3117" i="10"/>
  <c r="L3073" i="10"/>
  <c r="L3124" i="10"/>
  <c r="L3078" i="10"/>
  <c r="L3197" i="10"/>
  <c r="L3324" i="10"/>
  <c r="L3210" i="10"/>
  <c r="L3331" i="10"/>
  <c r="L3764" i="10"/>
  <c r="L3616" i="10"/>
  <c r="L3520" i="10"/>
  <c r="L3788" i="10"/>
  <c r="L3952" i="10"/>
  <c r="L3811" i="10"/>
  <c r="L3905" i="10"/>
  <c r="L2357" i="10"/>
  <c r="L2624" i="10"/>
  <c r="L3120" i="10"/>
  <c r="L3196" i="10"/>
  <c r="L3834" i="10"/>
  <c r="L3971" i="10"/>
  <c r="L3150" i="10"/>
  <c r="L3289" i="10"/>
  <c r="L3374" i="10"/>
  <c r="L3572" i="10"/>
  <c r="L3651" i="10"/>
  <c r="L2089" i="10"/>
  <c r="A4" i="11"/>
  <c r="A40" i="11"/>
  <c r="A3" i="11"/>
  <c r="L259" i="10"/>
  <c r="L768" i="10"/>
  <c r="L1824" i="10"/>
  <c r="L1479" i="10"/>
  <c r="L1934" i="10"/>
  <c r="L146" i="10"/>
  <c r="L232" i="10"/>
  <c r="L374" i="10"/>
  <c r="L331" i="10"/>
  <c r="L478" i="10"/>
  <c r="L646" i="10"/>
  <c r="L904" i="10"/>
  <c r="L1128" i="10"/>
  <c r="L1156" i="10"/>
  <c r="L1249" i="10"/>
  <c r="L1915" i="10"/>
  <c r="L288" i="10"/>
  <c r="L460" i="10"/>
  <c r="L642" i="10"/>
  <c r="L1166" i="10"/>
  <c r="L1243" i="10"/>
  <c r="L1753" i="10"/>
  <c r="L879" i="10"/>
  <c r="L1122" i="10"/>
  <c r="L1403" i="10"/>
  <c r="L1628" i="10"/>
  <c r="L524" i="10"/>
  <c r="L386" i="10"/>
  <c r="L929" i="10"/>
  <c r="L1281" i="10"/>
  <c r="L1706" i="10"/>
  <c r="L1852" i="10"/>
  <c r="L377" i="10"/>
  <c r="L464" i="10"/>
  <c r="L927" i="10"/>
  <c r="L1059" i="10"/>
  <c r="L1637" i="10"/>
  <c r="L1559" i="10"/>
  <c r="L1851" i="10"/>
  <c r="L132" i="10"/>
  <c r="L313" i="10"/>
  <c r="L620" i="10"/>
  <c r="L941" i="10"/>
  <c r="L1049" i="10"/>
  <c r="L1196" i="10"/>
  <c r="L890" i="10"/>
  <c r="L1295" i="10"/>
  <c r="L1655" i="10"/>
  <c r="L214" i="10"/>
  <c r="L186" i="10"/>
  <c r="L378" i="10"/>
  <c r="L622" i="10"/>
  <c r="L1104" i="10"/>
  <c r="L1669" i="10"/>
  <c r="L1572" i="10"/>
  <c r="L308" i="10"/>
  <c r="L1129" i="10"/>
  <c r="L1590" i="10"/>
  <c r="L593" i="10"/>
  <c r="L1610" i="10"/>
  <c r="L923" i="10"/>
  <c r="L689" i="10"/>
  <c r="L811" i="10"/>
  <c r="L1618" i="10"/>
  <c r="L637" i="10"/>
  <c r="L799" i="10"/>
  <c r="L1257" i="10"/>
  <c r="L1445" i="10"/>
  <c r="L771" i="10"/>
  <c r="L1013" i="10"/>
  <c r="L973" i="10"/>
  <c r="L1283" i="10"/>
  <c r="L139" i="10"/>
  <c r="L225" i="10"/>
  <c r="L222" i="10"/>
  <c r="L321" i="10"/>
  <c r="L372" i="10"/>
  <c r="L414" i="10"/>
  <c r="L472" i="10"/>
  <c r="L543" i="10"/>
  <c r="L453" i="10"/>
  <c r="L447" i="10"/>
  <c r="L631" i="10"/>
  <c r="L641" i="10"/>
  <c r="L590" i="10"/>
  <c r="L883" i="10"/>
  <c r="L591" i="10"/>
  <c r="L959" i="10"/>
  <c r="L903" i="10"/>
  <c r="L838" i="10"/>
  <c r="L1123" i="10"/>
  <c r="L1146" i="10"/>
  <c r="L1460" i="10"/>
  <c r="L1435" i="10"/>
  <c r="L1549" i="10"/>
  <c r="L1571" i="10"/>
  <c r="L1713" i="10"/>
  <c r="L1611" i="10"/>
  <c r="L1710" i="10"/>
  <c r="L1880" i="10"/>
  <c r="L1966" i="10"/>
  <c r="L1911" i="10"/>
  <c r="L40" i="10"/>
  <c r="L21" i="10"/>
  <c r="L274" i="10"/>
  <c r="L129" i="10"/>
  <c r="L228" i="10"/>
  <c r="L78" i="10"/>
  <c r="L307" i="10"/>
  <c r="L297" i="10"/>
  <c r="L269" i="10"/>
  <c r="L284" i="10"/>
  <c r="L434" i="10"/>
  <c r="L450" i="10"/>
  <c r="L305" i="10"/>
  <c r="L527" i="10"/>
  <c r="L351" i="10"/>
  <c r="L588" i="10"/>
  <c r="L587" i="10"/>
  <c r="L687" i="10"/>
  <c r="L809" i="10"/>
  <c r="L834" i="10"/>
  <c r="L1028" i="10"/>
  <c r="L953" i="10"/>
  <c r="L868" i="10"/>
  <c r="L902" i="10"/>
  <c r="L12" i="10"/>
  <c r="L764" i="10"/>
  <c r="L813" i="10"/>
  <c r="L1048" i="10"/>
  <c r="L1381" i="10"/>
  <c r="L323" i="10"/>
  <c r="L504" i="10"/>
  <c r="L476" i="10"/>
  <c r="L892" i="10"/>
  <c r="L1356" i="10"/>
  <c r="L1644" i="10"/>
  <c r="L127" i="10"/>
  <c r="L423" i="10"/>
  <c r="L520" i="10"/>
  <c r="L594" i="10"/>
  <c r="L920" i="10"/>
  <c r="L1303" i="10"/>
  <c r="L1567" i="10"/>
  <c r="L1733" i="10"/>
  <c r="L1846" i="10"/>
  <c r="L162" i="10"/>
  <c r="L181" i="10"/>
  <c r="L326" i="10"/>
  <c r="L549" i="10"/>
  <c r="L982" i="10"/>
  <c r="L1363" i="10"/>
  <c r="L1661" i="10"/>
  <c r="L1541" i="10"/>
  <c r="L1892" i="10"/>
  <c r="L211" i="10"/>
  <c r="L1018" i="10"/>
  <c r="L1464" i="10"/>
  <c r="L912" i="10"/>
  <c r="L1036" i="10"/>
  <c r="L1665" i="10"/>
  <c r="L1741" i="10"/>
  <c r="L1742" i="10"/>
  <c r="L1835" i="10"/>
  <c r="L152" i="10"/>
  <c r="L142" i="10"/>
  <c r="L111" i="10"/>
  <c r="L528" i="10"/>
  <c r="L991" i="10"/>
  <c r="L970" i="10"/>
  <c r="L1289" i="10"/>
  <c r="L1871" i="10"/>
  <c r="L16" i="10"/>
  <c r="L572" i="10"/>
  <c r="L932" i="10"/>
  <c r="L1119" i="10"/>
  <c r="L1299" i="10"/>
  <c r="L1680" i="10"/>
  <c r="L1645" i="10"/>
  <c r="L1576" i="10"/>
  <c r="L1864" i="10"/>
  <c r="L357" i="10"/>
  <c r="L1236" i="10"/>
  <c r="L1515" i="10"/>
  <c r="L592" i="10"/>
  <c r="L756" i="10"/>
  <c r="L1097" i="10"/>
  <c r="L747" i="10"/>
  <c r="L1057" i="10"/>
  <c r="L1802" i="10"/>
  <c r="L86" i="10"/>
  <c r="L76" i="10"/>
  <c r="L1558" i="10"/>
  <c r="L1815" i="10"/>
  <c r="L437" i="10"/>
  <c r="L969" i="10"/>
  <c r="L1362" i="10"/>
  <c r="L1622" i="10"/>
  <c r="L234" i="10"/>
  <c r="L525" i="10"/>
  <c r="L682" i="10"/>
  <c r="L806" i="10"/>
  <c r="L736" i="10"/>
  <c r="L1100" i="10"/>
  <c r="L1442" i="10"/>
  <c r="L1367" i="10"/>
  <c r="L1682" i="10"/>
  <c r="L1658" i="10"/>
  <c r="L1602" i="10"/>
  <c r="L1776" i="10"/>
  <c r="L1913" i="10"/>
  <c r="L197" i="10"/>
  <c r="L257" i="10"/>
  <c r="L241" i="10"/>
  <c r="L589" i="10"/>
  <c r="L737" i="10"/>
  <c r="L979" i="10"/>
  <c r="L159" i="10"/>
  <c r="L182" i="10"/>
  <c r="L777" i="10"/>
  <c r="L909" i="10"/>
  <c r="L1009" i="10"/>
  <c r="L1496" i="10"/>
  <c r="L1833" i="10"/>
  <c r="L240" i="10"/>
  <c r="L388" i="10"/>
  <c r="L610" i="10"/>
  <c r="L907" i="10"/>
  <c r="L830" i="10"/>
  <c r="L1471" i="10"/>
  <c r="L1573" i="10"/>
  <c r="L1970" i="10"/>
  <c r="L122" i="10"/>
  <c r="L356" i="10"/>
  <c r="L542" i="10"/>
  <c r="L928" i="10"/>
  <c r="L1448" i="10"/>
  <c r="L1983" i="10"/>
  <c r="L213" i="10"/>
  <c r="L342" i="10"/>
  <c r="L431" i="10"/>
  <c r="L792" i="10"/>
  <c r="L1150" i="10"/>
  <c r="L1735" i="10"/>
  <c r="L1832" i="10"/>
  <c r="L509" i="10"/>
  <c r="L559" i="10"/>
  <c r="L1651" i="10"/>
  <c r="L193" i="10"/>
  <c r="L671" i="10"/>
  <c r="L773" i="10"/>
  <c r="L1632" i="10"/>
  <c r="L1900" i="10"/>
  <c r="L1931" i="10"/>
  <c r="L657" i="10"/>
  <c r="L1035" i="10"/>
  <c r="L1246" i="10"/>
  <c r="L1194" i="10"/>
  <c r="L1480" i="10"/>
  <c r="L1968" i="10"/>
  <c r="L1999" i="10"/>
  <c r="L826" i="10"/>
  <c r="L1020" i="10"/>
  <c r="L1172" i="10"/>
  <c r="L1407" i="10"/>
  <c r="L1358" i="10"/>
  <c r="L1908" i="10"/>
  <c r="L87" i="10"/>
  <c r="L1108" i="10"/>
  <c r="L1642" i="10"/>
  <c r="L1526" i="10"/>
  <c r="L1527" i="10"/>
  <c r="L1447" i="10"/>
  <c r="L1202" i="10"/>
  <c r="L1221" i="10"/>
  <c r="L1388" i="10"/>
  <c r="L1848" i="10"/>
  <c r="L812" i="10"/>
  <c r="L1145" i="10"/>
  <c r="L56" i="10"/>
  <c r="L1149" i="10"/>
  <c r="L1434" i="10"/>
  <c r="L296" i="10"/>
  <c r="L1598" i="10"/>
  <c r="L33" i="10"/>
  <c r="L19" i="10"/>
  <c r="L250" i="10"/>
  <c r="L102" i="10"/>
  <c r="L221" i="10"/>
  <c r="L62" i="10"/>
  <c r="L298" i="10"/>
  <c r="L391" i="10"/>
  <c r="L498" i="10"/>
  <c r="L571" i="10"/>
  <c r="L562" i="10"/>
  <c r="L582" i="10"/>
  <c r="L685" i="10"/>
  <c r="L832" i="10"/>
  <c r="L1090" i="10"/>
  <c r="L1024" i="10"/>
  <c r="L951" i="10"/>
  <c r="L863" i="10"/>
  <c r="L900" i="10"/>
  <c r="L1061" i="10"/>
  <c r="L1170" i="10"/>
  <c r="L1175" i="10"/>
  <c r="L1132" i="10"/>
  <c r="L1437" i="10"/>
  <c r="L1452" i="10"/>
  <c r="L1181" i="10"/>
  <c r="L1499" i="10"/>
  <c r="L1714" i="10"/>
  <c r="L1701" i="10"/>
  <c r="L1588" i="10"/>
  <c r="L1749" i="10"/>
  <c r="L1615" i="10"/>
  <c r="L1587" i="10"/>
  <c r="L1912" i="10"/>
  <c r="L1870" i="10"/>
  <c r="L1860" i="10"/>
  <c r="L1943" i="10"/>
  <c r="L9" i="10"/>
  <c r="L116" i="10"/>
  <c r="L118" i="10"/>
  <c r="L101" i="10"/>
  <c r="L66" i="10"/>
  <c r="L185" i="10"/>
  <c r="L281" i="10"/>
  <c r="L337" i="10"/>
  <c r="L379" i="10"/>
  <c r="L406" i="10"/>
  <c r="L494" i="10"/>
  <c r="L458" i="10"/>
  <c r="L570" i="10"/>
  <c r="L518" i="10"/>
  <c r="L540" i="10"/>
  <c r="L628" i="10"/>
  <c r="L719" i="10"/>
  <c r="L263" i="10"/>
  <c r="L484" i="10"/>
  <c r="L972" i="10"/>
  <c r="L1302" i="10"/>
  <c r="L1879" i="10"/>
  <c r="L554" i="10"/>
  <c r="L1469" i="10"/>
  <c r="L1715" i="10"/>
  <c r="L1712" i="10"/>
  <c r="L15" i="10"/>
  <c r="L285" i="10"/>
  <c r="L505" i="10"/>
  <c r="L499" i="10"/>
  <c r="L1008" i="10"/>
  <c r="L1331" i="10"/>
  <c r="L1910" i="10"/>
  <c r="L117" i="10"/>
  <c r="L663" i="10"/>
  <c r="L908" i="10"/>
  <c r="L1387" i="10"/>
  <c r="L1261" i="10"/>
  <c r="L1605" i="10"/>
  <c r="L1734" i="10"/>
  <c r="L136" i="10"/>
  <c r="L944" i="10"/>
  <c r="L1278" i="10"/>
  <c r="L1757" i="10"/>
  <c r="L1960" i="10"/>
  <c r="L11" i="10"/>
  <c r="L254" i="10"/>
  <c r="L404" i="10"/>
  <c r="L560" i="10"/>
  <c r="L793" i="10"/>
  <c r="L990" i="10"/>
  <c r="L1021" i="10"/>
  <c r="L1575" i="10"/>
  <c r="L561" i="10"/>
  <c r="L1595" i="10"/>
  <c r="L898" i="10"/>
  <c r="L188" i="10"/>
  <c r="L1378" i="10"/>
  <c r="L252" i="10"/>
  <c r="L1110" i="10"/>
  <c r="L1382" i="10"/>
  <c r="L265" i="10"/>
  <c r="L867" i="10"/>
  <c r="L1594" i="10"/>
  <c r="L1992" i="10"/>
  <c r="L52" i="10"/>
  <c r="L153" i="10"/>
  <c r="L759" i="10"/>
  <c r="L887" i="10"/>
  <c r="L581" i="10"/>
  <c r="L355" i="10"/>
  <c r="L482" i="10"/>
  <c r="L731" i="10"/>
  <c r="L779" i="10"/>
  <c r="L1017" i="10"/>
  <c r="L1088" i="10"/>
  <c r="L975" i="10"/>
  <c r="L1179" i="10"/>
  <c r="L1137" i="10"/>
  <c r="L1251" i="10"/>
  <c r="L1444" i="10"/>
  <c r="L1285" i="10"/>
  <c r="L30" i="10"/>
  <c r="L72" i="10"/>
  <c r="L187" i="10"/>
  <c r="L502" i="10"/>
  <c r="L675" i="10"/>
  <c r="L787" i="10"/>
  <c r="L767" i="10"/>
  <c r="L1219" i="10"/>
  <c r="L579" i="10"/>
  <c r="L852" i="10"/>
  <c r="L1311" i="10"/>
  <c r="L1599" i="10"/>
  <c r="L1976" i="10"/>
  <c r="L107" i="10"/>
  <c r="L633" i="10"/>
  <c r="L735" i="10"/>
  <c r="L1613" i="10"/>
  <c r="L1884" i="10"/>
  <c r="L119" i="10"/>
  <c r="L634" i="10"/>
  <c r="L998" i="10"/>
  <c r="L1952" i="10"/>
  <c r="L74" i="10"/>
  <c r="L429" i="10"/>
  <c r="L508" i="10"/>
  <c r="L654" i="10"/>
  <c r="L1058" i="10"/>
  <c r="L987" i="10"/>
  <c r="L1165" i="10"/>
  <c r="L1327" i="10"/>
  <c r="L1543" i="10"/>
  <c r="L1923" i="10"/>
  <c r="L113" i="10"/>
  <c r="L382" i="10"/>
  <c r="L794" i="10"/>
  <c r="L876" i="10"/>
  <c r="L1652" i="10"/>
  <c r="L1991" i="10"/>
  <c r="L67" i="10"/>
  <c r="L399" i="10"/>
  <c r="L855" i="10"/>
  <c r="L1369" i="10"/>
  <c r="L224" i="10"/>
  <c r="L469" i="10"/>
  <c r="L1318" i="10"/>
  <c r="L1998" i="10"/>
  <c r="L943" i="10"/>
  <c r="L1699" i="10"/>
  <c r="L1585" i="10"/>
  <c r="L1774" i="10"/>
  <c r="L1939" i="10"/>
  <c r="L133" i="10"/>
  <c r="L705" i="10"/>
  <c r="L681" i="10"/>
  <c r="L1674" i="10"/>
  <c r="L1416" i="10"/>
  <c r="L1411" i="10"/>
  <c r="L158" i="10"/>
  <c r="L1225" i="10"/>
  <c r="L697" i="10"/>
  <c r="L114" i="10"/>
  <c r="L115" i="10"/>
  <c r="L99" i="10"/>
  <c r="L49" i="10"/>
  <c r="L279" i="10"/>
  <c r="L184" i="10"/>
  <c r="L243" i="10"/>
  <c r="L324" i="10"/>
  <c r="L360" i="10"/>
  <c r="L402" i="10"/>
  <c r="L492" i="10"/>
  <c r="L568" i="10"/>
  <c r="L516" i="10"/>
  <c r="L611" i="10"/>
  <c r="L661" i="10"/>
  <c r="L717" i="10"/>
  <c r="L550" i="10"/>
  <c r="L893" i="10"/>
  <c r="L844" i="10"/>
  <c r="L1012" i="10"/>
  <c r="L971" i="10"/>
  <c r="L888" i="10"/>
  <c r="L1207" i="10"/>
  <c r="L1226" i="10"/>
  <c r="L1497" i="10"/>
  <c r="L1247" i="10"/>
  <c r="L1210" i="10"/>
  <c r="L1421" i="10"/>
  <c r="L1293" i="10"/>
  <c r="L1563" i="10"/>
  <c r="L1722" i="10"/>
  <c r="L1624" i="10"/>
  <c r="L1727" i="10"/>
  <c r="L1731" i="10"/>
  <c r="L1687" i="10"/>
  <c r="L1623" i="10"/>
  <c r="L1837" i="10"/>
  <c r="L1944" i="10"/>
  <c r="L1902" i="10"/>
  <c r="L1856" i="10"/>
  <c r="L1975" i="10"/>
  <c r="L69" i="10"/>
  <c r="L166" i="10"/>
  <c r="L177" i="10"/>
  <c r="L271" i="10"/>
  <c r="L201" i="10"/>
  <c r="L333" i="10"/>
  <c r="L426" i="10"/>
  <c r="L486" i="10"/>
  <c r="L328" i="10"/>
  <c r="L420" i="10"/>
  <c r="L534" i="10"/>
  <c r="L586" i="10"/>
  <c r="L380" i="10"/>
  <c r="L598" i="10"/>
  <c r="L770" i="10"/>
  <c r="L856" i="10"/>
  <c r="L786" i="10"/>
  <c r="L974" i="10"/>
  <c r="L913" i="10"/>
  <c r="L829" i="10"/>
  <c r="L173" i="10"/>
  <c r="L178" i="10"/>
  <c r="L317" i="10"/>
  <c r="L532" i="10"/>
  <c r="L678" i="10"/>
  <c r="L938" i="10"/>
  <c r="L416" i="10"/>
  <c r="L976" i="10"/>
  <c r="L942" i="10"/>
  <c r="L1307" i="10"/>
  <c r="L88" i="10"/>
  <c r="L366" i="10"/>
  <c r="L1190" i="10"/>
  <c r="L1385" i="10"/>
  <c r="L346" i="10"/>
  <c r="L917" i="10"/>
  <c r="L1487" i="10"/>
  <c r="L1546" i="10"/>
  <c r="L1545" i="10"/>
  <c r="L123" i="10"/>
  <c r="L77" i="10"/>
  <c r="L304" i="10"/>
  <c r="L578" i="10"/>
  <c r="L880" i="10"/>
  <c r="L1235" i="10"/>
  <c r="L1747" i="10"/>
  <c r="L1918" i="10"/>
  <c r="L287" i="10"/>
  <c r="L358" i="10"/>
  <c r="L612" i="10"/>
  <c r="L662" i="10"/>
  <c r="L1066" i="10"/>
  <c r="L886" i="10"/>
  <c r="L1419" i="10"/>
  <c r="L1501" i="10"/>
  <c r="L481" i="10"/>
  <c r="L575" i="10"/>
  <c r="L1078" i="10"/>
  <c r="L1656" i="10"/>
  <c r="L1759" i="10"/>
  <c r="L1926" i="10"/>
  <c r="L24" i="10"/>
  <c r="L93" i="10"/>
  <c r="L295" i="10"/>
  <c r="L218" i="10"/>
  <c r="L496" i="10"/>
  <c r="L569" i="10"/>
  <c r="L679" i="10"/>
  <c r="L710" i="10"/>
  <c r="L1177" i="10"/>
  <c r="L1745" i="10"/>
  <c r="L780" i="10"/>
  <c r="L740" i="10"/>
  <c r="L1881" i="10"/>
  <c r="L796" i="10"/>
  <c r="L1198" i="10"/>
  <c r="L1391" i="10"/>
  <c r="L1800" i="10"/>
  <c r="L325" i="10"/>
  <c r="L38" i="10"/>
  <c r="L827" i="10"/>
  <c r="L1752" i="10"/>
  <c r="L1803" i="10"/>
  <c r="L1370" i="10"/>
  <c r="L54" i="10"/>
  <c r="L161" i="10"/>
  <c r="L500" i="10"/>
  <c r="L673" i="10"/>
  <c r="L647" i="10"/>
  <c r="L744" i="10"/>
  <c r="L833" i="10"/>
  <c r="L1328" i="10"/>
  <c r="L1113" i="10"/>
  <c r="L1412" i="10"/>
  <c r="L1788" i="10"/>
  <c r="L1566" i="10"/>
  <c r="L1770" i="10"/>
  <c r="L1670" i="10"/>
  <c r="L192" i="10"/>
  <c r="L318" i="10"/>
  <c r="L707" i="10"/>
  <c r="L782" i="10"/>
  <c r="L1173" i="10"/>
  <c r="L1187" i="10"/>
  <c r="L1461" i="10"/>
  <c r="L1409" i="10"/>
  <c r="L1508" i="10"/>
  <c r="L1718" i="10"/>
  <c r="L1724" i="10"/>
  <c r="L1684" i="10"/>
  <c r="L1660" i="10"/>
  <c r="L1617" i="10"/>
  <c r="L1604" i="10"/>
  <c r="L1787" i="10"/>
  <c r="L1916" i="10"/>
  <c r="L1874" i="10"/>
  <c r="L1866" i="10"/>
  <c r="L1947" i="10"/>
  <c r="L6" i="10"/>
  <c r="L91" i="10"/>
  <c r="L273" i="10"/>
  <c r="L266" i="10"/>
  <c r="L215" i="10"/>
  <c r="L339" i="10"/>
  <c r="L485" i="10"/>
  <c r="L488" i="10"/>
  <c r="L353" i="10"/>
  <c r="L344" i="10"/>
  <c r="L443" i="10"/>
  <c r="L545" i="10"/>
  <c r="L455" i="10"/>
  <c r="L776" i="10"/>
  <c r="L858" i="10"/>
  <c r="L978" i="10"/>
  <c r="L933" i="10"/>
  <c r="L1073" i="10"/>
  <c r="L1063" i="10"/>
  <c r="L1025" i="10"/>
  <c r="L1074" i="10"/>
  <c r="L1265" i="10"/>
  <c r="L1320" i="10"/>
  <c r="L1317" i="10"/>
  <c r="L1227" i="10"/>
  <c r="L1431" i="10"/>
  <c r="L1677" i="10"/>
  <c r="L1579" i="10"/>
  <c r="L1843" i="10"/>
  <c r="L1984" i="10"/>
  <c r="L1887" i="10"/>
  <c r="L51" i="10"/>
  <c r="L37" i="10"/>
  <c r="L278" i="10"/>
  <c r="L143" i="10"/>
  <c r="L251" i="10"/>
  <c r="L104" i="10"/>
  <c r="L309" i="10"/>
  <c r="L467" i="10"/>
  <c r="L454" i="10"/>
  <c r="L606" i="10"/>
  <c r="L615" i="10"/>
  <c r="L618" i="10"/>
  <c r="L695" i="10"/>
  <c r="L743" i="10"/>
  <c r="L958" i="10"/>
  <c r="L967" i="10"/>
  <c r="L877" i="10"/>
  <c r="L1185" i="10"/>
  <c r="L1199" i="10"/>
  <c r="L1242" i="10"/>
  <c r="L1456" i="10"/>
  <c r="L924" i="10"/>
  <c r="L1477" i="10"/>
  <c r="L1319" i="10"/>
  <c r="L1726" i="10"/>
  <c r="L1746" i="10"/>
  <c r="L1688" i="10"/>
  <c r="L1607" i="10"/>
  <c r="L1790" i="10"/>
  <c r="L1664" i="10"/>
  <c r="L1649" i="10"/>
  <c r="L1636" i="10"/>
  <c r="L1806" i="10"/>
  <c r="L1924" i="10"/>
  <c r="L1882" i="10"/>
  <c r="L1955" i="10"/>
  <c r="L20" i="10"/>
  <c r="L106" i="10"/>
  <c r="L205" i="10"/>
  <c r="L25" i="10"/>
  <c r="L207" i="10"/>
  <c r="L255" i="10"/>
  <c r="L352" i="10"/>
  <c r="L489" i="10"/>
  <c r="L501" i="10"/>
  <c r="L385" i="10"/>
  <c r="L474" i="10"/>
  <c r="L557" i="10"/>
  <c r="L602" i="10"/>
  <c r="L555" i="10"/>
  <c r="L625" i="10"/>
  <c r="L781" i="10"/>
  <c r="L999" i="10"/>
  <c r="L939" i="10"/>
  <c r="L797" i="10"/>
  <c r="L901" i="10"/>
  <c r="L1244" i="10"/>
  <c r="L1106" i="10"/>
  <c r="L968" i="10"/>
  <c r="L1116" i="10"/>
  <c r="L1354" i="10"/>
  <c r="L1341" i="10"/>
  <c r="L1332" i="10"/>
  <c r="L1262" i="10"/>
  <c r="L1102" i="10"/>
  <c r="L1417" i="10"/>
  <c r="L1627" i="10"/>
  <c r="L1820" i="10"/>
  <c r="L1692" i="10"/>
  <c r="L1691" i="10"/>
  <c r="L1895" i="10"/>
  <c r="L1867" i="10"/>
  <c r="L1850" i="10"/>
  <c r="L83" i="10"/>
  <c r="L282" i="10"/>
  <c r="L140" i="10"/>
  <c r="L338" i="10"/>
  <c r="L294" i="10"/>
  <c r="L335" i="10"/>
  <c r="L316" i="10"/>
  <c r="L475" i="10"/>
  <c r="L535" i="10"/>
  <c r="L459" i="10"/>
  <c r="L493" i="10"/>
  <c r="L649" i="10"/>
  <c r="L703" i="10"/>
  <c r="L722" i="10"/>
  <c r="L755" i="10"/>
  <c r="L817" i="10"/>
  <c r="L871" i="10"/>
  <c r="L988" i="10"/>
  <c r="L1118" i="10"/>
  <c r="L658" i="10"/>
  <c r="L1205" i="10"/>
  <c r="L1266" i="10"/>
  <c r="L1472" i="10"/>
  <c r="L1162" i="10"/>
  <c r="L1493" i="10"/>
  <c r="L1399" i="10"/>
  <c r="L1264" i="10"/>
  <c r="L1738" i="10"/>
  <c r="L1681" i="10"/>
  <c r="L1700" i="10"/>
  <c r="L1668" i="10"/>
  <c r="L1608" i="10"/>
  <c r="L1932" i="10"/>
  <c r="L1890" i="10"/>
  <c r="L1831" i="10"/>
  <c r="L1963" i="10"/>
  <c r="L105" i="10"/>
  <c r="L36" i="10"/>
  <c r="L170" i="10"/>
  <c r="L210" i="10"/>
  <c r="L103" i="10"/>
  <c r="L267" i="10"/>
  <c r="L361" i="10"/>
  <c r="L512" i="10"/>
  <c r="L441" i="10"/>
  <c r="L495" i="10"/>
  <c r="L422" i="10"/>
  <c r="L627" i="10"/>
  <c r="L563" i="10"/>
  <c r="L872" i="10"/>
  <c r="L840" i="10"/>
  <c r="L1003" i="10"/>
  <c r="L1092" i="10"/>
  <c r="L831" i="10"/>
  <c r="L763" i="10"/>
  <c r="L828" i="10"/>
  <c r="L1082" i="10"/>
  <c r="L1130" i="10"/>
  <c r="L1347" i="10"/>
  <c r="L1277" i="10"/>
  <c r="L1186" i="10"/>
  <c r="L1631" i="10"/>
  <c r="L1538" i="10"/>
  <c r="L1463" i="10"/>
  <c r="L1696" i="10"/>
  <c r="L1695" i="10"/>
  <c r="L1872" i="10"/>
  <c r="L2000" i="10"/>
  <c r="L1958" i="10"/>
  <c r="L1903" i="10"/>
  <c r="L100" i="10"/>
  <c r="L84" i="10"/>
  <c r="L277" i="10"/>
  <c r="L149" i="10"/>
  <c r="L349" i="10"/>
  <c r="L322" i="10"/>
  <c r="L350" i="10"/>
  <c r="L479" i="10"/>
  <c r="L558" i="10"/>
  <c r="L514" i="10"/>
  <c r="L461" i="10"/>
  <c r="L653" i="10"/>
  <c r="L711" i="10"/>
  <c r="L463" i="10"/>
  <c r="L729" i="10"/>
  <c r="L822" i="10"/>
  <c r="L889" i="10"/>
  <c r="L816" i="10"/>
  <c r="L994" i="10"/>
  <c r="L1158" i="10"/>
  <c r="L881" i="10"/>
  <c r="L1203" i="10"/>
  <c r="L1217" i="10"/>
  <c r="L1248" i="10"/>
  <c r="L1273" i="10"/>
  <c r="L1488" i="10"/>
  <c r="L1164" i="10"/>
  <c r="L1415" i="10"/>
  <c r="L1291" i="10"/>
  <c r="L1556" i="10"/>
  <c r="L1721" i="10"/>
  <c r="L1725" i="10"/>
  <c r="L1828" i="10"/>
  <c r="L1940" i="10"/>
  <c r="L1898" i="10"/>
  <c r="L1971" i="10"/>
  <c r="L1253" i="10"/>
  <c r="L179" i="10"/>
  <c r="L327" i="10"/>
  <c r="L564" i="10"/>
  <c r="L713" i="10"/>
  <c r="L850" i="10"/>
  <c r="L1125" i="10"/>
  <c r="L1390" i="10"/>
  <c r="L1536" i="10"/>
  <c r="L1626" i="10"/>
  <c r="L1539" i="10"/>
  <c r="L126" i="10"/>
  <c r="L200" i="10"/>
  <c r="L204" i="10"/>
  <c r="L371" i="10"/>
  <c r="L596" i="10"/>
  <c r="L749" i="10"/>
  <c r="L750" i="10"/>
  <c r="L1326" i="10"/>
  <c r="L1650" i="10"/>
  <c r="L128" i="10"/>
  <c r="L249" i="10"/>
  <c r="L359" i="10"/>
  <c r="L343" i="10"/>
  <c r="L600" i="10"/>
  <c r="L721" i="10"/>
  <c r="L790" i="10"/>
  <c r="L760" i="10"/>
  <c r="L851" i="10"/>
  <c r="L1153" i="10"/>
  <c r="L1138" i="10"/>
  <c r="L1398" i="10"/>
  <c r="L1410" i="10"/>
  <c r="L1494" i="10"/>
  <c r="L1630" i="10"/>
  <c r="L150" i="10"/>
  <c r="L124" i="10"/>
  <c r="L94" i="10"/>
  <c r="L394" i="10"/>
  <c r="L470" i="10"/>
  <c r="L659" i="10"/>
  <c r="L882" i="10"/>
  <c r="L1396" i="10"/>
  <c r="L1342" i="10"/>
  <c r="L1767" i="10"/>
  <c r="L1654" i="10"/>
  <c r="L14" i="10"/>
  <c r="L10" i="10"/>
  <c r="L22" i="10"/>
  <c r="L546" i="10"/>
  <c r="L206" i="10"/>
  <c r="L724" i="10"/>
  <c r="L1157" i="10"/>
  <c r="L1161" i="10"/>
  <c r="L1404" i="10"/>
  <c r="L1351" i="10"/>
  <c r="L1678" i="10"/>
  <c r="L1570" i="10"/>
  <c r="L1574" i="10"/>
  <c r="L667" i="10"/>
  <c r="L774" i="10"/>
  <c r="L1241" i="10"/>
  <c r="L1361" i="10"/>
  <c r="L567" i="10"/>
  <c r="L727" i="10"/>
  <c r="L1019" i="10"/>
  <c r="L899" i="10"/>
  <c r="L846" i="10"/>
  <c r="L1016" i="10"/>
  <c r="L1004" i="10"/>
  <c r="L1188" i="10"/>
  <c r="L1142" i="10"/>
  <c r="L919" i="10"/>
  <c r="L1209" i="10"/>
  <c r="L1298" i="10"/>
  <c r="L1504" i="10"/>
  <c r="L1260" i="10"/>
  <c r="L1231" i="10"/>
  <c r="L1377" i="10"/>
  <c r="L1312" i="10"/>
  <c r="L1565" i="10"/>
  <c r="L1778" i="10"/>
  <c r="L1782" i="10"/>
  <c r="L1730" i="10"/>
  <c r="L1639" i="10"/>
  <c r="L1729" i="10"/>
  <c r="L1751" i="10"/>
  <c r="L1840" i="10"/>
  <c r="L1948" i="10"/>
  <c r="L1906" i="10"/>
  <c r="L1862" i="10"/>
  <c r="L1979" i="10"/>
  <c r="L109" i="10"/>
  <c r="L199" i="10"/>
  <c r="L239" i="10"/>
  <c r="L242" i="10"/>
  <c r="L247" i="10"/>
  <c r="L376" i="10"/>
  <c r="L320" i="10"/>
  <c r="L427" i="10"/>
  <c r="L418" i="10"/>
  <c r="L513" i="10"/>
  <c r="L538" i="10"/>
  <c r="L497" i="10"/>
  <c r="L655" i="10"/>
  <c r="L650" i="10"/>
  <c r="L785" i="10"/>
  <c r="L510" i="10"/>
  <c r="L643" i="10"/>
  <c r="L906" i="10"/>
  <c r="L733" i="10"/>
  <c r="L1054" i="10"/>
  <c r="L980" i="10"/>
  <c r="L911" i="10"/>
  <c r="L940" i="10"/>
  <c r="L950" i="10"/>
  <c r="L918" i="10"/>
  <c r="L1144" i="10"/>
  <c r="L1114" i="10"/>
  <c r="L1160" i="10"/>
  <c r="L1383" i="10"/>
  <c r="L1309" i="10"/>
  <c r="L1259" i="10"/>
  <c r="L1476" i="10"/>
  <c r="L1659" i="10"/>
  <c r="L1584" i="10"/>
  <c r="L1603" i="10"/>
  <c r="L1717" i="10"/>
  <c r="L1537" i="10"/>
  <c r="L1716" i="10"/>
  <c r="L1888" i="10"/>
  <c r="L1829" i="10"/>
  <c r="L1919" i="10"/>
  <c r="L17" i="10"/>
  <c r="L134" i="10"/>
  <c r="L121" i="10"/>
  <c r="L97" i="10"/>
  <c r="L425" i="10"/>
  <c r="L507" i="10"/>
  <c r="L462" i="10"/>
  <c r="L522" i="10"/>
  <c r="L553" i="10"/>
  <c r="L640" i="10"/>
  <c r="L539" i="10"/>
  <c r="L300" i="10"/>
  <c r="L922" i="10"/>
  <c r="L870" i="10"/>
  <c r="L1000" i="10"/>
  <c r="L1168" i="10"/>
  <c r="L936" i="10"/>
  <c r="L1245" i="10"/>
  <c r="L836" i="10"/>
  <c r="L1305" i="10"/>
  <c r="L1044" i="10"/>
  <c r="L1279" i="10"/>
  <c r="L1270" i="10"/>
  <c r="L1457" i="10"/>
  <c r="L1569" i="10"/>
  <c r="L1791" i="10"/>
  <c r="L1758" i="10"/>
  <c r="L1739" i="10"/>
  <c r="L1755" i="10"/>
  <c r="L1704" i="10"/>
  <c r="L1640" i="10"/>
  <c r="L1859" i="10"/>
  <c r="L1956" i="10"/>
  <c r="L1914" i="10"/>
  <c r="L1838" i="10"/>
  <c r="L1987" i="10"/>
  <c r="L79" i="10"/>
  <c r="L220" i="10"/>
  <c r="L59" i="10"/>
  <c r="L189" i="10"/>
  <c r="L395" i="10"/>
  <c r="L387" i="10"/>
  <c r="L433" i="10"/>
  <c r="L517" i="10"/>
  <c r="L551" i="10"/>
  <c r="L536" i="10"/>
  <c r="L669" i="10"/>
  <c r="L626" i="10"/>
  <c r="L1062" i="10"/>
  <c r="L986" i="10"/>
  <c r="L925" i="10"/>
  <c r="L884" i="10"/>
  <c r="L996" i="10"/>
  <c r="L1005" i="10"/>
  <c r="L1136" i="10"/>
  <c r="L1365" i="10"/>
  <c r="L1334" i="10"/>
  <c r="L1267" i="10"/>
  <c r="L1492" i="10"/>
  <c r="L1663" i="10"/>
  <c r="L1616" i="10"/>
  <c r="L1635" i="10"/>
  <c r="L1553" i="10"/>
  <c r="L1737" i="10"/>
  <c r="L1550" i="10"/>
  <c r="L1554" i="10"/>
  <c r="L1896" i="10"/>
  <c r="L1839" i="10"/>
  <c r="L1982" i="10"/>
  <c r="L1927" i="10"/>
  <c r="L154" i="10"/>
  <c r="L125" i="10"/>
  <c r="L217" i="10"/>
  <c r="L306" i="10"/>
  <c r="L511" i="10"/>
  <c r="L526" i="10"/>
  <c r="L573" i="10"/>
  <c r="L457" i="10"/>
  <c r="L652" i="10"/>
  <c r="L769" i="10"/>
  <c r="L702" i="10"/>
  <c r="L821" i="10"/>
  <c r="L1052" i="10"/>
  <c r="L937" i="10"/>
  <c r="L761" i="10"/>
  <c r="L1047" i="10"/>
  <c r="L1053" i="10"/>
  <c r="L1178" i="10"/>
  <c r="L983" i="10"/>
  <c r="L1237" i="10"/>
  <c r="L754" i="10"/>
  <c r="L954" i="10"/>
  <c r="L1174" i="10"/>
  <c r="L1287" i="10"/>
  <c r="L1473" i="10"/>
  <c r="L1580" i="10"/>
  <c r="L1810" i="10"/>
  <c r="L1814" i="10"/>
  <c r="L1555" i="10"/>
  <c r="L1762" i="10"/>
  <c r="L1766" i="10"/>
  <c r="L1708" i="10"/>
  <c r="L1964" i="10"/>
  <c r="L1858" i="10"/>
  <c r="L1995" i="10"/>
  <c r="L13" i="10"/>
  <c r="L135" i="10"/>
  <c r="L236" i="10"/>
  <c r="L75" i="10"/>
  <c r="L212" i="10"/>
  <c r="L291" i="10"/>
  <c r="L419" i="10"/>
  <c r="L466" i="10"/>
  <c r="L521" i="10"/>
  <c r="L614" i="10"/>
  <c r="L566" i="10"/>
  <c r="L677" i="10"/>
  <c r="L666" i="10"/>
  <c r="L801" i="10"/>
  <c r="L914" i="10"/>
  <c r="L824" i="10"/>
  <c r="L1070" i="10"/>
  <c r="L997" i="10"/>
  <c r="L931" i="10"/>
  <c r="L896" i="10"/>
  <c r="L1067" i="10"/>
  <c r="L1029" i="10"/>
  <c r="L1096" i="10"/>
  <c r="L1094" i="10"/>
  <c r="L1427" i="10"/>
  <c r="L1429" i="10"/>
  <c r="L1393" i="10"/>
  <c r="L1169" i="10"/>
  <c r="L964" i="10"/>
  <c r="L1483" i="10"/>
  <c r="L1648" i="10"/>
  <c r="L1667" i="10"/>
  <c r="L1743" i="10"/>
  <c r="L1643" i="10"/>
  <c r="L1583" i="10"/>
  <c r="L1904" i="10"/>
  <c r="L1847" i="10"/>
  <c r="L1935" i="10"/>
  <c r="L48" i="10"/>
  <c r="L157" i="10"/>
  <c r="L165" i="10"/>
  <c r="L246" i="10"/>
  <c r="L144" i="10"/>
  <c r="L233" i="10"/>
  <c r="L47" i="10"/>
  <c r="L315" i="10"/>
  <c r="L310" i="10"/>
  <c r="L483" i="10"/>
  <c r="L369" i="10"/>
  <c r="L530" i="10"/>
  <c r="L577" i="10"/>
  <c r="L644" i="10"/>
  <c r="L565" i="10"/>
  <c r="L616" i="10"/>
  <c r="L845" i="10"/>
  <c r="L638" i="10"/>
  <c r="L949" i="10"/>
  <c r="L905" i="10"/>
  <c r="L800" i="10"/>
  <c r="L1051" i="10"/>
  <c r="L1079" i="10"/>
  <c r="L1041" i="10"/>
  <c r="L818" i="10"/>
  <c r="L930" i="10"/>
  <c r="L993" i="10"/>
  <c r="L1204" i="10"/>
  <c r="L1297" i="10"/>
  <c r="L1489" i="10"/>
  <c r="L1405" i="10"/>
  <c r="L1355" i="10"/>
  <c r="L1597" i="10"/>
  <c r="L1821" i="10"/>
  <c r="L1827" i="10"/>
  <c r="L1786" i="10"/>
  <c r="L1671" i="10"/>
  <c r="L1564" i="10"/>
  <c r="L1779" i="10"/>
  <c r="L1761" i="10"/>
  <c r="L1972" i="10"/>
  <c r="L1426" i="10"/>
  <c r="L1375" i="10"/>
  <c r="L1384" i="10"/>
  <c r="L1511" i="10"/>
  <c r="L1772" i="10"/>
  <c r="L1834" i="10"/>
  <c r="L613" i="10"/>
  <c r="L601" i="10"/>
  <c r="L819" i="10"/>
  <c r="L798" i="10"/>
  <c r="L847" i="10"/>
  <c r="L1105" i="10"/>
  <c r="L1085" i="10"/>
  <c r="L1197" i="10"/>
  <c r="L1315" i="10"/>
  <c r="L1220" i="10"/>
  <c r="L1732" i="10"/>
  <c r="L1686" i="10"/>
  <c r="L1662" i="10"/>
  <c r="L1634" i="10"/>
  <c r="L46" i="10"/>
  <c r="L196" i="10"/>
  <c r="L683" i="10"/>
  <c r="L609" i="10"/>
  <c r="L745" i="10"/>
  <c r="L803" i="10"/>
  <c r="L862" i="10"/>
  <c r="L1230" i="10"/>
  <c r="L1033" i="10"/>
  <c r="L1395" i="10"/>
  <c r="L1408" i="10"/>
  <c r="L1521" i="10"/>
  <c r="L1690" i="10"/>
  <c r="L71" i="10"/>
  <c r="L58" i="10"/>
  <c r="L375" i="10"/>
  <c r="L814" i="10"/>
  <c r="L1038" i="10"/>
  <c r="L1140" i="10"/>
  <c r="L1223" i="10"/>
  <c r="L1422" i="10"/>
  <c r="L1386" i="10"/>
  <c r="L1698" i="10"/>
  <c r="L1666" i="10"/>
  <c r="L1606" i="10"/>
  <c r="L1808" i="10"/>
  <c r="L480" i="10"/>
  <c r="L617" i="10"/>
  <c r="L691" i="10"/>
  <c r="L757" i="10"/>
  <c r="L835" i="10"/>
  <c r="L1089" i="10"/>
  <c r="L1255" i="10"/>
  <c r="L1109" i="10"/>
  <c r="L1359" i="10"/>
  <c r="L1339" i="10"/>
  <c r="L1533" i="10"/>
  <c r="L1694" i="10"/>
  <c r="L1822" i="10"/>
  <c r="L1804" i="10"/>
  <c r="L1954" i="10"/>
  <c r="L60" i="10"/>
  <c r="L169" i="10"/>
  <c r="L145" i="10"/>
  <c r="L435" i="10"/>
  <c r="L552" i="10"/>
  <c r="L820" i="10"/>
  <c r="L1084" i="10"/>
  <c r="L1406" i="10"/>
  <c r="L1274" i="10"/>
  <c r="L82" i="10"/>
  <c r="L120" i="10"/>
  <c r="L699" i="10"/>
  <c r="L670" i="10"/>
  <c r="L1093" i="10"/>
  <c r="L1098" i="10"/>
  <c r="L1133" i="10"/>
  <c r="L1366" i="10"/>
  <c r="L1509" i="10"/>
  <c r="L1522" i="10"/>
  <c r="L802" i="10"/>
  <c r="L1055" i="10"/>
  <c r="L897" i="10"/>
  <c r="L1335" i="10"/>
  <c r="L1263" i="10"/>
  <c r="L1313" i="10"/>
  <c r="L1310" i="10"/>
  <c r="L1176" i="10"/>
  <c r="L1601" i="10"/>
  <c r="L1495" i="10"/>
  <c r="L1799" i="10"/>
  <c r="L1675" i="10"/>
  <c r="L1568" i="10"/>
  <c r="L1794" i="10"/>
  <c r="L1798" i="10"/>
  <c r="L1672" i="10"/>
  <c r="L1836" i="10"/>
  <c r="L1980" i="10"/>
  <c r="L1883" i="10"/>
  <c r="L1830" i="10"/>
  <c r="L276" i="10"/>
  <c r="L138" i="10"/>
  <c r="L85" i="10"/>
  <c r="L312" i="10"/>
  <c r="L299" i="10"/>
  <c r="L286" i="10"/>
  <c r="L314" i="10"/>
  <c r="L465" i="10"/>
  <c r="L334" i="10"/>
  <c r="L370" i="10"/>
  <c r="L604" i="10"/>
  <c r="L693" i="10"/>
  <c r="L698" i="10"/>
  <c r="L741" i="10"/>
  <c r="L1032" i="10"/>
  <c r="L963" i="10"/>
  <c r="L875" i="10"/>
  <c r="L915" i="10"/>
  <c r="L1134" i="10"/>
  <c r="L1191" i="10"/>
  <c r="L1213" i="10"/>
  <c r="L1449" i="10"/>
  <c r="L1468" i="10"/>
  <c r="L1720" i="10"/>
  <c r="L1592" i="10"/>
  <c r="L1647" i="10"/>
  <c r="L1591" i="10"/>
  <c r="L1920" i="10"/>
  <c r="L1878" i="10"/>
  <c r="L1951" i="10"/>
  <c r="L283" i="10"/>
  <c r="L198" i="10"/>
  <c r="L268" i="10"/>
  <c r="L258" i="10"/>
  <c r="L490" i="10"/>
  <c r="L368" i="10"/>
  <c r="L364" i="10"/>
  <c r="L451" i="10"/>
  <c r="L547" i="10"/>
  <c r="L548" i="10"/>
  <c r="L778" i="10"/>
  <c r="L995" i="10"/>
  <c r="L935" i="10"/>
  <c r="L1068" i="10"/>
  <c r="L784" i="10"/>
  <c r="L1075" i="10"/>
  <c r="L1071" i="10"/>
  <c r="L961" i="10"/>
  <c r="L1322" i="10"/>
  <c r="L1612" i="10"/>
  <c r="L1818" i="10"/>
  <c r="L1581" i="10"/>
  <c r="L1811" i="10"/>
  <c r="L1676" i="10"/>
  <c r="L1855" i="10"/>
  <c r="L1988" i="10"/>
  <c r="L1946" i="10"/>
  <c r="L1891" i="10"/>
  <c r="L1854" i="10"/>
  <c r="L1844" i="10"/>
  <c r="L44" i="10"/>
  <c r="L280" i="10"/>
  <c r="L131" i="10"/>
  <c r="L336" i="10"/>
  <c r="L160" i="10"/>
  <c r="L292" i="10"/>
  <c r="L330" i="10"/>
  <c r="L272" i="10"/>
  <c r="L473" i="10"/>
  <c r="L400" i="10"/>
  <c r="L621" i="10"/>
  <c r="L623" i="10"/>
  <c r="L701" i="10"/>
  <c r="L714" i="10"/>
  <c r="L753" i="10"/>
  <c r="L966" i="10"/>
  <c r="L866" i="10"/>
  <c r="L765" i="10"/>
  <c r="L984" i="10"/>
  <c r="L921" i="10"/>
  <c r="L948" i="10"/>
  <c r="L1112" i="10"/>
  <c r="L1189" i="10"/>
  <c r="L1201" i="10"/>
  <c r="L1258" i="10"/>
  <c r="L1465" i="10"/>
  <c r="L1148" i="10"/>
  <c r="L1484" i="10"/>
  <c r="L1233" i="10"/>
  <c r="L1229" i="10"/>
  <c r="L1728" i="10"/>
  <c r="L1750" i="10"/>
  <c r="L1703" i="10"/>
  <c r="L1679" i="10"/>
  <c r="L1928" i="10"/>
  <c r="L1886" i="10"/>
  <c r="L1959" i="10"/>
  <c r="L92" i="10"/>
  <c r="L29" i="10"/>
  <c r="L208" i="10"/>
  <c r="L209" i="10"/>
  <c r="L95" i="10"/>
  <c r="L262" i="10"/>
  <c r="L354" i="10"/>
  <c r="L270" i="10"/>
  <c r="L408" i="10"/>
  <c r="L403" i="10"/>
  <c r="L608" i="10"/>
  <c r="L635" i="10"/>
  <c r="L789" i="10"/>
  <c r="L1001" i="10"/>
  <c r="L945" i="10"/>
  <c r="L873" i="10"/>
  <c r="L1083" i="10"/>
  <c r="L810" i="10"/>
  <c r="L916" i="10"/>
  <c r="L1124" i="10"/>
  <c r="L1343" i="10"/>
  <c r="L1275" i="10"/>
  <c r="L1443" i="10"/>
  <c r="L1418" i="10"/>
  <c r="L1423" i="10"/>
  <c r="L1629" i="10"/>
  <c r="L1551" i="10"/>
  <c r="L1823" i="10"/>
  <c r="L1596" i="10"/>
  <c r="L1826" i="10"/>
  <c r="L1693" i="10"/>
  <c r="L1868" i="10"/>
  <c r="L1996" i="10"/>
  <c r="L1899" i="10"/>
  <c r="L1863" i="10"/>
  <c r="L89" i="10"/>
  <c r="L275" i="10"/>
  <c r="L180" i="10"/>
  <c r="L311" i="10"/>
  <c r="L340" i="10"/>
  <c r="L347" i="10"/>
  <c r="L477" i="10"/>
  <c r="L506" i="10"/>
  <c r="L576" i="10"/>
  <c r="L651" i="10"/>
  <c r="L709" i="10"/>
  <c r="L401" i="10"/>
  <c r="L885" i="10"/>
  <c r="L808" i="10"/>
  <c r="L965" i="10"/>
  <c r="L962" i="10"/>
  <c r="L1154" i="10"/>
  <c r="L1126" i="10"/>
  <c r="L859" i="10"/>
  <c r="L1195" i="10"/>
  <c r="L1215" i="10"/>
  <c r="L1271" i="10"/>
  <c r="L1481" i="10"/>
  <c r="L1184" i="10"/>
  <c r="L1500" i="10"/>
  <c r="L1439" i="10"/>
  <c r="L1338" i="10"/>
  <c r="L1547" i="10"/>
  <c r="L1707" i="10"/>
  <c r="L1620" i="10"/>
  <c r="L1719" i="10"/>
  <c r="L1723" i="10"/>
  <c r="L1683" i="10"/>
  <c r="L1619" i="10"/>
  <c r="L1825" i="10"/>
  <c r="L1936" i="10"/>
  <c r="L1894" i="10"/>
  <c r="L1842" i="10"/>
  <c r="L1967" i="10"/>
  <c r="L112" i="10"/>
  <c r="L45" i="10"/>
  <c r="L174" i="10"/>
  <c r="L216" i="10"/>
  <c r="L176" i="10"/>
  <c r="L293" i="10"/>
  <c r="L363" i="10"/>
  <c r="L301" i="10"/>
  <c r="L303" i="10"/>
  <c r="L412" i="10"/>
  <c r="L449" i="10"/>
  <c r="L541" i="10"/>
  <c r="L445" i="10"/>
  <c r="L439" i="10"/>
  <c r="L629" i="10"/>
  <c r="L639" i="10"/>
  <c r="L805" i="10"/>
  <c r="L874" i="10"/>
  <c r="L842" i="10"/>
  <c r="L957" i="10"/>
  <c r="L891" i="10"/>
  <c r="L825" i="10"/>
  <c r="L630" i="10"/>
  <c r="L1323" i="10"/>
  <c r="L1349" i="10"/>
  <c r="L1286" i="10"/>
  <c r="L1211" i="10"/>
  <c r="L1455" i="10"/>
  <c r="L1453" i="10"/>
  <c r="L1633" i="10"/>
  <c r="L1542" i="10"/>
  <c r="L1560" i="10"/>
  <c r="L1711" i="10"/>
  <c r="L1600" i="10"/>
  <c r="L1697" i="10"/>
  <c r="L1876" i="10"/>
  <c r="L2004" i="10"/>
  <c r="L1907" i="10"/>
  <c r="L1042" i="10"/>
  <c r="L848" i="10"/>
  <c r="L1101" i="10"/>
  <c r="L1117" i="10"/>
  <c r="L1438" i="10"/>
  <c r="L1582" i="10"/>
  <c r="L1534" i="10"/>
  <c r="L1532" i="10"/>
  <c r="L1520" i="10"/>
  <c r="L194" i="10"/>
  <c r="L202" i="10"/>
  <c r="L407" i="10"/>
  <c r="L580" i="10"/>
  <c r="L725" i="10"/>
  <c r="L739" i="10"/>
  <c r="L732" i="10"/>
  <c r="L1023" i="10"/>
  <c r="L720" i="10"/>
  <c r="L1268" i="10"/>
  <c r="L1256" i="10"/>
  <c r="L1306" i="10"/>
  <c r="L1702" i="10"/>
  <c r="L1638" i="10"/>
  <c r="L1973" i="10"/>
  <c r="L8" i="10"/>
  <c r="L253" i="10"/>
  <c r="L384" i="10"/>
  <c r="L584" i="10"/>
  <c r="L715" i="10"/>
  <c r="L788" i="10"/>
  <c r="L585" i="10"/>
  <c r="L1394" i="10"/>
  <c r="L1458" i="10"/>
  <c r="L1614" i="10"/>
  <c r="L1978" i="10"/>
  <c r="L26" i="10"/>
  <c r="L137" i="10"/>
  <c r="L411" i="10"/>
  <c r="L468" i="10"/>
  <c r="L605" i="10"/>
  <c r="L645" i="10"/>
  <c r="L751" i="10"/>
  <c r="L752" i="10"/>
  <c r="L1214" i="10"/>
  <c r="L1121" i="10"/>
  <c r="L1392" i="10"/>
  <c r="L1333" i="10"/>
  <c r="L1578" i="10"/>
  <c r="L1760" i="10"/>
  <c r="L229" i="10"/>
  <c r="L544" i="10"/>
  <c r="L723" i="10"/>
  <c r="L1141" i="10"/>
  <c r="L1474" i="10"/>
  <c r="L1646" i="10"/>
  <c r="L42" i="10"/>
  <c r="L230" i="10"/>
  <c r="L415" i="10"/>
  <c r="L665" i="10"/>
  <c r="L597" i="10"/>
  <c r="L772" i="10"/>
  <c r="L783" i="10"/>
  <c r="L1239" i="10"/>
  <c r="L1402" i="10"/>
  <c r="L1357" i="10"/>
  <c r="L1346" i="10"/>
  <c r="L1562" i="10"/>
  <c r="L1768" i="10"/>
  <c r="L141" i="10"/>
  <c r="L53" i="10"/>
  <c r="L556" i="10"/>
  <c r="L804" i="10"/>
  <c r="L728" i="10"/>
  <c r="L1037" i="10"/>
  <c r="L1152" i="10"/>
  <c r="L1430" i="10"/>
  <c r="L1490" i="10"/>
  <c r="L1586" i="10"/>
  <c r="L390" i="10"/>
  <c r="L726" i="10"/>
  <c r="L841" i="10"/>
  <c r="L1043" i="10"/>
  <c r="L1368" i="10"/>
  <c r="L1238" i="10"/>
  <c r="L1353" i="10"/>
  <c r="L1301" i="10"/>
  <c r="L1993" i="10"/>
  <c r="L1945" i="10"/>
  <c r="L63" i="10"/>
  <c r="L1045" i="10"/>
  <c r="L1379" i="10"/>
  <c r="L1531" i="10"/>
  <c r="L1519" i="10"/>
  <c r="L1949" i="10"/>
  <c r="L43" i="10"/>
  <c r="L738" i="10"/>
  <c r="L837" i="10"/>
  <c r="L1183" i="10"/>
  <c r="L1192" i="10"/>
  <c r="L1451" i="10"/>
  <c r="L1525" i="10"/>
  <c r="L1977" i="10"/>
  <c r="L1953" i="10"/>
  <c r="L1014" i="10"/>
  <c r="L1795" i="10"/>
  <c r="L1807" i="10"/>
  <c r="L1893" i="10"/>
  <c r="L440" i="10"/>
  <c r="L1151" i="10"/>
  <c r="L1314" i="10"/>
  <c r="L1414" i="10"/>
  <c r="L1535" i="10"/>
  <c r="L1857" i="10"/>
  <c r="L1950" i="10"/>
  <c r="L1897" i="10"/>
  <c r="L393" i="10"/>
  <c r="L405" i="10"/>
  <c r="L397" i="10"/>
  <c r="L960" i="10"/>
  <c r="L1155" i="10"/>
  <c r="L1015" i="10"/>
  <c r="L1344" i="10"/>
  <c r="L1280" i="10"/>
  <c r="L1922" i="10"/>
  <c r="L895" i="10"/>
  <c r="L1364" i="10"/>
  <c r="L195" i="10"/>
  <c r="L417" i="10"/>
  <c r="L758" i="10"/>
  <c r="L1095" i="10"/>
  <c r="L865" i="10"/>
  <c r="L1432" i="10"/>
  <c r="L1428" i="10"/>
  <c r="L1709" i="10"/>
  <c r="L1685" i="10"/>
  <c r="L1962" i="10"/>
  <c r="L1941" i="10"/>
  <c r="L1544" i="10"/>
  <c r="L1218" i="10"/>
  <c r="L696" i="10"/>
  <c r="L664" i="10"/>
  <c r="L28" i="10"/>
  <c r="L1056" i="10"/>
  <c r="L1400" i="10"/>
  <c r="L1292" i="10"/>
  <c r="L1986" i="10"/>
  <c r="L690" i="10"/>
  <c r="L1069" i="10"/>
  <c r="L977" i="10"/>
  <c r="L73" i="10"/>
  <c r="L191" i="10"/>
  <c r="L823" i="10"/>
  <c r="L1478" i="10"/>
  <c r="L1513" i="10"/>
  <c r="L1518" i="10"/>
  <c r="L1784" i="10"/>
  <c r="L1524" i="10"/>
  <c r="L80" i="10"/>
  <c r="L248" i="10"/>
  <c r="L302" i="10"/>
  <c r="L290" i="10"/>
  <c r="L742" i="10"/>
  <c r="L1232" i="10"/>
  <c r="L1111" i="10"/>
  <c r="L1252" i="10"/>
  <c r="L147" i="10"/>
  <c r="L533" i="10"/>
  <c r="L1321" i="10"/>
  <c r="L1528" i="10"/>
  <c r="L1792" i="10"/>
  <c r="L1736" i="10"/>
  <c r="L223" i="10"/>
  <c r="L503" i="10"/>
  <c r="L519" i="10"/>
  <c r="L537" i="10"/>
  <c r="L1010" i="10"/>
  <c r="L1065" i="10"/>
  <c r="L1482" i="10"/>
  <c r="L1269" i="10"/>
  <c r="L1990" i="10"/>
  <c r="L1869" i="10"/>
  <c r="L98" i="10"/>
  <c r="L65" i="10"/>
  <c r="L619" i="10"/>
  <c r="L1077" i="10"/>
  <c r="L1577" i="10"/>
  <c r="L1969" i="10"/>
  <c r="L155" i="10"/>
  <c r="L175" i="10"/>
  <c r="L471" i="10"/>
  <c r="L839" i="10"/>
  <c r="L1091" i="10"/>
  <c r="L1748" i="10"/>
  <c r="L1849" i="10"/>
  <c r="L1250" i="10"/>
  <c r="L700" i="10"/>
  <c r="L668" i="10"/>
  <c r="L1040" i="10"/>
  <c r="L1296" i="10"/>
  <c r="L1330" i="10"/>
  <c r="L1373" i="10"/>
  <c r="L2005" i="10"/>
  <c r="L34" i="10"/>
  <c r="L264" i="10"/>
  <c r="L362" i="10"/>
  <c r="L1060" i="10"/>
  <c r="L1440" i="10"/>
  <c r="L1424" i="10"/>
  <c r="L1304" i="10"/>
  <c r="L956" i="10"/>
  <c r="L849" i="10"/>
  <c r="L1064" i="10"/>
  <c r="L18" i="10"/>
  <c r="L96" i="10"/>
  <c r="L61" i="10"/>
  <c r="L365" i="10"/>
  <c r="L319" i="10"/>
  <c r="L860" i="10"/>
  <c r="L1034" i="10"/>
  <c r="L1131" i="10"/>
  <c r="L1529" i="10"/>
  <c r="L1925" i="10"/>
  <c r="L256" i="10"/>
  <c r="L648" i="10"/>
  <c r="L632" i="10"/>
  <c r="L910" i="10"/>
  <c r="L1006" i="10"/>
  <c r="L1254" i="10"/>
  <c r="L1167" i="10"/>
  <c r="L1340" i="10"/>
  <c r="L1929" i="10"/>
  <c r="L35" i="10"/>
  <c r="L64" i="10"/>
  <c r="L68" i="10"/>
  <c r="L791" i="10"/>
  <c r="L1193" i="10"/>
  <c r="L1139" i="10"/>
  <c r="L1561" i="10"/>
  <c r="L410" i="10"/>
  <c r="L766" i="10"/>
  <c r="L947" i="10"/>
  <c r="L1470" i="10"/>
  <c r="L226" i="10"/>
  <c r="L861" i="10"/>
  <c r="L1039" i="10"/>
  <c r="L1621" i="10"/>
  <c r="L1981" i="10"/>
  <c r="L688" i="10"/>
  <c r="L660" i="10"/>
  <c r="L27" i="10"/>
  <c r="L432" i="10"/>
  <c r="L456" i="10"/>
  <c r="L574" i="10"/>
  <c r="L1107" i="10"/>
  <c r="L1050" i="10"/>
  <c r="L1994" i="10"/>
  <c r="L1938" i="10"/>
  <c r="L148" i="10"/>
  <c r="L190" i="10"/>
  <c r="L748" i="10"/>
  <c r="L775" i="10"/>
  <c r="L1360" i="10"/>
  <c r="L1516" i="10"/>
  <c r="L1754" i="10"/>
  <c r="L373" i="10"/>
  <c r="L595" i="10"/>
  <c r="L730" i="10"/>
  <c r="L1352" i="10"/>
  <c r="L1224" i="10"/>
  <c r="L1485" i="10"/>
  <c r="L203" i="10"/>
  <c r="L389" i="10"/>
  <c r="L436" i="10"/>
  <c r="L81" i="10"/>
  <c r="L172" i="10"/>
  <c r="L413" i="10"/>
  <c r="L442" i="10"/>
  <c r="L168" i="10"/>
  <c r="L583" i="10"/>
  <c r="L1401" i="10"/>
  <c r="L1324" i="10"/>
  <c r="L1503" i="10"/>
  <c r="L1557" i="10"/>
  <c r="L1901" i="10"/>
  <c r="L110" i="10"/>
  <c r="L444" i="10"/>
  <c r="L1308" i="10"/>
  <c r="L1425" i="10"/>
  <c r="L1740" i="10"/>
  <c r="L1853" i="10"/>
  <c r="L1873" i="10"/>
  <c r="L1865" i="10"/>
  <c r="L31" i="10"/>
  <c r="L1222" i="10"/>
  <c r="L1845" i="10"/>
  <c r="L2003" i="10"/>
  <c r="L1801" i="10"/>
  <c r="L1769" i="10"/>
  <c r="L878" i="10"/>
  <c r="L692" i="10"/>
  <c r="L430" i="10"/>
  <c r="L151" i="10"/>
  <c r="L1163" i="10"/>
  <c r="L1374" i="10"/>
  <c r="L1143" i="10"/>
  <c r="L1514" i="10"/>
  <c r="L1997" i="10"/>
  <c r="L238" i="10"/>
  <c r="L686" i="10"/>
  <c r="L1505" i="10"/>
  <c r="L1689" i="10"/>
  <c r="L1589" i="10"/>
  <c r="L1885" i="10"/>
  <c r="L50" i="10"/>
  <c r="L795" i="10"/>
  <c r="L1507" i="10"/>
  <c r="L1889" i="10"/>
  <c r="L348" i="10"/>
  <c r="L409" i="10"/>
  <c r="L515" i="10"/>
  <c r="L706" i="10"/>
  <c r="L981" i="10"/>
  <c r="L1212" i="10"/>
  <c r="L1011" i="10"/>
  <c r="L1389" i="10"/>
  <c r="L1985" i="10"/>
  <c r="L1957" i="10"/>
  <c r="L90" i="10"/>
  <c r="L428" i="10"/>
  <c r="L1030" i="10"/>
  <c r="L1087" i="10"/>
  <c r="L1989" i="10"/>
  <c r="L1961" i="10"/>
  <c r="L130" i="10"/>
  <c r="L167" i="10"/>
  <c r="L985" i="10"/>
  <c r="L156" i="10"/>
  <c r="L219" i="10"/>
  <c r="L367" i="10"/>
  <c r="L746" i="10"/>
  <c r="L1115" i="10"/>
  <c r="L1491" i="10"/>
  <c r="L1446" i="10"/>
  <c r="L1744" i="10"/>
  <c r="L7" i="10"/>
  <c r="L245" i="10"/>
  <c r="L674" i="10"/>
  <c r="L762" i="10"/>
  <c r="L1120" i="10"/>
  <c r="L1397" i="10"/>
  <c r="L1763" i="10"/>
  <c r="L1775" i="10"/>
  <c r="L1510" i="10"/>
  <c r="L1657" i="10"/>
  <c r="L1877" i="10"/>
  <c r="L1548" i="10"/>
  <c r="L1540" i="10"/>
  <c r="L1329" i="10"/>
  <c r="L712" i="10"/>
  <c r="L680" i="10"/>
  <c r="L656" i="10"/>
  <c r="L392" i="10"/>
  <c r="L424" i="10"/>
  <c r="L448" i="10"/>
  <c r="L1216" i="10"/>
  <c r="L1673" i="10"/>
  <c r="L1517" i="10"/>
  <c r="L231" i="10"/>
  <c r="L718" i="10"/>
  <c r="L39" i="10"/>
  <c r="L237" i="10"/>
  <c r="L452" i="10"/>
  <c r="L529" i="10"/>
  <c r="L1350" i="10"/>
  <c r="L1413" i="10"/>
  <c r="L1942" i="10"/>
  <c r="L332" i="10"/>
  <c r="L1027" i="10"/>
  <c r="L853" i="10"/>
  <c r="L1026" i="10"/>
  <c r="L1208" i="10"/>
  <c r="L864" i="10"/>
  <c r="L1475" i="10"/>
  <c r="L1436" i="10"/>
  <c r="L1072" i="10"/>
  <c r="L955" i="10"/>
  <c r="L1228" i="10"/>
  <c r="L1420" i="10"/>
  <c r="L1933" i="10"/>
  <c r="L345" i="10"/>
  <c r="L381" i="10"/>
  <c r="L857" i="10"/>
  <c r="L1147" i="10"/>
  <c r="L1272" i="10"/>
  <c r="L1288" i="10"/>
  <c r="L1812" i="10"/>
  <c r="L1756" i="10"/>
  <c r="L1764" i="10"/>
  <c r="L1905" i="10"/>
  <c r="L421" i="10"/>
  <c r="L523" i="10"/>
  <c r="L1135" i="10"/>
  <c r="L1300" i="10"/>
  <c r="L1930" i="10"/>
  <c r="L2002" i="10"/>
  <c r="L1809" i="10"/>
  <c r="L1777" i="10"/>
  <c r="L1805" i="10"/>
  <c r="L1773" i="10"/>
  <c r="L1793" i="10"/>
  <c r="L1789" i="10"/>
  <c r="L1817" i="10"/>
  <c r="L1785" i="10"/>
  <c r="L1345" i="10"/>
  <c r="L1182" i="10"/>
  <c r="L716" i="10"/>
  <c r="L684" i="10"/>
  <c r="L396" i="10"/>
  <c r="L70" i="10"/>
  <c r="L32" i="10"/>
  <c r="L624" i="10"/>
  <c r="L636" i="10"/>
  <c r="L934" i="10"/>
  <c r="L894" i="10"/>
  <c r="L1462" i="10"/>
  <c r="L1371" i="10"/>
  <c r="L171" i="10"/>
  <c r="L946" i="10"/>
  <c r="L1103" i="10"/>
  <c r="L1240" i="10"/>
  <c r="L1180" i="10"/>
  <c r="L1771" i="10"/>
  <c r="L1625" i="10"/>
  <c r="L1917" i="10"/>
  <c r="L603" i="10"/>
  <c r="L807" i="10"/>
  <c r="L952" i="10"/>
  <c r="L1454" i="10"/>
  <c r="L1459" i="10"/>
  <c r="L1921" i="10"/>
  <c r="L57" i="10"/>
  <c r="L244" i="10"/>
  <c r="L531" i="10"/>
  <c r="L599" i="10"/>
  <c r="L815" i="10"/>
  <c r="L1276" i="10"/>
  <c r="L1466" i="10"/>
  <c r="L1433" i="10"/>
  <c r="L1530" i="10"/>
  <c r="L1593" i="10"/>
  <c r="L260" i="10"/>
  <c r="L1282" i="10"/>
  <c r="L1861" i="10"/>
  <c r="L491" i="10"/>
  <c r="L607" i="10"/>
  <c r="L1046" i="10"/>
  <c r="L1316" i="10"/>
  <c r="L1284" i="10"/>
  <c r="L1819" i="10"/>
  <c r="L989" i="10"/>
  <c r="L163" i="10"/>
  <c r="L446" i="10"/>
  <c r="L1007" i="10"/>
  <c r="L1086" i="10"/>
  <c r="L1200" i="10"/>
  <c r="L1159" i="10"/>
  <c r="L1372" i="10"/>
  <c r="L1441" i="10"/>
  <c r="L1502" i="10"/>
  <c r="L1512" i="10"/>
  <c r="L2001" i="10"/>
  <c r="L1909" i="10"/>
  <c r="L1552" i="10"/>
  <c r="L1290" i="10"/>
  <c r="L1234" i="10"/>
  <c r="L704" i="10"/>
  <c r="L672" i="10"/>
  <c r="L227" i="10"/>
  <c r="L329" i="10"/>
  <c r="L5" i="10"/>
  <c r="L55" i="10"/>
  <c r="L23" i="10"/>
  <c r="L183" i="10"/>
  <c r="L235" i="10"/>
  <c r="L1099" i="10"/>
  <c r="L734" i="10"/>
  <c r="L1376" i="10"/>
  <c r="L1450" i="10"/>
  <c r="L1294" i="10"/>
  <c r="L341" i="10"/>
  <c r="L1022" i="10"/>
  <c r="L1348" i="10"/>
  <c r="L1506" i="10"/>
  <c r="L1380" i="10"/>
  <c r="L1780" i="10"/>
  <c r="L1641" i="10"/>
  <c r="L1796" i="10"/>
  <c r="L1783" i="10"/>
  <c r="L1974" i="10"/>
  <c r="L487" i="10"/>
  <c r="L1206" i="10"/>
  <c r="L926" i="10"/>
  <c r="L1337" i="10"/>
  <c r="L1523" i="10"/>
  <c r="L164" i="10"/>
  <c r="L383" i="10"/>
  <c r="L1031" i="10"/>
  <c r="L1081" i="10"/>
  <c r="L1002" i="10"/>
  <c r="L1171" i="10"/>
  <c r="L1467" i="10"/>
  <c r="L1609" i="10"/>
  <c r="L261" i="10"/>
  <c r="L694" i="10"/>
  <c r="L869" i="10"/>
  <c r="L1336" i="10"/>
  <c r="L1127" i="10"/>
  <c r="L1705" i="10"/>
  <c r="L1653" i="10"/>
  <c r="L1965" i="10"/>
  <c r="L289" i="10"/>
  <c r="L843" i="10"/>
  <c r="L1080" i="10"/>
  <c r="L1816" i="10"/>
  <c r="L1486" i="10"/>
  <c r="L1937" i="10"/>
  <c r="L108" i="10"/>
  <c r="L41" i="10"/>
  <c r="L398" i="10"/>
  <c r="L1076" i="10"/>
  <c r="L1325" i="10"/>
  <c r="L1498" i="10"/>
  <c r="L1875" i="10"/>
  <c r="L1841" i="10"/>
  <c r="L1813" i="10"/>
  <c r="L1781" i="10"/>
  <c r="L1797" i="10"/>
  <c r="L1765" i="10"/>
  <c r="L992" i="10"/>
  <c r="L854" i="10"/>
  <c r="L708" i="10"/>
  <c r="L676" i="10"/>
  <c r="L438" i="10"/>
  <c r="B11" i="8"/>
  <c r="E2004" i="8"/>
  <c r="E2003" i="8"/>
  <c r="E2002" i="8"/>
  <c r="E2001" i="8"/>
  <c r="E2000" i="8"/>
  <c r="E1999" i="8"/>
  <c r="E1998" i="8"/>
  <c r="E1997" i="8"/>
  <c r="E1996" i="8"/>
  <c r="E1995" i="8"/>
  <c r="E1994" i="8"/>
  <c r="E1993" i="8"/>
  <c r="E1992" i="8"/>
  <c r="E1991" i="8"/>
  <c r="E1990" i="8"/>
  <c r="E1989" i="8"/>
  <c r="E1988" i="8"/>
  <c r="E1987" i="8"/>
  <c r="E1986" i="8"/>
  <c r="E1985" i="8"/>
  <c r="E1984" i="8"/>
  <c r="E1983" i="8"/>
  <c r="E1982" i="8"/>
  <c r="E1981" i="8"/>
  <c r="E1980" i="8"/>
  <c r="E1979" i="8"/>
  <c r="E1978" i="8"/>
  <c r="E1977" i="8"/>
  <c r="E1976" i="8"/>
  <c r="E1975" i="8"/>
  <c r="E1974" i="8"/>
  <c r="E1973" i="8"/>
  <c r="E1972" i="8"/>
  <c r="E1971" i="8"/>
  <c r="E1970" i="8"/>
  <c r="E1969" i="8"/>
  <c r="E1968" i="8"/>
  <c r="E1967" i="8"/>
  <c r="E1966" i="8"/>
  <c r="E1965" i="8"/>
  <c r="E1964" i="8"/>
  <c r="E1963" i="8"/>
  <c r="E1962" i="8"/>
  <c r="E1961" i="8"/>
  <c r="E1960" i="8"/>
  <c r="E1959" i="8"/>
  <c r="E1958" i="8"/>
  <c r="E1957" i="8"/>
  <c r="E1956" i="8"/>
  <c r="E1955" i="8"/>
  <c r="E1954" i="8"/>
  <c r="E1953" i="8"/>
  <c r="E1952" i="8"/>
  <c r="E1951" i="8"/>
  <c r="E1950" i="8"/>
  <c r="E1949" i="8"/>
  <c r="E1948" i="8"/>
  <c r="E1947" i="8"/>
  <c r="E1946" i="8"/>
  <c r="E1945" i="8"/>
  <c r="E1944" i="8"/>
  <c r="E1943" i="8"/>
  <c r="E1942" i="8"/>
  <c r="E1941" i="8"/>
  <c r="E1940" i="8"/>
  <c r="E1939" i="8"/>
  <c r="E1938" i="8"/>
  <c r="E1937" i="8"/>
  <c r="E1936" i="8"/>
  <c r="E1935" i="8"/>
  <c r="E1934" i="8"/>
  <c r="E1933" i="8"/>
  <c r="E1932" i="8"/>
  <c r="E1931" i="8"/>
  <c r="E1930" i="8"/>
  <c r="E1929" i="8"/>
  <c r="E1928" i="8"/>
  <c r="E1927" i="8"/>
  <c r="E1926" i="8"/>
  <c r="E1925" i="8"/>
  <c r="E1924" i="8"/>
  <c r="E1923" i="8"/>
  <c r="E1922" i="8"/>
  <c r="E1921" i="8"/>
  <c r="E1920" i="8"/>
  <c r="E1919" i="8"/>
  <c r="E1918" i="8"/>
  <c r="E1917" i="8"/>
  <c r="E1916" i="8"/>
  <c r="E1915" i="8"/>
  <c r="E1914" i="8"/>
  <c r="E1913" i="8"/>
  <c r="E1912" i="8"/>
  <c r="E1911" i="8"/>
  <c r="E1910" i="8"/>
  <c r="E1909" i="8"/>
  <c r="E1908" i="8"/>
  <c r="E1907" i="8"/>
  <c r="E1906" i="8"/>
  <c r="E1905" i="8"/>
  <c r="E1904" i="8"/>
  <c r="E1903" i="8"/>
  <c r="E1902" i="8"/>
  <c r="E1901" i="8"/>
  <c r="E1900" i="8"/>
  <c r="E1899" i="8"/>
  <c r="E1898" i="8"/>
  <c r="E1897" i="8"/>
  <c r="E1896" i="8"/>
  <c r="E1895" i="8"/>
  <c r="E1894" i="8"/>
  <c r="E1893" i="8"/>
  <c r="E1892" i="8"/>
  <c r="E1891" i="8"/>
  <c r="E1890" i="8"/>
  <c r="E1889" i="8"/>
  <c r="E1888" i="8"/>
  <c r="E1887" i="8"/>
  <c r="E1886" i="8"/>
  <c r="E1885" i="8"/>
  <c r="E1884" i="8"/>
  <c r="E1883" i="8"/>
  <c r="E1882" i="8"/>
  <c r="E1881" i="8"/>
  <c r="E1880" i="8"/>
  <c r="E1879" i="8"/>
  <c r="E1878" i="8"/>
  <c r="E1877" i="8"/>
  <c r="E1876" i="8"/>
  <c r="E1875" i="8"/>
  <c r="E1874" i="8"/>
  <c r="E1873" i="8"/>
  <c r="E1872" i="8"/>
  <c r="E1871" i="8"/>
  <c r="E1870" i="8"/>
  <c r="E1869" i="8"/>
  <c r="E1868" i="8"/>
  <c r="E1867" i="8"/>
  <c r="E1866" i="8"/>
  <c r="E1865" i="8"/>
  <c r="E1864" i="8"/>
  <c r="E1863" i="8"/>
  <c r="E1862" i="8"/>
  <c r="E1861" i="8"/>
  <c r="E1860" i="8"/>
  <c r="E1859" i="8"/>
  <c r="E1858" i="8"/>
  <c r="E1857" i="8"/>
  <c r="E1856" i="8"/>
  <c r="E1855" i="8"/>
  <c r="E1854" i="8"/>
  <c r="E1853" i="8"/>
  <c r="E1852" i="8"/>
  <c r="E1851" i="8"/>
  <c r="E1850" i="8"/>
  <c r="E1849" i="8"/>
  <c r="E1848" i="8"/>
  <c r="E1847" i="8"/>
  <c r="E1846" i="8"/>
  <c r="E1845" i="8"/>
  <c r="E1844" i="8"/>
  <c r="E1843" i="8"/>
  <c r="E1842" i="8"/>
  <c r="E1841" i="8"/>
  <c r="E1840" i="8"/>
  <c r="E1839" i="8"/>
  <c r="E1838" i="8"/>
  <c r="E1837" i="8"/>
  <c r="E1836" i="8"/>
  <c r="E1835" i="8"/>
  <c r="E1834" i="8"/>
  <c r="E1833" i="8"/>
  <c r="E1832" i="8"/>
  <c r="E1831" i="8"/>
  <c r="E1830" i="8"/>
  <c r="E1829" i="8"/>
  <c r="E1828" i="8"/>
  <c r="E1827" i="8"/>
  <c r="E1826" i="8"/>
  <c r="E1825" i="8"/>
  <c r="E1824" i="8"/>
  <c r="E1823" i="8"/>
  <c r="E1822" i="8"/>
  <c r="E1821" i="8"/>
  <c r="E1820" i="8"/>
  <c r="E1819" i="8"/>
  <c r="E1818" i="8"/>
  <c r="E1817" i="8"/>
  <c r="E1816" i="8"/>
  <c r="E1815" i="8"/>
  <c r="E1814" i="8"/>
  <c r="E1813" i="8"/>
  <c r="E1812" i="8"/>
  <c r="E1811" i="8"/>
  <c r="E1810" i="8"/>
  <c r="E1809" i="8"/>
  <c r="E1808" i="8"/>
  <c r="E1807" i="8"/>
  <c r="E1806" i="8"/>
  <c r="E1805" i="8"/>
  <c r="E1804" i="8"/>
  <c r="E1803" i="8"/>
  <c r="E1802" i="8"/>
  <c r="E1801" i="8"/>
  <c r="E1800" i="8"/>
  <c r="E1799" i="8"/>
  <c r="E1798" i="8"/>
  <c r="E1797" i="8"/>
  <c r="E1796" i="8"/>
  <c r="E1795" i="8"/>
  <c r="E1794" i="8"/>
  <c r="E1793" i="8"/>
  <c r="E1792" i="8"/>
  <c r="E1791" i="8"/>
  <c r="E1790" i="8"/>
  <c r="E1789" i="8"/>
  <c r="E1788" i="8"/>
  <c r="E1787" i="8"/>
  <c r="E1786" i="8"/>
  <c r="E1785" i="8"/>
  <c r="E1784" i="8"/>
  <c r="E1783" i="8"/>
  <c r="E1782" i="8"/>
  <c r="E1781" i="8"/>
  <c r="E1780" i="8"/>
  <c r="E1779" i="8"/>
  <c r="E1778" i="8"/>
  <c r="E1777" i="8"/>
  <c r="E1776" i="8"/>
  <c r="E1775" i="8"/>
  <c r="E1774" i="8"/>
  <c r="E1773" i="8"/>
  <c r="E1772" i="8"/>
  <c r="E1771" i="8"/>
  <c r="E1770" i="8"/>
  <c r="E1769" i="8"/>
  <c r="E1768" i="8"/>
  <c r="E1767" i="8"/>
  <c r="E1766" i="8"/>
  <c r="E1765" i="8"/>
  <c r="E1764" i="8"/>
  <c r="E1763" i="8"/>
  <c r="E1762" i="8"/>
  <c r="E1761" i="8"/>
  <c r="E1760" i="8"/>
  <c r="E1759" i="8"/>
  <c r="E1758" i="8"/>
  <c r="E1757" i="8"/>
  <c r="E1756" i="8"/>
  <c r="E1755" i="8"/>
  <c r="E1754" i="8"/>
  <c r="E1753" i="8"/>
  <c r="E1752" i="8"/>
  <c r="E1751" i="8"/>
  <c r="E1750" i="8"/>
  <c r="E1749" i="8"/>
  <c r="E1748" i="8"/>
  <c r="E1747" i="8"/>
  <c r="E1746" i="8"/>
  <c r="E1745" i="8"/>
  <c r="E1744" i="8"/>
  <c r="E1743" i="8"/>
  <c r="E1742" i="8"/>
  <c r="E1741" i="8"/>
  <c r="E1740" i="8"/>
  <c r="E1739" i="8"/>
  <c r="E1738" i="8"/>
  <c r="E1737" i="8"/>
  <c r="E1736" i="8"/>
  <c r="E1735" i="8"/>
  <c r="E1734" i="8"/>
  <c r="E1733" i="8"/>
  <c r="E1732" i="8"/>
  <c r="E1731" i="8"/>
  <c r="E1730" i="8"/>
  <c r="E1729" i="8"/>
  <c r="E1728" i="8"/>
  <c r="E1727" i="8"/>
  <c r="E1726" i="8"/>
  <c r="E1725" i="8"/>
  <c r="E1724" i="8"/>
  <c r="E1723" i="8"/>
  <c r="E1722" i="8"/>
  <c r="E1721" i="8"/>
  <c r="E1720" i="8"/>
  <c r="E1719" i="8"/>
  <c r="E1718" i="8"/>
  <c r="E1717" i="8"/>
  <c r="E1716" i="8"/>
  <c r="E1715" i="8"/>
  <c r="E1714" i="8"/>
  <c r="E1713" i="8"/>
  <c r="E1712" i="8"/>
  <c r="E1711" i="8"/>
  <c r="E1710" i="8"/>
  <c r="E1709" i="8"/>
  <c r="E1708" i="8"/>
  <c r="E1707" i="8"/>
  <c r="E1706" i="8"/>
  <c r="E1705" i="8"/>
  <c r="E1704" i="8"/>
  <c r="E1703" i="8"/>
  <c r="E1702" i="8"/>
  <c r="E1701" i="8"/>
  <c r="E1700" i="8"/>
  <c r="E1699" i="8"/>
  <c r="E1698" i="8"/>
  <c r="E1697" i="8"/>
  <c r="E1696" i="8"/>
  <c r="E1695" i="8"/>
  <c r="E1694" i="8"/>
  <c r="E1693" i="8"/>
  <c r="E1692" i="8"/>
  <c r="E1691" i="8"/>
  <c r="E1690" i="8"/>
  <c r="E1689" i="8"/>
  <c r="E1688" i="8"/>
  <c r="E1687" i="8"/>
  <c r="E1686" i="8"/>
  <c r="E1685" i="8"/>
  <c r="E1684" i="8"/>
  <c r="E1683" i="8"/>
  <c r="E1682" i="8"/>
  <c r="E1681" i="8"/>
  <c r="E1680" i="8"/>
  <c r="E1679" i="8"/>
  <c r="E1678" i="8"/>
  <c r="E1677" i="8"/>
  <c r="E1676" i="8"/>
  <c r="E1675" i="8"/>
  <c r="E1674" i="8"/>
  <c r="E1673" i="8"/>
  <c r="E1672" i="8"/>
  <c r="E1671" i="8"/>
  <c r="E1670" i="8"/>
  <c r="E1669" i="8"/>
  <c r="E1668" i="8"/>
  <c r="E1667" i="8"/>
  <c r="E1666" i="8"/>
  <c r="E1665" i="8"/>
  <c r="E1664" i="8"/>
  <c r="E1663" i="8"/>
  <c r="E1662" i="8"/>
  <c r="E1661" i="8"/>
  <c r="E1660" i="8"/>
  <c r="E1659" i="8"/>
  <c r="E1658" i="8"/>
  <c r="E1657" i="8"/>
  <c r="E1656" i="8"/>
  <c r="E1655" i="8"/>
  <c r="E1654" i="8"/>
  <c r="E1653" i="8"/>
  <c r="E1652" i="8"/>
  <c r="E1651" i="8"/>
  <c r="E1650" i="8"/>
  <c r="E1649" i="8"/>
  <c r="E1648" i="8"/>
  <c r="E1647" i="8"/>
  <c r="E1646" i="8"/>
  <c r="E1645" i="8"/>
  <c r="E1644" i="8"/>
  <c r="E1643" i="8"/>
  <c r="E1642" i="8"/>
  <c r="E1641" i="8"/>
  <c r="E1640" i="8"/>
  <c r="E1639" i="8"/>
  <c r="E1638" i="8"/>
  <c r="E1637" i="8"/>
  <c r="E1636" i="8"/>
  <c r="E1635" i="8"/>
  <c r="E1634" i="8"/>
  <c r="E1633" i="8"/>
  <c r="E1632" i="8"/>
  <c r="E1631" i="8"/>
  <c r="E1630" i="8"/>
  <c r="E1629" i="8"/>
  <c r="E1628" i="8"/>
  <c r="E1627" i="8"/>
  <c r="E1626" i="8"/>
  <c r="E1625" i="8"/>
  <c r="E1624" i="8"/>
  <c r="E1623" i="8"/>
  <c r="E1622" i="8"/>
  <c r="E1621" i="8"/>
  <c r="E1620" i="8"/>
  <c r="E1619" i="8"/>
  <c r="E1618" i="8"/>
  <c r="E1617" i="8"/>
  <c r="E1616" i="8"/>
  <c r="E1615" i="8"/>
  <c r="E1614" i="8"/>
  <c r="E1613" i="8"/>
  <c r="E1612" i="8"/>
  <c r="E1611" i="8"/>
  <c r="E1610" i="8"/>
  <c r="E1609" i="8"/>
  <c r="E1608" i="8"/>
  <c r="E1607" i="8"/>
  <c r="E1606" i="8"/>
  <c r="E1605" i="8"/>
  <c r="E1604" i="8"/>
  <c r="E1603" i="8"/>
  <c r="E1602" i="8"/>
  <c r="E1601" i="8"/>
  <c r="E1600" i="8"/>
  <c r="E1599" i="8"/>
  <c r="E1598" i="8"/>
  <c r="E1597" i="8"/>
  <c r="E1596" i="8"/>
  <c r="E1595" i="8"/>
  <c r="E1594" i="8"/>
  <c r="E1593" i="8"/>
  <c r="E1592" i="8"/>
  <c r="E1591" i="8"/>
  <c r="E1590" i="8"/>
  <c r="E1589" i="8"/>
  <c r="E1588" i="8"/>
  <c r="E1587" i="8"/>
  <c r="E1586" i="8"/>
  <c r="E1585" i="8"/>
  <c r="E1584" i="8"/>
  <c r="E1583" i="8"/>
  <c r="E1582" i="8"/>
  <c r="E1581" i="8"/>
  <c r="E1580" i="8"/>
  <c r="E1579" i="8"/>
  <c r="E1578" i="8"/>
  <c r="E1577" i="8"/>
  <c r="E1576" i="8"/>
  <c r="E1575" i="8"/>
  <c r="E1574" i="8"/>
  <c r="E1573" i="8"/>
  <c r="E1572" i="8"/>
  <c r="E1571" i="8"/>
  <c r="E1570" i="8"/>
  <c r="E1569" i="8"/>
  <c r="E1568" i="8"/>
  <c r="E1567" i="8"/>
  <c r="E1566" i="8"/>
  <c r="E1565" i="8"/>
  <c r="E1564" i="8"/>
  <c r="E1563" i="8"/>
  <c r="E1562" i="8"/>
  <c r="E1561" i="8"/>
  <c r="E1560" i="8"/>
  <c r="E1559" i="8"/>
  <c r="E1558" i="8"/>
  <c r="E1557" i="8"/>
  <c r="E1556" i="8"/>
  <c r="E1555" i="8"/>
  <c r="E1554" i="8"/>
  <c r="E1553" i="8"/>
  <c r="E1552" i="8"/>
  <c r="E1551" i="8"/>
  <c r="E1550" i="8"/>
  <c r="E1549" i="8"/>
  <c r="E1548" i="8"/>
  <c r="E1547" i="8"/>
  <c r="E1546" i="8"/>
  <c r="E1545" i="8"/>
  <c r="E1544" i="8"/>
  <c r="E1543" i="8"/>
  <c r="E1542" i="8"/>
  <c r="E1541" i="8"/>
  <c r="E1540" i="8"/>
  <c r="E1539" i="8"/>
  <c r="E1538" i="8"/>
  <c r="E1537" i="8"/>
  <c r="E1536" i="8"/>
  <c r="E1535" i="8"/>
  <c r="E1534" i="8"/>
  <c r="E1533" i="8"/>
  <c r="E1532" i="8"/>
  <c r="E1531" i="8"/>
  <c r="E1530" i="8"/>
  <c r="E1529" i="8"/>
  <c r="E1528" i="8"/>
  <c r="E1527" i="8"/>
  <c r="E1526" i="8"/>
  <c r="E1525" i="8"/>
  <c r="E1524" i="8"/>
  <c r="E1523" i="8"/>
  <c r="E1522" i="8"/>
  <c r="E1521" i="8"/>
  <c r="E1520" i="8"/>
  <c r="E1519" i="8"/>
  <c r="E1518" i="8"/>
  <c r="E1517" i="8"/>
  <c r="E1516" i="8"/>
  <c r="E1515" i="8"/>
  <c r="E1514" i="8"/>
  <c r="E1513" i="8"/>
  <c r="E1512" i="8"/>
  <c r="E1511" i="8"/>
  <c r="E1510" i="8"/>
  <c r="E1509" i="8"/>
  <c r="E1508" i="8"/>
  <c r="E1507" i="8"/>
  <c r="E1506" i="8"/>
  <c r="E1505" i="8"/>
  <c r="E1504" i="8"/>
  <c r="E1503" i="8"/>
  <c r="E1502" i="8"/>
  <c r="E1501" i="8"/>
  <c r="E1500" i="8"/>
  <c r="E1499" i="8"/>
  <c r="E1498" i="8"/>
  <c r="E1497" i="8"/>
  <c r="E1496" i="8"/>
  <c r="E1495" i="8"/>
  <c r="E1494" i="8"/>
  <c r="E1493" i="8"/>
  <c r="E1492" i="8"/>
  <c r="E1491" i="8"/>
  <c r="E1490" i="8"/>
  <c r="E1489" i="8"/>
  <c r="E1488" i="8"/>
  <c r="E1487" i="8"/>
  <c r="E1486" i="8"/>
  <c r="E1485" i="8"/>
  <c r="E1484" i="8"/>
  <c r="E1483" i="8"/>
  <c r="E1482" i="8"/>
  <c r="E1481" i="8"/>
  <c r="E1480" i="8"/>
  <c r="E1479" i="8"/>
  <c r="E1478" i="8"/>
  <c r="E1477" i="8"/>
  <c r="E1476" i="8"/>
  <c r="E1475" i="8"/>
  <c r="E1474" i="8"/>
  <c r="E1473" i="8"/>
  <c r="E1472" i="8"/>
  <c r="E1471" i="8"/>
  <c r="E1470" i="8"/>
  <c r="E1469" i="8"/>
  <c r="E1468" i="8"/>
  <c r="E1467" i="8"/>
  <c r="E1466" i="8"/>
  <c r="E1465" i="8"/>
  <c r="E1464" i="8"/>
  <c r="E1463" i="8"/>
  <c r="E1462" i="8"/>
  <c r="E1461" i="8"/>
  <c r="E1460" i="8"/>
  <c r="E1459" i="8"/>
  <c r="E1458" i="8"/>
  <c r="E1457" i="8"/>
  <c r="E1456" i="8"/>
  <c r="E1455" i="8"/>
  <c r="E1454" i="8"/>
  <c r="E1453" i="8"/>
  <c r="E1452" i="8"/>
  <c r="E1451" i="8"/>
  <c r="E1450" i="8"/>
  <c r="E1449" i="8"/>
  <c r="E1448" i="8"/>
  <c r="E1447" i="8"/>
  <c r="E1446" i="8"/>
  <c r="E1445" i="8"/>
  <c r="E1444" i="8"/>
  <c r="E1443" i="8"/>
  <c r="E1442" i="8"/>
  <c r="E1441" i="8"/>
  <c r="E1440" i="8"/>
  <c r="E1439" i="8"/>
  <c r="E1438" i="8"/>
  <c r="E1437" i="8"/>
  <c r="E1436" i="8"/>
  <c r="E1435" i="8"/>
  <c r="E1434" i="8"/>
  <c r="E1433" i="8"/>
  <c r="E1432" i="8"/>
  <c r="E1431" i="8"/>
  <c r="E1430" i="8"/>
  <c r="E1429" i="8"/>
  <c r="E1428" i="8"/>
  <c r="E1427" i="8"/>
  <c r="E1426" i="8"/>
  <c r="E1425" i="8"/>
  <c r="E1424" i="8"/>
  <c r="E1423" i="8"/>
  <c r="E1422" i="8"/>
  <c r="E1421" i="8"/>
  <c r="E1420" i="8"/>
  <c r="E1419" i="8"/>
  <c r="E1418" i="8"/>
  <c r="E1417" i="8"/>
  <c r="E1416" i="8"/>
  <c r="E1415" i="8"/>
  <c r="E1414" i="8"/>
  <c r="E1413" i="8"/>
  <c r="E1412" i="8"/>
  <c r="E1411" i="8"/>
  <c r="E1410" i="8"/>
  <c r="E1409" i="8"/>
  <c r="E1408" i="8"/>
  <c r="E1407" i="8"/>
  <c r="E1406" i="8"/>
  <c r="E1405" i="8"/>
  <c r="E1404" i="8"/>
  <c r="E1403" i="8"/>
  <c r="E1402" i="8"/>
  <c r="E1401" i="8"/>
  <c r="E1400" i="8"/>
  <c r="E1399" i="8"/>
  <c r="E1398" i="8"/>
  <c r="E1397" i="8"/>
  <c r="E1396" i="8"/>
  <c r="E1395" i="8"/>
  <c r="E1394" i="8"/>
  <c r="E1393" i="8"/>
  <c r="E1392" i="8"/>
  <c r="E1391" i="8"/>
  <c r="E1390" i="8"/>
  <c r="E1389" i="8"/>
  <c r="E1388" i="8"/>
  <c r="E1387" i="8"/>
  <c r="E1386" i="8"/>
  <c r="E1385" i="8"/>
  <c r="E1384" i="8"/>
  <c r="E1383" i="8"/>
  <c r="E1382" i="8"/>
  <c r="E1381" i="8"/>
  <c r="E1380" i="8"/>
  <c r="E1379" i="8"/>
  <c r="E1378" i="8"/>
  <c r="E1377" i="8"/>
  <c r="E1376" i="8"/>
  <c r="E1375" i="8"/>
  <c r="E1374" i="8"/>
  <c r="E1373" i="8"/>
  <c r="E1372" i="8"/>
  <c r="E1371" i="8"/>
  <c r="E1370" i="8"/>
  <c r="E1369" i="8"/>
  <c r="E1368" i="8"/>
  <c r="E1367" i="8"/>
  <c r="E1366" i="8"/>
  <c r="E1365" i="8"/>
  <c r="E1364" i="8"/>
  <c r="E1363" i="8"/>
  <c r="E1362" i="8"/>
  <c r="E1361" i="8"/>
  <c r="E1360" i="8"/>
  <c r="E1359" i="8"/>
  <c r="E1358" i="8"/>
  <c r="E1357" i="8"/>
  <c r="E1356" i="8"/>
  <c r="E1355" i="8"/>
  <c r="E1354" i="8"/>
  <c r="E1353" i="8"/>
  <c r="E1352" i="8"/>
  <c r="E1351" i="8"/>
  <c r="E1350" i="8"/>
  <c r="E1349" i="8"/>
  <c r="E1348" i="8"/>
  <c r="E1347" i="8"/>
  <c r="E1346" i="8"/>
  <c r="E1345" i="8"/>
  <c r="E1344" i="8"/>
  <c r="E1343" i="8"/>
  <c r="E1342" i="8"/>
  <c r="E1341" i="8"/>
  <c r="E1340" i="8"/>
  <c r="E1339" i="8"/>
  <c r="E1338" i="8"/>
  <c r="E1337" i="8"/>
  <c r="E1336" i="8"/>
  <c r="E1335" i="8"/>
  <c r="E1334" i="8"/>
  <c r="E1333" i="8"/>
  <c r="E1332" i="8"/>
  <c r="E1331" i="8"/>
  <c r="E1330" i="8"/>
  <c r="E1329" i="8"/>
  <c r="E1328" i="8"/>
  <c r="E1327" i="8"/>
  <c r="E1326" i="8"/>
  <c r="E1325" i="8"/>
  <c r="E1324" i="8"/>
  <c r="E1323" i="8"/>
  <c r="E1322" i="8"/>
  <c r="E1321" i="8"/>
  <c r="E1320" i="8"/>
  <c r="E1319" i="8"/>
  <c r="E1318" i="8"/>
  <c r="E1317" i="8"/>
  <c r="E1316" i="8"/>
  <c r="E1315" i="8"/>
  <c r="E1314" i="8"/>
  <c r="E1313" i="8"/>
  <c r="E1312" i="8"/>
  <c r="E1311" i="8"/>
  <c r="E1310" i="8"/>
  <c r="E1309" i="8"/>
  <c r="E1308" i="8"/>
  <c r="E1307" i="8"/>
  <c r="E1306" i="8"/>
  <c r="E1305" i="8"/>
  <c r="E1304" i="8"/>
  <c r="E1303" i="8"/>
  <c r="E1302" i="8"/>
  <c r="E1301" i="8"/>
  <c r="E1300" i="8"/>
  <c r="E1299" i="8"/>
  <c r="E1298" i="8"/>
  <c r="E1297" i="8"/>
  <c r="E1296" i="8"/>
  <c r="E1295" i="8"/>
  <c r="E1294" i="8"/>
  <c r="E1293" i="8"/>
  <c r="E1292" i="8"/>
  <c r="E1291" i="8"/>
  <c r="E1290" i="8"/>
  <c r="E1289" i="8"/>
  <c r="E1288" i="8"/>
  <c r="E1287" i="8"/>
  <c r="E1286" i="8"/>
  <c r="E1285" i="8"/>
  <c r="E1284" i="8"/>
  <c r="E1283" i="8"/>
  <c r="E1282" i="8"/>
  <c r="E1281" i="8"/>
  <c r="E1280" i="8"/>
  <c r="E1279" i="8"/>
  <c r="E1278" i="8"/>
  <c r="E1277" i="8"/>
  <c r="E1276" i="8"/>
  <c r="E1275" i="8"/>
  <c r="E1274" i="8"/>
  <c r="E1273" i="8"/>
  <c r="E1272" i="8"/>
  <c r="E1271" i="8"/>
  <c r="E1270" i="8"/>
  <c r="E1269" i="8"/>
  <c r="E1268" i="8"/>
  <c r="E1267" i="8"/>
  <c r="E1266" i="8"/>
  <c r="E1265" i="8"/>
  <c r="E1264" i="8"/>
  <c r="E1263" i="8"/>
  <c r="E1262" i="8"/>
  <c r="E1261" i="8"/>
  <c r="E1260" i="8"/>
  <c r="E1259" i="8"/>
  <c r="E1258" i="8"/>
  <c r="E1257" i="8"/>
  <c r="E1256" i="8"/>
  <c r="E1255" i="8"/>
  <c r="E1254" i="8"/>
  <c r="E1253" i="8"/>
  <c r="E1252" i="8"/>
  <c r="E1251" i="8"/>
  <c r="E1250" i="8"/>
  <c r="E1249" i="8"/>
  <c r="E1248" i="8"/>
  <c r="E1247" i="8"/>
  <c r="E1246" i="8"/>
  <c r="E1245" i="8"/>
  <c r="E1244" i="8"/>
  <c r="E1243" i="8"/>
  <c r="E1242" i="8"/>
  <c r="E1241" i="8"/>
  <c r="E1240" i="8"/>
  <c r="E1239" i="8"/>
  <c r="E1238" i="8"/>
  <c r="E1237" i="8"/>
  <c r="E1236" i="8"/>
  <c r="E1235" i="8"/>
  <c r="E1234" i="8"/>
  <c r="E1233" i="8"/>
  <c r="E1232" i="8"/>
  <c r="E1231" i="8"/>
  <c r="E1230" i="8"/>
  <c r="E1229" i="8"/>
  <c r="E1228" i="8"/>
  <c r="E1227" i="8"/>
  <c r="E1226" i="8"/>
  <c r="E1225" i="8"/>
  <c r="E1224" i="8"/>
  <c r="E1223" i="8"/>
  <c r="E1222" i="8"/>
  <c r="E1221" i="8"/>
  <c r="E1220" i="8"/>
  <c r="E1219" i="8"/>
  <c r="E1218" i="8"/>
  <c r="E1217" i="8"/>
  <c r="E1216" i="8"/>
  <c r="E1215" i="8"/>
  <c r="E1214" i="8"/>
  <c r="E1213" i="8"/>
  <c r="E1212" i="8"/>
  <c r="E1211" i="8"/>
  <c r="E1210" i="8"/>
  <c r="E1209" i="8"/>
  <c r="E1208" i="8"/>
  <c r="E1207" i="8"/>
  <c r="E1206" i="8"/>
  <c r="E1205" i="8"/>
  <c r="E1204" i="8"/>
  <c r="E1203" i="8"/>
  <c r="E1202" i="8"/>
  <c r="E1201" i="8"/>
  <c r="E1200" i="8"/>
  <c r="E1199" i="8"/>
  <c r="E1198" i="8"/>
  <c r="E1197" i="8"/>
  <c r="E1196" i="8"/>
  <c r="E1195" i="8"/>
  <c r="E1194" i="8"/>
  <c r="E1193" i="8"/>
  <c r="E1192" i="8"/>
  <c r="E1191" i="8"/>
  <c r="E1190" i="8"/>
  <c r="E1189" i="8"/>
  <c r="E1188" i="8"/>
  <c r="E1187" i="8"/>
  <c r="E1186" i="8"/>
  <c r="E1185" i="8"/>
  <c r="E1184" i="8"/>
  <c r="E1183" i="8"/>
  <c r="E1182" i="8"/>
  <c r="E1181" i="8"/>
  <c r="E1180" i="8"/>
  <c r="E1179" i="8"/>
  <c r="E1178" i="8"/>
  <c r="E1177" i="8"/>
  <c r="E1176" i="8"/>
  <c r="E1175" i="8"/>
  <c r="E1174" i="8"/>
  <c r="E1173" i="8"/>
  <c r="E1172" i="8"/>
  <c r="E1171" i="8"/>
  <c r="E1170" i="8"/>
  <c r="E1169" i="8"/>
  <c r="E1168" i="8"/>
  <c r="E1167" i="8"/>
  <c r="E1166" i="8"/>
  <c r="E1165" i="8"/>
  <c r="E1164" i="8"/>
  <c r="E1163" i="8"/>
  <c r="E1162" i="8"/>
  <c r="E1161" i="8"/>
  <c r="E1160" i="8"/>
  <c r="E1159" i="8"/>
  <c r="E1158" i="8"/>
  <c r="E1157" i="8"/>
  <c r="E1156" i="8"/>
  <c r="E1155" i="8"/>
  <c r="E1154" i="8"/>
  <c r="E1153" i="8"/>
  <c r="E1152" i="8"/>
  <c r="E1151" i="8"/>
  <c r="E1150" i="8"/>
  <c r="E1149" i="8"/>
  <c r="E1148" i="8"/>
  <c r="E1147" i="8"/>
  <c r="E1146" i="8"/>
  <c r="E1145" i="8"/>
  <c r="E1144" i="8"/>
  <c r="E1143" i="8"/>
  <c r="E1142" i="8"/>
  <c r="E1141" i="8"/>
  <c r="E1140" i="8"/>
  <c r="E1139" i="8"/>
  <c r="E1138" i="8"/>
  <c r="E1137" i="8"/>
  <c r="E1136" i="8"/>
  <c r="E1135" i="8"/>
  <c r="E1134" i="8"/>
  <c r="E1133" i="8"/>
  <c r="E1132" i="8"/>
  <c r="E1131" i="8"/>
  <c r="E1130" i="8"/>
  <c r="E1129" i="8"/>
  <c r="E1128" i="8"/>
  <c r="E1127" i="8"/>
  <c r="E1126" i="8"/>
  <c r="E1125" i="8"/>
  <c r="E1124" i="8"/>
  <c r="E1123" i="8"/>
  <c r="E1122" i="8"/>
  <c r="E1121" i="8"/>
  <c r="E1120" i="8"/>
  <c r="E1119" i="8"/>
  <c r="E1118" i="8"/>
  <c r="E1117" i="8"/>
  <c r="E1116" i="8"/>
  <c r="E1115" i="8"/>
  <c r="E1114" i="8"/>
  <c r="E1113" i="8"/>
  <c r="E1112" i="8"/>
  <c r="E1111" i="8"/>
  <c r="E1110" i="8"/>
  <c r="E1109" i="8"/>
  <c r="E1108" i="8"/>
  <c r="E1107" i="8"/>
  <c r="E1106" i="8"/>
  <c r="E1105" i="8"/>
  <c r="E1104" i="8"/>
  <c r="E1103" i="8"/>
  <c r="E1102" i="8"/>
  <c r="E1101" i="8"/>
  <c r="E1100" i="8"/>
  <c r="E1099" i="8"/>
  <c r="E1098" i="8"/>
  <c r="E1097" i="8"/>
  <c r="E1096" i="8"/>
  <c r="E1095" i="8"/>
  <c r="E1094" i="8"/>
  <c r="E1093" i="8"/>
  <c r="E1092" i="8"/>
  <c r="E1091" i="8"/>
  <c r="E1090" i="8"/>
  <c r="E1089" i="8"/>
  <c r="E1088" i="8"/>
  <c r="E1087" i="8"/>
  <c r="E1086" i="8"/>
  <c r="E1085" i="8"/>
  <c r="E1084" i="8"/>
  <c r="E1083" i="8"/>
  <c r="E1082" i="8"/>
  <c r="E1081" i="8"/>
  <c r="E1080" i="8"/>
  <c r="E1079" i="8"/>
  <c r="E1078" i="8"/>
  <c r="E1077" i="8"/>
  <c r="E1076" i="8"/>
  <c r="E1075" i="8"/>
  <c r="E1074" i="8"/>
  <c r="E1073" i="8"/>
  <c r="E1072" i="8"/>
  <c r="E1071" i="8"/>
  <c r="E1070" i="8"/>
  <c r="E1069" i="8"/>
  <c r="E1068" i="8"/>
  <c r="E1067" i="8"/>
  <c r="E1066" i="8"/>
  <c r="E1065" i="8"/>
  <c r="E1064" i="8"/>
  <c r="E1063" i="8"/>
  <c r="E1062" i="8"/>
  <c r="E1061" i="8"/>
  <c r="E1060" i="8"/>
  <c r="E1059" i="8"/>
  <c r="E1058" i="8"/>
  <c r="E1057" i="8"/>
  <c r="E1056" i="8"/>
  <c r="E1055" i="8"/>
  <c r="E1054" i="8"/>
  <c r="E1053" i="8"/>
  <c r="E1052" i="8"/>
  <c r="E1051" i="8"/>
  <c r="E1050" i="8"/>
  <c r="E1049" i="8"/>
  <c r="E1048" i="8"/>
  <c r="E1047" i="8"/>
  <c r="E1046" i="8"/>
  <c r="E1045" i="8"/>
  <c r="E1044" i="8"/>
  <c r="E1043" i="8"/>
  <c r="E1042" i="8"/>
  <c r="E1041" i="8"/>
  <c r="E1040" i="8"/>
  <c r="E1039" i="8"/>
  <c r="E1038" i="8"/>
  <c r="E1037" i="8"/>
  <c r="E1036" i="8"/>
  <c r="E1035" i="8"/>
  <c r="E1034" i="8"/>
  <c r="E1033" i="8"/>
  <c r="E1032" i="8"/>
  <c r="E1031" i="8"/>
  <c r="E1030" i="8"/>
  <c r="E1029" i="8"/>
  <c r="E1028" i="8"/>
  <c r="E1027" i="8"/>
  <c r="E1026" i="8"/>
  <c r="E1025" i="8"/>
  <c r="E1024" i="8"/>
  <c r="E1023" i="8"/>
  <c r="E1022" i="8"/>
  <c r="E1021" i="8"/>
  <c r="E1020" i="8"/>
  <c r="E1019" i="8"/>
  <c r="E1018" i="8"/>
  <c r="E1017" i="8"/>
  <c r="E1016" i="8"/>
  <c r="E1015" i="8"/>
  <c r="E1014" i="8"/>
  <c r="E1013" i="8"/>
  <c r="E1012" i="8"/>
  <c r="E1011" i="8"/>
  <c r="E1010" i="8"/>
  <c r="E1009" i="8"/>
  <c r="E1008" i="8"/>
  <c r="E1007" i="8"/>
  <c r="E1006" i="8"/>
  <c r="E1005" i="8"/>
  <c r="E1004" i="8"/>
  <c r="E1003" i="8"/>
  <c r="E1002" i="8"/>
  <c r="E1001" i="8"/>
  <c r="E1000" i="8"/>
  <c r="E999" i="8"/>
  <c r="E998" i="8"/>
  <c r="E997" i="8"/>
  <c r="E996" i="8"/>
  <c r="E995" i="8"/>
  <c r="E994" i="8"/>
  <c r="E993" i="8"/>
  <c r="E992" i="8"/>
  <c r="E991" i="8"/>
  <c r="E990" i="8"/>
  <c r="E989" i="8"/>
  <c r="E988" i="8"/>
  <c r="E987" i="8"/>
  <c r="E986" i="8"/>
  <c r="E985" i="8"/>
  <c r="E984" i="8"/>
  <c r="E983" i="8"/>
  <c r="E982" i="8"/>
  <c r="E981" i="8"/>
  <c r="E980" i="8"/>
  <c r="E979" i="8"/>
  <c r="E978" i="8"/>
  <c r="E977" i="8"/>
  <c r="E976" i="8"/>
  <c r="E975" i="8"/>
  <c r="E974" i="8"/>
  <c r="E973" i="8"/>
  <c r="E972" i="8"/>
  <c r="E971" i="8"/>
  <c r="E970" i="8"/>
  <c r="E969" i="8"/>
  <c r="E968" i="8"/>
  <c r="E967" i="8"/>
  <c r="E966" i="8"/>
  <c r="E965" i="8"/>
  <c r="E964" i="8"/>
  <c r="E963" i="8"/>
  <c r="E962" i="8"/>
  <c r="E961" i="8"/>
  <c r="E960" i="8"/>
  <c r="E959" i="8"/>
  <c r="E958" i="8"/>
  <c r="E957" i="8"/>
  <c r="E956" i="8"/>
  <c r="E955" i="8"/>
  <c r="E954" i="8"/>
  <c r="E953" i="8"/>
  <c r="E952" i="8"/>
  <c r="E951" i="8"/>
  <c r="E950" i="8"/>
  <c r="E949" i="8"/>
  <c r="E948" i="8"/>
  <c r="E947" i="8"/>
  <c r="E946" i="8"/>
  <c r="E945" i="8"/>
  <c r="E944" i="8"/>
  <c r="E943" i="8"/>
  <c r="E942" i="8"/>
  <c r="E941" i="8"/>
  <c r="E940" i="8"/>
  <c r="E939" i="8"/>
  <c r="E938" i="8"/>
  <c r="E937" i="8"/>
  <c r="E936" i="8"/>
  <c r="E935" i="8"/>
  <c r="E934" i="8"/>
  <c r="E933" i="8"/>
  <c r="E932" i="8"/>
  <c r="E931" i="8"/>
  <c r="E930" i="8"/>
  <c r="E929" i="8"/>
  <c r="E928" i="8"/>
  <c r="E927" i="8"/>
  <c r="E926" i="8"/>
  <c r="E925" i="8"/>
  <c r="E924" i="8"/>
  <c r="E923" i="8"/>
  <c r="E922" i="8"/>
  <c r="E921" i="8"/>
  <c r="E920" i="8"/>
  <c r="E919" i="8"/>
  <c r="E918" i="8"/>
  <c r="E917" i="8"/>
  <c r="E916" i="8"/>
  <c r="E915" i="8"/>
  <c r="E914" i="8"/>
  <c r="E913" i="8"/>
  <c r="E912" i="8"/>
  <c r="E911" i="8"/>
  <c r="E910" i="8"/>
  <c r="E909" i="8"/>
  <c r="E908" i="8"/>
  <c r="E907" i="8"/>
  <c r="E906" i="8"/>
  <c r="E905" i="8"/>
  <c r="E904" i="8"/>
  <c r="E903" i="8"/>
  <c r="E902" i="8"/>
  <c r="E901" i="8"/>
  <c r="E900" i="8"/>
  <c r="E899" i="8"/>
  <c r="E898" i="8"/>
  <c r="E897" i="8"/>
  <c r="E896" i="8"/>
  <c r="E895" i="8"/>
  <c r="E894" i="8"/>
  <c r="E893" i="8"/>
  <c r="E892" i="8"/>
  <c r="E891" i="8"/>
  <c r="E890" i="8"/>
  <c r="E889" i="8"/>
  <c r="E888" i="8"/>
  <c r="E887" i="8"/>
  <c r="E886" i="8"/>
  <c r="E885" i="8"/>
  <c r="E884" i="8"/>
  <c r="E883" i="8"/>
  <c r="E882" i="8"/>
  <c r="E881" i="8"/>
  <c r="E880" i="8"/>
  <c r="E879" i="8"/>
  <c r="E878" i="8"/>
  <c r="E877" i="8"/>
  <c r="E876" i="8"/>
  <c r="E875" i="8"/>
  <c r="E874" i="8"/>
  <c r="E873" i="8"/>
  <c r="E872" i="8"/>
  <c r="E871" i="8"/>
  <c r="E870" i="8"/>
  <c r="E869" i="8"/>
  <c r="E868" i="8"/>
  <c r="E867" i="8"/>
  <c r="E866" i="8"/>
  <c r="E865" i="8"/>
  <c r="E864" i="8"/>
  <c r="E863" i="8"/>
  <c r="E862" i="8"/>
  <c r="E861" i="8"/>
  <c r="E860" i="8"/>
  <c r="E859" i="8"/>
  <c r="E858" i="8"/>
  <c r="E857" i="8"/>
  <c r="E856" i="8"/>
  <c r="E855" i="8"/>
  <c r="E854" i="8"/>
  <c r="E853" i="8"/>
  <c r="E852" i="8"/>
  <c r="E851" i="8"/>
  <c r="E850" i="8"/>
  <c r="E849" i="8"/>
  <c r="E848" i="8"/>
  <c r="E847" i="8"/>
  <c r="E846" i="8"/>
  <c r="E845" i="8"/>
  <c r="E844" i="8"/>
  <c r="E843" i="8"/>
  <c r="E842" i="8"/>
  <c r="E841" i="8"/>
  <c r="E840" i="8"/>
  <c r="E839" i="8"/>
  <c r="E838" i="8"/>
  <c r="E837" i="8"/>
  <c r="E836" i="8"/>
  <c r="E835" i="8"/>
  <c r="E834" i="8"/>
  <c r="E833" i="8"/>
  <c r="E832" i="8"/>
  <c r="E831" i="8"/>
  <c r="E830" i="8"/>
  <c r="E829" i="8"/>
  <c r="E828" i="8"/>
  <c r="E827" i="8"/>
  <c r="E826" i="8"/>
  <c r="E825" i="8"/>
  <c r="E824" i="8"/>
  <c r="E823" i="8"/>
  <c r="E822" i="8"/>
  <c r="E821" i="8"/>
  <c r="E820" i="8"/>
  <c r="E819" i="8"/>
  <c r="E818" i="8"/>
  <c r="E817" i="8"/>
  <c r="E816" i="8"/>
  <c r="E815" i="8"/>
  <c r="E814" i="8"/>
  <c r="E813" i="8"/>
  <c r="E812" i="8"/>
  <c r="E811" i="8"/>
  <c r="E810" i="8"/>
  <c r="E809" i="8"/>
  <c r="E808" i="8"/>
  <c r="E807" i="8"/>
  <c r="E806" i="8"/>
  <c r="E805" i="8"/>
  <c r="E804" i="8"/>
  <c r="E803" i="8"/>
  <c r="E802" i="8"/>
  <c r="E801" i="8"/>
  <c r="E800" i="8"/>
  <c r="E799" i="8"/>
  <c r="E798" i="8"/>
  <c r="E797" i="8"/>
  <c r="E796" i="8"/>
  <c r="E795" i="8"/>
  <c r="E794" i="8"/>
  <c r="E793" i="8"/>
  <c r="E792" i="8"/>
  <c r="E791" i="8"/>
  <c r="E790" i="8"/>
  <c r="E789" i="8"/>
  <c r="E788" i="8"/>
  <c r="E787" i="8"/>
  <c r="E786" i="8"/>
  <c r="E785" i="8"/>
  <c r="E784" i="8"/>
  <c r="E783" i="8"/>
  <c r="E782" i="8"/>
  <c r="E781" i="8"/>
  <c r="E780" i="8"/>
  <c r="E779" i="8"/>
  <c r="E778" i="8"/>
  <c r="E777" i="8"/>
  <c r="E776" i="8"/>
  <c r="E775" i="8"/>
  <c r="E774" i="8"/>
  <c r="E773" i="8"/>
  <c r="E772" i="8"/>
  <c r="E771" i="8"/>
  <c r="E770" i="8"/>
  <c r="E769" i="8"/>
  <c r="E768" i="8"/>
  <c r="E767" i="8"/>
  <c r="E766" i="8"/>
  <c r="E765" i="8"/>
  <c r="E764" i="8"/>
  <c r="E763" i="8"/>
  <c r="E762" i="8"/>
  <c r="E761" i="8"/>
  <c r="E760" i="8"/>
  <c r="E759" i="8"/>
  <c r="E758" i="8"/>
  <c r="E757" i="8"/>
  <c r="E756" i="8"/>
  <c r="E755" i="8"/>
  <c r="E754" i="8"/>
  <c r="E753" i="8"/>
  <c r="E752" i="8"/>
  <c r="E751" i="8"/>
  <c r="E750" i="8"/>
  <c r="E749" i="8"/>
  <c r="E748" i="8"/>
  <c r="E747" i="8"/>
  <c r="E746" i="8"/>
  <c r="E745" i="8"/>
  <c r="E744" i="8"/>
  <c r="E743" i="8"/>
  <c r="E742" i="8"/>
  <c r="E741" i="8"/>
  <c r="E740" i="8"/>
  <c r="E739" i="8"/>
  <c r="E738" i="8"/>
  <c r="E737" i="8"/>
  <c r="E736" i="8"/>
  <c r="E735" i="8"/>
  <c r="E734" i="8"/>
  <c r="E733" i="8"/>
  <c r="E732" i="8"/>
  <c r="E731" i="8"/>
  <c r="E730" i="8"/>
  <c r="E729" i="8"/>
  <c r="E728" i="8"/>
  <c r="E727" i="8"/>
  <c r="E726" i="8"/>
  <c r="E725" i="8"/>
  <c r="E724" i="8"/>
  <c r="E723" i="8"/>
  <c r="E722" i="8"/>
  <c r="E721" i="8"/>
  <c r="E720" i="8"/>
  <c r="E719" i="8"/>
  <c r="E718" i="8"/>
  <c r="E717" i="8"/>
  <c r="E716" i="8"/>
  <c r="E715" i="8"/>
  <c r="E714" i="8"/>
  <c r="E713" i="8"/>
  <c r="E712" i="8"/>
  <c r="E711" i="8"/>
  <c r="E710" i="8"/>
  <c r="E709" i="8"/>
  <c r="E708" i="8"/>
  <c r="E707" i="8"/>
  <c r="E706" i="8"/>
  <c r="E705" i="8"/>
  <c r="E704" i="8"/>
  <c r="E703" i="8"/>
  <c r="E702" i="8"/>
  <c r="E701" i="8"/>
  <c r="E700" i="8"/>
  <c r="E699" i="8"/>
  <c r="E698" i="8"/>
  <c r="E697" i="8"/>
  <c r="E696" i="8"/>
  <c r="E695" i="8"/>
  <c r="E694" i="8"/>
  <c r="E693" i="8"/>
  <c r="E692" i="8"/>
  <c r="E691" i="8"/>
  <c r="E690" i="8"/>
  <c r="E689" i="8"/>
  <c r="E688" i="8"/>
  <c r="E687" i="8"/>
  <c r="E686" i="8"/>
  <c r="E685" i="8"/>
  <c r="E684" i="8"/>
  <c r="E683" i="8"/>
  <c r="E682" i="8"/>
  <c r="E681" i="8"/>
  <c r="E680" i="8"/>
  <c r="E679" i="8"/>
  <c r="E678" i="8"/>
  <c r="E677" i="8"/>
  <c r="E676" i="8"/>
  <c r="E675" i="8"/>
  <c r="E674" i="8"/>
  <c r="E673" i="8"/>
  <c r="E672" i="8"/>
  <c r="E671" i="8"/>
  <c r="E670" i="8"/>
  <c r="E669" i="8"/>
  <c r="E668" i="8"/>
  <c r="E667" i="8"/>
  <c r="E666" i="8"/>
  <c r="E665" i="8"/>
  <c r="E664" i="8"/>
  <c r="E663" i="8"/>
  <c r="E662" i="8"/>
  <c r="E661" i="8"/>
  <c r="E660" i="8"/>
  <c r="E659" i="8"/>
  <c r="E658" i="8"/>
  <c r="E657" i="8"/>
  <c r="E656" i="8"/>
  <c r="E655" i="8"/>
  <c r="E654" i="8"/>
  <c r="E653" i="8"/>
  <c r="E652" i="8"/>
  <c r="E651" i="8"/>
  <c r="E650" i="8"/>
  <c r="E649" i="8"/>
  <c r="E648" i="8"/>
  <c r="E647" i="8"/>
  <c r="E646" i="8"/>
  <c r="E645" i="8"/>
  <c r="E644" i="8"/>
  <c r="E643" i="8"/>
  <c r="E642" i="8"/>
  <c r="E641" i="8"/>
  <c r="E640" i="8"/>
  <c r="E639" i="8"/>
  <c r="E638" i="8"/>
  <c r="E637" i="8"/>
  <c r="E636" i="8"/>
  <c r="E635" i="8"/>
  <c r="E634" i="8"/>
  <c r="E633" i="8"/>
  <c r="E632" i="8"/>
  <c r="E631" i="8"/>
  <c r="E630" i="8"/>
  <c r="E629" i="8"/>
  <c r="E628" i="8"/>
  <c r="E627" i="8"/>
  <c r="E626" i="8"/>
  <c r="E625" i="8"/>
  <c r="E624" i="8"/>
  <c r="E623" i="8"/>
  <c r="E622" i="8"/>
  <c r="E621" i="8"/>
  <c r="E620" i="8"/>
  <c r="E619" i="8"/>
  <c r="E618" i="8"/>
  <c r="E617" i="8"/>
  <c r="E616" i="8"/>
  <c r="E615" i="8"/>
  <c r="E614" i="8"/>
  <c r="E613" i="8"/>
  <c r="E612" i="8"/>
  <c r="E611" i="8"/>
  <c r="E610" i="8"/>
  <c r="E609" i="8"/>
  <c r="E608" i="8"/>
  <c r="E607" i="8"/>
  <c r="E606" i="8"/>
  <c r="E605" i="8"/>
  <c r="E604" i="8"/>
  <c r="E603" i="8"/>
  <c r="E602" i="8"/>
  <c r="E601" i="8"/>
  <c r="E600" i="8"/>
  <c r="E599" i="8"/>
  <c r="E598" i="8"/>
  <c r="E597" i="8"/>
  <c r="E596" i="8"/>
  <c r="E595" i="8"/>
  <c r="E594" i="8"/>
  <c r="E593" i="8"/>
  <c r="E592" i="8"/>
  <c r="E591" i="8"/>
  <c r="E590" i="8"/>
  <c r="E589" i="8"/>
  <c r="E588" i="8"/>
  <c r="E587" i="8"/>
  <c r="E586" i="8"/>
  <c r="E585" i="8"/>
  <c r="E584" i="8"/>
  <c r="E583" i="8"/>
  <c r="E582" i="8"/>
  <c r="E581" i="8"/>
  <c r="E580" i="8"/>
  <c r="E579" i="8"/>
  <c r="E578" i="8"/>
  <c r="E577" i="8"/>
  <c r="E576" i="8"/>
  <c r="E575" i="8"/>
  <c r="E574" i="8"/>
  <c r="E573" i="8"/>
  <c r="E572" i="8"/>
  <c r="E571" i="8"/>
  <c r="E570" i="8"/>
  <c r="E569" i="8"/>
  <c r="E568" i="8"/>
  <c r="E567" i="8"/>
  <c r="E566" i="8"/>
  <c r="E565" i="8"/>
  <c r="E564" i="8"/>
  <c r="E563" i="8"/>
  <c r="E562" i="8"/>
  <c r="E561" i="8"/>
  <c r="E560" i="8"/>
  <c r="E559" i="8"/>
  <c r="E558" i="8"/>
  <c r="E557" i="8"/>
  <c r="E556" i="8"/>
  <c r="E555" i="8"/>
  <c r="E554" i="8"/>
  <c r="E553" i="8"/>
  <c r="E552" i="8"/>
  <c r="E551" i="8"/>
  <c r="E550" i="8"/>
  <c r="E549" i="8"/>
  <c r="E548" i="8"/>
  <c r="E547" i="8"/>
  <c r="E546" i="8"/>
  <c r="E545" i="8"/>
  <c r="E544" i="8"/>
  <c r="E543" i="8"/>
  <c r="E542" i="8"/>
  <c r="E541" i="8"/>
  <c r="E540" i="8"/>
  <c r="E539" i="8"/>
  <c r="E538" i="8"/>
  <c r="E537" i="8"/>
  <c r="E536" i="8"/>
  <c r="E535" i="8"/>
  <c r="E534" i="8"/>
  <c r="E533" i="8"/>
  <c r="E532" i="8"/>
  <c r="E531" i="8"/>
  <c r="E530" i="8"/>
  <c r="E529" i="8"/>
  <c r="E528" i="8"/>
  <c r="E527" i="8"/>
  <c r="E526" i="8"/>
  <c r="E525" i="8"/>
  <c r="E524" i="8"/>
  <c r="E523" i="8"/>
  <c r="E522" i="8"/>
  <c r="E521" i="8"/>
  <c r="E520" i="8"/>
  <c r="E519" i="8"/>
  <c r="E518" i="8"/>
  <c r="E517" i="8"/>
  <c r="E516" i="8"/>
  <c r="E515" i="8"/>
  <c r="E514" i="8"/>
  <c r="E513" i="8"/>
  <c r="E512" i="8"/>
  <c r="E511" i="8"/>
  <c r="E510" i="8"/>
  <c r="E509" i="8"/>
  <c r="E508" i="8"/>
  <c r="E507" i="8"/>
  <c r="E506" i="8"/>
  <c r="E505" i="8"/>
  <c r="E504" i="8"/>
  <c r="E503" i="8"/>
  <c r="E502" i="8"/>
  <c r="E501" i="8"/>
  <c r="E500" i="8"/>
  <c r="E499" i="8"/>
  <c r="E498" i="8"/>
  <c r="E497" i="8"/>
  <c r="E496" i="8"/>
  <c r="E495" i="8"/>
  <c r="E494" i="8"/>
  <c r="E493" i="8"/>
  <c r="E492" i="8"/>
  <c r="E491" i="8"/>
  <c r="E490" i="8"/>
  <c r="E489" i="8"/>
  <c r="E488" i="8"/>
  <c r="E487" i="8"/>
  <c r="E486" i="8"/>
  <c r="E485" i="8"/>
  <c r="E484" i="8"/>
  <c r="E483" i="8"/>
  <c r="E482" i="8"/>
  <c r="E481" i="8"/>
  <c r="E480" i="8"/>
  <c r="E479" i="8"/>
  <c r="E478" i="8"/>
  <c r="E477" i="8"/>
  <c r="E476" i="8"/>
  <c r="E475" i="8"/>
  <c r="E474" i="8"/>
  <c r="E473" i="8"/>
  <c r="E472" i="8"/>
  <c r="E471" i="8"/>
  <c r="E470" i="8"/>
  <c r="E469" i="8"/>
  <c r="E468" i="8"/>
  <c r="E467" i="8"/>
  <c r="E466" i="8"/>
  <c r="E465" i="8"/>
  <c r="E464" i="8"/>
  <c r="E463" i="8"/>
  <c r="E462" i="8"/>
  <c r="E461" i="8"/>
  <c r="E460" i="8"/>
  <c r="E459" i="8"/>
  <c r="E458" i="8"/>
  <c r="E457" i="8"/>
  <c r="E456" i="8"/>
  <c r="E455" i="8"/>
  <c r="E454" i="8"/>
  <c r="E453" i="8"/>
  <c r="E452" i="8"/>
  <c r="E451" i="8"/>
  <c r="E450" i="8"/>
  <c r="E449" i="8"/>
  <c r="E448" i="8"/>
  <c r="E447" i="8"/>
  <c r="E446" i="8"/>
  <c r="E445" i="8"/>
  <c r="E444" i="8"/>
  <c r="E443" i="8"/>
  <c r="E442" i="8"/>
  <c r="E441" i="8"/>
  <c r="E440" i="8"/>
  <c r="E439" i="8"/>
  <c r="E438" i="8"/>
  <c r="E437" i="8"/>
  <c r="E436" i="8"/>
  <c r="E435" i="8"/>
  <c r="E434" i="8"/>
  <c r="E433" i="8"/>
  <c r="E432" i="8"/>
  <c r="E431" i="8"/>
  <c r="E430" i="8"/>
  <c r="E429" i="8"/>
  <c r="E428" i="8"/>
  <c r="E427" i="8"/>
  <c r="E426" i="8"/>
  <c r="E425" i="8"/>
  <c r="E424" i="8"/>
  <c r="E423" i="8"/>
  <c r="E422" i="8"/>
  <c r="E421" i="8"/>
  <c r="E420" i="8"/>
  <c r="E419" i="8"/>
  <c r="E418" i="8"/>
  <c r="E417" i="8"/>
  <c r="E416" i="8"/>
  <c r="E415" i="8"/>
  <c r="E414" i="8"/>
  <c r="E413" i="8"/>
  <c r="E412" i="8"/>
  <c r="E411" i="8"/>
  <c r="E410" i="8"/>
  <c r="E409" i="8"/>
  <c r="E408" i="8"/>
  <c r="E407" i="8"/>
  <c r="E406" i="8"/>
  <c r="E405" i="8"/>
  <c r="E404" i="8"/>
  <c r="E403" i="8"/>
  <c r="E402" i="8"/>
  <c r="E401" i="8"/>
  <c r="E400" i="8"/>
  <c r="E399" i="8"/>
  <c r="E398" i="8"/>
  <c r="E397" i="8"/>
  <c r="E396" i="8"/>
  <c r="E395" i="8"/>
  <c r="E394" i="8"/>
  <c r="E393" i="8"/>
  <c r="E392" i="8"/>
  <c r="E391" i="8"/>
  <c r="E390" i="8"/>
  <c r="E389" i="8"/>
  <c r="E388" i="8"/>
  <c r="E387" i="8"/>
  <c r="E386" i="8"/>
  <c r="E385" i="8"/>
  <c r="E384" i="8"/>
  <c r="E383" i="8"/>
  <c r="E382" i="8"/>
  <c r="E381" i="8"/>
  <c r="E380" i="8"/>
  <c r="E379" i="8"/>
  <c r="E378" i="8"/>
  <c r="E377" i="8"/>
  <c r="E376" i="8"/>
  <c r="E375" i="8"/>
  <c r="E374" i="8"/>
  <c r="E373" i="8"/>
  <c r="E372" i="8"/>
  <c r="E371" i="8"/>
  <c r="E370" i="8"/>
  <c r="E369" i="8"/>
  <c r="E368" i="8"/>
  <c r="E367" i="8"/>
  <c r="E366" i="8"/>
  <c r="E365" i="8"/>
  <c r="E364" i="8"/>
  <c r="E363" i="8"/>
  <c r="E362" i="8"/>
  <c r="E361" i="8"/>
  <c r="E360" i="8"/>
  <c r="E359" i="8"/>
  <c r="E358" i="8"/>
  <c r="E357" i="8"/>
  <c r="E356" i="8"/>
  <c r="E355" i="8"/>
  <c r="E354" i="8"/>
  <c r="E353" i="8"/>
  <c r="E352" i="8"/>
  <c r="E351" i="8"/>
  <c r="E350" i="8"/>
  <c r="E349" i="8"/>
  <c r="E348" i="8"/>
  <c r="E347" i="8"/>
  <c r="E346" i="8"/>
  <c r="E345" i="8"/>
  <c r="E344" i="8"/>
  <c r="E343" i="8"/>
  <c r="E342" i="8"/>
  <c r="E341" i="8"/>
  <c r="E340" i="8"/>
  <c r="E339" i="8"/>
  <c r="E338" i="8"/>
  <c r="E337" i="8"/>
  <c r="E336" i="8"/>
  <c r="E335" i="8"/>
  <c r="E334" i="8"/>
  <c r="E333" i="8"/>
  <c r="E332" i="8"/>
  <c r="E331" i="8"/>
  <c r="E330" i="8"/>
  <c r="E329" i="8"/>
  <c r="E328" i="8"/>
  <c r="E327" i="8"/>
  <c r="E326" i="8"/>
  <c r="E325" i="8"/>
  <c r="E324" i="8"/>
  <c r="E323" i="8"/>
  <c r="E322" i="8"/>
  <c r="E321" i="8"/>
  <c r="E320" i="8"/>
  <c r="E319" i="8"/>
  <c r="E318" i="8"/>
  <c r="E317" i="8"/>
  <c r="E316" i="8"/>
  <c r="E315" i="8"/>
  <c r="E314" i="8"/>
  <c r="E313" i="8"/>
  <c r="E312" i="8"/>
  <c r="E311" i="8"/>
  <c r="E310" i="8"/>
  <c r="E309" i="8"/>
  <c r="E308" i="8"/>
  <c r="E307" i="8"/>
  <c r="E306" i="8"/>
  <c r="E305" i="8"/>
  <c r="E304" i="8"/>
  <c r="E303" i="8"/>
  <c r="E302" i="8"/>
  <c r="E301" i="8"/>
  <c r="E300" i="8"/>
  <c r="E299" i="8"/>
  <c r="E298" i="8"/>
  <c r="E297" i="8"/>
  <c r="E296" i="8"/>
  <c r="E295" i="8"/>
  <c r="E294" i="8"/>
  <c r="E293" i="8"/>
  <c r="E292" i="8"/>
  <c r="E291" i="8"/>
  <c r="E290" i="8"/>
  <c r="E289" i="8"/>
  <c r="E288" i="8"/>
  <c r="E287" i="8"/>
  <c r="E286" i="8"/>
  <c r="E285" i="8"/>
  <c r="E284" i="8"/>
  <c r="E283" i="8"/>
  <c r="E282" i="8"/>
  <c r="E281" i="8"/>
  <c r="E280" i="8"/>
  <c r="E279" i="8"/>
  <c r="E278" i="8"/>
  <c r="E277" i="8"/>
  <c r="E276" i="8"/>
  <c r="E275" i="8"/>
  <c r="E274" i="8"/>
  <c r="E273" i="8"/>
  <c r="E272" i="8"/>
  <c r="E271" i="8"/>
  <c r="E270" i="8"/>
  <c r="E269" i="8"/>
  <c r="E268" i="8"/>
  <c r="E267" i="8"/>
  <c r="E266" i="8"/>
  <c r="E265" i="8"/>
  <c r="E264" i="8"/>
  <c r="E263" i="8"/>
  <c r="E262" i="8"/>
  <c r="E261" i="8"/>
  <c r="E260" i="8"/>
  <c r="E259" i="8"/>
  <c r="E258" i="8"/>
  <c r="E257" i="8"/>
  <c r="E256" i="8"/>
  <c r="E255" i="8"/>
  <c r="E254" i="8"/>
  <c r="E253" i="8"/>
  <c r="E252" i="8"/>
  <c r="E251" i="8"/>
  <c r="E250" i="8"/>
  <c r="E249" i="8"/>
  <c r="E248" i="8"/>
  <c r="E247" i="8"/>
  <c r="E246" i="8"/>
  <c r="E245" i="8"/>
  <c r="E244" i="8"/>
  <c r="E243" i="8"/>
  <c r="E242" i="8"/>
  <c r="E241" i="8"/>
  <c r="E240" i="8"/>
  <c r="E239" i="8"/>
  <c r="E238" i="8"/>
  <c r="E237" i="8"/>
  <c r="E236" i="8"/>
  <c r="E235" i="8"/>
  <c r="E234" i="8"/>
  <c r="E233" i="8"/>
  <c r="E232" i="8"/>
  <c r="E231" i="8"/>
  <c r="E230" i="8"/>
  <c r="E229" i="8"/>
  <c r="E228" i="8"/>
  <c r="E227" i="8"/>
  <c r="E226" i="8"/>
  <c r="E225" i="8"/>
  <c r="E224" i="8"/>
  <c r="E223" i="8"/>
  <c r="E222" i="8"/>
  <c r="E221" i="8"/>
  <c r="E220" i="8"/>
  <c r="E219" i="8"/>
  <c r="E218" i="8"/>
  <c r="E217" i="8"/>
  <c r="E216" i="8"/>
  <c r="E215" i="8"/>
  <c r="E214" i="8"/>
  <c r="E213" i="8"/>
  <c r="E212" i="8"/>
  <c r="E211" i="8"/>
  <c r="E210" i="8"/>
  <c r="E209" i="8"/>
  <c r="E208" i="8"/>
  <c r="E207" i="8"/>
  <c r="E206" i="8"/>
  <c r="E205" i="8"/>
  <c r="E204" i="8"/>
  <c r="E203" i="8"/>
  <c r="E202" i="8"/>
  <c r="E201" i="8"/>
  <c r="E200" i="8"/>
  <c r="E199" i="8"/>
  <c r="E198" i="8"/>
  <c r="E197" i="8"/>
  <c r="E196" i="8"/>
  <c r="E195" i="8"/>
  <c r="E194" i="8"/>
  <c r="E193" i="8"/>
  <c r="E192" i="8"/>
  <c r="E191" i="8"/>
  <c r="E190" i="8"/>
  <c r="E189" i="8"/>
  <c r="E188" i="8"/>
  <c r="E187" i="8"/>
  <c r="E186" i="8"/>
  <c r="E185" i="8"/>
  <c r="E184" i="8"/>
  <c r="E183" i="8"/>
  <c r="E182" i="8"/>
  <c r="E181" i="8"/>
  <c r="E180" i="8"/>
  <c r="E179" i="8"/>
  <c r="E178" i="8"/>
  <c r="E177" i="8"/>
  <c r="E176" i="8"/>
  <c r="E175" i="8"/>
  <c r="E174" i="8"/>
  <c r="E173" i="8"/>
  <c r="E172" i="8"/>
  <c r="E171" i="8"/>
  <c r="E170" i="8"/>
  <c r="E169" i="8"/>
  <c r="E168" i="8"/>
  <c r="E167" i="8"/>
  <c r="E166" i="8"/>
  <c r="E165" i="8"/>
  <c r="E164" i="8"/>
  <c r="E163" i="8"/>
  <c r="E162" i="8"/>
  <c r="E161" i="8"/>
  <c r="E160" i="8"/>
  <c r="E159" i="8"/>
  <c r="E158" i="8"/>
  <c r="E157" i="8"/>
  <c r="E156" i="8"/>
  <c r="E155" i="8"/>
  <c r="E154" i="8"/>
  <c r="E153" i="8"/>
  <c r="E152" i="8"/>
  <c r="E151" i="8"/>
  <c r="E150" i="8"/>
  <c r="E149" i="8"/>
  <c r="E148" i="8"/>
  <c r="E147" i="8"/>
  <c r="E146" i="8"/>
  <c r="E145" i="8"/>
  <c r="E144" i="8"/>
  <c r="E143" i="8"/>
  <c r="E142" i="8"/>
  <c r="E141" i="8"/>
  <c r="E140" i="8"/>
  <c r="E139" i="8"/>
  <c r="E138" i="8"/>
  <c r="E137" i="8"/>
  <c r="E136" i="8"/>
  <c r="E135" i="8"/>
  <c r="E134" i="8"/>
  <c r="E133" i="8"/>
  <c r="E132" i="8"/>
  <c r="E131" i="8"/>
  <c r="E130" i="8"/>
  <c r="E129" i="8"/>
  <c r="E128" i="8"/>
  <c r="E127" i="8"/>
  <c r="E126" i="8"/>
  <c r="E125" i="8"/>
  <c r="E124" i="8"/>
  <c r="E123" i="8"/>
  <c r="E122" i="8"/>
  <c r="E121" i="8"/>
  <c r="E120" i="8"/>
  <c r="E119" i="8"/>
  <c r="E118" i="8"/>
  <c r="E117" i="8"/>
  <c r="E116" i="8"/>
  <c r="E115" i="8"/>
  <c r="E114" i="8"/>
  <c r="E113" i="8"/>
  <c r="E112" i="8"/>
  <c r="E111" i="8"/>
  <c r="E110" i="8"/>
  <c r="E109" i="8"/>
  <c r="E108" i="8"/>
  <c r="E107" i="8"/>
  <c r="E106" i="8"/>
  <c r="E105" i="8"/>
  <c r="E104" i="8"/>
  <c r="E103" i="8"/>
  <c r="E102" i="8"/>
  <c r="E101" i="8"/>
  <c r="E100" i="8"/>
  <c r="E99" i="8"/>
  <c r="E98" i="8"/>
  <c r="E97" i="8"/>
  <c r="E96" i="8"/>
  <c r="E95" i="8"/>
  <c r="E94" i="8"/>
  <c r="E93" i="8"/>
  <c r="E92" i="8"/>
  <c r="E91" i="8"/>
  <c r="E90" i="8"/>
  <c r="E89" i="8"/>
  <c r="E88" i="8"/>
  <c r="E87" i="8"/>
  <c r="E86" i="8"/>
  <c r="E85" i="8"/>
  <c r="E84" i="8"/>
  <c r="E83" i="8"/>
  <c r="E82" i="8"/>
  <c r="E81" i="8"/>
  <c r="E80" i="8"/>
  <c r="E79" i="8"/>
  <c r="E78" i="8"/>
  <c r="E77" i="8"/>
  <c r="E76" i="8"/>
  <c r="E75" i="8"/>
  <c r="E74" i="8"/>
  <c r="E73" i="8"/>
  <c r="E72" i="8"/>
  <c r="E71" i="8"/>
  <c r="E70" i="8"/>
  <c r="E69" i="8"/>
  <c r="E68" i="8"/>
  <c r="E67" i="8"/>
  <c r="E66" i="8"/>
  <c r="E65" i="8"/>
  <c r="E64" i="8"/>
  <c r="E63" i="8"/>
  <c r="E62" i="8"/>
  <c r="E61" i="8"/>
  <c r="E60" i="8"/>
  <c r="E59" i="8"/>
  <c r="E58" i="8"/>
  <c r="E57" i="8"/>
  <c r="E56" i="8"/>
  <c r="E55" i="8"/>
  <c r="E54" i="8"/>
  <c r="E53" i="8"/>
  <c r="E52" i="8"/>
  <c r="E51" i="8"/>
  <c r="E50" i="8"/>
  <c r="E49" i="8"/>
  <c r="E48" i="8"/>
  <c r="E47" i="8"/>
  <c r="E46" i="8"/>
  <c r="E45" i="8"/>
  <c r="E44" i="8"/>
  <c r="E43" i="8"/>
  <c r="E42" i="8"/>
  <c r="E41" i="8"/>
  <c r="E40" i="8"/>
  <c r="E39" i="8"/>
  <c r="E38" i="8"/>
  <c r="E37" i="8"/>
  <c r="E36" i="8"/>
  <c r="E35" i="8"/>
  <c r="E34" i="8"/>
  <c r="E33" i="8"/>
  <c r="E32" i="8"/>
  <c r="E31" i="8"/>
  <c r="E30" i="8"/>
  <c r="E29" i="8"/>
  <c r="E28" i="8"/>
  <c r="E27" i="8"/>
  <c r="E26" i="8"/>
  <c r="E25" i="8"/>
  <c r="E24" i="8"/>
  <c r="E23" i="8"/>
  <c r="E22" i="8"/>
  <c r="E21" i="8"/>
  <c r="E20" i="8"/>
  <c r="E19" i="8"/>
  <c r="E18" i="8"/>
  <c r="E17" i="8"/>
  <c r="B20" i="8"/>
  <c r="E16" i="8"/>
  <c r="E15" i="8"/>
  <c r="B18" i="8"/>
  <c r="E14" i="8"/>
  <c r="E13" i="8"/>
  <c r="E12" i="8"/>
  <c r="E11" i="8"/>
  <c r="E10" i="8"/>
  <c r="E9" i="8"/>
  <c r="B9" i="8"/>
  <c r="I51" i="8" s="1"/>
  <c r="E8" i="8"/>
  <c r="E7" i="8"/>
  <c r="E6" i="8"/>
  <c r="E5" i="8"/>
  <c r="E4" i="8"/>
  <c r="B4" i="8"/>
  <c r="B5" i="8" s="1"/>
  <c r="B7" i="8" s="1"/>
  <c r="F3" i="8"/>
  <c r="E3" i="8"/>
  <c r="B3" i="11" l="1"/>
  <c r="D6" i="11" s="1"/>
  <c r="K51" i="8"/>
  <c r="J51" i="8"/>
  <c r="L51" i="8" s="1"/>
  <c r="I1168" i="8"/>
  <c r="I1296" i="8"/>
  <c r="I507" i="8"/>
  <c r="I1936" i="8"/>
  <c r="I1808" i="8"/>
  <c r="I1680" i="8"/>
  <c r="I1552" i="8"/>
  <c r="I1424" i="8"/>
  <c r="I1905" i="8"/>
  <c r="I1777" i="8"/>
  <c r="I1649" i="8"/>
  <c r="I1521" i="8"/>
  <c r="I1393" i="8"/>
  <c r="I1265" i="8"/>
  <c r="I1137" i="8"/>
  <c r="I259" i="8"/>
  <c r="I1904" i="8"/>
  <c r="I1776" i="8"/>
  <c r="I1648" i="8"/>
  <c r="I1520" i="8"/>
  <c r="I1392" i="8"/>
  <c r="I1264" i="8"/>
  <c r="I1136" i="8"/>
  <c r="I251" i="8"/>
  <c r="I2001" i="8"/>
  <c r="I1873" i="8"/>
  <c r="I1745" i="8"/>
  <c r="I1617" i="8"/>
  <c r="I1489" i="8"/>
  <c r="I1361" i="8"/>
  <c r="I1233" i="8"/>
  <c r="I1027" i="8"/>
  <c r="I2000" i="8"/>
  <c r="I1872" i="8"/>
  <c r="I1744" i="8"/>
  <c r="I1616" i="8"/>
  <c r="I1488" i="8"/>
  <c r="I1360" i="8"/>
  <c r="I1232" i="8"/>
  <c r="I1019" i="8"/>
  <c r="I1969" i="8"/>
  <c r="I1841" i="8"/>
  <c r="I1713" i="8"/>
  <c r="I1585" i="8"/>
  <c r="I1457" i="8"/>
  <c r="I1329" i="8"/>
  <c r="I1201" i="8"/>
  <c r="I771" i="8"/>
  <c r="I1968" i="8"/>
  <c r="I1840" i="8"/>
  <c r="I1712" i="8"/>
  <c r="I1584" i="8"/>
  <c r="I1456" i="8"/>
  <c r="I1328" i="8"/>
  <c r="I1200" i="8"/>
  <c r="I763" i="8"/>
  <c r="I1937" i="8"/>
  <c r="I1809" i="8"/>
  <c r="I1681" i="8"/>
  <c r="I1553" i="8"/>
  <c r="I1425" i="8"/>
  <c r="I1297" i="8"/>
  <c r="I1169" i="8"/>
  <c r="I515" i="8"/>
  <c r="I1976" i="8"/>
  <c r="I1944" i="8"/>
  <c r="I1912" i="8"/>
  <c r="I1880" i="8"/>
  <c r="I1848" i="8"/>
  <c r="I1816" i="8"/>
  <c r="I1784" i="8"/>
  <c r="I1752" i="8"/>
  <c r="I1720" i="8"/>
  <c r="I1688" i="8"/>
  <c r="I1656" i="8"/>
  <c r="I1624" i="8"/>
  <c r="I1592" i="8"/>
  <c r="I1560" i="8"/>
  <c r="I1528" i="8"/>
  <c r="I1496" i="8"/>
  <c r="I1464" i="8"/>
  <c r="I1432" i="8"/>
  <c r="I1400" i="8"/>
  <c r="I1368" i="8"/>
  <c r="I1336" i="8"/>
  <c r="I1304" i="8"/>
  <c r="I1272" i="8"/>
  <c r="I1240" i="8"/>
  <c r="I1208" i="8"/>
  <c r="I1176" i="8"/>
  <c r="I1144" i="8"/>
  <c r="I1083" i="8"/>
  <c r="I827" i="8"/>
  <c r="I571" i="8"/>
  <c r="I315" i="8"/>
  <c r="I59" i="8"/>
  <c r="I1993" i="8"/>
  <c r="I1961" i="8"/>
  <c r="I1929" i="8"/>
  <c r="I1897" i="8"/>
  <c r="I1865" i="8"/>
  <c r="I1833" i="8"/>
  <c r="I1801" i="8"/>
  <c r="I1769" i="8"/>
  <c r="I1737" i="8"/>
  <c r="I1705" i="8"/>
  <c r="I1673" i="8"/>
  <c r="I1641" i="8"/>
  <c r="I1609" i="8"/>
  <c r="I1577" i="8"/>
  <c r="I1545" i="8"/>
  <c r="I1513" i="8"/>
  <c r="I1481" i="8"/>
  <c r="I1449" i="8"/>
  <c r="I1417" i="8"/>
  <c r="I1385" i="8"/>
  <c r="I1353" i="8"/>
  <c r="I1321" i="8"/>
  <c r="I1289" i="8"/>
  <c r="I1257" i="8"/>
  <c r="I1225" i="8"/>
  <c r="I1193" i="8"/>
  <c r="I1161" i="8"/>
  <c r="I1129" i="8"/>
  <c r="I963" i="8"/>
  <c r="I707" i="8"/>
  <c r="I451" i="8"/>
  <c r="I195" i="8"/>
  <c r="I1992" i="8"/>
  <c r="I1960" i="8"/>
  <c r="I1928" i="8"/>
  <c r="I1896" i="8"/>
  <c r="I1864" i="8"/>
  <c r="I1832" i="8"/>
  <c r="I1800" i="8"/>
  <c r="I1768" i="8"/>
  <c r="I1736" i="8"/>
  <c r="I1704" i="8"/>
  <c r="I1672" i="8"/>
  <c r="I1640" i="8"/>
  <c r="I1608" i="8"/>
  <c r="I1576" i="8"/>
  <c r="I1544" i="8"/>
  <c r="I1512" i="8"/>
  <c r="I1480" i="8"/>
  <c r="I1448" i="8"/>
  <c r="I1416" i="8"/>
  <c r="I1384" i="8"/>
  <c r="I1352" i="8"/>
  <c r="I1320" i="8"/>
  <c r="I1288" i="8"/>
  <c r="I1256" i="8"/>
  <c r="I1224" i="8"/>
  <c r="I1192" i="8"/>
  <c r="I1160" i="8"/>
  <c r="I1128" i="8"/>
  <c r="I955" i="8"/>
  <c r="I699" i="8"/>
  <c r="I443" i="8"/>
  <c r="I187" i="8"/>
  <c r="I1985" i="8"/>
  <c r="I1953" i="8"/>
  <c r="I1921" i="8"/>
  <c r="I1889" i="8"/>
  <c r="I1857" i="8"/>
  <c r="I1825" i="8"/>
  <c r="I1793" i="8"/>
  <c r="I1761" i="8"/>
  <c r="I1729" i="8"/>
  <c r="I1697" i="8"/>
  <c r="I1665" i="8"/>
  <c r="I1633" i="8"/>
  <c r="I1601" i="8"/>
  <c r="I1569" i="8"/>
  <c r="I1537" i="8"/>
  <c r="I1505" i="8"/>
  <c r="I1473" i="8"/>
  <c r="I1441" i="8"/>
  <c r="I1409" i="8"/>
  <c r="I1377" i="8"/>
  <c r="I1345" i="8"/>
  <c r="I1313" i="8"/>
  <c r="I1281" i="8"/>
  <c r="I1249" i="8"/>
  <c r="I1217" i="8"/>
  <c r="I1185" i="8"/>
  <c r="I1153" i="8"/>
  <c r="I1121" i="8"/>
  <c r="I899" i="8"/>
  <c r="I643" i="8"/>
  <c r="I387" i="8"/>
  <c r="I131" i="8"/>
  <c r="I1984" i="8"/>
  <c r="I1952" i="8"/>
  <c r="I1920" i="8"/>
  <c r="I1888" i="8"/>
  <c r="I1856" i="8"/>
  <c r="I1824" i="8"/>
  <c r="I1792" i="8"/>
  <c r="I1760" i="8"/>
  <c r="I1728" i="8"/>
  <c r="I1696" i="8"/>
  <c r="I1664" i="8"/>
  <c r="I1632" i="8"/>
  <c r="I1600" i="8"/>
  <c r="I1568" i="8"/>
  <c r="I1536" i="8"/>
  <c r="I1504" i="8"/>
  <c r="I1472" i="8"/>
  <c r="I1440" i="8"/>
  <c r="I1408" i="8"/>
  <c r="I1376" i="8"/>
  <c r="I1344" i="8"/>
  <c r="I1312" i="8"/>
  <c r="I1280" i="8"/>
  <c r="I1248" i="8"/>
  <c r="I1216" i="8"/>
  <c r="I1184" i="8"/>
  <c r="I1152" i="8"/>
  <c r="I1120" i="8"/>
  <c r="I891" i="8"/>
  <c r="I635" i="8"/>
  <c r="I379" i="8"/>
  <c r="I123" i="8"/>
  <c r="I1977" i="8"/>
  <c r="I1945" i="8"/>
  <c r="I1913" i="8"/>
  <c r="I1881" i="8"/>
  <c r="I1849" i="8"/>
  <c r="I1817" i="8"/>
  <c r="I1785" i="8"/>
  <c r="I1753" i="8"/>
  <c r="I1721" i="8"/>
  <c r="I1689" i="8"/>
  <c r="I1657" i="8"/>
  <c r="I1625" i="8"/>
  <c r="I1593" i="8"/>
  <c r="I1561" i="8"/>
  <c r="I1529" i="8"/>
  <c r="I1497" i="8"/>
  <c r="I1465" i="8"/>
  <c r="I1433" i="8"/>
  <c r="I1401" i="8"/>
  <c r="I1369" i="8"/>
  <c r="I1337" i="8"/>
  <c r="I1305" i="8"/>
  <c r="I1273" i="8"/>
  <c r="I1241" i="8"/>
  <c r="I1209" i="8"/>
  <c r="I1177" i="8"/>
  <c r="I1145" i="8"/>
  <c r="I1091" i="8"/>
  <c r="I835" i="8"/>
  <c r="I579" i="8"/>
  <c r="I323" i="8"/>
  <c r="I67" i="8"/>
  <c r="I2002" i="8"/>
  <c r="I1994" i="8"/>
  <c r="I1986" i="8"/>
  <c r="I1978" i="8"/>
  <c r="I1970" i="8"/>
  <c r="I1962" i="8"/>
  <c r="I1954" i="8"/>
  <c r="I1946" i="8"/>
  <c r="I1938" i="8"/>
  <c r="I1930" i="8"/>
  <c r="I1922" i="8"/>
  <c r="I1914" i="8"/>
  <c r="I1906" i="8"/>
  <c r="I1898" i="8"/>
  <c r="I1890" i="8"/>
  <c r="I1882" i="8"/>
  <c r="I1874" i="8"/>
  <c r="I1866" i="8"/>
  <c r="I1858" i="8"/>
  <c r="I1850" i="8"/>
  <c r="I1842" i="8"/>
  <c r="I1834" i="8"/>
  <c r="I1826" i="8"/>
  <c r="I1818" i="8"/>
  <c r="I1810" i="8"/>
  <c r="I1802" i="8"/>
  <c r="I1794" i="8"/>
  <c r="I1786" i="8"/>
  <c r="I1778" i="8"/>
  <c r="I1770" i="8"/>
  <c r="I1762" i="8"/>
  <c r="I1754" i="8"/>
  <c r="I1746" i="8"/>
  <c r="I1738" i="8"/>
  <c r="I1730" i="8"/>
  <c r="I1722" i="8"/>
  <c r="I1714" i="8"/>
  <c r="I1706" i="8"/>
  <c r="I1698" i="8"/>
  <c r="I1690" i="8"/>
  <c r="I1682" i="8"/>
  <c r="I1674" i="8"/>
  <c r="I1666" i="8"/>
  <c r="I1658" i="8"/>
  <c r="I1650" i="8"/>
  <c r="I1642" i="8"/>
  <c r="I1634" i="8"/>
  <c r="I1626" i="8"/>
  <c r="I1618" i="8"/>
  <c r="I1610" i="8"/>
  <c r="I1602" i="8"/>
  <c r="I1594" i="8"/>
  <c r="I1586" i="8"/>
  <c r="I1578" i="8"/>
  <c r="I1570" i="8"/>
  <c r="I1562" i="8"/>
  <c r="I1554" i="8"/>
  <c r="I1546" i="8"/>
  <c r="I1538" i="8"/>
  <c r="I1530" i="8"/>
  <c r="I1522" i="8"/>
  <c r="I1514" i="8"/>
  <c r="I1506" i="8"/>
  <c r="I1498" i="8"/>
  <c r="I1490" i="8"/>
  <c r="I1482" i="8"/>
  <c r="I1474" i="8"/>
  <c r="I1466" i="8"/>
  <c r="I1458" i="8"/>
  <c r="I1450" i="8"/>
  <c r="I1442" i="8"/>
  <c r="I1434" i="8"/>
  <c r="I1426" i="8"/>
  <c r="I1418" i="8"/>
  <c r="I1410" i="8"/>
  <c r="I1402" i="8"/>
  <c r="I1394" i="8"/>
  <c r="I1386" i="8"/>
  <c r="I1378" i="8"/>
  <c r="I1370" i="8"/>
  <c r="I1362" i="8"/>
  <c r="I1354" i="8"/>
  <c r="I1346" i="8"/>
  <c r="I1338" i="8"/>
  <c r="I1330" i="8"/>
  <c r="I1322" i="8"/>
  <c r="I1314" i="8"/>
  <c r="I1306" i="8"/>
  <c r="I1298" i="8"/>
  <c r="I1290" i="8"/>
  <c r="I1282" i="8"/>
  <c r="I1274" i="8"/>
  <c r="I1266" i="8"/>
  <c r="I1258" i="8"/>
  <c r="I1250" i="8"/>
  <c r="I1242" i="8"/>
  <c r="I1234" i="8"/>
  <c r="I1226" i="8"/>
  <c r="I1218" i="8"/>
  <c r="I1210" i="8"/>
  <c r="I1202" i="8"/>
  <c r="I1194" i="8"/>
  <c r="I1186" i="8"/>
  <c r="I1178" i="8"/>
  <c r="I1170" i="8"/>
  <c r="I1162" i="8"/>
  <c r="I1154" i="8"/>
  <c r="I1146" i="8"/>
  <c r="I1138" i="8"/>
  <c r="I1130" i="8"/>
  <c r="I1122" i="8"/>
  <c r="I1099" i="8"/>
  <c r="I1035" i="8"/>
  <c r="I971" i="8"/>
  <c r="I907" i="8"/>
  <c r="I843" i="8"/>
  <c r="I779" i="8"/>
  <c r="I715" i="8"/>
  <c r="I651" i="8"/>
  <c r="I587" i="8"/>
  <c r="I523" i="8"/>
  <c r="I459" i="8"/>
  <c r="I395" i="8"/>
  <c r="I331" i="8"/>
  <c r="I267" i="8"/>
  <c r="I203" i="8"/>
  <c r="I139" i="8"/>
  <c r="I75" i="8"/>
  <c r="I11" i="8"/>
  <c r="I1999" i="8"/>
  <c r="I1991" i="8"/>
  <c r="I1983" i="8"/>
  <c r="I1975" i="8"/>
  <c r="I1967" i="8"/>
  <c r="I1959" i="8"/>
  <c r="I1951" i="8"/>
  <c r="I1943" i="8"/>
  <c r="I1935" i="8"/>
  <c r="I1927" i="8"/>
  <c r="I1919" i="8"/>
  <c r="I1911" i="8"/>
  <c r="I1903" i="8"/>
  <c r="I1895" i="8"/>
  <c r="I1887" i="8"/>
  <c r="I1879" i="8"/>
  <c r="I1871" i="8"/>
  <c r="I1863" i="8"/>
  <c r="I1855" i="8"/>
  <c r="I1847" i="8"/>
  <c r="I1839" i="8"/>
  <c r="I1831" i="8"/>
  <c r="I1823" i="8"/>
  <c r="I1815" i="8"/>
  <c r="I1807" i="8"/>
  <c r="I1799" i="8"/>
  <c r="I1791" i="8"/>
  <c r="I1783" i="8"/>
  <c r="I1775" i="8"/>
  <c r="I1767" i="8"/>
  <c r="I1759" i="8"/>
  <c r="I1751" i="8"/>
  <c r="I1743" i="8"/>
  <c r="I1735" i="8"/>
  <c r="I1727" i="8"/>
  <c r="I1719" i="8"/>
  <c r="I1711" i="8"/>
  <c r="I1703" i="8"/>
  <c r="I1695" i="8"/>
  <c r="I1687" i="8"/>
  <c r="I1679" i="8"/>
  <c r="I1671" i="8"/>
  <c r="I1663" i="8"/>
  <c r="I1655" i="8"/>
  <c r="I1647" i="8"/>
  <c r="I1639" i="8"/>
  <c r="I1631" i="8"/>
  <c r="I1623" i="8"/>
  <c r="I1615" i="8"/>
  <c r="I1607" i="8"/>
  <c r="I1599" i="8"/>
  <c r="I1591" i="8"/>
  <c r="I1583" i="8"/>
  <c r="I1575" i="8"/>
  <c r="I1567" i="8"/>
  <c r="I1559" i="8"/>
  <c r="I1551" i="8"/>
  <c r="I1543" i="8"/>
  <c r="I1535" i="8"/>
  <c r="I1527" i="8"/>
  <c r="I1519" i="8"/>
  <c r="I1511" i="8"/>
  <c r="I1503" i="8"/>
  <c r="I1495" i="8"/>
  <c r="I1487" i="8"/>
  <c r="I1479" i="8"/>
  <c r="I1471" i="8"/>
  <c r="I1463" i="8"/>
  <c r="I1455" i="8"/>
  <c r="I1447" i="8"/>
  <c r="I1439" i="8"/>
  <c r="I1431" i="8"/>
  <c r="I1423" i="8"/>
  <c r="I1415" i="8"/>
  <c r="I1407" i="8"/>
  <c r="I1399" i="8"/>
  <c r="I1391" i="8"/>
  <c r="I1383" i="8"/>
  <c r="I1375" i="8"/>
  <c r="I1367" i="8"/>
  <c r="I1359" i="8"/>
  <c r="I1351" i="8"/>
  <c r="I1343" i="8"/>
  <c r="I1335" i="8"/>
  <c r="I1327" i="8"/>
  <c r="I1319" i="8"/>
  <c r="I1311" i="8"/>
  <c r="I1303" i="8"/>
  <c r="I1295" i="8"/>
  <c r="I1287" i="8"/>
  <c r="I1279" i="8"/>
  <c r="I1271" i="8"/>
  <c r="I1263" i="8"/>
  <c r="I1255" i="8"/>
  <c r="I1247" i="8"/>
  <c r="I1239" i="8"/>
  <c r="I1231" i="8"/>
  <c r="I1223" i="8"/>
  <c r="I1215" i="8"/>
  <c r="I1207" i="8"/>
  <c r="I1199" i="8"/>
  <c r="I1191" i="8"/>
  <c r="I1183" i="8"/>
  <c r="I1175" i="8"/>
  <c r="I1167" i="8"/>
  <c r="I1159" i="8"/>
  <c r="I1151" i="8"/>
  <c r="I1143" i="8"/>
  <c r="I1135" i="8"/>
  <c r="I1127" i="8"/>
  <c r="I1119" i="8"/>
  <c r="I1075" i="8"/>
  <c r="I1011" i="8"/>
  <c r="I947" i="8"/>
  <c r="I883" i="8"/>
  <c r="I819" i="8"/>
  <c r="I755" i="8"/>
  <c r="I691" i="8"/>
  <c r="I627" i="8"/>
  <c r="I563" i="8"/>
  <c r="I499" i="8"/>
  <c r="I435" i="8"/>
  <c r="I371" i="8"/>
  <c r="I307" i="8"/>
  <c r="I243" i="8"/>
  <c r="I179" i="8"/>
  <c r="I115" i="8"/>
  <c r="I5" i="8"/>
  <c r="I13" i="8"/>
  <c r="I21" i="8"/>
  <c r="I29" i="8"/>
  <c r="I37" i="8"/>
  <c r="I45" i="8"/>
  <c r="I53" i="8"/>
  <c r="I61" i="8"/>
  <c r="I69" i="8"/>
  <c r="I77" i="8"/>
  <c r="I85" i="8"/>
  <c r="I93" i="8"/>
  <c r="I101" i="8"/>
  <c r="I109" i="8"/>
  <c r="I117" i="8"/>
  <c r="I125" i="8"/>
  <c r="I133" i="8"/>
  <c r="I141" i="8"/>
  <c r="I149" i="8"/>
  <c r="I157" i="8"/>
  <c r="I165" i="8"/>
  <c r="I173" i="8"/>
  <c r="I181" i="8"/>
  <c r="I189" i="8"/>
  <c r="I197" i="8"/>
  <c r="I205" i="8"/>
  <c r="I213" i="8"/>
  <c r="I221" i="8"/>
  <c r="I229" i="8"/>
  <c r="I237" i="8"/>
  <c r="I245" i="8"/>
  <c r="I253" i="8"/>
  <c r="I261" i="8"/>
  <c r="I269" i="8"/>
  <c r="I277" i="8"/>
  <c r="I285" i="8"/>
  <c r="I293" i="8"/>
  <c r="I301" i="8"/>
  <c r="I309" i="8"/>
  <c r="I317" i="8"/>
  <c r="I325" i="8"/>
  <c r="I333" i="8"/>
  <c r="I341" i="8"/>
  <c r="I349" i="8"/>
  <c r="I357" i="8"/>
  <c r="I365" i="8"/>
  <c r="I373" i="8"/>
  <c r="I381" i="8"/>
  <c r="I389" i="8"/>
  <c r="I397" i="8"/>
  <c r="I405" i="8"/>
  <c r="I413" i="8"/>
  <c r="I421" i="8"/>
  <c r="I429" i="8"/>
  <c r="I437" i="8"/>
  <c r="I445" i="8"/>
  <c r="I453" i="8"/>
  <c r="I461" i="8"/>
  <c r="I469" i="8"/>
  <c r="I477" i="8"/>
  <c r="I485" i="8"/>
  <c r="I493" i="8"/>
  <c r="I501" i="8"/>
  <c r="I509" i="8"/>
  <c r="I517" i="8"/>
  <c r="I525" i="8"/>
  <c r="I533" i="8"/>
  <c r="I541" i="8"/>
  <c r="I549" i="8"/>
  <c r="I557" i="8"/>
  <c r="I565" i="8"/>
  <c r="I573" i="8"/>
  <c r="I581" i="8"/>
  <c r="I589" i="8"/>
  <c r="I597" i="8"/>
  <c r="I605" i="8"/>
  <c r="I613" i="8"/>
  <c r="I621" i="8"/>
  <c r="I629" i="8"/>
  <c r="I637" i="8"/>
  <c r="I645" i="8"/>
  <c r="I653" i="8"/>
  <c r="I661" i="8"/>
  <c r="I669" i="8"/>
  <c r="I677" i="8"/>
  <c r="I685" i="8"/>
  <c r="I693" i="8"/>
  <c r="I701" i="8"/>
  <c r="I709" i="8"/>
  <c r="I717" i="8"/>
  <c r="I725" i="8"/>
  <c r="I733" i="8"/>
  <c r="I741" i="8"/>
  <c r="I749" i="8"/>
  <c r="I757" i="8"/>
  <c r="I765" i="8"/>
  <c r="I773" i="8"/>
  <c r="I781" i="8"/>
  <c r="I789" i="8"/>
  <c r="I797" i="8"/>
  <c r="I805" i="8"/>
  <c r="I813" i="8"/>
  <c r="I821" i="8"/>
  <c r="I829" i="8"/>
  <c r="I837" i="8"/>
  <c r="I845" i="8"/>
  <c r="I853" i="8"/>
  <c r="I861" i="8"/>
  <c r="I869" i="8"/>
  <c r="I877" i="8"/>
  <c r="I885" i="8"/>
  <c r="I893" i="8"/>
  <c r="I901" i="8"/>
  <c r="I909" i="8"/>
  <c r="I917" i="8"/>
  <c r="I925" i="8"/>
  <c r="I933" i="8"/>
  <c r="I941" i="8"/>
  <c r="I949" i="8"/>
  <c r="I957" i="8"/>
  <c r="I965" i="8"/>
  <c r="I973" i="8"/>
  <c r="I981" i="8"/>
  <c r="I989" i="8"/>
  <c r="I997" i="8"/>
  <c r="I1005" i="8"/>
  <c r="I1013" i="8"/>
  <c r="I1021" i="8"/>
  <c r="I1029" i="8"/>
  <c r="I1037" i="8"/>
  <c r="I1045" i="8"/>
  <c r="I1053" i="8"/>
  <c r="I1061" i="8"/>
  <c r="I1069" i="8"/>
  <c r="I1077" i="8"/>
  <c r="I1085" i="8"/>
  <c r="I1093" i="8"/>
  <c r="I1101" i="8"/>
  <c r="I1109" i="8"/>
  <c r="I6" i="8"/>
  <c r="I14" i="8"/>
  <c r="I22" i="8"/>
  <c r="I30" i="8"/>
  <c r="I38" i="8"/>
  <c r="I46" i="8"/>
  <c r="I54" i="8"/>
  <c r="I62" i="8"/>
  <c r="I70" i="8"/>
  <c r="I78" i="8"/>
  <c r="I86" i="8"/>
  <c r="I94" i="8"/>
  <c r="I102" i="8"/>
  <c r="I110" i="8"/>
  <c r="I118" i="8"/>
  <c r="I126" i="8"/>
  <c r="I134" i="8"/>
  <c r="I142" i="8"/>
  <c r="I150" i="8"/>
  <c r="I158" i="8"/>
  <c r="I166" i="8"/>
  <c r="I174" i="8"/>
  <c r="I182" i="8"/>
  <c r="I190" i="8"/>
  <c r="I198" i="8"/>
  <c r="I206" i="8"/>
  <c r="I214" i="8"/>
  <c r="I222" i="8"/>
  <c r="I230" i="8"/>
  <c r="I238" i="8"/>
  <c r="I246" i="8"/>
  <c r="I254" i="8"/>
  <c r="I262" i="8"/>
  <c r="I270" i="8"/>
  <c r="I278" i="8"/>
  <c r="I286" i="8"/>
  <c r="I294" i="8"/>
  <c r="I302" i="8"/>
  <c r="I310" i="8"/>
  <c r="I318" i="8"/>
  <c r="I326" i="8"/>
  <c r="I334" i="8"/>
  <c r="I342" i="8"/>
  <c r="I350" i="8"/>
  <c r="I358" i="8"/>
  <c r="I366" i="8"/>
  <c r="I374" i="8"/>
  <c r="I382" i="8"/>
  <c r="I390" i="8"/>
  <c r="I398" i="8"/>
  <c r="I406" i="8"/>
  <c r="I414" i="8"/>
  <c r="I422" i="8"/>
  <c r="I430" i="8"/>
  <c r="I438" i="8"/>
  <c r="I446" i="8"/>
  <c r="I454" i="8"/>
  <c r="I462" i="8"/>
  <c r="I470" i="8"/>
  <c r="I478" i="8"/>
  <c r="I486" i="8"/>
  <c r="I494" i="8"/>
  <c r="I502" i="8"/>
  <c r="I510" i="8"/>
  <c r="I518" i="8"/>
  <c r="I526" i="8"/>
  <c r="I534" i="8"/>
  <c r="I542" i="8"/>
  <c r="I550" i="8"/>
  <c r="I558" i="8"/>
  <c r="I566" i="8"/>
  <c r="I574" i="8"/>
  <c r="I582" i="8"/>
  <c r="I590" i="8"/>
  <c r="I598" i="8"/>
  <c r="I606" i="8"/>
  <c r="I614" i="8"/>
  <c r="I622" i="8"/>
  <c r="I630" i="8"/>
  <c r="I638" i="8"/>
  <c r="I646" i="8"/>
  <c r="I654" i="8"/>
  <c r="I662" i="8"/>
  <c r="I670" i="8"/>
  <c r="I678" i="8"/>
  <c r="I686" i="8"/>
  <c r="I694" i="8"/>
  <c r="I702" i="8"/>
  <c r="I710" i="8"/>
  <c r="I718" i="8"/>
  <c r="I726" i="8"/>
  <c r="I734" i="8"/>
  <c r="I742" i="8"/>
  <c r="I750" i="8"/>
  <c r="I758" i="8"/>
  <c r="I766" i="8"/>
  <c r="I774" i="8"/>
  <c r="I782" i="8"/>
  <c r="I790" i="8"/>
  <c r="I798" i="8"/>
  <c r="I806" i="8"/>
  <c r="I814" i="8"/>
  <c r="I822" i="8"/>
  <c r="I830" i="8"/>
  <c r="I838" i="8"/>
  <c r="I846" i="8"/>
  <c r="I854" i="8"/>
  <c r="I862" i="8"/>
  <c r="I870" i="8"/>
  <c r="I878" i="8"/>
  <c r="I886" i="8"/>
  <c r="I894" i="8"/>
  <c r="I902" i="8"/>
  <c r="I910" i="8"/>
  <c r="I918" i="8"/>
  <c r="I926" i="8"/>
  <c r="I934" i="8"/>
  <c r="I942" i="8"/>
  <c r="I950" i="8"/>
  <c r="I958" i="8"/>
  <c r="I966" i="8"/>
  <c r="I974" i="8"/>
  <c r="I982" i="8"/>
  <c r="I990" i="8"/>
  <c r="I998" i="8"/>
  <c r="I1006" i="8"/>
  <c r="I1014" i="8"/>
  <c r="I1022" i="8"/>
  <c r="I1030" i="8"/>
  <c r="I1038" i="8"/>
  <c r="I1046" i="8"/>
  <c r="I1054" i="8"/>
  <c r="I1062" i="8"/>
  <c r="I1070" i="8"/>
  <c r="I1078" i="8"/>
  <c r="I1086" i="8"/>
  <c r="I1094" i="8"/>
  <c r="I1102" i="8"/>
  <c r="I1110" i="8"/>
  <c r="I7" i="8"/>
  <c r="I15" i="8"/>
  <c r="I23" i="8"/>
  <c r="I31" i="8"/>
  <c r="I39" i="8"/>
  <c r="I47" i="8"/>
  <c r="I55" i="8"/>
  <c r="I63" i="8"/>
  <c r="I71" i="8"/>
  <c r="I79" i="8"/>
  <c r="I87" i="8"/>
  <c r="I95" i="8"/>
  <c r="I103" i="8"/>
  <c r="I111" i="8"/>
  <c r="I119" i="8"/>
  <c r="I127" i="8"/>
  <c r="I135" i="8"/>
  <c r="I143" i="8"/>
  <c r="I151" i="8"/>
  <c r="I159" i="8"/>
  <c r="I167" i="8"/>
  <c r="I175" i="8"/>
  <c r="I183" i="8"/>
  <c r="I191" i="8"/>
  <c r="I199" i="8"/>
  <c r="I207" i="8"/>
  <c r="I215" i="8"/>
  <c r="I223" i="8"/>
  <c r="I231" i="8"/>
  <c r="I239" i="8"/>
  <c r="I247" i="8"/>
  <c r="I255" i="8"/>
  <c r="I263" i="8"/>
  <c r="I271" i="8"/>
  <c r="I279" i="8"/>
  <c r="I287" i="8"/>
  <c r="I295" i="8"/>
  <c r="I303" i="8"/>
  <c r="I311" i="8"/>
  <c r="I319" i="8"/>
  <c r="I327" i="8"/>
  <c r="I335" i="8"/>
  <c r="I343" i="8"/>
  <c r="I351" i="8"/>
  <c r="I359" i="8"/>
  <c r="I367" i="8"/>
  <c r="I375" i="8"/>
  <c r="I383" i="8"/>
  <c r="I391" i="8"/>
  <c r="I399" i="8"/>
  <c r="I407" i="8"/>
  <c r="I415" i="8"/>
  <c r="I423" i="8"/>
  <c r="I431" i="8"/>
  <c r="I439" i="8"/>
  <c r="I447" i="8"/>
  <c r="I455" i="8"/>
  <c r="I463" i="8"/>
  <c r="I471" i="8"/>
  <c r="I479" i="8"/>
  <c r="I487" i="8"/>
  <c r="I495" i="8"/>
  <c r="I503" i="8"/>
  <c r="I511" i="8"/>
  <c r="I519" i="8"/>
  <c r="I527" i="8"/>
  <c r="I535" i="8"/>
  <c r="I543" i="8"/>
  <c r="I551" i="8"/>
  <c r="I559" i="8"/>
  <c r="I567" i="8"/>
  <c r="I575" i="8"/>
  <c r="I583" i="8"/>
  <c r="I591" i="8"/>
  <c r="I599" i="8"/>
  <c r="I607" i="8"/>
  <c r="I615" i="8"/>
  <c r="I623" i="8"/>
  <c r="I631" i="8"/>
  <c r="I639" i="8"/>
  <c r="I647" i="8"/>
  <c r="I655" i="8"/>
  <c r="I663" i="8"/>
  <c r="I671" i="8"/>
  <c r="I679" i="8"/>
  <c r="I687" i="8"/>
  <c r="I695" i="8"/>
  <c r="I703" i="8"/>
  <c r="I711" i="8"/>
  <c r="I719" i="8"/>
  <c r="I727" i="8"/>
  <c r="I735" i="8"/>
  <c r="I743" i="8"/>
  <c r="I751" i="8"/>
  <c r="I759" i="8"/>
  <c r="I767" i="8"/>
  <c r="I775" i="8"/>
  <c r="I783" i="8"/>
  <c r="I791" i="8"/>
  <c r="I799" i="8"/>
  <c r="I807" i="8"/>
  <c r="I815" i="8"/>
  <c r="I823" i="8"/>
  <c r="I831" i="8"/>
  <c r="I839" i="8"/>
  <c r="I847" i="8"/>
  <c r="I855" i="8"/>
  <c r="I863" i="8"/>
  <c r="I871" i="8"/>
  <c r="I879" i="8"/>
  <c r="I887" i="8"/>
  <c r="I895" i="8"/>
  <c r="I903" i="8"/>
  <c r="I911" i="8"/>
  <c r="I919" i="8"/>
  <c r="I927" i="8"/>
  <c r="I935" i="8"/>
  <c r="I943" i="8"/>
  <c r="I951" i="8"/>
  <c r="I959" i="8"/>
  <c r="I967" i="8"/>
  <c r="I975" i="8"/>
  <c r="I983" i="8"/>
  <c r="I991" i="8"/>
  <c r="I999" i="8"/>
  <c r="I1007" i="8"/>
  <c r="I1015" i="8"/>
  <c r="I1023" i="8"/>
  <c r="I1031" i="8"/>
  <c r="I1039" i="8"/>
  <c r="I1047" i="8"/>
  <c r="I1055" i="8"/>
  <c r="I1063" i="8"/>
  <c r="I1071" i="8"/>
  <c r="I1079" i="8"/>
  <c r="I1087" i="8"/>
  <c r="I1095" i="8"/>
  <c r="I1103" i="8"/>
  <c r="I1111" i="8"/>
  <c r="I8" i="8"/>
  <c r="I16" i="8"/>
  <c r="I24" i="8"/>
  <c r="I32" i="8"/>
  <c r="I40" i="8"/>
  <c r="I48" i="8"/>
  <c r="I56" i="8"/>
  <c r="I64" i="8"/>
  <c r="I72" i="8"/>
  <c r="I80" i="8"/>
  <c r="I88" i="8"/>
  <c r="I96" i="8"/>
  <c r="I104" i="8"/>
  <c r="I112" i="8"/>
  <c r="I120" i="8"/>
  <c r="I128" i="8"/>
  <c r="I136" i="8"/>
  <c r="I144" i="8"/>
  <c r="I152" i="8"/>
  <c r="I160" i="8"/>
  <c r="I168" i="8"/>
  <c r="I176" i="8"/>
  <c r="I184" i="8"/>
  <c r="I192" i="8"/>
  <c r="I200" i="8"/>
  <c r="I208" i="8"/>
  <c r="I216" i="8"/>
  <c r="I224" i="8"/>
  <c r="I232" i="8"/>
  <c r="I240" i="8"/>
  <c r="I248" i="8"/>
  <c r="I256" i="8"/>
  <c r="I264" i="8"/>
  <c r="I272" i="8"/>
  <c r="I280" i="8"/>
  <c r="I288" i="8"/>
  <c r="I296" i="8"/>
  <c r="I304" i="8"/>
  <c r="I312" i="8"/>
  <c r="I320" i="8"/>
  <c r="I328" i="8"/>
  <c r="I336" i="8"/>
  <c r="I344" i="8"/>
  <c r="I352" i="8"/>
  <c r="I360" i="8"/>
  <c r="I368" i="8"/>
  <c r="I376" i="8"/>
  <c r="I384" i="8"/>
  <c r="I392" i="8"/>
  <c r="I400" i="8"/>
  <c r="I408" i="8"/>
  <c r="I416" i="8"/>
  <c r="I424" i="8"/>
  <c r="I432" i="8"/>
  <c r="I440" i="8"/>
  <c r="I448" i="8"/>
  <c r="I456" i="8"/>
  <c r="I464" i="8"/>
  <c r="I472" i="8"/>
  <c r="I480" i="8"/>
  <c r="I488" i="8"/>
  <c r="I496" i="8"/>
  <c r="I504" i="8"/>
  <c r="I512" i="8"/>
  <c r="I520" i="8"/>
  <c r="I528" i="8"/>
  <c r="I536" i="8"/>
  <c r="I544" i="8"/>
  <c r="I552" i="8"/>
  <c r="I560" i="8"/>
  <c r="I568" i="8"/>
  <c r="I576" i="8"/>
  <c r="I584" i="8"/>
  <c r="I592" i="8"/>
  <c r="I600" i="8"/>
  <c r="I608" i="8"/>
  <c r="I616" i="8"/>
  <c r="I624" i="8"/>
  <c r="I632" i="8"/>
  <c r="I640" i="8"/>
  <c r="I648" i="8"/>
  <c r="I656" i="8"/>
  <c r="I664" i="8"/>
  <c r="I672" i="8"/>
  <c r="I680" i="8"/>
  <c r="I688" i="8"/>
  <c r="I696" i="8"/>
  <c r="I704" i="8"/>
  <c r="I712" i="8"/>
  <c r="I720" i="8"/>
  <c r="I728" i="8"/>
  <c r="I736" i="8"/>
  <c r="I744" i="8"/>
  <c r="I752" i="8"/>
  <c r="I760" i="8"/>
  <c r="I768" i="8"/>
  <c r="I776" i="8"/>
  <c r="I784" i="8"/>
  <c r="I792" i="8"/>
  <c r="I800" i="8"/>
  <c r="I808" i="8"/>
  <c r="I816" i="8"/>
  <c r="I824" i="8"/>
  <c r="I832" i="8"/>
  <c r="I840" i="8"/>
  <c r="I848" i="8"/>
  <c r="I856" i="8"/>
  <c r="I864" i="8"/>
  <c r="I872" i="8"/>
  <c r="I880" i="8"/>
  <c r="I888" i="8"/>
  <c r="I896" i="8"/>
  <c r="I904" i="8"/>
  <c r="I912" i="8"/>
  <c r="I920" i="8"/>
  <c r="I928" i="8"/>
  <c r="I936" i="8"/>
  <c r="I944" i="8"/>
  <c r="I952" i="8"/>
  <c r="I960" i="8"/>
  <c r="I968" i="8"/>
  <c r="I976" i="8"/>
  <c r="I984" i="8"/>
  <c r="I992" i="8"/>
  <c r="I1000" i="8"/>
  <c r="I1008" i="8"/>
  <c r="I1016" i="8"/>
  <c r="I1024" i="8"/>
  <c r="I1032" i="8"/>
  <c r="I1040" i="8"/>
  <c r="I1048" i="8"/>
  <c r="I1056" i="8"/>
  <c r="I1064" i="8"/>
  <c r="I1072" i="8"/>
  <c r="I1080" i="8"/>
  <c r="I1088" i="8"/>
  <c r="I1096" i="8"/>
  <c r="I1104" i="8"/>
  <c r="I1112" i="8"/>
  <c r="I9" i="8"/>
  <c r="I17" i="8"/>
  <c r="I25" i="8"/>
  <c r="I33" i="8"/>
  <c r="I41" i="8"/>
  <c r="I49" i="8"/>
  <c r="I57" i="8"/>
  <c r="I65" i="8"/>
  <c r="I73" i="8"/>
  <c r="I81" i="8"/>
  <c r="I89" i="8"/>
  <c r="I97" i="8"/>
  <c r="I105" i="8"/>
  <c r="I113" i="8"/>
  <c r="I121" i="8"/>
  <c r="I129" i="8"/>
  <c r="I137" i="8"/>
  <c r="I145" i="8"/>
  <c r="I153" i="8"/>
  <c r="I161" i="8"/>
  <c r="I169" i="8"/>
  <c r="I177" i="8"/>
  <c r="I185" i="8"/>
  <c r="I193" i="8"/>
  <c r="I201" i="8"/>
  <c r="I209" i="8"/>
  <c r="I217" i="8"/>
  <c r="I225" i="8"/>
  <c r="I233" i="8"/>
  <c r="I241" i="8"/>
  <c r="I249" i="8"/>
  <c r="I257" i="8"/>
  <c r="I265" i="8"/>
  <c r="I273" i="8"/>
  <c r="I281" i="8"/>
  <c r="I289" i="8"/>
  <c r="I297" i="8"/>
  <c r="I305" i="8"/>
  <c r="I313" i="8"/>
  <c r="I321" i="8"/>
  <c r="I329" i="8"/>
  <c r="I337" i="8"/>
  <c r="I345" i="8"/>
  <c r="I353" i="8"/>
  <c r="I361" i="8"/>
  <c r="I369" i="8"/>
  <c r="I377" i="8"/>
  <c r="I385" i="8"/>
  <c r="I393" i="8"/>
  <c r="I401" i="8"/>
  <c r="I409" i="8"/>
  <c r="I417" i="8"/>
  <c r="I425" i="8"/>
  <c r="I433" i="8"/>
  <c r="I441" i="8"/>
  <c r="I449" i="8"/>
  <c r="I457" i="8"/>
  <c r="I465" i="8"/>
  <c r="I473" i="8"/>
  <c r="I481" i="8"/>
  <c r="I489" i="8"/>
  <c r="I497" i="8"/>
  <c r="I505" i="8"/>
  <c r="I513" i="8"/>
  <c r="I521" i="8"/>
  <c r="I529" i="8"/>
  <c r="I537" i="8"/>
  <c r="I545" i="8"/>
  <c r="I553" i="8"/>
  <c r="I561" i="8"/>
  <c r="I569" i="8"/>
  <c r="I577" i="8"/>
  <c r="I585" i="8"/>
  <c r="I593" i="8"/>
  <c r="I601" i="8"/>
  <c r="I609" i="8"/>
  <c r="I617" i="8"/>
  <c r="I625" i="8"/>
  <c r="I633" i="8"/>
  <c r="I641" i="8"/>
  <c r="I649" i="8"/>
  <c r="I657" i="8"/>
  <c r="I665" i="8"/>
  <c r="I673" i="8"/>
  <c r="I681" i="8"/>
  <c r="I689" i="8"/>
  <c r="I697" i="8"/>
  <c r="I705" i="8"/>
  <c r="I713" i="8"/>
  <c r="I721" i="8"/>
  <c r="I729" i="8"/>
  <c r="I737" i="8"/>
  <c r="I745" i="8"/>
  <c r="I753" i="8"/>
  <c r="I761" i="8"/>
  <c r="I769" i="8"/>
  <c r="I777" i="8"/>
  <c r="I785" i="8"/>
  <c r="I793" i="8"/>
  <c r="I801" i="8"/>
  <c r="I809" i="8"/>
  <c r="I817" i="8"/>
  <c r="I825" i="8"/>
  <c r="I833" i="8"/>
  <c r="I841" i="8"/>
  <c r="I849" i="8"/>
  <c r="I857" i="8"/>
  <c r="I865" i="8"/>
  <c r="I873" i="8"/>
  <c r="I881" i="8"/>
  <c r="I889" i="8"/>
  <c r="I897" i="8"/>
  <c r="I905" i="8"/>
  <c r="I913" i="8"/>
  <c r="I921" i="8"/>
  <c r="I929" i="8"/>
  <c r="I937" i="8"/>
  <c r="I945" i="8"/>
  <c r="I953" i="8"/>
  <c r="I961" i="8"/>
  <c r="I969" i="8"/>
  <c r="I977" i="8"/>
  <c r="I985" i="8"/>
  <c r="I993" i="8"/>
  <c r="I1001" i="8"/>
  <c r="I1009" i="8"/>
  <c r="I1017" i="8"/>
  <c r="I1025" i="8"/>
  <c r="I1033" i="8"/>
  <c r="I1041" i="8"/>
  <c r="I1049" i="8"/>
  <c r="I1057" i="8"/>
  <c r="I1065" i="8"/>
  <c r="I1073" i="8"/>
  <c r="I1081" i="8"/>
  <c r="I1089" i="8"/>
  <c r="I1097" i="8"/>
  <c r="I1105" i="8"/>
  <c r="I1113" i="8"/>
  <c r="I10" i="8"/>
  <c r="I18" i="8"/>
  <c r="I26" i="8"/>
  <c r="I34" i="8"/>
  <c r="I42" i="8"/>
  <c r="I50" i="8"/>
  <c r="I58" i="8"/>
  <c r="I66" i="8"/>
  <c r="I74" i="8"/>
  <c r="I82" i="8"/>
  <c r="I90" i="8"/>
  <c r="I98" i="8"/>
  <c r="I106" i="8"/>
  <c r="I114" i="8"/>
  <c r="I122" i="8"/>
  <c r="I130" i="8"/>
  <c r="I138" i="8"/>
  <c r="I146" i="8"/>
  <c r="I154" i="8"/>
  <c r="I162" i="8"/>
  <c r="I170" i="8"/>
  <c r="I178" i="8"/>
  <c r="I186" i="8"/>
  <c r="I194" i="8"/>
  <c r="I202" i="8"/>
  <c r="I210" i="8"/>
  <c r="I218" i="8"/>
  <c r="I226" i="8"/>
  <c r="I234" i="8"/>
  <c r="I242" i="8"/>
  <c r="I250" i="8"/>
  <c r="I258" i="8"/>
  <c r="I266" i="8"/>
  <c r="I274" i="8"/>
  <c r="I282" i="8"/>
  <c r="I290" i="8"/>
  <c r="I298" i="8"/>
  <c r="I306" i="8"/>
  <c r="I314" i="8"/>
  <c r="I322" i="8"/>
  <c r="I330" i="8"/>
  <c r="I338" i="8"/>
  <c r="I346" i="8"/>
  <c r="I354" i="8"/>
  <c r="I362" i="8"/>
  <c r="I370" i="8"/>
  <c r="I378" i="8"/>
  <c r="I386" i="8"/>
  <c r="I394" i="8"/>
  <c r="I402" i="8"/>
  <c r="I410" i="8"/>
  <c r="I418" i="8"/>
  <c r="I426" i="8"/>
  <c r="I434" i="8"/>
  <c r="I442" i="8"/>
  <c r="I450" i="8"/>
  <c r="I458" i="8"/>
  <c r="I466" i="8"/>
  <c r="I474" i="8"/>
  <c r="I482" i="8"/>
  <c r="I490" i="8"/>
  <c r="I498" i="8"/>
  <c r="I506" i="8"/>
  <c r="I514" i="8"/>
  <c r="I522" i="8"/>
  <c r="I530" i="8"/>
  <c r="I538" i="8"/>
  <c r="I546" i="8"/>
  <c r="I554" i="8"/>
  <c r="I562" i="8"/>
  <c r="I570" i="8"/>
  <c r="I578" i="8"/>
  <c r="I586" i="8"/>
  <c r="I594" i="8"/>
  <c r="I602" i="8"/>
  <c r="I610" i="8"/>
  <c r="I618" i="8"/>
  <c r="I626" i="8"/>
  <c r="I634" i="8"/>
  <c r="I642" i="8"/>
  <c r="I650" i="8"/>
  <c r="I658" i="8"/>
  <c r="I666" i="8"/>
  <c r="I674" i="8"/>
  <c r="I682" i="8"/>
  <c r="I690" i="8"/>
  <c r="I698" i="8"/>
  <c r="I706" i="8"/>
  <c r="I714" i="8"/>
  <c r="I722" i="8"/>
  <c r="I730" i="8"/>
  <c r="I738" i="8"/>
  <c r="I746" i="8"/>
  <c r="I754" i="8"/>
  <c r="I762" i="8"/>
  <c r="I770" i="8"/>
  <c r="I778" i="8"/>
  <c r="I786" i="8"/>
  <c r="I794" i="8"/>
  <c r="I802" i="8"/>
  <c r="I810" i="8"/>
  <c r="I818" i="8"/>
  <c r="I826" i="8"/>
  <c r="I834" i="8"/>
  <c r="I842" i="8"/>
  <c r="I850" i="8"/>
  <c r="I858" i="8"/>
  <c r="I866" i="8"/>
  <c r="I874" i="8"/>
  <c r="I882" i="8"/>
  <c r="I890" i="8"/>
  <c r="I898" i="8"/>
  <c r="I906" i="8"/>
  <c r="I914" i="8"/>
  <c r="I922" i="8"/>
  <c r="I930" i="8"/>
  <c r="I938" i="8"/>
  <c r="I946" i="8"/>
  <c r="I954" i="8"/>
  <c r="I962" i="8"/>
  <c r="I970" i="8"/>
  <c r="I978" i="8"/>
  <c r="I986" i="8"/>
  <c r="I994" i="8"/>
  <c r="I1002" i="8"/>
  <c r="I1010" i="8"/>
  <c r="I1018" i="8"/>
  <c r="I1026" i="8"/>
  <c r="I1034" i="8"/>
  <c r="I1042" i="8"/>
  <c r="I1050" i="8"/>
  <c r="I1058" i="8"/>
  <c r="I1066" i="8"/>
  <c r="I1074" i="8"/>
  <c r="I1082" i="8"/>
  <c r="I1090" i="8"/>
  <c r="I1098" i="8"/>
  <c r="I1106" i="8"/>
  <c r="I1114" i="8"/>
  <c r="I12" i="8"/>
  <c r="I20" i="8"/>
  <c r="I28" i="8"/>
  <c r="I36" i="8"/>
  <c r="I44" i="8"/>
  <c r="I52" i="8"/>
  <c r="I60" i="8"/>
  <c r="I68" i="8"/>
  <c r="I76" i="8"/>
  <c r="I84" i="8"/>
  <c r="I92" i="8"/>
  <c r="I100" i="8"/>
  <c r="I108" i="8"/>
  <c r="I116" i="8"/>
  <c r="I124" i="8"/>
  <c r="I132" i="8"/>
  <c r="I140" i="8"/>
  <c r="I148" i="8"/>
  <c r="I156" i="8"/>
  <c r="I164" i="8"/>
  <c r="I172" i="8"/>
  <c r="I180" i="8"/>
  <c r="I188" i="8"/>
  <c r="I196" i="8"/>
  <c r="I204" i="8"/>
  <c r="I212" i="8"/>
  <c r="I220" i="8"/>
  <c r="I228" i="8"/>
  <c r="I236" i="8"/>
  <c r="I244" i="8"/>
  <c r="I252" i="8"/>
  <c r="I260" i="8"/>
  <c r="I268" i="8"/>
  <c r="I276" i="8"/>
  <c r="I284" i="8"/>
  <c r="I292" i="8"/>
  <c r="I300" i="8"/>
  <c r="I308" i="8"/>
  <c r="I316" i="8"/>
  <c r="I324" i="8"/>
  <c r="I332" i="8"/>
  <c r="I340" i="8"/>
  <c r="I348" i="8"/>
  <c r="I356" i="8"/>
  <c r="I364" i="8"/>
  <c r="I372" i="8"/>
  <c r="I380" i="8"/>
  <c r="I388" i="8"/>
  <c r="I396" i="8"/>
  <c r="I404" i="8"/>
  <c r="I412" i="8"/>
  <c r="I420" i="8"/>
  <c r="I428" i="8"/>
  <c r="I436" i="8"/>
  <c r="I444" i="8"/>
  <c r="I452" i="8"/>
  <c r="I460" i="8"/>
  <c r="I468" i="8"/>
  <c r="I476" i="8"/>
  <c r="I484" i="8"/>
  <c r="I492" i="8"/>
  <c r="I500" i="8"/>
  <c r="I508" i="8"/>
  <c r="I516" i="8"/>
  <c r="I524" i="8"/>
  <c r="I532" i="8"/>
  <c r="I540" i="8"/>
  <c r="I548" i="8"/>
  <c r="I556" i="8"/>
  <c r="I564" i="8"/>
  <c r="I572" i="8"/>
  <c r="I580" i="8"/>
  <c r="I588" i="8"/>
  <c r="I596" i="8"/>
  <c r="I604" i="8"/>
  <c r="I612" i="8"/>
  <c r="I620" i="8"/>
  <c r="I628" i="8"/>
  <c r="I636" i="8"/>
  <c r="I644" i="8"/>
  <c r="I652" i="8"/>
  <c r="I660" i="8"/>
  <c r="I668" i="8"/>
  <c r="I676" i="8"/>
  <c r="I684" i="8"/>
  <c r="I692" i="8"/>
  <c r="I700" i="8"/>
  <c r="I708" i="8"/>
  <c r="I716" i="8"/>
  <c r="I724" i="8"/>
  <c r="I732" i="8"/>
  <c r="I740" i="8"/>
  <c r="I748" i="8"/>
  <c r="I756" i="8"/>
  <c r="I764" i="8"/>
  <c r="I772" i="8"/>
  <c r="I780" i="8"/>
  <c r="I788" i="8"/>
  <c r="I796" i="8"/>
  <c r="I804" i="8"/>
  <c r="I812" i="8"/>
  <c r="I820" i="8"/>
  <c r="I828" i="8"/>
  <c r="I836" i="8"/>
  <c r="I844" i="8"/>
  <c r="I852" i="8"/>
  <c r="I860" i="8"/>
  <c r="I868" i="8"/>
  <c r="I876" i="8"/>
  <c r="I884" i="8"/>
  <c r="I892" i="8"/>
  <c r="I900" i="8"/>
  <c r="I908" i="8"/>
  <c r="I916" i="8"/>
  <c r="I924" i="8"/>
  <c r="I932" i="8"/>
  <c r="I940" i="8"/>
  <c r="I948" i="8"/>
  <c r="I956" i="8"/>
  <c r="I964" i="8"/>
  <c r="I972" i="8"/>
  <c r="I980" i="8"/>
  <c r="I988" i="8"/>
  <c r="I996" i="8"/>
  <c r="I1004" i="8"/>
  <c r="I1012" i="8"/>
  <c r="I1020" i="8"/>
  <c r="I1028" i="8"/>
  <c r="I1036" i="8"/>
  <c r="I1044" i="8"/>
  <c r="I1052" i="8"/>
  <c r="I1060" i="8"/>
  <c r="I1068" i="8"/>
  <c r="I1076" i="8"/>
  <c r="I1084" i="8"/>
  <c r="I1092" i="8"/>
  <c r="I1100" i="8"/>
  <c r="I1108" i="8"/>
  <c r="I1116" i="8"/>
  <c r="I1998" i="8"/>
  <c r="I1990" i="8"/>
  <c r="I1982" i="8"/>
  <c r="I1974" i="8"/>
  <c r="I1966" i="8"/>
  <c r="I1958" i="8"/>
  <c r="I1950" i="8"/>
  <c r="I1942" i="8"/>
  <c r="I1934" i="8"/>
  <c r="I1926" i="8"/>
  <c r="I1918" i="8"/>
  <c r="I1910" i="8"/>
  <c r="I1902" i="8"/>
  <c r="I1894" i="8"/>
  <c r="I1886" i="8"/>
  <c r="I1878" i="8"/>
  <c r="I1870" i="8"/>
  <c r="I1862" i="8"/>
  <c r="I1854" i="8"/>
  <c r="I1846" i="8"/>
  <c r="I1838" i="8"/>
  <c r="I1830" i="8"/>
  <c r="I1822" i="8"/>
  <c r="I1814" i="8"/>
  <c r="I1806" i="8"/>
  <c r="I1798" i="8"/>
  <c r="I1790" i="8"/>
  <c r="I1782" i="8"/>
  <c r="I1774" i="8"/>
  <c r="I1766" i="8"/>
  <c r="I1758" i="8"/>
  <c r="I1750" i="8"/>
  <c r="I1742" i="8"/>
  <c r="I1734" i="8"/>
  <c r="I1726" i="8"/>
  <c r="I1718" i="8"/>
  <c r="I1710" i="8"/>
  <c r="I1702" i="8"/>
  <c r="I1694" i="8"/>
  <c r="I1686" i="8"/>
  <c r="I1678" i="8"/>
  <c r="I1670" i="8"/>
  <c r="I1662" i="8"/>
  <c r="I1654" i="8"/>
  <c r="I1646" i="8"/>
  <c r="I1638" i="8"/>
  <c r="I1630" i="8"/>
  <c r="I1622" i="8"/>
  <c r="I1614" i="8"/>
  <c r="I1606" i="8"/>
  <c r="I1598" i="8"/>
  <c r="I1590" i="8"/>
  <c r="I1582" i="8"/>
  <c r="I1574" i="8"/>
  <c r="I1566" i="8"/>
  <c r="I1558" i="8"/>
  <c r="I1550" i="8"/>
  <c r="I1542" i="8"/>
  <c r="I1534" i="8"/>
  <c r="I1526" i="8"/>
  <c r="I1518" i="8"/>
  <c r="I1510" i="8"/>
  <c r="I1502" i="8"/>
  <c r="I1494" i="8"/>
  <c r="I1486" i="8"/>
  <c r="I1478" i="8"/>
  <c r="I1470" i="8"/>
  <c r="I1462" i="8"/>
  <c r="I1454" i="8"/>
  <c r="I1446" i="8"/>
  <c r="I1438" i="8"/>
  <c r="I1430" i="8"/>
  <c r="I1422" i="8"/>
  <c r="I1414" i="8"/>
  <c r="I1406" i="8"/>
  <c r="I1398" i="8"/>
  <c r="I1390" i="8"/>
  <c r="I1382" i="8"/>
  <c r="I1374" i="8"/>
  <c r="I1366" i="8"/>
  <c r="I1358" i="8"/>
  <c r="I1350" i="8"/>
  <c r="I1342" i="8"/>
  <c r="I1334" i="8"/>
  <c r="I1326" i="8"/>
  <c r="I1318" i="8"/>
  <c r="I1310" i="8"/>
  <c r="I1302" i="8"/>
  <c r="I1294" i="8"/>
  <c r="I1286" i="8"/>
  <c r="I1278" i="8"/>
  <c r="I1270" i="8"/>
  <c r="I1262" i="8"/>
  <c r="I1254" i="8"/>
  <c r="I1246" i="8"/>
  <c r="I1238" i="8"/>
  <c r="I1230" i="8"/>
  <c r="I1222" i="8"/>
  <c r="I1214" i="8"/>
  <c r="I1206" i="8"/>
  <c r="I1198" i="8"/>
  <c r="I1190" i="8"/>
  <c r="I1182" i="8"/>
  <c r="I1174" i="8"/>
  <c r="I1166" i="8"/>
  <c r="I1158" i="8"/>
  <c r="I1150" i="8"/>
  <c r="I1142" i="8"/>
  <c r="I1134" i="8"/>
  <c r="I1126" i="8"/>
  <c r="I1118" i="8"/>
  <c r="I1067" i="8"/>
  <c r="I1003" i="8"/>
  <c r="I939" i="8"/>
  <c r="I875" i="8"/>
  <c r="I811" i="8"/>
  <c r="I747" i="8"/>
  <c r="I683" i="8"/>
  <c r="I619" i="8"/>
  <c r="I555" i="8"/>
  <c r="I491" i="8"/>
  <c r="I427" i="8"/>
  <c r="I363" i="8"/>
  <c r="I299" i="8"/>
  <c r="I235" i="8"/>
  <c r="I171" i="8"/>
  <c r="I107" i="8"/>
  <c r="I43" i="8"/>
  <c r="I4" i="8"/>
  <c r="I1997" i="8"/>
  <c r="I1989" i="8"/>
  <c r="I1981" i="8"/>
  <c r="I1973" i="8"/>
  <c r="I1965" i="8"/>
  <c r="I1957" i="8"/>
  <c r="I1949" i="8"/>
  <c r="I1941" i="8"/>
  <c r="I1933" i="8"/>
  <c r="I1925" i="8"/>
  <c r="I1917" i="8"/>
  <c r="I1909" i="8"/>
  <c r="I1901" i="8"/>
  <c r="I1893" i="8"/>
  <c r="I1885" i="8"/>
  <c r="I1877" i="8"/>
  <c r="I1869" i="8"/>
  <c r="I1861" i="8"/>
  <c r="I1853" i="8"/>
  <c r="I1845" i="8"/>
  <c r="I1837" i="8"/>
  <c r="I1829" i="8"/>
  <c r="I1821" i="8"/>
  <c r="I1813" i="8"/>
  <c r="I1805" i="8"/>
  <c r="I1797" i="8"/>
  <c r="I1789" i="8"/>
  <c r="I1781" i="8"/>
  <c r="I1773" i="8"/>
  <c r="I1765" i="8"/>
  <c r="I1757" i="8"/>
  <c r="I1749" i="8"/>
  <c r="I1741" i="8"/>
  <c r="I1733" i="8"/>
  <c r="I1725" i="8"/>
  <c r="I1717" i="8"/>
  <c r="I1709" i="8"/>
  <c r="I1701" i="8"/>
  <c r="I1693" i="8"/>
  <c r="I1685" i="8"/>
  <c r="I1677" i="8"/>
  <c r="I1669" i="8"/>
  <c r="I1661" i="8"/>
  <c r="I1653" i="8"/>
  <c r="I1645" i="8"/>
  <c r="I1637" i="8"/>
  <c r="I1629" i="8"/>
  <c r="I1621" i="8"/>
  <c r="I1613" i="8"/>
  <c r="I1605" i="8"/>
  <c r="I1597" i="8"/>
  <c r="I1589" i="8"/>
  <c r="I1581" i="8"/>
  <c r="I1573" i="8"/>
  <c r="I1565" i="8"/>
  <c r="I1557" i="8"/>
  <c r="I1549" i="8"/>
  <c r="I1541" i="8"/>
  <c r="I1533" i="8"/>
  <c r="I1525" i="8"/>
  <c r="I1517" i="8"/>
  <c r="I1509" i="8"/>
  <c r="I1501" i="8"/>
  <c r="I1493" i="8"/>
  <c r="I1485" i="8"/>
  <c r="I1477" i="8"/>
  <c r="I1469" i="8"/>
  <c r="I1461" i="8"/>
  <c r="I1453" i="8"/>
  <c r="I1445" i="8"/>
  <c r="I1437" i="8"/>
  <c r="I1429" i="8"/>
  <c r="I1421" i="8"/>
  <c r="I1413" i="8"/>
  <c r="I1405" i="8"/>
  <c r="I1397" i="8"/>
  <c r="I1389" i="8"/>
  <c r="I1381" i="8"/>
  <c r="I1373" i="8"/>
  <c r="I1365" i="8"/>
  <c r="I1357" i="8"/>
  <c r="I1349" i="8"/>
  <c r="I1341" i="8"/>
  <c r="I1333" i="8"/>
  <c r="I1325" i="8"/>
  <c r="I1317" i="8"/>
  <c r="I1309" i="8"/>
  <c r="I1301" i="8"/>
  <c r="I1293" i="8"/>
  <c r="I1285" i="8"/>
  <c r="I1277" i="8"/>
  <c r="I1269" i="8"/>
  <c r="I1261" i="8"/>
  <c r="I1253" i="8"/>
  <c r="I1245" i="8"/>
  <c r="I1237" i="8"/>
  <c r="I1229" i="8"/>
  <c r="I1221" i="8"/>
  <c r="I1213" i="8"/>
  <c r="I1205" i="8"/>
  <c r="I1197" i="8"/>
  <c r="I1189" i="8"/>
  <c r="I1181" i="8"/>
  <c r="I1173" i="8"/>
  <c r="I1165" i="8"/>
  <c r="I1157" i="8"/>
  <c r="I1149" i="8"/>
  <c r="I1141" i="8"/>
  <c r="I1133" i="8"/>
  <c r="I1125" i="8"/>
  <c r="I1117" i="8"/>
  <c r="I1059" i="8"/>
  <c r="I995" i="8"/>
  <c r="I931" i="8"/>
  <c r="I867" i="8"/>
  <c r="I803" i="8"/>
  <c r="I739" i="8"/>
  <c r="I675" i="8"/>
  <c r="I611" i="8"/>
  <c r="I547" i="8"/>
  <c r="I483" i="8"/>
  <c r="I419" i="8"/>
  <c r="I355" i="8"/>
  <c r="I291" i="8"/>
  <c r="I227" i="8"/>
  <c r="I163" i="8"/>
  <c r="I99" i="8"/>
  <c r="I35" i="8"/>
  <c r="I2004" i="8"/>
  <c r="I1996" i="8"/>
  <c r="I1988" i="8"/>
  <c r="I1980" i="8"/>
  <c r="I1972" i="8"/>
  <c r="I1964" i="8"/>
  <c r="I1956" i="8"/>
  <c r="I1948" i="8"/>
  <c r="I1940" i="8"/>
  <c r="I1932" i="8"/>
  <c r="I1924" i="8"/>
  <c r="I1916" i="8"/>
  <c r="I1908" i="8"/>
  <c r="I1900" i="8"/>
  <c r="I1892" i="8"/>
  <c r="I1884" i="8"/>
  <c r="I1876" i="8"/>
  <c r="I1868" i="8"/>
  <c r="I1860" i="8"/>
  <c r="I1852" i="8"/>
  <c r="I1844" i="8"/>
  <c r="I1836" i="8"/>
  <c r="I1828" i="8"/>
  <c r="I1820" i="8"/>
  <c r="I1812" i="8"/>
  <c r="I1804" i="8"/>
  <c r="I1796" i="8"/>
  <c r="I1788" i="8"/>
  <c r="I1780" i="8"/>
  <c r="I1772" i="8"/>
  <c r="I1764" i="8"/>
  <c r="I1756" i="8"/>
  <c r="I1748" i="8"/>
  <c r="I1740" i="8"/>
  <c r="I1732" i="8"/>
  <c r="I1724" i="8"/>
  <c r="I1716" i="8"/>
  <c r="I1708" i="8"/>
  <c r="I1700" i="8"/>
  <c r="I1692" i="8"/>
  <c r="I1684" i="8"/>
  <c r="I1676" i="8"/>
  <c r="I1668" i="8"/>
  <c r="I1660" i="8"/>
  <c r="I1652" i="8"/>
  <c r="I1644" i="8"/>
  <c r="I1636" i="8"/>
  <c r="I1628" i="8"/>
  <c r="I1620" i="8"/>
  <c r="I1612" i="8"/>
  <c r="I1604" i="8"/>
  <c r="I1596" i="8"/>
  <c r="I1588" i="8"/>
  <c r="I1580" i="8"/>
  <c r="I1572" i="8"/>
  <c r="I1564" i="8"/>
  <c r="I1556" i="8"/>
  <c r="I1548" i="8"/>
  <c r="I1540" i="8"/>
  <c r="I1532" i="8"/>
  <c r="I1524" i="8"/>
  <c r="I1516" i="8"/>
  <c r="I1508" i="8"/>
  <c r="I1500" i="8"/>
  <c r="I1492" i="8"/>
  <c r="I1484" i="8"/>
  <c r="I1476" i="8"/>
  <c r="I1468" i="8"/>
  <c r="I1460" i="8"/>
  <c r="I1452" i="8"/>
  <c r="I1444" i="8"/>
  <c r="I1436" i="8"/>
  <c r="I1428" i="8"/>
  <c r="I1420" i="8"/>
  <c r="I1412" i="8"/>
  <c r="I1404" i="8"/>
  <c r="I1396" i="8"/>
  <c r="I1388" i="8"/>
  <c r="I1380" i="8"/>
  <c r="I1372" i="8"/>
  <c r="I1364" i="8"/>
  <c r="I1356" i="8"/>
  <c r="I1348" i="8"/>
  <c r="I1340" i="8"/>
  <c r="I1332" i="8"/>
  <c r="I1324" i="8"/>
  <c r="I1316" i="8"/>
  <c r="I1308" i="8"/>
  <c r="I1300" i="8"/>
  <c r="I1292" i="8"/>
  <c r="I1284" i="8"/>
  <c r="I1276" i="8"/>
  <c r="I1268" i="8"/>
  <c r="I1260" i="8"/>
  <c r="I1252" i="8"/>
  <c r="I1244" i="8"/>
  <c r="I1236" i="8"/>
  <c r="I1228" i="8"/>
  <c r="I1220" i="8"/>
  <c r="I1212" i="8"/>
  <c r="I1204" i="8"/>
  <c r="I1196" i="8"/>
  <c r="I1188" i="8"/>
  <c r="I1180" i="8"/>
  <c r="I1172" i="8"/>
  <c r="I1164" i="8"/>
  <c r="I1156" i="8"/>
  <c r="I1148" i="8"/>
  <c r="I1140" i="8"/>
  <c r="I1132" i="8"/>
  <c r="I1124" i="8"/>
  <c r="I1115" i="8"/>
  <c r="I1051" i="8"/>
  <c r="I987" i="8"/>
  <c r="I923" i="8"/>
  <c r="I859" i="8"/>
  <c r="I795" i="8"/>
  <c r="I731" i="8"/>
  <c r="I667" i="8"/>
  <c r="I603" i="8"/>
  <c r="I539" i="8"/>
  <c r="I475" i="8"/>
  <c r="I411" i="8"/>
  <c r="I347" i="8"/>
  <c r="I283" i="8"/>
  <c r="I219" i="8"/>
  <c r="I155" i="8"/>
  <c r="I91" i="8"/>
  <c r="I27" i="8"/>
  <c r="I2003" i="8"/>
  <c r="I1995" i="8"/>
  <c r="I1987" i="8"/>
  <c r="I1979" i="8"/>
  <c r="I1971" i="8"/>
  <c r="I1963" i="8"/>
  <c r="I1955" i="8"/>
  <c r="I1947" i="8"/>
  <c r="I1939" i="8"/>
  <c r="I1931" i="8"/>
  <c r="I1923" i="8"/>
  <c r="I1915" i="8"/>
  <c r="I1907" i="8"/>
  <c r="I1899" i="8"/>
  <c r="I1891" i="8"/>
  <c r="I1883" i="8"/>
  <c r="I1875" i="8"/>
  <c r="I1867" i="8"/>
  <c r="I1859" i="8"/>
  <c r="I1851" i="8"/>
  <c r="I1843" i="8"/>
  <c r="I1835" i="8"/>
  <c r="I1827" i="8"/>
  <c r="I1819" i="8"/>
  <c r="I1811" i="8"/>
  <c r="I1803" i="8"/>
  <c r="I1795" i="8"/>
  <c r="I1787" i="8"/>
  <c r="I1779" i="8"/>
  <c r="I1771" i="8"/>
  <c r="I1763" i="8"/>
  <c r="I1755" i="8"/>
  <c r="I1747" i="8"/>
  <c r="I1739" i="8"/>
  <c r="I1731" i="8"/>
  <c r="I1723" i="8"/>
  <c r="I1715" i="8"/>
  <c r="I1707" i="8"/>
  <c r="I1699" i="8"/>
  <c r="I1691" i="8"/>
  <c r="I1683" i="8"/>
  <c r="I1675" i="8"/>
  <c r="I1667" i="8"/>
  <c r="I1659" i="8"/>
  <c r="I1651" i="8"/>
  <c r="I1643" i="8"/>
  <c r="I1635" i="8"/>
  <c r="I1627" i="8"/>
  <c r="I1619" i="8"/>
  <c r="I1611" i="8"/>
  <c r="I1603" i="8"/>
  <c r="I1595" i="8"/>
  <c r="I1587" i="8"/>
  <c r="I1579" i="8"/>
  <c r="I1571" i="8"/>
  <c r="I1563" i="8"/>
  <c r="I1555" i="8"/>
  <c r="I1547" i="8"/>
  <c r="I1539" i="8"/>
  <c r="I1531" i="8"/>
  <c r="I1523" i="8"/>
  <c r="I1515" i="8"/>
  <c r="I1507" i="8"/>
  <c r="I1499" i="8"/>
  <c r="I1491" i="8"/>
  <c r="I1483" i="8"/>
  <c r="I1475" i="8"/>
  <c r="I1467" i="8"/>
  <c r="I1459" i="8"/>
  <c r="I1451" i="8"/>
  <c r="I1443" i="8"/>
  <c r="I1435" i="8"/>
  <c r="I1427" i="8"/>
  <c r="I1419" i="8"/>
  <c r="I1411" i="8"/>
  <c r="I1403" i="8"/>
  <c r="I1395" i="8"/>
  <c r="I1387" i="8"/>
  <c r="I1379" i="8"/>
  <c r="I1371" i="8"/>
  <c r="I1363" i="8"/>
  <c r="I1355" i="8"/>
  <c r="I1347" i="8"/>
  <c r="I1339" i="8"/>
  <c r="I1331" i="8"/>
  <c r="I1323" i="8"/>
  <c r="I1315" i="8"/>
  <c r="I1307" i="8"/>
  <c r="I1299" i="8"/>
  <c r="I1291" i="8"/>
  <c r="I1283" i="8"/>
  <c r="I1275" i="8"/>
  <c r="I1267" i="8"/>
  <c r="I1259" i="8"/>
  <c r="I1251" i="8"/>
  <c r="I1243" i="8"/>
  <c r="I1235" i="8"/>
  <c r="I1227" i="8"/>
  <c r="I1219" i="8"/>
  <c r="I1211" i="8"/>
  <c r="I1203" i="8"/>
  <c r="I1195" i="8"/>
  <c r="I1187" i="8"/>
  <c r="I1179" i="8"/>
  <c r="I1171" i="8"/>
  <c r="I1163" i="8"/>
  <c r="I1155" i="8"/>
  <c r="I1147" i="8"/>
  <c r="I1139" i="8"/>
  <c r="I1131" i="8"/>
  <c r="I1123" i="8"/>
  <c r="I1107" i="8"/>
  <c r="I1043" i="8"/>
  <c r="I979" i="8"/>
  <c r="I915" i="8"/>
  <c r="I851" i="8"/>
  <c r="I787" i="8"/>
  <c r="I723" i="8"/>
  <c r="I659" i="8"/>
  <c r="I595" i="8"/>
  <c r="I531" i="8"/>
  <c r="I467" i="8"/>
  <c r="I403" i="8"/>
  <c r="I339" i="8"/>
  <c r="I275" i="8"/>
  <c r="I211" i="8"/>
  <c r="I147" i="8"/>
  <c r="I83" i="8"/>
  <c r="I19" i="8"/>
  <c r="B10" i="8"/>
  <c r="B15" i="1"/>
  <c r="W55" i="3"/>
  <c r="W54" i="3"/>
  <c r="W53" i="3"/>
  <c r="W52" i="3"/>
  <c r="W51" i="3"/>
  <c r="W50" i="3"/>
  <c r="W49" i="3"/>
  <c r="W48" i="3"/>
  <c r="L3" i="11" l="1"/>
  <c r="K1203" i="8"/>
  <c r="J1203" i="8"/>
  <c r="L1203" i="8" s="1"/>
  <c r="K1651" i="8"/>
  <c r="J1651" i="8"/>
  <c r="L1651" i="8" s="1"/>
  <c r="K731" i="8"/>
  <c r="J731" i="8"/>
  <c r="L731" i="8" s="1"/>
  <c r="K1516" i="8"/>
  <c r="J1516" i="8"/>
  <c r="L1516" i="8" s="1"/>
  <c r="K1836" i="8"/>
  <c r="J1836" i="8"/>
  <c r="L1836" i="8" s="1"/>
  <c r="K1253" i="8"/>
  <c r="J1253" i="8"/>
  <c r="L1253" i="8" s="1"/>
  <c r="K1765" i="8"/>
  <c r="J1765" i="8"/>
  <c r="L1765" i="8" s="1"/>
  <c r="K1182" i="8"/>
  <c r="J1182" i="8"/>
  <c r="L1182" i="8" s="1"/>
  <c r="K1630" i="8"/>
  <c r="J1630" i="8"/>
  <c r="L1630" i="8" s="1"/>
  <c r="K1108" i="8"/>
  <c r="J1108" i="8"/>
  <c r="L1108" i="8" s="1"/>
  <c r="K660" i="8"/>
  <c r="J660" i="8"/>
  <c r="L660" i="8" s="1"/>
  <c r="K84" i="8"/>
  <c r="J84" i="8"/>
  <c r="L84" i="8" s="1"/>
  <c r="K746" i="8"/>
  <c r="J746" i="8"/>
  <c r="L746" i="8" s="1"/>
  <c r="K298" i="8"/>
  <c r="J298" i="8"/>
  <c r="L298" i="8" s="1"/>
  <c r="K961" i="8"/>
  <c r="J961" i="8"/>
  <c r="L961" i="8" s="1"/>
  <c r="K577" i="8"/>
  <c r="J577" i="8"/>
  <c r="L577" i="8" s="1"/>
  <c r="K65" i="8"/>
  <c r="J65" i="8"/>
  <c r="L65" i="8" s="1"/>
  <c r="K728" i="8"/>
  <c r="J728" i="8"/>
  <c r="L728" i="8" s="1"/>
  <c r="K216" i="8"/>
  <c r="J216" i="8"/>
  <c r="L216" i="8" s="1"/>
  <c r="K751" i="8"/>
  <c r="J751" i="8"/>
  <c r="L751" i="8" s="1"/>
  <c r="K303" i="8"/>
  <c r="J303" i="8"/>
  <c r="L303" i="8" s="1"/>
  <c r="K1030" i="8"/>
  <c r="J1030" i="8"/>
  <c r="L1030" i="8" s="1"/>
  <c r="K582" i="8"/>
  <c r="J582" i="8"/>
  <c r="L582" i="8" s="1"/>
  <c r="K198" i="8"/>
  <c r="J198" i="8"/>
  <c r="L198" i="8" s="1"/>
  <c r="K797" i="8"/>
  <c r="J797" i="8"/>
  <c r="L797" i="8" s="1"/>
  <c r="K413" i="8"/>
  <c r="J413" i="8"/>
  <c r="L413" i="8" s="1"/>
  <c r="K29" i="8"/>
  <c r="J29" i="8"/>
  <c r="L29" i="8" s="1"/>
  <c r="K1343" i="8"/>
  <c r="J1343" i="8"/>
  <c r="L1343" i="8" s="1"/>
  <c r="K1791" i="8"/>
  <c r="J1791" i="8"/>
  <c r="L1791" i="8" s="1"/>
  <c r="K1402" i="8"/>
  <c r="J1402" i="8"/>
  <c r="L1402" i="8" s="1"/>
  <c r="K1722" i="8"/>
  <c r="J1722" i="8"/>
  <c r="L1722" i="8" s="1"/>
  <c r="K1625" i="8"/>
  <c r="J1625" i="8"/>
  <c r="L1625" i="8" s="1"/>
  <c r="K1377" i="8"/>
  <c r="J1377" i="8"/>
  <c r="L1377" i="8" s="1"/>
  <c r="K1385" i="8"/>
  <c r="J1385" i="8"/>
  <c r="L1385" i="8" s="1"/>
  <c r="K1616" i="8"/>
  <c r="J1616" i="8"/>
  <c r="L1616" i="8" s="1"/>
  <c r="K467" i="8"/>
  <c r="J467" i="8"/>
  <c r="L467" i="8" s="1"/>
  <c r="K1355" i="8"/>
  <c r="J1355" i="8"/>
  <c r="L1355" i="8" s="1"/>
  <c r="K147" i="8"/>
  <c r="J147" i="8"/>
  <c r="L147" i="8" s="1"/>
  <c r="K211" i="8"/>
  <c r="J211" i="8"/>
  <c r="L211" i="8" s="1"/>
  <c r="K723" i="8"/>
  <c r="J723" i="8"/>
  <c r="L723" i="8" s="1"/>
  <c r="K1131" i="8"/>
  <c r="J1131" i="8"/>
  <c r="L1131" i="8" s="1"/>
  <c r="K1195" i="8"/>
  <c r="J1195" i="8"/>
  <c r="L1195" i="8" s="1"/>
  <c r="K1259" i="8"/>
  <c r="J1259" i="8"/>
  <c r="L1259" i="8" s="1"/>
  <c r="K1323" i="8"/>
  <c r="J1323" i="8"/>
  <c r="L1323" i="8" s="1"/>
  <c r="K1387" i="8"/>
  <c r="J1387" i="8"/>
  <c r="L1387" i="8" s="1"/>
  <c r="K1451" i="8"/>
  <c r="J1451" i="8"/>
  <c r="L1451" i="8" s="1"/>
  <c r="K1515" i="8"/>
  <c r="J1515" i="8"/>
  <c r="L1515" i="8" s="1"/>
  <c r="K1579" i="8"/>
  <c r="J1579" i="8"/>
  <c r="L1579" i="8" s="1"/>
  <c r="K1643" i="8"/>
  <c r="J1643" i="8"/>
  <c r="L1643" i="8" s="1"/>
  <c r="K1707" i="8"/>
  <c r="J1707" i="8"/>
  <c r="L1707" i="8" s="1"/>
  <c r="K1771" i="8"/>
  <c r="J1771" i="8"/>
  <c r="L1771" i="8" s="1"/>
  <c r="K1835" i="8"/>
  <c r="J1835" i="8"/>
  <c r="L1835" i="8" s="1"/>
  <c r="K1899" i="8"/>
  <c r="J1899" i="8"/>
  <c r="L1899" i="8" s="1"/>
  <c r="K1963" i="8"/>
  <c r="J1963" i="8"/>
  <c r="L1963" i="8" s="1"/>
  <c r="K155" i="8"/>
  <c r="J155" i="8"/>
  <c r="L155" i="8" s="1"/>
  <c r="K667" i="8"/>
  <c r="J667" i="8"/>
  <c r="L667" i="8" s="1"/>
  <c r="K1124" i="8"/>
  <c r="J1124" i="8"/>
  <c r="L1124" i="8" s="1"/>
  <c r="K1188" i="8"/>
  <c r="J1188" i="8"/>
  <c r="L1188" i="8" s="1"/>
  <c r="K1252" i="8"/>
  <c r="J1252" i="8"/>
  <c r="L1252" i="8" s="1"/>
  <c r="K1316" i="8"/>
  <c r="J1316" i="8"/>
  <c r="L1316" i="8" s="1"/>
  <c r="K1380" i="8"/>
  <c r="J1380" i="8"/>
  <c r="L1380" i="8" s="1"/>
  <c r="K1444" i="8"/>
  <c r="J1444" i="8"/>
  <c r="L1444" i="8" s="1"/>
  <c r="K1508" i="8"/>
  <c r="J1508" i="8"/>
  <c r="L1508" i="8" s="1"/>
  <c r="K1572" i="8"/>
  <c r="J1572" i="8"/>
  <c r="L1572" i="8" s="1"/>
  <c r="K1636" i="8"/>
  <c r="J1636" i="8"/>
  <c r="L1636" i="8" s="1"/>
  <c r="K1700" i="8"/>
  <c r="J1700" i="8"/>
  <c r="L1700" i="8" s="1"/>
  <c r="K1764" i="8"/>
  <c r="J1764" i="8"/>
  <c r="L1764" i="8" s="1"/>
  <c r="K1828" i="8"/>
  <c r="J1828" i="8"/>
  <c r="L1828" i="8" s="1"/>
  <c r="K1892" i="8"/>
  <c r="J1892" i="8"/>
  <c r="L1892" i="8" s="1"/>
  <c r="K1956" i="8"/>
  <c r="J1956" i="8"/>
  <c r="L1956" i="8" s="1"/>
  <c r="K99" i="8"/>
  <c r="J99" i="8"/>
  <c r="L99" i="8" s="1"/>
  <c r="K611" i="8"/>
  <c r="J611" i="8"/>
  <c r="L611" i="8" s="1"/>
  <c r="K1117" i="8"/>
  <c r="J1117" i="8"/>
  <c r="L1117" i="8" s="1"/>
  <c r="K1181" i="8"/>
  <c r="J1181" i="8"/>
  <c r="L1181" i="8" s="1"/>
  <c r="K1245" i="8"/>
  <c r="J1245" i="8"/>
  <c r="L1245" i="8" s="1"/>
  <c r="K1309" i="8"/>
  <c r="J1309" i="8"/>
  <c r="L1309" i="8" s="1"/>
  <c r="K1373" i="8"/>
  <c r="J1373" i="8"/>
  <c r="L1373" i="8" s="1"/>
  <c r="K1437" i="8"/>
  <c r="J1437" i="8"/>
  <c r="L1437" i="8" s="1"/>
  <c r="K1501" i="8"/>
  <c r="J1501" i="8"/>
  <c r="L1501" i="8" s="1"/>
  <c r="K1565" i="8"/>
  <c r="J1565" i="8"/>
  <c r="L1565" i="8" s="1"/>
  <c r="K1629" i="8"/>
  <c r="J1629" i="8"/>
  <c r="L1629" i="8" s="1"/>
  <c r="K1693" i="8"/>
  <c r="J1693" i="8"/>
  <c r="L1693" i="8" s="1"/>
  <c r="K1757" i="8"/>
  <c r="J1757" i="8"/>
  <c r="L1757" i="8" s="1"/>
  <c r="K1821" i="8"/>
  <c r="J1821" i="8"/>
  <c r="L1821" i="8" s="1"/>
  <c r="K1885" i="8"/>
  <c r="J1885" i="8"/>
  <c r="L1885" i="8" s="1"/>
  <c r="K1949" i="8"/>
  <c r="J1949" i="8"/>
  <c r="L1949" i="8" s="1"/>
  <c r="K43" i="8"/>
  <c r="J43" i="8"/>
  <c r="L43" i="8" s="1"/>
  <c r="K555" i="8"/>
  <c r="J555" i="8"/>
  <c r="L555" i="8" s="1"/>
  <c r="K1067" i="8"/>
  <c r="J1067" i="8"/>
  <c r="L1067" i="8" s="1"/>
  <c r="K1174" i="8"/>
  <c r="J1174" i="8"/>
  <c r="L1174" i="8" s="1"/>
  <c r="K1238" i="8"/>
  <c r="J1238" i="8"/>
  <c r="L1238" i="8" s="1"/>
  <c r="K1302" i="8"/>
  <c r="J1302" i="8"/>
  <c r="L1302" i="8" s="1"/>
  <c r="K1366" i="8"/>
  <c r="J1366" i="8"/>
  <c r="L1366" i="8" s="1"/>
  <c r="K1430" i="8"/>
  <c r="J1430" i="8"/>
  <c r="L1430" i="8" s="1"/>
  <c r="K1494" i="8"/>
  <c r="J1494" i="8"/>
  <c r="L1494" i="8" s="1"/>
  <c r="K1558" i="8"/>
  <c r="J1558" i="8"/>
  <c r="L1558" i="8" s="1"/>
  <c r="K1622" i="8"/>
  <c r="J1622" i="8"/>
  <c r="L1622" i="8" s="1"/>
  <c r="K1686" i="8"/>
  <c r="J1686" i="8"/>
  <c r="L1686" i="8" s="1"/>
  <c r="K1750" i="8"/>
  <c r="J1750" i="8"/>
  <c r="L1750" i="8" s="1"/>
  <c r="K1814" i="8"/>
  <c r="J1814" i="8"/>
  <c r="L1814" i="8" s="1"/>
  <c r="K1878" i="8"/>
  <c r="J1878" i="8"/>
  <c r="L1878" i="8" s="1"/>
  <c r="K1942" i="8"/>
  <c r="J1942" i="8"/>
  <c r="L1942" i="8" s="1"/>
  <c r="K1116" i="8"/>
  <c r="J1116" i="8"/>
  <c r="L1116" i="8" s="1"/>
  <c r="K1052" i="8"/>
  <c r="J1052" i="8"/>
  <c r="L1052" i="8" s="1"/>
  <c r="K988" i="8"/>
  <c r="J988" i="8"/>
  <c r="L988" i="8" s="1"/>
  <c r="K924" i="8"/>
  <c r="J924" i="8"/>
  <c r="L924" i="8" s="1"/>
  <c r="K860" i="8"/>
  <c r="J860" i="8"/>
  <c r="L860" i="8" s="1"/>
  <c r="K796" i="8"/>
  <c r="J796" i="8"/>
  <c r="L796" i="8" s="1"/>
  <c r="K732" i="8"/>
  <c r="J732" i="8"/>
  <c r="L732" i="8" s="1"/>
  <c r="K668" i="8"/>
  <c r="J668" i="8"/>
  <c r="L668" i="8" s="1"/>
  <c r="K604" i="8"/>
  <c r="J604" i="8"/>
  <c r="L604" i="8" s="1"/>
  <c r="K540" i="8"/>
  <c r="J540" i="8"/>
  <c r="K476" i="8"/>
  <c r="J476" i="8"/>
  <c r="L476" i="8" s="1"/>
  <c r="K412" i="8"/>
  <c r="J412" i="8"/>
  <c r="L412" i="8" s="1"/>
  <c r="K348" i="8"/>
  <c r="J348" i="8"/>
  <c r="L348" i="8" s="1"/>
  <c r="K284" i="8"/>
  <c r="J284" i="8"/>
  <c r="L284" i="8" s="1"/>
  <c r="K220" i="8"/>
  <c r="J220" i="8"/>
  <c r="L220" i="8" s="1"/>
  <c r="K156" i="8"/>
  <c r="J156" i="8"/>
  <c r="L156" i="8" s="1"/>
  <c r="K92" i="8"/>
  <c r="J92" i="8"/>
  <c r="L92" i="8" s="1"/>
  <c r="K28" i="8"/>
  <c r="J28" i="8"/>
  <c r="L28" i="8" s="1"/>
  <c r="K1074" i="8"/>
  <c r="J1074" i="8"/>
  <c r="L1074" i="8" s="1"/>
  <c r="K1010" i="8"/>
  <c r="J1010" i="8"/>
  <c r="L1010" i="8" s="1"/>
  <c r="K946" i="8"/>
  <c r="J946" i="8"/>
  <c r="L946" i="8" s="1"/>
  <c r="K882" i="8"/>
  <c r="J882" i="8"/>
  <c r="L882" i="8" s="1"/>
  <c r="K818" i="8"/>
  <c r="J818" i="8"/>
  <c r="L818" i="8" s="1"/>
  <c r="K754" i="8"/>
  <c r="J754" i="8"/>
  <c r="L754" i="8" s="1"/>
  <c r="K690" i="8"/>
  <c r="J690" i="8"/>
  <c r="L690" i="8" s="1"/>
  <c r="K626" i="8"/>
  <c r="J626" i="8"/>
  <c r="L626" i="8" s="1"/>
  <c r="K562" i="8"/>
  <c r="J562" i="8"/>
  <c r="L562" i="8" s="1"/>
  <c r="K498" i="8"/>
  <c r="J498" i="8"/>
  <c r="L498" i="8" s="1"/>
  <c r="K434" i="8"/>
  <c r="J434" i="8"/>
  <c r="L434" i="8" s="1"/>
  <c r="K370" i="8"/>
  <c r="J370" i="8"/>
  <c r="L370" i="8" s="1"/>
  <c r="K306" i="8"/>
  <c r="J306" i="8"/>
  <c r="L306" i="8" s="1"/>
  <c r="K242" i="8"/>
  <c r="J242" i="8"/>
  <c r="L242" i="8" s="1"/>
  <c r="K178" i="8"/>
  <c r="J178" i="8"/>
  <c r="L178" i="8" s="1"/>
  <c r="K114" i="8"/>
  <c r="J114" i="8"/>
  <c r="L114" i="8" s="1"/>
  <c r="K50" i="8"/>
  <c r="J50" i="8"/>
  <c r="L50" i="8" s="1"/>
  <c r="K1097" i="8"/>
  <c r="J1097" i="8"/>
  <c r="L1097" i="8" s="1"/>
  <c r="K1033" i="8"/>
  <c r="J1033" i="8"/>
  <c r="L1033" i="8" s="1"/>
  <c r="K969" i="8"/>
  <c r="J969" i="8"/>
  <c r="L969" i="8" s="1"/>
  <c r="K905" i="8"/>
  <c r="J905" i="8"/>
  <c r="L905" i="8" s="1"/>
  <c r="K841" i="8"/>
  <c r="J841" i="8"/>
  <c r="L841" i="8" s="1"/>
  <c r="K777" i="8"/>
  <c r="J777" i="8"/>
  <c r="L777" i="8" s="1"/>
  <c r="K713" i="8"/>
  <c r="J713" i="8"/>
  <c r="L713" i="8" s="1"/>
  <c r="K649" i="8"/>
  <c r="J649" i="8"/>
  <c r="L649" i="8" s="1"/>
  <c r="K585" i="8"/>
  <c r="J585" i="8"/>
  <c r="L585" i="8" s="1"/>
  <c r="K521" i="8"/>
  <c r="J521" i="8"/>
  <c r="L521" i="8" s="1"/>
  <c r="K457" i="8"/>
  <c r="J457" i="8"/>
  <c r="L457" i="8" s="1"/>
  <c r="K393" i="8"/>
  <c r="J393" i="8"/>
  <c r="L393" i="8" s="1"/>
  <c r="K329" i="8"/>
  <c r="J329" i="8"/>
  <c r="L329" i="8" s="1"/>
  <c r="K265" i="8"/>
  <c r="J265" i="8"/>
  <c r="L265" i="8" s="1"/>
  <c r="K201" i="8"/>
  <c r="J201" i="8"/>
  <c r="L201" i="8" s="1"/>
  <c r="K137" i="8"/>
  <c r="J137" i="8"/>
  <c r="L137" i="8" s="1"/>
  <c r="K73" i="8"/>
  <c r="J73" i="8"/>
  <c r="K9" i="8"/>
  <c r="J9" i="8"/>
  <c r="L9" i="8" s="1"/>
  <c r="K1056" i="8"/>
  <c r="J1056" i="8"/>
  <c r="L1056" i="8" s="1"/>
  <c r="K992" i="8"/>
  <c r="J992" i="8"/>
  <c r="L992" i="8" s="1"/>
  <c r="K928" i="8"/>
  <c r="J928" i="8"/>
  <c r="L928" i="8" s="1"/>
  <c r="K864" i="8"/>
  <c r="J864" i="8"/>
  <c r="L864" i="8" s="1"/>
  <c r="K800" i="8"/>
  <c r="J800" i="8"/>
  <c r="L800" i="8" s="1"/>
  <c r="K736" i="8"/>
  <c r="J736" i="8"/>
  <c r="L736" i="8" s="1"/>
  <c r="K672" i="8"/>
  <c r="J672" i="8"/>
  <c r="L672" i="8" s="1"/>
  <c r="K608" i="8"/>
  <c r="J608" i="8"/>
  <c r="L608" i="8" s="1"/>
  <c r="K544" i="8"/>
  <c r="J544" i="8"/>
  <c r="L544" i="8" s="1"/>
  <c r="K480" i="8"/>
  <c r="J480" i="8"/>
  <c r="L480" i="8" s="1"/>
  <c r="K416" i="8"/>
  <c r="J416" i="8"/>
  <c r="L416" i="8" s="1"/>
  <c r="K352" i="8"/>
  <c r="J352" i="8"/>
  <c r="L352" i="8" s="1"/>
  <c r="K288" i="8"/>
  <c r="J288" i="8"/>
  <c r="L288" i="8" s="1"/>
  <c r="K224" i="8"/>
  <c r="J224" i="8"/>
  <c r="L224" i="8" s="1"/>
  <c r="K160" i="8"/>
  <c r="J160" i="8"/>
  <c r="L160" i="8" s="1"/>
  <c r="K96" i="8"/>
  <c r="J96" i="8"/>
  <c r="L96" i="8" s="1"/>
  <c r="K32" i="8"/>
  <c r="J32" i="8"/>
  <c r="L32" i="8" s="1"/>
  <c r="K1079" i="8"/>
  <c r="J1079" i="8"/>
  <c r="L1079" i="8" s="1"/>
  <c r="K1015" i="8"/>
  <c r="J1015" i="8"/>
  <c r="L1015" i="8" s="1"/>
  <c r="K951" i="8"/>
  <c r="J951" i="8"/>
  <c r="L951" i="8" s="1"/>
  <c r="K887" i="8"/>
  <c r="J887" i="8"/>
  <c r="L887" i="8" s="1"/>
  <c r="K823" i="8"/>
  <c r="J823" i="8"/>
  <c r="L823" i="8" s="1"/>
  <c r="K759" i="8"/>
  <c r="J759" i="8"/>
  <c r="L759" i="8" s="1"/>
  <c r="K695" i="8"/>
  <c r="J695" i="8"/>
  <c r="L695" i="8" s="1"/>
  <c r="K631" i="8"/>
  <c r="J631" i="8"/>
  <c r="L631" i="8" s="1"/>
  <c r="K567" i="8"/>
  <c r="J567" i="8"/>
  <c r="L567" i="8" s="1"/>
  <c r="K503" i="8"/>
  <c r="J503" i="8"/>
  <c r="L503" i="8" s="1"/>
  <c r="K439" i="8"/>
  <c r="J439" i="8"/>
  <c r="L439" i="8" s="1"/>
  <c r="K375" i="8"/>
  <c r="J375" i="8"/>
  <c r="L375" i="8" s="1"/>
  <c r="K311" i="8"/>
  <c r="J311" i="8"/>
  <c r="L311" i="8" s="1"/>
  <c r="K247" i="8"/>
  <c r="J247" i="8"/>
  <c r="L247" i="8" s="1"/>
  <c r="K183" i="8"/>
  <c r="J183" i="8"/>
  <c r="L183" i="8" s="1"/>
  <c r="K119" i="8"/>
  <c r="J119" i="8"/>
  <c r="L119" i="8" s="1"/>
  <c r="K55" i="8"/>
  <c r="J55" i="8"/>
  <c r="L55" i="8" s="1"/>
  <c r="K1102" i="8"/>
  <c r="J1102" i="8"/>
  <c r="L1102" i="8" s="1"/>
  <c r="K1038" i="8"/>
  <c r="J1038" i="8"/>
  <c r="L1038" i="8" s="1"/>
  <c r="K974" i="8"/>
  <c r="J974" i="8"/>
  <c r="L974" i="8" s="1"/>
  <c r="K910" i="8"/>
  <c r="J910" i="8"/>
  <c r="L910" i="8" s="1"/>
  <c r="K846" i="8"/>
  <c r="J846" i="8"/>
  <c r="L846" i="8" s="1"/>
  <c r="K782" i="8"/>
  <c r="J782" i="8"/>
  <c r="L782" i="8" s="1"/>
  <c r="K718" i="8"/>
  <c r="J718" i="8"/>
  <c r="L718" i="8" s="1"/>
  <c r="K654" i="8"/>
  <c r="J654" i="8"/>
  <c r="L654" i="8" s="1"/>
  <c r="K590" i="8"/>
  <c r="J590" i="8"/>
  <c r="L590" i="8" s="1"/>
  <c r="K526" i="8"/>
  <c r="J526" i="8"/>
  <c r="L526" i="8" s="1"/>
  <c r="K462" i="8"/>
  <c r="J462" i="8"/>
  <c r="L462" i="8" s="1"/>
  <c r="K398" i="8"/>
  <c r="J398" i="8"/>
  <c r="L398" i="8" s="1"/>
  <c r="K334" i="8"/>
  <c r="J334" i="8"/>
  <c r="L334" i="8" s="1"/>
  <c r="K270" i="8"/>
  <c r="J270" i="8"/>
  <c r="L270" i="8" s="1"/>
  <c r="K206" i="8"/>
  <c r="J206" i="8"/>
  <c r="L206" i="8" s="1"/>
  <c r="K142" i="8"/>
  <c r="J142" i="8"/>
  <c r="L142" i="8" s="1"/>
  <c r="K78" i="8"/>
  <c r="J78" i="8"/>
  <c r="L78" i="8" s="1"/>
  <c r="K14" i="8"/>
  <c r="J14" i="8"/>
  <c r="L14" i="8" s="1"/>
  <c r="K1061" i="8"/>
  <c r="J1061" i="8"/>
  <c r="L1061" i="8" s="1"/>
  <c r="K997" i="8"/>
  <c r="J997" i="8"/>
  <c r="L997" i="8" s="1"/>
  <c r="K933" i="8"/>
  <c r="J933" i="8"/>
  <c r="L933" i="8" s="1"/>
  <c r="K869" i="8"/>
  <c r="J869" i="8"/>
  <c r="L869" i="8" s="1"/>
  <c r="K805" i="8"/>
  <c r="J805" i="8"/>
  <c r="L805" i="8" s="1"/>
  <c r="K741" i="8"/>
  <c r="J741" i="8"/>
  <c r="L741" i="8" s="1"/>
  <c r="K677" i="8"/>
  <c r="J677" i="8"/>
  <c r="L677" i="8" s="1"/>
  <c r="K613" i="8"/>
  <c r="J613" i="8"/>
  <c r="L613" i="8" s="1"/>
  <c r="K549" i="8"/>
  <c r="J549" i="8"/>
  <c r="L549" i="8" s="1"/>
  <c r="K485" i="8"/>
  <c r="J485" i="8"/>
  <c r="L485" i="8" s="1"/>
  <c r="K421" i="8"/>
  <c r="J421" i="8"/>
  <c r="L421" i="8" s="1"/>
  <c r="K357" i="8"/>
  <c r="J357" i="8"/>
  <c r="L357" i="8" s="1"/>
  <c r="K293" i="8"/>
  <c r="J293" i="8"/>
  <c r="L293" i="8" s="1"/>
  <c r="K229" i="8"/>
  <c r="J229" i="8"/>
  <c r="L229" i="8" s="1"/>
  <c r="K165" i="8"/>
  <c r="J165" i="8"/>
  <c r="L165" i="8" s="1"/>
  <c r="K101" i="8"/>
  <c r="J101" i="8"/>
  <c r="L101" i="8" s="1"/>
  <c r="K37" i="8"/>
  <c r="J37" i="8"/>
  <c r="L37" i="8" s="1"/>
  <c r="K307" i="8"/>
  <c r="J307" i="8"/>
  <c r="L307" i="8" s="1"/>
  <c r="K819" i="8"/>
  <c r="J819" i="8"/>
  <c r="L819" i="8" s="1"/>
  <c r="K1143" i="8"/>
  <c r="J1143" i="8"/>
  <c r="L1143" i="8" s="1"/>
  <c r="K1207" i="8"/>
  <c r="J1207" i="8"/>
  <c r="L1207" i="8" s="1"/>
  <c r="K1271" i="8"/>
  <c r="J1271" i="8"/>
  <c r="L1271" i="8" s="1"/>
  <c r="K1335" i="8"/>
  <c r="J1335" i="8"/>
  <c r="L1335" i="8" s="1"/>
  <c r="K1399" i="8"/>
  <c r="J1399" i="8"/>
  <c r="L1399" i="8" s="1"/>
  <c r="K1463" i="8"/>
  <c r="J1463" i="8"/>
  <c r="L1463" i="8" s="1"/>
  <c r="K1527" i="8"/>
  <c r="J1527" i="8"/>
  <c r="L1527" i="8" s="1"/>
  <c r="K1591" i="8"/>
  <c r="J1591" i="8"/>
  <c r="L1591" i="8" s="1"/>
  <c r="K1655" i="8"/>
  <c r="J1655" i="8"/>
  <c r="L1655" i="8" s="1"/>
  <c r="K1719" i="8"/>
  <c r="J1719" i="8"/>
  <c r="L1719" i="8" s="1"/>
  <c r="K1783" i="8"/>
  <c r="J1783" i="8"/>
  <c r="L1783" i="8" s="1"/>
  <c r="K1847" i="8"/>
  <c r="J1847" i="8"/>
  <c r="L1847" i="8" s="1"/>
  <c r="K1911" i="8"/>
  <c r="J1911" i="8"/>
  <c r="L1911" i="8" s="1"/>
  <c r="K1975" i="8"/>
  <c r="J1975" i="8"/>
  <c r="L1975" i="8" s="1"/>
  <c r="K267" i="8"/>
  <c r="J267" i="8"/>
  <c r="L267" i="8" s="1"/>
  <c r="K779" i="8"/>
  <c r="J779" i="8"/>
  <c r="L779" i="8" s="1"/>
  <c r="K1138" i="8"/>
  <c r="J1138" i="8"/>
  <c r="L1138" i="8" s="1"/>
  <c r="K1202" i="8"/>
  <c r="J1202" i="8"/>
  <c r="L1202" i="8" s="1"/>
  <c r="K1266" i="8"/>
  <c r="J1266" i="8"/>
  <c r="L1266" i="8" s="1"/>
  <c r="K1330" i="8"/>
  <c r="J1330" i="8"/>
  <c r="L1330" i="8" s="1"/>
  <c r="K1394" i="8"/>
  <c r="J1394" i="8"/>
  <c r="L1394" i="8" s="1"/>
  <c r="K1458" i="8"/>
  <c r="J1458" i="8"/>
  <c r="L1458" i="8" s="1"/>
  <c r="K1522" i="8"/>
  <c r="J1522" i="8"/>
  <c r="L1522" i="8" s="1"/>
  <c r="K1586" i="8"/>
  <c r="J1586" i="8"/>
  <c r="L1586" i="8" s="1"/>
  <c r="K1650" i="8"/>
  <c r="J1650" i="8"/>
  <c r="L1650" i="8" s="1"/>
  <c r="K1714" i="8"/>
  <c r="J1714" i="8"/>
  <c r="L1714" i="8" s="1"/>
  <c r="K1778" i="8"/>
  <c r="J1778" i="8"/>
  <c r="L1778" i="8" s="1"/>
  <c r="K1842" i="8"/>
  <c r="J1842" i="8"/>
  <c r="L1842" i="8" s="1"/>
  <c r="K1906" i="8"/>
  <c r="J1906" i="8"/>
  <c r="L1906" i="8" s="1"/>
  <c r="K1970" i="8"/>
  <c r="J1970" i="8"/>
  <c r="L1970" i="8" s="1"/>
  <c r="K835" i="8"/>
  <c r="J835" i="8"/>
  <c r="L835" i="8" s="1"/>
  <c r="K1337" i="8"/>
  <c r="J1337" i="8"/>
  <c r="L1337" i="8" s="1"/>
  <c r="K1593" i="8"/>
  <c r="J1593" i="8"/>
  <c r="L1593" i="8" s="1"/>
  <c r="K1849" i="8"/>
  <c r="J1849" i="8"/>
  <c r="L1849" i="8" s="1"/>
  <c r="K891" i="8"/>
  <c r="J891" i="8"/>
  <c r="L891" i="8" s="1"/>
  <c r="K1344" i="8"/>
  <c r="J1344" i="8"/>
  <c r="L1344" i="8" s="1"/>
  <c r="K1600" i="8"/>
  <c r="J1600" i="8"/>
  <c r="L1600" i="8" s="1"/>
  <c r="K1856" i="8"/>
  <c r="J1856" i="8"/>
  <c r="L1856" i="8" s="1"/>
  <c r="K899" i="8"/>
  <c r="J899" i="8"/>
  <c r="L899" i="8" s="1"/>
  <c r="K1345" i="8"/>
  <c r="J1345" i="8"/>
  <c r="L1345" i="8" s="1"/>
  <c r="K1601" i="8"/>
  <c r="J1601" i="8"/>
  <c r="L1601" i="8" s="1"/>
  <c r="K1857" i="8"/>
  <c r="J1857" i="8"/>
  <c r="L1857" i="8" s="1"/>
  <c r="K955" i="8"/>
  <c r="J955" i="8"/>
  <c r="L955" i="8" s="1"/>
  <c r="K1352" i="8"/>
  <c r="J1352" i="8"/>
  <c r="L1352" i="8" s="1"/>
  <c r="K1608" i="8"/>
  <c r="J1608" i="8"/>
  <c r="L1608" i="8" s="1"/>
  <c r="K1864" i="8"/>
  <c r="J1864" i="8"/>
  <c r="L1864" i="8" s="1"/>
  <c r="K963" i="8"/>
  <c r="J963" i="8"/>
  <c r="L963" i="8" s="1"/>
  <c r="K1353" i="8"/>
  <c r="J1353" i="8"/>
  <c r="L1353" i="8" s="1"/>
  <c r="K1609" i="8"/>
  <c r="J1609" i="8"/>
  <c r="L1609" i="8" s="1"/>
  <c r="K1865" i="8"/>
  <c r="J1865" i="8"/>
  <c r="L1865" i="8" s="1"/>
  <c r="K827" i="8"/>
  <c r="J827" i="8"/>
  <c r="L827" i="8" s="1"/>
  <c r="K1336" i="8"/>
  <c r="J1336" i="8"/>
  <c r="L1336" i="8" s="1"/>
  <c r="K1592" i="8"/>
  <c r="J1592" i="8"/>
  <c r="L1592" i="8" s="1"/>
  <c r="K1848" i="8"/>
  <c r="J1848" i="8"/>
  <c r="L1848" i="8" s="1"/>
  <c r="K1425" i="8"/>
  <c r="J1425" i="8"/>
  <c r="L1425" i="8" s="1"/>
  <c r="K1456" i="8"/>
  <c r="J1456" i="8"/>
  <c r="L1456" i="8" s="1"/>
  <c r="K1457" i="8"/>
  <c r="J1457" i="8"/>
  <c r="L1457" i="8" s="1"/>
  <c r="K1488" i="8"/>
  <c r="J1488" i="8"/>
  <c r="L1488" i="8" s="1"/>
  <c r="K1489" i="8"/>
  <c r="J1489" i="8"/>
  <c r="L1489" i="8" s="1"/>
  <c r="K1392" i="8"/>
  <c r="J1392" i="8"/>
  <c r="L1392" i="8" s="1"/>
  <c r="K1393" i="8"/>
  <c r="J1393" i="8"/>
  <c r="L1393" i="8" s="1"/>
  <c r="K1808" i="8"/>
  <c r="J1808" i="8"/>
  <c r="L1808" i="8" s="1"/>
  <c r="K1331" i="8"/>
  <c r="J1331" i="8"/>
  <c r="L1331" i="8" s="1"/>
  <c r="K1779" i="8"/>
  <c r="J1779" i="8"/>
  <c r="L1779" i="8" s="1"/>
  <c r="K1196" i="8"/>
  <c r="J1196" i="8"/>
  <c r="L1196" i="8" s="1"/>
  <c r="K1644" i="8"/>
  <c r="J1644" i="8"/>
  <c r="L1644" i="8" s="1"/>
  <c r="K675" i="8"/>
  <c r="J675" i="8"/>
  <c r="L675" i="8" s="1"/>
  <c r="K1381" i="8"/>
  <c r="J1381" i="8"/>
  <c r="L1381" i="8" s="1"/>
  <c r="K1829" i="8"/>
  <c r="J1829" i="8"/>
  <c r="L1829" i="8" s="1"/>
  <c r="K1246" i="8"/>
  <c r="J1246" i="8"/>
  <c r="L1246" i="8" s="1"/>
  <c r="K1694" i="8"/>
  <c r="J1694" i="8"/>
  <c r="L1694" i="8" s="1"/>
  <c r="K980" i="8"/>
  <c r="J980" i="8"/>
  <c r="L980" i="8" s="1"/>
  <c r="K596" i="8"/>
  <c r="J596" i="8"/>
  <c r="L596" i="8" s="1"/>
  <c r="K276" i="8"/>
  <c r="J276" i="8"/>
  <c r="L276" i="8" s="1"/>
  <c r="K938" i="8"/>
  <c r="J938" i="8"/>
  <c r="L938" i="8" s="1"/>
  <c r="K554" i="8"/>
  <c r="J554" i="8"/>
  <c r="L554" i="8" s="1"/>
  <c r="K234" i="8"/>
  <c r="J234" i="8"/>
  <c r="L234" i="8" s="1"/>
  <c r="K897" i="8"/>
  <c r="J897" i="8"/>
  <c r="L897" i="8" s="1"/>
  <c r="K513" i="8"/>
  <c r="J513" i="8"/>
  <c r="L513" i="8" s="1"/>
  <c r="K129" i="8"/>
  <c r="J129" i="8"/>
  <c r="L129" i="8" s="1"/>
  <c r="K792" i="8"/>
  <c r="J792" i="8"/>
  <c r="L792" i="8" s="1"/>
  <c r="K344" i="8"/>
  <c r="J344" i="8"/>
  <c r="L344" i="8" s="1"/>
  <c r="K1007" i="8"/>
  <c r="J1007" i="8"/>
  <c r="L1007" i="8" s="1"/>
  <c r="K559" i="8"/>
  <c r="J559" i="8"/>
  <c r="L559" i="8" s="1"/>
  <c r="K239" i="8"/>
  <c r="J239" i="8"/>
  <c r="L239" i="8" s="1"/>
  <c r="K838" i="8"/>
  <c r="J838" i="8"/>
  <c r="L838" i="8" s="1"/>
  <c r="K390" i="8"/>
  <c r="J390" i="8"/>
  <c r="L390" i="8" s="1"/>
  <c r="K989" i="8"/>
  <c r="J989" i="8"/>
  <c r="L989" i="8" s="1"/>
  <c r="K541" i="8"/>
  <c r="J541" i="8"/>
  <c r="L541" i="8" s="1"/>
  <c r="K93" i="8"/>
  <c r="J93" i="8"/>
  <c r="L93" i="8" s="1"/>
  <c r="K1471" i="8"/>
  <c r="J1471" i="8"/>
  <c r="L1471" i="8" s="1"/>
  <c r="K1855" i="8"/>
  <c r="J1855" i="8"/>
  <c r="L1855" i="8" s="1"/>
  <c r="K1146" i="8"/>
  <c r="J1146" i="8"/>
  <c r="L1146" i="8" s="1"/>
  <c r="K1594" i="8"/>
  <c r="J1594" i="8"/>
  <c r="L1594" i="8" s="1"/>
  <c r="K1091" i="8"/>
  <c r="J1091" i="8"/>
  <c r="L1091" i="8" s="1"/>
  <c r="K1632" i="8"/>
  <c r="J1632" i="8"/>
  <c r="L1632" i="8" s="1"/>
  <c r="K1384" i="8"/>
  <c r="J1384" i="8"/>
  <c r="L1384" i="8" s="1"/>
  <c r="K1897" i="8"/>
  <c r="J1897" i="8"/>
  <c r="L1897" i="8" s="1"/>
  <c r="K1553" i="8"/>
  <c r="J1553" i="8"/>
  <c r="L1553" i="8" s="1"/>
  <c r="K1936" i="8"/>
  <c r="J1936" i="8"/>
  <c r="L1936" i="8" s="1"/>
  <c r="K339" i="8"/>
  <c r="J339" i="8"/>
  <c r="L339" i="8" s="1"/>
  <c r="K851" i="8"/>
  <c r="J851" i="8"/>
  <c r="L851" i="8" s="1"/>
  <c r="K1147" i="8"/>
  <c r="J1147" i="8"/>
  <c r="L1147" i="8" s="1"/>
  <c r="K1211" i="8"/>
  <c r="J1211" i="8"/>
  <c r="L1211" i="8" s="1"/>
  <c r="K1275" i="8"/>
  <c r="J1275" i="8"/>
  <c r="L1275" i="8" s="1"/>
  <c r="K1339" i="8"/>
  <c r="J1339" i="8"/>
  <c r="L1339" i="8" s="1"/>
  <c r="K1403" i="8"/>
  <c r="J1403" i="8"/>
  <c r="L1403" i="8" s="1"/>
  <c r="K1467" i="8"/>
  <c r="J1467" i="8"/>
  <c r="L1467" i="8" s="1"/>
  <c r="K1531" i="8"/>
  <c r="J1531" i="8"/>
  <c r="L1531" i="8" s="1"/>
  <c r="K1595" i="8"/>
  <c r="J1595" i="8"/>
  <c r="L1595" i="8" s="1"/>
  <c r="K1659" i="8"/>
  <c r="J1659" i="8"/>
  <c r="L1659" i="8" s="1"/>
  <c r="K1723" i="8"/>
  <c r="J1723" i="8"/>
  <c r="L1723" i="8" s="1"/>
  <c r="K1787" i="8"/>
  <c r="J1787" i="8"/>
  <c r="L1787" i="8" s="1"/>
  <c r="K1851" i="8"/>
  <c r="J1851" i="8"/>
  <c r="L1851" i="8" s="1"/>
  <c r="K1915" i="8"/>
  <c r="J1915" i="8"/>
  <c r="L1915" i="8" s="1"/>
  <c r="K1979" i="8"/>
  <c r="J1979" i="8"/>
  <c r="L1979" i="8" s="1"/>
  <c r="K283" i="8"/>
  <c r="J283" i="8"/>
  <c r="L283" i="8" s="1"/>
  <c r="K795" i="8"/>
  <c r="J795" i="8"/>
  <c r="L795" i="8" s="1"/>
  <c r="K1140" i="8"/>
  <c r="J1140" i="8"/>
  <c r="L1140" i="8" s="1"/>
  <c r="K1204" i="8"/>
  <c r="J1204" i="8"/>
  <c r="L1204" i="8" s="1"/>
  <c r="K1268" i="8"/>
  <c r="J1268" i="8"/>
  <c r="L1268" i="8" s="1"/>
  <c r="K1332" i="8"/>
  <c r="J1332" i="8"/>
  <c r="L1332" i="8" s="1"/>
  <c r="K1396" i="8"/>
  <c r="J1396" i="8"/>
  <c r="L1396" i="8" s="1"/>
  <c r="K1460" i="8"/>
  <c r="J1460" i="8"/>
  <c r="L1460" i="8" s="1"/>
  <c r="K1524" i="8"/>
  <c r="J1524" i="8"/>
  <c r="L1524" i="8" s="1"/>
  <c r="K1588" i="8"/>
  <c r="J1588" i="8"/>
  <c r="L1588" i="8" s="1"/>
  <c r="K1652" i="8"/>
  <c r="J1652" i="8"/>
  <c r="L1652" i="8" s="1"/>
  <c r="K1716" i="8"/>
  <c r="J1716" i="8"/>
  <c r="L1716" i="8" s="1"/>
  <c r="K1780" i="8"/>
  <c r="J1780" i="8"/>
  <c r="L1780" i="8" s="1"/>
  <c r="K1844" i="8"/>
  <c r="J1844" i="8"/>
  <c r="L1844" i="8" s="1"/>
  <c r="K1908" i="8"/>
  <c r="J1908" i="8"/>
  <c r="L1908" i="8" s="1"/>
  <c r="K1972" i="8"/>
  <c r="J1972" i="8"/>
  <c r="L1972" i="8" s="1"/>
  <c r="K227" i="8"/>
  <c r="J227" i="8"/>
  <c r="L227" i="8" s="1"/>
  <c r="K739" i="8"/>
  <c r="J739" i="8"/>
  <c r="L739" i="8" s="1"/>
  <c r="K1133" i="8"/>
  <c r="J1133" i="8"/>
  <c r="L1133" i="8" s="1"/>
  <c r="K1197" i="8"/>
  <c r="J1197" i="8"/>
  <c r="L1197" i="8" s="1"/>
  <c r="K1261" i="8"/>
  <c r="J1261" i="8"/>
  <c r="L1261" i="8" s="1"/>
  <c r="K1325" i="8"/>
  <c r="J1325" i="8"/>
  <c r="L1325" i="8" s="1"/>
  <c r="K1389" i="8"/>
  <c r="J1389" i="8"/>
  <c r="L1389" i="8" s="1"/>
  <c r="K1453" i="8"/>
  <c r="J1453" i="8"/>
  <c r="L1453" i="8" s="1"/>
  <c r="K1517" i="8"/>
  <c r="J1517" i="8"/>
  <c r="L1517" i="8" s="1"/>
  <c r="K1581" i="8"/>
  <c r="J1581" i="8"/>
  <c r="L1581" i="8" s="1"/>
  <c r="K1645" i="8"/>
  <c r="J1645" i="8"/>
  <c r="L1645" i="8" s="1"/>
  <c r="K1709" i="8"/>
  <c r="J1709" i="8"/>
  <c r="L1709" i="8" s="1"/>
  <c r="K1773" i="8"/>
  <c r="J1773" i="8"/>
  <c r="L1773" i="8" s="1"/>
  <c r="K1837" i="8"/>
  <c r="J1837" i="8"/>
  <c r="L1837" i="8" s="1"/>
  <c r="K1901" i="8"/>
  <c r="J1901" i="8"/>
  <c r="L1901" i="8" s="1"/>
  <c r="K1965" i="8"/>
  <c r="J1965" i="8"/>
  <c r="L1965" i="8" s="1"/>
  <c r="K171" i="8"/>
  <c r="J171" i="8"/>
  <c r="L171" i="8" s="1"/>
  <c r="K683" i="8"/>
  <c r="J683" i="8"/>
  <c r="L683" i="8" s="1"/>
  <c r="K1126" i="8"/>
  <c r="J1126" i="8"/>
  <c r="L1126" i="8" s="1"/>
  <c r="K1190" i="8"/>
  <c r="J1190" i="8"/>
  <c r="L1190" i="8" s="1"/>
  <c r="K1254" i="8"/>
  <c r="J1254" i="8"/>
  <c r="L1254" i="8" s="1"/>
  <c r="K1318" i="8"/>
  <c r="J1318" i="8"/>
  <c r="L1318" i="8" s="1"/>
  <c r="K1382" i="8"/>
  <c r="J1382" i="8"/>
  <c r="L1382" i="8" s="1"/>
  <c r="K1446" i="8"/>
  <c r="J1446" i="8"/>
  <c r="L1446" i="8" s="1"/>
  <c r="K1510" i="8"/>
  <c r="J1510" i="8"/>
  <c r="L1510" i="8" s="1"/>
  <c r="K1574" i="8"/>
  <c r="J1574" i="8"/>
  <c r="L1574" i="8" s="1"/>
  <c r="K1638" i="8"/>
  <c r="J1638" i="8"/>
  <c r="L1638" i="8" s="1"/>
  <c r="K1702" i="8"/>
  <c r="J1702" i="8"/>
  <c r="L1702" i="8" s="1"/>
  <c r="K1766" i="8"/>
  <c r="J1766" i="8"/>
  <c r="L1766" i="8" s="1"/>
  <c r="K1830" i="8"/>
  <c r="J1830" i="8"/>
  <c r="L1830" i="8" s="1"/>
  <c r="K1894" i="8"/>
  <c r="J1894" i="8"/>
  <c r="L1894" i="8" s="1"/>
  <c r="K1958" i="8"/>
  <c r="J1958" i="8"/>
  <c r="L1958" i="8" s="1"/>
  <c r="K1100" i="8"/>
  <c r="J1100" i="8"/>
  <c r="L1100" i="8" s="1"/>
  <c r="K1036" i="8"/>
  <c r="J1036" i="8"/>
  <c r="L1036" i="8" s="1"/>
  <c r="K972" i="8"/>
  <c r="J972" i="8"/>
  <c r="L972" i="8" s="1"/>
  <c r="K908" i="8"/>
  <c r="J908" i="8"/>
  <c r="L908" i="8" s="1"/>
  <c r="K844" i="8"/>
  <c r="J844" i="8"/>
  <c r="L844" i="8" s="1"/>
  <c r="K780" i="8"/>
  <c r="J780" i="8"/>
  <c r="K716" i="8"/>
  <c r="J716" i="8"/>
  <c r="L716" i="8" s="1"/>
  <c r="K652" i="8"/>
  <c r="J652" i="8"/>
  <c r="L652" i="8" s="1"/>
  <c r="K588" i="8"/>
  <c r="J588" i="8"/>
  <c r="L588" i="8" s="1"/>
  <c r="K524" i="8"/>
  <c r="J524" i="8"/>
  <c r="L524" i="8" s="1"/>
  <c r="K460" i="8"/>
  <c r="J460" i="8"/>
  <c r="L460" i="8" s="1"/>
  <c r="K396" i="8"/>
  <c r="J396" i="8"/>
  <c r="L396" i="8" s="1"/>
  <c r="K332" i="8"/>
  <c r="J332" i="8"/>
  <c r="L332" i="8" s="1"/>
  <c r="K268" i="8"/>
  <c r="J268" i="8"/>
  <c r="L268" i="8" s="1"/>
  <c r="K204" i="8"/>
  <c r="J204" i="8"/>
  <c r="L204" i="8" s="1"/>
  <c r="K140" i="8"/>
  <c r="J140" i="8"/>
  <c r="L140" i="8" s="1"/>
  <c r="K76" i="8"/>
  <c r="J76" i="8"/>
  <c r="L76" i="8" s="1"/>
  <c r="K12" i="8"/>
  <c r="J12" i="8"/>
  <c r="L12" i="8" s="1"/>
  <c r="K1058" i="8"/>
  <c r="J1058" i="8"/>
  <c r="L1058" i="8" s="1"/>
  <c r="K994" i="8"/>
  <c r="J994" i="8"/>
  <c r="L994" i="8" s="1"/>
  <c r="K930" i="8"/>
  <c r="J930" i="8"/>
  <c r="L930" i="8" s="1"/>
  <c r="K866" i="8"/>
  <c r="J866" i="8"/>
  <c r="L866" i="8" s="1"/>
  <c r="K802" i="8"/>
  <c r="J802" i="8"/>
  <c r="L802" i="8" s="1"/>
  <c r="K738" i="8"/>
  <c r="J738" i="8"/>
  <c r="L738" i="8" s="1"/>
  <c r="K674" i="8"/>
  <c r="J674" i="8"/>
  <c r="L674" i="8" s="1"/>
  <c r="K610" i="8"/>
  <c r="J610" i="8"/>
  <c r="L610" i="8" s="1"/>
  <c r="K546" i="8"/>
  <c r="J546" i="8"/>
  <c r="L546" i="8" s="1"/>
  <c r="K482" i="8"/>
  <c r="J482" i="8"/>
  <c r="L482" i="8" s="1"/>
  <c r="K418" i="8"/>
  <c r="J418" i="8"/>
  <c r="L418" i="8" s="1"/>
  <c r="K354" i="8"/>
  <c r="J354" i="8"/>
  <c r="L354" i="8" s="1"/>
  <c r="K290" i="8"/>
  <c r="J290" i="8"/>
  <c r="L290" i="8" s="1"/>
  <c r="K226" i="8"/>
  <c r="J226" i="8"/>
  <c r="L226" i="8" s="1"/>
  <c r="K162" i="8"/>
  <c r="J162" i="8"/>
  <c r="L162" i="8" s="1"/>
  <c r="K98" i="8"/>
  <c r="J98" i="8"/>
  <c r="L98" i="8" s="1"/>
  <c r="K34" i="8"/>
  <c r="J34" i="8"/>
  <c r="L34" i="8" s="1"/>
  <c r="K1081" i="8"/>
  <c r="J1081" i="8"/>
  <c r="L1081" i="8" s="1"/>
  <c r="K1017" i="8"/>
  <c r="J1017" i="8"/>
  <c r="L1017" i="8" s="1"/>
  <c r="K953" i="8"/>
  <c r="J953" i="8"/>
  <c r="L953" i="8" s="1"/>
  <c r="K889" i="8"/>
  <c r="J889" i="8"/>
  <c r="L889" i="8" s="1"/>
  <c r="K825" i="8"/>
  <c r="J825" i="8"/>
  <c r="L825" i="8" s="1"/>
  <c r="K761" i="8"/>
  <c r="J761" i="8"/>
  <c r="L761" i="8" s="1"/>
  <c r="K697" i="8"/>
  <c r="J697" i="8"/>
  <c r="L697" i="8" s="1"/>
  <c r="K633" i="8"/>
  <c r="J633" i="8"/>
  <c r="L633" i="8" s="1"/>
  <c r="K569" i="8"/>
  <c r="J569" i="8"/>
  <c r="L569" i="8" s="1"/>
  <c r="K505" i="8"/>
  <c r="J505" i="8"/>
  <c r="L505" i="8" s="1"/>
  <c r="K441" i="8"/>
  <c r="J441" i="8"/>
  <c r="L441" i="8" s="1"/>
  <c r="K377" i="8"/>
  <c r="J377" i="8"/>
  <c r="L377" i="8" s="1"/>
  <c r="K313" i="8"/>
  <c r="J313" i="8"/>
  <c r="L313" i="8" s="1"/>
  <c r="K249" i="8"/>
  <c r="J249" i="8"/>
  <c r="L249" i="8" s="1"/>
  <c r="K185" i="8"/>
  <c r="J185" i="8"/>
  <c r="L185" i="8" s="1"/>
  <c r="K121" i="8"/>
  <c r="J121" i="8"/>
  <c r="L121" i="8" s="1"/>
  <c r="K57" i="8"/>
  <c r="J57" i="8"/>
  <c r="L57" i="8" s="1"/>
  <c r="K1104" i="8"/>
  <c r="J1104" i="8"/>
  <c r="L1104" i="8" s="1"/>
  <c r="K1040" i="8"/>
  <c r="J1040" i="8"/>
  <c r="L1040" i="8" s="1"/>
  <c r="K976" i="8"/>
  <c r="J976" i="8"/>
  <c r="L976" i="8" s="1"/>
  <c r="K912" i="8"/>
  <c r="J912" i="8"/>
  <c r="L912" i="8" s="1"/>
  <c r="K848" i="8"/>
  <c r="J848" i="8"/>
  <c r="L848" i="8" s="1"/>
  <c r="K784" i="8"/>
  <c r="J784" i="8"/>
  <c r="L784" i="8" s="1"/>
  <c r="K720" i="8"/>
  <c r="J720" i="8"/>
  <c r="L720" i="8" s="1"/>
  <c r="K656" i="8"/>
  <c r="J656" i="8"/>
  <c r="L656" i="8" s="1"/>
  <c r="K592" i="8"/>
  <c r="J592" i="8"/>
  <c r="L592" i="8" s="1"/>
  <c r="K528" i="8"/>
  <c r="J528" i="8"/>
  <c r="L528" i="8" s="1"/>
  <c r="K464" i="8"/>
  <c r="J464" i="8"/>
  <c r="L464" i="8" s="1"/>
  <c r="K400" i="8"/>
  <c r="J400" i="8"/>
  <c r="L400" i="8" s="1"/>
  <c r="K336" i="8"/>
  <c r="J336" i="8"/>
  <c r="L336" i="8" s="1"/>
  <c r="K272" i="8"/>
  <c r="J272" i="8"/>
  <c r="L272" i="8" s="1"/>
  <c r="K208" i="8"/>
  <c r="J208" i="8"/>
  <c r="L208" i="8" s="1"/>
  <c r="K144" i="8"/>
  <c r="J144" i="8"/>
  <c r="L144" i="8" s="1"/>
  <c r="K80" i="8"/>
  <c r="J80" i="8"/>
  <c r="L80" i="8" s="1"/>
  <c r="K16" i="8"/>
  <c r="J16" i="8"/>
  <c r="L16" i="8" s="1"/>
  <c r="K1063" i="8"/>
  <c r="J1063" i="8"/>
  <c r="L1063" i="8" s="1"/>
  <c r="K999" i="8"/>
  <c r="J999" i="8"/>
  <c r="L999" i="8" s="1"/>
  <c r="K935" i="8"/>
  <c r="J935" i="8"/>
  <c r="L935" i="8" s="1"/>
  <c r="K871" i="8"/>
  <c r="J871" i="8"/>
  <c r="L871" i="8" s="1"/>
  <c r="K807" i="8"/>
  <c r="J807" i="8"/>
  <c r="L807" i="8" s="1"/>
  <c r="K743" i="8"/>
  <c r="J743" i="8"/>
  <c r="L743" i="8" s="1"/>
  <c r="K679" i="8"/>
  <c r="J679" i="8"/>
  <c r="L679" i="8" s="1"/>
  <c r="K615" i="8"/>
  <c r="J615" i="8"/>
  <c r="L615" i="8" s="1"/>
  <c r="K551" i="8"/>
  <c r="J551" i="8"/>
  <c r="L551" i="8" s="1"/>
  <c r="K487" i="8"/>
  <c r="J487" i="8"/>
  <c r="L487" i="8" s="1"/>
  <c r="K423" i="8"/>
  <c r="J423" i="8"/>
  <c r="L423" i="8" s="1"/>
  <c r="K359" i="8"/>
  <c r="J359" i="8"/>
  <c r="L359" i="8" s="1"/>
  <c r="K295" i="8"/>
  <c r="J295" i="8"/>
  <c r="L295" i="8" s="1"/>
  <c r="K231" i="8"/>
  <c r="J231" i="8"/>
  <c r="L231" i="8" s="1"/>
  <c r="K167" i="8"/>
  <c r="J167" i="8"/>
  <c r="L167" i="8" s="1"/>
  <c r="K103" i="8"/>
  <c r="J103" i="8"/>
  <c r="L103" i="8" s="1"/>
  <c r="K39" i="8"/>
  <c r="J39" i="8"/>
  <c r="L39" i="8" s="1"/>
  <c r="K1086" i="8"/>
  <c r="J1086" i="8"/>
  <c r="L1086" i="8" s="1"/>
  <c r="K1022" i="8"/>
  <c r="J1022" i="8"/>
  <c r="L1022" i="8" s="1"/>
  <c r="K958" i="8"/>
  <c r="J958" i="8"/>
  <c r="L958" i="8" s="1"/>
  <c r="K894" i="8"/>
  <c r="J894" i="8"/>
  <c r="L894" i="8" s="1"/>
  <c r="K830" i="8"/>
  <c r="J830" i="8"/>
  <c r="L830" i="8" s="1"/>
  <c r="K766" i="8"/>
  <c r="J766" i="8"/>
  <c r="L766" i="8" s="1"/>
  <c r="K702" i="8"/>
  <c r="J702" i="8"/>
  <c r="L702" i="8" s="1"/>
  <c r="K638" i="8"/>
  <c r="J638" i="8"/>
  <c r="K574" i="8"/>
  <c r="J574" i="8"/>
  <c r="L574" i="8" s="1"/>
  <c r="K510" i="8"/>
  <c r="J510" i="8"/>
  <c r="L510" i="8" s="1"/>
  <c r="K446" i="8"/>
  <c r="J446" i="8"/>
  <c r="L446" i="8" s="1"/>
  <c r="K382" i="8"/>
  <c r="J382" i="8"/>
  <c r="K318" i="8"/>
  <c r="J318" i="8"/>
  <c r="L318" i="8" s="1"/>
  <c r="K254" i="8"/>
  <c r="J254" i="8"/>
  <c r="L254" i="8" s="1"/>
  <c r="K190" i="8"/>
  <c r="J190" i="8"/>
  <c r="L190" i="8" s="1"/>
  <c r="K126" i="8"/>
  <c r="J126" i="8"/>
  <c r="L126" i="8" s="1"/>
  <c r="K62" i="8"/>
  <c r="J62" i="8"/>
  <c r="K1109" i="8"/>
  <c r="J1109" i="8"/>
  <c r="L1109" i="8" s="1"/>
  <c r="K1045" i="8"/>
  <c r="J1045" i="8"/>
  <c r="L1045" i="8" s="1"/>
  <c r="K981" i="8"/>
  <c r="J981" i="8"/>
  <c r="L981" i="8" s="1"/>
  <c r="K917" i="8"/>
  <c r="J917" i="8"/>
  <c r="L917" i="8" s="1"/>
  <c r="K853" i="8"/>
  <c r="J853" i="8"/>
  <c r="L853" i="8" s="1"/>
  <c r="K789" i="8"/>
  <c r="J789" i="8"/>
  <c r="L789" i="8" s="1"/>
  <c r="K725" i="8"/>
  <c r="J725" i="8"/>
  <c r="L725" i="8" s="1"/>
  <c r="K661" i="8"/>
  <c r="J661" i="8"/>
  <c r="L661" i="8" s="1"/>
  <c r="K597" i="8"/>
  <c r="J597" i="8"/>
  <c r="L597" i="8" s="1"/>
  <c r="K533" i="8"/>
  <c r="J533" i="8"/>
  <c r="L533" i="8" s="1"/>
  <c r="K469" i="8"/>
  <c r="J469" i="8"/>
  <c r="L469" i="8" s="1"/>
  <c r="K405" i="8"/>
  <c r="J405" i="8"/>
  <c r="L405" i="8" s="1"/>
  <c r="K341" i="8"/>
  <c r="J341" i="8"/>
  <c r="L341" i="8" s="1"/>
  <c r="K277" i="8"/>
  <c r="J277" i="8"/>
  <c r="L277" i="8" s="1"/>
  <c r="K213" i="8"/>
  <c r="J213" i="8"/>
  <c r="L213" i="8" s="1"/>
  <c r="K149" i="8"/>
  <c r="J149" i="8"/>
  <c r="L149" i="8" s="1"/>
  <c r="K85" i="8"/>
  <c r="J85" i="8"/>
  <c r="L85" i="8" s="1"/>
  <c r="K21" i="8"/>
  <c r="J21" i="8"/>
  <c r="L21" i="8" s="1"/>
  <c r="K435" i="8"/>
  <c r="J435" i="8"/>
  <c r="L435" i="8" s="1"/>
  <c r="K947" i="8"/>
  <c r="J947" i="8"/>
  <c r="L947" i="8" s="1"/>
  <c r="K1159" i="8"/>
  <c r="J1159" i="8"/>
  <c r="L1159" i="8" s="1"/>
  <c r="K1223" i="8"/>
  <c r="J1223" i="8"/>
  <c r="L1223" i="8" s="1"/>
  <c r="K1287" i="8"/>
  <c r="J1287" i="8"/>
  <c r="L1287" i="8" s="1"/>
  <c r="K1351" i="8"/>
  <c r="J1351" i="8"/>
  <c r="L1351" i="8" s="1"/>
  <c r="K1415" i="8"/>
  <c r="J1415" i="8"/>
  <c r="L1415" i="8" s="1"/>
  <c r="K1479" i="8"/>
  <c r="J1479" i="8"/>
  <c r="L1479" i="8" s="1"/>
  <c r="K1543" i="8"/>
  <c r="J1543" i="8"/>
  <c r="L1543" i="8" s="1"/>
  <c r="K1607" i="8"/>
  <c r="J1607" i="8"/>
  <c r="L1607" i="8" s="1"/>
  <c r="K1671" i="8"/>
  <c r="J1671" i="8"/>
  <c r="L1671" i="8" s="1"/>
  <c r="K1735" i="8"/>
  <c r="J1735" i="8"/>
  <c r="L1735" i="8" s="1"/>
  <c r="K1799" i="8"/>
  <c r="J1799" i="8"/>
  <c r="L1799" i="8" s="1"/>
  <c r="K1863" i="8"/>
  <c r="J1863" i="8"/>
  <c r="L1863" i="8" s="1"/>
  <c r="K1927" i="8"/>
  <c r="J1927" i="8"/>
  <c r="L1927" i="8" s="1"/>
  <c r="K1991" i="8"/>
  <c r="J1991" i="8"/>
  <c r="L1991" i="8" s="1"/>
  <c r="K395" i="8"/>
  <c r="J395" i="8"/>
  <c r="L395" i="8" s="1"/>
  <c r="K907" i="8"/>
  <c r="J907" i="8"/>
  <c r="L907" i="8" s="1"/>
  <c r="K1154" i="8"/>
  <c r="J1154" i="8"/>
  <c r="L1154" i="8" s="1"/>
  <c r="K1218" i="8"/>
  <c r="J1218" i="8"/>
  <c r="L1218" i="8" s="1"/>
  <c r="K1282" i="8"/>
  <c r="J1282" i="8"/>
  <c r="L1282" i="8" s="1"/>
  <c r="K1346" i="8"/>
  <c r="J1346" i="8"/>
  <c r="L1346" i="8" s="1"/>
  <c r="K1410" i="8"/>
  <c r="J1410" i="8"/>
  <c r="L1410" i="8" s="1"/>
  <c r="K1474" i="8"/>
  <c r="J1474" i="8"/>
  <c r="L1474" i="8" s="1"/>
  <c r="K1538" i="8"/>
  <c r="J1538" i="8"/>
  <c r="L1538" i="8" s="1"/>
  <c r="K1602" i="8"/>
  <c r="J1602" i="8"/>
  <c r="L1602" i="8" s="1"/>
  <c r="K1666" i="8"/>
  <c r="J1666" i="8"/>
  <c r="L1666" i="8" s="1"/>
  <c r="K1730" i="8"/>
  <c r="J1730" i="8"/>
  <c r="L1730" i="8" s="1"/>
  <c r="K1794" i="8"/>
  <c r="J1794" i="8"/>
  <c r="L1794" i="8" s="1"/>
  <c r="K1858" i="8"/>
  <c r="J1858" i="8"/>
  <c r="L1858" i="8" s="1"/>
  <c r="K1922" i="8"/>
  <c r="J1922" i="8"/>
  <c r="L1922" i="8" s="1"/>
  <c r="K1986" i="8"/>
  <c r="J1986" i="8"/>
  <c r="L1986" i="8" s="1"/>
  <c r="K1145" i="8"/>
  <c r="J1145" i="8"/>
  <c r="L1145" i="8" s="1"/>
  <c r="K1401" i="8"/>
  <c r="J1401" i="8"/>
  <c r="L1401" i="8" s="1"/>
  <c r="K1657" i="8"/>
  <c r="J1657" i="8"/>
  <c r="L1657" i="8" s="1"/>
  <c r="K1913" i="8"/>
  <c r="J1913" i="8"/>
  <c r="L1913" i="8" s="1"/>
  <c r="K1152" i="8"/>
  <c r="J1152" i="8"/>
  <c r="L1152" i="8" s="1"/>
  <c r="K1408" i="8"/>
  <c r="J1408" i="8"/>
  <c r="L1408" i="8" s="1"/>
  <c r="K1664" i="8"/>
  <c r="J1664" i="8"/>
  <c r="L1664" i="8" s="1"/>
  <c r="K1920" i="8"/>
  <c r="J1920" i="8"/>
  <c r="L1920" i="8" s="1"/>
  <c r="K1153" i="8"/>
  <c r="J1153" i="8"/>
  <c r="K1409" i="8"/>
  <c r="J1409" i="8"/>
  <c r="L1409" i="8" s="1"/>
  <c r="K1665" i="8"/>
  <c r="J1665" i="8"/>
  <c r="L1665" i="8" s="1"/>
  <c r="K1921" i="8"/>
  <c r="J1921" i="8"/>
  <c r="L1921" i="8" s="1"/>
  <c r="K1160" i="8"/>
  <c r="J1160" i="8"/>
  <c r="L1160" i="8" s="1"/>
  <c r="K1416" i="8"/>
  <c r="J1416" i="8"/>
  <c r="L1416" i="8" s="1"/>
  <c r="K1672" i="8"/>
  <c r="J1672" i="8"/>
  <c r="L1672" i="8" s="1"/>
  <c r="K1928" i="8"/>
  <c r="J1928" i="8"/>
  <c r="L1928" i="8" s="1"/>
  <c r="K1161" i="8"/>
  <c r="J1161" i="8"/>
  <c r="L1161" i="8" s="1"/>
  <c r="K1417" i="8"/>
  <c r="J1417" i="8"/>
  <c r="L1417" i="8" s="1"/>
  <c r="K1673" i="8"/>
  <c r="J1673" i="8"/>
  <c r="L1673" i="8" s="1"/>
  <c r="K1929" i="8"/>
  <c r="J1929" i="8"/>
  <c r="L1929" i="8" s="1"/>
  <c r="K1144" i="8"/>
  <c r="J1144" i="8"/>
  <c r="L1144" i="8" s="1"/>
  <c r="K1400" i="8"/>
  <c r="J1400" i="8"/>
  <c r="L1400" i="8" s="1"/>
  <c r="K1656" i="8"/>
  <c r="J1656" i="8"/>
  <c r="L1656" i="8" s="1"/>
  <c r="K1912" i="8"/>
  <c r="J1912" i="8"/>
  <c r="L1912" i="8" s="1"/>
  <c r="K1681" i="8"/>
  <c r="J1681" i="8"/>
  <c r="L1681" i="8" s="1"/>
  <c r="K1712" i="8"/>
  <c r="J1712" i="8"/>
  <c r="L1712" i="8" s="1"/>
  <c r="K1713" i="8"/>
  <c r="J1713" i="8"/>
  <c r="L1713" i="8" s="1"/>
  <c r="K1744" i="8"/>
  <c r="J1744" i="8"/>
  <c r="L1744" i="8" s="1"/>
  <c r="K1745" i="8"/>
  <c r="J1745" i="8"/>
  <c r="L1745" i="8" s="1"/>
  <c r="K1648" i="8"/>
  <c r="J1648" i="8"/>
  <c r="L1648" i="8" s="1"/>
  <c r="K1649" i="8"/>
  <c r="J1649" i="8"/>
  <c r="L1649" i="8" s="1"/>
  <c r="K507" i="8"/>
  <c r="J507" i="8"/>
  <c r="L507" i="8" s="1"/>
  <c r="K787" i="8"/>
  <c r="J787" i="8"/>
  <c r="L787" i="8" s="1"/>
  <c r="K1523" i="8"/>
  <c r="J1523" i="8"/>
  <c r="L1523" i="8" s="1"/>
  <c r="K1971" i="8"/>
  <c r="J1971" i="8"/>
  <c r="L1971" i="8" s="1"/>
  <c r="K1324" i="8"/>
  <c r="J1324" i="8"/>
  <c r="L1324" i="8" s="1"/>
  <c r="K1772" i="8"/>
  <c r="J1772" i="8"/>
  <c r="L1772" i="8" s="1"/>
  <c r="K1125" i="8"/>
  <c r="J1125" i="8"/>
  <c r="L1125" i="8" s="1"/>
  <c r="K1573" i="8"/>
  <c r="J1573" i="8"/>
  <c r="L1573" i="8" s="1"/>
  <c r="K1957" i="8"/>
  <c r="J1957" i="8"/>
  <c r="L1957" i="8" s="1"/>
  <c r="K1374" i="8"/>
  <c r="J1374" i="8"/>
  <c r="L1374" i="8" s="1"/>
  <c r="K1758" i="8"/>
  <c r="J1758" i="8"/>
  <c r="L1758" i="8" s="1"/>
  <c r="K916" i="8"/>
  <c r="J916" i="8"/>
  <c r="L916" i="8" s="1"/>
  <c r="K468" i="8"/>
  <c r="J468" i="8"/>
  <c r="L468" i="8" s="1"/>
  <c r="K20" i="8"/>
  <c r="J20" i="8"/>
  <c r="L20" i="8" s="1"/>
  <c r="K682" i="8"/>
  <c r="J682" i="8"/>
  <c r="L682" i="8" s="1"/>
  <c r="K170" i="8"/>
  <c r="J170" i="8"/>
  <c r="L170" i="8" s="1"/>
  <c r="K833" i="8"/>
  <c r="J833" i="8"/>
  <c r="L833" i="8" s="1"/>
  <c r="K385" i="8"/>
  <c r="J385" i="8"/>
  <c r="L385" i="8" s="1"/>
  <c r="K1112" i="8"/>
  <c r="J1112" i="8"/>
  <c r="L1112" i="8" s="1"/>
  <c r="K664" i="8"/>
  <c r="J664" i="8"/>
  <c r="L664" i="8" s="1"/>
  <c r="K280" i="8"/>
  <c r="J280" i="8"/>
  <c r="L280" i="8" s="1"/>
  <c r="K879" i="8"/>
  <c r="J879" i="8"/>
  <c r="L879" i="8" s="1"/>
  <c r="K431" i="8"/>
  <c r="J431" i="8"/>
  <c r="L431" i="8" s="1"/>
  <c r="K1094" i="8"/>
  <c r="J1094" i="8"/>
  <c r="L1094" i="8" s="1"/>
  <c r="K710" i="8"/>
  <c r="J710" i="8"/>
  <c r="L710" i="8" s="1"/>
  <c r="K326" i="8"/>
  <c r="J326" i="8"/>
  <c r="L326" i="8" s="1"/>
  <c r="K1053" i="8"/>
  <c r="J1053" i="8"/>
  <c r="L1053" i="8" s="1"/>
  <c r="K669" i="8"/>
  <c r="J669" i="8"/>
  <c r="L669" i="8" s="1"/>
  <c r="K221" i="8"/>
  <c r="J221" i="8"/>
  <c r="L221" i="8" s="1"/>
  <c r="K1215" i="8"/>
  <c r="J1215" i="8"/>
  <c r="L1215" i="8" s="1"/>
  <c r="K1663" i="8"/>
  <c r="J1663" i="8"/>
  <c r="L1663" i="8" s="1"/>
  <c r="K843" i="8"/>
  <c r="J843" i="8"/>
  <c r="L843" i="8" s="1"/>
  <c r="K1530" i="8"/>
  <c r="J1530" i="8"/>
  <c r="L1530" i="8" s="1"/>
  <c r="K1978" i="8"/>
  <c r="J1978" i="8"/>
  <c r="L1978" i="8" s="1"/>
  <c r="K1376" i="8"/>
  <c r="J1376" i="8"/>
  <c r="L1376" i="8" s="1"/>
  <c r="K1128" i="8"/>
  <c r="J1128" i="8"/>
  <c r="L1128" i="8" s="1"/>
  <c r="K1641" i="8"/>
  <c r="J1641" i="8"/>
  <c r="L1641" i="8" s="1"/>
  <c r="K1624" i="8"/>
  <c r="J1624" i="8"/>
  <c r="L1624" i="8" s="1"/>
  <c r="K1521" i="8"/>
  <c r="J1521" i="8"/>
  <c r="L1521" i="8" s="1"/>
  <c r="K403" i="8"/>
  <c r="J403" i="8"/>
  <c r="L403" i="8" s="1"/>
  <c r="K915" i="8"/>
  <c r="J915" i="8"/>
  <c r="L915" i="8" s="1"/>
  <c r="K1155" i="8"/>
  <c r="J1155" i="8"/>
  <c r="L1155" i="8" s="1"/>
  <c r="K1219" i="8"/>
  <c r="J1219" i="8"/>
  <c r="L1219" i="8" s="1"/>
  <c r="K1283" i="8"/>
  <c r="J1283" i="8"/>
  <c r="L1283" i="8" s="1"/>
  <c r="K1347" i="8"/>
  <c r="J1347" i="8"/>
  <c r="L1347" i="8" s="1"/>
  <c r="K1411" i="8"/>
  <c r="J1411" i="8"/>
  <c r="L1411" i="8" s="1"/>
  <c r="K1475" i="8"/>
  <c r="J1475" i="8"/>
  <c r="L1475" i="8" s="1"/>
  <c r="K1539" i="8"/>
  <c r="J1539" i="8"/>
  <c r="L1539" i="8" s="1"/>
  <c r="K1603" i="8"/>
  <c r="J1603" i="8"/>
  <c r="L1603" i="8" s="1"/>
  <c r="K1667" i="8"/>
  <c r="J1667" i="8"/>
  <c r="L1667" i="8" s="1"/>
  <c r="K1731" i="8"/>
  <c r="J1731" i="8"/>
  <c r="L1731" i="8" s="1"/>
  <c r="K1795" i="8"/>
  <c r="J1795" i="8"/>
  <c r="L1795" i="8" s="1"/>
  <c r="K1859" i="8"/>
  <c r="J1859" i="8"/>
  <c r="L1859" i="8" s="1"/>
  <c r="K1923" i="8"/>
  <c r="J1923" i="8"/>
  <c r="L1923" i="8" s="1"/>
  <c r="K1987" i="8"/>
  <c r="J1987" i="8"/>
  <c r="L1987" i="8" s="1"/>
  <c r="K347" i="8"/>
  <c r="J347" i="8"/>
  <c r="L347" i="8" s="1"/>
  <c r="K859" i="8"/>
  <c r="J859" i="8"/>
  <c r="L859" i="8" s="1"/>
  <c r="K1148" i="8"/>
  <c r="J1148" i="8"/>
  <c r="L1148" i="8" s="1"/>
  <c r="K1212" i="8"/>
  <c r="J1212" i="8"/>
  <c r="L1212" i="8" s="1"/>
  <c r="K1276" i="8"/>
  <c r="J1276" i="8"/>
  <c r="L1276" i="8" s="1"/>
  <c r="K1340" i="8"/>
  <c r="J1340" i="8"/>
  <c r="L1340" i="8" s="1"/>
  <c r="K1404" i="8"/>
  <c r="J1404" i="8"/>
  <c r="L1404" i="8" s="1"/>
  <c r="K1468" i="8"/>
  <c r="J1468" i="8"/>
  <c r="L1468" i="8" s="1"/>
  <c r="K1532" i="8"/>
  <c r="J1532" i="8"/>
  <c r="L1532" i="8" s="1"/>
  <c r="K1596" i="8"/>
  <c r="J1596" i="8"/>
  <c r="L1596" i="8" s="1"/>
  <c r="K1660" i="8"/>
  <c r="J1660" i="8"/>
  <c r="L1660" i="8" s="1"/>
  <c r="K1724" i="8"/>
  <c r="J1724" i="8"/>
  <c r="L1724" i="8" s="1"/>
  <c r="K1788" i="8"/>
  <c r="J1788" i="8"/>
  <c r="L1788" i="8" s="1"/>
  <c r="K1852" i="8"/>
  <c r="J1852" i="8"/>
  <c r="L1852" i="8" s="1"/>
  <c r="K1916" i="8"/>
  <c r="J1916" i="8"/>
  <c r="L1916" i="8" s="1"/>
  <c r="K1980" i="8"/>
  <c r="J1980" i="8"/>
  <c r="L1980" i="8" s="1"/>
  <c r="K291" i="8"/>
  <c r="J291" i="8"/>
  <c r="L291" i="8" s="1"/>
  <c r="K803" i="8"/>
  <c r="J803" i="8"/>
  <c r="L803" i="8" s="1"/>
  <c r="K1141" i="8"/>
  <c r="J1141" i="8"/>
  <c r="L1141" i="8" s="1"/>
  <c r="K1205" i="8"/>
  <c r="J1205" i="8"/>
  <c r="L1205" i="8" s="1"/>
  <c r="K1269" i="8"/>
  <c r="J1269" i="8"/>
  <c r="L1269" i="8" s="1"/>
  <c r="K1333" i="8"/>
  <c r="J1333" i="8"/>
  <c r="L1333" i="8" s="1"/>
  <c r="K1397" i="8"/>
  <c r="J1397" i="8"/>
  <c r="L1397" i="8" s="1"/>
  <c r="K1461" i="8"/>
  <c r="J1461" i="8"/>
  <c r="L1461" i="8" s="1"/>
  <c r="K1525" i="8"/>
  <c r="J1525" i="8"/>
  <c r="L1525" i="8" s="1"/>
  <c r="K1589" i="8"/>
  <c r="J1589" i="8"/>
  <c r="L1589" i="8" s="1"/>
  <c r="K1653" i="8"/>
  <c r="J1653" i="8"/>
  <c r="L1653" i="8" s="1"/>
  <c r="K1717" i="8"/>
  <c r="J1717" i="8"/>
  <c r="L1717" i="8" s="1"/>
  <c r="K1781" i="8"/>
  <c r="J1781" i="8"/>
  <c r="L1781" i="8" s="1"/>
  <c r="K1845" i="8"/>
  <c r="J1845" i="8"/>
  <c r="L1845" i="8" s="1"/>
  <c r="K1909" i="8"/>
  <c r="J1909" i="8"/>
  <c r="L1909" i="8" s="1"/>
  <c r="K1973" i="8"/>
  <c r="J1973" i="8"/>
  <c r="L1973" i="8" s="1"/>
  <c r="K235" i="8"/>
  <c r="J235" i="8"/>
  <c r="L235" i="8" s="1"/>
  <c r="K747" i="8"/>
  <c r="J747" i="8"/>
  <c r="L747" i="8" s="1"/>
  <c r="K1134" i="8"/>
  <c r="J1134" i="8"/>
  <c r="L1134" i="8" s="1"/>
  <c r="K1198" i="8"/>
  <c r="J1198" i="8"/>
  <c r="L1198" i="8" s="1"/>
  <c r="K1262" i="8"/>
  <c r="J1262" i="8"/>
  <c r="L1262" i="8" s="1"/>
  <c r="K1326" i="8"/>
  <c r="J1326" i="8"/>
  <c r="L1326" i="8" s="1"/>
  <c r="K1390" i="8"/>
  <c r="J1390" i="8"/>
  <c r="L1390" i="8" s="1"/>
  <c r="K1454" i="8"/>
  <c r="J1454" i="8"/>
  <c r="L1454" i="8" s="1"/>
  <c r="K1518" i="8"/>
  <c r="J1518" i="8"/>
  <c r="L1518" i="8" s="1"/>
  <c r="K1582" i="8"/>
  <c r="J1582" i="8"/>
  <c r="L1582" i="8" s="1"/>
  <c r="K1646" i="8"/>
  <c r="J1646" i="8"/>
  <c r="L1646" i="8" s="1"/>
  <c r="K1710" i="8"/>
  <c r="J1710" i="8"/>
  <c r="L1710" i="8" s="1"/>
  <c r="K1774" i="8"/>
  <c r="J1774" i="8"/>
  <c r="L1774" i="8" s="1"/>
  <c r="K1838" i="8"/>
  <c r="J1838" i="8"/>
  <c r="L1838" i="8" s="1"/>
  <c r="K1902" i="8"/>
  <c r="J1902" i="8"/>
  <c r="L1902" i="8" s="1"/>
  <c r="K1966" i="8"/>
  <c r="J1966" i="8"/>
  <c r="L1966" i="8" s="1"/>
  <c r="K1092" i="8"/>
  <c r="J1092" i="8"/>
  <c r="L1092" i="8" s="1"/>
  <c r="K1028" i="8"/>
  <c r="J1028" i="8"/>
  <c r="L1028" i="8" s="1"/>
  <c r="K964" i="8"/>
  <c r="J964" i="8"/>
  <c r="L964" i="8" s="1"/>
  <c r="K900" i="8"/>
  <c r="J900" i="8"/>
  <c r="L900" i="8" s="1"/>
  <c r="K836" i="8"/>
  <c r="J836" i="8"/>
  <c r="L836" i="8" s="1"/>
  <c r="K772" i="8"/>
  <c r="J772" i="8"/>
  <c r="L772" i="8" s="1"/>
  <c r="K708" i="8"/>
  <c r="J708" i="8"/>
  <c r="L708" i="8" s="1"/>
  <c r="K644" i="8"/>
  <c r="J644" i="8"/>
  <c r="L644" i="8" s="1"/>
  <c r="K580" i="8"/>
  <c r="J580" i="8"/>
  <c r="L580" i="8" s="1"/>
  <c r="K516" i="8"/>
  <c r="J516" i="8"/>
  <c r="L516" i="8" s="1"/>
  <c r="K452" i="8"/>
  <c r="J452" i="8"/>
  <c r="L452" i="8" s="1"/>
  <c r="K388" i="8"/>
  <c r="J388" i="8"/>
  <c r="L388" i="8" s="1"/>
  <c r="K324" i="8"/>
  <c r="J324" i="8"/>
  <c r="L324" i="8" s="1"/>
  <c r="K260" i="8"/>
  <c r="J260" i="8"/>
  <c r="L260" i="8" s="1"/>
  <c r="K196" i="8"/>
  <c r="J196" i="8"/>
  <c r="L196" i="8" s="1"/>
  <c r="K132" i="8"/>
  <c r="J132" i="8"/>
  <c r="L132" i="8" s="1"/>
  <c r="K68" i="8"/>
  <c r="J68" i="8"/>
  <c r="K1114" i="8"/>
  <c r="J1114" i="8"/>
  <c r="L1114" i="8" s="1"/>
  <c r="K1050" i="8"/>
  <c r="J1050" i="8"/>
  <c r="L1050" i="8" s="1"/>
  <c r="K986" i="8"/>
  <c r="J986" i="8"/>
  <c r="L986" i="8" s="1"/>
  <c r="K922" i="8"/>
  <c r="J922" i="8"/>
  <c r="L922" i="8" s="1"/>
  <c r="K858" i="8"/>
  <c r="J858" i="8"/>
  <c r="L858" i="8" s="1"/>
  <c r="K794" i="8"/>
  <c r="J794" i="8"/>
  <c r="L794" i="8" s="1"/>
  <c r="K730" i="8"/>
  <c r="J730" i="8"/>
  <c r="L730" i="8" s="1"/>
  <c r="K666" i="8"/>
  <c r="J666" i="8"/>
  <c r="L666" i="8" s="1"/>
  <c r="K602" i="8"/>
  <c r="J602" i="8"/>
  <c r="L602" i="8" s="1"/>
  <c r="K538" i="8"/>
  <c r="J538" i="8"/>
  <c r="L538" i="8" s="1"/>
  <c r="K474" i="8"/>
  <c r="J474" i="8"/>
  <c r="L474" i="8" s="1"/>
  <c r="K410" i="8"/>
  <c r="J410" i="8"/>
  <c r="L410" i="8" s="1"/>
  <c r="K346" i="8"/>
  <c r="J346" i="8"/>
  <c r="L346" i="8" s="1"/>
  <c r="K282" i="8"/>
  <c r="J282" i="8"/>
  <c r="L282" i="8" s="1"/>
  <c r="K218" i="8"/>
  <c r="J218" i="8"/>
  <c r="L218" i="8" s="1"/>
  <c r="K154" i="8"/>
  <c r="J154" i="8"/>
  <c r="L154" i="8" s="1"/>
  <c r="K90" i="8"/>
  <c r="J90" i="8"/>
  <c r="L90" i="8" s="1"/>
  <c r="K26" i="8"/>
  <c r="J26" i="8"/>
  <c r="L26" i="8" s="1"/>
  <c r="K1073" i="8"/>
  <c r="J1073" i="8"/>
  <c r="L1073" i="8" s="1"/>
  <c r="K1009" i="8"/>
  <c r="J1009" i="8"/>
  <c r="L1009" i="8" s="1"/>
  <c r="K945" i="8"/>
  <c r="J945" i="8"/>
  <c r="L945" i="8" s="1"/>
  <c r="K881" i="8"/>
  <c r="J881" i="8"/>
  <c r="L881" i="8" s="1"/>
  <c r="K817" i="8"/>
  <c r="J817" i="8"/>
  <c r="L817" i="8" s="1"/>
  <c r="K753" i="8"/>
  <c r="J753" i="8"/>
  <c r="L753" i="8" s="1"/>
  <c r="K689" i="8"/>
  <c r="J689" i="8"/>
  <c r="L689" i="8" s="1"/>
  <c r="K625" i="8"/>
  <c r="J625" i="8"/>
  <c r="L625" i="8" s="1"/>
  <c r="K561" i="8"/>
  <c r="J561" i="8"/>
  <c r="L561" i="8" s="1"/>
  <c r="K497" i="8"/>
  <c r="J497" i="8"/>
  <c r="L497" i="8" s="1"/>
  <c r="K433" i="8"/>
  <c r="J433" i="8"/>
  <c r="L433" i="8" s="1"/>
  <c r="K369" i="8"/>
  <c r="J369" i="8"/>
  <c r="L369" i="8" s="1"/>
  <c r="K305" i="8"/>
  <c r="J305" i="8"/>
  <c r="L305" i="8" s="1"/>
  <c r="K241" i="8"/>
  <c r="J241" i="8"/>
  <c r="L241" i="8" s="1"/>
  <c r="K177" i="8"/>
  <c r="J177" i="8"/>
  <c r="L177" i="8" s="1"/>
  <c r="K113" i="8"/>
  <c r="J113" i="8"/>
  <c r="L113" i="8" s="1"/>
  <c r="K49" i="8"/>
  <c r="J49" i="8"/>
  <c r="L49" i="8" s="1"/>
  <c r="K1096" i="8"/>
  <c r="J1096" i="8"/>
  <c r="L1096" i="8" s="1"/>
  <c r="K1032" i="8"/>
  <c r="J1032" i="8"/>
  <c r="L1032" i="8" s="1"/>
  <c r="K968" i="8"/>
  <c r="J968" i="8"/>
  <c r="L968" i="8" s="1"/>
  <c r="K904" i="8"/>
  <c r="J904" i="8"/>
  <c r="L904" i="8" s="1"/>
  <c r="K840" i="8"/>
  <c r="J840" i="8"/>
  <c r="L840" i="8" s="1"/>
  <c r="K776" i="8"/>
  <c r="J776" i="8"/>
  <c r="L776" i="8" s="1"/>
  <c r="K712" i="8"/>
  <c r="J712" i="8"/>
  <c r="L712" i="8" s="1"/>
  <c r="K648" i="8"/>
  <c r="J648" i="8"/>
  <c r="L648" i="8" s="1"/>
  <c r="K584" i="8"/>
  <c r="J584" i="8"/>
  <c r="L584" i="8" s="1"/>
  <c r="K520" i="8"/>
  <c r="J520" i="8"/>
  <c r="L520" i="8" s="1"/>
  <c r="K456" i="8"/>
  <c r="J456" i="8"/>
  <c r="L456" i="8" s="1"/>
  <c r="K392" i="8"/>
  <c r="J392" i="8"/>
  <c r="L392" i="8" s="1"/>
  <c r="K328" i="8"/>
  <c r="J328" i="8"/>
  <c r="L328" i="8" s="1"/>
  <c r="K264" i="8"/>
  <c r="J264" i="8"/>
  <c r="L264" i="8" s="1"/>
  <c r="K200" i="8"/>
  <c r="J200" i="8"/>
  <c r="L200" i="8" s="1"/>
  <c r="K136" i="8"/>
  <c r="J136" i="8"/>
  <c r="L136" i="8" s="1"/>
  <c r="K72" i="8"/>
  <c r="J72" i="8"/>
  <c r="L72" i="8" s="1"/>
  <c r="K8" i="8"/>
  <c r="J8" i="8"/>
  <c r="L8" i="8" s="1"/>
  <c r="K1055" i="8"/>
  <c r="J1055" i="8"/>
  <c r="L1055" i="8" s="1"/>
  <c r="K991" i="8"/>
  <c r="J991" i="8"/>
  <c r="L991" i="8" s="1"/>
  <c r="K927" i="8"/>
  <c r="J927" i="8"/>
  <c r="L927" i="8" s="1"/>
  <c r="K863" i="8"/>
  <c r="J863" i="8"/>
  <c r="L863" i="8" s="1"/>
  <c r="K799" i="8"/>
  <c r="J799" i="8"/>
  <c r="L799" i="8" s="1"/>
  <c r="K735" i="8"/>
  <c r="J735" i="8"/>
  <c r="L735" i="8" s="1"/>
  <c r="K671" i="8"/>
  <c r="J671" i="8"/>
  <c r="L671" i="8" s="1"/>
  <c r="K607" i="8"/>
  <c r="J607" i="8"/>
  <c r="L607" i="8" s="1"/>
  <c r="K543" i="8"/>
  <c r="J543" i="8"/>
  <c r="L543" i="8" s="1"/>
  <c r="K479" i="8"/>
  <c r="J479" i="8"/>
  <c r="L479" i="8" s="1"/>
  <c r="K415" i="8"/>
  <c r="J415" i="8"/>
  <c r="L415" i="8" s="1"/>
  <c r="K351" i="8"/>
  <c r="J351" i="8"/>
  <c r="L351" i="8" s="1"/>
  <c r="K287" i="8"/>
  <c r="J287" i="8"/>
  <c r="L287" i="8" s="1"/>
  <c r="K223" i="8"/>
  <c r="J223" i="8"/>
  <c r="L223" i="8" s="1"/>
  <c r="K159" i="8"/>
  <c r="J159" i="8"/>
  <c r="L159" i="8" s="1"/>
  <c r="K95" i="8"/>
  <c r="J95" i="8"/>
  <c r="L95" i="8" s="1"/>
  <c r="K31" i="8"/>
  <c r="J31" i="8"/>
  <c r="L31" i="8" s="1"/>
  <c r="K1078" i="8"/>
  <c r="J1078" i="8"/>
  <c r="L1078" i="8" s="1"/>
  <c r="K1014" i="8"/>
  <c r="J1014" i="8"/>
  <c r="L1014" i="8" s="1"/>
  <c r="K950" i="8"/>
  <c r="J950" i="8"/>
  <c r="L950" i="8" s="1"/>
  <c r="K886" i="8"/>
  <c r="J886" i="8"/>
  <c r="L886" i="8" s="1"/>
  <c r="K822" i="8"/>
  <c r="J822" i="8"/>
  <c r="L822" i="8" s="1"/>
  <c r="K758" i="8"/>
  <c r="J758" i="8"/>
  <c r="L758" i="8" s="1"/>
  <c r="K694" i="8"/>
  <c r="J694" i="8"/>
  <c r="L694" i="8" s="1"/>
  <c r="K630" i="8"/>
  <c r="J630" i="8"/>
  <c r="L630" i="8" s="1"/>
  <c r="K566" i="8"/>
  <c r="J566" i="8"/>
  <c r="L566" i="8" s="1"/>
  <c r="K502" i="8"/>
  <c r="J502" i="8"/>
  <c r="L502" i="8" s="1"/>
  <c r="K438" i="8"/>
  <c r="J438" i="8"/>
  <c r="L438" i="8" s="1"/>
  <c r="K374" i="8"/>
  <c r="J374" i="8"/>
  <c r="L374" i="8" s="1"/>
  <c r="K310" i="8"/>
  <c r="J310" i="8"/>
  <c r="L310" i="8" s="1"/>
  <c r="K246" i="8"/>
  <c r="J246" i="8"/>
  <c r="L246" i="8" s="1"/>
  <c r="K182" i="8"/>
  <c r="J182" i="8"/>
  <c r="K118" i="8"/>
  <c r="J118" i="8"/>
  <c r="L118" i="8" s="1"/>
  <c r="K54" i="8"/>
  <c r="J54" i="8"/>
  <c r="L54" i="8" s="1"/>
  <c r="K1101" i="8"/>
  <c r="J1101" i="8"/>
  <c r="L1101" i="8" s="1"/>
  <c r="K1037" i="8"/>
  <c r="J1037" i="8"/>
  <c r="L1037" i="8" s="1"/>
  <c r="K973" i="8"/>
  <c r="J973" i="8"/>
  <c r="L973" i="8" s="1"/>
  <c r="K909" i="8"/>
  <c r="J909" i="8"/>
  <c r="L909" i="8" s="1"/>
  <c r="K845" i="8"/>
  <c r="J845" i="8"/>
  <c r="L845" i="8" s="1"/>
  <c r="K781" i="8"/>
  <c r="J781" i="8"/>
  <c r="L781" i="8" s="1"/>
  <c r="K717" i="8"/>
  <c r="J717" i="8"/>
  <c r="L717" i="8" s="1"/>
  <c r="K653" i="8"/>
  <c r="J653" i="8"/>
  <c r="L653" i="8" s="1"/>
  <c r="K589" i="8"/>
  <c r="J589" i="8"/>
  <c r="L589" i="8" s="1"/>
  <c r="K525" i="8"/>
  <c r="J525" i="8"/>
  <c r="L525" i="8" s="1"/>
  <c r="K461" i="8"/>
  <c r="J461" i="8"/>
  <c r="L461" i="8" s="1"/>
  <c r="K397" i="8"/>
  <c r="J397" i="8"/>
  <c r="L397" i="8" s="1"/>
  <c r="K333" i="8"/>
  <c r="J333" i="8"/>
  <c r="L333" i="8" s="1"/>
  <c r="K269" i="8"/>
  <c r="J269" i="8"/>
  <c r="L269" i="8" s="1"/>
  <c r="K205" i="8"/>
  <c r="J205" i="8"/>
  <c r="L205" i="8" s="1"/>
  <c r="K141" i="8"/>
  <c r="J141" i="8"/>
  <c r="L141" i="8" s="1"/>
  <c r="K77" i="8"/>
  <c r="J77" i="8"/>
  <c r="L77" i="8" s="1"/>
  <c r="K13" i="8"/>
  <c r="J13" i="8"/>
  <c r="L13" i="8" s="1"/>
  <c r="K499" i="8"/>
  <c r="J499" i="8"/>
  <c r="L499" i="8" s="1"/>
  <c r="K1011" i="8"/>
  <c r="J1011" i="8"/>
  <c r="L1011" i="8" s="1"/>
  <c r="K1167" i="8"/>
  <c r="J1167" i="8"/>
  <c r="L1167" i="8" s="1"/>
  <c r="K1231" i="8"/>
  <c r="J1231" i="8"/>
  <c r="L1231" i="8" s="1"/>
  <c r="K1295" i="8"/>
  <c r="J1295" i="8"/>
  <c r="L1295" i="8" s="1"/>
  <c r="K1359" i="8"/>
  <c r="J1359" i="8"/>
  <c r="L1359" i="8" s="1"/>
  <c r="K1423" i="8"/>
  <c r="J1423" i="8"/>
  <c r="L1423" i="8" s="1"/>
  <c r="K1487" i="8"/>
  <c r="J1487" i="8"/>
  <c r="L1487" i="8" s="1"/>
  <c r="K1551" i="8"/>
  <c r="J1551" i="8"/>
  <c r="L1551" i="8" s="1"/>
  <c r="K1615" i="8"/>
  <c r="J1615" i="8"/>
  <c r="L1615" i="8" s="1"/>
  <c r="K1679" i="8"/>
  <c r="J1679" i="8"/>
  <c r="K1743" i="8"/>
  <c r="J1743" i="8"/>
  <c r="L1743" i="8" s="1"/>
  <c r="K1807" i="8"/>
  <c r="J1807" i="8"/>
  <c r="L1807" i="8" s="1"/>
  <c r="K1871" i="8"/>
  <c r="J1871" i="8"/>
  <c r="L1871" i="8" s="1"/>
  <c r="K1935" i="8"/>
  <c r="J1935" i="8"/>
  <c r="L1935" i="8" s="1"/>
  <c r="K1999" i="8"/>
  <c r="J1999" i="8"/>
  <c r="L1999" i="8" s="1"/>
  <c r="K459" i="8"/>
  <c r="J459" i="8"/>
  <c r="L459" i="8" s="1"/>
  <c r="K971" i="8"/>
  <c r="J971" i="8"/>
  <c r="L971" i="8" s="1"/>
  <c r="K1162" i="8"/>
  <c r="J1162" i="8"/>
  <c r="L1162" i="8" s="1"/>
  <c r="K1226" i="8"/>
  <c r="J1226" i="8"/>
  <c r="L1226" i="8" s="1"/>
  <c r="K1290" i="8"/>
  <c r="J1290" i="8"/>
  <c r="L1290" i="8" s="1"/>
  <c r="K1354" i="8"/>
  <c r="J1354" i="8"/>
  <c r="L1354" i="8" s="1"/>
  <c r="K1418" i="8"/>
  <c r="J1418" i="8"/>
  <c r="L1418" i="8" s="1"/>
  <c r="K1482" i="8"/>
  <c r="J1482" i="8"/>
  <c r="L1482" i="8" s="1"/>
  <c r="K1546" i="8"/>
  <c r="J1546" i="8"/>
  <c r="L1546" i="8" s="1"/>
  <c r="K1610" i="8"/>
  <c r="J1610" i="8"/>
  <c r="L1610" i="8" s="1"/>
  <c r="K1674" i="8"/>
  <c r="J1674" i="8"/>
  <c r="L1674" i="8" s="1"/>
  <c r="K1738" i="8"/>
  <c r="J1738" i="8"/>
  <c r="L1738" i="8" s="1"/>
  <c r="K1802" i="8"/>
  <c r="J1802" i="8"/>
  <c r="L1802" i="8" s="1"/>
  <c r="K1866" i="8"/>
  <c r="J1866" i="8"/>
  <c r="L1866" i="8" s="1"/>
  <c r="K1930" i="8"/>
  <c r="J1930" i="8"/>
  <c r="L1930" i="8" s="1"/>
  <c r="K1994" i="8"/>
  <c r="J1994" i="8"/>
  <c r="L1994" i="8" s="1"/>
  <c r="K1177" i="8"/>
  <c r="J1177" i="8"/>
  <c r="L1177" i="8" s="1"/>
  <c r="K1433" i="8"/>
  <c r="J1433" i="8"/>
  <c r="L1433" i="8" s="1"/>
  <c r="K1689" i="8"/>
  <c r="J1689" i="8"/>
  <c r="L1689" i="8" s="1"/>
  <c r="K1945" i="8"/>
  <c r="J1945" i="8"/>
  <c r="L1945" i="8" s="1"/>
  <c r="K1184" i="8"/>
  <c r="J1184" i="8"/>
  <c r="L1184" i="8" s="1"/>
  <c r="K1440" i="8"/>
  <c r="J1440" i="8"/>
  <c r="L1440" i="8" s="1"/>
  <c r="K1696" i="8"/>
  <c r="J1696" i="8"/>
  <c r="L1696" i="8" s="1"/>
  <c r="K1952" i="8"/>
  <c r="J1952" i="8"/>
  <c r="L1952" i="8" s="1"/>
  <c r="K1185" i="8"/>
  <c r="J1185" i="8"/>
  <c r="L1185" i="8" s="1"/>
  <c r="K1441" i="8"/>
  <c r="J1441" i="8"/>
  <c r="L1441" i="8" s="1"/>
  <c r="K1697" i="8"/>
  <c r="J1697" i="8"/>
  <c r="L1697" i="8" s="1"/>
  <c r="K1953" i="8"/>
  <c r="J1953" i="8"/>
  <c r="L1953" i="8" s="1"/>
  <c r="K1192" i="8"/>
  <c r="J1192" i="8"/>
  <c r="L1192" i="8" s="1"/>
  <c r="K1448" i="8"/>
  <c r="J1448" i="8"/>
  <c r="L1448" i="8" s="1"/>
  <c r="K1704" i="8"/>
  <c r="J1704" i="8"/>
  <c r="L1704" i="8" s="1"/>
  <c r="K1960" i="8"/>
  <c r="J1960" i="8"/>
  <c r="L1960" i="8" s="1"/>
  <c r="K1193" i="8"/>
  <c r="J1193" i="8"/>
  <c r="L1193" i="8" s="1"/>
  <c r="K1449" i="8"/>
  <c r="J1449" i="8"/>
  <c r="L1449" i="8" s="1"/>
  <c r="K1705" i="8"/>
  <c r="J1705" i="8"/>
  <c r="L1705" i="8" s="1"/>
  <c r="K1961" i="8"/>
  <c r="J1961" i="8"/>
  <c r="L1961" i="8" s="1"/>
  <c r="K1176" i="8"/>
  <c r="J1176" i="8"/>
  <c r="L1176" i="8" s="1"/>
  <c r="K1432" i="8"/>
  <c r="J1432" i="8"/>
  <c r="L1432" i="8" s="1"/>
  <c r="K1688" i="8"/>
  <c r="J1688" i="8"/>
  <c r="L1688" i="8" s="1"/>
  <c r="K1944" i="8"/>
  <c r="J1944" i="8"/>
  <c r="L1944" i="8" s="1"/>
  <c r="K1809" i="8"/>
  <c r="J1809" i="8"/>
  <c r="L1809" i="8" s="1"/>
  <c r="K1840" i="8"/>
  <c r="J1840" i="8"/>
  <c r="L1840" i="8" s="1"/>
  <c r="K1841" i="8"/>
  <c r="J1841" i="8"/>
  <c r="L1841" i="8" s="1"/>
  <c r="K1872" i="8"/>
  <c r="J1872" i="8"/>
  <c r="L1872" i="8" s="1"/>
  <c r="K1873" i="8"/>
  <c r="J1873" i="8"/>
  <c r="L1873" i="8" s="1"/>
  <c r="K1776" i="8"/>
  <c r="J1776" i="8"/>
  <c r="L1776" i="8" s="1"/>
  <c r="K1777" i="8"/>
  <c r="J1777" i="8"/>
  <c r="L1777" i="8" s="1"/>
  <c r="K1296" i="8"/>
  <c r="J1296" i="8"/>
  <c r="L1296" i="8" s="1"/>
  <c r="K1395" i="8"/>
  <c r="J1395" i="8"/>
  <c r="L1395" i="8" s="1"/>
  <c r="K1907" i="8"/>
  <c r="J1907" i="8"/>
  <c r="L1907" i="8" s="1"/>
  <c r="K1452" i="8"/>
  <c r="J1452" i="8"/>
  <c r="L1452" i="8" s="1"/>
  <c r="K163" i="8"/>
  <c r="J163" i="8"/>
  <c r="L163" i="8" s="1"/>
  <c r="K1509" i="8"/>
  <c r="J1509" i="8"/>
  <c r="L1509" i="8" s="1"/>
  <c r="K107" i="8"/>
  <c r="J107" i="8"/>
  <c r="L107" i="8" s="1"/>
  <c r="K1502" i="8"/>
  <c r="J1502" i="8"/>
  <c r="L1502" i="8" s="1"/>
  <c r="K1044" i="8"/>
  <c r="J1044" i="8"/>
  <c r="L1044" i="8" s="1"/>
  <c r="K404" i="8"/>
  <c r="J404" i="8"/>
  <c r="L404" i="8" s="1"/>
  <c r="K1002" i="8"/>
  <c r="J1002" i="8"/>
  <c r="L1002" i="8" s="1"/>
  <c r="K490" i="8"/>
  <c r="J490" i="8"/>
  <c r="L490" i="8" s="1"/>
  <c r="K1025" i="8"/>
  <c r="J1025" i="8"/>
  <c r="L1025" i="8" s="1"/>
  <c r="K449" i="8"/>
  <c r="J449" i="8"/>
  <c r="L449" i="8" s="1"/>
  <c r="K1048" i="8"/>
  <c r="J1048" i="8"/>
  <c r="L1048" i="8" s="1"/>
  <c r="K536" i="8"/>
  <c r="J536" i="8"/>
  <c r="L536" i="8" s="1"/>
  <c r="K24" i="8"/>
  <c r="J24" i="8"/>
  <c r="L24" i="8" s="1"/>
  <c r="K687" i="8"/>
  <c r="J687" i="8"/>
  <c r="L687" i="8" s="1"/>
  <c r="K111" i="8"/>
  <c r="J111" i="8"/>
  <c r="L111" i="8" s="1"/>
  <c r="K646" i="8"/>
  <c r="J646" i="8"/>
  <c r="L646" i="8" s="1"/>
  <c r="K6" i="8"/>
  <c r="J6" i="8"/>
  <c r="L6" i="8" s="1"/>
  <c r="K477" i="8"/>
  <c r="J477" i="8"/>
  <c r="L477" i="8" s="1"/>
  <c r="K883" i="8"/>
  <c r="J883" i="8"/>
  <c r="L883" i="8" s="1"/>
  <c r="K1599" i="8"/>
  <c r="J1599" i="8"/>
  <c r="L1599" i="8" s="1"/>
  <c r="K1210" i="8"/>
  <c r="J1210" i="8"/>
  <c r="L1210" i="8" s="1"/>
  <c r="K1850" i="8"/>
  <c r="J1850" i="8"/>
  <c r="L1850" i="8" s="1"/>
  <c r="K1121" i="8"/>
  <c r="J1121" i="8"/>
  <c r="L1121" i="8" s="1"/>
  <c r="K1584" i="8"/>
  <c r="J1584" i="8"/>
  <c r="L1584" i="8" s="1"/>
  <c r="K979" i="8"/>
  <c r="J979" i="8"/>
  <c r="L979" i="8" s="1"/>
  <c r="K1419" i="8"/>
  <c r="J1419" i="8"/>
  <c r="L1419" i="8" s="1"/>
  <c r="K1611" i="8"/>
  <c r="J1611" i="8"/>
  <c r="L1611" i="8"/>
  <c r="K1739" i="8"/>
  <c r="J1739" i="8"/>
  <c r="L1739" i="8" s="1"/>
  <c r="K1803" i="8"/>
  <c r="J1803" i="8"/>
  <c r="L1803" i="8" s="1"/>
  <c r="K1867" i="8"/>
  <c r="J1867" i="8"/>
  <c r="L1867" i="8" s="1"/>
  <c r="K1995" i="8"/>
  <c r="J1995" i="8"/>
  <c r="L1995" i="8" s="1"/>
  <c r="K411" i="8"/>
  <c r="J411" i="8"/>
  <c r="L411" i="8" s="1"/>
  <c r="K923" i="8"/>
  <c r="J923" i="8"/>
  <c r="L923" i="8" s="1"/>
  <c r="K1156" i="8"/>
  <c r="J1156" i="8"/>
  <c r="L1156" i="8" s="1"/>
  <c r="K1220" i="8"/>
  <c r="J1220" i="8"/>
  <c r="L1220" i="8" s="1"/>
  <c r="K1284" i="8"/>
  <c r="J1284" i="8"/>
  <c r="L1284" i="8" s="1"/>
  <c r="K1348" i="8"/>
  <c r="J1348" i="8"/>
  <c r="L1348" i="8" s="1"/>
  <c r="K1412" i="8"/>
  <c r="J1412" i="8"/>
  <c r="L1412" i="8" s="1"/>
  <c r="K1476" i="8"/>
  <c r="J1476" i="8"/>
  <c r="L1476" i="8" s="1"/>
  <c r="K1540" i="8"/>
  <c r="J1540" i="8"/>
  <c r="L1540" i="8" s="1"/>
  <c r="K1604" i="8"/>
  <c r="J1604" i="8"/>
  <c r="L1604" i="8" s="1"/>
  <c r="K1668" i="8"/>
  <c r="J1668" i="8"/>
  <c r="L1668" i="8" s="1"/>
  <c r="K1732" i="8"/>
  <c r="J1732" i="8"/>
  <c r="L1732" i="8" s="1"/>
  <c r="K1796" i="8"/>
  <c r="J1796" i="8"/>
  <c r="L1796" i="8" s="1"/>
  <c r="K1860" i="8"/>
  <c r="J1860" i="8"/>
  <c r="L1860" i="8" s="1"/>
  <c r="K1924" i="8"/>
  <c r="J1924" i="8"/>
  <c r="L1924" i="8" s="1"/>
  <c r="K1988" i="8"/>
  <c r="J1988" i="8"/>
  <c r="L1988" i="8" s="1"/>
  <c r="K355" i="8"/>
  <c r="J355" i="8"/>
  <c r="L355" i="8" s="1"/>
  <c r="K867" i="8"/>
  <c r="J867" i="8"/>
  <c r="L867" i="8" s="1"/>
  <c r="K1149" i="8"/>
  <c r="J1149" i="8"/>
  <c r="L1149" i="8" s="1"/>
  <c r="K1213" i="8"/>
  <c r="J1213" i="8"/>
  <c r="L1213" i="8" s="1"/>
  <c r="K1277" i="8"/>
  <c r="J1277" i="8"/>
  <c r="L1277" i="8" s="1"/>
  <c r="K1341" i="8"/>
  <c r="J1341" i="8"/>
  <c r="L1341" i="8" s="1"/>
  <c r="K1405" i="8"/>
  <c r="J1405" i="8"/>
  <c r="L1405" i="8" s="1"/>
  <c r="K1469" i="8"/>
  <c r="J1469" i="8"/>
  <c r="L1469" i="8" s="1"/>
  <c r="K1533" i="8"/>
  <c r="J1533" i="8"/>
  <c r="L1533" i="8" s="1"/>
  <c r="K1597" i="8"/>
  <c r="J1597" i="8"/>
  <c r="L1597" i="8" s="1"/>
  <c r="K1661" i="8"/>
  <c r="J1661" i="8"/>
  <c r="L1661" i="8" s="1"/>
  <c r="K1725" i="8"/>
  <c r="J1725" i="8"/>
  <c r="L1725" i="8" s="1"/>
  <c r="K1789" i="8"/>
  <c r="J1789" i="8"/>
  <c r="L1789" i="8" s="1"/>
  <c r="K1853" i="8"/>
  <c r="J1853" i="8"/>
  <c r="L1853" i="8" s="1"/>
  <c r="K1917" i="8"/>
  <c r="J1917" i="8"/>
  <c r="L1917" i="8" s="1"/>
  <c r="K1981" i="8"/>
  <c r="J1981" i="8"/>
  <c r="L1981" i="8" s="1"/>
  <c r="K299" i="8"/>
  <c r="J299" i="8"/>
  <c r="L299" i="8" s="1"/>
  <c r="K811" i="8"/>
  <c r="J811" i="8"/>
  <c r="L811" i="8" s="1"/>
  <c r="K1142" i="8"/>
  <c r="J1142" i="8"/>
  <c r="L1142" i="8" s="1"/>
  <c r="K1206" i="8"/>
  <c r="J1206" i="8"/>
  <c r="L1206" i="8" s="1"/>
  <c r="K1270" i="8"/>
  <c r="J1270" i="8"/>
  <c r="L1270" i="8" s="1"/>
  <c r="K1334" i="8"/>
  <c r="J1334" i="8"/>
  <c r="L1334" i="8" s="1"/>
  <c r="K1398" i="8"/>
  <c r="J1398" i="8"/>
  <c r="L1398" i="8" s="1"/>
  <c r="K1462" i="8"/>
  <c r="J1462" i="8"/>
  <c r="L1462" i="8" s="1"/>
  <c r="K1526" i="8"/>
  <c r="J1526" i="8"/>
  <c r="L1526" i="8" s="1"/>
  <c r="K1590" i="8"/>
  <c r="J1590" i="8"/>
  <c r="K1654" i="8"/>
  <c r="J1654" i="8"/>
  <c r="L1654" i="8" s="1"/>
  <c r="K1718" i="8"/>
  <c r="J1718" i="8"/>
  <c r="L1718" i="8" s="1"/>
  <c r="K1782" i="8"/>
  <c r="J1782" i="8"/>
  <c r="K1846" i="8"/>
  <c r="J1846" i="8"/>
  <c r="K1910" i="8"/>
  <c r="J1910" i="8"/>
  <c r="L1910" i="8" s="1"/>
  <c r="K1974" i="8"/>
  <c r="J1974" i="8"/>
  <c r="L1974" i="8" s="1"/>
  <c r="K1084" i="8"/>
  <c r="J1084" i="8"/>
  <c r="L1084" i="8" s="1"/>
  <c r="K1020" i="8"/>
  <c r="J1020" i="8"/>
  <c r="L1020" i="8" s="1"/>
  <c r="K956" i="8"/>
  <c r="J956" i="8"/>
  <c r="L956" i="8" s="1"/>
  <c r="K892" i="8"/>
  <c r="J892" i="8"/>
  <c r="L892" i="8" s="1"/>
  <c r="K828" i="8"/>
  <c r="J828" i="8"/>
  <c r="L828" i="8" s="1"/>
  <c r="K764" i="8"/>
  <c r="J764" i="8"/>
  <c r="K700" i="8"/>
  <c r="J700" i="8"/>
  <c r="L700" i="8" s="1"/>
  <c r="K636" i="8"/>
  <c r="J636" i="8"/>
  <c r="L636" i="8" s="1"/>
  <c r="K572" i="8"/>
  <c r="J572" i="8"/>
  <c r="L572" i="8" s="1"/>
  <c r="K508" i="8"/>
  <c r="J508" i="8"/>
  <c r="L508" i="8" s="1"/>
  <c r="K444" i="8"/>
  <c r="J444" i="8"/>
  <c r="L444" i="8" s="1"/>
  <c r="K380" i="8"/>
  <c r="J380" i="8"/>
  <c r="L380" i="8" s="1"/>
  <c r="K316" i="8"/>
  <c r="J316" i="8"/>
  <c r="L316" i="8" s="1"/>
  <c r="K252" i="8"/>
  <c r="J252" i="8"/>
  <c r="L252" i="8" s="1"/>
  <c r="K188" i="8"/>
  <c r="J188" i="8"/>
  <c r="L188" i="8" s="1"/>
  <c r="K124" i="8"/>
  <c r="J124" i="8"/>
  <c r="L124" i="8" s="1"/>
  <c r="K60" i="8"/>
  <c r="J60" i="8"/>
  <c r="L60" i="8" s="1"/>
  <c r="K1106" i="8"/>
  <c r="J1106" i="8"/>
  <c r="L1106" i="8" s="1"/>
  <c r="K1042" i="8"/>
  <c r="J1042" i="8"/>
  <c r="L1042" i="8" s="1"/>
  <c r="K978" i="8"/>
  <c r="J978" i="8"/>
  <c r="L978" i="8" s="1"/>
  <c r="K914" i="8"/>
  <c r="J914" i="8"/>
  <c r="L914" i="8" s="1"/>
  <c r="K850" i="8"/>
  <c r="J850" i="8"/>
  <c r="L850" i="8" s="1"/>
  <c r="K786" i="8"/>
  <c r="J786" i="8"/>
  <c r="L786" i="8" s="1"/>
  <c r="K722" i="8"/>
  <c r="J722" i="8"/>
  <c r="L722" i="8" s="1"/>
  <c r="K658" i="8"/>
  <c r="J658" i="8"/>
  <c r="L658" i="8" s="1"/>
  <c r="K594" i="8"/>
  <c r="J594" i="8"/>
  <c r="L594" i="8" s="1"/>
  <c r="K530" i="8"/>
  <c r="J530" i="8"/>
  <c r="L530" i="8" s="1"/>
  <c r="K466" i="8"/>
  <c r="J466" i="8"/>
  <c r="K402" i="8"/>
  <c r="J402" i="8"/>
  <c r="L402" i="8" s="1"/>
  <c r="K338" i="8"/>
  <c r="J338" i="8"/>
  <c r="L338" i="8" s="1"/>
  <c r="K274" i="8"/>
  <c r="J274" i="8"/>
  <c r="L274" i="8" s="1"/>
  <c r="K210" i="8"/>
  <c r="J210" i="8"/>
  <c r="L210" i="8" s="1"/>
  <c r="K146" i="8"/>
  <c r="J146" i="8"/>
  <c r="L146" i="8" s="1"/>
  <c r="K82" i="8"/>
  <c r="J82" i="8"/>
  <c r="L82" i="8" s="1"/>
  <c r="K18" i="8"/>
  <c r="J18" i="8"/>
  <c r="L18" i="8" s="1"/>
  <c r="K1065" i="8"/>
  <c r="J1065" i="8"/>
  <c r="L1065" i="8" s="1"/>
  <c r="K1001" i="8"/>
  <c r="J1001" i="8"/>
  <c r="L1001" i="8" s="1"/>
  <c r="K937" i="8"/>
  <c r="J937" i="8"/>
  <c r="L937" i="8" s="1"/>
  <c r="K873" i="8"/>
  <c r="J873" i="8"/>
  <c r="L873" i="8" s="1"/>
  <c r="K809" i="8"/>
  <c r="J809" i="8"/>
  <c r="L809" i="8" s="1"/>
  <c r="K745" i="8"/>
  <c r="J745" i="8"/>
  <c r="L745" i="8" s="1"/>
  <c r="K681" i="8"/>
  <c r="J681" i="8"/>
  <c r="L681" i="8" s="1"/>
  <c r="K617" i="8"/>
  <c r="J617" i="8"/>
  <c r="L617" i="8" s="1"/>
  <c r="K553" i="8"/>
  <c r="J553" i="8"/>
  <c r="L553" i="8" s="1"/>
  <c r="K489" i="8"/>
  <c r="J489" i="8"/>
  <c r="L489" i="8" s="1"/>
  <c r="K425" i="8"/>
  <c r="J425" i="8"/>
  <c r="L425" i="8" s="1"/>
  <c r="K361" i="8"/>
  <c r="J361" i="8"/>
  <c r="L361" i="8" s="1"/>
  <c r="K297" i="8"/>
  <c r="J297" i="8"/>
  <c r="L297" i="8" s="1"/>
  <c r="K233" i="8"/>
  <c r="J233" i="8"/>
  <c r="L233" i="8" s="1"/>
  <c r="K169" i="8"/>
  <c r="J169" i="8"/>
  <c r="L169" i="8" s="1"/>
  <c r="K105" i="8"/>
  <c r="J105" i="8"/>
  <c r="L105" i="8" s="1"/>
  <c r="K41" i="8"/>
  <c r="J41" i="8"/>
  <c r="L41" i="8" s="1"/>
  <c r="K1088" i="8"/>
  <c r="J1088" i="8"/>
  <c r="L1088" i="8" s="1"/>
  <c r="K1024" i="8"/>
  <c r="J1024" i="8"/>
  <c r="L1024" i="8" s="1"/>
  <c r="K960" i="8"/>
  <c r="J960" i="8"/>
  <c r="L960" i="8" s="1"/>
  <c r="K896" i="8"/>
  <c r="J896" i="8"/>
  <c r="L896" i="8" s="1"/>
  <c r="K832" i="8"/>
  <c r="J832" i="8"/>
  <c r="L832" i="8" s="1"/>
  <c r="K768" i="8"/>
  <c r="J768" i="8"/>
  <c r="L768" i="8" s="1"/>
  <c r="K704" i="8"/>
  <c r="J704" i="8"/>
  <c r="L704" i="8" s="1"/>
  <c r="K640" i="8"/>
  <c r="J640" i="8"/>
  <c r="L640" i="8" s="1"/>
  <c r="K576" i="8"/>
  <c r="J576" i="8"/>
  <c r="L576" i="8" s="1"/>
  <c r="K512" i="8"/>
  <c r="J512" i="8"/>
  <c r="L512" i="8" s="1"/>
  <c r="K448" i="8"/>
  <c r="J448" i="8"/>
  <c r="L448" i="8" s="1"/>
  <c r="K384" i="8"/>
  <c r="J384" i="8"/>
  <c r="L384" i="8" s="1"/>
  <c r="K320" i="8"/>
  <c r="J320" i="8"/>
  <c r="L320" i="8" s="1"/>
  <c r="K256" i="8"/>
  <c r="J256" i="8"/>
  <c r="L256" i="8" s="1"/>
  <c r="K192" i="8"/>
  <c r="J192" i="8"/>
  <c r="L192" i="8" s="1"/>
  <c r="K128" i="8"/>
  <c r="J128" i="8"/>
  <c r="L128" i="8" s="1"/>
  <c r="K64" i="8"/>
  <c r="J64" i="8"/>
  <c r="L64" i="8" s="1"/>
  <c r="K1111" i="8"/>
  <c r="J1111" i="8"/>
  <c r="L1111" i="8" s="1"/>
  <c r="K1047" i="8"/>
  <c r="J1047" i="8"/>
  <c r="L1047" i="8" s="1"/>
  <c r="K983" i="8"/>
  <c r="J983" i="8"/>
  <c r="L983" i="8" s="1"/>
  <c r="K919" i="8"/>
  <c r="J919" i="8"/>
  <c r="L919" i="8" s="1"/>
  <c r="K855" i="8"/>
  <c r="J855" i="8"/>
  <c r="L855" i="8" s="1"/>
  <c r="K791" i="8"/>
  <c r="J791" i="8"/>
  <c r="L791" i="8" s="1"/>
  <c r="K727" i="8"/>
  <c r="J727" i="8"/>
  <c r="L727" i="8" s="1"/>
  <c r="K663" i="8"/>
  <c r="J663" i="8"/>
  <c r="L663" i="8" s="1"/>
  <c r="K599" i="8"/>
  <c r="J599" i="8"/>
  <c r="L599" i="8" s="1"/>
  <c r="K535" i="8"/>
  <c r="J535" i="8"/>
  <c r="K471" i="8"/>
  <c r="J471" i="8"/>
  <c r="L471" i="8" s="1"/>
  <c r="K407" i="8"/>
  <c r="J407" i="8"/>
  <c r="L407" i="8" s="1"/>
  <c r="K343" i="8"/>
  <c r="J343" i="8"/>
  <c r="L343" i="8" s="1"/>
  <c r="K279" i="8"/>
  <c r="J279" i="8"/>
  <c r="K215" i="8"/>
  <c r="J215" i="8"/>
  <c r="L215" i="8" s="1"/>
  <c r="K151" i="8"/>
  <c r="J151" i="8"/>
  <c r="L151" i="8" s="1"/>
  <c r="K87" i="8"/>
  <c r="J87" i="8"/>
  <c r="L87" i="8" s="1"/>
  <c r="K23" i="8"/>
  <c r="J23" i="8"/>
  <c r="L23" i="8" s="1"/>
  <c r="K1070" i="8"/>
  <c r="J1070" i="8"/>
  <c r="L1070" i="8" s="1"/>
  <c r="K1006" i="8"/>
  <c r="J1006" i="8"/>
  <c r="L1006" i="8" s="1"/>
  <c r="K942" i="8"/>
  <c r="J942" i="8"/>
  <c r="L942" i="8" s="1"/>
  <c r="K878" i="8"/>
  <c r="J878" i="8"/>
  <c r="L878" i="8" s="1"/>
  <c r="K814" i="8"/>
  <c r="J814" i="8"/>
  <c r="L814" i="8" s="1"/>
  <c r="K750" i="8"/>
  <c r="J750" i="8"/>
  <c r="L750" i="8" s="1"/>
  <c r="K686" i="8"/>
  <c r="J686" i="8"/>
  <c r="L686" i="8" s="1"/>
  <c r="K622" i="8"/>
  <c r="J622" i="8"/>
  <c r="L622" i="8" s="1"/>
  <c r="K558" i="8"/>
  <c r="J558" i="8"/>
  <c r="L558" i="8" s="1"/>
  <c r="K494" i="8"/>
  <c r="J494" i="8"/>
  <c r="L494" i="8" s="1"/>
  <c r="K430" i="8"/>
  <c r="J430" i="8"/>
  <c r="L430" i="8" s="1"/>
  <c r="K366" i="8"/>
  <c r="J366" i="8"/>
  <c r="L366" i="8" s="1"/>
  <c r="K302" i="8"/>
  <c r="J302" i="8"/>
  <c r="L302" i="8" s="1"/>
  <c r="K238" i="8"/>
  <c r="J238" i="8"/>
  <c r="L238" i="8" s="1"/>
  <c r="K174" i="8"/>
  <c r="J174" i="8"/>
  <c r="L174" i="8" s="1"/>
  <c r="K110" i="8"/>
  <c r="J110" i="8"/>
  <c r="L110" i="8" s="1"/>
  <c r="K46" i="8"/>
  <c r="J46" i="8"/>
  <c r="L46" i="8" s="1"/>
  <c r="K1093" i="8"/>
  <c r="J1093" i="8"/>
  <c r="L1093" i="8" s="1"/>
  <c r="K1029" i="8"/>
  <c r="J1029" i="8"/>
  <c r="L1029" i="8" s="1"/>
  <c r="K965" i="8"/>
  <c r="J965" i="8"/>
  <c r="L965" i="8" s="1"/>
  <c r="K901" i="8"/>
  <c r="J901" i="8"/>
  <c r="L901" i="8" s="1"/>
  <c r="K837" i="8"/>
  <c r="J837" i="8"/>
  <c r="L837" i="8" s="1"/>
  <c r="K773" i="8"/>
  <c r="J773" i="8"/>
  <c r="L773" i="8" s="1"/>
  <c r="K709" i="8"/>
  <c r="J709" i="8"/>
  <c r="L709" i="8" s="1"/>
  <c r="K645" i="8"/>
  <c r="J645" i="8"/>
  <c r="L645" i="8" s="1"/>
  <c r="K581" i="8"/>
  <c r="J581" i="8"/>
  <c r="L581" i="8" s="1"/>
  <c r="K517" i="8"/>
  <c r="J517" i="8"/>
  <c r="L517" i="8" s="1"/>
  <c r="K453" i="8"/>
  <c r="J453" i="8"/>
  <c r="L453" i="8" s="1"/>
  <c r="K389" i="8"/>
  <c r="J389" i="8"/>
  <c r="L389" i="8" s="1"/>
  <c r="K325" i="8"/>
  <c r="J325" i="8"/>
  <c r="L325" i="8" s="1"/>
  <c r="K261" i="8"/>
  <c r="J261" i="8"/>
  <c r="L261" i="8" s="1"/>
  <c r="K197" i="8"/>
  <c r="J197" i="8"/>
  <c r="L197" i="8" s="1"/>
  <c r="K133" i="8"/>
  <c r="J133" i="8"/>
  <c r="L133" i="8" s="1"/>
  <c r="K69" i="8"/>
  <c r="J69" i="8"/>
  <c r="L69" i="8" s="1"/>
  <c r="K5" i="8"/>
  <c r="J5" i="8"/>
  <c r="K563" i="8"/>
  <c r="J563" i="8"/>
  <c r="L563" i="8" s="1"/>
  <c r="K1075" i="8"/>
  <c r="J1075" i="8"/>
  <c r="L1075" i="8" s="1"/>
  <c r="K1175" i="8"/>
  <c r="J1175" i="8"/>
  <c r="L1175" i="8" s="1"/>
  <c r="K1239" i="8"/>
  <c r="J1239" i="8"/>
  <c r="L1239" i="8" s="1"/>
  <c r="K1303" i="8"/>
  <c r="J1303" i="8"/>
  <c r="L1303" i="8" s="1"/>
  <c r="K1367" i="8"/>
  <c r="J1367" i="8"/>
  <c r="L1367" i="8" s="1"/>
  <c r="K1431" i="8"/>
  <c r="J1431" i="8"/>
  <c r="L1431" i="8" s="1"/>
  <c r="K1495" i="8"/>
  <c r="J1495" i="8"/>
  <c r="L1495" i="8" s="1"/>
  <c r="K1559" i="8"/>
  <c r="J1559" i="8"/>
  <c r="L1559" i="8" s="1"/>
  <c r="K1623" i="8"/>
  <c r="J1623" i="8"/>
  <c r="L1623" i="8" s="1"/>
  <c r="K1687" i="8"/>
  <c r="J1687" i="8"/>
  <c r="L1687" i="8" s="1"/>
  <c r="K1751" i="8"/>
  <c r="J1751" i="8"/>
  <c r="L1751" i="8" s="1"/>
  <c r="K1815" i="8"/>
  <c r="J1815" i="8"/>
  <c r="L1815" i="8" s="1"/>
  <c r="K1879" i="8"/>
  <c r="J1879" i="8"/>
  <c r="L1879" i="8" s="1"/>
  <c r="K1943" i="8"/>
  <c r="J1943" i="8"/>
  <c r="L1943" i="8" s="1"/>
  <c r="K11" i="8"/>
  <c r="J11" i="8"/>
  <c r="L11" i="8" s="1"/>
  <c r="K523" i="8"/>
  <c r="J523" i="8"/>
  <c r="L523" i="8" s="1"/>
  <c r="K1035" i="8"/>
  <c r="J1035" i="8"/>
  <c r="L1035" i="8" s="1"/>
  <c r="K1170" i="8"/>
  <c r="J1170" i="8"/>
  <c r="L1170" i="8" s="1"/>
  <c r="K1234" i="8"/>
  <c r="J1234" i="8"/>
  <c r="L1234" i="8" s="1"/>
  <c r="K1298" i="8"/>
  <c r="J1298" i="8"/>
  <c r="L1298" i="8" s="1"/>
  <c r="K1362" i="8"/>
  <c r="J1362" i="8"/>
  <c r="L1362" i="8" s="1"/>
  <c r="K1426" i="8"/>
  <c r="J1426" i="8"/>
  <c r="L1426" i="8" s="1"/>
  <c r="K1490" i="8"/>
  <c r="J1490" i="8"/>
  <c r="L1490" i="8" s="1"/>
  <c r="K1554" i="8"/>
  <c r="J1554" i="8"/>
  <c r="L1554" i="8" s="1"/>
  <c r="K1618" i="8"/>
  <c r="J1618" i="8"/>
  <c r="L1618" i="8" s="1"/>
  <c r="K1682" i="8"/>
  <c r="J1682" i="8"/>
  <c r="L1682" i="8" s="1"/>
  <c r="K1746" i="8"/>
  <c r="J1746" i="8"/>
  <c r="L1746" i="8" s="1"/>
  <c r="K1810" i="8"/>
  <c r="J1810" i="8"/>
  <c r="L1810" i="8" s="1"/>
  <c r="K1874" i="8"/>
  <c r="J1874" i="8"/>
  <c r="L1874" i="8" s="1"/>
  <c r="K1938" i="8"/>
  <c r="J1938" i="8"/>
  <c r="L1938" i="8" s="1"/>
  <c r="K2002" i="8"/>
  <c r="J2002" i="8"/>
  <c r="L2002" i="8" s="1"/>
  <c r="K1209" i="8"/>
  <c r="J1209" i="8"/>
  <c r="L1209" i="8" s="1"/>
  <c r="K1465" i="8"/>
  <c r="J1465" i="8"/>
  <c r="L1465" i="8" s="1"/>
  <c r="K1721" i="8"/>
  <c r="J1721" i="8"/>
  <c r="L1721" i="8" s="1"/>
  <c r="K1977" i="8"/>
  <c r="J1977" i="8"/>
  <c r="L1977" i="8" s="1"/>
  <c r="K1216" i="8"/>
  <c r="J1216" i="8"/>
  <c r="L1216" i="8" s="1"/>
  <c r="K1472" i="8"/>
  <c r="J1472" i="8"/>
  <c r="L1472" i="8" s="1"/>
  <c r="K1728" i="8"/>
  <c r="J1728" i="8"/>
  <c r="L1728" i="8" s="1"/>
  <c r="K1984" i="8"/>
  <c r="J1984" i="8"/>
  <c r="L1984" i="8" s="1"/>
  <c r="K1217" i="8"/>
  <c r="J1217" i="8"/>
  <c r="L1217" i="8" s="1"/>
  <c r="K1473" i="8"/>
  <c r="J1473" i="8"/>
  <c r="L1473" i="8" s="1"/>
  <c r="K1729" i="8"/>
  <c r="J1729" i="8"/>
  <c r="L1729" i="8" s="1"/>
  <c r="K1985" i="8"/>
  <c r="J1985" i="8"/>
  <c r="L1985" i="8" s="1"/>
  <c r="K1224" i="8"/>
  <c r="J1224" i="8"/>
  <c r="L1224" i="8" s="1"/>
  <c r="K1480" i="8"/>
  <c r="J1480" i="8"/>
  <c r="L1480" i="8" s="1"/>
  <c r="K1736" i="8"/>
  <c r="J1736" i="8"/>
  <c r="L1736" i="8" s="1"/>
  <c r="K1992" i="8"/>
  <c r="J1992" i="8"/>
  <c r="L1992" i="8" s="1"/>
  <c r="K1225" i="8"/>
  <c r="J1225" i="8"/>
  <c r="L1225" i="8" s="1"/>
  <c r="K1481" i="8"/>
  <c r="J1481" i="8"/>
  <c r="L1481" i="8" s="1"/>
  <c r="K1737" i="8"/>
  <c r="J1737" i="8"/>
  <c r="L1737" i="8" s="1"/>
  <c r="K1993" i="8"/>
  <c r="J1993" i="8"/>
  <c r="L1993" i="8" s="1"/>
  <c r="K1208" i="8"/>
  <c r="J1208" i="8"/>
  <c r="L1208" i="8" s="1"/>
  <c r="K1464" i="8"/>
  <c r="J1464" i="8"/>
  <c r="L1464" i="8" s="1"/>
  <c r="K1720" i="8"/>
  <c r="J1720" i="8"/>
  <c r="L1720" i="8" s="1"/>
  <c r="K1976" i="8"/>
  <c r="J1976" i="8"/>
  <c r="L1976" i="8" s="1"/>
  <c r="K1937" i="8"/>
  <c r="J1937" i="8"/>
  <c r="L1937" i="8" s="1"/>
  <c r="K1968" i="8"/>
  <c r="J1968" i="8"/>
  <c r="L1968" i="8" s="1"/>
  <c r="K1969" i="8"/>
  <c r="J1969" i="8"/>
  <c r="L1969" i="8" s="1"/>
  <c r="K2000" i="8"/>
  <c r="J2000" i="8"/>
  <c r="L2000" i="8" s="1"/>
  <c r="K2001" i="8"/>
  <c r="J2001" i="8"/>
  <c r="L2001" i="8" s="1"/>
  <c r="K1904" i="8"/>
  <c r="J1904" i="8"/>
  <c r="L1904" i="8" s="1"/>
  <c r="K1905" i="8"/>
  <c r="J1905" i="8"/>
  <c r="L1905" i="8" s="1"/>
  <c r="K1168" i="8"/>
  <c r="J1168" i="8"/>
  <c r="L1168" i="8" s="1"/>
  <c r="K1267" i="8"/>
  <c r="J1267" i="8"/>
  <c r="L1267" i="8" s="1"/>
  <c r="K1715" i="8"/>
  <c r="J1715" i="8"/>
  <c r="L1715" i="8" s="1"/>
  <c r="K1132" i="8"/>
  <c r="J1132" i="8"/>
  <c r="L1132" i="8" s="1"/>
  <c r="K1580" i="8"/>
  <c r="J1580" i="8"/>
  <c r="L1580" i="8" s="1"/>
  <c r="K1964" i="8"/>
  <c r="J1964" i="8"/>
  <c r="L1964" i="8" s="1"/>
  <c r="K1445" i="8"/>
  <c r="J1445" i="8"/>
  <c r="L1445" i="8" s="1"/>
  <c r="K1893" i="8"/>
  <c r="J1893" i="8"/>
  <c r="L1893" i="8" s="1"/>
  <c r="K1310" i="8"/>
  <c r="J1310" i="8"/>
  <c r="L1310" i="8" s="1"/>
  <c r="K1822" i="8"/>
  <c r="J1822" i="8"/>
  <c r="L1822" i="8" s="1"/>
  <c r="K852" i="8"/>
  <c r="J852" i="8"/>
  <c r="L852" i="8" s="1"/>
  <c r="K532" i="8"/>
  <c r="J532" i="8"/>
  <c r="L532" i="8" s="1"/>
  <c r="K212" i="8"/>
  <c r="J212" i="8"/>
  <c r="L212" i="8" s="1"/>
  <c r="K874" i="8"/>
  <c r="J874" i="8"/>
  <c r="L874" i="8" s="1"/>
  <c r="K426" i="8"/>
  <c r="J426" i="8"/>
  <c r="L426" i="8" s="1"/>
  <c r="K42" i="8"/>
  <c r="J42" i="8"/>
  <c r="L42" i="8" s="1"/>
  <c r="K705" i="8"/>
  <c r="J705" i="8"/>
  <c r="L705" i="8" s="1"/>
  <c r="K193" i="8"/>
  <c r="J193" i="8"/>
  <c r="L193" i="8" s="1"/>
  <c r="K856" i="8"/>
  <c r="J856" i="8"/>
  <c r="L856" i="8" s="1"/>
  <c r="K408" i="8"/>
  <c r="J408" i="8"/>
  <c r="L408" i="8" s="1"/>
  <c r="K1071" i="8"/>
  <c r="J1071" i="8"/>
  <c r="L1071" i="8" s="1"/>
  <c r="K623" i="8"/>
  <c r="J623" i="8"/>
  <c r="L623" i="8" s="1"/>
  <c r="K175" i="8"/>
  <c r="J175" i="8"/>
  <c r="L175" i="8" s="1"/>
  <c r="K902" i="8"/>
  <c r="J902" i="8"/>
  <c r="L902" i="8" s="1"/>
  <c r="K454" i="8"/>
  <c r="J454" i="8"/>
  <c r="L454" i="8" s="1"/>
  <c r="K70" i="8"/>
  <c r="J70" i="8"/>
  <c r="L70" i="8" s="1"/>
  <c r="K733" i="8"/>
  <c r="J733" i="8"/>
  <c r="L733" i="8" s="1"/>
  <c r="K285" i="8"/>
  <c r="J285" i="8"/>
  <c r="L285" i="8" s="1"/>
  <c r="K1151" i="8"/>
  <c r="J1151" i="8"/>
  <c r="L1151" i="8" s="1"/>
  <c r="K1535" i="8"/>
  <c r="J1535" i="8"/>
  <c r="L1535" i="8" s="1"/>
  <c r="K1983" i="8"/>
  <c r="J1983" i="8"/>
  <c r="L1983" i="8" s="1"/>
  <c r="K1274" i="8"/>
  <c r="J1274" i="8"/>
  <c r="L1274" i="8" s="1"/>
  <c r="K1658" i="8"/>
  <c r="J1658" i="8"/>
  <c r="L1658" i="8" s="1"/>
  <c r="K1369" i="8"/>
  <c r="J1369" i="8"/>
  <c r="L1369" i="8" s="1"/>
  <c r="K1888" i="8"/>
  <c r="J1888" i="8"/>
  <c r="L1888" i="8" s="1"/>
  <c r="K1640" i="8"/>
  <c r="J1640" i="8"/>
  <c r="L1640" i="8" s="1"/>
  <c r="K1083" i="8"/>
  <c r="J1083" i="8"/>
  <c r="L1083" i="8" s="1"/>
  <c r="K1880" i="8"/>
  <c r="J1880" i="8"/>
  <c r="L1880" i="8" s="1"/>
  <c r="K1585" i="8"/>
  <c r="J1585" i="8"/>
  <c r="L1585" i="8" s="1"/>
  <c r="K1291" i="8"/>
  <c r="J1291" i="8"/>
  <c r="L1291" i="8" s="1"/>
  <c r="K1483" i="8"/>
  <c r="J1483" i="8"/>
  <c r="L1483" i="8" s="1"/>
  <c r="K1675" i="8"/>
  <c r="J1675" i="8"/>
  <c r="L1675" i="8" s="1"/>
  <c r="K1931" i="8"/>
  <c r="J1931" i="8"/>
  <c r="L1931" i="8" s="1"/>
  <c r="K19" i="8"/>
  <c r="J19" i="8"/>
  <c r="L19" i="8" s="1"/>
  <c r="K531" i="8"/>
  <c r="J531" i="8"/>
  <c r="L531" i="8" s="1"/>
  <c r="K1043" i="8"/>
  <c r="J1043" i="8"/>
  <c r="L1043" i="8" s="1"/>
  <c r="K1171" i="8"/>
  <c r="J1171" i="8"/>
  <c r="L1171" i="8" s="1"/>
  <c r="K1235" i="8"/>
  <c r="J1235" i="8"/>
  <c r="L1235" i="8" s="1"/>
  <c r="K1299" i="8"/>
  <c r="J1299" i="8"/>
  <c r="L1299" i="8" s="1"/>
  <c r="K1363" i="8"/>
  <c r="J1363" i="8"/>
  <c r="L1363" i="8" s="1"/>
  <c r="K1427" i="8"/>
  <c r="J1427" i="8"/>
  <c r="L1427" i="8" s="1"/>
  <c r="K1491" i="8"/>
  <c r="J1491" i="8"/>
  <c r="L1491" i="8" s="1"/>
  <c r="K1555" i="8"/>
  <c r="J1555" i="8"/>
  <c r="L1555" i="8" s="1"/>
  <c r="K1619" i="8"/>
  <c r="J1619" i="8"/>
  <c r="L1619" i="8" s="1"/>
  <c r="K1683" i="8"/>
  <c r="J1683" i="8"/>
  <c r="L1683" i="8" s="1"/>
  <c r="K1747" i="8"/>
  <c r="J1747" i="8"/>
  <c r="L1747" i="8" s="1"/>
  <c r="K1811" i="8"/>
  <c r="J1811" i="8"/>
  <c r="L1811" i="8" s="1"/>
  <c r="K1875" i="8"/>
  <c r="J1875" i="8"/>
  <c r="L1875" i="8" s="1"/>
  <c r="K1939" i="8"/>
  <c r="J1939" i="8"/>
  <c r="L1939" i="8" s="1"/>
  <c r="K2003" i="8"/>
  <c r="J2003" i="8"/>
  <c r="L2003" i="8" s="1"/>
  <c r="K475" i="8"/>
  <c r="J475" i="8"/>
  <c r="L475" i="8" s="1"/>
  <c r="K987" i="8"/>
  <c r="J987" i="8"/>
  <c r="L987" i="8" s="1"/>
  <c r="K1164" i="8"/>
  <c r="J1164" i="8"/>
  <c r="L1164" i="8" s="1"/>
  <c r="K1228" i="8"/>
  <c r="J1228" i="8"/>
  <c r="L1228" i="8" s="1"/>
  <c r="K1292" i="8"/>
  <c r="J1292" i="8"/>
  <c r="L1292" i="8" s="1"/>
  <c r="K1356" i="8"/>
  <c r="J1356" i="8"/>
  <c r="L1356" i="8" s="1"/>
  <c r="K1420" i="8"/>
  <c r="J1420" i="8"/>
  <c r="L1420" i="8" s="1"/>
  <c r="K1484" i="8"/>
  <c r="J1484" i="8"/>
  <c r="L1484" i="8" s="1"/>
  <c r="K1548" i="8"/>
  <c r="J1548" i="8"/>
  <c r="L1548" i="8" s="1"/>
  <c r="K1612" i="8"/>
  <c r="J1612" i="8"/>
  <c r="L1612" i="8" s="1"/>
  <c r="K1676" i="8"/>
  <c r="J1676" i="8"/>
  <c r="L1676" i="8" s="1"/>
  <c r="K1740" i="8"/>
  <c r="J1740" i="8"/>
  <c r="L1740" i="8" s="1"/>
  <c r="K1804" i="8"/>
  <c r="J1804" i="8"/>
  <c r="L1804" i="8" s="1"/>
  <c r="K1868" i="8"/>
  <c r="J1868" i="8"/>
  <c r="L1868" i="8" s="1"/>
  <c r="K1932" i="8"/>
  <c r="J1932" i="8"/>
  <c r="L1932" i="8" s="1"/>
  <c r="K1996" i="8"/>
  <c r="J1996" i="8"/>
  <c r="L1996" i="8" s="1"/>
  <c r="K419" i="8"/>
  <c r="J419" i="8"/>
  <c r="L419" i="8" s="1"/>
  <c r="K931" i="8"/>
  <c r="J931" i="8"/>
  <c r="L931" i="8" s="1"/>
  <c r="K1157" i="8"/>
  <c r="J1157" i="8"/>
  <c r="L1157" i="8" s="1"/>
  <c r="K1221" i="8"/>
  <c r="J1221" i="8"/>
  <c r="L1221" i="8" s="1"/>
  <c r="K1285" i="8"/>
  <c r="J1285" i="8"/>
  <c r="L1285" i="8" s="1"/>
  <c r="K1349" i="8"/>
  <c r="J1349" i="8"/>
  <c r="L1349" i="8" s="1"/>
  <c r="K1413" i="8"/>
  <c r="J1413" i="8"/>
  <c r="L1413" i="8" s="1"/>
  <c r="K1477" i="8"/>
  <c r="J1477" i="8"/>
  <c r="L1477" i="8" s="1"/>
  <c r="K1541" i="8"/>
  <c r="J1541" i="8"/>
  <c r="L1541" i="8" s="1"/>
  <c r="K1605" i="8"/>
  <c r="J1605" i="8"/>
  <c r="L1605" i="8" s="1"/>
  <c r="K1669" i="8"/>
  <c r="J1669" i="8"/>
  <c r="L1669" i="8" s="1"/>
  <c r="K1733" i="8"/>
  <c r="J1733" i="8"/>
  <c r="L1733" i="8" s="1"/>
  <c r="K1797" i="8"/>
  <c r="J1797" i="8"/>
  <c r="L1797" i="8" s="1"/>
  <c r="K1861" i="8"/>
  <c r="J1861" i="8"/>
  <c r="L1861" i="8" s="1"/>
  <c r="K1925" i="8"/>
  <c r="J1925" i="8"/>
  <c r="L1925" i="8" s="1"/>
  <c r="K1989" i="8"/>
  <c r="J1989" i="8"/>
  <c r="L1989" i="8" s="1"/>
  <c r="K363" i="8"/>
  <c r="J363" i="8"/>
  <c r="L363" i="8" s="1"/>
  <c r="K875" i="8"/>
  <c r="J875" i="8"/>
  <c r="L875" i="8" s="1"/>
  <c r="K1150" i="8"/>
  <c r="J1150" i="8"/>
  <c r="L1150" i="8" s="1"/>
  <c r="K1214" i="8"/>
  <c r="J1214" i="8"/>
  <c r="L1214" i="8" s="1"/>
  <c r="K1278" i="8"/>
  <c r="J1278" i="8"/>
  <c r="L1278" i="8" s="1"/>
  <c r="K1342" i="8"/>
  <c r="J1342" i="8"/>
  <c r="L1342" i="8" s="1"/>
  <c r="K1406" i="8"/>
  <c r="J1406" i="8"/>
  <c r="L1406" i="8" s="1"/>
  <c r="K1470" i="8"/>
  <c r="J1470" i="8"/>
  <c r="L1470" i="8" s="1"/>
  <c r="K1534" i="8"/>
  <c r="J1534" i="8"/>
  <c r="L1534" i="8" s="1"/>
  <c r="K1598" i="8"/>
  <c r="J1598" i="8"/>
  <c r="L1598" i="8" s="1"/>
  <c r="K1662" i="8"/>
  <c r="J1662" i="8"/>
  <c r="L1662" i="8" s="1"/>
  <c r="K1726" i="8"/>
  <c r="J1726" i="8"/>
  <c r="L1726" i="8" s="1"/>
  <c r="K1790" i="8"/>
  <c r="J1790" i="8"/>
  <c r="L1790" i="8" s="1"/>
  <c r="K1854" i="8"/>
  <c r="J1854" i="8"/>
  <c r="L1854" i="8" s="1"/>
  <c r="K1918" i="8"/>
  <c r="J1918" i="8"/>
  <c r="L1918" i="8" s="1"/>
  <c r="K1982" i="8"/>
  <c r="J1982" i="8"/>
  <c r="L1982" i="8" s="1"/>
  <c r="K1076" i="8"/>
  <c r="J1076" i="8"/>
  <c r="L1076" i="8" s="1"/>
  <c r="K1012" i="8"/>
  <c r="J1012" i="8"/>
  <c r="L1012" i="8" s="1"/>
  <c r="K948" i="8"/>
  <c r="J948" i="8"/>
  <c r="L948" i="8" s="1"/>
  <c r="K884" i="8"/>
  <c r="J884" i="8"/>
  <c r="L884" i="8" s="1"/>
  <c r="K820" i="8"/>
  <c r="J820" i="8"/>
  <c r="L820" i="8" s="1"/>
  <c r="K756" i="8"/>
  <c r="J756" i="8"/>
  <c r="L756" i="8" s="1"/>
  <c r="K692" i="8"/>
  <c r="J692" i="8"/>
  <c r="L692" i="8" s="1"/>
  <c r="K628" i="8"/>
  <c r="J628" i="8"/>
  <c r="L628" i="8" s="1"/>
  <c r="K564" i="8"/>
  <c r="J564" i="8"/>
  <c r="L564" i="8" s="1"/>
  <c r="K500" i="8"/>
  <c r="J500" i="8"/>
  <c r="L500" i="8" s="1"/>
  <c r="K436" i="8"/>
  <c r="J436" i="8"/>
  <c r="L436" i="8" s="1"/>
  <c r="K372" i="8"/>
  <c r="J372" i="8"/>
  <c r="L372" i="8" s="1"/>
  <c r="K308" i="8"/>
  <c r="J308" i="8"/>
  <c r="L308" i="8" s="1"/>
  <c r="K244" i="8"/>
  <c r="J244" i="8"/>
  <c r="L244" i="8" s="1"/>
  <c r="K180" i="8"/>
  <c r="J180" i="8"/>
  <c r="L180" i="8" s="1"/>
  <c r="K116" i="8"/>
  <c r="J116" i="8"/>
  <c r="L116" i="8" s="1"/>
  <c r="K52" i="8"/>
  <c r="J52" i="8"/>
  <c r="L52" i="8" s="1"/>
  <c r="K1098" i="8"/>
  <c r="J1098" i="8"/>
  <c r="L1098" i="8" s="1"/>
  <c r="K1034" i="8"/>
  <c r="J1034" i="8"/>
  <c r="L1034" i="8" s="1"/>
  <c r="K970" i="8"/>
  <c r="J970" i="8"/>
  <c r="L970" i="8" s="1"/>
  <c r="K906" i="8"/>
  <c r="J906" i="8"/>
  <c r="L906" i="8" s="1"/>
  <c r="K842" i="8"/>
  <c r="J842" i="8"/>
  <c r="L842" i="8" s="1"/>
  <c r="K778" i="8"/>
  <c r="J778" i="8"/>
  <c r="L778" i="8" s="1"/>
  <c r="K714" i="8"/>
  <c r="J714" i="8"/>
  <c r="L714" i="8" s="1"/>
  <c r="K650" i="8"/>
  <c r="J650" i="8"/>
  <c r="L650" i="8" s="1"/>
  <c r="K586" i="8"/>
  <c r="J586" i="8"/>
  <c r="L586" i="8" s="1"/>
  <c r="K522" i="8"/>
  <c r="J522" i="8"/>
  <c r="L522" i="8" s="1"/>
  <c r="K458" i="8"/>
  <c r="J458" i="8"/>
  <c r="L458" i="8" s="1"/>
  <c r="K394" i="8"/>
  <c r="J394" i="8"/>
  <c r="L394" i="8" s="1"/>
  <c r="K330" i="8"/>
  <c r="J330" i="8"/>
  <c r="L330" i="8" s="1"/>
  <c r="K266" i="8"/>
  <c r="J266" i="8"/>
  <c r="L266" i="8" s="1"/>
  <c r="K202" i="8"/>
  <c r="J202" i="8"/>
  <c r="L202" i="8" s="1"/>
  <c r="K138" i="8"/>
  <c r="J138" i="8"/>
  <c r="L138" i="8" s="1"/>
  <c r="K74" i="8"/>
  <c r="J74" i="8"/>
  <c r="L74" i="8" s="1"/>
  <c r="K10" i="8"/>
  <c r="J10" i="8"/>
  <c r="L10" i="8" s="1"/>
  <c r="K1057" i="8"/>
  <c r="J1057" i="8"/>
  <c r="L1057" i="8" s="1"/>
  <c r="K993" i="8"/>
  <c r="J993" i="8"/>
  <c r="L993" i="8" s="1"/>
  <c r="K929" i="8"/>
  <c r="J929" i="8"/>
  <c r="L929" i="8" s="1"/>
  <c r="K865" i="8"/>
  <c r="J865" i="8"/>
  <c r="L865" i="8" s="1"/>
  <c r="K801" i="8"/>
  <c r="J801" i="8"/>
  <c r="L801" i="8" s="1"/>
  <c r="K737" i="8"/>
  <c r="J737" i="8"/>
  <c r="L737" i="8" s="1"/>
  <c r="K673" i="8"/>
  <c r="J673" i="8"/>
  <c r="L673" i="8" s="1"/>
  <c r="K609" i="8"/>
  <c r="J609" i="8"/>
  <c r="L609" i="8" s="1"/>
  <c r="K545" i="8"/>
  <c r="J545" i="8"/>
  <c r="L545" i="8" s="1"/>
  <c r="K481" i="8"/>
  <c r="J481" i="8"/>
  <c r="L481" i="8" s="1"/>
  <c r="K417" i="8"/>
  <c r="J417" i="8"/>
  <c r="L417" i="8" s="1"/>
  <c r="K353" i="8"/>
  <c r="J353" i="8"/>
  <c r="L353" i="8" s="1"/>
  <c r="K289" i="8"/>
  <c r="J289" i="8"/>
  <c r="L289" i="8" s="1"/>
  <c r="K225" i="8"/>
  <c r="J225" i="8"/>
  <c r="L225" i="8" s="1"/>
  <c r="K161" i="8"/>
  <c r="J161" i="8"/>
  <c r="L161" i="8" s="1"/>
  <c r="K97" i="8"/>
  <c r="J97" i="8"/>
  <c r="L97" i="8" s="1"/>
  <c r="K33" i="8"/>
  <c r="J33" i="8"/>
  <c r="L33" i="8" s="1"/>
  <c r="K1080" i="8"/>
  <c r="J1080" i="8"/>
  <c r="L1080" i="8" s="1"/>
  <c r="K1016" i="8"/>
  <c r="J1016" i="8"/>
  <c r="L1016" i="8" s="1"/>
  <c r="K952" i="8"/>
  <c r="J952" i="8"/>
  <c r="L952" i="8" s="1"/>
  <c r="K888" i="8"/>
  <c r="J888" i="8"/>
  <c r="L888" i="8" s="1"/>
  <c r="K824" i="8"/>
  <c r="J824" i="8"/>
  <c r="L824" i="8" s="1"/>
  <c r="K760" i="8"/>
  <c r="J760" i="8"/>
  <c r="L760" i="8" s="1"/>
  <c r="K696" i="8"/>
  <c r="J696" i="8"/>
  <c r="L696" i="8" s="1"/>
  <c r="K632" i="8"/>
  <c r="J632" i="8"/>
  <c r="K568" i="8"/>
  <c r="J568" i="8"/>
  <c r="L568" i="8" s="1"/>
  <c r="K504" i="8"/>
  <c r="J504" i="8"/>
  <c r="L504" i="8" s="1"/>
  <c r="K440" i="8"/>
  <c r="J440" i="8"/>
  <c r="K376" i="8"/>
  <c r="J376" i="8"/>
  <c r="L376" i="8" s="1"/>
  <c r="K312" i="8"/>
  <c r="J312" i="8"/>
  <c r="L312" i="8" s="1"/>
  <c r="K248" i="8"/>
  <c r="J248" i="8"/>
  <c r="L248" i="8" s="1"/>
  <c r="K184" i="8"/>
  <c r="J184" i="8"/>
  <c r="L184" i="8" s="1"/>
  <c r="K120" i="8"/>
  <c r="J120" i="8"/>
  <c r="L120" i="8" s="1"/>
  <c r="K56" i="8"/>
  <c r="J56" i="8"/>
  <c r="L56" i="8" s="1"/>
  <c r="K1103" i="8"/>
  <c r="J1103" i="8"/>
  <c r="L1103" i="8" s="1"/>
  <c r="K1039" i="8"/>
  <c r="J1039" i="8"/>
  <c r="L1039" i="8" s="1"/>
  <c r="K975" i="8"/>
  <c r="J975" i="8"/>
  <c r="L975" i="8" s="1"/>
  <c r="K911" i="8"/>
  <c r="J911" i="8"/>
  <c r="L911" i="8" s="1"/>
  <c r="K847" i="8"/>
  <c r="J847" i="8"/>
  <c r="L847" i="8" s="1"/>
  <c r="K783" i="8"/>
  <c r="J783" i="8"/>
  <c r="L783" i="8" s="1"/>
  <c r="K719" i="8"/>
  <c r="J719" i="8"/>
  <c r="L719" i="8" s="1"/>
  <c r="K655" i="8"/>
  <c r="J655" i="8"/>
  <c r="L655" i="8" s="1"/>
  <c r="K591" i="8"/>
  <c r="J591" i="8"/>
  <c r="L591" i="8" s="1"/>
  <c r="K527" i="8"/>
  <c r="J527" i="8"/>
  <c r="L527" i="8" s="1"/>
  <c r="K463" i="8"/>
  <c r="J463" i="8"/>
  <c r="L463" i="8" s="1"/>
  <c r="K399" i="8"/>
  <c r="J399" i="8"/>
  <c r="L399" i="8" s="1"/>
  <c r="K335" i="8"/>
  <c r="J335" i="8"/>
  <c r="L335" i="8" s="1"/>
  <c r="K271" i="8"/>
  <c r="J271" i="8"/>
  <c r="L271" i="8" s="1"/>
  <c r="K207" i="8"/>
  <c r="J207" i="8"/>
  <c r="L207" i="8" s="1"/>
  <c r="K143" i="8"/>
  <c r="J143" i="8"/>
  <c r="L143" i="8" s="1"/>
  <c r="K79" i="8"/>
  <c r="J79" i="8"/>
  <c r="L79" i="8" s="1"/>
  <c r="K15" i="8"/>
  <c r="J15" i="8"/>
  <c r="L15" i="8" s="1"/>
  <c r="K1062" i="8"/>
  <c r="J1062" i="8"/>
  <c r="L1062" i="8" s="1"/>
  <c r="K998" i="8"/>
  <c r="J998" i="8"/>
  <c r="L998" i="8" s="1"/>
  <c r="K934" i="8"/>
  <c r="J934" i="8"/>
  <c r="L934" i="8" s="1"/>
  <c r="K870" i="8"/>
  <c r="J870" i="8"/>
  <c r="L870" i="8" s="1"/>
  <c r="K806" i="8"/>
  <c r="J806" i="8"/>
  <c r="L806" i="8" s="1"/>
  <c r="K742" i="8"/>
  <c r="J742" i="8"/>
  <c r="L742" i="8" s="1"/>
  <c r="K678" i="8"/>
  <c r="J678" i="8"/>
  <c r="L678" i="8" s="1"/>
  <c r="K614" i="8"/>
  <c r="J614" i="8"/>
  <c r="L614" i="8" s="1"/>
  <c r="K550" i="8"/>
  <c r="J550" i="8"/>
  <c r="L550" i="8" s="1"/>
  <c r="K486" i="8"/>
  <c r="J486" i="8"/>
  <c r="L486" i="8" s="1"/>
  <c r="K422" i="8"/>
  <c r="J422" i="8"/>
  <c r="L422" i="8" s="1"/>
  <c r="K358" i="8"/>
  <c r="J358" i="8"/>
  <c r="L358" i="8" s="1"/>
  <c r="K294" i="8"/>
  <c r="J294" i="8"/>
  <c r="L294" i="8" s="1"/>
  <c r="K230" i="8"/>
  <c r="J230" i="8"/>
  <c r="L230" i="8" s="1"/>
  <c r="K166" i="8"/>
  <c r="J166" i="8"/>
  <c r="L166" i="8" s="1"/>
  <c r="K102" i="8"/>
  <c r="J102" i="8"/>
  <c r="L102" i="8" s="1"/>
  <c r="K38" i="8"/>
  <c r="J38" i="8"/>
  <c r="L38" i="8" s="1"/>
  <c r="K1085" i="8"/>
  <c r="J1085" i="8"/>
  <c r="L1085" i="8" s="1"/>
  <c r="K1021" i="8"/>
  <c r="J1021" i="8"/>
  <c r="L1021" i="8" s="1"/>
  <c r="K957" i="8"/>
  <c r="J957" i="8"/>
  <c r="L957" i="8" s="1"/>
  <c r="K893" i="8"/>
  <c r="J893" i="8"/>
  <c r="L893" i="8" s="1"/>
  <c r="K829" i="8"/>
  <c r="J829" i="8"/>
  <c r="L829" i="8" s="1"/>
  <c r="K765" i="8"/>
  <c r="J765" i="8"/>
  <c r="L765" i="8" s="1"/>
  <c r="K701" i="8"/>
  <c r="J701" i="8"/>
  <c r="L701" i="8" s="1"/>
  <c r="K637" i="8"/>
  <c r="J637" i="8"/>
  <c r="L637" i="8" s="1"/>
  <c r="K573" i="8"/>
  <c r="J573" i="8"/>
  <c r="L573" i="8" s="1"/>
  <c r="K509" i="8"/>
  <c r="J509" i="8"/>
  <c r="L509" i="8" s="1"/>
  <c r="K445" i="8"/>
  <c r="J445" i="8"/>
  <c r="L445" i="8" s="1"/>
  <c r="K381" i="8"/>
  <c r="J381" i="8"/>
  <c r="L381" i="8" s="1"/>
  <c r="K317" i="8"/>
  <c r="J317" i="8"/>
  <c r="L317" i="8" s="1"/>
  <c r="K253" i="8"/>
  <c r="J253" i="8"/>
  <c r="L253" i="8" s="1"/>
  <c r="K189" i="8"/>
  <c r="J189" i="8"/>
  <c r="L189" i="8" s="1"/>
  <c r="K125" i="8"/>
  <c r="J125" i="8"/>
  <c r="L125" i="8" s="1"/>
  <c r="K61" i="8"/>
  <c r="J61" i="8"/>
  <c r="K115" i="8"/>
  <c r="J115" i="8"/>
  <c r="L115" i="8" s="1"/>
  <c r="K627" i="8"/>
  <c r="J627" i="8"/>
  <c r="K1119" i="8"/>
  <c r="J1119" i="8"/>
  <c r="L1119" i="8" s="1"/>
  <c r="K1183" i="8"/>
  <c r="J1183" i="8"/>
  <c r="L1183" i="8" s="1"/>
  <c r="K1247" i="8"/>
  <c r="J1247" i="8"/>
  <c r="L1247" i="8" s="1"/>
  <c r="K1311" i="8"/>
  <c r="J1311" i="8"/>
  <c r="L1311" i="8" s="1"/>
  <c r="K1375" i="8"/>
  <c r="J1375" i="8"/>
  <c r="L1375" i="8" s="1"/>
  <c r="K1439" i="8"/>
  <c r="J1439" i="8"/>
  <c r="K1503" i="8"/>
  <c r="J1503" i="8"/>
  <c r="L1503" i="8" s="1"/>
  <c r="K1567" i="8"/>
  <c r="J1567" i="8"/>
  <c r="L1567" i="8" s="1"/>
  <c r="K1631" i="8"/>
  <c r="J1631" i="8"/>
  <c r="L1631" i="8" s="1"/>
  <c r="K1695" i="8"/>
  <c r="J1695" i="8"/>
  <c r="L1695" i="8" s="1"/>
  <c r="K1759" i="8"/>
  <c r="J1759" i="8"/>
  <c r="L1759" i="8" s="1"/>
  <c r="K1823" i="8"/>
  <c r="J1823" i="8"/>
  <c r="L1823" i="8" s="1"/>
  <c r="K1887" i="8"/>
  <c r="J1887" i="8"/>
  <c r="L1887" i="8" s="1"/>
  <c r="K1951" i="8"/>
  <c r="J1951" i="8"/>
  <c r="L1951" i="8" s="1"/>
  <c r="K75" i="8"/>
  <c r="J75" i="8"/>
  <c r="L75" i="8" s="1"/>
  <c r="K587" i="8"/>
  <c r="J587" i="8"/>
  <c r="L587" i="8" s="1"/>
  <c r="K1099" i="8"/>
  <c r="J1099" i="8"/>
  <c r="L1099" i="8" s="1"/>
  <c r="K1178" i="8"/>
  <c r="J1178" i="8"/>
  <c r="L1178" i="8" s="1"/>
  <c r="K1242" i="8"/>
  <c r="J1242" i="8"/>
  <c r="L1242" i="8" s="1"/>
  <c r="K1306" i="8"/>
  <c r="J1306" i="8"/>
  <c r="L1306" i="8" s="1"/>
  <c r="K1370" i="8"/>
  <c r="J1370" i="8"/>
  <c r="L1370" i="8" s="1"/>
  <c r="K1434" i="8"/>
  <c r="J1434" i="8"/>
  <c r="L1434" i="8" s="1"/>
  <c r="K1498" i="8"/>
  <c r="J1498" i="8"/>
  <c r="L1498" i="8" s="1"/>
  <c r="K1562" i="8"/>
  <c r="J1562" i="8"/>
  <c r="L1562" i="8" s="1"/>
  <c r="K1626" i="8"/>
  <c r="J1626" i="8"/>
  <c r="L1626" i="8" s="1"/>
  <c r="K1690" i="8"/>
  <c r="J1690" i="8"/>
  <c r="L1690" i="8" s="1"/>
  <c r="K1754" i="8"/>
  <c r="J1754" i="8"/>
  <c r="L1754" i="8" s="1"/>
  <c r="K1818" i="8"/>
  <c r="J1818" i="8"/>
  <c r="L1818" i="8" s="1"/>
  <c r="K1882" i="8"/>
  <c r="J1882" i="8"/>
  <c r="L1882" i="8" s="1"/>
  <c r="K1946" i="8"/>
  <c r="J1946" i="8"/>
  <c r="L1946" i="8" s="1"/>
  <c r="K67" i="8"/>
  <c r="J67" i="8"/>
  <c r="L67" i="8" s="1"/>
  <c r="K1241" i="8"/>
  <c r="J1241" i="8"/>
  <c r="L1241" i="8" s="1"/>
  <c r="K1497" i="8"/>
  <c r="J1497" i="8"/>
  <c r="L1497" i="8" s="1"/>
  <c r="K1753" i="8"/>
  <c r="J1753" i="8"/>
  <c r="L1753" i="8" s="1"/>
  <c r="K123" i="8"/>
  <c r="J123" i="8"/>
  <c r="L123" i="8"/>
  <c r="K1248" i="8"/>
  <c r="J1248" i="8"/>
  <c r="L1248" i="8" s="1"/>
  <c r="K1504" i="8"/>
  <c r="J1504" i="8"/>
  <c r="L1504" i="8" s="1"/>
  <c r="K1760" i="8"/>
  <c r="J1760" i="8"/>
  <c r="K131" i="8"/>
  <c r="J131" i="8"/>
  <c r="L131" i="8" s="1"/>
  <c r="K1249" i="8"/>
  <c r="J1249" i="8"/>
  <c r="L1249" i="8" s="1"/>
  <c r="K1505" i="8"/>
  <c r="J1505" i="8"/>
  <c r="L1505" i="8" s="1"/>
  <c r="K1761" i="8"/>
  <c r="J1761" i="8"/>
  <c r="L1761" i="8" s="1"/>
  <c r="K187" i="8"/>
  <c r="J187" i="8"/>
  <c r="L187" i="8" s="1"/>
  <c r="K1256" i="8"/>
  <c r="J1256" i="8"/>
  <c r="L1256" i="8" s="1"/>
  <c r="K1512" i="8"/>
  <c r="J1512" i="8"/>
  <c r="L1512" i="8" s="1"/>
  <c r="K1768" i="8"/>
  <c r="J1768" i="8"/>
  <c r="L1768" i="8" s="1"/>
  <c r="K195" i="8"/>
  <c r="J195" i="8"/>
  <c r="L195" i="8" s="1"/>
  <c r="K1257" i="8"/>
  <c r="J1257" i="8"/>
  <c r="L1257" i="8" s="1"/>
  <c r="K1513" i="8"/>
  <c r="J1513" i="8"/>
  <c r="L1513" i="8" s="1"/>
  <c r="K1769" i="8"/>
  <c r="J1769" i="8"/>
  <c r="L1769" i="8" s="1"/>
  <c r="K59" i="8"/>
  <c r="J59" i="8"/>
  <c r="L59" i="8" s="1"/>
  <c r="K1240" i="8"/>
  <c r="J1240" i="8"/>
  <c r="L1240" i="8" s="1"/>
  <c r="K1496" i="8"/>
  <c r="J1496" i="8"/>
  <c r="L1496" i="8" s="1"/>
  <c r="K1752" i="8"/>
  <c r="J1752" i="8"/>
  <c r="L1752" i="8" s="1"/>
  <c r="K515" i="8"/>
  <c r="J515" i="8"/>
  <c r="L515" i="8" s="1"/>
  <c r="K763" i="8"/>
  <c r="J763" i="8"/>
  <c r="L763" i="8" s="1"/>
  <c r="K771" i="8"/>
  <c r="J771" i="8"/>
  <c r="L771" i="8" s="1"/>
  <c r="K1019" i="8"/>
  <c r="J1019" i="8"/>
  <c r="L1019" i="8" s="1"/>
  <c r="K1027" i="8"/>
  <c r="J1027" i="8"/>
  <c r="L1027" i="8" s="1"/>
  <c r="K251" i="8"/>
  <c r="J251" i="8"/>
  <c r="L251" i="8" s="1"/>
  <c r="K259" i="8"/>
  <c r="J259" i="8"/>
  <c r="L259" i="8" s="1"/>
  <c r="K1424" i="8"/>
  <c r="J1424" i="8"/>
  <c r="L1424" i="8" s="1"/>
  <c r="K1139" i="8"/>
  <c r="J1139" i="8"/>
  <c r="L1139" i="8" s="1"/>
  <c r="K1587" i="8"/>
  <c r="J1587" i="8"/>
  <c r="L1587" i="8" s="1"/>
  <c r="K219" i="8"/>
  <c r="J219" i="8"/>
  <c r="L219" i="8" s="1"/>
  <c r="K1388" i="8"/>
  <c r="J1388" i="8"/>
  <c r="L1388" i="8" s="1"/>
  <c r="K1900" i="8"/>
  <c r="J1900" i="8"/>
  <c r="L1900" i="8" s="1"/>
  <c r="K1317" i="8"/>
  <c r="J1317" i="8"/>
  <c r="L1317" i="8" s="1"/>
  <c r="K1701" i="8"/>
  <c r="J1701" i="8"/>
  <c r="L1701" i="8" s="1"/>
  <c r="K1118" i="8"/>
  <c r="J1118" i="8"/>
  <c r="L1118" i="8" s="1"/>
  <c r="K1566" i="8"/>
  <c r="J1566" i="8"/>
  <c r="L1566" i="8" s="1"/>
  <c r="K1950" i="8"/>
  <c r="J1950" i="8"/>
  <c r="L1950" i="8" s="1"/>
  <c r="K724" i="8"/>
  <c r="J724" i="8"/>
  <c r="L724" i="8" s="1"/>
  <c r="K148" i="8"/>
  <c r="J148" i="8"/>
  <c r="L148" i="8" s="1"/>
  <c r="K810" i="8"/>
  <c r="J810" i="8"/>
  <c r="L810" i="8" s="1"/>
  <c r="K362" i="8"/>
  <c r="J362" i="8"/>
  <c r="L362" i="8" s="1"/>
  <c r="K1089" i="8"/>
  <c r="J1089" i="8"/>
  <c r="L1089" i="8" s="1"/>
  <c r="K641" i="8"/>
  <c r="J641" i="8"/>
  <c r="K257" i="8"/>
  <c r="J257" i="8"/>
  <c r="L257" i="8" s="1"/>
  <c r="K920" i="8"/>
  <c r="J920" i="8"/>
  <c r="L920" i="8" s="1"/>
  <c r="K472" i="8"/>
  <c r="J472" i="8"/>
  <c r="L472" i="8" s="1"/>
  <c r="K88" i="8"/>
  <c r="J88" i="8"/>
  <c r="L88" i="8" s="1"/>
  <c r="K815" i="8"/>
  <c r="J815" i="8"/>
  <c r="L815" i="8" s="1"/>
  <c r="K367" i="8"/>
  <c r="J367" i="8"/>
  <c r="L367" i="8" s="1"/>
  <c r="K966" i="8"/>
  <c r="J966" i="8"/>
  <c r="L966" i="8" s="1"/>
  <c r="K518" i="8"/>
  <c r="J518" i="8"/>
  <c r="L518" i="8" s="1"/>
  <c r="K134" i="8"/>
  <c r="J134" i="8"/>
  <c r="L134" i="8" s="1"/>
  <c r="K861" i="8"/>
  <c r="J861" i="8"/>
  <c r="L861" i="8" s="1"/>
  <c r="K349" i="8"/>
  <c r="J349" i="8"/>
  <c r="L349" i="8" s="1"/>
  <c r="K371" i="8"/>
  <c r="J371" i="8"/>
  <c r="L371" i="8" s="1"/>
  <c r="K1407" i="8"/>
  <c r="J1407" i="8"/>
  <c r="L1407" i="8" s="1"/>
  <c r="K1919" i="8"/>
  <c r="J1919" i="8"/>
  <c r="L1919" i="8" s="1"/>
  <c r="K1338" i="8"/>
  <c r="J1338" i="8"/>
  <c r="L1338" i="8" s="1"/>
  <c r="K1786" i="8"/>
  <c r="J1786" i="8"/>
  <c r="K1881" i="8"/>
  <c r="J1881" i="8"/>
  <c r="L1881" i="8" s="1"/>
  <c r="K1633" i="8"/>
  <c r="J1633" i="8"/>
  <c r="L1633" i="8" s="1"/>
  <c r="K1896" i="8"/>
  <c r="J1896" i="8"/>
  <c r="L1896" i="8" s="1"/>
  <c r="K1617" i="8"/>
  <c r="J1617" i="8"/>
  <c r="L1617" i="8" s="1"/>
  <c r="K1163" i="8"/>
  <c r="J1163" i="8"/>
  <c r="L1163" i="8" s="1"/>
  <c r="K1547" i="8"/>
  <c r="J1547" i="8"/>
  <c r="K83" i="8"/>
  <c r="J83" i="8"/>
  <c r="L83" i="8" s="1"/>
  <c r="K595" i="8"/>
  <c r="J595" i="8"/>
  <c r="L595" i="8" s="1"/>
  <c r="K1107" i="8"/>
  <c r="J1107" i="8"/>
  <c r="L1107" i="8" s="1"/>
  <c r="K1179" i="8"/>
  <c r="J1179" i="8"/>
  <c r="L1179" i="8" s="1"/>
  <c r="K1243" i="8"/>
  <c r="J1243" i="8"/>
  <c r="L1243" i="8" s="1"/>
  <c r="K1307" i="8"/>
  <c r="J1307" i="8"/>
  <c r="L1307" i="8" s="1"/>
  <c r="K1371" i="8"/>
  <c r="J1371" i="8"/>
  <c r="L1371" i="8" s="1"/>
  <c r="K1435" i="8"/>
  <c r="J1435" i="8"/>
  <c r="L1435" i="8" s="1"/>
  <c r="K1499" i="8"/>
  <c r="J1499" i="8"/>
  <c r="L1499" i="8" s="1"/>
  <c r="K1563" i="8"/>
  <c r="J1563" i="8"/>
  <c r="L1563" i="8" s="1"/>
  <c r="K1627" i="8"/>
  <c r="J1627" i="8"/>
  <c r="L1627" i="8" s="1"/>
  <c r="K1691" i="8"/>
  <c r="J1691" i="8"/>
  <c r="L1691" i="8" s="1"/>
  <c r="K1755" i="8"/>
  <c r="J1755" i="8"/>
  <c r="L1755" i="8" s="1"/>
  <c r="K1819" i="8"/>
  <c r="J1819" i="8"/>
  <c r="L1819" i="8" s="1"/>
  <c r="K1883" i="8"/>
  <c r="J1883" i="8"/>
  <c r="L1883" i="8" s="1"/>
  <c r="K1947" i="8"/>
  <c r="J1947" i="8"/>
  <c r="L1947" i="8" s="1"/>
  <c r="K27" i="8"/>
  <c r="J27" i="8"/>
  <c r="L27" i="8" s="1"/>
  <c r="K539" i="8"/>
  <c r="J539" i="8"/>
  <c r="L539" i="8" s="1"/>
  <c r="K1051" i="8"/>
  <c r="J1051" i="8"/>
  <c r="L1051" i="8" s="1"/>
  <c r="K1172" i="8"/>
  <c r="J1172" i="8"/>
  <c r="L1172" i="8" s="1"/>
  <c r="K1236" i="8"/>
  <c r="J1236" i="8"/>
  <c r="L1236" i="8" s="1"/>
  <c r="K1300" i="8"/>
  <c r="J1300" i="8"/>
  <c r="L1300" i="8" s="1"/>
  <c r="K1364" i="8"/>
  <c r="J1364" i="8"/>
  <c r="L1364" i="8" s="1"/>
  <c r="K1428" i="8"/>
  <c r="J1428" i="8"/>
  <c r="L1428" i="8" s="1"/>
  <c r="K1492" i="8"/>
  <c r="J1492" i="8"/>
  <c r="L1492" i="8" s="1"/>
  <c r="K1556" i="8"/>
  <c r="J1556" i="8"/>
  <c r="L1556" i="8" s="1"/>
  <c r="K1620" i="8"/>
  <c r="J1620" i="8"/>
  <c r="L1620" i="8" s="1"/>
  <c r="K1684" i="8"/>
  <c r="J1684" i="8"/>
  <c r="L1684" i="8" s="1"/>
  <c r="K1748" i="8"/>
  <c r="J1748" i="8"/>
  <c r="L1748" i="8" s="1"/>
  <c r="K1812" i="8"/>
  <c r="J1812" i="8"/>
  <c r="L1812" i="8" s="1"/>
  <c r="K1876" i="8"/>
  <c r="J1876" i="8"/>
  <c r="L1876" i="8" s="1"/>
  <c r="K1940" i="8"/>
  <c r="J1940" i="8"/>
  <c r="L1940" i="8" s="1"/>
  <c r="K2004" i="8"/>
  <c r="J2004" i="8"/>
  <c r="L2004" i="8" s="1"/>
  <c r="K483" i="8"/>
  <c r="J483" i="8"/>
  <c r="K995" i="8"/>
  <c r="J995" i="8"/>
  <c r="L995" i="8" s="1"/>
  <c r="K1165" i="8"/>
  <c r="J1165" i="8"/>
  <c r="L1165" i="8" s="1"/>
  <c r="K1229" i="8"/>
  <c r="J1229" i="8"/>
  <c r="L1229" i="8" s="1"/>
  <c r="K1293" i="8"/>
  <c r="J1293" i="8"/>
  <c r="L1293" i="8" s="1"/>
  <c r="K1357" i="8"/>
  <c r="J1357" i="8"/>
  <c r="L1357" i="8" s="1"/>
  <c r="K1421" i="8"/>
  <c r="J1421" i="8"/>
  <c r="L1421" i="8" s="1"/>
  <c r="K1485" i="8"/>
  <c r="J1485" i="8"/>
  <c r="L1485" i="8" s="1"/>
  <c r="K1549" i="8"/>
  <c r="J1549" i="8"/>
  <c r="L1549" i="8" s="1"/>
  <c r="K1613" i="8"/>
  <c r="J1613" i="8"/>
  <c r="L1613" i="8" s="1"/>
  <c r="K1677" i="8"/>
  <c r="J1677" i="8"/>
  <c r="L1677" i="8" s="1"/>
  <c r="K1741" i="8"/>
  <c r="J1741" i="8"/>
  <c r="L1741" i="8" s="1"/>
  <c r="K1805" i="8"/>
  <c r="J1805" i="8"/>
  <c r="L1805" i="8" s="1"/>
  <c r="K1869" i="8"/>
  <c r="J1869" i="8"/>
  <c r="L1869" i="8" s="1"/>
  <c r="K1933" i="8"/>
  <c r="J1933" i="8"/>
  <c r="L1933" i="8" s="1"/>
  <c r="K1997" i="8"/>
  <c r="J1997" i="8"/>
  <c r="L1997" i="8" s="1"/>
  <c r="K427" i="8"/>
  <c r="J427" i="8"/>
  <c r="K939" i="8"/>
  <c r="J939" i="8"/>
  <c r="L939" i="8" s="1"/>
  <c r="K1158" i="8"/>
  <c r="J1158" i="8"/>
  <c r="L1158" i="8" s="1"/>
  <c r="K1222" i="8"/>
  <c r="J1222" i="8"/>
  <c r="L1222" i="8" s="1"/>
  <c r="K1286" i="8"/>
  <c r="J1286" i="8"/>
  <c r="L1286" i="8" s="1"/>
  <c r="K1350" i="8"/>
  <c r="J1350" i="8"/>
  <c r="L1350" i="8" s="1"/>
  <c r="K1414" i="8"/>
  <c r="J1414" i="8"/>
  <c r="L1414" i="8" s="1"/>
  <c r="K1478" i="8"/>
  <c r="J1478" i="8"/>
  <c r="L1478" i="8" s="1"/>
  <c r="K1542" i="8"/>
  <c r="J1542" i="8"/>
  <c r="K1606" i="8"/>
  <c r="J1606" i="8"/>
  <c r="L1606" i="8" s="1"/>
  <c r="K1670" i="8"/>
  <c r="J1670" i="8"/>
  <c r="L1670" i="8" s="1"/>
  <c r="K1734" i="8"/>
  <c r="J1734" i="8"/>
  <c r="L1734" i="8" s="1"/>
  <c r="K1798" i="8"/>
  <c r="J1798" i="8"/>
  <c r="L1798" i="8" s="1"/>
  <c r="K1862" i="8"/>
  <c r="J1862" i="8"/>
  <c r="L1862" i="8" s="1"/>
  <c r="K1926" i="8"/>
  <c r="J1926" i="8"/>
  <c r="L1926" i="8" s="1"/>
  <c r="K1990" i="8"/>
  <c r="J1990" i="8"/>
  <c r="L1990" i="8" s="1"/>
  <c r="K1068" i="8"/>
  <c r="J1068" i="8"/>
  <c r="L1068" i="8" s="1"/>
  <c r="K1004" i="8"/>
  <c r="J1004" i="8"/>
  <c r="L1004" i="8" s="1"/>
  <c r="K940" i="8"/>
  <c r="J940" i="8"/>
  <c r="L940" i="8" s="1"/>
  <c r="K876" i="8"/>
  <c r="J876" i="8"/>
  <c r="L876" i="8" s="1"/>
  <c r="K812" i="8"/>
  <c r="J812" i="8"/>
  <c r="L812" i="8" s="1"/>
  <c r="K748" i="8"/>
  <c r="J748" i="8"/>
  <c r="L748" i="8" s="1"/>
  <c r="K684" i="8"/>
  <c r="J684" i="8"/>
  <c r="L684" i="8" s="1"/>
  <c r="K620" i="8"/>
  <c r="J620" i="8"/>
  <c r="L620" i="8" s="1"/>
  <c r="K556" i="8"/>
  <c r="J556" i="8"/>
  <c r="L556" i="8" s="1"/>
  <c r="K492" i="8"/>
  <c r="J492" i="8"/>
  <c r="L492" i="8" s="1"/>
  <c r="K428" i="8"/>
  <c r="J428" i="8"/>
  <c r="L428" i="8" s="1"/>
  <c r="K364" i="8"/>
  <c r="J364" i="8"/>
  <c r="L364" i="8" s="1"/>
  <c r="K300" i="8"/>
  <c r="J300" i="8"/>
  <c r="L300" i="8" s="1"/>
  <c r="K236" i="8"/>
  <c r="J236" i="8"/>
  <c r="L236" i="8" s="1"/>
  <c r="K172" i="8"/>
  <c r="J172" i="8"/>
  <c r="L172" i="8" s="1"/>
  <c r="K108" i="8"/>
  <c r="J108" i="8"/>
  <c r="L108" i="8" s="1"/>
  <c r="K44" i="8"/>
  <c r="J44" i="8"/>
  <c r="L44" i="8" s="1"/>
  <c r="K1090" i="8"/>
  <c r="J1090" i="8"/>
  <c r="L1090" i="8" s="1"/>
  <c r="K1026" i="8"/>
  <c r="J1026" i="8"/>
  <c r="L1026" i="8" s="1"/>
  <c r="K962" i="8"/>
  <c r="J962" i="8"/>
  <c r="L962" i="8" s="1"/>
  <c r="K898" i="8"/>
  <c r="J898" i="8"/>
  <c r="L898" i="8" s="1"/>
  <c r="K834" i="8"/>
  <c r="J834" i="8"/>
  <c r="L834" i="8" s="1"/>
  <c r="K770" i="8"/>
  <c r="J770" i="8"/>
  <c r="L770" i="8" s="1"/>
  <c r="K706" i="8"/>
  <c r="J706" i="8"/>
  <c r="L706" i="8" s="1"/>
  <c r="K642" i="8"/>
  <c r="J642" i="8"/>
  <c r="K578" i="8"/>
  <c r="J578" i="8"/>
  <c r="L578" i="8" s="1"/>
  <c r="K514" i="8"/>
  <c r="J514" i="8"/>
  <c r="L514" i="8" s="1"/>
  <c r="K450" i="8"/>
  <c r="J450" i="8"/>
  <c r="L450" i="8" s="1"/>
  <c r="K386" i="8"/>
  <c r="J386" i="8"/>
  <c r="L386" i="8" s="1"/>
  <c r="K322" i="8"/>
  <c r="J322" i="8"/>
  <c r="L322" i="8" s="1"/>
  <c r="K258" i="8"/>
  <c r="J258" i="8"/>
  <c r="L258" i="8" s="1"/>
  <c r="K194" i="8"/>
  <c r="J194" i="8"/>
  <c r="L194" i="8" s="1"/>
  <c r="K130" i="8"/>
  <c r="J130" i="8"/>
  <c r="K66" i="8"/>
  <c r="J66" i="8"/>
  <c r="L66" i="8" s="1"/>
  <c r="K1113" i="8"/>
  <c r="J1113" i="8"/>
  <c r="L1113" i="8" s="1"/>
  <c r="K1049" i="8"/>
  <c r="J1049" i="8"/>
  <c r="L1049" i="8" s="1"/>
  <c r="K985" i="8"/>
  <c r="J985" i="8"/>
  <c r="L985" i="8" s="1"/>
  <c r="K921" i="8"/>
  <c r="J921" i="8"/>
  <c r="L921" i="8" s="1"/>
  <c r="K857" i="8"/>
  <c r="J857" i="8"/>
  <c r="L857" i="8" s="1"/>
  <c r="K793" i="8"/>
  <c r="J793" i="8"/>
  <c r="L793" i="8" s="1"/>
  <c r="K729" i="8"/>
  <c r="J729" i="8"/>
  <c r="L729" i="8" s="1"/>
  <c r="K665" i="8"/>
  <c r="J665" i="8"/>
  <c r="L665" i="8" s="1"/>
  <c r="K601" i="8"/>
  <c r="J601" i="8"/>
  <c r="L601" i="8" s="1"/>
  <c r="K537" i="8"/>
  <c r="J537" i="8"/>
  <c r="L537" i="8" s="1"/>
  <c r="K473" i="8"/>
  <c r="J473" i="8"/>
  <c r="L473" i="8" s="1"/>
  <c r="K409" i="8"/>
  <c r="J409" i="8"/>
  <c r="L409" i="8" s="1"/>
  <c r="K345" i="8"/>
  <c r="J345" i="8"/>
  <c r="L345" i="8" s="1"/>
  <c r="K281" i="8"/>
  <c r="J281" i="8"/>
  <c r="L281" i="8" s="1"/>
  <c r="K217" i="8"/>
  <c r="J217" i="8"/>
  <c r="K153" i="8"/>
  <c r="J153" i="8"/>
  <c r="L153" i="8" s="1"/>
  <c r="K89" i="8"/>
  <c r="J89" i="8"/>
  <c r="L89" i="8" s="1"/>
  <c r="K25" i="8"/>
  <c r="J25" i="8"/>
  <c r="L25" i="8" s="1"/>
  <c r="K1072" i="8"/>
  <c r="J1072" i="8"/>
  <c r="L1072" i="8" s="1"/>
  <c r="K1008" i="8"/>
  <c r="J1008" i="8"/>
  <c r="L1008" i="8" s="1"/>
  <c r="K944" i="8"/>
  <c r="J944" i="8"/>
  <c r="L944" i="8" s="1"/>
  <c r="K880" i="8"/>
  <c r="J880" i="8"/>
  <c r="L880" i="8" s="1"/>
  <c r="K816" i="8"/>
  <c r="J816" i="8"/>
  <c r="L816" i="8" s="1"/>
  <c r="K752" i="8"/>
  <c r="J752" i="8"/>
  <c r="L752" i="8" s="1"/>
  <c r="K688" i="8"/>
  <c r="J688" i="8"/>
  <c r="L688" i="8" s="1"/>
  <c r="K624" i="8"/>
  <c r="J624" i="8"/>
  <c r="L624" i="8" s="1"/>
  <c r="K560" i="8"/>
  <c r="J560" i="8"/>
  <c r="L560" i="8" s="1"/>
  <c r="K496" i="8"/>
  <c r="J496" i="8"/>
  <c r="L496" i="8" s="1"/>
  <c r="K432" i="8"/>
  <c r="J432" i="8"/>
  <c r="L432" i="8" s="1"/>
  <c r="K368" i="8"/>
  <c r="J368" i="8"/>
  <c r="L368" i="8" s="1"/>
  <c r="K304" i="8"/>
  <c r="J304" i="8"/>
  <c r="L304" i="8" s="1"/>
  <c r="K240" i="8"/>
  <c r="J240" i="8"/>
  <c r="L240" i="8" s="1"/>
  <c r="K176" i="8"/>
  <c r="J176" i="8"/>
  <c r="L176" i="8" s="1"/>
  <c r="K112" i="8"/>
  <c r="J112" i="8"/>
  <c r="L112" i="8" s="1"/>
  <c r="K48" i="8"/>
  <c r="J48" i="8"/>
  <c r="L48" i="8" s="1"/>
  <c r="K1095" i="8"/>
  <c r="J1095" i="8"/>
  <c r="L1095" i="8" s="1"/>
  <c r="K1031" i="8"/>
  <c r="J1031" i="8"/>
  <c r="L1031" i="8" s="1"/>
  <c r="K967" i="8"/>
  <c r="J967" i="8"/>
  <c r="L967" i="8" s="1"/>
  <c r="K903" i="8"/>
  <c r="J903" i="8"/>
  <c r="K839" i="8"/>
  <c r="J839" i="8"/>
  <c r="L839" i="8" s="1"/>
  <c r="K775" i="8"/>
  <c r="J775" i="8"/>
  <c r="L775" i="8" s="1"/>
  <c r="K711" i="8"/>
  <c r="J711" i="8"/>
  <c r="L711" i="8" s="1"/>
  <c r="K647" i="8"/>
  <c r="J647" i="8"/>
  <c r="L647" i="8" s="1"/>
  <c r="K583" i="8"/>
  <c r="J583" i="8"/>
  <c r="L583" i="8" s="1"/>
  <c r="K519" i="8"/>
  <c r="J519" i="8"/>
  <c r="L519" i="8" s="1"/>
  <c r="K455" i="8"/>
  <c r="J455" i="8"/>
  <c r="L455" i="8" s="1"/>
  <c r="K391" i="8"/>
  <c r="J391" i="8"/>
  <c r="L391" i="8" s="1"/>
  <c r="K327" i="8"/>
  <c r="J327" i="8"/>
  <c r="L327" i="8" s="1"/>
  <c r="K263" i="8"/>
  <c r="J263" i="8"/>
  <c r="L263" i="8" s="1"/>
  <c r="K199" i="8"/>
  <c r="J199" i="8"/>
  <c r="L199" i="8" s="1"/>
  <c r="K135" i="8"/>
  <c r="J135" i="8"/>
  <c r="L135" i="8" s="1"/>
  <c r="K71" i="8"/>
  <c r="J71" i="8"/>
  <c r="L71" i="8" s="1"/>
  <c r="K7" i="8"/>
  <c r="J7" i="8"/>
  <c r="L7" i="8" s="1"/>
  <c r="K1054" i="8"/>
  <c r="J1054" i="8"/>
  <c r="L1054" i="8" s="1"/>
  <c r="K990" i="8"/>
  <c r="J990" i="8"/>
  <c r="K926" i="8"/>
  <c r="J926" i="8"/>
  <c r="L926" i="8" s="1"/>
  <c r="K862" i="8"/>
  <c r="J862" i="8"/>
  <c r="L862" i="8" s="1"/>
  <c r="K798" i="8"/>
  <c r="J798" i="8"/>
  <c r="L798" i="8" s="1"/>
  <c r="K734" i="8"/>
  <c r="J734" i="8"/>
  <c r="L734" i="8" s="1"/>
  <c r="K670" i="8"/>
  <c r="J670" i="8"/>
  <c r="L670" i="8" s="1"/>
  <c r="K606" i="8"/>
  <c r="J606" i="8"/>
  <c r="L606" i="8" s="1"/>
  <c r="K542" i="8"/>
  <c r="J542" i="8"/>
  <c r="L542" i="8" s="1"/>
  <c r="K478" i="8"/>
  <c r="J478" i="8"/>
  <c r="L478" i="8" s="1"/>
  <c r="K414" i="8"/>
  <c r="J414" i="8"/>
  <c r="L414" i="8" s="1"/>
  <c r="K350" i="8"/>
  <c r="J350" i="8"/>
  <c r="L350" i="8" s="1"/>
  <c r="K286" i="8"/>
  <c r="J286" i="8"/>
  <c r="L286" i="8" s="1"/>
  <c r="K222" i="8"/>
  <c r="J222" i="8"/>
  <c r="L222" i="8" s="1"/>
  <c r="K158" i="8"/>
  <c r="J158" i="8"/>
  <c r="L158" i="8" s="1"/>
  <c r="K94" i="8"/>
  <c r="J94" i="8"/>
  <c r="L94" i="8" s="1"/>
  <c r="K30" i="8"/>
  <c r="J30" i="8"/>
  <c r="L30" i="8" s="1"/>
  <c r="K1077" i="8"/>
  <c r="J1077" i="8"/>
  <c r="L1077" i="8" s="1"/>
  <c r="K1013" i="8"/>
  <c r="J1013" i="8"/>
  <c r="L1013" i="8" s="1"/>
  <c r="K949" i="8"/>
  <c r="J949" i="8"/>
  <c r="L949" i="8" s="1"/>
  <c r="K885" i="8"/>
  <c r="J885" i="8"/>
  <c r="L885" i="8" s="1"/>
  <c r="K821" i="8"/>
  <c r="J821" i="8"/>
  <c r="L821" i="8" s="1"/>
  <c r="K757" i="8"/>
  <c r="J757" i="8"/>
  <c r="L757" i="8" s="1"/>
  <c r="K693" i="8"/>
  <c r="J693" i="8"/>
  <c r="K629" i="8"/>
  <c r="J629" i="8"/>
  <c r="L629" i="8" s="1"/>
  <c r="K565" i="8"/>
  <c r="J565" i="8"/>
  <c r="K501" i="8"/>
  <c r="J501" i="8"/>
  <c r="L501" i="8" s="1"/>
  <c r="K437" i="8"/>
  <c r="J437" i="8"/>
  <c r="L437" i="8" s="1"/>
  <c r="K373" i="8"/>
  <c r="J373" i="8"/>
  <c r="K309" i="8"/>
  <c r="J309" i="8"/>
  <c r="L309" i="8" s="1"/>
  <c r="K245" i="8"/>
  <c r="J245" i="8"/>
  <c r="L245" i="8" s="1"/>
  <c r="K181" i="8"/>
  <c r="J181" i="8"/>
  <c r="L181" i="8" s="1"/>
  <c r="K117" i="8"/>
  <c r="J117" i="8"/>
  <c r="L117" i="8" s="1"/>
  <c r="K53" i="8"/>
  <c r="J53" i="8"/>
  <c r="K179" i="8"/>
  <c r="J179" i="8"/>
  <c r="L179" i="8" s="1"/>
  <c r="K691" i="8"/>
  <c r="J691" i="8"/>
  <c r="L691" i="8" s="1"/>
  <c r="K1127" i="8"/>
  <c r="J1127" i="8"/>
  <c r="L1127" i="8" s="1"/>
  <c r="K1191" i="8"/>
  <c r="J1191" i="8"/>
  <c r="L1191" i="8" s="1"/>
  <c r="K1255" i="8"/>
  <c r="J1255" i="8"/>
  <c r="L1255" i="8" s="1"/>
  <c r="K1319" i="8"/>
  <c r="J1319" i="8"/>
  <c r="L1319" i="8" s="1"/>
  <c r="K1383" i="8"/>
  <c r="J1383" i="8"/>
  <c r="L1383" i="8" s="1"/>
  <c r="K1447" i="8"/>
  <c r="J1447" i="8"/>
  <c r="L1447" i="8" s="1"/>
  <c r="K1511" i="8"/>
  <c r="J1511" i="8"/>
  <c r="L1511" i="8" s="1"/>
  <c r="K1575" i="8"/>
  <c r="J1575" i="8"/>
  <c r="L1575" i="8" s="1"/>
  <c r="K1639" i="8"/>
  <c r="J1639" i="8"/>
  <c r="L1639" i="8" s="1"/>
  <c r="K1703" i="8"/>
  <c r="J1703" i="8"/>
  <c r="L1703" i="8" s="1"/>
  <c r="K1767" i="8"/>
  <c r="J1767" i="8"/>
  <c r="L1767" i="8" s="1"/>
  <c r="K1831" i="8"/>
  <c r="J1831" i="8"/>
  <c r="L1831" i="8" s="1"/>
  <c r="K1895" i="8"/>
  <c r="J1895" i="8"/>
  <c r="L1895" i="8" s="1"/>
  <c r="K1959" i="8"/>
  <c r="J1959" i="8"/>
  <c r="L1959" i="8" s="1"/>
  <c r="K139" i="8"/>
  <c r="J139" i="8"/>
  <c r="L139" i="8" s="1"/>
  <c r="K651" i="8"/>
  <c r="J651" i="8"/>
  <c r="L651" i="8" s="1"/>
  <c r="K1122" i="8"/>
  <c r="J1122" i="8"/>
  <c r="L1122" i="8" s="1"/>
  <c r="K1186" i="8"/>
  <c r="J1186" i="8"/>
  <c r="L1186" i="8" s="1"/>
  <c r="K1250" i="8"/>
  <c r="J1250" i="8"/>
  <c r="L1250" i="8" s="1"/>
  <c r="K1314" i="8"/>
  <c r="J1314" i="8"/>
  <c r="L1314" i="8" s="1"/>
  <c r="K1378" i="8"/>
  <c r="J1378" i="8"/>
  <c r="L1378" i="8" s="1"/>
  <c r="K1442" i="8"/>
  <c r="J1442" i="8"/>
  <c r="L1442" i="8" s="1"/>
  <c r="K1506" i="8"/>
  <c r="J1506" i="8"/>
  <c r="L1506" i="8" s="1"/>
  <c r="K1570" i="8"/>
  <c r="J1570" i="8"/>
  <c r="L1570" i="8" s="1"/>
  <c r="K1634" i="8"/>
  <c r="J1634" i="8"/>
  <c r="L1634" i="8" s="1"/>
  <c r="K1698" i="8"/>
  <c r="J1698" i="8"/>
  <c r="L1698" i="8" s="1"/>
  <c r="K1762" i="8"/>
  <c r="J1762" i="8"/>
  <c r="L1762" i="8" s="1"/>
  <c r="K1826" i="8"/>
  <c r="J1826" i="8"/>
  <c r="L1826" i="8" s="1"/>
  <c r="K1890" i="8"/>
  <c r="J1890" i="8"/>
  <c r="L1890" i="8" s="1"/>
  <c r="K1954" i="8"/>
  <c r="J1954" i="8"/>
  <c r="L1954" i="8" s="1"/>
  <c r="K323" i="8"/>
  <c r="J323" i="8"/>
  <c r="L323" i="8" s="1"/>
  <c r="K1273" i="8"/>
  <c r="J1273" i="8"/>
  <c r="L1273" i="8" s="1"/>
  <c r="K1529" i="8"/>
  <c r="J1529" i="8"/>
  <c r="L1529" i="8" s="1"/>
  <c r="K1785" i="8"/>
  <c r="J1785" i="8"/>
  <c r="L1785" i="8" s="1"/>
  <c r="K379" i="8"/>
  <c r="J379" i="8"/>
  <c r="L379" i="8" s="1"/>
  <c r="K1280" i="8"/>
  <c r="J1280" i="8"/>
  <c r="L1280" i="8" s="1"/>
  <c r="K1536" i="8"/>
  <c r="J1536" i="8"/>
  <c r="L1536" i="8" s="1"/>
  <c r="K1792" i="8"/>
  <c r="J1792" i="8"/>
  <c r="L1792" i="8" s="1"/>
  <c r="K387" i="8"/>
  <c r="J387" i="8"/>
  <c r="L387" i="8" s="1"/>
  <c r="K1281" i="8"/>
  <c r="J1281" i="8"/>
  <c r="L1281" i="8" s="1"/>
  <c r="K1537" i="8"/>
  <c r="J1537" i="8"/>
  <c r="L1537" i="8" s="1"/>
  <c r="K1793" i="8"/>
  <c r="J1793" i="8"/>
  <c r="L1793" i="8" s="1"/>
  <c r="K443" i="8"/>
  <c r="J443" i="8"/>
  <c r="L443" i="8" s="1"/>
  <c r="K1288" i="8"/>
  <c r="J1288" i="8"/>
  <c r="L1288" i="8" s="1"/>
  <c r="K1544" i="8"/>
  <c r="J1544" i="8"/>
  <c r="L1544" i="8" s="1"/>
  <c r="K1800" i="8"/>
  <c r="J1800" i="8"/>
  <c r="L1800" i="8" s="1"/>
  <c r="K451" i="8"/>
  <c r="J451" i="8"/>
  <c r="L451" i="8" s="1"/>
  <c r="K1289" i="8"/>
  <c r="J1289" i="8"/>
  <c r="L1289" i="8" s="1"/>
  <c r="K1545" i="8"/>
  <c r="J1545" i="8"/>
  <c r="L1545" i="8" s="1"/>
  <c r="K1801" i="8"/>
  <c r="J1801" i="8"/>
  <c r="L1801" i="8" s="1"/>
  <c r="K315" i="8"/>
  <c r="J315" i="8"/>
  <c r="L315" i="8" s="1"/>
  <c r="K1272" i="8"/>
  <c r="J1272" i="8"/>
  <c r="L1272" i="8" s="1"/>
  <c r="K1528" i="8"/>
  <c r="J1528" i="8"/>
  <c r="L1528" i="8" s="1"/>
  <c r="K1784" i="8"/>
  <c r="J1784" i="8"/>
  <c r="L1784" i="8" s="1"/>
  <c r="K1169" i="8"/>
  <c r="J1169" i="8"/>
  <c r="L1169" i="8" s="1"/>
  <c r="K1200" i="8"/>
  <c r="J1200" i="8"/>
  <c r="L1200" i="8" s="1"/>
  <c r="K1201" i="8"/>
  <c r="J1201" i="8"/>
  <c r="L1201" i="8" s="1"/>
  <c r="K1232" i="8"/>
  <c r="J1232" i="8"/>
  <c r="L1232" i="8" s="1"/>
  <c r="K1233" i="8"/>
  <c r="J1233" i="8"/>
  <c r="L1233" i="8" s="1"/>
  <c r="K1136" i="8"/>
  <c r="J1136" i="8"/>
  <c r="L1136" i="8" s="1"/>
  <c r="K1137" i="8"/>
  <c r="J1137" i="8"/>
  <c r="L1137" i="8" s="1"/>
  <c r="K1552" i="8"/>
  <c r="J1552" i="8"/>
  <c r="L1552" i="8" s="1"/>
  <c r="K275" i="8"/>
  <c r="J275" i="8"/>
  <c r="L275" i="8" s="1"/>
  <c r="K1459" i="8"/>
  <c r="J1459" i="8"/>
  <c r="L1459" i="8" s="1"/>
  <c r="K1843" i="8"/>
  <c r="J1843" i="8"/>
  <c r="L1843" i="8" s="1"/>
  <c r="K1260" i="8"/>
  <c r="J1260" i="8"/>
  <c r="L1260" i="8" s="1"/>
  <c r="K1708" i="8"/>
  <c r="J1708" i="8"/>
  <c r="L1708" i="8" s="1"/>
  <c r="K1189" i="8"/>
  <c r="J1189" i="8"/>
  <c r="L1189" i="8" s="1"/>
  <c r="K1637" i="8"/>
  <c r="J1637" i="8"/>
  <c r="L1637" i="8" s="1"/>
  <c r="K619" i="8"/>
  <c r="J619" i="8"/>
  <c r="K1438" i="8"/>
  <c r="J1438" i="8"/>
  <c r="L1438" i="8" s="1"/>
  <c r="K1886" i="8"/>
  <c r="J1886" i="8"/>
  <c r="L1886" i="8" s="1"/>
  <c r="K788" i="8"/>
  <c r="J788" i="8"/>
  <c r="L788" i="8" s="1"/>
  <c r="K340" i="8"/>
  <c r="J340" i="8"/>
  <c r="L340" i="8" s="1"/>
  <c r="K1066" i="8"/>
  <c r="J1066" i="8"/>
  <c r="L1066" i="8" s="1"/>
  <c r="K618" i="8"/>
  <c r="J618" i="8"/>
  <c r="L618" i="8" s="1"/>
  <c r="K106" i="8"/>
  <c r="J106" i="8"/>
  <c r="L106" i="8" s="1"/>
  <c r="K769" i="8"/>
  <c r="J769" i="8"/>
  <c r="K321" i="8"/>
  <c r="J321" i="8"/>
  <c r="L321" i="8" s="1"/>
  <c r="K984" i="8"/>
  <c r="J984" i="8"/>
  <c r="L984" i="8" s="1"/>
  <c r="K600" i="8"/>
  <c r="J600" i="8"/>
  <c r="L600" i="8" s="1"/>
  <c r="K152" i="8"/>
  <c r="J152" i="8"/>
  <c r="L152" i="8" s="1"/>
  <c r="K943" i="8"/>
  <c r="J943" i="8"/>
  <c r="L943" i="8" s="1"/>
  <c r="K495" i="8"/>
  <c r="J495" i="8"/>
  <c r="L495" i="8" s="1"/>
  <c r="K47" i="8"/>
  <c r="J47" i="8"/>
  <c r="L47" i="8" s="1"/>
  <c r="K774" i="8"/>
  <c r="J774" i="8"/>
  <c r="L774" i="8" s="1"/>
  <c r="K262" i="8"/>
  <c r="J262" i="8"/>
  <c r="L262" i="8" s="1"/>
  <c r="K925" i="8"/>
  <c r="J925" i="8"/>
  <c r="L925" i="8" s="1"/>
  <c r="K605" i="8"/>
  <c r="J605" i="8"/>
  <c r="L605" i="8" s="1"/>
  <c r="K157" i="8"/>
  <c r="J157" i="8"/>
  <c r="L157" i="8" s="1"/>
  <c r="K1279" i="8"/>
  <c r="J1279" i="8"/>
  <c r="L1279" i="8" s="1"/>
  <c r="K1727" i="8"/>
  <c r="J1727" i="8"/>
  <c r="L1727" i="8" s="1"/>
  <c r="K331" i="8"/>
  <c r="J331" i="8"/>
  <c r="L331" i="8" s="1"/>
  <c r="K1466" i="8"/>
  <c r="J1466" i="8"/>
  <c r="L1466" i="8" s="1"/>
  <c r="K1914" i="8"/>
  <c r="J1914" i="8"/>
  <c r="L1914" i="8" s="1"/>
  <c r="K1120" i="8"/>
  <c r="J1120" i="8"/>
  <c r="L1120" i="8" s="1"/>
  <c r="K1889" i="8"/>
  <c r="J1889" i="8"/>
  <c r="L1889" i="8" s="1"/>
  <c r="K1129" i="8"/>
  <c r="J1129" i="8"/>
  <c r="L1129" i="8" s="1"/>
  <c r="K1368" i="8"/>
  <c r="J1368" i="8"/>
  <c r="L1368" i="8" s="1"/>
  <c r="K1520" i="8"/>
  <c r="J1520" i="8"/>
  <c r="L1520" i="8" s="1"/>
  <c r="K1227" i="8"/>
  <c r="J1227" i="8"/>
  <c r="L1227" i="8" s="1"/>
  <c r="K659" i="8"/>
  <c r="J659" i="8"/>
  <c r="L659" i="8" s="1"/>
  <c r="K1123" i="8"/>
  <c r="J1123" i="8"/>
  <c r="L1123" i="8" s="1"/>
  <c r="K1187" i="8"/>
  <c r="J1187" i="8"/>
  <c r="L1187" i="8" s="1"/>
  <c r="K1251" i="8"/>
  <c r="J1251" i="8"/>
  <c r="L1251" i="8" s="1"/>
  <c r="K1315" i="8"/>
  <c r="J1315" i="8"/>
  <c r="L1315" i="8" s="1"/>
  <c r="K1379" i="8"/>
  <c r="J1379" i="8"/>
  <c r="L1379" i="8" s="1"/>
  <c r="K1443" i="8"/>
  <c r="J1443" i="8"/>
  <c r="L1443" i="8" s="1"/>
  <c r="K1507" i="8"/>
  <c r="J1507" i="8"/>
  <c r="L1507" i="8" s="1"/>
  <c r="K1571" i="8"/>
  <c r="J1571" i="8"/>
  <c r="L1571" i="8" s="1"/>
  <c r="K1635" i="8"/>
  <c r="J1635" i="8"/>
  <c r="L1635" i="8" s="1"/>
  <c r="K1699" i="8"/>
  <c r="J1699" i="8"/>
  <c r="L1699" i="8" s="1"/>
  <c r="K1763" i="8"/>
  <c r="J1763" i="8"/>
  <c r="L1763" i="8" s="1"/>
  <c r="K1827" i="8"/>
  <c r="J1827" i="8"/>
  <c r="L1827" i="8" s="1"/>
  <c r="K1891" i="8"/>
  <c r="J1891" i="8"/>
  <c r="L1891" i="8" s="1"/>
  <c r="K1955" i="8"/>
  <c r="J1955" i="8"/>
  <c r="L1955" i="8" s="1"/>
  <c r="K91" i="8"/>
  <c r="J91" i="8"/>
  <c r="L91" i="8" s="1"/>
  <c r="K603" i="8"/>
  <c r="J603" i="8"/>
  <c r="L603" i="8" s="1"/>
  <c r="K1115" i="8"/>
  <c r="J1115" i="8"/>
  <c r="L1115" i="8" s="1"/>
  <c r="K1180" i="8"/>
  <c r="J1180" i="8"/>
  <c r="L1180" i="8" s="1"/>
  <c r="K1244" i="8"/>
  <c r="J1244" i="8"/>
  <c r="L1244" i="8" s="1"/>
  <c r="K1308" i="8"/>
  <c r="J1308" i="8"/>
  <c r="L1308" i="8" s="1"/>
  <c r="K1372" i="8"/>
  <c r="J1372" i="8"/>
  <c r="L1372" i="8" s="1"/>
  <c r="K1436" i="8"/>
  <c r="J1436" i="8"/>
  <c r="L1436" i="8" s="1"/>
  <c r="K1500" i="8"/>
  <c r="J1500" i="8"/>
  <c r="L1500" i="8" s="1"/>
  <c r="K1564" i="8"/>
  <c r="J1564" i="8"/>
  <c r="K1628" i="8"/>
  <c r="J1628" i="8"/>
  <c r="L1628" i="8" s="1"/>
  <c r="K1692" i="8"/>
  <c r="J1692" i="8"/>
  <c r="L1692" i="8" s="1"/>
  <c r="K1756" i="8"/>
  <c r="J1756" i="8"/>
  <c r="L1756" i="8" s="1"/>
  <c r="K1820" i="8"/>
  <c r="J1820" i="8"/>
  <c r="L1820" i="8" s="1"/>
  <c r="K1884" i="8"/>
  <c r="J1884" i="8"/>
  <c r="L1884" i="8" s="1"/>
  <c r="K1948" i="8"/>
  <c r="J1948" i="8"/>
  <c r="L1948" i="8" s="1"/>
  <c r="K35" i="8"/>
  <c r="J35" i="8"/>
  <c r="L35" i="8" s="1"/>
  <c r="K547" i="8"/>
  <c r="J547" i="8"/>
  <c r="L547" i="8" s="1"/>
  <c r="K1059" i="8"/>
  <c r="J1059" i="8"/>
  <c r="L1059" i="8" s="1"/>
  <c r="K1173" i="8"/>
  <c r="J1173" i="8"/>
  <c r="L1173" i="8" s="1"/>
  <c r="K1237" i="8"/>
  <c r="J1237" i="8"/>
  <c r="L1237" i="8" s="1"/>
  <c r="K1301" i="8"/>
  <c r="J1301" i="8"/>
  <c r="L1301" i="8" s="1"/>
  <c r="K1365" i="8"/>
  <c r="J1365" i="8"/>
  <c r="L1365" i="8" s="1"/>
  <c r="K1429" i="8"/>
  <c r="J1429" i="8"/>
  <c r="L1429" i="8" s="1"/>
  <c r="K1493" i="8"/>
  <c r="J1493" i="8"/>
  <c r="L1493" i="8" s="1"/>
  <c r="K1557" i="8"/>
  <c r="J1557" i="8"/>
  <c r="L1557" i="8" s="1"/>
  <c r="K1621" i="8"/>
  <c r="J1621" i="8"/>
  <c r="L1621" i="8" s="1"/>
  <c r="K1685" i="8"/>
  <c r="J1685" i="8"/>
  <c r="L1685" i="8" s="1"/>
  <c r="K1749" i="8"/>
  <c r="J1749" i="8"/>
  <c r="L1749" i="8" s="1"/>
  <c r="K1813" i="8"/>
  <c r="J1813" i="8"/>
  <c r="L1813" i="8" s="1"/>
  <c r="K1877" i="8"/>
  <c r="J1877" i="8"/>
  <c r="L1877" i="8" s="1"/>
  <c r="K1941" i="8"/>
  <c r="J1941" i="8"/>
  <c r="L1941" i="8" s="1"/>
  <c r="K4" i="8"/>
  <c r="J4" i="8"/>
  <c r="K491" i="8"/>
  <c r="J491" i="8"/>
  <c r="K1003" i="8"/>
  <c r="J1003" i="8"/>
  <c r="L1003" i="8" s="1"/>
  <c r="K1166" i="8"/>
  <c r="J1166" i="8"/>
  <c r="L1166" i="8" s="1"/>
  <c r="K1230" i="8"/>
  <c r="J1230" i="8"/>
  <c r="L1230" i="8" s="1"/>
  <c r="K1294" i="8"/>
  <c r="J1294" i="8"/>
  <c r="L1294" i="8" s="1"/>
  <c r="K1358" i="8"/>
  <c r="J1358" i="8"/>
  <c r="L1358" i="8" s="1"/>
  <c r="K1422" i="8"/>
  <c r="J1422" i="8"/>
  <c r="L1422" i="8" s="1"/>
  <c r="K1486" i="8"/>
  <c r="J1486" i="8"/>
  <c r="L1486" i="8" s="1"/>
  <c r="K1550" i="8"/>
  <c r="J1550" i="8"/>
  <c r="L1550" i="8" s="1"/>
  <c r="K1614" i="8"/>
  <c r="J1614" i="8"/>
  <c r="L1614" i="8" s="1"/>
  <c r="K1678" i="8"/>
  <c r="J1678" i="8"/>
  <c r="L1678" i="8" s="1"/>
  <c r="K1742" i="8"/>
  <c r="J1742" i="8"/>
  <c r="L1742" i="8" s="1"/>
  <c r="K1806" i="8"/>
  <c r="J1806" i="8"/>
  <c r="L1806" i="8" s="1"/>
  <c r="K1870" i="8"/>
  <c r="J1870" i="8"/>
  <c r="L1870" i="8" s="1"/>
  <c r="K1934" i="8"/>
  <c r="J1934" i="8"/>
  <c r="L1934" i="8" s="1"/>
  <c r="K1998" i="8"/>
  <c r="J1998" i="8"/>
  <c r="L1998" i="8" s="1"/>
  <c r="K1060" i="8"/>
  <c r="J1060" i="8"/>
  <c r="L1060" i="8" s="1"/>
  <c r="K996" i="8"/>
  <c r="J996" i="8"/>
  <c r="L996" i="8" s="1"/>
  <c r="K932" i="8"/>
  <c r="J932" i="8"/>
  <c r="L932" i="8" s="1"/>
  <c r="K868" i="8"/>
  <c r="J868" i="8"/>
  <c r="L868" i="8" s="1"/>
  <c r="K804" i="8"/>
  <c r="J804" i="8"/>
  <c r="L804" i="8" s="1"/>
  <c r="K740" i="8"/>
  <c r="J740" i="8"/>
  <c r="L740" i="8" s="1"/>
  <c r="K676" i="8"/>
  <c r="J676" i="8"/>
  <c r="L676" i="8" s="1"/>
  <c r="K612" i="8"/>
  <c r="J612" i="8"/>
  <c r="L612" i="8" s="1"/>
  <c r="K548" i="8"/>
  <c r="J548" i="8"/>
  <c r="L548" i="8" s="1"/>
  <c r="K484" i="8"/>
  <c r="J484" i="8"/>
  <c r="L484" i="8" s="1"/>
  <c r="K420" i="8"/>
  <c r="J420" i="8"/>
  <c r="L420" i="8" s="1"/>
  <c r="K356" i="8"/>
  <c r="J356" i="8"/>
  <c r="L356" i="8" s="1"/>
  <c r="K292" i="8"/>
  <c r="J292" i="8"/>
  <c r="L292" i="8" s="1"/>
  <c r="K228" i="8"/>
  <c r="J228" i="8"/>
  <c r="L228" i="8" s="1"/>
  <c r="K164" i="8"/>
  <c r="J164" i="8"/>
  <c r="L164" i="8" s="1"/>
  <c r="K100" i="8"/>
  <c r="J100" i="8"/>
  <c r="L100" i="8" s="1"/>
  <c r="K36" i="8"/>
  <c r="J36" i="8"/>
  <c r="K1082" i="8"/>
  <c r="J1082" i="8"/>
  <c r="L1082" i="8" s="1"/>
  <c r="K1018" i="8"/>
  <c r="J1018" i="8"/>
  <c r="L1018" i="8" s="1"/>
  <c r="K954" i="8"/>
  <c r="J954" i="8"/>
  <c r="L954" i="8" s="1"/>
  <c r="K890" i="8"/>
  <c r="J890" i="8"/>
  <c r="L890" i="8" s="1"/>
  <c r="K826" i="8"/>
  <c r="J826" i="8"/>
  <c r="L826" i="8" s="1"/>
  <c r="K762" i="8"/>
  <c r="J762" i="8"/>
  <c r="L762" i="8" s="1"/>
  <c r="K698" i="8"/>
  <c r="J698" i="8"/>
  <c r="L698" i="8" s="1"/>
  <c r="K634" i="8"/>
  <c r="J634" i="8"/>
  <c r="L634" i="8" s="1"/>
  <c r="K570" i="8"/>
  <c r="J570" i="8"/>
  <c r="L570" i="8" s="1"/>
  <c r="K506" i="8"/>
  <c r="J506" i="8"/>
  <c r="L506" i="8" s="1"/>
  <c r="K442" i="8"/>
  <c r="J442" i="8"/>
  <c r="L442" i="8" s="1"/>
  <c r="K378" i="8"/>
  <c r="J378" i="8"/>
  <c r="L378" i="8" s="1"/>
  <c r="K314" i="8"/>
  <c r="J314" i="8"/>
  <c r="L314" i="8" s="1"/>
  <c r="K250" i="8"/>
  <c r="J250" i="8"/>
  <c r="L250" i="8" s="1"/>
  <c r="K186" i="8"/>
  <c r="J186" i="8"/>
  <c r="L186" i="8" s="1"/>
  <c r="K122" i="8"/>
  <c r="J122" i="8"/>
  <c r="L122" i="8" s="1"/>
  <c r="K58" i="8"/>
  <c r="J58" i="8"/>
  <c r="L58" i="8" s="1"/>
  <c r="K1105" i="8"/>
  <c r="J1105" i="8"/>
  <c r="L1105" i="8" s="1"/>
  <c r="K1041" i="8"/>
  <c r="J1041" i="8"/>
  <c r="L1041" i="8" s="1"/>
  <c r="K977" i="8"/>
  <c r="J977" i="8"/>
  <c r="L977" i="8" s="1"/>
  <c r="K913" i="8"/>
  <c r="J913" i="8"/>
  <c r="L913" i="8" s="1"/>
  <c r="K849" i="8"/>
  <c r="J849" i="8"/>
  <c r="L849" i="8" s="1"/>
  <c r="K785" i="8"/>
  <c r="J785" i="8"/>
  <c r="L785" i="8" s="1"/>
  <c r="K721" i="8"/>
  <c r="J721" i="8"/>
  <c r="L721" i="8" s="1"/>
  <c r="K657" i="8"/>
  <c r="J657" i="8"/>
  <c r="L657" i="8" s="1"/>
  <c r="K593" i="8"/>
  <c r="J593" i="8"/>
  <c r="L593" i="8" s="1"/>
  <c r="K529" i="8"/>
  <c r="J529" i="8"/>
  <c r="L529" i="8" s="1"/>
  <c r="K465" i="8"/>
  <c r="J465" i="8"/>
  <c r="L465" i="8" s="1"/>
  <c r="K401" i="8"/>
  <c r="J401" i="8"/>
  <c r="L401" i="8" s="1"/>
  <c r="K337" i="8"/>
  <c r="J337" i="8"/>
  <c r="L337" i="8" s="1"/>
  <c r="K273" i="8"/>
  <c r="J273" i="8"/>
  <c r="L273" i="8" s="1"/>
  <c r="K209" i="8"/>
  <c r="J209" i="8"/>
  <c r="L209" i="8" s="1"/>
  <c r="K145" i="8"/>
  <c r="J145" i="8"/>
  <c r="L145" i="8" s="1"/>
  <c r="K81" i="8"/>
  <c r="J81" i="8"/>
  <c r="L81" i="8" s="1"/>
  <c r="K17" i="8"/>
  <c r="J17" i="8"/>
  <c r="L17" i="8" s="1"/>
  <c r="K1064" i="8"/>
  <c r="J1064" i="8"/>
  <c r="L1064" i="8" s="1"/>
  <c r="K1000" i="8"/>
  <c r="J1000" i="8"/>
  <c r="L1000" i="8" s="1"/>
  <c r="K936" i="8"/>
  <c r="J936" i="8"/>
  <c r="L936" i="8" s="1"/>
  <c r="K872" i="8"/>
  <c r="J872" i="8"/>
  <c r="L872" i="8" s="1"/>
  <c r="K808" i="8"/>
  <c r="J808" i="8"/>
  <c r="L808" i="8" s="1"/>
  <c r="K744" i="8"/>
  <c r="J744" i="8"/>
  <c r="L744" i="8" s="1"/>
  <c r="K680" i="8"/>
  <c r="J680" i="8"/>
  <c r="L680" i="8" s="1"/>
  <c r="K616" i="8"/>
  <c r="J616" i="8"/>
  <c r="L616" i="8" s="1"/>
  <c r="K552" i="8"/>
  <c r="J552" i="8"/>
  <c r="L552" i="8" s="1"/>
  <c r="K488" i="8"/>
  <c r="J488" i="8"/>
  <c r="L488" i="8" s="1"/>
  <c r="K424" i="8"/>
  <c r="J424" i="8"/>
  <c r="L424" i="8" s="1"/>
  <c r="K360" i="8"/>
  <c r="J360" i="8"/>
  <c r="L360" i="8" s="1"/>
  <c r="K296" i="8"/>
  <c r="J296" i="8"/>
  <c r="K232" i="8"/>
  <c r="J232" i="8"/>
  <c r="L232" i="8" s="1"/>
  <c r="K168" i="8"/>
  <c r="J168" i="8"/>
  <c r="L168" i="8" s="1"/>
  <c r="K104" i="8"/>
  <c r="J104" i="8"/>
  <c r="L104" i="8" s="1"/>
  <c r="K40" i="8"/>
  <c r="J40" i="8"/>
  <c r="L40" i="8" s="1"/>
  <c r="K1087" i="8"/>
  <c r="J1087" i="8"/>
  <c r="L1087" i="8" s="1"/>
  <c r="K1023" i="8"/>
  <c r="J1023" i="8"/>
  <c r="L1023" i="8" s="1"/>
  <c r="K959" i="8"/>
  <c r="J959" i="8"/>
  <c r="L959" i="8" s="1"/>
  <c r="K895" i="8"/>
  <c r="J895" i="8"/>
  <c r="L895" i="8" s="1"/>
  <c r="K831" i="8"/>
  <c r="J831" i="8"/>
  <c r="L831" i="8" s="1"/>
  <c r="K767" i="8"/>
  <c r="J767" i="8"/>
  <c r="L767" i="8" s="1"/>
  <c r="K703" i="8"/>
  <c r="J703" i="8"/>
  <c r="L703" i="8" s="1"/>
  <c r="K639" i="8"/>
  <c r="J639" i="8"/>
  <c r="L639" i="8" s="1"/>
  <c r="K575" i="8"/>
  <c r="J575" i="8"/>
  <c r="L575" i="8" s="1"/>
  <c r="K511" i="8"/>
  <c r="J511" i="8"/>
  <c r="L511" i="8" s="1"/>
  <c r="K447" i="8"/>
  <c r="J447" i="8"/>
  <c r="L447" i="8" s="1"/>
  <c r="K383" i="8"/>
  <c r="J383" i="8"/>
  <c r="L383" i="8" s="1"/>
  <c r="K319" i="8"/>
  <c r="J319" i="8"/>
  <c r="L319" i="8" s="1"/>
  <c r="K255" i="8"/>
  <c r="J255" i="8"/>
  <c r="L255" i="8" s="1"/>
  <c r="K191" i="8"/>
  <c r="J191" i="8"/>
  <c r="L191" i="8" s="1"/>
  <c r="K127" i="8"/>
  <c r="J127" i="8"/>
  <c r="L127" i="8" s="1"/>
  <c r="K63" i="8"/>
  <c r="J63" i="8"/>
  <c r="L63" i="8" s="1"/>
  <c r="K1110" i="8"/>
  <c r="J1110" i="8"/>
  <c r="L1110" i="8" s="1"/>
  <c r="K1046" i="8"/>
  <c r="J1046" i="8"/>
  <c r="L1046" i="8" s="1"/>
  <c r="K982" i="8"/>
  <c r="J982" i="8"/>
  <c r="K918" i="8"/>
  <c r="J918" i="8"/>
  <c r="L918" i="8" s="1"/>
  <c r="K854" i="8"/>
  <c r="J854" i="8"/>
  <c r="L854" i="8" s="1"/>
  <c r="K790" i="8"/>
  <c r="J790" i="8"/>
  <c r="L790" i="8" s="1"/>
  <c r="K726" i="8"/>
  <c r="J726" i="8"/>
  <c r="L726" i="8" s="1"/>
  <c r="K662" i="8"/>
  <c r="J662" i="8"/>
  <c r="L662" i="8" s="1"/>
  <c r="K598" i="8"/>
  <c r="J598" i="8"/>
  <c r="L598" i="8" s="1"/>
  <c r="K534" i="8"/>
  <c r="J534" i="8"/>
  <c r="L534" i="8" s="1"/>
  <c r="K470" i="8"/>
  <c r="J470" i="8"/>
  <c r="L470" i="8" s="1"/>
  <c r="K406" i="8"/>
  <c r="J406" i="8"/>
  <c r="L406" i="8" s="1"/>
  <c r="K342" i="8"/>
  <c r="J342" i="8"/>
  <c r="L342" i="8" s="1"/>
  <c r="K278" i="8"/>
  <c r="J278" i="8"/>
  <c r="L278" i="8" s="1"/>
  <c r="K214" i="8"/>
  <c r="J214" i="8"/>
  <c r="L214" i="8" s="1"/>
  <c r="K150" i="8"/>
  <c r="J150" i="8"/>
  <c r="L150" i="8" s="1"/>
  <c r="K86" i="8"/>
  <c r="J86" i="8"/>
  <c r="L86" i="8" s="1"/>
  <c r="K22" i="8"/>
  <c r="J22" i="8"/>
  <c r="L22" i="8" s="1"/>
  <c r="K1069" i="8"/>
  <c r="J1069" i="8"/>
  <c r="K1005" i="8"/>
  <c r="J1005" i="8"/>
  <c r="L1005" i="8" s="1"/>
  <c r="K941" i="8"/>
  <c r="J941" i="8"/>
  <c r="L941" i="8" s="1"/>
  <c r="K877" i="8"/>
  <c r="J877" i="8"/>
  <c r="L877" i="8" s="1"/>
  <c r="K813" i="8"/>
  <c r="J813" i="8"/>
  <c r="L813" i="8" s="1"/>
  <c r="K749" i="8"/>
  <c r="J749" i="8"/>
  <c r="L749" i="8" s="1"/>
  <c r="K685" i="8"/>
  <c r="J685" i="8"/>
  <c r="L685" i="8" s="1"/>
  <c r="K621" i="8"/>
  <c r="J621" i="8"/>
  <c r="L621" i="8" s="1"/>
  <c r="K557" i="8"/>
  <c r="J557" i="8"/>
  <c r="K493" i="8"/>
  <c r="J493" i="8"/>
  <c r="L493" i="8" s="1"/>
  <c r="K429" i="8"/>
  <c r="J429" i="8"/>
  <c r="L429" i="8" s="1"/>
  <c r="K365" i="8"/>
  <c r="J365" i="8"/>
  <c r="L365" i="8" s="1"/>
  <c r="K301" i="8"/>
  <c r="J301" i="8"/>
  <c r="L301" i="8" s="1"/>
  <c r="K237" i="8"/>
  <c r="J237" i="8"/>
  <c r="L237" i="8" s="1"/>
  <c r="K173" i="8"/>
  <c r="J173" i="8"/>
  <c r="L173" i="8" s="1"/>
  <c r="K109" i="8"/>
  <c r="J109" i="8"/>
  <c r="L109" i="8" s="1"/>
  <c r="K45" i="8"/>
  <c r="J45" i="8"/>
  <c r="K243" i="8"/>
  <c r="J243" i="8"/>
  <c r="L243" i="8" s="1"/>
  <c r="K755" i="8"/>
  <c r="J755" i="8"/>
  <c r="L755" i="8" s="1"/>
  <c r="K1135" i="8"/>
  <c r="J1135" i="8"/>
  <c r="L1135" i="8" s="1"/>
  <c r="K1199" i="8"/>
  <c r="J1199" i="8"/>
  <c r="L1199" i="8" s="1"/>
  <c r="K1263" i="8"/>
  <c r="J1263" i="8"/>
  <c r="L1263" i="8" s="1"/>
  <c r="K1327" i="8"/>
  <c r="J1327" i="8"/>
  <c r="L1327" i="8" s="1"/>
  <c r="K1391" i="8"/>
  <c r="J1391" i="8"/>
  <c r="L1391" i="8" s="1"/>
  <c r="K1455" i="8"/>
  <c r="J1455" i="8"/>
  <c r="L1455" i="8" s="1"/>
  <c r="K1519" i="8"/>
  <c r="J1519" i="8"/>
  <c r="L1519" i="8" s="1"/>
  <c r="K1583" i="8"/>
  <c r="J1583" i="8"/>
  <c r="L1583" i="8" s="1"/>
  <c r="K1647" i="8"/>
  <c r="J1647" i="8"/>
  <c r="L1647" i="8" s="1"/>
  <c r="K1711" i="8"/>
  <c r="J1711" i="8"/>
  <c r="L1711" i="8" s="1"/>
  <c r="K1775" i="8"/>
  <c r="J1775" i="8"/>
  <c r="L1775" i="8" s="1"/>
  <c r="K1839" i="8"/>
  <c r="J1839" i="8"/>
  <c r="L1839" i="8" s="1"/>
  <c r="K1903" i="8"/>
  <c r="J1903" i="8"/>
  <c r="L1903" i="8" s="1"/>
  <c r="K1967" i="8"/>
  <c r="J1967" i="8"/>
  <c r="L1967" i="8" s="1"/>
  <c r="K203" i="8"/>
  <c r="J203" i="8"/>
  <c r="L203" i="8" s="1"/>
  <c r="K715" i="8"/>
  <c r="J715" i="8"/>
  <c r="L715" i="8" s="1"/>
  <c r="K1130" i="8"/>
  <c r="J1130" i="8"/>
  <c r="L1130" i="8" s="1"/>
  <c r="K1194" i="8"/>
  <c r="J1194" i="8"/>
  <c r="L1194" i="8" s="1"/>
  <c r="K1258" i="8"/>
  <c r="J1258" i="8"/>
  <c r="L1258" i="8" s="1"/>
  <c r="K1322" i="8"/>
  <c r="J1322" i="8"/>
  <c r="L1322" i="8" s="1"/>
  <c r="K1386" i="8"/>
  <c r="J1386" i="8"/>
  <c r="L1386" i="8" s="1"/>
  <c r="K1450" i="8"/>
  <c r="J1450" i="8"/>
  <c r="L1450" i="8" s="1"/>
  <c r="K1514" i="8"/>
  <c r="J1514" i="8"/>
  <c r="L1514" i="8" s="1"/>
  <c r="K1578" i="8"/>
  <c r="J1578" i="8"/>
  <c r="L1578" i="8" s="1"/>
  <c r="K1642" i="8"/>
  <c r="J1642" i="8"/>
  <c r="L1642" i="8" s="1"/>
  <c r="K1706" i="8"/>
  <c r="J1706" i="8"/>
  <c r="L1706" i="8" s="1"/>
  <c r="K1770" i="8"/>
  <c r="J1770" i="8"/>
  <c r="L1770" i="8" s="1"/>
  <c r="K1834" i="8"/>
  <c r="J1834" i="8"/>
  <c r="L1834" i="8" s="1"/>
  <c r="K1898" i="8"/>
  <c r="J1898" i="8"/>
  <c r="L1898" i="8" s="1"/>
  <c r="K1962" i="8"/>
  <c r="J1962" i="8"/>
  <c r="L1962" i="8" s="1"/>
  <c r="K579" i="8"/>
  <c r="J579" i="8"/>
  <c r="L579" i="8" s="1"/>
  <c r="K1305" i="8"/>
  <c r="J1305" i="8"/>
  <c r="L1305" i="8" s="1"/>
  <c r="K1561" i="8"/>
  <c r="J1561" i="8"/>
  <c r="L1561" i="8" s="1"/>
  <c r="K1817" i="8"/>
  <c r="J1817" i="8"/>
  <c r="L1817" i="8" s="1"/>
  <c r="K635" i="8"/>
  <c r="J635" i="8"/>
  <c r="L635" i="8" s="1"/>
  <c r="K1312" i="8"/>
  <c r="J1312" i="8"/>
  <c r="L1312" i="8" s="1"/>
  <c r="K1568" i="8"/>
  <c r="J1568" i="8"/>
  <c r="L1568" i="8" s="1"/>
  <c r="K1824" i="8"/>
  <c r="J1824" i="8"/>
  <c r="L1824" i="8" s="1"/>
  <c r="K643" i="8"/>
  <c r="J643" i="8"/>
  <c r="L643" i="8" s="1"/>
  <c r="K1313" i="8"/>
  <c r="J1313" i="8"/>
  <c r="L1313" i="8" s="1"/>
  <c r="K1569" i="8"/>
  <c r="J1569" i="8"/>
  <c r="L1569" i="8" s="1"/>
  <c r="K1825" i="8"/>
  <c r="J1825" i="8"/>
  <c r="L1825" i="8" s="1"/>
  <c r="K699" i="8"/>
  <c r="J699" i="8"/>
  <c r="L699" i="8" s="1"/>
  <c r="K1320" i="8"/>
  <c r="J1320" i="8"/>
  <c r="L1320" i="8" s="1"/>
  <c r="K1576" i="8"/>
  <c r="J1576" i="8"/>
  <c r="L1576" i="8" s="1"/>
  <c r="K1832" i="8"/>
  <c r="J1832" i="8"/>
  <c r="K707" i="8"/>
  <c r="J707" i="8"/>
  <c r="L707" i="8" s="1"/>
  <c r="K1321" i="8"/>
  <c r="J1321" i="8"/>
  <c r="L1321" i="8" s="1"/>
  <c r="K1577" i="8"/>
  <c r="J1577" i="8"/>
  <c r="L1577" i="8" s="1"/>
  <c r="K1833" i="8"/>
  <c r="J1833" i="8"/>
  <c r="L1833" i="8" s="1"/>
  <c r="K571" i="8"/>
  <c r="J571" i="8"/>
  <c r="L571" i="8" s="1"/>
  <c r="K1304" i="8"/>
  <c r="J1304" i="8"/>
  <c r="L1304" i="8" s="1"/>
  <c r="K1560" i="8"/>
  <c r="J1560" i="8"/>
  <c r="L1560" i="8" s="1"/>
  <c r="K1816" i="8"/>
  <c r="J1816" i="8"/>
  <c r="L1816" i="8" s="1"/>
  <c r="K1297" i="8"/>
  <c r="J1297" i="8"/>
  <c r="L1297" i="8" s="1"/>
  <c r="K1328" i="8"/>
  <c r="J1328" i="8"/>
  <c r="L1328" i="8" s="1"/>
  <c r="K1329" i="8"/>
  <c r="J1329" i="8"/>
  <c r="L1329" i="8" s="1"/>
  <c r="K1360" i="8"/>
  <c r="J1360" i="8"/>
  <c r="L1360" i="8" s="1"/>
  <c r="K1361" i="8"/>
  <c r="J1361" i="8"/>
  <c r="L1361" i="8" s="1"/>
  <c r="K1264" i="8"/>
  <c r="J1264" i="8"/>
  <c r="L1264" i="8" s="1"/>
  <c r="K1265" i="8"/>
  <c r="J1265" i="8"/>
  <c r="L1265" i="8" s="1"/>
  <c r="K1680" i="8"/>
  <c r="J1680" i="8"/>
  <c r="L1680" i="8" s="1"/>
  <c r="M4" i="8"/>
  <c r="M12" i="8"/>
  <c r="M20" i="8"/>
  <c r="M28" i="8"/>
  <c r="M36" i="8"/>
  <c r="M44" i="8"/>
  <c r="M52" i="8"/>
  <c r="M60" i="8"/>
  <c r="M68" i="8"/>
  <c r="M76" i="8"/>
  <c r="M84" i="8"/>
  <c r="Q84" i="8" s="1"/>
  <c r="M92" i="8"/>
  <c r="M100" i="8"/>
  <c r="M108" i="8"/>
  <c r="M116" i="8"/>
  <c r="M124" i="8"/>
  <c r="M132" i="8"/>
  <c r="M140" i="8"/>
  <c r="M148" i="8"/>
  <c r="Q148" i="8" s="1"/>
  <c r="M156" i="8"/>
  <c r="M164" i="8"/>
  <c r="M172" i="8"/>
  <c r="M180" i="8"/>
  <c r="M188" i="8"/>
  <c r="M196" i="8"/>
  <c r="M204" i="8"/>
  <c r="M212" i="8"/>
  <c r="M220" i="8"/>
  <c r="M228" i="8"/>
  <c r="M236" i="8"/>
  <c r="M244" i="8"/>
  <c r="M252" i="8"/>
  <c r="M260" i="8"/>
  <c r="M268" i="8"/>
  <c r="M276" i="8"/>
  <c r="Q276" i="8" s="1"/>
  <c r="M284" i="8"/>
  <c r="M292" i="8"/>
  <c r="M300" i="8"/>
  <c r="M308" i="8"/>
  <c r="M316" i="8"/>
  <c r="M324" i="8"/>
  <c r="M332" i="8"/>
  <c r="M340" i="8"/>
  <c r="M348" i="8"/>
  <c r="M356" i="8"/>
  <c r="M364" i="8"/>
  <c r="M372" i="8"/>
  <c r="M380" i="8"/>
  <c r="M388" i="8"/>
  <c r="M396" i="8"/>
  <c r="M404" i="8"/>
  <c r="M412" i="8"/>
  <c r="M420" i="8"/>
  <c r="M428" i="8"/>
  <c r="M436" i="8"/>
  <c r="M444" i="8"/>
  <c r="M452" i="8"/>
  <c r="M460" i="8"/>
  <c r="M468" i="8"/>
  <c r="Q468" i="8" s="1"/>
  <c r="M476" i="8"/>
  <c r="M484" i="8"/>
  <c r="M492" i="8"/>
  <c r="M500" i="8"/>
  <c r="M508" i="8"/>
  <c r="M516" i="8"/>
  <c r="M524" i="8"/>
  <c r="M532" i="8"/>
  <c r="M540" i="8"/>
  <c r="M548" i="8"/>
  <c r="M556" i="8"/>
  <c r="M564" i="8"/>
  <c r="M572" i="8"/>
  <c r="M580" i="8"/>
  <c r="M588" i="8"/>
  <c r="M596" i="8"/>
  <c r="M604" i="8"/>
  <c r="M612" i="8"/>
  <c r="M620" i="8"/>
  <c r="M628" i="8"/>
  <c r="M636" i="8"/>
  <c r="M644" i="8"/>
  <c r="M652" i="8"/>
  <c r="M660" i="8"/>
  <c r="M668" i="8"/>
  <c r="M676" i="8"/>
  <c r="M5" i="8"/>
  <c r="M13" i="8"/>
  <c r="M21" i="8"/>
  <c r="M29" i="8"/>
  <c r="M37" i="8"/>
  <c r="M45" i="8"/>
  <c r="M53" i="8"/>
  <c r="M61" i="8"/>
  <c r="M69" i="8"/>
  <c r="M77" i="8"/>
  <c r="M85" i="8"/>
  <c r="M93" i="8"/>
  <c r="M101" i="8"/>
  <c r="M109" i="8"/>
  <c r="Q109" i="8" s="1"/>
  <c r="M117" i="8"/>
  <c r="M125" i="8"/>
  <c r="M133" i="8"/>
  <c r="M141" i="8"/>
  <c r="M149" i="8"/>
  <c r="M157" i="8"/>
  <c r="M165" i="8"/>
  <c r="M173" i="8"/>
  <c r="Q173" i="8" s="1"/>
  <c r="M181" i="8"/>
  <c r="M189" i="8"/>
  <c r="Q189" i="8" s="1"/>
  <c r="M197" i="8"/>
  <c r="M205" i="8"/>
  <c r="M213" i="8"/>
  <c r="M221" i="8"/>
  <c r="Q221" i="8" s="1"/>
  <c r="M229" i="8"/>
  <c r="M237" i="8"/>
  <c r="M245" i="8"/>
  <c r="M253" i="8"/>
  <c r="M261" i="8"/>
  <c r="M269" i="8"/>
  <c r="M277" i="8"/>
  <c r="M285" i="8"/>
  <c r="M293" i="8"/>
  <c r="M301" i="8"/>
  <c r="M309" i="8"/>
  <c r="M317" i="8"/>
  <c r="M325" i="8"/>
  <c r="M333" i="8"/>
  <c r="M341" i="8"/>
  <c r="M349" i="8"/>
  <c r="M357" i="8"/>
  <c r="M365" i="8"/>
  <c r="Q365" i="8" s="1"/>
  <c r="M373" i="8"/>
  <c r="M381" i="8"/>
  <c r="M389" i="8"/>
  <c r="M397" i="8"/>
  <c r="M405" i="8"/>
  <c r="M413" i="8"/>
  <c r="M421" i="8"/>
  <c r="M429" i="8"/>
  <c r="Q429" i="8" s="1"/>
  <c r="M437" i="8"/>
  <c r="M445" i="8"/>
  <c r="M453" i="8"/>
  <c r="M461" i="8"/>
  <c r="M469" i="8"/>
  <c r="M477" i="8"/>
  <c r="Q477" i="8" s="1"/>
  <c r="M485" i="8"/>
  <c r="M493" i="8"/>
  <c r="Q493" i="8" s="1"/>
  <c r="M501" i="8"/>
  <c r="M509" i="8"/>
  <c r="M517" i="8"/>
  <c r="M525" i="8"/>
  <c r="M533" i="8"/>
  <c r="M541" i="8"/>
  <c r="M549" i="8"/>
  <c r="M557" i="8"/>
  <c r="M565" i="8"/>
  <c r="M573" i="8"/>
  <c r="M581" i="8"/>
  <c r="M589" i="8"/>
  <c r="M597" i="8"/>
  <c r="M605" i="8"/>
  <c r="M613" i="8"/>
  <c r="M621" i="8"/>
  <c r="M629" i="8"/>
  <c r="M637" i="8"/>
  <c r="M645" i="8"/>
  <c r="M653" i="8"/>
  <c r="M661" i="8"/>
  <c r="M669" i="8"/>
  <c r="M677" i="8"/>
  <c r="M6" i="8"/>
  <c r="Q6" i="8" s="1"/>
  <c r="M14" i="8"/>
  <c r="M22" i="8"/>
  <c r="M30" i="8"/>
  <c r="M38" i="8"/>
  <c r="M46" i="8"/>
  <c r="M54" i="8"/>
  <c r="M62" i="8"/>
  <c r="M70" i="8"/>
  <c r="Q70" i="8" s="1"/>
  <c r="M78" i="8"/>
  <c r="M86" i="8"/>
  <c r="M94" i="8"/>
  <c r="M102" i="8"/>
  <c r="Q102" i="8" s="1"/>
  <c r="M110" i="8"/>
  <c r="M118" i="8"/>
  <c r="M126" i="8"/>
  <c r="M134" i="8"/>
  <c r="Q134" i="8" s="1"/>
  <c r="M142" i="8"/>
  <c r="M150" i="8"/>
  <c r="M158" i="8"/>
  <c r="M166" i="8"/>
  <c r="M174" i="8"/>
  <c r="M182" i="8"/>
  <c r="M190" i="8"/>
  <c r="M198" i="8"/>
  <c r="Q198" i="8" s="1"/>
  <c r="M206" i="8"/>
  <c r="M214" i="8"/>
  <c r="M222" i="8"/>
  <c r="M230" i="8"/>
  <c r="M238" i="8"/>
  <c r="M246" i="8"/>
  <c r="M254" i="8"/>
  <c r="M262" i="8"/>
  <c r="Q262" i="8" s="1"/>
  <c r="M270" i="8"/>
  <c r="M278" i="8"/>
  <c r="M286" i="8"/>
  <c r="M294" i="8"/>
  <c r="M302" i="8"/>
  <c r="M310" i="8"/>
  <c r="M318" i="8"/>
  <c r="M326" i="8"/>
  <c r="Q326" i="8" s="1"/>
  <c r="M334" i="8"/>
  <c r="M342" i="8"/>
  <c r="M350" i="8"/>
  <c r="M358" i="8"/>
  <c r="M366" i="8"/>
  <c r="M374" i="8"/>
  <c r="M382" i="8"/>
  <c r="M390" i="8"/>
  <c r="M398" i="8"/>
  <c r="M406" i="8"/>
  <c r="M414" i="8"/>
  <c r="M422" i="8"/>
  <c r="M430" i="8"/>
  <c r="M438" i="8"/>
  <c r="M446" i="8"/>
  <c r="M454" i="8"/>
  <c r="Q454" i="8" s="1"/>
  <c r="M462" i="8"/>
  <c r="M470" i="8"/>
  <c r="M478" i="8"/>
  <c r="M486" i="8"/>
  <c r="M494" i="8"/>
  <c r="M502" i="8"/>
  <c r="M510" i="8"/>
  <c r="M518" i="8"/>
  <c r="M526" i="8"/>
  <c r="M534" i="8"/>
  <c r="M542" i="8"/>
  <c r="M550" i="8"/>
  <c r="M558" i="8"/>
  <c r="M566" i="8"/>
  <c r="M574" i="8"/>
  <c r="M582" i="8"/>
  <c r="M590" i="8"/>
  <c r="M598" i="8"/>
  <c r="M606" i="8"/>
  <c r="M614" i="8"/>
  <c r="M622" i="8"/>
  <c r="M630" i="8"/>
  <c r="M638" i="8"/>
  <c r="M646" i="8"/>
  <c r="Q646" i="8" s="1"/>
  <c r="M654" i="8"/>
  <c r="M662" i="8"/>
  <c r="M670" i="8"/>
  <c r="M678" i="8"/>
  <c r="M7" i="8"/>
  <c r="M15" i="8"/>
  <c r="M23" i="8"/>
  <c r="M31" i="8"/>
  <c r="Q31" i="8" s="1"/>
  <c r="M39" i="8"/>
  <c r="M47" i="8"/>
  <c r="M55" i="8"/>
  <c r="M63" i="8"/>
  <c r="M71" i="8"/>
  <c r="M79" i="8"/>
  <c r="M87" i="8"/>
  <c r="M95" i="8"/>
  <c r="Q95" i="8" s="1"/>
  <c r="M103" i="8"/>
  <c r="M111" i="8"/>
  <c r="M119" i="8"/>
  <c r="M127" i="8"/>
  <c r="M135" i="8"/>
  <c r="M143" i="8"/>
  <c r="M151" i="8"/>
  <c r="M159" i="8"/>
  <c r="M167" i="8"/>
  <c r="M175" i="8"/>
  <c r="M183" i="8"/>
  <c r="M191" i="8"/>
  <c r="M199" i="8"/>
  <c r="M207" i="8"/>
  <c r="M215" i="8"/>
  <c r="M223" i="8"/>
  <c r="M231" i="8"/>
  <c r="M239" i="8"/>
  <c r="M247" i="8"/>
  <c r="M255" i="8"/>
  <c r="M263" i="8"/>
  <c r="M271" i="8"/>
  <c r="M279" i="8"/>
  <c r="M287" i="8"/>
  <c r="M295" i="8"/>
  <c r="M303" i="8"/>
  <c r="M311" i="8"/>
  <c r="M319" i="8"/>
  <c r="M327" i="8"/>
  <c r="M335" i="8"/>
  <c r="M343" i="8"/>
  <c r="M351" i="8"/>
  <c r="Q351" i="8" s="1"/>
  <c r="M359" i="8"/>
  <c r="M367" i="8"/>
  <c r="M375" i="8"/>
  <c r="M383" i="8"/>
  <c r="M391" i="8"/>
  <c r="M399" i="8"/>
  <c r="M407" i="8"/>
  <c r="M415" i="8"/>
  <c r="M423" i="8"/>
  <c r="M431" i="8"/>
  <c r="M439" i="8"/>
  <c r="M447" i="8"/>
  <c r="M455" i="8"/>
  <c r="M463" i="8"/>
  <c r="M471" i="8"/>
  <c r="M479" i="8"/>
  <c r="Q479" i="8" s="1"/>
  <c r="M487" i="8"/>
  <c r="M495" i="8"/>
  <c r="M503" i="8"/>
  <c r="M511" i="8"/>
  <c r="M519" i="8"/>
  <c r="M527" i="8"/>
  <c r="M535" i="8"/>
  <c r="M543" i="8"/>
  <c r="M551" i="8"/>
  <c r="M559" i="8"/>
  <c r="M567" i="8"/>
  <c r="M575" i="8"/>
  <c r="M583" i="8"/>
  <c r="M591" i="8"/>
  <c r="M599" i="8"/>
  <c r="M607" i="8"/>
  <c r="Q607" i="8" s="1"/>
  <c r="M615" i="8"/>
  <c r="M623" i="8"/>
  <c r="M631" i="8"/>
  <c r="M639" i="8"/>
  <c r="M647" i="8"/>
  <c r="M655" i="8"/>
  <c r="M663" i="8"/>
  <c r="M671" i="8"/>
  <c r="M679" i="8"/>
  <c r="M8" i="8"/>
  <c r="M16" i="8"/>
  <c r="M24" i="8"/>
  <c r="M32" i="8"/>
  <c r="M40" i="8"/>
  <c r="M48" i="8"/>
  <c r="M56" i="8"/>
  <c r="Q56" i="8" s="1"/>
  <c r="M64" i="8"/>
  <c r="M72" i="8"/>
  <c r="M80" i="8"/>
  <c r="M88" i="8"/>
  <c r="M96" i="8"/>
  <c r="M104" i="8"/>
  <c r="M112" i="8"/>
  <c r="M120" i="8"/>
  <c r="M128" i="8"/>
  <c r="M136" i="8"/>
  <c r="Q136" i="8" s="1"/>
  <c r="M144" i="8"/>
  <c r="M152" i="8"/>
  <c r="Q152" i="8" s="1"/>
  <c r="M160" i="8"/>
  <c r="M168" i="8"/>
  <c r="M176" i="8"/>
  <c r="M184" i="8"/>
  <c r="Q184" i="8" s="1"/>
  <c r="M192" i="8"/>
  <c r="M200" i="8"/>
  <c r="M208" i="8"/>
  <c r="M216" i="8"/>
  <c r="M224" i="8"/>
  <c r="M232" i="8"/>
  <c r="M240" i="8"/>
  <c r="M248" i="8"/>
  <c r="M256" i="8"/>
  <c r="M264" i="8"/>
  <c r="M272" i="8"/>
  <c r="M280" i="8"/>
  <c r="M288" i="8"/>
  <c r="M296" i="8"/>
  <c r="M304" i="8"/>
  <c r="M312" i="8"/>
  <c r="Q312" i="8" s="1"/>
  <c r="R312" i="8" s="1"/>
  <c r="M320" i="8"/>
  <c r="M328" i="8"/>
  <c r="M336" i="8"/>
  <c r="M344" i="8"/>
  <c r="M352" i="8"/>
  <c r="M360" i="8"/>
  <c r="Q360" i="8" s="1"/>
  <c r="M368" i="8"/>
  <c r="M376" i="8"/>
  <c r="M384" i="8"/>
  <c r="M392" i="8"/>
  <c r="M400" i="8"/>
  <c r="M408" i="8"/>
  <c r="M416" i="8"/>
  <c r="M424" i="8"/>
  <c r="M432" i="8"/>
  <c r="M440" i="8"/>
  <c r="M448" i="8"/>
  <c r="M456" i="8"/>
  <c r="M464" i="8"/>
  <c r="M472" i="8"/>
  <c r="M480" i="8"/>
  <c r="M488" i="8"/>
  <c r="M496" i="8"/>
  <c r="M504" i="8"/>
  <c r="Q504" i="8" s="1"/>
  <c r="M512" i="8"/>
  <c r="M520" i="8"/>
  <c r="M528" i="8"/>
  <c r="M536" i="8"/>
  <c r="M544" i="8"/>
  <c r="M552" i="8"/>
  <c r="M560" i="8"/>
  <c r="M568" i="8"/>
  <c r="M576" i="8"/>
  <c r="M584" i="8"/>
  <c r="M592" i="8"/>
  <c r="M600" i="8"/>
  <c r="M608" i="8"/>
  <c r="M616" i="8"/>
  <c r="M624" i="8"/>
  <c r="M632" i="8"/>
  <c r="M640" i="8"/>
  <c r="M648" i="8"/>
  <c r="M656" i="8"/>
  <c r="M664" i="8"/>
  <c r="M672" i="8"/>
  <c r="M680" i="8"/>
  <c r="M9" i="8"/>
  <c r="M17" i="8"/>
  <c r="Q17" i="8" s="1"/>
  <c r="M25" i="8"/>
  <c r="M33" i="8"/>
  <c r="M41" i="8"/>
  <c r="M49" i="8"/>
  <c r="M57" i="8"/>
  <c r="M65" i="8"/>
  <c r="M73" i="8"/>
  <c r="M81" i="8"/>
  <c r="M89" i="8"/>
  <c r="M97" i="8"/>
  <c r="M105" i="8"/>
  <c r="M113" i="8"/>
  <c r="M121" i="8"/>
  <c r="M129" i="8"/>
  <c r="M137" i="8"/>
  <c r="M145" i="8"/>
  <c r="M153" i="8"/>
  <c r="M161" i="8"/>
  <c r="M169" i="8"/>
  <c r="M177" i="8"/>
  <c r="M185" i="8"/>
  <c r="M193" i="8"/>
  <c r="M201" i="8"/>
  <c r="M209" i="8"/>
  <c r="M217" i="8"/>
  <c r="M225" i="8"/>
  <c r="M233" i="8"/>
  <c r="M241" i="8"/>
  <c r="M249" i="8"/>
  <c r="M257" i="8"/>
  <c r="M265" i="8"/>
  <c r="M273" i="8"/>
  <c r="Q273" i="8" s="1"/>
  <c r="M281" i="8"/>
  <c r="M289" i="8"/>
  <c r="M297" i="8"/>
  <c r="M305" i="8"/>
  <c r="M313" i="8"/>
  <c r="M321" i="8"/>
  <c r="M329" i="8"/>
  <c r="M337" i="8"/>
  <c r="Q337" i="8" s="1"/>
  <c r="M345" i="8"/>
  <c r="M353" i="8"/>
  <c r="M361" i="8"/>
  <c r="M369" i="8"/>
  <c r="M377" i="8"/>
  <c r="M385" i="8"/>
  <c r="M393" i="8"/>
  <c r="M401" i="8"/>
  <c r="Q401" i="8" s="1"/>
  <c r="M409" i="8"/>
  <c r="M417" i="8"/>
  <c r="M425" i="8"/>
  <c r="M433" i="8"/>
  <c r="M441" i="8"/>
  <c r="M449" i="8"/>
  <c r="M457" i="8"/>
  <c r="M465" i="8"/>
  <c r="Q465" i="8" s="1"/>
  <c r="M473" i="8"/>
  <c r="M481" i="8"/>
  <c r="M489" i="8"/>
  <c r="M497" i="8"/>
  <c r="M505" i="8"/>
  <c r="M513" i="8"/>
  <c r="M521" i="8"/>
  <c r="M529" i="8"/>
  <c r="Q529" i="8" s="1"/>
  <c r="M537" i="8"/>
  <c r="M545" i="8"/>
  <c r="M553" i="8"/>
  <c r="M561" i="8"/>
  <c r="M569" i="8"/>
  <c r="M577" i="8"/>
  <c r="M585" i="8"/>
  <c r="M593" i="8"/>
  <c r="Q593" i="8" s="1"/>
  <c r="M601" i="8"/>
  <c r="M609" i="8"/>
  <c r="M617" i="8"/>
  <c r="M625" i="8"/>
  <c r="M633" i="8"/>
  <c r="M641" i="8"/>
  <c r="M649" i="8"/>
  <c r="M657" i="8"/>
  <c r="Q657" i="8" s="1"/>
  <c r="M665" i="8"/>
  <c r="M673" i="8"/>
  <c r="M681" i="8"/>
  <c r="M11" i="8"/>
  <c r="M19" i="8"/>
  <c r="M27" i="8"/>
  <c r="M35" i="8"/>
  <c r="M43" i="8"/>
  <c r="M51" i="8"/>
  <c r="M59" i="8"/>
  <c r="M67" i="8"/>
  <c r="M75" i="8"/>
  <c r="M83" i="8"/>
  <c r="M91" i="8"/>
  <c r="Q91" i="8" s="1"/>
  <c r="M99" i="8"/>
  <c r="M107" i="8"/>
  <c r="M115" i="8"/>
  <c r="M123" i="8"/>
  <c r="M131" i="8"/>
  <c r="M139" i="8"/>
  <c r="M147" i="8"/>
  <c r="M155" i="8"/>
  <c r="M163" i="8"/>
  <c r="M171" i="8"/>
  <c r="M179" i="8"/>
  <c r="M187" i="8"/>
  <c r="M195" i="8"/>
  <c r="M203" i="8"/>
  <c r="M211" i="8"/>
  <c r="M219" i="8"/>
  <c r="M227" i="8"/>
  <c r="M235" i="8"/>
  <c r="Q235" i="8" s="1"/>
  <c r="M243" i="8"/>
  <c r="M251" i="8"/>
  <c r="M259" i="8"/>
  <c r="M267" i="8"/>
  <c r="M275" i="8"/>
  <c r="M283" i="8"/>
  <c r="M291" i="8"/>
  <c r="M299" i="8"/>
  <c r="Q299" i="8" s="1"/>
  <c r="M307" i="8"/>
  <c r="M315" i="8"/>
  <c r="M323" i="8"/>
  <c r="M331" i="8"/>
  <c r="M339" i="8"/>
  <c r="M347" i="8"/>
  <c r="M355" i="8"/>
  <c r="M363" i="8"/>
  <c r="Q363" i="8" s="1"/>
  <c r="M371" i="8"/>
  <c r="M379" i="8"/>
  <c r="M387" i="8"/>
  <c r="M395" i="8"/>
  <c r="M403" i="8"/>
  <c r="M411" i="8"/>
  <c r="M419" i="8"/>
  <c r="M427" i="8"/>
  <c r="M435" i="8"/>
  <c r="M443" i="8"/>
  <c r="M451" i="8"/>
  <c r="M459" i="8"/>
  <c r="M467" i="8"/>
  <c r="M475" i="8"/>
  <c r="M483" i="8"/>
  <c r="M491" i="8"/>
  <c r="M499" i="8"/>
  <c r="M507" i="8"/>
  <c r="M515" i="8"/>
  <c r="M523" i="8"/>
  <c r="M531" i="8"/>
  <c r="M539" i="8"/>
  <c r="M547" i="8"/>
  <c r="M555" i="8"/>
  <c r="M563" i="8"/>
  <c r="M571" i="8"/>
  <c r="M579" i="8"/>
  <c r="M587" i="8"/>
  <c r="M595" i="8"/>
  <c r="M603" i="8"/>
  <c r="M611" i="8"/>
  <c r="M619" i="8"/>
  <c r="M627" i="8"/>
  <c r="M635" i="8"/>
  <c r="Q635" i="8" s="1"/>
  <c r="M643" i="8"/>
  <c r="M651" i="8"/>
  <c r="M659" i="8"/>
  <c r="M667" i="8"/>
  <c r="M675" i="8"/>
  <c r="M683" i="8"/>
  <c r="Q683" i="8" s="1"/>
  <c r="M10" i="8"/>
  <c r="M74" i="8"/>
  <c r="M138" i="8"/>
  <c r="M202" i="8"/>
  <c r="M266" i="8"/>
  <c r="M330" i="8"/>
  <c r="M394" i="8"/>
  <c r="M458" i="8"/>
  <c r="Q458" i="8" s="1"/>
  <c r="M522" i="8"/>
  <c r="M586" i="8"/>
  <c r="M650" i="8"/>
  <c r="M687" i="8"/>
  <c r="M695" i="8"/>
  <c r="M703" i="8"/>
  <c r="M711" i="8"/>
  <c r="M719" i="8"/>
  <c r="Q719" i="8" s="1"/>
  <c r="M727" i="8"/>
  <c r="M735" i="8"/>
  <c r="M743" i="8"/>
  <c r="M751" i="8"/>
  <c r="M759" i="8"/>
  <c r="M767" i="8"/>
  <c r="M775" i="8"/>
  <c r="M783" i="8"/>
  <c r="Q783" i="8" s="1"/>
  <c r="M791" i="8"/>
  <c r="M799" i="8"/>
  <c r="M807" i="8"/>
  <c r="M815" i="8"/>
  <c r="M823" i="8"/>
  <c r="M831" i="8"/>
  <c r="M839" i="8"/>
  <c r="M847" i="8"/>
  <c r="M855" i="8"/>
  <c r="M863" i="8"/>
  <c r="M871" i="8"/>
  <c r="M879" i="8"/>
  <c r="M887" i="8"/>
  <c r="M895" i="8"/>
  <c r="M903" i="8"/>
  <c r="M911" i="8"/>
  <c r="M919" i="8"/>
  <c r="M927" i="8"/>
  <c r="M935" i="8"/>
  <c r="M943" i="8"/>
  <c r="M951" i="8"/>
  <c r="M959" i="8"/>
  <c r="Q959" i="8" s="1"/>
  <c r="M967" i="8"/>
  <c r="M975" i="8"/>
  <c r="Q975" i="8" s="1"/>
  <c r="M983" i="8"/>
  <c r="M991" i="8"/>
  <c r="M999" i="8"/>
  <c r="M1007" i="8"/>
  <c r="M1015" i="8"/>
  <c r="M1023" i="8"/>
  <c r="Q1023" i="8" s="1"/>
  <c r="M1031" i="8"/>
  <c r="M1039" i="8"/>
  <c r="Q1039" i="8" s="1"/>
  <c r="M1047" i="8"/>
  <c r="M1055" i="8"/>
  <c r="M1063" i="8"/>
  <c r="M1071" i="8"/>
  <c r="M1079" i="8"/>
  <c r="M1087" i="8"/>
  <c r="M1095" i="8"/>
  <c r="M1103" i="8"/>
  <c r="M1111" i="8"/>
  <c r="M1119" i="8"/>
  <c r="M1127" i="8"/>
  <c r="M1135" i="8"/>
  <c r="M1143" i="8"/>
  <c r="M1151" i="8"/>
  <c r="M1159" i="8"/>
  <c r="M1167" i="8"/>
  <c r="M1175" i="8"/>
  <c r="M1183" i="8"/>
  <c r="M1191" i="8"/>
  <c r="M1199" i="8"/>
  <c r="M1207" i="8"/>
  <c r="M1215" i="8"/>
  <c r="M1223" i="8"/>
  <c r="M1231" i="8"/>
  <c r="Q1231" i="8" s="1"/>
  <c r="M1239" i="8"/>
  <c r="M1247" i="8"/>
  <c r="M1255" i="8"/>
  <c r="M1263" i="8"/>
  <c r="M1271" i="8"/>
  <c r="M1279" i="8"/>
  <c r="Q1279" i="8" s="1"/>
  <c r="M18" i="8"/>
  <c r="M82" i="8"/>
  <c r="Q82" i="8" s="1"/>
  <c r="M146" i="8"/>
  <c r="M210" i="8"/>
  <c r="M274" i="8"/>
  <c r="M338" i="8"/>
  <c r="M402" i="8"/>
  <c r="M466" i="8"/>
  <c r="M530" i="8"/>
  <c r="M594" i="8"/>
  <c r="M658" i="8"/>
  <c r="M688" i="8"/>
  <c r="M696" i="8"/>
  <c r="M704" i="8"/>
  <c r="M712" i="8"/>
  <c r="M720" i="8"/>
  <c r="M728" i="8"/>
  <c r="M736" i="8"/>
  <c r="Q736" i="8" s="1"/>
  <c r="M744" i="8"/>
  <c r="M752" i="8"/>
  <c r="M760" i="8"/>
  <c r="M768" i="8"/>
  <c r="M776" i="8"/>
  <c r="M784" i="8"/>
  <c r="M792" i="8"/>
  <c r="M800" i="8"/>
  <c r="Q800" i="8" s="1"/>
  <c r="M808" i="8"/>
  <c r="M816" i="8"/>
  <c r="M824" i="8"/>
  <c r="M832" i="8"/>
  <c r="M840" i="8"/>
  <c r="M848" i="8"/>
  <c r="M856" i="8"/>
  <c r="M864" i="8"/>
  <c r="M872" i="8"/>
  <c r="M880" i="8"/>
  <c r="M888" i="8"/>
  <c r="M896" i="8"/>
  <c r="M904" i="8"/>
  <c r="M912" i="8"/>
  <c r="Q912" i="8" s="1"/>
  <c r="M920" i="8"/>
  <c r="M928" i="8"/>
  <c r="Q928" i="8" s="1"/>
  <c r="M936" i="8"/>
  <c r="M944" i="8"/>
  <c r="M952" i="8"/>
  <c r="M960" i="8"/>
  <c r="M968" i="8"/>
  <c r="M976" i="8"/>
  <c r="M984" i="8"/>
  <c r="M992" i="8"/>
  <c r="Q992" i="8" s="1"/>
  <c r="M1000" i="8"/>
  <c r="M1008" i="8"/>
  <c r="M1016" i="8"/>
  <c r="M1024" i="8"/>
  <c r="M1032" i="8"/>
  <c r="M1040" i="8"/>
  <c r="M1048" i="8"/>
  <c r="M1056" i="8"/>
  <c r="M1064" i="8"/>
  <c r="M1072" i="8"/>
  <c r="M1080" i="8"/>
  <c r="M1088" i="8"/>
  <c r="M1096" i="8"/>
  <c r="M1104" i="8"/>
  <c r="M1112" i="8"/>
  <c r="M1120" i="8"/>
  <c r="M1128" i="8"/>
  <c r="M1136" i="8"/>
  <c r="M1144" i="8"/>
  <c r="M1152" i="8"/>
  <c r="M1160" i="8"/>
  <c r="M1168" i="8"/>
  <c r="M1176" i="8"/>
  <c r="M1184" i="8"/>
  <c r="Q1184" i="8" s="1"/>
  <c r="M1192" i="8"/>
  <c r="M1200" i="8"/>
  <c r="M1208" i="8"/>
  <c r="M1216" i="8"/>
  <c r="M1224" i="8"/>
  <c r="M1232" i="8"/>
  <c r="M1240" i="8"/>
  <c r="M1248" i="8"/>
  <c r="M1256" i="8"/>
  <c r="M1264" i="8"/>
  <c r="M1272" i="8"/>
  <c r="M26" i="8"/>
  <c r="M90" i="8"/>
  <c r="M154" i="8"/>
  <c r="M218" i="8"/>
  <c r="M282" i="8"/>
  <c r="Q282" i="8" s="1"/>
  <c r="M346" i="8"/>
  <c r="M410" i="8"/>
  <c r="M474" i="8"/>
  <c r="M538" i="8"/>
  <c r="M602" i="8"/>
  <c r="M666" i="8"/>
  <c r="M689" i="8"/>
  <c r="M697" i="8"/>
  <c r="Q697" i="8" s="1"/>
  <c r="M705" i="8"/>
  <c r="Q705" i="8" s="1"/>
  <c r="M713" i="8"/>
  <c r="M721" i="8"/>
  <c r="M729" i="8"/>
  <c r="M737" i="8"/>
  <c r="M745" i="8"/>
  <c r="M753" i="8"/>
  <c r="M761" i="8"/>
  <c r="Q761" i="8" s="1"/>
  <c r="M769" i="8"/>
  <c r="M777" i="8"/>
  <c r="M785" i="8"/>
  <c r="M793" i="8"/>
  <c r="M801" i="8"/>
  <c r="M809" i="8"/>
  <c r="M817" i="8"/>
  <c r="M825" i="8"/>
  <c r="M833" i="8"/>
  <c r="M841" i="8"/>
  <c r="M849" i="8"/>
  <c r="M857" i="8"/>
  <c r="M865" i="8"/>
  <c r="M873" i="8"/>
  <c r="M881" i="8"/>
  <c r="M889" i="8"/>
  <c r="M897" i="8"/>
  <c r="M905" i="8"/>
  <c r="M913" i="8"/>
  <c r="M921" i="8"/>
  <c r="M929" i="8"/>
  <c r="M937" i="8"/>
  <c r="M945" i="8"/>
  <c r="M953" i="8"/>
  <c r="Q953" i="8" s="1"/>
  <c r="M961" i="8"/>
  <c r="M969" i="8"/>
  <c r="M977" i="8"/>
  <c r="M985" i="8"/>
  <c r="M993" i="8"/>
  <c r="M1001" i="8"/>
  <c r="M1009" i="8"/>
  <c r="M1017" i="8"/>
  <c r="Q1017" i="8" s="1"/>
  <c r="M1025" i="8"/>
  <c r="M1033" i="8"/>
  <c r="M1041" i="8"/>
  <c r="M1049" i="8"/>
  <c r="M1057" i="8"/>
  <c r="M1065" i="8"/>
  <c r="M1073" i="8"/>
  <c r="M1081" i="8"/>
  <c r="M1089" i="8"/>
  <c r="M1097" i="8"/>
  <c r="M1105" i="8"/>
  <c r="M1113" i="8"/>
  <c r="M1121" i="8"/>
  <c r="M1129" i="8"/>
  <c r="Q1129" i="8" s="1"/>
  <c r="M1137" i="8"/>
  <c r="M1145" i="8"/>
  <c r="Q1145" i="8" s="1"/>
  <c r="M1153" i="8"/>
  <c r="M1161" i="8"/>
  <c r="M1169" i="8"/>
  <c r="M1177" i="8"/>
  <c r="M1185" i="8"/>
  <c r="M1193" i="8"/>
  <c r="M1201" i="8"/>
  <c r="M1209" i="8"/>
  <c r="Q1209" i="8" s="1"/>
  <c r="M1217" i="8"/>
  <c r="M1225" i="8"/>
  <c r="M1233" i="8"/>
  <c r="M1241" i="8"/>
  <c r="M1249" i="8"/>
  <c r="M1257" i="8"/>
  <c r="M1265" i="8"/>
  <c r="M1273" i="8"/>
  <c r="Q1273" i="8" s="1"/>
  <c r="M34" i="8"/>
  <c r="M98" i="8"/>
  <c r="Q98" i="8" s="1"/>
  <c r="M162" i="8"/>
  <c r="M226" i="8"/>
  <c r="M290" i="8"/>
  <c r="M354" i="8"/>
  <c r="M418" i="8"/>
  <c r="M482" i="8"/>
  <c r="M546" i="8"/>
  <c r="M610" i="8"/>
  <c r="M674" i="8"/>
  <c r="M690" i="8"/>
  <c r="M698" i="8"/>
  <c r="M706" i="8"/>
  <c r="M714" i="8"/>
  <c r="M722" i="8"/>
  <c r="M730" i="8"/>
  <c r="M738" i="8"/>
  <c r="M746" i="8"/>
  <c r="M754" i="8"/>
  <c r="M762" i="8"/>
  <c r="M770" i="8"/>
  <c r="M778" i="8"/>
  <c r="M786" i="8"/>
  <c r="Q786" i="8" s="1"/>
  <c r="M794" i="8"/>
  <c r="M802" i="8"/>
  <c r="M810" i="8"/>
  <c r="M818" i="8"/>
  <c r="M826" i="8"/>
  <c r="M834" i="8"/>
  <c r="M842" i="8"/>
  <c r="M850" i="8"/>
  <c r="Q850" i="8" s="1"/>
  <c r="M858" i="8"/>
  <c r="M866" i="8"/>
  <c r="M874" i="8"/>
  <c r="M882" i="8"/>
  <c r="M890" i="8"/>
  <c r="M898" i="8"/>
  <c r="M906" i="8"/>
  <c r="M914" i="8"/>
  <c r="Q914" i="8" s="1"/>
  <c r="M922" i="8"/>
  <c r="M930" i="8"/>
  <c r="M938" i="8"/>
  <c r="M946" i="8"/>
  <c r="M954" i="8"/>
  <c r="M962" i="8"/>
  <c r="M970" i="8"/>
  <c r="M978" i="8"/>
  <c r="M986" i="8"/>
  <c r="M994" i="8"/>
  <c r="M1002" i="8"/>
  <c r="M1010" i="8"/>
  <c r="M1018" i="8"/>
  <c r="M1026" i="8"/>
  <c r="M1034" i="8"/>
  <c r="M1042" i="8"/>
  <c r="Q1042" i="8" s="1"/>
  <c r="M1050" i="8"/>
  <c r="M1058" i="8"/>
  <c r="M1066" i="8"/>
  <c r="M1074" i="8"/>
  <c r="M1082" i="8"/>
  <c r="M1090" i="8"/>
  <c r="M1098" i="8"/>
  <c r="M1106" i="8"/>
  <c r="Q1106" i="8" s="1"/>
  <c r="M1114" i="8"/>
  <c r="M1122" i="8"/>
  <c r="M1130" i="8"/>
  <c r="M1138" i="8"/>
  <c r="M1146" i="8"/>
  <c r="M1154" i="8"/>
  <c r="M1162" i="8"/>
  <c r="M1170" i="8"/>
  <c r="Q1170" i="8" s="1"/>
  <c r="M1178" i="8"/>
  <c r="M1186" i="8"/>
  <c r="M1194" i="8"/>
  <c r="M1202" i="8"/>
  <c r="M1210" i="8"/>
  <c r="M1218" i="8"/>
  <c r="M1226" i="8"/>
  <c r="M1234" i="8"/>
  <c r="Q1234" i="8" s="1"/>
  <c r="M1242" i="8"/>
  <c r="M1250" i="8"/>
  <c r="M1258" i="8"/>
  <c r="M1266" i="8"/>
  <c r="M1274" i="8"/>
  <c r="M42" i="8"/>
  <c r="Q42" i="8" s="1"/>
  <c r="M106" i="8"/>
  <c r="M170" i="8"/>
  <c r="Q170" i="8" s="1"/>
  <c r="M234" i="8"/>
  <c r="M298" i="8"/>
  <c r="M362" i="8"/>
  <c r="M426" i="8"/>
  <c r="M490" i="8"/>
  <c r="M554" i="8"/>
  <c r="M618" i="8"/>
  <c r="M682" i="8"/>
  <c r="Q682" i="8" s="1"/>
  <c r="M691" i="8"/>
  <c r="M699" i="8"/>
  <c r="M707" i="8"/>
  <c r="M715" i="8"/>
  <c r="M723" i="8"/>
  <c r="M731" i="8"/>
  <c r="M739" i="8"/>
  <c r="M747" i="8"/>
  <c r="Q747" i="8" s="1"/>
  <c r="M755" i="8"/>
  <c r="Q755" i="8" s="1"/>
  <c r="M763" i="8"/>
  <c r="M771" i="8"/>
  <c r="M779" i="8"/>
  <c r="M787" i="8"/>
  <c r="M795" i="8"/>
  <c r="M803" i="8"/>
  <c r="M811" i="8"/>
  <c r="Q811" i="8" s="1"/>
  <c r="M819" i="8"/>
  <c r="M827" i="8"/>
  <c r="M835" i="8"/>
  <c r="M843" i="8"/>
  <c r="M851" i="8"/>
  <c r="M859" i="8"/>
  <c r="Q859" i="8" s="1"/>
  <c r="M867" i="8"/>
  <c r="M875" i="8"/>
  <c r="M883" i="8"/>
  <c r="M891" i="8"/>
  <c r="M899" i="8"/>
  <c r="M907" i="8"/>
  <c r="M915" i="8"/>
  <c r="M923" i="8"/>
  <c r="M931" i="8"/>
  <c r="M939" i="8"/>
  <c r="Q939" i="8" s="1"/>
  <c r="M947" i="8"/>
  <c r="M955" i="8"/>
  <c r="M963" i="8"/>
  <c r="M971" i="8"/>
  <c r="M979" i="8"/>
  <c r="M987" i="8"/>
  <c r="M995" i="8"/>
  <c r="M1003" i="8"/>
  <c r="Q1003" i="8" s="1"/>
  <c r="M1011" i="8"/>
  <c r="M1019" i="8"/>
  <c r="M1027" i="8"/>
  <c r="M1035" i="8"/>
  <c r="M1043" i="8"/>
  <c r="M1051" i="8"/>
  <c r="M1059" i="8"/>
  <c r="M1067" i="8"/>
  <c r="M1075" i="8"/>
  <c r="M1083" i="8"/>
  <c r="M1091" i="8"/>
  <c r="M1099" i="8"/>
  <c r="M1107" i="8"/>
  <c r="M1115" i="8"/>
  <c r="M1123" i="8"/>
  <c r="M1131" i="8"/>
  <c r="M1139" i="8"/>
  <c r="M1147" i="8"/>
  <c r="M1155" i="8"/>
  <c r="M1163" i="8"/>
  <c r="M1171" i="8"/>
  <c r="M1179" i="8"/>
  <c r="Q1179" i="8" s="1"/>
  <c r="M1187" i="8"/>
  <c r="M1195" i="8"/>
  <c r="Q1195" i="8" s="1"/>
  <c r="M1203" i="8"/>
  <c r="M1211" i="8"/>
  <c r="M1219" i="8"/>
  <c r="M1227" i="8"/>
  <c r="M1235" i="8"/>
  <c r="M1243" i="8"/>
  <c r="M1251" i="8"/>
  <c r="M1259" i="8"/>
  <c r="Q1259" i="8" s="1"/>
  <c r="M1267" i="8"/>
  <c r="Q1267" i="8" s="1"/>
  <c r="M1275" i="8"/>
  <c r="M50" i="8"/>
  <c r="M114" i="8"/>
  <c r="M178" i="8"/>
  <c r="M242" i="8"/>
  <c r="M306" i="8"/>
  <c r="M370" i="8"/>
  <c r="Q370" i="8" s="1"/>
  <c r="M434" i="8"/>
  <c r="M498" i="8"/>
  <c r="Q498" i="8" s="1"/>
  <c r="M562" i="8"/>
  <c r="M626" i="8"/>
  <c r="M684" i="8"/>
  <c r="M692" i="8"/>
  <c r="M700" i="8"/>
  <c r="M708" i="8"/>
  <c r="Q708" i="8" s="1"/>
  <c r="R708" i="8" s="1"/>
  <c r="M716" i="8"/>
  <c r="M724" i="8"/>
  <c r="M732" i="8"/>
  <c r="M740" i="8"/>
  <c r="M748" i="8"/>
  <c r="M756" i="8"/>
  <c r="M764" i="8"/>
  <c r="M772" i="8"/>
  <c r="M780" i="8"/>
  <c r="M788" i="8"/>
  <c r="M796" i="8"/>
  <c r="M804" i="8"/>
  <c r="M812" i="8"/>
  <c r="M820" i="8"/>
  <c r="M828" i="8"/>
  <c r="M836" i="8"/>
  <c r="M844" i="8"/>
  <c r="M852" i="8"/>
  <c r="M860" i="8"/>
  <c r="M868" i="8"/>
  <c r="M876" i="8"/>
  <c r="M884" i="8"/>
  <c r="Q884" i="8" s="1"/>
  <c r="M892" i="8"/>
  <c r="M900" i="8"/>
  <c r="Q900" i="8" s="1"/>
  <c r="M908" i="8"/>
  <c r="M916" i="8"/>
  <c r="M924" i="8"/>
  <c r="M932" i="8"/>
  <c r="M940" i="8"/>
  <c r="M948" i="8"/>
  <c r="M956" i="8"/>
  <c r="M964" i="8"/>
  <c r="Q964" i="8" s="1"/>
  <c r="R964" i="8" s="1"/>
  <c r="M972" i="8"/>
  <c r="M980" i="8"/>
  <c r="M988" i="8"/>
  <c r="M996" i="8"/>
  <c r="M1004" i="8"/>
  <c r="M1012" i="8"/>
  <c r="M1020" i="8"/>
  <c r="M1028" i="8"/>
  <c r="M1036" i="8"/>
  <c r="M1044" i="8"/>
  <c r="M1052" i="8"/>
  <c r="M1060" i="8"/>
  <c r="M1068" i="8"/>
  <c r="M1076" i="8"/>
  <c r="M1084" i="8"/>
  <c r="M1092" i="8"/>
  <c r="M1100" i="8"/>
  <c r="M1108" i="8"/>
  <c r="M1116" i="8"/>
  <c r="M1124" i="8"/>
  <c r="M1132" i="8"/>
  <c r="M1140" i="8"/>
  <c r="M1148" i="8"/>
  <c r="M1156" i="8"/>
  <c r="Q1156" i="8" s="1"/>
  <c r="M1164" i="8"/>
  <c r="M1172" i="8"/>
  <c r="M1180" i="8"/>
  <c r="M1188" i="8"/>
  <c r="M1196" i="8"/>
  <c r="M1204" i="8"/>
  <c r="M1212" i="8"/>
  <c r="M1220" i="8"/>
  <c r="M1228" i="8"/>
  <c r="Q1228" i="8" s="1"/>
  <c r="M1236" i="8"/>
  <c r="M1244" i="8"/>
  <c r="M1252" i="8"/>
  <c r="M1260" i="8"/>
  <c r="M1268" i="8"/>
  <c r="M1276" i="8"/>
  <c r="M66" i="8"/>
  <c r="Q66" i="8" s="1"/>
  <c r="M130" i="8"/>
  <c r="M194" i="8"/>
  <c r="M258" i="8"/>
  <c r="M322" i="8"/>
  <c r="M386" i="8"/>
  <c r="M450" i="8"/>
  <c r="M514" i="8"/>
  <c r="M578" i="8"/>
  <c r="Q578" i="8" s="1"/>
  <c r="M642" i="8"/>
  <c r="M686" i="8"/>
  <c r="M694" i="8"/>
  <c r="M702" i="8"/>
  <c r="M710" i="8"/>
  <c r="M718" i="8"/>
  <c r="M726" i="8"/>
  <c r="M734" i="8"/>
  <c r="M742" i="8"/>
  <c r="M750" i="8"/>
  <c r="M758" i="8"/>
  <c r="M766" i="8"/>
  <c r="M774" i="8"/>
  <c r="M782" i="8"/>
  <c r="M790" i="8"/>
  <c r="M798" i="8"/>
  <c r="Q798" i="8" s="1"/>
  <c r="M806" i="8"/>
  <c r="M814" i="8"/>
  <c r="M822" i="8"/>
  <c r="M830" i="8"/>
  <c r="M838" i="8"/>
  <c r="M846" i="8"/>
  <c r="M854" i="8"/>
  <c r="M862" i="8"/>
  <c r="Q862" i="8" s="1"/>
  <c r="M870" i="8"/>
  <c r="M878" i="8"/>
  <c r="M886" i="8"/>
  <c r="M894" i="8"/>
  <c r="M902" i="8"/>
  <c r="M910" i="8"/>
  <c r="M918" i="8"/>
  <c r="M926" i="8"/>
  <c r="Q926" i="8" s="1"/>
  <c r="M934" i="8"/>
  <c r="Q934" i="8" s="1"/>
  <c r="M942" i="8"/>
  <c r="M950" i="8"/>
  <c r="M958" i="8"/>
  <c r="M966" i="8"/>
  <c r="M974" i="8"/>
  <c r="Q974" i="8" s="1"/>
  <c r="M982" i="8"/>
  <c r="M990" i="8"/>
  <c r="M998" i="8"/>
  <c r="M1006" i="8"/>
  <c r="M1014" i="8"/>
  <c r="M1022" i="8"/>
  <c r="M1030" i="8"/>
  <c r="M1038" i="8"/>
  <c r="M1046" i="8"/>
  <c r="M1054" i="8"/>
  <c r="M1062" i="8"/>
  <c r="M1070" i="8"/>
  <c r="M1078" i="8"/>
  <c r="M1086" i="8"/>
  <c r="M1094" i="8"/>
  <c r="M1102" i="8"/>
  <c r="M1110" i="8"/>
  <c r="M1118" i="8"/>
  <c r="M1126" i="8"/>
  <c r="M1134" i="8"/>
  <c r="Q1134" i="8" s="1"/>
  <c r="M1142" i="8"/>
  <c r="M1150" i="8"/>
  <c r="M1158" i="8"/>
  <c r="M1166" i="8"/>
  <c r="M1174" i="8"/>
  <c r="M1182" i="8"/>
  <c r="Q1182" i="8" s="1"/>
  <c r="M1190" i="8"/>
  <c r="M1198" i="8"/>
  <c r="M1206" i="8"/>
  <c r="M1214" i="8"/>
  <c r="M1222" i="8"/>
  <c r="M1230" i="8"/>
  <c r="Q1230" i="8" s="1"/>
  <c r="M1238" i="8"/>
  <c r="M1246" i="8"/>
  <c r="Q1246" i="8" s="1"/>
  <c r="M1254" i="8"/>
  <c r="M1262" i="8"/>
  <c r="M1270" i="8"/>
  <c r="M1278" i="8"/>
  <c r="M58" i="8"/>
  <c r="M570" i="8"/>
  <c r="M733" i="8"/>
  <c r="M797" i="8"/>
  <c r="M861" i="8"/>
  <c r="M925" i="8"/>
  <c r="M989" i="8"/>
  <c r="M1053" i="8"/>
  <c r="M1117" i="8"/>
  <c r="M1181" i="8"/>
  <c r="M1245" i="8"/>
  <c r="M1283" i="8"/>
  <c r="Q1283" i="8" s="1"/>
  <c r="M1291" i="8"/>
  <c r="M1299" i="8"/>
  <c r="M1307" i="8"/>
  <c r="M1315" i="8"/>
  <c r="M1323" i="8"/>
  <c r="M1331" i="8"/>
  <c r="M1339" i="8"/>
  <c r="M1347" i="8"/>
  <c r="M1355" i="8"/>
  <c r="M1363" i="8"/>
  <c r="M1371" i="8"/>
  <c r="M1379" i="8"/>
  <c r="M1387" i="8"/>
  <c r="M1395" i="8"/>
  <c r="M1403" i="8"/>
  <c r="M1411" i="8"/>
  <c r="Q1411" i="8" s="1"/>
  <c r="M1419" i="8"/>
  <c r="Q1419" i="8" s="1"/>
  <c r="M1427" i="8"/>
  <c r="M1435" i="8"/>
  <c r="M1443" i="8"/>
  <c r="M1451" i="8"/>
  <c r="M1459" i="8"/>
  <c r="M1467" i="8"/>
  <c r="M1475" i="8"/>
  <c r="Q1475" i="8" s="1"/>
  <c r="M1483" i="8"/>
  <c r="M1491" i="8"/>
  <c r="M1499" i="8"/>
  <c r="M1507" i="8"/>
  <c r="M1515" i="8"/>
  <c r="M1523" i="8"/>
  <c r="M1531" i="8"/>
  <c r="M1539" i="8"/>
  <c r="Q1539" i="8" s="1"/>
  <c r="M1547" i="8"/>
  <c r="M1555" i="8"/>
  <c r="M1563" i="8"/>
  <c r="M1571" i="8"/>
  <c r="M1579" i="8"/>
  <c r="M1587" i="8"/>
  <c r="M1595" i="8"/>
  <c r="M1603" i="8"/>
  <c r="M1611" i="8"/>
  <c r="M1619" i="8"/>
  <c r="M1627" i="8"/>
  <c r="M1635" i="8"/>
  <c r="M1643" i="8"/>
  <c r="M1651" i="8"/>
  <c r="Q1651" i="8" s="1"/>
  <c r="M1659" i="8"/>
  <c r="M1667" i="8"/>
  <c r="Q1667" i="8" s="1"/>
  <c r="R1667" i="8" s="1"/>
  <c r="M1675" i="8"/>
  <c r="M1683" i="8"/>
  <c r="M1691" i="8"/>
  <c r="M1699" i="8"/>
  <c r="M1707" i="8"/>
  <c r="M1715" i="8"/>
  <c r="M1723" i="8"/>
  <c r="M1731" i="8"/>
  <c r="Q1731" i="8" s="1"/>
  <c r="M1739" i="8"/>
  <c r="M1747" i="8"/>
  <c r="M1755" i="8"/>
  <c r="M1763" i="8"/>
  <c r="M1771" i="8"/>
  <c r="M1779" i="8"/>
  <c r="M1787" i="8"/>
  <c r="M1795" i="8"/>
  <c r="Q1795" i="8" s="1"/>
  <c r="M1803" i="8"/>
  <c r="M1811" i="8"/>
  <c r="M1819" i="8"/>
  <c r="M1827" i="8"/>
  <c r="M1835" i="8"/>
  <c r="M1843" i="8"/>
  <c r="M1851" i="8"/>
  <c r="M1859" i="8"/>
  <c r="M1867" i="8"/>
  <c r="M1875" i="8"/>
  <c r="M122" i="8"/>
  <c r="M634" i="8"/>
  <c r="M741" i="8"/>
  <c r="M805" i="8"/>
  <c r="M869" i="8"/>
  <c r="M933" i="8"/>
  <c r="M997" i="8"/>
  <c r="M1061" i="8"/>
  <c r="M1125" i="8"/>
  <c r="M1189" i="8"/>
  <c r="M1253" i="8"/>
  <c r="M1284" i="8"/>
  <c r="M1292" i="8"/>
  <c r="M1300" i="8"/>
  <c r="Q1300" i="8" s="1"/>
  <c r="M1308" i="8"/>
  <c r="M1316" i="8"/>
  <c r="M1324" i="8"/>
  <c r="M1332" i="8"/>
  <c r="M1340" i="8"/>
  <c r="M1348" i="8"/>
  <c r="M1356" i="8"/>
  <c r="M1364" i="8"/>
  <c r="Q1364" i="8" s="1"/>
  <c r="M1372" i="8"/>
  <c r="M1380" i="8"/>
  <c r="M1388" i="8"/>
  <c r="M1396" i="8"/>
  <c r="M1404" i="8"/>
  <c r="M1412" i="8"/>
  <c r="M1420" i="8"/>
  <c r="M1428" i="8"/>
  <c r="M1436" i="8"/>
  <c r="M1444" i="8"/>
  <c r="M1452" i="8"/>
  <c r="M1460" i="8"/>
  <c r="M1468" i="8"/>
  <c r="M1476" i="8"/>
  <c r="M1484" i="8"/>
  <c r="M1492" i="8"/>
  <c r="M1500" i="8"/>
  <c r="M1508" i="8"/>
  <c r="M1516" i="8"/>
  <c r="M1524" i="8"/>
  <c r="M1532" i="8"/>
  <c r="M1540" i="8"/>
  <c r="M1548" i="8"/>
  <c r="M1556" i="8"/>
  <c r="M1564" i="8"/>
  <c r="M1572" i="8"/>
  <c r="Q1572" i="8" s="1"/>
  <c r="M1580" i="8"/>
  <c r="M1588" i="8"/>
  <c r="M1596" i="8"/>
  <c r="M1604" i="8"/>
  <c r="M1612" i="8"/>
  <c r="M1620" i="8"/>
  <c r="Q1620" i="8" s="1"/>
  <c r="M1628" i="8"/>
  <c r="Q1628" i="8" s="1"/>
  <c r="M1636" i="8"/>
  <c r="M1644" i="8"/>
  <c r="M1652" i="8"/>
  <c r="M1660" i="8"/>
  <c r="M1668" i="8"/>
  <c r="M1676" i="8"/>
  <c r="M1684" i="8"/>
  <c r="M1692" i="8"/>
  <c r="M1700" i="8"/>
  <c r="M1708" i="8"/>
  <c r="M1716" i="8"/>
  <c r="M1724" i="8"/>
  <c r="M1732" i="8"/>
  <c r="M1740" i="8"/>
  <c r="M1748" i="8"/>
  <c r="M1756" i="8"/>
  <c r="M1764" i="8"/>
  <c r="M1772" i="8"/>
  <c r="M1780" i="8"/>
  <c r="M1788" i="8"/>
  <c r="M1796" i="8"/>
  <c r="M1804" i="8"/>
  <c r="M1812" i="8"/>
  <c r="Q1812" i="8" s="1"/>
  <c r="M1820" i="8"/>
  <c r="M1828" i="8"/>
  <c r="M1836" i="8"/>
  <c r="M1844" i="8"/>
  <c r="M1852" i="8"/>
  <c r="M1860" i="8"/>
  <c r="M1868" i="8"/>
  <c r="M1876" i="8"/>
  <c r="Q1876" i="8" s="1"/>
  <c r="M186" i="8"/>
  <c r="M685" i="8"/>
  <c r="M749" i="8"/>
  <c r="M813" i="8"/>
  <c r="M877" i="8"/>
  <c r="M941" i="8"/>
  <c r="M1005" i="8"/>
  <c r="M1069" i="8"/>
  <c r="M1133" i="8"/>
  <c r="M1197" i="8"/>
  <c r="M1261" i="8"/>
  <c r="M1285" i="8"/>
  <c r="M1293" i="8"/>
  <c r="M1301" i="8"/>
  <c r="M1309" i="8"/>
  <c r="M1317" i="8"/>
  <c r="Q1317" i="8" s="1"/>
  <c r="M1325" i="8"/>
  <c r="M1333" i="8"/>
  <c r="M1341" i="8"/>
  <c r="M1349" i="8"/>
  <c r="M1357" i="8"/>
  <c r="M1365" i="8"/>
  <c r="M1373" i="8"/>
  <c r="M1381" i="8"/>
  <c r="M1389" i="8"/>
  <c r="M1397" i="8"/>
  <c r="M1405" i="8"/>
  <c r="M1413" i="8"/>
  <c r="M1421" i="8"/>
  <c r="M1429" i="8"/>
  <c r="M1437" i="8"/>
  <c r="M1445" i="8"/>
  <c r="Q1445" i="8" s="1"/>
  <c r="M1453" i="8"/>
  <c r="Q1453" i="8" s="1"/>
  <c r="M1461" i="8"/>
  <c r="M1469" i="8"/>
  <c r="M1477" i="8"/>
  <c r="M1485" i="8"/>
  <c r="M1493" i="8"/>
  <c r="Q1493" i="8" s="1"/>
  <c r="M1501" i="8"/>
  <c r="M1509" i="8"/>
  <c r="M1517" i="8"/>
  <c r="M1525" i="8"/>
  <c r="M1533" i="8"/>
  <c r="M1541" i="8"/>
  <c r="M1549" i="8"/>
  <c r="M1557" i="8"/>
  <c r="M1565" i="8"/>
  <c r="M1573" i="8"/>
  <c r="Q1573" i="8" s="1"/>
  <c r="M1581" i="8"/>
  <c r="M1589" i="8"/>
  <c r="M1597" i="8"/>
  <c r="M1605" i="8"/>
  <c r="M1613" i="8"/>
  <c r="M1621" i="8"/>
  <c r="M1629" i="8"/>
  <c r="M1637" i="8"/>
  <c r="M1645" i="8"/>
  <c r="M1653" i="8"/>
  <c r="M1661" i="8"/>
  <c r="M1669" i="8"/>
  <c r="M1677" i="8"/>
  <c r="M1685" i="8"/>
  <c r="M1693" i="8"/>
  <c r="M1701" i="8"/>
  <c r="M1709" i="8"/>
  <c r="Q1709" i="8" s="1"/>
  <c r="M1717" i="8"/>
  <c r="M1725" i="8"/>
  <c r="M1733" i="8"/>
  <c r="M1741" i="8"/>
  <c r="M1749" i="8"/>
  <c r="Q1749" i="8" s="1"/>
  <c r="M1757" i="8"/>
  <c r="M1765" i="8"/>
  <c r="Q1765" i="8" s="1"/>
  <c r="M1773" i="8"/>
  <c r="M1781" i="8"/>
  <c r="M1789" i="8"/>
  <c r="M1797" i="8"/>
  <c r="M1805" i="8"/>
  <c r="M1813" i="8"/>
  <c r="M1821" i="8"/>
  <c r="M1829" i="8"/>
  <c r="Q1829" i="8" s="1"/>
  <c r="M1837" i="8"/>
  <c r="Q1837" i="8" s="1"/>
  <c r="M1845" i="8"/>
  <c r="M1853" i="8"/>
  <c r="M1861" i="8"/>
  <c r="M1869" i="8"/>
  <c r="M250" i="8"/>
  <c r="M693" i="8"/>
  <c r="M757" i="8"/>
  <c r="M821" i="8"/>
  <c r="M885" i="8"/>
  <c r="M949" i="8"/>
  <c r="M1013" i="8"/>
  <c r="M1077" i="8"/>
  <c r="M1141" i="8"/>
  <c r="M1205" i="8"/>
  <c r="M1269" i="8"/>
  <c r="Q1269" i="8" s="1"/>
  <c r="M1286" i="8"/>
  <c r="M1294" i="8"/>
  <c r="M1302" i="8"/>
  <c r="M1310" i="8"/>
  <c r="M1318" i="8"/>
  <c r="M1326" i="8"/>
  <c r="M1334" i="8"/>
  <c r="M1342" i="8"/>
  <c r="M1350" i="8"/>
  <c r="Q1350" i="8" s="1"/>
  <c r="M1358" i="8"/>
  <c r="M1366" i="8"/>
  <c r="M1374" i="8"/>
  <c r="M1382" i="8"/>
  <c r="M1390" i="8"/>
  <c r="M1398" i="8"/>
  <c r="M1406" i="8"/>
  <c r="Q1406" i="8" s="1"/>
  <c r="M1414" i="8"/>
  <c r="M1422" i="8"/>
  <c r="M1430" i="8"/>
  <c r="M1438" i="8"/>
  <c r="M1446" i="8"/>
  <c r="M1454" i="8"/>
  <c r="M1462" i="8"/>
  <c r="M1470" i="8"/>
  <c r="M1478" i="8"/>
  <c r="M1486" i="8"/>
  <c r="M1494" i="8"/>
  <c r="M1502" i="8"/>
  <c r="M1510" i="8"/>
  <c r="M1518" i="8"/>
  <c r="M1526" i="8"/>
  <c r="M1534" i="8"/>
  <c r="Q1534" i="8" s="1"/>
  <c r="M1542" i="8"/>
  <c r="M1550" i="8"/>
  <c r="M1558" i="8"/>
  <c r="M1566" i="8"/>
  <c r="M1574" i="8"/>
  <c r="M1582" i="8"/>
  <c r="M1590" i="8"/>
  <c r="M1598" i="8"/>
  <c r="M1606" i="8"/>
  <c r="M1614" i="8"/>
  <c r="M1622" i="8"/>
  <c r="M1630" i="8"/>
  <c r="M1638" i="8"/>
  <c r="M1646" i="8"/>
  <c r="M1654" i="8"/>
  <c r="M1662" i="8"/>
  <c r="Q1662" i="8" s="1"/>
  <c r="M1670" i="8"/>
  <c r="M1678" i="8"/>
  <c r="M1686" i="8"/>
  <c r="M1694" i="8"/>
  <c r="M1702" i="8"/>
  <c r="M1710" i="8"/>
  <c r="M1718" i="8"/>
  <c r="M1726" i="8"/>
  <c r="Q1726" i="8" s="1"/>
  <c r="M1734" i="8"/>
  <c r="M1742" i="8"/>
  <c r="M1750" i="8"/>
  <c r="M1758" i="8"/>
  <c r="M1766" i="8"/>
  <c r="M1774" i="8"/>
  <c r="M1782" i="8"/>
  <c r="M1790" i="8"/>
  <c r="Q1790" i="8" s="1"/>
  <c r="M1798" i="8"/>
  <c r="M1806" i="8"/>
  <c r="M1814" i="8"/>
  <c r="M1822" i="8"/>
  <c r="M1830" i="8"/>
  <c r="M1838" i="8"/>
  <c r="M1846" i="8"/>
  <c r="M1854" i="8"/>
  <c r="M1862" i="8"/>
  <c r="M1870" i="8"/>
  <c r="M314" i="8"/>
  <c r="M701" i="8"/>
  <c r="M765" i="8"/>
  <c r="M829" i="8"/>
  <c r="M893" i="8"/>
  <c r="M957" i="8"/>
  <c r="Q957" i="8" s="1"/>
  <c r="M1021" i="8"/>
  <c r="M1085" i="8"/>
  <c r="M1149" i="8"/>
  <c r="M1213" i="8"/>
  <c r="M1277" i="8"/>
  <c r="M1287" i="8"/>
  <c r="M1295" i="8"/>
  <c r="M1303" i="8"/>
  <c r="Q1303" i="8" s="1"/>
  <c r="M1311" i="8"/>
  <c r="M1319" i="8"/>
  <c r="M1327" i="8"/>
  <c r="M1335" i="8"/>
  <c r="M1343" i="8"/>
  <c r="M1351" i="8"/>
  <c r="Q1351" i="8" s="1"/>
  <c r="M1359" i="8"/>
  <c r="M1367" i="8"/>
  <c r="Q1367" i="8" s="1"/>
  <c r="M1375" i="8"/>
  <c r="M1383" i="8"/>
  <c r="M1391" i="8"/>
  <c r="M1399" i="8"/>
  <c r="M1407" i="8"/>
  <c r="M1415" i="8"/>
  <c r="M1423" i="8"/>
  <c r="M1431" i="8"/>
  <c r="M1439" i="8"/>
  <c r="M1447" i="8"/>
  <c r="M1455" i="8"/>
  <c r="M1463" i="8"/>
  <c r="M1471" i="8"/>
  <c r="M1479" i="8"/>
  <c r="M1487" i="8"/>
  <c r="M1495" i="8"/>
  <c r="Q1495" i="8" s="1"/>
  <c r="M1503" i="8"/>
  <c r="M1511" i="8"/>
  <c r="M1519" i="8"/>
  <c r="M1527" i="8"/>
  <c r="M1535" i="8"/>
  <c r="M1543" i="8"/>
  <c r="M1551" i="8"/>
  <c r="M1559" i="8"/>
  <c r="Q1559" i="8" s="1"/>
  <c r="M1567" i="8"/>
  <c r="M1575" i="8"/>
  <c r="M1583" i="8"/>
  <c r="M1591" i="8"/>
  <c r="M1599" i="8"/>
  <c r="M1607" i="8"/>
  <c r="Q1607" i="8" s="1"/>
  <c r="M1615" i="8"/>
  <c r="M1623" i="8"/>
  <c r="Q1623" i="8" s="1"/>
  <c r="M1631" i="8"/>
  <c r="M1639" i="8"/>
  <c r="M1647" i="8"/>
  <c r="M1655" i="8"/>
  <c r="M1663" i="8"/>
  <c r="M1671" i="8"/>
  <c r="M1679" i="8"/>
  <c r="M1687" i="8"/>
  <c r="M1695" i="8"/>
  <c r="M1703" i="8"/>
  <c r="M1711" i="8"/>
  <c r="M1719" i="8"/>
  <c r="M1727" i="8"/>
  <c r="M1735" i="8"/>
  <c r="M1743" i="8"/>
  <c r="M1751" i="8"/>
  <c r="Q1751" i="8" s="1"/>
  <c r="M1759" i="8"/>
  <c r="M1767" i="8"/>
  <c r="M1775" i="8"/>
  <c r="M1783" i="8"/>
  <c r="M1791" i="8"/>
  <c r="M1799" i="8"/>
  <c r="M1807" i="8"/>
  <c r="M1815" i="8"/>
  <c r="Q1815" i="8" s="1"/>
  <c r="M1823" i="8"/>
  <c r="Q1823" i="8" s="1"/>
  <c r="M1831" i="8"/>
  <c r="M1839" i="8"/>
  <c r="M1847" i="8"/>
  <c r="M1855" i="8"/>
  <c r="M1863" i="8"/>
  <c r="M1871" i="8"/>
  <c r="M378" i="8"/>
  <c r="Q378" i="8" s="1"/>
  <c r="M709" i="8"/>
  <c r="M773" i="8"/>
  <c r="M837" i="8"/>
  <c r="M901" i="8"/>
  <c r="M965" i="8"/>
  <c r="M1029" i="8"/>
  <c r="M1093" i="8"/>
  <c r="M1157" i="8"/>
  <c r="M1221" i="8"/>
  <c r="M1280" i="8"/>
  <c r="M1288" i="8"/>
  <c r="M1296" i="8"/>
  <c r="M1304" i="8"/>
  <c r="M1312" i="8"/>
  <c r="M1320" i="8"/>
  <c r="M1328" i="8"/>
  <c r="Q1328" i="8" s="1"/>
  <c r="M1336" i="8"/>
  <c r="M1344" i="8"/>
  <c r="M1352" i="8"/>
  <c r="M1360" i="8"/>
  <c r="M1368" i="8"/>
  <c r="M1376" i="8"/>
  <c r="M1384" i="8"/>
  <c r="M1392" i="8"/>
  <c r="M1400" i="8"/>
  <c r="Q1400" i="8" s="1"/>
  <c r="M1408" i="8"/>
  <c r="M1416" i="8"/>
  <c r="M1424" i="8"/>
  <c r="M1432" i="8"/>
  <c r="M1440" i="8"/>
  <c r="M1448" i="8"/>
  <c r="M1456" i="8"/>
  <c r="M1464" i="8"/>
  <c r="M1472" i="8"/>
  <c r="M1480" i="8"/>
  <c r="M1488" i="8"/>
  <c r="M1496" i="8"/>
  <c r="M1504" i="8"/>
  <c r="Q1504" i="8" s="1"/>
  <c r="M1512" i="8"/>
  <c r="M1520" i="8"/>
  <c r="M1528" i="8"/>
  <c r="M1536" i="8"/>
  <c r="M1544" i="8"/>
  <c r="M1552" i="8"/>
  <c r="M1560" i="8"/>
  <c r="M1568" i="8"/>
  <c r="M1576" i="8"/>
  <c r="M1584" i="8"/>
  <c r="Q1584" i="8" s="1"/>
  <c r="M1592" i="8"/>
  <c r="M1600" i="8"/>
  <c r="M1608" i="8"/>
  <c r="M1616" i="8"/>
  <c r="M1624" i="8"/>
  <c r="M1632" i="8"/>
  <c r="M1640" i="8"/>
  <c r="M1648" i="8"/>
  <c r="Q1648" i="8" s="1"/>
  <c r="M1656" i="8"/>
  <c r="M1664" i="8"/>
  <c r="M1672" i="8"/>
  <c r="M1680" i="8"/>
  <c r="M1688" i="8"/>
  <c r="M1696" i="8"/>
  <c r="M1704" i="8"/>
  <c r="M1712" i="8"/>
  <c r="Q1712" i="8" s="1"/>
  <c r="M1720" i="8"/>
  <c r="M1728" i="8"/>
  <c r="M1736" i="8"/>
  <c r="M1744" i="8"/>
  <c r="M1752" i="8"/>
  <c r="M1760" i="8"/>
  <c r="M1768" i="8"/>
  <c r="M1776" i="8"/>
  <c r="Q1776" i="8" s="1"/>
  <c r="M1784" i="8"/>
  <c r="M1792" i="8"/>
  <c r="M1800" i="8"/>
  <c r="M1808" i="8"/>
  <c r="Q1808" i="8" s="1"/>
  <c r="M1816" i="8"/>
  <c r="M1824" i="8"/>
  <c r="M1832" i="8"/>
  <c r="M1840" i="8"/>
  <c r="Q1840" i="8" s="1"/>
  <c r="M1848" i="8"/>
  <c r="Q1848" i="8" s="1"/>
  <c r="M1856" i="8"/>
  <c r="M1864" i="8"/>
  <c r="M1872" i="8"/>
  <c r="M506" i="8"/>
  <c r="M725" i="8"/>
  <c r="M789" i="8"/>
  <c r="M853" i="8"/>
  <c r="Q853" i="8" s="1"/>
  <c r="M917" i="8"/>
  <c r="Q917" i="8" s="1"/>
  <c r="M981" i="8"/>
  <c r="M1045" i="8"/>
  <c r="M1109" i="8"/>
  <c r="M1173" i="8"/>
  <c r="M1237" i="8"/>
  <c r="M1282" i="8"/>
  <c r="M1290" i="8"/>
  <c r="Q1290" i="8" s="1"/>
  <c r="R1290" i="8" s="1"/>
  <c r="M1298" i="8"/>
  <c r="Q1298" i="8" s="1"/>
  <c r="M1306" i="8"/>
  <c r="M1314" i="8"/>
  <c r="M1322" i="8"/>
  <c r="M1330" i="8"/>
  <c r="M1338" i="8"/>
  <c r="M1346" i="8"/>
  <c r="Q1346" i="8" s="1"/>
  <c r="M1354" i="8"/>
  <c r="Q1354" i="8" s="1"/>
  <c r="M1362" i="8"/>
  <c r="M1370" i="8"/>
  <c r="M1378" i="8"/>
  <c r="M1386" i="8"/>
  <c r="M1394" i="8"/>
  <c r="M1402" i="8"/>
  <c r="M1410" i="8"/>
  <c r="M1418" i="8"/>
  <c r="M1426" i="8"/>
  <c r="M1434" i="8"/>
  <c r="M1442" i="8"/>
  <c r="M1450" i="8"/>
  <c r="M1458" i="8"/>
  <c r="M1466" i="8"/>
  <c r="M1474" i="8"/>
  <c r="M1482" i="8"/>
  <c r="Q1482" i="8" s="1"/>
  <c r="M1490" i="8"/>
  <c r="M1498" i="8"/>
  <c r="M1506" i="8"/>
  <c r="M1514" i="8"/>
  <c r="M1522" i="8"/>
  <c r="M1530" i="8"/>
  <c r="M1538" i="8"/>
  <c r="M1546" i="8"/>
  <c r="Q1546" i="8" s="1"/>
  <c r="M1554" i="8"/>
  <c r="M1562" i="8"/>
  <c r="M1570" i="8"/>
  <c r="M1578" i="8"/>
  <c r="M1586" i="8"/>
  <c r="M1594" i="8"/>
  <c r="M1602" i="8"/>
  <c r="Q1602" i="8" s="1"/>
  <c r="M1610" i="8"/>
  <c r="Q1610" i="8" s="1"/>
  <c r="M1618" i="8"/>
  <c r="M1626" i="8"/>
  <c r="M1634" i="8"/>
  <c r="M1642" i="8"/>
  <c r="M1650" i="8"/>
  <c r="M1658" i="8"/>
  <c r="M1666" i="8"/>
  <c r="M1674" i="8"/>
  <c r="M1682" i="8"/>
  <c r="M1690" i="8"/>
  <c r="M1698" i="8"/>
  <c r="M1706" i="8"/>
  <c r="M1714" i="8"/>
  <c r="M1722" i="8"/>
  <c r="M1730" i="8"/>
  <c r="M1738" i="8"/>
  <c r="Q1738" i="8" s="1"/>
  <c r="M1746" i="8"/>
  <c r="M1754" i="8"/>
  <c r="M1762" i="8"/>
  <c r="M1770" i="8"/>
  <c r="M1778" i="8"/>
  <c r="M1786" i="8"/>
  <c r="M1794" i="8"/>
  <c r="M1802" i="8"/>
  <c r="Q1802" i="8" s="1"/>
  <c r="R1802" i="8" s="1"/>
  <c r="M1810" i="8"/>
  <c r="M1818" i="8"/>
  <c r="M1826" i="8"/>
  <c r="M1834" i="8"/>
  <c r="M1842" i="8"/>
  <c r="M1850" i="8"/>
  <c r="M1858" i="8"/>
  <c r="M1866" i="8"/>
  <c r="Q1866" i="8" s="1"/>
  <c r="M1874" i="8"/>
  <c r="M442" i="8"/>
  <c r="M1165" i="8"/>
  <c r="M1329" i="8"/>
  <c r="M1393" i="8"/>
  <c r="M1457" i="8"/>
  <c r="M1521" i="8"/>
  <c r="Q1521" i="8" s="1"/>
  <c r="M1585" i="8"/>
  <c r="Q1585" i="8" s="1"/>
  <c r="M1649" i="8"/>
  <c r="M1713" i="8"/>
  <c r="M1777" i="8"/>
  <c r="M1841" i="8"/>
  <c r="M1880" i="8"/>
  <c r="M1888" i="8"/>
  <c r="M1896" i="8"/>
  <c r="M1904" i="8"/>
  <c r="Q1904" i="8" s="1"/>
  <c r="M1912" i="8"/>
  <c r="M1920" i="8"/>
  <c r="M1928" i="8"/>
  <c r="M1936" i="8"/>
  <c r="M1944" i="8"/>
  <c r="M1952" i="8"/>
  <c r="M1960" i="8"/>
  <c r="Q1960" i="8" s="1"/>
  <c r="M1968" i="8"/>
  <c r="Q1968" i="8" s="1"/>
  <c r="M1976" i="8"/>
  <c r="M1984" i="8"/>
  <c r="M1992" i="8"/>
  <c r="M2000" i="8"/>
  <c r="M1037" i="8"/>
  <c r="M1942" i="8"/>
  <c r="M717" i="8"/>
  <c r="M1229" i="8"/>
  <c r="M1337" i="8"/>
  <c r="Q1337" i="8" s="1"/>
  <c r="M1401" i="8"/>
  <c r="M1465" i="8"/>
  <c r="M1529" i="8"/>
  <c r="M1593" i="8"/>
  <c r="M1657" i="8"/>
  <c r="M1721" i="8"/>
  <c r="M1785" i="8"/>
  <c r="Q1785" i="8" s="1"/>
  <c r="M1849" i="8"/>
  <c r="M1881" i="8"/>
  <c r="M1889" i="8"/>
  <c r="M1897" i="8"/>
  <c r="M1905" i="8"/>
  <c r="M1913" i="8"/>
  <c r="M1921" i="8"/>
  <c r="M1929" i="8"/>
  <c r="M1937" i="8"/>
  <c r="Q1937" i="8" s="1"/>
  <c r="M1945" i="8"/>
  <c r="M1953" i="8"/>
  <c r="M1961" i="8"/>
  <c r="M1969" i="8"/>
  <c r="M1977" i="8"/>
  <c r="M1985" i="8"/>
  <c r="M1993" i="8"/>
  <c r="Q1993" i="8" s="1"/>
  <c r="M2001" i="8"/>
  <c r="M1569" i="8"/>
  <c r="M1878" i="8"/>
  <c r="M1934" i="8"/>
  <c r="M1982" i="8"/>
  <c r="M781" i="8"/>
  <c r="M1281" i="8"/>
  <c r="M1345" i="8"/>
  <c r="Q1345" i="8" s="1"/>
  <c r="M1409" i="8"/>
  <c r="M1473" i="8"/>
  <c r="M1537" i="8"/>
  <c r="M1601" i="8"/>
  <c r="M1665" i="8"/>
  <c r="M1729" i="8"/>
  <c r="M1793" i="8"/>
  <c r="M1857" i="8"/>
  <c r="Q1857" i="8" s="1"/>
  <c r="M1882" i="8"/>
  <c r="M1890" i="8"/>
  <c r="M1898" i="8"/>
  <c r="M1906" i="8"/>
  <c r="M1914" i="8"/>
  <c r="M1922" i="8"/>
  <c r="M1930" i="8"/>
  <c r="M1938" i="8"/>
  <c r="M1946" i="8"/>
  <c r="M1954" i="8"/>
  <c r="M1962" i="8"/>
  <c r="M1970" i="8"/>
  <c r="M1978" i="8"/>
  <c r="M1986" i="8"/>
  <c r="M1994" i="8"/>
  <c r="Q1994" i="8" s="1"/>
  <c r="M2002" i="8"/>
  <c r="Q2002" i="8" s="1"/>
  <c r="M1633" i="8"/>
  <c r="M1918" i="8"/>
  <c r="M1990" i="8"/>
  <c r="M845" i="8"/>
  <c r="M1289" i="8"/>
  <c r="M1353" i="8"/>
  <c r="Q1353" i="8" s="1"/>
  <c r="M1417" i="8"/>
  <c r="Q1417" i="8" s="1"/>
  <c r="M1481" i="8"/>
  <c r="Q1481" i="8" s="1"/>
  <c r="M1545" i="8"/>
  <c r="Q1545" i="8" s="1"/>
  <c r="M1609" i="8"/>
  <c r="M1673" i="8"/>
  <c r="M1737" i="8"/>
  <c r="M1801" i="8"/>
  <c r="M1865" i="8"/>
  <c r="M1883" i="8"/>
  <c r="M1891" i="8"/>
  <c r="Q1891" i="8" s="1"/>
  <c r="M1899" i="8"/>
  <c r="M1907" i="8"/>
  <c r="M1915" i="8"/>
  <c r="M1923" i="8"/>
  <c r="M1931" i="8"/>
  <c r="M1939" i="8"/>
  <c r="M1947" i="8"/>
  <c r="M1955" i="8"/>
  <c r="M1963" i="8"/>
  <c r="M1971" i="8"/>
  <c r="M1979" i="8"/>
  <c r="M1987" i="8"/>
  <c r="M1995" i="8"/>
  <c r="M2003" i="8"/>
  <c r="Q2003" i="8" s="1"/>
  <c r="M1441" i="8"/>
  <c r="Q1441" i="8" s="1"/>
  <c r="M1902" i="8"/>
  <c r="Q1902" i="8" s="1"/>
  <c r="M1974" i="8"/>
  <c r="M909" i="8"/>
  <c r="M1297" i="8"/>
  <c r="M1361" i="8"/>
  <c r="M1425" i="8"/>
  <c r="M1489" i="8"/>
  <c r="M1553" i="8"/>
  <c r="Q1553" i="8" s="1"/>
  <c r="M1617" i="8"/>
  <c r="Q1617" i="8" s="1"/>
  <c r="M1681" i="8"/>
  <c r="M1745" i="8"/>
  <c r="M1809" i="8"/>
  <c r="M1873" i="8"/>
  <c r="M1884" i="8"/>
  <c r="M1892" i="8"/>
  <c r="M1900" i="8"/>
  <c r="Q1900" i="8" s="1"/>
  <c r="M1908" i="8"/>
  <c r="Q1908" i="8" s="1"/>
  <c r="M1916" i="8"/>
  <c r="M1924" i="8"/>
  <c r="M1932" i="8"/>
  <c r="M1940" i="8"/>
  <c r="M1948" i="8"/>
  <c r="M1956" i="8"/>
  <c r="Q1956" i="8" s="1"/>
  <c r="M1964" i="8"/>
  <c r="Q1964" i="8" s="1"/>
  <c r="M1972" i="8"/>
  <c r="Q1972" i="8" s="1"/>
  <c r="M1980" i="8"/>
  <c r="M1988" i="8"/>
  <c r="M1996" i="8"/>
  <c r="M2004" i="8"/>
  <c r="M1505" i="8"/>
  <c r="M1894" i="8"/>
  <c r="M1950" i="8"/>
  <c r="M1998" i="8"/>
  <c r="Q1998" i="8" s="1"/>
  <c r="M973" i="8"/>
  <c r="M1305" i="8"/>
  <c r="M1369" i="8"/>
  <c r="M1433" i="8"/>
  <c r="M1497" i="8"/>
  <c r="M1561" i="8"/>
  <c r="Q1561" i="8" s="1"/>
  <c r="M1625" i="8"/>
  <c r="M1689" i="8"/>
  <c r="M1753" i="8"/>
  <c r="M1817" i="8"/>
  <c r="M1877" i="8"/>
  <c r="M1885" i="8"/>
  <c r="M1893" i="8"/>
  <c r="M1901" i="8"/>
  <c r="M1909" i="8"/>
  <c r="M1917" i="8"/>
  <c r="Q1917" i="8" s="1"/>
  <c r="M1925" i="8"/>
  <c r="M1933" i="8"/>
  <c r="M1941" i="8"/>
  <c r="M1949" i="8"/>
  <c r="M1957" i="8"/>
  <c r="M1965" i="8"/>
  <c r="Q1965" i="8" s="1"/>
  <c r="M1973" i="8"/>
  <c r="Q1973" i="8" s="1"/>
  <c r="M1981" i="8"/>
  <c r="M1989" i="8"/>
  <c r="M1997" i="8"/>
  <c r="M1313" i="8"/>
  <c r="M1761" i="8"/>
  <c r="M1886" i="8"/>
  <c r="M1910" i="8"/>
  <c r="M1958" i="8"/>
  <c r="M1101" i="8"/>
  <c r="M1321" i="8"/>
  <c r="Q1321" i="8" s="1"/>
  <c r="M1385" i="8"/>
  <c r="M1449" i="8"/>
  <c r="M1513" i="8"/>
  <c r="M1577" i="8"/>
  <c r="M1641" i="8"/>
  <c r="M1705" i="8"/>
  <c r="Q1705" i="8" s="1"/>
  <c r="M1769" i="8"/>
  <c r="Q1769" i="8" s="1"/>
  <c r="R1769" i="8" s="1"/>
  <c r="M1833" i="8"/>
  <c r="M1879" i="8"/>
  <c r="M1887" i="8"/>
  <c r="M1895" i="8"/>
  <c r="M1903" i="8"/>
  <c r="M1911" i="8"/>
  <c r="M1919" i="8"/>
  <c r="M1927" i="8"/>
  <c r="Q1927" i="8" s="1"/>
  <c r="M1935" i="8"/>
  <c r="M1943" i="8"/>
  <c r="M1951" i="8"/>
  <c r="M1959" i="8"/>
  <c r="M1967" i="8"/>
  <c r="M1975" i="8"/>
  <c r="M1983" i="8"/>
  <c r="M1991" i="8"/>
  <c r="M1999" i="8"/>
  <c r="Q1999" i="8" s="1"/>
  <c r="M1377" i="8"/>
  <c r="M1697" i="8"/>
  <c r="M1825" i="8"/>
  <c r="M1926" i="8"/>
  <c r="M1966" i="8"/>
  <c r="Q142" i="8"/>
  <c r="Q1437" i="8"/>
  <c r="Q92" i="8"/>
  <c r="Q521" i="8"/>
  <c r="Q1693" i="8"/>
  <c r="Q1238" i="8"/>
  <c r="Q476" i="8"/>
  <c r="Q265" i="8"/>
  <c r="Q677" i="8"/>
  <c r="Q1309" i="8"/>
  <c r="Q649" i="8"/>
  <c r="Q398" i="8"/>
  <c r="Q37" i="8"/>
  <c r="Q1201" i="8"/>
  <c r="Q1565" i="8"/>
  <c r="Q348" i="8"/>
  <c r="Q78" i="8"/>
  <c r="Q485" i="8"/>
  <c r="Q1137" i="8"/>
  <c r="Q412" i="8"/>
  <c r="Q457" i="8"/>
  <c r="Q334" i="8"/>
  <c r="Q819" i="8"/>
  <c r="Q611" i="8"/>
  <c r="Q1821" i="8"/>
  <c r="Q668" i="8"/>
  <c r="Q206" i="8"/>
  <c r="Q933" i="8"/>
  <c r="Q307" i="8"/>
  <c r="Q1372" i="8"/>
  <c r="Q1500" i="8"/>
  <c r="Q1059" i="8"/>
  <c r="Q145" i="8"/>
  <c r="Q936" i="8"/>
  <c r="Q872" i="8"/>
  <c r="Q1046" i="8"/>
  <c r="Q854" i="8"/>
  <c r="Q790" i="8"/>
  <c r="Q243" i="8"/>
  <c r="Q1320" i="8"/>
  <c r="Q1576" i="8"/>
  <c r="Q163" i="8"/>
  <c r="Q675" i="8"/>
  <c r="Q212" i="8"/>
  <c r="Q20" i="8"/>
  <c r="Q961" i="8"/>
  <c r="Q897" i="8"/>
  <c r="Q1112" i="8"/>
  <c r="Q1048" i="8"/>
  <c r="Q728" i="8"/>
  <c r="Q390" i="8"/>
  <c r="Q861" i="8"/>
  <c r="Q1625" i="8"/>
  <c r="Q1633" i="8"/>
  <c r="Q1640" i="8"/>
  <c r="Q1896" i="8"/>
  <c r="Q1265" i="8"/>
  <c r="Q1203" i="8"/>
  <c r="Q1595" i="8"/>
  <c r="Q1723" i="8"/>
  <c r="Q739" i="8"/>
  <c r="Q1133" i="8"/>
  <c r="Q1325" i="8"/>
  <c r="Q1581" i="8"/>
  <c r="Q1126" i="8"/>
  <c r="Q1190" i="8"/>
  <c r="Q1036" i="8"/>
  <c r="Q524" i="8"/>
  <c r="Q268" i="8"/>
  <c r="Q204" i="8"/>
  <c r="Q12" i="8"/>
  <c r="Q359" i="8"/>
  <c r="Q231" i="8"/>
  <c r="Q103" i="8"/>
  <c r="Q574" i="8"/>
  <c r="Q126" i="8"/>
  <c r="Q62" i="8"/>
  <c r="Q947" i="8"/>
  <c r="Q1538" i="8"/>
  <c r="Q1730" i="8"/>
  <c r="Q1858" i="8"/>
  <c r="Q1409" i="8"/>
  <c r="Q2001" i="8"/>
  <c r="Q1659" i="8"/>
  <c r="Q1212" i="8"/>
  <c r="Q1276" i="8"/>
  <c r="Q1980" i="8"/>
  <c r="Q291" i="8"/>
  <c r="Q1205" i="8"/>
  <c r="Q1114" i="8"/>
  <c r="Q922" i="8"/>
  <c r="Q346" i="8"/>
  <c r="Q218" i="8"/>
  <c r="Q1009" i="8"/>
  <c r="Q753" i="8"/>
  <c r="Q689" i="8"/>
  <c r="Q223" i="8"/>
  <c r="Q1011" i="8"/>
  <c r="Q1359" i="8"/>
  <c r="Q1487" i="8"/>
  <c r="Q1615" i="8"/>
  <c r="Q1743" i="8"/>
  <c r="Q1871" i="8"/>
  <c r="Q1162" i="8"/>
  <c r="Q1448" i="8"/>
  <c r="Q1139" i="8"/>
  <c r="Q1611" i="8"/>
  <c r="Q1675" i="8"/>
  <c r="Q1739" i="8"/>
  <c r="Q1462" i="8"/>
  <c r="Q1654" i="8"/>
  <c r="Q1020" i="8"/>
  <c r="Q956" i="8"/>
  <c r="Q700" i="8"/>
  <c r="Q18" i="8"/>
  <c r="Q1065" i="8"/>
  <c r="Q512" i="8"/>
  <c r="Q448" i="8"/>
  <c r="Q192" i="8"/>
  <c r="Q1111" i="8"/>
  <c r="Q1047" i="8"/>
  <c r="Q983" i="8"/>
  <c r="Q855" i="8"/>
  <c r="Q791" i="8"/>
  <c r="Q599" i="8"/>
  <c r="Q471" i="8"/>
  <c r="Q215" i="8"/>
  <c r="Q23" i="8"/>
  <c r="Q709" i="8"/>
  <c r="Q563" i="8"/>
  <c r="Q1075" i="8"/>
  <c r="Q1362" i="8"/>
  <c r="Q1554" i="8"/>
  <c r="Q1618" i="8"/>
  <c r="Q1810" i="8"/>
  <c r="Q1874" i="8"/>
  <c r="Q1217" i="8"/>
  <c r="Q1464" i="8"/>
  <c r="Q1356" i="8"/>
  <c r="Q1420" i="8"/>
  <c r="Q1612" i="8"/>
  <c r="Q1676" i="8"/>
  <c r="Q1034" i="8"/>
  <c r="Q778" i="8"/>
  <c r="Q714" i="8"/>
  <c r="Q522" i="8"/>
  <c r="Q10" i="8"/>
  <c r="Q847" i="8"/>
  <c r="Q870" i="8"/>
  <c r="Q1021" i="8"/>
  <c r="Q893" i="8"/>
  <c r="Q115" i="8"/>
  <c r="Q1311" i="8"/>
  <c r="Q1503" i="8"/>
  <c r="Q1631" i="8"/>
  <c r="Q1256" i="8"/>
  <c r="Q1240" i="8"/>
  <c r="Q1883" i="8"/>
  <c r="Q1684" i="8"/>
  <c r="Q995" i="8"/>
  <c r="Q1606" i="8"/>
  <c r="Q1862" i="8"/>
  <c r="Q514" i="8"/>
  <c r="Q281" i="8"/>
  <c r="Q89" i="8"/>
  <c r="Q25" i="8"/>
  <c r="Q624" i="8"/>
  <c r="Q368" i="8"/>
  <c r="Q176" i="8"/>
  <c r="Q112" i="8"/>
  <c r="Q1031" i="8"/>
  <c r="Q967" i="8"/>
  <c r="Q711" i="8"/>
  <c r="Q629" i="8"/>
  <c r="Q117" i="8"/>
  <c r="Q1281" i="8"/>
  <c r="Q1528" i="8"/>
  <c r="N1999" i="8"/>
  <c r="N1991" i="8"/>
  <c r="N1983" i="8"/>
  <c r="N1975" i="8"/>
  <c r="N1967" i="8"/>
  <c r="N1959" i="8"/>
  <c r="N2000" i="8"/>
  <c r="N1992" i="8"/>
  <c r="N1984" i="8"/>
  <c r="N1976" i="8"/>
  <c r="N1968" i="8"/>
  <c r="N1960" i="8"/>
  <c r="N2001" i="8"/>
  <c r="N1993" i="8"/>
  <c r="N1985" i="8"/>
  <c r="N1977" i="8"/>
  <c r="N1969" i="8"/>
  <c r="N1961" i="8"/>
  <c r="N2002" i="8"/>
  <c r="N1994" i="8"/>
  <c r="N1986" i="8"/>
  <c r="N1978" i="8"/>
  <c r="N1970" i="8"/>
  <c r="N1962" i="8"/>
  <c r="N2003" i="8"/>
  <c r="N1995" i="8"/>
  <c r="N1987" i="8"/>
  <c r="N1979" i="8"/>
  <c r="N1971" i="8"/>
  <c r="N1963" i="8"/>
  <c r="N2004" i="8"/>
  <c r="N1996" i="8"/>
  <c r="N1988" i="8"/>
  <c r="N1980" i="8"/>
  <c r="N1972" i="8"/>
  <c r="N1964" i="8"/>
  <c r="N1998" i="8"/>
  <c r="N1990" i="8"/>
  <c r="N1982" i="8"/>
  <c r="N1974" i="8"/>
  <c r="N1966" i="8"/>
  <c r="N1958" i="8"/>
  <c r="N1952" i="8"/>
  <c r="N1944" i="8"/>
  <c r="N1936" i="8"/>
  <c r="N1928" i="8"/>
  <c r="N1920" i="8"/>
  <c r="N1981" i="8"/>
  <c r="N1953" i="8"/>
  <c r="N1945" i="8"/>
  <c r="N1937" i="8"/>
  <c r="N1954" i="8"/>
  <c r="N1946" i="8"/>
  <c r="N1938" i="8"/>
  <c r="N1989" i="8"/>
  <c r="N1957" i="8"/>
  <c r="N1955" i="8"/>
  <c r="N1947" i="8"/>
  <c r="N1939" i="8"/>
  <c r="N1931" i="8"/>
  <c r="N1923" i="8"/>
  <c r="N1915" i="8"/>
  <c r="N1956" i="8"/>
  <c r="N1948" i="8"/>
  <c r="N1940" i="8"/>
  <c r="N1932" i="8"/>
  <c r="N1924" i="8"/>
  <c r="N1916" i="8"/>
  <c r="N1997" i="8"/>
  <c r="N1965" i="8"/>
  <c r="N1949" i="8"/>
  <c r="N1941" i="8"/>
  <c r="N1933" i="8"/>
  <c r="N1925" i="8"/>
  <c r="N1917" i="8"/>
  <c r="N1973" i="8"/>
  <c r="N1951" i="8"/>
  <c r="Q1950" i="8"/>
  <c r="N1943" i="8"/>
  <c r="N1935" i="8"/>
  <c r="N1927" i="8"/>
  <c r="N1919" i="8"/>
  <c r="N1922" i="8"/>
  <c r="N1910" i="8"/>
  <c r="N1902" i="8"/>
  <c r="N1894" i="8"/>
  <c r="N1886" i="8"/>
  <c r="N1950" i="8"/>
  <c r="N1918" i="8"/>
  <c r="N1911" i="8"/>
  <c r="N1903" i="8"/>
  <c r="N1912" i="8"/>
  <c r="N1904" i="8"/>
  <c r="N1896" i="8"/>
  <c r="N1888" i="8"/>
  <c r="N1880" i="8"/>
  <c r="N1913" i="8"/>
  <c r="N1905" i="8"/>
  <c r="N1929" i="8"/>
  <c r="N1914" i="8"/>
  <c r="N1906" i="8"/>
  <c r="N1898" i="8"/>
  <c r="N1890" i="8"/>
  <c r="N1882" i="8"/>
  <c r="N1934" i="8"/>
  <c r="N1907" i="8"/>
  <c r="N1899" i="8"/>
  <c r="N1891" i="8"/>
  <c r="N1883" i="8"/>
  <c r="N1930" i="8"/>
  <c r="N1921" i="8"/>
  <c r="N1908" i="8"/>
  <c r="N1900" i="8"/>
  <c r="N1892" i="8"/>
  <c r="N1884" i="8"/>
  <c r="N1897" i="8"/>
  <c r="N1876" i="8"/>
  <c r="N1868" i="8"/>
  <c r="N1860" i="8"/>
  <c r="N1852" i="8"/>
  <c r="N1844" i="8"/>
  <c r="N1942" i="8"/>
  <c r="N1893" i="8"/>
  <c r="N1877" i="8"/>
  <c r="N1869" i="8"/>
  <c r="N1926" i="8"/>
  <c r="N1889" i="8"/>
  <c r="N1870" i="8"/>
  <c r="N1862" i="8"/>
  <c r="N1854" i="8"/>
  <c r="N1846" i="8"/>
  <c r="N1885" i="8"/>
  <c r="N1879" i="8"/>
  <c r="N1871" i="8"/>
  <c r="N1909" i="8"/>
  <c r="N1881" i="8"/>
  <c r="N1872" i="8"/>
  <c r="N1864" i="8"/>
  <c r="N1856" i="8"/>
  <c r="N1848" i="8"/>
  <c r="N1895" i="8"/>
  <c r="N1873" i="8"/>
  <c r="N1865" i="8"/>
  <c r="N1857" i="8"/>
  <c r="N1849" i="8"/>
  <c r="N1878" i="8"/>
  <c r="N1874" i="8"/>
  <c r="N1866" i="8"/>
  <c r="N1858" i="8"/>
  <c r="N1850" i="8"/>
  <c r="N1842" i="8"/>
  <c r="N1855" i="8"/>
  <c r="N1832" i="8"/>
  <c r="N1824" i="8"/>
  <c r="N1816" i="8"/>
  <c r="N1875" i="8"/>
  <c r="N1851" i="8"/>
  <c r="N1840" i="8"/>
  <c r="N1833" i="8"/>
  <c r="N1825" i="8"/>
  <c r="N1817" i="8"/>
  <c r="N1887" i="8"/>
  <c r="N1847" i="8"/>
  <c r="N1834" i="8"/>
  <c r="N1826" i="8"/>
  <c r="N1818" i="8"/>
  <c r="N1861" i="8"/>
  <c r="N1843" i="8"/>
  <c r="N1835" i="8"/>
  <c r="N1827" i="8"/>
  <c r="N1819" i="8"/>
  <c r="N1901" i="8"/>
  <c r="N1841" i="8"/>
  <c r="N1836" i="8"/>
  <c r="N1828" i="8"/>
  <c r="N1820" i="8"/>
  <c r="N1812" i="8"/>
  <c r="N1804" i="8"/>
  <c r="N1853" i="8"/>
  <c r="N1837" i="8"/>
  <c r="N1829" i="8"/>
  <c r="N1821" i="8"/>
  <c r="Q1820" i="8"/>
  <c r="R1820" i="8" s="1"/>
  <c r="N1813" i="8"/>
  <c r="N1805" i="8"/>
  <c r="Q1804" i="8"/>
  <c r="N1863" i="8"/>
  <c r="N1838" i="8"/>
  <c r="N1830" i="8"/>
  <c r="N1822" i="8"/>
  <c r="N1814" i="8"/>
  <c r="N1806" i="8"/>
  <c r="N1839" i="8"/>
  <c r="N1807" i="8"/>
  <c r="N1803" i="8"/>
  <c r="N1801" i="8"/>
  <c r="N1794" i="8"/>
  <c r="N1786" i="8"/>
  <c r="N1778" i="8"/>
  <c r="N1770" i="8"/>
  <c r="N1762" i="8"/>
  <c r="N1754" i="8"/>
  <c r="N1746" i="8"/>
  <c r="N1811" i="8"/>
  <c r="N1795" i="8"/>
  <c r="N1787" i="8"/>
  <c r="N1779" i="8"/>
  <c r="N1771" i="8"/>
  <c r="N1815" i="8"/>
  <c r="N1796" i="8"/>
  <c r="N1788" i="8"/>
  <c r="N1780" i="8"/>
  <c r="N1772" i="8"/>
  <c r="N1764" i="8"/>
  <c r="N1756" i="8"/>
  <c r="N1748" i="8"/>
  <c r="N1740" i="8"/>
  <c r="N1867" i="8"/>
  <c r="N1810" i="8"/>
  <c r="N1797" i="8"/>
  <c r="N1789" i="8"/>
  <c r="N1781" i="8"/>
  <c r="N1773" i="8"/>
  <c r="N1765" i="8"/>
  <c r="N1823" i="8"/>
  <c r="N1802" i="8"/>
  <c r="N1798" i="8"/>
  <c r="N1790" i="8"/>
  <c r="Q1789" i="8"/>
  <c r="N1782" i="8"/>
  <c r="N1774" i="8"/>
  <c r="Q1773" i="8"/>
  <c r="N1766" i="8"/>
  <c r="N1758" i="8"/>
  <c r="Q1757" i="8"/>
  <c r="N1750" i="8"/>
  <c r="N1742" i="8"/>
  <c r="N1845" i="8"/>
  <c r="N1809" i="8"/>
  <c r="N1799" i="8"/>
  <c r="Q1798" i="8"/>
  <c r="N1791" i="8"/>
  <c r="N1783" i="8"/>
  <c r="N1775" i="8"/>
  <c r="N1767" i="8"/>
  <c r="N1759" i="8"/>
  <c r="N1751" i="8"/>
  <c r="N1831" i="8"/>
  <c r="N1800" i="8"/>
  <c r="N1792" i="8"/>
  <c r="N1784" i="8"/>
  <c r="N1776" i="8"/>
  <c r="N1768" i="8"/>
  <c r="N1760" i="8"/>
  <c r="N1752" i="8"/>
  <c r="N1744" i="8"/>
  <c r="N1769" i="8"/>
  <c r="N1736" i="8"/>
  <c r="N1728" i="8"/>
  <c r="N1720" i="8"/>
  <c r="N1712" i="8"/>
  <c r="N1704" i="8"/>
  <c r="N1696" i="8"/>
  <c r="N1688" i="8"/>
  <c r="N1680" i="8"/>
  <c r="N1672" i="8"/>
  <c r="N1664" i="8"/>
  <c r="N1808" i="8"/>
  <c r="N1755" i="8"/>
  <c r="N1737" i="8"/>
  <c r="N1729" i="8"/>
  <c r="N1721" i="8"/>
  <c r="N1713" i="8"/>
  <c r="N1705" i="8"/>
  <c r="N1697" i="8"/>
  <c r="N1689" i="8"/>
  <c r="N1777" i="8"/>
  <c r="N1730" i="8"/>
  <c r="N1722" i="8"/>
  <c r="N1714" i="8"/>
  <c r="N1706" i="8"/>
  <c r="N1698" i="8"/>
  <c r="N1690" i="8"/>
  <c r="N1682" i="8"/>
  <c r="N1674" i="8"/>
  <c r="Q1673" i="8"/>
  <c r="N1666" i="8"/>
  <c r="N1859" i="8"/>
  <c r="N1761" i="8"/>
  <c r="N1747" i="8"/>
  <c r="N1739" i="8"/>
  <c r="N1731" i="8"/>
  <c r="N1723" i="8"/>
  <c r="N1715" i="8"/>
  <c r="N1707" i="8"/>
  <c r="N1699" i="8"/>
  <c r="N1691" i="8"/>
  <c r="N1785" i="8"/>
  <c r="N1757" i="8"/>
  <c r="N1732" i="8"/>
  <c r="N1724" i="8"/>
  <c r="N1716" i="8"/>
  <c r="N1708" i="8"/>
  <c r="N1700" i="8"/>
  <c r="N1692" i="8"/>
  <c r="N1684" i="8"/>
  <c r="N1676" i="8"/>
  <c r="N1668" i="8"/>
  <c r="N1753" i="8"/>
  <c r="N1733" i="8"/>
  <c r="N1725" i="8"/>
  <c r="N1717" i="8"/>
  <c r="N1709" i="8"/>
  <c r="N1701" i="8"/>
  <c r="N1693" i="8"/>
  <c r="N1685" i="8"/>
  <c r="N1677" i="8"/>
  <c r="N1669" i="8"/>
  <c r="N1661" i="8"/>
  <c r="N1793" i="8"/>
  <c r="N1749" i="8"/>
  <c r="N1743" i="8"/>
  <c r="N1741" i="8"/>
  <c r="N1738" i="8"/>
  <c r="N1734" i="8"/>
  <c r="N1726" i="8"/>
  <c r="N1718" i="8"/>
  <c r="N1710" i="8"/>
  <c r="N1702" i="8"/>
  <c r="N1694" i="8"/>
  <c r="N1686" i="8"/>
  <c r="N1678" i="8"/>
  <c r="N1670" i="8"/>
  <c r="N1662" i="8"/>
  <c r="N1711" i="8"/>
  <c r="N1659" i="8"/>
  <c r="N1651" i="8"/>
  <c r="N1643" i="8"/>
  <c r="N1635" i="8"/>
  <c r="N1627" i="8"/>
  <c r="N1619" i="8"/>
  <c r="N1611" i="8"/>
  <c r="N1603" i="8"/>
  <c r="N1595" i="8"/>
  <c r="N1587" i="8"/>
  <c r="N1673" i="8"/>
  <c r="N1652" i="8"/>
  <c r="N1644" i="8"/>
  <c r="N1636" i="8"/>
  <c r="N1628" i="8"/>
  <c r="N1620" i="8"/>
  <c r="N1612" i="8"/>
  <c r="N1604" i="8"/>
  <c r="N1719" i="8"/>
  <c r="N1687" i="8"/>
  <c r="N1683" i="8"/>
  <c r="N1653" i="8"/>
  <c r="N1645" i="8"/>
  <c r="N1637" i="8"/>
  <c r="N1629" i="8"/>
  <c r="N1621" i="8"/>
  <c r="N1613" i="8"/>
  <c r="N1605" i="8"/>
  <c r="N1597" i="8"/>
  <c r="N1589" i="8"/>
  <c r="N1581" i="8"/>
  <c r="N1763" i="8"/>
  <c r="N1679" i="8"/>
  <c r="N1665" i="8"/>
  <c r="N1660" i="8"/>
  <c r="N1654" i="8"/>
  <c r="N1646" i="8"/>
  <c r="N1638" i="8"/>
  <c r="N1630" i="8"/>
  <c r="N1622" i="8"/>
  <c r="N1614" i="8"/>
  <c r="N1606" i="8"/>
  <c r="N1727" i="8"/>
  <c r="N1695" i="8"/>
  <c r="N1675" i="8"/>
  <c r="N1655" i="8"/>
  <c r="N1647" i="8"/>
  <c r="N1639" i="8"/>
  <c r="N1631" i="8"/>
  <c r="N1623" i="8"/>
  <c r="N1615" i="8"/>
  <c r="N1607" i="8"/>
  <c r="N1599" i="8"/>
  <c r="N1591" i="8"/>
  <c r="N1583" i="8"/>
  <c r="N1671" i="8"/>
  <c r="Q1666" i="8"/>
  <c r="N1656" i="8"/>
  <c r="N1648" i="8"/>
  <c r="N1640" i="8"/>
  <c r="N1632" i="8"/>
  <c r="N1624" i="8"/>
  <c r="N1616" i="8"/>
  <c r="N1608" i="8"/>
  <c r="N1600" i="8"/>
  <c r="N1592" i="8"/>
  <c r="N1584" i="8"/>
  <c r="N1735" i="8"/>
  <c r="N1703" i="8"/>
  <c r="N1667" i="8"/>
  <c r="N1657" i="8"/>
  <c r="Q1656" i="8"/>
  <c r="N1649" i="8"/>
  <c r="N1641" i="8"/>
  <c r="N1633" i="8"/>
  <c r="N1625" i="8"/>
  <c r="N1617" i="8"/>
  <c r="N1609" i="8"/>
  <c r="N1601" i="8"/>
  <c r="N1593" i="8"/>
  <c r="N1585" i="8"/>
  <c r="N1642" i="8"/>
  <c r="N1610" i="8"/>
  <c r="N1580" i="8"/>
  <c r="N1572" i="8"/>
  <c r="N1564" i="8"/>
  <c r="N1556" i="8"/>
  <c r="N1548" i="8"/>
  <c r="N1540" i="8"/>
  <c r="N1532" i="8"/>
  <c r="N1524" i="8"/>
  <c r="N1516" i="8"/>
  <c r="N1508" i="8"/>
  <c r="N1745" i="8"/>
  <c r="N1588" i="8"/>
  <c r="N1573" i="8"/>
  <c r="N1565" i="8"/>
  <c r="N1557" i="8"/>
  <c r="N1549" i="8"/>
  <c r="Q1548" i="8"/>
  <c r="N1541" i="8"/>
  <c r="N1533" i="8"/>
  <c r="N1525" i="8"/>
  <c r="N1517" i="8"/>
  <c r="N1663" i="8"/>
  <c r="N1650" i="8"/>
  <c r="N1618" i="8"/>
  <c r="N1598" i="8"/>
  <c r="N1574" i="8"/>
  <c r="N1566" i="8"/>
  <c r="N1558" i="8"/>
  <c r="N1550" i="8"/>
  <c r="N1542" i="8"/>
  <c r="N1534" i="8"/>
  <c r="N1526" i="8"/>
  <c r="N1518" i="8"/>
  <c r="Q1517" i="8"/>
  <c r="N1510" i="8"/>
  <c r="N1594" i="8"/>
  <c r="N1575" i="8"/>
  <c r="N1567" i="8"/>
  <c r="N1559" i="8"/>
  <c r="N1551" i="8"/>
  <c r="N1543" i="8"/>
  <c r="N1535" i="8"/>
  <c r="N1527" i="8"/>
  <c r="Q1526" i="8"/>
  <c r="N1519" i="8"/>
  <c r="N1658" i="8"/>
  <c r="N1626" i="8"/>
  <c r="N1590" i="8"/>
  <c r="N1576" i="8"/>
  <c r="N1568" i="8"/>
  <c r="N1560" i="8"/>
  <c r="N1552" i="8"/>
  <c r="N1544" i="8"/>
  <c r="N1536" i="8"/>
  <c r="N1528" i="8"/>
  <c r="N1520" i="8"/>
  <c r="N1512" i="8"/>
  <c r="N1504" i="8"/>
  <c r="N1586" i="8"/>
  <c r="N1577" i="8"/>
  <c r="N1569" i="8"/>
  <c r="N1561" i="8"/>
  <c r="N1553" i="8"/>
  <c r="N1545" i="8"/>
  <c r="N1537" i="8"/>
  <c r="N1529" i="8"/>
  <c r="N1521" i="8"/>
  <c r="N1513" i="8"/>
  <c r="N1505" i="8"/>
  <c r="N1681" i="8"/>
  <c r="N1634" i="8"/>
  <c r="N1602" i="8"/>
  <c r="N1578" i="8"/>
  <c r="N1570" i="8"/>
  <c r="N1562" i="8"/>
  <c r="N1554" i="8"/>
  <c r="N1546" i="8"/>
  <c r="N1538" i="8"/>
  <c r="N1530" i="8"/>
  <c r="N1522" i="8"/>
  <c r="N1514" i="8"/>
  <c r="N1506" i="8"/>
  <c r="N1596" i="8"/>
  <c r="N1555" i="8"/>
  <c r="N1523" i="8"/>
  <c r="N1511" i="8"/>
  <c r="N1500" i="8"/>
  <c r="N1492" i="8"/>
  <c r="N1484" i="8"/>
  <c r="N1476" i="8"/>
  <c r="N1468" i="8"/>
  <c r="N1460" i="8"/>
  <c r="N1452" i="8"/>
  <c r="N1444" i="8"/>
  <c r="N1436" i="8"/>
  <c r="N1428" i="8"/>
  <c r="N1507" i="8"/>
  <c r="N1501" i="8"/>
  <c r="N1493" i="8"/>
  <c r="N1485" i="8"/>
  <c r="N1477" i="8"/>
  <c r="N1469" i="8"/>
  <c r="N1461" i="8"/>
  <c r="N1453" i="8"/>
  <c r="N1445" i="8"/>
  <c r="N1437" i="8"/>
  <c r="N1429" i="8"/>
  <c r="N1563" i="8"/>
  <c r="N1531" i="8"/>
  <c r="N1502" i="8"/>
  <c r="Q1501" i="8"/>
  <c r="N1494" i="8"/>
  <c r="N1486" i="8"/>
  <c r="N1478" i="8"/>
  <c r="N1470" i="8"/>
  <c r="N1462" i="8"/>
  <c r="N1454" i="8"/>
  <c r="N1446" i="8"/>
  <c r="N1438" i="8"/>
  <c r="N1430" i="8"/>
  <c r="N1422" i="8"/>
  <c r="N1503" i="8"/>
  <c r="N1495" i="8"/>
  <c r="N1487" i="8"/>
  <c r="N1479" i="8"/>
  <c r="N1471" i="8"/>
  <c r="N1463" i="8"/>
  <c r="N1455" i="8"/>
  <c r="N1447" i="8"/>
  <c r="N1439" i="8"/>
  <c r="N1431" i="8"/>
  <c r="N1571" i="8"/>
  <c r="N1539" i="8"/>
  <c r="N1496" i="8"/>
  <c r="N1488" i="8"/>
  <c r="N1480" i="8"/>
  <c r="N1472" i="8"/>
  <c r="N1464" i="8"/>
  <c r="N1456" i="8"/>
  <c r="N1448" i="8"/>
  <c r="N1440" i="8"/>
  <c r="N1432" i="8"/>
  <c r="N1424" i="8"/>
  <c r="N1509" i="8"/>
  <c r="N1497" i="8"/>
  <c r="N1489" i="8"/>
  <c r="N1481" i="8"/>
  <c r="N1473" i="8"/>
  <c r="N1465" i="8"/>
  <c r="N1457" i="8"/>
  <c r="N1449" i="8"/>
  <c r="N1441" i="8"/>
  <c r="N1433" i="8"/>
  <c r="N1425" i="8"/>
  <c r="N1582" i="8"/>
  <c r="N1579" i="8"/>
  <c r="N1547" i="8"/>
  <c r="N1515" i="8"/>
  <c r="N1498" i="8"/>
  <c r="N1490" i="8"/>
  <c r="N1482" i="8"/>
  <c r="N1474" i="8"/>
  <c r="N1466" i="8"/>
  <c r="N1458" i="8"/>
  <c r="N1450" i="8"/>
  <c r="N1442" i="8"/>
  <c r="N1434" i="8"/>
  <c r="N1426" i="8"/>
  <c r="N1416" i="8"/>
  <c r="N1408" i="8"/>
  <c r="N1400" i="8"/>
  <c r="N1392" i="8"/>
  <c r="N1384" i="8"/>
  <c r="N1376" i="8"/>
  <c r="N1368" i="8"/>
  <c r="N1360" i="8"/>
  <c r="N1352" i="8"/>
  <c r="N1344" i="8"/>
  <c r="N1483" i="8"/>
  <c r="N1451" i="8"/>
  <c r="N1417" i="8"/>
  <c r="N1409" i="8"/>
  <c r="N1401" i="8"/>
  <c r="N1393" i="8"/>
  <c r="N1385" i="8"/>
  <c r="N1377" i="8"/>
  <c r="N1369" i="8"/>
  <c r="N1361" i="8"/>
  <c r="N1427" i="8"/>
  <c r="N1418" i="8"/>
  <c r="N1410" i="8"/>
  <c r="N1402" i="8"/>
  <c r="N1394" i="8"/>
  <c r="N1386" i="8"/>
  <c r="N1378" i="8"/>
  <c r="N1370" i="8"/>
  <c r="Q1369" i="8"/>
  <c r="N1362" i="8"/>
  <c r="N1354" i="8"/>
  <c r="N1346" i="8"/>
  <c r="N1491" i="8"/>
  <c r="N1459" i="8"/>
  <c r="N1423" i="8"/>
  <c r="N1419" i="8"/>
  <c r="N1411" i="8"/>
  <c r="Q1410" i="8"/>
  <c r="N1403" i="8"/>
  <c r="N1395" i="8"/>
  <c r="N1387" i="8"/>
  <c r="N1379" i="8"/>
  <c r="N1371" i="8"/>
  <c r="N1363" i="8"/>
  <c r="N1420" i="8"/>
  <c r="N1412" i="8"/>
  <c r="N1404" i="8"/>
  <c r="Q1403" i="8"/>
  <c r="N1396" i="8"/>
  <c r="N1388" i="8"/>
  <c r="N1380" i="8"/>
  <c r="N1372" i="8"/>
  <c r="N1364" i="8"/>
  <c r="N1356" i="8"/>
  <c r="N1348" i="8"/>
  <c r="N1499" i="8"/>
  <c r="N1467" i="8"/>
  <c r="N1435" i="8"/>
  <c r="N1421" i="8"/>
  <c r="N1413" i="8"/>
  <c r="N1405" i="8"/>
  <c r="N1397" i="8"/>
  <c r="N1389" i="8"/>
  <c r="N1381" i="8"/>
  <c r="N1373" i="8"/>
  <c r="N1365" i="8"/>
  <c r="N1357" i="8"/>
  <c r="N1349" i="8"/>
  <c r="N1414" i="8"/>
  <c r="N1406" i="8"/>
  <c r="N1398" i="8"/>
  <c r="N1390" i="8"/>
  <c r="N1382" i="8"/>
  <c r="N1374" i="8"/>
  <c r="N1366" i="8"/>
  <c r="N1358" i="8"/>
  <c r="N1350" i="8"/>
  <c r="N1342" i="8"/>
  <c r="N1399" i="8"/>
  <c r="N1367" i="8"/>
  <c r="N1333" i="8"/>
  <c r="N1325" i="8"/>
  <c r="N1317" i="8"/>
  <c r="N1309" i="8"/>
  <c r="Q1308" i="8"/>
  <c r="N1301" i="8"/>
  <c r="N1293" i="8"/>
  <c r="Q1292" i="8"/>
  <c r="N1285" i="8"/>
  <c r="N1277" i="8"/>
  <c r="N1269" i="8"/>
  <c r="N1261" i="8"/>
  <c r="N1353" i="8"/>
  <c r="N1334" i="8"/>
  <c r="N1326" i="8"/>
  <c r="N1318" i="8"/>
  <c r="N1310" i="8"/>
  <c r="N1302" i="8"/>
  <c r="N1294" i="8"/>
  <c r="N1286" i="8"/>
  <c r="N1278" i="8"/>
  <c r="N1270" i="8"/>
  <c r="N1262" i="8"/>
  <c r="Q1261" i="8"/>
  <c r="N1475" i="8"/>
  <c r="N1443" i="8"/>
  <c r="N1407" i="8"/>
  <c r="N1375" i="8"/>
  <c r="N1343" i="8"/>
  <c r="N1335" i="8"/>
  <c r="N1327" i="8"/>
  <c r="N1319" i="8"/>
  <c r="N1311" i="8"/>
  <c r="N1303" i="8"/>
  <c r="N1295" i="8"/>
  <c r="N1287" i="8"/>
  <c r="Q1286" i="8"/>
  <c r="N1279" i="8"/>
  <c r="N1345" i="8"/>
  <c r="N1341" i="8"/>
  <c r="N1336" i="8"/>
  <c r="N1328" i="8"/>
  <c r="N1320" i="8"/>
  <c r="N1312" i="8"/>
  <c r="N1304" i="8"/>
  <c r="N1296" i="8"/>
  <c r="N1288" i="8"/>
  <c r="N1280" i="8"/>
  <c r="N1272" i="8"/>
  <c r="N1264" i="8"/>
  <c r="N1415" i="8"/>
  <c r="N1383" i="8"/>
  <c r="N1355" i="8"/>
  <c r="N1337" i="8"/>
  <c r="N1329" i="8"/>
  <c r="N1321" i="8"/>
  <c r="N1313" i="8"/>
  <c r="N1305" i="8"/>
  <c r="N1297" i="8"/>
  <c r="N1289" i="8"/>
  <c r="N1281" i="8"/>
  <c r="N1273" i="8"/>
  <c r="N1265" i="8"/>
  <c r="N1351" i="8"/>
  <c r="N1338" i="8"/>
  <c r="N1330" i="8"/>
  <c r="N1322" i="8"/>
  <c r="N1314" i="8"/>
  <c r="N1306" i="8"/>
  <c r="N1298" i="8"/>
  <c r="N1290" i="8"/>
  <c r="N1282" i="8"/>
  <c r="N1274" i="8"/>
  <c r="N1266" i="8"/>
  <c r="N1391" i="8"/>
  <c r="N1359" i="8"/>
  <c r="N1347" i="8"/>
  <c r="N1339" i="8"/>
  <c r="N1331" i="8"/>
  <c r="N1323" i="8"/>
  <c r="N1315" i="8"/>
  <c r="N1307" i="8"/>
  <c r="N1299" i="8"/>
  <c r="N1291" i="8"/>
  <c r="N1283" i="8"/>
  <c r="N1275" i="8"/>
  <c r="N1340" i="8"/>
  <c r="Q1339" i="8"/>
  <c r="N1332" i="8"/>
  <c r="N1324" i="8"/>
  <c r="N1316" i="8"/>
  <c r="N1308" i="8"/>
  <c r="N1300" i="8"/>
  <c r="N1292" i="8"/>
  <c r="Q1291" i="8"/>
  <c r="N1284" i="8"/>
  <c r="N1276" i="8"/>
  <c r="N1268" i="8"/>
  <c r="N1260" i="8"/>
  <c r="N1257" i="8"/>
  <c r="N1249" i="8"/>
  <c r="N1241" i="8"/>
  <c r="N1233" i="8"/>
  <c r="N1225" i="8"/>
  <c r="N1217" i="8"/>
  <c r="N1209" i="8"/>
  <c r="N1201" i="8"/>
  <c r="N1193" i="8"/>
  <c r="Q1192" i="8"/>
  <c r="N1185" i="8"/>
  <c r="N1177" i="8"/>
  <c r="N1169" i="8"/>
  <c r="N1271" i="8"/>
  <c r="N1258" i="8"/>
  <c r="N1250" i="8"/>
  <c r="N1242" i="8"/>
  <c r="N1234" i="8"/>
  <c r="N1226" i="8"/>
  <c r="N1218" i="8"/>
  <c r="N1210" i="8"/>
  <c r="N1202" i="8"/>
  <c r="N1194" i="8"/>
  <c r="N1186" i="8"/>
  <c r="N1178" i="8"/>
  <c r="N1170" i="8"/>
  <c r="N1251" i="8"/>
  <c r="N1243" i="8"/>
  <c r="N1235" i="8"/>
  <c r="N1227" i="8"/>
  <c r="N1219" i="8"/>
  <c r="N1211" i="8"/>
  <c r="N1203" i="8"/>
  <c r="N1195" i="8"/>
  <c r="N1187" i="8"/>
  <c r="N1179" i="8"/>
  <c r="N1267" i="8"/>
  <c r="N1252" i="8"/>
  <c r="N1244" i="8"/>
  <c r="N1236" i="8"/>
  <c r="N1228" i="8"/>
  <c r="N1220" i="8"/>
  <c r="N1212" i="8"/>
  <c r="N1204" i="8"/>
  <c r="N1196" i="8"/>
  <c r="N1188" i="8"/>
  <c r="N1180" i="8"/>
  <c r="N1172" i="8"/>
  <c r="N1253" i="8"/>
  <c r="N1245" i="8"/>
  <c r="N1237" i="8"/>
  <c r="N1229" i="8"/>
  <c r="N1221" i="8"/>
  <c r="N1213" i="8"/>
  <c r="N1205" i="8"/>
  <c r="N1197" i="8"/>
  <c r="N1189" i="8"/>
  <c r="N1181" i="8"/>
  <c r="N1173" i="8"/>
  <c r="N1263" i="8"/>
  <c r="N1254" i="8"/>
  <c r="N1246" i="8"/>
  <c r="Q1245" i="8"/>
  <c r="N1238" i="8"/>
  <c r="N1230" i="8"/>
  <c r="N1222" i="8"/>
  <c r="N1214" i="8"/>
  <c r="N1206" i="8"/>
  <c r="N1198" i="8"/>
  <c r="N1190" i="8"/>
  <c r="N1182" i="8"/>
  <c r="N1174" i="8"/>
  <c r="N1166" i="8"/>
  <c r="N1255" i="8"/>
  <c r="Q1254" i="8"/>
  <c r="N1247" i="8"/>
  <c r="N1239" i="8"/>
  <c r="N1231" i="8"/>
  <c r="N1223" i="8"/>
  <c r="N1215" i="8"/>
  <c r="N1207" i="8"/>
  <c r="N1199" i="8"/>
  <c r="N1191" i="8"/>
  <c r="N1183" i="8"/>
  <c r="N1259" i="8"/>
  <c r="N1256" i="8"/>
  <c r="N1248" i="8"/>
  <c r="N1240" i="8"/>
  <c r="N1232" i="8"/>
  <c r="N1224" i="8"/>
  <c r="N1216" i="8"/>
  <c r="N1208" i="8"/>
  <c r="N1200" i="8"/>
  <c r="N1192" i="8"/>
  <c r="N1184" i="8"/>
  <c r="N1176" i="8"/>
  <c r="N1168" i="8"/>
  <c r="N1171" i="8"/>
  <c r="N1158" i="8"/>
  <c r="N1150" i="8"/>
  <c r="N1142" i="8"/>
  <c r="N1134" i="8"/>
  <c r="N1126" i="8"/>
  <c r="N1118" i="8"/>
  <c r="N1110" i="8"/>
  <c r="N1102" i="8"/>
  <c r="N1094" i="8"/>
  <c r="N1086" i="8"/>
  <c r="N1078" i="8"/>
  <c r="N1159" i="8"/>
  <c r="N1151" i="8"/>
  <c r="N1143" i="8"/>
  <c r="N1135" i="8"/>
  <c r="N1127" i="8"/>
  <c r="N1119" i="8"/>
  <c r="N1111" i="8"/>
  <c r="N1103" i="8"/>
  <c r="N1095" i="8"/>
  <c r="N1087" i="8"/>
  <c r="N1079" i="8"/>
  <c r="N1160" i="8"/>
  <c r="Q1159" i="8"/>
  <c r="R1159" i="8" s="1"/>
  <c r="N1152" i="8"/>
  <c r="N1144" i="8"/>
  <c r="N1136" i="8"/>
  <c r="N1128" i="8"/>
  <c r="N1120" i="8"/>
  <c r="N1112" i="8"/>
  <c r="N1104" i="8"/>
  <c r="N1096" i="8"/>
  <c r="N1088" i="8"/>
  <c r="Q1174" i="8"/>
  <c r="R1174" i="8" s="1"/>
  <c r="N1167" i="8"/>
  <c r="N1161" i="8"/>
  <c r="N1153" i="8"/>
  <c r="N1145" i="8"/>
  <c r="N1137" i="8"/>
  <c r="N1129" i="8"/>
  <c r="N1121" i="8"/>
  <c r="N1113" i="8"/>
  <c r="N1105" i="8"/>
  <c r="N1097" i="8"/>
  <c r="N1089" i="8"/>
  <c r="N1081" i="8"/>
  <c r="N1073" i="8"/>
  <c r="N1162" i="8"/>
  <c r="N1154" i="8"/>
  <c r="N1146" i="8"/>
  <c r="N1138" i="8"/>
  <c r="N1130" i="8"/>
  <c r="N1122" i="8"/>
  <c r="N1114" i="8"/>
  <c r="N1106" i="8"/>
  <c r="N1098" i="8"/>
  <c r="N1090" i="8"/>
  <c r="Q1089" i="8"/>
  <c r="N1082" i="8"/>
  <c r="N1074" i="8"/>
  <c r="N1163" i="8"/>
  <c r="N1155" i="8"/>
  <c r="N1147" i="8"/>
  <c r="N1139" i="8"/>
  <c r="N1131" i="8"/>
  <c r="N1123" i="8"/>
  <c r="N1115" i="8"/>
  <c r="N1107" i="8"/>
  <c r="N1099" i="8"/>
  <c r="N1091" i="8"/>
  <c r="N1083" i="8"/>
  <c r="N1075" i="8"/>
  <c r="N1175" i="8"/>
  <c r="N1164" i="8"/>
  <c r="N1156" i="8"/>
  <c r="N1148" i="8"/>
  <c r="N1140" i="8"/>
  <c r="N1132" i="8"/>
  <c r="Q1131" i="8"/>
  <c r="N1124" i="8"/>
  <c r="N1116" i="8"/>
  <c r="N1108" i="8"/>
  <c r="N1100" i="8"/>
  <c r="N1092" i="8"/>
  <c r="N1084" i="8"/>
  <c r="N1165" i="8"/>
  <c r="N1157" i="8"/>
  <c r="N1149" i="8"/>
  <c r="Q1148" i="8"/>
  <c r="N1141" i="8"/>
  <c r="N1133" i="8"/>
  <c r="N1125" i="8"/>
  <c r="N1117" i="8"/>
  <c r="N1109" i="8"/>
  <c r="N1101" i="8"/>
  <c r="Q1100" i="8"/>
  <c r="N1093" i="8"/>
  <c r="N1085" i="8"/>
  <c r="N1077" i="8"/>
  <c r="N1068" i="8"/>
  <c r="N1060" i="8"/>
  <c r="N1052" i="8"/>
  <c r="N1044" i="8"/>
  <c r="N1036" i="8"/>
  <c r="N1028" i="8"/>
  <c r="N1020" i="8"/>
  <c r="N1012" i="8"/>
  <c r="N1004" i="8"/>
  <c r="N996" i="8"/>
  <c r="N988" i="8"/>
  <c r="N980" i="8"/>
  <c r="N972" i="8"/>
  <c r="N964" i="8"/>
  <c r="N956" i="8"/>
  <c r="N948" i="8"/>
  <c r="N940" i="8"/>
  <c r="N932" i="8"/>
  <c r="N924" i="8"/>
  <c r="N916" i="8"/>
  <c r="N908" i="8"/>
  <c r="N900" i="8"/>
  <c r="N892" i="8"/>
  <c r="N884" i="8"/>
  <c r="Q883" i="8"/>
  <c r="N1072" i="8"/>
  <c r="N1069" i="8"/>
  <c r="N1061" i="8"/>
  <c r="N1053" i="8"/>
  <c r="N1045" i="8"/>
  <c r="N1037" i="8"/>
  <c r="N1029" i="8"/>
  <c r="N1021" i="8"/>
  <c r="N1013" i="8"/>
  <c r="N1005" i="8"/>
  <c r="N997" i="8"/>
  <c r="N989" i="8"/>
  <c r="N981" i="8"/>
  <c r="N973" i="8"/>
  <c r="N965" i="8"/>
  <c r="N957" i="8"/>
  <c r="N949" i="8"/>
  <c r="N941" i="8"/>
  <c r="N933" i="8"/>
  <c r="N925" i="8"/>
  <c r="N917" i="8"/>
  <c r="N909" i="8"/>
  <c r="N901" i="8"/>
  <c r="N893" i="8"/>
  <c r="N885" i="8"/>
  <c r="N1070" i="8"/>
  <c r="N1062" i="8"/>
  <c r="N1054" i="8"/>
  <c r="N1046" i="8"/>
  <c r="N1038" i="8"/>
  <c r="N1030" i="8"/>
  <c r="N1022" i="8"/>
  <c r="N1014" i="8"/>
  <c r="N1006" i="8"/>
  <c r="N998" i="8"/>
  <c r="N990" i="8"/>
  <c r="N982" i="8"/>
  <c r="N974" i="8"/>
  <c r="N966" i="8"/>
  <c r="N958" i="8"/>
  <c r="N950" i="8"/>
  <c r="N942" i="8"/>
  <c r="N934" i="8"/>
  <c r="N1071" i="8"/>
  <c r="N1063" i="8"/>
  <c r="N1055" i="8"/>
  <c r="N1047" i="8"/>
  <c r="N1039" i="8"/>
  <c r="N1031" i="8"/>
  <c r="N1023" i="8"/>
  <c r="N1015" i="8"/>
  <c r="N1007" i="8"/>
  <c r="N999" i="8"/>
  <c r="N991" i="8"/>
  <c r="N983" i="8"/>
  <c r="N975" i="8"/>
  <c r="N967" i="8"/>
  <c r="N959" i="8"/>
  <c r="N951" i="8"/>
  <c r="N943" i="8"/>
  <c r="N935" i="8"/>
  <c r="N927" i="8"/>
  <c r="N919" i="8"/>
  <c r="N911" i="8"/>
  <c r="N903" i="8"/>
  <c r="N895" i="8"/>
  <c r="N887" i="8"/>
  <c r="N1080" i="8"/>
  <c r="N1064" i="8"/>
  <c r="N1056" i="8"/>
  <c r="N1048" i="8"/>
  <c r="N1040" i="8"/>
  <c r="N1032" i="8"/>
  <c r="N1024" i="8"/>
  <c r="N1016" i="8"/>
  <c r="N1008" i="8"/>
  <c r="N1000" i="8"/>
  <c r="N992" i="8"/>
  <c r="N984" i="8"/>
  <c r="N976" i="8"/>
  <c r="N968" i="8"/>
  <c r="N960" i="8"/>
  <c r="N952" i="8"/>
  <c r="N944" i="8"/>
  <c r="N936" i="8"/>
  <c r="N928" i="8"/>
  <c r="N920" i="8"/>
  <c r="N912" i="8"/>
  <c r="N904" i="8"/>
  <c r="N896" i="8"/>
  <c r="N888" i="8"/>
  <c r="N1065" i="8"/>
  <c r="Q1064" i="8"/>
  <c r="N1057" i="8"/>
  <c r="N1049" i="8"/>
  <c r="N1041" i="8"/>
  <c r="N1033" i="8"/>
  <c r="N1025" i="8"/>
  <c r="N1017" i="8"/>
  <c r="N1009" i="8"/>
  <c r="N1001" i="8"/>
  <c r="N993" i="8"/>
  <c r="N985" i="8"/>
  <c r="N977" i="8"/>
  <c r="N969" i="8"/>
  <c r="N961" i="8"/>
  <c r="N953" i="8"/>
  <c r="N945" i="8"/>
  <c r="N937" i="8"/>
  <c r="N929" i="8"/>
  <c r="N921" i="8"/>
  <c r="N913" i="8"/>
  <c r="N905" i="8"/>
  <c r="N897" i="8"/>
  <c r="N889" i="8"/>
  <c r="N1076" i="8"/>
  <c r="N1066" i="8"/>
  <c r="N1058" i="8"/>
  <c r="N1050" i="8"/>
  <c r="N1042" i="8"/>
  <c r="N1034" i="8"/>
  <c r="N1026" i="8"/>
  <c r="N1018" i="8"/>
  <c r="N1010" i="8"/>
  <c r="N1002" i="8"/>
  <c r="N994" i="8"/>
  <c r="N986" i="8"/>
  <c r="N978" i="8"/>
  <c r="N970" i="8"/>
  <c r="N962" i="8"/>
  <c r="N954" i="8"/>
  <c r="N946" i="8"/>
  <c r="N938" i="8"/>
  <c r="N930" i="8"/>
  <c r="N922" i="8"/>
  <c r="N914" i="8"/>
  <c r="N906" i="8"/>
  <c r="N898" i="8"/>
  <c r="N890" i="8"/>
  <c r="N1067" i="8"/>
  <c r="N1059" i="8"/>
  <c r="N1051" i="8"/>
  <c r="Q1050" i="8"/>
  <c r="N1043" i="8"/>
  <c r="N1035" i="8"/>
  <c r="N1027" i="8"/>
  <c r="N1019" i="8"/>
  <c r="N1011" i="8"/>
  <c r="N1003" i="8"/>
  <c r="N995" i="8"/>
  <c r="N987" i="8"/>
  <c r="N979" i="8"/>
  <c r="N971" i="8"/>
  <c r="N963" i="8"/>
  <c r="N955" i="8"/>
  <c r="N947" i="8"/>
  <c r="N939" i="8"/>
  <c r="N931" i="8"/>
  <c r="N923" i="8"/>
  <c r="N915" i="8"/>
  <c r="N907" i="8"/>
  <c r="Q906" i="8"/>
  <c r="N899" i="8"/>
  <c r="N891" i="8"/>
  <c r="N883" i="8"/>
  <c r="N886" i="8"/>
  <c r="Q881" i="8"/>
  <c r="N880" i="8"/>
  <c r="N872" i="8"/>
  <c r="N864" i="8"/>
  <c r="N856" i="8"/>
  <c r="N848" i="8"/>
  <c r="N840" i="8"/>
  <c r="N832" i="8"/>
  <c r="N824" i="8"/>
  <c r="N816" i="8"/>
  <c r="N808" i="8"/>
  <c r="N800" i="8"/>
  <c r="N792" i="8"/>
  <c r="N784" i="8"/>
  <c r="N776" i="8"/>
  <c r="N768" i="8"/>
  <c r="N760" i="8"/>
  <c r="N752" i="8"/>
  <c r="N744" i="8"/>
  <c r="N736" i="8"/>
  <c r="N728" i="8"/>
  <c r="N720" i="8"/>
  <c r="N712" i="8"/>
  <c r="N704" i="8"/>
  <c r="N696" i="8"/>
  <c r="N910" i="8"/>
  <c r="N873" i="8"/>
  <c r="N865" i="8"/>
  <c r="N857" i="8"/>
  <c r="N849" i="8"/>
  <c r="N841" i="8"/>
  <c r="N833" i="8"/>
  <c r="N825" i="8"/>
  <c r="Q824" i="8"/>
  <c r="N817" i="8"/>
  <c r="N809" i="8"/>
  <c r="Q808" i="8"/>
  <c r="N801" i="8"/>
  <c r="N793" i="8"/>
  <c r="N785" i="8"/>
  <c r="N777" i="8"/>
  <c r="N769" i="8"/>
  <c r="N761" i="8"/>
  <c r="N753" i="8"/>
  <c r="N745" i="8"/>
  <c r="N737" i="8"/>
  <c r="N729" i="8"/>
  <c r="N721" i="8"/>
  <c r="N713" i="8"/>
  <c r="N705" i="8"/>
  <c r="N697" i="8"/>
  <c r="N882" i="8"/>
  <c r="N874" i="8"/>
  <c r="N866" i="8"/>
  <c r="N858" i="8"/>
  <c r="N850" i="8"/>
  <c r="N842" i="8"/>
  <c r="N834" i="8"/>
  <c r="N826" i="8"/>
  <c r="N818" i="8"/>
  <c r="N810" i="8"/>
  <c r="N802" i="8"/>
  <c r="N794" i="8"/>
  <c r="N786" i="8"/>
  <c r="N778" i="8"/>
  <c r="N770" i="8"/>
  <c r="N762" i="8"/>
  <c r="N754" i="8"/>
  <c r="N746" i="8"/>
  <c r="N738" i="8"/>
  <c r="N730" i="8"/>
  <c r="N722" i="8"/>
  <c r="N714" i="8"/>
  <c r="N706" i="8"/>
  <c r="N698" i="8"/>
  <c r="N918" i="8"/>
  <c r="N875" i="8"/>
  <c r="N867" i="8"/>
  <c r="N859" i="8"/>
  <c r="N851" i="8"/>
  <c r="N843" i="8"/>
  <c r="N835" i="8"/>
  <c r="N827" i="8"/>
  <c r="N819" i="8"/>
  <c r="N811" i="8"/>
  <c r="N803" i="8"/>
  <c r="N795" i="8"/>
  <c r="Q794" i="8"/>
  <c r="N787" i="8"/>
  <c r="N779" i="8"/>
  <c r="N771" i="8"/>
  <c r="N763" i="8"/>
  <c r="N755" i="8"/>
  <c r="N747" i="8"/>
  <c r="N739" i="8"/>
  <c r="N731" i="8"/>
  <c r="N723" i="8"/>
  <c r="N715" i="8"/>
  <c r="N707" i="8"/>
  <c r="N699" i="8"/>
  <c r="N876" i="8"/>
  <c r="N868" i="8"/>
  <c r="N860" i="8"/>
  <c r="N852" i="8"/>
  <c r="N844" i="8"/>
  <c r="N836" i="8"/>
  <c r="N828" i="8"/>
  <c r="N820" i="8"/>
  <c r="N812" i="8"/>
  <c r="N804" i="8"/>
  <c r="N796" i="8"/>
  <c r="N788" i="8"/>
  <c r="N780" i="8"/>
  <c r="N772" i="8"/>
  <c r="N764" i="8"/>
  <c r="N756" i="8"/>
  <c r="N748" i="8"/>
  <c r="N740" i="8"/>
  <c r="N732" i="8"/>
  <c r="N724" i="8"/>
  <c r="N716" i="8"/>
  <c r="N708" i="8"/>
  <c r="N700" i="8"/>
  <c r="N926" i="8"/>
  <c r="N894" i="8"/>
  <c r="N877" i="8"/>
  <c r="N869" i="8"/>
  <c r="N861" i="8"/>
  <c r="N853" i="8"/>
  <c r="N845" i="8"/>
  <c r="Q844" i="8"/>
  <c r="N837" i="8"/>
  <c r="N829" i="8"/>
  <c r="N821" i="8"/>
  <c r="N813" i="8"/>
  <c r="N805" i="8"/>
  <c r="N797" i="8"/>
  <c r="N789" i="8"/>
  <c r="N781" i="8"/>
  <c r="N773" i="8"/>
  <c r="N765" i="8"/>
  <c r="N757" i="8"/>
  <c r="N749" i="8"/>
  <c r="N741" i="8"/>
  <c r="N733" i="8"/>
  <c r="N725" i="8"/>
  <c r="N717" i="8"/>
  <c r="N709" i="8"/>
  <c r="N701" i="8"/>
  <c r="N878" i="8"/>
  <c r="N870" i="8"/>
  <c r="N862" i="8"/>
  <c r="N854" i="8"/>
  <c r="N846" i="8"/>
  <c r="N838" i="8"/>
  <c r="N830" i="8"/>
  <c r="N822" i="8"/>
  <c r="Q821" i="8"/>
  <c r="N814" i="8"/>
  <c r="N806" i="8"/>
  <c r="N798" i="8"/>
  <c r="N790" i="8"/>
  <c r="N782" i="8"/>
  <c r="N774" i="8"/>
  <c r="N766" i="8"/>
  <c r="N758" i="8"/>
  <c r="N750" i="8"/>
  <c r="N742" i="8"/>
  <c r="N734" i="8"/>
  <c r="N726" i="8"/>
  <c r="N718" i="8"/>
  <c r="N710" i="8"/>
  <c r="N702" i="8"/>
  <c r="N694" i="8"/>
  <c r="N902" i="8"/>
  <c r="N881" i="8"/>
  <c r="N879" i="8"/>
  <c r="N871" i="8"/>
  <c r="N863" i="8"/>
  <c r="N855" i="8"/>
  <c r="N847" i="8"/>
  <c r="N839" i="8"/>
  <c r="N831" i="8"/>
  <c r="N823" i="8"/>
  <c r="N815" i="8"/>
  <c r="N807" i="8"/>
  <c r="N799" i="8"/>
  <c r="N791" i="8"/>
  <c r="N783" i="8"/>
  <c r="N775" i="8"/>
  <c r="N767" i="8"/>
  <c r="N759" i="8"/>
  <c r="N751" i="8"/>
  <c r="N743" i="8"/>
  <c r="N735" i="8"/>
  <c r="Q734" i="8"/>
  <c r="N727" i="8"/>
  <c r="N719" i="8"/>
  <c r="N711" i="8"/>
  <c r="N703" i="8"/>
  <c r="N695" i="8"/>
  <c r="N691" i="8"/>
  <c r="N683" i="8"/>
  <c r="N675" i="8"/>
  <c r="N667" i="8"/>
  <c r="N659" i="8"/>
  <c r="N651" i="8"/>
  <c r="N643" i="8"/>
  <c r="N635" i="8"/>
  <c r="N627" i="8"/>
  <c r="N619" i="8"/>
  <c r="N611" i="8"/>
  <c r="N603" i="8"/>
  <c r="N595" i="8"/>
  <c r="N587" i="8"/>
  <c r="N579" i="8"/>
  <c r="N571" i="8"/>
  <c r="N563" i="8"/>
  <c r="N555" i="8"/>
  <c r="N547" i="8"/>
  <c r="N539" i="8"/>
  <c r="N531" i="8"/>
  <c r="Q530" i="8"/>
  <c r="N523" i="8"/>
  <c r="N515" i="8"/>
  <c r="N507" i="8"/>
  <c r="N692" i="8"/>
  <c r="N684" i="8"/>
  <c r="N676" i="8"/>
  <c r="N668" i="8"/>
  <c r="N660" i="8"/>
  <c r="N652" i="8"/>
  <c r="N644" i="8"/>
  <c r="N636" i="8"/>
  <c r="N628" i="8"/>
  <c r="N620" i="8"/>
  <c r="N612" i="8"/>
  <c r="N604" i="8"/>
  <c r="N596" i="8"/>
  <c r="N588" i="8"/>
  <c r="N580" i="8"/>
  <c r="N572" i="8"/>
  <c r="N564" i="8"/>
  <c r="N556" i="8"/>
  <c r="N548" i="8"/>
  <c r="N540" i="8"/>
  <c r="N532" i="8"/>
  <c r="N524" i="8"/>
  <c r="N516" i="8"/>
  <c r="N508" i="8"/>
  <c r="N500" i="8"/>
  <c r="N693" i="8"/>
  <c r="N685" i="8"/>
  <c r="N677" i="8"/>
  <c r="N669" i="8"/>
  <c r="N661" i="8"/>
  <c r="Q660" i="8"/>
  <c r="N653" i="8"/>
  <c r="N645" i="8"/>
  <c r="N637" i="8"/>
  <c r="N629" i="8"/>
  <c r="N621" i="8"/>
  <c r="N613" i="8"/>
  <c r="N605" i="8"/>
  <c r="Q604" i="8"/>
  <c r="N597" i="8"/>
  <c r="N589" i="8"/>
  <c r="Q588" i="8"/>
  <c r="N581" i="8"/>
  <c r="N573" i="8"/>
  <c r="N565" i="8"/>
  <c r="N557" i="8"/>
  <c r="N549" i="8"/>
  <c r="N541" i="8"/>
  <c r="N533" i="8"/>
  <c r="N525" i="8"/>
  <c r="N517" i="8"/>
  <c r="N509" i="8"/>
  <c r="N501" i="8"/>
  <c r="N686" i="8"/>
  <c r="N678" i="8"/>
  <c r="N670" i="8"/>
  <c r="N662" i="8"/>
  <c r="N654" i="8"/>
  <c r="N646" i="8"/>
  <c r="N638" i="8"/>
  <c r="N630" i="8"/>
  <c r="N622" i="8"/>
  <c r="N614" i="8"/>
  <c r="Q613" i="8"/>
  <c r="N606" i="8"/>
  <c r="N598" i="8"/>
  <c r="N590" i="8"/>
  <c r="N582" i="8"/>
  <c r="N574" i="8"/>
  <c r="N566" i="8"/>
  <c r="N558" i="8"/>
  <c r="N550" i="8"/>
  <c r="N542" i="8"/>
  <c r="N534" i="8"/>
  <c r="N526" i="8"/>
  <c r="N518" i="8"/>
  <c r="N510" i="8"/>
  <c r="N502" i="8"/>
  <c r="N687" i="8"/>
  <c r="N679" i="8"/>
  <c r="N671" i="8"/>
  <c r="N663" i="8"/>
  <c r="N655" i="8"/>
  <c r="Q654" i="8"/>
  <c r="N647" i="8"/>
  <c r="N639" i="8"/>
  <c r="N631" i="8"/>
  <c r="N623" i="8"/>
  <c r="N615" i="8"/>
  <c r="N607" i="8"/>
  <c r="N599" i="8"/>
  <c r="N591" i="8"/>
  <c r="Q590" i="8"/>
  <c r="N583" i="8"/>
  <c r="Q582" i="8"/>
  <c r="N575" i="8"/>
  <c r="N567" i="8"/>
  <c r="N559" i="8"/>
  <c r="N551" i="8"/>
  <c r="N543" i="8"/>
  <c r="N535" i="8"/>
  <c r="N527" i="8"/>
  <c r="N519" i="8"/>
  <c r="N511" i="8"/>
  <c r="Q510" i="8"/>
  <c r="N503" i="8"/>
  <c r="N688" i="8"/>
  <c r="N680" i="8"/>
  <c r="Q679" i="8"/>
  <c r="N672" i="8"/>
  <c r="N664" i="8"/>
  <c r="Q663" i="8"/>
  <c r="N656" i="8"/>
  <c r="N648" i="8"/>
  <c r="N640" i="8"/>
  <c r="N632" i="8"/>
  <c r="N624" i="8"/>
  <c r="N616" i="8"/>
  <c r="N608" i="8"/>
  <c r="N600" i="8"/>
  <c r="N592" i="8"/>
  <c r="N584" i="8"/>
  <c r="N576" i="8"/>
  <c r="N568" i="8"/>
  <c r="N560" i="8"/>
  <c r="N552" i="8"/>
  <c r="N544" i="8"/>
  <c r="Q543" i="8"/>
  <c r="R543" i="8" s="1"/>
  <c r="N536" i="8"/>
  <c r="N528" i="8"/>
  <c r="N520" i="8"/>
  <c r="N512" i="8"/>
  <c r="N504" i="8"/>
  <c r="N689" i="8"/>
  <c r="N681" i="8"/>
  <c r="N673" i="8"/>
  <c r="N665" i="8"/>
  <c r="N657" i="8"/>
  <c r="N649" i="8"/>
  <c r="N641" i="8"/>
  <c r="N633" i="8"/>
  <c r="N625" i="8"/>
  <c r="N617" i="8"/>
  <c r="N609" i="8"/>
  <c r="N601" i="8"/>
  <c r="N593" i="8"/>
  <c r="N585" i="8"/>
  <c r="N577" i="8"/>
  <c r="N569" i="8"/>
  <c r="Q568" i="8"/>
  <c r="N561" i="8"/>
  <c r="Q560" i="8"/>
  <c r="N553" i="8"/>
  <c r="N545" i="8"/>
  <c r="N537" i="8"/>
  <c r="N529" i="8"/>
  <c r="N521" i="8"/>
  <c r="N513" i="8"/>
  <c r="N505" i="8"/>
  <c r="N690" i="8"/>
  <c r="N682" i="8"/>
  <c r="Q681" i="8"/>
  <c r="N674" i="8"/>
  <c r="N666" i="8"/>
  <c r="N658" i="8"/>
  <c r="N650" i="8"/>
  <c r="N642" i="8"/>
  <c r="N634" i="8"/>
  <c r="N626" i="8"/>
  <c r="N618" i="8"/>
  <c r="N610" i="8"/>
  <c r="N602" i="8"/>
  <c r="N594" i="8"/>
  <c r="N586" i="8"/>
  <c r="Q585" i="8"/>
  <c r="N578" i="8"/>
  <c r="N570" i="8"/>
  <c r="N562" i="8"/>
  <c r="N554" i="8"/>
  <c r="N546" i="8"/>
  <c r="N538" i="8"/>
  <c r="N530" i="8"/>
  <c r="N522" i="8"/>
  <c r="N514" i="8"/>
  <c r="N506" i="8"/>
  <c r="N497" i="8"/>
  <c r="N489" i="8"/>
  <c r="N481" i="8"/>
  <c r="N473" i="8"/>
  <c r="N465" i="8"/>
  <c r="N457" i="8"/>
  <c r="N449" i="8"/>
  <c r="N441" i="8"/>
  <c r="N433" i="8"/>
  <c r="N425" i="8"/>
  <c r="N417" i="8"/>
  <c r="N409" i="8"/>
  <c r="N401" i="8"/>
  <c r="N393" i="8"/>
  <c r="N385" i="8"/>
  <c r="N377" i="8"/>
  <c r="N369" i="8"/>
  <c r="N361" i="8"/>
  <c r="N353" i="8"/>
  <c r="N345" i="8"/>
  <c r="N337" i="8"/>
  <c r="N329" i="8"/>
  <c r="N321" i="8"/>
  <c r="Q320" i="8"/>
  <c r="N313" i="8"/>
  <c r="N305" i="8"/>
  <c r="N498" i="8"/>
  <c r="N490" i="8"/>
  <c r="N482" i="8"/>
  <c r="N474" i="8"/>
  <c r="Q473" i="8"/>
  <c r="N466" i="8"/>
  <c r="N458" i="8"/>
  <c r="N450" i="8"/>
  <c r="N442" i="8"/>
  <c r="N434" i="8"/>
  <c r="N426" i="8"/>
  <c r="N418" i="8"/>
  <c r="N410" i="8"/>
  <c r="N402" i="8"/>
  <c r="N394" i="8"/>
  <c r="N386" i="8"/>
  <c r="N378" i="8"/>
  <c r="N370" i="8"/>
  <c r="N362" i="8"/>
  <c r="N354" i="8"/>
  <c r="N346" i="8"/>
  <c r="N338" i="8"/>
  <c r="N330" i="8"/>
  <c r="Q329" i="8"/>
  <c r="N322" i="8"/>
  <c r="N314" i="8"/>
  <c r="N306" i="8"/>
  <c r="N491" i="8"/>
  <c r="N483" i="8"/>
  <c r="N475" i="8"/>
  <c r="N467" i="8"/>
  <c r="N459" i="8"/>
  <c r="N451" i="8"/>
  <c r="N443" i="8"/>
  <c r="N435" i="8"/>
  <c r="N427" i="8"/>
  <c r="N419" i="8"/>
  <c r="Q418" i="8"/>
  <c r="N411" i="8"/>
  <c r="N403" i="8"/>
  <c r="N395" i="8"/>
  <c r="Q394" i="8"/>
  <c r="N387" i="8"/>
  <c r="N379" i="8"/>
  <c r="N371" i="8"/>
  <c r="N363" i="8"/>
  <c r="N355" i="8"/>
  <c r="N347" i="8"/>
  <c r="N339" i="8"/>
  <c r="N331" i="8"/>
  <c r="N323" i="8"/>
  <c r="N315" i="8"/>
  <c r="N307" i="8"/>
  <c r="N499" i="8"/>
  <c r="N492" i="8"/>
  <c r="N484" i="8"/>
  <c r="N476" i="8"/>
  <c r="N468" i="8"/>
  <c r="N460" i="8"/>
  <c r="N452" i="8"/>
  <c r="N444" i="8"/>
  <c r="N436" i="8"/>
  <c r="N428" i="8"/>
  <c r="N420" i="8"/>
  <c r="Q419" i="8"/>
  <c r="N412" i="8"/>
  <c r="N404" i="8"/>
  <c r="N396" i="8"/>
  <c r="N388" i="8"/>
  <c r="N380" i="8"/>
  <c r="N372" i="8"/>
  <c r="N364" i="8"/>
  <c r="N356" i="8"/>
  <c r="Q355" i="8"/>
  <c r="N348" i="8"/>
  <c r="N340" i="8"/>
  <c r="N332" i="8"/>
  <c r="N324" i="8"/>
  <c r="N316" i="8"/>
  <c r="N308" i="8"/>
  <c r="Q499" i="8"/>
  <c r="N493" i="8"/>
  <c r="N485" i="8"/>
  <c r="N477" i="8"/>
  <c r="N469" i="8"/>
  <c r="N461" i="8"/>
  <c r="N453" i="8"/>
  <c r="N445" i="8"/>
  <c r="N437" i="8"/>
  <c r="N429" i="8"/>
  <c r="N421" i="8"/>
  <c r="N413" i="8"/>
  <c r="N405" i="8"/>
  <c r="Q404" i="8"/>
  <c r="N397" i="8"/>
  <c r="N389" i="8"/>
  <c r="N381" i="8"/>
  <c r="N373" i="8"/>
  <c r="N365" i="8"/>
  <c r="N357" i="8"/>
  <c r="N349" i="8"/>
  <c r="N341" i="8"/>
  <c r="N333" i="8"/>
  <c r="Q332" i="8"/>
  <c r="N325" i="8"/>
  <c r="N317" i="8"/>
  <c r="N309" i="8"/>
  <c r="N494" i="8"/>
  <c r="N486" i="8"/>
  <c r="N478" i="8"/>
  <c r="N470" i="8"/>
  <c r="N462" i="8"/>
  <c r="N454" i="8"/>
  <c r="N446" i="8"/>
  <c r="N438" i="8"/>
  <c r="N430" i="8"/>
  <c r="N422" i="8"/>
  <c r="Q421" i="8"/>
  <c r="N414" i="8"/>
  <c r="N406" i="8"/>
  <c r="N398" i="8"/>
  <c r="N390" i="8"/>
  <c r="N382" i="8"/>
  <c r="N374" i="8"/>
  <c r="N366" i="8"/>
  <c r="N358" i="8"/>
  <c r="N350" i="8"/>
  <c r="N342" i="8"/>
  <c r="N334" i="8"/>
  <c r="N326" i="8"/>
  <c r="N318" i="8"/>
  <c r="N310" i="8"/>
  <c r="Q309" i="8"/>
  <c r="N495" i="8"/>
  <c r="N487" i="8"/>
  <c r="N479" i="8"/>
  <c r="N471" i="8"/>
  <c r="N463" i="8"/>
  <c r="N455" i="8"/>
  <c r="N447" i="8"/>
  <c r="N439" i="8"/>
  <c r="N431" i="8"/>
  <c r="N423" i="8"/>
  <c r="N415" i="8"/>
  <c r="N407" i="8"/>
  <c r="N399" i="8"/>
  <c r="N391" i="8"/>
  <c r="N383" i="8"/>
  <c r="N375" i="8"/>
  <c r="N367" i="8"/>
  <c r="N359" i="8"/>
  <c r="N351" i="8"/>
  <c r="N343" i="8"/>
  <c r="N335" i="8"/>
  <c r="N327" i="8"/>
  <c r="N319" i="8"/>
  <c r="N311" i="8"/>
  <c r="N496" i="8"/>
  <c r="N488" i="8"/>
  <c r="N480" i="8"/>
  <c r="N472" i="8"/>
  <c r="N464" i="8"/>
  <c r="N456" i="8"/>
  <c r="N448" i="8"/>
  <c r="N440" i="8"/>
  <c r="N432" i="8"/>
  <c r="N424" i="8"/>
  <c r="Q423" i="8"/>
  <c r="N416" i="8"/>
  <c r="N408" i="8"/>
  <c r="N400" i="8"/>
  <c r="N392" i="8"/>
  <c r="N384" i="8"/>
  <c r="N376" i="8"/>
  <c r="N368" i="8"/>
  <c r="N360" i="8"/>
  <c r="N352" i="8"/>
  <c r="N344" i="8"/>
  <c r="N336" i="8"/>
  <c r="N328" i="8"/>
  <c r="N320" i="8"/>
  <c r="N312" i="8"/>
  <c r="N301" i="8"/>
  <c r="N293" i="8"/>
  <c r="N285" i="8"/>
  <c r="N277" i="8"/>
  <c r="N269" i="8"/>
  <c r="N261" i="8"/>
  <c r="N253" i="8"/>
  <c r="N245" i="8"/>
  <c r="N237" i="8"/>
  <c r="N229" i="8"/>
  <c r="N221" i="8"/>
  <c r="Q220" i="8"/>
  <c r="N213" i="8"/>
  <c r="N205" i="8"/>
  <c r="N197" i="8"/>
  <c r="N189" i="8"/>
  <c r="N181" i="8"/>
  <c r="N173" i="8"/>
  <c r="N165" i="8"/>
  <c r="N157" i="8"/>
  <c r="Q156" i="8"/>
  <c r="N149" i="8"/>
  <c r="N141" i="8"/>
  <c r="N133" i="8"/>
  <c r="N125" i="8"/>
  <c r="N117" i="8"/>
  <c r="N302" i="8"/>
  <c r="N294" i="8"/>
  <c r="N286" i="8"/>
  <c r="N278" i="8"/>
  <c r="N270" i="8"/>
  <c r="N262" i="8"/>
  <c r="N254" i="8"/>
  <c r="N246" i="8"/>
  <c r="N238" i="8"/>
  <c r="N230" i="8"/>
  <c r="Q229" i="8"/>
  <c r="N222" i="8"/>
  <c r="N214" i="8"/>
  <c r="N206" i="8"/>
  <c r="N198" i="8"/>
  <c r="N190" i="8"/>
  <c r="N182" i="8"/>
  <c r="N174" i="8"/>
  <c r="N166" i="8"/>
  <c r="Q165" i="8"/>
  <c r="N158" i="8"/>
  <c r="N150" i="8"/>
  <c r="N142" i="8"/>
  <c r="N134" i="8"/>
  <c r="N126" i="8"/>
  <c r="N118" i="8"/>
  <c r="N110" i="8"/>
  <c r="N303" i="8"/>
  <c r="N295" i="8"/>
  <c r="N287" i="8"/>
  <c r="N279" i="8"/>
  <c r="N271" i="8"/>
  <c r="N263" i="8"/>
  <c r="N255" i="8"/>
  <c r="Q254" i="8"/>
  <c r="N247" i="8"/>
  <c r="N239" i="8"/>
  <c r="N231" i="8"/>
  <c r="N223" i="8"/>
  <c r="N215" i="8"/>
  <c r="N207" i="8"/>
  <c r="N199" i="8"/>
  <c r="N191" i="8"/>
  <c r="N183" i="8"/>
  <c r="N175" i="8"/>
  <c r="N167" i="8"/>
  <c r="N159" i="8"/>
  <c r="N151" i="8"/>
  <c r="N143" i="8"/>
  <c r="N135" i="8"/>
  <c r="N127" i="8"/>
  <c r="N119" i="8"/>
  <c r="N111" i="8"/>
  <c r="N304" i="8"/>
  <c r="N296" i="8"/>
  <c r="N288" i="8"/>
  <c r="Q287" i="8"/>
  <c r="N280" i="8"/>
  <c r="N272" i="8"/>
  <c r="N264" i="8"/>
  <c r="N256" i="8"/>
  <c r="N248" i="8"/>
  <c r="N240" i="8"/>
  <c r="N232" i="8"/>
  <c r="N224" i="8"/>
  <c r="N216" i="8"/>
  <c r="N208" i="8"/>
  <c r="N200" i="8"/>
  <c r="N192" i="8"/>
  <c r="N184" i="8"/>
  <c r="N176" i="8"/>
  <c r="N168" i="8"/>
  <c r="Q167" i="8"/>
  <c r="N160" i="8"/>
  <c r="N152" i="8"/>
  <c r="Q151" i="8"/>
  <c r="N144" i="8"/>
  <c r="N136" i="8"/>
  <c r="N128" i="8"/>
  <c r="N120" i="8"/>
  <c r="N112" i="8"/>
  <c r="N297" i="8"/>
  <c r="N289" i="8"/>
  <c r="N281" i="8"/>
  <c r="N273" i="8"/>
  <c r="N265" i="8"/>
  <c r="N257" i="8"/>
  <c r="N249" i="8"/>
  <c r="N241" i="8"/>
  <c r="N233" i="8"/>
  <c r="N225" i="8"/>
  <c r="N217" i="8"/>
  <c r="N209" i="8"/>
  <c r="N201" i="8"/>
  <c r="N193" i="8"/>
  <c r="N185" i="8"/>
  <c r="N177" i="8"/>
  <c r="N169" i="8"/>
  <c r="N161" i="8"/>
  <c r="N153" i="8"/>
  <c r="N145" i="8"/>
  <c r="N137" i="8"/>
  <c r="N129" i="8"/>
  <c r="N121" i="8"/>
  <c r="N113" i="8"/>
  <c r="N298" i="8"/>
  <c r="N290" i="8"/>
  <c r="N282" i="8"/>
  <c r="N274" i="8"/>
  <c r="N266" i="8"/>
  <c r="N258" i="8"/>
  <c r="N250" i="8"/>
  <c r="N242" i="8"/>
  <c r="N234" i="8"/>
  <c r="N226" i="8"/>
  <c r="N218" i="8"/>
  <c r="N210" i="8"/>
  <c r="N202" i="8"/>
  <c r="N194" i="8"/>
  <c r="N186" i="8"/>
  <c r="N178" i="8"/>
  <c r="N170" i="8"/>
  <c r="N162" i="8"/>
  <c r="N154" i="8"/>
  <c r="N146" i="8"/>
  <c r="N138" i="8"/>
  <c r="N130" i="8"/>
  <c r="N122" i="8"/>
  <c r="N114" i="8"/>
  <c r="N299" i="8"/>
  <c r="N291" i="8"/>
  <c r="N283" i="8"/>
  <c r="N275" i="8"/>
  <c r="N267" i="8"/>
  <c r="N259" i="8"/>
  <c r="N251" i="8"/>
  <c r="N243" i="8"/>
  <c r="N235" i="8"/>
  <c r="N227" i="8"/>
  <c r="N219" i="8"/>
  <c r="N211" i="8"/>
  <c r="N203" i="8"/>
  <c r="N195" i="8"/>
  <c r="N187" i="8"/>
  <c r="N179" i="8"/>
  <c r="N171" i="8"/>
  <c r="N163" i="8"/>
  <c r="N155" i="8"/>
  <c r="N147" i="8"/>
  <c r="Q146" i="8"/>
  <c r="N139" i="8"/>
  <c r="N131" i="8"/>
  <c r="N123" i="8"/>
  <c r="N115" i="8"/>
  <c r="N300" i="8"/>
  <c r="N292" i="8"/>
  <c r="N284" i="8"/>
  <c r="N276" i="8"/>
  <c r="N268" i="8"/>
  <c r="N260" i="8"/>
  <c r="N252" i="8"/>
  <c r="N244" i="8"/>
  <c r="N236" i="8"/>
  <c r="N228" i="8"/>
  <c r="Q227" i="8"/>
  <c r="N220" i="8"/>
  <c r="N212" i="8"/>
  <c r="N204" i="8"/>
  <c r="N196" i="8"/>
  <c r="N188" i="8"/>
  <c r="N180" i="8"/>
  <c r="N172" i="8"/>
  <c r="Q171" i="8"/>
  <c r="N164" i="8"/>
  <c r="N156" i="8"/>
  <c r="N148" i="8"/>
  <c r="N140" i="8"/>
  <c r="N132" i="8"/>
  <c r="N124" i="8"/>
  <c r="N116" i="8"/>
  <c r="N109" i="8"/>
  <c r="N101" i="8"/>
  <c r="N93" i="8"/>
  <c r="N85" i="8"/>
  <c r="N77" i="8"/>
  <c r="Q76" i="8"/>
  <c r="N69" i="8"/>
  <c r="N61" i="8"/>
  <c r="N53" i="8"/>
  <c r="N45" i="8"/>
  <c r="N37" i="8"/>
  <c r="N29" i="8"/>
  <c r="N21" i="8"/>
  <c r="N10" i="8"/>
  <c r="N9" i="8"/>
  <c r="N8" i="8"/>
  <c r="N11" i="8"/>
  <c r="N102" i="8"/>
  <c r="Q101" i="8"/>
  <c r="N94" i="8"/>
  <c r="N86" i="8"/>
  <c r="N78" i="8"/>
  <c r="N70" i="8"/>
  <c r="N62" i="8"/>
  <c r="N54" i="8"/>
  <c r="N46" i="8"/>
  <c r="N38" i="8"/>
  <c r="N30" i="8"/>
  <c r="N22" i="8"/>
  <c r="Q9" i="8"/>
  <c r="N103" i="8"/>
  <c r="N95" i="8"/>
  <c r="N87" i="8"/>
  <c r="N79" i="8"/>
  <c r="N71" i="8"/>
  <c r="N63" i="8"/>
  <c r="N55" i="8"/>
  <c r="N47" i="8"/>
  <c r="N39" i="8"/>
  <c r="N31" i="8"/>
  <c r="N23" i="8"/>
  <c r="N12" i="8"/>
  <c r="N104" i="8"/>
  <c r="N96" i="8"/>
  <c r="N88" i="8"/>
  <c r="N80" i="8"/>
  <c r="N72" i="8"/>
  <c r="N64" i="8"/>
  <c r="N56" i="8"/>
  <c r="N48" i="8"/>
  <c r="N40" i="8"/>
  <c r="N32" i="8"/>
  <c r="N24" i="8"/>
  <c r="N15" i="8"/>
  <c r="N14" i="8"/>
  <c r="N13" i="8"/>
  <c r="N5" i="8"/>
  <c r="N105" i="8"/>
  <c r="N97" i="8"/>
  <c r="N89" i="8"/>
  <c r="N81" i="8"/>
  <c r="N73" i="8"/>
  <c r="N65" i="8"/>
  <c r="N57" i="8"/>
  <c r="N49" i="8"/>
  <c r="Q48" i="8"/>
  <c r="N41" i="8"/>
  <c r="N33" i="8"/>
  <c r="N25" i="8"/>
  <c r="N17" i="8"/>
  <c r="N16" i="8"/>
  <c r="N106" i="8"/>
  <c r="N98" i="8"/>
  <c r="N90" i="8"/>
  <c r="N82" i="8"/>
  <c r="N74" i="8"/>
  <c r="N66" i="8"/>
  <c r="N58" i="8"/>
  <c r="N50" i="8"/>
  <c r="N42" i="8"/>
  <c r="N34" i="8"/>
  <c r="N26" i="8"/>
  <c r="N18" i="8"/>
  <c r="N4" i="8"/>
  <c r="N107" i="8"/>
  <c r="N99" i="8"/>
  <c r="N91" i="8"/>
  <c r="N83" i="8"/>
  <c r="N75" i="8"/>
  <c r="N67" i="8"/>
  <c r="N59" i="8"/>
  <c r="N51" i="8"/>
  <c r="N43" i="8"/>
  <c r="N35" i="8"/>
  <c r="N27" i="8"/>
  <c r="N19" i="8"/>
  <c r="N108" i="8"/>
  <c r="N100" i="8"/>
  <c r="Q99" i="8"/>
  <c r="N92" i="8"/>
  <c r="N84" i="8"/>
  <c r="N76" i="8"/>
  <c r="N68" i="8"/>
  <c r="N60" i="8"/>
  <c r="N52" i="8"/>
  <c r="Q51" i="8"/>
  <c r="N44" i="8"/>
  <c r="N36" i="8"/>
  <c r="N28" i="8"/>
  <c r="N20" i="8"/>
  <c r="N7" i="8"/>
  <c r="N6" i="8"/>
  <c r="R794" i="8"/>
  <c r="R1292" i="8"/>
  <c r="R906" i="8"/>
  <c r="R1526" i="8"/>
  <c r="R1656" i="8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U3" i="1"/>
  <c r="T3" i="1"/>
  <c r="V56" i="3"/>
  <c r="V55" i="3"/>
  <c r="V54" i="3"/>
  <c r="V53" i="3"/>
  <c r="V52" i="3"/>
  <c r="V51" i="3"/>
  <c r="V50" i="3"/>
  <c r="V49" i="3"/>
  <c r="V48" i="3"/>
  <c r="B8" i="2"/>
  <c r="B7" i="2"/>
  <c r="B6" i="2"/>
  <c r="B5" i="2"/>
  <c r="B9" i="1"/>
  <c r="H1770" i="1" s="1"/>
  <c r="B4" i="1"/>
  <c r="B5" i="1" s="1"/>
  <c r="B17" i="1"/>
  <c r="Q1833" i="8" l="1"/>
  <c r="Q1098" i="8"/>
  <c r="Q295" i="8"/>
  <c r="Q1187" i="8"/>
  <c r="L61" i="8"/>
  <c r="L68" i="8"/>
  <c r="Q1753" i="8"/>
  <c r="Q931" i="8"/>
  <c r="Q984" i="8"/>
  <c r="Q301" i="8"/>
  <c r="Q1868" i="8"/>
  <c r="Q892" i="8"/>
  <c r="Q551" i="8"/>
  <c r="Q495" i="8"/>
  <c r="R495" i="8" s="1"/>
  <c r="L5" i="8"/>
  <c r="Q384" i="8"/>
  <c r="Q1935" i="8"/>
  <c r="Q1974" i="8"/>
  <c r="Q1590" i="8"/>
  <c r="Q726" i="8"/>
  <c r="Q1704" i="8"/>
  <c r="Q1101" i="8"/>
  <c r="Q1981" i="8"/>
  <c r="Q1689" i="8"/>
  <c r="Q1955" i="8"/>
  <c r="Q1674" i="8"/>
  <c r="Q1418" i="8"/>
  <c r="Q1520" i="8"/>
  <c r="R1520" i="8" s="1"/>
  <c r="Q1598" i="8"/>
  <c r="Q1342" i="8"/>
  <c r="Q1748" i="8"/>
  <c r="Q1492" i="8"/>
  <c r="Q1220" i="8"/>
  <c r="Q1028" i="8"/>
  <c r="Q875" i="8"/>
  <c r="Q978" i="8"/>
  <c r="Q722" i="8"/>
  <c r="Q889" i="8"/>
  <c r="Q1167" i="8"/>
  <c r="Q671" i="8"/>
  <c r="Q415" i="8"/>
  <c r="Q1718" i="8"/>
  <c r="Q1692" i="8"/>
  <c r="Q1756" i="8"/>
  <c r="Q640" i="8"/>
  <c r="Q1930" i="8"/>
  <c r="Q1838" i="8"/>
  <c r="Q618" i="8"/>
  <c r="Q450" i="8"/>
  <c r="Q962" i="8"/>
  <c r="Q809" i="8"/>
  <c r="Q27" i="8"/>
  <c r="Q516" i="8"/>
  <c r="Q260" i="8"/>
  <c r="Q1701" i="8"/>
  <c r="Q1509" i="8"/>
  <c r="Q1381" i="8"/>
  <c r="Q797" i="8"/>
  <c r="Q1067" i="8"/>
  <c r="Q1103" i="8"/>
  <c r="R1103" i="8" s="1"/>
  <c r="Q340" i="8"/>
  <c r="R340" i="8" s="1"/>
  <c r="Q1721" i="8"/>
  <c r="Q245" i="8"/>
  <c r="Q665" i="8"/>
  <c r="Q1414" i="8"/>
  <c r="Q867" i="8"/>
  <c r="Q1056" i="8"/>
  <c r="Q1991" i="8"/>
  <c r="Q1938" i="8"/>
  <c r="R1938" i="8" s="1"/>
  <c r="Q1929" i="8"/>
  <c r="R1929" i="8" s="1"/>
  <c r="Q1456" i="8"/>
  <c r="Q1392" i="8"/>
  <c r="Q1157" i="8"/>
  <c r="Q1687" i="8"/>
  <c r="Q1431" i="8"/>
  <c r="R1431" i="8" s="1"/>
  <c r="Q757" i="8"/>
  <c r="Q1428" i="8"/>
  <c r="Q1859" i="8"/>
  <c r="R1859" i="8" s="1"/>
  <c r="Q1347" i="8"/>
  <c r="Q1092" i="8"/>
  <c r="Q248" i="8"/>
  <c r="Q64" i="8"/>
  <c r="Q817" i="8"/>
  <c r="Q920" i="8"/>
  <c r="R920" i="8" s="1"/>
  <c r="Q1793" i="8"/>
  <c r="R1793" i="8" s="1"/>
  <c r="Q501" i="8"/>
  <c r="Q1095" i="8"/>
  <c r="Q1242" i="8"/>
  <c r="Q1867" i="8"/>
  <c r="Q1073" i="8"/>
  <c r="Q1794" i="8"/>
  <c r="Q435" i="8"/>
  <c r="Q140" i="8"/>
  <c r="R140" i="8" s="1"/>
  <c r="Q918" i="8"/>
  <c r="Q1000" i="8"/>
  <c r="Q293" i="8"/>
  <c r="Q1629" i="8"/>
  <c r="Q1983" i="8"/>
  <c r="Q1919" i="8"/>
  <c r="Q1958" i="8"/>
  <c r="R1958" i="8" s="1"/>
  <c r="Q1947" i="8"/>
  <c r="R1947" i="8" s="1"/>
  <c r="Q789" i="8"/>
  <c r="L1590" i="8"/>
  <c r="Q137" i="8"/>
  <c r="Q407" i="8"/>
  <c r="Q393" i="8"/>
  <c r="Q742" i="8"/>
  <c r="R742" i="8" s="1"/>
  <c r="Q717" i="8"/>
  <c r="R717" i="8" s="1"/>
  <c r="Q833" i="8"/>
  <c r="R833" i="8" s="1"/>
  <c r="Q998" i="8"/>
  <c r="Q973" i="8"/>
  <c r="Q1175" i="8"/>
  <c r="Q1176" i="8"/>
  <c r="Q691" i="8"/>
  <c r="Q240" i="8"/>
  <c r="Q1164" i="8"/>
  <c r="R1164" i="8" s="1"/>
  <c r="Q730" i="8"/>
  <c r="R730" i="8" s="1"/>
  <c r="Q1474" i="8"/>
  <c r="Q190" i="8"/>
  <c r="Q460" i="8"/>
  <c r="Q1645" i="8"/>
  <c r="Q1531" i="8"/>
  <c r="Q1025" i="8"/>
  <c r="Q357" i="8"/>
  <c r="R357" i="8" s="1"/>
  <c r="Q270" i="8"/>
  <c r="R270" i="8" s="1"/>
  <c r="Q549" i="8"/>
  <c r="Q1680" i="8"/>
  <c r="Q1552" i="8"/>
  <c r="Q114" i="8"/>
  <c r="Q280" i="8"/>
  <c r="R1131" i="8"/>
  <c r="Q201" i="8"/>
  <c r="R201" i="8" s="1"/>
  <c r="Q576" i="8"/>
  <c r="R576" i="8" s="1"/>
  <c r="Q828" i="8"/>
  <c r="R828" i="8" s="1"/>
  <c r="Q1384" i="8"/>
  <c r="Q1430" i="8"/>
  <c r="Q1916" i="8"/>
  <c r="Q179" i="8"/>
  <c r="Q775" i="8"/>
  <c r="Q345" i="8"/>
  <c r="R345" i="8" s="1"/>
  <c r="Q1670" i="8"/>
  <c r="R1670" i="8" s="1"/>
  <c r="Q1976" i="8"/>
  <c r="Q1355" i="8"/>
  <c r="Q1912" i="8"/>
  <c r="Q1282" i="8"/>
  <c r="Q446" i="8"/>
  <c r="Q792" i="8"/>
  <c r="Q14" i="8"/>
  <c r="R14" i="8" s="1"/>
  <c r="Q869" i="8"/>
  <c r="R869" i="8" s="1"/>
  <c r="Q153" i="8"/>
  <c r="R1950" i="8"/>
  <c r="Q234" i="8"/>
  <c r="Q462" i="8"/>
  <c r="Q658" i="8"/>
  <c r="Q1084" i="8"/>
  <c r="Q1467" i="8"/>
  <c r="Q1551" i="8"/>
  <c r="R1551" i="8" s="1"/>
  <c r="Q1768" i="8"/>
  <c r="Q1787" i="8"/>
  <c r="Q1803" i="8"/>
  <c r="Q839" i="8"/>
  <c r="Q432" i="8"/>
  <c r="Q409" i="8"/>
  <c r="Q1398" i="8"/>
  <c r="R1398" i="8" s="1"/>
  <c r="Q1921" i="8"/>
  <c r="R1921" i="8" s="1"/>
  <c r="Q716" i="8"/>
  <c r="Q1389" i="8"/>
  <c r="Q856" i="8"/>
  <c r="Q106" i="8"/>
  <c r="Q1005" i="8"/>
  <c r="Q744" i="8"/>
  <c r="Q1251" i="8"/>
  <c r="R1251" i="8" s="1"/>
  <c r="Q1373" i="8"/>
  <c r="R1373" i="8" s="1"/>
  <c r="Q773" i="8"/>
  <c r="Q1511" i="8"/>
  <c r="Q750" i="8"/>
  <c r="Q507" i="8"/>
  <c r="Q161" i="8"/>
  <c r="Q662" i="8"/>
  <c r="Q317" i="8"/>
  <c r="R1721" i="8"/>
  <c r="Q1178" i="8"/>
  <c r="Q1426" i="8"/>
  <c r="Q1295" i="8"/>
  <c r="Q1807" i="8"/>
  <c r="Q181" i="8"/>
  <c r="Q496" i="8"/>
  <c r="Q601" i="8"/>
  <c r="R601" i="8" s="1"/>
  <c r="Q1478" i="8"/>
  <c r="R1478" i="8" s="1"/>
  <c r="Q1985" i="8"/>
  <c r="Q1239" i="8"/>
  <c r="Q1334" i="8"/>
  <c r="Q1223" i="8"/>
  <c r="Q39" i="8"/>
  <c r="Q546" i="8"/>
  <c r="Q972" i="8"/>
  <c r="R972" i="8" s="1"/>
  <c r="Q733" i="8"/>
  <c r="R733" i="8" s="1"/>
  <c r="Q1989" i="8"/>
  <c r="Q1925" i="8"/>
  <c r="Q1681" i="8"/>
  <c r="Q1963" i="8"/>
  <c r="Q1899" i="8"/>
  <c r="Q1882" i="8"/>
  <c r="Q1849" i="8"/>
  <c r="R1849" i="8" s="1"/>
  <c r="Q1746" i="8"/>
  <c r="R1746" i="8" s="1"/>
  <c r="Q1682" i="8"/>
  <c r="Q1490" i="8"/>
  <c r="Q1720" i="8"/>
  <c r="Q1336" i="8"/>
  <c r="Q1221" i="8"/>
  <c r="Q1759" i="8"/>
  <c r="Q1695" i="8"/>
  <c r="Q1734" i="8"/>
  <c r="R1734" i="8" s="1"/>
  <c r="Q908" i="8"/>
  <c r="L182" i="8"/>
  <c r="Q182" i="8"/>
  <c r="Q1062" i="8"/>
  <c r="Q87" i="8"/>
  <c r="L373" i="8"/>
  <c r="Q373" i="8"/>
  <c r="L1547" i="8"/>
  <c r="Q1547" i="8"/>
  <c r="R1547" i="8" s="1"/>
  <c r="L382" i="8"/>
  <c r="Q382" i="8"/>
  <c r="L638" i="8"/>
  <c r="Q638" i="8"/>
  <c r="Q836" i="8"/>
  <c r="L1679" i="8"/>
  <c r="Q1679" i="8"/>
  <c r="Q911" i="8"/>
  <c r="R911" i="8" s="1"/>
  <c r="Q1909" i="8"/>
  <c r="Q343" i="8"/>
  <c r="Q1582" i="8"/>
  <c r="L693" i="8"/>
  <c r="Q693" i="8"/>
  <c r="L73" i="8"/>
  <c r="Q73" i="8"/>
  <c r="R73" i="8" s="1"/>
  <c r="Q986" i="8"/>
  <c r="R986" i="8" s="1"/>
  <c r="L764" i="8"/>
  <c r="Q764" i="8"/>
  <c r="L1846" i="8"/>
  <c r="Q1846" i="8"/>
  <c r="L780" i="8"/>
  <c r="Q780" i="8"/>
  <c r="R780" i="8" s="1"/>
  <c r="Q1649" i="8"/>
  <c r="R1649" i="8" s="1"/>
  <c r="L1153" i="8"/>
  <c r="Q1153" i="8"/>
  <c r="L540" i="8"/>
  <c r="Q540" i="8"/>
  <c r="Q655" i="8"/>
  <c r="L279" i="8"/>
  <c r="Q279" i="8"/>
  <c r="R279" i="8" s="1"/>
  <c r="L535" i="8"/>
  <c r="Q535" i="8"/>
  <c r="R535" i="8" s="1"/>
  <c r="L1782" i="8"/>
  <c r="Q1782" i="8"/>
  <c r="L627" i="8"/>
  <c r="Q627" i="8"/>
  <c r="Q806" i="8"/>
  <c r="L466" i="8"/>
  <c r="Q466" i="8"/>
  <c r="R466" i="8" s="1"/>
  <c r="Q1168" i="8"/>
  <c r="R1168" i="8" s="1"/>
  <c r="L62" i="8"/>
  <c r="Q1936" i="8"/>
  <c r="Q1296" i="8"/>
  <c r="Q497" i="8"/>
  <c r="Q511" i="8"/>
  <c r="Q614" i="8"/>
  <c r="Q1128" i="8"/>
  <c r="R1128" i="8" s="1"/>
  <c r="Q36" i="8"/>
  <c r="L4" i="8"/>
  <c r="Q1375" i="8"/>
  <c r="Q1851" i="8"/>
  <c r="R1851" i="8" s="1"/>
  <c r="Q1568" i="8"/>
  <c r="R1568" i="8" s="1"/>
  <c r="Q81" i="8"/>
  <c r="Q526" i="8"/>
  <c r="Q1832" i="8"/>
  <c r="Q1069" i="8"/>
  <c r="Q769" i="8"/>
  <c r="Q53" i="8"/>
  <c r="Q437" i="8"/>
  <c r="R437" i="8" s="1"/>
  <c r="Q1423" i="8"/>
  <c r="R1423" i="8" s="1"/>
  <c r="Q532" i="8"/>
  <c r="R532" i="8" s="1"/>
  <c r="Q296" i="8"/>
  <c r="Q130" i="8"/>
  <c r="Q1760" i="8"/>
  <c r="R1760" i="8" s="1"/>
  <c r="Q616" i="8"/>
  <c r="Q1123" i="8"/>
  <c r="Q982" i="8"/>
  <c r="R982" i="8" s="1"/>
  <c r="Q1564" i="8"/>
  <c r="R1564" i="8" s="1"/>
  <c r="Q1542" i="8"/>
  <c r="R1542" i="8" s="1"/>
  <c r="Q1436" i="8"/>
  <c r="R1436" i="8" s="1"/>
  <c r="Q284" i="8"/>
  <c r="Q557" i="8"/>
  <c r="R557" i="8" s="1"/>
  <c r="Q491" i="8"/>
  <c r="Q1854" i="8"/>
  <c r="Q1592" i="8"/>
  <c r="R1592" i="8" s="1"/>
  <c r="Q619" i="8"/>
  <c r="R619" i="8" s="1"/>
  <c r="Q483" i="8"/>
  <c r="Q615" i="8"/>
  <c r="Q1110" i="8"/>
  <c r="Q35" i="8"/>
  <c r="Q45" i="8"/>
  <c r="Q440" i="8"/>
  <c r="Q641" i="8"/>
  <c r="R641" i="8" s="1"/>
  <c r="Q990" i="8"/>
  <c r="R990" i="8" s="1"/>
  <c r="Q642" i="8"/>
  <c r="Q565" i="8"/>
  <c r="Q217" i="8"/>
  <c r="Q427" i="8"/>
  <c r="R427" i="8" s="1"/>
  <c r="Q903" i="8"/>
  <c r="Q1439" i="8"/>
  <c r="Q1786" i="8"/>
  <c r="R1786" i="8" s="1"/>
  <c r="Q632" i="8"/>
  <c r="R632" i="8" s="1"/>
  <c r="Q209" i="8"/>
  <c r="Q304" i="8"/>
  <c r="Q518" i="8"/>
  <c r="Q547" i="8"/>
  <c r="R547" i="8" s="1"/>
  <c r="Q1556" i="8"/>
  <c r="Q1784" i="8"/>
  <c r="R1784" i="8" s="1"/>
  <c r="Q1946" i="8"/>
  <c r="R1946" i="8" s="1"/>
  <c r="Q434" i="8"/>
  <c r="L1832" i="8"/>
  <c r="L45" i="8"/>
  <c r="L557" i="8"/>
  <c r="L1069" i="8"/>
  <c r="L982" i="8"/>
  <c r="L296" i="8"/>
  <c r="L36" i="8"/>
  <c r="L491" i="8"/>
  <c r="L1564" i="8"/>
  <c r="L769" i="8"/>
  <c r="L619" i="8"/>
  <c r="L53" i="8"/>
  <c r="L565" i="8"/>
  <c r="L990" i="8"/>
  <c r="L903" i="8"/>
  <c r="L217" i="8"/>
  <c r="L130" i="8"/>
  <c r="L642" i="8"/>
  <c r="L1542" i="8"/>
  <c r="L427" i="8"/>
  <c r="L483" i="8"/>
  <c r="L1786" i="8"/>
  <c r="L641" i="8"/>
  <c r="L1760" i="8"/>
  <c r="L1439" i="8"/>
  <c r="L440" i="8"/>
  <c r="L632" i="8"/>
  <c r="Q919" i="8"/>
  <c r="R919" i="8" s="1"/>
  <c r="Q842" i="8"/>
  <c r="Q1093" i="8"/>
  <c r="Q1740" i="8"/>
  <c r="R1740" i="8" s="1"/>
  <c r="Q159" i="8"/>
  <c r="R159" i="8" s="1"/>
  <c r="Q843" i="8"/>
  <c r="Q946" i="8"/>
  <c r="Q538" i="8"/>
  <c r="Q26" i="8"/>
  <c r="R26" i="8" s="1"/>
  <c r="Q1199" i="8"/>
  <c r="Q369" i="8"/>
  <c r="R369" i="8" s="1"/>
  <c r="Q241" i="8"/>
  <c r="R241" i="8" s="1"/>
  <c r="Q113" i="8"/>
  <c r="Q24" i="8"/>
  <c r="Q383" i="8"/>
  <c r="Q127" i="8"/>
  <c r="Q486" i="8"/>
  <c r="R486" i="8" s="1"/>
  <c r="Q166" i="8"/>
  <c r="Q461" i="8"/>
  <c r="R461" i="8" s="1"/>
  <c r="Q205" i="8"/>
  <c r="R205" i="8" s="1"/>
  <c r="Q436" i="8"/>
  <c r="Q308" i="8"/>
  <c r="Q52" i="8"/>
  <c r="R736" i="8"/>
  <c r="R1403" i="8"/>
  <c r="R378" i="8"/>
  <c r="R10" i="8"/>
  <c r="R1689" i="8"/>
  <c r="R363" i="8"/>
  <c r="Q838" i="8"/>
  <c r="R838" i="8" s="1"/>
  <c r="Q1068" i="8"/>
  <c r="R1068" i="8" s="1"/>
  <c r="Q812" i="8"/>
  <c r="Q490" i="8"/>
  <c r="R490" i="8" s="1"/>
  <c r="Q1096" i="8"/>
  <c r="Q659" i="8"/>
  <c r="R659" i="8" s="1"/>
  <c r="Q135" i="8"/>
  <c r="R135" i="8" s="1"/>
  <c r="R1573" i="8"/>
  <c r="R419" i="8"/>
  <c r="R1538" i="8"/>
  <c r="R1217" i="8"/>
  <c r="Q139" i="8"/>
  <c r="R139" i="8" s="1"/>
  <c r="Q921" i="8"/>
  <c r="Q75" i="8"/>
  <c r="Q244" i="8"/>
  <c r="Q1024" i="8"/>
  <c r="Q141" i="8"/>
  <c r="R141" i="8" s="1"/>
  <c r="Q305" i="8"/>
  <c r="Q88" i="8"/>
  <c r="Q203" i="8"/>
  <c r="Q63" i="8"/>
  <c r="Q319" i="8"/>
  <c r="Q267" i="8"/>
  <c r="Q882" i="8"/>
  <c r="R1902" i="8"/>
  <c r="R705" i="8"/>
  <c r="R1552" i="8"/>
  <c r="R1798" i="8"/>
  <c r="R1807" i="8"/>
  <c r="R1084" i="8"/>
  <c r="Q1975" i="8"/>
  <c r="Q1922" i="8"/>
  <c r="R1922" i="8" s="1"/>
  <c r="Q1729" i="8"/>
  <c r="R1729" i="8" s="1"/>
  <c r="Q1657" i="8"/>
  <c r="R1657" i="8" s="1"/>
  <c r="Q1457" i="8"/>
  <c r="Q1850" i="8"/>
  <c r="R1850" i="8" s="1"/>
  <c r="Q1594" i="8"/>
  <c r="Q1338" i="8"/>
  <c r="Q1824" i="8"/>
  <c r="Q1376" i="8"/>
  <c r="Q1671" i="8"/>
  <c r="R1671" i="8" s="1"/>
  <c r="Q1415" i="8"/>
  <c r="Q829" i="8"/>
  <c r="Q1646" i="8"/>
  <c r="Q1390" i="8"/>
  <c r="Q1141" i="8"/>
  <c r="Q1813" i="8"/>
  <c r="Q1557" i="8"/>
  <c r="Q1301" i="8"/>
  <c r="R1301" i="8" s="1"/>
  <c r="Q1796" i="8"/>
  <c r="R1796" i="8" s="1"/>
  <c r="Q1732" i="8"/>
  <c r="Q1540" i="8"/>
  <c r="R1540" i="8" s="1"/>
  <c r="Q1284" i="8"/>
  <c r="Q1715" i="8"/>
  <c r="Q1459" i="8"/>
  <c r="Q1331" i="8"/>
  <c r="Q1102" i="8"/>
  <c r="R1102" i="8" s="1"/>
  <c r="Q846" i="8"/>
  <c r="R846" i="8" s="1"/>
  <c r="Q1268" i="8"/>
  <c r="Q1076" i="8"/>
  <c r="R1076" i="8" s="1"/>
  <c r="Q820" i="8"/>
  <c r="Q242" i="8"/>
  <c r="Q1154" i="8"/>
  <c r="R1154" i="8" s="1"/>
  <c r="Q898" i="8"/>
  <c r="Q1193" i="8"/>
  <c r="R1193" i="8" s="1"/>
  <c r="Q1001" i="8"/>
  <c r="R1001" i="8" s="1"/>
  <c r="Q745" i="8"/>
  <c r="Q1104" i="8"/>
  <c r="R1104" i="8" s="1"/>
  <c r="Q848" i="8"/>
  <c r="Q720" i="8"/>
  <c r="Q895" i="8"/>
  <c r="Q603" i="8"/>
  <c r="Q539" i="8"/>
  <c r="R539" i="8" s="1"/>
  <c r="Q475" i="8"/>
  <c r="R475" i="8" s="1"/>
  <c r="Q411" i="8"/>
  <c r="Q283" i="8"/>
  <c r="R283" i="8" s="1"/>
  <c r="Q577" i="8"/>
  <c r="Q321" i="8"/>
  <c r="Q65" i="8"/>
  <c r="R65" i="8" s="1"/>
  <c r="Q552" i="8"/>
  <c r="Q40" i="8"/>
  <c r="R40" i="8" s="1"/>
  <c r="Q399" i="8"/>
  <c r="R399" i="8" s="1"/>
  <c r="Q143" i="8"/>
  <c r="Q79" i="8"/>
  <c r="R79" i="8" s="1"/>
  <c r="Q630" i="8"/>
  <c r="Q374" i="8"/>
  <c r="Q118" i="8"/>
  <c r="R118" i="8" s="1"/>
  <c r="Q669" i="8"/>
  <c r="Q413" i="8"/>
  <c r="R413" i="8" s="1"/>
  <c r="Q157" i="8"/>
  <c r="R157" i="8" s="1"/>
  <c r="Q452" i="8"/>
  <c r="Q196" i="8"/>
  <c r="R196" i="8" s="1"/>
  <c r="Q4" i="8"/>
  <c r="R418" i="8"/>
  <c r="R1069" i="8"/>
  <c r="R1757" i="8"/>
  <c r="R1803" i="8"/>
  <c r="R1787" i="8"/>
  <c r="R473" i="8"/>
  <c r="R1749" i="8"/>
  <c r="R1546" i="8"/>
  <c r="R1179" i="8"/>
  <c r="Q1967" i="8"/>
  <c r="R1967" i="8" s="1"/>
  <c r="Q1957" i="8"/>
  <c r="Q1801" i="8"/>
  <c r="Q1665" i="8"/>
  <c r="Q1593" i="8"/>
  <c r="Q1393" i="8"/>
  <c r="Q1842" i="8"/>
  <c r="R1842" i="8" s="1"/>
  <c r="Q1778" i="8"/>
  <c r="Q1522" i="8"/>
  <c r="R1522" i="8" s="1"/>
  <c r="Q1330" i="8"/>
  <c r="Q1816" i="8"/>
  <c r="Q1752" i="8"/>
  <c r="R1752" i="8" s="1"/>
  <c r="Q1368" i="8"/>
  <c r="Q1855" i="8"/>
  <c r="Q1599" i="8"/>
  <c r="Q1343" i="8"/>
  <c r="Q1277" i="8"/>
  <c r="R1277" i="8" s="1"/>
  <c r="Q1766" i="8"/>
  <c r="Q1510" i="8"/>
  <c r="Q1077" i="8"/>
  <c r="Q1805" i="8"/>
  <c r="Q1549" i="8"/>
  <c r="Q1293" i="8"/>
  <c r="R1293" i="8" s="1"/>
  <c r="Q1660" i="8"/>
  <c r="Q1404" i="8"/>
  <c r="R1404" i="8" s="1"/>
  <c r="Q741" i="8"/>
  <c r="Q1643" i="8"/>
  <c r="Q1323" i="8"/>
  <c r="R1323" i="8" s="1"/>
  <c r="Q1094" i="8"/>
  <c r="Q386" i="8"/>
  <c r="Q1196" i="8"/>
  <c r="R1196" i="8" s="1"/>
  <c r="Q178" i="8"/>
  <c r="Q723" i="8"/>
  <c r="R723" i="8" s="1"/>
  <c r="Q890" i="8"/>
  <c r="Q1185" i="8"/>
  <c r="Q993" i="8"/>
  <c r="R993" i="8" s="1"/>
  <c r="Q737" i="8"/>
  <c r="Q968" i="8"/>
  <c r="Q712" i="8"/>
  <c r="R712" i="8" s="1"/>
  <c r="Q402" i="8"/>
  <c r="Q1015" i="8"/>
  <c r="R1015" i="8" s="1"/>
  <c r="Q823" i="8"/>
  <c r="Q595" i="8"/>
  <c r="Q531" i="8"/>
  <c r="R531" i="8" s="1"/>
  <c r="Q211" i="8"/>
  <c r="Q505" i="8"/>
  <c r="Q249" i="8"/>
  <c r="R249" i="8" s="1"/>
  <c r="Q480" i="8"/>
  <c r="Q352" i="8"/>
  <c r="R352" i="8" s="1"/>
  <c r="Q160" i="8"/>
  <c r="Q647" i="8"/>
  <c r="Q391" i="8"/>
  <c r="R391" i="8" s="1"/>
  <c r="Q494" i="8"/>
  <c r="Q238" i="8"/>
  <c r="Q597" i="8"/>
  <c r="R597" i="8" s="1"/>
  <c r="Q341" i="8"/>
  <c r="Q85" i="8"/>
  <c r="R85" i="8" s="1"/>
  <c r="Q572" i="8"/>
  <c r="Q316" i="8"/>
  <c r="Q60" i="8"/>
  <c r="R1789" i="8"/>
  <c r="R1245" i="8"/>
  <c r="R677" i="8"/>
  <c r="Q770" i="8"/>
  <c r="Q1026" i="8"/>
  <c r="Q1257" i="8"/>
  <c r="Q15" i="8"/>
  <c r="Q271" i="8"/>
  <c r="R271" i="8" s="1"/>
  <c r="Q527" i="8"/>
  <c r="Q948" i="8"/>
  <c r="Q1939" i="8"/>
  <c r="R1939" i="8" s="1"/>
  <c r="Q1395" i="8"/>
  <c r="Q873" i="8"/>
  <c r="Q1910" i="8"/>
  <c r="Q1668" i="8"/>
  <c r="Q1412" i="8"/>
  <c r="Q1696" i="8"/>
  <c r="Q246" i="8"/>
  <c r="Q502" i="8"/>
  <c r="R502" i="8" s="1"/>
  <c r="Q154" i="8"/>
  <c r="Q666" i="8"/>
  <c r="Q68" i="8"/>
  <c r="Q324" i="8"/>
  <c r="Q580" i="8"/>
  <c r="Q1774" i="8"/>
  <c r="R1774" i="8" s="1"/>
  <c r="Q1518" i="8"/>
  <c r="Q347" i="8"/>
  <c r="R347" i="8" s="1"/>
  <c r="Q1799" i="8"/>
  <c r="Q1543" i="8"/>
  <c r="Q1287" i="8"/>
  <c r="Q725" i="8"/>
  <c r="Q976" i="8"/>
  <c r="Q1894" i="8"/>
  <c r="R1894" i="8" s="1"/>
  <c r="Q1901" i="8"/>
  <c r="Q1140" i="8"/>
  <c r="R1140" i="8" s="1"/>
  <c r="Q1888" i="8"/>
  <c r="Q1722" i="8"/>
  <c r="Q1466" i="8"/>
  <c r="Q1215" i="8"/>
  <c r="Q29" i="8"/>
  <c r="Q285" i="8"/>
  <c r="R285" i="8" s="1"/>
  <c r="Q541" i="8"/>
  <c r="Q193" i="8"/>
  <c r="R193" i="8" s="1"/>
  <c r="Q449" i="8"/>
  <c r="Q731" i="8"/>
  <c r="Q1843" i="8"/>
  <c r="Q1587" i="8"/>
  <c r="Q1312" i="8"/>
  <c r="Q941" i="8"/>
  <c r="Q767" i="8"/>
  <c r="Q168" i="8"/>
  <c r="R168" i="8" s="1"/>
  <c r="Q424" i="8"/>
  <c r="Q680" i="8"/>
  <c r="Q1166" i="8"/>
  <c r="Q1685" i="8"/>
  <c r="Q1429" i="8"/>
  <c r="Q1911" i="8"/>
  <c r="R1911" i="8" s="1"/>
  <c r="Q1892" i="8"/>
  <c r="Q1038" i="8"/>
  <c r="R1038" i="8" s="1"/>
  <c r="Q155" i="8"/>
  <c r="Q1424" i="8"/>
  <c r="R25" i="8"/>
  <c r="R92" i="8"/>
  <c r="R908" i="8"/>
  <c r="R1687" i="8"/>
  <c r="R1956" i="8"/>
  <c r="R654" i="8"/>
  <c r="Q1489" i="8"/>
  <c r="Q1090" i="8"/>
  <c r="Q1051" i="8"/>
  <c r="Q335" i="8"/>
  <c r="Q591" i="8"/>
  <c r="Q756" i="8"/>
  <c r="R756" i="8" s="1"/>
  <c r="Q1012" i="8"/>
  <c r="Q987" i="8"/>
  <c r="R987" i="8" s="1"/>
  <c r="Q1977" i="8"/>
  <c r="Q1029" i="8"/>
  <c r="Q937" i="8"/>
  <c r="Q1604" i="8"/>
  <c r="Q1348" i="8"/>
  <c r="R1348" i="8" s="1"/>
  <c r="Q923" i="8"/>
  <c r="R923" i="8" s="1"/>
  <c r="Q1440" i="8"/>
  <c r="Q54" i="8"/>
  <c r="R54" i="8" s="1"/>
  <c r="Q310" i="8"/>
  <c r="Q566" i="8"/>
  <c r="Q132" i="8"/>
  <c r="Q388" i="8"/>
  <c r="Q644" i="8"/>
  <c r="Q1966" i="8"/>
  <c r="R1966" i="8" s="1"/>
  <c r="Q1710" i="8"/>
  <c r="Q1454" i="8"/>
  <c r="R1454" i="8" s="1"/>
  <c r="Q1232" i="8"/>
  <c r="Q1913" i="8"/>
  <c r="Q1986" i="8"/>
  <c r="Q1218" i="8"/>
  <c r="Q1735" i="8"/>
  <c r="Q1479" i="8"/>
  <c r="R1479" i="8" s="1"/>
  <c r="Q784" i="8"/>
  <c r="Q1040" i="8"/>
  <c r="R1040" i="8" s="1"/>
  <c r="Q354" i="8"/>
  <c r="Q795" i="8"/>
  <c r="Q1641" i="8"/>
  <c r="Q1632" i="8"/>
  <c r="Q1658" i="8"/>
  <c r="Q1402" i="8"/>
  <c r="R1402" i="8" s="1"/>
  <c r="Q1151" i="8"/>
  <c r="Q93" i="8"/>
  <c r="R93" i="8" s="1"/>
  <c r="Q349" i="8"/>
  <c r="Q605" i="8"/>
  <c r="Q257" i="8"/>
  <c r="Q513" i="8"/>
  <c r="Q219" i="8"/>
  <c r="Q1779" i="8"/>
  <c r="R1779" i="8" s="1"/>
  <c r="Q1523" i="8"/>
  <c r="Q831" i="8"/>
  <c r="R831" i="8" s="1"/>
  <c r="Q1087" i="8"/>
  <c r="Q232" i="8"/>
  <c r="Q488" i="8"/>
  <c r="Q570" i="8"/>
  <c r="Q1621" i="8"/>
  <c r="Q1365" i="8"/>
  <c r="R1365" i="8" s="1"/>
  <c r="Q1115" i="8"/>
  <c r="Q1243" i="8"/>
  <c r="R1243" i="8" s="1"/>
  <c r="Q782" i="8"/>
  <c r="Q667" i="8"/>
  <c r="Q1865" i="8"/>
  <c r="Q718" i="8"/>
  <c r="Q1942" i="8"/>
  <c r="Q1181" i="8"/>
  <c r="R1501" i="8"/>
  <c r="R1998" i="8"/>
  <c r="R1618" i="8"/>
  <c r="R800" i="8"/>
  <c r="R2003" i="8"/>
  <c r="R959" i="8"/>
  <c r="R933" i="8"/>
  <c r="R1882" i="8"/>
  <c r="R1351" i="8"/>
  <c r="R973" i="8"/>
  <c r="R1330" i="8"/>
  <c r="R823" i="8"/>
  <c r="R741" i="8"/>
  <c r="R1909" i="8"/>
  <c r="Q1969" i="8"/>
  <c r="Q199" i="8"/>
  <c r="Q455" i="8"/>
  <c r="R455" i="8" s="1"/>
  <c r="Q876" i="8"/>
  <c r="Q1741" i="8"/>
  <c r="R1741" i="8" s="1"/>
  <c r="Q1485" i="8"/>
  <c r="Q1505" i="8"/>
  <c r="Q1057" i="8"/>
  <c r="Q1235" i="8"/>
  <c r="Q46" i="8"/>
  <c r="Q558" i="8"/>
  <c r="R558" i="8" s="1"/>
  <c r="Q124" i="8"/>
  <c r="Q380" i="8"/>
  <c r="R380" i="8" s="1"/>
  <c r="Q636" i="8"/>
  <c r="Q1995" i="8"/>
  <c r="Q1944" i="8"/>
  <c r="R1944" i="8" s="1"/>
  <c r="Q776" i="8"/>
  <c r="Q90" i="8"/>
  <c r="Q602" i="8"/>
  <c r="R602" i="8" s="1"/>
  <c r="Q1852" i="8"/>
  <c r="Q1340" i="8"/>
  <c r="R1340" i="8" s="1"/>
  <c r="Q915" i="8"/>
  <c r="Q149" i="8"/>
  <c r="Q405" i="8"/>
  <c r="Q569" i="8"/>
  <c r="Q1702" i="8"/>
  <c r="Q1274" i="8"/>
  <c r="R1274" i="8" s="1"/>
  <c r="Q1791" i="8"/>
  <c r="Q902" i="8"/>
  <c r="R902" i="8" s="1"/>
  <c r="Q1893" i="8"/>
  <c r="Q1560" i="8"/>
  <c r="Q1577" i="8"/>
  <c r="Q1903" i="8"/>
  <c r="Q698" i="8"/>
  <c r="Q954" i="8"/>
  <c r="R954" i="8" s="1"/>
  <c r="Q147" i="8"/>
  <c r="Q83" i="8"/>
  <c r="R83" i="8" s="1"/>
  <c r="Q608" i="8"/>
  <c r="Q96" i="8"/>
  <c r="Q275" i="8"/>
  <c r="Q1707" i="8"/>
  <c r="Q224" i="8"/>
  <c r="R1148" i="8"/>
  <c r="R1410" i="8"/>
  <c r="Q1289" i="8"/>
  <c r="Q7" i="8"/>
  <c r="Q263" i="8"/>
  <c r="Q519" i="8"/>
  <c r="Q684" i="8"/>
  <c r="Q1926" i="8"/>
  <c r="Q1158" i="8"/>
  <c r="R1158" i="8" s="1"/>
  <c r="Q1677" i="8"/>
  <c r="Q1421" i="8"/>
  <c r="R1421" i="8" s="1"/>
  <c r="Q1249" i="8"/>
  <c r="Q865" i="8"/>
  <c r="Q1171" i="8"/>
  <c r="Q1224" i="8"/>
  <c r="Q965" i="8"/>
  <c r="Q110" i="8"/>
  <c r="R110" i="8" s="1"/>
  <c r="Q366" i="8"/>
  <c r="Q622" i="8"/>
  <c r="R622" i="8" s="1"/>
  <c r="Q188" i="8"/>
  <c r="Q444" i="8"/>
  <c r="Q1931" i="8"/>
  <c r="Q979" i="8"/>
  <c r="Q1688" i="8"/>
  <c r="Q840" i="8"/>
  <c r="Q1788" i="8"/>
  <c r="Q1532" i="8"/>
  <c r="R1532" i="8" s="1"/>
  <c r="Q403" i="8"/>
  <c r="Q339" i="8"/>
  <c r="Q1160" i="8"/>
  <c r="Q213" i="8"/>
  <c r="Q469" i="8"/>
  <c r="Q121" i="8"/>
  <c r="R121" i="8" s="1"/>
  <c r="Q377" i="8"/>
  <c r="Q633" i="8"/>
  <c r="R633" i="8" s="1"/>
  <c r="Q290" i="8"/>
  <c r="Q1638" i="8"/>
  <c r="Q1382" i="8"/>
  <c r="Q1880" i="8"/>
  <c r="Q1978" i="8"/>
  <c r="Q1210" i="8"/>
  <c r="R1210" i="8" s="1"/>
  <c r="Q1727" i="8"/>
  <c r="Q1471" i="8"/>
  <c r="R1471" i="8" s="1"/>
  <c r="Q710" i="8"/>
  <c r="Q966" i="8"/>
  <c r="Q1304" i="8"/>
  <c r="Q506" i="8"/>
  <c r="Q762" i="8"/>
  <c r="Q1018" i="8"/>
  <c r="R1018" i="8" s="1"/>
  <c r="Q1173" i="8"/>
  <c r="Q1948" i="8"/>
  <c r="R1948" i="8" s="1"/>
  <c r="Q1835" i="8"/>
  <c r="Q1079" i="8"/>
  <c r="Q1714" i="8"/>
  <c r="Q544" i="8"/>
  <c r="Q759" i="8"/>
  <c r="Q1107" i="8"/>
  <c r="R1107" i="8" s="1"/>
  <c r="Q1650" i="8"/>
  <c r="Q672" i="8"/>
  <c r="R672" i="8" s="1"/>
  <c r="Q71" i="8"/>
  <c r="Q327" i="8"/>
  <c r="Q583" i="8"/>
  <c r="R583" i="8" s="1"/>
  <c r="Q748" i="8"/>
  <c r="Q1004" i="8"/>
  <c r="Q1869" i="8"/>
  <c r="Q1613" i="8"/>
  <c r="Q1357" i="8"/>
  <c r="Q765" i="8"/>
  <c r="Q929" i="8"/>
  <c r="Q1043" i="8"/>
  <c r="R1043" i="8" s="1"/>
  <c r="Q467" i="8"/>
  <c r="Q787" i="8"/>
  <c r="Q430" i="8"/>
  <c r="Q252" i="8"/>
  <c r="R252" i="8" s="1"/>
  <c r="Q508" i="8"/>
  <c r="Q1432" i="8"/>
  <c r="Q904" i="8"/>
  <c r="Q1724" i="8"/>
  <c r="R1724" i="8" s="1"/>
  <c r="Q1468" i="8"/>
  <c r="Q21" i="8"/>
  <c r="Q277" i="8"/>
  <c r="Q533" i="8"/>
  <c r="R533" i="8" s="1"/>
  <c r="Q185" i="8"/>
  <c r="Q441" i="8"/>
  <c r="R441" i="8" s="1"/>
  <c r="Q1830" i="8"/>
  <c r="Q1574" i="8"/>
  <c r="Q1318" i="8"/>
  <c r="Q1624" i="8"/>
  <c r="Q1146" i="8"/>
  <c r="Q1663" i="8"/>
  <c r="Q1407" i="8"/>
  <c r="Q774" i="8"/>
  <c r="Q1030" i="8"/>
  <c r="Q1253" i="8"/>
  <c r="Q1260" i="8"/>
  <c r="R1260" i="8" s="1"/>
  <c r="Q58" i="8"/>
  <c r="Q826" i="8"/>
  <c r="Q1082" i="8"/>
  <c r="R1082" i="8" s="1"/>
  <c r="Q1884" i="8"/>
  <c r="Q887" i="8"/>
  <c r="R887" i="8" s="1"/>
  <c r="Q1387" i="8"/>
  <c r="Q288" i="8"/>
  <c r="Q1425" i="8"/>
  <c r="Q1458" i="8"/>
  <c r="Q1207" i="8"/>
  <c r="Q1117" i="8"/>
  <c r="R1117" i="8" s="1"/>
  <c r="Q1451" i="8"/>
  <c r="Q32" i="8"/>
  <c r="Q951" i="8"/>
  <c r="Q1771" i="8"/>
  <c r="R1771" i="8" s="1"/>
  <c r="Q416" i="8"/>
  <c r="Q1579" i="8"/>
  <c r="Q695" i="8"/>
  <c r="Q1515" i="8"/>
  <c r="R1515" i="8" s="1"/>
  <c r="R829" i="8"/>
  <c r="R1286" i="8"/>
  <c r="R1426" i="8"/>
  <c r="R603" i="8"/>
  <c r="Q1951" i="8"/>
  <c r="Q1809" i="8"/>
  <c r="Q1962" i="8"/>
  <c r="Q1698" i="8"/>
  <c r="Q1442" i="8"/>
  <c r="Q1800" i="8"/>
  <c r="Q1736" i="8"/>
  <c r="Q1672" i="8"/>
  <c r="Q1608" i="8"/>
  <c r="Q837" i="8"/>
  <c r="Q1711" i="8"/>
  <c r="Q1455" i="8"/>
  <c r="Q1750" i="8"/>
  <c r="Q1686" i="8"/>
  <c r="R1686" i="8" s="1"/>
  <c r="Q1494" i="8"/>
  <c r="Q1302" i="8"/>
  <c r="R1302" i="8" s="1"/>
  <c r="Q1533" i="8"/>
  <c r="Q1708" i="8"/>
  <c r="Q1452" i="8"/>
  <c r="Q1388" i="8"/>
  <c r="Q122" i="8"/>
  <c r="Q1819" i="8"/>
  <c r="R1819" i="8" s="1"/>
  <c r="Q1563" i="8"/>
  <c r="Q1270" i="8"/>
  <c r="Q886" i="8"/>
  <c r="Q924" i="8"/>
  <c r="Q860" i="8"/>
  <c r="Q1155" i="8"/>
  <c r="Q1027" i="8"/>
  <c r="Q1194" i="8"/>
  <c r="Q1002" i="8"/>
  <c r="Q746" i="8"/>
  <c r="R746" i="8" s="1"/>
  <c r="Q674" i="8"/>
  <c r="Q162" i="8"/>
  <c r="Q977" i="8"/>
  <c r="Q721" i="8"/>
  <c r="Q1080" i="8"/>
  <c r="Q1191" i="8"/>
  <c r="Q935" i="8"/>
  <c r="Q650" i="8"/>
  <c r="Q138" i="8"/>
  <c r="Q515" i="8"/>
  <c r="Q323" i="8"/>
  <c r="Q489" i="8"/>
  <c r="Q233" i="8"/>
  <c r="Q592" i="8"/>
  <c r="Q528" i="8"/>
  <c r="Q336" i="8"/>
  <c r="R336" i="8" s="1"/>
  <c r="Q80" i="8"/>
  <c r="Q119" i="8"/>
  <c r="Q478" i="8"/>
  <c r="Q222" i="8"/>
  <c r="Q581" i="8"/>
  <c r="Q325" i="8"/>
  <c r="R325" i="8" s="1"/>
  <c r="Q69" i="8"/>
  <c r="R69" i="8" s="1"/>
  <c r="Q5" i="8"/>
  <c r="R5" i="8" s="1"/>
  <c r="Q556" i="8"/>
  <c r="Q300" i="8"/>
  <c r="Q108" i="8"/>
  <c r="Q44" i="8"/>
  <c r="R660" i="8"/>
  <c r="Q1377" i="8"/>
  <c r="R1377" i="8" s="1"/>
  <c r="Q1943" i="8"/>
  <c r="Q1385" i="8"/>
  <c r="R1385" i="8" s="1"/>
  <c r="Q1817" i="8"/>
  <c r="Q1745" i="8"/>
  <c r="Q1971" i="8"/>
  <c r="Q1609" i="8"/>
  <c r="R1609" i="8" s="1"/>
  <c r="Q1954" i="8"/>
  <c r="Q1984" i="8"/>
  <c r="R1984" i="8" s="1"/>
  <c r="Q1713" i="8"/>
  <c r="Q1690" i="8"/>
  <c r="R1690" i="8" s="1"/>
  <c r="Q1434" i="8"/>
  <c r="Q1792" i="8"/>
  <c r="Q1728" i="8"/>
  <c r="Q1664" i="8"/>
  <c r="Q1344" i="8"/>
  <c r="Q1703" i="8"/>
  <c r="R1703" i="8" s="1"/>
  <c r="Q1447" i="8"/>
  <c r="Q1085" i="8"/>
  <c r="R1085" i="8" s="1"/>
  <c r="Q1806" i="8"/>
  <c r="Q1550" i="8"/>
  <c r="Q1294" i="8"/>
  <c r="Q1653" i="8"/>
  <c r="Q1397" i="8"/>
  <c r="Q1828" i="8"/>
  <c r="R1828" i="8" s="1"/>
  <c r="Q1700" i="8"/>
  <c r="Q1636" i="8"/>
  <c r="R1636" i="8" s="1"/>
  <c r="Q1811" i="8"/>
  <c r="Q1555" i="8"/>
  <c r="Q1299" i="8"/>
  <c r="Q925" i="8"/>
  <c r="Q1006" i="8"/>
  <c r="Q980" i="8"/>
  <c r="R980" i="8" s="1"/>
  <c r="Q916" i="8"/>
  <c r="Q1019" i="8"/>
  <c r="R1019" i="8" s="1"/>
  <c r="Q1186" i="8"/>
  <c r="Q930" i="8"/>
  <c r="Q802" i="8"/>
  <c r="Q1097" i="8"/>
  <c r="Q1033" i="8"/>
  <c r="Q1072" i="8"/>
  <c r="R1072" i="8" s="1"/>
  <c r="Q816" i="8"/>
  <c r="Q1183" i="8"/>
  <c r="R1183" i="8" s="1"/>
  <c r="Q1055" i="8"/>
  <c r="Q799" i="8"/>
  <c r="Q481" i="8"/>
  <c r="Q225" i="8"/>
  <c r="Q456" i="8"/>
  <c r="Q200" i="8"/>
  <c r="R200" i="8" s="1"/>
  <c r="Q239" i="8"/>
  <c r="Q470" i="8"/>
  <c r="R470" i="8" s="1"/>
  <c r="Q214" i="8"/>
  <c r="Q573" i="8"/>
  <c r="Q61" i="8"/>
  <c r="Q548" i="8"/>
  <c r="Q292" i="8"/>
  <c r="R292" i="8" s="1"/>
  <c r="R1430" i="8"/>
  <c r="R355" i="8"/>
  <c r="R650" i="8"/>
  <c r="R837" i="8"/>
  <c r="R1809" i="8"/>
  <c r="Q158" i="8"/>
  <c r="Q195" i="8"/>
  <c r="R773" i="8"/>
  <c r="Q1928" i="8"/>
  <c r="R1928" i="8" s="1"/>
  <c r="Q1045" i="8"/>
  <c r="R1045" i="8" s="1"/>
  <c r="Q871" i="8"/>
  <c r="Q16" i="8"/>
  <c r="Q272" i="8"/>
  <c r="Q938" i="8"/>
  <c r="Q1772" i="8"/>
  <c r="Q1516" i="8"/>
  <c r="R1516" i="8" s="1"/>
  <c r="Q1297" i="8"/>
  <c r="R1297" i="8" s="1"/>
  <c r="Q643" i="8"/>
  <c r="R643" i="8" s="1"/>
  <c r="Q579" i="8"/>
  <c r="Q1258" i="8"/>
  <c r="Q1775" i="8"/>
  <c r="Q1519" i="8"/>
  <c r="Q749" i="8"/>
  <c r="R662" i="8"/>
  <c r="Q913" i="8"/>
  <c r="R913" i="8" s="1"/>
  <c r="Q314" i="8"/>
  <c r="R314" i="8" s="1"/>
  <c r="Q1877" i="8"/>
  <c r="Q1558" i="8"/>
  <c r="Q1864" i="8"/>
  <c r="Q503" i="8"/>
  <c r="Q562" i="8"/>
  <c r="Q1878" i="8"/>
  <c r="R1878" i="8" s="1"/>
  <c r="R1572" i="8"/>
  <c r="Q988" i="8"/>
  <c r="Q909" i="8"/>
  <c r="Q1767" i="8"/>
  <c r="Q1363" i="8"/>
  <c r="Q1198" i="8"/>
  <c r="R1198" i="8" s="1"/>
  <c r="Q942" i="8"/>
  <c r="Q686" i="8"/>
  <c r="R686" i="8" s="1"/>
  <c r="Q1211" i="8"/>
  <c r="R1211" i="8" s="1"/>
  <c r="Q891" i="8"/>
  <c r="Q610" i="8"/>
  <c r="Q1136" i="8"/>
  <c r="Q1247" i="8"/>
  <c r="Q735" i="8"/>
  <c r="Q74" i="8"/>
  <c r="Q571" i="8"/>
  <c r="R571" i="8" s="1"/>
  <c r="Q443" i="8"/>
  <c r="R443" i="8" s="1"/>
  <c r="Q379" i="8"/>
  <c r="Q315" i="8"/>
  <c r="Q187" i="8"/>
  <c r="Q123" i="8"/>
  <c r="Q59" i="8"/>
  <c r="Q673" i="8"/>
  <c r="Q417" i="8"/>
  <c r="R417" i="8" s="1"/>
  <c r="Q648" i="8"/>
  <c r="Q392" i="8"/>
  <c r="Q431" i="8"/>
  <c r="Q406" i="8"/>
  <c r="Q150" i="8"/>
  <c r="Q253" i="8"/>
  <c r="Q228" i="8"/>
  <c r="R228" i="8" s="1"/>
  <c r="Q1762" i="8"/>
  <c r="R1762" i="8" s="1"/>
  <c r="Q414" i="8"/>
  <c r="R414" i="8" s="1"/>
  <c r="Q1307" i="8"/>
  <c r="Q67" i="8"/>
  <c r="Q1992" i="8"/>
  <c r="Q169" i="8"/>
  <c r="Q1597" i="8"/>
  <c r="R588" i="8"/>
  <c r="R1720" i="8"/>
  <c r="Q451" i="8"/>
  <c r="Q1078" i="8"/>
  <c r="R1078" i="8" s="1"/>
  <c r="R1832" i="8"/>
  <c r="R36" i="8"/>
  <c r="R146" i="8"/>
  <c r="R1833" i="8"/>
  <c r="R1184" i="8"/>
  <c r="Q670" i="8"/>
  <c r="R670" i="8" s="1"/>
  <c r="Q1627" i="8"/>
  <c r="Q760" i="8"/>
  <c r="R760" i="8" s="1"/>
  <c r="Q517" i="8"/>
  <c r="R1534" i="8"/>
  <c r="R898" i="8"/>
  <c r="R663" i="8"/>
  <c r="Q484" i="8"/>
  <c r="Q131" i="8"/>
  <c r="Q425" i="8"/>
  <c r="R425" i="8" s="1"/>
  <c r="Q1853" i="8"/>
  <c r="Q822" i="8"/>
  <c r="Q474" i="8"/>
  <c r="Q1219" i="8"/>
  <c r="R1980" i="8"/>
  <c r="R1475" i="8"/>
  <c r="R1673" i="8"/>
  <c r="R1089" i="8"/>
  <c r="Q1544" i="8"/>
  <c r="Q1537" i="8"/>
  <c r="R1537" i="8" s="1"/>
  <c r="Q1634" i="8"/>
  <c r="Q1378" i="8"/>
  <c r="R1378" i="8" s="1"/>
  <c r="Q1127" i="8"/>
  <c r="R1127" i="8" s="1"/>
  <c r="Q286" i="8"/>
  <c r="Q542" i="8"/>
  <c r="R542" i="8" s="1"/>
  <c r="Q620" i="8"/>
  <c r="R620" i="8" s="1"/>
  <c r="Q1990" i="8"/>
  <c r="Q1755" i="8"/>
  <c r="Q1499" i="8"/>
  <c r="Q1777" i="8"/>
  <c r="R1777" i="8" s="1"/>
  <c r="Q1996" i="8"/>
  <c r="Q1480" i="8"/>
  <c r="Q1465" i="8"/>
  <c r="R1465" i="8" s="1"/>
  <c r="Q133" i="8"/>
  <c r="Q389" i="8"/>
  <c r="Q645" i="8"/>
  <c r="Q41" i="8"/>
  <c r="Q553" i="8"/>
  <c r="R553" i="8" s="1"/>
  <c r="Q950" i="8"/>
  <c r="Q1416" i="8"/>
  <c r="Q743" i="8"/>
  <c r="Q999" i="8"/>
  <c r="Q144" i="8"/>
  <c r="Q656" i="8"/>
  <c r="Q1979" i="8"/>
  <c r="Q1091" i="8"/>
  <c r="R1091" i="8" s="1"/>
  <c r="Q989" i="8"/>
  <c r="Q1125" i="8"/>
  <c r="Q1644" i="8"/>
  <c r="R1644" i="8" s="1"/>
  <c r="Q771" i="8"/>
  <c r="Q1898" i="8"/>
  <c r="Q1130" i="8"/>
  <c r="Q1647" i="8"/>
  <c r="Q1391" i="8"/>
  <c r="R1391" i="8" s="1"/>
  <c r="Q785" i="8"/>
  <c r="Q1041" i="8"/>
  <c r="Q1244" i="8"/>
  <c r="R1244" i="8" s="1"/>
  <c r="Q247" i="8"/>
  <c r="Q631" i="8"/>
  <c r="Q1352" i="8"/>
  <c r="Q375" i="8"/>
  <c r="Q1052" i="8"/>
  <c r="Q55" i="8"/>
  <c r="Q835" i="8"/>
  <c r="Q1169" i="8"/>
  <c r="R1169" i="8" s="1"/>
  <c r="Q1255" i="8"/>
  <c r="R1255" i="8" s="1"/>
  <c r="Q236" i="8"/>
  <c r="Q1016" i="8"/>
  <c r="R1016" i="8" s="1"/>
  <c r="Q261" i="8"/>
  <c r="Q1341" i="8"/>
  <c r="R1341" i="8" s="1"/>
  <c r="Q1449" i="8"/>
  <c r="R1449" i="8" s="1"/>
  <c r="R491" i="8"/>
  <c r="R1017" i="8"/>
  <c r="Q175" i="8"/>
  <c r="Q387" i="8"/>
  <c r="R1985" i="8"/>
  <c r="R1548" i="8"/>
  <c r="R761" i="8"/>
  <c r="Q586" i="8"/>
  <c r="Q1272" i="8"/>
  <c r="R1272" i="8" s="1"/>
  <c r="Q1288" i="8"/>
  <c r="Q1826" i="8"/>
  <c r="Q1570" i="8"/>
  <c r="R1570" i="8" s="1"/>
  <c r="Q1314" i="8"/>
  <c r="Q949" i="8"/>
  <c r="Q94" i="8"/>
  <c r="Q350" i="8"/>
  <c r="Q606" i="8"/>
  <c r="Q172" i="8"/>
  <c r="Q428" i="8"/>
  <c r="Q1165" i="8"/>
  <c r="R1165" i="8" s="1"/>
  <c r="Q1691" i="8"/>
  <c r="Q1435" i="8"/>
  <c r="Q696" i="8"/>
  <c r="Q952" i="8"/>
  <c r="Q1932" i="8"/>
  <c r="R1932" i="8" s="1"/>
  <c r="Q1233" i="8"/>
  <c r="Q1208" i="8"/>
  <c r="Q197" i="8"/>
  <c r="R197" i="8" s="1"/>
  <c r="Q453" i="8"/>
  <c r="Q105" i="8"/>
  <c r="R105" i="8" s="1"/>
  <c r="Q361" i="8"/>
  <c r="Q617" i="8"/>
  <c r="Q274" i="8"/>
  <c r="Q1142" i="8"/>
  <c r="Q1661" i="8"/>
  <c r="Q1405" i="8"/>
  <c r="R1405" i="8" s="1"/>
  <c r="Q1149" i="8"/>
  <c r="R1149" i="8" s="1"/>
  <c r="Q1697" i="8"/>
  <c r="R1697" i="8" s="1"/>
  <c r="Q758" i="8"/>
  <c r="Q1014" i="8"/>
  <c r="R1014" i="8" s="1"/>
  <c r="Q1144" i="8"/>
  <c r="Q807" i="8"/>
  <c r="Q1063" i="8"/>
  <c r="Q208" i="8"/>
  <c r="R208" i="8" s="1"/>
  <c r="Q464" i="8"/>
  <c r="Q1915" i="8"/>
  <c r="R1915" i="8" s="1"/>
  <c r="Q1889" i="8"/>
  <c r="Q362" i="8"/>
  <c r="Q874" i="8"/>
  <c r="R874" i="8" s="1"/>
  <c r="Q1836" i="8"/>
  <c r="R1836" i="8" s="1"/>
  <c r="Q1580" i="8"/>
  <c r="Q1324" i="8"/>
  <c r="R1324" i="8" s="1"/>
  <c r="Q1313" i="8"/>
  <c r="Q1839" i="8"/>
  <c r="R1839" i="8" s="1"/>
  <c r="Q1583" i="8"/>
  <c r="Q1327" i="8"/>
  <c r="Q849" i="8"/>
  <c r="R849" i="8" s="1"/>
  <c r="Q1105" i="8"/>
  <c r="Q1941" i="8"/>
  <c r="Q1180" i="8"/>
  <c r="R1180" i="8" s="1"/>
  <c r="Q1371" i="8"/>
  <c r="R1371" i="8" s="1"/>
  <c r="Q567" i="8"/>
  <c r="R567" i="8" s="1"/>
  <c r="Q1116" i="8"/>
  <c r="Q1366" i="8"/>
  <c r="Q963" i="8"/>
  <c r="R963" i="8" s="1"/>
  <c r="Q183" i="8"/>
  <c r="Q50" i="8"/>
  <c r="R50" i="8" s="1"/>
  <c r="Q796" i="8"/>
  <c r="R796" i="8" s="1"/>
  <c r="Q1622" i="8"/>
  <c r="Q439" i="8"/>
  <c r="R439" i="8" s="1"/>
  <c r="Q311" i="8"/>
  <c r="Q732" i="8"/>
  <c r="R732" i="8" s="1"/>
  <c r="Q1906" i="8"/>
  <c r="R1906" i="8" s="1"/>
  <c r="R599" i="8"/>
  <c r="R764" i="8"/>
  <c r="R1745" i="8"/>
  <c r="R765" i="8"/>
  <c r="R867" i="8"/>
  <c r="R735" i="8"/>
  <c r="Q1498" i="8"/>
  <c r="Q1875" i="8"/>
  <c r="Q1108" i="8"/>
  <c r="Q841" i="8"/>
  <c r="Q752" i="8"/>
  <c r="Q991" i="8"/>
  <c r="R1474" i="8"/>
  <c r="R1628" i="8"/>
  <c r="R1862" i="8"/>
  <c r="R1977" i="8"/>
  <c r="R1581" i="8"/>
  <c r="R799" i="8"/>
  <c r="R1448" i="8"/>
  <c r="R611" i="8"/>
  <c r="R430" i="8"/>
  <c r="R934" i="8"/>
  <c r="R483" i="8"/>
  <c r="R130" i="8"/>
  <c r="R1339" i="8"/>
  <c r="R409" i="8"/>
  <c r="Q107" i="8"/>
  <c r="Q256" i="8"/>
  <c r="Q344" i="8"/>
  <c r="Q707" i="8"/>
  <c r="Q1506" i="8"/>
  <c r="Q1914" i="8"/>
  <c r="Q1358" i="8"/>
  <c r="Q509" i="8"/>
  <c r="R1437" i="8"/>
  <c r="R66" i="8"/>
  <c r="R1693" i="8"/>
  <c r="R1641" i="8"/>
  <c r="R1372" i="8"/>
  <c r="R774" i="8"/>
  <c r="R496" i="8"/>
  <c r="R1606" i="8"/>
  <c r="R1817" i="8"/>
  <c r="R739" i="8"/>
  <c r="Q237" i="8"/>
  <c r="Q1143" i="8"/>
  <c r="Q1394" i="8"/>
  <c r="R1792" i="8"/>
  <c r="R1730" i="8"/>
  <c r="R1342" i="8"/>
  <c r="R1615" i="8"/>
  <c r="R1519" i="8"/>
  <c r="R1223" i="8"/>
  <c r="R926" i="8"/>
  <c r="R1731" i="8"/>
  <c r="R1059" i="8"/>
  <c r="Q174" i="8"/>
  <c r="Q492" i="8"/>
  <c r="Q330" i="8"/>
  <c r="Q594" i="8"/>
  <c r="Q1870" i="8"/>
  <c r="Q1717" i="8"/>
  <c r="R1883" i="8"/>
  <c r="R2002" i="8"/>
  <c r="R1611" i="8"/>
  <c r="R1036" i="8"/>
  <c r="R1846" i="8"/>
  <c r="R769" i="8"/>
  <c r="R1490" i="8"/>
  <c r="R1095" i="8"/>
  <c r="R953" i="8"/>
  <c r="R524" i="8"/>
  <c r="R665" i="8"/>
  <c r="R995" i="8"/>
  <c r="Q596" i="8"/>
  <c r="Q834" i="8"/>
  <c r="Q1860" i="8"/>
  <c r="Q1920" i="8"/>
  <c r="Q1614" i="8"/>
  <c r="Q1461" i="8"/>
  <c r="Q1619" i="8"/>
  <c r="Q1008" i="8"/>
  <c r="R1866" i="8"/>
  <c r="R1509" i="8"/>
  <c r="R900" i="8"/>
  <c r="R682" i="8"/>
  <c r="R1633" i="8"/>
  <c r="R1005" i="8"/>
  <c r="R931" i="8"/>
  <c r="Q1754" i="8"/>
  <c r="Q1600" i="8"/>
  <c r="Q852" i="8"/>
  <c r="Q1250" i="8"/>
  <c r="Q866" i="8"/>
  <c r="Q1200" i="8"/>
  <c r="R1489" i="8"/>
  <c r="R1610" i="8"/>
  <c r="R1776" i="8"/>
  <c r="R683" i="8"/>
  <c r="R493" i="8"/>
  <c r="R1087" i="8"/>
  <c r="R1000" i="8"/>
  <c r="Q306" i="8"/>
  <c r="Q699" i="8"/>
  <c r="Q905" i="8"/>
  <c r="R905" i="8" s="1"/>
  <c r="R1495" i="8"/>
  <c r="R1867" i="8"/>
  <c r="R1876" i="8"/>
  <c r="R153" i="8"/>
  <c r="R354" i="8"/>
  <c r="R257" i="8"/>
  <c r="R1112" i="8"/>
  <c r="R1267" i="8"/>
  <c r="R1265" i="8"/>
  <c r="Q1280" i="8"/>
  <c r="R1280" i="8" s="1"/>
  <c r="Q1831" i="8"/>
  <c r="Q1575" i="8"/>
  <c r="R1575" i="8" s="1"/>
  <c r="Q1536" i="8"/>
  <c r="Q1890" i="8"/>
  <c r="Q1383" i="8"/>
  <c r="Q885" i="8"/>
  <c r="Q880" i="8"/>
  <c r="Q1626" i="8"/>
  <c r="R1626" i="8" s="1"/>
  <c r="Q1370" i="8"/>
  <c r="Q125" i="8"/>
  <c r="R125" i="8" s="1"/>
  <c r="Q381" i="8"/>
  <c r="R381" i="8" s="1"/>
  <c r="Q637" i="8"/>
  <c r="Q289" i="8"/>
  <c r="R289" i="8" s="1"/>
  <c r="Q545" i="8"/>
  <c r="Q1747" i="8"/>
  <c r="Q1491" i="8"/>
  <c r="Q1147" i="8"/>
  <c r="Q1473" i="8"/>
  <c r="Q1472" i="8"/>
  <c r="Q814" i="8"/>
  <c r="Q210" i="8"/>
  <c r="R210" i="8" s="1"/>
  <c r="Q1988" i="8"/>
  <c r="Q1945" i="8"/>
  <c r="R1945" i="8" s="1"/>
  <c r="Q8" i="8"/>
  <c r="R8" i="8" s="1"/>
  <c r="Q520" i="8"/>
  <c r="Q1845" i="8"/>
  <c r="Q1589" i="8"/>
  <c r="Q1333" i="8"/>
  <c r="Q1275" i="8"/>
  <c r="R1275" i="8" s="1"/>
  <c r="Q1408" i="8"/>
  <c r="Q994" i="8"/>
  <c r="Q1197" i="8"/>
  <c r="Q1083" i="8"/>
  <c r="Q47" i="8"/>
  <c r="Q303" i="8"/>
  <c r="Q724" i="8"/>
  <c r="Q1907" i="8"/>
  <c r="Q1569" i="8"/>
  <c r="R1569" i="8" s="1"/>
  <c r="Q100" i="8"/>
  <c r="Q356" i="8"/>
  <c r="Q612" i="8"/>
  <c r="Q1486" i="8"/>
  <c r="Q713" i="8"/>
  <c r="Q1380" i="8"/>
  <c r="Q1764" i="8"/>
  <c r="Q688" i="8"/>
  <c r="Q944" i="8"/>
  <c r="Q1933" i="8"/>
  <c r="R1933" i="8" s="1"/>
  <c r="Q1172" i="8"/>
  <c r="Q251" i="8"/>
  <c r="Q1818" i="8"/>
  <c r="Q1562" i="8"/>
  <c r="R1562" i="8" s="1"/>
  <c r="Q1306" i="8"/>
  <c r="Q445" i="8"/>
  <c r="R184" i="8"/>
  <c r="Q97" i="8"/>
  <c r="R97" i="8" s="1"/>
  <c r="Q353" i="8"/>
  <c r="Q609" i="8"/>
  <c r="R609" i="8" s="1"/>
  <c r="Q1918" i="8"/>
  <c r="Q1683" i="8"/>
  <c r="R1683" i="8" s="1"/>
  <c r="Q1427" i="8"/>
  <c r="Q1225" i="8"/>
  <c r="Q878" i="8"/>
  <c r="Q1924" i="8"/>
  <c r="Q927" i="8"/>
  <c r="Q72" i="8"/>
  <c r="Q328" i="8"/>
  <c r="R328" i="8" s="1"/>
  <c r="Q584" i="8"/>
  <c r="Q410" i="8"/>
  <c r="Q1262" i="8"/>
  <c r="Q1781" i="8"/>
  <c r="Q1525" i="8"/>
  <c r="R1525" i="8" s="1"/>
  <c r="Q1161" i="8"/>
  <c r="Q981" i="8"/>
  <c r="Q1058" i="8"/>
  <c r="Q1881" i="8"/>
  <c r="R1881" i="8" s="1"/>
  <c r="Q111" i="8"/>
  <c r="Q367" i="8"/>
  <c r="R367" i="8" s="1"/>
  <c r="Q623" i="8"/>
  <c r="Q788" i="8"/>
  <c r="Q1044" i="8"/>
  <c r="Q1264" i="8"/>
  <c r="Q763" i="8"/>
  <c r="Q1305" i="8"/>
  <c r="Q685" i="8"/>
  <c r="Q86" i="8"/>
  <c r="Q342" i="8"/>
  <c r="Q598" i="8"/>
  <c r="R1023" i="8"/>
  <c r="Q164" i="8"/>
  <c r="Q420" i="8"/>
  <c r="Q676" i="8"/>
  <c r="Q1678" i="8"/>
  <c r="Q1422" i="8"/>
  <c r="Q1508" i="8"/>
  <c r="Q827" i="8"/>
  <c r="Q1856" i="8"/>
  <c r="R1856" i="8" s="1"/>
  <c r="R137" i="8"/>
  <c r="Q1061" i="8"/>
  <c r="Q969" i="8"/>
  <c r="Q1825" i="8"/>
  <c r="Q1959" i="8"/>
  <c r="Q1761" i="8"/>
  <c r="R1761" i="8" s="1"/>
  <c r="Q1885" i="8"/>
  <c r="R1885" i="8" s="1"/>
  <c r="Q1433" i="8"/>
  <c r="Q1361" i="8"/>
  <c r="Q1987" i="8"/>
  <c r="Q1923" i="8"/>
  <c r="Q1737" i="8"/>
  <c r="Q1601" i="8"/>
  <c r="Q777" i="8"/>
  <c r="R777" i="8" s="1"/>
  <c r="Q1316" i="8"/>
  <c r="Q1329" i="8"/>
  <c r="Q1770" i="8"/>
  <c r="Q1706" i="8"/>
  <c r="Q1514" i="8"/>
  <c r="Q1450" i="8"/>
  <c r="Q1109" i="8"/>
  <c r="Q1872" i="8"/>
  <c r="Q1744" i="8"/>
  <c r="Q1616" i="8"/>
  <c r="Q1488" i="8"/>
  <c r="Q1783" i="8"/>
  <c r="Q1655" i="8"/>
  <c r="Q1591" i="8"/>
  <c r="Q1335" i="8"/>
  <c r="Q1758" i="8"/>
  <c r="Q1694" i="8"/>
  <c r="Q1502" i="8"/>
  <c r="Q1438" i="8"/>
  <c r="Q1013" i="8"/>
  <c r="Q1861" i="8"/>
  <c r="Q1797" i="8"/>
  <c r="Q1605" i="8"/>
  <c r="Q1541" i="8"/>
  <c r="Q1349" i="8"/>
  <c r="Q1285" i="8"/>
  <c r="Q813" i="8"/>
  <c r="R813" i="8" s="1"/>
  <c r="Q1844" i="8"/>
  <c r="Q1780" i="8"/>
  <c r="Q1588" i="8"/>
  <c r="Q1524" i="8"/>
  <c r="Q1332" i="8"/>
  <c r="Q1189" i="8"/>
  <c r="Q634" i="8"/>
  <c r="Q1827" i="8"/>
  <c r="Q1635" i="8"/>
  <c r="Q1571" i="8"/>
  <c r="Q1379" i="8"/>
  <c r="Q1315" i="8"/>
  <c r="Q1278" i="8"/>
  <c r="Q1022" i="8"/>
  <c r="Q958" i="8"/>
  <c r="Q766" i="8"/>
  <c r="Q702" i="8"/>
  <c r="Q322" i="8"/>
  <c r="Q1124" i="8"/>
  <c r="Q1060" i="8"/>
  <c r="Q996" i="8"/>
  <c r="Q804" i="8"/>
  <c r="Q740" i="8"/>
  <c r="Q971" i="8"/>
  <c r="Q779" i="8"/>
  <c r="Q426" i="8"/>
  <c r="Q1138" i="8"/>
  <c r="Q1010" i="8"/>
  <c r="R1010" i="8" s="1"/>
  <c r="Q754" i="8"/>
  <c r="R754" i="8" s="1"/>
  <c r="Q1177" i="8"/>
  <c r="Q985" i="8"/>
  <c r="Q729" i="8"/>
  <c r="Q1088" i="8"/>
  <c r="Q832" i="8"/>
  <c r="Q768" i="8"/>
  <c r="Q338" i="8"/>
  <c r="R338" i="8" s="1"/>
  <c r="Q1263" i="8"/>
  <c r="Q1135" i="8"/>
  <c r="Q1007" i="8"/>
  <c r="Q943" i="8"/>
  <c r="Q751" i="8"/>
  <c r="Q687" i="8"/>
  <c r="Q459" i="8"/>
  <c r="Q11" i="8"/>
  <c r="R11" i="8" s="1"/>
  <c r="Q625" i="8"/>
  <c r="R625" i="8" s="1"/>
  <c r="Q561" i="8"/>
  <c r="Q49" i="8"/>
  <c r="Q664" i="8"/>
  <c r="Q600" i="8"/>
  <c r="Q408" i="8"/>
  <c r="Q639" i="8"/>
  <c r="Q575" i="8"/>
  <c r="Q678" i="8"/>
  <c r="R678" i="8" s="1"/>
  <c r="Q422" i="8"/>
  <c r="Q230" i="8"/>
  <c r="Q653" i="8"/>
  <c r="Q397" i="8"/>
  <c r="Q564" i="8"/>
  <c r="Q500" i="8"/>
  <c r="R154" i="8"/>
  <c r="R1565" i="8"/>
  <c r="R1629" i="8"/>
  <c r="R1282" i="8"/>
  <c r="R1031" i="8"/>
  <c r="R709" i="8"/>
  <c r="R204" i="8"/>
  <c r="R1674" i="8"/>
  <c r="R1287" i="8"/>
  <c r="R753" i="8"/>
  <c r="R1317" i="8"/>
  <c r="Q250" i="8"/>
  <c r="Q692" i="8"/>
  <c r="Q1248" i="8"/>
  <c r="Q805" i="8"/>
  <c r="Q1949" i="8"/>
  <c r="Q1940" i="8"/>
  <c r="Q845" i="8"/>
  <c r="R845" i="8" s="1"/>
  <c r="Q1934" i="8"/>
  <c r="Q1897" i="8"/>
  <c r="Q2000" i="8"/>
  <c r="Q1834" i="8"/>
  <c r="Q1578" i="8"/>
  <c r="Q1322" i="8"/>
  <c r="Q1719" i="8"/>
  <c r="Q1527" i="8"/>
  <c r="Q1463" i="8"/>
  <c r="Q701" i="8"/>
  <c r="Q1822" i="8"/>
  <c r="Q1566" i="8"/>
  <c r="Q1310" i="8"/>
  <c r="Q1669" i="8"/>
  <c r="Q1413" i="8"/>
  <c r="Q1652" i="8"/>
  <c r="Q1396" i="8"/>
  <c r="Q1699" i="8"/>
  <c r="Q1443" i="8"/>
  <c r="Q1053" i="8"/>
  <c r="R1053" i="8" s="1"/>
  <c r="Q1150" i="8"/>
  <c r="Q894" i="8"/>
  <c r="Q1252" i="8"/>
  <c r="Q932" i="8"/>
  <c r="Q1163" i="8"/>
  <c r="Q715" i="8"/>
  <c r="Q1266" i="8"/>
  <c r="Q1202" i="8"/>
  <c r="Q1074" i="8"/>
  <c r="Q818" i="8"/>
  <c r="Q1241" i="8"/>
  <c r="Q1113" i="8"/>
  <c r="Q857" i="8"/>
  <c r="Q1152" i="8"/>
  <c r="R1152" i="8" s="1"/>
  <c r="Q960" i="8"/>
  <c r="Q704" i="8"/>
  <c r="Q879" i="8"/>
  <c r="Q651" i="8"/>
  <c r="Q587" i="8"/>
  <c r="Q523" i="8"/>
  <c r="Q395" i="8"/>
  <c r="Q536" i="8"/>
  <c r="Q255" i="8"/>
  <c r="R255" i="8" s="1"/>
  <c r="Q358" i="8"/>
  <c r="Q589" i="8"/>
  <c r="Q333" i="8"/>
  <c r="Q77" i="8"/>
  <c r="R77" i="8" s="1"/>
  <c r="Q180" i="8"/>
  <c r="R1704" i="8"/>
  <c r="R1654" i="8"/>
  <c r="R1823" i="8"/>
  <c r="R1843" i="8"/>
  <c r="R1321" i="8"/>
  <c r="R1794" i="8"/>
  <c r="R770" i="8"/>
  <c r="R791" i="8"/>
  <c r="R435" i="8"/>
  <c r="R1679" i="8"/>
  <c r="R755" i="8"/>
  <c r="R248" i="8"/>
  <c r="R398" i="8"/>
  <c r="Q258" i="8"/>
  <c r="Q940" i="8"/>
  <c r="Q1216" i="8"/>
  <c r="Q1319" i="8"/>
  <c r="R1917" i="8"/>
  <c r="R1968" i="8"/>
  <c r="R1645" i="8"/>
  <c r="R563" i="8"/>
  <c r="R1684" i="8"/>
  <c r="R440" i="8"/>
  <c r="R1432" i="8"/>
  <c r="R87" i="8"/>
  <c r="R1238" i="8"/>
  <c r="Q34" i="8"/>
  <c r="R1936" i="8"/>
  <c r="R1559" i="8"/>
  <c r="R1799" i="8"/>
  <c r="R1595" i="8"/>
  <c r="R551" i="8"/>
  <c r="R1101" i="8"/>
  <c r="R192" i="8"/>
  <c r="R1320" i="8"/>
  <c r="R1009" i="8"/>
  <c r="R870" i="8"/>
  <c r="R522" i="8"/>
  <c r="Q266" i="8"/>
  <c r="Q955" i="8"/>
  <c r="Q1567" i="8"/>
  <c r="R1521" i="8"/>
  <c r="R1420" i="8"/>
  <c r="R1983" i="8"/>
  <c r="R76" i="8"/>
  <c r="R1585" i="8"/>
  <c r="R1034" i="8"/>
  <c r="R836" i="8"/>
  <c r="R669" i="8"/>
  <c r="R1153" i="8"/>
  <c r="R1137" i="8"/>
  <c r="R928" i="8"/>
  <c r="Q28" i="8"/>
  <c r="R1406" i="8"/>
  <c r="R1908" i="8"/>
  <c r="R1042" i="8"/>
  <c r="R449" i="8"/>
  <c r="R98" i="8"/>
  <c r="R618" i="8"/>
  <c r="R1126" i="8"/>
  <c r="R1692" i="8"/>
  <c r="R1705" i="8"/>
  <c r="R1937" i="8"/>
  <c r="R1910" i="8"/>
  <c r="R1891" i="8"/>
  <c r="R1298" i="8"/>
  <c r="R1145" i="8"/>
  <c r="R1528" i="8"/>
  <c r="Q1529" i="8"/>
  <c r="R1529" i="8" s="1"/>
  <c r="Q1895" i="8"/>
  <c r="Q793" i="8"/>
  <c r="Q1049" i="8"/>
  <c r="Q2004" i="8"/>
  <c r="R1492" i="8"/>
  <c r="Q1841" i="8"/>
  <c r="Q1513" i="8"/>
  <c r="R1513" i="8" s="1"/>
  <c r="Q294" i="8"/>
  <c r="R294" i="8" s="1"/>
  <c r="Q550" i="8"/>
  <c r="Q116" i="8"/>
  <c r="Q372" i="8"/>
  <c r="Q1214" i="8"/>
  <c r="R1214" i="8" s="1"/>
  <c r="Q1733" i="8"/>
  <c r="R1733" i="8" s="1"/>
  <c r="Q1477" i="8"/>
  <c r="Q901" i="8"/>
  <c r="Q1360" i="8"/>
  <c r="R1360" i="8" s="1"/>
  <c r="Q1961" i="8"/>
  <c r="Q13" i="8"/>
  <c r="Q269" i="8"/>
  <c r="Q177" i="8"/>
  <c r="R177" i="8" s="1"/>
  <c r="Q433" i="8"/>
  <c r="R433" i="8" s="1"/>
  <c r="Q907" i="8"/>
  <c r="Q830" i="8"/>
  <c r="R830" i="8" s="1"/>
  <c r="Q1086" i="8"/>
  <c r="R1086" i="8" s="1"/>
  <c r="Q226" i="8"/>
  <c r="Q1873" i="8"/>
  <c r="Q815" i="8"/>
  <c r="Q1071" i="8"/>
  <c r="R1071" i="8" s="1"/>
  <c r="Q216" i="8"/>
  <c r="R216" i="8" s="1"/>
  <c r="Q1630" i="8"/>
  <c r="Q1374" i="8"/>
  <c r="Q1642" i="8"/>
  <c r="Q1386" i="8"/>
  <c r="Q191" i="8"/>
  <c r="Q447" i="8"/>
  <c r="Q1763" i="8"/>
  <c r="R1763" i="8" s="1"/>
  <c r="Q1507" i="8"/>
  <c r="Q1399" i="8"/>
  <c r="Q1188" i="8"/>
  <c r="R1188" i="8" s="1"/>
  <c r="Q626" i="8"/>
  <c r="R626" i="8" s="1"/>
  <c r="Q1970" i="8"/>
  <c r="Q1847" i="8"/>
  <c r="Q690" i="8"/>
  <c r="Q706" i="8"/>
  <c r="Q888" i="8"/>
  <c r="Q801" i="8"/>
  <c r="Q1952" i="8"/>
  <c r="Q863" i="8"/>
  <c r="Q772" i="8"/>
  <c r="Q1326" i="8"/>
  <c r="Q661" i="8"/>
  <c r="Q400" i="8"/>
  <c r="Q57" i="8"/>
  <c r="Q313" i="8"/>
  <c r="Q825" i="8"/>
  <c r="Q1081" i="8"/>
  <c r="Q482" i="8"/>
  <c r="Q738" i="8"/>
  <c r="Q396" i="8"/>
  <c r="Q652" i="8"/>
  <c r="Q1716" i="8"/>
  <c r="Q1204" i="8"/>
  <c r="Q851" i="8"/>
  <c r="Q1121" i="8"/>
  <c r="Q1120" i="8"/>
  <c r="Q1530" i="8"/>
  <c r="Q331" i="8"/>
  <c r="Q559" i="8"/>
  <c r="Q385" i="8"/>
  <c r="Q554" i="8"/>
  <c r="Q1886" i="8"/>
  <c r="Q1118" i="8"/>
  <c r="Q1637" i="8"/>
  <c r="R1388" i="8"/>
  <c r="Q259" i="8"/>
  <c r="Q621" i="8"/>
  <c r="Q22" i="8"/>
  <c r="Q278" i="8"/>
  <c r="Q534" i="8"/>
  <c r="Q703" i="8"/>
  <c r="Q104" i="8"/>
  <c r="Q186" i="8"/>
  <c r="Q442" i="8"/>
  <c r="Q868" i="8"/>
  <c r="Q1742" i="8"/>
  <c r="Q1237" i="8"/>
  <c r="Q1586" i="8"/>
  <c r="R668" i="8"/>
  <c r="Q997" i="8"/>
  <c r="Q910" i="8"/>
  <c r="Q43" i="8"/>
  <c r="Q1271" i="8"/>
  <c r="Q864" i="8"/>
  <c r="Q899" i="8"/>
  <c r="Q1444" i="8"/>
  <c r="Q555" i="8"/>
  <c r="R1334" i="8"/>
  <c r="Q1639" i="8"/>
  <c r="Q694" i="8"/>
  <c r="Q1032" i="8"/>
  <c r="Q1596" i="8"/>
  <c r="Q1603" i="8"/>
  <c r="Q318" i="8"/>
  <c r="R1965" i="8"/>
  <c r="R1553" i="8"/>
  <c r="R1981" i="8"/>
  <c r="R1456" i="8"/>
  <c r="R893" i="8"/>
  <c r="R1028" i="8"/>
  <c r="R897" i="8"/>
  <c r="R747" i="8"/>
  <c r="R234" i="8"/>
  <c r="Q298" i="8"/>
  <c r="R136" i="8"/>
  <c r="R875" i="8"/>
  <c r="R1356" i="8"/>
  <c r="Q1460" i="8"/>
  <c r="R126" i="8"/>
  <c r="R1751" i="8"/>
  <c r="R1366" i="8"/>
  <c r="Q1905" i="8"/>
  <c r="Q194" i="8"/>
  <c r="Q364" i="8"/>
  <c r="Q120" i="8"/>
  <c r="Q128" i="8"/>
  <c r="Q1206" i="8"/>
  <c r="R1139" i="8"/>
  <c r="Q1401" i="8"/>
  <c r="Q810" i="8"/>
  <c r="R1718" i="8"/>
  <c r="R1491" i="8"/>
  <c r="R1695" i="8"/>
  <c r="R1096" i="8"/>
  <c r="Q1446" i="8"/>
  <c r="R1659" i="8"/>
  <c r="R1246" i="8"/>
  <c r="Q1122" i="8"/>
  <c r="Q537" i="8"/>
  <c r="Q1222" i="8"/>
  <c r="Q1496" i="8"/>
  <c r="Q1497" i="8"/>
  <c r="Q1099" i="8"/>
  <c r="Q1119" i="8"/>
  <c r="Q1469" i="8"/>
  <c r="Q1476" i="8"/>
  <c r="Q1953" i="8"/>
  <c r="Q525" i="8"/>
  <c r="Q945" i="8"/>
  <c r="Q1066" i="8"/>
  <c r="R1375" i="8"/>
  <c r="R1858" i="8"/>
  <c r="R1651" i="8"/>
  <c r="R346" i="8"/>
  <c r="R37" i="8"/>
  <c r="R101" i="8"/>
  <c r="Q202" i="8"/>
  <c r="R843" i="8"/>
  <c r="R1003" i="8"/>
  <c r="Q1035" i="8"/>
  <c r="R1067" i="8"/>
  <c r="R1100" i="8"/>
  <c r="Q1132" i="8"/>
  <c r="R1182" i="8"/>
  <c r="R1517" i="8"/>
  <c r="R1848" i="8"/>
  <c r="Q1997" i="8"/>
  <c r="Q33" i="8"/>
  <c r="Q1982" i="8"/>
  <c r="Q1484" i="8"/>
  <c r="R1904" i="8"/>
  <c r="Q1226" i="8"/>
  <c r="Q858" i="8"/>
  <c r="Q1863" i="8"/>
  <c r="Q472" i="8"/>
  <c r="R102" i="8"/>
  <c r="Q297" i="8"/>
  <c r="R540" i="8"/>
  <c r="R572" i="8"/>
  <c r="R604" i="8"/>
  <c r="Q781" i="8"/>
  <c r="Q877" i="8"/>
  <c r="R811" i="8"/>
  <c r="R939" i="8"/>
  <c r="Q1535" i="8"/>
  <c r="R1574" i="8"/>
  <c r="R1765" i="8"/>
  <c r="R1804" i="8"/>
  <c r="R1869" i="8"/>
  <c r="R265" i="8"/>
  <c r="R1283" i="8"/>
  <c r="R169" i="8"/>
  <c r="Q1236" i="8"/>
  <c r="Q463" i="8"/>
  <c r="Q376" i="8"/>
  <c r="R884" i="8"/>
  <c r="Q1725" i="8"/>
  <c r="Q1483" i="8"/>
  <c r="Q487" i="8"/>
  <c r="R1362" i="8"/>
  <c r="R1972" i="8"/>
  <c r="R1631" i="8"/>
  <c r="R1576" i="8"/>
  <c r="R182" i="8"/>
  <c r="R806" i="8"/>
  <c r="R299" i="8"/>
  <c r="R170" i="8"/>
  <c r="R190" i="8"/>
  <c r="R254" i="8"/>
  <c r="Q371" i="8"/>
  <c r="R961" i="8"/>
  <c r="R1025" i="8"/>
  <c r="R949" i="8"/>
  <c r="R1300" i="8"/>
  <c r="R1234" i="8"/>
  <c r="R1359" i="8"/>
  <c r="R1925" i="8"/>
  <c r="Q30" i="8"/>
  <c r="Q1054" i="8"/>
  <c r="Q1229" i="8"/>
  <c r="Q1512" i="8"/>
  <c r="Q207" i="8"/>
  <c r="Q970" i="8"/>
  <c r="Q628" i="8"/>
  <c r="Q1470" i="8"/>
  <c r="Q19" i="8"/>
  <c r="R1874" i="8"/>
  <c r="Q1879" i="8"/>
  <c r="Q302" i="8"/>
  <c r="Q1070" i="8"/>
  <c r="Q727" i="8"/>
  <c r="Q896" i="8"/>
  <c r="Q1227" i="8"/>
  <c r="Q1037" i="8"/>
  <c r="Q438" i="8"/>
  <c r="Q803" i="8"/>
  <c r="Q129" i="8"/>
  <c r="R1347" i="8"/>
  <c r="R1464" i="8"/>
  <c r="R1743" i="8"/>
  <c r="R1462" i="8"/>
  <c r="R1738" i="8"/>
  <c r="R281" i="8"/>
  <c r="R365" i="8"/>
  <c r="R260" i="8"/>
  <c r="R1482" i="8"/>
  <c r="R1201" i="8"/>
  <c r="Q38" i="8"/>
  <c r="R267" i="8"/>
  <c r="Q264" i="8"/>
  <c r="R296" i="8"/>
  <c r="R158" i="8"/>
  <c r="R307" i="8"/>
  <c r="Q1213" i="8"/>
  <c r="R1782" i="8"/>
  <c r="Q1814" i="8"/>
  <c r="Q1887" i="8"/>
  <c r="R89" i="8"/>
  <c r="R462" i="8"/>
  <c r="R301" i="8"/>
  <c r="R460" i="8"/>
  <c r="R334" i="8"/>
  <c r="R173" i="8"/>
  <c r="R429" i="8"/>
  <c r="R268" i="8"/>
  <c r="R332" i="8"/>
  <c r="R1896" i="8"/>
  <c r="R91" i="8"/>
  <c r="R1927" i="8"/>
  <c r="R1726" i="8"/>
  <c r="R1170" i="8"/>
  <c r="R613" i="8"/>
  <c r="R1239" i="8"/>
  <c r="R847" i="8"/>
  <c r="R1337" i="8"/>
  <c r="R936" i="8"/>
  <c r="R1808" i="8"/>
  <c r="R1640" i="8"/>
  <c r="R27" i="8"/>
  <c r="R1303" i="8"/>
  <c r="R383" i="8"/>
  <c r="R1531" i="8"/>
  <c r="R549" i="8"/>
  <c r="R616" i="8"/>
  <c r="R1175" i="8"/>
  <c r="R783" i="8"/>
  <c r="R1453" i="8"/>
  <c r="R1409" i="8"/>
  <c r="R890" i="8"/>
  <c r="R1106" i="8"/>
  <c r="R476" i="8"/>
  <c r="R189" i="8"/>
  <c r="R1273" i="8"/>
  <c r="R646" i="8"/>
  <c r="R1829" i="8"/>
  <c r="R1999" i="8"/>
  <c r="R1865" i="8"/>
  <c r="R1381" i="8"/>
  <c r="R1195" i="8"/>
  <c r="R1964" i="8"/>
  <c r="R319" i="8"/>
  <c r="R1419" i="8"/>
  <c r="R552" i="8"/>
  <c r="R1336" i="8"/>
  <c r="R719" i="8"/>
  <c r="R1345" i="8"/>
  <c r="R412" i="8"/>
  <c r="R479" i="8"/>
  <c r="R582" i="8"/>
  <c r="R649" i="8"/>
  <c r="R1612" i="8"/>
  <c r="R1986" i="8"/>
  <c r="R1355" i="8"/>
  <c r="R614" i="8"/>
  <c r="R681" i="8"/>
  <c r="R666" i="8"/>
  <c r="R488" i="8"/>
  <c r="R1110" i="8"/>
  <c r="R348" i="8"/>
  <c r="R415" i="8"/>
  <c r="R518" i="8"/>
  <c r="R585" i="8"/>
  <c r="R295" i="8"/>
  <c r="R1414" i="8"/>
  <c r="R1481" i="8"/>
  <c r="R1756" i="8"/>
  <c r="R317" i="8"/>
  <c r="R498" i="8"/>
  <c r="R424" i="8"/>
  <c r="R477" i="8"/>
  <c r="R351" i="8"/>
  <c r="R1739" i="8"/>
  <c r="R521" i="8"/>
  <c r="R231" i="8"/>
  <c r="R815" i="8"/>
  <c r="R1598" i="8"/>
  <c r="R1709" i="8"/>
  <c r="R59" i="8"/>
  <c r="R446" i="8"/>
  <c r="R220" i="8"/>
  <c r="R679" i="8"/>
  <c r="R434" i="8"/>
  <c r="R1220" i="8"/>
  <c r="R1392" i="8"/>
  <c r="R538" i="8"/>
  <c r="R360" i="8"/>
  <c r="R1269" i="8"/>
  <c r="R2001" i="8"/>
  <c r="R167" i="8"/>
  <c r="R1207" i="8"/>
  <c r="R1554" i="8"/>
  <c r="R1466" i="8"/>
  <c r="R1680" i="8"/>
  <c r="R382" i="8"/>
  <c r="R221" i="8"/>
  <c r="R1969" i="8"/>
  <c r="R615" i="8"/>
  <c r="R370" i="8"/>
  <c r="R1666" i="8"/>
  <c r="R889" i="8"/>
  <c r="R817" i="8"/>
  <c r="R349" i="8"/>
  <c r="R1955" i="8"/>
  <c r="R1064" i="8"/>
  <c r="R974" i="8"/>
  <c r="R1681" i="8"/>
  <c r="R211" i="8"/>
  <c r="R304" i="8"/>
  <c r="R1389" i="8"/>
  <c r="R1500" i="8"/>
  <c r="R1989" i="8"/>
  <c r="R1428" i="8"/>
  <c r="R45" i="8"/>
  <c r="R134" i="8"/>
  <c r="R1253" i="8"/>
  <c r="R1111" i="8"/>
  <c r="R855" i="8"/>
  <c r="R274" i="8"/>
  <c r="R1840" i="8"/>
  <c r="R962" i="8"/>
  <c r="R675" i="8"/>
  <c r="R305" i="8"/>
  <c r="R1093" i="8"/>
  <c r="R819" i="8"/>
  <c r="R656" i="8"/>
  <c r="R1209" i="8"/>
  <c r="R883" i="8"/>
  <c r="R1435" i="8"/>
  <c r="R983" i="8"/>
  <c r="R515" i="8"/>
  <c r="R1723" i="8"/>
  <c r="R1493" i="8"/>
  <c r="R1957" i="8"/>
  <c r="R1810" i="8"/>
  <c r="R1648" i="8"/>
  <c r="R1550" i="8"/>
  <c r="R1994" i="8"/>
  <c r="R1791" i="8"/>
  <c r="R1773" i="8"/>
  <c r="R1242" i="8"/>
  <c r="R957" i="8"/>
  <c r="R912" i="8"/>
  <c r="R624" i="8"/>
  <c r="R1602" i="8"/>
  <c r="R856" i="8"/>
  <c r="R1768" i="8"/>
  <c r="R1417" i="8"/>
  <c r="R1176" i="8"/>
  <c r="R826" i="8"/>
  <c r="R700" i="8"/>
  <c r="R432" i="8"/>
  <c r="R1625" i="8"/>
  <c r="R697" i="8"/>
  <c r="R423" i="8"/>
  <c r="R1279" i="8"/>
  <c r="R1190" i="8"/>
  <c r="R821" i="8"/>
  <c r="R590" i="8"/>
  <c r="R657" i="8"/>
  <c r="R1682" i="8"/>
  <c r="R695" i="8"/>
  <c r="R240" i="8"/>
  <c r="R114" i="8"/>
  <c r="R1240" i="8"/>
  <c r="R1052" i="8"/>
  <c r="R642" i="8"/>
  <c r="R1364" i="8"/>
  <c r="R1367" i="8"/>
  <c r="R1021" i="8"/>
  <c r="R1676" i="8"/>
  <c r="R1254" i="8"/>
  <c r="R1400" i="8"/>
  <c r="R1584" i="8"/>
  <c r="R1812" i="8"/>
  <c r="R1979" i="8"/>
  <c r="R1815" i="8"/>
  <c r="R1504" i="8"/>
  <c r="R1785" i="8"/>
  <c r="R1790" i="8"/>
  <c r="R1178" i="8"/>
  <c r="R853" i="8"/>
  <c r="R560" i="8"/>
  <c r="R792" i="8"/>
  <c r="R1888" i="8"/>
  <c r="R1353" i="8"/>
  <c r="R368" i="8"/>
  <c r="R1114" i="8"/>
  <c r="R485" i="8"/>
  <c r="R359" i="8"/>
  <c r="R132" i="8"/>
  <c r="R757" i="8"/>
  <c r="R526" i="8"/>
  <c r="R593" i="8"/>
  <c r="R1712" i="8"/>
  <c r="R917" i="8"/>
  <c r="R824" i="8"/>
  <c r="R176" i="8"/>
  <c r="R243" i="8"/>
  <c r="R578" i="8"/>
  <c r="R465" i="8"/>
  <c r="R235" i="8"/>
  <c r="R1221" i="8"/>
  <c r="R1960" i="8"/>
  <c r="R1759" i="8"/>
  <c r="R1311" i="8"/>
  <c r="R1916" i="8"/>
  <c r="R1276" i="8"/>
  <c r="R1748" i="8"/>
  <c r="R789" i="8"/>
  <c r="R689" i="8"/>
  <c r="R1788" i="8"/>
  <c r="R728" i="8"/>
  <c r="R273" i="8"/>
  <c r="R1020" i="8"/>
  <c r="R497" i="8"/>
  <c r="R52" i="8"/>
  <c r="R421" i="8"/>
  <c r="R261" i="8"/>
  <c r="R881" i="8"/>
  <c r="R655" i="8"/>
  <c r="R529" i="8"/>
  <c r="R1837" i="8"/>
  <c r="R1418" i="8"/>
  <c r="R1046" i="8"/>
  <c r="R1065" i="8"/>
  <c r="R112" i="8"/>
  <c r="R179" i="8"/>
  <c r="R924" i="8"/>
  <c r="R862" i="8"/>
  <c r="R514" i="8"/>
  <c r="R401" i="8"/>
  <c r="R171" i="8"/>
  <c r="R1467" i="8"/>
  <c r="R1073" i="8"/>
  <c r="R1511" i="8"/>
  <c r="R1753" i="8"/>
  <c r="R1350" i="8"/>
  <c r="R1395" i="8"/>
  <c r="R1346" i="8"/>
  <c r="R99" i="8"/>
  <c r="R1620" i="8"/>
  <c r="R81" i="8"/>
  <c r="R1975" i="8"/>
  <c r="R1912" i="8"/>
  <c r="R1545" i="8"/>
  <c r="R1309" i="8"/>
  <c r="R1607" i="8"/>
  <c r="R725" i="8"/>
  <c r="R262" i="8"/>
  <c r="R1203" i="8"/>
  <c r="R209" i="8"/>
  <c r="R956" i="8"/>
  <c r="R1308" i="8"/>
  <c r="R32" i="8"/>
  <c r="R1281" i="8"/>
  <c r="R1011" i="8"/>
  <c r="R516" i="8"/>
  <c r="R1075" i="8"/>
  <c r="R115" i="8"/>
  <c r="R798" i="8"/>
  <c r="R337" i="8"/>
  <c r="R1291" i="8"/>
  <c r="R1487" i="8"/>
  <c r="R35" i="8"/>
  <c r="R17" i="8"/>
  <c r="R109" i="8"/>
  <c r="R1652" i="8"/>
  <c r="R1557" i="8"/>
  <c r="R1539" i="8"/>
  <c r="R198" i="8"/>
  <c r="R9" i="8"/>
  <c r="R1935" i="8"/>
  <c r="R1228" i="8"/>
  <c r="R886" i="8"/>
  <c r="R145" i="8"/>
  <c r="R892" i="8"/>
  <c r="R546" i="8"/>
  <c r="R1708" i="8"/>
  <c r="R1157" i="8"/>
  <c r="R947" i="8"/>
  <c r="R527" i="8"/>
  <c r="R474" i="8"/>
  <c r="R166" i="8"/>
  <c r="R918" i="8"/>
  <c r="R937" i="8"/>
  <c r="R1259" i="8"/>
  <c r="R1047" i="8"/>
  <c r="R930" i="8"/>
  <c r="R734" i="8"/>
  <c r="R1590" i="8"/>
  <c r="R1503" i="8"/>
  <c r="R1582" i="8"/>
  <c r="R967" i="8"/>
  <c r="R978" i="8"/>
  <c r="R782" i="8"/>
  <c r="R499" i="8"/>
  <c r="R276" i="8"/>
  <c r="R374" i="8"/>
  <c r="R1899" i="8"/>
  <c r="R776" i="8"/>
  <c r="R530" i="8"/>
  <c r="R468" i="8"/>
  <c r="R1930" i="8"/>
  <c r="R511" i="8"/>
  <c r="R287" i="8"/>
  <c r="R1973" i="8"/>
  <c r="R1976" i="8"/>
  <c r="R1662" i="8"/>
  <c r="R1556" i="8"/>
  <c r="R914" i="8"/>
  <c r="R844" i="8"/>
  <c r="R277" i="8"/>
  <c r="R1134" i="8"/>
  <c r="R310" i="8"/>
  <c r="R1445" i="8"/>
  <c r="R1325" i="8"/>
  <c r="R404" i="8"/>
  <c r="R471" i="8"/>
  <c r="R573" i="8"/>
  <c r="R640" i="8"/>
  <c r="R223" i="8"/>
  <c r="R1963" i="8"/>
  <c r="R1900" i="8"/>
  <c r="R212" i="8"/>
  <c r="R1077" i="8"/>
  <c r="R1328" i="8"/>
  <c r="R1231" i="8"/>
  <c r="R1384" i="8"/>
  <c r="R595" i="8"/>
  <c r="R1261" i="8"/>
  <c r="R1162" i="8"/>
  <c r="R809" i="8"/>
  <c r="R407" i="8"/>
  <c r="R1993" i="8"/>
  <c r="R1821" i="8"/>
  <c r="R1354" i="8"/>
  <c r="R1561" i="8"/>
  <c r="R1795" i="8"/>
  <c r="R842" i="8"/>
  <c r="R716" i="8"/>
  <c r="R448" i="8"/>
  <c r="R1854" i="8"/>
  <c r="R1130" i="8"/>
  <c r="R308" i="8"/>
  <c r="R606" i="8"/>
  <c r="R1167" i="8"/>
  <c r="R1441" i="8"/>
  <c r="R1675" i="8"/>
  <c r="R1098" i="8"/>
  <c r="R343" i="8"/>
  <c r="R638" i="8"/>
  <c r="R512" i="8"/>
  <c r="R1439" i="8"/>
  <c r="R1857" i="8"/>
  <c r="R1296" i="8"/>
  <c r="R1701" i="8"/>
  <c r="R1974" i="8"/>
  <c r="R778" i="8"/>
  <c r="R384" i="8"/>
  <c r="R1868" i="8"/>
  <c r="R1295" i="8"/>
  <c r="R839" i="8"/>
  <c r="R946" i="8"/>
  <c r="R750" i="8"/>
  <c r="R244" i="8"/>
  <c r="R1871" i="8"/>
  <c r="R574" i="8"/>
  <c r="R1875" i="8"/>
  <c r="R1555" i="8"/>
  <c r="R1369" i="8"/>
  <c r="R714" i="8"/>
  <c r="R691" i="8"/>
  <c r="R320" i="8"/>
  <c r="R373" i="8"/>
  <c r="R1024" i="8"/>
  <c r="R671" i="8"/>
  <c r="R1187" i="8"/>
  <c r="R1062" i="8"/>
  <c r="R903" i="8"/>
  <c r="R775" i="8"/>
  <c r="R1617" i="8"/>
  <c r="R1256" i="8"/>
  <c r="R882" i="8"/>
  <c r="R245" i="8"/>
  <c r="R1056" i="8"/>
  <c r="R510" i="8"/>
  <c r="R458" i="8"/>
  <c r="R1411" i="8"/>
  <c r="R1991" i="8"/>
  <c r="R1623" i="8"/>
  <c r="R1919" i="8"/>
  <c r="R627" i="8"/>
  <c r="R309" i="8"/>
  <c r="R607" i="8"/>
  <c r="R1838" i="8"/>
  <c r="R1212" i="8"/>
  <c r="R998" i="8"/>
  <c r="R711" i="8"/>
  <c r="R1597" i="8"/>
  <c r="R1192" i="8"/>
  <c r="R658" i="8"/>
  <c r="R117" i="8"/>
  <c r="R992" i="8"/>
  <c r="R394" i="8"/>
  <c r="R68" i="8"/>
  <c r="R24" i="8"/>
  <c r="R71" i="8"/>
  <c r="R48" i="8"/>
  <c r="R53" i="8"/>
  <c r="R1166" i="8"/>
  <c r="R1129" i="8"/>
  <c r="R1156" i="8"/>
  <c r="R975" i="8"/>
  <c r="R1049" i="8"/>
  <c r="R786" i="8"/>
  <c r="R731" i="8"/>
  <c r="R861" i="8"/>
  <c r="R790" i="8"/>
  <c r="R743" i="8"/>
  <c r="R629" i="8"/>
  <c r="R503" i="8"/>
  <c r="R507" i="8"/>
  <c r="R329" i="8"/>
  <c r="R161" i="8"/>
  <c r="R291" i="8"/>
  <c r="R165" i="8"/>
  <c r="R103" i="8"/>
  <c r="R152" i="8"/>
  <c r="R78" i="8"/>
  <c r="R213" i="8"/>
  <c r="R75" i="8"/>
  <c r="R6" i="8"/>
  <c r="R62" i="8"/>
  <c r="R119" i="8"/>
  <c r="R42" i="8"/>
  <c r="R106" i="8"/>
  <c r="R1199" i="8"/>
  <c r="R1146" i="8"/>
  <c r="R1092" i="8"/>
  <c r="R1048" i="8"/>
  <c r="R922" i="8"/>
  <c r="R722" i="8"/>
  <c r="R797" i="8"/>
  <c r="R726" i="8"/>
  <c r="R872" i="8"/>
  <c r="R565" i="8"/>
  <c r="R450" i="8"/>
  <c r="R454" i="8"/>
  <c r="R215" i="8"/>
  <c r="R160" i="8"/>
  <c r="R227" i="8"/>
  <c r="R70" i="8"/>
  <c r="R217" i="8"/>
  <c r="R155" i="8"/>
  <c r="R51" i="8"/>
  <c r="R56" i="8"/>
  <c r="R127" i="8"/>
  <c r="R253" i="8"/>
  <c r="R18" i="8"/>
  <c r="R82" i="8"/>
  <c r="R12" i="8"/>
  <c r="R1205" i="8"/>
  <c r="R1232" i="8"/>
  <c r="R1133" i="8"/>
  <c r="R984" i="8"/>
  <c r="R1051" i="8"/>
  <c r="R859" i="8"/>
  <c r="R808" i="8"/>
  <c r="R501" i="8"/>
  <c r="R568" i="8"/>
  <c r="R635" i="8"/>
  <c r="R390" i="8"/>
  <c r="R457" i="8"/>
  <c r="R206" i="8"/>
  <c r="R151" i="8"/>
  <c r="R163" i="8"/>
  <c r="R293" i="8"/>
  <c r="R64" i="8"/>
  <c r="R282" i="8"/>
  <c r="R284" i="8"/>
  <c r="R31" i="8"/>
  <c r="R181" i="8"/>
  <c r="R20" i="8"/>
  <c r="R84" i="8"/>
  <c r="R1230" i="8"/>
  <c r="R1257" i="8"/>
  <c r="R1123" i="8"/>
  <c r="R1039" i="8"/>
  <c r="R1050" i="8"/>
  <c r="R850" i="8"/>
  <c r="R795" i="8"/>
  <c r="R854" i="8"/>
  <c r="R744" i="8"/>
  <c r="R693" i="8"/>
  <c r="R504" i="8"/>
  <c r="R326" i="8"/>
  <c r="R393" i="8"/>
  <c r="R142" i="8"/>
  <c r="R288" i="8"/>
  <c r="R162" i="8"/>
  <c r="R229" i="8"/>
  <c r="R39" i="8"/>
  <c r="R280" i="8"/>
  <c r="R218" i="8"/>
  <c r="R156" i="8"/>
  <c r="R148" i="8"/>
  <c r="R23" i="8"/>
  <c r="R95" i="8"/>
  <c r="B10" i="2"/>
  <c r="H1129" i="1"/>
  <c r="H1872" i="1"/>
  <c r="H1816" i="1"/>
  <c r="H1924" i="1"/>
  <c r="H1865" i="1"/>
  <c r="H1807" i="1"/>
  <c r="H1922" i="1"/>
  <c r="H1863" i="1"/>
  <c r="H1795" i="1"/>
  <c r="H1914" i="1"/>
  <c r="H1854" i="1"/>
  <c r="H1774" i="1"/>
  <c r="H1906" i="1"/>
  <c r="H1845" i="1"/>
  <c r="H1767" i="1"/>
  <c r="H1885" i="1"/>
  <c r="H1843" i="1"/>
  <c r="H1883" i="1"/>
  <c r="H1834" i="1"/>
  <c r="H1876" i="1"/>
  <c r="H1820" i="1"/>
  <c r="H1126" i="1"/>
  <c r="H1919" i="1"/>
  <c r="H1911" i="1"/>
  <c r="H1903" i="1"/>
  <c r="H1894" i="1"/>
  <c r="H1874" i="1"/>
  <c r="H1860" i="1"/>
  <c r="H1856" i="1"/>
  <c r="H1838" i="1"/>
  <c r="H1829" i="1"/>
  <c r="H1827" i="1"/>
  <c r="H1818" i="1"/>
  <c r="H1809" i="1"/>
  <c r="H1804" i="1"/>
  <c r="H1797" i="1"/>
  <c r="H1788" i="1"/>
  <c r="H1781" i="1"/>
  <c r="H1776" i="1"/>
  <c r="H1769" i="1"/>
  <c r="H1916" i="1"/>
  <c r="H1908" i="1"/>
  <c r="H1900" i="1"/>
  <c r="H1896" i="1"/>
  <c r="H1889" i="1"/>
  <c r="H1887" i="1"/>
  <c r="H1878" i="1"/>
  <c r="H1869" i="1"/>
  <c r="H1867" i="1"/>
  <c r="H1858" i="1"/>
  <c r="H1849" i="1"/>
  <c r="H1847" i="1"/>
  <c r="H1840" i="1"/>
  <c r="H1822" i="1"/>
  <c r="H1811" i="1"/>
  <c r="H1799" i="1"/>
  <c r="H1790" i="1"/>
  <c r="H1783" i="1"/>
  <c r="H1778" i="1"/>
  <c r="H1771" i="1"/>
  <c r="H1764" i="1"/>
  <c r="H1128" i="1"/>
  <c r="H1921" i="1"/>
  <c r="H1913" i="1"/>
  <c r="H1905" i="1"/>
  <c r="H1898" i="1"/>
  <c r="H1884" i="1"/>
  <c r="H1880" i="1"/>
  <c r="H1862" i="1"/>
  <c r="H1853" i="1"/>
  <c r="H1851" i="1"/>
  <c r="H1844" i="1"/>
  <c r="H1842" i="1"/>
  <c r="H1833" i="1"/>
  <c r="H1831" i="1"/>
  <c r="H1824" i="1"/>
  <c r="H1813" i="1"/>
  <c r="H1806" i="1"/>
  <c r="H1801" i="1"/>
  <c r="H1794" i="1"/>
  <c r="H1792" i="1"/>
  <c r="H1785" i="1"/>
  <c r="H1766" i="1"/>
  <c r="H1130" i="1"/>
  <c r="H1125" i="1"/>
  <c r="H1918" i="1"/>
  <c r="H1910" i="1"/>
  <c r="H1902" i="1"/>
  <c r="H1893" i="1"/>
  <c r="H1891" i="1"/>
  <c r="H1882" i="1"/>
  <c r="H1873" i="1"/>
  <c r="H1871" i="1"/>
  <c r="H1864" i="1"/>
  <c r="H1837" i="1"/>
  <c r="H1835" i="1"/>
  <c r="H1828" i="1"/>
  <c r="H1826" i="1"/>
  <c r="H1815" i="1"/>
  <c r="H1803" i="1"/>
  <c r="H1787" i="1"/>
  <c r="H1780" i="1"/>
  <c r="H1773" i="1"/>
  <c r="H1768" i="1"/>
  <c r="H1923" i="1"/>
  <c r="H1915" i="1"/>
  <c r="H1907" i="1"/>
  <c r="H1886" i="1"/>
  <c r="H1877" i="1"/>
  <c r="H1875" i="1"/>
  <c r="H1868" i="1"/>
  <c r="H1866" i="1"/>
  <c r="H1857" i="1"/>
  <c r="H1855" i="1"/>
  <c r="H1846" i="1"/>
  <c r="H1821" i="1"/>
  <c r="H1819" i="1"/>
  <c r="H1817" i="1"/>
  <c r="H1808" i="1"/>
  <c r="H1798" i="1"/>
  <c r="H1796" i="1"/>
  <c r="H1782" i="1"/>
  <c r="H1775" i="1"/>
  <c r="H95" i="1"/>
  <c r="H1926" i="1"/>
  <c r="H1942" i="1"/>
  <c r="H1956" i="1"/>
  <c r="H1961" i="1"/>
  <c r="H1965" i="1"/>
  <c r="H1975" i="1"/>
  <c r="H1977" i="1"/>
  <c r="H1982" i="1"/>
  <c r="H1996" i="1"/>
  <c r="H2001" i="1"/>
  <c r="H1132" i="1"/>
  <c r="H1137" i="1"/>
  <c r="H1142" i="1"/>
  <c r="H1147" i="1"/>
  <c r="H1154" i="1"/>
  <c r="H1156" i="1"/>
  <c r="H1161" i="1"/>
  <c r="H1168" i="1"/>
  <c r="H1175" i="1"/>
  <c r="H1184" i="1"/>
  <c r="H1198" i="1"/>
  <c r="H1203" i="1"/>
  <c r="H1212" i="1"/>
  <c r="H1214" i="1"/>
  <c r="H1219" i="1"/>
  <c r="H1228" i="1"/>
  <c r="H1230" i="1"/>
  <c r="H1235" i="1"/>
  <c r="H1242" i="1"/>
  <c r="H1244" i="1"/>
  <c r="H1246" i="1"/>
  <c r="H1933" i="1"/>
  <c r="H1949" i="1"/>
  <c r="H1959" i="1"/>
  <c r="H1963" i="1"/>
  <c r="H1970" i="1"/>
  <c r="H1980" i="1"/>
  <c r="H1987" i="1"/>
  <c r="H1989" i="1"/>
  <c r="H1994" i="1"/>
  <c r="H1999" i="1"/>
  <c r="H1135" i="1"/>
  <c r="H1152" i="1"/>
  <c r="H1159" i="1"/>
  <c r="H1166" i="1"/>
  <c r="H1182" i="1"/>
  <c r="H1189" i="1"/>
  <c r="H1201" i="1"/>
  <c r="H1205" i="1"/>
  <c r="H1210" i="1"/>
  <c r="H1217" i="1"/>
  <c r="H1221" i="1"/>
  <c r="H1226" i="1"/>
  <c r="H1233" i="1"/>
  <c r="H1237" i="1"/>
  <c r="H1248" i="1"/>
  <c r="H1929" i="1"/>
  <c r="H1938" i="1"/>
  <c r="H1940" i="1"/>
  <c r="H1945" i="1"/>
  <c r="H1954" i="1"/>
  <c r="H1973" i="1"/>
  <c r="H1985" i="1"/>
  <c r="H2004" i="1"/>
  <c r="H1140" i="1"/>
  <c r="H1145" i="1"/>
  <c r="H1150" i="1"/>
  <c r="H1173" i="1"/>
  <c r="H1187" i="1"/>
  <c r="H1194" i="1"/>
  <c r="H1196" i="1"/>
  <c r="H1208" i="1"/>
  <c r="H1224" i="1"/>
  <c r="H1240" i="1"/>
  <c r="H1927" i="1"/>
  <c r="H1931" i="1"/>
  <c r="H1936" i="1"/>
  <c r="H1943" i="1"/>
  <c r="H1947" i="1"/>
  <c r="H1952" i="1"/>
  <c r="H1957" i="1"/>
  <c r="H1968" i="1"/>
  <c r="H1978" i="1"/>
  <c r="H1983" i="1"/>
  <c r="H1992" i="1"/>
  <c r="H1997" i="1"/>
  <c r="H2002" i="1"/>
  <c r="H1133" i="1"/>
  <c r="H1138" i="1"/>
  <c r="H1143" i="1"/>
  <c r="H1157" i="1"/>
  <c r="H1164" i="1"/>
  <c r="H1169" i="1"/>
  <c r="H1171" i="1"/>
  <c r="H1178" i="1"/>
  <c r="H1180" i="1"/>
  <c r="H1185" i="1"/>
  <c r="H1192" i="1"/>
  <c r="H1199" i="1"/>
  <c r="H1215" i="1"/>
  <c r="H1231" i="1"/>
  <c r="H1934" i="1"/>
  <c r="H1950" i="1"/>
  <c r="H1962" i="1"/>
  <c r="H1964" i="1"/>
  <c r="H1966" i="1"/>
  <c r="H1971" i="1"/>
  <c r="H1981" i="1"/>
  <c r="H1988" i="1"/>
  <c r="H1990" i="1"/>
  <c r="H1995" i="1"/>
  <c r="H2000" i="1"/>
  <c r="H1148" i="1"/>
  <c r="H1153" i="1"/>
  <c r="H1155" i="1"/>
  <c r="H1162" i="1"/>
  <c r="H1167" i="1"/>
  <c r="H1176" i="1"/>
  <c r="H1183" i="1"/>
  <c r="H1190" i="1"/>
  <c r="H1204" i="1"/>
  <c r="H1206" i="1"/>
  <c r="H1211" i="1"/>
  <c r="H1220" i="1"/>
  <c r="H1222" i="1"/>
  <c r="H1227" i="1"/>
  <c r="H1236" i="1"/>
  <c r="H1238" i="1"/>
  <c r="H1243" i="1"/>
  <c r="H1925" i="1"/>
  <c r="H1941" i="1"/>
  <c r="H1955" i="1"/>
  <c r="H1960" i="1"/>
  <c r="H1974" i="1"/>
  <c r="H1976" i="1"/>
  <c r="H1131" i="1"/>
  <c r="H1136" i="1"/>
  <c r="H1141" i="1"/>
  <c r="H1146" i="1"/>
  <c r="H1151" i="1"/>
  <c r="H1160" i="1"/>
  <c r="H1174" i="1"/>
  <c r="H1197" i="1"/>
  <c r="H1202" i="1"/>
  <c r="H1209" i="1"/>
  <c r="H1213" i="1"/>
  <c r="H1218" i="1"/>
  <c r="H1225" i="1"/>
  <c r="H1229" i="1"/>
  <c r="H1234" i="1"/>
  <c r="H1241" i="1"/>
  <c r="H1245" i="1"/>
  <c r="H1930" i="1"/>
  <c r="H1932" i="1"/>
  <c r="H1937" i="1"/>
  <c r="H1946" i="1"/>
  <c r="H1948" i="1"/>
  <c r="H1953" i="1"/>
  <c r="H1958" i="1"/>
  <c r="H1969" i="1"/>
  <c r="H1979" i="1"/>
  <c r="H1986" i="1"/>
  <c r="H1993" i="1"/>
  <c r="H1998" i="1"/>
  <c r="H2003" i="1"/>
  <c r="H1134" i="1"/>
  <c r="H1158" i="1"/>
  <c r="H1165" i="1"/>
  <c r="H1181" i="1"/>
  <c r="H1188" i="1"/>
  <c r="H1193" i="1"/>
  <c r="H1195" i="1"/>
  <c r="H1200" i="1"/>
  <c r="H1216" i="1"/>
  <c r="H1232" i="1"/>
  <c r="H1139" i="1"/>
  <c r="H1177" i="1"/>
  <c r="H1247" i="1"/>
  <c r="H1250" i="1"/>
  <c r="H1257" i="1"/>
  <c r="H1266" i="1"/>
  <c r="H1271" i="1"/>
  <c r="H1276" i="1"/>
  <c r="H1294" i="1"/>
  <c r="H1303" i="1"/>
  <c r="H1319" i="1"/>
  <c r="H1333" i="1"/>
  <c r="H1340" i="1"/>
  <c r="H1345" i="1"/>
  <c r="H1361" i="1"/>
  <c r="H1365" i="1"/>
  <c r="H1378" i="1"/>
  <c r="H1389" i="1"/>
  <c r="H1398" i="1"/>
  <c r="H1414" i="1"/>
  <c r="H1939" i="1"/>
  <c r="H1179" i="1"/>
  <c r="H1262" i="1"/>
  <c r="H1269" i="1"/>
  <c r="H1283" i="1"/>
  <c r="H1285" i="1"/>
  <c r="H1287" i="1"/>
  <c r="H1289" i="1"/>
  <c r="H1310" i="1"/>
  <c r="H1326" i="1"/>
  <c r="H1336" i="1"/>
  <c r="H1338" i="1"/>
  <c r="H1350" i="1"/>
  <c r="H1357" i="1"/>
  <c r="H1359" i="1"/>
  <c r="H1363" i="1"/>
  <c r="H1367" i="1"/>
  <c r="H1369" i="1"/>
  <c r="H1387" i="1"/>
  <c r="H1405" i="1"/>
  <c r="H1144" i="1"/>
  <c r="H1163" i="1"/>
  <c r="H1255" i="1"/>
  <c r="H1260" i="1"/>
  <c r="H1264" i="1"/>
  <c r="H1274" i="1"/>
  <c r="H1292" i="1"/>
  <c r="H1299" i="1"/>
  <c r="H1301" i="1"/>
  <c r="H1315" i="1"/>
  <c r="H1317" i="1"/>
  <c r="H1331" i="1"/>
  <c r="H1343" i="1"/>
  <c r="H1374" i="1"/>
  <c r="H1376" i="1"/>
  <c r="H1381" i="1"/>
  <c r="H1383" i="1"/>
  <c r="H1385" i="1"/>
  <c r="H1392" i="1"/>
  <c r="H1394" i="1"/>
  <c r="H1396" i="1"/>
  <c r="H1412" i="1"/>
  <c r="H1944" i="1"/>
  <c r="H1239" i="1"/>
  <c r="H1253" i="1"/>
  <c r="H1267" i="1"/>
  <c r="H1281" i="1"/>
  <c r="H1297" i="1"/>
  <c r="H1304" i="1"/>
  <c r="H1306" i="1"/>
  <c r="H1308" i="1"/>
  <c r="H1313" i="1"/>
  <c r="H1320" i="1"/>
  <c r="H1322" i="1"/>
  <c r="H1324" i="1"/>
  <c r="H1329" i="1"/>
  <c r="H1334" i="1"/>
  <c r="H1348" i="1"/>
  <c r="H1353" i="1"/>
  <c r="H1355" i="1"/>
  <c r="H1372" i="1"/>
  <c r="H1399" i="1"/>
  <c r="H1401" i="1"/>
  <c r="H1403" i="1"/>
  <c r="H1408" i="1"/>
  <c r="H1410" i="1"/>
  <c r="H1415" i="1"/>
  <c r="H1417" i="1"/>
  <c r="H1928" i="1"/>
  <c r="H1984" i="1"/>
  <c r="H1149" i="1"/>
  <c r="H1186" i="1"/>
  <c r="H1223" i="1"/>
  <c r="H1251" i="1"/>
  <c r="H1258" i="1"/>
  <c r="H1270" i="1"/>
  <c r="H1272" i="1"/>
  <c r="H1277" i="1"/>
  <c r="H1279" i="1"/>
  <c r="H1286" i="1"/>
  <c r="H1288" i="1"/>
  <c r="H1290" i="1"/>
  <c r="H1295" i="1"/>
  <c r="H1311" i="1"/>
  <c r="H1327" i="1"/>
  <c r="H1339" i="1"/>
  <c r="H1341" i="1"/>
  <c r="H1346" i="1"/>
  <c r="H1351" i="1"/>
  <c r="H1360" i="1"/>
  <c r="H1362" i="1"/>
  <c r="H1370" i="1"/>
  <c r="H1379" i="1"/>
  <c r="H1390" i="1"/>
  <c r="H1967" i="1"/>
  <c r="H1170" i="1"/>
  <c r="H1207" i="1"/>
  <c r="H1249" i="1"/>
  <c r="H1256" i="1"/>
  <c r="H1265" i="1"/>
  <c r="H1275" i="1"/>
  <c r="H1284" i="1"/>
  <c r="H1293" i="1"/>
  <c r="H1302" i="1"/>
  <c r="H1318" i="1"/>
  <c r="H1332" i="1"/>
  <c r="H1337" i="1"/>
  <c r="H1344" i="1"/>
  <c r="H1364" i="1"/>
  <c r="H1366" i="1"/>
  <c r="H1368" i="1"/>
  <c r="H1377" i="1"/>
  <c r="H1388" i="1"/>
  <c r="H1397" i="1"/>
  <c r="H1413" i="1"/>
  <c r="H1951" i="1"/>
  <c r="H1172" i="1"/>
  <c r="H1191" i="1"/>
  <c r="H1254" i="1"/>
  <c r="H1261" i="1"/>
  <c r="H1263" i="1"/>
  <c r="H1268" i="1"/>
  <c r="H1282" i="1"/>
  <c r="H1307" i="1"/>
  <c r="H1309" i="1"/>
  <c r="H1323" i="1"/>
  <c r="H1325" i="1"/>
  <c r="H1335" i="1"/>
  <c r="H1349" i="1"/>
  <c r="H1356" i="1"/>
  <c r="H1358" i="1"/>
  <c r="H1373" i="1"/>
  <c r="H1375" i="1"/>
  <c r="H1382" i="1"/>
  <c r="H1384" i="1"/>
  <c r="H1386" i="1"/>
  <c r="H1393" i="1"/>
  <c r="H1395" i="1"/>
  <c r="H1404" i="1"/>
  <c r="H1273" i="1"/>
  <c r="H1291" i="1"/>
  <c r="H1328" i="1"/>
  <c r="H1347" i="1"/>
  <c r="H1400" i="1"/>
  <c r="H1438" i="1"/>
  <c r="H1445" i="1"/>
  <c r="H1470" i="1"/>
  <c r="H1472" i="1"/>
  <c r="H1477" i="1"/>
  <c r="H1486" i="1"/>
  <c r="H1491" i="1"/>
  <c r="H1501" i="1"/>
  <c r="H1510" i="1"/>
  <c r="H1512" i="1"/>
  <c r="H1517" i="1"/>
  <c r="H1519" i="1"/>
  <c r="H1526" i="1"/>
  <c r="H1533" i="1"/>
  <c r="H1535" i="1"/>
  <c r="H1542" i="1"/>
  <c r="H1565" i="1"/>
  <c r="H1572" i="1"/>
  <c r="H1583" i="1"/>
  <c r="H1312" i="1"/>
  <c r="H1330" i="1"/>
  <c r="H1402" i="1"/>
  <c r="H1411" i="1"/>
  <c r="H1420" i="1"/>
  <c r="H1429" i="1"/>
  <c r="H1443" i="1"/>
  <c r="H1452" i="1"/>
  <c r="H1459" i="1"/>
  <c r="H1461" i="1"/>
  <c r="H1466" i="1"/>
  <c r="H1468" i="1"/>
  <c r="H1484" i="1"/>
  <c r="H1496" i="1"/>
  <c r="H1508" i="1"/>
  <c r="H1524" i="1"/>
  <c r="H1540" i="1"/>
  <c r="H1549" i="1"/>
  <c r="H1556" i="1"/>
  <c r="H1561" i="1"/>
  <c r="H1563" i="1"/>
  <c r="H1568" i="1"/>
  <c r="H1570" i="1"/>
  <c r="H1577" i="1"/>
  <c r="H1579" i="1"/>
  <c r="H1581" i="1"/>
  <c r="H1259" i="1"/>
  <c r="H1278" i="1"/>
  <c r="H1296" i="1"/>
  <c r="H1314" i="1"/>
  <c r="H1352" i="1"/>
  <c r="H1423" i="1"/>
  <c r="H1425" i="1"/>
  <c r="H1427" i="1"/>
  <c r="H1436" i="1"/>
  <c r="H1441" i="1"/>
  <c r="H1455" i="1"/>
  <c r="H1457" i="1"/>
  <c r="H1475" i="1"/>
  <c r="H1480" i="1"/>
  <c r="H1489" i="1"/>
  <c r="H1494" i="1"/>
  <c r="H1499" i="1"/>
  <c r="H1515" i="1"/>
  <c r="H1531" i="1"/>
  <c r="H1538" i="1"/>
  <c r="H1545" i="1"/>
  <c r="H1547" i="1"/>
  <c r="H1552" i="1"/>
  <c r="H1554" i="1"/>
  <c r="H1559" i="1"/>
  <c r="H1575" i="1"/>
  <c r="H1935" i="1"/>
  <c r="H1280" i="1"/>
  <c r="H1298" i="1"/>
  <c r="H1316" i="1"/>
  <c r="H1354" i="1"/>
  <c r="H1371" i="1"/>
  <c r="H1418" i="1"/>
  <c r="H1432" i="1"/>
  <c r="H1434" i="1"/>
  <c r="H1439" i="1"/>
  <c r="H1448" i="1"/>
  <c r="H1450" i="1"/>
  <c r="H1464" i="1"/>
  <c r="H1478" i="1"/>
  <c r="H1482" i="1"/>
  <c r="H1487" i="1"/>
  <c r="H1492" i="1"/>
  <c r="H1504" i="1"/>
  <c r="H1506" i="1"/>
  <c r="H1513" i="1"/>
  <c r="H1520" i="1"/>
  <c r="H1522" i="1"/>
  <c r="H1529" i="1"/>
  <c r="H1536" i="1"/>
  <c r="H1543" i="1"/>
  <c r="H1566" i="1"/>
  <c r="H1584" i="1"/>
  <c r="H1586" i="1"/>
  <c r="H1300" i="1"/>
  <c r="H1391" i="1"/>
  <c r="H1406" i="1"/>
  <c r="H1421" i="1"/>
  <c r="H1430" i="1"/>
  <c r="H1446" i="1"/>
  <c r="H1453" i="1"/>
  <c r="H1462" i="1"/>
  <c r="H1469" i="1"/>
  <c r="H1471" i="1"/>
  <c r="H1473" i="1"/>
  <c r="H1485" i="1"/>
  <c r="H1497" i="1"/>
  <c r="H1502" i="1"/>
  <c r="H1509" i="1"/>
  <c r="H1511" i="1"/>
  <c r="H1518" i="1"/>
  <c r="H1525" i="1"/>
  <c r="H1527" i="1"/>
  <c r="H1534" i="1"/>
  <c r="H1541" i="1"/>
  <c r="H1550" i="1"/>
  <c r="H1557" i="1"/>
  <c r="H1573" i="1"/>
  <c r="H1972" i="1"/>
  <c r="H1321" i="1"/>
  <c r="H1407" i="1"/>
  <c r="H1437" i="1"/>
  <c r="H1444" i="1"/>
  <c r="H1460" i="1"/>
  <c r="H1467" i="1"/>
  <c r="H1476" i="1"/>
  <c r="H1490" i="1"/>
  <c r="H1495" i="1"/>
  <c r="H1500" i="1"/>
  <c r="H1516" i="1"/>
  <c r="H1532" i="1"/>
  <c r="H1539" i="1"/>
  <c r="H1560" i="1"/>
  <c r="H1562" i="1"/>
  <c r="H1564" i="1"/>
  <c r="H1569" i="1"/>
  <c r="H1571" i="1"/>
  <c r="H1576" i="1"/>
  <c r="H1578" i="1"/>
  <c r="H1580" i="1"/>
  <c r="H1582" i="1"/>
  <c r="H1991" i="1"/>
  <c r="H1305" i="1"/>
  <c r="H1342" i="1"/>
  <c r="H1416" i="1"/>
  <c r="H1419" i="1"/>
  <c r="H1424" i="1"/>
  <c r="H1426" i="1"/>
  <c r="H1428" i="1"/>
  <c r="H1435" i="1"/>
  <c r="H1440" i="1"/>
  <c r="H1442" i="1"/>
  <c r="H1451" i="1"/>
  <c r="H1456" i="1"/>
  <c r="H1458" i="1"/>
  <c r="H1465" i="1"/>
  <c r="H1481" i="1"/>
  <c r="H1483" i="1"/>
  <c r="H1493" i="1"/>
  <c r="H1507" i="1"/>
  <c r="H1523" i="1"/>
  <c r="H1544" i="1"/>
  <c r="H1546" i="1"/>
  <c r="H1548" i="1"/>
  <c r="H1553" i="1"/>
  <c r="H1555" i="1"/>
  <c r="H1567" i="1"/>
  <c r="H1252" i="1"/>
  <c r="H1422" i="1"/>
  <c r="H1514" i="1"/>
  <c r="H1551" i="1"/>
  <c r="H1587" i="1"/>
  <c r="H1589" i="1"/>
  <c r="H1596" i="1"/>
  <c r="H1603" i="1"/>
  <c r="H1608" i="1"/>
  <c r="H1620" i="1"/>
  <c r="H1631" i="1"/>
  <c r="H1640" i="1"/>
  <c r="H1642" i="1"/>
  <c r="H1651" i="1"/>
  <c r="H1667" i="1"/>
  <c r="H1676" i="1"/>
  <c r="H1685" i="1"/>
  <c r="H1692" i="1"/>
  <c r="H1704" i="1"/>
  <c r="H1723" i="1"/>
  <c r="H1728" i="1"/>
  <c r="H1733" i="1"/>
  <c r="H1740" i="1"/>
  <c r="H1747" i="1"/>
  <c r="H1754" i="1"/>
  <c r="H1759" i="1"/>
  <c r="H1479" i="1"/>
  <c r="H1498" i="1"/>
  <c r="H1594" i="1"/>
  <c r="H1601" i="1"/>
  <c r="H1615" i="1"/>
  <c r="H1629" i="1"/>
  <c r="H1633" i="1"/>
  <c r="H1638" i="1"/>
  <c r="H1647" i="1"/>
  <c r="H1656" i="1"/>
  <c r="H1658" i="1"/>
  <c r="H1663" i="1"/>
  <c r="H1672" i="1"/>
  <c r="H1674" i="1"/>
  <c r="H1695" i="1"/>
  <c r="H1700" i="1"/>
  <c r="H1702" i="1"/>
  <c r="H1711" i="1"/>
  <c r="H1716" i="1"/>
  <c r="H1721" i="1"/>
  <c r="H1726" i="1"/>
  <c r="H1745" i="1"/>
  <c r="H1752" i="1"/>
  <c r="H1757" i="1"/>
  <c r="H1463" i="1"/>
  <c r="H1537" i="1"/>
  <c r="H1574" i="1"/>
  <c r="H1592" i="1"/>
  <c r="H1599" i="1"/>
  <c r="H1606" i="1"/>
  <c r="H1611" i="1"/>
  <c r="H1613" i="1"/>
  <c r="H1618" i="1"/>
  <c r="H1636" i="1"/>
  <c r="H1645" i="1"/>
  <c r="H1649" i="1"/>
  <c r="H1654" i="1"/>
  <c r="H1661" i="1"/>
  <c r="H1665" i="1"/>
  <c r="H1670" i="1"/>
  <c r="H1679" i="1"/>
  <c r="H1683" i="1"/>
  <c r="H1688" i="1"/>
  <c r="H1690" i="1"/>
  <c r="H1698" i="1"/>
  <c r="H1709" i="1"/>
  <c r="H1719" i="1"/>
  <c r="H1731" i="1"/>
  <c r="H1738" i="1"/>
  <c r="H1743" i="1"/>
  <c r="H1750" i="1"/>
  <c r="H1380" i="1"/>
  <c r="H1447" i="1"/>
  <c r="H1503" i="1"/>
  <c r="H1521" i="1"/>
  <c r="H1558" i="1"/>
  <c r="H1604" i="1"/>
  <c r="H1609" i="1"/>
  <c r="H1623" i="1"/>
  <c r="H1625" i="1"/>
  <c r="H1627" i="1"/>
  <c r="H1652" i="1"/>
  <c r="H1668" i="1"/>
  <c r="H1677" i="1"/>
  <c r="H1686" i="1"/>
  <c r="H1693" i="1"/>
  <c r="H1705" i="1"/>
  <c r="H1707" i="1"/>
  <c r="H1714" i="1"/>
  <c r="H1724" i="1"/>
  <c r="H1729" i="1"/>
  <c r="H1736" i="1"/>
  <c r="H1741" i="1"/>
  <c r="H1748" i="1"/>
  <c r="H1755" i="1"/>
  <c r="H1762" i="1"/>
  <c r="H1431" i="1"/>
  <c r="H1449" i="1"/>
  <c r="H1505" i="1"/>
  <c r="H1588" i="1"/>
  <c r="H1590" i="1"/>
  <c r="H1597" i="1"/>
  <c r="H1602" i="1"/>
  <c r="H1616" i="1"/>
  <c r="H1621" i="1"/>
  <c r="H1632" i="1"/>
  <c r="H1634" i="1"/>
  <c r="H1639" i="1"/>
  <c r="H1643" i="1"/>
  <c r="H1659" i="1"/>
  <c r="H1681" i="1"/>
  <c r="H1696" i="1"/>
  <c r="H1703" i="1"/>
  <c r="H1712" i="1"/>
  <c r="H1717" i="1"/>
  <c r="H1727" i="1"/>
  <c r="H1734" i="1"/>
  <c r="H1753" i="1"/>
  <c r="H1760" i="1"/>
  <c r="H1409" i="1"/>
  <c r="H1433" i="1"/>
  <c r="H1488" i="1"/>
  <c r="H1595" i="1"/>
  <c r="H1607" i="1"/>
  <c r="H1614" i="1"/>
  <c r="H1619" i="1"/>
  <c r="H1630" i="1"/>
  <c r="H1637" i="1"/>
  <c r="H1641" i="1"/>
  <c r="H1648" i="1"/>
  <c r="H1650" i="1"/>
  <c r="H1655" i="1"/>
  <c r="H1664" i="1"/>
  <c r="H1666" i="1"/>
  <c r="H1671" i="1"/>
  <c r="H1675" i="1"/>
  <c r="H1684" i="1"/>
  <c r="H1691" i="1"/>
  <c r="H1701" i="1"/>
  <c r="H1722" i="1"/>
  <c r="H1732" i="1"/>
  <c r="H1739" i="1"/>
  <c r="H1746" i="1"/>
  <c r="H1751" i="1"/>
  <c r="H1758" i="1"/>
  <c r="H1454" i="1"/>
  <c r="H1528" i="1"/>
  <c r="H1593" i="1"/>
  <c r="H1600" i="1"/>
  <c r="H1612" i="1"/>
  <c r="H1624" i="1"/>
  <c r="H1626" i="1"/>
  <c r="H1628" i="1"/>
  <c r="H1646" i="1"/>
  <c r="H1653" i="1"/>
  <c r="H1657" i="1"/>
  <c r="H1662" i="1"/>
  <c r="H1669" i="1"/>
  <c r="H1673" i="1"/>
  <c r="H1687" i="1"/>
  <c r="H1694" i="1"/>
  <c r="H1699" i="1"/>
  <c r="H1710" i="1"/>
  <c r="H1715" i="1"/>
  <c r="H1720" i="1"/>
  <c r="H1725" i="1"/>
  <c r="H1737" i="1"/>
  <c r="H1744" i="1"/>
  <c r="H1749" i="1"/>
  <c r="H1756" i="1"/>
  <c r="H1763" i="1"/>
  <c r="H1474" i="1"/>
  <c r="H1530" i="1"/>
  <c r="H1585" i="1"/>
  <c r="H1591" i="1"/>
  <c r="H1598" i="1"/>
  <c r="H1605" i="1"/>
  <c r="H1610" i="1"/>
  <c r="H1617" i="1"/>
  <c r="H1622" i="1"/>
  <c r="H1635" i="1"/>
  <c r="H1644" i="1"/>
  <c r="H1660" i="1"/>
  <c r="H1678" i="1"/>
  <c r="H1680" i="1"/>
  <c r="H1682" i="1"/>
  <c r="H1689" i="1"/>
  <c r="H1697" i="1"/>
  <c r="H1706" i="1"/>
  <c r="H1708" i="1"/>
  <c r="H1713" i="1"/>
  <c r="H1718" i="1"/>
  <c r="H1730" i="1"/>
  <c r="H1735" i="1"/>
  <c r="H1742" i="1"/>
  <c r="H1761" i="1"/>
  <c r="H1127" i="1"/>
  <c r="H1920" i="1"/>
  <c r="H1912" i="1"/>
  <c r="H1904" i="1"/>
  <c r="H1897" i="1"/>
  <c r="H1895" i="1"/>
  <c r="H1888" i="1"/>
  <c r="H1861" i="1"/>
  <c r="H1859" i="1"/>
  <c r="H1852" i="1"/>
  <c r="H1848" i="1"/>
  <c r="H1841" i="1"/>
  <c r="H1839" i="1"/>
  <c r="H1830" i="1"/>
  <c r="H1812" i="1"/>
  <c r="H1810" i="1"/>
  <c r="H1805" i="1"/>
  <c r="H1800" i="1"/>
  <c r="H1789" i="1"/>
  <c r="H1784" i="1"/>
  <c r="H1777" i="1"/>
  <c r="H1917" i="1"/>
  <c r="H1909" i="1"/>
  <c r="H1901" i="1"/>
  <c r="H1899" i="1"/>
  <c r="H1892" i="1"/>
  <c r="H1890" i="1"/>
  <c r="H1881" i="1"/>
  <c r="H1879" i="1"/>
  <c r="H1870" i="1"/>
  <c r="H1850" i="1"/>
  <c r="H1836" i="1"/>
  <c r="H1832" i="1"/>
  <c r="H1825" i="1"/>
  <c r="H1823" i="1"/>
  <c r="H1814" i="1"/>
  <c r="H1802" i="1"/>
  <c r="H1793" i="1"/>
  <c r="H1791" i="1"/>
  <c r="H1786" i="1"/>
  <c r="H1779" i="1"/>
  <c r="H1772" i="1"/>
  <c r="H1765" i="1"/>
  <c r="H7" i="1"/>
  <c r="H6" i="1"/>
  <c r="H14" i="1"/>
  <c r="H22" i="1"/>
  <c r="H30" i="1"/>
  <c r="H38" i="1"/>
  <c r="H46" i="1"/>
  <c r="H54" i="1"/>
  <c r="H62" i="1"/>
  <c r="H70" i="1"/>
  <c r="H78" i="1"/>
  <c r="H86" i="1"/>
  <c r="H94" i="1"/>
  <c r="H11" i="1"/>
  <c r="H19" i="1"/>
  <c r="H27" i="1"/>
  <c r="H35" i="1"/>
  <c r="H43" i="1"/>
  <c r="H51" i="1"/>
  <c r="H59" i="1"/>
  <c r="H67" i="1"/>
  <c r="H75" i="1"/>
  <c r="H83" i="1"/>
  <c r="H91" i="1"/>
  <c r="H8" i="1"/>
  <c r="H16" i="1"/>
  <c r="H24" i="1"/>
  <c r="H32" i="1"/>
  <c r="H40" i="1"/>
  <c r="H48" i="1"/>
  <c r="H56" i="1"/>
  <c r="H64" i="1"/>
  <c r="H72" i="1"/>
  <c r="H80" i="1"/>
  <c r="H88" i="1"/>
  <c r="B7" i="1"/>
  <c r="J3" i="1" s="1"/>
  <c r="B10" i="1"/>
  <c r="H5" i="1"/>
  <c r="H13" i="1"/>
  <c r="H21" i="1"/>
  <c r="H29" i="1"/>
  <c r="H37" i="1"/>
  <c r="H45" i="1"/>
  <c r="H53" i="1"/>
  <c r="H61" i="1"/>
  <c r="H69" i="1"/>
  <c r="H77" i="1"/>
  <c r="H85" i="1"/>
  <c r="H93" i="1"/>
  <c r="H1117" i="1"/>
  <c r="H1118" i="1"/>
  <c r="H1122" i="1"/>
  <c r="H1110" i="1"/>
  <c r="H1102" i="1"/>
  <c r="H1094" i="1"/>
  <c r="H1086" i="1"/>
  <c r="H1078" i="1"/>
  <c r="H1108" i="1"/>
  <c r="H1100" i="1"/>
  <c r="H1092" i="1"/>
  <c r="H1084" i="1"/>
  <c r="H1120" i="1"/>
  <c r="H1116" i="1"/>
  <c r="H1111" i="1"/>
  <c r="H1103" i="1"/>
  <c r="H1095" i="1"/>
  <c r="H1119" i="1"/>
  <c r="H1109" i="1"/>
  <c r="H1101" i="1"/>
  <c r="H1123" i="1"/>
  <c r="H1121" i="1"/>
  <c r="H1105" i="1"/>
  <c r="H1091" i="1"/>
  <c r="H1073" i="1"/>
  <c r="H1065" i="1"/>
  <c r="H1057" i="1"/>
  <c r="H1106" i="1"/>
  <c r="H1090" i="1"/>
  <c r="H1112" i="1"/>
  <c r="H1096" i="1"/>
  <c r="H1107" i="1"/>
  <c r="H1089" i="1"/>
  <c r="H1074" i="1"/>
  <c r="H1066" i="1"/>
  <c r="H1058" i="1"/>
  <c r="H1124" i="1"/>
  <c r="H1113" i="1"/>
  <c r="H1097" i="1"/>
  <c r="H1093" i="1"/>
  <c r="H1079" i="1"/>
  <c r="H1077" i="1"/>
  <c r="H1069" i="1"/>
  <c r="H1061" i="1"/>
  <c r="H1053" i="1"/>
  <c r="H1114" i="1"/>
  <c r="H1098" i="1"/>
  <c r="H1088" i="1"/>
  <c r="H1104" i="1"/>
  <c r="H1087" i="1"/>
  <c r="H1085" i="1"/>
  <c r="H1051" i="1"/>
  <c r="H1043" i="1"/>
  <c r="H1035" i="1"/>
  <c r="H1027" i="1"/>
  <c r="H1115" i="1"/>
  <c r="H1049" i="1"/>
  <c r="H1041" i="1"/>
  <c r="H1033" i="1"/>
  <c r="H1025" i="1"/>
  <c r="H1082" i="1"/>
  <c r="H1052" i="1"/>
  <c r="H1044" i="1"/>
  <c r="H1036" i="1"/>
  <c r="H1028" i="1"/>
  <c r="H1076" i="1"/>
  <c r="H1075" i="1"/>
  <c r="H1072" i="1"/>
  <c r="H1047" i="1"/>
  <c r="H1039" i="1"/>
  <c r="H1031" i="1"/>
  <c r="H1023" i="1"/>
  <c r="H1071" i="1"/>
  <c r="H1070" i="1"/>
  <c r="H1068" i="1"/>
  <c r="H1067" i="1"/>
  <c r="H1064" i="1"/>
  <c r="H1099" i="1"/>
  <c r="H1080" i="1"/>
  <c r="H1063" i="1"/>
  <c r="H1062" i="1"/>
  <c r="H1060" i="1"/>
  <c r="H1059" i="1"/>
  <c r="H1056" i="1"/>
  <c r="H1045" i="1"/>
  <c r="H1037" i="1"/>
  <c r="H1029" i="1"/>
  <c r="H1083" i="1"/>
  <c r="H1081" i="1"/>
  <c r="H1055" i="1"/>
  <c r="H1054" i="1"/>
  <c r="H1048" i="1"/>
  <c r="H1040" i="1"/>
  <c r="H1024" i="1"/>
  <c r="H1016" i="1"/>
  <c r="H1008" i="1"/>
  <c r="H1000" i="1"/>
  <c r="H992" i="1"/>
  <c r="H984" i="1"/>
  <c r="H1034" i="1"/>
  <c r="H1032" i="1"/>
  <c r="H1019" i="1"/>
  <c r="H1011" i="1"/>
  <c r="H1046" i="1"/>
  <c r="H1022" i="1"/>
  <c r="H1014" i="1"/>
  <c r="H1006" i="1"/>
  <c r="H998" i="1"/>
  <c r="H990" i="1"/>
  <c r="H982" i="1"/>
  <c r="H1030" i="1"/>
  <c r="H1017" i="1"/>
  <c r="H1009" i="1"/>
  <c r="H1001" i="1"/>
  <c r="H993" i="1"/>
  <c r="H985" i="1"/>
  <c r="H1038" i="1"/>
  <c r="H1020" i="1"/>
  <c r="H1012" i="1"/>
  <c r="H1004" i="1"/>
  <c r="H996" i="1"/>
  <c r="H988" i="1"/>
  <c r="H980" i="1"/>
  <c r="H1050" i="1"/>
  <c r="H1015" i="1"/>
  <c r="H1007" i="1"/>
  <c r="H1026" i="1"/>
  <c r="H1018" i="1"/>
  <c r="H1010" i="1"/>
  <c r="H1002" i="1"/>
  <c r="H994" i="1"/>
  <c r="H986" i="1"/>
  <c r="H1042" i="1"/>
  <c r="H1021" i="1"/>
  <c r="H1013" i="1"/>
  <c r="H1005" i="1"/>
  <c r="H997" i="1"/>
  <c r="H989" i="1"/>
  <c r="H981" i="1"/>
  <c r="H978" i="1"/>
  <c r="H970" i="1"/>
  <c r="H962" i="1"/>
  <c r="H987" i="1"/>
  <c r="H973" i="1"/>
  <c r="H965" i="1"/>
  <c r="H957" i="1"/>
  <c r="H949" i="1"/>
  <c r="H941" i="1"/>
  <c r="H999" i="1"/>
  <c r="H976" i="1"/>
  <c r="H968" i="1"/>
  <c r="H960" i="1"/>
  <c r="H952" i="1"/>
  <c r="H944" i="1"/>
  <c r="H979" i="1"/>
  <c r="H971" i="1"/>
  <c r="H963" i="1"/>
  <c r="H955" i="1"/>
  <c r="H947" i="1"/>
  <c r="H939" i="1"/>
  <c r="H991" i="1"/>
  <c r="H974" i="1"/>
  <c r="H966" i="1"/>
  <c r="H1003" i="1"/>
  <c r="H977" i="1"/>
  <c r="H969" i="1"/>
  <c r="H961" i="1"/>
  <c r="H953" i="1"/>
  <c r="H945" i="1"/>
  <c r="H937" i="1"/>
  <c r="H983" i="1"/>
  <c r="H972" i="1"/>
  <c r="H964" i="1"/>
  <c r="H956" i="1"/>
  <c r="H948" i="1"/>
  <c r="H940" i="1"/>
  <c r="H995" i="1"/>
  <c r="H975" i="1"/>
  <c r="H967" i="1"/>
  <c r="H959" i="1"/>
  <c r="H951" i="1"/>
  <c r="H943" i="1"/>
  <c r="H935" i="1"/>
  <c r="H954" i="1"/>
  <c r="H927" i="1"/>
  <c r="H919" i="1"/>
  <c r="H911" i="1"/>
  <c r="H903" i="1"/>
  <c r="H895" i="1"/>
  <c r="H887" i="1"/>
  <c r="H930" i="1"/>
  <c r="H922" i="1"/>
  <c r="H914" i="1"/>
  <c r="H906" i="1"/>
  <c r="H898" i="1"/>
  <c r="H890" i="1"/>
  <c r="H946" i="1"/>
  <c r="H933" i="1"/>
  <c r="H925" i="1"/>
  <c r="H917" i="1"/>
  <c r="H909" i="1"/>
  <c r="H901" i="1"/>
  <c r="H893" i="1"/>
  <c r="H958" i="1"/>
  <c r="H936" i="1"/>
  <c r="H928" i="1"/>
  <c r="H920" i="1"/>
  <c r="H912" i="1"/>
  <c r="H904" i="1"/>
  <c r="H896" i="1"/>
  <c r="H888" i="1"/>
  <c r="H938" i="1"/>
  <c r="H931" i="1"/>
  <c r="H923" i="1"/>
  <c r="H915" i="1"/>
  <c r="H907" i="1"/>
  <c r="H899" i="1"/>
  <c r="H891" i="1"/>
  <c r="H950" i="1"/>
  <c r="H926" i="1"/>
  <c r="H918" i="1"/>
  <c r="H910" i="1"/>
  <c r="H902" i="1"/>
  <c r="H894" i="1"/>
  <c r="H929" i="1"/>
  <c r="H921" i="1"/>
  <c r="H913" i="1"/>
  <c r="H905" i="1"/>
  <c r="H897" i="1"/>
  <c r="H889" i="1"/>
  <c r="H942" i="1"/>
  <c r="H934" i="1"/>
  <c r="H932" i="1"/>
  <c r="H924" i="1"/>
  <c r="H916" i="1"/>
  <c r="H908" i="1"/>
  <c r="H900" i="1"/>
  <c r="H892" i="1"/>
  <c r="H880" i="1"/>
  <c r="H872" i="1"/>
  <c r="H864" i="1"/>
  <c r="H856" i="1"/>
  <c r="H848" i="1"/>
  <c r="H840" i="1"/>
  <c r="H832" i="1"/>
  <c r="H885" i="1"/>
  <c r="H883" i="1"/>
  <c r="H875" i="1"/>
  <c r="H867" i="1"/>
  <c r="H859" i="1"/>
  <c r="H851" i="1"/>
  <c r="H843" i="1"/>
  <c r="H835" i="1"/>
  <c r="H878" i="1"/>
  <c r="H870" i="1"/>
  <c r="H862" i="1"/>
  <c r="H854" i="1"/>
  <c r="H846" i="1"/>
  <c r="H838" i="1"/>
  <c r="H881" i="1"/>
  <c r="H873" i="1"/>
  <c r="H865" i="1"/>
  <c r="H857" i="1"/>
  <c r="H849" i="1"/>
  <c r="H841" i="1"/>
  <c r="H833" i="1"/>
  <c r="H886" i="1"/>
  <c r="H884" i="1"/>
  <c r="H876" i="1"/>
  <c r="H868" i="1"/>
  <c r="H860" i="1"/>
  <c r="H852" i="1"/>
  <c r="H844" i="1"/>
  <c r="H836" i="1"/>
  <c r="H879" i="1"/>
  <c r="H871" i="1"/>
  <c r="H863" i="1"/>
  <c r="H855" i="1"/>
  <c r="H847" i="1"/>
  <c r="H839" i="1"/>
  <c r="H831" i="1"/>
  <c r="H882" i="1"/>
  <c r="H874" i="1"/>
  <c r="H866" i="1"/>
  <c r="H858" i="1"/>
  <c r="H850" i="1"/>
  <c r="H842" i="1"/>
  <c r="H834" i="1"/>
  <c r="H877" i="1"/>
  <c r="H869" i="1"/>
  <c r="H861" i="1"/>
  <c r="H853" i="1"/>
  <c r="H845" i="1"/>
  <c r="H837" i="1"/>
  <c r="H829" i="1"/>
  <c r="H824" i="1"/>
  <c r="H816" i="1"/>
  <c r="H808" i="1"/>
  <c r="H800" i="1"/>
  <c r="H792" i="1"/>
  <c r="H784" i="1"/>
  <c r="H776" i="1"/>
  <c r="H768" i="1"/>
  <c r="H760" i="1"/>
  <c r="H752" i="1"/>
  <c r="H744" i="1"/>
  <c r="H736" i="1"/>
  <c r="H728" i="1"/>
  <c r="H827" i="1"/>
  <c r="H819" i="1"/>
  <c r="H811" i="1"/>
  <c r="H803" i="1"/>
  <c r="H795" i="1"/>
  <c r="H787" i="1"/>
  <c r="H779" i="1"/>
  <c r="H771" i="1"/>
  <c r="H763" i="1"/>
  <c r="H755" i="1"/>
  <c r="H747" i="1"/>
  <c r="H739" i="1"/>
  <c r="H822" i="1"/>
  <c r="H814" i="1"/>
  <c r="H806" i="1"/>
  <c r="H798" i="1"/>
  <c r="H790" i="1"/>
  <c r="H782" i="1"/>
  <c r="H774" i="1"/>
  <c r="H766" i="1"/>
  <c r="H758" i="1"/>
  <c r="H750" i="1"/>
  <c r="H825" i="1"/>
  <c r="H817" i="1"/>
  <c r="H809" i="1"/>
  <c r="H801" i="1"/>
  <c r="H793" i="1"/>
  <c r="H785" i="1"/>
  <c r="H777" i="1"/>
  <c r="H769" i="1"/>
  <c r="H761" i="1"/>
  <c r="H753" i="1"/>
  <c r="H745" i="1"/>
  <c r="H737" i="1"/>
  <c r="H729" i="1"/>
  <c r="H828" i="1"/>
  <c r="H820" i="1"/>
  <c r="H812" i="1"/>
  <c r="H804" i="1"/>
  <c r="H796" i="1"/>
  <c r="H788" i="1"/>
  <c r="H780" i="1"/>
  <c r="H772" i="1"/>
  <c r="H764" i="1"/>
  <c r="H756" i="1"/>
  <c r="H748" i="1"/>
  <c r="H740" i="1"/>
  <c r="H732" i="1"/>
  <c r="H823" i="1"/>
  <c r="H815" i="1"/>
  <c r="H807" i="1"/>
  <c r="H799" i="1"/>
  <c r="H791" i="1"/>
  <c r="H783" i="1"/>
  <c r="H775" i="1"/>
  <c r="H767" i="1"/>
  <c r="H759" i="1"/>
  <c r="H751" i="1"/>
  <c r="H743" i="1"/>
  <c r="H735" i="1"/>
  <c r="H727" i="1"/>
  <c r="H830" i="1"/>
  <c r="H826" i="1"/>
  <c r="H818" i="1"/>
  <c r="H810" i="1"/>
  <c r="H802" i="1"/>
  <c r="H794" i="1"/>
  <c r="H786" i="1"/>
  <c r="H778" i="1"/>
  <c r="H770" i="1"/>
  <c r="H762" i="1"/>
  <c r="H754" i="1"/>
  <c r="H746" i="1"/>
  <c r="H738" i="1"/>
  <c r="H730" i="1"/>
  <c r="H821" i="1"/>
  <c r="H813" i="1"/>
  <c r="H805" i="1"/>
  <c r="H797" i="1"/>
  <c r="H789" i="1"/>
  <c r="H781" i="1"/>
  <c r="H773" i="1"/>
  <c r="H765" i="1"/>
  <c r="H757" i="1"/>
  <c r="H749" i="1"/>
  <c r="H741" i="1"/>
  <c r="H733" i="1"/>
  <c r="H731" i="1"/>
  <c r="H720" i="1"/>
  <c r="H712" i="1"/>
  <c r="H704" i="1"/>
  <c r="H696" i="1"/>
  <c r="H688" i="1"/>
  <c r="H680" i="1"/>
  <c r="H672" i="1"/>
  <c r="H664" i="1"/>
  <c r="H656" i="1"/>
  <c r="H648" i="1"/>
  <c r="H640" i="1"/>
  <c r="H632" i="1"/>
  <c r="H624" i="1"/>
  <c r="H734" i="1"/>
  <c r="H726" i="1"/>
  <c r="H723" i="1"/>
  <c r="H715" i="1"/>
  <c r="H707" i="1"/>
  <c r="H699" i="1"/>
  <c r="H691" i="1"/>
  <c r="H683" i="1"/>
  <c r="H675" i="1"/>
  <c r="H667" i="1"/>
  <c r="H659" i="1"/>
  <c r="H651" i="1"/>
  <c r="H643" i="1"/>
  <c r="H635" i="1"/>
  <c r="H718" i="1"/>
  <c r="H710" i="1"/>
  <c r="H702" i="1"/>
  <c r="H694" i="1"/>
  <c r="H686" i="1"/>
  <c r="H678" i="1"/>
  <c r="H670" i="1"/>
  <c r="H662" i="1"/>
  <c r="H654" i="1"/>
  <c r="H646" i="1"/>
  <c r="H638" i="1"/>
  <c r="H721" i="1"/>
  <c r="H713" i="1"/>
  <c r="H705" i="1"/>
  <c r="H697" i="1"/>
  <c r="H689" i="1"/>
  <c r="H681" i="1"/>
  <c r="H673" i="1"/>
  <c r="H665" i="1"/>
  <c r="H657" i="1"/>
  <c r="H649" i="1"/>
  <c r="H641" i="1"/>
  <c r="H633" i="1"/>
  <c r="H625" i="1"/>
  <c r="H742" i="1"/>
  <c r="H724" i="1"/>
  <c r="H716" i="1"/>
  <c r="H708" i="1"/>
  <c r="H700" i="1"/>
  <c r="H692" i="1"/>
  <c r="H684" i="1"/>
  <c r="H676" i="1"/>
  <c r="H668" i="1"/>
  <c r="H660" i="1"/>
  <c r="H652" i="1"/>
  <c r="H644" i="1"/>
  <c r="H636" i="1"/>
  <c r="H628" i="1"/>
  <c r="H719" i="1"/>
  <c r="H711" i="1"/>
  <c r="H703" i="1"/>
  <c r="H695" i="1"/>
  <c r="H687" i="1"/>
  <c r="H679" i="1"/>
  <c r="H671" i="1"/>
  <c r="H663" i="1"/>
  <c r="H655" i="1"/>
  <c r="H647" i="1"/>
  <c r="H639" i="1"/>
  <c r="H631" i="1"/>
  <c r="H722" i="1"/>
  <c r="H714" i="1"/>
  <c r="H706" i="1"/>
  <c r="H698" i="1"/>
  <c r="H690" i="1"/>
  <c r="H682" i="1"/>
  <c r="H674" i="1"/>
  <c r="H666" i="1"/>
  <c r="H658" i="1"/>
  <c r="H650" i="1"/>
  <c r="H642" i="1"/>
  <c r="H634" i="1"/>
  <c r="H626" i="1"/>
  <c r="H725" i="1"/>
  <c r="H717" i="1"/>
  <c r="H709" i="1"/>
  <c r="H701" i="1"/>
  <c r="H693" i="1"/>
  <c r="H685" i="1"/>
  <c r="H677" i="1"/>
  <c r="H669" i="1"/>
  <c r="H661" i="1"/>
  <c r="H653" i="1"/>
  <c r="H645" i="1"/>
  <c r="H637" i="1"/>
  <c r="H629" i="1"/>
  <c r="H618" i="1"/>
  <c r="H610" i="1"/>
  <c r="H602" i="1"/>
  <c r="H594" i="1"/>
  <c r="H586" i="1"/>
  <c r="H578" i="1"/>
  <c r="H570" i="1"/>
  <c r="H562" i="1"/>
  <c r="H554" i="1"/>
  <c r="H546" i="1"/>
  <c r="H538" i="1"/>
  <c r="H530" i="1"/>
  <c r="H522" i="1"/>
  <c r="H621" i="1"/>
  <c r="H613" i="1"/>
  <c r="H605" i="1"/>
  <c r="H597" i="1"/>
  <c r="H589" i="1"/>
  <c r="H581" i="1"/>
  <c r="H573" i="1"/>
  <c r="H565" i="1"/>
  <c r="H557" i="1"/>
  <c r="H549" i="1"/>
  <c r="H541" i="1"/>
  <c r="H533" i="1"/>
  <c r="H630" i="1"/>
  <c r="H616" i="1"/>
  <c r="H608" i="1"/>
  <c r="H600" i="1"/>
  <c r="H592" i="1"/>
  <c r="H584" i="1"/>
  <c r="H576" i="1"/>
  <c r="H568" i="1"/>
  <c r="H560" i="1"/>
  <c r="H552" i="1"/>
  <c r="H544" i="1"/>
  <c r="H536" i="1"/>
  <c r="H627" i="1"/>
  <c r="H619" i="1"/>
  <c r="H611" i="1"/>
  <c r="H603" i="1"/>
  <c r="H595" i="1"/>
  <c r="H587" i="1"/>
  <c r="H579" i="1"/>
  <c r="H571" i="1"/>
  <c r="H563" i="1"/>
  <c r="H555" i="1"/>
  <c r="H547" i="1"/>
  <c r="H539" i="1"/>
  <c r="H531" i="1"/>
  <c r="H523" i="1"/>
  <c r="H622" i="1"/>
  <c r="H614" i="1"/>
  <c r="H606" i="1"/>
  <c r="H598" i="1"/>
  <c r="H590" i="1"/>
  <c r="H582" i="1"/>
  <c r="H574" i="1"/>
  <c r="H566" i="1"/>
  <c r="H558" i="1"/>
  <c r="H550" i="1"/>
  <c r="H542" i="1"/>
  <c r="H534" i="1"/>
  <c r="H526" i="1"/>
  <c r="H617" i="1"/>
  <c r="H609" i="1"/>
  <c r="H601" i="1"/>
  <c r="H593" i="1"/>
  <c r="H585" i="1"/>
  <c r="H577" i="1"/>
  <c r="H569" i="1"/>
  <c r="H561" i="1"/>
  <c r="H553" i="1"/>
  <c r="H545" i="1"/>
  <c r="H537" i="1"/>
  <c r="H529" i="1"/>
  <c r="H620" i="1"/>
  <c r="H612" i="1"/>
  <c r="H604" i="1"/>
  <c r="H596" i="1"/>
  <c r="H588" i="1"/>
  <c r="H580" i="1"/>
  <c r="H572" i="1"/>
  <c r="H564" i="1"/>
  <c r="H556" i="1"/>
  <c r="H548" i="1"/>
  <c r="H540" i="1"/>
  <c r="H532" i="1"/>
  <c r="H524" i="1"/>
  <c r="H623" i="1"/>
  <c r="H615" i="1"/>
  <c r="H607" i="1"/>
  <c r="H599" i="1"/>
  <c r="H591" i="1"/>
  <c r="H583" i="1"/>
  <c r="H575" i="1"/>
  <c r="H567" i="1"/>
  <c r="H559" i="1"/>
  <c r="H551" i="1"/>
  <c r="H543" i="1"/>
  <c r="H535" i="1"/>
  <c r="H527" i="1"/>
  <c r="H525" i="1"/>
  <c r="H520" i="1"/>
  <c r="H512" i="1"/>
  <c r="H504" i="1"/>
  <c r="H496" i="1"/>
  <c r="H488" i="1"/>
  <c r="H480" i="1"/>
  <c r="H472" i="1"/>
  <c r="H464" i="1"/>
  <c r="H456" i="1"/>
  <c r="H448" i="1"/>
  <c r="H440" i="1"/>
  <c r="H432" i="1"/>
  <c r="H424" i="1"/>
  <c r="H515" i="1"/>
  <c r="H507" i="1"/>
  <c r="H499" i="1"/>
  <c r="H491" i="1"/>
  <c r="H483" i="1"/>
  <c r="H475" i="1"/>
  <c r="H467" i="1"/>
  <c r="H459" i="1"/>
  <c r="H451" i="1"/>
  <c r="H443" i="1"/>
  <c r="H435" i="1"/>
  <c r="H427" i="1"/>
  <c r="H518" i="1"/>
  <c r="H510" i="1"/>
  <c r="H502" i="1"/>
  <c r="H494" i="1"/>
  <c r="H486" i="1"/>
  <c r="H478" i="1"/>
  <c r="H470" i="1"/>
  <c r="H462" i="1"/>
  <c r="H454" i="1"/>
  <c r="H446" i="1"/>
  <c r="H438" i="1"/>
  <c r="H430" i="1"/>
  <c r="H521" i="1"/>
  <c r="H513" i="1"/>
  <c r="H505" i="1"/>
  <c r="H497" i="1"/>
  <c r="H489" i="1"/>
  <c r="H481" i="1"/>
  <c r="H473" i="1"/>
  <c r="H465" i="1"/>
  <c r="H457" i="1"/>
  <c r="H449" i="1"/>
  <c r="H441" i="1"/>
  <c r="H433" i="1"/>
  <c r="H425" i="1"/>
  <c r="H516" i="1"/>
  <c r="H508" i="1"/>
  <c r="H500" i="1"/>
  <c r="H492" i="1"/>
  <c r="H484" i="1"/>
  <c r="H476" i="1"/>
  <c r="H468" i="1"/>
  <c r="H460" i="1"/>
  <c r="H452" i="1"/>
  <c r="H444" i="1"/>
  <c r="H436" i="1"/>
  <c r="H428" i="1"/>
  <c r="H519" i="1"/>
  <c r="H511" i="1"/>
  <c r="H503" i="1"/>
  <c r="H495" i="1"/>
  <c r="H487" i="1"/>
  <c r="H479" i="1"/>
  <c r="H471" i="1"/>
  <c r="H463" i="1"/>
  <c r="H455" i="1"/>
  <c r="H447" i="1"/>
  <c r="H439" i="1"/>
  <c r="H431" i="1"/>
  <c r="H423" i="1"/>
  <c r="H514" i="1"/>
  <c r="H506" i="1"/>
  <c r="H498" i="1"/>
  <c r="H490" i="1"/>
  <c r="H482" i="1"/>
  <c r="H474" i="1"/>
  <c r="H466" i="1"/>
  <c r="H458" i="1"/>
  <c r="H450" i="1"/>
  <c r="H442" i="1"/>
  <c r="H434" i="1"/>
  <c r="H426" i="1"/>
  <c r="H528" i="1"/>
  <c r="H517" i="1"/>
  <c r="H509" i="1"/>
  <c r="H501" i="1"/>
  <c r="H493" i="1"/>
  <c r="H485" i="1"/>
  <c r="H477" i="1"/>
  <c r="H469" i="1"/>
  <c r="H461" i="1"/>
  <c r="H453" i="1"/>
  <c r="H445" i="1"/>
  <c r="H437" i="1"/>
  <c r="H429" i="1"/>
  <c r="H421" i="1"/>
  <c r="H419" i="1"/>
  <c r="H412" i="1"/>
  <c r="H404" i="1"/>
  <c r="H396" i="1"/>
  <c r="H388" i="1"/>
  <c r="H380" i="1"/>
  <c r="H372" i="1"/>
  <c r="H364" i="1"/>
  <c r="H356" i="1"/>
  <c r="H348" i="1"/>
  <c r="H340" i="1"/>
  <c r="H332" i="1"/>
  <c r="H324" i="1"/>
  <c r="H415" i="1"/>
  <c r="H407" i="1"/>
  <c r="H399" i="1"/>
  <c r="H391" i="1"/>
  <c r="H383" i="1"/>
  <c r="H375" i="1"/>
  <c r="H367" i="1"/>
  <c r="H359" i="1"/>
  <c r="H351" i="1"/>
  <c r="H343" i="1"/>
  <c r="H335" i="1"/>
  <c r="H327" i="1"/>
  <c r="H410" i="1"/>
  <c r="H402" i="1"/>
  <c r="H394" i="1"/>
  <c r="H386" i="1"/>
  <c r="H378" i="1"/>
  <c r="H370" i="1"/>
  <c r="H362" i="1"/>
  <c r="H354" i="1"/>
  <c r="H346" i="1"/>
  <c r="H338" i="1"/>
  <c r="H330" i="1"/>
  <c r="H418" i="1"/>
  <c r="H413" i="1"/>
  <c r="H405" i="1"/>
  <c r="H397" i="1"/>
  <c r="H389" i="1"/>
  <c r="H381" i="1"/>
  <c r="H373" i="1"/>
  <c r="H365" i="1"/>
  <c r="H357" i="1"/>
  <c r="H349" i="1"/>
  <c r="H341" i="1"/>
  <c r="H333" i="1"/>
  <c r="H325" i="1"/>
  <c r="H317" i="1"/>
  <c r="H420" i="1"/>
  <c r="H416" i="1"/>
  <c r="H408" i="1"/>
  <c r="H400" i="1"/>
  <c r="H392" i="1"/>
  <c r="H384" i="1"/>
  <c r="H376" i="1"/>
  <c r="H368" i="1"/>
  <c r="H360" i="1"/>
  <c r="H352" i="1"/>
  <c r="H344" i="1"/>
  <c r="H336" i="1"/>
  <c r="H328" i="1"/>
  <c r="H320" i="1"/>
  <c r="H422" i="1"/>
  <c r="H411" i="1"/>
  <c r="H403" i="1"/>
  <c r="H395" i="1"/>
  <c r="H387" i="1"/>
  <c r="H379" i="1"/>
  <c r="H371" i="1"/>
  <c r="H363" i="1"/>
  <c r="H355" i="1"/>
  <c r="H347" i="1"/>
  <c r="H339" i="1"/>
  <c r="H331" i="1"/>
  <c r="H323" i="1"/>
  <c r="H414" i="1"/>
  <c r="H406" i="1"/>
  <c r="H398" i="1"/>
  <c r="H390" i="1"/>
  <c r="H382" i="1"/>
  <c r="H374" i="1"/>
  <c r="H366" i="1"/>
  <c r="H358" i="1"/>
  <c r="H350" i="1"/>
  <c r="H342" i="1"/>
  <c r="H334" i="1"/>
  <c r="H326" i="1"/>
  <c r="H318" i="1"/>
  <c r="H417" i="1"/>
  <c r="H409" i="1"/>
  <c r="H401" i="1"/>
  <c r="H393" i="1"/>
  <c r="H385" i="1"/>
  <c r="H377" i="1"/>
  <c r="H369" i="1"/>
  <c r="H361" i="1"/>
  <c r="H353" i="1"/>
  <c r="H345" i="1"/>
  <c r="H337" i="1"/>
  <c r="H329" i="1"/>
  <c r="H321" i="1"/>
  <c r="H310" i="1"/>
  <c r="H302" i="1"/>
  <c r="H294" i="1"/>
  <c r="H286" i="1"/>
  <c r="H278" i="1"/>
  <c r="H270" i="1"/>
  <c r="H262" i="1"/>
  <c r="H254" i="1"/>
  <c r="H246" i="1"/>
  <c r="H238" i="1"/>
  <c r="H230" i="1"/>
  <c r="H222" i="1"/>
  <c r="H214" i="1"/>
  <c r="H313" i="1"/>
  <c r="H305" i="1"/>
  <c r="H297" i="1"/>
  <c r="H289" i="1"/>
  <c r="H281" i="1"/>
  <c r="H273" i="1"/>
  <c r="H265" i="1"/>
  <c r="H257" i="1"/>
  <c r="H249" i="1"/>
  <c r="H241" i="1"/>
  <c r="H233" i="1"/>
  <c r="H225" i="1"/>
  <c r="H217" i="1"/>
  <c r="H316" i="1"/>
  <c r="H308" i="1"/>
  <c r="H300" i="1"/>
  <c r="H292" i="1"/>
  <c r="H284" i="1"/>
  <c r="H276" i="1"/>
  <c r="H268" i="1"/>
  <c r="H260" i="1"/>
  <c r="H252" i="1"/>
  <c r="H244" i="1"/>
  <c r="H236" i="1"/>
  <c r="H228" i="1"/>
  <c r="H220" i="1"/>
  <c r="H311" i="1"/>
  <c r="H303" i="1"/>
  <c r="H295" i="1"/>
  <c r="H287" i="1"/>
  <c r="H279" i="1"/>
  <c r="H271" i="1"/>
  <c r="H263" i="1"/>
  <c r="H255" i="1"/>
  <c r="H247" i="1"/>
  <c r="H239" i="1"/>
  <c r="H231" i="1"/>
  <c r="H223" i="1"/>
  <c r="H215" i="1"/>
  <c r="H314" i="1"/>
  <c r="H306" i="1"/>
  <c r="H298" i="1"/>
  <c r="H290" i="1"/>
  <c r="H282" i="1"/>
  <c r="H274" i="1"/>
  <c r="H266" i="1"/>
  <c r="H258" i="1"/>
  <c r="H250" i="1"/>
  <c r="H242" i="1"/>
  <c r="H234" i="1"/>
  <c r="H226" i="1"/>
  <c r="H218" i="1"/>
  <c r="H210" i="1"/>
  <c r="H322" i="1"/>
  <c r="H309" i="1"/>
  <c r="H301" i="1"/>
  <c r="H293" i="1"/>
  <c r="H285" i="1"/>
  <c r="H277" i="1"/>
  <c r="H269" i="1"/>
  <c r="H261" i="1"/>
  <c r="H253" i="1"/>
  <c r="H245" i="1"/>
  <c r="H237" i="1"/>
  <c r="H229" i="1"/>
  <c r="H221" i="1"/>
  <c r="H213" i="1"/>
  <c r="H319" i="1"/>
  <c r="H312" i="1"/>
  <c r="H304" i="1"/>
  <c r="H296" i="1"/>
  <c r="H288" i="1"/>
  <c r="H280" i="1"/>
  <c r="H272" i="1"/>
  <c r="H264" i="1"/>
  <c r="H256" i="1"/>
  <c r="H248" i="1"/>
  <c r="H240" i="1"/>
  <c r="H232" i="1"/>
  <c r="H224" i="1"/>
  <c r="H216" i="1"/>
  <c r="H208" i="1"/>
  <c r="H315" i="1"/>
  <c r="H307" i="1"/>
  <c r="H299" i="1"/>
  <c r="H291" i="1"/>
  <c r="H283" i="1"/>
  <c r="H275" i="1"/>
  <c r="H267" i="1"/>
  <c r="H259" i="1"/>
  <c r="H251" i="1"/>
  <c r="H243" i="1"/>
  <c r="H235" i="1"/>
  <c r="H227" i="1"/>
  <c r="H219" i="1"/>
  <c r="H211" i="1"/>
  <c r="H209" i="1"/>
  <c r="H207" i="1"/>
  <c r="H204" i="1"/>
  <c r="H196" i="1"/>
  <c r="H188" i="1"/>
  <c r="H180" i="1"/>
  <c r="H172" i="1"/>
  <c r="H164" i="1"/>
  <c r="H156" i="1"/>
  <c r="H148" i="1"/>
  <c r="H140" i="1"/>
  <c r="H132" i="1"/>
  <c r="H124" i="1"/>
  <c r="H116" i="1"/>
  <c r="H108" i="1"/>
  <c r="H100" i="1"/>
  <c r="H199" i="1"/>
  <c r="H191" i="1"/>
  <c r="H183" i="1"/>
  <c r="H175" i="1"/>
  <c r="H167" i="1"/>
  <c r="H159" i="1"/>
  <c r="H151" i="1"/>
  <c r="H143" i="1"/>
  <c r="H135" i="1"/>
  <c r="H127" i="1"/>
  <c r="H119" i="1"/>
  <c r="H111" i="1"/>
  <c r="H202" i="1"/>
  <c r="H194" i="1"/>
  <c r="H186" i="1"/>
  <c r="H178" i="1"/>
  <c r="H170" i="1"/>
  <c r="H162" i="1"/>
  <c r="H154" i="1"/>
  <c r="H146" i="1"/>
  <c r="H138" i="1"/>
  <c r="H130" i="1"/>
  <c r="H122" i="1"/>
  <c r="H114" i="1"/>
  <c r="H106" i="1"/>
  <c r="H205" i="1"/>
  <c r="H197" i="1"/>
  <c r="H189" i="1"/>
  <c r="H181" i="1"/>
  <c r="H173" i="1"/>
  <c r="H165" i="1"/>
  <c r="H157" i="1"/>
  <c r="H149" i="1"/>
  <c r="H141" i="1"/>
  <c r="H133" i="1"/>
  <c r="H125" i="1"/>
  <c r="H117" i="1"/>
  <c r="H109" i="1"/>
  <c r="H101" i="1"/>
  <c r="H200" i="1"/>
  <c r="H192" i="1"/>
  <c r="H184" i="1"/>
  <c r="H176" i="1"/>
  <c r="H168" i="1"/>
  <c r="H160" i="1"/>
  <c r="H152" i="1"/>
  <c r="H144" i="1"/>
  <c r="H136" i="1"/>
  <c r="H128" i="1"/>
  <c r="H120" i="1"/>
  <c r="H112" i="1"/>
  <c r="H104" i="1"/>
  <c r="H96" i="1"/>
  <c r="H203" i="1"/>
  <c r="H195" i="1"/>
  <c r="H187" i="1"/>
  <c r="H179" i="1"/>
  <c r="H171" i="1"/>
  <c r="H163" i="1"/>
  <c r="H155" i="1"/>
  <c r="H147" i="1"/>
  <c r="H139" i="1"/>
  <c r="H131" i="1"/>
  <c r="H123" i="1"/>
  <c r="H115" i="1"/>
  <c r="H107" i="1"/>
  <c r="H99" i="1"/>
  <c r="H206" i="1"/>
  <c r="H198" i="1"/>
  <c r="H190" i="1"/>
  <c r="H182" i="1"/>
  <c r="H174" i="1"/>
  <c r="H166" i="1"/>
  <c r="H158" i="1"/>
  <c r="H150" i="1"/>
  <c r="H142" i="1"/>
  <c r="H134" i="1"/>
  <c r="H126" i="1"/>
  <c r="H118" i="1"/>
  <c r="H110" i="1"/>
  <c r="H102" i="1"/>
  <c r="H212" i="1"/>
  <c r="H201" i="1"/>
  <c r="H193" i="1"/>
  <c r="H185" i="1"/>
  <c r="H177" i="1"/>
  <c r="H169" i="1"/>
  <c r="H161" i="1"/>
  <c r="H153" i="1"/>
  <c r="H145" i="1"/>
  <c r="H137" i="1"/>
  <c r="H129" i="1"/>
  <c r="H121" i="1"/>
  <c r="H113" i="1"/>
  <c r="H105" i="1"/>
  <c r="H97" i="1"/>
  <c r="H10" i="1"/>
  <c r="H18" i="1"/>
  <c r="H26" i="1"/>
  <c r="H34" i="1"/>
  <c r="H42" i="1"/>
  <c r="H50" i="1"/>
  <c r="H58" i="1"/>
  <c r="H66" i="1"/>
  <c r="H74" i="1"/>
  <c r="H82" i="1"/>
  <c r="H90" i="1"/>
  <c r="H15" i="1"/>
  <c r="H23" i="1"/>
  <c r="H31" i="1"/>
  <c r="H39" i="1"/>
  <c r="H47" i="1"/>
  <c r="H55" i="1"/>
  <c r="H63" i="1"/>
  <c r="H71" i="1"/>
  <c r="H79" i="1"/>
  <c r="H87" i="1"/>
  <c r="H98" i="1"/>
  <c r="H4" i="1"/>
  <c r="H12" i="1"/>
  <c r="H20" i="1"/>
  <c r="H28" i="1"/>
  <c r="H36" i="1"/>
  <c r="H44" i="1"/>
  <c r="H52" i="1"/>
  <c r="H60" i="1"/>
  <c r="H68" i="1"/>
  <c r="H76" i="1"/>
  <c r="H84" i="1"/>
  <c r="H92" i="1"/>
  <c r="H103" i="1"/>
  <c r="H9" i="1"/>
  <c r="H17" i="1"/>
  <c r="H25" i="1"/>
  <c r="H33" i="1"/>
  <c r="H41" i="1"/>
  <c r="H49" i="1"/>
  <c r="H57" i="1"/>
  <c r="H65" i="1"/>
  <c r="H73" i="1"/>
  <c r="H81" i="1"/>
  <c r="H89" i="1"/>
  <c r="S4" i="8" l="1"/>
  <c r="S5" i="8"/>
  <c r="S6" i="8" s="1"/>
  <c r="S7" i="8" s="1"/>
  <c r="S8" i="8" s="1"/>
  <c r="S9" i="8" s="1"/>
  <c r="S10" i="8" s="1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S84" i="8" s="1"/>
  <c r="S85" i="8" s="1"/>
  <c r="S86" i="8" s="1"/>
  <c r="S87" i="8" s="1"/>
  <c r="S88" i="8" s="1"/>
  <c r="S89" i="8" s="1"/>
  <c r="S90" i="8" s="1"/>
  <c r="S91" i="8" s="1"/>
  <c r="S92" i="8" s="1"/>
  <c r="S93" i="8" s="1"/>
  <c r="S94" i="8" s="1"/>
  <c r="S95" i="8" s="1"/>
  <c r="S96" i="8" s="1"/>
  <c r="S97" i="8" s="1"/>
  <c r="S98" i="8" s="1"/>
  <c r="S99" i="8" s="1"/>
  <c r="S100" i="8" s="1"/>
  <c r="S101" i="8" s="1"/>
  <c r="S102" i="8" s="1"/>
  <c r="S103" i="8" s="1"/>
  <c r="S104" i="8" s="1"/>
  <c r="S105" i="8" s="1"/>
  <c r="S106" i="8" s="1"/>
  <c r="S107" i="8" s="1"/>
  <c r="S108" i="8" s="1"/>
  <c r="S109" i="8" s="1"/>
  <c r="S110" i="8" s="1"/>
  <c r="S111" i="8" s="1"/>
  <c r="S112" i="8" s="1"/>
  <c r="S113" i="8" s="1"/>
  <c r="S114" i="8" s="1"/>
  <c r="S115" i="8" s="1"/>
  <c r="S116" i="8" s="1"/>
  <c r="S117" i="8" s="1"/>
  <c r="S118" i="8" s="1"/>
  <c r="S119" i="8" s="1"/>
  <c r="S120" i="8" s="1"/>
  <c r="S121" i="8" s="1"/>
  <c r="S122" i="8" s="1"/>
  <c r="S123" i="8" s="1"/>
  <c r="S124" i="8" s="1"/>
  <c r="S125" i="8" s="1"/>
  <c r="S126" i="8" s="1"/>
  <c r="S127" i="8" s="1"/>
  <c r="S128" i="8" s="1"/>
  <c r="S129" i="8" s="1"/>
  <c r="S130" i="8" s="1"/>
  <c r="S131" i="8" s="1"/>
  <c r="S132" i="8" s="1"/>
  <c r="S133" i="8" s="1"/>
  <c r="S134" i="8" s="1"/>
  <c r="S135" i="8" s="1"/>
  <c r="S136" i="8" s="1"/>
  <c r="S137" i="8" s="1"/>
  <c r="S138" i="8" s="1"/>
  <c r="S139" i="8" s="1"/>
  <c r="S140" i="8" s="1"/>
  <c r="S141" i="8" s="1"/>
  <c r="S142" i="8" s="1"/>
  <c r="S143" i="8" s="1"/>
  <c r="S144" i="8" s="1"/>
  <c r="S145" i="8" s="1"/>
  <c r="S146" i="8" s="1"/>
  <c r="S147" i="8" s="1"/>
  <c r="S148" i="8" s="1"/>
  <c r="S149" i="8" s="1"/>
  <c r="S150" i="8" s="1"/>
  <c r="S151" i="8" s="1"/>
  <c r="S152" i="8" s="1"/>
  <c r="S153" i="8" s="1"/>
  <c r="S154" i="8" s="1"/>
  <c r="S155" i="8" s="1"/>
  <c r="S156" i="8" s="1"/>
  <c r="S157" i="8" s="1"/>
  <c r="S158" i="8" s="1"/>
  <c r="S159" i="8" s="1"/>
  <c r="S160" i="8" s="1"/>
  <c r="S161" i="8" s="1"/>
  <c r="S162" i="8" s="1"/>
  <c r="S163" i="8" s="1"/>
  <c r="S164" i="8" s="1"/>
  <c r="S165" i="8" s="1"/>
  <c r="S166" i="8" s="1"/>
  <c r="S167" i="8" s="1"/>
  <c r="S168" i="8" s="1"/>
  <c r="S169" i="8" s="1"/>
  <c r="S170" i="8" s="1"/>
  <c r="S171" i="8" s="1"/>
  <c r="S172" i="8" s="1"/>
  <c r="S173" i="8" s="1"/>
  <c r="S174" i="8" s="1"/>
  <c r="S175" i="8" s="1"/>
  <c r="S176" i="8" s="1"/>
  <c r="S177" i="8" s="1"/>
  <c r="S178" i="8" s="1"/>
  <c r="S179" i="8" s="1"/>
  <c r="S180" i="8" s="1"/>
  <c r="S181" i="8" s="1"/>
  <c r="S182" i="8" s="1"/>
  <c r="S183" i="8" s="1"/>
  <c r="S184" i="8" s="1"/>
  <c r="S185" i="8" s="1"/>
  <c r="S186" i="8" s="1"/>
  <c r="S187" i="8" s="1"/>
  <c r="S188" i="8" s="1"/>
  <c r="S189" i="8" s="1"/>
  <c r="S190" i="8" s="1"/>
  <c r="S191" i="8" s="1"/>
  <c r="S192" i="8" s="1"/>
  <c r="S193" i="8" s="1"/>
  <c r="S194" i="8" s="1"/>
  <c r="S195" i="8" s="1"/>
  <c r="S196" i="8" s="1"/>
  <c r="S197" i="8" s="1"/>
  <c r="S198" i="8" s="1"/>
  <c r="S199" i="8" s="1"/>
  <c r="S200" i="8" s="1"/>
  <c r="S201" i="8" s="1"/>
  <c r="S202" i="8" s="1"/>
  <c r="S203" i="8" s="1"/>
  <c r="S204" i="8" s="1"/>
  <c r="S205" i="8" s="1"/>
  <c r="S206" i="8" s="1"/>
  <c r="S207" i="8" s="1"/>
  <c r="S208" i="8" s="1"/>
  <c r="S209" i="8" s="1"/>
  <c r="S210" i="8" s="1"/>
  <c r="S211" i="8" s="1"/>
  <c r="S212" i="8" s="1"/>
  <c r="S213" i="8" s="1"/>
  <c r="S214" i="8" s="1"/>
  <c r="S215" i="8" s="1"/>
  <c r="S216" i="8" s="1"/>
  <c r="S217" i="8" s="1"/>
  <c r="S218" i="8" s="1"/>
  <c r="S219" i="8" s="1"/>
  <c r="S220" i="8" s="1"/>
  <c r="S221" i="8" s="1"/>
  <c r="S222" i="8" s="1"/>
  <c r="S223" i="8" s="1"/>
  <c r="S224" i="8" s="1"/>
  <c r="S225" i="8" s="1"/>
  <c r="S226" i="8" s="1"/>
  <c r="S227" i="8" s="1"/>
  <c r="S228" i="8" s="1"/>
  <c r="S229" i="8" s="1"/>
  <c r="S230" i="8" s="1"/>
  <c r="S231" i="8" s="1"/>
  <c r="S232" i="8" s="1"/>
  <c r="S233" i="8" s="1"/>
  <c r="S234" i="8" s="1"/>
  <c r="S235" i="8" s="1"/>
  <c r="S236" i="8" s="1"/>
  <c r="S237" i="8" s="1"/>
  <c r="S238" i="8" s="1"/>
  <c r="S239" i="8" s="1"/>
  <c r="S240" i="8" s="1"/>
  <c r="S241" i="8" s="1"/>
  <c r="S242" i="8" s="1"/>
  <c r="S243" i="8" s="1"/>
  <c r="S244" i="8" s="1"/>
  <c r="S245" i="8" s="1"/>
  <c r="S246" i="8" s="1"/>
  <c r="S247" i="8" s="1"/>
  <c r="S248" i="8" s="1"/>
  <c r="S249" i="8" s="1"/>
  <c r="S250" i="8" s="1"/>
  <c r="S251" i="8" s="1"/>
  <c r="S252" i="8" s="1"/>
  <c r="S253" i="8" s="1"/>
  <c r="S254" i="8" s="1"/>
  <c r="S255" i="8" s="1"/>
  <c r="S256" i="8" s="1"/>
  <c r="S257" i="8" s="1"/>
  <c r="S258" i="8" s="1"/>
  <c r="S259" i="8" s="1"/>
  <c r="S260" i="8" s="1"/>
  <c r="S261" i="8" s="1"/>
  <c r="S262" i="8" s="1"/>
  <c r="S263" i="8" s="1"/>
  <c r="S264" i="8" s="1"/>
  <c r="S265" i="8" s="1"/>
  <c r="S266" i="8" s="1"/>
  <c r="S267" i="8" s="1"/>
  <c r="S268" i="8" s="1"/>
  <c r="S269" i="8" s="1"/>
  <c r="S270" i="8" s="1"/>
  <c r="S271" i="8" s="1"/>
  <c r="S272" i="8" s="1"/>
  <c r="S273" i="8" s="1"/>
  <c r="S274" i="8" s="1"/>
  <c r="S275" i="8" s="1"/>
  <c r="S276" i="8" s="1"/>
  <c r="S277" i="8" s="1"/>
  <c r="S278" i="8" s="1"/>
  <c r="S279" i="8" s="1"/>
  <c r="S280" i="8" s="1"/>
  <c r="S281" i="8" s="1"/>
  <c r="S282" i="8" s="1"/>
  <c r="S283" i="8" s="1"/>
  <c r="S284" i="8" s="1"/>
  <c r="S285" i="8" s="1"/>
  <c r="S286" i="8" s="1"/>
  <c r="S287" i="8" s="1"/>
  <c r="S288" i="8" s="1"/>
  <c r="S289" i="8" s="1"/>
  <c r="S290" i="8" s="1"/>
  <c r="S291" i="8" s="1"/>
  <c r="S292" i="8" s="1"/>
  <c r="S293" i="8" s="1"/>
  <c r="S294" i="8" s="1"/>
  <c r="S295" i="8" s="1"/>
  <c r="S296" i="8" s="1"/>
  <c r="S297" i="8" s="1"/>
  <c r="S298" i="8" s="1"/>
  <c r="S299" i="8" s="1"/>
  <c r="S300" i="8" s="1"/>
  <c r="S301" i="8" s="1"/>
  <c r="S302" i="8" s="1"/>
  <c r="S303" i="8" s="1"/>
  <c r="S304" i="8" s="1"/>
  <c r="S305" i="8" s="1"/>
  <c r="S306" i="8" s="1"/>
  <c r="S307" i="8" s="1"/>
  <c r="S308" i="8" s="1"/>
  <c r="S309" i="8" s="1"/>
  <c r="S310" i="8" s="1"/>
  <c r="S311" i="8" s="1"/>
  <c r="S312" i="8" s="1"/>
  <c r="S313" i="8" s="1"/>
  <c r="S314" i="8" s="1"/>
  <c r="S315" i="8" s="1"/>
  <c r="S316" i="8" s="1"/>
  <c r="S317" i="8" s="1"/>
  <c r="S318" i="8" s="1"/>
  <c r="S319" i="8" s="1"/>
  <c r="S320" i="8" s="1"/>
  <c r="S321" i="8" s="1"/>
  <c r="S322" i="8" s="1"/>
  <c r="S323" i="8" s="1"/>
  <c r="S324" i="8" s="1"/>
  <c r="S325" i="8" s="1"/>
  <c r="S326" i="8" s="1"/>
  <c r="S327" i="8" s="1"/>
  <c r="S328" i="8" s="1"/>
  <c r="S329" i="8" s="1"/>
  <c r="S330" i="8" s="1"/>
  <c r="S331" i="8" s="1"/>
  <c r="S332" i="8" s="1"/>
  <c r="S333" i="8" s="1"/>
  <c r="S334" i="8" s="1"/>
  <c r="S335" i="8" s="1"/>
  <c r="S336" i="8" s="1"/>
  <c r="S337" i="8" s="1"/>
  <c r="S338" i="8" s="1"/>
  <c r="S339" i="8" s="1"/>
  <c r="S340" i="8" s="1"/>
  <c r="S341" i="8" s="1"/>
  <c r="S342" i="8" s="1"/>
  <c r="S343" i="8" s="1"/>
  <c r="S344" i="8" s="1"/>
  <c r="S345" i="8" s="1"/>
  <c r="S346" i="8" s="1"/>
  <c r="S347" i="8" s="1"/>
  <c r="S348" i="8" s="1"/>
  <c r="S349" i="8" s="1"/>
  <c r="S350" i="8" s="1"/>
  <c r="S351" i="8" s="1"/>
  <c r="S352" i="8" s="1"/>
  <c r="S353" i="8" s="1"/>
  <c r="S354" i="8" s="1"/>
  <c r="S355" i="8" s="1"/>
  <c r="S356" i="8" s="1"/>
  <c r="S357" i="8" s="1"/>
  <c r="S358" i="8" s="1"/>
  <c r="S359" i="8" s="1"/>
  <c r="S360" i="8" s="1"/>
  <c r="S361" i="8" s="1"/>
  <c r="S362" i="8" s="1"/>
  <c r="S363" i="8" s="1"/>
  <c r="S364" i="8" s="1"/>
  <c r="S365" i="8" s="1"/>
  <c r="S366" i="8" s="1"/>
  <c r="S367" i="8" s="1"/>
  <c r="S368" i="8" s="1"/>
  <c r="S369" i="8" s="1"/>
  <c r="S370" i="8" s="1"/>
  <c r="S371" i="8" s="1"/>
  <c r="S372" i="8" s="1"/>
  <c r="S373" i="8" s="1"/>
  <c r="S374" i="8" s="1"/>
  <c r="S375" i="8" s="1"/>
  <c r="S376" i="8" s="1"/>
  <c r="S377" i="8" s="1"/>
  <c r="S378" i="8" s="1"/>
  <c r="S379" i="8" s="1"/>
  <c r="S380" i="8" s="1"/>
  <c r="S381" i="8" s="1"/>
  <c r="S382" i="8" s="1"/>
  <c r="S383" i="8" s="1"/>
  <c r="S384" i="8" s="1"/>
  <c r="S385" i="8" s="1"/>
  <c r="S386" i="8" s="1"/>
  <c r="S387" i="8" s="1"/>
  <c r="S388" i="8" s="1"/>
  <c r="S389" i="8" s="1"/>
  <c r="S390" i="8" s="1"/>
  <c r="S391" i="8" s="1"/>
  <c r="S392" i="8" s="1"/>
  <c r="S393" i="8" s="1"/>
  <c r="S394" i="8" s="1"/>
  <c r="S395" i="8" s="1"/>
  <c r="S396" i="8" s="1"/>
  <c r="S397" i="8" s="1"/>
  <c r="S398" i="8" s="1"/>
  <c r="S399" i="8" s="1"/>
  <c r="S400" i="8" s="1"/>
  <c r="S401" i="8" s="1"/>
  <c r="S402" i="8" s="1"/>
  <c r="S403" i="8" s="1"/>
  <c r="S404" i="8" s="1"/>
  <c r="S405" i="8" s="1"/>
  <c r="S406" i="8" s="1"/>
  <c r="S407" i="8" s="1"/>
  <c r="S408" i="8" s="1"/>
  <c r="S409" i="8" s="1"/>
  <c r="S410" i="8" s="1"/>
  <c r="S411" i="8" s="1"/>
  <c r="S412" i="8" s="1"/>
  <c r="S413" i="8" s="1"/>
  <c r="S414" i="8" s="1"/>
  <c r="S415" i="8" s="1"/>
  <c r="S416" i="8" s="1"/>
  <c r="S417" i="8" s="1"/>
  <c r="S418" i="8" s="1"/>
  <c r="S419" i="8" s="1"/>
  <c r="S420" i="8" s="1"/>
  <c r="S421" i="8" s="1"/>
  <c r="S422" i="8" s="1"/>
  <c r="S423" i="8" s="1"/>
  <c r="S424" i="8" s="1"/>
  <c r="S425" i="8" s="1"/>
  <c r="S426" i="8" s="1"/>
  <c r="S427" i="8" s="1"/>
  <c r="S428" i="8" s="1"/>
  <c r="S429" i="8" s="1"/>
  <c r="S430" i="8" s="1"/>
  <c r="S431" i="8" s="1"/>
  <c r="S432" i="8" s="1"/>
  <c r="S433" i="8" s="1"/>
  <c r="S434" i="8" s="1"/>
  <c r="S435" i="8" s="1"/>
  <c r="S436" i="8" s="1"/>
  <c r="S437" i="8" s="1"/>
  <c r="S438" i="8" s="1"/>
  <c r="S439" i="8" s="1"/>
  <c r="S440" i="8" s="1"/>
  <c r="S441" i="8" s="1"/>
  <c r="S442" i="8" s="1"/>
  <c r="S443" i="8" s="1"/>
  <c r="S444" i="8" s="1"/>
  <c r="S445" i="8" s="1"/>
  <c r="S446" i="8" s="1"/>
  <c r="S447" i="8" s="1"/>
  <c r="S448" i="8" s="1"/>
  <c r="S449" i="8" s="1"/>
  <c r="S450" i="8" s="1"/>
  <c r="S451" i="8" s="1"/>
  <c r="S452" i="8" s="1"/>
  <c r="S453" i="8" s="1"/>
  <c r="S454" i="8" s="1"/>
  <c r="S455" i="8" s="1"/>
  <c r="S456" i="8" s="1"/>
  <c r="S457" i="8" s="1"/>
  <c r="S458" i="8" s="1"/>
  <c r="S459" i="8" s="1"/>
  <c r="S460" i="8" s="1"/>
  <c r="S461" i="8" s="1"/>
  <c r="S462" i="8" s="1"/>
  <c r="S463" i="8" s="1"/>
  <c r="S464" i="8" s="1"/>
  <c r="S465" i="8" s="1"/>
  <c r="S466" i="8" s="1"/>
  <c r="S467" i="8" s="1"/>
  <c r="S468" i="8" s="1"/>
  <c r="S469" i="8" s="1"/>
  <c r="S470" i="8" s="1"/>
  <c r="S471" i="8" s="1"/>
  <c r="S472" i="8" s="1"/>
  <c r="S473" i="8" s="1"/>
  <c r="S474" i="8" s="1"/>
  <c r="S475" i="8" s="1"/>
  <c r="S476" i="8" s="1"/>
  <c r="S477" i="8" s="1"/>
  <c r="S478" i="8" s="1"/>
  <c r="S479" i="8" s="1"/>
  <c r="S480" i="8" s="1"/>
  <c r="S481" i="8" s="1"/>
  <c r="S482" i="8" s="1"/>
  <c r="S483" i="8" s="1"/>
  <c r="S484" i="8" s="1"/>
  <c r="S485" i="8" s="1"/>
  <c r="S486" i="8" s="1"/>
  <c r="S487" i="8" s="1"/>
  <c r="S488" i="8" s="1"/>
  <c r="S489" i="8" s="1"/>
  <c r="S490" i="8" s="1"/>
  <c r="S491" i="8" s="1"/>
  <c r="S492" i="8" s="1"/>
  <c r="S493" i="8" s="1"/>
  <c r="S494" i="8" s="1"/>
  <c r="S495" i="8" s="1"/>
  <c r="S496" i="8" s="1"/>
  <c r="S497" i="8" s="1"/>
  <c r="S498" i="8" s="1"/>
  <c r="S499" i="8" s="1"/>
  <c r="S500" i="8" s="1"/>
  <c r="S501" i="8" s="1"/>
  <c r="S502" i="8" s="1"/>
  <c r="S503" i="8" s="1"/>
  <c r="S504" i="8" s="1"/>
  <c r="S505" i="8" s="1"/>
  <c r="S506" i="8" s="1"/>
  <c r="S507" i="8" s="1"/>
  <c r="S508" i="8" s="1"/>
  <c r="S509" i="8" s="1"/>
  <c r="S510" i="8" s="1"/>
  <c r="S511" i="8" s="1"/>
  <c r="S512" i="8" s="1"/>
  <c r="S513" i="8" s="1"/>
  <c r="S514" i="8" s="1"/>
  <c r="S515" i="8" s="1"/>
  <c r="S516" i="8" s="1"/>
  <c r="S517" i="8" s="1"/>
  <c r="S518" i="8" s="1"/>
  <c r="S519" i="8" s="1"/>
  <c r="S520" i="8" s="1"/>
  <c r="S521" i="8" s="1"/>
  <c r="S522" i="8" s="1"/>
  <c r="S523" i="8" s="1"/>
  <c r="S524" i="8" s="1"/>
  <c r="S525" i="8" s="1"/>
  <c r="S526" i="8" s="1"/>
  <c r="S527" i="8" s="1"/>
  <c r="S528" i="8" s="1"/>
  <c r="S529" i="8" s="1"/>
  <c r="S530" i="8" s="1"/>
  <c r="S531" i="8" s="1"/>
  <c r="S532" i="8" s="1"/>
  <c r="S533" i="8" s="1"/>
  <c r="S534" i="8" s="1"/>
  <c r="S535" i="8" s="1"/>
  <c r="S536" i="8" s="1"/>
  <c r="S537" i="8" s="1"/>
  <c r="S538" i="8" s="1"/>
  <c r="S539" i="8" s="1"/>
  <c r="S540" i="8" s="1"/>
  <c r="S541" i="8" s="1"/>
  <c r="S542" i="8" s="1"/>
  <c r="S543" i="8" s="1"/>
  <c r="S544" i="8" s="1"/>
  <c r="S545" i="8" s="1"/>
  <c r="S546" i="8" s="1"/>
  <c r="S547" i="8" s="1"/>
  <c r="S548" i="8" s="1"/>
  <c r="S549" i="8" s="1"/>
  <c r="S550" i="8" s="1"/>
  <c r="S551" i="8" s="1"/>
  <c r="S552" i="8" s="1"/>
  <c r="S553" i="8" s="1"/>
  <c r="S554" i="8" s="1"/>
  <c r="S555" i="8" s="1"/>
  <c r="S556" i="8" s="1"/>
  <c r="S557" i="8" s="1"/>
  <c r="S558" i="8" s="1"/>
  <c r="S559" i="8" s="1"/>
  <c r="S560" i="8" s="1"/>
  <c r="S561" i="8" s="1"/>
  <c r="S562" i="8" s="1"/>
  <c r="S563" i="8" s="1"/>
  <c r="S564" i="8" s="1"/>
  <c r="S565" i="8" s="1"/>
  <c r="S566" i="8" s="1"/>
  <c r="S567" i="8" s="1"/>
  <c r="S568" i="8" s="1"/>
  <c r="S569" i="8" s="1"/>
  <c r="S570" i="8" s="1"/>
  <c r="S571" i="8" s="1"/>
  <c r="S572" i="8" s="1"/>
  <c r="S573" i="8" s="1"/>
  <c r="S574" i="8" s="1"/>
  <c r="S575" i="8" s="1"/>
  <c r="S576" i="8" s="1"/>
  <c r="S577" i="8" s="1"/>
  <c r="S578" i="8" s="1"/>
  <c r="S579" i="8" s="1"/>
  <c r="S580" i="8" s="1"/>
  <c r="S581" i="8" s="1"/>
  <c r="S582" i="8" s="1"/>
  <c r="S583" i="8" s="1"/>
  <c r="S584" i="8" s="1"/>
  <c r="S585" i="8" s="1"/>
  <c r="S586" i="8" s="1"/>
  <c r="S587" i="8" s="1"/>
  <c r="S588" i="8" s="1"/>
  <c r="S589" i="8" s="1"/>
  <c r="S590" i="8" s="1"/>
  <c r="S591" i="8" s="1"/>
  <c r="S592" i="8" s="1"/>
  <c r="S593" i="8" s="1"/>
  <c r="S594" i="8" s="1"/>
  <c r="S595" i="8" s="1"/>
  <c r="S596" i="8" s="1"/>
  <c r="S597" i="8" s="1"/>
  <c r="S598" i="8" s="1"/>
  <c r="S599" i="8" s="1"/>
  <c r="S600" i="8" s="1"/>
  <c r="S601" i="8" s="1"/>
  <c r="S602" i="8" s="1"/>
  <c r="S603" i="8" s="1"/>
  <c r="S604" i="8" s="1"/>
  <c r="S605" i="8" s="1"/>
  <c r="S606" i="8" s="1"/>
  <c r="S607" i="8" s="1"/>
  <c r="S608" i="8" s="1"/>
  <c r="S609" i="8" s="1"/>
  <c r="S610" i="8" s="1"/>
  <c r="S611" i="8" s="1"/>
  <c r="S612" i="8" s="1"/>
  <c r="S613" i="8" s="1"/>
  <c r="S614" i="8" s="1"/>
  <c r="S615" i="8" s="1"/>
  <c r="S616" i="8" s="1"/>
  <c r="S617" i="8" s="1"/>
  <c r="S618" i="8" s="1"/>
  <c r="S619" i="8" s="1"/>
  <c r="S620" i="8" s="1"/>
  <c r="S621" i="8" s="1"/>
  <c r="S622" i="8" s="1"/>
  <c r="S623" i="8" s="1"/>
  <c r="S624" i="8" s="1"/>
  <c r="S625" i="8" s="1"/>
  <c r="S626" i="8" s="1"/>
  <c r="S627" i="8" s="1"/>
  <c r="S628" i="8" s="1"/>
  <c r="S629" i="8" s="1"/>
  <c r="S630" i="8" s="1"/>
  <c r="S631" i="8" s="1"/>
  <c r="S632" i="8" s="1"/>
  <c r="S633" i="8" s="1"/>
  <c r="S634" i="8" s="1"/>
  <c r="S635" i="8" s="1"/>
  <c r="S636" i="8" s="1"/>
  <c r="S637" i="8" s="1"/>
  <c r="S638" i="8" s="1"/>
  <c r="S639" i="8" s="1"/>
  <c r="S640" i="8" s="1"/>
  <c r="S641" i="8" s="1"/>
  <c r="S642" i="8" s="1"/>
  <c r="S643" i="8" s="1"/>
  <c r="S644" i="8" s="1"/>
  <c r="S645" i="8" s="1"/>
  <c r="S646" i="8" s="1"/>
  <c r="S647" i="8" s="1"/>
  <c r="S648" i="8" s="1"/>
  <c r="S649" i="8" s="1"/>
  <c r="S650" i="8" s="1"/>
  <c r="S651" i="8" s="1"/>
  <c r="S652" i="8" s="1"/>
  <c r="S653" i="8" s="1"/>
  <c r="S654" i="8" s="1"/>
  <c r="S655" i="8" s="1"/>
  <c r="S656" i="8" s="1"/>
  <c r="S657" i="8" s="1"/>
  <c r="S658" i="8" s="1"/>
  <c r="S659" i="8" s="1"/>
  <c r="S660" i="8" s="1"/>
  <c r="S661" i="8" s="1"/>
  <c r="S662" i="8" s="1"/>
  <c r="S663" i="8" s="1"/>
  <c r="S664" i="8" s="1"/>
  <c r="S665" i="8" s="1"/>
  <c r="S666" i="8" s="1"/>
  <c r="S667" i="8" s="1"/>
  <c r="S668" i="8" s="1"/>
  <c r="S669" i="8" s="1"/>
  <c r="S670" i="8" s="1"/>
  <c r="S671" i="8" s="1"/>
  <c r="S672" i="8" s="1"/>
  <c r="S673" i="8" s="1"/>
  <c r="S674" i="8" s="1"/>
  <c r="S675" i="8" s="1"/>
  <c r="S676" i="8" s="1"/>
  <c r="S677" i="8" s="1"/>
  <c r="S678" i="8" s="1"/>
  <c r="S679" i="8" s="1"/>
  <c r="S680" i="8" s="1"/>
  <c r="S681" i="8" s="1"/>
  <c r="S682" i="8" s="1"/>
  <c r="S683" i="8" s="1"/>
  <c r="S684" i="8" s="1"/>
  <c r="S685" i="8" s="1"/>
  <c r="S686" i="8" s="1"/>
  <c r="S687" i="8" s="1"/>
  <c r="S688" i="8" s="1"/>
  <c r="S689" i="8" s="1"/>
  <c r="S690" i="8" s="1"/>
  <c r="S691" i="8" s="1"/>
  <c r="S692" i="8" s="1"/>
  <c r="S693" i="8" s="1"/>
  <c r="S694" i="8" s="1"/>
  <c r="S695" i="8" s="1"/>
  <c r="S696" i="8" s="1"/>
  <c r="S697" i="8" s="1"/>
  <c r="S698" i="8" s="1"/>
  <c r="S699" i="8" s="1"/>
  <c r="S700" i="8" s="1"/>
  <c r="S701" i="8" s="1"/>
  <c r="S702" i="8" s="1"/>
  <c r="S703" i="8" s="1"/>
  <c r="S704" i="8" s="1"/>
  <c r="S705" i="8" s="1"/>
  <c r="S706" i="8" s="1"/>
  <c r="S707" i="8" s="1"/>
  <c r="S708" i="8" s="1"/>
  <c r="S709" i="8" s="1"/>
  <c r="S710" i="8" s="1"/>
  <c r="S711" i="8" s="1"/>
  <c r="S712" i="8" s="1"/>
  <c r="S713" i="8" s="1"/>
  <c r="S714" i="8" s="1"/>
  <c r="S715" i="8" s="1"/>
  <c r="S716" i="8" s="1"/>
  <c r="S717" i="8" s="1"/>
  <c r="S718" i="8" s="1"/>
  <c r="S719" i="8" s="1"/>
  <c r="S720" i="8" s="1"/>
  <c r="S721" i="8" s="1"/>
  <c r="S722" i="8" s="1"/>
  <c r="S723" i="8" s="1"/>
  <c r="S724" i="8" s="1"/>
  <c r="S725" i="8" s="1"/>
  <c r="S726" i="8" s="1"/>
  <c r="S727" i="8" s="1"/>
  <c r="S728" i="8" s="1"/>
  <c r="S729" i="8" s="1"/>
  <c r="S730" i="8" s="1"/>
  <c r="S731" i="8" s="1"/>
  <c r="S732" i="8" s="1"/>
  <c r="S733" i="8" s="1"/>
  <c r="S734" i="8" s="1"/>
  <c r="S735" i="8" s="1"/>
  <c r="S736" i="8" s="1"/>
  <c r="S737" i="8" s="1"/>
  <c r="S738" i="8" s="1"/>
  <c r="S739" i="8" s="1"/>
  <c r="S740" i="8" s="1"/>
  <c r="S741" i="8" s="1"/>
  <c r="S742" i="8" s="1"/>
  <c r="S743" i="8" s="1"/>
  <c r="S744" i="8" s="1"/>
  <c r="S745" i="8" s="1"/>
  <c r="S746" i="8" s="1"/>
  <c r="S747" i="8" s="1"/>
  <c r="S748" i="8" s="1"/>
  <c r="S749" i="8" s="1"/>
  <c r="S750" i="8" s="1"/>
  <c r="S751" i="8" s="1"/>
  <c r="S752" i="8" s="1"/>
  <c r="S753" i="8" s="1"/>
  <c r="S754" i="8" s="1"/>
  <c r="S755" i="8" s="1"/>
  <c r="S756" i="8" s="1"/>
  <c r="S757" i="8" s="1"/>
  <c r="S758" i="8" s="1"/>
  <c r="S759" i="8" s="1"/>
  <c r="S760" i="8" s="1"/>
  <c r="S761" i="8" s="1"/>
  <c r="S762" i="8" s="1"/>
  <c r="S763" i="8" s="1"/>
  <c r="S764" i="8" s="1"/>
  <c r="S765" i="8" s="1"/>
  <c r="S766" i="8" s="1"/>
  <c r="S767" i="8" s="1"/>
  <c r="S768" i="8" s="1"/>
  <c r="S769" i="8" s="1"/>
  <c r="S770" i="8" s="1"/>
  <c r="S771" i="8" s="1"/>
  <c r="S772" i="8" s="1"/>
  <c r="S773" i="8" s="1"/>
  <c r="S774" i="8" s="1"/>
  <c r="S775" i="8" s="1"/>
  <c r="S776" i="8" s="1"/>
  <c r="S777" i="8" s="1"/>
  <c r="S778" i="8" s="1"/>
  <c r="S779" i="8" s="1"/>
  <c r="S780" i="8" s="1"/>
  <c r="S781" i="8" s="1"/>
  <c r="S782" i="8" s="1"/>
  <c r="S783" i="8" s="1"/>
  <c r="S784" i="8" s="1"/>
  <c r="S785" i="8" s="1"/>
  <c r="S786" i="8" s="1"/>
  <c r="S787" i="8" s="1"/>
  <c r="S788" i="8" s="1"/>
  <c r="S789" i="8" s="1"/>
  <c r="S790" i="8" s="1"/>
  <c r="S791" i="8" s="1"/>
  <c r="S792" i="8" s="1"/>
  <c r="S793" i="8" s="1"/>
  <c r="S794" i="8" s="1"/>
  <c r="S795" i="8" s="1"/>
  <c r="S796" i="8" s="1"/>
  <c r="S797" i="8" s="1"/>
  <c r="S798" i="8" s="1"/>
  <c r="S799" i="8" s="1"/>
  <c r="S800" i="8" s="1"/>
  <c r="S801" i="8" s="1"/>
  <c r="S802" i="8" s="1"/>
  <c r="S803" i="8" s="1"/>
  <c r="S804" i="8" s="1"/>
  <c r="S805" i="8" s="1"/>
  <c r="S806" i="8" s="1"/>
  <c r="S807" i="8" s="1"/>
  <c r="S808" i="8" s="1"/>
  <c r="S809" i="8" s="1"/>
  <c r="S810" i="8" s="1"/>
  <c r="S811" i="8" s="1"/>
  <c r="S812" i="8" s="1"/>
  <c r="S813" i="8" s="1"/>
  <c r="S814" i="8" s="1"/>
  <c r="S815" i="8" s="1"/>
  <c r="S816" i="8" s="1"/>
  <c r="S817" i="8" s="1"/>
  <c r="S818" i="8" s="1"/>
  <c r="S819" i="8" s="1"/>
  <c r="S820" i="8" s="1"/>
  <c r="S821" i="8" s="1"/>
  <c r="S822" i="8" s="1"/>
  <c r="S823" i="8" s="1"/>
  <c r="S824" i="8" s="1"/>
  <c r="S825" i="8" s="1"/>
  <c r="S826" i="8" s="1"/>
  <c r="S827" i="8" s="1"/>
  <c r="S828" i="8" s="1"/>
  <c r="S829" i="8" s="1"/>
  <c r="S830" i="8" s="1"/>
  <c r="S831" i="8" s="1"/>
  <c r="S832" i="8" s="1"/>
  <c r="S833" i="8" s="1"/>
  <c r="S834" i="8" s="1"/>
  <c r="S835" i="8" s="1"/>
  <c r="S836" i="8" s="1"/>
  <c r="S837" i="8" s="1"/>
  <c r="S838" i="8" s="1"/>
  <c r="S839" i="8" s="1"/>
  <c r="S840" i="8" s="1"/>
  <c r="S841" i="8" s="1"/>
  <c r="S842" i="8" s="1"/>
  <c r="S843" i="8" s="1"/>
  <c r="S844" i="8" s="1"/>
  <c r="S845" i="8" s="1"/>
  <c r="S846" i="8" s="1"/>
  <c r="S847" i="8" s="1"/>
  <c r="S848" i="8" s="1"/>
  <c r="S849" i="8" s="1"/>
  <c r="S850" i="8" s="1"/>
  <c r="S851" i="8" s="1"/>
  <c r="S852" i="8" s="1"/>
  <c r="S853" i="8" s="1"/>
  <c r="S854" i="8" s="1"/>
  <c r="S855" i="8" s="1"/>
  <c r="S856" i="8" s="1"/>
  <c r="S857" i="8" s="1"/>
  <c r="S858" i="8" s="1"/>
  <c r="S859" i="8" s="1"/>
  <c r="S860" i="8" s="1"/>
  <c r="S861" i="8" s="1"/>
  <c r="S862" i="8" s="1"/>
  <c r="S863" i="8" s="1"/>
  <c r="S864" i="8" s="1"/>
  <c r="S865" i="8" s="1"/>
  <c r="S866" i="8" s="1"/>
  <c r="S867" i="8" s="1"/>
  <c r="S868" i="8" s="1"/>
  <c r="S869" i="8" s="1"/>
  <c r="S870" i="8" s="1"/>
  <c r="S871" i="8" s="1"/>
  <c r="S872" i="8" s="1"/>
  <c r="S873" i="8" s="1"/>
  <c r="S874" i="8" s="1"/>
  <c r="S875" i="8" s="1"/>
  <c r="S876" i="8" s="1"/>
  <c r="S877" i="8" s="1"/>
  <c r="S878" i="8" s="1"/>
  <c r="S879" i="8" s="1"/>
  <c r="S880" i="8" s="1"/>
  <c r="S881" i="8" s="1"/>
  <c r="S882" i="8" s="1"/>
  <c r="S883" i="8" s="1"/>
  <c r="S884" i="8" s="1"/>
  <c r="S885" i="8" s="1"/>
  <c r="S886" i="8" s="1"/>
  <c r="S887" i="8" s="1"/>
  <c r="S888" i="8" s="1"/>
  <c r="S889" i="8" s="1"/>
  <c r="S890" i="8" s="1"/>
  <c r="S891" i="8" s="1"/>
  <c r="S892" i="8" s="1"/>
  <c r="S893" i="8" s="1"/>
  <c r="S894" i="8" s="1"/>
  <c r="S895" i="8" s="1"/>
  <c r="S896" i="8" s="1"/>
  <c r="S897" i="8" s="1"/>
  <c r="S898" i="8" s="1"/>
  <c r="S899" i="8" s="1"/>
  <c r="S900" i="8" s="1"/>
  <c r="S901" i="8" s="1"/>
  <c r="S902" i="8" s="1"/>
  <c r="S903" i="8" s="1"/>
  <c r="S904" i="8" s="1"/>
  <c r="S905" i="8" s="1"/>
  <c r="S906" i="8" s="1"/>
  <c r="S907" i="8" s="1"/>
  <c r="S908" i="8" s="1"/>
  <c r="S909" i="8" s="1"/>
  <c r="S910" i="8" s="1"/>
  <c r="S911" i="8" s="1"/>
  <c r="S912" i="8" s="1"/>
  <c r="S913" i="8" s="1"/>
  <c r="S914" i="8" s="1"/>
  <c r="S915" i="8" s="1"/>
  <c r="S916" i="8" s="1"/>
  <c r="S917" i="8" s="1"/>
  <c r="S918" i="8" s="1"/>
  <c r="S919" i="8" s="1"/>
  <c r="S920" i="8" s="1"/>
  <c r="S921" i="8" s="1"/>
  <c r="S922" i="8" s="1"/>
  <c r="S923" i="8" s="1"/>
  <c r="S924" i="8" s="1"/>
  <c r="S925" i="8" s="1"/>
  <c r="S926" i="8" s="1"/>
  <c r="S927" i="8" s="1"/>
  <c r="S928" i="8" s="1"/>
  <c r="S929" i="8" s="1"/>
  <c r="S930" i="8" s="1"/>
  <c r="S931" i="8" s="1"/>
  <c r="S932" i="8" s="1"/>
  <c r="S933" i="8" s="1"/>
  <c r="S934" i="8" s="1"/>
  <c r="S935" i="8" s="1"/>
  <c r="S936" i="8" s="1"/>
  <c r="S937" i="8" s="1"/>
  <c r="S938" i="8" s="1"/>
  <c r="S939" i="8" s="1"/>
  <c r="S940" i="8" s="1"/>
  <c r="S941" i="8" s="1"/>
  <c r="S942" i="8" s="1"/>
  <c r="S943" i="8" s="1"/>
  <c r="S944" i="8" s="1"/>
  <c r="S945" i="8" s="1"/>
  <c r="S946" i="8" s="1"/>
  <c r="S947" i="8" s="1"/>
  <c r="S948" i="8" s="1"/>
  <c r="S949" i="8" s="1"/>
  <c r="S950" i="8" s="1"/>
  <c r="S951" i="8" s="1"/>
  <c r="S952" i="8" s="1"/>
  <c r="S953" i="8" s="1"/>
  <c r="S954" i="8" s="1"/>
  <c r="S955" i="8" s="1"/>
  <c r="S956" i="8" s="1"/>
  <c r="S957" i="8" s="1"/>
  <c r="S958" i="8" s="1"/>
  <c r="S959" i="8" s="1"/>
  <c r="S960" i="8" s="1"/>
  <c r="S961" i="8" s="1"/>
  <c r="S962" i="8" s="1"/>
  <c r="S963" i="8" s="1"/>
  <c r="S964" i="8" s="1"/>
  <c r="S965" i="8" s="1"/>
  <c r="S966" i="8" s="1"/>
  <c r="S967" i="8" s="1"/>
  <c r="S968" i="8" s="1"/>
  <c r="S969" i="8" s="1"/>
  <c r="S970" i="8" s="1"/>
  <c r="S971" i="8" s="1"/>
  <c r="S972" i="8" s="1"/>
  <c r="S973" i="8" s="1"/>
  <c r="S974" i="8" s="1"/>
  <c r="S975" i="8" s="1"/>
  <c r="S976" i="8" s="1"/>
  <c r="S977" i="8" s="1"/>
  <c r="S978" i="8" s="1"/>
  <c r="S979" i="8" s="1"/>
  <c r="S980" i="8" s="1"/>
  <c r="S981" i="8" s="1"/>
  <c r="S982" i="8" s="1"/>
  <c r="S983" i="8" s="1"/>
  <c r="S984" i="8" s="1"/>
  <c r="S985" i="8" s="1"/>
  <c r="S986" i="8" s="1"/>
  <c r="S987" i="8" s="1"/>
  <c r="S988" i="8" s="1"/>
  <c r="S989" i="8" s="1"/>
  <c r="S990" i="8" s="1"/>
  <c r="S991" i="8" s="1"/>
  <c r="S992" i="8" s="1"/>
  <c r="S993" i="8" s="1"/>
  <c r="S994" i="8" s="1"/>
  <c r="S995" i="8" s="1"/>
  <c r="S996" i="8" s="1"/>
  <c r="S997" i="8" s="1"/>
  <c r="S998" i="8" s="1"/>
  <c r="S999" i="8" s="1"/>
  <c r="S1000" i="8" s="1"/>
  <c r="S1001" i="8" s="1"/>
  <c r="S1002" i="8" s="1"/>
  <c r="S1003" i="8" s="1"/>
  <c r="S1004" i="8" s="1"/>
  <c r="S1005" i="8" s="1"/>
  <c r="S1006" i="8" s="1"/>
  <c r="S1007" i="8" s="1"/>
  <c r="S1008" i="8" s="1"/>
  <c r="S1009" i="8" s="1"/>
  <c r="S1010" i="8" s="1"/>
  <c r="S1011" i="8" s="1"/>
  <c r="S1012" i="8" s="1"/>
  <c r="S1013" i="8" s="1"/>
  <c r="S1014" i="8" s="1"/>
  <c r="S1015" i="8" s="1"/>
  <c r="S1016" i="8" s="1"/>
  <c r="S1017" i="8" s="1"/>
  <c r="S1018" i="8" s="1"/>
  <c r="S1019" i="8" s="1"/>
  <c r="S1020" i="8" s="1"/>
  <c r="S1021" i="8" s="1"/>
  <c r="S1022" i="8" s="1"/>
  <c r="S1023" i="8" s="1"/>
  <c r="S1024" i="8" s="1"/>
  <c r="S1025" i="8" s="1"/>
  <c r="S1026" i="8" s="1"/>
  <c r="S1027" i="8" s="1"/>
  <c r="S1028" i="8" s="1"/>
  <c r="S1029" i="8" s="1"/>
  <c r="S1030" i="8" s="1"/>
  <c r="S1031" i="8" s="1"/>
  <c r="S1032" i="8" s="1"/>
  <c r="S1033" i="8" s="1"/>
  <c r="S1034" i="8" s="1"/>
  <c r="S1035" i="8" s="1"/>
  <c r="S1036" i="8" s="1"/>
  <c r="S1037" i="8" s="1"/>
  <c r="S1038" i="8" s="1"/>
  <c r="S1039" i="8" s="1"/>
  <c r="S1040" i="8" s="1"/>
  <c r="S1041" i="8" s="1"/>
  <c r="S1042" i="8" s="1"/>
  <c r="S1043" i="8" s="1"/>
  <c r="S1044" i="8" s="1"/>
  <c r="S1045" i="8" s="1"/>
  <c r="S1046" i="8" s="1"/>
  <c r="S1047" i="8" s="1"/>
  <c r="S1048" i="8" s="1"/>
  <c r="S1049" i="8" s="1"/>
  <c r="S1050" i="8" s="1"/>
  <c r="S1051" i="8" s="1"/>
  <c r="S1052" i="8" s="1"/>
  <c r="S1053" i="8" s="1"/>
  <c r="S1054" i="8" s="1"/>
  <c r="S1055" i="8" s="1"/>
  <c r="S1056" i="8" s="1"/>
  <c r="S1057" i="8" s="1"/>
  <c r="S1058" i="8" s="1"/>
  <c r="S1059" i="8" s="1"/>
  <c r="S1060" i="8" s="1"/>
  <c r="S1061" i="8" s="1"/>
  <c r="S1062" i="8" s="1"/>
  <c r="S1063" i="8" s="1"/>
  <c r="S1064" i="8" s="1"/>
  <c r="S1065" i="8" s="1"/>
  <c r="S1066" i="8" s="1"/>
  <c r="S1067" i="8" s="1"/>
  <c r="S1068" i="8" s="1"/>
  <c r="S1069" i="8" s="1"/>
  <c r="S1070" i="8" s="1"/>
  <c r="S1071" i="8" s="1"/>
  <c r="S1072" i="8" s="1"/>
  <c r="S1073" i="8" s="1"/>
  <c r="S1074" i="8" s="1"/>
  <c r="S1075" i="8" s="1"/>
  <c r="S1076" i="8" s="1"/>
  <c r="S1077" i="8" s="1"/>
  <c r="S1078" i="8" s="1"/>
  <c r="S1079" i="8" s="1"/>
  <c r="S1080" i="8" s="1"/>
  <c r="S1081" i="8" s="1"/>
  <c r="S1082" i="8" s="1"/>
  <c r="S1083" i="8" s="1"/>
  <c r="S1084" i="8" s="1"/>
  <c r="S1085" i="8" s="1"/>
  <c r="S1086" i="8" s="1"/>
  <c r="S1087" i="8" s="1"/>
  <c r="S1088" i="8" s="1"/>
  <c r="S1089" i="8" s="1"/>
  <c r="S1090" i="8" s="1"/>
  <c r="S1091" i="8" s="1"/>
  <c r="S1092" i="8" s="1"/>
  <c r="S1093" i="8" s="1"/>
  <c r="S1094" i="8" s="1"/>
  <c r="S1095" i="8" s="1"/>
  <c r="S1096" i="8" s="1"/>
  <c r="S1097" i="8" s="1"/>
  <c r="S1098" i="8" s="1"/>
  <c r="S1099" i="8" s="1"/>
  <c r="S1100" i="8" s="1"/>
  <c r="S1101" i="8" s="1"/>
  <c r="S1102" i="8" s="1"/>
  <c r="S1103" i="8" s="1"/>
  <c r="S1104" i="8" s="1"/>
  <c r="S1105" i="8" s="1"/>
  <c r="S1106" i="8" s="1"/>
  <c r="S1107" i="8" s="1"/>
  <c r="S1108" i="8" s="1"/>
  <c r="S1109" i="8" s="1"/>
  <c r="S1110" i="8" s="1"/>
  <c r="S1111" i="8" s="1"/>
  <c r="S1112" i="8" s="1"/>
  <c r="S1113" i="8" s="1"/>
  <c r="S1114" i="8" s="1"/>
  <c r="S1115" i="8" s="1"/>
  <c r="S1116" i="8" s="1"/>
  <c r="S1117" i="8" s="1"/>
  <c r="S1118" i="8" s="1"/>
  <c r="S1119" i="8" s="1"/>
  <c r="S1120" i="8" s="1"/>
  <c r="S1121" i="8" s="1"/>
  <c r="S1122" i="8" s="1"/>
  <c r="S1123" i="8" s="1"/>
  <c r="S1124" i="8" s="1"/>
  <c r="S1125" i="8" s="1"/>
  <c r="S1126" i="8" s="1"/>
  <c r="S1127" i="8" s="1"/>
  <c r="S1128" i="8" s="1"/>
  <c r="S1129" i="8" s="1"/>
  <c r="S1130" i="8" s="1"/>
  <c r="S1131" i="8" s="1"/>
  <c r="S1132" i="8" s="1"/>
  <c r="S1133" i="8" s="1"/>
  <c r="S1134" i="8" s="1"/>
  <c r="S1135" i="8" s="1"/>
  <c r="S1136" i="8" s="1"/>
  <c r="S1137" i="8" s="1"/>
  <c r="S1138" i="8" s="1"/>
  <c r="S1139" i="8" s="1"/>
  <c r="S1140" i="8" s="1"/>
  <c r="S1141" i="8" s="1"/>
  <c r="S1142" i="8" s="1"/>
  <c r="S1143" i="8" s="1"/>
  <c r="S1144" i="8" s="1"/>
  <c r="S1145" i="8" s="1"/>
  <c r="S1146" i="8" s="1"/>
  <c r="S1147" i="8" s="1"/>
  <c r="S1148" i="8" s="1"/>
  <c r="S1149" i="8" s="1"/>
  <c r="S1150" i="8" s="1"/>
  <c r="S1151" i="8" s="1"/>
  <c r="S1152" i="8" s="1"/>
  <c r="S1153" i="8" s="1"/>
  <c r="S1154" i="8" s="1"/>
  <c r="S1155" i="8" s="1"/>
  <c r="S1156" i="8" s="1"/>
  <c r="S1157" i="8" s="1"/>
  <c r="S1158" i="8" s="1"/>
  <c r="S1159" i="8" s="1"/>
  <c r="S1160" i="8" s="1"/>
  <c r="S1161" i="8" s="1"/>
  <c r="S1162" i="8" s="1"/>
  <c r="S1163" i="8" s="1"/>
  <c r="S1164" i="8" s="1"/>
  <c r="S1165" i="8" s="1"/>
  <c r="S1166" i="8" s="1"/>
  <c r="S1167" i="8" s="1"/>
  <c r="S1168" i="8" s="1"/>
  <c r="S1169" i="8" s="1"/>
  <c r="S1170" i="8" s="1"/>
  <c r="S1171" i="8" s="1"/>
  <c r="S1172" i="8" s="1"/>
  <c r="S1173" i="8" s="1"/>
  <c r="S1174" i="8" s="1"/>
  <c r="S1175" i="8" s="1"/>
  <c r="S1176" i="8" s="1"/>
  <c r="S1177" i="8" s="1"/>
  <c r="S1178" i="8" s="1"/>
  <c r="S1179" i="8" s="1"/>
  <c r="S1180" i="8" s="1"/>
  <c r="S1181" i="8" s="1"/>
  <c r="S1182" i="8" s="1"/>
  <c r="S1183" i="8" s="1"/>
  <c r="S1184" i="8" s="1"/>
  <c r="S1185" i="8" s="1"/>
  <c r="S1186" i="8" s="1"/>
  <c r="S1187" i="8" s="1"/>
  <c r="S1188" i="8" s="1"/>
  <c r="S1189" i="8" s="1"/>
  <c r="S1190" i="8" s="1"/>
  <c r="S1191" i="8" s="1"/>
  <c r="S1192" i="8" s="1"/>
  <c r="S1193" i="8" s="1"/>
  <c r="S1194" i="8" s="1"/>
  <c r="S1195" i="8" s="1"/>
  <c r="S1196" i="8" s="1"/>
  <c r="S1197" i="8" s="1"/>
  <c r="S1198" i="8" s="1"/>
  <c r="S1199" i="8" s="1"/>
  <c r="S1200" i="8" s="1"/>
  <c r="S1201" i="8" s="1"/>
  <c r="S1202" i="8" s="1"/>
  <c r="S1203" i="8" s="1"/>
  <c r="S1204" i="8" s="1"/>
  <c r="S1205" i="8" s="1"/>
  <c r="S1206" i="8" s="1"/>
  <c r="S1207" i="8" s="1"/>
  <c r="S1208" i="8" s="1"/>
  <c r="S1209" i="8" s="1"/>
  <c r="S1210" i="8" s="1"/>
  <c r="S1211" i="8" s="1"/>
  <c r="S1212" i="8" s="1"/>
  <c r="S1213" i="8" s="1"/>
  <c r="S1214" i="8" s="1"/>
  <c r="S1215" i="8" s="1"/>
  <c r="S1216" i="8" s="1"/>
  <c r="S1217" i="8" s="1"/>
  <c r="S1218" i="8" s="1"/>
  <c r="S1219" i="8" s="1"/>
  <c r="S1220" i="8" s="1"/>
  <c r="S1221" i="8" s="1"/>
  <c r="S1222" i="8" s="1"/>
  <c r="S1223" i="8" s="1"/>
  <c r="S1224" i="8" s="1"/>
  <c r="S1225" i="8" s="1"/>
  <c r="S1226" i="8" s="1"/>
  <c r="S1227" i="8" s="1"/>
  <c r="S1228" i="8" s="1"/>
  <c r="S1229" i="8" s="1"/>
  <c r="S1230" i="8" s="1"/>
  <c r="S1231" i="8" s="1"/>
  <c r="S1232" i="8" s="1"/>
  <c r="S1233" i="8" s="1"/>
  <c r="S1234" i="8" s="1"/>
  <c r="S1235" i="8" s="1"/>
  <c r="S1236" i="8" s="1"/>
  <c r="S1237" i="8" s="1"/>
  <c r="S1238" i="8" s="1"/>
  <c r="S1239" i="8" s="1"/>
  <c r="S1240" i="8" s="1"/>
  <c r="S1241" i="8" s="1"/>
  <c r="S1242" i="8" s="1"/>
  <c r="S1243" i="8" s="1"/>
  <c r="S1244" i="8" s="1"/>
  <c r="S1245" i="8" s="1"/>
  <c r="S1246" i="8" s="1"/>
  <c r="S1247" i="8" s="1"/>
  <c r="S1248" i="8" s="1"/>
  <c r="S1249" i="8" s="1"/>
  <c r="S1250" i="8" s="1"/>
  <c r="S1251" i="8" s="1"/>
  <c r="S1252" i="8" s="1"/>
  <c r="S1253" i="8" s="1"/>
  <c r="S1254" i="8" s="1"/>
  <c r="S1255" i="8" s="1"/>
  <c r="S1256" i="8" s="1"/>
  <c r="S1257" i="8" s="1"/>
  <c r="S1258" i="8" s="1"/>
  <c r="S1259" i="8" s="1"/>
  <c r="S1260" i="8" s="1"/>
  <c r="S1261" i="8" s="1"/>
  <c r="S1262" i="8" s="1"/>
  <c r="S1263" i="8" s="1"/>
  <c r="S1264" i="8" s="1"/>
  <c r="S1265" i="8" s="1"/>
  <c r="S1266" i="8" s="1"/>
  <c r="S1267" i="8" s="1"/>
  <c r="S1268" i="8" s="1"/>
  <c r="S1269" i="8" s="1"/>
  <c r="S1270" i="8" s="1"/>
  <c r="S1271" i="8" s="1"/>
  <c r="S1272" i="8" s="1"/>
  <c r="S1273" i="8" s="1"/>
  <c r="S1274" i="8" s="1"/>
  <c r="S1275" i="8" s="1"/>
  <c r="S1276" i="8" s="1"/>
  <c r="S1277" i="8" s="1"/>
  <c r="S1278" i="8" s="1"/>
  <c r="S1279" i="8" s="1"/>
  <c r="S1280" i="8" s="1"/>
  <c r="S1281" i="8" s="1"/>
  <c r="S1282" i="8" s="1"/>
  <c r="S1283" i="8" s="1"/>
  <c r="S1284" i="8" s="1"/>
  <c r="S1285" i="8" s="1"/>
  <c r="S1286" i="8" s="1"/>
  <c r="S1287" i="8" s="1"/>
  <c r="S1288" i="8" s="1"/>
  <c r="S1289" i="8" s="1"/>
  <c r="S1290" i="8" s="1"/>
  <c r="S1291" i="8" s="1"/>
  <c r="S1292" i="8" s="1"/>
  <c r="S1293" i="8" s="1"/>
  <c r="S1294" i="8" s="1"/>
  <c r="S1295" i="8" s="1"/>
  <c r="S1296" i="8" s="1"/>
  <c r="S1297" i="8" s="1"/>
  <c r="S1298" i="8" s="1"/>
  <c r="S1299" i="8" s="1"/>
  <c r="S1300" i="8" s="1"/>
  <c r="S1301" i="8" s="1"/>
  <c r="S1302" i="8" s="1"/>
  <c r="S1303" i="8" s="1"/>
  <c r="S1304" i="8" s="1"/>
  <c r="S1305" i="8" s="1"/>
  <c r="S1306" i="8" s="1"/>
  <c r="S1307" i="8" s="1"/>
  <c r="S1308" i="8" s="1"/>
  <c r="S1309" i="8" s="1"/>
  <c r="S1310" i="8" s="1"/>
  <c r="S1311" i="8" s="1"/>
  <c r="S1312" i="8" s="1"/>
  <c r="S1313" i="8" s="1"/>
  <c r="S1314" i="8" s="1"/>
  <c r="S1315" i="8" s="1"/>
  <c r="S1316" i="8" s="1"/>
  <c r="S1317" i="8" s="1"/>
  <c r="S1318" i="8" s="1"/>
  <c r="S1319" i="8" s="1"/>
  <c r="S1320" i="8" s="1"/>
  <c r="S1321" i="8" s="1"/>
  <c r="S1322" i="8" s="1"/>
  <c r="S1323" i="8" s="1"/>
  <c r="S1324" i="8" s="1"/>
  <c r="S1325" i="8" s="1"/>
  <c r="S1326" i="8" s="1"/>
  <c r="S1327" i="8" s="1"/>
  <c r="S1328" i="8" s="1"/>
  <c r="S1329" i="8" s="1"/>
  <c r="S1330" i="8" s="1"/>
  <c r="S1331" i="8" s="1"/>
  <c r="S1332" i="8" s="1"/>
  <c r="S1333" i="8" s="1"/>
  <c r="S1334" i="8" s="1"/>
  <c r="S1335" i="8" s="1"/>
  <c r="S1336" i="8" s="1"/>
  <c r="S1337" i="8" s="1"/>
  <c r="S1338" i="8" s="1"/>
  <c r="S1339" i="8" s="1"/>
  <c r="S1340" i="8" s="1"/>
  <c r="S1341" i="8" s="1"/>
  <c r="S1342" i="8" s="1"/>
  <c r="S1343" i="8" s="1"/>
  <c r="S1344" i="8" s="1"/>
  <c r="S1345" i="8" s="1"/>
  <c r="S1346" i="8" s="1"/>
  <c r="S1347" i="8" s="1"/>
  <c r="S1348" i="8" s="1"/>
  <c r="S1349" i="8" s="1"/>
  <c r="S1350" i="8" s="1"/>
  <c r="S1351" i="8" s="1"/>
  <c r="S1352" i="8" s="1"/>
  <c r="S1353" i="8" s="1"/>
  <c r="S1354" i="8" s="1"/>
  <c r="S1355" i="8" s="1"/>
  <c r="S1356" i="8" s="1"/>
  <c r="S1357" i="8" s="1"/>
  <c r="S1358" i="8" s="1"/>
  <c r="S1359" i="8" s="1"/>
  <c r="S1360" i="8" s="1"/>
  <c r="S1361" i="8" s="1"/>
  <c r="S1362" i="8" s="1"/>
  <c r="S1363" i="8" s="1"/>
  <c r="S1364" i="8" s="1"/>
  <c r="S1365" i="8" s="1"/>
  <c r="S1366" i="8" s="1"/>
  <c r="S1367" i="8" s="1"/>
  <c r="S1368" i="8" s="1"/>
  <c r="S1369" i="8" s="1"/>
  <c r="S1370" i="8" s="1"/>
  <c r="S1371" i="8" s="1"/>
  <c r="S1372" i="8" s="1"/>
  <c r="S1373" i="8" s="1"/>
  <c r="S1374" i="8" s="1"/>
  <c r="S1375" i="8" s="1"/>
  <c r="S1376" i="8" s="1"/>
  <c r="S1377" i="8" s="1"/>
  <c r="S1378" i="8" s="1"/>
  <c r="S1379" i="8" s="1"/>
  <c r="S1380" i="8" s="1"/>
  <c r="S1381" i="8" s="1"/>
  <c r="S1382" i="8" s="1"/>
  <c r="S1383" i="8" s="1"/>
  <c r="S1384" i="8" s="1"/>
  <c r="S1385" i="8" s="1"/>
  <c r="S1386" i="8" s="1"/>
  <c r="S1387" i="8" s="1"/>
  <c r="S1388" i="8" s="1"/>
  <c r="S1389" i="8" s="1"/>
  <c r="S1390" i="8" s="1"/>
  <c r="S1391" i="8" s="1"/>
  <c r="S1392" i="8" s="1"/>
  <c r="S1393" i="8" s="1"/>
  <c r="S1394" i="8" s="1"/>
  <c r="S1395" i="8" s="1"/>
  <c r="S1396" i="8" s="1"/>
  <c r="S1397" i="8" s="1"/>
  <c r="S1398" i="8" s="1"/>
  <c r="S1399" i="8" s="1"/>
  <c r="S1400" i="8" s="1"/>
  <c r="S1401" i="8" s="1"/>
  <c r="S1402" i="8" s="1"/>
  <c r="S1403" i="8" s="1"/>
  <c r="S1404" i="8" s="1"/>
  <c r="S1405" i="8" s="1"/>
  <c r="S1406" i="8" s="1"/>
  <c r="S1407" i="8" s="1"/>
  <c r="S1408" i="8" s="1"/>
  <c r="S1409" i="8" s="1"/>
  <c r="S1410" i="8" s="1"/>
  <c r="S1411" i="8" s="1"/>
  <c r="S1412" i="8" s="1"/>
  <c r="S1413" i="8" s="1"/>
  <c r="S1414" i="8" s="1"/>
  <c r="S1415" i="8" s="1"/>
  <c r="S1416" i="8" s="1"/>
  <c r="S1417" i="8" s="1"/>
  <c r="S1418" i="8" s="1"/>
  <c r="S1419" i="8" s="1"/>
  <c r="S1420" i="8" s="1"/>
  <c r="S1421" i="8" s="1"/>
  <c r="S1422" i="8" s="1"/>
  <c r="S1423" i="8" s="1"/>
  <c r="S1424" i="8" s="1"/>
  <c r="S1425" i="8" s="1"/>
  <c r="S1426" i="8" s="1"/>
  <c r="S1427" i="8" s="1"/>
  <c r="S1428" i="8" s="1"/>
  <c r="S1429" i="8" s="1"/>
  <c r="S1430" i="8" s="1"/>
  <c r="S1431" i="8" s="1"/>
  <c r="S1432" i="8" s="1"/>
  <c r="S1433" i="8" s="1"/>
  <c r="S1434" i="8" s="1"/>
  <c r="S1435" i="8" s="1"/>
  <c r="S1436" i="8" s="1"/>
  <c r="S1437" i="8" s="1"/>
  <c r="S1438" i="8" s="1"/>
  <c r="S1439" i="8" s="1"/>
  <c r="S1440" i="8" s="1"/>
  <c r="S1441" i="8" s="1"/>
  <c r="S1442" i="8" s="1"/>
  <c r="S1443" i="8" s="1"/>
  <c r="S1444" i="8" s="1"/>
  <c r="S1445" i="8" s="1"/>
  <c r="S1446" i="8" s="1"/>
  <c r="S1447" i="8" s="1"/>
  <c r="S1448" i="8" s="1"/>
  <c r="S1449" i="8" s="1"/>
  <c r="S1450" i="8" s="1"/>
  <c r="S1451" i="8" s="1"/>
  <c r="S1452" i="8" s="1"/>
  <c r="S1453" i="8" s="1"/>
  <c r="S1454" i="8" s="1"/>
  <c r="S1455" i="8" s="1"/>
  <c r="S1456" i="8" s="1"/>
  <c r="S1457" i="8" s="1"/>
  <c r="S1458" i="8" s="1"/>
  <c r="S1459" i="8" s="1"/>
  <c r="S1460" i="8" s="1"/>
  <c r="S1461" i="8" s="1"/>
  <c r="S1462" i="8" s="1"/>
  <c r="S1463" i="8" s="1"/>
  <c r="S1464" i="8" s="1"/>
  <c r="S1465" i="8" s="1"/>
  <c r="S1466" i="8" s="1"/>
  <c r="S1467" i="8" s="1"/>
  <c r="S1468" i="8" s="1"/>
  <c r="S1469" i="8" s="1"/>
  <c r="S1470" i="8" s="1"/>
  <c r="S1471" i="8" s="1"/>
  <c r="S1472" i="8" s="1"/>
  <c r="S1473" i="8" s="1"/>
  <c r="S1474" i="8" s="1"/>
  <c r="S1475" i="8" s="1"/>
  <c r="S1476" i="8" s="1"/>
  <c r="S1477" i="8" s="1"/>
  <c r="S1478" i="8" s="1"/>
  <c r="S1479" i="8" s="1"/>
  <c r="S1480" i="8" s="1"/>
  <c r="S1481" i="8" s="1"/>
  <c r="S1482" i="8" s="1"/>
  <c r="S1483" i="8" s="1"/>
  <c r="S1484" i="8" s="1"/>
  <c r="S1485" i="8" s="1"/>
  <c r="S1486" i="8" s="1"/>
  <c r="S1487" i="8" s="1"/>
  <c r="S1488" i="8" s="1"/>
  <c r="S1489" i="8" s="1"/>
  <c r="S1490" i="8" s="1"/>
  <c r="S1491" i="8" s="1"/>
  <c r="S1492" i="8" s="1"/>
  <c r="S1493" i="8" s="1"/>
  <c r="S1494" i="8" s="1"/>
  <c r="S1495" i="8" s="1"/>
  <c r="S1496" i="8" s="1"/>
  <c r="S1497" i="8" s="1"/>
  <c r="S1498" i="8" s="1"/>
  <c r="S1499" i="8" s="1"/>
  <c r="S1500" i="8" s="1"/>
  <c r="S1501" i="8" s="1"/>
  <c r="S1502" i="8" s="1"/>
  <c r="S1503" i="8" s="1"/>
  <c r="S1504" i="8" s="1"/>
  <c r="S1505" i="8" s="1"/>
  <c r="S1506" i="8" s="1"/>
  <c r="S1507" i="8" s="1"/>
  <c r="S1508" i="8" s="1"/>
  <c r="S1509" i="8" s="1"/>
  <c r="S1510" i="8" s="1"/>
  <c r="S1511" i="8" s="1"/>
  <c r="S1512" i="8" s="1"/>
  <c r="S1513" i="8" s="1"/>
  <c r="S1514" i="8" s="1"/>
  <c r="S1515" i="8" s="1"/>
  <c r="S1516" i="8" s="1"/>
  <c r="S1517" i="8" s="1"/>
  <c r="S1518" i="8" s="1"/>
  <c r="S1519" i="8" s="1"/>
  <c r="S1520" i="8" s="1"/>
  <c r="S1521" i="8" s="1"/>
  <c r="S1522" i="8" s="1"/>
  <c r="S1523" i="8" s="1"/>
  <c r="S1524" i="8" s="1"/>
  <c r="S1525" i="8" s="1"/>
  <c r="S1526" i="8" s="1"/>
  <c r="S1527" i="8" s="1"/>
  <c r="S1528" i="8" s="1"/>
  <c r="S1529" i="8" s="1"/>
  <c r="S1530" i="8" s="1"/>
  <c r="S1531" i="8" s="1"/>
  <c r="S1532" i="8" s="1"/>
  <c r="S1533" i="8" s="1"/>
  <c r="S1534" i="8" s="1"/>
  <c r="S1535" i="8" s="1"/>
  <c r="S1536" i="8" s="1"/>
  <c r="S1537" i="8" s="1"/>
  <c r="S1538" i="8" s="1"/>
  <c r="S1539" i="8" s="1"/>
  <c r="S1540" i="8" s="1"/>
  <c r="S1541" i="8" s="1"/>
  <c r="S1542" i="8" s="1"/>
  <c r="S1543" i="8" s="1"/>
  <c r="S1544" i="8" s="1"/>
  <c r="S1545" i="8" s="1"/>
  <c r="S1546" i="8" s="1"/>
  <c r="S1547" i="8" s="1"/>
  <c r="S1548" i="8" s="1"/>
  <c r="S1549" i="8" s="1"/>
  <c r="S1550" i="8" s="1"/>
  <c r="S1551" i="8" s="1"/>
  <c r="S1552" i="8" s="1"/>
  <c r="S1553" i="8" s="1"/>
  <c r="S1554" i="8" s="1"/>
  <c r="S1555" i="8" s="1"/>
  <c r="S1556" i="8" s="1"/>
  <c r="S1557" i="8" s="1"/>
  <c r="S1558" i="8" s="1"/>
  <c r="S1559" i="8" s="1"/>
  <c r="S1560" i="8" s="1"/>
  <c r="S1561" i="8" s="1"/>
  <c r="S1562" i="8" s="1"/>
  <c r="S1563" i="8" s="1"/>
  <c r="S1564" i="8" s="1"/>
  <c r="S1565" i="8" s="1"/>
  <c r="S1566" i="8" s="1"/>
  <c r="S1567" i="8" s="1"/>
  <c r="S1568" i="8" s="1"/>
  <c r="S1569" i="8" s="1"/>
  <c r="S1570" i="8" s="1"/>
  <c r="S1571" i="8" s="1"/>
  <c r="S1572" i="8" s="1"/>
  <c r="S1573" i="8" s="1"/>
  <c r="S1574" i="8" s="1"/>
  <c r="S1575" i="8" s="1"/>
  <c r="S1576" i="8" s="1"/>
  <c r="S1577" i="8" s="1"/>
  <c r="S1578" i="8" s="1"/>
  <c r="S1579" i="8" s="1"/>
  <c r="S1580" i="8" s="1"/>
  <c r="S1581" i="8" s="1"/>
  <c r="S1582" i="8" s="1"/>
  <c r="S1583" i="8" s="1"/>
  <c r="S1584" i="8" s="1"/>
  <c r="S1585" i="8" s="1"/>
  <c r="S1586" i="8" s="1"/>
  <c r="S1587" i="8" s="1"/>
  <c r="S1588" i="8" s="1"/>
  <c r="S1589" i="8" s="1"/>
  <c r="S1590" i="8" s="1"/>
  <c r="S1591" i="8" s="1"/>
  <c r="S1592" i="8" s="1"/>
  <c r="S1593" i="8" s="1"/>
  <c r="S1594" i="8" s="1"/>
  <c r="S1595" i="8" s="1"/>
  <c r="S1596" i="8" s="1"/>
  <c r="S1597" i="8" s="1"/>
  <c r="S1598" i="8" s="1"/>
  <c r="S1599" i="8" s="1"/>
  <c r="S1600" i="8" s="1"/>
  <c r="S1601" i="8" s="1"/>
  <c r="S1602" i="8" s="1"/>
  <c r="S1603" i="8" s="1"/>
  <c r="S1604" i="8" s="1"/>
  <c r="S1605" i="8" s="1"/>
  <c r="S1606" i="8" s="1"/>
  <c r="S1607" i="8" s="1"/>
  <c r="S1608" i="8" s="1"/>
  <c r="S1609" i="8" s="1"/>
  <c r="S1610" i="8" s="1"/>
  <c r="S1611" i="8" s="1"/>
  <c r="S1612" i="8" s="1"/>
  <c r="S1613" i="8" s="1"/>
  <c r="S1614" i="8" s="1"/>
  <c r="S1615" i="8" s="1"/>
  <c r="S1616" i="8" s="1"/>
  <c r="S1617" i="8" s="1"/>
  <c r="S1618" i="8" s="1"/>
  <c r="S1619" i="8" s="1"/>
  <c r="S1620" i="8" s="1"/>
  <c r="S1621" i="8" s="1"/>
  <c r="S1622" i="8" s="1"/>
  <c r="S1623" i="8" s="1"/>
  <c r="S1624" i="8" s="1"/>
  <c r="S1625" i="8" s="1"/>
  <c r="S1626" i="8" s="1"/>
  <c r="S1627" i="8" s="1"/>
  <c r="S1628" i="8" s="1"/>
  <c r="S1629" i="8" s="1"/>
  <c r="S1630" i="8" s="1"/>
  <c r="S1631" i="8" s="1"/>
  <c r="S1632" i="8" s="1"/>
  <c r="S1633" i="8" s="1"/>
  <c r="S1634" i="8" s="1"/>
  <c r="S1635" i="8" s="1"/>
  <c r="S1636" i="8" s="1"/>
  <c r="S1637" i="8" s="1"/>
  <c r="S1638" i="8" s="1"/>
  <c r="S1639" i="8" s="1"/>
  <c r="S1640" i="8" s="1"/>
  <c r="S1641" i="8" s="1"/>
  <c r="S1642" i="8" s="1"/>
  <c r="S1643" i="8" s="1"/>
  <c r="S1644" i="8" s="1"/>
  <c r="S1645" i="8" s="1"/>
  <c r="S1646" i="8" s="1"/>
  <c r="S1647" i="8" s="1"/>
  <c r="S1648" i="8" s="1"/>
  <c r="S1649" i="8" s="1"/>
  <c r="S1650" i="8" s="1"/>
  <c r="S1651" i="8" s="1"/>
  <c r="S1652" i="8" s="1"/>
  <c r="S1653" i="8" s="1"/>
  <c r="S1654" i="8" s="1"/>
  <c r="S1655" i="8" s="1"/>
  <c r="S1656" i="8" s="1"/>
  <c r="S1657" i="8" s="1"/>
  <c r="S1658" i="8" s="1"/>
  <c r="S1659" i="8" s="1"/>
  <c r="S1660" i="8" s="1"/>
  <c r="S1661" i="8" s="1"/>
  <c r="S1662" i="8" s="1"/>
  <c r="S1663" i="8" s="1"/>
  <c r="S1664" i="8" s="1"/>
  <c r="S1665" i="8" s="1"/>
  <c r="S1666" i="8" s="1"/>
  <c r="S1667" i="8" s="1"/>
  <c r="S1668" i="8" s="1"/>
  <c r="S1669" i="8" s="1"/>
  <c r="S1670" i="8" s="1"/>
  <c r="S1671" i="8" s="1"/>
  <c r="S1672" i="8" s="1"/>
  <c r="S1673" i="8" s="1"/>
  <c r="S1674" i="8" s="1"/>
  <c r="S1675" i="8" s="1"/>
  <c r="S1676" i="8" s="1"/>
  <c r="S1677" i="8" s="1"/>
  <c r="S1678" i="8" s="1"/>
  <c r="S1679" i="8" s="1"/>
  <c r="S1680" i="8" s="1"/>
  <c r="S1681" i="8" s="1"/>
  <c r="S1682" i="8" s="1"/>
  <c r="S1683" i="8" s="1"/>
  <c r="S1684" i="8" s="1"/>
  <c r="S1685" i="8" s="1"/>
  <c r="S1686" i="8" s="1"/>
  <c r="S1687" i="8" s="1"/>
  <c r="S1688" i="8" s="1"/>
  <c r="S1689" i="8" s="1"/>
  <c r="S1690" i="8" s="1"/>
  <c r="S1691" i="8" s="1"/>
  <c r="S1692" i="8" s="1"/>
  <c r="S1693" i="8" s="1"/>
  <c r="S1694" i="8" s="1"/>
  <c r="S1695" i="8" s="1"/>
  <c r="S1696" i="8" s="1"/>
  <c r="S1697" i="8" s="1"/>
  <c r="S1698" i="8" s="1"/>
  <c r="S1699" i="8" s="1"/>
  <c r="S1700" i="8" s="1"/>
  <c r="S1701" i="8" s="1"/>
  <c r="S1702" i="8" s="1"/>
  <c r="S1703" i="8" s="1"/>
  <c r="S1704" i="8" s="1"/>
  <c r="S1705" i="8" s="1"/>
  <c r="S1706" i="8" s="1"/>
  <c r="S1707" i="8" s="1"/>
  <c r="S1708" i="8" s="1"/>
  <c r="S1709" i="8" s="1"/>
  <c r="S1710" i="8" s="1"/>
  <c r="S1711" i="8" s="1"/>
  <c r="S1712" i="8" s="1"/>
  <c r="S1713" i="8" s="1"/>
  <c r="S1714" i="8" s="1"/>
  <c r="S1715" i="8" s="1"/>
  <c r="S1716" i="8" s="1"/>
  <c r="S1717" i="8" s="1"/>
  <c r="S1718" i="8" s="1"/>
  <c r="S1719" i="8" s="1"/>
  <c r="S1720" i="8" s="1"/>
  <c r="S1721" i="8" s="1"/>
  <c r="S1722" i="8" s="1"/>
  <c r="S1723" i="8" s="1"/>
  <c r="S1724" i="8" s="1"/>
  <c r="S1725" i="8" s="1"/>
  <c r="S1726" i="8" s="1"/>
  <c r="S1727" i="8" s="1"/>
  <c r="S1728" i="8" s="1"/>
  <c r="S1729" i="8" s="1"/>
  <c r="S1730" i="8" s="1"/>
  <c r="S1731" i="8" s="1"/>
  <c r="S1732" i="8" s="1"/>
  <c r="S1733" i="8" s="1"/>
  <c r="S1734" i="8" s="1"/>
  <c r="S1735" i="8" s="1"/>
  <c r="S1736" i="8" s="1"/>
  <c r="S1737" i="8" s="1"/>
  <c r="S1738" i="8" s="1"/>
  <c r="S1739" i="8" s="1"/>
  <c r="S1740" i="8" s="1"/>
  <c r="S1741" i="8" s="1"/>
  <c r="S1742" i="8" s="1"/>
  <c r="S1743" i="8" s="1"/>
  <c r="S1744" i="8" s="1"/>
  <c r="S1745" i="8" s="1"/>
  <c r="S1746" i="8" s="1"/>
  <c r="S1747" i="8" s="1"/>
  <c r="S1748" i="8" s="1"/>
  <c r="S1749" i="8" s="1"/>
  <c r="S1750" i="8" s="1"/>
  <c r="S1751" i="8" s="1"/>
  <c r="S1752" i="8" s="1"/>
  <c r="S1753" i="8" s="1"/>
  <c r="S1754" i="8" s="1"/>
  <c r="S1755" i="8" s="1"/>
  <c r="S1756" i="8" s="1"/>
  <c r="S1757" i="8" s="1"/>
  <c r="S1758" i="8" s="1"/>
  <c r="S1759" i="8" s="1"/>
  <c r="S1760" i="8" s="1"/>
  <c r="S1761" i="8" s="1"/>
  <c r="S1762" i="8" s="1"/>
  <c r="S1763" i="8" s="1"/>
  <c r="S1764" i="8" s="1"/>
  <c r="S1765" i="8" s="1"/>
  <c r="S1766" i="8" s="1"/>
  <c r="S1767" i="8" s="1"/>
  <c r="S1768" i="8" s="1"/>
  <c r="S1769" i="8" s="1"/>
  <c r="S1770" i="8" s="1"/>
  <c r="S1771" i="8" s="1"/>
  <c r="S1772" i="8" s="1"/>
  <c r="S1773" i="8" s="1"/>
  <c r="S1774" i="8" s="1"/>
  <c r="S1775" i="8" s="1"/>
  <c r="S1776" i="8" s="1"/>
  <c r="S1777" i="8" s="1"/>
  <c r="S1778" i="8" s="1"/>
  <c r="S1779" i="8" s="1"/>
  <c r="S1780" i="8" s="1"/>
  <c r="S1781" i="8" s="1"/>
  <c r="S1782" i="8" s="1"/>
  <c r="S1783" i="8" s="1"/>
  <c r="S1784" i="8" s="1"/>
  <c r="S1785" i="8" s="1"/>
  <c r="S1786" i="8" s="1"/>
  <c r="S1787" i="8" s="1"/>
  <c r="S1788" i="8" s="1"/>
  <c r="S1789" i="8" s="1"/>
  <c r="S1790" i="8" s="1"/>
  <c r="S1791" i="8" s="1"/>
  <c r="S1792" i="8" s="1"/>
  <c r="S1793" i="8" s="1"/>
  <c r="S1794" i="8" s="1"/>
  <c r="S1795" i="8" s="1"/>
  <c r="S1796" i="8" s="1"/>
  <c r="S1797" i="8" s="1"/>
  <c r="S1798" i="8" s="1"/>
  <c r="S1799" i="8" s="1"/>
  <c r="S1800" i="8" s="1"/>
  <c r="S1801" i="8" s="1"/>
  <c r="S1802" i="8" s="1"/>
  <c r="S1803" i="8" s="1"/>
  <c r="S1804" i="8" s="1"/>
  <c r="S1805" i="8" s="1"/>
  <c r="S1806" i="8" s="1"/>
  <c r="S1807" i="8" s="1"/>
  <c r="S1808" i="8" s="1"/>
  <c r="S1809" i="8" s="1"/>
  <c r="S1810" i="8" s="1"/>
  <c r="S1811" i="8" s="1"/>
  <c r="S1812" i="8" s="1"/>
  <c r="S1813" i="8" s="1"/>
  <c r="S1814" i="8" s="1"/>
  <c r="S1815" i="8" s="1"/>
  <c r="S1816" i="8" s="1"/>
  <c r="S1817" i="8" s="1"/>
  <c r="S1818" i="8" s="1"/>
  <c r="S1819" i="8" s="1"/>
  <c r="S1820" i="8" s="1"/>
  <c r="S1821" i="8" s="1"/>
  <c r="S1822" i="8" s="1"/>
  <c r="S1823" i="8" s="1"/>
  <c r="S1824" i="8" s="1"/>
  <c r="S1825" i="8" s="1"/>
  <c r="S1826" i="8" s="1"/>
  <c r="S1827" i="8" s="1"/>
  <c r="S1828" i="8" s="1"/>
  <c r="S1829" i="8" s="1"/>
  <c r="S1830" i="8" s="1"/>
  <c r="S1831" i="8" s="1"/>
  <c r="S1832" i="8" s="1"/>
  <c r="S1833" i="8" s="1"/>
  <c r="S1834" i="8" s="1"/>
  <c r="S1835" i="8" s="1"/>
  <c r="S1836" i="8" s="1"/>
  <c r="S1837" i="8" s="1"/>
  <c r="S1838" i="8" s="1"/>
  <c r="S1839" i="8" s="1"/>
  <c r="S1840" i="8" s="1"/>
  <c r="S1841" i="8" s="1"/>
  <c r="S1842" i="8" s="1"/>
  <c r="S1843" i="8" s="1"/>
  <c r="S1844" i="8" s="1"/>
  <c r="S1845" i="8" s="1"/>
  <c r="S1846" i="8" s="1"/>
  <c r="S1847" i="8" s="1"/>
  <c r="S1848" i="8" s="1"/>
  <c r="S1849" i="8" s="1"/>
  <c r="S1850" i="8" s="1"/>
  <c r="S1851" i="8" s="1"/>
  <c r="S1852" i="8" s="1"/>
  <c r="S1853" i="8" s="1"/>
  <c r="S1854" i="8" s="1"/>
  <c r="S1855" i="8" s="1"/>
  <c r="S1856" i="8" s="1"/>
  <c r="S1857" i="8" s="1"/>
  <c r="S1858" i="8" s="1"/>
  <c r="S1859" i="8" s="1"/>
  <c r="S1860" i="8" s="1"/>
  <c r="S1861" i="8" s="1"/>
  <c r="S1862" i="8" s="1"/>
  <c r="S1863" i="8" s="1"/>
  <c r="S1864" i="8" s="1"/>
  <c r="S1865" i="8" s="1"/>
  <c r="S1866" i="8" s="1"/>
  <c r="S1867" i="8" s="1"/>
  <c r="S1868" i="8" s="1"/>
  <c r="S1869" i="8" s="1"/>
  <c r="S1870" i="8" s="1"/>
  <c r="S1871" i="8" s="1"/>
  <c r="S1872" i="8" s="1"/>
  <c r="S1873" i="8" s="1"/>
  <c r="S1874" i="8" s="1"/>
  <c r="S1875" i="8" s="1"/>
  <c r="S1876" i="8" s="1"/>
  <c r="S1877" i="8" s="1"/>
  <c r="S1878" i="8" s="1"/>
  <c r="S1879" i="8" s="1"/>
  <c r="S1880" i="8" s="1"/>
  <c r="S1881" i="8" s="1"/>
  <c r="S1882" i="8" s="1"/>
  <c r="S1883" i="8" s="1"/>
  <c r="S1884" i="8" s="1"/>
  <c r="S1885" i="8" s="1"/>
  <c r="S1886" i="8" s="1"/>
  <c r="S1887" i="8" s="1"/>
  <c r="S1888" i="8" s="1"/>
  <c r="S1889" i="8" s="1"/>
  <c r="S1890" i="8" s="1"/>
  <c r="S1891" i="8" s="1"/>
  <c r="S1892" i="8" s="1"/>
  <c r="S1893" i="8" s="1"/>
  <c r="S1894" i="8" s="1"/>
  <c r="S1895" i="8" s="1"/>
  <c r="S1896" i="8" s="1"/>
  <c r="S1897" i="8" s="1"/>
  <c r="S1898" i="8" s="1"/>
  <c r="S1899" i="8" s="1"/>
  <c r="S1900" i="8" s="1"/>
  <c r="S1901" i="8" s="1"/>
  <c r="S1902" i="8" s="1"/>
  <c r="S1903" i="8" s="1"/>
  <c r="S1904" i="8" s="1"/>
  <c r="S1905" i="8" s="1"/>
  <c r="S1906" i="8" s="1"/>
  <c r="S1907" i="8" s="1"/>
  <c r="S1908" i="8" s="1"/>
  <c r="S1909" i="8" s="1"/>
  <c r="S1910" i="8" s="1"/>
  <c r="S1911" i="8" s="1"/>
  <c r="S1912" i="8" s="1"/>
  <c r="S1913" i="8" s="1"/>
  <c r="S1914" i="8" s="1"/>
  <c r="S1915" i="8" s="1"/>
  <c r="S1916" i="8" s="1"/>
  <c r="S1917" i="8" s="1"/>
  <c r="S1918" i="8" s="1"/>
  <c r="S1919" i="8" s="1"/>
  <c r="S1920" i="8" s="1"/>
  <c r="S1921" i="8" s="1"/>
  <c r="S1922" i="8" s="1"/>
  <c r="S1923" i="8" s="1"/>
  <c r="S1924" i="8" s="1"/>
  <c r="S1925" i="8" s="1"/>
  <c r="S1926" i="8" s="1"/>
  <c r="S1927" i="8" s="1"/>
  <c r="S1928" i="8" s="1"/>
  <c r="S1929" i="8" s="1"/>
  <c r="S1930" i="8" s="1"/>
  <c r="S1931" i="8" s="1"/>
  <c r="S1932" i="8" s="1"/>
  <c r="S1933" i="8" s="1"/>
  <c r="S1934" i="8" s="1"/>
  <c r="S1935" i="8" s="1"/>
  <c r="S1936" i="8" s="1"/>
  <c r="S1937" i="8" s="1"/>
  <c r="S1938" i="8" s="1"/>
  <c r="S1939" i="8" s="1"/>
  <c r="S1940" i="8" s="1"/>
  <c r="S1941" i="8" s="1"/>
  <c r="S1942" i="8" s="1"/>
  <c r="S1943" i="8" s="1"/>
  <c r="S1944" i="8" s="1"/>
  <c r="S1945" i="8" s="1"/>
  <c r="S1946" i="8" s="1"/>
  <c r="S1947" i="8" s="1"/>
  <c r="S1948" i="8" s="1"/>
  <c r="S1949" i="8" s="1"/>
  <c r="S1950" i="8" s="1"/>
  <c r="S1951" i="8" s="1"/>
  <c r="S1952" i="8" s="1"/>
  <c r="S1953" i="8" s="1"/>
  <c r="S1954" i="8" s="1"/>
  <c r="S1955" i="8" s="1"/>
  <c r="S1956" i="8" s="1"/>
  <c r="S1957" i="8" s="1"/>
  <c r="S1958" i="8" s="1"/>
  <c r="S1959" i="8" s="1"/>
  <c r="S1960" i="8" s="1"/>
  <c r="S1961" i="8" s="1"/>
  <c r="S1962" i="8" s="1"/>
  <c r="S1963" i="8" s="1"/>
  <c r="S1964" i="8" s="1"/>
  <c r="S1965" i="8" s="1"/>
  <c r="S1966" i="8" s="1"/>
  <c r="S1967" i="8" s="1"/>
  <c r="S1968" i="8" s="1"/>
  <c r="S1969" i="8" s="1"/>
  <c r="S1970" i="8" s="1"/>
  <c r="S1971" i="8" s="1"/>
  <c r="S1972" i="8" s="1"/>
  <c r="S1973" i="8" s="1"/>
  <c r="S1974" i="8" s="1"/>
  <c r="S1975" i="8" s="1"/>
  <c r="S1976" i="8" s="1"/>
  <c r="S1977" i="8" s="1"/>
  <c r="S1978" i="8" s="1"/>
  <c r="S1979" i="8" s="1"/>
  <c r="S1980" i="8" s="1"/>
  <c r="S1981" i="8" s="1"/>
  <c r="S1982" i="8" s="1"/>
  <c r="S1983" i="8" s="1"/>
  <c r="S1984" i="8" s="1"/>
  <c r="S1985" i="8" s="1"/>
  <c r="S1986" i="8" s="1"/>
  <c r="S1987" i="8" s="1"/>
  <c r="S1988" i="8" s="1"/>
  <c r="S1989" i="8" s="1"/>
  <c r="S1990" i="8" s="1"/>
  <c r="S1991" i="8" s="1"/>
  <c r="S1992" i="8" s="1"/>
  <c r="S1993" i="8" s="1"/>
  <c r="S1994" i="8" s="1"/>
  <c r="S1995" i="8" s="1"/>
  <c r="S1996" i="8" s="1"/>
  <c r="S1997" i="8" s="1"/>
  <c r="S1998" i="8" s="1"/>
  <c r="S1999" i="8" s="1"/>
  <c r="S2000" i="8" s="1"/>
  <c r="S2001" i="8" s="1"/>
  <c r="S2002" i="8" s="1"/>
  <c r="S2003" i="8" s="1"/>
  <c r="S2004" i="8" s="1"/>
  <c r="R203" i="8"/>
  <c r="R1181" i="8"/>
  <c r="R1599" i="8"/>
  <c r="R1663" i="8"/>
  <c r="R1613" i="8"/>
  <c r="R1270" i="8"/>
  <c r="R88" i="8"/>
  <c r="R1672" i="8"/>
  <c r="R907" i="8"/>
  <c r="R1646" i="8"/>
  <c r="R350" i="8"/>
  <c r="R1327" i="8"/>
  <c r="R575" i="8"/>
  <c r="R938" i="8"/>
  <c r="R1374" i="8"/>
  <c r="R1737" i="8"/>
  <c r="R1161" i="8"/>
  <c r="R362" i="8"/>
  <c r="R1263" i="8"/>
  <c r="R342" i="8"/>
  <c r="R1352" i="8"/>
  <c r="R1758" i="8"/>
  <c r="R617" i="8"/>
  <c r="R1755" i="8"/>
  <c r="R592" i="8"/>
  <c r="R1191" i="8"/>
  <c r="R1194" i="8"/>
  <c r="R1800" i="8"/>
  <c r="R60" i="8"/>
  <c r="R1665" i="8"/>
  <c r="R623" i="8"/>
  <c r="R517" i="8"/>
  <c r="R1508" i="8"/>
  <c r="R1013" i="8"/>
  <c r="R901" i="8"/>
  <c r="R1177" i="8"/>
  <c r="R356" i="8"/>
  <c r="R645" i="8"/>
  <c r="R1897" i="8"/>
  <c r="R952" i="8"/>
  <c r="R971" i="8"/>
  <c r="R1361" i="8"/>
  <c r="R1233" i="8"/>
  <c r="R1494" i="8"/>
  <c r="R1668" i="8"/>
  <c r="R1080" i="8"/>
  <c r="R122" i="8"/>
  <c r="R467" i="8"/>
  <c r="R232" i="8"/>
  <c r="R222" i="8"/>
  <c r="R1415" i="8"/>
  <c r="R300" i="8"/>
  <c r="R1560" i="8"/>
  <c r="R1343" i="8"/>
  <c r="R1376" i="8"/>
  <c r="R925" i="8"/>
  <c r="R1533" i="8"/>
  <c r="R1766" i="8"/>
  <c r="R895" i="8"/>
  <c r="R1459" i="8"/>
  <c r="R1393" i="8"/>
  <c r="R452" i="8"/>
  <c r="R729" i="8"/>
  <c r="R63" i="8"/>
  <c r="R653" i="8"/>
  <c r="R1536" i="8"/>
  <c r="R411" i="8"/>
  <c r="R647" i="8"/>
  <c r="R1806" i="8"/>
  <c r="R680" i="8"/>
  <c r="R1472" i="8"/>
  <c r="R1918" i="8"/>
  <c r="R648" i="8"/>
  <c r="R164" i="8"/>
  <c r="R745" i="8"/>
  <c r="R608" i="8"/>
  <c r="R1058" i="8"/>
  <c r="R1722" i="8"/>
  <c r="R1543" i="8"/>
  <c r="R1818" i="8"/>
  <c r="R1186" i="8"/>
  <c r="R1055" i="8"/>
  <c r="R1434" i="8"/>
  <c r="R1801" i="8"/>
  <c r="R7" i="8"/>
  <c r="R188" i="8"/>
  <c r="R566" i="8"/>
  <c r="R713" i="8"/>
  <c r="R605" i="8"/>
  <c r="R1589" i="8"/>
  <c r="R143" i="8"/>
  <c r="R138" i="8"/>
  <c r="R1816" i="8"/>
  <c r="R403" i="8"/>
  <c r="R1951" i="8"/>
  <c r="R921" i="8"/>
  <c r="R80" i="8"/>
  <c r="R290" i="8"/>
  <c r="R960" i="8"/>
  <c r="R873" i="8"/>
  <c r="R436" i="8"/>
  <c r="R1264" i="8"/>
  <c r="R1026" i="8"/>
  <c r="R674" i="8"/>
  <c r="R113" i="8"/>
  <c r="R1200" i="8"/>
  <c r="R1732" i="8"/>
  <c r="R214" i="8"/>
  <c r="R1913" i="8"/>
  <c r="R1510" i="8"/>
  <c r="R1185" i="8"/>
  <c r="R556" i="8"/>
  <c r="R1457" i="8"/>
  <c r="R1822" i="8"/>
  <c r="R667" i="8"/>
  <c r="R1893" i="8"/>
  <c r="R316" i="8"/>
  <c r="R1608" i="8"/>
  <c r="R1643" i="8"/>
  <c r="R1029" i="8"/>
  <c r="R915" i="8"/>
  <c r="R766" i="8"/>
  <c r="R1266" i="8"/>
  <c r="R943" i="8"/>
  <c r="R1268" i="8"/>
  <c r="R636" i="8"/>
  <c r="R1835" i="8"/>
  <c r="R1090" i="8"/>
  <c r="R1827" i="8"/>
  <c r="R303" i="8"/>
  <c r="R1770" i="8"/>
  <c r="R1249" i="8"/>
  <c r="R123" i="8"/>
  <c r="R29" i="8"/>
  <c r="R812" i="8"/>
  <c r="R144" i="8"/>
  <c r="R720" i="8"/>
  <c r="R968" i="8"/>
  <c r="R929" i="8"/>
  <c r="R219" i="8"/>
  <c r="R323" i="8"/>
  <c r="R871" i="8"/>
  <c r="R269" i="8"/>
  <c r="R372" i="8"/>
  <c r="R1338" i="8"/>
  <c r="R1577" i="8"/>
  <c r="R1714" i="8"/>
  <c r="R1304" i="8"/>
  <c r="R1621" i="8"/>
  <c r="R386" i="8"/>
  <c r="R579" i="8"/>
  <c r="R1312" i="8"/>
  <c r="R275" i="8"/>
  <c r="R1429" i="8"/>
  <c r="R1412" i="8"/>
  <c r="R1942" i="8"/>
  <c r="R238" i="8"/>
  <c r="R242" i="8"/>
  <c r="R67" i="8"/>
  <c r="R1141" i="8"/>
  <c r="R591" i="8"/>
  <c r="R1735" i="8"/>
  <c r="R1855" i="8"/>
  <c r="R1898" i="8"/>
  <c r="R818" i="8"/>
  <c r="R447" i="8"/>
  <c r="R1658" i="8"/>
  <c r="R1160" i="8"/>
  <c r="R505" i="8"/>
  <c r="R1931" i="8"/>
  <c r="R1171" i="8"/>
  <c r="R1057" i="8"/>
  <c r="R690" i="8"/>
  <c r="R610" i="8"/>
  <c r="R1877" i="8"/>
  <c r="R644" i="8"/>
  <c r="R1715" i="8"/>
  <c r="R1549" i="8"/>
  <c r="R1382" i="8"/>
  <c r="R976" i="8"/>
  <c r="R321" i="8"/>
  <c r="R405" i="8"/>
  <c r="R315" i="8"/>
  <c r="R580" i="8"/>
  <c r="R909" i="8"/>
  <c r="R519" i="8"/>
  <c r="R431" i="8"/>
  <c r="R236" i="8"/>
  <c r="R634" i="8"/>
  <c r="R1044" i="8"/>
  <c r="R49" i="8"/>
  <c r="R748" i="8"/>
  <c r="R1845" i="8"/>
  <c r="R1468" i="8"/>
  <c r="R749" i="8"/>
  <c r="R233" i="8"/>
  <c r="R1661" i="8"/>
  <c r="R1433" i="8"/>
  <c r="R1826" i="8"/>
  <c r="R1580" i="8"/>
  <c r="R1318" i="8"/>
  <c r="R1027" i="8"/>
  <c r="R1813" i="8"/>
  <c r="R47" i="8"/>
  <c r="R965" i="8"/>
  <c r="R857" i="8"/>
  <c r="R90" i="8"/>
  <c r="R1486" i="8"/>
  <c r="R46" i="8"/>
  <c r="R1616" i="8"/>
  <c r="R1630" i="8"/>
  <c r="R1397" i="8"/>
  <c r="R1344" i="8"/>
  <c r="R985" i="8"/>
  <c r="R224" i="8"/>
  <c r="R1033" i="8"/>
  <c r="R1702" i="8"/>
  <c r="R1115" i="8"/>
  <c r="R785" i="8"/>
  <c r="R942" i="8"/>
  <c r="R416" i="8"/>
  <c r="R981" i="8"/>
  <c r="R72" i="8"/>
  <c r="R1208" i="8"/>
  <c r="R1841" i="8"/>
  <c r="R1688" i="8"/>
  <c r="R1941" i="8"/>
  <c r="R1425" i="8"/>
  <c r="R1772" i="8"/>
  <c r="R1710" i="8"/>
  <c r="R581" i="8"/>
  <c r="R456" i="8"/>
  <c r="R74" i="8"/>
  <c r="R1329" i="8"/>
  <c r="R1442" i="8"/>
  <c r="R469" i="8"/>
  <c r="R673" i="8"/>
  <c r="R1477" i="8"/>
  <c r="R541" i="8"/>
  <c r="R1996" i="8"/>
  <c r="R1396" i="8"/>
  <c r="R199" i="8"/>
  <c r="R1006" i="8"/>
  <c r="R1750" i="8"/>
  <c r="R759" i="8"/>
  <c r="R1978" i="8"/>
  <c r="R1627" i="8"/>
  <c r="R562" i="8"/>
  <c r="R1063" i="8"/>
  <c r="R1473" i="8"/>
  <c r="R1399" i="8"/>
  <c r="R230" i="8"/>
  <c r="R950" i="8"/>
  <c r="R698" i="8"/>
  <c r="R762" i="8"/>
  <c r="R989" i="8"/>
  <c r="R428" i="8"/>
  <c r="R1824" i="8"/>
  <c r="R569" i="8"/>
  <c r="R1030" i="8"/>
  <c r="R1224" i="8"/>
  <c r="R1830" i="8"/>
  <c r="R612" i="8"/>
  <c r="R1901" i="8"/>
  <c r="R1008" i="8"/>
  <c r="R520" i="8"/>
  <c r="R820" i="8"/>
  <c r="R1518" i="8"/>
  <c r="R630" i="8"/>
  <c r="R108" i="8"/>
  <c r="R61" i="8"/>
  <c r="R1523" i="8"/>
  <c r="R1235" i="8"/>
  <c r="R1083" i="8"/>
  <c r="R422" i="8"/>
  <c r="R1660" i="8"/>
  <c r="R848" i="8"/>
  <c r="R904" i="8"/>
  <c r="R1135" i="8"/>
  <c r="R979" i="8"/>
  <c r="R1172" i="8"/>
  <c r="R1831" i="8"/>
  <c r="R1778" i="8"/>
  <c r="R977" i="8"/>
  <c r="R480" i="8"/>
  <c r="R577" i="8"/>
  <c r="R1707" i="8"/>
  <c r="R860" i="8"/>
  <c r="R1990" i="8"/>
  <c r="R1971" i="8"/>
  <c r="R1440" i="8"/>
  <c r="R927" i="8"/>
  <c r="R1299" i="8"/>
  <c r="R802" i="8"/>
  <c r="R1728" i="8"/>
  <c r="R481" i="8"/>
  <c r="R1284" i="8"/>
  <c r="R1331" i="8"/>
  <c r="R389" i="8"/>
  <c r="R788" i="8"/>
  <c r="R1370" i="8"/>
  <c r="R1880" i="8"/>
  <c r="R767" i="8"/>
  <c r="R1962" i="8"/>
  <c r="R684" i="8"/>
  <c r="R544" i="8"/>
  <c r="R822" i="8"/>
  <c r="R402" i="8"/>
  <c r="R1387" i="8"/>
  <c r="R1544" i="8"/>
  <c r="R1903" i="8"/>
  <c r="R1012" i="8"/>
  <c r="R478" i="8"/>
  <c r="R1151" i="8"/>
  <c r="R1390" i="8"/>
  <c r="R1294" i="8"/>
  <c r="R631" i="8"/>
  <c r="R4" i="8"/>
  <c r="R341" i="8"/>
  <c r="R16" i="8"/>
  <c r="R178" i="8"/>
  <c r="R1349" i="8"/>
  <c r="R948" i="8"/>
  <c r="R1744" i="8"/>
  <c r="R951" i="8"/>
  <c r="R1452" i="8"/>
  <c r="R1711" i="8"/>
  <c r="R327" i="8"/>
  <c r="R506" i="8"/>
  <c r="R561" i="8"/>
  <c r="R1147" i="8"/>
  <c r="R1694" i="8"/>
  <c r="R784" i="8"/>
  <c r="R1892" i="8"/>
  <c r="R752" i="8"/>
  <c r="R1594" i="8"/>
  <c r="R1952" i="8"/>
  <c r="R598" i="8"/>
  <c r="R246" i="8"/>
  <c r="R827" i="8"/>
  <c r="R353" i="8"/>
  <c r="R225" i="8"/>
  <c r="R724" i="8"/>
  <c r="R453" i="8"/>
  <c r="R324" i="8"/>
  <c r="R15" i="8"/>
  <c r="R1949" i="8"/>
  <c r="R1215" i="8"/>
  <c r="R1635" i="8"/>
  <c r="R366" i="8"/>
  <c r="R1097" i="8"/>
  <c r="R1727" i="8"/>
  <c r="R1061" i="8"/>
  <c r="R1424" i="8"/>
  <c r="R1088" i="8"/>
  <c r="R1622" i="8"/>
  <c r="R124" i="8"/>
  <c r="R1864" i="8"/>
  <c r="R721" i="8"/>
  <c r="R147" i="8"/>
  <c r="R1706" i="8"/>
  <c r="R1368" i="8"/>
  <c r="R1247" i="8"/>
  <c r="R489" i="8"/>
  <c r="R771" i="8"/>
  <c r="R464" i="8"/>
  <c r="R763" i="8"/>
  <c r="R1624" i="8"/>
  <c r="R388" i="8"/>
  <c r="R876" i="8"/>
  <c r="R814" i="8"/>
  <c r="R1669" i="8"/>
  <c r="R637" i="8"/>
  <c r="R787" i="8"/>
  <c r="R1691" i="8"/>
  <c r="R1677" i="8"/>
  <c r="R1587" i="8"/>
  <c r="R1314" i="8"/>
  <c r="R1632" i="8"/>
  <c r="R1664" i="8"/>
  <c r="R1094" i="8"/>
  <c r="R1218" i="8"/>
  <c r="R1155" i="8"/>
  <c r="R1698" i="8"/>
  <c r="R133" i="8"/>
  <c r="R44" i="8"/>
  <c r="R1920" i="8"/>
  <c r="R1805" i="8"/>
  <c r="R1313" i="8"/>
  <c r="R589" i="8"/>
  <c r="R751" i="8"/>
  <c r="R584" i="8"/>
  <c r="R364" i="8"/>
  <c r="R420" i="8"/>
  <c r="R21" i="8"/>
  <c r="R1173" i="8"/>
  <c r="R1458" i="8"/>
  <c r="R1363" i="8"/>
  <c r="R247" i="8"/>
  <c r="R570" i="8"/>
  <c r="R513" i="8"/>
  <c r="R999" i="8"/>
  <c r="R1604" i="8"/>
  <c r="R718" i="8"/>
  <c r="R652" i="8"/>
  <c r="R377" i="8"/>
  <c r="R1650" i="8"/>
  <c r="R1987" i="8"/>
  <c r="R1853" i="8"/>
  <c r="R335" i="8"/>
  <c r="R1653" i="8"/>
  <c r="R737" i="8"/>
  <c r="R1593" i="8"/>
  <c r="R941" i="8"/>
  <c r="R1696" i="8"/>
  <c r="R1852" i="8"/>
  <c r="R1455" i="8"/>
  <c r="R1685" i="8"/>
  <c r="R548" i="8"/>
  <c r="R58" i="8"/>
  <c r="R1333" i="8"/>
  <c r="R1890" i="8"/>
  <c r="R1783" i="8"/>
  <c r="R1004" i="8"/>
  <c r="R494" i="8"/>
  <c r="R451" i="8"/>
  <c r="R263" i="8"/>
  <c r="R1136" i="8"/>
  <c r="R1767" i="8"/>
  <c r="R528" i="8"/>
  <c r="R865" i="8"/>
  <c r="R183" i="8"/>
  <c r="R96" i="8"/>
  <c r="R1125" i="8"/>
  <c r="R406" i="8"/>
  <c r="R339" i="8"/>
  <c r="R1736" i="8"/>
  <c r="R1002" i="8"/>
  <c r="R1407" i="8"/>
  <c r="R710" i="8"/>
  <c r="R1485" i="8"/>
  <c r="R387" i="8"/>
  <c r="R966" i="8"/>
  <c r="R1262" i="8"/>
  <c r="R1995" i="8"/>
  <c r="R1357" i="8"/>
  <c r="R1498" i="8"/>
  <c r="R1079" i="8"/>
  <c r="R1142" i="8"/>
  <c r="R1252" i="8"/>
  <c r="R1258" i="8"/>
  <c r="R1289" i="8"/>
  <c r="R916" i="8"/>
  <c r="R639" i="8"/>
  <c r="R935" i="8"/>
  <c r="R149" i="8"/>
  <c r="R1413" i="8"/>
  <c r="R1288" i="8"/>
  <c r="R187" i="8"/>
  <c r="R1579" i="8"/>
  <c r="R1450" i="8"/>
  <c r="R1884" i="8"/>
  <c r="R1480" i="8"/>
  <c r="R1563" i="8"/>
  <c r="R1505" i="8"/>
  <c r="R508" i="8"/>
  <c r="R131" i="8"/>
  <c r="R1943" i="8"/>
  <c r="R840" i="8"/>
  <c r="R1241" i="8"/>
  <c r="R272" i="8"/>
  <c r="R1638" i="8"/>
  <c r="R1408" i="8"/>
  <c r="R286" i="8"/>
  <c r="R1700" i="8"/>
  <c r="R185" i="8"/>
  <c r="R816" i="8"/>
  <c r="R1926" i="8"/>
  <c r="R807" i="8"/>
  <c r="R1416" i="8"/>
  <c r="R1713" i="8"/>
  <c r="R1105" i="8"/>
  <c r="R1992" i="8"/>
  <c r="R1447" i="8"/>
  <c r="R1940" i="8"/>
  <c r="R239" i="8"/>
  <c r="R444" i="8"/>
  <c r="R172" i="8"/>
  <c r="R1451" i="8"/>
  <c r="R1558" i="8"/>
  <c r="R175" i="8"/>
  <c r="R1811" i="8"/>
  <c r="R1954" i="8"/>
  <c r="R400" i="8"/>
  <c r="R899" i="8"/>
  <c r="R322" i="8"/>
  <c r="R392" i="8"/>
  <c r="R1499" i="8"/>
  <c r="R1634" i="8"/>
  <c r="R1571" i="8"/>
  <c r="R550" i="8"/>
  <c r="R1647" i="8"/>
  <c r="R703" i="8"/>
  <c r="R94" i="8"/>
  <c r="R361" i="8"/>
  <c r="R484" i="8"/>
  <c r="R311" i="8"/>
  <c r="R509" i="8"/>
  <c r="R1655" i="8"/>
  <c r="R379" i="8"/>
  <c r="R758" i="8"/>
  <c r="R358" i="8"/>
  <c r="R1476" i="8"/>
  <c r="R1742" i="8"/>
  <c r="R801" i="8"/>
  <c r="R1427" i="8"/>
  <c r="R1514" i="8"/>
  <c r="R195" i="8"/>
  <c r="R1394" i="8"/>
  <c r="R306" i="8"/>
  <c r="R891" i="8"/>
  <c r="R426" i="8"/>
  <c r="R969" i="8"/>
  <c r="R129" i="8"/>
  <c r="R970" i="8"/>
  <c r="R1116" i="8"/>
  <c r="R330" i="8"/>
  <c r="R594" i="8"/>
  <c r="R375" i="8"/>
  <c r="R410" i="8"/>
  <c r="R1923" i="8"/>
  <c r="R463" i="8"/>
  <c r="R1886" i="8"/>
  <c r="R888" i="8"/>
  <c r="R1889" i="8"/>
  <c r="R1307" i="8"/>
  <c r="R1844" i="8"/>
  <c r="R1614" i="8"/>
  <c r="R586" i="8"/>
  <c r="R1306" i="8"/>
  <c r="R988" i="8"/>
  <c r="R128" i="8"/>
  <c r="R772" i="8"/>
  <c r="R1583" i="8"/>
  <c r="R397" i="8"/>
  <c r="R1332" i="8"/>
  <c r="R835" i="8"/>
  <c r="R1041" i="8"/>
  <c r="R150" i="8"/>
  <c r="R41" i="8"/>
  <c r="R1219" i="8"/>
  <c r="R687" i="8"/>
  <c r="R696" i="8"/>
  <c r="R676" i="8"/>
  <c r="R1907" i="8"/>
  <c r="R1383" i="8"/>
  <c r="R866" i="8"/>
  <c r="R1144" i="8"/>
  <c r="R55" i="8"/>
  <c r="R1305" i="8"/>
  <c r="R438" i="8"/>
  <c r="R33" i="8"/>
  <c r="R525" i="8"/>
  <c r="R104" i="8"/>
  <c r="R1775" i="8"/>
  <c r="R1860" i="8"/>
  <c r="R100" i="8"/>
  <c r="R880" i="8"/>
  <c r="R768" i="8"/>
  <c r="R852" i="8"/>
  <c r="R1379" i="8"/>
  <c r="R191" i="8"/>
  <c r="R1873" i="8"/>
  <c r="R1074" i="8"/>
  <c r="R186" i="8"/>
  <c r="R278" i="8"/>
  <c r="R863" i="8"/>
  <c r="R1225" i="8"/>
  <c r="R1678" i="8"/>
  <c r="R1278" i="8"/>
  <c r="R1541" i="8"/>
  <c r="R1872" i="8"/>
  <c r="R1924" i="8"/>
  <c r="R1197" i="8"/>
  <c r="R107" i="8"/>
  <c r="R1754" i="8"/>
  <c r="R1914" i="8"/>
  <c r="R1605" i="8"/>
  <c r="R991" i="8"/>
  <c r="R13" i="8"/>
  <c r="R878" i="8"/>
  <c r="R1797" i="8"/>
  <c r="R685" i="8"/>
  <c r="R86" i="8"/>
  <c r="R116" i="8"/>
  <c r="R1834" i="8"/>
  <c r="R994" i="8"/>
  <c r="R885" i="8"/>
  <c r="R1601" i="8"/>
  <c r="R120" i="8"/>
  <c r="R1202" i="8"/>
  <c r="R1596" i="8"/>
  <c r="R864" i="8"/>
  <c r="R1081" i="8"/>
  <c r="R661" i="8"/>
  <c r="R564" i="8"/>
  <c r="R408" i="8"/>
  <c r="R832" i="8"/>
  <c r="R1780" i="8"/>
  <c r="R1764" i="8"/>
  <c r="R1250" i="8"/>
  <c r="R174" i="8"/>
  <c r="R740" i="8"/>
  <c r="R1870" i="8"/>
  <c r="R226" i="8"/>
  <c r="R1825" i="8"/>
  <c r="R1959" i="8"/>
  <c r="R1108" i="8"/>
  <c r="R1895" i="8"/>
  <c r="R1588" i="8"/>
  <c r="R459" i="8"/>
  <c r="R779" i="8"/>
  <c r="R1380" i="8"/>
  <c r="R834" i="8"/>
  <c r="R237" i="8"/>
  <c r="R492" i="8"/>
  <c r="R996" i="8"/>
  <c r="R1488" i="8"/>
  <c r="R1143" i="8"/>
  <c r="R1109" i="8"/>
  <c r="R1124" i="8"/>
  <c r="R1961" i="8"/>
  <c r="R1524" i="8"/>
  <c r="R180" i="8"/>
  <c r="R1600" i="8"/>
  <c r="R1717" i="8"/>
  <c r="R879" i="8"/>
  <c r="R445" i="8"/>
  <c r="R1138" i="8"/>
  <c r="R1315" i="8"/>
  <c r="R1122" i="8"/>
  <c r="R810" i="8"/>
  <c r="R664" i="8"/>
  <c r="R1438" i="8"/>
  <c r="R1619" i="8"/>
  <c r="R1358" i="8"/>
  <c r="R256" i="8"/>
  <c r="R699" i="8"/>
  <c r="R958" i="8"/>
  <c r="R596" i="8"/>
  <c r="R1861" i="8"/>
  <c r="R793" i="8"/>
  <c r="R487" i="8"/>
  <c r="R1150" i="8"/>
  <c r="R1591" i="8"/>
  <c r="R841" i="8"/>
  <c r="R111" i="8"/>
  <c r="R1310" i="8"/>
  <c r="R1335" i="8"/>
  <c r="R1988" i="8"/>
  <c r="R694" i="8"/>
  <c r="R534" i="8"/>
  <c r="R944" i="8"/>
  <c r="R1781" i="8"/>
  <c r="R1007" i="8"/>
  <c r="R1285" i="8"/>
  <c r="R251" i="8"/>
  <c r="R344" i="8"/>
  <c r="R1502" i="8"/>
  <c r="R702" i="8"/>
  <c r="R500" i="8"/>
  <c r="R1060" i="8"/>
  <c r="R545" i="8"/>
  <c r="R1747" i="8"/>
  <c r="R1847" i="8"/>
  <c r="R207" i="8"/>
  <c r="R945" i="8"/>
  <c r="R1637" i="8"/>
  <c r="R57" i="8"/>
  <c r="R1422" i="8"/>
  <c r="R688" i="8"/>
  <c r="R804" i="8"/>
  <c r="R1022" i="8"/>
  <c r="R1189" i="8"/>
  <c r="R1316" i="8"/>
  <c r="R707" i="8"/>
  <c r="R600" i="8"/>
  <c r="R1461" i="8"/>
  <c r="R1506" i="8"/>
  <c r="R1054" i="8"/>
  <c r="R1496" i="8"/>
  <c r="R1206" i="8"/>
  <c r="R194" i="8"/>
  <c r="R1032" i="8"/>
  <c r="R313" i="8"/>
  <c r="R1326" i="8"/>
  <c r="R1642" i="8"/>
  <c r="R1216" i="8"/>
  <c r="R955" i="8"/>
  <c r="R1322" i="8"/>
  <c r="R395" i="8"/>
  <c r="R701" i="8"/>
  <c r="R302" i="8"/>
  <c r="R1469" i="8"/>
  <c r="R1271" i="8"/>
  <c r="R1586" i="8"/>
  <c r="R851" i="8"/>
  <c r="R738" i="8"/>
  <c r="R333" i="8"/>
  <c r="R2000" i="8"/>
  <c r="R1578" i="8"/>
  <c r="R1567" i="8"/>
  <c r="R1443" i="8"/>
  <c r="R1566" i="8"/>
  <c r="R587" i="8"/>
  <c r="R1236" i="8"/>
  <c r="R1119" i="8"/>
  <c r="R318" i="8"/>
  <c r="R1237" i="8"/>
  <c r="R331" i="8"/>
  <c r="R482" i="8"/>
  <c r="R1507" i="8"/>
  <c r="R1113" i="8"/>
  <c r="R1527" i="8"/>
  <c r="R1699" i="8"/>
  <c r="R536" i="8"/>
  <c r="R704" i="8"/>
  <c r="R1248" i="8"/>
  <c r="R472" i="8"/>
  <c r="R2004" i="8"/>
  <c r="R1934" i="8"/>
  <c r="R523" i="8"/>
  <c r="R940" i="8"/>
  <c r="R896" i="8"/>
  <c r="R910" i="8"/>
  <c r="R1463" i="8"/>
  <c r="R932" i="8"/>
  <c r="R1163" i="8"/>
  <c r="R258" i="8"/>
  <c r="R19" i="8"/>
  <c r="R1497" i="8"/>
  <c r="R1401" i="8"/>
  <c r="R1639" i="8"/>
  <c r="R1530" i="8"/>
  <c r="R28" i="8"/>
  <c r="R250" i="8"/>
  <c r="R34" i="8"/>
  <c r="R692" i="8"/>
  <c r="R1319" i="8"/>
  <c r="R1070" i="8"/>
  <c r="R1229" i="8"/>
  <c r="R376" i="8"/>
  <c r="R1863" i="8"/>
  <c r="R868" i="8"/>
  <c r="R259" i="8"/>
  <c r="R554" i="8"/>
  <c r="R396" i="8"/>
  <c r="R1970" i="8"/>
  <c r="R1386" i="8"/>
  <c r="R805" i="8"/>
  <c r="R1719" i="8"/>
  <c r="R715" i="8"/>
  <c r="R894" i="8"/>
  <c r="R266" i="8"/>
  <c r="R651" i="8"/>
  <c r="R1470" i="8"/>
  <c r="R1512" i="8"/>
  <c r="R1483" i="8"/>
  <c r="R858" i="8"/>
  <c r="R1982" i="8"/>
  <c r="R442" i="8"/>
  <c r="R1118" i="8"/>
  <c r="R559" i="8"/>
  <c r="R1120" i="8"/>
  <c r="R1460" i="8"/>
  <c r="R1446" i="8"/>
  <c r="R1227" i="8"/>
  <c r="R628" i="8"/>
  <c r="R1226" i="8"/>
  <c r="R1603" i="8"/>
  <c r="R1213" i="8"/>
  <c r="R1814" i="8"/>
  <c r="R371" i="8"/>
  <c r="R1121" i="8"/>
  <c r="R1716" i="8"/>
  <c r="R781" i="8"/>
  <c r="R803" i="8"/>
  <c r="R1879" i="8"/>
  <c r="R1725" i="8"/>
  <c r="R1035" i="8"/>
  <c r="R1132" i="8"/>
  <c r="R1535" i="8"/>
  <c r="R1887" i="8"/>
  <c r="R297" i="8"/>
  <c r="R38" i="8"/>
  <c r="R1222" i="8"/>
  <c r="R202" i="8"/>
  <c r="R555" i="8"/>
  <c r="R997" i="8"/>
  <c r="R22" i="8"/>
  <c r="R706" i="8"/>
  <c r="R727" i="8"/>
  <c r="R1997" i="8"/>
  <c r="R1953" i="8"/>
  <c r="R1099" i="8"/>
  <c r="R537" i="8"/>
  <c r="R877" i="8"/>
  <c r="R298" i="8"/>
  <c r="R30" i="8"/>
  <c r="R1484" i="8"/>
  <c r="R1905" i="8"/>
  <c r="R1444" i="8"/>
  <c r="R43" i="8"/>
  <c r="R621" i="8"/>
  <c r="R385" i="8"/>
  <c r="R1204" i="8"/>
  <c r="R825" i="8"/>
  <c r="R1037" i="8"/>
  <c r="R264" i="8"/>
  <c r="R1066" i="8"/>
  <c r="F1929" i="1"/>
  <c r="I1929" i="1" s="1"/>
  <c r="K1929" i="1" s="1"/>
  <c r="G1933" i="1"/>
  <c r="F1938" i="1"/>
  <c r="I1938" i="1" s="1"/>
  <c r="K1938" i="1" s="1"/>
  <c r="F1940" i="1"/>
  <c r="I1940" i="1" s="1"/>
  <c r="F1945" i="1"/>
  <c r="I1945" i="1" s="1"/>
  <c r="K1945" i="1" s="1"/>
  <c r="G1949" i="1"/>
  <c r="F1954" i="1"/>
  <c r="I1954" i="1" s="1"/>
  <c r="K1954" i="1" s="1"/>
  <c r="G1959" i="1"/>
  <c r="G1963" i="1"/>
  <c r="G1970" i="1"/>
  <c r="F1973" i="1"/>
  <c r="G1980" i="1"/>
  <c r="F1985" i="1"/>
  <c r="I1985" i="1" s="1"/>
  <c r="K1985" i="1" s="1"/>
  <c r="G1987" i="1"/>
  <c r="G1989" i="1"/>
  <c r="G1994" i="1"/>
  <c r="G1999" i="1"/>
  <c r="F2004" i="1"/>
  <c r="I2004" i="1" s="1"/>
  <c r="K2004" i="1" s="1"/>
  <c r="G1135" i="1"/>
  <c r="F1140" i="1"/>
  <c r="I1140" i="1" s="1"/>
  <c r="K1140" i="1" s="1"/>
  <c r="F1145" i="1"/>
  <c r="I1145" i="1" s="1"/>
  <c r="K1145" i="1" s="1"/>
  <c r="F1150" i="1"/>
  <c r="I1150" i="1" s="1"/>
  <c r="K1150" i="1" s="1"/>
  <c r="G1152" i="1"/>
  <c r="G1159" i="1"/>
  <c r="G1166" i="1"/>
  <c r="F1173" i="1"/>
  <c r="I1173" i="1" s="1"/>
  <c r="G1182" i="1"/>
  <c r="F1187" i="1"/>
  <c r="I1187" i="1" s="1"/>
  <c r="K1187" i="1" s="1"/>
  <c r="G1189" i="1"/>
  <c r="F1194" i="1"/>
  <c r="I1194" i="1" s="1"/>
  <c r="K1194" i="1" s="1"/>
  <c r="F1196" i="1"/>
  <c r="I1196" i="1" s="1"/>
  <c r="K1196" i="1" s="1"/>
  <c r="G1201" i="1"/>
  <c r="G1205" i="1"/>
  <c r="F1208" i="1"/>
  <c r="I1208" i="1" s="1"/>
  <c r="G1210" i="1"/>
  <c r="G1217" i="1"/>
  <c r="G1221" i="1"/>
  <c r="F1224" i="1"/>
  <c r="I1224" i="1" s="1"/>
  <c r="K1224" i="1" s="1"/>
  <c r="G1226" i="1"/>
  <c r="G1233" i="1"/>
  <c r="G1237" i="1"/>
  <c r="F1240" i="1"/>
  <c r="I1240" i="1" s="1"/>
  <c r="K1240" i="1" s="1"/>
  <c r="G1248" i="1"/>
  <c r="F1927" i="1"/>
  <c r="I1927" i="1" s="1"/>
  <c r="G1929" i="1"/>
  <c r="F1931" i="1"/>
  <c r="I1931" i="1" s="1"/>
  <c r="K1931" i="1" s="1"/>
  <c r="F1936" i="1"/>
  <c r="I1936" i="1" s="1"/>
  <c r="G1938" i="1"/>
  <c r="G1940" i="1"/>
  <c r="F1943" i="1"/>
  <c r="I1943" i="1" s="1"/>
  <c r="G1945" i="1"/>
  <c r="F1947" i="1"/>
  <c r="I1947" i="1" s="1"/>
  <c r="F1952" i="1"/>
  <c r="I1952" i="1" s="1"/>
  <c r="K1952" i="1" s="1"/>
  <c r="G1954" i="1"/>
  <c r="F1957" i="1"/>
  <c r="I1957" i="1" s="1"/>
  <c r="K1957" i="1" s="1"/>
  <c r="F1968" i="1"/>
  <c r="I1968" i="1" s="1"/>
  <c r="K1968" i="1" s="1"/>
  <c r="G1973" i="1"/>
  <c r="F1978" i="1"/>
  <c r="I1978" i="1" s="1"/>
  <c r="K1978" i="1" s="1"/>
  <c r="F1983" i="1"/>
  <c r="I1983" i="1" s="1"/>
  <c r="G1985" i="1"/>
  <c r="F1992" i="1"/>
  <c r="I1992" i="1" s="1"/>
  <c r="F1997" i="1"/>
  <c r="I1997" i="1" s="1"/>
  <c r="K1997" i="1" s="1"/>
  <c r="F2002" i="1"/>
  <c r="I2002" i="1" s="1"/>
  <c r="K2002" i="1" s="1"/>
  <c r="G2004" i="1"/>
  <c r="F1133" i="1"/>
  <c r="I1133" i="1" s="1"/>
  <c r="K1133" i="1" s="1"/>
  <c r="F1138" i="1"/>
  <c r="I1138" i="1" s="1"/>
  <c r="K1138" i="1" s="1"/>
  <c r="G1140" i="1"/>
  <c r="F1143" i="1"/>
  <c r="I1143" i="1" s="1"/>
  <c r="K1143" i="1" s="1"/>
  <c r="G1145" i="1"/>
  <c r="G1150" i="1"/>
  <c r="F1157" i="1"/>
  <c r="I1157" i="1" s="1"/>
  <c r="K1157" i="1" s="1"/>
  <c r="F1164" i="1"/>
  <c r="I1164" i="1" s="1"/>
  <c r="K1164" i="1" s="1"/>
  <c r="F1169" i="1"/>
  <c r="I1169" i="1" s="1"/>
  <c r="F1171" i="1"/>
  <c r="I1171" i="1" s="1"/>
  <c r="K1171" i="1" s="1"/>
  <c r="G1173" i="1"/>
  <c r="F1178" i="1"/>
  <c r="I1178" i="1" s="1"/>
  <c r="K1178" i="1" s="1"/>
  <c r="F1180" i="1"/>
  <c r="I1180" i="1" s="1"/>
  <c r="K1180" i="1" s="1"/>
  <c r="F1185" i="1"/>
  <c r="I1185" i="1" s="1"/>
  <c r="G1187" i="1"/>
  <c r="F1192" i="1"/>
  <c r="I1192" i="1" s="1"/>
  <c r="K1192" i="1" s="1"/>
  <c r="G1194" i="1"/>
  <c r="G1196" i="1"/>
  <c r="F1199" i="1"/>
  <c r="I1199" i="1" s="1"/>
  <c r="G1208" i="1"/>
  <c r="F1215" i="1"/>
  <c r="I1215" i="1" s="1"/>
  <c r="G1224" i="1"/>
  <c r="F1231" i="1"/>
  <c r="I1231" i="1" s="1"/>
  <c r="K1231" i="1" s="1"/>
  <c r="G1240" i="1"/>
  <c r="G1927" i="1"/>
  <c r="G1931" i="1"/>
  <c r="F1934" i="1"/>
  <c r="I1934" i="1" s="1"/>
  <c r="K1934" i="1" s="1"/>
  <c r="G1936" i="1"/>
  <c r="G1943" i="1"/>
  <c r="G1947" i="1"/>
  <c r="F1950" i="1"/>
  <c r="I1950" i="1" s="1"/>
  <c r="K1950" i="1" s="1"/>
  <c r="G1952" i="1"/>
  <c r="G1957" i="1"/>
  <c r="F1962" i="1"/>
  <c r="I1962" i="1" s="1"/>
  <c r="K1962" i="1" s="1"/>
  <c r="F1964" i="1"/>
  <c r="I1964" i="1" s="1"/>
  <c r="F1966" i="1"/>
  <c r="I1966" i="1" s="1"/>
  <c r="K1966" i="1" s="1"/>
  <c r="G1968" i="1"/>
  <c r="F1971" i="1"/>
  <c r="I1971" i="1" s="1"/>
  <c r="K1971" i="1" s="1"/>
  <c r="G1978" i="1"/>
  <c r="F1981" i="1"/>
  <c r="I1981" i="1" s="1"/>
  <c r="K1981" i="1" s="1"/>
  <c r="G1983" i="1"/>
  <c r="F1988" i="1"/>
  <c r="I1988" i="1" s="1"/>
  <c r="K1988" i="1" s="1"/>
  <c r="F1990" i="1"/>
  <c r="I1990" i="1" s="1"/>
  <c r="K1990" i="1" s="1"/>
  <c r="G1992" i="1"/>
  <c r="F1995" i="1"/>
  <c r="I1995" i="1" s="1"/>
  <c r="K1995" i="1" s="1"/>
  <c r="G1997" i="1"/>
  <c r="F2000" i="1"/>
  <c r="I2000" i="1" s="1"/>
  <c r="K2000" i="1" s="1"/>
  <c r="G2002" i="1"/>
  <c r="G1133" i="1"/>
  <c r="G1138" i="1"/>
  <c r="G1143" i="1"/>
  <c r="F1148" i="1"/>
  <c r="I1148" i="1" s="1"/>
  <c r="K1148" i="1" s="1"/>
  <c r="F1153" i="1"/>
  <c r="I1153" i="1" s="1"/>
  <c r="F1155" i="1"/>
  <c r="I1155" i="1" s="1"/>
  <c r="K1155" i="1" s="1"/>
  <c r="G1157" i="1"/>
  <c r="F1162" i="1"/>
  <c r="I1162" i="1" s="1"/>
  <c r="K1162" i="1" s="1"/>
  <c r="G1164" i="1"/>
  <c r="F1167" i="1"/>
  <c r="I1167" i="1" s="1"/>
  <c r="K1167" i="1" s="1"/>
  <c r="G1169" i="1"/>
  <c r="G1171" i="1"/>
  <c r="F1176" i="1"/>
  <c r="I1176" i="1" s="1"/>
  <c r="K1176" i="1" s="1"/>
  <c r="G1178" i="1"/>
  <c r="G1180" i="1"/>
  <c r="F1183" i="1"/>
  <c r="I1183" i="1" s="1"/>
  <c r="K1183" i="1" s="1"/>
  <c r="G1185" i="1"/>
  <c r="F1190" i="1"/>
  <c r="I1190" i="1" s="1"/>
  <c r="G1192" i="1"/>
  <c r="G1199" i="1"/>
  <c r="F1204" i="1"/>
  <c r="I1204" i="1" s="1"/>
  <c r="K1204" i="1" s="1"/>
  <c r="F1206" i="1"/>
  <c r="I1206" i="1" s="1"/>
  <c r="K1206" i="1" s="1"/>
  <c r="F1211" i="1"/>
  <c r="I1211" i="1" s="1"/>
  <c r="G1215" i="1"/>
  <c r="F1220" i="1"/>
  <c r="I1220" i="1" s="1"/>
  <c r="K1220" i="1" s="1"/>
  <c r="F1222" i="1"/>
  <c r="I1222" i="1" s="1"/>
  <c r="K1222" i="1" s="1"/>
  <c r="F1227" i="1"/>
  <c r="I1227" i="1" s="1"/>
  <c r="K1227" i="1" s="1"/>
  <c r="G1231" i="1"/>
  <c r="F1236" i="1"/>
  <c r="I1236" i="1" s="1"/>
  <c r="K1236" i="1" s="1"/>
  <c r="F1238" i="1"/>
  <c r="F1243" i="1"/>
  <c r="I1243" i="1" s="1"/>
  <c r="K1243" i="1" s="1"/>
  <c r="F1925" i="1"/>
  <c r="I1925" i="1" s="1"/>
  <c r="K1925" i="1" s="1"/>
  <c r="G1934" i="1"/>
  <c r="F1941" i="1"/>
  <c r="I1941" i="1" s="1"/>
  <c r="K1941" i="1" s="1"/>
  <c r="G1950" i="1"/>
  <c r="F1955" i="1"/>
  <c r="I1955" i="1" s="1"/>
  <c r="K1955" i="1" s="1"/>
  <c r="F1960" i="1"/>
  <c r="I1960" i="1" s="1"/>
  <c r="K1960" i="1" s="1"/>
  <c r="G1962" i="1"/>
  <c r="G1964" i="1"/>
  <c r="G1966" i="1"/>
  <c r="G1971" i="1"/>
  <c r="F1974" i="1"/>
  <c r="I1974" i="1" s="1"/>
  <c r="K1974" i="1" s="1"/>
  <c r="F1976" i="1"/>
  <c r="I1976" i="1" s="1"/>
  <c r="K1976" i="1" s="1"/>
  <c r="G1981" i="1"/>
  <c r="G1988" i="1"/>
  <c r="G1990" i="1"/>
  <c r="G1995" i="1"/>
  <c r="G2000" i="1"/>
  <c r="F1131" i="1"/>
  <c r="I1131" i="1" s="1"/>
  <c r="K1131" i="1" s="1"/>
  <c r="F1136" i="1"/>
  <c r="I1136" i="1" s="1"/>
  <c r="K1136" i="1" s="1"/>
  <c r="F1141" i="1"/>
  <c r="I1141" i="1" s="1"/>
  <c r="K1141" i="1" s="1"/>
  <c r="F1146" i="1"/>
  <c r="I1146" i="1" s="1"/>
  <c r="G1148" i="1"/>
  <c r="F1151" i="1"/>
  <c r="I1151" i="1" s="1"/>
  <c r="K1151" i="1" s="1"/>
  <c r="G1153" i="1"/>
  <c r="G1155" i="1"/>
  <c r="F1160" i="1"/>
  <c r="I1160" i="1" s="1"/>
  <c r="K1160" i="1" s="1"/>
  <c r="G1162" i="1"/>
  <c r="G1167" i="1"/>
  <c r="F1174" i="1"/>
  <c r="I1174" i="1" s="1"/>
  <c r="G1176" i="1"/>
  <c r="G1183" i="1"/>
  <c r="G1190" i="1"/>
  <c r="F1197" i="1"/>
  <c r="I1197" i="1" s="1"/>
  <c r="K1197" i="1" s="1"/>
  <c r="F1202" i="1"/>
  <c r="I1202" i="1" s="1"/>
  <c r="K1202" i="1" s="1"/>
  <c r="G1204" i="1"/>
  <c r="G1206" i="1"/>
  <c r="F1209" i="1"/>
  <c r="I1209" i="1" s="1"/>
  <c r="K1209" i="1" s="1"/>
  <c r="G1211" i="1"/>
  <c r="F1213" i="1"/>
  <c r="I1213" i="1" s="1"/>
  <c r="F1218" i="1"/>
  <c r="I1218" i="1" s="1"/>
  <c r="K1218" i="1" s="1"/>
  <c r="G1220" i="1"/>
  <c r="G1222" i="1"/>
  <c r="F1225" i="1"/>
  <c r="I1225" i="1" s="1"/>
  <c r="G1227" i="1"/>
  <c r="F1229" i="1"/>
  <c r="I1229" i="1" s="1"/>
  <c r="F1234" i="1"/>
  <c r="I1234" i="1" s="1"/>
  <c r="K1234" i="1" s="1"/>
  <c r="G1236" i="1"/>
  <c r="G1238" i="1"/>
  <c r="F1241" i="1"/>
  <c r="I1241" i="1" s="1"/>
  <c r="K1241" i="1" s="1"/>
  <c r="G1243" i="1"/>
  <c r="F1245" i="1"/>
  <c r="I1245" i="1" s="1"/>
  <c r="K1245" i="1" s="1"/>
  <c r="F1247" i="1"/>
  <c r="I1247" i="1" s="1"/>
  <c r="K1247" i="1" s="1"/>
  <c r="G1925" i="1"/>
  <c r="F1930" i="1"/>
  <c r="I1930" i="1" s="1"/>
  <c r="K1930" i="1" s="1"/>
  <c r="F1932" i="1"/>
  <c r="I1932" i="1" s="1"/>
  <c r="K1932" i="1" s="1"/>
  <c r="F1937" i="1"/>
  <c r="I1937" i="1" s="1"/>
  <c r="K1937" i="1" s="1"/>
  <c r="G1941" i="1"/>
  <c r="F1946" i="1"/>
  <c r="I1946" i="1" s="1"/>
  <c r="K1946" i="1" s="1"/>
  <c r="F1948" i="1"/>
  <c r="I1948" i="1" s="1"/>
  <c r="K1948" i="1" s="1"/>
  <c r="F1953" i="1"/>
  <c r="I1953" i="1" s="1"/>
  <c r="G1955" i="1"/>
  <c r="F1958" i="1"/>
  <c r="I1958" i="1" s="1"/>
  <c r="K1958" i="1" s="1"/>
  <c r="G1960" i="1"/>
  <c r="F1969" i="1"/>
  <c r="I1969" i="1" s="1"/>
  <c r="K1969" i="1" s="1"/>
  <c r="G1974" i="1"/>
  <c r="G1976" i="1"/>
  <c r="F1979" i="1"/>
  <c r="I1979" i="1" s="1"/>
  <c r="F1986" i="1"/>
  <c r="I1986" i="1" s="1"/>
  <c r="K1986" i="1" s="1"/>
  <c r="F1993" i="1"/>
  <c r="I1993" i="1" s="1"/>
  <c r="F1998" i="1"/>
  <c r="I1998" i="1" s="1"/>
  <c r="K1998" i="1" s="1"/>
  <c r="F2003" i="1"/>
  <c r="I2003" i="1" s="1"/>
  <c r="K2003" i="1" s="1"/>
  <c r="G1131" i="1"/>
  <c r="F1134" i="1"/>
  <c r="I1134" i="1" s="1"/>
  <c r="K1134" i="1" s="1"/>
  <c r="G1136" i="1"/>
  <c r="G1141" i="1"/>
  <c r="G1146" i="1"/>
  <c r="G1151" i="1"/>
  <c r="F1158" i="1"/>
  <c r="I1158" i="1" s="1"/>
  <c r="K1158" i="1" s="1"/>
  <c r="G1160" i="1"/>
  <c r="F1165" i="1"/>
  <c r="I1165" i="1" s="1"/>
  <c r="K1165" i="1" s="1"/>
  <c r="G1174" i="1"/>
  <c r="F1181" i="1"/>
  <c r="I1181" i="1" s="1"/>
  <c r="K1181" i="1" s="1"/>
  <c r="F1188" i="1"/>
  <c r="I1188" i="1" s="1"/>
  <c r="K1188" i="1" s="1"/>
  <c r="F1193" i="1"/>
  <c r="I1193" i="1" s="1"/>
  <c r="F1195" i="1"/>
  <c r="I1195" i="1" s="1"/>
  <c r="G1197" i="1"/>
  <c r="F1200" i="1"/>
  <c r="I1200" i="1" s="1"/>
  <c r="G1202" i="1"/>
  <c r="G1209" i="1"/>
  <c r="G1213" i="1"/>
  <c r="F1216" i="1"/>
  <c r="I1216" i="1" s="1"/>
  <c r="K1216" i="1" s="1"/>
  <c r="G1218" i="1"/>
  <c r="G1225" i="1"/>
  <c r="G1229" i="1"/>
  <c r="F1232" i="1"/>
  <c r="I1232" i="1" s="1"/>
  <c r="G1234" i="1"/>
  <c r="G1241" i="1"/>
  <c r="G1245" i="1"/>
  <c r="G1247" i="1"/>
  <c r="F1928" i="1"/>
  <c r="I1928" i="1" s="1"/>
  <c r="K1928" i="1" s="1"/>
  <c r="G1930" i="1"/>
  <c r="G1932" i="1"/>
  <c r="F1935" i="1"/>
  <c r="I1935" i="1" s="1"/>
  <c r="G1937" i="1"/>
  <c r="F1939" i="1"/>
  <c r="I1939" i="1" s="1"/>
  <c r="K1939" i="1" s="1"/>
  <c r="F1944" i="1"/>
  <c r="I1944" i="1" s="1"/>
  <c r="K1944" i="1" s="1"/>
  <c r="G1946" i="1"/>
  <c r="G1948" i="1"/>
  <c r="F1951" i="1"/>
  <c r="I1951" i="1" s="1"/>
  <c r="K1951" i="1" s="1"/>
  <c r="G1953" i="1"/>
  <c r="G1958" i="1"/>
  <c r="F1967" i="1"/>
  <c r="I1967" i="1" s="1"/>
  <c r="K1967" i="1" s="1"/>
  <c r="G1969" i="1"/>
  <c r="F1972" i="1"/>
  <c r="G1979" i="1"/>
  <c r="F1984" i="1"/>
  <c r="I1984" i="1" s="1"/>
  <c r="K1984" i="1" s="1"/>
  <c r="G1986" i="1"/>
  <c r="F1991" i="1"/>
  <c r="I1991" i="1" s="1"/>
  <c r="G1993" i="1"/>
  <c r="G1998" i="1"/>
  <c r="G2003" i="1"/>
  <c r="G1134" i="1"/>
  <c r="F1139" i="1"/>
  <c r="I1139" i="1" s="1"/>
  <c r="K1139" i="1" s="1"/>
  <c r="F1144" i="1"/>
  <c r="I1144" i="1" s="1"/>
  <c r="K1144" i="1" s="1"/>
  <c r="F1149" i="1"/>
  <c r="I1149" i="1" s="1"/>
  <c r="G1158" i="1"/>
  <c r="F1163" i="1"/>
  <c r="I1163" i="1" s="1"/>
  <c r="K1163" i="1" s="1"/>
  <c r="G1165" i="1"/>
  <c r="F1170" i="1"/>
  <c r="I1170" i="1" s="1"/>
  <c r="K1170" i="1" s="1"/>
  <c r="F1172" i="1"/>
  <c r="I1172" i="1" s="1"/>
  <c r="K1172" i="1" s="1"/>
  <c r="F1177" i="1"/>
  <c r="I1177" i="1" s="1"/>
  <c r="F1179" i="1"/>
  <c r="I1179" i="1" s="1"/>
  <c r="K1179" i="1" s="1"/>
  <c r="G1181" i="1"/>
  <c r="F1186" i="1"/>
  <c r="I1186" i="1" s="1"/>
  <c r="K1186" i="1" s="1"/>
  <c r="G1188" i="1"/>
  <c r="F1191" i="1"/>
  <c r="I1191" i="1" s="1"/>
  <c r="K1191" i="1" s="1"/>
  <c r="G1193" i="1"/>
  <c r="G1195" i="1"/>
  <c r="G1200" i="1"/>
  <c r="F1207" i="1"/>
  <c r="I1207" i="1" s="1"/>
  <c r="K1207" i="1" s="1"/>
  <c r="G1216" i="1"/>
  <c r="F1223" i="1"/>
  <c r="I1223" i="1" s="1"/>
  <c r="K1223" i="1" s="1"/>
  <c r="G1232" i="1"/>
  <c r="F1239" i="1"/>
  <c r="I1239" i="1" s="1"/>
  <c r="K1239" i="1" s="1"/>
  <c r="F1926" i="1"/>
  <c r="I1926" i="1" s="1"/>
  <c r="K1926" i="1" s="1"/>
  <c r="G1928" i="1"/>
  <c r="G1935" i="1"/>
  <c r="G1939" i="1"/>
  <c r="F1942" i="1"/>
  <c r="I1942" i="1" s="1"/>
  <c r="K1942" i="1" s="1"/>
  <c r="G1944" i="1"/>
  <c r="G1951" i="1"/>
  <c r="F1956" i="1"/>
  <c r="I1956" i="1" s="1"/>
  <c r="K1956" i="1" s="1"/>
  <c r="F1961" i="1"/>
  <c r="I1961" i="1" s="1"/>
  <c r="F1965" i="1"/>
  <c r="I1965" i="1" s="1"/>
  <c r="K1965" i="1" s="1"/>
  <c r="G1967" i="1"/>
  <c r="G1972" i="1"/>
  <c r="F1975" i="1"/>
  <c r="I1975" i="1" s="1"/>
  <c r="K1975" i="1" s="1"/>
  <c r="F1977" i="1"/>
  <c r="I1977" i="1" s="1"/>
  <c r="K1977" i="1" s="1"/>
  <c r="F1982" i="1"/>
  <c r="I1982" i="1" s="1"/>
  <c r="G1984" i="1"/>
  <c r="G1991" i="1"/>
  <c r="F1996" i="1"/>
  <c r="I1996" i="1" s="1"/>
  <c r="F2001" i="1"/>
  <c r="I2001" i="1" s="1"/>
  <c r="K2001" i="1" s="1"/>
  <c r="F1132" i="1"/>
  <c r="I1132" i="1" s="1"/>
  <c r="K1132" i="1" s="1"/>
  <c r="F1137" i="1"/>
  <c r="I1137" i="1" s="1"/>
  <c r="G1139" i="1"/>
  <c r="F1142" i="1"/>
  <c r="I1142" i="1" s="1"/>
  <c r="K1142" i="1" s="1"/>
  <c r="G1144" i="1"/>
  <c r="F1147" i="1"/>
  <c r="I1147" i="1" s="1"/>
  <c r="K1147" i="1" s="1"/>
  <c r="G1149" i="1"/>
  <c r="F1154" i="1"/>
  <c r="I1154" i="1" s="1"/>
  <c r="K1154" i="1" s="1"/>
  <c r="F1156" i="1"/>
  <c r="I1156" i="1" s="1"/>
  <c r="K1156" i="1" s="1"/>
  <c r="F1161" i="1"/>
  <c r="I1161" i="1" s="1"/>
  <c r="G1163" i="1"/>
  <c r="F1168" i="1"/>
  <c r="I1168" i="1" s="1"/>
  <c r="G1170" i="1"/>
  <c r="G1172" i="1"/>
  <c r="F1175" i="1"/>
  <c r="I1175" i="1" s="1"/>
  <c r="K1175" i="1" s="1"/>
  <c r="G1177" i="1"/>
  <c r="G1179" i="1"/>
  <c r="F1184" i="1"/>
  <c r="I1184" i="1" s="1"/>
  <c r="K1184" i="1" s="1"/>
  <c r="G1186" i="1"/>
  <c r="G1191" i="1"/>
  <c r="F1198" i="1"/>
  <c r="I1198" i="1" s="1"/>
  <c r="K1198" i="1" s="1"/>
  <c r="F1203" i="1"/>
  <c r="I1203" i="1" s="1"/>
  <c r="G1207" i="1"/>
  <c r="F1212" i="1"/>
  <c r="I1212" i="1" s="1"/>
  <c r="K1212" i="1" s="1"/>
  <c r="F1214" i="1"/>
  <c r="I1214" i="1" s="1"/>
  <c r="K1214" i="1" s="1"/>
  <c r="F1219" i="1"/>
  <c r="I1219" i="1" s="1"/>
  <c r="G1223" i="1"/>
  <c r="F1228" i="1"/>
  <c r="I1228" i="1" s="1"/>
  <c r="K1228" i="1" s="1"/>
  <c r="F1230" i="1"/>
  <c r="I1230" i="1" s="1"/>
  <c r="J1230" i="1" s="1"/>
  <c r="F1235" i="1"/>
  <c r="I1235" i="1" s="1"/>
  <c r="K1235" i="1" s="1"/>
  <c r="G1239" i="1"/>
  <c r="F1242" i="1"/>
  <c r="I1242" i="1" s="1"/>
  <c r="K1242" i="1" s="1"/>
  <c r="F1244" i="1"/>
  <c r="I1244" i="1" s="1"/>
  <c r="K1244" i="1" s="1"/>
  <c r="F1246" i="1"/>
  <c r="I1246" i="1" s="1"/>
  <c r="K1246" i="1" s="1"/>
  <c r="G1956" i="1"/>
  <c r="G1975" i="1"/>
  <c r="F1994" i="1"/>
  <c r="I1994" i="1" s="1"/>
  <c r="F1159" i="1"/>
  <c r="I1159" i="1" s="1"/>
  <c r="K1159" i="1" s="1"/>
  <c r="G1214" i="1"/>
  <c r="F1233" i="1"/>
  <c r="I1233" i="1" s="1"/>
  <c r="F1255" i="1"/>
  <c r="I1255" i="1" s="1"/>
  <c r="K1255" i="1" s="1"/>
  <c r="F1260" i="1"/>
  <c r="I1260" i="1" s="1"/>
  <c r="G1262" i="1"/>
  <c r="F1264" i="1"/>
  <c r="I1264" i="1" s="1"/>
  <c r="K1264" i="1" s="1"/>
  <c r="G1269" i="1"/>
  <c r="F1274" i="1"/>
  <c r="I1274" i="1" s="1"/>
  <c r="K1274" i="1" s="1"/>
  <c r="G1283" i="1"/>
  <c r="G1285" i="1"/>
  <c r="G1287" i="1"/>
  <c r="G1289" i="1"/>
  <c r="F1292" i="1"/>
  <c r="I1292" i="1" s="1"/>
  <c r="F1299" i="1"/>
  <c r="I1299" i="1" s="1"/>
  <c r="K1299" i="1" s="1"/>
  <c r="F1301" i="1"/>
  <c r="I1301" i="1" s="1"/>
  <c r="K1301" i="1" s="1"/>
  <c r="G1310" i="1"/>
  <c r="F1315" i="1"/>
  <c r="I1315" i="1" s="1"/>
  <c r="K1315" i="1" s="1"/>
  <c r="F1317" i="1"/>
  <c r="I1317" i="1" s="1"/>
  <c r="K1317" i="1" s="1"/>
  <c r="G1326" i="1"/>
  <c r="F1331" i="1"/>
  <c r="I1331" i="1" s="1"/>
  <c r="G1336" i="1"/>
  <c r="G1338" i="1"/>
  <c r="F1343" i="1"/>
  <c r="I1343" i="1" s="1"/>
  <c r="K1343" i="1" s="1"/>
  <c r="G1350" i="1"/>
  <c r="G1357" i="1"/>
  <c r="G1359" i="1"/>
  <c r="G1363" i="1"/>
  <c r="G1367" i="1"/>
  <c r="G1369" i="1"/>
  <c r="F1374" i="1"/>
  <c r="I1374" i="1" s="1"/>
  <c r="K1374" i="1" s="1"/>
  <c r="F1376" i="1"/>
  <c r="I1376" i="1" s="1"/>
  <c r="K1376" i="1" s="1"/>
  <c r="F1381" i="1"/>
  <c r="I1381" i="1" s="1"/>
  <c r="F1383" i="1"/>
  <c r="I1383" i="1" s="1"/>
  <c r="F1385" i="1"/>
  <c r="I1385" i="1" s="1"/>
  <c r="G1387" i="1"/>
  <c r="F1392" i="1"/>
  <c r="I1392" i="1" s="1"/>
  <c r="K1392" i="1" s="1"/>
  <c r="F1394" i="1"/>
  <c r="I1394" i="1" s="1"/>
  <c r="F1396" i="1"/>
  <c r="I1396" i="1" s="1"/>
  <c r="G1405" i="1"/>
  <c r="F1412" i="1"/>
  <c r="I1412" i="1" s="1"/>
  <c r="K1412" i="1" s="1"/>
  <c r="F1959" i="1"/>
  <c r="I1959" i="1" s="1"/>
  <c r="G1977" i="1"/>
  <c r="G1996" i="1"/>
  <c r="G1142" i="1"/>
  <c r="G1161" i="1"/>
  <c r="G1198" i="1"/>
  <c r="F1217" i="1"/>
  <c r="I1217" i="1" s="1"/>
  <c r="G1235" i="1"/>
  <c r="F1248" i="1"/>
  <c r="I1248" i="1" s="1"/>
  <c r="F1253" i="1"/>
  <c r="I1253" i="1" s="1"/>
  <c r="K1253" i="1" s="1"/>
  <c r="G1255" i="1"/>
  <c r="G1260" i="1"/>
  <c r="G1264" i="1"/>
  <c r="F1267" i="1"/>
  <c r="I1267" i="1" s="1"/>
  <c r="K1267" i="1" s="1"/>
  <c r="G1274" i="1"/>
  <c r="F1281" i="1"/>
  <c r="I1281" i="1" s="1"/>
  <c r="K1281" i="1" s="1"/>
  <c r="G1292" i="1"/>
  <c r="F1297" i="1"/>
  <c r="I1297" i="1" s="1"/>
  <c r="K1297" i="1" s="1"/>
  <c r="G1299" i="1"/>
  <c r="G1301" i="1"/>
  <c r="F1304" i="1"/>
  <c r="I1304" i="1" s="1"/>
  <c r="K1304" i="1" s="1"/>
  <c r="F1306" i="1"/>
  <c r="I1306" i="1" s="1"/>
  <c r="F1308" i="1"/>
  <c r="I1308" i="1" s="1"/>
  <c r="K1308" i="1" s="1"/>
  <c r="F1313" i="1"/>
  <c r="I1313" i="1" s="1"/>
  <c r="K1313" i="1" s="1"/>
  <c r="G1315" i="1"/>
  <c r="G1317" i="1"/>
  <c r="F1320" i="1"/>
  <c r="I1320" i="1" s="1"/>
  <c r="K1320" i="1" s="1"/>
  <c r="F1322" i="1"/>
  <c r="I1322" i="1" s="1"/>
  <c r="F1324" i="1"/>
  <c r="I1324" i="1" s="1"/>
  <c r="K1324" i="1" s="1"/>
  <c r="F1329" i="1"/>
  <c r="I1329" i="1" s="1"/>
  <c r="K1329" i="1" s="1"/>
  <c r="G1331" i="1"/>
  <c r="F1334" i="1"/>
  <c r="I1334" i="1" s="1"/>
  <c r="G1343" i="1"/>
  <c r="F1348" i="1"/>
  <c r="I1348" i="1" s="1"/>
  <c r="K1348" i="1" s="1"/>
  <c r="F1353" i="1"/>
  <c r="I1353" i="1" s="1"/>
  <c r="K1353" i="1" s="1"/>
  <c r="F1355" i="1"/>
  <c r="I1355" i="1" s="1"/>
  <c r="F1372" i="1"/>
  <c r="I1372" i="1" s="1"/>
  <c r="K1372" i="1" s="1"/>
  <c r="G1374" i="1"/>
  <c r="G1376" i="1"/>
  <c r="G1381" i="1"/>
  <c r="G1383" i="1"/>
  <c r="G1385" i="1"/>
  <c r="G1392" i="1"/>
  <c r="G1394" i="1"/>
  <c r="G1396" i="1"/>
  <c r="F1399" i="1"/>
  <c r="I1399" i="1" s="1"/>
  <c r="K1399" i="1" s="1"/>
  <c r="F1401" i="1"/>
  <c r="I1401" i="1" s="1"/>
  <c r="K1401" i="1" s="1"/>
  <c r="F1403" i="1"/>
  <c r="I1403" i="1" s="1"/>
  <c r="K1403" i="1" s="1"/>
  <c r="F1408" i="1"/>
  <c r="I1408" i="1" s="1"/>
  <c r="F1410" i="1"/>
  <c r="I1410" i="1" s="1"/>
  <c r="K1410" i="1" s="1"/>
  <c r="G1412" i="1"/>
  <c r="F1415" i="1"/>
  <c r="I1415" i="1" s="1"/>
  <c r="K1415" i="1" s="1"/>
  <c r="G1942" i="1"/>
  <c r="G1961" i="1"/>
  <c r="F1980" i="1"/>
  <c r="I1980" i="1" s="1"/>
  <c r="F1999" i="1"/>
  <c r="I1999" i="1" s="1"/>
  <c r="K1999" i="1" s="1"/>
  <c r="F1182" i="1"/>
  <c r="I1182" i="1" s="1"/>
  <c r="K1182" i="1" s="1"/>
  <c r="F1201" i="1"/>
  <c r="I1201" i="1" s="1"/>
  <c r="G1219" i="1"/>
  <c r="F1237" i="1"/>
  <c r="I1237" i="1" s="1"/>
  <c r="K1237" i="1" s="1"/>
  <c r="F1251" i="1"/>
  <c r="I1251" i="1" s="1"/>
  <c r="K1251" i="1" s="1"/>
  <c r="G1253" i="1"/>
  <c r="F1258" i="1"/>
  <c r="I1258" i="1" s="1"/>
  <c r="K1258" i="1" s="1"/>
  <c r="G1267" i="1"/>
  <c r="F1270" i="1"/>
  <c r="I1270" i="1" s="1"/>
  <c r="K1270" i="1" s="1"/>
  <c r="F1272" i="1"/>
  <c r="I1272" i="1" s="1"/>
  <c r="K1272" i="1" s="1"/>
  <c r="F1277" i="1"/>
  <c r="I1277" i="1" s="1"/>
  <c r="K1277" i="1" s="1"/>
  <c r="F1279" i="1"/>
  <c r="I1279" i="1" s="1"/>
  <c r="K1279" i="1" s="1"/>
  <c r="G1281" i="1"/>
  <c r="F1286" i="1"/>
  <c r="I1286" i="1" s="1"/>
  <c r="K1286" i="1" s="1"/>
  <c r="F1288" i="1"/>
  <c r="I1288" i="1" s="1"/>
  <c r="K1288" i="1" s="1"/>
  <c r="F1290" i="1"/>
  <c r="I1290" i="1" s="1"/>
  <c r="F1295" i="1"/>
  <c r="I1295" i="1" s="1"/>
  <c r="K1295" i="1" s="1"/>
  <c r="G1297" i="1"/>
  <c r="G1304" i="1"/>
  <c r="G1306" i="1"/>
  <c r="G1308" i="1"/>
  <c r="F1311" i="1"/>
  <c r="I1311" i="1" s="1"/>
  <c r="K1311" i="1" s="1"/>
  <c r="G1313" i="1"/>
  <c r="G1320" i="1"/>
  <c r="G1322" i="1"/>
  <c r="G1324" i="1"/>
  <c r="F1327" i="1"/>
  <c r="I1327" i="1" s="1"/>
  <c r="K1327" i="1" s="1"/>
  <c r="G1329" i="1"/>
  <c r="G1334" i="1"/>
  <c r="F1339" i="1"/>
  <c r="I1339" i="1" s="1"/>
  <c r="K1339" i="1" s="1"/>
  <c r="F1341" i="1"/>
  <c r="I1341" i="1" s="1"/>
  <c r="K1341" i="1" s="1"/>
  <c r="F1346" i="1"/>
  <c r="I1346" i="1" s="1"/>
  <c r="K1346" i="1" s="1"/>
  <c r="G1348" i="1"/>
  <c r="F1351" i="1"/>
  <c r="I1351" i="1" s="1"/>
  <c r="K1351" i="1" s="1"/>
  <c r="G1353" i="1"/>
  <c r="G1355" i="1"/>
  <c r="F1360" i="1"/>
  <c r="I1360" i="1" s="1"/>
  <c r="F1362" i="1"/>
  <c r="I1362" i="1" s="1"/>
  <c r="K1362" i="1" s="1"/>
  <c r="F1370" i="1"/>
  <c r="I1370" i="1" s="1"/>
  <c r="K1370" i="1" s="1"/>
  <c r="G1372" i="1"/>
  <c r="F1379" i="1"/>
  <c r="F1390" i="1"/>
  <c r="I1390" i="1" s="1"/>
  <c r="G1399" i="1"/>
  <c r="G1401" i="1"/>
  <c r="G1403" i="1"/>
  <c r="F1406" i="1"/>
  <c r="I1406" i="1" s="1"/>
  <c r="K1406" i="1" s="1"/>
  <c r="G1408" i="1"/>
  <c r="G1410" i="1"/>
  <c r="G1415" i="1"/>
  <c r="G1417" i="1"/>
  <c r="G1926" i="1"/>
  <c r="F1963" i="1"/>
  <c r="I1963" i="1" s="1"/>
  <c r="K1963" i="1" s="1"/>
  <c r="G1982" i="1"/>
  <c r="G2001" i="1"/>
  <c r="G1147" i="1"/>
  <c r="F1166" i="1"/>
  <c r="I1166" i="1" s="1"/>
  <c r="G1184" i="1"/>
  <c r="G1203" i="1"/>
  <c r="F1221" i="1"/>
  <c r="I1221" i="1" s="1"/>
  <c r="K1221" i="1" s="1"/>
  <c r="F1249" i="1"/>
  <c r="I1249" i="1" s="1"/>
  <c r="K1249" i="1" s="1"/>
  <c r="G1251" i="1"/>
  <c r="F1256" i="1"/>
  <c r="I1256" i="1" s="1"/>
  <c r="K1256" i="1" s="1"/>
  <c r="G1258" i="1"/>
  <c r="F1265" i="1"/>
  <c r="I1265" i="1" s="1"/>
  <c r="G1270" i="1"/>
  <c r="G1272" i="1"/>
  <c r="F1275" i="1"/>
  <c r="I1275" i="1" s="1"/>
  <c r="G1277" i="1"/>
  <c r="G1279" i="1"/>
  <c r="F1284" i="1"/>
  <c r="I1284" i="1" s="1"/>
  <c r="K1284" i="1" s="1"/>
  <c r="G1286" i="1"/>
  <c r="G1288" i="1"/>
  <c r="G1290" i="1"/>
  <c r="F1293" i="1"/>
  <c r="I1293" i="1" s="1"/>
  <c r="K1293" i="1" s="1"/>
  <c r="G1295" i="1"/>
  <c r="F1302" i="1"/>
  <c r="I1302" i="1" s="1"/>
  <c r="K1302" i="1" s="1"/>
  <c r="G1311" i="1"/>
  <c r="F1318" i="1"/>
  <c r="I1318" i="1" s="1"/>
  <c r="K1318" i="1" s="1"/>
  <c r="G1327" i="1"/>
  <c r="F1332" i="1"/>
  <c r="I1332" i="1" s="1"/>
  <c r="K1332" i="1" s="1"/>
  <c r="F1337" i="1"/>
  <c r="I1337" i="1" s="1"/>
  <c r="K1337" i="1" s="1"/>
  <c r="G1339" i="1"/>
  <c r="G1341" i="1"/>
  <c r="F1344" i="1"/>
  <c r="I1344" i="1" s="1"/>
  <c r="K1344" i="1" s="1"/>
  <c r="G1346" i="1"/>
  <c r="G1351" i="1"/>
  <c r="G1360" i="1"/>
  <c r="G1362" i="1"/>
  <c r="F1364" i="1"/>
  <c r="I1364" i="1" s="1"/>
  <c r="K1364" i="1" s="1"/>
  <c r="F1366" i="1"/>
  <c r="I1366" i="1" s="1"/>
  <c r="K1366" i="1" s="1"/>
  <c r="F1368" i="1"/>
  <c r="I1368" i="1" s="1"/>
  <c r="K1368" i="1" s="1"/>
  <c r="G1370" i="1"/>
  <c r="F1377" i="1"/>
  <c r="I1377" i="1" s="1"/>
  <c r="G1379" i="1"/>
  <c r="F1388" i="1"/>
  <c r="I1388" i="1" s="1"/>
  <c r="K1388" i="1" s="1"/>
  <c r="G1390" i="1"/>
  <c r="F1397" i="1"/>
  <c r="I1397" i="1" s="1"/>
  <c r="G1406" i="1"/>
  <c r="F1413" i="1"/>
  <c r="G1965" i="1"/>
  <c r="G1168" i="1"/>
  <c r="F1205" i="1"/>
  <c r="I1205" i="1" s="1"/>
  <c r="K1205" i="1" s="1"/>
  <c r="G1242" i="1"/>
  <c r="G1249" i="1"/>
  <c r="F1254" i="1"/>
  <c r="I1254" i="1" s="1"/>
  <c r="K1254" i="1" s="1"/>
  <c r="G1256" i="1"/>
  <c r="F1261" i="1"/>
  <c r="I1261" i="1" s="1"/>
  <c r="K1261" i="1" s="1"/>
  <c r="F1263" i="1"/>
  <c r="I1263" i="1" s="1"/>
  <c r="K1263" i="1" s="1"/>
  <c r="G1265" i="1"/>
  <c r="F1268" i="1"/>
  <c r="I1268" i="1" s="1"/>
  <c r="K1268" i="1" s="1"/>
  <c r="G1275" i="1"/>
  <c r="F1282" i="1"/>
  <c r="I1282" i="1" s="1"/>
  <c r="G1284" i="1"/>
  <c r="G1293" i="1"/>
  <c r="G1302" i="1"/>
  <c r="F1307" i="1"/>
  <c r="I1307" i="1" s="1"/>
  <c r="K1307" i="1" s="1"/>
  <c r="F1309" i="1"/>
  <c r="I1309" i="1" s="1"/>
  <c r="K1309" i="1" s="1"/>
  <c r="G1318" i="1"/>
  <c r="F1323" i="1"/>
  <c r="I1323" i="1" s="1"/>
  <c r="K1323" i="1" s="1"/>
  <c r="F1325" i="1"/>
  <c r="I1325" i="1" s="1"/>
  <c r="K1325" i="1" s="1"/>
  <c r="G1332" i="1"/>
  <c r="F1335" i="1"/>
  <c r="I1335" i="1" s="1"/>
  <c r="K1335" i="1" s="1"/>
  <c r="G1337" i="1"/>
  <c r="G1344" i="1"/>
  <c r="F1349" i="1"/>
  <c r="I1349" i="1" s="1"/>
  <c r="K1349" i="1" s="1"/>
  <c r="F1356" i="1"/>
  <c r="I1356" i="1" s="1"/>
  <c r="K1356" i="1" s="1"/>
  <c r="F1358" i="1"/>
  <c r="I1358" i="1" s="1"/>
  <c r="K1358" i="1" s="1"/>
  <c r="G1364" i="1"/>
  <c r="G1366" i="1"/>
  <c r="G1368" i="1"/>
  <c r="F1373" i="1"/>
  <c r="I1373" i="1" s="1"/>
  <c r="F1375" i="1"/>
  <c r="I1375" i="1" s="1"/>
  <c r="K1375" i="1" s="1"/>
  <c r="G1377" i="1"/>
  <c r="F1382" i="1"/>
  <c r="I1382" i="1" s="1"/>
  <c r="K1382" i="1" s="1"/>
  <c r="F1384" i="1"/>
  <c r="I1384" i="1" s="1"/>
  <c r="K1384" i="1" s="1"/>
  <c r="F1386" i="1"/>
  <c r="I1386" i="1" s="1"/>
  <c r="K1386" i="1" s="1"/>
  <c r="G1388" i="1"/>
  <c r="F1393" i="1"/>
  <c r="I1393" i="1" s="1"/>
  <c r="F1395" i="1"/>
  <c r="I1395" i="1" s="1"/>
  <c r="K1395" i="1" s="1"/>
  <c r="G1397" i="1"/>
  <c r="F1949" i="1"/>
  <c r="I1949" i="1" s="1"/>
  <c r="K1949" i="1" s="1"/>
  <c r="F1987" i="1"/>
  <c r="I1987" i="1" s="1"/>
  <c r="K1987" i="1" s="1"/>
  <c r="G1132" i="1"/>
  <c r="F1152" i="1"/>
  <c r="I1152" i="1" s="1"/>
  <c r="F1189" i="1"/>
  <c r="I1189" i="1" s="1"/>
  <c r="K1189" i="1" s="1"/>
  <c r="F1226" i="1"/>
  <c r="I1226" i="1" s="1"/>
  <c r="K1226" i="1" s="1"/>
  <c r="G1244" i="1"/>
  <c r="F1252" i="1"/>
  <c r="I1252" i="1" s="1"/>
  <c r="K1252" i="1" s="1"/>
  <c r="G1254" i="1"/>
  <c r="F1259" i="1"/>
  <c r="I1259" i="1" s="1"/>
  <c r="G1261" i="1"/>
  <c r="G1263" i="1"/>
  <c r="G1268" i="1"/>
  <c r="F1273" i="1"/>
  <c r="I1273" i="1" s="1"/>
  <c r="J1273" i="1" s="1"/>
  <c r="F1278" i="1"/>
  <c r="I1278" i="1" s="1"/>
  <c r="K1278" i="1" s="1"/>
  <c r="F1280" i="1"/>
  <c r="I1280" i="1" s="1"/>
  <c r="K1280" i="1" s="1"/>
  <c r="G1282" i="1"/>
  <c r="F1291" i="1"/>
  <c r="I1291" i="1" s="1"/>
  <c r="K1291" i="1" s="1"/>
  <c r="F1296" i="1"/>
  <c r="I1296" i="1" s="1"/>
  <c r="K1296" i="1" s="1"/>
  <c r="F1298" i="1"/>
  <c r="I1298" i="1" s="1"/>
  <c r="K1298" i="1" s="1"/>
  <c r="F1300" i="1"/>
  <c r="I1300" i="1" s="1"/>
  <c r="F1305" i="1"/>
  <c r="I1305" i="1" s="1"/>
  <c r="K1305" i="1" s="1"/>
  <c r="G1307" i="1"/>
  <c r="G1309" i="1"/>
  <c r="F1312" i="1"/>
  <c r="I1312" i="1" s="1"/>
  <c r="F1314" i="1"/>
  <c r="I1314" i="1" s="1"/>
  <c r="K1314" i="1" s="1"/>
  <c r="F1316" i="1"/>
  <c r="I1316" i="1" s="1"/>
  <c r="F1321" i="1"/>
  <c r="I1321" i="1" s="1"/>
  <c r="K1321" i="1" s="1"/>
  <c r="G1323" i="1"/>
  <c r="G1325" i="1"/>
  <c r="F1328" i="1"/>
  <c r="I1328" i="1" s="1"/>
  <c r="K1328" i="1" s="1"/>
  <c r="F1330" i="1"/>
  <c r="I1330" i="1" s="1"/>
  <c r="K1330" i="1" s="1"/>
  <c r="G1335" i="1"/>
  <c r="F1342" i="1"/>
  <c r="I1342" i="1" s="1"/>
  <c r="K1342" i="1" s="1"/>
  <c r="F1347" i="1"/>
  <c r="I1347" i="1" s="1"/>
  <c r="K1347" i="1" s="1"/>
  <c r="G1349" i="1"/>
  <c r="F1352" i="1"/>
  <c r="I1352" i="1" s="1"/>
  <c r="F1354" i="1"/>
  <c r="I1354" i="1" s="1"/>
  <c r="K1354" i="1" s="1"/>
  <c r="G1356" i="1"/>
  <c r="G1358" i="1"/>
  <c r="F1371" i="1"/>
  <c r="I1371" i="1" s="1"/>
  <c r="K1371" i="1" s="1"/>
  <c r="G1373" i="1"/>
  <c r="G1375" i="1"/>
  <c r="F1380" i="1"/>
  <c r="I1380" i="1" s="1"/>
  <c r="G1382" i="1"/>
  <c r="G1384" i="1"/>
  <c r="G1386" i="1"/>
  <c r="F1391" i="1"/>
  <c r="I1391" i="1" s="1"/>
  <c r="K1391" i="1" s="1"/>
  <c r="G1393" i="1"/>
  <c r="G1395" i="1"/>
  <c r="F1400" i="1"/>
  <c r="I1400" i="1" s="1"/>
  <c r="F1402" i="1"/>
  <c r="I1402" i="1" s="1"/>
  <c r="K1402" i="1" s="1"/>
  <c r="G1404" i="1"/>
  <c r="F1407" i="1"/>
  <c r="I1407" i="1" s="1"/>
  <c r="K1407" i="1" s="1"/>
  <c r="F1409" i="1"/>
  <c r="I1409" i="1" s="1"/>
  <c r="K1409" i="1" s="1"/>
  <c r="F1411" i="1"/>
  <c r="I1411" i="1" s="1"/>
  <c r="K1411" i="1" s="1"/>
  <c r="F1416" i="1"/>
  <c r="I1416" i="1" s="1"/>
  <c r="K1416" i="1" s="1"/>
  <c r="F1933" i="1"/>
  <c r="I1933" i="1" s="1"/>
  <c r="K1933" i="1" s="1"/>
  <c r="F1970" i="1"/>
  <c r="I1970" i="1" s="1"/>
  <c r="F1989" i="1"/>
  <c r="I1989" i="1" s="1"/>
  <c r="K1989" i="1" s="1"/>
  <c r="F1135" i="1"/>
  <c r="I1135" i="1" s="1"/>
  <c r="K1135" i="1" s="1"/>
  <c r="G1154" i="1"/>
  <c r="F1210" i="1"/>
  <c r="I1210" i="1" s="1"/>
  <c r="K1210" i="1" s="1"/>
  <c r="G1228" i="1"/>
  <c r="G1246" i="1"/>
  <c r="F1250" i="1"/>
  <c r="I1250" i="1" s="1"/>
  <c r="K1250" i="1" s="1"/>
  <c r="G1252" i="1"/>
  <c r="F1257" i="1"/>
  <c r="I1257" i="1" s="1"/>
  <c r="K1257" i="1" s="1"/>
  <c r="G1259" i="1"/>
  <c r="F1266" i="1"/>
  <c r="I1266" i="1" s="1"/>
  <c r="K1266" i="1" s="1"/>
  <c r="F1271" i="1"/>
  <c r="I1271" i="1" s="1"/>
  <c r="K1271" i="1" s="1"/>
  <c r="G1273" i="1"/>
  <c r="F1276" i="1"/>
  <c r="I1276" i="1" s="1"/>
  <c r="K1276" i="1" s="1"/>
  <c r="G1278" i="1"/>
  <c r="G1280" i="1"/>
  <c r="G1291" i="1"/>
  <c r="F1294" i="1"/>
  <c r="I1294" i="1" s="1"/>
  <c r="G1296" i="1"/>
  <c r="G1298" i="1"/>
  <c r="G1300" i="1"/>
  <c r="F1303" i="1"/>
  <c r="I1303" i="1" s="1"/>
  <c r="K1303" i="1" s="1"/>
  <c r="G1305" i="1"/>
  <c r="G1312" i="1"/>
  <c r="G1314" i="1"/>
  <c r="G1316" i="1"/>
  <c r="F1319" i="1"/>
  <c r="I1319" i="1" s="1"/>
  <c r="K1319" i="1" s="1"/>
  <c r="G1321" i="1"/>
  <c r="G1328" i="1"/>
  <c r="G1330" i="1"/>
  <c r="F1333" i="1"/>
  <c r="I1333" i="1" s="1"/>
  <c r="K1333" i="1" s="1"/>
  <c r="F1340" i="1"/>
  <c r="I1340" i="1" s="1"/>
  <c r="K1340" i="1" s="1"/>
  <c r="G1342" i="1"/>
  <c r="F1345" i="1"/>
  <c r="I1345" i="1" s="1"/>
  <c r="K1345" i="1" s="1"/>
  <c r="G1347" i="1"/>
  <c r="G1352" i="1"/>
  <c r="G1354" i="1"/>
  <c r="F1361" i="1"/>
  <c r="I1361" i="1" s="1"/>
  <c r="K1361" i="1" s="1"/>
  <c r="F1365" i="1"/>
  <c r="I1365" i="1" s="1"/>
  <c r="K1365" i="1" s="1"/>
  <c r="G1371" i="1"/>
  <c r="F1378" i="1"/>
  <c r="I1378" i="1" s="1"/>
  <c r="G1380" i="1"/>
  <c r="F1389" i="1"/>
  <c r="I1389" i="1" s="1"/>
  <c r="G1391" i="1"/>
  <c r="F1398" i="1"/>
  <c r="I1398" i="1" s="1"/>
  <c r="K1398" i="1" s="1"/>
  <c r="G1400" i="1"/>
  <c r="G1402" i="1"/>
  <c r="G1407" i="1"/>
  <c r="G1409" i="1"/>
  <c r="G1411" i="1"/>
  <c r="F1414" i="1"/>
  <c r="I1414" i="1" s="1"/>
  <c r="K1414" i="1" s="1"/>
  <c r="G1156" i="1"/>
  <c r="F1310" i="1"/>
  <c r="I1310" i="1" s="1"/>
  <c r="K1310" i="1" s="1"/>
  <c r="G1365" i="1"/>
  <c r="G1420" i="1"/>
  <c r="F1423" i="1"/>
  <c r="I1423" i="1" s="1"/>
  <c r="K1423" i="1" s="1"/>
  <c r="F1425" i="1"/>
  <c r="I1425" i="1" s="1"/>
  <c r="K1425" i="1" s="1"/>
  <c r="F1427" i="1"/>
  <c r="I1427" i="1" s="1"/>
  <c r="K1427" i="1" s="1"/>
  <c r="G1429" i="1"/>
  <c r="F1436" i="1"/>
  <c r="I1436" i="1" s="1"/>
  <c r="K1436" i="1" s="1"/>
  <c r="F1441" i="1"/>
  <c r="I1441" i="1" s="1"/>
  <c r="K1441" i="1" s="1"/>
  <c r="G1443" i="1"/>
  <c r="G1452" i="1"/>
  <c r="F1455" i="1"/>
  <c r="I1455" i="1" s="1"/>
  <c r="F1457" i="1"/>
  <c r="I1457" i="1" s="1"/>
  <c r="K1457" i="1" s="1"/>
  <c r="G1459" i="1"/>
  <c r="G1461" i="1"/>
  <c r="G1466" i="1"/>
  <c r="G1468" i="1"/>
  <c r="F1475" i="1"/>
  <c r="I1475" i="1" s="1"/>
  <c r="K1475" i="1" s="1"/>
  <c r="F1480" i="1"/>
  <c r="I1480" i="1" s="1"/>
  <c r="K1480" i="1" s="1"/>
  <c r="G1484" i="1"/>
  <c r="F1489" i="1"/>
  <c r="I1489" i="1" s="1"/>
  <c r="K1489" i="1" s="1"/>
  <c r="F1494" i="1"/>
  <c r="I1494" i="1" s="1"/>
  <c r="K1494" i="1" s="1"/>
  <c r="G1496" i="1"/>
  <c r="F1499" i="1"/>
  <c r="G1508" i="1"/>
  <c r="F1515" i="1"/>
  <c r="I1515" i="1" s="1"/>
  <c r="K1515" i="1" s="1"/>
  <c r="G1524" i="1"/>
  <c r="F1531" i="1"/>
  <c r="I1531" i="1" s="1"/>
  <c r="K1531" i="1" s="1"/>
  <c r="F1538" i="1"/>
  <c r="I1538" i="1" s="1"/>
  <c r="K1538" i="1" s="1"/>
  <c r="G1540" i="1"/>
  <c r="F1545" i="1"/>
  <c r="I1545" i="1" s="1"/>
  <c r="F1547" i="1"/>
  <c r="I1547" i="1" s="1"/>
  <c r="K1547" i="1" s="1"/>
  <c r="G1549" i="1"/>
  <c r="F1552" i="1"/>
  <c r="I1552" i="1" s="1"/>
  <c r="K1552" i="1" s="1"/>
  <c r="F1554" i="1"/>
  <c r="I1554" i="1" s="1"/>
  <c r="K1554" i="1" s="1"/>
  <c r="G1556" i="1"/>
  <c r="F1559" i="1"/>
  <c r="I1559" i="1" s="1"/>
  <c r="K1559" i="1" s="1"/>
  <c r="G1561" i="1"/>
  <c r="G1563" i="1"/>
  <c r="G1568" i="1"/>
  <c r="G1570" i="1"/>
  <c r="F1575" i="1"/>
  <c r="I1575" i="1" s="1"/>
  <c r="K1575" i="1" s="1"/>
  <c r="G1577" i="1"/>
  <c r="G1579" i="1"/>
  <c r="G1581" i="1"/>
  <c r="G1175" i="1"/>
  <c r="G1257" i="1"/>
  <c r="G1276" i="1"/>
  <c r="G1294" i="1"/>
  <c r="F1350" i="1"/>
  <c r="I1350" i="1" s="1"/>
  <c r="K1350" i="1" s="1"/>
  <c r="F1367" i="1"/>
  <c r="I1367" i="1" s="1"/>
  <c r="F1418" i="1"/>
  <c r="I1418" i="1" s="1"/>
  <c r="G1423" i="1"/>
  <c r="G1425" i="1"/>
  <c r="G1427" i="1"/>
  <c r="F1432" i="1"/>
  <c r="I1432" i="1" s="1"/>
  <c r="K1432" i="1" s="1"/>
  <c r="F1434" i="1"/>
  <c r="I1434" i="1" s="1"/>
  <c r="K1434" i="1" s="1"/>
  <c r="G1436" i="1"/>
  <c r="F1439" i="1"/>
  <c r="I1439" i="1" s="1"/>
  <c r="K1439" i="1" s="1"/>
  <c r="G1441" i="1"/>
  <c r="F1448" i="1"/>
  <c r="I1448" i="1" s="1"/>
  <c r="F1450" i="1"/>
  <c r="I1450" i="1" s="1"/>
  <c r="G1455" i="1"/>
  <c r="G1457" i="1"/>
  <c r="F1464" i="1"/>
  <c r="I1464" i="1" s="1"/>
  <c r="K1464" i="1" s="1"/>
  <c r="G1475" i="1"/>
  <c r="F1478" i="1"/>
  <c r="I1478" i="1" s="1"/>
  <c r="G1480" i="1"/>
  <c r="F1482" i="1"/>
  <c r="I1482" i="1" s="1"/>
  <c r="K1482" i="1" s="1"/>
  <c r="F1487" i="1"/>
  <c r="I1487" i="1" s="1"/>
  <c r="K1487" i="1" s="1"/>
  <c r="G1489" i="1"/>
  <c r="F1492" i="1"/>
  <c r="I1492" i="1" s="1"/>
  <c r="K1492" i="1" s="1"/>
  <c r="G1494" i="1"/>
  <c r="G1499" i="1"/>
  <c r="F1504" i="1"/>
  <c r="I1504" i="1" s="1"/>
  <c r="K1504" i="1" s="1"/>
  <c r="F1506" i="1"/>
  <c r="I1506" i="1" s="1"/>
  <c r="K1506" i="1" s="1"/>
  <c r="F1513" i="1"/>
  <c r="I1513" i="1" s="1"/>
  <c r="K1513" i="1" s="1"/>
  <c r="G1515" i="1"/>
  <c r="F1520" i="1"/>
  <c r="I1520" i="1" s="1"/>
  <c r="K1520" i="1" s="1"/>
  <c r="F1522" i="1"/>
  <c r="I1522" i="1" s="1"/>
  <c r="K1522" i="1" s="1"/>
  <c r="F1529" i="1"/>
  <c r="I1529" i="1" s="1"/>
  <c r="K1529" i="1" s="1"/>
  <c r="G1531" i="1"/>
  <c r="F1536" i="1"/>
  <c r="I1536" i="1" s="1"/>
  <c r="K1536" i="1" s="1"/>
  <c r="G1538" i="1"/>
  <c r="F1543" i="1"/>
  <c r="I1543" i="1" s="1"/>
  <c r="G1545" i="1"/>
  <c r="G1547" i="1"/>
  <c r="G1552" i="1"/>
  <c r="G1554" i="1"/>
  <c r="G1559" i="1"/>
  <c r="F1566" i="1"/>
  <c r="I1566" i="1" s="1"/>
  <c r="K1566" i="1" s="1"/>
  <c r="G1575" i="1"/>
  <c r="F1584" i="1"/>
  <c r="I1584" i="1" s="1"/>
  <c r="F1586" i="1"/>
  <c r="I1586" i="1" s="1"/>
  <c r="G1333" i="1"/>
  <c r="F1369" i="1"/>
  <c r="I1369" i="1" s="1"/>
  <c r="F1387" i="1"/>
  <c r="I1387" i="1" s="1"/>
  <c r="K1387" i="1" s="1"/>
  <c r="F1404" i="1"/>
  <c r="I1404" i="1" s="1"/>
  <c r="K1404" i="1" s="1"/>
  <c r="G1413" i="1"/>
  <c r="G1418" i="1"/>
  <c r="F1421" i="1"/>
  <c r="I1421" i="1" s="1"/>
  <c r="F1430" i="1"/>
  <c r="I1430" i="1" s="1"/>
  <c r="K1430" i="1" s="1"/>
  <c r="G1432" i="1"/>
  <c r="G1434" i="1"/>
  <c r="G1439" i="1"/>
  <c r="F1446" i="1"/>
  <c r="I1446" i="1" s="1"/>
  <c r="K1446" i="1" s="1"/>
  <c r="G1448" i="1"/>
  <c r="G1450" i="1"/>
  <c r="F1453" i="1"/>
  <c r="I1453" i="1" s="1"/>
  <c r="K1453" i="1" s="1"/>
  <c r="F1462" i="1"/>
  <c r="I1462" i="1" s="1"/>
  <c r="K1462" i="1" s="1"/>
  <c r="G1464" i="1"/>
  <c r="F1469" i="1"/>
  <c r="I1469" i="1" s="1"/>
  <c r="F1471" i="1"/>
  <c r="I1471" i="1" s="1"/>
  <c r="F1473" i="1"/>
  <c r="I1473" i="1" s="1"/>
  <c r="K1473" i="1" s="1"/>
  <c r="G1478" i="1"/>
  <c r="G1482" i="1"/>
  <c r="F1485" i="1"/>
  <c r="I1485" i="1" s="1"/>
  <c r="G1487" i="1"/>
  <c r="G1492" i="1"/>
  <c r="F1497" i="1"/>
  <c r="I1497" i="1" s="1"/>
  <c r="K1497" i="1" s="1"/>
  <c r="F1502" i="1"/>
  <c r="I1502" i="1" s="1"/>
  <c r="G1504" i="1"/>
  <c r="G1506" i="1"/>
  <c r="F1509" i="1"/>
  <c r="I1509" i="1" s="1"/>
  <c r="F1511" i="1"/>
  <c r="I1511" i="1" s="1"/>
  <c r="K1511" i="1" s="1"/>
  <c r="G1513" i="1"/>
  <c r="F1518" i="1"/>
  <c r="I1518" i="1" s="1"/>
  <c r="K1518" i="1" s="1"/>
  <c r="G1520" i="1"/>
  <c r="G1522" i="1"/>
  <c r="F1525" i="1"/>
  <c r="I1525" i="1" s="1"/>
  <c r="F1527" i="1"/>
  <c r="I1527" i="1" s="1"/>
  <c r="K1527" i="1" s="1"/>
  <c r="G1529" i="1"/>
  <c r="F1534" i="1"/>
  <c r="I1534" i="1" s="1"/>
  <c r="K1534" i="1" s="1"/>
  <c r="G1536" i="1"/>
  <c r="F1541" i="1"/>
  <c r="I1541" i="1" s="1"/>
  <c r="K1541" i="1" s="1"/>
  <c r="G1543" i="1"/>
  <c r="F1550" i="1"/>
  <c r="I1550" i="1" s="1"/>
  <c r="F1557" i="1"/>
  <c r="I1557" i="1" s="1"/>
  <c r="G1566" i="1"/>
  <c r="F1573" i="1"/>
  <c r="I1573" i="1" s="1"/>
  <c r="K1573" i="1" s="1"/>
  <c r="G1584" i="1"/>
  <c r="G1586" i="1"/>
  <c r="G1212" i="1"/>
  <c r="F1262" i="1"/>
  <c r="I1262" i="1" s="1"/>
  <c r="K1262" i="1" s="1"/>
  <c r="F1336" i="1"/>
  <c r="I1336" i="1" s="1"/>
  <c r="K1336" i="1" s="1"/>
  <c r="G1389" i="1"/>
  <c r="F1405" i="1"/>
  <c r="I1405" i="1" s="1"/>
  <c r="K1405" i="1" s="1"/>
  <c r="G1414" i="1"/>
  <c r="G1421" i="1"/>
  <c r="G1430" i="1"/>
  <c r="F1437" i="1"/>
  <c r="I1437" i="1" s="1"/>
  <c r="K1437" i="1" s="1"/>
  <c r="F1444" i="1"/>
  <c r="I1444" i="1" s="1"/>
  <c r="K1444" i="1" s="1"/>
  <c r="G1446" i="1"/>
  <c r="G1453" i="1"/>
  <c r="F1460" i="1"/>
  <c r="I1460" i="1" s="1"/>
  <c r="K1460" i="1" s="1"/>
  <c r="G1462" i="1"/>
  <c r="F1467" i="1"/>
  <c r="I1467" i="1" s="1"/>
  <c r="K1467" i="1" s="1"/>
  <c r="G1469" i="1"/>
  <c r="G1471" i="1"/>
  <c r="G1473" i="1"/>
  <c r="F1476" i="1"/>
  <c r="I1476" i="1" s="1"/>
  <c r="G1485" i="1"/>
  <c r="F1490" i="1"/>
  <c r="I1490" i="1" s="1"/>
  <c r="K1490" i="1" s="1"/>
  <c r="F1495" i="1"/>
  <c r="I1495" i="1" s="1"/>
  <c r="K1495" i="1" s="1"/>
  <c r="G1497" i="1"/>
  <c r="F1500" i="1"/>
  <c r="I1500" i="1" s="1"/>
  <c r="K1500" i="1" s="1"/>
  <c r="G1502" i="1"/>
  <c r="G1509" i="1"/>
  <c r="G1511" i="1"/>
  <c r="F1516" i="1"/>
  <c r="I1516" i="1" s="1"/>
  <c r="K1516" i="1" s="1"/>
  <c r="G1518" i="1"/>
  <c r="G1525" i="1"/>
  <c r="G1527" i="1"/>
  <c r="F1532" i="1"/>
  <c r="I1532" i="1" s="1"/>
  <c r="K1532" i="1" s="1"/>
  <c r="G1534" i="1"/>
  <c r="F1539" i="1"/>
  <c r="I1539" i="1" s="1"/>
  <c r="G1541" i="1"/>
  <c r="G1550" i="1"/>
  <c r="G1557" i="1"/>
  <c r="F1560" i="1"/>
  <c r="I1560" i="1" s="1"/>
  <c r="F1562" i="1"/>
  <c r="I1562" i="1" s="1"/>
  <c r="K1562" i="1" s="1"/>
  <c r="F1564" i="1"/>
  <c r="I1564" i="1" s="1"/>
  <c r="K1564" i="1" s="1"/>
  <c r="F1569" i="1"/>
  <c r="I1569" i="1" s="1"/>
  <c r="K1569" i="1" s="1"/>
  <c r="F1571" i="1"/>
  <c r="I1571" i="1" s="1"/>
  <c r="K1571" i="1" s="1"/>
  <c r="G1573" i="1"/>
  <c r="F1576" i="1"/>
  <c r="I1576" i="1" s="1"/>
  <c r="F1578" i="1"/>
  <c r="I1578" i="1" s="1"/>
  <c r="K1578" i="1" s="1"/>
  <c r="F1580" i="1"/>
  <c r="I1580" i="1" s="1"/>
  <c r="K1580" i="1" s="1"/>
  <c r="F1582" i="1"/>
  <c r="I1582" i="1" s="1"/>
  <c r="K1582" i="1" s="1"/>
  <c r="G1230" i="1"/>
  <c r="F1283" i="1"/>
  <c r="I1283" i="1" s="1"/>
  <c r="G1319" i="1"/>
  <c r="F1338" i="1"/>
  <c r="I1338" i="1" s="1"/>
  <c r="K1338" i="1" s="1"/>
  <c r="F1357" i="1"/>
  <c r="I1357" i="1" s="1"/>
  <c r="K1357" i="1" s="1"/>
  <c r="F1419" i="1"/>
  <c r="I1419" i="1" s="1"/>
  <c r="F1424" i="1"/>
  <c r="I1424" i="1" s="1"/>
  <c r="K1424" i="1" s="1"/>
  <c r="F1426" i="1"/>
  <c r="I1426" i="1" s="1"/>
  <c r="K1426" i="1" s="1"/>
  <c r="F1428" i="1"/>
  <c r="I1428" i="1" s="1"/>
  <c r="K1428" i="1" s="1"/>
  <c r="F1435" i="1"/>
  <c r="I1435" i="1" s="1"/>
  <c r="K1435" i="1" s="1"/>
  <c r="G1437" i="1"/>
  <c r="F1440" i="1"/>
  <c r="I1440" i="1" s="1"/>
  <c r="K1440" i="1" s="1"/>
  <c r="F1442" i="1"/>
  <c r="I1442" i="1" s="1"/>
  <c r="K1442" i="1" s="1"/>
  <c r="G1444" i="1"/>
  <c r="F1451" i="1"/>
  <c r="I1451" i="1" s="1"/>
  <c r="F1456" i="1"/>
  <c r="I1456" i="1" s="1"/>
  <c r="F1458" i="1"/>
  <c r="I1458" i="1" s="1"/>
  <c r="K1458" i="1" s="1"/>
  <c r="G1460" i="1"/>
  <c r="F1465" i="1"/>
  <c r="G1467" i="1"/>
  <c r="G1476" i="1"/>
  <c r="F1481" i="1"/>
  <c r="I1481" i="1" s="1"/>
  <c r="K1481" i="1" s="1"/>
  <c r="F1483" i="1"/>
  <c r="I1483" i="1" s="1"/>
  <c r="K1483" i="1" s="1"/>
  <c r="G1490" i="1"/>
  <c r="F1493" i="1"/>
  <c r="I1493" i="1" s="1"/>
  <c r="G1495" i="1"/>
  <c r="G1500" i="1"/>
  <c r="F1507" i="1"/>
  <c r="I1507" i="1" s="1"/>
  <c r="K1507" i="1" s="1"/>
  <c r="G1516" i="1"/>
  <c r="F1523" i="1"/>
  <c r="I1523" i="1" s="1"/>
  <c r="K1523" i="1" s="1"/>
  <c r="G1532" i="1"/>
  <c r="G1539" i="1"/>
  <c r="F1544" i="1"/>
  <c r="I1544" i="1" s="1"/>
  <c r="K1544" i="1" s="1"/>
  <c r="F1546" i="1"/>
  <c r="I1546" i="1" s="1"/>
  <c r="K1546" i="1" s="1"/>
  <c r="F1548" i="1"/>
  <c r="I1548" i="1" s="1"/>
  <c r="K1548" i="1" s="1"/>
  <c r="F1553" i="1"/>
  <c r="I1553" i="1" s="1"/>
  <c r="F1555" i="1"/>
  <c r="I1555" i="1" s="1"/>
  <c r="K1555" i="1" s="1"/>
  <c r="G1560" i="1"/>
  <c r="G1562" i="1"/>
  <c r="G1564" i="1"/>
  <c r="F1567" i="1"/>
  <c r="I1567" i="1" s="1"/>
  <c r="G1569" i="1"/>
  <c r="G1571" i="1"/>
  <c r="G1576" i="1"/>
  <c r="G1578" i="1"/>
  <c r="G1580" i="1"/>
  <c r="G1582" i="1"/>
  <c r="G1266" i="1"/>
  <c r="F1285" i="1"/>
  <c r="I1285" i="1" s="1"/>
  <c r="K1285" i="1" s="1"/>
  <c r="G1303" i="1"/>
  <c r="G1340" i="1"/>
  <c r="F1359" i="1"/>
  <c r="I1359" i="1" s="1"/>
  <c r="K1359" i="1" s="1"/>
  <c r="G1416" i="1"/>
  <c r="G1419" i="1"/>
  <c r="F1422" i="1"/>
  <c r="I1422" i="1" s="1"/>
  <c r="K1422" i="1" s="1"/>
  <c r="G1424" i="1"/>
  <c r="G1426" i="1"/>
  <c r="G1428" i="1"/>
  <c r="F1431" i="1"/>
  <c r="I1431" i="1" s="1"/>
  <c r="K1431" i="1" s="1"/>
  <c r="F1433" i="1"/>
  <c r="I1433" i="1" s="1"/>
  <c r="K1433" i="1" s="1"/>
  <c r="G1435" i="1"/>
  <c r="G1440" i="1"/>
  <c r="G1442" i="1"/>
  <c r="F1447" i="1"/>
  <c r="I1447" i="1" s="1"/>
  <c r="F1449" i="1"/>
  <c r="I1449" i="1" s="1"/>
  <c r="K1449" i="1" s="1"/>
  <c r="G1451" i="1"/>
  <c r="F1454" i="1"/>
  <c r="I1454" i="1" s="1"/>
  <c r="K1454" i="1" s="1"/>
  <c r="G1456" i="1"/>
  <c r="G1458" i="1"/>
  <c r="F1463" i="1"/>
  <c r="I1463" i="1" s="1"/>
  <c r="K1463" i="1" s="1"/>
  <c r="G1465" i="1"/>
  <c r="F1474" i="1"/>
  <c r="I1474" i="1" s="1"/>
  <c r="K1474" i="1" s="1"/>
  <c r="F1479" i="1"/>
  <c r="I1479" i="1" s="1"/>
  <c r="K1479" i="1" s="1"/>
  <c r="G1481" i="1"/>
  <c r="G1483" i="1"/>
  <c r="F1488" i="1"/>
  <c r="I1488" i="1" s="1"/>
  <c r="K1488" i="1" s="1"/>
  <c r="G1493" i="1"/>
  <c r="F1498" i="1"/>
  <c r="I1498" i="1" s="1"/>
  <c r="K1498" i="1" s="1"/>
  <c r="F1503" i="1"/>
  <c r="I1503" i="1" s="1"/>
  <c r="K1503" i="1" s="1"/>
  <c r="F1505" i="1"/>
  <c r="I1505" i="1" s="1"/>
  <c r="K1505" i="1" s="1"/>
  <c r="G1507" i="1"/>
  <c r="F1514" i="1"/>
  <c r="I1514" i="1" s="1"/>
  <c r="K1514" i="1" s="1"/>
  <c r="F1521" i="1"/>
  <c r="I1521" i="1" s="1"/>
  <c r="K1521" i="1" s="1"/>
  <c r="G1523" i="1"/>
  <c r="F1528" i="1"/>
  <c r="I1528" i="1" s="1"/>
  <c r="K1528" i="1" s="1"/>
  <c r="F1530" i="1"/>
  <c r="I1530" i="1" s="1"/>
  <c r="K1530" i="1" s="1"/>
  <c r="F1537" i="1"/>
  <c r="I1537" i="1" s="1"/>
  <c r="K1537" i="1" s="1"/>
  <c r="G1544" i="1"/>
  <c r="G1546" i="1"/>
  <c r="G1548" i="1"/>
  <c r="F1551" i="1"/>
  <c r="I1551" i="1" s="1"/>
  <c r="K1551" i="1" s="1"/>
  <c r="G1553" i="1"/>
  <c r="G1555" i="1"/>
  <c r="F1558" i="1"/>
  <c r="I1558" i="1" s="1"/>
  <c r="G1567" i="1"/>
  <c r="F1574" i="1"/>
  <c r="I1574" i="1" s="1"/>
  <c r="K1574" i="1" s="1"/>
  <c r="F1585" i="1"/>
  <c r="I1585" i="1" s="1"/>
  <c r="K1585" i="1" s="1"/>
  <c r="F1587" i="1"/>
  <c r="I1587" i="1" s="1"/>
  <c r="K1587" i="1" s="1"/>
  <c r="G1250" i="1"/>
  <c r="F1269" i="1"/>
  <c r="I1269" i="1" s="1"/>
  <c r="K1269" i="1" s="1"/>
  <c r="F1287" i="1"/>
  <c r="I1287" i="1" s="1"/>
  <c r="K1287" i="1" s="1"/>
  <c r="G1361" i="1"/>
  <c r="G1378" i="1"/>
  <c r="G1422" i="1"/>
  <c r="G1431" i="1"/>
  <c r="G1433" i="1"/>
  <c r="F1438" i="1"/>
  <c r="I1438" i="1" s="1"/>
  <c r="F1445" i="1"/>
  <c r="I1445" i="1" s="1"/>
  <c r="G1447" i="1"/>
  <c r="G1449" i="1"/>
  <c r="G1454" i="1"/>
  <c r="G1463" i="1"/>
  <c r="F1470" i="1"/>
  <c r="I1470" i="1" s="1"/>
  <c r="F1472" i="1"/>
  <c r="I1472" i="1" s="1"/>
  <c r="K1472" i="1" s="1"/>
  <c r="G1474" i="1"/>
  <c r="F1477" i="1"/>
  <c r="I1477" i="1" s="1"/>
  <c r="K1477" i="1" s="1"/>
  <c r="G1479" i="1"/>
  <c r="F1486" i="1"/>
  <c r="I1486" i="1" s="1"/>
  <c r="G1488" i="1"/>
  <c r="F1491" i="1"/>
  <c r="I1491" i="1" s="1"/>
  <c r="K1491" i="1" s="1"/>
  <c r="G1498" i="1"/>
  <c r="F1501" i="1"/>
  <c r="I1501" i="1" s="1"/>
  <c r="G1503" i="1"/>
  <c r="G1505" i="1"/>
  <c r="F1510" i="1"/>
  <c r="I1510" i="1" s="1"/>
  <c r="K1510" i="1" s="1"/>
  <c r="F1512" i="1"/>
  <c r="I1512" i="1" s="1"/>
  <c r="G1514" i="1"/>
  <c r="F1517" i="1"/>
  <c r="I1517" i="1" s="1"/>
  <c r="F1519" i="1"/>
  <c r="G1521" i="1"/>
  <c r="F1526" i="1"/>
  <c r="I1526" i="1" s="1"/>
  <c r="K1526" i="1" s="1"/>
  <c r="G1528" i="1"/>
  <c r="G1530" i="1"/>
  <c r="F1533" i="1"/>
  <c r="I1533" i="1" s="1"/>
  <c r="F1535" i="1"/>
  <c r="I1535" i="1" s="1"/>
  <c r="K1535" i="1" s="1"/>
  <c r="G1537" i="1"/>
  <c r="F1542" i="1"/>
  <c r="I1542" i="1" s="1"/>
  <c r="K1542" i="1" s="1"/>
  <c r="G1551" i="1"/>
  <c r="G1558" i="1"/>
  <c r="F1565" i="1"/>
  <c r="I1565" i="1" s="1"/>
  <c r="F1572" i="1"/>
  <c r="I1572" i="1" s="1"/>
  <c r="K1572" i="1" s="1"/>
  <c r="G1574" i="1"/>
  <c r="F1583" i="1"/>
  <c r="I1583" i="1" s="1"/>
  <c r="K1583" i="1" s="1"/>
  <c r="G1585" i="1"/>
  <c r="G1587" i="1"/>
  <c r="G1137" i="1"/>
  <c r="G1271" i="1"/>
  <c r="F1289" i="1"/>
  <c r="I1289" i="1" s="1"/>
  <c r="F1326" i="1"/>
  <c r="I1326" i="1" s="1"/>
  <c r="K1326" i="1" s="1"/>
  <c r="G1345" i="1"/>
  <c r="F1363" i="1"/>
  <c r="I1363" i="1" s="1"/>
  <c r="F1459" i="1"/>
  <c r="I1459" i="1" s="1"/>
  <c r="K1459" i="1" s="1"/>
  <c r="G1477" i="1"/>
  <c r="F1496" i="1"/>
  <c r="I1496" i="1" s="1"/>
  <c r="K1496" i="1" s="1"/>
  <c r="G1533" i="1"/>
  <c r="F1570" i="1"/>
  <c r="I1570" i="1" s="1"/>
  <c r="K1570" i="1" s="1"/>
  <c r="F1592" i="1"/>
  <c r="I1592" i="1" s="1"/>
  <c r="G1594" i="1"/>
  <c r="F1599" i="1"/>
  <c r="I1599" i="1" s="1"/>
  <c r="K1599" i="1" s="1"/>
  <c r="G1601" i="1"/>
  <c r="F1606" i="1"/>
  <c r="F1611" i="1"/>
  <c r="I1611" i="1" s="1"/>
  <c r="K1611" i="1" s="1"/>
  <c r="F1613" i="1"/>
  <c r="I1613" i="1" s="1"/>
  <c r="K1613" i="1" s="1"/>
  <c r="G1615" i="1"/>
  <c r="F1618" i="1"/>
  <c r="G1629" i="1"/>
  <c r="G1633" i="1"/>
  <c r="F1636" i="1"/>
  <c r="I1636" i="1" s="1"/>
  <c r="K1636" i="1" s="1"/>
  <c r="G1638" i="1"/>
  <c r="F1645" i="1"/>
  <c r="I1645" i="1" s="1"/>
  <c r="K1645" i="1" s="1"/>
  <c r="G1647" i="1"/>
  <c r="F1649" i="1"/>
  <c r="I1649" i="1" s="1"/>
  <c r="K1649" i="1" s="1"/>
  <c r="F1654" i="1"/>
  <c r="I1654" i="1" s="1"/>
  <c r="K1654" i="1" s="1"/>
  <c r="G1656" i="1"/>
  <c r="G1658" i="1"/>
  <c r="F1661" i="1"/>
  <c r="I1661" i="1" s="1"/>
  <c r="K1661" i="1" s="1"/>
  <c r="G1663" i="1"/>
  <c r="F1665" i="1"/>
  <c r="I1665" i="1" s="1"/>
  <c r="K1665" i="1" s="1"/>
  <c r="F1670" i="1"/>
  <c r="I1670" i="1" s="1"/>
  <c r="K1670" i="1" s="1"/>
  <c r="G1672" i="1"/>
  <c r="G1674" i="1"/>
  <c r="F1679" i="1"/>
  <c r="I1679" i="1" s="1"/>
  <c r="K1679" i="1" s="1"/>
  <c r="F1683" i="1"/>
  <c r="I1683" i="1" s="1"/>
  <c r="K1683" i="1" s="1"/>
  <c r="F1688" i="1"/>
  <c r="I1688" i="1" s="1"/>
  <c r="K1688" i="1" s="1"/>
  <c r="F1690" i="1"/>
  <c r="I1690" i="1" s="1"/>
  <c r="K1690" i="1" s="1"/>
  <c r="G1695" i="1"/>
  <c r="F1698" i="1"/>
  <c r="I1698" i="1" s="1"/>
  <c r="K1698" i="1" s="1"/>
  <c r="G1700" i="1"/>
  <c r="G1702" i="1"/>
  <c r="F1709" i="1"/>
  <c r="I1709" i="1" s="1"/>
  <c r="K1709" i="1" s="1"/>
  <c r="G1711" i="1"/>
  <c r="G1716" i="1"/>
  <c r="F1719" i="1"/>
  <c r="I1719" i="1" s="1"/>
  <c r="K1719" i="1" s="1"/>
  <c r="G1721" i="1"/>
  <c r="G1726" i="1"/>
  <c r="F1731" i="1"/>
  <c r="I1731" i="1" s="1"/>
  <c r="K1731" i="1" s="1"/>
  <c r="F1738" i="1"/>
  <c r="I1738" i="1" s="1"/>
  <c r="F1743" i="1"/>
  <c r="I1743" i="1" s="1"/>
  <c r="K1743" i="1" s="1"/>
  <c r="G1745" i="1"/>
  <c r="F1750" i="1"/>
  <c r="I1750" i="1" s="1"/>
  <c r="G1752" i="1"/>
  <c r="G1757" i="1"/>
  <c r="F1443" i="1"/>
  <c r="I1443" i="1" s="1"/>
  <c r="K1443" i="1" s="1"/>
  <c r="F1461" i="1"/>
  <c r="I1461" i="1" s="1"/>
  <c r="K1461" i="1" s="1"/>
  <c r="G1517" i="1"/>
  <c r="G1535" i="1"/>
  <c r="G1572" i="1"/>
  <c r="G1592" i="1"/>
  <c r="G1599" i="1"/>
  <c r="F1604" i="1"/>
  <c r="I1604" i="1" s="1"/>
  <c r="G1606" i="1"/>
  <c r="F1609" i="1"/>
  <c r="I1609" i="1" s="1"/>
  <c r="K1609" i="1" s="1"/>
  <c r="G1611" i="1"/>
  <c r="G1613" i="1"/>
  <c r="G1618" i="1"/>
  <c r="F1623" i="1"/>
  <c r="I1623" i="1" s="1"/>
  <c r="K1623" i="1" s="1"/>
  <c r="F1625" i="1"/>
  <c r="I1625" i="1" s="1"/>
  <c r="F1627" i="1"/>
  <c r="I1627" i="1" s="1"/>
  <c r="K1627" i="1" s="1"/>
  <c r="G1636" i="1"/>
  <c r="G1645" i="1"/>
  <c r="G1649" i="1"/>
  <c r="F1652" i="1"/>
  <c r="I1652" i="1" s="1"/>
  <c r="K1652" i="1" s="1"/>
  <c r="G1654" i="1"/>
  <c r="G1661" i="1"/>
  <c r="G1665" i="1"/>
  <c r="F1668" i="1"/>
  <c r="I1668" i="1" s="1"/>
  <c r="K1668" i="1" s="1"/>
  <c r="G1670" i="1"/>
  <c r="F1677" i="1"/>
  <c r="I1677" i="1" s="1"/>
  <c r="K1677" i="1" s="1"/>
  <c r="G1679" i="1"/>
  <c r="G1683" i="1"/>
  <c r="F1686" i="1"/>
  <c r="I1686" i="1" s="1"/>
  <c r="K1686" i="1" s="1"/>
  <c r="G1688" i="1"/>
  <c r="G1690" i="1"/>
  <c r="F1693" i="1"/>
  <c r="I1693" i="1" s="1"/>
  <c r="G1698" i="1"/>
  <c r="F1705" i="1"/>
  <c r="I1705" i="1" s="1"/>
  <c r="K1705" i="1" s="1"/>
  <c r="F1707" i="1"/>
  <c r="I1707" i="1" s="1"/>
  <c r="G1709" i="1"/>
  <c r="F1714" i="1"/>
  <c r="I1714" i="1" s="1"/>
  <c r="J1714" i="1" s="1"/>
  <c r="G1719" i="1"/>
  <c r="F1724" i="1"/>
  <c r="I1724" i="1" s="1"/>
  <c r="K1724" i="1" s="1"/>
  <c r="F1729" i="1"/>
  <c r="I1729" i="1" s="1"/>
  <c r="K1729" i="1" s="1"/>
  <c r="G1731" i="1"/>
  <c r="F1736" i="1"/>
  <c r="I1736" i="1" s="1"/>
  <c r="K1736" i="1" s="1"/>
  <c r="G1738" i="1"/>
  <c r="F1741" i="1"/>
  <c r="I1741" i="1" s="1"/>
  <c r="K1741" i="1" s="1"/>
  <c r="G1743" i="1"/>
  <c r="F1748" i="1"/>
  <c r="I1748" i="1" s="1"/>
  <c r="G1750" i="1"/>
  <c r="F1755" i="1"/>
  <c r="I1755" i="1" s="1"/>
  <c r="K1755" i="1" s="1"/>
  <c r="F1762" i="1"/>
  <c r="I1762" i="1" s="1"/>
  <c r="K1762" i="1" s="1"/>
  <c r="G1445" i="1"/>
  <c r="G1501" i="1"/>
  <c r="G1519" i="1"/>
  <c r="F1556" i="1"/>
  <c r="I1556" i="1" s="1"/>
  <c r="K1556" i="1" s="1"/>
  <c r="F1588" i="1"/>
  <c r="I1588" i="1" s="1"/>
  <c r="K1588" i="1" s="1"/>
  <c r="F1590" i="1"/>
  <c r="I1590" i="1" s="1"/>
  <c r="K1590" i="1" s="1"/>
  <c r="F1597" i="1"/>
  <c r="I1597" i="1" s="1"/>
  <c r="K1597" i="1" s="1"/>
  <c r="F1602" i="1"/>
  <c r="I1602" i="1" s="1"/>
  <c r="K1602" i="1" s="1"/>
  <c r="G1604" i="1"/>
  <c r="G1609" i="1"/>
  <c r="F1616" i="1"/>
  <c r="I1616" i="1" s="1"/>
  <c r="K1616" i="1" s="1"/>
  <c r="F1621" i="1"/>
  <c r="I1621" i="1" s="1"/>
  <c r="K1621" i="1" s="1"/>
  <c r="G1623" i="1"/>
  <c r="G1625" i="1"/>
  <c r="G1627" i="1"/>
  <c r="F1632" i="1"/>
  <c r="I1632" i="1" s="1"/>
  <c r="K1632" i="1" s="1"/>
  <c r="F1634" i="1"/>
  <c r="I1634" i="1" s="1"/>
  <c r="K1634" i="1" s="1"/>
  <c r="F1639" i="1"/>
  <c r="I1639" i="1" s="1"/>
  <c r="F1643" i="1"/>
  <c r="I1643" i="1" s="1"/>
  <c r="G1652" i="1"/>
  <c r="F1659" i="1"/>
  <c r="I1659" i="1" s="1"/>
  <c r="K1659" i="1" s="1"/>
  <c r="G1668" i="1"/>
  <c r="G1677" i="1"/>
  <c r="F1681" i="1"/>
  <c r="I1681" i="1" s="1"/>
  <c r="K1681" i="1" s="1"/>
  <c r="G1686" i="1"/>
  <c r="G1693" i="1"/>
  <c r="F1696" i="1"/>
  <c r="I1696" i="1" s="1"/>
  <c r="K1696" i="1" s="1"/>
  <c r="F1703" i="1"/>
  <c r="I1703" i="1" s="1"/>
  <c r="K1703" i="1" s="1"/>
  <c r="G1705" i="1"/>
  <c r="G1707" i="1"/>
  <c r="F1712" i="1"/>
  <c r="I1712" i="1" s="1"/>
  <c r="G1714" i="1"/>
  <c r="F1717" i="1"/>
  <c r="I1717" i="1" s="1"/>
  <c r="K1717" i="1" s="1"/>
  <c r="G1724" i="1"/>
  <c r="F1727" i="1"/>
  <c r="I1727" i="1" s="1"/>
  <c r="G1729" i="1"/>
  <c r="F1734" i="1"/>
  <c r="I1734" i="1" s="1"/>
  <c r="K1734" i="1" s="1"/>
  <c r="G1736" i="1"/>
  <c r="G1741" i="1"/>
  <c r="G1748" i="1"/>
  <c r="F1753" i="1"/>
  <c r="I1753" i="1" s="1"/>
  <c r="K1753" i="1" s="1"/>
  <c r="G1755" i="1"/>
  <c r="F1760" i="1"/>
  <c r="I1760" i="1" s="1"/>
  <c r="K1760" i="1" s="1"/>
  <c r="G1762" i="1"/>
  <c r="F1429" i="1"/>
  <c r="I1429" i="1" s="1"/>
  <c r="F1466" i="1"/>
  <c r="I1466" i="1" s="1"/>
  <c r="K1466" i="1" s="1"/>
  <c r="F1484" i="1"/>
  <c r="I1484" i="1" s="1"/>
  <c r="K1484" i="1" s="1"/>
  <c r="F1540" i="1"/>
  <c r="I1540" i="1" s="1"/>
  <c r="K1540" i="1" s="1"/>
  <c r="F1577" i="1"/>
  <c r="I1577" i="1" s="1"/>
  <c r="K1577" i="1" s="1"/>
  <c r="G1588" i="1"/>
  <c r="G1590" i="1"/>
  <c r="F1595" i="1"/>
  <c r="I1595" i="1" s="1"/>
  <c r="K1595" i="1" s="1"/>
  <c r="G1597" i="1"/>
  <c r="G1602" i="1"/>
  <c r="F1607" i="1"/>
  <c r="I1607" i="1" s="1"/>
  <c r="K1607" i="1" s="1"/>
  <c r="F1614" i="1"/>
  <c r="I1614" i="1" s="1"/>
  <c r="K1614" i="1" s="1"/>
  <c r="G1616" i="1"/>
  <c r="F1619" i="1"/>
  <c r="I1619" i="1" s="1"/>
  <c r="K1619" i="1" s="1"/>
  <c r="G1621" i="1"/>
  <c r="F1630" i="1"/>
  <c r="I1630" i="1" s="1"/>
  <c r="K1630" i="1" s="1"/>
  <c r="G1632" i="1"/>
  <c r="G1634" i="1"/>
  <c r="F1637" i="1"/>
  <c r="I1637" i="1" s="1"/>
  <c r="K1637" i="1" s="1"/>
  <c r="G1639" i="1"/>
  <c r="F1641" i="1"/>
  <c r="I1641" i="1" s="1"/>
  <c r="G1643" i="1"/>
  <c r="F1648" i="1"/>
  <c r="I1648" i="1" s="1"/>
  <c r="K1648" i="1" s="1"/>
  <c r="F1650" i="1"/>
  <c r="I1650" i="1" s="1"/>
  <c r="K1650" i="1" s="1"/>
  <c r="F1655" i="1"/>
  <c r="I1655" i="1" s="1"/>
  <c r="K1655" i="1" s="1"/>
  <c r="G1659" i="1"/>
  <c r="F1664" i="1"/>
  <c r="I1664" i="1" s="1"/>
  <c r="K1664" i="1" s="1"/>
  <c r="F1666" i="1"/>
  <c r="I1666" i="1" s="1"/>
  <c r="K1666" i="1" s="1"/>
  <c r="F1671" i="1"/>
  <c r="I1671" i="1" s="1"/>
  <c r="F1675" i="1"/>
  <c r="I1675" i="1" s="1"/>
  <c r="K1675" i="1" s="1"/>
  <c r="G1681" i="1"/>
  <c r="F1684" i="1"/>
  <c r="I1684" i="1" s="1"/>
  <c r="K1684" i="1" s="1"/>
  <c r="F1691" i="1"/>
  <c r="I1691" i="1" s="1"/>
  <c r="K1691" i="1" s="1"/>
  <c r="G1696" i="1"/>
  <c r="F1701" i="1"/>
  <c r="I1701" i="1" s="1"/>
  <c r="K1701" i="1" s="1"/>
  <c r="G1703" i="1"/>
  <c r="G1712" i="1"/>
  <c r="G1717" i="1"/>
  <c r="F1722" i="1"/>
  <c r="I1722" i="1" s="1"/>
  <c r="G1727" i="1"/>
  <c r="F1732" i="1"/>
  <c r="I1732" i="1" s="1"/>
  <c r="K1732" i="1" s="1"/>
  <c r="G1734" i="1"/>
  <c r="F1739" i="1"/>
  <c r="I1739" i="1" s="1"/>
  <c r="K1739" i="1" s="1"/>
  <c r="F1746" i="1"/>
  <c r="I1746" i="1" s="1"/>
  <c r="K1746" i="1" s="1"/>
  <c r="F1751" i="1"/>
  <c r="I1751" i="1" s="1"/>
  <c r="G1753" i="1"/>
  <c r="F1758" i="1"/>
  <c r="I1758" i="1" s="1"/>
  <c r="K1758" i="1" s="1"/>
  <c r="G1760" i="1"/>
  <c r="G1398" i="1"/>
  <c r="F1468" i="1"/>
  <c r="I1468" i="1" s="1"/>
  <c r="G1486" i="1"/>
  <c r="F1524" i="1"/>
  <c r="I1524" i="1" s="1"/>
  <c r="K1524" i="1" s="1"/>
  <c r="G1542" i="1"/>
  <c r="F1561" i="1"/>
  <c r="I1561" i="1" s="1"/>
  <c r="F1579" i="1"/>
  <c r="I1579" i="1" s="1"/>
  <c r="K1579" i="1" s="1"/>
  <c r="F1593" i="1"/>
  <c r="I1593" i="1" s="1"/>
  <c r="K1593" i="1" s="1"/>
  <c r="G1595" i="1"/>
  <c r="F1600" i="1"/>
  <c r="I1600" i="1" s="1"/>
  <c r="K1600" i="1" s="1"/>
  <c r="G1607" i="1"/>
  <c r="F1612" i="1"/>
  <c r="I1612" i="1" s="1"/>
  <c r="K1612" i="1" s="1"/>
  <c r="G1614" i="1"/>
  <c r="G1619" i="1"/>
  <c r="F1624" i="1"/>
  <c r="I1624" i="1" s="1"/>
  <c r="K1624" i="1" s="1"/>
  <c r="F1626" i="1"/>
  <c r="I1626" i="1" s="1"/>
  <c r="K1626" i="1" s="1"/>
  <c r="F1628" i="1"/>
  <c r="I1628" i="1" s="1"/>
  <c r="K1628" i="1" s="1"/>
  <c r="G1630" i="1"/>
  <c r="G1637" i="1"/>
  <c r="G1641" i="1"/>
  <c r="F1646" i="1"/>
  <c r="I1646" i="1" s="1"/>
  <c r="G1648" i="1"/>
  <c r="G1650" i="1"/>
  <c r="F1653" i="1"/>
  <c r="I1653" i="1" s="1"/>
  <c r="K1653" i="1" s="1"/>
  <c r="G1655" i="1"/>
  <c r="F1657" i="1"/>
  <c r="F1662" i="1"/>
  <c r="I1662" i="1" s="1"/>
  <c r="K1662" i="1" s="1"/>
  <c r="G1664" i="1"/>
  <c r="G1666" i="1"/>
  <c r="F1669" i="1"/>
  <c r="I1669" i="1" s="1"/>
  <c r="K1669" i="1" s="1"/>
  <c r="G1671" i="1"/>
  <c r="F1673" i="1"/>
  <c r="I1673" i="1" s="1"/>
  <c r="K1673" i="1" s="1"/>
  <c r="G1675" i="1"/>
  <c r="G1684" i="1"/>
  <c r="F1687" i="1"/>
  <c r="I1687" i="1" s="1"/>
  <c r="K1687" i="1" s="1"/>
  <c r="G1691" i="1"/>
  <c r="F1694" i="1"/>
  <c r="I1694" i="1" s="1"/>
  <c r="K1694" i="1" s="1"/>
  <c r="F1699" i="1"/>
  <c r="I1699" i="1" s="1"/>
  <c r="G1701" i="1"/>
  <c r="F1710" i="1"/>
  <c r="I1710" i="1" s="1"/>
  <c r="J1710" i="1" s="1"/>
  <c r="F1715" i="1"/>
  <c r="I1715" i="1" s="1"/>
  <c r="F1720" i="1"/>
  <c r="I1720" i="1" s="1"/>
  <c r="K1720" i="1" s="1"/>
  <c r="G1722" i="1"/>
  <c r="F1725" i="1"/>
  <c r="I1725" i="1" s="1"/>
  <c r="K1725" i="1" s="1"/>
  <c r="G1732" i="1"/>
  <c r="F1737" i="1"/>
  <c r="I1737" i="1" s="1"/>
  <c r="K1737" i="1" s="1"/>
  <c r="G1739" i="1"/>
  <c r="F1744" i="1"/>
  <c r="I1744" i="1" s="1"/>
  <c r="K1744" i="1" s="1"/>
  <c r="G1746" i="1"/>
  <c r="F1749" i="1"/>
  <c r="I1749" i="1" s="1"/>
  <c r="K1749" i="1" s="1"/>
  <c r="G1751" i="1"/>
  <c r="F1756" i="1"/>
  <c r="I1756" i="1" s="1"/>
  <c r="K1756" i="1" s="1"/>
  <c r="G1758" i="1"/>
  <c r="F1763" i="1"/>
  <c r="I1763" i="1" s="1"/>
  <c r="K1763" i="1" s="1"/>
  <c r="F1452" i="1"/>
  <c r="I1452" i="1" s="1"/>
  <c r="G1470" i="1"/>
  <c r="F1508" i="1"/>
  <c r="I1508" i="1" s="1"/>
  <c r="K1508" i="1" s="1"/>
  <c r="G1526" i="1"/>
  <c r="F1563" i="1"/>
  <c r="I1563" i="1" s="1"/>
  <c r="K1563" i="1" s="1"/>
  <c r="F1581" i="1"/>
  <c r="I1581" i="1" s="1"/>
  <c r="K1581" i="1" s="1"/>
  <c r="F1591" i="1"/>
  <c r="I1591" i="1" s="1"/>
  <c r="K1591" i="1" s="1"/>
  <c r="G1593" i="1"/>
  <c r="F1598" i="1"/>
  <c r="I1598" i="1" s="1"/>
  <c r="K1598" i="1" s="1"/>
  <c r="G1600" i="1"/>
  <c r="F1605" i="1"/>
  <c r="I1605" i="1" s="1"/>
  <c r="F1610" i="1"/>
  <c r="I1610" i="1" s="1"/>
  <c r="K1610" i="1" s="1"/>
  <c r="G1612" i="1"/>
  <c r="F1617" i="1"/>
  <c r="I1617" i="1" s="1"/>
  <c r="K1617" i="1" s="1"/>
  <c r="F1622" i="1"/>
  <c r="I1622" i="1" s="1"/>
  <c r="K1622" i="1" s="1"/>
  <c r="G1624" i="1"/>
  <c r="G1626" i="1"/>
  <c r="G1628" i="1"/>
  <c r="F1635" i="1"/>
  <c r="I1635" i="1" s="1"/>
  <c r="K1635" i="1" s="1"/>
  <c r="F1644" i="1"/>
  <c r="I1644" i="1" s="1"/>
  <c r="K1644" i="1" s="1"/>
  <c r="G1646" i="1"/>
  <c r="G1653" i="1"/>
  <c r="G1657" i="1"/>
  <c r="F1660" i="1"/>
  <c r="I1660" i="1" s="1"/>
  <c r="K1660" i="1" s="1"/>
  <c r="G1662" i="1"/>
  <c r="G1669" i="1"/>
  <c r="G1673" i="1"/>
  <c r="F1678" i="1"/>
  <c r="I1678" i="1" s="1"/>
  <c r="K1678" i="1" s="1"/>
  <c r="F1680" i="1"/>
  <c r="I1680" i="1" s="1"/>
  <c r="K1680" i="1" s="1"/>
  <c r="F1682" i="1"/>
  <c r="I1682" i="1" s="1"/>
  <c r="K1682" i="1" s="1"/>
  <c r="G1687" i="1"/>
  <c r="F1689" i="1"/>
  <c r="I1689" i="1" s="1"/>
  <c r="K1689" i="1" s="1"/>
  <c r="G1694" i="1"/>
  <c r="F1697" i="1"/>
  <c r="I1697" i="1" s="1"/>
  <c r="G1699" i="1"/>
  <c r="F1706" i="1"/>
  <c r="I1706" i="1" s="1"/>
  <c r="K1706" i="1" s="1"/>
  <c r="F1708" i="1"/>
  <c r="I1708" i="1" s="1"/>
  <c r="K1708" i="1" s="1"/>
  <c r="G1710" i="1"/>
  <c r="F1713" i="1"/>
  <c r="I1713" i="1" s="1"/>
  <c r="K1713" i="1" s="1"/>
  <c r="G1715" i="1"/>
  <c r="F1718" i="1"/>
  <c r="I1718" i="1" s="1"/>
  <c r="G1720" i="1"/>
  <c r="G1725" i="1"/>
  <c r="F1730" i="1"/>
  <c r="I1730" i="1" s="1"/>
  <c r="K1730" i="1" s="1"/>
  <c r="F1735" i="1"/>
  <c r="I1735" i="1" s="1"/>
  <c r="K1735" i="1" s="1"/>
  <c r="G1737" i="1"/>
  <c r="F1742" i="1"/>
  <c r="I1742" i="1" s="1"/>
  <c r="K1742" i="1" s="1"/>
  <c r="G1744" i="1"/>
  <c r="G1749" i="1"/>
  <c r="G1756" i="1"/>
  <c r="F1761" i="1"/>
  <c r="I1761" i="1" s="1"/>
  <c r="K1761" i="1" s="1"/>
  <c r="G1763" i="1"/>
  <c r="F1417" i="1"/>
  <c r="I1417" i="1" s="1"/>
  <c r="K1417" i="1" s="1"/>
  <c r="G1472" i="1"/>
  <c r="G1491" i="1"/>
  <c r="G1510" i="1"/>
  <c r="G1565" i="1"/>
  <c r="G1583" i="1"/>
  <c r="F1589" i="1"/>
  <c r="I1589" i="1" s="1"/>
  <c r="K1589" i="1" s="1"/>
  <c r="G1591" i="1"/>
  <c r="F1596" i="1"/>
  <c r="I1596" i="1" s="1"/>
  <c r="K1596" i="1" s="1"/>
  <c r="G1598" i="1"/>
  <c r="F1603" i="1"/>
  <c r="I1603" i="1" s="1"/>
  <c r="K1603" i="1" s="1"/>
  <c r="G1605" i="1"/>
  <c r="F1608" i="1"/>
  <c r="I1608" i="1" s="1"/>
  <c r="K1608" i="1" s="1"/>
  <c r="G1610" i="1"/>
  <c r="G1617" i="1"/>
  <c r="F1620" i="1"/>
  <c r="I1620" i="1" s="1"/>
  <c r="K1620" i="1" s="1"/>
  <c r="G1622" i="1"/>
  <c r="F1631" i="1"/>
  <c r="I1631" i="1" s="1"/>
  <c r="K1631" i="1" s="1"/>
  <c r="G1635" i="1"/>
  <c r="F1640" i="1"/>
  <c r="I1640" i="1" s="1"/>
  <c r="K1640" i="1" s="1"/>
  <c r="F1642" i="1"/>
  <c r="I1642" i="1" s="1"/>
  <c r="K1642" i="1" s="1"/>
  <c r="G1644" i="1"/>
  <c r="F1651" i="1"/>
  <c r="I1651" i="1" s="1"/>
  <c r="K1651" i="1" s="1"/>
  <c r="G1660" i="1"/>
  <c r="F1667" i="1"/>
  <c r="I1667" i="1" s="1"/>
  <c r="F1676" i="1"/>
  <c r="I1676" i="1" s="1"/>
  <c r="K1676" i="1" s="1"/>
  <c r="G1678" i="1"/>
  <c r="G1680" i="1"/>
  <c r="G1682" i="1"/>
  <c r="F1685" i="1"/>
  <c r="G1689" i="1"/>
  <c r="F1692" i="1"/>
  <c r="I1692" i="1" s="1"/>
  <c r="K1692" i="1" s="1"/>
  <c r="G1697" i="1"/>
  <c r="F1704" i="1"/>
  <c r="I1704" i="1" s="1"/>
  <c r="K1704" i="1" s="1"/>
  <c r="G1706" i="1"/>
  <c r="G1708" i="1"/>
  <c r="G1713" i="1"/>
  <c r="G1718" i="1"/>
  <c r="F1723" i="1"/>
  <c r="I1723" i="1" s="1"/>
  <c r="F1728" i="1"/>
  <c r="I1728" i="1" s="1"/>
  <c r="K1728" i="1" s="1"/>
  <c r="G1730" i="1"/>
  <c r="F1733" i="1"/>
  <c r="I1733" i="1" s="1"/>
  <c r="K1733" i="1" s="1"/>
  <c r="G1735" i="1"/>
  <c r="F1740" i="1"/>
  <c r="I1740" i="1" s="1"/>
  <c r="K1740" i="1" s="1"/>
  <c r="G1742" i="1"/>
  <c r="F1747" i="1"/>
  <c r="I1747" i="1" s="1"/>
  <c r="F1754" i="1"/>
  <c r="I1754" i="1" s="1"/>
  <c r="K1754" i="1" s="1"/>
  <c r="F1759" i="1"/>
  <c r="I1759" i="1" s="1"/>
  <c r="G1761" i="1"/>
  <c r="F1420" i="1"/>
  <c r="I1420" i="1" s="1"/>
  <c r="K1420" i="1" s="1"/>
  <c r="G1438" i="1"/>
  <c r="G1512" i="1"/>
  <c r="F1549" i="1"/>
  <c r="I1549" i="1" s="1"/>
  <c r="K1549" i="1" s="1"/>
  <c r="F1568" i="1"/>
  <c r="I1568" i="1" s="1"/>
  <c r="K1568" i="1" s="1"/>
  <c r="G1589" i="1"/>
  <c r="F1594" i="1"/>
  <c r="I1594" i="1" s="1"/>
  <c r="G1596" i="1"/>
  <c r="F1601" i="1"/>
  <c r="G1603" i="1"/>
  <c r="G1608" i="1"/>
  <c r="F1615" i="1"/>
  <c r="I1615" i="1" s="1"/>
  <c r="K1615" i="1" s="1"/>
  <c r="G1620" i="1"/>
  <c r="F1629" i="1"/>
  <c r="I1629" i="1" s="1"/>
  <c r="G1631" i="1"/>
  <c r="F1633" i="1"/>
  <c r="I1633" i="1" s="1"/>
  <c r="K1633" i="1" s="1"/>
  <c r="F1638" i="1"/>
  <c r="I1638" i="1" s="1"/>
  <c r="K1638" i="1" s="1"/>
  <c r="G1640" i="1"/>
  <c r="G1642" i="1"/>
  <c r="F1647" i="1"/>
  <c r="I1647" i="1" s="1"/>
  <c r="K1647" i="1" s="1"/>
  <c r="G1651" i="1"/>
  <c r="F1656" i="1"/>
  <c r="I1656" i="1" s="1"/>
  <c r="K1656" i="1" s="1"/>
  <c r="F1658" i="1"/>
  <c r="I1658" i="1" s="1"/>
  <c r="K1658" i="1" s="1"/>
  <c r="F1663" i="1"/>
  <c r="I1663" i="1" s="1"/>
  <c r="K1663" i="1" s="1"/>
  <c r="G1667" i="1"/>
  <c r="F1672" i="1"/>
  <c r="I1672" i="1" s="1"/>
  <c r="K1672" i="1" s="1"/>
  <c r="F1674" i="1"/>
  <c r="I1674" i="1" s="1"/>
  <c r="K1674" i="1" s="1"/>
  <c r="G1676" i="1"/>
  <c r="G1685" i="1"/>
  <c r="G1692" i="1"/>
  <c r="F1695" i="1"/>
  <c r="I1695" i="1" s="1"/>
  <c r="K1695" i="1" s="1"/>
  <c r="F1700" i="1"/>
  <c r="I1700" i="1" s="1"/>
  <c r="K1700" i="1" s="1"/>
  <c r="F1702" i="1"/>
  <c r="I1702" i="1" s="1"/>
  <c r="G1704" i="1"/>
  <c r="F1711" i="1"/>
  <c r="I1711" i="1" s="1"/>
  <c r="K1711" i="1" s="1"/>
  <c r="F1716" i="1"/>
  <c r="I1716" i="1" s="1"/>
  <c r="K1716" i="1" s="1"/>
  <c r="F1721" i="1"/>
  <c r="I1721" i="1" s="1"/>
  <c r="G1723" i="1"/>
  <c r="F1726" i="1"/>
  <c r="I1726" i="1" s="1"/>
  <c r="K1726" i="1" s="1"/>
  <c r="G1728" i="1"/>
  <c r="G1733" i="1"/>
  <c r="G1740" i="1"/>
  <c r="F1745" i="1"/>
  <c r="I1745" i="1" s="1"/>
  <c r="K1745" i="1" s="1"/>
  <c r="G1747" i="1"/>
  <c r="F1752" i="1"/>
  <c r="I1752" i="1" s="1"/>
  <c r="G1754" i="1"/>
  <c r="F1757" i="1"/>
  <c r="I1757" i="1" s="1"/>
  <c r="K1757" i="1" s="1"/>
  <c r="G1759" i="1"/>
  <c r="F1770" i="1"/>
  <c r="I1770" i="1" s="1"/>
  <c r="F1775" i="1"/>
  <c r="I1775" i="1" s="1"/>
  <c r="K1775" i="1" s="1"/>
  <c r="G1777" i="1"/>
  <c r="F1782" i="1"/>
  <c r="I1782" i="1" s="1"/>
  <c r="K1782" i="1" s="1"/>
  <c r="G1784" i="1"/>
  <c r="G1789" i="1"/>
  <c r="F1796" i="1"/>
  <c r="I1796" i="1" s="1"/>
  <c r="K1796" i="1" s="1"/>
  <c r="F1798" i="1"/>
  <c r="I1798" i="1" s="1"/>
  <c r="K1798" i="1" s="1"/>
  <c r="G1800" i="1"/>
  <c r="G1805" i="1"/>
  <c r="F1808" i="1"/>
  <c r="I1808" i="1" s="1"/>
  <c r="K1808" i="1" s="1"/>
  <c r="G1810" i="1"/>
  <c r="G1812" i="1"/>
  <c r="F1817" i="1"/>
  <c r="I1817" i="1" s="1"/>
  <c r="K1817" i="1" s="1"/>
  <c r="F1819" i="1"/>
  <c r="I1819" i="1" s="1"/>
  <c r="K1819" i="1" s="1"/>
  <c r="F1821" i="1"/>
  <c r="I1821" i="1" s="1"/>
  <c r="K1821" i="1" s="1"/>
  <c r="G1830" i="1"/>
  <c r="G1839" i="1"/>
  <c r="G1841" i="1"/>
  <c r="F1846" i="1"/>
  <c r="I1846" i="1" s="1"/>
  <c r="K1846" i="1" s="1"/>
  <c r="G1848" i="1"/>
  <c r="G1852" i="1"/>
  <c r="F1855" i="1"/>
  <c r="I1855" i="1" s="1"/>
  <c r="F1857" i="1"/>
  <c r="I1857" i="1" s="1"/>
  <c r="K1857" i="1" s="1"/>
  <c r="G1859" i="1"/>
  <c r="G1861" i="1"/>
  <c r="F1866" i="1"/>
  <c r="I1866" i="1" s="1"/>
  <c r="F1868" i="1"/>
  <c r="I1868" i="1" s="1"/>
  <c r="K1868" i="1" s="1"/>
  <c r="F1875" i="1"/>
  <c r="I1875" i="1" s="1"/>
  <c r="K1875" i="1" s="1"/>
  <c r="F1877" i="1"/>
  <c r="I1877" i="1" s="1"/>
  <c r="K1877" i="1" s="1"/>
  <c r="F1886" i="1"/>
  <c r="I1886" i="1" s="1"/>
  <c r="K1886" i="1" s="1"/>
  <c r="G1888" i="1"/>
  <c r="G1895" i="1"/>
  <c r="G1897" i="1"/>
  <c r="G1904" i="1"/>
  <c r="F1907" i="1"/>
  <c r="I1907" i="1" s="1"/>
  <c r="G1912" i="1"/>
  <c r="F1915" i="1"/>
  <c r="I1915" i="1" s="1"/>
  <c r="K1915" i="1" s="1"/>
  <c r="G1920" i="1"/>
  <c r="F1923" i="1"/>
  <c r="I1923" i="1" s="1"/>
  <c r="K1923" i="1" s="1"/>
  <c r="G1127" i="1"/>
  <c r="F1777" i="1"/>
  <c r="I1777" i="1" s="1"/>
  <c r="K1777" i="1" s="1"/>
  <c r="G1786" i="1"/>
  <c r="G1793" i="1"/>
  <c r="F1800" i="1"/>
  <c r="I1800" i="1" s="1"/>
  <c r="F1805" i="1"/>
  <c r="I1805" i="1" s="1"/>
  <c r="F1810" i="1"/>
  <c r="I1810" i="1" s="1"/>
  <c r="K1810" i="1" s="1"/>
  <c r="G1814" i="1"/>
  <c r="F1841" i="1"/>
  <c r="I1841" i="1" s="1"/>
  <c r="K1841" i="1" s="1"/>
  <c r="F1859" i="1"/>
  <c r="I1859" i="1" s="1"/>
  <c r="K1859" i="1" s="1"/>
  <c r="G1870" i="1"/>
  <c r="F1897" i="1"/>
  <c r="I1897" i="1" s="1"/>
  <c r="G1917" i="1"/>
  <c r="F1768" i="1"/>
  <c r="I1768" i="1" s="1"/>
  <c r="K1768" i="1" s="1"/>
  <c r="G1770" i="1"/>
  <c r="F1773" i="1"/>
  <c r="I1773" i="1" s="1"/>
  <c r="K1773" i="1" s="1"/>
  <c r="G1775" i="1"/>
  <c r="F1780" i="1"/>
  <c r="I1780" i="1" s="1"/>
  <c r="K1780" i="1" s="1"/>
  <c r="G1782" i="1"/>
  <c r="F1787" i="1"/>
  <c r="I1787" i="1" s="1"/>
  <c r="G1796" i="1"/>
  <c r="G1798" i="1"/>
  <c r="F1803" i="1"/>
  <c r="I1803" i="1" s="1"/>
  <c r="K1803" i="1" s="1"/>
  <c r="G1808" i="1"/>
  <c r="F1815" i="1"/>
  <c r="I1815" i="1" s="1"/>
  <c r="K1815" i="1" s="1"/>
  <c r="G1817" i="1"/>
  <c r="G1819" i="1"/>
  <c r="G1821" i="1"/>
  <c r="F1826" i="1"/>
  <c r="I1826" i="1" s="1"/>
  <c r="K1826" i="1" s="1"/>
  <c r="F1828" i="1"/>
  <c r="I1828" i="1" s="1"/>
  <c r="K1828" i="1" s="1"/>
  <c r="F1835" i="1"/>
  <c r="I1835" i="1" s="1"/>
  <c r="K1835" i="1" s="1"/>
  <c r="F1837" i="1"/>
  <c r="I1837" i="1" s="1"/>
  <c r="K1837" i="1" s="1"/>
  <c r="G1846" i="1"/>
  <c r="G1855" i="1"/>
  <c r="G1857" i="1"/>
  <c r="F1864" i="1"/>
  <c r="I1864" i="1" s="1"/>
  <c r="K1864" i="1" s="1"/>
  <c r="G1866" i="1"/>
  <c r="G1868" i="1"/>
  <c r="F1871" i="1"/>
  <c r="I1871" i="1" s="1"/>
  <c r="F1873" i="1"/>
  <c r="I1873" i="1" s="1"/>
  <c r="G1875" i="1"/>
  <c r="G1877" i="1"/>
  <c r="F1882" i="1"/>
  <c r="I1882" i="1" s="1"/>
  <c r="K1882" i="1" s="1"/>
  <c r="G1886" i="1"/>
  <c r="F1891" i="1"/>
  <c r="I1891" i="1" s="1"/>
  <c r="K1891" i="1" s="1"/>
  <c r="F1893" i="1"/>
  <c r="I1893" i="1" s="1"/>
  <c r="K1893" i="1" s="1"/>
  <c r="F1902" i="1"/>
  <c r="I1902" i="1" s="1"/>
  <c r="G1907" i="1"/>
  <c r="F1910" i="1"/>
  <c r="I1910" i="1" s="1"/>
  <c r="G1915" i="1"/>
  <c r="F1918" i="1"/>
  <c r="I1918" i="1" s="1"/>
  <c r="G1923" i="1"/>
  <c r="F1125" i="1"/>
  <c r="I1125" i="1" s="1"/>
  <c r="F1130" i="1"/>
  <c r="I1130" i="1" s="1"/>
  <c r="G1823" i="1"/>
  <c r="G1825" i="1"/>
  <c r="F1830" i="1"/>
  <c r="I1830" i="1" s="1"/>
  <c r="G1832" i="1"/>
  <c r="F1839" i="1"/>
  <c r="I1839" i="1" s="1"/>
  <c r="K1839" i="1" s="1"/>
  <c r="G1881" i="1"/>
  <c r="F1766" i="1"/>
  <c r="I1766" i="1" s="1"/>
  <c r="G1768" i="1"/>
  <c r="G1773" i="1"/>
  <c r="G1780" i="1"/>
  <c r="F1785" i="1"/>
  <c r="I1785" i="1" s="1"/>
  <c r="K1785" i="1" s="1"/>
  <c r="G1787" i="1"/>
  <c r="F1792" i="1"/>
  <c r="I1792" i="1" s="1"/>
  <c r="K1792" i="1" s="1"/>
  <c r="F1794" i="1"/>
  <c r="I1794" i="1" s="1"/>
  <c r="K1794" i="1" s="1"/>
  <c r="F1801" i="1"/>
  <c r="I1801" i="1" s="1"/>
  <c r="K1801" i="1" s="1"/>
  <c r="G1803" i="1"/>
  <c r="F1806" i="1"/>
  <c r="I1806" i="1" s="1"/>
  <c r="K1806" i="1" s="1"/>
  <c r="F1813" i="1"/>
  <c r="I1813" i="1" s="1"/>
  <c r="K1813" i="1" s="1"/>
  <c r="G1815" i="1"/>
  <c r="F1824" i="1"/>
  <c r="I1824" i="1" s="1"/>
  <c r="K1824" i="1" s="1"/>
  <c r="G1826" i="1"/>
  <c r="G1828" i="1"/>
  <c r="F1831" i="1"/>
  <c r="I1831" i="1" s="1"/>
  <c r="K1831" i="1" s="1"/>
  <c r="F1833" i="1"/>
  <c r="I1833" i="1" s="1"/>
  <c r="K1833" i="1" s="1"/>
  <c r="G1835" i="1"/>
  <c r="G1837" i="1"/>
  <c r="F1842" i="1"/>
  <c r="I1842" i="1" s="1"/>
  <c r="K1842" i="1" s="1"/>
  <c r="F1844" i="1"/>
  <c r="I1844" i="1" s="1"/>
  <c r="K1844" i="1" s="1"/>
  <c r="F1851" i="1"/>
  <c r="I1851" i="1" s="1"/>
  <c r="K1851" i="1" s="1"/>
  <c r="F1853" i="1"/>
  <c r="I1853" i="1" s="1"/>
  <c r="F1862" i="1"/>
  <c r="I1862" i="1" s="1"/>
  <c r="G1864" i="1"/>
  <c r="G1871" i="1"/>
  <c r="G1873" i="1"/>
  <c r="F1880" i="1"/>
  <c r="I1880" i="1" s="1"/>
  <c r="K1880" i="1" s="1"/>
  <c r="G1882" i="1"/>
  <c r="F1884" i="1"/>
  <c r="I1884" i="1" s="1"/>
  <c r="K1884" i="1" s="1"/>
  <c r="G1891" i="1"/>
  <c r="G1893" i="1"/>
  <c r="F1898" i="1"/>
  <c r="I1898" i="1" s="1"/>
  <c r="K1898" i="1" s="1"/>
  <c r="G1902" i="1"/>
  <c r="F1905" i="1"/>
  <c r="I1905" i="1" s="1"/>
  <c r="K1905" i="1" s="1"/>
  <c r="G1910" i="1"/>
  <c r="F1913" i="1"/>
  <c r="I1913" i="1" s="1"/>
  <c r="K1913" i="1" s="1"/>
  <c r="G1918" i="1"/>
  <c r="F1921" i="1"/>
  <c r="I1921" i="1" s="1"/>
  <c r="K1921" i="1" s="1"/>
  <c r="G1125" i="1"/>
  <c r="F1128" i="1"/>
  <c r="I1128" i="1" s="1"/>
  <c r="K1128" i="1" s="1"/>
  <c r="G1130" i="1"/>
  <c r="G1779" i="1"/>
  <c r="F1812" i="1"/>
  <c r="I1812" i="1" s="1"/>
  <c r="K1812" i="1" s="1"/>
  <c r="F1852" i="1"/>
  <c r="I1852" i="1" s="1"/>
  <c r="K1852" i="1" s="1"/>
  <c r="F1904" i="1"/>
  <c r="I1904" i="1" s="1"/>
  <c r="K1904" i="1" s="1"/>
  <c r="F1764" i="1"/>
  <c r="I1764" i="1" s="1"/>
  <c r="K1764" i="1" s="1"/>
  <c r="G1766" i="1"/>
  <c r="F1771" i="1"/>
  <c r="I1771" i="1" s="1"/>
  <c r="K1771" i="1" s="1"/>
  <c r="F1778" i="1"/>
  <c r="I1778" i="1" s="1"/>
  <c r="K1778" i="1" s="1"/>
  <c r="F1783" i="1"/>
  <c r="I1783" i="1" s="1"/>
  <c r="K1783" i="1" s="1"/>
  <c r="G1785" i="1"/>
  <c r="F1790" i="1"/>
  <c r="I1790" i="1" s="1"/>
  <c r="G1792" i="1"/>
  <c r="G1794" i="1"/>
  <c r="F1799" i="1"/>
  <c r="I1799" i="1" s="1"/>
  <c r="G1801" i="1"/>
  <c r="G1806" i="1"/>
  <c r="F1811" i="1"/>
  <c r="I1811" i="1" s="1"/>
  <c r="K1811" i="1" s="1"/>
  <c r="G1813" i="1"/>
  <c r="F1822" i="1"/>
  <c r="I1822" i="1" s="1"/>
  <c r="G1824" i="1"/>
  <c r="G1831" i="1"/>
  <c r="G1833" i="1"/>
  <c r="F1840" i="1"/>
  <c r="I1840" i="1" s="1"/>
  <c r="K1840" i="1" s="1"/>
  <c r="G1842" i="1"/>
  <c r="G1844" i="1"/>
  <c r="F1847" i="1"/>
  <c r="I1847" i="1" s="1"/>
  <c r="K1847" i="1" s="1"/>
  <c r="F1849" i="1"/>
  <c r="I1849" i="1" s="1"/>
  <c r="K1849" i="1" s="1"/>
  <c r="G1851" i="1"/>
  <c r="G1853" i="1"/>
  <c r="F1858" i="1"/>
  <c r="I1858" i="1" s="1"/>
  <c r="K1858" i="1" s="1"/>
  <c r="G1862" i="1"/>
  <c r="F1867" i="1"/>
  <c r="I1867" i="1" s="1"/>
  <c r="K1867" i="1" s="1"/>
  <c r="F1869" i="1"/>
  <c r="I1869" i="1" s="1"/>
  <c r="F1878" i="1"/>
  <c r="I1878" i="1" s="1"/>
  <c r="K1878" i="1" s="1"/>
  <c r="G1880" i="1"/>
  <c r="G1884" i="1"/>
  <c r="F1887" i="1"/>
  <c r="I1887" i="1" s="1"/>
  <c r="K1887" i="1" s="1"/>
  <c r="F1889" i="1"/>
  <c r="I1889" i="1" s="1"/>
  <c r="F1896" i="1"/>
  <c r="I1896" i="1" s="1"/>
  <c r="K1896" i="1" s="1"/>
  <c r="G1898" i="1"/>
  <c r="F1900" i="1"/>
  <c r="I1900" i="1" s="1"/>
  <c r="K1900" i="1" s="1"/>
  <c r="G1905" i="1"/>
  <c r="F1908" i="1"/>
  <c r="I1908" i="1" s="1"/>
  <c r="K1908" i="1" s="1"/>
  <c r="G1913" i="1"/>
  <c r="F1916" i="1"/>
  <c r="I1916" i="1" s="1"/>
  <c r="G1921" i="1"/>
  <c r="G1128" i="1"/>
  <c r="G1836" i="1"/>
  <c r="F1861" i="1"/>
  <c r="I1861" i="1" s="1"/>
  <c r="K1861" i="1" s="1"/>
  <c r="F1895" i="1"/>
  <c r="I1895" i="1" s="1"/>
  <c r="F1912" i="1"/>
  <c r="I1912" i="1" s="1"/>
  <c r="K1912" i="1" s="1"/>
  <c r="G1764" i="1"/>
  <c r="F1769" i="1"/>
  <c r="I1769" i="1" s="1"/>
  <c r="K1769" i="1" s="1"/>
  <c r="G1771" i="1"/>
  <c r="F1776" i="1"/>
  <c r="I1776" i="1" s="1"/>
  <c r="K1776" i="1" s="1"/>
  <c r="G1778" i="1"/>
  <c r="F1781" i="1"/>
  <c r="I1781" i="1" s="1"/>
  <c r="K1781" i="1" s="1"/>
  <c r="G1783" i="1"/>
  <c r="F1788" i="1"/>
  <c r="I1788" i="1" s="1"/>
  <c r="K1788" i="1" s="1"/>
  <c r="G1790" i="1"/>
  <c r="F1797" i="1"/>
  <c r="I1797" i="1" s="1"/>
  <c r="K1797" i="1" s="1"/>
  <c r="G1799" i="1"/>
  <c r="F1804" i="1"/>
  <c r="I1804" i="1" s="1"/>
  <c r="F1809" i="1"/>
  <c r="G1811" i="1"/>
  <c r="F1818" i="1"/>
  <c r="I1818" i="1" s="1"/>
  <c r="K1818" i="1" s="1"/>
  <c r="G1822" i="1"/>
  <c r="F1827" i="1"/>
  <c r="I1827" i="1" s="1"/>
  <c r="K1827" i="1" s="1"/>
  <c r="F1829" i="1"/>
  <c r="I1829" i="1" s="1"/>
  <c r="F1838" i="1"/>
  <c r="I1838" i="1" s="1"/>
  <c r="K1838" i="1" s="1"/>
  <c r="G1840" i="1"/>
  <c r="G1847" i="1"/>
  <c r="G1849" i="1"/>
  <c r="F1856" i="1"/>
  <c r="I1856" i="1" s="1"/>
  <c r="K1856" i="1" s="1"/>
  <c r="G1858" i="1"/>
  <c r="F1860" i="1"/>
  <c r="I1860" i="1" s="1"/>
  <c r="K1860" i="1" s="1"/>
  <c r="G1867" i="1"/>
  <c r="G1869" i="1"/>
  <c r="F1874" i="1"/>
  <c r="I1874" i="1" s="1"/>
  <c r="K1874" i="1" s="1"/>
  <c r="G1878" i="1"/>
  <c r="G1887" i="1"/>
  <c r="G1889" i="1"/>
  <c r="F1894" i="1"/>
  <c r="I1894" i="1" s="1"/>
  <c r="G1896" i="1"/>
  <c r="G1900" i="1"/>
  <c r="F1903" i="1"/>
  <c r="I1903" i="1" s="1"/>
  <c r="K1903" i="1" s="1"/>
  <c r="G1908" i="1"/>
  <c r="F1911" i="1"/>
  <c r="I1911" i="1" s="1"/>
  <c r="G1916" i="1"/>
  <c r="F1919" i="1"/>
  <c r="I1919" i="1" s="1"/>
  <c r="F1126" i="1"/>
  <c r="I1126" i="1" s="1"/>
  <c r="K1126" i="1" s="1"/>
  <c r="F1784" i="1"/>
  <c r="I1784" i="1" s="1"/>
  <c r="F1789" i="1"/>
  <c r="I1789" i="1" s="1"/>
  <c r="K1789" i="1" s="1"/>
  <c r="G1879" i="1"/>
  <c r="F1888" i="1"/>
  <c r="I1888" i="1" s="1"/>
  <c r="K1888" i="1" s="1"/>
  <c r="G1892" i="1"/>
  <c r="F1767" i="1"/>
  <c r="I1767" i="1" s="1"/>
  <c r="K1767" i="1" s="1"/>
  <c r="G1769" i="1"/>
  <c r="F1774" i="1"/>
  <c r="I1774" i="1" s="1"/>
  <c r="K1774" i="1" s="1"/>
  <c r="G1776" i="1"/>
  <c r="G1781" i="1"/>
  <c r="G1788" i="1"/>
  <c r="F1795" i="1"/>
  <c r="I1795" i="1" s="1"/>
  <c r="G1797" i="1"/>
  <c r="G1804" i="1"/>
  <c r="F1807" i="1"/>
  <c r="I1807" i="1" s="1"/>
  <c r="K1807" i="1" s="1"/>
  <c r="G1809" i="1"/>
  <c r="F1816" i="1"/>
  <c r="I1816" i="1" s="1"/>
  <c r="K1816" i="1" s="1"/>
  <c r="G1818" i="1"/>
  <c r="F1820" i="1"/>
  <c r="I1820" i="1" s="1"/>
  <c r="K1820" i="1" s="1"/>
  <c r="G1827" i="1"/>
  <c r="G1829" i="1"/>
  <c r="F1834" i="1"/>
  <c r="I1834" i="1" s="1"/>
  <c r="K1834" i="1" s="1"/>
  <c r="G1838" i="1"/>
  <c r="F1843" i="1"/>
  <c r="I1843" i="1" s="1"/>
  <c r="K1843" i="1" s="1"/>
  <c r="F1845" i="1"/>
  <c r="I1845" i="1" s="1"/>
  <c r="K1845" i="1" s="1"/>
  <c r="F1854" i="1"/>
  <c r="I1854" i="1" s="1"/>
  <c r="K1854" i="1" s="1"/>
  <c r="G1856" i="1"/>
  <c r="G1860" i="1"/>
  <c r="F1863" i="1"/>
  <c r="I1863" i="1" s="1"/>
  <c r="F1865" i="1"/>
  <c r="I1865" i="1" s="1"/>
  <c r="K1865" i="1" s="1"/>
  <c r="F1872" i="1"/>
  <c r="I1872" i="1" s="1"/>
  <c r="K1872" i="1" s="1"/>
  <c r="G1874" i="1"/>
  <c r="F1876" i="1"/>
  <c r="I1876" i="1" s="1"/>
  <c r="K1876" i="1" s="1"/>
  <c r="F1883" i="1"/>
  <c r="I1883" i="1" s="1"/>
  <c r="K1883" i="1" s="1"/>
  <c r="F1885" i="1"/>
  <c r="I1885" i="1" s="1"/>
  <c r="K1885" i="1" s="1"/>
  <c r="G1894" i="1"/>
  <c r="G1903" i="1"/>
  <c r="F1906" i="1"/>
  <c r="I1906" i="1" s="1"/>
  <c r="G1911" i="1"/>
  <c r="F1914" i="1"/>
  <c r="I1914" i="1" s="1"/>
  <c r="G1919" i="1"/>
  <c r="F1922" i="1"/>
  <c r="I1922" i="1" s="1"/>
  <c r="K1922" i="1" s="1"/>
  <c r="F1924" i="1"/>
  <c r="I1924" i="1" s="1"/>
  <c r="K1924" i="1" s="1"/>
  <c r="G1126" i="1"/>
  <c r="F1129" i="1"/>
  <c r="I1129" i="1" s="1"/>
  <c r="K1129" i="1" s="1"/>
  <c r="G1772" i="1"/>
  <c r="G1791" i="1"/>
  <c r="G1802" i="1"/>
  <c r="F1848" i="1"/>
  <c r="I1848" i="1" s="1"/>
  <c r="K1848" i="1" s="1"/>
  <c r="G1890" i="1"/>
  <c r="G1909" i="1"/>
  <c r="F1765" i="1"/>
  <c r="I1765" i="1" s="1"/>
  <c r="K1765" i="1" s="1"/>
  <c r="G1767" i="1"/>
  <c r="F1772" i="1"/>
  <c r="I1772" i="1" s="1"/>
  <c r="K1772" i="1" s="1"/>
  <c r="G1774" i="1"/>
  <c r="F1779" i="1"/>
  <c r="I1779" i="1" s="1"/>
  <c r="K1779" i="1" s="1"/>
  <c r="F1786" i="1"/>
  <c r="I1786" i="1" s="1"/>
  <c r="K1786" i="1" s="1"/>
  <c r="F1791" i="1"/>
  <c r="I1791" i="1" s="1"/>
  <c r="F1793" i="1"/>
  <c r="I1793" i="1" s="1"/>
  <c r="K1793" i="1" s="1"/>
  <c r="G1795" i="1"/>
  <c r="F1802" i="1"/>
  <c r="I1802" i="1" s="1"/>
  <c r="K1802" i="1" s="1"/>
  <c r="G1807" i="1"/>
  <c r="F1814" i="1"/>
  <c r="I1814" i="1" s="1"/>
  <c r="G1816" i="1"/>
  <c r="G1820" i="1"/>
  <c r="F1823" i="1"/>
  <c r="I1823" i="1" s="1"/>
  <c r="K1823" i="1" s="1"/>
  <c r="F1825" i="1"/>
  <c r="I1825" i="1" s="1"/>
  <c r="F1832" i="1"/>
  <c r="I1832" i="1" s="1"/>
  <c r="K1832" i="1" s="1"/>
  <c r="G1834" i="1"/>
  <c r="F1836" i="1"/>
  <c r="I1836" i="1" s="1"/>
  <c r="G1843" i="1"/>
  <c r="G1845" i="1"/>
  <c r="F1850" i="1"/>
  <c r="I1850" i="1" s="1"/>
  <c r="K1850" i="1" s="1"/>
  <c r="G1854" i="1"/>
  <c r="G1863" i="1"/>
  <c r="G1865" i="1"/>
  <c r="F1870" i="1"/>
  <c r="I1870" i="1" s="1"/>
  <c r="G1872" i="1"/>
  <c r="G1876" i="1"/>
  <c r="F1879" i="1"/>
  <c r="I1879" i="1" s="1"/>
  <c r="K1879" i="1" s="1"/>
  <c r="F1881" i="1"/>
  <c r="I1881" i="1" s="1"/>
  <c r="K1881" i="1" s="1"/>
  <c r="G1883" i="1"/>
  <c r="G1885" i="1"/>
  <c r="F1890" i="1"/>
  <c r="I1890" i="1" s="1"/>
  <c r="K1890" i="1" s="1"/>
  <c r="F1892" i="1"/>
  <c r="I1892" i="1" s="1"/>
  <c r="K1892" i="1" s="1"/>
  <c r="F1899" i="1"/>
  <c r="I1899" i="1" s="1"/>
  <c r="K1899" i="1" s="1"/>
  <c r="F1901" i="1"/>
  <c r="I1901" i="1" s="1"/>
  <c r="K1901" i="1" s="1"/>
  <c r="G1906" i="1"/>
  <c r="F1909" i="1"/>
  <c r="I1909" i="1" s="1"/>
  <c r="K1909" i="1" s="1"/>
  <c r="G1914" i="1"/>
  <c r="F1917" i="1"/>
  <c r="I1917" i="1" s="1"/>
  <c r="K1917" i="1" s="1"/>
  <c r="G1922" i="1"/>
  <c r="G1924" i="1"/>
  <c r="G1129" i="1"/>
  <c r="G1850" i="1"/>
  <c r="G1901" i="1"/>
  <c r="F1920" i="1"/>
  <c r="I1920" i="1" s="1"/>
  <c r="G1765" i="1"/>
  <c r="G1899" i="1"/>
  <c r="F1127" i="1"/>
  <c r="I1127" i="1" s="1"/>
  <c r="K1127" i="1" s="1"/>
  <c r="J1135" i="1"/>
  <c r="J1141" i="1"/>
  <c r="J1255" i="1"/>
  <c r="J1267" i="1"/>
  <c r="J1320" i="1"/>
  <c r="J1420" i="1"/>
  <c r="J1524" i="1"/>
  <c r="J1484" i="1"/>
  <c r="J1432" i="1"/>
  <c r="J1666" i="1"/>
  <c r="J1571" i="1"/>
  <c r="J1841" i="1"/>
  <c r="J1724" i="1"/>
  <c r="J1878" i="1"/>
  <c r="J1933" i="1"/>
  <c r="J1946" i="1"/>
  <c r="J1244" i="1"/>
  <c r="J1194" i="1"/>
  <c r="J1938" i="1"/>
  <c r="J1962" i="1"/>
  <c r="J1220" i="1"/>
  <c r="J1247" i="1"/>
  <c r="J1271" i="1"/>
  <c r="J1278" i="1"/>
  <c r="J1365" i="1"/>
  <c r="J1262" i="1"/>
  <c r="J1315" i="1"/>
  <c r="J1362" i="1"/>
  <c r="J1368" i="1"/>
  <c r="J1521" i="1"/>
  <c r="J1443" i="1"/>
  <c r="J1466" i="1"/>
  <c r="J1563" i="1"/>
  <c r="J1579" i="1"/>
  <c r="J1581" i="1"/>
  <c r="J1427" i="1"/>
  <c r="J1706" i="1"/>
  <c r="J1611" i="1"/>
  <c r="J1698" i="1"/>
  <c r="J1544" i="1"/>
  <c r="J1632" i="1"/>
  <c r="J1648" i="1"/>
  <c r="J1818" i="1"/>
  <c r="J1796" i="1"/>
  <c r="J1815" i="1"/>
  <c r="J1872" i="1"/>
  <c r="J1131" i="1"/>
  <c r="J1268" i="1"/>
  <c r="J1364" i="1"/>
  <c r="J1449" i="1"/>
  <c r="J1458" i="1"/>
  <c r="J1444" i="1"/>
  <c r="J1463" i="1"/>
  <c r="J1540" i="1"/>
  <c r="J1670" i="1"/>
  <c r="J1726" i="1"/>
  <c r="J1756" i="1"/>
  <c r="J1807" i="1"/>
  <c r="J1847" i="1"/>
  <c r="J1842" i="1"/>
  <c r="J1886" i="1"/>
  <c r="J1803" i="1"/>
  <c r="J1976" i="1"/>
  <c r="J1934" i="1"/>
  <c r="J1285" i="1"/>
  <c r="J1327" i="1"/>
  <c r="J1374" i="1"/>
  <c r="J1454" i="1"/>
  <c r="J1551" i="1"/>
  <c r="J1532" i="1"/>
  <c r="J1542" i="1"/>
  <c r="J1678" i="1"/>
  <c r="J1613" i="1"/>
  <c r="J1600" i="1"/>
  <c r="J1676" i="1"/>
  <c r="J1682" i="1"/>
  <c r="J1616" i="1"/>
  <c r="J1708" i="1"/>
  <c r="J1984" i="1"/>
  <c r="J1144" i="1"/>
  <c r="J1205" i="1"/>
  <c r="J1175" i="1"/>
  <c r="J1227" i="1"/>
  <c r="J1261" i="1"/>
  <c r="J1293" i="1"/>
  <c r="J1353" i="1"/>
  <c r="J1356" i="1"/>
  <c r="J1494" i="1"/>
  <c r="J1547" i="1"/>
  <c r="J1602" i="1"/>
  <c r="J1614" i="1"/>
  <c r="J1590" i="1"/>
  <c r="J1696" i="1"/>
  <c r="J1746" i="1"/>
  <c r="J1778" i="1"/>
  <c r="J1728" i="1"/>
  <c r="J1812" i="1"/>
  <c r="J1719" i="1"/>
  <c r="J1971" i="1"/>
  <c r="J1978" i="1"/>
  <c r="J1986" i="1"/>
  <c r="I1618" i="1"/>
  <c r="K1618" i="1" s="1"/>
  <c r="J1487" i="1"/>
  <c r="J1210" i="1"/>
  <c r="J1297" i="1"/>
  <c r="J1155" i="1"/>
  <c r="I1657" i="1"/>
  <c r="J1757" i="1"/>
  <c r="J1620" i="1"/>
  <c r="I1499" i="1"/>
  <c r="K1499" i="1" s="1"/>
  <c r="J1163" i="1"/>
  <c r="J1929" i="1"/>
  <c r="J1617" i="1"/>
  <c r="I1685" i="1"/>
  <c r="J1526" i="1"/>
  <c r="I1379" i="1"/>
  <c r="K1379" i="1" s="1"/>
  <c r="J1202" i="1"/>
  <c r="I1238" i="1"/>
  <c r="K1238" i="1" s="1"/>
  <c r="J1133" i="1"/>
  <c r="I1606" i="1"/>
  <c r="K1606" i="1" s="1"/>
  <c r="I1972" i="1"/>
  <c r="K1972" i="1" s="1"/>
  <c r="J1518" i="1"/>
  <c r="I1519" i="1"/>
  <c r="K1519" i="1" s="1"/>
  <c r="J1311" i="1"/>
  <c r="J1189" i="1"/>
  <c r="J1856" i="1"/>
  <c r="J1749" i="1"/>
  <c r="I1413" i="1"/>
  <c r="K1413" i="1" s="1"/>
  <c r="J1337" i="1"/>
  <c r="J1944" i="1"/>
  <c r="I1973" i="1"/>
  <c r="J1880" i="1"/>
  <c r="J1409" i="1"/>
  <c r="J1690" i="1"/>
  <c r="I1601" i="1"/>
  <c r="K1601" i="1" s="1"/>
  <c r="J1733" i="1"/>
  <c r="J1179" i="1"/>
  <c r="J1142" i="1"/>
  <c r="J1965" i="1"/>
  <c r="J1645" i="1"/>
  <c r="I1465" i="1"/>
  <c r="K1465" i="1" s="1"/>
  <c r="J1785" i="1"/>
  <c r="I1809" i="1"/>
  <c r="K1809" i="1" s="1"/>
  <c r="J1266" i="1"/>
  <c r="J1277" i="1"/>
  <c r="J1396" i="1"/>
  <c r="K1396" i="1"/>
  <c r="J1156" i="1"/>
  <c r="J1681" i="1"/>
  <c r="J1702" i="1"/>
  <c r="K1702" i="1"/>
  <c r="J1172" i="1"/>
  <c r="J1214" i="1"/>
  <c r="J1462" i="1"/>
  <c r="J1500" i="1"/>
  <c r="J1668" i="1"/>
  <c r="J1428" i="1"/>
  <c r="J1522" i="1"/>
  <c r="J1436" i="1"/>
  <c r="J1814" i="1"/>
  <c r="K1814" i="1"/>
  <c r="J1132" i="1"/>
  <c r="J1644" i="1"/>
  <c r="J1348" i="1"/>
  <c r="J1430" i="1"/>
  <c r="J1610" i="1"/>
  <c r="G1122" i="1"/>
  <c r="F1119" i="1"/>
  <c r="I1119" i="1" s="1"/>
  <c r="K1119" i="1" s="1"/>
  <c r="G1123" i="1"/>
  <c r="F1120" i="1"/>
  <c r="I1120" i="1" s="1"/>
  <c r="K1120" i="1" s="1"/>
  <c r="F1118" i="1"/>
  <c r="I1118" i="1" s="1"/>
  <c r="K1118" i="1" s="1"/>
  <c r="G1115" i="1"/>
  <c r="F1112" i="1"/>
  <c r="I1112" i="1" s="1"/>
  <c r="K1112" i="1" s="1"/>
  <c r="G1107" i="1"/>
  <c r="F1104" i="1"/>
  <c r="I1104" i="1" s="1"/>
  <c r="K1104" i="1" s="1"/>
  <c r="G1099" i="1"/>
  <c r="F1096" i="1"/>
  <c r="I1096" i="1" s="1"/>
  <c r="K1096" i="1" s="1"/>
  <c r="G1091" i="1"/>
  <c r="F1088" i="1"/>
  <c r="I1088" i="1" s="1"/>
  <c r="K1088" i="1" s="1"/>
  <c r="G1083" i="1"/>
  <c r="F1080" i="1"/>
  <c r="I1080" i="1" s="1"/>
  <c r="K1080" i="1" s="1"/>
  <c r="F1122" i="1"/>
  <c r="I1122" i="1" s="1"/>
  <c r="K1122" i="1" s="1"/>
  <c r="G1121" i="1"/>
  <c r="F1117" i="1"/>
  <c r="I1117" i="1" s="1"/>
  <c r="K1117" i="1" s="1"/>
  <c r="G1113" i="1"/>
  <c r="F1110" i="1"/>
  <c r="I1110" i="1" s="1"/>
  <c r="K1110" i="1" s="1"/>
  <c r="G1105" i="1"/>
  <c r="F1102" i="1"/>
  <c r="I1102" i="1" s="1"/>
  <c r="K1102" i="1" s="1"/>
  <c r="G1097" i="1"/>
  <c r="F1094" i="1"/>
  <c r="I1094" i="1" s="1"/>
  <c r="K1094" i="1" s="1"/>
  <c r="G1089" i="1"/>
  <c r="F1086" i="1"/>
  <c r="I1086" i="1" s="1"/>
  <c r="K1086" i="1" s="1"/>
  <c r="F1121" i="1"/>
  <c r="I1121" i="1" s="1"/>
  <c r="K1121" i="1" s="1"/>
  <c r="F1113" i="1"/>
  <c r="I1113" i="1" s="1"/>
  <c r="K1113" i="1" s="1"/>
  <c r="G1108" i="1"/>
  <c r="F1105" i="1"/>
  <c r="I1105" i="1" s="1"/>
  <c r="K1105" i="1" s="1"/>
  <c r="G1100" i="1"/>
  <c r="F1097" i="1"/>
  <c r="I1097" i="1" s="1"/>
  <c r="K1097" i="1" s="1"/>
  <c r="G1124" i="1"/>
  <c r="F1116" i="1"/>
  <c r="I1116" i="1" s="1"/>
  <c r="K1116" i="1" s="1"/>
  <c r="G1114" i="1"/>
  <c r="F1111" i="1"/>
  <c r="I1111" i="1" s="1"/>
  <c r="K1111" i="1" s="1"/>
  <c r="G1106" i="1"/>
  <c r="F1103" i="1"/>
  <c r="I1103" i="1" s="1"/>
  <c r="K1103" i="1" s="1"/>
  <c r="G1098" i="1"/>
  <c r="F1115" i="1"/>
  <c r="I1115" i="1" s="1"/>
  <c r="K1115" i="1" s="1"/>
  <c r="G1110" i="1"/>
  <c r="F1099" i="1"/>
  <c r="I1099" i="1" s="1"/>
  <c r="K1099" i="1" s="1"/>
  <c r="F1087" i="1"/>
  <c r="I1087" i="1" s="1"/>
  <c r="K1087" i="1" s="1"/>
  <c r="F1083" i="1"/>
  <c r="I1083" i="1" s="1"/>
  <c r="K1083" i="1" s="1"/>
  <c r="G1078" i="1"/>
  <c r="F1075" i="1"/>
  <c r="I1075" i="1" s="1"/>
  <c r="K1075" i="1" s="1"/>
  <c r="G1070" i="1"/>
  <c r="F1067" i="1"/>
  <c r="I1067" i="1" s="1"/>
  <c r="K1067" i="1" s="1"/>
  <c r="G1062" i="1"/>
  <c r="F1059" i="1"/>
  <c r="I1059" i="1" s="1"/>
  <c r="K1059" i="1" s="1"/>
  <c r="G1054" i="1"/>
  <c r="F1123" i="1"/>
  <c r="I1123" i="1" s="1"/>
  <c r="K1123" i="1" s="1"/>
  <c r="G1116" i="1"/>
  <c r="G1111" i="1"/>
  <c r="F1100" i="1"/>
  <c r="I1100" i="1" s="1"/>
  <c r="K1100" i="1" s="1"/>
  <c r="G1095" i="1"/>
  <c r="F1091" i="1"/>
  <c r="I1091" i="1" s="1"/>
  <c r="K1091" i="1" s="1"/>
  <c r="G1086" i="1"/>
  <c r="G1119" i="1"/>
  <c r="F1106" i="1"/>
  <c r="I1106" i="1" s="1"/>
  <c r="K1106" i="1" s="1"/>
  <c r="G1101" i="1"/>
  <c r="F1095" i="1"/>
  <c r="I1095" i="1" s="1"/>
  <c r="K1095" i="1" s="1"/>
  <c r="G1090" i="1"/>
  <c r="G1112" i="1"/>
  <c r="F1101" i="1"/>
  <c r="I1101" i="1" s="1"/>
  <c r="K1101" i="1" s="1"/>
  <c r="G1096" i="1"/>
  <c r="G1094" i="1"/>
  <c r="F1090" i="1"/>
  <c r="I1090" i="1" s="1"/>
  <c r="K1090" i="1" s="1"/>
  <c r="G1085" i="1"/>
  <c r="G1082" i="1"/>
  <c r="F1076" i="1"/>
  <c r="I1076" i="1" s="1"/>
  <c r="K1076" i="1" s="1"/>
  <c r="G1071" i="1"/>
  <c r="F1068" i="1"/>
  <c r="I1068" i="1" s="1"/>
  <c r="K1068" i="1" s="1"/>
  <c r="G1063" i="1"/>
  <c r="F1060" i="1"/>
  <c r="I1060" i="1" s="1"/>
  <c r="K1060" i="1" s="1"/>
  <c r="G1055" i="1"/>
  <c r="G1117" i="1"/>
  <c r="F1107" i="1"/>
  <c r="I1107" i="1" s="1"/>
  <c r="K1107" i="1" s="1"/>
  <c r="G1102" i="1"/>
  <c r="F1089" i="1"/>
  <c r="I1089" i="1" s="1"/>
  <c r="K1089" i="1" s="1"/>
  <c r="F1085" i="1"/>
  <c r="I1085" i="1" s="1"/>
  <c r="K1085" i="1" s="1"/>
  <c r="G1084" i="1"/>
  <c r="F1082" i="1"/>
  <c r="I1082" i="1" s="1"/>
  <c r="K1082" i="1" s="1"/>
  <c r="G1074" i="1"/>
  <c r="F1071" i="1"/>
  <c r="I1071" i="1" s="1"/>
  <c r="K1071" i="1" s="1"/>
  <c r="G1066" i="1"/>
  <c r="F1063" i="1"/>
  <c r="I1063" i="1" s="1"/>
  <c r="K1063" i="1" s="1"/>
  <c r="G1058" i="1"/>
  <c r="F1055" i="1"/>
  <c r="I1055" i="1" s="1"/>
  <c r="K1055" i="1" s="1"/>
  <c r="F1124" i="1"/>
  <c r="I1124" i="1" s="1"/>
  <c r="K1124" i="1" s="1"/>
  <c r="G1120" i="1"/>
  <c r="F1108" i="1"/>
  <c r="I1108" i="1" s="1"/>
  <c r="K1108" i="1" s="1"/>
  <c r="G1103" i="1"/>
  <c r="G1093" i="1"/>
  <c r="F1084" i="1"/>
  <c r="I1084" i="1" s="1"/>
  <c r="K1084" i="1" s="1"/>
  <c r="F1114" i="1"/>
  <c r="I1114" i="1" s="1"/>
  <c r="K1114" i="1" s="1"/>
  <c r="G1109" i="1"/>
  <c r="F1098" i="1"/>
  <c r="I1098" i="1" s="1"/>
  <c r="K1098" i="1" s="1"/>
  <c r="F1093" i="1"/>
  <c r="I1093" i="1" s="1"/>
  <c r="K1093" i="1" s="1"/>
  <c r="G1092" i="1"/>
  <c r="G1088" i="1"/>
  <c r="G1081" i="1"/>
  <c r="F1057" i="1"/>
  <c r="I1057" i="1" s="1"/>
  <c r="K1057" i="1" s="1"/>
  <c r="F1056" i="1"/>
  <c r="I1056" i="1" s="1"/>
  <c r="K1056" i="1" s="1"/>
  <c r="F1054" i="1"/>
  <c r="I1054" i="1" s="1"/>
  <c r="K1054" i="1" s="1"/>
  <c r="G1053" i="1"/>
  <c r="G1048" i="1"/>
  <c r="F1045" i="1"/>
  <c r="I1045" i="1" s="1"/>
  <c r="K1045" i="1" s="1"/>
  <c r="G1040" i="1"/>
  <c r="F1037" i="1"/>
  <c r="I1037" i="1" s="1"/>
  <c r="K1037" i="1" s="1"/>
  <c r="G1032" i="1"/>
  <c r="F1029" i="1"/>
  <c r="I1029" i="1" s="1"/>
  <c r="K1029" i="1" s="1"/>
  <c r="G1024" i="1"/>
  <c r="F1081" i="1"/>
  <c r="I1081" i="1" s="1"/>
  <c r="K1081" i="1" s="1"/>
  <c r="G1104" i="1"/>
  <c r="F1051" i="1"/>
  <c r="I1051" i="1" s="1"/>
  <c r="K1051" i="1" s="1"/>
  <c r="G1046" i="1"/>
  <c r="F1043" i="1"/>
  <c r="I1043" i="1" s="1"/>
  <c r="K1043" i="1" s="1"/>
  <c r="G1038" i="1"/>
  <c r="F1035" i="1"/>
  <c r="I1035" i="1" s="1"/>
  <c r="K1035" i="1" s="1"/>
  <c r="G1030" i="1"/>
  <c r="F1027" i="1"/>
  <c r="I1027" i="1" s="1"/>
  <c r="K1027" i="1" s="1"/>
  <c r="G1087" i="1"/>
  <c r="G1049" i="1"/>
  <c r="F1046" i="1"/>
  <c r="I1046" i="1" s="1"/>
  <c r="K1046" i="1" s="1"/>
  <c r="G1041" i="1"/>
  <c r="F1038" i="1"/>
  <c r="I1038" i="1" s="1"/>
  <c r="K1038" i="1" s="1"/>
  <c r="G1033" i="1"/>
  <c r="F1030" i="1"/>
  <c r="I1030" i="1" s="1"/>
  <c r="K1030" i="1" s="1"/>
  <c r="G1025" i="1"/>
  <c r="G1077" i="1"/>
  <c r="G1052" i="1"/>
  <c r="F1049" i="1"/>
  <c r="I1049" i="1" s="1"/>
  <c r="K1049" i="1" s="1"/>
  <c r="G1044" i="1"/>
  <c r="F1041" i="1"/>
  <c r="I1041" i="1" s="1"/>
  <c r="K1041" i="1" s="1"/>
  <c r="G1036" i="1"/>
  <c r="F1033" i="1"/>
  <c r="I1033" i="1" s="1"/>
  <c r="K1033" i="1" s="1"/>
  <c r="G1028" i="1"/>
  <c r="F1025" i="1"/>
  <c r="I1025" i="1" s="1"/>
  <c r="K1025" i="1" s="1"/>
  <c r="F1092" i="1"/>
  <c r="I1092" i="1" s="1"/>
  <c r="K1092" i="1" s="1"/>
  <c r="G1079" i="1"/>
  <c r="F1078" i="1"/>
  <c r="I1078" i="1" s="1"/>
  <c r="K1078" i="1" s="1"/>
  <c r="F1077" i="1"/>
  <c r="I1077" i="1" s="1"/>
  <c r="K1077" i="1" s="1"/>
  <c r="G1076" i="1"/>
  <c r="G1075" i="1"/>
  <c r="F1074" i="1"/>
  <c r="I1074" i="1" s="1"/>
  <c r="K1074" i="1" s="1"/>
  <c r="G1073" i="1"/>
  <c r="G1072" i="1"/>
  <c r="G1069" i="1"/>
  <c r="F1109" i="1"/>
  <c r="I1109" i="1" s="1"/>
  <c r="K1109" i="1" s="1"/>
  <c r="F1079" i="1"/>
  <c r="I1079" i="1" s="1"/>
  <c r="K1079" i="1" s="1"/>
  <c r="F1073" i="1"/>
  <c r="I1073" i="1" s="1"/>
  <c r="K1073" i="1" s="1"/>
  <c r="F1072" i="1"/>
  <c r="I1072" i="1" s="1"/>
  <c r="K1072" i="1" s="1"/>
  <c r="F1070" i="1"/>
  <c r="I1070" i="1" s="1"/>
  <c r="K1070" i="1" s="1"/>
  <c r="F1069" i="1"/>
  <c r="I1069" i="1" s="1"/>
  <c r="K1069" i="1" s="1"/>
  <c r="G1068" i="1"/>
  <c r="G1067" i="1"/>
  <c r="F1066" i="1"/>
  <c r="I1066" i="1" s="1"/>
  <c r="K1066" i="1" s="1"/>
  <c r="G1065" i="1"/>
  <c r="G1064" i="1"/>
  <c r="G1061" i="1"/>
  <c r="G1050" i="1"/>
  <c r="F1047" i="1"/>
  <c r="I1047" i="1" s="1"/>
  <c r="K1047" i="1" s="1"/>
  <c r="G1042" i="1"/>
  <c r="F1039" i="1"/>
  <c r="I1039" i="1" s="1"/>
  <c r="K1039" i="1" s="1"/>
  <c r="G1034" i="1"/>
  <c r="F1031" i="1"/>
  <c r="I1031" i="1" s="1"/>
  <c r="K1031" i="1" s="1"/>
  <c r="G1026" i="1"/>
  <c r="F1023" i="1"/>
  <c r="I1023" i="1" s="1"/>
  <c r="K1023" i="1" s="1"/>
  <c r="G1118" i="1"/>
  <c r="G1080" i="1"/>
  <c r="F1065" i="1"/>
  <c r="I1065" i="1" s="1"/>
  <c r="K1065" i="1" s="1"/>
  <c r="F1064" i="1"/>
  <c r="I1064" i="1" s="1"/>
  <c r="K1064" i="1" s="1"/>
  <c r="F1062" i="1"/>
  <c r="I1062" i="1" s="1"/>
  <c r="K1062" i="1" s="1"/>
  <c r="F1061" i="1"/>
  <c r="I1061" i="1" s="1"/>
  <c r="K1061" i="1" s="1"/>
  <c r="G1060" i="1"/>
  <c r="G1059" i="1"/>
  <c r="F1058" i="1"/>
  <c r="I1058" i="1" s="1"/>
  <c r="K1058" i="1" s="1"/>
  <c r="G1057" i="1"/>
  <c r="G1056" i="1"/>
  <c r="F1050" i="1"/>
  <c r="I1050" i="1" s="1"/>
  <c r="K1050" i="1" s="1"/>
  <c r="G1045" i="1"/>
  <c r="F1042" i="1"/>
  <c r="I1042" i="1" s="1"/>
  <c r="K1042" i="1" s="1"/>
  <c r="G1037" i="1"/>
  <c r="F1034" i="1"/>
  <c r="I1034" i="1" s="1"/>
  <c r="K1034" i="1" s="1"/>
  <c r="G1029" i="1"/>
  <c r="G1021" i="1"/>
  <c r="F1018" i="1"/>
  <c r="I1018" i="1" s="1"/>
  <c r="K1018" i="1" s="1"/>
  <c r="G1013" i="1"/>
  <c r="F1010" i="1"/>
  <c r="I1010" i="1" s="1"/>
  <c r="K1010" i="1" s="1"/>
  <c r="G1005" i="1"/>
  <c r="F1002" i="1"/>
  <c r="I1002" i="1" s="1"/>
  <c r="K1002" i="1" s="1"/>
  <c r="G997" i="1"/>
  <c r="F994" i="1"/>
  <c r="I994" i="1" s="1"/>
  <c r="K994" i="1" s="1"/>
  <c r="G989" i="1"/>
  <c r="F986" i="1"/>
  <c r="I986" i="1" s="1"/>
  <c r="K986" i="1" s="1"/>
  <c r="G981" i="1"/>
  <c r="F1044" i="1"/>
  <c r="I1044" i="1" s="1"/>
  <c r="K1044" i="1" s="1"/>
  <c r="G1039" i="1"/>
  <c r="F1024" i="1"/>
  <c r="I1024" i="1" s="1"/>
  <c r="K1024" i="1" s="1"/>
  <c r="F1021" i="1"/>
  <c r="I1021" i="1" s="1"/>
  <c r="K1021" i="1" s="1"/>
  <c r="G1016" i="1"/>
  <c r="F1013" i="1"/>
  <c r="I1013" i="1" s="1"/>
  <c r="K1013" i="1" s="1"/>
  <c r="G1051" i="1"/>
  <c r="F1032" i="1"/>
  <c r="I1032" i="1" s="1"/>
  <c r="K1032" i="1" s="1"/>
  <c r="G1027" i="1"/>
  <c r="G1019" i="1"/>
  <c r="F1016" i="1"/>
  <c r="I1016" i="1" s="1"/>
  <c r="K1016" i="1" s="1"/>
  <c r="G1011" i="1"/>
  <c r="F1008" i="1"/>
  <c r="I1008" i="1" s="1"/>
  <c r="K1008" i="1" s="1"/>
  <c r="G1003" i="1"/>
  <c r="F1000" i="1"/>
  <c r="I1000" i="1" s="1"/>
  <c r="K1000" i="1" s="1"/>
  <c r="G995" i="1"/>
  <c r="F992" i="1"/>
  <c r="I992" i="1" s="1"/>
  <c r="K992" i="1" s="1"/>
  <c r="G987" i="1"/>
  <c r="F984" i="1"/>
  <c r="I984" i="1" s="1"/>
  <c r="K984" i="1" s="1"/>
  <c r="F1036" i="1"/>
  <c r="I1036" i="1" s="1"/>
  <c r="K1036" i="1" s="1"/>
  <c r="G1022" i="1"/>
  <c r="F1019" i="1"/>
  <c r="I1019" i="1" s="1"/>
  <c r="K1019" i="1" s="1"/>
  <c r="G1014" i="1"/>
  <c r="F1011" i="1"/>
  <c r="I1011" i="1" s="1"/>
  <c r="K1011" i="1" s="1"/>
  <c r="G1006" i="1"/>
  <c r="F1003" i="1"/>
  <c r="I1003" i="1" s="1"/>
  <c r="K1003" i="1" s="1"/>
  <c r="G998" i="1"/>
  <c r="F995" i="1"/>
  <c r="I995" i="1" s="1"/>
  <c r="K995" i="1" s="1"/>
  <c r="G990" i="1"/>
  <c r="F987" i="1"/>
  <c r="I987" i="1" s="1"/>
  <c r="K987" i="1" s="1"/>
  <c r="G982" i="1"/>
  <c r="F1053" i="1"/>
  <c r="I1053" i="1" s="1"/>
  <c r="K1053" i="1" s="1"/>
  <c r="F1048" i="1"/>
  <c r="I1048" i="1" s="1"/>
  <c r="K1048" i="1" s="1"/>
  <c r="G1043" i="1"/>
  <c r="F1022" i="1"/>
  <c r="I1022" i="1" s="1"/>
  <c r="K1022" i="1" s="1"/>
  <c r="G1017" i="1"/>
  <c r="F1014" i="1"/>
  <c r="I1014" i="1" s="1"/>
  <c r="K1014" i="1" s="1"/>
  <c r="G1009" i="1"/>
  <c r="F1006" i="1"/>
  <c r="I1006" i="1" s="1"/>
  <c r="K1006" i="1" s="1"/>
  <c r="G1001" i="1"/>
  <c r="F998" i="1"/>
  <c r="I998" i="1" s="1"/>
  <c r="K998" i="1" s="1"/>
  <c r="G993" i="1"/>
  <c r="F990" i="1"/>
  <c r="I990" i="1" s="1"/>
  <c r="K990" i="1" s="1"/>
  <c r="G985" i="1"/>
  <c r="F982" i="1"/>
  <c r="I982" i="1" s="1"/>
  <c r="K982" i="1" s="1"/>
  <c r="F1028" i="1"/>
  <c r="I1028" i="1" s="1"/>
  <c r="K1028" i="1" s="1"/>
  <c r="G1023" i="1"/>
  <c r="G1020" i="1"/>
  <c r="F1017" i="1"/>
  <c r="I1017" i="1" s="1"/>
  <c r="K1017" i="1" s="1"/>
  <c r="G1012" i="1"/>
  <c r="F1009" i="1"/>
  <c r="I1009" i="1" s="1"/>
  <c r="K1009" i="1" s="1"/>
  <c r="G1004" i="1"/>
  <c r="F1040" i="1"/>
  <c r="I1040" i="1" s="1"/>
  <c r="K1040" i="1" s="1"/>
  <c r="G1035" i="1"/>
  <c r="G1031" i="1"/>
  <c r="F1020" i="1"/>
  <c r="I1020" i="1" s="1"/>
  <c r="K1020" i="1" s="1"/>
  <c r="G1015" i="1"/>
  <c r="F1012" i="1"/>
  <c r="I1012" i="1" s="1"/>
  <c r="K1012" i="1" s="1"/>
  <c r="G1007" i="1"/>
  <c r="F1004" i="1"/>
  <c r="I1004" i="1" s="1"/>
  <c r="K1004" i="1" s="1"/>
  <c r="G999" i="1"/>
  <c r="F996" i="1"/>
  <c r="I996" i="1" s="1"/>
  <c r="K996" i="1" s="1"/>
  <c r="G991" i="1"/>
  <c r="F988" i="1"/>
  <c r="I988" i="1" s="1"/>
  <c r="K988" i="1" s="1"/>
  <c r="G983" i="1"/>
  <c r="F980" i="1"/>
  <c r="I980" i="1" s="1"/>
  <c r="K980" i="1" s="1"/>
  <c r="F1052" i="1"/>
  <c r="I1052" i="1" s="1"/>
  <c r="K1052" i="1" s="1"/>
  <c r="G1047" i="1"/>
  <c r="F1026" i="1"/>
  <c r="I1026" i="1" s="1"/>
  <c r="K1026" i="1" s="1"/>
  <c r="G1018" i="1"/>
  <c r="F1015" i="1"/>
  <c r="I1015" i="1" s="1"/>
  <c r="K1015" i="1" s="1"/>
  <c r="G1010" i="1"/>
  <c r="F1007" i="1"/>
  <c r="I1007" i="1" s="1"/>
  <c r="K1007" i="1" s="1"/>
  <c r="G1002" i="1"/>
  <c r="F999" i="1"/>
  <c r="I999" i="1" s="1"/>
  <c r="K999" i="1" s="1"/>
  <c r="G994" i="1"/>
  <c r="F991" i="1"/>
  <c r="I991" i="1" s="1"/>
  <c r="K991" i="1" s="1"/>
  <c r="G986" i="1"/>
  <c r="F983" i="1"/>
  <c r="I983" i="1" s="1"/>
  <c r="K983" i="1" s="1"/>
  <c r="F985" i="1"/>
  <c r="I985" i="1" s="1"/>
  <c r="K985" i="1" s="1"/>
  <c r="G975" i="1"/>
  <c r="F972" i="1"/>
  <c r="I972" i="1" s="1"/>
  <c r="K972" i="1" s="1"/>
  <c r="G967" i="1"/>
  <c r="F964" i="1"/>
  <c r="I964" i="1" s="1"/>
  <c r="K964" i="1" s="1"/>
  <c r="F1005" i="1"/>
  <c r="I1005" i="1" s="1"/>
  <c r="K1005" i="1" s="1"/>
  <c r="F997" i="1"/>
  <c r="I997" i="1" s="1"/>
  <c r="K997" i="1" s="1"/>
  <c r="G992" i="1"/>
  <c r="G978" i="1"/>
  <c r="F975" i="1"/>
  <c r="I975" i="1" s="1"/>
  <c r="K975" i="1" s="1"/>
  <c r="G970" i="1"/>
  <c r="F967" i="1"/>
  <c r="I967" i="1" s="1"/>
  <c r="K967" i="1" s="1"/>
  <c r="G962" i="1"/>
  <c r="F959" i="1"/>
  <c r="I959" i="1" s="1"/>
  <c r="K959" i="1" s="1"/>
  <c r="G954" i="1"/>
  <c r="F951" i="1"/>
  <c r="I951" i="1" s="1"/>
  <c r="K951" i="1" s="1"/>
  <c r="G946" i="1"/>
  <c r="F943" i="1"/>
  <c r="I943" i="1" s="1"/>
  <c r="K943" i="1" s="1"/>
  <c r="G938" i="1"/>
  <c r="G980" i="1"/>
  <c r="F978" i="1"/>
  <c r="I978" i="1" s="1"/>
  <c r="K978" i="1" s="1"/>
  <c r="G973" i="1"/>
  <c r="F970" i="1"/>
  <c r="I970" i="1" s="1"/>
  <c r="K970" i="1" s="1"/>
  <c r="G965" i="1"/>
  <c r="F962" i="1"/>
  <c r="I962" i="1" s="1"/>
  <c r="K962" i="1" s="1"/>
  <c r="G957" i="1"/>
  <c r="F954" i="1"/>
  <c r="I954" i="1" s="1"/>
  <c r="K954" i="1" s="1"/>
  <c r="G949" i="1"/>
  <c r="F946" i="1"/>
  <c r="I946" i="1" s="1"/>
  <c r="K946" i="1" s="1"/>
  <c r="G941" i="1"/>
  <c r="F938" i="1"/>
  <c r="I938" i="1" s="1"/>
  <c r="K938" i="1" s="1"/>
  <c r="F989" i="1"/>
  <c r="I989" i="1" s="1"/>
  <c r="K989" i="1" s="1"/>
  <c r="G984" i="1"/>
  <c r="G976" i="1"/>
  <c r="F973" i="1"/>
  <c r="I973" i="1" s="1"/>
  <c r="K973" i="1" s="1"/>
  <c r="G968" i="1"/>
  <c r="F965" i="1"/>
  <c r="I965" i="1" s="1"/>
  <c r="K965" i="1" s="1"/>
  <c r="G960" i="1"/>
  <c r="F957" i="1"/>
  <c r="I957" i="1" s="1"/>
  <c r="K957" i="1" s="1"/>
  <c r="G952" i="1"/>
  <c r="F949" i="1"/>
  <c r="I949" i="1" s="1"/>
  <c r="K949" i="1" s="1"/>
  <c r="G944" i="1"/>
  <c r="F941" i="1"/>
  <c r="I941" i="1" s="1"/>
  <c r="K941" i="1" s="1"/>
  <c r="G936" i="1"/>
  <c r="G1008" i="1"/>
  <c r="F1001" i="1"/>
  <c r="I1001" i="1" s="1"/>
  <c r="K1001" i="1" s="1"/>
  <c r="G996" i="1"/>
  <c r="G979" i="1"/>
  <c r="F976" i="1"/>
  <c r="I976" i="1" s="1"/>
  <c r="K976" i="1" s="1"/>
  <c r="G971" i="1"/>
  <c r="F968" i="1"/>
  <c r="I968" i="1" s="1"/>
  <c r="K968" i="1" s="1"/>
  <c r="G963" i="1"/>
  <c r="F981" i="1"/>
  <c r="I981" i="1" s="1"/>
  <c r="K981" i="1" s="1"/>
  <c r="F979" i="1"/>
  <c r="I979" i="1" s="1"/>
  <c r="K979" i="1" s="1"/>
  <c r="G974" i="1"/>
  <c r="F971" i="1"/>
  <c r="I971" i="1" s="1"/>
  <c r="K971" i="1" s="1"/>
  <c r="G966" i="1"/>
  <c r="F963" i="1"/>
  <c r="I963" i="1" s="1"/>
  <c r="K963" i="1" s="1"/>
  <c r="G958" i="1"/>
  <c r="F955" i="1"/>
  <c r="I955" i="1" s="1"/>
  <c r="K955" i="1" s="1"/>
  <c r="G950" i="1"/>
  <c r="F947" i="1"/>
  <c r="I947" i="1" s="1"/>
  <c r="K947" i="1" s="1"/>
  <c r="G942" i="1"/>
  <c r="F939" i="1"/>
  <c r="I939" i="1" s="1"/>
  <c r="K939" i="1" s="1"/>
  <c r="F993" i="1"/>
  <c r="I993" i="1" s="1"/>
  <c r="K993" i="1" s="1"/>
  <c r="G988" i="1"/>
  <c r="G977" i="1"/>
  <c r="F974" i="1"/>
  <c r="I974" i="1" s="1"/>
  <c r="K974" i="1" s="1"/>
  <c r="G969" i="1"/>
  <c r="F966" i="1"/>
  <c r="I966" i="1" s="1"/>
  <c r="K966" i="1" s="1"/>
  <c r="G961" i="1"/>
  <c r="F958" i="1"/>
  <c r="I958" i="1" s="1"/>
  <c r="K958" i="1" s="1"/>
  <c r="G953" i="1"/>
  <c r="F950" i="1"/>
  <c r="I950" i="1" s="1"/>
  <c r="K950" i="1" s="1"/>
  <c r="G945" i="1"/>
  <c r="F942" i="1"/>
  <c r="I942" i="1" s="1"/>
  <c r="K942" i="1" s="1"/>
  <c r="G937" i="1"/>
  <c r="F934" i="1"/>
  <c r="I934" i="1" s="1"/>
  <c r="K934" i="1" s="1"/>
  <c r="G1000" i="1"/>
  <c r="F977" i="1"/>
  <c r="I977" i="1" s="1"/>
  <c r="K977" i="1" s="1"/>
  <c r="G972" i="1"/>
  <c r="F969" i="1"/>
  <c r="I969" i="1" s="1"/>
  <c r="K969" i="1" s="1"/>
  <c r="G964" i="1"/>
  <c r="F961" i="1"/>
  <c r="I961" i="1" s="1"/>
  <c r="K961" i="1" s="1"/>
  <c r="G956" i="1"/>
  <c r="F953" i="1"/>
  <c r="I953" i="1" s="1"/>
  <c r="K953" i="1" s="1"/>
  <c r="G948" i="1"/>
  <c r="F945" i="1"/>
  <c r="I945" i="1" s="1"/>
  <c r="K945" i="1" s="1"/>
  <c r="G940" i="1"/>
  <c r="F937" i="1"/>
  <c r="I937" i="1" s="1"/>
  <c r="K937" i="1" s="1"/>
  <c r="G959" i="1"/>
  <c r="G935" i="1"/>
  <c r="G934" i="1"/>
  <c r="G932" i="1"/>
  <c r="F929" i="1"/>
  <c r="I929" i="1" s="1"/>
  <c r="K929" i="1" s="1"/>
  <c r="G924" i="1"/>
  <c r="F921" i="1"/>
  <c r="I921" i="1" s="1"/>
  <c r="K921" i="1" s="1"/>
  <c r="G916" i="1"/>
  <c r="F913" i="1"/>
  <c r="I913" i="1" s="1"/>
  <c r="K913" i="1" s="1"/>
  <c r="G908" i="1"/>
  <c r="F905" i="1"/>
  <c r="I905" i="1" s="1"/>
  <c r="K905" i="1" s="1"/>
  <c r="G900" i="1"/>
  <c r="F897" i="1"/>
  <c r="I897" i="1" s="1"/>
  <c r="K897" i="1" s="1"/>
  <c r="G892" i="1"/>
  <c r="F889" i="1"/>
  <c r="I889" i="1" s="1"/>
  <c r="K889" i="1" s="1"/>
  <c r="F944" i="1"/>
  <c r="I944" i="1" s="1"/>
  <c r="K944" i="1" s="1"/>
  <c r="G939" i="1"/>
  <c r="F935" i="1"/>
  <c r="I935" i="1" s="1"/>
  <c r="K935" i="1" s="1"/>
  <c r="F932" i="1"/>
  <c r="I932" i="1" s="1"/>
  <c r="K932" i="1" s="1"/>
  <c r="G927" i="1"/>
  <c r="F924" i="1"/>
  <c r="I924" i="1" s="1"/>
  <c r="K924" i="1" s="1"/>
  <c r="G919" i="1"/>
  <c r="F916" i="1"/>
  <c r="I916" i="1" s="1"/>
  <c r="K916" i="1" s="1"/>
  <c r="G911" i="1"/>
  <c r="F908" i="1"/>
  <c r="I908" i="1" s="1"/>
  <c r="K908" i="1" s="1"/>
  <c r="G903" i="1"/>
  <c r="F900" i="1"/>
  <c r="I900" i="1" s="1"/>
  <c r="K900" i="1" s="1"/>
  <c r="G895" i="1"/>
  <c r="F892" i="1"/>
  <c r="I892" i="1" s="1"/>
  <c r="K892" i="1" s="1"/>
  <c r="F956" i="1"/>
  <c r="I956" i="1" s="1"/>
  <c r="K956" i="1" s="1"/>
  <c r="G951" i="1"/>
  <c r="G930" i="1"/>
  <c r="F927" i="1"/>
  <c r="I927" i="1" s="1"/>
  <c r="K927" i="1" s="1"/>
  <c r="G922" i="1"/>
  <c r="F919" i="1"/>
  <c r="I919" i="1" s="1"/>
  <c r="K919" i="1" s="1"/>
  <c r="G914" i="1"/>
  <c r="F911" i="1"/>
  <c r="I911" i="1" s="1"/>
  <c r="K911" i="1" s="1"/>
  <c r="G906" i="1"/>
  <c r="F903" i="1"/>
  <c r="I903" i="1" s="1"/>
  <c r="K903" i="1" s="1"/>
  <c r="G898" i="1"/>
  <c r="F895" i="1"/>
  <c r="I895" i="1" s="1"/>
  <c r="K895" i="1" s="1"/>
  <c r="G890" i="1"/>
  <c r="G933" i="1"/>
  <c r="F930" i="1"/>
  <c r="I930" i="1" s="1"/>
  <c r="K930" i="1" s="1"/>
  <c r="G925" i="1"/>
  <c r="F922" i="1"/>
  <c r="I922" i="1" s="1"/>
  <c r="K922" i="1" s="1"/>
  <c r="G917" i="1"/>
  <c r="F914" i="1"/>
  <c r="I914" i="1" s="1"/>
  <c r="K914" i="1" s="1"/>
  <c r="G909" i="1"/>
  <c r="F906" i="1"/>
  <c r="I906" i="1" s="1"/>
  <c r="K906" i="1" s="1"/>
  <c r="G901" i="1"/>
  <c r="F898" i="1"/>
  <c r="I898" i="1" s="1"/>
  <c r="K898" i="1" s="1"/>
  <c r="G893" i="1"/>
  <c r="F890" i="1"/>
  <c r="I890" i="1" s="1"/>
  <c r="K890" i="1" s="1"/>
  <c r="G885" i="1"/>
  <c r="F948" i="1"/>
  <c r="I948" i="1" s="1"/>
  <c r="K948" i="1" s="1"/>
  <c r="G943" i="1"/>
  <c r="F936" i="1"/>
  <c r="I936" i="1" s="1"/>
  <c r="K936" i="1" s="1"/>
  <c r="F933" i="1"/>
  <c r="I933" i="1" s="1"/>
  <c r="K933" i="1" s="1"/>
  <c r="G928" i="1"/>
  <c r="F925" i="1"/>
  <c r="I925" i="1" s="1"/>
  <c r="K925" i="1" s="1"/>
  <c r="G920" i="1"/>
  <c r="F917" i="1"/>
  <c r="I917" i="1" s="1"/>
  <c r="K917" i="1" s="1"/>
  <c r="G912" i="1"/>
  <c r="F909" i="1"/>
  <c r="I909" i="1" s="1"/>
  <c r="K909" i="1" s="1"/>
  <c r="G904" i="1"/>
  <c r="F901" i="1"/>
  <c r="I901" i="1" s="1"/>
  <c r="K901" i="1" s="1"/>
  <c r="G896" i="1"/>
  <c r="F893" i="1"/>
  <c r="I893" i="1" s="1"/>
  <c r="K893" i="1" s="1"/>
  <c r="G888" i="1"/>
  <c r="F960" i="1"/>
  <c r="I960" i="1" s="1"/>
  <c r="K960" i="1" s="1"/>
  <c r="G955" i="1"/>
  <c r="G931" i="1"/>
  <c r="F928" i="1"/>
  <c r="I928" i="1" s="1"/>
  <c r="K928" i="1" s="1"/>
  <c r="G923" i="1"/>
  <c r="F920" i="1"/>
  <c r="I920" i="1" s="1"/>
  <c r="K920" i="1" s="1"/>
  <c r="G915" i="1"/>
  <c r="F912" i="1"/>
  <c r="I912" i="1" s="1"/>
  <c r="K912" i="1" s="1"/>
  <c r="G907" i="1"/>
  <c r="F904" i="1"/>
  <c r="I904" i="1" s="1"/>
  <c r="K904" i="1" s="1"/>
  <c r="G899" i="1"/>
  <c r="F896" i="1"/>
  <c r="I896" i="1" s="1"/>
  <c r="K896" i="1" s="1"/>
  <c r="G891" i="1"/>
  <c r="F888" i="1"/>
  <c r="I888" i="1" s="1"/>
  <c r="K888" i="1" s="1"/>
  <c r="F940" i="1"/>
  <c r="I940" i="1" s="1"/>
  <c r="K940" i="1" s="1"/>
  <c r="F931" i="1"/>
  <c r="I931" i="1" s="1"/>
  <c r="K931" i="1" s="1"/>
  <c r="G926" i="1"/>
  <c r="F923" i="1"/>
  <c r="I923" i="1" s="1"/>
  <c r="K923" i="1" s="1"/>
  <c r="G918" i="1"/>
  <c r="F915" i="1"/>
  <c r="I915" i="1" s="1"/>
  <c r="K915" i="1" s="1"/>
  <c r="G910" i="1"/>
  <c r="F907" i="1"/>
  <c r="I907" i="1" s="1"/>
  <c r="K907" i="1" s="1"/>
  <c r="G902" i="1"/>
  <c r="F899" i="1"/>
  <c r="I899" i="1" s="1"/>
  <c r="K899" i="1" s="1"/>
  <c r="G894" i="1"/>
  <c r="F891" i="1"/>
  <c r="I891" i="1" s="1"/>
  <c r="K891" i="1" s="1"/>
  <c r="G886" i="1"/>
  <c r="F952" i="1"/>
  <c r="I952" i="1" s="1"/>
  <c r="K952" i="1" s="1"/>
  <c r="G947" i="1"/>
  <c r="G929" i="1"/>
  <c r="F926" i="1"/>
  <c r="I926" i="1" s="1"/>
  <c r="K926" i="1" s="1"/>
  <c r="G921" i="1"/>
  <c r="F918" i="1"/>
  <c r="I918" i="1" s="1"/>
  <c r="K918" i="1" s="1"/>
  <c r="G913" i="1"/>
  <c r="F910" i="1"/>
  <c r="I910" i="1" s="1"/>
  <c r="K910" i="1" s="1"/>
  <c r="G905" i="1"/>
  <c r="F902" i="1"/>
  <c r="I902" i="1" s="1"/>
  <c r="K902" i="1" s="1"/>
  <c r="G897" i="1"/>
  <c r="F894" i="1"/>
  <c r="I894" i="1" s="1"/>
  <c r="K894" i="1" s="1"/>
  <c r="G889" i="1"/>
  <c r="F886" i="1"/>
  <c r="I886" i="1" s="1"/>
  <c r="K886" i="1" s="1"/>
  <c r="G887" i="1"/>
  <c r="F882" i="1"/>
  <c r="I882" i="1" s="1"/>
  <c r="K882" i="1" s="1"/>
  <c r="G877" i="1"/>
  <c r="F874" i="1"/>
  <c r="I874" i="1" s="1"/>
  <c r="K874" i="1" s="1"/>
  <c r="G869" i="1"/>
  <c r="F866" i="1"/>
  <c r="I866" i="1" s="1"/>
  <c r="K866" i="1" s="1"/>
  <c r="G861" i="1"/>
  <c r="F858" i="1"/>
  <c r="I858" i="1" s="1"/>
  <c r="K858" i="1" s="1"/>
  <c r="G853" i="1"/>
  <c r="F850" i="1"/>
  <c r="I850" i="1" s="1"/>
  <c r="K850" i="1" s="1"/>
  <c r="G845" i="1"/>
  <c r="F842" i="1"/>
  <c r="I842" i="1" s="1"/>
  <c r="K842" i="1" s="1"/>
  <c r="G837" i="1"/>
  <c r="F834" i="1"/>
  <c r="I834" i="1" s="1"/>
  <c r="K834" i="1" s="1"/>
  <c r="G829" i="1"/>
  <c r="F887" i="1"/>
  <c r="I887" i="1" s="1"/>
  <c r="K887" i="1" s="1"/>
  <c r="G880" i="1"/>
  <c r="F877" i="1"/>
  <c r="I877" i="1" s="1"/>
  <c r="K877" i="1" s="1"/>
  <c r="G872" i="1"/>
  <c r="F869" i="1"/>
  <c r="I869" i="1" s="1"/>
  <c r="K869" i="1" s="1"/>
  <c r="G864" i="1"/>
  <c r="F861" i="1"/>
  <c r="I861" i="1" s="1"/>
  <c r="K861" i="1" s="1"/>
  <c r="G856" i="1"/>
  <c r="F853" i="1"/>
  <c r="I853" i="1" s="1"/>
  <c r="K853" i="1" s="1"/>
  <c r="G848" i="1"/>
  <c r="F845" i="1"/>
  <c r="I845" i="1" s="1"/>
  <c r="K845" i="1" s="1"/>
  <c r="G840" i="1"/>
  <c r="F837" i="1"/>
  <c r="I837" i="1" s="1"/>
  <c r="K837" i="1" s="1"/>
  <c r="F885" i="1"/>
  <c r="I885" i="1" s="1"/>
  <c r="K885" i="1" s="1"/>
  <c r="G883" i="1"/>
  <c r="F880" i="1"/>
  <c r="I880" i="1" s="1"/>
  <c r="K880" i="1" s="1"/>
  <c r="G875" i="1"/>
  <c r="F872" i="1"/>
  <c r="I872" i="1" s="1"/>
  <c r="K872" i="1" s="1"/>
  <c r="G867" i="1"/>
  <c r="F864" i="1"/>
  <c r="I864" i="1" s="1"/>
  <c r="K864" i="1" s="1"/>
  <c r="G859" i="1"/>
  <c r="F856" i="1"/>
  <c r="I856" i="1" s="1"/>
  <c r="K856" i="1" s="1"/>
  <c r="G851" i="1"/>
  <c r="F848" i="1"/>
  <c r="I848" i="1" s="1"/>
  <c r="K848" i="1" s="1"/>
  <c r="G843" i="1"/>
  <c r="F840" i="1"/>
  <c r="I840" i="1" s="1"/>
  <c r="K840" i="1" s="1"/>
  <c r="G835" i="1"/>
  <c r="F883" i="1"/>
  <c r="I883" i="1" s="1"/>
  <c r="K883" i="1" s="1"/>
  <c r="G878" i="1"/>
  <c r="F875" i="1"/>
  <c r="I875" i="1" s="1"/>
  <c r="K875" i="1" s="1"/>
  <c r="G870" i="1"/>
  <c r="F867" i="1"/>
  <c r="I867" i="1" s="1"/>
  <c r="K867" i="1" s="1"/>
  <c r="G862" i="1"/>
  <c r="F859" i="1"/>
  <c r="I859" i="1" s="1"/>
  <c r="K859" i="1" s="1"/>
  <c r="G854" i="1"/>
  <c r="F851" i="1"/>
  <c r="I851" i="1" s="1"/>
  <c r="K851" i="1" s="1"/>
  <c r="G846" i="1"/>
  <c r="F843" i="1"/>
  <c r="I843" i="1" s="1"/>
  <c r="K843" i="1" s="1"/>
  <c r="G838" i="1"/>
  <c r="F835" i="1"/>
  <c r="I835" i="1" s="1"/>
  <c r="K835" i="1" s="1"/>
  <c r="G830" i="1"/>
  <c r="G881" i="1"/>
  <c r="F878" i="1"/>
  <c r="I878" i="1" s="1"/>
  <c r="K878" i="1" s="1"/>
  <c r="G873" i="1"/>
  <c r="F870" i="1"/>
  <c r="I870" i="1" s="1"/>
  <c r="K870" i="1" s="1"/>
  <c r="G865" i="1"/>
  <c r="F862" i="1"/>
  <c r="I862" i="1" s="1"/>
  <c r="K862" i="1" s="1"/>
  <c r="G857" i="1"/>
  <c r="F854" i="1"/>
  <c r="I854" i="1" s="1"/>
  <c r="K854" i="1" s="1"/>
  <c r="G849" i="1"/>
  <c r="F846" i="1"/>
  <c r="I846" i="1" s="1"/>
  <c r="K846" i="1" s="1"/>
  <c r="G841" i="1"/>
  <c r="F838" i="1"/>
  <c r="I838" i="1" s="1"/>
  <c r="K838" i="1" s="1"/>
  <c r="G833" i="1"/>
  <c r="F830" i="1"/>
  <c r="I830" i="1" s="1"/>
  <c r="K830" i="1" s="1"/>
  <c r="G884" i="1"/>
  <c r="F881" i="1"/>
  <c r="I881" i="1" s="1"/>
  <c r="K881" i="1" s="1"/>
  <c r="G876" i="1"/>
  <c r="F873" i="1"/>
  <c r="I873" i="1" s="1"/>
  <c r="K873" i="1" s="1"/>
  <c r="G868" i="1"/>
  <c r="F865" i="1"/>
  <c r="I865" i="1" s="1"/>
  <c r="K865" i="1" s="1"/>
  <c r="G860" i="1"/>
  <c r="F857" i="1"/>
  <c r="I857" i="1" s="1"/>
  <c r="K857" i="1" s="1"/>
  <c r="G852" i="1"/>
  <c r="F849" i="1"/>
  <c r="I849" i="1" s="1"/>
  <c r="K849" i="1" s="1"/>
  <c r="G844" i="1"/>
  <c r="F841" i="1"/>
  <c r="I841" i="1" s="1"/>
  <c r="K841" i="1" s="1"/>
  <c r="G836" i="1"/>
  <c r="F833" i="1"/>
  <c r="I833" i="1" s="1"/>
  <c r="K833" i="1" s="1"/>
  <c r="F884" i="1"/>
  <c r="I884" i="1" s="1"/>
  <c r="K884" i="1" s="1"/>
  <c r="G879" i="1"/>
  <c r="F876" i="1"/>
  <c r="I876" i="1" s="1"/>
  <c r="K876" i="1" s="1"/>
  <c r="G871" i="1"/>
  <c r="F868" i="1"/>
  <c r="I868" i="1" s="1"/>
  <c r="K868" i="1" s="1"/>
  <c r="G863" i="1"/>
  <c r="F860" i="1"/>
  <c r="I860" i="1" s="1"/>
  <c r="K860" i="1" s="1"/>
  <c r="G855" i="1"/>
  <c r="F852" i="1"/>
  <c r="I852" i="1" s="1"/>
  <c r="K852" i="1" s="1"/>
  <c r="G847" i="1"/>
  <c r="F844" i="1"/>
  <c r="I844" i="1" s="1"/>
  <c r="K844" i="1" s="1"/>
  <c r="G839" i="1"/>
  <c r="F836" i="1"/>
  <c r="I836" i="1" s="1"/>
  <c r="K836" i="1" s="1"/>
  <c r="G831" i="1"/>
  <c r="G882" i="1"/>
  <c r="F879" i="1"/>
  <c r="I879" i="1" s="1"/>
  <c r="K879" i="1" s="1"/>
  <c r="G874" i="1"/>
  <c r="F871" i="1"/>
  <c r="I871" i="1" s="1"/>
  <c r="K871" i="1" s="1"/>
  <c r="G866" i="1"/>
  <c r="F863" i="1"/>
  <c r="I863" i="1" s="1"/>
  <c r="K863" i="1" s="1"/>
  <c r="G858" i="1"/>
  <c r="F855" i="1"/>
  <c r="I855" i="1" s="1"/>
  <c r="K855" i="1" s="1"/>
  <c r="G850" i="1"/>
  <c r="F847" i="1"/>
  <c r="I847" i="1" s="1"/>
  <c r="K847" i="1" s="1"/>
  <c r="G842" i="1"/>
  <c r="F839" i="1"/>
  <c r="I839" i="1" s="1"/>
  <c r="K839" i="1" s="1"/>
  <c r="G834" i="1"/>
  <c r="F831" i="1"/>
  <c r="I831" i="1" s="1"/>
  <c r="K831" i="1" s="1"/>
  <c r="F832" i="1"/>
  <c r="I832" i="1" s="1"/>
  <c r="K832" i="1" s="1"/>
  <c r="F826" i="1"/>
  <c r="I826" i="1" s="1"/>
  <c r="K826" i="1" s="1"/>
  <c r="G821" i="1"/>
  <c r="F818" i="1"/>
  <c r="I818" i="1" s="1"/>
  <c r="K818" i="1" s="1"/>
  <c r="G813" i="1"/>
  <c r="F810" i="1"/>
  <c r="I810" i="1" s="1"/>
  <c r="K810" i="1" s="1"/>
  <c r="G805" i="1"/>
  <c r="F802" i="1"/>
  <c r="I802" i="1" s="1"/>
  <c r="K802" i="1" s="1"/>
  <c r="G797" i="1"/>
  <c r="F794" i="1"/>
  <c r="I794" i="1" s="1"/>
  <c r="K794" i="1" s="1"/>
  <c r="G789" i="1"/>
  <c r="F786" i="1"/>
  <c r="I786" i="1" s="1"/>
  <c r="K786" i="1" s="1"/>
  <c r="G781" i="1"/>
  <c r="F778" i="1"/>
  <c r="I778" i="1" s="1"/>
  <c r="K778" i="1" s="1"/>
  <c r="G773" i="1"/>
  <c r="F770" i="1"/>
  <c r="I770" i="1" s="1"/>
  <c r="K770" i="1" s="1"/>
  <c r="G765" i="1"/>
  <c r="F762" i="1"/>
  <c r="I762" i="1" s="1"/>
  <c r="K762" i="1" s="1"/>
  <c r="G757" i="1"/>
  <c r="F754" i="1"/>
  <c r="I754" i="1" s="1"/>
  <c r="K754" i="1" s="1"/>
  <c r="G749" i="1"/>
  <c r="F746" i="1"/>
  <c r="I746" i="1" s="1"/>
  <c r="K746" i="1" s="1"/>
  <c r="G741" i="1"/>
  <c r="F738" i="1"/>
  <c r="I738" i="1" s="1"/>
  <c r="K738" i="1" s="1"/>
  <c r="G733" i="1"/>
  <c r="F730" i="1"/>
  <c r="I730" i="1" s="1"/>
  <c r="K730" i="1" s="1"/>
  <c r="F829" i="1"/>
  <c r="I829" i="1" s="1"/>
  <c r="K829" i="1" s="1"/>
  <c r="G824" i="1"/>
  <c r="F821" i="1"/>
  <c r="I821" i="1" s="1"/>
  <c r="K821" i="1" s="1"/>
  <c r="G816" i="1"/>
  <c r="F813" i="1"/>
  <c r="I813" i="1" s="1"/>
  <c r="K813" i="1" s="1"/>
  <c r="G808" i="1"/>
  <c r="F805" i="1"/>
  <c r="I805" i="1" s="1"/>
  <c r="K805" i="1" s="1"/>
  <c r="G800" i="1"/>
  <c r="F797" i="1"/>
  <c r="I797" i="1" s="1"/>
  <c r="K797" i="1" s="1"/>
  <c r="G792" i="1"/>
  <c r="F789" i="1"/>
  <c r="I789" i="1" s="1"/>
  <c r="K789" i="1" s="1"/>
  <c r="G784" i="1"/>
  <c r="F781" i="1"/>
  <c r="I781" i="1" s="1"/>
  <c r="K781" i="1" s="1"/>
  <c r="G776" i="1"/>
  <c r="F773" i="1"/>
  <c r="I773" i="1" s="1"/>
  <c r="K773" i="1" s="1"/>
  <c r="G768" i="1"/>
  <c r="F765" i="1"/>
  <c r="I765" i="1" s="1"/>
  <c r="K765" i="1" s="1"/>
  <c r="G760" i="1"/>
  <c r="F757" i="1"/>
  <c r="I757" i="1" s="1"/>
  <c r="K757" i="1" s="1"/>
  <c r="G752" i="1"/>
  <c r="F749" i="1"/>
  <c r="I749" i="1" s="1"/>
  <c r="K749" i="1" s="1"/>
  <c r="G744" i="1"/>
  <c r="F741" i="1"/>
  <c r="I741" i="1" s="1"/>
  <c r="K741" i="1" s="1"/>
  <c r="G736" i="1"/>
  <c r="F733" i="1"/>
  <c r="I733" i="1" s="1"/>
  <c r="K733" i="1" s="1"/>
  <c r="G827" i="1"/>
  <c r="F824" i="1"/>
  <c r="I824" i="1" s="1"/>
  <c r="K824" i="1" s="1"/>
  <c r="G819" i="1"/>
  <c r="F816" i="1"/>
  <c r="I816" i="1" s="1"/>
  <c r="K816" i="1" s="1"/>
  <c r="G811" i="1"/>
  <c r="F808" i="1"/>
  <c r="I808" i="1" s="1"/>
  <c r="K808" i="1" s="1"/>
  <c r="G803" i="1"/>
  <c r="F800" i="1"/>
  <c r="I800" i="1" s="1"/>
  <c r="K800" i="1" s="1"/>
  <c r="G795" i="1"/>
  <c r="F792" i="1"/>
  <c r="I792" i="1" s="1"/>
  <c r="K792" i="1" s="1"/>
  <c r="G787" i="1"/>
  <c r="F784" i="1"/>
  <c r="I784" i="1" s="1"/>
  <c r="K784" i="1" s="1"/>
  <c r="G779" i="1"/>
  <c r="F776" i="1"/>
  <c r="I776" i="1" s="1"/>
  <c r="K776" i="1" s="1"/>
  <c r="G771" i="1"/>
  <c r="F768" i="1"/>
  <c r="I768" i="1" s="1"/>
  <c r="K768" i="1" s="1"/>
  <c r="G763" i="1"/>
  <c r="F760" i="1"/>
  <c r="I760" i="1" s="1"/>
  <c r="K760" i="1" s="1"/>
  <c r="G755" i="1"/>
  <c r="F752" i="1"/>
  <c r="I752" i="1" s="1"/>
  <c r="K752" i="1" s="1"/>
  <c r="G747" i="1"/>
  <c r="F744" i="1"/>
  <c r="I744" i="1" s="1"/>
  <c r="K744" i="1" s="1"/>
  <c r="F827" i="1"/>
  <c r="I827" i="1" s="1"/>
  <c r="K827" i="1" s="1"/>
  <c r="G822" i="1"/>
  <c r="F819" i="1"/>
  <c r="I819" i="1" s="1"/>
  <c r="K819" i="1" s="1"/>
  <c r="G814" i="1"/>
  <c r="F811" i="1"/>
  <c r="I811" i="1" s="1"/>
  <c r="K811" i="1" s="1"/>
  <c r="G806" i="1"/>
  <c r="F803" i="1"/>
  <c r="I803" i="1" s="1"/>
  <c r="K803" i="1" s="1"/>
  <c r="G798" i="1"/>
  <c r="F795" i="1"/>
  <c r="I795" i="1" s="1"/>
  <c r="K795" i="1" s="1"/>
  <c r="G790" i="1"/>
  <c r="F787" i="1"/>
  <c r="I787" i="1" s="1"/>
  <c r="K787" i="1" s="1"/>
  <c r="G782" i="1"/>
  <c r="F779" i="1"/>
  <c r="I779" i="1" s="1"/>
  <c r="K779" i="1" s="1"/>
  <c r="G774" i="1"/>
  <c r="F771" i="1"/>
  <c r="I771" i="1" s="1"/>
  <c r="K771" i="1" s="1"/>
  <c r="G766" i="1"/>
  <c r="F763" i="1"/>
  <c r="I763" i="1" s="1"/>
  <c r="K763" i="1" s="1"/>
  <c r="G758" i="1"/>
  <c r="F755" i="1"/>
  <c r="I755" i="1" s="1"/>
  <c r="K755" i="1" s="1"/>
  <c r="G750" i="1"/>
  <c r="F747" i="1"/>
  <c r="I747" i="1" s="1"/>
  <c r="K747" i="1" s="1"/>
  <c r="G742" i="1"/>
  <c r="F739" i="1"/>
  <c r="I739" i="1" s="1"/>
  <c r="K739" i="1" s="1"/>
  <c r="G734" i="1"/>
  <c r="F731" i="1"/>
  <c r="I731" i="1" s="1"/>
  <c r="K731" i="1" s="1"/>
  <c r="G726" i="1"/>
  <c r="G825" i="1"/>
  <c r="F822" i="1"/>
  <c r="I822" i="1" s="1"/>
  <c r="K822" i="1" s="1"/>
  <c r="G817" i="1"/>
  <c r="F814" i="1"/>
  <c r="I814" i="1" s="1"/>
  <c r="K814" i="1" s="1"/>
  <c r="G809" i="1"/>
  <c r="F806" i="1"/>
  <c r="I806" i="1" s="1"/>
  <c r="K806" i="1" s="1"/>
  <c r="G801" i="1"/>
  <c r="F798" i="1"/>
  <c r="I798" i="1" s="1"/>
  <c r="K798" i="1" s="1"/>
  <c r="G793" i="1"/>
  <c r="F790" i="1"/>
  <c r="I790" i="1" s="1"/>
  <c r="K790" i="1" s="1"/>
  <c r="G785" i="1"/>
  <c r="F782" i="1"/>
  <c r="I782" i="1" s="1"/>
  <c r="K782" i="1" s="1"/>
  <c r="G777" i="1"/>
  <c r="F774" i="1"/>
  <c r="I774" i="1" s="1"/>
  <c r="K774" i="1" s="1"/>
  <c r="G769" i="1"/>
  <c r="F766" i="1"/>
  <c r="I766" i="1" s="1"/>
  <c r="K766" i="1" s="1"/>
  <c r="G761" i="1"/>
  <c r="F758" i="1"/>
  <c r="I758" i="1" s="1"/>
  <c r="K758" i="1" s="1"/>
  <c r="G753" i="1"/>
  <c r="F750" i="1"/>
  <c r="I750" i="1" s="1"/>
  <c r="K750" i="1" s="1"/>
  <c r="G745" i="1"/>
  <c r="F742" i="1"/>
  <c r="I742" i="1" s="1"/>
  <c r="K742" i="1" s="1"/>
  <c r="G737" i="1"/>
  <c r="F734" i="1"/>
  <c r="I734" i="1" s="1"/>
  <c r="K734" i="1" s="1"/>
  <c r="G729" i="1"/>
  <c r="F726" i="1"/>
  <c r="I726" i="1" s="1"/>
  <c r="K726" i="1" s="1"/>
  <c r="G828" i="1"/>
  <c r="F825" i="1"/>
  <c r="I825" i="1" s="1"/>
  <c r="K825" i="1" s="1"/>
  <c r="G820" i="1"/>
  <c r="F817" i="1"/>
  <c r="I817" i="1" s="1"/>
  <c r="K817" i="1" s="1"/>
  <c r="G812" i="1"/>
  <c r="F809" i="1"/>
  <c r="I809" i="1" s="1"/>
  <c r="K809" i="1" s="1"/>
  <c r="G804" i="1"/>
  <c r="F801" i="1"/>
  <c r="I801" i="1" s="1"/>
  <c r="K801" i="1" s="1"/>
  <c r="G796" i="1"/>
  <c r="F793" i="1"/>
  <c r="I793" i="1" s="1"/>
  <c r="K793" i="1" s="1"/>
  <c r="G788" i="1"/>
  <c r="F785" i="1"/>
  <c r="I785" i="1" s="1"/>
  <c r="K785" i="1" s="1"/>
  <c r="G780" i="1"/>
  <c r="F777" i="1"/>
  <c r="I777" i="1" s="1"/>
  <c r="K777" i="1" s="1"/>
  <c r="G772" i="1"/>
  <c r="F769" i="1"/>
  <c r="I769" i="1" s="1"/>
  <c r="K769" i="1" s="1"/>
  <c r="G764" i="1"/>
  <c r="F761" i="1"/>
  <c r="I761" i="1" s="1"/>
  <c r="K761" i="1" s="1"/>
  <c r="G756" i="1"/>
  <c r="F753" i="1"/>
  <c r="I753" i="1" s="1"/>
  <c r="K753" i="1" s="1"/>
  <c r="G748" i="1"/>
  <c r="F745" i="1"/>
  <c r="I745" i="1" s="1"/>
  <c r="K745" i="1" s="1"/>
  <c r="G740" i="1"/>
  <c r="F737" i="1"/>
  <c r="I737" i="1" s="1"/>
  <c r="K737" i="1" s="1"/>
  <c r="G732" i="1"/>
  <c r="F729" i="1"/>
  <c r="I729" i="1" s="1"/>
  <c r="K729" i="1" s="1"/>
  <c r="F828" i="1"/>
  <c r="I828" i="1" s="1"/>
  <c r="K828" i="1" s="1"/>
  <c r="G823" i="1"/>
  <c r="F820" i="1"/>
  <c r="I820" i="1" s="1"/>
  <c r="K820" i="1" s="1"/>
  <c r="G815" i="1"/>
  <c r="F812" i="1"/>
  <c r="I812" i="1" s="1"/>
  <c r="K812" i="1" s="1"/>
  <c r="G807" i="1"/>
  <c r="F804" i="1"/>
  <c r="I804" i="1" s="1"/>
  <c r="K804" i="1" s="1"/>
  <c r="G799" i="1"/>
  <c r="F796" i="1"/>
  <c r="I796" i="1" s="1"/>
  <c r="K796" i="1" s="1"/>
  <c r="G791" i="1"/>
  <c r="F788" i="1"/>
  <c r="I788" i="1" s="1"/>
  <c r="K788" i="1" s="1"/>
  <c r="G783" i="1"/>
  <c r="F780" i="1"/>
  <c r="I780" i="1" s="1"/>
  <c r="K780" i="1" s="1"/>
  <c r="G775" i="1"/>
  <c r="F772" i="1"/>
  <c r="I772" i="1" s="1"/>
  <c r="K772" i="1" s="1"/>
  <c r="G767" i="1"/>
  <c r="F764" i="1"/>
  <c r="I764" i="1" s="1"/>
  <c r="K764" i="1" s="1"/>
  <c r="G759" i="1"/>
  <c r="F756" i="1"/>
  <c r="I756" i="1" s="1"/>
  <c r="K756" i="1" s="1"/>
  <c r="G751" i="1"/>
  <c r="F748" i="1"/>
  <c r="I748" i="1" s="1"/>
  <c r="K748" i="1" s="1"/>
  <c r="G743" i="1"/>
  <c r="F740" i="1"/>
  <c r="I740" i="1" s="1"/>
  <c r="K740" i="1" s="1"/>
  <c r="G735" i="1"/>
  <c r="F732" i="1"/>
  <c r="I732" i="1" s="1"/>
  <c r="K732" i="1" s="1"/>
  <c r="G727" i="1"/>
  <c r="G832" i="1"/>
  <c r="G826" i="1"/>
  <c r="F823" i="1"/>
  <c r="I823" i="1" s="1"/>
  <c r="K823" i="1" s="1"/>
  <c r="G818" i="1"/>
  <c r="F815" i="1"/>
  <c r="I815" i="1" s="1"/>
  <c r="K815" i="1" s="1"/>
  <c r="G810" i="1"/>
  <c r="F807" i="1"/>
  <c r="I807" i="1" s="1"/>
  <c r="K807" i="1" s="1"/>
  <c r="G802" i="1"/>
  <c r="F799" i="1"/>
  <c r="I799" i="1" s="1"/>
  <c r="K799" i="1" s="1"/>
  <c r="G794" i="1"/>
  <c r="F791" i="1"/>
  <c r="I791" i="1" s="1"/>
  <c r="K791" i="1" s="1"/>
  <c r="G786" i="1"/>
  <c r="F783" i="1"/>
  <c r="I783" i="1" s="1"/>
  <c r="K783" i="1" s="1"/>
  <c r="G778" i="1"/>
  <c r="F775" i="1"/>
  <c r="I775" i="1" s="1"/>
  <c r="K775" i="1" s="1"/>
  <c r="G770" i="1"/>
  <c r="F767" i="1"/>
  <c r="I767" i="1" s="1"/>
  <c r="K767" i="1" s="1"/>
  <c r="G762" i="1"/>
  <c r="F759" i="1"/>
  <c r="I759" i="1" s="1"/>
  <c r="K759" i="1" s="1"/>
  <c r="G754" i="1"/>
  <c r="F751" i="1"/>
  <c r="I751" i="1" s="1"/>
  <c r="K751" i="1" s="1"/>
  <c r="G746" i="1"/>
  <c r="F743" i="1"/>
  <c r="I743" i="1" s="1"/>
  <c r="K743" i="1" s="1"/>
  <c r="G738" i="1"/>
  <c r="F735" i="1"/>
  <c r="I735" i="1" s="1"/>
  <c r="K735" i="1" s="1"/>
  <c r="G730" i="1"/>
  <c r="F727" i="1"/>
  <c r="I727" i="1" s="1"/>
  <c r="K727" i="1" s="1"/>
  <c r="G725" i="1"/>
  <c r="F722" i="1"/>
  <c r="I722" i="1" s="1"/>
  <c r="K722" i="1" s="1"/>
  <c r="G717" i="1"/>
  <c r="F714" i="1"/>
  <c r="I714" i="1" s="1"/>
  <c r="K714" i="1" s="1"/>
  <c r="G709" i="1"/>
  <c r="F706" i="1"/>
  <c r="I706" i="1" s="1"/>
  <c r="K706" i="1" s="1"/>
  <c r="G701" i="1"/>
  <c r="F698" i="1"/>
  <c r="I698" i="1" s="1"/>
  <c r="K698" i="1" s="1"/>
  <c r="G693" i="1"/>
  <c r="F690" i="1"/>
  <c r="I690" i="1" s="1"/>
  <c r="K690" i="1" s="1"/>
  <c r="G685" i="1"/>
  <c r="F682" i="1"/>
  <c r="I682" i="1" s="1"/>
  <c r="K682" i="1" s="1"/>
  <c r="G677" i="1"/>
  <c r="F674" i="1"/>
  <c r="I674" i="1" s="1"/>
  <c r="K674" i="1" s="1"/>
  <c r="G669" i="1"/>
  <c r="F666" i="1"/>
  <c r="I666" i="1" s="1"/>
  <c r="K666" i="1" s="1"/>
  <c r="G661" i="1"/>
  <c r="F658" i="1"/>
  <c r="I658" i="1" s="1"/>
  <c r="K658" i="1" s="1"/>
  <c r="G653" i="1"/>
  <c r="F650" i="1"/>
  <c r="I650" i="1" s="1"/>
  <c r="K650" i="1" s="1"/>
  <c r="G645" i="1"/>
  <c r="F642" i="1"/>
  <c r="I642" i="1" s="1"/>
  <c r="K642" i="1" s="1"/>
  <c r="G637" i="1"/>
  <c r="F634" i="1"/>
  <c r="I634" i="1" s="1"/>
  <c r="K634" i="1" s="1"/>
  <c r="G629" i="1"/>
  <c r="F626" i="1"/>
  <c r="I626" i="1" s="1"/>
  <c r="K626" i="1" s="1"/>
  <c r="G739" i="1"/>
  <c r="G731" i="1"/>
  <c r="F725" i="1"/>
  <c r="I725" i="1" s="1"/>
  <c r="K725" i="1" s="1"/>
  <c r="G720" i="1"/>
  <c r="F717" i="1"/>
  <c r="I717" i="1" s="1"/>
  <c r="K717" i="1" s="1"/>
  <c r="G712" i="1"/>
  <c r="F709" i="1"/>
  <c r="I709" i="1" s="1"/>
  <c r="K709" i="1" s="1"/>
  <c r="G704" i="1"/>
  <c r="F701" i="1"/>
  <c r="I701" i="1" s="1"/>
  <c r="K701" i="1" s="1"/>
  <c r="G696" i="1"/>
  <c r="F693" i="1"/>
  <c r="I693" i="1" s="1"/>
  <c r="K693" i="1" s="1"/>
  <c r="G688" i="1"/>
  <c r="F685" i="1"/>
  <c r="I685" i="1" s="1"/>
  <c r="K685" i="1" s="1"/>
  <c r="G680" i="1"/>
  <c r="F677" i="1"/>
  <c r="I677" i="1" s="1"/>
  <c r="K677" i="1" s="1"/>
  <c r="G672" i="1"/>
  <c r="F669" i="1"/>
  <c r="I669" i="1" s="1"/>
  <c r="K669" i="1" s="1"/>
  <c r="G664" i="1"/>
  <c r="F661" i="1"/>
  <c r="I661" i="1" s="1"/>
  <c r="K661" i="1" s="1"/>
  <c r="G656" i="1"/>
  <c r="F653" i="1"/>
  <c r="I653" i="1" s="1"/>
  <c r="K653" i="1" s="1"/>
  <c r="G648" i="1"/>
  <c r="F645" i="1"/>
  <c r="I645" i="1" s="1"/>
  <c r="K645" i="1" s="1"/>
  <c r="G640" i="1"/>
  <c r="F637" i="1"/>
  <c r="I637" i="1" s="1"/>
  <c r="K637" i="1" s="1"/>
  <c r="G728" i="1"/>
  <c r="G723" i="1"/>
  <c r="F720" i="1"/>
  <c r="I720" i="1" s="1"/>
  <c r="K720" i="1" s="1"/>
  <c r="G715" i="1"/>
  <c r="F712" i="1"/>
  <c r="I712" i="1" s="1"/>
  <c r="K712" i="1" s="1"/>
  <c r="G707" i="1"/>
  <c r="F704" i="1"/>
  <c r="I704" i="1" s="1"/>
  <c r="K704" i="1" s="1"/>
  <c r="G699" i="1"/>
  <c r="F696" i="1"/>
  <c r="I696" i="1" s="1"/>
  <c r="K696" i="1" s="1"/>
  <c r="G691" i="1"/>
  <c r="F688" i="1"/>
  <c r="I688" i="1" s="1"/>
  <c r="K688" i="1" s="1"/>
  <c r="G683" i="1"/>
  <c r="F680" i="1"/>
  <c r="I680" i="1" s="1"/>
  <c r="K680" i="1" s="1"/>
  <c r="G675" i="1"/>
  <c r="F672" i="1"/>
  <c r="I672" i="1" s="1"/>
  <c r="K672" i="1" s="1"/>
  <c r="G667" i="1"/>
  <c r="F664" i="1"/>
  <c r="I664" i="1" s="1"/>
  <c r="K664" i="1" s="1"/>
  <c r="G659" i="1"/>
  <c r="F656" i="1"/>
  <c r="I656" i="1" s="1"/>
  <c r="K656" i="1" s="1"/>
  <c r="G651" i="1"/>
  <c r="F648" i="1"/>
  <c r="I648" i="1" s="1"/>
  <c r="K648" i="1" s="1"/>
  <c r="G643" i="1"/>
  <c r="F640" i="1"/>
  <c r="I640" i="1" s="1"/>
  <c r="K640" i="1" s="1"/>
  <c r="G635" i="1"/>
  <c r="F632" i="1"/>
  <c r="I632" i="1" s="1"/>
  <c r="K632" i="1" s="1"/>
  <c r="F728" i="1"/>
  <c r="I728" i="1" s="1"/>
  <c r="K728" i="1" s="1"/>
  <c r="F723" i="1"/>
  <c r="I723" i="1" s="1"/>
  <c r="K723" i="1" s="1"/>
  <c r="G718" i="1"/>
  <c r="F715" i="1"/>
  <c r="I715" i="1" s="1"/>
  <c r="K715" i="1" s="1"/>
  <c r="G710" i="1"/>
  <c r="F707" i="1"/>
  <c r="I707" i="1" s="1"/>
  <c r="K707" i="1" s="1"/>
  <c r="G702" i="1"/>
  <c r="F699" i="1"/>
  <c r="I699" i="1" s="1"/>
  <c r="K699" i="1" s="1"/>
  <c r="G694" i="1"/>
  <c r="F691" i="1"/>
  <c r="I691" i="1" s="1"/>
  <c r="K691" i="1" s="1"/>
  <c r="G686" i="1"/>
  <c r="F683" i="1"/>
  <c r="I683" i="1" s="1"/>
  <c r="K683" i="1" s="1"/>
  <c r="G678" i="1"/>
  <c r="F675" i="1"/>
  <c r="I675" i="1" s="1"/>
  <c r="K675" i="1" s="1"/>
  <c r="G670" i="1"/>
  <c r="F667" i="1"/>
  <c r="I667" i="1" s="1"/>
  <c r="K667" i="1" s="1"/>
  <c r="G662" i="1"/>
  <c r="F659" i="1"/>
  <c r="I659" i="1" s="1"/>
  <c r="K659" i="1" s="1"/>
  <c r="G654" i="1"/>
  <c r="F651" i="1"/>
  <c r="I651" i="1" s="1"/>
  <c r="K651" i="1" s="1"/>
  <c r="G646" i="1"/>
  <c r="F643" i="1"/>
  <c r="I643" i="1" s="1"/>
  <c r="K643" i="1" s="1"/>
  <c r="G638" i="1"/>
  <c r="F635" i="1"/>
  <c r="I635" i="1" s="1"/>
  <c r="K635" i="1" s="1"/>
  <c r="G630" i="1"/>
  <c r="F627" i="1"/>
  <c r="I627" i="1" s="1"/>
  <c r="K627" i="1" s="1"/>
  <c r="G721" i="1"/>
  <c r="F718" i="1"/>
  <c r="I718" i="1" s="1"/>
  <c r="K718" i="1" s="1"/>
  <c r="G713" i="1"/>
  <c r="F710" i="1"/>
  <c r="I710" i="1" s="1"/>
  <c r="K710" i="1" s="1"/>
  <c r="G705" i="1"/>
  <c r="F702" i="1"/>
  <c r="I702" i="1" s="1"/>
  <c r="K702" i="1" s="1"/>
  <c r="G697" i="1"/>
  <c r="F694" i="1"/>
  <c r="I694" i="1" s="1"/>
  <c r="K694" i="1" s="1"/>
  <c r="G689" i="1"/>
  <c r="F686" i="1"/>
  <c r="I686" i="1" s="1"/>
  <c r="K686" i="1" s="1"/>
  <c r="G681" i="1"/>
  <c r="F678" i="1"/>
  <c r="I678" i="1" s="1"/>
  <c r="K678" i="1" s="1"/>
  <c r="G673" i="1"/>
  <c r="F670" i="1"/>
  <c r="I670" i="1" s="1"/>
  <c r="K670" i="1" s="1"/>
  <c r="G665" i="1"/>
  <c r="F662" i="1"/>
  <c r="I662" i="1" s="1"/>
  <c r="K662" i="1" s="1"/>
  <c r="G657" i="1"/>
  <c r="F654" i="1"/>
  <c r="I654" i="1" s="1"/>
  <c r="K654" i="1" s="1"/>
  <c r="G649" i="1"/>
  <c r="F646" i="1"/>
  <c r="I646" i="1" s="1"/>
  <c r="K646" i="1" s="1"/>
  <c r="G641" i="1"/>
  <c r="F638" i="1"/>
  <c r="I638" i="1" s="1"/>
  <c r="K638" i="1" s="1"/>
  <c r="G633" i="1"/>
  <c r="F630" i="1"/>
  <c r="I630" i="1" s="1"/>
  <c r="K630" i="1" s="1"/>
  <c r="G625" i="1"/>
  <c r="G724" i="1"/>
  <c r="F721" i="1"/>
  <c r="I721" i="1" s="1"/>
  <c r="K721" i="1" s="1"/>
  <c r="G716" i="1"/>
  <c r="F713" i="1"/>
  <c r="I713" i="1" s="1"/>
  <c r="K713" i="1" s="1"/>
  <c r="G708" i="1"/>
  <c r="F705" i="1"/>
  <c r="I705" i="1" s="1"/>
  <c r="K705" i="1" s="1"/>
  <c r="G700" i="1"/>
  <c r="F697" i="1"/>
  <c r="I697" i="1" s="1"/>
  <c r="K697" i="1" s="1"/>
  <c r="G692" i="1"/>
  <c r="F689" i="1"/>
  <c r="I689" i="1" s="1"/>
  <c r="K689" i="1" s="1"/>
  <c r="G684" i="1"/>
  <c r="F681" i="1"/>
  <c r="I681" i="1" s="1"/>
  <c r="K681" i="1" s="1"/>
  <c r="G676" i="1"/>
  <c r="F673" i="1"/>
  <c r="I673" i="1" s="1"/>
  <c r="K673" i="1" s="1"/>
  <c r="G668" i="1"/>
  <c r="F665" i="1"/>
  <c r="I665" i="1" s="1"/>
  <c r="K665" i="1" s="1"/>
  <c r="G660" i="1"/>
  <c r="F657" i="1"/>
  <c r="I657" i="1" s="1"/>
  <c r="K657" i="1" s="1"/>
  <c r="G652" i="1"/>
  <c r="F649" i="1"/>
  <c r="I649" i="1" s="1"/>
  <c r="K649" i="1" s="1"/>
  <c r="G644" i="1"/>
  <c r="F641" i="1"/>
  <c r="I641" i="1" s="1"/>
  <c r="K641" i="1" s="1"/>
  <c r="G636" i="1"/>
  <c r="F633" i="1"/>
  <c r="I633" i="1" s="1"/>
  <c r="K633" i="1" s="1"/>
  <c r="G628" i="1"/>
  <c r="F625" i="1"/>
  <c r="I625" i="1" s="1"/>
  <c r="K625" i="1" s="1"/>
  <c r="F736" i="1"/>
  <c r="I736" i="1" s="1"/>
  <c r="K736" i="1" s="1"/>
  <c r="F724" i="1"/>
  <c r="I724" i="1" s="1"/>
  <c r="K724" i="1" s="1"/>
  <c r="G719" i="1"/>
  <c r="F716" i="1"/>
  <c r="I716" i="1" s="1"/>
  <c r="K716" i="1" s="1"/>
  <c r="G711" i="1"/>
  <c r="F708" i="1"/>
  <c r="I708" i="1" s="1"/>
  <c r="K708" i="1" s="1"/>
  <c r="G703" i="1"/>
  <c r="F700" i="1"/>
  <c r="I700" i="1" s="1"/>
  <c r="K700" i="1" s="1"/>
  <c r="G695" i="1"/>
  <c r="F692" i="1"/>
  <c r="I692" i="1" s="1"/>
  <c r="K692" i="1" s="1"/>
  <c r="G687" i="1"/>
  <c r="F684" i="1"/>
  <c r="I684" i="1" s="1"/>
  <c r="K684" i="1" s="1"/>
  <c r="G679" i="1"/>
  <c r="F676" i="1"/>
  <c r="I676" i="1" s="1"/>
  <c r="K676" i="1" s="1"/>
  <c r="G671" i="1"/>
  <c r="F668" i="1"/>
  <c r="I668" i="1" s="1"/>
  <c r="K668" i="1" s="1"/>
  <c r="G663" i="1"/>
  <c r="F660" i="1"/>
  <c r="I660" i="1" s="1"/>
  <c r="K660" i="1" s="1"/>
  <c r="G655" i="1"/>
  <c r="F652" i="1"/>
  <c r="I652" i="1" s="1"/>
  <c r="K652" i="1" s="1"/>
  <c r="G647" i="1"/>
  <c r="F644" i="1"/>
  <c r="I644" i="1" s="1"/>
  <c r="K644" i="1" s="1"/>
  <c r="G639" i="1"/>
  <c r="F636" i="1"/>
  <c r="I636" i="1" s="1"/>
  <c r="K636" i="1" s="1"/>
  <c r="G631" i="1"/>
  <c r="F628" i="1"/>
  <c r="I628" i="1" s="1"/>
  <c r="K628" i="1" s="1"/>
  <c r="G722" i="1"/>
  <c r="F719" i="1"/>
  <c r="I719" i="1" s="1"/>
  <c r="K719" i="1" s="1"/>
  <c r="G714" i="1"/>
  <c r="F711" i="1"/>
  <c r="I711" i="1" s="1"/>
  <c r="K711" i="1" s="1"/>
  <c r="G706" i="1"/>
  <c r="F703" i="1"/>
  <c r="I703" i="1" s="1"/>
  <c r="K703" i="1" s="1"/>
  <c r="G698" i="1"/>
  <c r="F695" i="1"/>
  <c r="I695" i="1" s="1"/>
  <c r="K695" i="1" s="1"/>
  <c r="G690" i="1"/>
  <c r="F687" i="1"/>
  <c r="I687" i="1" s="1"/>
  <c r="K687" i="1" s="1"/>
  <c r="G682" i="1"/>
  <c r="F679" i="1"/>
  <c r="I679" i="1" s="1"/>
  <c r="K679" i="1" s="1"/>
  <c r="G674" i="1"/>
  <c r="F671" i="1"/>
  <c r="I671" i="1" s="1"/>
  <c r="K671" i="1" s="1"/>
  <c r="G666" i="1"/>
  <c r="F663" i="1"/>
  <c r="I663" i="1" s="1"/>
  <c r="K663" i="1" s="1"/>
  <c r="G658" i="1"/>
  <c r="F655" i="1"/>
  <c r="I655" i="1" s="1"/>
  <c r="K655" i="1" s="1"/>
  <c r="G650" i="1"/>
  <c r="F647" i="1"/>
  <c r="I647" i="1" s="1"/>
  <c r="K647" i="1" s="1"/>
  <c r="G642" i="1"/>
  <c r="F639" i="1"/>
  <c r="I639" i="1" s="1"/>
  <c r="K639" i="1" s="1"/>
  <c r="G634" i="1"/>
  <c r="F631" i="1"/>
  <c r="I631" i="1" s="1"/>
  <c r="K631" i="1" s="1"/>
  <c r="G626" i="1"/>
  <c r="G623" i="1"/>
  <c r="F620" i="1"/>
  <c r="I620" i="1" s="1"/>
  <c r="K620" i="1" s="1"/>
  <c r="G615" i="1"/>
  <c r="F612" i="1"/>
  <c r="I612" i="1" s="1"/>
  <c r="K612" i="1" s="1"/>
  <c r="G607" i="1"/>
  <c r="F604" i="1"/>
  <c r="I604" i="1" s="1"/>
  <c r="K604" i="1" s="1"/>
  <c r="G599" i="1"/>
  <c r="F596" i="1"/>
  <c r="I596" i="1" s="1"/>
  <c r="K596" i="1" s="1"/>
  <c r="G591" i="1"/>
  <c r="F588" i="1"/>
  <c r="I588" i="1" s="1"/>
  <c r="K588" i="1" s="1"/>
  <c r="G583" i="1"/>
  <c r="F580" i="1"/>
  <c r="I580" i="1" s="1"/>
  <c r="K580" i="1" s="1"/>
  <c r="G575" i="1"/>
  <c r="F572" i="1"/>
  <c r="I572" i="1" s="1"/>
  <c r="K572" i="1" s="1"/>
  <c r="G567" i="1"/>
  <c r="F564" i="1"/>
  <c r="I564" i="1" s="1"/>
  <c r="K564" i="1" s="1"/>
  <c r="G559" i="1"/>
  <c r="F556" i="1"/>
  <c r="I556" i="1" s="1"/>
  <c r="K556" i="1" s="1"/>
  <c r="G551" i="1"/>
  <c r="F548" i="1"/>
  <c r="I548" i="1" s="1"/>
  <c r="K548" i="1" s="1"/>
  <c r="G543" i="1"/>
  <c r="F540" i="1"/>
  <c r="I540" i="1" s="1"/>
  <c r="K540" i="1" s="1"/>
  <c r="G535" i="1"/>
  <c r="F532" i="1"/>
  <c r="I532" i="1" s="1"/>
  <c r="K532" i="1" s="1"/>
  <c r="G527" i="1"/>
  <c r="F524" i="1"/>
  <c r="I524" i="1" s="1"/>
  <c r="K524" i="1" s="1"/>
  <c r="F623" i="1"/>
  <c r="I623" i="1" s="1"/>
  <c r="K623" i="1" s="1"/>
  <c r="G618" i="1"/>
  <c r="F615" i="1"/>
  <c r="I615" i="1" s="1"/>
  <c r="K615" i="1" s="1"/>
  <c r="G610" i="1"/>
  <c r="F607" i="1"/>
  <c r="I607" i="1" s="1"/>
  <c r="K607" i="1" s="1"/>
  <c r="G602" i="1"/>
  <c r="F599" i="1"/>
  <c r="I599" i="1" s="1"/>
  <c r="K599" i="1" s="1"/>
  <c r="G594" i="1"/>
  <c r="F591" i="1"/>
  <c r="I591" i="1" s="1"/>
  <c r="K591" i="1" s="1"/>
  <c r="G586" i="1"/>
  <c r="F583" i="1"/>
  <c r="I583" i="1" s="1"/>
  <c r="K583" i="1" s="1"/>
  <c r="G578" i="1"/>
  <c r="F575" i="1"/>
  <c r="I575" i="1" s="1"/>
  <c r="K575" i="1" s="1"/>
  <c r="G570" i="1"/>
  <c r="F567" i="1"/>
  <c r="I567" i="1" s="1"/>
  <c r="K567" i="1" s="1"/>
  <c r="G562" i="1"/>
  <c r="F559" i="1"/>
  <c r="I559" i="1" s="1"/>
  <c r="K559" i="1" s="1"/>
  <c r="G554" i="1"/>
  <c r="F551" i="1"/>
  <c r="I551" i="1" s="1"/>
  <c r="K551" i="1" s="1"/>
  <c r="G546" i="1"/>
  <c r="F543" i="1"/>
  <c r="I543" i="1" s="1"/>
  <c r="K543" i="1" s="1"/>
  <c r="G538" i="1"/>
  <c r="F535" i="1"/>
  <c r="I535" i="1" s="1"/>
  <c r="K535" i="1" s="1"/>
  <c r="G530" i="1"/>
  <c r="G621" i="1"/>
  <c r="F618" i="1"/>
  <c r="I618" i="1" s="1"/>
  <c r="K618" i="1" s="1"/>
  <c r="G613" i="1"/>
  <c r="F610" i="1"/>
  <c r="I610" i="1" s="1"/>
  <c r="K610" i="1" s="1"/>
  <c r="G605" i="1"/>
  <c r="F602" i="1"/>
  <c r="I602" i="1" s="1"/>
  <c r="K602" i="1" s="1"/>
  <c r="G597" i="1"/>
  <c r="F594" i="1"/>
  <c r="I594" i="1" s="1"/>
  <c r="K594" i="1" s="1"/>
  <c r="G589" i="1"/>
  <c r="F586" i="1"/>
  <c r="I586" i="1" s="1"/>
  <c r="K586" i="1" s="1"/>
  <c r="G581" i="1"/>
  <c r="F578" i="1"/>
  <c r="I578" i="1" s="1"/>
  <c r="K578" i="1" s="1"/>
  <c r="G573" i="1"/>
  <c r="F570" i="1"/>
  <c r="I570" i="1" s="1"/>
  <c r="K570" i="1" s="1"/>
  <c r="G565" i="1"/>
  <c r="F562" i="1"/>
  <c r="I562" i="1" s="1"/>
  <c r="K562" i="1" s="1"/>
  <c r="G557" i="1"/>
  <c r="F554" i="1"/>
  <c r="I554" i="1" s="1"/>
  <c r="K554" i="1" s="1"/>
  <c r="G549" i="1"/>
  <c r="F546" i="1"/>
  <c r="I546" i="1" s="1"/>
  <c r="K546" i="1" s="1"/>
  <c r="G541" i="1"/>
  <c r="F538" i="1"/>
  <c r="I538" i="1" s="1"/>
  <c r="K538" i="1" s="1"/>
  <c r="G533" i="1"/>
  <c r="F621" i="1"/>
  <c r="I621" i="1" s="1"/>
  <c r="K621" i="1" s="1"/>
  <c r="G616" i="1"/>
  <c r="F613" i="1"/>
  <c r="I613" i="1" s="1"/>
  <c r="K613" i="1" s="1"/>
  <c r="G608" i="1"/>
  <c r="F605" i="1"/>
  <c r="I605" i="1" s="1"/>
  <c r="K605" i="1" s="1"/>
  <c r="G600" i="1"/>
  <c r="F597" i="1"/>
  <c r="I597" i="1" s="1"/>
  <c r="K597" i="1" s="1"/>
  <c r="G592" i="1"/>
  <c r="F589" i="1"/>
  <c r="I589" i="1" s="1"/>
  <c r="K589" i="1" s="1"/>
  <c r="G584" i="1"/>
  <c r="F581" i="1"/>
  <c r="I581" i="1" s="1"/>
  <c r="K581" i="1" s="1"/>
  <c r="G576" i="1"/>
  <c r="F573" i="1"/>
  <c r="I573" i="1" s="1"/>
  <c r="K573" i="1" s="1"/>
  <c r="G568" i="1"/>
  <c r="F565" i="1"/>
  <c r="I565" i="1" s="1"/>
  <c r="K565" i="1" s="1"/>
  <c r="G560" i="1"/>
  <c r="F557" i="1"/>
  <c r="I557" i="1" s="1"/>
  <c r="K557" i="1" s="1"/>
  <c r="G552" i="1"/>
  <c r="F549" i="1"/>
  <c r="I549" i="1" s="1"/>
  <c r="K549" i="1" s="1"/>
  <c r="G544" i="1"/>
  <c r="F541" i="1"/>
  <c r="I541" i="1" s="1"/>
  <c r="K541" i="1" s="1"/>
  <c r="G536" i="1"/>
  <c r="F533" i="1"/>
  <c r="I533" i="1" s="1"/>
  <c r="K533" i="1" s="1"/>
  <c r="G528" i="1"/>
  <c r="F525" i="1"/>
  <c r="I525" i="1" s="1"/>
  <c r="K525" i="1" s="1"/>
  <c r="G632" i="1"/>
  <c r="G627" i="1"/>
  <c r="G619" i="1"/>
  <c r="F616" i="1"/>
  <c r="I616" i="1" s="1"/>
  <c r="K616" i="1" s="1"/>
  <c r="G611" i="1"/>
  <c r="F608" i="1"/>
  <c r="I608" i="1" s="1"/>
  <c r="K608" i="1" s="1"/>
  <c r="G603" i="1"/>
  <c r="F600" i="1"/>
  <c r="I600" i="1" s="1"/>
  <c r="K600" i="1" s="1"/>
  <c r="G595" i="1"/>
  <c r="F592" i="1"/>
  <c r="I592" i="1" s="1"/>
  <c r="K592" i="1" s="1"/>
  <c r="G587" i="1"/>
  <c r="F584" i="1"/>
  <c r="I584" i="1" s="1"/>
  <c r="K584" i="1" s="1"/>
  <c r="G579" i="1"/>
  <c r="F576" i="1"/>
  <c r="I576" i="1" s="1"/>
  <c r="K576" i="1" s="1"/>
  <c r="G571" i="1"/>
  <c r="F568" i="1"/>
  <c r="I568" i="1" s="1"/>
  <c r="K568" i="1" s="1"/>
  <c r="G563" i="1"/>
  <c r="F560" i="1"/>
  <c r="I560" i="1" s="1"/>
  <c r="K560" i="1" s="1"/>
  <c r="G555" i="1"/>
  <c r="F552" i="1"/>
  <c r="I552" i="1" s="1"/>
  <c r="K552" i="1" s="1"/>
  <c r="G547" i="1"/>
  <c r="F544" i="1"/>
  <c r="I544" i="1" s="1"/>
  <c r="K544" i="1" s="1"/>
  <c r="G539" i="1"/>
  <c r="F536" i="1"/>
  <c r="I536" i="1" s="1"/>
  <c r="K536" i="1" s="1"/>
  <c r="G531" i="1"/>
  <c r="F528" i="1"/>
  <c r="I528" i="1" s="1"/>
  <c r="K528" i="1" s="1"/>
  <c r="G523" i="1"/>
  <c r="F629" i="1"/>
  <c r="I629" i="1" s="1"/>
  <c r="K629" i="1" s="1"/>
  <c r="G624" i="1"/>
  <c r="G622" i="1"/>
  <c r="F619" i="1"/>
  <c r="I619" i="1" s="1"/>
  <c r="K619" i="1" s="1"/>
  <c r="G614" i="1"/>
  <c r="F611" i="1"/>
  <c r="I611" i="1" s="1"/>
  <c r="K611" i="1" s="1"/>
  <c r="G606" i="1"/>
  <c r="F603" i="1"/>
  <c r="I603" i="1" s="1"/>
  <c r="K603" i="1" s="1"/>
  <c r="G598" i="1"/>
  <c r="F595" i="1"/>
  <c r="I595" i="1" s="1"/>
  <c r="K595" i="1" s="1"/>
  <c r="G590" i="1"/>
  <c r="F587" i="1"/>
  <c r="I587" i="1" s="1"/>
  <c r="K587" i="1" s="1"/>
  <c r="G582" i="1"/>
  <c r="F579" i="1"/>
  <c r="I579" i="1" s="1"/>
  <c r="K579" i="1" s="1"/>
  <c r="G574" i="1"/>
  <c r="F571" i="1"/>
  <c r="I571" i="1" s="1"/>
  <c r="K571" i="1" s="1"/>
  <c r="G566" i="1"/>
  <c r="F563" i="1"/>
  <c r="I563" i="1" s="1"/>
  <c r="K563" i="1" s="1"/>
  <c r="G558" i="1"/>
  <c r="F555" i="1"/>
  <c r="I555" i="1" s="1"/>
  <c r="K555" i="1" s="1"/>
  <c r="G550" i="1"/>
  <c r="F547" i="1"/>
  <c r="I547" i="1" s="1"/>
  <c r="K547" i="1" s="1"/>
  <c r="G542" i="1"/>
  <c r="F539" i="1"/>
  <c r="I539" i="1" s="1"/>
  <c r="K539" i="1" s="1"/>
  <c r="G534" i="1"/>
  <c r="F531" i="1"/>
  <c r="I531" i="1" s="1"/>
  <c r="K531" i="1" s="1"/>
  <c r="G526" i="1"/>
  <c r="F523" i="1"/>
  <c r="I523" i="1" s="1"/>
  <c r="K523" i="1" s="1"/>
  <c r="F624" i="1"/>
  <c r="I624" i="1" s="1"/>
  <c r="K624" i="1" s="1"/>
  <c r="F622" i="1"/>
  <c r="I622" i="1" s="1"/>
  <c r="K622" i="1" s="1"/>
  <c r="G617" i="1"/>
  <c r="F614" i="1"/>
  <c r="I614" i="1" s="1"/>
  <c r="K614" i="1" s="1"/>
  <c r="G609" i="1"/>
  <c r="F606" i="1"/>
  <c r="I606" i="1" s="1"/>
  <c r="K606" i="1" s="1"/>
  <c r="G601" i="1"/>
  <c r="F598" i="1"/>
  <c r="I598" i="1" s="1"/>
  <c r="K598" i="1" s="1"/>
  <c r="G593" i="1"/>
  <c r="F590" i="1"/>
  <c r="I590" i="1" s="1"/>
  <c r="K590" i="1" s="1"/>
  <c r="G585" i="1"/>
  <c r="F582" i="1"/>
  <c r="I582" i="1" s="1"/>
  <c r="K582" i="1" s="1"/>
  <c r="G577" i="1"/>
  <c r="F574" i="1"/>
  <c r="I574" i="1" s="1"/>
  <c r="K574" i="1" s="1"/>
  <c r="G569" i="1"/>
  <c r="F566" i="1"/>
  <c r="I566" i="1" s="1"/>
  <c r="K566" i="1" s="1"/>
  <c r="G561" i="1"/>
  <c r="F558" i="1"/>
  <c r="I558" i="1" s="1"/>
  <c r="K558" i="1" s="1"/>
  <c r="G553" i="1"/>
  <c r="F550" i="1"/>
  <c r="I550" i="1" s="1"/>
  <c r="K550" i="1" s="1"/>
  <c r="G545" i="1"/>
  <c r="F542" i="1"/>
  <c r="I542" i="1" s="1"/>
  <c r="K542" i="1" s="1"/>
  <c r="G537" i="1"/>
  <c r="F534" i="1"/>
  <c r="I534" i="1" s="1"/>
  <c r="K534" i="1" s="1"/>
  <c r="G529" i="1"/>
  <c r="F526" i="1"/>
  <c r="I526" i="1" s="1"/>
  <c r="K526" i="1" s="1"/>
  <c r="G620" i="1"/>
  <c r="F617" i="1"/>
  <c r="I617" i="1" s="1"/>
  <c r="K617" i="1" s="1"/>
  <c r="G612" i="1"/>
  <c r="F609" i="1"/>
  <c r="I609" i="1" s="1"/>
  <c r="K609" i="1" s="1"/>
  <c r="G604" i="1"/>
  <c r="F601" i="1"/>
  <c r="I601" i="1" s="1"/>
  <c r="K601" i="1" s="1"/>
  <c r="G596" i="1"/>
  <c r="F593" i="1"/>
  <c r="I593" i="1" s="1"/>
  <c r="K593" i="1" s="1"/>
  <c r="G588" i="1"/>
  <c r="F585" i="1"/>
  <c r="I585" i="1" s="1"/>
  <c r="K585" i="1" s="1"/>
  <c r="G580" i="1"/>
  <c r="F577" i="1"/>
  <c r="I577" i="1" s="1"/>
  <c r="K577" i="1" s="1"/>
  <c r="G572" i="1"/>
  <c r="F569" i="1"/>
  <c r="I569" i="1" s="1"/>
  <c r="K569" i="1" s="1"/>
  <c r="G564" i="1"/>
  <c r="F561" i="1"/>
  <c r="I561" i="1" s="1"/>
  <c r="K561" i="1" s="1"/>
  <c r="G556" i="1"/>
  <c r="F553" i="1"/>
  <c r="I553" i="1" s="1"/>
  <c r="K553" i="1" s="1"/>
  <c r="G548" i="1"/>
  <c r="F545" i="1"/>
  <c r="I545" i="1" s="1"/>
  <c r="K545" i="1" s="1"/>
  <c r="G540" i="1"/>
  <c r="F537" i="1"/>
  <c r="I537" i="1" s="1"/>
  <c r="K537" i="1" s="1"/>
  <c r="G532" i="1"/>
  <c r="F529" i="1"/>
  <c r="I529" i="1" s="1"/>
  <c r="K529" i="1" s="1"/>
  <c r="G524" i="1"/>
  <c r="G517" i="1"/>
  <c r="F514" i="1"/>
  <c r="I514" i="1" s="1"/>
  <c r="K514" i="1" s="1"/>
  <c r="G509" i="1"/>
  <c r="F506" i="1"/>
  <c r="I506" i="1" s="1"/>
  <c r="K506" i="1" s="1"/>
  <c r="G501" i="1"/>
  <c r="F498" i="1"/>
  <c r="I498" i="1" s="1"/>
  <c r="K498" i="1" s="1"/>
  <c r="G493" i="1"/>
  <c r="F490" i="1"/>
  <c r="I490" i="1" s="1"/>
  <c r="K490" i="1" s="1"/>
  <c r="G485" i="1"/>
  <c r="F482" i="1"/>
  <c r="I482" i="1" s="1"/>
  <c r="K482" i="1" s="1"/>
  <c r="G477" i="1"/>
  <c r="F474" i="1"/>
  <c r="I474" i="1" s="1"/>
  <c r="K474" i="1" s="1"/>
  <c r="G469" i="1"/>
  <c r="F466" i="1"/>
  <c r="I466" i="1" s="1"/>
  <c r="K466" i="1" s="1"/>
  <c r="G461" i="1"/>
  <c r="F458" i="1"/>
  <c r="I458" i="1" s="1"/>
  <c r="K458" i="1" s="1"/>
  <c r="G453" i="1"/>
  <c r="F450" i="1"/>
  <c r="I450" i="1" s="1"/>
  <c r="K450" i="1" s="1"/>
  <c r="G445" i="1"/>
  <c r="F442" i="1"/>
  <c r="I442" i="1" s="1"/>
  <c r="K442" i="1" s="1"/>
  <c r="G437" i="1"/>
  <c r="F434" i="1"/>
  <c r="I434" i="1" s="1"/>
  <c r="K434" i="1" s="1"/>
  <c r="G429" i="1"/>
  <c r="F426" i="1"/>
  <c r="I426" i="1" s="1"/>
  <c r="K426" i="1" s="1"/>
  <c r="G421" i="1"/>
  <c r="G525" i="1"/>
  <c r="G520" i="1"/>
  <c r="F517" i="1"/>
  <c r="I517" i="1" s="1"/>
  <c r="K517" i="1" s="1"/>
  <c r="G512" i="1"/>
  <c r="F509" i="1"/>
  <c r="I509" i="1" s="1"/>
  <c r="K509" i="1" s="1"/>
  <c r="G504" i="1"/>
  <c r="F501" i="1"/>
  <c r="I501" i="1" s="1"/>
  <c r="K501" i="1" s="1"/>
  <c r="G496" i="1"/>
  <c r="F493" i="1"/>
  <c r="I493" i="1" s="1"/>
  <c r="K493" i="1" s="1"/>
  <c r="G488" i="1"/>
  <c r="F485" i="1"/>
  <c r="I485" i="1" s="1"/>
  <c r="K485" i="1" s="1"/>
  <c r="G480" i="1"/>
  <c r="F477" i="1"/>
  <c r="I477" i="1" s="1"/>
  <c r="K477" i="1" s="1"/>
  <c r="G472" i="1"/>
  <c r="F469" i="1"/>
  <c r="I469" i="1" s="1"/>
  <c r="K469" i="1" s="1"/>
  <c r="G464" i="1"/>
  <c r="F461" i="1"/>
  <c r="I461" i="1" s="1"/>
  <c r="K461" i="1" s="1"/>
  <c r="G456" i="1"/>
  <c r="F453" i="1"/>
  <c r="I453" i="1" s="1"/>
  <c r="K453" i="1" s="1"/>
  <c r="G448" i="1"/>
  <c r="F445" i="1"/>
  <c r="I445" i="1" s="1"/>
  <c r="K445" i="1" s="1"/>
  <c r="G440" i="1"/>
  <c r="F437" i="1"/>
  <c r="I437" i="1" s="1"/>
  <c r="K437" i="1" s="1"/>
  <c r="G432" i="1"/>
  <c r="F429" i="1"/>
  <c r="I429" i="1" s="1"/>
  <c r="K429" i="1" s="1"/>
  <c r="F527" i="1"/>
  <c r="I527" i="1" s="1"/>
  <c r="K527" i="1" s="1"/>
  <c r="F520" i="1"/>
  <c r="I520" i="1" s="1"/>
  <c r="K520" i="1" s="1"/>
  <c r="G515" i="1"/>
  <c r="F512" i="1"/>
  <c r="I512" i="1" s="1"/>
  <c r="K512" i="1" s="1"/>
  <c r="G507" i="1"/>
  <c r="F504" i="1"/>
  <c r="I504" i="1" s="1"/>
  <c r="K504" i="1" s="1"/>
  <c r="G499" i="1"/>
  <c r="F496" i="1"/>
  <c r="I496" i="1" s="1"/>
  <c r="K496" i="1" s="1"/>
  <c r="G491" i="1"/>
  <c r="F488" i="1"/>
  <c r="I488" i="1" s="1"/>
  <c r="K488" i="1" s="1"/>
  <c r="G483" i="1"/>
  <c r="F480" i="1"/>
  <c r="I480" i="1" s="1"/>
  <c r="K480" i="1" s="1"/>
  <c r="G475" i="1"/>
  <c r="F472" i="1"/>
  <c r="I472" i="1" s="1"/>
  <c r="K472" i="1" s="1"/>
  <c r="G467" i="1"/>
  <c r="F464" i="1"/>
  <c r="I464" i="1" s="1"/>
  <c r="K464" i="1" s="1"/>
  <c r="G459" i="1"/>
  <c r="F456" i="1"/>
  <c r="I456" i="1" s="1"/>
  <c r="K456" i="1" s="1"/>
  <c r="G451" i="1"/>
  <c r="F448" i="1"/>
  <c r="I448" i="1" s="1"/>
  <c r="K448" i="1" s="1"/>
  <c r="G443" i="1"/>
  <c r="F440" i="1"/>
  <c r="I440" i="1" s="1"/>
  <c r="K440" i="1" s="1"/>
  <c r="G435" i="1"/>
  <c r="F432" i="1"/>
  <c r="I432" i="1" s="1"/>
  <c r="K432" i="1" s="1"/>
  <c r="G522" i="1"/>
  <c r="G518" i="1"/>
  <c r="F515" i="1"/>
  <c r="I515" i="1" s="1"/>
  <c r="K515" i="1" s="1"/>
  <c r="G510" i="1"/>
  <c r="F507" i="1"/>
  <c r="I507" i="1" s="1"/>
  <c r="K507" i="1" s="1"/>
  <c r="G502" i="1"/>
  <c r="F499" i="1"/>
  <c r="I499" i="1" s="1"/>
  <c r="K499" i="1" s="1"/>
  <c r="G494" i="1"/>
  <c r="F491" i="1"/>
  <c r="I491" i="1" s="1"/>
  <c r="K491" i="1" s="1"/>
  <c r="G486" i="1"/>
  <c r="F483" i="1"/>
  <c r="I483" i="1" s="1"/>
  <c r="K483" i="1" s="1"/>
  <c r="G478" i="1"/>
  <c r="F475" i="1"/>
  <c r="I475" i="1" s="1"/>
  <c r="K475" i="1" s="1"/>
  <c r="G470" i="1"/>
  <c r="F467" i="1"/>
  <c r="I467" i="1" s="1"/>
  <c r="K467" i="1" s="1"/>
  <c r="G462" i="1"/>
  <c r="F459" i="1"/>
  <c r="I459" i="1" s="1"/>
  <c r="K459" i="1" s="1"/>
  <c r="G454" i="1"/>
  <c r="F451" i="1"/>
  <c r="I451" i="1" s="1"/>
  <c r="K451" i="1" s="1"/>
  <c r="G446" i="1"/>
  <c r="F443" i="1"/>
  <c r="I443" i="1" s="1"/>
  <c r="K443" i="1" s="1"/>
  <c r="G438" i="1"/>
  <c r="F435" i="1"/>
  <c r="I435" i="1" s="1"/>
  <c r="K435" i="1" s="1"/>
  <c r="G430" i="1"/>
  <c r="F427" i="1"/>
  <c r="I427" i="1" s="1"/>
  <c r="K427" i="1" s="1"/>
  <c r="G422" i="1"/>
  <c r="F419" i="1"/>
  <c r="I419" i="1" s="1"/>
  <c r="K419" i="1" s="1"/>
  <c r="F530" i="1"/>
  <c r="I530" i="1" s="1"/>
  <c r="K530" i="1" s="1"/>
  <c r="F522" i="1"/>
  <c r="I522" i="1" s="1"/>
  <c r="K522" i="1" s="1"/>
  <c r="G521" i="1"/>
  <c r="F518" i="1"/>
  <c r="I518" i="1" s="1"/>
  <c r="K518" i="1" s="1"/>
  <c r="G513" i="1"/>
  <c r="F510" i="1"/>
  <c r="I510" i="1" s="1"/>
  <c r="K510" i="1" s="1"/>
  <c r="G505" i="1"/>
  <c r="F502" i="1"/>
  <c r="I502" i="1" s="1"/>
  <c r="K502" i="1" s="1"/>
  <c r="G497" i="1"/>
  <c r="F494" i="1"/>
  <c r="I494" i="1" s="1"/>
  <c r="K494" i="1" s="1"/>
  <c r="G489" i="1"/>
  <c r="F486" i="1"/>
  <c r="I486" i="1" s="1"/>
  <c r="K486" i="1" s="1"/>
  <c r="G481" i="1"/>
  <c r="F478" i="1"/>
  <c r="I478" i="1" s="1"/>
  <c r="K478" i="1" s="1"/>
  <c r="G473" i="1"/>
  <c r="F470" i="1"/>
  <c r="I470" i="1" s="1"/>
  <c r="K470" i="1" s="1"/>
  <c r="G465" i="1"/>
  <c r="F462" i="1"/>
  <c r="I462" i="1" s="1"/>
  <c r="K462" i="1" s="1"/>
  <c r="G457" i="1"/>
  <c r="F454" i="1"/>
  <c r="I454" i="1" s="1"/>
  <c r="K454" i="1" s="1"/>
  <c r="G449" i="1"/>
  <c r="F446" i="1"/>
  <c r="I446" i="1" s="1"/>
  <c r="K446" i="1" s="1"/>
  <c r="G441" i="1"/>
  <c r="F438" i="1"/>
  <c r="I438" i="1" s="1"/>
  <c r="K438" i="1" s="1"/>
  <c r="G433" i="1"/>
  <c r="F430" i="1"/>
  <c r="I430" i="1" s="1"/>
  <c r="K430" i="1" s="1"/>
  <c r="G425" i="1"/>
  <c r="F422" i="1"/>
  <c r="I422" i="1" s="1"/>
  <c r="K422" i="1" s="1"/>
  <c r="F521" i="1"/>
  <c r="I521" i="1" s="1"/>
  <c r="K521" i="1" s="1"/>
  <c r="G516" i="1"/>
  <c r="F513" i="1"/>
  <c r="I513" i="1" s="1"/>
  <c r="K513" i="1" s="1"/>
  <c r="G508" i="1"/>
  <c r="F505" i="1"/>
  <c r="I505" i="1" s="1"/>
  <c r="K505" i="1" s="1"/>
  <c r="G500" i="1"/>
  <c r="F497" i="1"/>
  <c r="I497" i="1" s="1"/>
  <c r="K497" i="1" s="1"/>
  <c r="G492" i="1"/>
  <c r="F489" i="1"/>
  <c r="I489" i="1" s="1"/>
  <c r="K489" i="1" s="1"/>
  <c r="G484" i="1"/>
  <c r="F481" i="1"/>
  <c r="I481" i="1" s="1"/>
  <c r="K481" i="1" s="1"/>
  <c r="G476" i="1"/>
  <c r="F473" i="1"/>
  <c r="I473" i="1" s="1"/>
  <c r="K473" i="1" s="1"/>
  <c r="G468" i="1"/>
  <c r="F465" i="1"/>
  <c r="I465" i="1" s="1"/>
  <c r="K465" i="1" s="1"/>
  <c r="G460" i="1"/>
  <c r="F457" i="1"/>
  <c r="I457" i="1" s="1"/>
  <c r="K457" i="1" s="1"/>
  <c r="G452" i="1"/>
  <c r="F449" i="1"/>
  <c r="I449" i="1" s="1"/>
  <c r="K449" i="1" s="1"/>
  <c r="G444" i="1"/>
  <c r="F441" i="1"/>
  <c r="I441" i="1" s="1"/>
  <c r="K441" i="1" s="1"/>
  <c r="G436" i="1"/>
  <c r="F433" i="1"/>
  <c r="I433" i="1" s="1"/>
  <c r="K433" i="1" s="1"/>
  <c r="G428" i="1"/>
  <c r="F425" i="1"/>
  <c r="I425" i="1" s="1"/>
  <c r="K425" i="1" s="1"/>
  <c r="G420" i="1"/>
  <c r="G519" i="1"/>
  <c r="F516" i="1"/>
  <c r="I516" i="1" s="1"/>
  <c r="K516" i="1" s="1"/>
  <c r="G511" i="1"/>
  <c r="F508" i="1"/>
  <c r="I508" i="1" s="1"/>
  <c r="K508" i="1" s="1"/>
  <c r="G503" i="1"/>
  <c r="F500" i="1"/>
  <c r="I500" i="1" s="1"/>
  <c r="K500" i="1" s="1"/>
  <c r="G495" i="1"/>
  <c r="F492" i="1"/>
  <c r="I492" i="1" s="1"/>
  <c r="K492" i="1" s="1"/>
  <c r="G487" i="1"/>
  <c r="F484" i="1"/>
  <c r="I484" i="1" s="1"/>
  <c r="K484" i="1" s="1"/>
  <c r="G479" i="1"/>
  <c r="F476" i="1"/>
  <c r="I476" i="1" s="1"/>
  <c r="K476" i="1" s="1"/>
  <c r="G471" i="1"/>
  <c r="F468" i="1"/>
  <c r="I468" i="1" s="1"/>
  <c r="K468" i="1" s="1"/>
  <c r="G463" i="1"/>
  <c r="F460" i="1"/>
  <c r="I460" i="1" s="1"/>
  <c r="K460" i="1" s="1"/>
  <c r="G455" i="1"/>
  <c r="F452" i="1"/>
  <c r="I452" i="1" s="1"/>
  <c r="K452" i="1" s="1"/>
  <c r="G447" i="1"/>
  <c r="F444" i="1"/>
  <c r="I444" i="1" s="1"/>
  <c r="K444" i="1" s="1"/>
  <c r="G439" i="1"/>
  <c r="F436" i="1"/>
  <c r="I436" i="1" s="1"/>
  <c r="K436" i="1" s="1"/>
  <c r="G431" i="1"/>
  <c r="F428" i="1"/>
  <c r="I428" i="1" s="1"/>
  <c r="K428" i="1" s="1"/>
  <c r="G423" i="1"/>
  <c r="F420" i="1"/>
  <c r="I420" i="1" s="1"/>
  <c r="K420" i="1" s="1"/>
  <c r="F519" i="1"/>
  <c r="I519" i="1" s="1"/>
  <c r="K519" i="1" s="1"/>
  <c r="G514" i="1"/>
  <c r="F511" i="1"/>
  <c r="I511" i="1" s="1"/>
  <c r="K511" i="1" s="1"/>
  <c r="G506" i="1"/>
  <c r="F503" i="1"/>
  <c r="I503" i="1" s="1"/>
  <c r="K503" i="1" s="1"/>
  <c r="G498" i="1"/>
  <c r="F495" i="1"/>
  <c r="I495" i="1" s="1"/>
  <c r="K495" i="1" s="1"/>
  <c r="G490" i="1"/>
  <c r="F487" i="1"/>
  <c r="I487" i="1" s="1"/>
  <c r="K487" i="1" s="1"/>
  <c r="G482" i="1"/>
  <c r="F479" i="1"/>
  <c r="I479" i="1" s="1"/>
  <c r="K479" i="1" s="1"/>
  <c r="G474" i="1"/>
  <c r="F471" i="1"/>
  <c r="I471" i="1" s="1"/>
  <c r="K471" i="1" s="1"/>
  <c r="G466" i="1"/>
  <c r="F463" i="1"/>
  <c r="I463" i="1" s="1"/>
  <c r="K463" i="1" s="1"/>
  <c r="G458" i="1"/>
  <c r="F455" i="1"/>
  <c r="I455" i="1" s="1"/>
  <c r="K455" i="1" s="1"/>
  <c r="G450" i="1"/>
  <c r="F447" i="1"/>
  <c r="I447" i="1" s="1"/>
  <c r="K447" i="1" s="1"/>
  <c r="G442" i="1"/>
  <c r="F439" i="1"/>
  <c r="I439" i="1" s="1"/>
  <c r="K439" i="1" s="1"/>
  <c r="G434" i="1"/>
  <c r="F431" i="1"/>
  <c r="I431" i="1" s="1"/>
  <c r="K431" i="1" s="1"/>
  <c r="G426" i="1"/>
  <c r="F423" i="1"/>
  <c r="I423" i="1" s="1"/>
  <c r="K423" i="1" s="1"/>
  <c r="G418" i="1"/>
  <c r="F421" i="1"/>
  <c r="I421" i="1" s="1"/>
  <c r="K421" i="1" s="1"/>
  <c r="G417" i="1"/>
  <c r="F414" i="1"/>
  <c r="I414" i="1" s="1"/>
  <c r="K414" i="1" s="1"/>
  <c r="G409" i="1"/>
  <c r="F406" i="1"/>
  <c r="I406" i="1" s="1"/>
  <c r="K406" i="1" s="1"/>
  <c r="G401" i="1"/>
  <c r="F398" i="1"/>
  <c r="I398" i="1" s="1"/>
  <c r="K398" i="1" s="1"/>
  <c r="G393" i="1"/>
  <c r="F390" i="1"/>
  <c r="I390" i="1" s="1"/>
  <c r="K390" i="1" s="1"/>
  <c r="G385" i="1"/>
  <c r="F382" i="1"/>
  <c r="I382" i="1" s="1"/>
  <c r="K382" i="1" s="1"/>
  <c r="G377" i="1"/>
  <c r="F374" i="1"/>
  <c r="I374" i="1" s="1"/>
  <c r="K374" i="1" s="1"/>
  <c r="G369" i="1"/>
  <c r="F366" i="1"/>
  <c r="I366" i="1" s="1"/>
  <c r="K366" i="1" s="1"/>
  <c r="G361" i="1"/>
  <c r="F358" i="1"/>
  <c r="I358" i="1" s="1"/>
  <c r="K358" i="1" s="1"/>
  <c r="G353" i="1"/>
  <c r="F350" i="1"/>
  <c r="I350" i="1" s="1"/>
  <c r="K350" i="1" s="1"/>
  <c r="G345" i="1"/>
  <c r="F342" i="1"/>
  <c r="I342" i="1" s="1"/>
  <c r="K342" i="1" s="1"/>
  <c r="G337" i="1"/>
  <c r="F334" i="1"/>
  <c r="I334" i="1" s="1"/>
  <c r="K334" i="1" s="1"/>
  <c r="G329" i="1"/>
  <c r="F326" i="1"/>
  <c r="I326" i="1" s="1"/>
  <c r="K326" i="1" s="1"/>
  <c r="G321" i="1"/>
  <c r="F318" i="1"/>
  <c r="I318" i="1" s="1"/>
  <c r="K318" i="1" s="1"/>
  <c r="G419" i="1"/>
  <c r="F417" i="1"/>
  <c r="I417" i="1" s="1"/>
  <c r="K417" i="1" s="1"/>
  <c r="G412" i="1"/>
  <c r="F409" i="1"/>
  <c r="I409" i="1" s="1"/>
  <c r="K409" i="1" s="1"/>
  <c r="G404" i="1"/>
  <c r="F401" i="1"/>
  <c r="I401" i="1" s="1"/>
  <c r="K401" i="1" s="1"/>
  <c r="G396" i="1"/>
  <c r="F393" i="1"/>
  <c r="I393" i="1" s="1"/>
  <c r="K393" i="1" s="1"/>
  <c r="G388" i="1"/>
  <c r="F385" i="1"/>
  <c r="I385" i="1" s="1"/>
  <c r="K385" i="1" s="1"/>
  <c r="G380" i="1"/>
  <c r="F377" i="1"/>
  <c r="I377" i="1" s="1"/>
  <c r="K377" i="1" s="1"/>
  <c r="G372" i="1"/>
  <c r="F369" i="1"/>
  <c r="I369" i="1" s="1"/>
  <c r="K369" i="1" s="1"/>
  <c r="G364" i="1"/>
  <c r="F361" i="1"/>
  <c r="I361" i="1" s="1"/>
  <c r="K361" i="1" s="1"/>
  <c r="G356" i="1"/>
  <c r="F353" i="1"/>
  <c r="I353" i="1" s="1"/>
  <c r="K353" i="1" s="1"/>
  <c r="G348" i="1"/>
  <c r="F345" i="1"/>
  <c r="I345" i="1" s="1"/>
  <c r="K345" i="1" s="1"/>
  <c r="G340" i="1"/>
  <c r="F337" i="1"/>
  <c r="I337" i="1" s="1"/>
  <c r="K337" i="1" s="1"/>
  <c r="G332" i="1"/>
  <c r="F329" i="1"/>
  <c r="I329" i="1" s="1"/>
  <c r="K329" i="1" s="1"/>
  <c r="G415" i="1"/>
  <c r="F412" i="1"/>
  <c r="I412" i="1" s="1"/>
  <c r="K412" i="1" s="1"/>
  <c r="G407" i="1"/>
  <c r="F404" i="1"/>
  <c r="I404" i="1" s="1"/>
  <c r="K404" i="1" s="1"/>
  <c r="G399" i="1"/>
  <c r="F396" i="1"/>
  <c r="I396" i="1" s="1"/>
  <c r="K396" i="1" s="1"/>
  <c r="G391" i="1"/>
  <c r="F388" i="1"/>
  <c r="I388" i="1" s="1"/>
  <c r="K388" i="1" s="1"/>
  <c r="G383" i="1"/>
  <c r="F380" i="1"/>
  <c r="I380" i="1" s="1"/>
  <c r="K380" i="1" s="1"/>
  <c r="G375" i="1"/>
  <c r="F372" i="1"/>
  <c r="I372" i="1" s="1"/>
  <c r="K372" i="1" s="1"/>
  <c r="G367" i="1"/>
  <c r="F364" i="1"/>
  <c r="I364" i="1" s="1"/>
  <c r="K364" i="1" s="1"/>
  <c r="G359" i="1"/>
  <c r="F356" i="1"/>
  <c r="I356" i="1" s="1"/>
  <c r="K356" i="1" s="1"/>
  <c r="G351" i="1"/>
  <c r="F348" i="1"/>
  <c r="I348" i="1" s="1"/>
  <c r="K348" i="1" s="1"/>
  <c r="G343" i="1"/>
  <c r="F340" i="1"/>
  <c r="I340" i="1" s="1"/>
  <c r="K340" i="1" s="1"/>
  <c r="G335" i="1"/>
  <c r="F332" i="1"/>
  <c r="I332" i="1" s="1"/>
  <c r="K332" i="1" s="1"/>
  <c r="F415" i="1"/>
  <c r="I415" i="1" s="1"/>
  <c r="K415" i="1" s="1"/>
  <c r="G410" i="1"/>
  <c r="F407" i="1"/>
  <c r="I407" i="1" s="1"/>
  <c r="K407" i="1" s="1"/>
  <c r="G402" i="1"/>
  <c r="F399" i="1"/>
  <c r="I399" i="1" s="1"/>
  <c r="K399" i="1" s="1"/>
  <c r="G394" i="1"/>
  <c r="F391" i="1"/>
  <c r="I391" i="1" s="1"/>
  <c r="K391" i="1" s="1"/>
  <c r="G386" i="1"/>
  <c r="F383" i="1"/>
  <c r="I383" i="1" s="1"/>
  <c r="K383" i="1" s="1"/>
  <c r="G378" i="1"/>
  <c r="F375" i="1"/>
  <c r="I375" i="1" s="1"/>
  <c r="K375" i="1" s="1"/>
  <c r="G370" i="1"/>
  <c r="F367" i="1"/>
  <c r="I367" i="1" s="1"/>
  <c r="K367" i="1" s="1"/>
  <c r="G362" i="1"/>
  <c r="F359" i="1"/>
  <c r="I359" i="1" s="1"/>
  <c r="K359" i="1" s="1"/>
  <c r="G354" i="1"/>
  <c r="F351" i="1"/>
  <c r="I351" i="1" s="1"/>
  <c r="K351" i="1" s="1"/>
  <c r="G346" i="1"/>
  <c r="F343" i="1"/>
  <c r="I343" i="1" s="1"/>
  <c r="K343" i="1" s="1"/>
  <c r="G338" i="1"/>
  <c r="F335" i="1"/>
  <c r="I335" i="1" s="1"/>
  <c r="K335" i="1" s="1"/>
  <c r="G330" i="1"/>
  <c r="F327" i="1"/>
  <c r="I327" i="1" s="1"/>
  <c r="K327" i="1" s="1"/>
  <c r="G322" i="1"/>
  <c r="F319" i="1"/>
  <c r="I319" i="1" s="1"/>
  <c r="K319" i="1" s="1"/>
  <c r="F418" i="1"/>
  <c r="I418" i="1" s="1"/>
  <c r="K418" i="1" s="1"/>
  <c r="G413" i="1"/>
  <c r="F410" i="1"/>
  <c r="I410" i="1" s="1"/>
  <c r="K410" i="1" s="1"/>
  <c r="G405" i="1"/>
  <c r="F402" i="1"/>
  <c r="I402" i="1" s="1"/>
  <c r="K402" i="1" s="1"/>
  <c r="G397" i="1"/>
  <c r="F394" i="1"/>
  <c r="I394" i="1" s="1"/>
  <c r="K394" i="1" s="1"/>
  <c r="G389" i="1"/>
  <c r="F386" i="1"/>
  <c r="I386" i="1" s="1"/>
  <c r="K386" i="1" s="1"/>
  <c r="G381" i="1"/>
  <c r="F378" i="1"/>
  <c r="I378" i="1" s="1"/>
  <c r="K378" i="1" s="1"/>
  <c r="G373" i="1"/>
  <c r="F370" i="1"/>
  <c r="I370" i="1" s="1"/>
  <c r="K370" i="1" s="1"/>
  <c r="G365" i="1"/>
  <c r="F362" i="1"/>
  <c r="I362" i="1" s="1"/>
  <c r="K362" i="1" s="1"/>
  <c r="G357" i="1"/>
  <c r="F354" i="1"/>
  <c r="I354" i="1" s="1"/>
  <c r="K354" i="1" s="1"/>
  <c r="G349" i="1"/>
  <c r="F346" i="1"/>
  <c r="I346" i="1" s="1"/>
  <c r="K346" i="1" s="1"/>
  <c r="G341" i="1"/>
  <c r="F338" i="1"/>
  <c r="I338" i="1" s="1"/>
  <c r="K338" i="1" s="1"/>
  <c r="G333" i="1"/>
  <c r="F330" i="1"/>
  <c r="I330" i="1" s="1"/>
  <c r="K330" i="1" s="1"/>
  <c r="G325" i="1"/>
  <c r="F322" i="1"/>
  <c r="I322" i="1" s="1"/>
  <c r="K322" i="1" s="1"/>
  <c r="G317" i="1"/>
  <c r="G416" i="1"/>
  <c r="F413" i="1"/>
  <c r="I413" i="1" s="1"/>
  <c r="K413" i="1" s="1"/>
  <c r="G408" i="1"/>
  <c r="F405" i="1"/>
  <c r="I405" i="1" s="1"/>
  <c r="K405" i="1" s="1"/>
  <c r="G400" i="1"/>
  <c r="F397" i="1"/>
  <c r="I397" i="1" s="1"/>
  <c r="K397" i="1" s="1"/>
  <c r="G392" i="1"/>
  <c r="F389" i="1"/>
  <c r="I389" i="1" s="1"/>
  <c r="K389" i="1" s="1"/>
  <c r="G384" i="1"/>
  <c r="F381" i="1"/>
  <c r="I381" i="1" s="1"/>
  <c r="K381" i="1" s="1"/>
  <c r="G376" i="1"/>
  <c r="F373" i="1"/>
  <c r="I373" i="1" s="1"/>
  <c r="K373" i="1" s="1"/>
  <c r="G368" i="1"/>
  <c r="F365" i="1"/>
  <c r="I365" i="1" s="1"/>
  <c r="K365" i="1" s="1"/>
  <c r="G360" i="1"/>
  <c r="F357" i="1"/>
  <c r="I357" i="1" s="1"/>
  <c r="K357" i="1" s="1"/>
  <c r="G352" i="1"/>
  <c r="F349" i="1"/>
  <c r="I349" i="1" s="1"/>
  <c r="K349" i="1" s="1"/>
  <c r="G344" i="1"/>
  <c r="F341" i="1"/>
  <c r="I341" i="1" s="1"/>
  <c r="K341" i="1" s="1"/>
  <c r="G336" i="1"/>
  <c r="F333" i="1"/>
  <c r="I333" i="1" s="1"/>
  <c r="K333" i="1" s="1"/>
  <c r="G328" i="1"/>
  <c r="F325" i="1"/>
  <c r="I325" i="1" s="1"/>
  <c r="K325" i="1" s="1"/>
  <c r="G320" i="1"/>
  <c r="F317" i="1"/>
  <c r="I317" i="1" s="1"/>
  <c r="K317" i="1" s="1"/>
  <c r="G427" i="1"/>
  <c r="G424" i="1"/>
  <c r="F416" i="1"/>
  <c r="I416" i="1" s="1"/>
  <c r="K416" i="1" s="1"/>
  <c r="G411" i="1"/>
  <c r="F408" i="1"/>
  <c r="I408" i="1" s="1"/>
  <c r="K408" i="1" s="1"/>
  <c r="G403" i="1"/>
  <c r="F400" i="1"/>
  <c r="I400" i="1" s="1"/>
  <c r="K400" i="1" s="1"/>
  <c r="G395" i="1"/>
  <c r="F392" i="1"/>
  <c r="I392" i="1" s="1"/>
  <c r="K392" i="1" s="1"/>
  <c r="G387" i="1"/>
  <c r="F384" i="1"/>
  <c r="I384" i="1" s="1"/>
  <c r="K384" i="1" s="1"/>
  <c r="G379" i="1"/>
  <c r="F376" i="1"/>
  <c r="I376" i="1" s="1"/>
  <c r="K376" i="1" s="1"/>
  <c r="G371" i="1"/>
  <c r="F368" i="1"/>
  <c r="I368" i="1" s="1"/>
  <c r="K368" i="1" s="1"/>
  <c r="G363" i="1"/>
  <c r="F360" i="1"/>
  <c r="I360" i="1" s="1"/>
  <c r="K360" i="1" s="1"/>
  <c r="G355" i="1"/>
  <c r="F352" i="1"/>
  <c r="I352" i="1" s="1"/>
  <c r="K352" i="1" s="1"/>
  <c r="G347" i="1"/>
  <c r="F344" i="1"/>
  <c r="I344" i="1" s="1"/>
  <c r="K344" i="1" s="1"/>
  <c r="G339" i="1"/>
  <c r="F336" i="1"/>
  <c r="I336" i="1" s="1"/>
  <c r="K336" i="1" s="1"/>
  <c r="G331" i="1"/>
  <c r="F328" i="1"/>
  <c r="I328" i="1" s="1"/>
  <c r="K328" i="1" s="1"/>
  <c r="G323" i="1"/>
  <c r="F320" i="1"/>
  <c r="I320" i="1" s="1"/>
  <c r="K320" i="1" s="1"/>
  <c r="F424" i="1"/>
  <c r="I424" i="1" s="1"/>
  <c r="K424" i="1" s="1"/>
  <c r="G414" i="1"/>
  <c r="F411" i="1"/>
  <c r="I411" i="1" s="1"/>
  <c r="K411" i="1" s="1"/>
  <c r="G406" i="1"/>
  <c r="F403" i="1"/>
  <c r="I403" i="1" s="1"/>
  <c r="K403" i="1" s="1"/>
  <c r="G398" i="1"/>
  <c r="F395" i="1"/>
  <c r="I395" i="1" s="1"/>
  <c r="K395" i="1" s="1"/>
  <c r="G390" i="1"/>
  <c r="F387" i="1"/>
  <c r="I387" i="1" s="1"/>
  <c r="K387" i="1" s="1"/>
  <c r="G382" i="1"/>
  <c r="F379" i="1"/>
  <c r="I379" i="1" s="1"/>
  <c r="K379" i="1" s="1"/>
  <c r="G374" i="1"/>
  <c r="F371" i="1"/>
  <c r="I371" i="1" s="1"/>
  <c r="K371" i="1" s="1"/>
  <c r="G366" i="1"/>
  <c r="F363" i="1"/>
  <c r="I363" i="1" s="1"/>
  <c r="K363" i="1" s="1"/>
  <c r="G358" i="1"/>
  <c r="F355" i="1"/>
  <c r="I355" i="1" s="1"/>
  <c r="K355" i="1" s="1"/>
  <c r="G350" i="1"/>
  <c r="F347" i="1"/>
  <c r="I347" i="1" s="1"/>
  <c r="K347" i="1" s="1"/>
  <c r="G342" i="1"/>
  <c r="F339" i="1"/>
  <c r="I339" i="1" s="1"/>
  <c r="K339" i="1" s="1"/>
  <c r="G334" i="1"/>
  <c r="F331" i="1"/>
  <c r="I331" i="1" s="1"/>
  <c r="K331" i="1" s="1"/>
  <c r="G326" i="1"/>
  <c r="F323" i="1"/>
  <c r="I323" i="1" s="1"/>
  <c r="K323" i="1" s="1"/>
  <c r="G318" i="1"/>
  <c r="F321" i="1"/>
  <c r="I321" i="1" s="1"/>
  <c r="K321" i="1" s="1"/>
  <c r="G315" i="1"/>
  <c r="F312" i="1"/>
  <c r="I312" i="1" s="1"/>
  <c r="K312" i="1" s="1"/>
  <c r="G307" i="1"/>
  <c r="F304" i="1"/>
  <c r="I304" i="1" s="1"/>
  <c r="K304" i="1" s="1"/>
  <c r="G299" i="1"/>
  <c r="F296" i="1"/>
  <c r="I296" i="1" s="1"/>
  <c r="K296" i="1" s="1"/>
  <c r="G291" i="1"/>
  <c r="F288" i="1"/>
  <c r="I288" i="1" s="1"/>
  <c r="K288" i="1" s="1"/>
  <c r="G283" i="1"/>
  <c r="F280" i="1"/>
  <c r="I280" i="1" s="1"/>
  <c r="K280" i="1" s="1"/>
  <c r="G275" i="1"/>
  <c r="F272" i="1"/>
  <c r="I272" i="1" s="1"/>
  <c r="K272" i="1" s="1"/>
  <c r="G267" i="1"/>
  <c r="F264" i="1"/>
  <c r="I264" i="1" s="1"/>
  <c r="K264" i="1" s="1"/>
  <c r="G259" i="1"/>
  <c r="F256" i="1"/>
  <c r="I256" i="1" s="1"/>
  <c r="K256" i="1" s="1"/>
  <c r="G251" i="1"/>
  <c r="F248" i="1"/>
  <c r="I248" i="1" s="1"/>
  <c r="K248" i="1" s="1"/>
  <c r="G243" i="1"/>
  <c r="F240" i="1"/>
  <c r="I240" i="1" s="1"/>
  <c r="K240" i="1" s="1"/>
  <c r="G235" i="1"/>
  <c r="F232" i="1"/>
  <c r="I232" i="1" s="1"/>
  <c r="K232" i="1" s="1"/>
  <c r="G227" i="1"/>
  <c r="F224" i="1"/>
  <c r="I224" i="1" s="1"/>
  <c r="K224" i="1" s="1"/>
  <c r="G219" i="1"/>
  <c r="F216" i="1"/>
  <c r="I216" i="1" s="1"/>
  <c r="K216" i="1" s="1"/>
  <c r="G211" i="1"/>
  <c r="F208" i="1"/>
  <c r="I208" i="1" s="1"/>
  <c r="K208" i="1" s="1"/>
  <c r="F315" i="1"/>
  <c r="I315" i="1" s="1"/>
  <c r="K315" i="1" s="1"/>
  <c r="G310" i="1"/>
  <c r="F307" i="1"/>
  <c r="I307" i="1" s="1"/>
  <c r="K307" i="1" s="1"/>
  <c r="G302" i="1"/>
  <c r="F299" i="1"/>
  <c r="I299" i="1" s="1"/>
  <c r="K299" i="1" s="1"/>
  <c r="G294" i="1"/>
  <c r="F291" i="1"/>
  <c r="I291" i="1" s="1"/>
  <c r="K291" i="1" s="1"/>
  <c r="G286" i="1"/>
  <c r="F283" i="1"/>
  <c r="I283" i="1" s="1"/>
  <c r="K283" i="1" s="1"/>
  <c r="G278" i="1"/>
  <c r="F275" i="1"/>
  <c r="I275" i="1" s="1"/>
  <c r="K275" i="1" s="1"/>
  <c r="G270" i="1"/>
  <c r="F267" i="1"/>
  <c r="I267" i="1" s="1"/>
  <c r="K267" i="1" s="1"/>
  <c r="G262" i="1"/>
  <c r="F259" i="1"/>
  <c r="I259" i="1" s="1"/>
  <c r="K259" i="1" s="1"/>
  <c r="G254" i="1"/>
  <c r="F251" i="1"/>
  <c r="I251" i="1" s="1"/>
  <c r="K251" i="1" s="1"/>
  <c r="G246" i="1"/>
  <c r="F243" i="1"/>
  <c r="I243" i="1" s="1"/>
  <c r="K243" i="1" s="1"/>
  <c r="G238" i="1"/>
  <c r="F235" i="1"/>
  <c r="I235" i="1" s="1"/>
  <c r="K235" i="1" s="1"/>
  <c r="G230" i="1"/>
  <c r="F227" i="1"/>
  <c r="I227" i="1" s="1"/>
  <c r="K227" i="1" s="1"/>
  <c r="G222" i="1"/>
  <c r="F219" i="1"/>
  <c r="I219" i="1" s="1"/>
  <c r="K219" i="1" s="1"/>
  <c r="G313" i="1"/>
  <c r="F310" i="1"/>
  <c r="I310" i="1" s="1"/>
  <c r="K310" i="1" s="1"/>
  <c r="G305" i="1"/>
  <c r="F302" i="1"/>
  <c r="I302" i="1" s="1"/>
  <c r="K302" i="1" s="1"/>
  <c r="G297" i="1"/>
  <c r="F294" i="1"/>
  <c r="I294" i="1" s="1"/>
  <c r="K294" i="1" s="1"/>
  <c r="G289" i="1"/>
  <c r="F286" i="1"/>
  <c r="I286" i="1" s="1"/>
  <c r="K286" i="1" s="1"/>
  <c r="G281" i="1"/>
  <c r="F278" i="1"/>
  <c r="I278" i="1" s="1"/>
  <c r="K278" i="1" s="1"/>
  <c r="G273" i="1"/>
  <c r="F270" i="1"/>
  <c r="I270" i="1" s="1"/>
  <c r="K270" i="1" s="1"/>
  <c r="G265" i="1"/>
  <c r="F262" i="1"/>
  <c r="I262" i="1" s="1"/>
  <c r="K262" i="1" s="1"/>
  <c r="G257" i="1"/>
  <c r="F254" i="1"/>
  <c r="I254" i="1" s="1"/>
  <c r="K254" i="1" s="1"/>
  <c r="G249" i="1"/>
  <c r="F246" i="1"/>
  <c r="I246" i="1" s="1"/>
  <c r="K246" i="1" s="1"/>
  <c r="G241" i="1"/>
  <c r="F238" i="1"/>
  <c r="I238" i="1" s="1"/>
  <c r="K238" i="1" s="1"/>
  <c r="G233" i="1"/>
  <c r="F230" i="1"/>
  <c r="I230" i="1" s="1"/>
  <c r="K230" i="1" s="1"/>
  <c r="G225" i="1"/>
  <c r="F222" i="1"/>
  <c r="I222" i="1" s="1"/>
  <c r="K222" i="1" s="1"/>
  <c r="G217" i="1"/>
  <c r="G316" i="1"/>
  <c r="F313" i="1"/>
  <c r="I313" i="1" s="1"/>
  <c r="K313" i="1" s="1"/>
  <c r="G308" i="1"/>
  <c r="F305" i="1"/>
  <c r="I305" i="1" s="1"/>
  <c r="K305" i="1" s="1"/>
  <c r="G300" i="1"/>
  <c r="F297" i="1"/>
  <c r="I297" i="1" s="1"/>
  <c r="K297" i="1" s="1"/>
  <c r="G292" i="1"/>
  <c r="F289" i="1"/>
  <c r="I289" i="1" s="1"/>
  <c r="K289" i="1" s="1"/>
  <c r="G284" i="1"/>
  <c r="F281" i="1"/>
  <c r="I281" i="1" s="1"/>
  <c r="K281" i="1" s="1"/>
  <c r="G276" i="1"/>
  <c r="F273" i="1"/>
  <c r="I273" i="1" s="1"/>
  <c r="K273" i="1" s="1"/>
  <c r="G268" i="1"/>
  <c r="F265" i="1"/>
  <c r="I265" i="1" s="1"/>
  <c r="K265" i="1" s="1"/>
  <c r="G260" i="1"/>
  <c r="F257" i="1"/>
  <c r="I257" i="1" s="1"/>
  <c r="K257" i="1" s="1"/>
  <c r="G252" i="1"/>
  <c r="F249" i="1"/>
  <c r="I249" i="1" s="1"/>
  <c r="K249" i="1" s="1"/>
  <c r="G244" i="1"/>
  <c r="F241" i="1"/>
  <c r="I241" i="1" s="1"/>
  <c r="K241" i="1" s="1"/>
  <c r="G236" i="1"/>
  <c r="F233" i="1"/>
  <c r="I233" i="1" s="1"/>
  <c r="K233" i="1" s="1"/>
  <c r="G228" i="1"/>
  <c r="F225" i="1"/>
  <c r="I225" i="1" s="1"/>
  <c r="K225" i="1" s="1"/>
  <c r="G220" i="1"/>
  <c r="F217" i="1"/>
  <c r="I217" i="1" s="1"/>
  <c r="K217" i="1" s="1"/>
  <c r="G212" i="1"/>
  <c r="F209" i="1"/>
  <c r="I209" i="1" s="1"/>
  <c r="K209" i="1" s="1"/>
  <c r="F316" i="1"/>
  <c r="I316" i="1" s="1"/>
  <c r="K316" i="1" s="1"/>
  <c r="G311" i="1"/>
  <c r="F308" i="1"/>
  <c r="I308" i="1" s="1"/>
  <c r="K308" i="1" s="1"/>
  <c r="G303" i="1"/>
  <c r="F300" i="1"/>
  <c r="I300" i="1" s="1"/>
  <c r="K300" i="1" s="1"/>
  <c r="G295" i="1"/>
  <c r="F292" i="1"/>
  <c r="I292" i="1" s="1"/>
  <c r="K292" i="1" s="1"/>
  <c r="G287" i="1"/>
  <c r="F284" i="1"/>
  <c r="I284" i="1" s="1"/>
  <c r="K284" i="1" s="1"/>
  <c r="G279" i="1"/>
  <c r="F276" i="1"/>
  <c r="I276" i="1" s="1"/>
  <c r="K276" i="1" s="1"/>
  <c r="G271" i="1"/>
  <c r="F268" i="1"/>
  <c r="I268" i="1" s="1"/>
  <c r="K268" i="1" s="1"/>
  <c r="G263" i="1"/>
  <c r="F260" i="1"/>
  <c r="I260" i="1" s="1"/>
  <c r="K260" i="1" s="1"/>
  <c r="G255" i="1"/>
  <c r="F252" i="1"/>
  <c r="I252" i="1" s="1"/>
  <c r="K252" i="1" s="1"/>
  <c r="G247" i="1"/>
  <c r="F244" i="1"/>
  <c r="I244" i="1" s="1"/>
  <c r="K244" i="1" s="1"/>
  <c r="G239" i="1"/>
  <c r="F236" i="1"/>
  <c r="I236" i="1" s="1"/>
  <c r="K236" i="1" s="1"/>
  <c r="G231" i="1"/>
  <c r="F228" i="1"/>
  <c r="I228" i="1" s="1"/>
  <c r="K228" i="1" s="1"/>
  <c r="G223" i="1"/>
  <c r="F220" i="1"/>
  <c r="I220" i="1" s="1"/>
  <c r="K220" i="1" s="1"/>
  <c r="G215" i="1"/>
  <c r="F212" i="1"/>
  <c r="I212" i="1" s="1"/>
  <c r="K212" i="1" s="1"/>
  <c r="G207" i="1"/>
  <c r="G314" i="1"/>
  <c r="F311" i="1"/>
  <c r="I311" i="1" s="1"/>
  <c r="K311" i="1" s="1"/>
  <c r="G306" i="1"/>
  <c r="F303" i="1"/>
  <c r="I303" i="1" s="1"/>
  <c r="K303" i="1" s="1"/>
  <c r="G298" i="1"/>
  <c r="F295" i="1"/>
  <c r="I295" i="1" s="1"/>
  <c r="K295" i="1" s="1"/>
  <c r="G290" i="1"/>
  <c r="F287" i="1"/>
  <c r="I287" i="1" s="1"/>
  <c r="K287" i="1" s="1"/>
  <c r="G282" i="1"/>
  <c r="F279" i="1"/>
  <c r="I279" i="1" s="1"/>
  <c r="K279" i="1" s="1"/>
  <c r="G274" i="1"/>
  <c r="F271" i="1"/>
  <c r="I271" i="1" s="1"/>
  <c r="K271" i="1" s="1"/>
  <c r="G266" i="1"/>
  <c r="F263" i="1"/>
  <c r="I263" i="1" s="1"/>
  <c r="K263" i="1" s="1"/>
  <c r="G258" i="1"/>
  <c r="F255" i="1"/>
  <c r="I255" i="1" s="1"/>
  <c r="K255" i="1" s="1"/>
  <c r="G250" i="1"/>
  <c r="F247" i="1"/>
  <c r="I247" i="1" s="1"/>
  <c r="K247" i="1" s="1"/>
  <c r="G242" i="1"/>
  <c r="F239" i="1"/>
  <c r="I239" i="1" s="1"/>
  <c r="K239" i="1" s="1"/>
  <c r="G234" i="1"/>
  <c r="F231" i="1"/>
  <c r="I231" i="1" s="1"/>
  <c r="K231" i="1" s="1"/>
  <c r="G226" i="1"/>
  <c r="F223" i="1"/>
  <c r="I223" i="1" s="1"/>
  <c r="K223" i="1" s="1"/>
  <c r="G218" i="1"/>
  <c r="F215" i="1"/>
  <c r="I215" i="1" s="1"/>
  <c r="K215" i="1" s="1"/>
  <c r="G210" i="1"/>
  <c r="F207" i="1"/>
  <c r="I207" i="1" s="1"/>
  <c r="K207" i="1" s="1"/>
  <c r="G327" i="1"/>
  <c r="G324" i="1"/>
  <c r="F314" i="1"/>
  <c r="I314" i="1" s="1"/>
  <c r="K314" i="1" s="1"/>
  <c r="G309" i="1"/>
  <c r="F306" i="1"/>
  <c r="I306" i="1" s="1"/>
  <c r="K306" i="1" s="1"/>
  <c r="G301" i="1"/>
  <c r="F298" i="1"/>
  <c r="I298" i="1" s="1"/>
  <c r="K298" i="1" s="1"/>
  <c r="G293" i="1"/>
  <c r="F290" i="1"/>
  <c r="I290" i="1" s="1"/>
  <c r="K290" i="1" s="1"/>
  <c r="G285" i="1"/>
  <c r="F282" i="1"/>
  <c r="I282" i="1" s="1"/>
  <c r="K282" i="1" s="1"/>
  <c r="G277" i="1"/>
  <c r="F274" i="1"/>
  <c r="I274" i="1" s="1"/>
  <c r="K274" i="1" s="1"/>
  <c r="G269" i="1"/>
  <c r="F266" i="1"/>
  <c r="I266" i="1" s="1"/>
  <c r="K266" i="1" s="1"/>
  <c r="G261" i="1"/>
  <c r="F258" i="1"/>
  <c r="I258" i="1" s="1"/>
  <c r="K258" i="1" s="1"/>
  <c r="G253" i="1"/>
  <c r="F250" i="1"/>
  <c r="I250" i="1" s="1"/>
  <c r="K250" i="1" s="1"/>
  <c r="G245" i="1"/>
  <c r="F242" i="1"/>
  <c r="I242" i="1" s="1"/>
  <c r="K242" i="1" s="1"/>
  <c r="G237" i="1"/>
  <c r="F234" i="1"/>
  <c r="I234" i="1" s="1"/>
  <c r="K234" i="1" s="1"/>
  <c r="G229" i="1"/>
  <c r="F226" i="1"/>
  <c r="I226" i="1" s="1"/>
  <c r="K226" i="1" s="1"/>
  <c r="G221" i="1"/>
  <c r="F218" i="1"/>
  <c r="I218" i="1" s="1"/>
  <c r="K218" i="1" s="1"/>
  <c r="G213" i="1"/>
  <c r="F210" i="1"/>
  <c r="I210" i="1" s="1"/>
  <c r="K210" i="1" s="1"/>
  <c r="F324" i="1"/>
  <c r="I324" i="1" s="1"/>
  <c r="K324" i="1" s="1"/>
  <c r="G319" i="1"/>
  <c r="G312" i="1"/>
  <c r="F309" i="1"/>
  <c r="I309" i="1" s="1"/>
  <c r="K309" i="1" s="1"/>
  <c r="G304" i="1"/>
  <c r="F301" i="1"/>
  <c r="I301" i="1" s="1"/>
  <c r="K301" i="1" s="1"/>
  <c r="G296" i="1"/>
  <c r="F293" i="1"/>
  <c r="I293" i="1" s="1"/>
  <c r="K293" i="1" s="1"/>
  <c r="G288" i="1"/>
  <c r="F285" i="1"/>
  <c r="I285" i="1" s="1"/>
  <c r="K285" i="1" s="1"/>
  <c r="G280" i="1"/>
  <c r="F277" i="1"/>
  <c r="I277" i="1" s="1"/>
  <c r="K277" i="1" s="1"/>
  <c r="G272" i="1"/>
  <c r="F269" i="1"/>
  <c r="I269" i="1" s="1"/>
  <c r="K269" i="1" s="1"/>
  <c r="G264" i="1"/>
  <c r="F261" i="1"/>
  <c r="I261" i="1" s="1"/>
  <c r="K261" i="1" s="1"/>
  <c r="G256" i="1"/>
  <c r="F253" i="1"/>
  <c r="I253" i="1" s="1"/>
  <c r="K253" i="1" s="1"/>
  <c r="G248" i="1"/>
  <c r="F245" i="1"/>
  <c r="I245" i="1" s="1"/>
  <c r="K245" i="1" s="1"/>
  <c r="G240" i="1"/>
  <c r="F237" i="1"/>
  <c r="I237" i="1" s="1"/>
  <c r="K237" i="1" s="1"/>
  <c r="G232" i="1"/>
  <c r="F229" i="1"/>
  <c r="I229" i="1" s="1"/>
  <c r="K229" i="1" s="1"/>
  <c r="G224" i="1"/>
  <c r="F221" i="1"/>
  <c r="I221" i="1" s="1"/>
  <c r="K221" i="1" s="1"/>
  <c r="G216" i="1"/>
  <c r="F213" i="1"/>
  <c r="I213" i="1" s="1"/>
  <c r="K213" i="1" s="1"/>
  <c r="G208" i="1"/>
  <c r="G214" i="1"/>
  <c r="F206" i="1"/>
  <c r="I206" i="1" s="1"/>
  <c r="K206" i="1" s="1"/>
  <c r="G201" i="1"/>
  <c r="F198" i="1"/>
  <c r="I198" i="1" s="1"/>
  <c r="K198" i="1" s="1"/>
  <c r="G193" i="1"/>
  <c r="F190" i="1"/>
  <c r="I190" i="1" s="1"/>
  <c r="K190" i="1" s="1"/>
  <c r="G185" i="1"/>
  <c r="F182" i="1"/>
  <c r="I182" i="1" s="1"/>
  <c r="K182" i="1" s="1"/>
  <c r="G177" i="1"/>
  <c r="F174" i="1"/>
  <c r="I174" i="1" s="1"/>
  <c r="K174" i="1" s="1"/>
  <c r="G169" i="1"/>
  <c r="F166" i="1"/>
  <c r="I166" i="1" s="1"/>
  <c r="K166" i="1" s="1"/>
  <c r="G161" i="1"/>
  <c r="F158" i="1"/>
  <c r="I158" i="1" s="1"/>
  <c r="K158" i="1" s="1"/>
  <c r="G153" i="1"/>
  <c r="F150" i="1"/>
  <c r="I150" i="1" s="1"/>
  <c r="K150" i="1" s="1"/>
  <c r="G145" i="1"/>
  <c r="F142" i="1"/>
  <c r="I142" i="1" s="1"/>
  <c r="K142" i="1" s="1"/>
  <c r="G137" i="1"/>
  <c r="F134" i="1"/>
  <c r="I134" i="1" s="1"/>
  <c r="K134" i="1" s="1"/>
  <c r="G129" i="1"/>
  <c r="F126" i="1"/>
  <c r="I126" i="1" s="1"/>
  <c r="K126" i="1" s="1"/>
  <c r="G121" i="1"/>
  <c r="F118" i="1"/>
  <c r="I118" i="1" s="1"/>
  <c r="K118" i="1" s="1"/>
  <c r="G113" i="1"/>
  <c r="F110" i="1"/>
  <c r="I110" i="1" s="1"/>
  <c r="K110" i="1" s="1"/>
  <c r="G105" i="1"/>
  <c r="F102" i="1"/>
  <c r="I102" i="1" s="1"/>
  <c r="K102" i="1" s="1"/>
  <c r="G97" i="1"/>
  <c r="F214" i="1"/>
  <c r="I214" i="1" s="1"/>
  <c r="K214" i="1" s="1"/>
  <c r="G209" i="1"/>
  <c r="G204" i="1"/>
  <c r="F201" i="1"/>
  <c r="I201" i="1" s="1"/>
  <c r="K201" i="1" s="1"/>
  <c r="G196" i="1"/>
  <c r="F193" i="1"/>
  <c r="I193" i="1" s="1"/>
  <c r="K193" i="1" s="1"/>
  <c r="G188" i="1"/>
  <c r="F185" i="1"/>
  <c r="I185" i="1" s="1"/>
  <c r="K185" i="1" s="1"/>
  <c r="G180" i="1"/>
  <c r="F177" i="1"/>
  <c r="I177" i="1" s="1"/>
  <c r="K177" i="1" s="1"/>
  <c r="G172" i="1"/>
  <c r="F169" i="1"/>
  <c r="I169" i="1" s="1"/>
  <c r="K169" i="1" s="1"/>
  <c r="G164" i="1"/>
  <c r="F161" i="1"/>
  <c r="I161" i="1" s="1"/>
  <c r="K161" i="1" s="1"/>
  <c r="G156" i="1"/>
  <c r="F153" i="1"/>
  <c r="I153" i="1" s="1"/>
  <c r="K153" i="1" s="1"/>
  <c r="G148" i="1"/>
  <c r="F145" i="1"/>
  <c r="I145" i="1" s="1"/>
  <c r="K145" i="1" s="1"/>
  <c r="G140" i="1"/>
  <c r="F137" i="1"/>
  <c r="I137" i="1" s="1"/>
  <c r="K137" i="1" s="1"/>
  <c r="G132" i="1"/>
  <c r="F129" i="1"/>
  <c r="I129" i="1" s="1"/>
  <c r="K129" i="1" s="1"/>
  <c r="G124" i="1"/>
  <c r="F121" i="1"/>
  <c r="I121" i="1" s="1"/>
  <c r="K121" i="1" s="1"/>
  <c r="G116" i="1"/>
  <c r="F113" i="1"/>
  <c r="I113" i="1" s="1"/>
  <c r="K113" i="1" s="1"/>
  <c r="G108" i="1"/>
  <c r="F211" i="1"/>
  <c r="I211" i="1" s="1"/>
  <c r="K211" i="1" s="1"/>
  <c r="F204" i="1"/>
  <c r="I204" i="1" s="1"/>
  <c r="K204" i="1" s="1"/>
  <c r="G199" i="1"/>
  <c r="F196" i="1"/>
  <c r="I196" i="1" s="1"/>
  <c r="K196" i="1" s="1"/>
  <c r="G191" i="1"/>
  <c r="F188" i="1"/>
  <c r="I188" i="1" s="1"/>
  <c r="K188" i="1" s="1"/>
  <c r="G183" i="1"/>
  <c r="F180" i="1"/>
  <c r="I180" i="1" s="1"/>
  <c r="K180" i="1" s="1"/>
  <c r="G175" i="1"/>
  <c r="F172" i="1"/>
  <c r="I172" i="1" s="1"/>
  <c r="K172" i="1" s="1"/>
  <c r="G167" i="1"/>
  <c r="F164" i="1"/>
  <c r="I164" i="1" s="1"/>
  <c r="K164" i="1" s="1"/>
  <c r="G159" i="1"/>
  <c r="F156" i="1"/>
  <c r="I156" i="1" s="1"/>
  <c r="K156" i="1" s="1"/>
  <c r="G151" i="1"/>
  <c r="F148" i="1"/>
  <c r="I148" i="1" s="1"/>
  <c r="K148" i="1" s="1"/>
  <c r="G143" i="1"/>
  <c r="F140" i="1"/>
  <c r="I140" i="1" s="1"/>
  <c r="K140" i="1" s="1"/>
  <c r="G135" i="1"/>
  <c r="F132" i="1"/>
  <c r="I132" i="1" s="1"/>
  <c r="K132" i="1" s="1"/>
  <c r="G127" i="1"/>
  <c r="F124" i="1"/>
  <c r="I124" i="1" s="1"/>
  <c r="K124" i="1" s="1"/>
  <c r="G119" i="1"/>
  <c r="F116" i="1"/>
  <c r="I116" i="1" s="1"/>
  <c r="K116" i="1" s="1"/>
  <c r="G111" i="1"/>
  <c r="F108" i="1"/>
  <c r="I108" i="1" s="1"/>
  <c r="K108" i="1" s="1"/>
  <c r="G202" i="1"/>
  <c r="F199" i="1"/>
  <c r="I199" i="1" s="1"/>
  <c r="K199" i="1" s="1"/>
  <c r="G194" i="1"/>
  <c r="F191" i="1"/>
  <c r="I191" i="1" s="1"/>
  <c r="K191" i="1" s="1"/>
  <c r="G186" i="1"/>
  <c r="F183" i="1"/>
  <c r="I183" i="1" s="1"/>
  <c r="K183" i="1" s="1"/>
  <c r="G178" i="1"/>
  <c r="F175" i="1"/>
  <c r="I175" i="1" s="1"/>
  <c r="K175" i="1" s="1"/>
  <c r="G170" i="1"/>
  <c r="F167" i="1"/>
  <c r="I167" i="1" s="1"/>
  <c r="K167" i="1" s="1"/>
  <c r="G162" i="1"/>
  <c r="F159" i="1"/>
  <c r="I159" i="1" s="1"/>
  <c r="K159" i="1" s="1"/>
  <c r="G154" i="1"/>
  <c r="F151" i="1"/>
  <c r="I151" i="1" s="1"/>
  <c r="K151" i="1" s="1"/>
  <c r="G146" i="1"/>
  <c r="F143" i="1"/>
  <c r="I143" i="1" s="1"/>
  <c r="K143" i="1" s="1"/>
  <c r="G138" i="1"/>
  <c r="F135" i="1"/>
  <c r="I135" i="1" s="1"/>
  <c r="K135" i="1" s="1"/>
  <c r="G130" i="1"/>
  <c r="F127" i="1"/>
  <c r="I127" i="1" s="1"/>
  <c r="K127" i="1" s="1"/>
  <c r="G122" i="1"/>
  <c r="F119" i="1"/>
  <c r="I119" i="1" s="1"/>
  <c r="K119" i="1" s="1"/>
  <c r="G114" i="1"/>
  <c r="F111" i="1"/>
  <c r="I111" i="1" s="1"/>
  <c r="K111" i="1" s="1"/>
  <c r="G106" i="1"/>
  <c r="F103" i="1"/>
  <c r="I103" i="1" s="1"/>
  <c r="K103" i="1" s="1"/>
  <c r="G98" i="1"/>
  <c r="F95" i="1"/>
  <c r="I95" i="1" s="1"/>
  <c r="K95" i="1" s="1"/>
  <c r="G205" i="1"/>
  <c r="F202" i="1"/>
  <c r="I202" i="1" s="1"/>
  <c r="K202" i="1" s="1"/>
  <c r="G197" i="1"/>
  <c r="F194" i="1"/>
  <c r="I194" i="1" s="1"/>
  <c r="K194" i="1" s="1"/>
  <c r="G189" i="1"/>
  <c r="F186" i="1"/>
  <c r="I186" i="1" s="1"/>
  <c r="K186" i="1" s="1"/>
  <c r="G181" i="1"/>
  <c r="F178" i="1"/>
  <c r="I178" i="1" s="1"/>
  <c r="K178" i="1" s="1"/>
  <c r="G173" i="1"/>
  <c r="F170" i="1"/>
  <c r="I170" i="1" s="1"/>
  <c r="K170" i="1" s="1"/>
  <c r="G165" i="1"/>
  <c r="F162" i="1"/>
  <c r="I162" i="1" s="1"/>
  <c r="K162" i="1" s="1"/>
  <c r="G157" i="1"/>
  <c r="F154" i="1"/>
  <c r="I154" i="1" s="1"/>
  <c r="K154" i="1" s="1"/>
  <c r="G149" i="1"/>
  <c r="F146" i="1"/>
  <c r="I146" i="1" s="1"/>
  <c r="K146" i="1" s="1"/>
  <c r="G141" i="1"/>
  <c r="F138" i="1"/>
  <c r="I138" i="1" s="1"/>
  <c r="K138" i="1" s="1"/>
  <c r="G133" i="1"/>
  <c r="F130" i="1"/>
  <c r="I130" i="1" s="1"/>
  <c r="K130" i="1" s="1"/>
  <c r="G125" i="1"/>
  <c r="F122" i="1"/>
  <c r="I122" i="1" s="1"/>
  <c r="K122" i="1" s="1"/>
  <c r="G117" i="1"/>
  <c r="F114" i="1"/>
  <c r="I114" i="1" s="1"/>
  <c r="K114" i="1" s="1"/>
  <c r="G109" i="1"/>
  <c r="F106" i="1"/>
  <c r="I106" i="1" s="1"/>
  <c r="K106" i="1" s="1"/>
  <c r="G101" i="1"/>
  <c r="F98" i="1"/>
  <c r="I98" i="1" s="1"/>
  <c r="K98" i="1" s="1"/>
  <c r="F205" i="1"/>
  <c r="I205" i="1" s="1"/>
  <c r="K205" i="1" s="1"/>
  <c r="G200" i="1"/>
  <c r="F197" i="1"/>
  <c r="I197" i="1" s="1"/>
  <c r="K197" i="1" s="1"/>
  <c r="G192" i="1"/>
  <c r="F189" i="1"/>
  <c r="I189" i="1" s="1"/>
  <c r="K189" i="1" s="1"/>
  <c r="G184" i="1"/>
  <c r="F181" i="1"/>
  <c r="I181" i="1" s="1"/>
  <c r="K181" i="1" s="1"/>
  <c r="G176" i="1"/>
  <c r="F173" i="1"/>
  <c r="I173" i="1" s="1"/>
  <c r="K173" i="1" s="1"/>
  <c r="G168" i="1"/>
  <c r="F165" i="1"/>
  <c r="I165" i="1" s="1"/>
  <c r="K165" i="1" s="1"/>
  <c r="G160" i="1"/>
  <c r="F157" i="1"/>
  <c r="I157" i="1" s="1"/>
  <c r="K157" i="1" s="1"/>
  <c r="G152" i="1"/>
  <c r="F149" i="1"/>
  <c r="I149" i="1" s="1"/>
  <c r="K149" i="1" s="1"/>
  <c r="G144" i="1"/>
  <c r="F141" i="1"/>
  <c r="I141" i="1" s="1"/>
  <c r="K141" i="1" s="1"/>
  <c r="G136" i="1"/>
  <c r="F133" i="1"/>
  <c r="I133" i="1" s="1"/>
  <c r="K133" i="1" s="1"/>
  <c r="G128" i="1"/>
  <c r="F125" i="1"/>
  <c r="I125" i="1" s="1"/>
  <c r="K125" i="1" s="1"/>
  <c r="G120" i="1"/>
  <c r="F117" i="1"/>
  <c r="I117" i="1" s="1"/>
  <c r="K117" i="1" s="1"/>
  <c r="G112" i="1"/>
  <c r="F109" i="1"/>
  <c r="I109" i="1" s="1"/>
  <c r="K109" i="1" s="1"/>
  <c r="G104" i="1"/>
  <c r="F101" i="1"/>
  <c r="I101" i="1" s="1"/>
  <c r="K101" i="1" s="1"/>
  <c r="G96" i="1"/>
  <c r="G203" i="1"/>
  <c r="F200" i="1"/>
  <c r="I200" i="1" s="1"/>
  <c r="K200" i="1" s="1"/>
  <c r="G195" i="1"/>
  <c r="F192" i="1"/>
  <c r="I192" i="1" s="1"/>
  <c r="K192" i="1" s="1"/>
  <c r="G187" i="1"/>
  <c r="F184" i="1"/>
  <c r="I184" i="1" s="1"/>
  <c r="K184" i="1" s="1"/>
  <c r="G179" i="1"/>
  <c r="F176" i="1"/>
  <c r="I176" i="1" s="1"/>
  <c r="K176" i="1" s="1"/>
  <c r="G171" i="1"/>
  <c r="F168" i="1"/>
  <c r="I168" i="1" s="1"/>
  <c r="K168" i="1" s="1"/>
  <c r="G163" i="1"/>
  <c r="F160" i="1"/>
  <c r="I160" i="1" s="1"/>
  <c r="K160" i="1" s="1"/>
  <c r="G155" i="1"/>
  <c r="F152" i="1"/>
  <c r="I152" i="1" s="1"/>
  <c r="K152" i="1" s="1"/>
  <c r="G147" i="1"/>
  <c r="F144" i="1"/>
  <c r="I144" i="1" s="1"/>
  <c r="K144" i="1" s="1"/>
  <c r="G139" i="1"/>
  <c r="F136" i="1"/>
  <c r="I136" i="1" s="1"/>
  <c r="K136" i="1" s="1"/>
  <c r="G131" i="1"/>
  <c r="F128" i="1"/>
  <c r="I128" i="1" s="1"/>
  <c r="K128" i="1" s="1"/>
  <c r="G123" i="1"/>
  <c r="F120" i="1"/>
  <c r="I120" i="1" s="1"/>
  <c r="K120" i="1" s="1"/>
  <c r="G115" i="1"/>
  <c r="F112" i="1"/>
  <c r="I112" i="1" s="1"/>
  <c r="K112" i="1" s="1"/>
  <c r="G107" i="1"/>
  <c r="F104" i="1"/>
  <c r="I104" i="1" s="1"/>
  <c r="K104" i="1" s="1"/>
  <c r="G99" i="1"/>
  <c r="F96" i="1"/>
  <c r="I96" i="1" s="1"/>
  <c r="K96" i="1" s="1"/>
  <c r="G206" i="1"/>
  <c r="F203" i="1"/>
  <c r="I203" i="1" s="1"/>
  <c r="K203" i="1" s="1"/>
  <c r="G198" i="1"/>
  <c r="F195" i="1"/>
  <c r="I195" i="1" s="1"/>
  <c r="K195" i="1" s="1"/>
  <c r="G190" i="1"/>
  <c r="F187" i="1"/>
  <c r="I187" i="1" s="1"/>
  <c r="K187" i="1" s="1"/>
  <c r="G182" i="1"/>
  <c r="F179" i="1"/>
  <c r="I179" i="1" s="1"/>
  <c r="K179" i="1" s="1"/>
  <c r="G174" i="1"/>
  <c r="F171" i="1"/>
  <c r="I171" i="1" s="1"/>
  <c r="K171" i="1" s="1"/>
  <c r="G166" i="1"/>
  <c r="F163" i="1"/>
  <c r="I163" i="1" s="1"/>
  <c r="K163" i="1" s="1"/>
  <c r="G158" i="1"/>
  <c r="F155" i="1"/>
  <c r="I155" i="1" s="1"/>
  <c r="K155" i="1" s="1"/>
  <c r="G150" i="1"/>
  <c r="F147" i="1"/>
  <c r="I147" i="1" s="1"/>
  <c r="K147" i="1" s="1"/>
  <c r="G142" i="1"/>
  <c r="F139" i="1"/>
  <c r="I139" i="1" s="1"/>
  <c r="K139" i="1" s="1"/>
  <c r="G134" i="1"/>
  <c r="F131" i="1"/>
  <c r="I131" i="1" s="1"/>
  <c r="K131" i="1" s="1"/>
  <c r="G126" i="1"/>
  <c r="F123" i="1"/>
  <c r="I123" i="1" s="1"/>
  <c r="K123" i="1" s="1"/>
  <c r="G118" i="1"/>
  <c r="F115" i="1"/>
  <c r="I115" i="1" s="1"/>
  <c r="K115" i="1" s="1"/>
  <c r="G110" i="1"/>
  <c r="F107" i="1"/>
  <c r="I107" i="1" s="1"/>
  <c r="K107" i="1" s="1"/>
  <c r="G102" i="1"/>
  <c r="F99" i="1"/>
  <c r="I99" i="1" s="1"/>
  <c r="K99" i="1" s="1"/>
  <c r="G94" i="1"/>
  <c r="F91" i="1"/>
  <c r="I91" i="1" s="1"/>
  <c r="K91" i="1" s="1"/>
  <c r="G86" i="1"/>
  <c r="F83" i="1"/>
  <c r="I83" i="1" s="1"/>
  <c r="K83" i="1" s="1"/>
  <c r="G78" i="1"/>
  <c r="F75" i="1"/>
  <c r="I75" i="1" s="1"/>
  <c r="K75" i="1" s="1"/>
  <c r="G70" i="1"/>
  <c r="F67" i="1"/>
  <c r="I67" i="1" s="1"/>
  <c r="K67" i="1" s="1"/>
  <c r="G62" i="1"/>
  <c r="F59" i="1"/>
  <c r="I59" i="1" s="1"/>
  <c r="K59" i="1" s="1"/>
  <c r="G54" i="1"/>
  <c r="F51" i="1"/>
  <c r="I51" i="1" s="1"/>
  <c r="K51" i="1" s="1"/>
  <c r="G46" i="1"/>
  <c r="F43" i="1"/>
  <c r="I43" i="1" s="1"/>
  <c r="K43" i="1" s="1"/>
  <c r="G38" i="1"/>
  <c r="F35" i="1"/>
  <c r="I35" i="1" s="1"/>
  <c r="K35" i="1" s="1"/>
  <c r="G30" i="1"/>
  <c r="F27" i="1"/>
  <c r="I27" i="1" s="1"/>
  <c r="K27" i="1" s="1"/>
  <c r="G22" i="1"/>
  <c r="F19" i="1"/>
  <c r="I19" i="1" s="1"/>
  <c r="K19" i="1" s="1"/>
  <c r="G14" i="1"/>
  <c r="F11" i="1"/>
  <c r="I11" i="1" s="1"/>
  <c r="K11" i="1" s="1"/>
  <c r="G6" i="1"/>
  <c r="F94" i="1"/>
  <c r="I94" i="1" s="1"/>
  <c r="K94" i="1" s="1"/>
  <c r="G89" i="1"/>
  <c r="F86" i="1"/>
  <c r="I86" i="1" s="1"/>
  <c r="K86" i="1" s="1"/>
  <c r="G81" i="1"/>
  <c r="F78" i="1"/>
  <c r="I78" i="1" s="1"/>
  <c r="K78" i="1" s="1"/>
  <c r="G73" i="1"/>
  <c r="F70" i="1"/>
  <c r="I70" i="1" s="1"/>
  <c r="K70" i="1" s="1"/>
  <c r="G65" i="1"/>
  <c r="F62" i="1"/>
  <c r="I62" i="1" s="1"/>
  <c r="K62" i="1" s="1"/>
  <c r="G57" i="1"/>
  <c r="F54" i="1"/>
  <c r="I54" i="1" s="1"/>
  <c r="K54" i="1" s="1"/>
  <c r="G49" i="1"/>
  <c r="F46" i="1"/>
  <c r="I46" i="1" s="1"/>
  <c r="K46" i="1" s="1"/>
  <c r="G41" i="1"/>
  <c r="F38" i="1"/>
  <c r="I38" i="1" s="1"/>
  <c r="K38" i="1" s="1"/>
  <c r="G33" i="1"/>
  <c r="F30" i="1"/>
  <c r="I30" i="1" s="1"/>
  <c r="K30" i="1" s="1"/>
  <c r="G25" i="1"/>
  <c r="F22" i="1"/>
  <c r="I22" i="1" s="1"/>
  <c r="K22" i="1" s="1"/>
  <c r="G17" i="1"/>
  <c r="F14" i="1"/>
  <c r="I14" i="1" s="1"/>
  <c r="K14" i="1" s="1"/>
  <c r="G9" i="1"/>
  <c r="G4" i="1"/>
  <c r="G103" i="1"/>
  <c r="G92" i="1"/>
  <c r="F89" i="1"/>
  <c r="I89" i="1" s="1"/>
  <c r="K89" i="1" s="1"/>
  <c r="G84" i="1"/>
  <c r="F81" i="1"/>
  <c r="I81" i="1" s="1"/>
  <c r="K81" i="1" s="1"/>
  <c r="G76" i="1"/>
  <c r="F73" i="1"/>
  <c r="I73" i="1" s="1"/>
  <c r="K73" i="1" s="1"/>
  <c r="G68" i="1"/>
  <c r="F65" i="1"/>
  <c r="I65" i="1" s="1"/>
  <c r="K65" i="1" s="1"/>
  <c r="G60" i="1"/>
  <c r="F57" i="1"/>
  <c r="I57" i="1" s="1"/>
  <c r="K57" i="1" s="1"/>
  <c r="G52" i="1"/>
  <c r="F49" i="1"/>
  <c r="I49" i="1" s="1"/>
  <c r="K49" i="1" s="1"/>
  <c r="G44" i="1"/>
  <c r="F41" i="1"/>
  <c r="I41" i="1" s="1"/>
  <c r="K41" i="1" s="1"/>
  <c r="G36" i="1"/>
  <c r="F33" i="1"/>
  <c r="I33" i="1" s="1"/>
  <c r="K33" i="1" s="1"/>
  <c r="G28" i="1"/>
  <c r="F25" i="1"/>
  <c r="I25" i="1" s="1"/>
  <c r="K25" i="1" s="1"/>
  <c r="G20" i="1"/>
  <c r="F17" i="1"/>
  <c r="I17" i="1" s="1"/>
  <c r="K17" i="1" s="1"/>
  <c r="G100" i="1"/>
  <c r="F92" i="1"/>
  <c r="I92" i="1" s="1"/>
  <c r="K92" i="1" s="1"/>
  <c r="G87" i="1"/>
  <c r="F84" i="1"/>
  <c r="I84" i="1" s="1"/>
  <c r="K84" i="1" s="1"/>
  <c r="G79" i="1"/>
  <c r="F76" i="1"/>
  <c r="I76" i="1" s="1"/>
  <c r="K76" i="1" s="1"/>
  <c r="G71" i="1"/>
  <c r="F68" i="1"/>
  <c r="I68" i="1" s="1"/>
  <c r="K68" i="1" s="1"/>
  <c r="G63" i="1"/>
  <c r="F60" i="1"/>
  <c r="I60" i="1" s="1"/>
  <c r="K60" i="1" s="1"/>
  <c r="G55" i="1"/>
  <c r="F52" i="1"/>
  <c r="I52" i="1" s="1"/>
  <c r="K52" i="1" s="1"/>
  <c r="G47" i="1"/>
  <c r="F44" i="1"/>
  <c r="I44" i="1" s="1"/>
  <c r="K44" i="1" s="1"/>
  <c r="G39" i="1"/>
  <c r="F36" i="1"/>
  <c r="I36" i="1" s="1"/>
  <c r="K36" i="1" s="1"/>
  <c r="G31" i="1"/>
  <c r="F28" i="1"/>
  <c r="I28" i="1" s="1"/>
  <c r="K28" i="1" s="1"/>
  <c r="G23" i="1"/>
  <c r="F20" i="1"/>
  <c r="I20" i="1" s="1"/>
  <c r="K20" i="1" s="1"/>
  <c r="G15" i="1"/>
  <c r="F12" i="1"/>
  <c r="I12" i="1" s="1"/>
  <c r="K12" i="1" s="1"/>
  <c r="G7" i="1"/>
  <c r="F4" i="1"/>
  <c r="I4" i="1" s="1"/>
  <c r="K4" i="1" s="1"/>
  <c r="F100" i="1"/>
  <c r="I100" i="1" s="1"/>
  <c r="K100" i="1" s="1"/>
  <c r="G90" i="1"/>
  <c r="F87" i="1"/>
  <c r="I87" i="1" s="1"/>
  <c r="K87" i="1" s="1"/>
  <c r="G82" i="1"/>
  <c r="F79" i="1"/>
  <c r="I79" i="1" s="1"/>
  <c r="K79" i="1" s="1"/>
  <c r="G74" i="1"/>
  <c r="F71" i="1"/>
  <c r="I71" i="1" s="1"/>
  <c r="K71" i="1" s="1"/>
  <c r="G66" i="1"/>
  <c r="F63" i="1"/>
  <c r="I63" i="1" s="1"/>
  <c r="K63" i="1" s="1"/>
  <c r="G58" i="1"/>
  <c r="F55" i="1"/>
  <c r="I55" i="1" s="1"/>
  <c r="K55" i="1" s="1"/>
  <c r="G50" i="1"/>
  <c r="F47" i="1"/>
  <c r="I47" i="1" s="1"/>
  <c r="K47" i="1" s="1"/>
  <c r="G42" i="1"/>
  <c r="F39" i="1"/>
  <c r="I39" i="1" s="1"/>
  <c r="K39" i="1" s="1"/>
  <c r="G34" i="1"/>
  <c r="F31" i="1"/>
  <c r="I31" i="1" s="1"/>
  <c r="K31" i="1" s="1"/>
  <c r="G26" i="1"/>
  <c r="F23" i="1"/>
  <c r="I23" i="1" s="1"/>
  <c r="K23" i="1" s="1"/>
  <c r="G18" i="1"/>
  <c r="F15" i="1"/>
  <c r="I15" i="1" s="1"/>
  <c r="K15" i="1" s="1"/>
  <c r="G10" i="1"/>
  <c r="F7" i="1"/>
  <c r="I7" i="1" s="1"/>
  <c r="K7" i="1" s="1"/>
  <c r="F6" i="1"/>
  <c r="I6" i="1" s="1"/>
  <c r="K6" i="1" s="1"/>
  <c r="F105" i="1"/>
  <c r="I105" i="1" s="1"/>
  <c r="K105" i="1" s="1"/>
  <c r="F97" i="1"/>
  <c r="I97" i="1" s="1"/>
  <c r="K97" i="1" s="1"/>
  <c r="G95" i="1"/>
  <c r="G93" i="1"/>
  <c r="F90" i="1"/>
  <c r="I90" i="1" s="1"/>
  <c r="K90" i="1" s="1"/>
  <c r="G85" i="1"/>
  <c r="F82" i="1"/>
  <c r="I82" i="1" s="1"/>
  <c r="K82" i="1" s="1"/>
  <c r="G77" i="1"/>
  <c r="F74" i="1"/>
  <c r="I74" i="1" s="1"/>
  <c r="K74" i="1" s="1"/>
  <c r="G69" i="1"/>
  <c r="F66" i="1"/>
  <c r="I66" i="1" s="1"/>
  <c r="K66" i="1" s="1"/>
  <c r="G61" i="1"/>
  <c r="F58" i="1"/>
  <c r="I58" i="1" s="1"/>
  <c r="K58" i="1" s="1"/>
  <c r="G53" i="1"/>
  <c r="F50" i="1"/>
  <c r="I50" i="1" s="1"/>
  <c r="K50" i="1" s="1"/>
  <c r="G45" i="1"/>
  <c r="F42" i="1"/>
  <c r="I42" i="1" s="1"/>
  <c r="K42" i="1" s="1"/>
  <c r="G37" i="1"/>
  <c r="F34" i="1"/>
  <c r="I34" i="1" s="1"/>
  <c r="K34" i="1" s="1"/>
  <c r="G29" i="1"/>
  <c r="F26" i="1"/>
  <c r="I26" i="1" s="1"/>
  <c r="K26" i="1" s="1"/>
  <c r="G21" i="1"/>
  <c r="F18" i="1"/>
  <c r="I18" i="1" s="1"/>
  <c r="K18" i="1" s="1"/>
  <c r="G13" i="1"/>
  <c r="F10" i="1"/>
  <c r="I10" i="1" s="1"/>
  <c r="K10" i="1" s="1"/>
  <c r="G5" i="1"/>
  <c r="G12" i="1"/>
  <c r="F9" i="1"/>
  <c r="I9" i="1" s="1"/>
  <c r="K9" i="1" s="1"/>
  <c r="F93" i="1"/>
  <c r="I93" i="1" s="1"/>
  <c r="K93" i="1" s="1"/>
  <c r="G88" i="1"/>
  <c r="F85" i="1"/>
  <c r="I85" i="1" s="1"/>
  <c r="K85" i="1" s="1"/>
  <c r="G80" i="1"/>
  <c r="F77" i="1"/>
  <c r="I77" i="1" s="1"/>
  <c r="K77" i="1" s="1"/>
  <c r="G72" i="1"/>
  <c r="F69" i="1"/>
  <c r="I69" i="1" s="1"/>
  <c r="K69" i="1" s="1"/>
  <c r="G64" i="1"/>
  <c r="F61" i="1"/>
  <c r="I61" i="1" s="1"/>
  <c r="K61" i="1" s="1"/>
  <c r="G56" i="1"/>
  <c r="F53" i="1"/>
  <c r="I53" i="1" s="1"/>
  <c r="K53" i="1" s="1"/>
  <c r="G48" i="1"/>
  <c r="F45" i="1"/>
  <c r="I45" i="1" s="1"/>
  <c r="K45" i="1" s="1"/>
  <c r="G40" i="1"/>
  <c r="F37" i="1"/>
  <c r="I37" i="1" s="1"/>
  <c r="K37" i="1" s="1"/>
  <c r="G32" i="1"/>
  <c r="F29" i="1"/>
  <c r="I29" i="1" s="1"/>
  <c r="K29" i="1" s="1"/>
  <c r="G24" i="1"/>
  <c r="F21" i="1"/>
  <c r="I21" i="1" s="1"/>
  <c r="K21" i="1" s="1"/>
  <c r="G16" i="1"/>
  <c r="F13" i="1"/>
  <c r="I13" i="1" s="1"/>
  <c r="K13" i="1" s="1"/>
  <c r="G8" i="1"/>
  <c r="F5" i="1"/>
  <c r="I5" i="1" s="1"/>
  <c r="K5" i="1" s="1"/>
  <c r="G91" i="1"/>
  <c r="F88" i="1"/>
  <c r="I88" i="1" s="1"/>
  <c r="K88" i="1" s="1"/>
  <c r="G83" i="1"/>
  <c r="F80" i="1"/>
  <c r="I80" i="1" s="1"/>
  <c r="K80" i="1" s="1"/>
  <c r="G75" i="1"/>
  <c r="F72" i="1"/>
  <c r="I72" i="1" s="1"/>
  <c r="K72" i="1" s="1"/>
  <c r="G67" i="1"/>
  <c r="F64" i="1"/>
  <c r="I64" i="1" s="1"/>
  <c r="K64" i="1" s="1"/>
  <c r="G59" i="1"/>
  <c r="F56" i="1"/>
  <c r="I56" i="1" s="1"/>
  <c r="K56" i="1" s="1"/>
  <c r="G51" i="1"/>
  <c r="F48" i="1"/>
  <c r="I48" i="1" s="1"/>
  <c r="K48" i="1" s="1"/>
  <c r="G43" i="1"/>
  <c r="F40" i="1"/>
  <c r="I40" i="1" s="1"/>
  <c r="K40" i="1" s="1"/>
  <c r="G35" i="1"/>
  <c r="F32" i="1"/>
  <c r="I32" i="1" s="1"/>
  <c r="K32" i="1" s="1"/>
  <c r="G27" i="1"/>
  <c r="F24" i="1"/>
  <c r="I24" i="1" s="1"/>
  <c r="K24" i="1" s="1"/>
  <c r="G19" i="1"/>
  <c r="F16" i="1"/>
  <c r="I16" i="1" s="1"/>
  <c r="K16" i="1" s="1"/>
  <c r="G11" i="1"/>
  <c r="F8" i="1"/>
  <c r="I8" i="1" s="1"/>
  <c r="K8" i="1" s="1"/>
  <c r="J1072" i="1"/>
  <c r="J919" i="1"/>
  <c r="J394" i="1"/>
  <c r="J1736" i="1" l="1"/>
  <c r="J1441" i="1"/>
  <c r="J1597" i="1"/>
  <c r="J1988" i="1"/>
  <c r="J1662" i="1"/>
  <c r="J1240" i="1"/>
  <c r="J1627" i="1"/>
  <c r="J1974" i="1"/>
  <c r="J1136" i="1"/>
  <c r="J1335" i="1"/>
  <c r="J1739" i="1"/>
  <c r="J1941" i="1"/>
  <c r="J1414" i="1"/>
  <c r="J1680" i="1"/>
  <c r="J1138" i="1"/>
  <c r="J1216" i="1"/>
  <c r="J1437" i="1"/>
  <c r="J1607" i="1"/>
  <c r="J1948" i="1"/>
  <c r="J1637" i="1"/>
  <c r="J1305" i="1"/>
  <c r="J1767" i="1"/>
  <c r="J1701" i="1"/>
  <c r="J1222" i="1"/>
  <c r="J1664" i="1"/>
  <c r="J1587" i="1"/>
  <c r="J1472" i="1"/>
  <c r="J1514" i="1"/>
  <c r="J1242" i="1"/>
  <c r="J1541" i="1"/>
  <c r="J1496" i="1"/>
  <c r="J1351" i="1"/>
  <c r="J1317" i="1"/>
  <c r="J1245" i="1"/>
  <c r="J1167" i="1"/>
  <c r="J1417" i="1"/>
  <c r="J1319" i="1"/>
  <c r="J1857" i="1"/>
  <c r="J1546" i="1"/>
  <c r="J1520" i="1"/>
  <c r="J1410" i="1"/>
  <c r="K1273" i="1"/>
  <c r="J1171" i="1"/>
  <c r="J1729" i="1"/>
  <c r="J1253" i="1"/>
  <c r="J1435" i="1"/>
  <c r="J1212" i="1"/>
  <c r="J1188" i="1"/>
  <c r="J2004" i="1"/>
  <c r="J1139" i="1"/>
  <c r="J1366" i="1"/>
  <c r="J1154" i="1"/>
  <c r="J426" i="1"/>
  <c r="J946" i="1"/>
  <c r="J497" i="1"/>
  <c r="J1036" i="1"/>
  <c r="J1884" i="1"/>
  <c r="J648" i="1"/>
  <c r="J580" i="1"/>
  <c r="J251" i="1"/>
  <c r="J718" i="1"/>
  <c r="J1109" i="1"/>
  <c r="J276" i="1"/>
  <c r="J759" i="1"/>
  <c r="J1442" i="1"/>
  <c r="J326" i="1"/>
  <c r="J842" i="1"/>
  <c r="J458" i="1"/>
  <c r="J791" i="1"/>
  <c r="J978" i="1"/>
  <c r="J440" i="1"/>
  <c r="J755" i="1"/>
  <c r="J874" i="1"/>
  <c r="J900" i="1"/>
  <c r="J1054" i="1"/>
  <c r="J117" i="1"/>
  <c r="J315" i="1"/>
  <c r="J332" i="1"/>
  <c r="J390" i="1"/>
  <c r="J472" i="1"/>
  <c r="J490" i="1"/>
  <c r="J581" i="1"/>
  <c r="J528" i="1"/>
  <c r="J712" i="1"/>
  <c r="J787" i="1"/>
  <c r="J823" i="1"/>
  <c r="J847" i="1"/>
  <c r="J932" i="1"/>
  <c r="J964" i="1"/>
  <c r="J1068" i="1"/>
  <c r="J1055" i="1"/>
  <c r="J308" i="1"/>
  <c r="J612" i="1"/>
  <c r="J320" i="1"/>
  <c r="J352" i="1"/>
  <c r="J447" i="1"/>
  <c r="J560" i="1"/>
  <c r="J634" i="1"/>
  <c r="J748" i="1"/>
  <c r="J905" i="1"/>
  <c r="J981" i="1"/>
  <c r="J1034" i="1"/>
  <c r="J1085" i="1"/>
  <c r="J49" i="1"/>
  <c r="J680" i="1"/>
  <c r="J181" i="1"/>
  <c r="J364" i="1"/>
  <c r="J504" i="1"/>
  <c r="J613" i="1"/>
  <c r="J819" i="1"/>
  <c r="J879" i="1"/>
  <c r="J222" i="1"/>
  <c r="J282" i="1"/>
  <c r="J396" i="1"/>
  <c r="J384" i="1"/>
  <c r="J421" i="1"/>
  <c r="J479" i="1"/>
  <c r="J554" i="1"/>
  <c r="J592" i="1"/>
  <c r="J666" i="1"/>
  <c r="J754" i="1"/>
  <c r="J780" i="1"/>
  <c r="J833" i="1"/>
  <c r="J902" i="1"/>
  <c r="J995" i="1"/>
  <c r="J1023" i="1"/>
  <c r="J1101" i="1"/>
  <c r="J358" i="1"/>
  <c r="J314" i="1"/>
  <c r="J437" i="1"/>
  <c r="J651" i="1"/>
  <c r="J786" i="1"/>
  <c r="J865" i="1"/>
  <c r="J1021" i="1"/>
  <c r="J1033" i="1"/>
  <c r="J283" i="1"/>
  <c r="J549" i="1"/>
  <c r="J254" i="1"/>
  <c r="J337" i="1"/>
  <c r="J416" i="1"/>
  <c r="J511" i="1"/>
  <c r="J586" i="1"/>
  <c r="J698" i="1"/>
  <c r="J812" i="1"/>
  <c r="J901" i="1"/>
  <c r="J286" i="1"/>
  <c r="J212" i="1"/>
  <c r="J369" i="1"/>
  <c r="J330" i="1"/>
  <c r="J469" i="1"/>
  <c r="J433" i="1"/>
  <c r="J618" i="1"/>
  <c r="J683" i="1"/>
  <c r="J654" i="1"/>
  <c r="J818" i="1"/>
  <c r="J837" i="1"/>
  <c r="J838" i="1"/>
  <c r="J933" i="1"/>
  <c r="J1004" i="1"/>
  <c r="J1091" i="1"/>
  <c r="J219" i="1"/>
  <c r="J244" i="1"/>
  <c r="J401" i="1"/>
  <c r="J362" i="1"/>
  <c r="J501" i="1"/>
  <c r="J465" i="1"/>
  <c r="J548" i="1"/>
  <c r="J715" i="1"/>
  <c r="J686" i="1"/>
  <c r="J727" i="1"/>
  <c r="J869" i="1"/>
  <c r="J870" i="1"/>
  <c r="J965" i="1"/>
  <c r="J1030" i="1"/>
  <c r="J1104" i="1"/>
  <c r="J493" i="1"/>
  <c r="J1932" i="1"/>
  <c r="J1554" i="1"/>
  <c r="J1578" i="1"/>
  <c r="J1782" i="1"/>
  <c r="J1224" i="1"/>
  <c r="J1439" i="1"/>
  <c r="J1530" i="1"/>
  <c r="J1987" i="1"/>
  <c r="J1399" i="1"/>
  <c r="J573" i="1"/>
  <c r="J1151" i="1"/>
  <c r="J1615" i="1"/>
  <c r="J1284" i="1"/>
  <c r="J1250" i="1"/>
  <c r="J1652" i="1"/>
  <c r="J1743" i="1"/>
  <c r="J1460" i="1"/>
  <c r="J1286" i="1"/>
  <c r="J1566" i="1"/>
  <c r="J1342" i="1"/>
  <c r="J1264" i="1"/>
  <c r="J1536" i="1"/>
  <c r="J1339" i="1"/>
  <c r="J1228" i="1"/>
  <c r="J1093" i="1"/>
  <c r="J1868" i="1"/>
  <c r="J1498" i="1"/>
  <c r="J1760" i="1"/>
  <c r="J1318" i="1"/>
  <c r="J1679" i="1"/>
  <c r="J1329" i="1"/>
  <c r="J1931" i="1"/>
  <c r="J1549" i="1"/>
  <c r="J1504" i="1"/>
  <c r="J1481" i="1"/>
  <c r="J1299" i="1"/>
  <c r="J1608" i="1"/>
  <c r="J616" i="1"/>
  <c r="J1206" i="1"/>
  <c r="J1741" i="1"/>
  <c r="J1490" i="1"/>
  <c r="J2003" i="1"/>
  <c r="J1406" i="1"/>
  <c r="J1150" i="1"/>
  <c r="J411" i="1"/>
  <c r="J510" i="1"/>
  <c r="J527" i="1"/>
  <c r="J983" i="1"/>
  <c r="J816" i="1"/>
  <c r="J660" i="1"/>
  <c r="J460" i="1"/>
  <c r="J545" i="1"/>
  <c r="J681" i="1"/>
  <c r="J375" i="1"/>
  <c r="J574" i="1"/>
  <c r="J939" i="1"/>
  <c r="J835" i="1"/>
  <c r="J1303" i="1"/>
  <c r="J1792" i="1"/>
  <c r="J453" i="1"/>
  <c r="J714" i="1"/>
  <c r="J1433" i="1"/>
  <c r="J1839" i="1"/>
  <c r="J1951" i="1"/>
  <c r="J32" i="1"/>
  <c r="J307" i="1"/>
  <c r="J830" i="1"/>
  <c r="J1909" i="1"/>
  <c r="J1372" i="1"/>
  <c r="J1158" i="1"/>
  <c r="J300" i="1"/>
  <c r="J376" i="1"/>
  <c r="J496" i="1"/>
  <c r="J783" i="1"/>
  <c r="J926" i="1"/>
  <c r="J1848" i="1"/>
  <c r="J1528" i="1"/>
  <c r="J457" i="1"/>
  <c r="J278" i="1"/>
  <c r="J350" i="1"/>
  <c r="J640" i="1"/>
  <c r="J1640" i="1"/>
  <c r="J610" i="1"/>
  <c r="J1047" i="1"/>
  <c r="J1516" i="1"/>
  <c r="J1287" i="1"/>
  <c r="J1204" i="1"/>
  <c r="J28" i="1"/>
  <c r="J354" i="1"/>
  <c r="J439" i="1"/>
  <c r="J924" i="1"/>
  <c r="J1349" i="1"/>
  <c r="J1985" i="1"/>
  <c r="J1711" i="1"/>
  <c r="J1357" i="1"/>
  <c r="J329" i="1"/>
  <c r="J141" i="1"/>
  <c r="J1025" i="1"/>
  <c r="J778" i="1"/>
  <c r="J893" i="1"/>
  <c r="J173" i="1"/>
  <c r="J310" i="1"/>
  <c r="J229" i="1"/>
  <c r="J361" i="1"/>
  <c r="J382" i="1"/>
  <c r="J408" i="1"/>
  <c r="J386" i="1"/>
  <c r="J471" i="1"/>
  <c r="J489" i="1"/>
  <c r="J605" i="1"/>
  <c r="J672" i="1"/>
  <c r="J815" i="1"/>
  <c r="J862" i="1"/>
  <c r="J940" i="1"/>
  <c r="J1013" i="1"/>
  <c r="J306" i="1"/>
  <c r="J779" i="1"/>
  <c r="J839" i="1"/>
  <c r="J1019" i="1"/>
  <c r="J1096" i="1"/>
  <c r="J261" i="1"/>
  <c r="J429" i="1"/>
  <c r="J450" i="1"/>
  <c r="J540" i="1"/>
  <c r="J675" i="1"/>
  <c r="J690" i="1"/>
  <c r="J678" i="1"/>
  <c r="J811" i="1"/>
  <c r="J810" i="1"/>
  <c r="J861" i="1"/>
  <c r="J871" i="1"/>
  <c r="J897" i="1"/>
  <c r="J925" i="1"/>
  <c r="J1060" i="1"/>
  <c r="J1082" i="1"/>
  <c r="J658" i="1"/>
  <c r="J129" i="1"/>
  <c r="J161" i="1"/>
  <c r="J205" i="1"/>
  <c r="J243" i="1"/>
  <c r="J293" i="1"/>
  <c r="J236" i="1"/>
  <c r="J356" i="1"/>
  <c r="J393" i="1"/>
  <c r="J414" i="1"/>
  <c r="J425" i="1"/>
  <c r="J432" i="1"/>
  <c r="J503" i="1"/>
  <c r="J521" i="1"/>
  <c r="J546" i="1"/>
  <c r="J552" i="1"/>
  <c r="J704" i="1"/>
  <c r="J911" i="1"/>
  <c r="J1028" i="1"/>
  <c r="J1087" i="1"/>
  <c r="J970" i="1"/>
  <c r="J418" i="1"/>
  <c r="J482" i="1"/>
  <c r="J572" i="1"/>
  <c r="J707" i="1"/>
  <c r="J710" i="1"/>
  <c r="J736" i="1"/>
  <c r="J772" i="1"/>
  <c r="J834" i="1"/>
  <c r="J929" i="1"/>
  <c r="J957" i="1"/>
  <c r="J1069" i="1"/>
  <c r="J646" i="1"/>
  <c r="J193" i="1"/>
  <c r="J210" i="1"/>
  <c r="J246" i="1"/>
  <c r="J275" i="1"/>
  <c r="J242" i="1"/>
  <c r="J268" i="1"/>
  <c r="J388" i="1"/>
  <c r="J318" i="1"/>
  <c r="J344" i="1"/>
  <c r="J322" i="1"/>
  <c r="J464" i="1"/>
  <c r="J461" i="1"/>
  <c r="J541" i="1"/>
  <c r="J578" i="1"/>
  <c r="J584" i="1"/>
  <c r="J629" i="1"/>
  <c r="J722" i="1"/>
  <c r="J751" i="1"/>
  <c r="J857" i="1"/>
  <c r="J892" i="1"/>
  <c r="J894" i="1"/>
  <c r="J997" i="1"/>
  <c r="J996" i="1"/>
  <c r="J643" i="1"/>
  <c r="J109" i="1"/>
  <c r="J274" i="1"/>
  <c r="J514" i="1"/>
  <c r="J604" i="1"/>
  <c r="J740" i="1"/>
  <c r="J626" i="1"/>
  <c r="J747" i="1"/>
  <c r="J746" i="1"/>
  <c r="J804" i="1"/>
  <c r="J866" i="1"/>
  <c r="J938" i="1"/>
  <c r="J987" i="1"/>
  <c r="J1121" i="1"/>
  <c r="J898" i="1"/>
  <c r="J677" i="1"/>
  <c r="J737" i="1"/>
  <c r="J1849" i="1"/>
  <c r="J1899" i="1"/>
  <c r="J73" i="1"/>
  <c r="J97" i="1"/>
  <c r="J1834" i="1"/>
  <c r="J60" i="1"/>
  <c r="J92" i="1"/>
  <c r="J41" i="1"/>
  <c r="J1591" i="1"/>
  <c r="J487" i="1"/>
  <c r="J252" i="1"/>
  <c r="J480" i="1"/>
  <c r="J372" i="1"/>
  <c r="J498" i="1"/>
  <c r="J600" i="1"/>
  <c r="J973" i="1"/>
  <c r="J1038" i="1"/>
  <c r="J1100" i="1"/>
  <c r="J409" i="1"/>
  <c r="J512" i="1"/>
  <c r="J519" i="1"/>
  <c r="J530" i="1"/>
  <c r="J259" i="1"/>
  <c r="J731" i="1"/>
  <c r="J980" i="1"/>
  <c r="J1041" i="1"/>
  <c r="J1112" i="1"/>
  <c r="J213" i="1"/>
  <c r="J620" i="1"/>
  <c r="J972" i="1"/>
  <c r="J220" i="1"/>
  <c r="J730" i="1"/>
  <c r="J954" i="1"/>
  <c r="J177" i="1"/>
  <c r="J277" i="1"/>
  <c r="J12" i="1"/>
  <c r="J334" i="1"/>
  <c r="J441" i="1"/>
  <c r="J841" i="1"/>
  <c r="J227" i="1"/>
  <c r="J392" i="1"/>
  <c r="J694" i="1"/>
  <c r="J340" i="1"/>
  <c r="J445" i="1"/>
  <c r="J568" i="1"/>
  <c r="J913" i="1"/>
  <c r="J1077" i="1"/>
  <c r="J61" i="1"/>
  <c r="J127" i="1"/>
  <c r="J773" i="1"/>
  <c r="J1157" i="1"/>
  <c r="J1347" i="1"/>
  <c r="J349" i="1"/>
  <c r="J1037" i="1"/>
  <c r="J1686" i="1"/>
  <c r="J1891" i="1"/>
  <c r="J452" i="1"/>
  <c r="J567" i="1"/>
  <c r="J655" i="1"/>
  <c r="J785" i="1"/>
  <c r="J178" i="1"/>
  <c r="J312" i="1"/>
  <c r="J673" i="1"/>
  <c r="K1710" i="1"/>
  <c r="J1401" i="1"/>
  <c r="J1626" i="1"/>
  <c r="J99" i="1"/>
  <c r="J840" i="1"/>
  <c r="J1017" i="1"/>
  <c r="J1903" i="1"/>
  <c r="J1531" i="1"/>
  <c r="J1388" i="1"/>
  <c r="J1801" i="1"/>
  <c r="J1537" i="1"/>
  <c r="J1858" i="1"/>
  <c r="J1495" i="1"/>
  <c r="J9" i="1"/>
  <c r="J854" i="1"/>
  <c r="J993" i="1"/>
  <c r="K1230" i="1"/>
  <c r="J1957" i="1"/>
  <c r="J1198" i="1"/>
  <c r="J1826" i="1"/>
  <c r="J1422" i="1"/>
  <c r="J1301" i="1"/>
  <c r="J1835" i="1"/>
  <c r="J1810" i="1"/>
  <c r="J1580" i="1"/>
  <c r="J1323" i="1"/>
  <c r="J1376" i="1"/>
  <c r="J1258" i="1"/>
  <c r="J564" i="1"/>
  <c r="J770" i="1"/>
  <c r="J1196" i="1"/>
  <c r="J1583" i="1"/>
  <c r="J1956" i="1"/>
  <c r="J1191" i="1"/>
  <c r="J1650" i="1"/>
  <c r="J1341" i="1"/>
  <c r="J602" i="1"/>
  <c r="J650" i="1"/>
  <c r="J918" i="1"/>
  <c r="J1071" i="1"/>
  <c r="K1714" i="1"/>
  <c r="J1630" i="1"/>
  <c r="J1239" i="1"/>
  <c r="J1875" i="1"/>
  <c r="J1599" i="1"/>
  <c r="J1568" i="1"/>
  <c r="J1231" i="1"/>
  <c r="J849" i="1"/>
  <c r="J1820" i="1"/>
  <c r="J1358" i="1"/>
  <c r="J1573" i="1"/>
  <c r="J1653" i="1"/>
  <c r="J1370" i="1"/>
  <c r="J1165" i="1"/>
  <c r="J1819" i="1"/>
  <c r="J1384" i="1"/>
  <c r="J1288" i="1"/>
  <c r="J35" i="1"/>
  <c r="J197" i="1"/>
  <c r="J517" i="1"/>
  <c r="J887" i="1"/>
  <c r="J1506" i="1"/>
  <c r="J1892" i="1"/>
  <c r="J1503" i="1"/>
  <c r="J1218" i="1"/>
  <c r="J1684" i="1"/>
  <c r="J1937" i="1"/>
  <c r="J1695" i="1"/>
  <c r="J1340" i="1"/>
  <c r="J1296" i="1"/>
  <c r="J538" i="1"/>
  <c r="J1053" i="1"/>
  <c r="J1595" i="1"/>
  <c r="J1343" i="1"/>
  <c r="J1683" i="1"/>
  <c r="J1593" i="1"/>
  <c r="J67" i="1"/>
  <c r="J93" i="1"/>
  <c r="J159" i="1"/>
  <c r="J131" i="1"/>
  <c r="J209" i="1"/>
  <c r="J317" i="1"/>
  <c r="J335" i="1"/>
  <c r="J381" i="1"/>
  <c r="J599" i="1"/>
  <c r="J598" i="1"/>
  <c r="J687" i="1"/>
  <c r="J728" i="1"/>
  <c r="J805" i="1"/>
  <c r="J817" i="1"/>
  <c r="J872" i="1"/>
  <c r="J1062" i="1"/>
  <c r="J1075" i="1"/>
  <c r="J26" i="1"/>
  <c r="J241" i="1"/>
  <c r="J419" i="1"/>
  <c r="J555" i="1"/>
  <c r="J719" i="1"/>
  <c r="J705" i="1"/>
  <c r="J742" i="1"/>
  <c r="J914" i="1"/>
  <c r="J937" i="1"/>
  <c r="J1007" i="1"/>
  <c r="J998" i="1"/>
  <c r="J1066" i="1"/>
  <c r="J1105" i="1"/>
  <c r="J1103" i="1"/>
  <c r="J24" i="1"/>
  <c r="J191" i="1"/>
  <c r="J163" i="1"/>
  <c r="J367" i="1"/>
  <c r="J413" i="1"/>
  <c r="J484" i="1"/>
  <c r="J537" i="1"/>
  <c r="J58" i="1"/>
  <c r="J124" i="1"/>
  <c r="J195" i="1"/>
  <c r="J273" i="1"/>
  <c r="J339" i="1"/>
  <c r="J451" i="1"/>
  <c r="J516" i="1"/>
  <c r="J438" i="1"/>
  <c r="J587" i="1"/>
  <c r="J661" i="1"/>
  <c r="J652" i="1"/>
  <c r="J744" i="1"/>
  <c r="J774" i="1"/>
  <c r="J948" i="1"/>
  <c r="J944" i="1"/>
  <c r="J969" i="1"/>
  <c r="J1048" i="1"/>
  <c r="J1044" i="1"/>
  <c r="J156" i="1"/>
  <c r="J399" i="1"/>
  <c r="J483" i="1"/>
  <c r="J470" i="1"/>
  <c r="J619" i="1"/>
  <c r="J776" i="1"/>
  <c r="J806" i="1"/>
  <c r="J891" i="1"/>
  <c r="J943" i="1"/>
  <c r="J950" i="1"/>
  <c r="J992" i="1"/>
  <c r="J90" i="1"/>
  <c r="J371" i="1"/>
  <c r="J569" i="1"/>
  <c r="J30" i="1"/>
  <c r="J88" i="1"/>
  <c r="J15" i="1"/>
  <c r="J188" i="1"/>
  <c r="J126" i="1"/>
  <c r="J144" i="1"/>
  <c r="J214" i="1"/>
  <c r="J216" i="1"/>
  <c r="J239" i="1"/>
  <c r="J403" i="1"/>
  <c r="J515" i="1"/>
  <c r="J502" i="1"/>
  <c r="J601" i="1"/>
  <c r="J693" i="1"/>
  <c r="J684" i="1"/>
  <c r="J808" i="1"/>
  <c r="J836" i="1"/>
  <c r="J923" i="1"/>
  <c r="J975" i="1"/>
  <c r="J1043" i="1"/>
  <c r="J1095" i="1"/>
  <c r="J112" i="1"/>
  <c r="J62" i="1"/>
  <c r="J47" i="1"/>
  <c r="J158" i="1"/>
  <c r="J114" i="1"/>
  <c r="J523" i="1"/>
  <c r="J534" i="1"/>
  <c r="J725" i="1"/>
  <c r="J716" i="1"/>
  <c r="J859" i="1"/>
  <c r="J868" i="1"/>
  <c r="J904" i="1"/>
  <c r="J963" i="1"/>
  <c r="J1102" i="1"/>
  <c r="J1107" i="1"/>
  <c r="J56" i="1"/>
  <c r="J305" i="1"/>
  <c r="J95" i="1"/>
  <c r="J207" i="1"/>
  <c r="J176" i="1"/>
  <c r="J248" i="1"/>
  <c r="J271" i="1"/>
  <c r="J94" i="1"/>
  <c r="J29" i="1"/>
  <c r="J79" i="1"/>
  <c r="J190" i="1"/>
  <c r="J146" i="1"/>
  <c r="J280" i="1"/>
  <c r="J303" i="1"/>
  <c r="J420" i="1"/>
  <c r="J535" i="1"/>
  <c r="J566" i="1"/>
  <c r="J641" i="1"/>
  <c r="J741" i="1"/>
  <c r="J753" i="1"/>
  <c r="J832" i="1"/>
  <c r="J1010" i="1"/>
  <c r="J1078" i="1"/>
  <c r="J217" i="1"/>
  <c r="J288" i="1"/>
  <c r="J459" i="1"/>
  <c r="J628" i="1"/>
  <c r="J637" i="1"/>
  <c r="J631" i="1"/>
  <c r="J825" i="1"/>
  <c r="J890" i="1"/>
  <c r="J931" i="1"/>
  <c r="J1000" i="1"/>
  <c r="J1090" i="1"/>
  <c r="J1123" i="1"/>
  <c r="J428" i="1"/>
  <c r="J543" i="1"/>
  <c r="J577" i="1"/>
  <c r="J606" i="1"/>
  <c r="J692" i="1"/>
  <c r="J713" i="1"/>
  <c r="J749" i="1"/>
  <c r="J867" i="1"/>
  <c r="J945" i="1"/>
  <c r="J971" i="1"/>
  <c r="J1015" i="1"/>
  <c r="J1113" i="1"/>
  <c r="J1106" i="1"/>
  <c r="J102" i="1"/>
  <c r="J279" i="1"/>
  <c r="J407" i="1"/>
  <c r="J321" i="1"/>
  <c r="J492" i="1"/>
  <c r="J70" i="1"/>
  <c r="J357" i="1"/>
  <c r="J491" i="1"/>
  <c r="J531" i="1"/>
  <c r="J669" i="1"/>
  <c r="J663" i="1"/>
  <c r="J750" i="1"/>
  <c r="J912" i="1"/>
  <c r="J951" i="1"/>
  <c r="J1006" i="1"/>
  <c r="J1045" i="1"/>
  <c r="J1110" i="1"/>
  <c r="J1120" i="1"/>
  <c r="J1197" i="1"/>
  <c r="J609" i="1"/>
  <c r="J724" i="1"/>
  <c r="J844" i="1"/>
  <c r="J977" i="1"/>
  <c r="J986" i="1"/>
  <c r="J1083" i="1"/>
  <c r="J446" i="1"/>
  <c r="J575" i="1"/>
  <c r="J956" i="1"/>
  <c r="J389" i="1"/>
  <c r="J563" i="1"/>
  <c r="J695" i="1"/>
  <c r="J761" i="1"/>
  <c r="J782" i="1"/>
  <c r="J848" i="1"/>
  <c r="J1065" i="1"/>
  <c r="J1111" i="1"/>
  <c r="J781" i="1"/>
  <c r="J922" i="1"/>
  <c r="J343" i="1"/>
  <c r="J478" i="1"/>
  <c r="J607" i="1"/>
  <c r="J542" i="1"/>
  <c r="J701" i="1"/>
  <c r="J649" i="1"/>
  <c r="J784" i="1"/>
  <c r="J813" i="1"/>
  <c r="J876" i="1"/>
  <c r="J958" i="1"/>
  <c r="J1018" i="1"/>
  <c r="J1108" i="1"/>
  <c r="J134" i="1"/>
  <c r="J281" i="1"/>
  <c r="J347" i="1"/>
  <c r="J752" i="1"/>
  <c r="J1092" i="1"/>
  <c r="J379" i="1"/>
  <c r="J325" i="1"/>
  <c r="J427" i="1"/>
  <c r="J595" i="1"/>
  <c r="J729" i="1"/>
  <c r="J793" i="1"/>
  <c r="J814" i="1"/>
  <c r="J880" i="1"/>
  <c r="J899" i="1"/>
  <c r="J989" i="1"/>
  <c r="J1051" i="1"/>
  <c r="J199" i="1"/>
  <c r="J145" i="1"/>
  <c r="J189" i="1"/>
  <c r="J258" i="1"/>
  <c r="J247" i="1"/>
  <c r="J398" i="1"/>
  <c r="J505" i="1"/>
  <c r="J525" i="1"/>
  <c r="J556" i="1"/>
  <c r="J659" i="1"/>
  <c r="J624" i="1"/>
  <c r="J795" i="1"/>
  <c r="J756" i="1"/>
  <c r="J877" i="1"/>
  <c r="J884" i="1"/>
  <c r="J909" i="1"/>
  <c r="J968" i="1"/>
  <c r="J1005" i="1"/>
  <c r="J1042" i="1"/>
  <c r="J1059" i="1"/>
  <c r="J1084" i="1"/>
  <c r="J1828" i="1"/>
  <c r="J1159" i="1"/>
  <c r="J1361" i="1"/>
  <c r="J1745" i="1"/>
  <c r="J1773" i="1"/>
  <c r="J1619" i="1"/>
  <c r="J1949" i="1"/>
  <c r="J1304" i="1"/>
  <c r="J1923" i="1"/>
  <c r="J1588" i="1"/>
  <c r="J1572" i="1"/>
  <c r="J1236" i="1"/>
  <c r="J1960" i="1"/>
  <c r="J1675" i="1"/>
  <c r="J1416" i="1"/>
  <c r="J25" i="1"/>
  <c r="J166" i="1"/>
  <c r="J262" i="1"/>
  <c r="J345" i="1"/>
  <c r="J402" i="1"/>
  <c r="J434" i="1"/>
  <c r="J423" i="1"/>
  <c r="J621" i="1"/>
  <c r="J594" i="1"/>
  <c r="J720" i="1"/>
  <c r="J674" i="1"/>
  <c r="J630" i="1"/>
  <c r="J794" i="1"/>
  <c r="J767" i="1"/>
  <c r="J855" i="1"/>
  <c r="J846" i="1"/>
  <c r="J908" i="1"/>
  <c r="J1076" i="1"/>
  <c r="J1917" i="1"/>
  <c r="J1945" i="1"/>
  <c r="J1737" i="1"/>
  <c r="J1700" i="1"/>
  <c r="J1669" i="1"/>
  <c r="J1552" i="1"/>
  <c r="J1326" i="1"/>
  <c r="J1386" i="1"/>
  <c r="J1924" i="1"/>
  <c r="J1882" i="1"/>
  <c r="J1850" i="1"/>
  <c r="J1596" i="1"/>
  <c r="J75" i="1"/>
  <c r="J87" i="1"/>
  <c r="J198" i="1"/>
  <c r="J290" i="1"/>
  <c r="J338" i="1"/>
  <c r="J477" i="1"/>
  <c r="J436" i="1"/>
  <c r="J557" i="1"/>
  <c r="J691" i="1"/>
  <c r="J656" i="1"/>
  <c r="J827" i="1"/>
  <c r="J788" i="1"/>
  <c r="J850" i="1"/>
  <c r="J895" i="1"/>
  <c r="J910" i="1"/>
  <c r="J1057" i="1"/>
  <c r="J1058" i="1"/>
  <c r="J1660" i="1"/>
  <c r="J1876" i="1"/>
  <c r="J1900" i="1"/>
  <c r="J1510" i="1"/>
  <c r="J1781" i="1"/>
  <c r="J1865" i="1"/>
  <c r="J1475" i="1"/>
  <c r="J1783" i="1"/>
  <c r="J1663" i="1"/>
  <c r="J1998" i="1"/>
  <c r="J1851" i="1"/>
  <c r="J1827" i="1"/>
  <c r="J1687" i="1"/>
  <c r="J553" i="1"/>
  <c r="J44" i="1"/>
  <c r="J111" i="1"/>
  <c r="J196" i="1"/>
  <c r="J294" i="1"/>
  <c r="J309" i="1"/>
  <c r="J311" i="1"/>
  <c r="J377" i="1"/>
  <c r="J360" i="1"/>
  <c r="J448" i="1"/>
  <c r="J466" i="1"/>
  <c r="J455" i="1"/>
  <c r="J615" i="1"/>
  <c r="J588" i="1"/>
  <c r="J536" i="1"/>
  <c r="J706" i="1"/>
  <c r="J662" i="1"/>
  <c r="J826" i="1"/>
  <c r="J799" i="1"/>
  <c r="J941" i="1"/>
  <c r="J947" i="1"/>
  <c r="J1003" i="1"/>
  <c r="J1061" i="1"/>
  <c r="J1063" i="1"/>
  <c r="J1689" i="1"/>
  <c r="J1786" i="1"/>
  <c r="J1798" i="1"/>
  <c r="J1128" i="1"/>
  <c r="J1905" i="1"/>
  <c r="J1793" i="1"/>
  <c r="J1768" i="1"/>
  <c r="J1811" i="1"/>
  <c r="J1808" i="1"/>
  <c r="J1350" i="1"/>
  <c r="J284" i="1"/>
  <c r="J627" i="1"/>
  <c r="J763" i="1"/>
  <c r="J878" i="1"/>
  <c r="J1515" i="1"/>
  <c r="J1446" i="1"/>
  <c r="J1555" i="1"/>
  <c r="J1180" i="1"/>
  <c r="J1186" i="1"/>
  <c r="J1995" i="1"/>
  <c r="J1754" i="1"/>
  <c r="J291" i="1"/>
  <c r="J316" i="1"/>
  <c r="J404" i="1"/>
  <c r="J366" i="1"/>
  <c r="J473" i="1"/>
  <c r="J524" i="1"/>
  <c r="J642" i="1"/>
  <c r="J762" i="1"/>
  <c r="J845" i="1"/>
  <c r="J1080" i="1"/>
  <c r="J1031" i="1"/>
  <c r="J1117" i="1"/>
  <c r="J76" i="1"/>
  <c r="J66" i="1"/>
  <c r="J230" i="1"/>
  <c r="J328" i="1"/>
  <c r="J226" i="1"/>
  <c r="J370" i="1"/>
  <c r="J467" i="1"/>
  <c r="J509" i="1"/>
  <c r="J589" i="1"/>
  <c r="J562" i="1"/>
  <c r="J723" i="1"/>
  <c r="J688" i="1"/>
  <c r="J735" i="1"/>
  <c r="J820" i="1"/>
  <c r="J882" i="1"/>
  <c r="J873" i="1"/>
  <c r="J927" i="1"/>
  <c r="J1012" i="1"/>
  <c r="J1086" i="1"/>
  <c r="J1079" i="1"/>
  <c r="J1404" i="1"/>
  <c r="J1958" i="1"/>
  <c r="J1845" i="1"/>
  <c r="J1674" i="1"/>
  <c r="J1930" i="1"/>
  <c r="J1763" i="1"/>
  <c r="J121" i="1"/>
  <c r="J336" i="1"/>
  <c r="J400" i="1"/>
  <c r="J576" i="1"/>
  <c r="J635" i="1"/>
  <c r="J699" i="1"/>
  <c r="J670" i="1"/>
  <c r="J739" i="1"/>
  <c r="J803" i="1"/>
  <c r="J916" i="1"/>
  <c r="J921" i="1"/>
  <c r="J976" i="1"/>
  <c r="J1574" i="1"/>
  <c r="J1412" i="1"/>
  <c r="J1896" i="1"/>
  <c r="J1559" i="1"/>
  <c r="J1162" i="1"/>
  <c r="J33" i="1"/>
  <c r="J133" i="1"/>
  <c r="J270" i="1"/>
  <c r="J235" i="1"/>
  <c r="J299" i="1"/>
  <c r="J285" i="1"/>
  <c r="J266" i="1"/>
  <c r="J380" i="1"/>
  <c r="J378" i="1"/>
  <c r="J456" i="1"/>
  <c r="J520" i="1"/>
  <c r="J463" i="1"/>
  <c r="J449" i="1"/>
  <c r="J513" i="1"/>
  <c r="J743" i="1"/>
  <c r="J807" i="1"/>
  <c r="J831" i="1"/>
  <c r="J903" i="1"/>
  <c r="J949" i="1"/>
  <c r="J962" i="1"/>
  <c r="J1020" i="1"/>
  <c r="J1032" i="1"/>
  <c r="J1636" i="1"/>
  <c r="J1474" i="1"/>
  <c r="J1926" i="1"/>
  <c r="J1981" i="1"/>
  <c r="J1313" i="1"/>
  <c r="J1164" i="1"/>
  <c r="J1968" i="1"/>
  <c r="J1691" i="1"/>
  <c r="J1635" i="1"/>
  <c r="J1688" i="1"/>
  <c r="J1426" i="1"/>
  <c r="J1505" i="1"/>
  <c r="J52" i="1"/>
  <c r="J228" i="1"/>
  <c r="J292" i="1"/>
  <c r="J353" i="1"/>
  <c r="J417" i="1"/>
  <c r="J374" i="1"/>
  <c r="J442" i="1"/>
  <c r="J506" i="1"/>
  <c r="J533" i="1"/>
  <c r="J597" i="1"/>
  <c r="J664" i="1"/>
  <c r="J796" i="1"/>
  <c r="J960" i="1"/>
  <c r="J1049" i="1"/>
  <c r="J1346" i="1"/>
  <c r="J1893" i="1"/>
  <c r="J1147" i="1"/>
  <c r="J1562" i="1"/>
  <c r="J1840" i="1"/>
  <c r="J1888" i="1"/>
  <c r="J1534" i="1"/>
  <c r="J1489" i="1"/>
  <c r="J1659" i="1"/>
  <c r="J1898" i="1"/>
  <c r="J1915" i="1"/>
  <c r="J1732" i="1"/>
  <c r="J1134" i="1"/>
  <c r="J153" i="1"/>
  <c r="J165" i="1"/>
  <c r="J485" i="1"/>
  <c r="J570" i="1"/>
  <c r="J532" i="1"/>
  <c r="J596" i="1"/>
  <c r="J732" i="1"/>
  <c r="J682" i="1"/>
  <c r="J738" i="1"/>
  <c r="J802" i="1"/>
  <c r="J881" i="1"/>
  <c r="J886" i="1"/>
  <c r="J1064" i="1"/>
  <c r="J1321" i="1"/>
  <c r="J1274" i="1"/>
  <c r="J1192" i="1"/>
  <c r="J1459" i="1"/>
  <c r="J1402" i="1"/>
  <c r="J1890" i="1"/>
  <c r="J65" i="1"/>
  <c r="J667" i="1"/>
  <c r="J771" i="1"/>
  <c r="J889" i="1"/>
  <c r="J917" i="1"/>
  <c r="J1046" i="1"/>
  <c r="J1039" i="1"/>
  <c r="J1765" i="1"/>
  <c r="J1661" i="1"/>
  <c r="J1761" i="1"/>
  <c r="J1582" i="1"/>
  <c r="J1241" i="1"/>
  <c r="J1403" i="1"/>
  <c r="J1874" i="1"/>
  <c r="J1656" i="1"/>
  <c r="J1589" i="1"/>
  <c r="J1513" i="1"/>
  <c r="J1170" i="1"/>
  <c r="J1655" i="1"/>
  <c r="J1457" i="1"/>
  <c r="J1332" i="1"/>
  <c r="J1183" i="1"/>
  <c r="J221" i="1"/>
  <c r="J544" i="1"/>
  <c r="J608" i="1"/>
  <c r="J638" i="1"/>
  <c r="J702" i="1"/>
  <c r="J238" i="1"/>
  <c r="J302" i="1"/>
  <c r="J267" i="1"/>
  <c r="J298" i="1"/>
  <c r="J348" i="1"/>
  <c r="J412" i="1"/>
  <c r="J346" i="1"/>
  <c r="J410" i="1"/>
  <c r="J488" i="1"/>
  <c r="J431" i="1"/>
  <c r="J495" i="1"/>
  <c r="J481" i="1"/>
  <c r="J775" i="1"/>
  <c r="J858" i="1"/>
  <c r="J863" i="1"/>
  <c r="J985" i="1"/>
  <c r="J1011" i="1"/>
  <c r="J988" i="1"/>
  <c r="J1088" i="1"/>
  <c r="J1118" i="1"/>
  <c r="J1325" i="1"/>
  <c r="J1623" i="1"/>
  <c r="J1425" i="1"/>
  <c r="J1939" i="1"/>
  <c r="J1734" i="1"/>
  <c r="J1467" i="1"/>
  <c r="J84" i="1"/>
  <c r="J368" i="1"/>
  <c r="J20" i="1"/>
  <c r="J101" i="1"/>
  <c r="J185" i="1"/>
  <c r="J253" i="1"/>
  <c r="J234" i="1"/>
  <c r="J260" i="1"/>
  <c r="J385" i="1"/>
  <c r="J342" i="1"/>
  <c r="J406" i="1"/>
  <c r="J474" i="1"/>
  <c r="J565" i="1"/>
  <c r="J632" i="1"/>
  <c r="J696" i="1"/>
  <c r="J764" i="1"/>
  <c r="J828" i="1"/>
  <c r="J853" i="1"/>
  <c r="J1050" i="1"/>
  <c r="J1482" i="1"/>
  <c r="J1832" i="1"/>
  <c r="J1281" i="1"/>
  <c r="J1538" i="1"/>
  <c r="J1453" i="1"/>
  <c r="J1618" i="1"/>
  <c r="J1885" i="1"/>
  <c r="J1238" i="1"/>
  <c r="K1322" i="1"/>
  <c r="J1322" i="1"/>
  <c r="K1137" i="1"/>
  <c r="J1137" i="1"/>
  <c r="J355" i="1"/>
  <c r="J500" i="1"/>
  <c r="J617" i="1"/>
  <c r="J792" i="1"/>
  <c r="J801" i="1"/>
  <c r="J1074" i="1"/>
  <c r="J1099" i="1"/>
  <c r="J57" i="1"/>
  <c r="J78" i="1"/>
  <c r="J37" i="1"/>
  <c r="J103" i="1"/>
  <c r="J108" i="1"/>
  <c r="J139" i="1"/>
  <c r="J152" i="1"/>
  <c r="J157" i="1"/>
  <c r="J122" i="1"/>
  <c r="J225" i="1"/>
  <c r="J454" i="1"/>
  <c r="J614" i="1"/>
  <c r="J603" i="1"/>
  <c r="J671" i="1"/>
  <c r="J668" i="1"/>
  <c r="J657" i="1"/>
  <c r="J789" i="1"/>
  <c r="J790" i="1"/>
  <c r="J875" i="1"/>
  <c r="J920" i="1"/>
  <c r="J959" i="1"/>
  <c r="J953" i="1"/>
  <c r="J1008" i="1"/>
  <c r="J1280" i="1"/>
  <c r="J1742" i="1"/>
  <c r="J1344" i="1"/>
  <c r="J5" i="1"/>
  <c r="J40" i="1"/>
  <c r="J69" i="1"/>
  <c r="J23" i="1"/>
  <c r="J132" i="1"/>
  <c r="J113" i="1"/>
  <c r="J174" i="1"/>
  <c r="J171" i="1"/>
  <c r="J184" i="1"/>
  <c r="J154" i="1"/>
  <c r="J249" i="1"/>
  <c r="J224" i="1"/>
  <c r="J215" i="1"/>
  <c r="J550" i="1"/>
  <c r="J539" i="1"/>
  <c r="J625" i="1"/>
  <c r="J824" i="1"/>
  <c r="J726" i="1"/>
  <c r="J885" i="1"/>
  <c r="J982" i="1"/>
  <c r="J1027" i="1"/>
  <c r="J1026" i="1"/>
  <c r="J1434" i="1"/>
  <c r="J1942" i="1"/>
  <c r="J1488" i="1"/>
  <c r="J1779" i="1"/>
  <c r="J1310" i="1"/>
  <c r="J1859" i="1"/>
  <c r="J1843" i="1"/>
  <c r="J1963" i="1"/>
  <c r="J1577" i="1"/>
  <c r="J89" i="1"/>
  <c r="J11" i="1"/>
  <c r="J31" i="1"/>
  <c r="J135" i="1"/>
  <c r="J162" i="1"/>
  <c r="J365" i="1"/>
  <c r="J486" i="1"/>
  <c r="J551" i="1"/>
  <c r="J703" i="1"/>
  <c r="J700" i="1"/>
  <c r="J689" i="1"/>
  <c r="J821" i="1"/>
  <c r="J822" i="1"/>
  <c r="J934" i="1"/>
  <c r="J907" i="1"/>
  <c r="J1001" i="1"/>
  <c r="J991" i="1"/>
  <c r="J1081" i="1"/>
  <c r="J1844" i="1"/>
  <c r="J1824" i="1"/>
  <c r="J1461" i="1"/>
  <c r="J1609" i="1"/>
  <c r="J1263" i="1"/>
  <c r="J1392" i="1"/>
  <c r="J1491" i="1"/>
  <c r="J1338" i="1"/>
  <c r="J1249" i="1"/>
  <c r="J1777" i="1"/>
  <c r="J1780" i="1"/>
  <c r="J1775" i="1"/>
  <c r="J1879" i="1"/>
  <c r="J1705" i="1"/>
  <c r="J1336" i="1"/>
  <c r="J1975" i="1"/>
  <c r="J1440" i="1"/>
  <c r="J1209" i="1"/>
  <c r="J1184" i="1"/>
  <c r="J164" i="1"/>
  <c r="J203" i="1"/>
  <c r="J499" i="1"/>
  <c r="J760" i="1"/>
  <c r="J769" i="1"/>
  <c r="J856" i="1"/>
  <c r="J1040" i="1"/>
  <c r="J1119" i="1"/>
  <c r="J43" i="1"/>
  <c r="J55" i="1"/>
  <c r="J172" i="1"/>
  <c r="J110" i="1"/>
  <c r="J125" i="1"/>
  <c r="J186" i="1"/>
  <c r="J264" i="1"/>
  <c r="J255" i="1"/>
  <c r="J422" i="1"/>
  <c r="J582" i="1"/>
  <c r="J571" i="1"/>
  <c r="J639" i="1"/>
  <c r="J636" i="1"/>
  <c r="J757" i="1"/>
  <c r="J758" i="1"/>
  <c r="J843" i="1"/>
  <c r="J1014" i="1"/>
  <c r="J1140" i="1"/>
  <c r="J1570" i="1"/>
  <c r="J1802" i="1"/>
  <c r="J1852" i="1"/>
  <c r="J1966" i="1"/>
  <c r="J1129" i="1"/>
  <c r="J1867" i="1"/>
  <c r="J1246" i="1"/>
  <c r="J1307" i="1"/>
  <c r="J1178" i="1"/>
  <c r="J1302" i="1"/>
  <c r="J2001" i="1"/>
  <c r="J64" i="1"/>
  <c r="J256" i="1"/>
  <c r="J468" i="1"/>
  <c r="J585" i="1"/>
  <c r="J709" i="1"/>
  <c r="J888" i="1"/>
  <c r="J930" i="1"/>
  <c r="J979" i="1"/>
  <c r="J38" i="1"/>
  <c r="J34" i="1"/>
  <c r="J167" i="1"/>
  <c r="J107" i="1"/>
  <c r="J120" i="1"/>
  <c r="J313" i="1"/>
  <c r="J245" i="1"/>
  <c r="J324" i="1"/>
  <c r="J435" i="1"/>
  <c r="J518" i="1"/>
  <c r="J583" i="1"/>
  <c r="J645" i="1"/>
  <c r="J721" i="1"/>
  <c r="J852" i="1"/>
  <c r="J966" i="1"/>
  <c r="J994" i="1"/>
  <c r="J1070" i="1"/>
  <c r="J1116" i="1"/>
  <c r="J1098" i="1"/>
  <c r="J1124" i="1"/>
  <c r="J1603" i="1"/>
  <c r="J1788" i="1"/>
  <c r="J1713" i="1"/>
  <c r="J1252" i="1"/>
  <c r="J1677" i="1"/>
  <c r="J1753" i="1"/>
  <c r="J1411" i="1"/>
  <c r="J1672" i="1"/>
  <c r="J1913" i="1"/>
  <c r="J1731" i="1"/>
  <c r="J1324" i="1"/>
  <c r="J1148" i="1"/>
  <c r="J1237" i="1"/>
  <c r="J1187" i="1"/>
  <c r="J1972" i="1"/>
  <c r="J1464" i="1"/>
  <c r="J1359" i="1"/>
  <c r="J1529" i="1"/>
  <c r="J1143" i="1"/>
  <c r="J1234" i="1"/>
  <c r="K1829" i="1"/>
  <c r="J1829" i="1"/>
  <c r="K1916" i="1"/>
  <c r="J1916" i="1"/>
  <c r="K1897" i="1"/>
  <c r="J1897" i="1"/>
  <c r="J1797" i="1"/>
  <c r="K1889" i="1"/>
  <c r="J1889" i="1"/>
  <c r="K1558" i="1"/>
  <c r="J1558" i="1"/>
  <c r="K1805" i="1"/>
  <c r="J1805" i="1"/>
  <c r="J1837" i="1"/>
  <c r="J1145" i="1"/>
  <c r="J1621" i="1"/>
  <c r="J1527" i="1"/>
  <c r="J1330" i="1"/>
  <c r="J1673" i="1"/>
  <c r="K1825" i="1"/>
  <c r="J1825" i="1"/>
  <c r="J1799" i="1"/>
  <c r="K1799" i="1"/>
  <c r="J1862" i="1"/>
  <c r="K1862" i="1"/>
  <c r="K1766" i="1"/>
  <c r="J1766" i="1"/>
  <c r="K1125" i="1"/>
  <c r="J1125" i="1"/>
  <c r="J1800" i="1"/>
  <c r="K1800" i="1"/>
  <c r="K1752" i="1"/>
  <c r="J1752" i="1"/>
  <c r="K1721" i="1"/>
  <c r="J1721" i="1"/>
  <c r="J1747" i="1"/>
  <c r="K1747" i="1"/>
  <c r="J1363" i="1"/>
  <c r="K1363" i="1"/>
  <c r="J1451" i="1"/>
  <c r="K1451" i="1"/>
  <c r="J1560" i="1"/>
  <c r="K1560" i="1"/>
  <c r="J1509" i="1"/>
  <c r="K1509" i="1"/>
  <c r="K1418" i="1"/>
  <c r="J1418" i="1"/>
  <c r="J1455" i="1"/>
  <c r="K1455" i="1"/>
  <c r="J1970" i="1"/>
  <c r="K1970" i="1"/>
  <c r="J1400" i="1"/>
  <c r="K1400" i="1"/>
  <c r="K1316" i="1"/>
  <c r="J1316" i="1"/>
  <c r="J1217" i="1"/>
  <c r="K1217" i="1"/>
  <c r="K1994" i="1"/>
  <c r="J1994" i="1"/>
  <c r="J1211" i="1"/>
  <c r="K1211" i="1"/>
  <c r="K1936" i="1"/>
  <c r="J1936" i="1"/>
  <c r="J1967" i="1"/>
  <c r="J1901" i="1"/>
  <c r="J1704" i="1"/>
  <c r="J1601" i="1"/>
  <c r="J1483" i="1"/>
  <c r="J1295" i="1"/>
  <c r="J1176" i="1"/>
  <c r="J1887" i="1"/>
  <c r="J1647" i="1"/>
  <c r="J1628" i="1"/>
  <c r="J1564" i="1"/>
  <c r="J1575" i="1"/>
  <c r="J1379" i="1"/>
  <c r="J1298" i="1"/>
  <c r="K1306" i="1"/>
  <c r="J1306" i="1"/>
  <c r="K1853" i="1"/>
  <c r="J1853" i="1"/>
  <c r="J1685" i="1"/>
  <c r="K1685" i="1"/>
  <c r="K1993" i="1"/>
  <c r="J1993" i="1"/>
  <c r="K1693" i="1"/>
  <c r="J1693" i="1"/>
  <c r="J1791" i="1"/>
  <c r="K1791" i="1"/>
  <c r="J1787" i="1"/>
  <c r="K1787" i="1"/>
  <c r="J1907" i="1"/>
  <c r="K1907" i="1"/>
  <c r="J1718" i="1"/>
  <c r="K1718" i="1"/>
  <c r="K1452" i="1"/>
  <c r="J1452" i="1"/>
  <c r="J1722" i="1"/>
  <c r="K1722" i="1"/>
  <c r="K1727" i="1"/>
  <c r="J1727" i="1"/>
  <c r="J1643" i="1"/>
  <c r="K1643" i="1"/>
  <c r="J1533" i="1"/>
  <c r="K1533" i="1"/>
  <c r="K1512" i="1"/>
  <c r="J1512" i="1"/>
  <c r="K1486" i="1"/>
  <c r="J1486" i="1"/>
  <c r="J1419" i="1"/>
  <c r="K1419" i="1"/>
  <c r="J1478" i="1"/>
  <c r="K1478" i="1"/>
  <c r="K1367" i="1"/>
  <c r="J1367" i="1"/>
  <c r="K1259" i="1"/>
  <c r="J1259" i="1"/>
  <c r="K1168" i="1"/>
  <c r="J1168" i="1"/>
  <c r="K1982" i="1"/>
  <c r="J1982" i="1"/>
  <c r="J1935" i="1"/>
  <c r="K1935" i="1"/>
  <c r="J1232" i="1"/>
  <c r="K1232" i="1"/>
  <c r="K1200" i="1"/>
  <c r="J1200" i="1"/>
  <c r="K1213" i="1"/>
  <c r="J1213" i="1"/>
  <c r="J1185" i="1"/>
  <c r="K1185" i="1"/>
  <c r="J1816" i="1"/>
  <c r="J1833" i="1"/>
  <c r="J1694" i="1"/>
  <c r="J1479" i="1"/>
  <c r="J1407" i="1"/>
  <c r="J1997" i="1"/>
  <c r="J1771" i="1"/>
  <c r="J1772" i="1"/>
  <c r="J1634" i="1"/>
  <c r="J1649" i="1"/>
  <c r="J1431" i="1"/>
  <c r="J1391" i="1"/>
  <c r="J1641" i="1"/>
  <c r="K1641" i="1"/>
  <c r="J1864" i="1"/>
  <c r="K1657" i="1"/>
  <c r="J1657" i="1"/>
  <c r="J1716" i="1"/>
  <c r="J1251" i="1"/>
  <c r="J1333" i="1"/>
  <c r="K1784" i="1"/>
  <c r="J1784" i="1"/>
  <c r="J1918" i="1"/>
  <c r="K1918" i="1"/>
  <c r="K1866" i="1"/>
  <c r="J1866" i="1"/>
  <c r="J1699" i="1"/>
  <c r="K1699" i="1"/>
  <c r="J1561" i="1"/>
  <c r="K1561" i="1"/>
  <c r="J1639" i="1"/>
  <c r="K1639" i="1"/>
  <c r="J1707" i="1"/>
  <c r="K1707" i="1"/>
  <c r="J1738" i="1"/>
  <c r="K1738" i="1"/>
  <c r="J1592" i="1"/>
  <c r="K1592" i="1"/>
  <c r="K1576" i="1"/>
  <c r="J1576" i="1"/>
  <c r="J1557" i="1"/>
  <c r="K1557" i="1"/>
  <c r="J1525" i="1"/>
  <c r="K1525" i="1"/>
  <c r="J1312" i="1"/>
  <c r="K1312" i="1"/>
  <c r="J1377" i="1"/>
  <c r="K1377" i="1"/>
  <c r="J1360" i="1"/>
  <c r="K1360" i="1"/>
  <c r="K1394" i="1"/>
  <c r="J1394" i="1"/>
  <c r="K1292" i="1"/>
  <c r="J1292" i="1"/>
  <c r="J1991" i="1"/>
  <c r="K1991" i="1"/>
  <c r="J1153" i="1"/>
  <c r="K1153" i="1"/>
  <c r="K1215" i="1"/>
  <c r="J1215" i="1"/>
  <c r="J1992" i="1"/>
  <c r="K1992" i="1"/>
  <c r="J1952" i="1"/>
  <c r="J1912" i="1"/>
  <c r="J1806" i="1"/>
  <c r="J1651" i="1"/>
  <c r="J1480" i="1"/>
  <c r="J1309" i="1"/>
  <c r="J1279" i="1"/>
  <c r="J2000" i="1"/>
  <c r="J1921" i="1"/>
  <c r="J1740" i="1"/>
  <c r="J1758" i="1"/>
  <c r="J1585" i="1"/>
  <c r="J1473" i="1"/>
  <c r="J1371" i="1"/>
  <c r="J1207" i="1"/>
  <c r="K1697" i="1"/>
  <c r="J1697" i="1"/>
  <c r="J1535" i="1"/>
  <c r="J1291" i="1"/>
  <c r="J1977" i="1"/>
  <c r="J1904" i="1"/>
  <c r="J1922" i="1"/>
  <c r="J1854" i="1"/>
  <c r="J1499" i="1"/>
  <c r="J1624" i="1"/>
  <c r="J1257" i="1"/>
  <c r="J1465" i="1"/>
  <c r="J1914" i="1"/>
  <c r="K1914" i="1"/>
  <c r="J1894" i="1"/>
  <c r="K1894" i="1"/>
  <c r="J1822" i="1"/>
  <c r="K1822" i="1"/>
  <c r="K1790" i="1"/>
  <c r="J1790" i="1"/>
  <c r="K1646" i="1"/>
  <c r="J1646" i="1"/>
  <c r="J1751" i="1"/>
  <c r="K1751" i="1"/>
  <c r="K1671" i="1"/>
  <c r="J1671" i="1"/>
  <c r="K1289" i="1"/>
  <c r="J1289" i="1"/>
  <c r="K1565" i="1"/>
  <c r="J1565" i="1"/>
  <c r="J1445" i="1"/>
  <c r="K1445" i="1"/>
  <c r="J1553" i="1"/>
  <c r="K1553" i="1"/>
  <c r="K1502" i="1"/>
  <c r="J1502" i="1"/>
  <c r="J1471" i="1"/>
  <c r="K1471" i="1"/>
  <c r="K1355" i="1"/>
  <c r="J1355" i="1"/>
  <c r="K1331" i="1"/>
  <c r="J1331" i="1"/>
  <c r="J1260" i="1"/>
  <c r="K1260" i="1"/>
  <c r="K1219" i="1"/>
  <c r="J1219" i="1"/>
  <c r="J1161" i="1"/>
  <c r="K1161" i="1"/>
  <c r="J1149" i="1"/>
  <c r="K1149" i="1"/>
  <c r="K1195" i="1"/>
  <c r="J1195" i="1"/>
  <c r="K1229" i="1"/>
  <c r="J1229" i="1"/>
  <c r="K1174" i="1"/>
  <c r="J1174" i="1"/>
  <c r="J1146" i="1"/>
  <c r="K1146" i="1"/>
  <c r="K1947" i="1"/>
  <c r="J1947" i="1"/>
  <c r="J1927" i="1"/>
  <c r="K1927" i="1"/>
  <c r="K1940" i="1"/>
  <c r="J1940" i="1"/>
  <c r="J1925" i="1"/>
  <c r="J1877" i="1"/>
  <c r="J1762" i="1"/>
  <c r="J1569" i="1"/>
  <c r="J1423" i="1"/>
  <c r="J1270" i="1"/>
  <c r="J1314" i="1"/>
  <c r="J1990" i="1"/>
  <c r="J1908" i="1"/>
  <c r="J1817" i="1"/>
  <c r="J1658" i="1"/>
  <c r="J1598" i="1"/>
  <c r="J1398" i="1"/>
  <c r="J1382" i="1"/>
  <c r="J1182" i="1"/>
  <c r="J1980" i="1"/>
  <c r="K1980" i="1"/>
  <c r="J1476" i="1"/>
  <c r="K1476" i="1"/>
  <c r="J1413" i="1"/>
  <c r="J1764" i="1"/>
  <c r="K1919" i="1"/>
  <c r="J1919" i="1"/>
  <c r="J1895" i="1"/>
  <c r="K1895" i="1"/>
  <c r="J1830" i="1"/>
  <c r="K1830" i="1"/>
  <c r="J1910" i="1"/>
  <c r="K1910" i="1"/>
  <c r="J1770" i="1"/>
  <c r="K1770" i="1"/>
  <c r="K1438" i="1"/>
  <c r="J1438" i="1"/>
  <c r="K1539" i="1"/>
  <c r="J1539" i="1"/>
  <c r="K1469" i="1"/>
  <c r="J1469" i="1"/>
  <c r="J1369" i="1"/>
  <c r="K1369" i="1"/>
  <c r="J1373" i="1"/>
  <c r="K1373" i="1"/>
  <c r="J1275" i="1"/>
  <c r="K1275" i="1"/>
  <c r="J1193" i="1"/>
  <c r="K1193" i="1"/>
  <c r="K1953" i="1"/>
  <c r="J1953" i="1"/>
  <c r="K1964" i="1"/>
  <c r="J1964" i="1"/>
  <c r="K1199" i="1"/>
  <c r="J1199" i="1"/>
  <c r="J1983" i="1"/>
  <c r="K1983" i="1"/>
  <c r="J1243" i="1"/>
  <c r="J1717" i="1"/>
  <c r="J1730" i="1"/>
  <c r="J1606" i="1"/>
  <c r="J1497" i="1"/>
  <c r="J1387" i="1"/>
  <c r="J1226" i="1"/>
  <c r="J1928" i="1"/>
  <c r="J1755" i="1"/>
  <c r="J1881" i="1"/>
  <c r="J1692" i="1"/>
  <c r="J1556" i="1"/>
  <c r="J1424" i="1"/>
  <c r="J1254" i="1"/>
  <c r="J1221" i="1"/>
  <c r="K1973" i="1"/>
  <c r="J1973" i="1"/>
  <c r="J1920" i="1"/>
  <c r="K1920" i="1"/>
  <c r="J1846" i="1"/>
  <c r="J1633" i="1"/>
  <c r="J1769" i="1"/>
  <c r="J1954" i="1"/>
  <c r="J1809" i="1"/>
  <c r="J1642" i="1"/>
  <c r="J1354" i="1"/>
  <c r="J1821" i="1"/>
  <c r="K1836" i="1"/>
  <c r="J1836" i="1"/>
  <c r="J1906" i="1"/>
  <c r="K1906" i="1"/>
  <c r="J1873" i="1"/>
  <c r="K1873" i="1"/>
  <c r="K1667" i="1"/>
  <c r="J1667" i="1"/>
  <c r="J1712" i="1"/>
  <c r="K1712" i="1"/>
  <c r="J1604" i="1"/>
  <c r="K1604" i="1"/>
  <c r="J1501" i="1"/>
  <c r="K1501" i="1"/>
  <c r="J1283" i="1"/>
  <c r="K1283" i="1"/>
  <c r="J1545" i="1"/>
  <c r="K1545" i="1"/>
  <c r="K1389" i="1"/>
  <c r="J1389" i="1"/>
  <c r="J1393" i="1"/>
  <c r="K1393" i="1"/>
  <c r="K1390" i="1"/>
  <c r="J1390" i="1"/>
  <c r="J1201" i="1"/>
  <c r="K1201" i="1"/>
  <c r="J1385" i="1"/>
  <c r="K1385" i="1"/>
  <c r="J1233" i="1"/>
  <c r="K1233" i="1"/>
  <c r="J1177" i="1"/>
  <c r="K1177" i="1"/>
  <c r="K1979" i="1"/>
  <c r="J1979" i="1"/>
  <c r="J1225" i="1"/>
  <c r="K1225" i="1"/>
  <c r="K1190" i="1"/>
  <c r="J1190" i="1"/>
  <c r="J1943" i="1"/>
  <c r="K1943" i="1"/>
  <c r="K1208" i="1"/>
  <c r="J1208" i="1"/>
  <c r="J1173" i="1"/>
  <c r="K1173" i="1"/>
  <c r="J1735" i="1"/>
  <c r="J1776" i="1"/>
  <c r="J1709" i="1"/>
  <c r="J1622" i="1"/>
  <c r="J1519" i="1"/>
  <c r="J1375" i="1"/>
  <c r="J1235" i="1"/>
  <c r="J1950" i="1"/>
  <c r="J1831" i="1"/>
  <c r="J1813" i="1"/>
  <c r="J1612" i="1"/>
  <c r="J1511" i="1"/>
  <c r="J1477" i="1"/>
  <c r="J1276" i="1"/>
  <c r="J1160" i="1"/>
  <c r="J1969" i="1"/>
  <c r="K1869" i="1"/>
  <c r="J1869" i="1"/>
  <c r="J1256" i="1"/>
  <c r="J1269" i="1"/>
  <c r="J1405" i="1"/>
  <c r="J1127" i="1"/>
  <c r="J1870" i="1"/>
  <c r="K1870" i="1"/>
  <c r="J1863" i="1"/>
  <c r="K1863" i="1"/>
  <c r="J1911" i="1"/>
  <c r="K1911" i="1"/>
  <c r="J1902" i="1"/>
  <c r="K1902" i="1"/>
  <c r="J1871" i="1"/>
  <c r="K1871" i="1"/>
  <c r="J1855" i="1"/>
  <c r="K1855" i="1"/>
  <c r="K1594" i="1"/>
  <c r="J1594" i="1"/>
  <c r="K1759" i="1"/>
  <c r="J1759" i="1"/>
  <c r="K1468" i="1"/>
  <c r="J1468" i="1"/>
  <c r="K1625" i="1"/>
  <c r="J1625" i="1"/>
  <c r="J1470" i="1"/>
  <c r="K1470" i="1"/>
  <c r="K1567" i="1"/>
  <c r="J1567" i="1"/>
  <c r="J1493" i="1"/>
  <c r="K1493" i="1"/>
  <c r="K1586" i="1"/>
  <c r="J1586" i="1"/>
  <c r="K1450" i="1"/>
  <c r="J1450" i="1"/>
  <c r="K1294" i="1"/>
  <c r="J1294" i="1"/>
  <c r="J1352" i="1"/>
  <c r="K1352" i="1"/>
  <c r="K1300" i="1"/>
  <c r="J1300" i="1"/>
  <c r="K1397" i="1"/>
  <c r="J1397" i="1"/>
  <c r="J1408" i="1"/>
  <c r="K1408" i="1"/>
  <c r="K1248" i="1"/>
  <c r="J1248" i="1"/>
  <c r="J1959" i="1"/>
  <c r="K1959" i="1"/>
  <c r="K1383" i="1"/>
  <c r="J1383" i="1"/>
  <c r="J1996" i="1"/>
  <c r="K1996" i="1"/>
  <c r="J1169" i="1"/>
  <c r="K1169" i="1"/>
  <c r="J1838" i="1"/>
  <c r="J1744" i="1"/>
  <c r="J1631" i="1"/>
  <c r="J1654" i="1"/>
  <c r="J1492" i="1"/>
  <c r="J1328" i="1"/>
  <c r="J1223" i="1"/>
  <c r="J1989" i="1"/>
  <c r="J1860" i="1"/>
  <c r="J1720" i="1"/>
  <c r="J1548" i="1"/>
  <c r="J1523" i="1"/>
  <c r="J1415" i="1"/>
  <c r="J1308" i="1"/>
  <c r="J1126" i="1"/>
  <c r="K1550" i="1"/>
  <c r="J1550" i="1"/>
  <c r="J1789" i="1"/>
  <c r="J1543" i="1"/>
  <c r="K1543" i="1"/>
  <c r="J1794" i="1"/>
  <c r="J1883" i="1"/>
  <c r="J1795" i="1"/>
  <c r="K1795" i="1"/>
  <c r="K1804" i="1"/>
  <c r="J1804" i="1"/>
  <c r="J1130" i="1"/>
  <c r="K1130" i="1"/>
  <c r="J1629" i="1"/>
  <c r="K1629" i="1"/>
  <c r="K1723" i="1"/>
  <c r="J1723" i="1"/>
  <c r="J1605" i="1"/>
  <c r="K1605" i="1"/>
  <c r="K1715" i="1"/>
  <c r="J1715" i="1"/>
  <c r="K1429" i="1"/>
  <c r="J1429" i="1"/>
  <c r="J1748" i="1"/>
  <c r="K1748" i="1"/>
  <c r="K1750" i="1"/>
  <c r="J1750" i="1"/>
  <c r="J1517" i="1"/>
  <c r="K1517" i="1"/>
  <c r="J1447" i="1"/>
  <c r="K1447" i="1"/>
  <c r="K1456" i="1"/>
  <c r="J1456" i="1"/>
  <c r="J1485" i="1"/>
  <c r="K1485" i="1"/>
  <c r="K1421" i="1"/>
  <c r="J1421" i="1"/>
  <c r="K1584" i="1"/>
  <c r="J1584" i="1"/>
  <c r="J1448" i="1"/>
  <c r="K1448" i="1"/>
  <c r="J1378" i="1"/>
  <c r="K1378" i="1"/>
  <c r="K1380" i="1"/>
  <c r="J1380" i="1"/>
  <c r="K1152" i="1"/>
  <c r="J1152" i="1"/>
  <c r="K1282" i="1"/>
  <c r="J1282" i="1"/>
  <c r="K1265" i="1"/>
  <c r="J1265" i="1"/>
  <c r="K1166" i="1"/>
  <c r="J1166" i="1"/>
  <c r="K1290" i="1"/>
  <c r="J1290" i="1"/>
  <c r="K1334" i="1"/>
  <c r="J1334" i="1"/>
  <c r="J1381" i="1"/>
  <c r="K1381" i="1"/>
  <c r="J1203" i="1"/>
  <c r="K1203" i="1"/>
  <c r="K1961" i="1"/>
  <c r="J1961" i="1"/>
  <c r="J2002" i="1"/>
  <c r="J1823" i="1"/>
  <c r="J1703" i="1"/>
  <c r="J1774" i="1"/>
  <c r="J1665" i="1"/>
  <c r="J1508" i="1"/>
  <c r="J1345" i="1"/>
  <c r="J1181" i="1"/>
  <c r="J1955" i="1"/>
  <c r="J1861" i="1"/>
  <c r="J1725" i="1"/>
  <c r="J1638" i="1"/>
  <c r="J1507" i="1"/>
  <c r="J1395" i="1"/>
  <c r="J1272" i="1"/>
  <c r="J1999" i="1"/>
  <c r="E10" i="2"/>
  <c r="J72" i="1"/>
  <c r="J63" i="1"/>
  <c r="J143" i="1"/>
  <c r="J204" i="1"/>
  <c r="J206" i="1"/>
  <c r="J257" i="1"/>
  <c r="J296" i="1"/>
  <c r="J397" i="1"/>
  <c r="J14" i="1"/>
  <c r="J160" i="1"/>
  <c r="J424" i="1"/>
  <c r="J74" i="1"/>
  <c r="J179" i="1"/>
  <c r="J383" i="1"/>
  <c r="J8" i="1"/>
  <c r="J140" i="1"/>
  <c r="J142" i="1"/>
  <c r="J194" i="1"/>
  <c r="J232" i="1"/>
  <c r="J287" i="1"/>
  <c r="J387" i="1"/>
  <c r="J333" i="1"/>
  <c r="J77" i="1"/>
  <c r="J98" i="1"/>
  <c r="J13" i="1"/>
  <c r="J10" i="1"/>
  <c r="J96" i="1"/>
  <c r="J175" i="1"/>
  <c r="J105" i="1"/>
  <c r="J115" i="1"/>
  <c r="J289" i="1"/>
  <c r="J319" i="1"/>
  <c r="J83" i="1"/>
  <c r="J19" i="1"/>
  <c r="J46" i="1"/>
  <c r="J192" i="1"/>
  <c r="J130" i="1"/>
  <c r="J223" i="1"/>
  <c r="J415" i="1"/>
  <c r="J323" i="1"/>
  <c r="J51" i="1"/>
  <c r="J45" i="1"/>
  <c r="J42" i="1"/>
  <c r="J100" i="1"/>
  <c r="J147" i="1"/>
  <c r="J128" i="1"/>
  <c r="J351" i="1"/>
  <c r="J169" i="1"/>
  <c r="J250" i="1"/>
  <c r="J36" i="1"/>
  <c r="J237" i="1"/>
  <c r="J301" i="1"/>
  <c r="J430" i="1"/>
  <c r="J149" i="1"/>
  <c r="J81" i="1"/>
  <c r="J17" i="1"/>
  <c r="J137" i="1"/>
  <c r="J201" i="1"/>
  <c r="J211" i="1"/>
  <c r="J218" i="1"/>
  <c r="J4" i="1"/>
  <c r="J68" i="1"/>
  <c r="J6" i="1"/>
  <c r="J269" i="1"/>
  <c r="J508" i="1"/>
  <c r="J984" i="1"/>
  <c r="J444" i="1"/>
  <c r="J717" i="1"/>
  <c r="J180" i="1"/>
  <c r="J507" i="1"/>
  <c r="J653" i="1"/>
  <c r="J697" i="1"/>
  <c r="J798" i="1"/>
  <c r="J116" i="1"/>
  <c r="J168" i="1"/>
  <c r="J443" i="1"/>
  <c r="J633" i="1"/>
  <c r="J734" i="1"/>
  <c r="J1022" i="1"/>
  <c r="J85" i="1"/>
  <c r="J104" i="1"/>
  <c r="J777" i="1"/>
  <c r="J21" i="1"/>
  <c r="J48" i="1"/>
  <c r="J494" i="1"/>
  <c r="J54" i="1"/>
  <c r="J39" i="1"/>
  <c r="J155" i="1"/>
  <c r="J208" i="1"/>
  <c r="J272" i="1"/>
  <c r="J327" i="1"/>
  <c r="J391" i="1"/>
  <c r="J363" i="1"/>
  <c r="J559" i="1"/>
  <c r="J623" i="1"/>
  <c r="J547" i="1"/>
  <c r="J611" i="1"/>
  <c r="J676" i="1"/>
  <c r="J935" i="1"/>
  <c r="J91" i="1"/>
  <c r="J150" i="1"/>
  <c r="J373" i="1"/>
  <c r="J522" i="1"/>
  <c r="J590" i="1"/>
  <c r="J647" i="1"/>
  <c r="J711" i="1"/>
  <c r="J768" i="1"/>
  <c r="J733" i="1"/>
  <c r="J797" i="1"/>
  <c r="J883" i="1"/>
  <c r="J829" i="1"/>
  <c r="J952" i="1"/>
  <c r="J942" i="1"/>
  <c r="J955" i="1"/>
  <c r="J999" i="1"/>
  <c r="J1122" i="1"/>
  <c r="J18" i="1"/>
  <c r="J82" i="1"/>
  <c r="J119" i="1"/>
  <c r="J183" i="1"/>
  <c r="J106" i="1"/>
  <c r="J170" i="1"/>
  <c r="J233" i="1"/>
  <c r="J297" i="1"/>
  <c r="J263" i="1"/>
  <c r="J561" i="1"/>
  <c r="J860" i="1"/>
  <c r="J915" i="1"/>
  <c r="J928" i="1"/>
  <c r="J1073" i="1"/>
  <c r="J1056" i="1"/>
  <c r="J27" i="1"/>
  <c r="J16" i="1"/>
  <c r="J80" i="1"/>
  <c r="J53" i="1"/>
  <c r="J148" i="1"/>
  <c r="J136" i="1"/>
  <c r="J200" i="1"/>
  <c r="J475" i="1"/>
  <c r="J476" i="1"/>
  <c r="J462" i="1"/>
  <c r="J685" i="1"/>
  <c r="J665" i="1"/>
  <c r="J745" i="1"/>
  <c r="J809" i="1"/>
  <c r="J766" i="1"/>
  <c r="J1016" i="1"/>
  <c r="J1002" i="1"/>
  <c r="J990" i="1"/>
  <c r="J1089" i="1"/>
  <c r="J1115" i="1"/>
  <c r="J1114" i="1"/>
  <c r="J22" i="1"/>
  <c r="J86" i="1"/>
  <c r="J7" i="1"/>
  <c r="J71" i="1"/>
  <c r="J123" i="1"/>
  <c r="J187" i="1"/>
  <c r="J240" i="1"/>
  <c r="J304" i="1"/>
  <c r="J359" i="1"/>
  <c r="J331" i="1"/>
  <c r="J395" i="1"/>
  <c r="J526" i="1"/>
  <c r="J591" i="1"/>
  <c r="J579" i="1"/>
  <c r="J644" i="1"/>
  <c r="J708" i="1"/>
  <c r="J967" i="1"/>
  <c r="J1052" i="1"/>
  <c r="J1035" i="1"/>
  <c r="J1029" i="1"/>
  <c r="J59" i="1"/>
  <c r="J118" i="1"/>
  <c r="J341" i="1"/>
  <c r="J405" i="1"/>
  <c r="J558" i="1"/>
  <c r="J622" i="1"/>
  <c r="J679" i="1"/>
  <c r="J800" i="1"/>
  <c r="J765" i="1"/>
  <c r="J851" i="1"/>
  <c r="J936" i="1"/>
  <c r="J961" i="1"/>
  <c r="J974" i="1"/>
  <c r="J1009" i="1"/>
  <c r="J182" i="1"/>
  <c r="J50" i="1"/>
  <c r="J151" i="1"/>
  <c r="J138" i="1"/>
  <c r="J202" i="1"/>
  <c r="J265" i="1"/>
  <c r="J231" i="1"/>
  <c r="J295" i="1"/>
  <c r="J529" i="1"/>
  <c r="J593" i="1"/>
  <c r="J864" i="1"/>
  <c r="J906" i="1"/>
  <c r="J896" i="1"/>
  <c r="J1024" i="1"/>
  <c r="J1067" i="1"/>
  <c r="J1097" i="1"/>
  <c r="J1094" i="1"/>
  <c r="B17" i="8"/>
  <c r="B14" i="1"/>
  <c r="C14" i="2"/>
  <c r="T5" i="10" s="1"/>
  <c r="U5" i="10" s="1"/>
  <c r="V5" i="10" l="1"/>
  <c r="W5" i="10" s="1"/>
  <c r="T8" i="8"/>
  <c r="U8" i="8" s="1"/>
  <c r="T30" i="8"/>
  <c r="U30" i="8" s="1"/>
  <c r="L5" i="1"/>
  <c r="M5" i="1" s="1"/>
  <c r="L22" i="1"/>
  <c r="M22" i="1" s="1"/>
  <c r="T10" i="8"/>
  <c r="U10" i="8" s="1"/>
  <c r="T14" i="8"/>
  <c r="U14" i="8" s="1"/>
  <c r="L8" i="1"/>
  <c r="M8" i="1" s="1"/>
  <c r="T18" i="8"/>
  <c r="U18" i="8" s="1"/>
  <c r="T33" i="8"/>
  <c r="U33" i="8" s="1"/>
  <c r="L24" i="1"/>
  <c r="M24" i="1" s="1"/>
  <c r="L26" i="1"/>
  <c r="M26" i="1" s="1"/>
  <c r="L31" i="1"/>
  <c r="M31" i="1" s="1"/>
  <c r="L15" i="1"/>
  <c r="M15" i="1" s="1"/>
  <c r="T19" i="8"/>
  <c r="U19" i="8" s="1"/>
  <c r="T26" i="8"/>
  <c r="U26" i="8" s="1"/>
  <c r="L34" i="1"/>
  <c r="M34" i="1" s="1"/>
  <c r="T16" i="8"/>
  <c r="U16" i="8" s="1"/>
  <c r="L28" i="1"/>
  <c r="M28" i="1" s="1"/>
  <c r="T12" i="8"/>
  <c r="U12" i="8" s="1"/>
  <c r="L40" i="1"/>
  <c r="M40" i="1" s="1"/>
  <c r="L53" i="1"/>
  <c r="M53" i="1" s="1"/>
  <c r="T21" i="8"/>
  <c r="U21" i="8" s="1"/>
  <c r="T31" i="8"/>
  <c r="U31" i="8" s="1"/>
  <c r="L32" i="1"/>
  <c r="M32" i="1" s="1"/>
  <c r="T22" i="8"/>
  <c r="U22" i="8" s="1"/>
  <c r="L62" i="1"/>
  <c r="M62" i="1" s="1"/>
  <c r="T11" i="8"/>
  <c r="U11" i="8" s="1"/>
  <c r="L18" i="1"/>
  <c r="M18" i="1" s="1"/>
  <c r="L6" i="1"/>
  <c r="M6" i="1" s="1"/>
  <c r="L11" i="1"/>
  <c r="M11" i="1" s="1"/>
  <c r="T25" i="8"/>
  <c r="U25" i="8" s="1"/>
  <c r="T9" i="8"/>
  <c r="U9" i="8" s="1"/>
  <c r="L33" i="1"/>
  <c r="M33" i="1" s="1"/>
  <c r="L39" i="1"/>
  <c r="M39" i="1" s="1"/>
  <c r="T50" i="8"/>
  <c r="U50" i="8" s="1"/>
  <c r="T7" i="8"/>
  <c r="U7" i="8" s="1"/>
  <c r="L20" i="1"/>
  <c r="M20" i="1" s="1"/>
  <c r="L23" i="1"/>
  <c r="M23" i="1" s="1"/>
  <c r="T28" i="8"/>
  <c r="U28" i="8" s="1"/>
  <c r="L30" i="1"/>
  <c r="M30" i="1" s="1"/>
  <c r="L27" i="1"/>
  <c r="M27" i="1" s="1"/>
  <c r="T15" i="8"/>
  <c r="U15" i="8" s="1"/>
  <c r="L44" i="1"/>
  <c r="M44" i="1" s="1"/>
  <c r="T53" i="8"/>
  <c r="U53" i="8" s="1"/>
  <c r="L59" i="1"/>
  <c r="M59" i="1" s="1"/>
  <c r="T5" i="8"/>
  <c r="U5" i="8" s="1"/>
  <c r="L36" i="1"/>
  <c r="M36" i="1" s="1"/>
  <c r="L10" i="1"/>
  <c r="M10" i="1" s="1"/>
  <c r="L14" i="1"/>
  <c r="M14" i="1" s="1"/>
  <c r="L35" i="1"/>
  <c r="M35" i="1" s="1"/>
  <c r="L17" i="1"/>
  <c r="M17" i="1" s="1"/>
  <c r="L37" i="1"/>
  <c r="M37" i="1" s="1"/>
  <c r="L7" i="1"/>
  <c r="M7" i="1" s="1"/>
  <c r="T20" i="8"/>
  <c r="U20" i="8" s="1"/>
  <c r="T34" i="8"/>
  <c r="U34" i="8" s="1"/>
  <c r="T46" i="8"/>
  <c r="U46" i="8" s="1"/>
  <c r="T38" i="8"/>
  <c r="U38" i="8" s="1"/>
  <c r="L13" i="1"/>
  <c r="M13" i="1" s="1"/>
  <c r="L54" i="1"/>
  <c r="M54" i="1" s="1"/>
  <c r="L45" i="1"/>
  <c r="M45" i="1" s="1"/>
  <c r="L64" i="1"/>
  <c r="M64" i="1" s="1"/>
  <c r="L9" i="1"/>
  <c r="M9" i="1" s="1"/>
  <c r="T51" i="8"/>
  <c r="U51" i="8" s="1"/>
  <c r="T23" i="8"/>
  <c r="U23" i="8" s="1"/>
  <c r="L52" i="1"/>
  <c r="M52" i="1" s="1"/>
  <c r="T6" i="8"/>
  <c r="U6" i="8" s="1"/>
  <c r="T42" i="8"/>
  <c r="U42" i="8" s="1"/>
  <c r="T41" i="8"/>
  <c r="U41" i="8" s="1"/>
  <c r="L49" i="1"/>
  <c r="M49" i="1" s="1"/>
  <c r="L93" i="1"/>
  <c r="M93" i="1" s="1"/>
  <c r="L72" i="1"/>
  <c r="M72" i="1" s="1"/>
  <c r="T80" i="8"/>
  <c r="U80" i="8" s="1"/>
  <c r="T29" i="8"/>
  <c r="U29" i="8" s="1"/>
  <c r="L12" i="1"/>
  <c r="M12" i="1" s="1"/>
  <c r="T49" i="8"/>
  <c r="U49" i="8" s="1"/>
  <c r="L42" i="1"/>
  <c r="M42" i="1" s="1"/>
  <c r="T61" i="8"/>
  <c r="U61" i="8" s="1"/>
  <c r="L65" i="1"/>
  <c r="M65" i="1" s="1"/>
  <c r="L46" i="1"/>
  <c r="M46" i="1" s="1"/>
  <c r="T32" i="8"/>
  <c r="U32" i="8" s="1"/>
  <c r="L60" i="1"/>
  <c r="M60" i="1" s="1"/>
  <c r="T47" i="8"/>
  <c r="U47" i="8" s="1"/>
  <c r="L66" i="1"/>
  <c r="M66" i="1" s="1"/>
  <c r="T27" i="8"/>
  <c r="U27" i="8" s="1"/>
  <c r="T39" i="8"/>
  <c r="U39" i="8" s="1"/>
  <c r="T63" i="8"/>
  <c r="U63" i="8" s="1"/>
  <c r="T54" i="8"/>
  <c r="U54" i="8" s="1"/>
  <c r="T52" i="8"/>
  <c r="U52" i="8" s="1"/>
  <c r="L25" i="1"/>
  <c r="M25" i="1" s="1"/>
  <c r="L63" i="1"/>
  <c r="M63" i="1" s="1"/>
  <c r="T36" i="8"/>
  <c r="U36" i="8" s="1"/>
  <c r="L56" i="1"/>
  <c r="M56" i="1" s="1"/>
  <c r="T56" i="8"/>
  <c r="U56" i="8" s="1"/>
  <c r="T87" i="8"/>
  <c r="U87" i="8" s="1"/>
  <c r="T40" i="8"/>
  <c r="U40" i="8" s="1"/>
  <c r="T64" i="8"/>
  <c r="U64" i="8" s="1"/>
  <c r="L92" i="1"/>
  <c r="M92" i="1" s="1"/>
  <c r="T45" i="8"/>
  <c r="U45" i="8" s="1"/>
  <c r="L76" i="1"/>
  <c r="M76" i="1" s="1"/>
  <c r="L80" i="1"/>
  <c r="M80" i="1" s="1"/>
  <c r="L71" i="1"/>
  <c r="M71" i="1" s="1"/>
  <c r="L79" i="1"/>
  <c r="M79" i="1" s="1"/>
  <c r="L91" i="1"/>
  <c r="M91" i="1" s="1"/>
  <c r="T24" i="8"/>
  <c r="U24" i="8" s="1"/>
  <c r="T55" i="8"/>
  <c r="U55" i="8" s="1"/>
  <c r="L94" i="1"/>
  <c r="M94" i="1" s="1"/>
  <c r="L19" i="1"/>
  <c r="M19" i="1" s="1"/>
  <c r="L51" i="1"/>
  <c r="M51" i="1" s="1"/>
  <c r="T65" i="8"/>
  <c r="U65" i="8" s="1"/>
  <c r="T79" i="8"/>
  <c r="U79" i="8" s="1"/>
  <c r="T57" i="8"/>
  <c r="U57" i="8" s="1"/>
  <c r="L74" i="1"/>
  <c r="M74" i="1" s="1"/>
  <c r="T13" i="8"/>
  <c r="U13" i="8" s="1"/>
  <c r="T48" i="8"/>
  <c r="U48" i="8" s="1"/>
  <c r="L57" i="1"/>
  <c r="M57" i="1" s="1"/>
  <c r="L96" i="1"/>
  <c r="M96" i="1" s="1"/>
  <c r="L73" i="1"/>
  <c r="M73" i="1" s="1"/>
  <c r="L85" i="1"/>
  <c r="M85" i="1" s="1"/>
  <c r="L101" i="1"/>
  <c r="M101" i="1" s="1"/>
  <c r="T84" i="8"/>
  <c r="U84" i="8" s="1"/>
  <c r="L29" i="1"/>
  <c r="M29" i="1" s="1"/>
  <c r="T44" i="8"/>
  <c r="U44" i="8" s="1"/>
  <c r="L67" i="1"/>
  <c r="M67" i="1" s="1"/>
  <c r="T67" i="8"/>
  <c r="U67" i="8" s="1"/>
  <c r="L47" i="1"/>
  <c r="M47" i="1" s="1"/>
  <c r="L38" i="1"/>
  <c r="M38" i="1" s="1"/>
  <c r="L48" i="1"/>
  <c r="M48" i="1" s="1"/>
  <c r="T58" i="8"/>
  <c r="U58" i="8" s="1"/>
  <c r="L16" i="1"/>
  <c r="M16" i="1" s="1"/>
  <c r="L50" i="1"/>
  <c r="M50" i="1" s="1"/>
  <c r="T60" i="8"/>
  <c r="U60" i="8" s="1"/>
  <c r="L70" i="1"/>
  <c r="M70" i="1" s="1"/>
  <c r="T78" i="8"/>
  <c r="U78" i="8" s="1"/>
  <c r="T88" i="8"/>
  <c r="U88" i="8" s="1"/>
  <c r="L98" i="1"/>
  <c r="M98" i="1" s="1"/>
  <c r="T72" i="8"/>
  <c r="U72" i="8" s="1"/>
  <c r="T62" i="8"/>
  <c r="U62" i="8" s="1"/>
  <c r="T35" i="8"/>
  <c r="U35" i="8" s="1"/>
  <c r="L61" i="1"/>
  <c r="M61" i="1" s="1"/>
  <c r="L77" i="1"/>
  <c r="M77" i="1" s="1"/>
  <c r="T37" i="8"/>
  <c r="U37" i="8" s="1"/>
  <c r="L41" i="1"/>
  <c r="M41" i="1" s="1"/>
  <c r="L95" i="1"/>
  <c r="M95" i="1" s="1"/>
  <c r="L83" i="1"/>
  <c r="M83" i="1" s="1"/>
  <c r="L55" i="1"/>
  <c r="M55" i="1" s="1"/>
  <c r="L97" i="1"/>
  <c r="M97" i="1" s="1"/>
  <c r="L69" i="1"/>
  <c r="M69" i="1" s="1"/>
  <c r="T75" i="8"/>
  <c r="U75" i="8" s="1"/>
  <c r="T81" i="8"/>
  <c r="U81" i="8" s="1"/>
  <c r="T100" i="8"/>
  <c r="U100" i="8" s="1"/>
  <c r="T106" i="8"/>
  <c r="U106" i="8" s="1"/>
  <c r="T90" i="8"/>
  <c r="U90" i="8" s="1"/>
  <c r="L115" i="1"/>
  <c r="M115" i="1" s="1"/>
  <c r="T74" i="8"/>
  <c r="U74" i="8" s="1"/>
  <c r="L114" i="1"/>
  <c r="M114" i="1" s="1"/>
  <c r="T129" i="8"/>
  <c r="U129" i="8" s="1"/>
  <c r="T17" i="8"/>
  <c r="U17" i="8" s="1"/>
  <c r="T91" i="8"/>
  <c r="U91" i="8" s="1"/>
  <c r="T82" i="8"/>
  <c r="U82" i="8" s="1"/>
  <c r="L104" i="1"/>
  <c r="M104" i="1" s="1"/>
  <c r="L89" i="1"/>
  <c r="M89" i="1" s="1"/>
  <c r="T117" i="8"/>
  <c r="U117" i="8" s="1"/>
  <c r="T92" i="8"/>
  <c r="U92" i="8" s="1"/>
  <c r="T43" i="8"/>
  <c r="U43" i="8" s="1"/>
  <c r="T113" i="8"/>
  <c r="U113" i="8" s="1"/>
  <c r="T116" i="8"/>
  <c r="U116" i="8" s="1"/>
  <c r="T121" i="8"/>
  <c r="U121" i="8" s="1"/>
  <c r="L107" i="1"/>
  <c r="M107" i="1" s="1"/>
  <c r="L105" i="1"/>
  <c r="M105" i="1" s="1"/>
  <c r="L111" i="1"/>
  <c r="M111" i="1" s="1"/>
  <c r="T115" i="8"/>
  <c r="U115" i="8" s="1"/>
  <c r="L119" i="1"/>
  <c r="M119" i="1" s="1"/>
  <c r="L122" i="1"/>
  <c r="M122" i="1" s="1"/>
  <c r="T68" i="8"/>
  <c r="U68" i="8" s="1"/>
  <c r="T125" i="8"/>
  <c r="U125" i="8" s="1"/>
  <c r="T73" i="8"/>
  <c r="U73" i="8" s="1"/>
  <c r="L82" i="1"/>
  <c r="M82" i="1" s="1"/>
  <c r="T93" i="8"/>
  <c r="U93" i="8" s="1"/>
  <c r="L68" i="1"/>
  <c r="M68" i="1" s="1"/>
  <c r="L75" i="1"/>
  <c r="M75" i="1" s="1"/>
  <c r="L86" i="1"/>
  <c r="M86" i="1" s="1"/>
  <c r="L118" i="1"/>
  <c r="M118" i="1" s="1"/>
  <c r="T95" i="8"/>
  <c r="U95" i="8" s="1"/>
  <c r="L58" i="1"/>
  <c r="M58" i="1" s="1"/>
  <c r="L103" i="1"/>
  <c r="M103" i="1" s="1"/>
  <c r="L116" i="1"/>
  <c r="M116" i="1" s="1"/>
  <c r="T118" i="8"/>
  <c r="U118" i="8" s="1"/>
  <c r="T94" i="8"/>
  <c r="U94" i="8" s="1"/>
  <c r="L102" i="1"/>
  <c r="M102" i="1" s="1"/>
  <c r="L106" i="1"/>
  <c r="M106" i="1" s="1"/>
  <c r="T102" i="8"/>
  <c r="U102" i="8" s="1"/>
  <c r="T104" i="8"/>
  <c r="U104" i="8" s="1"/>
  <c r="L120" i="1"/>
  <c r="M120" i="1" s="1"/>
  <c r="T76" i="8"/>
  <c r="U76" i="8" s="1"/>
  <c r="T66" i="8"/>
  <c r="U66" i="8" s="1"/>
  <c r="L90" i="1"/>
  <c r="M90" i="1" s="1"/>
  <c r="T109" i="8"/>
  <c r="U109" i="8" s="1"/>
  <c r="L121" i="1"/>
  <c r="M121" i="1" s="1"/>
  <c r="T77" i="8"/>
  <c r="U77" i="8" s="1"/>
  <c r="L78" i="1"/>
  <c r="M78" i="1" s="1"/>
  <c r="L21" i="1"/>
  <c r="M21" i="1" s="1"/>
  <c r="L88" i="1"/>
  <c r="M88" i="1" s="1"/>
  <c r="L99" i="1"/>
  <c r="M99" i="1" s="1"/>
  <c r="T89" i="8"/>
  <c r="U89" i="8" s="1"/>
  <c r="T103" i="8"/>
  <c r="U103" i="8" s="1"/>
  <c r="T110" i="8"/>
  <c r="U110" i="8" s="1"/>
  <c r="L87" i="1"/>
  <c r="M87" i="1" s="1"/>
  <c r="T99" i="8"/>
  <c r="U99" i="8" s="1"/>
  <c r="L43" i="1"/>
  <c r="M43" i="1" s="1"/>
  <c r="L109" i="1"/>
  <c r="M109" i="1" s="1"/>
  <c r="T59" i="8"/>
  <c r="U59" i="8" s="1"/>
  <c r="T148" i="8"/>
  <c r="U148" i="8" s="1"/>
  <c r="T108" i="8"/>
  <c r="U108" i="8" s="1"/>
  <c r="T131" i="8"/>
  <c r="U131" i="8" s="1"/>
  <c r="T96" i="8"/>
  <c r="U96" i="8" s="1"/>
  <c r="L133" i="1"/>
  <c r="M133" i="1" s="1"/>
  <c r="L142" i="1"/>
  <c r="M142" i="1" s="1"/>
  <c r="T141" i="8"/>
  <c r="U141" i="8" s="1"/>
  <c r="T146" i="8"/>
  <c r="U146" i="8" s="1"/>
  <c r="T171" i="8"/>
  <c r="U171" i="8" s="1"/>
  <c r="T136" i="8"/>
  <c r="U136" i="8" s="1"/>
  <c r="T149" i="8"/>
  <c r="U149" i="8" s="1"/>
  <c r="T107" i="8"/>
  <c r="U107" i="8" s="1"/>
  <c r="T85" i="8"/>
  <c r="U85" i="8" s="1"/>
  <c r="L123" i="1"/>
  <c r="M123" i="1" s="1"/>
  <c r="L125" i="1"/>
  <c r="M125" i="1" s="1"/>
  <c r="L156" i="1"/>
  <c r="M156" i="1" s="1"/>
  <c r="T97" i="8"/>
  <c r="U97" i="8" s="1"/>
  <c r="L84" i="1"/>
  <c r="M84" i="1" s="1"/>
  <c r="L100" i="1"/>
  <c r="M100" i="1" s="1"/>
  <c r="L108" i="1"/>
  <c r="M108" i="1" s="1"/>
  <c r="T101" i="8"/>
  <c r="U101" i="8" s="1"/>
  <c r="L136" i="1"/>
  <c r="M136" i="1" s="1"/>
  <c r="L139" i="1"/>
  <c r="M139" i="1" s="1"/>
  <c r="T111" i="8"/>
  <c r="U111" i="8" s="1"/>
  <c r="T86" i="8"/>
  <c r="U86" i="8" s="1"/>
  <c r="T140" i="8"/>
  <c r="U140" i="8" s="1"/>
  <c r="L112" i="1"/>
  <c r="M112" i="1" s="1"/>
  <c r="T98" i="8"/>
  <c r="U98" i="8" s="1"/>
  <c r="T119" i="8"/>
  <c r="U119" i="8" s="1"/>
  <c r="L134" i="1"/>
  <c r="M134" i="1" s="1"/>
  <c r="T153" i="8"/>
  <c r="U153" i="8" s="1"/>
  <c r="T132" i="8"/>
  <c r="U132" i="8" s="1"/>
  <c r="T138" i="8"/>
  <c r="U138" i="8" s="1"/>
  <c r="T105" i="8"/>
  <c r="U105" i="8" s="1"/>
  <c r="T69" i="8"/>
  <c r="U69" i="8" s="1"/>
  <c r="L117" i="1"/>
  <c r="M117" i="1" s="1"/>
  <c r="L144" i="1"/>
  <c r="M144" i="1" s="1"/>
  <c r="L126" i="1"/>
  <c r="M126" i="1" s="1"/>
  <c r="L131" i="1"/>
  <c r="M131" i="1" s="1"/>
  <c r="T145" i="8"/>
  <c r="U145" i="8" s="1"/>
  <c r="T134" i="8"/>
  <c r="U134" i="8" s="1"/>
  <c r="T139" i="8"/>
  <c r="U139" i="8" s="1"/>
  <c r="L110" i="1"/>
  <c r="M110" i="1" s="1"/>
  <c r="L141" i="1"/>
  <c r="M141" i="1" s="1"/>
  <c r="T83" i="8"/>
  <c r="U83" i="8" s="1"/>
  <c r="L127" i="1"/>
  <c r="M127" i="1" s="1"/>
  <c r="T137" i="8"/>
  <c r="U137" i="8" s="1"/>
  <c r="T71" i="8"/>
  <c r="U71" i="8" s="1"/>
  <c r="L113" i="1"/>
  <c r="M113" i="1" s="1"/>
  <c r="L157" i="1"/>
  <c r="M157" i="1" s="1"/>
  <c r="T123" i="8"/>
  <c r="U123" i="8" s="1"/>
  <c r="T70" i="8"/>
  <c r="U70" i="8" s="1"/>
  <c r="T133" i="8"/>
  <c r="U133" i="8" s="1"/>
  <c r="T162" i="8"/>
  <c r="U162" i="8" s="1"/>
  <c r="L151" i="1"/>
  <c r="M151" i="1" s="1"/>
  <c r="L159" i="1"/>
  <c r="M159" i="1" s="1"/>
  <c r="L152" i="1"/>
  <c r="M152" i="1" s="1"/>
  <c r="T159" i="8"/>
  <c r="U159" i="8" s="1"/>
  <c r="T155" i="8"/>
  <c r="U155" i="8" s="1"/>
  <c r="L182" i="1"/>
  <c r="M182" i="1" s="1"/>
  <c r="L227" i="1"/>
  <c r="M227" i="1" s="1"/>
  <c r="L230" i="1"/>
  <c r="M230" i="1" s="1"/>
  <c r="T191" i="8"/>
  <c r="U191" i="8" s="1"/>
  <c r="T227" i="8"/>
  <c r="U227" i="8" s="1"/>
  <c r="L124" i="1"/>
  <c r="M124" i="1" s="1"/>
  <c r="T128" i="8"/>
  <c r="U128" i="8" s="1"/>
  <c r="L170" i="1"/>
  <c r="M170" i="1" s="1"/>
  <c r="L160" i="1"/>
  <c r="M160" i="1" s="1"/>
  <c r="T163" i="8"/>
  <c r="U163" i="8" s="1"/>
  <c r="L172" i="1"/>
  <c r="M172" i="1" s="1"/>
  <c r="L162" i="1"/>
  <c r="M162" i="1" s="1"/>
  <c r="L176" i="1"/>
  <c r="M176" i="1" s="1"/>
  <c r="L189" i="1"/>
  <c r="M189" i="1" s="1"/>
  <c r="T194" i="8"/>
  <c r="U194" i="8" s="1"/>
  <c r="L201" i="1"/>
  <c r="M201" i="1" s="1"/>
  <c r="L226" i="1"/>
  <c r="M226" i="1" s="1"/>
  <c r="L215" i="1"/>
  <c r="M215" i="1" s="1"/>
  <c r="L221" i="1"/>
  <c r="M221" i="1" s="1"/>
  <c r="T124" i="8"/>
  <c r="U124" i="8" s="1"/>
  <c r="L188" i="1"/>
  <c r="M188" i="1" s="1"/>
  <c r="L195" i="1"/>
  <c r="M195" i="1" s="1"/>
  <c r="T112" i="8"/>
  <c r="U112" i="8" s="1"/>
  <c r="L129" i="1"/>
  <c r="M129" i="1" s="1"/>
  <c r="L163" i="1"/>
  <c r="M163" i="1" s="1"/>
  <c r="L146" i="1"/>
  <c r="M146" i="1" s="1"/>
  <c r="L143" i="1"/>
  <c r="M143" i="1" s="1"/>
  <c r="L135" i="1"/>
  <c r="M135" i="1" s="1"/>
  <c r="L175" i="1"/>
  <c r="M175" i="1" s="1"/>
  <c r="T180" i="8"/>
  <c r="U180" i="8" s="1"/>
  <c r="L178" i="1"/>
  <c r="M178" i="1" s="1"/>
  <c r="T189" i="8"/>
  <c r="U189" i="8" s="1"/>
  <c r="L210" i="1"/>
  <c r="M210" i="1" s="1"/>
  <c r="T213" i="8"/>
  <c r="U213" i="8" s="1"/>
  <c r="T198" i="8"/>
  <c r="U198" i="8" s="1"/>
  <c r="T205" i="8"/>
  <c r="U205" i="8" s="1"/>
  <c r="T220" i="8"/>
  <c r="U220" i="8" s="1"/>
  <c r="L225" i="1"/>
  <c r="M225" i="1" s="1"/>
  <c r="L229" i="1"/>
  <c r="M229" i="1" s="1"/>
  <c r="T181" i="8"/>
  <c r="U181" i="8" s="1"/>
  <c r="L202" i="1"/>
  <c r="M202" i="1" s="1"/>
  <c r="L132" i="1"/>
  <c r="M132" i="1" s="1"/>
  <c r="L153" i="1"/>
  <c r="M153" i="1" s="1"/>
  <c r="L179" i="1"/>
  <c r="M179" i="1" s="1"/>
  <c r="T152" i="8"/>
  <c r="U152" i="8" s="1"/>
  <c r="L166" i="1"/>
  <c r="M166" i="1" s="1"/>
  <c r="T172" i="8"/>
  <c r="U172" i="8" s="1"/>
  <c r="T157" i="8"/>
  <c r="U157" i="8" s="1"/>
  <c r="T160" i="8"/>
  <c r="U160" i="8" s="1"/>
  <c r="T168" i="8"/>
  <c r="U168" i="8" s="1"/>
  <c r="L165" i="1"/>
  <c r="M165" i="1" s="1"/>
  <c r="L213" i="1"/>
  <c r="M213" i="1" s="1"/>
  <c r="T156" i="8"/>
  <c r="U156" i="8" s="1"/>
  <c r="L228" i="1"/>
  <c r="M228" i="1" s="1"/>
  <c r="T186" i="8"/>
  <c r="U186" i="8" s="1"/>
  <c r="T207" i="8"/>
  <c r="U207" i="8" s="1"/>
  <c r="T243" i="8"/>
  <c r="U243" i="8" s="1"/>
  <c r="L140" i="1"/>
  <c r="M140" i="1" s="1"/>
  <c r="T177" i="8"/>
  <c r="U177" i="8" s="1"/>
  <c r="T143" i="8"/>
  <c r="U143" i="8" s="1"/>
  <c r="T126" i="8"/>
  <c r="U126" i="8" s="1"/>
  <c r="T167" i="8"/>
  <c r="U167" i="8" s="1"/>
  <c r="T147" i="8"/>
  <c r="U147" i="8" s="1"/>
  <c r="L158" i="1"/>
  <c r="M158" i="1" s="1"/>
  <c r="T114" i="8"/>
  <c r="U114" i="8" s="1"/>
  <c r="L164" i="1"/>
  <c r="M164" i="1" s="1"/>
  <c r="T173" i="8"/>
  <c r="U173" i="8" s="1"/>
  <c r="T202" i="8"/>
  <c r="U202" i="8" s="1"/>
  <c r="L223" i="1"/>
  <c r="M223" i="1" s="1"/>
  <c r="T228" i="8"/>
  <c r="U228" i="8" s="1"/>
  <c r="L138" i="1"/>
  <c r="M138" i="1" s="1"/>
  <c r="T122" i="8"/>
  <c r="U122" i="8" s="1"/>
  <c r="T161" i="8"/>
  <c r="U161" i="8" s="1"/>
  <c r="L149" i="1"/>
  <c r="M149" i="1" s="1"/>
  <c r="L154" i="1"/>
  <c r="M154" i="1" s="1"/>
  <c r="T154" i="8"/>
  <c r="U154" i="8" s="1"/>
  <c r="L192" i="1"/>
  <c r="M192" i="1" s="1"/>
  <c r="T211" i="8"/>
  <c r="U211" i="8" s="1"/>
  <c r="T235" i="8"/>
  <c r="U235" i="8" s="1"/>
  <c r="T240" i="8"/>
  <c r="U240" i="8" s="1"/>
  <c r="L137" i="1"/>
  <c r="M137" i="1" s="1"/>
  <c r="L184" i="1"/>
  <c r="M184" i="1" s="1"/>
  <c r="L206" i="1"/>
  <c r="M206" i="1" s="1"/>
  <c r="L211" i="1"/>
  <c r="M211" i="1" s="1"/>
  <c r="T222" i="8"/>
  <c r="U222" i="8" s="1"/>
  <c r="T242" i="8"/>
  <c r="U242" i="8" s="1"/>
  <c r="L246" i="1"/>
  <c r="M246" i="1" s="1"/>
  <c r="L203" i="1"/>
  <c r="M203" i="1" s="1"/>
  <c r="L81" i="1"/>
  <c r="M81" i="1" s="1"/>
  <c r="T127" i="8"/>
  <c r="U127" i="8" s="1"/>
  <c r="T174" i="8"/>
  <c r="U174" i="8" s="1"/>
  <c r="T135" i="8"/>
  <c r="U135" i="8" s="1"/>
  <c r="T150" i="8"/>
  <c r="U150" i="8" s="1"/>
  <c r="T165" i="8"/>
  <c r="U165" i="8" s="1"/>
  <c r="T120" i="8"/>
  <c r="U120" i="8" s="1"/>
  <c r="T130" i="8"/>
  <c r="U130" i="8" s="1"/>
  <c r="L155" i="1"/>
  <c r="M155" i="1" s="1"/>
  <c r="L130" i="1"/>
  <c r="M130" i="1" s="1"/>
  <c r="L171" i="1"/>
  <c r="M171" i="1" s="1"/>
  <c r="T187" i="8"/>
  <c r="U187" i="8" s="1"/>
  <c r="T214" i="8"/>
  <c r="U214" i="8" s="1"/>
  <c r="T218" i="8"/>
  <c r="U218" i="8" s="1"/>
  <c r="T232" i="8"/>
  <c r="U232" i="8" s="1"/>
  <c r="L239" i="1"/>
  <c r="M239" i="1" s="1"/>
  <c r="T183" i="8"/>
  <c r="U183" i="8" s="1"/>
  <c r="L231" i="1"/>
  <c r="M231" i="1" s="1"/>
  <c r="T244" i="8"/>
  <c r="U244" i="8" s="1"/>
  <c r="T151" i="8"/>
  <c r="U151" i="8" s="1"/>
  <c r="T204" i="8"/>
  <c r="U204" i="8" s="1"/>
  <c r="L177" i="1"/>
  <c r="M177" i="1" s="1"/>
  <c r="T193" i="8"/>
  <c r="U193" i="8" s="1"/>
  <c r="T216" i="8"/>
  <c r="U216" i="8" s="1"/>
  <c r="T142" i="8"/>
  <c r="U142" i="8" s="1"/>
  <c r="T170" i="8"/>
  <c r="U170" i="8" s="1"/>
  <c r="L190" i="1"/>
  <c r="M190" i="1" s="1"/>
  <c r="T230" i="8"/>
  <c r="U230" i="8" s="1"/>
  <c r="L233" i="1"/>
  <c r="M233" i="1" s="1"/>
  <c r="L218" i="1"/>
  <c r="M218" i="1" s="1"/>
  <c r="L145" i="1"/>
  <c r="M145" i="1" s="1"/>
  <c r="T273" i="8"/>
  <c r="U273" i="8" s="1"/>
  <c r="T178" i="8"/>
  <c r="U178" i="8" s="1"/>
  <c r="L250" i="1"/>
  <c r="M250" i="1" s="1"/>
  <c r="T279" i="8"/>
  <c r="U279" i="8" s="1"/>
  <c r="T166" i="8"/>
  <c r="U166" i="8" s="1"/>
  <c r="T201" i="8"/>
  <c r="U201" i="8" s="1"/>
  <c r="L180" i="1"/>
  <c r="M180" i="1" s="1"/>
  <c r="L197" i="1"/>
  <c r="M197" i="1" s="1"/>
  <c r="L204" i="1"/>
  <c r="M204" i="1" s="1"/>
  <c r="L198" i="1"/>
  <c r="M198" i="1" s="1"/>
  <c r="T203" i="8"/>
  <c r="U203" i="8" s="1"/>
  <c r="T184" i="8"/>
  <c r="U184" i="8" s="1"/>
  <c r="T241" i="8"/>
  <c r="U241" i="8" s="1"/>
  <c r="T283" i="8"/>
  <c r="U283" i="8" s="1"/>
  <c r="T286" i="8"/>
  <c r="U286" i="8" s="1"/>
  <c r="L297" i="1"/>
  <c r="M297" i="1" s="1"/>
  <c r="T224" i="8"/>
  <c r="U224" i="8" s="1"/>
  <c r="T261" i="8"/>
  <c r="U261" i="8" s="1"/>
  <c r="L270" i="1"/>
  <c r="M270" i="1" s="1"/>
  <c r="L295" i="1"/>
  <c r="M295" i="1" s="1"/>
  <c r="T255" i="8"/>
  <c r="U255" i="8" s="1"/>
  <c r="T260" i="8"/>
  <c r="U260" i="8" s="1"/>
  <c r="T144" i="8"/>
  <c r="U144" i="8" s="1"/>
  <c r="T182" i="8"/>
  <c r="U182" i="8" s="1"/>
  <c r="L216" i="1"/>
  <c r="M216" i="1" s="1"/>
  <c r="T238" i="8"/>
  <c r="U238" i="8" s="1"/>
  <c r="L187" i="1"/>
  <c r="M187" i="1" s="1"/>
  <c r="L235" i="1"/>
  <c r="M235" i="1" s="1"/>
  <c r="L269" i="1"/>
  <c r="M269" i="1" s="1"/>
  <c r="L185" i="1"/>
  <c r="M185" i="1" s="1"/>
  <c r="T254" i="8"/>
  <c r="U254" i="8" s="1"/>
  <c r="L273" i="1"/>
  <c r="M273" i="1" s="1"/>
  <c r="T290" i="8"/>
  <c r="U290" i="8" s="1"/>
  <c r="T282" i="8"/>
  <c r="U282" i="8" s="1"/>
  <c r="T217" i="8"/>
  <c r="U217" i="8" s="1"/>
  <c r="L147" i="1"/>
  <c r="M147" i="1" s="1"/>
  <c r="T176" i="8"/>
  <c r="U176" i="8" s="1"/>
  <c r="L234" i="1"/>
  <c r="M234" i="1" s="1"/>
  <c r="T185" i="8"/>
  <c r="U185" i="8" s="1"/>
  <c r="T221" i="8"/>
  <c r="U221" i="8" s="1"/>
  <c r="T225" i="8"/>
  <c r="U225" i="8" s="1"/>
  <c r="L173" i="1"/>
  <c r="M173" i="1" s="1"/>
  <c r="L219" i="1"/>
  <c r="M219" i="1" s="1"/>
  <c r="L247" i="1"/>
  <c r="M247" i="1" s="1"/>
  <c r="T274" i="8"/>
  <c r="U274" i="8" s="1"/>
  <c r="L278" i="1"/>
  <c r="M278" i="1" s="1"/>
  <c r="L310" i="1"/>
  <c r="M310" i="1" s="1"/>
  <c r="T209" i="8"/>
  <c r="U209" i="8" s="1"/>
  <c r="T249" i="8"/>
  <c r="U249" i="8" s="1"/>
  <c r="T259" i="8"/>
  <c r="U259" i="8" s="1"/>
  <c r="T291" i="8"/>
  <c r="U291" i="8" s="1"/>
  <c r="T251" i="8"/>
  <c r="U251" i="8" s="1"/>
  <c r="T264" i="8"/>
  <c r="U264" i="8" s="1"/>
  <c r="L274" i="1"/>
  <c r="M274" i="1" s="1"/>
  <c r="L150" i="1"/>
  <c r="M150" i="1" s="1"/>
  <c r="T158" i="8"/>
  <c r="U158" i="8" s="1"/>
  <c r="L217" i="1"/>
  <c r="M217" i="1" s="1"/>
  <c r="L199" i="1"/>
  <c r="M199" i="1" s="1"/>
  <c r="L212" i="1"/>
  <c r="M212" i="1" s="1"/>
  <c r="L243" i="1"/>
  <c r="M243" i="1" s="1"/>
  <c r="T195" i="8"/>
  <c r="U195" i="8" s="1"/>
  <c r="T233" i="8"/>
  <c r="U233" i="8" s="1"/>
  <c r="L264" i="1"/>
  <c r="M264" i="1" s="1"/>
  <c r="L283" i="1"/>
  <c r="M283" i="1" s="1"/>
  <c r="T295" i="8"/>
  <c r="U295" i="8" s="1"/>
  <c r="T298" i="8"/>
  <c r="U298" i="8" s="1"/>
  <c r="L302" i="1"/>
  <c r="M302" i="1" s="1"/>
  <c r="T271" i="8"/>
  <c r="U271" i="8" s="1"/>
  <c r="L285" i="1"/>
  <c r="M285" i="1" s="1"/>
  <c r="L224" i="1"/>
  <c r="M224" i="1" s="1"/>
  <c r="T270" i="8"/>
  <c r="U270" i="8" s="1"/>
  <c r="T231" i="8"/>
  <c r="U231" i="8" s="1"/>
  <c r="L282" i="1"/>
  <c r="M282" i="1" s="1"/>
  <c r="T284" i="8"/>
  <c r="U284" i="8" s="1"/>
  <c r="L148" i="1"/>
  <c r="M148" i="1" s="1"/>
  <c r="L169" i="1"/>
  <c r="M169" i="1" s="1"/>
  <c r="L208" i="1"/>
  <c r="M208" i="1" s="1"/>
  <c r="T226" i="8"/>
  <c r="U226" i="8" s="1"/>
  <c r="L236" i="1"/>
  <c r="M236" i="1" s="1"/>
  <c r="L128" i="1"/>
  <c r="M128" i="1" s="1"/>
  <c r="L209" i="1"/>
  <c r="M209" i="1" s="1"/>
  <c r="L196" i="1"/>
  <c r="M196" i="1" s="1"/>
  <c r="L220" i="1"/>
  <c r="M220" i="1" s="1"/>
  <c r="T307" i="8"/>
  <c r="U307" i="8" s="1"/>
  <c r="L240" i="1"/>
  <c r="M240" i="1" s="1"/>
  <c r="T268" i="8"/>
  <c r="U268" i="8" s="1"/>
  <c r="L292" i="1"/>
  <c r="M292" i="1" s="1"/>
  <c r="L299" i="1"/>
  <c r="M299" i="1" s="1"/>
  <c r="T248" i="8"/>
  <c r="U248" i="8" s="1"/>
  <c r="T253" i="8"/>
  <c r="U253" i="8" s="1"/>
  <c r="L168" i="1"/>
  <c r="M168" i="1" s="1"/>
  <c r="T169" i="8"/>
  <c r="U169" i="8" s="1"/>
  <c r="L200" i="1"/>
  <c r="M200" i="1" s="1"/>
  <c r="T192" i="8"/>
  <c r="U192" i="8" s="1"/>
  <c r="L167" i="1"/>
  <c r="M167" i="1" s="1"/>
  <c r="T175" i="8"/>
  <c r="U175" i="8" s="1"/>
  <c r="T206" i="8"/>
  <c r="U206" i="8" s="1"/>
  <c r="L191" i="1"/>
  <c r="M191" i="1" s="1"/>
  <c r="L194" i="1"/>
  <c r="M194" i="1" s="1"/>
  <c r="T237" i="8"/>
  <c r="U237" i="8" s="1"/>
  <c r="L181" i="1"/>
  <c r="M181" i="1" s="1"/>
  <c r="L205" i="1"/>
  <c r="M205" i="1" s="1"/>
  <c r="T236" i="8"/>
  <c r="U236" i="8" s="1"/>
  <c r="T188" i="8"/>
  <c r="U188" i="8" s="1"/>
  <c r="L249" i="1"/>
  <c r="M249" i="1" s="1"/>
  <c r="L290" i="1"/>
  <c r="M290" i="1" s="1"/>
  <c r="L256" i="1"/>
  <c r="M256" i="1" s="1"/>
  <c r="L263" i="1"/>
  <c r="M263" i="1" s="1"/>
  <c r="T297" i="8"/>
  <c r="U297" i="8" s="1"/>
  <c r="L267" i="1"/>
  <c r="M267" i="1" s="1"/>
  <c r="L275" i="1"/>
  <c r="M275" i="1" s="1"/>
  <c r="L279" i="1"/>
  <c r="M279" i="1" s="1"/>
  <c r="T292" i="8"/>
  <c r="U292" i="8" s="1"/>
  <c r="L161" i="1"/>
  <c r="M161" i="1" s="1"/>
  <c r="L258" i="1"/>
  <c r="M258" i="1" s="1"/>
  <c r="L265" i="1"/>
  <c r="M265" i="1" s="1"/>
  <c r="T269" i="8"/>
  <c r="U269" i="8" s="1"/>
  <c r="L174" i="1"/>
  <c r="M174" i="1" s="1"/>
  <c r="L237" i="1"/>
  <c r="M237" i="1" s="1"/>
  <c r="L238" i="1"/>
  <c r="M238" i="1" s="1"/>
  <c r="L245" i="1"/>
  <c r="M245" i="1" s="1"/>
  <c r="T267" i="8"/>
  <c r="U267" i="8" s="1"/>
  <c r="L193" i="1"/>
  <c r="M193" i="1" s="1"/>
  <c r="L262" i="1"/>
  <c r="M262" i="1" s="1"/>
  <c r="L300" i="1"/>
  <c r="M300" i="1" s="1"/>
  <c r="T287" i="8"/>
  <c r="U287" i="8" s="1"/>
  <c r="T302" i="8"/>
  <c r="U302" i="8" s="1"/>
  <c r="L307" i="1"/>
  <c r="M307" i="1" s="1"/>
  <c r="L305" i="1"/>
  <c r="M305" i="1" s="1"/>
  <c r="L331" i="1"/>
  <c r="M331" i="1" s="1"/>
  <c r="L334" i="1"/>
  <c r="M334" i="1" s="1"/>
  <c r="L350" i="1"/>
  <c r="M350" i="1" s="1"/>
  <c r="T355" i="8"/>
  <c r="U355" i="8" s="1"/>
  <c r="L345" i="1"/>
  <c r="M345" i="1" s="1"/>
  <c r="L366" i="1"/>
  <c r="M366" i="1" s="1"/>
  <c r="T263" i="8"/>
  <c r="U263" i="8" s="1"/>
  <c r="T304" i="8"/>
  <c r="U304" i="8" s="1"/>
  <c r="T334" i="8"/>
  <c r="U334" i="8" s="1"/>
  <c r="T219" i="8"/>
  <c r="U219" i="8" s="1"/>
  <c r="L276" i="1"/>
  <c r="M276" i="1" s="1"/>
  <c r="T296" i="8"/>
  <c r="U296" i="8" s="1"/>
  <c r="T239" i="8"/>
  <c r="U239" i="8" s="1"/>
  <c r="T246" i="8"/>
  <c r="U246" i="8" s="1"/>
  <c r="T257" i="8"/>
  <c r="U257" i="8" s="1"/>
  <c r="T280" i="8"/>
  <c r="U280" i="8" s="1"/>
  <c r="L293" i="1"/>
  <c r="M293" i="1" s="1"/>
  <c r="T179" i="8"/>
  <c r="U179" i="8" s="1"/>
  <c r="T190" i="8"/>
  <c r="U190" i="8" s="1"/>
  <c r="L244" i="1"/>
  <c r="M244" i="1" s="1"/>
  <c r="T276" i="8"/>
  <c r="U276" i="8" s="1"/>
  <c r="L360" i="1"/>
  <c r="M360" i="1" s="1"/>
  <c r="L369" i="1"/>
  <c r="M369" i="1" s="1"/>
  <c r="T340" i="8"/>
  <c r="U340" i="8" s="1"/>
  <c r="L277" i="1"/>
  <c r="M277" i="1" s="1"/>
  <c r="T314" i="8"/>
  <c r="U314" i="8" s="1"/>
  <c r="T316" i="8"/>
  <c r="U316" i="8" s="1"/>
  <c r="T330" i="8"/>
  <c r="U330" i="8" s="1"/>
  <c r="T361" i="8"/>
  <c r="U361" i="8" s="1"/>
  <c r="L363" i="1"/>
  <c r="M363" i="1" s="1"/>
  <c r="L371" i="1"/>
  <c r="M371" i="1" s="1"/>
  <c r="T196" i="8"/>
  <c r="U196" i="8" s="1"/>
  <c r="L280" i="1"/>
  <c r="M280" i="1" s="1"/>
  <c r="T272" i="8"/>
  <c r="U272" i="8" s="1"/>
  <c r="L322" i="1"/>
  <c r="M322" i="1" s="1"/>
  <c r="L348" i="1"/>
  <c r="M348" i="1" s="1"/>
  <c r="L354" i="1"/>
  <c r="M354" i="1" s="1"/>
  <c r="T364" i="8"/>
  <c r="U364" i="8" s="1"/>
  <c r="T371" i="8"/>
  <c r="U371" i="8" s="1"/>
  <c r="L321" i="1"/>
  <c r="M321" i="1" s="1"/>
  <c r="T342" i="8"/>
  <c r="U342" i="8" s="1"/>
  <c r="T300" i="8"/>
  <c r="U300" i="8" s="1"/>
  <c r="L308" i="1"/>
  <c r="M308" i="1" s="1"/>
  <c r="T332" i="8"/>
  <c r="U332" i="8" s="1"/>
  <c r="T223" i="8"/>
  <c r="U223" i="8" s="1"/>
  <c r="L286" i="1"/>
  <c r="M286" i="1" s="1"/>
  <c r="L306" i="1"/>
  <c r="M306" i="1" s="1"/>
  <c r="L271" i="1"/>
  <c r="M271" i="1" s="1"/>
  <c r="T305" i="8"/>
  <c r="U305" i="8" s="1"/>
  <c r="L183" i="1"/>
  <c r="M183" i="1" s="1"/>
  <c r="T208" i="8"/>
  <c r="U208" i="8" s="1"/>
  <c r="T245" i="8"/>
  <c r="U245" i="8" s="1"/>
  <c r="T301" i="8"/>
  <c r="U301" i="8" s="1"/>
  <c r="L248" i="1"/>
  <c r="M248" i="1" s="1"/>
  <c r="L309" i="1"/>
  <c r="M309" i="1" s="1"/>
  <c r="L272" i="1"/>
  <c r="M272" i="1" s="1"/>
  <c r="T338" i="8"/>
  <c r="U338" i="8" s="1"/>
  <c r="L339" i="1"/>
  <c r="M339" i="1" s="1"/>
  <c r="T347" i="8"/>
  <c r="U347" i="8" s="1"/>
  <c r="T320" i="8"/>
  <c r="U320" i="8" s="1"/>
  <c r="T212" i="8"/>
  <c r="U212" i="8" s="1"/>
  <c r="T199" i="8"/>
  <c r="U199" i="8" s="1"/>
  <c r="T285" i="8"/>
  <c r="U285" i="8" s="1"/>
  <c r="L207" i="1"/>
  <c r="M207" i="1" s="1"/>
  <c r="L281" i="1"/>
  <c r="M281" i="1" s="1"/>
  <c r="T229" i="8"/>
  <c r="U229" i="8" s="1"/>
  <c r="L241" i="1"/>
  <c r="M241" i="1" s="1"/>
  <c r="T252" i="8"/>
  <c r="U252" i="8" s="1"/>
  <c r="T336" i="8"/>
  <c r="U336" i="8" s="1"/>
  <c r="L353" i="1"/>
  <c r="M353" i="1" s="1"/>
  <c r="L357" i="1"/>
  <c r="M357" i="1" s="1"/>
  <c r="L367" i="1"/>
  <c r="M367" i="1" s="1"/>
  <c r="T164" i="8"/>
  <c r="U164" i="8" s="1"/>
  <c r="T234" i="8"/>
  <c r="U234" i="8" s="1"/>
  <c r="L252" i="1"/>
  <c r="M252" i="1" s="1"/>
  <c r="T289" i="8"/>
  <c r="U289" i="8" s="1"/>
  <c r="L242" i="1"/>
  <c r="M242" i="1" s="1"/>
  <c r="L261" i="1"/>
  <c r="M261" i="1" s="1"/>
  <c r="T288" i="8"/>
  <c r="U288" i="8" s="1"/>
  <c r="T197" i="8"/>
  <c r="U197" i="8" s="1"/>
  <c r="T278" i="8"/>
  <c r="U278" i="8" s="1"/>
  <c r="T281" i="8"/>
  <c r="U281" i="8" s="1"/>
  <c r="T258" i="8"/>
  <c r="U258" i="8" s="1"/>
  <c r="T308" i="8"/>
  <c r="U308" i="8" s="1"/>
  <c r="T317" i="8"/>
  <c r="U317" i="8" s="1"/>
  <c r="L329" i="1"/>
  <c r="M329" i="1" s="1"/>
  <c r="L333" i="1"/>
  <c r="M333" i="1" s="1"/>
  <c r="L255" i="1"/>
  <c r="M255" i="1" s="1"/>
  <c r="T262" i="8"/>
  <c r="U262" i="8" s="1"/>
  <c r="L330" i="1"/>
  <c r="M330" i="1" s="1"/>
  <c r="L335" i="1"/>
  <c r="M335" i="1" s="1"/>
  <c r="L352" i="1"/>
  <c r="M352" i="1" s="1"/>
  <c r="T294" i="8"/>
  <c r="U294" i="8" s="1"/>
  <c r="T335" i="8"/>
  <c r="U335" i="8" s="1"/>
  <c r="L186" i="1"/>
  <c r="M186" i="1" s="1"/>
  <c r="L288" i="1"/>
  <c r="M288" i="1" s="1"/>
  <c r="T200" i="8"/>
  <c r="U200" i="8" s="1"/>
  <c r="T256" i="8"/>
  <c r="U256" i="8" s="1"/>
  <c r="T215" i="8"/>
  <c r="U215" i="8" s="1"/>
  <c r="L232" i="1"/>
  <c r="M232" i="1" s="1"/>
  <c r="T247" i="8"/>
  <c r="U247" i="8" s="1"/>
  <c r="T275" i="8"/>
  <c r="U275" i="8" s="1"/>
  <c r="L294" i="1"/>
  <c r="M294" i="1" s="1"/>
  <c r="L251" i="1"/>
  <c r="M251" i="1" s="1"/>
  <c r="T303" i="8"/>
  <c r="U303" i="8" s="1"/>
  <c r="T265" i="8"/>
  <c r="U265" i="8" s="1"/>
  <c r="L296" i="1"/>
  <c r="M296" i="1" s="1"/>
  <c r="L324" i="1"/>
  <c r="M324" i="1" s="1"/>
  <c r="L315" i="1"/>
  <c r="M315" i="1" s="1"/>
  <c r="L323" i="1"/>
  <c r="M323" i="1" s="1"/>
  <c r="L351" i="1"/>
  <c r="M351" i="1" s="1"/>
  <c r="T366" i="8"/>
  <c r="U366" i="8" s="1"/>
  <c r="L320" i="1"/>
  <c r="M320" i="1" s="1"/>
  <c r="L284" i="1"/>
  <c r="M284" i="1" s="1"/>
  <c r="T362" i="8"/>
  <c r="U362" i="8" s="1"/>
  <c r="T354" i="8"/>
  <c r="U354" i="8" s="1"/>
  <c r="T360" i="8"/>
  <c r="U360" i="8" s="1"/>
  <c r="L298" i="1"/>
  <c r="M298" i="1" s="1"/>
  <c r="L336" i="1"/>
  <c r="M336" i="1" s="1"/>
  <c r="T375" i="8"/>
  <c r="U375" i="8" s="1"/>
  <c r="L428" i="1"/>
  <c r="M428" i="1" s="1"/>
  <c r="T389" i="8"/>
  <c r="U389" i="8" s="1"/>
  <c r="T306" i="8"/>
  <c r="U306" i="8" s="1"/>
  <c r="T385" i="8"/>
  <c r="U385" i="8" s="1"/>
  <c r="L409" i="1"/>
  <c r="M409" i="1" s="1"/>
  <c r="L318" i="1"/>
  <c r="M318" i="1" s="1"/>
  <c r="L337" i="1"/>
  <c r="M337" i="1" s="1"/>
  <c r="L370" i="1"/>
  <c r="M370" i="1" s="1"/>
  <c r="T382" i="8"/>
  <c r="U382" i="8" s="1"/>
  <c r="L259" i="1"/>
  <c r="M259" i="1" s="1"/>
  <c r="L266" i="1"/>
  <c r="M266" i="1" s="1"/>
  <c r="T312" i="8"/>
  <c r="U312" i="8" s="1"/>
  <c r="L326" i="1"/>
  <c r="M326" i="1" s="1"/>
  <c r="T315" i="8"/>
  <c r="U315" i="8" s="1"/>
  <c r="L327" i="1"/>
  <c r="M327" i="1" s="1"/>
  <c r="L372" i="1"/>
  <c r="M372" i="1" s="1"/>
  <c r="T352" i="8"/>
  <c r="U352" i="8" s="1"/>
  <c r="L390" i="1"/>
  <c r="M390" i="1" s="1"/>
  <c r="T333" i="8"/>
  <c r="U333" i="8" s="1"/>
  <c r="T396" i="8"/>
  <c r="U396" i="8" s="1"/>
  <c r="L401" i="1"/>
  <c r="M401" i="1" s="1"/>
  <c r="T418" i="8"/>
  <c r="U418" i="8" s="1"/>
  <c r="L393" i="1"/>
  <c r="M393" i="1" s="1"/>
  <c r="T400" i="8"/>
  <c r="U400" i="8" s="1"/>
  <c r="T311" i="8"/>
  <c r="U311" i="8" s="1"/>
  <c r="L328" i="1"/>
  <c r="M328" i="1" s="1"/>
  <c r="T397" i="8"/>
  <c r="U397" i="8" s="1"/>
  <c r="L407" i="1"/>
  <c r="M407" i="1" s="1"/>
  <c r="L325" i="1"/>
  <c r="M325" i="1" s="1"/>
  <c r="L291" i="1"/>
  <c r="M291" i="1" s="1"/>
  <c r="L214" i="1"/>
  <c r="M214" i="1" s="1"/>
  <c r="L268" i="1"/>
  <c r="M268" i="1" s="1"/>
  <c r="L303" i="1"/>
  <c r="M303" i="1" s="1"/>
  <c r="T329" i="8"/>
  <c r="U329" i="8" s="1"/>
  <c r="L304" i="1"/>
  <c r="M304" i="1" s="1"/>
  <c r="T321" i="8"/>
  <c r="U321" i="8" s="1"/>
  <c r="T319" i="8"/>
  <c r="U319" i="8" s="1"/>
  <c r="T327" i="8"/>
  <c r="U327" i="8" s="1"/>
  <c r="L340" i="1"/>
  <c r="M340" i="1" s="1"/>
  <c r="T380" i="8"/>
  <c r="U380" i="8" s="1"/>
  <c r="L416" i="1"/>
  <c r="M416" i="1" s="1"/>
  <c r="L384" i="1"/>
  <c r="M384" i="1" s="1"/>
  <c r="T410" i="8"/>
  <c r="U410" i="8" s="1"/>
  <c r="L379" i="1"/>
  <c r="M379" i="1" s="1"/>
  <c r="L398" i="1"/>
  <c r="M398" i="1" s="1"/>
  <c r="L410" i="1"/>
  <c r="M410" i="1" s="1"/>
  <c r="L414" i="1"/>
  <c r="M414" i="1" s="1"/>
  <c r="L342" i="1"/>
  <c r="M342" i="1" s="1"/>
  <c r="T423" i="8"/>
  <c r="U423" i="8" s="1"/>
  <c r="T351" i="8"/>
  <c r="U351" i="8" s="1"/>
  <c r="L358" i="1"/>
  <c r="M358" i="1" s="1"/>
  <c r="T373" i="8"/>
  <c r="U373" i="8" s="1"/>
  <c r="T210" i="8"/>
  <c r="U210" i="8" s="1"/>
  <c r="T293" i="8"/>
  <c r="U293" i="8" s="1"/>
  <c r="T266" i="8"/>
  <c r="U266" i="8" s="1"/>
  <c r="T365" i="8"/>
  <c r="U365" i="8" s="1"/>
  <c r="L359" i="1"/>
  <c r="M359" i="1" s="1"/>
  <c r="L365" i="1"/>
  <c r="M365" i="1" s="1"/>
  <c r="L332" i="1"/>
  <c r="M332" i="1" s="1"/>
  <c r="T370" i="8"/>
  <c r="U370" i="8" s="1"/>
  <c r="T348" i="8"/>
  <c r="U348" i="8" s="1"/>
  <c r="T368" i="8"/>
  <c r="U368" i="8" s="1"/>
  <c r="L257" i="1"/>
  <c r="M257" i="1" s="1"/>
  <c r="L314" i="1"/>
  <c r="M314" i="1" s="1"/>
  <c r="T406" i="8"/>
  <c r="U406" i="8" s="1"/>
  <c r="T415" i="8"/>
  <c r="U415" i="8" s="1"/>
  <c r="L311" i="1"/>
  <c r="M311" i="1" s="1"/>
  <c r="T424" i="8"/>
  <c r="U424" i="8" s="1"/>
  <c r="T419" i="8"/>
  <c r="U419" i="8" s="1"/>
  <c r="L289" i="1"/>
  <c r="M289" i="1" s="1"/>
  <c r="T328" i="8"/>
  <c r="U328" i="8" s="1"/>
  <c r="T341" i="8"/>
  <c r="U341" i="8" s="1"/>
  <c r="L319" i="1"/>
  <c r="M319" i="1" s="1"/>
  <c r="T343" i="8"/>
  <c r="U343" i="8" s="1"/>
  <c r="L374" i="1"/>
  <c r="M374" i="1" s="1"/>
  <c r="T398" i="8"/>
  <c r="U398" i="8" s="1"/>
  <c r="L422" i="1"/>
  <c r="M422" i="1" s="1"/>
  <c r="T324" i="8"/>
  <c r="U324" i="8" s="1"/>
  <c r="L317" i="1"/>
  <c r="M317" i="1" s="1"/>
  <c r="T369" i="8"/>
  <c r="U369" i="8" s="1"/>
  <c r="T277" i="8"/>
  <c r="U277" i="8" s="1"/>
  <c r="T337" i="8"/>
  <c r="U337" i="8" s="1"/>
  <c r="T353" i="8"/>
  <c r="U353" i="8" s="1"/>
  <c r="L356" i="1"/>
  <c r="M356" i="1" s="1"/>
  <c r="L260" i="1"/>
  <c r="M260" i="1" s="1"/>
  <c r="L355" i="1"/>
  <c r="M355" i="1" s="1"/>
  <c r="L254" i="1"/>
  <c r="M254" i="1" s="1"/>
  <c r="L377" i="1"/>
  <c r="M377" i="1" s="1"/>
  <c r="T425" i="8"/>
  <c r="U425" i="8" s="1"/>
  <c r="T393" i="8"/>
  <c r="U393" i="8" s="1"/>
  <c r="T374" i="8"/>
  <c r="U374" i="8" s="1"/>
  <c r="T388" i="8"/>
  <c r="U388" i="8" s="1"/>
  <c r="L405" i="1"/>
  <c r="M405" i="1" s="1"/>
  <c r="L392" i="1"/>
  <c r="M392" i="1" s="1"/>
  <c r="L402" i="1"/>
  <c r="M402" i="1" s="1"/>
  <c r="L424" i="1"/>
  <c r="M424" i="1" s="1"/>
  <c r="T344" i="8"/>
  <c r="U344" i="8" s="1"/>
  <c r="L368" i="1"/>
  <c r="M368" i="1" s="1"/>
  <c r="L287" i="1"/>
  <c r="M287" i="1" s="1"/>
  <c r="T359" i="8"/>
  <c r="U359" i="8" s="1"/>
  <c r="L253" i="1"/>
  <c r="M253" i="1" s="1"/>
  <c r="L346" i="1"/>
  <c r="M346" i="1" s="1"/>
  <c r="T358" i="8"/>
  <c r="U358" i="8" s="1"/>
  <c r="T350" i="8"/>
  <c r="U350" i="8" s="1"/>
  <c r="L389" i="1"/>
  <c r="M389" i="1" s="1"/>
  <c r="T392" i="8"/>
  <c r="U392" i="8" s="1"/>
  <c r="L403" i="1"/>
  <c r="M403" i="1" s="1"/>
  <c r="T420" i="8"/>
  <c r="U420" i="8" s="1"/>
  <c r="L312" i="1"/>
  <c r="M312" i="1" s="1"/>
  <c r="L395" i="1"/>
  <c r="M395" i="1" s="1"/>
  <c r="L347" i="1"/>
  <c r="M347" i="1" s="1"/>
  <c r="L386" i="1"/>
  <c r="M386" i="1" s="1"/>
  <c r="L397" i="1"/>
  <c r="M397" i="1" s="1"/>
  <c r="T414" i="8"/>
  <c r="U414" i="8" s="1"/>
  <c r="L313" i="1"/>
  <c r="M313" i="1" s="1"/>
  <c r="T363" i="8"/>
  <c r="U363" i="8" s="1"/>
  <c r="L349" i="1"/>
  <c r="M349" i="1" s="1"/>
  <c r="T387" i="8"/>
  <c r="U387" i="8" s="1"/>
  <c r="T411" i="8"/>
  <c r="U411" i="8" s="1"/>
  <c r="T405" i="8"/>
  <c r="U405" i="8" s="1"/>
  <c r="T427" i="8"/>
  <c r="U427" i="8" s="1"/>
  <c r="T386" i="8"/>
  <c r="U386" i="8" s="1"/>
  <c r="T446" i="8"/>
  <c r="U446" i="8" s="1"/>
  <c r="T472" i="8"/>
  <c r="U472" i="8" s="1"/>
  <c r="T479" i="8"/>
  <c r="U479" i="8" s="1"/>
  <c r="L411" i="1"/>
  <c r="M411" i="1" s="1"/>
  <c r="L415" i="1"/>
  <c r="M415" i="1" s="1"/>
  <c r="T440" i="8"/>
  <c r="U440" i="8" s="1"/>
  <c r="T444" i="8"/>
  <c r="U444" i="8" s="1"/>
  <c r="T456" i="8"/>
  <c r="U456" i="8" s="1"/>
  <c r="L480" i="1"/>
  <c r="M480" i="1" s="1"/>
  <c r="L459" i="1"/>
  <c r="M459" i="1" s="1"/>
  <c r="L461" i="1"/>
  <c r="M461" i="1" s="1"/>
  <c r="T466" i="8"/>
  <c r="U466" i="8" s="1"/>
  <c r="T357" i="8"/>
  <c r="U357" i="8" s="1"/>
  <c r="L364" i="1"/>
  <c r="M364" i="1" s="1"/>
  <c r="T384" i="8"/>
  <c r="U384" i="8" s="1"/>
  <c r="L406" i="1"/>
  <c r="M406" i="1" s="1"/>
  <c r="L382" i="1"/>
  <c r="M382" i="1" s="1"/>
  <c r="T394" i="8"/>
  <c r="U394" i="8" s="1"/>
  <c r="T463" i="8"/>
  <c r="U463" i="8" s="1"/>
  <c r="L468" i="1"/>
  <c r="M468" i="1" s="1"/>
  <c r="T442" i="8"/>
  <c r="U442" i="8" s="1"/>
  <c r="L456" i="1"/>
  <c r="M456" i="1" s="1"/>
  <c r="T310" i="8"/>
  <c r="U310" i="8" s="1"/>
  <c r="T326" i="8"/>
  <c r="U326" i="8" s="1"/>
  <c r="L408" i="1"/>
  <c r="M408" i="1" s="1"/>
  <c r="L378" i="1"/>
  <c r="M378" i="1" s="1"/>
  <c r="T412" i="8"/>
  <c r="U412" i="8" s="1"/>
  <c r="L301" i="1"/>
  <c r="M301" i="1" s="1"/>
  <c r="L400" i="1"/>
  <c r="M400" i="1" s="1"/>
  <c r="L396" i="1"/>
  <c r="M396" i="1" s="1"/>
  <c r="T409" i="8"/>
  <c r="U409" i="8" s="1"/>
  <c r="L418" i="1"/>
  <c r="M418" i="1" s="1"/>
  <c r="T426" i="8"/>
  <c r="U426" i="8" s="1"/>
  <c r="L362" i="1"/>
  <c r="M362" i="1" s="1"/>
  <c r="T379" i="8"/>
  <c r="U379" i="8" s="1"/>
  <c r="T438" i="8"/>
  <c r="U438" i="8" s="1"/>
  <c r="L458" i="1"/>
  <c r="M458" i="1" s="1"/>
  <c r="T383" i="8"/>
  <c r="U383" i="8" s="1"/>
  <c r="L445" i="1"/>
  <c r="M445" i="1" s="1"/>
  <c r="L457" i="1"/>
  <c r="M457" i="1" s="1"/>
  <c r="T460" i="8"/>
  <c r="U460" i="8" s="1"/>
  <c r="L437" i="1"/>
  <c r="M437" i="1" s="1"/>
  <c r="L443" i="1"/>
  <c r="M443" i="1" s="1"/>
  <c r="L491" i="1"/>
  <c r="M491" i="1" s="1"/>
  <c r="T331" i="8"/>
  <c r="U331" i="8" s="1"/>
  <c r="T299" i="8"/>
  <c r="U299" i="8" s="1"/>
  <c r="T413" i="8"/>
  <c r="U413" i="8" s="1"/>
  <c r="L361" i="1"/>
  <c r="M361" i="1" s="1"/>
  <c r="L316" i="1"/>
  <c r="M316" i="1" s="1"/>
  <c r="T404" i="8"/>
  <c r="U404" i="8" s="1"/>
  <c r="T421" i="8"/>
  <c r="U421" i="8" s="1"/>
  <c r="L423" i="1"/>
  <c r="M423" i="1" s="1"/>
  <c r="L425" i="1"/>
  <c r="M425" i="1" s="1"/>
  <c r="T345" i="8"/>
  <c r="U345" i="8" s="1"/>
  <c r="L421" i="1"/>
  <c r="M421" i="1" s="1"/>
  <c r="T431" i="8"/>
  <c r="U431" i="8" s="1"/>
  <c r="L436" i="1"/>
  <c r="M436" i="1" s="1"/>
  <c r="L477" i="1"/>
  <c r="M477" i="1" s="1"/>
  <c r="T432" i="8"/>
  <c r="U432" i="8" s="1"/>
  <c r="L440" i="1"/>
  <c r="M440" i="1" s="1"/>
  <c r="T475" i="8"/>
  <c r="U475" i="8" s="1"/>
  <c r="L427" i="1"/>
  <c r="M427" i="1" s="1"/>
  <c r="L435" i="1"/>
  <c r="M435" i="1" s="1"/>
  <c r="L376" i="1"/>
  <c r="M376" i="1" s="1"/>
  <c r="T349" i="8"/>
  <c r="U349" i="8" s="1"/>
  <c r="L373" i="1"/>
  <c r="M373" i="1" s="1"/>
  <c r="L394" i="1"/>
  <c r="M394" i="1" s="1"/>
  <c r="T372" i="8"/>
  <c r="U372" i="8" s="1"/>
  <c r="L417" i="1"/>
  <c r="M417" i="1" s="1"/>
  <c r="L470" i="1"/>
  <c r="M470" i="1" s="1"/>
  <c r="L387" i="1"/>
  <c r="M387" i="1" s="1"/>
  <c r="T473" i="8"/>
  <c r="U473" i="8" s="1"/>
  <c r="T439" i="8"/>
  <c r="U439" i="8" s="1"/>
  <c r="L338" i="1"/>
  <c r="M338" i="1" s="1"/>
  <c r="T322" i="8"/>
  <c r="U322" i="8" s="1"/>
  <c r="T401" i="8"/>
  <c r="U401" i="8" s="1"/>
  <c r="T318" i="8"/>
  <c r="U318" i="8" s="1"/>
  <c r="T377" i="8"/>
  <c r="U377" i="8" s="1"/>
  <c r="L465" i="1"/>
  <c r="M465" i="1" s="1"/>
  <c r="T422" i="8"/>
  <c r="U422" i="8" s="1"/>
  <c r="T457" i="8"/>
  <c r="U457" i="8" s="1"/>
  <c r="L464" i="1"/>
  <c r="M464" i="1" s="1"/>
  <c r="T469" i="8"/>
  <c r="U469" i="8" s="1"/>
  <c r="L489" i="1"/>
  <c r="M489" i="1" s="1"/>
  <c r="L341" i="1"/>
  <c r="M341" i="1" s="1"/>
  <c r="L391" i="1"/>
  <c r="M391" i="1" s="1"/>
  <c r="L344" i="1"/>
  <c r="M344" i="1" s="1"/>
  <c r="L380" i="1"/>
  <c r="M380" i="1" s="1"/>
  <c r="T356" i="8"/>
  <c r="U356" i="8" s="1"/>
  <c r="L413" i="1"/>
  <c r="M413" i="1" s="1"/>
  <c r="T250" i="8"/>
  <c r="U250" i="8" s="1"/>
  <c r="L381" i="1"/>
  <c r="M381" i="1" s="1"/>
  <c r="T399" i="8"/>
  <c r="U399" i="8" s="1"/>
  <c r="L375" i="1"/>
  <c r="M375" i="1" s="1"/>
  <c r="T390" i="8"/>
  <c r="U390" i="8" s="1"/>
  <c r="T436" i="8"/>
  <c r="U436" i="8" s="1"/>
  <c r="L474" i="1"/>
  <c r="M474" i="1" s="1"/>
  <c r="L431" i="1"/>
  <c r="M431" i="1" s="1"/>
  <c r="T391" i="8"/>
  <c r="U391" i="8" s="1"/>
  <c r="L412" i="1"/>
  <c r="M412" i="1" s="1"/>
  <c r="T433" i="8"/>
  <c r="U433" i="8" s="1"/>
  <c r="L450" i="1"/>
  <c r="M450" i="1" s="1"/>
  <c r="L388" i="1"/>
  <c r="M388" i="1" s="1"/>
  <c r="L385" i="1"/>
  <c r="M385" i="1" s="1"/>
  <c r="T323" i="8"/>
  <c r="U323" i="8" s="1"/>
  <c r="L222" i="1"/>
  <c r="M222" i="1" s="1"/>
  <c r="L343" i="1"/>
  <c r="M343" i="1" s="1"/>
  <c r="L383" i="1"/>
  <c r="M383" i="1" s="1"/>
  <c r="T407" i="8"/>
  <c r="U407" i="8" s="1"/>
  <c r="T408" i="8"/>
  <c r="U408" i="8" s="1"/>
  <c r="L420" i="1"/>
  <c r="M420" i="1" s="1"/>
  <c r="T367" i="8"/>
  <c r="U367" i="8" s="1"/>
  <c r="T453" i="8"/>
  <c r="U453" i="8" s="1"/>
  <c r="L426" i="1"/>
  <c r="M426" i="1" s="1"/>
  <c r="T313" i="8"/>
  <c r="U313" i="8" s="1"/>
  <c r="L496" i="1"/>
  <c r="M496" i="1" s="1"/>
  <c r="L499" i="1"/>
  <c r="M499" i="1" s="1"/>
  <c r="T450" i="8"/>
  <c r="U450" i="8" s="1"/>
  <c r="T346" i="8"/>
  <c r="U346" i="8" s="1"/>
  <c r="T483" i="8"/>
  <c r="U483" i="8" s="1"/>
  <c r="T477" i="8"/>
  <c r="U477" i="8" s="1"/>
  <c r="T470" i="8"/>
  <c r="U470" i="8" s="1"/>
  <c r="L472" i="1"/>
  <c r="M472" i="1" s="1"/>
  <c r="T517" i="8"/>
  <c r="U517" i="8" s="1"/>
  <c r="T458" i="8"/>
  <c r="U458" i="8" s="1"/>
  <c r="T376" i="8"/>
  <c r="U376" i="8" s="1"/>
  <c r="T449" i="8"/>
  <c r="U449" i="8" s="1"/>
  <c r="L467" i="1"/>
  <c r="M467" i="1" s="1"/>
  <c r="L488" i="1"/>
  <c r="M488" i="1" s="1"/>
  <c r="T447" i="8"/>
  <c r="U447" i="8" s="1"/>
  <c r="T452" i="8"/>
  <c r="U452" i="8" s="1"/>
  <c r="L466" i="1"/>
  <c r="M466" i="1" s="1"/>
  <c r="T510" i="8"/>
  <c r="U510" i="8" s="1"/>
  <c r="T528" i="8"/>
  <c r="U528" i="8" s="1"/>
  <c r="L530" i="1"/>
  <c r="M530" i="1" s="1"/>
  <c r="T545" i="8"/>
  <c r="U545" i="8" s="1"/>
  <c r="T445" i="8"/>
  <c r="U445" i="8" s="1"/>
  <c r="T309" i="8"/>
  <c r="U309" i="8" s="1"/>
  <c r="T395" i="8"/>
  <c r="U395" i="8" s="1"/>
  <c r="L419" i="1"/>
  <c r="M419" i="1" s="1"/>
  <c r="L446" i="1"/>
  <c r="M446" i="1" s="1"/>
  <c r="T482" i="8"/>
  <c r="U482" i="8" s="1"/>
  <c r="L478" i="1"/>
  <c r="M478" i="1" s="1"/>
  <c r="T494" i="8"/>
  <c r="U494" i="8" s="1"/>
  <c r="T497" i="8"/>
  <c r="U497" i="8" s="1"/>
  <c r="L541" i="1"/>
  <c r="M541" i="1" s="1"/>
  <c r="T478" i="8"/>
  <c r="U478" i="8" s="1"/>
  <c r="T451" i="8"/>
  <c r="U451" i="8" s="1"/>
  <c r="L487" i="1"/>
  <c r="M487" i="1" s="1"/>
  <c r="L429" i="1"/>
  <c r="M429" i="1" s="1"/>
  <c r="T485" i="8"/>
  <c r="U485" i="8" s="1"/>
  <c r="T508" i="8"/>
  <c r="U508" i="8" s="1"/>
  <c r="L404" i="1"/>
  <c r="M404" i="1" s="1"/>
  <c r="L455" i="1"/>
  <c r="M455" i="1" s="1"/>
  <c r="T471" i="8"/>
  <c r="U471" i="8" s="1"/>
  <c r="T378" i="8"/>
  <c r="U378" i="8" s="1"/>
  <c r="T429" i="8"/>
  <c r="U429" i="8" s="1"/>
  <c r="L460" i="1"/>
  <c r="M460" i="1" s="1"/>
  <c r="T492" i="8"/>
  <c r="U492" i="8" s="1"/>
  <c r="L438" i="1"/>
  <c r="M438" i="1" s="1"/>
  <c r="T484" i="8"/>
  <c r="U484" i="8" s="1"/>
  <c r="L449" i="1"/>
  <c r="M449" i="1" s="1"/>
  <c r="L454" i="1"/>
  <c r="M454" i="1" s="1"/>
  <c r="T468" i="8"/>
  <c r="U468" i="8" s="1"/>
  <c r="L475" i="1"/>
  <c r="M475" i="1" s="1"/>
  <c r="T511" i="8"/>
  <c r="U511" i="8" s="1"/>
  <c r="T516" i="8"/>
  <c r="U516" i="8" s="1"/>
  <c r="T525" i="8"/>
  <c r="U525" i="8" s="1"/>
  <c r="L434" i="1"/>
  <c r="M434" i="1" s="1"/>
  <c r="T381" i="8"/>
  <c r="U381" i="8" s="1"/>
  <c r="T455" i="8"/>
  <c r="U455" i="8" s="1"/>
  <c r="T480" i="8"/>
  <c r="U480" i="8" s="1"/>
  <c r="L399" i="1"/>
  <c r="M399" i="1" s="1"/>
  <c r="T491" i="8"/>
  <c r="U491" i="8" s="1"/>
  <c r="T520" i="8"/>
  <c r="U520" i="8" s="1"/>
  <c r="L540" i="1"/>
  <c r="M540" i="1" s="1"/>
  <c r="T542" i="8"/>
  <c r="U542" i="8" s="1"/>
  <c r="T462" i="8"/>
  <c r="U462" i="8" s="1"/>
  <c r="L442" i="1"/>
  <c r="M442" i="1" s="1"/>
  <c r="T476" i="8"/>
  <c r="U476" i="8" s="1"/>
  <c r="T434" i="8"/>
  <c r="U434" i="8" s="1"/>
  <c r="T448" i="8"/>
  <c r="U448" i="8" s="1"/>
  <c r="T509" i="8"/>
  <c r="U509" i="8" s="1"/>
  <c r="T530" i="8"/>
  <c r="U530" i="8" s="1"/>
  <c r="L532" i="1"/>
  <c r="M532" i="1" s="1"/>
  <c r="L479" i="1"/>
  <c r="M479" i="1" s="1"/>
  <c r="L503" i="1"/>
  <c r="M503" i="1" s="1"/>
  <c r="T541" i="8"/>
  <c r="U541" i="8" s="1"/>
  <c r="L500" i="1"/>
  <c r="M500" i="1" s="1"/>
  <c r="L497" i="1"/>
  <c r="M497" i="1" s="1"/>
  <c r="L439" i="1"/>
  <c r="M439" i="1" s="1"/>
  <c r="L469" i="1"/>
  <c r="M469" i="1" s="1"/>
  <c r="L504" i="1"/>
  <c r="M504" i="1" s="1"/>
  <c r="T572" i="8"/>
  <c r="U572" i="8" s="1"/>
  <c r="T670" i="8"/>
  <c r="U670" i="8" s="1"/>
  <c r="L517" i="1"/>
  <c r="M517" i="1" s="1"/>
  <c r="L556" i="1"/>
  <c r="M556" i="1" s="1"/>
  <c r="L595" i="1"/>
  <c r="M595" i="1" s="1"/>
  <c r="L597" i="1"/>
  <c r="M597" i="1" s="1"/>
  <c r="L617" i="1"/>
  <c r="M617" i="1" s="1"/>
  <c r="T631" i="8"/>
  <c r="U631" i="8" s="1"/>
  <c r="T402" i="8"/>
  <c r="U402" i="8" s="1"/>
  <c r="L452" i="1"/>
  <c r="M452" i="1" s="1"/>
  <c r="T489" i="8"/>
  <c r="U489" i="8" s="1"/>
  <c r="T529" i="8"/>
  <c r="U529" i="8" s="1"/>
  <c r="T534" i="8"/>
  <c r="U534" i="8" s="1"/>
  <c r="L544" i="1"/>
  <c r="M544" i="1" s="1"/>
  <c r="L462" i="1"/>
  <c r="M462" i="1" s="1"/>
  <c r="L519" i="1"/>
  <c r="M519" i="1" s="1"/>
  <c r="T539" i="8"/>
  <c r="U539" i="8" s="1"/>
  <c r="T543" i="8"/>
  <c r="U543" i="8" s="1"/>
  <c r="T339" i="8"/>
  <c r="U339" i="8" s="1"/>
  <c r="L516" i="1"/>
  <c r="M516" i="1" s="1"/>
  <c r="L521" i="1"/>
  <c r="M521" i="1" s="1"/>
  <c r="T531" i="8"/>
  <c r="U531" i="8" s="1"/>
  <c r="L430" i="1"/>
  <c r="M430" i="1" s="1"/>
  <c r="L448" i="1"/>
  <c r="M448" i="1" s="1"/>
  <c r="T464" i="8"/>
  <c r="U464" i="8" s="1"/>
  <c r="T498" i="8"/>
  <c r="U498" i="8" s="1"/>
  <c r="L518" i="1"/>
  <c r="M518" i="1" s="1"/>
  <c r="L441" i="1"/>
  <c r="M441" i="1" s="1"/>
  <c r="T499" i="8"/>
  <c r="U499" i="8" s="1"/>
  <c r="T565" i="8"/>
  <c r="U565" i="8" s="1"/>
  <c r="T605" i="8"/>
  <c r="U605" i="8" s="1"/>
  <c r="T657" i="8"/>
  <c r="U657" i="8" s="1"/>
  <c r="L535" i="1"/>
  <c r="M535" i="1" s="1"/>
  <c r="L576" i="1"/>
  <c r="M576" i="1" s="1"/>
  <c r="T416" i="8"/>
  <c r="U416" i="8" s="1"/>
  <c r="T441" i="8"/>
  <c r="U441" i="8" s="1"/>
  <c r="T467" i="8"/>
  <c r="U467" i="8" s="1"/>
  <c r="L538" i="1"/>
  <c r="M538" i="1" s="1"/>
  <c r="T428" i="8"/>
  <c r="U428" i="8" s="1"/>
  <c r="T474" i="8"/>
  <c r="U474" i="8" s="1"/>
  <c r="T577" i="8"/>
  <c r="U577" i="8" s="1"/>
  <c r="T582" i="8"/>
  <c r="U582" i="8" s="1"/>
  <c r="T496" i="8"/>
  <c r="U496" i="8" s="1"/>
  <c r="T564" i="8"/>
  <c r="U564" i="8" s="1"/>
  <c r="L583" i="1"/>
  <c r="M583" i="1" s="1"/>
  <c r="L605" i="1"/>
  <c r="M605" i="1" s="1"/>
  <c r="L622" i="1"/>
  <c r="M622" i="1" s="1"/>
  <c r="L629" i="1"/>
  <c r="M629" i="1" s="1"/>
  <c r="L492" i="1"/>
  <c r="M492" i="1" s="1"/>
  <c r="L510" i="1"/>
  <c r="M510" i="1" s="1"/>
  <c r="L522" i="1"/>
  <c r="M522" i="1" s="1"/>
  <c r="T435" i="8"/>
  <c r="U435" i="8" s="1"/>
  <c r="L495" i="1"/>
  <c r="M495" i="1" s="1"/>
  <c r="L476" i="1"/>
  <c r="M476" i="1" s="1"/>
  <c r="T501" i="8"/>
  <c r="U501" i="8" s="1"/>
  <c r="L505" i="1"/>
  <c r="M505" i="1" s="1"/>
  <c r="T562" i="8"/>
  <c r="U562" i="8" s="1"/>
  <c r="T593" i="8"/>
  <c r="U593" i="8" s="1"/>
  <c r="T603" i="8"/>
  <c r="U603" i="8" s="1"/>
  <c r="L612" i="1"/>
  <c r="M612" i="1" s="1"/>
  <c r="L648" i="1"/>
  <c r="M648" i="1" s="1"/>
  <c r="L667" i="1"/>
  <c r="M667" i="1" s="1"/>
  <c r="T505" i="8"/>
  <c r="U505" i="8" s="1"/>
  <c r="T519" i="8"/>
  <c r="U519" i="8" s="1"/>
  <c r="T557" i="8"/>
  <c r="U557" i="8" s="1"/>
  <c r="L561" i="1"/>
  <c r="M561" i="1" s="1"/>
  <c r="L593" i="1"/>
  <c r="M593" i="1" s="1"/>
  <c r="T596" i="8"/>
  <c r="U596" i="8" s="1"/>
  <c r="T598" i="8"/>
  <c r="U598" i="8" s="1"/>
  <c r="T609" i="8"/>
  <c r="U609" i="8" s="1"/>
  <c r="L433" i="1"/>
  <c r="M433" i="1" s="1"/>
  <c r="L527" i="1"/>
  <c r="M527" i="1" s="1"/>
  <c r="L542" i="1"/>
  <c r="M542" i="1" s="1"/>
  <c r="T403" i="8"/>
  <c r="U403" i="8" s="1"/>
  <c r="L463" i="1"/>
  <c r="M463" i="1" s="1"/>
  <c r="T503" i="8"/>
  <c r="U503" i="8" s="1"/>
  <c r="L524" i="1"/>
  <c r="M524" i="1" s="1"/>
  <c r="T538" i="8"/>
  <c r="U538" i="8" s="1"/>
  <c r="L511" i="1"/>
  <c r="M511" i="1" s="1"/>
  <c r="L432" i="1"/>
  <c r="M432" i="1" s="1"/>
  <c r="T465" i="8"/>
  <c r="U465" i="8" s="1"/>
  <c r="L471" i="1"/>
  <c r="M471" i="1" s="1"/>
  <c r="L482" i="1"/>
  <c r="M482" i="1" s="1"/>
  <c r="L486" i="1"/>
  <c r="M486" i="1" s="1"/>
  <c r="L533" i="1"/>
  <c r="M533" i="1" s="1"/>
  <c r="T532" i="8"/>
  <c r="U532" i="8" s="1"/>
  <c r="L539" i="1"/>
  <c r="M539" i="1" s="1"/>
  <c r="T569" i="8"/>
  <c r="U569" i="8" s="1"/>
  <c r="L586" i="1"/>
  <c r="M586" i="1" s="1"/>
  <c r="T620" i="8"/>
  <c r="U620" i="8" s="1"/>
  <c r="T655" i="8"/>
  <c r="U655" i="8" s="1"/>
  <c r="T662" i="8"/>
  <c r="U662" i="8" s="1"/>
  <c r="L536" i="1"/>
  <c r="M536" i="1" s="1"/>
  <c r="T571" i="8"/>
  <c r="U571" i="8" s="1"/>
  <c r="L484" i="1"/>
  <c r="M484" i="1" s="1"/>
  <c r="T430" i="8"/>
  <c r="U430" i="8" s="1"/>
  <c r="L507" i="1"/>
  <c r="M507" i="1" s="1"/>
  <c r="T527" i="8"/>
  <c r="U527" i="8" s="1"/>
  <c r="T536" i="8"/>
  <c r="U536" i="8" s="1"/>
  <c r="L502" i="1"/>
  <c r="M502" i="1" s="1"/>
  <c r="T504" i="8"/>
  <c r="U504" i="8" s="1"/>
  <c r="L444" i="1"/>
  <c r="M444" i="1" s="1"/>
  <c r="T490" i="8"/>
  <c r="U490" i="8" s="1"/>
  <c r="L545" i="1"/>
  <c r="M545" i="1" s="1"/>
  <c r="T567" i="8"/>
  <c r="U567" i="8" s="1"/>
  <c r="T575" i="8"/>
  <c r="U575" i="8" s="1"/>
  <c r="T591" i="8"/>
  <c r="U591" i="8" s="1"/>
  <c r="L608" i="1"/>
  <c r="M608" i="1" s="1"/>
  <c r="T443" i="8"/>
  <c r="U443" i="8" s="1"/>
  <c r="L498" i="1"/>
  <c r="M498" i="1" s="1"/>
  <c r="T554" i="8"/>
  <c r="U554" i="8" s="1"/>
  <c r="L574" i="1"/>
  <c r="M574" i="1" s="1"/>
  <c r="T588" i="8"/>
  <c r="U588" i="8" s="1"/>
  <c r="L447" i="1"/>
  <c r="M447" i="1" s="1"/>
  <c r="T507" i="8"/>
  <c r="U507" i="8" s="1"/>
  <c r="L537" i="1"/>
  <c r="M537" i="1" s="1"/>
  <c r="T546" i="8"/>
  <c r="U546" i="8" s="1"/>
  <c r="L451" i="1"/>
  <c r="M451" i="1" s="1"/>
  <c r="L515" i="1"/>
  <c r="M515" i="1" s="1"/>
  <c r="L520" i="1"/>
  <c r="M520" i="1" s="1"/>
  <c r="T526" i="8"/>
  <c r="U526" i="8" s="1"/>
  <c r="T533" i="8"/>
  <c r="U533" i="8" s="1"/>
  <c r="T437" i="8"/>
  <c r="U437" i="8" s="1"/>
  <c r="L453" i="1"/>
  <c r="M453" i="1" s="1"/>
  <c r="L483" i="1"/>
  <c r="M483" i="1" s="1"/>
  <c r="L494" i="1"/>
  <c r="M494" i="1" s="1"/>
  <c r="L506" i="1"/>
  <c r="M506" i="1" s="1"/>
  <c r="L514" i="1"/>
  <c r="M514" i="1" s="1"/>
  <c r="T523" i="8"/>
  <c r="U523" i="8" s="1"/>
  <c r="L564" i="1"/>
  <c r="M564" i="1" s="1"/>
  <c r="T613" i="8"/>
  <c r="U613" i="8" s="1"/>
  <c r="L660" i="1"/>
  <c r="M660" i="1" s="1"/>
  <c r="T547" i="8"/>
  <c r="U547" i="8" s="1"/>
  <c r="L562" i="1"/>
  <c r="M562" i="1" s="1"/>
  <c r="T610" i="8"/>
  <c r="U610" i="8" s="1"/>
  <c r="T624" i="8"/>
  <c r="U624" i="8" s="1"/>
  <c r="T325" i="8"/>
  <c r="U325" i="8" s="1"/>
  <c r="L493" i="1"/>
  <c r="M493" i="1" s="1"/>
  <c r="T513" i="8"/>
  <c r="U513" i="8" s="1"/>
  <c r="L525" i="1"/>
  <c r="M525" i="1" s="1"/>
  <c r="T417" i="8"/>
  <c r="U417" i="8" s="1"/>
  <c r="T481" i="8"/>
  <c r="U481" i="8" s="1"/>
  <c r="T522" i="8"/>
  <c r="U522" i="8" s="1"/>
  <c r="T524" i="8"/>
  <c r="U524" i="8" s="1"/>
  <c r="L501" i="1"/>
  <c r="M501" i="1" s="1"/>
  <c r="L512" i="1"/>
  <c r="M512" i="1" s="1"/>
  <c r="T488" i="8"/>
  <c r="U488" i="8" s="1"/>
  <c r="T495" i="8"/>
  <c r="U495" i="8" s="1"/>
  <c r="T487" i="8"/>
  <c r="U487" i="8" s="1"/>
  <c r="L560" i="1"/>
  <c r="M560" i="1" s="1"/>
  <c r="L584" i="1"/>
  <c r="M584" i="1" s="1"/>
  <c r="L596" i="1"/>
  <c r="M596" i="1" s="1"/>
  <c r="L630" i="1"/>
  <c r="M630" i="1" s="1"/>
  <c r="L636" i="1"/>
  <c r="M636" i="1" s="1"/>
  <c r="L651" i="1"/>
  <c r="M651" i="1" s="1"/>
  <c r="T672" i="8"/>
  <c r="U672" i="8" s="1"/>
  <c r="L572" i="1"/>
  <c r="M572" i="1" s="1"/>
  <c r="L621" i="1"/>
  <c r="M621" i="1" s="1"/>
  <c r="T636" i="8"/>
  <c r="U636" i="8" s="1"/>
  <c r="L641" i="1"/>
  <c r="M641" i="1" s="1"/>
  <c r="L531" i="1"/>
  <c r="M531" i="1" s="1"/>
  <c r="T616" i="8"/>
  <c r="U616" i="8" s="1"/>
  <c r="L633" i="1"/>
  <c r="M633" i="1" s="1"/>
  <c r="T515" i="8"/>
  <c r="U515" i="8" s="1"/>
  <c r="L553" i="1"/>
  <c r="M553" i="1" s="1"/>
  <c r="T570" i="8"/>
  <c r="U570" i="8" s="1"/>
  <c r="L575" i="1"/>
  <c r="M575" i="1" s="1"/>
  <c r="T630" i="8"/>
  <c r="U630" i="8" s="1"/>
  <c r="L555" i="1"/>
  <c r="M555" i="1" s="1"/>
  <c r="T615" i="8"/>
  <c r="U615" i="8" s="1"/>
  <c r="T627" i="8"/>
  <c r="U627" i="8" s="1"/>
  <c r="T644" i="8"/>
  <c r="U644" i="8" s="1"/>
  <c r="T646" i="8"/>
  <c r="U646" i="8" s="1"/>
  <c r="L655" i="1"/>
  <c r="M655" i="1" s="1"/>
  <c r="T514" i="8"/>
  <c r="U514" i="8" s="1"/>
  <c r="L582" i="1"/>
  <c r="M582" i="1" s="1"/>
  <c r="L585" i="1"/>
  <c r="M585" i="1" s="1"/>
  <c r="L626" i="1"/>
  <c r="M626" i="1" s="1"/>
  <c r="T651" i="8"/>
  <c r="U651" i="8" s="1"/>
  <c r="L485" i="1"/>
  <c r="M485" i="1" s="1"/>
  <c r="L567" i="1"/>
  <c r="M567" i="1" s="1"/>
  <c r="L591" i="1"/>
  <c r="M591" i="1" s="1"/>
  <c r="T642" i="8"/>
  <c r="U642" i="8" s="1"/>
  <c r="T493" i="8"/>
  <c r="U493" i="8" s="1"/>
  <c r="L639" i="1"/>
  <c r="M639" i="1" s="1"/>
  <c r="T641" i="8"/>
  <c r="U641" i="8" s="1"/>
  <c r="L481" i="1"/>
  <c r="M481" i="1" s="1"/>
  <c r="T500" i="8"/>
  <c r="U500" i="8" s="1"/>
  <c r="L559" i="1"/>
  <c r="M559" i="1" s="1"/>
  <c r="L663" i="1"/>
  <c r="M663" i="1" s="1"/>
  <c r="T559" i="8"/>
  <c r="U559" i="8" s="1"/>
  <c r="L563" i="1"/>
  <c r="M563" i="1" s="1"/>
  <c r="T568" i="8"/>
  <c r="U568" i="8" s="1"/>
  <c r="T619" i="8"/>
  <c r="U619" i="8" s="1"/>
  <c r="L640" i="1"/>
  <c r="M640" i="1" s="1"/>
  <c r="L642" i="1"/>
  <c r="M642" i="1" s="1"/>
  <c r="T663" i="8"/>
  <c r="U663" i="8" s="1"/>
  <c r="T521" i="8"/>
  <c r="U521" i="8" s="1"/>
  <c r="T587" i="8"/>
  <c r="U587" i="8" s="1"/>
  <c r="L603" i="1"/>
  <c r="M603" i="1" s="1"/>
  <c r="T608" i="8"/>
  <c r="U608" i="8" s="1"/>
  <c r="L581" i="1"/>
  <c r="M581" i="1" s="1"/>
  <c r="L632" i="1"/>
  <c r="M632" i="1" s="1"/>
  <c r="T634" i="8"/>
  <c r="U634" i="8" s="1"/>
  <c r="T537" i="8"/>
  <c r="U537" i="8" s="1"/>
  <c r="T556" i="8"/>
  <c r="U556" i="8" s="1"/>
  <c r="T506" i="8"/>
  <c r="U506" i="8" s="1"/>
  <c r="T580" i="8"/>
  <c r="U580" i="8" s="1"/>
  <c r="T594" i="8"/>
  <c r="U594" i="8" s="1"/>
  <c r="L607" i="1"/>
  <c r="M607" i="1" s="1"/>
  <c r="T614" i="8"/>
  <c r="U614" i="8" s="1"/>
  <c r="T623" i="8"/>
  <c r="U623" i="8" s="1"/>
  <c r="T638" i="8"/>
  <c r="U638" i="8" s="1"/>
  <c r="L551" i="1"/>
  <c r="M551" i="1" s="1"/>
  <c r="T553" i="8"/>
  <c r="U553" i="8" s="1"/>
  <c r="T563" i="8"/>
  <c r="U563" i="8" s="1"/>
  <c r="L589" i="1"/>
  <c r="M589" i="1" s="1"/>
  <c r="T635" i="8"/>
  <c r="U635" i="8" s="1"/>
  <c r="T574" i="8"/>
  <c r="U574" i="8" s="1"/>
  <c r="L624" i="1"/>
  <c r="M624" i="1" s="1"/>
  <c r="L513" i="1"/>
  <c r="M513" i="1" s="1"/>
  <c r="T549" i="8"/>
  <c r="U549" i="8" s="1"/>
  <c r="L614" i="1"/>
  <c r="M614" i="1" s="1"/>
  <c r="L665" i="1"/>
  <c r="M665" i="1" s="1"/>
  <c r="L523" i="1"/>
  <c r="M523" i="1" s="1"/>
  <c r="T552" i="8"/>
  <c r="U552" i="8" s="1"/>
  <c r="L566" i="1"/>
  <c r="M566" i="1" s="1"/>
  <c r="T576" i="8"/>
  <c r="U576" i="8" s="1"/>
  <c r="T602" i="8"/>
  <c r="U602" i="8" s="1"/>
  <c r="L650" i="1"/>
  <c r="M650" i="1" s="1"/>
  <c r="L543" i="1"/>
  <c r="M543" i="1" s="1"/>
  <c r="L577" i="1"/>
  <c r="M577" i="1" s="1"/>
  <c r="L601" i="1"/>
  <c r="M601" i="1" s="1"/>
  <c r="L625" i="1"/>
  <c r="M625" i="1" s="1"/>
  <c r="L473" i="1"/>
  <c r="M473" i="1" s="1"/>
  <c r="T518" i="8"/>
  <c r="U518" i="8" s="1"/>
  <c r="L550" i="1"/>
  <c r="M550" i="1" s="1"/>
  <c r="L552" i="1"/>
  <c r="M552" i="1" s="1"/>
  <c r="L557" i="1"/>
  <c r="M557" i="1" s="1"/>
  <c r="T560" i="8"/>
  <c r="U560" i="8" s="1"/>
  <c r="L628" i="1"/>
  <c r="M628" i="1" s="1"/>
  <c r="L657" i="1"/>
  <c r="M657" i="1" s="1"/>
  <c r="L509" i="1"/>
  <c r="M509" i="1" s="1"/>
  <c r="L546" i="1"/>
  <c r="M546" i="1" s="1"/>
  <c r="T592" i="8"/>
  <c r="U592" i="8" s="1"/>
  <c r="L599" i="1"/>
  <c r="M599" i="1" s="1"/>
  <c r="T664" i="8"/>
  <c r="U664" i="8" s="1"/>
  <c r="L669" i="1"/>
  <c r="M669" i="1" s="1"/>
  <c r="L508" i="1"/>
  <c r="M508" i="1" s="1"/>
  <c r="L528" i="1"/>
  <c r="M528" i="1" s="1"/>
  <c r="L558" i="1"/>
  <c r="M558" i="1" s="1"/>
  <c r="L587" i="1"/>
  <c r="M587" i="1" s="1"/>
  <c r="L613" i="1"/>
  <c r="M613" i="1" s="1"/>
  <c r="T637" i="8"/>
  <c r="U637" i="8" s="1"/>
  <c r="L600" i="1"/>
  <c r="M600" i="1" s="1"/>
  <c r="T617" i="8"/>
  <c r="U617" i="8" s="1"/>
  <c r="T622" i="8"/>
  <c r="U622" i="8" s="1"/>
  <c r="T502" i="8"/>
  <c r="U502" i="8" s="1"/>
  <c r="L618" i="1"/>
  <c r="M618" i="1" s="1"/>
  <c r="L643" i="1"/>
  <c r="M643" i="1" s="1"/>
  <c r="T647" i="8"/>
  <c r="U647" i="8" s="1"/>
  <c r="L654" i="1"/>
  <c r="M654" i="1" s="1"/>
  <c r="L623" i="1"/>
  <c r="M623" i="1" s="1"/>
  <c r="L635" i="1"/>
  <c r="M635" i="1" s="1"/>
  <c r="T459" i="8"/>
  <c r="U459" i="8" s="1"/>
  <c r="T579" i="8"/>
  <c r="U579" i="8" s="1"/>
  <c r="L610" i="1"/>
  <c r="M610" i="1" s="1"/>
  <c r="T548" i="8"/>
  <c r="U548" i="8" s="1"/>
  <c r="L645" i="1"/>
  <c r="M645" i="1" s="1"/>
  <c r="T650" i="8"/>
  <c r="U650" i="8" s="1"/>
  <c r="T659" i="8"/>
  <c r="U659" i="8" s="1"/>
  <c r="T573" i="8"/>
  <c r="U573" i="8" s="1"/>
  <c r="T640" i="8"/>
  <c r="U640" i="8" s="1"/>
  <c r="L529" i="1"/>
  <c r="M529" i="1" s="1"/>
  <c r="T544" i="8"/>
  <c r="U544" i="8" s="1"/>
  <c r="L549" i="1"/>
  <c r="M549" i="1" s="1"/>
  <c r="T586" i="8"/>
  <c r="U586" i="8" s="1"/>
  <c r="L594" i="1"/>
  <c r="M594" i="1" s="1"/>
  <c r="T611" i="8"/>
  <c r="U611" i="8" s="1"/>
  <c r="T625" i="8"/>
  <c r="U625" i="8" s="1"/>
  <c r="T550" i="8"/>
  <c r="U550" i="8" s="1"/>
  <c r="L598" i="1"/>
  <c r="M598" i="1" s="1"/>
  <c r="L634" i="1"/>
  <c r="M634" i="1" s="1"/>
  <c r="T658" i="8"/>
  <c r="U658" i="8" s="1"/>
  <c r="T595" i="8"/>
  <c r="U595" i="8" s="1"/>
  <c r="T607" i="8"/>
  <c r="U607" i="8" s="1"/>
  <c r="T660" i="8"/>
  <c r="U660" i="8" s="1"/>
  <c r="T679" i="8"/>
  <c r="U679" i="8" s="1"/>
  <c r="L723" i="1"/>
  <c r="M723" i="1" s="1"/>
  <c r="L761" i="1"/>
  <c r="M761" i="1" s="1"/>
  <c r="T773" i="8"/>
  <c r="U773" i="8" s="1"/>
  <c r="T604" i="8"/>
  <c r="U604" i="8" s="1"/>
  <c r="L700" i="1"/>
  <c r="M700" i="1" s="1"/>
  <c r="T726" i="8"/>
  <c r="U726" i="8" s="1"/>
  <c r="T741" i="8"/>
  <c r="U741" i="8" s="1"/>
  <c r="T748" i="8"/>
  <c r="U748" i="8" s="1"/>
  <c r="T760" i="8"/>
  <c r="U760" i="8" s="1"/>
  <c r="L646" i="1"/>
  <c r="M646" i="1" s="1"/>
  <c r="L666" i="1"/>
  <c r="M666" i="1" s="1"/>
  <c r="L755" i="1"/>
  <c r="M755" i="1" s="1"/>
  <c r="L571" i="1"/>
  <c r="M571" i="1" s="1"/>
  <c r="L604" i="1"/>
  <c r="M604" i="1" s="1"/>
  <c r="T728" i="8"/>
  <c r="U728" i="8" s="1"/>
  <c r="L713" i="1"/>
  <c r="M713" i="1" s="1"/>
  <c r="T727" i="8"/>
  <c r="U727" i="8" s="1"/>
  <c r="T730" i="8"/>
  <c r="U730" i="8" s="1"/>
  <c r="T768" i="8"/>
  <c r="U768" i="8" s="1"/>
  <c r="T681" i="8"/>
  <c r="U681" i="8" s="1"/>
  <c r="T698" i="8"/>
  <c r="U698" i="8" s="1"/>
  <c r="T746" i="8"/>
  <c r="U746" i="8" s="1"/>
  <c r="T767" i="8"/>
  <c r="U767" i="8" s="1"/>
  <c r="L772" i="1"/>
  <c r="M772" i="1" s="1"/>
  <c r="T590" i="8"/>
  <c r="U590" i="8" s="1"/>
  <c r="T656" i="8"/>
  <c r="U656" i="8" s="1"/>
  <c r="T486" i="8"/>
  <c r="U486" i="8" s="1"/>
  <c r="L619" i="1"/>
  <c r="M619" i="1" s="1"/>
  <c r="T633" i="8"/>
  <c r="U633" i="8" s="1"/>
  <c r="T649" i="8"/>
  <c r="U649" i="8" s="1"/>
  <c r="L662" i="1"/>
  <c r="M662" i="1" s="1"/>
  <c r="L672" i="1"/>
  <c r="M672" i="1" s="1"/>
  <c r="T703" i="8"/>
  <c r="U703" i="8" s="1"/>
  <c r="T706" i="8"/>
  <c r="U706" i="8" s="1"/>
  <c r="L718" i="1"/>
  <c r="M718" i="1" s="1"/>
  <c r="L490" i="1"/>
  <c r="M490" i="1" s="1"/>
  <c r="T597" i="8"/>
  <c r="U597" i="8" s="1"/>
  <c r="T628" i="8"/>
  <c r="U628" i="8" s="1"/>
  <c r="T668" i="8"/>
  <c r="U668" i="8" s="1"/>
  <c r="T690" i="8"/>
  <c r="U690" i="8" s="1"/>
  <c r="L719" i="1"/>
  <c r="M719" i="1" s="1"/>
  <c r="L722" i="1"/>
  <c r="M722" i="1" s="1"/>
  <c r="L569" i="1"/>
  <c r="M569" i="1" s="1"/>
  <c r="L738" i="1"/>
  <c r="M738" i="1" s="1"/>
  <c r="L673" i="1"/>
  <c r="M673" i="1" s="1"/>
  <c r="T694" i="8"/>
  <c r="U694" i="8" s="1"/>
  <c r="T600" i="8"/>
  <c r="U600" i="8" s="1"/>
  <c r="T701" i="8"/>
  <c r="U701" i="8" s="1"/>
  <c r="T744" i="8"/>
  <c r="U744" i="8" s="1"/>
  <c r="L751" i="1"/>
  <c r="M751" i="1" s="1"/>
  <c r="L753" i="1"/>
  <c r="M753" i="1" s="1"/>
  <c r="T782" i="8"/>
  <c r="U782" i="8" s="1"/>
  <c r="L534" i="1"/>
  <c r="M534" i="1" s="1"/>
  <c r="L565" i="1"/>
  <c r="M565" i="1" s="1"/>
  <c r="L678" i="1"/>
  <c r="M678" i="1" s="1"/>
  <c r="L705" i="1"/>
  <c r="M705" i="1" s="1"/>
  <c r="L714" i="1"/>
  <c r="M714" i="1" s="1"/>
  <c r="L727" i="1"/>
  <c r="M727" i="1" s="1"/>
  <c r="T583" i="8"/>
  <c r="U583" i="8" s="1"/>
  <c r="L602" i="1"/>
  <c r="M602" i="1" s="1"/>
  <c r="L731" i="1"/>
  <c r="M731" i="1" s="1"/>
  <c r="T606" i="8"/>
  <c r="U606" i="8" s="1"/>
  <c r="L644" i="1"/>
  <c r="M644" i="1" s="1"/>
  <c r="L652" i="1"/>
  <c r="M652" i="1" s="1"/>
  <c r="T723" i="8"/>
  <c r="U723" i="8" s="1"/>
  <c r="T612" i="8"/>
  <c r="U612" i="8" s="1"/>
  <c r="T669" i="8"/>
  <c r="U669" i="8" s="1"/>
  <c r="L725" i="1"/>
  <c r="M725" i="1" s="1"/>
  <c r="L741" i="1"/>
  <c r="M741" i="1" s="1"/>
  <c r="L777" i="1"/>
  <c r="M777" i="1" s="1"/>
  <c r="L647" i="1"/>
  <c r="M647" i="1" s="1"/>
  <c r="L658" i="1"/>
  <c r="M658" i="1" s="1"/>
  <c r="L696" i="1"/>
  <c r="M696" i="1" s="1"/>
  <c r="T710" i="8"/>
  <c r="U710" i="8" s="1"/>
  <c r="T738" i="8"/>
  <c r="U738" i="8" s="1"/>
  <c r="L758" i="1"/>
  <c r="M758" i="1" s="1"/>
  <c r="L526" i="1"/>
  <c r="M526" i="1" s="1"/>
  <c r="L649" i="1"/>
  <c r="M649" i="1" s="1"/>
  <c r="L735" i="1"/>
  <c r="M735" i="1" s="1"/>
  <c r="L767" i="1"/>
  <c r="M767" i="1" s="1"/>
  <c r="T771" i="8"/>
  <c r="U771" i="8" s="1"/>
  <c r="T778" i="8"/>
  <c r="U778" i="8" s="1"/>
  <c r="L781" i="1"/>
  <c r="M781" i="1" s="1"/>
  <c r="T784" i="8"/>
  <c r="U784" i="8" s="1"/>
  <c r="L637" i="1"/>
  <c r="M637" i="1" s="1"/>
  <c r="T667" i="8"/>
  <c r="U667" i="8" s="1"/>
  <c r="T687" i="8"/>
  <c r="U687" i="8" s="1"/>
  <c r="L653" i="1"/>
  <c r="M653" i="1" s="1"/>
  <c r="L698" i="1"/>
  <c r="M698" i="1" s="1"/>
  <c r="L737" i="1"/>
  <c r="M737" i="1" s="1"/>
  <c r="L770" i="1"/>
  <c r="M770" i="1" s="1"/>
  <c r="L570" i="1"/>
  <c r="M570" i="1" s="1"/>
  <c r="T578" i="8"/>
  <c r="U578" i="8" s="1"/>
  <c r="L616" i="1"/>
  <c r="M616" i="1" s="1"/>
  <c r="L676" i="1"/>
  <c r="M676" i="1" s="1"/>
  <c r="L734" i="1"/>
  <c r="M734" i="1" s="1"/>
  <c r="L664" i="1"/>
  <c r="M664" i="1" s="1"/>
  <c r="L671" i="1"/>
  <c r="M671" i="1" s="1"/>
  <c r="L712" i="1"/>
  <c r="M712" i="1" s="1"/>
  <c r="L724" i="1"/>
  <c r="M724" i="1" s="1"/>
  <c r="L554" i="1"/>
  <c r="M554" i="1" s="1"/>
  <c r="L578" i="1"/>
  <c r="M578" i="1" s="1"/>
  <c r="L609" i="1"/>
  <c r="M609" i="1" s="1"/>
  <c r="L680" i="1"/>
  <c r="M680" i="1" s="1"/>
  <c r="T695" i="8"/>
  <c r="U695" i="8" s="1"/>
  <c r="L706" i="1"/>
  <c r="M706" i="1" s="1"/>
  <c r="T713" i="8"/>
  <c r="U713" i="8" s="1"/>
  <c r="L721" i="1"/>
  <c r="M721" i="1" s="1"/>
  <c r="T639" i="8"/>
  <c r="U639" i="8" s="1"/>
  <c r="L681" i="1"/>
  <c r="M681" i="1" s="1"/>
  <c r="L701" i="1"/>
  <c r="M701" i="1" s="1"/>
  <c r="T715" i="8"/>
  <c r="U715" i="8" s="1"/>
  <c r="T729" i="8"/>
  <c r="U729" i="8" s="1"/>
  <c r="L732" i="1"/>
  <c r="M732" i="1" s="1"/>
  <c r="T749" i="8"/>
  <c r="U749" i="8" s="1"/>
  <c r="L754" i="1"/>
  <c r="M754" i="1" s="1"/>
  <c r="T775" i="8"/>
  <c r="U775" i="8" s="1"/>
  <c r="T585" i="8"/>
  <c r="U585" i="8" s="1"/>
  <c r="L611" i="1"/>
  <c r="M611" i="1" s="1"/>
  <c r="T621" i="8"/>
  <c r="U621" i="8" s="1"/>
  <c r="T691" i="8"/>
  <c r="U691" i="8" s="1"/>
  <c r="T731" i="8"/>
  <c r="U731" i="8" s="1"/>
  <c r="T743" i="8"/>
  <c r="U743" i="8" s="1"/>
  <c r="L765" i="1"/>
  <c r="M765" i="1" s="1"/>
  <c r="L782" i="1"/>
  <c r="M782" i="1" s="1"/>
  <c r="T535" i="8"/>
  <c r="U535" i="8" s="1"/>
  <c r="T685" i="8"/>
  <c r="U685" i="8" s="1"/>
  <c r="L690" i="1"/>
  <c r="M690" i="1" s="1"/>
  <c r="L695" i="1"/>
  <c r="M695" i="1" s="1"/>
  <c r="T716" i="8"/>
  <c r="U716" i="8" s="1"/>
  <c r="L762" i="1"/>
  <c r="M762" i="1" s="1"/>
  <c r="T769" i="8"/>
  <c r="U769" i="8" s="1"/>
  <c r="L692" i="1"/>
  <c r="M692" i="1" s="1"/>
  <c r="L709" i="1"/>
  <c r="M709" i="1" s="1"/>
  <c r="T735" i="8"/>
  <c r="U735" i="8" s="1"/>
  <c r="T632" i="8"/>
  <c r="U632" i="8" s="1"/>
  <c r="T654" i="8"/>
  <c r="U654" i="8" s="1"/>
  <c r="L670" i="1"/>
  <c r="M670" i="1" s="1"/>
  <c r="L674" i="1"/>
  <c r="M674" i="1" s="1"/>
  <c r="T705" i="8"/>
  <c r="U705" i="8" s="1"/>
  <c r="L708" i="1"/>
  <c r="M708" i="1" s="1"/>
  <c r="L746" i="1"/>
  <c r="M746" i="1" s="1"/>
  <c r="L579" i="1"/>
  <c r="M579" i="1" s="1"/>
  <c r="L661" i="1"/>
  <c r="M661" i="1" s="1"/>
  <c r="T683" i="8"/>
  <c r="U683" i="8" s="1"/>
  <c r="T722" i="8"/>
  <c r="U722" i="8" s="1"/>
  <c r="T724" i="8"/>
  <c r="U724" i="8" s="1"/>
  <c r="L750" i="1"/>
  <c r="M750" i="1" s="1"/>
  <c r="T774" i="8"/>
  <c r="U774" i="8" s="1"/>
  <c r="T566" i="8"/>
  <c r="U566" i="8" s="1"/>
  <c r="T653" i="8"/>
  <c r="U653" i="8" s="1"/>
  <c r="T675" i="8"/>
  <c r="U675" i="8" s="1"/>
  <c r="T740" i="8"/>
  <c r="U740" i="8" s="1"/>
  <c r="L745" i="1"/>
  <c r="M745" i="1" s="1"/>
  <c r="L759" i="1"/>
  <c r="M759" i="1" s="1"/>
  <c r="T772" i="8"/>
  <c r="U772" i="8" s="1"/>
  <c r="L779" i="1"/>
  <c r="M779" i="1" s="1"/>
  <c r="T454" i="8"/>
  <c r="U454" i="8" s="1"/>
  <c r="T599" i="8"/>
  <c r="U599" i="8" s="1"/>
  <c r="T618" i="8"/>
  <c r="U618" i="8" s="1"/>
  <c r="L627" i="1"/>
  <c r="M627" i="1" s="1"/>
  <c r="L668" i="1"/>
  <c r="M668" i="1" s="1"/>
  <c r="L704" i="1"/>
  <c r="M704" i="1" s="1"/>
  <c r="T718" i="8"/>
  <c r="U718" i="8" s="1"/>
  <c r="T745" i="8"/>
  <c r="U745" i="8" s="1"/>
  <c r="L547" i="1"/>
  <c r="M547" i="1" s="1"/>
  <c r="T666" i="8"/>
  <c r="U666" i="8" s="1"/>
  <c r="L682" i="1"/>
  <c r="M682" i="1" s="1"/>
  <c r="T684" i="8"/>
  <c r="U684" i="8" s="1"/>
  <c r="L548" i="1"/>
  <c r="M548" i="1" s="1"/>
  <c r="T558" i="8"/>
  <c r="U558" i="8" s="1"/>
  <c r="T589" i="8"/>
  <c r="U589" i="8" s="1"/>
  <c r="T751" i="8"/>
  <c r="U751" i="8" s="1"/>
  <c r="T792" i="8"/>
  <c r="U792" i="8" s="1"/>
  <c r="T461" i="8"/>
  <c r="U461" i="8" s="1"/>
  <c r="L590" i="1"/>
  <c r="M590" i="1" s="1"/>
  <c r="L659" i="1"/>
  <c r="M659" i="1" s="1"/>
  <c r="L691" i="1"/>
  <c r="M691" i="1" s="1"/>
  <c r="T717" i="8"/>
  <c r="U717" i="8" s="1"/>
  <c r="L606" i="1"/>
  <c r="M606" i="1" s="1"/>
  <c r="T755" i="8"/>
  <c r="U755" i="8" s="1"/>
  <c r="T763" i="8"/>
  <c r="U763" i="8" s="1"/>
  <c r="T700" i="8"/>
  <c r="U700" i="8" s="1"/>
  <c r="L766" i="1"/>
  <c r="M766" i="1" s="1"/>
  <c r="L588" i="1"/>
  <c r="M588" i="1" s="1"/>
  <c r="T676" i="8"/>
  <c r="U676" i="8" s="1"/>
  <c r="L711" i="1"/>
  <c r="M711" i="1" s="1"/>
  <c r="T736" i="8"/>
  <c r="U736" i="8" s="1"/>
  <c r="L780" i="1"/>
  <c r="M780" i="1" s="1"/>
  <c r="L804" i="1"/>
  <c r="M804" i="1" s="1"/>
  <c r="L888" i="1"/>
  <c r="M888" i="1" s="1"/>
  <c r="T673" i="8"/>
  <c r="U673" i="8" s="1"/>
  <c r="L694" i="1"/>
  <c r="M694" i="1" s="1"/>
  <c r="L743" i="1"/>
  <c r="M743" i="1" s="1"/>
  <c r="L757" i="1"/>
  <c r="M757" i="1" s="1"/>
  <c r="T648" i="8"/>
  <c r="U648" i="8" s="1"/>
  <c r="L677" i="1"/>
  <c r="M677" i="1" s="1"/>
  <c r="T689" i="8"/>
  <c r="U689" i="8" s="1"/>
  <c r="T734" i="8"/>
  <c r="U734" i="8" s="1"/>
  <c r="L756" i="1"/>
  <c r="M756" i="1" s="1"/>
  <c r="L620" i="1"/>
  <c r="M620" i="1" s="1"/>
  <c r="L729" i="1"/>
  <c r="M729" i="1" s="1"/>
  <c r="T739" i="8"/>
  <c r="U739" i="8" s="1"/>
  <c r="L749" i="1"/>
  <c r="M749" i="1" s="1"/>
  <c r="L775" i="1"/>
  <c r="M775" i="1" s="1"/>
  <c r="T555" i="8"/>
  <c r="U555" i="8" s="1"/>
  <c r="L683" i="1"/>
  <c r="M683" i="1" s="1"/>
  <c r="L773" i="1"/>
  <c r="M773" i="1" s="1"/>
  <c r="T790" i="8"/>
  <c r="U790" i="8" s="1"/>
  <c r="T864" i="8"/>
  <c r="U864" i="8" s="1"/>
  <c r="T867" i="8"/>
  <c r="U867" i="8" s="1"/>
  <c r="T874" i="8"/>
  <c r="U874" i="8" s="1"/>
  <c r="L740" i="1"/>
  <c r="M740" i="1" s="1"/>
  <c r="T551" i="8"/>
  <c r="U551" i="8" s="1"/>
  <c r="L742" i="1"/>
  <c r="M742" i="1" s="1"/>
  <c r="T758" i="8"/>
  <c r="U758" i="8" s="1"/>
  <c r="T601" i="8"/>
  <c r="U601" i="8" s="1"/>
  <c r="L615" i="1"/>
  <c r="M615" i="1" s="1"/>
  <c r="T693" i="8"/>
  <c r="U693" i="8" s="1"/>
  <c r="L707" i="1"/>
  <c r="M707" i="1" s="1"/>
  <c r="T712" i="8"/>
  <c r="U712" i="8" s="1"/>
  <c r="L736" i="1"/>
  <c r="M736" i="1" s="1"/>
  <c r="T770" i="8"/>
  <c r="U770" i="8" s="1"/>
  <c r="T643" i="8"/>
  <c r="U643" i="8" s="1"/>
  <c r="T793" i="8"/>
  <c r="U793" i="8" s="1"/>
  <c r="L809" i="1"/>
  <c r="M809" i="1" s="1"/>
  <c r="T814" i="8"/>
  <c r="U814" i="8" s="1"/>
  <c r="L833" i="1"/>
  <c r="M833" i="1" s="1"/>
  <c r="L886" i="1"/>
  <c r="M886" i="1" s="1"/>
  <c r="T893" i="8"/>
  <c r="U893" i="8" s="1"/>
  <c r="T900" i="8"/>
  <c r="U900" i="8" s="1"/>
  <c r="T512" i="8"/>
  <c r="U512" i="8" s="1"/>
  <c r="T761" i="8"/>
  <c r="U761" i="8" s="1"/>
  <c r="L592" i="1"/>
  <c r="M592" i="1" s="1"/>
  <c r="T696" i="8"/>
  <c r="U696" i="8" s="1"/>
  <c r="L703" i="1"/>
  <c r="M703" i="1" s="1"/>
  <c r="L710" i="1"/>
  <c r="M710" i="1" s="1"/>
  <c r="L656" i="1"/>
  <c r="M656" i="1" s="1"/>
  <c r="T688" i="8"/>
  <c r="U688" i="8" s="1"/>
  <c r="L717" i="1"/>
  <c r="M717" i="1" s="1"/>
  <c r="T753" i="8"/>
  <c r="U753" i="8" s="1"/>
  <c r="T721" i="8"/>
  <c r="U721" i="8" s="1"/>
  <c r="T725" i="8"/>
  <c r="U725" i="8" s="1"/>
  <c r="L788" i="1"/>
  <c r="M788" i="1" s="1"/>
  <c r="L744" i="1"/>
  <c r="M744" i="1" s="1"/>
  <c r="L693" i="1"/>
  <c r="M693" i="1" s="1"/>
  <c r="L699" i="1"/>
  <c r="M699" i="1" s="1"/>
  <c r="L739" i="1"/>
  <c r="M739" i="1" s="1"/>
  <c r="T777" i="8"/>
  <c r="U777" i="8" s="1"/>
  <c r="T714" i="8"/>
  <c r="U714" i="8" s="1"/>
  <c r="T756" i="8"/>
  <c r="U756" i="8" s="1"/>
  <c r="L862" i="1"/>
  <c r="M862" i="1" s="1"/>
  <c r="T865" i="8"/>
  <c r="U865" i="8" s="1"/>
  <c r="L875" i="1"/>
  <c r="M875" i="1" s="1"/>
  <c r="T905" i="8"/>
  <c r="U905" i="8" s="1"/>
  <c r="T561" i="8"/>
  <c r="U561" i="8" s="1"/>
  <c r="T704" i="8"/>
  <c r="U704" i="8" s="1"/>
  <c r="T737" i="8"/>
  <c r="U737" i="8" s="1"/>
  <c r="T759" i="8"/>
  <c r="U759" i="8" s="1"/>
  <c r="T665" i="8"/>
  <c r="U665" i="8" s="1"/>
  <c r="L686" i="1"/>
  <c r="M686" i="1" s="1"/>
  <c r="T720" i="8"/>
  <c r="U720" i="8" s="1"/>
  <c r="T671" i="8"/>
  <c r="U671" i="8" s="1"/>
  <c r="T674" i="8"/>
  <c r="U674" i="8" s="1"/>
  <c r="L679" i="1"/>
  <c r="M679" i="1" s="1"/>
  <c r="L748" i="1"/>
  <c r="M748" i="1" s="1"/>
  <c r="T762" i="8"/>
  <c r="U762" i="8" s="1"/>
  <c r="L784" i="1"/>
  <c r="M784" i="1" s="1"/>
  <c r="L697" i="1"/>
  <c r="M697" i="1" s="1"/>
  <c r="L573" i="1"/>
  <c r="M573" i="1" s="1"/>
  <c r="T697" i="8"/>
  <c r="U697" i="8" s="1"/>
  <c r="L728" i="1"/>
  <c r="M728" i="1" s="1"/>
  <c r="L807" i="1"/>
  <c r="M807" i="1" s="1"/>
  <c r="T853" i="8"/>
  <c r="U853" i="8" s="1"/>
  <c r="T891" i="8"/>
  <c r="U891" i="8" s="1"/>
  <c r="L901" i="1"/>
  <c r="M901" i="1" s="1"/>
  <c r="L763" i="1"/>
  <c r="M763" i="1" s="1"/>
  <c r="L768" i="1"/>
  <c r="M768" i="1" s="1"/>
  <c r="T629" i="8"/>
  <c r="U629" i="8" s="1"/>
  <c r="L568" i="1"/>
  <c r="M568" i="1" s="1"/>
  <c r="L580" i="1"/>
  <c r="M580" i="1" s="1"/>
  <c r="L638" i="1"/>
  <c r="M638" i="1" s="1"/>
  <c r="T686" i="8"/>
  <c r="U686" i="8" s="1"/>
  <c r="L715" i="1"/>
  <c r="M715" i="1" s="1"/>
  <c r="T707" i="8"/>
  <c r="U707" i="8" s="1"/>
  <c r="T742" i="8"/>
  <c r="U742" i="8" s="1"/>
  <c r="L816" i="1"/>
  <c r="M816" i="1" s="1"/>
  <c r="T831" i="8"/>
  <c r="U831" i="8" s="1"/>
  <c r="T645" i="8"/>
  <c r="U645" i="8" s="1"/>
  <c r="T838" i="8"/>
  <c r="U838" i="8" s="1"/>
  <c r="T757" i="8"/>
  <c r="U757" i="8" s="1"/>
  <c r="L801" i="1"/>
  <c r="M801" i="1" s="1"/>
  <c r="T832" i="8"/>
  <c r="U832" i="8" s="1"/>
  <c r="T868" i="8"/>
  <c r="U868" i="8" s="1"/>
  <c r="L895" i="1"/>
  <c r="M895" i="1" s="1"/>
  <c r="T733" i="8"/>
  <c r="U733" i="8" s="1"/>
  <c r="T810" i="8"/>
  <c r="U810" i="8" s="1"/>
  <c r="L822" i="1"/>
  <c r="M822" i="1" s="1"/>
  <c r="L831" i="1"/>
  <c r="M831" i="1" s="1"/>
  <c r="T846" i="8"/>
  <c r="U846" i="8" s="1"/>
  <c r="T875" i="8"/>
  <c r="U875" i="8" s="1"/>
  <c r="T877" i="8"/>
  <c r="U877" i="8" s="1"/>
  <c r="T911" i="8"/>
  <c r="U911" i="8" s="1"/>
  <c r="T692" i="8"/>
  <c r="U692" i="8" s="1"/>
  <c r="T764" i="8"/>
  <c r="U764" i="8" s="1"/>
  <c r="L826" i="1"/>
  <c r="M826" i="1" s="1"/>
  <c r="T841" i="8"/>
  <c r="U841" i="8" s="1"/>
  <c r="T848" i="8"/>
  <c r="U848" i="8" s="1"/>
  <c r="T799" i="8"/>
  <c r="U799" i="8" s="1"/>
  <c r="L818" i="1"/>
  <c r="M818" i="1" s="1"/>
  <c r="T842" i="8"/>
  <c r="U842" i="8" s="1"/>
  <c r="T661" i="8"/>
  <c r="U661" i="8" s="1"/>
  <c r="L799" i="1"/>
  <c r="M799" i="1" s="1"/>
  <c r="L834" i="1"/>
  <c r="M834" i="1" s="1"/>
  <c r="T903" i="8"/>
  <c r="U903" i="8" s="1"/>
  <c r="T927" i="8"/>
  <c r="U927" i="8" s="1"/>
  <c r="T941" i="8"/>
  <c r="U941" i="8" s="1"/>
  <c r="L963" i="1"/>
  <c r="M963" i="1" s="1"/>
  <c r="L975" i="1"/>
  <c r="M975" i="1" s="1"/>
  <c r="L1008" i="1"/>
  <c r="M1008" i="1" s="1"/>
  <c r="T1028" i="8"/>
  <c r="U1028" i="8" s="1"/>
  <c r="L842" i="1"/>
  <c r="M842" i="1" s="1"/>
  <c r="L872" i="1"/>
  <c r="M872" i="1" s="1"/>
  <c r="L919" i="1"/>
  <c r="M919" i="1" s="1"/>
  <c r="T926" i="8"/>
  <c r="U926" i="8" s="1"/>
  <c r="L951" i="1"/>
  <c r="M951" i="1" s="1"/>
  <c r="T1020" i="8"/>
  <c r="U1020" i="8" s="1"/>
  <c r="T680" i="8"/>
  <c r="U680" i="8" s="1"/>
  <c r="L789" i="1"/>
  <c r="M789" i="1" s="1"/>
  <c r="L814" i="1"/>
  <c r="M814" i="1" s="1"/>
  <c r="L902" i="1"/>
  <c r="M902" i="1" s="1"/>
  <c r="L687" i="1"/>
  <c r="M687" i="1" s="1"/>
  <c r="T719" i="8"/>
  <c r="U719" i="8" s="1"/>
  <c r="T815" i="8"/>
  <c r="U815" i="8" s="1"/>
  <c r="L849" i="1"/>
  <c r="M849" i="1" s="1"/>
  <c r="L861" i="1"/>
  <c r="M861" i="1" s="1"/>
  <c r="T876" i="8"/>
  <c r="U876" i="8" s="1"/>
  <c r="L684" i="1"/>
  <c r="M684" i="1" s="1"/>
  <c r="T765" i="8"/>
  <c r="U765" i="8" s="1"/>
  <c r="T820" i="8"/>
  <c r="U820" i="8" s="1"/>
  <c r="L851" i="1"/>
  <c r="M851" i="1" s="1"/>
  <c r="T884" i="8"/>
  <c r="U884" i="8" s="1"/>
  <c r="L802" i="1"/>
  <c r="M802" i="1" s="1"/>
  <c r="L819" i="1"/>
  <c r="M819" i="1" s="1"/>
  <c r="L843" i="1"/>
  <c r="M843" i="1" s="1"/>
  <c r="L855" i="1"/>
  <c r="M855" i="1" s="1"/>
  <c r="T678" i="8"/>
  <c r="U678" i="8" s="1"/>
  <c r="L689" i="1"/>
  <c r="M689" i="1" s="1"/>
  <c r="T802" i="8"/>
  <c r="U802" i="8" s="1"/>
  <c r="T809" i="8"/>
  <c r="U809" i="8" s="1"/>
  <c r="T823" i="8"/>
  <c r="U823" i="8" s="1"/>
  <c r="T830" i="8"/>
  <c r="U830" i="8" s="1"/>
  <c r="T849" i="8"/>
  <c r="U849" i="8" s="1"/>
  <c r="T844" i="8"/>
  <c r="U844" i="8" s="1"/>
  <c r="L894" i="1"/>
  <c r="M894" i="1" s="1"/>
  <c r="T824" i="8"/>
  <c r="U824" i="8" s="1"/>
  <c r="L884" i="1"/>
  <c r="M884" i="1" s="1"/>
  <c r="T1004" i="8"/>
  <c r="U1004" i="8" s="1"/>
  <c r="L1016" i="1"/>
  <c r="M1016" i="1" s="1"/>
  <c r="T584" i="8"/>
  <c r="U584" i="8" s="1"/>
  <c r="T789" i="8"/>
  <c r="U789" i="8" s="1"/>
  <c r="T934" i="8"/>
  <c r="U934" i="8" s="1"/>
  <c r="L1013" i="1"/>
  <c r="M1013" i="1" s="1"/>
  <c r="L1017" i="1"/>
  <c r="M1017" i="1" s="1"/>
  <c r="L898" i="1"/>
  <c r="M898" i="1" s="1"/>
  <c r="T916" i="8"/>
  <c r="U916" i="8" s="1"/>
  <c r="L926" i="1"/>
  <c r="M926" i="1" s="1"/>
  <c r="L931" i="1"/>
  <c r="M931" i="1" s="1"/>
  <c r="L938" i="1"/>
  <c r="M938" i="1" s="1"/>
  <c r="T950" i="8"/>
  <c r="U950" i="8" s="1"/>
  <c r="T750" i="8"/>
  <c r="U750" i="8" s="1"/>
  <c r="L811" i="1"/>
  <c r="M811" i="1" s="1"/>
  <c r="L874" i="1"/>
  <c r="M874" i="1" s="1"/>
  <c r="L881" i="1"/>
  <c r="M881" i="1" s="1"/>
  <c r="T708" i="8"/>
  <c r="U708" i="8" s="1"/>
  <c r="T825" i="8"/>
  <c r="U825" i="8" s="1"/>
  <c r="T835" i="8"/>
  <c r="U835" i="8" s="1"/>
  <c r="L846" i="1"/>
  <c r="M846" i="1" s="1"/>
  <c r="T882" i="8"/>
  <c r="U882" i="8" s="1"/>
  <c r="T892" i="8"/>
  <c r="U892" i="8" s="1"/>
  <c r="T899" i="8"/>
  <c r="U899" i="8" s="1"/>
  <c r="L907" i="1"/>
  <c r="M907" i="1" s="1"/>
  <c r="L776" i="1"/>
  <c r="M776" i="1" s="1"/>
  <c r="T798" i="8"/>
  <c r="U798" i="8" s="1"/>
  <c r="L873" i="1"/>
  <c r="M873" i="1" s="1"/>
  <c r="L896" i="1"/>
  <c r="M896" i="1" s="1"/>
  <c r="L685" i="1"/>
  <c r="M685" i="1" s="1"/>
  <c r="T709" i="8"/>
  <c r="U709" i="8" s="1"/>
  <c r="L769" i="1"/>
  <c r="M769" i="1" s="1"/>
  <c r="T776" i="8"/>
  <c r="U776" i="8" s="1"/>
  <c r="L812" i="1"/>
  <c r="M812" i="1" s="1"/>
  <c r="L824" i="1"/>
  <c r="M824" i="1" s="1"/>
  <c r="T845" i="8"/>
  <c r="U845" i="8" s="1"/>
  <c r="T852" i="8"/>
  <c r="U852" i="8" s="1"/>
  <c r="T766" i="8"/>
  <c r="U766" i="8" s="1"/>
  <c r="L771" i="1"/>
  <c r="M771" i="1" s="1"/>
  <c r="T807" i="8"/>
  <c r="U807" i="8" s="1"/>
  <c r="L825" i="1"/>
  <c r="M825" i="1" s="1"/>
  <c r="T837" i="8"/>
  <c r="U837" i="8" s="1"/>
  <c r="L841" i="1"/>
  <c r="M841" i="1" s="1"/>
  <c r="T898" i="8"/>
  <c r="U898" i="8" s="1"/>
  <c r="T912" i="8"/>
  <c r="U912" i="8" s="1"/>
  <c r="T924" i="8"/>
  <c r="U924" i="8" s="1"/>
  <c r="L936" i="1"/>
  <c r="M936" i="1" s="1"/>
  <c r="L972" i="1"/>
  <c r="M972" i="1" s="1"/>
  <c r="T1032" i="8"/>
  <c r="U1032" i="8" s="1"/>
  <c r="T817" i="8"/>
  <c r="U817" i="8" s="1"/>
  <c r="T881" i="8"/>
  <c r="U881" i="8" s="1"/>
  <c r="L903" i="1"/>
  <c r="M903" i="1" s="1"/>
  <c r="T967" i="8"/>
  <c r="U967" i="8" s="1"/>
  <c r="L981" i="1"/>
  <c r="M981" i="1" s="1"/>
  <c r="T1003" i="8"/>
  <c r="U1003" i="8" s="1"/>
  <c r="T1005" i="8"/>
  <c r="U1005" i="8" s="1"/>
  <c r="L856" i="1"/>
  <c r="M856" i="1" s="1"/>
  <c r="L787" i="1"/>
  <c r="M787" i="1" s="1"/>
  <c r="L828" i="1"/>
  <c r="M828" i="1" s="1"/>
  <c r="L854" i="1"/>
  <c r="M854" i="1" s="1"/>
  <c r="T908" i="8"/>
  <c r="U908" i="8" s="1"/>
  <c r="L760" i="1"/>
  <c r="M760" i="1" s="1"/>
  <c r="T781" i="8"/>
  <c r="U781" i="8" s="1"/>
  <c r="T808" i="8"/>
  <c r="U808" i="8" s="1"/>
  <c r="L890" i="1"/>
  <c r="M890" i="1" s="1"/>
  <c r="L688" i="1"/>
  <c r="M688" i="1" s="1"/>
  <c r="T699" i="8"/>
  <c r="U699" i="8" s="1"/>
  <c r="T747" i="8"/>
  <c r="U747" i="8" s="1"/>
  <c r="T785" i="8"/>
  <c r="U785" i="8" s="1"/>
  <c r="L808" i="1"/>
  <c r="M808" i="1" s="1"/>
  <c r="L832" i="1"/>
  <c r="M832" i="1" s="1"/>
  <c r="T836" i="8"/>
  <c r="U836" i="8" s="1"/>
  <c r="L904" i="1"/>
  <c r="M904" i="1" s="1"/>
  <c r="T795" i="8"/>
  <c r="U795" i="8" s="1"/>
  <c r="T862" i="8"/>
  <c r="U862" i="8" s="1"/>
  <c r="L790" i="1"/>
  <c r="M790" i="1" s="1"/>
  <c r="T833" i="8"/>
  <c r="U833" i="8" s="1"/>
  <c r="T847" i="8"/>
  <c r="U847" i="8" s="1"/>
  <c r="T859" i="8"/>
  <c r="U859" i="8" s="1"/>
  <c r="T788" i="8"/>
  <c r="U788" i="8" s="1"/>
  <c r="L803" i="1"/>
  <c r="M803" i="1" s="1"/>
  <c r="L827" i="1"/>
  <c r="M827" i="1" s="1"/>
  <c r="L868" i="1"/>
  <c r="M868" i="1" s="1"/>
  <c r="L915" i="1"/>
  <c r="M915" i="1" s="1"/>
  <c r="L939" i="1"/>
  <c r="M939" i="1" s="1"/>
  <c r="T960" i="8"/>
  <c r="U960" i="8" s="1"/>
  <c r="L987" i="1"/>
  <c r="M987" i="1" s="1"/>
  <c r="L1009" i="1"/>
  <c r="M1009" i="1" s="1"/>
  <c r="T1023" i="8"/>
  <c r="U1023" i="8" s="1"/>
  <c r="L921" i="1"/>
  <c r="M921" i="1" s="1"/>
  <c r="L924" i="1"/>
  <c r="M924" i="1" s="1"/>
  <c r="L943" i="1"/>
  <c r="M943" i="1" s="1"/>
  <c r="T786" i="8"/>
  <c r="U786" i="8" s="1"/>
  <c r="L869" i="1"/>
  <c r="M869" i="1" s="1"/>
  <c r="L893" i="1"/>
  <c r="M893" i="1" s="1"/>
  <c r="L923" i="1"/>
  <c r="M923" i="1" s="1"/>
  <c r="L631" i="1"/>
  <c r="M631" i="1" s="1"/>
  <c r="L837" i="1"/>
  <c r="M837" i="1" s="1"/>
  <c r="T861" i="8"/>
  <c r="U861" i="8" s="1"/>
  <c r="T879" i="8"/>
  <c r="U879" i="8" s="1"/>
  <c r="T888" i="8"/>
  <c r="U888" i="8" s="1"/>
  <c r="T794" i="8"/>
  <c r="U794" i="8" s="1"/>
  <c r="L806" i="1"/>
  <c r="M806" i="1" s="1"/>
  <c r="L880" i="1"/>
  <c r="M880" i="1" s="1"/>
  <c r="T812" i="8"/>
  <c r="U812" i="8" s="1"/>
  <c r="L829" i="1"/>
  <c r="M829" i="1" s="1"/>
  <c r="L844" i="1"/>
  <c r="M844" i="1" s="1"/>
  <c r="T901" i="8"/>
  <c r="U901" i="8" s="1"/>
  <c r="T800" i="8"/>
  <c r="U800" i="8" s="1"/>
  <c r="T828" i="8"/>
  <c r="U828" i="8" s="1"/>
  <c r="L836" i="1"/>
  <c r="M836" i="1" s="1"/>
  <c r="L840" i="1"/>
  <c r="M840" i="1" s="1"/>
  <c r="L860" i="1"/>
  <c r="M860" i="1" s="1"/>
  <c r="L785" i="1"/>
  <c r="M785" i="1" s="1"/>
  <c r="T797" i="8"/>
  <c r="U797" i="8" s="1"/>
  <c r="T816" i="8"/>
  <c r="U816" i="8" s="1"/>
  <c r="T821" i="8"/>
  <c r="U821" i="8" s="1"/>
  <c r="L850" i="1"/>
  <c r="M850" i="1" s="1"/>
  <c r="L912" i="1"/>
  <c r="M912" i="1" s="1"/>
  <c r="L920" i="1"/>
  <c r="M920" i="1" s="1"/>
  <c r="T929" i="8"/>
  <c r="U929" i="8" s="1"/>
  <c r="L946" i="1"/>
  <c r="M946" i="1" s="1"/>
  <c r="L982" i="1"/>
  <c r="M982" i="1" s="1"/>
  <c r="L1006" i="1"/>
  <c r="M1006" i="1" s="1"/>
  <c r="T796" i="8"/>
  <c r="U796" i="8" s="1"/>
  <c r="T948" i="8"/>
  <c r="U948" i="8" s="1"/>
  <c r="L957" i="1"/>
  <c r="M957" i="1" s="1"/>
  <c r="L965" i="1"/>
  <c r="M965" i="1" s="1"/>
  <c r="T975" i="8"/>
  <c r="U975" i="8" s="1"/>
  <c r="T979" i="8"/>
  <c r="U979" i="8" s="1"/>
  <c r="L1018" i="1"/>
  <c r="M1018" i="1" s="1"/>
  <c r="T860" i="8"/>
  <c r="U860" i="8" s="1"/>
  <c r="L900" i="1"/>
  <c r="M900" i="1" s="1"/>
  <c r="L905" i="1"/>
  <c r="M905" i="1" s="1"/>
  <c r="T711" i="8"/>
  <c r="U711" i="8" s="1"/>
  <c r="L835" i="1"/>
  <c r="M835" i="1" s="1"/>
  <c r="T840" i="8"/>
  <c r="U840" i="8" s="1"/>
  <c r="L845" i="1"/>
  <c r="M845" i="1" s="1"/>
  <c r="T803" i="8"/>
  <c r="U803" i="8" s="1"/>
  <c r="L859" i="1"/>
  <c r="M859" i="1" s="1"/>
  <c r="L878" i="1"/>
  <c r="M878" i="1" s="1"/>
  <c r="T883" i="8"/>
  <c r="U883" i="8" s="1"/>
  <c r="T702" i="8"/>
  <c r="U702" i="8" s="1"/>
  <c r="L726" i="1"/>
  <c r="M726" i="1" s="1"/>
  <c r="L778" i="1"/>
  <c r="M778" i="1" s="1"/>
  <c r="L848" i="1"/>
  <c r="M848" i="1" s="1"/>
  <c r="T855" i="8"/>
  <c r="U855" i="8" s="1"/>
  <c r="L877" i="1"/>
  <c r="M877" i="1" s="1"/>
  <c r="T540" i="8"/>
  <c r="U540" i="8" s="1"/>
  <c r="L716" i="1"/>
  <c r="M716" i="1" s="1"/>
  <c r="L730" i="1"/>
  <c r="M730" i="1" s="1"/>
  <c r="T850" i="8"/>
  <c r="U850" i="8" s="1"/>
  <c r="L720" i="1"/>
  <c r="M720" i="1" s="1"/>
  <c r="L752" i="1"/>
  <c r="M752" i="1" s="1"/>
  <c r="T804" i="8"/>
  <c r="U804" i="8" s="1"/>
  <c r="L906" i="1"/>
  <c r="M906" i="1" s="1"/>
  <c r="L879" i="1"/>
  <c r="M879" i="1" s="1"/>
  <c r="L937" i="1"/>
  <c r="M937" i="1" s="1"/>
  <c r="L958" i="1"/>
  <c r="M958" i="1" s="1"/>
  <c r="T1018" i="8"/>
  <c r="U1018" i="8" s="1"/>
  <c r="T1030" i="8"/>
  <c r="U1030" i="8" s="1"/>
  <c r="T1033" i="8"/>
  <c r="U1033" i="8" s="1"/>
  <c r="L882" i="1"/>
  <c r="M882" i="1" s="1"/>
  <c r="T889" i="8"/>
  <c r="U889" i="8" s="1"/>
  <c r="L914" i="1"/>
  <c r="M914" i="1" s="1"/>
  <c r="T989" i="8"/>
  <c r="U989" i="8" s="1"/>
  <c r="T998" i="8"/>
  <c r="U998" i="8" s="1"/>
  <c r="L1003" i="1"/>
  <c r="M1003" i="1" s="1"/>
  <c r="T1006" i="8"/>
  <c r="U1006" i="8" s="1"/>
  <c r="T921" i="8"/>
  <c r="U921" i="8" s="1"/>
  <c r="T783" i="8"/>
  <c r="U783" i="8" s="1"/>
  <c r="L813" i="1"/>
  <c r="M813" i="1" s="1"/>
  <c r="L852" i="1"/>
  <c r="M852" i="1" s="1"/>
  <c r="L867" i="1"/>
  <c r="M867" i="1" s="1"/>
  <c r="L733" i="1"/>
  <c r="M733" i="1" s="1"/>
  <c r="L747" i="1"/>
  <c r="M747" i="1" s="1"/>
  <c r="L783" i="1"/>
  <c r="M783" i="1" s="1"/>
  <c r="L847" i="1"/>
  <c r="M847" i="1" s="1"/>
  <c r="T851" i="8"/>
  <c r="U851" i="8" s="1"/>
  <c r="T871" i="8"/>
  <c r="U871" i="8" s="1"/>
  <c r="T909" i="8"/>
  <c r="U909" i="8" s="1"/>
  <c r="T677" i="8"/>
  <c r="U677" i="8" s="1"/>
  <c r="L764" i="1"/>
  <c r="M764" i="1" s="1"/>
  <c r="T890" i="8"/>
  <c r="U890" i="8" s="1"/>
  <c r="T894" i="8"/>
  <c r="U894" i="8" s="1"/>
  <c r="T581" i="8"/>
  <c r="U581" i="8" s="1"/>
  <c r="L817" i="1"/>
  <c r="M817" i="1" s="1"/>
  <c r="L821" i="1"/>
  <c r="M821" i="1" s="1"/>
  <c r="L857" i="1"/>
  <c r="M857" i="1" s="1"/>
  <c r="T780" i="8"/>
  <c r="U780" i="8" s="1"/>
  <c r="L792" i="1"/>
  <c r="M792" i="1" s="1"/>
  <c r="T801" i="8"/>
  <c r="U801" i="8" s="1"/>
  <c r="T752" i="8"/>
  <c r="U752" i="8" s="1"/>
  <c r="L795" i="1"/>
  <c r="M795" i="1" s="1"/>
  <c r="L870" i="1"/>
  <c r="M870" i="1" s="1"/>
  <c r="L820" i="1"/>
  <c r="M820" i="1" s="1"/>
  <c r="T834" i="8"/>
  <c r="U834" i="8" s="1"/>
  <c r="T872" i="8"/>
  <c r="U872" i="8" s="1"/>
  <c r="L889" i="1"/>
  <c r="M889" i="1" s="1"/>
  <c r="L977" i="1"/>
  <c r="M977" i="1" s="1"/>
  <c r="L810" i="1"/>
  <c r="M810" i="1" s="1"/>
  <c r="L984" i="1"/>
  <c r="M984" i="1" s="1"/>
  <c r="T818" i="8"/>
  <c r="U818" i="8" s="1"/>
  <c r="L839" i="1"/>
  <c r="M839" i="1" s="1"/>
  <c r="L863" i="1"/>
  <c r="M863" i="1" s="1"/>
  <c r="T907" i="8"/>
  <c r="U907" i="8" s="1"/>
  <c r="T930" i="8"/>
  <c r="U930" i="8" s="1"/>
  <c r="L933" i="1"/>
  <c r="M933" i="1" s="1"/>
  <c r="T732" i="8"/>
  <c r="U732" i="8" s="1"/>
  <c r="T826" i="8"/>
  <c r="U826" i="8" s="1"/>
  <c r="L838" i="1"/>
  <c r="M838" i="1" s="1"/>
  <c r="T857" i="8"/>
  <c r="U857" i="8" s="1"/>
  <c r="T873" i="8"/>
  <c r="U873" i="8" s="1"/>
  <c r="T910" i="8"/>
  <c r="U910" i="8" s="1"/>
  <c r="L702" i="1"/>
  <c r="M702" i="1" s="1"/>
  <c r="T806" i="8"/>
  <c r="U806" i="8" s="1"/>
  <c r="T856" i="8"/>
  <c r="U856" i="8" s="1"/>
  <c r="L858" i="1"/>
  <c r="M858" i="1" s="1"/>
  <c r="T754" i="8"/>
  <c r="U754" i="8" s="1"/>
  <c r="L796" i="1"/>
  <c r="M796" i="1" s="1"/>
  <c r="L800" i="1"/>
  <c r="M800" i="1" s="1"/>
  <c r="T827" i="8"/>
  <c r="U827" i="8" s="1"/>
  <c r="L853" i="1"/>
  <c r="M853" i="1" s="1"/>
  <c r="L774" i="1"/>
  <c r="M774" i="1" s="1"/>
  <c r="L797" i="1"/>
  <c r="M797" i="1" s="1"/>
  <c r="T829" i="8"/>
  <c r="U829" i="8" s="1"/>
  <c r="L675" i="1"/>
  <c r="M675" i="1" s="1"/>
  <c r="L794" i="1"/>
  <c r="M794" i="1" s="1"/>
  <c r="T880" i="8"/>
  <c r="U880" i="8" s="1"/>
  <c r="L899" i="1"/>
  <c r="M899" i="1" s="1"/>
  <c r="T813" i="8"/>
  <c r="U813" i="8" s="1"/>
  <c r="L910" i="1"/>
  <c r="M910" i="1" s="1"/>
  <c r="T913" i="8"/>
  <c r="U913" i="8" s="1"/>
  <c r="T917" i="8"/>
  <c r="U917" i="8" s="1"/>
  <c r="T953" i="8"/>
  <c r="U953" i="8" s="1"/>
  <c r="T984" i="8"/>
  <c r="U984" i="8" s="1"/>
  <c r="T1011" i="8"/>
  <c r="U1011" i="8" s="1"/>
  <c r="L786" i="1"/>
  <c r="M786" i="1" s="1"/>
  <c r="T863" i="8"/>
  <c r="U863" i="8" s="1"/>
  <c r="L922" i="1"/>
  <c r="M922" i="1" s="1"/>
  <c r="T936" i="8"/>
  <c r="U936" i="8" s="1"/>
  <c r="L945" i="1"/>
  <c r="M945" i="1" s="1"/>
  <c r="L994" i="1"/>
  <c r="M994" i="1" s="1"/>
  <c r="T1022" i="8"/>
  <c r="U1022" i="8" s="1"/>
  <c r="L793" i="1"/>
  <c r="M793" i="1" s="1"/>
  <c r="L918" i="1"/>
  <c r="M918" i="1" s="1"/>
  <c r="T928" i="8"/>
  <c r="U928" i="8" s="1"/>
  <c r="L940" i="1"/>
  <c r="M940" i="1" s="1"/>
  <c r="T974" i="8"/>
  <c r="U974" i="8" s="1"/>
  <c r="L1007" i="1"/>
  <c r="M1007" i="1" s="1"/>
  <c r="L1027" i="1"/>
  <c r="M1027" i="1" s="1"/>
  <c r="T935" i="8"/>
  <c r="U935" i="8" s="1"/>
  <c r="T949" i="8"/>
  <c r="U949" i="8" s="1"/>
  <c r="L999" i="1"/>
  <c r="M999" i="1" s="1"/>
  <c r="T1036" i="8"/>
  <c r="U1036" i="8" s="1"/>
  <c r="T895" i="8"/>
  <c r="U895" i="8" s="1"/>
  <c r="T970" i="8"/>
  <c r="U970" i="8" s="1"/>
  <c r="T1021" i="8"/>
  <c r="U1021" i="8" s="1"/>
  <c r="L805" i="1"/>
  <c r="M805" i="1" s="1"/>
  <c r="L897" i="1"/>
  <c r="M897" i="1" s="1"/>
  <c r="L917" i="1"/>
  <c r="M917" i="1" s="1"/>
  <c r="T931" i="8"/>
  <c r="U931" i="8" s="1"/>
  <c r="T969" i="8"/>
  <c r="U969" i="8" s="1"/>
  <c r="T977" i="8"/>
  <c r="U977" i="8" s="1"/>
  <c r="T1027" i="8"/>
  <c r="U1027" i="8" s="1"/>
  <c r="L791" i="1"/>
  <c r="M791" i="1" s="1"/>
  <c r="T819" i="8"/>
  <c r="U819" i="8" s="1"/>
  <c r="T918" i="8"/>
  <c r="U918" i="8" s="1"/>
  <c r="L925" i="1"/>
  <c r="M925" i="1" s="1"/>
  <c r="T963" i="8"/>
  <c r="U963" i="8" s="1"/>
  <c r="L1026" i="1"/>
  <c r="M1026" i="1" s="1"/>
  <c r="L1040" i="1"/>
  <c r="M1040" i="1" s="1"/>
  <c r="T939" i="8"/>
  <c r="U939" i="8" s="1"/>
  <c r="T981" i="8"/>
  <c r="U981" i="8" s="1"/>
  <c r="L1039" i="1"/>
  <c r="M1039" i="1" s="1"/>
  <c r="T954" i="8"/>
  <c r="U954" i="8" s="1"/>
  <c r="L979" i="1"/>
  <c r="M979" i="1" s="1"/>
  <c r="L1014" i="1"/>
  <c r="M1014" i="1" s="1"/>
  <c r="L1035" i="1"/>
  <c r="M1035" i="1" s="1"/>
  <c r="T1057" i="8"/>
  <c r="U1057" i="8" s="1"/>
  <c r="L1083" i="1"/>
  <c r="M1083" i="1" s="1"/>
  <c r="T1101" i="8"/>
  <c r="U1101" i="8" s="1"/>
  <c r="L1117" i="1"/>
  <c r="M1117" i="1" s="1"/>
  <c r="T1092" i="8"/>
  <c r="U1092" i="8" s="1"/>
  <c r="L1064" i="1"/>
  <c r="M1064" i="1" s="1"/>
  <c r="T955" i="8"/>
  <c r="U955" i="8" s="1"/>
  <c r="T971" i="8"/>
  <c r="U971" i="8" s="1"/>
  <c r="L1015" i="1"/>
  <c r="M1015" i="1" s="1"/>
  <c r="T811" i="8"/>
  <c r="U811" i="8" s="1"/>
  <c r="L891" i="1"/>
  <c r="M891" i="1" s="1"/>
  <c r="T915" i="8"/>
  <c r="U915" i="8" s="1"/>
  <c r="T947" i="8"/>
  <c r="U947" i="8" s="1"/>
  <c r="L952" i="1"/>
  <c r="M952" i="1" s="1"/>
  <c r="T787" i="8"/>
  <c r="U787" i="8" s="1"/>
  <c r="T839" i="8"/>
  <c r="U839" i="8" s="1"/>
  <c r="L989" i="1"/>
  <c r="M989" i="1" s="1"/>
  <c r="T997" i="8"/>
  <c r="U997" i="8" s="1"/>
  <c r="T1035" i="8"/>
  <c r="U1035" i="8" s="1"/>
  <c r="T885" i="8"/>
  <c r="U885" i="8" s="1"/>
  <c r="T904" i="8"/>
  <c r="U904" i="8" s="1"/>
  <c r="L953" i="1"/>
  <c r="M953" i="1" s="1"/>
  <c r="L960" i="1"/>
  <c r="M960" i="1" s="1"/>
  <c r="T991" i="8"/>
  <c r="U991" i="8" s="1"/>
  <c r="L993" i="1"/>
  <c r="M993" i="1" s="1"/>
  <c r="L1030" i="1"/>
  <c r="M1030" i="1" s="1"/>
  <c r="T959" i="8"/>
  <c r="U959" i="8" s="1"/>
  <c r="L998" i="1"/>
  <c r="M998" i="1" s="1"/>
  <c r="L908" i="1"/>
  <c r="M908" i="1" s="1"/>
  <c r="T988" i="8"/>
  <c r="U988" i="8" s="1"/>
  <c r="L1019" i="1"/>
  <c r="M1019" i="1" s="1"/>
  <c r="T896" i="8"/>
  <c r="U896" i="8" s="1"/>
  <c r="T1007" i="8"/>
  <c r="U1007" i="8" s="1"/>
  <c r="L1046" i="1"/>
  <c r="M1046" i="1" s="1"/>
  <c r="L976" i="1"/>
  <c r="M976" i="1" s="1"/>
  <c r="L990" i="1"/>
  <c r="M990" i="1" s="1"/>
  <c r="L1047" i="1"/>
  <c r="M1047" i="1" s="1"/>
  <c r="T1041" i="8"/>
  <c r="U1041" i="8" s="1"/>
  <c r="L1054" i="1"/>
  <c r="M1054" i="1" s="1"/>
  <c r="T1080" i="8"/>
  <c r="U1080" i="8" s="1"/>
  <c r="T995" i="8"/>
  <c r="U995" i="8" s="1"/>
  <c r="T1000" i="8"/>
  <c r="U1000" i="8" s="1"/>
  <c r="T1012" i="8"/>
  <c r="U1012" i="8" s="1"/>
  <c r="L864" i="1"/>
  <c r="M864" i="1" s="1"/>
  <c r="L913" i="1"/>
  <c r="M913" i="1" s="1"/>
  <c r="T805" i="8"/>
  <c r="U805" i="8" s="1"/>
  <c r="L934" i="1"/>
  <c r="M934" i="1" s="1"/>
  <c r="L947" i="1"/>
  <c r="M947" i="1" s="1"/>
  <c r="L968" i="1"/>
  <c r="M968" i="1" s="1"/>
  <c r="L980" i="1"/>
  <c r="M980" i="1" s="1"/>
  <c r="T1013" i="8"/>
  <c r="U1013" i="8" s="1"/>
  <c r="T938" i="8"/>
  <c r="U938" i="8" s="1"/>
  <c r="T996" i="8"/>
  <c r="U996" i="8" s="1"/>
  <c r="L1025" i="1"/>
  <c r="M1025" i="1" s="1"/>
  <c r="T1034" i="8"/>
  <c r="U1034" i="8" s="1"/>
  <c r="L823" i="1"/>
  <c r="M823" i="1" s="1"/>
  <c r="T870" i="8"/>
  <c r="U870" i="8" s="1"/>
  <c r="L967" i="1"/>
  <c r="M967" i="1" s="1"/>
  <c r="T943" i="8"/>
  <c r="U943" i="8" s="1"/>
  <c r="L971" i="1"/>
  <c r="M971" i="1" s="1"/>
  <c r="T992" i="8"/>
  <c r="U992" i="8" s="1"/>
  <c r="L1002" i="1"/>
  <c r="M1002" i="1" s="1"/>
  <c r="T1037" i="8"/>
  <c r="U1037" i="8" s="1"/>
  <c r="T897" i="8"/>
  <c r="U897" i="8" s="1"/>
  <c r="T957" i="8"/>
  <c r="U957" i="8" s="1"/>
  <c r="T985" i="8"/>
  <c r="U985" i="8" s="1"/>
  <c r="L885" i="1"/>
  <c r="M885" i="1" s="1"/>
  <c r="T923" i="8"/>
  <c r="U923" i="8" s="1"/>
  <c r="T1031" i="8"/>
  <c r="U1031" i="8" s="1"/>
  <c r="L1036" i="1"/>
  <c r="M1036" i="1" s="1"/>
  <c r="T1043" i="8"/>
  <c r="U1043" i="8" s="1"/>
  <c r="T1014" i="8"/>
  <c r="U1014" i="8" s="1"/>
  <c r="T952" i="8"/>
  <c r="U952" i="8" s="1"/>
  <c r="L1034" i="1"/>
  <c r="M1034" i="1" s="1"/>
  <c r="T1071" i="8"/>
  <c r="U1071" i="8" s="1"/>
  <c r="T1093" i="8"/>
  <c r="U1093" i="8" s="1"/>
  <c r="L1050" i="1"/>
  <c r="M1050" i="1" s="1"/>
  <c r="L1069" i="1"/>
  <c r="M1069" i="1" s="1"/>
  <c r="L1077" i="1"/>
  <c r="M1077" i="1" s="1"/>
  <c r="T1085" i="8"/>
  <c r="U1085" i="8" s="1"/>
  <c r="T983" i="8"/>
  <c r="U983" i="8" s="1"/>
  <c r="L1010" i="1"/>
  <c r="M1010" i="1" s="1"/>
  <c r="L973" i="1"/>
  <c r="M973" i="1" s="1"/>
  <c r="T987" i="8"/>
  <c r="U987" i="8" s="1"/>
  <c r="L997" i="1"/>
  <c r="M997" i="1" s="1"/>
  <c r="L1023" i="1"/>
  <c r="M1023" i="1" s="1"/>
  <c r="T626" i="8"/>
  <c r="U626" i="8" s="1"/>
  <c r="L883" i="1"/>
  <c r="M883" i="1" s="1"/>
  <c r="T822" i="8"/>
  <c r="U822" i="8" s="1"/>
  <c r="L929" i="1"/>
  <c r="M929" i="1" s="1"/>
  <c r="T958" i="8"/>
  <c r="U958" i="8" s="1"/>
  <c r="L970" i="1"/>
  <c r="M970" i="1" s="1"/>
  <c r="L1004" i="1"/>
  <c r="M1004" i="1" s="1"/>
  <c r="T1010" i="8"/>
  <c r="U1010" i="8" s="1"/>
  <c r="T1015" i="8"/>
  <c r="U1015" i="8" s="1"/>
  <c r="L935" i="1"/>
  <c r="M935" i="1" s="1"/>
  <c r="L1042" i="1"/>
  <c r="M1042" i="1" s="1"/>
  <c r="L1041" i="1"/>
  <c r="M1041" i="1" s="1"/>
  <c r="L1000" i="1"/>
  <c r="M1000" i="1" s="1"/>
  <c r="L983" i="1"/>
  <c r="M983" i="1" s="1"/>
  <c r="L1029" i="1"/>
  <c r="M1029" i="1" s="1"/>
  <c r="T990" i="8"/>
  <c r="U990" i="8" s="1"/>
  <c r="L1037" i="1"/>
  <c r="M1037" i="1" s="1"/>
  <c r="L1048" i="1"/>
  <c r="M1048" i="1" s="1"/>
  <c r="L1057" i="1"/>
  <c r="M1057" i="1" s="1"/>
  <c r="L1098" i="1"/>
  <c r="M1098" i="1" s="1"/>
  <c r="L1074" i="1"/>
  <c r="M1074" i="1" s="1"/>
  <c r="L1102" i="1"/>
  <c r="M1102" i="1" s="1"/>
  <c r="L964" i="1"/>
  <c r="M964" i="1" s="1"/>
  <c r="T978" i="8"/>
  <c r="U978" i="8" s="1"/>
  <c r="T986" i="8"/>
  <c r="U986" i="8" s="1"/>
  <c r="T993" i="8"/>
  <c r="U993" i="8" s="1"/>
  <c r="T1002" i="8"/>
  <c r="U1002" i="8" s="1"/>
  <c r="L815" i="1"/>
  <c r="M815" i="1" s="1"/>
  <c r="T920" i="8"/>
  <c r="U920" i="8" s="1"/>
  <c r="L927" i="1"/>
  <c r="M927" i="1" s="1"/>
  <c r="T976" i="8"/>
  <c r="U976" i="8" s="1"/>
  <c r="L1033" i="1"/>
  <c r="M1033" i="1" s="1"/>
  <c r="T791" i="8"/>
  <c r="U791" i="8" s="1"/>
  <c r="L909" i="1"/>
  <c r="M909" i="1" s="1"/>
  <c r="T925" i="8"/>
  <c r="U925" i="8" s="1"/>
  <c r="T994" i="8"/>
  <c r="U994" i="8" s="1"/>
  <c r="T999" i="8"/>
  <c r="U999" i="8" s="1"/>
  <c r="L1020" i="1"/>
  <c r="M1020" i="1" s="1"/>
  <c r="T1025" i="8"/>
  <c r="U1025" i="8" s="1"/>
  <c r="T887" i="8"/>
  <c r="U887" i="8" s="1"/>
  <c r="T906" i="8"/>
  <c r="U906" i="8" s="1"/>
  <c r="T933" i="8"/>
  <c r="U933" i="8" s="1"/>
  <c r="T1001" i="8"/>
  <c r="U1001" i="8" s="1"/>
  <c r="L1028" i="1"/>
  <c r="M1028" i="1" s="1"/>
  <c r="T854" i="8"/>
  <c r="U854" i="8" s="1"/>
  <c r="T866" i="8"/>
  <c r="U866" i="8" s="1"/>
  <c r="T966" i="8"/>
  <c r="U966" i="8" s="1"/>
  <c r="L1005" i="1"/>
  <c r="M1005" i="1" s="1"/>
  <c r="T964" i="8"/>
  <c r="U964" i="8" s="1"/>
  <c r="L978" i="1"/>
  <c r="M978" i="1" s="1"/>
  <c r="L1024" i="1"/>
  <c r="M1024" i="1" s="1"/>
  <c r="L916" i="1"/>
  <c r="M916" i="1" s="1"/>
  <c r="T973" i="8"/>
  <c r="U973" i="8" s="1"/>
  <c r="T1039" i="8"/>
  <c r="U1039" i="8" s="1"/>
  <c r="T1045" i="8"/>
  <c r="U1045" i="8" s="1"/>
  <c r="T1048" i="8"/>
  <c r="U1048" i="8" s="1"/>
  <c r="T1055" i="8"/>
  <c r="U1055" i="8" s="1"/>
  <c r="L1081" i="1"/>
  <c r="M1081" i="1" s="1"/>
  <c r="L1051" i="1"/>
  <c r="M1051" i="1" s="1"/>
  <c r="T1066" i="8"/>
  <c r="U1066" i="8" s="1"/>
  <c r="L1107" i="1"/>
  <c r="M1107" i="1" s="1"/>
  <c r="T1072" i="8"/>
  <c r="U1072" i="8" s="1"/>
  <c r="L1089" i="1"/>
  <c r="M1089" i="1" s="1"/>
  <c r="L962" i="1"/>
  <c r="M962" i="1" s="1"/>
  <c r="L969" i="1"/>
  <c r="M969" i="1" s="1"/>
  <c r="L1001" i="1"/>
  <c r="M1001" i="1" s="1"/>
  <c r="T682" i="8"/>
  <c r="U682" i="8" s="1"/>
  <c r="L865" i="1"/>
  <c r="M865" i="1" s="1"/>
  <c r="T886" i="8"/>
  <c r="U886" i="8" s="1"/>
  <c r="L942" i="1"/>
  <c r="M942" i="1" s="1"/>
  <c r="L949" i="1"/>
  <c r="M949" i="1" s="1"/>
  <c r="L959" i="1"/>
  <c r="M959" i="1" s="1"/>
  <c r="L966" i="1"/>
  <c r="M966" i="1" s="1"/>
  <c r="T869" i="8"/>
  <c r="U869" i="8" s="1"/>
  <c r="T878" i="8"/>
  <c r="U878" i="8" s="1"/>
  <c r="L887" i="1"/>
  <c r="M887" i="1" s="1"/>
  <c r="T932" i="8"/>
  <c r="U932" i="8" s="1"/>
  <c r="T965" i="8"/>
  <c r="U965" i="8" s="1"/>
  <c r="L985" i="1"/>
  <c r="M985" i="1" s="1"/>
  <c r="L1031" i="1"/>
  <c r="M1031" i="1" s="1"/>
  <c r="T843" i="8"/>
  <c r="U843" i="8" s="1"/>
  <c r="L866" i="1"/>
  <c r="M866" i="1" s="1"/>
  <c r="L911" i="1"/>
  <c r="M911" i="1" s="1"/>
  <c r="L871" i="1"/>
  <c r="M871" i="1" s="1"/>
  <c r="T914" i="8"/>
  <c r="U914" i="8" s="1"/>
  <c r="T1019" i="8"/>
  <c r="U1019" i="8" s="1"/>
  <c r="T956" i="8"/>
  <c r="U956" i="8" s="1"/>
  <c r="T1040" i="8"/>
  <c r="U1040" i="8" s="1"/>
  <c r="L932" i="1"/>
  <c r="M932" i="1" s="1"/>
  <c r="T1009" i="8"/>
  <c r="U1009" i="8" s="1"/>
  <c r="T961" i="8"/>
  <c r="U961" i="8" s="1"/>
  <c r="T968" i="8"/>
  <c r="U968" i="8" s="1"/>
  <c r="L1038" i="1"/>
  <c r="M1038" i="1" s="1"/>
  <c r="L930" i="1"/>
  <c r="M930" i="1" s="1"/>
  <c r="L1021" i="1"/>
  <c r="M1021" i="1" s="1"/>
  <c r="T945" i="8"/>
  <c r="U945" i="8" s="1"/>
  <c r="T1094" i="8"/>
  <c r="U1094" i="8" s="1"/>
  <c r="T1110" i="8"/>
  <c r="U1110" i="8" s="1"/>
  <c r="L1061" i="1"/>
  <c r="M1061" i="1" s="1"/>
  <c r="T1078" i="8"/>
  <c r="U1078" i="8" s="1"/>
  <c r="L1066" i="1"/>
  <c r="M1066" i="1" s="1"/>
  <c r="L954" i="1"/>
  <c r="M954" i="1" s="1"/>
  <c r="T1029" i="8"/>
  <c r="U1029" i="8" s="1"/>
  <c r="T937" i="8"/>
  <c r="U937" i="8" s="1"/>
  <c r="T951" i="8"/>
  <c r="U951" i="8" s="1"/>
  <c r="L974" i="1"/>
  <c r="M974" i="1" s="1"/>
  <c r="T1016" i="8"/>
  <c r="U1016" i="8" s="1"/>
  <c r="T922" i="8"/>
  <c r="U922" i="8" s="1"/>
  <c r="L944" i="1"/>
  <c r="M944" i="1" s="1"/>
  <c r="L961" i="1"/>
  <c r="M961" i="1" s="1"/>
  <c r="L996" i="1"/>
  <c r="M996" i="1" s="1"/>
  <c r="T902" i="8"/>
  <c r="U902" i="8" s="1"/>
  <c r="T944" i="8"/>
  <c r="U944" i="8" s="1"/>
  <c r="T946" i="8"/>
  <c r="U946" i="8" s="1"/>
  <c r="L955" i="1"/>
  <c r="M955" i="1" s="1"/>
  <c r="T962" i="8"/>
  <c r="U962" i="8" s="1"/>
  <c r="T1008" i="8"/>
  <c r="U1008" i="8" s="1"/>
  <c r="L876" i="1"/>
  <c r="M876" i="1" s="1"/>
  <c r="L928" i="1"/>
  <c r="M928" i="1" s="1"/>
  <c r="T942" i="8"/>
  <c r="U942" i="8" s="1"/>
  <c r="T1042" i="8"/>
  <c r="U1042" i="8" s="1"/>
  <c r="T1017" i="8"/>
  <c r="U1017" i="8" s="1"/>
  <c r="L1045" i="1"/>
  <c r="M1045" i="1" s="1"/>
  <c r="T1050" i="8"/>
  <c r="U1050" i="8" s="1"/>
  <c r="L1011" i="1"/>
  <c r="M1011" i="1" s="1"/>
  <c r="T1038" i="8"/>
  <c r="U1038" i="8" s="1"/>
  <c r="T1053" i="8"/>
  <c r="U1053" i="8" s="1"/>
  <c r="T1074" i="8"/>
  <c r="U1074" i="8" s="1"/>
  <c r="L1105" i="1"/>
  <c r="M1105" i="1" s="1"/>
  <c r="T1083" i="8"/>
  <c r="U1083" i="8" s="1"/>
  <c r="L1095" i="1"/>
  <c r="M1095" i="1" s="1"/>
  <c r="T1100" i="8"/>
  <c r="U1100" i="8" s="1"/>
  <c r="L1070" i="1"/>
  <c r="M1070" i="1" s="1"/>
  <c r="L950" i="1"/>
  <c r="M950" i="1" s="1"/>
  <c r="L991" i="1"/>
  <c r="M991" i="1" s="1"/>
  <c r="T1024" i="8"/>
  <c r="U1024" i="8" s="1"/>
  <c r="T1026" i="8"/>
  <c r="U1026" i="8" s="1"/>
  <c r="T779" i="8"/>
  <c r="U779" i="8" s="1"/>
  <c r="L948" i="1"/>
  <c r="M948" i="1" s="1"/>
  <c r="L956" i="1"/>
  <c r="M956" i="1" s="1"/>
  <c r="L992" i="1"/>
  <c r="M992" i="1" s="1"/>
  <c r="L830" i="1"/>
  <c r="M830" i="1" s="1"/>
  <c r="L892" i="1"/>
  <c r="M892" i="1" s="1"/>
  <c r="L941" i="1"/>
  <c r="M941" i="1" s="1"/>
  <c r="T972" i="8"/>
  <c r="U972" i="8" s="1"/>
  <c r="T982" i="8"/>
  <c r="U982" i="8" s="1"/>
  <c r="L986" i="1"/>
  <c r="M986" i="1" s="1"/>
  <c r="T652" i="8"/>
  <c r="U652" i="8" s="1"/>
  <c r="L798" i="1"/>
  <c r="M798" i="1" s="1"/>
  <c r="T858" i="8"/>
  <c r="U858" i="8" s="1"/>
  <c r="T980" i="8"/>
  <c r="U980" i="8" s="1"/>
  <c r="L1012" i="1"/>
  <c r="M1012" i="1" s="1"/>
  <c r="L1022" i="1"/>
  <c r="M1022" i="1" s="1"/>
  <c r="L995" i="1"/>
  <c r="M995" i="1" s="1"/>
  <c r="L988" i="1"/>
  <c r="M988" i="1" s="1"/>
  <c r="T919" i="8"/>
  <c r="U919" i="8" s="1"/>
  <c r="T940" i="8"/>
  <c r="U940" i="8" s="1"/>
  <c r="L1032" i="1"/>
  <c r="M1032" i="1" s="1"/>
  <c r="L1043" i="1"/>
  <c r="M1043" i="1" s="1"/>
  <c r="L1079" i="1"/>
  <c r="M1079" i="1" s="1"/>
  <c r="L1053" i="1"/>
  <c r="M1053" i="1" s="1"/>
  <c r="T1044" i="8"/>
  <c r="U1044" i="8" s="1"/>
  <c r="T1073" i="8"/>
  <c r="U1073" i="8" s="1"/>
  <c r="L1088" i="1"/>
  <c r="M1088" i="1" s="1"/>
  <c r="L1090" i="1"/>
  <c r="M1090" i="1" s="1"/>
  <c r="L1044" i="1"/>
  <c r="M1044" i="1" s="1"/>
  <c r="L1056" i="1"/>
  <c r="M1056" i="1" s="1"/>
  <c r="L1116" i="1"/>
  <c r="M1116" i="1" s="1"/>
  <c r="T1064" i="8"/>
  <c r="U1064" i="8" s="1"/>
  <c r="T1105" i="8"/>
  <c r="U1105" i="8" s="1"/>
  <c r="T1059" i="8"/>
  <c r="U1059" i="8" s="1"/>
  <c r="T1062" i="8"/>
  <c r="U1062" i="8" s="1"/>
  <c r="L1080" i="1"/>
  <c r="M1080" i="1" s="1"/>
  <c r="L1096" i="1"/>
  <c r="M1096" i="1" s="1"/>
  <c r="L1121" i="1"/>
  <c r="M1121" i="1" s="1"/>
  <c r="T1141" i="8"/>
  <c r="U1141" i="8" s="1"/>
  <c r="T1162" i="8"/>
  <c r="U1162" i="8" s="1"/>
  <c r="T1212" i="8"/>
  <c r="U1212" i="8" s="1"/>
  <c r="T1258" i="8"/>
  <c r="U1258" i="8" s="1"/>
  <c r="T1124" i="8"/>
  <c r="U1124" i="8" s="1"/>
  <c r="L1136" i="1"/>
  <c r="M1136" i="1" s="1"/>
  <c r="L1140" i="1"/>
  <c r="M1140" i="1" s="1"/>
  <c r="L1174" i="1"/>
  <c r="M1174" i="1" s="1"/>
  <c r="T1190" i="8"/>
  <c r="U1190" i="8" s="1"/>
  <c r="L1205" i="1"/>
  <c r="M1205" i="1" s="1"/>
  <c r="T1229" i="8"/>
  <c r="U1229" i="8" s="1"/>
  <c r="L1124" i="1"/>
  <c r="M1124" i="1" s="1"/>
  <c r="T1142" i="8"/>
  <c r="U1142" i="8" s="1"/>
  <c r="L1144" i="1"/>
  <c r="M1144" i="1" s="1"/>
  <c r="T1204" i="8"/>
  <c r="U1204" i="8" s="1"/>
  <c r="L1214" i="1"/>
  <c r="M1214" i="1" s="1"/>
  <c r="T1123" i="8"/>
  <c r="U1123" i="8" s="1"/>
  <c r="L1227" i="1"/>
  <c r="M1227" i="1" s="1"/>
  <c r="T1247" i="8"/>
  <c r="U1247" i="8" s="1"/>
  <c r="L1250" i="1"/>
  <c r="M1250" i="1" s="1"/>
  <c r="T1134" i="8"/>
  <c r="U1134" i="8" s="1"/>
  <c r="T1194" i="8"/>
  <c r="U1194" i="8" s="1"/>
  <c r="T1213" i="8"/>
  <c r="U1213" i="8" s="1"/>
  <c r="T1236" i="8"/>
  <c r="U1236" i="8" s="1"/>
  <c r="L1259" i="1"/>
  <c r="M1259" i="1" s="1"/>
  <c r="L1120" i="1"/>
  <c r="M1120" i="1" s="1"/>
  <c r="L1173" i="1"/>
  <c r="M1173" i="1" s="1"/>
  <c r="T1096" i="8"/>
  <c r="U1096" i="8" s="1"/>
  <c r="L1110" i="1"/>
  <c r="M1110" i="1" s="1"/>
  <c r="L1062" i="1"/>
  <c r="M1062" i="1" s="1"/>
  <c r="T1067" i="8"/>
  <c r="U1067" i="8" s="1"/>
  <c r="T1069" i="8"/>
  <c r="U1069" i="8" s="1"/>
  <c r="T1107" i="8"/>
  <c r="U1107" i="8" s="1"/>
  <c r="L1093" i="1"/>
  <c r="M1093" i="1" s="1"/>
  <c r="L1112" i="1"/>
  <c r="M1112" i="1" s="1"/>
  <c r="T1049" i="8"/>
  <c r="U1049" i="8" s="1"/>
  <c r="T1070" i="8"/>
  <c r="U1070" i="8" s="1"/>
  <c r="T1077" i="8"/>
  <c r="U1077" i="8" s="1"/>
  <c r="L1078" i="1"/>
  <c r="M1078" i="1" s="1"/>
  <c r="L1082" i="1"/>
  <c r="M1082" i="1" s="1"/>
  <c r="L1119" i="1"/>
  <c r="M1119" i="1" s="1"/>
  <c r="T1131" i="8"/>
  <c r="U1131" i="8" s="1"/>
  <c r="L1152" i="1"/>
  <c r="M1152" i="1" s="1"/>
  <c r="L1164" i="1"/>
  <c r="M1164" i="1" s="1"/>
  <c r="L1169" i="1"/>
  <c r="M1169" i="1" s="1"/>
  <c r="T1182" i="8"/>
  <c r="U1182" i="8" s="1"/>
  <c r="T1186" i="8"/>
  <c r="U1186" i="8" s="1"/>
  <c r="L1256" i="1"/>
  <c r="M1256" i="1" s="1"/>
  <c r="L1145" i="1"/>
  <c r="M1145" i="1" s="1"/>
  <c r="T1188" i="8"/>
  <c r="U1188" i="8" s="1"/>
  <c r="L1236" i="1"/>
  <c r="M1236" i="1" s="1"/>
  <c r="L1255" i="1"/>
  <c r="M1255" i="1" s="1"/>
  <c r="T1117" i="8"/>
  <c r="U1117" i="8" s="1"/>
  <c r="L1132" i="1"/>
  <c r="M1132" i="1" s="1"/>
  <c r="L1137" i="1"/>
  <c r="M1137" i="1" s="1"/>
  <c r="L1178" i="1"/>
  <c r="M1178" i="1" s="1"/>
  <c r="T1197" i="8"/>
  <c r="U1197" i="8" s="1"/>
  <c r="L1230" i="1"/>
  <c r="M1230" i="1" s="1"/>
  <c r="L1151" i="1"/>
  <c r="M1151" i="1" s="1"/>
  <c r="T1173" i="8"/>
  <c r="U1173" i="8" s="1"/>
  <c r="T1223" i="8"/>
  <c r="U1223" i="8" s="1"/>
  <c r="T1230" i="8"/>
  <c r="U1230" i="8" s="1"/>
  <c r="T1160" i="8"/>
  <c r="U1160" i="8" s="1"/>
  <c r="T1208" i="8"/>
  <c r="U1208" i="8" s="1"/>
  <c r="L1126" i="1"/>
  <c r="M1126" i="1" s="1"/>
  <c r="L1133" i="1"/>
  <c r="M1133" i="1" s="1"/>
  <c r="T1161" i="8"/>
  <c r="U1161" i="8" s="1"/>
  <c r="T1172" i="8"/>
  <c r="U1172" i="8" s="1"/>
  <c r="T1104" i="8"/>
  <c r="U1104" i="8" s="1"/>
  <c r="T1052" i="8"/>
  <c r="U1052" i="8" s="1"/>
  <c r="T1115" i="8"/>
  <c r="U1115" i="8" s="1"/>
  <c r="L1049" i="1"/>
  <c r="M1049" i="1" s="1"/>
  <c r="T1076" i="8"/>
  <c r="U1076" i="8" s="1"/>
  <c r="T1088" i="8"/>
  <c r="U1088" i="8" s="1"/>
  <c r="L1055" i="1"/>
  <c r="M1055" i="1" s="1"/>
  <c r="T1068" i="8"/>
  <c r="U1068" i="8" s="1"/>
  <c r="T1084" i="8"/>
  <c r="U1084" i="8" s="1"/>
  <c r="L1087" i="1"/>
  <c r="M1087" i="1" s="1"/>
  <c r="T1089" i="8"/>
  <c r="U1089" i="8" s="1"/>
  <c r="L1097" i="1"/>
  <c r="M1097" i="1" s="1"/>
  <c r="L1103" i="1"/>
  <c r="M1103" i="1" s="1"/>
  <c r="T1109" i="8"/>
  <c r="U1109" i="8" s="1"/>
  <c r="T1150" i="8"/>
  <c r="U1150" i="8" s="1"/>
  <c r="L1177" i="1"/>
  <c r="M1177" i="1" s="1"/>
  <c r="T1193" i="8"/>
  <c r="U1193" i="8" s="1"/>
  <c r="T1268" i="8"/>
  <c r="U1268" i="8" s="1"/>
  <c r="L1129" i="1"/>
  <c r="M1129" i="1" s="1"/>
  <c r="L1157" i="1"/>
  <c r="M1157" i="1" s="1"/>
  <c r="L1183" i="1"/>
  <c r="M1183" i="1" s="1"/>
  <c r="T1220" i="8"/>
  <c r="U1220" i="8" s="1"/>
  <c r="L1222" i="1"/>
  <c r="M1222" i="1" s="1"/>
  <c r="T1241" i="8"/>
  <c r="U1241" i="8" s="1"/>
  <c r="L1139" i="1"/>
  <c r="M1139" i="1" s="1"/>
  <c r="T1158" i="8"/>
  <c r="U1158" i="8" s="1"/>
  <c r="T1183" i="8"/>
  <c r="U1183" i="8" s="1"/>
  <c r="L1209" i="1"/>
  <c r="M1209" i="1" s="1"/>
  <c r="L1260" i="1"/>
  <c r="M1260" i="1" s="1"/>
  <c r="L1148" i="1"/>
  <c r="M1148" i="1" s="1"/>
  <c r="T1177" i="8"/>
  <c r="U1177" i="8" s="1"/>
  <c r="T1184" i="8"/>
  <c r="U1184" i="8" s="1"/>
  <c r="L1216" i="1"/>
  <c r="M1216" i="1" s="1"/>
  <c r="L1235" i="1"/>
  <c r="M1235" i="1" s="1"/>
  <c r="L1127" i="1"/>
  <c r="M1127" i="1" s="1"/>
  <c r="T1129" i="8"/>
  <c r="U1129" i="8" s="1"/>
  <c r="T1143" i="8"/>
  <c r="U1143" i="8" s="1"/>
  <c r="T1174" i="8"/>
  <c r="U1174" i="8" s="1"/>
  <c r="L1191" i="1"/>
  <c r="M1191" i="1" s="1"/>
  <c r="L1198" i="1"/>
  <c r="M1198" i="1" s="1"/>
  <c r="L1218" i="1"/>
  <c r="M1218" i="1" s="1"/>
  <c r="L1261" i="1"/>
  <c r="M1261" i="1" s="1"/>
  <c r="T1154" i="8"/>
  <c r="U1154" i="8" s="1"/>
  <c r="T1169" i="8"/>
  <c r="U1169" i="8" s="1"/>
  <c r="L1099" i="1"/>
  <c r="M1099" i="1" s="1"/>
  <c r="L1094" i="1"/>
  <c r="M1094" i="1" s="1"/>
  <c r="T1120" i="8"/>
  <c r="U1120" i="8" s="1"/>
  <c r="L1086" i="1"/>
  <c r="M1086" i="1" s="1"/>
  <c r="L1091" i="1"/>
  <c r="M1091" i="1" s="1"/>
  <c r="L1106" i="1"/>
  <c r="M1106" i="1" s="1"/>
  <c r="L1073" i="1"/>
  <c r="M1073" i="1" s="1"/>
  <c r="T1090" i="8"/>
  <c r="U1090" i="8" s="1"/>
  <c r="L1052" i="1"/>
  <c r="M1052" i="1" s="1"/>
  <c r="T1060" i="8"/>
  <c r="U1060" i="8" s="1"/>
  <c r="T1111" i="8"/>
  <c r="U1111" i="8" s="1"/>
  <c r="L1138" i="1"/>
  <c r="M1138" i="1" s="1"/>
  <c r="L1163" i="1"/>
  <c r="M1163" i="1" s="1"/>
  <c r="L1200" i="1"/>
  <c r="M1200" i="1" s="1"/>
  <c r="T1211" i="8"/>
  <c r="U1211" i="8" s="1"/>
  <c r="T1224" i="8"/>
  <c r="U1224" i="8" s="1"/>
  <c r="T1253" i="8"/>
  <c r="U1253" i="8" s="1"/>
  <c r="L1265" i="1"/>
  <c r="M1265" i="1" s="1"/>
  <c r="T1133" i="8"/>
  <c r="U1133" i="8" s="1"/>
  <c r="L1149" i="1"/>
  <c r="M1149" i="1" s="1"/>
  <c r="T1246" i="8"/>
  <c r="U1246" i="8" s="1"/>
  <c r="L1142" i="1"/>
  <c r="M1142" i="1" s="1"/>
  <c r="T1144" i="8"/>
  <c r="U1144" i="8" s="1"/>
  <c r="T1139" i="8"/>
  <c r="U1139" i="8" s="1"/>
  <c r="L1206" i="1"/>
  <c r="M1206" i="1" s="1"/>
  <c r="L1238" i="1"/>
  <c r="M1238" i="1" s="1"/>
  <c r="L1203" i="1"/>
  <c r="M1203" i="1" s="1"/>
  <c r="T1237" i="8"/>
  <c r="U1237" i="8" s="1"/>
  <c r="L1249" i="1"/>
  <c r="M1249" i="1" s="1"/>
  <c r="T1137" i="8"/>
  <c r="U1137" i="8" s="1"/>
  <c r="L1150" i="1"/>
  <c r="M1150" i="1" s="1"/>
  <c r="L1181" i="1"/>
  <c r="M1181" i="1" s="1"/>
  <c r="L1185" i="1"/>
  <c r="M1185" i="1" s="1"/>
  <c r="L1192" i="1"/>
  <c r="M1192" i="1" s="1"/>
  <c r="T1102" i="8"/>
  <c r="U1102" i="8" s="1"/>
  <c r="L1058" i="1"/>
  <c r="M1058" i="1" s="1"/>
  <c r="L1109" i="1"/>
  <c r="M1109" i="1" s="1"/>
  <c r="L1067" i="1"/>
  <c r="M1067" i="1" s="1"/>
  <c r="L1059" i="1"/>
  <c r="M1059" i="1" s="1"/>
  <c r="L1071" i="1"/>
  <c r="M1071" i="1" s="1"/>
  <c r="L1085" i="1"/>
  <c r="M1085" i="1" s="1"/>
  <c r="L1104" i="1"/>
  <c r="M1104" i="1" s="1"/>
  <c r="T1114" i="8"/>
  <c r="U1114" i="8" s="1"/>
  <c r="T1153" i="8"/>
  <c r="U1153" i="8" s="1"/>
  <c r="L1158" i="1"/>
  <c r="M1158" i="1" s="1"/>
  <c r="L1172" i="1"/>
  <c r="M1172" i="1" s="1"/>
  <c r="L1232" i="1"/>
  <c r="M1232" i="1" s="1"/>
  <c r="L1239" i="1"/>
  <c r="M1239" i="1" s="1"/>
  <c r="T1256" i="8"/>
  <c r="U1256" i="8" s="1"/>
  <c r="T1260" i="8"/>
  <c r="U1260" i="8" s="1"/>
  <c r="T1138" i="8"/>
  <c r="U1138" i="8" s="1"/>
  <c r="L1176" i="1"/>
  <c r="M1176" i="1" s="1"/>
  <c r="L1208" i="1"/>
  <c r="M1208" i="1" s="1"/>
  <c r="T1263" i="8"/>
  <c r="U1263" i="8" s="1"/>
  <c r="L1135" i="1"/>
  <c r="M1135" i="1" s="1"/>
  <c r="T1149" i="8"/>
  <c r="U1149" i="8" s="1"/>
  <c r="T1156" i="8"/>
  <c r="U1156" i="8" s="1"/>
  <c r="L1168" i="1"/>
  <c r="M1168" i="1" s="1"/>
  <c r="L1202" i="1"/>
  <c r="M1202" i="1" s="1"/>
  <c r="T1226" i="8"/>
  <c r="U1226" i="8" s="1"/>
  <c r="L1228" i="1"/>
  <c r="M1228" i="1" s="1"/>
  <c r="L1231" i="1"/>
  <c r="M1231" i="1" s="1"/>
  <c r="T1252" i="8"/>
  <c r="U1252" i="8" s="1"/>
  <c r="L1267" i="1"/>
  <c r="M1267" i="1" s="1"/>
  <c r="L1130" i="1"/>
  <c r="M1130" i="1" s="1"/>
  <c r="L1201" i="1"/>
  <c r="M1201" i="1" s="1"/>
  <c r="T1251" i="8"/>
  <c r="U1251" i="8" s="1"/>
  <c r="T1266" i="8"/>
  <c r="U1266" i="8" s="1"/>
  <c r="T1140" i="8"/>
  <c r="U1140" i="8" s="1"/>
  <c r="T1215" i="8"/>
  <c r="U1215" i="8" s="1"/>
  <c r="T1234" i="8"/>
  <c r="U1234" i="8" s="1"/>
  <c r="T1116" i="8"/>
  <c r="U1116" i="8" s="1"/>
  <c r="T1046" i="8"/>
  <c r="U1046" i="8" s="1"/>
  <c r="L1101" i="1"/>
  <c r="M1101" i="1" s="1"/>
  <c r="L1118" i="1"/>
  <c r="M1118" i="1" s="1"/>
  <c r="L1060" i="1"/>
  <c r="M1060" i="1" s="1"/>
  <c r="L1065" i="1"/>
  <c r="M1065" i="1" s="1"/>
  <c r="L1115" i="1"/>
  <c r="M1115" i="1" s="1"/>
  <c r="L1068" i="1"/>
  <c r="M1068" i="1" s="1"/>
  <c r="L1076" i="1"/>
  <c r="M1076" i="1" s="1"/>
  <c r="T1056" i="8"/>
  <c r="U1056" i="8" s="1"/>
  <c r="T1061" i="8"/>
  <c r="U1061" i="8" s="1"/>
  <c r="L1063" i="1"/>
  <c r="M1063" i="1" s="1"/>
  <c r="T1086" i="8"/>
  <c r="U1086" i="8" s="1"/>
  <c r="T1099" i="8"/>
  <c r="U1099" i="8" s="1"/>
  <c r="T1106" i="8"/>
  <c r="U1106" i="8" s="1"/>
  <c r="T1151" i="8"/>
  <c r="U1151" i="8" s="1"/>
  <c r="L1184" i="1"/>
  <c r="M1184" i="1" s="1"/>
  <c r="L1122" i="1"/>
  <c r="M1122" i="1" s="1"/>
  <c r="T1181" i="8"/>
  <c r="U1181" i="8" s="1"/>
  <c r="L1217" i="1"/>
  <c r="M1217" i="1" s="1"/>
  <c r="L1229" i="1"/>
  <c r="M1229" i="1" s="1"/>
  <c r="L1268" i="1"/>
  <c r="M1268" i="1" s="1"/>
  <c r="L1159" i="1"/>
  <c r="M1159" i="1" s="1"/>
  <c r="T1187" i="8"/>
  <c r="U1187" i="8" s="1"/>
  <c r="T1192" i="8"/>
  <c r="U1192" i="8" s="1"/>
  <c r="T1195" i="8"/>
  <c r="U1195" i="8" s="1"/>
  <c r="T1163" i="8"/>
  <c r="U1163" i="8" s="1"/>
  <c r="T1170" i="8"/>
  <c r="U1170" i="8" s="1"/>
  <c r="T1225" i="8"/>
  <c r="U1225" i="8" s="1"/>
  <c r="T1233" i="8"/>
  <c r="U1233" i="8" s="1"/>
  <c r="L1247" i="1"/>
  <c r="M1247" i="1" s="1"/>
  <c r="L1165" i="1"/>
  <c r="M1165" i="1" s="1"/>
  <c r="T1179" i="8"/>
  <c r="U1179" i="8" s="1"/>
  <c r="T1189" i="8"/>
  <c r="U1189" i="8" s="1"/>
  <c r="T1196" i="8"/>
  <c r="U1196" i="8" s="1"/>
  <c r="L1244" i="1"/>
  <c r="M1244" i="1" s="1"/>
  <c r="T1135" i="8"/>
  <c r="U1135" i="8" s="1"/>
  <c r="T1159" i="8"/>
  <c r="U1159" i="8" s="1"/>
  <c r="T1167" i="8"/>
  <c r="U1167" i="8" s="1"/>
  <c r="T1097" i="8"/>
  <c r="U1097" i="8" s="1"/>
  <c r="T1112" i="8"/>
  <c r="U1112" i="8" s="1"/>
  <c r="T1051" i="8"/>
  <c r="U1051" i="8" s="1"/>
  <c r="L1084" i="1"/>
  <c r="M1084" i="1" s="1"/>
  <c r="T1091" i="8"/>
  <c r="U1091" i="8" s="1"/>
  <c r="T1095" i="8"/>
  <c r="U1095" i="8" s="1"/>
  <c r="T1103" i="8"/>
  <c r="U1103" i="8" s="1"/>
  <c r="T1081" i="8"/>
  <c r="U1081" i="8" s="1"/>
  <c r="T1047" i="8"/>
  <c r="U1047" i="8" s="1"/>
  <c r="T1054" i="8"/>
  <c r="U1054" i="8" s="1"/>
  <c r="T1058" i="8"/>
  <c r="U1058" i="8" s="1"/>
  <c r="L1075" i="1"/>
  <c r="M1075" i="1" s="1"/>
  <c r="T1108" i="8"/>
  <c r="U1108" i="8" s="1"/>
  <c r="L1111" i="1"/>
  <c r="M1111" i="1" s="1"/>
  <c r="T1113" i="8"/>
  <c r="U1113" i="8" s="1"/>
  <c r="L1266" i="1"/>
  <c r="M1266" i="1" s="1"/>
  <c r="L1131" i="1"/>
  <c r="M1131" i="1" s="1"/>
  <c r="L1160" i="1"/>
  <c r="M1160" i="1" s="1"/>
  <c r="L1221" i="1"/>
  <c r="M1221" i="1" s="1"/>
  <c r="T1125" i="8"/>
  <c r="U1125" i="8" s="1"/>
  <c r="L1154" i="1"/>
  <c r="M1154" i="1" s="1"/>
  <c r="L1171" i="1"/>
  <c r="M1171" i="1" s="1"/>
  <c r="T1207" i="8"/>
  <c r="U1207" i="8" s="1"/>
  <c r="L1262" i="1"/>
  <c r="M1262" i="1" s="1"/>
  <c r="T1175" i="8"/>
  <c r="U1175" i="8" s="1"/>
  <c r="T1191" i="8"/>
  <c r="U1191" i="8" s="1"/>
  <c r="L1223" i="1"/>
  <c r="M1223" i="1" s="1"/>
  <c r="L1162" i="1"/>
  <c r="M1162" i="1" s="1"/>
  <c r="T1176" i="8"/>
  <c r="U1176" i="8" s="1"/>
  <c r="T1201" i="8"/>
  <c r="U1201" i="8" s="1"/>
  <c r="T1210" i="8"/>
  <c r="U1210" i="8" s="1"/>
  <c r="T1222" i="8"/>
  <c r="U1222" i="8" s="1"/>
  <c r="L1246" i="1"/>
  <c r="M1246" i="1" s="1"/>
  <c r="L1263" i="1"/>
  <c r="M1263" i="1" s="1"/>
  <c r="T1171" i="8"/>
  <c r="U1171" i="8" s="1"/>
  <c r="L1186" i="1"/>
  <c r="M1186" i="1" s="1"/>
  <c r="T1075" i="8"/>
  <c r="U1075" i="8" s="1"/>
  <c r="L1113" i="1"/>
  <c r="M1113" i="1" s="1"/>
  <c r="T1082" i="8"/>
  <c r="U1082" i="8" s="1"/>
  <c r="L1092" i="1"/>
  <c r="M1092" i="1" s="1"/>
  <c r="L1220" i="1"/>
  <c r="M1220" i="1" s="1"/>
  <c r="T1219" i="8"/>
  <c r="U1219" i="8" s="1"/>
  <c r="T1121" i="8"/>
  <c r="U1121" i="8" s="1"/>
  <c r="T1127" i="8"/>
  <c r="U1127" i="8" s="1"/>
  <c r="L1166" i="1"/>
  <c r="M1166" i="1" s="1"/>
  <c r="L1189" i="1"/>
  <c r="M1189" i="1" s="1"/>
  <c r="T1216" i="8"/>
  <c r="U1216" i="8" s="1"/>
  <c r="T1238" i="8"/>
  <c r="U1238" i="8" s="1"/>
  <c r="L1242" i="1"/>
  <c r="M1242" i="1" s="1"/>
  <c r="L1299" i="1"/>
  <c r="M1299" i="1" s="1"/>
  <c r="L1340" i="1"/>
  <c r="M1340" i="1" s="1"/>
  <c r="L1378" i="1"/>
  <c r="M1378" i="1" s="1"/>
  <c r="L1383" i="1"/>
  <c r="M1383" i="1" s="1"/>
  <c r="L1395" i="1"/>
  <c r="M1395" i="1" s="1"/>
  <c r="L1284" i="1"/>
  <c r="M1284" i="1" s="1"/>
  <c r="T1291" i="8"/>
  <c r="U1291" i="8" s="1"/>
  <c r="L1298" i="1"/>
  <c r="M1298" i="1" s="1"/>
  <c r="L1303" i="1"/>
  <c r="M1303" i="1" s="1"/>
  <c r="L1320" i="1"/>
  <c r="M1320" i="1" s="1"/>
  <c r="T1335" i="8"/>
  <c r="U1335" i="8" s="1"/>
  <c r="T1349" i="8"/>
  <c r="U1349" i="8" s="1"/>
  <c r="L1351" i="1"/>
  <c r="M1351" i="1" s="1"/>
  <c r="T1383" i="8"/>
  <c r="U1383" i="8" s="1"/>
  <c r="T1265" i="8"/>
  <c r="U1265" i="8" s="1"/>
  <c r="L1295" i="1"/>
  <c r="M1295" i="1" s="1"/>
  <c r="T1300" i="8"/>
  <c r="U1300" i="8" s="1"/>
  <c r="L1360" i="1"/>
  <c r="M1360" i="1" s="1"/>
  <c r="L1271" i="1"/>
  <c r="M1271" i="1" s="1"/>
  <c r="L1275" i="1"/>
  <c r="M1275" i="1" s="1"/>
  <c r="T1302" i="8"/>
  <c r="U1302" i="8" s="1"/>
  <c r="L1326" i="1"/>
  <c r="M1326" i="1" s="1"/>
  <c r="T1345" i="8"/>
  <c r="U1345" i="8" s="1"/>
  <c r="L1398" i="1"/>
  <c r="M1398" i="1" s="1"/>
  <c r="T1284" i="8"/>
  <c r="U1284" i="8" s="1"/>
  <c r="T1292" i="8"/>
  <c r="U1292" i="8" s="1"/>
  <c r="T1318" i="8"/>
  <c r="U1318" i="8" s="1"/>
  <c r="T1320" i="8"/>
  <c r="U1320" i="8" s="1"/>
  <c r="T1354" i="8"/>
  <c r="U1354" i="8" s="1"/>
  <c r="L1376" i="1"/>
  <c r="M1376" i="1" s="1"/>
  <c r="T1079" i="8"/>
  <c r="U1079" i="8" s="1"/>
  <c r="L1155" i="1"/>
  <c r="M1155" i="1" s="1"/>
  <c r="L1210" i="1"/>
  <c r="M1210" i="1" s="1"/>
  <c r="T1243" i="8"/>
  <c r="U1243" i="8" s="1"/>
  <c r="L1207" i="1"/>
  <c r="M1207" i="1" s="1"/>
  <c r="L1224" i="1"/>
  <c r="M1224" i="1" s="1"/>
  <c r="T1244" i="8"/>
  <c r="U1244" i="8" s="1"/>
  <c r="T1245" i="8"/>
  <c r="U1245" i="8" s="1"/>
  <c r="L1251" i="1"/>
  <c r="M1251" i="1" s="1"/>
  <c r="L1141" i="1"/>
  <c r="M1141" i="1" s="1"/>
  <c r="L1147" i="1"/>
  <c r="M1147" i="1" s="1"/>
  <c r="T1168" i="8"/>
  <c r="U1168" i="8" s="1"/>
  <c r="T1180" i="8"/>
  <c r="U1180" i="8" s="1"/>
  <c r="L1213" i="1"/>
  <c r="M1213" i="1" s="1"/>
  <c r="T1218" i="8"/>
  <c r="U1218" i="8" s="1"/>
  <c r="T1228" i="8"/>
  <c r="U1228" i="8" s="1"/>
  <c r="L1233" i="1"/>
  <c r="M1233" i="1" s="1"/>
  <c r="L1252" i="1"/>
  <c r="M1252" i="1" s="1"/>
  <c r="T1262" i="8"/>
  <c r="U1262" i="8" s="1"/>
  <c r="T1330" i="8"/>
  <c r="U1330" i="8" s="1"/>
  <c r="L1316" i="1"/>
  <c r="M1316" i="1" s="1"/>
  <c r="L1330" i="1"/>
  <c r="M1330" i="1" s="1"/>
  <c r="T1358" i="8"/>
  <c r="U1358" i="8" s="1"/>
  <c r="T1365" i="8"/>
  <c r="U1365" i="8" s="1"/>
  <c r="L1399" i="1"/>
  <c r="M1399" i="1" s="1"/>
  <c r="T1412" i="8"/>
  <c r="U1412" i="8" s="1"/>
  <c r="L1310" i="1"/>
  <c r="M1310" i="1" s="1"/>
  <c r="L1312" i="1"/>
  <c r="M1312" i="1" s="1"/>
  <c r="T1334" i="8"/>
  <c r="U1334" i="8" s="1"/>
  <c r="L1384" i="1"/>
  <c r="M1384" i="1" s="1"/>
  <c r="L1397" i="1"/>
  <c r="M1397" i="1" s="1"/>
  <c r="L1283" i="1"/>
  <c r="M1283" i="1" s="1"/>
  <c r="L1294" i="1"/>
  <c r="M1294" i="1" s="1"/>
  <c r="L1324" i="1"/>
  <c r="M1324" i="1" s="1"/>
  <c r="L1335" i="1"/>
  <c r="M1335" i="1" s="1"/>
  <c r="T1343" i="8"/>
  <c r="U1343" i="8" s="1"/>
  <c r="L1367" i="1"/>
  <c r="M1367" i="1" s="1"/>
  <c r="T1377" i="8"/>
  <c r="U1377" i="8" s="1"/>
  <c r="T1393" i="8"/>
  <c r="U1393" i="8" s="1"/>
  <c r="L1278" i="1"/>
  <c r="M1278" i="1" s="1"/>
  <c r="L1308" i="1"/>
  <c r="M1308" i="1" s="1"/>
  <c r="L1325" i="1"/>
  <c r="M1325" i="1" s="1"/>
  <c r="L1333" i="1"/>
  <c r="M1333" i="1" s="1"/>
  <c r="L1356" i="1"/>
  <c r="M1356" i="1" s="1"/>
  <c r="T1178" i="8"/>
  <c r="U1178" i="8" s="1"/>
  <c r="L1248" i="1"/>
  <c r="M1248" i="1" s="1"/>
  <c r="L1153" i="1"/>
  <c r="M1153" i="1" s="1"/>
  <c r="L1215" i="1"/>
  <c r="M1215" i="1" s="1"/>
  <c r="T1227" i="8"/>
  <c r="U1227" i="8" s="1"/>
  <c r="L1195" i="1"/>
  <c r="M1195" i="1" s="1"/>
  <c r="L1253" i="1"/>
  <c r="M1253" i="1" s="1"/>
  <c r="L1258" i="1"/>
  <c r="M1258" i="1" s="1"/>
  <c r="L1188" i="1"/>
  <c r="M1188" i="1" s="1"/>
  <c r="L1237" i="1"/>
  <c r="M1237" i="1" s="1"/>
  <c r="T1242" i="8"/>
  <c r="U1242" i="8" s="1"/>
  <c r="T1249" i="8"/>
  <c r="U1249" i="8" s="1"/>
  <c r="L1264" i="1"/>
  <c r="M1264" i="1" s="1"/>
  <c r="T1352" i="8"/>
  <c r="U1352" i="8" s="1"/>
  <c r="T1416" i="8"/>
  <c r="U1416" i="8" s="1"/>
  <c r="T1272" i="8"/>
  <c r="U1272" i="8" s="1"/>
  <c r="L1416" i="1"/>
  <c r="M1416" i="1" s="1"/>
  <c r="L1276" i="1"/>
  <c r="M1276" i="1" s="1"/>
  <c r="T1281" i="8"/>
  <c r="U1281" i="8" s="1"/>
  <c r="T1303" i="8"/>
  <c r="U1303" i="8" s="1"/>
  <c r="L1322" i="1"/>
  <c r="M1322" i="1" s="1"/>
  <c r="T1338" i="8"/>
  <c r="U1338" i="8" s="1"/>
  <c r="L1346" i="1"/>
  <c r="M1346" i="1" s="1"/>
  <c r="T1370" i="8"/>
  <c r="U1370" i="8" s="1"/>
  <c r="L1380" i="1"/>
  <c r="M1380" i="1" s="1"/>
  <c r="L1382" i="1"/>
  <c r="M1382" i="1" s="1"/>
  <c r="T1314" i="8"/>
  <c r="U1314" i="8" s="1"/>
  <c r="L1354" i="1"/>
  <c r="M1354" i="1" s="1"/>
  <c r="L1408" i="1"/>
  <c r="M1408" i="1" s="1"/>
  <c r="T1415" i="8"/>
  <c r="U1415" i="8" s="1"/>
  <c r="L1272" i="1"/>
  <c r="M1272" i="1" s="1"/>
  <c r="T1275" i="8"/>
  <c r="U1275" i="8" s="1"/>
  <c r="L1296" i="1"/>
  <c r="M1296" i="1" s="1"/>
  <c r="L1301" i="1"/>
  <c r="M1301" i="1" s="1"/>
  <c r="T1304" i="8"/>
  <c r="U1304" i="8" s="1"/>
  <c r="T1306" i="8"/>
  <c r="U1306" i="8" s="1"/>
  <c r="T1366" i="8"/>
  <c r="U1366" i="8" s="1"/>
  <c r="T1369" i="8"/>
  <c r="U1369" i="8" s="1"/>
  <c r="T1087" i="8"/>
  <c r="U1087" i="8" s="1"/>
  <c r="L1072" i="1"/>
  <c r="M1072" i="1" s="1"/>
  <c r="T1217" i="8"/>
  <c r="U1217" i="8" s="1"/>
  <c r="T1232" i="8"/>
  <c r="U1232" i="8" s="1"/>
  <c r="T1118" i="8"/>
  <c r="U1118" i="8" s="1"/>
  <c r="L1123" i="1"/>
  <c r="M1123" i="1" s="1"/>
  <c r="L1125" i="1"/>
  <c r="M1125" i="1" s="1"/>
  <c r="T1146" i="8"/>
  <c r="U1146" i="8" s="1"/>
  <c r="T1164" i="8"/>
  <c r="U1164" i="8" s="1"/>
  <c r="T1166" i="8"/>
  <c r="U1166" i="8" s="1"/>
  <c r="L1175" i="1"/>
  <c r="M1175" i="1" s="1"/>
  <c r="L1182" i="1"/>
  <c r="M1182" i="1" s="1"/>
  <c r="L1196" i="1"/>
  <c r="M1196" i="1" s="1"/>
  <c r="L1199" i="1"/>
  <c r="M1199" i="1" s="1"/>
  <c r="L1240" i="1"/>
  <c r="M1240" i="1" s="1"/>
  <c r="T1248" i="8"/>
  <c r="U1248" i="8" s="1"/>
  <c r="T1255" i="8"/>
  <c r="U1255" i="8" s="1"/>
  <c r="T1290" i="8"/>
  <c r="U1290" i="8" s="1"/>
  <c r="T1297" i="8"/>
  <c r="U1297" i="8" s="1"/>
  <c r="T1323" i="8"/>
  <c r="U1323" i="8" s="1"/>
  <c r="L1338" i="1"/>
  <c r="M1338" i="1" s="1"/>
  <c r="T1340" i="8"/>
  <c r="U1340" i="8" s="1"/>
  <c r="T1364" i="8"/>
  <c r="U1364" i="8" s="1"/>
  <c r="T1367" i="8"/>
  <c r="U1367" i="8" s="1"/>
  <c r="L1400" i="1"/>
  <c r="M1400" i="1" s="1"/>
  <c r="L1289" i="1"/>
  <c r="M1289" i="1" s="1"/>
  <c r="T1313" i="8"/>
  <c r="U1313" i="8" s="1"/>
  <c r="L1349" i="1"/>
  <c r="M1349" i="1" s="1"/>
  <c r="T1356" i="8"/>
  <c r="U1356" i="8" s="1"/>
  <c r="L1392" i="1"/>
  <c r="M1392" i="1" s="1"/>
  <c r="T1285" i="8"/>
  <c r="U1285" i="8" s="1"/>
  <c r="L1300" i="1"/>
  <c r="M1300" i="1" s="1"/>
  <c r="L1389" i="1"/>
  <c r="M1389" i="1" s="1"/>
  <c r="T1403" i="8"/>
  <c r="U1403" i="8" s="1"/>
  <c r="T1410" i="8"/>
  <c r="U1410" i="8" s="1"/>
  <c r="T1299" i="8"/>
  <c r="U1299" i="8" s="1"/>
  <c r="L1345" i="1"/>
  <c r="M1345" i="1" s="1"/>
  <c r="T1396" i="8"/>
  <c r="U1396" i="8" s="1"/>
  <c r="L1318" i="1"/>
  <c r="M1318" i="1" s="1"/>
  <c r="L1371" i="1"/>
  <c r="M1371" i="1" s="1"/>
  <c r="T1374" i="8"/>
  <c r="U1374" i="8" s="1"/>
  <c r="T1063" i="8"/>
  <c r="U1063" i="8" s="1"/>
  <c r="T1122" i="8"/>
  <c r="U1122" i="8" s="1"/>
  <c r="T1147" i="8"/>
  <c r="U1147" i="8" s="1"/>
  <c r="L1245" i="1"/>
  <c r="M1245" i="1" s="1"/>
  <c r="T1145" i="8"/>
  <c r="U1145" i="8" s="1"/>
  <c r="L1212" i="1"/>
  <c r="M1212" i="1" s="1"/>
  <c r="T1239" i="8"/>
  <c r="U1239" i="8" s="1"/>
  <c r="T1128" i="8"/>
  <c r="U1128" i="8" s="1"/>
  <c r="L1134" i="1"/>
  <c r="M1134" i="1" s="1"/>
  <c r="L1156" i="1"/>
  <c r="M1156" i="1" s="1"/>
  <c r="L1170" i="1"/>
  <c r="M1170" i="1" s="1"/>
  <c r="L1179" i="1"/>
  <c r="M1179" i="1" s="1"/>
  <c r="T1185" i="8"/>
  <c r="U1185" i="8" s="1"/>
  <c r="L1190" i="1"/>
  <c r="M1190" i="1" s="1"/>
  <c r="L1194" i="1"/>
  <c r="M1194" i="1" s="1"/>
  <c r="T1202" i="8"/>
  <c r="U1202" i="8" s="1"/>
  <c r="T1205" i="8"/>
  <c r="U1205" i="8" s="1"/>
  <c r="L1211" i="1"/>
  <c r="M1211" i="1" s="1"/>
  <c r="L1219" i="1"/>
  <c r="M1219" i="1" s="1"/>
  <c r="T1235" i="8"/>
  <c r="U1235" i="8" s="1"/>
  <c r="T1254" i="8"/>
  <c r="U1254" i="8" s="1"/>
  <c r="T1264" i="8"/>
  <c r="U1264" i="8" s="1"/>
  <c r="T1361" i="8"/>
  <c r="U1361" i="8" s="1"/>
  <c r="T1376" i="8"/>
  <c r="U1376" i="8" s="1"/>
  <c r="L1393" i="1"/>
  <c r="M1393" i="1" s="1"/>
  <c r="L1414" i="1"/>
  <c r="M1414" i="1" s="1"/>
  <c r="T1301" i="8"/>
  <c r="U1301" i="8" s="1"/>
  <c r="T1332" i="8"/>
  <c r="U1332" i="8" s="1"/>
  <c r="L1366" i="1"/>
  <c r="M1366" i="1" s="1"/>
  <c r="T1375" i="8"/>
  <c r="U1375" i="8" s="1"/>
  <c r="T1397" i="8"/>
  <c r="U1397" i="8" s="1"/>
  <c r="T1307" i="8"/>
  <c r="U1307" i="8" s="1"/>
  <c r="T1310" i="8"/>
  <c r="U1310" i="8" s="1"/>
  <c r="L1313" i="1"/>
  <c r="M1313" i="1" s="1"/>
  <c r="L1385" i="1"/>
  <c r="M1385" i="1" s="1"/>
  <c r="L1328" i="1"/>
  <c r="M1328" i="1" s="1"/>
  <c r="L1343" i="1"/>
  <c r="M1343" i="1" s="1"/>
  <c r="L1391" i="1"/>
  <c r="M1391" i="1" s="1"/>
  <c r="T1280" i="8"/>
  <c r="U1280" i="8" s="1"/>
  <c r="L1282" i="1"/>
  <c r="M1282" i="1" s="1"/>
  <c r="T1294" i="8"/>
  <c r="U1294" i="8" s="1"/>
  <c r="L1311" i="1"/>
  <c r="M1311" i="1" s="1"/>
  <c r="T1316" i="8"/>
  <c r="U1316" i="8" s="1"/>
  <c r="L1352" i="1"/>
  <c r="M1352" i="1" s="1"/>
  <c r="L1100" i="1"/>
  <c r="M1100" i="1" s="1"/>
  <c r="T1136" i="8"/>
  <c r="U1136" i="8" s="1"/>
  <c r="T1250" i="8"/>
  <c r="U1250" i="8" s="1"/>
  <c r="L1193" i="1"/>
  <c r="M1193" i="1" s="1"/>
  <c r="T1214" i="8"/>
  <c r="U1214" i="8" s="1"/>
  <c r="T1231" i="8"/>
  <c r="U1231" i="8" s="1"/>
  <c r="T1119" i="8"/>
  <c r="U1119" i="8" s="1"/>
  <c r="T1132" i="8"/>
  <c r="U1132" i="8" s="1"/>
  <c r="L1143" i="1"/>
  <c r="M1143" i="1" s="1"/>
  <c r="L1146" i="1"/>
  <c r="M1146" i="1" s="1"/>
  <c r="L1161" i="1"/>
  <c r="M1161" i="1" s="1"/>
  <c r="L1197" i="1"/>
  <c r="M1197" i="1" s="1"/>
  <c r="T1199" i="8"/>
  <c r="U1199" i="8" s="1"/>
  <c r="T1203" i="8"/>
  <c r="U1203" i="8" s="1"/>
  <c r="T1287" i="8"/>
  <c r="U1287" i="8" s="1"/>
  <c r="L1350" i="1"/>
  <c r="M1350" i="1" s="1"/>
  <c r="T1380" i="8"/>
  <c r="U1380" i="8" s="1"/>
  <c r="L1279" i="1"/>
  <c r="M1279" i="1" s="1"/>
  <c r="L1287" i="1"/>
  <c r="M1287" i="1" s="1"/>
  <c r="L1353" i="1"/>
  <c r="M1353" i="1" s="1"/>
  <c r="T1274" i="8"/>
  <c r="U1274" i="8" s="1"/>
  <c r="L1339" i="1"/>
  <c r="M1339" i="1" s="1"/>
  <c r="T1344" i="8"/>
  <c r="U1344" i="8" s="1"/>
  <c r="T1355" i="8"/>
  <c r="U1355" i="8" s="1"/>
  <c r="T1368" i="8"/>
  <c r="U1368" i="8" s="1"/>
  <c r="T1273" i="8"/>
  <c r="U1273" i="8" s="1"/>
  <c r="L1290" i="1"/>
  <c r="M1290" i="1" s="1"/>
  <c r="L1321" i="1"/>
  <c r="M1321" i="1" s="1"/>
  <c r="T1331" i="8"/>
  <c r="U1331" i="8" s="1"/>
  <c r="T1341" i="8"/>
  <c r="U1341" i="8" s="1"/>
  <c r="T1353" i="8"/>
  <c r="U1353" i="8" s="1"/>
  <c r="L1273" i="1"/>
  <c r="M1273" i="1" s="1"/>
  <c r="L1302" i="1"/>
  <c r="M1302" i="1" s="1"/>
  <c r="L1309" i="1"/>
  <c r="M1309" i="1" s="1"/>
  <c r="T1328" i="8"/>
  <c r="U1328" i="8" s="1"/>
  <c r="L1347" i="1"/>
  <c r="M1347" i="1" s="1"/>
  <c r="T1378" i="8"/>
  <c r="U1378" i="8" s="1"/>
  <c r="T1098" i="8"/>
  <c r="U1098" i="8" s="1"/>
  <c r="L1167" i="1"/>
  <c r="M1167" i="1" s="1"/>
  <c r="T1198" i="8"/>
  <c r="U1198" i="8" s="1"/>
  <c r="T1209" i="8"/>
  <c r="U1209" i="8" s="1"/>
  <c r="L1234" i="1"/>
  <c r="M1234" i="1" s="1"/>
  <c r="L1243" i="1"/>
  <c r="M1243" i="1" s="1"/>
  <c r="T1126" i="8"/>
  <c r="U1126" i="8" s="1"/>
  <c r="T1130" i="8"/>
  <c r="U1130" i="8" s="1"/>
  <c r="T1152" i="8"/>
  <c r="U1152" i="8" s="1"/>
  <c r="T1165" i="8"/>
  <c r="U1165" i="8" s="1"/>
  <c r="L1180" i="1"/>
  <c r="M1180" i="1" s="1"/>
  <c r="L1187" i="1"/>
  <c r="M1187" i="1" s="1"/>
  <c r="T1206" i="8"/>
  <c r="U1206" i="8" s="1"/>
  <c r="T1221" i="8"/>
  <c r="U1221" i="8" s="1"/>
  <c r="L1225" i="1"/>
  <c r="M1225" i="1" s="1"/>
  <c r="L1254" i="1"/>
  <c r="M1254" i="1" s="1"/>
  <c r="L1257" i="1"/>
  <c r="M1257" i="1" s="1"/>
  <c r="L1357" i="1"/>
  <c r="M1357" i="1" s="1"/>
  <c r="L1364" i="1"/>
  <c r="M1364" i="1" s="1"/>
  <c r="T1391" i="8"/>
  <c r="U1391" i="8" s="1"/>
  <c r="T1337" i="8"/>
  <c r="U1337" i="8" s="1"/>
  <c r="L1361" i="1"/>
  <c r="M1361" i="1" s="1"/>
  <c r="L1387" i="1"/>
  <c r="M1387" i="1" s="1"/>
  <c r="T1411" i="8"/>
  <c r="U1411" i="8" s="1"/>
  <c r="L1269" i="1"/>
  <c r="M1269" i="1" s="1"/>
  <c r="L1348" i="1"/>
  <c r="M1348" i="1" s="1"/>
  <c r="T1379" i="8"/>
  <c r="U1379" i="8" s="1"/>
  <c r="L1404" i="1"/>
  <c r="M1404" i="1" s="1"/>
  <c r="L1285" i="1"/>
  <c r="M1285" i="1" s="1"/>
  <c r="L1323" i="1"/>
  <c r="M1323" i="1" s="1"/>
  <c r="T1346" i="8"/>
  <c r="U1346" i="8" s="1"/>
  <c r="L1401" i="1"/>
  <c r="M1401" i="1" s="1"/>
  <c r="L1406" i="1"/>
  <c r="M1406" i="1" s="1"/>
  <c r="L1410" i="1"/>
  <c r="M1410" i="1" s="1"/>
  <c r="L1332" i="1"/>
  <c r="M1332" i="1" s="1"/>
  <c r="T1342" i="8"/>
  <c r="U1342" i="8" s="1"/>
  <c r="T1148" i="8"/>
  <c r="U1148" i="8" s="1"/>
  <c r="T1155" i="8"/>
  <c r="U1155" i="8" s="1"/>
  <c r="L1409" i="1"/>
  <c r="M1409" i="1" s="1"/>
  <c r="T1402" i="8"/>
  <c r="U1402" i="8" s="1"/>
  <c r="T1269" i="8"/>
  <c r="U1269" i="8" s="1"/>
  <c r="L1327" i="1"/>
  <c r="M1327" i="1" s="1"/>
  <c r="L1344" i="1"/>
  <c r="M1344" i="1" s="1"/>
  <c r="T1278" i="8"/>
  <c r="U1278" i="8" s="1"/>
  <c r="T1283" i="8"/>
  <c r="U1283" i="8" s="1"/>
  <c r="L1293" i="1"/>
  <c r="M1293" i="1" s="1"/>
  <c r="L1304" i="1"/>
  <c r="M1304" i="1" s="1"/>
  <c r="T1319" i="8"/>
  <c r="U1319" i="8" s="1"/>
  <c r="T1329" i="8"/>
  <c r="U1329" i="8" s="1"/>
  <c r="L1331" i="1"/>
  <c r="M1331" i="1" s="1"/>
  <c r="T1333" i="8"/>
  <c r="U1333" i="8" s="1"/>
  <c r="L1363" i="1"/>
  <c r="M1363" i="1" s="1"/>
  <c r="L1377" i="1"/>
  <c r="M1377" i="1" s="1"/>
  <c r="T1406" i="8"/>
  <c r="U1406" i="8" s="1"/>
  <c r="T1408" i="8"/>
  <c r="U1408" i="8" s="1"/>
  <c r="L1413" i="1"/>
  <c r="M1413" i="1" s="1"/>
  <c r="L1476" i="1"/>
  <c r="M1476" i="1" s="1"/>
  <c r="L1480" i="1"/>
  <c r="M1480" i="1" s="1"/>
  <c r="T1505" i="8"/>
  <c r="U1505" i="8" s="1"/>
  <c r="L1552" i="1"/>
  <c r="M1552" i="1" s="1"/>
  <c r="T1434" i="8"/>
  <c r="U1434" i="8" s="1"/>
  <c r="T1475" i="8"/>
  <c r="U1475" i="8" s="1"/>
  <c r="L1499" i="1"/>
  <c r="M1499" i="1" s="1"/>
  <c r="L1537" i="1"/>
  <c r="M1537" i="1" s="1"/>
  <c r="T1554" i="8"/>
  <c r="U1554" i="8" s="1"/>
  <c r="L1555" i="1"/>
  <c r="M1555" i="1" s="1"/>
  <c r="T1426" i="8"/>
  <c r="U1426" i="8" s="1"/>
  <c r="T1435" i="8"/>
  <c r="U1435" i="8" s="1"/>
  <c r="T1444" i="8"/>
  <c r="U1444" i="8" s="1"/>
  <c r="T1065" i="8"/>
  <c r="U1065" i="8" s="1"/>
  <c r="T1240" i="8"/>
  <c r="U1240" i="8" s="1"/>
  <c r="T1257" i="8"/>
  <c r="U1257" i="8" s="1"/>
  <c r="T1157" i="8"/>
  <c r="U1157" i="8" s="1"/>
  <c r="T1259" i="8"/>
  <c r="U1259" i="8" s="1"/>
  <c r="T1382" i="8"/>
  <c r="U1382" i="8" s="1"/>
  <c r="T1350" i="8"/>
  <c r="U1350" i="8" s="1"/>
  <c r="L1388" i="1"/>
  <c r="M1388" i="1" s="1"/>
  <c r="L1274" i="1"/>
  <c r="M1274" i="1" s="1"/>
  <c r="T1293" i="8"/>
  <c r="U1293" i="8" s="1"/>
  <c r="T1339" i="8"/>
  <c r="U1339" i="8" s="1"/>
  <c r="L1341" i="1"/>
  <c r="M1341" i="1" s="1"/>
  <c r="T1298" i="8"/>
  <c r="U1298" i="8" s="1"/>
  <c r="T1317" i="8"/>
  <c r="U1317" i="8" s="1"/>
  <c r="T1347" i="8"/>
  <c r="U1347" i="8" s="1"/>
  <c r="T1362" i="8"/>
  <c r="U1362" i="8" s="1"/>
  <c r="L1373" i="1"/>
  <c r="M1373" i="1" s="1"/>
  <c r="L1375" i="1"/>
  <c r="M1375" i="1" s="1"/>
  <c r="T1394" i="8"/>
  <c r="U1394" i="8" s="1"/>
  <c r="T1395" i="8"/>
  <c r="U1395" i="8" s="1"/>
  <c r="L1420" i="1"/>
  <c r="M1420" i="1" s="1"/>
  <c r="T1456" i="8"/>
  <c r="U1456" i="8" s="1"/>
  <c r="T1507" i="8"/>
  <c r="U1507" i="8" s="1"/>
  <c r="L1523" i="1"/>
  <c r="M1523" i="1" s="1"/>
  <c r="L1530" i="1"/>
  <c r="M1530" i="1" s="1"/>
  <c r="T1535" i="8"/>
  <c r="U1535" i="8" s="1"/>
  <c r="L1455" i="1"/>
  <c r="M1455" i="1" s="1"/>
  <c r="T1465" i="8"/>
  <c r="U1465" i="8" s="1"/>
  <c r="L1485" i="1"/>
  <c r="M1485" i="1" s="1"/>
  <c r="L1511" i="1"/>
  <c r="M1511" i="1" s="1"/>
  <c r="T1518" i="8"/>
  <c r="U1518" i="8" s="1"/>
  <c r="T1488" i="8"/>
  <c r="U1488" i="8" s="1"/>
  <c r="L1515" i="1"/>
  <c r="M1515" i="1" s="1"/>
  <c r="T1525" i="8"/>
  <c r="U1525" i="8" s="1"/>
  <c r="T1433" i="8"/>
  <c r="U1433" i="8" s="1"/>
  <c r="T1466" i="8"/>
  <c r="U1466" i="8" s="1"/>
  <c r="T1469" i="8"/>
  <c r="U1469" i="8" s="1"/>
  <c r="T1493" i="8"/>
  <c r="U1493" i="8" s="1"/>
  <c r="T1261" i="8"/>
  <c r="U1261" i="8" s="1"/>
  <c r="T1321" i="8"/>
  <c r="U1321" i="8" s="1"/>
  <c r="L1342" i="1"/>
  <c r="M1342" i="1" s="1"/>
  <c r="T1324" i="8"/>
  <c r="U1324" i="8" s="1"/>
  <c r="L1297" i="1"/>
  <c r="M1297" i="1" s="1"/>
  <c r="T1388" i="8"/>
  <c r="U1388" i="8" s="1"/>
  <c r="T1405" i="8"/>
  <c r="U1405" i="8" s="1"/>
  <c r="T1315" i="8"/>
  <c r="U1315" i="8" s="1"/>
  <c r="T1363" i="8"/>
  <c r="U1363" i="8" s="1"/>
  <c r="T1385" i="8"/>
  <c r="U1385" i="8" s="1"/>
  <c r="T1400" i="8"/>
  <c r="U1400" i="8" s="1"/>
  <c r="L1291" i="1"/>
  <c r="M1291" i="1" s="1"/>
  <c r="T1295" i="8"/>
  <c r="U1295" i="8" s="1"/>
  <c r="T1305" i="8"/>
  <c r="U1305" i="8" s="1"/>
  <c r="T1311" i="8"/>
  <c r="U1311" i="8" s="1"/>
  <c r="L1315" i="1"/>
  <c r="M1315" i="1" s="1"/>
  <c r="T1336" i="8"/>
  <c r="U1336" i="8" s="1"/>
  <c r="T1381" i="8"/>
  <c r="U1381" i="8" s="1"/>
  <c r="T1386" i="8"/>
  <c r="U1386" i="8" s="1"/>
  <c r="T1392" i="8"/>
  <c r="U1392" i="8" s="1"/>
  <c r="T1401" i="8"/>
  <c r="U1401" i="8" s="1"/>
  <c r="L1434" i="1"/>
  <c r="M1434" i="1" s="1"/>
  <c r="L1449" i="1"/>
  <c r="M1449" i="1" s="1"/>
  <c r="L1459" i="1"/>
  <c r="M1459" i="1" s="1"/>
  <c r="L1473" i="1"/>
  <c r="M1473" i="1" s="1"/>
  <c r="T1564" i="8"/>
  <c r="U1564" i="8" s="1"/>
  <c r="L1417" i="1"/>
  <c r="M1417" i="1" s="1"/>
  <c r="L1431" i="1"/>
  <c r="M1431" i="1" s="1"/>
  <c r="T1443" i="8"/>
  <c r="U1443" i="8" s="1"/>
  <c r="L1503" i="1"/>
  <c r="M1503" i="1" s="1"/>
  <c r="T1509" i="8"/>
  <c r="U1509" i="8" s="1"/>
  <c r="L1516" i="1"/>
  <c r="M1516" i="1" s="1"/>
  <c r="T1523" i="8"/>
  <c r="U1523" i="8" s="1"/>
  <c r="L1439" i="1"/>
  <c r="M1439" i="1" s="1"/>
  <c r="L1486" i="1"/>
  <c r="M1486" i="1" s="1"/>
  <c r="L1496" i="1"/>
  <c r="M1496" i="1" s="1"/>
  <c r="T1459" i="8"/>
  <c r="U1459" i="8" s="1"/>
  <c r="L1128" i="1"/>
  <c r="M1128" i="1" s="1"/>
  <c r="L1226" i="1"/>
  <c r="M1226" i="1" s="1"/>
  <c r="T1267" i="8"/>
  <c r="U1267" i="8" s="1"/>
  <c r="L1368" i="1"/>
  <c r="M1368" i="1" s="1"/>
  <c r="L1415" i="1"/>
  <c r="M1415" i="1" s="1"/>
  <c r="T1399" i="8"/>
  <c r="U1399" i="8" s="1"/>
  <c r="L1402" i="1"/>
  <c r="M1402" i="1" s="1"/>
  <c r="T1270" i="8"/>
  <c r="U1270" i="8" s="1"/>
  <c r="L1305" i="1"/>
  <c r="M1305" i="1" s="1"/>
  <c r="L1337" i="1"/>
  <c r="M1337" i="1" s="1"/>
  <c r="T1373" i="8"/>
  <c r="U1373" i="8" s="1"/>
  <c r="T1389" i="8"/>
  <c r="U1389" i="8" s="1"/>
  <c r="L1407" i="1"/>
  <c r="M1407" i="1" s="1"/>
  <c r="T1271" i="8"/>
  <c r="U1271" i="8" s="1"/>
  <c r="T1286" i="8"/>
  <c r="U1286" i="8" s="1"/>
  <c r="L1317" i="1"/>
  <c r="M1317" i="1" s="1"/>
  <c r="L1355" i="1"/>
  <c r="M1355" i="1" s="1"/>
  <c r="L1365" i="1"/>
  <c r="M1365" i="1" s="1"/>
  <c r="L1370" i="1"/>
  <c r="M1370" i="1" s="1"/>
  <c r="T1384" i="8"/>
  <c r="U1384" i="8" s="1"/>
  <c r="L1405" i="1"/>
  <c r="M1405" i="1" s="1"/>
  <c r="T1440" i="8"/>
  <c r="U1440" i="8" s="1"/>
  <c r="T1445" i="8"/>
  <c r="U1445" i="8" s="1"/>
  <c r="L1528" i="1"/>
  <c r="M1528" i="1" s="1"/>
  <c r="L1540" i="1"/>
  <c r="M1540" i="1" s="1"/>
  <c r="L1553" i="1"/>
  <c r="M1553" i="1" s="1"/>
  <c r="L1557" i="1"/>
  <c r="M1557" i="1" s="1"/>
  <c r="T1563" i="8"/>
  <c r="U1563" i="8" s="1"/>
  <c r="T1460" i="8"/>
  <c r="U1460" i="8" s="1"/>
  <c r="T1462" i="8"/>
  <c r="U1462" i="8" s="1"/>
  <c r="T1472" i="8"/>
  <c r="U1472" i="8" s="1"/>
  <c r="T1534" i="8"/>
  <c r="U1534" i="8" s="1"/>
  <c r="L1556" i="1"/>
  <c r="M1556" i="1" s="1"/>
  <c r="L1440" i="1"/>
  <c r="M1440" i="1" s="1"/>
  <c r="L1270" i="1"/>
  <c r="M1270" i="1" s="1"/>
  <c r="T1308" i="8"/>
  <c r="U1308" i="8" s="1"/>
  <c r="L1381" i="1"/>
  <c r="M1381" i="1" s="1"/>
  <c r="L1386" i="1"/>
  <c r="M1386" i="1" s="1"/>
  <c r="T1282" i="8"/>
  <c r="U1282" i="8" s="1"/>
  <c r="T1289" i="8"/>
  <c r="U1289" i="8" s="1"/>
  <c r="T1276" i="8"/>
  <c r="U1276" i="8" s="1"/>
  <c r="L1288" i="1"/>
  <c r="M1288" i="1" s="1"/>
  <c r="L1292" i="1"/>
  <c r="M1292" i="1" s="1"/>
  <c r="L1307" i="1"/>
  <c r="M1307" i="1" s="1"/>
  <c r="T1312" i="8"/>
  <c r="U1312" i="8" s="1"/>
  <c r="L1369" i="1"/>
  <c r="M1369" i="1" s="1"/>
  <c r="T1372" i="8"/>
  <c r="U1372" i="8" s="1"/>
  <c r="L1374" i="1"/>
  <c r="M1374" i="1" s="1"/>
  <c r="L1379" i="1"/>
  <c r="M1379" i="1" s="1"/>
  <c r="L1396" i="1"/>
  <c r="M1396" i="1" s="1"/>
  <c r="L1428" i="1"/>
  <c r="M1428" i="1" s="1"/>
  <c r="T1487" i="8"/>
  <c r="U1487" i="8" s="1"/>
  <c r="T1494" i="8"/>
  <c r="U1494" i="8" s="1"/>
  <c r="L1492" i="1"/>
  <c r="M1492" i="1" s="1"/>
  <c r="L1497" i="1"/>
  <c r="M1497" i="1" s="1"/>
  <c r="T1561" i="8"/>
  <c r="U1561" i="8" s="1"/>
  <c r="L1422" i="1"/>
  <c r="M1422" i="1" s="1"/>
  <c r="T1450" i="8"/>
  <c r="U1450" i="8" s="1"/>
  <c r="L1467" i="1"/>
  <c r="M1467" i="1" s="1"/>
  <c r="T1500" i="8"/>
  <c r="U1500" i="8" s="1"/>
  <c r="L1423" i="1"/>
  <c r="M1423" i="1" s="1"/>
  <c r="T1430" i="8"/>
  <c r="U1430" i="8" s="1"/>
  <c r="T1467" i="8"/>
  <c r="U1467" i="8" s="1"/>
  <c r="T1481" i="8"/>
  <c r="U1481" i="8" s="1"/>
  <c r="L1498" i="1"/>
  <c r="M1498" i="1" s="1"/>
  <c r="L1108" i="1"/>
  <c r="M1108" i="1" s="1"/>
  <c r="L1114" i="1"/>
  <c r="M1114" i="1" s="1"/>
  <c r="T1200" i="8"/>
  <c r="U1200" i="8" s="1"/>
  <c r="L1277" i="1"/>
  <c r="M1277" i="1" s="1"/>
  <c r="L1306" i="1"/>
  <c r="M1306" i="1" s="1"/>
  <c r="T1327" i="8"/>
  <c r="U1327" i="8" s="1"/>
  <c r="T1360" i="8"/>
  <c r="U1360" i="8" s="1"/>
  <c r="L1394" i="1"/>
  <c r="M1394" i="1" s="1"/>
  <c r="T1404" i="8"/>
  <c r="U1404" i="8" s="1"/>
  <c r="L1281" i="1"/>
  <c r="M1281" i="1" s="1"/>
  <c r="T1309" i="8"/>
  <c r="U1309" i="8" s="1"/>
  <c r="T1351" i="8"/>
  <c r="U1351" i="8" s="1"/>
  <c r="T1357" i="8"/>
  <c r="U1357" i="8" s="1"/>
  <c r="L1362" i="1"/>
  <c r="M1362" i="1" s="1"/>
  <c r="T1398" i="8"/>
  <c r="U1398" i="8" s="1"/>
  <c r="L1412" i="1"/>
  <c r="M1412" i="1" s="1"/>
  <c r="T1521" i="8"/>
  <c r="U1521" i="8" s="1"/>
  <c r="T1538" i="8"/>
  <c r="U1538" i="8" s="1"/>
  <c r="T1545" i="8"/>
  <c r="U1545" i="8" s="1"/>
  <c r="L1550" i="1"/>
  <c r="M1550" i="1" s="1"/>
  <c r="T1409" i="8"/>
  <c r="U1409" i="8" s="1"/>
  <c r="L1427" i="1"/>
  <c r="M1427" i="1" s="1"/>
  <c r="L1454" i="1"/>
  <c r="M1454" i="1" s="1"/>
  <c r="L1463" i="1"/>
  <c r="M1463" i="1" s="1"/>
  <c r="L1501" i="1"/>
  <c r="M1501" i="1" s="1"/>
  <c r="T1520" i="8"/>
  <c r="U1520" i="8" s="1"/>
  <c r="T1547" i="8"/>
  <c r="U1547" i="8" s="1"/>
  <c r="T1429" i="8"/>
  <c r="U1429" i="8" s="1"/>
  <c r="L1513" i="1"/>
  <c r="M1513" i="1" s="1"/>
  <c r="T1452" i="8"/>
  <c r="U1452" i="8" s="1"/>
  <c r="T1464" i="8"/>
  <c r="U1464" i="8" s="1"/>
  <c r="T1471" i="8"/>
  <c r="U1471" i="8" s="1"/>
  <c r="T1474" i="8"/>
  <c r="U1474" i="8" s="1"/>
  <c r="T1478" i="8"/>
  <c r="U1478" i="8" s="1"/>
  <c r="L1491" i="1"/>
  <c r="M1491" i="1" s="1"/>
  <c r="L1241" i="1"/>
  <c r="M1241" i="1" s="1"/>
  <c r="L1280" i="1"/>
  <c r="M1280" i="1" s="1"/>
  <c r="L1390" i="1"/>
  <c r="M1390" i="1" s="1"/>
  <c r="T1296" i="8"/>
  <c r="U1296" i="8" s="1"/>
  <c r="T1325" i="8"/>
  <c r="U1325" i="8" s="1"/>
  <c r="L1359" i="1"/>
  <c r="M1359" i="1" s="1"/>
  <c r="T1387" i="8"/>
  <c r="U1387" i="8" s="1"/>
  <c r="T1279" i="8"/>
  <c r="U1279" i="8" s="1"/>
  <c r="L1286" i="1"/>
  <c r="M1286" i="1" s="1"/>
  <c r="L1319" i="1"/>
  <c r="M1319" i="1" s="1"/>
  <c r="L1329" i="1"/>
  <c r="M1329" i="1" s="1"/>
  <c r="T1348" i="8"/>
  <c r="U1348" i="8" s="1"/>
  <c r="T1359" i="8"/>
  <c r="U1359" i="8" s="1"/>
  <c r="L1372" i="1"/>
  <c r="M1372" i="1" s="1"/>
  <c r="T1407" i="8"/>
  <c r="U1407" i="8" s="1"/>
  <c r="L1432" i="1"/>
  <c r="M1432" i="1" s="1"/>
  <c r="L1468" i="1"/>
  <c r="M1468" i="1" s="1"/>
  <c r="T1485" i="8"/>
  <c r="U1485" i="8" s="1"/>
  <c r="L1506" i="1"/>
  <c r="M1506" i="1" s="1"/>
  <c r="L1509" i="1"/>
  <c r="M1509" i="1" s="1"/>
  <c r="T1514" i="8"/>
  <c r="U1514" i="8" s="1"/>
  <c r="L1419" i="1"/>
  <c r="M1419" i="1" s="1"/>
  <c r="L1441" i="1"/>
  <c r="M1441" i="1" s="1"/>
  <c r="T1477" i="8"/>
  <c r="U1477" i="8" s="1"/>
  <c r="T1515" i="8"/>
  <c r="U1515" i="8" s="1"/>
  <c r="L1564" i="1"/>
  <c r="M1564" i="1" s="1"/>
  <c r="T1438" i="8"/>
  <c r="U1438" i="8" s="1"/>
  <c r="L1448" i="1"/>
  <c r="M1448" i="1" s="1"/>
  <c r="L1460" i="1"/>
  <c r="M1460" i="1" s="1"/>
  <c r="T1498" i="8"/>
  <c r="U1498" i="8" s="1"/>
  <c r="T1532" i="8"/>
  <c r="U1532" i="8" s="1"/>
  <c r="T1428" i="8"/>
  <c r="U1428" i="8" s="1"/>
  <c r="L1204" i="1"/>
  <c r="M1204" i="1" s="1"/>
  <c r="T1288" i="8"/>
  <c r="U1288" i="8" s="1"/>
  <c r="T1322" i="8"/>
  <c r="U1322" i="8" s="1"/>
  <c r="T1371" i="8"/>
  <c r="U1371" i="8" s="1"/>
  <c r="T1390" i="8"/>
  <c r="U1390" i="8" s="1"/>
  <c r="T1277" i="8"/>
  <c r="U1277" i="8" s="1"/>
  <c r="L1314" i="1"/>
  <c r="M1314" i="1" s="1"/>
  <c r="T1326" i="8"/>
  <c r="U1326" i="8" s="1"/>
  <c r="L1334" i="1"/>
  <c r="M1334" i="1" s="1"/>
  <c r="L1336" i="1"/>
  <c r="M1336" i="1" s="1"/>
  <c r="L1358" i="1"/>
  <c r="M1358" i="1" s="1"/>
  <c r="L1403" i="1"/>
  <c r="M1403" i="1" s="1"/>
  <c r="L1430" i="1"/>
  <c r="M1430" i="1" s="1"/>
  <c r="L1458" i="1"/>
  <c r="M1458" i="1" s="1"/>
  <c r="T1495" i="8"/>
  <c r="U1495" i="8" s="1"/>
  <c r="T1526" i="8"/>
  <c r="U1526" i="8" s="1"/>
  <c r="T1451" i="8"/>
  <c r="U1451" i="8" s="1"/>
  <c r="L1489" i="1"/>
  <c r="M1489" i="1" s="1"/>
  <c r="L1562" i="1"/>
  <c r="M1562" i="1" s="1"/>
  <c r="L1424" i="1"/>
  <c r="M1424" i="1" s="1"/>
  <c r="T1496" i="8"/>
  <c r="U1496" i="8" s="1"/>
  <c r="L1510" i="1"/>
  <c r="M1510" i="1" s="1"/>
  <c r="L1517" i="1"/>
  <c r="M1517" i="1" s="1"/>
  <c r="L1522" i="1"/>
  <c r="M1522" i="1" s="1"/>
  <c r="T1423" i="8"/>
  <c r="U1423" i="8" s="1"/>
  <c r="L1481" i="1"/>
  <c r="M1481" i="1" s="1"/>
  <c r="L1495" i="1"/>
  <c r="M1495" i="1" s="1"/>
  <c r="L1500" i="1"/>
  <c r="M1500" i="1" s="1"/>
  <c r="L1526" i="1"/>
  <c r="M1526" i="1" s="1"/>
  <c r="T1437" i="8"/>
  <c r="U1437" i="8" s="1"/>
  <c r="L1446" i="1"/>
  <c r="M1446" i="1" s="1"/>
  <c r="L1452" i="1"/>
  <c r="M1452" i="1" s="1"/>
  <c r="L1465" i="1"/>
  <c r="M1465" i="1" s="1"/>
  <c r="T1499" i="8"/>
  <c r="U1499" i="8" s="1"/>
  <c r="T1422" i="8"/>
  <c r="U1422" i="8" s="1"/>
  <c r="T1448" i="8"/>
  <c r="U1448" i="8" s="1"/>
  <c r="L1450" i="1"/>
  <c r="M1450" i="1" s="1"/>
  <c r="T1486" i="8"/>
  <c r="U1486" i="8" s="1"/>
  <c r="T1508" i="8"/>
  <c r="U1508" i="8" s="1"/>
  <c r="T1517" i="8"/>
  <c r="U1517" i="8" s="1"/>
  <c r="T1529" i="8"/>
  <c r="U1529" i="8" s="1"/>
  <c r="T1531" i="8"/>
  <c r="U1531" i="8" s="1"/>
  <c r="L1561" i="1"/>
  <c r="M1561" i="1" s="1"/>
  <c r="T1605" i="8"/>
  <c r="U1605" i="8" s="1"/>
  <c r="L1626" i="1"/>
  <c r="M1626" i="1" s="1"/>
  <c r="T1638" i="8"/>
  <c r="U1638" i="8" s="1"/>
  <c r="L1677" i="1"/>
  <c r="M1677" i="1" s="1"/>
  <c r="L1710" i="1"/>
  <c r="M1710" i="1" s="1"/>
  <c r="T1720" i="8"/>
  <c r="U1720" i="8" s="1"/>
  <c r="L1732" i="1"/>
  <c r="M1732" i="1" s="1"/>
  <c r="T1748" i="8"/>
  <c r="U1748" i="8" s="1"/>
  <c r="T1755" i="8"/>
  <c r="U1755" i="8" s="1"/>
  <c r="T1772" i="8"/>
  <c r="U1772" i="8" s="1"/>
  <c r="L1799" i="1"/>
  <c r="M1799" i="1" s="1"/>
  <c r="T1828" i="8"/>
  <c r="U1828" i="8" s="1"/>
  <c r="T1833" i="8"/>
  <c r="U1833" i="8" s="1"/>
  <c r="L1859" i="1"/>
  <c r="M1859" i="1" s="1"/>
  <c r="L1631" i="1"/>
  <c r="M1631" i="1" s="1"/>
  <c r="L1659" i="1"/>
  <c r="M1659" i="1" s="1"/>
  <c r="T1691" i="8"/>
  <c r="U1691" i="8" s="1"/>
  <c r="L1728" i="1"/>
  <c r="M1728" i="1" s="1"/>
  <c r="L1750" i="1"/>
  <c r="M1750" i="1" s="1"/>
  <c r="T1558" i="8"/>
  <c r="U1558" i="8" s="1"/>
  <c r="L1560" i="1"/>
  <c r="M1560" i="1" s="1"/>
  <c r="T1490" i="8"/>
  <c r="U1490" i="8" s="1"/>
  <c r="L1531" i="1"/>
  <c r="M1531" i="1" s="1"/>
  <c r="L1554" i="1"/>
  <c r="M1554" i="1" s="1"/>
  <c r="L1559" i="1"/>
  <c r="M1559" i="1" s="1"/>
  <c r="T1417" i="8"/>
  <c r="U1417" i="8" s="1"/>
  <c r="T1420" i="8"/>
  <c r="U1420" i="8" s="1"/>
  <c r="L1479" i="1"/>
  <c r="M1479" i="1" s="1"/>
  <c r="L1525" i="1"/>
  <c r="M1525" i="1" s="1"/>
  <c r="L1535" i="1"/>
  <c r="M1535" i="1" s="1"/>
  <c r="L1542" i="1"/>
  <c r="M1542" i="1" s="1"/>
  <c r="T1424" i="8"/>
  <c r="U1424" i="8" s="1"/>
  <c r="L1425" i="1"/>
  <c r="M1425" i="1" s="1"/>
  <c r="T1473" i="8"/>
  <c r="U1473" i="8" s="1"/>
  <c r="L1484" i="1"/>
  <c r="M1484" i="1" s="1"/>
  <c r="T1497" i="8"/>
  <c r="U1497" i="8" s="1"/>
  <c r="T1501" i="8"/>
  <c r="U1501" i="8" s="1"/>
  <c r="T1524" i="8"/>
  <c r="U1524" i="8" s="1"/>
  <c r="L1541" i="1"/>
  <c r="M1541" i="1" s="1"/>
  <c r="T1548" i="8"/>
  <c r="U1548" i="8" s="1"/>
  <c r="L1574" i="1"/>
  <c r="M1574" i="1" s="1"/>
  <c r="T1586" i="8"/>
  <c r="U1586" i="8" s="1"/>
  <c r="T1631" i="8"/>
  <c r="U1631" i="8" s="1"/>
  <c r="L1681" i="1"/>
  <c r="M1681" i="1" s="1"/>
  <c r="T1768" i="8"/>
  <c r="U1768" i="8" s="1"/>
  <c r="L1818" i="1"/>
  <c r="M1818" i="1" s="1"/>
  <c r="T1821" i="8"/>
  <c r="U1821" i="8" s="1"/>
  <c r="L1847" i="1"/>
  <c r="M1847" i="1" s="1"/>
  <c r="L1852" i="1"/>
  <c r="M1852" i="1" s="1"/>
  <c r="T1585" i="8"/>
  <c r="U1585" i="8" s="1"/>
  <c r="L1602" i="1"/>
  <c r="M1602" i="1" s="1"/>
  <c r="T1621" i="8"/>
  <c r="U1621" i="8" s="1"/>
  <c r="T1669" i="8"/>
  <c r="U1669" i="8" s="1"/>
  <c r="T1676" i="8"/>
  <c r="U1676" i="8" s="1"/>
  <c r="T1712" i="8"/>
  <c r="U1712" i="8" s="1"/>
  <c r="L1731" i="1"/>
  <c r="M1731" i="1" s="1"/>
  <c r="T1762" i="8"/>
  <c r="U1762" i="8" s="1"/>
  <c r="T1541" i="8"/>
  <c r="U1541" i="8" s="1"/>
  <c r="L1469" i="1"/>
  <c r="M1469" i="1" s="1"/>
  <c r="T1492" i="8"/>
  <c r="U1492" i="8" s="1"/>
  <c r="L1502" i="1"/>
  <c r="M1502" i="1" s="1"/>
  <c r="T1511" i="8"/>
  <c r="U1511" i="8" s="1"/>
  <c r="T1542" i="8"/>
  <c r="U1542" i="8" s="1"/>
  <c r="T1458" i="8"/>
  <c r="U1458" i="8" s="1"/>
  <c r="L1475" i="1"/>
  <c r="M1475" i="1" s="1"/>
  <c r="L1539" i="1"/>
  <c r="M1539" i="1" s="1"/>
  <c r="L1549" i="1"/>
  <c r="M1549" i="1" s="1"/>
  <c r="T1551" i="8"/>
  <c r="U1551" i="8" s="1"/>
  <c r="T1559" i="8"/>
  <c r="U1559" i="8" s="1"/>
  <c r="T1421" i="8"/>
  <c r="U1421" i="8" s="1"/>
  <c r="L1435" i="1"/>
  <c r="M1435" i="1" s="1"/>
  <c r="T1436" i="8"/>
  <c r="U1436" i="8" s="1"/>
  <c r="T1457" i="8"/>
  <c r="U1457" i="8" s="1"/>
  <c r="T1479" i="8"/>
  <c r="U1479" i="8" s="1"/>
  <c r="T1483" i="8"/>
  <c r="U1483" i="8" s="1"/>
  <c r="T1537" i="8"/>
  <c r="U1537" i="8" s="1"/>
  <c r="L1547" i="1"/>
  <c r="M1547" i="1" s="1"/>
  <c r="T1549" i="8"/>
  <c r="U1549" i="8" s="1"/>
  <c r="T1555" i="8"/>
  <c r="U1555" i="8" s="1"/>
  <c r="L1566" i="1"/>
  <c r="M1566" i="1" s="1"/>
  <c r="L1610" i="1"/>
  <c r="M1610" i="1" s="1"/>
  <c r="T1616" i="8"/>
  <c r="U1616" i="8" s="1"/>
  <c r="L1623" i="1"/>
  <c r="M1623" i="1" s="1"/>
  <c r="T1659" i="8"/>
  <c r="U1659" i="8" s="1"/>
  <c r="L1753" i="1"/>
  <c r="M1753" i="1" s="1"/>
  <c r="L1777" i="1"/>
  <c r="M1777" i="1" s="1"/>
  <c r="L1782" i="1"/>
  <c r="M1782" i="1" s="1"/>
  <c r="L1794" i="1"/>
  <c r="M1794" i="1" s="1"/>
  <c r="L1802" i="1"/>
  <c r="M1802" i="1" s="1"/>
  <c r="L1804" i="1"/>
  <c r="M1804" i="1" s="1"/>
  <c r="T1813" i="8"/>
  <c r="U1813" i="8" s="1"/>
  <c r="T1568" i="8"/>
  <c r="U1568" i="8" s="1"/>
  <c r="T1588" i="8"/>
  <c r="U1588" i="8" s="1"/>
  <c r="T1599" i="8"/>
  <c r="U1599" i="8" s="1"/>
  <c r="L1616" i="1"/>
  <c r="M1616" i="1" s="1"/>
  <c r="L1652" i="1"/>
  <c r="M1652" i="1" s="1"/>
  <c r="L1656" i="1"/>
  <c r="M1656" i="1" s="1"/>
  <c r="T1722" i="8"/>
  <c r="U1722" i="8" s="1"/>
  <c r="L1767" i="1"/>
  <c r="M1767" i="1" s="1"/>
  <c r="T1442" i="8"/>
  <c r="U1442" i="8" s="1"/>
  <c r="L1466" i="1"/>
  <c r="M1466" i="1" s="1"/>
  <c r="L1471" i="1"/>
  <c r="M1471" i="1" s="1"/>
  <c r="L1518" i="1"/>
  <c r="M1518" i="1" s="1"/>
  <c r="T1552" i="8"/>
  <c r="U1552" i="8" s="1"/>
  <c r="L1429" i="1"/>
  <c r="M1429" i="1" s="1"/>
  <c r="T1432" i="8"/>
  <c r="U1432" i="8" s="1"/>
  <c r="L1494" i="1"/>
  <c r="M1494" i="1" s="1"/>
  <c r="T1530" i="8"/>
  <c r="U1530" i="8" s="1"/>
  <c r="L1426" i="1"/>
  <c r="M1426" i="1" s="1"/>
  <c r="L1443" i="1"/>
  <c r="M1443" i="1" s="1"/>
  <c r="T1449" i="8"/>
  <c r="U1449" i="8" s="1"/>
  <c r="L1488" i="1"/>
  <c r="M1488" i="1" s="1"/>
  <c r="T1503" i="8"/>
  <c r="U1503" i="8" s="1"/>
  <c r="L1512" i="1"/>
  <c r="M1512" i="1" s="1"/>
  <c r="T1539" i="8"/>
  <c r="U1539" i="8" s="1"/>
  <c r="T1556" i="8"/>
  <c r="U1556" i="8" s="1"/>
  <c r="L1563" i="1"/>
  <c r="M1563" i="1" s="1"/>
  <c r="T1614" i="8"/>
  <c r="U1614" i="8" s="1"/>
  <c r="L1647" i="1"/>
  <c r="M1647" i="1" s="1"/>
  <c r="L1670" i="1"/>
  <c r="M1670" i="1" s="1"/>
  <c r="L1700" i="1"/>
  <c r="M1700" i="1" s="1"/>
  <c r="T1717" i="8"/>
  <c r="U1717" i="8" s="1"/>
  <c r="L1724" i="1"/>
  <c r="M1724" i="1" s="1"/>
  <c r="T1729" i="8"/>
  <c r="U1729" i="8" s="1"/>
  <c r="T1741" i="8"/>
  <c r="U1741" i="8" s="1"/>
  <c r="T1746" i="8"/>
  <c r="U1746" i="8" s="1"/>
  <c r="T1760" i="8"/>
  <c r="U1760" i="8" s="1"/>
  <c r="T1765" i="8"/>
  <c r="U1765" i="8" s="1"/>
  <c r="L1688" i="1"/>
  <c r="M1688" i="1" s="1"/>
  <c r="L1695" i="1"/>
  <c r="M1695" i="1" s="1"/>
  <c r="L1726" i="1"/>
  <c r="M1726" i="1" s="1"/>
  <c r="T1753" i="8"/>
  <c r="U1753" i="8" s="1"/>
  <c r="L1514" i="1"/>
  <c r="M1514" i="1" s="1"/>
  <c r="L1546" i="1"/>
  <c r="M1546" i="1" s="1"/>
  <c r="T1413" i="8"/>
  <c r="U1413" i="8" s="1"/>
  <c r="L1444" i="1"/>
  <c r="M1444" i="1" s="1"/>
  <c r="T1454" i="8"/>
  <c r="U1454" i="8" s="1"/>
  <c r="T1463" i="8"/>
  <c r="U1463" i="8" s="1"/>
  <c r="T1482" i="8"/>
  <c r="U1482" i="8" s="1"/>
  <c r="L1490" i="1"/>
  <c r="M1490" i="1" s="1"/>
  <c r="L1411" i="1"/>
  <c r="M1411" i="1" s="1"/>
  <c r="T1453" i="8"/>
  <c r="U1453" i="8" s="1"/>
  <c r="T1491" i="8"/>
  <c r="U1491" i="8" s="1"/>
  <c r="L1532" i="1"/>
  <c r="M1532" i="1" s="1"/>
  <c r="L1545" i="1"/>
  <c r="M1545" i="1" s="1"/>
  <c r="T1427" i="8"/>
  <c r="U1427" i="8" s="1"/>
  <c r="T1431" i="8"/>
  <c r="U1431" i="8" s="1"/>
  <c r="L1433" i="1"/>
  <c r="M1433" i="1" s="1"/>
  <c r="L1437" i="1"/>
  <c r="M1437" i="1" s="1"/>
  <c r="T1447" i="8"/>
  <c r="U1447" i="8" s="1"/>
  <c r="L1457" i="1"/>
  <c r="M1457" i="1" s="1"/>
  <c r="L1472" i="1"/>
  <c r="M1472" i="1" s="1"/>
  <c r="L1482" i="1"/>
  <c r="M1482" i="1" s="1"/>
  <c r="L1483" i="1"/>
  <c r="M1483" i="1" s="1"/>
  <c r="L1520" i="1"/>
  <c r="M1520" i="1" s="1"/>
  <c r="L1527" i="1"/>
  <c r="M1527" i="1" s="1"/>
  <c r="T1533" i="8"/>
  <c r="U1533" i="8" s="1"/>
  <c r="L1543" i="1"/>
  <c r="M1543" i="1" s="1"/>
  <c r="T1553" i="8"/>
  <c r="U1553" i="8" s="1"/>
  <c r="L1635" i="1"/>
  <c r="M1635" i="1" s="1"/>
  <c r="T1655" i="8"/>
  <c r="U1655" i="8" s="1"/>
  <c r="T1657" i="8"/>
  <c r="U1657" i="8" s="1"/>
  <c r="L1674" i="1"/>
  <c r="M1674" i="1" s="1"/>
  <c r="L1679" i="1"/>
  <c r="M1679" i="1" s="1"/>
  <c r="T1707" i="8"/>
  <c r="U1707" i="8" s="1"/>
  <c r="T1801" i="8"/>
  <c r="U1801" i="8" s="1"/>
  <c r="L1811" i="1"/>
  <c r="M1811" i="1" s="1"/>
  <c r="L1830" i="1"/>
  <c r="M1830" i="1" s="1"/>
  <c r="T1840" i="8"/>
  <c r="U1840" i="8" s="1"/>
  <c r="T1595" i="8"/>
  <c r="U1595" i="8" s="1"/>
  <c r="T1683" i="8"/>
  <c r="U1683" i="8" s="1"/>
  <c r="L1704" i="1"/>
  <c r="M1704" i="1" s="1"/>
  <c r="L1764" i="1"/>
  <c r="M1764" i="1" s="1"/>
  <c r="T1774" i="8"/>
  <c r="U1774" i="8" s="1"/>
  <c r="L1507" i="1"/>
  <c r="M1507" i="1" s="1"/>
  <c r="T1519" i="8"/>
  <c r="U1519" i="8" s="1"/>
  <c r="L1538" i="1"/>
  <c r="M1538" i="1" s="1"/>
  <c r="L1551" i="1"/>
  <c r="M1551" i="1" s="1"/>
  <c r="T1470" i="8"/>
  <c r="U1470" i="8" s="1"/>
  <c r="T1516" i="8"/>
  <c r="U1516" i="8" s="1"/>
  <c r="T1543" i="8"/>
  <c r="U1543" i="8" s="1"/>
  <c r="L1548" i="1"/>
  <c r="M1548" i="1" s="1"/>
  <c r="T1439" i="8"/>
  <c r="U1439" i="8" s="1"/>
  <c r="L1451" i="1"/>
  <c r="M1451" i="1" s="1"/>
  <c r="T1468" i="8"/>
  <c r="U1468" i="8" s="1"/>
  <c r="T1480" i="8"/>
  <c r="U1480" i="8" s="1"/>
  <c r="T1489" i="8"/>
  <c r="U1489" i="8" s="1"/>
  <c r="T1506" i="8"/>
  <c r="U1506" i="8" s="1"/>
  <c r="T1528" i="8"/>
  <c r="U1528" i="8" s="1"/>
  <c r="T1540" i="8"/>
  <c r="U1540" i="8" s="1"/>
  <c r="T1557" i="8"/>
  <c r="U1557" i="8" s="1"/>
  <c r="T1418" i="8"/>
  <c r="U1418" i="8" s="1"/>
  <c r="L1436" i="1"/>
  <c r="M1436" i="1" s="1"/>
  <c r="L1445" i="1"/>
  <c r="M1445" i="1" s="1"/>
  <c r="L1461" i="1"/>
  <c r="M1461" i="1" s="1"/>
  <c r="L1464" i="1"/>
  <c r="M1464" i="1" s="1"/>
  <c r="L1474" i="1"/>
  <c r="M1474" i="1" s="1"/>
  <c r="T1476" i="8"/>
  <c r="U1476" i="8" s="1"/>
  <c r="L1508" i="1"/>
  <c r="M1508" i="1" s="1"/>
  <c r="T1510" i="8"/>
  <c r="U1510" i="8" s="1"/>
  <c r="L1558" i="1"/>
  <c r="M1558" i="1" s="1"/>
  <c r="T1560" i="8"/>
  <c r="U1560" i="8" s="1"/>
  <c r="L1603" i="1"/>
  <c r="M1603" i="1" s="1"/>
  <c r="L1624" i="1"/>
  <c r="M1624" i="1" s="1"/>
  <c r="T1628" i="8"/>
  <c r="U1628" i="8" s="1"/>
  <c r="T1640" i="8"/>
  <c r="U1640" i="8" s="1"/>
  <c r="T1660" i="8"/>
  <c r="U1660" i="8" s="1"/>
  <c r="T1696" i="8"/>
  <c r="U1696" i="8" s="1"/>
  <c r="L1722" i="1"/>
  <c r="M1722" i="1" s="1"/>
  <c r="T1791" i="8"/>
  <c r="U1791" i="8" s="1"/>
  <c r="L1835" i="1"/>
  <c r="M1835" i="1" s="1"/>
  <c r="L1849" i="1"/>
  <c r="M1849" i="1" s="1"/>
  <c r="L1854" i="1"/>
  <c r="M1854" i="1" s="1"/>
  <c r="L1858" i="1"/>
  <c r="M1858" i="1" s="1"/>
  <c r="L1613" i="1"/>
  <c r="M1613" i="1" s="1"/>
  <c r="L1630" i="1"/>
  <c r="M1630" i="1" s="1"/>
  <c r="L1661" i="1"/>
  <c r="M1661" i="1" s="1"/>
  <c r="T1681" i="8"/>
  <c r="U1681" i="8" s="1"/>
  <c r="T1719" i="8"/>
  <c r="U1719" i="8" s="1"/>
  <c r="L1738" i="1"/>
  <c r="M1738" i="1" s="1"/>
  <c r="L1544" i="1"/>
  <c r="M1544" i="1" s="1"/>
  <c r="L1421" i="1"/>
  <c r="M1421" i="1" s="1"/>
  <c r="T1425" i="8"/>
  <c r="U1425" i="8" s="1"/>
  <c r="L1447" i="1"/>
  <c r="M1447" i="1" s="1"/>
  <c r="L1478" i="1"/>
  <c r="M1478" i="1" s="1"/>
  <c r="L1519" i="1"/>
  <c r="M1519" i="1" s="1"/>
  <c r="L1533" i="1"/>
  <c r="M1533" i="1" s="1"/>
  <c r="T1414" i="8"/>
  <c r="U1414" i="8" s="1"/>
  <c r="T1446" i="8"/>
  <c r="U1446" i="8" s="1"/>
  <c r="T1550" i="8"/>
  <c r="U1550" i="8" s="1"/>
  <c r="L1438" i="1"/>
  <c r="M1438" i="1" s="1"/>
  <c r="L1442" i="1"/>
  <c r="M1442" i="1" s="1"/>
  <c r="L1453" i="1"/>
  <c r="M1453" i="1" s="1"/>
  <c r="T1484" i="8"/>
  <c r="U1484" i="8" s="1"/>
  <c r="L1493" i="1"/>
  <c r="M1493" i="1" s="1"/>
  <c r="T1522" i="8"/>
  <c r="U1522" i="8" s="1"/>
  <c r="T1527" i="8"/>
  <c r="U1527" i="8" s="1"/>
  <c r="L1534" i="1"/>
  <c r="M1534" i="1" s="1"/>
  <c r="T1544" i="8"/>
  <c r="U1544" i="8" s="1"/>
  <c r="T1546" i="8"/>
  <c r="U1546" i="8" s="1"/>
  <c r="L1573" i="1"/>
  <c r="M1573" i="1" s="1"/>
  <c r="L1588" i="1"/>
  <c r="M1588" i="1" s="1"/>
  <c r="T1607" i="8"/>
  <c r="U1607" i="8" s="1"/>
  <c r="L1611" i="1"/>
  <c r="M1611" i="1" s="1"/>
  <c r="T1633" i="8"/>
  <c r="U1633" i="8" s="1"/>
  <c r="T1648" i="8"/>
  <c r="U1648" i="8" s="1"/>
  <c r="T1667" i="8"/>
  <c r="U1667" i="8" s="1"/>
  <c r="T1727" i="8"/>
  <c r="U1727" i="8" s="1"/>
  <c r="L1734" i="1"/>
  <c r="M1734" i="1" s="1"/>
  <c r="L1751" i="1"/>
  <c r="M1751" i="1" s="1"/>
  <c r="L1758" i="1"/>
  <c r="M1758" i="1" s="1"/>
  <c r="T1767" i="8"/>
  <c r="U1767" i="8" s="1"/>
  <c r="T1820" i="8"/>
  <c r="U1820" i="8" s="1"/>
  <c r="L1632" i="1"/>
  <c r="M1632" i="1" s="1"/>
  <c r="L1693" i="1"/>
  <c r="M1693" i="1" s="1"/>
  <c r="L1505" i="1"/>
  <c r="M1505" i="1" s="1"/>
  <c r="T1512" i="8"/>
  <c r="U1512" i="8" s="1"/>
  <c r="L1521" i="1"/>
  <c r="M1521" i="1" s="1"/>
  <c r="L1529" i="1"/>
  <c r="M1529" i="1" s="1"/>
  <c r="T1536" i="8"/>
  <c r="U1536" i="8" s="1"/>
  <c r="L1418" i="1"/>
  <c r="M1418" i="1" s="1"/>
  <c r="T1461" i="8"/>
  <c r="U1461" i="8" s="1"/>
  <c r="L1504" i="1"/>
  <c r="M1504" i="1" s="1"/>
  <c r="T1562" i="8"/>
  <c r="U1562" i="8" s="1"/>
  <c r="L1456" i="1"/>
  <c r="M1456" i="1" s="1"/>
  <c r="L1487" i="1"/>
  <c r="M1487" i="1" s="1"/>
  <c r="T1504" i="8"/>
  <c r="U1504" i="8" s="1"/>
  <c r="T1513" i="8"/>
  <c r="U1513" i="8" s="1"/>
  <c r="T1419" i="8"/>
  <c r="U1419" i="8" s="1"/>
  <c r="T1441" i="8"/>
  <c r="U1441" i="8" s="1"/>
  <c r="T1455" i="8"/>
  <c r="U1455" i="8" s="1"/>
  <c r="L1462" i="1"/>
  <c r="M1462" i="1" s="1"/>
  <c r="L1470" i="1"/>
  <c r="M1470" i="1" s="1"/>
  <c r="L1477" i="1"/>
  <c r="M1477" i="1" s="1"/>
  <c r="T1502" i="8"/>
  <c r="U1502" i="8" s="1"/>
  <c r="L1524" i="1"/>
  <c r="M1524" i="1" s="1"/>
  <c r="L1536" i="1"/>
  <c r="M1536" i="1" s="1"/>
  <c r="L1569" i="1"/>
  <c r="M1569" i="1" s="1"/>
  <c r="T1578" i="8"/>
  <c r="U1578" i="8" s="1"/>
  <c r="L1645" i="1"/>
  <c r="M1645" i="1" s="1"/>
  <c r="T1671" i="8"/>
  <c r="U1671" i="8" s="1"/>
  <c r="L1739" i="1"/>
  <c r="M1739" i="1" s="1"/>
  <c r="L1743" i="1"/>
  <c r="M1743" i="1" s="1"/>
  <c r="L1763" i="1"/>
  <c r="M1763" i="1" s="1"/>
  <c r="L1801" i="1"/>
  <c r="M1801" i="1" s="1"/>
  <c r="L1803" i="1"/>
  <c r="M1803" i="1" s="1"/>
  <c r="T1581" i="8"/>
  <c r="U1581" i="8" s="1"/>
  <c r="T1587" i="8"/>
  <c r="U1587" i="8" s="1"/>
  <c r="T1637" i="8"/>
  <c r="U1637" i="8" s="1"/>
  <c r="T1678" i="8"/>
  <c r="U1678" i="8" s="1"/>
  <c r="T1697" i="8"/>
  <c r="U1697" i="8" s="1"/>
  <c r="L1702" i="1"/>
  <c r="M1702" i="1" s="1"/>
  <c r="T1705" i="8"/>
  <c r="U1705" i="8" s="1"/>
  <c r="T1716" i="8"/>
  <c r="U1716" i="8" s="1"/>
  <c r="L1769" i="1"/>
  <c r="M1769" i="1" s="1"/>
  <c r="T1779" i="8"/>
  <c r="U1779" i="8" s="1"/>
  <c r="T1789" i="8"/>
  <c r="U1789" i="8" s="1"/>
  <c r="L1604" i="1"/>
  <c r="M1604" i="1" s="1"/>
  <c r="T1653" i="8"/>
  <c r="U1653" i="8" s="1"/>
  <c r="L1675" i="1"/>
  <c r="M1675" i="1" s="1"/>
  <c r="L1785" i="1"/>
  <c r="M1785" i="1" s="1"/>
  <c r="T1808" i="8"/>
  <c r="U1808" i="8" s="1"/>
  <c r="L1577" i="1"/>
  <c r="M1577" i="1" s="1"/>
  <c r="T1617" i="8"/>
  <c r="U1617" i="8" s="1"/>
  <c r="T1670" i="8"/>
  <c r="U1670" i="8" s="1"/>
  <c r="L1711" i="1"/>
  <c r="M1711" i="1" s="1"/>
  <c r="L1730" i="1"/>
  <c r="M1730" i="1" s="1"/>
  <c r="L1733" i="1"/>
  <c r="M1733" i="1" s="1"/>
  <c r="T1754" i="8"/>
  <c r="U1754" i="8" s="1"/>
  <c r="T1761" i="8"/>
  <c r="U1761" i="8" s="1"/>
  <c r="L1778" i="1"/>
  <c r="M1778" i="1" s="1"/>
  <c r="T1795" i="8"/>
  <c r="U1795" i="8" s="1"/>
  <c r="L1821" i="1"/>
  <c r="M1821" i="1" s="1"/>
  <c r="T1629" i="8"/>
  <c r="U1629" i="8" s="1"/>
  <c r="L1643" i="1"/>
  <c r="M1643" i="1" s="1"/>
  <c r="L1719" i="1"/>
  <c r="M1719" i="1" s="1"/>
  <c r="L1784" i="1"/>
  <c r="M1784" i="1" s="1"/>
  <c r="L1597" i="1"/>
  <c r="M1597" i="1" s="1"/>
  <c r="T1604" i="8"/>
  <c r="U1604" i="8" s="1"/>
  <c r="L1692" i="1"/>
  <c r="M1692" i="1" s="1"/>
  <c r="T1709" i="8"/>
  <c r="U1709" i="8" s="1"/>
  <c r="L1729" i="1"/>
  <c r="M1729" i="1" s="1"/>
  <c r="T1743" i="8"/>
  <c r="U1743" i="8" s="1"/>
  <c r="L1748" i="1"/>
  <c r="M1748" i="1" s="1"/>
  <c r="L1776" i="1"/>
  <c r="M1776" i="1" s="1"/>
  <c r="T1822" i="8"/>
  <c r="U1822" i="8" s="1"/>
  <c r="T1842" i="8"/>
  <c r="U1842" i="8" s="1"/>
  <c r="L1572" i="1"/>
  <c r="M1572" i="1" s="1"/>
  <c r="T1575" i="8"/>
  <c r="U1575" i="8" s="1"/>
  <c r="L1582" i="1"/>
  <c r="M1582" i="1" s="1"/>
  <c r="L1599" i="1"/>
  <c r="M1599" i="1" s="1"/>
  <c r="T1639" i="8"/>
  <c r="U1639" i="8" s="1"/>
  <c r="T1658" i="8"/>
  <c r="U1658" i="8" s="1"/>
  <c r="T1680" i="8"/>
  <c r="U1680" i="8" s="1"/>
  <c r="L1699" i="1"/>
  <c r="M1699" i="1" s="1"/>
  <c r="T1711" i="8"/>
  <c r="U1711" i="8" s="1"/>
  <c r="L1721" i="1"/>
  <c r="M1721" i="1" s="1"/>
  <c r="L1735" i="1"/>
  <c r="M1735" i="1" s="1"/>
  <c r="L1762" i="1"/>
  <c r="M1762" i="1" s="1"/>
  <c r="L1774" i="1"/>
  <c r="M1774" i="1" s="1"/>
  <c r="T1781" i="8"/>
  <c r="U1781" i="8" s="1"/>
  <c r="T1796" i="8"/>
  <c r="U1796" i="8" s="1"/>
  <c r="L1831" i="1"/>
  <c r="M1831" i="1" s="1"/>
  <c r="L1843" i="1"/>
  <c r="M1843" i="1" s="1"/>
  <c r="L1832" i="1"/>
  <c r="M1832" i="1" s="1"/>
  <c r="L1568" i="1"/>
  <c r="M1568" i="1" s="1"/>
  <c r="L1575" i="1"/>
  <c r="M1575" i="1" s="1"/>
  <c r="L1596" i="1"/>
  <c r="M1596" i="1" s="1"/>
  <c r="T1620" i="8"/>
  <c r="U1620" i="8" s="1"/>
  <c r="L1666" i="1"/>
  <c r="M1666" i="1" s="1"/>
  <c r="T1690" i="8"/>
  <c r="U1690" i="8" s="1"/>
  <c r="L1747" i="1"/>
  <c r="M1747" i="1" s="1"/>
  <c r="L1766" i="1"/>
  <c r="M1766" i="1" s="1"/>
  <c r="L1857" i="1"/>
  <c r="M1857" i="1" s="1"/>
  <c r="T1608" i="8"/>
  <c r="U1608" i="8" s="1"/>
  <c r="T1626" i="8"/>
  <c r="U1626" i="8" s="1"/>
  <c r="L1655" i="1"/>
  <c r="M1655" i="1" s="1"/>
  <c r="T1740" i="8"/>
  <c r="U1740" i="8" s="1"/>
  <c r="T1771" i="8"/>
  <c r="U1771" i="8" s="1"/>
  <c r="L1819" i="1"/>
  <c r="M1819" i="1" s="1"/>
  <c r="T1835" i="8"/>
  <c r="U1835" i="8" s="1"/>
  <c r="T1838" i="8"/>
  <c r="U1838" i="8" s="1"/>
  <c r="L1591" i="1"/>
  <c r="M1591" i="1" s="1"/>
  <c r="L1621" i="1"/>
  <c r="M1621" i="1" s="1"/>
  <c r="L1669" i="1"/>
  <c r="M1669" i="1" s="1"/>
  <c r="L1676" i="1"/>
  <c r="M1676" i="1" s="1"/>
  <c r="L1686" i="1"/>
  <c r="M1686" i="1" s="1"/>
  <c r="L1691" i="1"/>
  <c r="M1691" i="1" s="1"/>
  <c r="T1718" i="8"/>
  <c r="U1718" i="8" s="1"/>
  <c r="T1756" i="8"/>
  <c r="U1756" i="8" s="1"/>
  <c r="L1790" i="1"/>
  <c r="M1790" i="1" s="1"/>
  <c r="T1806" i="8"/>
  <c r="U1806" i="8" s="1"/>
  <c r="L1583" i="1"/>
  <c r="M1583" i="1" s="1"/>
  <c r="L1620" i="1"/>
  <c r="M1620" i="1" s="1"/>
  <c r="T1625" i="8"/>
  <c r="U1625" i="8" s="1"/>
  <c r="L1657" i="1"/>
  <c r="M1657" i="1" s="1"/>
  <c r="T1664" i="8"/>
  <c r="U1664" i="8" s="1"/>
  <c r="L1668" i="1"/>
  <c r="M1668" i="1" s="1"/>
  <c r="L1714" i="1"/>
  <c r="M1714" i="1" s="1"/>
  <c r="T1738" i="8"/>
  <c r="U1738" i="8" s="1"/>
  <c r="L1791" i="1"/>
  <c r="M1791" i="1" s="1"/>
  <c r="L1808" i="1"/>
  <c r="M1808" i="1" s="1"/>
  <c r="L1820" i="1"/>
  <c r="M1820" i="1" s="1"/>
  <c r="L1580" i="1"/>
  <c r="M1580" i="1" s="1"/>
  <c r="L1587" i="1"/>
  <c r="M1587" i="1" s="1"/>
  <c r="T1601" i="8"/>
  <c r="U1601" i="8" s="1"/>
  <c r="L1617" i="1"/>
  <c r="M1617" i="1" s="1"/>
  <c r="T1619" i="8"/>
  <c r="U1619" i="8" s="1"/>
  <c r="T1622" i="8"/>
  <c r="U1622" i="8" s="1"/>
  <c r="T1634" i="8"/>
  <c r="U1634" i="8" s="1"/>
  <c r="T1650" i="8"/>
  <c r="U1650" i="8" s="1"/>
  <c r="L1662" i="1"/>
  <c r="M1662" i="1" s="1"/>
  <c r="L1678" i="1"/>
  <c r="M1678" i="1" s="1"/>
  <c r="T1723" i="8"/>
  <c r="U1723" i="8" s="1"/>
  <c r="L1771" i="1"/>
  <c r="M1771" i="1" s="1"/>
  <c r="T1773" i="8"/>
  <c r="U1773" i="8" s="1"/>
  <c r="L1792" i="1"/>
  <c r="M1792" i="1" s="1"/>
  <c r="T1804" i="8"/>
  <c r="U1804" i="8" s="1"/>
  <c r="L1807" i="1"/>
  <c r="M1807" i="1" s="1"/>
  <c r="L1816" i="1"/>
  <c r="M1816" i="1" s="1"/>
  <c r="L1845" i="1"/>
  <c r="M1845" i="1" s="1"/>
  <c r="T1860" i="8"/>
  <c r="U1860" i="8" s="1"/>
  <c r="T1876" i="8"/>
  <c r="U1876" i="8" s="1"/>
  <c r="T1926" i="8"/>
  <c r="U1926" i="8" s="1"/>
  <c r="L1950" i="1"/>
  <c r="M1950" i="1" s="1"/>
  <c r="T1973" i="8"/>
  <c r="U1973" i="8" s="1"/>
  <c r="L1982" i="1"/>
  <c r="M1982" i="1" s="1"/>
  <c r="L1996" i="1"/>
  <c r="M1996" i="1" s="1"/>
  <c r="T1912" i="8"/>
  <c r="U1912" i="8" s="1"/>
  <c r="L1919" i="1"/>
  <c r="M1919" i="1" s="1"/>
  <c r="T1964" i="8"/>
  <c r="U1964" i="8" s="1"/>
  <c r="T2004" i="8"/>
  <c r="U2004" i="8" s="1"/>
  <c r="L1906" i="1"/>
  <c r="M1906" i="1" s="1"/>
  <c r="T1913" i="8"/>
  <c r="U1913" i="8" s="1"/>
  <c r="L1916" i="1"/>
  <c r="M1916" i="1" s="1"/>
  <c r="L1979" i="1"/>
  <c r="M1979" i="1" s="1"/>
  <c r="T1986" i="8"/>
  <c r="U1986" i="8" s="1"/>
  <c r="L1999" i="1"/>
  <c r="M1999" i="1" s="1"/>
  <c r="T1867" i="8"/>
  <c r="U1867" i="8" s="1"/>
  <c r="T1870" i="8"/>
  <c r="U1870" i="8" s="1"/>
  <c r="L1937" i="1"/>
  <c r="M1937" i="1" s="1"/>
  <c r="T1940" i="8"/>
  <c r="U1940" i="8" s="1"/>
  <c r="L1796" i="1"/>
  <c r="M1796" i="1" s="1"/>
  <c r="T1580" i="8"/>
  <c r="U1580" i="8" s="1"/>
  <c r="T1649" i="8"/>
  <c r="U1649" i="8" s="1"/>
  <c r="T1721" i="8"/>
  <c r="U1721" i="8" s="1"/>
  <c r="T1752" i="8"/>
  <c r="U1752" i="8" s="1"/>
  <c r="T1764" i="8"/>
  <c r="U1764" i="8" s="1"/>
  <c r="L1805" i="1"/>
  <c r="M1805" i="1" s="1"/>
  <c r="L1567" i="1"/>
  <c r="M1567" i="1" s="1"/>
  <c r="L1612" i="1"/>
  <c r="M1612" i="1" s="1"/>
  <c r="T1615" i="8"/>
  <c r="U1615" i="8" s="1"/>
  <c r="L1639" i="1"/>
  <c r="M1639" i="1" s="1"/>
  <c r="T1685" i="8"/>
  <c r="U1685" i="8" s="1"/>
  <c r="L1737" i="1"/>
  <c r="M1737" i="1" s="1"/>
  <c r="L1768" i="1"/>
  <c r="M1768" i="1" s="1"/>
  <c r="T1790" i="8"/>
  <c r="U1790" i="8" s="1"/>
  <c r="T1576" i="8"/>
  <c r="U1576" i="8" s="1"/>
  <c r="T1662" i="8"/>
  <c r="U1662" i="8" s="1"/>
  <c r="L1698" i="1"/>
  <c r="M1698" i="1" s="1"/>
  <c r="L1715" i="1"/>
  <c r="M1715" i="1" s="1"/>
  <c r="T1744" i="8"/>
  <c r="U1744" i="8" s="1"/>
  <c r="T1816" i="8"/>
  <c r="U1816" i="8" s="1"/>
  <c r="L1837" i="1"/>
  <c r="M1837" i="1" s="1"/>
  <c r="L1614" i="1"/>
  <c r="M1614" i="1" s="1"/>
  <c r="L1633" i="1"/>
  <c r="M1633" i="1" s="1"/>
  <c r="T1645" i="8"/>
  <c r="U1645" i="8" s="1"/>
  <c r="T1666" i="8"/>
  <c r="U1666" i="8" s="1"/>
  <c r="T1679" i="8"/>
  <c r="U1679" i="8" s="1"/>
  <c r="T1700" i="8"/>
  <c r="U1700" i="8" s="1"/>
  <c r="T1736" i="8"/>
  <c r="U1736" i="8" s="1"/>
  <c r="L1745" i="1"/>
  <c r="M1745" i="1" s="1"/>
  <c r="L1772" i="1"/>
  <c r="M1772" i="1" s="1"/>
  <c r="T1803" i="8"/>
  <c r="U1803" i="8" s="1"/>
  <c r="L1812" i="1"/>
  <c r="M1812" i="1" s="1"/>
  <c r="L1615" i="1"/>
  <c r="M1615" i="1" s="1"/>
  <c r="T1632" i="8"/>
  <c r="U1632" i="8" s="1"/>
  <c r="L1636" i="1"/>
  <c r="M1636" i="1" s="1"/>
  <c r="L1642" i="1"/>
  <c r="M1642" i="1" s="1"/>
  <c r="L1653" i="1"/>
  <c r="M1653" i="1" s="1"/>
  <c r="T1675" i="8"/>
  <c r="U1675" i="8" s="1"/>
  <c r="T1682" i="8"/>
  <c r="U1682" i="8" s="1"/>
  <c r="L1685" i="1"/>
  <c r="M1685" i="1" s="1"/>
  <c r="T1713" i="8"/>
  <c r="U1713" i="8" s="1"/>
  <c r="L1736" i="1"/>
  <c r="M1736" i="1" s="1"/>
  <c r="L1775" i="1"/>
  <c r="M1775" i="1" s="1"/>
  <c r="T1778" i="8"/>
  <c r="U1778" i="8" s="1"/>
  <c r="T1788" i="8"/>
  <c r="U1788" i="8" s="1"/>
  <c r="L1795" i="1"/>
  <c r="M1795" i="1" s="1"/>
  <c r="T1797" i="8"/>
  <c r="U1797" i="8" s="1"/>
  <c r="L1809" i="1"/>
  <c r="M1809" i="1" s="1"/>
  <c r="T1815" i="8"/>
  <c r="U1815" i="8" s="1"/>
  <c r="L1838" i="1"/>
  <c r="M1838" i="1" s="1"/>
  <c r="L1850" i="1"/>
  <c r="M1850" i="1" s="1"/>
  <c r="L1900" i="1"/>
  <c r="M1900" i="1" s="1"/>
  <c r="L1915" i="1"/>
  <c r="M1915" i="1" s="1"/>
  <c r="L1960" i="1"/>
  <c r="M1960" i="1" s="1"/>
  <c r="T1864" i="8"/>
  <c r="U1864" i="8" s="1"/>
  <c r="L1910" i="1"/>
  <c r="M1910" i="1" s="1"/>
  <c r="T1923" i="8"/>
  <c r="U1923" i="8" s="1"/>
  <c r="L1938" i="1"/>
  <c r="M1938" i="1" s="1"/>
  <c r="L1974" i="1"/>
  <c r="M1974" i="1" s="1"/>
  <c r="L1989" i="1"/>
  <c r="M1989" i="1" s="1"/>
  <c r="L1932" i="1"/>
  <c r="M1932" i="1" s="1"/>
  <c r="T1938" i="8"/>
  <c r="U1938" i="8" s="1"/>
  <c r="L1956" i="1"/>
  <c r="M1956" i="1" s="1"/>
  <c r="L1971" i="1"/>
  <c r="M1971" i="1" s="1"/>
  <c r="L1898" i="1"/>
  <c r="M1898" i="1" s="1"/>
  <c r="L1901" i="1"/>
  <c r="M1901" i="1" s="1"/>
  <c r="T1932" i="8"/>
  <c r="U1932" i="8" s="1"/>
  <c r="L1951" i="1"/>
  <c r="M1951" i="1" s="1"/>
  <c r="L1959" i="1"/>
  <c r="M1959" i="1" s="1"/>
  <c r="L1965" i="1"/>
  <c r="M1965" i="1" s="1"/>
  <c r="T1784" i="8"/>
  <c r="U1784" i="8" s="1"/>
  <c r="L1856" i="1"/>
  <c r="M1856" i="1" s="1"/>
  <c r="L1625" i="1"/>
  <c r="M1625" i="1" s="1"/>
  <c r="T1654" i="8"/>
  <c r="U1654" i="8" s="1"/>
  <c r="T1673" i="8"/>
  <c r="U1673" i="8" s="1"/>
  <c r="L1716" i="1"/>
  <c r="M1716" i="1" s="1"/>
  <c r="T1725" i="8"/>
  <c r="U1725" i="8" s="1"/>
  <c r="T1776" i="8"/>
  <c r="U1776" i="8" s="1"/>
  <c r="L1822" i="1"/>
  <c r="M1822" i="1" s="1"/>
  <c r="L1853" i="1"/>
  <c r="M1853" i="1" s="1"/>
  <c r="L1855" i="1"/>
  <c r="M1855" i="1" s="1"/>
  <c r="T1593" i="8"/>
  <c r="U1593" i="8" s="1"/>
  <c r="T1596" i="8"/>
  <c r="U1596" i="8" s="1"/>
  <c r="L1605" i="1"/>
  <c r="M1605" i="1" s="1"/>
  <c r="L1634" i="1"/>
  <c r="M1634" i="1" s="1"/>
  <c r="T1668" i="8"/>
  <c r="U1668" i="8" s="1"/>
  <c r="T1677" i="8"/>
  <c r="U1677" i="8" s="1"/>
  <c r="L1720" i="1"/>
  <c r="M1720" i="1" s="1"/>
  <c r="L1723" i="1"/>
  <c r="M1723" i="1" s="1"/>
  <c r="L1746" i="1"/>
  <c r="M1746" i="1" s="1"/>
  <c r="L1759" i="1"/>
  <c r="M1759" i="1" s="1"/>
  <c r="L1833" i="1"/>
  <c r="M1833" i="1" s="1"/>
  <c r="T1845" i="8"/>
  <c r="U1845" i="8" s="1"/>
  <c r="T1600" i="8"/>
  <c r="U1600" i="8" s="1"/>
  <c r="T1652" i="8"/>
  <c r="U1652" i="8" s="1"/>
  <c r="L1667" i="1"/>
  <c r="M1667" i="1" s="1"/>
  <c r="L1741" i="1"/>
  <c r="M1741" i="1" s="1"/>
  <c r="L1779" i="1"/>
  <c r="M1779" i="1" s="1"/>
  <c r="L1825" i="1"/>
  <c r="M1825" i="1" s="1"/>
  <c r="T1571" i="8"/>
  <c r="U1571" i="8" s="1"/>
  <c r="L1600" i="1"/>
  <c r="M1600" i="1" s="1"/>
  <c r="T1609" i="8"/>
  <c r="U1609" i="8" s="1"/>
  <c r="T1642" i="8"/>
  <c r="U1642" i="8" s="1"/>
  <c r="L1649" i="1"/>
  <c r="M1649" i="1" s="1"/>
  <c r="T1686" i="8"/>
  <c r="U1686" i="8" s="1"/>
  <c r="L1707" i="1"/>
  <c r="M1707" i="1" s="1"/>
  <c r="L1717" i="1"/>
  <c r="M1717" i="1" s="1"/>
  <c r="T1798" i="8"/>
  <c r="U1798" i="8" s="1"/>
  <c r="L1815" i="1"/>
  <c r="M1815" i="1" s="1"/>
  <c r="T1823" i="8"/>
  <c r="U1823" i="8" s="1"/>
  <c r="T1846" i="8"/>
  <c r="U1846" i="8" s="1"/>
  <c r="T1570" i="8"/>
  <c r="U1570" i="8" s="1"/>
  <c r="T1591" i="8"/>
  <c r="U1591" i="8" s="1"/>
  <c r="L1663" i="1"/>
  <c r="M1663" i="1" s="1"/>
  <c r="L1689" i="1"/>
  <c r="M1689" i="1" s="1"/>
  <c r="L1697" i="1"/>
  <c r="M1697" i="1" s="1"/>
  <c r="T1715" i="8"/>
  <c r="U1715" i="8" s="1"/>
  <c r="T1730" i="8"/>
  <c r="U1730" i="8" s="1"/>
  <c r="L1773" i="1"/>
  <c r="M1773" i="1" s="1"/>
  <c r="T1783" i="8"/>
  <c r="U1783" i="8" s="1"/>
  <c r="L1826" i="1"/>
  <c r="M1826" i="1" s="1"/>
  <c r="T1844" i="8"/>
  <c r="U1844" i="8" s="1"/>
  <c r="L1860" i="1"/>
  <c r="M1860" i="1" s="1"/>
  <c r="L1891" i="1"/>
  <c r="M1891" i="1" s="1"/>
  <c r="L1936" i="1"/>
  <c r="M1936" i="1" s="1"/>
  <c r="T1946" i="8"/>
  <c r="U1946" i="8" s="1"/>
  <c r="T1963" i="8"/>
  <c r="U1963" i="8" s="1"/>
  <c r="L1994" i="1"/>
  <c r="M1994" i="1" s="1"/>
  <c r="L1873" i="1"/>
  <c r="M1873" i="1" s="1"/>
  <c r="T1895" i="8"/>
  <c r="U1895" i="8" s="1"/>
  <c r="T1871" i="8"/>
  <c r="U1871" i="8" s="1"/>
  <c r="T1983" i="8"/>
  <c r="U1983" i="8" s="1"/>
  <c r="L1997" i="1"/>
  <c r="M1997" i="1" s="1"/>
  <c r="T1889" i="8"/>
  <c r="U1889" i="8" s="1"/>
  <c r="L1892" i="1"/>
  <c r="M1892" i="1" s="1"/>
  <c r="T1920" i="8"/>
  <c r="U1920" i="8" s="1"/>
  <c r="T1922" i="8"/>
  <c r="U1922" i="8" s="1"/>
  <c r="L1963" i="1"/>
  <c r="M1963" i="1" s="1"/>
  <c r="L1829" i="1"/>
  <c r="M1829" i="1" s="1"/>
  <c r="T1851" i="8"/>
  <c r="U1851" i="8" s="1"/>
  <c r="T1861" i="8"/>
  <c r="U1861" i="8" s="1"/>
  <c r="L1618" i="1"/>
  <c r="M1618" i="1" s="1"/>
  <c r="L1646" i="1"/>
  <c r="M1646" i="1" s="1"/>
  <c r="T1688" i="8"/>
  <c r="U1688" i="8" s="1"/>
  <c r="T1728" i="8"/>
  <c r="U1728" i="8" s="1"/>
  <c r="T1745" i="8"/>
  <c r="U1745" i="8" s="1"/>
  <c r="T1786" i="8"/>
  <c r="U1786" i="8" s="1"/>
  <c r="T1800" i="8"/>
  <c r="U1800" i="8" s="1"/>
  <c r="T1809" i="8"/>
  <c r="U1809" i="8" s="1"/>
  <c r="L1817" i="1"/>
  <c r="M1817" i="1" s="1"/>
  <c r="L1836" i="1"/>
  <c r="M1836" i="1" s="1"/>
  <c r="L1846" i="1"/>
  <c r="M1846" i="1" s="1"/>
  <c r="L1570" i="1"/>
  <c r="M1570" i="1" s="1"/>
  <c r="L1627" i="1"/>
  <c r="M1627" i="1" s="1"/>
  <c r="L1660" i="1"/>
  <c r="M1660" i="1" s="1"/>
  <c r="T1674" i="8"/>
  <c r="U1674" i="8" s="1"/>
  <c r="T1698" i="8"/>
  <c r="U1698" i="8" s="1"/>
  <c r="T1701" i="8"/>
  <c r="U1701" i="8" s="1"/>
  <c r="T1710" i="8"/>
  <c r="U1710" i="8" s="1"/>
  <c r="L1718" i="1"/>
  <c r="M1718" i="1" s="1"/>
  <c r="T1780" i="8"/>
  <c r="U1780" i="8" s="1"/>
  <c r="L1593" i="1"/>
  <c r="M1593" i="1" s="1"/>
  <c r="L1598" i="1"/>
  <c r="M1598" i="1" s="1"/>
  <c r="T1695" i="8"/>
  <c r="U1695" i="8" s="1"/>
  <c r="L1705" i="1"/>
  <c r="M1705" i="1" s="1"/>
  <c r="T1708" i="8"/>
  <c r="U1708" i="8" s="1"/>
  <c r="L1712" i="1"/>
  <c r="M1712" i="1" s="1"/>
  <c r="T1731" i="8"/>
  <c r="U1731" i="8" s="1"/>
  <c r="T1775" i="8"/>
  <c r="U1775" i="8" s="1"/>
  <c r="L1565" i="1"/>
  <c r="M1565" i="1" s="1"/>
  <c r="L1592" i="1"/>
  <c r="M1592" i="1" s="1"/>
  <c r="T1623" i="8"/>
  <c r="U1623" i="8" s="1"/>
  <c r="L1664" i="1"/>
  <c r="M1664" i="1" s="1"/>
  <c r="T1777" i="8"/>
  <c r="U1777" i="8" s="1"/>
  <c r="T1782" i="8"/>
  <c r="U1782" i="8" s="1"/>
  <c r="L1786" i="1"/>
  <c r="M1786" i="1" s="1"/>
  <c r="T1805" i="8"/>
  <c r="U1805" i="8" s="1"/>
  <c r="T1818" i="8"/>
  <c r="U1818" i="8" s="1"/>
  <c r="T1839" i="8"/>
  <c r="U1839" i="8" s="1"/>
  <c r="L1578" i="1"/>
  <c r="M1578" i="1" s="1"/>
  <c r="L1581" i="1"/>
  <c r="M1581" i="1" s="1"/>
  <c r="L1585" i="1"/>
  <c r="M1585" i="1" s="1"/>
  <c r="T1598" i="8"/>
  <c r="U1598" i="8" s="1"/>
  <c r="T1611" i="8"/>
  <c r="U1611" i="8" s="1"/>
  <c r="L1629" i="1"/>
  <c r="M1629" i="1" s="1"/>
  <c r="L1637" i="1"/>
  <c r="M1637" i="1" s="1"/>
  <c r="T1643" i="8"/>
  <c r="U1643" i="8" s="1"/>
  <c r="T1656" i="8"/>
  <c r="U1656" i="8" s="1"/>
  <c r="L1682" i="1"/>
  <c r="M1682" i="1" s="1"/>
  <c r="T1703" i="8"/>
  <c r="U1703" i="8" s="1"/>
  <c r="T1706" i="8"/>
  <c r="U1706" i="8" s="1"/>
  <c r="L1708" i="1"/>
  <c r="M1708" i="1" s="1"/>
  <c r="T1733" i="8"/>
  <c r="U1733" i="8" s="1"/>
  <c r="T1737" i="8"/>
  <c r="U1737" i="8" s="1"/>
  <c r="L1744" i="1"/>
  <c r="M1744" i="1" s="1"/>
  <c r="T1750" i="8"/>
  <c r="U1750" i="8" s="1"/>
  <c r="T1759" i="8"/>
  <c r="U1759" i="8" s="1"/>
  <c r="T1766" i="8"/>
  <c r="U1766" i="8" s="1"/>
  <c r="L1770" i="1"/>
  <c r="M1770" i="1" s="1"/>
  <c r="T1802" i="8"/>
  <c r="U1802" i="8" s="1"/>
  <c r="T1848" i="8"/>
  <c r="U1848" i="8" s="1"/>
  <c r="T1855" i="8"/>
  <c r="U1855" i="8" s="1"/>
  <c r="L1862" i="1"/>
  <c r="M1862" i="1" s="1"/>
  <c r="L1866" i="1"/>
  <c r="M1866" i="1" s="1"/>
  <c r="T1877" i="8"/>
  <c r="U1877" i="8" s="1"/>
  <c r="L1881" i="1"/>
  <c r="M1881" i="1" s="1"/>
  <c r="T1898" i="8"/>
  <c r="U1898" i="8" s="1"/>
  <c r="L1922" i="1"/>
  <c r="M1922" i="1" s="1"/>
  <c r="L1927" i="1"/>
  <c r="M1927" i="1" s="1"/>
  <c r="T1955" i="8"/>
  <c r="U1955" i="8" s="1"/>
  <c r="T1968" i="8"/>
  <c r="U1968" i="8" s="1"/>
  <c r="L1992" i="1"/>
  <c r="M1992" i="1" s="1"/>
  <c r="T1858" i="8"/>
  <c r="U1858" i="8" s="1"/>
  <c r="L1868" i="1"/>
  <c r="M1868" i="1" s="1"/>
  <c r="L1878" i="1"/>
  <c r="M1878" i="1" s="1"/>
  <c r="L1890" i="1"/>
  <c r="M1890" i="1" s="1"/>
  <c r="L1907" i="1"/>
  <c r="M1907" i="1" s="1"/>
  <c r="T1917" i="8"/>
  <c r="U1917" i="8" s="1"/>
  <c r="L1984" i="1"/>
  <c r="M1984" i="1" s="1"/>
  <c r="T1882" i="8"/>
  <c r="U1882" i="8" s="1"/>
  <c r="T1904" i="8"/>
  <c r="U1904" i="8" s="1"/>
  <c r="T1995" i="8"/>
  <c r="U1995" i="8" s="1"/>
  <c r="T2000" i="8"/>
  <c r="U2000" i="8" s="1"/>
  <c r="L2003" i="1"/>
  <c r="M2003" i="1" s="1"/>
  <c r="L2004" i="1"/>
  <c r="M2004" i="1" s="1"/>
  <c r="L1865" i="1"/>
  <c r="M1865" i="1" s="1"/>
  <c r="L1946" i="1"/>
  <c r="M1946" i="1" s="1"/>
  <c r="L1954" i="1"/>
  <c r="M1954" i="1" s="1"/>
  <c r="L1788" i="1"/>
  <c r="M1788" i="1" s="1"/>
  <c r="L1827" i="1"/>
  <c r="M1827" i="1" s="1"/>
  <c r="T1597" i="8"/>
  <c r="U1597" i="8" s="1"/>
  <c r="L1658" i="1"/>
  <c r="M1658" i="1" s="1"/>
  <c r="L1742" i="1"/>
  <c r="M1742" i="1" s="1"/>
  <c r="L1798" i="1"/>
  <c r="M1798" i="1" s="1"/>
  <c r="T1567" i="8"/>
  <c r="U1567" i="8" s="1"/>
  <c r="T1577" i="8"/>
  <c r="U1577" i="8" s="1"/>
  <c r="T1610" i="8"/>
  <c r="U1610" i="8" s="1"/>
  <c r="T1624" i="8"/>
  <c r="U1624" i="8" s="1"/>
  <c r="T1665" i="8"/>
  <c r="U1665" i="8" s="1"/>
  <c r="L1713" i="1"/>
  <c r="M1713" i="1" s="1"/>
  <c r="L1725" i="1"/>
  <c r="M1725" i="1" s="1"/>
  <c r="T1732" i="8"/>
  <c r="U1732" i="8" s="1"/>
  <c r="T1734" i="8"/>
  <c r="U1734" i="8" s="1"/>
  <c r="T1794" i="8"/>
  <c r="U1794" i="8" s="1"/>
  <c r="T1807" i="8"/>
  <c r="U1807" i="8" s="1"/>
  <c r="T1814" i="8"/>
  <c r="U1814" i="8" s="1"/>
  <c r="T1836" i="8"/>
  <c r="U1836" i="8" s="1"/>
  <c r="L1840" i="1"/>
  <c r="M1840" i="1" s="1"/>
  <c r="L1576" i="1"/>
  <c r="M1576" i="1" s="1"/>
  <c r="L1590" i="1"/>
  <c r="M1590" i="1" s="1"/>
  <c r="L1684" i="1"/>
  <c r="M1684" i="1" s="1"/>
  <c r="T1770" i="8"/>
  <c r="U1770" i="8" s="1"/>
  <c r="T1618" i="8"/>
  <c r="U1618" i="8" s="1"/>
  <c r="L1654" i="1"/>
  <c r="M1654" i="1" s="1"/>
  <c r="L1680" i="1"/>
  <c r="M1680" i="1" s="1"/>
  <c r="L1690" i="1"/>
  <c r="M1690" i="1" s="1"/>
  <c r="T1724" i="8"/>
  <c r="U1724" i="8" s="1"/>
  <c r="L1760" i="1"/>
  <c r="M1760" i="1" s="1"/>
  <c r="L1800" i="1"/>
  <c r="M1800" i="1" s="1"/>
  <c r="L1813" i="1"/>
  <c r="M1813" i="1" s="1"/>
  <c r="T1565" i="8"/>
  <c r="U1565" i="8" s="1"/>
  <c r="T1579" i="8"/>
  <c r="U1579" i="8" s="1"/>
  <c r="L1584" i="1"/>
  <c r="M1584" i="1" s="1"/>
  <c r="T1589" i="8"/>
  <c r="U1589" i="8" s="1"/>
  <c r="T1592" i="8"/>
  <c r="U1592" i="8" s="1"/>
  <c r="L1594" i="1"/>
  <c r="M1594" i="1" s="1"/>
  <c r="T1606" i="8"/>
  <c r="U1606" i="8" s="1"/>
  <c r="T1627" i="8"/>
  <c r="U1627" i="8" s="1"/>
  <c r="L1641" i="1"/>
  <c r="M1641" i="1" s="1"/>
  <c r="T1646" i="8"/>
  <c r="U1646" i="8" s="1"/>
  <c r="T1672" i="8"/>
  <c r="U1672" i="8" s="1"/>
  <c r="T1687" i="8"/>
  <c r="U1687" i="8" s="1"/>
  <c r="T1689" i="8"/>
  <c r="U1689" i="8" s="1"/>
  <c r="T1702" i="8"/>
  <c r="U1702" i="8" s="1"/>
  <c r="T1742" i="8"/>
  <c r="U1742" i="8" s="1"/>
  <c r="T1749" i="8"/>
  <c r="U1749" i="8" s="1"/>
  <c r="L1761" i="1"/>
  <c r="M1761" i="1" s="1"/>
  <c r="T1769" i="8"/>
  <c r="U1769" i="8" s="1"/>
  <c r="L1781" i="1"/>
  <c r="M1781" i="1" s="1"/>
  <c r="T1799" i="8"/>
  <c r="U1799" i="8" s="1"/>
  <c r="T1812" i="8"/>
  <c r="U1812" i="8" s="1"/>
  <c r="T1824" i="8"/>
  <c r="U1824" i="8" s="1"/>
  <c r="T1826" i="8"/>
  <c r="U1826" i="8" s="1"/>
  <c r="L1828" i="1"/>
  <c r="M1828" i="1" s="1"/>
  <c r="L1834" i="1"/>
  <c r="M1834" i="1" s="1"/>
  <c r="T1841" i="8"/>
  <c r="U1841" i="8" s="1"/>
  <c r="L1931" i="1"/>
  <c r="M1931" i="1" s="1"/>
  <c r="T1943" i="8"/>
  <c r="U1943" i="8" s="1"/>
  <c r="L2001" i="1"/>
  <c r="M2001" i="1" s="1"/>
  <c r="L1883" i="1"/>
  <c r="M1883" i="1" s="1"/>
  <c r="L1888" i="1"/>
  <c r="M1888" i="1" s="1"/>
  <c r="T1899" i="8"/>
  <c r="U1899" i="8" s="1"/>
  <c r="T1911" i="8"/>
  <c r="U1911" i="8" s="1"/>
  <c r="T1945" i="8"/>
  <c r="U1945" i="8" s="1"/>
  <c r="L1967" i="1"/>
  <c r="M1967" i="1" s="1"/>
  <c r="T1988" i="8"/>
  <c r="U1988" i="8" s="1"/>
  <c r="L1993" i="1"/>
  <c r="M1993" i="1" s="1"/>
  <c r="L1861" i="1"/>
  <c r="M1861" i="1" s="1"/>
  <c r="T1896" i="8"/>
  <c r="U1896" i="8" s="1"/>
  <c r="T1915" i="8"/>
  <c r="U1915" i="8" s="1"/>
  <c r="L1935" i="1"/>
  <c r="M1935" i="1" s="1"/>
  <c r="L1941" i="1"/>
  <c r="M1941" i="1" s="1"/>
  <c r="T1944" i="8"/>
  <c r="U1944" i="8" s="1"/>
  <c r="T1951" i="8"/>
  <c r="U1951" i="8" s="1"/>
  <c r="T1956" i="8"/>
  <c r="U1956" i="8" s="1"/>
  <c r="T1966" i="8"/>
  <c r="U1966" i="8" s="1"/>
  <c r="L1810" i="1"/>
  <c r="M1810" i="1" s="1"/>
  <c r="L1848" i="1"/>
  <c r="M1848" i="1" s="1"/>
  <c r="L1606" i="1"/>
  <c r="M1606" i="1" s="1"/>
  <c r="T1644" i="8"/>
  <c r="U1644" i="8" s="1"/>
  <c r="L1701" i="1"/>
  <c r="M1701" i="1" s="1"/>
  <c r="T1726" i="8"/>
  <c r="U1726" i="8" s="1"/>
  <c r="L1757" i="1"/>
  <c r="M1757" i="1" s="1"/>
  <c r="L1793" i="1"/>
  <c r="M1793" i="1" s="1"/>
  <c r="T1831" i="8"/>
  <c r="U1831" i="8" s="1"/>
  <c r="T1843" i="8"/>
  <c r="U1843" i="8" s="1"/>
  <c r="L1579" i="1"/>
  <c r="M1579" i="1" s="1"/>
  <c r="T1594" i="8"/>
  <c r="U1594" i="8" s="1"/>
  <c r="L1638" i="1"/>
  <c r="M1638" i="1" s="1"/>
  <c r="T1641" i="8"/>
  <c r="U1641" i="8" s="1"/>
  <c r="L1648" i="1"/>
  <c r="M1648" i="1" s="1"/>
  <c r="L1696" i="1"/>
  <c r="M1696" i="1" s="1"/>
  <c r="T1739" i="8"/>
  <c r="U1739" i="8" s="1"/>
  <c r="T1747" i="8"/>
  <c r="U1747" i="8" s="1"/>
  <c r="T1751" i="8"/>
  <c r="U1751" i="8" s="1"/>
  <c r="T1763" i="8"/>
  <c r="U1763" i="8" s="1"/>
  <c r="L1797" i="1"/>
  <c r="M1797" i="1" s="1"/>
  <c r="L1571" i="1"/>
  <c r="M1571" i="1" s="1"/>
  <c r="T1583" i="8"/>
  <c r="U1583" i="8" s="1"/>
  <c r="L1595" i="1"/>
  <c r="M1595" i="1" s="1"/>
  <c r="L1609" i="1"/>
  <c r="M1609" i="1" s="1"/>
  <c r="L1619" i="1"/>
  <c r="M1619" i="1" s="1"/>
  <c r="L1650" i="1"/>
  <c r="M1650" i="1" s="1"/>
  <c r="L1665" i="1"/>
  <c r="M1665" i="1" s="1"/>
  <c r="L1789" i="1"/>
  <c r="M1789" i="1" s="1"/>
  <c r="L1839" i="1"/>
  <c r="M1839" i="1" s="1"/>
  <c r="T1569" i="8"/>
  <c r="U1569" i="8" s="1"/>
  <c r="L1628" i="1"/>
  <c r="M1628" i="1" s="1"/>
  <c r="T1635" i="8"/>
  <c r="U1635" i="8" s="1"/>
  <c r="T1647" i="8"/>
  <c r="U1647" i="8" s="1"/>
  <c r="L1671" i="1"/>
  <c r="M1671" i="1" s="1"/>
  <c r="L1755" i="1"/>
  <c r="M1755" i="1" s="1"/>
  <c r="T1811" i="8"/>
  <c r="U1811" i="8" s="1"/>
  <c r="T1837" i="8"/>
  <c r="U1837" i="8" s="1"/>
  <c r="T1849" i="8"/>
  <c r="U1849" i="8" s="1"/>
  <c r="T1574" i="8"/>
  <c r="U1574" i="8" s="1"/>
  <c r="T1582" i="8"/>
  <c r="U1582" i="8" s="1"/>
  <c r="T1661" i="8"/>
  <c r="U1661" i="8" s="1"/>
  <c r="L1683" i="1"/>
  <c r="M1683" i="1" s="1"/>
  <c r="T1684" i="8"/>
  <c r="U1684" i="8" s="1"/>
  <c r="T1704" i="8"/>
  <c r="U1704" i="8" s="1"/>
  <c r="T1785" i="8"/>
  <c r="U1785" i="8" s="1"/>
  <c r="T1787" i="8"/>
  <c r="U1787" i="8" s="1"/>
  <c r="T1819" i="8"/>
  <c r="U1819" i="8" s="1"/>
  <c r="T1830" i="8"/>
  <c r="U1830" i="8" s="1"/>
  <c r="L1842" i="1"/>
  <c r="M1842" i="1" s="1"/>
  <c r="T1856" i="8"/>
  <c r="U1856" i="8" s="1"/>
  <c r="T1850" i="8"/>
  <c r="U1850" i="8" s="1"/>
  <c r="L1876" i="1"/>
  <c r="M1876" i="1" s="1"/>
  <c r="T1937" i="8"/>
  <c r="U1937" i="8" s="1"/>
  <c r="T1941" i="8"/>
  <c r="U1941" i="8" s="1"/>
  <c r="T1972" i="8"/>
  <c r="U1972" i="8" s="1"/>
  <c r="L1921" i="1"/>
  <c r="M1921" i="1" s="1"/>
  <c r="T1969" i="8"/>
  <c r="U1969" i="8" s="1"/>
  <c r="T1998" i="8"/>
  <c r="U1998" i="8" s="1"/>
  <c r="T1887" i="8"/>
  <c r="U1887" i="8" s="1"/>
  <c r="T1980" i="8"/>
  <c r="U1980" i="8" s="1"/>
  <c r="L1991" i="1"/>
  <c r="M1991" i="1" s="1"/>
  <c r="T1879" i="8"/>
  <c r="U1879" i="8" s="1"/>
  <c r="T1930" i="8"/>
  <c r="U1930" i="8" s="1"/>
  <c r="L1939" i="1"/>
  <c r="M1939" i="1" s="1"/>
  <c r="T1825" i="8"/>
  <c r="U1825" i="8" s="1"/>
  <c r="T1834" i="8"/>
  <c r="U1834" i="8" s="1"/>
  <c r="L1844" i="1"/>
  <c r="M1844" i="1" s="1"/>
  <c r="L1589" i="1"/>
  <c r="M1589" i="1" s="1"/>
  <c r="T1612" i="8"/>
  <c r="U1612" i="8" s="1"/>
  <c r="L1651" i="1"/>
  <c r="M1651" i="1" s="1"/>
  <c r="T1663" i="8"/>
  <c r="U1663" i="8" s="1"/>
  <c r="T1692" i="8"/>
  <c r="U1692" i="8" s="1"/>
  <c r="L1706" i="1"/>
  <c r="M1706" i="1" s="1"/>
  <c r="L1709" i="1"/>
  <c r="M1709" i="1" s="1"/>
  <c r="T1714" i="8"/>
  <c r="U1714" i="8" s="1"/>
  <c r="T1735" i="8"/>
  <c r="U1735" i="8" s="1"/>
  <c r="L1740" i="1"/>
  <c r="M1740" i="1" s="1"/>
  <c r="T1817" i="8"/>
  <c r="U1817" i="8" s="1"/>
  <c r="L1824" i="1"/>
  <c r="M1824" i="1" s="1"/>
  <c r="T1572" i="8"/>
  <c r="U1572" i="8" s="1"/>
  <c r="T1603" i="8"/>
  <c r="U1603" i="8" s="1"/>
  <c r="T1636" i="8"/>
  <c r="U1636" i="8" s="1"/>
  <c r="T1651" i="8"/>
  <c r="U1651" i="8" s="1"/>
  <c r="L1694" i="1"/>
  <c r="M1694" i="1" s="1"/>
  <c r="T1699" i="8"/>
  <c r="U1699" i="8" s="1"/>
  <c r="T1758" i="8"/>
  <c r="U1758" i="8" s="1"/>
  <c r="L1780" i="1"/>
  <c r="M1780" i="1" s="1"/>
  <c r="T1793" i="8"/>
  <c r="U1793" i="8" s="1"/>
  <c r="T1852" i="8"/>
  <c r="U1852" i="8" s="1"/>
  <c r="T1602" i="8"/>
  <c r="U1602" i="8" s="1"/>
  <c r="L1672" i="1"/>
  <c r="M1672" i="1" s="1"/>
  <c r="T1693" i="8"/>
  <c r="U1693" i="8" s="1"/>
  <c r="L1703" i="1"/>
  <c r="M1703" i="1" s="1"/>
  <c r="L1787" i="1"/>
  <c r="M1787" i="1" s="1"/>
  <c r="T1792" i="8"/>
  <c r="U1792" i="8" s="1"/>
  <c r="T1810" i="8"/>
  <c r="U1810" i="8" s="1"/>
  <c r="L1823" i="1"/>
  <c r="M1823" i="1" s="1"/>
  <c r="T1566" i="8"/>
  <c r="U1566" i="8" s="1"/>
  <c r="T1573" i="8"/>
  <c r="U1573" i="8" s="1"/>
  <c r="T1590" i="8"/>
  <c r="U1590" i="8" s="1"/>
  <c r="L1607" i="1"/>
  <c r="M1607" i="1" s="1"/>
  <c r="L1640" i="1"/>
  <c r="M1640" i="1" s="1"/>
  <c r="L1644" i="1"/>
  <c r="M1644" i="1" s="1"/>
  <c r="L1752" i="1"/>
  <c r="M1752" i="1" s="1"/>
  <c r="T1757" i="8"/>
  <c r="U1757" i="8" s="1"/>
  <c r="L1765" i="1"/>
  <c r="M1765" i="1" s="1"/>
  <c r="T1832" i="8"/>
  <c r="U1832" i="8" s="1"/>
  <c r="T1847" i="8"/>
  <c r="U1847" i="8" s="1"/>
  <c r="T1584" i="8"/>
  <c r="U1584" i="8" s="1"/>
  <c r="L1586" i="1"/>
  <c r="M1586" i="1" s="1"/>
  <c r="L1601" i="1"/>
  <c r="M1601" i="1" s="1"/>
  <c r="L1608" i="1"/>
  <c r="M1608" i="1" s="1"/>
  <c r="T1613" i="8"/>
  <c r="U1613" i="8" s="1"/>
  <c r="L1622" i="1"/>
  <c r="M1622" i="1" s="1"/>
  <c r="T1630" i="8"/>
  <c r="U1630" i="8" s="1"/>
  <c r="L1673" i="1"/>
  <c r="M1673" i="1" s="1"/>
  <c r="L1687" i="1"/>
  <c r="M1687" i="1" s="1"/>
  <c r="T1694" i="8"/>
  <c r="U1694" i="8" s="1"/>
  <c r="L1727" i="1"/>
  <c r="M1727" i="1" s="1"/>
  <c r="L1749" i="1"/>
  <c r="M1749" i="1" s="1"/>
  <c r="L1754" i="1"/>
  <c r="M1754" i="1" s="1"/>
  <c r="L1756" i="1"/>
  <c r="M1756" i="1" s="1"/>
  <c r="L1783" i="1"/>
  <c r="M1783" i="1" s="1"/>
  <c r="L1806" i="1"/>
  <c r="M1806" i="1" s="1"/>
  <c r="L1814" i="1"/>
  <c r="M1814" i="1" s="1"/>
  <c r="T1827" i="8"/>
  <c r="U1827" i="8" s="1"/>
  <c r="T1829" i="8"/>
  <c r="U1829" i="8" s="1"/>
  <c r="L1841" i="1"/>
  <c r="M1841" i="1" s="1"/>
  <c r="T1857" i="8"/>
  <c r="U1857" i="8" s="1"/>
  <c r="T1865" i="8"/>
  <c r="U1865" i="8" s="1"/>
  <c r="L1867" i="1"/>
  <c r="M1867" i="1" s="1"/>
  <c r="L1914" i="1"/>
  <c r="M1914" i="1" s="1"/>
  <c r="T1953" i="8"/>
  <c r="U1953" i="8" s="1"/>
  <c r="T1960" i="8"/>
  <c r="U1960" i="8" s="1"/>
  <c r="T1965" i="8"/>
  <c r="U1965" i="8" s="1"/>
  <c r="L1998" i="1"/>
  <c r="M1998" i="1" s="1"/>
  <c r="T1914" i="8"/>
  <c r="U1914" i="8" s="1"/>
  <c r="T1991" i="8"/>
  <c r="U1991" i="8" s="1"/>
  <c r="T1894" i="8"/>
  <c r="U1894" i="8" s="1"/>
  <c r="T1909" i="8"/>
  <c r="U1909" i="8" s="1"/>
  <c r="T1933" i="8"/>
  <c r="U1933" i="8" s="1"/>
  <c r="T1942" i="8"/>
  <c r="U1942" i="8" s="1"/>
  <c r="T1872" i="8"/>
  <c r="U1872" i="8" s="1"/>
  <c r="T1891" i="8"/>
  <c r="U1891" i="8" s="1"/>
  <c r="T1890" i="8"/>
  <c r="U1890" i="8" s="1"/>
  <c r="T1967" i="8"/>
  <c r="U1967" i="8" s="1"/>
  <c r="L1976" i="1"/>
  <c r="M1976" i="1" s="1"/>
  <c r="T1888" i="8"/>
  <c r="U1888" i="8" s="1"/>
  <c r="L1925" i="1"/>
  <c r="M1925" i="1" s="1"/>
  <c r="T1934" i="8"/>
  <c r="U1934" i="8" s="1"/>
  <c r="L1904" i="1"/>
  <c r="M1904" i="1" s="1"/>
  <c r="T1924" i="8"/>
  <c r="U1924" i="8" s="1"/>
  <c r="L1955" i="1"/>
  <c r="M1955" i="1" s="1"/>
  <c r="L1986" i="1"/>
  <c r="M1986" i="1" s="1"/>
  <c r="T1863" i="8"/>
  <c r="U1863" i="8" s="1"/>
  <c r="L1879" i="1"/>
  <c r="M1879" i="1" s="1"/>
  <c r="T1903" i="8"/>
  <c r="U1903" i="8" s="1"/>
  <c r="T1921" i="8"/>
  <c r="U1921" i="8" s="1"/>
  <c r="T1925" i="8"/>
  <c r="U1925" i="8" s="1"/>
  <c r="T1954" i="8"/>
  <c r="U1954" i="8" s="1"/>
  <c r="L1964" i="1"/>
  <c r="M1964" i="1" s="1"/>
  <c r="L1990" i="1"/>
  <c r="M1990" i="1" s="1"/>
  <c r="L2000" i="1"/>
  <c r="M2000" i="1" s="1"/>
  <c r="T2001" i="8"/>
  <c r="U2001" i="8" s="1"/>
  <c r="L4" i="1"/>
  <c r="L1970" i="1"/>
  <c r="M1970" i="1" s="1"/>
  <c r="L1973" i="1"/>
  <c r="M1973" i="1" s="1"/>
  <c r="T1990" i="8"/>
  <c r="U1990" i="8" s="1"/>
  <c r="T1874" i="8"/>
  <c r="U1874" i="8" s="1"/>
  <c r="L1886" i="1"/>
  <c r="M1886" i="1" s="1"/>
  <c r="L1903" i="1"/>
  <c r="M1903" i="1" s="1"/>
  <c r="L1912" i="1"/>
  <c r="M1912" i="1" s="1"/>
  <c r="L1948" i="1"/>
  <c r="M1948" i="1" s="1"/>
  <c r="T1958" i="8"/>
  <c r="U1958" i="8" s="1"/>
  <c r="T1859" i="8"/>
  <c r="U1859" i="8" s="1"/>
  <c r="T1947" i="8"/>
  <c r="U1947" i="8" s="1"/>
  <c r="T1853" i="8"/>
  <c r="U1853" i="8" s="1"/>
  <c r="L1870" i="1"/>
  <c r="M1870" i="1" s="1"/>
  <c r="T1886" i="8"/>
  <c r="U1886" i="8" s="1"/>
  <c r="L1894" i="1"/>
  <c r="M1894" i="1" s="1"/>
  <c r="L1896" i="1"/>
  <c r="M1896" i="1" s="1"/>
  <c r="L1966" i="1"/>
  <c r="M1966" i="1" s="1"/>
  <c r="T1971" i="8"/>
  <c r="U1971" i="8" s="1"/>
  <c r="L1981" i="1"/>
  <c r="M1981" i="1" s="1"/>
  <c r="T1854" i="8"/>
  <c r="U1854" i="8" s="1"/>
  <c r="T1897" i="8"/>
  <c r="U1897" i="8" s="1"/>
  <c r="T1919" i="8"/>
  <c r="U1919" i="8" s="1"/>
  <c r="T1985" i="8"/>
  <c r="U1985" i="8" s="1"/>
  <c r="T1910" i="8"/>
  <c r="U1910" i="8" s="1"/>
  <c r="T1970" i="8"/>
  <c r="U1970" i="8" s="1"/>
  <c r="T1984" i="8"/>
  <c r="U1984" i="8" s="1"/>
  <c r="T1885" i="8"/>
  <c r="U1885" i="8" s="1"/>
  <c r="L1928" i="1"/>
  <c r="M1928" i="1" s="1"/>
  <c r="T1931" i="8"/>
  <c r="U1931" i="8" s="1"/>
  <c r="L1863" i="1"/>
  <c r="M1863" i="1" s="1"/>
  <c r="T1868" i="8"/>
  <c r="U1868" i="8" s="1"/>
  <c r="L1872" i="1"/>
  <c r="M1872" i="1" s="1"/>
  <c r="L1880" i="1"/>
  <c r="M1880" i="1" s="1"/>
  <c r="T1901" i="8"/>
  <c r="U1901" i="8" s="1"/>
  <c r="L1911" i="1"/>
  <c r="M1911" i="1" s="1"/>
  <c r="L1913" i="1"/>
  <c r="M1913" i="1" s="1"/>
  <c r="L1930" i="1"/>
  <c r="M1930" i="1" s="1"/>
  <c r="L1944" i="1"/>
  <c r="M1944" i="1" s="1"/>
  <c r="L1977" i="1"/>
  <c r="M1977" i="1" s="1"/>
  <c r="T1992" i="8"/>
  <c r="U1992" i="8" s="1"/>
  <c r="L1995" i="1"/>
  <c r="M1995" i="1" s="1"/>
  <c r="T2002" i="8"/>
  <c r="U2002" i="8" s="1"/>
  <c r="T4" i="8"/>
  <c r="L1851" i="1"/>
  <c r="M1851" i="1" s="1"/>
  <c r="L1864" i="1"/>
  <c r="M1864" i="1" s="1"/>
  <c r="T1869" i="8"/>
  <c r="U1869" i="8" s="1"/>
  <c r="L1934" i="1"/>
  <c r="M1934" i="1" s="1"/>
  <c r="T1974" i="8"/>
  <c r="U1974" i="8" s="1"/>
  <c r="T1881" i="8"/>
  <c r="U1881" i="8" s="1"/>
  <c r="T1900" i="8"/>
  <c r="U1900" i="8" s="1"/>
  <c r="T1977" i="8"/>
  <c r="U1977" i="8" s="1"/>
  <c r="T1996" i="8"/>
  <c r="U1996" i="8" s="1"/>
  <c r="T1916" i="8"/>
  <c r="U1916" i="8" s="1"/>
  <c r="T1918" i="8"/>
  <c r="U1918" i="8" s="1"/>
  <c r="L1947" i="1"/>
  <c r="M1947" i="1" s="1"/>
  <c r="T1952" i="8"/>
  <c r="U1952" i="8" s="1"/>
  <c r="L1969" i="1"/>
  <c r="M1969" i="1" s="1"/>
  <c r="L1975" i="1"/>
  <c r="M1975" i="1" s="1"/>
  <c r="T1997" i="8"/>
  <c r="U1997" i="8" s="1"/>
  <c r="L1871" i="1"/>
  <c r="M1871" i="1" s="1"/>
  <c r="L1983" i="1"/>
  <c r="M1983" i="1" s="1"/>
  <c r="T1928" i="8"/>
  <c r="U1928" i="8" s="1"/>
  <c r="T1957" i="8"/>
  <c r="U1957" i="8" s="1"/>
  <c r="L1988" i="1"/>
  <c r="M1988" i="1" s="1"/>
  <c r="T1982" i="8"/>
  <c r="U1982" i="8" s="1"/>
  <c r="L1895" i="1"/>
  <c r="M1895" i="1" s="1"/>
  <c r="L1902" i="1"/>
  <c r="M1902" i="1" s="1"/>
  <c r="T1907" i="8"/>
  <c r="U1907" i="8" s="1"/>
  <c r="L1958" i="1"/>
  <c r="M1958" i="1" s="1"/>
  <c r="T1875" i="8"/>
  <c r="U1875" i="8" s="1"/>
  <c r="T1935" i="8"/>
  <c r="U1935" i="8" s="1"/>
  <c r="T1948" i="8"/>
  <c r="U1948" i="8" s="1"/>
  <c r="L1953" i="1"/>
  <c r="M1953" i="1" s="1"/>
  <c r="T1993" i="8"/>
  <c r="U1993" i="8" s="1"/>
  <c r="T2003" i="8"/>
  <c r="U2003" i="8" s="1"/>
  <c r="L1874" i="1"/>
  <c r="M1874" i="1" s="1"/>
  <c r="L1877" i="1"/>
  <c r="M1877" i="1" s="1"/>
  <c r="L1882" i="1"/>
  <c r="M1882" i="1" s="1"/>
  <c r="T1905" i="8"/>
  <c r="U1905" i="8" s="1"/>
  <c r="L1908" i="1"/>
  <c r="M1908" i="1" s="1"/>
  <c r="L1940" i="1"/>
  <c r="M1940" i="1" s="1"/>
  <c r="L1978" i="1"/>
  <c r="M1978" i="1" s="1"/>
  <c r="T1987" i="8"/>
  <c r="U1987" i="8" s="1"/>
  <c r="T1873" i="8"/>
  <c r="U1873" i="8" s="1"/>
  <c r="T1927" i="8"/>
  <c r="U1927" i="8" s="1"/>
  <c r="T1884" i="8"/>
  <c r="U1884" i="8" s="1"/>
  <c r="L1917" i="1"/>
  <c r="M1917" i="1" s="1"/>
  <c r="L1924" i="1"/>
  <c r="M1924" i="1" s="1"/>
  <c r="L1943" i="1"/>
  <c r="M1943" i="1" s="1"/>
  <c r="T1962" i="8"/>
  <c r="U1962" i="8" s="1"/>
  <c r="T1862" i="8"/>
  <c r="U1862" i="8" s="1"/>
  <c r="L1869" i="1"/>
  <c r="M1869" i="1" s="1"/>
  <c r="T1880" i="8"/>
  <c r="U1880" i="8" s="1"/>
  <c r="T1892" i="8"/>
  <c r="U1892" i="8" s="1"/>
  <c r="L1920" i="1"/>
  <c r="M1920" i="1" s="1"/>
  <c r="L1961" i="1"/>
  <c r="M1961" i="1" s="1"/>
  <c r="L2002" i="1"/>
  <c r="M2002" i="1" s="1"/>
  <c r="T1994" i="8"/>
  <c r="U1994" i="8" s="1"/>
  <c r="L1875" i="1"/>
  <c r="M1875" i="1" s="1"/>
  <c r="L1968" i="1"/>
  <c r="M1968" i="1" s="1"/>
  <c r="T1893" i="8"/>
  <c r="U1893" i="8" s="1"/>
  <c r="L1905" i="1"/>
  <c r="M1905" i="1" s="1"/>
  <c r="T1949" i="8"/>
  <c r="U1949" i="8" s="1"/>
  <c r="T1989" i="8"/>
  <c r="U1989" i="8" s="1"/>
  <c r="L1887" i="1"/>
  <c r="M1887" i="1" s="1"/>
  <c r="L1897" i="1"/>
  <c r="M1897" i="1" s="1"/>
  <c r="L1909" i="1"/>
  <c r="M1909" i="1" s="1"/>
  <c r="L1929" i="1"/>
  <c r="M1929" i="1" s="1"/>
  <c r="L1972" i="1"/>
  <c r="M1972" i="1" s="1"/>
  <c r="T1981" i="8"/>
  <c r="U1981" i="8" s="1"/>
  <c r="L1884" i="1"/>
  <c r="M1884" i="1" s="1"/>
  <c r="T1906" i="8"/>
  <c r="U1906" i="8" s="1"/>
  <c r="T1908" i="8"/>
  <c r="U1908" i="8" s="1"/>
  <c r="L1918" i="1"/>
  <c r="M1918" i="1" s="1"/>
  <c r="L1923" i="1"/>
  <c r="M1923" i="1" s="1"/>
  <c r="T1939" i="8"/>
  <c r="U1939" i="8" s="1"/>
  <c r="L1949" i="1"/>
  <c r="M1949" i="1" s="1"/>
  <c r="L1952" i="1"/>
  <c r="M1952" i="1" s="1"/>
  <c r="T1959" i="8"/>
  <c r="U1959" i="8" s="1"/>
  <c r="L1985" i="1"/>
  <c r="M1985" i="1" s="1"/>
  <c r="T1999" i="8"/>
  <c r="U1999" i="8" s="1"/>
  <c r="T1883" i="8"/>
  <c r="U1883" i="8" s="1"/>
  <c r="T1976" i="8"/>
  <c r="U1976" i="8" s="1"/>
  <c r="T1929" i="8"/>
  <c r="U1929" i="8" s="1"/>
  <c r="T1878" i="8"/>
  <c r="U1878" i="8" s="1"/>
  <c r="T1902" i="8"/>
  <c r="U1902" i="8" s="1"/>
  <c r="L1926" i="1"/>
  <c r="M1926" i="1" s="1"/>
  <c r="T1961" i="8"/>
  <c r="U1961" i="8" s="1"/>
  <c r="T1978" i="8"/>
  <c r="U1978" i="8" s="1"/>
  <c r="L1962" i="1"/>
  <c r="M1962" i="1" s="1"/>
  <c r="T1950" i="8"/>
  <c r="U1950" i="8" s="1"/>
  <c r="L1885" i="1"/>
  <c r="M1885" i="1" s="1"/>
  <c r="L1899" i="1"/>
  <c r="M1899" i="1" s="1"/>
  <c r="L1980" i="1"/>
  <c r="M1980" i="1" s="1"/>
  <c r="T1975" i="8"/>
  <c r="U1975" i="8" s="1"/>
  <c r="L1933" i="1"/>
  <c r="M1933" i="1" s="1"/>
  <c r="L1957" i="1"/>
  <c r="M1957" i="1" s="1"/>
  <c r="T1979" i="8"/>
  <c r="U1979" i="8" s="1"/>
  <c r="L1987" i="1"/>
  <c r="M1987" i="1" s="1"/>
  <c r="T1866" i="8"/>
  <c r="U1866" i="8" s="1"/>
  <c r="L1945" i="1"/>
  <c r="M1945" i="1" s="1"/>
  <c r="L1889" i="1"/>
  <c r="M1889" i="1" s="1"/>
  <c r="L1942" i="1"/>
  <c r="M1942" i="1" s="1"/>
  <c r="L1893" i="1"/>
  <c r="M1893" i="1" s="1"/>
  <c r="T1936" i="8"/>
  <c r="U1936" i="8" s="1"/>
  <c r="U4" i="8" l="1"/>
  <c r="V4" i="8"/>
  <c r="I2" i="11"/>
  <c r="M4" i="1"/>
  <c r="N4" i="1"/>
  <c r="N6" i="10" l="1"/>
  <c r="O6" i="10" s="1"/>
  <c r="S6" i="10" s="1"/>
  <c r="X5" i="10"/>
  <c r="Y5" i="10"/>
  <c r="O4" i="8"/>
  <c r="P4" i="8" s="1"/>
  <c r="V5" i="8"/>
  <c r="P4" i="1"/>
  <c r="Q4" i="1" s="1"/>
  <c r="N5" i="1"/>
  <c r="W4" i="8"/>
  <c r="O4" i="1"/>
  <c r="Z5" i="10" l="1"/>
  <c r="F3" i="11" s="1"/>
  <c r="X4" i="8"/>
  <c r="Z4" i="8" s="1"/>
  <c r="T6" i="10"/>
  <c r="L4" i="11"/>
  <c r="P5" i="1"/>
  <c r="Q5" i="1" s="1"/>
  <c r="N6" i="1"/>
  <c r="O5" i="1"/>
  <c r="R4" i="1"/>
  <c r="U4" i="1" s="1"/>
  <c r="O5" i="8"/>
  <c r="P5" i="8" s="1"/>
  <c r="V6" i="8"/>
  <c r="W5" i="8"/>
  <c r="V6" i="10" l="1"/>
  <c r="W6" i="10" s="1"/>
  <c r="U6" i="10"/>
  <c r="F5" i="10"/>
  <c r="F4" i="8"/>
  <c r="X5" i="8"/>
  <c r="F5" i="8" s="1"/>
  <c r="P6" i="1"/>
  <c r="Q6" i="1" s="1"/>
  <c r="N7" i="1"/>
  <c r="O6" i="1"/>
  <c r="R5" i="1"/>
  <c r="U5" i="1" s="1"/>
  <c r="I3" i="11"/>
  <c r="O6" i="8"/>
  <c r="P6" i="8" s="1"/>
  <c r="V7" i="8"/>
  <c r="W6" i="8"/>
  <c r="X6" i="10" l="1"/>
  <c r="N7" i="10"/>
  <c r="O7" i="10" s="1"/>
  <c r="S7" i="10" s="1"/>
  <c r="Z5" i="8"/>
  <c r="X6" i="8"/>
  <c r="R6" i="1"/>
  <c r="U6" i="1" s="1"/>
  <c r="Y6" i="10"/>
  <c r="P7" i="1"/>
  <c r="Q7" i="1" s="1"/>
  <c r="N8" i="1"/>
  <c r="O7" i="1"/>
  <c r="O7" i="8"/>
  <c r="P7" i="8" s="1"/>
  <c r="V8" i="8"/>
  <c r="W7" i="8"/>
  <c r="Z6" i="8" l="1"/>
  <c r="R7" i="1"/>
  <c r="U7" i="1" s="1"/>
  <c r="Z6" i="10"/>
  <c r="F6" i="10" s="1"/>
  <c r="X7" i="8"/>
  <c r="F7" i="8" s="1"/>
  <c r="F6" i="8"/>
  <c r="P8" i="1"/>
  <c r="Q8" i="1" s="1"/>
  <c r="N9" i="1"/>
  <c r="O8" i="1"/>
  <c r="O8" i="8"/>
  <c r="P8" i="8" s="1"/>
  <c r="V9" i="8"/>
  <c r="W8" i="8"/>
  <c r="L5" i="11"/>
  <c r="T7" i="10"/>
  <c r="V7" i="10" l="1"/>
  <c r="W7" i="10" s="1"/>
  <c r="U7" i="10"/>
  <c r="F4" i="11"/>
  <c r="X8" i="8"/>
  <c r="F8" i="8" s="1"/>
  <c r="Z7" i="8"/>
  <c r="O9" i="8"/>
  <c r="P9" i="8" s="1"/>
  <c r="V10" i="8"/>
  <c r="W9" i="8"/>
  <c r="P9" i="1"/>
  <c r="Q9" i="1" s="1"/>
  <c r="N10" i="1"/>
  <c r="O9" i="1"/>
  <c r="I4" i="11"/>
  <c r="R8" i="1"/>
  <c r="U8" i="1" s="1"/>
  <c r="X7" i="10" l="1"/>
  <c r="N8" i="10"/>
  <c r="O8" i="10" s="1"/>
  <c r="S8" i="10" s="1"/>
  <c r="Z8" i="8"/>
  <c r="X9" i="8"/>
  <c r="F9" i="8" s="1"/>
  <c r="R9" i="1"/>
  <c r="U9" i="1" s="1"/>
  <c r="O10" i="8"/>
  <c r="P10" i="8" s="1"/>
  <c r="V11" i="8"/>
  <c r="W10" i="8"/>
  <c r="P10" i="1"/>
  <c r="Q10" i="1" s="1"/>
  <c r="N11" i="1"/>
  <c r="O10" i="1"/>
  <c r="Y7" i="10"/>
  <c r="Z9" i="8" l="1"/>
  <c r="R10" i="1"/>
  <c r="U10" i="1" s="1"/>
  <c r="Z7" i="10"/>
  <c r="F7" i="10" s="1"/>
  <c r="X10" i="8"/>
  <c r="F10" i="8" s="1"/>
  <c r="P11" i="1"/>
  <c r="Q11" i="1" s="1"/>
  <c r="N12" i="1"/>
  <c r="O11" i="1"/>
  <c r="O11" i="8"/>
  <c r="P11" i="8" s="1"/>
  <c r="V12" i="8"/>
  <c r="W11" i="8"/>
  <c r="T8" i="10"/>
  <c r="L6" i="11"/>
  <c r="V8" i="10" l="1"/>
  <c r="W8" i="10" s="1"/>
  <c r="U8" i="10"/>
  <c r="Z10" i="8"/>
  <c r="F5" i="11"/>
  <c r="X11" i="8"/>
  <c r="F11" i="8" s="1"/>
  <c r="R11" i="1"/>
  <c r="U11" i="1" s="1"/>
  <c r="P12" i="1"/>
  <c r="Q12" i="1" s="1"/>
  <c r="N13" i="1"/>
  <c r="O12" i="1"/>
  <c r="I5" i="11"/>
  <c r="O12" i="8"/>
  <c r="P12" i="8" s="1"/>
  <c r="V13" i="8"/>
  <c r="W12" i="8"/>
  <c r="X8" i="10" l="1"/>
  <c r="N9" i="10"/>
  <c r="O9" i="10" s="1"/>
  <c r="S9" i="10" s="1"/>
  <c r="Z11" i="8"/>
  <c r="X12" i="8"/>
  <c r="F12" i="8" s="1"/>
  <c r="O13" i="8"/>
  <c r="P13" i="8" s="1"/>
  <c r="V14" i="8"/>
  <c r="W13" i="8"/>
  <c r="Y8" i="10"/>
  <c r="P13" i="1"/>
  <c r="Q13" i="1" s="1"/>
  <c r="N14" i="1"/>
  <c r="O13" i="1"/>
  <c r="R12" i="1"/>
  <c r="U12" i="1" s="1"/>
  <c r="Z8" i="10" l="1"/>
  <c r="F8" i="10" s="1"/>
  <c r="R13" i="1"/>
  <c r="U13" i="1" s="1"/>
  <c r="Z12" i="8"/>
  <c r="X13" i="8"/>
  <c r="F13" i="8" s="1"/>
  <c r="L7" i="11"/>
  <c r="T9" i="10"/>
  <c r="O14" i="8"/>
  <c r="P14" i="8" s="1"/>
  <c r="V15" i="8"/>
  <c r="W14" i="8"/>
  <c r="P14" i="1"/>
  <c r="Q14" i="1" s="1"/>
  <c r="N15" i="1"/>
  <c r="O14" i="1"/>
  <c r="V9" i="10" l="1"/>
  <c r="W9" i="10" s="1"/>
  <c r="U9" i="10"/>
  <c r="F6" i="11"/>
  <c r="Z13" i="8"/>
  <c r="X14" i="8"/>
  <c r="R14" i="1"/>
  <c r="U14" i="1" s="1"/>
  <c r="I6" i="11"/>
  <c r="O15" i="8"/>
  <c r="P15" i="8" s="1"/>
  <c r="V16" i="8"/>
  <c r="W15" i="8"/>
  <c r="P15" i="1"/>
  <c r="Q15" i="1" s="1"/>
  <c r="N16" i="1"/>
  <c r="O15" i="1"/>
  <c r="X9" i="10" l="1"/>
  <c r="N10" i="10"/>
  <c r="O10" i="10" s="1"/>
  <c r="S10" i="10" s="1"/>
  <c r="Z14" i="8"/>
  <c r="F14" i="8"/>
  <c r="X15" i="8"/>
  <c r="F15" i="8" s="1"/>
  <c r="Y9" i="10"/>
  <c r="P16" i="1"/>
  <c r="Q16" i="1" s="1"/>
  <c r="N17" i="1"/>
  <c r="O16" i="1"/>
  <c r="R15" i="1"/>
  <c r="U15" i="1" s="1"/>
  <c r="O16" i="8"/>
  <c r="P16" i="8" s="1"/>
  <c r="V17" i="8"/>
  <c r="W16" i="8"/>
  <c r="Z15" i="8" l="1"/>
  <c r="R16" i="1"/>
  <c r="U16" i="1" s="1"/>
  <c r="X16" i="8"/>
  <c r="O17" i="8"/>
  <c r="P17" i="8" s="1"/>
  <c r="V18" i="8"/>
  <c r="W17" i="8"/>
  <c r="L8" i="11"/>
  <c r="T10" i="10"/>
  <c r="P17" i="1"/>
  <c r="Q17" i="1" s="1"/>
  <c r="N18" i="1"/>
  <c r="O17" i="1"/>
  <c r="Z9" i="10"/>
  <c r="V10" i="10" l="1"/>
  <c r="W10" i="10" s="1"/>
  <c r="U10" i="10"/>
  <c r="Z16" i="8"/>
  <c r="F16" i="8"/>
  <c r="X17" i="8"/>
  <c r="R17" i="1"/>
  <c r="U17" i="1" s="1"/>
  <c r="P18" i="1"/>
  <c r="Q18" i="1" s="1"/>
  <c r="N19" i="1"/>
  <c r="O18" i="1"/>
  <c r="F7" i="11"/>
  <c r="F9" i="10"/>
  <c r="I7" i="11"/>
  <c r="O18" i="8"/>
  <c r="P18" i="8" s="1"/>
  <c r="V19" i="8"/>
  <c r="W18" i="8"/>
  <c r="X10" i="10" l="1"/>
  <c r="N11" i="10"/>
  <c r="O11" i="10" s="1"/>
  <c r="S11" i="10" s="1"/>
  <c r="Z17" i="8"/>
  <c r="F17" i="8"/>
  <c r="Y10" i="10"/>
  <c r="X18" i="8"/>
  <c r="F18" i="8" s="1"/>
  <c r="P19" i="1"/>
  <c r="Q19" i="1" s="1"/>
  <c r="N20" i="1"/>
  <c r="O19" i="1"/>
  <c r="R18" i="1"/>
  <c r="U18" i="1" s="1"/>
  <c r="O19" i="8"/>
  <c r="P19" i="8" s="1"/>
  <c r="V20" i="8"/>
  <c r="W19" i="8"/>
  <c r="Z18" i="8" l="1"/>
  <c r="Z10" i="10"/>
  <c r="F8" i="11" s="1"/>
  <c r="X19" i="8"/>
  <c r="L9" i="11"/>
  <c r="T11" i="10"/>
  <c r="R19" i="1"/>
  <c r="U19" i="1" s="1"/>
  <c r="O20" i="8"/>
  <c r="P20" i="8" s="1"/>
  <c r="V21" i="8"/>
  <c r="W20" i="8"/>
  <c r="P20" i="1"/>
  <c r="Q20" i="1" s="1"/>
  <c r="N21" i="1"/>
  <c r="O20" i="1"/>
  <c r="V11" i="10" l="1"/>
  <c r="W11" i="10" s="1"/>
  <c r="U11" i="10"/>
  <c r="R20" i="1"/>
  <c r="U20" i="1" s="1"/>
  <c r="X20" i="8"/>
  <c r="F20" i="8" s="1"/>
  <c r="F10" i="10"/>
  <c r="O21" i="8"/>
  <c r="P21" i="8" s="1"/>
  <c r="V22" i="8"/>
  <c r="W21" i="8"/>
  <c r="P21" i="1"/>
  <c r="Q21" i="1" s="1"/>
  <c r="N22" i="1"/>
  <c r="O21" i="1"/>
  <c r="I8" i="11"/>
  <c r="F19" i="8"/>
  <c r="Z19" i="8"/>
  <c r="X11" i="10" l="1"/>
  <c r="N12" i="10"/>
  <c r="O12" i="10" s="1"/>
  <c r="S12" i="10" s="1"/>
  <c r="Z20" i="8"/>
  <c r="R21" i="1"/>
  <c r="U21" i="1" s="1"/>
  <c r="X21" i="8"/>
  <c r="F21" i="8" s="1"/>
  <c r="P22" i="1"/>
  <c r="Q22" i="1" s="1"/>
  <c r="N23" i="1"/>
  <c r="O22" i="1"/>
  <c r="O22" i="8"/>
  <c r="P22" i="8" s="1"/>
  <c r="V23" i="8"/>
  <c r="W22" i="8"/>
  <c r="Y11" i="10"/>
  <c r="X22" i="8" l="1"/>
  <c r="F22" i="8" s="1"/>
  <c r="Z11" i="10"/>
  <c r="F9" i="11" s="1"/>
  <c r="Z21" i="8"/>
  <c r="O23" i="8"/>
  <c r="P23" i="8" s="1"/>
  <c r="V24" i="8"/>
  <c r="W23" i="8"/>
  <c r="T12" i="10"/>
  <c r="L10" i="11"/>
  <c r="P23" i="1"/>
  <c r="Q23" i="1" s="1"/>
  <c r="N24" i="1"/>
  <c r="O23" i="1"/>
  <c r="R22" i="1"/>
  <c r="U22" i="1" s="1"/>
  <c r="V12" i="10" l="1"/>
  <c r="W12" i="10" s="1"/>
  <c r="U12" i="10"/>
  <c r="F11" i="10"/>
  <c r="Z22" i="8"/>
  <c r="R23" i="1"/>
  <c r="U23" i="1" s="1"/>
  <c r="I9" i="11"/>
  <c r="O24" i="8"/>
  <c r="P24" i="8" s="1"/>
  <c r="V25" i="8"/>
  <c r="W24" i="8"/>
  <c r="P24" i="1"/>
  <c r="Q24" i="1" s="1"/>
  <c r="N25" i="1"/>
  <c r="O24" i="1"/>
  <c r="X23" i="8"/>
  <c r="X12" i="10" l="1"/>
  <c r="N13" i="10"/>
  <c r="O13" i="10" s="1"/>
  <c r="S13" i="10" s="1"/>
  <c r="R24" i="1"/>
  <c r="U24" i="1" s="1"/>
  <c r="X24" i="8"/>
  <c r="F24" i="8" s="1"/>
  <c r="P25" i="1"/>
  <c r="Q25" i="1" s="1"/>
  <c r="N26" i="1"/>
  <c r="O25" i="1"/>
  <c r="O25" i="8"/>
  <c r="P25" i="8" s="1"/>
  <c r="V26" i="8"/>
  <c r="W25" i="8"/>
  <c r="Y12" i="10"/>
  <c r="F23" i="8"/>
  <c r="Z23" i="8"/>
  <c r="Z12" i="10" l="1"/>
  <c r="F12" i="10" s="1"/>
  <c r="X25" i="8"/>
  <c r="F25" i="8" s="1"/>
  <c r="Z24" i="8"/>
  <c r="L11" i="11"/>
  <c r="T13" i="10"/>
  <c r="O26" i="8"/>
  <c r="P26" i="8" s="1"/>
  <c r="V27" i="8"/>
  <c r="W26" i="8"/>
  <c r="P26" i="1"/>
  <c r="Q26" i="1" s="1"/>
  <c r="N27" i="1"/>
  <c r="O26" i="1"/>
  <c r="R25" i="1"/>
  <c r="U25" i="1" s="1"/>
  <c r="V13" i="10" l="1"/>
  <c r="W13" i="10" s="1"/>
  <c r="U13" i="10"/>
  <c r="X26" i="8"/>
  <c r="F26" i="8" s="1"/>
  <c r="R26" i="1"/>
  <c r="U26" i="1" s="1"/>
  <c r="F10" i="11"/>
  <c r="Z25" i="8"/>
  <c r="O27" i="8"/>
  <c r="P27" i="8" s="1"/>
  <c r="V28" i="8"/>
  <c r="W27" i="8"/>
  <c r="I10" i="11"/>
  <c r="P27" i="1"/>
  <c r="Q27" i="1" s="1"/>
  <c r="N28" i="1"/>
  <c r="O27" i="1"/>
  <c r="X13" i="10" l="1"/>
  <c r="N14" i="10"/>
  <c r="O14" i="10" s="1"/>
  <c r="S14" i="10" s="1"/>
  <c r="Z26" i="8"/>
  <c r="R27" i="1"/>
  <c r="U27" i="1" s="1"/>
  <c r="X27" i="8"/>
  <c r="F27" i="8" s="1"/>
  <c r="Y13" i="10"/>
  <c r="P28" i="1"/>
  <c r="Q28" i="1" s="1"/>
  <c r="N29" i="1"/>
  <c r="O28" i="1"/>
  <c r="O28" i="8"/>
  <c r="P28" i="8" s="1"/>
  <c r="V29" i="8"/>
  <c r="W28" i="8"/>
  <c r="Z27" i="8" l="1"/>
  <c r="X28" i="8"/>
  <c r="F28" i="8" s="1"/>
  <c r="R28" i="1"/>
  <c r="U28" i="1" s="1"/>
  <c r="P29" i="1"/>
  <c r="Q29" i="1" s="1"/>
  <c r="N30" i="1"/>
  <c r="O29" i="1"/>
  <c r="L12" i="11"/>
  <c r="T14" i="10"/>
  <c r="O29" i="8"/>
  <c r="P29" i="8" s="1"/>
  <c r="V30" i="8"/>
  <c r="W29" i="8"/>
  <c r="Z13" i="10"/>
  <c r="V14" i="10" l="1"/>
  <c r="W14" i="10" s="1"/>
  <c r="U14" i="10"/>
  <c r="Z28" i="8"/>
  <c r="X29" i="8"/>
  <c r="F29" i="8" s="1"/>
  <c r="I11" i="11"/>
  <c r="F11" i="11"/>
  <c r="F13" i="10"/>
  <c r="P30" i="1"/>
  <c r="Q30" i="1" s="1"/>
  <c r="N31" i="1"/>
  <c r="O30" i="1"/>
  <c r="O30" i="8"/>
  <c r="P30" i="8" s="1"/>
  <c r="V31" i="8"/>
  <c r="W30" i="8"/>
  <c r="R29" i="1"/>
  <c r="U29" i="1" s="1"/>
  <c r="X14" i="10" l="1"/>
  <c r="N15" i="10"/>
  <c r="O15" i="10" s="1"/>
  <c r="S15" i="10" s="1"/>
  <c r="Z29" i="8"/>
  <c r="R30" i="1"/>
  <c r="U30" i="1" s="1"/>
  <c r="X30" i="8"/>
  <c r="F30" i="8" s="1"/>
  <c r="O31" i="8"/>
  <c r="P31" i="8" s="1"/>
  <c r="V32" i="8"/>
  <c r="W31" i="8"/>
  <c r="Y14" i="10"/>
  <c r="P31" i="1"/>
  <c r="Q31" i="1" s="1"/>
  <c r="N32" i="1"/>
  <c r="O31" i="1"/>
  <c r="Z30" i="8" l="1"/>
  <c r="R31" i="1"/>
  <c r="U31" i="1" s="1"/>
  <c r="O32" i="8"/>
  <c r="P32" i="8" s="1"/>
  <c r="V33" i="8"/>
  <c r="W32" i="8"/>
  <c r="X31" i="8"/>
  <c r="P32" i="1"/>
  <c r="Q32" i="1" s="1"/>
  <c r="N33" i="1"/>
  <c r="O32" i="1"/>
  <c r="T15" i="10"/>
  <c r="L13" i="11"/>
  <c r="Z14" i="10"/>
  <c r="V15" i="10" l="1"/>
  <c r="W15" i="10" s="1"/>
  <c r="U15" i="10"/>
  <c r="R32" i="1"/>
  <c r="U32" i="1" s="1"/>
  <c r="X32" i="8"/>
  <c r="F32" i="8" s="1"/>
  <c r="I12" i="11"/>
  <c r="P33" i="1"/>
  <c r="Q33" i="1" s="1"/>
  <c r="N34" i="1"/>
  <c r="O33" i="1"/>
  <c r="F31" i="8"/>
  <c r="Z31" i="8"/>
  <c r="F12" i="11"/>
  <c r="F14" i="10"/>
  <c r="O33" i="8"/>
  <c r="P33" i="8" s="1"/>
  <c r="V34" i="8"/>
  <c r="W33" i="8"/>
  <c r="X15" i="10" l="1"/>
  <c r="N16" i="10"/>
  <c r="O16" i="10" s="1"/>
  <c r="S16" i="10" s="1"/>
  <c r="Z32" i="8"/>
  <c r="P34" i="1"/>
  <c r="Q34" i="1" s="1"/>
  <c r="N35" i="1"/>
  <c r="O34" i="1"/>
  <c r="R33" i="1"/>
  <c r="U33" i="1" s="1"/>
  <c r="O34" i="8"/>
  <c r="P34" i="8" s="1"/>
  <c r="V35" i="8"/>
  <c r="W34" i="8"/>
  <c r="X33" i="8"/>
  <c r="Y15" i="10"/>
  <c r="Z15" i="10" l="1"/>
  <c r="F15" i="10" s="1"/>
  <c r="X34" i="8"/>
  <c r="F34" i="8" s="1"/>
  <c r="R34" i="1"/>
  <c r="U34" i="1" s="1"/>
  <c r="P35" i="1"/>
  <c r="Q35" i="1" s="1"/>
  <c r="N36" i="1"/>
  <c r="O35" i="1"/>
  <c r="L14" i="11"/>
  <c r="T16" i="10"/>
  <c r="O35" i="8"/>
  <c r="P35" i="8" s="1"/>
  <c r="V36" i="8"/>
  <c r="W35" i="8"/>
  <c r="F33" i="8"/>
  <c r="Z33" i="8"/>
  <c r="V16" i="10" l="1"/>
  <c r="W16" i="10" s="1"/>
  <c r="U16" i="10"/>
  <c r="F13" i="11"/>
  <c r="X35" i="8"/>
  <c r="F35" i="8" s="1"/>
  <c r="Z34" i="8"/>
  <c r="O36" i="8"/>
  <c r="P36" i="8" s="1"/>
  <c r="V37" i="8"/>
  <c r="W36" i="8"/>
  <c r="I13" i="11"/>
  <c r="P36" i="1"/>
  <c r="Q36" i="1" s="1"/>
  <c r="N37" i="1"/>
  <c r="O36" i="1"/>
  <c r="R35" i="1"/>
  <c r="U35" i="1" s="1"/>
  <c r="X16" i="10" l="1"/>
  <c r="Z35" i="8"/>
  <c r="R36" i="1"/>
  <c r="U36" i="1" s="1"/>
  <c r="X36" i="8"/>
  <c r="F36" i="8" s="1"/>
  <c r="P37" i="1"/>
  <c r="Q37" i="1" s="1"/>
  <c r="N38" i="1"/>
  <c r="O37" i="1"/>
  <c r="N17" i="10"/>
  <c r="O17" i="10" s="1"/>
  <c r="S17" i="10" s="1"/>
  <c r="O37" i="8"/>
  <c r="P37" i="8" s="1"/>
  <c r="V38" i="8"/>
  <c r="W37" i="8"/>
  <c r="Y16" i="10"/>
  <c r="X37" i="8" l="1"/>
  <c r="F37" i="8" s="1"/>
  <c r="Z36" i="8"/>
  <c r="R37" i="1"/>
  <c r="U37" i="1" s="1"/>
  <c r="O38" i="8"/>
  <c r="P38" i="8" s="1"/>
  <c r="V39" i="8"/>
  <c r="W38" i="8"/>
  <c r="Z16" i="10"/>
  <c r="L15" i="11"/>
  <c r="T17" i="10"/>
  <c r="P38" i="1"/>
  <c r="Q38" i="1" s="1"/>
  <c r="N39" i="1"/>
  <c r="O38" i="1"/>
  <c r="V17" i="10" l="1"/>
  <c r="W17" i="10" s="1"/>
  <c r="U17" i="10"/>
  <c r="Z37" i="8"/>
  <c r="R38" i="1"/>
  <c r="U38" i="1" s="1"/>
  <c r="X38" i="8"/>
  <c r="F38" i="8" s="1"/>
  <c r="P39" i="1"/>
  <c r="Q39" i="1" s="1"/>
  <c r="N40" i="1"/>
  <c r="O39" i="1"/>
  <c r="I14" i="11"/>
  <c r="F16" i="10"/>
  <c r="F14" i="11"/>
  <c r="O39" i="8"/>
  <c r="P39" i="8" s="1"/>
  <c r="V40" i="8"/>
  <c r="W39" i="8"/>
  <c r="X17" i="10" l="1"/>
  <c r="N18" i="10"/>
  <c r="O18" i="10" s="1"/>
  <c r="S18" i="10" s="1"/>
  <c r="Z38" i="8"/>
  <c r="X39" i="8"/>
  <c r="F39" i="8" s="1"/>
  <c r="Y17" i="10"/>
  <c r="P40" i="1"/>
  <c r="Q40" i="1" s="1"/>
  <c r="N41" i="1"/>
  <c r="O40" i="1"/>
  <c r="O40" i="8"/>
  <c r="P40" i="8" s="1"/>
  <c r="V41" i="8"/>
  <c r="W40" i="8"/>
  <c r="R39" i="1"/>
  <c r="U39" i="1" s="1"/>
  <c r="Z39" i="8" l="1"/>
  <c r="X40" i="8"/>
  <c r="R40" i="1"/>
  <c r="U40" i="1" s="1"/>
  <c r="P41" i="1"/>
  <c r="Q41" i="1" s="1"/>
  <c r="N42" i="1"/>
  <c r="O41" i="1"/>
  <c r="L16" i="11"/>
  <c r="T18" i="10"/>
  <c r="O41" i="8"/>
  <c r="P41" i="8" s="1"/>
  <c r="V42" i="8"/>
  <c r="W41" i="8"/>
  <c r="Z17" i="10"/>
  <c r="V18" i="10" l="1"/>
  <c r="W18" i="10" s="1"/>
  <c r="U18" i="10"/>
  <c r="Z40" i="8"/>
  <c r="F40" i="8"/>
  <c r="X41" i="8"/>
  <c r="I15" i="11"/>
  <c r="F15" i="11"/>
  <c r="F17" i="10"/>
  <c r="P42" i="1"/>
  <c r="Q42" i="1" s="1"/>
  <c r="N43" i="1"/>
  <c r="O42" i="1"/>
  <c r="O42" i="8"/>
  <c r="P42" i="8" s="1"/>
  <c r="V43" i="8"/>
  <c r="W42" i="8"/>
  <c r="R41" i="1"/>
  <c r="U41" i="1" s="1"/>
  <c r="X18" i="10" l="1"/>
  <c r="Z41" i="8"/>
  <c r="R42" i="1"/>
  <c r="U42" i="1" s="1"/>
  <c r="F41" i="8"/>
  <c r="O43" i="8"/>
  <c r="P43" i="8" s="1"/>
  <c r="V44" i="8"/>
  <c r="W43" i="8"/>
  <c r="N19" i="10"/>
  <c r="O19" i="10" s="1"/>
  <c r="S19" i="10" s="1"/>
  <c r="P43" i="1"/>
  <c r="Q43" i="1" s="1"/>
  <c r="N44" i="1"/>
  <c r="O43" i="1"/>
  <c r="X42" i="8"/>
  <c r="Y18" i="10"/>
  <c r="R43" i="1" l="1"/>
  <c r="U43" i="1" s="1"/>
  <c r="X43" i="8"/>
  <c r="Z18" i="10"/>
  <c r="F16" i="11" s="1"/>
  <c r="P44" i="1"/>
  <c r="Q44" i="1" s="1"/>
  <c r="N45" i="1"/>
  <c r="O44" i="1"/>
  <c r="L17" i="11"/>
  <c r="T19" i="10"/>
  <c r="F42" i="8"/>
  <c r="Z42" i="8"/>
  <c r="O44" i="8"/>
  <c r="P44" i="8" s="1"/>
  <c r="V45" i="8"/>
  <c r="W44" i="8"/>
  <c r="V19" i="10" l="1"/>
  <c r="W19" i="10" s="1"/>
  <c r="U19" i="10"/>
  <c r="Z43" i="8"/>
  <c r="F43" i="8"/>
  <c r="F18" i="10"/>
  <c r="X44" i="8"/>
  <c r="I16" i="11"/>
  <c r="O45" i="8"/>
  <c r="P45" i="8" s="1"/>
  <c r="V46" i="8"/>
  <c r="W45" i="8"/>
  <c r="P45" i="1"/>
  <c r="Q45" i="1" s="1"/>
  <c r="N46" i="1"/>
  <c r="O45" i="1"/>
  <c r="R44" i="1"/>
  <c r="U44" i="1" s="1"/>
  <c r="X19" i="10" l="1"/>
  <c r="N20" i="10"/>
  <c r="O20" i="10" s="1"/>
  <c r="S20" i="10" s="1"/>
  <c r="Z44" i="8"/>
  <c r="F44" i="8"/>
  <c r="Y19" i="10"/>
  <c r="O46" i="8"/>
  <c r="P46" i="8" s="1"/>
  <c r="V47" i="8"/>
  <c r="W46" i="8"/>
  <c r="X45" i="8"/>
  <c r="P46" i="1"/>
  <c r="Q46" i="1" s="1"/>
  <c r="N47" i="1"/>
  <c r="O46" i="1"/>
  <c r="R45" i="1"/>
  <c r="U45" i="1" s="1"/>
  <c r="Z19" i="10" l="1"/>
  <c r="F17" i="11" s="1"/>
  <c r="R46" i="1"/>
  <c r="U46" i="1" s="1"/>
  <c r="X46" i="8"/>
  <c r="F46" i="8" s="1"/>
  <c r="Z45" i="8"/>
  <c r="F45" i="8"/>
  <c r="L18" i="11"/>
  <c r="T20" i="10"/>
  <c r="O47" i="8"/>
  <c r="P47" i="8" s="1"/>
  <c r="V48" i="8"/>
  <c r="W47" i="8"/>
  <c r="P47" i="1"/>
  <c r="Q47" i="1" s="1"/>
  <c r="N48" i="1"/>
  <c r="O47" i="1"/>
  <c r="V20" i="10" l="1"/>
  <c r="W20" i="10" s="1"/>
  <c r="U20" i="10"/>
  <c r="R47" i="1"/>
  <c r="U47" i="1" s="1"/>
  <c r="F19" i="10"/>
  <c r="X47" i="8"/>
  <c r="F47" i="8" s="1"/>
  <c r="Z46" i="8"/>
  <c r="I17" i="11"/>
  <c r="P48" i="1"/>
  <c r="Q48" i="1" s="1"/>
  <c r="N49" i="1"/>
  <c r="O48" i="1"/>
  <c r="O48" i="8"/>
  <c r="P48" i="8" s="1"/>
  <c r="V49" i="8"/>
  <c r="W48" i="8"/>
  <c r="X20" i="10" l="1"/>
  <c r="N21" i="10"/>
  <c r="O21" i="10" s="1"/>
  <c r="S21" i="10" s="1"/>
  <c r="R48" i="1"/>
  <c r="U48" i="1" s="1"/>
  <c r="Z47" i="8"/>
  <c r="X48" i="8"/>
  <c r="F48" i="8" s="1"/>
  <c r="P49" i="1"/>
  <c r="Q49" i="1" s="1"/>
  <c r="N50" i="1"/>
  <c r="O49" i="1"/>
  <c r="Y20" i="10"/>
  <c r="O49" i="8"/>
  <c r="P49" i="8" s="1"/>
  <c r="V50" i="8"/>
  <c r="W49" i="8"/>
  <c r="Z20" i="10" l="1"/>
  <c r="F18" i="11" s="1"/>
  <c r="Z48" i="8"/>
  <c r="R49" i="1"/>
  <c r="U49" i="1" s="1"/>
  <c r="X49" i="8"/>
  <c r="F49" i="8" s="1"/>
  <c r="L19" i="11"/>
  <c r="T21" i="10"/>
  <c r="P50" i="1"/>
  <c r="Q50" i="1" s="1"/>
  <c r="N51" i="1"/>
  <c r="O50" i="1"/>
  <c r="O50" i="8"/>
  <c r="P50" i="8" s="1"/>
  <c r="V51" i="8"/>
  <c r="W50" i="8"/>
  <c r="V21" i="10" l="1"/>
  <c r="W21" i="10" s="1"/>
  <c r="U21" i="10"/>
  <c r="F20" i="10"/>
  <c r="Z49" i="8"/>
  <c r="R50" i="1"/>
  <c r="U50" i="1" s="1"/>
  <c r="X50" i="8"/>
  <c r="F50" i="8" s="1"/>
  <c r="P51" i="1"/>
  <c r="Q51" i="1" s="1"/>
  <c r="N52" i="1"/>
  <c r="O51" i="1"/>
  <c r="I18" i="11"/>
  <c r="O51" i="8"/>
  <c r="P51" i="8" s="1"/>
  <c r="V52" i="8"/>
  <c r="W51" i="8"/>
  <c r="X21" i="10" l="1"/>
  <c r="N22" i="10"/>
  <c r="O22" i="10" s="1"/>
  <c r="S22" i="10" s="1"/>
  <c r="X51" i="8"/>
  <c r="F51" i="8" s="1"/>
  <c r="Z50" i="8"/>
  <c r="O52" i="8"/>
  <c r="P52" i="8" s="1"/>
  <c r="V53" i="8"/>
  <c r="W52" i="8"/>
  <c r="Y21" i="10"/>
  <c r="P52" i="1"/>
  <c r="Q52" i="1" s="1"/>
  <c r="N53" i="1"/>
  <c r="O52" i="1"/>
  <c r="R51" i="1"/>
  <c r="U51" i="1" s="1"/>
  <c r="X52" i="8" l="1"/>
  <c r="F52" i="8" s="1"/>
  <c r="Z21" i="10"/>
  <c r="F21" i="10" s="1"/>
  <c r="Z51" i="8"/>
  <c r="O53" i="8"/>
  <c r="P53" i="8" s="1"/>
  <c r="V54" i="8"/>
  <c r="W53" i="8"/>
  <c r="T22" i="10"/>
  <c r="L20" i="11"/>
  <c r="P53" i="1"/>
  <c r="Q53" i="1" s="1"/>
  <c r="N54" i="1"/>
  <c r="O53" i="1"/>
  <c r="R52" i="1"/>
  <c r="U52" i="1" s="1"/>
  <c r="V22" i="10" l="1"/>
  <c r="W22" i="10" s="1"/>
  <c r="U22" i="10"/>
  <c r="F19" i="11"/>
  <c r="R53" i="1"/>
  <c r="U53" i="1" s="1"/>
  <c r="Z52" i="8"/>
  <c r="X53" i="8"/>
  <c r="F53" i="8" s="1"/>
  <c r="I19" i="11"/>
  <c r="P54" i="1"/>
  <c r="Q54" i="1" s="1"/>
  <c r="N55" i="1"/>
  <c r="O54" i="1"/>
  <c r="O54" i="8"/>
  <c r="P54" i="8" s="1"/>
  <c r="V55" i="8"/>
  <c r="W54" i="8"/>
  <c r="X22" i="10" l="1"/>
  <c r="Z53" i="8"/>
  <c r="X54" i="8"/>
  <c r="F54" i="8" s="1"/>
  <c r="R54" i="1"/>
  <c r="U54" i="1" s="1"/>
  <c r="O55" i="8"/>
  <c r="P55" i="8" s="1"/>
  <c r="V56" i="8"/>
  <c r="W55" i="8"/>
  <c r="N23" i="10"/>
  <c r="O23" i="10" s="1"/>
  <c r="S23" i="10" s="1"/>
  <c r="P55" i="1"/>
  <c r="Q55" i="1" s="1"/>
  <c r="N56" i="1"/>
  <c r="O55" i="1"/>
  <c r="Y22" i="10"/>
  <c r="R55" i="1" l="1"/>
  <c r="U55" i="1" s="1"/>
  <c r="Z22" i="10"/>
  <c r="F22" i="10" s="1"/>
  <c r="Z54" i="8"/>
  <c r="X55" i="8"/>
  <c r="F55" i="8" s="1"/>
  <c r="O56" i="8"/>
  <c r="P56" i="8" s="1"/>
  <c r="V57" i="8"/>
  <c r="W56" i="8"/>
  <c r="L21" i="11"/>
  <c r="T23" i="10"/>
  <c r="P56" i="1"/>
  <c r="Q56" i="1" s="1"/>
  <c r="N57" i="1"/>
  <c r="O56" i="1"/>
  <c r="V23" i="10" l="1"/>
  <c r="W23" i="10" s="1"/>
  <c r="U23" i="10"/>
  <c r="Z55" i="8"/>
  <c r="X56" i="8"/>
  <c r="F20" i="11"/>
  <c r="R56" i="1"/>
  <c r="U56" i="1" s="1"/>
  <c r="I20" i="11"/>
  <c r="O57" i="8"/>
  <c r="P57" i="8" s="1"/>
  <c r="V58" i="8"/>
  <c r="W57" i="8"/>
  <c r="P57" i="1"/>
  <c r="Q57" i="1" s="1"/>
  <c r="N58" i="1"/>
  <c r="O57" i="1"/>
  <c r="X23" i="10" l="1"/>
  <c r="X57" i="8"/>
  <c r="F57" i="8" s="1"/>
  <c r="Z56" i="8"/>
  <c r="F56" i="8"/>
  <c r="R57" i="1"/>
  <c r="U57" i="1" s="1"/>
  <c r="O58" i="8"/>
  <c r="P58" i="8" s="1"/>
  <c r="V59" i="8"/>
  <c r="W58" i="8"/>
  <c r="N24" i="10"/>
  <c r="O24" i="10" s="1"/>
  <c r="S24" i="10" s="1"/>
  <c r="P58" i="1"/>
  <c r="Q58" i="1" s="1"/>
  <c r="N59" i="1"/>
  <c r="O58" i="1"/>
  <c r="Y23" i="10"/>
  <c r="Z57" i="8" l="1"/>
  <c r="Z23" i="10"/>
  <c r="F21" i="11" s="1"/>
  <c r="X58" i="8"/>
  <c r="R58" i="1"/>
  <c r="U58" i="1" s="1"/>
  <c r="O59" i="8"/>
  <c r="P59" i="8" s="1"/>
  <c r="V60" i="8"/>
  <c r="W59" i="8"/>
  <c r="L22" i="11"/>
  <c r="T24" i="10"/>
  <c r="P59" i="1"/>
  <c r="Q59" i="1" s="1"/>
  <c r="N60" i="1"/>
  <c r="O59" i="1"/>
  <c r="Z58" i="8" l="1"/>
  <c r="V24" i="10"/>
  <c r="W24" i="10" s="1"/>
  <c r="U24" i="10"/>
  <c r="F23" i="10"/>
  <c r="F58" i="8"/>
  <c r="R59" i="1"/>
  <c r="U59" i="1" s="1"/>
  <c r="I21" i="11"/>
  <c r="O60" i="8"/>
  <c r="P60" i="8" s="1"/>
  <c r="V61" i="8"/>
  <c r="W60" i="8"/>
  <c r="P60" i="1"/>
  <c r="Q60" i="1" s="1"/>
  <c r="N61" i="1"/>
  <c r="O60" i="1"/>
  <c r="X59" i="8"/>
  <c r="X24" i="10" l="1"/>
  <c r="X60" i="8"/>
  <c r="F60" i="8" s="1"/>
  <c r="N25" i="10"/>
  <c r="O25" i="10" s="1"/>
  <c r="S25" i="10" s="1"/>
  <c r="R60" i="1"/>
  <c r="U60" i="1" s="1"/>
  <c r="P61" i="1"/>
  <c r="Q61" i="1" s="1"/>
  <c r="N62" i="1"/>
  <c r="O61" i="1"/>
  <c r="O61" i="8"/>
  <c r="P61" i="8" s="1"/>
  <c r="V62" i="8"/>
  <c r="W61" i="8"/>
  <c r="F59" i="8"/>
  <c r="Z59" i="8"/>
  <c r="Y24" i="10"/>
  <c r="Z60" i="8" l="1"/>
  <c r="AA4" i="8" s="1"/>
  <c r="Z24" i="10"/>
  <c r="F24" i="10" s="1"/>
  <c r="L23" i="11"/>
  <c r="T25" i="10"/>
  <c r="P62" i="1"/>
  <c r="Q62" i="1" s="1"/>
  <c r="N63" i="1"/>
  <c r="O62" i="1"/>
  <c r="R61" i="1"/>
  <c r="U61" i="1" s="1"/>
  <c r="O62" i="8"/>
  <c r="P62" i="8" s="1"/>
  <c r="V63" i="8"/>
  <c r="W62" i="8"/>
  <c r="X61" i="8"/>
  <c r="F61" i="8" s="1"/>
  <c r="R62" i="1" l="1"/>
  <c r="U62" i="1" s="1"/>
  <c r="V25" i="10"/>
  <c r="W25" i="10" s="1"/>
  <c r="U25" i="10"/>
  <c r="F22" i="11"/>
  <c r="X62" i="8"/>
  <c r="F62" i="8" s="1"/>
  <c r="P63" i="1"/>
  <c r="Q63" i="1" s="1"/>
  <c r="N64" i="1"/>
  <c r="O63" i="1"/>
  <c r="O63" i="8"/>
  <c r="P63" i="8" s="1"/>
  <c r="V64" i="8"/>
  <c r="W63" i="8"/>
  <c r="I22" i="11"/>
  <c r="X25" i="10" l="1"/>
  <c r="N26" i="10"/>
  <c r="O26" i="10" s="1"/>
  <c r="S26" i="10" s="1"/>
  <c r="Y25" i="10"/>
  <c r="X63" i="8"/>
  <c r="F63" i="8" s="1"/>
  <c r="O64" i="8"/>
  <c r="P64" i="8" s="1"/>
  <c r="V65" i="8"/>
  <c r="W64" i="8"/>
  <c r="P64" i="1"/>
  <c r="Q64" i="1" s="1"/>
  <c r="N65" i="1"/>
  <c r="O64" i="1"/>
  <c r="R63" i="1"/>
  <c r="U63" i="1" s="1"/>
  <c r="Z25" i="10" l="1"/>
  <c r="F23" i="11" s="1"/>
  <c r="R64" i="1"/>
  <c r="U64" i="1" s="1"/>
  <c r="X64" i="8"/>
  <c r="F64" i="8" s="1"/>
  <c r="L24" i="11"/>
  <c r="T26" i="10"/>
  <c r="P65" i="1"/>
  <c r="Q65" i="1" s="1"/>
  <c r="N66" i="1"/>
  <c r="O65" i="1"/>
  <c r="O65" i="8"/>
  <c r="P65" i="8" s="1"/>
  <c r="V66" i="8"/>
  <c r="W65" i="8"/>
  <c r="R65" i="1" l="1"/>
  <c r="U65" i="1" s="1"/>
  <c r="V26" i="10"/>
  <c r="W26" i="10" s="1"/>
  <c r="U26" i="10"/>
  <c r="F25" i="10"/>
  <c r="X65" i="8"/>
  <c r="F65" i="8" s="1"/>
  <c r="P66" i="1"/>
  <c r="Q66" i="1" s="1"/>
  <c r="N67" i="1"/>
  <c r="O66" i="1"/>
  <c r="I23" i="11"/>
  <c r="O66" i="8"/>
  <c r="P66" i="8" s="1"/>
  <c r="V67" i="8"/>
  <c r="W66" i="8"/>
  <c r="X26" i="10" l="1"/>
  <c r="N27" i="10"/>
  <c r="O27" i="10" s="1"/>
  <c r="S27" i="10" s="1"/>
  <c r="X66" i="8"/>
  <c r="F66" i="8" s="1"/>
  <c r="O67" i="8"/>
  <c r="P67" i="8" s="1"/>
  <c r="V68" i="8"/>
  <c r="W67" i="8"/>
  <c r="Y26" i="10"/>
  <c r="P67" i="1"/>
  <c r="Q67" i="1" s="1"/>
  <c r="N68" i="1"/>
  <c r="O67" i="1"/>
  <c r="R66" i="1"/>
  <c r="U66" i="1" s="1"/>
  <c r="R67" i="1" l="1"/>
  <c r="U67" i="1" s="1"/>
  <c r="Z26" i="10"/>
  <c r="F26" i="10" s="1"/>
  <c r="X67" i="8"/>
  <c r="F67" i="8" s="1"/>
  <c r="P68" i="1"/>
  <c r="Q68" i="1" s="1"/>
  <c r="N69" i="1"/>
  <c r="O68" i="1"/>
  <c r="T27" i="10"/>
  <c r="L25" i="11"/>
  <c r="O68" i="8"/>
  <c r="P68" i="8" s="1"/>
  <c r="V69" i="8"/>
  <c r="W68" i="8"/>
  <c r="V27" i="10" l="1"/>
  <c r="W27" i="10" s="1"/>
  <c r="U27" i="10"/>
  <c r="X68" i="8"/>
  <c r="F68" i="8" s="1"/>
  <c r="F24" i="11"/>
  <c r="I24" i="11"/>
  <c r="O69" i="8"/>
  <c r="P69" i="8" s="1"/>
  <c r="V70" i="8"/>
  <c r="W69" i="8"/>
  <c r="P69" i="1"/>
  <c r="Q69" i="1" s="1"/>
  <c r="N70" i="1"/>
  <c r="O69" i="1"/>
  <c r="R68" i="1"/>
  <c r="U68" i="1" s="1"/>
  <c r="X27" i="10" l="1"/>
  <c r="N28" i="10"/>
  <c r="O28" i="10" s="1"/>
  <c r="S28" i="10" s="1"/>
  <c r="R69" i="1"/>
  <c r="U69" i="1" s="1"/>
  <c r="X69" i="8"/>
  <c r="F69" i="8" s="1"/>
  <c r="P70" i="1"/>
  <c r="Q70" i="1" s="1"/>
  <c r="N71" i="1"/>
  <c r="O70" i="1"/>
  <c r="Y27" i="10"/>
  <c r="O70" i="8"/>
  <c r="P70" i="8" s="1"/>
  <c r="V71" i="8"/>
  <c r="W70" i="8"/>
  <c r="R70" i="1" l="1"/>
  <c r="U70" i="1" s="1"/>
  <c r="X70" i="8"/>
  <c r="F70" i="8" s="1"/>
  <c r="T28" i="10"/>
  <c r="L26" i="11"/>
  <c r="Z27" i="10"/>
  <c r="P71" i="1"/>
  <c r="Q71" i="1" s="1"/>
  <c r="N72" i="1"/>
  <c r="O71" i="1"/>
  <c r="O71" i="8"/>
  <c r="P71" i="8" s="1"/>
  <c r="V72" i="8"/>
  <c r="W71" i="8"/>
  <c r="V28" i="10" l="1"/>
  <c r="W28" i="10" s="1"/>
  <c r="U28" i="10"/>
  <c r="R71" i="1"/>
  <c r="U71" i="1" s="1"/>
  <c r="X71" i="8"/>
  <c r="F71" i="8" s="1"/>
  <c r="O72" i="8"/>
  <c r="P72" i="8" s="1"/>
  <c r="V73" i="8"/>
  <c r="W72" i="8"/>
  <c r="F27" i="10"/>
  <c r="F25" i="11"/>
  <c r="P72" i="1"/>
  <c r="Q72" i="1" s="1"/>
  <c r="N73" i="1"/>
  <c r="O72" i="1"/>
  <c r="I25" i="11"/>
  <c r="X28" i="10" l="1"/>
  <c r="X72" i="8"/>
  <c r="F72" i="8" s="1"/>
  <c r="R72" i="1"/>
  <c r="U72" i="1" s="1"/>
  <c r="Y28" i="10"/>
  <c r="P73" i="1"/>
  <c r="Q73" i="1" s="1"/>
  <c r="N74" i="1"/>
  <c r="O73" i="1"/>
  <c r="N29" i="10"/>
  <c r="O29" i="10" s="1"/>
  <c r="S29" i="10" s="1"/>
  <c r="O73" i="8"/>
  <c r="P73" i="8" s="1"/>
  <c r="V74" i="8"/>
  <c r="W73" i="8"/>
  <c r="X73" i="8" l="1"/>
  <c r="F73" i="8" s="1"/>
  <c r="Z28" i="10"/>
  <c r="F28" i="10" s="1"/>
  <c r="R73" i="1"/>
  <c r="U73" i="1" s="1"/>
  <c r="O74" i="8"/>
  <c r="P74" i="8" s="1"/>
  <c r="V75" i="8"/>
  <c r="W74" i="8"/>
  <c r="L27" i="11"/>
  <c r="T29" i="10"/>
  <c r="P74" i="1"/>
  <c r="Q74" i="1" s="1"/>
  <c r="N75" i="1"/>
  <c r="O74" i="1"/>
  <c r="V29" i="10" l="1"/>
  <c r="W29" i="10" s="1"/>
  <c r="U29" i="10"/>
  <c r="F26" i="11"/>
  <c r="R74" i="1"/>
  <c r="U74" i="1" s="1"/>
  <c r="O75" i="8"/>
  <c r="P75" i="8" s="1"/>
  <c r="V76" i="8"/>
  <c r="W75" i="8"/>
  <c r="I26" i="11"/>
  <c r="P75" i="1"/>
  <c r="Q75" i="1" s="1"/>
  <c r="N76" i="1"/>
  <c r="O75" i="1"/>
  <c r="X74" i="8"/>
  <c r="F74" i="8" s="1"/>
  <c r="X29" i="10" l="1"/>
  <c r="N30" i="10"/>
  <c r="O30" i="10" s="1"/>
  <c r="S30" i="10" s="1"/>
  <c r="X75" i="8"/>
  <c r="F75" i="8" s="1"/>
  <c r="R75" i="1"/>
  <c r="U75" i="1" s="1"/>
  <c r="P76" i="1"/>
  <c r="Q76" i="1" s="1"/>
  <c r="N77" i="1"/>
  <c r="O76" i="1"/>
  <c r="Y29" i="10"/>
  <c r="O76" i="8"/>
  <c r="P76" i="8" s="1"/>
  <c r="V77" i="8"/>
  <c r="W76" i="8"/>
  <c r="Z29" i="10" l="1"/>
  <c r="F29" i="10" s="1"/>
  <c r="X76" i="8"/>
  <c r="F76" i="8" s="1"/>
  <c r="R76" i="1"/>
  <c r="U76" i="1" s="1"/>
  <c r="L28" i="11"/>
  <c r="T30" i="10"/>
  <c r="P77" i="1"/>
  <c r="Q77" i="1" s="1"/>
  <c r="N78" i="1"/>
  <c r="O77" i="1"/>
  <c r="O77" i="8"/>
  <c r="P77" i="8" s="1"/>
  <c r="V78" i="8"/>
  <c r="W77" i="8"/>
  <c r="V30" i="10" l="1"/>
  <c r="W30" i="10" s="1"/>
  <c r="U30" i="10"/>
  <c r="F27" i="11"/>
  <c r="R77" i="1"/>
  <c r="U77" i="1" s="1"/>
  <c r="X77" i="8"/>
  <c r="F77" i="8" s="1"/>
  <c r="P78" i="1"/>
  <c r="Q78" i="1" s="1"/>
  <c r="N79" i="1"/>
  <c r="O78" i="1"/>
  <c r="I27" i="11"/>
  <c r="O78" i="8"/>
  <c r="P78" i="8" s="1"/>
  <c r="V79" i="8"/>
  <c r="W78" i="8"/>
  <c r="X30" i="10" l="1"/>
  <c r="X78" i="8"/>
  <c r="F78" i="8" s="1"/>
  <c r="R78" i="1"/>
  <c r="U78" i="1" s="1"/>
  <c r="O79" i="8"/>
  <c r="P79" i="8" s="1"/>
  <c r="V80" i="8"/>
  <c r="W79" i="8"/>
  <c r="Y30" i="10"/>
  <c r="N31" i="10"/>
  <c r="O31" i="10" s="1"/>
  <c r="S31" i="10" s="1"/>
  <c r="P79" i="1"/>
  <c r="Q79" i="1" s="1"/>
  <c r="N80" i="1"/>
  <c r="O79" i="1"/>
  <c r="Z30" i="10" l="1"/>
  <c r="F30" i="10" s="1"/>
  <c r="X79" i="8"/>
  <c r="F79" i="8" s="1"/>
  <c r="R79" i="1"/>
  <c r="U79" i="1" s="1"/>
  <c r="T31" i="10"/>
  <c r="L29" i="11"/>
  <c r="O80" i="8"/>
  <c r="P80" i="8" s="1"/>
  <c r="V81" i="8"/>
  <c r="W80" i="8"/>
  <c r="P80" i="1"/>
  <c r="Q80" i="1" s="1"/>
  <c r="N81" i="1"/>
  <c r="O80" i="1"/>
  <c r="V31" i="10" l="1"/>
  <c r="W31" i="10" s="1"/>
  <c r="U31" i="10"/>
  <c r="F28" i="11"/>
  <c r="X80" i="8"/>
  <c r="F80" i="8" s="1"/>
  <c r="R80" i="1"/>
  <c r="U80" i="1" s="1"/>
  <c r="O81" i="8"/>
  <c r="P81" i="8" s="1"/>
  <c r="V82" i="8"/>
  <c r="W81" i="8"/>
  <c r="P81" i="1"/>
  <c r="Q81" i="1" s="1"/>
  <c r="N82" i="1"/>
  <c r="O81" i="1"/>
  <c r="I28" i="11"/>
  <c r="X31" i="10" l="1"/>
  <c r="N32" i="10"/>
  <c r="O32" i="10" s="1"/>
  <c r="S32" i="10" s="1"/>
  <c r="X81" i="8"/>
  <c r="F81" i="8" s="1"/>
  <c r="Y31" i="10"/>
  <c r="P82" i="1"/>
  <c r="Q82" i="1" s="1"/>
  <c r="N83" i="1"/>
  <c r="O82" i="1"/>
  <c r="R81" i="1"/>
  <c r="U81" i="1" s="1"/>
  <c r="O82" i="8"/>
  <c r="P82" i="8" s="1"/>
  <c r="V83" i="8"/>
  <c r="W82" i="8"/>
  <c r="X82" i="8" l="1"/>
  <c r="F82" i="8" s="1"/>
  <c r="Z31" i="10"/>
  <c r="F31" i="10" s="1"/>
  <c r="R82" i="1"/>
  <c r="U82" i="1" s="1"/>
  <c r="P83" i="1"/>
  <c r="Q83" i="1" s="1"/>
  <c r="N84" i="1"/>
  <c r="O83" i="1"/>
  <c r="T32" i="10"/>
  <c r="L30" i="11"/>
  <c r="O83" i="8"/>
  <c r="P83" i="8" s="1"/>
  <c r="V84" i="8"/>
  <c r="W83" i="8"/>
  <c r="V32" i="10" l="1"/>
  <c r="W32" i="10" s="1"/>
  <c r="U32" i="10"/>
  <c r="X83" i="8"/>
  <c r="F83" i="8" s="1"/>
  <c r="F29" i="11"/>
  <c r="I29" i="11"/>
  <c r="O84" i="8"/>
  <c r="P84" i="8" s="1"/>
  <c r="V85" i="8"/>
  <c r="W84" i="8"/>
  <c r="P84" i="1"/>
  <c r="Q84" i="1" s="1"/>
  <c r="N85" i="1"/>
  <c r="O84" i="1"/>
  <c r="R83" i="1"/>
  <c r="U83" i="1" s="1"/>
  <c r="X32" i="10" l="1"/>
  <c r="N33" i="10"/>
  <c r="O33" i="10" s="1"/>
  <c r="S33" i="10" s="1"/>
  <c r="R84" i="1"/>
  <c r="U84" i="1" s="1"/>
  <c r="X84" i="8"/>
  <c r="F84" i="8" s="1"/>
  <c r="P85" i="1"/>
  <c r="Q85" i="1" s="1"/>
  <c r="N86" i="1"/>
  <c r="O85" i="1"/>
  <c r="O85" i="8"/>
  <c r="P85" i="8" s="1"/>
  <c r="V86" i="8"/>
  <c r="W85" i="8"/>
  <c r="Y32" i="10"/>
  <c r="X85" i="8" l="1"/>
  <c r="F85" i="8" s="1"/>
  <c r="R85" i="1"/>
  <c r="U85" i="1" s="1"/>
  <c r="O86" i="8"/>
  <c r="P86" i="8" s="1"/>
  <c r="V87" i="8"/>
  <c r="W86" i="8"/>
  <c r="T33" i="10"/>
  <c r="L31" i="11"/>
  <c r="Z32" i="10"/>
  <c r="P86" i="1"/>
  <c r="Q86" i="1" s="1"/>
  <c r="N87" i="1"/>
  <c r="O86" i="1"/>
  <c r="V33" i="10" l="1"/>
  <c r="W33" i="10" s="1"/>
  <c r="U33" i="10"/>
  <c r="X86" i="8"/>
  <c r="F86" i="8" s="1"/>
  <c r="R86" i="1"/>
  <c r="U86" i="1" s="1"/>
  <c r="F32" i="10"/>
  <c r="F30" i="11"/>
  <c r="I30" i="11"/>
  <c r="P87" i="1"/>
  <c r="Q87" i="1" s="1"/>
  <c r="N88" i="1"/>
  <c r="O87" i="1"/>
  <c r="O87" i="8"/>
  <c r="P87" i="8" s="1"/>
  <c r="V88" i="8"/>
  <c r="W87" i="8"/>
  <c r="X33" i="10" l="1"/>
  <c r="N34" i="10"/>
  <c r="O34" i="10" s="1"/>
  <c r="S34" i="10" s="1"/>
  <c r="X87" i="8"/>
  <c r="F87" i="8" s="1"/>
  <c r="R87" i="1"/>
  <c r="U87" i="1" s="1"/>
  <c r="P88" i="1"/>
  <c r="Q88" i="1" s="1"/>
  <c r="N89" i="1"/>
  <c r="O88" i="1"/>
  <c r="Y33" i="10"/>
  <c r="O88" i="8"/>
  <c r="P88" i="8" s="1"/>
  <c r="V89" i="8"/>
  <c r="W88" i="8"/>
  <c r="X88" i="8" l="1"/>
  <c r="F88" i="8" s="1"/>
  <c r="L32" i="11"/>
  <c r="T34" i="10"/>
  <c r="Z33" i="10"/>
  <c r="P89" i="1"/>
  <c r="Q89" i="1" s="1"/>
  <c r="N90" i="1"/>
  <c r="O89" i="1"/>
  <c r="O89" i="8"/>
  <c r="P89" i="8" s="1"/>
  <c r="V90" i="8"/>
  <c r="W89" i="8"/>
  <c r="R88" i="1"/>
  <c r="U88" i="1" s="1"/>
  <c r="V34" i="10" l="1"/>
  <c r="W34" i="10" s="1"/>
  <c r="U34" i="10"/>
  <c r="R89" i="1"/>
  <c r="U89" i="1" s="1"/>
  <c r="X89" i="8"/>
  <c r="F89" i="8" s="1"/>
  <c r="O90" i="8"/>
  <c r="P90" i="8" s="1"/>
  <c r="V91" i="8"/>
  <c r="W90" i="8"/>
  <c r="F33" i="10"/>
  <c r="F31" i="11"/>
  <c r="P90" i="1"/>
  <c r="Q90" i="1" s="1"/>
  <c r="N91" i="1"/>
  <c r="O90" i="1"/>
  <c r="I31" i="11"/>
  <c r="X34" i="10" l="1"/>
  <c r="X90" i="8"/>
  <c r="F90" i="8" s="1"/>
  <c r="R90" i="1"/>
  <c r="U90" i="1" s="1"/>
  <c r="Y34" i="10"/>
  <c r="P91" i="1"/>
  <c r="Q91" i="1" s="1"/>
  <c r="N92" i="1"/>
  <c r="O91" i="1"/>
  <c r="N35" i="10"/>
  <c r="O35" i="10" s="1"/>
  <c r="S35" i="10" s="1"/>
  <c r="O91" i="8"/>
  <c r="P91" i="8" s="1"/>
  <c r="V92" i="8"/>
  <c r="W91" i="8"/>
  <c r="X91" i="8" l="1"/>
  <c r="F91" i="8" s="1"/>
  <c r="Z34" i="10"/>
  <c r="F32" i="11" s="1"/>
  <c r="O92" i="8"/>
  <c r="P92" i="8" s="1"/>
  <c r="V93" i="8"/>
  <c r="W92" i="8"/>
  <c r="L33" i="11"/>
  <c r="T35" i="10"/>
  <c r="P92" i="1"/>
  <c r="Q92" i="1" s="1"/>
  <c r="N93" i="1"/>
  <c r="O92" i="1"/>
  <c r="R91" i="1"/>
  <c r="U91" i="1" s="1"/>
  <c r="V35" i="10" l="1"/>
  <c r="W35" i="10" s="1"/>
  <c r="U35" i="10"/>
  <c r="F34" i="10"/>
  <c r="R92" i="1"/>
  <c r="U92" i="1" s="1"/>
  <c r="I32" i="11"/>
  <c r="O93" i="8"/>
  <c r="P93" i="8" s="1"/>
  <c r="V94" i="8"/>
  <c r="W93" i="8"/>
  <c r="P93" i="1"/>
  <c r="Q93" i="1" s="1"/>
  <c r="N94" i="1"/>
  <c r="O93" i="1"/>
  <c r="X92" i="8"/>
  <c r="F92" i="8" s="1"/>
  <c r="X35" i="10" l="1"/>
  <c r="N36" i="10"/>
  <c r="O36" i="10" s="1"/>
  <c r="S36" i="10" s="1"/>
  <c r="X93" i="8"/>
  <c r="F93" i="8" s="1"/>
  <c r="R93" i="1"/>
  <c r="U93" i="1" s="1"/>
  <c r="P94" i="1"/>
  <c r="Q94" i="1" s="1"/>
  <c r="N95" i="1"/>
  <c r="O94" i="1"/>
  <c r="O94" i="8"/>
  <c r="P94" i="8" s="1"/>
  <c r="V95" i="8"/>
  <c r="W94" i="8"/>
  <c r="Y35" i="10"/>
  <c r="R94" i="1" l="1"/>
  <c r="U94" i="1" s="1"/>
  <c r="X94" i="8"/>
  <c r="F94" i="8" s="1"/>
  <c r="O95" i="8"/>
  <c r="P95" i="8" s="1"/>
  <c r="V96" i="8"/>
  <c r="W95" i="8"/>
  <c r="L34" i="11"/>
  <c r="T36" i="10"/>
  <c r="Z35" i="10"/>
  <c r="P95" i="1"/>
  <c r="Q95" i="1" s="1"/>
  <c r="N96" i="1"/>
  <c r="O95" i="1"/>
  <c r="V36" i="10" l="1"/>
  <c r="W36" i="10" s="1"/>
  <c r="U36" i="10"/>
  <c r="X95" i="8"/>
  <c r="F95" i="8" s="1"/>
  <c r="R95" i="1"/>
  <c r="U95" i="1" s="1"/>
  <c r="P96" i="1"/>
  <c r="Q96" i="1" s="1"/>
  <c r="N97" i="1"/>
  <c r="O96" i="1"/>
  <c r="I33" i="11"/>
  <c r="O96" i="8"/>
  <c r="P96" i="8" s="1"/>
  <c r="V97" i="8"/>
  <c r="W96" i="8"/>
  <c r="F35" i="10"/>
  <c r="F33" i="11"/>
  <c r="X36" i="10" l="1"/>
  <c r="N37" i="10"/>
  <c r="O37" i="10" s="1"/>
  <c r="S37" i="10" s="1"/>
  <c r="X96" i="8"/>
  <c r="F96" i="8" s="1"/>
  <c r="R96" i="1"/>
  <c r="U96" i="1" s="1"/>
  <c r="O97" i="8"/>
  <c r="P97" i="8" s="1"/>
  <c r="V98" i="8"/>
  <c r="W97" i="8"/>
  <c r="Y36" i="10"/>
  <c r="P97" i="1"/>
  <c r="Q97" i="1" s="1"/>
  <c r="N98" i="1"/>
  <c r="O97" i="1"/>
  <c r="Z36" i="10" l="1"/>
  <c r="F36" i="10" s="1"/>
  <c r="R97" i="1"/>
  <c r="U97" i="1" s="1"/>
  <c r="L35" i="11"/>
  <c r="T37" i="10"/>
  <c r="P98" i="1"/>
  <c r="Q98" i="1" s="1"/>
  <c r="N99" i="1"/>
  <c r="O98" i="1"/>
  <c r="O98" i="8"/>
  <c r="P98" i="8" s="1"/>
  <c r="V99" i="8"/>
  <c r="W98" i="8"/>
  <c r="X97" i="8"/>
  <c r="F97" i="8" s="1"/>
  <c r="V37" i="10" l="1"/>
  <c r="W37" i="10" s="1"/>
  <c r="U37" i="10"/>
  <c r="F34" i="11"/>
  <c r="X98" i="8"/>
  <c r="F98" i="8" s="1"/>
  <c r="R98" i="1"/>
  <c r="U98" i="1" s="1"/>
  <c r="O99" i="8"/>
  <c r="P99" i="8" s="1"/>
  <c r="V100" i="8"/>
  <c r="W99" i="8"/>
  <c r="I34" i="11"/>
  <c r="P99" i="1"/>
  <c r="Q99" i="1" s="1"/>
  <c r="N100" i="1"/>
  <c r="O99" i="1"/>
  <c r="X37" i="10" l="1"/>
  <c r="X99" i="8"/>
  <c r="F99" i="8" s="1"/>
  <c r="R99" i="1"/>
  <c r="U99" i="1" s="1"/>
  <c r="P100" i="1"/>
  <c r="Q100" i="1" s="1"/>
  <c r="N101" i="1"/>
  <c r="O100" i="1"/>
  <c r="Y37" i="10"/>
  <c r="N38" i="10"/>
  <c r="O38" i="10" s="1"/>
  <c r="S38" i="10" s="1"/>
  <c r="O100" i="8"/>
  <c r="P100" i="8" s="1"/>
  <c r="V101" i="8"/>
  <c r="W100" i="8"/>
  <c r="Z37" i="10" l="1"/>
  <c r="F37" i="10" s="1"/>
  <c r="X100" i="8"/>
  <c r="F100" i="8" s="1"/>
  <c r="L36" i="11"/>
  <c r="T38" i="10"/>
  <c r="P101" i="1"/>
  <c r="Q101" i="1" s="1"/>
  <c r="N102" i="1"/>
  <c r="O101" i="1"/>
  <c r="O101" i="8"/>
  <c r="P101" i="8" s="1"/>
  <c r="V102" i="8"/>
  <c r="W101" i="8"/>
  <c r="R100" i="1"/>
  <c r="U100" i="1" s="1"/>
  <c r="R101" i="1" l="1"/>
  <c r="U101" i="1" s="1"/>
  <c r="V38" i="10"/>
  <c r="W38" i="10" s="1"/>
  <c r="U38" i="10"/>
  <c r="F35" i="11"/>
  <c r="X101" i="8"/>
  <c r="F101" i="8" s="1"/>
  <c r="P102" i="1"/>
  <c r="Q102" i="1" s="1"/>
  <c r="N103" i="1"/>
  <c r="O102" i="1"/>
  <c r="I35" i="11"/>
  <c r="O102" i="8"/>
  <c r="P102" i="8" s="1"/>
  <c r="V103" i="8"/>
  <c r="W102" i="8"/>
  <c r="X38" i="10" l="1"/>
  <c r="N39" i="10"/>
  <c r="O39" i="10" s="1"/>
  <c r="S39" i="10" s="1"/>
  <c r="X102" i="8"/>
  <c r="F102" i="8" s="1"/>
  <c r="O103" i="8"/>
  <c r="P103" i="8" s="1"/>
  <c r="V104" i="8"/>
  <c r="W103" i="8"/>
  <c r="Y38" i="10"/>
  <c r="P103" i="1"/>
  <c r="Q103" i="1" s="1"/>
  <c r="N104" i="1"/>
  <c r="O103" i="1"/>
  <c r="R102" i="1"/>
  <c r="U102" i="1" s="1"/>
  <c r="Z38" i="10" l="1"/>
  <c r="F36" i="11" s="1"/>
  <c r="X103" i="8"/>
  <c r="F103" i="8" s="1"/>
  <c r="R103" i="1"/>
  <c r="U103" i="1" s="1"/>
  <c r="L37" i="11"/>
  <c r="T39" i="10"/>
  <c r="O104" i="8"/>
  <c r="P104" i="8" s="1"/>
  <c r="V105" i="8"/>
  <c r="W104" i="8"/>
  <c r="P104" i="1"/>
  <c r="Q104" i="1" s="1"/>
  <c r="N105" i="1"/>
  <c r="O104" i="1"/>
  <c r="V39" i="10" l="1"/>
  <c r="W39" i="10" s="1"/>
  <c r="U39" i="10"/>
  <c r="F38" i="10"/>
  <c r="X104" i="8"/>
  <c r="F104" i="8" s="1"/>
  <c r="R104" i="1"/>
  <c r="U104" i="1" s="1"/>
  <c r="O105" i="8"/>
  <c r="P105" i="8" s="1"/>
  <c r="V106" i="8"/>
  <c r="W105" i="8"/>
  <c r="I36" i="11"/>
  <c r="P105" i="1"/>
  <c r="Q105" i="1" s="1"/>
  <c r="N106" i="1"/>
  <c r="O105" i="1"/>
  <c r="X39" i="10" l="1"/>
  <c r="N40" i="10"/>
  <c r="O40" i="10" s="1"/>
  <c r="S40" i="10" s="1"/>
  <c r="X105" i="8"/>
  <c r="F105" i="8" s="1"/>
  <c r="R105" i="1"/>
  <c r="U105" i="1" s="1"/>
  <c r="P106" i="1"/>
  <c r="Q106" i="1" s="1"/>
  <c r="N107" i="1"/>
  <c r="O106" i="1"/>
  <c r="Y39" i="10"/>
  <c r="O106" i="8"/>
  <c r="P106" i="8" s="1"/>
  <c r="V107" i="8"/>
  <c r="W106" i="8"/>
  <c r="R106" i="1" l="1"/>
  <c r="U106" i="1" s="1"/>
  <c r="X106" i="8"/>
  <c r="F106" i="8" s="1"/>
  <c r="Z39" i="10"/>
  <c r="L38" i="11"/>
  <c r="T40" i="10"/>
  <c r="P107" i="1"/>
  <c r="Q107" i="1" s="1"/>
  <c r="N108" i="1"/>
  <c r="O107" i="1"/>
  <c r="O107" i="8"/>
  <c r="P107" i="8" s="1"/>
  <c r="V108" i="8"/>
  <c r="W107" i="8"/>
  <c r="V40" i="10" l="1"/>
  <c r="W40" i="10" s="1"/>
  <c r="U40" i="10"/>
  <c r="R107" i="1"/>
  <c r="U107" i="1" s="1"/>
  <c r="X107" i="8"/>
  <c r="F107" i="8" s="1"/>
  <c r="P108" i="1"/>
  <c r="Q108" i="1" s="1"/>
  <c r="N109" i="1"/>
  <c r="O108" i="1"/>
  <c r="I37" i="11"/>
  <c r="O108" i="8"/>
  <c r="P108" i="8" s="1"/>
  <c r="V109" i="8"/>
  <c r="W108" i="8"/>
  <c r="F39" i="10"/>
  <c r="F37" i="11"/>
  <c r="X40" i="10" l="1"/>
  <c r="R108" i="1"/>
  <c r="U108" i="1" s="1"/>
  <c r="X108" i="8"/>
  <c r="F108" i="8" s="1"/>
  <c r="O109" i="8"/>
  <c r="P109" i="8" s="1"/>
  <c r="V110" i="8"/>
  <c r="W109" i="8"/>
  <c r="Y40" i="10"/>
  <c r="N41" i="10"/>
  <c r="O41" i="10" s="1"/>
  <c r="S41" i="10" s="1"/>
  <c r="P109" i="1"/>
  <c r="Q109" i="1" s="1"/>
  <c r="N110" i="1"/>
  <c r="O109" i="1"/>
  <c r="Z40" i="10" l="1"/>
  <c r="F38" i="11" s="1"/>
  <c r="X109" i="8"/>
  <c r="F109" i="8" s="1"/>
  <c r="R109" i="1"/>
  <c r="U109" i="1" s="1"/>
  <c r="L39" i="11"/>
  <c r="T41" i="10"/>
  <c r="O110" i="8"/>
  <c r="P110" i="8" s="1"/>
  <c r="V111" i="8"/>
  <c r="W110" i="8"/>
  <c r="P110" i="1"/>
  <c r="Q110" i="1" s="1"/>
  <c r="N111" i="1"/>
  <c r="O110" i="1"/>
  <c r="V41" i="10" l="1"/>
  <c r="W41" i="10" s="1"/>
  <c r="U41" i="10"/>
  <c r="F40" i="10"/>
  <c r="X110" i="8"/>
  <c r="F110" i="8" s="1"/>
  <c r="R110" i="1"/>
  <c r="U110" i="1" s="1"/>
  <c r="O111" i="8"/>
  <c r="P111" i="8" s="1"/>
  <c r="V112" i="8"/>
  <c r="W111" i="8"/>
  <c r="I38" i="11"/>
  <c r="P111" i="1"/>
  <c r="Q111" i="1" s="1"/>
  <c r="N112" i="1"/>
  <c r="O111" i="1"/>
  <c r="X41" i="10" l="1"/>
  <c r="N42" i="10"/>
  <c r="O42" i="10" s="1"/>
  <c r="S42" i="10" s="1"/>
  <c r="X111" i="8"/>
  <c r="F111" i="8" s="1"/>
  <c r="R111" i="1"/>
  <c r="U111" i="1" s="1"/>
  <c r="P112" i="1"/>
  <c r="Q112" i="1" s="1"/>
  <c r="N113" i="1"/>
  <c r="O112" i="1"/>
  <c r="Y41" i="10"/>
  <c r="O112" i="8"/>
  <c r="P112" i="8" s="1"/>
  <c r="V113" i="8"/>
  <c r="W112" i="8"/>
  <c r="R112" i="1" l="1"/>
  <c r="U112" i="1" s="1"/>
  <c r="X112" i="8"/>
  <c r="F112" i="8" s="1"/>
  <c r="L40" i="11"/>
  <c r="T42" i="10"/>
  <c r="Z41" i="10"/>
  <c r="P113" i="1"/>
  <c r="Q113" i="1" s="1"/>
  <c r="N114" i="1"/>
  <c r="O113" i="1"/>
  <c r="O113" i="8"/>
  <c r="P113" i="8" s="1"/>
  <c r="V114" i="8"/>
  <c r="W113" i="8"/>
  <c r="R113" i="1" l="1"/>
  <c r="U113" i="1" s="1"/>
  <c r="V42" i="10"/>
  <c r="W42" i="10" s="1"/>
  <c r="U42" i="10"/>
  <c r="X113" i="8"/>
  <c r="F113" i="8" s="1"/>
  <c r="O114" i="8"/>
  <c r="P114" i="8" s="1"/>
  <c r="V115" i="8"/>
  <c r="W114" i="8"/>
  <c r="P114" i="1"/>
  <c r="Q114" i="1" s="1"/>
  <c r="N115" i="1"/>
  <c r="O114" i="1"/>
  <c r="F39" i="11"/>
  <c r="F41" i="10"/>
  <c r="I39" i="11"/>
  <c r="X42" i="10" l="1"/>
  <c r="N43" i="10"/>
  <c r="O43" i="10" s="1"/>
  <c r="S43" i="10" s="1"/>
  <c r="X114" i="8"/>
  <c r="F114" i="8" s="1"/>
  <c r="P115" i="1"/>
  <c r="Q115" i="1" s="1"/>
  <c r="N116" i="1"/>
  <c r="O115" i="1"/>
  <c r="R114" i="1"/>
  <c r="U114" i="1" s="1"/>
  <c r="O115" i="8"/>
  <c r="P115" i="8" s="1"/>
  <c r="V116" i="8"/>
  <c r="W115" i="8"/>
  <c r="Y42" i="10"/>
  <c r="X115" i="8" l="1"/>
  <c r="F115" i="8" s="1"/>
  <c r="Z42" i="10"/>
  <c r="F42" i="10" s="1"/>
  <c r="L41" i="11"/>
  <c r="T43" i="10"/>
  <c r="P116" i="1"/>
  <c r="Q116" i="1" s="1"/>
  <c r="N117" i="1"/>
  <c r="O116" i="1"/>
  <c r="O116" i="8"/>
  <c r="P116" i="8" s="1"/>
  <c r="V117" i="8"/>
  <c r="W116" i="8"/>
  <c r="R115" i="1"/>
  <c r="U115" i="1" s="1"/>
  <c r="V43" i="10" l="1"/>
  <c r="W43" i="10" s="1"/>
  <c r="U43" i="10"/>
  <c r="X116" i="8"/>
  <c r="F116" i="8" s="1"/>
  <c r="R116" i="1"/>
  <c r="U116" i="1" s="1"/>
  <c r="F40" i="11"/>
  <c r="P117" i="1"/>
  <c r="Q117" i="1" s="1"/>
  <c r="N118" i="1"/>
  <c r="O117" i="1"/>
  <c r="I40" i="11"/>
  <c r="O117" i="8"/>
  <c r="P117" i="8" s="1"/>
  <c r="V118" i="8"/>
  <c r="W117" i="8"/>
  <c r="X43" i="10" l="1"/>
  <c r="N44" i="10"/>
  <c r="O44" i="10" s="1"/>
  <c r="S44" i="10" s="1"/>
  <c r="X117" i="8"/>
  <c r="F117" i="8" s="1"/>
  <c r="R117" i="1"/>
  <c r="U117" i="1" s="1"/>
  <c r="O118" i="8"/>
  <c r="P118" i="8" s="1"/>
  <c r="V119" i="8"/>
  <c r="W118" i="8"/>
  <c r="Y43" i="10"/>
  <c r="P118" i="1"/>
  <c r="Q118" i="1" s="1"/>
  <c r="N119" i="1"/>
  <c r="O118" i="1"/>
  <c r="Z43" i="10" l="1"/>
  <c r="F43" i="10" s="1"/>
  <c r="X118" i="8"/>
  <c r="F118" i="8" s="1"/>
  <c r="R118" i="1"/>
  <c r="U118" i="1" s="1"/>
  <c r="T44" i="10"/>
  <c r="L42" i="11"/>
  <c r="O119" i="8"/>
  <c r="P119" i="8" s="1"/>
  <c r="V120" i="8"/>
  <c r="W119" i="8"/>
  <c r="P119" i="1"/>
  <c r="Q119" i="1" s="1"/>
  <c r="N120" i="1"/>
  <c r="O119" i="1"/>
  <c r="V44" i="10" l="1"/>
  <c r="W44" i="10" s="1"/>
  <c r="U44" i="10"/>
  <c r="F41" i="11"/>
  <c r="X119" i="8"/>
  <c r="F119" i="8" s="1"/>
  <c r="R119" i="1"/>
  <c r="U119" i="1" s="1"/>
  <c r="O120" i="8"/>
  <c r="P120" i="8" s="1"/>
  <c r="V121" i="8"/>
  <c r="W120" i="8"/>
  <c r="I41" i="11"/>
  <c r="P120" i="1"/>
  <c r="Q120" i="1" s="1"/>
  <c r="N121" i="1"/>
  <c r="O120" i="1"/>
  <c r="X44" i="10" l="1"/>
  <c r="N45" i="10"/>
  <c r="O45" i="10" s="1"/>
  <c r="S45" i="10" s="1"/>
  <c r="X120" i="8"/>
  <c r="F120" i="8" s="1"/>
  <c r="R120" i="1"/>
  <c r="U120" i="1" s="1"/>
  <c r="P121" i="1"/>
  <c r="Q121" i="1" s="1"/>
  <c r="N122" i="1"/>
  <c r="O121" i="1"/>
  <c r="Y44" i="10"/>
  <c r="O121" i="8"/>
  <c r="P121" i="8" s="1"/>
  <c r="V122" i="8"/>
  <c r="W121" i="8"/>
  <c r="R121" i="1" l="1"/>
  <c r="U121" i="1" s="1"/>
  <c r="X121" i="8"/>
  <c r="F121" i="8" s="1"/>
  <c r="T45" i="10"/>
  <c r="L43" i="11"/>
  <c r="Z44" i="10"/>
  <c r="P122" i="1"/>
  <c r="Q122" i="1" s="1"/>
  <c r="N123" i="1"/>
  <c r="O122" i="1"/>
  <c r="O122" i="8"/>
  <c r="P122" i="8" s="1"/>
  <c r="V123" i="8"/>
  <c r="W122" i="8"/>
  <c r="R122" i="1" l="1"/>
  <c r="U122" i="1" s="1"/>
  <c r="V45" i="10"/>
  <c r="W45" i="10" s="1"/>
  <c r="U45" i="10"/>
  <c r="X122" i="8"/>
  <c r="F122" i="8" s="1"/>
  <c r="O123" i="8"/>
  <c r="P123" i="8" s="1"/>
  <c r="V124" i="8"/>
  <c r="W123" i="8"/>
  <c r="P123" i="1"/>
  <c r="Q123" i="1" s="1"/>
  <c r="N124" i="1"/>
  <c r="O123" i="1"/>
  <c r="F44" i="10"/>
  <c r="F42" i="11"/>
  <c r="I42" i="11"/>
  <c r="X45" i="10" l="1"/>
  <c r="N46" i="10"/>
  <c r="O46" i="10" s="1"/>
  <c r="S46" i="10" s="1"/>
  <c r="R123" i="1"/>
  <c r="U123" i="1" s="1"/>
  <c r="X123" i="8"/>
  <c r="F123" i="8" s="1"/>
  <c r="P124" i="1"/>
  <c r="Q124" i="1" s="1"/>
  <c r="N125" i="1"/>
  <c r="O124" i="1"/>
  <c r="O124" i="8"/>
  <c r="P124" i="8" s="1"/>
  <c r="V125" i="8"/>
  <c r="W124" i="8"/>
  <c r="Y45" i="10"/>
  <c r="Z45" i="10" l="1"/>
  <c r="F43" i="11" s="1"/>
  <c r="X124" i="8"/>
  <c r="F124" i="8" s="1"/>
  <c r="O125" i="8"/>
  <c r="P125" i="8" s="1"/>
  <c r="V126" i="8"/>
  <c r="W125" i="8"/>
  <c r="L44" i="11"/>
  <c r="T46" i="10"/>
  <c r="P125" i="1"/>
  <c r="Q125" i="1" s="1"/>
  <c r="N126" i="1"/>
  <c r="O125" i="1"/>
  <c r="R124" i="1"/>
  <c r="U124" i="1" s="1"/>
  <c r="V46" i="10" l="1"/>
  <c r="W46" i="10" s="1"/>
  <c r="U46" i="10"/>
  <c r="X125" i="8"/>
  <c r="F125" i="8" s="1"/>
  <c r="F45" i="10"/>
  <c r="R125" i="1"/>
  <c r="U125" i="1" s="1"/>
  <c r="O126" i="8"/>
  <c r="P126" i="8" s="1"/>
  <c r="V127" i="8"/>
  <c r="W126" i="8"/>
  <c r="I43" i="11"/>
  <c r="P126" i="1"/>
  <c r="Q126" i="1" s="1"/>
  <c r="N127" i="1"/>
  <c r="O126" i="1"/>
  <c r="X46" i="10" l="1"/>
  <c r="N47" i="10"/>
  <c r="O47" i="10" s="1"/>
  <c r="S47" i="10" s="1"/>
  <c r="X126" i="8"/>
  <c r="F126" i="8" s="1"/>
  <c r="R126" i="1"/>
  <c r="U126" i="1" s="1"/>
  <c r="P127" i="1"/>
  <c r="Q127" i="1" s="1"/>
  <c r="N128" i="1"/>
  <c r="O127" i="1"/>
  <c r="Y46" i="10"/>
  <c r="O127" i="8"/>
  <c r="P127" i="8" s="1"/>
  <c r="V128" i="8"/>
  <c r="W127" i="8"/>
  <c r="Z46" i="10" l="1"/>
  <c r="F44" i="11" s="1"/>
  <c r="R127" i="1"/>
  <c r="U127" i="1" s="1"/>
  <c r="X127" i="8"/>
  <c r="F127" i="8" s="1"/>
  <c r="L45" i="11"/>
  <c r="T47" i="10"/>
  <c r="P128" i="1"/>
  <c r="Q128" i="1" s="1"/>
  <c r="N129" i="1"/>
  <c r="O128" i="1"/>
  <c r="O128" i="8"/>
  <c r="P128" i="8" s="1"/>
  <c r="V129" i="8"/>
  <c r="W128" i="8"/>
  <c r="V47" i="10" l="1"/>
  <c r="W47" i="10" s="1"/>
  <c r="U47" i="10"/>
  <c r="F46" i="10"/>
  <c r="R128" i="1"/>
  <c r="U128" i="1" s="1"/>
  <c r="X128" i="8"/>
  <c r="F128" i="8" s="1"/>
  <c r="P129" i="1"/>
  <c r="Q129" i="1" s="1"/>
  <c r="N130" i="1"/>
  <c r="O129" i="1"/>
  <c r="I44" i="11"/>
  <c r="O129" i="8"/>
  <c r="P129" i="8" s="1"/>
  <c r="V130" i="8"/>
  <c r="W129" i="8"/>
  <c r="X47" i="10" l="1"/>
  <c r="N48" i="10"/>
  <c r="O48" i="10" s="1"/>
  <c r="S48" i="10" s="1"/>
  <c r="X129" i="8"/>
  <c r="F129" i="8" s="1"/>
  <c r="R129" i="1"/>
  <c r="U129" i="1" s="1"/>
  <c r="O130" i="8"/>
  <c r="P130" i="8" s="1"/>
  <c r="V131" i="8"/>
  <c r="W130" i="8"/>
  <c r="Y47" i="10"/>
  <c r="P130" i="1"/>
  <c r="Q130" i="1" s="1"/>
  <c r="N131" i="1"/>
  <c r="O130" i="1"/>
  <c r="Z47" i="10" l="1"/>
  <c r="F45" i="11" s="1"/>
  <c r="R130" i="1"/>
  <c r="U130" i="1" s="1"/>
  <c r="T48" i="10"/>
  <c r="L46" i="11"/>
  <c r="O131" i="8"/>
  <c r="P131" i="8" s="1"/>
  <c r="V132" i="8"/>
  <c r="W131" i="8"/>
  <c r="P131" i="1"/>
  <c r="Q131" i="1" s="1"/>
  <c r="N132" i="1"/>
  <c r="O131" i="1"/>
  <c r="X130" i="8"/>
  <c r="F130" i="8" s="1"/>
  <c r="V48" i="10" l="1"/>
  <c r="W48" i="10" s="1"/>
  <c r="U48" i="10"/>
  <c r="F47" i="10"/>
  <c r="R131" i="1"/>
  <c r="U131" i="1" s="1"/>
  <c r="X131" i="8"/>
  <c r="F131" i="8" s="1"/>
  <c r="O132" i="8"/>
  <c r="P132" i="8" s="1"/>
  <c r="V133" i="8"/>
  <c r="W132" i="8"/>
  <c r="P132" i="1"/>
  <c r="Q132" i="1" s="1"/>
  <c r="N133" i="1"/>
  <c r="O132" i="1"/>
  <c r="I45" i="11"/>
  <c r="X48" i="10" l="1"/>
  <c r="N49" i="10"/>
  <c r="O49" i="10" s="1"/>
  <c r="S49" i="10" s="1"/>
  <c r="Y48" i="10"/>
  <c r="X132" i="8"/>
  <c r="F132" i="8" s="1"/>
  <c r="P133" i="1"/>
  <c r="Q133" i="1" s="1"/>
  <c r="N134" i="1"/>
  <c r="O133" i="1"/>
  <c r="R132" i="1"/>
  <c r="U132" i="1" s="1"/>
  <c r="O133" i="8"/>
  <c r="P133" i="8" s="1"/>
  <c r="V134" i="8"/>
  <c r="W133" i="8"/>
  <c r="R133" i="1" l="1"/>
  <c r="U133" i="1" s="1"/>
  <c r="Z48" i="10"/>
  <c r="F48" i="10" s="1"/>
  <c r="X133" i="8"/>
  <c r="F133" i="8" s="1"/>
  <c r="P134" i="1"/>
  <c r="Q134" i="1" s="1"/>
  <c r="N135" i="1"/>
  <c r="O134" i="1"/>
  <c r="O134" i="8"/>
  <c r="P134" i="8" s="1"/>
  <c r="V135" i="8"/>
  <c r="W134" i="8"/>
  <c r="L47" i="11"/>
  <c r="T49" i="10"/>
  <c r="V49" i="10" l="1"/>
  <c r="W49" i="10" s="1"/>
  <c r="U49" i="10"/>
  <c r="X134" i="8"/>
  <c r="F134" i="8" s="1"/>
  <c r="F46" i="11"/>
  <c r="I46" i="11"/>
  <c r="O135" i="8"/>
  <c r="P135" i="8" s="1"/>
  <c r="V136" i="8"/>
  <c r="W135" i="8"/>
  <c r="P135" i="1"/>
  <c r="Q135" i="1" s="1"/>
  <c r="N136" i="1"/>
  <c r="O135" i="1"/>
  <c r="R134" i="1"/>
  <c r="U134" i="1" s="1"/>
  <c r="X49" i="10" l="1"/>
  <c r="N50" i="10"/>
  <c r="O50" i="10" s="1"/>
  <c r="S50" i="10" s="1"/>
  <c r="X135" i="8"/>
  <c r="F135" i="8" s="1"/>
  <c r="R135" i="1"/>
  <c r="U135" i="1" s="1"/>
  <c r="P136" i="1"/>
  <c r="Q136" i="1" s="1"/>
  <c r="N137" i="1"/>
  <c r="O136" i="1"/>
  <c r="O136" i="8"/>
  <c r="P136" i="8" s="1"/>
  <c r="V137" i="8"/>
  <c r="W136" i="8"/>
  <c r="Y49" i="10"/>
  <c r="X136" i="8" l="1"/>
  <c r="F136" i="8" s="1"/>
  <c r="R136" i="1"/>
  <c r="U136" i="1" s="1"/>
  <c r="O137" i="8"/>
  <c r="P137" i="8" s="1"/>
  <c r="V138" i="8"/>
  <c r="W137" i="8"/>
  <c r="L48" i="11"/>
  <c r="T50" i="10"/>
  <c r="Z49" i="10"/>
  <c r="P137" i="1"/>
  <c r="Q137" i="1" s="1"/>
  <c r="N138" i="1"/>
  <c r="O137" i="1"/>
  <c r="V50" i="10" l="1"/>
  <c r="W50" i="10" s="1"/>
  <c r="U50" i="10"/>
  <c r="R137" i="1"/>
  <c r="U137" i="1" s="1"/>
  <c r="X137" i="8"/>
  <c r="F137" i="8" s="1"/>
  <c r="P138" i="1"/>
  <c r="Q138" i="1" s="1"/>
  <c r="N139" i="1"/>
  <c r="O138" i="1"/>
  <c r="F47" i="11"/>
  <c r="F49" i="10"/>
  <c r="I47" i="11"/>
  <c r="O138" i="8"/>
  <c r="P138" i="8" s="1"/>
  <c r="V139" i="8"/>
  <c r="W138" i="8"/>
  <c r="X50" i="10" l="1"/>
  <c r="X138" i="8"/>
  <c r="F138" i="8" s="1"/>
  <c r="R138" i="1"/>
  <c r="U138" i="1" s="1"/>
  <c r="O139" i="8"/>
  <c r="P139" i="8" s="1"/>
  <c r="V140" i="8"/>
  <c r="W139" i="8"/>
  <c r="Y50" i="10"/>
  <c r="N51" i="10"/>
  <c r="O51" i="10" s="1"/>
  <c r="S51" i="10" s="1"/>
  <c r="P139" i="1"/>
  <c r="Q139" i="1" s="1"/>
  <c r="N140" i="1"/>
  <c r="O139" i="1"/>
  <c r="Z50" i="10" l="1"/>
  <c r="F48" i="11" s="1"/>
  <c r="X139" i="8"/>
  <c r="F139" i="8" s="1"/>
  <c r="R139" i="1"/>
  <c r="U139" i="1" s="1"/>
  <c r="T51" i="10"/>
  <c r="L49" i="11"/>
  <c r="O140" i="8"/>
  <c r="P140" i="8" s="1"/>
  <c r="V141" i="8"/>
  <c r="W140" i="8"/>
  <c r="P140" i="1"/>
  <c r="Q140" i="1" s="1"/>
  <c r="N141" i="1"/>
  <c r="O140" i="1"/>
  <c r="V51" i="10" l="1"/>
  <c r="W51" i="10" s="1"/>
  <c r="U51" i="10"/>
  <c r="F50" i="10"/>
  <c r="X140" i="8"/>
  <c r="F140" i="8" s="1"/>
  <c r="R140" i="1"/>
  <c r="U140" i="1" s="1"/>
  <c r="O141" i="8"/>
  <c r="P141" i="8" s="1"/>
  <c r="V142" i="8"/>
  <c r="W141" i="8"/>
  <c r="P141" i="1"/>
  <c r="Q141" i="1" s="1"/>
  <c r="N142" i="1"/>
  <c r="O141" i="1"/>
  <c r="I48" i="11"/>
  <c r="X51" i="10" l="1"/>
  <c r="R141" i="1"/>
  <c r="U141" i="1" s="1"/>
  <c r="N52" i="10"/>
  <c r="O52" i="10" s="1"/>
  <c r="S52" i="10" s="1"/>
  <c r="X141" i="8"/>
  <c r="F141" i="8" s="1"/>
  <c r="Y51" i="10"/>
  <c r="P142" i="1"/>
  <c r="Q142" i="1" s="1"/>
  <c r="N143" i="1"/>
  <c r="O142" i="1"/>
  <c r="O142" i="8"/>
  <c r="P142" i="8" s="1"/>
  <c r="V143" i="8"/>
  <c r="W142" i="8"/>
  <c r="Z51" i="10" l="1"/>
  <c r="F49" i="11" s="1"/>
  <c r="X142" i="8"/>
  <c r="F142" i="8" s="1"/>
  <c r="L50" i="11"/>
  <c r="T52" i="10"/>
  <c r="O143" i="8"/>
  <c r="P143" i="8" s="1"/>
  <c r="V144" i="8"/>
  <c r="W143" i="8"/>
  <c r="P143" i="1"/>
  <c r="Q143" i="1" s="1"/>
  <c r="N144" i="1"/>
  <c r="O143" i="1"/>
  <c r="R142" i="1"/>
  <c r="U142" i="1" s="1"/>
  <c r="V52" i="10" l="1"/>
  <c r="W52" i="10" s="1"/>
  <c r="U52" i="10"/>
  <c r="R143" i="1"/>
  <c r="U143" i="1" s="1"/>
  <c r="X143" i="8"/>
  <c r="F143" i="8" s="1"/>
  <c r="F51" i="10"/>
  <c r="O144" i="8"/>
  <c r="P144" i="8" s="1"/>
  <c r="V145" i="8"/>
  <c r="W144" i="8"/>
  <c r="I49" i="11"/>
  <c r="P144" i="1"/>
  <c r="Q144" i="1" s="1"/>
  <c r="N145" i="1"/>
  <c r="O144" i="1"/>
  <c r="X52" i="10" l="1"/>
  <c r="N53" i="10"/>
  <c r="O53" i="10" s="1"/>
  <c r="S53" i="10" s="1"/>
  <c r="R144" i="1"/>
  <c r="U144" i="1" s="1"/>
  <c r="X144" i="8"/>
  <c r="F144" i="8" s="1"/>
  <c r="P145" i="1"/>
  <c r="Q145" i="1" s="1"/>
  <c r="N146" i="1"/>
  <c r="O145" i="1"/>
  <c r="Y52" i="10"/>
  <c r="O145" i="8"/>
  <c r="P145" i="8" s="1"/>
  <c r="V146" i="8"/>
  <c r="W145" i="8"/>
  <c r="X145" i="8" l="1"/>
  <c r="F145" i="8" s="1"/>
  <c r="R145" i="1"/>
  <c r="U145" i="1" s="1"/>
  <c r="Z52" i="10"/>
  <c r="L51" i="11"/>
  <c r="T53" i="10"/>
  <c r="P146" i="1"/>
  <c r="Q146" i="1" s="1"/>
  <c r="N147" i="1"/>
  <c r="O146" i="1"/>
  <c r="O146" i="8"/>
  <c r="P146" i="8" s="1"/>
  <c r="V147" i="8"/>
  <c r="W146" i="8"/>
  <c r="R146" i="1" l="1"/>
  <c r="U146" i="1" s="1"/>
  <c r="V53" i="10"/>
  <c r="W53" i="10" s="1"/>
  <c r="U53" i="10"/>
  <c r="X146" i="8"/>
  <c r="F146" i="8" s="1"/>
  <c r="O147" i="8"/>
  <c r="P147" i="8" s="1"/>
  <c r="V148" i="8"/>
  <c r="W147" i="8"/>
  <c r="P147" i="1"/>
  <c r="Q147" i="1" s="1"/>
  <c r="N148" i="1"/>
  <c r="O147" i="1"/>
  <c r="I50" i="11"/>
  <c r="F52" i="10"/>
  <c r="F50" i="11"/>
  <c r="X53" i="10" l="1"/>
  <c r="N54" i="10"/>
  <c r="O54" i="10" s="1"/>
  <c r="S54" i="10" s="1"/>
  <c r="X147" i="8"/>
  <c r="F147" i="8" s="1"/>
  <c r="R147" i="1"/>
  <c r="U147" i="1" s="1"/>
  <c r="Y53" i="10"/>
  <c r="P148" i="1"/>
  <c r="Q148" i="1" s="1"/>
  <c r="N149" i="1"/>
  <c r="O148" i="1"/>
  <c r="O148" i="8"/>
  <c r="P148" i="8" s="1"/>
  <c r="V149" i="8"/>
  <c r="W148" i="8"/>
  <c r="X148" i="8" l="1"/>
  <c r="F148" i="8" s="1"/>
  <c r="Z53" i="10"/>
  <c r="F53" i="10" s="1"/>
  <c r="R148" i="1"/>
  <c r="U148" i="1" s="1"/>
  <c r="L52" i="11"/>
  <c r="T54" i="10"/>
  <c r="O149" i="8"/>
  <c r="P149" i="8" s="1"/>
  <c r="V150" i="8"/>
  <c r="W149" i="8"/>
  <c r="P149" i="1"/>
  <c r="Q149" i="1" s="1"/>
  <c r="N150" i="1"/>
  <c r="O149" i="1"/>
  <c r="V54" i="10" l="1"/>
  <c r="W54" i="10" s="1"/>
  <c r="U54" i="10"/>
  <c r="X149" i="8"/>
  <c r="F149" i="8" s="1"/>
  <c r="F51" i="11"/>
  <c r="R149" i="1"/>
  <c r="U149" i="1" s="1"/>
  <c r="O150" i="8"/>
  <c r="P150" i="8" s="1"/>
  <c r="V151" i="8"/>
  <c r="W150" i="8"/>
  <c r="I51" i="11"/>
  <c r="P150" i="1"/>
  <c r="Q150" i="1" s="1"/>
  <c r="N151" i="1"/>
  <c r="O150" i="1"/>
  <c r="X54" i="10" l="1"/>
  <c r="R150" i="1"/>
  <c r="U150" i="1" s="1"/>
  <c r="X150" i="8"/>
  <c r="F150" i="8" s="1"/>
  <c r="P151" i="1"/>
  <c r="Q151" i="1" s="1"/>
  <c r="N152" i="1"/>
  <c r="O151" i="1"/>
  <c r="Y54" i="10"/>
  <c r="N55" i="10"/>
  <c r="O55" i="10" s="1"/>
  <c r="S55" i="10" s="1"/>
  <c r="O151" i="8"/>
  <c r="P151" i="8" s="1"/>
  <c r="V152" i="8"/>
  <c r="W151" i="8"/>
  <c r="Z54" i="10" l="1"/>
  <c r="F54" i="10" s="1"/>
  <c r="X151" i="8"/>
  <c r="F151" i="8" s="1"/>
  <c r="L53" i="11"/>
  <c r="T55" i="10"/>
  <c r="P152" i="1"/>
  <c r="Q152" i="1" s="1"/>
  <c r="N153" i="1"/>
  <c r="O152" i="1"/>
  <c r="O152" i="8"/>
  <c r="P152" i="8" s="1"/>
  <c r="V153" i="8"/>
  <c r="W152" i="8"/>
  <c r="R151" i="1"/>
  <c r="U151" i="1" s="1"/>
  <c r="V55" i="10" l="1"/>
  <c r="W55" i="10" s="1"/>
  <c r="U55" i="10"/>
  <c r="R152" i="1"/>
  <c r="U152" i="1" s="1"/>
  <c r="F52" i="11"/>
  <c r="X152" i="8"/>
  <c r="F152" i="8" s="1"/>
  <c r="P153" i="1"/>
  <c r="Q153" i="1" s="1"/>
  <c r="N154" i="1"/>
  <c r="O153" i="1"/>
  <c r="I52" i="11"/>
  <c r="O153" i="8"/>
  <c r="P153" i="8" s="1"/>
  <c r="V154" i="8"/>
  <c r="W153" i="8"/>
  <c r="X55" i="10" l="1"/>
  <c r="N56" i="10"/>
  <c r="O56" i="10" s="1"/>
  <c r="S56" i="10" s="1"/>
  <c r="X153" i="8"/>
  <c r="F153" i="8" s="1"/>
  <c r="R153" i="1"/>
  <c r="U153" i="1" s="1"/>
  <c r="Y55" i="10"/>
  <c r="O154" i="8"/>
  <c r="P154" i="8" s="1"/>
  <c r="V155" i="8"/>
  <c r="W154" i="8"/>
  <c r="P154" i="1"/>
  <c r="Q154" i="1" s="1"/>
  <c r="N155" i="1"/>
  <c r="O154" i="1"/>
  <c r="X154" i="8" l="1"/>
  <c r="F154" i="8" s="1"/>
  <c r="R154" i="1"/>
  <c r="U154" i="1" s="1"/>
  <c r="P155" i="1"/>
  <c r="Q155" i="1" s="1"/>
  <c r="N156" i="1"/>
  <c r="O155" i="1"/>
  <c r="O155" i="8"/>
  <c r="P155" i="8" s="1"/>
  <c r="V156" i="8"/>
  <c r="W155" i="8"/>
  <c r="Z55" i="10"/>
  <c r="L54" i="11"/>
  <c r="T56" i="10"/>
  <c r="V56" i="10" l="1"/>
  <c r="W56" i="10" s="1"/>
  <c r="U56" i="10"/>
  <c r="X155" i="8"/>
  <c r="F155" i="8" s="1"/>
  <c r="R155" i="1"/>
  <c r="U155" i="1" s="1"/>
  <c r="O156" i="8"/>
  <c r="P156" i="8" s="1"/>
  <c r="V157" i="8"/>
  <c r="W156" i="8"/>
  <c r="F55" i="10"/>
  <c r="F53" i="11"/>
  <c r="P156" i="1"/>
  <c r="Q156" i="1" s="1"/>
  <c r="N157" i="1"/>
  <c r="O156" i="1"/>
  <c r="I53" i="11"/>
  <c r="X56" i="10" l="1"/>
  <c r="N57" i="10"/>
  <c r="O57" i="10" s="1"/>
  <c r="S57" i="10" s="1"/>
  <c r="R156" i="1"/>
  <c r="U156" i="1" s="1"/>
  <c r="Y56" i="10"/>
  <c r="O157" i="8"/>
  <c r="P157" i="8" s="1"/>
  <c r="V158" i="8"/>
  <c r="W157" i="8"/>
  <c r="P157" i="1"/>
  <c r="Q157" i="1" s="1"/>
  <c r="N158" i="1"/>
  <c r="O157" i="1"/>
  <c r="X156" i="8"/>
  <c r="F156" i="8" s="1"/>
  <c r="R157" i="1" l="1"/>
  <c r="U157" i="1" s="1"/>
  <c r="Z56" i="10"/>
  <c r="F56" i="10" s="1"/>
  <c r="X157" i="8"/>
  <c r="F157" i="8" s="1"/>
  <c r="O158" i="8"/>
  <c r="P158" i="8" s="1"/>
  <c r="V159" i="8"/>
  <c r="W158" i="8"/>
  <c r="P158" i="1"/>
  <c r="Q158" i="1" s="1"/>
  <c r="N159" i="1"/>
  <c r="O158" i="1"/>
  <c r="L55" i="11"/>
  <c r="T57" i="10"/>
  <c r="V57" i="10" l="1"/>
  <c r="W57" i="10" s="1"/>
  <c r="U57" i="10"/>
  <c r="F54" i="11"/>
  <c r="X158" i="8"/>
  <c r="F158" i="8" s="1"/>
  <c r="R158" i="1"/>
  <c r="U158" i="1" s="1"/>
  <c r="P159" i="1"/>
  <c r="Q159" i="1" s="1"/>
  <c r="N160" i="1"/>
  <c r="O159" i="1"/>
  <c r="I54" i="11"/>
  <c r="O159" i="8"/>
  <c r="P159" i="8" s="1"/>
  <c r="V160" i="8"/>
  <c r="W159" i="8"/>
  <c r="X57" i="10" l="1"/>
  <c r="N58" i="10"/>
  <c r="O58" i="10" s="1"/>
  <c r="S58" i="10" s="1"/>
  <c r="X159" i="8"/>
  <c r="F159" i="8" s="1"/>
  <c r="R159" i="1"/>
  <c r="U159" i="1" s="1"/>
  <c r="O160" i="8"/>
  <c r="P160" i="8" s="1"/>
  <c r="V161" i="8"/>
  <c r="W160" i="8"/>
  <c r="Y57" i="10"/>
  <c r="P160" i="1"/>
  <c r="Q160" i="1" s="1"/>
  <c r="N161" i="1"/>
  <c r="O160" i="1"/>
  <c r="X160" i="8" l="1"/>
  <c r="F160" i="8" s="1"/>
  <c r="R160" i="1"/>
  <c r="U160" i="1" s="1"/>
  <c r="P161" i="1"/>
  <c r="Q161" i="1" s="1"/>
  <c r="N162" i="1"/>
  <c r="O161" i="1"/>
  <c r="O161" i="8"/>
  <c r="P161" i="8" s="1"/>
  <c r="V162" i="8"/>
  <c r="W161" i="8"/>
  <c r="Z57" i="10"/>
  <c r="T58" i="10"/>
  <c r="L56" i="11"/>
  <c r="V58" i="10" l="1"/>
  <c r="W58" i="10" s="1"/>
  <c r="U58" i="10"/>
  <c r="X161" i="8"/>
  <c r="F161" i="8" s="1"/>
  <c r="R161" i="1"/>
  <c r="U161" i="1" s="1"/>
  <c r="O162" i="8"/>
  <c r="P162" i="8" s="1"/>
  <c r="V163" i="8"/>
  <c r="W162" i="8"/>
  <c r="F55" i="11"/>
  <c r="F57" i="10"/>
  <c r="P162" i="1"/>
  <c r="Q162" i="1" s="1"/>
  <c r="N163" i="1"/>
  <c r="O162" i="1"/>
  <c r="I55" i="11"/>
  <c r="X58" i="10" l="1"/>
  <c r="N59" i="10"/>
  <c r="O59" i="10" s="1"/>
  <c r="S59" i="10" s="1"/>
  <c r="R162" i="1"/>
  <c r="U162" i="1" s="1"/>
  <c r="X162" i="8"/>
  <c r="F162" i="8" s="1"/>
  <c r="Y58" i="10"/>
  <c r="O163" i="8"/>
  <c r="P163" i="8" s="1"/>
  <c r="V164" i="8"/>
  <c r="W163" i="8"/>
  <c r="P163" i="1"/>
  <c r="Q163" i="1" s="1"/>
  <c r="N164" i="1"/>
  <c r="O163" i="1"/>
  <c r="X163" i="8" l="1"/>
  <c r="F163" i="8" s="1"/>
  <c r="R163" i="1"/>
  <c r="U163" i="1" s="1"/>
  <c r="O164" i="8"/>
  <c r="P164" i="8" s="1"/>
  <c r="V165" i="8"/>
  <c r="W164" i="8"/>
  <c r="T59" i="10"/>
  <c r="L57" i="11"/>
  <c r="P164" i="1"/>
  <c r="Q164" i="1" s="1"/>
  <c r="N165" i="1"/>
  <c r="O164" i="1"/>
  <c r="Z58" i="10"/>
  <c r="V59" i="10" l="1"/>
  <c r="W59" i="10" s="1"/>
  <c r="U59" i="10"/>
  <c r="R164" i="1"/>
  <c r="U164" i="1" s="1"/>
  <c r="P165" i="1"/>
  <c r="Q165" i="1" s="1"/>
  <c r="N166" i="1"/>
  <c r="O165" i="1"/>
  <c r="I56" i="11"/>
  <c r="O165" i="8"/>
  <c r="P165" i="8" s="1"/>
  <c r="V166" i="8"/>
  <c r="W165" i="8"/>
  <c r="F56" i="11"/>
  <c r="F58" i="10"/>
  <c r="X164" i="8"/>
  <c r="F164" i="8" s="1"/>
  <c r="X59" i="10" l="1"/>
  <c r="N60" i="10"/>
  <c r="O60" i="10" s="1"/>
  <c r="S60" i="10" s="1"/>
  <c r="X165" i="8"/>
  <c r="F165" i="8" s="1"/>
  <c r="A52" i="8"/>
  <c r="A51" i="8"/>
  <c r="Y59" i="10"/>
  <c r="P166" i="1"/>
  <c r="Q166" i="1" s="1"/>
  <c r="N167" i="1"/>
  <c r="O166" i="1"/>
  <c r="O166" i="8"/>
  <c r="P166" i="8" s="1"/>
  <c r="V167" i="8"/>
  <c r="W166" i="8"/>
  <c r="R165" i="1"/>
  <c r="U165" i="1" s="1"/>
  <c r="X166" i="8" l="1"/>
  <c r="F166" i="8" s="1"/>
  <c r="R166" i="1"/>
  <c r="U166" i="1" s="1"/>
  <c r="P167" i="1"/>
  <c r="Q167" i="1" s="1"/>
  <c r="N168" i="1"/>
  <c r="O167" i="1"/>
  <c r="Z59" i="10"/>
  <c r="O167" i="8"/>
  <c r="P167" i="8" s="1"/>
  <c r="V168" i="8"/>
  <c r="W167" i="8"/>
  <c r="L58" i="11"/>
  <c r="T60" i="10"/>
  <c r="V60" i="10" l="1"/>
  <c r="W60" i="10" s="1"/>
  <c r="U60" i="10"/>
  <c r="X167" i="8"/>
  <c r="F167" i="8" s="1"/>
  <c r="O168" i="8"/>
  <c r="P168" i="8" s="1"/>
  <c r="V169" i="8"/>
  <c r="W168" i="8"/>
  <c r="P168" i="1"/>
  <c r="Q168" i="1" s="1"/>
  <c r="N169" i="1"/>
  <c r="O168" i="1"/>
  <c r="F59" i="10"/>
  <c r="F57" i="11"/>
  <c r="I57" i="11"/>
  <c r="R167" i="1"/>
  <c r="U167" i="1" s="1"/>
  <c r="X60" i="10" l="1"/>
  <c r="R168" i="1"/>
  <c r="U168" i="1" s="1"/>
  <c r="Y60" i="10"/>
  <c r="X168" i="8"/>
  <c r="F168" i="8" s="1"/>
  <c r="P169" i="1"/>
  <c r="Q169" i="1" s="1"/>
  <c r="N170" i="1"/>
  <c r="O169" i="1"/>
  <c r="N61" i="10"/>
  <c r="O61" i="10" s="1"/>
  <c r="S61" i="10" s="1"/>
  <c r="O169" i="8"/>
  <c r="P169" i="8" s="1"/>
  <c r="V170" i="8"/>
  <c r="W169" i="8"/>
  <c r="X169" i="8" l="1"/>
  <c r="F169" i="8" s="1"/>
  <c r="Z60" i="10"/>
  <c r="F60" i="10" s="1"/>
  <c r="O170" i="8"/>
  <c r="P170" i="8" s="1"/>
  <c r="V171" i="8"/>
  <c r="W170" i="8"/>
  <c r="L59" i="11"/>
  <c r="T61" i="10"/>
  <c r="P170" i="1"/>
  <c r="Q170" i="1" s="1"/>
  <c r="N171" i="1"/>
  <c r="O170" i="1"/>
  <c r="R169" i="1"/>
  <c r="U169" i="1" s="1"/>
  <c r="V61" i="10" l="1"/>
  <c r="W61" i="10" s="1"/>
  <c r="U61" i="10"/>
  <c r="R170" i="1"/>
  <c r="U170" i="1" s="1"/>
  <c r="F58" i="11"/>
  <c r="X170" i="8"/>
  <c r="F170" i="8" s="1"/>
  <c r="O171" i="8"/>
  <c r="P171" i="8" s="1"/>
  <c r="V172" i="8"/>
  <c r="W171" i="8"/>
  <c r="P171" i="1"/>
  <c r="Q171" i="1" s="1"/>
  <c r="N172" i="1"/>
  <c r="O171" i="1"/>
  <c r="X61" i="10" l="1"/>
  <c r="N62" i="10"/>
  <c r="O62" i="10" s="1"/>
  <c r="S62" i="10" s="1"/>
  <c r="R171" i="1"/>
  <c r="U171" i="1" s="1"/>
  <c r="X171" i="8"/>
  <c r="F171" i="8" s="1"/>
  <c r="P172" i="1"/>
  <c r="Q172" i="1" s="1"/>
  <c r="N173" i="1"/>
  <c r="O172" i="1"/>
  <c r="O172" i="8"/>
  <c r="P172" i="8" s="1"/>
  <c r="V173" i="8"/>
  <c r="W172" i="8"/>
  <c r="Y61" i="10"/>
  <c r="R172" i="1" l="1"/>
  <c r="U172" i="1" s="1"/>
  <c r="X172" i="8"/>
  <c r="F172" i="8" s="1"/>
  <c r="O173" i="8"/>
  <c r="P173" i="8" s="1"/>
  <c r="V174" i="8"/>
  <c r="W173" i="8"/>
  <c r="P173" i="1"/>
  <c r="Q173" i="1" s="1"/>
  <c r="N174" i="1"/>
  <c r="O173" i="1"/>
  <c r="Z61" i="10"/>
  <c r="L60" i="11"/>
  <c r="T62" i="10"/>
  <c r="V62" i="10" l="1"/>
  <c r="W62" i="10" s="1"/>
  <c r="U62" i="10"/>
  <c r="R173" i="1"/>
  <c r="U173" i="1" s="1"/>
  <c r="X173" i="8"/>
  <c r="F173" i="8" s="1"/>
  <c r="F59" i="11"/>
  <c r="G3" i="11" s="1"/>
  <c r="F61" i="10"/>
  <c r="P174" i="1"/>
  <c r="Q174" i="1" s="1"/>
  <c r="N175" i="1"/>
  <c r="O174" i="1"/>
  <c r="O174" i="8"/>
  <c r="P174" i="8" s="1"/>
  <c r="V175" i="8"/>
  <c r="W174" i="8"/>
  <c r="I59" i="11"/>
  <c r="X62" i="10" l="1"/>
  <c r="N63" i="10"/>
  <c r="O63" i="10" s="1"/>
  <c r="S63" i="10" s="1"/>
  <c r="X174" i="8"/>
  <c r="F174" i="8" s="1"/>
  <c r="Y62" i="10"/>
  <c r="R174" i="1"/>
  <c r="U174" i="1" s="1"/>
  <c r="O175" i="8"/>
  <c r="P175" i="8" s="1"/>
  <c r="V176" i="8"/>
  <c r="W175" i="8"/>
  <c r="P175" i="1"/>
  <c r="Q175" i="1" s="1"/>
  <c r="N176" i="1"/>
  <c r="O175" i="1"/>
  <c r="Z62" i="10" l="1"/>
  <c r="F62" i="10" s="1"/>
  <c r="R175" i="1"/>
  <c r="U175" i="1" s="1"/>
  <c r="L61" i="11"/>
  <c r="T63" i="10"/>
  <c r="P176" i="1"/>
  <c r="Q176" i="1" s="1"/>
  <c r="N177" i="1"/>
  <c r="O176" i="1"/>
  <c r="O176" i="8"/>
  <c r="P176" i="8" s="1"/>
  <c r="V177" i="8"/>
  <c r="W176" i="8"/>
  <c r="X175" i="8"/>
  <c r="F175" i="8" s="1"/>
  <c r="X176" i="8" l="1"/>
  <c r="F176" i="8" s="1"/>
  <c r="V63" i="10"/>
  <c r="W63" i="10" s="1"/>
  <c r="U63" i="10"/>
  <c r="R176" i="1"/>
  <c r="U176" i="1" s="1"/>
  <c r="O177" i="8"/>
  <c r="P177" i="8" s="1"/>
  <c r="V178" i="8"/>
  <c r="W177" i="8"/>
  <c r="P177" i="1"/>
  <c r="Q177" i="1" s="1"/>
  <c r="N178" i="1"/>
  <c r="O177" i="1"/>
  <c r="I60" i="11"/>
  <c r="X63" i="10" l="1"/>
  <c r="N64" i="10"/>
  <c r="O64" i="10" s="1"/>
  <c r="S64" i="10" s="1"/>
  <c r="X177" i="8"/>
  <c r="F177" i="8" s="1"/>
  <c r="Y63" i="10"/>
  <c r="P178" i="1"/>
  <c r="Q178" i="1" s="1"/>
  <c r="N179" i="1"/>
  <c r="O178" i="1"/>
  <c r="R177" i="1"/>
  <c r="U177" i="1" s="1"/>
  <c r="O178" i="8"/>
  <c r="P178" i="8" s="1"/>
  <c r="V179" i="8"/>
  <c r="W178" i="8"/>
  <c r="Z63" i="10" l="1"/>
  <c r="F63" i="10" s="1"/>
  <c r="X178" i="8"/>
  <c r="F178" i="8" s="1"/>
  <c r="R178" i="1"/>
  <c r="U178" i="1" s="1"/>
  <c r="P179" i="1"/>
  <c r="Q179" i="1" s="1"/>
  <c r="N180" i="1"/>
  <c r="O179" i="1"/>
  <c r="O179" i="8"/>
  <c r="P179" i="8" s="1"/>
  <c r="V180" i="8"/>
  <c r="W179" i="8"/>
  <c r="L62" i="11"/>
  <c r="T64" i="10"/>
  <c r="X179" i="8" l="1"/>
  <c r="F179" i="8" s="1"/>
  <c r="V64" i="10"/>
  <c r="W64" i="10" s="1"/>
  <c r="U64" i="10"/>
  <c r="I61" i="11"/>
  <c r="O180" i="8"/>
  <c r="P180" i="8" s="1"/>
  <c r="V181" i="8"/>
  <c r="W180" i="8"/>
  <c r="P180" i="1"/>
  <c r="Q180" i="1" s="1"/>
  <c r="N181" i="1"/>
  <c r="O180" i="1"/>
  <c r="R179" i="1"/>
  <c r="U179" i="1" s="1"/>
  <c r="X64" i="10" l="1"/>
  <c r="N65" i="10"/>
  <c r="O65" i="10" s="1"/>
  <c r="S65" i="10" s="1"/>
  <c r="X180" i="8"/>
  <c r="F180" i="8" s="1"/>
  <c r="R180" i="1"/>
  <c r="U180" i="1" s="1"/>
  <c r="P181" i="1"/>
  <c r="Q181" i="1" s="1"/>
  <c r="N182" i="1"/>
  <c r="O181" i="1"/>
  <c r="O181" i="8"/>
  <c r="P181" i="8" s="1"/>
  <c r="V182" i="8"/>
  <c r="W181" i="8"/>
  <c r="Y64" i="10"/>
  <c r="R181" i="1" l="1"/>
  <c r="U181" i="1" s="1"/>
  <c r="X181" i="8"/>
  <c r="F181" i="8" s="1"/>
  <c r="O182" i="8"/>
  <c r="P182" i="8" s="1"/>
  <c r="V183" i="8"/>
  <c r="W182" i="8"/>
  <c r="Z64" i="10"/>
  <c r="F64" i="10" s="1"/>
  <c r="T65" i="10"/>
  <c r="L63" i="11"/>
  <c r="P182" i="1"/>
  <c r="Q182" i="1" s="1"/>
  <c r="N183" i="1"/>
  <c r="O182" i="1"/>
  <c r="V65" i="10" l="1"/>
  <c r="W65" i="10" s="1"/>
  <c r="U65" i="10"/>
  <c r="X182" i="8"/>
  <c r="F182" i="8" s="1"/>
  <c r="R182" i="1"/>
  <c r="U182" i="1" s="1"/>
  <c r="P183" i="1"/>
  <c r="Q183" i="1" s="1"/>
  <c r="N184" i="1"/>
  <c r="O183" i="1"/>
  <c r="I62" i="11"/>
  <c r="O183" i="8"/>
  <c r="P183" i="8" s="1"/>
  <c r="V184" i="8"/>
  <c r="W183" i="8"/>
  <c r="X65" i="10" l="1"/>
  <c r="N66" i="10"/>
  <c r="O66" i="10" s="1"/>
  <c r="S66" i="10" s="1"/>
  <c r="X183" i="8"/>
  <c r="F183" i="8" s="1"/>
  <c r="O184" i="8"/>
  <c r="P184" i="8" s="1"/>
  <c r="V185" i="8"/>
  <c r="W184" i="8"/>
  <c r="Y65" i="10"/>
  <c r="P184" i="1"/>
  <c r="Q184" i="1" s="1"/>
  <c r="N185" i="1"/>
  <c r="O184" i="1"/>
  <c r="R183" i="1"/>
  <c r="U183" i="1" s="1"/>
  <c r="Z65" i="10" l="1"/>
  <c r="F65" i="10" s="1"/>
  <c r="X184" i="8"/>
  <c r="F184" i="8" s="1"/>
  <c r="R184" i="1"/>
  <c r="U184" i="1" s="1"/>
  <c r="L64" i="11"/>
  <c r="T66" i="10"/>
  <c r="O185" i="8"/>
  <c r="P185" i="8" s="1"/>
  <c r="V186" i="8"/>
  <c r="W185" i="8"/>
  <c r="P185" i="1"/>
  <c r="Q185" i="1" s="1"/>
  <c r="N186" i="1"/>
  <c r="O185" i="1"/>
  <c r="V66" i="10" l="1"/>
  <c r="W66" i="10" s="1"/>
  <c r="U66" i="10"/>
  <c r="R185" i="1"/>
  <c r="U185" i="1" s="1"/>
  <c r="X185" i="8"/>
  <c r="F185" i="8" s="1"/>
  <c r="P186" i="1"/>
  <c r="Q186" i="1" s="1"/>
  <c r="N187" i="1"/>
  <c r="O186" i="1"/>
  <c r="O186" i="8"/>
  <c r="P186" i="8" s="1"/>
  <c r="V187" i="8"/>
  <c r="W186" i="8"/>
  <c r="I63" i="11"/>
  <c r="X66" i="10" l="1"/>
  <c r="N67" i="10"/>
  <c r="O67" i="10" s="1"/>
  <c r="S67" i="10" s="1"/>
  <c r="X186" i="8"/>
  <c r="F186" i="8" s="1"/>
  <c r="Y66" i="10"/>
  <c r="R186" i="1"/>
  <c r="U186" i="1" s="1"/>
  <c r="O187" i="8"/>
  <c r="P187" i="8" s="1"/>
  <c r="V188" i="8"/>
  <c r="W187" i="8"/>
  <c r="P187" i="1"/>
  <c r="Q187" i="1" s="1"/>
  <c r="N188" i="1"/>
  <c r="O187" i="1"/>
  <c r="Z66" i="10" l="1"/>
  <c r="F66" i="10" s="1"/>
  <c r="R187" i="1"/>
  <c r="U187" i="1" s="1"/>
  <c r="X187" i="8"/>
  <c r="F187" i="8" s="1"/>
  <c r="L65" i="11"/>
  <c r="T67" i="10"/>
  <c r="P188" i="1"/>
  <c r="Q188" i="1" s="1"/>
  <c r="N189" i="1"/>
  <c r="O188" i="1"/>
  <c r="O188" i="8"/>
  <c r="P188" i="8" s="1"/>
  <c r="V189" i="8"/>
  <c r="W188" i="8"/>
  <c r="V67" i="10" l="1"/>
  <c r="W67" i="10" s="1"/>
  <c r="U67" i="10"/>
  <c r="X188" i="8"/>
  <c r="F188" i="8" s="1"/>
  <c r="R188" i="1"/>
  <c r="U188" i="1" s="1"/>
  <c r="P189" i="1"/>
  <c r="Q189" i="1" s="1"/>
  <c r="N190" i="1"/>
  <c r="O189" i="1"/>
  <c r="O189" i="8"/>
  <c r="P189" i="8" s="1"/>
  <c r="V190" i="8"/>
  <c r="W189" i="8"/>
  <c r="I64" i="11"/>
  <c r="X67" i="10" l="1"/>
  <c r="N68" i="10"/>
  <c r="O68" i="10" s="1"/>
  <c r="S68" i="10" s="1"/>
  <c r="X189" i="8"/>
  <c r="F189" i="8" s="1"/>
  <c r="R189" i="1"/>
  <c r="U189" i="1" s="1"/>
  <c r="Y67" i="10"/>
  <c r="O190" i="8"/>
  <c r="P190" i="8" s="1"/>
  <c r="V191" i="8"/>
  <c r="W190" i="8"/>
  <c r="P190" i="1"/>
  <c r="Q190" i="1" s="1"/>
  <c r="N191" i="1"/>
  <c r="O190" i="1"/>
  <c r="Z67" i="10" l="1"/>
  <c r="F67" i="10" s="1"/>
  <c r="X190" i="8"/>
  <c r="F190" i="8" s="1"/>
  <c r="R190" i="1"/>
  <c r="U190" i="1" s="1"/>
  <c r="L66" i="11"/>
  <c r="T68" i="10"/>
  <c r="P191" i="1"/>
  <c r="Q191" i="1" s="1"/>
  <c r="N192" i="1"/>
  <c r="O191" i="1"/>
  <c r="O191" i="8"/>
  <c r="P191" i="8" s="1"/>
  <c r="V192" i="8"/>
  <c r="W191" i="8"/>
  <c r="V68" i="10" l="1"/>
  <c r="W68" i="10" s="1"/>
  <c r="U68" i="10"/>
  <c r="X191" i="8"/>
  <c r="F191" i="8" s="1"/>
  <c r="R191" i="1"/>
  <c r="U191" i="1" s="1"/>
  <c r="O192" i="8"/>
  <c r="P192" i="8" s="1"/>
  <c r="V193" i="8"/>
  <c r="W192" i="8"/>
  <c r="P192" i="1"/>
  <c r="Q192" i="1" s="1"/>
  <c r="N193" i="1"/>
  <c r="O192" i="1"/>
  <c r="I65" i="11"/>
  <c r="X68" i="10" l="1"/>
  <c r="N69" i="10"/>
  <c r="O69" i="10" s="1"/>
  <c r="S69" i="10" s="1"/>
  <c r="R192" i="1"/>
  <c r="U192" i="1" s="1"/>
  <c r="X192" i="8"/>
  <c r="F192" i="8" s="1"/>
  <c r="Y68" i="10"/>
  <c r="O193" i="8"/>
  <c r="P193" i="8" s="1"/>
  <c r="V194" i="8"/>
  <c r="W193" i="8"/>
  <c r="P193" i="1"/>
  <c r="Q193" i="1" s="1"/>
  <c r="N194" i="1"/>
  <c r="O193" i="1"/>
  <c r="R193" i="1" l="1"/>
  <c r="U193" i="1" s="1"/>
  <c r="Z68" i="10"/>
  <c r="F68" i="10" s="1"/>
  <c r="X193" i="8"/>
  <c r="F193" i="8" s="1"/>
  <c r="P194" i="1"/>
  <c r="Q194" i="1" s="1"/>
  <c r="N195" i="1"/>
  <c r="O194" i="1"/>
  <c r="O194" i="8"/>
  <c r="P194" i="8" s="1"/>
  <c r="V195" i="8"/>
  <c r="W194" i="8"/>
  <c r="T69" i="10"/>
  <c r="L67" i="11"/>
  <c r="V69" i="10" l="1"/>
  <c r="W69" i="10" s="1"/>
  <c r="U69" i="10"/>
  <c r="X194" i="8"/>
  <c r="F194" i="8" s="1"/>
  <c r="I66" i="11"/>
  <c r="O195" i="8"/>
  <c r="P195" i="8" s="1"/>
  <c r="V196" i="8"/>
  <c r="W195" i="8"/>
  <c r="P195" i="1"/>
  <c r="Q195" i="1" s="1"/>
  <c r="N196" i="1"/>
  <c r="O195" i="1"/>
  <c r="R194" i="1"/>
  <c r="U194" i="1" s="1"/>
  <c r="X69" i="10" l="1"/>
  <c r="N70" i="10"/>
  <c r="O70" i="10" s="1"/>
  <c r="S70" i="10" s="1"/>
  <c r="X195" i="8"/>
  <c r="F195" i="8" s="1"/>
  <c r="R195" i="1"/>
  <c r="U195" i="1" s="1"/>
  <c r="P196" i="1"/>
  <c r="Q196" i="1" s="1"/>
  <c r="N197" i="1"/>
  <c r="O196" i="1"/>
  <c r="O196" i="8"/>
  <c r="P196" i="8" s="1"/>
  <c r="V197" i="8"/>
  <c r="W196" i="8"/>
  <c r="Y69" i="10"/>
  <c r="R196" i="1" l="1"/>
  <c r="U196" i="1" s="1"/>
  <c r="X196" i="8"/>
  <c r="F196" i="8" s="1"/>
  <c r="O197" i="8"/>
  <c r="P197" i="8" s="1"/>
  <c r="V198" i="8"/>
  <c r="W197" i="8"/>
  <c r="Z69" i="10"/>
  <c r="F69" i="10" s="1"/>
  <c r="L68" i="11"/>
  <c r="T70" i="10"/>
  <c r="P197" i="1"/>
  <c r="Q197" i="1" s="1"/>
  <c r="N198" i="1"/>
  <c r="O197" i="1"/>
  <c r="V70" i="10" l="1"/>
  <c r="W70" i="10" s="1"/>
  <c r="U70" i="10"/>
  <c r="X197" i="8"/>
  <c r="F197" i="8" s="1"/>
  <c r="R197" i="1"/>
  <c r="U197" i="1" s="1"/>
  <c r="P198" i="1"/>
  <c r="Q198" i="1" s="1"/>
  <c r="N199" i="1"/>
  <c r="O198" i="1"/>
  <c r="I67" i="11"/>
  <c r="O198" i="8"/>
  <c r="P198" i="8" s="1"/>
  <c r="V199" i="8"/>
  <c r="W198" i="8"/>
  <c r="X70" i="10" l="1"/>
  <c r="N71" i="10"/>
  <c r="O71" i="10" s="1"/>
  <c r="S71" i="10" s="1"/>
  <c r="R198" i="1"/>
  <c r="U198" i="1" s="1"/>
  <c r="X198" i="8"/>
  <c r="F198" i="8" s="1"/>
  <c r="P199" i="1"/>
  <c r="Q199" i="1" s="1"/>
  <c r="N200" i="1"/>
  <c r="O199" i="1"/>
  <c r="O199" i="8"/>
  <c r="P199" i="8" s="1"/>
  <c r="V200" i="8"/>
  <c r="W199" i="8"/>
  <c r="Y70" i="10"/>
  <c r="X199" i="8" l="1"/>
  <c r="F199" i="8" s="1"/>
  <c r="Z70" i="10"/>
  <c r="F70" i="10" s="1"/>
  <c r="O200" i="8"/>
  <c r="P200" i="8" s="1"/>
  <c r="V201" i="8"/>
  <c r="W200" i="8"/>
  <c r="L69" i="11"/>
  <c r="T71" i="10"/>
  <c r="P200" i="1"/>
  <c r="Q200" i="1" s="1"/>
  <c r="N201" i="1"/>
  <c r="O200" i="1"/>
  <c r="R199" i="1"/>
  <c r="U199" i="1" s="1"/>
  <c r="V71" i="10" l="1"/>
  <c r="W71" i="10" s="1"/>
  <c r="U71" i="10"/>
  <c r="R200" i="1"/>
  <c r="U200" i="1" s="1"/>
  <c r="X200" i="8"/>
  <c r="F200" i="8" s="1"/>
  <c r="P201" i="1"/>
  <c r="Q201" i="1" s="1"/>
  <c r="N202" i="1"/>
  <c r="O201" i="1"/>
  <c r="I68" i="11"/>
  <c r="O201" i="8"/>
  <c r="P201" i="8" s="1"/>
  <c r="V202" i="8"/>
  <c r="W201" i="8"/>
  <c r="X71" i="10" l="1"/>
  <c r="N72" i="10"/>
  <c r="O72" i="10" s="1"/>
  <c r="S72" i="10" s="1"/>
  <c r="R201" i="1"/>
  <c r="U201" i="1" s="1"/>
  <c r="X201" i="8"/>
  <c r="F201" i="8" s="1"/>
  <c r="O202" i="8"/>
  <c r="P202" i="8" s="1"/>
  <c r="V203" i="8"/>
  <c r="W202" i="8"/>
  <c r="Y71" i="10"/>
  <c r="P202" i="1"/>
  <c r="Q202" i="1" s="1"/>
  <c r="N203" i="1"/>
  <c r="O202" i="1"/>
  <c r="X202" i="8" l="1"/>
  <c r="F202" i="8" s="1"/>
  <c r="R202" i="1"/>
  <c r="U202" i="1" s="1"/>
  <c r="O203" i="8"/>
  <c r="P203" i="8" s="1"/>
  <c r="V204" i="8"/>
  <c r="W203" i="8"/>
  <c r="T72" i="10"/>
  <c r="L70" i="11"/>
  <c r="P203" i="1"/>
  <c r="Q203" i="1" s="1"/>
  <c r="N204" i="1"/>
  <c r="O203" i="1"/>
  <c r="Z71" i="10"/>
  <c r="F71" i="10" s="1"/>
  <c r="V72" i="10" l="1"/>
  <c r="W72" i="10" s="1"/>
  <c r="U72" i="10"/>
  <c r="R203" i="1"/>
  <c r="U203" i="1" s="1"/>
  <c r="X203" i="8"/>
  <c r="F203" i="8" s="1"/>
  <c r="P204" i="1"/>
  <c r="Q204" i="1" s="1"/>
  <c r="N205" i="1"/>
  <c r="O204" i="1"/>
  <c r="I69" i="11"/>
  <c r="O204" i="8"/>
  <c r="P204" i="8" s="1"/>
  <c r="V205" i="8"/>
  <c r="W204" i="8"/>
  <c r="X72" i="10" l="1"/>
  <c r="N73" i="10"/>
  <c r="O73" i="10" s="1"/>
  <c r="S73" i="10" s="1"/>
  <c r="R204" i="1"/>
  <c r="U204" i="1" s="1"/>
  <c r="X204" i="8"/>
  <c r="F204" i="8" s="1"/>
  <c r="O205" i="8"/>
  <c r="P205" i="8" s="1"/>
  <c r="V206" i="8"/>
  <c r="W205" i="8"/>
  <c r="Y72" i="10"/>
  <c r="P205" i="1"/>
  <c r="Q205" i="1" s="1"/>
  <c r="N206" i="1"/>
  <c r="O205" i="1"/>
  <c r="Z72" i="10" l="1"/>
  <c r="F72" i="10" s="1"/>
  <c r="X205" i="8"/>
  <c r="F205" i="8" s="1"/>
  <c r="R205" i="1"/>
  <c r="U205" i="1" s="1"/>
  <c r="L71" i="11"/>
  <c r="T73" i="10"/>
  <c r="O206" i="8"/>
  <c r="P206" i="8" s="1"/>
  <c r="V207" i="8"/>
  <c r="W206" i="8"/>
  <c r="P206" i="1"/>
  <c r="Q206" i="1" s="1"/>
  <c r="N207" i="1"/>
  <c r="O206" i="1"/>
  <c r="V73" i="10" l="1"/>
  <c r="W73" i="10" s="1"/>
  <c r="U73" i="10"/>
  <c r="R206" i="1"/>
  <c r="U206" i="1" s="1"/>
  <c r="X206" i="8"/>
  <c r="F206" i="8" s="1"/>
  <c r="P207" i="1"/>
  <c r="Q207" i="1" s="1"/>
  <c r="N208" i="1"/>
  <c r="O207" i="1"/>
  <c r="O207" i="8"/>
  <c r="P207" i="8" s="1"/>
  <c r="V208" i="8"/>
  <c r="W207" i="8"/>
  <c r="I70" i="11"/>
  <c r="X207" i="8" l="1"/>
  <c r="F207" i="8" s="1"/>
  <c r="X73" i="10"/>
  <c r="N74" i="10"/>
  <c r="O74" i="10" s="1"/>
  <c r="S74" i="10" s="1"/>
  <c r="R207" i="1"/>
  <c r="U207" i="1" s="1"/>
  <c r="Y73" i="10"/>
  <c r="O208" i="8"/>
  <c r="P208" i="8" s="1"/>
  <c r="V209" i="8"/>
  <c r="W208" i="8"/>
  <c r="P208" i="1"/>
  <c r="Q208" i="1" s="1"/>
  <c r="N209" i="1"/>
  <c r="O208" i="1"/>
  <c r="Z73" i="10" l="1"/>
  <c r="F73" i="10" s="1"/>
  <c r="X208" i="8"/>
  <c r="F208" i="8" s="1"/>
  <c r="L72" i="11"/>
  <c r="T74" i="10"/>
  <c r="P209" i="1"/>
  <c r="Q209" i="1" s="1"/>
  <c r="N210" i="1"/>
  <c r="O209" i="1"/>
  <c r="R208" i="1"/>
  <c r="U208" i="1" s="1"/>
  <c r="O209" i="8"/>
  <c r="P209" i="8" s="1"/>
  <c r="V210" i="8"/>
  <c r="W209" i="8"/>
  <c r="V74" i="10" l="1"/>
  <c r="W74" i="10" s="1"/>
  <c r="U74" i="10"/>
  <c r="X209" i="8"/>
  <c r="F209" i="8" s="1"/>
  <c r="R209" i="1"/>
  <c r="U209" i="1" s="1"/>
  <c r="O210" i="8"/>
  <c r="P210" i="8" s="1"/>
  <c r="V211" i="8"/>
  <c r="W210" i="8"/>
  <c r="P210" i="1"/>
  <c r="Q210" i="1" s="1"/>
  <c r="N211" i="1"/>
  <c r="O210" i="1"/>
  <c r="I71" i="11"/>
  <c r="X74" i="10" l="1"/>
  <c r="N75" i="10"/>
  <c r="O75" i="10" s="1"/>
  <c r="S75" i="10" s="1"/>
  <c r="Y74" i="10"/>
  <c r="X210" i="8"/>
  <c r="F210" i="8" s="1"/>
  <c r="P211" i="1"/>
  <c r="Q211" i="1" s="1"/>
  <c r="N212" i="1"/>
  <c r="O211" i="1"/>
  <c r="O211" i="8"/>
  <c r="P211" i="8" s="1"/>
  <c r="V212" i="8"/>
  <c r="W211" i="8"/>
  <c r="R210" i="1"/>
  <c r="U210" i="1" s="1"/>
  <c r="X211" i="8" l="1"/>
  <c r="F211" i="8" s="1"/>
  <c r="Z74" i="10"/>
  <c r="F74" i="10" s="1"/>
  <c r="R211" i="1"/>
  <c r="U211" i="1" s="1"/>
  <c r="P212" i="1"/>
  <c r="Q212" i="1" s="1"/>
  <c r="N213" i="1"/>
  <c r="O212" i="1"/>
  <c r="O212" i="8"/>
  <c r="P212" i="8" s="1"/>
  <c r="V213" i="8"/>
  <c r="W212" i="8"/>
  <c r="L73" i="11"/>
  <c r="T75" i="10"/>
  <c r="V75" i="10" l="1"/>
  <c r="W75" i="10" s="1"/>
  <c r="U75" i="10"/>
  <c r="X212" i="8"/>
  <c r="F212" i="8" s="1"/>
  <c r="I72" i="11"/>
  <c r="O213" i="8"/>
  <c r="P213" i="8" s="1"/>
  <c r="V214" i="8"/>
  <c r="W213" i="8"/>
  <c r="P213" i="1"/>
  <c r="Q213" i="1" s="1"/>
  <c r="N214" i="1"/>
  <c r="O213" i="1"/>
  <c r="R212" i="1"/>
  <c r="U212" i="1" s="1"/>
  <c r="X75" i="10" l="1"/>
  <c r="N76" i="10"/>
  <c r="O76" i="10" s="1"/>
  <c r="S76" i="10" s="1"/>
  <c r="X213" i="8"/>
  <c r="F213" i="8" s="1"/>
  <c r="R213" i="1"/>
  <c r="U213" i="1" s="1"/>
  <c r="P214" i="1"/>
  <c r="Q214" i="1" s="1"/>
  <c r="N215" i="1"/>
  <c r="O214" i="1"/>
  <c r="O214" i="8"/>
  <c r="P214" i="8" s="1"/>
  <c r="V215" i="8"/>
  <c r="W214" i="8"/>
  <c r="Y75" i="10"/>
  <c r="X214" i="8" l="1"/>
  <c r="F214" i="8" s="1"/>
  <c r="R214" i="1"/>
  <c r="U214" i="1" s="1"/>
  <c r="Z75" i="10"/>
  <c r="F75" i="10" s="1"/>
  <c r="L74" i="11"/>
  <c r="T76" i="10"/>
  <c r="O215" i="8"/>
  <c r="P215" i="8" s="1"/>
  <c r="V216" i="8"/>
  <c r="W215" i="8"/>
  <c r="P215" i="1"/>
  <c r="Q215" i="1" s="1"/>
  <c r="N216" i="1"/>
  <c r="O215" i="1"/>
  <c r="V76" i="10" l="1"/>
  <c r="W76" i="10" s="1"/>
  <c r="U76" i="10"/>
  <c r="R215" i="1"/>
  <c r="U215" i="1" s="1"/>
  <c r="X215" i="8"/>
  <c r="F215" i="8" s="1"/>
  <c r="P216" i="1"/>
  <c r="Q216" i="1" s="1"/>
  <c r="N217" i="1"/>
  <c r="O216" i="1"/>
  <c r="O216" i="8"/>
  <c r="P216" i="8" s="1"/>
  <c r="V217" i="8"/>
  <c r="W216" i="8"/>
  <c r="I73" i="11"/>
  <c r="X76" i="10" l="1"/>
  <c r="N77" i="10"/>
  <c r="O77" i="10" s="1"/>
  <c r="S77" i="10" s="1"/>
  <c r="X216" i="8"/>
  <c r="F216" i="8" s="1"/>
  <c r="Y76" i="10"/>
  <c r="O217" i="8"/>
  <c r="P217" i="8" s="1"/>
  <c r="V218" i="8"/>
  <c r="W217" i="8"/>
  <c r="P217" i="1"/>
  <c r="Q217" i="1" s="1"/>
  <c r="N218" i="1"/>
  <c r="O217" i="1"/>
  <c r="R216" i="1"/>
  <c r="U216" i="1" s="1"/>
  <c r="Z76" i="10" l="1"/>
  <c r="F76" i="10" s="1"/>
  <c r="X217" i="8"/>
  <c r="F217" i="8" s="1"/>
  <c r="R217" i="1"/>
  <c r="U217" i="1" s="1"/>
  <c r="L75" i="11"/>
  <c r="T77" i="10"/>
  <c r="P218" i="1"/>
  <c r="Q218" i="1" s="1"/>
  <c r="N219" i="1"/>
  <c r="O218" i="1"/>
  <c r="O218" i="8"/>
  <c r="P218" i="8" s="1"/>
  <c r="V219" i="8"/>
  <c r="W218" i="8"/>
  <c r="V77" i="10" l="1"/>
  <c r="W77" i="10" s="1"/>
  <c r="U77" i="10"/>
  <c r="X218" i="8"/>
  <c r="F218" i="8" s="1"/>
  <c r="O219" i="8"/>
  <c r="P219" i="8" s="1"/>
  <c r="V220" i="8"/>
  <c r="W219" i="8"/>
  <c r="P219" i="1"/>
  <c r="Q219" i="1" s="1"/>
  <c r="N220" i="1"/>
  <c r="O219" i="1"/>
  <c r="R218" i="1"/>
  <c r="U218" i="1" s="1"/>
  <c r="I74" i="11"/>
  <c r="X77" i="10" l="1"/>
  <c r="R219" i="1"/>
  <c r="U219" i="1" s="1"/>
  <c r="P220" i="1"/>
  <c r="Q220" i="1" s="1"/>
  <c r="N221" i="1"/>
  <c r="O220" i="1"/>
  <c r="O220" i="8"/>
  <c r="P220" i="8" s="1"/>
  <c r="V221" i="8"/>
  <c r="W220" i="8"/>
  <c r="N78" i="10"/>
  <c r="O78" i="10" s="1"/>
  <c r="S78" i="10" s="1"/>
  <c r="Y77" i="10"/>
  <c r="X219" i="8"/>
  <c r="F219" i="8" s="1"/>
  <c r="Z77" i="10" l="1"/>
  <c r="F77" i="10" s="1"/>
  <c r="X220" i="8"/>
  <c r="F220" i="8" s="1"/>
  <c r="L76" i="11"/>
  <c r="T78" i="10"/>
  <c r="O221" i="8"/>
  <c r="P221" i="8" s="1"/>
  <c r="V222" i="8"/>
  <c r="W221" i="8"/>
  <c r="P221" i="1"/>
  <c r="Q221" i="1" s="1"/>
  <c r="N222" i="1"/>
  <c r="O221" i="1"/>
  <c r="R220" i="1"/>
  <c r="U220" i="1" s="1"/>
  <c r="V78" i="10" l="1"/>
  <c r="W78" i="10" s="1"/>
  <c r="U78" i="10"/>
  <c r="X221" i="8"/>
  <c r="F221" i="8" s="1"/>
  <c r="R221" i="1"/>
  <c r="U221" i="1" s="1"/>
  <c r="P222" i="1"/>
  <c r="Q222" i="1" s="1"/>
  <c r="N223" i="1"/>
  <c r="O222" i="1"/>
  <c r="O222" i="8"/>
  <c r="P222" i="8" s="1"/>
  <c r="V223" i="8"/>
  <c r="W222" i="8"/>
  <c r="I75" i="11"/>
  <c r="X222" i="8" l="1"/>
  <c r="F222" i="8" s="1"/>
  <c r="X78" i="10"/>
  <c r="N79" i="10"/>
  <c r="O79" i="10" s="1"/>
  <c r="S79" i="10" s="1"/>
  <c r="Y78" i="10"/>
  <c r="O223" i="8"/>
  <c r="P223" i="8" s="1"/>
  <c r="V224" i="8"/>
  <c r="W223" i="8"/>
  <c r="P223" i="1"/>
  <c r="Q223" i="1" s="1"/>
  <c r="N224" i="1"/>
  <c r="O223" i="1"/>
  <c r="R222" i="1"/>
  <c r="U222" i="1" s="1"/>
  <c r="Z78" i="10" l="1"/>
  <c r="F78" i="10" s="1"/>
  <c r="R223" i="1"/>
  <c r="U223" i="1" s="1"/>
  <c r="X223" i="8"/>
  <c r="F223" i="8" s="1"/>
  <c r="P224" i="1"/>
  <c r="Q224" i="1" s="1"/>
  <c r="N225" i="1"/>
  <c r="O224" i="1"/>
  <c r="O224" i="8"/>
  <c r="P224" i="8" s="1"/>
  <c r="V225" i="8"/>
  <c r="W224" i="8"/>
  <c r="L77" i="11"/>
  <c r="T79" i="10"/>
  <c r="V79" i="10" l="1"/>
  <c r="W79" i="10" s="1"/>
  <c r="U79" i="10"/>
  <c r="X224" i="8"/>
  <c r="F224" i="8" s="1"/>
  <c r="O225" i="8"/>
  <c r="P225" i="8" s="1"/>
  <c r="V226" i="8"/>
  <c r="W225" i="8"/>
  <c r="I76" i="11"/>
  <c r="P225" i="1"/>
  <c r="Q225" i="1" s="1"/>
  <c r="N226" i="1"/>
  <c r="O225" i="1"/>
  <c r="R224" i="1"/>
  <c r="U224" i="1" s="1"/>
  <c r="X79" i="10" l="1"/>
  <c r="N80" i="10"/>
  <c r="O80" i="10" s="1"/>
  <c r="S80" i="10" s="1"/>
  <c r="X225" i="8"/>
  <c r="F225" i="8" s="1"/>
  <c r="R225" i="1"/>
  <c r="U225" i="1" s="1"/>
  <c r="P226" i="1"/>
  <c r="Q226" i="1" s="1"/>
  <c r="N227" i="1"/>
  <c r="O226" i="1"/>
  <c r="Y79" i="10"/>
  <c r="O226" i="8"/>
  <c r="P226" i="8" s="1"/>
  <c r="V227" i="8"/>
  <c r="W226" i="8"/>
  <c r="R226" i="1" l="1"/>
  <c r="U226" i="1" s="1"/>
  <c r="X226" i="8"/>
  <c r="F226" i="8" s="1"/>
  <c r="P227" i="1"/>
  <c r="Q227" i="1" s="1"/>
  <c r="N228" i="1"/>
  <c r="O227" i="1"/>
  <c r="L78" i="11"/>
  <c r="T80" i="10"/>
  <c r="O227" i="8"/>
  <c r="P227" i="8" s="1"/>
  <c r="V228" i="8"/>
  <c r="W227" i="8"/>
  <c r="Z79" i="10"/>
  <c r="F79" i="10" s="1"/>
  <c r="V80" i="10" l="1"/>
  <c r="W80" i="10" s="1"/>
  <c r="U80" i="10"/>
  <c r="R227" i="1"/>
  <c r="U227" i="1" s="1"/>
  <c r="X227" i="8"/>
  <c r="F227" i="8" s="1"/>
  <c r="O228" i="8"/>
  <c r="P228" i="8" s="1"/>
  <c r="V229" i="8"/>
  <c r="W228" i="8"/>
  <c r="I77" i="11"/>
  <c r="P228" i="1"/>
  <c r="Q228" i="1" s="1"/>
  <c r="N229" i="1"/>
  <c r="O228" i="1"/>
  <c r="X80" i="10" l="1"/>
  <c r="N81" i="10"/>
  <c r="O81" i="10" s="1"/>
  <c r="S81" i="10" s="1"/>
  <c r="X228" i="8"/>
  <c r="F228" i="8" s="1"/>
  <c r="R228" i="1"/>
  <c r="U228" i="1" s="1"/>
  <c r="P229" i="1"/>
  <c r="Q229" i="1" s="1"/>
  <c r="N230" i="1"/>
  <c r="O229" i="1"/>
  <c r="Y80" i="10"/>
  <c r="O229" i="8"/>
  <c r="P229" i="8" s="1"/>
  <c r="V230" i="8"/>
  <c r="W229" i="8"/>
  <c r="Z80" i="10" l="1"/>
  <c r="F80" i="10" s="1"/>
  <c r="R229" i="1"/>
  <c r="U229" i="1" s="1"/>
  <c r="X229" i="8"/>
  <c r="F229" i="8" s="1"/>
  <c r="L79" i="11"/>
  <c r="T81" i="10"/>
  <c r="P230" i="1"/>
  <c r="Q230" i="1" s="1"/>
  <c r="N231" i="1"/>
  <c r="O230" i="1"/>
  <c r="O230" i="8"/>
  <c r="P230" i="8" s="1"/>
  <c r="V231" i="8"/>
  <c r="W230" i="8"/>
  <c r="V81" i="10" l="1"/>
  <c r="W81" i="10" s="1"/>
  <c r="U81" i="10"/>
  <c r="X230" i="8"/>
  <c r="F230" i="8" s="1"/>
  <c r="R230" i="1"/>
  <c r="U230" i="1" s="1"/>
  <c r="O231" i="8"/>
  <c r="P231" i="8" s="1"/>
  <c r="V232" i="8"/>
  <c r="W231" i="8"/>
  <c r="P231" i="1"/>
  <c r="Q231" i="1" s="1"/>
  <c r="N232" i="1"/>
  <c r="O231" i="1"/>
  <c r="I78" i="11"/>
  <c r="X81" i="10" l="1"/>
  <c r="N82" i="10"/>
  <c r="O82" i="10" s="1"/>
  <c r="S82" i="10" s="1"/>
  <c r="Y81" i="10"/>
  <c r="X231" i="8"/>
  <c r="F231" i="8" s="1"/>
  <c r="P232" i="1"/>
  <c r="Q232" i="1" s="1"/>
  <c r="N233" i="1"/>
  <c r="O232" i="1"/>
  <c r="R231" i="1"/>
  <c r="U231" i="1" s="1"/>
  <c r="O232" i="8"/>
  <c r="P232" i="8" s="1"/>
  <c r="V233" i="8"/>
  <c r="W232" i="8"/>
  <c r="Z81" i="10" l="1"/>
  <c r="F81" i="10" s="1"/>
  <c r="X232" i="8"/>
  <c r="F232" i="8" s="1"/>
  <c r="R232" i="1"/>
  <c r="U232" i="1" s="1"/>
  <c r="P233" i="1"/>
  <c r="Q233" i="1" s="1"/>
  <c r="N234" i="1"/>
  <c r="O233" i="1"/>
  <c r="O233" i="8"/>
  <c r="P233" i="8" s="1"/>
  <c r="V234" i="8"/>
  <c r="W233" i="8"/>
  <c r="T82" i="10"/>
  <c r="L80" i="11"/>
  <c r="V82" i="10" l="1"/>
  <c r="W82" i="10" s="1"/>
  <c r="U82" i="10"/>
  <c r="X233" i="8"/>
  <c r="F233" i="8" s="1"/>
  <c r="I79" i="11"/>
  <c r="O234" i="8"/>
  <c r="P234" i="8" s="1"/>
  <c r="V235" i="8"/>
  <c r="W234" i="8"/>
  <c r="P234" i="1"/>
  <c r="Q234" i="1" s="1"/>
  <c r="N235" i="1"/>
  <c r="O234" i="1"/>
  <c r="R233" i="1"/>
  <c r="U233" i="1" s="1"/>
  <c r="X82" i="10" l="1"/>
  <c r="N83" i="10"/>
  <c r="O83" i="10" s="1"/>
  <c r="S83" i="10" s="1"/>
  <c r="X234" i="8"/>
  <c r="F234" i="8" s="1"/>
  <c r="R234" i="1"/>
  <c r="U234" i="1" s="1"/>
  <c r="P235" i="1"/>
  <c r="Q235" i="1" s="1"/>
  <c r="N236" i="1"/>
  <c r="O235" i="1"/>
  <c r="O235" i="8"/>
  <c r="P235" i="8" s="1"/>
  <c r="V236" i="8"/>
  <c r="W235" i="8"/>
  <c r="Y82" i="10"/>
  <c r="R235" i="1" l="1"/>
  <c r="U235" i="1" s="1"/>
  <c r="X235" i="8"/>
  <c r="F235" i="8" s="1"/>
  <c r="O236" i="8"/>
  <c r="P236" i="8" s="1"/>
  <c r="V237" i="8"/>
  <c r="W236" i="8"/>
  <c r="T83" i="10"/>
  <c r="L81" i="11"/>
  <c r="Z82" i="10"/>
  <c r="F82" i="10" s="1"/>
  <c r="P236" i="1"/>
  <c r="Q236" i="1" s="1"/>
  <c r="N237" i="1"/>
  <c r="O236" i="1"/>
  <c r="V83" i="10" l="1"/>
  <c r="W83" i="10" s="1"/>
  <c r="U83" i="10"/>
  <c r="X236" i="8"/>
  <c r="F236" i="8" s="1"/>
  <c r="R236" i="1"/>
  <c r="U236" i="1" s="1"/>
  <c r="P237" i="1"/>
  <c r="Q237" i="1" s="1"/>
  <c r="N238" i="1"/>
  <c r="O237" i="1"/>
  <c r="I80" i="11"/>
  <c r="O237" i="8"/>
  <c r="P237" i="8" s="1"/>
  <c r="V238" i="8"/>
  <c r="W237" i="8"/>
  <c r="X83" i="10" l="1"/>
  <c r="N84" i="10"/>
  <c r="O84" i="10" s="1"/>
  <c r="S84" i="10" s="1"/>
  <c r="R237" i="1"/>
  <c r="U237" i="1" s="1"/>
  <c r="X237" i="8"/>
  <c r="F237" i="8" s="1"/>
  <c r="O238" i="8"/>
  <c r="P238" i="8" s="1"/>
  <c r="V239" i="8"/>
  <c r="W238" i="8"/>
  <c r="Y83" i="10"/>
  <c r="P238" i="1"/>
  <c r="Q238" i="1" s="1"/>
  <c r="N239" i="1"/>
  <c r="O238" i="1"/>
  <c r="Z83" i="10" l="1"/>
  <c r="F83" i="10" s="1"/>
  <c r="X238" i="8"/>
  <c r="F238" i="8" s="1"/>
  <c r="R238" i="1"/>
  <c r="U238" i="1" s="1"/>
  <c r="L82" i="11"/>
  <c r="T84" i="10"/>
  <c r="O239" i="8"/>
  <c r="P239" i="8" s="1"/>
  <c r="V240" i="8"/>
  <c r="W239" i="8"/>
  <c r="P239" i="1"/>
  <c r="Q239" i="1" s="1"/>
  <c r="N240" i="1"/>
  <c r="O239" i="1"/>
  <c r="V84" i="10" l="1"/>
  <c r="W84" i="10" s="1"/>
  <c r="U84" i="10"/>
  <c r="R239" i="1"/>
  <c r="U239" i="1" s="1"/>
  <c r="P240" i="1"/>
  <c r="Q240" i="1" s="1"/>
  <c r="N241" i="1"/>
  <c r="O240" i="1"/>
  <c r="O240" i="8"/>
  <c r="P240" i="8" s="1"/>
  <c r="V241" i="8"/>
  <c r="W240" i="8"/>
  <c r="X239" i="8"/>
  <c r="F239" i="8" s="1"/>
  <c r="I81" i="11"/>
  <c r="X84" i="10" l="1"/>
  <c r="N85" i="10"/>
  <c r="O85" i="10" s="1"/>
  <c r="S85" i="10" s="1"/>
  <c r="X240" i="8"/>
  <c r="F240" i="8" s="1"/>
  <c r="R240" i="1"/>
  <c r="U240" i="1" s="1"/>
  <c r="Y84" i="10"/>
  <c r="O241" i="8"/>
  <c r="P241" i="8" s="1"/>
  <c r="V242" i="8"/>
  <c r="W241" i="8"/>
  <c r="P241" i="1"/>
  <c r="Q241" i="1" s="1"/>
  <c r="N242" i="1"/>
  <c r="O241" i="1"/>
  <c r="X241" i="8" l="1"/>
  <c r="F241" i="8" s="1"/>
  <c r="R241" i="1"/>
  <c r="U241" i="1" s="1"/>
  <c r="Z84" i="10"/>
  <c r="F84" i="10" s="1"/>
  <c r="L83" i="11"/>
  <c r="T85" i="10"/>
  <c r="O242" i="8"/>
  <c r="P242" i="8" s="1"/>
  <c r="V243" i="8"/>
  <c r="W242" i="8"/>
  <c r="P242" i="1"/>
  <c r="Q242" i="1" s="1"/>
  <c r="N243" i="1"/>
  <c r="O242" i="1"/>
  <c r="X242" i="8" l="1"/>
  <c r="F242" i="8" s="1"/>
  <c r="V85" i="10"/>
  <c r="W85" i="10" s="1"/>
  <c r="U85" i="10"/>
  <c r="R242" i="1"/>
  <c r="U242" i="1" s="1"/>
  <c r="P243" i="1"/>
  <c r="Q243" i="1" s="1"/>
  <c r="N244" i="1"/>
  <c r="O243" i="1"/>
  <c r="O243" i="8"/>
  <c r="P243" i="8" s="1"/>
  <c r="V244" i="8"/>
  <c r="W243" i="8"/>
  <c r="I82" i="11"/>
  <c r="X85" i="10" l="1"/>
  <c r="N86" i="10"/>
  <c r="O86" i="10" s="1"/>
  <c r="S86" i="10" s="1"/>
  <c r="Y85" i="10"/>
  <c r="R243" i="1"/>
  <c r="U243" i="1" s="1"/>
  <c r="X243" i="8"/>
  <c r="F243" i="8" s="1"/>
  <c r="O244" i="8"/>
  <c r="P244" i="8" s="1"/>
  <c r="V245" i="8"/>
  <c r="W244" i="8"/>
  <c r="P244" i="1"/>
  <c r="Q244" i="1" s="1"/>
  <c r="N245" i="1"/>
  <c r="O244" i="1"/>
  <c r="X244" i="8" l="1"/>
  <c r="F244" i="8" s="1"/>
  <c r="R244" i="1"/>
  <c r="U244" i="1" s="1"/>
  <c r="Z85" i="10"/>
  <c r="F85" i="10" s="1"/>
  <c r="L84" i="11"/>
  <c r="T86" i="10"/>
  <c r="P245" i="1"/>
  <c r="Q245" i="1" s="1"/>
  <c r="N246" i="1"/>
  <c r="O245" i="1"/>
  <c r="O245" i="8"/>
  <c r="P245" i="8" s="1"/>
  <c r="V246" i="8"/>
  <c r="W245" i="8"/>
  <c r="V86" i="10" l="1"/>
  <c r="W86" i="10" s="1"/>
  <c r="U86" i="10"/>
  <c r="X245" i="8"/>
  <c r="F245" i="8" s="1"/>
  <c r="O246" i="8"/>
  <c r="P246" i="8" s="1"/>
  <c r="V247" i="8"/>
  <c r="W246" i="8"/>
  <c r="P246" i="1"/>
  <c r="Q246" i="1" s="1"/>
  <c r="N247" i="1"/>
  <c r="O246" i="1"/>
  <c r="R245" i="1"/>
  <c r="U245" i="1" s="1"/>
  <c r="I83" i="11"/>
  <c r="X86" i="10" l="1"/>
  <c r="N87" i="10"/>
  <c r="O87" i="10" s="1"/>
  <c r="S87" i="10" s="1"/>
  <c r="X246" i="8"/>
  <c r="F246" i="8" s="1"/>
  <c r="P247" i="1"/>
  <c r="Q247" i="1" s="1"/>
  <c r="N248" i="1"/>
  <c r="O247" i="1"/>
  <c r="R246" i="1"/>
  <c r="U246" i="1" s="1"/>
  <c r="O247" i="8"/>
  <c r="P247" i="8" s="1"/>
  <c r="V248" i="8"/>
  <c r="W247" i="8"/>
  <c r="Y86" i="10"/>
  <c r="X247" i="8" l="1"/>
  <c r="F247" i="8" s="1"/>
  <c r="R247" i="1"/>
  <c r="U247" i="1" s="1"/>
  <c r="P248" i="1"/>
  <c r="Q248" i="1" s="1"/>
  <c r="N249" i="1"/>
  <c r="O248" i="1"/>
  <c r="L85" i="11"/>
  <c r="T87" i="10"/>
  <c r="O248" i="8"/>
  <c r="P248" i="8" s="1"/>
  <c r="V249" i="8"/>
  <c r="W248" i="8"/>
  <c r="Z86" i="10"/>
  <c r="F86" i="10" s="1"/>
  <c r="V87" i="10" l="1"/>
  <c r="W87" i="10" s="1"/>
  <c r="U87" i="10"/>
  <c r="X248" i="8"/>
  <c r="F248" i="8" s="1"/>
  <c r="I84" i="11"/>
  <c r="O249" i="8"/>
  <c r="P249" i="8" s="1"/>
  <c r="V250" i="8"/>
  <c r="W249" i="8"/>
  <c r="P249" i="1"/>
  <c r="Q249" i="1" s="1"/>
  <c r="N250" i="1"/>
  <c r="O249" i="1"/>
  <c r="R248" i="1"/>
  <c r="U248" i="1" s="1"/>
  <c r="X249" i="8" l="1"/>
  <c r="F249" i="8" s="1"/>
  <c r="X87" i="10"/>
  <c r="N88" i="10"/>
  <c r="O88" i="10" s="1"/>
  <c r="S88" i="10" s="1"/>
  <c r="R249" i="1"/>
  <c r="U249" i="1" s="1"/>
  <c r="P250" i="1"/>
  <c r="Q250" i="1" s="1"/>
  <c r="N251" i="1"/>
  <c r="O250" i="1"/>
  <c r="O250" i="8"/>
  <c r="P250" i="8" s="1"/>
  <c r="V251" i="8"/>
  <c r="W250" i="8"/>
  <c r="Y87" i="10"/>
  <c r="R250" i="1" l="1"/>
  <c r="U250" i="1" s="1"/>
  <c r="X250" i="8"/>
  <c r="F250" i="8" s="1"/>
  <c r="Z87" i="10"/>
  <c r="F87" i="10" s="1"/>
  <c r="L86" i="11"/>
  <c r="T88" i="10"/>
  <c r="P251" i="1"/>
  <c r="Q251" i="1" s="1"/>
  <c r="N252" i="1"/>
  <c r="O251" i="1"/>
  <c r="O251" i="8"/>
  <c r="P251" i="8" s="1"/>
  <c r="V252" i="8"/>
  <c r="W251" i="8"/>
  <c r="V88" i="10" l="1"/>
  <c r="W88" i="10" s="1"/>
  <c r="U88" i="10"/>
  <c r="X251" i="8"/>
  <c r="F251" i="8" s="1"/>
  <c r="O252" i="8"/>
  <c r="P252" i="8" s="1"/>
  <c r="V253" i="8"/>
  <c r="W252" i="8"/>
  <c r="R251" i="1"/>
  <c r="U251" i="1" s="1"/>
  <c r="P252" i="1"/>
  <c r="Q252" i="1" s="1"/>
  <c r="N253" i="1"/>
  <c r="O252" i="1"/>
  <c r="I85" i="11"/>
  <c r="X88" i="10" l="1"/>
  <c r="N89" i="10"/>
  <c r="O89" i="10" s="1"/>
  <c r="S89" i="10" s="1"/>
  <c r="R252" i="1"/>
  <c r="U252" i="1" s="1"/>
  <c r="X252" i="8"/>
  <c r="F252" i="8" s="1"/>
  <c r="P253" i="1"/>
  <c r="Q253" i="1" s="1"/>
  <c r="N254" i="1"/>
  <c r="O253" i="1"/>
  <c r="O253" i="8"/>
  <c r="P253" i="8" s="1"/>
  <c r="V254" i="8"/>
  <c r="W253" i="8"/>
  <c r="Y88" i="10"/>
  <c r="X253" i="8" l="1"/>
  <c r="F253" i="8" s="1"/>
  <c r="R253" i="1"/>
  <c r="U253" i="1" s="1"/>
  <c r="Z88" i="10"/>
  <c r="F88" i="10" s="1"/>
  <c r="P254" i="1"/>
  <c r="Q254" i="1" s="1"/>
  <c r="N255" i="1"/>
  <c r="O254" i="1"/>
  <c r="O254" i="8"/>
  <c r="P254" i="8" s="1"/>
  <c r="V255" i="8"/>
  <c r="W254" i="8"/>
  <c r="T89" i="10"/>
  <c r="L87" i="11"/>
  <c r="V89" i="10" l="1"/>
  <c r="W89" i="10" s="1"/>
  <c r="U89" i="10"/>
  <c r="X254" i="8"/>
  <c r="F254" i="8" s="1"/>
  <c r="R254" i="1"/>
  <c r="U254" i="1" s="1"/>
  <c r="I86" i="11"/>
  <c r="O255" i="8"/>
  <c r="P255" i="8" s="1"/>
  <c r="V256" i="8"/>
  <c r="W255" i="8"/>
  <c r="P255" i="1"/>
  <c r="Q255" i="1" s="1"/>
  <c r="N256" i="1"/>
  <c r="O255" i="1"/>
  <c r="X89" i="10" l="1"/>
  <c r="N90" i="10"/>
  <c r="O90" i="10" s="1"/>
  <c r="S90" i="10" s="1"/>
  <c r="X255" i="8"/>
  <c r="F255" i="8" s="1"/>
  <c r="R255" i="1"/>
  <c r="U255" i="1" s="1"/>
  <c r="O256" i="8"/>
  <c r="P256" i="8" s="1"/>
  <c r="V257" i="8"/>
  <c r="W256" i="8"/>
  <c r="P256" i="1"/>
  <c r="Q256" i="1" s="1"/>
  <c r="N257" i="1"/>
  <c r="O256" i="1"/>
  <c r="Y89" i="10"/>
  <c r="X256" i="8" l="1"/>
  <c r="F256" i="8" s="1"/>
  <c r="Z89" i="10"/>
  <c r="F89" i="10" s="1"/>
  <c r="R256" i="1"/>
  <c r="U256" i="1" s="1"/>
  <c r="L88" i="11"/>
  <c r="T90" i="10"/>
  <c r="P257" i="1"/>
  <c r="Q257" i="1" s="1"/>
  <c r="N258" i="1"/>
  <c r="O257" i="1"/>
  <c r="O257" i="8"/>
  <c r="P257" i="8" s="1"/>
  <c r="V258" i="8"/>
  <c r="W257" i="8"/>
  <c r="V90" i="10" l="1"/>
  <c r="W90" i="10" s="1"/>
  <c r="U90" i="10"/>
  <c r="X257" i="8"/>
  <c r="F257" i="8" s="1"/>
  <c r="O258" i="8"/>
  <c r="P258" i="8" s="1"/>
  <c r="V259" i="8"/>
  <c r="W258" i="8"/>
  <c r="R257" i="1"/>
  <c r="U257" i="1" s="1"/>
  <c r="P258" i="1"/>
  <c r="Q258" i="1" s="1"/>
  <c r="N259" i="1"/>
  <c r="O258" i="1"/>
  <c r="I87" i="11"/>
  <c r="X90" i="10" l="1"/>
  <c r="N91" i="10"/>
  <c r="O91" i="10" s="1"/>
  <c r="S91" i="10" s="1"/>
  <c r="R258" i="1"/>
  <c r="U258" i="1" s="1"/>
  <c r="X258" i="8"/>
  <c r="F258" i="8" s="1"/>
  <c r="P259" i="1"/>
  <c r="Q259" i="1" s="1"/>
  <c r="N260" i="1"/>
  <c r="O259" i="1"/>
  <c r="O259" i="8"/>
  <c r="P259" i="8" s="1"/>
  <c r="V260" i="8"/>
  <c r="W259" i="8"/>
  <c r="Y90" i="10"/>
  <c r="Z90" i="10" l="1"/>
  <c r="F90" i="10" s="1"/>
  <c r="X259" i="8"/>
  <c r="F259" i="8" s="1"/>
  <c r="R259" i="1"/>
  <c r="U259" i="1" s="1"/>
  <c r="P260" i="1"/>
  <c r="Q260" i="1" s="1"/>
  <c r="N261" i="1"/>
  <c r="O260" i="1"/>
  <c r="O260" i="8"/>
  <c r="P260" i="8" s="1"/>
  <c r="V261" i="8"/>
  <c r="W260" i="8"/>
  <c r="L89" i="11"/>
  <c r="T91" i="10"/>
  <c r="V91" i="10" l="1"/>
  <c r="W91" i="10" s="1"/>
  <c r="U91" i="10"/>
  <c r="X260" i="8"/>
  <c r="F260" i="8" s="1"/>
  <c r="O261" i="8"/>
  <c r="P261" i="8" s="1"/>
  <c r="V262" i="8"/>
  <c r="W261" i="8"/>
  <c r="I88" i="11"/>
  <c r="P261" i="1"/>
  <c r="Q261" i="1" s="1"/>
  <c r="N262" i="1"/>
  <c r="O261" i="1"/>
  <c r="R260" i="1"/>
  <c r="U260" i="1" s="1"/>
  <c r="X91" i="10" l="1"/>
  <c r="N92" i="10"/>
  <c r="O92" i="10" s="1"/>
  <c r="S92" i="10" s="1"/>
  <c r="X261" i="8"/>
  <c r="F261" i="8" s="1"/>
  <c r="R261" i="1"/>
  <c r="U261" i="1" s="1"/>
  <c r="P262" i="1"/>
  <c r="Q262" i="1" s="1"/>
  <c r="N263" i="1"/>
  <c r="O262" i="1"/>
  <c r="Y91" i="10"/>
  <c r="O262" i="8"/>
  <c r="P262" i="8" s="1"/>
  <c r="V263" i="8"/>
  <c r="W262" i="8"/>
  <c r="R262" i="1" l="1"/>
  <c r="U262" i="1" s="1"/>
  <c r="X262" i="8"/>
  <c r="F262" i="8" s="1"/>
  <c r="T92" i="10"/>
  <c r="L90" i="11"/>
  <c r="Z91" i="10"/>
  <c r="F91" i="10" s="1"/>
  <c r="P263" i="1"/>
  <c r="Q263" i="1" s="1"/>
  <c r="N264" i="1"/>
  <c r="O263" i="1"/>
  <c r="O263" i="8"/>
  <c r="P263" i="8" s="1"/>
  <c r="V264" i="8"/>
  <c r="W263" i="8"/>
  <c r="V92" i="10" l="1"/>
  <c r="W92" i="10" s="1"/>
  <c r="U92" i="10"/>
  <c r="X263" i="8"/>
  <c r="F263" i="8" s="1"/>
  <c r="O264" i="8"/>
  <c r="P264" i="8" s="1"/>
  <c r="V265" i="8"/>
  <c r="W264" i="8"/>
  <c r="P264" i="1"/>
  <c r="Q264" i="1" s="1"/>
  <c r="N265" i="1"/>
  <c r="O264" i="1"/>
  <c r="R263" i="1"/>
  <c r="U263" i="1" s="1"/>
  <c r="I89" i="11"/>
  <c r="X92" i="10" l="1"/>
  <c r="N93" i="10"/>
  <c r="O93" i="10" s="1"/>
  <c r="S93" i="10" s="1"/>
  <c r="R264" i="1"/>
  <c r="U264" i="1" s="1"/>
  <c r="X264" i="8"/>
  <c r="F264" i="8" s="1"/>
  <c r="Y92" i="10"/>
  <c r="P265" i="1"/>
  <c r="Q265" i="1" s="1"/>
  <c r="N266" i="1"/>
  <c r="O265" i="1"/>
  <c r="O265" i="8"/>
  <c r="P265" i="8" s="1"/>
  <c r="V266" i="8"/>
  <c r="W265" i="8"/>
  <c r="X265" i="8" l="1"/>
  <c r="F265" i="8" s="1"/>
  <c r="Z92" i="10"/>
  <c r="F92" i="10" s="1"/>
  <c r="R265" i="1"/>
  <c r="U265" i="1" s="1"/>
  <c r="L91" i="11"/>
  <c r="T93" i="10"/>
  <c r="P266" i="1"/>
  <c r="Q266" i="1" s="1"/>
  <c r="N267" i="1"/>
  <c r="O266" i="1"/>
  <c r="O266" i="8"/>
  <c r="P266" i="8" s="1"/>
  <c r="V267" i="8"/>
  <c r="W266" i="8"/>
  <c r="V93" i="10" l="1"/>
  <c r="W93" i="10" s="1"/>
  <c r="U93" i="10"/>
  <c r="X266" i="8"/>
  <c r="F266" i="8" s="1"/>
  <c r="O267" i="8"/>
  <c r="P267" i="8" s="1"/>
  <c r="V268" i="8"/>
  <c r="W267" i="8"/>
  <c r="P267" i="1"/>
  <c r="Q267" i="1" s="1"/>
  <c r="N268" i="1"/>
  <c r="O267" i="1"/>
  <c r="R266" i="1"/>
  <c r="U266" i="1" s="1"/>
  <c r="I90" i="11"/>
  <c r="X93" i="10" l="1"/>
  <c r="X267" i="8"/>
  <c r="F267" i="8" s="1"/>
  <c r="P268" i="1"/>
  <c r="Q268" i="1" s="1"/>
  <c r="N269" i="1"/>
  <c r="O268" i="1"/>
  <c r="N94" i="10"/>
  <c r="O94" i="10" s="1"/>
  <c r="S94" i="10" s="1"/>
  <c r="R267" i="1"/>
  <c r="U267" i="1" s="1"/>
  <c r="O268" i="8"/>
  <c r="P268" i="8" s="1"/>
  <c r="V269" i="8"/>
  <c r="W268" i="8"/>
  <c r="Y93" i="10"/>
  <c r="R268" i="1" l="1"/>
  <c r="U268" i="1" s="1"/>
  <c r="X268" i="8"/>
  <c r="F268" i="8" s="1"/>
  <c r="Z93" i="10"/>
  <c r="F93" i="10" s="1"/>
  <c r="L92" i="11"/>
  <c r="T94" i="10"/>
  <c r="P269" i="1"/>
  <c r="Q269" i="1" s="1"/>
  <c r="N270" i="1"/>
  <c r="O269" i="1"/>
  <c r="O269" i="8"/>
  <c r="P269" i="8" s="1"/>
  <c r="V270" i="8"/>
  <c r="W269" i="8"/>
  <c r="V94" i="10" l="1"/>
  <c r="W94" i="10" s="1"/>
  <c r="U94" i="10"/>
  <c r="X269" i="8"/>
  <c r="F269" i="8" s="1"/>
  <c r="R269" i="1"/>
  <c r="U269" i="1" s="1"/>
  <c r="O270" i="8"/>
  <c r="P270" i="8" s="1"/>
  <c r="V271" i="8"/>
  <c r="W270" i="8"/>
  <c r="P270" i="1"/>
  <c r="Q270" i="1" s="1"/>
  <c r="N271" i="1"/>
  <c r="O270" i="1"/>
  <c r="I91" i="11"/>
  <c r="X94" i="10" l="1"/>
  <c r="N95" i="10"/>
  <c r="O95" i="10" s="1"/>
  <c r="S95" i="10" s="1"/>
  <c r="R270" i="1"/>
  <c r="U270" i="1" s="1"/>
  <c r="X270" i="8"/>
  <c r="F270" i="8" s="1"/>
  <c r="P271" i="1"/>
  <c r="Q271" i="1" s="1"/>
  <c r="N272" i="1"/>
  <c r="O271" i="1"/>
  <c r="O271" i="8"/>
  <c r="P271" i="8" s="1"/>
  <c r="V272" i="8"/>
  <c r="W271" i="8"/>
  <c r="Y94" i="10"/>
  <c r="X271" i="8" l="1"/>
  <c r="F271" i="8" s="1"/>
  <c r="R271" i="1"/>
  <c r="U271" i="1" s="1"/>
  <c r="Z94" i="10"/>
  <c r="F94" i="10" s="1"/>
  <c r="L93" i="11"/>
  <c r="T95" i="10"/>
  <c r="O272" i="8"/>
  <c r="P272" i="8" s="1"/>
  <c r="V273" i="8"/>
  <c r="W272" i="8"/>
  <c r="P272" i="1"/>
  <c r="Q272" i="1" s="1"/>
  <c r="N273" i="1"/>
  <c r="O272" i="1"/>
  <c r="V95" i="10" l="1"/>
  <c r="W95" i="10" s="1"/>
  <c r="U95" i="10"/>
  <c r="R272" i="1"/>
  <c r="U272" i="1" s="1"/>
  <c r="X272" i="8"/>
  <c r="F272" i="8" s="1"/>
  <c r="P273" i="1"/>
  <c r="Q273" i="1" s="1"/>
  <c r="N274" i="1"/>
  <c r="O273" i="1"/>
  <c r="O273" i="8"/>
  <c r="P273" i="8" s="1"/>
  <c r="V274" i="8"/>
  <c r="W273" i="8"/>
  <c r="I92" i="11"/>
  <c r="X95" i="10" l="1"/>
  <c r="N96" i="10"/>
  <c r="O96" i="10" s="1"/>
  <c r="S96" i="10" s="1"/>
  <c r="X273" i="8"/>
  <c r="F273" i="8" s="1"/>
  <c r="R273" i="1"/>
  <c r="U273" i="1" s="1"/>
  <c r="Y95" i="10"/>
  <c r="O274" i="8"/>
  <c r="P274" i="8" s="1"/>
  <c r="V275" i="8"/>
  <c r="W274" i="8"/>
  <c r="P274" i="1"/>
  <c r="Q274" i="1" s="1"/>
  <c r="N275" i="1"/>
  <c r="O274" i="1"/>
  <c r="Z95" i="10" l="1"/>
  <c r="F95" i="10" s="1"/>
  <c r="R274" i="1"/>
  <c r="U274" i="1" s="1"/>
  <c r="T96" i="10"/>
  <c r="L94" i="11"/>
  <c r="O275" i="8"/>
  <c r="P275" i="8" s="1"/>
  <c r="V276" i="8"/>
  <c r="W275" i="8"/>
  <c r="X274" i="8"/>
  <c r="F274" i="8" s="1"/>
  <c r="P275" i="1"/>
  <c r="Q275" i="1" s="1"/>
  <c r="N276" i="1"/>
  <c r="O275" i="1"/>
  <c r="V96" i="10" l="1"/>
  <c r="W96" i="10" s="1"/>
  <c r="U96" i="10"/>
  <c r="X275" i="8"/>
  <c r="F275" i="8" s="1"/>
  <c r="R275" i="1"/>
  <c r="U275" i="1" s="1"/>
  <c r="O276" i="8"/>
  <c r="P276" i="8" s="1"/>
  <c r="V277" i="8"/>
  <c r="W276" i="8"/>
  <c r="P276" i="1"/>
  <c r="Q276" i="1" s="1"/>
  <c r="N277" i="1"/>
  <c r="O276" i="1"/>
  <c r="I93" i="11"/>
  <c r="X96" i="10" l="1"/>
  <c r="N97" i="10"/>
  <c r="O97" i="10" s="1"/>
  <c r="S97" i="10" s="1"/>
  <c r="X276" i="8"/>
  <c r="F276" i="8" s="1"/>
  <c r="Y96" i="10"/>
  <c r="R276" i="1"/>
  <c r="U276" i="1" s="1"/>
  <c r="P277" i="1"/>
  <c r="Q277" i="1" s="1"/>
  <c r="N278" i="1"/>
  <c r="O277" i="1"/>
  <c r="O277" i="8"/>
  <c r="P277" i="8" s="1"/>
  <c r="V278" i="8"/>
  <c r="W277" i="8"/>
  <c r="Z96" i="10" l="1"/>
  <c r="F96" i="10" s="1"/>
  <c r="X277" i="8"/>
  <c r="F277" i="8" s="1"/>
  <c r="O278" i="8"/>
  <c r="P278" i="8" s="1"/>
  <c r="V279" i="8"/>
  <c r="W278" i="8"/>
  <c r="P278" i="1"/>
  <c r="Q278" i="1" s="1"/>
  <c r="N279" i="1"/>
  <c r="O278" i="1"/>
  <c r="T97" i="10"/>
  <c r="L95" i="11"/>
  <c r="R277" i="1"/>
  <c r="U277" i="1" s="1"/>
  <c r="V97" i="10" l="1"/>
  <c r="W97" i="10" s="1"/>
  <c r="U97" i="10"/>
  <c r="X278" i="8"/>
  <c r="F278" i="8" s="1"/>
  <c r="R278" i="1"/>
  <c r="U278" i="1" s="1"/>
  <c r="I94" i="11"/>
  <c r="P279" i="1"/>
  <c r="Q279" i="1" s="1"/>
  <c r="N280" i="1"/>
  <c r="O279" i="1"/>
  <c r="O279" i="8"/>
  <c r="P279" i="8" s="1"/>
  <c r="V280" i="8"/>
  <c r="W279" i="8"/>
  <c r="X97" i="10" l="1"/>
  <c r="N98" i="10"/>
  <c r="O98" i="10" s="1"/>
  <c r="S98" i="10" s="1"/>
  <c r="R279" i="1"/>
  <c r="U279" i="1" s="1"/>
  <c r="X279" i="8"/>
  <c r="F279" i="8" s="1"/>
  <c r="P280" i="1"/>
  <c r="Q280" i="1" s="1"/>
  <c r="N281" i="1"/>
  <c r="O280" i="1"/>
  <c r="O280" i="8"/>
  <c r="P280" i="8" s="1"/>
  <c r="V281" i="8"/>
  <c r="W280" i="8"/>
  <c r="Y97" i="10"/>
  <c r="Z97" i="10" l="1"/>
  <c r="F97" i="10" s="1"/>
  <c r="R280" i="1"/>
  <c r="U280" i="1" s="1"/>
  <c r="X280" i="8"/>
  <c r="F280" i="8" s="1"/>
  <c r="L96" i="11"/>
  <c r="T98" i="10"/>
  <c r="O281" i="8"/>
  <c r="P281" i="8" s="1"/>
  <c r="V282" i="8"/>
  <c r="W281" i="8"/>
  <c r="P281" i="1"/>
  <c r="Q281" i="1" s="1"/>
  <c r="N282" i="1"/>
  <c r="O281" i="1"/>
  <c r="R281" i="1" l="1"/>
  <c r="U281" i="1" s="1"/>
  <c r="V98" i="10"/>
  <c r="W98" i="10" s="1"/>
  <c r="U98" i="10"/>
  <c r="X281" i="8"/>
  <c r="F281" i="8" s="1"/>
  <c r="P282" i="1"/>
  <c r="Q282" i="1" s="1"/>
  <c r="N283" i="1"/>
  <c r="O282" i="1"/>
  <c r="O282" i="8"/>
  <c r="P282" i="8" s="1"/>
  <c r="X282" i="8" s="1"/>
  <c r="F282" i="8" s="1"/>
  <c r="V283" i="8"/>
  <c r="W282" i="8"/>
  <c r="I95" i="11"/>
  <c r="X98" i="10" l="1"/>
  <c r="R282" i="1"/>
  <c r="U282" i="1" s="1"/>
  <c r="Y98" i="10"/>
  <c r="O283" i="8"/>
  <c r="P283" i="8" s="1"/>
  <c r="V284" i="8"/>
  <c r="W283" i="8"/>
  <c r="P283" i="1"/>
  <c r="Q283" i="1" s="1"/>
  <c r="N284" i="1"/>
  <c r="O283" i="1"/>
  <c r="N99" i="10"/>
  <c r="O99" i="10" s="1"/>
  <c r="S99" i="10" s="1"/>
  <c r="Z98" i="10" l="1"/>
  <c r="F98" i="10" s="1"/>
  <c r="R283" i="1"/>
  <c r="U283" i="1" s="1"/>
  <c r="X283" i="8"/>
  <c r="F283" i="8" s="1"/>
  <c r="L97" i="11"/>
  <c r="T99" i="10"/>
  <c r="P284" i="1"/>
  <c r="Q284" i="1" s="1"/>
  <c r="N285" i="1"/>
  <c r="O284" i="1"/>
  <c r="O284" i="8"/>
  <c r="P284" i="8" s="1"/>
  <c r="V285" i="8"/>
  <c r="W284" i="8"/>
  <c r="V99" i="10" l="1"/>
  <c r="W99" i="10" s="1"/>
  <c r="U99" i="10"/>
  <c r="X284" i="8"/>
  <c r="F284" i="8" s="1"/>
  <c r="R284" i="1"/>
  <c r="U284" i="1" s="1"/>
  <c r="O285" i="8"/>
  <c r="P285" i="8" s="1"/>
  <c r="V286" i="8"/>
  <c r="W285" i="8"/>
  <c r="P285" i="1"/>
  <c r="Q285" i="1" s="1"/>
  <c r="N286" i="1"/>
  <c r="O285" i="1"/>
  <c r="I96" i="11"/>
  <c r="X99" i="10" l="1"/>
  <c r="N100" i="10"/>
  <c r="O100" i="10" s="1"/>
  <c r="S100" i="10" s="1"/>
  <c r="R285" i="1"/>
  <c r="U285" i="1" s="1"/>
  <c r="X285" i="8"/>
  <c r="F285" i="8" s="1"/>
  <c r="Y99" i="10"/>
  <c r="P286" i="1"/>
  <c r="Q286" i="1" s="1"/>
  <c r="N287" i="1"/>
  <c r="O286" i="1"/>
  <c r="O286" i="8"/>
  <c r="P286" i="8" s="1"/>
  <c r="V287" i="8"/>
  <c r="W286" i="8"/>
  <c r="Z99" i="10" l="1"/>
  <c r="F99" i="10" s="1"/>
  <c r="X286" i="8"/>
  <c r="F286" i="8" s="1"/>
  <c r="R286" i="1"/>
  <c r="U286" i="1" s="1"/>
  <c r="L98" i="11"/>
  <c r="T100" i="10"/>
  <c r="O287" i="8"/>
  <c r="P287" i="8" s="1"/>
  <c r="V288" i="8"/>
  <c r="W287" i="8"/>
  <c r="P287" i="1"/>
  <c r="Q287" i="1" s="1"/>
  <c r="N288" i="1"/>
  <c r="O287" i="1"/>
  <c r="V100" i="10" l="1"/>
  <c r="W100" i="10" s="1"/>
  <c r="U100" i="10"/>
  <c r="R287" i="1"/>
  <c r="U287" i="1" s="1"/>
  <c r="X287" i="8"/>
  <c r="F287" i="8" s="1"/>
  <c r="P288" i="1"/>
  <c r="Q288" i="1" s="1"/>
  <c r="N289" i="1"/>
  <c r="O288" i="1"/>
  <c r="O288" i="8"/>
  <c r="P288" i="8" s="1"/>
  <c r="V289" i="8"/>
  <c r="W288" i="8"/>
  <c r="I97" i="11"/>
  <c r="X100" i="10" l="1"/>
  <c r="N101" i="10"/>
  <c r="O101" i="10" s="1"/>
  <c r="S101" i="10" s="1"/>
  <c r="X288" i="8"/>
  <c r="F288" i="8" s="1"/>
  <c r="O289" i="8"/>
  <c r="P289" i="8" s="1"/>
  <c r="V290" i="8"/>
  <c r="W289" i="8"/>
  <c r="P289" i="1"/>
  <c r="Q289" i="1" s="1"/>
  <c r="N290" i="1"/>
  <c r="O289" i="1"/>
  <c r="R288" i="1"/>
  <c r="U288" i="1" s="1"/>
  <c r="Y100" i="10"/>
  <c r="X289" i="8" l="1"/>
  <c r="F289" i="8" s="1"/>
  <c r="Z100" i="10"/>
  <c r="F100" i="10" s="1"/>
  <c r="R289" i="1"/>
  <c r="U289" i="1" s="1"/>
  <c r="L99" i="11"/>
  <c r="T101" i="10"/>
  <c r="P290" i="1"/>
  <c r="Q290" i="1" s="1"/>
  <c r="N291" i="1"/>
  <c r="O290" i="1"/>
  <c r="O290" i="8"/>
  <c r="P290" i="8" s="1"/>
  <c r="V291" i="8"/>
  <c r="W290" i="8"/>
  <c r="V101" i="10" l="1"/>
  <c r="W101" i="10" s="1"/>
  <c r="U101" i="10"/>
  <c r="X290" i="8"/>
  <c r="F290" i="8" s="1"/>
  <c r="R290" i="1"/>
  <c r="U290" i="1" s="1"/>
  <c r="O291" i="8"/>
  <c r="P291" i="8" s="1"/>
  <c r="V292" i="8"/>
  <c r="W291" i="8"/>
  <c r="P291" i="1"/>
  <c r="Q291" i="1" s="1"/>
  <c r="N292" i="1"/>
  <c r="O291" i="1"/>
  <c r="I98" i="11"/>
  <c r="X101" i="10" l="1"/>
  <c r="N102" i="10"/>
  <c r="O102" i="10" s="1"/>
  <c r="S102" i="10" s="1"/>
  <c r="R291" i="1"/>
  <c r="U291" i="1" s="1"/>
  <c r="X291" i="8"/>
  <c r="F291" i="8" s="1"/>
  <c r="P292" i="1"/>
  <c r="Q292" i="1" s="1"/>
  <c r="N293" i="1"/>
  <c r="O292" i="1"/>
  <c r="O292" i="8"/>
  <c r="P292" i="8" s="1"/>
  <c r="X292" i="8" s="1"/>
  <c r="F292" i="8" s="1"/>
  <c r="V293" i="8"/>
  <c r="W292" i="8"/>
  <c r="Y101" i="10"/>
  <c r="R292" i="1" l="1"/>
  <c r="U292" i="1" s="1"/>
  <c r="Z101" i="10"/>
  <c r="F101" i="10" s="1"/>
  <c r="L100" i="11"/>
  <c r="T102" i="10"/>
  <c r="O293" i="8"/>
  <c r="P293" i="8" s="1"/>
  <c r="V294" i="8"/>
  <c r="W293" i="8"/>
  <c r="P293" i="1"/>
  <c r="Q293" i="1" s="1"/>
  <c r="N294" i="1"/>
  <c r="O293" i="1"/>
  <c r="V102" i="10" l="1"/>
  <c r="W102" i="10" s="1"/>
  <c r="U102" i="10"/>
  <c r="R293" i="1"/>
  <c r="U293" i="1" s="1"/>
  <c r="X293" i="8"/>
  <c r="F293" i="8" s="1"/>
  <c r="P294" i="1"/>
  <c r="Q294" i="1" s="1"/>
  <c r="N295" i="1"/>
  <c r="O294" i="1"/>
  <c r="O294" i="8"/>
  <c r="P294" i="8" s="1"/>
  <c r="V295" i="8"/>
  <c r="W294" i="8"/>
  <c r="I99" i="11"/>
  <c r="X102" i="10" l="1"/>
  <c r="N103" i="10"/>
  <c r="O103" i="10" s="1"/>
  <c r="S103" i="10" s="1"/>
  <c r="X294" i="8"/>
  <c r="F294" i="8" s="1"/>
  <c r="Y102" i="10"/>
  <c r="R294" i="1"/>
  <c r="U294" i="1" s="1"/>
  <c r="O295" i="8"/>
  <c r="P295" i="8" s="1"/>
  <c r="V296" i="8"/>
  <c r="W295" i="8"/>
  <c r="P295" i="1"/>
  <c r="Q295" i="1" s="1"/>
  <c r="N296" i="1"/>
  <c r="O295" i="1"/>
  <c r="Z102" i="10" l="1"/>
  <c r="F102" i="10" s="1"/>
  <c r="R295" i="1"/>
  <c r="U295" i="1" s="1"/>
  <c r="X295" i="8"/>
  <c r="F295" i="8" s="1"/>
  <c r="L101" i="11"/>
  <c r="T103" i="10"/>
  <c r="P296" i="1"/>
  <c r="Q296" i="1" s="1"/>
  <c r="N297" i="1"/>
  <c r="O296" i="1"/>
  <c r="O296" i="8"/>
  <c r="P296" i="8" s="1"/>
  <c r="V297" i="8"/>
  <c r="W296" i="8"/>
  <c r="V103" i="10" l="1"/>
  <c r="W103" i="10" s="1"/>
  <c r="U103" i="10"/>
  <c r="X296" i="8"/>
  <c r="F296" i="8" s="1"/>
  <c r="O297" i="8"/>
  <c r="P297" i="8" s="1"/>
  <c r="V298" i="8"/>
  <c r="W297" i="8"/>
  <c r="R296" i="1"/>
  <c r="U296" i="1" s="1"/>
  <c r="P297" i="1"/>
  <c r="Q297" i="1" s="1"/>
  <c r="N298" i="1"/>
  <c r="O297" i="1"/>
  <c r="I100" i="11"/>
  <c r="X103" i="10" l="1"/>
  <c r="N104" i="10"/>
  <c r="O104" i="10" s="1"/>
  <c r="S104" i="10" s="1"/>
  <c r="R297" i="1"/>
  <c r="U297" i="1" s="1"/>
  <c r="X297" i="8"/>
  <c r="F297" i="8" s="1"/>
  <c r="Y103" i="10"/>
  <c r="P298" i="1"/>
  <c r="Q298" i="1" s="1"/>
  <c r="N299" i="1"/>
  <c r="O298" i="1"/>
  <c r="O298" i="8"/>
  <c r="P298" i="8" s="1"/>
  <c r="V299" i="8"/>
  <c r="W298" i="8"/>
  <c r="R298" i="1" l="1"/>
  <c r="U298" i="1" s="1"/>
  <c r="X298" i="8"/>
  <c r="F298" i="8" s="1"/>
  <c r="Z103" i="10"/>
  <c r="F103" i="10" s="1"/>
  <c r="L102" i="11"/>
  <c r="T104" i="10"/>
  <c r="P299" i="1"/>
  <c r="Q299" i="1" s="1"/>
  <c r="N300" i="1"/>
  <c r="O299" i="1"/>
  <c r="O299" i="8"/>
  <c r="P299" i="8" s="1"/>
  <c r="V300" i="8"/>
  <c r="W299" i="8"/>
  <c r="V104" i="10" l="1"/>
  <c r="W104" i="10" s="1"/>
  <c r="U104" i="10"/>
  <c r="X299" i="8"/>
  <c r="F299" i="8" s="1"/>
  <c r="O300" i="8"/>
  <c r="P300" i="8" s="1"/>
  <c r="V301" i="8"/>
  <c r="W300" i="8"/>
  <c r="R299" i="1"/>
  <c r="U299" i="1" s="1"/>
  <c r="P300" i="1"/>
  <c r="Q300" i="1" s="1"/>
  <c r="N301" i="1"/>
  <c r="O300" i="1"/>
  <c r="I101" i="11"/>
  <c r="X104" i="10" l="1"/>
  <c r="X300" i="8"/>
  <c r="F300" i="8" s="1"/>
  <c r="Y104" i="10"/>
  <c r="P301" i="1"/>
  <c r="Q301" i="1" s="1"/>
  <c r="N302" i="1"/>
  <c r="O301" i="1"/>
  <c r="R300" i="1"/>
  <c r="U300" i="1" s="1"/>
  <c r="N105" i="10"/>
  <c r="O105" i="10" s="1"/>
  <c r="S105" i="10" s="1"/>
  <c r="O301" i="8"/>
  <c r="P301" i="8" s="1"/>
  <c r="V302" i="8"/>
  <c r="W301" i="8"/>
  <c r="R301" i="1" l="1"/>
  <c r="U301" i="1" s="1"/>
  <c r="Z104" i="10"/>
  <c r="F104" i="10" s="1"/>
  <c r="L103" i="11"/>
  <c r="T105" i="10"/>
  <c r="O302" i="8"/>
  <c r="P302" i="8" s="1"/>
  <c r="V303" i="8"/>
  <c r="W302" i="8"/>
  <c r="P302" i="1"/>
  <c r="Q302" i="1" s="1"/>
  <c r="N303" i="1"/>
  <c r="O302" i="1"/>
  <c r="X301" i="8"/>
  <c r="F301" i="8" s="1"/>
  <c r="V105" i="10" l="1"/>
  <c r="W105" i="10" s="1"/>
  <c r="U105" i="10"/>
  <c r="R302" i="1"/>
  <c r="U302" i="1" s="1"/>
  <c r="X302" i="8"/>
  <c r="F302" i="8" s="1"/>
  <c r="P303" i="1"/>
  <c r="Q303" i="1" s="1"/>
  <c r="N304" i="1"/>
  <c r="O303" i="1"/>
  <c r="O303" i="8"/>
  <c r="P303" i="8" s="1"/>
  <c r="V304" i="8"/>
  <c r="W303" i="8"/>
  <c r="I102" i="11"/>
  <c r="X105" i="10" l="1"/>
  <c r="N106" i="10"/>
  <c r="O106" i="10" s="1"/>
  <c r="S106" i="10" s="1"/>
  <c r="X303" i="8"/>
  <c r="F303" i="8" s="1"/>
  <c r="Y105" i="10"/>
  <c r="O304" i="8"/>
  <c r="P304" i="8" s="1"/>
  <c r="V305" i="8"/>
  <c r="W304" i="8"/>
  <c r="P304" i="1"/>
  <c r="Q304" i="1" s="1"/>
  <c r="N305" i="1"/>
  <c r="O304" i="1"/>
  <c r="R303" i="1"/>
  <c r="U303" i="1" s="1"/>
  <c r="Z105" i="10" l="1"/>
  <c r="F105" i="10" s="1"/>
  <c r="R304" i="1"/>
  <c r="U304" i="1" s="1"/>
  <c r="P305" i="1"/>
  <c r="Q305" i="1" s="1"/>
  <c r="N306" i="1"/>
  <c r="O305" i="1"/>
  <c r="L104" i="11"/>
  <c r="T106" i="10"/>
  <c r="O305" i="8"/>
  <c r="P305" i="8" s="1"/>
  <c r="V306" i="8"/>
  <c r="W305" i="8"/>
  <c r="X304" i="8"/>
  <c r="F304" i="8" s="1"/>
  <c r="V106" i="10" l="1"/>
  <c r="W106" i="10" s="1"/>
  <c r="U106" i="10"/>
  <c r="R305" i="1"/>
  <c r="U305" i="1" s="1"/>
  <c r="X305" i="8"/>
  <c r="F305" i="8" s="1"/>
  <c r="O306" i="8"/>
  <c r="P306" i="8" s="1"/>
  <c r="V307" i="8"/>
  <c r="W306" i="8"/>
  <c r="I103" i="11"/>
  <c r="P306" i="1"/>
  <c r="Q306" i="1" s="1"/>
  <c r="N307" i="1"/>
  <c r="O306" i="1"/>
  <c r="X106" i="10" l="1"/>
  <c r="N107" i="10"/>
  <c r="O107" i="10" s="1"/>
  <c r="S107" i="10" s="1"/>
  <c r="X306" i="8"/>
  <c r="F306" i="8" s="1"/>
  <c r="R306" i="1"/>
  <c r="U306" i="1" s="1"/>
  <c r="P307" i="1"/>
  <c r="Q307" i="1" s="1"/>
  <c r="N308" i="1"/>
  <c r="O307" i="1"/>
  <c r="Y106" i="10"/>
  <c r="O307" i="8"/>
  <c r="P307" i="8" s="1"/>
  <c r="V308" i="8"/>
  <c r="W307" i="8"/>
  <c r="R307" i="1" l="1"/>
  <c r="U307" i="1" s="1"/>
  <c r="X307" i="8"/>
  <c r="F307" i="8" s="1"/>
  <c r="P308" i="1"/>
  <c r="Q308" i="1" s="1"/>
  <c r="N309" i="1"/>
  <c r="O308" i="1"/>
  <c r="L105" i="11"/>
  <c r="T107" i="10"/>
  <c r="O308" i="8"/>
  <c r="P308" i="8" s="1"/>
  <c r="V309" i="8"/>
  <c r="W308" i="8"/>
  <c r="Z106" i="10"/>
  <c r="F106" i="10" s="1"/>
  <c r="V107" i="10" l="1"/>
  <c r="W107" i="10" s="1"/>
  <c r="U107" i="10"/>
  <c r="X308" i="8"/>
  <c r="F308" i="8" s="1"/>
  <c r="R308" i="1"/>
  <c r="U308" i="1" s="1"/>
  <c r="O309" i="8"/>
  <c r="P309" i="8" s="1"/>
  <c r="V310" i="8"/>
  <c r="W309" i="8"/>
  <c r="I104" i="11"/>
  <c r="P309" i="1"/>
  <c r="Q309" i="1" s="1"/>
  <c r="N310" i="1"/>
  <c r="O309" i="1"/>
  <c r="X107" i="10" l="1"/>
  <c r="N108" i="10"/>
  <c r="O108" i="10" s="1"/>
  <c r="S108" i="10" s="1"/>
  <c r="X309" i="8"/>
  <c r="F309" i="8" s="1"/>
  <c r="R309" i="1"/>
  <c r="U309" i="1" s="1"/>
  <c r="P310" i="1"/>
  <c r="Q310" i="1" s="1"/>
  <c r="N311" i="1"/>
  <c r="O310" i="1"/>
  <c r="Y107" i="10"/>
  <c r="O310" i="8"/>
  <c r="P310" i="8" s="1"/>
  <c r="V311" i="8"/>
  <c r="W310" i="8"/>
  <c r="Z107" i="10" l="1"/>
  <c r="F107" i="10" s="1"/>
  <c r="R310" i="1"/>
  <c r="U310" i="1" s="1"/>
  <c r="X310" i="8"/>
  <c r="F310" i="8" s="1"/>
  <c r="L106" i="11"/>
  <c r="T108" i="10"/>
  <c r="P311" i="1"/>
  <c r="Q311" i="1" s="1"/>
  <c r="N312" i="1"/>
  <c r="O311" i="1"/>
  <c r="O311" i="8"/>
  <c r="P311" i="8" s="1"/>
  <c r="V312" i="8"/>
  <c r="W311" i="8"/>
  <c r="V108" i="10" l="1"/>
  <c r="W108" i="10" s="1"/>
  <c r="U108" i="10"/>
  <c r="X311" i="8"/>
  <c r="F311" i="8" s="1"/>
  <c r="P312" i="1"/>
  <c r="Q312" i="1" s="1"/>
  <c r="N313" i="1"/>
  <c r="O312" i="1"/>
  <c r="O312" i="8"/>
  <c r="P312" i="8" s="1"/>
  <c r="V313" i="8"/>
  <c r="W312" i="8"/>
  <c r="R311" i="1"/>
  <c r="U311" i="1" s="1"/>
  <c r="I105" i="11"/>
  <c r="X108" i="10" l="1"/>
  <c r="N109" i="10"/>
  <c r="O109" i="10" s="1"/>
  <c r="S109" i="10" s="1"/>
  <c r="X312" i="8"/>
  <c r="F312" i="8" s="1"/>
  <c r="Y108" i="10"/>
  <c r="O313" i="8"/>
  <c r="P313" i="8" s="1"/>
  <c r="V314" i="8"/>
  <c r="W313" i="8"/>
  <c r="P313" i="1"/>
  <c r="Q313" i="1" s="1"/>
  <c r="N314" i="1"/>
  <c r="O313" i="1"/>
  <c r="R312" i="1"/>
  <c r="U312" i="1" s="1"/>
  <c r="X313" i="8" l="1"/>
  <c r="F313" i="8" s="1"/>
  <c r="Z108" i="10"/>
  <c r="F108" i="10" s="1"/>
  <c r="R313" i="1"/>
  <c r="U313" i="1" s="1"/>
  <c r="O314" i="8"/>
  <c r="P314" i="8" s="1"/>
  <c r="V315" i="8"/>
  <c r="W314" i="8"/>
  <c r="L107" i="11"/>
  <c r="T109" i="10"/>
  <c r="P314" i="1"/>
  <c r="Q314" i="1" s="1"/>
  <c r="N315" i="1"/>
  <c r="O314" i="1"/>
  <c r="V109" i="10" l="1"/>
  <c r="W109" i="10" s="1"/>
  <c r="U109" i="10"/>
  <c r="X314" i="8"/>
  <c r="F314" i="8" s="1"/>
  <c r="R314" i="1"/>
  <c r="U314" i="1" s="1"/>
  <c r="P315" i="1"/>
  <c r="Q315" i="1" s="1"/>
  <c r="N316" i="1"/>
  <c r="O315" i="1"/>
  <c r="I106" i="11"/>
  <c r="O315" i="8"/>
  <c r="P315" i="8" s="1"/>
  <c r="V316" i="8"/>
  <c r="W315" i="8"/>
  <c r="X109" i="10" l="1"/>
  <c r="N110" i="10"/>
  <c r="O110" i="10" s="1"/>
  <c r="S110" i="10" s="1"/>
  <c r="X315" i="8"/>
  <c r="F315" i="8" s="1"/>
  <c r="R315" i="1"/>
  <c r="U315" i="1" s="1"/>
  <c r="O316" i="8"/>
  <c r="P316" i="8" s="1"/>
  <c r="V317" i="8"/>
  <c r="W316" i="8"/>
  <c r="Y109" i="10"/>
  <c r="P316" i="1"/>
  <c r="Q316" i="1" s="1"/>
  <c r="N317" i="1"/>
  <c r="O316" i="1"/>
  <c r="Z109" i="10" l="1"/>
  <c r="F109" i="10" s="1"/>
  <c r="R316" i="1"/>
  <c r="U316" i="1" s="1"/>
  <c r="X316" i="8"/>
  <c r="F316" i="8" s="1"/>
  <c r="L108" i="11"/>
  <c r="T110" i="10"/>
  <c r="O317" i="8"/>
  <c r="P317" i="8" s="1"/>
  <c r="V318" i="8"/>
  <c r="W317" i="8"/>
  <c r="P317" i="1"/>
  <c r="Q317" i="1" s="1"/>
  <c r="N318" i="1"/>
  <c r="O317" i="1"/>
  <c r="V110" i="10" l="1"/>
  <c r="W110" i="10" s="1"/>
  <c r="U110" i="10"/>
  <c r="R317" i="1"/>
  <c r="U317" i="1" s="1"/>
  <c r="O318" i="8"/>
  <c r="P318" i="8" s="1"/>
  <c r="V319" i="8"/>
  <c r="W318" i="8"/>
  <c r="P318" i="1"/>
  <c r="Q318" i="1" s="1"/>
  <c r="N319" i="1"/>
  <c r="O318" i="1"/>
  <c r="X317" i="8"/>
  <c r="F317" i="8" s="1"/>
  <c r="I107" i="11"/>
  <c r="X110" i="10" l="1"/>
  <c r="N111" i="10"/>
  <c r="O111" i="10" s="1"/>
  <c r="S111" i="10" s="1"/>
  <c r="X318" i="8"/>
  <c r="F318" i="8" s="1"/>
  <c r="P319" i="1"/>
  <c r="Q319" i="1" s="1"/>
  <c r="N320" i="1"/>
  <c r="O319" i="1"/>
  <c r="Y110" i="10"/>
  <c r="R318" i="1"/>
  <c r="U318" i="1" s="1"/>
  <c r="O319" i="8"/>
  <c r="P319" i="8" s="1"/>
  <c r="V320" i="8"/>
  <c r="W319" i="8"/>
  <c r="X319" i="8" l="1"/>
  <c r="F319" i="8" s="1"/>
  <c r="R319" i="1"/>
  <c r="U319" i="1" s="1"/>
  <c r="O320" i="8"/>
  <c r="P320" i="8" s="1"/>
  <c r="V321" i="8"/>
  <c r="W320" i="8"/>
  <c r="P320" i="1"/>
  <c r="Q320" i="1" s="1"/>
  <c r="N321" i="1"/>
  <c r="O320" i="1"/>
  <c r="L109" i="11"/>
  <c r="T111" i="10"/>
  <c r="Z110" i="10"/>
  <c r="F110" i="10" s="1"/>
  <c r="V111" i="10" l="1"/>
  <c r="W111" i="10" s="1"/>
  <c r="U111" i="10"/>
  <c r="X320" i="8"/>
  <c r="F320" i="8" s="1"/>
  <c r="P321" i="1"/>
  <c r="Q321" i="1" s="1"/>
  <c r="N322" i="1"/>
  <c r="O321" i="1"/>
  <c r="I108" i="11"/>
  <c r="R320" i="1"/>
  <c r="U320" i="1" s="1"/>
  <c r="O321" i="8"/>
  <c r="P321" i="8" s="1"/>
  <c r="V322" i="8"/>
  <c r="W321" i="8"/>
  <c r="X111" i="10" l="1"/>
  <c r="N112" i="10"/>
  <c r="O112" i="10" s="1"/>
  <c r="S112" i="10" s="1"/>
  <c r="R321" i="1"/>
  <c r="U321" i="1" s="1"/>
  <c r="X321" i="8"/>
  <c r="F321" i="8" s="1"/>
  <c r="P322" i="1"/>
  <c r="Q322" i="1" s="1"/>
  <c r="N323" i="1"/>
  <c r="O322" i="1"/>
  <c r="Y111" i="10"/>
  <c r="O322" i="8"/>
  <c r="P322" i="8" s="1"/>
  <c r="V323" i="8"/>
  <c r="W322" i="8"/>
  <c r="R322" i="1" l="1"/>
  <c r="U322" i="1" s="1"/>
  <c r="X322" i="8"/>
  <c r="F322" i="8" s="1"/>
  <c r="P323" i="1"/>
  <c r="Q323" i="1" s="1"/>
  <c r="N324" i="1"/>
  <c r="O323" i="1"/>
  <c r="L110" i="11"/>
  <c r="T112" i="10"/>
  <c r="Z111" i="10"/>
  <c r="F111" i="10" s="1"/>
  <c r="O323" i="8"/>
  <c r="P323" i="8" s="1"/>
  <c r="V324" i="8"/>
  <c r="W323" i="8"/>
  <c r="V112" i="10" l="1"/>
  <c r="W112" i="10" s="1"/>
  <c r="U112" i="10"/>
  <c r="R323" i="1"/>
  <c r="U323" i="1" s="1"/>
  <c r="X323" i="8"/>
  <c r="F323" i="8" s="1"/>
  <c r="O324" i="8"/>
  <c r="P324" i="8" s="1"/>
  <c r="V325" i="8"/>
  <c r="W324" i="8"/>
  <c r="I109" i="11"/>
  <c r="P324" i="1"/>
  <c r="Q324" i="1" s="1"/>
  <c r="N325" i="1"/>
  <c r="O324" i="1"/>
  <c r="X112" i="10" l="1"/>
  <c r="X324" i="8"/>
  <c r="F324" i="8" s="1"/>
  <c r="P325" i="1"/>
  <c r="Q325" i="1" s="1"/>
  <c r="N326" i="1"/>
  <c r="O325" i="1"/>
  <c r="R324" i="1"/>
  <c r="U324" i="1" s="1"/>
  <c r="Y112" i="10"/>
  <c r="N113" i="10"/>
  <c r="O113" i="10" s="1"/>
  <c r="S113" i="10" s="1"/>
  <c r="O325" i="8"/>
  <c r="P325" i="8" s="1"/>
  <c r="V326" i="8"/>
  <c r="W325" i="8"/>
  <c r="Z112" i="10" l="1"/>
  <c r="F112" i="10" s="1"/>
  <c r="R325" i="1"/>
  <c r="U325" i="1" s="1"/>
  <c r="X325" i="8"/>
  <c r="F325" i="8" s="1"/>
  <c r="P326" i="1"/>
  <c r="Q326" i="1" s="1"/>
  <c r="N327" i="1"/>
  <c r="O326" i="1"/>
  <c r="T113" i="10"/>
  <c r="L111" i="11"/>
  <c r="O326" i="8"/>
  <c r="P326" i="8" s="1"/>
  <c r="V327" i="8"/>
  <c r="W326" i="8"/>
  <c r="V113" i="10" l="1"/>
  <c r="W113" i="10" s="1"/>
  <c r="U113" i="10"/>
  <c r="R326" i="1"/>
  <c r="U326" i="1" s="1"/>
  <c r="X326" i="8"/>
  <c r="F326" i="8" s="1"/>
  <c r="O327" i="8"/>
  <c r="P327" i="8" s="1"/>
  <c r="V328" i="8"/>
  <c r="W327" i="8"/>
  <c r="I110" i="11"/>
  <c r="P327" i="1"/>
  <c r="Q327" i="1" s="1"/>
  <c r="N328" i="1"/>
  <c r="O327" i="1"/>
  <c r="X113" i="10" l="1"/>
  <c r="N114" i="10"/>
  <c r="O114" i="10" s="1"/>
  <c r="S114" i="10" s="1"/>
  <c r="R327" i="1"/>
  <c r="U327" i="1" s="1"/>
  <c r="P328" i="1"/>
  <c r="Q328" i="1" s="1"/>
  <c r="N329" i="1"/>
  <c r="O328" i="1"/>
  <c r="Y113" i="10"/>
  <c r="O328" i="8"/>
  <c r="P328" i="8" s="1"/>
  <c r="V329" i="8"/>
  <c r="W328" i="8"/>
  <c r="X327" i="8"/>
  <c r="F327" i="8" s="1"/>
  <c r="Z113" i="10" l="1"/>
  <c r="F113" i="10" s="1"/>
  <c r="X328" i="8"/>
  <c r="F328" i="8" s="1"/>
  <c r="L112" i="11"/>
  <c r="T114" i="10"/>
  <c r="P329" i="1"/>
  <c r="Q329" i="1" s="1"/>
  <c r="N330" i="1"/>
  <c r="O329" i="1"/>
  <c r="O329" i="8"/>
  <c r="P329" i="8" s="1"/>
  <c r="V330" i="8"/>
  <c r="W329" i="8"/>
  <c r="R328" i="1"/>
  <c r="U328" i="1" s="1"/>
  <c r="V114" i="10" l="1"/>
  <c r="W114" i="10" s="1"/>
  <c r="U114" i="10"/>
  <c r="X329" i="8"/>
  <c r="F329" i="8" s="1"/>
  <c r="P330" i="1"/>
  <c r="Q330" i="1" s="1"/>
  <c r="N331" i="1"/>
  <c r="O330" i="1"/>
  <c r="O330" i="8"/>
  <c r="P330" i="8" s="1"/>
  <c r="V331" i="8"/>
  <c r="W330" i="8"/>
  <c r="R329" i="1"/>
  <c r="U329" i="1" s="1"/>
  <c r="I111" i="11"/>
  <c r="X114" i="10" l="1"/>
  <c r="N115" i="10"/>
  <c r="O115" i="10" s="1"/>
  <c r="S115" i="10" s="1"/>
  <c r="X330" i="8"/>
  <c r="F330" i="8" s="1"/>
  <c r="O331" i="8"/>
  <c r="P331" i="8" s="1"/>
  <c r="V332" i="8"/>
  <c r="W331" i="8"/>
  <c r="P331" i="1"/>
  <c r="Q331" i="1" s="1"/>
  <c r="N332" i="1"/>
  <c r="O331" i="1"/>
  <c r="Y114" i="10"/>
  <c r="R330" i="1"/>
  <c r="U330" i="1" s="1"/>
  <c r="X331" i="8" l="1"/>
  <c r="F331" i="8" s="1"/>
  <c r="R331" i="1"/>
  <c r="U331" i="1" s="1"/>
  <c r="Z114" i="10"/>
  <c r="F114" i="10" s="1"/>
  <c r="L113" i="11"/>
  <c r="T115" i="10"/>
  <c r="O332" i="8"/>
  <c r="P332" i="8" s="1"/>
  <c r="X332" i="8" s="1"/>
  <c r="F332" i="8" s="1"/>
  <c r="V333" i="8"/>
  <c r="W332" i="8"/>
  <c r="P332" i="1"/>
  <c r="Q332" i="1" s="1"/>
  <c r="N333" i="1"/>
  <c r="O332" i="1"/>
  <c r="V115" i="10" l="1"/>
  <c r="W115" i="10" s="1"/>
  <c r="U115" i="10"/>
  <c r="R332" i="1"/>
  <c r="U332" i="1" s="1"/>
  <c r="P333" i="1"/>
  <c r="Q333" i="1" s="1"/>
  <c r="N334" i="1"/>
  <c r="O333" i="1"/>
  <c r="O333" i="8"/>
  <c r="P333" i="8" s="1"/>
  <c r="V334" i="8"/>
  <c r="W333" i="8"/>
  <c r="I112" i="11"/>
  <c r="X115" i="10" l="1"/>
  <c r="N116" i="10"/>
  <c r="O116" i="10" s="1"/>
  <c r="S116" i="10" s="1"/>
  <c r="R333" i="1"/>
  <c r="U333" i="1" s="1"/>
  <c r="Y115" i="10"/>
  <c r="O334" i="8"/>
  <c r="P334" i="8" s="1"/>
  <c r="V335" i="8"/>
  <c r="W334" i="8"/>
  <c r="X333" i="8"/>
  <c r="F333" i="8" s="1"/>
  <c r="P334" i="1"/>
  <c r="Q334" i="1" s="1"/>
  <c r="N335" i="1"/>
  <c r="O334" i="1"/>
  <c r="Z115" i="10" l="1"/>
  <c r="F115" i="10" s="1"/>
  <c r="R334" i="1"/>
  <c r="U334" i="1" s="1"/>
  <c r="X334" i="8"/>
  <c r="F334" i="8" s="1"/>
  <c r="O335" i="8"/>
  <c r="P335" i="8" s="1"/>
  <c r="V336" i="8"/>
  <c r="W335" i="8"/>
  <c r="P335" i="1"/>
  <c r="Q335" i="1" s="1"/>
  <c r="N336" i="1"/>
  <c r="O335" i="1"/>
  <c r="T116" i="10"/>
  <c r="L114" i="11"/>
  <c r="V116" i="10" l="1"/>
  <c r="W116" i="10" s="1"/>
  <c r="U116" i="10"/>
  <c r="X335" i="8"/>
  <c r="F335" i="8" s="1"/>
  <c r="I113" i="11"/>
  <c r="P336" i="1"/>
  <c r="Q336" i="1" s="1"/>
  <c r="N337" i="1"/>
  <c r="O336" i="1"/>
  <c r="R335" i="1"/>
  <c r="U335" i="1" s="1"/>
  <c r="O336" i="8"/>
  <c r="P336" i="8" s="1"/>
  <c r="V337" i="8"/>
  <c r="W336" i="8"/>
  <c r="X116" i="10" l="1"/>
  <c r="N117" i="10"/>
  <c r="O117" i="10" s="1"/>
  <c r="S117" i="10" s="1"/>
  <c r="X336" i="8"/>
  <c r="F336" i="8" s="1"/>
  <c r="R336" i="1"/>
  <c r="U336" i="1" s="1"/>
  <c r="Y116" i="10"/>
  <c r="P337" i="1"/>
  <c r="Q337" i="1" s="1"/>
  <c r="N338" i="1"/>
  <c r="O337" i="1"/>
  <c r="O337" i="8"/>
  <c r="P337" i="8" s="1"/>
  <c r="V338" i="8"/>
  <c r="W337" i="8"/>
  <c r="R337" i="1" l="1"/>
  <c r="U337" i="1" s="1"/>
  <c r="Z116" i="10"/>
  <c r="F116" i="10" s="1"/>
  <c r="P338" i="1"/>
  <c r="Q338" i="1" s="1"/>
  <c r="N339" i="1"/>
  <c r="O338" i="1"/>
  <c r="T117" i="10"/>
  <c r="L115" i="11"/>
  <c r="O338" i="8"/>
  <c r="P338" i="8" s="1"/>
  <c r="V339" i="8"/>
  <c r="W338" i="8"/>
  <c r="X337" i="8"/>
  <c r="F337" i="8" s="1"/>
  <c r="V117" i="10" l="1"/>
  <c r="W117" i="10" s="1"/>
  <c r="U117" i="10"/>
  <c r="X338" i="8"/>
  <c r="F338" i="8" s="1"/>
  <c r="I114" i="11"/>
  <c r="O339" i="8"/>
  <c r="P339" i="8" s="1"/>
  <c r="V340" i="8"/>
  <c r="W339" i="8"/>
  <c r="P339" i="1"/>
  <c r="Q339" i="1" s="1"/>
  <c r="N340" i="1"/>
  <c r="O339" i="1"/>
  <c r="R338" i="1"/>
  <c r="U338" i="1" s="1"/>
  <c r="X117" i="10" l="1"/>
  <c r="N118" i="10"/>
  <c r="O118" i="10" s="1"/>
  <c r="S118" i="10" s="1"/>
  <c r="R339" i="1"/>
  <c r="U339" i="1" s="1"/>
  <c r="X339" i="8"/>
  <c r="F339" i="8" s="1"/>
  <c r="P340" i="1"/>
  <c r="Q340" i="1" s="1"/>
  <c r="N341" i="1"/>
  <c r="O340" i="1"/>
  <c r="O340" i="8"/>
  <c r="P340" i="8" s="1"/>
  <c r="V341" i="8"/>
  <c r="W340" i="8"/>
  <c r="Y117" i="10"/>
  <c r="Z117" i="10" l="1"/>
  <c r="F117" i="10" s="1"/>
  <c r="X340" i="8"/>
  <c r="F340" i="8" s="1"/>
  <c r="O341" i="8"/>
  <c r="P341" i="8" s="1"/>
  <c r="V342" i="8"/>
  <c r="W341" i="8"/>
  <c r="L116" i="11"/>
  <c r="T118" i="10"/>
  <c r="P341" i="1"/>
  <c r="Q341" i="1" s="1"/>
  <c r="N342" i="1"/>
  <c r="O341" i="1"/>
  <c r="R340" i="1"/>
  <c r="U340" i="1" s="1"/>
  <c r="V118" i="10" l="1"/>
  <c r="W118" i="10" s="1"/>
  <c r="U118" i="10"/>
  <c r="X341" i="8"/>
  <c r="F341" i="8" s="1"/>
  <c r="R341" i="1"/>
  <c r="U341" i="1" s="1"/>
  <c r="P342" i="1"/>
  <c r="Q342" i="1" s="1"/>
  <c r="N343" i="1"/>
  <c r="O342" i="1"/>
  <c r="I115" i="11"/>
  <c r="O342" i="8"/>
  <c r="P342" i="8" s="1"/>
  <c r="V343" i="8"/>
  <c r="W342" i="8"/>
  <c r="X118" i="10" l="1"/>
  <c r="N119" i="10"/>
  <c r="O119" i="10" s="1"/>
  <c r="S119" i="10" s="1"/>
  <c r="X342" i="8"/>
  <c r="F342" i="8" s="1"/>
  <c r="O343" i="8"/>
  <c r="P343" i="8" s="1"/>
  <c r="V344" i="8"/>
  <c r="W343" i="8"/>
  <c r="Y118" i="10"/>
  <c r="P343" i="1"/>
  <c r="Q343" i="1" s="1"/>
  <c r="N344" i="1"/>
  <c r="O343" i="1"/>
  <c r="R342" i="1"/>
  <c r="U342" i="1" s="1"/>
  <c r="Z118" i="10" l="1"/>
  <c r="F118" i="10" s="1"/>
  <c r="X343" i="8"/>
  <c r="F343" i="8" s="1"/>
  <c r="R343" i="1"/>
  <c r="U343" i="1" s="1"/>
  <c r="O344" i="8"/>
  <c r="P344" i="8" s="1"/>
  <c r="V345" i="8"/>
  <c r="W344" i="8"/>
  <c r="T119" i="10"/>
  <c r="L117" i="11"/>
  <c r="P344" i="1"/>
  <c r="Q344" i="1" s="1"/>
  <c r="N345" i="1"/>
  <c r="O344" i="1"/>
  <c r="V119" i="10" l="1"/>
  <c r="W119" i="10" s="1"/>
  <c r="U119" i="10"/>
  <c r="X344" i="8"/>
  <c r="F344" i="8" s="1"/>
  <c r="R344" i="1"/>
  <c r="U344" i="1" s="1"/>
  <c r="P345" i="1"/>
  <c r="Q345" i="1" s="1"/>
  <c r="N346" i="1"/>
  <c r="O345" i="1"/>
  <c r="I116" i="11"/>
  <c r="O345" i="8"/>
  <c r="P345" i="8" s="1"/>
  <c r="V346" i="8"/>
  <c r="W345" i="8"/>
  <c r="X119" i="10" l="1"/>
  <c r="N120" i="10"/>
  <c r="O120" i="10" s="1"/>
  <c r="S120" i="10" s="1"/>
  <c r="R345" i="1"/>
  <c r="U345" i="1" s="1"/>
  <c r="X345" i="8"/>
  <c r="F345" i="8" s="1"/>
  <c r="O346" i="8"/>
  <c r="P346" i="8" s="1"/>
  <c r="V347" i="8"/>
  <c r="W346" i="8"/>
  <c r="Y119" i="10"/>
  <c r="P346" i="1"/>
  <c r="Q346" i="1" s="1"/>
  <c r="N347" i="1"/>
  <c r="O346" i="1"/>
  <c r="Z119" i="10" l="1"/>
  <c r="F119" i="10" s="1"/>
  <c r="X346" i="8"/>
  <c r="F346" i="8" s="1"/>
  <c r="R346" i="1"/>
  <c r="U346" i="1" s="1"/>
  <c r="L118" i="11"/>
  <c r="T120" i="10"/>
  <c r="O347" i="8"/>
  <c r="P347" i="8" s="1"/>
  <c r="V348" i="8"/>
  <c r="W347" i="8"/>
  <c r="P347" i="1"/>
  <c r="Q347" i="1" s="1"/>
  <c r="N348" i="1"/>
  <c r="O347" i="1"/>
  <c r="V120" i="10" l="1"/>
  <c r="W120" i="10" s="1"/>
  <c r="U120" i="10"/>
  <c r="R347" i="1"/>
  <c r="U347" i="1" s="1"/>
  <c r="X347" i="8"/>
  <c r="F347" i="8" s="1"/>
  <c r="P348" i="1"/>
  <c r="Q348" i="1" s="1"/>
  <c r="N349" i="1"/>
  <c r="O348" i="1"/>
  <c r="O348" i="8"/>
  <c r="P348" i="8" s="1"/>
  <c r="V349" i="8"/>
  <c r="W348" i="8"/>
  <c r="I117" i="11"/>
  <c r="X120" i="10" l="1"/>
  <c r="N121" i="10"/>
  <c r="O121" i="10" s="1"/>
  <c r="S121" i="10" s="1"/>
  <c r="Y120" i="10"/>
  <c r="O349" i="8"/>
  <c r="P349" i="8" s="1"/>
  <c r="V350" i="8"/>
  <c r="W349" i="8"/>
  <c r="X348" i="8"/>
  <c r="F348" i="8" s="1"/>
  <c r="P349" i="1"/>
  <c r="Q349" i="1" s="1"/>
  <c r="N350" i="1"/>
  <c r="O349" i="1"/>
  <c r="R348" i="1"/>
  <c r="U348" i="1" s="1"/>
  <c r="Z120" i="10" l="1"/>
  <c r="F120" i="10" s="1"/>
  <c r="R349" i="1"/>
  <c r="U349" i="1" s="1"/>
  <c r="X349" i="8"/>
  <c r="F349" i="8" s="1"/>
  <c r="O350" i="8"/>
  <c r="P350" i="8" s="1"/>
  <c r="V351" i="8"/>
  <c r="W350" i="8"/>
  <c r="P350" i="1"/>
  <c r="Q350" i="1" s="1"/>
  <c r="N351" i="1"/>
  <c r="O350" i="1"/>
  <c r="L119" i="11"/>
  <c r="T121" i="10"/>
  <c r="V121" i="10" l="1"/>
  <c r="W121" i="10" s="1"/>
  <c r="U121" i="10"/>
  <c r="X350" i="8"/>
  <c r="F350" i="8" s="1"/>
  <c r="I118" i="11"/>
  <c r="P351" i="1"/>
  <c r="Q351" i="1" s="1"/>
  <c r="N352" i="1"/>
  <c r="O351" i="1"/>
  <c r="R350" i="1"/>
  <c r="U350" i="1" s="1"/>
  <c r="O351" i="8"/>
  <c r="P351" i="8" s="1"/>
  <c r="V352" i="8"/>
  <c r="W351" i="8"/>
  <c r="X121" i="10" l="1"/>
  <c r="Y121" i="10"/>
  <c r="X351" i="8"/>
  <c r="F351" i="8" s="1"/>
  <c r="R351" i="1"/>
  <c r="U351" i="1" s="1"/>
  <c r="P352" i="1"/>
  <c r="Q352" i="1" s="1"/>
  <c r="N353" i="1"/>
  <c r="O352" i="1"/>
  <c r="N122" i="10"/>
  <c r="O122" i="10" s="1"/>
  <c r="S122" i="10" s="1"/>
  <c r="O352" i="8"/>
  <c r="P352" i="8" s="1"/>
  <c r="V353" i="8"/>
  <c r="W352" i="8"/>
  <c r="Z121" i="10" l="1"/>
  <c r="F121" i="10" s="1"/>
  <c r="R352" i="1"/>
  <c r="U352" i="1" s="1"/>
  <c r="X352" i="8"/>
  <c r="F352" i="8" s="1"/>
  <c r="L120" i="11"/>
  <c r="T122" i="10"/>
  <c r="O353" i="8"/>
  <c r="P353" i="8" s="1"/>
  <c r="V354" i="8"/>
  <c r="W353" i="8"/>
  <c r="P353" i="1"/>
  <c r="Q353" i="1" s="1"/>
  <c r="N354" i="1"/>
  <c r="O353" i="1"/>
  <c r="V122" i="10" l="1"/>
  <c r="W122" i="10" s="1"/>
  <c r="U122" i="10"/>
  <c r="R353" i="1"/>
  <c r="U353" i="1" s="1"/>
  <c r="X353" i="8"/>
  <c r="F353" i="8" s="1"/>
  <c r="P354" i="1"/>
  <c r="Q354" i="1" s="1"/>
  <c r="N355" i="1"/>
  <c r="O354" i="1"/>
  <c r="O354" i="8"/>
  <c r="P354" i="8" s="1"/>
  <c r="V355" i="8"/>
  <c r="W354" i="8"/>
  <c r="I119" i="11"/>
  <c r="X122" i="10" l="1"/>
  <c r="N123" i="10"/>
  <c r="O123" i="10" s="1"/>
  <c r="S123" i="10" s="1"/>
  <c r="Y122" i="10"/>
  <c r="R354" i="1"/>
  <c r="U354" i="1" s="1"/>
  <c r="O355" i="8"/>
  <c r="P355" i="8" s="1"/>
  <c r="V356" i="8"/>
  <c r="W355" i="8"/>
  <c r="X354" i="8"/>
  <c r="F354" i="8" s="1"/>
  <c r="P355" i="1"/>
  <c r="Q355" i="1" s="1"/>
  <c r="N356" i="1"/>
  <c r="O355" i="1"/>
  <c r="R355" i="1" l="1"/>
  <c r="U355" i="1" s="1"/>
  <c r="Z122" i="10"/>
  <c r="F122" i="10" s="1"/>
  <c r="X355" i="8"/>
  <c r="F355" i="8" s="1"/>
  <c r="L121" i="11"/>
  <c r="T123" i="10"/>
  <c r="O356" i="8"/>
  <c r="P356" i="8" s="1"/>
  <c r="V357" i="8"/>
  <c r="W356" i="8"/>
  <c r="P356" i="1"/>
  <c r="Q356" i="1" s="1"/>
  <c r="N357" i="1"/>
  <c r="O356" i="1"/>
  <c r="X356" i="8" l="1"/>
  <c r="F356" i="8" s="1"/>
  <c r="V123" i="10"/>
  <c r="W123" i="10" s="1"/>
  <c r="U123" i="10"/>
  <c r="R356" i="1"/>
  <c r="U356" i="1" s="1"/>
  <c r="P357" i="1"/>
  <c r="Q357" i="1" s="1"/>
  <c r="N358" i="1"/>
  <c r="O357" i="1"/>
  <c r="O357" i="8"/>
  <c r="P357" i="8" s="1"/>
  <c r="V358" i="8"/>
  <c r="W357" i="8"/>
  <c r="I120" i="11"/>
  <c r="X123" i="10" l="1"/>
  <c r="N124" i="10"/>
  <c r="O124" i="10" s="1"/>
  <c r="S124" i="10" s="1"/>
  <c r="X357" i="8"/>
  <c r="F357" i="8" s="1"/>
  <c r="R357" i="1"/>
  <c r="U357" i="1" s="1"/>
  <c r="Y123" i="10"/>
  <c r="O358" i="8"/>
  <c r="P358" i="8" s="1"/>
  <c r="V359" i="8"/>
  <c r="W358" i="8"/>
  <c r="P358" i="1"/>
  <c r="Q358" i="1" s="1"/>
  <c r="N359" i="1"/>
  <c r="O358" i="1"/>
  <c r="R358" i="1" l="1"/>
  <c r="U358" i="1" s="1"/>
  <c r="Z123" i="10"/>
  <c r="F123" i="10" s="1"/>
  <c r="X358" i="8"/>
  <c r="F358" i="8" s="1"/>
  <c r="L122" i="11"/>
  <c r="T124" i="10"/>
  <c r="O359" i="8"/>
  <c r="P359" i="8" s="1"/>
  <c r="V360" i="8"/>
  <c r="W359" i="8"/>
  <c r="P359" i="1"/>
  <c r="Q359" i="1" s="1"/>
  <c r="N360" i="1"/>
  <c r="O359" i="1"/>
  <c r="V124" i="10" l="1"/>
  <c r="W124" i="10" s="1"/>
  <c r="U124" i="10"/>
  <c r="R359" i="1"/>
  <c r="U359" i="1" s="1"/>
  <c r="X359" i="8"/>
  <c r="F359" i="8" s="1"/>
  <c r="P360" i="1"/>
  <c r="Q360" i="1" s="1"/>
  <c r="N361" i="1"/>
  <c r="O360" i="1"/>
  <c r="O360" i="8"/>
  <c r="P360" i="8" s="1"/>
  <c r="V361" i="8"/>
  <c r="W360" i="8"/>
  <c r="I121" i="11"/>
  <c r="X360" i="8" l="1"/>
  <c r="F360" i="8" s="1"/>
  <c r="X124" i="10"/>
  <c r="N125" i="10"/>
  <c r="O125" i="10" s="1"/>
  <c r="S125" i="10" s="1"/>
  <c r="R360" i="1"/>
  <c r="U360" i="1" s="1"/>
  <c r="Y124" i="10"/>
  <c r="O361" i="8"/>
  <c r="P361" i="8" s="1"/>
  <c r="V362" i="8"/>
  <c r="W361" i="8"/>
  <c r="P361" i="1"/>
  <c r="Q361" i="1" s="1"/>
  <c r="N362" i="1"/>
  <c r="O361" i="1"/>
  <c r="X361" i="8" l="1"/>
  <c r="F361" i="8" s="1"/>
  <c r="R361" i="1"/>
  <c r="U361" i="1" s="1"/>
  <c r="Z124" i="10"/>
  <c r="F124" i="10" s="1"/>
  <c r="L123" i="11"/>
  <c r="T125" i="10"/>
  <c r="O362" i="8"/>
  <c r="P362" i="8" s="1"/>
  <c r="V363" i="8"/>
  <c r="W362" i="8"/>
  <c r="P362" i="1"/>
  <c r="Q362" i="1" s="1"/>
  <c r="N363" i="1"/>
  <c r="O362" i="1"/>
  <c r="X362" i="8" l="1"/>
  <c r="F362" i="8" s="1"/>
  <c r="V125" i="10"/>
  <c r="W125" i="10" s="1"/>
  <c r="U125" i="10"/>
  <c r="R362" i="1"/>
  <c r="U362" i="1" s="1"/>
  <c r="O363" i="8"/>
  <c r="P363" i="8" s="1"/>
  <c r="V364" i="8"/>
  <c r="W363" i="8"/>
  <c r="I122" i="11"/>
  <c r="P363" i="1"/>
  <c r="Q363" i="1" s="1"/>
  <c r="N364" i="1"/>
  <c r="O363" i="1"/>
  <c r="X125" i="10" l="1"/>
  <c r="N126" i="10"/>
  <c r="O126" i="10" s="1"/>
  <c r="S126" i="10" s="1"/>
  <c r="X363" i="8"/>
  <c r="F363" i="8" s="1"/>
  <c r="R363" i="1"/>
  <c r="U363" i="1" s="1"/>
  <c r="P364" i="1"/>
  <c r="Q364" i="1" s="1"/>
  <c r="N365" i="1"/>
  <c r="O364" i="1"/>
  <c r="Y125" i="10"/>
  <c r="O364" i="8"/>
  <c r="P364" i="8" s="1"/>
  <c r="V365" i="8"/>
  <c r="W364" i="8"/>
  <c r="Z125" i="10" l="1"/>
  <c r="F125" i="10" s="1"/>
  <c r="X364" i="8"/>
  <c r="F364" i="8" s="1"/>
  <c r="L124" i="11"/>
  <c r="T126" i="10"/>
  <c r="P365" i="1"/>
  <c r="Q365" i="1" s="1"/>
  <c r="N366" i="1"/>
  <c r="O365" i="1"/>
  <c r="O365" i="8"/>
  <c r="P365" i="8" s="1"/>
  <c r="V366" i="8"/>
  <c r="W365" i="8"/>
  <c r="R364" i="1"/>
  <c r="U364" i="1" s="1"/>
  <c r="V126" i="10" l="1"/>
  <c r="W126" i="10" s="1"/>
  <c r="U126" i="10"/>
  <c r="X365" i="8"/>
  <c r="F365" i="8" s="1"/>
  <c r="R365" i="1"/>
  <c r="U365" i="1" s="1"/>
  <c r="O366" i="8"/>
  <c r="P366" i="8" s="1"/>
  <c r="V367" i="8"/>
  <c r="W366" i="8"/>
  <c r="P366" i="1"/>
  <c r="Q366" i="1" s="1"/>
  <c r="N367" i="1"/>
  <c r="O366" i="1"/>
  <c r="I123" i="11"/>
  <c r="X126" i="10" l="1"/>
  <c r="N127" i="10"/>
  <c r="O127" i="10" s="1"/>
  <c r="S127" i="10" s="1"/>
  <c r="X366" i="8"/>
  <c r="F366" i="8" s="1"/>
  <c r="Y126" i="10"/>
  <c r="P367" i="1"/>
  <c r="Q367" i="1" s="1"/>
  <c r="N368" i="1"/>
  <c r="O367" i="1"/>
  <c r="R366" i="1"/>
  <c r="U366" i="1" s="1"/>
  <c r="O367" i="8"/>
  <c r="P367" i="8" s="1"/>
  <c r="V368" i="8"/>
  <c r="W367" i="8"/>
  <c r="Z126" i="10" l="1"/>
  <c r="F126" i="10" s="1"/>
  <c r="X367" i="8"/>
  <c r="F367" i="8" s="1"/>
  <c r="R367" i="1"/>
  <c r="U367" i="1" s="1"/>
  <c r="P368" i="1"/>
  <c r="Q368" i="1" s="1"/>
  <c r="N369" i="1"/>
  <c r="O368" i="1"/>
  <c r="O368" i="8"/>
  <c r="P368" i="8" s="1"/>
  <c r="V369" i="8"/>
  <c r="W368" i="8"/>
  <c r="L125" i="11"/>
  <c r="T127" i="10"/>
  <c r="V127" i="10" l="1"/>
  <c r="W127" i="10" s="1"/>
  <c r="U127" i="10"/>
  <c r="R368" i="1"/>
  <c r="U368" i="1" s="1"/>
  <c r="I124" i="11"/>
  <c r="O369" i="8"/>
  <c r="P369" i="8" s="1"/>
  <c r="V370" i="8"/>
  <c r="W369" i="8"/>
  <c r="X368" i="8"/>
  <c r="F368" i="8" s="1"/>
  <c r="P369" i="1"/>
  <c r="Q369" i="1" s="1"/>
  <c r="N370" i="1"/>
  <c r="O369" i="1"/>
  <c r="X127" i="10" l="1"/>
  <c r="N128" i="10"/>
  <c r="O128" i="10" s="1"/>
  <c r="S128" i="10" s="1"/>
  <c r="R369" i="1"/>
  <c r="U369" i="1" s="1"/>
  <c r="X369" i="8"/>
  <c r="F369" i="8" s="1"/>
  <c r="O370" i="8"/>
  <c r="P370" i="8" s="1"/>
  <c r="V371" i="8"/>
  <c r="W370" i="8"/>
  <c r="P370" i="1"/>
  <c r="Q370" i="1" s="1"/>
  <c r="N371" i="1"/>
  <c r="O370" i="1"/>
  <c r="Y127" i="10"/>
  <c r="Z127" i="10" l="1"/>
  <c r="F127" i="10" s="1"/>
  <c r="R370" i="1"/>
  <c r="U370" i="1" s="1"/>
  <c r="X370" i="8"/>
  <c r="F370" i="8" s="1"/>
  <c r="L126" i="11"/>
  <c r="T128" i="10"/>
  <c r="O371" i="8"/>
  <c r="P371" i="8" s="1"/>
  <c r="V372" i="8"/>
  <c r="W371" i="8"/>
  <c r="P371" i="1"/>
  <c r="Q371" i="1" s="1"/>
  <c r="N372" i="1"/>
  <c r="O371" i="1"/>
  <c r="V128" i="10" l="1"/>
  <c r="W128" i="10" s="1"/>
  <c r="U128" i="10"/>
  <c r="X371" i="8"/>
  <c r="F371" i="8" s="1"/>
  <c r="R371" i="1"/>
  <c r="U371" i="1" s="1"/>
  <c r="P372" i="1"/>
  <c r="Q372" i="1" s="1"/>
  <c r="N373" i="1"/>
  <c r="O372" i="1"/>
  <c r="O372" i="8"/>
  <c r="P372" i="8" s="1"/>
  <c r="V373" i="8"/>
  <c r="W372" i="8"/>
  <c r="I125" i="11"/>
  <c r="X128" i="10" l="1"/>
  <c r="N129" i="10"/>
  <c r="O129" i="10" s="1"/>
  <c r="S129" i="10" s="1"/>
  <c r="R372" i="1"/>
  <c r="U372" i="1" s="1"/>
  <c r="Y128" i="10"/>
  <c r="O373" i="8"/>
  <c r="P373" i="8" s="1"/>
  <c r="V374" i="8"/>
  <c r="W373" i="8"/>
  <c r="X372" i="8"/>
  <c r="F372" i="8" s="1"/>
  <c r="P373" i="1"/>
  <c r="Q373" i="1" s="1"/>
  <c r="N374" i="1"/>
  <c r="O373" i="1"/>
  <c r="Z128" i="10" l="1"/>
  <c r="F128" i="10" s="1"/>
  <c r="R373" i="1"/>
  <c r="U373" i="1" s="1"/>
  <c r="X373" i="8"/>
  <c r="F373" i="8" s="1"/>
  <c r="O374" i="8"/>
  <c r="P374" i="8" s="1"/>
  <c r="V375" i="8"/>
  <c r="W374" i="8"/>
  <c r="P374" i="1"/>
  <c r="Q374" i="1" s="1"/>
  <c r="N375" i="1"/>
  <c r="O374" i="1"/>
  <c r="L127" i="11"/>
  <c r="T129" i="10"/>
  <c r="V129" i="10" l="1"/>
  <c r="W129" i="10" s="1"/>
  <c r="U129" i="10"/>
  <c r="X374" i="8"/>
  <c r="F374" i="8" s="1"/>
  <c r="I126" i="11"/>
  <c r="P375" i="1"/>
  <c r="Q375" i="1" s="1"/>
  <c r="N376" i="1"/>
  <c r="O375" i="1"/>
  <c r="R374" i="1"/>
  <c r="U374" i="1" s="1"/>
  <c r="O375" i="8"/>
  <c r="P375" i="8" s="1"/>
  <c r="V376" i="8"/>
  <c r="W375" i="8"/>
  <c r="X129" i="10" l="1"/>
  <c r="N130" i="10"/>
  <c r="O130" i="10" s="1"/>
  <c r="S130" i="10" s="1"/>
  <c r="X375" i="8"/>
  <c r="F375" i="8" s="1"/>
  <c r="R375" i="1"/>
  <c r="U375" i="1" s="1"/>
  <c r="P376" i="1"/>
  <c r="Q376" i="1" s="1"/>
  <c r="N377" i="1"/>
  <c r="O376" i="1"/>
  <c r="O376" i="8"/>
  <c r="P376" i="8" s="1"/>
  <c r="V377" i="8"/>
  <c r="W376" i="8"/>
  <c r="Y129" i="10"/>
  <c r="X376" i="8" l="1"/>
  <c r="F376" i="8" s="1"/>
  <c r="R376" i="1"/>
  <c r="U376" i="1" s="1"/>
  <c r="O377" i="8"/>
  <c r="P377" i="8" s="1"/>
  <c r="V378" i="8"/>
  <c r="W377" i="8"/>
  <c r="Z129" i="10"/>
  <c r="F129" i="10" s="1"/>
  <c r="L128" i="11"/>
  <c r="T130" i="10"/>
  <c r="P377" i="1"/>
  <c r="Q377" i="1" s="1"/>
  <c r="N378" i="1"/>
  <c r="O377" i="1"/>
  <c r="V130" i="10" l="1"/>
  <c r="W130" i="10" s="1"/>
  <c r="U130" i="10"/>
  <c r="R377" i="1"/>
  <c r="U377" i="1" s="1"/>
  <c r="X377" i="8"/>
  <c r="F377" i="8" s="1"/>
  <c r="P378" i="1"/>
  <c r="Q378" i="1" s="1"/>
  <c r="N379" i="1"/>
  <c r="O378" i="1"/>
  <c r="I127" i="11"/>
  <c r="O378" i="8"/>
  <c r="P378" i="8" s="1"/>
  <c r="V379" i="8"/>
  <c r="W378" i="8"/>
  <c r="X130" i="10" l="1"/>
  <c r="N131" i="10"/>
  <c r="O131" i="10" s="1"/>
  <c r="S131" i="10" s="1"/>
  <c r="X378" i="8"/>
  <c r="F378" i="8" s="1"/>
  <c r="R378" i="1"/>
  <c r="U378" i="1" s="1"/>
  <c r="O379" i="8"/>
  <c r="P379" i="8" s="1"/>
  <c r="V380" i="8"/>
  <c r="W379" i="8"/>
  <c r="Y130" i="10"/>
  <c r="P379" i="1"/>
  <c r="Q379" i="1" s="1"/>
  <c r="N380" i="1"/>
  <c r="O379" i="1"/>
  <c r="Z130" i="10" l="1"/>
  <c r="F130" i="10" s="1"/>
  <c r="R379" i="1"/>
  <c r="U379" i="1" s="1"/>
  <c r="X379" i="8"/>
  <c r="F379" i="8" s="1"/>
  <c r="P380" i="1"/>
  <c r="Q380" i="1" s="1"/>
  <c r="N381" i="1"/>
  <c r="O380" i="1"/>
  <c r="T131" i="10"/>
  <c r="L129" i="11"/>
  <c r="O380" i="8"/>
  <c r="P380" i="8" s="1"/>
  <c r="V381" i="8"/>
  <c r="W380" i="8"/>
  <c r="V131" i="10" l="1"/>
  <c r="W131" i="10" s="1"/>
  <c r="U131" i="10"/>
  <c r="X380" i="8"/>
  <c r="F380" i="8" s="1"/>
  <c r="I128" i="11"/>
  <c r="P381" i="1"/>
  <c r="Q381" i="1" s="1"/>
  <c r="N382" i="1"/>
  <c r="O381" i="1"/>
  <c r="O381" i="8"/>
  <c r="P381" i="8" s="1"/>
  <c r="V382" i="8"/>
  <c r="W381" i="8"/>
  <c r="R380" i="1"/>
  <c r="U380" i="1" s="1"/>
  <c r="X131" i="10" l="1"/>
  <c r="N132" i="10"/>
  <c r="O132" i="10" s="1"/>
  <c r="S132" i="10" s="1"/>
  <c r="X381" i="8"/>
  <c r="F381" i="8" s="1"/>
  <c r="O382" i="8"/>
  <c r="P382" i="8" s="1"/>
  <c r="V383" i="8"/>
  <c r="W382" i="8"/>
  <c r="P382" i="1"/>
  <c r="Q382" i="1" s="1"/>
  <c r="N383" i="1"/>
  <c r="O382" i="1"/>
  <c r="R381" i="1"/>
  <c r="U381" i="1" s="1"/>
  <c r="Y131" i="10"/>
  <c r="R382" i="1" l="1"/>
  <c r="U382" i="1" s="1"/>
  <c r="Z131" i="10"/>
  <c r="F131" i="10" s="1"/>
  <c r="L130" i="11"/>
  <c r="T132" i="10"/>
  <c r="P383" i="1"/>
  <c r="Q383" i="1" s="1"/>
  <c r="N384" i="1"/>
  <c r="O383" i="1"/>
  <c r="O383" i="8"/>
  <c r="P383" i="8" s="1"/>
  <c r="V384" i="8"/>
  <c r="W383" i="8"/>
  <c r="X382" i="8"/>
  <c r="F382" i="8" s="1"/>
  <c r="V132" i="10" l="1"/>
  <c r="W132" i="10" s="1"/>
  <c r="U132" i="10"/>
  <c r="X383" i="8"/>
  <c r="F383" i="8" s="1"/>
  <c r="O384" i="8"/>
  <c r="P384" i="8" s="1"/>
  <c r="V385" i="8"/>
  <c r="W384" i="8"/>
  <c r="P384" i="1"/>
  <c r="Q384" i="1" s="1"/>
  <c r="N385" i="1"/>
  <c r="O384" i="1"/>
  <c r="R383" i="1"/>
  <c r="U383" i="1" s="1"/>
  <c r="I129" i="11"/>
  <c r="X132" i="10" l="1"/>
  <c r="N133" i="10"/>
  <c r="O133" i="10" s="1"/>
  <c r="S133" i="10" s="1"/>
  <c r="Y132" i="10"/>
  <c r="R384" i="1"/>
  <c r="U384" i="1" s="1"/>
  <c r="P385" i="1"/>
  <c r="Q385" i="1" s="1"/>
  <c r="N386" i="1"/>
  <c r="O385" i="1"/>
  <c r="O385" i="8"/>
  <c r="P385" i="8" s="1"/>
  <c r="V386" i="8"/>
  <c r="W385" i="8"/>
  <c r="X384" i="8"/>
  <c r="F384" i="8" s="1"/>
  <c r="Z132" i="10" l="1"/>
  <c r="F132" i="10" s="1"/>
  <c r="X385" i="8"/>
  <c r="F385" i="8" s="1"/>
  <c r="P386" i="1"/>
  <c r="Q386" i="1" s="1"/>
  <c r="N387" i="1"/>
  <c r="O386" i="1"/>
  <c r="R385" i="1"/>
  <c r="U385" i="1" s="1"/>
  <c r="L131" i="11"/>
  <c r="T133" i="10"/>
  <c r="O386" i="8"/>
  <c r="P386" i="8" s="1"/>
  <c r="V387" i="8"/>
  <c r="W386" i="8"/>
  <c r="V133" i="10" l="1"/>
  <c r="W133" i="10" s="1"/>
  <c r="U133" i="10"/>
  <c r="X386" i="8"/>
  <c r="F386" i="8" s="1"/>
  <c r="I130" i="11"/>
  <c r="P387" i="1"/>
  <c r="Q387" i="1" s="1"/>
  <c r="N388" i="1"/>
  <c r="O387" i="1"/>
  <c r="O387" i="8"/>
  <c r="P387" i="8" s="1"/>
  <c r="V388" i="8"/>
  <c r="W387" i="8"/>
  <c r="R386" i="1"/>
  <c r="U386" i="1" s="1"/>
  <c r="X133" i="10" l="1"/>
  <c r="N134" i="10"/>
  <c r="O134" i="10" s="1"/>
  <c r="S134" i="10" s="1"/>
  <c r="R387" i="1"/>
  <c r="U387" i="1" s="1"/>
  <c r="X387" i="8"/>
  <c r="F387" i="8" s="1"/>
  <c r="O388" i="8"/>
  <c r="P388" i="8" s="1"/>
  <c r="V389" i="8"/>
  <c r="W388" i="8"/>
  <c r="Y133" i="10"/>
  <c r="P388" i="1"/>
  <c r="Q388" i="1" s="1"/>
  <c r="N389" i="1"/>
  <c r="O388" i="1"/>
  <c r="X388" i="8" l="1"/>
  <c r="F388" i="8" s="1"/>
  <c r="Z133" i="10"/>
  <c r="F133" i="10" s="1"/>
  <c r="R388" i="1"/>
  <c r="U388" i="1" s="1"/>
  <c r="L132" i="11"/>
  <c r="T134" i="10"/>
  <c r="O389" i="8"/>
  <c r="P389" i="8" s="1"/>
  <c r="V390" i="8"/>
  <c r="W389" i="8"/>
  <c r="P389" i="1"/>
  <c r="Q389" i="1" s="1"/>
  <c r="N390" i="1"/>
  <c r="O389" i="1"/>
  <c r="V134" i="10" l="1"/>
  <c r="W134" i="10" s="1"/>
  <c r="U134" i="10"/>
  <c r="R389" i="1"/>
  <c r="U389" i="1" s="1"/>
  <c r="P390" i="1"/>
  <c r="Q390" i="1" s="1"/>
  <c r="N391" i="1"/>
  <c r="O390" i="1"/>
  <c r="O390" i="8"/>
  <c r="P390" i="8" s="1"/>
  <c r="V391" i="8"/>
  <c r="W390" i="8"/>
  <c r="X389" i="8"/>
  <c r="F389" i="8" s="1"/>
  <c r="I131" i="11"/>
  <c r="X134" i="10" l="1"/>
  <c r="N135" i="10"/>
  <c r="O135" i="10" s="1"/>
  <c r="S135" i="10" s="1"/>
  <c r="O391" i="8"/>
  <c r="P391" i="8" s="1"/>
  <c r="V392" i="8"/>
  <c r="W391" i="8"/>
  <c r="X390" i="8"/>
  <c r="F390" i="8" s="1"/>
  <c r="P391" i="1"/>
  <c r="Q391" i="1" s="1"/>
  <c r="N392" i="1"/>
  <c r="O391" i="1"/>
  <c r="Y134" i="10"/>
  <c r="R390" i="1"/>
  <c r="U390" i="1" s="1"/>
  <c r="Z134" i="10" l="1"/>
  <c r="F134" i="10" s="1"/>
  <c r="R391" i="1"/>
  <c r="U391" i="1" s="1"/>
  <c r="T135" i="10"/>
  <c r="L133" i="11"/>
  <c r="O392" i="8"/>
  <c r="P392" i="8" s="1"/>
  <c r="V393" i="8"/>
  <c r="W392" i="8"/>
  <c r="P392" i="1"/>
  <c r="Q392" i="1" s="1"/>
  <c r="N393" i="1"/>
  <c r="O392" i="1"/>
  <c r="X391" i="8"/>
  <c r="F391" i="8" s="1"/>
  <c r="V135" i="10" l="1"/>
  <c r="W135" i="10" s="1"/>
  <c r="U135" i="10"/>
  <c r="R392" i="1"/>
  <c r="U392" i="1" s="1"/>
  <c r="X392" i="8"/>
  <c r="F392" i="8" s="1"/>
  <c r="P393" i="1"/>
  <c r="Q393" i="1" s="1"/>
  <c r="N394" i="1"/>
  <c r="O393" i="1"/>
  <c r="O393" i="8"/>
  <c r="P393" i="8" s="1"/>
  <c r="V394" i="8"/>
  <c r="W393" i="8"/>
  <c r="I132" i="11"/>
  <c r="X135" i="10" l="1"/>
  <c r="N136" i="10"/>
  <c r="O136" i="10" s="1"/>
  <c r="S136" i="10" s="1"/>
  <c r="R393" i="1"/>
  <c r="U393" i="1" s="1"/>
  <c r="X393" i="8"/>
  <c r="F393" i="8" s="1"/>
  <c r="Y135" i="10"/>
  <c r="O394" i="8"/>
  <c r="P394" i="8" s="1"/>
  <c r="V395" i="8"/>
  <c r="W394" i="8"/>
  <c r="P394" i="1"/>
  <c r="Q394" i="1" s="1"/>
  <c r="N395" i="1"/>
  <c r="O394" i="1"/>
  <c r="R394" i="1" l="1"/>
  <c r="U394" i="1" s="1"/>
  <c r="Z135" i="10"/>
  <c r="F135" i="10" s="1"/>
  <c r="L134" i="11"/>
  <c r="T136" i="10"/>
  <c r="O395" i="8"/>
  <c r="P395" i="8" s="1"/>
  <c r="V396" i="8"/>
  <c r="W395" i="8"/>
  <c r="X394" i="8"/>
  <c r="F394" i="8" s="1"/>
  <c r="P395" i="1"/>
  <c r="Q395" i="1" s="1"/>
  <c r="N396" i="1"/>
  <c r="O395" i="1"/>
  <c r="V136" i="10" l="1"/>
  <c r="W136" i="10" s="1"/>
  <c r="U136" i="10"/>
  <c r="R395" i="1"/>
  <c r="U395" i="1" s="1"/>
  <c r="X395" i="8"/>
  <c r="F395" i="8" s="1"/>
  <c r="P396" i="1"/>
  <c r="Q396" i="1" s="1"/>
  <c r="N397" i="1"/>
  <c r="O396" i="1"/>
  <c r="I133" i="11"/>
  <c r="O396" i="8"/>
  <c r="P396" i="8" s="1"/>
  <c r="V397" i="8"/>
  <c r="W396" i="8"/>
  <c r="X136" i="10" l="1"/>
  <c r="N137" i="10"/>
  <c r="O137" i="10" s="1"/>
  <c r="S137" i="10" s="1"/>
  <c r="X396" i="8"/>
  <c r="F396" i="8" s="1"/>
  <c r="O397" i="8"/>
  <c r="P397" i="8" s="1"/>
  <c r="V398" i="8"/>
  <c r="W397" i="8"/>
  <c r="Y136" i="10"/>
  <c r="P397" i="1"/>
  <c r="Q397" i="1" s="1"/>
  <c r="N398" i="1"/>
  <c r="O397" i="1"/>
  <c r="R396" i="1"/>
  <c r="U396" i="1" s="1"/>
  <c r="X397" i="8" l="1"/>
  <c r="F397" i="8" s="1"/>
  <c r="R397" i="1"/>
  <c r="U397" i="1" s="1"/>
  <c r="O398" i="8"/>
  <c r="P398" i="8" s="1"/>
  <c r="V399" i="8"/>
  <c r="W398" i="8"/>
  <c r="Z136" i="10"/>
  <c r="F136" i="10" s="1"/>
  <c r="P398" i="1"/>
  <c r="Q398" i="1" s="1"/>
  <c r="N399" i="1"/>
  <c r="O398" i="1"/>
  <c r="T137" i="10"/>
  <c r="L135" i="11"/>
  <c r="V137" i="10" l="1"/>
  <c r="W137" i="10" s="1"/>
  <c r="U137" i="10"/>
  <c r="X398" i="8"/>
  <c r="F398" i="8" s="1"/>
  <c r="R398" i="1"/>
  <c r="U398" i="1" s="1"/>
  <c r="I134" i="11"/>
  <c r="P399" i="1"/>
  <c r="Q399" i="1" s="1"/>
  <c r="N400" i="1"/>
  <c r="O399" i="1"/>
  <c r="O399" i="8"/>
  <c r="P399" i="8" s="1"/>
  <c r="V400" i="8"/>
  <c r="W399" i="8"/>
  <c r="X137" i="10" l="1"/>
  <c r="N138" i="10"/>
  <c r="O138" i="10" s="1"/>
  <c r="S138" i="10" s="1"/>
  <c r="X399" i="8"/>
  <c r="F399" i="8" s="1"/>
  <c r="R399" i="1"/>
  <c r="U399" i="1" s="1"/>
  <c r="P400" i="1"/>
  <c r="Q400" i="1" s="1"/>
  <c r="N401" i="1"/>
  <c r="O400" i="1"/>
  <c r="O400" i="8"/>
  <c r="P400" i="8" s="1"/>
  <c r="X400" i="8" s="1"/>
  <c r="F400" i="8" s="1"/>
  <c r="V401" i="8"/>
  <c r="W400" i="8"/>
  <c r="Y137" i="10"/>
  <c r="Z137" i="10" l="1"/>
  <c r="F137" i="10" s="1"/>
  <c r="O401" i="8"/>
  <c r="P401" i="8" s="1"/>
  <c r="V402" i="8"/>
  <c r="W401" i="8"/>
  <c r="L136" i="11"/>
  <c r="T138" i="10"/>
  <c r="P401" i="1"/>
  <c r="Q401" i="1" s="1"/>
  <c r="N402" i="1"/>
  <c r="O401" i="1"/>
  <c r="R400" i="1"/>
  <c r="U400" i="1" s="1"/>
  <c r="R401" i="1" l="1"/>
  <c r="U401" i="1" s="1"/>
  <c r="V138" i="10"/>
  <c r="W138" i="10" s="1"/>
  <c r="U138" i="10"/>
  <c r="X401" i="8"/>
  <c r="F401" i="8" s="1"/>
  <c r="I135" i="11"/>
  <c r="P402" i="1"/>
  <c r="Q402" i="1" s="1"/>
  <c r="N403" i="1"/>
  <c r="O402" i="1"/>
  <c r="O402" i="8"/>
  <c r="P402" i="8" s="1"/>
  <c r="V403" i="8"/>
  <c r="W402" i="8"/>
  <c r="X138" i="10" l="1"/>
  <c r="N139" i="10"/>
  <c r="O139" i="10" s="1"/>
  <c r="S139" i="10" s="1"/>
  <c r="X402" i="8"/>
  <c r="F402" i="8" s="1"/>
  <c r="R402" i="1"/>
  <c r="U402" i="1" s="1"/>
  <c r="P403" i="1"/>
  <c r="Q403" i="1" s="1"/>
  <c r="N404" i="1"/>
  <c r="O403" i="1"/>
  <c r="O403" i="8"/>
  <c r="P403" i="8" s="1"/>
  <c r="X403" i="8" s="1"/>
  <c r="F403" i="8" s="1"/>
  <c r="V404" i="8"/>
  <c r="W403" i="8"/>
  <c r="Y138" i="10"/>
  <c r="Z138" i="10" l="1"/>
  <c r="F138" i="10" s="1"/>
  <c r="O404" i="8"/>
  <c r="P404" i="8" s="1"/>
  <c r="V405" i="8"/>
  <c r="W404" i="8"/>
  <c r="P404" i="1"/>
  <c r="Q404" i="1" s="1"/>
  <c r="N405" i="1"/>
  <c r="O404" i="1"/>
  <c r="L137" i="11"/>
  <c r="T139" i="10"/>
  <c r="R403" i="1"/>
  <c r="U403" i="1" s="1"/>
  <c r="V139" i="10" l="1"/>
  <c r="W139" i="10" s="1"/>
  <c r="U139" i="10"/>
  <c r="R404" i="1"/>
  <c r="U404" i="1" s="1"/>
  <c r="I136" i="11"/>
  <c r="O405" i="8"/>
  <c r="P405" i="8" s="1"/>
  <c r="V406" i="8"/>
  <c r="W405" i="8"/>
  <c r="P405" i="1"/>
  <c r="Q405" i="1" s="1"/>
  <c r="N406" i="1"/>
  <c r="O405" i="1"/>
  <c r="X404" i="8"/>
  <c r="F404" i="8" s="1"/>
  <c r="X139" i="10" l="1"/>
  <c r="N140" i="10"/>
  <c r="O140" i="10" s="1"/>
  <c r="S140" i="10" s="1"/>
  <c r="R405" i="1"/>
  <c r="U405" i="1" s="1"/>
  <c r="X405" i="8"/>
  <c r="F405" i="8" s="1"/>
  <c r="P406" i="1"/>
  <c r="Q406" i="1" s="1"/>
  <c r="N407" i="1"/>
  <c r="O406" i="1"/>
  <c r="O406" i="8"/>
  <c r="P406" i="8" s="1"/>
  <c r="V407" i="8"/>
  <c r="W406" i="8"/>
  <c r="Y139" i="10"/>
  <c r="X406" i="8" l="1"/>
  <c r="F406" i="8" s="1"/>
  <c r="Z139" i="10"/>
  <c r="F139" i="10" s="1"/>
  <c r="O407" i="8"/>
  <c r="P407" i="8" s="1"/>
  <c r="V408" i="8"/>
  <c r="W407" i="8"/>
  <c r="L138" i="11"/>
  <c r="T140" i="10"/>
  <c r="P407" i="1"/>
  <c r="Q407" i="1" s="1"/>
  <c r="N408" i="1"/>
  <c r="O407" i="1"/>
  <c r="R406" i="1"/>
  <c r="U406" i="1" s="1"/>
  <c r="V140" i="10" l="1"/>
  <c r="W140" i="10" s="1"/>
  <c r="U140" i="10"/>
  <c r="R407" i="1"/>
  <c r="U407" i="1" s="1"/>
  <c r="X407" i="8"/>
  <c r="F407" i="8" s="1"/>
  <c r="P408" i="1"/>
  <c r="Q408" i="1" s="1"/>
  <c r="N409" i="1"/>
  <c r="O408" i="1"/>
  <c r="I137" i="11"/>
  <c r="O408" i="8"/>
  <c r="P408" i="8" s="1"/>
  <c r="V409" i="8"/>
  <c r="W408" i="8"/>
  <c r="X140" i="10" l="1"/>
  <c r="N141" i="10"/>
  <c r="O141" i="10" s="1"/>
  <c r="S141" i="10" s="1"/>
  <c r="X408" i="8"/>
  <c r="F408" i="8" s="1"/>
  <c r="O409" i="8"/>
  <c r="P409" i="8" s="1"/>
  <c r="V410" i="8"/>
  <c r="W409" i="8"/>
  <c r="P409" i="1"/>
  <c r="Q409" i="1" s="1"/>
  <c r="N410" i="1"/>
  <c r="O409" i="1"/>
  <c r="Y140" i="10"/>
  <c r="R408" i="1"/>
  <c r="U408" i="1" s="1"/>
  <c r="X409" i="8" l="1"/>
  <c r="F409" i="8" s="1"/>
  <c r="Z140" i="10"/>
  <c r="F140" i="10" s="1"/>
  <c r="P410" i="1"/>
  <c r="Q410" i="1" s="1"/>
  <c r="N411" i="1"/>
  <c r="O410" i="1"/>
  <c r="L139" i="11"/>
  <c r="T141" i="10"/>
  <c r="R409" i="1"/>
  <c r="U409" i="1" s="1"/>
  <c r="O410" i="8"/>
  <c r="P410" i="8" s="1"/>
  <c r="V411" i="8"/>
  <c r="W410" i="8"/>
  <c r="V141" i="10" l="1"/>
  <c r="W141" i="10" s="1"/>
  <c r="U141" i="10"/>
  <c r="X410" i="8"/>
  <c r="F410" i="8" s="1"/>
  <c r="R410" i="1"/>
  <c r="U410" i="1" s="1"/>
  <c r="I138" i="11"/>
  <c r="O411" i="8"/>
  <c r="P411" i="8" s="1"/>
  <c r="V412" i="8"/>
  <c r="W411" i="8"/>
  <c r="P411" i="1"/>
  <c r="Q411" i="1" s="1"/>
  <c r="N412" i="1"/>
  <c r="O411" i="1"/>
  <c r="X411" i="8" l="1"/>
  <c r="F411" i="8" s="1"/>
  <c r="X141" i="10"/>
  <c r="N142" i="10"/>
  <c r="O142" i="10" s="1"/>
  <c r="S142" i="10" s="1"/>
  <c r="R411" i="1"/>
  <c r="U411" i="1" s="1"/>
  <c r="P412" i="1"/>
  <c r="Q412" i="1" s="1"/>
  <c r="N413" i="1"/>
  <c r="O412" i="1"/>
  <c r="O412" i="8"/>
  <c r="P412" i="8" s="1"/>
  <c r="V413" i="8"/>
  <c r="W412" i="8"/>
  <c r="Y141" i="10"/>
  <c r="R412" i="1" l="1"/>
  <c r="U412" i="1" s="1"/>
  <c r="Z141" i="10"/>
  <c r="F141" i="10" s="1"/>
  <c r="X412" i="8"/>
  <c r="F412" i="8" s="1"/>
  <c r="O413" i="8"/>
  <c r="P413" i="8" s="1"/>
  <c r="V414" i="8"/>
  <c r="W413" i="8"/>
  <c r="L140" i="11"/>
  <c r="T142" i="10"/>
  <c r="P413" i="1"/>
  <c r="Q413" i="1" s="1"/>
  <c r="N414" i="1"/>
  <c r="O413" i="1"/>
  <c r="V142" i="10" l="1"/>
  <c r="W142" i="10" s="1"/>
  <c r="U142" i="10"/>
  <c r="R413" i="1"/>
  <c r="U413" i="1" s="1"/>
  <c r="X413" i="8"/>
  <c r="F413" i="8" s="1"/>
  <c r="I139" i="11"/>
  <c r="P414" i="1"/>
  <c r="Q414" i="1" s="1"/>
  <c r="N415" i="1"/>
  <c r="O414" i="1"/>
  <c r="O414" i="8"/>
  <c r="P414" i="8" s="1"/>
  <c r="V415" i="8"/>
  <c r="W414" i="8"/>
  <c r="X142" i="10" l="1"/>
  <c r="N143" i="10"/>
  <c r="O143" i="10" s="1"/>
  <c r="S143" i="10" s="1"/>
  <c r="X414" i="8"/>
  <c r="F414" i="8" s="1"/>
  <c r="R414" i="1"/>
  <c r="U414" i="1" s="1"/>
  <c r="P415" i="1"/>
  <c r="Q415" i="1" s="1"/>
  <c r="N416" i="1"/>
  <c r="O415" i="1"/>
  <c r="O415" i="8"/>
  <c r="P415" i="8" s="1"/>
  <c r="V416" i="8"/>
  <c r="W415" i="8"/>
  <c r="Y142" i="10"/>
  <c r="X415" i="8" l="1"/>
  <c r="F415" i="8" s="1"/>
  <c r="R415" i="1"/>
  <c r="U415" i="1" s="1"/>
  <c r="Z142" i="10"/>
  <c r="F142" i="10" s="1"/>
  <c r="L141" i="11"/>
  <c r="T143" i="10"/>
  <c r="O416" i="8"/>
  <c r="P416" i="8" s="1"/>
  <c r="V417" i="8"/>
  <c r="W416" i="8"/>
  <c r="P416" i="1"/>
  <c r="Q416" i="1" s="1"/>
  <c r="N417" i="1"/>
  <c r="O416" i="1"/>
  <c r="X416" i="8" l="1"/>
  <c r="F416" i="8" s="1"/>
  <c r="V143" i="10"/>
  <c r="W143" i="10" s="1"/>
  <c r="U143" i="10"/>
  <c r="P417" i="1"/>
  <c r="Q417" i="1" s="1"/>
  <c r="N418" i="1"/>
  <c r="O417" i="1"/>
  <c r="O417" i="8"/>
  <c r="P417" i="8" s="1"/>
  <c r="V418" i="8"/>
  <c r="W417" i="8"/>
  <c r="R416" i="1"/>
  <c r="U416" i="1" s="1"/>
  <c r="I140" i="11"/>
  <c r="X143" i="10" l="1"/>
  <c r="N144" i="10"/>
  <c r="O144" i="10" s="1"/>
  <c r="S144" i="10" s="1"/>
  <c r="R417" i="1"/>
  <c r="U417" i="1" s="1"/>
  <c r="X417" i="8"/>
  <c r="F417" i="8" s="1"/>
  <c r="O418" i="8"/>
  <c r="P418" i="8" s="1"/>
  <c r="V419" i="8"/>
  <c r="W418" i="8"/>
  <c r="P418" i="1"/>
  <c r="Q418" i="1" s="1"/>
  <c r="N419" i="1"/>
  <c r="O418" i="1"/>
  <c r="Y143" i="10"/>
  <c r="X418" i="8" l="1"/>
  <c r="F418" i="8" s="1"/>
  <c r="Z143" i="10"/>
  <c r="F143" i="10" s="1"/>
  <c r="R418" i="1"/>
  <c r="U418" i="1" s="1"/>
  <c r="L142" i="11"/>
  <c r="T144" i="10"/>
  <c r="P419" i="1"/>
  <c r="Q419" i="1" s="1"/>
  <c r="N420" i="1"/>
  <c r="O419" i="1"/>
  <c r="O419" i="8"/>
  <c r="P419" i="8" s="1"/>
  <c r="V420" i="8"/>
  <c r="W419" i="8"/>
  <c r="V144" i="10" l="1"/>
  <c r="W144" i="10" s="1"/>
  <c r="U144" i="10"/>
  <c r="R419" i="1"/>
  <c r="U419" i="1" s="1"/>
  <c r="X419" i="8"/>
  <c r="F419" i="8" s="1"/>
  <c r="P420" i="1"/>
  <c r="Q420" i="1" s="1"/>
  <c r="N421" i="1"/>
  <c r="O420" i="1"/>
  <c r="O420" i="8"/>
  <c r="P420" i="8" s="1"/>
  <c r="V421" i="8"/>
  <c r="W420" i="8"/>
  <c r="I141" i="11"/>
  <c r="X144" i="10" l="1"/>
  <c r="N145" i="10"/>
  <c r="O145" i="10" s="1"/>
  <c r="S145" i="10" s="1"/>
  <c r="X420" i="8"/>
  <c r="F420" i="8" s="1"/>
  <c r="R420" i="1"/>
  <c r="U420" i="1" s="1"/>
  <c r="O421" i="8"/>
  <c r="P421" i="8" s="1"/>
  <c r="V422" i="8"/>
  <c r="W421" i="8"/>
  <c r="Y144" i="10"/>
  <c r="P421" i="1"/>
  <c r="Q421" i="1" s="1"/>
  <c r="N422" i="1"/>
  <c r="O421" i="1"/>
  <c r="X421" i="8" l="1"/>
  <c r="F421" i="8" s="1"/>
  <c r="R421" i="1"/>
  <c r="U421" i="1" s="1"/>
  <c r="Z144" i="10"/>
  <c r="F144" i="10" s="1"/>
  <c r="P422" i="1"/>
  <c r="Q422" i="1" s="1"/>
  <c r="N423" i="1"/>
  <c r="O422" i="1"/>
  <c r="O422" i="8"/>
  <c r="P422" i="8" s="1"/>
  <c r="X422" i="8" s="1"/>
  <c r="F422" i="8" s="1"/>
  <c r="V423" i="8"/>
  <c r="W422" i="8"/>
  <c r="L143" i="11"/>
  <c r="T145" i="10"/>
  <c r="V145" i="10" l="1"/>
  <c r="W145" i="10" s="1"/>
  <c r="U145" i="10"/>
  <c r="R422" i="1"/>
  <c r="U422" i="1" s="1"/>
  <c r="I142" i="11"/>
  <c r="O423" i="8"/>
  <c r="P423" i="8" s="1"/>
  <c r="V424" i="8"/>
  <c r="W423" i="8"/>
  <c r="P423" i="1"/>
  <c r="Q423" i="1" s="1"/>
  <c r="N424" i="1"/>
  <c r="O423" i="1"/>
  <c r="X145" i="10" l="1"/>
  <c r="N146" i="10"/>
  <c r="O146" i="10" s="1"/>
  <c r="S146" i="10" s="1"/>
  <c r="X423" i="8"/>
  <c r="F423" i="8" s="1"/>
  <c r="Y145" i="10"/>
  <c r="R423" i="1"/>
  <c r="U423" i="1" s="1"/>
  <c r="O424" i="8"/>
  <c r="P424" i="8" s="1"/>
  <c r="V425" i="8"/>
  <c r="W424" i="8"/>
  <c r="P424" i="1"/>
  <c r="Q424" i="1" s="1"/>
  <c r="N425" i="1"/>
  <c r="O424" i="1"/>
  <c r="R424" i="1" l="1"/>
  <c r="U424" i="1" s="1"/>
  <c r="Z145" i="10"/>
  <c r="F145" i="10" s="1"/>
  <c r="X424" i="8"/>
  <c r="F424" i="8" s="1"/>
  <c r="P425" i="1"/>
  <c r="Q425" i="1" s="1"/>
  <c r="N426" i="1"/>
  <c r="O425" i="1"/>
  <c r="O425" i="8"/>
  <c r="P425" i="8" s="1"/>
  <c r="V426" i="8"/>
  <c r="W425" i="8"/>
  <c r="L144" i="11"/>
  <c r="T146" i="10"/>
  <c r="V146" i="10" l="1"/>
  <c r="W146" i="10" s="1"/>
  <c r="U146" i="10"/>
  <c r="X425" i="8"/>
  <c r="F425" i="8" s="1"/>
  <c r="O426" i="8"/>
  <c r="P426" i="8" s="1"/>
  <c r="V427" i="8"/>
  <c r="W426" i="8"/>
  <c r="P426" i="1"/>
  <c r="Q426" i="1" s="1"/>
  <c r="N427" i="1"/>
  <c r="O426" i="1"/>
  <c r="I143" i="11"/>
  <c r="R425" i="1"/>
  <c r="U425" i="1" s="1"/>
  <c r="X146" i="10" l="1"/>
  <c r="N147" i="10"/>
  <c r="O147" i="10" s="1"/>
  <c r="S147" i="10" s="1"/>
  <c r="R426" i="1"/>
  <c r="U426" i="1" s="1"/>
  <c r="X426" i="8"/>
  <c r="F426" i="8" s="1"/>
  <c r="Y146" i="10"/>
  <c r="P427" i="1"/>
  <c r="Q427" i="1" s="1"/>
  <c r="N428" i="1"/>
  <c r="O427" i="1"/>
  <c r="O427" i="8"/>
  <c r="P427" i="8" s="1"/>
  <c r="V428" i="8"/>
  <c r="W427" i="8"/>
  <c r="Z146" i="10" l="1"/>
  <c r="F146" i="10" s="1"/>
  <c r="X427" i="8"/>
  <c r="F427" i="8" s="1"/>
  <c r="R427" i="1"/>
  <c r="U427" i="1" s="1"/>
  <c r="L145" i="11"/>
  <c r="T147" i="10"/>
  <c r="P428" i="1"/>
  <c r="Q428" i="1" s="1"/>
  <c r="N429" i="1"/>
  <c r="O428" i="1"/>
  <c r="O428" i="8"/>
  <c r="P428" i="8" s="1"/>
  <c r="V429" i="8"/>
  <c r="W428" i="8"/>
  <c r="V147" i="10" l="1"/>
  <c r="W147" i="10" s="1"/>
  <c r="U147" i="10"/>
  <c r="R428" i="1"/>
  <c r="U428" i="1" s="1"/>
  <c r="X428" i="8"/>
  <c r="F428" i="8" s="1"/>
  <c r="O429" i="8"/>
  <c r="P429" i="8" s="1"/>
  <c r="V430" i="8"/>
  <c r="W429" i="8"/>
  <c r="P429" i="1"/>
  <c r="Q429" i="1" s="1"/>
  <c r="N430" i="1"/>
  <c r="O429" i="1"/>
  <c r="I144" i="11"/>
  <c r="X147" i="10" l="1"/>
  <c r="N148" i="10"/>
  <c r="O148" i="10" s="1"/>
  <c r="S148" i="10" s="1"/>
  <c r="R429" i="1"/>
  <c r="U429" i="1" s="1"/>
  <c r="X429" i="8"/>
  <c r="F429" i="8" s="1"/>
  <c r="Y147" i="10"/>
  <c r="P430" i="1"/>
  <c r="Q430" i="1" s="1"/>
  <c r="N431" i="1"/>
  <c r="O430" i="1"/>
  <c r="O430" i="8"/>
  <c r="P430" i="8" s="1"/>
  <c r="V431" i="8"/>
  <c r="W430" i="8"/>
  <c r="Z147" i="10" l="1"/>
  <c r="F147" i="10" s="1"/>
  <c r="X430" i="8"/>
  <c r="F430" i="8" s="1"/>
  <c r="O431" i="8"/>
  <c r="P431" i="8" s="1"/>
  <c r="V432" i="8"/>
  <c r="W431" i="8"/>
  <c r="P431" i="1"/>
  <c r="Q431" i="1" s="1"/>
  <c r="N432" i="1"/>
  <c r="O431" i="1"/>
  <c r="R430" i="1"/>
  <c r="U430" i="1" s="1"/>
  <c r="T148" i="10"/>
  <c r="L146" i="11"/>
  <c r="V148" i="10" l="1"/>
  <c r="W148" i="10" s="1"/>
  <c r="U148" i="10"/>
  <c r="R431" i="1"/>
  <c r="U431" i="1" s="1"/>
  <c r="X431" i="8"/>
  <c r="F431" i="8" s="1"/>
  <c r="P432" i="1"/>
  <c r="Q432" i="1" s="1"/>
  <c r="N433" i="1"/>
  <c r="O432" i="1"/>
  <c r="I145" i="11"/>
  <c r="O432" i="8"/>
  <c r="P432" i="8" s="1"/>
  <c r="V433" i="8"/>
  <c r="W432" i="8"/>
  <c r="X148" i="10" l="1"/>
  <c r="N149" i="10"/>
  <c r="O149" i="10" s="1"/>
  <c r="S149" i="10" s="1"/>
  <c r="X432" i="8"/>
  <c r="F432" i="8" s="1"/>
  <c r="R432" i="1"/>
  <c r="U432" i="1" s="1"/>
  <c r="O433" i="8"/>
  <c r="P433" i="8" s="1"/>
  <c r="V434" i="8"/>
  <c r="W433" i="8"/>
  <c r="Y148" i="10"/>
  <c r="P433" i="1"/>
  <c r="Q433" i="1" s="1"/>
  <c r="N434" i="1"/>
  <c r="O433" i="1"/>
  <c r="Z148" i="10" l="1"/>
  <c r="F148" i="10" s="1"/>
  <c r="R433" i="1"/>
  <c r="U433" i="1" s="1"/>
  <c r="X433" i="8"/>
  <c r="F433" i="8" s="1"/>
  <c r="T149" i="10"/>
  <c r="L147" i="11"/>
  <c r="O434" i="8"/>
  <c r="P434" i="8" s="1"/>
  <c r="V435" i="8"/>
  <c r="W434" i="8"/>
  <c r="P434" i="1"/>
  <c r="Q434" i="1" s="1"/>
  <c r="N435" i="1"/>
  <c r="O434" i="1"/>
  <c r="V149" i="10" l="1"/>
  <c r="W149" i="10" s="1"/>
  <c r="U149" i="10"/>
  <c r="R434" i="1"/>
  <c r="U434" i="1" s="1"/>
  <c r="I146" i="11"/>
  <c r="P435" i="1"/>
  <c r="Q435" i="1" s="1"/>
  <c r="N436" i="1"/>
  <c r="O435" i="1"/>
  <c r="O435" i="8"/>
  <c r="P435" i="8" s="1"/>
  <c r="V436" i="8"/>
  <c r="W435" i="8"/>
  <c r="X434" i="8"/>
  <c r="F434" i="8" s="1"/>
  <c r="X149" i="10" l="1"/>
  <c r="N150" i="10"/>
  <c r="O150" i="10" s="1"/>
  <c r="S150" i="10" s="1"/>
  <c r="X435" i="8"/>
  <c r="F435" i="8" s="1"/>
  <c r="P436" i="1"/>
  <c r="Q436" i="1" s="1"/>
  <c r="N437" i="1"/>
  <c r="O436" i="1"/>
  <c r="O436" i="8"/>
  <c r="P436" i="8" s="1"/>
  <c r="V437" i="8"/>
  <c r="W436" i="8"/>
  <c r="R435" i="1"/>
  <c r="U435" i="1" s="1"/>
  <c r="Y149" i="10"/>
  <c r="Z149" i="10" l="1"/>
  <c r="F149" i="10" s="1"/>
  <c r="X436" i="8"/>
  <c r="F436" i="8" s="1"/>
  <c r="R436" i="1"/>
  <c r="U436" i="1" s="1"/>
  <c r="L148" i="11"/>
  <c r="T150" i="10"/>
  <c r="P437" i="1"/>
  <c r="Q437" i="1" s="1"/>
  <c r="N438" i="1"/>
  <c r="O437" i="1"/>
  <c r="O437" i="8"/>
  <c r="P437" i="8" s="1"/>
  <c r="V438" i="8"/>
  <c r="W437" i="8"/>
  <c r="V150" i="10" l="1"/>
  <c r="W150" i="10" s="1"/>
  <c r="U150" i="10"/>
  <c r="R437" i="1"/>
  <c r="U437" i="1" s="1"/>
  <c r="X437" i="8"/>
  <c r="F437" i="8" s="1"/>
  <c r="O438" i="8"/>
  <c r="P438" i="8" s="1"/>
  <c r="V439" i="8"/>
  <c r="W438" i="8"/>
  <c r="P438" i="1"/>
  <c r="Q438" i="1" s="1"/>
  <c r="N439" i="1"/>
  <c r="O438" i="1"/>
  <c r="I147" i="11"/>
  <c r="X150" i="10" l="1"/>
  <c r="N151" i="10"/>
  <c r="O151" i="10" s="1"/>
  <c r="S151" i="10" s="1"/>
  <c r="R438" i="1"/>
  <c r="U438" i="1" s="1"/>
  <c r="Y150" i="10"/>
  <c r="P439" i="1"/>
  <c r="Q439" i="1" s="1"/>
  <c r="N440" i="1"/>
  <c r="O439" i="1"/>
  <c r="O439" i="8"/>
  <c r="P439" i="8" s="1"/>
  <c r="V440" i="8"/>
  <c r="W439" i="8"/>
  <c r="X438" i="8"/>
  <c r="F438" i="8" s="1"/>
  <c r="X439" i="8" l="1"/>
  <c r="F439" i="8" s="1"/>
  <c r="Z150" i="10"/>
  <c r="F150" i="10" s="1"/>
  <c r="L149" i="11"/>
  <c r="T151" i="10"/>
  <c r="O440" i="8"/>
  <c r="P440" i="8" s="1"/>
  <c r="V441" i="8"/>
  <c r="W440" i="8"/>
  <c r="P440" i="1"/>
  <c r="Q440" i="1" s="1"/>
  <c r="N441" i="1"/>
  <c r="O440" i="1"/>
  <c r="R439" i="1"/>
  <c r="U439" i="1" s="1"/>
  <c r="V151" i="10" l="1"/>
  <c r="W151" i="10" s="1"/>
  <c r="U151" i="10"/>
  <c r="R440" i="1"/>
  <c r="U440" i="1" s="1"/>
  <c r="X440" i="8"/>
  <c r="F440" i="8" s="1"/>
  <c r="P441" i="1"/>
  <c r="Q441" i="1" s="1"/>
  <c r="N442" i="1"/>
  <c r="O441" i="1"/>
  <c r="O441" i="8"/>
  <c r="P441" i="8" s="1"/>
  <c r="V442" i="8"/>
  <c r="W441" i="8"/>
  <c r="I148" i="11"/>
  <c r="X151" i="10" l="1"/>
  <c r="N152" i="10"/>
  <c r="O152" i="10" s="1"/>
  <c r="S152" i="10" s="1"/>
  <c r="X441" i="8"/>
  <c r="F441" i="8" s="1"/>
  <c r="R441" i="1"/>
  <c r="U441" i="1" s="1"/>
  <c r="Y151" i="10"/>
  <c r="O442" i="8"/>
  <c r="P442" i="8" s="1"/>
  <c r="V443" i="8"/>
  <c r="W442" i="8"/>
  <c r="P442" i="1"/>
  <c r="Q442" i="1" s="1"/>
  <c r="N443" i="1"/>
  <c r="O442" i="1"/>
  <c r="X442" i="8" l="1"/>
  <c r="F442" i="8" s="1"/>
  <c r="R442" i="1"/>
  <c r="U442" i="1" s="1"/>
  <c r="P443" i="1"/>
  <c r="Q443" i="1" s="1"/>
  <c r="N444" i="1"/>
  <c r="O443" i="1"/>
  <c r="O443" i="8"/>
  <c r="P443" i="8" s="1"/>
  <c r="V444" i="8"/>
  <c r="W443" i="8"/>
  <c r="Z151" i="10"/>
  <c r="F151" i="10" s="1"/>
  <c r="L150" i="11"/>
  <c r="T152" i="10"/>
  <c r="V152" i="10" l="1"/>
  <c r="W152" i="10" s="1"/>
  <c r="U152" i="10"/>
  <c r="X443" i="8"/>
  <c r="F443" i="8" s="1"/>
  <c r="P444" i="1"/>
  <c r="Q444" i="1" s="1"/>
  <c r="N445" i="1"/>
  <c r="O444" i="1"/>
  <c r="O444" i="8"/>
  <c r="P444" i="8" s="1"/>
  <c r="V445" i="8"/>
  <c r="W444" i="8"/>
  <c r="I149" i="11"/>
  <c r="R443" i="1"/>
  <c r="U443" i="1" s="1"/>
  <c r="X152" i="10" l="1"/>
  <c r="N153" i="10"/>
  <c r="O153" i="10" s="1"/>
  <c r="S153" i="10" s="1"/>
  <c r="Y152" i="10"/>
  <c r="R444" i="1"/>
  <c r="U444" i="1" s="1"/>
  <c r="X444" i="8"/>
  <c r="F444" i="8" s="1"/>
  <c r="O445" i="8"/>
  <c r="P445" i="8" s="1"/>
  <c r="V446" i="8"/>
  <c r="W445" i="8"/>
  <c r="P445" i="1"/>
  <c r="Q445" i="1" s="1"/>
  <c r="N446" i="1"/>
  <c r="O445" i="1"/>
  <c r="X445" i="8" l="1"/>
  <c r="F445" i="8" s="1"/>
  <c r="R445" i="1"/>
  <c r="U445" i="1" s="1"/>
  <c r="Z152" i="10"/>
  <c r="F152" i="10" s="1"/>
  <c r="P446" i="1"/>
  <c r="Q446" i="1" s="1"/>
  <c r="N447" i="1"/>
  <c r="O446" i="1"/>
  <c r="O446" i="8"/>
  <c r="P446" i="8" s="1"/>
  <c r="V447" i="8"/>
  <c r="W446" i="8"/>
  <c r="T153" i="10"/>
  <c r="L151" i="11"/>
  <c r="V153" i="10" l="1"/>
  <c r="W153" i="10" s="1"/>
  <c r="U153" i="10"/>
  <c r="R446" i="1"/>
  <c r="U446" i="1" s="1"/>
  <c r="I150" i="11"/>
  <c r="O447" i="8"/>
  <c r="P447" i="8" s="1"/>
  <c r="V448" i="8"/>
  <c r="W447" i="8"/>
  <c r="X446" i="8"/>
  <c r="F446" i="8" s="1"/>
  <c r="P447" i="1"/>
  <c r="Q447" i="1" s="1"/>
  <c r="N448" i="1"/>
  <c r="O447" i="1"/>
  <c r="X153" i="10" l="1"/>
  <c r="N154" i="10"/>
  <c r="O154" i="10" s="1"/>
  <c r="S154" i="10" s="1"/>
  <c r="R447" i="1"/>
  <c r="U447" i="1" s="1"/>
  <c r="X447" i="8"/>
  <c r="F447" i="8" s="1"/>
  <c r="O448" i="8"/>
  <c r="P448" i="8" s="1"/>
  <c r="V449" i="8"/>
  <c r="W448" i="8"/>
  <c r="P448" i="1"/>
  <c r="Q448" i="1" s="1"/>
  <c r="N449" i="1"/>
  <c r="O448" i="1"/>
  <c r="Y153" i="10"/>
  <c r="Z153" i="10" l="1"/>
  <c r="F153" i="10" s="1"/>
  <c r="R448" i="1"/>
  <c r="U448" i="1" s="1"/>
  <c r="X448" i="8"/>
  <c r="F448" i="8" s="1"/>
  <c r="L152" i="11"/>
  <c r="T154" i="10"/>
  <c r="P449" i="1"/>
  <c r="Q449" i="1" s="1"/>
  <c r="N450" i="1"/>
  <c r="O449" i="1"/>
  <c r="O449" i="8"/>
  <c r="P449" i="8" s="1"/>
  <c r="V450" i="8"/>
  <c r="W449" i="8"/>
  <c r="V154" i="10" l="1"/>
  <c r="W154" i="10" s="1"/>
  <c r="U154" i="10"/>
  <c r="X449" i="8"/>
  <c r="F449" i="8" s="1"/>
  <c r="R449" i="1"/>
  <c r="U449" i="1" s="1"/>
  <c r="P450" i="1"/>
  <c r="Q450" i="1" s="1"/>
  <c r="N451" i="1"/>
  <c r="O450" i="1"/>
  <c r="I151" i="11"/>
  <c r="O450" i="8"/>
  <c r="P450" i="8" s="1"/>
  <c r="V451" i="8"/>
  <c r="W450" i="8"/>
  <c r="X154" i="10" l="1"/>
  <c r="N155" i="10"/>
  <c r="O155" i="10" s="1"/>
  <c r="S155" i="10" s="1"/>
  <c r="X450" i="8"/>
  <c r="F450" i="8" s="1"/>
  <c r="R450" i="1"/>
  <c r="U450" i="1" s="1"/>
  <c r="O451" i="8"/>
  <c r="P451" i="8" s="1"/>
  <c r="V452" i="8"/>
  <c r="W451" i="8"/>
  <c r="P451" i="1"/>
  <c r="Q451" i="1" s="1"/>
  <c r="N452" i="1"/>
  <c r="O451" i="1"/>
  <c r="Y154" i="10"/>
  <c r="X451" i="8" l="1"/>
  <c r="F451" i="8" s="1"/>
  <c r="Z154" i="10"/>
  <c r="F154" i="10" s="1"/>
  <c r="R451" i="1"/>
  <c r="U451" i="1" s="1"/>
  <c r="P452" i="1"/>
  <c r="Q452" i="1" s="1"/>
  <c r="N453" i="1"/>
  <c r="O452" i="1"/>
  <c r="O452" i="8"/>
  <c r="P452" i="8" s="1"/>
  <c r="V453" i="8"/>
  <c r="W452" i="8"/>
  <c r="L153" i="11"/>
  <c r="T155" i="10"/>
  <c r="V155" i="10" l="1"/>
  <c r="W155" i="10" s="1"/>
  <c r="U155" i="10"/>
  <c r="X452" i="8"/>
  <c r="F452" i="8" s="1"/>
  <c r="P453" i="1"/>
  <c r="Q453" i="1" s="1"/>
  <c r="N454" i="1"/>
  <c r="O453" i="1"/>
  <c r="R452" i="1"/>
  <c r="U452" i="1" s="1"/>
  <c r="O453" i="8"/>
  <c r="P453" i="8" s="1"/>
  <c r="V454" i="8"/>
  <c r="W453" i="8"/>
  <c r="I152" i="11"/>
  <c r="X453" i="8" l="1"/>
  <c r="F453" i="8" s="1"/>
  <c r="X155" i="10"/>
  <c r="N156" i="10"/>
  <c r="O156" i="10" s="1"/>
  <c r="S156" i="10" s="1"/>
  <c r="R453" i="1"/>
  <c r="U453" i="1" s="1"/>
  <c r="O454" i="8"/>
  <c r="P454" i="8" s="1"/>
  <c r="V455" i="8"/>
  <c r="W454" i="8"/>
  <c r="P454" i="1"/>
  <c r="Q454" i="1" s="1"/>
  <c r="N455" i="1"/>
  <c r="O454" i="1"/>
  <c r="Y155" i="10"/>
  <c r="Z155" i="10" l="1"/>
  <c r="F155" i="10" s="1"/>
  <c r="X454" i="8"/>
  <c r="F454" i="8" s="1"/>
  <c r="R454" i="1"/>
  <c r="U454" i="1" s="1"/>
  <c r="L154" i="11"/>
  <c r="T156" i="10"/>
  <c r="P455" i="1"/>
  <c r="Q455" i="1" s="1"/>
  <c r="N456" i="1"/>
  <c r="O455" i="1"/>
  <c r="O455" i="8"/>
  <c r="P455" i="8" s="1"/>
  <c r="V456" i="8"/>
  <c r="W455" i="8"/>
  <c r="V156" i="10" l="1"/>
  <c r="W156" i="10" s="1"/>
  <c r="U156" i="10"/>
  <c r="X455" i="8"/>
  <c r="F455" i="8" s="1"/>
  <c r="R455" i="1"/>
  <c r="U455" i="1" s="1"/>
  <c r="O456" i="8"/>
  <c r="P456" i="8" s="1"/>
  <c r="V457" i="8"/>
  <c r="W456" i="8"/>
  <c r="P456" i="1"/>
  <c r="Q456" i="1" s="1"/>
  <c r="N457" i="1"/>
  <c r="O456" i="1"/>
  <c r="I153" i="11"/>
  <c r="X156" i="10" l="1"/>
  <c r="N157" i="10"/>
  <c r="O157" i="10" s="1"/>
  <c r="S157" i="10" s="1"/>
  <c r="X456" i="8"/>
  <c r="F456" i="8" s="1"/>
  <c r="R456" i="1"/>
  <c r="U456" i="1" s="1"/>
  <c r="Y156" i="10"/>
  <c r="P457" i="1"/>
  <c r="Q457" i="1" s="1"/>
  <c r="N458" i="1"/>
  <c r="O457" i="1"/>
  <c r="O457" i="8"/>
  <c r="P457" i="8" s="1"/>
  <c r="V458" i="8"/>
  <c r="W457" i="8"/>
  <c r="Z156" i="10" l="1"/>
  <c r="F156" i="10" s="1"/>
  <c r="X457" i="8"/>
  <c r="F457" i="8" s="1"/>
  <c r="L155" i="11"/>
  <c r="T157" i="10"/>
  <c r="O458" i="8"/>
  <c r="P458" i="8" s="1"/>
  <c r="V459" i="8"/>
  <c r="W458" i="8"/>
  <c r="P458" i="1"/>
  <c r="Q458" i="1" s="1"/>
  <c r="N459" i="1"/>
  <c r="O458" i="1"/>
  <c r="R457" i="1"/>
  <c r="U457" i="1" s="1"/>
  <c r="V157" i="10" l="1"/>
  <c r="W157" i="10" s="1"/>
  <c r="U157" i="10"/>
  <c r="X458" i="8"/>
  <c r="F458" i="8" s="1"/>
  <c r="R458" i="1"/>
  <c r="U458" i="1" s="1"/>
  <c r="P459" i="1"/>
  <c r="Q459" i="1" s="1"/>
  <c r="N460" i="1"/>
  <c r="O459" i="1"/>
  <c r="I154" i="11"/>
  <c r="O459" i="8"/>
  <c r="P459" i="8" s="1"/>
  <c r="V460" i="8"/>
  <c r="W459" i="8"/>
  <c r="X157" i="10" l="1"/>
  <c r="X459" i="8"/>
  <c r="F459" i="8" s="1"/>
  <c r="R459" i="1"/>
  <c r="U459" i="1" s="1"/>
  <c r="O460" i="8"/>
  <c r="P460" i="8" s="1"/>
  <c r="V461" i="8"/>
  <c r="W460" i="8"/>
  <c r="Y157" i="10"/>
  <c r="N158" i="10"/>
  <c r="O158" i="10" s="1"/>
  <c r="S158" i="10" s="1"/>
  <c r="P460" i="1"/>
  <c r="Q460" i="1" s="1"/>
  <c r="N461" i="1"/>
  <c r="O460" i="1"/>
  <c r="Z157" i="10" l="1"/>
  <c r="F157" i="10" s="1"/>
  <c r="R460" i="1"/>
  <c r="U460" i="1" s="1"/>
  <c r="T158" i="10"/>
  <c r="L156" i="11"/>
  <c r="O461" i="8"/>
  <c r="P461" i="8" s="1"/>
  <c r="V462" i="8"/>
  <c r="W461" i="8"/>
  <c r="P461" i="1"/>
  <c r="Q461" i="1" s="1"/>
  <c r="N462" i="1"/>
  <c r="O461" i="1"/>
  <c r="X460" i="8"/>
  <c r="F460" i="8" s="1"/>
  <c r="V158" i="10" l="1"/>
  <c r="W158" i="10" s="1"/>
  <c r="U158" i="10"/>
  <c r="R461" i="1"/>
  <c r="U461" i="1" s="1"/>
  <c r="X461" i="8"/>
  <c r="F461" i="8" s="1"/>
  <c r="P462" i="1"/>
  <c r="Q462" i="1" s="1"/>
  <c r="N463" i="1"/>
  <c r="O462" i="1"/>
  <c r="O462" i="8"/>
  <c r="P462" i="8" s="1"/>
  <c r="V463" i="8"/>
  <c r="W462" i="8"/>
  <c r="I155" i="11"/>
  <c r="X158" i="10" l="1"/>
  <c r="N159" i="10"/>
  <c r="O159" i="10" s="1"/>
  <c r="S159" i="10" s="1"/>
  <c r="X462" i="8"/>
  <c r="F462" i="8" s="1"/>
  <c r="R462" i="1"/>
  <c r="U462" i="1" s="1"/>
  <c r="Y158" i="10"/>
  <c r="O463" i="8"/>
  <c r="P463" i="8" s="1"/>
  <c r="V464" i="8"/>
  <c r="W463" i="8"/>
  <c r="P463" i="1"/>
  <c r="Q463" i="1" s="1"/>
  <c r="N464" i="1"/>
  <c r="O463" i="1"/>
  <c r="R463" i="1" l="1"/>
  <c r="U463" i="1" s="1"/>
  <c r="Z158" i="10"/>
  <c r="F158" i="10" s="1"/>
  <c r="P464" i="1"/>
  <c r="Q464" i="1" s="1"/>
  <c r="N465" i="1"/>
  <c r="O464" i="1"/>
  <c r="L157" i="11"/>
  <c r="T159" i="10"/>
  <c r="O464" i="8"/>
  <c r="P464" i="8" s="1"/>
  <c r="X464" i="8" s="1"/>
  <c r="F464" i="8" s="1"/>
  <c r="V465" i="8"/>
  <c r="W464" i="8"/>
  <c r="X463" i="8"/>
  <c r="F463" i="8" s="1"/>
  <c r="V159" i="10" l="1"/>
  <c r="W159" i="10" s="1"/>
  <c r="U159" i="10"/>
  <c r="R464" i="1"/>
  <c r="U464" i="1" s="1"/>
  <c r="O465" i="8"/>
  <c r="P465" i="8" s="1"/>
  <c r="V466" i="8"/>
  <c r="W465" i="8"/>
  <c r="I156" i="11"/>
  <c r="P465" i="1"/>
  <c r="Q465" i="1" s="1"/>
  <c r="N466" i="1"/>
  <c r="O465" i="1"/>
  <c r="X159" i="10" l="1"/>
  <c r="N160" i="10"/>
  <c r="O160" i="10" s="1"/>
  <c r="S160" i="10" s="1"/>
  <c r="R465" i="1"/>
  <c r="U465" i="1" s="1"/>
  <c r="X465" i="8"/>
  <c r="F465" i="8" s="1"/>
  <c r="Y159" i="10"/>
  <c r="O466" i="8"/>
  <c r="P466" i="8" s="1"/>
  <c r="V467" i="8"/>
  <c r="W466" i="8"/>
  <c r="P466" i="1"/>
  <c r="Q466" i="1" s="1"/>
  <c r="N467" i="1"/>
  <c r="O466" i="1"/>
  <c r="X466" i="8" l="1"/>
  <c r="F466" i="8" s="1"/>
  <c r="R466" i="1"/>
  <c r="U466" i="1" s="1"/>
  <c r="Z159" i="10"/>
  <c r="F159" i="10" s="1"/>
  <c r="O467" i="8"/>
  <c r="P467" i="8" s="1"/>
  <c r="V468" i="8"/>
  <c r="W467" i="8"/>
  <c r="L158" i="11"/>
  <c r="T160" i="10"/>
  <c r="P467" i="1"/>
  <c r="Q467" i="1" s="1"/>
  <c r="N468" i="1"/>
  <c r="O467" i="1"/>
  <c r="V160" i="10" l="1"/>
  <c r="W160" i="10" s="1"/>
  <c r="U160" i="10"/>
  <c r="R467" i="1"/>
  <c r="U467" i="1" s="1"/>
  <c r="P468" i="1"/>
  <c r="Q468" i="1" s="1"/>
  <c r="N469" i="1"/>
  <c r="O468" i="1"/>
  <c r="I157" i="11"/>
  <c r="O468" i="8"/>
  <c r="P468" i="8" s="1"/>
  <c r="V469" i="8"/>
  <c r="W468" i="8"/>
  <c r="X467" i="8"/>
  <c r="F467" i="8" s="1"/>
  <c r="X160" i="10" l="1"/>
  <c r="N161" i="10"/>
  <c r="O161" i="10" s="1"/>
  <c r="S161" i="10" s="1"/>
  <c r="X468" i="8"/>
  <c r="F468" i="8" s="1"/>
  <c r="R468" i="1"/>
  <c r="U468" i="1" s="1"/>
  <c r="Y160" i="10"/>
  <c r="P469" i="1"/>
  <c r="Q469" i="1" s="1"/>
  <c r="N470" i="1"/>
  <c r="O469" i="1"/>
  <c r="O469" i="8"/>
  <c r="P469" i="8" s="1"/>
  <c r="V470" i="8"/>
  <c r="W469" i="8"/>
  <c r="X469" i="8" l="1"/>
  <c r="F469" i="8" s="1"/>
  <c r="R469" i="1"/>
  <c r="U469" i="1" s="1"/>
  <c r="P470" i="1"/>
  <c r="Q470" i="1" s="1"/>
  <c r="N471" i="1"/>
  <c r="O470" i="1"/>
  <c r="T161" i="10"/>
  <c r="L159" i="11"/>
  <c r="O470" i="8"/>
  <c r="P470" i="8" s="1"/>
  <c r="V471" i="8"/>
  <c r="W470" i="8"/>
  <c r="Z160" i="10"/>
  <c r="F160" i="10" s="1"/>
  <c r="V161" i="10" l="1"/>
  <c r="W161" i="10" s="1"/>
  <c r="U161" i="10"/>
  <c r="X470" i="8"/>
  <c r="F470" i="8" s="1"/>
  <c r="R470" i="1"/>
  <c r="U470" i="1" s="1"/>
  <c r="O471" i="8"/>
  <c r="P471" i="8" s="1"/>
  <c r="V472" i="8"/>
  <c r="W471" i="8"/>
  <c r="I158" i="11"/>
  <c r="P471" i="1"/>
  <c r="Q471" i="1" s="1"/>
  <c r="N472" i="1"/>
  <c r="O471" i="1"/>
  <c r="X161" i="10" l="1"/>
  <c r="N162" i="10"/>
  <c r="O162" i="10" s="1"/>
  <c r="S162" i="10" s="1"/>
  <c r="R471" i="1"/>
  <c r="U471" i="1" s="1"/>
  <c r="Y161" i="10"/>
  <c r="P472" i="1"/>
  <c r="Q472" i="1" s="1"/>
  <c r="N473" i="1"/>
  <c r="O472" i="1"/>
  <c r="O472" i="8"/>
  <c r="P472" i="8" s="1"/>
  <c r="V473" i="8"/>
  <c r="W472" i="8"/>
  <c r="X471" i="8"/>
  <c r="F471" i="8" s="1"/>
  <c r="X472" i="8" l="1"/>
  <c r="F472" i="8" s="1"/>
  <c r="R472" i="1"/>
  <c r="U472" i="1" s="1"/>
  <c r="Z161" i="10"/>
  <c r="F161" i="10" s="1"/>
  <c r="O473" i="8"/>
  <c r="P473" i="8" s="1"/>
  <c r="V474" i="8"/>
  <c r="W473" i="8"/>
  <c r="P473" i="1"/>
  <c r="Q473" i="1" s="1"/>
  <c r="N474" i="1"/>
  <c r="O473" i="1"/>
  <c r="T162" i="10"/>
  <c r="L160" i="11"/>
  <c r="V162" i="10" l="1"/>
  <c r="W162" i="10" s="1"/>
  <c r="U162" i="10"/>
  <c r="X473" i="8"/>
  <c r="F473" i="8" s="1"/>
  <c r="I159" i="11"/>
  <c r="P474" i="1"/>
  <c r="Q474" i="1" s="1"/>
  <c r="N475" i="1"/>
  <c r="O474" i="1"/>
  <c r="R473" i="1"/>
  <c r="U473" i="1" s="1"/>
  <c r="O474" i="8"/>
  <c r="P474" i="8" s="1"/>
  <c r="V475" i="8"/>
  <c r="W474" i="8"/>
  <c r="X162" i="10" l="1"/>
  <c r="N163" i="10"/>
  <c r="O163" i="10" s="1"/>
  <c r="S163" i="10" s="1"/>
  <c r="X474" i="8"/>
  <c r="F474" i="8" s="1"/>
  <c r="Y162" i="10"/>
  <c r="R474" i="1"/>
  <c r="U474" i="1" s="1"/>
  <c r="O475" i="8"/>
  <c r="P475" i="8" s="1"/>
  <c r="V476" i="8"/>
  <c r="W475" i="8"/>
  <c r="P475" i="1"/>
  <c r="Q475" i="1" s="1"/>
  <c r="N476" i="1"/>
  <c r="O475" i="1"/>
  <c r="Z162" i="10" l="1"/>
  <c r="F162" i="10" s="1"/>
  <c r="X475" i="8"/>
  <c r="F475" i="8" s="1"/>
  <c r="T163" i="10"/>
  <c r="L161" i="11"/>
  <c r="P476" i="1"/>
  <c r="Q476" i="1" s="1"/>
  <c r="N477" i="1"/>
  <c r="O476" i="1"/>
  <c r="R475" i="1"/>
  <c r="U475" i="1" s="1"/>
  <c r="O476" i="8"/>
  <c r="P476" i="8" s="1"/>
  <c r="V477" i="8"/>
  <c r="W476" i="8"/>
  <c r="X476" i="8" l="1"/>
  <c r="F476" i="8" s="1"/>
  <c r="V163" i="10"/>
  <c r="W163" i="10" s="1"/>
  <c r="U163" i="10"/>
  <c r="R476" i="1"/>
  <c r="U476" i="1" s="1"/>
  <c r="P477" i="1"/>
  <c r="Q477" i="1" s="1"/>
  <c r="N478" i="1"/>
  <c r="O477" i="1"/>
  <c r="O477" i="8"/>
  <c r="P477" i="8" s="1"/>
  <c r="V478" i="8"/>
  <c r="W477" i="8"/>
  <c r="I160" i="11"/>
  <c r="X163" i="10" l="1"/>
  <c r="N164" i="10"/>
  <c r="O164" i="10" s="1"/>
  <c r="S164" i="10" s="1"/>
  <c r="X477" i="8"/>
  <c r="F477" i="8" s="1"/>
  <c r="Y163" i="10"/>
  <c r="P478" i="1"/>
  <c r="Q478" i="1" s="1"/>
  <c r="N479" i="1"/>
  <c r="O478" i="1"/>
  <c r="O478" i="8"/>
  <c r="P478" i="8" s="1"/>
  <c r="V479" i="8"/>
  <c r="W478" i="8"/>
  <c r="R477" i="1"/>
  <c r="U477" i="1" s="1"/>
  <c r="X478" i="8" l="1"/>
  <c r="F478" i="8" s="1"/>
  <c r="Z163" i="10"/>
  <c r="F163" i="10" s="1"/>
  <c r="R478" i="1"/>
  <c r="U478" i="1" s="1"/>
  <c r="L162" i="11"/>
  <c r="T164" i="10"/>
  <c r="O479" i="8"/>
  <c r="P479" i="8" s="1"/>
  <c r="V480" i="8"/>
  <c r="W479" i="8"/>
  <c r="P479" i="1"/>
  <c r="Q479" i="1" s="1"/>
  <c r="N480" i="1"/>
  <c r="O479" i="1"/>
  <c r="V164" i="10" l="1"/>
  <c r="W164" i="10" s="1"/>
  <c r="U164" i="10"/>
  <c r="R479" i="1"/>
  <c r="U479" i="1" s="1"/>
  <c r="X479" i="8"/>
  <c r="F479" i="8" s="1"/>
  <c r="P480" i="1"/>
  <c r="Q480" i="1" s="1"/>
  <c r="N481" i="1"/>
  <c r="O480" i="1"/>
  <c r="O480" i="8"/>
  <c r="P480" i="8" s="1"/>
  <c r="V481" i="8"/>
  <c r="W480" i="8"/>
  <c r="I161" i="11"/>
  <c r="X164" i="10" l="1"/>
  <c r="N165" i="10"/>
  <c r="O165" i="10" s="1"/>
  <c r="S165" i="10" s="1"/>
  <c r="X480" i="8"/>
  <c r="F480" i="8" s="1"/>
  <c r="Y164" i="10"/>
  <c r="P481" i="1"/>
  <c r="Q481" i="1" s="1"/>
  <c r="N482" i="1"/>
  <c r="O481" i="1"/>
  <c r="O481" i="8"/>
  <c r="P481" i="8" s="1"/>
  <c r="V482" i="8"/>
  <c r="W481" i="8"/>
  <c r="R480" i="1"/>
  <c r="U480" i="1" s="1"/>
  <c r="X481" i="8" l="1"/>
  <c r="F481" i="8" s="1"/>
  <c r="Z164" i="10"/>
  <c r="F164" i="10" s="1"/>
  <c r="O482" i="8"/>
  <c r="P482" i="8" s="1"/>
  <c r="V483" i="8"/>
  <c r="W482" i="8"/>
  <c r="P482" i="1"/>
  <c r="Q482" i="1" s="1"/>
  <c r="N483" i="1"/>
  <c r="O482" i="1"/>
  <c r="L163" i="11"/>
  <c r="T165" i="10"/>
  <c r="R481" i="1"/>
  <c r="U481" i="1" s="1"/>
  <c r="V165" i="10" l="1"/>
  <c r="W165" i="10" s="1"/>
  <c r="U165" i="10"/>
  <c r="X482" i="8"/>
  <c r="F482" i="8" s="1"/>
  <c r="R482" i="1"/>
  <c r="U482" i="1" s="1"/>
  <c r="P483" i="1"/>
  <c r="Q483" i="1" s="1"/>
  <c r="N484" i="1"/>
  <c r="O483" i="1"/>
  <c r="O483" i="8"/>
  <c r="P483" i="8" s="1"/>
  <c r="V484" i="8"/>
  <c r="W483" i="8"/>
  <c r="I162" i="11"/>
  <c r="X165" i="10" l="1"/>
  <c r="N166" i="10"/>
  <c r="O166" i="10" s="1"/>
  <c r="S166" i="10" s="1"/>
  <c r="X483" i="8"/>
  <c r="F483" i="8" s="1"/>
  <c r="O484" i="8"/>
  <c r="P484" i="8" s="1"/>
  <c r="V485" i="8"/>
  <c r="W484" i="8"/>
  <c r="P484" i="1"/>
  <c r="Q484" i="1" s="1"/>
  <c r="N485" i="1"/>
  <c r="O484" i="1"/>
  <c r="R483" i="1"/>
  <c r="U483" i="1" s="1"/>
  <c r="Y165" i="10"/>
  <c r="R484" i="1" l="1"/>
  <c r="U484" i="1" s="1"/>
  <c r="X484" i="8"/>
  <c r="F484" i="8" s="1"/>
  <c r="Z165" i="10"/>
  <c r="F165" i="10" s="1"/>
  <c r="P485" i="1"/>
  <c r="Q485" i="1" s="1"/>
  <c r="N486" i="1"/>
  <c r="O485" i="1"/>
  <c r="O485" i="8"/>
  <c r="P485" i="8" s="1"/>
  <c r="V486" i="8"/>
  <c r="W485" i="8"/>
  <c r="L164" i="11"/>
  <c r="T166" i="10"/>
  <c r="V166" i="10" l="1"/>
  <c r="W166" i="10" s="1"/>
  <c r="U166" i="10"/>
  <c r="R485" i="1"/>
  <c r="U485" i="1" s="1"/>
  <c r="X485" i="8"/>
  <c r="F485" i="8" s="1"/>
  <c r="O486" i="8"/>
  <c r="P486" i="8" s="1"/>
  <c r="V487" i="8"/>
  <c r="W486" i="8"/>
  <c r="P486" i="1"/>
  <c r="Q486" i="1" s="1"/>
  <c r="N487" i="1"/>
  <c r="O486" i="1"/>
  <c r="I163" i="11"/>
  <c r="X166" i="10" l="1"/>
  <c r="X486" i="8"/>
  <c r="F486" i="8" s="1"/>
  <c r="R486" i="1"/>
  <c r="U486" i="1" s="1"/>
  <c r="Y166" i="10"/>
  <c r="P487" i="1"/>
  <c r="Q487" i="1" s="1"/>
  <c r="N488" i="1"/>
  <c r="O487" i="1"/>
  <c r="O487" i="8"/>
  <c r="P487" i="8" s="1"/>
  <c r="V488" i="8"/>
  <c r="W487" i="8"/>
  <c r="N167" i="10"/>
  <c r="O167" i="10" s="1"/>
  <c r="S167" i="10" s="1"/>
  <c r="Z166" i="10" l="1"/>
  <c r="F166" i="10" s="1"/>
  <c r="X487" i="8"/>
  <c r="F487" i="8" s="1"/>
  <c r="R487" i="1"/>
  <c r="U487" i="1" s="1"/>
  <c r="L165" i="11"/>
  <c r="T167" i="10"/>
  <c r="O488" i="8"/>
  <c r="P488" i="8" s="1"/>
  <c r="V489" i="8"/>
  <c r="W488" i="8"/>
  <c r="P488" i="1"/>
  <c r="Q488" i="1" s="1"/>
  <c r="N489" i="1"/>
  <c r="O488" i="1"/>
  <c r="V167" i="10" l="1"/>
  <c r="W167" i="10" s="1"/>
  <c r="U167" i="10"/>
  <c r="R488" i="1"/>
  <c r="U488" i="1" s="1"/>
  <c r="X488" i="8"/>
  <c r="F488" i="8" s="1"/>
  <c r="P489" i="1"/>
  <c r="Q489" i="1" s="1"/>
  <c r="N490" i="1"/>
  <c r="O489" i="1"/>
  <c r="I164" i="11"/>
  <c r="O489" i="8"/>
  <c r="P489" i="8" s="1"/>
  <c r="V490" i="8"/>
  <c r="W489" i="8"/>
  <c r="X167" i="10" l="1"/>
  <c r="X489" i="8"/>
  <c r="F489" i="8" s="1"/>
  <c r="R489" i="1"/>
  <c r="U489" i="1" s="1"/>
  <c r="Y167" i="10"/>
  <c r="N168" i="10"/>
  <c r="O168" i="10" s="1"/>
  <c r="S168" i="10" s="1"/>
  <c r="P490" i="1"/>
  <c r="Q490" i="1" s="1"/>
  <c r="N491" i="1"/>
  <c r="O490" i="1"/>
  <c r="O490" i="8"/>
  <c r="P490" i="8" s="1"/>
  <c r="V491" i="8"/>
  <c r="W490" i="8"/>
  <c r="X490" i="8" l="1"/>
  <c r="F490" i="8" s="1"/>
  <c r="R490" i="1"/>
  <c r="U490" i="1" s="1"/>
  <c r="Z167" i="10"/>
  <c r="F167" i="10" s="1"/>
  <c r="P491" i="1"/>
  <c r="Q491" i="1" s="1"/>
  <c r="N492" i="1"/>
  <c r="O491" i="1"/>
  <c r="L166" i="11"/>
  <c r="T168" i="10"/>
  <c r="O491" i="8"/>
  <c r="P491" i="8" s="1"/>
  <c r="V492" i="8"/>
  <c r="W491" i="8"/>
  <c r="V168" i="10" l="1"/>
  <c r="W168" i="10" s="1"/>
  <c r="U168" i="10"/>
  <c r="X491" i="8"/>
  <c r="F491" i="8" s="1"/>
  <c r="I165" i="11"/>
  <c r="P492" i="1"/>
  <c r="Q492" i="1" s="1"/>
  <c r="N493" i="1"/>
  <c r="O492" i="1"/>
  <c r="O492" i="8"/>
  <c r="P492" i="8" s="1"/>
  <c r="V493" i="8"/>
  <c r="W492" i="8"/>
  <c r="R491" i="1"/>
  <c r="U491" i="1" s="1"/>
  <c r="X168" i="10" l="1"/>
  <c r="N169" i="10"/>
  <c r="O169" i="10" s="1"/>
  <c r="S169" i="10" s="1"/>
  <c r="X492" i="8"/>
  <c r="F492" i="8" s="1"/>
  <c r="P493" i="1"/>
  <c r="Q493" i="1" s="1"/>
  <c r="N494" i="1"/>
  <c r="O493" i="1"/>
  <c r="Y168" i="10"/>
  <c r="O493" i="8"/>
  <c r="P493" i="8" s="1"/>
  <c r="V494" i="8"/>
  <c r="W493" i="8"/>
  <c r="R492" i="1"/>
  <c r="U492" i="1" s="1"/>
  <c r="X493" i="8" l="1"/>
  <c r="F493" i="8" s="1"/>
  <c r="R493" i="1"/>
  <c r="U493" i="1" s="1"/>
  <c r="P494" i="1"/>
  <c r="Q494" i="1" s="1"/>
  <c r="N495" i="1"/>
  <c r="O494" i="1"/>
  <c r="L167" i="11"/>
  <c r="T169" i="10"/>
  <c r="O494" i="8"/>
  <c r="P494" i="8" s="1"/>
  <c r="V495" i="8"/>
  <c r="W494" i="8"/>
  <c r="Z168" i="10"/>
  <c r="F168" i="10" s="1"/>
  <c r="V169" i="10" l="1"/>
  <c r="W169" i="10" s="1"/>
  <c r="U169" i="10"/>
  <c r="X494" i="8"/>
  <c r="F494" i="8" s="1"/>
  <c r="O495" i="8"/>
  <c r="P495" i="8" s="1"/>
  <c r="V496" i="8"/>
  <c r="W495" i="8"/>
  <c r="I166" i="11"/>
  <c r="P495" i="1"/>
  <c r="Q495" i="1" s="1"/>
  <c r="N496" i="1"/>
  <c r="O495" i="1"/>
  <c r="R494" i="1"/>
  <c r="U494" i="1" s="1"/>
  <c r="X169" i="10" l="1"/>
  <c r="R495" i="1"/>
  <c r="U495" i="1" s="1"/>
  <c r="P496" i="1"/>
  <c r="Q496" i="1" s="1"/>
  <c r="N497" i="1"/>
  <c r="O496" i="1"/>
  <c r="Y169" i="10"/>
  <c r="O496" i="8"/>
  <c r="P496" i="8" s="1"/>
  <c r="V497" i="8"/>
  <c r="W496" i="8"/>
  <c r="N170" i="10"/>
  <c r="O170" i="10" s="1"/>
  <c r="S170" i="10" s="1"/>
  <c r="X495" i="8"/>
  <c r="F495" i="8" s="1"/>
  <c r="Z169" i="10" l="1"/>
  <c r="F169" i="10" s="1"/>
  <c r="X496" i="8"/>
  <c r="F496" i="8" s="1"/>
  <c r="L168" i="11"/>
  <c r="T170" i="10"/>
  <c r="O497" i="8"/>
  <c r="P497" i="8" s="1"/>
  <c r="V498" i="8"/>
  <c r="W497" i="8"/>
  <c r="P497" i="1"/>
  <c r="Q497" i="1" s="1"/>
  <c r="N498" i="1"/>
  <c r="O497" i="1"/>
  <c r="R496" i="1"/>
  <c r="U496" i="1" s="1"/>
  <c r="R497" i="1" l="1"/>
  <c r="U497" i="1" s="1"/>
  <c r="V170" i="10"/>
  <c r="W170" i="10" s="1"/>
  <c r="U170" i="10"/>
  <c r="X497" i="8"/>
  <c r="F497" i="8" s="1"/>
  <c r="O498" i="8"/>
  <c r="P498" i="8" s="1"/>
  <c r="V499" i="8"/>
  <c r="W498" i="8"/>
  <c r="P498" i="1"/>
  <c r="Q498" i="1" s="1"/>
  <c r="N499" i="1"/>
  <c r="O498" i="1"/>
  <c r="I167" i="11"/>
  <c r="X170" i="10" l="1"/>
  <c r="N171" i="10"/>
  <c r="O171" i="10" s="1"/>
  <c r="S171" i="10" s="1"/>
  <c r="R498" i="1"/>
  <c r="U498" i="1" s="1"/>
  <c r="Y170" i="10"/>
  <c r="P499" i="1"/>
  <c r="Q499" i="1" s="1"/>
  <c r="N500" i="1"/>
  <c r="O499" i="1"/>
  <c r="O499" i="8"/>
  <c r="P499" i="8" s="1"/>
  <c r="V500" i="8"/>
  <c r="W499" i="8"/>
  <c r="X498" i="8"/>
  <c r="F498" i="8" s="1"/>
  <c r="Z170" i="10" l="1"/>
  <c r="F170" i="10" s="1"/>
  <c r="X499" i="8"/>
  <c r="F499" i="8" s="1"/>
  <c r="R499" i="1"/>
  <c r="U499" i="1" s="1"/>
  <c r="T171" i="10"/>
  <c r="L169" i="11"/>
  <c r="O500" i="8"/>
  <c r="P500" i="8" s="1"/>
  <c r="V501" i="8"/>
  <c r="W500" i="8"/>
  <c r="P500" i="1"/>
  <c r="Q500" i="1" s="1"/>
  <c r="N501" i="1"/>
  <c r="O500" i="1"/>
  <c r="V171" i="10" l="1"/>
  <c r="W171" i="10" s="1"/>
  <c r="U171" i="10"/>
  <c r="X500" i="8"/>
  <c r="F500" i="8" s="1"/>
  <c r="R500" i="1"/>
  <c r="U500" i="1" s="1"/>
  <c r="P501" i="1"/>
  <c r="Q501" i="1" s="1"/>
  <c r="N502" i="1"/>
  <c r="O501" i="1"/>
  <c r="O501" i="8"/>
  <c r="P501" i="8" s="1"/>
  <c r="V502" i="8"/>
  <c r="W501" i="8"/>
  <c r="I168" i="11"/>
  <c r="X501" i="8" l="1"/>
  <c r="F501" i="8" s="1"/>
  <c r="X171" i="10"/>
  <c r="N172" i="10"/>
  <c r="O172" i="10" s="1"/>
  <c r="S172" i="10" s="1"/>
  <c r="Y171" i="10"/>
  <c r="O502" i="8"/>
  <c r="P502" i="8" s="1"/>
  <c r="V503" i="8"/>
  <c r="W502" i="8"/>
  <c r="P502" i="1"/>
  <c r="Q502" i="1" s="1"/>
  <c r="N503" i="1"/>
  <c r="O502" i="1"/>
  <c r="R501" i="1"/>
  <c r="U501" i="1" s="1"/>
  <c r="Z171" i="10" l="1"/>
  <c r="F171" i="10" s="1"/>
  <c r="R502" i="1"/>
  <c r="U502" i="1" s="1"/>
  <c r="P503" i="1"/>
  <c r="Q503" i="1" s="1"/>
  <c r="N504" i="1"/>
  <c r="O503" i="1"/>
  <c r="L170" i="11"/>
  <c r="T172" i="10"/>
  <c r="O503" i="8"/>
  <c r="P503" i="8" s="1"/>
  <c r="V504" i="8"/>
  <c r="W503" i="8"/>
  <c r="X502" i="8"/>
  <c r="F502" i="8" s="1"/>
  <c r="X503" i="8" l="1"/>
  <c r="F503" i="8" s="1"/>
  <c r="V172" i="10"/>
  <c r="W172" i="10" s="1"/>
  <c r="U172" i="10"/>
  <c r="O504" i="8"/>
  <c r="P504" i="8" s="1"/>
  <c r="V505" i="8"/>
  <c r="W504" i="8"/>
  <c r="I169" i="11"/>
  <c r="P504" i="1"/>
  <c r="Q504" i="1" s="1"/>
  <c r="N505" i="1"/>
  <c r="O504" i="1"/>
  <c r="R503" i="1"/>
  <c r="U503" i="1" s="1"/>
  <c r="X172" i="10" l="1"/>
  <c r="N173" i="10"/>
  <c r="O173" i="10" s="1"/>
  <c r="S173" i="10" s="1"/>
  <c r="X504" i="8"/>
  <c r="F504" i="8" s="1"/>
  <c r="P505" i="1"/>
  <c r="Q505" i="1" s="1"/>
  <c r="N506" i="1"/>
  <c r="O505" i="1"/>
  <c r="Y172" i="10"/>
  <c r="R504" i="1"/>
  <c r="U504" i="1" s="1"/>
  <c r="O505" i="8"/>
  <c r="P505" i="8" s="1"/>
  <c r="V506" i="8"/>
  <c r="W505" i="8"/>
  <c r="Z172" i="10" l="1"/>
  <c r="F172" i="10" s="1"/>
  <c r="R505" i="1"/>
  <c r="U505" i="1" s="1"/>
  <c r="X505" i="8"/>
  <c r="F505" i="8" s="1"/>
  <c r="L171" i="11"/>
  <c r="T173" i="10"/>
  <c r="O506" i="8"/>
  <c r="P506" i="8" s="1"/>
  <c r="V507" i="8"/>
  <c r="W506" i="8"/>
  <c r="P506" i="1"/>
  <c r="Q506" i="1" s="1"/>
  <c r="N507" i="1"/>
  <c r="O506" i="1"/>
  <c r="V173" i="10" l="1"/>
  <c r="W173" i="10" s="1"/>
  <c r="U173" i="10"/>
  <c r="R506" i="1"/>
  <c r="U506" i="1" s="1"/>
  <c r="P507" i="1"/>
  <c r="Q507" i="1" s="1"/>
  <c r="N508" i="1"/>
  <c r="O507" i="1"/>
  <c r="O507" i="8"/>
  <c r="P507" i="8" s="1"/>
  <c r="V508" i="8"/>
  <c r="W507" i="8"/>
  <c r="X506" i="8"/>
  <c r="F506" i="8" s="1"/>
  <c r="I170" i="11"/>
  <c r="X173" i="10" l="1"/>
  <c r="X507" i="8"/>
  <c r="F507" i="8" s="1"/>
  <c r="R507" i="1"/>
  <c r="U507" i="1" s="1"/>
  <c r="Y173" i="10"/>
  <c r="O508" i="8"/>
  <c r="P508" i="8" s="1"/>
  <c r="V509" i="8"/>
  <c r="W508" i="8"/>
  <c r="N174" i="10"/>
  <c r="O174" i="10" s="1"/>
  <c r="S174" i="10" s="1"/>
  <c r="P508" i="1"/>
  <c r="Q508" i="1" s="1"/>
  <c r="N509" i="1"/>
  <c r="O508" i="1"/>
  <c r="Z173" i="10" l="1"/>
  <c r="F173" i="10" s="1"/>
  <c r="R508" i="1"/>
  <c r="U508" i="1" s="1"/>
  <c r="P509" i="1"/>
  <c r="Q509" i="1" s="1"/>
  <c r="N510" i="1"/>
  <c r="O509" i="1"/>
  <c r="O509" i="8"/>
  <c r="P509" i="8" s="1"/>
  <c r="V510" i="8"/>
  <c r="W509" i="8"/>
  <c r="L172" i="11"/>
  <c r="T174" i="10"/>
  <c r="X508" i="8"/>
  <c r="F508" i="8" s="1"/>
  <c r="V174" i="10" l="1"/>
  <c r="W174" i="10" s="1"/>
  <c r="U174" i="10"/>
  <c r="X509" i="8"/>
  <c r="F509" i="8" s="1"/>
  <c r="R509" i="1"/>
  <c r="U509" i="1" s="1"/>
  <c r="O510" i="8"/>
  <c r="P510" i="8" s="1"/>
  <c r="V511" i="8"/>
  <c r="W510" i="8"/>
  <c r="I171" i="11"/>
  <c r="P510" i="1"/>
  <c r="Q510" i="1" s="1"/>
  <c r="N511" i="1"/>
  <c r="O510" i="1"/>
  <c r="X174" i="10" l="1"/>
  <c r="N175" i="10"/>
  <c r="O175" i="10" s="1"/>
  <c r="S175" i="10" s="1"/>
  <c r="X510" i="8"/>
  <c r="F510" i="8" s="1"/>
  <c r="R510" i="1"/>
  <c r="U510" i="1" s="1"/>
  <c r="P511" i="1"/>
  <c r="Q511" i="1" s="1"/>
  <c r="N512" i="1"/>
  <c r="O511" i="1"/>
  <c r="Y174" i="10"/>
  <c r="O511" i="8"/>
  <c r="P511" i="8" s="1"/>
  <c r="V512" i="8"/>
  <c r="W511" i="8"/>
  <c r="Z174" i="10" l="1"/>
  <c r="F174" i="10" s="1"/>
  <c r="R511" i="1"/>
  <c r="U511" i="1" s="1"/>
  <c r="L173" i="11"/>
  <c r="T175" i="10"/>
  <c r="P512" i="1"/>
  <c r="Q512" i="1" s="1"/>
  <c r="N513" i="1"/>
  <c r="O512" i="1"/>
  <c r="O512" i="8"/>
  <c r="P512" i="8" s="1"/>
  <c r="V513" i="8"/>
  <c r="W512" i="8"/>
  <c r="X511" i="8"/>
  <c r="F511" i="8" s="1"/>
  <c r="V175" i="10" l="1"/>
  <c r="W175" i="10" s="1"/>
  <c r="U175" i="10"/>
  <c r="X512" i="8"/>
  <c r="F512" i="8" s="1"/>
  <c r="P513" i="1"/>
  <c r="Q513" i="1" s="1"/>
  <c r="N514" i="1"/>
  <c r="O513" i="1"/>
  <c r="O513" i="8"/>
  <c r="P513" i="8" s="1"/>
  <c r="V514" i="8"/>
  <c r="W513" i="8"/>
  <c r="R512" i="1"/>
  <c r="U512" i="1" s="1"/>
  <c r="I172" i="11"/>
  <c r="X175" i="10" l="1"/>
  <c r="N176" i="10"/>
  <c r="O176" i="10" s="1"/>
  <c r="S176" i="10" s="1"/>
  <c r="X513" i="8"/>
  <c r="F513" i="8" s="1"/>
  <c r="O514" i="8"/>
  <c r="P514" i="8" s="1"/>
  <c r="V515" i="8"/>
  <c r="W514" i="8"/>
  <c r="P514" i="1"/>
  <c r="Q514" i="1" s="1"/>
  <c r="N515" i="1"/>
  <c r="O514" i="1"/>
  <c r="Y175" i="10"/>
  <c r="R513" i="1"/>
  <c r="U513" i="1" s="1"/>
  <c r="R514" i="1" l="1"/>
  <c r="U514" i="1" s="1"/>
  <c r="Z175" i="10"/>
  <c r="F175" i="10" s="1"/>
  <c r="P515" i="1"/>
  <c r="Q515" i="1" s="1"/>
  <c r="N516" i="1"/>
  <c r="O515" i="1"/>
  <c r="O515" i="8"/>
  <c r="P515" i="8" s="1"/>
  <c r="V516" i="8"/>
  <c r="W515" i="8"/>
  <c r="L174" i="11"/>
  <c r="T176" i="10"/>
  <c r="X514" i="8"/>
  <c r="F514" i="8" s="1"/>
  <c r="X515" i="8" l="1"/>
  <c r="F515" i="8" s="1"/>
  <c r="V176" i="10"/>
  <c r="W176" i="10" s="1"/>
  <c r="U176" i="10"/>
  <c r="R515" i="1"/>
  <c r="U515" i="1" s="1"/>
  <c r="I173" i="11"/>
  <c r="O516" i="8"/>
  <c r="P516" i="8" s="1"/>
  <c r="V517" i="8"/>
  <c r="W516" i="8"/>
  <c r="P516" i="1"/>
  <c r="Q516" i="1" s="1"/>
  <c r="N517" i="1"/>
  <c r="O516" i="1"/>
  <c r="X176" i="10" l="1"/>
  <c r="N177" i="10"/>
  <c r="O177" i="10" s="1"/>
  <c r="S177" i="10" s="1"/>
  <c r="X516" i="8"/>
  <c r="F516" i="8" s="1"/>
  <c r="R516" i="1"/>
  <c r="U516" i="1" s="1"/>
  <c r="P517" i="1"/>
  <c r="Q517" i="1" s="1"/>
  <c r="N518" i="1"/>
  <c r="O517" i="1"/>
  <c r="O517" i="8"/>
  <c r="P517" i="8" s="1"/>
  <c r="V518" i="8"/>
  <c r="W517" i="8"/>
  <c r="Y176" i="10"/>
  <c r="X517" i="8" l="1"/>
  <c r="F517" i="8" s="1"/>
  <c r="Z176" i="10"/>
  <c r="F176" i="10" s="1"/>
  <c r="R517" i="1"/>
  <c r="U517" i="1" s="1"/>
  <c r="L175" i="11"/>
  <c r="T177" i="10"/>
  <c r="P518" i="1"/>
  <c r="Q518" i="1" s="1"/>
  <c r="N519" i="1"/>
  <c r="O518" i="1"/>
  <c r="O518" i="8"/>
  <c r="P518" i="8" s="1"/>
  <c r="V519" i="8"/>
  <c r="W518" i="8"/>
  <c r="V177" i="10" l="1"/>
  <c r="W177" i="10" s="1"/>
  <c r="U177" i="10"/>
  <c r="X518" i="8"/>
  <c r="F518" i="8" s="1"/>
  <c r="R518" i="1"/>
  <c r="U518" i="1" s="1"/>
  <c r="O519" i="8"/>
  <c r="P519" i="8" s="1"/>
  <c r="V520" i="8"/>
  <c r="W519" i="8"/>
  <c r="P519" i="1"/>
  <c r="Q519" i="1" s="1"/>
  <c r="N520" i="1"/>
  <c r="O519" i="1"/>
  <c r="I174" i="11"/>
  <c r="X177" i="10" l="1"/>
  <c r="N178" i="10"/>
  <c r="O178" i="10" s="1"/>
  <c r="S178" i="10" s="1"/>
  <c r="R519" i="1"/>
  <c r="U519" i="1" s="1"/>
  <c r="X519" i="8"/>
  <c r="F519" i="8" s="1"/>
  <c r="Y177" i="10"/>
  <c r="P520" i="1"/>
  <c r="Q520" i="1" s="1"/>
  <c r="N521" i="1"/>
  <c r="O520" i="1"/>
  <c r="O520" i="8"/>
  <c r="P520" i="8" s="1"/>
  <c r="V521" i="8"/>
  <c r="W520" i="8"/>
  <c r="X520" i="8" l="1"/>
  <c r="F520" i="8" s="1"/>
  <c r="Z177" i="10"/>
  <c r="F177" i="10" s="1"/>
  <c r="R520" i="1"/>
  <c r="U520" i="1" s="1"/>
  <c r="L176" i="11"/>
  <c r="T178" i="10"/>
  <c r="P521" i="1"/>
  <c r="Q521" i="1" s="1"/>
  <c r="N522" i="1"/>
  <c r="O521" i="1"/>
  <c r="O521" i="8"/>
  <c r="P521" i="8" s="1"/>
  <c r="V522" i="8"/>
  <c r="W521" i="8"/>
  <c r="V178" i="10" l="1"/>
  <c r="W178" i="10" s="1"/>
  <c r="U178" i="10"/>
  <c r="X521" i="8"/>
  <c r="F521" i="8" s="1"/>
  <c r="R521" i="1"/>
  <c r="U521" i="1" s="1"/>
  <c r="O522" i="8"/>
  <c r="P522" i="8" s="1"/>
  <c r="V523" i="8"/>
  <c r="W522" i="8"/>
  <c r="I175" i="11"/>
  <c r="P522" i="1"/>
  <c r="Q522" i="1" s="1"/>
  <c r="N523" i="1"/>
  <c r="O522" i="1"/>
  <c r="X178" i="10" l="1"/>
  <c r="N179" i="10"/>
  <c r="O179" i="10" s="1"/>
  <c r="S179" i="10" s="1"/>
  <c r="R522" i="1"/>
  <c r="U522" i="1" s="1"/>
  <c r="P523" i="1"/>
  <c r="Q523" i="1" s="1"/>
  <c r="N524" i="1"/>
  <c r="O523" i="1"/>
  <c r="Y178" i="10"/>
  <c r="O523" i="8"/>
  <c r="P523" i="8" s="1"/>
  <c r="V524" i="8"/>
  <c r="W523" i="8"/>
  <c r="X522" i="8"/>
  <c r="F522" i="8" s="1"/>
  <c r="X523" i="8" l="1"/>
  <c r="F523" i="8" s="1"/>
  <c r="Z178" i="10"/>
  <c r="F178" i="10" s="1"/>
  <c r="O524" i="8"/>
  <c r="P524" i="8" s="1"/>
  <c r="V525" i="8"/>
  <c r="W524" i="8"/>
  <c r="T179" i="10"/>
  <c r="L177" i="11"/>
  <c r="P524" i="1"/>
  <c r="Q524" i="1" s="1"/>
  <c r="N525" i="1"/>
  <c r="O524" i="1"/>
  <c r="R523" i="1"/>
  <c r="U523" i="1" s="1"/>
  <c r="V179" i="10" l="1"/>
  <c r="W179" i="10" s="1"/>
  <c r="U179" i="10"/>
  <c r="R524" i="1"/>
  <c r="U524" i="1" s="1"/>
  <c r="X524" i="8"/>
  <c r="F524" i="8" s="1"/>
  <c r="P525" i="1"/>
  <c r="Q525" i="1" s="1"/>
  <c r="N526" i="1"/>
  <c r="O525" i="1"/>
  <c r="I176" i="11"/>
  <c r="O525" i="8"/>
  <c r="P525" i="8" s="1"/>
  <c r="V526" i="8"/>
  <c r="W525" i="8"/>
  <c r="X179" i="10" l="1"/>
  <c r="X525" i="8"/>
  <c r="F525" i="8" s="1"/>
  <c r="R525" i="1"/>
  <c r="U525" i="1" s="1"/>
  <c r="O526" i="8"/>
  <c r="P526" i="8" s="1"/>
  <c r="V527" i="8"/>
  <c r="W526" i="8"/>
  <c r="Y179" i="10"/>
  <c r="N180" i="10"/>
  <c r="O180" i="10" s="1"/>
  <c r="S180" i="10" s="1"/>
  <c r="P526" i="1"/>
  <c r="Q526" i="1" s="1"/>
  <c r="N527" i="1"/>
  <c r="O526" i="1"/>
  <c r="Z179" i="10" l="1"/>
  <c r="F179" i="10" s="1"/>
  <c r="R526" i="1"/>
  <c r="U526" i="1" s="1"/>
  <c r="L178" i="11"/>
  <c r="T180" i="10"/>
  <c r="O527" i="8"/>
  <c r="P527" i="8" s="1"/>
  <c r="V528" i="8"/>
  <c r="W527" i="8"/>
  <c r="P527" i="1"/>
  <c r="Q527" i="1" s="1"/>
  <c r="N528" i="1"/>
  <c r="O527" i="1"/>
  <c r="X526" i="8"/>
  <c r="F526" i="8" s="1"/>
  <c r="V180" i="10" l="1"/>
  <c r="W180" i="10" s="1"/>
  <c r="U180" i="10"/>
  <c r="X527" i="8"/>
  <c r="F527" i="8" s="1"/>
  <c r="R527" i="1"/>
  <c r="U527" i="1" s="1"/>
  <c r="O528" i="8"/>
  <c r="P528" i="8" s="1"/>
  <c r="V529" i="8"/>
  <c r="W528" i="8"/>
  <c r="P528" i="1"/>
  <c r="Q528" i="1" s="1"/>
  <c r="N529" i="1"/>
  <c r="O528" i="1"/>
  <c r="I177" i="11"/>
  <c r="X180" i="10" l="1"/>
  <c r="N181" i="10"/>
  <c r="O181" i="10" s="1"/>
  <c r="S181" i="10" s="1"/>
  <c r="R528" i="1"/>
  <c r="U528" i="1" s="1"/>
  <c r="X528" i="8"/>
  <c r="F528" i="8" s="1"/>
  <c r="P529" i="1"/>
  <c r="Q529" i="1" s="1"/>
  <c r="N530" i="1"/>
  <c r="O529" i="1"/>
  <c r="Y180" i="10"/>
  <c r="O529" i="8"/>
  <c r="P529" i="8" s="1"/>
  <c r="V530" i="8"/>
  <c r="W529" i="8"/>
  <c r="Z180" i="10" l="1"/>
  <c r="F180" i="10" s="1"/>
  <c r="X529" i="8"/>
  <c r="F529" i="8" s="1"/>
  <c r="L179" i="11"/>
  <c r="T181" i="10"/>
  <c r="P530" i="1"/>
  <c r="Q530" i="1" s="1"/>
  <c r="N531" i="1"/>
  <c r="O530" i="1"/>
  <c r="O530" i="8"/>
  <c r="P530" i="8" s="1"/>
  <c r="V531" i="8"/>
  <c r="W530" i="8"/>
  <c r="R529" i="1"/>
  <c r="U529" i="1" s="1"/>
  <c r="V181" i="10" l="1"/>
  <c r="W181" i="10" s="1"/>
  <c r="U181" i="10"/>
  <c r="X530" i="8"/>
  <c r="F530" i="8" s="1"/>
  <c r="R530" i="1"/>
  <c r="U530" i="1" s="1"/>
  <c r="O531" i="8"/>
  <c r="P531" i="8" s="1"/>
  <c r="V532" i="8"/>
  <c r="W531" i="8"/>
  <c r="I178" i="11"/>
  <c r="P531" i="1"/>
  <c r="Q531" i="1" s="1"/>
  <c r="N532" i="1"/>
  <c r="O531" i="1"/>
  <c r="X181" i="10" l="1"/>
  <c r="N182" i="10"/>
  <c r="O182" i="10" s="1"/>
  <c r="S182" i="10" s="1"/>
  <c r="X531" i="8"/>
  <c r="F531" i="8" s="1"/>
  <c r="R531" i="1"/>
  <c r="U531" i="1" s="1"/>
  <c r="P532" i="1"/>
  <c r="Q532" i="1" s="1"/>
  <c r="N533" i="1"/>
  <c r="O532" i="1"/>
  <c r="Y181" i="10"/>
  <c r="O532" i="8"/>
  <c r="P532" i="8" s="1"/>
  <c r="V533" i="8"/>
  <c r="W532" i="8"/>
  <c r="Z181" i="10" l="1"/>
  <c r="F181" i="10" s="1"/>
  <c r="X532" i="8"/>
  <c r="F532" i="8" s="1"/>
  <c r="R532" i="1"/>
  <c r="U532" i="1" s="1"/>
  <c r="O533" i="8"/>
  <c r="P533" i="8" s="1"/>
  <c r="V534" i="8"/>
  <c r="W533" i="8"/>
  <c r="L180" i="11"/>
  <c r="T182" i="10"/>
  <c r="P533" i="1"/>
  <c r="Q533" i="1" s="1"/>
  <c r="N534" i="1"/>
  <c r="O533" i="1"/>
  <c r="V182" i="10" l="1"/>
  <c r="W182" i="10" s="1"/>
  <c r="U182" i="10"/>
  <c r="R533" i="1"/>
  <c r="U533" i="1" s="1"/>
  <c r="P534" i="1"/>
  <c r="Q534" i="1" s="1"/>
  <c r="N535" i="1"/>
  <c r="O534" i="1"/>
  <c r="O534" i="8"/>
  <c r="P534" i="8" s="1"/>
  <c r="V535" i="8"/>
  <c r="W534" i="8"/>
  <c r="I179" i="11"/>
  <c r="X533" i="8"/>
  <c r="F533" i="8" s="1"/>
  <c r="X182" i="10" l="1"/>
  <c r="N183" i="10"/>
  <c r="O183" i="10" s="1"/>
  <c r="S183" i="10" s="1"/>
  <c r="X534" i="8"/>
  <c r="F534" i="8" s="1"/>
  <c r="Y182" i="10"/>
  <c r="O535" i="8"/>
  <c r="P535" i="8" s="1"/>
  <c r="V536" i="8"/>
  <c r="W535" i="8"/>
  <c r="P535" i="1"/>
  <c r="Q535" i="1" s="1"/>
  <c r="N536" i="1"/>
  <c r="O535" i="1"/>
  <c r="R534" i="1"/>
  <c r="U534" i="1" s="1"/>
  <c r="R535" i="1" l="1"/>
  <c r="U535" i="1" s="1"/>
  <c r="Z182" i="10"/>
  <c r="F182" i="10" s="1"/>
  <c r="X535" i="8"/>
  <c r="F535" i="8" s="1"/>
  <c r="P536" i="1"/>
  <c r="Q536" i="1" s="1"/>
  <c r="N537" i="1"/>
  <c r="O536" i="1"/>
  <c r="O536" i="8"/>
  <c r="P536" i="8" s="1"/>
  <c r="V537" i="8"/>
  <c r="W536" i="8"/>
  <c r="L181" i="11"/>
  <c r="T183" i="10"/>
  <c r="V183" i="10" l="1"/>
  <c r="W183" i="10" s="1"/>
  <c r="U183" i="10"/>
  <c r="I180" i="11"/>
  <c r="O537" i="8"/>
  <c r="P537" i="8" s="1"/>
  <c r="V538" i="8"/>
  <c r="W537" i="8"/>
  <c r="P537" i="1"/>
  <c r="Q537" i="1" s="1"/>
  <c r="N538" i="1"/>
  <c r="O537" i="1"/>
  <c r="X536" i="8"/>
  <c r="F536" i="8" s="1"/>
  <c r="R536" i="1"/>
  <c r="U536" i="1" s="1"/>
  <c r="X183" i="10" l="1"/>
  <c r="N184" i="10"/>
  <c r="O184" i="10" s="1"/>
  <c r="S184" i="10" s="1"/>
  <c r="R537" i="1"/>
  <c r="U537" i="1" s="1"/>
  <c r="X537" i="8"/>
  <c r="F537" i="8" s="1"/>
  <c r="O538" i="8"/>
  <c r="P538" i="8" s="1"/>
  <c r="V539" i="8"/>
  <c r="W538" i="8"/>
  <c r="Y183" i="10"/>
  <c r="P538" i="1"/>
  <c r="Q538" i="1" s="1"/>
  <c r="N539" i="1"/>
  <c r="O538" i="1"/>
  <c r="Z183" i="10" l="1"/>
  <c r="F183" i="10" s="1"/>
  <c r="R538" i="1"/>
  <c r="U538" i="1" s="1"/>
  <c r="X538" i="8"/>
  <c r="F538" i="8" s="1"/>
  <c r="P539" i="1"/>
  <c r="Q539" i="1" s="1"/>
  <c r="N540" i="1"/>
  <c r="O539" i="1"/>
  <c r="T184" i="10"/>
  <c r="L182" i="11"/>
  <c r="O539" i="8"/>
  <c r="P539" i="8" s="1"/>
  <c r="V540" i="8"/>
  <c r="W539" i="8"/>
  <c r="X539" i="8" l="1"/>
  <c r="F539" i="8" s="1"/>
  <c r="V184" i="10"/>
  <c r="W184" i="10" s="1"/>
  <c r="U184" i="10"/>
  <c r="R539" i="1"/>
  <c r="U539" i="1" s="1"/>
  <c r="I181" i="11"/>
  <c r="O540" i="8"/>
  <c r="P540" i="8" s="1"/>
  <c r="V541" i="8"/>
  <c r="W540" i="8"/>
  <c r="P540" i="1"/>
  <c r="Q540" i="1" s="1"/>
  <c r="N541" i="1"/>
  <c r="O540" i="1"/>
  <c r="X184" i="10" l="1"/>
  <c r="X540" i="8"/>
  <c r="F540" i="8" s="1"/>
  <c r="R540" i="1"/>
  <c r="U540" i="1" s="1"/>
  <c r="O541" i="8"/>
  <c r="P541" i="8" s="1"/>
  <c r="V542" i="8"/>
  <c r="W541" i="8"/>
  <c r="N185" i="10"/>
  <c r="O185" i="10" s="1"/>
  <c r="S185" i="10" s="1"/>
  <c r="P541" i="1"/>
  <c r="Q541" i="1" s="1"/>
  <c r="N542" i="1"/>
  <c r="O541" i="1"/>
  <c r="Y184" i="10"/>
  <c r="R541" i="1" l="1"/>
  <c r="U541" i="1" s="1"/>
  <c r="Z184" i="10"/>
  <c r="F184" i="10" s="1"/>
  <c r="P542" i="1"/>
  <c r="Q542" i="1" s="1"/>
  <c r="N543" i="1"/>
  <c r="O542" i="1"/>
  <c r="T185" i="10"/>
  <c r="L183" i="11"/>
  <c r="O542" i="8"/>
  <c r="P542" i="8" s="1"/>
  <c r="V543" i="8"/>
  <c r="W542" i="8"/>
  <c r="X541" i="8"/>
  <c r="F541" i="8" s="1"/>
  <c r="V185" i="10" l="1"/>
  <c r="W185" i="10" s="1"/>
  <c r="U185" i="10"/>
  <c r="X542" i="8"/>
  <c r="F542" i="8" s="1"/>
  <c r="O543" i="8"/>
  <c r="P543" i="8" s="1"/>
  <c r="V544" i="8"/>
  <c r="W543" i="8"/>
  <c r="I182" i="11"/>
  <c r="P543" i="1"/>
  <c r="Q543" i="1" s="1"/>
  <c r="N544" i="1"/>
  <c r="O543" i="1"/>
  <c r="R542" i="1"/>
  <c r="U542" i="1" s="1"/>
  <c r="X185" i="10" l="1"/>
  <c r="N186" i="10"/>
  <c r="O186" i="10" s="1"/>
  <c r="S186" i="10" s="1"/>
  <c r="R543" i="1"/>
  <c r="U543" i="1" s="1"/>
  <c r="Y185" i="10"/>
  <c r="O544" i="8"/>
  <c r="P544" i="8" s="1"/>
  <c r="V545" i="8"/>
  <c r="W544" i="8"/>
  <c r="P544" i="1"/>
  <c r="Q544" i="1" s="1"/>
  <c r="N545" i="1"/>
  <c r="O544" i="1"/>
  <c r="X543" i="8"/>
  <c r="F543" i="8" s="1"/>
  <c r="X544" i="8" l="1"/>
  <c r="F544" i="8" s="1"/>
  <c r="Z185" i="10"/>
  <c r="F185" i="10" s="1"/>
  <c r="R544" i="1"/>
  <c r="U544" i="1" s="1"/>
  <c r="O545" i="8"/>
  <c r="P545" i="8" s="1"/>
  <c r="V546" i="8"/>
  <c r="W545" i="8"/>
  <c r="L184" i="11"/>
  <c r="T186" i="10"/>
  <c r="P545" i="1"/>
  <c r="Q545" i="1" s="1"/>
  <c r="N546" i="1"/>
  <c r="O545" i="1"/>
  <c r="V186" i="10" l="1"/>
  <c r="W186" i="10" s="1"/>
  <c r="U186" i="10"/>
  <c r="R545" i="1"/>
  <c r="U545" i="1" s="1"/>
  <c r="X545" i="8"/>
  <c r="F545" i="8" s="1"/>
  <c r="P546" i="1"/>
  <c r="Q546" i="1" s="1"/>
  <c r="N547" i="1"/>
  <c r="O546" i="1"/>
  <c r="I183" i="11"/>
  <c r="O546" i="8"/>
  <c r="P546" i="8" s="1"/>
  <c r="V547" i="8"/>
  <c r="W546" i="8"/>
  <c r="X186" i="10" l="1"/>
  <c r="N187" i="10"/>
  <c r="O187" i="10" s="1"/>
  <c r="S187" i="10" s="1"/>
  <c r="X546" i="8"/>
  <c r="F546" i="8" s="1"/>
  <c r="O547" i="8"/>
  <c r="P547" i="8" s="1"/>
  <c r="V548" i="8"/>
  <c r="W547" i="8"/>
  <c r="Y186" i="10"/>
  <c r="P547" i="1"/>
  <c r="Q547" i="1" s="1"/>
  <c r="N548" i="1"/>
  <c r="O547" i="1"/>
  <c r="R546" i="1"/>
  <c r="U546" i="1" s="1"/>
  <c r="X547" i="8" l="1"/>
  <c r="F547" i="8" s="1"/>
  <c r="R547" i="1"/>
  <c r="U547" i="1" s="1"/>
  <c r="L185" i="11"/>
  <c r="T187" i="10"/>
  <c r="Z186" i="10"/>
  <c r="F186" i="10" s="1"/>
  <c r="O548" i="8"/>
  <c r="P548" i="8" s="1"/>
  <c r="V549" i="8"/>
  <c r="W548" i="8"/>
  <c r="P548" i="1"/>
  <c r="Q548" i="1" s="1"/>
  <c r="N549" i="1"/>
  <c r="O548" i="1"/>
  <c r="X548" i="8" l="1"/>
  <c r="F548" i="8" s="1"/>
  <c r="V187" i="10"/>
  <c r="W187" i="10" s="1"/>
  <c r="U187" i="10"/>
  <c r="R548" i="1"/>
  <c r="U548" i="1" s="1"/>
  <c r="P549" i="1"/>
  <c r="Q549" i="1" s="1"/>
  <c r="N550" i="1"/>
  <c r="O549" i="1"/>
  <c r="O549" i="8"/>
  <c r="P549" i="8" s="1"/>
  <c r="V550" i="8"/>
  <c r="W549" i="8"/>
  <c r="I184" i="11"/>
  <c r="X187" i="10" l="1"/>
  <c r="N188" i="10"/>
  <c r="O188" i="10" s="1"/>
  <c r="S188" i="10" s="1"/>
  <c r="R549" i="1"/>
  <c r="U549" i="1" s="1"/>
  <c r="Y187" i="10"/>
  <c r="O550" i="8"/>
  <c r="P550" i="8" s="1"/>
  <c r="V551" i="8"/>
  <c r="W550" i="8"/>
  <c r="X549" i="8"/>
  <c r="F549" i="8" s="1"/>
  <c r="P550" i="1"/>
  <c r="Q550" i="1" s="1"/>
  <c r="N551" i="1"/>
  <c r="O550" i="1"/>
  <c r="Z187" i="10" l="1"/>
  <c r="F187" i="10" s="1"/>
  <c r="X550" i="8"/>
  <c r="F550" i="8" s="1"/>
  <c r="R550" i="1"/>
  <c r="U550" i="1" s="1"/>
  <c r="T188" i="10"/>
  <c r="L186" i="11"/>
  <c r="P551" i="1"/>
  <c r="Q551" i="1" s="1"/>
  <c r="N552" i="1"/>
  <c r="O551" i="1"/>
  <c r="O551" i="8"/>
  <c r="P551" i="8" s="1"/>
  <c r="V552" i="8"/>
  <c r="W551" i="8"/>
  <c r="V188" i="10" l="1"/>
  <c r="W188" i="10" s="1"/>
  <c r="U188" i="10"/>
  <c r="X551" i="8"/>
  <c r="F551" i="8" s="1"/>
  <c r="P552" i="1"/>
  <c r="Q552" i="1" s="1"/>
  <c r="N553" i="1"/>
  <c r="O552" i="1"/>
  <c r="O552" i="8"/>
  <c r="P552" i="8" s="1"/>
  <c r="V553" i="8"/>
  <c r="W552" i="8"/>
  <c r="R551" i="1"/>
  <c r="U551" i="1" s="1"/>
  <c r="I185" i="11"/>
  <c r="X188" i="10" l="1"/>
  <c r="N189" i="10"/>
  <c r="O189" i="10" s="1"/>
  <c r="S189" i="10" s="1"/>
  <c r="Y188" i="10"/>
  <c r="X552" i="8"/>
  <c r="F552" i="8" s="1"/>
  <c r="R552" i="1"/>
  <c r="U552" i="1" s="1"/>
  <c r="O553" i="8"/>
  <c r="P553" i="8" s="1"/>
  <c r="V554" i="8"/>
  <c r="W553" i="8"/>
  <c r="P553" i="1"/>
  <c r="Q553" i="1" s="1"/>
  <c r="N554" i="1"/>
  <c r="O553" i="1"/>
  <c r="Z188" i="10" l="1"/>
  <c r="F188" i="10" s="1"/>
  <c r="R553" i="1"/>
  <c r="U553" i="1" s="1"/>
  <c r="X553" i="8"/>
  <c r="F553" i="8" s="1"/>
  <c r="P554" i="1"/>
  <c r="Q554" i="1" s="1"/>
  <c r="N555" i="1"/>
  <c r="O554" i="1"/>
  <c r="L187" i="11"/>
  <c r="T189" i="10"/>
  <c r="O554" i="8"/>
  <c r="P554" i="8" s="1"/>
  <c r="V555" i="8"/>
  <c r="W554" i="8"/>
  <c r="X554" i="8" l="1"/>
  <c r="F554" i="8" s="1"/>
  <c r="V189" i="10"/>
  <c r="W189" i="10" s="1"/>
  <c r="U189" i="10"/>
  <c r="R554" i="1"/>
  <c r="U554" i="1" s="1"/>
  <c r="O555" i="8"/>
  <c r="P555" i="8" s="1"/>
  <c r="V556" i="8"/>
  <c r="W555" i="8"/>
  <c r="I186" i="11"/>
  <c r="P555" i="1"/>
  <c r="Q555" i="1" s="1"/>
  <c r="N556" i="1"/>
  <c r="O555" i="1"/>
  <c r="X189" i="10" l="1"/>
  <c r="N190" i="10"/>
  <c r="O190" i="10" s="1"/>
  <c r="S190" i="10" s="1"/>
  <c r="R555" i="1"/>
  <c r="U555" i="1" s="1"/>
  <c r="X555" i="8"/>
  <c r="F555" i="8" s="1"/>
  <c r="P556" i="1"/>
  <c r="Q556" i="1" s="1"/>
  <c r="N557" i="1"/>
  <c r="O556" i="1"/>
  <c r="Y189" i="10"/>
  <c r="O556" i="8"/>
  <c r="P556" i="8" s="1"/>
  <c r="V557" i="8"/>
  <c r="W556" i="8"/>
  <c r="Z189" i="10" l="1"/>
  <c r="F189" i="10" s="1"/>
  <c r="X556" i="8"/>
  <c r="F556" i="8" s="1"/>
  <c r="T190" i="10"/>
  <c r="L188" i="11"/>
  <c r="P557" i="1"/>
  <c r="Q557" i="1" s="1"/>
  <c r="N558" i="1"/>
  <c r="O557" i="1"/>
  <c r="O557" i="8"/>
  <c r="P557" i="8" s="1"/>
  <c r="V558" i="8"/>
  <c r="W557" i="8"/>
  <c r="R556" i="1"/>
  <c r="U556" i="1" s="1"/>
  <c r="X557" i="8" l="1"/>
  <c r="F557" i="8" s="1"/>
  <c r="V190" i="10"/>
  <c r="W190" i="10" s="1"/>
  <c r="U190" i="10"/>
  <c r="R557" i="1"/>
  <c r="U557" i="1" s="1"/>
  <c r="O558" i="8"/>
  <c r="P558" i="8" s="1"/>
  <c r="V559" i="8"/>
  <c r="W558" i="8"/>
  <c r="P558" i="1"/>
  <c r="Q558" i="1" s="1"/>
  <c r="N559" i="1"/>
  <c r="O558" i="1"/>
  <c r="I187" i="11"/>
  <c r="X190" i="10" l="1"/>
  <c r="N191" i="10"/>
  <c r="O191" i="10" s="1"/>
  <c r="S191" i="10" s="1"/>
  <c r="R558" i="1"/>
  <c r="U558" i="1" s="1"/>
  <c r="Y190" i="10"/>
  <c r="P559" i="1"/>
  <c r="Q559" i="1" s="1"/>
  <c r="N560" i="1"/>
  <c r="O559" i="1"/>
  <c r="O559" i="8"/>
  <c r="P559" i="8" s="1"/>
  <c r="X559" i="8" s="1"/>
  <c r="F559" i="8" s="1"/>
  <c r="V560" i="8"/>
  <c r="W559" i="8"/>
  <c r="X558" i="8"/>
  <c r="F558" i="8" s="1"/>
  <c r="Z190" i="10" l="1"/>
  <c r="F190" i="10" s="1"/>
  <c r="R559" i="1"/>
  <c r="U559" i="1" s="1"/>
  <c r="L189" i="11"/>
  <c r="T191" i="10"/>
  <c r="O560" i="8"/>
  <c r="P560" i="8" s="1"/>
  <c r="V561" i="8"/>
  <c r="W560" i="8"/>
  <c r="P560" i="1"/>
  <c r="Q560" i="1" s="1"/>
  <c r="N561" i="1"/>
  <c r="O560" i="1"/>
  <c r="V191" i="10" l="1"/>
  <c r="W191" i="10" s="1"/>
  <c r="U191" i="10"/>
  <c r="X560" i="8"/>
  <c r="F560" i="8" s="1"/>
  <c r="R560" i="1"/>
  <c r="U560" i="1" s="1"/>
  <c r="P561" i="1"/>
  <c r="Q561" i="1" s="1"/>
  <c r="N562" i="1"/>
  <c r="O561" i="1"/>
  <c r="O561" i="8"/>
  <c r="P561" i="8" s="1"/>
  <c r="V562" i="8"/>
  <c r="W561" i="8"/>
  <c r="I188" i="11"/>
  <c r="X191" i="10" l="1"/>
  <c r="N192" i="10"/>
  <c r="O192" i="10" s="1"/>
  <c r="S192" i="10" s="1"/>
  <c r="X561" i="8"/>
  <c r="F561" i="8" s="1"/>
  <c r="Y191" i="10"/>
  <c r="O562" i="8"/>
  <c r="P562" i="8" s="1"/>
  <c r="V563" i="8"/>
  <c r="W562" i="8"/>
  <c r="P562" i="1"/>
  <c r="Q562" i="1" s="1"/>
  <c r="N563" i="1"/>
  <c r="O562" i="1"/>
  <c r="R561" i="1"/>
  <c r="U561" i="1" s="1"/>
  <c r="R562" i="1" l="1"/>
  <c r="U562" i="1" s="1"/>
  <c r="Z191" i="10"/>
  <c r="F191" i="10" s="1"/>
  <c r="P563" i="1"/>
  <c r="Q563" i="1" s="1"/>
  <c r="N564" i="1"/>
  <c r="O563" i="1"/>
  <c r="O563" i="8"/>
  <c r="P563" i="8" s="1"/>
  <c r="V564" i="8"/>
  <c r="W563" i="8"/>
  <c r="L190" i="11"/>
  <c r="T192" i="10"/>
  <c r="X562" i="8"/>
  <c r="F562" i="8" s="1"/>
  <c r="V192" i="10" l="1"/>
  <c r="W192" i="10" s="1"/>
  <c r="U192" i="10"/>
  <c r="X563" i="8"/>
  <c r="F563" i="8" s="1"/>
  <c r="R563" i="1"/>
  <c r="U563" i="1" s="1"/>
  <c r="I189" i="11"/>
  <c r="O564" i="8"/>
  <c r="P564" i="8" s="1"/>
  <c r="V565" i="8"/>
  <c r="W564" i="8"/>
  <c r="P564" i="1"/>
  <c r="Q564" i="1" s="1"/>
  <c r="N565" i="1"/>
  <c r="O564" i="1"/>
  <c r="X192" i="10" l="1"/>
  <c r="N193" i="10"/>
  <c r="O193" i="10" s="1"/>
  <c r="S193" i="10" s="1"/>
  <c r="X564" i="8"/>
  <c r="F564" i="8" s="1"/>
  <c r="R564" i="1"/>
  <c r="U564" i="1" s="1"/>
  <c r="P565" i="1"/>
  <c r="Q565" i="1" s="1"/>
  <c r="N566" i="1"/>
  <c r="O565" i="1"/>
  <c r="O565" i="8"/>
  <c r="P565" i="8" s="1"/>
  <c r="V566" i="8"/>
  <c r="W565" i="8"/>
  <c r="Y192" i="10"/>
  <c r="Z192" i="10" l="1"/>
  <c r="F192" i="10" s="1"/>
  <c r="X565" i="8"/>
  <c r="F565" i="8" s="1"/>
  <c r="L191" i="11"/>
  <c r="T193" i="10"/>
  <c r="O566" i="8"/>
  <c r="P566" i="8" s="1"/>
  <c r="V567" i="8"/>
  <c r="W566" i="8"/>
  <c r="P566" i="1"/>
  <c r="Q566" i="1" s="1"/>
  <c r="N567" i="1"/>
  <c r="O566" i="1"/>
  <c r="R565" i="1"/>
  <c r="U565" i="1" s="1"/>
  <c r="V193" i="10" l="1"/>
  <c r="W193" i="10" s="1"/>
  <c r="U193" i="10"/>
  <c r="X566" i="8"/>
  <c r="F566" i="8" s="1"/>
  <c r="R566" i="1"/>
  <c r="U566" i="1" s="1"/>
  <c r="P567" i="1"/>
  <c r="Q567" i="1" s="1"/>
  <c r="N568" i="1"/>
  <c r="O567" i="1"/>
  <c r="O567" i="8"/>
  <c r="P567" i="8" s="1"/>
  <c r="X567" i="8" s="1"/>
  <c r="F567" i="8" s="1"/>
  <c r="V568" i="8"/>
  <c r="W567" i="8"/>
  <c r="I190" i="11"/>
  <c r="X193" i="10" l="1"/>
  <c r="N194" i="10"/>
  <c r="O194" i="10" s="1"/>
  <c r="S194" i="10" s="1"/>
  <c r="Y193" i="10"/>
  <c r="O568" i="8"/>
  <c r="P568" i="8" s="1"/>
  <c r="V569" i="8"/>
  <c r="W568" i="8"/>
  <c r="P568" i="1"/>
  <c r="Q568" i="1" s="1"/>
  <c r="N569" i="1"/>
  <c r="O568" i="1"/>
  <c r="R567" i="1"/>
  <c r="U567" i="1" s="1"/>
  <c r="Z193" i="10" l="1"/>
  <c r="F193" i="10" s="1"/>
  <c r="R568" i="1"/>
  <c r="U568" i="1" s="1"/>
  <c r="X568" i="8"/>
  <c r="F568" i="8" s="1"/>
  <c r="L192" i="11"/>
  <c r="T194" i="10"/>
  <c r="P569" i="1"/>
  <c r="Q569" i="1" s="1"/>
  <c r="N570" i="1"/>
  <c r="O569" i="1"/>
  <c r="O569" i="8"/>
  <c r="P569" i="8" s="1"/>
  <c r="V570" i="8"/>
  <c r="W569" i="8"/>
  <c r="V194" i="10" l="1"/>
  <c r="W194" i="10" s="1"/>
  <c r="U194" i="10"/>
  <c r="X569" i="8"/>
  <c r="F569" i="8" s="1"/>
  <c r="R569" i="1"/>
  <c r="U569" i="1" s="1"/>
  <c r="O570" i="8"/>
  <c r="P570" i="8" s="1"/>
  <c r="V571" i="8"/>
  <c r="W570" i="8"/>
  <c r="P570" i="1"/>
  <c r="Q570" i="1" s="1"/>
  <c r="N571" i="1"/>
  <c r="O570" i="1"/>
  <c r="I191" i="11"/>
  <c r="X194" i="10" l="1"/>
  <c r="N195" i="10"/>
  <c r="O195" i="10" s="1"/>
  <c r="S195" i="10" s="1"/>
  <c r="X570" i="8"/>
  <c r="F570" i="8" s="1"/>
  <c r="R570" i="1"/>
  <c r="U570" i="1" s="1"/>
  <c r="P571" i="1"/>
  <c r="Q571" i="1" s="1"/>
  <c r="N572" i="1"/>
  <c r="O571" i="1"/>
  <c r="Y194" i="10"/>
  <c r="O571" i="8"/>
  <c r="P571" i="8" s="1"/>
  <c r="V572" i="8"/>
  <c r="W571" i="8"/>
  <c r="X571" i="8" l="1"/>
  <c r="F571" i="8" s="1"/>
  <c r="Z194" i="10"/>
  <c r="F194" i="10" s="1"/>
  <c r="L193" i="11"/>
  <c r="T195" i="10"/>
  <c r="O572" i="8"/>
  <c r="P572" i="8" s="1"/>
  <c r="V573" i="8"/>
  <c r="W572" i="8"/>
  <c r="P572" i="1"/>
  <c r="Q572" i="1" s="1"/>
  <c r="N573" i="1"/>
  <c r="O572" i="1"/>
  <c r="R571" i="1"/>
  <c r="U571" i="1" s="1"/>
  <c r="V195" i="10" l="1"/>
  <c r="W195" i="10" s="1"/>
  <c r="U195" i="10"/>
  <c r="R572" i="1"/>
  <c r="U572" i="1" s="1"/>
  <c r="P573" i="1"/>
  <c r="Q573" i="1" s="1"/>
  <c r="N574" i="1"/>
  <c r="O573" i="1"/>
  <c r="O573" i="8"/>
  <c r="P573" i="8" s="1"/>
  <c r="V574" i="8"/>
  <c r="W573" i="8"/>
  <c r="X572" i="8"/>
  <c r="F572" i="8" s="1"/>
  <c r="I192" i="11"/>
  <c r="X195" i="10" l="1"/>
  <c r="N196" i="10"/>
  <c r="O196" i="10" s="1"/>
  <c r="S196" i="10" s="1"/>
  <c r="X573" i="8"/>
  <c r="F573" i="8" s="1"/>
  <c r="O574" i="8"/>
  <c r="P574" i="8" s="1"/>
  <c r="V575" i="8"/>
  <c r="W574" i="8"/>
  <c r="P574" i="1"/>
  <c r="Q574" i="1" s="1"/>
  <c r="N575" i="1"/>
  <c r="O574" i="1"/>
  <c r="Y195" i="10"/>
  <c r="R573" i="1"/>
  <c r="U573" i="1" s="1"/>
  <c r="X574" i="8" l="1"/>
  <c r="F574" i="8" s="1"/>
  <c r="R574" i="1"/>
  <c r="U574" i="1" s="1"/>
  <c r="Z195" i="10"/>
  <c r="F195" i="10" s="1"/>
  <c r="L194" i="11"/>
  <c r="T196" i="10"/>
  <c r="P575" i="1"/>
  <c r="Q575" i="1" s="1"/>
  <c r="N576" i="1"/>
  <c r="O575" i="1"/>
  <c r="O575" i="8"/>
  <c r="P575" i="8" s="1"/>
  <c r="V576" i="8"/>
  <c r="W575" i="8"/>
  <c r="V196" i="10" l="1"/>
  <c r="W196" i="10" s="1"/>
  <c r="U196" i="10"/>
  <c r="R575" i="1"/>
  <c r="U575" i="1" s="1"/>
  <c r="X575" i="8"/>
  <c r="F575" i="8" s="1"/>
  <c r="O576" i="8"/>
  <c r="P576" i="8" s="1"/>
  <c r="V577" i="8"/>
  <c r="W576" i="8"/>
  <c r="P576" i="1"/>
  <c r="Q576" i="1" s="1"/>
  <c r="N577" i="1"/>
  <c r="O576" i="1"/>
  <c r="I193" i="11"/>
  <c r="X196" i="10" l="1"/>
  <c r="N197" i="10"/>
  <c r="O197" i="10" s="1"/>
  <c r="S197" i="10" s="1"/>
  <c r="Y196" i="10"/>
  <c r="R576" i="1"/>
  <c r="U576" i="1" s="1"/>
  <c r="P577" i="1"/>
  <c r="Q577" i="1" s="1"/>
  <c r="N578" i="1"/>
  <c r="O577" i="1"/>
  <c r="O577" i="8"/>
  <c r="P577" i="8" s="1"/>
  <c r="V578" i="8"/>
  <c r="W577" i="8"/>
  <c r="X576" i="8"/>
  <c r="F576" i="8" s="1"/>
  <c r="Z196" i="10" l="1"/>
  <c r="F196" i="10" s="1"/>
  <c r="R577" i="1"/>
  <c r="U577" i="1" s="1"/>
  <c r="X577" i="8"/>
  <c r="F577" i="8" s="1"/>
  <c r="O578" i="8"/>
  <c r="P578" i="8" s="1"/>
  <c r="V579" i="8"/>
  <c r="W578" i="8"/>
  <c r="P578" i="1"/>
  <c r="Q578" i="1" s="1"/>
  <c r="N579" i="1"/>
  <c r="O578" i="1"/>
  <c r="L195" i="11"/>
  <c r="T197" i="10"/>
  <c r="V197" i="10" l="1"/>
  <c r="W197" i="10" s="1"/>
  <c r="U197" i="10"/>
  <c r="R578" i="1"/>
  <c r="U578" i="1" s="1"/>
  <c r="X578" i="8"/>
  <c r="F578" i="8" s="1"/>
  <c r="P579" i="1"/>
  <c r="Q579" i="1" s="1"/>
  <c r="N580" i="1"/>
  <c r="O579" i="1"/>
  <c r="O579" i="8"/>
  <c r="P579" i="8" s="1"/>
  <c r="V580" i="8"/>
  <c r="W579" i="8"/>
  <c r="I194" i="11"/>
  <c r="X197" i="10" l="1"/>
  <c r="N198" i="10"/>
  <c r="O198" i="10" s="1"/>
  <c r="S198" i="10" s="1"/>
  <c r="R579" i="1"/>
  <c r="U579" i="1" s="1"/>
  <c r="X579" i="8"/>
  <c r="F579" i="8" s="1"/>
  <c r="O580" i="8"/>
  <c r="P580" i="8" s="1"/>
  <c r="V581" i="8"/>
  <c r="W580" i="8"/>
  <c r="P580" i="1"/>
  <c r="Q580" i="1" s="1"/>
  <c r="N581" i="1"/>
  <c r="O580" i="1"/>
  <c r="Y197" i="10"/>
  <c r="Z197" i="10" l="1"/>
  <c r="F197" i="10" s="1"/>
  <c r="R580" i="1"/>
  <c r="U580" i="1" s="1"/>
  <c r="X580" i="8"/>
  <c r="F580" i="8" s="1"/>
  <c r="L196" i="11"/>
  <c r="T198" i="10"/>
  <c r="P581" i="1"/>
  <c r="Q581" i="1" s="1"/>
  <c r="R581" i="1" s="1"/>
  <c r="U581" i="1" s="1"/>
  <c r="N582" i="1"/>
  <c r="O581" i="1"/>
  <c r="O581" i="8"/>
  <c r="P581" i="8" s="1"/>
  <c r="V582" i="8"/>
  <c r="W581" i="8"/>
  <c r="V198" i="10" l="1"/>
  <c r="W198" i="10" s="1"/>
  <c r="U198" i="10"/>
  <c r="X581" i="8"/>
  <c r="F581" i="8" s="1"/>
  <c r="O582" i="8"/>
  <c r="P582" i="8" s="1"/>
  <c r="V583" i="8"/>
  <c r="W582" i="8"/>
  <c r="P582" i="1"/>
  <c r="Q582" i="1" s="1"/>
  <c r="N583" i="1"/>
  <c r="O582" i="1"/>
  <c r="I195" i="11"/>
  <c r="X198" i="10" l="1"/>
  <c r="R582" i="1"/>
  <c r="U582" i="1" s="1"/>
  <c r="Y198" i="10"/>
  <c r="P583" i="1"/>
  <c r="Q583" i="1" s="1"/>
  <c r="N584" i="1"/>
  <c r="O583" i="1"/>
  <c r="O583" i="8"/>
  <c r="P583" i="8" s="1"/>
  <c r="V584" i="8"/>
  <c r="W583" i="8"/>
  <c r="N199" i="10"/>
  <c r="O199" i="10" s="1"/>
  <c r="S199" i="10" s="1"/>
  <c r="X582" i="8"/>
  <c r="F582" i="8" s="1"/>
  <c r="Z198" i="10" l="1"/>
  <c r="F198" i="10" s="1"/>
  <c r="X583" i="8"/>
  <c r="F583" i="8" s="1"/>
  <c r="O584" i="8"/>
  <c r="P584" i="8" s="1"/>
  <c r="V585" i="8"/>
  <c r="W584" i="8"/>
  <c r="P584" i="1"/>
  <c r="Q584" i="1" s="1"/>
  <c r="N585" i="1"/>
  <c r="O584" i="1"/>
  <c r="R583" i="1"/>
  <c r="U583" i="1" s="1"/>
  <c r="T199" i="10"/>
  <c r="L197" i="11"/>
  <c r="R584" i="1" l="1"/>
  <c r="U584" i="1" s="1"/>
  <c r="V199" i="10"/>
  <c r="W199" i="10" s="1"/>
  <c r="U199" i="10"/>
  <c r="I196" i="11"/>
  <c r="P585" i="1"/>
  <c r="Q585" i="1" s="1"/>
  <c r="N586" i="1"/>
  <c r="O585" i="1"/>
  <c r="O585" i="8"/>
  <c r="P585" i="8" s="1"/>
  <c r="V586" i="8"/>
  <c r="W585" i="8"/>
  <c r="X584" i="8"/>
  <c r="F584" i="8" s="1"/>
  <c r="X199" i="10" l="1"/>
  <c r="N200" i="10"/>
  <c r="O200" i="10" s="1"/>
  <c r="S200" i="10" s="1"/>
  <c r="X585" i="8"/>
  <c r="F585" i="8" s="1"/>
  <c r="R585" i="1"/>
  <c r="U585" i="1" s="1"/>
  <c r="O586" i="8"/>
  <c r="P586" i="8" s="1"/>
  <c r="V587" i="8"/>
  <c r="W586" i="8"/>
  <c r="P586" i="1"/>
  <c r="Q586" i="1" s="1"/>
  <c r="N587" i="1"/>
  <c r="O586" i="1"/>
  <c r="Y199" i="10"/>
  <c r="X586" i="8" l="1"/>
  <c r="F586" i="8" s="1"/>
  <c r="R586" i="1"/>
  <c r="U586" i="1" s="1"/>
  <c r="Z199" i="10"/>
  <c r="F199" i="10" s="1"/>
  <c r="L198" i="11"/>
  <c r="T200" i="10"/>
  <c r="P587" i="1"/>
  <c r="Q587" i="1" s="1"/>
  <c r="N588" i="1"/>
  <c r="O587" i="1"/>
  <c r="O587" i="8"/>
  <c r="P587" i="8" s="1"/>
  <c r="V588" i="8"/>
  <c r="W587" i="8"/>
  <c r="R587" i="1" l="1"/>
  <c r="U587" i="1" s="1"/>
  <c r="V200" i="10"/>
  <c r="W200" i="10" s="1"/>
  <c r="U200" i="10"/>
  <c r="X587" i="8"/>
  <c r="F587" i="8" s="1"/>
  <c r="O588" i="8"/>
  <c r="P588" i="8" s="1"/>
  <c r="V589" i="8"/>
  <c r="W588" i="8"/>
  <c r="P588" i="1"/>
  <c r="Q588" i="1" s="1"/>
  <c r="N589" i="1"/>
  <c r="O588" i="1"/>
  <c r="I197" i="11"/>
  <c r="X200" i="10" l="1"/>
  <c r="N201" i="10"/>
  <c r="O201" i="10" s="1"/>
  <c r="S201" i="10" s="1"/>
  <c r="Y200" i="10"/>
  <c r="X588" i="8"/>
  <c r="F588" i="8" s="1"/>
  <c r="P589" i="1"/>
  <c r="Q589" i="1" s="1"/>
  <c r="N590" i="1"/>
  <c r="O589" i="1"/>
  <c r="R588" i="1"/>
  <c r="U588" i="1" s="1"/>
  <c r="O589" i="8"/>
  <c r="P589" i="8" s="1"/>
  <c r="V590" i="8"/>
  <c r="W589" i="8"/>
  <c r="X589" i="8" l="1"/>
  <c r="F589" i="8" s="1"/>
  <c r="Z200" i="10"/>
  <c r="F200" i="10" s="1"/>
  <c r="R589" i="1"/>
  <c r="U589" i="1" s="1"/>
  <c r="L199" i="11"/>
  <c r="T201" i="10"/>
  <c r="P590" i="1"/>
  <c r="Q590" i="1" s="1"/>
  <c r="N591" i="1"/>
  <c r="O590" i="1"/>
  <c r="O590" i="8"/>
  <c r="P590" i="8" s="1"/>
  <c r="V591" i="8"/>
  <c r="W590" i="8"/>
  <c r="V201" i="10" l="1"/>
  <c r="W201" i="10" s="1"/>
  <c r="U201" i="10"/>
  <c r="X590" i="8"/>
  <c r="F590" i="8" s="1"/>
  <c r="O591" i="8"/>
  <c r="P591" i="8" s="1"/>
  <c r="V592" i="8"/>
  <c r="W591" i="8"/>
  <c r="P591" i="1"/>
  <c r="Q591" i="1" s="1"/>
  <c r="N592" i="1"/>
  <c r="O591" i="1"/>
  <c r="I198" i="11"/>
  <c r="R590" i="1"/>
  <c r="U590" i="1" s="1"/>
  <c r="X201" i="10" l="1"/>
  <c r="X591" i="8"/>
  <c r="F591" i="8" s="1"/>
  <c r="Y201" i="10"/>
  <c r="P592" i="1"/>
  <c r="Q592" i="1" s="1"/>
  <c r="N593" i="1"/>
  <c r="O592" i="1"/>
  <c r="R591" i="1"/>
  <c r="U591" i="1" s="1"/>
  <c r="O592" i="8"/>
  <c r="P592" i="8" s="1"/>
  <c r="V593" i="8"/>
  <c r="W592" i="8"/>
  <c r="N202" i="10"/>
  <c r="O202" i="10" s="1"/>
  <c r="S202" i="10" s="1"/>
  <c r="Z201" i="10" l="1"/>
  <c r="F201" i="10" s="1"/>
  <c r="X592" i="8"/>
  <c r="F592" i="8" s="1"/>
  <c r="O593" i="8"/>
  <c r="P593" i="8" s="1"/>
  <c r="V594" i="8"/>
  <c r="W593" i="8"/>
  <c r="P593" i="1"/>
  <c r="Q593" i="1" s="1"/>
  <c r="N594" i="1"/>
  <c r="O593" i="1"/>
  <c r="T202" i="10"/>
  <c r="L200" i="11"/>
  <c r="R592" i="1"/>
  <c r="U592" i="1" s="1"/>
  <c r="V202" i="10" l="1"/>
  <c r="W202" i="10" s="1"/>
  <c r="U202" i="10"/>
  <c r="X593" i="8"/>
  <c r="F593" i="8" s="1"/>
  <c r="R593" i="1"/>
  <c r="U593" i="1" s="1"/>
  <c r="I199" i="11"/>
  <c r="P594" i="1"/>
  <c r="Q594" i="1" s="1"/>
  <c r="N595" i="1"/>
  <c r="O594" i="1"/>
  <c r="O594" i="8"/>
  <c r="P594" i="8" s="1"/>
  <c r="V595" i="8"/>
  <c r="W594" i="8"/>
  <c r="X202" i="10" l="1"/>
  <c r="X594" i="8"/>
  <c r="F594" i="8" s="1"/>
  <c r="R594" i="1"/>
  <c r="U594" i="1" s="1"/>
  <c r="N203" i="10"/>
  <c r="O203" i="10" s="1"/>
  <c r="S203" i="10" s="1"/>
  <c r="O595" i="8"/>
  <c r="P595" i="8" s="1"/>
  <c r="V596" i="8"/>
  <c r="W595" i="8"/>
  <c r="P595" i="1"/>
  <c r="Q595" i="1" s="1"/>
  <c r="N596" i="1"/>
  <c r="O595" i="1"/>
  <c r="Y202" i="10"/>
  <c r="X595" i="8" l="1"/>
  <c r="F595" i="8" s="1"/>
  <c r="R595" i="1"/>
  <c r="U595" i="1" s="1"/>
  <c r="O596" i="8"/>
  <c r="P596" i="8" s="1"/>
  <c r="V597" i="8"/>
  <c r="W596" i="8"/>
  <c r="P596" i="1"/>
  <c r="Q596" i="1" s="1"/>
  <c r="N597" i="1"/>
  <c r="O596" i="1"/>
  <c r="Z202" i="10"/>
  <c r="F202" i="10" s="1"/>
  <c r="L201" i="11"/>
  <c r="T203" i="10"/>
  <c r="V203" i="10" l="1"/>
  <c r="W203" i="10" s="1"/>
  <c r="U203" i="10"/>
  <c r="X596" i="8"/>
  <c r="F596" i="8" s="1"/>
  <c r="P597" i="1"/>
  <c r="Q597" i="1" s="1"/>
  <c r="N598" i="1"/>
  <c r="O597" i="1"/>
  <c r="R596" i="1"/>
  <c r="U596" i="1" s="1"/>
  <c r="O597" i="8"/>
  <c r="P597" i="8" s="1"/>
  <c r="V598" i="8"/>
  <c r="W597" i="8"/>
  <c r="I200" i="11"/>
  <c r="X203" i="10" l="1"/>
  <c r="X597" i="8"/>
  <c r="F597" i="8" s="1"/>
  <c r="O598" i="8"/>
  <c r="P598" i="8" s="1"/>
  <c r="V599" i="8"/>
  <c r="W598" i="8"/>
  <c r="N204" i="10"/>
  <c r="O204" i="10" s="1"/>
  <c r="S204" i="10" s="1"/>
  <c r="P598" i="1"/>
  <c r="Q598" i="1" s="1"/>
  <c r="N599" i="1"/>
  <c r="O598" i="1"/>
  <c r="Y203" i="10"/>
  <c r="R597" i="1"/>
  <c r="U597" i="1" s="1"/>
  <c r="X598" i="8" l="1"/>
  <c r="F598" i="8" s="1"/>
  <c r="Z203" i="10"/>
  <c r="F203" i="10" s="1"/>
  <c r="P599" i="1"/>
  <c r="Q599" i="1" s="1"/>
  <c r="N600" i="1"/>
  <c r="O599" i="1"/>
  <c r="R598" i="1"/>
  <c r="U598" i="1" s="1"/>
  <c r="L202" i="11"/>
  <c r="T204" i="10"/>
  <c r="O599" i="8"/>
  <c r="P599" i="8" s="1"/>
  <c r="V600" i="8"/>
  <c r="W599" i="8"/>
  <c r="V204" i="10" l="1"/>
  <c r="W204" i="10" s="1"/>
  <c r="U204" i="10"/>
  <c r="R599" i="1"/>
  <c r="U599" i="1" s="1"/>
  <c r="X599" i="8"/>
  <c r="F599" i="8" s="1"/>
  <c r="O600" i="8"/>
  <c r="P600" i="8" s="1"/>
  <c r="V601" i="8"/>
  <c r="W600" i="8"/>
  <c r="I201" i="11"/>
  <c r="P600" i="1"/>
  <c r="Q600" i="1" s="1"/>
  <c r="N601" i="1"/>
  <c r="O600" i="1"/>
  <c r="X204" i="10" l="1"/>
  <c r="X600" i="8"/>
  <c r="F600" i="8" s="1"/>
  <c r="R600" i="1"/>
  <c r="U600" i="1" s="1"/>
  <c r="P601" i="1"/>
  <c r="Q601" i="1" s="1"/>
  <c r="N602" i="1"/>
  <c r="O601" i="1"/>
  <c r="O601" i="8"/>
  <c r="P601" i="8" s="1"/>
  <c r="V602" i="8"/>
  <c r="W601" i="8"/>
  <c r="Y204" i="10"/>
  <c r="N205" i="10"/>
  <c r="O205" i="10" s="1"/>
  <c r="S205" i="10" s="1"/>
  <c r="X601" i="8" l="1"/>
  <c r="F601" i="8" s="1"/>
  <c r="Z204" i="10"/>
  <c r="F204" i="10" s="1"/>
  <c r="O602" i="8"/>
  <c r="P602" i="8" s="1"/>
  <c r="V603" i="8"/>
  <c r="W602" i="8"/>
  <c r="P602" i="1"/>
  <c r="Q602" i="1" s="1"/>
  <c r="N603" i="1"/>
  <c r="O602" i="1"/>
  <c r="L203" i="11"/>
  <c r="T205" i="10"/>
  <c r="R601" i="1"/>
  <c r="U601" i="1" s="1"/>
  <c r="V205" i="10" l="1"/>
  <c r="W205" i="10" s="1"/>
  <c r="U205" i="10"/>
  <c r="R602" i="1"/>
  <c r="U602" i="1" s="1"/>
  <c r="I202" i="11"/>
  <c r="P603" i="1"/>
  <c r="Q603" i="1" s="1"/>
  <c r="N604" i="1"/>
  <c r="O603" i="1"/>
  <c r="O603" i="8"/>
  <c r="P603" i="8" s="1"/>
  <c r="V604" i="8"/>
  <c r="W603" i="8"/>
  <c r="X602" i="8"/>
  <c r="F602" i="8" s="1"/>
  <c r="X205" i="10" l="1"/>
  <c r="R603" i="1"/>
  <c r="U603" i="1" s="1"/>
  <c r="X603" i="8"/>
  <c r="F603" i="8" s="1"/>
  <c r="P604" i="1"/>
  <c r="Q604" i="1" s="1"/>
  <c r="N605" i="1"/>
  <c r="O604" i="1"/>
  <c r="O604" i="8"/>
  <c r="P604" i="8" s="1"/>
  <c r="V605" i="8"/>
  <c r="W604" i="8"/>
  <c r="N206" i="10"/>
  <c r="O206" i="10" s="1"/>
  <c r="S206" i="10" s="1"/>
  <c r="Y205" i="10"/>
  <c r="X604" i="8" l="1"/>
  <c r="F604" i="8" s="1"/>
  <c r="R604" i="1"/>
  <c r="U604" i="1" s="1"/>
  <c r="Z205" i="10"/>
  <c r="F205" i="10" s="1"/>
  <c r="L204" i="11"/>
  <c r="T206" i="10"/>
  <c r="O605" i="8"/>
  <c r="P605" i="8" s="1"/>
  <c r="V606" i="8"/>
  <c r="W605" i="8"/>
  <c r="P605" i="1"/>
  <c r="Q605" i="1" s="1"/>
  <c r="N606" i="1"/>
  <c r="O605" i="1"/>
  <c r="V206" i="10" l="1"/>
  <c r="W206" i="10" s="1"/>
  <c r="U206" i="10"/>
  <c r="R605" i="1"/>
  <c r="U605" i="1" s="1"/>
  <c r="X605" i="8"/>
  <c r="F605" i="8" s="1"/>
  <c r="P606" i="1"/>
  <c r="Q606" i="1" s="1"/>
  <c r="N607" i="1"/>
  <c r="O606" i="1"/>
  <c r="O606" i="8"/>
  <c r="P606" i="8" s="1"/>
  <c r="X606" i="8" s="1"/>
  <c r="F606" i="8" s="1"/>
  <c r="V607" i="8"/>
  <c r="W606" i="8"/>
  <c r="I203" i="11"/>
  <c r="X206" i="10" l="1"/>
  <c r="Y206" i="10"/>
  <c r="R606" i="1"/>
  <c r="U606" i="1" s="1"/>
  <c r="P607" i="1"/>
  <c r="Q607" i="1" s="1"/>
  <c r="N608" i="1"/>
  <c r="O607" i="1"/>
  <c r="O607" i="8"/>
  <c r="P607" i="8" s="1"/>
  <c r="V608" i="8"/>
  <c r="W607" i="8"/>
  <c r="N207" i="10"/>
  <c r="O207" i="10" s="1"/>
  <c r="S207" i="10" s="1"/>
  <c r="X607" i="8" l="1"/>
  <c r="F607" i="8" s="1"/>
  <c r="Z206" i="10"/>
  <c r="F206" i="10" s="1"/>
  <c r="R607" i="1"/>
  <c r="U607" i="1" s="1"/>
  <c r="L205" i="11"/>
  <c r="T207" i="10"/>
  <c r="O608" i="8"/>
  <c r="P608" i="8" s="1"/>
  <c r="V609" i="8"/>
  <c r="W608" i="8"/>
  <c r="P608" i="1"/>
  <c r="Q608" i="1" s="1"/>
  <c r="N609" i="1"/>
  <c r="O608" i="1"/>
  <c r="V207" i="10" l="1"/>
  <c r="W207" i="10" s="1"/>
  <c r="U207" i="10"/>
  <c r="X608" i="8"/>
  <c r="F608" i="8" s="1"/>
  <c r="R608" i="1"/>
  <c r="U608" i="1" s="1"/>
  <c r="P609" i="1"/>
  <c r="Q609" i="1" s="1"/>
  <c r="N610" i="1"/>
  <c r="O609" i="1"/>
  <c r="O609" i="8"/>
  <c r="P609" i="8" s="1"/>
  <c r="V610" i="8"/>
  <c r="W609" i="8"/>
  <c r="I204" i="11"/>
  <c r="X207" i="10" l="1"/>
  <c r="X609" i="8"/>
  <c r="F609" i="8" s="1"/>
  <c r="R609" i="1"/>
  <c r="U609" i="1" s="1"/>
  <c r="Y207" i="10"/>
  <c r="O610" i="8"/>
  <c r="P610" i="8" s="1"/>
  <c r="V611" i="8"/>
  <c r="W610" i="8"/>
  <c r="P610" i="1"/>
  <c r="Q610" i="1" s="1"/>
  <c r="N611" i="1"/>
  <c r="O610" i="1"/>
  <c r="N208" i="10"/>
  <c r="O208" i="10" s="1"/>
  <c r="S208" i="10" s="1"/>
  <c r="Z207" i="10" l="1"/>
  <c r="F207" i="10" s="1"/>
  <c r="R610" i="1"/>
  <c r="U610" i="1" s="1"/>
  <c r="X610" i="8"/>
  <c r="F610" i="8" s="1"/>
  <c r="T208" i="10"/>
  <c r="L206" i="11"/>
  <c r="P611" i="1"/>
  <c r="Q611" i="1" s="1"/>
  <c r="N612" i="1"/>
  <c r="O611" i="1"/>
  <c r="O611" i="8"/>
  <c r="P611" i="8" s="1"/>
  <c r="V612" i="8"/>
  <c r="W611" i="8"/>
  <c r="V208" i="10" l="1"/>
  <c r="W208" i="10" s="1"/>
  <c r="U208" i="10"/>
  <c r="X611" i="8"/>
  <c r="F611" i="8" s="1"/>
  <c r="R611" i="1"/>
  <c r="U611" i="1" s="1"/>
  <c r="O612" i="8"/>
  <c r="P612" i="8" s="1"/>
  <c r="V613" i="8"/>
  <c r="W612" i="8"/>
  <c r="P612" i="1"/>
  <c r="Q612" i="1" s="1"/>
  <c r="N613" i="1"/>
  <c r="O612" i="1"/>
  <c r="I205" i="11"/>
  <c r="X208" i="10" l="1"/>
  <c r="R612" i="1"/>
  <c r="U612" i="1" s="1"/>
  <c r="X612" i="8"/>
  <c r="F612" i="8" s="1"/>
  <c r="Y208" i="10"/>
  <c r="P613" i="1"/>
  <c r="Q613" i="1" s="1"/>
  <c r="N614" i="1"/>
  <c r="O613" i="1"/>
  <c r="O613" i="8"/>
  <c r="P613" i="8" s="1"/>
  <c r="V614" i="8"/>
  <c r="W613" i="8"/>
  <c r="N209" i="10"/>
  <c r="O209" i="10" s="1"/>
  <c r="S209" i="10" s="1"/>
  <c r="X613" i="8" l="1"/>
  <c r="F613" i="8" s="1"/>
  <c r="Z208" i="10"/>
  <c r="F208" i="10" s="1"/>
  <c r="R613" i="1"/>
  <c r="U613" i="1" s="1"/>
  <c r="T209" i="10"/>
  <c r="L207" i="11"/>
  <c r="O614" i="8"/>
  <c r="P614" i="8" s="1"/>
  <c r="V615" i="8"/>
  <c r="W614" i="8"/>
  <c r="P614" i="1"/>
  <c r="Q614" i="1" s="1"/>
  <c r="N615" i="1"/>
  <c r="O614" i="1"/>
  <c r="X614" i="8" l="1"/>
  <c r="F614" i="8" s="1"/>
  <c r="V209" i="10"/>
  <c r="W209" i="10" s="1"/>
  <c r="U209" i="10"/>
  <c r="R614" i="1"/>
  <c r="U614" i="1" s="1"/>
  <c r="P615" i="1"/>
  <c r="Q615" i="1" s="1"/>
  <c r="N616" i="1"/>
  <c r="O615" i="1"/>
  <c r="O615" i="8"/>
  <c r="P615" i="8" s="1"/>
  <c r="V616" i="8"/>
  <c r="W615" i="8"/>
  <c r="I206" i="11"/>
  <c r="X209" i="10" l="1"/>
  <c r="N210" i="10"/>
  <c r="O210" i="10" s="1"/>
  <c r="S210" i="10" s="1"/>
  <c r="X615" i="8"/>
  <c r="F615" i="8" s="1"/>
  <c r="Y209" i="10"/>
  <c r="O616" i="8"/>
  <c r="P616" i="8" s="1"/>
  <c r="V617" i="8"/>
  <c r="W616" i="8"/>
  <c r="P616" i="1"/>
  <c r="Q616" i="1" s="1"/>
  <c r="N617" i="1"/>
  <c r="O616" i="1"/>
  <c r="R615" i="1"/>
  <c r="U615" i="1" s="1"/>
  <c r="Z209" i="10" l="1"/>
  <c r="F209" i="10" s="1"/>
  <c r="R616" i="1"/>
  <c r="U616" i="1" s="1"/>
  <c r="X616" i="8"/>
  <c r="F616" i="8" s="1"/>
  <c r="L208" i="11"/>
  <c r="T210" i="10"/>
  <c r="P617" i="1"/>
  <c r="Q617" i="1" s="1"/>
  <c r="N618" i="1"/>
  <c r="O617" i="1"/>
  <c r="O617" i="8"/>
  <c r="P617" i="8" s="1"/>
  <c r="V618" i="8"/>
  <c r="W617" i="8"/>
  <c r="V210" i="10" l="1"/>
  <c r="W210" i="10" s="1"/>
  <c r="U210" i="10"/>
  <c r="X617" i="8"/>
  <c r="F617" i="8" s="1"/>
  <c r="R617" i="1"/>
  <c r="U617" i="1" s="1"/>
  <c r="O618" i="8"/>
  <c r="P618" i="8" s="1"/>
  <c r="V619" i="8"/>
  <c r="W618" i="8"/>
  <c r="P618" i="1"/>
  <c r="Q618" i="1" s="1"/>
  <c r="N619" i="1"/>
  <c r="O618" i="1"/>
  <c r="I207" i="11"/>
  <c r="X210" i="10" l="1"/>
  <c r="N211" i="10"/>
  <c r="O211" i="10" s="1"/>
  <c r="S211" i="10" s="1"/>
  <c r="X618" i="8"/>
  <c r="F618" i="8" s="1"/>
  <c r="Y210" i="10"/>
  <c r="P619" i="1"/>
  <c r="Q619" i="1" s="1"/>
  <c r="N620" i="1"/>
  <c r="O619" i="1"/>
  <c r="R618" i="1"/>
  <c r="U618" i="1" s="1"/>
  <c r="O619" i="8"/>
  <c r="P619" i="8" s="1"/>
  <c r="V620" i="8"/>
  <c r="W619" i="8"/>
  <c r="Z210" i="10" l="1"/>
  <c r="F210" i="10" s="1"/>
  <c r="X619" i="8"/>
  <c r="F619" i="8" s="1"/>
  <c r="R619" i="1"/>
  <c r="U619" i="1" s="1"/>
  <c r="P620" i="1"/>
  <c r="Q620" i="1" s="1"/>
  <c r="N621" i="1"/>
  <c r="O620" i="1"/>
  <c r="O620" i="8"/>
  <c r="P620" i="8" s="1"/>
  <c r="V621" i="8"/>
  <c r="W620" i="8"/>
  <c r="L209" i="11"/>
  <c r="T211" i="10"/>
  <c r="V211" i="10" l="1"/>
  <c r="W211" i="10" s="1"/>
  <c r="U211" i="10"/>
  <c r="X620" i="8"/>
  <c r="F620" i="8" s="1"/>
  <c r="O621" i="8"/>
  <c r="P621" i="8" s="1"/>
  <c r="V622" i="8"/>
  <c r="W621" i="8"/>
  <c r="I208" i="11"/>
  <c r="P621" i="1"/>
  <c r="Q621" i="1" s="1"/>
  <c r="N622" i="1"/>
  <c r="O621" i="1"/>
  <c r="R620" i="1"/>
  <c r="U620" i="1" s="1"/>
  <c r="X211" i="10" l="1"/>
  <c r="N212" i="10"/>
  <c r="O212" i="10" s="1"/>
  <c r="S212" i="10" s="1"/>
  <c r="X621" i="8"/>
  <c r="F621" i="8" s="1"/>
  <c r="R621" i="1"/>
  <c r="U621" i="1" s="1"/>
  <c r="P622" i="1"/>
  <c r="Q622" i="1" s="1"/>
  <c r="N623" i="1"/>
  <c r="O622" i="1"/>
  <c r="Y211" i="10"/>
  <c r="O622" i="8"/>
  <c r="P622" i="8" s="1"/>
  <c r="V623" i="8"/>
  <c r="W622" i="8"/>
  <c r="R622" i="1" l="1"/>
  <c r="U622" i="1" s="1"/>
  <c r="X622" i="8"/>
  <c r="F622" i="8" s="1"/>
  <c r="P623" i="1"/>
  <c r="Q623" i="1" s="1"/>
  <c r="N624" i="1"/>
  <c r="O623" i="1"/>
  <c r="O623" i="8"/>
  <c r="P623" i="8" s="1"/>
  <c r="V624" i="8"/>
  <c r="W623" i="8"/>
  <c r="Z211" i="10"/>
  <c r="F211" i="10" s="1"/>
  <c r="L210" i="11"/>
  <c r="T212" i="10"/>
  <c r="X623" i="8" l="1"/>
  <c r="F623" i="8" s="1"/>
  <c r="V212" i="10"/>
  <c r="W212" i="10" s="1"/>
  <c r="U212" i="10"/>
  <c r="R623" i="1"/>
  <c r="U623" i="1" s="1"/>
  <c r="O624" i="8"/>
  <c r="P624" i="8" s="1"/>
  <c r="V625" i="8"/>
  <c r="W624" i="8"/>
  <c r="P624" i="1"/>
  <c r="Q624" i="1" s="1"/>
  <c r="N625" i="1"/>
  <c r="O624" i="1"/>
  <c r="I209" i="11"/>
  <c r="X212" i="10" l="1"/>
  <c r="N213" i="10"/>
  <c r="O213" i="10" s="1"/>
  <c r="S213" i="10" s="1"/>
  <c r="X624" i="8"/>
  <c r="F624" i="8" s="1"/>
  <c r="Y212" i="10"/>
  <c r="R624" i="1"/>
  <c r="U624" i="1" s="1"/>
  <c r="P625" i="1"/>
  <c r="Q625" i="1" s="1"/>
  <c r="N626" i="1"/>
  <c r="O625" i="1"/>
  <c r="O625" i="8"/>
  <c r="P625" i="8" s="1"/>
  <c r="V626" i="8"/>
  <c r="W625" i="8"/>
  <c r="Z212" i="10" l="1"/>
  <c r="F212" i="10" s="1"/>
  <c r="R625" i="1"/>
  <c r="U625" i="1" s="1"/>
  <c r="X625" i="8"/>
  <c r="F625" i="8" s="1"/>
  <c r="T213" i="10"/>
  <c r="L211" i="11"/>
  <c r="O626" i="8"/>
  <c r="P626" i="8" s="1"/>
  <c r="V627" i="8"/>
  <c r="W626" i="8"/>
  <c r="P626" i="1"/>
  <c r="Q626" i="1" s="1"/>
  <c r="N627" i="1"/>
  <c r="O626" i="1"/>
  <c r="V213" i="10" l="1"/>
  <c r="W213" i="10" s="1"/>
  <c r="U213" i="10"/>
  <c r="X626" i="8"/>
  <c r="F626" i="8" s="1"/>
  <c r="P627" i="1"/>
  <c r="Q627" i="1" s="1"/>
  <c r="N628" i="1"/>
  <c r="O627" i="1"/>
  <c r="R626" i="1"/>
  <c r="U626" i="1" s="1"/>
  <c r="O627" i="8"/>
  <c r="P627" i="8" s="1"/>
  <c r="V628" i="8"/>
  <c r="W627" i="8"/>
  <c r="I210" i="11"/>
  <c r="X213" i="10" l="1"/>
  <c r="Y213" i="10"/>
  <c r="X627" i="8"/>
  <c r="F627" i="8" s="1"/>
  <c r="O628" i="8"/>
  <c r="P628" i="8" s="1"/>
  <c r="V629" i="8"/>
  <c r="W628" i="8"/>
  <c r="N214" i="10"/>
  <c r="O214" i="10" s="1"/>
  <c r="S214" i="10" s="1"/>
  <c r="P628" i="1"/>
  <c r="Q628" i="1" s="1"/>
  <c r="N629" i="1"/>
  <c r="O628" i="1"/>
  <c r="R627" i="1"/>
  <c r="U627" i="1" s="1"/>
  <c r="Z213" i="10" l="1"/>
  <c r="F213" i="10" s="1"/>
  <c r="X628" i="8"/>
  <c r="F628" i="8" s="1"/>
  <c r="R628" i="1"/>
  <c r="U628" i="1" s="1"/>
  <c r="P629" i="1"/>
  <c r="Q629" i="1" s="1"/>
  <c r="N630" i="1"/>
  <c r="O629" i="1"/>
  <c r="L212" i="11"/>
  <c r="T214" i="10"/>
  <c r="O629" i="8"/>
  <c r="P629" i="8" s="1"/>
  <c r="V630" i="8"/>
  <c r="W629" i="8"/>
  <c r="V214" i="10" l="1"/>
  <c r="W214" i="10" s="1"/>
  <c r="U214" i="10"/>
  <c r="R629" i="1"/>
  <c r="U629" i="1" s="1"/>
  <c r="X629" i="8"/>
  <c r="F629" i="8" s="1"/>
  <c r="O630" i="8"/>
  <c r="P630" i="8" s="1"/>
  <c r="V631" i="8"/>
  <c r="W630" i="8"/>
  <c r="I211" i="11"/>
  <c r="P630" i="1"/>
  <c r="Q630" i="1" s="1"/>
  <c r="N631" i="1"/>
  <c r="O630" i="1"/>
  <c r="X214" i="10" l="1"/>
  <c r="X630" i="8"/>
  <c r="F630" i="8" s="1"/>
  <c r="R630" i="1"/>
  <c r="U630" i="1" s="1"/>
  <c r="N215" i="10"/>
  <c r="O215" i="10" s="1"/>
  <c r="S215" i="10" s="1"/>
  <c r="P631" i="1"/>
  <c r="Q631" i="1" s="1"/>
  <c r="N632" i="1"/>
  <c r="O631" i="1"/>
  <c r="Y214" i="10"/>
  <c r="O631" i="8"/>
  <c r="P631" i="8" s="1"/>
  <c r="V632" i="8"/>
  <c r="W631" i="8"/>
  <c r="R631" i="1" l="1"/>
  <c r="U631" i="1" s="1"/>
  <c r="X631" i="8"/>
  <c r="F631" i="8" s="1"/>
  <c r="Z214" i="10"/>
  <c r="F214" i="10" s="1"/>
  <c r="P632" i="1"/>
  <c r="Q632" i="1" s="1"/>
  <c r="N633" i="1"/>
  <c r="O632" i="1"/>
  <c r="O632" i="8"/>
  <c r="P632" i="8" s="1"/>
  <c r="V633" i="8"/>
  <c r="W632" i="8"/>
  <c r="L213" i="11"/>
  <c r="T215" i="10"/>
  <c r="V215" i="10" l="1"/>
  <c r="W215" i="10" s="1"/>
  <c r="U215" i="10"/>
  <c r="R632" i="1"/>
  <c r="U632" i="1" s="1"/>
  <c r="X632" i="8"/>
  <c r="F632" i="8" s="1"/>
  <c r="O633" i="8"/>
  <c r="P633" i="8" s="1"/>
  <c r="V634" i="8"/>
  <c r="W633" i="8"/>
  <c r="I212" i="11"/>
  <c r="P633" i="1"/>
  <c r="Q633" i="1" s="1"/>
  <c r="N634" i="1"/>
  <c r="O633" i="1"/>
  <c r="X215" i="10" l="1"/>
  <c r="N216" i="10"/>
  <c r="O216" i="10" s="1"/>
  <c r="S216" i="10" s="1"/>
  <c r="X633" i="8"/>
  <c r="F633" i="8" s="1"/>
  <c r="R633" i="1"/>
  <c r="U633" i="1" s="1"/>
  <c r="P634" i="1"/>
  <c r="Q634" i="1" s="1"/>
  <c r="N635" i="1"/>
  <c r="O634" i="1"/>
  <c r="Y215" i="10"/>
  <c r="O634" i="8"/>
  <c r="P634" i="8" s="1"/>
  <c r="V635" i="8"/>
  <c r="W634" i="8"/>
  <c r="Z215" i="10" l="1"/>
  <c r="F215" i="10" s="1"/>
  <c r="R634" i="1"/>
  <c r="U634" i="1" s="1"/>
  <c r="X634" i="8"/>
  <c r="F634" i="8" s="1"/>
  <c r="L214" i="11"/>
  <c r="T216" i="10"/>
  <c r="P635" i="1"/>
  <c r="Q635" i="1" s="1"/>
  <c r="N636" i="1"/>
  <c r="O635" i="1"/>
  <c r="O635" i="8"/>
  <c r="P635" i="8" s="1"/>
  <c r="V636" i="8"/>
  <c r="W635" i="8"/>
  <c r="V216" i="10" l="1"/>
  <c r="W216" i="10" s="1"/>
  <c r="U216" i="10"/>
  <c r="X635" i="8"/>
  <c r="F635" i="8" s="1"/>
  <c r="R635" i="1"/>
  <c r="U635" i="1" s="1"/>
  <c r="O636" i="8"/>
  <c r="P636" i="8" s="1"/>
  <c r="V637" i="8"/>
  <c r="W636" i="8"/>
  <c r="P636" i="1"/>
  <c r="Q636" i="1" s="1"/>
  <c r="N637" i="1"/>
  <c r="O636" i="1"/>
  <c r="I213" i="11"/>
  <c r="X216" i="10" l="1"/>
  <c r="Y216" i="10"/>
  <c r="X636" i="8"/>
  <c r="F636" i="8" s="1"/>
  <c r="R636" i="1"/>
  <c r="U636" i="1" s="1"/>
  <c r="P637" i="1"/>
  <c r="Q637" i="1" s="1"/>
  <c r="N638" i="1"/>
  <c r="O637" i="1"/>
  <c r="O637" i="8"/>
  <c r="P637" i="8" s="1"/>
  <c r="V638" i="8"/>
  <c r="W637" i="8"/>
  <c r="N217" i="10"/>
  <c r="O217" i="10" s="1"/>
  <c r="S217" i="10" s="1"/>
  <c r="X637" i="8" l="1"/>
  <c r="F637" i="8" s="1"/>
  <c r="Z216" i="10"/>
  <c r="F216" i="10" s="1"/>
  <c r="R637" i="1"/>
  <c r="U637" i="1" s="1"/>
  <c r="L215" i="11"/>
  <c r="T217" i="10"/>
  <c r="O638" i="8"/>
  <c r="P638" i="8" s="1"/>
  <c r="V639" i="8"/>
  <c r="W638" i="8"/>
  <c r="P638" i="1"/>
  <c r="Q638" i="1" s="1"/>
  <c r="N639" i="1"/>
  <c r="O638" i="1"/>
  <c r="X638" i="8" l="1"/>
  <c r="F638" i="8" s="1"/>
  <c r="V217" i="10"/>
  <c r="W217" i="10" s="1"/>
  <c r="U217" i="10"/>
  <c r="R638" i="1"/>
  <c r="U638" i="1" s="1"/>
  <c r="P639" i="1"/>
  <c r="Q639" i="1" s="1"/>
  <c r="N640" i="1"/>
  <c r="O639" i="1"/>
  <c r="O639" i="8"/>
  <c r="P639" i="8" s="1"/>
  <c r="V640" i="8"/>
  <c r="W639" i="8"/>
  <c r="I214" i="11"/>
  <c r="X217" i="10" l="1"/>
  <c r="X639" i="8"/>
  <c r="F639" i="8" s="1"/>
  <c r="R639" i="1"/>
  <c r="U639" i="1" s="1"/>
  <c r="Y217" i="10"/>
  <c r="O640" i="8"/>
  <c r="P640" i="8" s="1"/>
  <c r="V641" i="8"/>
  <c r="W640" i="8"/>
  <c r="P640" i="1"/>
  <c r="Q640" i="1" s="1"/>
  <c r="N641" i="1"/>
  <c r="O640" i="1"/>
  <c r="N218" i="10"/>
  <c r="O218" i="10" s="1"/>
  <c r="S218" i="10" s="1"/>
  <c r="Z217" i="10" l="1"/>
  <c r="F217" i="10" s="1"/>
  <c r="R640" i="1"/>
  <c r="U640" i="1" s="1"/>
  <c r="X640" i="8"/>
  <c r="F640" i="8" s="1"/>
  <c r="L216" i="11"/>
  <c r="T218" i="10"/>
  <c r="P641" i="1"/>
  <c r="Q641" i="1" s="1"/>
  <c r="N642" i="1"/>
  <c r="O641" i="1"/>
  <c r="O641" i="8"/>
  <c r="P641" i="8" s="1"/>
  <c r="V642" i="8"/>
  <c r="W641" i="8"/>
  <c r="V218" i="10" l="1"/>
  <c r="W218" i="10" s="1"/>
  <c r="U218" i="10"/>
  <c r="X641" i="8"/>
  <c r="F641" i="8" s="1"/>
  <c r="R641" i="1"/>
  <c r="U641" i="1" s="1"/>
  <c r="O642" i="8"/>
  <c r="P642" i="8" s="1"/>
  <c r="V643" i="8"/>
  <c r="W642" i="8"/>
  <c r="P642" i="1"/>
  <c r="Q642" i="1" s="1"/>
  <c r="N643" i="1"/>
  <c r="O642" i="1"/>
  <c r="I215" i="11"/>
  <c r="X218" i="10" l="1"/>
  <c r="N219" i="10"/>
  <c r="O219" i="10" s="1"/>
  <c r="S219" i="10" s="1"/>
  <c r="R642" i="1"/>
  <c r="U642" i="1" s="1"/>
  <c r="X642" i="8"/>
  <c r="F642" i="8" s="1"/>
  <c r="Y218" i="10"/>
  <c r="P643" i="1"/>
  <c r="Q643" i="1" s="1"/>
  <c r="N644" i="1"/>
  <c r="O643" i="1"/>
  <c r="O643" i="8"/>
  <c r="P643" i="8" s="1"/>
  <c r="V644" i="8"/>
  <c r="W643" i="8"/>
  <c r="Z218" i="10" l="1"/>
  <c r="F218" i="10" s="1"/>
  <c r="X643" i="8"/>
  <c r="F643" i="8" s="1"/>
  <c r="R643" i="1"/>
  <c r="U643" i="1" s="1"/>
  <c r="L217" i="11"/>
  <c r="T219" i="10"/>
  <c r="O644" i="8"/>
  <c r="P644" i="8" s="1"/>
  <c r="V645" i="8"/>
  <c r="W644" i="8"/>
  <c r="P644" i="1"/>
  <c r="Q644" i="1" s="1"/>
  <c r="N645" i="1"/>
  <c r="O644" i="1"/>
  <c r="X644" i="8" l="1"/>
  <c r="F644" i="8" s="1"/>
  <c r="V219" i="10"/>
  <c r="W219" i="10" s="1"/>
  <c r="U219" i="10"/>
  <c r="R644" i="1"/>
  <c r="U644" i="1" s="1"/>
  <c r="P645" i="1"/>
  <c r="Q645" i="1" s="1"/>
  <c r="N646" i="1"/>
  <c r="O645" i="1"/>
  <c r="O645" i="8"/>
  <c r="P645" i="8" s="1"/>
  <c r="V646" i="8"/>
  <c r="W645" i="8"/>
  <c r="I216" i="11"/>
  <c r="X219" i="10" l="1"/>
  <c r="N220" i="10"/>
  <c r="O220" i="10" s="1"/>
  <c r="S220" i="10" s="1"/>
  <c r="X645" i="8"/>
  <c r="F645" i="8" s="1"/>
  <c r="R645" i="1"/>
  <c r="U645" i="1" s="1"/>
  <c r="Y219" i="10"/>
  <c r="O646" i="8"/>
  <c r="P646" i="8" s="1"/>
  <c r="V647" i="8"/>
  <c r="W646" i="8"/>
  <c r="P646" i="1"/>
  <c r="Q646" i="1" s="1"/>
  <c r="N647" i="1"/>
  <c r="O646" i="1"/>
  <c r="Z219" i="10" l="1"/>
  <c r="F219" i="10" s="1"/>
  <c r="R646" i="1"/>
  <c r="U646" i="1" s="1"/>
  <c r="X646" i="8"/>
  <c r="F646" i="8" s="1"/>
  <c r="L218" i="11"/>
  <c r="T220" i="10"/>
  <c r="P647" i="1"/>
  <c r="Q647" i="1" s="1"/>
  <c r="N648" i="1"/>
  <c r="O647" i="1"/>
  <c r="O647" i="8"/>
  <c r="P647" i="8" s="1"/>
  <c r="V648" i="8"/>
  <c r="W647" i="8"/>
  <c r="V220" i="10" l="1"/>
  <c r="W220" i="10" s="1"/>
  <c r="U220" i="10"/>
  <c r="R647" i="1"/>
  <c r="U647" i="1" s="1"/>
  <c r="X647" i="8"/>
  <c r="F647" i="8" s="1"/>
  <c r="O648" i="8"/>
  <c r="P648" i="8" s="1"/>
  <c r="V649" i="8"/>
  <c r="W648" i="8"/>
  <c r="P648" i="1"/>
  <c r="Q648" i="1" s="1"/>
  <c r="N649" i="1"/>
  <c r="O648" i="1"/>
  <c r="I217" i="11"/>
  <c r="X220" i="10" l="1"/>
  <c r="N221" i="10"/>
  <c r="O221" i="10" s="1"/>
  <c r="S221" i="10" s="1"/>
  <c r="X648" i="8"/>
  <c r="F648" i="8" s="1"/>
  <c r="Y220" i="10"/>
  <c r="R648" i="1"/>
  <c r="U648" i="1" s="1"/>
  <c r="P649" i="1"/>
  <c r="Q649" i="1" s="1"/>
  <c r="N650" i="1"/>
  <c r="O649" i="1"/>
  <c r="O649" i="8"/>
  <c r="P649" i="8" s="1"/>
  <c r="V650" i="8"/>
  <c r="W649" i="8"/>
  <c r="Z220" i="10" l="1"/>
  <c r="F220" i="10" s="1"/>
  <c r="R649" i="1"/>
  <c r="U649" i="1" s="1"/>
  <c r="X649" i="8"/>
  <c r="F649" i="8" s="1"/>
  <c r="L219" i="11"/>
  <c r="T221" i="10"/>
  <c r="O650" i="8"/>
  <c r="P650" i="8" s="1"/>
  <c r="V651" i="8"/>
  <c r="W650" i="8"/>
  <c r="P650" i="1"/>
  <c r="Q650" i="1" s="1"/>
  <c r="N651" i="1"/>
  <c r="O650" i="1"/>
  <c r="V221" i="10" l="1"/>
  <c r="W221" i="10" s="1"/>
  <c r="U221" i="10"/>
  <c r="X650" i="8"/>
  <c r="F650" i="8" s="1"/>
  <c r="R650" i="1"/>
  <c r="U650" i="1" s="1"/>
  <c r="P651" i="1"/>
  <c r="Q651" i="1" s="1"/>
  <c r="N652" i="1"/>
  <c r="O651" i="1"/>
  <c r="O651" i="8"/>
  <c r="P651" i="8" s="1"/>
  <c r="V652" i="8"/>
  <c r="W651" i="8"/>
  <c r="X221" i="10" l="1"/>
  <c r="N222" i="10"/>
  <c r="O222" i="10" s="1"/>
  <c r="S222" i="10" s="1"/>
  <c r="R651" i="1"/>
  <c r="U651" i="1" s="1"/>
  <c r="X651" i="8"/>
  <c r="F651" i="8" s="1"/>
  <c r="Y221" i="10"/>
  <c r="O652" i="8"/>
  <c r="P652" i="8" s="1"/>
  <c r="V653" i="8"/>
  <c r="W652" i="8"/>
  <c r="P652" i="1"/>
  <c r="Q652" i="1" s="1"/>
  <c r="N653" i="1"/>
  <c r="O652" i="1"/>
  <c r="X652" i="8" l="1"/>
  <c r="F652" i="8" s="1"/>
  <c r="R652" i="1"/>
  <c r="U652" i="1" s="1"/>
  <c r="O653" i="8"/>
  <c r="P653" i="8" s="1"/>
  <c r="V654" i="8"/>
  <c r="W653" i="8"/>
  <c r="L220" i="11"/>
  <c r="T222" i="10"/>
  <c r="P653" i="1"/>
  <c r="Q653" i="1" s="1"/>
  <c r="N654" i="1"/>
  <c r="O653" i="1"/>
  <c r="Z221" i="10"/>
  <c r="F221" i="10" s="1"/>
  <c r="V222" i="10" l="1"/>
  <c r="W222" i="10" s="1"/>
  <c r="U222" i="10"/>
  <c r="R653" i="1"/>
  <c r="U653" i="1" s="1"/>
  <c r="X653" i="8"/>
  <c r="F653" i="8" s="1"/>
  <c r="I219" i="11"/>
  <c r="P654" i="1"/>
  <c r="Q654" i="1" s="1"/>
  <c r="N655" i="1"/>
  <c r="O654" i="1"/>
  <c r="O654" i="8"/>
  <c r="P654" i="8" s="1"/>
  <c r="V655" i="8"/>
  <c r="W654" i="8"/>
  <c r="X222" i="10" l="1"/>
  <c r="N223" i="10"/>
  <c r="O223" i="10" s="1"/>
  <c r="S223" i="10" s="1"/>
  <c r="X654" i="8"/>
  <c r="F654" i="8" s="1"/>
  <c r="R654" i="1"/>
  <c r="U654" i="1" s="1"/>
  <c r="O655" i="8"/>
  <c r="P655" i="8" s="1"/>
  <c r="V656" i="8"/>
  <c r="W655" i="8"/>
  <c r="P655" i="1"/>
  <c r="Q655" i="1" s="1"/>
  <c r="N656" i="1"/>
  <c r="O655" i="1"/>
  <c r="Y222" i="10"/>
  <c r="Z222" i="10" l="1"/>
  <c r="F222" i="10" s="1"/>
  <c r="X655" i="8"/>
  <c r="F655" i="8" s="1"/>
  <c r="P656" i="1"/>
  <c r="Q656" i="1" s="1"/>
  <c r="N657" i="1"/>
  <c r="O656" i="1"/>
  <c r="R655" i="1"/>
  <c r="U655" i="1" s="1"/>
  <c r="O656" i="8"/>
  <c r="P656" i="8" s="1"/>
  <c r="V657" i="8"/>
  <c r="W656" i="8"/>
  <c r="L221" i="11"/>
  <c r="T223" i="10"/>
  <c r="V223" i="10" l="1"/>
  <c r="W223" i="10" s="1"/>
  <c r="U223" i="10"/>
  <c r="X656" i="8"/>
  <c r="F656" i="8" s="1"/>
  <c r="R656" i="1"/>
  <c r="U656" i="1" s="1"/>
  <c r="O657" i="8"/>
  <c r="P657" i="8" s="1"/>
  <c r="V658" i="8"/>
  <c r="W657" i="8"/>
  <c r="P657" i="1"/>
  <c r="Q657" i="1" s="1"/>
  <c r="N658" i="1"/>
  <c r="O657" i="1"/>
  <c r="I220" i="11"/>
  <c r="X223" i="10" l="1"/>
  <c r="N224" i="10"/>
  <c r="O224" i="10" s="1"/>
  <c r="S224" i="10" s="1"/>
  <c r="R657" i="1"/>
  <c r="U657" i="1" s="1"/>
  <c r="Y223" i="10"/>
  <c r="X657" i="8"/>
  <c r="F657" i="8" s="1"/>
  <c r="P658" i="1"/>
  <c r="Q658" i="1" s="1"/>
  <c r="N659" i="1"/>
  <c r="O658" i="1"/>
  <c r="O658" i="8"/>
  <c r="P658" i="8" s="1"/>
  <c r="V659" i="8"/>
  <c r="W658" i="8"/>
  <c r="Z223" i="10" l="1"/>
  <c r="F223" i="10" s="1"/>
  <c r="X658" i="8"/>
  <c r="F658" i="8" s="1"/>
  <c r="R658" i="1"/>
  <c r="U658" i="1" s="1"/>
  <c r="L222" i="11"/>
  <c r="T224" i="10"/>
  <c r="O659" i="8"/>
  <c r="P659" i="8" s="1"/>
  <c r="V660" i="8"/>
  <c r="W659" i="8"/>
  <c r="P659" i="1"/>
  <c r="Q659" i="1" s="1"/>
  <c r="N660" i="1"/>
  <c r="O659" i="1"/>
  <c r="V224" i="10" l="1"/>
  <c r="W224" i="10" s="1"/>
  <c r="U224" i="10"/>
  <c r="R659" i="1"/>
  <c r="U659" i="1" s="1"/>
  <c r="X659" i="8"/>
  <c r="F659" i="8" s="1"/>
  <c r="P660" i="1"/>
  <c r="Q660" i="1" s="1"/>
  <c r="N661" i="1"/>
  <c r="O660" i="1"/>
  <c r="O660" i="8"/>
  <c r="P660" i="8" s="1"/>
  <c r="V661" i="8"/>
  <c r="W660" i="8"/>
  <c r="I221" i="11"/>
  <c r="X224" i="10" l="1"/>
  <c r="N225" i="10"/>
  <c r="O225" i="10" s="1"/>
  <c r="S225" i="10" s="1"/>
  <c r="Y224" i="10"/>
  <c r="X660" i="8"/>
  <c r="F660" i="8" s="1"/>
  <c r="R660" i="1"/>
  <c r="U660" i="1" s="1"/>
  <c r="O661" i="8"/>
  <c r="P661" i="8" s="1"/>
  <c r="V662" i="8"/>
  <c r="W661" i="8"/>
  <c r="P661" i="1"/>
  <c r="Q661" i="1" s="1"/>
  <c r="N662" i="1"/>
  <c r="O661" i="1"/>
  <c r="Z224" i="10" l="1"/>
  <c r="F224" i="10" s="1"/>
  <c r="R661" i="1"/>
  <c r="U661" i="1" s="1"/>
  <c r="X661" i="8"/>
  <c r="F661" i="8" s="1"/>
  <c r="L223" i="11"/>
  <c r="T225" i="10"/>
  <c r="P662" i="1"/>
  <c r="Q662" i="1" s="1"/>
  <c r="N663" i="1"/>
  <c r="O662" i="1"/>
  <c r="O662" i="8"/>
  <c r="P662" i="8" s="1"/>
  <c r="V663" i="8"/>
  <c r="W662" i="8"/>
  <c r="V225" i="10" l="1"/>
  <c r="W225" i="10" s="1"/>
  <c r="U225" i="10"/>
  <c r="X662" i="8"/>
  <c r="F662" i="8" s="1"/>
  <c r="R662" i="1"/>
  <c r="U662" i="1" s="1"/>
  <c r="O663" i="8"/>
  <c r="P663" i="8" s="1"/>
  <c r="V664" i="8"/>
  <c r="W663" i="8"/>
  <c r="P663" i="1"/>
  <c r="Q663" i="1" s="1"/>
  <c r="N664" i="1"/>
  <c r="O663" i="1"/>
  <c r="I222" i="11"/>
  <c r="X225" i="10" l="1"/>
  <c r="N226" i="10"/>
  <c r="O226" i="10" s="1"/>
  <c r="S226" i="10" s="1"/>
  <c r="R663" i="1"/>
  <c r="U663" i="1" s="1"/>
  <c r="Y225" i="10"/>
  <c r="X663" i="8"/>
  <c r="F663" i="8" s="1"/>
  <c r="P664" i="1"/>
  <c r="Q664" i="1" s="1"/>
  <c r="N665" i="1"/>
  <c r="O664" i="1"/>
  <c r="O664" i="8"/>
  <c r="P664" i="8" s="1"/>
  <c r="V665" i="8"/>
  <c r="W664" i="8"/>
  <c r="Z225" i="10" l="1"/>
  <c r="F225" i="10" s="1"/>
  <c r="R664" i="1"/>
  <c r="U664" i="1" s="1"/>
  <c r="X664" i="8"/>
  <c r="F664" i="8" s="1"/>
  <c r="L224" i="11"/>
  <c r="T226" i="10"/>
  <c r="O665" i="8"/>
  <c r="P665" i="8" s="1"/>
  <c r="X665" i="8" s="1"/>
  <c r="F665" i="8" s="1"/>
  <c r="V666" i="8"/>
  <c r="W665" i="8"/>
  <c r="P665" i="1"/>
  <c r="Q665" i="1" s="1"/>
  <c r="N666" i="1"/>
  <c r="O665" i="1"/>
  <c r="R665" i="1" l="1"/>
  <c r="U665" i="1" s="1"/>
  <c r="V226" i="10"/>
  <c r="W226" i="10" s="1"/>
  <c r="U226" i="10"/>
  <c r="P666" i="1"/>
  <c r="Q666" i="1" s="1"/>
  <c r="N667" i="1"/>
  <c r="O666" i="1"/>
  <c r="O666" i="8"/>
  <c r="P666" i="8" s="1"/>
  <c r="V667" i="8"/>
  <c r="W666" i="8"/>
  <c r="I223" i="11"/>
  <c r="X226" i="10" l="1"/>
  <c r="N227" i="10"/>
  <c r="O227" i="10" s="1"/>
  <c r="S227" i="10" s="1"/>
  <c r="Y226" i="10"/>
  <c r="X666" i="8"/>
  <c r="F666" i="8" s="1"/>
  <c r="O667" i="8"/>
  <c r="P667" i="8" s="1"/>
  <c r="V668" i="8"/>
  <c r="W667" i="8"/>
  <c r="P667" i="1"/>
  <c r="Q667" i="1" s="1"/>
  <c r="N668" i="1"/>
  <c r="O667" i="1"/>
  <c r="R666" i="1"/>
  <c r="U666" i="1" s="1"/>
  <c r="Z226" i="10" l="1"/>
  <c r="F226" i="10" s="1"/>
  <c r="R667" i="1"/>
  <c r="U667" i="1" s="1"/>
  <c r="X667" i="8"/>
  <c r="F667" i="8" s="1"/>
  <c r="L225" i="11"/>
  <c r="T227" i="10"/>
  <c r="P668" i="1"/>
  <c r="Q668" i="1" s="1"/>
  <c r="N669" i="1"/>
  <c r="O668" i="1"/>
  <c r="O668" i="8"/>
  <c r="P668" i="8" s="1"/>
  <c r="V669" i="8"/>
  <c r="W668" i="8"/>
  <c r="V227" i="10" l="1"/>
  <c r="W227" i="10" s="1"/>
  <c r="U227" i="10"/>
  <c r="X668" i="8"/>
  <c r="F668" i="8" s="1"/>
  <c r="R668" i="1"/>
  <c r="U668" i="1" s="1"/>
  <c r="O669" i="8"/>
  <c r="P669" i="8" s="1"/>
  <c r="V670" i="8"/>
  <c r="W669" i="8"/>
  <c r="P669" i="1"/>
  <c r="Q669" i="1" s="1"/>
  <c r="N670" i="1"/>
  <c r="O669" i="1"/>
  <c r="I224" i="11"/>
  <c r="X227" i="10" l="1"/>
  <c r="R669" i="1"/>
  <c r="U669" i="1" s="1"/>
  <c r="X669" i="8"/>
  <c r="F669" i="8" s="1"/>
  <c r="Y227" i="10"/>
  <c r="P670" i="1"/>
  <c r="Q670" i="1" s="1"/>
  <c r="N671" i="1"/>
  <c r="O670" i="1"/>
  <c r="O670" i="8"/>
  <c r="P670" i="8" s="1"/>
  <c r="V671" i="8"/>
  <c r="W670" i="8"/>
  <c r="N228" i="10"/>
  <c r="O228" i="10" s="1"/>
  <c r="S228" i="10" s="1"/>
  <c r="Z227" i="10" l="1"/>
  <c r="F227" i="10" s="1"/>
  <c r="X670" i="8"/>
  <c r="F670" i="8" s="1"/>
  <c r="R670" i="1"/>
  <c r="U670" i="1" s="1"/>
  <c r="L226" i="11"/>
  <c r="T228" i="10"/>
  <c r="O671" i="8"/>
  <c r="P671" i="8" s="1"/>
  <c r="X671" i="8" s="1"/>
  <c r="F671" i="8" s="1"/>
  <c r="V672" i="8"/>
  <c r="W671" i="8"/>
  <c r="P671" i="1"/>
  <c r="Q671" i="1" s="1"/>
  <c r="N672" i="1"/>
  <c r="O671" i="1"/>
  <c r="V228" i="10" l="1"/>
  <c r="W228" i="10" s="1"/>
  <c r="U228" i="10"/>
  <c r="R671" i="1"/>
  <c r="U671" i="1" s="1"/>
  <c r="P672" i="1"/>
  <c r="Q672" i="1" s="1"/>
  <c r="N673" i="1"/>
  <c r="O672" i="1"/>
  <c r="O672" i="8"/>
  <c r="P672" i="8" s="1"/>
  <c r="V673" i="8"/>
  <c r="W672" i="8"/>
  <c r="I225" i="11"/>
  <c r="X228" i="10" l="1"/>
  <c r="N229" i="10"/>
  <c r="O229" i="10" s="1"/>
  <c r="S229" i="10" s="1"/>
  <c r="Y228" i="10"/>
  <c r="X672" i="8"/>
  <c r="F672" i="8" s="1"/>
  <c r="O673" i="8"/>
  <c r="P673" i="8" s="1"/>
  <c r="V674" i="8"/>
  <c r="W673" i="8"/>
  <c r="P673" i="1"/>
  <c r="Q673" i="1" s="1"/>
  <c r="N674" i="1"/>
  <c r="O673" i="1"/>
  <c r="R672" i="1"/>
  <c r="U672" i="1" s="1"/>
  <c r="Z228" i="10" l="1"/>
  <c r="F228" i="10" s="1"/>
  <c r="R673" i="1"/>
  <c r="U673" i="1" s="1"/>
  <c r="X673" i="8"/>
  <c r="F673" i="8" s="1"/>
  <c r="O674" i="8"/>
  <c r="P674" i="8" s="1"/>
  <c r="V675" i="8"/>
  <c r="W674" i="8"/>
  <c r="P674" i="1"/>
  <c r="Q674" i="1" s="1"/>
  <c r="N675" i="1"/>
  <c r="O674" i="1"/>
  <c r="L227" i="11"/>
  <c r="T229" i="10"/>
  <c r="V229" i="10" l="1"/>
  <c r="W229" i="10" s="1"/>
  <c r="U229" i="10"/>
  <c r="X674" i="8"/>
  <c r="F674" i="8" s="1"/>
  <c r="I226" i="11"/>
  <c r="P675" i="1"/>
  <c r="Q675" i="1" s="1"/>
  <c r="N676" i="1"/>
  <c r="O675" i="1"/>
  <c r="R674" i="1"/>
  <c r="U674" i="1" s="1"/>
  <c r="O675" i="8"/>
  <c r="P675" i="8" s="1"/>
  <c r="V676" i="8"/>
  <c r="W675" i="8"/>
  <c r="X229" i="10" l="1"/>
  <c r="N230" i="10"/>
  <c r="O230" i="10" s="1"/>
  <c r="S230" i="10" s="1"/>
  <c r="R675" i="1"/>
  <c r="U675" i="1" s="1"/>
  <c r="Y229" i="10"/>
  <c r="X675" i="8"/>
  <c r="F675" i="8" s="1"/>
  <c r="P676" i="1"/>
  <c r="Q676" i="1" s="1"/>
  <c r="N677" i="1"/>
  <c r="O676" i="1"/>
  <c r="O676" i="8"/>
  <c r="P676" i="8" s="1"/>
  <c r="V677" i="8"/>
  <c r="W676" i="8"/>
  <c r="Z229" i="10" l="1"/>
  <c r="F229" i="10" s="1"/>
  <c r="R676" i="1"/>
  <c r="U676" i="1" s="1"/>
  <c r="X676" i="8"/>
  <c r="F676" i="8" s="1"/>
  <c r="O677" i="8"/>
  <c r="P677" i="8" s="1"/>
  <c r="V678" i="8"/>
  <c r="W677" i="8"/>
  <c r="L228" i="11"/>
  <c r="T230" i="10"/>
  <c r="P677" i="1"/>
  <c r="Q677" i="1" s="1"/>
  <c r="N678" i="1"/>
  <c r="O677" i="1"/>
  <c r="V230" i="10" l="1"/>
  <c r="W230" i="10" s="1"/>
  <c r="U230" i="10"/>
  <c r="R677" i="1"/>
  <c r="U677" i="1" s="1"/>
  <c r="X677" i="8"/>
  <c r="F677" i="8" s="1"/>
  <c r="P678" i="1"/>
  <c r="Q678" i="1" s="1"/>
  <c r="N679" i="1"/>
  <c r="O678" i="1"/>
  <c r="I227" i="11"/>
  <c r="O678" i="8"/>
  <c r="P678" i="8" s="1"/>
  <c r="V679" i="8"/>
  <c r="W678" i="8"/>
  <c r="X230" i="10" l="1"/>
  <c r="N231" i="10"/>
  <c r="O231" i="10" s="1"/>
  <c r="S231" i="10" s="1"/>
  <c r="X678" i="8"/>
  <c r="F678" i="8" s="1"/>
  <c r="R678" i="1"/>
  <c r="U678" i="1" s="1"/>
  <c r="O679" i="8"/>
  <c r="P679" i="8" s="1"/>
  <c r="V680" i="8"/>
  <c r="W679" i="8"/>
  <c r="Y230" i="10"/>
  <c r="P679" i="1"/>
  <c r="Q679" i="1" s="1"/>
  <c r="N680" i="1"/>
  <c r="O679" i="1"/>
  <c r="R679" i="1" l="1"/>
  <c r="U679" i="1" s="1"/>
  <c r="X679" i="8"/>
  <c r="F679" i="8" s="1"/>
  <c r="Z230" i="10"/>
  <c r="F230" i="10" s="1"/>
  <c r="L229" i="11"/>
  <c r="T231" i="10"/>
  <c r="O680" i="8"/>
  <c r="P680" i="8" s="1"/>
  <c r="V681" i="8"/>
  <c r="W680" i="8"/>
  <c r="P680" i="1"/>
  <c r="Q680" i="1" s="1"/>
  <c r="N681" i="1"/>
  <c r="O680" i="1"/>
  <c r="V231" i="10" l="1"/>
  <c r="W231" i="10" s="1"/>
  <c r="U231" i="10"/>
  <c r="R680" i="1"/>
  <c r="U680" i="1" s="1"/>
  <c r="X680" i="8"/>
  <c r="F680" i="8" s="1"/>
  <c r="P681" i="1"/>
  <c r="Q681" i="1" s="1"/>
  <c r="N682" i="1"/>
  <c r="O681" i="1"/>
  <c r="O681" i="8"/>
  <c r="P681" i="8" s="1"/>
  <c r="V682" i="8"/>
  <c r="W681" i="8"/>
  <c r="I228" i="11"/>
  <c r="X231" i="10" l="1"/>
  <c r="N232" i="10"/>
  <c r="O232" i="10" s="1"/>
  <c r="S232" i="10" s="1"/>
  <c r="X681" i="8"/>
  <c r="F681" i="8" s="1"/>
  <c r="Y231" i="10"/>
  <c r="O682" i="8"/>
  <c r="P682" i="8" s="1"/>
  <c r="V683" i="8"/>
  <c r="W682" i="8"/>
  <c r="P682" i="1"/>
  <c r="Q682" i="1" s="1"/>
  <c r="N683" i="1"/>
  <c r="O682" i="1"/>
  <c r="R681" i="1"/>
  <c r="U681" i="1" s="1"/>
  <c r="Z231" i="10" l="1"/>
  <c r="F231" i="10" s="1"/>
  <c r="X682" i="8"/>
  <c r="F682" i="8" s="1"/>
  <c r="R682" i="1"/>
  <c r="U682" i="1" s="1"/>
  <c r="L230" i="11"/>
  <c r="T232" i="10"/>
  <c r="P683" i="1"/>
  <c r="Q683" i="1" s="1"/>
  <c r="N684" i="1"/>
  <c r="O683" i="1"/>
  <c r="O683" i="8"/>
  <c r="P683" i="8" s="1"/>
  <c r="V684" i="8"/>
  <c r="W683" i="8"/>
  <c r="V232" i="10" l="1"/>
  <c r="W232" i="10" s="1"/>
  <c r="U232" i="10"/>
  <c r="X683" i="8"/>
  <c r="F683" i="8" s="1"/>
  <c r="R683" i="1"/>
  <c r="U683" i="1" s="1"/>
  <c r="O684" i="8"/>
  <c r="P684" i="8" s="1"/>
  <c r="V685" i="8"/>
  <c r="W684" i="8"/>
  <c r="P684" i="1"/>
  <c r="Q684" i="1" s="1"/>
  <c r="N685" i="1"/>
  <c r="O684" i="1"/>
  <c r="I229" i="11"/>
  <c r="X232" i="10" l="1"/>
  <c r="N233" i="10"/>
  <c r="O233" i="10" s="1"/>
  <c r="S233" i="10" s="1"/>
  <c r="Y232" i="10"/>
  <c r="R684" i="1"/>
  <c r="U684" i="1" s="1"/>
  <c r="X684" i="8"/>
  <c r="F684" i="8" s="1"/>
  <c r="P685" i="1"/>
  <c r="Q685" i="1" s="1"/>
  <c r="N686" i="1"/>
  <c r="O685" i="1"/>
  <c r="O685" i="8"/>
  <c r="P685" i="8" s="1"/>
  <c r="V686" i="8"/>
  <c r="W685" i="8"/>
  <c r="Z232" i="10" l="1"/>
  <c r="F232" i="10" s="1"/>
  <c r="R685" i="1"/>
  <c r="U685" i="1" s="1"/>
  <c r="X685" i="8"/>
  <c r="F685" i="8" s="1"/>
  <c r="T233" i="10"/>
  <c r="L231" i="11"/>
  <c r="O686" i="8"/>
  <c r="P686" i="8" s="1"/>
  <c r="V687" i="8"/>
  <c r="W686" i="8"/>
  <c r="P686" i="1"/>
  <c r="Q686" i="1" s="1"/>
  <c r="N687" i="1"/>
  <c r="O686" i="1"/>
  <c r="V233" i="10" l="1"/>
  <c r="W233" i="10" s="1"/>
  <c r="U233" i="10"/>
  <c r="R686" i="1"/>
  <c r="U686" i="1" s="1"/>
  <c r="X686" i="8"/>
  <c r="F686" i="8" s="1"/>
  <c r="P687" i="1"/>
  <c r="Q687" i="1" s="1"/>
  <c r="N688" i="1"/>
  <c r="O687" i="1"/>
  <c r="O687" i="8"/>
  <c r="P687" i="8" s="1"/>
  <c r="X687" i="8" s="1"/>
  <c r="F687" i="8" s="1"/>
  <c r="V688" i="8"/>
  <c r="W687" i="8"/>
  <c r="I230" i="11"/>
  <c r="X233" i="10" l="1"/>
  <c r="N234" i="10"/>
  <c r="O234" i="10" s="1"/>
  <c r="S234" i="10" s="1"/>
  <c r="R687" i="1"/>
  <c r="U687" i="1" s="1"/>
  <c r="Y233" i="10"/>
  <c r="O688" i="8"/>
  <c r="P688" i="8" s="1"/>
  <c r="V689" i="8"/>
  <c r="W688" i="8"/>
  <c r="P688" i="1"/>
  <c r="Q688" i="1" s="1"/>
  <c r="N689" i="1"/>
  <c r="O688" i="1"/>
  <c r="Z233" i="10" l="1"/>
  <c r="F233" i="10" s="1"/>
  <c r="X688" i="8"/>
  <c r="F688" i="8" s="1"/>
  <c r="R688" i="1"/>
  <c r="U688" i="1" s="1"/>
  <c r="L232" i="11"/>
  <c r="T234" i="10"/>
  <c r="P689" i="1"/>
  <c r="Q689" i="1" s="1"/>
  <c r="N690" i="1"/>
  <c r="O689" i="1"/>
  <c r="O689" i="8"/>
  <c r="P689" i="8" s="1"/>
  <c r="V690" i="8"/>
  <c r="W689" i="8"/>
  <c r="V234" i="10" l="1"/>
  <c r="W234" i="10" s="1"/>
  <c r="U234" i="10"/>
  <c r="X689" i="8"/>
  <c r="F689" i="8" s="1"/>
  <c r="R689" i="1"/>
  <c r="U689" i="1" s="1"/>
  <c r="O690" i="8"/>
  <c r="P690" i="8" s="1"/>
  <c r="V691" i="8"/>
  <c r="W690" i="8"/>
  <c r="P690" i="1"/>
  <c r="Q690" i="1" s="1"/>
  <c r="N691" i="1"/>
  <c r="O690" i="1"/>
  <c r="I231" i="11"/>
  <c r="X234" i="10" l="1"/>
  <c r="N235" i="10"/>
  <c r="O235" i="10" s="1"/>
  <c r="S235" i="10" s="1"/>
  <c r="R690" i="1"/>
  <c r="U690" i="1" s="1"/>
  <c r="Y234" i="10"/>
  <c r="X690" i="8"/>
  <c r="F690" i="8" s="1"/>
  <c r="P691" i="1"/>
  <c r="Q691" i="1" s="1"/>
  <c r="N692" i="1"/>
  <c r="O691" i="1"/>
  <c r="O691" i="8"/>
  <c r="P691" i="8" s="1"/>
  <c r="V692" i="8"/>
  <c r="W691" i="8"/>
  <c r="X691" i="8" l="1"/>
  <c r="F691" i="8" s="1"/>
  <c r="R691" i="1"/>
  <c r="U691" i="1" s="1"/>
  <c r="Z234" i="10"/>
  <c r="F234" i="10" s="1"/>
  <c r="L233" i="11"/>
  <c r="T235" i="10"/>
  <c r="O692" i="8"/>
  <c r="P692" i="8" s="1"/>
  <c r="V693" i="8"/>
  <c r="W692" i="8"/>
  <c r="P692" i="1"/>
  <c r="Q692" i="1" s="1"/>
  <c r="N693" i="1"/>
  <c r="O692" i="1"/>
  <c r="R692" i="1" l="1"/>
  <c r="U692" i="1" s="1"/>
  <c r="V235" i="10"/>
  <c r="W235" i="10" s="1"/>
  <c r="U235" i="10"/>
  <c r="X692" i="8"/>
  <c r="F692" i="8" s="1"/>
  <c r="P693" i="1"/>
  <c r="Q693" i="1" s="1"/>
  <c r="N694" i="1"/>
  <c r="O693" i="1"/>
  <c r="O693" i="8"/>
  <c r="P693" i="8" s="1"/>
  <c r="V694" i="8"/>
  <c r="W693" i="8"/>
  <c r="I232" i="11"/>
  <c r="X235" i="10" l="1"/>
  <c r="N236" i="10"/>
  <c r="O236" i="10" s="1"/>
  <c r="S236" i="10" s="1"/>
  <c r="X693" i="8"/>
  <c r="F693" i="8" s="1"/>
  <c r="R693" i="1"/>
  <c r="U693" i="1" s="1"/>
  <c r="Y235" i="10"/>
  <c r="O694" i="8"/>
  <c r="P694" i="8" s="1"/>
  <c r="V695" i="8"/>
  <c r="W694" i="8"/>
  <c r="P694" i="1"/>
  <c r="Q694" i="1" s="1"/>
  <c r="N695" i="1"/>
  <c r="O694" i="1"/>
  <c r="Z235" i="10" l="1"/>
  <c r="F235" i="10" s="1"/>
  <c r="R694" i="1"/>
  <c r="U694" i="1" s="1"/>
  <c r="X694" i="8"/>
  <c r="F694" i="8" s="1"/>
  <c r="L234" i="11"/>
  <c r="T236" i="10"/>
  <c r="P695" i="1"/>
  <c r="Q695" i="1" s="1"/>
  <c r="N696" i="1"/>
  <c r="O695" i="1"/>
  <c r="O695" i="8"/>
  <c r="P695" i="8" s="1"/>
  <c r="V696" i="8"/>
  <c r="W695" i="8"/>
  <c r="V236" i="10" l="1"/>
  <c r="W236" i="10" s="1"/>
  <c r="U236" i="10"/>
  <c r="X695" i="8"/>
  <c r="F695" i="8" s="1"/>
  <c r="R695" i="1"/>
  <c r="U695" i="1" s="1"/>
  <c r="O696" i="8"/>
  <c r="P696" i="8" s="1"/>
  <c r="V697" i="8"/>
  <c r="W696" i="8"/>
  <c r="P696" i="1"/>
  <c r="Q696" i="1" s="1"/>
  <c r="N697" i="1"/>
  <c r="O696" i="1"/>
  <c r="I233" i="11"/>
  <c r="X236" i="10" l="1"/>
  <c r="N237" i="10"/>
  <c r="O237" i="10" s="1"/>
  <c r="S237" i="10" s="1"/>
  <c r="Y236" i="10"/>
  <c r="X696" i="8"/>
  <c r="F696" i="8" s="1"/>
  <c r="P697" i="1"/>
  <c r="Q697" i="1" s="1"/>
  <c r="N698" i="1"/>
  <c r="O697" i="1"/>
  <c r="O697" i="8"/>
  <c r="P697" i="8" s="1"/>
  <c r="V698" i="8"/>
  <c r="W697" i="8"/>
  <c r="R696" i="1"/>
  <c r="U696" i="1" s="1"/>
  <c r="X697" i="8" l="1"/>
  <c r="F697" i="8" s="1"/>
  <c r="Z236" i="10"/>
  <c r="F236" i="10" s="1"/>
  <c r="R697" i="1"/>
  <c r="U697" i="1" s="1"/>
  <c r="P698" i="1"/>
  <c r="Q698" i="1" s="1"/>
  <c r="N699" i="1"/>
  <c r="O698" i="1"/>
  <c r="O698" i="8"/>
  <c r="P698" i="8" s="1"/>
  <c r="V699" i="8"/>
  <c r="W698" i="8"/>
  <c r="L235" i="11"/>
  <c r="T237" i="10"/>
  <c r="V237" i="10" l="1"/>
  <c r="W237" i="10" s="1"/>
  <c r="U237" i="10"/>
  <c r="X698" i="8"/>
  <c r="F698" i="8" s="1"/>
  <c r="I234" i="11"/>
  <c r="P699" i="1"/>
  <c r="Q699" i="1" s="1"/>
  <c r="N700" i="1"/>
  <c r="O699" i="1"/>
  <c r="O699" i="8"/>
  <c r="P699" i="8" s="1"/>
  <c r="V700" i="8"/>
  <c r="W699" i="8"/>
  <c r="R698" i="1"/>
  <c r="U698" i="1" s="1"/>
  <c r="X237" i="10" l="1"/>
  <c r="X699" i="8"/>
  <c r="F699" i="8" s="1"/>
  <c r="R699" i="1"/>
  <c r="U699" i="1" s="1"/>
  <c r="O700" i="8"/>
  <c r="P700" i="8" s="1"/>
  <c r="V701" i="8"/>
  <c r="W700" i="8"/>
  <c r="N238" i="10"/>
  <c r="O238" i="10" s="1"/>
  <c r="S238" i="10" s="1"/>
  <c r="P700" i="1"/>
  <c r="Q700" i="1" s="1"/>
  <c r="N701" i="1"/>
  <c r="O700" i="1"/>
  <c r="Y237" i="10"/>
  <c r="Z237" i="10" l="1"/>
  <c r="F237" i="10" s="1"/>
  <c r="R700" i="1"/>
  <c r="U700" i="1" s="1"/>
  <c r="X700" i="8"/>
  <c r="F700" i="8" s="1"/>
  <c r="P701" i="1"/>
  <c r="Q701" i="1" s="1"/>
  <c r="N702" i="1"/>
  <c r="O701" i="1"/>
  <c r="L236" i="11"/>
  <c r="T238" i="10"/>
  <c r="O701" i="8"/>
  <c r="P701" i="8" s="1"/>
  <c r="V702" i="8"/>
  <c r="W701" i="8"/>
  <c r="X701" i="8" l="1"/>
  <c r="F701" i="8" s="1"/>
  <c r="V238" i="10"/>
  <c r="W238" i="10" s="1"/>
  <c r="U238" i="10"/>
  <c r="O702" i="8"/>
  <c r="P702" i="8" s="1"/>
  <c r="V703" i="8"/>
  <c r="W702" i="8"/>
  <c r="I235" i="11"/>
  <c r="P702" i="1"/>
  <c r="Q702" i="1" s="1"/>
  <c r="N703" i="1"/>
  <c r="O702" i="1"/>
  <c r="R701" i="1"/>
  <c r="U701" i="1" s="1"/>
  <c r="X238" i="10" l="1"/>
  <c r="R702" i="1"/>
  <c r="U702" i="1" s="1"/>
  <c r="X702" i="8"/>
  <c r="F702" i="8" s="1"/>
  <c r="N239" i="10"/>
  <c r="O239" i="10" s="1"/>
  <c r="S239" i="10" s="1"/>
  <c r="P703" i="1"/>
  <c r="Q703" i="1" s="1"/>
  <c r="N704" i="1"/>
  <c r="O703" i="1"/>
  <c r="Y238" i="10"/>
  <c r="O703" i="8"/>
  <c r="P703" i="8" s="1"/>
  <c r="V704" i="8"/>
  <c r="W703" i="8"/>
  <c r="R703" i="1" l="1"/>
  <c r="U703" i="1" s="1"/>
  <c r="X703" i="8"/>
  <c r="F703" i="8" s="1"/>
  <c r="Z238" i="10"/>
  <c r="F238" i="10" s="1"/>
  <c r="P704" i="1"/>
  <c r="Q704" i="1" s="1"/>
  <c r="N705" i="1"/>
  <c r="O704" i="1"/>
  <c r="O704" i="8"/>
  <c r="P704" i="8" s="1"/>
  <c r="V705" i="8"/>
  <c r="W704" i="8"/>
  <c r="L237" i="11"/>
  <c r="T239" i="10"/>
  <c r="V239" i="10" l="1"/>
  <c r="W239" i="10" s="1"/>
  <c r="U239" i="10"/>
  <c r="X704" i="8"/>
  <c r="F704" i="8" s="1"/>
  <c r="R704" i="1"/>
  <c r="U704" i="1" s="1"/>
  <c r="I236" i="11"/>
  <c r="O705" i="8"/>
  <c r="P705" i="8" s="1"/>
  <c r="V706" i="8"/>
  <c r="W705" i="8"/>
  <c r="P705" i="1"/>
  <c r="Q705" i="1" s="1"/>
  <c r="N706" i="1"/>
  <c r="O705" i="1"/>
  <c r="X239" i="10" l="1"/>
  <c r="N240" i="10"/>
  <c r="O240" i="10" s="1"/>
  <c r="S240" i="10" s="1"/>
  <c r="R705" i="1"/>
  <c r="U705" i="1" s="1"/>
  <c r="X705" i="8"/>
  <c r="F705" i="8" s="1"/>
  <c r="P706" i="1"/>
  <c r="Q706" i="1" s="1"/>
  <c r="N707" i="1"/>
  <c r="O706" i="1"/>
  <c r="O706" i="8"/>
  <c r="P706" i="8" s="1"/>
  <c r="V707" i="8"/>
  <c r="W706" i="8"/>
  <c r="Y239" i="10"/>
  <c r="X706" i="8" l="1"/>
  <c r="F706" i="8" s="1"/>
  <c r="R706" i="1"/>
  <c r="U706" i="1" s="1"/>
  <c r="O707" i="8"/>
  <c r="P707" i="8" s="1"/>
  <c r="V708" i="8"/>
  <c r="W707" i="8"/>
  <c r="L238" i="11"/>
  <c r="T240" i="10"/>
  <c r="Z239" i="10"/>
  <c r="F239" i="10" s="1"/>
  <c r="P707" i="1"/>
  <c r="Q707" i="1" s="1"/>
  <c r="N708" i="1"/>
  <c r="O707" i="1"/>
  <c r="V240" i="10" l="1"/>
  <c r="W240" i="10" s="1"/>
  <c r="U240" i="10"/>
  <c r="R707" i="1"/>
  <c r="U707" i="1" s="1"/>
  <c r="X707" i="8"/>
  <c r="F707" i="8" s="1"/>
  <c r="P708" i="1"/>
  <c r="Q708" i="1" s="1"/>
  <c r="N709" i="1"/>
  <c r="O708" i="1"/>
  <c r="I237" i="11"/>
  <c r="O708" i="8"/>
  <c r="P708" i="8" s="1"/>
  <c r="V709" i="8"/>
  <c r="W708" i="8"/>
  <c r="X240" i="10" l="1"/>
  <c r="N241" i="10"/>
  <c r="O241" i="10" s="1"/>
  <c r="S241" i="10" s="1"/>
  <c r="X708" i="8"/>
  <c r="F708" i="8" s="1"/>
  <c r="R708" i="1"/>
  <c r="U708" i="1" s="1"/>
  <c r="O709" i="8"/>
  <c r="P709" i="8" s="1"/>
  <c r="V710" i="8"/>
  <c r="W709" i="8"/>
  <c r="Y240" i="10"/>
  <c r="P709" i="1"/>
  <c r="Q709" i="1" s="1"/>
  <c r="N710" i="1"/>
  <c r="O709" i="1"/>
  <c r="R709" i="1" l="1"/>
  <c r="U709" i="1" s="1"/>
  <c r="X709" i="8"/>
  <c r="F709" i="8" s="1"/>
  <c r="O710" i="8"/>
  <c r="P710" i="8" s="1"/>
  <c r="V711" i="8"/>
  <c r="W710" i="8"/>
  <c r="L239" i="11"/>
  <c r="T241" i="10"/>
  <c r="P710" i="1"/>
  <c r="Q710" i="1" s="1"/>
  <c r="N711" i="1"/>
  <c r="O710" i="1"/>
  <c r="Z240" i="10"/>
  <c r="F240" i="10" s="1"/>
  <c r="V241" i="10" l="1"/>
  <c r="W241" i="10" s="1"/>
  <c r="U241" i="10"/>
  <c r="R710" i="1"/>
  <c r="U710" i="1" s="1"/>
  <c r="X710" i="8"/>
  <c r="F710" i="8" s="1"/>
  <c r="P711" i="1"/>
  <c r="Q711" i="1" s="1"/>
  <c r="N712" i="1"/>
  <c r="O711" i="1"/>
  <c r="I238" i="11"/>
  <c r="O711" i="8"/>
  <c r="P711" i="8" s="1"/>
  <c r="V712" i="8"/>
  <c r="W711" i="8"/>
  <c r="X241" i="10" l="1"/>
  <c r="N242" i="10"/>
  <c r="O242" i="10" s="1"/>
  <c r="S242" i="10" s="1"/>
  <c r="X711" i="8"/>
  <c r="F711" i="8" s="1"/>
  <c r="R711" i="1"/>
  <c r="U711" i="1" s="1"/>
  <c r="O712" i="8"/>
  <c r="P712" i="8" s="1"/>
  <c r="V713" i="8"/>
  <c r="W712" i="8"/>
  <c r="Y241" i="10"/>
  <c r="P712" i="1"/>
  <c r="Q712" i="1" s="1"/>
  <c r="N713" i="1"/>
  <c r="O712" i="1"/>
  <c r="Z241" i="10" l="1"/>
  <c r="F241" i="10" s="1"/>
  <c r="R712" i="1"/>
  <c r="U712" i="1" s="1"/>
  <c r="X712" i="8"/>
  <c r="F712" i="8" s="1"/>
  <c r="L240" i="11"/>
  <c r="T242" i="10"/>
  <c r="O713" i="8"/>
  <c r="P713" i="8" s="1"/>
  <c r="V714" i="8"/>
  <c r="W713" i="8"/>
  <c r="P713" i="1"/>
  <c r="Q713" i="1" s="1"/>
  <c r="N714" i="1"/>
  <c r="O713" i="1"/>
  <c r="V242" i="10" l="1"/>
  <c r="W242" i="10" s="1"/>
  <c r="U242" i="10"/>
  <c r="R713" i="1"/>
  <c r="U713" i="1" s="1"/>
  <c r="X713" i="8"/>
  <c r="F713" i="8" s="1"/>
  <c r="P714" i="1"/>
  <c r="Q714" i="1" s="1"/>
  <c r="N715" i="1"/>
  <c r="O714" i="1"/>
  <c r="O714" i="8"/>
  <c r="P714" i="8" s="1"/>
  <c r="V715" i="8"/>
  <c r="W714" i="8"/>
  <c r="I239" i="11"/>
  <c r="X242" i="10" l="1"/>
  <c r="N243" i="10"/>
  <c r="O243" i="10" s="1"/>
  <c r="S243" i="10" s="1"/>
  <c r="X714" i="8"/>
  <c r="F714" i="8" s="1"/>
  <c r="Y242" i="10"/>
  <c r="R714" i="1"/>
  <c r="U714" i="1" s="1"/>
  <c r="O715" i="8"/>
  <c r="P715" i="8" s="1"/>
  <c r="V716" i="8"/>
  <c r="W715" i="8"/>
  <c r="P715" i="1"/>
  <c r="Q715" i="1" s="1"/>
  <c r="N716" i="1"/>
  <c r="O715" i="1"/>
  <c r="Z242" i="10" l="1"/>
  <c r="F242" i="10" s="1"/>
  <c r="X715" i="8"/>
  <c r="F715" i="8" s="1"/>
  <c r="R715" i="1"/>
  <c r="U715" i="1" s="1"/>
  <c r="L241" i="11"/>
  <c r="T243" i="10"/>
  <c r="P716" i="1"/>
  <c r="Q716" i="1" s="1"/>
  <c r="N717" i="1"/>
  <c r="O716" i="1"/>
  <c r="O716" i="8"/>
  <c r="P716" i="8" s="1"/>
  <c r="V717" i="8"/>
  <c r="W716" i="8"/>
  <c r="X716" i="8" l="1"/>
  <c r="F716" i="8" s="1"/>
  <c r="V243" i="10"/>
  <c r="W243" i="10" s="1"/>
  <c r="U243" i="10"/>
  <c r="R716" i="1"/>
  <c r="U716" i="1" s="1"/>
  <c r="O717" i="8"/>
  <c r="P717" i="8" s="1"/>
  <c r="V718" i="8"/>
  <c r="W717" i="8"/>
  <c r="P717" i="1"/>
  <c r="Q717" i="1" s="1"/>
  <c r="N718" i="1"/>
  <c r="O717" i="1"/>
  <c r="I240" i="11"/>
  <c r="X243" i="10" l="1"/>
  <c r="N244" i="10"/>
  <c r="O244" i="10" s="1"/>
  <c r="S244" i="10" s="1"/>
  <c r="R717" i="1"/>
  <c r="U717" i="1" s="1"/>
  <c r="Y243" i="10"/>
  <c r="X717" i="8"/>
  <c r="F717" i="8" s="1"/>
  <c r="P718" i="1"/>
  <c r="Q718" i="1" s="1"/>
  <c r="N719" i="1"/>
  <c r="O718" i="1"/>
  <c r="O718" i="8"/>
  <c r="P718" i="8" s="1"/>
  <c r="V719" i="8"/>
  <c r="W718" i="8"/>
  <c r="X718" i="8" l="1"/>
  <c r="F718" i="8" s="1"/>
  <c r="Z243" i="10"/>
  <c r="F243" i="10" s="1"/>
  <c r="R718" i="1"/>
  <c r="U718" i="1" s="1"/>
  <c r="L242" i="11"/>
  <c r="T244" i="10"/>
  <c r="O719" i="8"/>
  <c r="P719" i="8" s="1"/>
  <c r="V720" i="8"/>
  <c r="W719" i="8"/>
  <c r="P719" i="1"/>
  <c r="Q719" i="1" s="1"/>
  <c r="N720" i="1"/>
  <c r="O719" i="1"/>
  <c r="X719" i="8" l="1"/>
  <c r="F719" i="8" s="1"/>
  <c r="V244" i="10"/>
  <c r="W244" i="10" s="1"/>
  <c r="U244" i="10"/>
  <c r="R719" i="1"/>
  <c r="U719" i="1" s="1"/>
  <c r="P720" i="1"/>
  <c r="Q720" i="1" s="1"/>
  <c r="N721" i="1"/>
  <c r="O720" i="1"/>
  <c r="O720" i="8"/>
  <c r="P720" i="8" s="1"/>
  <c r="V721" i="8"/>
  <c r="W720" i="8"/>
  <c r="I241" i="11"/>
  <c r="X244" i="10" l="1"/>
  <c r="N245" i="10"/>
  <c r="O245" i="10" s="1"/>
  <c r="S245" i="10" s="1"/>
  <c r="Y244" i="10"/>
  <c r="X720" i="8"/>
  <c r="F720" i="8" s="1"/>
  <c r="R720" i="1"/>
  <c r="U720" i="1" s="1"/>
  <c r="O721" i="8"/>
  <c r="P721" i="8" s="1"/>
  <c r="V722" i="8"/>
  <c r="W721" i="8"/>
  <c r="P721" i="1"/>
  <c r="Q721" i="1" s="1"/>
  <c r="N722" i="1"/>
  <c r="O721" i="1"/>
  <c r="Z244" i="10" l="1"/>
  <c r="F244" i="10" s="1"/>
  <c r="R721" i="1"/>
  <c r="U721" i="1" s="1"/>
  <c r="X721" i="8"/>
  <c r="F721" i="8" s="1"/>
  <c r="T245" i="10"/>
  <c r="L243" i="11"/>
  <c r="P722" i="1"/>
  <c r="Q722" i="1" s="1"/>
  <c r="N723" i="1"/>
  <c r="O722" i="1"/>
  <c r="O722" i="8"/>
  <c r="P722" i="8" s="1"/>
  <c r="V723" i="8"/>
  <c r="W722" i="8"/>
  <c r="V245" i="10" l="1"/>
  <c r="W245" i="10" s="1"/>
  <c r="U245" i="10"/>
  <c r="R722" i="1"/>
  <c r="U722" i="1" s="1"/>
  <c r="X722" i="8"/>
  <c r="F722" i="8" s="1"/>
  <c r="O723" i="8"/>
  <c r="P723" i="8" s="1"/>
  <c r="V724" i="8"/>
  <c r="W723" i="8"/>
  <c r="P723" i="1"/>
  <c r="Q723" i="1" s="1"/>
  <c r="N724" i="1"/>
  <c r="O723" i="1"/>
  <c r="I242" i="11"/>
  <c r="X245" i="10" l="1"/>
  <c r="N246" i="10"/>
  <c r="O246" i="10" s="1"/>
  <c r="S246" i="10" s="1"/>
  <c r="Y245" i="10"/>
  <c r="R723" i="1"/>
  <c r="U723" i="1" s="1"/>
  <c r="X723" i="8"/>
  <c r="F723" i="8" s="1"/>
  <c r="O724" i="8"/>
  <c r="P724" i="8" s="1"/>
  <c r="V725" i="8"/>
  <c r="W724" i="8"/>
  <c r="P724" i="1"/>
  <c r="Q724" i="1" s="1"/>
  <c r="N725" i="1"/>
  <c r="O724" i="1"/>
  <c r="X724" i="8" l="1"/>
  <c r="F724" i="8" s="1"/>
  <c r="Z245" i="10"/>
  <c r="F245" i="10" s="1"/>
  <c r="R724" i="1"/>
  <c r="U724" i="1" s="1"/>
  <c r="L244" i="11"/>
  <c r="T246" i="10"/>
  <c r="P725" i="1"/>
  <c r="Q725" i="1" s="1"/>
  <c r="N726" i="1"/>
  <c r="O725" i="1"/>
  <c r="O725" i="8"/>
  <c r="P725" i="8" s="1"/>
  <c r="V726" i="8"/>
  <c r="W725" i="8"/>
  <c r="V246" i="10" l="1"/>
  <c r="W246" i="10" s="1"/>
  <c r="U246" i="10"/>
  <c r="X725" i="8"/>
  <c r="F725" i="8" s="1"/>
  <c r="R725" i="1"/>
  <c r="U725" i="1" s="1"/>
  <c r="O726" i="8"/>
  <c r="P726" i="8" s="1"/>
  <c r="V727" i="8"/>
  <c r="W726" i="8"/>
  <c r="P726" i="1"/>
  <c r="Q726" i="1" s="1"/>
  <c r="N727" i="1"/>
  <c r="O726" i="1"/>
  <c r="I243" i="11"/>
  <c r="X246" i="10" l="1"/>
  <c r="N247" i="10"/>
  <c r="O247" i="10" s="1"/>
  <c r="S247" i="10" s="1"/>
  <c r="R726" i="1"/>
  <c r="U726" i="1" s="1"/>
  <c r="Y246" i="10"/>
  <c r="X726" i="8"/>
  <c r="F726" i="8" s="1"/>
  <c r="P727" i="1"/>
  <c r="Q727" i="1" s="1"/>
  <c r="N728" i="1"/>
  <c r="O727" i="1"/>
  <c r="O727" i="8"/>
  <c r="P727" i="8" s="1"/>
  <c r="V728" i="8"/>
  <c r="W727" i="8"/>
  <c r="Z246" i="10" l="1"/>
  <c r="F246" i="10" s="1"/>
  <c r="X727" i="8"/>
  <c r="F727" i="8" s="1"/>
  <c r="R727" i="1"/>
  <c r="U727" i="1" s="1"/>
  <c r="L245" i="11"/>
  <c r="T247" i="10"/>
  <c r="O728" i="8"/>
  <c r="P728" i="8" s="1"/>
  <c r="X728" i="8" s="1"/>
  <c r="F728" i="8" s="1"/>
  <c r="V729" i="8"/>
  <c r="W728" i="8"/>
  <c r="P728" i="1"/>
  <c r="Q728" i="1" s="1"/>
  <c r="N729" i="1"/>
  <c r="O728" i="1"/>
  <c r="R728" i="1" l="1"/>
  <c r="U728" i="1" s="1"/>
  <c r="V247" i="10"/>
  <c r="W247" i="10" s="1"/>
  <c r="U247" i="10"/>
  <c r="P729" i="1"/>
  <c r="Q729" i="1" s="1"/>
  <c r="N730" i="1"/>
  <c r="O729" i="1"/>
  <c r="O729" i="8"/>
  <c r="P729" i="8" s="1"/>
  <c r="V730" i="8"/>
  <c r="W729" i="8"/>
  <c r="I244" i="11"/>
  <c r="X247" i="10" l="1"/>
  <c r="N248" i="10"/>
  <c r="O248" i="10" s="1"/>
  <c r="S248" i="10" s="1"/>
  <c r="X729" i="8"/>
  <c r="F729" i="8" s="1"/>
  <c r="Y247" i="10"/>
  <c r="R729" i="1"/>
  <c r="U729" i="1" s="1"/>
  <c r="O730" i="8"/>
  <c r="P730" i="8" s="1"/>
  <c r="V731" i="8"/>
  <c r="W730" i="8"/>
  <c r="P730" i="1"/>
  <c r="Q730" i="1" s="1"/>
  <c r="N731" i="1"/>
  <c r="O730" i="1"/>
  <c r="R730" i="1" l="1"/>
  <c r="U730" i="1" s="1"/>
  <c r="X730" i="8"/>
  <c r="F730" i="8" s="1"/>
  <c r="Z247" i="10"/>
  <c r="F247" i="10" s="1"/>
  <c r="P731" i="1"/>
  <c r="Q731" i="1" s="1"/>
  <c r="N732" i="1"/>
  <c r="O731" i="1"/>
  <c r="O731" i="8"/>
  <c r="P731" i="8" s="1"/>
  <c r="V732" i="8"/>
  <c r="W731" i="8"/>
  <c r="L246" i="11"/>
  <c r="T248" i="10"/>
  <c r="X731" i="8" l="1"/>
  <c r="F731" i="8" s="1"/>
  <c r="V248" i="10"/>
  <c r="W248" i="10" s="1"/>
  <c r="U248" i="10"/>
  <c r="R731" i="1"/>
  <c r="U731" i="1" s="1"/>
  <c r="O732" i="8"/>
  <c r="P732" i="8" s="1"/>
  <c r="V733" i="8"/>
  <c r="W732" i="8"/>
  <c r="P732" i="1"/>
  <c r="Q732" i="1" s="1"/>
  <c r="N733" i="1"/>
  <c r="O732" i="1"/>
  <c r="I245" i="11"/>
  <c r="X248" i="10" l="1"/>
  <c r="N249" i="10"/>
  <c r="O249" i="10" s="1"/>
  <c r="S249" i="10" s="1"/>
  <c r="R732" i="1"/>
  <c r="U732" i="1" s="1"/>
  <c r="Y248" i="10"/>
  <c r="X732" i="8"/>
  <c r="F732" i="8" s="1"/>
  <c r="P733" i="1"/>
  <c r="Q733" i="1" s="1"/>
  <c r="N734" i="1"/>
  <c r="O733" i="1"/>
  <c r="O733" i="8"/>
  <c r="P733" i="8" s="1"/>
  <c r="V734" i="8"/>
  <c r="W733" i="8"/>
  <c r="X733" i="8" l="1"/>
  <c r="F733" i="8" s="1"/>
  <c r="Z248" i="10"/>
  <c r="F248" i="10" s="1"/>
  <c r="R733" i="1"/>
  <c r="U733" i="1" s="1"/>
  <c r="L247" i="11"/>
  <c r="T249" i="10"/>
  <c r="O734" i="8"/>
  <c r="P734" i="8" s="1"/>
  <c r="V735" i="8"/>
  <c r="W734" i="8"/>
  <c r="P734" i="1"/>
  <c r="Q734" i="1" s="1"/>
  <c r="N735" i="1"/>
  <c r="O734" i="1"/>
  <c r="R734" i="1" l="1"/>
  <c r="U734" i="1" s="1"/>
  <c r="V249" i="10"/>
  <c r="W249" i="10" s="1"/>
  <c r="U249" i="10"/>
  <c r="X734" i="8"/>
  <c r="F734" i="8" s="1"/>
  <c r="P735" i="1"/>
  <c r="Q735" i="1" s="1"/>
  <c r="N736" i="1"/>
  <c r="O735" i="1"/>
  <c r="O735" i="8"/>
  <c r="P735" i="8" s="1"/>
  <c r="V736" i="8"/>
  <c r="W735" i="8"/>
  <c r="I246" i="11"/>
  <c r="X249" i="10" l="1"/>
  <c r="N250" i="10"/>
  <c r="O250" i="10" s="1"/>
  <c r="S250" i="10" s="1"/>
  <c r="X735" i="8"/>
  <c r="F735" i="8" s="1"/>
  <c r="Y249" i="10"/>
  <c r="O736" i="8"/>
  <c r="P736" i="8" s="1"/>
  <c r="V737" i="8"/>
  <c r="W736" i="8"/>
  <c r="P736" i="1"/>
  <c r="Q736" i="1" s="1"/>
  <c r="N737" i="1"/>
  <c r="O736" i="1"/>
  <c r="R735" i="1"/>
  <c r="U735" i="1" s="1"/>
  <c r="Z249" i="10" l="1"/>
  <c r="F249" i="10" s="1"/>
  <c r="R736" i="1"/>
  <c r="U736" i="1" s="1"/>
  <c r="X736" i="8"/>
  <c r="F736" i="8" s="1"/>
  <c r="L248" i="11"/>
  <c r="T250" i="10"/>
  <c r="P737" i="1"/>
  <c r="Q737" i="1" s="1"/>
  <c r="N738" i="1"/>
  <c r="O737" i="1"/>
  <c r="O737" i="8"/>
  <c r="P737" i="8" s="1"/>
  <c r="V738" i="8"/>
  <c r="W737" i="8"/>
  <c r="V250" i="10" l="1"/>
  <c r="W250" i="10" s="1"/>
  <c r="U250" i="10"/>
  <c r="X737" i="8"/>
  <c r="F737" i="8" s="1"/>
  <c r="R737" i="1"/>
  <c r="U737" i="1" s="1"/>
  <c r="O738" i="8"/>
  <c r="P738" i="8" s="1"/>
  <c r="V739" i="8"/>
  <c r="W738" i="8"/>
  <c r="P738" i="1"/>
  <c r="Q738" i="1" s="1"/>
  <c r="N739" i="1"/>
  <c r="O738" i="1"/>
  <c r="I247" i="11"/>
  <c r="X250" i="10" l="1"/>
  <c r="N251" i="10"/>
  <c r="O251" i="10" s="1"/>
  <c r="S251" i="10" s="1"/>
  <c r="X738" i="8"/>
  <c r="F738" i="8" s="1"/>
  <c r="R738" i="1"/>
  <c r="U738" i="1" s="1"/>
  <c r="Y250" i="10"/>
  <c r="P739" i="1"/>
  <c r="Q739" i="1" s="1"/>
  <c r="N740" i="1"/>
  <c r="O739" i="1"/>
  <c r="O739" i="8"/>
  <c r="P739" i="8" s="1"/>
  <c r="V740" i="8"/>
  <c r="W739" i="8"/>
  <c r="Z250" i="10" l="1"/>
  <c r="F250" i="10" s="1"/>
  <c r="X739" i="8"/>
  <c r="F739" i="8" s="1"/>
  <c r="R739" i="1"/>
  <c r="U739" i="1" s="1"/>
  <c r="L249" i="11"/>
  <c r="T251" i="10"/>
  <c r="O740" i="8"/>
  <c r="P740" i="8" s="1"/>
  <c r="V741" i="8"/>
  <c r="W740" i="8"/>
  <c r="P740" i="1"/>
  <c r="Q740" i="1" s="1"/>
  <c r="N741" i="1"/>
  <c r="O740" i="1"/>
  <c r="V251" i="10" l="1"/>
  <c r="W251" i="10" s="1"/>
  <c r="U251" i="10"/>
  <c r="R740" i="1"/>
  <c r="U740" i="1" s="1"/>
  <c r="X740" i="8"/>
  <c r="F740" i="8" s="1"/>
  <c r="P741" i="1"/>
  <c r="Q741" i="1" s="1"/>
  <c r="N742" i="1"/>
  <c r="O741" i="1"/>
  <c r="O741" i="8"/>
  <c r="P741" i="8" s="1"/>
  <c r="V742" i="8"/>
  <c r="W741" i="8"/>
  <c r="I248" i="11"/>
  <c r="X741" i="8" l="1"/>
  <c r="F741" i="8" s="1"/>
  <c r="X251" i="10"/>
  <c r="N252" i="10"/>
  <c r="O252" i="10" s="1"/>
  <c r="S252" i="10" s="1"/>
  <c r="Y251" i="10"/>
  <c r="R741" i="1"/>
  <c r="U741" i="1" s="1"/>
  <c r="O742" i="8"/>
  <c r="P742" i="8" s="1"/>
  <c r="V743" i="8"/>
  <c r="W742" i="8"/>
  <c r="P742" i="1"/>
  <c r="Q742" i="1" s="1"/>
  <c r="N743" i="1"/>
  <c r="O742" i="1"/>
  <c r="Z251" i="10" l="1"/>
  <c r="F251" i="10" s="1"/>
  <c r="R742" i="1"/>
  <c r="U742" i="1" s="1"/>
  <c r="X742" i="8"/>
  <c r="F742" i="8" s="1"/>
  <c r="L250" i="11"/>
  <c r="T252" i="10"/>
  <c r="P743" i="1"/>
  <c r="Q743" i="1" s="1"/>
  <c r="N744" i="1"/>
  <c r="O743" i="1"/>
  <c r="O743" i="8"/>
  <c r="P743" i="8" s="1"/>
  <c r="V744" i="8"/>
  <c r="W743" i="8"/>
  <c r="V252" i="10" l="1"/>
  <c r="W252" i="10" s="1"/>
  <c r="U252" i="10"/>
  <c r="X743" i="8"/>
  <c r="F743" i="8" s="1"/>
  <c r="R743" i="1"/>
  <c r="U743" i="1" s="1"/>
  <c r="O744" i="8"/>
  <c r="P744" i="8" s="1"/>
  <c r="V745" i="8"/>
  <c r="W744" i="8"/>
  <c r="P744" i="1"/>
  <c r="Q744" i="1" s="1"/>
  <c r="N745" i="1"/>
  <c r="O744" i="1"/>
  <c r="I249" i="11"/>
  <c r="X252" i="10" l="1"/>
  <c r="N253" i="10"/>
  <c r="O253" i="10" s="1"/>
  <c r="S253" i="10" s="1"/>
  <c r="Y252" i="10"/>
  <c r="X744" i="8"/>
  <c r="F744" i="8" s="1"/>
  <c r="P745" i="1"/>
  <c r="Q745" i="1" s="1"/>
  <c r="N746" i="1"/>
  <c r="O745" i="1"/>
  <c r="R744" i="1"/>
  <c r="U744" i="1" s="1"/>
  <c r="O745" i="8"/>
  <c r="P745" i="8" s="1"/>
  <c r="V746" i="8"/>
  <c r="W745" i="8"/>
  <c r="X745" i="8" l="1"/>
  <c r="F745" i="8" s="1"/>
  <c r="Z252" i="10"/>
  <c r="F252" i="10" s="1"/>
  <c r="R745" i="1"/>
  <c r="U745" i="1" s="1"/>
  <c r="P746" i="1"/>
  <c r="Q746" i="1" s="1"/>
  <c r="N747" i="1"/>
  <c r="O746" i="1"/>
  <c r="L251" i="11"/>
  <c r="T253" i="10"/>
  <c r="O746" i="8"/>
  <c r="P746" i="8" s="1"/>
  <c r="V747" i="8"/>
  <c r="W746" i="8"/>
  <c r="V253" i="10" l="1"/>
  <c r="W253" i="10" s="1"/>
  <c r="U253" i="10"/>
  <c r="X746" i="8"/>
  <c r="F746" i="8" s="1"/>
  <c r="O747" i="8"/>
  <c r="P747" i="8" s="1"/>
  <c r="V748" i="8"/>
  <c r="W747" i="8"/>
  <c r="I250" i="11"/>
  <c r="P747" i="1"/>
  <c r="Q747" i="1" s="1"/>
  <c r="N748" i="1"/>
  <c r="O747" i="1"/>
  <c r="R746" i="1"/>
  <c r="U746" i="1" s="1"/>
  <c r="X253" i="10" l="1"/>
  <c r="N254" i="10"/>
  <c r="O254" i="10" s="1"/>
  <c r="S254" i="10" s="1"/>
  <c r="R747" i="1"/>
  <c r="U747" i="1" s="1"/>
  <c r="X747" i="8"/>
  <c r="F747" i="8" s="1"/>
  <c r="Y253" i="10"/>
  <c r="P748" i="1"/>
  <c r="Q748" i="1" s="1"/>
  <c r="N749" i="1"/>
  <c r="O748" i="1"/>
  <c r="O748" i="8"/>
  <c r="P748" i="8" s="1"/>
  <c r="V749" i="8"/>
  <c r="W748" i="8"/>
  <c r="Z253" i="10" l="1"/>
  <c r="F253" i="10" s="1"/>
  <c r="X748" i="8"/>
  <c r="F748" i="8" s="1"/>
  <c r="R748" i="1"/>
  <c r="U748" i="1" s="1"/>
  <c r="P749" i="1"/>
  <c r="Q749" i="1" s="1"/>
  <c r="N750" i="1"/>
  <c r="O749" i="1"/>
  <c r="L252" i="11"/>
  <c r="T254" i="10"/>
  <c r="O749" i="8"/>
  <c r="P749" i="8" s="1"/>
  <c r="V750" i="8"/>
  <c r="W749" i="8"/>
  <c r="V254" i="10" l="1"/>
  <c r="W254" i="10" s="1"/>
  <c r="U254" i="10"/>
  <c r="X749" i="8"/>
  <c r="F749" i="8" s="1"/>
  <c r="R749" i="1"/>
  <c r="U749" i="1" s="1"/>
  <c r="I251" i="11"/>
  <c r="O750" i="8"/>
  <c r="P750" i="8" s="1"/>
  <c r="V751" i="8"/>
  <c r="W750" i="8"/>
  <c r="P750" i="1"/>
  <c r="Q750" i="1" s="1"/>
  <c r="N751" i="1"/>
  <c r="O750" i="1"/>
  <c r="X750" i="8" l="1"/>
  <c r="F750" i="8" s="1"/>
  <c r="X254" i="10"/>
  <c r="N255" i="10"/>
  <c r="O255" i="10" s="1"/>
  <c r="S255" i="10" s="1"/>
  <c r="R750" i="1"/>
  <c r="U750" i="1" s="1"/>
  <c r="P751" i="1"/>
  <c r="Q751" i="1" s="1"/>
  <c r="N752" i="1"/>
  <c r="O751" i="1"/>
  <c r="O751" i="8"/>
  <c r="P751" i="8" s="1"/>
  <c r="V752" i="8"/>
  <c r="W751" i="8"/>
  <c r="Y254" i="10"/>
  <c r="X751" i="8" l="1"/>
  <c r="F751" i="8" s="1"/>
  <c r="Z254" i="10"/>
  <c r="F254" i="10" s="1"/>
  <c r="R751" i="1"/>
  <c r="U751" i="1" s="1"/>
  <c r="L253" i="11"/>
  <c r="T255" i="10"/>
  <c r="O752" i="8"/>
  <c r="P752" i="8" s="1"/>
  <c r="V753" i="8"/>
  <c r="W752" i="8"/>
  <c r="P752" i="1"/>
  <c r="Q752" i="1" s="1"/>
  <c r="N753" i="1"/>
  <c r="O752" i="1"/>
  <c r="X752" i="8" l="1"/>
  <c r="F752" i="8" s="1"/>
  <c r="V255" i="10"/>
  <c r="W255" i="10" s="1"/>
  <c r="U255" i="10"/>
  <c r="R752" i="1"/>
  <c r="U752" i="1" s="1"/>
  <c r="P753" i="1"/>
  <c r="Q753" i="1" s="1"/>
  <c r="N754" i="1"/>
  <c r="O753" i="1"/>
  <c r="O753" i="8"/>
  <c r="P753" i="8" s="1"/>
  <c r="V754" i="8"/>
  <c r="W753" i="8"/>
  <c r="I252" i="11"/>
  <c r="X255" i="10" l="1"/>
  <c r="N256" i="10"/>
  <c r="O256" i="10" s="1"/>
  <c r="S256" i="10" s="1"/>
  <c r="X753" i="8"/>
  <c r="F753" i="8" s="1"/>
  <c r="Y255" i="10"/>
  <c r="O754" i="8"/>
  <c r="P754" i="8" s="1"/>
  <c r="V755" i="8"/>
  <c r="W754" i="8"/>
  <c r="P754" i="1"/>
  <c r="Q754" i="1" s="1"/>
  <c r="N755" i="1"/>
  <c r="O754" i="1"/>
  <c r="R753" i="1"/>
  <c r="U753" i="1" s="1"/>
  <c r="Z255" i="10" l="1"/>
  <c r="F255" i="10" s="1"/>
  <c r="R754" i="1"/>
  <c r="U754" i="1" s="1"/>
  <c r="X754" i="8"/>
  <c r="F754" i="8" s="1"/>
  <c r="P755" i="1"/>
  <c r="Q755" i="1" s="1"/>
  <c r="N756" i="1"/>
  <c r="O755" i="1"/>
  <c r="O755" i="8"/>
  <c r="P755" i="8" s="1"/>
  <c r="V756" i="8"/>
  <c r="W755" i="8"/>
  <c r="L254" i="11"/>
  <c r="T256" i="10"/>
  <c r="X755" i="8" l="1"/>
  <c r="F755" i="8" s="1"/>
  <c r="V256" i="10"/>
  <c r="W256" i="10" s="1"/>
  <c r="U256" i="10"/>
  <c r="I253" i="11"/>
  <c r="P756" i="1"/>
  <c r="Q756" i="1" s="1"/>
  <c r="N757" i="1"/>
  <c r="O756" i="1"/>
  <c r="O756" i="8"/>
  <c r="P756" i="8" s="1"/>
  <c r="V757" i="8"/>
  <c r="W756" i="8"/>
  <c r="R755" i="1"/>
  <c r="U755" i="1" s="1"/>
  <c r="X756" i="8" l="1"/>
  <c r="F756" i="8" s="1"/>
  <c r="X256" i="10"/>
  <c r="N257" i="10"/>
  <c r="O257" i="10" s="1"/>
  <c r="S257" i="10" s="1"/>
  <c r="R756" i="1"/>
  <c r="U756" i="1" s="1"/>
  <c r="O757" i="8"/>
  <c r="P757" i="8" s="1"/>
  <c r="V758" i="8"/>
  <c r="W757" i="8"/>
  <c r="Y256" i="10"/>
  <c r="P757" i="1"/>
  <c r="Q757" i="1" s="1"/>
  <c r="N758" i="1"/>
  <c r="O757" i="1"/>
  <c r="R757" i="1" l="1"/>
  <c r="U757" i="1" s="1"/>
  <c r="Z256" i="10"/>
  <c r="F256" i="10" s="1"/>
  <c r="X757" i="8"/>
  <c r="F757" i="8" s="1"/>
  <c r="L255" i="11"/>
  <c r="T257" i="10"/>
  <c r="O758" i="8"/>
  <c r="P758" i="8" s="1"/>
  <c r="V759" i="8"/>
  <c r="W758" i="8"/>
  <c r="P758" i="1"/>
  <c r="Q758" i="1" s="1"/>
  <c r="N759" i="1"/>
  <c r="O758" i="1"/>
  <c r="V257" i="10" l="1"/>
  <c r="W257" i="10" s="1"/>
  <c r="U257" i="10"/>
  <c r="R758" i="1"/>
  <c r="U758" i="1" s="1"/>
  <c r="X758" i="8"/>
  <c r="F758" i="8" s="1"/>
  <c r="P759" i="1"/>
  <c r="Q759" i="1" s="1"/>
  <c r="N760" i="1"/>
  <c r="O759" i="1"/>
  <c r="O759" i="8"/>
  <c r="P759" i="8" s="1"/>
  <c r="V760" i="8"/>
  <c r="W759" i="8"/>
  <c r="I254" i="11"/>
  <c r="X759" i="8" l="1"/>
  <c r="F759" i="8" s="1"/>
  <c r="X257" i="10"/>
  <c r="N258" i="10"/>
  <c r="O258" i="10" s="1"/>
  <c r="S258" i="10" s="1"/>
  <c r="Y257" i="10"/>
  <c r="R759" i="1"/>
  <c r="U759" i="1" s="1"/>
  <c r="O760" i="8"/>
  <c r="P760" i="8" s="1"/>
  <c r="V761" i="8"/>
  <c r="W760" i="8"/>
  <c r="P760" i="1"/>
  <c r="Q760" i="1" s="1"/>
  <c r="N761" i="1"/>
  <c r="O760" i="1"/>
  <c r="Z257" i="10" l="1"/>
  <c r="F257" i="10" s="1"/>
  <c r="R760" i="1"/>
  <c r="U760" i="1" s="1"/>
  <c r="X760" i="8"/>
  <c r="F760" i="8" s="1"/>
  <c r="L256" i="11"/>
  <c r="T258" i="10"/>
  <c r="P761" i="1"/>
  <c r="Q761" i="1" s="1"/>
  <c r="N762" i="1"/>
  <c r="O761" i="1"/>
  <c r="O761" i="8"/>
  <c r="P761" i="8" s="1"/>
  <c r="V762" i="8"/>
  <c r="W761" i="8"/>
  <c r="V258" i="10" l="1"/>
  <c r="W258" i="10" s="1"/>
  <c r="U258" i="10"/>
  <c r="O762" i="8"/>
  <c r="P762" i="8" s="1"/>
  <c r="V763" i="8"/>
  <c r="W762" i="8"/>
  <c r="X761" i="8"/>
  <c r="F761" i="8" s="1"/>
  <c r="P762" i="1"/>
  <c r="Q762" i="1" s="1"/>
  <c r="N763" i="1"/>
  <c r="O762" i="1"/>
  <c r="R761" i="1"/>
  <c r="U761" i="1" s="1"/>
  <c r="I255" i="11"/>
  <c r="X258" i="10" l="1"/>
  <c r="N259" i="10"/>
  <c r="O259" i="10" s="1"/>
  <c r="S259" i="10" s="1"/>
  <c r="R762" i="1"/>
  <c r="U762" i="1" s="1"/>
  <c r="P763" i="1"/>
  <c r="Q763" i="1" s="1"/>
  <c r="N764" i="1"/>
  <c r="O763" i="1"/>
  <c r="O763" i="8"/>
  <c r="P763" i="8" s="1"/>
  <c r="V764" i="8"/>
  <c r="W763" i="8"/>
  <c r="Y258" i="10"/>
  <c r="X762" i="8"/>
  <c r="F762" i="8" s="1"/>
  <c r="R763" i="1" l="1"/>
  <c r="U763" i="1" s="1"/>
  <c r="X763" i="8"/>
  <c r="F763" i="8" s="1"/>
  <c r="O764" i="8"/>
  <c r="P764" i="8" s="1"/>
  <c r="V765" i="8"/>
  <c r="W764" i="8"/>
  <c r="P764" i="1"/>
  <c r="Q764" i="1" s="1"/>
  <c r="N765" i="1"/>
  <c r="O764" i="1"/>
  <c r="T259" i="10"/>
  <c r="L257" i="11"/>
  <c r="Z258" i="10"/>
  <c r="F258" i="10" s="1"/>
  <c r="R764" i="1" l="1"/>
  <c r="U764" i="1" s="1"/>
  <c r="V259" i="10"/>
  <c r="W259" i="10" s="1"/>
  <c r="U259" i="10"/>
  <c r="X764" i="8"/>
  <c r="F764" i="8" s="1"/>
  <c r="P765" i="1"/>
  <c r="Q765" i="1" s="1"/>
  <c r="N766" i="1"/>
  <c r="O765" i="1"/>
  <c r="I256" i="11"/>
  <c r="O765" i="8"/>
  <c r="P765" i="8" s="1"/>
  <c r="V766" i="8"/>
  <c r="W765" i="8"/>
  <c r="X765" i="8" l="1"/>
  <c r="F765" i="8" s="1"/>
  <c r="X259" i="10"/>
  <c r="R765" i="1"/>
  <c r="U765" i="1" s="1"/>
  <c r="Y259" i="10"/>
  <c r="N260" i="10"/>
  <c r="O260" i="10" s="1"/>
  <c r="S260" i="10" s="1"/>
  <c r="P766" i="1"/>
  <c r="Q766" i="1" s="1"/>
  <c r="N767" i="1"/>
  <c r="O766" i="1"/>
  <c r="O766" i="8"/>
  <c r="P766" i="8" s="1"/>
  <c r="V767" i="8"/>
  <c r="W766" i="8"/>
  <c r="X766" i="8" l="1"/>
  <c r="F766" i="8" s="1"/>
  <c r="Z259" i="10"/>
  <c r="F259" i="10" s="1"/>
  <c r="R766" i="1"/>
  <c r="U766" i="1" s="1"/>
  <c r="P767" i="1"/>
  <c r="Q767" i="1" s="1"/>
  <c r="N768" i="1"/>
  <c r="O767" i="1"/>
  <c r="L258" i="11"/>
  <c r="T260" i="10"/>
  <c r="O767" i="8"/>
  <c r="P767" i="8" s="1"/>
  <c r="V768" i="8"/>
  <c r="W767" i="8"/>
  <c r="X767" i="8" l="1"/>
  <c r="F767" i="8" s="1"/>
  <c r="V260" i="10"/>
  <c r="W260" i="10" s="1"/>
  <c r="U260" i="10"/>
  <c r="I257" i="11"/>
  <c r="P768" i="1"/>
  <c r="Q768" i="1" s="1"/>
  <c r="N769" i="1"/>
  <c r="O768" i="1"/>
  <c r="O768" i="8"/>
  <c r="P768" i="8" s="1"/>
  <c r="X768" i="8" s="1"/>
  <c r="F768" i="8" s="1"/>
  <c r="V769" i="8"/>
  <c r="W768" i="8"/>
  <c r="R767" i="1"/>
  <c r="U767" i="1" s="1"/>
  <c r="X260" i="10" l="1"/>
  <c r="N261" i="10"/>
  <c r="O261" i="10" s="1"/>
  <c r="S261" i="10" s="1"/>
  <c r="R768" i="1"/>
  <c r="U768" i="1" s="1"/>
  <c r="O769" i="8"/>
  <c r="P769" i="8" s="1"/>
  <c r="V770" i="8"/>
  <c r="W769" i="8"/>
  <c r="P769" i="1"/>
  <c r="Q769" i="1" s="1"/>
  <c r="N770" i="1"/>
  <c r="O769" i="1"/>
  <c r="Y260" i="10"/>
  <c r="R769" i="1" l="1"/>
  <c r="U769" i="1" s="1"/>
  <c r="P770" i="1"/>
  <c r="Q770" i="1" s="1"/>
  <c r="N771" i="1"/>
  <c r="O770" i="1"/>
  <c r="Z260" i="10"/>
  <c r="F260" i="10" s="1"/>
  <c r="L259" i="11"/>
  <c r="T261" i="10"/>
  <c r="O770" i="8"/>
  <c r="P770" i="8" s="1"/>
  <c r="V771" i="8"/>
  <c r="W770" i="8"/>
  <c r="X769" i="8"/>
  <c r="F769" i="8" s="1"/>
  <c r="X770" i="8" l="1"/>
  <c r="F770" i="8" s="1"/>
  <c r="V261" i="10"/>
  <c r="W261" i="10" s="1"/>
  <c r="U261" i="10"/>
  <c r="I258" i="11"/>
  <c r="O771" i="8"/>
  <c r="P771" i="8" s="1"/>
  <c r="V772" i="8"/>
  <c r="W771" i="8"/>
  <c r="P771" i="1"/>
  <c r="Q771" i="1" s="1"/>
  <c r="N772" i="1"/>
  <c r="O771" i="1"/>
  <c r="R770" i="1"/>
  <c r="U770" i="1" s="1"/>
  <c r="R771" i="1" l="1"/>
  <c r="U771" i="1" s="1"/>
  <c r="X261" i="10"/>
  <c r="N262" i="10"/>
  <c r="O262" i="10" s="1"/>
  <c r="S262" i="10" s="1"/>
  <c r="X771" i="8"/>
  <c r="F771" i="8" s="1"/>
  <c r="P772" i="1"/>
  <c r="Q772" i="1" s="1"/>
  <c r="N773" i="1"/>
  <c r="O772" i="1"/>
  <c r="O772" i="8"/>
  <c r="P772" i="8" s="1"/>
  <c r="V773" i="8"/>
  <c r="W772" i="8"/>
  <c r="Y261" i="10"/>
  <c r="X772" i="8" l="1"/>
  <c r="F772" i="8" s="1"/>
  <c r="R772" i="1"/>
  <c r="U772" i="1" s="1"/>
  <c r="O773" i="8"/>
  <c r="P773" i="8" s="1"/>
  <c r="V774" i="8"/>
  <c r="W773" i="8"/>
  <c r="L260" i="11"/>
  <c r="T262" i="10"/>
  <c r="Z261" i="10"/>
  <c r="F261" i="10" s="1"/>
  <c r="P773" i="1"/>
  <c r="Q773" i="1" s="1"/>
  <c r="N774" i="1"/>
  <c r="O773" i="1"/>
  <c r="R773" i="1" l="1"/>
  <c r="U773" i="1" s="1"/>
  <c r="V262" i="10"/>
  <c r="W262" i="10" s="1"/>
  <c r="U262" i="10"/>
  <c r="X773" i="8"/>
  <c r="F773" i="8" s="1"/>
  <c r="P774" i="1"/>
  <c r="Q774" i="1" s="1"/>
  <c r="N775" i="1"/>
  <c r="O774" i="1"/>
  <c r="I259" i="11"/>
  <c r="O774" i="8"/>
  <c r="P774" i="8" s="1"/>
  <c r="V775" i="8"/>
  <c r="W774" i="8"/>
  <c r="X262" i="10" l="1"/>
  <c r="N263" i="10"/>
  <c r="O263" i="10" s="1"/>
  <c r="S263" i="10" s="1"/>
  <c r="X774" i="8"/>
  <c r="F774" i="8" s="1"/>
  <c r="O775" i="8"/>
  <c r="P775" i="8" s="1"/>
  <c r="V776" i="8"/>
  <c r="W775" i="8"/>
  <c r="Y262" i="10"/>
  <c r="P775" i="1"/>
  <c r="Q775" i="1" s="1"/>
  <c r="N776" i="1"/>
  <c r="O775" i="1"/>
  <c r="R774" i="1"/>
  <c r="U774" i="1" s="1"/>
  <c r="R775" i="1" l="1"/>
  <c r="U775" i="1" s="1"/>
  <c r="X775" i="8"/>
  <c r="F775" i="8" s="1"/>
  <c r="Z262" i="10"/>
  <c r="F262" i="10" s="1"/>
  <c r="L261" i="11"/>
  <c r="T263" i="10"/>
  <c r="O776" i="8"/>
  <c r="P776" i="8" s="1"/>
  <c r="V777" i="8"/>
  <c r="W776" i="8"/>
  <c r="P776" i="1"/>
  <c r="Q776" i="1" s="1"/>
  <c r="N777" i="1"/>
  <c r="O776" i="1"/>
  <c r="V263" i="10" l="1"/>
  <c r="W263" i="10" s="1"/>
  <c r="U263" i="10"/>
  <c r="R776" i="1"/>
  <c r="U776" i="1" s="1"/>
  <c r="X776" i="8"/>
  <c r="F776" i="8" s="1"/>
  <c r="P777" i="1"/>
  <c r="Q777" i="1" s="1"/>
  <c r="N778" i="1"/>
  <c r="O777" i="1"/>
  <c r="I260" i="11"/>
  <c r="O777" i="8"/>
  <c r="P777" i="8" s="1"/>
  <c r="V778" i="8"/>
  <c r="W777" i="8"/>
  <c r="X263" i="10" l="1"/>
  <c r="N264" i="10"/>
  <c r="O264" i="10" s="1"/>
  <c r="S264" i="10" s="1"/>
  <c r="X777" i="8"/>
  <c r="F777" i="8" s="1"/>
  <c r="R777" i="1"/>
  <c r="U777" i="1" s="1"/>
  <c r="O778" i="8"/>
  <c r="P778" i="8" s="1"/>
  <c r="V779" i="8"/>
  <c r="W778" i="8"/>
  <c r="Y263" i="10"/>
  <c r="P778" i="1"/>
  <c r="Q778" i="1" s="1"/>
  <c r="N779" i="1"/>
  <c r="O778" i="1"/>
  <c r="R778" i="1" l="1"/>
  <c r="U778" i="1" s="1"/>
  <c r="X778" i="8"/>
  <c r="F778" i="8" s="1"/>
  <c r="O779" i="8"/>
  <c r="P779" i="8" s="1"/>
  <c r="V780" i="8"/>
  <c r="W779" i="8"/>
  <c r="L262" i="11"/>
  <c r="T264" i="10"/>
  <c r="P779" i="1"/>
  <c r="Q779" i="1" s="1"/>
  <c r="N780" i="1"/>
  <c r="O779" i="1"/>
  <c r="Z263" i="10"/>
  <c r="F263" i="10" s="1"/>
  <c r="V264" i="10" l="1"/>
  <c r="W264" i="10" s="1"/>
  <c r="U264" i="10"/>
  <c r="R779" i="1"/>
  <c r="U779" i="1" s="1"/>
  <c r="P780" i="1"/>
  <c r="Q780" i="1" s="1"/>
  <c r="N781" i="1"/>
  <c r="O780" i="1"/>
  <c r="I261" i="11"/>
  <c r="O780" i="8"/>
  <c r="P780" i="8" s="1"/>
  <c r="V781" i="8"/>
  <c r="W780" i="8"/>
  <c r="X779" i="8"/>
  <c r="F779" i="8" s="1"/>
  <c r="X264" i="10" l="1"/>
  <c r="N265" i="10"/>
  <c r="O265" i="10" s="1"/>
  <c r="S265" i="10" s="1"/>
  <c r="X780" i="8"/>
  <c r="F780" i="8" s="1"/>
  <c r="R780" i="1"/>
  <c r="U780" i="1" s="1"/>
  <c r="O781" i="8"/>
  <c r="P781" i="8" s="1"/>
  <c r="V782" i="8"/>
  <c r="W781" i="8"/>
  <c r="Y264" i="10"/>
  <c r="P781" i="1"/>
  <c r="Q781" i="1" s="1"/>
  <c r="N782" i="1"/>
  <c r="O781" i="1"/>
  <c r="Z264" i="10" l="1"/>
  <c r="F264" i="10" s="1"/>
  <c r="X781" i="8"/>
  <c r="F781" i="8" s="1"/>
  <c r="R781" i="1"/>
  <c r="U781" i="1" s="1"/>
  <c r="L263" i="11"/>
  <c r="T265" i="10"/>
  <c r="O782" i="8"/>
  <c r="P782" i="8" s="1"/>
  <c r="V783" i="8"/>
  <c r="W782" i="8"/>
  <c r="P782" i="1"/>
  <c r="Q782" i="1" s="1"/>
  <c r="N783" i="1"/>
  <c r="O782" i="1"/>
  <c r="R782" i="1" l="1"/>
  <c r="U782" i="1" s="1"/>
  <c r="V265" i="10"/>
  <c r="W265" i="10" s="1"/>
  <c r="U265" i="10"/>
  <c r="X782" i="8"/>
  <c r="F782" i="8" s="1"/>
  <c r="P783" i="1"/>
  <c r="Q783" i="1" s="1"/>
  <c r="N784" i="1"/>
  <c r="O783" i="1"/>
  <c r="O783" i="8"/>
  <c r="P783" i="8" s="1"/>
  <c r="V784" i="8"/>
  <c r="W783" i="8"/>
  <c r="I262" i="11"/>
  <c r="X265" i="10" l="1"/>
  <c r="N266" i="10"/>
  <c r="O266" i="10" s="1"/>
  <c r="S266" i="10" s="1"/>
  <c r="X783" i="8"/>
  <c r="F783" i="8" s="1"/>
  <c r="Y265" i="10"/>
  <c r="O784" i="8"/>
  <c r="P784" i="8" s="1"/>
  <c r="V785" i="8"/>
  <c r="W784" i="8"/>
  <c r="P784" i="1"/>
  <c r="Q784" i="1" s="1"/>
  <c r="N785" i="1"/>
  <c r="O784" i="1"/>
  <c r="R783" i="1"/>
  <c r="U783" i="1" s="1"/>
  <c r="R784" i="1" l="1"/>
  <c r="U784" i="1" s="1"/>
  <c r="Z265" i="10"/>
  <c r="F265" i="10" s="1"/>
  <c r="X784" i="8"/>
  <c r="F784" i="8" s="1"/>
  <c r="L264" i="11"/>
  <c r="T266" i="10"/>
  <c r="P785" i="1"/>
  <c r="Q785" i="1" s="1"/>
  <c r="N786" i="1"/>
  <c r="O785" i="1"/>
  <c r="O785" i="8"/>
  <c r="P785" i="8" s="1"/>
  <c r="V786" i="8"/>
  <c r="W785" i="8"/>
  <c r="V266" i="10" l="1"/>
  <c r="W266" i="10" s="1"/>
  <c r="U266" i="10"/>
  <c r="X785" i="8"/>
  <c r="F785" i="8" s="1"/>
  <c r="R785" i="1"/>
  <c r="U785" i="1" s="1"/>
  <c r="O786" i="8"/>
  <c r="P786" i="8" s="1"/>
  <c r="V787" i="8"/>
  <c r="W786" i="8"/>
  <c r="P786" i="1"/>
  <c r="Q786" i="1" s="1"/>
  <c r="N787" i="1"/>
  <c r="O786" i="1"/>
  <c r="I263" i="11"/>
  <c r="X266" i="10" l="1"/>
  <c r="N267" i="10"/>
  <c r="O267" i="10" s="1"/>
  <c r="S267" i="10" s="1"/>
  <c r="R786" i="1"/>
  <c r="U786" i="1" s="1"/>
  <c r="X786" i="8"/>
  <c r="F786" i="8" s="1"/>
  <c r="Y266" i="10"/>
  <c r="P787" i="1"/>
  <c r="Q787" i="1" s="1"/>
  <c r="N788" i="1"/>
  <c r="O787" i="1"/>
  <c r="O787" i="8"/>
  <c r="P787" i="8" s="1"/>
  <c r="V788" i="8"/>
  <c r="W787" i="8"/>
  <c r="Z266" i="10" l="1"/>
  <c r="F266" i="10" s="1"/>
  <c r="X787" i="8"/>
  <c r="F787" i="8" s="1"/>
  <c r="R787" i="1"/>
  <c r="U787" i="1" s="1"/>
  <c r="L265" i="11"/>
  <c r="T267" i="10"/>
  <c r="O788" i="8"/>
  <c r="P788" i="8" s="1"/>
  <c r="V789" i="8"/>
  <c r="W788" i="8"/>
  <c r="P788" i="1"/>
  <c r="Q788" i="1" s="1"/>
  <c r="N789" i="1"/>
  <c r="O788" i="1"/>
  <c r="V267" i="10" l="1"/>
  <c r="W267" i="10" s="1"/>
  <c r="U267" i="10"/>
  <c r="R788" i="1"/>
  <c r="U788" i="1" s="1"/>
  <c r="X788" i="8"/>
  <c r="F788" i="8" s="1"/>
  <c r="P789" i="1"/>
  <c r="Q789" i="1" s="1"/>
  <c r="N790" i="1"/>
  <c r="O789" i="1"/>
  <c r="O789" i="8"/>
  <c r="P789" i="8" s="1"/>
  <c r="V790" i="8"/>
  <c r="W789" i="8"/>
  <c r="I264" i="11"/>
  <c r="X267" i="10" l="1"/>
  <c r="N268" i="10"/>
  <c r="O268" i="10" s="1"/>
  <c r="S268" i="10" s="1"/>
  <c r="X789" i="8"/>
  <c r="F789" i="8" s="1"/>
  <c r="Y267" i="10"/>
  <c r="O790" i="8"/>
  <c r="P790" i="8" s="1"/>
  <c r="V791" i="8"/>
  <c r="W790" i="8"/>
  <c r="P790" i="1"/>
  <c r="Q790" i="1" s="1"/>
  <c r="N791" i="1"/>
  <c r="O790" i="1"/>
  <c r="R789" i="1"/>
  <c r="U789" i="1" s="1"/>
  <c r="Z267" i="10" l="1"/>
  <c r="F267" i="10" s="1"/>
  <c r="X790" i="8"/>
  <c r="F790" i="8" s="1"/>
  <c r="P791" i="1"/>
  <c r="Q791" i="1" s="1"/>
  <c r="N792" i="1"/>
  <c r="O791" i="1"/>
  <c r="R790" i="1"/>
  <c r="U790" i="1" s="1"/>
  <c r="O791" i="8"/>
  <c r="P791" i="8" s="1"/>
  <c r="V792" i="8"/>
  <c r="W791" i="8"/>
  <c r="T268" i="10"/>
  <c r="L266" i="11"/>
  <c r="V268" i="10" l="1"/>
  <c r="W268" i="10" s="1"/>
  <c r="U268" i="10"/>
  <c r="X791" i="8"/>
  <c r="F791" i="8" s="1"/>
  <c r="O792" i="8"/>
  <c r="P792" i="8" s="1"/>
  <c r="V793" i="8"/>
  <c r="W792" i="8"/>
  <c r="I265" i="11"/>
  <c r="P792" i="1"/>
  <c r="Q792" i="1" s="1"/>
  <c r="N793" i="1"/>
  <c r="O792" i="1"/>
  <c r="R791" i="1"/>
  <c r="U791" i="1" s="1"/>
  <c r="X268" i="10" l="1"/>
  <c r="N269" i="10"/>
  <c r="O269" i="10" s="1"/>
  <c r="S269" i="10" s="1"/>
  <c r="R792" i="1"/>
  <c r="U792" i="1" s="1"/>
  <c r="X792" i="8"/>
  <c r="F792" i="8" s="1"/>
  <c r="Y268" i="10"/>
  <c r="P793" i="1"/>
  <c r="Q793" i="1" s="1"/>
  <c r="N794" i="1"/>
  <c r="O793" i="1"/>
  <c r="O793" i="8"/>
  <c r="P793" i="8" s="1"/>
  <c r="V794" i="8"/>
  <c r="W793" i="8"/>
  <c r="X793" i="8" l="1"/>
  <c r="F793" i="8" s="1"/>
  <c r="R793" i="1"/>
  <c r="U793" i="1" s="1"/>
  <c r="Z268" i="10"/>
  <c r="F268" i="10" s="1"/>
  <c r="P794" i="1"/>
  <c r="Q794" i="1" s="1"/>
  <c r="N795" i="1"/>
  <c r="O794" i="1"/>
  <c r="L267" i="11"/>
  <c r="T269" i="10"/>
  <c r="O794" i="8"/>
  <c r="P794" i="8" s="1"/>
  <c r="V795" i="8"/>
  <c r="W794" i="8"/>
  <c r="V269" i="10" l="1"/>
  <c r="W269" i="10" s="1"/>
  <c r="U269" i="10"/>
  <c r="X794" i="8"/>
  <c r="F794" i="8" s="1"/>
  <c r="O795" i="8"/>
  <c r="P795" i="8" s="1"/>
  <c r="V796" i="8"/>
  <c r="W795" i="8"/>
  <c r="I266" i="11"/>
  <c r="P795" i="1"/>
  <c r="Q795" i="1" s="1"/>
  <c r="N796" i="1"/>
  <c r="O795" i="1"/>
  <c r="R794" i="1"/>
  <c r="U794" i="1" s="1"/>
  <c r="X269" i="10" l="1"/>
  <c r="N270" i="10"/>
  <c r="O270" i="10" s="1"/>
  <c r="S270" i="10" s="1"/>
  <c r="R795" i="1"/>
  <c r="U795" i="1" s="1"/>
  <c r="X795" i="8"/>
  <c r="F795" i="8" s="1"/>
  <c r="P796" i="1"/>
  <c r="Q796" i="1" s="1"/>
  <c r="N797" i="1"/>
  <c r="O796" i="1"/>
  <c r="Y269" i="10"/>
  <c r="O796" i="8"/>
  <c r="P796" i="8" s="1"/>
  <c r="V797" i="8"/>
  <c r="W796" i="8"/>
  <c r="Z269" i="10" l="1"/>
  <c r="F269" i="10" s="1"/>
  <c r="X796" i="8"/>
  <c r="F796" i="8" s="1"/>
  <c r="L268" i="11"/>
  <c r="T270" i="10"/>
  <c r="P797" i="1"/>
  <c r="Q797" i="1" s="1"/>
  <c r="N798" i="1"/>
  <c r="O797" i="1"/>
  <c r="O797" i="8"/>
  <c r="P797" i="8" s="1"/>
  <c r="V798" i="8"/>
  <c r="W797" i="8"/>
  <c r="R796" i="1"/>
  <c r="U796" i="1" s="1"/>
  <c r="X797" i="8" l="1"/>
  <c r="F797" i="8" s="1"/>
  <c r="V270" i="10"/>
  <c r="W270" i="10" s="1"/>
  <c r="U270" i="10"/>
  <c r="R797" i="1"/>
  <c r="U797" i="1" s="1"/>
  <c r="O798" i="8"/>
  <c r="P798" i="8" s="1"/>
  <c r="V799" i="8"/>
  <c r="W798" i="8"/>
  <c r="P798" i="1"/>
  <c r="Q798" i="1" s="1"/>
  <c r="N799" i="1"/>
  <c r="O798" i="1"/>
  <c r="I267" i="11"/>
  <c r="X270" i="10" l="1"/>
  <c r="N271" i="10"/>
  <c r="O271" i="10" s="1"/>
  <c r="S271" i="10" s="1"/>
  <c r="R798" i="1"/>
  <c r="U798" i="1" s="1"/>
  <c r="Y270" i="10"/>
  <c r="X798" i="8"/>
  <c r="F798" i="8" s="1"/>
  <c r="O799" i="8"/>
  <c r="P799" i="8" s="1"/>
  <c r="V800" i="8"/>
  <c r="W799" i="8"/>
  <c r="P799" i="1"/>
  <c r="Q799" i="1" s="1"/>
  <c r="N800" i="1"/>
  <c r="O799" i="1"/>
  <c r="Z270" i="10" l="1"/>
  <c r="F270" i="10" s="1"/>
  <c r="X799" i="8"/>
  <c r="F799" i="8" s="1"/>
  <c r="L269" i="11"/>
  <c r="T271" i="10"/>
  <c r="P800" i="1"/>
  <c r="Q800" i="1" s="1"/>
  <c r="N801" i="1"/>
  <c r="O800" i="1"/>
  <c r="R799" i="1"/>
  <c r="U799" i="1" s="1"/>
  <c r="O800" i="8"/>
  <c r="P800" i="8" s="1"/>
  <c r="V801" i="8"/>
  <c r="W800" i="8"/>
  <c r="V271" i="10" l="1"/>
  <c r="W271" i="10" s="1"/>
  <c r="U271" i="10"/>
  <c r="X800" i="8"/>
  <c r="F800" i="8" s="1"/>
  <c r="R800" i="1"/>
  <c r="U800" i="1" s="1"/>
  <c r="P801" i="1"/>
  <c r="Q801" i="1" s="1"/>
  <c r="N802" i="1"/>
  <c r="O801" i="1"/>
  <c r="O801" i="8"/>
  <c r="P801" i="8" s="1"/>
  <c r="V802" i="8"/>
  <c r="W801" i="8"/>
  <c r="I268" i="11"/>
  <c r="X801" i="8" l="1"/>
  <c r="F801" i="8" s="1"/>
  <c r="X271" i="10"/>
  <c r="N272" i="10"/>
  <c r="O272" i="10" s="1"/>
  <c r="S272" i="10" s="1"/>
  <c r="Y271" i="10"/>
  <c r="R801" i="1"/>
  <c r="U801" i="1" s="1"/>
  <c r="O802" i="8"/>
  <c r="P802" i="8" s="1"/>
  <c r="V803" i="8"/>
  <c r="W802" i="8"/>
  <c r="P802" i="1"/>
  <c r="Q802" i="1" s="1"/>
  <c r="N803" i="1"/>
  <c r="O802" i="1"/>
  <c r="R802" i="1" l="1"/>
  <c r="U802" i="1" s="1"/>
  <c r="Z271" i="10"/>
  <c r="F271" i="10" s="1"/>
  <c r="X802" i="8"/>
  <c r="F802" i="8" s="1"/>
  <c r="T272" i="10"/>
  <c r="L270" i="11"/>
  <c r="P803" i="1"/>
  <c r="Q803" i="1" s="1"/>
  <c r="N804" i="1"/>
  <c r="O803" i="1"/>
  <c r="O803" i="8"/>
  <c r="P803" i="8" s="1"/>
  <c r="V804" i="8"/>
  <c r="W803" i="8"/>
  <c r="V272" i="10" l="1"/>
  <c r="W272" i="10" s="1"/>
  <c r="U272" i="10"/>
  <c r="X803" i="8"/>
  <c r="F803" i="8" s="1"/>
  <c r="R803" i="1"/>
  <c r="U803" i="1" s="1"/>
  <c r="O804" i="8"/>
  <c r="P804" i="8" s="1"/>
  <c r="V805" i="8"/>
  <c r="W804" i="8"/>
  <c r="P804" i="1"/>
  <c r="Q804" i="1" s="1"/>
  <c r="N805" i="1"/>
  <c r="O804" i="1"/>
  <c r="I269" i="11"/>
  <c r="X272" i="10" l="1"/>
  <c r="N273" i="10"/>
  <c r="O273" i="10" s="1"/>
  <c r="S273" i="10" s="1"/>
  <c r="R804" i="1"/>
  <c r="U804" i="1" s="1"/>
  <c r="X804" i="8"/>
  <c r="F804" i="8" s="1"/>
  <c r="P805" i="1"/>
  <c r="Q805" i="1" s="1"/>
  <c r="N806" i="1"/>
  <c r="O805" i="1"/>
  <c r="Y272" i="10"/>
  <c r="O805" i="8"/>
  <c r="P805" i="8" s="1"/>
  <c r="V806" i="8"/>
  <c r="W805" i="8"/>
  <c r="X805" i="8" l="1"/>
  <c r="F805" i="8" s="1"/>
  <c r="R805" i="1"/>
  <c r="U805" i="1" s="1"/>
  <c r="L271" i="11"/>
  <c r="T273" i="10"/>
  <c r="O806" i="8"/>
  <c r="P806" i="8" s="1"/>
  <c r="V807" i="8"/>
  <c r="W806" i="8"/>
  <c r="Z272" i="10"/>
  <c r="F272" i="10" s="1"/>
  <c r="P806" i="1"/>
  <c r="Q806" i="1" s="1"/>
  <c r="N807" i="1"/>
  <c r="O806" i="1"/>
  <c r="V273" i="10" l="1"/>
  <c r="W273" i="10" s="1"/>
  <c r="U273" i="10"/>
  <c r="R806" i="1"/>
  <c r="U806" i="1" s="1"/>
  <c r="X806" i="8"/>
  <c r="F806" i="8" s="1"/>
  <c r="P807" i="1"/>
  <c r="Q807" i="1" s="1"/>
  <c r="N808" i="1"/>
  <c r="O807" i="1"/>
  <c r="O807" i="8"/>
  <c r="P807" i="8" s="1"/>
  <c r="V808" i="8"/>
  <c r="W807" i="8"/>
  <c r="I270" i="11"/>
  <c r="X807" i="8" l="1"/>
  <c r="F807" i="8" s="1"/>
  <c r="X273" i="10"/>
  <c r="N274" i="10"/>
  <c r="O274" i="10" s="1"/>
  <c r="S274" i="10" s="1"/>
  <c r="R807" i="1"/>
  <c r="U807" i="1" s="1"/>
  <c r="Y273" i="10"/>
  <c r="O808" i="8"/>
  <c r="P808" i="8" s="1"/>
  <c r="V809" i="8"/>
  <c r="W808" i="8"/>
  <c r="P808" i="1"/>
  <c r="Q808" i="1" s="1"/>
  <c r="N809" i="1"/>
  <c r="O808" i="1"/>
  <c r="Z273" i="10" l="1"/>
  <c r="F273" i="10" s="1"/>
  <c r="X808" i="8"/>
  <c r="F808" i="8" s="1"/>
  <c r="P809" i="1"/>
  <c r="Q809" i="1" s="1"/>
  <c r="N810" i="1"/>
  <c r="O809" i="1"/>
  <c r="L272" i="11"/>
  <c r="T274" i="10"/>
  <c r="R808" i="1"/>
  <c r="U808" i="1" s="1"/>
  <c r="O809" i="8"/>
  <c r="P809" i="8" s="1"/>
  <c r="V810" i="8"/>
  <c r="W809" i="8"/>
  <c r="V274" i="10" l="1"/>
  <c r="W274" i="10" s="1"/>
  <c r="U274" i="10"/>
  <c r="X809" i="8"/>
  <c r="F809" i="8" s="1"/>
  <c r="O810" i="8"/>
  <c r="P810" i="8" s="1"/>
  <c r="V811" i="8"/>
  <c r="W810" i="8"/>
  <c r="P810" i="1"/>
  <c r="Q810" i="1" s="1"/>
  <c r="N811" i="1"/>
  <c r="O810" i="1"/>
  <c r="I271" i="11"/>
  <c r="R809" i="1"/>
  <c r="U809" i="1" s="1"/>
  <c r="X274" i="10" l="1"/>
  <c r="N275" i="10"/>
  <c r="O275" i="10" s="1"/>
  <c r="S275" i="10" s="1"/>
  <c r="R810" i="1"/>
  <c r="U810" i="1" s="1"/>
  <c r="Y274" i="10"/>
  <c r="X810" i="8"/>
  <c r="F810" i="8" s="1"/>
  <c r="P811" i="1"/>
  <c r="Q811" i="1" s="1"/>
  <c r="N812" i="1"/>
  <c r="O811" i="1"/>
  <c r="O811" i="8"/>
  <c r="P811" i="8" s="1"/>
  <c r="V812" i="8"/>
  <c r="W811" i="8"/>
  <c r="Z274" i="10" l="1"/>
  <c r="F274" i="10" s="1"/>
  <c r="X811" i="8"/>
  <c r="F811" i="8" s="1"/>
  <c r="R811" i="1"/>
  <c r="U811" i="1" s="1"/>
  <c r="L273" i="11"/>
  <c r="T275" i="10"/>
  <c r="O812" i="8"/>
  <c r="P812" i="8" s="1"/>
  <c r="V813" i="8"/>
  <c r="W812" i="8"/>
  <c r="P812" i="1"/>
  <c r="Q812" i="1" s="1"/>
  <c r="N813" i="1"/>
  <c r="O812" i="1"/>
  <c r="V275" i="10" l="1"/>
  <c r="W275" i="10" s="1"/>
  <c r="U275" i="10"/>
  <c r="R812" i="1"/>
  <c r="U812" i="1" s="1"/>
  <c r="X812" i="8"/>
  <c r="F812" i="8" s="1"/>
  <c r="P813" i="1"/>
  <c r="Q813" i="1" s="1"/>
  <c r="N814" i="1"/>
  <c r="O813" i="1"/>
  <c r="O813" i="8"/>
  <c r="P813" i="8" s="1"/>
  <c r="V814" i="8"/>
  <c r="W813" i="8"/>
  <c r="I272" i="11"/>
  <c r="X275" i="10" l="1"/>
  <c r="N276" i="10"/>
  <c r="O276" i="10" s="1"/>
  <c r="S276" i="10" s="1"/>
  <c r="X813" i="8"/>
  <c r="F813" i="8" s="1"/>
  <c r="Y275" i="10"/>
  <c r="R813" i="1"/>
  <c r="U813" i="1" s="1"/>
  <c r="O814" i="8"/>
  <c r="P814" i="8" s="1"/>
  <c r="V815" i="8"/>
  <c r="W814" i="8"/>
  <c r="P814" i="1"/>
  <c r="Q814" i="1" s="1"/>
  <c r="N815" i="1"/>
  <c r="O814" i="1"/>
  <c r="Z275" i="10" l="1"/>
  <c r="F275" i="10" s="1"/>
  <c r="X814" i="8"/>
  <c r="F814" i="8" s="1"/>
  <c r="T276" i="10"/>
  <c r="L274" i="11"/>
  <c r="O815" i="8"/>
  <c r="P815" i="8" s="1"/>
  <c r="V816" i="8"/>
  <c r="W815" i="8"/>
  <c r="P815" i="1"/>
  <c r="Q815" i="1" s="1"/>
  <c r="N816" i="1"/>
  <c r="O815" i="1"/>
  <c r="R814" i="1"/>
  <c r="U814" i="1" s="1"/>
  <c r="V276" i="10" l="1"/>
  <c r="W276" i="10" s="1"/>
  <c r="U276" i="10"/>
  <c r="X815" i="8"/>
  <c r="F815" i="8" s="1"/>
  <c r="P816" i="1"/>
  <c r="Q816" i="1" s="1"/>
  <c r="N817" i="1"/>
  <c r="O816" i="1"/>
  <c r="O816" i="8"/>
  <c r="P816" i="8" s="1"/>
  <c r="V817" i="8"/>
  <c r="W816" i="8"/>
  <c r="R815" i="1"/>
  <c r="U815" i="1" s="1"/>
  <c r="I273" i="11"/>
  <c r="X276" i="10" l="1"/>
  <c r="N277" i="10"/>
  <c r="O277" i="10" s="1"/>
  <c r="S277" i="10" s="1"/>
  <c r="X816" i="8"/>
  <c r="F816" i="8" s="1"/>
  <c r="R816" i="1"/>
  <c r="U816" i="1" s="1"/>
  <c r="Y276" i="10"/>
  <c r="O817" i="8"/>
  <c r="P817" i="8" s="1"/>
  <c r="V818" i="8"/>
  <c r="W817" i="8"/>
  <c r="P817" i="1"/>
  <c r="Q817" i="1" s="1"/>
  <c r="N818" i="1"/>
  <c r="O817" i="1"/>
  <c r="Z276" i="10" l="1"/>
  <c r="F276" i="10" s="1"/>
  <c r="X817" i="8"/>
  <c r="F817" i="8" s="1"/>
  <c r="R817" i="1"/>
  <c r="U817" i="1" s="1"/>
  <c r="T277" i="10"/>
  <c r="L275" i="11"/>
  <c r="O818" i="8"/>
  <c r="P818" i="8" s="1"/>
  <c r="V819" i="8"/>
  <c r="W818" i="8"/>
  <c r="P818" i="1"/>
  <c r="Q818" i="1" s="1"/>
  <c r="N819" i="1"/>
  <c r="O818" i="1"/>
  <c r="V277" i="10" l="1"/>
  <c r="W277" i="10" s="1"/>
  <c r="U277" i="10"/>
  <c r="R818" i="1"/>
  <c r="U818" i="1" s="1"/>
  <c r="X818" i="8"/>
  <c r="F818" i="8" s="1"/>
  <c r="P819" i="1"/>
  <c r="Q819" i="1" s="1"/>
  <c r="N820" i="1"/>
  <c r="O819" i="1"/>
  <c r="O819" i="8"/>
  <c r="P819" i="8" s="1"/>
  <c r="V820" i="8"/>
  <c r="W819" i="8"/>
  <c r="I274" i="11"/>
  <c r="X819" i="8" l="1"/>
  <c r="F819" i="8" s="1"/>
  <c r="X277" i="10"/>
  <c r="N278" i="10"/>
  <c r="O278" i="10" s="1"/>
  <c r="S278" i="10" s="1"/>
  <c r="Y277" i="10"/>
  <c r="O820" i="8"/>
  <c r="P820" i="8" s="1"/>
  <c r="V821" i="8"/>
  <c r="W820" i="8"/>
  <c r="P820" i="1"/>
  <c r="Q820" i="1" s="1"/>
  <c r="N821" i="1"/>
  <c r="O820" i="1"/>
  <c r="R819" i="1"/>
  <c r="U819" i="1" s="1"/>
  <c r="Z277" i="10" l="1"/>
  <c r="F277" i="10" s="1"/>
  <c r="R820" i="1"/>
  <c r="U820" i="1" s="1"/>
  <c r="L276" i="11"/>
  <c r="T278" i="10"/>
  <c r="P821" i="1"/>
  <c r="Q821" i="1" s="1"/>
  <c r="N822" i="1"/>
  <c r="O821" i="1"/>
  <c r="O821" i="8"/>
  <c r="P821" i="8" s="1"/>
  <c r="V822" i="8"/>
  <c r="W821" i="8"/>
  <c r="X820" i="8"/>
  <c r="F820" i="8" s="1"/>
  <c r="V278" i="10" l="1"/>
  <c r="W278" i="10" s="1"/>
  <c r="U278" i="10"/>
  <c r="X821" i="8"/>
  <c r="F821" i="8" s="1"/>
  <c r="R821" i="1"/>
  <c r="U821" i="1" s="1"/>
  <c r="O822" i="8"/>
  <c r="P822" i="8" s="1"/>
  <c r="V823" i="8"/>
  <c r="W822" i="8"/>
  <c r="P822" i="1"/>
  <c r="Q822" i="1" s="1"/>
  <c r="N823" i="1"/>
  <c r="O822" i="1"/>
  <c r="I275" i="11"/>
  <c r="X278" i="10" l="1"/>
  <c r="N279" i="10"/>
  <c r="O279" i="10" s="1"/>
  <c r="S279" i="10" s="1"/>
  <c r="R822" i="1"/>
  <c r="U822" i="1" s="1"/>
  <c r="Y278" i="10"/>
  <c r="X822" i="8"/>
  <c r="F822" i="8" s="1"/>
  <c r="P823" i="1"/>
  <c r="Q823" i="1" s="1"/>
  <c r="N824" i="1"/>
  <c r="O823" i="1"/>
  <c r="O823" i="8"/>
  <c r="P823" i="8" s="1"/>
  <c r="V824" i="8"/>
  <c r="W823" i="8"/>
  <c r="Z278" i="10" l="1"/>
  <c r="F278" i="10" s="1"/>
  <c r="X823" i="8"/>
  <c r="F823" i="8" s="1"/>
  <c r="R823" i="1"/>
  <c r="U823" i="1" s="1"/>
  <c r="L277" i="11"/>
  <c r="T279" i="10"/>
  <c r="O824" i="8"/>
  <c r="P824" i="8" s="1"/>
  <c r="V825" i="8"/>
  <c r="W824" i="8"/>
  <c r="P824" i="1"/>
  <c r="Q824" i="1" s="1"/>
  <c r="N825" i="1"/>
  <c r="O824" i="1"/>
  <c r="V279" i="10" l="1"/>
  <c r="W279" i="10" s="1"/>
  <c r="U279" i="10"/>
  <c r="R824" i="1"/>
  <c r="U824" i="1" s="1"/>
  <c r="X824" i="8"/>
  <c r="F824" i="8" s="1"/>
  <c r="P825" i="1"/>
  <c r="Q825" i="1" s="1"/>
  <c r="N826" i="1"/>
  <c r="O825" i="1"/>
  <c r="O825" i="8"/>
  <c r="P825" i="8" s="1"/>
  <c r="V826" i="8"/>
  <c r="W825" i="8"/>
  <c r="I276" i="11"/>
  <c r="X825" i="8" l="1"/>
  <c r="F825" i="8" s="1"/>
  <c r="X279" i="10"/>
  <c r="N280" i="10"/>
  <c r="O280" i="10" s="1"/>
  <c r="S280" i="10" s="1"/>
  <c r="Y279" i="10"/>
  <c r="R825" i="1"/>
  <c r="U825" i="1" s="1"/>
  <c r="P826" i="1"/>
  <c r="Q826" i="1" s="1"/>
  <c r="N827" i="1"/>
  <c r="O826" i="1"/>
  <c r="O826" i="8"/>
  <c r="P826" i="8" s="1"/>
  <c r="V827" i="8"/>
  <c r="W826" i="8"/>
  <c r="X826" i="8" l="1"/>
  <c r="F826" i="8" s="1"/>
  <c r="Z279" i="10"/>
  <c r="F279" i="10" s="1"/>
  <c r="L278" i="11"/>
  <c r="T280" i="10"/>
  <c r="O827" i="8"/>
  <c r="P827" i="8" s="1"/>
  <c r="V828" i="8"/>
  <c r="W827" i="8"/>
  <c r="P827" i="1"/>
  <c r="Q827" i="1" s="1"/>
  <c r="N828" i="1"/>
  <c r="O827" i="1"/>
  <c r="R826" i="1"/>
  <c r="U826" i="1" s="1"/>
  <c r="V280" i="10" l="1"/>
  <c r="W280" i="10" s="1"/>
  <c r="U280" i="10"/>
  <c r="R827" i="1"/>
  <c r="U827" i="1" s="1"/>
  <c r="X827" i="8"/>
  <c r="F827" i="8" s="1"/>
  <c r="P828" i="1"/>
  <c r="Q828" i="1" s="1"/>
  <c r="N829" i="1"/>
  <c r="O828" i="1"/>
  <c r="O828" i="8"/>
  <c r="P828" i="8" s="1"/>
  <c r="X828" i="8" s="1"/>
  <c r="F828" i="8" s="1"/>
  <c r="V829" i="8"/>
  <c r="W828" i="8"/>
  <c r="I277" i="11"/>
  <c r="X280" i="10" l="1"/>
  <c r="N281" i="10"/>
  <c r="O281" i="10" s="1"/>
  <c r="S281" i="10" s="1"/>
  <c r="Y280" i="10"/>
  <c r="O829" i="8"/>
  <c r="P829" i="8" s="1"/>
  <c r="V830" i="8"/>
  <c r="W829" i="8"/>
  <c r="P829" i="1"/>
  <c r="Q829" i="1" s="1"/>
  <c r="N830" i="1"/>
  <c r="O829" i="1"/>
  <c r="R828" i="1"/>
  <c r="U828" i="1" s="1"/>
  <c r="R829" i="1" l="1"/>
  <c r="U829" i="1" s="1"/>
  <c r="Z280" i="10"/>
  <c r="F280" i="10" s="1"/>
  <c r="X829" i="8"/>
  <c r="F829" i="8" s="1"/>
  <c r="T281" i="10"/>
  <c r="L279" i="11"/>
  <c r="P830" i="1"/>
  <c r="Q830" i="1" s="1"/>
  <c r="N831" i="1"/>
  <c r="O830" i="1"/>
  <c r="O830" i="8"/>
  <c r="P830" i="8" s="1"/>
  <c r="V831" i="8"/>
  <c r="W830" i="8"/>
  <c r="V281" i="10" l="1"/>
  <c r="W281" i="10" s="1"/>
  <c r="U281" i="10"/>
  <c r="X830" i="8"/>
  <c r="F830" i="8" s="1"/>
  <c r="P831" i="1"/>
  <c r="Q831" i="1" s="1"/>
  <c r="N832" i="1"/>
  <c r="O831" i="1"/>
  <c r="O831" i="8"/>
  <c r="P831" i="8" s="1"/>
  <c r="V832" i="8"/>
  <c r="W831" i="8"/>
  <c r="R830" i="1"/>
  <c r="U830" i="1" s="1"/>
  <c r="I278" i="11"/>
  <c r="X831" i="8" l="1"/>
  <c r="F831" i="8" s="1"/>
  <c r="X281" i="10"/>
  <c r="N282" i="10"/>
  <c r="O282" i="10" s="1"/>
  <c r="S282" i="10" s="1"/>
  <c r="R831" i="1"/>
  <c r="U831" i="1" s="1"/>
  <c r="O832" i="8"/>
  <c r="P832" i="8" s="1"/>
  <c r="V833" i="8"/>
  <c r="W832" i="8"/>
  <c r="P832" i="1"/>
  <c r="Q832" i="1" s="1"/>
  <c r="N833" i="1"/>
  <c r="O832" i="1"/>
  <c r="Y281" i="10"/>
  <c r="R832" i="1" l="1"/>
  <c r="U832" i="1" s="1"/>
  <c r="X832" i="8"/>
  <c r="F832" i="8" s="1"/>
  <c r="P833" i="1"/>
  <c r="Q833" i="1" s="1"/>
  <c r="N834" i="1"/>
  <c r="O833" i="1"/>
  <c r="O833" i="8"/>
  <c r="P833" i="8" s="1"/>
  <c r="V834" i="8"/>
  <c r="W833" i="8"/>
  <c r="L280" i="11"/>
  <c r="T282" i="10"/>
  <c r="Z281" i="10"/>
  <c r="F281" i="10" s="1"/>
  <c r="V282" i="10" l="1"/>
  <c r="W282" i="10" s="1"/>
  <c r="U282" i="10"/>
  <c r="X833" i="8"/>
  <c r="F833" i="8" s="1"/>
  <c r="O834" i="8"/>
  <c r="P834" i="8" s="1"/>
  <c r="V835" i="8"/>
  <c r="W834" i="8"/>
  <c r="I279" i="11"/>
  <c r="P834" i="1"/>
  <c r="Q834" i="1" s="1"/>
  <c r="N835" i="1"/>
  <c r="O834" i="1"/>
  <c r="R833" i="1"/>
  <c r="U833" i="1" s="1"/>
  <c r="X282" i="10" l="1"/>
  <c r="N283" i="10"/>
  <c r="O283" i="10" s="1"/>
  <c r="S283" i="10" s="1"/>
  <c r="R834" i="1"/>
  <c r="U834" i="1" s="1"/>
  <c r="X834" i="8"/>
  <c r="F834" i="8" s="1"/>
  <c r="P835" i="1"/>
  <c r="Q835" i="1" s="1"/>
  <c r="N836" i="1"/>
  <c r="O835" i="1"/>
  <c r="Y282" i="10"/>
  <c r="O835" i="8"/>
  <c r="P835" i="8" s="1"/>
  <c r="V836" i="8"/>
  <c r="W835" i="8"/>
  <c r="R835" i="1" l="1"/>
  <c r="U835" i="1" s="1"/>
  <c r="X835" i="8"/>
  <c r="F835" i="8" s="1"/>
  <c r="P836" i="1"/>
  <c r="Q836" i="1" s="1"/>
  <c r="N837" i="1"/>
  <c r="O836" i="1"/>
  <c r="L281" i="11"/>
  <c r="T283" i="10"/>
  <c r="O836" i="8"/>
  <c r="P836" i="8" s="1"/>
  <c r="V837" i="8"/>
  <c r="W836" i="8"/>
  <c r="Z282" i="10"/>
  <c r="F282" i="10" s="1"/>
  <c r="X836" i="8" l="1"/>
  <c r="F836" i="8" s="1"/>
  <c r="V283" i="10"/>
  <c r="W283" i="10" s="1"/>
  <c r="U283" i="10"/>
  <c r="O837" i="8"/>
  <c r="P837" i="8" s="1"/>
  <c r="V838" i="8"/>
  <c r="W837" i="8"/>
  <c r="I280" i="11"/>
  <c r="P837" i="1"/>
  <c r="Q837" i="1" s="1"/>
  <c r="N838" i="1"/>
  <c r="O837" i="1"/>
  <c r="R836" i="1"/>
  <c r="U836" i="1" s="1"/>
  <c r="X283" i="10" l="1"/>
  <c r="N284" i="10"/>
  <c r="O284" i="10" s="1"/>
  <c r="S284" i="10" s="1"/>
  <c r="R837" i="1"/>
  <c r="U837" i="1" s="1"/>
  <c r="X837" i="8"/>
  <c r="F837" i="8" s="1"/>
  <c r="P838" i="1"/>
  <c r="Q838" i="1" s="1"/>
  <c r="N839" i="1"/>
  <c r="O838" i="1"/>
  <c r="Y283" i="10"/>
  <c r="O838" i="8"/>
  <c r="P838" i="8" s="1"/>
  <c r="V839" i="8"/>
  <c r="W838" i="8"/>
  <c r="Z283" i="10" l="1"/>
  <c r="F283" i="10" s="1"/>
  <c r="X838" i="8"/>
  <c r="F838" i="8" s="1"/>
  <c r="T284" i="10"/>
  <c r="L282" i="11"/>
  <c r="P839" i="1"/>
  <c r="Q839" i="1" s="1"/>
  <c r="N840" i="1"/>
  <c r="O839" i="1"/>
  <c r="O839" i="8"/>
  <c r="P839" i="8" s="1"/>
  <c r="X839" i="8" s="1"/>
  <c r="F839" i="8" s="1"/>
  <c r="V840" i="8"/>
  <c r="W839" i="8"/>
  <c r="R838" i="1"/>
  <c r="U838" i="1" s="1"/>
  <c r="V284" i="10" l="1"/>
  <c r="W284" i="10" s="1"/>
  <c r="U284" i="10"/>
  <c r="R839" i="1"/>
  <c r="U839" i="1" s="1"/>
  <c r="O840" i="8"/>
  <c r="P840" i="8" s="1"/>
  <c r="V841" i="8"/>
  <c r="W840" i="8"/>
  <c r="P840" i="1"/>
  <c r="Q840" i="1" s="1"/>
  <c r="N841" i="1"/>
  <c r="O840" i="1"/>
  <c r="I281" i="11"/>
  <c r="X284" i="10" l="1"/>
  <c r="N285" i="10"/>
  <c r="O285" i="10" s="1"/>
  <c r="S285" i="10" s="1"/>
  <c r="Y284" i="10"/>
  <c r="X840" i="8"/>
  <c r="F840" i="8" s="1"/>
  <c r="P841" i="1"/>
  <c r="Q841" i="1" s="1"/>
  <c r="N842" i="1"/>
  <c r="O841" i="1"/>
  <c r="R840" i="1"/>
  <c r="U840" i="1" s="1"/>
  <c r="O841" i="8"/>
  <c r="P841" i="8" s="1"/>
  <c r="V842" i="8"/>
  <c r="W841" i="8"/>
  <c r="X841" i="8" l="1"/>
  <c r="F841" i="8" s="1"/>
  <c r="Z284" i="10"/>
  <c r="F284" i="10" s="1"/>
  <c r="R841" i="1"/>
  <c r="U841" i="1" s="1"/>
  <c r="P842" i="1"/>
  <c r="Q842" i="1" s="1"/>
  <c r="N843" i="1"/>
  <c r="O842" i="1"/>
  <c r="L283" i="11"/>
  <c r="T285" i="10"/>
  <c r="O842" i="8"/>
  <c r="P842" i="8" s="1"/>
  <c r="V843" i="8"/>
  <c r="W842" i="8"/>
  <c r="V285" i="10" l="1"/>
  <c r="W285" i="10" s="1"/>
  <c r="U285" i="10"/>
  <c r="X842" i="8"/>
  <c r="F842" i="8" s="1"/>
  <c r="O843" i="8"/>
  <c r="P843" i="8" s="1"/>
  <c r="V844" i="8"/>
  <c r="W843" i="8"/>
  <c r="I282" i="11"/>
  <c r="P843" i="1"/>
  <c r="Q843" i="1" s="1"/>
  <c r="N844" i="1"/>
  <c r="O843" i="1"/>
  <c r="R842" i="1"/>
  <c r="U842" i="1" s="1"/>
  <c r="X285" i="10" l="1"/>
  <c r="N286" i="10"/>
  <c r="O286" i="10" s="1"/>
  <c r="S286" i="10" s="1"/>
  <c r="R843" i="1"/>
  <c r="U843" i="1" s="1"/>
  <c r="X843" i="8"/>
  <c r="F843" i="8" s="1"/>
  <c r="P844" i="1"/>
  <c r="Q844" i="1" s="1"/>
  <c r="N845" i="1"/>
  <c r="O844" i="1"/>
  <c r="Y285" i="10"/>
  <c r="O844" i="8"/>
  <c r="P844" i="8" s="1"/>
  <c r="V845" i="8"/>
  <c r="W844" i="8"/>
  <c r="Z285" i="10" l="1"/>
  <c r="F285" i="10" s="1"/>
  <c r="X844" i="8"/>
  <c r="F844" i="8" s="1"/>
  <c r="R844" i="1"/>
  <c r="U844" i="1" s="1"/>
  <c r="L284" i="11"/>
  <c r="T286" i="10"/>
  <c r="P845" i="1"/>
  <c r="Q845" i="1" s="1"/>
  <c r="N846" i="1"/>
  <c r="O845" i="1"/>
  <c r="O845" i="8"/>
  <c r="P845" i="8" s="1"/>
  <c r="V846" i="8"/>
  <c r="W845" i="8"/>
  <c r="V286" i="10" l="1"/>
  <c r="W286" i="10" s="1"/>
  <c r="U286" i="10"/>
  <c r="X845" i="8"/>
  <c r="F845" i="8" s="1"/>
  <c r="R845" i="1"/>
  <c r="U845" i="1" s="1"/>
  <c r="P846" i="1"/>
  <c r="Q846" i="1" s="1"/>
  <c r="N847" i="1"/>
  <c r="O846" i="1"/>
  <c r="O846" i="8"/>
  <c r="P846" i="8" s="1"/>
  <c r="V847" i="8"/>
  <c r="W846" i="8"/>
  <c r="I283" i="11"/>
  <c r="X846" i="8" l="1"/>
  <c r="F846" i="8" s="1"/>
  <c r="X286" i="10"/>
  <c r="N287" i="10"/>
  <c r="O287" i="10" s="1"/>
  <c r="S287" i="10" s="1"/>
  <c r="Y286" i="10"/>
  <c r="O847" i="8"/>
  <c r="P847" i="8" s="1"/>
  <c r="V848" i="8"/>
  <c r="W847" i="8"/>
  <c r="P847" i="1"/>
  <c r="Q847" i="1" s="1"/>
  <c r="N848" i="1"/>
  <c r="O847" i="1"/>
  <c r="R846" i="1"/>
  <c r="U846" i="1" s="1"/>
  <c r="Z286" i="10" l="1"/>
  <c r="F286" i="10" s="1"/>
  <c r="R847" i="1"/>
  <c r="U847" i="1" s="1"/>
  <c r="P848" i="1"/>
  <c r="Q848" i="1" s="1"/>
  <c r="N849" i="1"/>
  <c r="O848" i="1"/>
  <c r="L285" i="11"/>
  <c r="T287" i="10"/>
  <c r="O848" i="8"/>
  <c r="P848" i="8" s="1"/>
  <c r="V849" i="8"/>
  <c r="W848" i="8"/>
  <c r="X847" i="8"/>
  <c r="F847" i="8" s="1"/>
  <c r="V287" i="10" l="1"/>
  <c r="W287" i="10" s="1"/>
  <c r="U287" i="10"/>
  <c r="X848" i="8"/>
  <c r="F848" i="8" s="1"/>
  <c r="O849" i="8"/>
  <c r="P849" i="8" s="1"/>
  <c r="V850" i="8"/>
  <c r="W849" i="8"/>
  <c r="I284" i="11"/>
  <c r="P849" i="1"/>
  <c r="Q849" i="1" s="1"/>
  <c r="N850" i="1"/>
  <c r="O849" i="1"/>
  <c r="R848" i="1"/>
  <c r="U848" i="1" s="1"/>
  <c r="X287" i="10" l="1"/>
  <c r="N288" i="10"/>
  <c r="O288" i="10" s="1"/>
  <c r="S288" i="10" s="1"/>
  <c r="R849" i="1"/>
  <c r="U849" i="1" s="1"/>
  <c r="P850" i="1"/>
  <c r="Q850" i="1" s="1"/>
  <c r="N851" i="1"/>
  <c r="O850" i="1"/>
  <c r="Y287" i="10"/>
  <c r="O850" i="8"/>
  <c r="P850" i="8" s="1"/>
  <c r="V851" i="8"/>
  <c r="W850" i="8"/>
  <c r="X849" i="8"/>
  <c r="F849" i="8" s="1"/>
  <c r="Z287" i="10" l="1"/>
  <c r="F287" i="10" s="1"/>
  <c r="X850" i="8"/>
  <c r="F850" i="8" s="1"/>
  <c r="L286" i="11"/>
  <c r="T288" i="10"/>
  <c r="P851" i="1"/>
  <c r="Q851" i="1" s="1"/>
  <c r="N852" i="1"/>
  <c r="O851" i="1"/>
  <c r="O851" i="8"/>
  <c r="P851" i="8" s="1"/>
  <c r="V852" i="8"/>
  <c r="W851" i="8"/>
  <c r="R850" i="1"/>
  <c r="U850" i="1" s="1"/>
  <c r="V288" i="10" l="1"/>
  <c r="W288" i="10" s="1"/>
  <c r="U288" i="10"/>
  <c r="X851" i="8"/>
  <c r="F851" i="8" s="1"/>
  <c r="R851" i="1"/>
  <c r="U851" i="1" s="1"/>
  <c r="O852" i="8"/>
  <c r="P852" i="8" s="1"/>
  <c r="V853" i="8"/>
  <c r="W852" i="8"/>
  <c r="P852" i="1"/>
  <c r="Q852" i="1" s="1"/>
  <c r="N853" i="1"/>
  <c r="O852" i="1"/>
  <c r="I285" i="11"/>
  <c r="R852" i="1" l="1"/>
  <c r="U852" i="1" s="1"/>
  <c r="X288" i="10"/>
  <c r="N289" i="10"/>
  <c r="O289" i="10" s="1"/>
  <c r="S289" i="10" s="1"/>
  <c r="Y288" i="10"/>
  <c r="P853" i="1"/>
  <c r="Q853" i="1" s="1"/>
  <c r="N854" i="1"/>
  <c r="O853" i="1"/>
  <c r="O853" i="8"/>
  <c r="P853" i="8" s="1"/>
  <c r="V854" i="8"/>
  <c r="W853" i="8"/>
  <c r="X852" i="8"/>
  <c r="F852" i="8" s="1"/>
  <c r="X853" i="8" l="1"/>
  <c r="F853" i="8" s="1"/>
  <c r="Z288" i="10"/>
  <c r="F288" i="10" s="1"/>
  <c r="R853" i="1"/>
  <c r="U853" i="1" s="1"/>
  <c r="T289" i="10"/>
  <c r="L287" i="11"/>
  <c r="O854" i="8"/>
  <c r="P854" i="8" s="1"/>
  <c r="V855" i="8"/>
  <c r="W854" i="8"/>
  <c r="P854" i="1"/>
  <c r="Q854" i="1" s="1"/>
  <c r="N855" i="1"/>
  <c r="O854" i="1"/>
  <c r="V289" i="10" l="1"/>
  <c r="W289" i="10" s="1"/>
  <c r="U289" i="10"/>
  <c r="R854" i="1"/>
  <c r="U854" i="1" s="1"/>
  <c r="X854" i="8"/>
  <c r="F854" i="8" s="1"/>
  <c r="P855" i="1"/>
  <c r="Q855" i="1" s="1"/>
  <c r="N856" i="1"/>
  <c r="O855" i="1"/>
  <c r="O855" i="8"/>
  <c r="P855" i="8" s="1"/>
  <c r="V856" i="8"/>
  <c r="W855" i="8"/>
  <c r="I286" i="11"/>
  <c r="X855" i="8" l="1"/>
  <c r="F855" i="8" s="1"/>
  <c r="X289" i="10"/>
  <c r="N290" i="10"/>
  <c r="O290" i="10" s="1"/>
  <c r="S290" i="10" s="1"/>
  <c r="Y289" i="10"/>
  <c r="R855" i="1"/>
  <c r="U855" i="1" s="1"/>
  <c r="O856" i="8"/>
  <c r="P856" i="8" s="1"/>
  <c r="V857" i="8"/>
  <c r="W856" i="8"/>
  <c r="P856" i="1"/>
  <c r="Q856" i="1" s="1"/>
  <c r="N857" i="1"/>
  <c r="O856" i="1"/>
  <c r="R856" i="1" l="1"/>
  <c r="U856" i="1" s="1"/>
  <c r="Z289" i="10"/>
  <c r="F289" i="10" s="1"/>
  <c r="X856" i="8"/>
  <c r="F856" i="8" s="1"/>
  <c r="L288" i="11"/>
  <c r="T290" i="10"/>
  <c r="P857" i="1"/>
  <c r="Q857" i="1" s="1"/>
  <c r="N858" i="1"/>
  <c r="O857" i="1"/>
  <c r="O857" i="8"/>
  <c r="P857" i="8" s="1"/>
  <c r="V858" i="8"/>
  <c r="W857" i="8"/>
  <c r="V290" i="10" l="1"/>
  <c r="W290" i="10" s="1"/>
  <c r="U290" i="10"/>
  <c r="X857" i="8"/>
  <c r="F857" i="8" s="1"/>
  <c r="R857" i="1"/>
  <c r="U857" i="1" s="1"/>
  <c r="P858" i="1"/>
  <c r="Q858" i="1" s="1"/>
  <c r="N859" i="1"/>
  <c r="O858" i="1"/>
  <c r="O858" i="8"/>
  <c r="P858" i="8" s="1"/>
  <c r="V859" i="8"/>
  <c r="W858" i="8"/>
  <c r="I287" i="11"/>
  <c r="X290" i="10" l="1"/>
  <c r="N291" i="10"/>
  <c r="O291" i="10" s="1"/>
  <c r="S291" i="10" s="1"/>
  <c r="X858" i="8"/>
  <c r="F858" i="8" s="1"/>
  <c r="R858" i="1"/>
  <c r="U858" i="1" s="1"/>
  <c r="Y290" i="10"/>
  <c r="O859" i="8"/>
  <c r="P859" i="8" s="1"/>
  <c r="V860" i="8"/>
  <c r="W859" i="8"/>
  <c r="P859" i="1"/>
  <c r="Q859" i="1" s="1"/>
  <c r="N860" i="1"/>
  <c r="O859" i="1"/>
  <c r="R859" i="1" l="1"/>
  <c r="U859" i="1" s="1"/>
  <c r="Z290" i="10"/>
  <c r="F290" i="10" s="1"/>
  <c r="X859" i="8"/>
  <c r="F859" i="8" s="1"/>
  <c r="L289" i="11"/>
  <c r="T291" i="10"/>
  <c r="P860" i="1"/>
  <c r="Q860" i="1" s="1"/>
  <c r="N861" i="1"/>
  <c r="O860" i="1"/>
  <c r="O860" i="8"/>
  <c r="P860" i="8" s="1"/>
  <c r="V861" i="8"/>
  <c r="W860" i="8"/>
  <c r="V291" i="10" l="1"/>
  <c r="W291" i="10" s="1"/>
  <c r="U291" i="10"/>
  <c r="X860" i="8"/>
  <c r="F860" i="8" s="1"/>
  <c r="R860" i="1"/>
  <c r="U860" i="1" s="1"/>
  <c r="O861" i="8"/>
  <c r="P861" i="8" s="1"/>
  <c r="V862" i="8"/>
  <c r="W861" i="8"/>
  <c r="P861" i="1"/>
  <c r="Q861" i="1" s="1"/>
  <c r="N862" i="1"/>
  <c r="O861" i="1"/>
  <c r="I288" i="11"/>
  <c r="X291" i="10" l="1"/>
  <c r="N292" i="10"/>
  <c r="O292" i="10" s="1"/>
  <c r="S292" i="10" s="1"/>
  <c r="R861" i="1"/>
  <c r="U861" i="1" s="1"/>
  <c r="X861" i="8"/>
  <c r="F861" i="8" s="1"/>
  <c r="Y291" i="10"/>
  <c r="P862" i="1"/>
  <c r="Q862" i="1" s="1"/>
  <c r="N863" i="1"/>
  <c r="O862" i="1"/>
  <c r="O862" i="8"/>
  <c r="P862" i="8" s="1"/>
  <c r="V863" i="8"/>
  <c r="W862" i="8"/>
  <c r="Z291" i="10" l="1"/>
  <c r="F291" i="10" s="1"/>
  <c r="X862" i="8"/>
  <c r="F862" i="8" s="1"/>
  <c r="R862" i="1"/>
  <c r="U862" i="1" s="1"/>
  <c r="L290" i="11"/>
  <c r="T292" i="10"/>
  <c r="O863" i="8"/>
  <c r="P863" i="8" s="1"/>
  <c r="X863" i="8" s="1"/>
  <c r="F863" i="8" s="1"/>
  <c r="V864" i="8"/>
  <c r="W863" i="8"/>
  <c r="P863" i="1"/>
  <c r="Q863" i="1" s="1"/>
  <c r="N864" i="1"/>
  <c r="O863" i="1"/>
  <c r="V292" i="10" l="1"/>
  <c r="W292" i="10" s="1"/>
  <c r="U292" i="10"/>
  <c r="R863" i="1"/>
  <c r="U863" i="1" s="1"/>
  <c r="P864" i="1"/>
  <c r="Q864" i="1" s="1"/>
  <c r="N865" i="1"/>
  <c r="O864" i="1"/>
  <c r="O864" i="8"/>
  <c r="P864" i="8" s="1"/>
  <c r="V865" i="8"/>
  <c r="W864" i="8"/>
  <c r="I289" i="11"/>
  <c r="X292" i="10" l="1"/>
  <c r="N293" i="10"/>
  <c r="O293" i="10" s="1"/>
  <c r="S293" i="10" s="1"/>
  <c r="X864" i="8"/>
  <c r="F864" i="8" s="1"/>
  <c r="R864" i="1"/>
  <c r="U864" i="1" s="1"/>
  <c r="Y292" i="10"/>
  <c r="O865" i="8"/>
  <c r="P865" i="8" s="1"/>
  <c r="V866" i="8"/>
  <c r="W865" i="8"/>
  <c r="P865" i="1"/>
  <c r="Q865" i="1" s="1"/>
  <c r="N866" i="1"/>
  <c r="O865" i="1"/>
  <c r="R865" i="1" l="1"/>
  <c r="U865" i="1" s="1"/>
  <c r="Z292" i="10"/>
  <c r="F292" i="10" s="1"/>
  <c r="X865" i="8"/>
  <c r="F865" i="8" s="1"/>
  <c r="T293" i="10"/>
  <c r="L291" i="11"/>
  <c r="P866" i="1"/>
  <c r="Q866" i="1" s="1"/>
  <c r="N867" i="1"/>
  <c r="O866" i="1"/>
  <c r="O866" i="8"/>
  <c r="P866" i="8" s="1"/>
  <c r="V867" i="8"/>
  <c r="W866" i="8"/>
  <c r="V293" i="10" l="1"/>
  <c r="W293" i="10" s="1"/>
  <c r="U293" i="10"/>
  <c r="X866" i="8"/>
  <c r="F866" i="8" s="1"/>
  <c r="R866" i="1"/>
  <c r="U866" i="1" s="1"/>
  <c r="O867" i="8"/>
  <c r="P867" i="8" s="1"/>
  <c r="V868" i="8"/>
  <c r="W867" i="8"/>
  <c r="P867" i="1"/>
  <c r="Q867" i="1" s="1"/>
  <c r="N868" i="1"/>
  <c r="O867" i="1"/>
  <c r="I290" i="11"/>
  <c r="X293" i="10" l="1"/>
  <c r="N294" i="10"/>
  <c r="O294" i="10" s="1"/>
  <c r="S294" i="10" s="1"/>
  <c r="R867" i="1"/>
  <c r="U867" i="1" s="1"/>
  <c r="Y293" i="10"/>
  <c r="X867" i="8"/>
  <c r="F867" i="8" s="1"/>
  <c r="P868" i="1"/>
  <c r="Q868" i="1" s="1"/>
  <c r="N869" i="1"/>
  <c r="O868" i="1"/>
  <c r="O868" i="8"/>
  <c r="P868" i="8" s="1"/>
  <c r="V869" i="8"/>
  <c r="W868" i="8"/>
  <c r="Z293" i="10" l="1"/>
  <c r="F293" i="10" s="1"/>
  <c r="X868" i="8"/>
  <c r="F868" i="8" s="1"/>
  <c r="R868" i="1"/>
  <c r="U868" i="1" s="1"/>
  <c r="L292" i="11"/>
  <c r="T294" i="10"/>
  <c r="O869" i="8"/>
  <c r="P869" i="8" s="1"/>
  <c r="X869" i="8" s="1"/>
  <c r="F869" i="8" s="1"/>
  <c r="V870" i="8"/>
  <c r="W869" i="8"/>
  <c r="P869" i="1"/>
  <c r="Q869" i="1" s="1"/>
  <c r="N870" i="1"/>
  <c r="O869" i="1"/>
  <c r="V294" i="10" l="1"/>
  <c r="W294" i="10" s="1"/>
  <c r="U294" i="10"/>
  <c r="R869" i="1"/>
  <c r="U869" i="1" s="1"/>
  <c r="P870" i="1"/>
  <c r="Q870" i="1" s="1"/>
  <c r="N871" i="1"/>
  <c r="O870" i="1"/>
  <c r="O870" i="8"/>
  <c r="P870" i="8" s="1"/>
  <c r="V871" i="8"/>
  <c r="W870" i="8"/>
  <c r="I291" i="11"/>
  <c r="X294" i="10" l="1"/>
  <c r="N295" i="10"/>
  <c r="O295" i="10" s="1"/>
  <c r="S295" i="10" s="1"/>
  <c r="X870" i="8"/>
  <c r="F870" i="8" s="1"/>
  <c r="R870" i="1"/>
  <c r="U870" i="1" s="1"/>
  <c r="Y294" i="10"/>
  <c r="O871" i="8"/>
  <c r="P871" i="8" s="1"/>
  <c r="V872" i="8"/>
  <c r="W871" i="8"/>
  <c r="P871" i="1"/>
  <c r="Q871" i="1" s="1"/>
  <c r="N872" i="1"/>
  <c r="O871" i="1"/>
  <c r="Z294" i="10" l="1"/>
  <c r="F294" i="10" s="1"/>
  <c r="R871" i="1"/>
  <c r="U871" i="1" s="1"/>
  <c r="X871" i="8"/>
  <c r="F871" i="8" s="1"/>
  <c r="L293" i="11"/>
  <c r="T295" i="10"/>
  <c r="P872" i="1"/>
  <c r="Q872" i="1" s="1"/>
  <c r="N873" i="1"/>
  <c r="O872" i="1"/>
  <c r="O872" i="8"/>
  <c r="P872" i="8" s="1"/>
  <c r="V873" i="8"/>
  <c r="W872" i="8"/>
  <c r="V295" i="10" l="1"/>
  <c r="W295" i="10" s="1"/>
  <c r="U295" i="10"/>
  <c r="R872" i="1"/>
  <c r="U872" i="1" s="1"/>
  <c r="X872" i="8"/>
  <c r="F872" i="8" s="1"/>
  <c r="O873" i="8"/>
  <c r="P873" i="8" s="1"/>
  <c r="V874" i="8"/>
  <c r="W873" i="8"/>
  <c r="P873" i="1"/>
  <c r="Q873" i="1" s="1"/>
  <c r="N874" i="1"/>
  <c r="O873" i="1"/>
  <c r="I292" i="11"/>
  <c r="X295" i="10" l="1"/>
  <c r="N296" i="10"/>
  <c r="O296" i="10" s="1"/>
  <c r="S296" i="10" s="1"/>
  <c r="R873" i="1"/>
  <c r="U873" i="1" s="1"/>
  <c r="X873" i="8"/>
  <c r="F873" i="8" s="1"/>
  <c r="Y295" i="10"/>
  <c r="P874" i="1"/>
  <c r="Q874" i="1" s="1"/>
  <c r="N875" i="1"/>
  <c r="O874" i="1"/>
  <c r="O874" i="8"/>
  <c r="P874" i="8" s="1"/>
  <c r="V875" i="8"/>
  <c r="W874" i="8"/>
  <c r="Z295" i="10" l="1"/>
  <c r="F295" i="10" s="1"/>
  <c r="X874" i="8"/>
  <c r="F874" i="8" s="1"/>
  <c r="L294" i="11"/>
  <c r="T296" i="10"/>
  <c r="O875" i="8"/>
  <c r="P875" i="8" s="1"/>
  <c r="V876" i="8"/>
  <c r="W875" i="8"/>
  <c r="P875" i="1"/>
  <c r="Q875" i="1" s="1"/>
  <c r="N876" i="1"/>
  <c r="O875" i="1"/>
  <c r="R874" i="1"/>
  <c r="U874" i="1" s="1"/>
  <c r="V296" i="10" l="1"/>
  <c r="W296" i="10" s="1"/>
  <c r="U296" i="10"/>
  <c r="R875" i="1"/>
  <c r="U875" i="1" s="1"/>
  <c r="X875" i="8"/>
  <c r="F875" i="8" s="1"/>
  <c r="P876" i="1"/>
  <c r="Q876" i="1" s="1"/>
  <c r="N877" i="1"/>
  <c r="O876" i="1"/>
  <c r="O876" i="8"/>
  <c r="P876" i="8" s="1"/>
  <c r="V877" i="8"/>
  <c r="W876" i="8"/>
  <c r="I293" i="11"/>
  <c r="X296" i="10" l="1"/>
  <c r="N297" i="10"/>
  <c r="O297" i="10" s="1"/>
  <c r="S297" i="10" s="1"/>
  <c r="Y296" i="10"/>
  <c r="R876" i="1"/>
  <c r="U876" i="1" s="1"/>
  <c r="O877" i="8"/>
  <c r="P877" i="8" s="1"/>
  <c r="V878" i="8"/>
  <c r="W877" i="8"/>
  <c r="X876" i="8"/>
  <c r="F876" i="8" s="1"/>
  <c r="P877" i="1"/>
  <c r="Q877" i="1" s="1"/>
  <c r="N878" i="1"/>
  <c r="O877" i="1"/>
  <c r="Z296" i="10" l="1"/>
  <c r="F296" i="10" s="1"/>
  <c r="R877" i="1"/>
  <c r="U877" i="1" s="1"/>
  <c r="P878" i="1"/>
  <c r="Q878" i="1" s="1"/>
  <c r="N879" i="1"/>
  <c r="O878" i="1"/>
  <c r="O878" i="8"/>
  <c r="P878" i="8" s="1"/>
  <c r="V879" i="8"/>
  <c r="W878" i="8"/>
  <c r="L295" i="11"/>
  <c r="T297" i="10"/>
  <c r="X877" i="8"/>
  <c r="F877" i="8" s="1"/>
  <c r="V297" i="10" l="1"/>
  <c r="W297" i="10" s="1"/>
  <c r="U297" i="10"/>
  <c r="X878" i="8"/>
  <c r="F878" i="8" s="1"/>
  <c r="I294" i="11"/>
  <c r="O879" i="8"/>
  <c r="P879" i="8" s="1"/>
  <c r="V880" i="8"/>
  <c r="W879" i="8"/>
  <c r="P879" i="1"/>
  <c r="Q879" i="1" s="1"/>
  <c r="N880" i="1"/>
  <c r="O879" i="1"/>
  <c r="R878" i="1"/>
  <c r="U878" i="1" s="1"/>
  <c r="X297" i="10" l="1"/>
  <c r="N298" i="10"/>
  <c r="O298" i="10" s="1"/>
  <c r="S298" i="10" s="1"/>
  <c r="R879" i="1"/>
  <c r="U879" i="1" s="1"/>
  <c r="X879" i="8"/>
  <c r="F879" i="8" s="1"/>
  <c r="P880" i="1"/>
  <c r="Q880" i="1" s="1"/>
  <c r="N881" i="1"/>
  <c r="O880" i="1"/>
  <c r="O880" i="8"/>
  <c r="P880" i="8" s="1"/>
  <c r="V881" i="8"/>
  <c r="W880" i="8"/>
  <c r="Y297" i="10"/>
  <c r="X880" i="8" l="1"/>
  <c r="F880" i="8" s="1"/>
  <c r="Z297" i="10"/>
  <c r="F297" i="10" s="1"/>
  <c r="R880" i="1"/>
  <c r="U880" i="1" s="1"/>
  <c r="O881" i="8"/>
  <c r="P881" i="8" s="1"/>
  <c r="V882" i="8"/>
  <c r="W881" i="8"/>
  <c r="T298" i="10"/>
  <c r="L296" i="11"/>
  <c r="P881" i="1"/>
  <c r="Q881" i="1" s="1"/>
  <c r="N882" i="1"/>
  <c r="O881" i="1"/>
  <c r="R881" i="1" l="1"/>
  <c r="U881" i="1" s="1"/>
  <c r="V298" i="10"/>
  <c r="W298" i="10" s="1"/>
  <c r="U298" i="10"/>
  <c r="X881" i="8"/>
  <c r="F881" i="8" s="1"/>
  <c r="I295" i="11"/>
  <c r="P882" i="1"/>
  <c r="Q882" i="1" s="1"/>
  <c r="N883" i="1"/>
  <c r="O882" i="1"/>
  <c r="O882" i="8"/>
  <c r="P882" i="8" s="1"/>
  <c r="V883" i="8"/>
  <c r="W882" i="8"/>
  <c r="X298" i="10" l="1"/>
  <c r="N299" i="10"/>
  <c r="O299" i="10" s="1"/>
  <c r="S299" i="10" s="1"/>
  <c r="R882" i="1"/>
  <c r="U882" i="1" s="1"/>
  <c r="X882" i="8"/>
  <c r="F882" i="8" s="1"/>
  <c r="O883" i="8"/>
  <c r="P883" i="8" s="1"/>
  <c r="V884" i="8"/>
  <c r="W883" i="8"/>
  <c r="P883" i="1"/>
  <c r="Q883" i="1" s="1"/>
  <c r="N884" i="1"/>
  <c r="O883" i="1"/>
  <c r="Y298" i="10"/>
  <c r="Z298" i="10" l="1"/>
  <c r="F298" i="10" s="1"/>
  <c r="X883" i="8"/>
  <c r="F883" i="8" s="1"/>
  <c r="R883" i="1"/>
  <c r="U883" i="1" s="1"/>
  <c r="P884" i="1"/>
  <c r="Q884" i="1" s="1"/>
  <c r="N885" i="1"/>
  <c r="O884" i="1"/>
  <c r="T299" i="10"/>
  <c r="L297" i="11"/>
  <c r="O884" i="8"/>
  <c r="P884" i="8" s="1"/>
  <c r="V885" i="8"/>
  <c r="W884" i="8"/>
  <c r="V299" i="10" l="1"/>
  <c r="W299" i="10" s="1"/>
  <c r="U299" i="10"/>
  <c r="X884" i="8"/>
  <c r="F884" i="8" s="1"/>
  <c r="I296" i="11"/>
  <c r="P885" i="1"/>
  <c r="Q885" i="1" s="1"/>
  <c r="N886" i="1"/>
  <c r="O885" i="1"/>
  <c r="O885" i="8"/>
  <c r="P885" i="8" s="1"/>
  <c r="V886" i="8"/>
  <c r="W885" i="8"/>
  <c r="R884" i="1"/>
  <c r="U884" i="1" s="1"/>
  <c r="X299" i="10" l="1"/>
  <c r="N300" i="10"/>
  <c r="O300" i="10" s="1"/>
  <c r="S300" i="10" s="1"/>
  <c r="X885" i="8"/>
  <c r="F885" i="8" s="1"/>
  <c r="R885" i="1"/>
  <c r="U885" i="1" s="1"/>
  <c r="P886" i="1"/>
  <c r="Q886" i="1" s="1"/>
  <c r="N887" i="1"/>
  <c r="O886" i="1"/>
  <c r="Y299" i="10"/>
  <c r="O886" i="8"/>
  <c r="P886" i="8" s="1"/>
  <c r="V887" i="8"/>
  <c r="W886" i="8"/>
  <c r="X886" i="8" l="1"/>
  <c r="F886" i="8" s="1"/>
  <c r="R886" i="1"/>
  <c r="U886" i="1" s="1"/>
  <c r="P887" i="1"/>
  <c r="Q887" i="1" s="1"/>
  <c r="N888" i="1"/>
  <c r="O887" i="1"/>
  <c r="Z299" i="10"/>
  <c r="F299" i="10" s="1"/>
  <c r="O887" i="8"/>
  <c r="P887" i="8" s="1"/>
  <c r="V888" i="8"/>
  <c r="W887" i="8"/>
  <c r="L298" i="11"/>
  <c r="T300" i="10"/>
  <c r="V300" i="10" l="1"/>
  <c r="W300" i="10" s="1"/>
  <c r="U300" i="10"/>
  <c r="X887" i="8"/>
  <c r="F887" i="8" s="1"/>
  <c r="R887" i="1"/>
  <c r="U887" i="1" s="1"/>
  <c r="O888" i="8"/>
  <c r="P888" i="8" s="1"/>
  <c r="V889" i="8"/>
  <c r="W888" i="8"/>
  <c r="P888" i="1"/>
  <c r="Q888" i="1" s="1"/>
  <c r="N889" i="1"/>
  <c r="O888" i="1"/>
  <c r="I297" i="11"/>
  <c r="X300" i="10" l="1"/>
  <c r="N301" i="10"/>
  <c r="O301" i="10" s="1"/>
  <c r="S301" i="10" s="1"/>
  <c r="R888" i="1"/>
  <c r="U888" i="1" s="1"/>
  <c r="Y300" i="10"/>
  <c r="P889" i="1"/>
  <c r="Q889" i="1" s="1"/>
  <c r="N890" i="1"/>
  <c r="O889" i="1"/>
  <c r="O889" i="8"/>
  <c r="P889" i="8" s="1"/>
  <c r="V890" i="8"/>
  <c r="W889" i="8"/>
  <c r="X888" i="8"/>
  <c r="F888" i="8" s="1"/>
  <c r="X889" i="8" l="1"/>
  <c r="F889" i="8" s="1"/>
  <c r="Z300" i="10"/>
  <c r="F300" i="10" s="1"/>
  <c r="R889" i="1"/>
  <c r="U889" i="1" s="1"/>
  <c r="O890" i="8"/>
  <c r="P890" i="8" s="1"/>
  <c r="V891" i="8"/>
  <c r="W890" i="8"/>
  <c r="L299" i="11"/>
  <c r="T301" i="10"/>
  <c r="P890" i="1"/>
  <c r="Q890" i="1" s="1"/>
  <c r="N891" i="1"/>
  <c r="O890" i="1"/>
  <c r="V301" i="10" l="1"/>
  <c r="W301" i="10" s="1"/>
  <c r="U301" i="10"/>
  <c r="R890" i="1"/>
  <c r="U890" i="1" s="1"/>
  <c r="X890" i="8"/>
  <c r="F890" i="8" s="1"/>
  <c r="I298" i="11"/>
  <c r="P891" i="1"/>
  <c r="Q891" i="1" s="1"/>
  <c r="N892" i="1"/>
  <c r="O891" i="1"/>
  <c r="O891" i="8"/>
  <c r="P891" i="8" s="1"/>
  <c r="V892" i="8"/>
  <c r="W891" i="8"/>
  <c r="X301" i="10" l="1"/>
  <c r="X891" i="8"/>
  <c r="F891" i="8" s="1"/>
  <c r="R891" i="1"/>
  <c r="U891" i="1" s="1"/>
  <c r="N302" i="10"/>
  <c r="O302" i="10" s="1"/>
  <c r="S302" i="10" s="1"/>
  <c r="O892" i="8"/>
  <c r="P892" i="8" s="1"/>
  <c r="V893" i="8"/>
  <c r="W892" i="8"/>
  <c r="P892" i="1"/>
  <c r="Q892" i="1" s="1"/>
  <c r="N893" i="1"/>
  <c r="O892" i="1"/>
  <c r="Y301" i="10"/>
  <c r="X892" i="8" l="1"/>
  <c r="F892" i="8" s="1"/>
  <c r="R892" i="1"/>
  <c r="U892" i="1" s="1"/>
  <c r="P893" i="1"/>
  <c r="Q893" i="1" s="1"/>
  <c r="N894" i="1"/>
  <c r="O893" i="1"/>
  <c r="O893" i="8"/>
  <c r="P893" i="8" s="1"/>
  <c r="V894" i="8"/>
  <c r="W893" i="8"/>
  <c r="L300" i="11"/>
  <c r="T302" i="10"/>
  <c r="Z301" i="10"/>
  <c r="F301" i="10" s="1"/>
  <c r="V302" i="10" l="1"/>
  <c r="W302" i="10" s="1"/>
  <c r="U302" i="10"/>
  <c r="X893" i="8"/>
  <c r="F893" i="8" s="1"/>
  <c r="R893" i="1"/>
  <c r="U893" i="1" s="1"/>
  <c r="O894" i="8"/>
  <c r="P894" i="8" s="1"/>
  <c r="V895" i="8"/>
  <c r="W894" i="8"/>
  <c r="I299" i="11"/>
  <c r="P894" i="1"/>
  <c r="Q894" i="1" s="1"/>
  <c r="N895" i="1"/>
  <c r="O894" i="1"/>
  <c r="X302" i="10" l="1"/>
  <c r="N303" i="10"/>
  <c r="O303" i="10" s="1"/>
  <c r="S303" i="10" s="1"/>
  <c r="R894" i="1"/>
  <c r="U894" i="1" s="1"/>
  <c r="X894" i="8"/>
  <c r="F894" i="8" s="1"/>
  <c r="Y302" i="10"/>
  <c r="O895" i="8"/>
  <c r="P895" i="8" s="1"/>
  <c r="V896" i="8"/>
  <c r="W895" i="8"/>
  <c r="P895" i="1"/>
  <c r="Q895" i="1" s="1"/>
  <c r="N896" i="1"/>
  <c r="O895" i="1"/>
  <c r="X895" i="8" l="1"/>
  <c r="F895" i="8" s="1"/>
  <c r="R895" i="1"/>
  <c r="U895" i="1" s="1"/>
  <c r="O896" i="8"/>
  <c r="P896" i="8" s="1"/>
  <c r="V897" i="8"/>
  <c r="W896" i="8"/>
  <c r="Z302" i="10"/>
  <c r="F302" i="10" s="1"/>
  <c r="P896" i="1"/>
  <c r="Q896" i="1" s="1"/>
  <c r="R896" i="1" s="1"/>
  <c r="U896" i="1" s="1"/>
  <c r="N897" i="1"/>
  <c r="O896" i="1"/>
  <c r="T303" i="10"/>
  <c r="L301" i="11"/>
  <c r="V303" i="10" l="1"/>
  <c r="W303" i="10" s="1"/>
  <c r="U303" i="10"/>
  <c r="X896" i="8"/>
  <c r="F896" i="8" s="1"/>
  <c r="P897" i="1"/>
  <c r="Q897" i="1" s="1"/>
  <c r="N898" i="1"/>
  <c r="O897" i="1"/>
  <c r="O897" i="8"/>
  <c r="P897" i="8" s="1"/>
  <c r="V898" i="8"/>
  <c r="W897" i="8"/>
  <c r="I300" i="11"/>
  <c r="X303" i="10" l="1"/>
  <c r="N304" i="10"/>
  <c r="O304" i="10" s="1"/>
  <c r="S304" i="10" s="1"/>
  <c r="X897" i="8"/>
  <c r="F897" i="8" s="1"/>
  <c r="Y303" i="10"/>
  <c r="R897" i="1"/>
  <c r="U897" i="1" s="1"/>
  <c r="O898" i="8"/>
  <c r="P898" i="8" s="1"/>
  <c r="V899" i="8"/>
  <c r="W898" i="8"/>
  <c r="P898" i="1"/>
  <c r="Q898" i="1" s="1"/>
  <c r="N899" i="1"/>
  <c r="O898" i="1"/>
  <c r="Z303" i="10" l="1"/>
  <c r="F303" i="10" s="1"/>
  <c r="R898" i="1"/>
  <c r="U898" i="1" s="1"/>
  <c r="P899" i="1"/>
  <c r="Q899" i="1" s="1"/>
  <c r="N900" i="1"/>
  <c r="O899" i="1"/>
  <c r="O899" i="8"/>
  <c r="P899" i="8" s="1"/>
  <c r="V900" i="8"/>
  <c r="W899" i="8"/>
  <c r="L302" i="11"/>
  <c r="T304" i="10"/>
  <c r="X898" i="8"/>
  <c r="F898" i="8" s="1"/>
  <c r="V304" i="10" l="1"/>
  <c r="W304" i="10" s="1"/>
  <c r="U304" i="10"/>
  <c r="X899" i="8"/>
  <c r="F899" i="8" s="1"/>
  <c r="R899" i="1"/>
  <c r="U899" i="1" s="1"/>
  <c r="O900" i="8"/>
  <c r="P900" i="8" s="1"/>
  <c r="V901" i="8"/>
  <c r="W900" i="8"/>
  <c r="I301" i="11"/>
  <c r="P900" i="1"/>
  <c r="Q900" i="1" s="1"/>
  <c r="N901" i="1"/>
  <c r="O900" i="1"/>
  <c r="X304" i="10" l="1"/>
  <c r="N305" i="10"/>
  <c r="O305" i="10" s="1"/>
  <c r="S305" i="10" s="1"/>
  <c r="R900" i="1"/>
  <c r="U900" i="1" s="1"/>
  <c r="X900" i="8"/>
  <c r="F900" i="8" s="1"/>
  <c r="P901" i="1"/>
  <c r="Q901" i="1" s="1"/>
  <c r="N902" i="1"/>
  <c r="O901" i="1"/>
  <c r="Y304" i="10"/>
  <c r="O901" i="8"/>
  <c r="P901" i="8" s="1"/>
  <c r="V902" i="8"/>
  <c r="W901" i="8"/>
  <c r="X901" i="8" l="1"/>
  <c r="F901" i="8" s="1"/>
  <c r="R901" i="1"/>
  <c r="U901" i="1" s="1"/>
  <c r="P902" i="1"/>
  <c r="Q902" i="1" s="1"/>
  <c r="N903" i="1"/>
  <c r="O902" i="1"/>
  <c r="Z304" i="10"/>
  <c r="F304" i="10" s="1"/>
  <c r="O902" i="8"/>
  <c r="P902" i="8" s="1"/>
  <c r="V903" i="8"/>
  <c r="W902" i="8"/>
  <c r="L303" i="11"/>
  <c r="T305" i="10"/>
  <c r="X902" i="8" l="1"/>
  <c r="F902" i="8" s="1"/>
  <c r="V305" i="10"/>
  <c r="W305" i="10" s="1"/>
  <c r="U305" i="10"/>
  <c r="R902" i="1"/>
  <c r="U902" i="1" s="1"/>
  <c r="O903" i="8"/>
  <c r="P903" i="8" s="1"/>
  <c r="V904" i="8"/>
  <c r="W903" i="8"/>
  <c r="P903" i="1"/>
  <c r="Q903" i="1" s="1"/>
  <c r="N904" i="1"/>
  <c r="O903" i="1"/>
  <c r="I302" i="11"/>
  <c r="X305" i="10" l="1"/>
  <c r="N306" i="10"/>
  <c r="O306" i="10" s="1"/>
  <c r="S306" i="10" s="1"/>
  <c r="R903" i="1"/>
  <c r="U903" i="1" s="1"/>
  <c r="X903" i="8"/>
  <c r="F903" i="8" s="1"/>
  <c r="Y305" i="10"/>
  <c r="P904" i="1"/>
  <c r="Q904" i="1" s="1"/>
  <c r="N905" i="1"/>
  <c r="O904" i="1"/>
  <c r="O904" i="8"/>
  <c r="P904" i="8" s="1"/>
  <c r="V905" i="8"/>
  <c r="W904" i="8"/>
  <c r="X904" i="8" l="1"/>
  <c r="F904" i="8" s="1"/>
  <c r="Z305" i="10"/>
  <c r="F305" i="10" s="1"/>
  <c r="O905" i="8"/>
  <c r="P905" i="8" s="1"/>
  <c r="V906" i="8"/>
  <c r="W905" i="8"/>
  <c r="P905" i="1"/>
  <c r="Q905" i="1" s="1"/>
  <c r="N906" i="1"/>
  <c r="O905" i="1"/>
  <c r="T306" i="10"/>
  <c r="L304" i="11"/>
  <c r="R904" i="1"/>
  <c r="U904" i="1" s="1"/>
  <c r="V306" i="10" l="1"/>
  <c r="W306" i="10" s="1"/>
  <c r="U306" i="10"/>
  <c r="R905" i="1"/>
  <c r="U905" i="1" s="1"/>
  <c r="X905" i="8"/>
  <c r="F905" i="8" s="1"/>
  <c r="I303" i="11"/>
  <c r="P906" i="1"/>
  <c r="Q906" i="1" s="1"/>
  <c r="N907" i="1"/>
  <c r="O906" i="1"/>
  <c r="O906" i="8"/>
  <c r="P906" i="8" s="1"/>
  <c r="V907" i="8"/>
  <c r="W906" i="8"/>
  <c r="X306" i="10" l="1"/>
  <c r="N307" i="10"/>
  <c r="O307" i="10" s="1"/>
  <c r="S307" i="10" s="1"/>
  <c r="R906" i="1"/>
  <c r="U906" i="1" s="1"/>
  <c r="X906" i="8"/>
  <c r="F906" i="8" s="1"/>
  <c r="O907" i="8"/>
  <c r="P907" i="8" s="1"/>
  <c r="V908" i="8"/>
  <c r="W907" i="8"/>
  <c r="P907" i="1"/>
  <c r="Q907" i="1" s="1"/>
  <c r="N908" i="1"/>
  <c r="O907" i="1"/>
  <c r="Y306" i="10"/>
  <c r="R907" i="1" l="1"/>
  <c r="U907" i="1" s="1"/>
  <c r="X907" i="8"/>
  <c r="F907" i="8" s="1"/>
  <c r="Z306" i="10"/>
  <c r="F306" i="10" s="1"/>
  <c r="P908" i="1"/>
  <c r="Q908" i="1" s="1"/>
  <c r="N909" i="1"/>
  <c r="O908" i="1"/>
  <c r="T307" i="10"/>
  <c r="L305" i="11"/>
  <c r="O908" i="8"/>
  <c r="P908" i="8" s="1"/>
  <c r="V909" i="8"/>
  <c r="W908" i="8"/>
  <c r="V307" i="10" l="1"/>
  <c r="W307" i="10" s="1"/>
  <c r="U307" i="10"/>
  <c r="X908" i="8"/>
  <c r="F908" i="8" s="1"/>
  <c r="O909" i="8"/>
  <c r="P909" i="8" s="1"/>
  <c r="V910" i="8"/>
  <c r="W909" i="8"/>
  <c r="P909" i="1"/>
  <c r="Q909" i="1" s="1"/>
  <c r="N910" i="1"/>
  <c r="O909" i="1"/>
  <c r="I304" i="11"/>
  <c r="R908" i="1"/>
  <c r="U908" i="1" s="1"/>
  <c r="X307" i="10" l="1"/>
  <c r="N308" i="10"/>
  <c r="O308" i="10" s="1"/>
  <c r="S308" i="10" s="1"/>
  <c r="R909" i="1"/>
  <c r="U909" i="1" s="1"/>
  <c r="Y307" i="10"/>
  <c r="P910" i="1"/>
  <c r="Q910" i="1" s="1"/>
  <c r="N911" i="1"/>
  <c r="O910" i="1"/>
  <c r="O910" i="8"/>
  <c r="P910" i="8" s="1"/>
  <c r="X910" i="8" s="1"/>
  <c r="F910" i="8" s="1"/>
  <c r="V911" i="8"/>
  <c r="W910" i="8"/>
  <c r="X909" i="8"/>
  <c r="F909" i="8" s="1"/>
  <c r="Z307" i="10" l="1"/>
  <c r="F307" i="10" s="1"/>
  <c r="O911" i="8"/>
  <c r="P911" i="8" s="1"/>
  <c r="V912" i="8"/>
  <c r="W911" i="8"/>
  <c r="P911" i="1"/>
  <c r="Q911" i="1" s="1"/>
  <c r="N912" i="1"/>
  <c r="O911" i="1"/>
  <c r="T308" i="10"/>
  <c r="L306" i="11"/>
  <c r="R910" i="1"/>
  <c r="U910" i="1" s="1"/>
  <c r="V308" i="10" l="1"/>
  <c r="W308" i="10" s="1"/>
  <c r="U308" i="10"/>
  <c r="R911" i="1"/>
  <c r="U911" i="1" s="1"/>
  <c r="I305" i="11"/>
  <c r="P912" i="1"/>
  <c r="Q912" i="1" s="1"/>
  <c r="N913" i="1"/>
  <c r="O912" i="1"/>
  <c r="O912" i="8"/>
  <c r="P912" i="8" s="1"/>
  <c r="V913" i="8"/>
  <c r="W912" i="8"/>
  <c r="X911" i="8"/>
  <c r="F911" i="8" s="1"/>
  <c r="X308" i="10" l="1"/>
  <c r="N309" i="10"/>
  <c r="O309" i="10" s="1"/>
  <c r="S309" i="10" s="1"/>
  <c r="X912" i="8"/>
  <c r="F912" i="8" s="1"/>
  <c r="R912" i="1"/>
  <c r="U912" i="1" s="1"/>
  <c r="O913" i="8"/>
  <c r="P913" i="8" s="1"/>
  <c r="V914" i="8"/>
  <c r="W913" i="8"/>
  <c r="Y308" i="10"/>
  <c r="P913" i="1"/>
  <c r="Q913" i="1" s="1"/>
  <c r="N914" i="1"/>
  <c r="O913" i="1"/>
  <c r="Z308" i="10" l="1"/>
  <c r="F308" i="10" s="1"/>
  <c r="X913" i="8"/>
  <c r="F913" i="8" s="1"/>
  <c r="R913" i="1"/>
  <c r="U913" i="1" s="1"/>
  <c r="L307" i="11"/>
  <c r="T309" i="10"/>
  <c r="O914" i="8"/>
  <c r="P914" i="8" s="1"/>
  <c r="V915" i="8"/>
  <c r="W914" i="8"/>
  <c r="P914" i="1"/>
  <c r="Q914" i="1" s="1"/>
  <c r="N915" i="1"/>
  <c r="O914" i="1"/>
  <c r="V309" i="10" l="1"/>
  <c r="W309" i="10" s="1"/>
  <c r="U309" i="10"/>
  <c r="R914" i="1"/>
  <c r="U914" i="1" s="1"/>
  <c r="X914" i="8"/>
  <c r="F914" i="8" s="1"/>
  <c r="P915" i="1"/>
  <c r="Q915" i="1" s="1"/>
  <c r="N916" i="1"/>
  <c r="O915" i="1"/>
  <c r="O915" i="8"/>
  <c r="P915" i="8" s="1"/>
  <c r="V916" i="8"/>
  <c r="W915" i="8"/>
  <c r="I306" i="11"/>
  <c r="X915" i="8" l="1"/>
  <c r="F915" i="8" s="1"/>
  <c r="X309" i="10"/>
  <c r="N310" i="10"/>
  <c r="O310" i="10" s="1"/>
  <c r="S310" i="10" s="1"/>
  <c r="R915" i="1"/>
  <c r="U915" i="1" s="1"/>
  <c r="Y309" i="10"/>
  <c r="P916" i="1"/>
  <c r="Q916" i="1" s="1"/>
  <c r="N917" i="1"/>
  <c r="O916" i="1"/>
  <c r="O916" i="8"/>
  <c r="P916" i="8" s="1"/>
  <c r="V917" i="8"/>
  <c r="W916" i="8"/>
  <c r="X916" i="8" l="1"/>
  <c r="F916" i="8" s="1"/>
  <c r="Z309" i="10"/>
  <c r="F309" i="10" s="1"/>
  <c r="R916" i="1"/>
  <c r="U916" i="1" s="1"/>
  <c r="T310" i="10"/>
  <c r="L308" i="11"/>
  <c r="O917" i="8"/>
  <c r="P917" i="8" s="1"/>
  <c r="V918" i="8"/>
  <c r="W917" i="8"/>
  <c r="P917" i="1"/>
  <c r="Q917" i="1" s="1"/>
  <c r="N918" i="1"/>
  <c r="O917" i="1"/>
  <c r="V310" i="10" l="1"/>
  <c r="W310" i="10" s="1"/>
  <c r="U310" i="10"/>
  <c r="R917" i="1"/>
  <c r="U917" i="1" s="1"/>
  <c r="X917" i="8"/>
  <c r="F917" i="8" s="1"/>
  <c r="P918" i="1"/>
  <c r="Q918" i="1" s="1"/>
  <c r="N919" i="1"/>
  <c r="O918" i="1"/>
  <c r="O918" i="8"/>
  <c r="P918" i="8" s="1"/>
  <c r="V919" i="8"/>
  <c r="W918" i="8"/>
  <c r="I307" i="11"/>
  <c r="X310" i="10" l="1"/>
  <c r="N311" i="10"/>
  <c r="O311" i="10" s="1"/>
  <c r="S311" i="10" s="1"/>
  <c r="X918" i="8"/>
  <c r="F918" i="8" s="1"/>
  <c r="R918" i="1"/>
  <c r="U918" i="1" s="1"/>
  <c r="Y310" i="10"/>
  <c r="O919" i="8"/>
  <c r="P919" i="8" s="1"/>
  <c r="V920" i="8"/>
  <c r="W919" i="8"/>
  <c r="P919" i="1"/>
  <c r="Q919" i="1" s="1"/>
  <c r="N920" i="1"/>
  <c r="O919" i="1"/>
  <c r="R919" i="1" l="1"/>
  <c r="U919" i="1" s="1"/>
  <c r="Z310" i="10"/>
  <c r="F310" i="10" s="1"/>
  <c r="X919" i="8"/>
  <c r="F919" i="8" s="1"/>
  <c r="L309" i="11"/>
  <c r="T311" i="10"/>
  <c r="P920" i="1"/>
  <c r="Q920" i="1" s="1"/>
  <c r="N921" i="1"/>
  <c r="O920" i="1"/>
  <c r="O920" i="8"/>
  <c r="P920" i="8" s="1"/>
  <c r="V921" i="8"/>
  <c r="W920" i="8"/>
  <c r="V311" i="10" l="1"/>
  <c r="W311" i="10" s="1"/>
  <c r="U311" i="10"/>
  <c r="X920" i="8"/>
  <c r="F920" i="8" s="1"/>
  <c r="R920" i="1"/>
  <c r="U920" i="1" s="1"/>
  <c r="O921" i="8"/>
  <c r="P921" i="8" s="1"/>
  <c r="V922" i="8"/>
  <c r="W921" i="8"/>
  <c r="P921" i="1"/>
  <c r="Q921" i="1" s="1"/>
  <c r="N922" i="1"/>
  <c r="O921" i="1"/>
  <c r="I308" i="11"/>
  <c r="X311" i="10" l="1"/>
  <c r="N312" i="10"/>
  <c r="O312" i="10" s="1"/>
  <c r="S312" i="10" s="1"/>
  <c r="R921" i="1"/>
  <c r="U921" i="1" s="1"/>
  <c r="X921" i="8"/>
  <c r="F921" i="8" s="1"/>
  <c r="Y311" i="10"/>
  <c r="P922" i="1"/>
  <c r="Q922" i="1" s="1"/>
  <c r="N923" i="1"/>
  <c r="O922" i="1"/>
  <c r="O922" i="8"/>
  <c r="P922" i="8" s="1"/>
  <c r="V923" i="8"/>
  <c r="W922" i="8"/>
  <c r="X922" i="8" l="1"/>
  <c r="F922" i="8" s="1"/>
  <c r="Z311" i="10"/>
  <c r="F311" i="10" s="1"/>
  <c r="R922" i="1"/>
  <c r="U922" i="1" s="1"/>
  <c r="L310" i="11"/>
  <c r="T312" i="10"/>
  <c r="O923" i="8"/>
  <c r="P923" i="8" s="1"/>
  <c r="V924" i="8"/>
  <c r="W923" i="8"/>
  <c r="P923" i="1"/>
  <c r="Q923" i="1" s="1"/>
  <c r="N924" i="1"/>
  <c r="O923" i="1"/>
  <c r="V312" i="10" l="1"/>
  <c r="W312" i="10" s="1"/>
  <c r="U312" i="10"/>
  <c r="R923" i="1"/>
  <c r="U923" i="1" s="1"/>
  <c r="X923" i="8"/>
  <c r="F923" i="8" s="1"/>
  <c r="P924" i="1"/>
  <c r="Q924" i="1" s="1"/>
  <c r="N925" i="1"/>
  <c r="O924" i="1"/>
  <c r="O924" i="8"/>
  <c r="P924" i="8" s="1"/>
  <c r="V925" i="8"/>
  <c r="W924" i="8"/>
  <c r="I309" i="11"/>
  <c r="X312" i="10" l="1"/>
  <c r="N313" i="10"/>
  <c r="O313" i="10" s="1"/>
  <c r="S313" i="10" s="1"/>
  <c r="X924" i="8"/>
  <c r="F924" i="8" s="1"/>
  <c r="R924" i="1"/>
  <c r="U924" i="1" s="1"/>
  <c r="Y312" i="10"/>
  <c r="O925" i="8"/>
  <c r="P925" i="8" s="1"/>
  <c r="V926" i="8"/>
  <c r="W925" i="8"/>
  <c r="P925" i="1"/>
  <c r="Q925" i="1" s="1"/>
  <c r="N926" i="1"/>
  <c r="O925" i="1"/>
  <c r="R925" i="1" l="1"/>
  <c r="U925" i="1" s="1"/>
  <c r="Z312" i="10"/>
  <c r="F312" i="10" s="1"/>
  <c r="X925" i="8"/>
  <c r="F925" i="8" s="1"/>
  <c r="T313" i="10"/>
  <c r="L311" i="11"/>
  <c r="P926" i="1"/>
  <c r="Q926" i="1" s="1"/>
  <c r="N927" i="1"/>
  <c r="O926" i="1"/>
  <c r="O926" i="8"/>
  <c r="P926" i="8" s="1"/>
  <c r="V927" i="8"/>
  <c r="W926" i="8"/>
  <c r="X926" i="8" l="1"/>
  <c r="F926" i="8" s="1"/>
  <c r="V313" i="10"/>
  <c r="W313" i="10" s="1"/>
  <c r="U313" i="10"/>
  <c r="R926" i="1"/>
  <c r="U926" i="1" s="1"/>
  <c r="O927" i="8"/>
  <c r="P927" i="8" s="1"/>
  <c r="V928" i="8"/>
  <c r="W927" i="8"/>
  <c r="P927" i="1"/>
  <c r="Q927" i="1" s="1"/>
  <c r="N928" i="1"/>
  <c r="O927" i="1"/>
  <c r="I310" i="11"/>
  <c r="X313" i="10" l="1"/>
  <c r="N314" i="10"/>
  <c r="O314" i="10" s="1"/>
  <c r="S314" i="10" s="1"/>
  <c r="R927" i="1"/>
  <c r="U927" i="1" s="1"/>
  <c r="Y313" i="10"/>
  <c r="X927" i="8"/>
  <c r="F927" i="8" s="1"/>
  <c r="P928" i="1"/>
  <c r="Q928" i="1" s="1"/>
  <c r="N929" i="1"/>
  <c r="O928" i="1"/>
  <c r="O928" i="8"/>
  <c r="P928" i="8" s="1"/>
  <c r="V929" i="8"/>
  <c r="W928" i="8"/>
  <c r="Z313" i="10" l="1"/>
  <c r="F313" i="10" s="1"/>
  <c r="X928" i="8"/>
  <c r="F928" i="8" s="1"/>
  <c r="R928" i="1"/>
  <c r="U928" i="1" s="1"/>
  <c r="L312" i="11"/>
  <c r="T314" i="10"/>
  <c r="O929" i="8"/>
  <c r="P929" i="8" s="1"/>
  <c r="V930" i="8"/>
  <c r="W929" i="8"/>
  <c r="P929" i="1"/>
  <c r="Q929" i="1" s="1"/>
  <c r="N930" i="1"/>
  <c r="O929" i="1"/>
  <c r="V314" i="10" l="1"/>
  <c r="W314" i="10" s="1"/>
  <c r="U314" i="10"/>
  <c r="X929" i="8"/>
  <c r="F929" i="8" s="1"/>
  <c r="R929" i="1"/>
  <c r="U929" i="1" s="1"/>
  <c r="P930" i="1"/>
  <c r="Q930" i="1" s="1"/>
  <c r="N931" i="1"/>
  <c r="O930" i="1"/>
  <c r="O930" i="8"/>
  <c r="P930" i="8" s="1"/>
  <c r="X930" i="8" s="1"/>
  <c r="F930" i="8" s="1"/>
  <c r="V931" i="8"/>
  <c r="W930" i="8"/>
  <c r="I311" i="11"/>
  <c r="X314" i="10" l="1"/>
  <c r="N315" i="10"/>
  <c r="O315" i="10" s="1"/>
  <c r="S315" i="10" s="1"/>
  <c r="Y314" i="10"/>
  <c r="R930" i="1"/>
  <c r="U930" i="1" s="1"/>
  <c r="O931" i="8"/>
  <c r="P931" i="8" s="1"/>
  <c r="V932" i="8"/>
  <c r="W931" i="8"/>
  <c r="P931" i="1"/>
  <c r="Q931" i="1" s="1"/>
  <c r="N932" i="1"/>
  <c r="O931" i="1"/>
  <c r="Z314" i="10" l="1"/>
  <c r="F314" i="10" s="1"/>
  <c r="R931" i="1"/>
  <c r="U931" i="1" s="1"/>
  <c r="X931" i="8"/>
  <c r="F931" i="8" s="1"/>
  <c r="T315" i="10"/>
  <c r="L313" i="11"/>
  <c r="P932" i="1"/>
  <c r="Q932" i="1" s="1"/>
  <c r="N933" i="1"/>
  <c r="O932" i="1"/>
  <c r="O932" i="8"/>
  <c r="P932" i="8" s="1"/>
  <c r="V933" i="8"/>
  <c r="W932" i="8"/>
  <c r="V315" i="10" l="1"/>
  <c r="W315" i="10" s="1"/>
  <c r="U315" i="10"/>
  <c r="X932" i="8"/>
  <c r="F932" i="8" s="1"/>
  <c r="R932" i="1"/>
  <c r="U932" i="1" s="1"/>
  <c r="O933" i="8"/>
  <c r="P933" i="8" s="1"/>
  <c r="V934" i="8"/>
  <c r="W933" i="8"/>
  <c r="P933" i="1"/>
  <c r="Q933" i="1" s="1"/>
  <c r="R933" i="1" s="1"/>
  <c r="U933" i="1" s="1"/>
  <c r="N934" i="1"/>
  <c r="O933" i="1"/>
  <c r="I312" i="11"/>
  <c r="X315" i="10" l="1"/>
  <c r="X933" i="8"/>
  <c r="F933" i="8" s="1"/>
  <c r="Y315" i="10"/>
  <c r="P934" i="1"/>
  <c r="Q934" i="1" s="1"/>
  <c r="N935" i="1"/>
  <c r="O934" i="1"/>
  <c r="O934" i="8"/>
  <c r="P934" i="8" s="1"/>
  <c r="V935" i="8"/>
  <c r="W934" i="8"/>
  <c r="N316" i="10"/>
  <c r="O316" i="10" s="1"/>
  <c r="S316" i="10" s="1"/>
  <c r="X934" i="8" l="1"/>
  <c r="F934" i="8" s="1"/>
  <c r="Z315" i="10"/>
  <c r="F315" i="10" s="1"/>
  <c r="R934" i="1"/>
  <c r="U934" i="1" s="1"/>
  <c r="L314" i="11"/>
  <c r="T316" i="10"/>
  <c r="O935" i="8"/>
  <c r="P935" i="8" s="1"/>
  <c r="V936" i="8"/>
  <c r="W935" i="8"/>
  <c r="P935" i="1"/>
  <c r="Q935" i="1" s="1"/>
  <c r="N936" i="1"/>
  <c r="O935" i="1"/>
  <c r="V316" i="10" l="1"/>
  <c r="W316" i="10" s="1"/>
  <c r="U316" i="10"/>
  <c r="X935" i="8"/>
  <c r="F935" i="8" s="1"/>
  <c r="P936" i="1"/>
  <c r="Q936" i="1" s="1"/>
  <c r="N937" i="1"/>
  <c r="O936" i="1"/>
  <c r="O936" i="8"/>
  <c r="P936" i="8" s="1"/>
  <c r="V937" i="8"/>
  <c r="W936" i="8"/>
  <c r="R935" i="1"/>
  <c r="U935" i="1" s="1"/>
  <c r="I313" i="11"/>
  <c r="X316" i="10" l="1"/>
  <c r="X936" i="8"/>
  <c r="F936" i="8" s="1"/>
  <c r="R936" i="1"/>
  <c r="U936" i="1" s="1"/>
  <c r="O937" i="8"/>
  <c r="P937" i="8" s="1"/>
  <c r="V938" i="8"/>
  <c r="W937" i="8"/>
  <c r="P937" i="1"/>
  <c r="Q937" i="1" s="1"/>
  <c r="N938" i="1"/>
  <c r="O937" i="1"/>
  <c r="N317" i="10"/>
  <c r="O317" i="10" s="1"/>
  <c r="S317" i="10" s="1"/>
  <c r="Y316" i="10"/>
  <c r="Z316" i="10" l="1"/>
  <c r="F316" i="10" s="1"/>
  <c r="X937" i="8"/>
  <c r="F937" i="8" s="1"/>
  <c r="P938" i="1"/>
  <c r="Q938" i="1" s="1"/>
  <c r="N939" i="1"/>
  <c r="O938" i="1"/>
  <c r="R937" i="1"/>
  <c r="U937" i="1" s="1"/>
  <c r="L315" i="11"/>
  <c r="T317" i="10"/>
  <c r="O938" i="8"/>
  <c r="P938" i="8" s="1"/>
  <c r="V939" i="8"/>
  <c r="W938" i="8"/>
  <c r="V317" i="10" l="1"/>
  <c r="W317" i="10" s="1"/>
  <c r="U317" i="10"/>
  <c r="R938" i="1"/>
  <c r="U938" i="1" s="1"/>
  <c r="X938" i="8"/>
  <c r="F938" i="8" s="1"/>
  <c r="I314" i="11"/>
  <c r="O939" i="8"/>
  <c r="P939" i="8" s="1"/>
  <c r="V940" i="8"/>
  <c r="W939" i="8"/>
  <c r="P939" i="1"/>
  <c r="Q939" i="1" s="1"/>
  <c r="N940" i="1"/>
  <c r="O939" i="1"/>
  <c r="X317" i="10" l="1"/>
  <c r="R939" i="1"/>
  <c r="U939" i="1" s="1"/>
  <c r="X939" i="8"/>
  <c r="F939" i="8" s="1"/>
  <c r="P940" i="1"/>
  <c r="Q940" i="1" s="1"/>
  <c r="N941" i="1"/>
  <c r="O940" i="1"/>
  <c r="N318" i="10"/>
  <c r="O318" i="10" s="1"/>
  <c r="S318" i="10" s="1"/>
  <c r="O940" i="8"/>
  <c r="P940" i="8" s="1"/>
  <c r="V941" i="8"/>
  <c r="W940" i="8"/>
  <c r="Y317" i="10"/>
  <c r="X940" i="8" l="1"/>
  <c r="F940" i="8" s="1"/>
  <c r="Z317" i="10"/>
  <c r="F317" i="10" s="1"/>
  <c r="O941" i="8"/>
  <c r="P941" i="8" s="1"/>
  <c r="V942" i="8"/>
  <c r="W941" i="8"/>
  <c r="P941" i="1"/>
  <c r="Q941" i="1" s="1"/>
  <c r="N942" i="1"/>
  <c r="O941" i="1"/>
  <c r="L316" i="11"/>
  <c r="T318" i="10"/>
  <c r="R940" i="1"/>
  <c r="U940" i="1" s="1"/>
  <c r="V318" i="10" l="1"/>
  <c r="W318" i="10" s="1"/>
  <c r="U318" i="10"/>
  <c r="R941" i="1"/>
  <c r="U941" i="1" s="1"/>
  <c r="X941" i="8"/>
  <c r="F941" i="8" s="1"/>
  <c r="P942" i="1"/>
  <c r="Q942" i="1" s="1"/>
  <c r="N943" i="1"/>
  <c r="O942" i="1"/>
  <c r="I315" i="11"/>
  <c r="O942" i="8"/>
  <c r="P942" i="8" s="1"/>
  <c r="V943" i="8"/>
  <c r="W942" i="8"/>
  <c r="X318" i="10" l="1"/>
  <c r="X942" i="8"/>
  <c r="F942" i="8" s="1"/>
  <c r="R942" i="1"/>
  <c r="U942" i="1" s="1"/>
  <c r="Y318" i="10"/>
  <c r="N319" i="10"/>
  <c r="O319" i="10" s="1"/>
  <c r="S319" i="10" s="1"/>
  <c r="P943" i="1"/>
  <c r="Q943" i="1" s="1"/>
  <c r="N944" i="1"/>
  <c r="O943" i="1"/>
  <c r="O943" i="8"/>
  <c r="P943" i="8" s="1"/>
  <c r="V944" i="8"/>
  <c r="W943" i="8"/>
  <c r="X943" i="8" l="1"/>
  <c r="F943" i="8" s="1"/>
  <c r="Z318" i="10"/>
  <c r="F318" i="10" s="1"/>
  <c r="R943" i="1"/>
  <c r="U943" i="1" s="1"/>
  <c r="L317" i="11"/>
  <c r="T319" i="10"/>
  <c r="P944" i="1"/>
  <c r="Q944" i="1" s="1"/>
  <c r="N945" i="1"/>
  <c r="O944" i="1"/>
  <c r="O944" i="8"/>
  <c r="P944" i="8" s="1"/>
  <c r="V945" i="8"/>
  <c r="W944" i="8"/>
  <c r="V319" i="10" l="1"/>
  <c r="W319" i="10" s="1"/>
  <c r="U319" i="10"/>
  <c r="X944" i="8"/>
  <c r="F944" i="8" s="1"/>
  <c r="R944" i="1"/>
  <c r="U944" i="1" s="1"/>
  <c r="O945" i="8"/>
  <c r="P945" i="8" s="1"/>
  <c r="V946" i="8"/>
  <c r="W945" i="8"/>
  <c r="P945" i="1"/>
  <c r="Q945" i="1" s="1"/>
  <c r="R945" i="1" s="1"/>
  <c r="U945" i="1" s="1"/>
  <c r="N946" i="1"/>
  <c r="O945" i="1"/>
  <c r="I316" i="11"/>
  <c r="X319" i="10" l="1"/>
  <c r="N320" i="10"/>
  <c r="O320" i="10" s="1"/>
  <c r="S320" i="10" s="1"/>
  <c r="Y319" i="10"/>
  <c r="X945" i="8"/>
  <c r="F945" i="8" s="1"/>
  <c r="P946" i="1"/>
  <c r="Q946" i="1" s="1"/>
  <c r="N947" i="1"/>
  <c r="O946" i="1"/>
  <c r="O946" i="8"/>
  <c r="P946" i="8" s="1"/>
  <c r="V947" i="8"/>
  <c r="W946" i="8"/>
  <c r="X946" i="8" l="1"/>
  <c r="F946" i="8" s="1"/>
  <c r="Z319" i="10"/>
  <c r="F319" i="10" s="1"/>
  <c r="R946" i="1"/>
  <c r="U946" i="1" s="1"/>
  <c r="O947" i="8"/>
  <c r="P947" i="8" s="1"/>
  <c r="V948" i="8"/>
  <c r="W947" i="8"/>
  <c r="T320" i="10"/>
  <c r="L318" i="11"/>
  <c r="P947" i="1"/>
  <c r="Q947" i="1" s="1"/>
  <c r="N948" i="1"/>
  <c r="O947" i="1"/>
  <c r="R947" i="1" l="1"/>
  <c r="U947" i="1" s="1"/>
  <c r="V320" i="10"/>
  <c r="W320" i="10" s="1"/>
  <c r="U320" i="10"/>
  <c r="X947" i="8"/>
  <c r="F947" i="8" s="1"/>
  <c r="P948" i="1"/>
  <c r="Q948" i="1" s="1"/>
  <c r="N949" i="1"/>
  <c r="O948" i="1"/>
  <c r="I317" i="11"/>
  <c r="O948" i="8"/>
  <c r="P948" i="8" s="1"/>
  <c r="V949" i="8"/>
  <c r="W948" i="8"/>
  <c r="X320" i="10" l="1"/>
  <c r="N321" i="10"/>
  <c r="O321" i="10" s="1"/>
  <c r="S321" i="10" s="1"/>
  <c r="X948" i="8"/>
  <c r="F948" i="8" s="1"/>
  <c r="R948" i="1"/>
  <c r="U948" i="1" s="1"/>
  <c r="Y320" i="10"/>
  <c r="P949" i="1"/>
  <c r="Q949" i="1" s="1"/>
  <c r="N950" i="1"/>
  <c r="O949" i="1"/>
  <c r="O949" i="8"/>
  <c r="P949" i="8" s="1"/>
  <c r="V950" i="8"/>
  <c r="W949" i="8"/>
  <c r="X949" i="8" l="1"/>
  <c r="F949" i="8" s="1"/>
  <c r="Z320" i="10"/>
  <c r="F320" i="10" s="1"/>
  <c r="R949" i="1"/>
  <c r="U949" i="1" s="1"/>
  <c r="P950" i="1"/>
  <c r="Q950" i="1" s="1"/>
  <c r="N951" i="1"/>
  <c r="O950" i="1"/>
  <c r="L319" i="11"/>
  <c r="T321" i="10"/>
  <c r="O950" i="8"/>
  <c r="P950" i="8" s="1"/>
  <c r="V951" i="8"/>
  <c r="W950" i="8"/>
  <c r="V321" i="10" l="1"/>
  <c r="W321" i="10" s="1"/>
  <c r="U321" i="10"/>
  <c r="X950" i="8"/>
  <c r="F950" i="8" s="1"/>
  <c r="O951" i="8"/>
  <c r="P951" i="8" s="1"/>
  <c r="V952" i="8"/>
  <c r="W951" i="8"/>
  <c r="P951" i="1"/>
  <c r="Q951" i="1" s="1"/>
  <c r="N952" i="1"/>
  <c r="O951" i="1"/>
  <c r="I318" i="11"/>
  <c r="R950" i="1"/>
  <c r="U950" i="1" s="1"/>
  <c r="X321" i="10" l="1"/>
  <c r="N322" i="10"/>
  <c r="O322" i="10" s="1"/>
  <c r="S322" i="10" s="1"/>
  <c r="R951" i="1"/>
  <c r="U951" i="1" s="1"/>
  <c r="X951" i="8"/>
  <c r="F951" i="8" s="1"/>
  <c r="Y321" i="10"/>
  <c r="P952" i="1"/>
  <c r="Q952" i="1" s="1"/>
  <c r="N953" i="1"/>
  <c r="O952" i="1"/>
  <c r="O952" i="8"/>
  <c r="P952" i="8" s="1"/>
  <c r="V953" i="8"/>
  <c r="W952" i="8"/>
  <c r="X952" i="8" l="1"/>
  <c r="F952" i="8" s="1"/>
  <c r="Z321" i="10"/>
  <c r="F321" i="10" s="1"/>
  <c r="O953" i="8"/>
  <c r="P953" i="8" s="1"/>
  <c r="V954" i="8"/>
  <c r="W953" i="8"/>
  <c r="L320" i="11"/>
  <c r="T322" i="10"/>
  <c r="P953" i="1"/>
  <c r="Q953" i="1" s="1"/>
  <c r="N954" i="1"/>
  <c r="O953" i="1"/>
  <c r="R952" i="1"/>
  <c r="U952" i="1" s="1"/>
  <c r="V322" i="10" l="1"/>
  <c r="W322" i="10" s="1"/>
  <c r="U322" i="10"/>
  <c r="R953" i="1"/>
  <c r="U953" i="1" s="1"/>
  <c r="X953" i="8"/>
  <c r="F953" i="8" s="1"/>
  <c r="I319" i="11"/>
  <c r="P954" i="1"/>
  <c r="Q954" i="1" s="1"/>
  <c r="N955" i="1"/>
  <c r="O954" i="1"/>
  <c r="O954" i="8"/>
  <c r="P954" i="8" s="1"/>
  <c r="V955" i="8"/>
  <c r="W954" i="8"/>
  <c r="X322" i="10" l="1"/>
  <c r="N323" i="10"/>
  <c r="O323" i="10" s="1"/>
  <c r="S323" i="10" s="1"/>
  <c r="X954" i="8"/>
  <c r="F954" i="8" s="1"/>
  <c r="O955" i="8"/>
  <c r="P955" i="8" s="1"/>
  <c r="V956" i="8"/>
  <c r="W955" i="8"/>
  <c r="R954" i="1"/>
  <c r="U954" i="1" s="1"/>
  <c r="P955" i="1"/>
  <c r="Q955" i="1" s="1"/>
  <c r="N956" i="1"/>
  <c r="O955" i="1"/>
  <c r="Y322" i="10"/>
  <c r="Z322" i="10" l="1"/>
  <c r="F322" i="10" s="1"/>
  <c r="X955" i="8"/>
  <c r="F955" i="8" s="1"/>
  <c r="R955" i="1"/>
  <c r="U955" i="1" s="1"/>
  <c r="L321" i="11"/>
  <c r="T323" i="10"/>
  <c r="O956" i="8"/>
  <c r="P956" i="8" s="1"/>
  <c r="X956" i="8" s="1"/>
  <c r="F956" i="8" s="1"/>
  <c r="V957" i="8"/>
  <c r="W956" i="8"/>
  <c r="P956" i="1"/>
  <c r="Q956" i="1" s="1"/>
  <c r="N957" i="1"/>
  <c r="O956" i="1"/>
  <c r="V323" i="10" l="1"/>
  <c r="W323" i="10" s="1"/>
  <c r="U323" i="10"/>
  <c r="P957" i="1"/>
  <c r="Q957" i="1" s="1"/>
  <c r="N958" i="1"/>
  <c r="O957" i="1"/>
  <c r="O957" i="8"/>
  <c r="P957" i="8" s="1"/>
  <c r="V958" i="8"/>
  <c r="W957" i="8"/>
  <c r="R956" i="1"/>
  <c r="U956" i="1" s="1"/>
  <c r="I320" i="11"/>
  <c r="X323" i="10" l="1"/>
  <c r="X957" i="8"/>
  <c r="F957" i="8" s="1"/>
  <c r="O958" i="8"/>
  <c r="P958" i="8" s="1"/>
  <c r="V959" i="8"/>
  <c r="W958" i="8"/>
  <c r="N324" i="10"/>
  <c r="O324" i="10" s="1"/>
  <c r="S324" i="10" s="1"/>
  <c r="P958" i="1"/>
  <c r="Q958" i="1" s="1"/>
  <c r="N959" i="1"/>
  <c r="O958" i="1"/>
  <c r="Y323" i="10"/>
  <c r="R957" i="1"/>
  <c r="U957" i="1" s="1"/>
  <c r="R958" i="1" l="1"/>
  <c r="U958" i="1" s="1"/>
  <c r="X958" i="8"/>
  <c r="F958" i="8" s="1"/>
  <c r="Z323" i="10"/>
  <c r="F323" i="10" s="1"/>
  <c r="P959" i="1"/>
  <c r="Q959" i="1" s="1"/>
  <c r="N960" i="1"/>
  <c r="O959" i="1"/>
  <c r="T324" i="10"/>
  <c r="L322" i="11"/>
  <c r="O959" i="8"/>
  <c r="P959" i="8" s="1"/>
  <c r="V960" i="8"/>
  <c r="W959" i="8"/>
  <c r="V324" i="10" l="1"/>
  <c r="W324" i="10" s="1"/>
  <c r="U324" i="10"/>
  <c r="X959" i="8"/>
  <c r="F959" i="8" s="1"/>
  <c r="R959" i="1"/>
  <c r="U959" i="1" s="1"/>
  <c r="O960" i="8"/>
  <c r="P960" i="8" s="1"/>
  <c r="V961" i="8"/>
  <c r="W960" i="8"/>
  <c r="I321" i="11"/>
  <c r="P960" i="1"/>
  <c r="Q960" i="1" s="1"/>
  <c r="N961" i="1"/>
  <c r="O960" i="1"/>
  <c r="X324" i="10" l="1"/>
  <c r="R960" i="1"/>
  <c r="U960" i="1" s="1"/>
  <c r="X960" i="8"/>
  <c r="F960" i="8" s="1"/>
  <c r="N325" i="10"/>
  <c r="O325" i="10" s="1"/>
  <c r="S325" i="10" s="1"/>
  <c r="P961" i="1"/>
  <c r="Q961" i="1" s="1"/>
  <c r="N962" i="1"/>
  <c r="O961" i="1"/>
  <c r="Y324" i="10"/>
  <c r="O961" i="8"/>
  <c r="P961" i="8" s="1"/>
  <c r="V962" i="8"/>
  <c r="W961" i="8"/>
  <c r="X961" i="8" l="1"/>
  <c r="F961" i="8" s="1"/>
  <c r="R961" i="1"/>
  <c r="U961" i="1" s="1"/>
  <c r="Z324" i="10"/>
  <c r="F324" i="10" s="1"/>
  <c r="O962" i="8"/>
  <c r="P962" i="8" s="1"/>
  <c r="V963" i="8"/>
  <c r="W962" i="8"/>
  <c r="P962" i="1"/>
  <c r="Q962" i="1" s="1"/>
  <c r="N963" i="1"/>
  <c r="O962" i="1"/>
  <c r="L323" i="11"/>
  <c r="T325" i="10"/>
  <c r="V325" i="10" l="1"/>
  <c r="W325" i="10" s="1"/>
  <c r="U325" i="10"/>
  <c r="X962" i="8"/>
  <c r="F962" i="8" s="1"/>
  <c r="I322" i="11"/>
  <c r="P963" i="1"/>
  <c r="Q963" i="1" s="1"/>
  <c r="N964" i="1"/>
  <c r="O963" i="1"/>
  <c r="R962" i="1"/>
  <c r="U962" i="1" s="1"/>
  <c r="O963" i="8"/>
  <c r="P963" i="8" s="1"/>
  <c r="V964" i="8"/>
  <c r="W963" i="8"/>
  <c r="X325" i="10" l="1"/>
  <c r="R963" i="1"/>
  <c r="U963" i="1" s="1"/>
  <c r="X963" i="8"/>
  <c r="F963" i="8" s="1"/>
  <c r="P964" i="1"/>
  <c r="Q964" i="1" s="1"/>
  <c r="N965" i="1"/>
  <c r="O964" i="1"/>
  <c r="O964" i="8"/>
  <c r="P964" i="8" s="1"/>
  <c r="V965" i="8"/>
  <c r="W964" i="8"/>
  <c r="N326" i="10"/>
  <c r="O326" i="10" s="1"/>
  <c r="S326" i="10" s="1"/>
  <c r="Y325" i="10"/>
  <c r="Z325" i="10" l="1"/>
  <c r="F325" i="10" s="1"/>
  <c r="X964" i="8"/>
  <c r="F964" i="8" s="1"/>
  <c r="L324" i="11"/>
  <c r="T326" i="10"/>
  <c r="O965" i="8"/>
  <c r="P965" i="8" s="1"/>
  <c r="V966" i="8"/>
  <c r="W965" i="8"/>
  <c r="P965" i="1"/>
  <c r="Q965" i="1" s="1"/>
  <c r="N966" i="1"/>
  <c r="O965" i="1"/>
  <c r="R964" i="1"/>
  <c r="U964" i="1" s="1"/>
  <c r="R965" i="1" l="1"/>
  <c r="U965" i="1" s="1"/>
  <c r="V326" i="10"/>
  <c r="W326" i="10" s="1"/>
  <c r="U326" i="10"/>
  <c r="X965" i="8"/>
  <c r="F965" i="8" s="1"/>
  <c r="P966" i="1"/>
  <c r="Q966" i="1" s="1"/>
  <c r="N967" i="1"/>
  <c r="O966" i="1"/>
  <c r="I323" i="11"/>
  <c r="O966" i="8"/>
  <c r="P966" i="8" s="1"/>
  <c r="V967" i="8"/>
  <c r="W966" i="8"/>
  <c r="X326" i="10" l="1"/>
  <c r="X966" i="8"/>
  <c r="F966" i="8" s="1"/>
  <c r="R966" i="1"/>
  <c r="U966" i="1" s="1"/>
  <c r="Y326" i="10"/>
  <c r="N327" i="10"/>
  <c r="O327" i="10" s="1"/>
  <c r="S327" i="10" s="1"/>
  <c r="P967" i="1"/>
  <c r="Q967" i="1" s="1"/>
  <c r="N968" i="1"/>
  <c r="O967" i="1"/>
  <c r="O967" i="8"/>
  <c r="P967" i="8" s="1"/>
  <c r="V968" i="8"/>
  <c r="W967" i="8"/>
  <c r="X967" i="8" l="1"/>
  <c r="F967" i="8" s="1"/>
  <c r="R967" i="1"/>
  <c r="U967" i="1" s="1"/>
  <c r="Z326" i="10"/>
  <c r="F326" i="10" s="1"/>
  <c r="P968" i="1"/>
  <c r="Q968" i="1" s="1"/>
  <c r="N969" i="1"/>
  <c r="O968" i="1"/>
  <c r="L325" i="11"/>
  <c r="T327" i="10"/>
  <c r="O968" i="8"/>
  <c r="P968" i="8" s="1"/>
  <c r="V969" i="8"/>
  <c r="W968" i="8"/>
  <c r="V327" i="10" l="1"/>
  <c r="W327" i="10" s="1"/>
  <c r="U327" i="10"/>
  <c r="X968" i="8"/>
  <c r="F968" i="8" s="1"/>
  <c r="O969" i="8"/>
  <c r="P969" i="8" s="1"/>
  <c r="V970" i="8"/>
  <c r="W969" i="8"/>
  <c r="I324" i="11"/>
  <c r="P969" i="1"/>
  <c r="Q969" i="1" s="1"/>
  <c r="N970" i="1"/>
  <c r="O969" i="1"/>
  <c r="R968" i="1"/>
  <c r="U968" i="1" s="1"/>
  <c r="X327" i="10" l="1"/>
  <c r="X969" i="8"/>
  <c r="F969" i="8" s="1"/>
  <c r="R969" i="1"/>
  <c r="U969" i="1" s="1"/>
  <c r="Y327" i="10"/>
  <c r="N328" i="10"/>
  <c r="O328" i="10" s="1"/>
  <c r="S328" i="10" s="1"/>
  <c r="P970" i="1"/>
  <c r="Q970" i="1" s="1"/>
  <c r="N971" i="1"/>
  <c r="O970" i="1"/>
  <c r="O970" i="8"/>
  <c r="P970" i="8" s="1"/>
  <c r="V971" i="8"/>
  <c r="W970" i="8"/>
  <c r="Z327" i="10" l="1"/>
  <c r="F327" i="10" s="1"/>
  <c r="R970" i="1"/>
  <c r="U970" i="1" s="1"/>
  <c r="X970" i="8"/>
  <c r="F970" i="8" s="1"/>
  <c r="L326" i="11"/>
  <c r="T328" i="10"/>
  <c r="P971" i="1"/>
  <c r="Q971" i="1" s="1"/>
  <c r="N972" i="1"/>
  <c r="O971" i="1"/>
  <c r="O971" i="8"/>
  <c r="P971" i="8" s="1"/>
  <c r="V972" i="8"/>
  <c r="W971" i="8"/>
  <c r="V328" i="10" l="1"/>
  <c r="W328" i="10" s="1"/>
  <c r="U328" i="10"/>
  <c r="X971" i="8"/>
  <c r="F971" i="8" s="1"/>
  <c r="R971" i="1"/>
  <c r="U971" i="1" s="1"/>
  <c r="O972" i="8"/>
  <c r="P972" i="8" s="1"/>
  <c r="V973" i="8"/>
  <c r="W972" i="8"/>
  <c r="P972" i="1"/>
  <c r="Q972" i="1" s="1"/>
  <c r="R972" i="1" s="1"/>
  <c r="U972" i="1" s="1"/>
  <c r="N973" i="1"/>
  <c r="O972" i="1"/>
  <c r="I325" i="11"/>
  <c r="X328" i="10" l="1"/>
  <c r="Y328" i="10"/>
  <c r="X972" i="8"/>
  <c r="F972" i="8" s="1"/>
  <c r="P973" i="1"/>
  <c r="Q973" i="1" s="1"/>
  <c r="N974" i="1"/>
  <c r="O973" i="1"/>
  <c r="O973" i="8"/>
  <c r="P973" i="8" s="1"/>
  <c r="V974" i="8"/>
  <c r="W973" i="8"/>
  <c r="N329" i="10"/>
  <c r="O329" i="10" s="1"/>
  <c r="S329" i="10" s="1"/>
  <c r="Z328" i="10" l="1"/>
  <c r="F328" i="10" s="1"/>
  <c r="X973" i="8"/>
  <c r="F973" i="8" s="1"/>
  <c r="R973" i="1"/>
  <c r="U973" i="1" s="1"/>
  <c r="L327" i="11"/>
  <c r="T329" i="10"/>
  <c r="O974" i="8"/>
  <c r="P974" i="8" s="1"/>
  <c r="V975" i="8"/>
  <c r="W974" i="8"/>
  <c r="P974" i="1"/>
  <c r="Q974" i="1" s="1"/>
  <c r="N975" i="1"/>
  <c r="O974" i="1"/>
  <c r="R974" i="1" l="1"/>
  <c r="U974" i="1" s="1"/>
  <c r="V329" i="10"/>
  <c r="W329" i="10" s="1"/>
  <c r="U329" i="10"/>
  <c r="X974" i="8"/>
  <c r="F974" i="8" s="1"/>
  <c r="P975" i="1"/>
  <c r="Q975" i="1" s="1"/>
  <c r="N976" i="1"/>
  <c r="O975" i="1"/>
  <c r="O975" i="8"/>
  <c r="P975" i="8" s="1"/>
  <c r="V976" i="8"/>
  <c r="W975" i="8"/>
  <c r="I326" i="11"/>
  <c r="X329" i="10" l="1"/>
  <c r="N330" i="10"/>
  <c r="O330" i="10" s="1"/>
  <c r="S330" i="10" s="1"/>
  <c r="Y329" i="10"/>
  <c r="X975" i="8"/>
  <c r="F975" i="8" s="1"/>
  <c r="O976" i="8"/>
  <c r="P976" i="8" s="1"/>
  <c r="V977" i="8"/>
  <c r="W976" i="8"/>
  <c r="P976" i="1"/>
  <c r="Q976" i="1" s="1"/>
  <c r="N977" i="1"/>
  <c r="O976" i="1"/>
  <c r="R975" i="1"/>
  <c r="U975" i="1" s="1"/>
  <c r="Z329" i="10" l="1"/>
  <c r="F329" i="10" s="1"/>
  <c r="R976" i="1"/>
  <c r="U976" i="1" s="1"/>
  <c r="X976" i="8"/>
  <c r="F976" i="8" s="1"/>
  <c r="L328" i="11"/>
  <c r="T330" i="10"/>
  <c r="P977" i="1"/>
  <c r="Q977" i="1" s="1"/>
  <c r="N978" i="1"/>
  <c r="O977" i="1"/>
  <c r="O977" i="8"/>
  <c r="P977" i="8" s="1"/>
  <c r="V978" i="8"/>
  <c r="W977" i="8"/>
  <c r="V330" i="10" l="1"/>
  <c r="W330" i="10" s="1"/>
  <c r="U330" i="10"/>
  <c r="X977" i="8"/>
  <c r="F977" i="8" s="1"/>
  <c r="R977" i="1"/>
  <c r="U977" i="1" s="1"/>
  <c r="O978" i="8"/>
  <c r="P978" i="8" s="1"/>
  <c r="V979" i="8"/>
  <c r="W978" i="8"/>
  <c r="P978" i="1"/>
  <c r="Q978" i="1" s="1"/>
  <c r="N979" i="1"/>
  <c r="O978" i="1"/>
  <c r="I327" i="11"/>
  <c r="R978" i="1" l="1"/>
  <c r="U978" i="1" s="1"/>
  <c r="X330" i="10"/>
  <c r="N331" i="10"/>
  <c r="O331" i="10" s="1"/>
  <c r="S331" i="10" s="1"/>
  <c r="Y330" i="10"/>
  <c r="X978" i="8"/>
  <c r="F978" i="8" s="1"/>
  <c r="P979" i="1"/>
  <c r="Q979" i="1" s="1"/>
  <c r="N980" i="1"/>
  <c r="O979" i="1"/>
  <c r="O979" i="8"/>
  <c r="P979" i="8" s="1"/>
  <c r="V980" i="8"/>
  <c r="W979" i="8"/>
  <c r="X979" i="8" l="1"/>
  <c r="F979" i="8" s="1"/>
  <c r="Z330" i="10"/>
  <c r="F330" i="10" s="1"/>
  <c r="R979" i="1"/>
  <c r="U979" i="1" s="1"/>
  <c r="L329" i="11"/>
  <c r="T331" i="10"/>
  <c r="O980" i="8"/>
  <c r="P980" i="8" s="1"/>
  <c r="V981" i="8"/>
  <c r="W980" i="8"/>
  <c r="P980" i="1"/>
  <c r="Q980" i="1" s="1"/>
  <c r="N981" i="1"/>
  <c r="O980" i="1"/>
  <c r="R980" i="1" l="1"/>
  <c r="U980" i="1" s="1"/>
  <c r="V331" i="10"/>
  <c r="W331" i="10" s="1"/>
  <c r="U331" i="10"/>
  <c r="X980" i="8"/>
  <c r="F980" i="8" s="1"/>
  <c r="P981" i="1"/>
  <c r="Q981" i="1" s="1"/>
  <c r="N982" i="1"/>
  <c r="O981" i="1"/>
  <c r="O981" i="8"/>
  <c r="P981" i="8" s="1"/>
  <c r="V982" i="8"/>
  <c r="W981" i="8"/>
  <c r="I328" i="11"/>
  <c r="X331" i="10" l="1"/>
  <c r="X981" i="8"/>
  <c r="F981" i="8" s="1"/>
  <c r="Y331" i="10"/>
  <c r="O982" i="8"/>
  <c r="P982" i="8" s="1"/>
  <c r="V983" i="8"/>
  <c r="W982" i="8"/>
  <c r="P982" i="1"/>
  <c r="Q982" i="1" s="1"/>
  <c r="N983" i="1"/>
  <c r="O982" i="1"/>
  <c r="N332" i="10"/>
  <c r="O332" i="10" s="1"/>
  <c r="S332" i="10" s="1"/>
  <c r="R981" i="1"/>
  <c r="U981" i="1" s="1"/>
  <c r="Z331" i="10" l="1"/>
  <c r="F331" i="10" s="1"/>
  <c r="R982" i="1"/>
  <c r="U982" i="1" s="1"/>
  <c r="X982" i="8"/>
  <c r="F982" i="8" s="1"/>
  <c r="L330" i="11"/>
  <c r="T332" i="10"/>
  <c r="P983" i="1"/>
  <c r="Q983" i="1" s="1"/>
  <c r="N984" i="1"/>
  <c r="O983" i="1"/>
  <c r="O983" i="8"/>
  <c r="P983" i="8" s="1"/>
  <c r="V984" i="8"/>
  <c r="W983" i="8"/>
  <c r="X983" i="8" l="1"/>
  <c r="F983" i="8" s="1"/>
  <c r="V332" i="10"/>
  <c r="W332" i="10" s="1"/>
  <c r="U332" i="10"/>
  <c r="R983" i="1"/>
  <c r="U983" i="1" s="1"/>
  <c r="O984" i="8"/>
  <c r="P984" i="8" s="1"/>
  <c r="V985" i="8"/>
  <c r="W984" i="8"/>
  <c r="P984" i="1"/>
  <c r="Q984" i="1" s="1"/>
  <c r="N985" i="1"/>
  <c r="O984" i="1"/>
  <c r="I329" i="11"/>
  <c r="X332" i="10" l="1"/>
  <c r="N333" i="10"/>
  <c r="O333" i="10" s="1"/>
  <c r="S333" i="10" s="1"/>
  <c r="R984" i="1"/>
  <c r="U984" i="1" s="1"/>
  <c r="X984" i="8"/>
  <c r="F984" i="8" s="1"/>
  <c r="Y332" i="10"/>
  <c r="O985" i="8"/>
  <c r="P985" i="8" s="1"/>
  <c r="V986" i="8"/>
  <c r="W985" i="8"/>
  <c r="P985" i="1"/>
  <c r="Q985" i="1" s="1"/>
  <c r="N986" i="1"/>
  <c r="O985" i="1"/>
  <c r="X985" i="8" l="1"/>
  <c r="F985" i="8" s="1"/>
  <c r="R985" i="1"/>
  <c r="U985" i="1" s="1"/>
  <c r="Z332" i="10"/>
  <c r="F332" i="10" s="1"/>
  <c r="O986" i="8"/>
  <c r="P986" i="8" s="1"/>
  <c r="V987" i="8"/>
  <c r="W986" i="8"/>
  <c r="L331" i="11"/>
  <c r="T333" i="10"/>
  <c r="P986" i="1"/>
  <c r="Q986" i="1" s="1"/>
  <c r="N987" i="1"/>
  <c r="O986" i="1"/>
  <c r="V333" i="10" l="1"/>
  <c r="W333" i="10" s="1"/>
  <c r="U333" i="10"/>
  <c r="R986" i="1"/>
  <c r="U986" i="1" s="1"/>
  <c r="X986" i="8"/>
  <c r="F986" i="8" s="1"/>
  <c r="I330" i="11"/>
  <c r="P987" i="1"/>
  <c r="Q987" i="1" s="1"/>
  <c r="N988" i="1"/>
  <c r="O987" i="1"/>
  <c r="O987" i="8"/>
  <c r="P987" i="8" s="1"/>
  <c r="V988" i="8"/>
  <c r="W987" i="8"/>
  <c r="X333" i="10" l="1"/>
  <c r="N334" i="10"/>
  <c r="O334" i="10" s="1"/>
  <c r="S334" i="10" s="1"/>
  <c r="R987" i="1"/>
  <c r="U987" i="1" s="1"/>
  <c r="X987" i="8"/>
  <c r="F987" i="8" s="1"/>
  <c r="O988" i="8"/>
  <c r="P988" i="8" s="1"/>
  <c r="V989" i="8"/>
  <c r="W988" i="8"/>
  <c r="P988" i="1"/>
  <c r="Q988" i="1" s="1"/>
  <c r="N989" i="1"/>
  <c r="O988" i="1"/>
  <c r="Y333" i="10"/>
  <c r="R988" i="1" l="1"/>
  <c r="U988" i="1" s="1"/>
  <c r="Z333" i="10"/>
  <c r="F333" i="10" s="1"/>
  <c r="L332" i="11"/>
  <c r="T334" i="10"/>
  <c r="P989" i="1"/>
  <c r="Q989" i="1" s="1"/>
  <c r="N990" i="1"/>
  <c r="O989" i="1"/>
  <c r="O989" i="8"/>
  <c r="P989" i="8" s="1"/>
  <c r="V990" i="8"/>
  <c r="W989" i="8"/>
  <c r="X988" i="8"/>
  <c r="F988" i="8" s="1"/>
  <c r="V334" i="10" l="1"/>
  <c r="W334" i="10" s="1"/>
  <c r="U334" i="10"/>
  <c r="X989" i="8"/>
  <c r="F989" i="8" s="1"/>
  <c r="R989" i="1"/>
  <c r="U989" i="1" s="1"/>
  <c r="O990" i="8"/>
  <c r="P990" i="8" s="1"/>
  <c r="V991" i="8"/>
  <c r="W990" i="8"/>
  <c r="P990" i="1"/>
  <c r="Q990" i="1" s="1"/>
  <c r="N991" i="1"/>
  <c r="O990" i="1"/>
  <c r="I331" i="11"/>
  <c r="X334" i="10" l="1"/>
  <c r="N335" i="10"/>
  <c r="O335" i="10" s="1"/>
  <c r="S335" i="10" s="1"/>
  <c r="R990" i="1"/>
  <c r="U990" i="1" s="1"/>
  <c r="X990" i="8"/>
  <c r="F990" i="8" s="1"/>
  <c r="Y334" i="10"/>
  <c r="P991" i="1"/>
  <c r="Q991" i="1" s="1"/>
  <c r="N992" i="1"/>
  <c r="O991" i="1"/>
  <c r="O991" i="8"/>
  <c r="P991" i="8" s="1"/>
  <c r="V992" i="8"/>
  <c r="W991" i="8"/>
  <c r="X991" i="8" l="1"/>
  <c r="F991" i="8" s="1"/>
  <c r="Z334" i="10"/>
  <c r="F334" i="10" s="1"/>
  <c r="R991" i="1"/>
  <c r="U991" i="1" s="1"/>
  <c r="T335" i="10"/>
  <c r="L333" i="11"/>
  <c r="O992" i="8"/>
  <c r="P992" i="8" s="1"/>
  <c r="V993" i="8"/>
  <c r="W992" i="8"/>
  <c r="P992" i="1"/>
  <c r="Q992" i="1" s="1"/>
  <c r="N993" i="1"/>
  <c r="O992" i="1"/>
  <c r="R992" i="1" l="1"/>
  <c r="U992" i="1" s="1"/>
  <c r="V335" i="10"/>
  <c r="W335" i="10" s="1"/>
  <c r="U335" i="10"/>
  <c r="X992" i="8"/>
  <c r="F992" i="8" s="1"/>
  <c r="P993" i="1"/>
  <c r="Q993" i="1" s="1"/>
  <c r="N994" i="1"/>
  <c r="O993" i="1"/>
  <c r="O993" i="8"/>
  <c r="P993" i="8" s="1"/>
  <c r="V994" i="8"/>
  <c r="W993" i="8"/>
  <c r="I332" i="11"/>
  <c r="X335" i="10" l="1"/>
  <c r="N336" i="10"/>
  <c r="O336" i="10" s="1"/>
  <c r="S336" i="10" s="1"/>
  <c r="X993" i="8"/>
  <c r="F993" i="8" s="1"/>
  <c r="R993" i="1"/>
  <c r="U993" i="1" s="1"/>
  <c r="Y335" i="10"/>
  <c r="O994" i="8"/>
  <c r="P994" i="8" s="1"/>
  <c r="V995" i="8"/>
  <c r="W994" i="8"/>
  <c r="P994" i="1"/>
  <c r="Q994" i="1" s="1"/>
  <c r="N995" i="1"/>
  <c r="O994" i="1"/>
  <c r="Z335" i="10" l="1"/>
  <c r="F335" i="10" s="1"/>
  <c r="X994" i="8"/>
  <c r="F994" i="8" s="1"/>
  <c r="L334" i="11"/>
  <c r="T336" i="10"/>
  <c r="P995" i="1"/>
  <c r="Q995" i="1" s="1"/>
  <c r="N996" i="1"/>
  <c r="O995" i="1"/>
  <c r="R994" i="1"/>
  <c r="U994" i="1" s="1"/>
  <c r="O995" i="8"/>
  <c r="P995" i="8" s="1"/>
  <c r="V996" i="8"/>
  <c r="W995" i="8"/>
  <c r="V336" i="10" l="1"/>
  <c r="W336" i="10" s="1"/>
  <c r="U336" i="10"/>
  <c r="R995" i="1"/>
  <c r="U995" i="1" s="1"/>
  <c r="X995" i="8"/>
  <c r="F995" i="8" s="1"/>
  <c r="O996" i="8"/>
  <c r="P996" i="8" s="1"/>
  <c r="V997" i="8"/>
  <c r="W996" i="8"/>
  <c r="P996" i="1"/>
  <c r="Q996" i="1" s="1"/>
  <c r="N997" i="1"/>
  <c r="O996" i="1"/>
  <c r="I333" i="11"/>
  <c r="X336" i="10" l="1"/>
  <c r="N337" i="10"/>
  <c r="O337" i="10" s="1"/>
  <c r="S337" i="10" s="1"/>
  <c r="X996" i="8"/>
  <c r="F996" i="8" s="1"/>
  <c r="Y336" i="10"/>
  <c r="P997" i="1"/>
  <c r="Q997" i="1" s="1"/>
  <c r="N998" i="1"/>
  <c r="O997" i="1"/>
  <c r="R996" i="1"/>
  <c r="U996" i="1" s="1"/>
  <c r="O997" i="8"/>
  <c r="P997" i="8" s="1"/>
  <c r="V998" i="8"/>
  <c r="W997" i="8"/>
  <c r="X997" i="8" l="1"/>
  <c r="F997" i="8" s="1"/>
  <c r="Z336" i="10"/>
  <c r="F336" i="10" s="1"/>
  <c r="R997" i="1"/>
  <c r="U997" i="1" s="1"/>
  <c r="P998" i="1"/>
  <c r="Q998" i="1" s="1"/>
  <c r="N999" i="1"/>
  <c r="O998" i="1"/>
  <c r="O998" i="8"/>
  <c r="P998" i="8" s="1"/>
  <c r="V999" i="8"/>
  <c r="W998" i="8"/>
  <c r="T337" i="10"/>
  <c r="L335" i="11"/>
  <c r="V337" i="10" l="1"/>
  <c r="W337" i="10" s="1"/>
  <c r="U337" i="10"/>
  <c r="X998" i="8"/>
  <c r="F998" i="8" s="1"/>
  <c r="I334" i="11"/>
  <c r="O999" i="8"/>
  <c r="P999" i="8" s="1"/>
  <c r="V1000" i="8"/>
  <c r="W999" i="8"/>
  <c r="P999" i="1"/>
  <c r="Q999" i="1" s="1"/>
  <c r="N1000" i="1"/>
  <c r="O999" i="1"/>
  <c r="R998" i="1"/>
  <c r="U998" i="1" s="1"/>
  <c r="X337" i="10" l="1"/>
  <c r="N338" i="10"/>
  <c r="O338" i="10" s="1"/>
  <c r="S338" i="10" s="1"/>
  <c r="R999" i="1"/>
  <c r="U999" i="1" s="1"/>
  <c r="X999" i="8"/>
  <c r="F999" i="8" s="1"/>
  <c r="P1000" i="1"/>
  <c r="Q1000" i="1" s="1"/>
  <c r="N1001" i="1"/>
  <c r="O1000" i="1"/>
  <c r="O1000" i="8"/>
  <c r="P1000" i="8" s="1"/>
  <c r="V1001" i="8"/>
  <c r="W1000" i="8"/>
  <c r="Y337" i="10"/>
  <c r="X1000" i="8" l="1"/>
  <c r="F1000" i="8" s="1"/>
  <c r="Z337" i="10"/>
  <c r="F337" i="10" s="1"/>
  <c r="R1000" i="1"/>
  <c r="U1000" i="1" s="1"/>
  <c r="L336" i="11"/>
  <c r="T338" i="10"/>
  <c r="O1001" i="8"/>
  <c r="P1001" i="8" s="1"/>
  <c r="V1002" i="8"/>
  <c r="W1001" i="8"/>
  <c r="P1001" i="1"/>
  <c r="Q1001" i="1" s="1"/>
  <c r="N1002" i="1"/>
  <c r="O1001" i="1"/>
  <c r="V338" i="10" l="1"/>
  <c r="W338" i="10" s="1"/>
  <c r="U338" i="10"/>
  <c r="R1001" i="1"/>
  <c r="U1001" i="1" s="1"/>
  <c r="X1001" i="8"/>
  <c r="F1001" i="8" s="1"/>
  <c r="P1002" i="1"/>
  <c r="Q1002" i="1" s="1"/>
  <c r="N1003" i="1"/>
  <c r="O1002" i="1"/>
  <c r="O1002" i="8"/>
  <c r="P1002" i="8" s="1"/>
  <c r="V1003" i="8"/>
  <c r="W1002" i="8"/>
  <c r="I335" i="11"/>
  <c r="X338" i="10" l="1"/>
  <c r="X1002" i="8"/>
  <c r="F1002" i="8" s="1"/>
  <c r="Y338" i="10"/>
  <c r="O1003" i="8"/>
  <c r="P1003" i="8" s="1"/>
  <c r="V1004" i="8"/>
  <c r="W1003" i="8"/>
  <c r="P1003" i="1"/>
  <c r="Q1003" i="1" s="1"/>
  <c r="N1004" i="1"/>
  <c r="O1003" i="1"/>
  <c r="N339" i="10"/>
  <c r="O339" i="10" s="1"/>
  <c r="S339" i="10" s="1"/>
  <c r="R1002" i="1"/>
  <c r="U1002" i="1" s="1"/>
  <c r="Z338" i="10" l="1"/>
  <c r="F338" i="10" s="1"/>
  <c r="R1003" i="1"/>
  <c r="U1003" i="1" s="1"/>
  <c r="X1003" i="8"/>
  <c r="F1003" i="8" s="1"/>
  <c r="L337" i="11"/>
  <c r="T339" i="10"/>
  <c r="P1004" i="1"/>
  <c r="Q1004" i="1" s="1"/>
  <c r="N1005" i="1"/>
  <c r="O1004" i="1"/>
  <c r="O1004" i="8"/>
  <c r="P1004" i="8" s="1"/>
  <c r="V1005" i="8"/>
  <c r="W1004" i="8"/>
  <c r="V339" i="10" l="1"/>
  <c r="W339" i="10" s="1"/>
  <c r="U339" i="10"/>
  <c r="X1004" i="8"/>
  <c r="F1004" i="8" s="1"/>
  <c r="O1005" i="8"/>
  <c r="P1005" i="8" s="1"/>
  <c r="V1006" i="8"/>
  <c r="W1005" i="8"/>
  <c r="R1004" i="1"/>
  <c r="U1004" i="1" s="1"/>
  <c r="P1005" i="1"/>
  <c r="Q1005" i="1" s="1"/>
  <c r="R1005" i="1" s="1"/>
  <c r="U1005" i="1" s="1"/>
  <c r="N1006" i="1"/>
  <c r="O1005" i="1"/>
  <c r="I336" i="11"/>
  <c r="X339" i="10" l="1"/>
  <c r="N340" i="10"/>
  <c r="O340" i="10" s="1"/>
  <c r="S340" i="10" s="1"/>
  <c r="X1005" i="8"/>
  <c r="F1005" i="8" s="1"/>
  <c r="Y339" i="10"/>
  <c r="P1006" i="1"/>
  <c r="Q1006" i="1" s="1"/>
  <c r="N1007" i="1"/>
  <c r="O1006" i="1"/>
  <c r="O1006" i="8"/>
  <c r="P1006" i="8" s="1"/>
  <c r="V1007" i="8"/>
  <c r="W1006" i="8"/>
  <c r="X1006" i="8" l="1"/>
  <c r="F1006" i="8" s="1"/>
  <c r="Z339" i="10"/>
  <c r="F339" i="10" s="1"/>
  <c r="R1006" i="1"/>
  <c r="U1006" i="1" s="1"/>
  <c r="P1007" i="1"/>
  <c r="Q1007" i="1" s="1"/>
  <c r="N1008" i="1"/>
  <c r="O1007" i="1"/>
  <c r="O1007" i="8"/>
  <c r="P1007" i="8" s="1"/>
  <c r="V1008" i="8"/>
  <c r="W1007" i="8"/>
  <c r="L338" i="11"/>
  <c r="T340" i="10"/>
  <c r="X1007" i="8" l="1"/>
  <c r="F1007" i="8" s="1"/>
  <c r="V340" i="10"/>
  <c r="W340" i="10" s="1"/>
  <c r="U340" i="10"/>
  <c r="O1008" i="8"/>
  <c r="P1008" i="8" s="1"/>
  <c r="V1009" i="8"/>
  <c r="W1008" i="8"/>
  <c r="I337" i="11"/>
  <c r="P1008" i="1"/>
  <c r="Q1008" i="1" s="1"/>
  <c r="N1009" i="1"/>
  <c r="O1008" i="1"/>
  <c r="R1007" i="1"/>
  <c r="U1007" i="1" s="1"/>
  <c r="X340" i="10" l="1"/>
  <c r="R1008" i="1"/>
  <c r="U1008" i="1" s="1"/>
  <c r="X1008" i="8"/>
  <c r="F1008" i="8" s="1"/>
  <c r="N341" i="10"/>
  <c r="O341" i="10" s="1"/>
  <c r="S341" i="10" s="1"/>
  <c r="P1009" i="1"/>
  <c r="Q1009" i="1" s="1"/>
  <c r="N1010" i="1"/>
  <c r="O1009" i="1"/>
  <c r="Y340" i="10"/>
  <c r="O1009" i="8"/>
  <c r="P1009" i="8" s="1"/>
  <c r="V1010" i="8"/>
  <c r="W1009" i="8"/>
  <c r="X1009" i="8" l="1"/>
  <c r="F1009" i="8" s="1"/>
  <c r="R1009" i="1"/>
  <c r="U1009" i="1" s="1"/>
  <c r="Z340" i="10"/>
  <c r="F340" i="10" s="1"/>
  <c r="P1010" i="1"/>
  <c r="Q1010" i="1" s="1"/>
  <c r="N1011" i="1"/>
  <c r="O1010" i="1"/>
  <c r="O1010" i="8"/>
  <c r="P1010" i="8" s="1"/>
  <c r="V1011" i="8"/>
  <c r="W1010" i="8"/>
  <c r="L339" i="11"/>
  <c r="T341" i="10"/>
  <c r="X1010" i="8" l="1"/>
  <c r="F1010" i="8" s="1"/>
  <c r="V341" i="10"/>
  <c r="W341" i="10" s="1"/>
  <c r="U341" i="10"/>
  <c r="O1011" i="8"/>
  <c r="P1011" i="8" s="1"/>
  <c r="V1012" i="8"/>
  <c r="W1011" i="8"/>
  <c r="I338" i="11"/>
  <c r="P1011" i="1"/>
  <c r="Q1011" i="1" s="1"/>
  <c r="N1012" i="1"/>
  <c r="O1011" i="1"/>
  <c r="R1010" i="1"/>
  <c r="U1010" i="1" s="1"/>
  <c r="X341" i="10" l="1"/>
  <c r="N342" i="10"/>
  <c r="O342" i="10" s="1"/>
  <c r="S342" i="10" s="1"/>
  <c r="R1011" i="1"/>
  <c r="U1011" i="1" s="1"/>
  <c r="X1011" i="8"/>
  <c r="F1011" i="8" s="1"/>
  <c r="P1012" i="1"/>
  <c r="Q1012" i="1" s="1"/>
  <c r="N1013" i="1"/>
  <c r="O1012" i="1"/>
  <c r="Y341" i="10"/>
  <c r="O1012" i="8"/>
  <c r="P1012" i="8" s="1"/>
  <c r="V1013" i="8"/>
  <c r="W1012" i="8"/>
  <c r="X1012" i="8" l="1"/>
  <c r="F1012" i="8" s="1"/>
  <c r="R1012" i="1"/>
  <c r="U1012" i="1" s="1"/>
  <c r="P1013" i="1"/>
  <c r="Q1013" i="1" s="1"/>
  <c r="N1014" i="1"/>
  <c r="O1013" i="1"/>
  <c r="L340" i="11"/>
  <c r="T342" i="10"/>
  <c r="O1013" i="8"/>
  <c r="P1013" i="8" s="1"/>
  <c r="X1013" i="8" s="1"/>
  <c r="F1013" i="8" s="1"/>
  <c r="V1014" i="8"/>
  <c r="W1013" i="8"/>
  <c r="Z341" i="10"/>
  <c r="F341" i="10" s="1"/>
  <c r="V342" i="10" l="1"/>
  <c r="W342" i="10" s="1"/>
  <c r="U342" i="10"/>
  <c r="R1013" i="1"/>
  <c r="U1013" i="1" s="1"/>
  <c r="O1014" i="8"/>
  <c r="P1014" i="8" s="1"/>
  <c r="V1015" i="8"/>
  <c r="W1014" i="8"/>
  <c r="I339" i="11"/>
  <c r="P1014" i="1"/>
  <c r="Q1014" i="1" s="1"/>
  <c r="N1015" i="1"/>
  <c r="O1014" i="1"/>
  <c r="X342" i="10" l="1"/>
  <c r="N343" i="10"/>
  <c r="O343" i="10" s="1"/>
  <c r="S343" i="10" s="1"/>
  <c r="X1014" i="8"/>
  <c r="F1014" i="8" s="1"/>
  <c r="R1014" i="1"/>
  <c r="U1014" i="1" s="1"/>
  <c r="P1015" i="1"/>
  <c r="Q1015" i="1" s="1"/>
  <c r="N1016" i="1"/>
  <c r="O1015" i="1"/>
  <c r="Y342" i="10"/>
  <c r="O1015" i="8"/>
  <c r="P1015" i="8" s="1"/>
  <c r="V1016" i="8"/>
  <c r="W1015" i="8"/>
  <c r="X1015" i="8" l="1"/>
  <c r="F1015" i="8" s="1"/>
  <c r="Z342" i="10"/>
  <c r="F342" i="10" s="1"/>
  <c r="O1016" i="8"/>
  <c r="P1016" i="8" s="1"/>
  <c r="V1017" i="8"/>
  <c r="W1016" i="8"/>
  <c r="L341" i="11"/>
  <c r="T343" i="10"/>
  <c r="P1016" i="1"/>
  <c r="Q1016" i="1" s="1"/>
  <c r="N1017" i="1"/>
  <c r="O1016" i="1"/>
  <c r="R1015" i="1"/>
  <c r="U1015" i="1" s="1"/>
  <c r="V343" i="10" l="1"/>
  <c r="W343" i="10" s="1"/>
  <c r="U343" i="10"/>
  <c r="R1016" i="1"/>
  <c r="U1016" i="1" s="1"/>
  <c r="P1017" i="1"/>
  <c r="Q1017" i="1" s="1"/>
  <c r="N1018" i="1"/>
  <c r="O1017" i="1"/>
  <c r="I340" i="11"/>
  <c r="O1017" i="8"/>
  <c r="P1017" i="8" s="1"/>
  <c r="V1018" i="8"/>
  <c r="W1017" i="8"/>
  <c r="X1016" i="8"/>
  <c r="F1016" i="8" s="1"/>
  <c r="X343" i="10" l="1"/>
  <c r="N344" i="10"/>
  <c r="O344" i="10" s="1"/>
  <c r="S344" i="10" s="1"/>
  <c r="X1017" i="8"/>
  <c r="F1017" i="8" s="1"/>
  <c r="Y343" i="10"/>
  <c r="O1018" i="8"/>
  <c r="P1018" i="8" s="1"/>
  <c r="V1019" i="8"/>
  <c r="W1018" i="8"/>
  <c r="P1018" i="1"/>
  <c r="Q1018" i="1" s="1"/>
  <c r="N1019" i="1"/>
  <c r="O1018" i="1"/>
  <c r="R1017" i="1"/>
  <c r="U1017" i="1" s="1"/>
  <c r="R1018" i="1" l="1"/>
  <c r="U1018" i="1" s="1"/>
  <c r="Z343" i="10"/>
  <c r="F343" i="10" s="1"/>
  <c r="P1019" i="1"/>
  <c r="Q1019" i="1" s="1"/>
  <c r="N1020" i="1"/>
  <c r="O1019" i="1"/>
  <c r="O1019" i="8"/>
  <c r="P1019" i="8" s="1"/>
  <c r="V1020" i="8"/>
  <c r="W1019" i="8"/>
  <c r="X1018" i="8"/>
  <c r="F1018" i="8" s="1"/>
  <c r="T344" i="10"/>
  <c r="L342" i="11"/>
  <c r="V344" i="10" l="1"/>
  <c r="W344" i="10" s="1"/>
  <c r="U344" i="10"/>
  <c r="X1019" i="8"/>
  <c r="F1019" i="8" s="1"/>
  <c r="R1019" i="1"/>
  <c r="U1019" i="1" s="1"/>
  <c r="I341" i="11"/>
  <c r="O1020" i="8"/>
  <c r="P1020" i="8" s="1"/>
  <c r="V1021" i="8"/>
  <c r="W1020" i="8"/>
  <c r="P1020" i="1"/>
  <c r="Q1020" i="1" s="1"/>
  <c r="N1021" i="1"/>
  <c r="O1020" i="1"/>
  <c r="X344" i="10" l="1"/>
  <c r="N345" i="10"/>
  <c r="O345" i="10" s="1"/>
  <c r="S345" i="10" s="1"/>
  <c r="R1020" i="1"/>
  <c r="U1020" i="1" s="1"/>
  <c r="X1020" i="8"/>
  <c r="F1020" i="8" s="1"/>
  <c r="O1021" i="8"/>
  <c r="P1021" i="8" s="1"/>
  <c r="V1022" i="8"/>
  <c r="W1021" i="8"/>
  <c r="P1021" i="1"/>
  <c r="Q1021" i="1" s="1"/>
  <c r="N1022" i="1"/>
  <c r="O1021" i="1"/>
  <c r="Y344" i="10"/>
  <c r="Z344" i="10" l="1"/>
  <c r="F344" i="10" s="1"/>
  <c r="R1021" i="1"/>
  <c r="U1021" i="1" s="1"/>
  <c r="X1021" i="8"/>
  <c r="F1021" i="8" s="1"/>
  <c r="L343" i="11"/>
  <c r="T345" i="10"/>
  <c r="P1022" i="1"/>
  <c r="Q1022" i="1" s="1"/>
  <c r="N1023" i="1"/>
  <c r="O1022" i="1"/>
  <c r="O1022" i="8"/>
  <c r="P1022" i="8" s="1"/>
  <c r="V1023" i="8"/>
  <c r="W1022" i="8"/>
  <c r="V345" i="10" l="1"/>
  <c r="W345" i="10" s="1"/>
  <c r="U345" i="10"/>
  <c r="X1022" i="8"/>
  <c r="F1022" i="8" s="1"/>
  <c r="O1023" i="8"/>
  <c r="P1023" i="8" s="1"/>
  <c r="V1024" i="8"/>
  <c r="W1023" i="8"/>
  <c r="R1022" i="1"/>
  <c r="U1022" i="1" s="1"/>
  <c r="P1023" i="1"/>
  <c r="Q1023" i="1" s="1"/>
  <c r="N1024" i="1"/>
  <c r="O1023" i="1"/>
  <c r="I342" i="11"/>
  <c r="R1023" i="1" l="1"/>
  <c r="U1023" i="1" s="1"/>
  <c r="X345" i="10"/>
  <c r="N346" i="10"/>
  <c r="O346" i="10" s="1"/>
  <c r="S346" i="10" s="1"/>
  <c r="X1023" i="8"/>
  <c r="F1023" i="8" s="1"/>
  <c r="P1024" i="1"/>
  <c r="Q1024" i="1" s="1"/>
  <c r="N1025" i="1"/>
  <c r="O1024" i="1"/>
  <c r="O1024" i="8"/>
  <c r="P1024" i="8" s="1"/>
  <c r="V1025" i="8"/>
  <c r="W1024" i="8"/>
  <c r="Y345" i="10"/>
  <c r="X1024" i="8" l="1"/>
  <c r="F1024" i="8" s="1"/>
  <c r="R1024" i="1"/>
  <c r="U1024" i="1" s="1"/>
  <c r="O1025" i="8"/>
  <c r="P1025" i="8" s="1"/>
  <c r="V1026" i="8"/>
  <c r="W1025" i="8"/>
  <c r="P1025" i="1"/>
  <c r="Q1025" i="1" s="1"/>
  <c r="N1026" i="1"/>
  <c r="O1025" i="1"/>
  <c r="L344" i="11"/>
  <c r="T346" i="10"/>
  <c r="Z345" i="10"/>
  <c r="F345" i="10" s="1"/>
  <c r="V346" i="10" l="1"/>
  <c r="W346" i="10" s="1"/>
  <c r="U346" i="10"/>
  <c r="X1025" i="8"/>
  <c r="F1025" i="8" s="1"/>
  <c r="I343" i="11"/>
  <c r="P1026" i="1"/>
  <c r="Q1026" i="1" s="1"/>
  <c r="N1027" i="1"/>
  <c r="O1026" i="1"/>
  <c r="R1025" i="1"/>
  <c r="U1025" i="1" s="1"/>
  <c r="O1026" i="8"/>
  <c r="P1026" i="8" s="1"/>
  <c r="V1027" i="8"/>
  <c r="W1026" i="8"/>
  <c r="X346" i="10" l="1"/>
  <c r="N347" i="10"/>
  <c r="O347" i="10" s="1"/>
  <c r="S347" i="10" s="1"/>
  <c r="R1026" i="1"/>
  <c r="U1026" i="1" s="1"/>
  <c r="X1026" i="8"/>
  <c r="F1026" i="8" s="1"/>
  <c r="P1027" i="1"/>
  <c r="Q1027" i="1" s="1"/>
  <c r="N1028" i="1"/>
  <c r="O1027" i="1"/>
  <c r="O1027" i="8"/>
  <c r="P1027" i="8" s="1"/>
  <c r="V1028" i="8"/>
  <c r="W1027" i="8"/>
  <c r="Y346" i="10"/>
  <c r="X1027" i="8" l="1"/>
  <c r="F1027" i="8" s="1"/>
  <c r="Z346" i="10"/>
  <c r="F346" i="10" s="1"/>
  <c r="L345" i="11"/>
  <c r="T347" i="10"/>
  <c r="O1028" i="8"/>
  <c r="P1028" i="8" s="1"/>
  <c r="V1029" i="8"/>
  <c r="W1028" i="8"/>
  <c r="P1028" i="1"/>
  <c r="Q1028" i="1" s="1"/>
  <c r="N1029" i="1"/>
  <c r="O1028" i="1"/>
  <c r="R1027" i="1"/>
  <c r="U1027" i="1" s="1"/>
  <c r="V347" i="10" l="1"/>
  <c r="W347" i="10" s="1"/>
  <c r="U347" i="10"/>
  <c r="R1028" i="1"/>
  <c r="U1028" i="1" s="1"/>
  <c r="X1028" i="8"/>
  <c r="F1028" i="8" s="1"/>
  <c r="P1029" i="1"/>
  <c r="Q1029" i="1" s="1"/>
  <c r="N1030" i="1"/>
  <c r="O1029" i="1"/>
  <c r="I344" i="11"/>
  <c r="O1029" i="8"/>
  <c r="P1029" i="8" s="1"/>
  <c r="V1030" i="8"/>
  <c r="W1029" i="8"/>
  <c r="X347" i="10" l="1"/>
  <c r="N348" i="10"/>
  <c r="O348" i="10" s="1"/>
  <c r="S348" i="10" s="1"/>
  <c r="X1029" i="8"/>
  <c r="F1029" i="8" s="1"/>
  <c r="R1029" i="1"/>
  <c r="U1029" i="1" s="1"/>
  <c r="O1030" i="8"/>
  <c r="P1030" i="8" s="1"/>
  <c r="V1031" i="8"/>
  <c r="W1030" i="8"/>
  <c r="Y347" i="10"/>
  <c r="P1030" i="1"/>
  <c r="Q1030" i="1" s="1"/>
  <c r="N1031" i="1"/>
  <c r="O1030" i="1"/>
  <c r="R1030" i="1" l="1"/>
  <c r="U1030" i="1" s="1"/>
  <c r="Z347" i="10"/>
  <c r="F347" i="10" s="1"/>
  <c r="X1030" i="8"/>
  <c r="F1030" i="8" s="1"/>
  <c r="L346" i="11"/>
  <c r="T348" i="10"/>
  <c r="O1031" i="8"/>
  <c r="P1031" i="8" s="1"/>
  <c r="V1032" i="8"/>
  <c r="W1031" i="8"/>
  <c r="P1031" i="1"/>
  <c r="Q1031" i="1" s="1"/>
  <c r="N1032" i="1"/>
  <c r="O1031" i="1"/>
  <c r="V348" i="10" l="1"/>
  <c r="W348" i="10" s="1"/>
  <c r="U348" i="10"/>
  <c r="R1031" i="1"/>
  <c r="U1031" i="1" s="1"/>
  <c r="X1031" i="8"/>
  <c r="F1031" i="8" s="1"/>
  <c r="P1032" i="1"/>
  <c r="Q1032" i="1" s="1"/>
  <c r="N1033" i="1"/>
  <c r="O1032" i="1"/>
  <c r="O1032" i="8"/>
  <c r="P1032" i="8" s="1"/>
  <c r="V1033" i="8"/>
  <c r="W1032" i="8"/>
  <c r="I345" i="11"/>
  <c r="X348" i="10" l="1"/>
  <c r="N349" i="10"/>
  <c r="O349" i="10" s="1"/>
  <c r="S349" i="10" s="1"/>
  <c r="X1032" i="8"/>
  <c r="F1032" i="8" s="1"/>
  <c r="R1032" i="1"/>
  <c r="U1032" i="1" s="1"/>
  <c r="Y348" i="10"/>
  <c r="O1033" i="8"/>
  <c r="P1033" i="8" s="1"/>
  <c r="V1034" i="8"/>
  <c r="W1033" i="8"/>
  <c r="P1033" i="1"/>
  <c r="Q1033" i="1" s="1"/>
  <c r="N1034" i="1"/>
  <c r="O1033" i="1"/>
  <c r="Z348" i="10" l="1"/>
  <c r="F348" i="10" s="1"/>
  <c r="R1033" i="1"/>
  <c r="U1033" i="1" s="1"/>
  <c r="P1034" i="1"/>
  <c r="Q1034" i="1" s="1"/>
  <c r="N1035" i="1"/>
  <c r="O1034" i="1"/>
  <c r="T349" i="10"/>
  <c r="L347" i="11"/>
  <c r="O1034" i="8"/>
  <c r="P1034" i="8" s="1"/>
  <c r="X1034" i="8" s="1"/>
  <c r="F1034" i="8" s="1"/>
  <c r="V1035" i="8"/>
  <c r="W1034" i="8"/>
  <c r="X1033" i="8"/>
  <c r="F1033" i="8" s="1"/>
  <c r="V349" i="10" l="1"/>
  <c r="W349" i="10" s="1"/>
  <c r="U349" i="10"/>
  <c r="R1034" i="1"/>
  <c r="U1034" i="1" s="1"/>
  <c r="O1035" i="8"/>
  <c r="P1035" i="8" s="1"/>
  <c r="V1036" i="8"/>
  <c r="W1035" i="8"/>
  <c r="I346" i="11"/>
  <c r="P1035" i="1"/>
  <c r="Q1035" i="1" s="1"/>
  <c r="N1036" i="1"/>
  <c r="O1035" i="1"/>
  <c r="X349" i="10" l="1"/>
  <c r="N350" i="10"/>
  <c r="O350" i="10" s="1"/>
  <c r="S350" i="10" s="1"/>
  <c r="R1035" i="1"/>
  <c r="U1035" i="1" s="1"/>
  <c r="Y349" i="10"/>
  <c r="P1036" i="1"/>
  <c r="Q1036" i="1" s="1"/>
  <c r="N1037" i="1"/>
  <c r="O1036" i="1"/>
  <c r="O1036" i="8"/>
  <c r="P1036" i="8" s="1"/>
  <c r="V1037" i="8"/>
  <c r="W1036" i="8"/>
  <c r="X1035" i="8"/>
  <c r="F1035" i="8" s="1"/>
  <c r="X1036" i="8" l="1"/>
  <c r="F1036" i="8" s="1"/>
  <c r="Z349" i="10"/>
  <c r="F349" i="10" s="1"/>
  <c r="R1036" i="1"/>
  <c r="U1036" i="1" s="1"/>
  <c r="P1037" i="1"/>
  <c r="Q1037" i="1" s="1"/>
  <c r="N1038" i="1"/>
  <c r="O1037" i="1"/>
  <c r="O1037" i="8"/>
  <c r="P1037" i="8" s="1"/>
  <c r="V1038" i="8"/>
  <c r="W1037" i="8"/>
  <c r="T350" i="10"/>
  <c r="L348" i="11"/>
  <c r="X1037" i="8" l="1"/>
  <c r="F1037" i="8" s="1"/>
  <c r="V350" i="10"/>
  <c r="W350" i="10" s="1"/>
  <c r="U350" i="10"/>
  <c r="O1038" i="8"/>
  <c r="P1038" i="8" s="1"/>
  <c r="V1039" i="8"/>
  <c r="W1038" i="8"/>
  <c r="P1038" i="1"/>
  <c r="Q1038" i="1" s="1"/>
  <c r="N1039" i="1"/>
  <c r="O1038" i="1"/>
  <c r="I347" i="11"/>
  <c r="R1037" i="1"/>
  <c r="U1037" i="1" s="1"/>
  <c r="X350" i="10" l="1"/>
  <c r="N351" i="10"/>
  <c r="O351" i="10" s="1"/>
  <c r="S351" i="10" s="1"/>
  <c r="R1038" i="1"/>
  <c r="U1038" i="1" s="1"/>
  <c r="Y350" i="10"/>
  <c r="P1039" i="1"/>
  <c r="Q1039" i="1" s="1"/>
  <c r="N1040" i="1"/>
  <c r="O1039" i="1"/>
  <c r="O1039" i="8"/>
  <c r="P1039" i="8" s="1"/>
  <c r="V1040" i="8"/>
  <c r="W1039" i="8"/>
  <c r="X1038" i="8"/>
  <c r="F1038" i="8" s="1"/>
  <c r="Z350" i="10" l="1"/>
  <c r="F350" i="10" s="1"/>
  <c r="X1039" i="8"/>
  <c r="F1039" i="8" s="1"/>
  <c r="O1040" i="8"/>
  <c r="P1040" i="8" s="1"/>
  <c r="V1041" i="8"/>
  <c r="W1040" i="8"/>
  <c r="L349" i="11"/>
  <c r="T351" i="10"/>
  <c r="P1040" i="1"/>
  <c r="Q1040" i="1" s="1"/>
  <c r="R1040" i="1" s="1"/>
  <c r="U1040" i="1" s="1"/>
  <c r="N1041" i="1"/>
  <c r="O1040" i="1"/>
  <c r="R1039" i="1"/>
  <c r="U1039" i="1" s="1"/>
  <c r="V351" i="10" l="1"/>
  <c r="W351" i="10" s="1"/>
  <c r="U351" i="10"/>
  <c r="X1040" i="8"/>
  <c r="F1040" i="8" s="1"/>
  <c r="I348" i="11"/>
  <c r="O1041" i="8"/>
  <c r="P1041" i="8" s="1"/>
  <c r="V1042" i="8"/>
  <c r="W1041" i="8"/>
  <c r="P1041" i="1"/>
  <c r="Q1041" i="1" s="1"/>
  <c r="N1042" i="1"/>
  <c r="O1041" i="1"/>
  <c r="X351" i="10" l="1"/>
  <c r="N352" i="10"/>
  <c r="O352" i="10" s="1"/>
  <c r="S352" i="10" s="1"/>
  <c r="R1041" i="1"/>
  <c r="U1041" i="1" s="1"/>
  <c r="X1041" i="8"/>
  <c r="F1041" i="8" s="1"/>
  <c r="O1042" i="8"/>
  <c r="P1042" i="8" s="1"/>
  <c r="V1043" i="8"/>
  <c r="W1042" i="8"/>
  <c r="P1042" i="1"/>
  <c r="Q1042" i="1" s="1"/>
  <c r="N1043" i="1"/>
  <c r="O1042" i="1"/>
  <c r="Y351" i="10"/>
  <c r="R1042" i="1" l="1"/>
  <c r="U1042" i="1" s="1"/>
  <c r="Z351" i="10"/>
  <c r="F351" i="10" s="1"/>
  <c r="X1042" i="8"/>
  <c r="F1042" i="8" s="1"/>
  <c r="P1043" i="1"/>
  <c r="Q1043" i="1" s="1"/>
  <c r="N1044" i="1"/>
  <c r="O1043" i="1"/>
  <c r="T352" i="10"/>
  <c r="L350" i="11"/>
  <c r="O1043" i="8"/>
  <c r="P1043" i="8" s="1"/>
  <c r="V1044" i="8"/>
  <c r="W1043" i="8"/>
  <c r="X1043" i="8" l="1"/>
  <c r="F1043" i="8" s="1"/>
  <c r="V352" i="10"/>
  <c r="W352" i="10" s="1"/>
  <c r="U352" i="10"/>
  <c r="O1044" i="8"/>
  <c r="P1044" i="8" s="1"/>
  <c r="V1045" i="8"/>
  <c r="W1044" i="8"/>
  <c r="I349" i="11"/>
  <c r="P1044" i="1"/>
  <c r="Q1044" i="1" s="1"/>
  <c r="N1045" i="1"/>
  <c r="O1044" i="1"/>
  <c r="R1043" i="1"/>
  <c r="U1043" i="1" s="1"/>
  <c r="X352" i="10" l="1"/>
  <c r="N353" i="10"/>
  <c r="O353" i="10" s="1"/>
  <c r="S353" i="10" s="1"/>
  <c r="R1044" i="1"/>
  <c r="U1044" i="1" s="1"/>
  <c r="X1044" i="8"/>
  <c r="F1044" i="8" s="1"/>
  <c r="P1045" i="1"/>
  <c r="Q1045" i="1" s="1"/>
  <c r="N1046" i="1"/>
  <c r="O1045" i="1"/>
  <c r="Y352" i="10"/>
  <c r="O1045" i="8"/>
  <c r="P1045" i="8" s="1"/>
  <c r="V1046" i="8"/>
  <c r="W1045" i="8"/>
  <c r="X1045" i="8" l="1"/>
  <c r="F1045" i="8" s="1"/>
  <c r="T353" i="10"/>
  <c r="L351" i="11"/>
  <c r="Z352" i="10"/>
  <c r="F352" i="10" s="1"/>
  <c r="P1046" i="1"/>
  <c r="Q1046" i="1" s="1"/>
  <c r="N1047" i="1"/>
  <c r="O1046" i="1"/>
  <c r="O1046" i="8"/>
  <c r="P1046" i="8" s="1"/>
  <c r="V1047" i="8"/>
  <c r="W1046" i="8"/>
  <c r="R1045" i="1"/>
  <c r="U1045" i="1" s="1"/>
  <c r="V353" i="10" l="1"/>
  <c r="W353" i="10" s="1"/>
  <c r="U353" i="10"/>
  <c r="X1046" i="8"/>
  <c r="F1046" i="8" s="1"/>
  <c r="R1046" i="1"/>
  <c r="U1046" i="1" s="1"/>
  <c r="O1047" i="8"/>
  <c r="P1047" i="8" s="1"/>
  <c r="V1048" i="8"/>
  <c r="W1047" i="8"/>
  <c r="P1047" i="1"/>
  <c r="Q1047" i="1" s="1"/>
  <c r="N1048" i="1"/>
  <c r="O1047" i="1"/>
  <c r="I350" i="11"/>
  <c r="R1047" i="1" l="1"/>
  <c r="U1047" i="1" s="1"/>
  <c r="X353" i="10"/>
  <c r="N354" i="10"/>
  <c r="O354" i="10" s="1"/>
  <c r="S354" i="10" s="1"/>
  <c r="Y353" i="10"/>
  <c r="P1048" i="1"/>
  <c r="Q1048" i="1" s="1"/>
  <c r="N1049" i="1"/>
  <c r="O1048" i="1"/>
  <c r="O1048" i="8"/>
  <c r="P1048" i="8" s="1"/>
  <c r="V1049" i="8"/>
  <c r="W1048" i="8"/>
  <c r="X1047" i="8"/>
  <c r="F1047" i="8" s="1"/>
  <c r="Z353" i="10" l="1"/>
  <c r="F353" i="10" s="1"/>
  <c r="X1048" i="8"/>
  <c r="F1048" i="8" s="1"/>
  <c r="O1049" i="8"/>
  <c r="P1049" i="8" s="1"/>
  <c r="V1050" i="8"/>
  <c r="W1049" i="8"/>
  <c r="P1049" i="1"/>
  <c r="Q1049" i="1" s="1"/>
  <c r="N1050" i="1"/>
  <c r="O1049" i="1"/>
  <c r="T354" i="10"/>
  <c r="L352" i="11"/>
  <c r="R1048" i="1"/>
  <c r="U1048" i="1" s="1"/>
  <c r="V354" i="10" l="1"/>
  <c r="W354" i="10" s="1"/>
  <c r="U354" i="10"/>
  <c r="R1049" i="1"/>
  <c r="U1049" i="1" s="1"/>
  <c r="X1049" i="8"/>
  <c r="F1049" i="8" s="1"/>
  <c r="I351" i="11"/>
  <c r="P1050" i="1"/>
  <c r="Q1050" i="1" s="1"/>
  <c r="N1051" i="1"/>
  <c r="O1050" i="1"/>
  <c r="O1050" i="8"/>
  <c r="P1050" i="8" s="1"/>
  <c r="V1051" i="8"/>
  <c r="W1050" i="8"/>
  <c r="X354" i="10" l="1"/>
  <c r="N355" i="10"/>
  <c r="O355" i="10" s="1"/>
  <c r="S355" i="10" s="1"/>
  <c r="X1050" i="8"/>
  <c r="F1050" i="8" s="1"/>
  <c r="R1050" i="1"/>
  <c r="U1050" i="1" s="1"/>
  <c r="O1051" i="8"/>
  <c r="P1051" i="8" s="1"/>
  <c r="V1052" i="8"/>
  <c r="W1051" i="8"/>
  <c r="P1051" i="1"/>
  <c r="Q1051" i="1" s="1"/>
  <c r="N1052" i="1"/>
  <c r="O1051" i="1"/>
  <c r="Y354" i="10"/>
  <c r="R1051" i="1" l="1"/>
  <c r="U1051" i="1" s="1"/>
  <c r="Z354" i="10"/>
  <c r="F354" i="10" s="1"/>
  <c r="X1051" i="8"/>
  <c r="F1051" i="8" s="1"/>
  <c r="T355" i="10"/>
  <c r="L353" i="11"/>
  <c r="O1052" i="8"/>
  <c r="P1052" i="8" s="1"/>
  <c r="V1053" i="8"/>
  <c r="W1052" i="8"/>
  <c r="P1052" i="1"/>
  <c r="Q1052" i="1" s="1"/>
  <c r="N1053" i="1"/>
  <c r="O1052" i="1"/>
  <c r="V355" i="10" l="1"/>
  <c r="W355" i="10" s="1"/>
  <c r="U355" i="10"/>
  <c r="R1052" i="1"/>
  <c r="U1052" i="1" s="1"/>
  <c r="X1052" i="8"/>
  <c r="F1052" i="8" s="1"/>
  <c r="P1053" i="1"/>
  <c r="Q1053" i="1" s="1"/>
  <c r="N1054" i="1"/>
  <c r="O1053" i="1"/>
  <c r="O1053" i="8"/>
  <c r="P1053" i="8" s="1"/>
  <c r="V1054" i="8"/>
  <c r="W1053" i="8"/>
  <c r="I352" i="11"/>
  <c r="X1053" i="8" l="1"/>
  <c r="F1053" i="8" s="1"/>
  <c r="X355" i="10"/>
  <c r="N356" i="10"/>
  <c r="O356" i="10" s="1"/>
  <c r="S356" i="10" s="1"/>
  <c r="Y355" i="10"/>
  <c r="O1054" i="8"/>
  <c r="P1054" i="8" s="1"/>
  <c r="V1055" i="8"/>
  <c r="W1054" i="8"/>
  <c r="P1054" i="1"/>
  <c r="Q1054" i="1" s="1"/>
  <c r="N1055" i="1"/>
  <c r="O1054" i="1"/>
  <c r="R1053" i="1"/>
  <c r="U1053" i="1" s="1"/>
  <c r="Z355" i="10" l="1"/>
  <c r="F355" i="10" s="1"/>
  <c r="R1054" i="1"/>
  <c r="U1054" i="1" s="1"/>
  <c r="X1054" i="8"/>
  <c r="F1054" i="8" s="1"/>
  <c r="P1055" i="1"/>
  <c r="Q1055" i="1" s="1"/>
  <c r="N1056" i="1"/>
  <c r="O1055" i="1"/>
  <c r="T356" i="10"/>
  <c r="L354" i="11"/>
  <c r="O1055" i="8"/>
  <c r="P1055" i="8" s="1"/>
  <c r="V1056" i="8"/>
  <c r="W1055" i="8"/>
  <c r="X1055" i="8" l="1"/>
  <c r="F1055" i="8" s="1"/>
  <c r="V356" i="10"/>
  <c r="W356" i="10" s="1"/>
  <c r="U356" i="10"/>
  <c r="O1056" i="8"/>
  <c r="P1056" i="8" s="1"/>
  <c r="V1057" i="8"/>
  <c r="W1056" i="8"/>
  <c r="P1056" i="1"/>
  <c r="Q1056" i="1" s="1"/>
  <c r="N1057" i="1"/>
  <c r="O1056" i="1"/>
  <c r="I353" i="11"/>
  <c r="R1055" i="1"/>
  <c r="U1055" i="1" s="1"/>
  <c r="X356" i="10" l="1"/>
  <c r="N357" i="10"/>
  <c r="O357" i="10" s="1"/>
  <c r="S357" i="10" s="1"/>
  <c r="R1056" i="1"/>
  <c r="U1056" i="1" s="1"/>
  <c r="Y356" i="10"/>
  <c r="P1057" i="1"/>
  <c r="Q1057" i="1" s="1"/>
  <c r="N1058" i="1"/>
  <c r="O1057" i="1"/>
  <c r="O1057" i="8"/>
  <c r="P1057" i="8" s="1"/>
  <c r="V1058" i="8"/>
  <c r="W1057" i="8"/>
  <c r="X1056" i="8"/>
  <c r="F1056" i="8" s="1"/>
  <c r="Z356" i="10" l="1"/>
  <c r="F356" i="10" s="1"/>
  <c r="X1057" i="8"/>
  <c r="F1057" i="8" s="1"/>
  <c r="L355" i="11"/>
  <c r="T357" i="10"/>
  <c r="P1058" i="1"/>
  <c r="Q1058" i="1" s="1"/>
  <c r="N1059" i="1"/>
  <c r="O1058" i="1"/>
  <c r="O1058" i="8"/>
  <c r="P1058" i="8" s="1"/>
  <c r="V1059" i="8"/>
  <c r="W1058" i="8"/>
  <c r="R1057" i="1"/>
  <c r="U1057" i="1" s="1"/>
  <c r="V357" i="10" l="1"/>
  <c r="W357" i="10" s="1"/>
  <c r="U357" i="10"/>
  <c r="X1058" i="8"/>
  <c r="F1058" i="8" s="1"/>
  <c r="R1058" i="1"/>
  <c r="U1058" i="1" s="1"/>
  <c r="I354" i="11"/>
  <c r="O1059" i="8"/>
  <c r="P1059" i="8" s="1"/>
  <c r="V1060" i="8"/>
  <c r="W1059" i="8"/>
  <c r="P1059" i="1"/>
  <c r="Q1059" i="1" s="1"/>
  <c r="N1060" i="1"/>
  <c r="O1059" i="1"/>
  <c r="X1059" i="8" l="1"/>
  <c r="F1059" i="8" s="1"/>
  <c r="X357" i="10"/>
  <c r="N358" i="10"/>
  <c r="O358" i="10" s="1"/>
  <c r="S358" i="10" s="1"/>
  <c r="R1059" i="1"/>
  <c r="U1059" i="1" s="1"/>
  <c r="P1060" i="1"/>
  <c r="Q1060" i="1" s="1"/>
  <c r="N1061" i="1"/>
  <c r="O1060" i="1"/>
  <c r="O1060" i="8"/>
  <c r="P1060" i="8" s="1"/>
  <c r="V1061" i="8"/>
  <c r="W1060" i="8"/>
  <c r="Y357" i="10"/>
  <c r="X1060" i="8" l="1"/>
  <c r="F1060" i="8" s="1"/>
  <c r="R1060" i="1"/>
  <c r="U1060" i="1" s="1"/>
  <c r="P1061" i="1"/>
  <c r="Q1061" i="1" s="1"/>
  <c r="N1062" i="1"/>
  <c r="O1061" i="1"/>
  <c r="O1061" i="8"/>
  <c r="P1061" i="8" s="1"/>
  <c r="V1062" i="8"/>
  <c r="W1061" i="8"/>
  <c r="L356" i="11"/>
  <c r="T358" i="10"/>
  <c r="Z357" i="10"/>
  <c r="F357" i="10" s="1"/>
  <c r="V358" i="10" l="1"/>
  <c r="W358" i="10" s="1"/>
  <c r="U358" i="10"/>
  <c r="X1061" i="8"/>
  <c r="F1061" i="8" s="1"/>
  <c r="O1062" i="8"/>
  <c r="P1062" i="8" s="1"/>
  <c r="V1063" i="8"/>
  <c r="W1062" i="8"/>
  <c r="P1062" i="1"/>
  <c r="Q1062" i="1" s="1"/>
  <c r="N1063" i="1"/>
  <c r="O1062" i="1"/>
  <c r="I355" i="11"/>
  <c r="R1061" i="1"/>
  <c r="U1061" i="1" s="1"/>
  <c r="X358" i="10" l="1"/>
  <c r="N359" i="10"/>
  <c r="O359" i="10" s="1"/>
  <c r="S359" i="10" s="1"/>
  <c r="X1062" i="8"/>
  <c r="F1062" i="8" s="1"/>
  <c r="Y358" i="10"/>
  <c r="P1063" i="1"/>
  <c r="Q1063" i="1" s="1"/>
  <c r="N1064" i="1"/>
  <c r="O1063" i="1"/>
  <c r="R1062" i="1"/>
  <c r="U1062" i="1" s="1"/>
  <c r="O1063" i="8"/>
  <c r="P1063" i="8" s="1"/>
  <c r="V1064" i="8"/>
  <c r="W1063" i="8"/>
  <c r="X1063" i="8" l="1"/>
  <c r="F1063" i="8" s="1"/>
  <c r="Z358" i="10"/>
  <c r="F358" i="10" s="1"/>
  <c r="O1064" i="8"/>
  <c r="P1064" i="8" s="1"/>
  <c r="V1065" i="8"/>
  <c r="W1064" i="8"/>
  <c r="P1064" i="1"/>
  <c r="Q1064" i="1" s="1"/>
  <c r="N1065" i="1"/>
  <c r="O1064" i="1"/>
  <c r="L357" i="11"/>
  <c r="T359" i="10"/>
  <c r="R1063" i="1"/>
  <c r="U1063" i="1" s="1"/>
  <c r="V359" i="10" l="1"/>
  <c r="W359" i="10" s="1"/>
  <c r="U359" i="10"/>
  <c r="R1064" i="1"/>
  <c r="U1064" i="1" s="1"/>
  <c r="X1064" i="8"/>
  <c r="F1064" i="8" s="1"/>
  <c r="I356" i="11"/>
  <c r="O1065" i="8"/>
  <c r="P1065" i="8" s="1"/>
  <c r="V1066" i="8"/>
  <c r="W1065" i="8"/>
  <c r="P1065" i="1"/>
  <c r="Q1065" i="1" s="1"/>
  <c r="N1066" i="1"/>
  <c r="O1065" i="1"/>
  <c r="X1065" i="8" l="1"/>
  <c r="F1065" i="8" s="1"/>
  <c r="X359" i="10"/>
  <c r="N360" i="10"/>
  <c r="O360" i="10" s="1"/>
  <c r="S360" i="10" s="1"/>
  <c r="R1065" i="1"/>
  <c r="U1065" i="1" s="1"/>
  <c r="O1066" i="8"/>
  <c r="P1066" i="8" s="1"/>
  <c r="V1067" i="8"/>
  <c r="W1066" i="8"/>
  <c r="Y359" i="10"/>
  <c r="P1066" i="1"/>
  <c r="Q1066" i="1" s="1"/>
  <c r="N1067" i="1"/>
  <c r="O1066" i="1"/>
  <c r="R1066" i="1" l="1"/>
  <c r="U1066" i="1" s="1"/>
  <c r="Z359" i="10"/>
  <c r="F359" i="10" s="1"/>
  <c r="P1067" i="1"/>
  <c r="Q1067" i="1" s="1"/>
  <c r="N1068" i="1"/>
  <c r="O1067" i="1"/>
  <c r="L358" i="11"/>
  <c r="T360" i="10"/>
  <c r="O1067" i="8"/>
  <c r="P1067" i="8" s="1"/>
  <c r="X1067" i="8" s="1"/>
  <c r="F1067" i="8" s="1"/>
  <c r="V1068" i="8"/>
  <c r="W1067" i="8"/>
  <c r="X1066" i="8"/>
  <c r="F1066" i="8" s="1"/>
  <c r="V360" i="10" l="1"/>
  <c r="W360" i="10" s="1"/>
  <c r="U360" i="10"/>
  <c r="P1068" i="1"/>
  <c r="Q1068" i="1" s="1"/>
  <c r="N1069" i="1"/>
  <c r="O1068" i="1"/>
  <c r="O1068" i="8"/>
  <c r="P1068" i="8" s="1"/>
  <c r="V1069" i="8"/>
  <c r="W1068" i="8"/>
  <c r="I357" i="11"/>
  <c r="R1067" i="1"/>
  <c r="U1067" i="1" s="1"/>
  <c r="X360" i="10" l="1"/>
  <c r="N361" i="10"/>
  <c r="O361" i="10" s="1"/>
  <c r="S361" i="10" s="1"/>
  <c r="Y360" i="10"/>
  <c r="X1068" i="8"/>
  <c r="F1068" i="8" s="1"/>
  <c r="R1068" i="1"/>
  <c r="U1068" i="1" s="1"/>
  <c r="O1069" i="8"/>
  <c r="P1069" i="8" s="1"/>
  <c r="V1070" i="8"/>
  <c r="W1069" i="8"/>
  <c r="P1069" i="1"/>
  <c r="Q1069" i="1" s="1"/>
  <c r="N1070" i="1"/>
  <c r="O1069" i="1"/>
  <c r="Z360" i="10" l="1"/>
  <c r="F360" i="10" s="1"/>
  <c r="X1069" i="8"/>
  <c r="F1069" i="8" s="1"/>
  <c r="R1069" i="1"/>
  <c r="U1069" i="1" s="1"/>
  <c r="P1070" i="1"/>
  <c r="Q1070" i="1" s="1"/>
  <c r="N1071" i="1"/>
  <c r="O1070" i="1"/>
  <c r="O1070" i="8"/>
  <c r="P1070" i="8" s="1"/>
  <c r="V1071" i="8"/>
  <c r="W1070" i="8"/>
  <c r="L359" i="11"/>
  <c r="T361" i="10"/>
  <c r="V361" i="10" l="1"/>
  <c r="W361" i="10" s="1"/>
  <c r="U361" i="10"/>
  <c r="R1070" i="1"/>
  <c r="U1070" i="1" s="1"/>
  <c r="P1071" i="1"/>
  <c r="Q1071" i="1" s="1"/>
  <c r="N1072" i="1"/>
  <c r="O1071" i="1"/>
  <c r="O1071" i="8"/>
  <c r="P1071" i="8" s="1"/>
  <c r="V1072" i="8"/>
  <c r="W1071" i="8"/>
  <c r="X1070" i="8"/>
  <c r="F1070" i="8" s="1"/>
  <c r="I358" i="11"/>
  <c r="X361" i="10" l="1"/>
  <c r="N362" i="10"/>
  <c r="O362" i="10" s="1"/>
  <c r="S362" i="10" s="1"/>
  <c r="X1071" i="8"/>
  <c r="F1071" i="8" s="1"/>
  <c r="O1072" i="8"/>
  <c r="P1072" i="8" s="1"/>
  <c r="V1073" i="8"/>
  <c r="W1072" i="8"/>
  <c r="P1072" i="1"/>
  <c r="Q1072" i="1" s="1"/>
  <c r="N1073" i="1"/>
  <c r="O1072" i="1"/>
  <c r="Y361" i="10"/>
  <c r="R1071" i="1"/>
  <c r="U1071" i="1" s="1"/>
  <c r="R1072" i="1" l="1"/>
  <c r="U1072" i="1" s="1"/>
  <c r="Z361" i="10"/>
  <c r="F361" i="10" s="1"/>
  <c r="X1072" i="8"/>
  <c r="F1072" i="8" s="1"/>
  <c r="T362" i="10"/>
  <c r="L360" i="11"/>
  <c r="P1073" i="1"/>
  <c r="Q1073" i="1" s="1"/>
  <c r="N1074" i="1"/>
  <c r="O1073" i="1"/>
  <c r="O1073" i="8"/>
  <c r="P1073" i="8" s="1"/>
  <c r="V1074" i="8"/>
  <c r="W1073" i="8"/>
  <c r="V362" i="10" l="1"/>
  <c r="W362" i="10" s="1"/>
  <c r="U362" i="10"/>
  <c r="X1073" i="8"/>
  <c r="F1073" i="8" s="1"/>
  <c r="R1073" i="1"/>
  <c r="U1073" i="1" s="1"/>
  <c r="P1074" i="1"/>
  <c r="Q1074" i="1" s="1"/>
  <c r="N1075" i="1"/>
  <c r="O1074" i="1"/>
  <c r="O1074" i="8"/>
  <c r="P1074" i="8" s="1"/>
  <c r="X1074" i="8" s="1"/>
  <c r="F1074" i="8" s="1"/>
  <c r="V1075" i="8"/>
  <c r="W1074" i="8"/>
  <c r="I359" i="11"/>
  <c r="X362" i="10" l="1"/>
  <c r="Y362" i="10"/>
  <c r="O1075" i="8"/>
  <c r="P1075" i="8" s="1"/>
  <c r="V1076" i="8"/>
  <c r="W1075" i="8"/>
  <c r="P1075" i="1"/>
  <c r="Q1075" i="1" s="1"/>
  <c r="N1076" i="1"/>
  <c r="O1075" i="1"/>
  <c r="N363" i="10"/>
  <c r="O363" i="10" s="1"/>
  <c r="S363" i="10" s="1"/>
  <c r="R1074" i="1"/>
  <c r="U1074" i="1" s="1"/>
  <c r="Z362" i="10" l="1"/>
  <c r="F362" i="10" s="1"/>
  <c r="R1075" i="1"/>
  <c r="U1075" i="1" s="1"/>
  <c r="X1075" i="8"/>
  <c r="F1075" i="8" s="1"/>
  <c r="P1076" i="1"/>
  <c r="Q1076" i="1" s="1"/>
  <c r="N1077" i="1"/>
  <c r="O1076" i="1"/>
  <c r="L361" i="11"/>
  <c r="T363" i="10"/>
  <c r="O1076" i="8"/>
  <c r="P1076" i="8" s="1"/>
  <c r="V1077" i="8"/>
  <c r="W1076" i="8"/>
  <c r="V363" i="10" l="1"/>
  <c r="W363" i="10" s="1"/>
  <c r="U363" i="10"/>
  <c r="X1076" i="8"/>
  <c r="F1076" i="8" s="1"/>
  <c r="O1077" i="8"/>
  <c r="P1077" i="8" s="1"/>
  <c r="V1078" i="8"/>
  <c r="W1077" i="8"/>
  <c r="P1077" i="1"/>
  <c r="Q1077" i="1" s="1"/>
  <c r="N1078" i="1"/>
  <c r="O1077" i="1"/>
  <c r="I360" i="11"/>
  <c r="R1076" i="1"/>
  <c r="U1076" i="1" s="1"/>
  <c r="X363" i="10" l="1"/>
  <c r="N364" i="10"/>
  <c r="O364" i="10" s="1"/>
  <c r="S364" i="10" s="1"/>
  <c r="Y363" i="10"/>
  <c r="X1077" i="8"/>
  <c r="F1077" i="8" s="1"/>
  <c r="P1078" i="1"/>
  <c r="Q1078" i="1" s="1"/>
  <c r="N1079" i="1"/>
  <c r="O1078" i="1"/>
  <c r="R1077" i="1"/>
  <c r="U1077" i="1" s="1"/>
  <c r="O1078" i="8"/>
  <c r="P1078" i="8" s="1"/>
  <c r="V1079" i="8"/>
  <c r="W1078" i="8"/>
  <c r="X1078" i="8" l="1"/>
  <c r="F1078" i="8" s="1"/>
  <c r="Z363" i="10"/>
  <c r="F363" i="10" s="1"/>
  <c r="O1079" i="8"/>
  <c r="P1079" i="8" s="1"/>
  <c r="V1080" i="8"/>
  <c r="W1079" i="8"/>
  <c r="P1079" i="1"/>
  <c r="Q1079" i="1" s="1"/>
  <c r="N1080" i="1"/>
  <c r="O1079" i="1"/>
  <c r="L362" i="11"/>
  <c r="T364" i="10"/>
  <c r="R1078" i="1"/>
  <c r="U1078" i="1" s="1"/>
  <c r="V364" i="10" l="1"/>
  <c r="W364" i="10" s="1"/>
  <c r="U364" i="10"/>
  <c r="R1079" i="1"/>
  <c r="U1079" i="1" s="1"/>
  <c r="X1079" i="8"/>
  <c r="F1079" i="8" s="1"/>
  <c r="P1080" i="1"/>
  <c r="Q1080" i="1" s="1"/>
  <c r="N1081" i="1"/>
  <c r="O1080" i="1"/>
  <c r="O1080" i="8"/>
  <c r="P1080" i="8" s="1"/>
  <c r="V1081" i="8"/>
  <c r="W1080" i="8"/>
  <c r="I361" i="11"/>
  <c r="X364" i="10" l="1"/>
  <c r="N365" i="10"/>
  <c r="O365" i="10" s="1"/>
  <c r="S365" i="10" s="1"/>
  <c r="X1080" i="8"/>
  <c r="F1080" i="8" s="1"/>
  <c r="Y364" i="10"/>
  <c r="O1081" i="8"/>
  <c r="P1081" i="8" s="1"/>
  <c r="V1082" i="8"/>
  <c r="W1081" i="8"/>
  <c r="P1081" i="1"/>
  <c r="Q1081" i="1" s="1"/>
  <c r="N1082" i="1"/>
  <c r="O1081" i="1"/>
  <c r="R1080" i="1"/>
  <c r="U1080" i="1" s="1"/>
  <c r="Z364" i="10" l="1"/>
  <c r="F364" i="10" s="1"/>
  <c r="R1081" i="1"/>
  <c r="U1081" i="1" s="1"/>
  <c r="X1081" i="8"/>
  <c r="F1081" i="8" s="1"/>
  <c r="L363" i="11"/>
  <c r="T365" i="10"/>
  <c r="P1082" i="1"/>
  <c r="Q1082" i="1" s="1"/>
  <c r="N1083" i="1"/>
  <c r="O1082" i="1"/>
  <c r="O1082" i="8"/>
  <c r="P1082" i="8" s="1"/>
  <c r="V1083" i="8"/>
  <c r="W1082" i="8"/>
  <c r="V365" i="10" l="1"/>
  <c r="W365" i="10" s="1"/>
  <c r="U365" i="10"/>
  <c r="R1082" i="1"/>
  <c r="U1082" i="1" s="1"/>
  <c r="X1082" i="8"/>
  <c r="F1082" i="8" s="1"/>
  <c r="O1083" i="8"/>
  <c r="P1083" i="8" s="1"/>
  <c r="V1084" i="8"/>
  <c r="W1083" i="8"/>
  <c r="P1083" i="1"/>
  <c r="Q1083" i="1" s="1"/>
  <c r="N1084" i="1"/>
  <c r="O1083" i="1"/>
  <c r="I362" i="11"/>
  <c r="X365" i="10" l="1"/>
  <c r="N366" i="10"/>
  <c r="O366" i="10" s="1"/>
  <c r="S366" i="10" s="1"/>
  <c r="X1083" i="8"/>
  <c r="F1083" i="8" s="1"/>
  <c r="Y365" i="10"/>
  <c r="P1084" i="1"/>
  <c r="Q1084" i="1" s="1"/>
  <c r="N1085" i="1"/>
  <c r="O1084" i="1"/>
  <c r="R1083" i="1"/>
  <c r="U1083" i="1" s="1"/>
  <c r="O1084" i="8"/>
  <c r="P1084" i="8" s="1"/>
  <c r="V1085" i="8"/>
  <c r="W1084" i="8"/>
  <c r="R1084" i="1" l="1"/>
  <c r="U1084" i="1" s="1"/>
  <c r="P1085" i="1"/>
  <c r="Q1085" i="1" s="1"/>
  <c r="N1086" i="1"/>
  <c r="O1085" i="1"/>
  <c r="L364" i="11"/>
  <c r="T366" i="10"/>
  <c r="O1085" i="8"/>
  <c r="P1085" i="8" s="1"/>
  <c r="V1086" i="8"/>
  <c r="W1085" i="8"/>
  <c r="X1084" i="8"/>
  <c r="F1084" i="8" s="1"/>
  <c r="Z365" i="10"/>
  <c r="F365" i="10" s="1"/>
  <c r="V366" i="10" l="1"/>
  <c r="W366" i="10" s="1"/>
  <c r="U366" i="10"/>
  <c r="X1085" i="8"/>
  <c r="F1085" i="8" s="1"/>
  <c r="R1085" i="1"/>
  <c r="U1085" i="1" s="1"/>
  <c r="I363" i="11"/>
  <c r="O1086" i="8"/>
  <c r="P1086" i="8" s="1"/>
  <c r="V1087" i="8"/>
  <c r="W1086" i="8"/>
  <c r="P1086" i="1"/>
  <c r="Q1086" i="1" s="1"/>
  <c r="N1087" i="1"/>
  <c r="O1086" i="1"/>
  <c r="X366" i="10" l="1"/>
  <c r="N367" i="10"/>
  <c r="O367" i="10" s="1"/>
  <c r="S367" i="10" s="1"/>
  <c r="R1086" i="1"/>
  <c r="U1086" i="1" s="1"/>
  <c r="X1086" i="8"/>
  <c r="F1086" i="8" s="1"/>
  <c r="P1087" i="1"/>
  <c r="Q1087" i="1" s="1"/>
  <c r="N1088" i="1"/>
  <c r="O1087" i="1"/>
  <c r="O1087" i="8"/>
  <c r="P1087" i="8" s="1"/>
  <c r="V1088" i="8"/>
  <c r="W1087" i="8"/>
  <c r="Y366" i="10"/>
  <c r="X1087" i="8" l="1"/>
  <c r="F1087" i="8" s="1"/>
  <c r="Z366" i="10"/>
  <c r="F366" i="10" s="1"/>
  <c r="R1087" i="1"/>
  <c r="U1087" i="1" s="1"/>
  <c r="O1088" i="8"/>
  <c r="P1088" i="8" s="1"/>
  <c r="V1089" i="8"/>
  <c r="W1088" i="8"/>
  <c r="L365" i="11"/>
  <c r="T367" i="10"/>
  <c r="P1088" i="1"/>
  <c r="Q1088" i="1" s="1"/>
  <c r="N1089" i="1"/>
  <c r="O1088" i="1"/>
  <c r="V367" i="10" l="1"/>
  <c r="W367" i="10" s="1"/>
  <c r="U367" i="10"/>
  <c r="R1088" i="1"/>
  <c r="U1088" i="1" s="1"/>
  <c r="X1088" i="8"/>
  <c r="F1088" i="8" s="1"/>
  <c r="P1089" i="1"/>
  <c r="Q1089" i="1" s="1"/>
  <c r="N1090" i="1"/>
  <c r="O1089" i="1"/>
  <c r="I364" i="11"/>
  <c r="O1089" i="8"/>
  <c r="P1089" i="8" s="1"/>
  <c r="V1090" i="8"/>
  <c r="W1089" i="8"/>
  <c r="X367" i="10" l="1"/>
  <c r="X1089" i="8"/>
  <c r="F1089" i="8" s="1"/>
  <c r="R1089" i="1"/>
  <c r="U1089" i="1" s="1"/>
  <c r="O1090" i="8"/>
  <c r="P1090" i="8" s="1"/>
  <c r="V1091" i="8"/>
  <c r="W1090" i="8"/>
  <c r="Y367" i="10"/>
  <c r="N368" i="10"/>
  <c r="O368" i="10" s="1"/>
  <c r="S368" i="10" s="1"/>
  <c r="P1090" i="1"/>
  <c r="Q1090" i="1" s="1"/>
  <c r="N1091" i="1"/>
  <c r="O1090" i="1"/>
  <c r="Z367" i="10" l="1"/>
  <c r="F367" i="10" s="1"/>
  <c r="R1090" i="1"/>
  <c r="U1090" i="1" s="1"/>
  <c r="X1090" i="8"/>
  <c r="F1090" i="8" s="1"/>
  <c r="L366" i="11"/>
  <c r="T368" i="10"/>
  <c r="P1091" i="1"/>
  <c r="Q1091" i="1" s="1"/>
  <c r="N1092" i="1"/>
  <c r="O1091" i="1"/>
  <c r="O1091" i="8"/>
  <c r="P1091" i="8" s="1"/>
  <c r="V1092" i="8"/>
  <c r="W1091" i="8"/>
  <c r="V368" i="10" l="1"/>
  <c r="W368" i="10" s="1"/>
  <c r="U368" i="10"/>
  <c r="X1091" i="8"/>
  <c r="F1091" i="8" s="1"/>
  <c r="R1091" i="1"/>
  <c r="U1091" i="1" s="1"/>
  <c r="O1092" i="8"/>
  <c r="P1092" i="8" s="1"/>
  <c r="V1093" i="8"/>
  <c r="W1092" i="8"/>
  <c r="P1092" i="1"/>
  <c r="Q1092" i="1" s="1"/>
  <c r="N1093" i="1"/>
  <c r="O1092" i="1"/>
  <c r="I365" i="11"/>
  <c r="X368" i="10" l="1"/>
  <c r="N369" i="10"/>
  <c r="O369" i="10" s="1"/>
  <c r="S369" i="10" s="1"/>
  <c r="X1092" i="8"/>
  <c r="F1092" i="8" s="1"/>
  <c r="Y368" i="10"/>
  <c r="P1093" i="1"/>
  <c r="Q1093" i="1" s="1"/>
  <c r="N1094" i="1"/>
  <c r="O1093" i="1"/>
  <c r="R1092" i="1"/>
  <c r="U1092" i="1" s="1"/>
  <c r="O1093" i="8"/>
  <c r="P1093" i="8" s="1"/>
  <c r="V1094" i="8"/>
  <c r="W1093" i="8"/>
  <c r="X1093" i="8" l="1"/>
  <c r="F1093" i="8" s="1"/>
  <c r="Z368" i="10"/>
  <c r="F368" i="10" s="1"/>
  <c r="R1093" i="1"/>
  <c r="U1093" i="1" s="1"/>
  <c r="O1094" i="8"/>
  <c r="P1094" i="8" s="1"/>
  <c r="V1095" i="8"/>
  <c r="W1094" i="8"/>
  <c r="P1094" i="1"/>
  <c r="Q1094" i="1" s="1"/>
  <c r="N1095" i="1"/>
  <c r="O1094" i="1"/>
  <c r="L367" i="11"/>
  <c r="T369" i="10"/>
  <c r="V369" i="10" l="1"/>
  <c r="W369" i="10" s="1"/>
  <c r="U369" i="10"/>
  <c r="X1094" i="8"/>
  <c r="F1094" i="8" s="1"/>
  <c r="I366" i="11"/>
  <c r="R1094" i="1"/>
  <c r="U1094" i="1" s="1"/>
  <c r="P1095" i="1"/>
  <c r="Q1095" i="1" s="1"/>
  <c r="N1096" i="1"/>
  <c r="O1095" i="1"/>
  <c r="O1095" i="8"/>
  <c r="P1095" i="8" s="1"/>
  <c r="V1096" i="8"/>
  <c r="W1095" i="8"/>
  <c r="X369" i="10" l="1"/>
  <c r="N370" i="10"/>
  <c r="O370" i="10" s="1"/>
  <c r="S370" i="10" s="1"/>
  <c r="R1095" i="1"/>
  <c r="U1095" i="1" s="1"/>
  <c r="X1095" i="8"/>
  <c r="F1095" i="8" s="1"/>
  <c r="P1096" i="1"/>
  <c r="Q1096" i="1" s="1"/>
  <c r="N1097" i="1"/>
  <c r="O1096" i="1"/>
  <c r="Y369" i="10"/>
  <c r="O1096" i="8"/>
  <c r="P1096" i="8" s="1"/>
  <c r="V1097" i="8"/>
  <c r="W1096" i="8"/>
  <c r="X1096" i="8" l="1"/>
  <c r="F1096" i="8" s="1"/>
  <c r="R1096" i="1"/>
  <c r="U1096" i="1" s="1"/>
  <c r="P1097" i="1"/>
  <c r="Q1097" i="1" s="1"/>
  <c r="N1098" i="1"/>
  <c r="O1097" i="1"/>
  <c r="L368" i="11"/>
  <c r="T370" i="10"/>
  <c r="O1097" i="8"/>
  <c r="P1097" i="8" s="1"/>
  <c r="V1098" i="8"/>
  <c r="W1097" i="8"/>
  <c r="Z369" i="10"/>
  <c r="F369" i="10" s="1"/>
  <c r="V370" i="10" l="1"/>
  <c r="W370" i="10" s="1"/>
  <c r="U370" i="10"/>
  <c r="X1097" i="8"/>
  <c r="F1097" i="8" s="1"/>
  <c r="R1097" i="1"/>
  <c r="U1097" i="1" s="1"/>
  <c r="I367" i="11"/>
  <c r="O1098" i="8"/>
  <c r="P1098" i="8" s="1"/>
  <c r="V1099" i="8"/>
  <c r="W1098" i="8"/>
  <c r="P1098" i="1"/>
  <c r="Q1098" i="1" s="1"/>
  <c r="N1099" i="1"/>
  <c r="O1098" i="1"/>
  <c r="X370" i="10" l="1"/>
  <c r="N371" i="10"/>
  <c r="O371" i="10" s="1"/>
  <c r="S371" i="10" s="1"/>
  <c r="X1098" i="8"/>
  <c r="F1098" i="8" s="1"/>
  <c r="R1098" i="1"/>
  <c r="U1098" i="1" s="1"/>
  <c r="P1099" i="1"/>
  <c r="Q1099" i="1" s="1"/>
  <c r="N1100" i="1"/>
  <c r="O1099" i="1"/>
  <c r="O1099" i="8"/>
  <c r="P1099" i="8" s="1"/>
  <c r="V1100" i="8"/>
  <c r="W1099" i="8"/>
  <c r="Y370" i="10"/>
  <c r="X1099" i="8" l="1"/>
  <c r="F1099" i="8" s="1"/>
  <c r="R1099" i="1"/>
  <c r="U1099" i="1" s="1"/>
  <c r="O1100" i="8"/>
  <c r="P1100" i="8" s="1"/>
  <c r="V1101" i="8"/>
  <c r="W1100" i="8"/>
  <c r="Z370" i="10"/>
  <c r="F370" i="10" s="1"/>
  <c r="L369" i="11"/>
  <c r="T371" i="10"/>
  <c r="P1100" i="1"/>
  <c r="Q1100" i="1" s="1"/>
  <c r="N1101" i="1"/>
  <c r="O1100" i="1"/>
  <c r="V371" i="10" l="1"/>
  <c r="W371" i="10" s="1"/>
  <c r="U371" i="10"/>
  <c r="R1100" i="1"/>
  <c r="U1100" i="1" s="1"/>
  <c r="X1100" i="8"/>
  <c r="F1100" i="8" s="1"/>
  <c r="P1101" i="1"/>
  <c r="Q1101" i="1" s="1"/>
  <c r="N1102" i="1"/>
  <c r="O1101" i="1"/>
  <c r="I368" i="11"/>
  <c r="O1101" i="8"/>
  <c r="P1101" i="8" s="1"/>
  <c r="V1102" i="8"/>
  <c r="W1101" i="8"/>
  <c r="X371" i="10" l="1"/>
  <c r="N372" i="10"/>
  <c r="O372" i="10" s="1"/>
  <c r="S372" i="10" s="1"/>
  <c r="X1101" i="8"/>
  <c r="F1101" i="8" s="1"/>
  <c r="R1101" i="1"/>
  <c r="U1101" i="1" s="1"/>
  <c r="O1102" i="8"/>
  <c r="P1102" i="8" s="1"/>
  <c r="V1103" i="8"/>
  <c r="W1102" i="8"/>
  <c r="Y371" i="10"/>
  <c r="P1102" i="1"/>
  <c r="Q1102" i="1" s="1"/>
  <c r="N1103" i="1"/>
  <c r="O1102" i="1"/>
  <c r="R1102" i="1" l="1"/>
  <c r="U1102" i="1" s="1"/>
  <c r="X1102" i="8"/>
  <c r="F1102" i="8" s="1"/>
  <c r="O1103" i="8"/>
  <c r="P1103" i="8" s="1"/>
  <c r="V1104" i="8"/>
  <c r="W1103" i="8"/>
  <c r="L370" i="11"/>
  <c r="T372" i="10"/>
  <c r="Z371" i="10"/>
  <c r="F371" i="10" s="1"/>
  <c r="P1103" i="1"/>
  <c r="Q1103" i="1" s="1"/>
  <c r="N1104" i="1"/>
  <c r="O1103" i="1"/>
  <c r="V372" i="10" l="1"/>
  <c r="W372" i="10" s="1"/>
  <c r="U372" i="10"/>
  <c r="X1103" i="8"/>
  <c r="F1103" i="8" s="1"/>
  <c r="R1103" i="1"/>
  <c r="U1103" i="1" s="1"/>
  <c r="I369" i="11"/>
  <c r="P1104" i="1"/>
  <c r="Q1104" i="1" s="1"/>
  <c r="N1105" i="1"/>
  <c r="O1104" i="1"/>
  <c r="O1104" i="8"/>
  <c r="P1104" i="8" s="1"/>
  <c r="V1105" i="8"/>
  <c r="W1104" i="8"/>
  <c r="X372" i="10" l="1"/>
  <c r="N373" i="10"/>
  <c r="O373" i="10" s="1"/>
  <c r="S373" i="10" s="1"/>
  <c r="X1104" i="8"/>
  <c r="F1104" i="8" s="1"/>
  <c r="R1104" i="1"/>
  <c r="U1104" i="1" s="1"/>
  <c r="O1105" i="8"/>
  <c r="P1105" i="8" s="1"/>
  <c r="V1106" i="8"/>
  <c r="W1105" i="8"/>
  <c r="P1105" i="1"/>
  <c r="Q1105" i="1" s="1"/>
  <c r="N1106" i="1"/>
  <c r="O1105" i="1"/>
  <c r="Y372" i="10"/>
  <c r="X1105" i="8" l="1"/>
  <c r="F1105" i="8" s="1"/>
  <c r="R1105" i="1"/>
  <c r="U1105" i="1" s="1"/>
  <c r="T373" i="10"/>
  <c r="L371" i="11"/>
  <c r="P1106" i="1"/>
  <c r="Q1106" i="1" s="1"/>
  <c r="N1107" i="1"/>
  <c r="O1106" i="1"/>
  <c r="Z372" i="10"/>
  <c r="F372" i="10" s="1"/>
  <c r="O1106" i="8"/>
  <c r="P1106" i="8" s="1"/>
  <c r="V1107" i="8"/>
  <c r="W1106" i="8"/>
  <c r="V373" i="10" l="1"/>
  <c r="W373" i="10" s="1"/>
  <c r="U373" i="10"/>
  <c r="R1106" i="1"/>
  <c r="U1106" i="1" s="1"/>
  <c r="X1106" i="8"/>
  <c r="F1106" i="8" s="1"/>
  <c r="P1107" i="1"/>
  <c r="Q1107" i="1" s="1"/>
  <c r="N1108" i="1"/>
  <c r="O1107" i="1"/>
  <c r="O1107" i="8"/>
  <c r="P1107" i="8" s="1"/>
  <c r="V1108" i="8"/>
  <c r="W1107" i="8"/>
  <c r="I370" i="11"/>
  <c r="X373" i="10" l="1"/>
  <c r="N374" i="10"/>
  <c r="O374" i="10" s="1"/>
  <c r="S374" i="10" s="1"/>
  <c r="Y373" i="10"/>
  <c r="R1107" i="1"/>
  <c r="U1107" i="1" s="1"/>
  <c r="O1108" i="8"/>
  <c r="P1108" i="8" s="1"/>
  <c r="V1109" i="8"/>
  <c r="W1108" i="8"/>
  <c r="X1107" i="8"/>
  <c r="F1107" i="8" s="1"/>
  <c r="P1108" i="1"/>
  <c r="Q1108" i="1" s="1"/>
  <c r="N1109" i="1"/>
  <c r="O1108" i="1"/>
  <c r="R1108" i="1" l="1"/>
  <c r="U1108" i="1" s="1"/>
  <c r="Z373" i="10"/>
  <c r="F373" i="10" s="1"/>
  <c r="X1108" i="8"/>
  <c r="F1108" i="8" s="1"/>
  <c r="O1109" i="8"/>
  <c r="P1109" i="8" s="1"/>
  <c r="V1110" i="8"/>
  <c r="W1109" i="8"/>
  <c r="P1109" i="1"/>
  <c r="Q1109" i="1" s="1"/>
  <c r="N1110" i="1"/>
  <c r="O1109" i="1"/>
  <c r="T374" i="10"/>
  <c r="L372" i="11"/>
  <c r="V374" i="10" l="1"/>
  <c r="W374" i="10" s="1"/>
  <c r="U374" i="10"/>
  <c r="X1109" i="8"/>
  <c r="F1109" i="8" s="1"/>
  <c r="P1110" i="1"/>
  <c r="Q1110" i="1" s="1"/>
  <c r="N1111" i="1"/>
  <c r="O1110" i="1"/>
  <c r="I371" i="11"/>
  <c r="R1109" i="1"/>
  <c r="U1109" i="1" s="1"/>
  <c r="O1110" i="8"/>
  <c r="P1110" i="8" s="1"/>
  <c r="V1111" i="8"/>
  <c r="W1110" i="8"/>
  <c r="X374" i="10" l="1"/>
  <c r="R1110" i="1"/>
  <c r="U1110" i="1" s="1"/>
  <c r="X1110" i="8"/>
  <c r="F1110" i="8" s="1"/>
  <c r="P1111" i="1"/>
  <c r="Q1111" i="1" s="1"/>
  <c r="N1112" i="1"/>
  <c r="O1111" i="1"/>
  <c r="Y374" i="10"/>
  <c r="N375" i="10"/>
  <c r="O375" i="10" s="1"/>
  <c r="S375" i="10" s="1"/>
  <c r="O1111" i="8"/>
  <c r="P1111" i="8" s="1"/>
  <c r="V1112" i="8"/>
  <c r="W1111" i="8"/>
  <c r="Z374" i="10" l="1"/>
  <c r="F374" i="10" s="1"/>
  <c r="X1111" i="8"/>
  <c r="F1111" i="8" s="1"/>
  <c r="R1111" i="1"/>
  <c r="U1111" i="1" s="1"/>
  <c r="L373" i="11"/>
  <c r="T375" i="10"/>
  <c r="P1112" i="1"/>
  <c r="Q1112" i="1" s="1"/>
  <c r="N1113" i="1"/>
  <c r="O1112" i="1"/>
  <c r="O1112" i="8"/>
  <c r="P1112" i="8" s="1"/>
  <c r="V1113" i="8"/>
  <c r="W1112" i="8"/>
  <c r="V375" i="10" l="1"/>
  <c r="W375" i="10" s="1"/>
  <c r="U375" i="10"/>
  <c r="X1112" i="8"/>
  <c r="F1112" i="8" s="1"/>
  <c r="R1112" i="1"/>
  <c r="U1112" i="1" s="1"/>
  <c r="O1113" i="8"/>
  <c r="P1113" i="8" s="1"/>
  <c r="V1114" i="8"/>
  <c r="W1113" i="8"/>
  <c r="P1113" i="1"/>
  <c r="Q1113" i="1" s="1"/>
  <c r="N1114" i="1"/>
  <c r="O1113" i="1"/>
  <c r="I372" i="11"/>
  <c r="X375" i="10" l="1"/>
  <c r="N376" i="10"/>
  <c r="O376" i="10" s="1"/>
  <c r="S376" i="10" s="1"/>
  <c r="Y375" i="10"/>
  <c r="X1113" i="8"/>
  <c r="F1113" i="8" s="1"/>
  <c r="P1114" i="1"/>
  <c r="Q1114" i="1" s="1"/>
  <c r="N1115" i="1"/>
  <c r="O1114" i="1"/>
  <c r="R1113" i="1"/>
  <c r="U1113" i="1" s="1"/>
  <c r="O1114" i="8"/>
  <c r="P1114" i="8" s="1"/>
  <c r="V1115" i="8"/>
  <c r="W1114" i="8"/>
  <c r="X1114" i="8" l="1"/>
  <c r="F1114" i="8" s="1"/>
  <c r="Z375" i="10"/>
  <c r="F375" i="10" s="1"/>
  <c r="R1114" i="1"/>
  <c r="U1114" i="1" s="1"/>
  <c r="P1115" i="1"/>
  <c r="Q1115" i="1" s="1"/>
  <c r="N1116" i="1"/>
  <c r="O1115" i="1"/>
  <c r="O1115" i="8"/>
  <c r="P1115" i="8" s="1"/>
  <c r="V1116" i="8"/>
  <c r="W1115" i="8"/>
  <c r="T376" i="10"/>
  <c r="L374" i="11"/>
  <c r="V376" i="10" l="1"/>
  <c r="W376" i="10" s="1"/>
  <c r="U376" i="10"/>
  <c r="X1115" i="8"/>
  <c r="F1115" i="8" s="1"/>
  <c r="R1115" i="1"/>
  <c r="U1115" i="1" s="1"/>
  <c r="I373" i="11"/>
  <c r="O1116" i="8"/>
  <c r="P1116" i="8" s="1"/>
  <c r="V1117" i="8"/>
  <c r="W1116" i="8"/>
  <c r="P1116" i="1"/>
  <c r="Q1116" i="1" s="1"/>
  <c r="N1117" i="1"/>
  <c r="O1116" i="1"/>
  <c r="X376" i="10" l="1"/>
  <c r="N377" i="10"/>
  <c r="O377" i="10" s="1"/>
  <c r="S377" i="10" s="1"/>
  <c r="X1116" i="8"/>
  <c r="F1116" i="8" s="1"/>
  <c r="R1116" i="1"/>
  <c r="U1116" i="1" s="1"/>
  <c r="P1117" i="1"/>
  <c r="Q1117" i="1" s="1"/>
  <c r="N1118" i="1"/>
  <c r="O1117" i="1"/>
  <c r="O1117" i="8"/>
  <c r="P1117" i="8" s="1"/>
  <c r="V1118" i="8"/>
  <c r="W1117" i="8"/>
  <c r="Y376" i="10"/>
  <c r="X1117" i="8" l="1"/>
  <c r="F1117" i="8" s="1"/>
  <c r="R1117" i="1"/>
  <c r="U1117" i="1" s="1"/>
  <c r="O1118" i="8"/>
  <c r="P1118" i="8" s="1"/>
  <c r="V1119" i="8"/>
  <c r="W1118" i="8"/>
  <c r="L375" i="11"/>
  <c r="T377" i="10"/>
  <c r="Z376" i="10"/>
  <c r="F376" i="10" s="1"/>
  <c r="P1118" i="1"/>
  <c r="Q1118" i="1" s="1"/>
  <c r="N1119" i="1"/>
  <c r="O1118" i="1"/>
  <c r="V377" i="10" l="1"/>
  <c r="W377" i="10" s="1"/>
  <c r="U377" i="10"/>
  <c r="R1118" i="1"/>
  <c r="U1118" i="1" s="1"/>
  <c r="X1118" i="8"/>
  <c r="F1118" i="8" s="1"/>
  <c r="I374" i="11"/>
  <c r="P1119" i="1"/>
  <c r="Q1119" i="1" s="1"/>
  <c r="N1120" i="1"/>
  <c r="O1119" i="1"/>
  <c r="O1119" i="8"/>
  <c r="P1119" i="8" s="1"/>
  <c r="V1120" i="8"/>
  <c r="W1119" i="8"/>
  <c r="X377" i="10" l="1"/>
  <c r="N378" i="10"/>
  <c r="O378" i="10" s="1"/>
  <c r="S378" i="10" s="1"/>
  <c r="X1119" i="8"/>
  <c r="F1119" i="8" s="1"/>
  <c r="R1119" i="1"/>
  <c r="U1119" i="1" s="1"/>
  <c r="O1120" i="8"/>
  <c r="P1120" i="8" s="1"/>
  <c r="V1121" i="8"/>
  <c r="W1120" i="8"/>
  <c r="P1120" i="1"/>
  <c r="Q1120" i="1" s="1"/>
  <c r="N1121" i="1"/>
  <c r="O1120" i="1"/>
  <c r="Y377" i="10"/>
  <c r="R1120" i="1" l="1"/>
  <c r="U1120" i="1" s="1"/>
  <c r="Z377" i="10"/>
  <c r="F377" i="10" s="1"/>
  <c r="L376" i="11"/>
  <c r="T378" i="10"/>
  <c r="P1121" i="1"/>
  <c r="Q1121" i="1" s="1"/>
  <c r="N1122" i="1"/>
  <c r="O1121" i="1"/>
  <c r="O1121" i="8"/>
  <c r="P1121" i="8" s="1"/>
  <c r="V1122" i="8"/>
  <c r="W1121" i="8"/>
  <c r="X1120" i="8"/>
  <c r="F1120" i="8" s="1"/>
  <c r="V378" i="10" l="1"/>
  <c r="W378" i="10" s="1"/>
  <c r="U378" i="10"/>
  <c r="X1121" i="8"/>
  <c r="F1121" i="8" s="1"/>
  <c r="R1121" i="1"/>
  <c r="U1121" i="1" s="1"/>
  <c r="O1122" i="8"/>
  <c r="P1122" i="8" s="1"/>
  <c r="V1123" i="8"/>
  <c r="W1122" i="8"/>
  <c r="P1122" i="1"/>
  <c r="Q1122" i="1" s="1"/>
  <c r="N1123" i="1"/>
  <c r="O1122" i="1"/>
  <c r="I375" i="11"/>
  <c r="X378" i="10" l="1"/>
  <c r="N379" i="10"/>
  <c r="O379" i="10" s="1"/>
  <c r="S379" i="10" s="1"/>
  <c r="R1122" i="1"/>
  <c r="U1122" i="1" s="1"/>
  <c r="Y378" i="10"/>
  <c r="P1123" i="1"/>
  <c r="Q1123" i="1" s="1"/>
  <c r="N1124" i="1"/>
  <c r="O1123" i="1"/>
  <c r="O1123" i="8"/>
  <c r="P1123" i="8" s="1"/>
  <c r="V1124" i="8"/>
  <c r="W1123" i="8"/>
  <c r="X1122" i="8"/>
  <c r="F1122" i="8" s="1"/>
  <c r="Z378" i="10" l="1"/>
  <c r="F378" i="10" s="1"/>
  <c r="X1123" i="8"/>
  <c r="F1123" i="8" s="1"/>
  <c r="R1123" i="1"/>
  <c r="U1123" i="1" s="1"/>
  <c r="O1124" i="8"/>
  <c r="P1124" i="8" s="1"/>
  <c r="V1125" i="8"/>
  <c r="W1124" i="8"/>
  <c r="L377" i="11"/>
  <c r="T379" i="10"/>
  <c r="P1124" i="1"/>
  <c r="Q1124" i="1" s="1"/>
  <c r="N1125" i="1"/>
  <c r="O1124" i="1"/>
  <c r="R1124" i="1" l="1"/>
  <c r="U1124" i="1" s="1"/>
  <c r="V379" i="10"/>
  <c r="W379" i="10" s="1"/>
  <c r="U379" i="10"/>
  <c r="X1124" i="8"/>
  <c r="F1124" i="8" s="1"/>
  <c r="P1125" i="1"/>
  <c r="Q1125" i="1" s="1"/>
  <c r="N1126" i="1"/>
  <c r="O1125" i="1"/>
  <c r="I376" i="11"/>
  <c r="O1125" i="8"/>
  <c r="P1125" i="8" s="1"/>
  <c r="V1126" i="8"/>
  <c r="W1125" i="8"/>
  <c r="X379" i="10" l="1"/>
  <c r="N380" i="10"/>
  <c r="O380" i="10" s="1"/>
  <c r="S380" i="10" s="1"/>
  <c r="X1125" i="8"/>
  <c r="F1125" i="8" s="1"/>
  <c r="R1125" i="1"/>
  <c r="U1125" i="1" s="1"/>
  <c r="O1126" i="8"/>
  <c r="P1126" i="8" s="1"/>
  <c r="V1127" i="8"/>
  <c r="W1126" i="8"/>
  <c r="Y379" i="10"/>
  <c r="P1126" i="1"/>
  <c r="Q1126" i="1" s="1"/>
  <c r="N1127" i="1"/>
  <c r="O1126" i="1"/>
  <c r="Z379" i="10" l="1"/>
  <c r="F379" i="10" s="1"/>
  <c r="R1126" i="1"/>
  <c r="U1126" i="1" s="1"/>
  <c r="X1126" i="8"/>
  <c r="F1126" i="8" s="1"/>
  <c r="L378" i="11"/>
  <c r="T380" i="10"/>
  <c r="O1127" i="8"/>
  <c r="P1127" i="8" s="1"/>
  <c r="V1128" i="8"/>
  <c r="W1127" i="8"/>
  <c r="P1127" i="1"/>
  <c r="Q1127" i="1" s="1"/>
  <c r="N1128" i="1"/>
  <c r="O1127" i="1"/>
  <c r="V380" i="10" l="1"/>
  <c r="W380" i="10" s="1"/>
  <c r="U380" i="10"/>
  <c r="R1127" i="1"/>
  <c r="U1127" i="1" s="1"/>
  <c r="X1127" i="8"/>
  <c r="F1127" i="8" s="1"/>
  <c r="P1128" i="1"/>
  <c r="Q1128" i="1" s="1"/>
  <c r="N1129" i="1"/>
  <c r="O1128" i="1"/>
  <c r="I377" i="11"/>
  <c r="O1128" i="8"/>
  <c r="P1128" i="8" s="1"/>
  <c r="V1129" i="8"/>
  <c r="W1128" i="8"/>
  <c r="X380" i="10" l="1"/>
  <c r="N381" i="10"/>
  <c r="O381" i="10" s="1"/>
  <c r="S381" i="10" s="1"/>
  <c r="X1128" i="8"/>
  <c r="F1128" i="8" s="1"/>
  <c r="R1128" i="1"/>
  <c r="U1128" i="1" s="1"/>
  <c r="Y380" i="10"/>
  <c r="O1129" i="8"/>
  <c r="P1129" i="8" s="1"/>
  <c r="V1130" i="8"/>
  <c r="W1129" i="8"/>
  <c r="P1129" i="1"/>
  <c r="Q1129" i="1" s="1"/>
  <c r="N1130" i="1"/>
  <c r="O1129" i="1"/>
  <c r="X1129" i="8" l="1"/>
  <c r="F1129" i="8" s="1"/>
  <c r="P1130" i="1"/>
  <c r="Q1130" i="1" s="1"/>
  <c r="N1131" i="1"/>
  <c r="O1130" i="1"/>
  <c r="R1129" i="1"/>
  <c r="U1129" i="1" s="1"/>
  <c r="O1130" i="8"/>
  <c r="P1130" i="8" s="1"/>
  <c r="X1130" i="8" s="1"/>
  <c r="F1130" i="8" s="1"/>
  <c r="V1131" i="8"/>
  <c r="W1130" i="8"/>
  <c r="Z380" i="10"/>
  <c r="F380" i="10" s="1"/>
  <c r="L379" i="11"/>
  <c r="T381" i="10"/>
  <c r="V381" i="10" l="1"/>
  <c r="W381" i="10" s="1"/>
  <c r="U381" i="10"/>
  <c r="R1130" i="1"/>
  <c r="U1130" i="1" s="1"/>
  <c r="O1131" i="8"/>
  <c r="P1131" i="8" s="1"/>
  <c r="V1132" i="8"/>
  <c r="W1131" i="8"/>
  <c r="P1131" i="1"/>
  <c r="Q1131" i="1" s="1"/>
  <c r="N1132" i="1"/>
  <c r="O1131" i="1"/>
  <c r="R1131" i="1" l="1"/>
  <c r="U1131" i="1" s="1"/>
  <c r="X381" i="10"/>
  <c r="N382" i="10"/>
  <c r="O382" i="10" s="1"/>
  <c r="S382" i="10" s="1"/>
  <c r="X1131" i="8"/>
  <c r="F1131" i="8" s="1"/>
  <c r="Y381" i="10"/>
  <c r="P1132" i="1"/>
  <c r="Q1132" i="1" s="1"/>
  <c r="N1133" i="1"/>
  <c r="O1132" i="1"/>
  <c r="O1132" i="8"/>
  <c r="P1132" i="8" s="1"/>
  <c r="V1133" i="8"/>
  <c r="W1132" i="8"/>
  <c r="X1132" i="8" l="1"/>
  <c r="F1132" i="8" s="1"/>
  <c r="Z381" i="10"/>
  <c r="F381" i="10" s="1"/>
  <c r="R1132" i="1"/>
  <c r="U1132" i="1" s="1"/>
  <c r="O1133" i="8"/>
  <c r="P1133" i="8" s="1"/>
  <c r="V1134" i="8"/>
  <c r="W1133" i="8"/>
  <c r="P1133" i="1"/>
  <c r="Q1133" i="1" s="1"/>
  <c r="N1134" i="1"/>
  <c r="O1133" i="1"/>
  <c r="L380" i="11"/>
  <c r="T382" i="10"/>
  <c r="V382" i="10" l="1"/>
  <c r="W382" i="10" s="1"/>
  <c r="U382" i="10"/>
  <c r="R1133" i="1"/>
  <c r="U1133" i="1" s="1"/>
  <c r="X1133" i="8"/>
  <c r="F1133" i="8" s="1"/>
  <c r="P1134" i="1"/>
  <c r="Q1134" i="1" s="1"/>
  <c r="N1135" i="1"/>
  <c r="O1134" i="1"/>
  <c r="I379" i="11"/>
  <c r="O1134" i="8"/>
  <c r="P1134" i="8" s="1"/>
  <c r="V1135" i="8"/>
  <c r="W1134" i="8"/>
  <c r="X382" i="10" l="1"/>
  <c r="N383" i="10"/>
  <c r="O383" i="10" s="1"/>
  <c r="S383" i="10" s="1"/>
  <c r="X1134" i="8"/>
  <c r="F1134" i="8" s="1"/>
  <c r="R1134" i="1"/>
  <c r="U1134" i="1" s="1"/>
  <c r="O1135" i="8"/>
  <c r="P1135" i="8" s="1"/>
  <c r="V1136" i="8"/>
  <c r="W1135" i="8"/>
  <c r="Y382" i="10"/>
  <c r="P1135" i="1"/>
  <c r="Q1135" i="1" s="1"/>
  <c r="N1136" i="1"/>
  <c r="O1135" i="1"/>
  <c r="X1135" i="8" l="1"/>
  <c r="F1135" i="8" s="1"/>
  <c r="R1135" i="1"/>
  <c r="U1135" i="1" s="1"/>
  <c r="Z382" i="10"/>
  <c r="F382" i="10" s="1"/>
  <c r="P1136" i="1"/>
  <c r="Q1136" i="1" s="1"/>
  <c r="N1137" i="1"/>
  <c r="O1136" i="1"/>
  <c r="O1136" i="8"/>
  <c r="P1136" i="8" s="1"/>
  <c r="V1137" i="8"/>
  <c r="W1136" i="8"/>
  <c r="L381" i="11"/>
  <c r="T383" i="10"/>
  <c r="X1136" i="8" l="1"/>
  <c r="F1136" i="8" s="1"/>
  <c r="V383" i="10"/>
  <c r="W383" i="10" s="1"/>
  <c r="U383" i="10"/>
  <c r="R1136" i="1"/>
  <c r="U1136" i="1" s="1"/>
  <c r="O1137" i="8"/>
  <c r="P1137" i="8" s="1"/>
  <c r="V1138" i="8"/>
  <c r="W1137" i="8"/>
  <c r="I380" i="11"/>
  <c r="P1137" i="1"/>
  <c r="Q1137" i="1" s="1"/>
  <c r="N1138" i="1"/>
  <c r="O1137" i="1"/>
  <c r="R1137" i="1" l="1"/>
  <c r="U1137" i="1" s="1"/>
  <c r="X383" i="10"/>
  <c r="N384" i="10"/>
  <c r="O384" i="10" s="1"/>
  <c r="S384" i="10" s="1"/>
  <c r="X1137" i="8"/>
  <c r="F1137" i="8" s="1"/>
  <c r="Y383" i="10"/>
  <c r="P1138" i="1"/>
  <c r="Q1138" i="1" s="1"/>
  <c r="N1139" i="1"/>
  <c r="O1138" i="1"/>
  <c r="O1138" i="8"/>
  <c r="P1138" i="8" s="1"/>
  <c r="V1139" i="8"/>
  <c r="W1138" i="8"/>
  <c r="X1138" i="8" l="1"/>
  <c r="F1138" i="8" s="1"/>
  <c r="L382" i="11"/>
  <c r="T384" i="10"/>
  <c r="Z383" i="10"/>
  <c r="F383" i="10" s="1"/>
  <c r="O1139" i="8"/>
  <c r="P1139" i="8" s="1"/>
  <c r="V1140" i="8"/>
  <c r="W1139" i="8"/>
  <c r="P1139" i="1"/>
  <c r="Q1139" i="1" s="1"/>
  <c r="N1140" i="1"/>
  <c r="O1139" i="1"/>
  <c r="R1138" i="1"/>
  <c r="U1138" i="1" s="1"/>
  <c r="R1139" i="1" l="1"/>
  <c r="U1139" i="1" s="1"/>
  <c r="V384" i="10"/>
  <c r="W384" i="10" s="1"/>
  <c r="U384" i="10"/>
  <c r="X1139" i="8"/>
  <c r="F1139" i="8" s="1"/>
  <c r="O1140" i="8"/>
  <c r="P1140" i="8" s="1"/>
  <c r="V1141" i="8"/>
  <c r="W1140" i="8"/>
  <c r="P1140" i="1"/>
  <c r="Q1140" i="1" s="1"/>
  <c r="N1141" i="1"/>
  <c r="O1140" i="1"/>
  <c r="I381" i="11"/>
  <c r="X384" i="10" l="1"/>
  <c r="N385" i="10"/>
  <c r="O385" i="10" s="1"/>
  <c r="S385" i="10" s="1"/>
  <c r="Y384" i="10"/>
  <c r="R1140" i="1"/>
  <c r="U1140" i="1" s="1"/>
  <c r="P1141" i="1"/>
  <c r="Q1141" i="1" s="1"/>
  <c r="N1142" i="1"/>
  <c r="O1141" i="1"/>
  <c r="O1141" i="8"/>
  <c r="P1141" i="8" s="1"/>
  <c r="V1142" i="8"/>
  <c r="W1141" i="8"/>
  <c r="X1140" i="8"/>
  <c r="F1140" i="8" s="1"/>
  <c r="Z384" i="10" l="1"/>
  <c r="F384" i="10" s="1"/>
  <c r="R1141" i="1"/>
  <c r="U1141" i="1" s="1"/>
  <c r="O1142" i="8"/>
  <c r="P1142" i="8" s="1"/>
  <c r="V1143" i="8"/>
  <c r="W1142" i="8"/>
  <c r="X1141" i="8"/>
  <c r="F1141" i="8" s="1"/>
  <c r="L383" i="11"/>
  <c r="T385" i="10"/>
  <c r="P1142" i="1"/>
  <c r="Q1142" i="1" s="1"/>
  <c r="N1143" i="1"/>
  <c r="O1142" i="1"/>
  <c r="V385" i="10" l="1"/>
  <c r="W385" i="10" s="1"/>
  <c r="U385" i="10"/>
  <c r="R1142" i="1"/>
  <c r="U1142" i="1" s="1"/>
  <c r="X1142" i="8"/>
  <c r="F1142" i="8" s="1"/>
  <c r="I382" i="11"/>
  <c r="P1143" i="1"/>
  <c r="Q1143" i="1" s="1"/>
  <c r="N1144" i="1"/>
  <c r="O1143" i="1"/>
  <c r="O1143" i="8"/>
  <c r="P1143" i="8" s="1"/>
  <c r="V1144" i="8"/>
  <c r="W1143" i="8"/>
  <c r="X385" i="10" l="1"/>
  <c r="R1143" i="1"/>
  <c r="U1143" i="1" s="1"/>
  <c r="X1143" i="8"/>
  <c r="F1143" i="8" s="1"/>
  <c r="O1144" i="8"/>
  <c r="P1144" i="8" s="1"/>
  <c r="V1145" i="8"/>
  <c r="W1144" i="8"/>
  <c r="N386" i="10"/>
  <c r="O386" i="10" s="1"/>
  <c r="S386" i="10" s="1"/>
  <c r="P1144" i="1"/>
  <c r="Q1144" i="1" s="1"/>
  <c r="N1145" i="1"/>
  <c r="O1144" i="1"/>
  <c r="Y385" i="10"/>
  <c r="Z385" i="10" l="1"/>
  <c r="F385" i="10" s="1"/>
  <c r="R1144" i="1"/>
  <c r="U1144" i="1" s="1"/>
  <c r="L384" i="11"/>
  <c r="T386" i="10"/>
  <c r="P1145" i="1"/>
  <c r="Q1145" i="1" s="1"/>
  <c r="N1146" i="1"/>
  <c r="O1145" i="1"/>
  <c r="O1145" i="8"/>
  <c r="P1145" i="8" s="1"/>
  <c r="X1145" i="8" s="1"/>
  <c r="F1145" i="8" s="1"/>
  <c r="V1146" i="8"/>
  <c r="W1145" i="8"/>
  <c r="X1144" i="8"/>
  <c r="F1144" i="8" s="1"/>
  <c r="V386" i="10" l="1"/>
  <c r="W386" i="10" s="1"/>
  <c r="U386" i="10"/>
  <c r="R1145" i="1"/>
  <c r="U1145" i="1" s="1"/>
  <c r="O1146" i="8"/>
  <c r="P1146" i="8" s="1"/>
  <c r="V1147" i="8"/>
  <c r="W1146" i="8"/>
  <c r="I383" i="11"/>
  <c r="P1146" i="1"/>
  <c r="Q1146" i="1" s="1"/>
  <c r="N1147" i="1"/>
  <c r="O1146" i="1"/>
  <c r="X386" i="10" l="1"/>
  <c r="N387" i="10"/>
  <c r="O387" i="10" s="1"/>
  <c r="S387" i="10" s="1"/>
  <c r="R1146" i="1"/>
  <c r="U1146" i="1" s="1"/>
  <c r="P1147" i="1"/>
  <c r="Q1147" i="1" s="1"/>
  <c r="N1148" i="1"/>
  <c r="O1147" i="1"/>
  <c r="Y386" i="10"/>
  <c r="O1147" i="8"/>
  <c r="P1147" i="8" s="1"/>
  <c r="V1148" i="8"/>
  <c r="W1147" i="8"/>
  <c r="X1146" i="8"/>
  <c r="F1146" i="8" s="1"/>
  <c r="X1147" i="8" l="1"/>
  <c r="F1147" i="8" s="1"/>
  <c r="O1148" i="8"/>
  <c r="P1148" i="8" s="1"/>
  <c r="V1149" i="8"/>
  <c r="W1148" i="8"/>
  <c r="T387" i="10"/>
  <c r="L385" i="11"/>
  <c r="Z386" i="10"/>
  <c r="F386" i="10" s="1"/>
  <c r="R1147" i="1"/>
  <c r="U1147" i="1" s="1"/>
  <c r="P1148" i="1"/>
  <c r="Q1148" i="1" s="1"/>
  <c r="N1149" i="1"/>
  <c r="O1148" i="1"/>
  <c r="V387" i="10" l="1"/>
  <c r="W387" i="10" s="1"/>
  <c r="U387" i="10"/>
  <c r="X1148" i="8"/>
  <c r="F1148" i="8" s="1"/>
  <c r="R1148" i="1"/>
  <c r="U1148" i="1" s="1"/>
  <c r="O1149" i="8"/>
  <c r="P1149" i="8" s="1"/>
  <c r="V1150" i="8"/>
  <c r="W1149" i="8"/>
  <c r="I384" i="11"/>
  <c r="P1149" i="1"/>
  <c r="Q1149" i="1" s="1"/>
  <c r="N1150" i="1"/>
  <c r="O1149" i="1"/>
  <c r="X387" i="10" l="1"/>
  <c r="R1149" i="1"/>
  <c r="U1149" i="1" s="1"/>
  <c r="X1149" i="8"/>
  <c r="F1149" i="8" s="1"/>
  <c r="Y387" i="10"/>
  <c r="P1150" i="1"/>
  <c r="Q1150" i="1" s="1"/>
  <c r="N1151" i="1"/>
  <c r="O1150" i="1"/>
  <c r="N388" i="10"/>
  <c r="O388" i="10" s="1"/>
  <c r="S388" i="10" s="1"/>
  <c r="O1150" i="8"/>
  <c r="P1150" i="8" s="1"/>
  <c r="V1151" i="8"/>
  <c r="W1150" i="8"/>
  <c r="Z387" i="10" l="1"/>
  <c r="F387" i="10" s="1"/>
  <c r="X1150" i="8"/>
  <c r="F1150" i="8" s="1"/>
  <c r="R1150" i="1"/>
  <c r="U1150" i="1" s="1"/>
  <c r="P1151" i="1"/>
  <c r="Q1151" i="1" s="1"/>
  <c r="N1152" i="1"/>
  <c r="O1151" i="1"/>
  <c r="L386" i="11"/>
  <c r="T388" i="10"/>
  <c r="O1151" i="8"/>
  <c r="P1151" i="8" s="1"/>
  <c r="V1152" i="8"/>
  <c r="W1151" i="8"/>
  <c r="X1151" i="8" l="1"/>
  <c r="F1151" i="8" s="1"/>
  <c r="V388" i="10"/>
  <c r="W388" i="10" s="1"/>
  <c r="U388" i="10"/>
  <c r="R1151" i="1"/>
  <c r="U1151" i="1" s="1"/>
  <c r="O1152" i="8"/>
  <c r="P1152" i="8" s="1"/>
  <c r="V1153" i="8"/>
  <c r="W1152" i="8"/>
  <c r="I385" i="11"/>
  <c r="P1152" i="1"/>
  <c r="Q1152" i="1" s="1"/>
  <c r="N1153" i="1"/>
  <c r="O1152" i="1"/>
  <c r="X388" i="10" l="1"/>
  <c r="R1152" i="1"/>
  <c r="U1152" i="1" s="1"/>
  <c r="N389" i="10"/>
  <c r="O389" i="10" s="1"/>
  <c r="S389" i="10" s="1"/>
  <c r="P1153" i="1"/>
  <c r="Q1153" i="1" s="1"/>
  <c r="N1154" i="1"/>
  <c r="O1153" i="1"/>
  <c r="Y388" i="10"/>
  <c r="O1153" i="8"/>
  <c r="P1153" i="8" s="1"/>
  <c r="V1154" i="8"/>
  <c r="W1153" i="8"/>
  <c r="X1152" i="8"/>
  <c r="F1152" i="8" s="1"/>
  <c r="X1153" i="8" l="1"/>
  <c r="F1153" i="8" s="1"/>
  <c r="P1154" i="1"/>
  <c r="Q1154" i="1" s="1"/>
  <c r="N1155" i="1"/>
  <c r="O1154" i="1"/>
  <c r="R1153" i="1"/>
  <c r="U1153" i="1" s="1"/>
  <c r="L387" i="11"/>
  <c r="T389" i="10"/>
  <c r="O1154" i="8"/>
  <c r="P1154" i="8" s="1"/>
  <c r="V1155" i="8"/>
  <c r="W1154" i="8"/>
  <c r="Z388" i="10"/>
  <c r="F388" i="10" s="1"/>
  <c r="V389" i="10" l="1"/>
  <c r="W389" i="10" s="1"/>
  <c r="U389" i="10"/>
  <c r="R1154" i="1"/>
  <c r="U1154" i="1" s="1"/>
  <c r="X1154" i="8"/>
  <c r="F1154" i="8" s="1"/>
  <c r="I386" i="11"/>
  <c r="O1155" i="8"/>
  <c r="P1155" i="8" s="1"/>
  <c r="V1156" i="8"/>
  <c r="W1155" i="8"/>
  <c r="P1155" i="1"/>
  <c r="Q1155" i="1" s="1"/>
  <c r="N1156" i="1"/>
  <c r="O1155" i="1"/>
  <c r="X1155" i="8" l="1"/>
  <c r="F1155" i="8" s="1"/>
  <c r="X389" i="10"/>
  <c r="N390" i="10"/>
  <c r="O390" i="10" s="1"/>
  <c r="S390" i="10" s="1"/>
  <c r="R1155" i="1"/>
  <c r="U1155" i="1" s="1"/>
  <c r="O1156" i="8"/>
  <c r="P1156" i="8" s="1"/>
  <c r="V1157" i="8"/>
  <c r="W1156" i="8"/>
  <c r="Y389" i="10"/>
  <c r="P1156" i="1"/>
  <c r="Q1156" i="1" s="1"/>
  <c r="N1157" i="1"/>
  <c r="O1156" i="1"/>
  <c r="Z389" i="10" l="1"/>
  <c r="F389" i="10" s="1"/>
  <c r="R1156" i="1"/>
  <c r="U1156" i="1" s="1"/>
  <c r="X1156" i="8"/>
  <c r="F1156" i="8" s="1"/>
  <c r="P1157" i="1"/>
  <c r="Q1157" i="1" s="1"/>
  <c r="N1158" i="1"/>
  <c r="O1157" i="1"/>
  <c r="L388" i="11"/>
  <c r="T390" i="10"/>
  <c r="O1157" i="8"/>
  <c r="P1157" i="8" s="1"/>
  <c r="V1158" i="8"/>
  <c r="W1157" i="8"/>
  <c r="V390" i="10" l="1"/>
  <c r="W390" i="10" s="1"/>
  <c r="U390" i="10"/>
  <c r="X1157" i="8"/>
  <c r="F1157" i="8" s="1"/>
  <c r="I387" i="11"/>
  <c r="O1158" i="8"/>
  <c r="P1158" i="8" s="1"/>
  <c r="V1159" i="8"/>
  <c r="W1158" i="8"/>
  <c r="P1158" i="1"/>
  <c r="Q1158" i="1" s="1"/>
  <c r="N1159" i="1"/>
  <c r="O1158" i="1"/>
  <c r="R1157" i="1"/>
  <c r="U1157" i="1" s="1"/>
  <c r="X390" i="10" l="1"/>
  <c r="N391" i="10"/>
  <c r="O391" i="10" s="1"/>
  <c r="S391" i="10" s="1"/>
  <c r="R1158" i="1"/>
  <c r="U1158" i="1" s="1"/>
  <c r="X1158" i="8"/>
  <c r="F1158" i="8" s="1"/>
  <c r="O1159" i="8"/>
  <c r="P1159" i="8" s="1"/>
  <c r="V1160" i="8"/>
  <c r="W1159" i="8"/>
  <c r="P1159" i="1"/>
  <c r="Q1159" i="1" s="1"/>
  <c r="R1159" i="1" s="1"/>
  <c r="U1159" i="1" s="1"/>
  <c r="N1160" i="1"/>
  <c r="O1159" i="1"/>
  <c r="Y390" i="10"/>
  <c r="Z390" i="10" l="1"/>
  <c r="F390" i="10" s="1"/>
  <c r="X1159" i="8"/>
  <c r="F1159" i="8" s="1"/>
  <c r="P1160" i="1"/>
  <c r="Q1160" i="1" s="1"/>
  <c r="N1161" i="1"/>
  <c r="O1160" i="1"/>
  <c r="L389" i="11"/>
  <c r="T391" i="10"/>
  <c r="O1160" i="8"/>
  <c r="P1160" i="8" s="1"/>
  <c r="V1161" i="8"/>
  <c r="W1160" i="8"/>
  <c r="V391" i="10" l="1"/>
  <c r="W391" i="10" s="1"/>
  <c r="U391" i="10"/>
  <c r="X1160" i="8"/>
  <c r="F1160" i="8" s="1"/>
  <c r="I388" i="11"/>
  <c r="O1161" i="8"/>
  <c r="P1161" i="8" s="1"/>
  <c r="V1162" i="8"/>
  <c r="W1161" i="8"/>
  <c r="P1161" i="1"/>
  <c r="Q1161" i="1" s="1"/>
  <c r="N1162" i="1"/>
  <c r="O1161" i="1"/>
  <c r="R1160" i="1"/>
  <c r="U1160" i="1" s="1"/>
  <c r="X391" i="10" l="1"/>
  <c r="R1161" i="1"/>
  <c r="U1161" i="1" s="1"/>
  <c r="X1161" i="8"/>
  <c r="F1161" i="8" s="1"/>
  <c r="P1162" i="1"/>
  <c r="Q1162" i="1" s="1"/>
  <c r="N1163" i="1"/>
  <c r="O1162" i="1"/>
  <c r="N392" i="10"/>
  <c r="O392" i="10" s="1"/>
  <c r="S392" i="10" s="1"/>
  <c r="O1162" i="8"/>
  <c r="P1162" i="8" s="1"/>
  <c r="V1163" i="8"/>
  <c r="W1162" i="8"/>
  <c r="Y391" i="10"/>
  <c r="X1162" i="8" l="1"/>
  <c r="F1162" i="8" s="1"/>
  <c r="Z391" i="10"/>
  <c r="F391" i="10" s="1"/>
  <c r="O1163" i="8"/>
  <c r="P1163" i="8" s="1"/>
  <c r="V1164" i="8"/>
  <c r="W1163" i="8"/>
  <c r="P1163" i="1"/>
  <c r="Q1163" i="1" s="1"/>
  <c r="N1164" i="1"/>
  <c r="O1163" i="1"/>
  <c r="T392" i="10"/>
  <c r="L390" i="11"/>
  <c r="R1162" i="1"/>
  <c r="U1162" i="1" s="1"/>
  <c r="V392" i="10" l="1"/>
  <c r="W392" i="10" s="1"/>
  <c r="U392" i="10"/>
  <c r="X1163" i="8"/>
  <c r="F1163" i="8" s="1"/>
  <c r="I389" i="11"/>
  <c r="R1163" i="1"/>
  <c r="U1163" i="1" s="1"/>
  <c r="P1164" i="1"/>
  <c r="Q1164" i="1" s="1"/>
  <c r="N1165" i="1"/>
  <c r="O1164" i="1"/>
  <c r="O1164" i="8"/>
  <c r="P1164" i="8" s="1"/>
  <c r="V1165" i="8"/>
  <c r="W1164" i="8"/>
  <c r="X392" i="10" l="1"/>
  <c r="N393" i="10"/>
  <c r="O393" i="10" s="1"/>
  <c r="S393" i="10" s="1"/>
  <c r="R1164" i="1"/>
  <c r="U1164" i="1" s="1"/>
  <c r="X1164" i="8"/>
  <c r="F1164" i="8" s="1"/>
  <c r="Y392" i="10"/>
  <c r="P1165" i="1"/>
  <c r="Q1165" i="1" s="1"/>
  <c r="N1166" i="1"/>
  <c r="O1165" i="1"/>
  <c r="O1165" i="8"/>
  <c r="P1165" i="8" s="1"/>
  <c r="V1166" i="8"/>
  <c r="W1165" i="8"/>
  <c r="X1165" i="8" l="1"/>
  <c r="F1165" i="8" s="1"/>
  <c r="R1165" i="1"/>
  <c r="U1165" i="1" s="1"/>
  <c r="P1166" i="1"/>
  <c r="Q1166" i="1" s="1"/>
  <c r="N1167" i="1"/>
  <c r="O1166" i="1"/>
  <c r="L391" i="11"/>
  <c r="T393" i="10"/>
  <c r="O1166" i="8"/>
  <c r="P1166" i="8" s="1"/>
  <c r="X1166" i="8" s="1"/>
  <c r="F1166" i="8" s="1"/>
  <c r="V1167" i="8"/>
  <c r="W1166" i="8"/>
  <c r="Z392" i="10"/>
  <c r="F392" i="10" s="1"/>
  <c r="V393" i="10" l="1"/>
  <c r="W393" i="10" s="1"/>
  <c r="U393" i="10"/>
  <c r="O1167" i="8"/>
  <c r="P1167" i="8" s="1"/>
  <c r="V1168" i="8"/>
  <c r="W1167" i="8"/>
  <c r="I390" i="11"/>
  <c r="P1167" i="1"/>
  <c r="Q1167" i="1" s="1"/>
  <c r="N1168" i="1"/>
  <c r="O1167" i="1"/>
  <c r="R1166" i="1"/>
  <c r="U1166" i="1" s="1"/>
  <c r="X393" i="10" l="1"/>
  <c r="R1167" i="1"/>
  <c r="U1167" i="1" s="1"/>
  <c r="X1167" i="8"/>
  <c r="F1167" i="8" s="1"/>
  <c r="N394" i="10"/>
  <c r="O394" i="10" s="1"/>
  <c r="S394" i="10" s="1"/>
  <c r="P1168" i="1"/>
  <c r="Q1168" i="1" s="1"/>
  <c r="N1169" i="1"/>
  <c r="O1168" i="1"/>
  <c r="Y393" i="10"/>
  <c r="O1168" i="8"/>
  <c r="P1168" i="8" s="1"/>
  <c r="V1169" i="8"/>
  <c r="W1168" i="8"/>
  <c r="X1168" i="8" l="1"/>
  <c r="F1168" i="8" s="1"/>
  <c r="P1169" i="1"/>
  <c r="Q1169" i="1" s="1"/>
  <c r="N1170" i="1"/>
  <c r="O1169" i="1"/>
  <c r="R1168" i="1"/>
  <c r="U1168" i="1" s="1"/>
  <c r="T394" i="10"/>
  <c r="L392" i="11"/>
  <c r="O1169" i="8"/>
  <c r="P1169" i="8" s="1"/>
  <c r="V1170" i="8"/>
  <c r="W1169" i="8"/>
  <c r="Z393" i="10"/>
  <c r="F393" i="10" s="1"/>
  <c r="X1169" i="8" l="1"/>
  <c r="F1169" i="8" s="1"/>
  <c r="V394" i="10"/>
  <c r="W394" i="10" s="1"/>
  <c r="U394" i="10"/>
  <c r="R1169" i="1"/>
  <c r="U1169" i="1" s="1"/>
  <c r="O1170" i="8"/>
  <c r="P1170" i="8" s="1"/>
  <c r="V1171" i="8"/>
  <c r="W1170" i="8"/>
  <c r="I391" i="11"/>
  <c r="P1170" i="1"/>
  <c r="Q1170" i="1" s="1"/>
  <c r="N1171" i="1"/>
  <c r="O1170" i="1"/>
  <c r="R1170" i="1" l="1"/>
  <c r="U1170" i="1" s="1"/>
  <c r="X394" i="10"/>
  <c r="N395" i="10"/>
  <c r="O395" i="10" s="1"/>
  <c r="S395" i="10" s="1"/>
  <c r="P1171" i="1"/>
  <c r="Q1171" i="1" s="1"/>
  <c r="N1172" i="1"/>
  <c r="O1171" i="1"/>
  <c r="Y394" i="10"/>
  <c r="O1171" i="8"/>
  <c r="P1171" i="8" s="1"/>
  <c r="V1172" i="8"/>
  <c r="W1171" i="8"/>
  <c r="X1170" i="8"/>
  <c r="F1170" i="8" s="1"/>
  <c r="Z394" i="10" l="1"/>
  <c r="F394" i="10" s="1"/>
  <c r="X1171" i="8"/>
  <c r="F1171" i="8" s="1"/>
  <c r="T395" i="10"/>
  <c r="L393" i="11"/>
  <c r="P1172" i="1"/>
  <c r="Q1172" i="1" s="1"/>
  <c r="N1173" i="1"/>
  <c r="O1172" i="1"/>
  <c r="O1172" i="8"/>
  <c r="P1172" i="8" s="1"/>
  <c r="V1173" i="8"/>
  <c r="W1172" i="8"/>
  <c r="R1171" i="1"/>
  <c r="U1171" i="1" s="1"/>
  <c r="V395" i="10" l="1"/>
  <c r="W395" i="10" s="1"/>
  <c r="U395" i="10"/>
  <c r="X1172" i="8"/>
  <c r="F1172" i="8" s="1"/>
  <c r="P1173" i="1"/>
  <c r="Q1173" i="1" s="1"/>
  <c r="N1174" i="1"/>
  <c r="O1173" i="1"/>
  <c r="O1173" i="8"/>
  <c r="P1173" i="8" s="1"/>
  <c r="V1174" i="8"/>
  <c r="W1173" i="8"/>
  <c r="R1172" i="1"/>
  <c r="U1172" i="1" s="1"/>
  <c r="I392" i="11"/>
  <c r="X395" i="10" l="1"/>
  <c r="Y395" i="10"/>
  <c r="X1173" i="8"/>
  <c r="F1173" i="8" s="1"/>
  <c r="R1173" i="1"/>
  <c r="U1173" i="1" s="1"/>
  <c r="O1174" i="8"/>
  <c r="P1174" i="8" s="1"/>
  <c r="V1175" i="8"/>
  <c r="W1174" i="8"/>
  <c r="N396" i="10"/>
  <c r="O396" i="10" s="1"/>
  <c r="S396" i="10" s="1"/>
  <c r="P1174" i="1"/>
  <c r="Q1174" i="1" s="1"/>
  <c r="N1175" i="1"/>
  <c r="O1174" i="1"/>
  <c r="R1174" i="1" l="1"/>
  <c r="U1174" i="1" s="1"/>
  <c r="Z395" i="10"/>
  <c r="F395" i="10" s="1"/>
  <c r="X1174" i="8"/>
  <c r="F1174" i="8" s="1"/>
  <c r="P1175" i="1"/>
  <c r="Q1175" i="1" s="1"/>
  <c r="N1176" i="1"/>
  <c r="O1175" i="1"/>
  <c r="T396" i="10"/>
  <c r="L394" i="11"/>
  <c r="O1175" i="8"/>
  <c r="P1175" i="8" s="1"/>
  <c r="V1176" i="8"/>
  <c r="W1175" i="8"/>
  <c r="V396" i="10" l="1"/>
  <c r="W396" i="10" s="1"/>
  <c r="U396" i="10"/>
  <c r="X1175" i="8"/>
  <c r="F1175" i="8" s="1"/>
  <c r="O1176" i="8"/>
  <c r="P1176" i="8" s="1"/>
  <c r="V1177" i="8"/>
  <c r="W1176" i="8"/>
  <c r="I393" i="11"/>
  <c r="P1176" i="1"/>
  <c r="Q1176" i="1" s="1"/>
  <c r="N1177" i="1"/>
  <c r="O1176" i="1"/>
  <c r="R1175" i="1"/>
  <c r="U1175" i="1" s="1"/>
  <c r="X396" i="10" l="1"/>
  <c r="R1176" i="1"/>
  <c r="U1176" i="1" s="1"/>
  <c r="Y396" i="10"/>
  <c r="P1177" i="1"/>
  <c r="Q1177" i="1" s="1"/>
  <c r="N1178" i="1"/>
  <c r="O1177" i="1"/>
  <c r="O1177" i="8"/>
  <c r="P1177" i="8" s="1"/>
  <c r="V1178" i="8"/>
  <c r="W1177" i="8"/>
  <c r="N397" i="10"/>
  <c r="O397" i="10" s="1"/>
  <c r="S397" i="10" s="1"/>
  <c r="X1176" i="8"/>
  <c r="F1176" i="8" s="1"/>
  <c r="Z396" i="10" l="1"/>
  <c r="F396" i="10" s="1"/>
  <c r="R1177" i="1"/>
  <c r="U1177" i="1" s="1"/>
  <c r="O1178" i="8"/>
  <c r="P1178" i="8" s="1"/>
  <c r="V1179" i="8"/>
  <c r="W1178" i="8"/>
  <c r="X1177" i="8"/>
  <c r="F1177" i="8" s="1"/>
  <c r="P1178" i="1"/>
  <c r="Q1178" i="1" s="1"/>
  <c r="N1179" i="1"/>
  <c r="O1178" i="1"/>
  <c r="L395" i="11"/>
  <c r="T397" i="10"/>
  <c r="V397" i="10" l="1"/>
  <c r="W397" i="10" s="1"/>
  <c r="U397" i="10"/>
  <c r="R1178" i="1"/>
  <c r="U1178" i="1" s="1"/>
  <c r="O1179" i="8"/>
  <c r="P1179" i="8" s="1"/>
  <c r="V1180" i="8"/>
  <c r="W1179" i="8"/>
  <c r="P1179" i="1"/>
  <c r="Q1179" i="1" s="1"/>
  <c r="N1180" i="1"/>
  <c r="O1179" i="1"/>
  <c r="I394" i="11"/>
  <c r="X1178" i="8"/>
  <c r="F1178" i="8" s="1"/>
  <c r="X397" i="10" l="1"/>
  <c r="R1179" i="1"/>
  <c r="U1179" i="1" s="1"/>
  <c r="X1179" i="8"/>
  <c r="F1179" i="8" s="1"/>
  <c r="Y397" i="10"/>
  <c r="P1180" i="1"/>
  <c r="Q1180" i="1" s="1"/>
  <c r="N1181" i="1"/>
  <c r="O1180" i="1"/>
  <c r="O1180" i="8"/>
  <c r="P1180" i="8" s="1"/>
  <c r="X1180" i="8" s="1"/>
  <c r="F1180" i="8" s="1"/>
  <c r="V1181" i="8"/>
  <c r="W1180" i="8"/>
  <c r="N398" i="10"/>
  <c r="O398" i="10" s="1"/>
  <c r="S398" i="10" s="1"/>
  <c r="Z397" i="10" l="1"/>
  <c r="F397" i="10" s="1"/>
  <c r="R1180" i="1"/>
  <c r="U1180" i="1" s="1"/>
  <c r="O1181" i="8"/>
  <c r="P1181" i="8" s="1"/>
  <c r="V1182" i="8"/>
  <c r="W1181" i="8"/>
  <c r="L396" i="11"/>
  <c r="T398" i="10"/>
  <c r="P1181" i="1"/>
  <c r="Q1181" i="1" s="1"/>
  <c r="N1182" i="1"/>
  <c r="O1181" i="1"/>
  <c r="V398" i="10" l="1"/>
  <c r="W398" i="10" s="1"/>
  <c r="U398" i="10"/>
  <c r="R1181" i="1"/>
  <c r="U1181" i="1" s="1"/>
  <c r="X1181" i="8"/>
  <c r="F1181" i="8" s="1"/>
  <c r="P1182" i="1"/>
  <c r="Q1182" i="1" s="1"/>
  <c r="N1183" i="1"/>
  <c r="O1182" i="1"/>
  <c r="I395" i="11"/>
  <c r="O1182" i="8"/>
  <c r="P1182" i="8" s="1"/>
  <c r="V1183" i="8"/>
  <c r="W1182" i="8"/>
  <c r="X398" i="10" l="1"/>
  <c r="X1182" i="8"/>
  <c r="F1182" i="8" s="1"/>
  <c r="O1183" i="8"/>
  <c r="P1183" i="8" s="1"/>
  <c r="V1184" i="8"/>
  <c r="W1183" i="8"/>
  <c r="Y398" i="10"/>
  <c r="N399" i="10"/>
  <c r="O399" i="10" s="1"/>
  <c r="S399" i="10" s="1"/>
  <c r="P1183" i="1"/>
  <c r="Q1183" i="1" s="1"/>
  <c r="N1184" i="1"/>
  <c r="O1183" i="1"/>
  <c r="R1182" i="1"/>
  <c r="U1182" i="1" s="1"/>
  <c r="Z398" i="10" l="1"/>
  <c r="F398" i="10" s="1"/>
  <c r="X1183" i="8"/>
  <c r="F1183" i="8" s="1"/>
  <c r="R1183" i="1"/>
  <c r="U1183" i="1" s="1"/>
  <c r="T399" i="10"/>
  <c r="L397" i="11"/>
  <c r="O1184" i="8"/>
  <c r="P1184" i="8" s="1"/>
  <c r="V1185" i="8"/>
  <c r="W1184" i="8"/>
  <c r="P1184" i="1"/>
  <c r="Q1184" i="1" s="1"/>
  <c r="N1185" i="1"/>
  <c r="O1184" i="1"/>
  <c r="X1184" i="8" l="1"/>
  <c r="F1184" i="8" s="1"/>
  <c r="V399" i="10"/>
  <c r="W399" i="10" s="1"/>
  <c r="U399" i="10"/>
  <c r="O1185" i="8"/>
  <c r="P1185" i="8" s="1"/>
  <c r="V1186" i="8"/>
  <c r="W1185" i="8"/>
  <c r="P1185" i="1"/>
  <c r="Q1185" i="1" s="1"/>
  <c r="N1186" i="1"/>
  <c r="O1185" i="1"/>
  <c r="R1184" i="1"/>
  <c r="U1184" i="1" s="1"/>
  <c r="I396" i="11"/>
  <c r="X399" i="10" l="1"/>
  <c r="N400" i="10"/>
  <c r="O400" i="10" s="1"/>
  <c r="S400" i="10" s="1"/>
  <c r="R1185" i="1"/>
  <c r="U1185" i="1" s="1"/>
  <c r="Y399" i="10"/>
  <c r="P1186" i="1"/>
  <c r="Q1186" i="1" s="1"/>
  <c r="N1187" i="1"/>
  <c r="O1186" i="1"/>
  <c r="O1186" i="8"/>
  <c r="P1186" i="8" s="1"/>
  <c r="V1187" i="8"/>
  <c r="W1186" i="8"/>
  <c r="X1185" i="8"/>
  <c r="F1185" i="8" s="1"/>
  <c r="X1186" i="8" l="1"/>
  <c r="F1186" i="8" s="1"/>
  <c r="Z399" i="10"/>
  <c r="F399" i="10" s="1"/>
  <c r="T400" i="10"/>
  <c r="L398" i="11"/>
  <c r="O1187" i="8"/>
  <c r="P1187" i="8" s="1"/>
  <c r="V1188" i="8"/>
  <c r="W1187" i="8"/>
  <c r="P1187" i="1"/>
  <c r="Q1187" i="1" s="1"/>
  <c r="N1188" i="1"/>
  <c r="O1187" i="1"/>
  <c r="R1186" i="1"/>
  <c r="U1186" i="1" s="1"/>
  <c r="V400" i="10" l="1"/>
  <c r="W400" i="10" s="1"/>
  <c r="U400" i="10"/>
  <c r="R1187" i="1"/>
  <c r="U1187" i="1" s="1"/>
  <c r="P1188" i="1"/>
  <c r="Q1188" i="1" s="1"/>
  <c r="N1189" i="1"/>
  <c r="O1188" i="1"/>
  <c r="O1188" i="8"/>
  <c r="P1188" i="8" s="1"/>
  <c r="V1189" i="8"/>
  <c r="W1188" i="8"/>
  <c r="X1187" i="8"/>
  <c r="F1187" i="8" s="1"/>
  <c r="I397" i="11"/>
  <c r="X400" i="10" l="1"/>
  <c r="X1188" i="8"/>
  <c r="F1188" i="8" s="1"/>
  <c r="O1189" i="8"/>
  <c r="P1189" i="8" s="1"/>
  <c r="V1190" i="8"/>
  <c r="W1189" i="8"/>
  <c r="N401" i="10"/>
  <c r="O401" i="10" s="1"/>
  <c r="S401" i="10" s="1"/>
  <c r="P1189" i="1"/>
  <c r="Q1189" i="1" s="1"/>
  <c r="N1190" i="1"/>
  <c r="O1189" i="1"/>
  <c r="Y400" i="10"/>
  <c r="R1188" i="1"/>
  <c r="U1188" i="1" s="1"/>
  <c r="R1189" i="1" l="1"/>
  <c r="U1189" i="1" s="1"/>
  <c r="X1189" i="8"/>
  <c r="F1189" i="8" s="1"/>
  <c r="Z400" i="10"/>
  <c r="F400" i="10" s="1"/>
  <c r="L399" i="11"/>
  <c r="T401" i="10"/>
  <c r="O1190" i="8"/>
  <c r="P1190" i="8" s="1"/>
  <c r="V1191" i="8"/>
  <c r="W1190" i="8"/>
  <c r="P1190" i="1"/>
  <c r="Q1190" i="1" s="1"/>
  <c r="N1191" i="1"/>
  <c r="O1190" i="1"/>
  <c r="X1190" i="8" l="1"/>
  <c r="F1190" i="8" s="1"/>
  <c r="V401" i="10"/>
  <c r="W401" i="10" s="1"/>
  <c r="U401" i="10"/>
  <c r="R1190" i="1"/>
  <c r="U1190" i="1" s="1"/>
  <c r="P1191" i="1"/>
  <c r="Q1191" i="1" s="1"/>
  <c r="N1192" i="1"/>
  <c r="O1191" i="1"/>
  <c r="O1191" i="8"/>
  <c r="P1191" i="8" s="1"/>
  <c r="V1192" i="8"/>
  <c r="W1191" i="8"/>
  <c r="I398" i="11"/>
  <c r="X1191" i="8" l="1"/>
  <c r="F1191" i="8" s="1"/>
  <c r="X401" i="10"/>
  <c r="N402" i="10"/>
  <c r="O402" i="10" s="1"/>
  <c r="S402" i="10" s="1"/>
  <c r="Y401" i="10"/>
  <c r="O1192" i="8"/>
  <c r="P1192" i="8" s="1"/>
  <c r="V1193" i="8"/>
  <c r="W1192" i="8"/>
  <c r="P1192" i="1"/>
  <c r="Q1192" i="1" s="1"/>
  <c r="N1193" i="1"/>
  <c r="O1192" i="1"/>
  <c r="R1191" i="1"/>
  <c r="U1191" i="1" s="1"/>
  <c r="Z401" i="10" l="1"/>
  <c r="F401" i="10" s="1"/>
  <c r="R1192" i="1"/>
  <c r="U1192" i="1" s="1"/>
  <c r="X1192" i="8"/>
  <c r="F1192" i="8" s="1"/>
  <c r="L400" i="11"/>
  <c r="T402" i="10"/>
  <c r="P1193" i="1"/>
  <c r="Q1193" i="1" s="1"/>
  <c r="N1194" i="1"/>
  <c r="O1193" i="1"/>
  <c r="O1193" i="8"/>
  <c r="P1193" i="8" s="1"/>
  <c r="V1194" i="8"/>
  <c r="W1193" i="8"/>
  <c r="X1193" i="8" l="1"/>
  <c r="F1193" i="8" s="1"/>
  <c r="V402" i="10"/>
  <c r="W402" i="10" s="1"/>
  <c r="U402" i="10"/>
  <c r="R1193" i="1"/>
  <c r="U1193" i="1" s="1"/>
  <c r="O1194" i="8"/>
  <c r="P1194" i="8" s="1"/>
  <c r="V1195" i="8"/>
  <c r="W1194" i="8"/>
  <c r="P1194" i="1"/>
  <c r="Q1194" i="1" s="1"/>
  <c r="N1195" i="1"/>
  <c r="O1194" i="1"/>
  <c r="I399" i="11"/>
  <c r="X402" i="10" l="1"/>
  <c r="N403" i="10"/>
  <c r="O403" i="10" s="1"/>
  <c r="S403" i="10" s="1"/>
  <c r="R1194" i="1"/>
  <c r="U1194" i="1" s="1"/>
  <c r="Y402" i="10"/>
  <c r="P1195" i="1"/>
  <c r="Q1195" i="1" s="1"/>
  <c r="N1196" i="1"/>
  <c r="O1195" i="1"/>
  <c r="O1195" i="8"/>
  <c r="P1195" i="8" s="1"/>
  <c r="V1196" i="8"/>
  <c r="W1195" i="8"/>
  <c r="X1194" i="8"/>
  <c r="F1194" i="8" s="1"/>
  <c r="Z402" i="10" l="1"/>
  <c r="F402" i="10" s="1"/>
  <c r="X1195" i="8"/>
  <c r="F1195" i="8" s="1"/>
  <c r="O1196" i="8"/>
  <c r="P1196" i="8" s="1"/>
  <c r="V1197" i="8"/>
  <c r="W1196" i="8"/>
  <c r="L401" i="11"/>
  <c r="T403" i="10"/>
  <c r="P1196" i="1"/>
  <c r="Q1196" i="1" s="1"/>
  <c r="N1197" i="1"/>
  <c r="O1196" i="1"/>
  <c r="R1195" i="1"/>
  <c r="U1195" i="1" s="1"/>
  <c r="R1196" i="1" l="1"/>
  <c r="U1196" i="1" s="1"/>
  <c r="V403" i="10"/>
  <c r="W403" i="10" s="1"/>
  <c r="U403" i="10"/>
  <c r="X1196" i="8"/>
  <c r="F1196" i="8" s="1"/>
  <c r="I400" i="11"/>
  <c r="P1197" i="1"/>
  <c r="Q1197" i="1" s="1"/>
  <c r="N1198" i="1"/>
  <c r="O1197" i="1"/>
  <c r="O1197" i="8"/>
  <c r="P1197" i="8" s="1"/>
  <c r="V1198" i="8"/>
  <c r="W1197" i="8"/>
  <c r="X1197" i="8" l="1"/>
  <c r="F1197" i="8" s="1"/>
  <c r="X403" i="10"/>
  <c r="O1198" i="8"/>
  <c r="P1198" i="8" s="1"/>
  <c r="V1199" i="8"/>
  <c r="W1198" i="8"/>
  <c r="N404" i="10"/>
  <c r="O404" i="10" s="1"/>
  <c r="S404" i="10" s="1"/>
  <c r="R1197" i="1"/>
  <c r="U1197" i="1" s="1"/>
  <c r="P1198" i="1"/>
  <c r="Q1198" i="1" s="1"/>
  <c r="N1199" i="1"/>
  <c r="O1198" i="1"/>
  <c r="Y403" i="10"/>
  <c r="R1198" i="1" l="1"/>
  <c r="U1198" i="1" s="1"/>
  <c r="Z403" i="10"/>
  <c r="F403" i="10" s="1"/>
  <c r="X1198" i="8"/>
  <c r="F1198" i="8" s="1"/>
  <c r="L402" i="11"/>
  <c r="T404" i="10"/>
  <c r="O1199" i="8"/>
  <c r="P1199" i="8" s="1"/>
  <c r="V1200" i="8"/>
  <c r="W1199" i="8"/>
  <c r="P1199" i="1"/>
  <c r="Q1199" i="1" s="1"/>
  <c r="N1200" i="1"/>
  <c r="O1199" i="1"/>
  <c r="V404" i="10" l="1"/>
  <c r="W404" i="10" s="1"/>
  <c r="U404" i="10"/>
  <c r="X1199" i="8"/>
  <c r="F1199" i="8" s="1"/>
  <c r="R1199" i="1"/>
  <c r="U1199" i="1" s="1"/>
  <c r="I401" i="11"/>
  <c r="P1200" i="1"/>
  <c r="Q1200" i="1" s="1"/>
  <c r="N1201" i="1"/>
  <c r="O1200" i="1"/>
  <c r="O1200" i="8"/>
  <c r="P1200" i="8" s="1"/>
  <c r="V1201" i="8"/>
  <c r="W1200" i="8"/>
  <c r="X404" i="10" l="1"/>
  <c r="X1200" i="8"/>
  <c r="F1200" i="8" s="1"/>
  <c r="R1200" i="1"/>
  <c r="U1200" i="1" s="1"/>
  <c r="Y404" i="10"/>
  <c r="N405" i="10"/>
  <c r="O405" i="10" s="1"/>
  <c r="S405" i="10" s="1"/>
  <c r="P1201" i="1"/>
  <c r="Q1201" i="1" s="1"/>
  <c r="N1202" i="1"/>
  <c r="O1201" i="1"/>
  <c r="O1201" i="8"/>
  <c r="P1201" i="8" s="1"/>
  <c r="V1202" i="8"/>
  <c r="W1201" i="8"/>
  <c r="R1201" i="1" l="1"/>
  <c r="U1201" i="1" s="1"/>
  <c r="Z404" i="10"/>
  <c r="F404" i="10" s="1"/>
  <c r="X1201" i="8"/>
  <c r="F1201" i="8" s="1"/>
  <c r="P1202" i="1"/>
  <c r="Q1202" i="1" s="1"/>
  <c r="N1203" i="1"/>
  <c r="O1202" i="1"/>
  <c r="T405" i="10"/>
  <c r="L403" i="11"/>
  <c r="O1202" i="8"/>
  <c r="P1202" i="8" s="1"/>
  <c r="V1203" i="8"/>
  <c r="W1202" i="8"/>
  <c r="V405" i="10" l="1"/>
  <c r="W405" i="10" s="1"/>
  <c r="U405" i="10"/>
  <c r="X1202" i="8"/>
  <c r="F1202" i="8" s="1"/>
  <c r="I402" i="11"/>
  <c r="P1203" i="1"/>
  <c r="Q1203" i="1" s="1"/>
  <c r="N1204" i="1"/>
  <c r="O1203" i="1"/>
  <c r="O1203" i="8"/>
  <c r="P1203" i="8" s="1"/>
  <c r="V1204" i="8"/>
  <c r="W1203" i="8"/>
  <c r="R1202" i="1"/>
  <c r="U1202" i="1" s="1"/>
  <c r="R1203" i="1" l="1"/>
  <c r="U1203" i="1" s="1"/>
  <c r="X405" i="10"/>
  <c r="N406" i="10"/>
  <c r="O406" i="10" s="1"/>
  <c r="S406" i="10" s="1"/>
  <c r="X1203" i="8"/>
  <c r="F1203" i="8" s="1"/>
  <c r="O1204" i="8"/>
  <c r="P1204" i="8" s="1"/>
  <c r="V1205" i="8"/>
  <c r="W1204" i="8"/>
  <c r="Y405" i="10"/>
  <c r="P1204" i="1"/>
  <c r="Q1204" i="1" s="1"/>
  <c r="N1205" i="1"/>
  <c r="O1204" i="1"/>
  <c r="Z405" i="10" l="1"/>
  <c r="F405" i="10" s="1"/>
  <c r="X1204" i="8"/>
  <c r="F1204" i="8" s="1"/>
  <c r="R1204" i="1"/>
  <c r="U1204" i="1" s="1"/>
  <c r="L404" i="11"/>
  <c r="T406" i="10"/>
  <c r="O1205" i="8"/>
  <c r="P1205" i="8" s="1"/>
  <c r="X1205" i="8" s="1"/>
  <c r="F1205" i="8" s="1"/>
  <c r="V1206" i="8"/>
  <c r="W1205" i="8"/>
  <c r="P1205" i="1"/>
  <c r="Q1205" i="1" s="1"/>
  <c r="N1206" i="1"/>
  <c r="O1205" i="1"/>
  <c r="V406" i="10" l="1"/>
  <c r="W406" i="10" s="1"/>
  <c r="U406" i="10"/>
  <c r="R1205" i="1"/>
  <c r="U1205" i="1" s="1"/>
  <c r="P1206" i="1"/>
  <c r="Q1206" i="1" s="1"/>
  <c r="N1207" i="1"/>
  <c r="O1206" i="1"/>
  <c r="O1206" i="8"/>
  <c r="P1206" i="8" s="1"/>
  <c r="V1207" i="8"/>
  <c r="W1206" i="8"/>
  <c r="I403" i="11"/>
  <c r="X406" i="10" l="1"/>
  <c r="N407" i="10"/>
  <c r="O407" i="10" s="1"/>
  <c r="S407" i="10" s="1"/>
  <c r="X1206" i="8"/>
  <c r="F1206" i="8" s="1"/>
  <c r="Y406" i="10"/>
  <c r="O1207" i="8"/>
  <c r="P1207" i="8" s="1"/>
  <c r="V1208" i="8"/>
  <c r="W1207" i="8"/>
  <c r="P1207" i="1"/>
  <c r="Q1207" i="1" s="1"/>
  <c r="N1208" i="1"/>
  <c r="O1207" i="1"/>
  <c r="R1206" i="1"/>
  <c r="U1206" i="1" s="1"/>
  <c r="Z406" i="10" l="1"/>
  <c r="F406" i="10" s="1"/>
  <c r="X1207" i="8"/>
  <c r="F1207" i="8" s="1"/>
  <c r="L405" i="11"/>
  <c r="T407" i="10"/>
  <c r="P1208" i="1"/>
  <c r="Q1208" i="1" s="1"/>
  <c r="N1209" i="1"/>
  <c r="O1208" i="1"/>
  <c r="R1207" i="1"/>
  <c r="U1207" i="1" s="1"/>
  <c r="O1208" i="8"/>
  <c r="P1208" i="8" s="1"/>
  <c r="V1209" i="8"/>
  <c r="W1208" i="8"/>
  <c r="X1208" i="8" l="1"/>
  <c r="F1208" i="8" s="1"/>
  <c r="V407" i="10"/>
  <c r="W407" i="10" s="1"/>
  <c r="U407" i="10"/>
  <c r="R1208" i="1"/>
  <c r="U1208" i="1" s="1"/>
  <c r="O1209" i="8"/>
  <c r="P1209" i="8" s="1"/>
  <c r="V1210" i="8"/>
  <c r="W1209" i="8"/>
  <c r="P1209" i="1"/>
  <c r="Q1209" i="1" s="1"/>
  <c r="N1210" i="1"/>
  <c r="O1209" i="1"/>
  <c r="I404" i="11"/>
  <c r="X407" i="10" l="1"/>
  <c r="N408" i="10"/>
  <c r="O408" i="10" s="1"/>
  <c r="S408" i="10" s="1"/>
  <c r="X1209" i="8"/>
  <c r="F1209" i="8" s="1"/>
  <c r="Y407" i="10"/>
  <c r="R1209" i="1"/>
  <c r="U1209" i="1" s="1"/>
  <c r="P1210" i="1"/>
  <c r="Q1210" i="1" s="1"/>
  <c r="N1211" i="1"/>
  <c r="O1210" i="1"/>
  <c r="O1210" i="8"/>
  <c r="P1210" i="8" s="1"/>
  <c r="V1211" i="8"/>
  <c r="W1210" i="8"/>
  <c r="Z407" i="10" l="1"/>
  <c r="F407" i="10" s="1"/>
  <c r="X1210" i="8"/>
  <c r="F1210" i="8" s="1"/>
  <c r="P1211" i="1"/>
  <c r="Q1211" i="1" s="1"/>
  <c r="N1212" i="1"/>
  <c r="O1211" i="1"/>
  <c r="O1211" i="8"/>
  <c r="P1211" i="8" s="1"/>
  <c r="V1212" i="8"/>
  <c r="W1211" i="8"/>
  <c r="R1210" i="1"/>
  <c r="U1210" i="1" s="1"/>
  <c r="T408" i="10"/>
  <c r="L406" i="11"/>
  <c r="V408" i="10" l="1"/>
  <c r="W408" i="10" s="1"/>
  <c r="U408" i="10"/>
  <c r="X1211" i="8"/>
  <c r="F1211" i="8" s="1"/>
  <c r="R1211" i="1"/>
  <c r="U1211" i="1" s="1"/>
  <c r="I405" i="11"/>
  <c r="O1212" i="8"/>
  <c r="P1212" i="8" s="1"/>
  <c r="V1213" i="8"/>
  <c r="W1212" i="8"/>
  <c r="P1212" i="1"/>
  <c r="Q1212" i="1" s="1"/>
  <c r="N1213" i="1"/>
  <c r="O1212" i="1"/>
  <c r="X408" i="10" l="1"/>
  <c r="N409" i="10"/>
  <c r="O409" i="10" s="1"/>
  <c r="S409" i="10" s="1"/>
  <c r="R1212" i="1"/>
  <c r="U1212" i="1" s="1"/>
  <c r="X1212" i="8"/>
  <c r="F1212" i="8" s="1"/>
  <c r="Y408" i="10"/>
  <c r="P1213" i="1"/>
  <c r="Q1213" i="1" s="1"/>
  <c r="N1214" i="1"/>
  <c r="O1213" i="1"/>
  <c r="O1213" i="8"/>
  <c r="P1213" i="8" s="1"/>
  <c r="V1214" i="8"/>
  <c r="W1213" i="8"/>
  <c r="Z408" i="10" l="1"/>
  <c r="F408" i="10" s="1"/>
  <c r="R1213" i="1"/>
  <c r="U1213" i="1" s="1"/>
  <c r="T409" i="10"/>
  <c r="L407" i="11"/>
  <c r="O1214" i="8"/>
  <c r="P1214" i="8" s="1"/>
  <c r="V1215" i="8"/>
  <c r="W1214" i="8"/>
  <c r="X1213" i="8"/>
  <c r="F1213" i="8" s="1"/>
  <c r="P1214" i="1"/>
  <c r="Q1214" i="1" s="1"/>
  <c r="N1215" i="1"/>
  <c r="O1214" i="1"/>
  <c r="V409" i="10" l="1"/>
  <c r="W409" i="10" s="1"/>
  <c r="U409" i="10"/>
  <c r="R1214" i="1"/>
  <c r="U1214" i="1" s="1"/>
  <c r="O1215" i="8"/>
  <c r="P1215" i="8" s="1"/>
  <c r="V1216" i="8"/>
  <c r="W1215" i="8"/>
  <c r="P1215" i="1"/>
  <c r="Q1215" i="1" s="1"/>
  <c r="N1216" i="1"/>
  <c r="O1215" i="1"/>
  <c r="X1214" i="8"/>
  <c r="F1214" i="8" s="1"/>
  <c r="I406" i="11"/>
  <c r="X409" i="10" l="1"/>
  <c r="N410" i="10"/>
  <c r="O410" i="10" s="1"/>
  <c r="S410" i="10" s="1"/>
  <c r="R1215" i="1"/>
  <c r="U1215" i="1" s="1"/>
  <c r="X1215" i="8"/>
  <c r="F1215" i="8" s="1"/>
  <c r="O1216" i="8"/>
  <c r="P1216" i="8" s="1"/>
  <c r="V1217" i="8"/>
  <c r="W1216" i="8"/>
  <c r="P1216" i="1"/>
  <c r="Q1216" i="1" s="1"/>
  <c r="N1217" i="1"/>
  <c r="O1216" i="1"/>
  <c r="Y409" i="10"/>
  <c r="R1216" i="1" l="1"/>
  <c r="U1216" i="1" s="1"/>
  <c r="Z409" i="10"/>
  <c r="F409" i="10" s="1"/>
  <c r="X1216" i="8"/>
  <c r="F1216" i="8" s="1"/>
  <c r="T410" i="10"/>
  <c r="L408" i="11"/>
  <c r="P1217" i="1"/>
  <c r="Q1217" i="1" s="1"/>
  <c r="N1218" i="1"/>
  <c r="O1217" i="1"/>
  <c r="O1217" i="8"/>
  <c r="P1217" i="8" s="1"/>
  <c r="V1218" i="8"/>
  <c r="W1217" i="8"/>
  <c r="V410" i="10" l="1"/>
  <c r="W410" i="10" s="1"/>
  <c r="U410" i="10"/>
  <c r="X1217" i="8"/>
  <c r="F1217" i="8" s="1"/>
  <c r="R1217" i="1"/>
  <c r="U1217" i="1" s="1"/>
  <c r="O1218" i="8"/>
  <c r="P1218" i="8" s="1"/>
  <c r="V1219" i="8"/>
  <c r="W1218" i="8"/>
  <c r="P1218" i="1"/>
  <c r="Q1218" i="1" s="1"/>
  <c r="N1219" i="1"/>
  <c r="O1218" i="1"/>
  <c r="I407" i="11"/>
  <c r="X410" i="10" l="1"/>
  <c r="N411" i="10"/>
  <c r="O411" i="10" s="1"/>
  <c r="S411" i="10" s="1"/>
  <c r="R1218" i="1"/>
  <c r="U1218" i="1" s="1"/>
  <c r="Y410" i="10"/>
  <c r="X1218" i="8"/>
  <c r="F1218" i="8" s="1"/>
  <c r="P1219" i="1"/>
  <c r="Q1219" i="1" s="1"/>
  <c r="N1220" i="1"/>
  <c r="O1219" i="1"/>
  <c r="O1219" i="8"/>
  <c r="P1219" i="8" s="1"/>
  <c r="V1220" i="8"/>
  <c r="W1219" i="8"/>
  <c r="Z410" i="10" l="1"/>
  <c r="F410" i="10" s="1"/>
  <c r="X1219" i="8"/>
  <c r="F1219" i="8" s="1"/>
  <c r="T411" i="10"/>
  <c r="L409" i="11"/>
  <c r="O1220" i="8"/>
  <c r="P1220" i="8" s="1"/>
  <c r="V1221" i="8"/>
  <c r="W1220" i="8"/>
  <c r="P1220" i="1"/>
  <c r="Q1220" i="1" s="1"/>
  <c r="N1221" i="1"/>
  <c r="O1220" i="1"/>
  <c r="R1219" i="1"/>
  <c r="U1219" i="1" s="1"/>
  <c r="V411" i="10" l="1"/>
  <c r="W411" i="10" s="1"/>
  <c r="U411" i="10"/>
  <c r="X1220" i="8"/>
  <c r="F1220" i="8" s="1"/>
  <c r="P1221" i="1"/>
  <c r="Q1221" i="1" s="1"/>
  <c r="N1222" i="1"/>
  <c r="O1221" i="1"/>
  <c r="O1221" i="8"/>
  <c r="P1221" i="8" s="1"/>
  <c r="X1221" i="8" s="1"/>
  <c r="F1221" i="8" s="1"/>
  <c r="V1222" i="8"/>
  <c r="W1221" i="8"/>
  <c r="R1220" i="1"/>
  <c r="U1220" i="1" s="1"/>
  <c r="I408" i="11"/>
  <c r="X411" i="10" l="1"/>
  <c r="N412" i="10"/>
  <c r="O412" i="10" s="1"/>
  <c r="S412" i="10" s="1"/>
  <c r="Y411" i="10"/>
  <c r="O1222" i="8"/>
  <c r="P1222" i="8" s="1"/>
  <c r="V1223" i="8"/>
  <c r="W1222" i="8"/>
  <c r="P1222" i="1"/>
  <c r="Q1222" i="1" s="1"/>
  <c r="N1223" i="1"/>
  <c r="O1222" i="1"/>
  <c r="R1221" i="1"/>
  <c r="U1221" i="1" s="1"/>
  <c r="Z411" i="10" l="1"/>
  <c r="F411" i="10" s="1"/>
  <c r="R1222" i="1"/>
  <c r="U1222" i="1" s="1"/>
  <c r="X1222" i="8"/>
  <c r="F1222" i="8" s="1"/>
  <c r="L410" i="11"/>
  <c r="T412" i="10"/>
  <c r="P1223" i="1"/>
  <c r="Q1223" i="1" s="1"/>
  <c r="N1224" i="1"/>
  <c r="O1223" i="1"/>
  <c r="O1223" i="8"/>
  <c r="P1223" i="8" s="1"/>
  <c r="V1224" i="8"/>
  <c r="W1223" i="8"/>
  <c r="V412" i="10" l="1"/>
  <c r="W412" i="10" s="1"/>
  <c r="U412" i="10"/>
  <c r="R1223" i="1"/>
  <c r="U1223" i="1" s="1"/>
  <c r="X1223" i="8"/>
  <c r="F1223" i="8" s="1"/>
  <c r="O1224" i="8"/>
  <c r="P1224" i="8" s="1"/>
  <c r="V1225" i="8"/>
  <c r="W1224" i="8"/>
  <c r="I409" i="11"/>
  <c r="P1224" i="1"/>
  <c r="Q1224" i="1" s="1"/>
  <c r="N1225" i="1"/>
  <c r="O1224" i="1"/>
  <c r="X412" i="10" l="1"/>
  <c r="N413" i="10"/>
  <c r="O413" i="10" s="1"/>
  <c r="S413" i="10" s="1"/>
  <c r="R1224" i="1"/>
  <c r="U1224" i="1" s="1"/>
  <c r="Y412" i="10"/>
  <c r="P1225" i="1"/>
  <c r="Q1225" i="1" s="1"/>
  <c r="N1226" i="1"/>
  <c r="O1225" i="1"/>
  <c r="O1225" i="8"/>
  <c r="P1225" i="8" s="1"/>
  <c r="X1225" i="8" s="1"/>
  <c r="F1225" i="8" s="1"/>
  <c r="V1226" i="8"/>
  <c r="W1225" i="8"/>
  <c r="X1224" i="8"/>
  <c r="F1224" i="8" s="1"/>
  <c r="R1225" i="1" l="1"/>
  <c r="U1225" i="1" s="1"/>
  <c r="P1226" i="1"/>
  <c r="Q1226" i="1" s="1"/>
  <c r="N1227" i="1"/>
  <c r="O1226" i="1"/>
  <c r="T413" i="10"/>
  <c r="L411" i="11"/>
  <c r="O1226" i="8"/>
  <c r="P1226" i="8" s="1"/>
  <c r="X1226" i="8" s="1"/>
  <c r="F1226" i="8" s="1"/>
  <c r="V1227" i="8"/>
  <c r="W1226" i="8"/>
  <c r="Z412" i="10"/>
  <c r="F412" i="10" s="1"/>
  <c r="V413" i="10" l="1"/>
  <c r="W413" i="10" s="1"/>
  <c r="U413" i="10"/>
  <c r="O1227" i="8"/>
  <c r="P1227" i="8" s="1"/>
  <c r="V1228" i="8"/>
  <c r="W1227" i="8"/>
  <c r="I410" i="11"/>
  <c r="P1227" i="1"/>
  <c r="Q1227" i="1" s="1"/>
  <c r="N1228" i="1"/>
  <c r="O1227" i="1"/>
  <c r="R1226" i="1"/>
  <c r="U1226" i="1" s="1"/>
  <c r="X413" i="10" l="1"/>
  <c r="N414" i="10"/>
  <c r="O414" i="10" s="1"/>
  <c r="S414" i="10" s="1"/>
  <c r="R1227" i="1"/>
  <c r="U1227" i="1" s="1"/>
  <c r="X1227" i="8"/>
  <c r="F1227" i="8" s="1"/>
  <c r="Y413" i="10"/>
  <c r="O1228" i="8"/>
  <c r="P1228" i="8" s="1"/>
  <c r="V1229" i="8"/>
  <c r="W1228" i="8"/>
  <c r="P1228" i="1"/>
  <c r="Q1228" i="1" s="1"/>
  <c r="N1229" i="1"/>
  <c r="O1228" i="1"/>
  <c r="X1228" i="8" l="1"/>
  <c r="F1228" i="8" s="1"/>
  <c r="R1228" i="1"/>
  <c r="U1228" i="1" s="1"/>
  <c r="Z413" i="10"/>
  <c r="F413" i="10" s="1"/>
  <c r="L412" i="11"/>
  <c r="T414" i="10"/>
  <c r="O1229" i="8"/>
  <c r="P1229" i="8" s="1"/>
  <c r="V1230" i="8"/>
  <c r="W1229" i="8"/>
  <c r="P1229" i="1"/>
  <c r="Q1229" i="1" s="1"/>
  <c r="N1230" i="1"/>
  <c r="O1229" i="1"/>
  <c r="V414" i="10" l="1"/>
  <c r="W414" i="10" s="1"/>
  <c r="U414" i="10"/>
  <c r="X1229" i="8"/>
  <c r="F1229" i="8" s="1"/>
  <c r="R1229" i="1"/>
  <c r="U1229" i="1" s="1"/>
  <c r="P1230" i="1"/>
  <c r="Q1230" i="1" s="1"/>
  <c r="N1231" i="1"/>
  <c r="O1230" i="1"/>
  <c r="O1230" i="8"/>
  <c r="P1230" i="8" s="1"/>
  <c r="V1231" i="8"/>
  <c r="W1230" i="8"/>
  <c r="I411" i="11"/>
  <c r="X414" i="10" l="1"/>
  <c r="N415" i="10"/>
  <c r="O415" i="10" s="1"/>
  <c r="S415" i="10" s="1"/>
  <c r="X1230" i="8"/>
  <c r="F1230" i="8" s="1"/>
  <c r="Y414" i="10"/>
  <c r="R1230" i="1"/>
  <c r="U1230" i="1" s="1"/>
  <c r="O1231" i="8"/>
  <c r="P1231" i="8" s="1"/>
  <c r="V1232" i="8"/>
  <c r="W1231" i="8"/>
  <c r="P1231" i="1"/>
  <c r="Q1231" i="1" s="1"/>
  <c r="N1232" i="1"/>
  <c r="O1231" i="1"/>
  <c r="Z414" i="10" l="1"/>
  <c r="F414" i="10" s="1"/>
  <c r="X1231" i="8"/>
  <c r="F1231" i="8" s="1"/>
  <c r="R1231" i="1"/>
  <c r="U1231" i="1" s="1"/>
  <c r="P1232" i="1"/>
  <c r="Q1232" i="1" s="1"/>
  <c r="N1233" i="1"/>
  <c r="O1232" i="1"/>
  <c r="O1232" i="8"/>
  <c r="P1232" i="8" s="1"/>
  <c r="V1233" i="8"/>
  <c r="W1232" i="8"/>
  <c r="L413" i="11"/>
  <c r="T415" i="10"/>
  <c r="X1232" i="8" l="1"/>
  <c r="F1232" i="8" s="1"/>
  <c r="V415" i="10"/>
  <c r="W415" i="10" s="1"/>
  <c r="U415" i="10"/>
  <c r="R1232" i="1"/>
  <c r="U1232" i="1" s="1"/>
  <c r="O1233" i="8"/>
  <c r="P1233" i="8" s="1"/>
  <c r="V1234" i="8"/>
  <c r="W1233" i="8"/>
  <c r="P1233" i="1"/>
  <c r="Q1233" i="1" s="1"/>
  <c r="N1234" i="1"/>
  <c r="O1233" i="1"/>
  <c r="I412" i="11"/>
  <c r="X415" i="10" l="1"/>
  <c r="N416" i="10"/>
  <c r="O416" i="10" s="1"/>
  <c r="S416" i="10" s="1"/>
  <c r="Y415" i="10"/>
  <c r="R1233" i="1"/>
  <c r="U1233" i="1" s="1"/>
  <c r="P1234" i="1"/>
  <c r="Q1234" i="1" s="1"/>
  <c r="N1235" i="1"/>
  <c r="O1234" i="1"/>
  <c r="O1234" i="8"/>
  <c r="P1234" i="8" s="1"/>
  <c r="V1235" i="8"/>
  <c r="W1234" i="8"/>
  <c r="X1233" i="8"/>
  <c r="F1233" i="8" s="1"/>
  <c r="Z415" i="10" l="1"/>
  <c r="F415" i="10" s="1"/>
  <c r="X1234" i="8"/>
  <c r="F1234" i="8" s="1"/>
  <c r="O1235" i="8"/>
  <c r="P1235" i="8" s="1"/>
  <c r="V1236" i="8"/>
  <c r="W1235" i="8"/>
  <c r="P1235" i="1"/>
  <c r="Q1235" i="1" s="1"/>
  <c r="N1236" i="1"/>
  <c r="O1235" i="1"/>
  <c r="L414" i="11"/>
  <c r="T416" i="10"/>
  <c r="R1234" i="1"/>
  <c r="U1234" i="1" s="1"/>
  <c r="R1235" i="1" l="1"/>
  <c r="U1235" i="1" s="1"/>
  <c r="V416" i="10"/>
  <c r="W416" i="10" s="1"/>
  <c r="U416" i="10"/>
  <c r="X1235" i="8"/>
  <c r="F1235" i="8" s="1"/>
  <c r="P1236" i="1"/>
  <c r="Q1236" i="1" s="1"/>
  <c r="N1237" i="1"/>
  <c r="O1236" i="1"/>
  <c r="O1236" i="8"/>
  <c r="P1236" i="8" s="1"/>
  <c r="V1237" i="8"/>
  <c r="W1236" i="8"/>
  <c r="I413" i="11"/>
  <c r="X416" i="10" l="1"/>
  <c r="N417" i="10"/>
  <c r="O417" i="10" s="1"/>
  <c r="S417" i="10" s="1"/>
  <c r="X1236" i="8"/>
  <c r="F1236" i="8" s="1"/>
  <c r="Y416" i="10"/>
  <c r="O1237" i="8"/>
  <c r="P1237" i="8" s="1"/>
  <c r="V1238" i="8"/>
  <c r="W1237" i="8"/>
  <c r="P1237" i="1"/>
  <c r="Q1237" i="1" s="1"/>
  <c r="N1238" i="1"/>
  <c r="O1237" i="1"/>
  <c r="R1236" i="1"/>
  <c r="U1236" i="1" s="1"/>
  <c r="Z416" i="10" l="1"/>
  <c r="F416" i="10" s="1"/>
  <c r="R1237" i="1"/>
  <c r="U1237" i="1" s="1"/>
  <c r="X1237" i="8"/>
  <c r="F1237" i="8" s="1"/>
  <c r="P1238" i="1"/>
  <c r="Q1238" i="1" s="1"/>
  <c r="N1239" i="1"/>
  <c r="O1238" i="1"/>
  <c r="L415" i="11"/>
  <c r="T417" i="10"/>
  <c r="O1238" i="8"/>
  <c r="P1238" i="8" s="1"/>
  <c r="V1239" i="8"/>
  <c r="W1238" i="8"/>
  <c r="V417" i="10" l="1"/>
  <c r="W417" i="10" s="1"/>
  <c r="U417" i="10"/>
  <c r="X1238" i="8"/>
  <c r="F1238" i="8" s="1"/>
  <c r="O1239" i="8"/>
  <c r="P1239" i="8" s="1"/>
  <c r="V1240" i="8"/>
  <c r="W1239" i="8"/>
  <c r="P1239" i="1"/>
  <c r="Q1239" i="1" s="1"/>
  <c r="N1240" i="1"/>
  <c r="O1239" i="1"/>
  <c r="I414" i="11"/>
  <c r="R1238" i="1"/>
  <c r="U1238" i="1" s="1"/>
  <c r="X417" i="10" l="1"/>
  <c r="N418" i="10"/>
  <c r="O418" i="10" s="1"/>
  <c r="S418" i="10" s="1"/>
  <c r="X1239" i="8"/>
  <c r="F1239" i="8" s="1"/>
  <c r="Y417" i="10"/>
  <c r="P1240" i="1"/>
  <c r="Q1240" i="1" s="1"/>
  <c r="N1241" i="1"/>
  <c r="O1240" i="1"/>
  <c r="R1239" i="1"/>
  <c r="U1239" i="1" s="1"/>
  <c r="O1240" i="8"/>
  <c r="P1240" i="8" s="1"/>
  <c r="V1241" i="8"/>
  <c r="W1240" i="8"/>
  <c r="Z417" i="10" l="1"/>
  <c r="F417" i="10" s="1"/>
  <c r="X1240" i="8"/>
  <c r="F1240" i="8" s="1"/>
  <c r="O1241" i="8"/>
  <c r="P1241" i="8" s="1"/>
  <c r="V1242" i="8"/>
  <c r="W1241" i="8"/>
  <c r="P1241" i="1"/>
  <c r="Q1241" i="1" s="1"/>
  <c r="N1242" i="1"/>
  <c r="O1241" i="1"/>
  <c r="L416" i="11"/>
  <c r="T418" i="10"/>
  <c r="R1240" i="1"/>
  <c r="U1240" i="1" s="1"/>
  <c r="V418" i="10" l="1"/>
  <c r="W418" i="10" s="1"/>
  <c r="U418" i="10"/>
  <c r="X1241" i="8"/>
  <c r="F1241" i="8" s="1"/>
  <c r="R1241" i="1"/>
  <c r="U1241" i="1" s="1"/>
  <c r="I415" i="11"/>
  <c r="P1242" i="1"/>
  <c r="Q1242" i="1" s="1"/>
  <c r="N1243" i="1"/>
  <c r="O1242" i="1"/>
  <c r="O1242" i="8"/>
  <c r="P1242" i="8" s="1"/>
  <c r="V1243" i="8"/>
  <c r="W1242" i="8"/>
  <c r="X418" i="10" l="1"/>
  <c r="N419" i="10"/>
  <c r="O419" i="10" s="1"/>
  <c r="S419" i="10" s="1"/>
  <c r="X1242" i="8"/>
  <c r="F1242" i="8" s="1"/>
  <c r="P1243" i="1"/>
  <c r="Q1243" i="1" s="1"/>
  <c r="N1244" i="1"/>
  <c r="O1243" i="1"/>
  <c r="Y418" i="10"/>
  <c r="O1243" i="8"/>
  <c r="P1243" i="8" s="1"/>
  <c r="V1244" i="8"/>
  <c r="W1243" i="8"/>
  <c r="R1242" i="1"/>
  <c r="U1242" i="1" s="1"/>
  <c r="X1243" i="8" l="1"/>
  <c r="F1243" i="8" s="1"/>
  <c r="P1244" i="1"/>
  <c r="Q1244" i="1" s="1"/>
  <c r="N1245" i="1"/>
  <c r="O1244" i="1"/>
  <c r="R1243" i="1"/>
  <c r="U1243" i="1" s="1"/>
  <c r="Z418" i="10"/>
  <c r="F418" i="10" s="1"/>
  <c r="O1244" i="8"/>
  <c r="P1244" i="8" s="1"/>
  <c r="V1245" i="8"/>
  <c r="W1244" i="8"/>
  <c r="L417" i="11"/>
  <c r="T419" i="10"/>
  <c r="V419" i="10" l="1"/>
  <c r="W419" i="10" s="1"/>
  <c r="U419" i="10"/>
  <c r="X1244" i="8"/>
  <c r="F1244" i="8" s="1"/>
  <c r="R1244" i="1"/>
  <c r="U1244" i="1" s="1"/>
  <c r="O1245" i="8"/>
  <c r="P1245" i="8" s="1"/>
  <c r="V1246" i="8"/>
  <c r="W1245" i="8"/>
  <c r="I416" i="11"/>
  <c r="P1245" i="1"/>
  <c r="Q1245" i="1" s="1"/>
  <c r="N1246" i="1"/>
  <c r="O1245" i="1"/>
  <c r="X419" i="10" l="1"/>
  <c r="N420" i="10"/>
  <c r="O420" i="10" s="1"/>
  <c r="S420" i="10" s="1"/>
  <c r="R1245" i="1"/>
  <c r="U1245" i="1" s="1"/>
  <c r="X1245" i="8"/>
  <c r="F1245" i="8" s="1"/>
  <c r="P1246" i="1"/>
  <c r="Q1246" i="1" s="1"/>
  <c r="N1247" i="1"/>
  <c r="O1246" i="1"/>
  <c r="Y419" i="10"/>
  <c r="O1246" i="8"/>
  <c r="P1246" i="8" s="1"/>
  <c r="V1247" i="8"/>
  <c r="W1246" i="8"/>
  <c r="Z419" i="10" l="1"/>
  <c r="F419" i="10" s="1"/>
  <c r="X1246" i="8"/>
  <c r="F1246" i="8" s="1"/>
  <c r="R1246" i="1"/>
  <c r="U1246" i="1" s="1"/>
  <c r="L418" i="11"/>
  <c r="T420" i="10"/>
  <c r="P1247" i="1"/>
  <c r="Q1247" i="1" s="1"/>
  <c r="N1248" i="1"/>
  <c r="O1247" i="1"/>
  <c r="O1247" i="8"/>
  <c r="P1247" i="8" s="1"/>
  <c r="V1248" i="8"/>
  <c r="W1247" i="8"/>
  <c r="X1247" i="8" l="1"/>
  <c r="F1247" i="8" s="1"/>
  <c r="V420" i="10"/>
  <c r="W420" i="10" s="1"/>
  <c r="U420" i="10"/>
  <c r="R1247" i="1"/>
  <c r="U1247" i="1" s="1"/>
  <c r="P1248" i="1"/>
  <c r="Q1248" i="1" s="1"/>
  <c r="N1249" i="1"/>
  <c r="O1248" i="1"/>
  <c r="I417" i="11"/>
  <c r="O1248" i="8"/>
  <c r="P1248" i="8" s="1"/>
  <c r="V1249" i="8"/>
  <c r="W1248" i="8"/>
  <c r="X420" i="10" l="1"/>
  <c r="N421" i="10"/>
  <c r="O421" i="10" s="1"/>
  <c r="S421" i="10" s="1"/>
  <c r="X1248" i="8"/>
  <c r="F1248" i="8" s="1"/>
  <c r="R1248" i="1"/>
  <c r="U1248" i="1" s="1"/>
  <c r="O1249" i="8"/>
  <c r="P1249" i="8" s="1"/>
  <c r="V1250" i="8"/>
  <c r="W1249" i="8"/>
  <c r="Y420" i="10"/>
  <c r="P1249" i="1"/>
  <c r="Q1249" i="1" s="1"/>
  <c r="N1250" i="1"/>
  <c r="O1249" i="1"/>
  <c r="R1249" i="1" l="1"/>
  <c r="U1249" i="1" s="1"/>
  <c r="Z420" i="10"/>
  <c r="F420" i="10" s="1"/>
  <c r="P1250" i="1"/>
  <c r="Q1250" i="1" s="1"/>
  <c r="N1251" i="1"/>
  <c r="O1250" i="1"/>
  <c r="O1250" i="8"/>
  <c r="P1250" i="8" s="1"/>
  <c r="V1251" i="8"/>
  <c r="W1250" i="8"/>
  <c r="L419" i="11"/>
  <c r="T421" i="10"/>
  <c r="X1249" i="8"/>
  <c r="F1249" i="8" s="1"/>
  <c r="V421" i="10" l="1"/>
  <c r="W421" i="10" s="1"/>
  <c r="U421" i="10"/>
  <c r="X1250" i="8"/>
  <c r="F1250" i="8" s="1"/>
  <c r="I418" i="11"/>
  <c r="P1251" i="1"/>
  <c r="Q1251" i="1" s="1"/>
  <c r="N1252" i="1"/>
  <c r="O1251" i="1"/>
  <c r="O1251" i="8"/>
  <c r="P1251" i="8" s="1"/>
  <c r="V1252" i="8"/>
  <c r="W1251" i="8"/>
  <c r="R1250" i="1"/>
  <c r="U1250" i="1" s="1"/>
  <c r="X421" i="10" l="1"/>
  <c r="N422" i="10"/>
  <c r="O422" i="10" s="1"/>
  <c r="S422" i="10" s="1"/>
  <c r="X1251" i="8"/>
  <c r="F1251" i="8" s="1"/>
  <c r="O1252" i="8"/>
  <c r="P1252" i="8" s="1"/>
  <c r="V1253" i="8"/>
  <c r="W1252" i="8"/>
  <c r="R1251" i="1"/>
  <c r="U1251" i="1" s="1"/>
  <c r="P1252" i="1"/>
  <c r="Q1252" i="1" s="1"/>
  <c r="N1253" i="1"/>
  <c r="O1252" i="1"/>
  <c r="Y421" i="10"/>
  <c r="R1252" i="1" l="1"/>
  <c r="U1252" i="1" s="1"/>
  <c r="Z421" i="10"/>
  <c r="F421" i="10" s="1"/>
  <c r="X1252" i="8"/>
  <c r="F1252" i="8" s="1"/>
  <c r="L420" i="11"/>
  <c r="T422" i="10"/>
  <c r="O1253" i="8"/>
  <c r="P1253" i="8" s="1"/>
  <c r="X1253" i="8" s="1"/>
  <c r="F1253" i="8" s="1"/>
  <c r="V1254" i="8"/>
  <c r="W1253" i="8"/>
  <c r="P1253" i="1"/>
  <c r="Q1253" i="1" s="1"/>
  <c r="N1254" i="1"/>
  <c r="O1253" i="1"/>
  <c r="V422" i="10" l="1"/>
  <c r="W422" i="10" s="1"/>
  <c r="U422" i="10"/>
  <c r="R1253" i="1"/>
  <c r="U1253" i="1" s="1"/>
  <c r="P1254" i="1"/>
  <c r="Q1254" i="1" s="1"/>
  <c r="N1255" i="1"/>
  <c r="O1254" i="1"/>
  <c r="O1254" i="8"/>
  <c r="P1254" i="8" s="1"/>
  <c r="V1255" i="8"/>
  <c r="W1254" i="8"/>
  <c r="I419" i="11"/>
  <c r="X422" i="10" l="1"/>
  <c r="N423" i="10"/>
  <c r="O423" i="10" s="1"/>
  <c r="S423" i="10" s="1"/>
  <c r="X1254" i="8"/>
  <c r="F1254" i="8" s="1"/>
  <c r="Y422" i="10"/>
  <c r="O1255" i="8"/>
  <c r="P1255" i="8" s="1"/>
  <c r="V1256" i="8"/>
  <c r="W1255" i="8"/>
  <c r="P1255" i="1"/>
  <c r="Q1255" i="1" s="1"/>
  <c r="N1256" i="1"/>
  <c r="O1255" i="1"/>
  <c r="R1254" i="1"/>
  <c r="U1254" i="1" s="1"/>
  <c r="Z422" i="10" l="1"/>
  <c r="F422" i="10" s="1"/>
  <c r="X1255" i="8"/>
  <c r="F1255" i="8" s="1"/>
  <c r="L421" i="11"/>
  <c r="T423" i="10"/>
  <c r="P1256" i="1"/>
  <c r="Q1256" i="1" s="1"/>
  <c r="N1257" i="1"/>
  <c r="O1256" i="1"/>
  <c r="R1255" i="1"/>
  <c r="U1255" i="1" s="1"/>
  <c r="O1256" i="8"/>
  <c r="P1256" i="8" s="1"/>
  <c r="V1257" i="8"/>
  <c r="W1256" i="8"/>
  <c r="V423" i="10" l="1"/>
  <c r="W423" i="10" s="1"/>
  <c r="U423" i="10"/>
  <c r="X1256" i="8"/>
  <c r="F1256" i="8" s="1"/>
  <c r="R1256" i="1"/>
  <c r="U1256" i="1" s="1"/>
  <c r="O1257" i="8"/>
  <c r="P1257" i="8" s="1"/>
  <c r="V1258" i="8"/>
  <c r="W1257" i="8"/>
  <c r="I420" i="11"/>
  <c r="P1257" i="1"/>
  <c r="Q1257" i="1" s="1"/>
  <c r="N1258" i="1"/>
  <c r="O1257" i="1"/>
  <c r="X423" i="10" l="1"/>
  <c r="N424" i="10"/>
  <c r="O424" i="10" s="1"/>
  <c r="S424" i="10" s="1"/>
  <c r="R1257" i="1"/>
  <c r="U1257" i="1" s="1"/>
  <c r="X1257" i="8"/>
  <c r="F1257" i="8" s="1"/>
  <c r="Y423" i="10"/>
  <c r="O1258" i="8"/>
  <c r="P1258" i="8" s="1"/>
  <c r="V1259" i="8"/>
  <c r="W1258" i="8"/>
  <c r="P1258" i="1"/>
  <c r="Q1258" i="1" s="1"/>
  <c r="N1259" i="1"/>
  <c r="O1258" i="1"/>
  <c r="Z423" i="10" l="1"/>
  <c r="F423" i="10" s="1"/>
  <c r="X1258" i="8"/>
  <c r="F1258" i="8" s="1"/>
  <c r="R1258" i="1"/>
  <c r="U1258" i="1" s="1"/>
  <c r="L422" i="11"/>
  <c r="T424" i="10"/>
  <c r="O1259" i="8"/>
  <c r="P1259" i="8" s="1"/>
  <c r="V1260" i="8"/>
  <c r="W1259" i="8"/>
  <c r="P1259" i="1"/>
  <c r="Q1259" i="1" s="1"/>
  <c r="N1260" i="1"/>
  <c r="O1259" i="1"/>
  <c r="X1259" i="8" l="1"/>
  <c r="F1259" i="8" s="1"/>
  <c r="V424" i="10"/>
  <c r="W424" i="10" s="1"/>
  <c r="U424" i="10"/>
  <c r="R1259" i="1"/>
  <c r="U1259" i="1" s="1"/>
  <c r="P1260" i="1"/>
  <c r="Q1260" i="1" s="1"/>
  <c r="N1261" i="1"/>
  <c r="O1260" i="1"/>
  <c r="I421" i="11"/>
  <c r="O1260" i="8"/>
  <c r="P1260" i="8" s="1"/>
  <c r="V1261" i="8"/>
  <c r="W1260" i="8"/>
  <c r="X424" i="10" l="1"/>
  <c r="N425" i="10"/>
  <c r="O425" i="10" s="1"/>
  <c r="S425" i="10" s="1"/>
  <c r="X1260" i="8"/>
  <c r="F1260" i="8" s="1"/>
  <c r="R1260" i="1"/>
  <c r="U1260" i="1" s="1"/>
  <c r="O1261" i="8"/>
  <c r="P1261" i="8" s="1"/>
  <c r="V1262" i="8"/>
  <c r="W1261" i="8"/>
  <c r="Y424" i="10"/>
  <c r="P1261" i="1"/>
  <c r="Q1261" i="1" s="1"/>
  <c r="N1262" i="1"/>
  <c r="O1261" i="1"/>
  <c r="Z424" i="10" l="1"/>
  <c r="F424" i="10" s="1"/>
  <c r="X1261" i="8"/>
  <c r="F1261" i="8" s="1"/>
  <c r="R1261" i="1"/>
  <c r="U1261" i="1" s="1"/>
  <c r="L423" i="11"/>
  <c r="T425" i="10"/>
  <c r="O1262" i="8"/>
  <c r="P1262" i="8" s="1"/>
  <c r="V1263" i="8"/>
  <c r="W1262" i="8"/>
  <c r="P1262" i="1"/>
  <c r="Q1262" i="1" s="1"/>
  <c r="N1263" i="1"/>
  <c r="O1262" i="1"/>
  <c r="V425" i="10" l="1"/>
  <c r="W425" i="10" s="1"/>
  <c r="U425" i="10"/>
  <c r="X1262" i="8"/>
  <c r="F1262" i="8" s="1"/>
  <c r="R1262" i="1"/>
  <c r="U1262" i="1" s="1"/>
  <c r="P1263" i="1"/>
  <c r="Q1263" i="1" s="1"/>
  <c r="N1264" i="1"/>
  <c r="O1263" i="1"/>
  <c r="O1263" i="8"/>
  <c r="P1263" i="8" s="1"/>
  <c r="V1264" i="8"/>
  <c r="W1263" i="8"/>
  <c r="I422" i="11"/>
  <c r="X1263" i="8" l="1"/>
  <c r="F1263" i="8" s="1"/>
  <c r="X425" i="10"/>
  <c r="N426" i="10"/>
  <c r="O426" i="10" s="1"/>
  <c r="S426" i="10" s="1"/>
  <c r="R1263" i="1"/>
  <c r="U1263" i="1" s="1"/>
  <c r="Y425" i="10"/>
  <c r="O1264" i="8"/>
  <c r="P1264" i="8" s="1"/>
  <c r="V1265" i="8"/>
  <c r="W1264" i="8"/>
  <c r="P1264" i="1"/>
  <c r="Q1264" i="1" s="1"/>
  <c r="N1265" i="1"/>
  <c r="O1264" i="1"/>
  <c r="Z425" i="10" l="1"/>
  <c r="F425" i="10" s="1"/>
  <c r="R1264" i="1"/>
  <c r="U1264" i="1" s="1"/>
  <c r="X1264" i="8"/>
  <c r="F1264" i="8" s="1"/>
  <c r="L424" i="11"/>
  <c r="T426" i="10"/>
  <c r="P1265" i="1"/>
  <c r="Q1265" i="1" s="1"/>
  <c r="N1266" i="1"/>
  <c r="O1265" i="1"/>
  <c r="O1265" i="8"/>
  <c r="P1265" i="8" s="1"/>
  <c r="V1266" i="8"/>
  <c r="W1265" i="8"/>
  <c r="V426" i="10" l="1"/>
  <c r="W426" i="10" s="1"/>
  <c r="U426" i="10"/>
  <c r="X1265" i="8"/>
  <c r="F1265" i="8" s="1"/>
  <c r="R1265" i="1"/>
  <c r="U1265" i="1" s="1"/>
  <c r="O1266" i="8"/>
  <c r="P1266" i="8" s="1"/>
  <c r="V1267" i="8"/>
  <c r="W1266" i="8"/>
  <c r="P1266" i="1"/>
  <c r="Q1266" i="1" s="1"/>
  <c r="N1267" i="1"/>
  <c r="O1266" i="1"/>
  <c r="I423" i="11"/>
  <c r="X426" i="10" l="1"/>
  <c r="N427" i="10"/>
  <c r="O427" i="10" s="1"/>
  <c r="S427" i="10" s="1"/>
  <c r="X1266" i="8"/>
  <c r="F1266" i="8" s="1"/>
  <c r="R1266" i="1"/>
  <c r="U1266" i="1" s="1"/>
  <c r="P1267" i="1"/>
  <c r="Q1267" i="1" s="1"/>
  <c r="N1268" i="1"/>
  <c r="O1267" i="1"/>
  <c r="Y426" i="10"/>
  <c r="O1267" i="8"/>
  <c r="P1267" i="8" s="1"/>
  <c r="V1268" i="8"/>
  <c r="W1267" i="8"/>
  <c r="X1267" i="8" l="1"/>
  <c r="F1267" i="8" s="1"/>
  <c r="P1268" i="1"/>
  <c r="Q1268" i="1" s="1"/>
  <c r="N1269" i="1"/>
  <c r="O1268" i="1"/>
  <c r="O1268" i="8"/>
  <c r="P1268" i="8" s="1"/>
  <c r="V1269" i="8"/>
  <c r="W1268" i="8"/>
  <c r="R1267" i="1"/>
  <c r="U1267" i="1" s="1"/>
  <c r="L425" i="11"/>
  <c r="T427" i="10"/>
  <c r="Z426" i="10"/>
  <c r="F426" i="10" s="1"/>
  <c r="V427" i="10" l="1"/>
  <c r="W427" i="10" s="1"/>
  <c r="U427" i="10"/>
  <c r="X1268" i="8"/>
  <c r="F1268" i="8" s="1"/>
  <c r="O1269" i="8"/>
  <c r="P1269" i="8" s="1"/>
  <c r="V1270" i="8"/>
  <c r="W1269" i="8"/>
  <c r="P1269" i="1"/>
  <c r="Q1269" i="1" s="1"/>
  <c r="N1270" i="1"/>
  <c r="O1269" i="1"/>
  <c r="I424" i="11"/>
  <c r="R1268" i="1"/>
  <c r="U1268" i="1" s="1"/>
  <c r="X427" i="10" l="1"/>
  <c r="N428" i="10"/>
  <c r="O428" i="10" s="1"/>
  <c r="S428" i="10" s="1"/>
  <c r="R1269" i="1"/>
  <c r="U1269" i="1" s="1"/>
  <c r="X1269" i="8"/>
  <c r="F1269" i="8" s="1"/>
  <c r="P1270" i="1"/>
  <c r="Q1270" i="1" s="1"/>
  <c r="N1271" i="1"/>
  <c r="O1270" i="1"/>
  <c r="Y427" i="10"/>
  <c r="O1270" i="8"/>
  <c r="P1270" i="8" s="1"/>
  <c r="V1271" i="8"/>
  <c r="W1270" i="8"/>
  <c r="X1270" i="8" l="1"/>
  <c r="F1270" i="8" s="1"/>
  <c r="Z427" i="10"/>
  <c r="F427" i="10" s="1"/>
  <c r="R1270" i="1"/>
  <c r="U1270" i="1" s="1"/>
  <c r="O1271" i="8"/>
  <c r="P1271" i="8" s="1"/>
  <c r="V1272" i="8"/>
  <c r="W1271" i="8"/>
  <c r="P1271" i="1"/>
  <c r="Q1271" i="1" s="1"/>
  <c r="N1272" i="1"/>
  <c r="O1271" i="1"/>
  <c r="L426" i="11"/>
  <c r="T428" i="10"/>
  <c r="V428" i="10" l="1"/>
  <c r="W428" i="10" s="1"/>
  <c r="U428" i="10"/>
  <c r="X1271" i="8"/>
  <c r="F1271" i="8" s="1"/>
  <c r="R1271" i="1"/>
  <c r="U1271" i="1" s="1"/>
  <c r="P1272" i="1"/>
  <c r="Q1272" i="1" s="1"/>
  <c r="N1273" i="1"/>
  <c r="O1272" i="1"/>
  <c r="O1272" i="8"/>
  <c r="P1272" i="8" s="1"/>
  <c r="V1273" i="8"/>
  <c r="W1272" i="8"/>
  <c r="I425" i="11"/>
  <c r="X428" i="10" l="1"/>
  <c r="N429" i="10"/>
  <c r="O429" i="10" s="1"/>
  <c r="S429" i="10" s="1"/>
  <c r="Y428" i="10"/>
  <c r="X1272" i="8"/>
  <c r="F1272" i="8" s="1"/>
  <c r="R1272" i="1"/>
  <c r="U1272" i="1" s="1"/>
  <c r="O1273" i="8"/>
  <c r="P1273" i="8" s="1"/>
  <c r="V1274" i="8"/>
  <c r="W1273" i="8"/>
  <c r="P1273" i="1"/>
  <c r="Q1273" i="1" s="1"/>
  <c r="N1274" i="1"/>
  <c r="O1273" i="1"/>
  <c r="X1273" i="8" l="1"/>
  <c r="F1273" i="8" s="1"/>
  <c r="Z428" i="10"/>
  <c r="F428" i="10" s="1"/>
  <c r="R1273" i="1"/>
  <c r="U1273" i="1" s="1"/>
  <c r="P1274" i="1"/>
  <c r="Q1274" i="1" s="1"/>
  <c r="N1275" i="1"/>
  <c r="O1274" i="1"/>
  <c r="L427" i="11"/>
  <c r="T429" i="10"/>
  <c r="O1274" i="8"/>
  <c r="P1274" i="8" s="1"/>
  <c r="V1275" i="8"/>
  <c r="W1274" i="8"/>
  <c r="V429" i="10" l="1"/>
  <c r="W429" i="10" s="1"/>
  <c r="U429" i="10"/>
  <c r="X1274" i="8"/>
  <c r="F1274" i="8" s="1"/>
  <c r="R1274" i="1"/>
  <c r="U1274" i="1" s="1"/>
  <c r="O1275" i="8"/>
  <c r="P1275" i="8" s="1"/>
  <c r="V1276" i="8"/>
  <c r="W1275" i="8"/>
  <c r="P1275" i="1"/>
  <c r="Q1275" i="1" s="1"/>
  <c r="N1276" i="1"/>
  <c r="O1275" i="1"/>
  <c r="I426" i="11"/>
  <c r="X429" i="10" l="1"/>
  <c r="N430" i="10"/>
  <c r="O430" i="10" s="1"/>
  <c r="S430" i="10" s="1"/>
  <c r="R1275" i="1"/>
  <c r="U1275" i="1" s="1"/>
  <c r="X1275" i="8"/>
  <c r="F1275" i="8" s="1"/>
  <c r="Y429" i="10"/>
  <c r="P1276" i="1"/>
  <c r="Q1276" i="1" s="1"/>
  <c r="N1277" i="1"/>
  <c r="O1276" i="1"/>
  <c r="O1276" i="8"/>
  <c r="P1276" i="8" s="1"/>
  <c r="V1277" i="8"/>
  <c r="W1276" i="8"/>
  <c r="X1276" i="8" l="1"/>
  <c r="F1276" i="8" s="1"/>
  <c r="Z429" i="10"/>
  <c r="F429" i="10" s="1"/>
  <c r="O1277" i="8"/>
  <c r="P1277" i="8" s="1"/>
  <c r="V1278" i="8"/>
  <c r="W1277" i="8"/>
  <c r="T430" i="10"/>
  <c r="L428" i="11"/>
  <c r="P1277" i="1"/>
  <c r="Q1277" i="1" s="1"/>
  <c r="R1277" i="1" s="1"/>
  <c r="U1277" i="1" s="1"/>
  <c r="N1278" i="1"/>
  <c r="O1277" i="1"/>
  <c r="R1276" i="1"/>
  <c r="U1276" i="1" s="1"/>
  <c r="V430" i="10" l="1"/>
  <c r="W430" i="10" s="1"/>
  <c r="U430" i="10"/>
  <c r="X1277" i="8"/>
  <c r="F1277" i="8" s="1"/>
  <c r="P1278" i="1"/>
  <c r="Q1278" i="1" s="1"/>
  <c r="N1279" i="1"/>
  <c r="O1278" i="1"/>
  <c r="I427" i="11"/>
  <c r="O1278" i="8"/>
  <c r="P1278" i="8" s="1"/>
  <c r="V1279" i="8"/>
  <c r="W1278" i="8"/>
  <c r="X430" i="10" l="1"/>
  <c r="N431" i="10"/>
  <c r="O431" i="10" s="1"/>
  <c r="S431" i="10" s="1"/>
  <c r="X1278" i="8"/>
  <c r="F1278" i="8" s="1"/>
  <c r="O1279" i="8"/>
  <c r="P1279" i="8" s="1"/>
  <c r="V1280" i="8"/>
  <c r="W1279" i="8"/>
  <c r="Y430" i="10"/>
  <c r="P1279" i="1"/>
  <c r="Q1279" i="1" s="1"/>
  <c r="N1280" i="1"/>
  <c r="O1279" i="1"/>
  <c r="R1278" i="1"/>
  <c r="U1278" i="1" s="1"/>
  <c r="R1279" i="1" l="1"/>
  <c r="U1279" i="1" s="1"/>
  <c r="X1279" i="8"/>
  <c r="F1279" i="8" s="1"/>
  <c r="O1280" i="8"/>
  <c r="P1280" i="8" s="1"/>
  <c r="V1281" i="8"/>
  <c r="W1280" i="8"/>
  <c r="Z430" i="10"/>
  <c r="F430" i="10" s="1"/>
  <c r="P1280" i="1"/>
  <c r="Q1280" i="1" s="1"/>
  <c r="N1281" i="1"/>
  <c r="O1280" i="1"/>
  <c r="T431" i="10"/>
  <c r="L429" i="11"/>
  <c r="V431" i="10" l="1"/>
  <c r="W431" i="10" s="1"/>
  <c r="U431" i="10"/>
  <c r="P1281" i="1"/>
  <c r="Q1281" i="1" s="1"/>
  <c r="N1282" i="1"/>
  <c r="O1281" i="1"/>
  <c r="O1281" i="8"/>
  <c r="P1281" i="8" s="1"/>
  <c r="V1282" i="8"/>
  <c r="W1281" i="8"/>
  <c r="I428" i="11"/>
  <c r="R1280" i="1"/>
  <c r="U1280" i="1" s="1"/>
  <c r="X1280" i="8"/>
  <c r="F1280" i="8" s="1"/>
  <c r="X431" i="10" l="1"/>
  <c r="N432" i="10"/>
  <c r="O432" i="10" s="1"/>
  <c r="S432" i="10" s="1"/>
  <c r="X1281" i="8"/>
  <c r="F1281" i="8" s="1"/>
  <c r="R1281" i="1"/>
  <c r="U1281" i="1" s="1"/>
  <c r="Y431" i="10"/>
  <c r="O1282" i="8"/>
  <c r="P1282" i="8" s="1"/>
  <c r="V1283" i="8"/>
  <c r="W1282" i="8"/>
  <c r="P1282" i="1"/>
  <c r="Q1282" i="1" s="1"/>
  <c r="N1283" i="1"/>
  <c r="O1282" i="1"/>
  <c r="R1282" i="1" l="1"/>
  <c r="U1282" i="1" s="1"/>
  <c r="Z431" i="10"/>
  <c r="F431" i="10" s="1"/>
  <c r="X1282" i="8"/>
  <c r="F1282" i="8" s="1"/>
  <c r="L430" i="11"/>
  <c r="T432" i="10"/>
  <c r="P1283" i="1"/>
  <c r="Q1283" i="1" s="1"/>
  <c r="N1284" i="1"/>
  <c r="O1283" i="1"/>
  <c r="O1283" i="8"/>
  <c r="P1283" i="8" s="1"/>
  <c r="V1284" i="8"/>
  <c r="W1283" i="8"/>
  <c r="X1283" i="8" l="1"/>
  <c r="F1283" i="8" s="1"/>
  <c r="V432" i="10"/>
  <c r="W432" i="10" s="1"/>
  <c r="U432" i="10"/>
  <c r="R1283" i="1"/>
  <c r="U1283" i="1" s="1"/>
  <c r="O1284" i="8"/>
  <c r="P1284" i="8" s="1"/>
  <c r="V1285" i="8"/>
  <c r="W1284" i="8"/>
  <c r="P1284" i="1"/>
  <c r="Q1284" i="1" s="1"/>
  <c r="N1285" i="1"/>
  <c r="O1284" i="1"/>
  <c r="I429" i="11"/>
  <c r="X432" i="10" l="1"/>
  <c r="N433" i="10"/>
  <c r="O433" i="10" s="1"/>
  <c r="S433" i="10" s="1"/>
  <c r="Y432" i="10"/>
  <c r="R1284" i="1"/>
  <c r="U1284" i="1" s="1"/>
  <c r="X1284" i="8"/>
  <c r="F1284" i="8" s="1"/>
  <c r="P1285" i="1"/>
  <c r="Q1285" i="1" s="1"/>
  <c r="N1286" i="1"/>
  <c r="O1285" i="1"/>
  <c r="O1285" i="8"/>
  <c r="P1285" i="8" s="1"/>
  <c r="V1286" i="8"/>
  <c r="W1285" i="8"/>
  <c r="X1285" i="8" l="1"/>
  <c r="F1285" i="8" s="1"/>
  <c r="Z432" i="10"/>
  <c r="F432" i="10" s="1"/>
  <c r="O1286" i="8"/>
  <c r="P1286" i="8" s="1"/>
  <c r="V1287" i="8"/>
  <c r="W1286" i="8"/>
  <c r="L431" i="11"/>
  <c r="T433" i="10"/>
  <c r="P1286" i="1"/>
  <c r="Q1286" i="1" s="1"/>
  <c r="N1287" i="1"/>
  <c r="O1286" i="1"/>
  <c r="R1285" i="1"/>
  <c r="U1285" i="1" s="1"/>
  <c r="R1286" i="1" l="1"/>
  <c r="U1286" i="1" s="1"/>
  <c r="V433" i="10"/>
  <c r="W433" i="10" s="1"/>
  <c r="U433" i="10"/>
  <c r="X1286" i="8"/>
  <c r="F1286" i="8" s="1"/>
  <c r="P1287" i="1"/>
  <c r="Q1287" i="1" s="1"/>
  <c r="N1288" i="1"/>
  <c r="O1287" i="1"/>
  <c r="I430" i="11"/>
  <c r="O1287" i="8"/>
  <c r="P1287" i="8" s="1"/>
  <c r="V1288" i="8"/>
  <c r="W1287" i="8"/>
  <c r="X433" i="10" l="1"/>
  <c r="N434" i="10"/>
  <c r="O434" i="10" s="1"/>
  <c r="S434" i="10" s="1"/>
  <c r="X1287" i="8"/>
  <c r="F1287" i="8" s="1"/>
  <c r="R1287" i="1"/>
  <c r="U1287" i="1" s="1"/>
  <c r="Y433" i="10"/>
  <c r="P1288" i="1"/>
  <c r="Q1288" i="1" s="1"/>
  <c r="N1289" i="1"/>
  <c r="O1288" i="1"/>
  <c r="O1288" i="8"/>
  <c r="P1288" i="8" s="1"/>
  <c r="V1289" i="8"/>
  <c r="W1288" i="8"/>
  <c r="X1288" i="8" l="1"/>
  <c r="F1288" i="8" s="1"/>
  <c r="R1288" i="1"/>
  <c r="U1288" i="1" s="1"/>
  <c r="P1289" i="1"/>
  <c r="Q1289" i="1" s="1"/>
  <c r="N1290" i="1"/>
  <c r="O1289" i="1"/>
  <c r="L432" i="11"/>
  <c r="T434" i="10"/>
  <c r="O1289" i="8"/>
  <c r="P1289" i="8" s="1"/>
  <c r="X1289" i="8" s="1"/>
  <c r="F1289" i="8" s="1"/>
  <c r="V1290" i="8"/>
  <c r="W1289" i="8"/>
  <c r="Z433" i="10"/>
  <c r="F433" i="10" s="1"/>
  <c r="V434" i="10" l="1"/>
  <c r="W434" i="10" s="1"/>
  <c r="U434" i="10"/>
  <c r="R1289" i="1"/>
  <c r="U1289" i="1" s="1"/>
  <c r="I431" i="11"/>
  <c r="P1290" i="1"/>
  <c r="Q1290" i="1" s="1"/>
  <c r="N1291" i="1"/>
  <c r="O1290" i="1"/>
  <c r="O1290" i="8"/>
  <c r="P1290" i="8" s="1"/>
  <c r="V1291" i="8"/>
  <c r="W1290" i="8"/>
  <c r="X434" i="10" l="1"/>
  <c r="N435" i="10"/>
  <c r="O435" i="10" s="1"/>
  <c r="S435" i="10" s="1"/>
  <c r="X1290" i="8"/>
  <c r="F1290" i="8" s="1"/>
  <c r="R1290" i="1"/>
  <c r="U1290" i="1" s="1"/>
  <c r="P1291" i="1"/>
  <c r="Q1291" i="1" s="1"/>
  <c r="N1292" i="1"/>
  <c r="O1291" i="1"/>
  <c r="O1291" i="8"/>
  <c r="P1291" i="8" s="1"/>
  <c r="V1292" i="8"/>
  <c r="W1291" i="8"/>
  <c r="Y434" i="10"/>
  <c r="R1291" i="1" l="1"/>
  <c r="U1291" i="1" s="1"/>
  <c r="Z434" i="10"/>
  <c r="F434" i="10" s="1"/>
  <c r="O1292" i="8"/>
  <c r="P1292" i="8" s="1"/>
  <c r="V1293" i="8"/>
  <c r="W1292" i="8"/>
  <c r="X1291" i="8"/>
  <c r="F1291" i="8" s="1"/>
  <c r="P1292" i="1"/>
  <c r="Q1292" i="1" s="1"/>
  <c r="N1293" i="1"/>
  <c r="O1292" i="1"/>
  <c r="T435" i="10"/>
  <c r="L433" i="11"/>
  <c r="R1292" i="1" l="1"/>
  <c r="U1292" i="1" s="1"/>
  <c r="V435" i="10"/>
  <c r="W435" i="10" s="1"/>
  <c r="U435" i="10"/>
  <c r="X1292" i="8"/>
  <c r="F1292" i="8" s="1"/>
  <c r="P1293" i="1"/>
  <c r="Q1293" i="1" s="1"/>
  <c r="N1294" i="1"/>
  <c r="O1293" i="1"/>
  <c r="I432" i="11"/>
  <c r="O1293" i="8"/>
  <c r="P1293" i="8" s="1"/>
  <c r="V1294" i="8"/>
  <c r="W1293" i="8"/>
  <c r="X435" i="10" l="1"/>
  <c r="N436" i="10"/>
  <c r="O436" i="10" s="1"/>
  <c r="S436" i="10" s="1"/>
  <c r="X1293" i="8"/>
  <c r="F1293" i="8" s="1"/>
  <c r="R1293" i="1"/>
  <c r="U1293" i="1" s="1"/>
  <c r="Y435" i="10"/>
  <c r="P1294" i="1"/>
  <c r="Q1294" i="1" s="1"/>
  <c r="N1295" i="1"/>
  <c r="O1294" i="1"/>
  <c r="O1294" i="8"/>
  <c r="P1294" i="8" s="1"/>
  <c r="V1295" i="8"/>
  <c r="W1294" i="8"/>
  <c r="X1294" i="8" l="1"/>
  <c r="F1294" i="8" s="1"/>
  <c r="P1295" i="1"/>
  <c r="Q1295" i="1" s="1"/>
  <c r="N1296" i="1"/>
  <c r="O1295" i="1"/>
  <c r="R1294" i="1"/>
  <c r="U1294" i="1" s="1"/>
  <c r="L434" i="11"/>
  <c r="T436" i="10"/>
  <c r="O1295" i="8"/>
  <c r="P1295" i="8" s="1"/>
  <c r="V1296" i="8"/>
  <c r="W1295" i="8"/>
  <c r="Z435" i="10"/>
  <c r="F435" i="10" s="1"/>
  <c r="V436" i="10" l="1"/>
  <c r="W436" i="10" s="1"/>
  <c r="U436" i="10"/>
  <c r="X1295" i="8"/>
  <c r="F1295" i="8" s="1"/>
  <c r="R1295" i="1"/>
  <c r="U1295" i="1" s="1"/>
  <c r="O1296" i="8"/>
  <c r="P1296" i="8" s="1"/>
  <c r="V1297" i="8"/>
  <c r="W1296" i="8"/>
  <c r="I433" i="11"/>
  <c r="P1296" i="1"/>
  <c r="Q1296" i="1" s="1"/>
  <c r="N1297" i="1"/>
  <c r="O1296" i="1"/>
  <c r="X436" i="10" l="1"/>
  <c r="N437" i="10"/>
  <c r="O437" i="10" s="1"/>
  <c r="S437" i="10" s="1"/>
  <c r="R1296" i="1"/>
  <c r="U1296" i="1" s="1"/>
  <c r="X1296" i="8"/>
  <c r="F1296" i="8" s="1"/>
  <c r="P1297" i="1"/>
  <c r="Q1297" i="1" s="1"/>
  <c r="N1298" i="1"/>
  <c r="O1297" i="1"/>
  <c r="Y436" i="10"/>
  <c r="O1297" i="8"/>
  <c r="P1297" i="8" s="1"/>
  <c r="V1298" i="8"/>
  <c r="W1297" i="8"/>
  <c r="X1297" i="8" l="1"/>
  <c r="F1297" i="8" s="1"/>
  <c r="Z436" i="10"/>
  <c r="F436" i="10" s="1"/>
  <c r="O1298" i="8"/>
  <c r="P1298" i="8" s="1"/>
  <c r="V1299" i="8"/>
  <c r="W1298" i="8"/>
  <c r="R1297" i="1"/>
  <c r="U1297" i="1" s="1"/>
  <c r="P1298" i="1"/>
  <c r="Q1298" i="1" s="1"/>
  <c r="R1298" i="1" s="1"/>
  <c r="U1298" i="1" s="1"/>
  <c r="N1299" i="1"/>
  <c r="O1298" i="1"/>
  <c r="L435" i="11"/>
  <c r="T437" i="10"/>
  <c r="V437" i="10" l="1"/>
  <c r="W437" i="10" s="1"/>
  <c r="U437" i="10"/>
  <c r="X1298" i="8"/>
  <c r="F1298" i="8" s="1"/>
  <c r="P1299" i="1"/>
  <c r="Q1299" i="1" s="1"/>
  <c r="N1300" i="1"/>
  <c r="O1299" i="1"/>
  <c r="O1299" i="8"/>
  <c r="P1299" i="8" s="1"/>
  <c r="V1300" i="8"/>
  <c r="W1299" i="8"/>
  <c r="I434" i="11"/>
  <c r="X437" i="10" l="1"/>
  <c r="N438" i="10"/>
  <c r="O438" i="10" s="1"/>
  <c r="S438" i="10" s="1"/>
  <c r="X1299" i="8"/>
  <c r="F1299" i="8" s="1"/>
  <c r="Y437" i="10"/>
  <c r="R1299" i="1"/>
  <c r="U1299" i="1" s="1"/>
  <c r="O1300" i="8"/>
  <c r="P1300" i="8" s="1"/>
  <c r="V1301" i="8"/>
  <c r="W1300" i="8"/>
  <c r="P1300" i="1"/>
  <c r="Q1300" i="1" s="1"/>
  <c r="N1301" i="1"/>
  <c r="O1300" i="1"/>
  <c r="Z437" i="10" l="1"/>
  <c r="F437" i="10" s="1"/>
  <c r="R1300" i="1"/>
  <c r="U1300" i="1" s="1"/>
  <c r="X1300" i="8"/>
  <c r="F1300" i="8" s="1"/>
  <c r="P1301" i="1"/>
  <c r="Q1301" i="1" s="1"/>
  <c r="N1302" i="1"/>
  <c r="O1301" i="1"/>
  <c r="O1301" i="8"/>
  <c r="P1301" i="8" s="1"/>
  <c r="V1302" i="8"/>
  <c r="W1301" i="8"/>
  <c r="L436" i="11"/>
  <c r="T438" i="10"/>
  <c r="V438" i="10" l="1"/>
  <c r="W438" i="10" s="1"/>
  <c r="U438" i="10"/>
  <c r="X1301" i="8"/>
  <c r="F1301" i="8" s="1"/>
  <c r="R1301" i="1"/>
  <c r="U1301" i="1" s="1"/>
  <c r="O1302" i="8"/>
  <c r="P1302" i="8" s="1"/>
  <c r="V1303" i="8"/>
  <c r="W1302" i="8"/>
  <c r="I435" i="11"/>
  <c r="P1302" i="1"/>
  <c r="Q1302" i="1" s="1"/>
  <c r="N1303" i="1"/>
  <c r="O1302" i="1"/>
  <c r="X438" i="10" l="1"/>
  <c r="N439" i="10"/>
  <c r="O439" i="10" s="1"/>
  <c r="S439" i="10" s="1"/>
  <c r="R1302" i="1"/>
  <c r="U1302" i="1" s="1"/>
  <c r="X1302" i="8"/>
  <c r="F1302" i="8" s="1"/>
  <c r="Y438" i="10"/>
  <c r="P1303" i="1"/>
  <c r="Q1303" i="1" s="1"/>
  <c r="N1304" i="1"/>
  <c r="O1303" i="1"/>
  <c r="O1303" i="8"/>
  <c r="P1303" i="8" s="1"/>
  <c r="V1304" i="8"/>
  <c r="W1303" i="8"/>
  <c r="X1303" i="8" l="1"/>
  <c r="F1303" i="8" s="1"/>
  <c r="R1303" i="1"/>
  <c r="U1303" i="1" s="1"/>
  <c r="Z438" i="10"/>
  <c r="F438" i="10" s="1"/>
  <c r="P1304" i="1"/>
  <c r="Q1304" i="1" s="1"/>
  <c r="N1305" i="1"/>
  <c r="O1304" i="1"/>
  <c r="O1304" i="8"/>
  <c r="P1304" i="8" s="1"/>
  <c r="V1305" i="8"/>
  <c r="W1304" i="8"/>
  <c r="L437" i="11"/>
  <c r="T439" i="10"/>
  <c r="V439" i="10" l="1"/>
  <c r="W439" i="10" s="1"/>
  <c r="U439" i="10"/>
  <c r="X1304" i="8"/>
  <c r="F1304" i="8" s="1"/>
  <c r="R1304" i="1"/>
  <c r="U1304" i="1" s="1"/>
  <c r="I436" i="11"/>
  <c r="P1305" i="1"/>
  <c r="Q1305" i="1" s="1"/>
  <c r="N1306" i="1"/>
  <c r="O1305" i="1"/>
  <c r="O1305" i="8"/>
  <c r="P1305" i="8" s="1"/>
  <c r="V1306" i="8"/>
  <c r="W1305" i="8"/>
  <c r="R1305" i="1" l="1"/>
  <c r="U1305" i="1" s="1"/>
  <c r="X439" i="10"/>
  <c r="N440" i="10"/>
  <c r="O440" i="10" s="1"/>
  <c r="S440" i="10" s="1"/>
  <c r="X1305" i="8"/>
  <c r="F1305" i="8" s="1"/>
  <c r="O1306" i="8"/>
  <c r="P1306" i="8" s="1"/>
  <c r="V1307" i="8"/>
  <c r="W1306" i="8"/>
  <c r="P1306" i="1"/>
  <c r="Q1306" i="1" s="1"/>
  <c r="N1307" i="1"/>
  <c r="O1306" i="1"/>
  <c r="Y439" i="10"/>
  <c r="R1306" i="1" l="1"/>
  <c r="U1306" i="1" s="1"/>
  <c r="X1306" i="8"/>
  <c r="F1306" i="8" s="1"/>
  <c r="Z439" i="10"/>
  <c r="F439" i="10" s="1"/>
  <c r="L438" i="11"/>
  <c r="T440" i="10"/>
  <c r="P1307" i="1"/>
  <c r="Q1307" i="1" s="1"/>
  <c r="N1308" i="1"/>
  <c r="O1307" i="1"/>
  <c r="O1307" i="8"/>
  <c r="P1307" i="8" s="1"/>
  <c r="V1308" i="8"/>
  <c r="W1307" i="8"/>
  <c r="R1307" i="1" l="1"/>
  <c r="U1307" i="1" s="1"/>
  <c r="V440" i="10"/>
  <c r="W440" i="10" s="1"/>
  <c r="U440" i="10"/>
  <c r="X1307" i="8"/>
  <c r="F1307" i="8" s="1"/>
  <c r="O1308" i="8"/>
  <c r="P1308" i="8" s="1"/>
  <c r="V1309" i="8"/>
  <c r="W1308" i="8"/>
  <c r="P1308" i="1"/>
  <c r="Q1308" i="1" s="1"/>
  <c r="N1309" i="1"/>
  <c r="O1308" i="1"/>
  <c r="I437" i="11"/>
  <c r="X440" i="10" l="1"/>
  <c r="N441" i="10"/>
  <c r="O441" i="10" s="1"/>
  <c r="S441" i="10" s="1"/>
  <c r="X1308" i="8"/>
  <c r="F1308" i="8" s="1"/>
  <c r="Y440" i="10"/>
  <c r="R1308" i="1"/>
  <c r="U1308" i="1" s="1"/>
  <c r="P1309" i="1"/>
  <c r="Q1309" i="1" s="1"/>
  <c r="N1310" i="1"/>
  <c r="O1309" i="1"/>
  <c r="O1309" i="8"/>
  <c r="P1309" i="8" s="1"/>
  <c r="V1310" i="8"/>
  <c r="W1309" i="8"/>
  <c r="Z440" i="10" l="1"/>
  <c r="F440" i="10" s="1"/>
  <c r="X1309" i="8"/>
  <c r="F1309" i="8" s="1"/>
  <c r="R1309" i="1"/>
  <c r="U1309" i="1" s="1"/>
  <c r="P1310" i="1"/>
  <c r="Q1310" i="1" s="1"/>
  <c r="N1311" i="1"/>
  <c r="O1310" i="1"/>
  <c r="O1310" i="8"/>
  <c r="P1310" i="8" s="1"/>
  <c r="X1310" i="8" s="1"/>
  <c r="F1310" i="8" s="1"/>
  <c r="V1311" i="8"/>
  <c r="W1310" i="8"/>
  <c r="L439" i="11"/>
  <c r="T441" i="10"/>
  <c r="V441" i="10" l="1"/>
  <c r="W441" i="10" s="1"/>
  <c r="U441" i="10"/>
  <c r="I438" i="11"/>
  <c r="P1311" i="1"/>
  <c r="Q1311" i="1" s="1"/>
  <c r="N1312" i="1"/>
  <c r="O1311" i="1"/>
  <c r="O1311" i="8"/>
  <c r="P1311" i="8" s="1"/>
  <c r="V1312" i="8"/>
  <c r="W1311" i="8"/>
  <c r="R1310" i="1"/>
  <c r="U1310" i="1" s="1"/>
  <c r="X1311" i="8" l="1"/>
  <c r="F1311" i="8" s="1"/>
  <c r="X441" i="10"/>
  <c r="N442" i="10"/>
  <c r="O442" i="10" s="1"/>
  <c r="S442" i="10" s="1"/>
  <c r="R1311" i="1"/>
  <c r="U1311" i="1" s="1"/>
  <c r="P1312" i="1"/>
  <c r="Q1312" i="1" s="1"/>
  <c r="N1313" i="1"/>
  <c r="O1312" i="1"/>
  <c r="O1312" i="8"/>
  <c r="P1312" i="8" s="1"/>
  <c r="X1312" i="8" s="1"/>
  <c r="F1312" i="8" s="1"/>
  <c r="V1313" i="8"/>
  <c r="W1312" i="8"/>
  <c r="Y441" i="10"/>
  <c r="Z441" i="10" l="1"/>
  <c r="F441" i="10" s="1"/>
  <c r="O1313" i="8"/>
  <c r="P1313" i="8" s="1"/>
  <c r="V1314" i="8"/>
  <c r="W1313" i="8"/>
  <c r="L440" i="11"/>
  <c r="T442" i="10"/>
  <c r="P1313" i="1"/>
  <c r="Q1313" i="1" s="1"/>
  <c r="N1314" i="1"/>
  <c r="O1313" i="1"/>
  <c r="R1312" i="1"/>
  <c r="U1312" i="1" s="1"/>
  <c r="R1313" i="1" l="1"/>
  <c r="U1313" i="1" s="1"/>
  <c r="V442" i="10"/>
  <c r="W442" i="10" s="1"/>
  <c r="U442" i="10"/>
  <c r="X1313" i="8"/>
  <c r="F1313" i="8" s="1"/>
  <c r="I439" i="11"/>
  <c r="P1314" i="1"/>
  <c r="Q1314" i="1" s="1"/>
  <c r="N1315" i="1"/>
  <c r="O1314" i="1"/>
  <c r="O1314" i="8"/>
  <c r="P1314" i="8" s="1"/>
  <c r="V1315" i="8"/>
  <c r="W1314" i="8"/>
  <c r="X1314" i="8" l="1"/>
  <c r="F1314" i="8" s="1"/>
  <c r="X442" i="10"/>
  <c r="N443" i="10"/>
  <c r="O443" i="10" s="1"/>
  <c r="S443" i="10" s="1"/>
  <c r="R1314" i="1"/>
  <c r="U1314" i="1" s="1"/>
  <c r="O1315" i="8"/>
  <c r="P1315" i="8" s="1"/>
  <c r="V1316" i="8"/>
  <c r="W1315" i="8"/>
  <c r="P1315" i="1"/>
  <c r="Q1315" i="1" s="1"/>
  <c r="N1316" i="1"/>
  <c r="O1315" i="1"/>
  <c r="Y442" i="10"/>
  <c r="Z442" i="10" l="1"/>
  <c r="F442" i="10" s="1"/>
  <c r="R1315" i="1"/>
  <c r="U1315" i="1" s="1"/>
  <c r="X1315" i="8"/>
  <c r="F1315" i="8" s="1"/>
  <c r="P1316" i="1"/>
  <c r="Q1316" i="1" s="1"/>
  <c r="N1317" i="1"/>
  <c r="O1316" i="1"/>
  <c r="L441" i="11"/>
  <c r="T443" i="10"/>
  <c r="O1316" i="8"/>
  <c r="P1316" i="8" s="1"/>
  <c r="V1317" i="8"/>
  <c r="W1316" i="8"/>
  <c r="X1316" i="8" l="1"/>
  <c r="F1316" i="8" s="1"/>
  <c r="V443" i="10"/>
  <c r="W443" i="10" s="1"/>
  <c r="U443" i="10"/>
  <c r="R1316" i="1"/>
  <c r="U1316" i="1" s="1"/>
  <c r="I440" i="11"/>
  <c r="O1317" i="8"/>
  <c r="P1317" i="8" s="1"/>
  <c r="V1318" i="8"/>
  <c r="W1317" i="8"/>
  <c r="P1317" i="1"/>
  <c r="Q1317" i="1" s="1"/>
  <c r="N1318" i="1"/>
  <c r="O1317" i="1"/>
  <c r="X443" i="10" l="1"/>
  <c r="N444" i="10"/>
  <c r="O444" i="10" s="1"/>
  <c r="S444" i="10" s="1"/>
  <c r="R1317" i="1"/>
  <c r="U1317" i="1" s="1"/>
  <c r="X1317" i="8"/>
  <c r="F1317" i="8" s="1"/>
  <c r="P1318" i="1"/>
  <c r="Q1318" i="1" s="1"/>
  <c r="N1319" i="1"/>
  <c r="O1318" i="1"/>
  <c r="O1318" i="8"/>
  <c r="P1318" i="8" s="1"/>
  <c r="V1319" i="8"/>
  <c r="W1318" i="8"/>
  <c r="Y443" i="10"/>
  <c r="Z443" i="10" l="1"/>
  <c r="F443" i="10" s="1"/>
  <c r="X1318" i="8"/>
  <c r="F1318" i="8" s="1"/>
  <c r="R1318" i="1"/>
  <c r="U1318" i="1" s="1"/>
  <c r="L442" i="11"/>
  <c r="T444" i="10"/>
  <c r="O1319" i="8"/>
  <c r="P1319" i="8" s="1"/>
  <c r="V1320" i="8"/>
  <c r="W1319" i="8"/>
  <c r="P1319" i="1"/>
  <c r="Q1319" i="1" s="1"/>
  <c r="N1320" i="1"/>
  <c r="O1319" i="1"/>
  <c r="V444" i="10" l="1"/>
  <c r="W444" i="10" s="1"/>
  <c r="U444" i="10"/>
  <c r="X1319" i="8"/>
  <c r="F1319" i="8" s="1"/>
  <c r="P1320" i="1"/>
  <c r="Q1320" i="1" s="1"/>
  <c r="N1321" i="1"/>
  <c r="O1320" i="1"/>
  <c r="O1320" i="8"/>
  <c r="P1320" i="8" s="1"/>
  <c r="V1321" i="8"/>
  <c r="W1320" i="8"/>
  <c r="R1319" i="1"/>
  <c r="U1319" i="1" s="1"/>
  <c r="I441" i="11"/>
  <c r="X444" i="10" l="1"/>
  <c r="N445" i="10"/>
  <c r="O445" i="10" s="1"/>
  <c r="S445" i="10" s="1"/>
  <c r="X1320" i="8"/>
  <c r="F1320" i="8" s="1"/>
  <c r="O1321" i="8"/>
  <c r="P1321" i="8" s="1"/>
  <c r="V1322" i="8"/>
  <c r="W1321" i="8"/>
  <c r="P1321" i="1"/>
  <c r="Q1321" i="1" s="1"/>
  <c r="N1322" i="1"/>
  <c r="O1321" i="1"/>
  <c r="Y444" i="10"/>
  <c r="R1320" i="1"/>
  <c r="U1320" i="1" s="1"/>
  <c r="R1321" i="1" l="1"/>
  <c r="U1321" i="1" s="1"/>
  <c r="Z444" i="10"/>
  <c r="F444" i="10" s="1"/>
  <c r="X1321" i="8"/>
  <c r="F1321" i="8" s="1"/>
  <c r="T445" i="10"/>
  <c r="L443" i="11"/>
  <c r="O1322" i="8"/>
  <c r="P1322" i="8" s="1"/>
  <c r="V1323" i="8"/>
  <c r="W1322" i="8"/>
  <c r="P1322" i="1"/>
  <c r="Q1322" i="1" s="1"/>
  <c r="N1323" i="1"/>
  <c r="O1322" i="1"/>
  <c r="V445" i="10" l="1"/>
  <c r="W445" i="10" s="1"/>
  <c r="U445" i="10"/>
  <c r="R1322" i="1"/>
  <c r="U1322" i="1" s="1"/>
  <c r="X1322" i="8"/>
  <c r="F1322" i="8" s="1"/>
  <c r="P1323" i="1"/>
  <c r="Q1323" i="1" s="1"/>
  <c r="N1324" i="1"/>
  <c r="O1323" i="1"/>
  <c r="O1323" i="8"/>
  <c r="P1323" i="8" s="1"/>
  <c r="V1324" i="8"/>
  <c r="W1323" i="8"/>
  <c r="I442" i="11"/>
  <c r="X1323" i="8" l="1"/>
  <c r="F1323" i="8" s="1"/>
  <c r="X445" i="10"/>
  <c r="Y445" i="10"/>
  <c r="R1323" i="1"/>
  <c r="U1323" i="1" s="1"/>
  <c r="O1324" i="8"/>
  <c r="P1324" i="8" s="1"/>
  <c r="V1325" i="8"/>
  <c r="W1324" i="8"/>
  <c r="P1324" i="1"/>
  <c r="Q1324" i="1" s="1"/>
  <c r="N1325" i="1"/>
  <c r="O1324" i="1"/>
  <c r="N446" i="10"/>
  <c r="O446" i="10" s="1"/>
  <c r="S446" i="10" s="1"/>
  <c r="R1324" i="1" l="1"/>
  <c r="U1324" i="1" s="1"/>
  <c r="Z445" i="10"/>
  <c r="F445" i="10" s="1"/>
  <c r="X1324" i="8"/>
  <c r="F1324" i="8" s="1"/>
  <c r="P1325" i="1"/>
  <c r="Q1325" i="1" s="1"/>
  <c r="N1326" i="1"/>
  <c r="O1325" i="1"/>
  <c r="T446" i="10"/>
  <c r="L444" i="11"/>
  <c r="O1325" i="8"/>
  <c r="P1325" i="8" s="1"/>
  <c r="V1326" i="8"/>
  <c r="W1325" i="8"/>
  <c r="X1325" i="8" l="1"/>
  <c r="F1325" i="8" s="1"/>
  <c r="V446" i="10"/>
  <c r="W446" i="10" s="1"/>
  <c r="U446" i="10"/>
  <c r="R1325" i="1"/>
  <c r="U1325" i="1" s="1"/>
  <c r="I443" i="11"/>
  <c r="O1326" i="8"/>
  <c r="P1326" i="8" s="1"/>
  <c r="V1327" i="8"/>
  <c r="W1326" i="8"/>
  <c r="P1326" i="1"/>
  <c r="Q1326" i="1" s="1"/>
  <c r="N1327" i="1"/>
  <c r="O1326" i="1"/>
  <c r="X446" i="10" l="1"/>
  <c r="N447" i="10"/>
  <c r="O447" i="10" s="1"/>
  <c r="S447" i="10" s="1"/>
  <c r="R1326" i="1"/>
  <c r="U1326" i="1" s="1"/>
  <c r="X1326" i="8"/>
  <c r="F1326" i="8" s="1"/>
  <c r="P1327" i="1"/>
  <c r="Q1327" i="1" s="1"/>
  <c r="N1328" i="1"/>
  <c r="O1327" i="1"/>
  <c r="Y446" i="10"/>
  <c r="O1327" i="8"/>
  <c r="P1327" i="8" s="1"/>
  <c r="V1328" i="8"/>
  <c r="W1327" i="8"/>
  <c r="X1327" i="8" l="1"/>
  <c r="F1327" i="8" s="1"/>
  <c r="R1327" i="1"/>
  <c r="U1327" i="1" s="1"/>
  <c r="Z446" i="10"/>
  <c r="F446" i="10" s="1"/>
  <c r="L445" i="11"/>
  <c r="T447" i="10"/>
  <c r="P1328" i="1"/>
  <c r="Q1328" i="1" s="1"/>
  <c r="N1329" i="1"/>
  <c r="O1328" i="1"/>
  <c r="O1328" i="8"/>
  <c r="P1328" i="8" s="1"/>
  <c r="V1329" i="8"/>
  <c r="W1328" i="8"/>
  <c r="V447" i="10" l="1"/>
  <c r="W447" i="10" s="1"/>
  <c r="U447" i="10"/>
  <c r="X1328" i="8"/>
  <c r="F1328" i="8" s="1"/>
  <c r="R1328" i="1"/>
  <c r="U1328" i="1" s="1"/>
  <c r="O1329" i="8"/>
  <c r="P1329" i="8" s="1"/>
  <c r="V1330" i="8"/>
  <c r="W1329" i="8"/>
  <c r="I444" i="11"/>
  <c r="P1329" i="1"/>
  <c r="Q1329" i="1" s="1"/>
  <c r="N1330" i="1"/>
  <c r="O1329" i="1"/>
  <c r="X447" i="10" l="1"/>
  <c r="N448" i="10"/>
  <c r="O448" i="10" s="1"/>
  <c r="S448" i="10" s="1"/>
  <c r="R1329" i="1"/>
  <c r="U1329" i="1" s="1"/>
  <c r="X1329" i="8"/>
  <c r="F1329" i="8" s="1"/>
  <c r="Y447" i="10"/>
  <c r="P1330" i="1"/>
  <c r="Q1330" i="1" s="1"/>
  <c r="N1331" i="1"/>
  <c r="O1330" i="1"/>
  <c r="O1330" i="8"/>
  <c r="P1330" i="8" s="1"/>
  <c r="V1331" i="8"/>
  <c r="W1330" i="8"/>
  <c r="Z447" i="10" l="1"/>
  <c r="F447" i="10" s="1"/>
  <c r="R1330" i="1"/>
  <c r="U1330" i="1" s="1"/>
  <c r="X1330" i="8"/>
  <c r="F1330" i="8" s="1"/>
  <c r="P1331" i="1"/>
  <c r="Q1331" i="1" s="1"/>
  <c r="N1332" i="1"/>
  <c r="O1331" i="1"/>
  <c r="L446" i="11"/>
  <c r="T448" i="10"/>
  <c r="O1331" i="8"/>
  <c r="P1331" i="8" s="1"/>
  <c r="V1332" i="8"/>
  <c r="W1331" i="8"/>
  <c r="X1331" i="8" l="1"/>
  <c r="F1331" i="8" s="1"/>
  <c r="V448" i="10"/>
  <c r="W448" i="10" s="1"/>
  <c r="U448" i="10"/>
  <c r="I445" i="11"/>
  <c r="O1332" i="8"/>
  <c r="P1332" i="8" s="1"/>
  <c r="V1333" i="8"/>
  <c r="W1332" i="8"/>
  <c r="P1332" i="1"/>
  <c r="Q1332" i="1" s="1"/>
  <c r="N1333" i="1"/>
  <c r="O1332" i="1"/>
  <c r="R1331" i="1"/>
  <c r="U1331" i="1" s="1"/>
  <c r="R1332" i="1" l="1"/>
  <c r="U1332" i="1" s="1"/>
  <c r="X448" i="10"/>
  <c r="N449" i="10"/>
  <c r="O449" i="10" s="1"/>
  <c r="S449" i="10" s="1"/>
  <c r="X1332" i="8"/>
  <c r="F1332" i="8" s="1"/>
  <c r="P1333" i="1"/>
  <c r="Q1333" i="1" s="1"/>
  <c r="N1334" i="1"/>
  <c r="O1333" i="1"/>
  <c r="O1333" i="8"/>
  <c r="P1333" i="8" s="1"/>
  <c r="V1334" i="8"/>
  <c r="W1333" i="8"/>
  <c r="Y448" i="10"/>
  <c r="X1333" i="8" l="1"/>
  <c r="F1333" i="8" s="1"/>
  <c r="Z448" i="10"/>
  <c r="F448" i="10" s="1"/>
  <c r="L447" i="11"/>
  <c r="T449" i="10"/>
  <c r="P1334" i="1"/>
  <c r="Q1334" i="1" s="1"/>
  <c r="N1335" i="1"/>
  <c r="O1334" i="1"/>
  <c r="O1334" i="8"/>
  <c r="P1334" i="8" s="1"/>
  <c r="V1335" i="8"/>
  <c r="W1334" i="8"/>
  <c r="R1333" i="1"/>
  <c r="U1333" i="1" s="1"/>
  <c r="X1334" i="8" l="1"/>
  <c r="F1334" i="8" s="1"/>
  <c r="V449" i="10"/>
  <c r="W449" i="10" s="1"/>
  <c r="U449" i="10"/>
  <c r="R1334" i="1"/>
  <c r="U1334" i="1" s="1"/>
  <c r="O1335" i="8"/>
  <c r="P1335" i="8" s="1"/>
  <c r="V1336" i="8"/>
  <c r="W1335" i="8"/>
  <c r="P1335" i="1"/>
  <c r="Q1335" i="1" s="1"/>
  <c r="N1336" i="1"/>
  <c r="O1335" i="1"/>
  <c r="I446" i="11"/>
  <c r="X449" i="10" l="1"/>
  <c r="N450" i="10"/>
  <c r="O450" i="10" s="1"/>
  <c r="S450" i="10" s="1"/>
  <c r="R1335" i="1"/>
  <c r="U1335" i="1" s="1"/>
  <c r="Y449" i="10"/>
  <c r="P1336" i="1"/>
  <c r="Q1336" i="1" s="1"/>
  <c r="N1337" i="1"/>
  <c r="O1336" i="1"/>
  <c r="O1336" i="8"/>
  <c r="P1336" i="8" s="1"/>
  <c r="X1336" i="8" s="1"/>
  <c r="F1336" i="8" s="1"/>
  <c r="V1337" i="8"/>
  <c r="W1336" i="8"/>
  <c r="X1335" i="8"/>
  <c r="F1335" i="8" s="1"/>
  <c r="Z449" i="10" l="1"/>
  <c r="F449" i="10" s="1"/>
  <c r="R1336" i="1"/>
  <c r="U1336" i="1" s="1"/>
  <c r="O1337" i="8"/>
  <c r="P1337" i="8" s="1"/>
  <c r="V1338" i="8"/>
  <c r="W1337" i="8"/>
  <c r="P1337" i="1"/>
  <c r="Q1337" i="1" s="1"/>
  <c r="N1338" i="1"/>
  <c r="O1337" i="1"/>
  <c r="L448" i="11"/>
  <c r="T450" i="10"/>
  <c r="V450" i="10" l="1"/>
  <c r="W450" i="10" s="1"/>
  <c r="U450" i="10"/>
  <c r="R1337" i="1"/>
  <c r="U1337" i="1" s="1"/>
  <c r="X1337" i="8"/>
  <c r="F1337" i="8" s="1"/>
  <c r="I447" i="11"/>
  <c r="O1338" i="8"/>
  <c r="P1338" i="8" s="1"/>
  <c r="V1339" i="8"/>
  <c r="W1338" i="8"/>
  <c r="P1338" i="1"/>
  <c r="Q1338" i="1" s="1"/>
  <c r="N1339" i="1"/>
  <c r="O1338" i="1"/>
  <c r="X450" i="10" l="1"/>
  <c r="N451" i="10"/>
  <c r="O451" i="10" s="1"/>
  <c r="S451" i="10" s="1"/>
  <c r="R1338" i="1"/>
  <c r="U1338" i="1" s="1"/>
  <c r="X1338" i="8"/>
  <c r="F1338" i="8" s="1"/>
  <c r="P1339" i="1"/>
  <c r="Q1339" i="1" s="1"/>
  <c r="N1340" i="1"/>
  <c r="O1339" i="1"/>
  <c r="O1339" i="8"/>
  <c r="P1339" i="8" s="1"/>
  <c r="V1340" i="8"/>
  <c r="W1339" i="8"/>
  <c r="Y450" i="10"/>
  <c r="Z450" i="10" l="1"/>
  <c r="F450" i="10" s="1"/>
  <c r="X1339" i="8"/>
  <c r="F1339" i="8" s="1"/>
  <c r="O1340" i="8"/>
  <c r="P1340" i="8" s="1"/>
  <c r="V1341" i="8"/>
  <c r="W1340" i="8"/>
  <c r="L449" i="11"/>
  <c r="T451" i="10"/>
  <c r="P1340" i="1"/>
  <c r="Q1340" i="1" s="1"/>
  <c r="N1341" i="1"/>
  <c r="O1340" i="1"/>
  <c r="R1339" i="1"/>
  <c r="U1339" i="1" s="1"/>
  <c r="V451" i="10" l="1"/>
  <c r="W451" i="10" s="1"/>
  <c r="U451" i="10"/>
  <c r="R1340" i="1"/>
  <c r="U1340" i="1" s="1"/>
  <c r="I448" i="11"/>
  <c r="P1341" i="1"/>
  <c r="Q1341" i="1" s="1"/>
  <c r="N1342" i="1"/>
  <c r="O1341" i="1"/>
  <c r="O1341" i="8"/>
  <c r="P1341" i="8" s="1"/>
  <c r="V1342" i="8"/>
  <c r="W1341" i="8"/>
  <c r="X1340" i="8"/>
  <c r="F1340" i="8" s="1"/>
  <c r="X451" i="10" l="1"/>
  <c r="N452" i="10"/>
  <c r="O452" i="10" s="1"/>
  <c r="S452" i="10" s="1"/>
  <c r="X1341" i="8"/>
  <c r="F1341" i="8" s="1"/>
  <c r="R1341" i="1"/>
  <c r="U1341" i="1" s="1"/>
  <c r="O1342" i="8"/>
  <c r="P1342" i="8" s="1"/>
  <c r="V1343" i="8"/>
  <c r="W1342" i="8"/>
  <c r="P1342" i="1"/>
  <c r="Q1342" i="1" s="1"/>
  <c r="N1343" i="1"/>
  <c r="O1342" i="1"/>
  <c r="Y451" i="10"/>
  <c r="Z451" i="10" l="1"/>
  <c r="F451" i="10" s="1"/>
  <c r="R1342" i="1"/>
  <c r="U1342" i="1" s="1"/>
  <c r="P1343" i="1"/>
  <c r="Q1343" i="1" s="1"/>
  <c r="N1344" i="1"/>
  <c r="O1343" i="1"/>
  <c r="T452" i="10"/>
  <c r="L450" i="11"/>
  <c r="O1343" i="8"/>
  <c r="P1343" i="8" s="1"/>
  <c r="X1343" i="8" s="1"/>
  <c r="F1343" i="8" s="1"/>
  <c r="V1344" i="8"/>
  <c r="W1343" i="8"/>
  <c r="X1342" i="8"/>
  <c r="F1342" i="8" s="1"/>
  <c r="V452" i="10" l="1"/>
  <c r="W452" i="10" s="1"/>
  <c r="U452" i="10"/>
  <c r="I449" i="11"/>
  <c r="O1344" i="8"/>
  <c r="P1344" i="8" s="1"/>
  <c r="V1345" i="8"/>
  <c r="W1344" i="8"/>
  <c r="P1344" i="1"/>
  <c r="Q1344" i="1" s="1"/>
  <c r="N1345" i="1"/>
  <c r="O1344" i="1"/>
  <c r="R1343" i="1"/>
  <c r="U1343" i="1" s="1"/>
  <c r="R1344" i="1" l="1"/>
  <c r="U1344" i="1" s="1"/>
  <c r="X452" i="10"/>
  <c r="N453" i="10"/>
  <c r="O453" i="10" s="1"/>
  <c r="S453" i="10" s="1"/>
  <c r="X1344" i="8"/>
  <c r="F1344" i="8" s="1"/>
  <c r="P1345" i="1"/>
  <c r="Q1345" i="1" s="1"/>
  <c r="N1346" i="1"/>
  <c r="O1345" i="1"/>
  <c r="O1345" i="8"/>
  <c r="P1345" i="8" s="1"/>
  <c r="X1345" i="8" s="1"/>
  <c r="F1345" i="8" s="1"/>
  <c r="V1346" i="8"/>
  <c r="W1345" i="8"/>
  <c r="Y452" i="10"/>
  <c r="R1345" i="1" l="1"/>
  <c r="U1345" i="1" s="1"/>
  <c r="O1346" i="8"/>
  <c r="P1346" i="8" s="1"/>
  <c r="V1347" i="8"/>
  <c r="W1346" i="8"/>
  <c r="Z452" i="10"/>
  <c r="F452" i="10" s="1"/>
  <c r="L451" i="11"/>
  <c r="T453" i="10"/>
  <c r="P1346" i="1"/>
  <c r="Q1346" i="1" s="1"/>
  <c r="R1346" i="1" s="1"/>
  <c r="U1346" i="1" s="1"/>
  <c r="N1347" i="1"/>
  <c r="O1346" i="1"/>
  <c r="V453" i="10" l="1"/>
  <c r="W453" i="10" s="1"/>
  <c r="U453" i="10"/>
  <c r="P1347" i="1"/>
  <c r="Q1347" i="1" s="1"/>
  <c r="N1348" i="1"/>
  <c r="O1347" i="1"/>
  <c r="O1347" i="8"/>
  <c r="P1347" i="8" s="1"/>
  <c r="V1348" i="8"/>
  <c r="W1347" i="8"/>
  <c r="I450" i="11"/>
  <c r="X1346" i="8"/>
  <c r="F1346" i="8" s="1"/>
  <c r="X453" i="10" l="1"/>
  <c r="N454" i="10"/>
  <c r="O454" i="10" s="1"/>
  <c r="S454" i="10" s="1"/>
  <c r="X1347" i="8"/>
  <c r="F1347" i="8" s="1"/>
  <c r="Y453" i="10"/>
  <c r="R1347" i="1"/>
  <c r="U1347" i="1" s="1"/>
  <c r="O1348" i="8"/>
  <c r="P1348" i="8" s="1"/>
  <c r="V1349" i="8"/>
  <c r="W1348" i="8"/>
  <c r="P1348" i="1"/>
  <c r="Q1348" i="1" s="1"/>
  <c r="N1349" i="1"/>
  <c r="O1348" i="1"/>
  <c r="Z453" i="10" l="1"/>
  <c r="F453" i="10" s="1"/>
  <c r="X1348" i="8"/>
  <c r="F1348" i="8" s="1"/>
  <c r="P1349" i="1"/>
  <c r="Q1349" i="1" s="1"/>
  <c r="N1350" i="1"/>
  <c r="O1349" i="1"/>
  <c r="L452" i="11"/>
  <c r="T454" i="10"/>
  <c r="R1348" i="1"/>
  <c r="U1348" i="1" s="1"/>
  <c r="O1349" i="8"/>
  <c r="P1349" i="8" s="1"/>
  <c r="V1350" i="8"/>
  <c r="W1349" i="8"/>
  <c r="V454" i="10" l="1"/>
  <c r="W454" i="10" s="1"/>
  <c r="U454" i="10"/>
  <c r="X1349" i="8"/>
  <c r="F1349" i="8" s="1"/>
  <c r="R1349" i="1"/>
  <c r="U1349" i="1" s="1"/>
  <c r="O1350" i="8"/>
  <c r="P1350" i="8" s="1"/>
  <c r="V1351" i="8"/>
  <c r="W1350" i="8"/>
  <c r="I451" i="11"/>
  <c r="P1350" i="1"/>
  <c r="Q1350" i="1" s="1"/>
  <c r="N1351" i="1"/>
  <c r="O1350" i="1"/>
  <c r="X454" i="10" l="1"/>
  <c r="R1350" i="1"/>
  <c r="U1350" i="1" s="1"/>
  <c r="X1350" i="8"/>
  <c r="F1350" i="8" s="1"/>
  <c r="P1351" i="1"/>
  <c r="Q1351" i="1" s="1"/>
  <c r="N1352" i="1"/>
  <c r="O1351" i="1"/>
  <c r="Y454" i="10"/>
  <c r="N455" i="10"/>
  <c r="O455" i="10" s="1"/>
  <c r="S455" i="10" s="1"/>
  <c r="O1351" i="8"/>
  <c r="P1351" i="8" s="1"/>
  <c r="V1352" i="8"/>
  <c r="W1351" i="8"/>
  <c r="Z454" i="10" l="1"/>
  <c r="F454" i="10" s="1"/>
  <c r="X1351" i="8"/>
  <c r="F1351" i="8" s="1"/>
  <c r="R1351" i="1"/>
  <c r="U1351" i="1" s="1"/>
  <c r="T455" i="10"/>
  <c r="L453" i="11"/>
  <c r="P1352" i="1"/>
  <c r="Q1352" i="1" s="1"/>
  <c r="N1353" i="1"/>
  <c r="O1352" i="1"/>
  <c r="O1352" i="8"/>
  <c r="P1352" i="8" s="1"/>
  <c r="V1353" i="8"/>
  <c r="W1352" i="8"/>
  <c r="V455" i="10" l="1"/>
  <c r="W455" i="10" s="1"/>
  <c r="U455" i="10"/>
  <c r="X1352" i="8"/>
  <c r="F1352" i="8" s="1"/>
  <c r="R1352" i="1"/>
  <c r="U1352" i="1" s="1"/>
  <c r="O1353" i="8"/>
  <c r="P1353" i="8" s="1"/>
  <c r="V1354" i="8"/>
  <c r="W1353" i="8"/>
  <c r="P1353" i="1"/>
  <c r="Q1353" i="1" s="1"/>
  <c r="N1354" i="1"/>
  <c r="O1353" i="1"/>
  <c r="I452" i="11"/>
  <c r="R1353" i="1" l="1"/>
  <c r="U1353" i="1" s="1"/>
  <c r="X455" i="10"/>
  <c r="N456" i="10"/>
  <c r="O456" i="10" s="1"/>
  <c r="S456" i="10" s="1"/>
  <c r="X1353" i="8"/>
  <c r="F1353" i="8" s="1"/>
  <c r="Y455" i="10"/>
  <c r="P1354" i="1"/>
  <c r="Q1354" i="1" s="1"/>
  <c r="N1355" i="1"/>
  <c r="O1354" i="1"/>
  <c r="O1354" i="8"/>
  <c r="P1354" i="8" s="1"/>
  <c r="V1355" i="8"/>
  <c r="W1354" i="8"/>
  <c r="Z455" i="10" l="1"/>
  <c r="F455" i="10" s="1"/>
  <c r="X1354" i="8"/>
  <c r="F1354" i="8" s="1"/>
  <c r="R1354" i="1"/>
  <c r="U1354" i="1" s="1"/>
  <c r="L454" i="11"/>
  <c r="T456" i="10"/>
  <c r="O1355" i="8"/>
  <c r="P1355" i="8" s="1"/>
  <c r="V1356" i="8"/>
  <c r="W1355" i="8"/>
  <c r="P1355" i="1"/>
  <c r="Q1355" i="1" s="1"/>
  <c r="N1356" i="1"/>
  <c r="O1355" i="1"/>
  <c r="R1355" i="1" l="1"/>
  <c r="U1355" i="1" s="1"/>
  <c r="V456" i="10"/>
  <c r="W456" i="10" s="1"/>
  <c r="U456" i="10"/>
  <c r="X1355" i="8"/>
  <c r="F1355" i="8" s="1"/>
  <c r="P1356" i="1"/>
  <c r="Q1356" i="1" s="1"/>
  <c r="N1357" i="1"/>
  <c r="O1356" i="1"/>
  <c r="O1356" i="8"/>
  <c r="P1356" i="8" s="1"/>
  <c r="V1357" i="8"/>
  <c r="W1356" i="8"/>
  <c r="I453" i="11"/>
  <c r="X456" i="10" l="1"/>
  <c r="N457" i="10"/>
  <c r="O457" i="10" s="1"/>
  <c r="S457" i="10" s="1"/>
  <c r="X1356" i="8"/>
  <c r="F1356" i="8" s="1"/>
  <c r="Y456" i="10"/>
  <c r="O1357" i="8"/>
  <c r="P1357" i="8" s="1"/>
  <c r="V1358" i="8"/>
  <c r="W1357" i="8"/>
  <c r="P1357" i="1"/>
  <c r="Q1357" i="1" s="1"/>
  <c r="N1358" i="1"/>
  <c r="O1357" i="1"/>
  <c r="R1356" i="1"/>
  <c r="U1356" i="1" s="1"/>
  <c r="R1357" i="1" l="1"/>
  <c r="U1357" i="1" s="1"/>
  <c r="Z456" i="10"/>
  <c r="F456" i="10" s="1"/>
  <c r="X1357" i="8"/>
  <c r="F1357" i="8" s="1"/>
  <c r="T457" i="10"/>
  <c r="L455" i="11"/>
  <c r="P1358" i="1"/>
  <c r="Q1358" i="1" s="1"/>
  <c r="N1359" i="1"/>
  <c r="O1358" i="1"/>
  <c r="O1358" i="8"/>
  <c r="P1358" i="8" s="1"/>
  <c r="V1359" i="8"/>
  <c r="W1358" i="8"/>
  <c r="V457" i="10" l="1"/>
  <c r="W457" i="10" s="1"/>
  <c r="U457" i="10"/>
  <c r="X1358" i="8"/>
  <c r="F1358" i="8" s="1"/>
  <c r="R1358" i="1"/>
  <c r="U1358" i="1" s="1"/>
  <c r="O1359" i="8"/>
  <c r="P1359" i="8" s="1"/>
  <c r="V1360" i="8"/>
  <c r="W1359" i="8"/>
  <c r="P1359" i="1"/>
  <c r="Q1359" i="1" s="1"/>
  <c r="N1360" i="1"/>
  <c r="O1359" i="1"/>
  <c r="I454" i="11"/>
  <c r="X457" i="10" l="1"/>
  <c r="N458" i="10"/>
  <c r="O458" i="10" s="1"/>
  <c r="S458" i="10" s="1"/>
  <c r="R1359" i="1"/>
  <c r="U1359" i="1" s="1"/>
  <c r="X1359" i="8"/>
  <c r="F1359" i="8" s="1"/>
  <c r="Y457" i="10"/>
  <c r="P1360" i="1"/>
  <c r="Q1360" i="1" s="1"/>
  <c r="N1361" i="1"/>
  <c r="O1360" i="1"/>
  <c r="O1360" i="8"/>
  <c r="P1360" i="8" s="1"/>
  <c r="V1361" i="8"/>
  <c r="W1360" i="8"/>
  <c r="X1360" i="8" l="1"/>
  <c r="F1360" i="8" s="1"/>
  <c r="Z457" i="10"/>
  <c r="F457" i="10" s="1"/>
  <c r="R1360" i="1"/>
  <c r="U1360" i="1" s="1"/>
  <c r="L456" i="11"/>
  <c r="T458" i="10"/>
  <c r="O1361" i="8"/>
  <c r="P1361" i="8" s="1"/>
  <c r="V1362" i="8"/>
  <c r="W1361" i="8"/>
  <c r="P1361" i="1"/>
  <c r="Q1361" i="1" s="1"/>
  <c r="N1362" i="1"/>
  <c r="O1361" i="1"/>
  <c r="R1361" i="1" l="1"/>
  <c r="U1361" i="1" s="1"/>
  <c r="V458" i="10"/>
  <c r="W458" i="10" s="1"/>
  <c r="U458" i="10"/>
  <c r="X1361" i="8"/>
  <c r="F1361" i="8" s="1"/>
  <c r="P1362" i="1"/>
  <c r="Q1362" i="1" s="1"/>
  <c r="N1363" i="1"/>
  <c r="O1362" i="1"/>
  <c r="O1362" i="8"/>
  <c r="P1362" i="8" s="1"/>
  <c r="V1363" i="8"/>
  <c r="W1362" i="8"/>
  <c r="I455" i="11"/>
  <c r="X458" i="10" l="1"/>
  <c r="N459" i="10"/>
  <c r="O459" i="10" s="1"/>
  <c r="S459" i="10" s="1"/>
  <c r="X1362" i="8"/>
  <c r="F1362" i="8" s="1"/>
  <c r="Y458" i="10"/>
  <c r="R1362" i="1"/>
  <c r="U1362" i="1" s="1"/>
  <c r="O1363" i="8"/>
  <c r="P1363" i="8" s="1"/>
  <c r="V1364" i="8"/>
  <c r="W1363" i="8"/>
  <c r="P1363" i="1"/>
  <c r="Q1363" i="1" s="1"/>
  <c r="N1364" i="1"/>
  <c r="O1363" i="1"/>
  <c r="R1363" i="1" l="1"/>
  <c r="U1363" i="1" s="1"/>
  <c r="Z458" i="10"/>
  <c r="F458" i="10" s="1"/>
  <c r="X1363" i="8"/>
  <c r="F1363" i="8" s="1"/>
  <c r="T459" i="10"/>
  <c r="L457" i="11"/>
  <c r="P1364" i="1"/>
  <c r="Q1364" i="1" s="1"/>
  <c r="N1365" i="1"/>
  <c r="O1364" i="1"/>
  <c r="O1364" i="8"/>
  <c r="P1364" i="8" s="1"/>
  <c r="V1365" i="8"/>
  <c r="W1364" i="8"/>
  <c r="X1364" i="8" l="1"/>
  <c r="F1364" i="8" s="1"/>
  <c r="V459" i="10"/>
  <c r="W459" i="10" s="1"/>
  <c r="U459" i="10"/>
  <c r="R1364" i="1"/>
  <c r="U1364" i="1" s="1"/>
  <c r="O1365" i="8"/>
  <c r="P1365" i="8" s="1"/>
  <c r="V1366" i="8"/>
  <c r="W1365" i="8"/>
  <c r="P1365" i="1"/>
  <c r="Q1365" i="1" s="1"/>
  <c r="N1366" i="1"/>
  <c r="O1365" i="1"/>
  <c r="I456" i="11"/>
  <c r="X459" i="10" l="1"/>
  <c r="N460" i="10"/>
  <c r="O460" i="10" s="1"/>
  <c r="S460" i="10" s="1"/>
  <c r="R1365" i="1"/>
  <c r="U1365" i="1" s="1"/>
  <c r="Y459" i="10"/>
  <c r="X1365" i="8"/>
  <c r="F1365" i="8" s="1"/>
  <c r="O1366" i="8"/>
  <c r="P1366" i="8" s="1"/>
  <c r="V1367" i="8"/>
  <c r="W1366" i="8"/>
  <c r="P1366" i="1"/>
  <c r="Q1366" i="1" s="1"/>
  <c r="N1367" i="1"/>
  <c r="O1366" i="1"/>
  <c r="Z459" i="10" l="1"/>
  <c r="F459" i="10" s="1"/>
  <c r="R1366" i="1"/>
  <c r="U1366" i="1" s="1"/>
  <c r="X1366" i="8"/>
  <c r="F1366" i="8" s="1"/>
  <c r="L458" i="11"/>
  <c r="T460" i="10"/>
  <c r="P1367" i="1"/>
  <c r="Q1367" i="1" s="1"/>
  <c r="N1368" i="1"/>
  <c r="O1367" i="1"/>
  <c r="O1367" i="8"/>
  <c r="P1367" i="8" s="1"/>
  <c r="V1368" i="8"/>
  <c r="W1367" i="8"/>
  <c r="X1367" i="8" l="1"/>
  <c r="F1367" i="8" s="1"/>
  <c r="V460" i="10"/>
  <c r="W460" i="10" s="1"/>
  <c r="U460" i="10"/>
  <c r="R1367" i="1"/>
  <c r="U1367" i="1" s="1"/>
  <c r="O1368" i="8"/>
  <c r="P1368" i="8" s="1"/>
  <c r="V1369" i="8"/>
  <c r="W1368" i="8"/>
  <c r="P1368" i="1"/>
  <c r="Q1368" i="1" s="1"/>
  <c r="N1369" i="1"/>
  <c r="O1368" i="1"/>
  <c r="I457" i="11"/>
  <c r="X460" i="10" l="1"/>
  <c r="N461" i="10"/>
  <c r="O461" i="10" s="1"/>
  <c r="S461" i="10" s="1"/>
  <c r="R1368" i="1"/>
  <c r="U1368" i="1" s="1"/>
  <c r="Y460" i="10"/>
  <c r="P1369" i="1"/>
  <c r="Q1369" i="1" s="1"/>
  <c r="N1370" i="1"/>
  <c r="O1369" i="1"/>
  <c r="O1369" i="8"/>
  <c r="P1369" i="8" s="1"/>
  <c r="X1369" i="8" s="1"/>
  <c r="F1369" i="8" s="1"/>
  <c r="V1370" i="8"/>
  <c r="W1369" i="8"/>
  <c r="X1368" i="8"/>
  <c r="F1368" i="8" s="1"/>
  <c r="Z460" i="10" l="1"/>
  <c r="F460" i="10" s="1"/>
  <c r="R1369" i="1"/>
  <c r="U1369" i="1" s="1"/>
  <c r="L459" i="11"/>
  <c r="T461" i="10"/>
  <c r="O1370" i="8"/>
  <c r="P1370" i="8" s="1"/>
  <c r="V1371" i="8"/>
  <c r="W1370" i="8"/>
  <c r="P1370" i="1"/>
  <c r="Q1370" i="1" s="1"/>
  <c r="N1371" i="1"/>
  <c r="O1370" i="1"/>
  <c r="R1370" i="1" l="1"/>
  <c r="U1370" i="1" s="1"/>
  <c r="V461" i="10"/>
  <c r="W461" i="10" s="1"/>
  <c r="U461" i="10"/>
  <c r="X1370" i="8"/>
  <c r="F1370" i="8" s="1"/>
  <c r="P1371" i="1"/>
  <c r="Q1371" i="1" s="1"/>
  <c r="N1372" i="1"/>
  <c r="O1371" i="1"/>
  <c r="O1371" i="8"/>
  <c r="P1371" i="8" s="1"/>
  <c r="V1372" i="8"/>
  <c r="W1371" i="8"/>
  <c r="I458" i="11"/>
  <c r="X461" i="10" l="1"/>
  <c r="N462" i="10"/>
  <c r="O462" i="10" s="1"/>
  <c r="S462" i="10" s="1"/>
  <c r="X1371" i="8"/>
  <c r="F1371" i="8" s="1"/>
  <c r="Y461" i="10"/>
  <c r="O1372" i="8"/>
  <c r="P1372" i="8" s="1"/>
  <c r="V1373" i="8"/>
  <c r="W1372" i="8"/>
  <c r="P1372" i="1"/>
  <c r="Q1372" i="1" s="1"/>
  <c r="N1373" i="1"/>
  <c r="O1372" i="1"/>
  <c r="R1371" i="1"/>
  <c r="U1371" i="1" s="1"/>
  <c r="R1372" i="1" l="1"/>
  <c r="U1372" i="1" s="1"/>
  <c r="Z461" i="10"/>
  <c r="F461" i="10" s="1"/>
  <c r="X1372" i="8"/>
  <c r="F1372" i="8" s="1"/>
  <c r="L460" i="11"/>
  <c r="T462" i="10"/>
  <c r="P1373" i="1"/>
  <c r="Q1373" i="1" s="1"/>
  <c r="N1374" i="1"/>
  <c r="O1373" i="1"/>
  <c r="O1373" i="8"/>
  <c r="P1373" i="8" s="1"/>
  <c r="V1374" i="8"/>
  <c r="W1373" i="8"/>
  <c r="X1373" i="8" l="1"/>
  <c r="F1373" i="8" s="1"/>
  <c r="V462" i="10"/>
  <c r="W462" i="10" s="1"/>
  <c r="U462" i="10"/>
  <c r="R1373" i="1"/>
  <c r="U1373" i="1" s="1"/>
  <c r="O1374" i="8"/>
  <c r="P1374" i="8" s="1"/>
  <c r="V1375" i="8"/>
  <c r="W1374" i="8"/>
  <c r="P1374" i="1"/>
  <c r="Q1374" i="1" s="1"/>
  <c r="N1375" i="1"/>
  <c r="O1374" i="1"/>
  <c r="I459" i="11"/>
  <c r="X462" i="10" l="1"/>
  <c r="N463" i="10"/>
  <c r="O463" i="10" s="1"/>
  <c r="S463" i="10" s="1"/>
  <c r="Y462" i="10"/>
  <c r="R1374" i="1"/>
  <c r="U1374" i="1" s="1"/>
  <c r="X1374" i="8"/>
  <c r="F1374" i="8" s="1"/>
  <c r="P1375" i="1"/>
  <c r="Q1375" i="1" s="1"/>
  <c r="N1376" i="1"/>
  <c r="O1375" i="1"/>
  <c r="O1375" i="8"/>
  <c r="P1375" i="8" s="1"/>
  <c r="V1376" i="8"/>
  <c r="W1375" i="8"/>
  <c r="X1375" i="8" l="1"/>
  <c r="F1375" i="8" s="1"/>
  <c r="R1375" i="1"/>
  <c r="U1375" i="1" s="1"/>
  <c r="Z462" i="10"/>
  <c r="F462" i="10" s="1"/>
  <c r="L461" i="11"/>
  <c r="T463" i="10"/>
  <c r="O1376" i="8"/>
  <c r="P1376" i="8" s="1"/>
  <c r="V1377" i="8"/>
  <c r="W1376" i="8"/>
  <c r="P1376" i="1"/>
  <c r="Q1376" i="1" s="1"/>
  <c r="N1377" i="1"/>
  <c r="O1376" i="1"/>
  <c r="R1376" i="1" l="1"/>
  <c r="U1376" i="1" s="1"/>
  <c r="V463" i="10"/>
  <c r="W463" i="10" s="1"/>
  <c r="U463" i="10"/>
  <c r="X1376" i="8"/>
  <c r="F1376" i="8" s="1"/>
  <c r="P1377" i="1"/>
  <c r="Q1377" i="1" s="1"/>
  <c r="N1378" i="1"/>
  <c r="O1377" i="1"/>
  <c r="O1377" i="8"/>
  <c r="P1377" i="8" s="1"/>
  <c r="V1378" i="8"/>
  <c r="W1377" i="8"/>
  <c r="I460" i="11"/>
  <c r="X463" i="10" l="1"/>
  <c r="N464" i="10"/>
  <c r="O464" i="10" s="1"/>
  <c r="S464" i="10" s="1"/>
  <c r="X1377" i="8"/>
  <c r="F1377" i="8" s="1"/>
  <c r="Y463" i="10"/>
  <c r="R1377" i="1"/>
  <c r="U1377" i="1" s="1"/>
  <c r="O1378" i="8"/>
  <c r="P1378" i="8" s="1"/>
  <c r="V1379" i="8"/>
  <c r="W1378" i="8"/>
  <c r="P1378" i="1"/>
  <c r="Q1378" i="1" s="1"/>
  <c r="N1379" i="1"/>
  <c r="O1378" i="1"/>
  <c r="R1378" i="1" l="1"/>
  <c r="U1378" i="1" s="1"/>
  <c r="Z463" i="10"/>
  <c r="F463" i="10" s="1"/>
  <c r="X1378" i="8"/>
  <c r="F1378" i="8" s="1"/>
  <c r="T464" i="10"/>
  <c r="L462" i="11"/>
  <c r="P1379" i="1"/>
  <c r="Q1379" i="1" s="1"/>
  <c r="N1380" i="1"/>
  <c r="O1379" i="1"/>
  <c r="O1379" i="8"/>
  <c r="P1379" i="8" s="1"/>
  <c r="V1380" i="8"/>
  <c r="W1379" i="8"/>
  <c r="X1379" i="8" l="1"/>
  <c r="F1379" i="8" s="1"/>
  <c r="V464" i="10"/>
  <c r="W464" i="10" s="1"/>
  <c r="U464" i="10"/>
  <c r="R1379" i="1"/>
  <c r="U1379" i="1" s="1"/>
  <c r="O1380" i="8"/>
  <c r="P1380" i="8" s="1"/>
  <c r="V1381" i="8"/>
  <c r="W1380" i="8"/>
  <c r="P1380" i="1"/>
  <c r="Q1380" i="1" s="1"/>
  <c r="N1381" i="1"/>
  <c r="O1380" i="1"/>
  <c r="I461" i="11"/>
  <c r="X464" i="10" l="1"/>
  <c r="N465" i="10"/>
  <c r="O465" i="10" s="1"/>
  <c r="S465" i="10" s="1"/>
  <c r="R1380" i="1"/>
  <c r="U1380" i="1" s="1"/>
  <c r="X1380" i="8"/>
  <c r="F1380" i="8" s="1"/>
  <c r="Y464" i="10"/>
  <c r="P1381" i="1"/>
  <c r="Q1381" i="1" s="1"/>
  <c r="N1382" i="1"/>
  <c r="O1381" i="1"/>
  <c r="O1381" i="8"/>
  <c r="P1381" i="8" s="1"/>
  <c r="V1382" i="8"/>
  <c r="W1381" i="8"/>
  <c r="Z464" i="10" l="1"/>
  <c r="F464" i="10" s="1"/>
  <c r="X1381" i="8"/>
  <c r="F1381" i="8" s="1"/>
  <c r="R1381" i="1"/>
  <c r="U1381" i="1" s="1"/>
  <c r="T465" i="10"/>
  <c r="L463" i="11"/>
  <c r="O1382" i="8"/>
  <c r="P1382" i="8" s="1"/>
  <c r="V1383" i="8"/>
  <c r="W1382" i="8"/>
  <c r="P1382" i="1"/>
  <c r="Q1382" i="1" s="1"/>
  <c r="N1383" i="1"/>
  <c r="O1382" i="1"/>
  <c r="X1382" i="8" l="1"/>
  <c r="F1382" i="8" s="1"/>
  <c r="V465" i="10"/>
  <c r="W465" i="10" s="1"/>
  <c r="U465" i="10"/>
  <c r="R1382" i="1"/>
  <c r="U1382" i="1" s="1"/>
  <c r="P1383" i="1"/>
  <c r="Q1383" i="1" s="1"/>
  <c r="N1384" i="1"/>
  <c r="O1383" i="1"/>
  <c r="O1383" i="8"/>
  <c r="P1383" i="8" s="1"/>
  <c r="V1384" i="8"/>
  <c r="W1383" i="8"/>
  <c r="I462" i="11"/>
  <c r="X465" i="10" l="1"/>
  <c r="N466" i="10"/>
  <c r="O466" i="10" s="1"/>
  <c r="S466" i="10" s="1"/>
  <c r="X1383" i="8"/>
  <c r="F1383" i="8" s="1"/>
  <c r="Y465" i="10"/>
  <c r="O1384" i="8"/>
  <c r="P1384" i="8" s="1"/>
  <c r="V1385" i="8"/>
  <c r="W1384" i="8"/>
  <c r="P1384" i="1"/>
  <c r="Q1384" i="1" s="1"/>
  <c r="N1385" i="1"/>
  <c r="O1384" i="1"/>
  <c r="R1383" i="1"/>
  <c r="U1383" i="1" s="1"/>
  <c r="Z465" i="10" l="1"/>
  <c r="F465" i="10" s="1"/>
  <c r="R1384" i="1"/>
  <c r="U1384" i="1" s="1"/>
  <c r="X1384" i="8"/>
  <c r="F1384" i="8" s="1"/>
  <c r="L464" i="11"/>
  <c r="T466" i="10"/>
  <c r="P1385" i="1"/>
  <c r="Q1385" i="1" s="1"/>
  <c r="N1386" i="1"/>
  <c r="O1385" i="1"/>
  <c r="O1385" i="8"/>
  <c r="P1385" i="8" s="1"/>
  <c r="V1386" i="8"/>
  <c r="W1385" i="8"/>
  <c r="V466" i="10" l="1"/>
  <c r="W466" i="10" s="1"/>
  <c r="U466" i="10"/>
  <c r="X1385" i="8"/>
  <c r="F1385" i="8" s="1"/>
  <c r="R1385" i="1"/>
  <c r="U1385" i="1" s="1"/>
  <c r="O1386" i="8"/>
  <c r="P1386" i="8" s="1"/>
  <c r="V1387" i="8"/>
  <c r="W1386" i="8"/>
  <c r="P1386" i="1"/>
  <c r="Q1386" i="1" s="1"/>
  <c r="N1387" i="1"/>
  <c r="O1386" i="1"/>
  <c r="I463" i="11"/>
  <c r="X466" i="10" l="1"/>
  <c r="N467" i="10"/>
  <c r="O467" i="10" s="1"/>
  <c r="S467" i="10" s="1"/>
  <c r="R1386" i="1"/>
  <c r="U1386" i="1" s="1"/>
  <c r="X1386" i="8"/>
  <c r="F1386" i="8" s="1"/>
  <c r="Y466" i="10"/>
  <c r="O1387" i="8"/>
  <c r="P1387" i="8" s="1"/>
  <c r="V1388" i="8"/>
  <c r="W1387" i="8"/>
  <c r="P1387" i="1"/>
  <c r="Q1387" i="1" s="1"/>
  <c r="N1388" i="1"/>
  <c r="O1387" i="1"/>
  <c r="Z466" i="10" l="1"/>
  <c r="F466" i="10" s="1"/>
  <c r="X1387" i="8"/>
  <c r="F1387" i="8" s="1"/>
  <c r="P1388" i="1"/>
  <c r="Q1388" i="1" s="1"/>
  <c r="N1389" i="1"/>
  <c r="O1388" i="1"/>
  <c r="L465" i="11"/>
  <c r="T467" i="10"/>
  <c r="R1387" i="1"/>
  <c r="U1387" i="1" s="1"/>
  <c r="O1388" i="8"/>
  <c r="P1388" i="8" s="1"/>
  <c r="V1389" i="8"/>
  <c r="W1388" i="8"/>
  <c r="V467" i="10" l="1"/>
  <c r="W467" i="10" s="1"/>
  <c r="U467" i="10"/>
  <c r="X1388" i="8"/>
  <c r="F1388" i="8" s="1"/>
  <c r="R1388" i="1"/>
  <c r="U1388" i="1" s="1"/>
  <c r="O1389" i="8"/>
  <c r="P1389" i="8" s="1"/>
  <c r="V1390" i="8"/>
  <c r="W1389" i="8"/>
  <c r="I464" i="11"/>
  <c r="P1389" i="1"/>
  <c r="Q1389" i="1" s="1"/>
  <c r="N1390" i="1"/>
  <c r="O1389" i="1"/>
  <c r="X467" i="10" l="1"/>
  <c r="N468" i="10"/>
  <c r="O468" i="10" s="1"/>
  <c r="S468" i="10" s="1"/>
  <c r="R1389" i="1"/>
  <c r="U1389" i="1" s="1"/>
  <c r="X1389" i="8"/>
  <c r="F1389" i="8" s="1"/>
  <c r="P1390" i="1"/>
  <c r="Q1390" i="1" s="1"/>
  <c r="N1391" i="1"/>
  <c r="O1390" i="1"/>
  <c r="Y467" i="10"/>
  <c r="O1390" i="8"/>
  <c r="P1390" i="8" s="1"/>
  <c r="V1391" i="8"/>
  <c r="W1390" i="8"/>
  <c r="X1390" i="8" l="1"/>
  <c r="F1390" i="8" s="1"/>
  <c r="R1390" i="1"/>
  <c r="U1390" i="1" s="1"/>
  <c r="P1391" i="1"/>
  <c r="Q1391" i="1" s="1"/>
  <c r="N1392" i="1"/>
  <c r="O1391" i="1"/>
  <c r="L466" i="11"/>
  <c r="T468" i="10"/>
  <c r="O1391" i="8"/>
  <c r="P1391" i="8" s="1"/>
  <c r="X1391" i="8" s="1"/>
  <c r="F1391" i="8" s="1"/>
  <c r="V1392" i="8"/>
  <c r="W1391" i="8"/>
  <c r="Z467" i="10"/>
  <c r="F467" i="10" s="1"/>
  <c r="V468" i="10" l="1"/>
  <c r="W468" i="10" s="1"/>
  <c r="U468" i="10"/>
  <c r="O1392" i="8"/>
  <c r="P1392" i="8" s="1"/>
  <c r="V1393" i="8"/>
  <c r="W1392" i="8"/>
  <c r="I465" i="11"/>
  <c r="P1392" i="1"/>
  <c r="Q1392" i="1" s="1"/>
  <c r="N1393" i="1"/>
  <c r="O1392" i="1"/>
  <c r="R1391" i="1"/>
  <c r="U1391" i="1" s="1"/>
  <c r="X468" i="10" l="1"/>
  <c r="X1392" i="8"/>
  <c r="F1392" i="8" s="1"/>
  <c r="R1392" i="1"/>
  <c r="U1392" i="1" s="1"/>
  <c r="P1393" i="1"/>
  <c r="Q1393" i="1" s="1"/>
  <c r="N1394" i="1"/>
  <c r="O1393" i="1"/>
  <c r="Y468" i="10"/>
  <c r="N469" i="10"/>
  <c r="O469" i="10" s="1"/>
  <c r="S469" i="10" s="1"/>
  <c r="O1393" i="8"/>
  <c r="P1393" i="8" s="1"/>
  <c r="V1394" i="8"/>
  <c r="W1393" i="8"/>
  <c r="Z468" i="10" l="1"/>
  <c r="F468" i="10" s="1"/>
  <c r="X1393" i="8"/>
  <c r="F1393" i="8" s="1"/>
  <c r="L467" i="11"/>
  <c r="T469" i="10"/>
  <c r="P1394" i="1"/>
  <c r="Q1394" i="1" s="1"/>
  <c r="N1395" i="1"/>
  <c r="O1394" i="1"/>
  <c r="O1394" i="8"/>
  <c r="P1394" i="8" s="1"/>
  <c r="V1395" i="8"/>
  <c r="W1394" i="8"/>
  <c r="R1393" i="1"/>
  <c r="U1393" i="1" s="1"/>
  <c r="X1394" i="8" l="1"/>
  <c r="F1394" i="8" s="1"/>
  <c r="V469" i="10"/>
  <c r="W469" i="10" s="1"/>
  <c r="U469" i="10"/>
  <c r="R1394" i="1"/>
  <c r="U1394" i="1" s="1"/>
  <c r="O1395" i="8"/>
  <c r="P1395" i="8" s="1"/>
  <c r="V1396" i="8"/>
  <c r="W1395" i="8"/>
  <c r="P1395" i="1"/>
  <c r="Q1395" i="1" s="1"/>
  <c r="N1396" i="1"/>
  <c r="O1395" i="1"/>
  <c r="I466" i="11"/>
  <c r="X469" i="10" l="1"/>
  <c r="N470" i="10"/>
  <c r="O470" i="10" s="1"/>
  <c r="S470" i="10" s="1"/>
  <c r="R1395" i="1"/>
  <c r="U1395" i="1" s="1"/>
  <c r="X1395" i="8"/>
  <c r="F1395" i="8" s="1"/>
  <c r="Y469" i="10"/>
  <c r="P1396" i="1"/>
  <c r="Q1396" i="1" s="1"/>
  <c r="N1397" i="1"/>
  <c r="O1396" i="1"/>
  <c r="O1396" i="8"/>
  <c r="P1396" i="8" s="1"/>
  <c r="V1397" i="8"/>
  <c r="W1396" i="8"/>
  <c r="X1396" i="8" l="1"/>
  <c r="F1396" i="8" s="1"/>
  <c r="Z469" i="10"/>
  <c r="F469" i="10" s="1"/>
  <c r="R1396" i="1"/>
  <c r="U1396" i="1" s="1"/>
  <c r="L468" i="11"/>
  <c r="T470" i="10"/>
  <c r="O1397" i="8"/>
  <c r="P1397" i="8" s="1"/>
  <c r="V1398" i="8"/>
  <c r="W1397" i="8"/>
  <c r="P1397" i="1"/>
  <c r="Q1397" i="1" s="1"/>
  <c r="N1398" i="1"/>
  <c r="O1397" i="1"/>
  <c r="V470" i="10" l="1"/>
  <c r="W470" i="10" s="1"/>
  <c r="U470" i="10"/>
  <c r="X1397" i="8"/>
  <c r="F1397" i="8" s="1"/>
  <c r="R1397" i="1"/>
  <c r="U1397" i="1" s="1"/>
  <c r="P1398" i="1"/>
  <c r="Q1398" i="1" s="1"/>
  <c r="N1399" i="1"/>
  <c r="O1398" i="1"/>
  <c r="O1398" i="8"/>
  <c r="P1398" i="8" s="1"/>
  <c r="V1399" i="8"/>
  <c r="W1398" i="8"/>
  <c r="I467" i="11"/>
  <c r="X470" i="10" l="1"/>
  <c r="N471" i="10"/>
  <c r="O471" i="10" s="1"/>
  <c r="S471" i="10" s="1"/>
  <c r="X1398" i="8"/>
  <c r="F1398" i="8" s="1"/>
  <c r="R1398" i="1"/>
  <c r="U1398" i="1" s="1"/>
  <c r="Y470" i="10"/>
  <c r="O1399" i="8"/>
  <c r="P1399" i="8" s="1"/>
  <c r="V1400" i="8"/>
  <c r="W1399" i="8"/>
  <c r="P1399" i="1"/>
  <c r="Q1399" i="1" s="1"/>
  <c r="N1400" i="1"/>
  <c r="O1399" i="1"/>
  <c r="R1399" i="1" l="1"/>
  <c r="U1399" i="1" s="1"/>
  <c r="Z470" i="10"/>
  <c r="F470" i="10" s="1"/>
  <c r="X1399" i="8"/>
  <c r="F1399" i="8" s="1"/>
  <c r="L469" i="11"/>
  <c r="T471" i="10"/>
  <c r="P1400" i="1"/>
  <c r="Q1400" i="1" s="1"/>
  <c r="N1401" i="1"/>
  <c r="O1400" i="1"/>
  <c r="O1400" i="8"/>
  <c r="P1400" i="8" s="1"/>
  <c r="V1401" i="8"/>
  <c r="W1400" i="8"/>
  <c r="V471" i="10" l="1"/>
  <c r="W471" i="10" s="1"/>
  <c r="U471" i="10"/>
  <c r="R1400" i="1"/>
  <c r="U1400" i="1" s="1"/>
  <c r="X1400" i="8"/>
  <c r="F1400" i="8" s="1"/>
  <c r="O1401" i="8"/>
  <c r="P1401" i="8" s="1"/>
  <c r="V1402" i="8"/>
  <c r="W1401" i="8"/>
  <c r="P1401" i="1"/>
  <c r="Q1401" i="1" s="1"/>
  <c r="N1402" i="1"/>
  <c r="O1401" i="1"/>
  <c r="I468" i="11"/>
  <c r="X471" i="10" l="1"/>
  <c r="N472" i="10"/>
  <c r="O472" i="10" s="1"/>
  <c r="S472" i="10" s="1"/>
  <c r="X1401" i="8"/>
  <c r="F1401" i="8" s="1"/>
  <c r="Y471" i="10"/>
  <c r="P1402" i="1"/>
  <c r="Q1402" i="1" s="1"/>
  <c r="N1403" i="1"/>
  <c r="O1402" i="1"/>
  <c r="R1401" i="1"/>
  <c r="U1401" i="1" s="1"/>
  <c r="O1402" i="8"/>
  <c r="P1402" i="8" s="1"/>
  <c r="V1403" i="8"/>
  <c r="W1402" i="8"/>
  <c r="X1402" i="8" l="1"/>
  <c r="F1402" i="8" s="1"/>
  <c r="Z471" i="10"/>
  <c r="F471" i="10" s="1"/>
  <c r="R1402" i="1"/>
  <c r="U1402" i="1" s="1"/>
  <c r="L470" i="11"/>
  <c r="T472" i="10"/>
  <c r="O1403" i="8"/>
  <c r="P1403" i="8" s="1"/>
  <c r="V1404" i="8"/>
  <c r="W1403" i="8"/>
  <c r="P1403" i="1"/>
  <c r="Q1403" i="1" s="1"/>
  <c r="N1404" i="1"/>
  <c r="O1403" i="1"/>
  <c r="R1403" i="1" l="1"/>
  <c r="U1403" i="1" s="1"/>
  <c r="V472" i="10"/>
  <c r="W472" i="10" s="1"/>
  <c r="U472" i="10"/>
  <c r="X1403" i="8"/>
  <c r="F1403" i="8" s="1"/>
  <c r="P1404" i="1"/>
  <c r="Q1404" i="1" s="1"/>
  <c r="N1405" i="1"/>
  <c r="O1404" i="1"/>
  <c r="O1404" i="8"/>
  <c r="P1404" i="8" s="1"/>
  <c r="V1405" i="8"/>
  <c r="W1404" i="8"/>
  <c r="I469" i="11"/>
  <c r="X472" i="10" l="1"/>
  <c r="N473" i="10"/>
  <c r="O473" i="10" s="1"/>
  <c r="S473" i="10" s="1"/>
  <c r="X1404" i="8"/>
  <c r="F1404" i="8" s="1"/>
  <c r="R1404" i="1"/>
  <c r="U1404" i="1" s="1"/>
  <c r="Y472" i="10"/>
  <c r="O1405" i="8"/>
  <c r="P1405" i="8" s="1"/>
  <c r="V1406" i="8"/>
  <c r="W1405" i="8"/>
  <c r="P1405" i="1"/>
  <c r="Q1405" i="1" s="1"/>
  <c r="N1406" i="1"/>
  <c r="O1405" i="1"/>
  <c r="R1405" i="1" l="1"/>
  <c r="U1405" i="1" s="1"/>
  <c r="Z472" i="10"/>
  <c r="F472" i="10" s="1"/>
  <c r="X1405" i="8"/>
  <c r="F1405" i="8" s="1"/>
  <c r="L471" i="11"/>
  <c r="T473" i="10"/>
  <c r="P1406" i="1"/>
  <c r="Q1406" i="1" s="1"/>
  <c r="N1407" i="1"/>
  <c r="O1406" i="1"/>
  <c r="O1406" i="8"/>
  <c r="P1406" i="8" s="1"/>
  <c r="V1407" i="8"/>
  <c r="W1406" i="8"/>
  <c r="X1406" i="8" l="1"/>
  <c r="F1406" i="8" s="1"/>
  <c r="V473" i="10"/>
  <c r="W473" i="10" s="1"/>
  <c r="U473" i="10"/>
  <c r="R1406" i="1"/>
  <c r="U1406" i="1" s="1"/>
  <c r="O1407" i="8"/>
  <c r="P1407" i="8" s="1"/>
  <c r="V1408" i="8"/>
  <c r="W1407" i="8"/>
  <c r="P1407" i="1"/>
  <c r="Q1407" i="1" s="1"/>
  <c r="N1408" i="1"/>
  <c r="O1407" i="1"/>
  <c r="I470" i="11"/>
  <c r="X473" i="10" l="1"/>
  <c r="N474" i="10"/>
  <c r="O474" i="10" s="1"/>
  <c r="S474" i="10" s="1"/>
  <c r="X1407" i="8"/>
  <c r="F1407" i="8" s="1"/>
  <c r="R1407" i="1"/>
  <c r="U1407" i="1" s="1"/>
  <c r="Y473" i="10"/>
  <c r="O1408" i="8"/>
  <c r="P1408" i="8" s="1"/>
  <c r="V1409" i="8"/>
  <c r="W1408" i="8"/>
  <c r="P1408" i="1"/>
  <c r="Q1408" i="1" s="1"/>
  <c r="N1409" i="1"/>
  <c r="O1408" i="1"/>
  <c r="R1408" i="1" l="1"/>
  <c r="U1408" i="1" s="1"/>
  <c r="Z473" i="10"/>
  <c r="F473" i="10" s="1"/>
  <c r="X1408" i="8"/>
  <c r="F1408" i="8" s="1"/>
  <c r="L472" i="11"/>
  <c r="T474" i="10"/>
  <c r="P1409" i="1"/>
  <c r="Q1409" i="1" s="1"/>
  <c r="N1410" i="1"/>
  <c r="O1409" i="1"/>
  <c r="O1409" i="8"/>
  <c r="P1409" i="8" s="1"/>
  <c r="V1410" i="8"/>
  <c r="W1409" i="8"/>
  <c r="X1409" i="8" l="1"/>
  <c r="F1409" i="8" s="1"/>
  <c r="V474" i="10"/>
  <c r="W474" i="10" s="1"/>
  <c r="U474" i="10"/>
  <c r="R1409" i="1"/>
  <c r="U1409" i="1" s="1"/>
  <c r="O1410" i="8"/>
  <c r="P1410" i="8" s="1"/>
  <c r="V1411" i="8"/>
  <c r="W1410" i="8"/>
  <c r="P1410" i="1"/>
  <c r="Q1410" i="1" s="1"/>
  <c r="N1411" i="1"/>
  <c r="O1410" i="1"/>
  <c r="I471" i="11"/>
  <c r="X474" i="10" l="1"/>
  <c r="N475" i="10"/>
  <c r="O475" i="10" s="1"/>
  <c r="S475" i="10" s="1"/>
  <c r="R1410" i="1"/>
  <c r="U1410" i="1" s="1"/>
  <c r="X1410" i="8"/>
  <c r="F1410" i="8" s="1"/>
  <c r="Y474" i="10"/>
  <c r="P1411" i="1"/>
  <c r="Q1411" i="1" s="1"/>
  <c r="N1412" i="1"/>
  <c r="O1411" i="1"/>
  <c r="O1411" i="8"/>
  <c r="P1411" i="8" s="1"/>
  <c r="V1412" i="8"/>
  <c r="W1411" i="8"/>
  <c r="X1411" i="8" l="1"/>
  <c r="F1411" i="8" s="1"/>
  <c r="Z474" i="10"/>
  <c r="F474" i="10" s="1"/>
  <c r="R1411" i="1"/>
  <c r="U1411" i="1" s="1"/>
  <c r="L473" i="11"/>
  <c r="T475" i="10"/>
  <c r="O1412" i="8"/>
  <c r="P1412" i="8" s="1"/>
  <c r="V1413" i="8"/>
  <c r="W1412" i="8"/>
  <c r="P1412" i="1"/>
  <c r="Q1412" i="1" s="1"/>
  <c r="N1413" i="1"/>
  <c r="O1412" i="1"/>
  <c r="V475" i="10" l="1"/>
  <c r="W475" i="10" s="1"/>
  <c r="U475" i="10"/>
  <c r="X1412" i="8"/>
  <c r="F1412" i="8" s="1"/>
  <c r="R1412" i="1"/>
  <c r="U1412" i="1" s="1"/>
  <c r="P1413" i="1"/>
  <c r="Q1413" i="1" s="1"/>
  <c r="N1414" i="1"/>
  <c r="O1413" i="1"/>
  <c r="O1413" i="8"/>
  <c r="P1413" i="8" s="1"/>
  <c r="V1414" i="8"/>
  <c r="W1413" i="8"/>
  <c r="I472" i="11"/>
  <c r="X475" i="10" l="1"/>
  <c r="N476" i="10"/>
  <c r="O476" i="10" s="1"/>
  <c r="S476" i="10" s="1"/>
  <c r="X1413" i="8"/>
  <c r="F1413" i="8" s="1"/>
  <c r="R1413" i="1"/>
  <c r="U1413" i="1" s="1"/>
  <c r="Y475" i="10"/>
  <c r="P1414" i="1"/>
  <c r="Q1414" i="1" s="1"/>
  <c r="N1415" i="1"/>
  <c r="O1414" i="1"/>
  <c r="O1414" i="8"/>
  <c r="P1414" i="8" s="1"/>
  <c r="V1415" i="8"/>
  <c r="W1414" i="8"/>
  <c r="Z475" i="10" l="1"/>
  <c r="F475" i="10" s="1"/>
  <c r="X1414" i="8"/>
  <c r="F1414" i="8" s="1"/>
  <c r="R1414" i="1"/>
  <c r="U1414" i="1" s="1"/>
  <c r="L474" i="11"/>
  <c r="T476" i="10"/>
  <c r="O1415" i="8"/>
  <c r="P1415" i="8" s="1"/>
  <c r="V1416" i="8"/>
  <c r="W1415" i="8"/>
  <c r="P1415" i="1"/>
  <c r="Q1415" i="1" s="1"/>
  <c r="N1416" i="1"/>
  <c r="O1415" i="1"/>
  <c r="V476" i="10" l="1"/>
  <c r="W476" i="10" s="1"/>
  <c r="U476" i="10"/>
  <c r="R1415" i="1"/>
  <c r="U1415" i="1" s="1"/>
  <c r="X1415" i="8"/>
  <c r="F1415" i="8" s="1"/>
  <c r="P1416" i="1"/>
  <c r="Q1416" i="1" s="1"/>
  <c r="N1417" i="1"/>
  <c r="O1416" i="1"/>
  <c r="O1416" i="8"/>
  <c r="P1416" i="8" s="1"/>
  <c r="V1417" i="8"/>
  <c r="W1416" i="8"/>
  <c r="I473" i="11"/>
  <c r="X476" i="10" l="1"/>
  <c r="N477" i="10"/>
  <c r="O477" i="10" s="1"/>
  <c r="S477" i="10" s="1"/>
  <c r="X1416" i="8"/>
  <c r="F1416" i="8" s="1"/>
  <c r="R1416" i="1"/>
  <c r="U1416" i="1" s="1"/>
  <c r="Y476" i="10"/>
  <c r="O1417" i="8"/>
  <c r="P1417" i="8" s="1"/>
  <c r="V1418" i="8"/>
  <c r="W1417" i="8"/>
  <c r="P1417" i="1"/>
  <c r="Q1417" i="1" s="1"/>
  <c r="N1418" i="1"/>
  <c r="O1417" i="1"/>
  <c r="R1417" i="1" l="1"/>
  <c r="U1417" i="1" s="1"/>
  <c r="Z476" i="10"/>
  <c r="F476" i="10" s="1"/>
  <c r="X1417" i="8"/>
  <c r="F1417" i="8" s="1"/>
  <c r="T477" i="10"/>
  <c r="L475" i="11"/>
  <c r="P1418" i="1"/>
  <c r="Q1418" i="1" s="1"/>
  <c r="N1419" i="1"/>
  <c r="O1418" i="1"/>
  <c r="O1418" i="8"/>
  <c r="P1418" i="8" s="1"/>
  <c r="V1419" i="8"/>
  <c r="W1418" i="8"/>
  <c r="X1418" i="8" l="1"/>
  <c r="F1418" i="8" s="1"/>
  <c r="V477" i="10"/>
  <c r="W477" i="10" s="1"/>
  <c r="U477" i="10"/>
  <c r="R1418" i="1"/>
  <c r="U1418" i="1" s="1"/>
  <c r="P1419" i="1"/>
  <c r="Q1419" i="1" s="1"/>
  <c r="N1420" i="1"/>
  <c r="O1419" i="1"/>
  <c r="O1419" i="8"/>
  <c r="P1419" i="8" s="1"/>
  <c r="V1420" i="8"/>
  <c r="W1419" i="8"/>
  <c r="I474" i="11"/>
  <c r="X477" i="10" l="1"/>
  <c r="N478" i="10"/>
  <c r="O478" i="10" s="1"/>
  <c r="S478" i="10" s="1"/>
  <c r="X1419" i="8"/>
  <c r="F1419" i="8" s="1"/>
  <c r="R1419" i="1"/>
  <c r="U1419" i="1" s="1"/>
  <c r="Y477" i="10"/>
  <c r="O1420" i="8"/>
  <c r="P1420" i="8" s="1"/>
  <c r="V1421" i="8"/>
  <c r="W1420" i="8"/>
  <c r="P1420" i="1"/>
  <c r="Q1420" i="1" s="1"/>
  <c r="N1421" i="1"/>
  <c r="O1420" i="1"/>
  <c r="Z477" i="10" l="1"/>
  <c r="F477" i="10" s="1"/>
  <c r="X1420" i="8"/>
  <c r="F1420" i="8" s="1"/>
  <c r="O1421" i="8"/>
  <c r="P1421" i="8" s="1"/>
  <c r="V1422" i="8"/>
  <c r="W1421" i="8"/>
  <c r="R1420" i="1"/>
  <c r="U1420" i="1" s="1"/>
  <c r="L476" i="11"/>
  <c r="T478" i="10"/>
  <c r="P1421" i="1"/>
  <c r="Q1421" i="1" s="1"/>
  <c r="N1422" i="1"/>
  <c r="O1421" i="1"/>
  <c r="V478" i="10" l="1"/>
  <c r="W478" i="10" s="1"/>
  <c r="U478" i="10"/>
  <c r="R1421" i="1"/>
  <c r="U1421" i="1" s="1"/>
  <c r="X1421" i="8"/>
  <c r="F1421" i="8" s="1"/>
  <c r="P1422" i="1"/>
  <c r="Q1422" i="1" s="1"/>
  <c r="N1423" i="1"/>
  <c r="O1422" i="1"/>
  <c r="I475" i="11"/>
  <c r="O1422" i="8"/>
  <c r="P1422" i="8" s="1"/>
  <c r="V1423" i="8"/>
  <c r="W1422" i="8"/>
  <c r="X478" i="10" l="1"/>
  <c r="N479" i="10"/>
  <c r="O479" i="10" s="1"/>
  <c r="S479" i="10" s="1"/>
  <c r="X1422" i="8"/>
  <c r="F1422" i="8" s="1"/>
  <c r="Y478" i="10"/>
  <c r="P1423" i="1"/>
  <c r="Q1423" i="1" s="1"/>
  <c r="N1424" i="1"/>
  <c r="O1423" i="1"/>
  <c r="O1423" i="8"/>
  <c r="P1423" i="8" s="1"/>
  <c r="V1424" i="8"/>
  <c r="W1423" i="8"/>
  <c r="R1422" i="1"/>
  <c r="U1422" i="1" s="1"/>
  <c r="X1423" i="8" l="1"/>
  <c r="F1423" i="8" s="1"/>
  <c r="R1423" i="1"/>
  <c r="U1423" i="1" s="1"/>
  <c r="Z478" i="10"/>
  <c r="F478" i="10" s="1"/>
  <c r="P1424" i="1"/>
  <c r="Q1424" i="1" s="1"/>
  <c r="N1425" i="1"/>
  <c r="O1424" i="1"/>
  <c r="L477" i="11"/>
  <c r="T479" i="10"/>
  <c r="O1424" i="8"/>
  <c r="P1424" i="8" s="1"/>
  <c r="V1425" i="8"/>
  <c r="W1424" i="8"/>
  <c r="V479" i="10" l="1"/>
  <c r="W479" i="10" s="1"/>
  <c r="U479" i="10"/>
  <c r="X1424" i="8"/>
  <c r="F1424" i="8" s="1"/>
  <c r="O1425" i="8"/>
  <c r="P1425" i="8" s="1"/>
  <c r="V1426" i="8"/>
  <c r="W1425" i="8"/>
  <c r="I476" i="11"/>
  <c r="P1425" i="1"/>
  <c r="Q1425" i="1" s="1"/>
  <c r="N1426" i="1"/>
  <c r="O1425" i="1"/>
  <c r="R1424" i="1"/>
  <c r="U1424" i="1" s="1"/>
  <c r="X479" i="10" l="1"/>
  <c r="R1425" i="1"/>
  <c r="U1425" i="1" s="1"/>
  <c r="X1425" i="8"/>
  <c r="F1425" i="8" s="1"/>
  <c r="P1426" i="1"/>
  <c r="Q1426" i="1" s="1"/>
  <c r="N1427" i="1"/>
  <c r="O1426" i="1"/>
  <c r="Y479" i="10"/>
  <c r="N480" i="10"/>
  <c r="O480" i="10" s="1"/>
  <c r="S480" i="10" s="1"/>
  <c r="O1426" i="8"/>
  <c r="P1426" i="8" s="1"/>
  <c r="V1427" i="8"/>
  <c r="W1426" i="8"/>
  <c r="Z479" i="10" l="1"/>
  <c r="F479" i="10" s="1"/>
  <c r="X1426" i="8"/>
  <c r="F1426" i="8" s="1"/>
  <c r="R1426" i="1"/>
  <c r="U1426" i="1" s="1"/>
  <c r="L478" i="11"/>
  <c r="T480" i="10"/>
  <c r="P1427" i="1"/>
  <c r="Q1427" i="1" s="1"/>
  <c r="N1428" i="1"/>
  <c r="O1427" i="1"/>
  <c r="O1427" i="8"/>
  <c r="P1427" i="8" s="1"/>
  <c r="V1428" i="8"/>
  <c r="W1427" i="8"/>
  <c r="X1427" i="8" l="1"/>
  <c r="F1427" i="8" s="1"/>
  <c r="V480" i="10"/>
  <c r="W480" i="10" s="1"/>
  <c r="U480" i="10"/>
  <c r="R1427" i="1"/>
  <c r="U1427" i="1" s="1"/>
  <c r="O1428" i="8"/>
  <c r="P1428" i="8" s="1"/>
  <c r="V1429" i="8"/>
  <c r="W1428" i="8"/>
  <c r="P1428" i="1"/>
  <c r="Q1428" i="1" s="1"/>
  <c r="N1429" i="1"/>
  <c r="O1428" i="1"/>
  <c r="I477" i="11"/>
  <c r="X480" i="10" l="1"/>
  <c r="N481" i="10"/>
  <c r="O481" i="10" s="1"/>
  <c r="S481" i="10" s="1"/>
  <c r="X1428" i="8"/>
  <c r="F1428" i="8" s="1"/>
  <c r="Y480" i="10"/>
  <c r="P1429" i="1"/>
  <c r="Q1429" i="1" s="1"/>
  <c r="N1430" i="1"/>
  <c r="O1429" i="1"/>
  <c r="R1428" i="1"/>
  <c r="U1428" i="1" s="1"/>
  <c r="O1429" i="8"/>
  <c r="P1429" i="8" s="1"/>
  <c r="V1430" i="8"/>
  <c r="W1429" i="8"/>
  <c r="X1429" i="8" l="1"/>
  <c r="F1429" i="8" s="1"/>
  <c r="Z480" i="10"/>
  <c r="F480" i="10" s="1"/>
  <c r="T481" i="10"/>
  <c r="L479" i="11"/>
  <c r="O1430" i="8"/>
  <c r="P1430" i="8" s="1"/>
  <c r="V1431" i="8"/>
  <c r="W1430" i="8"/>
  <c r="P1430" i="1"/>
  <c r="Q1430" i="1" s="1"/>
  <c r="N1431" i="1"/>
  <c r="O1430" i="1"/>
  <c r="R1429" i="1"/>
  <c r="U1429" i="1" s="1"/>
  <c r="V481" i="10" l="1"/>
  <c r="W481" i="10" s="1"/>
  <c r="U481" i="10"/>
  <c r="X1430" i="8"/>
  <c r="F1430" i="8" s="1"/>
  <c r="R1430" i="1"/>
  <c r="U1430" i="1" s="1"/>
  <c r="I478" i="11"/>
  <c r="P1431" i="1"/>
  <c r="Q1431" i="1" s="1"/>
  <c r="N1432" i="1"/>
  <c r="O1431" i="1"/>
  <c r="O1431" i="8"/>
  <c r="P1431" i="8" s="1"/>
  <c r="V1432" i="8"/>
  <c r="W1431" i="8"/>
  <c r="X481" i="10" l="1"/>
  <c r="N482" i="10"/>
  <c r="O482" i="10" s="1"/>
  <c r="S482" i="10" s="1"/>
  <c r="X1431" i="8"/>
  <c r="F1431" i="8" s="1"/>
  <c r="O1432" i="8"/>
  <c r="P1432" i="8" s="1"/>
  <c r="V1433" i="8"/>
  <c r="W1432" i="8"/>
  <c r="P1432" i="1"/>
  <c r="Q1432" i="1" s="1"/>
  <c r="N1433" i="1"/>
  <c r="O1432" i="1"/>
  <c r="R1431" i="1"/>
  <c r="U1431" i="1" s="1"/>
  <c r="Y481" i="10"/>
  <c r="Z481" i="10" l="1"/>
  <c r="F481" i="10" s="1"/>
  <c r="X1432" i="8"/>
  <c r="F1432" i="8" s="1"/>
  <c r="L480" i="11"/>
  <c r="T482" i="10"/>
  <c r="P1433" i="1"/>
  <c r="Q1433" i="1" s="1"/>
  <c r="N1434" i="1"/>
  <c r="O1433" i="1"/>
  <c r="R1432" i="1"/>
  <c r="U1432" i="1" s="1"/>
  <c r="O1433" i="8"/>
  <c r="P1433" i="8" s="1"/>
  <c r="V1434" i="8"/>
  <c r="W1433" i="8"/>
  <c r="V482" i="10" l="1"/>
  <c r="W482" i="10" s="1"/>
  <c r="U482" i="10"/>
  <c r="X1433" i="8"/>
  <c r="F1433" i="8" s="1"/>
  <c r="R1433" i="1"/>
  <c r="U1433" i="1" s="1"/>
  <c r="O1434" i="8"/>
  <c r="P1434" i="8" s="1"/>
  <c r="V1435" i="8"/>
  <c r="W1434" i="8"/>
  <c r="P1434" i="1"/>
  <c r="Q1434" i="1" s="1"/>
  <c r="N1435" i="1"/>
  <c r="O1434" i="1"/>
  <c r="I479" i="11"/>
  <c r="X482" i="10" l="1"/>
  <c r="N483" i="10"/>
  <c r="O483" i="10" s="1"/>
  <c r="S483" i="10" s="1"/>
  <c r="X1434" i="8"/>
  <c r="F1434" i="8" s="1"/>
  <c r="Y482" i="10"/>
  <c r="P1435" i="1"/>
  <c r="Q1435" i="1" s="1"/>
  <c r="N1436" i="1"/>
  <c r="O1435" i="1"/>
  <c r="R1434" i="1"/>
  <c r="U1434" i="1" s="1"/>
  <c r="O1435" i="8"/>
  <c r="P1435" i="8" s="1"/>
  <c r="V1436" i="8"/>
  <c r="W1435" i="8"/>
  <c r="X1435" i="8" l="1"/>
  <c r="F1435" i="8" s="1"/>
  <c r="Z482" i="10"/>
  <c r="F482" i="10" s="1"/>
  <c r="R1435" i="1"/>
  <c r="U1435" i="1" s="1"/>
  <c r="T483" i="10"/>
  <c r="L481" i="11"/>
  <c r="P1436" i="1"/>
  <c r="Q1436" i="1" s="1"/>
  <c r="N1437" i="1"/>
  <c r="O1436" i="1"/>
  <c r="O1436" i="8"/>
  <c r="P1436" i="8" s="1"/>
  <c r="V1437" i="8"/>
  <c r="W1436" i="8"/>
  <c r="X1436" i="8" l="1"/>
  <c r="F1436" i="8" s="1"/>
  <c r="V483" i="10"/>
  <c r="W483" i="10" s="1"/>
  <c r="U483" i="10"/>
  <c r="R1436" i="1"/>
  <c r="U1436" i="1" s="1"/>
  <c r="O1437" i="8"/>
  <c r="P1437" i="8" s="1"/>
  <c r="V1438" i="8"/>
  <c r="W1437" i="8"/>
  <c r="P1437" i="1"/>
  <c r="Q1437" i="1" s="1"/>
  <c r="N1438" i="1"/>
  <c r="O1437" i="1"/>
  <c r="I480" i="11"/>
  <c r="X483" i="10" l="1"/>
  <c r="N484" i="10"/>
  <c r="O484" i="10" s="1"/>
  <c r="S484" i="10" s="1"/>
  <c r="X1437" i="8"/>
  <c r="F1437" i="8" s="1"/>
  <c r="Y483" i="10"/>
  <c r="P1438" i="1"/>
  <c r="Q1438" i="1" s="1"/>
  <c r="N1439" i="1"/>
  <c r="O1438" i="1"/>
  <c r="R1437" i="1"/>
  <c r="U1437" i="1" s="1"/>
  <c r="O1438" i="8"/>
  <c r="P1438" i="8" s="1"/>
  <c r="V1439" i="8"/>
  <c r="W1438" i="8"/>
  <c r="X1438" i="8" l="1"/>
  <c r="F1438" i="8" s="1"/>
  <c r="Z483" i="10"/>
  <c r="F483" i="10" s="1"/>
  <c r="R1438" i="1"/>
  <c r="U1438" i="1" s="1"/>
  <c r="P1439" i="1"/>
  <c r="Q1439" i="1" s="1"/>
  <c r="N1440" i="1"/>
  <c r="O1439" i="1"/>
  <c r="L482" i="11"/>
  <c r="T484" i="10"/>
  <c r="O1439" i="8"/>
  <c r="P1439" i="8" s="1"/>
  <c r="V1440" i="8"/>
  <c r="W1439" i="8"/>
  <c r="V484" i="10" l="1"/>
  <c r="W484" i="10" s="1"/>
  <c r="U484" i="10"/>
  <c r="X1439" i="8"/>
  <c r="F1439" i="8" s="1"/>
  <c r="R1439" i="1"/>
  <c r="U1439" i="1" s="1"/>
  <c r="O1440" i="8"/>
  <c r="P1440" i="8" s="1"/>
  <c r="V1441" i="8"/>
  <c r="W1440" i="8"/>
  <c r="I481" i="11"/>
  <c r="P1440" i="1"/>
  <c r="Q1440" i="1" s="1"/>
  <c r="N1441" i="1"/>
  <c r="O1440" i="1"/>
  <c r="X484" i="10" l="1"/>
  <c r="R1440" i="1"/>
  <c r="U1440" i="1" s="1"/>
  <c r="X1440" i="8"/>
  <c r="F1440" i="8" s="1"/>
  <c r="P1441" i="1"/>
  <c r="Q1441" i="1" s="1"/>
  <c r="N1442" i="1"/>
  <c r="O1441" i="1"/>
  <c r="N485" i="10"/>
  <c r="O485" i="10" s="1"/>
  <c r="S485" i="10" s="1"/>
  <c r="Y484" i="10"/>
  <c r="O1441" i="8"/>
  <c r="P1441" i="8" s="1"/>
  <c r="V1442" i="8"/>
  <c r="W1441" i="8"/>
  <c r="X1441" i="8" l="1"/>
  <c r="F1441" i="8" s="1"/>
  <c r="R1441" i="1"/>
  <c r="U1441" i="1" s="1"/>
  <c r="T485" i="10"/>
  <c r="L483" i="11"/>
  <c r="Z484" i="10"/>
  <c r="F484" i="10" s="1"/>
  <c r="P1442" i="1"/>
  <c r="Q1442" i="1" s="1"/>
  <c r="N1443" i="1"/>
  <c r="O1442" i="1"/>
  <c r="O1442" i="8"/>
  <c r="P1442" i="8" s="1"/>
  <c r="V1443" i="8"/>
  <c r="W1442" i="8"/>
  <c r="V485" i="10" l="1"/>
  <c r="W485" i="10" s="1"/>
  <c r="U485" i="10"/>
  <c r="X1442" i="8"/>
  <c r="F1442" i="8" s="1"/>
  <c r="R1442" i="1"/>
  <c r="U1442" i="1" s="1"/>
  <c r="P1443" i="1"/>
  <c r="Q1443" i="1" s="1"/>
  <c r="N1444" i="1"/>
  <c r="O1443" i="1"/>
  <c r="O1443" i="8"/>
  <c r="P1443" i="8" s="1"/>
  <c r="V1444" i="8"/>
  <c r="W1443" i="8"/>
  <c r="I482" i="11"/>
  <c r="X485" i="10" l="1"/>
  <c r="N486" i="10"/>
  <c r="O486" i="10" s="1"/>
  <c r="S486" i="10" s="1"/>
  <c r="R1443" i="1"/>
  <c r="U1443" i="1" s="1"/>
  <c r="Y485" i="10"/>
  <c r="O1444" i="8"/>
  <c r="P1444" i="8" s="1"/>
  <c r="V1445" i="8"/>
  <c r="W1444" i="8"/>
  <c r="X1443" i="8"/>
  <c r="F1443" i="8" s="1"/>
  <c r="P1444" i="1"/>
  <c r="Q1444" i="1" s="1"/>
  <c r="N1445" i="1"/>
  <c r="O1444" i="1"/>
  <c r="Z485" i="10" l="1"/>
  <c r="F485" i="10" s="1"/>
  <c r="X1444" i="8"/>
  <c r="F1444" i="8" s="1"/>
  <c r="P1445" i="1"/>
  <c r="Q1445" i="1" s="1"/>
  <c r="N1446" i="1"/>
  <c r="O1445" i="1"/>
  <c r="O1445" i="8"/>
  <c r="P1445" i="8" s="1"/>
  <c r="V1446" i="8"/>
  <c r="W1445" i="8"/>
  <c r="R1444" i="1"/>
  <c r="U1444" i="1" s="1"/>
  <c r="T486" i="10"/>
  <c r="L484" i="11"/>
  <c r="V486" i="10" l="1"/>
  <c r="W486" i="10" s="1"/>
  <c r="U486" i="10"/>
  <c r="R1445" i="1"/>
  <c r="U1445" i="1" s="1"/>
  <c r="I483" i="11"/>
  <c r="O1446" i="8"/>
  <c r="P1446" i="8" s="1"/>
  <c r="V1447" i="8"/>
  <c r="W1446" i="8"/>
  <c r="X1445" i="8"/>
  <c r="F1445" i="8" s="1"/>
  <c r="P1446" i="1"/>
  <c r="Q1446" i="1" s="1"/>
  <c r="N1447" i="1"/>
  <c r="O1446" i="1"/>
  <c r="X486" i="10" l="1"/>
  <c r="N487" i="10"/>
  <c r="O487" i="10" s="1"/>
  <c r="S487" i="10" s="1"/>
  <c r="X1446" i="8"/>
  <c r="F1446" i="8" s="1"/>
  <c r="R1446" i="1"/>
  <c r="U1446" i="1" s="1"/>
  <c r="O1447" i="8"/>
  <c r="P1447" i="8" s="1"/>
  <c r="V1448" i="8"/>
  <c r="W1447" i="8"/>
  <c r="P1447" i="1"/>
  <c r="Q1447" i="1" s="1"/>
  <c r="N1448" i="1"/>
  <c r="O1447" i="1"/>
  <c r="Y486" i="10"/>
  <c r="X1447" i="8" l="1"/>
  <c r="F1447" i="8" s="1"/>
  <c r="R1447" i="1"/>
  <c r="U1447" i="1" s="1"/>
  <c r="P1448" i="1"/>
  <c r="Q1448" i="1" s="1"/>
  <c r="N1449" i="1"/>
  <c r="O1448" i="1"/>
  <c r="Z486" i="10"/>
  <c r="F486" i="10" s="1"/>
  <c r="L485" i="11"/>
  <c r="T487" i="10"/>
  <c r="O1448" i="8"/>
  <c r="P1448" i="8" s="1"/>
  <c r="V1449" i="8"/>
  <c r="W1448" i="8"/>
  <c r="V487" i="10" l="1"/>
  <c r="W487" i="10" s="1"/>
  <c r="U487" i="10"/>
  <c r="X1448" i="8"/>
  <c r="F1448" i="8" s="1"/>
  <c r="R1448" i="1"/>
  <c r="U1448" i="1" s="1"/>
  <c r="O1449" i="8"/>
  <c r="P1449" i="8" s="1"/>
  <c r="V1450" i="8"/>
  <c r="W1449" i="8"/>
  <c r="I484" i="11"/>
  <c r="P1449" i="1"/>
  <c r="Q1449" i="1" s="1"/>
  <c r="N1450" i="1"/>
  <c r="O1449" i="1"/>
  <c r="X487" i="10" l="1"/>
  <c r="N488" i="10"/>
  <c r="O488" i="10" s="1"/>
  <c r="S488" i="10" s="1"/>
  <c r="R1449" i="1"/>
  <c r="U1449" i="1" s="1"/>
  <c r="X1449" i="8"/>
  <c r="F1449" i="8" s="1"/>
  <c r="P1450" i="1"/>
  <c r="Q1450" i="1" s="1"/>
  <c r="N1451" i="1"/>
  <c r="O1450" i="1"/>
  <c r="Y487" i="10"/>
  <c r="O1450" i="8"/>
  <c r="P1450" i="8" s="1"/>
  <c r="V1451" i="8"/>
  <c r="W1450" i="8"/>
  <c r="Z487" i="10" l="1"/>
  <c r="F487" i="10" s="1"/>
  <c r="X1450" i="8"/>
  <c r="F1450" i="8" s="1"/>
  <c r="R1450" i="1"/>
  <c r="U1450" i="1" s="1"/>
  <c r="T488" i="10"/>
  <c r="L486" i="11"/>
  <c r="P1451" i="1"/>
  <c r="Q1451" i="1" s="1"/>
  <c r="N1452" i="1"/>
  <c r="O1451" i="1"/>
  <c r="O1451" i="8"/>
  <c r="P1451" i="8" s="1"/>
  <c r="V1452" i="8"/>
  <c r="W1451" i="8"/>
  <c r="X1451" i="8" l="1"/>
  <c r="F1451" i="8" s="1"/>
  <c r="V488" i="10"/>
  <c r="W488" i="10" s="1"/>
  <c r="U488" i="10"/>
  <c r="R1451" i="1"/>
  <c r="U1451" i="1" s="1"/>
  <c r="O1452" i="8"/>
  <c r="P1452" i="8" s="1"/>
  <c r="V1453" i="8"/>
  <c r="W1452" i="8"/>
  <c r="P1452" i="1"/>
  <c r="Q1452" i="1" s="1"/>
  <c r="N1453" i="1"/>
  <c r="O1452" i="1"/>
  <c r="I485" i="11"/>
  <c r="X488" i="10" l="1"/>
  <c r="N489" i="10"/>
  <c r="O489" i="10" s="1"/>
  <c r="S489" i="10" s="1"/>
  <c r="X1452" i="8"/>
  <c r="F1452" i="8" s="1"/>
  <c r="Y488" i="10"/>
  <c r="P1453" i="1"/>
  <c r="Q1453" i="1" s="1"/>
  <c r="N1454" i="1"/>
  <c r="O1453" i="1"/>
  <c r="R1452" i="1"/>
  <c r="U1452" i="1" s="1"/>
  <c r="O1453" i="8"/>
  <c r="P1453" i="8" s="1"/>
  <c r="V1454" i="8"/>
  <c r="W1453" i="8"/>
  <c r="X1453" i="8" l="1"/>
  <c r="F1453" i="8" s="1"/>
  <c r="Z488" i="10"/>
  <c r="F488" i="10" s="1"/>
  <c r="R1453" i="1"/>
  <c r="U1453" i="1" s="1"/>
  <c r="P1454" i="1"/>
  <c r="Q1454" i="1" s="1"/>
  <c r="N1455" i="1"/>
  <c r="O1454" i="1"/>
  <c r="O1454" i="8"/>
  <c r="P1454" i="8" s="1"/>
  <c r="V1455" i="8"/>
  <c r="W1454" i="8"/>
  <c r="L487" i="11"/>
  <c r="T489" i="10"/>
  <c r="X1454" i="8" l="1"/>
  <c r="F1454" i="8" s="1"/>
  <c r="V489" i="10"/>
  <c r="W489" i="10" s="1"/>
  <c r="U489" i="10"/>
  <c r="O1455" i="8"/>
  <c r="P1455" i="8" s="1"/>
  <c r="V1456" i="8"/>
  <c r="W1455" i="8"/>
  <c r="I486" i="11"/>
  <c r="P1455" i="1"/>
  <c r="Q1455" i="1" s="1"/>
  <c r="N1456" i="1"/>
  <c r="O1455" i="1"/>
  <c r="R1454" i="1"/>
  <c r="U1454" i="1" s="1"/>
  <c r="X489" i="10" l="1"/>
  <c r="R1455" i="1"/>
  <c r="U1455" i="1" s="1"/>
  <c r="X1455" i="8"/>
  <c r="F1455" i="8" s="1"/>
  <c r="P1456" i="1"/>
  <c r="Q1456" i="1" s="1"/>
  <c r="N1457" i="1"/>
  <c r="O1456" i="1"/>
  <c r="Y489" i="10"/>
  <c r="N490" i="10"/>
  <c r="O490" i="10" s="1"/>
  <c r="S490" i="10" s="1"/>
  <c r="O1456" i="8"/>
  <c r="P1456" i="8" s="1"/>
  <c r="V1457" i="8"/>
  <c r="W1456" i="8"/>
  <c r="Z489" i="10" l="1"/>
  <c r="F489" i="10" s="1"/>
  <c r="X1456" i="8"/>
  <c r="F1456" i="8" s="1"/>
  <c r="L488" i="11"/>
  <c r="T490" i="10"/>
  <c r="P1457" i="1"/>
  <c r="Q1457" i="1" s="1"/>
  <c r="N1458" i="1"/>
  <c r="O1457" i="1"/>
  <c r="O1457" i="8"/>
  <c r="P1457" i="8" s="1"/>
  <c r="V1458" i="8"/>
  <c r="W1457" i="8"/>
  <c r="R1456" i="1"/>
  <c r="U1456" i="1" s="1"/>
  <c r="X1457" i="8" l="1"/>
  <c r="F1457" i="8" s="1"/>
  <c r="V490" i="10"/>
  <c r="W490" i="10" s="1"/>
  <c r="U490" i="10"/>
  <c r="R1457" i="1"/>
  <c r="U1457" i="1" s="1"/>
  <c r="O1458" i="8"/>
  <c r="P1458" i="8" s="1"/>
  <c r="V1459" i="8"/>
  <c r="W1458" i="8"/>
  <c r="P1458" i="1"/>
  <c r="Q1458" i="1" s="1"/>
  <c r="N1459" i="1"/>
  <c r="O1458" i="1"/>
  <c r="I487" i="11"/>
  <c r="X490" i="10" l="1"/>
  <c r="N491" i="10"/>
  <c r="O491" i="10" s="1"/>
  <c r="S491" i="10" s="1"/>
  <c r="R1458" i="1"/>
  <c r="U1458" i="1" s="1"/>
  <c r="X1458" i="8"/>
  <c r="F1458" i="8" s="1"/>
  <c r="Y490" i="10"/>
  <c r="O1459" i="8"/>
  <c r="P1459" i="8" s="1"/>
  <c r="V1460" i="8"/>
  <c r="W1459" i="8"/>
  <c r="P1459" i="1"/>
  <c r="Q1459" i="1" s="1"/>
  <c r="N1460" i="1"/>
  <c r="O1459" i="1"/>
  <c r="Z490" i="10" l="1"/>
  <c r="F490" i="10" s="1"/>
  <c r="X1459" i="8"/>
  <c r="F1459" i="8" s="1"/>
  <c r="T491" i="10"/>
  <c r="L489" i="11"/>
  <c r="O1460" i="8"/>
  <c r="P1460" i="8" s="1"/>
  <c r="V1461" i="8"/>
  <c r="W1460" i="8"/>
  <c r="P1460" i="1"/>
  <c r="Q1460" i="1" s="1"/>
  <c r="N1461" i="1"/>
  <c r="O1460" i="1"/>
  <c r="R1459" i="1"/>
  <c r="U1459" i="1" s="1"/>
  <c r="X1460" i="8" l="1"/>
  <c r="F1460" i="8" s="1"/>
  <c r="V491" i="10"/>
  <c r="W491" i="10" s="1"/>
  <c r="U491" i="10"/>
  <c r="R1460" i="1"/>
  <c r="U1460" i="1" s="1"/>
  <c r="P1461" i="1"/>
  <c r="Q1461" i="1" s="1"/>
  <c r="N1462" i="1"/>
  <c r="O1461" i="1"/>
  <c r="O1461" i="8"/>
  <c r="P1461" i="8" s="1"/>
  <c r="V1462" i="8"/>
  <c r="W1461" i="8"/>
  <c r="I488" i="11"/>
  <c r="X491" i="10" l="1"/>
  <c r="X1461" i="8"/>
  <c r="F1461" i="8" s="1"/>
  <c r="R1461" i="1"/>
  <c r="U1461" i="1" s="1"/>
  <c r="Y491" i="10"/>
  <c r="O1462" i="8"/>
  <c r="P1462" i="8" s="1"/>
  <c r="V1463" i="8"/>
  <c r="W1462" i="8"/>
  <c r="P1462" i="1"/>
  <c r="Q1462" i="1" s="1"/>
  <c r="N1463" i="1"/>
  <c r="O1462" i="1"/>
  <c r="N492" i="10"/>
  <c r="O492" i="10" s="1"/>
  <c r="S492" i="10" s="1"/>
  <c r="R1462" i="1" l="1"/>
  <c r="U1462" i="1" s="1"/>
  <c r="Z491" i="10"/>
  <c r="F491" i="10" s="1"/>
  <c r="X1462" i="8"/>
  <c r="F1462" i="8" s="1"/>
  <c r="T492" i="10"/>
  <c r="L490" i="11"/>
  <c r="P1463" i="1"/>
  <c r="Q1463" i="1" s="1"/>
  <c r="N1464" i="1"/>
  <c r="O1463" i="1"/>
  <c r="O1463" i="8"/>
  <c r="P1463" i="8" s="1"/>
  <c r="V1464" i="8"/>
  <c r="W1463" i="8"/>
  <c r="V492" i="10" l="1"/>
  <c r="W492" i="10" s="1"/>
  <c r="U492" i="10"/>
  <c r="X1463" i="8"/>
  <c r="F1463" i="8" s="1"/>
  <c r="R1463" i="1"/>
  <c r="U1463" i="1" s="1"/>
  <c r="O1464" i="8"/>
  <c r="P1464" i="8" s="1"/>
  <c r="V1465" i="8"/>
  <c r="W1464" i="8"/>
  <c r="P1464" i="1"/>
  <c r="Q1464" i="1" s="1"/>
  <c r="N1465" i="1"/>
  <c r="O1464" i="1"/>
  <c r="I489" i="11"/>
  <c r="X492" i="10" l="1"/>
  <c r="N493" i="10"/>
  <c r="O493" i="10" s="1"/>
  <c r="S493" i="10" s="1"/>
  <c r="R1464" i="1"/>
  <c r="U1464" i="1" s="1"/>
  <c r="X1464" i="8"/>
  <c r="F1464" i="8" s="1"/>
  <c r="Y492" i="10"/>
  <c r="O1465" i="8"/>
  <c r="P1465" i="8" s="1"/>
  <c r="V1466" i="8"/>
  <c r="W1465" i="8"/>
  <c r="P1465" i="1"/>
  <c r="Q1465" i="1" s="1"/>
  <c r="N1466" i="1"/>
  <c r="O1465" i="1"/>
  <c r="R1465" i="1" l="1"/>
  <c r="U1465" i="1" s="1"/>
  <c r="Z492" i="10"/>
  <c r="F492" i="10" s="1"/>
  <c r="X1465" i="8"/>
  <c r="F1465" i="8" s="1"/>
  <c r="L491" i="11"/>
  <c r="T493" i="10"/>
  <c r="P1466" i="1"/>
  <c r="Q1466" i="1" s="1"/>
  <c r="N1467" i="1"/>
  <c r="O1466" i="1"/>
  <c r="O1466" i="8"/>
  <c r="P1466" i="8" s="1"/>
  <c r="V1467" i="8"/>
  <c r="W1466" i="8"/>
  <c r="V493" i="10" l="1"/>
  <c r="W493" i="10" s="1"/>
  <c r="U493" i="10"/>
  <c r="X1466" i="8"/>
  <c r="F1466" i="8" s="1"/>
  <c r="R1466" i="1"/>
  <c r="U1466" i="1" s="1"/>
  <c r="O1467" i="8"/>
  <c r="P1467" i="8" s="1"/>
  <c r="V1468" i="8"/>
  <c r="W1467" i="8"/>
  <c r="P1467" i="1"/>
  <c r="Q1467" i="1" s="1"/>
  <c r="N1468" i="1"/>
  <c r="O1467" i="1"/>
  <c r="I490" i="11"/>
  <c r="X493" i="10" l="1"/>
  <c r="X1467" i="8"/>
  <c r="F1467" i="8" s="1"/>
  <c r="Y493" i="10"/>
  <c r="P1468" i="1"/>
  <c r="Q1468" i="1" s="1"/>
  <c r="N1469" i="1"/>
  <c r="O1468" i="1"/>
  <c r="R1467" i="1"/>
  <c r="U1467" i="1" s="1"/>
  <c r="O1468" i="8"/>
  <c r="P1468" i="8" s="1"/>
  <c r="V1469" i="8"/>
  <c r="W1468" i="8"/>
  <c r="N494" i="10"/>
  <c r="O494" i="10" s="1"/>
  <c r="S494" i="10" s="1"/>
  <c r="X1468" i="8" l="1"/>
  <c r="F1468" i="8" s="1"/>
  <c r="Z493" i="10"/>
  <c r="F493" i="10" s="1"/>
  <c r="R1468" i="1"/>
  <c r="U1468" i="1" s="1"/>
  <c r="L492" i="11"/>
  <c r="T494" i="10"/>
  <c r="O1469" i="8"/>
  <c r="P1469" i="8" s="1"/>
  <c r="V1470" i="8"/>
  <c r="W1469" i="8"/>
  <c r="P1469" i="1"/>
  <c r="Q1469" i="1" s="1"/>
  <c r="N1470" i="1"/>
  <c r="O1469" i="1"/>
  <c r="V494" i="10" l="1"/>
  <c r="W494" i="10" s="1"/>
  <c r="U494" i="10"/>
  <c r="X1469" i="8"/>
  <c r="F1469" i="8" s="1"/>
  <c r="P1470" i="1"/>
  <c r="Q1470" i="1" s="1"/>
  <c r="N1471" i="1"/>
  <c r="O1470" i="1"/>
  <c r="R1469" i="1"/>
  <c r="U1469" i="1" s="1"/>
  <c r="O1470" i="8"/>
  <c r="P1470" i="8" s="1"/>
  <c r="V1471" i="8"/>
  <c r="W1470" i="8"/>
  <c r="I491" i="11"/>
  <c r="X494" i="10" l="1"/>
  <c r="N495" i="10"/>
  <c r="O495" i="10" s="1"/>
  <c r="S495" i="10" s="1"/>
  <c r="X1470" i="8"/>
  <c r="F1470" i="8" s="1"/>
  <c r="O1471" i="8"/>
  <c r="P1471" i="8" s="1"/>
  <c r="V1472" i="8"/>
  <c r="W1471" i="8"/>
  <c r="P1471" i="1"/>
  <c r="Q1471" i="1" s="1"/>
  <c r="N1472" i="1"/>
  <c r="O1471" i="1"/>
  <c r="Y494" i="10"/>
  <c r="R1470" i="1"/>
  <c r="U1470" i="1" s="1"/>
  <c r="Z494" i="10" l="1"/>
  <c r="F494" i="10" s="1"/>
  <c r="R1471" i="1"/>
  <c r="U1471" i="1" s="1"/>
  <c r="X1471" i="8"/>
  <c r="F1471" i="8" s="1"/>
  <c r="P1472" i="1"/>
  <c r="Q1472" i="1" s="1"/>
  <c r="N1473" i="1"/>
  <c r="O1472" i="1"/>
  <c r="L493" i="11"/>
  <c r="T495" i="10"/>
  <c r="O1472" i="8"/>
  <c r="P1472" i="8" s="1"/>
  <c r="V1473" i="8"/>
  <c r="W1472" i="8"/>
  <c r="V495" i="10" l="1"/>
  <c r="W495" i="10" s="1"/>
  <c r="U495" i="10"/>
  <c r="X1472" i="8"/>
  <c r="F1472" i="8" s="1"/>
  <c r="O1473" i="8"/>
  <c r="P1473" i="8" s="1"/>
  <c r="V1474" i="8"/>
  <c r="W1473" i="8"/>
  <c r="I492" i="11"/>
  <c r="P1473" i="1"/>
  <c r="Q1473" i="1" s="1"/>
  <c r="N1474" i="1"/>
  <c r="O1473" i="1"/>
  <c r="R1472" i="1"/>
  <c r="U1472" i="1" s="1"/>
  <c r="X495" i="10" l="1"/>
  <c r="N496" i="10"/>
  <c r="O496" i="10" s="1"/>
  <c r="S496" i="10" s="1"/>
  <c r="R1473" i="1"/>
  <c r="U1473" i="1" s="1"/>
  <c r="Y495" i="10"/>
  <c r="P1474" i="1"/>
  <c r="Q1474" i="1" s="1"/>
  <c r="N1475" i="1"/>
  <c r="O1474" i="1"/>
  <c r="O1474" i="8"/>
  <c r="P1474" i="8" s="1"/>
  <c r="X1474" i="8" s="1"/>
  <c r="F1474" i="8" s="1"/>
  <c r="V1475" i="8"/>
  <c r="W1474" i="8"/>
  <c r="X1473" i="8"/>
  <c r="F1473" i="8" s="1"/>
  <c r="Z495" i="10" l="1"/>
  <c r="F495" i="10" s="1"/>
  <c r="R1474" i="1"/>
  <c r="U1474" i="1" s="1"/>
  <c r="O1475" i="8"/>
  <c r="P1475" i="8" s="1"/>
  <c r="V1476" i="8"/>
  <c r="W1475" i="8"/>
  <c r="P1475" i="1"/>
  <c r="Q1475" i="1" s="1"/>
  <c r="N1476" i="1"/>
  <c r="O1475" i="1"/>
  <c r="L494" i="11"/>
  <c r="T496" i="10"/>
  <c r="V496" i="10" l="1"/>
  <c r="W496" i="10" s="1"/>
  <c r="U496" i="10"/>
  <c r="R1475" i="1"/>
  <c r="U1475" i="1" s="1"/>
  <c r="I493" i="11"/>
  <c r="O1476" i="8"/>
  <c r="P1476" i="8" s="1"/>
  <c r="V1477" i="8"/>
  <c r="W1476" i="8"/>
  <c r="P1476" i="1"/>
  <c r="Q1476" i="1" s="1"/>
  <c r="N1477" i="1"/>
  <c r="O1476" i="1"/>
  <c r="X1475" i="8"/>
  <c r="F1475" i="8" s="1"/>
  <c r="X1476" i="8" l="1"/>
  <c r="F1476" i="8" s="1"/>
  <c r="X496" i="10"/>
  <c r="R1476" i="1"/>
  <c r="U1476" i="1" s="1"/>
  <c r="P1477" i="1"/>
  <c r="Q1477" i="1" s="1"/>
  <c r="N1478" i="1"/>
  <c r="O1477" i="1"/>
  <c r="N497" i="10"/>
  <c r="O497" i="10" s="1"/>
  <c r="S497" i="10" s="1"/>
  <c r="Y496" i="10"/>
  <c r="O1477" i="8"/>
  <c r="P1477" i="8" s="1"/>
  <c r="V1478" i="8"/>
  <c r="W1477" i="8"/>
  <c r="X1477" i="8" l="1"/>
  <c r="F1477" i="8" s="1"/>
  <c r="R1477" i="1"/>
  <c r="U1477" i="1" s="1"/>
  <c r="L495" i="11"/>
  <c r="T497" i="10"/>
  <c r="Z496" i="10"/>
  <c r="F496" i="10" s="1"/>
  <c r="P1478" i="1"/>
  <c r="Q1478" i="1" s="1"/>
  <c r="N1479" i="1"/>
  <c r="O1478" i="1"/>
  <c r="O1478" i="8"/>
  <c r="P1478" i="8" s="1"/>
  <c r="V1479" i="8"/>
  <c r="W1478" i="8"/>
  <c r="V497" i="10" l="1"/>
  <c r="W497" i="10" s="1"/>
  <c r="U497" i="10"/>
  <c r="X1478" i="8"/>
  <c r="F1478" i="8" s="1"/>
  <c r="R1478" i="1"/>
  <c r="U1478" i="1" s="1"/>
  <c r="P1479" i="1"/>
  <c r="Q1479" i="1" s="1"/>
  <c r="N1480" i="1"/>
  <c r="O1479" i="1"/>
  <c r="O1479" i="8"/>
  <c r="P1479" i="8" s="1"/>
  <c r="V1480" i="8"/>
  <c r="W1479" i="8"/>
  <c r="I494" i="11"/>
  <c r="X1479" i="8" l="1"/>
  <c r="F1479" i="8" s="1"/>
  <c r="X497" i="10"/>
  <c r="N498" i="10"/>
  <c r="O498" i="10" s="1"/>
  <c r="S498" i="10" s="1"/>
  <c r="Y497" i="10"/>
  <c r="O1480" i="8"/>
  <c r="P1480" i="8" s="1"/>
  <c r="V1481" i="8"/>
  <c r="W1480" i="8"/>
  <c r="P1480" i="1"/>
  <c r="Q1480" i="1" s="1"/>
  <c r="N1481" i="1"/>
  <c r="O1480" i="1"/>
  <c r="R1479" i="1"/>
  <c r="U1479" i="1" s="1"/>
  <c r="Z497" i="10" l="1"/>
  <c r="F497" i="10" s="1"/>
  <c r="R1480" i="1"/>
  <c r="U1480" i="1" s="1"/>
  <c r="X1480" i="8"/>
  <c r="F1480" i="8" s="1"/>
  <c r="L496" i="11"/>
  <c r="T498" i="10"/>
  <c r="P1481" i="1"/>
  <c r="Q1481" i="1" s="1"/>
  <c r="N1482" i="1"/>
  <c r="O1481" i="1"/>
  <c r="O1481" i="8"/>
  <c r="P1481" i="8" s="1"/>
  <c r="V1482" i="8"/>
  <c r="W1481" i="8"/>
  <c r="R1481" i="1" l="1"/>
  <c r="U1481" i="1" s="1"/>
  <c r="V498" i="10"/>
  <c r="W498" i="10" s="1"/>
  <c r="U498" i="10"/>
  <c r="X1481" i="8"/>
  <c r="F1481" i="8" s="1"/>
  <c r="O1482" i="8"/>
  <c r="P1482" i="8" s="1"/>
  <c r="V1483" i="8"/>
  <c r="W1482" i="8"/>
  <c r="P1482" i="1"/>
  <c r="Q1482" i="1" s="1"/>
  <c r="N1483" i="1"/>
  <c r="O1482" i="1"/>
  <c r="I495" i="11"/>
  <c r="X498" i="10" l="1"/>
  <c r="R1482" i="1"/>
  <c r="U1482" i="1" s="1"/>
  <c r="X1482" i="8"/>
  <c r="F1482" i="8" s="1"/>
  <c r="Y498" i="10"/>
  <c r="P1483" i="1"/>
  <c r="Q1483" i="1" s="1"/>
  <c r="N1484" i="1"/>
  <c r="O1483" i="1"/>
  <c r="O1483" i="8"/>
  <c r="P1483" i="8" s="1"/>
  <c r="V1484" i="8"/>
  <c r="W1483" i="8"/>
  <c r="N499" i="10"/>
  <c r="O499" i="10" s="1"/>
  <c r="S499" i="10" s="1"/>
  <c r="Z498" i="10" l="1"/>
  <c r="F498" i="10" s="1"/>
  <c r="X1483" i="8"/>
  <c r="F1483" i="8" s="1"/>
  <c r="R1483" i="1"/>
  <c r="U1483" i="1" s="1"/>
  <c r="T499" i="10"/>
  <c r="L497" i="11"/>
  <c r="O1484" i="8"/>
  <c r="P1484" i="8" s="1"/>
  <c r="V1485" i="8"/>
  <c r="W1484" i="8"/>
  <c r="P1484" i="1"/>
  <c r="Q1484" i="1" s="1"/>
  <c r="N1485" i="1"/>
  <c r="O1484" i="1"/>
  <c r="V499" i="10" l="1"/>
  <c r="W499" i="10" s="1"/>
  <c r="U499" i="10"/>
  <c r="X1484" i="8"/>
  <c r="F1484" i="8" s="1"/>
  <c r="R1484" i="1"/>
  <c r="U1484" i="1" s="1"/>
  <c r="P1485" i="1"/>
  <c r="Q1485" i="1" s="1"/>
  <c r="N1486" i="1"/>
  <c r="O1485" i="1"/>
  <c r="O1485" i="8"/>
  <c r="P1485" i="8" s="1"/>
  <c r="V1486" i="8"/>
  <c r="W1485" i="8"/>
  <c r="I496" i="11"/>
  <c r="X499" i="10" l="1"/>
  <c r="X1485" i="8"/>
  <c r="F1485" i="8" s="1"/>
  <c r="Y499" i="10"/>
  <c r="O1486" i="8"/>
  <c r="P1486" i="8" s="1"/>
  <c r="V1487" i="8"/>
  <c r="W1486" i="8"/>
  <c r="P1486" i="1"/>
  <c r="Q1486" i="1" s="1"/>
  <c r="N1487" i="1"/>
  <c r="O1486" i="1"/>
  <c r="N500" i="10"/>
  <c r="O500" i="10" s="1"/>
  <c r="S500" i="10" s="1"/>
  <c r="R1485" i="1"/>
  <c r="U1485" i="1" s="1"/>
  <c r="Z499" i="10" l="1"/>
  <c r="F499" i="10" s="1"/>
  <c r="R1486" i="1"/>
  <c r="U1486" i="1" s="1"/>
  <c r="X1486" i="8"/>
  <c r="F1486" i="8" s="1"/>
  <c r="L498" i="11"/>
  <c r="T500" i="10"/>
  <c r="P1487" i="1"/>
  <c r="Q1487" i="1" s="1"/>
  <c r="N1488" i="1"/>
  <c r="O1487" i="1"/>
  <c r="O1487" i="8"/>
  <c r="P1487" i="8" s="1"/>
  <c r="V1488" i="8"/>
  <c r="W1487" i="8"/>
  <c r="V500" i="10" l="1"/>
  <c r="W500" i="10" s="1"/>
  <c r="U500" i="10"/>
  <c r="R1487" i="1"/>
  <c r="U1487" i="1" s="1"/>
  <c r="X1487" i="8"/>
  <c r="F1487" i="8" s="1"/>
  <c r="O1488" i="8"/>
  <c r="P1488" i="8" s="1"/>
  <c r="V1489" i="8"/>
  <c r="W1488" i="8"/>
  <c r="P1488" i="1"/>
  <c r="Q1488" i="1" s="1"/>
  <c r="N1489" i="1"/>
  <c r="O1488" i="1"/>
  <c r="I497" i="11"/>
  <c r="X500" i="10" l="1"/>
  <c r="N501" i="10"/>
  <c r="O501" i="10" s="1"/>
  <c r="S501" i="10" s="1"/>
  <c r="R1488" i="1"/>
  <c r="U1488" i="1" s="1"/>
  <c r="Y500" i="10"/>
  <c r="P1489" i="1"/>
  <c r="Q1489" i="1" s="1"/>
  <c r="N1490" i="1"/>
  <c r="O1489" i="1"/>
  <c r="O1489" i="8"/>
  <c r="P1489" i="8" s="1"/>
  <c r="V1490" i="8"/>
  <c r="W1489" i="8"/>
  <c r="X1488" i="8"/>
  <c r="F1488" i="8" s="1"/>
  <c r="Z500" i="10" l="1"/>
  <c r="F500" i="10" s="1"/>
  <c r="X1489" i="8"/>
  <c r="F1489" i="8" s="1"/>
  <c r="R1489" i="1"/>
  <c r="U1489" i="1" s="1"/>
  <c r="L499" i="11"/>
  <c r="T501" i="10"/>
  <c r="O1490" i="8"/>
  <c r="P1490" i="8" s="1"/>
  <c r="X1490" i="8" s="1"/>
  <c r="F1490" i="8" s="1"/>
  <c r="V1491" i="8"/>
  <c r="W1490" i="8"/>
  <c r="P1490" i="1"/>
  <c r="Q1490" i="1" s="1"/>
  <c r="N1491" i="1"/>
  <c r="O1490" i="1"/>
  <c r="V501" i="10" l="1"/>
  <c r="W501" i="10" s="1"/>
  <c r="U501" i="10"/>
  <c r="R1490" i="1"/>
  <c r="U1490" i="1" s="1"/>
  <c r="P1491" i="1"/>
  <c r="Q1491" i="1" s="1"/>
  <c r="N1492" i="1"/>
  <c r="O1491" i="1"/>
  <c r="O1491" i="8"/>
  <c r="P1491" i="8" s="1"/>
  <c r="V1492" i="8"/>
  <c r="W1491" i="8"/>
  <c r="I498" i="11"/>
  <c r="X501" i="10" l="1"/>
  <c r="X1491" i="8"/>
  <c r="F1491" i="8" s="1"/>
  <c r="R1491" i="1"/>
  <c r="U1491" i="1" s="1"/>
  <c r="Y501" i="10"/>
  <c r="O1492" i="8"/>
  <c r="P1492" i="8" s="1"/>
  <c r="V1493" i="8"/>
  <c r="W1492" i="8"/>
  <c r="P1492" i="1"/>
  <c r="Q1492" i="1" s="1"/>
  <c r="N1493" i="1"/>
  <c r="O1492" i="1"/>
  <c r="N502" i="10"/>
  <c r="O502" i="10" s="1"/>
  <c r="S502" i="10" s="1"/>
  <c r="R1492" i="1" l="1"/>
  <c r="U1492" i="1" s="1"/>
  <c r="Z501" i="10"/>
  <c r="F501" i="10" s="1"/>
  <c r="X1492" i="8"/>
  <c r="F1492" i="8" s="1"/>
  <c r="L500" i="11"/>
  <c r="T502" i="10"/>
  <c r="P1493" i="1"/>
  <c r="Q1493" i="1" s="1"/>
  <c r="N1494" i="1"/>
  <c r="O1493" i="1"/>
  <c r="O1493" i="8"/>
  <c r="P1493" i="8" s="1"/>
  <c r="V1494" i="8"/>
  <c r="W1493" i="8"/>
  <c r="R1493" i="1" l="1"/>
  <c r="U1493" i="1" s="1"/>
  <c r="V502" i="10"/>
  <c r="W502" i="10" s="1"/>
  <c r="U502" i="10"/>
  <c r="X1493" i="8"/>
  <c r="F1493" i="8" s="1"/>
  <c r="O1494" i="8"/>
  <c r="P1494" i="8" s="1"/>
  <c r="V1495" i="8"/>
  <c r="W1494" i="8"/>
  <c r="P1494" i="1"/>
  <c r="Q1494" i="1" s="1"/>
  <c r="N1495" i="1"/>
  <c r="O1494" i="1"/>
  <c r="I499" i="11"/>
  <c r="X502" i="10" l="1"/>
  <c r="N503" i="10"/>
  <c r="O503" i="10" s="1"/>
  <c r="S503" i="10" s="1"/>
  <c r="R1494" i="1"/>
  <c r="U1494" i="1" s="1"/>
  <c r="X1494" i="8"/>
  <c r="F1494" i="8" s="1"/>
  <c r="Y502" i="10"/>
  <c r="P1495" i="1"/>
  <c r="Q1495" i="1" s="1"/>
  <c r="N1496" i="1"/>
  <c r="O1495" i="1"/>
  <c r="O1495" i="8"/>
  <c r="P1495" i="8" s="1"/>
  <c r="V1496" i="8"/>
  <c r="W1495" i="8"/>
  <c r="X1495" i="8" l="1"/>
  <c r="F1495" i="8" s="1"/>
  <c r="Z502" i="10"/>
  <c r="F502" i="10" s="1"/>
  <c r="R1495" i="1"/>
  <c r="U1495" i="1" s="1"/>
  <c r="L501" i="11"/>
  <c r="T503" i="10"/>
  <c r="O1496" i="8"/>
  <c r="P1496" i="8" s="1"/>
  <c r="V1497" i="8"/>
  <c r="W1496" i="8"/>
  <c r="P1496" i="1"/>
  <c r="Q1496" i="1" s="1"/>
  <c r="N1497" i="1"/>
  <c r="O1496" i="1"/>
  <c r="V503" i="10" l="1"/>
  <c r="W503" i="10" s="1"/>
  <c r="U503" i="10"/>
  <c r="X1496" i="8"/>
  <c r="F1496" i="8" s="1"/>
  <c r="R1496" i="1"/>
  <c r="U1496" i="1" s="1"/>
  <c r="O1497" i="8"/>
  <c r="P1497" i="8" s="1"/>
  <c r="V1498" i="8"/>
  <c r="W1497" i="8"/>
  <c r="I500" i="11"/>
  <c r="P1497" i="1"/>
  <c r="Q1497" i="1" s="1"/>
  <c r="N1498" i="1"/>
  <c r="O1497" i="1"/>
  <c r="X503" i="10" l="1"/>
  <c r="R1497" i="1"/>
  <c r="U1497" i="1" s="1"/>
  <c r="X1497" i="8"/>
  <c r="F1497" i="8" s="1"/>
  <c r="N504" i="10"/>
  <c r="O504" i="10" s="1"/>
  <c r="S504" i="10" s="1"/>
  <c r="O1498" i="8"/>
  <c r="P1498" i="8" s="1"/>
  <c r="V1499" i="8"/>
  <c r="W1498" i="8"/>
  <c r="Y503" i="10"/>
  <c r="P1498" i="1"/>
  <c r="Q1498" i="1" s="1"/>
  <c r="N1499" i="1"/>
  <c r="O1498" i="1"/>
  <c r="R1498" i="1" l="1"/>
  <c r="U1498" i="1" s="1"/>
  <c r="X1498" i="8"/>
  <c r="F1498" i="8" s="1"/>
  <c r="O1499" i="8"/>
  <c r="P1499" i="8" s="1"/>
  <c r="V1500" i="8"/>
  <c r="W1499" i="8"/>
  <c r="L502" i="11"/>
  <c r="T504" i="10"/>
  <c r="P1499" i="1"/>
  <c r="Q1499" i="1" s="1"/>
  <c r="N1500" i="1"/>
  <c r="O1499" i="1"/>
  <c r="Z503" i="10"/>
  <c r="F503" i="10" s="1"/>
  <c r="R1499" i="1" l="1"/>
  <c r="U1499" i="1" s="1"/>
  <c r="V504" i="10"/>
  <c r="W504" i="10" s="1"/>
  <c r="U504" i="10"/>
  <c r="X1499" i="8"/>
  <c r="F1499" i="8" s="1"/>
  <c r="P1500" i="1"/>
  <c r="Q1500" i="1" s="1"/>
  <c r="N1501" i="1"/>
  <c r="O1500" i="1"/>
  <c r="I501" i="11"/>
  <c r="O1500" i="8"/>
  <c r="P1500" i="8" s="1"/>
  <c r="V1501" i="8"/>
  <c r="W1500" i="8"/>
  <c r="X504" i="10" l="1"/>
  <c r="X1500" i="8"/>
  <c r="F1500" i="8" s="1"/>
  <c r="R1500" i="1"/>
  <c r="U1500" i="1" s="1"/>
  <c r="O1501" i="8"/>
  <c r="P1501" i="8" s="1"/>
  <c r="V1502" i="8"/>
  <c r="W1501" i="8"/>
  <c r="Y504" i="10"/>
  <c r="N505" i="10"/>
  <c r="O505" i="10" s="1"/>
  <c r="S505" i="10" s="1"/>
  <c r="P1501" i="1"/>
  <c r="Q1501" i="1" s="1"/>
  <c r="N1502" i="1"/>
  <c r="O1501" i="1"/>
  <c r="Z504" i="10" l="1"/>
  <c r="F504" i="10" s="1"/>
  <c r="X1501" i="8"/>
  <c r="F1501" i="8" s="1"/>
  <c r="R1501" i="1"/>
  <c r="U1501" i="1" s="1"/>
  <c r="O1502" i="8"/>
  <c r="P1502" i="8" s="1"/>
  <c r="V1503" i="8"/>
  <c r="W1502" i="8"/>
  <c r="L503" i="11"/>
  <c r="T505" i="10"/>
  <c r="P1502" i="1"/>
  <c r="Q1502" i="1" s="1"/>
  <c r="N1503" i="1"/>
  <c r="O1502" i="1"/>
  <c r="V505" i="10" l="1"/>
  <c r="W505" i="10" s="1"/>
  <c r="U505" i="10"/>
  <c r="R1502" i="1"/>
  <c r="U1502" i="1" s="1"/>
  <c r="P1503" i="1"/>
  <c r="Q1503" i="1" s="1"/>
  <c r="N1504" i="1"/>
  <c r="O1503" i="1"/>
  <c r="I502" i="11"/>
  <c r="O1503" i="8"/>
  <c r="P1503" i="8" s="1"/>
  <c r="V1504" i="8"/>
  <c r="W1503" i="8"/>
  <c r="X1502" i="8"/>
  <c r="F1502" i="8" s="1"/>
  <c r="X505" i="10" l="1"/>
  <c r="X1503" i="8"/>
  <c r="F1503" i="8" s="1"/>
  <c r="R1503" i="1"/>
  <c r="U1503" i="1" s="1"/>
  <c r="N506" i="10"/>
  <c r="O506" i="10" s="1"/>
  <c r="S506" i="10" s="1"/>
  <c r="O1504" i="8"/>
  <c r="P1504" i="8" s="1"/>
  <c r="V1505" i="8"/>
  <c r="W1504" i="8"/>
  <c r="Y505" i="10"/>
  <c r="P1504" i="1"/>
  <c r="Q1504" i="1" s="1"/>
  <c r="N1505" i="1"/>
  <c r="O1504" i="1"/>
  <c r="R1504" i="1" l="1"/>
  <c r="U1504" i="1" s="1"/>
  <c r="X1504" i="8"/>
  <c r="F1504" i="8" s="1"/>
  <c r="L504" i="11"/>
  <c r="T506" i="10"/>
  <c r="O1505" i="8"/>
  <c r="P1505" i="8" s="1"/>
  <c r="V1506" i="8"/>
  <c r="W1505" i="8"/>
  <c r="P1505" i="1"/>
  <c r="Q1505" i="1" s="1"/>
  <c r="N1506" i="1"/>
  <c r="O1505" i="1"/>
  <c r="Z505" i="10"/>
  <c r="F505" i="10" s="1"/>
  <c r="V506" i="10" l="1"/>
  <c r="W506" i="10" s="1"/>
  <c r="U506" i="10"/>
  <c r="R1505" i="1"/>
  <c r="U1505" i="1" s="1"/>
  <c r="X1505" i="8"/>
  <c r="F1505" i="8" s="1"/>
  <c r="P1506" i="1"/>
  <c r="Q1506" i="1" s="1"/>
  <c r="N1507" i="1"/>
  <c r="O1506" i="1"/>
  <c r="O1506" i="8"/>
  <c r="P1506" i="8" s="1"/>
  <c r="V1507" i="8"/>
  <c r="W1506" i="8"/>
  <c r="I503" i="11"/>
  <c r="X506" i="10" l="1"/>
  <c r="N507" i="10"/>
  <c r="O507" i="10" s="1"/>
  <c r="S507" i="10" s="1"/>
  <c r="X1506" i="8"/>
  <c r="F1506" i="8" s="1"/>
  <c r="Y506" i="10"/>
  <c r="O1507" i="8"/>
  <c r="P1507" i="8" s="1"/>
  <c r="V1508" i="8"/>
  <c r="W1507" i="8"/>
  <c r="P1507" i="1"/>
  <c r="Q1507" i="1" s="1"/>
  <c r="R1507" i="1" s="1"/>
  <c r="U1507" i="1" s="1"/>
  <c r="N1508" i="1"/>
  <c r="O1507" i="1"/>
  <c r="R1506" i="1"/>
  <c r="U1506" i="1" s="1"/>
  <c r="Z506" i="10" l="1"/>
  <c r="F506" i="10" s="1"/>
  <c r="X1507" i="8"/>
  <c r="F1507" i="8" s="1"/>
  <c r="L505" i="11"/>
  <c r="T507" i="10"/>
  <c r="P1508" i="1"/>
  <c r="Q1508" i="1" s="1"/>
  <c r="N1509" i="1"/>
  <c r="O1508" i="1"/>
  <c r="O1508" i="8"/>
  <c r="P1508" i="8" s="1"/>
  <c r="V1509" i="8"/>
  <c r="W1508" i="8"/>
  <c r="V507" i="10" l="1"/>
  <c r="W507" i="10" s="1"/>
  <c r="U507" i="10"/>
  <c r="X1508" i="8"/>
  <c r="F1508" i="8" s="1"/>
  <c r="R1508" i="1"/>
  <c r="U1508" i="1" s="1"/>
  <c r="O1509" i="8"/>
  <c r="P1509" i="8" s="1"/>
  <c r="V1510" i="8"/>
  <c r="W1509" i="8"/>
  <c r="P1509" i="1"/>
  <c r="Q1509" i="1" s="1"/>
  <c r="N1510" i="1"/>
  <c r="O1509" i="1"/>
  <c r="I504" i="11"/>
  <c r="X507" i="10" l="1"/>
  <c r="N508" i="10"/>
  <c r="O508" i="10" s="1"/>
  <c r="S508" i="10" s="1"/>
  <c r="R1509" i="1"/>
  <c r="U1509" i="1" s="1"/>
  <c r="X1509" i="8"/>
  <c r="F1509" i="8" s="1"/>
  <c r="Y507" i="10"/>
  <c r="P1510" i="1"/>
  <c r="Q1510" i="1" s="1"/>
  <c r="N1511" i="1"/>
  <c r="O1510" i="1"/>
  <c r="O1510" i="8"/>
  <c r="P1510" i="8" s="1"/>
  <c r="V1511" i="8"/>
  <c r="W1510" i="8"/>
  <c r="X1510" i="8" l="1"/>
  <c r="F1510" i="8" s="1"/>
  <c r="Z507" i="10"/>
  <c r="F507" i="10" s="1"/>
  <c r="R1510" i="1"/>
  <c r="U1510" i="1" s="1"/>
  <c r="L506" i="11"/>
  <c r="T508" i="10"/>
  <c r="O1511" i="8"/>
  <c r="P1511" i="8" s="1"/>
  <c r="V1512" i="8"/>
  <c r="W1511" i="8"/>
  <c r="P1511" i="1"/>
  <c r="Q1511" i="1" s="1"/>
  <c r="N1512" i="1"/>
  <c r="O1511" i="1"/>
  <c r="X1511" i="8" l="1"/>
  <c r="F1511" i="8" s="1"/>
  <c r="V508" i="10"/>
  <c r="W508" i="10" s="1"/>
  <c r="U508" i="10"/>
  <c r="R1511" i="1"/>
  <c r="U1511" i="1" s="1"/>
  <c r="P1512" i="1"/>
  <c r="Q1512" i="1" s="1"/>
  <c r="N1513" i="1"/>
  <c r="O1512" i="1"/>
  <c r="O1512" i="8"/>
  <c r="P1512" i="8" s="1"/>
  <c r="V1513" i="8"/>
  <c r="W1512" i="8"/>
  <c r="I505" i="11"/>
  <c r="X508" i="10" l="1"/>
  <c r="X1512" i="8"/>
  <c r="F1512" i="8" s="1"/>
  <c r="R1512" i="1"/>
  <c r="U1512" i="1" s="1"/>
  <c r="Y508" i="10"/>
  <c r="O1513" i="8"/>
  <c r="P1513" i="8" s="1"/>
  <c r="V1514" i="8"/>
  <c r="W1513" i="8"/>
  <c r="P1513" i="1"/>
  <c r="Q1513" i="1" s="1"/>
  <c r="N1514" i="1"/>
  <c r="O1513" i="1"/>
  <c r="N509" i="10"/>
  <c r="O509" i="10" s="1"/>
  <c r="S509" i="10" s="1"/>
  <c r="Z508" i="10" l="1"/>
  <c r="F508" i="10" s="1"/>
  <c r="X1513" i="8"/>
  <c r="F1513" i="8" s="1"/>
  <c r="L507" i="11"/>
  <c r="T509" i="10"/>
  <c r="P1514" i="1"/>
  <c r="Q1514" i="1" s="1"/>
  <c r="N1515" i="1"/>
  <c r="O1514" i="1"/>
  <c r="R1513" i="1"/>
  <c r="U1513" i="1" s="1"/>
  <c r="O1514" i="8"/>
  <c r="P1514" i="8" s="1"/>
  <c r="V1515" i="8"/>
  <c r="W1514" i="8"/>
  <c r="V509" i="10" l="1"/>
  <c r="W509" i="10" s="1"/>
  <c r="U509" i="10"/>
  <c r="R1514" i="1"/>
  <c r="U1514" i="1" s="1"/>
  <c r="X1514" i="8"/>
  <c r="F1514" i="8" s="1"/>
  <c r="O1515" i="8"/>
  <c r="P1515" i="8" s="1"/>
  <c r="V1516" i="8"/>
  <c r="W1515" i="8"/>
  <c r="P1515" i="1"/>
  <c r="Q1515" i="1" s="1"/>
  <c r="N1516" i="1"/>
  <c r="O1515" i="1"/>
  <c r="I506" i="11"/>
  <c r="X509" i="10" l="1"/>
  <c r="N510" i="10"/>
  <c r="O510" i="10" s="1"/>
  <c r="S510" i="10" s="1"/>
  <c r="R1515" i="1"/>
  <c r="U1515" i="1" s="1"/>
  <c r="X1515" i="8"/>
  <c r="F1515" i="8" s="1"/>
  <c r="Y509" i="10"/>
  <c r="P1516" i="1"/>
  <c r="Q1516" i="1" s="1"/>
  <c r="N1517" i="1"/>
  <c r="O1516" i="1"/>
  <c r="O1516" i="8"/>
  <c r="P1516" i="8" s="1"/>
  <c r="V1517" i="8"/>
  <c r="W1516" i="8"/>
  <c r="X1516" i="8" l="1"/>
  <c r="F1516" i="8" s="1"/>
  <c r="R1516" i="1"/>
  <c r="U1516" i="1" s="1"/>
  <c r="Z509" i="10"/>
  <c r="F509" i="10" s="1"/>
  <c r="T510" i="10"/>
  <c r="L508" i="11"/>
  <c r="O1517" i="8"/>
  <c r="P1517" i="8" s="1"/>
  <c r="V1518" i="8"/>
  <c r="W1517" i="8"/>
  <c r="P1517" i="1"/>
  <c r="Q1517" i="1" s="1"/>
  <c r="N1518" i="1"/>
  <c r="O1517" i="1"/>
  <c r="V510" i="10" l="1"/>
  <c r="W510" i="10" s="1"/>
  <c r="U510" i="10"/>
  <c r="R1517" i="1"/>
  <c r="U1517" i="1" s="1"/>
  <c r="X1517" i="8"/>
  <c r="F1517" i="8" s="1"/>
  <c r="P1518" i="1"/>
  <c r="Q1518" i="1" s="1"/>
  <c r="N1519" i="1"/>
  <c r="O1518" i="1"/>
  <c r="O1518" i="8"/>
  <c r="P1518" i="8" s="1"/>
  <c r="V1519" i="8"/>
  <c r="W1518" i="8"/>
  <c r="I507" i="11"/>
  <c r="X1518" i="8" l="1"/>
  <c r="F1518" i="8" s="1"/>
  <c r="X510" i="10"/>
  <c r="Y510" i="10"/>
  <c r="O1519" i="8"/>
  <c r="P1519" i="8" s="1"/>
  <c r="V1520" i="8"/>
  <c r="W1519" i="8"/>
  <c r="P1519" i="1"/>
  <c r="Q1519" i="1" s="1"/>
  <c r="N1520" i="1"/>
  <c r="O1519" i="1"/>
  <c r="N511" i="10"/>
  <c r="O511" i="10" s="1"/>
  <c r="S511" i="10" s="1"/>
  <c r="R1518" i="1"/>
  <c r="U1518" i="1" s="1"/>
  <c r="Z510" i="10" l="1"/>
  <c r="F510" i="10" s="1"/>
  <c r="R1519" i="1"/>
  <c r="U1519" i="1" s="1"/>
  <c r="X1519" i="8"/>
  <c r="F1519" i="8" s="1"/>
  <c r="L509" i="11"/>
  <c r="T511" i="10"/>
  <c r="P1520" i="1"/>
  <c r="Q1520" i="1" s="1"/>
  <c r="N1521" i="1"/>
  <c r="O1520" i="1"/>
  <c r="O1520" i="8"/>
  <c r="P1520" i="8" s="1"/>
  <c r="V1521" i="8"/>
  <c r="W1520" i="8"/>
  <c r="R1520" i="1" l="1"/>
  <c r="U1520" i="1" s="1"/>
  <c r="V511" i="10"/>
  <c r="W511" i="10" s="1"/>
  <c r="U511" i="10"/>
  <c r="X1520" i="8"/>
  <c r="F1520" i="8" s="1"/>
  <c r="O1521" i="8"/>
  <c r="P1521" i="8" s="1"/>
  <c r="V1522" i="8"/>
  <c r="W1521" i="8"/>
  <c r="P1521" i="1"/>
  <c r="Q1521" i="1" s="1"/>
  <c r="N1522" i="1"/>
  <c r="O1521" i="1"/>
  <c r="I508" i="11"/>
  <c r="X511" i="10" l="1"/>
  <c r="N512" i="10"/>
  <c r="O512" i="10" s="1"/>
  <c r="S512" i="10" s="1"/>
  <c r="R1521" i="1"/>
  <c r="U1521" i="1" s="1"/>
  <c r="X1521" i="8"/>
  <c r="F1521" i="8" s="1"/>
  <c r="Y511" i="10"/>
  <c r="O1522" i="8"/>
  <c r="P1522" i="8" s="1"/>
  <c r="V1523" i="8"/>
  <c r="W1522" i="8"/>
  <c r="P1522" i="1"/>
  <c r="Q1522" i="1" s="1"/>
  <c r="N1523" i="1"/>
  <c r="O1522" i="1"/>
  <c r="R1522" i="1" l="1"/>
  <c r="U1522" i="1" s="1"/>
  <c r="Z511" i="10"/>
  <c r="F511" i="10" s="1"/>
  <c r="X1522" i="8"/>
  <c r="F1522" i="8" s="1"/>
  <c r="T512" i="10"/>
  <c r="L510" i="11"/>
  <c r="P1523" i="1"/>
  <c r="Q1523" i="1" s="1"/>
  <c r="N1524" i="1"/>
  <c r="O1523" i="1"/>
  <c r="O1523" i="8"/>
  <c r="P1523" i="8" s="1"/>
  <c r="V1524" i="8"/>
  <c r="W1523" i="8"/>
  <c r="V512" i="10" l="1"/>
  <c r="W512" i="10" s="1"/>
  <c r="U512" i="10"/>
  <c r="X1523" i="8"/>
  <c r="F1523" i="8" s="1"/>
  <c r="R1523" i="1"/>
  <c r="U1523" i="1" s="1"/>
  <c r="O1524" i="8"/>
  <c r="P1524" i="8" s="1"/>
  <c r="V1525" i="8"/>
  <c r="W1524" i="8"/>
  <c r="P1524" i="1"/>
  <c r="Q1524" i="1" s="1"/>
  <c r="N1525" i="1"/>
  <c r="O1524" i="1"/>
  <c r="I509" i="11"/>
  <c r="X512" i="10" l="1"/>
  <c r="X1524" i="8"/>
  <c r="F1524" i="8" s="1"/>
  <c r="Y512" i="10"/>
  <c r="R1524" i="1"/>
  <c r="U1524" i="1" s="1"/>
  <c r="P1525" i="1"/>
  <c r="Q1525" i="1" s="1"/>
  <c r="N1526" i="1"/>
  <c r="O1525" i="1"/>
  <c r="O1525" i="8"/>
  <c r="P1525" i="8" s="1"/>
  <c r="X1525" i="8" s="1"/>
  <c r="F1525" i="8" s="1"/>
  <c r="V1526" i="8"/>
  <c r="W1525" i="8"/>
  <c r="N513" i="10"/>
  <c r="O513" i="10" s="1"/>
  <c r="S513" i="10" s="1"/>
  <c r="Z512" i="10" l="1"/>
  <c r="F512" i="10" s="1"/>
  <c r="R1525" i="1"/>
  <c r="U1525" i="1" s="1"/>
  <c r="O1526" i="8"/>
  <c r="P1526" i="8" s="1"/>
  <c r="V1527" i="8"/>
  <c r="W1526" i="8"/>
  <c r="P1526" i="1"/>
  <c r="Q1526" i="1" s="1"/>
  <c r="N1527" i="1"/>
  <c r="O1526" i="1"/>
  <c r="L511" i="11"/>
  <c r="T513" i="10"/>
  <c r="V513" i="10" l="1"/>
  <c r="W513" i="10" s="1"/>
  <c r="U513" i="10"/>
  <c r="R1526" i="1"/>
  <c r="U1526" i="1" s="1"/>
  <c r="X1526" i="8"/>
  <c r="F1526" i="8" s="1"/>
  <c r="P1527" i="1"/>
  <c r="Q1527" i="1" s="1"/>
  <c r="N1528" i="1"/>
  <c r="O1527" i="1"/>
  <c r="O1527" i="8"/>
  <c r="P1527" i="8" s="1"/>
  <c r="V1528" i="8"/>
  <c r="W1527" i="8"/>
  <c r="I510" i="11"/>
  <c r="X1527" i="8" l="1"/>
  <c r="F1527" i="8" s="1"/>
  <c r="X513" i="10"/>
  <c r="N514" i="10"/>
  <c r="O514" i="10" s="1"/>
  <c r="S514" i="10" s="1"/>
  <c r="Y513" i="10"/>
  <c r="R1527" i="1"/>
  <c r="U1527" i="1" s="1"/>
  <c r="O1528" i="8"/>
  <c r="P1528" i="8" s="1"/>
  <c r="V1529" i="8"/>
  <c r="W1528" i="8"/>
  <c r="P1528" i="1"/>
  <c r="Q1528" i="1" s="1"/>
  <c r="N1529" i="1"/>
  <c r="O1528" i="1"/>
  <c r="R1528" i="1" l="1"/>
  <c r="U1528" i="1" s="1"/>
  <c r="Z513" i="10"/>
  <c r="F513" i="10" s="1"/>
  <c r="X1528" i="8"/>
  <c r="F1528" i="8" s="1"/>
  <c r="T514" i="10"/>
  <c r="L512" i="11"/>
  <c r="P1529" i="1"/>
  <c r="Q1529" i="1" s="1"/>
  <c r="N1530" i="1"/>
  <c r="O1529" i="1"/>
  <c r="O1529" i="8"/>
  <c r="P1529" i="8" s="1"/>
  <c r="V1530" i="8"/>
  <c r="W1529" i="8"/>
  <c r="X1529" i="8" l="1"/>
  <c r="F1529" i="8" s="1"/>
  <c r="V514" i="10"/>
  <c r="W514" i="10" s="1"/>
  <c r="U514" i="10"/>
  <c r="R1529" i="1"/>
  <c r="U1529" i="1" s="1"/>
  <c r="O1530" i="8"/>
  <c r="P1530" i="8" s="1"/>
  <c r="V1531" i="8"/>
  <c r="W1530" i="8"/>
  <c r="P1530" i="1"/>
  <c r="Q1530" i="1" s="1"/>
  <c r="N1531" i="1"/>
  <c r="O1530" i="1"/>
  <c r="I511" i="11"/>
  <c r="X514" i="10" l="1"/>
  <c r="X1530" i="8"/>
  <c r="F1530" i="8" s="1"/>
  <c r="Y514" i="10"/>
  <c r="P1531" i="1"/>
  <c r="Q1531" i="1" s="1"/>
  <c r="N1532" i="1"/>
  <c r="O1531" i="1"/>
  <c r="R1530" i="1"/>
  <c r="U1530" i="1" s="1"/>
  <c r="O1531" i="8"/>
  <c r="P1531" i="8" s="1"/>
  <c r="V1532" i="8"/>
  <c r="W1531" i="8"/>
  <c r="N515" i="10"/>
  <c r="O515" i="10" s="1"/>
  <c r="S515" i="10" s="1"/>
  <c r="Z514" i="10" l="1"/>
  <c r="F514" i="10" s="1"/>
  <c r="X1531" i="8"/>
  <c r="F1531" i="8" s="1"/>
  <c r="R1531" i="1"/>
  <c r="U1531" i="1" s="1"/>
  <c r="P1532" i="1"/>
  <c r="Q1532" i="1" s="1"/>
  <c r="N1533" i="1"/>
  <c r="O1532" i="1"/>
  <c r="O1532" i="8"/>
  <c r="P1532" i="8" s="1"/>
  <c r="V1533" i="8"/>
  <c r="W1532" i="8"/>
  <c r="L513" i="11"/>
  <c r="T515" i="10"/>
  <c r="V515" i="10" l="1"/>
  <c r="W515" i="10" s="1"/>
  <c r="U515" i="10"/>
  <c r="X1532" i="8"/>
  <c r="F1532" i="8" s="1"/>
  <c r="O1533" i="8"/>
  <c r="P1533" i="8" s="1"/>
  <c r="V1534" i="8"/>
  <c r="W1533" i="8"/>
  <c r="I512" i="11"/>
  <c r="P1533" i="1"/>
  <c r="Q1533" i="1" s="1"/>
  <c r="N1534" i="1"/>
  <c r="O1533" i="1"/>
  <c r="R1532" i="1"/>
  <c r="U1532" i="1" s="1"/>
  <c r="X515" i="10" l="1"/>
  <c r="R1533" i="1"/>
  <c r="U1533" i="1" s="1"/>
  <c r="X1533" i="8"/>
  <c r="F1533" i="8" s="1"/>
  <c r="N516" i="10"/>
  <c r="O516" i="10" s="1"/>
  <c r="S516" i="10" s="1"/>
  <c r="P1534" i="1"/>
  <c r="Q1534" i="1" s="1"/>
  <c r="N1535" i="1"/>
  <c r="O1534" i="1"/>
  <c r="Y515" i="10"/>
  <c r="O1534" i="8"/>
  <c r="P1534" i="8" s="1"/>
  <c r="V1535" i="8"/>
  <c r="W1534" i="8"/>
  <c r="X1534" i="8" l="1"/>
  <c r="F1534" i="8" s="1"/>
  <c r="R1534" i="1"/>
  <c r="U1534" i="1" s="1"/>
  <c r="P1535" i="1"/>
  <c r="Q1535" i="1" s="1"/>
  <c r="N1536" i="1"/>
  <c r="O1535" i="1"/>
  <c r="L514" i="11"/>
  <c r="T516" i="10"/>
  <c r="O1535" i="8"/>
  <c r="P1535" i="8" s="1"/>
  <c r="V1536" i="8"/>
  <c r="W1535" i="8"/>
  <c r="Z515" i="10"/>
  <c r="F515" i="10" s="1"/>
  <c r="V516" i="10" l="1"/>
  <c r="W516" i="10" s="1"/>
  <c r="U516" i="10"/>
  <c r="X1535" i="8"/>
  <c r="F1535" i="8" s="1"/>
  <c r="O1536" i="8"/>
  <c r="P1536" i="8" s="1"/>
  <c r="V1537" i="8"/>
  <c r="W1536" i="8"/>
  <c r="I513" i="11"/>
  <c r="P1536" i="1"/>
  <c r="Q1536" i="1" s="1"/>
  <c r="N1537" i="1"/>
  <c r="O1536" i="1"/>
  <c r="R1535" i="1"/>
  <c r="U1535" i="1" s="1"/>
  <c r="X516" i="10" l="1"/>
  <c r="R1536" i="1"/>
  <c r="U1536" i="1" s="1"/>
  <c r="X1536" i="8"/>
  <c r="F1536" i="8" s="1"/>
  <c r="N517" i="10"/>
  <c r="O517" i="10" s="1"/>
  <c r="S517" i="10" s="1"/>
  <c r="P1537" i="1"/>
  <c r="Q1537" i="1" s="1"/>
  <c r="N1538" i="1"/>
  <c r="O1537" i="1"/>
  <c r="Y516" i="10"/>
  <c r="O1537" i="8"/>
  <c r="P1537" i="8" s="1"/>
  <c r="V1538" i="8"/>
  <c r="W1537" i="8"/>
  <c r="X1537" i="8" l="1"/>
  <c r="F1537" i="8" s="1"/>
  <c r="R1537" i="1"/>
  <c r="U1537" i="1" s="1"/>
  <c r="Z516" i="10"/>
  <c r="F516" i="10" s="1"/>
  <c r="P1538" i="1"/>
  <c r="Q1538" i="1" s="1"/>
  <c r="N1539" i="1"/>
  <c r="O1538" i="1"/>
  <c r="O1538" i="8"/>
  <c r="P1538" i="8" s="1"/>
  <c r="V1539" i="8"/>
  <c r="W1538" i="8"/>
  <c r="L515" i="11"/>
  <c r="T517" i="10"/>
  <c r="X1538" i="8" l="1"/>
  <c r="F1538" i="8" s="1"/>
  <c r="V517" i="10"/>
  <c r="W517" i="10" s="1"/>
  <c r="U517" i="10"/>
  <c r="O1539" i="8"/>
  <c r="P1539" i="8" s="1"/>
  <c r="V1540" i="8"/>
  <c r="W1539" i="8"/>
  <c r="I514" i="11"/>
  <c r="P1539" i="1"/>
  <c r="Q1539" i="1" s="1"/>
  <c r="N1540" i="1"/>
  <c r="O1539" i="1"/>
  <c r="R1538" i="1"/>
  <c r="U1538" i="1" s="1"/>
  <c r="X517" i="10" l="1"/>
  <c r="R1539" i="1"/>
  <c r="U1539" i="1" s="1"/>
  <c r="X1539" i="8"/>
  <c r="F1539" i="8" s="1"/>
  <c r="P1540" i="1"/>
  <c r="Q1540" i="1" s="1"/>
  <c r="N1541" i="1"/>
  <c r="O1540" i="1"/>
  <c r="Y517" i="10"/>
  <c r="N518" i="10"/>
  <c r="O518" i="10" s="1"/>
  <c r="S518" i="10" s="1"/>
  <c r="O1540" i="8"/>
  <c r="P1540" i="8" s="1"/>
  <c r="V1541" i="8"/>
  <c r="W1540" i="8"/>
  <c r="Z517" i="10" l="1"/>
  <c r="F517" i="10" s="1"/>
  <c r="X1540" i="8"/>
  <c r="F1540" i="8" s="1"/>
  <c r="R1540" i="1"/>
  <c r="U1540" i="1" s="1"/>
  <c r="T518" i="10"/>
  <c r="L516" i="11"/>
  <c r="P1541" i="1"/>
  <c r="Q1541" i="1" s="1"/>
  <c r="N1542" i="1"/>
  <c r="O1541" i="1"/>
  <c r="O1541" i="8"/>
  <c r="P1541" i="8" s="1"/>
  <c r="V1542" i="8"/>
  <c r="W1541" i="8"/>
  <c r="V518" i="10" l="1"/>
  <c r="W518" i="10" s="1"/>
  <c r="U518" i="10"/>
  <c r="X1541" i="8"/>
  <c r="F1541" i="8" s="1"/>
  <c r="R1541" i="1"/>
  <c r="U1541" i="1" s="1"/>
  <c r="O1542" i="8"/>
  <c r="P1542" i="8" s="1"/>
  <c r="V1543" i="8"/>
  <c r="W1542" i="8"/>
  <c r="P1542" i="1"/>
  <c r="Q1542" i="1" s="1"/>
  <c r="N1543" i="1"/>
  <c r="O1542" i="1"/>
  <c r="I515" i="11"/>
  <c r="X518" i="10" l="1"/>
  <c r="N519" i="10"/>
  <c r="O519" i="10" s="1"/>
  <c r="S519" i="10" s="1"/>
  <c r="R1542" i="1"/>
  <c r="U1542" i="1" s="1"/>
  <c r="X1542" i="8"/>
  <c r="F1542" i="8" s="1"/>
  <c r="Y518" i="10"/>
  <c r="P1543" i="1"/>
  <c r="Q1543" i="1" s="1"/>
  <c r="N1544" i="1"/>
  <c r="O1543" i="1"/>
  <c r="O1543" i="8"/>
  <c r="P1543" i="8" s="1"/>
  <c r="V1544" i="8"/>
  <c r="W1543" i="8"/>
  <c r="X1543" i="8" l="1"/>
  <c r="F1543" i="8" s="1"/>
  <c r="Z518" i="10"/>
  <c r="F518" i="10" s="1"/>
  <c r="T519" i="10"/>
  <c r="L517" i="11"/>
  <c r="O1544" i="8"/>
  <c r="P1544" i="8" s="1"/>
  <c r="V1545" i="8"/>
  <c r="W1544" i="8"/>
  <c r="P1544" i="1"/>
  <c r="Q1544" i="1" s="1"/>
  <c r="N1545" i="1"/>
  <c r="O1544" i="1"/>
  <c r="R1543" i="1"/>
  <c r="U1543" i="1" s="1"/>
  <c r="V519" i="10" l="1"/>
  <c r="W519" i="10" s="1"/>
  <c r="U519" i="10"/>
  <c r="X1544" i="8"/>
  <c r="F1544" i="8" s="1"/>
  <c r="P1545" i="1"/>
  <c r="Q1545" i="1" s="1"/>
  <c r="N1546" i="1"/>
  <c r="O1545" i="1"/>
  <c r="O1545" i="8"/>
  <c r="P1545" i="8" s="1"/>
  <c r="V1546" i="8"/>
  <c r="W1545" i="8"/>
  <c r="R1544" i="1"/>
  <c r="U1544" i="1" s="1"/>
  <c r="I516" i="11"/>
  <c r="X519" i="10" l="1"/>
  <c r="N520" i="10"/>
  <c r="O520" i="10" s="1"/>
  <c r="S520" i="10" s="1"/>
  <c r="X1545" i="8"/>
  <c r="F1545" i="8" s="1"/>
  <c r="O1546" i="8"/>
  <c r="P1546" i="8" s="1"/>
  <c r="V1547" i="8"/>
  <c r="W1546" i="8"/>
  <c r="P1546" i="1"/>
  <c r="Q1546" i="1" s="1"/>
  <c r="N1547" i="1"/>
  <c r="O1546" i="1"/>
  <c r="Y519" i="10"/>
  <c r="R1545" i="1"/>
  <c r="U1545" i="1" s="1"/>
  <c r="R1546" i="1" l="1"/>
  <c r="U1546" i="1" s="1"/>
  <c r="X1546" i="8"/>
  <c r="F1546" i="8" s="1"/>
  <c r="P1547" i="1"/>
  <c r="Q1547" i="1" s="1"/>
  <c r="N1548" i="1"/>
  <c r="O1547" i="1"/>
  <c r="O1547" i="8"/>
  <c r="P1547" i="8" s="1"/>
  <c r="V1548" i="8"/>
  <c r="W1547" i="8"/>
  <c r="L518" i="11"/>
  <c r="T520" i="10"/>
  <c r="Z519" i="10"/>
  <c r="F519" i="10" s="1"/>
  <c r="V520" i="10" l="1"/>
  <c r="W520" i="10" s="1"/>
  <c r="U520" i="10"/>
  <c r="X1547" i="8"/>
  <c r="F1547" i="8" s="1"/>
  <c r="I517" i="11"/>
  <c r="O1548" i="8"/>
  <c r="P1548" i="8" s="1"/>
  <c r="V1549" i="8"/>
  <c r="W1548" i="8"/>
  <c r="P1548" i="1"/>
  <c r="Q1548" i="1" s="1"/>
  <c r="N1549" i="1"/>
  <c r="O1548" i="1"/>
  <c r="R1547" i="1"/>
  <c r="U1547" i="1" s="1"/>
  <c r="X520" i="10" l="1"/>
  <c r="N521" i="10"/>
  <c r="O521" i="10" s="1"/>
  <c r="S521" i="10" s="1"/>
  <c r="R1548" i="1"/>
  <c r="U1548" i="1" s="1"/>
  <c r="X1548" i="8"/>
  <c r="F1548" i="8" s="1"/>
  <c r="P1549" i="1"/>
  <c r="Q1549" i="1" s="1"/>
  <c r="N1550" i="1"/>
  <c r="O1549" i="1"/>
  <c r="O1549" i="8"/>
  <c r="P1549" i="8" s="1"/>
  <c r="V1550" i="8"/>
  <c r="W1549" i="8"/>
  <c r="Y520" i="10"/>
  <c r="X1549" i="8" l="1"/>
  <c r="F1549" i="8" s="1"/>
  <c r="R1549" i="1"/>
  <c r="U1549" i="1" s="1"/>
  <c r="O1550" i="8"/>
  <c r="P1550" i="8" s="1"/>
  <c r="V1551" i="8"/>
  <c r="W1550" i="8"/>
  <c r="L519" i="11"/>
  <c r="T521" i="10"/>
  <c r="Z520" i="10"/>
  <c r="F520" i="10" s="1"/>
  <c r="P1550" i="1"/>
  <c r="Q1550" i="1" s="1"/>
  <c r="N1551" i="1"/>
  <c r="O1550" i="1"/>
  <c r="V521" i="10" l="1"/>
  <c r="W521" i="10" s="1"/>
  <c r="U521" i="10"/>
  <c r="R1550" i="1"/>
  <c r="U1550" i="1" s="1"/>
  <c r="P1551" i="1"/>
  <c r="Q1551" i="1" s="1"/>
  <c r="N1552" i="1"/>
  <c r="O1551" i="1"/>
  <c r="I518" i="11"/>
  <c r="O1551" i="8"/>
  <c r="P1551" i="8" s="1"/>
  <c r="V1552" i="8"/>
  <c r="W1551" i="8"/>
  <c r="X1550" i="8"/>
  <c r="F1550" i="8" s="1"/>
  <c r="X521" i="10" l="1"/>
  <c r="X1551" i="8"/>
  <c r="F1551" i="8" s="1"/>
  <c r="N522" i="10"/>
  <c r="O522" i="10" s="1"/>
  <c r="S522" i="10" s="1"/>
  <c r="O1552" i="8"/>
  <c r="P1552" i="8" s="1"/>
  <c r="V1553" i="8"/>
  <c r="W1552" i="8"/>
  <c r="Y521" i="10"/>
  <c r="P1552" i="1"/>
  <c r="Q1552" i="1" s="1"/>
  <c r="N1553" i="1"/>
  <c r="O1552" i="1"/>
  <c r="R1551" i="1"/>
  <c r="U1551" i="1" s="1"/>
  <c r="R1552" i="1" l="1"/>
  <c r="U1552" i="1" s="1"/>
  <c r="X1552" i="8"/>
  <c r="F1552" i="8" s="1"/>
  <c r="O1553" i="8"/>
  <c r="P1553" i="8" s="1"/>
  <c r="V1554" i="8"/>
  <c r="W1553" i="8"/>
  <c r="T522" i="10"/>
  <c r="L520" i="11"/>
  <c r="P1553" i="1"/>
  <c r="Q1553" i="1" s="1"/>
  <c r="N1554" i="1"/>
  <c r="O1553" i="1"/>
  <c r="Z521" i="10"/>
  <c r="F521" i="10" s="1"/>
  <c r="V522" i="10" l="1"/>
  <c r="W522" i="10" s="1"/>
  <c r="U522" i="10"/>
  <c r="R1553" i="1"/>
  <c r="U1553" i="1" s="1"/>
  <c r="X1553" i="8"/>
  <c r="F1553" i="8" s="1"/>
  <c r="I519" i="11"/>
  <c r="P1554" i="1"/>
  <c r="Q1554" i="1" s="1"/>
  <c r="N1555" i="1"/>
  <c r="O1554" i="1"/>
  <c r="O1554" i="8"/>
  <c r="P1554" i="8" s="1"/>
  <c r="V1555" i="8"/>
  <c r="W1554" i="8"/>
  <c r="X522" i="10" l="1"/>
  <c r="X1554" i="8"/>
  <c r="F1554" i="8" s="1"/>
  <c r="O1555" i="8"/>
  <c r="P1555" i="8" s="1"/>
  <c r="V1556" i="8"/>
  <c r="W1555" i="8"/>
  <c r="P1555" i="1"/>
  <c r="Q1555" i="1" s="1"/>
  <c r="N1556" i="1"/>
  <c r="O1555" i="1"/>
  <c r="R1554" i="1"/>
  <c r="U1554" i="1" s="1"/>
  <c r="Y522" i="10"/>
  <c r="N523" i="10"/>
  <c r="O523" i="10" s="1"/>
  <c r="S523" i="10" s="1"/>
  <c r="X1555" i="8" l="1"/>
  <c r="F1555" i="8" s="1"/>
  <c r="R1555" i="1"/>
  <c r="U1555" i="1" s="1"/>
  <c r="P1556" i="1"/>
  <c r="Q1556" i="1" s="1"/>
  <c r="N1557" i="1"/>
  <c r="O1556" i="1"/>
  <c r="L521" i="11"/>
  <c r="T523" i="10"/>
  <c r="O1556" i="8"/>
  <c r="P1556" i="8" s="1"/>
  <c r="V1557" i="8"/>
  <c r="W1556" i="8"/>
  <c r="Z522" i="10"/>
  <c r="F522" i="10" s="1"/>
  <c r="V523" i="10" l="1"/>
  <c r="W523" i="10" s="1"/>
  <c r="U523" i="10"/>
  <c r="X1556" i="8"/>
  <c r="F1556" i="8" s="1"/>
  <c r="I520" i="11"/>
  <c r="O1557" i="8"/>
  <c r="P1557" i="8" s="1"/>
  <c r="V1558" i="8"/>
  <c r="W1557" i="8"/>
  <c r="P1557" i="1"/>
  <c r="Q1557" i="1" s="1"/>
  <c r="N1558" i="1"/>
  <c r="O1557" i="1"/>
  <c r="R1556" i="1"/>
  <c r="U1556" i="1" s="1"/>
  <c r="X523" i="10" l="1"/>
  <c r="N524" i="10"/>
  <c r="O524" i="10" s="1"/>
  <c r="S524" i="10" s="1"/>
  <c r="R1557" i="1"/>
  <c r="U1557" i="1" s="1"/>
  <c r="X1557" i="8"/>
  <c r="F1557" i="8" s="1"/>
  <c r="P1558" i="1"/>
  <c r="Q1558" i="1" s="1"/>
  <c r="N1559" i="1"/>
  <c r="O1558" i="1"/>
  <c r="O1558" i="8"/>
  <c r="P1558" i="8" s="1"/>
  <c r="V1559" i="8"/>
  <c r="W1558" i="8"/>
  <c r="Y523" i="10"/>
  <c r="X1558" i="8" l="1"/>
  <c r="F1558" i="8" s="1"/>
  <c r="R1558" i="1"/>
  <c r="U1558" i="1" s="1"/>
  <c r="O1559" i="8"/>
  <c r="P1559" i="8" s="1"/>
  <c r="V1560" i="8"/>
  <c r="W1559" i="8"/>
  <c r="L522" i="11"/>
  <c r="T524" i="10"/>
  <c r="Z523" i="10"/>
  <c r="F523" i="10" s="1"/>
  <c r="P1559" i="1"/>
  <c r="Q1559" i="1" s="1"/>
  <c r="N1560" i="1"/>
  <c r="O1559" i="1"/>
  <c r="V524" i="10" l="1"/>
  <c r="W524" i="10" s="1"/>
  <c r="U524" i="10"/>
  <c r="R1559" i="1"/>
  <c r="U1559" i="1" s="1"/>
  <c r="X1559" i="8"/>
  <c r="F1559" i="8" s="1"/>
  <c r="P1560" i="1"/>
  <c r="Q1560" i="1" s="1"/>
  <c r="N1561" i="1"/>
  <c r="O1560" i="1"/>
  <c r="I521" i="11"/>
  <c r="O1560" i="8"/>
  <c r="P1560" i="8" s="1"/>
  <c r="V1561" i="8"/>
  <c r="W1560" i="8"/>
  <c r="X524" i="10" l="1"/>
  <c r="R1560" i="1"/>
  <c r="U1560" i="1" s="1"/>
  <c r="X1560" i="8"/>
  <c r="F1560" i="8" s="1"/>
  <c r="O1561" i="8"/>
  <c r="P1561" i="8" s="1"/>
  <c r="V1562" i="8"/>
  <c r="W1561" i="8"/>
  <c r="N525" i="10"/>
  <c r="O525" i="10" s="1"/>
  <c r="S525" i="10" s="1"/>
  <c r="Y524" i="10"/>
  <c r="P1561" i="1"/>
  <c r="Q1561" i="1" s="1"/>
  <c r="N1562" i="1"/>
  <c r="O1561" i="1"/>
  <c r="R1561" i="1" l="1"/>
  <c r="U1561" i="1" s="1"/>
  <c r="X1561" i="8"/>
  <c r="F1561" i="8" s="1"/>
  <c r="Z524" i="10"/>
  <c r="F524" i="10" s="1"/>
  <c r="L523" i="11"/>
  <c r="T525" i="10"/>
  <c r="O1562" i="8"/>
  <c r="P1562" i="8" s="1"/>
  <c r="V1563" i="8"/>
  <c r="W1562" i="8"/>
  <c r="P1562" i="1"/>
  <c r="Q1562" i="1" s="1"/>
  <c r="N1563" i="1"/>
  <c r="O1562" i="1"/>
  <c r="X1562" i="8" l="1"/>
  <c r="F1562" i="8" s="1"/>
  <c r="V525" i="10"/>
  <c r="W525" i="10" s="1"/>
  <c r="U525" i="10"/>
  <c r="R1562" i="1"/>
  <c r="U1562" i="1" s="1"/>
  <c r="P1563" i="1"/>
  <c r="Q1563" i="1" s="1"/>
  <c r="N1564" i="1"/>
  <c r="O1563" i="1"/>
  <c r="I522" i="11"/>
  <c r="O1563" i="8"/>
  <c r="P1563" i="8" s="1"/>
  <c r="V1564" i="8"/>
  <c r="W1563" i="8"/>
  <c r="X525" i="10" l="1"/>
  <c r="X1563" i="8"/>
  <c r="F1563" i="8" s="1"/>
  <c r="R1563" i="1"/>
  <c r="U1563" i="1" s="1"/>
  <c r="O1564" i="8"/>
  <c r="P1564" i="8" s="1"/>
  <c r="V1565" i="8"/>
  <c r="W1564" i="8"/>
  <c r="N526" i="10"/>
  <c r="O526" i="10" s="1"/>
  <c r="S526" i="10" s="1"/>
  <c r="Y525" i="10"/>
  <c r="P1564" i="1"/>
  <c r="Q1564" i="1" s="1"/>
  <c r="N1565" i="1"/>
  <c r="O1564" i="1"/>
  <c r="R1564" i="1" l="1"/>
  <c r="U1564" i="1" s="1"/>
  <c r="X1564" i="8"/>
  <c r="F1564" i="8" s="1"/>
  <c r="Z525" i="10"/>
  <c r="F525" i="10" s="1"/>
  <c r="L524" i="11"/>
  <c r="T526" i="10"/>
  <c r="O1565" i="8"/>
  <c r="P1565" i="8" s="1"/>
  <c r="V1566" i="8"/>
  <c r="W1565" i="8"/>
  <c r="P1565" i="1"/>
  <c r="Q1565" i="1" s="1"/>
  <c r="N1566" i="1"/>
  <c r="O1565" i="1"/>
  <c r="V526" i="10" l="1"/>
  <c r="W526" i="10" s="1"/>
  <c r="U526" i="10"/>
  <c r="X1565" i="8"/>
  <c r="F1565" i="8" s="1"/>
  <c r="R1565" i="1"/>
  <c r="U1565" i="1" s="1"/>
  <c r="P1566" i="1"/>
  <c r="Q1566" i="1" s="1"/>
  <c r="N1567" i="1"/>
  <c r="O1566" i="1"/>
  <c r="O1566" i="8"/>
  <c r="P1566" i="8" s="1"/>
  <c r="V1567" i="8"/>
  <c r="W1566" i="8"/>
  <c r="I523" i="11"/>
  <c r="X526" i="10" l="1"/>
  <c r="N527" i="10"/>
  <c r="O527" i="10" s="1"/>
  <c r="S527" i="10" s="1"/>
  <c r="X1566" i="8"/>
  <c r="F1566" i="8" s="1"/>
  <c r="R1566" i="1"/>
  <c r="U1566" i="1" s="1"/>
  <c r="Y526" i="10"/>
  <c r="O1567" i="8"/>
  <c r="P1567" i="8" s="1"/>
  <c r="V1568" i="8"/>
  <c r="W1567" i="8"/>
  <c r="P1567" i="1"/>
  <c r="Q1567" i="1" s="1"/>
  <c r="N1568" i="1"/>
  <c r="O1567" i="1"/>
  <c r="Z526" i="10" l="1"/>
  <c r="F526" i="10" s="1"/>
  <c r="R1567" i="1"/>
  <c r="U1567" i="1" s="1"/>
  <c r="X1567" i="8"/>
  <c r="F1567" i="8" s="1"/>
  <c r="L525" i="11"/>
  <c r="T527" i="10"/>
  <c r="P1568" i="1"/>
  <c r="Q1568" i="1" s="1"/>
  <c r="N1569" i="1"/>
  <c r="O1568" i="1"/>
  <c r="O1568" i="8"/>
  <c r="P1568" i="8" s="1"/>
  <c r="V1569" i="8"/>
  <c r="W1568" i="8"/>
  <c r="V527" i="10" l="1"/>
  <c r="W527" i="10" s="1"/>
  <c r="U527" i="10"/>
  <c r="X1568" i="8"/>
  <c r="F1568" i="8" s="1"/>
  <c r="R1568" i="1"/>
  <c r="U1568" i="1" s="1"/>
  <c r="O1569" i="8"/>
  <c r="P1569" i="8" s="1"/>
  <c r="V1570" i="8"/>
  <c r="W1569" i="8"/>
  <c r="P1569" i="1"/>
  <c r="Q1569" i="1" s="1"/>
  <c r="N1570" i="1"/>
  <c r="O1569" i="1"/>
  <c r="I524" i="11"/>
  <c r="X527" i="10" l="1"/>
  <c r="R1569" i="1"/>
  <c r="U1569" i="1" s="1"/>
  <c r="X1569" i="8"/>
  <c r="F1569" i="8" s="1"/>
  <c r="Y527" i="10"/>
  <c r="P1570" i="1"/>
  <c r="Q1570" i="1" s="1"/>
  <c r="N1571" i="1"/>
  <c r="O1570" i="1"/>
  <c r="O1570" i="8"/>
  <c r="P1570" i="8" s="1"/>
  <c r="V1571" i="8"/>
  <c r="W1570" i="8"/>
  <c r="N528" i="10"/>
  <c r="O528" i="10" s="1"/>
  <c r="S528" i="10" s="1"/>
  <c r="Z527" i="10" l="1"/>
  <c r="F527" i="10" s="1"/>
  <c r="X1570" i="8"/>
  <c r="F1570" i="8" s="1"/>
  <c r="L526" i="11"/>
  <c r="T528" i="10"/>
  <c r="O1571" i="8"/>
  <c r="P1571" i="8" s="1"/>
  <c r="V1572" i="8"/>
  <c r="W1571" i="8"/>
  <c r="P1571" i="1"/>
  <c r="Q1571" i="1" s="1"/>
  <c r="N1572" i="1"/>
  <c r="O1571" i="1"/>
  <c r="R1570" i="1"/>
  <c r="U1570" i="1" s="1"/>
  <c r="V528" i="10" l="1"/>
  <c r="W528" i="10" s="1"/>
  <c r="U528" i="10"/>
  <c r="R1571" i="1"/>
  <c r="U1571" i="1" s="1"/>
  <c r="X1571" i="8"/>
  <c r="F1571" i="8" s="1"/>
  <c r="P1572" i="1"/>
  <c r="Q1572" i="1" s="1"/>
  <c r="N1573" i="1"/>
  <c r="O1572" i="1"/>
  <c r="O1572" i="8"/>
  <c r="P1572" i="8" s="1"/>
  <c r="V1573" i="8"/>
  <c r="W1572" i="8"/>
  <c r="I525" i="11"/>
  <c r="X528" i="10" l="1"/>
  <c r="X1572" i="8"/>
  <c r="F1572" i="8" s="1"/>
  <c r="Y528" i="10"/>
  <c r="O1573" i="8"/>
  <c r="P1573" i="8" s="1"/>
  <c r="V1574" i="8"/>
  <c r="W1573" i="8"/>
  <c r="P1573" i="1"/>
  <c r="Q1573" i="1" s="1"/>
  <c r="N1574" i="1"/>
  <c r="O1573" i="1"/>
  <c r="N529" i="10"/>
  <c r="O529" i="10" s="1"/>
  <c r="S529" i="10" s="1"/>
  <c r="R1572" i="1"/>
  <c r="U1572" i="1" s="1"/>
  <c r="R1573" i="1" l="1"/>
  <c r="U1573" i="1" s="1"/>
  <c r="Z528" i="10"/>
  <c r="F528" i="10" s="1"/>
  <c r="X1573" i="8"/>
  <c r="F1573" i="8" s="1"/>
  <c r="L527" i="11"/>
  <c r="T529" i="10"/>
  <c r="P1574" i="1"/>
  <c r="Q1574" i="1" s="1"/>
  <c r="N1575" i="1"/>
  <c r="O1574" i="1"/>
  <c r="O1574" i="8"/>
  <c r="P1574" i="8" s="1"/>
  <c r="V1575" i="8"/>
  <c r="W1574" i="8"/>
  <c r="V529" i="10" l="1"/>
  <c r="W529" i="10" s="1"/>
  <c r="U529" i="10"/>
  <c r="X1574" i="8"/>
  <c r="F1574" i="8" s="1"/>
  <c r="R1574" i="1"/>
  <c r="U1574" i="1" s="1"/>
  <c r="O1575" i="8"/>
  <c r="P1575" i="8" s="1"/>
  <c r="V1576" i="8"/>
  <c r="W1575" i="8"/>
  <c r="P1575" i="1"/>
  <c r="Q1575" i="1" s="1"/>
  <c r="N1576" i="1"/>
  <c r="O1575" i="1"/>
  <c r="I526" i="11"/>
  <c r="X529" i="10" l="1"/>
  <c r="R1575" i="1"/>
  <c r="U1575" i="1" s="1"/>
  <c r="X1575" i="8"/>
  <c r="F1575" i="8" s="1"/>
  <c r="Y529" i="10"/>
  <c r="P1576" i="1"/>
  <c r="Q1576" i="1" s="1"/>
  <c r="N1577" i="1"/>
  <c r="O1576" i="1"/>
  <c r="O1576" i="8"/>
  <c r="P1576" i="8" s="1"/>
  <c r="V1577" i="8"/>
  <c r="W1576" i="8"/>
  <c r="N530" i="10"/>
  <c r="O530" i="10" s="1"/>
  <c r="S530" i="10" s="1"/>
  <c r="X1576" i="8" l="1"/>
  <c r="F1576" i="8" s="1"/>
  <c r="Z529" i="10"/>
  <c r="F529" i="10" s="1"/>
  <c r="R1576" i="1"/>
  <c r="U1576" i="1" s="1"/>
  <c r="T530" i="10"/>
  <c r="L528" i="11"/>
  <c r="O1577" i="8"/>
  <c r="P1577" i="8" s="1"/>
  <c r="V1578" i="8"/>
  <c r="W1577" i="8"/>
  <c r="P1577" i="1"/>
  <c r="Q1577" i="1" s="1"/>
  <c r="N1578" i="1"/>
  <c r="O1577" i="1"/>
  <c r="V530" i="10" l="1"/>
  <c r="W530" i="10" s="1"/>
  <c r="U530" i="10"/>
  <c r="R1577" i="1"/>
  <c r="U1577" i="1" s="1"/>
  <c r="X1577" i="8"/>
  <c r="F1577" i="8" s="1"/>
  <c r="P1578" i="1"/>
  <c r="Q1578" i="1" s="1"/>
  <c r="N1579" i="1"/>
  <c r="O1578" i="1"/>
  <c r="O1578" i="8"/>
  <c r="P1578" i="8" s="1"/>
  <c r="V1579" i="8"/>
  <c r="W1578" i="8"/>
  <c r="I527" i="11"/>
  <c r="X530" i="10" l="1"/>
  <c r="N531" i="10"/>
  <c r="O531" i="10" s="1"/>
  <c r="S531" i="10" s="1"/>
  <c r="X1578" i="8"/>
  <c r="F1578" i="8" s="1"/>
  <c r="Y530" i="10"/>
  <c r="O1579" i="8"/>
  <c r="P1579" i="8" s="1"/>
  <c r="V1580" i="8"/>
  <c r="W1579" i="8"/>
  <c r="P1579" i="1"/>
  <c r="Q1579" i="1" s="1"/>
  <c r="N1580" i="1"/>
  <c r="O1579" i="1"/>
  <c r="R1578" i="1"/>
  <c r="U1578" i="1" s="1"/>
  <c r="R1579" i="1" l="1"/>
  <c r="U1579" i="1" s="1"/>
  <c r="Z530" i="10"/>
  <c r="F530" i="10" s="1"/>
  <c r="X1579" i="8"/>
  <c r="F1579" i="8" s="1"/>
  <c r="L529" i="11"/>
  <c r="T531" i="10"/>
  <c r="P1580" i="1"/>
  <c r="Q1580" i="1" s="1"/>
  <c r="N1581" i="1"/>
  <c r="O1580" i="1"/>
  <c r="O1580" i="8"/>
  <c r="P1580" i="8" s="1"/>
  <c r="V1581" i="8"/>
  <c r="W1580" i="8"/>
  <c r="V531" i="10" l="1"/>
  <c r="W531" i="10" s="1"/>
  <c r="U531" i="10"/>
  <c r="R1580" i="1"/>
  <c r="U1580" i="1" s="1"/>
  <c r="X1580" i="8"/>
  <c r="F1580" i="8" s="1"/>
  <c r="O1581" i="8"/>
  <c r="P1581" i="8" s="1"/>
  <c r="V1582" i="8"/>
  <c r="W1581" i="8"/>
  <c r="P1581" i="1"/>
  <c r="Q1581" i="1" s="1"/>
  <c r="N1582" i="1"/>
  <c r="O1581" i="1"/>
  <c r="I528" i="11"/>
  <c r="X531" i="10" l="1"/>
  <c r="N532" i="10"/>
  <c r="O532" i="10" s="1"/>
  <c r="S532" i="10" s="1"/>
  <c r="R1581" i="1"/>
  <c r="U1581" i="1" s="1"/>
  <c r="X1581" i="8"/>
  <c r="F1581" i="8" s="1"/>
  <c r="Y531" i="10"/>
  <c r="P1582" i="1"/>
  <c r="Q1582" i="1" s="1"/>
  <c r="N1583" i="1"/>
  <c r="O1582" i="1"/>
  <c r="O1582" i="8"/>
  <c r="P1582" i="8" s="1"/>
  <c r="V1583" i="8"/>
  <c r="W1582" i="8"/>
  <c r="X1582" i="8" l="1"/>
  <c r="F1582" i="8" s="1"/>
  <c r="Z531" i="10"/>
  <c r="F531" i="10" s="1"/>
  <c r="R1582" i="1"/>
  <c r="U1582" i="1" s="1"/>
  <c r="L530" i="11"/>
  <c r="T532" i="10"/>
  <c r="O1583" i="8"/>
  <c r="P1583" i="8" s="1"/>
  <c r="V1584" i="8"/>
  <c r="W1583" i="8"/>
  <c r="P1583" i="1"/>
  <c r="Q1583" i="1" s="1"/>
  <c r="N1584" i="1"/>
  <c r="O1583" i="1"/>
  <c r="V532" i="10" l="1"/>
  <c r="W532" i="10" s="1"/>
  <c r="U532" i="10"/>
  <c r="X1583" i="8"/>
  <c r="F1583" i="8" s="1"/>
  <c r="P1584" i="1"/>
  <c r="Q1584" i="1" s="1"/>
  <c r="N1585" i="1"/>
  <c r="O1584" i="1"/>
  <c r="O1584" i="8"/>
  <c r="P1584" i="8" s="1"/>
  <c r="V1585" i="8"/>
  <c r="W1584" i="8"/>
  <c r="R1583" i="1"/>
  <c r="U1583" i="1" s="1"/>
  <c r="I529" i="11"/>
  <c r="X532" i="10" l="1"/>
  <c r="N533" i="10"/>
  <c r="O533" i="10" s="1"/>
  <c r="S533" i="10" s="1"/>
  <c r="X1584" i="8"/>
  <c r="F1584" i="8" s="1"/>
  <c r="R1584" i="1"/>
  <c r="U1584" i="1" s="1"/>
  <c r="O1585" i="8"/>
  <c r="P1585" i="8" s="1"/>
  <c r="V1586" i="8"/>
  <c r="W1585" i="8"/>
  <c r="P1585" i="1"/>
  <c r="Q1585" i="1" s="1"/>
  <c r="N1586" i="1"/>
  <c r="O1585" i="1"/>
  <c r="Y532" i="10"/>
  <c r="Z532" i="10" l="1"/>
  <c r="F532" i="10" s="1"/>
  <c r="X1585" i="8"/>
  <c r="F1585" i="8" s="1"/>
  <c r="R1585" i="1"/>
  <c r="U1585" i="1" s="1"/>
  <c r="L531" i="11"/>
  <c r="T533" i="10"/>
  <c r="P1586" i="1"/>
  <c r="Q1586" i="1" s="1"/>
  <c r="N1587" i="1"/>
  <c r="O1586" i="1"/>
  <c r="O1586" i="8"/>
  <c r="P1586" i="8" s="1"/>
  <c r="V1587" i="8"/>
  <c r="W1586" i="8"/>
  <c r="V533" i="10" l="1"/>
  <c r="W533" i="10" s="1"/>
  <c r="U533" i="10"/>
  <c r="X1586" i="8"/>
  <c r="F1586" i="8" s="1"/>
  <c r="R1586" i="1"/>
  <c r="U1586" i="1" s="1"/>
  <c r="P1587" i="1"/>
  <c r="Q1587" i="1" s="1"/>
  <c r="N1588" i="1"/>
  <c r="O1587" i="1"/>
  <c r="O1587" i="8"/>
  <c r="P1587" i="8" s="1"/>
  <c r="V1588" i="8"/>
  <c r="W1587" i="8"/>
  <c r="I530" i="11"/>
  <c r="X1587" i="8" l="1"/>
  <c r="F1587" i="8" s="1"/>
  <c r="X533" i="10"/>
  <c r="N534" i="10"/>
  <c r="O534" i="10" s="1"/>
  <c r="S534" i="10" s="1"/>
  <c r="R1587" i="1"/>
  <c r="U1587" i="1" s="1"/>
  <c r="O1588" i="8"/>
  <c r="P1588" i="8" s="1"/>
  <c r="V1589" i="8"/>
  <c r="W1588" i="8"/>
  <c r="Y533" i="10"/>
  <c r="P1588" i="1"/>
  <c r="Q1588" i="1" s="1"/>
  <c r="N1589" i="1"/>
  <c r="O1588" i="1"/>
  <c r="R1588" i="1" l="1"/>
  <c r="U1588" i="1" s="1"/>
  <c r="X1588" i="8"/>
  <c r="F1588" i="8" s="1"/>
  <c r="L532" i="11"/>
  <c r="T534" i="10"/>
  <c r="O1589" i="8"/>
  <c r="P1589" i="8" s="1"/>
  <c r="V1590" i="8"/>
  <c r="W1589" i="8"/>
  <c r="P1589" i="1"/>
  <c r="Q1589" i="1" s="1"/>
  <c r="N1590" i="1"/>
  <c r="O1589" i="1"/>
  <c r="Z533" i="10"/>
  <c r="F533" i="10" s="1"/>
  <c r="V534" i="10" l="1"/>
  <c r="W534" i="10" s="1"/>
  <c r="U534" i="10"/>
  <c r="X1589" i="8"/>
  <c r="F1589" i="8" s="1"/>
  <c r="R1589" i="1"/>
  <c r="U1589" i="1" s="1"/>
  <c r="P1590" i="1"/>
  <c r="Q1590" i="1" s="1"/>
  <c r="N1591" i="1"/>
  <c r="O1590" i="1"/>
  <c r="O1590" i="8"/>
  <c r="P1590" i="8" s="1"/>
  <c r="V1591" i="8"/>
  <c r="W1590" i="8"/>
  <c r="I531" i="11"/>
  <c r="X534" i="10" l="1"/>
  <c r="N535" i="10"/>
  <c r="O535" i="10" s="1"/>
  <c r="S535" i="10" s="1"/>
  <c r="X1590" i="8"/>
  <c r="F1590" i="8" s="1"/>
  <c r="R1590" i="1"/>
  <c r="U1590" i="1" s="1"/>
  <c r="Y534" i="10"/>
  <c r="O1591" i="8"/>
  <c r="P1591" i="8" s="1"/>
  <c r="V1592" i="8"/>
  <c r="W1591" i="8"/>
  <c r="P1591" i="1"/>
  <c r="Q1591" i="1" s="1"/>
  <c r="N1592" i="1"/>
  <c r="O1591" i="1"/>
  <c r="R1591" i="1" l="1"/>
  <c r="U1591" i="1" s="1"/>
  <c r="X1591" i="8"/>
  <c r="F1591" i="8" s="1"/>
  <c r="P1592" i="1"/>
  <c r="Q1592" i="1" s="1"/>
  <c r="N1593" i="1"/>
  <c r="O1592" i="1"/>
  <c r="L533" i="11"/>
  <c r="T535" i="10"/>
  <c r="O1592" i="8"/>
  <c r="P1592" i="8" s="1"/>
  <c r="V1593" i="8"/>
  <c r="W1592" i="8"/>
  <c r="Z534" i="10"/>
  <c r="F534" i="10" s="1"/>
  <c r="V535" i="10" l="1"/>
  <c r="W535" i="10" s="1"/>
  <c r="U535" i="10"/>
  <c r="X1592" i="8"/>
  <c r="F1592" i="8" s="1"/>
  <c r="R1592" i="1"/>
  <c r="U1592" i="1" s="1"/>
  <c r="O1593" i="8"/>
  <c r="P1593" i="8" s="1"/>
  <c r="V1594" i="8"/>
  <c r="W1593" i="8"/>
  <c r="I532" i="11"/>
  <c r="P1593" i="1"/>
  <c r="Q1593" i="1" s="1"/>
  <c r="N1594" i="1"/>
  <c r="O1593" i="1"/>
  <c r="X535" i="10" l="1"/>
  <c r="X1593" i="8"/>
  <c r="F1593" i="8" s="1"/>
  <c r="P1594" i="1"/>
  <c r="Q1594" i="1" s="1"/>
  <c r="N1595" i="1"/>
  <c r="O1594" i="1"/>
  <c r="Y535" i="10"/>
  <c r="R1593" i="1"/>
  <c r="U1593" i="1" s="1"/>
  <c r="N536" i="10"/>
  <c r="O536" i="10" s="1"/>
  <c r="S536" i="10" s="1"/>
  <c r="O1594" i="8"/>
  <c r="P1594" i="8" s="1"/>
  <c r="V1595" i="8"/>
  <c r="W1594" i="8"/>
  <c r="Z535" i="10" l="1"/>
  <c r="F535" i="10" s="1"/>
  <c r="X1594" i="8"/>
  <c r="F1594" i="8" s="1"/>
  <c r="R1594" i="1"/>
  <c r="U1594" i="1" s="1"/>
  <c r="T536" i="10"/>
  <c r="L534" i="11"/>
  <c r="O1595" i="8"/>
  <c r="P1595" i="8" s="1"/>
  <c r="V1596" i="8"/>
  <c r="W1595" i="8"/>
  <c r="P1595" i="1"/>
  <c r="Q1595" i="1" s="1"/>
  <c r="N1596" i="1"/>
  <c r="O1595" i="1"/>
  <c r="V536" i="10" l="1"/>
  <c r="W536" i="10" s="1"/>
  <c r="U536" i="10"/>
  <c r="R1595" i="1"/>
  <c r="U1595" i="1" s="1"/>
  <c r="X1595" i="8"/>
  <c r="F1595" i="8" s="1"/>
  <c r="I533" i="11"/>
  <c r="P1596" i="1"/>
  <c r="Q1596" i="1" s="1"/>
  <c r="N1597" i="1"/>
  <c r="O1596" i="1"/>
  <c r="O1596" i="8"/>
  <c r="P1596" i="8" s="1"/>
  <c r="V1597" i="8"/>
  <c r="W1596" i="8"/>
  <c r="X536" i="10" l="1"/>
  <c r="N537" i="10"/>
  <c r="O537" i="10" s="1"/>
  <c r="S537" i="10" s="1"/>
  <c r="X1596" i="8"/>
  <c r="F1596" i="8" s="1"/>
  <c r="Y536" i="10"/>
  <c r="O1597" i="8"/>
  <c r="P1597" i="8" s="1"/>
  <c r="V1598" i="8"/>
  <c r="W1597" i="8"/>
  <c r="P1597" i="1"/>
  <c r="Q1597" i="1" s="1"/>
  <c r="N1598" i="1"/>
  <c r="O1597" i="1"/>
  <c r="R1596" i="1"/>
  <c r="U1596" i="1" s="1"/>
  <c r="Z536" i="10" l="1"/>
  <c r="F536" i="10" s="1"/>
  <c r="R1597" i="1"/>
  <c r="U1597" i="1" s="1"/>
  <c r="X1597" i="8"/>
  <c r="F1597" i="8" s="1"/>
  <c r="P1598" i="1"/>
  <c r="Q1598" i="1" s="1"/>
  <c r="N1599" i="1"/>
  <c r="O1598" i="1"/>
  <c r="L535" i="11"/>
  <c r="T537" i="10"/>
  <c r="O1598" i="8"/>
  <c r="P1598" i="8" s="1"/>
  <c r="V1599" i="8"/>
  <c r="W1598" i="8"/>
  <c r="V537" i="10" l="1"/>
  <c r="W537" i="10" s="1"/>
  <c r="U537" i="10"/>
  <c r="X1598" i="8"/>
  <c r="F1598" i="8" s="1"/>
  <c r="R1598" i="1"/>
  <c r="U1598" i="1" s="1"/>
  <c r="O1599" i="8"/>
  <c r="P1599" i="8" s="1"/>
  <c r="V1600" i="8"/>
  <c r="W1599" i="8"/>
  <c r="I534" i="11"/>
  <c r="P1599" i="1"/>
  <c r="Q1599" i="1" s="1"/>
  <c r="N1600" i="1"/>
  <c r="O1599" i="1"/>
  <c r="X537" i="10" l="1"/>
  <c r="X1599" i="8"/>
  <c r="F1599" i="8" s="1"/>
  <c r="P1600" i="1"/>
  <c r="Q1600" i="1" s="1"/>
  <c r="N1601" i="1"/>
  <c r="O1600" i="1"/>
  <c r="Y537" i="10"/>
  <c r="R1599" i="1"/>
  <c r="U1599" i="1" s="1"/>
  <c r="N538" i="10"/>
  <c r="O538" i="10" s="1"/>
  <c r="S538" i="10" s="1"/>
  <c r="O1600" i="8"/>
  <c r="P1600" i="8" s="1"/>
  <c r="V1601" i="8"/>
  <c r="W1600" i="8"/>
  <c r="Z537" i="10" l="1"/>
  <c r="F537" i="10" s="1"/>
  <c r="R1600" i="1"/>
  <c r="U1600" i="1" s="1"/>
  <c r="X1600" i="8"/>
  <c r="F1600" i="8" s="1"/>
  <c r="L536" i="11"/>
  <c r="T538" i="10"/>
  <c r="O1601" i="8"/>
  <c r="P1601" i="8" s="1"/>
  <c r="V1602" i="8"/>
  <c r="W1601" i="8"/>
  <c r="P1601" i="1"/>
  <c r="Q1601" i="1" s="1"/>
  <c r="N1602" i="1"/>
  <c r="O1601" i="1"/>
  <c r="V538" i="10" l="1"/>
  <c r="W538" i="10" s="1"/>
  <c r="U538" i="10"/>
  <c r="X1601" i="8"/>
  <c r="F1601" i="8" s="1"/>
  <c r="R1601" i="1"/>
  <c r="U1601" i="1" s="1"/>
  <c r="P1602" i="1"/>
  <c r="Q1602" i="1" s="1"/>
  <c r="N1603" i="1"/>
  <c r="O1602" i="1"/>
  <c r="O1602" i="8"/>
  <c r="P1602" i="8" s="1"/>
  <c r="V1603" i="8"/>
  <c r="W1602" i="8"/>
  <c r="I535" i="11"/>
  <c r="X538" i="10" l="1"/>
  <c r="N539" i="10"/>
  <c r="O539" i="10" s="1"/>
  <c r="S539" i="10" s="1"/>
  <c r="X1602" i="8"/>
  <c r="F1602" i="8" s="1"/>
  <c r="R1602" i="1"/>
  <c r="U1602" i="1" s="1"/>
  <c r="O1603" i="8"/>
  <c r="P1603" i="8" s="1"/>
  <c r="V1604" i="8"/>
  <c r="W1603" i="8"/>
  <c r="Y538" i="10"/>
  <c r="P1603" i="1"/>
  <c r="Q1603" i="1" s="1"/>
  <c r="N1604" i="1"/>
  <c r="O1603" i="1"/>
  <c r="X1603" i="8" l="1"/>
  <c r="F1603" i="8" s="1"/>
  <c r="R1603" i="1"/>
  <c r="U1603" i="1" s="1"/>
  <c r="L537" i="11"/>
  <c r="T539" i="10"/>
  <c r="Z538" i="10"/>
  <c r="F538" i="10" s="1"/>
  <c r="P1604" i="1"/>
  <c r="Q1604" i="1" s="1"/>
  <c r="N1605" i="1"/>
  <c r="O1604" i="1"/>
  <c r="O1604" i="8"/>
  <c r="P1604" i="8" s="1"/>
  <c r="V1605" i="8"/>
  <c r="W1604" i="8"/>
  <c r="V539" i="10" l="1"/>
  <c r="W539" i="10" s="1"/>
  <c r="U539" i="10"/>
  <c r="X1604" i="8"/>
  <c r="F1604" i="8" s="1"/>
  <c r="R1604" i="1"/>
  <c r="U1604" i="1" s="1"/>
  <c r="O1605" i="8"/>
  <c r="P1605" i="8" s="1"/>
  <c r="V1606" i="8"/>
  <c r="W1605" i="8"/>
  <c r="P1605" i="1"/>
  <c r="Q1605" i="1" s="1"/>
  <c r="R1605" i="1" s="1"/>
  <c r="U1605" i="1" s="1"/>
  <c r="N1606" i="1"/>
  <c r="O1605" i="1"/>
  <c r="I536" i="11"/>
  <c r="X539" i="10" l="1"/>
  <c r="X1605" i="8"/>
  <c r="F1605" i="8" s="1"/>
  <c r="Y539" i="10"/>
  <c r="N540" i="10"/>
  <c r="O540" i="10" s="1"/>
  <c r="S540" i="10" s="1"/>
  <c r="P1606" i="1"/>
  <c r="Q1606" i="1" s="1"/>
  <c r="N1607" i="1"/>
  <c r="O1606" i="1"/>
  <c r="O1606" i="8"/>
  <c r="P1606" i="8" s="1"/>
  <c r="V1607" i="8"/>
  <c r="W1606" i="8"/>
  <c r="X1606" i="8" l="1"/>
  <c r="F1606" i="8" s="1"/>
  <c r="R1606" i="1"/>
  <c r="U1606" i="1" s="1"/>
  <c r="P1607" i="1"/>
  <c r="Q1607" i="1" s="1"/>
  <c r="N1608" i="1"/>
  <c r="O1607" i="1"/>
  <c r="Z539" i="10"/>
  <c r="F539" i="10" s="1"/>
  <c r="O1607" i="8"/>
  <c r="P1607" i="8" s="1"/>
  <c r="V1608" i="8"/>
  <c r="W1607" i="8"/>
  <c r="L538" i="11"/>
  <c r="T540" i="10"/>
  <c r="X1607" i="8" l="1"/>
  <c r="F1607" i="8" s="1"/>
  <c r="V540" i="10"/>
  <c r="W540" i="10" s="1"/>
  <c r="U540" i="10"/>
  <c r="R1607" i="1"/>
  <c r="U1607" i="1" s="1"/>
  <c r="I537" i="11"/>
  <c r="O1608" i="8"/>
  <c r="P1608" i="8" s="1"/>
  <c r="V1609" i="8"/>
  <c r="W1608" i="8"/>
  <c r="P1608" i="1"/>
  <c r="Q1608" i="1" s="1"/>
  <c r="N1609" i="1"/>
  <c r="O1608" i="1"/>
  <c r="X540" i="10" l="1"/>
  <c r="R1608" i="1"/>
  <c r="U1608" i="1" s="1"/>
  <c r="P1609" i="1"/>
  <c r="Q1609" i="1" s="1"/>
  <c r="N1610" i="1"/>
  <c r="O1609" i="1"/>
  <c r="O1609" i="8"/>
  <c r="P1609" i="8" s="1"/>
  <c r="V1610" i="8"/>
  <c r="W1609" i="8"/>
  <c r="N541" i="10"/>
  <c r="O541" i="10" s="1"/>
  <c r="S541" i="10" s="1"/>
  <c r="X1608" i="8"/>
  <c r="F1608" i="8" s="1"/>
  <c r="Y540" i="10"/>
  <c r="X1609" i="8" l="1"/>
  <c r="F1609" i="8" s="1"/>
  <c r="Z540" i="10"/>
  <c r="F540" i="10" s="1"/>
  <c r="R1609" i="1"/>
  <c r="U1609" i="1" s="1"/>
  <c r="L539" i="11"/>
  <c r="T541" i="10"/>
  <c r="O1610" i="8"/>
  <c r="P1610" i="8" s="1"/>
  <c r="V1611" i="8"/>
  <c r="W1610" i="8"/>
  <c r="P1610" i="1"/>
  <c r="Q1610" i="1" s="1"/>
  <c r="N1611" i="1"/>
  <c r="O1610" i="1"/>
  <c r="V541" i="10" l="1"/>
  <c r="W541" i="10" s="1"/>
  <c r="U541" i="10"/>
  <c r="R1610" i="1"/>
  <c r="U1610" i="1" s="1"/>
  <c r="X1610" i="8"/>
  <c r="F1610" i="8" s="1"/>
  <c r="P1611" i="1"/>
  <c r="Q1611" i="1" s="1"/>
  <c r="N1612" i="1"/>
  <c r="O1611" i="1"/>
  <c r="O1611" i="8"/>
  <c r="P1611" i="8" s="1"/>
  <c r="V1612" i="8"/>
  <c r="W1611" i="8"/>
  <c r="X541" i="10" l="1"/>
  <c r="N542" i="10"/>
  <c r="O542" i="10" s="1"/>
  <c r="S542" i="10" s="1"/>
  <c r="X1611" i="8"/>
  <c r="F1611" i="8" s="1"/>
  <c r="Y541" i="10"/>
  <c r="P1612" i="1"/>
  <c r="Q1612" i="1" s="1"/>
  <c r="N1613" i="1"/>
  <c r="O1612" i="1"/>
  <c r="O1612" i="8"/>
  <c r="P1612" i="8" s="1"/>
  <c r="V1613" i="8"/>
  <c r="W1612" i="8"/>
  <c r="R1611" i="1"/>
  <c r="U1611" i="1" s="1"/>
  <c r="X1612" i="8" l="1"/>
  <c r="F1612" i="8" s="1"/>
  <c r="R1612" i="1"/>
  <c r="U1612" i="1" s="1"/>
  <c r="Z541" i="10"/>
  <c r="F541" i="10" s="1"/>
  <c r="L540" i="11"/>
  <c r="T542" i="10"/>
  <c r="P1613" i="1"/>
  <c r="Q1613" i="1" s="1"/>
  <c r="N1614" i="1"/>
  <c r="O1613" i="1"/>
  <c r="O1613" i="8"/>
  <c r="P1613" i="8" s="1"/>
  <c r="V1614" i="8"/>
  <c r="W1613" i="8"/>
  <c r="V542" i="10" l="1"/>
  <c r="W542" i="10" s="1"/>
  <c r="U542" i="10"/>
  <c r="X1613" i="8"/>
  <c r="F1613" i="8" s="1"/>
  <c r="R1613" i="1"/>
  <c r="U1613" i="1" s="1"/>
  <c r="O1614" i="8"/>
  <c r="P1614" i="8" s="1"/>
  <c r="V1615" i="8"/>
  <c r="W1614" i="8"/>
  <c r="P1614" i="1"/>
  <c r="Q1614" i="1" s="1"/>
  <c r="N1615" i="1"/>
  <c r="O1614" i="1"/>
  <c r="I539" i="11"/>
  <c r="X542" i="10" l="1"/>
  <c r="N543" i="10"/>
  <c r="O543" i="10" s="1"/>
  <c r="S543" i="10" s="1"/>
  <c r="X1614" i="8"/>
  <c r="F1614" i="8" s="1"/>
  <c r="Y542" i="10"/>
  <c r="P1615" i="1"/>
  <c r="Q1615" i="1" s="1"/>
  <c r="N1616" i="1"/>
  <c r="O1615" i="1"/>
  <c r="R1614" i="1"/>
  <c r="U1614" i="1" s="1"/>
  <c r="O1615" i="8"/>
  <c r="P1615" i="8" s="1"/>
  <c r="V1616" i="8"/>
  <c r="W1615" i="8"/>
  <c r="Z542" i="10" l="1"/>
  <c r="F542" i="10" s="1"/>
  <c r="X1615" i="8"/>
  <c r="F1615" i="8" s="1"/>
  <c r="R1615" i="1"/>
  <c r="U1615" i="1" s="1"/>
  <c r="P1616" i="1"/>
  <c r="Q1616" i="1" s="1"/>
  <c r="N1617" i="1"/>
  <c r="O1616" i="1"/>
  <c r="O1616" i="8"/>
  <c r="P1616" i="8" s="1"/>
  <c r="V1617" i="8"/>
  <c r="W1616" i="8"/>
  <c r="L541" i="11"/>
  <c r="T543" i="10"/>
  <c r="X1616" i="8" l="1"/>
  <c r="F1616" i="8" s="1"/>
  <c r="V543" i="10"/>
  <c r="W543" i="10" s="1"/>
  <c r="U543" i="10"/>
  <c r="O1617" i="8"/>
  <c r="P1617" i="8" s="1"/>
  <c r="V1618" i="8"/>
  <c r="W1617" i="8"/>
  <c r="I540" i="11"/>
  <c r="P1617" i="1"/>
  <c r="Q1617" i="1" s="1"/>
  <c r="N1618" i="1"/>
  <c r="O1617" i="1"/>
  <c r="R1616" i="1"/>
  <c r="U1616" i="1" s="1"/>
  <c r="X543" i="10" l="1"/>
  <c r="N544" i="10"/>
  <c r="O544" i="10" s="1"/>
  <c r="S544" i="10" s="1"/>
  <c r="X1617" i="8"/>
  <c r="F1617" i="8" s="1"/>
  <c r="R1617" i="1"/>
  <c r="U1617" i="1" s="1"/>
  <c r="P1618" i="1"/>
  <c r="Q1618" i="1" s="1"/>
  <c r="N1619" i="1"/>
  <c r="O1618" i="1"/>
  <c r="Y543" i="10"/>
  <c r="O1618" i="8"/>
  <c r="P1618" i="8" s="1"/>
  <c r="V1619" i="8"/>
  <c r="W1618" i="8"/>
  <c r="Z543" i="10" l="1"/>
  <c r="F543" i="10" s="1"/>
  <c r="X1618" i="8"/>
  <c r="F1618" i="8" s="1"/>
  <c r="L542" i="11"/>
  <c r="T544" i="10"/>
  <c r="P1619" i="1"/>
  <c r="Q1619" i="1" s="1"/>
  <c r="N1620" i="1"/>
  <c r="O1619" i="1"/>
  <c r="O1619" i="8"/>
  <c r="P1619" i="8" s="1"/>
  <c r="V1620" i="8"/>
  <c r="W1619" i="8"/>
  <c r="R1618" i="1"/>
  <c r="U1618" i="1" s="1"/>
  <c r="V544" i="10" l="1"/>
  <c r="W544" i="10" s="1"/>
  <c r="U544" i="10"/>
  <c r="X1619" i="8"/>
  <c r="F1619" i="8" s="1"/>
  <c r="R1619" i="1"/>
  <c r="U1619" i="1" s="1"/>
  <c r="O1620" i="8"/>
  <c r="P1620" i="8" s="1"/>
  <c r="V1621" i="8"/>
  <c r="W1620" i="8"/>
  <c r="P1620" i="1"/>
  <c r="Q1620" i="1" s="1"/>
  <c r="N1621" i="1"/>
  <c r="O1620" i="1"/>
  <c r="I541" i="11"/>
  <c r="X544" i="10" l="1"/>
  <c r="Y544" i="10"/>
  <c r="R1620" i="1"/>
  <c r="U1620" i="1" s="1"/>
  <c r="X1620" i="8"/>
  <c r="F1620" i="8" s="1"/>
  <c r="O1621" i="8"/>
  <c r="P1621" i="8" s="1"/>
  <c r="V1622" i="8"/>
  <c r="W1621" i="8"/>
  <c r="P1621" i="1"/>
  <c r="Q1621" i="1" s="1"/>
  <c r="N1622" i="1"/>
  <c r="O1621" i="1"/>
  <c r="N545" i="10"/>
  <c r="O545" i="10" s="1"/>
  <c r="S545" i="10" s="1"/>
  <c r="R1621" i="1" l="1"/>
  <c r="U1621" i="1" s="1"/>
  <c r="Z544" i="10"/>
  <c r="F544" i="10" s="1"/>
  <c r="X1621" i="8"/>
  <c r="F1621" i="8" s="1"/>
  <c r="T545" i="10"/>
  <c r="L543" i="11"/>
  <c r="P1622" i="1"/>
  <c r="Q1622" i="1" s="1"/>
  <c r="N1623" i="1"/>
  <c r="O1622" i="1"/>
  <c r="O1622" i="8"/>
  <c r="P1622" i="8" s="1"/>
  <c r="V1623" i="8"/>
  <c r="W1622" i="8"/>
  <c r="V545" i="10" l="1"/>
  <c r="W545" i="10" s="1"/>
  <c r="U545" i="10"/>
  <c r="X1622" i="8"/>
  <c r="F1622" i="8" s="1"/>
  <c r="R1622" i="1"/>
  <c r="U1622" i="1" s="1"/>
  <c r="O1623" i="8"/>
  <c r="P1623" i="8" s="1"/>
  <c r="V1624" i="8"/>
  <c r="W1623" i="8"/>
  <c r="P1623" i="1"/>
  <c r="Q1623" i="1" s="1"/>
  <c r="N1624" i="1"/>
  <c r="O1623" i="1"/>
  <c r="I542" i="11"/>
  <c r="X545" i="10" l="1"/>
  <c r="R1623" i="1"/>
  <c r="U1623" i="1" s="1"/>
  <c r="X1623" i="8"/>
  <c r="F1623" i="8" s="1"/>
  <c r="Y545" i="10"/>
  <c r="O1624" i="8"/>
  <c r="P1624" i="8" s="1"/>
  <c r="V1625" i="8"/>
  <c r="W1624" i="8"/>
  <c r="P1624" i="1"/>
  <c r="Q1624" i="1" s="1"/>
  <c r="N1625" i="1"/>
  <c r="O1624" i="1"/>
  <c r="N546" i="10"/>
  <c r="O546" i="10" s="1"/>
  <c r="S546" i="10" s="1"/>
  <c r="Z545" i="10" l="1"/>
  <c r="F545" i="10" s="1"/>
  <c r="X1624" i="8"/>
  <c r="F1624" i="8" s="1"/>
  <c r="P1625" i="1"/>
  <c r="Q1625" i="1" s="1"/>
  <c r="N1626" i="1"/>
  <c r="O1625" i="1"/>
  <c r="L544" i="11"/>
  <c r="T546" i="10"/>
  <c r="R1624" i="1"/>
  <c r="U1624" i="1" s="1"/>
  <c r="O1625" i="8"/>
  <c r="P1625" i="8" s="1"/>
  <c r="V1626" i="8"/>
  <c r="W1625" i="8"/>
  <c r="V546" i="10" l="1"/>
  <c r="W546" i="10" s="1"/>
  <c r="U546" i="10"/>
  <c r="X1625" i="8"/>
  <c r="F1625" i="8" s="1"/>
  <c r="O1626" i="8"/>
  <c r="P1626" i="8" s="1"/>
  <c r="V1627" i="8"/>
  <c r="W1626" i="8"/>
  <c r="I543" i="11"/>
  <c r="P1626" i="1"/>
  <c r="Q1626" i="1" s="1"/>
  <c r="N1627" i="1"/>
  <c r="O1626" i="1"/>
  <c r="R1625" i="1"/>
  <c r="U1625" i="1" s="1"/>
  <c r="X546" i="10" l="1"/>
  <c r="R1626" i="1"/>
  <c r="U1626" i="1" s="1"/>
  <c r="X1626" i="8"/>
  <c r="F1626" i="8" s="1"/>
  <c r="N547" i="10"/>
  <c r="O547" i="10" s="1"/>
  <c r="S547" i="10" s="1"/>
  <c r="P1627" i="1"/>
  <c r="Q1627" i="1" s="1"/>
  <c r="N1628" i="1"/>
  <c r="O1627" i="1"/>
  <c r="Y546" i="10"/>
  <c r="O1627" i="8"/>
  <c r="P1627" i="8" s="1"/>
  <c r="V1628" i="8"/>
  <c r="W1627" i="8"/>
  <c r="X1627" i="8" l="1"/>
  <c r="F1627" i="8" s="1"/>
  <c r="R1627" i="1"/>
  <c r="U1627" i="1" s="1"/>
  <c r="Z546" i="10"/>
  <c r="F546" i="10" s="1"/>
  <c r="P1628" i="1"/>
  <c r="Q1628" i="1" s="1"/>
  <c r="N1629" i="1"/>
  <c r="O1628" i="1"/>
  <c r="O1628" i="8"/>
  <c r="P1628" i="8" s="1"/>
  <c r="V1629" i="8"/>
  <c r="W1628" i="8"/>
  <c r="L545" i="11"/>
  <c r="T547" i="10"/>
  <c r="X1628" i="8" l="1"/>
  <c r="F1628" i="8" s="1"/>
  <c r="V547" i="10"/>
  <c r="W547" i="10" s="1"/>
  <c r="U547" i="10"/>
  <c r="O1629" i="8"/>
  <c r="P1629" i="8" s="1"/>
  <c r="V1630" i="8"/>
  <c r="W1629" i="8"/>
  <c r="I544" i="11"/>
  <c r="P1629" i="1"/>
  <c r="Q1629" i="1" s="1"/>
  <c r="N1630" i="1"/>
  <c r="O1629" i="1"/>
  <c r="R1628" i="1"/>
  <c r="U1628" i="1" s="1"/>
  <c r="X547" i="10" l="1"/>
  <c r="N548" i="10"/>
  <c r="O548" i="10" s="1"/>
  <c r="S548" i="10" s="1"/>
  <c r="R1629" i="1"/>
  <c r="U1629" i="1" s="1"/>
  <c r="X1629" i="8"/>
  <c r="F1629" i="8" s="1"/>
  <c r="P1630" i="1"/>
  <c r="Q1630" i="1" s="1"/>
  <c r="N1631" i="1"/>
  <c r="O1630" i="1"/>
  <c r="Y547" i="10"/>
  <c r="O1630" i="8"/>
  <c r="P1630" i="8" s="1"/>
  <c r="V1631" i="8"/>
  <c r="W1630" i="8"/>
  <c r="X1630" i="8" l="1"/>
  <c r="F1630" i="8" s="1"/>
  <c r="R1630" i="1"/>
  <c r="U1630" i="1" s="1"/>
  <c r="P1631" i="1"/>
  <c r="Q1631" i="1" s="1"/>
  <c r="N1632" i="1"/>
  <c r="O1631" i="1"/>
  <c r="L546" i="11"/>
  <c r="T548" i="10"/>
  <c r="O1631" i="8"/>
  <c r="P1631" i="8" s="1"/>
  <c r="V1632" i="8"/>
  <c r="W1631" i="8"/>
  <c r="Z547" i="10"/>
  <c r="F547" i="10" s="1"/>
  <c r="V548" i="10" l="1"/>
  <c r="W548" i="10" s="1"/>
  <c r="U548" i="10"/>
  <c r="X1631" i="8"/>
  <c r="F1631" i="8" s="1"/>
  <c r="O1632" i="8"/>
  <c r="P1632" i="8" s="1"/>
  <c r="V1633" i="8"/>
  <c r="W1632" i="8"/>
  <c r="I545" i="11"/>
  <c r="P1632" i="1"/>
  <c r="Q1632" i="1" s="1"/>
  <c r="N1633" i="1"/>
  <c r="O1632" i="1"/>
  <c r="R1631" i="1"/>
  <c r="U1631" i="1" s="1"/>
  <c r="X548" i="10" l="1"/>
  <c r="R1632" i="1"/>
  <c r="U1632" i="1" s="1"/>
  <c r="X1632" i="8"/>
  <c r="F1632" i="8" s="1"/>
  <c r="P1633" i="1"/>
  <c r="Q1633" i="1" s="1"/>
  <c r="N1634" i="1"/>
  <c r="O1633" i="1"/>
  <c r="N549" i="10"/>
  <c r="O549" i="10" s="1"/>
  <c r="S549" i="10" s="1"/>
  <c r="Y548" i="10"/>
  <c r="O1633" i="8"/>
  <c r="P1633" i="8" s="1"/>
  <c r="V1634" i="8"/>
  <c r="W1633" i="8"/>
  <c r="X1633" i="8" l="1"/>
  <c r="F1633" i="8" s="1"/>
  <c r="R1633" i="1"/>
  <c r="U1633" i="1" s="1"/>
  <c r="Z548" i="10"/>
  <c r="F548" i="10" s="1"/>
  <c r="L547" i="11"/>
  <c r="T549" i="10"/>
  <c r="P1634" i="1"/>
  <c r="Q1634" i="1" s="1"/>
  <c r="N1635" i="1"/>
  <c r="O1634" i="1"/>
  <c r="O1634" i="8"/>
  <c r="P1634" i="8" s="1"/>
  <c r="V1635" i="8"/>
  <c r="W1634" i="8"/>
  <c r="V549" i="10" l="1"/>
  <c r="W549" i="10" s="1"/>
  <c r="U549" i="10"/>
  <c r="X1634" i="8"/>
  <c r="F1634" i="8" s="1"/>
  <c r="R1634" i="1"/>
  <c r="U1634" i="1" s="1"/>
  <c r="O1635" i="8"/>
  <c r="P1635" i="8" s="1"/>
  <c r="V1636" i="8"/>
  <c r="W1635" i="8"/>
  <c r="P1635" i="1"/>
  <c r="Q1635" i="1" s="1"/>
  <c r="N1636" i="1"/>
  <c r="O1635" i="1"/>
  <c r="I546" i="11"/>
  <c r="X549" i="10" l="1"/>
  <c r="R1635" i="1"/>
  <c r="U1635" i="1" s="1"/>
  <c r="X1635" i="8"/>
  <c r="F1635" i="8" s="1"/>
  <c r="Y549" i="10"/>
  <c r="P1636" i="1"/>
  <c r="Q1636" i="1" s="1"/>
  <c r="N1637" i="1"/>
  <c r="O1636" i="1"/>
  <c r="O1636" i="8"/>
  <c r="P1636" i="8" s="1"/>
  <c r="V1637" i="8"/>
  <c r="W1636" i="8"/>
  <c r="N550" i="10"/>
  <c r="O550" i="10" s="1"/>
  <c r="S550" i="10" s="1"/>
  <c r="Z549" i="10" l="1"/>
  <c r="F549" i="10" s="1"/>
  <c r="X1636" i="8"/>
  <c r="F1636" i="8" s="1"/>
  <c r="R1636" i="1"/>
  <c r="U1636" i="1" s="1"/>
  <c r="L548" i="11"/>
  <c r="T550" i="10"/>
  <c r="O1637" i="8"/>
  <c r="P1637" i="8" s="1"/>
  <c r="V1638" i="8"/>
  <c r="W1637" i="8"/>
  <c r="P1637" i="1"/>
  <c r="Q1637" i="1" s="1"/>
  <c r="N1638" i="1"/>
  <c r="O1637" i="1"/>
  <c r="V550" i="10" l="1"/>
  <c r="W550" i="10" s="1"/>
  <c r="U550" i="10"/>
  <c r="R1637" i="1"/>
  <c r="U1637" i="1" s="1"/>
  <c r="X1637" i="8"/>
  <c r="F1637" i="8" s="1"/>
  <c r="P1638" i="1"/>
  <c r="Q1638" i="1" s="1"/>
  <c r="N1639" i="1"/>
  <c r="O1638" i="1"/>
  <c r="O1638" i="8"/>
  <c r="P1638" i="8" s="1"/>
  <c r="V1639" i="8"/>
  <c r="W1638" i="8"/>
  <c r="I547" i="11"/>
  <c r="X550" i="10" l="1"/>
  <c r="X1638" i="8"/>
  <c r="F1638" i="8" s="1"/>
  <c r="Y550" i="10"/>
  <c r="O1639" i="8"/>
  <c r="P1639" i="8" s="1"/>
  <c r="V1640" i="8"/>
  <c r="W1639" i="8"/>
  <c r="P1639" i="1"/>
  <c r="Q1639" i="1" s="1"/>
  <c r="N1640" i="1"/>
  <c r="O1639" i="1"/>
  <c r="N551" i="10"/>
  <c r="O551" i="10" s="1"/>
  <c r="S551" i="10" s="1"/>
  <c r="R1638" i="1"/>
  <c r="U1638" i="1" s="1"/>
  <c r="Z550" i="10" l="1"/>
  <c r="F550" i="10" s="1"/>
  <c r="X1639" i="8"/>
  <c r="F1639" i="8" s="1"/>
  <c r="P1640" i="1"/>
  <c r="Q1640" i="1" s="1"/>
  <c r="N1641" i="1"/>
  <c r="O1640" i="1"/>
  <c r="R1639" i="1"/>
  <c r="U1639" i="1" s="1"/>
  <c r="L549" i="11"/>
  <c r="T551" i="10"/>
  <c r="O1640" i="8"/>
  <c r="P1640" i="8" s="1"/>
  <c r="V1641" i="8"/>
  <c r="W1640" i="8"/>
  <c r="V551" i="10" l="1"/>
  <c r="W551" i="10" s="1"/>
  <c r="U551" i="10"/>
  <c r="X1640" i="8"/>
  <c r="F1640" i="8" s="1"/>
  <c r="R1640" i="1"/>
  <c r="U1640" i="1" s="1"/>
  <c r="O1641" i="8"/>
  <c r="P1641" i="8" s="1"/>
  <c r="V1642" i="8"/>
  <c r="W1641" i="8"/>
  <c r="P1641" i="1"/>
  <c r="Q1641" i="1" s="1"/>
  <c r="N1642" i="1"/>
  <c r="O1641" i="1"/>
  <c r="I548" i="11"/>
  <c r="X551" i="10" l="1"/>
  <c r="N552" i="10"/>
  <c r="O552" i="10" s="1"/>
  <c r="S552" i="10" s="1"/>
  <c r="R1641" i="1"/>
  <c r="U1641" i="1" s="1"/>
  <c r="X1641" i="8"/>
  <c r="F1641" i="8" s="1"/>
  <c r="Y551" i="10"/>
  <c r="P1642" i="1"/>
  <c r="Q1642" i="1" s="1"/>
  <c r="N1643" i="1"/>
  <c r="O1642" i="1"/>
  <c r="O1642" i="8"/>
  <c r="P1642" i="8" s="1"/>
  <c r="V1643" i="8"/>
  <c r="W1642" i="8"/>
  <c r="X1642" i="8" l="1"/>
  <c r="F1642" i="8" s="1"/>
  <c r="Z551" i="10"/>
  <c r="F551" i="10" s="1"/>
  <c r="R1642" i="1"/>
  <c r="U1642" i="1" s="1"/>
  <c r="L550" i="11"/>
  <c r="T552" i="10"/>
  <c r="O1643" i="8"/>
  <c r="P1643" i="8" s="1"/>
  <c r="V1644" i="8"/>
  <c r="W1643" i="8"/>
  <c r="P1643" i="1"/>
  <c r="Q1643" i="1" s="1"/>
  <c r="N1644" i="1"/>
  <c r="O1643" i="1"/>
  <c r="V552" i="10" l="1"/>
  <c r="W552" i="10" s="1"/>
  <c r="U552" i="10"/>
  <c r="X1643" i="8"/>
  <c r="F1643" i="8" s="1"/>
  <c r="R1643" i="1"/>
  <c r="U1643" i="1" s="1"/>
  <c r="P1644" i="1"/>
  <c r="Q1644" i="1" s="1"/>
  <c r="N1645" i="1"/>
  <c r="O1644" i="1"/>
  <c r="O1644" i="8"/>
  <c r="P1644" i="8" s="1"/>
  <c r="V1645" i="8"/>
  <c r="W1644" i="8"/>
  <c r="I549" i="11"/>
  <c r="X552" i="10" l="1"/>
  <c r="X1644" i="8"/>
  <c r="F1644" i="8" s="1"/>
  <c r="R1644" i="1"/>
  <c r="U1644" i="1" s="1"/>
  <c r="Y552" i="10"/>
  <c r="O1645" i="8"/>
  <c r="P1645" i="8" s="1"/>
  <c r="V1646" i="8"/>
  <c r="W1645" i="8"/>
  <c r="P1645" i="1"/>
  <c r="Q1645" i="1" s="1"/>
  <c r="N1646" i="1"/>
  <c r="O1645" i="1"/>
  <c r="N553" i="10"/>
  <c r="O553" i="10" s="1"/>
  <c r="S553" i="10" s="1"/>
  <c r="Z552" i="10" l="1"/>
  <c r="F552" i="10" s="1"/>
  <c r="X1645" i="8"/>
  <c r="F1645" i="8" s="1"/>
  <c r="R1645" i="1"/>
  <c r="U1645" i="1" s="1"/>
  <c r="L551" i="11"/>
  <c r="T553" i="10"/>
  <c r="P1646" i="1"/>
  <c r="Q1646" i="1" s="1"/>
  <c r="N1647" i="1"/>
  <c r="O1646" i="1"/>
  <c r="O1646" i="8"/>
  <c r="P1646" i="8" s="1"/>
  <c r="V1647" i="8"/>
  <c r="W1646" i="8"/>
  <c r="V553" i="10" l="1"/>
  <c r="W553" i="10" s="1"/>
  <c r="U553" i="10"/>
  <c r="X1646" i="8"/>
  <c r="F1646" i="8" s="1"/>
  <c r="R1646" i="1"/>
  <c r="U1646" i="1" s="1"/>
  <c r="O1647" i="8"/>
  <c r="P1647" i="8" s="1"/>
  <c r="V1648" i="8"/>
  <c r="W1647" i="8"/>
  <c r="P1647" i="1"/>
  <c r="Q1647" i="1" s="1"/>
  <c r="N1648" i="1"/>
  <c r="O1647" i="1"/>
  <c r="I550" i="11"/>
  <c r="X553" i="10" l="1"/>
  <c r="R1647" i="1"/>
  <c r="U1647" i="1" s="1"/>
  <c r="X1647" i="8"/>
  <c r="F1647" i="8" s="1"/>
  <c r="Y553" i="10"/>
  <c r="P1648" i="1"/>
  <c r="Q1648" i="1" s="1"/>
  <c r="N1649" i="1"/>
  <c r="O1648" i="1"/>
  <c r="O1648" i="8"/>
  <c r="P1648" i="8" s="1"/>
  <c r="X1648" i="8" s="1"/>
  <c r="F1648" i="8" s="1"/>
  <c r="V1649" i="8"/>
  <c r="W1648" i="8"/>
  <c r="N554" i="10"/>
  <c r="O554" i="10" s="1"/>
  <c r="S554" i="10" s="1"/>
  <c r="Z553" i="10" l="1"/>
  <c r="F553" i="10" s="1"/>
  <c r="R1648" i="1"/>
  <c r="U1648" i="1" s="1"/>
  <c r="L552" i="11"/>
  <c r="T554" i="10"/>
  <c r="O1649" i="8"/>
  <c r="P1649" i="8" s="1"/>
  <c r="V1650" i="8"/>
  <c r="W1649" i="8"/>
  <c r="P1649" i="1"/>
  <c r="Q1649" i="1" s="1"/>
  <c r="N1650" i="1"/>
  <c r="O1649" i="1"/>
  <c r="V554" i="10" l="1"/>
  <c r="W554" i="10" s="1"/>
  <c r="U554" i="10"/>
  <c r="R1649" i="1"/>
  <c r="U1649" i="1" s="1"/>
  <c r="X1649" i="8"/>
  <c r="F1649" i="8" s="1"/>
  <c r="P1650" i="1"/>
  <c r="Q1650" i="1" s="1"/>
  <c r="N1651" i="1"/>
  <c r="O1650" i="1"/>
  <c r="O1650" i="8"/>
  <c r="P1650" i="8" s="1"/>
  <c r="V1651" i="8"/>
  <c r="W1650" i="8"/>
  <c r="I551" i="11"/>
  <c r="X554" i="10" l="1"/>
  <c r="N555" i="10"/>
  <c r="O555" i="10" s="1"/>
  <c r="S555" i="10" s="1"/>
  <c r="X1650" i="8"/>
  <c r="F1650" i="8" s="1"/>
  <c r="R1650" i="1"/>
  <c r="U1650" i="1" s="1"/>
  <c r="Y554" i="10"/>
  <c r="O1651" i="8"/>
  <c r="P1651" i="8" s="1"/>
  <c r="V1652" i="8"/>
  <c r="W1651" i="8"/>
  <c r="P1651" i="1"/>
  <c r="Q1651" i="1" s="1"/>
  <c r="N1652" i="1"/>
  <c r="O1651" i="1"/>
  <c r="R1651" i="1" l="1"/>
  <c r="U1651" i="1" s="1"/>
  <c r="Z554" i="10"/>
  <c r="F554" i="10" s="1"/>
  <c r="X1651" i="8"/>
  <c r="F1651" i="8" s="1"/>
  <c r="L553" i="11"/>
  <c r="T555" i="10"/>
  <c r="P1652" i="1"/>
  <c r="Q1652" i="1" s="1"/>
  <c r="N1653" i="1"/>
  <c r="O1652" i="1"/>
  <c r="O1652" i="8"/>
  <c r="P1652" i="8" s="1"/>
  <c r="V1653" i="8"/>
  <c r="W1652" i="8"/>
  <c r="X1652" i="8" l="1"/>
  <c r="F1652" i="8" s="1"/>
  <c r="V555" i="10"/>
  <c r="W555" i="10" s="1"/>
  <c r="U555" i="10"/>
  <c r="R1652" i="1"/>
  <c r="U1652" i="1" s="1"/>
  <c r="O1653" i="8"/>
  <c r="P1653" i="8" s="1"/>
  <c r="V1654" i="8"/>
  <c r="W1653" i="8"/>
  <c r="P1653" i="1"/>
  <c r="Q1653" i="1" s="1"/>
  <c r="N1654" i="1"/>
  <c r="O1653" i="1"/>
  <c r="I552" i="11"/>
  <c r="X555" i="10" l="1"/>
  <c r="R1653" i="1"/>
  <c r="U1653" i="1" s="1"/>
  <c r="X1653" i="8"/>
  <c r="F1653" i="8" s="1"/>
  <c r="Y555" i="10"/>
  <c r="P1654" i="1"/>
  <c r="Q1654" i="1" s="1"/>
  <c r="N1655" i="1"/>
  <c r="O1654" i="1"/>
  <c r="O1654" i="8"/>
  <c r="P1654" i="8" s="1"/>
  <c r="V1655" i="8"/>
  <c r="W1654" i="8"/>
  <c r="N556" i="10"/>
  <c r="O556" i="10" s="1"/>
  <c r="S556" i="10" s="1"/>
  <c r="X1654" i="8" l="1"/>
  <c r="F1654" i="8" s="1"/>
  <c r="Z555" i="10"/>
  <c r="F555" i="10" s="1"/>
  <c r="R1654" i="1"/>
  <c r="U1654" i="1" s="1"/>
  <c r="L554" i="11"/>
  <c r="T556" i="10"/>
  <c r="O1655" i="8"/>
  <c r="P1655" i="8" s="1"/>
  <c r="V1656" i="8"/>
  <c r="W1655" i="8"/>
  <c r="P1655" i="1"/>
  <c r="Q1655" i="1" s="1"/>
  <c r="N1656" i="1"/>
  <c r="O1655" i="1"/>
  <c r="R1655" i="1" l="1"/>
  <c r="U1655" i="1" s="1"/>
  <c r="V556" i="10"/>
  <c r="W556" i="10" s="1"/>
  <c r="U556" i="10"/>
  <c r="X1655" i="8"/>
  <c r="F1655" i="8" s="1"/>
  <c r="P1656" i="1"/>
  <c r="Q1656" i="1" s="1"/>
  <c r="N1657" i="1"/>
  <c r="O1656" i="1"/>
  <c r="O1656" i="8"/>
  <c r="P1656" i="8" s="1"/>
  <c r="V1657" i="8"/>
  <c r="W1656" i="8"/>
  <c r="I553" i="11"/>
  <c r="X556" i="10" l="1"/>
  <c r="N557" i="10"/>
  <c r="O557" i="10" s="1"/>
  <c r="S557" i="10" s="1"/>
  <c r="X1656" i="8"/>
  <c r="F1656" i="8" s="1"/>
  <c r="R1656" i="1"/>
  <c r="U1656" i="1" s="1"/>
  <c r="Y556" i="10"/>
  <c r="O1657" i="8"/>
  <c r="P1657" i="8" s="1"/>
  <c r="V1658" i="8"/>
  <c r="W1657" i="8"/>
  <c r="P1657" i="1"/>
  <c r="Q1657" i="1" s="1"/>
  <c r="N1658" i="1"/>
  <c r="O1657" i="1"/>
  <c r="Z556" i="10" l="1"/>
  <c r="F556" i="10" s="1"/>
  <c r="R1657" i="1"/>
  <c r="U1657" i="1" s="1"/>
  <c r="X1657" i="8"/>
  <c r="F1657" i="8" s="1"/>
  <c r="L555" i="11"/>
  <c r="T557" i="10"/>
  <c r="P1658" i="1"/>
  <c r="Q1658" i="1" s="1"/>
  <c r="N1659" i="1"/>
  <c r="O1658" i="1"/>
  <c r="O1658" i="8"/>
  <c r="P1658" i="8" s="1"/>
  <c r="V1659" i="8"/>
  <c r="W1658" i="8"/>
  <c r="X1658" i="8" l="1"/>
  <c r="F1658" i="8" s="1"/>
  <c r="V557" i="10"/>
  <c r="W557" i="10" s="1"/>
  <c r="U557" i="10"/>
  <c r="R1658" i="1"/>
  <c r="U1658" i="1" s="1"/>
  <c r="O1659" i="8"/>
  <c r="P1659" i="8" s="1"/>
  <c r="V1660" i="8"/>
  <c r="W1659" i="8"/>
  <c r="P1659" i="1"/>
  <c r="Q1659" i="1" s="1"/>
  <c r="N1660" i="1"/>
  <c r="O1659" i="1"/>
  <c r="I554" i="11"/>
  <c r="X557" i="10" l="1"/>
  <c r="R1659" i="1"/>
  <c r="U1659" i="1" s="1"/>
  <c r="X1659" i="8"/>
  <c r="F1659" i="8" s="1"/>
  <c r="Y557" i="10"/>
  <c r="P1660" i="1"/>
  <c r="Q1660" i="1" s="1"/>
  <c r="N1661" i="1"/>
  <c r="O1660" i="1"/>
  <c r="O1660" i="8"/>
  <c r="P1660" i="8" s="1"/>
  <c r="X1660" i="8" s="1"/>
  <c r="F1660" i="8" s="1"/>
  <c r="V1661" i="8"/>
  <c r="W1660" i="8"/>
  <c r="N558" i="10"/>
  <c r="O558" i="10" s="1"/>
  <c r="S558" i="10" s="1"/>
  <c r="Z557" i="10" l="1"/>
  <c r="F557" i="10" s="1"/>
  <c r="R1660" i="1"/>
  <c r="U1660" i="1" s="1"/>
  <c r="L556" i="11"/>
  <c r="T558" i="10"/>
  <c r="O1661" i="8"/>
  <c r="P1661" i="8" s="1"/>
  <c r="V1662" i="8"/>
  <c r="W1661" i="8"/>
  <c r="P1661" i="1"/>
  <c r="Q1661" i="1" s="1"/>
  <c r="N1662" i="1"/>
  <c r="O1661" i="1"/>
  <c r="V558" i="10" l="1"/>
  <c r="W558" i="10" s="1"/>
  <c r="U558" i="10"/>
  <c r="R1661" i="1"/>
  <c r="U1661" i="1" s="1"/>
  <c r="X1661" i="8"/>
  <c r="F1661" i="8" s="1"/>
  <c r="P1662" i="1"/>
  <c r="Q1662" i="1" s="1"/>
  <c r="N1663" i="1"/>
  <c r="O1662" i="1"/>
  <c r="O1662" i="8"/>
  <c r="P1662" i="8" s="1"/>
  <c r="V1663" i="8"/>
  <c r="W1662" i="8"/>
  <c r="I555" i="11"/>
  <c r="X558" i="10" l="1"/>
  <c r="N559" i="10"/>
  <c r="O559" i="10" s="1"/>
  <c r="S559" i="10" s="1"/>
  <c r="X1662" i="8"/>
  <c r="F1662" i="8" s="1"/>
  <c r="Y558" i="10"/>
  <c r="O1663" i="8"/>
  <c r="P1663" i="8" s="1"/>
  <c r="V1664" i="8"/>
  <c r="W1663" i="8"/>
  <c r="P1663" i="1"/>
  <c r="Q1663" i="1" s="1"/>
  <c r="N1664" i="1"/>
  <c r="O1663" i="1"/>
  <c r="R1662" i="1"/>
  <c r="U1662" i="1" s="1"/>
  <c r="R1663" i="1" l="1"/>
  <c r="U1663" i="1" s="1"/>
  <c r="Z558" i="10"/>
  <c r="F558" i="10" s="1"/>
  <c r="X1663" i="8"/>
  <c r="F1663" i="8" s="1"/>
  <c r="L557" i="11"/>
  <c r="T559" i="10"/>
  <c r="P1664" i="1"/>
  <c r="Q1664" i="1" s="1"/>
  <c r="N1665" i="1"/>
  <c r="O1664" i="1"/>
  <c r="O1664" i="8"/>
  <c r="P1664" i="8" s="1"/>
  <c r="V1665" i="8"/>
  <c r="W1664" i="8"/>
  <c r="V559" i="10" l="1"/>
  <c r="W559" i="10" s="1"/>
  <c r="U559" i="10"/>
  <c r="R1664" i="1"/>
  <c r="U1664" i="1" s="1"/>
  <c r="X1664" i="8"/>
  <c r="F1664" i="8" s="1"/>
  <c r="O1665" i="8"/>
  <c r="P1665" i="8" s="1"/>
  <c r="V1666" i="8"/>
  <c r="W1665" i="8"/>
  <c r="P1665" i="1"/>
  <c r="Q1665" i="1" s="1"/>
  <c r="N1666" i="1"/>
  <c r="O1665" i="1"/>
  <c r="I556" i="11"/>
  <c r="X559" i="10" l="1"/>
  <c r="N560" i="10"/>
  <c r="O560" i="10" s="1"/>
  <c r="S560" i="10" s="1"/>
  <c r="R1665" i="1"/>
  <c r="U1665" i="1" s="1"/>
  <c r="X1665" i="8"/>
  <c r="F1665" i="8" s="1"/>
  <c r="Y559" i="10"/>
  <c r="P1666" i="1"/>
  <c r="Q1666" i="1" s="1"/>
  <c r="N1667" i="1"/>
  <c r="O1666" i="1"/>
  <c r="O1666" i="8"/>
  <c r="P1666" i="8" s="1"/>
  <c r="V1667" i="8"/>
  <c r="W1666" i="8"/>
  <c r="X1666" i="8" l="1"/>
  <c r="F1666" i="8" s="1"/>
  <c r="Z559" i="10"/>
  <c r="F559" i="10" s="1"/>
  <c r="L558" i="11"/>
  <c r="T560" i="10"/>
  <c r="O1667" i="8"/>
  <c r="P1667" i="8" s="1"/>
  <c r="V1668" i="8"/>
  <c r="W1667" i="8"/>
  <c r="P1667" i="1"/>
  <c r="Q1667" i="1" s="1"/>
  <c r="N1668" i="1"/>
  <c r="O1667" i="1"/>
  <c r="R1666" i="1"/>
  <c r="U1666" i="1" s="1"/>
  <c r="V560" i="10" l="1"/>
  <c r="W560" i="10" s="1"/>
  <c r="U560" i="10"/>
  <c r="R1667" i="1"/>
  <c r="U1667" i="1" s="1"/>
  <c r="X1667" i="8"/>
  <c r="F1667" i="8" s="1"/>
  <c r="P1668" i="1"/>
  <c r="Q1668" i="1" s="1"/>
  <c r="N1669" i="1"/>
  <c r="O1668" i="1"/>
  <c r="O1668" i="8"/>
  <c r="P1668" i="8" s="1"/>
  <c r="V1669" i="8"/>
  <c r="W1668" i="8"/>
  <c r="I557" i="11"/>
  <c r="X560" i="10" l="1"/>
  <c r="N561" i="10"/>
  <c r="O561" i="10" s="1"/>
  <c r="S561" i="10" s="1"/>
  <c r="X1668" i="8"/>
  <c r="F1668" i="8" s="1"/>
  <c r="R1668" i="1"/>
  <c r="U1668" i="1" s="1"/>
  <c r="O1669" i="8"/>
  <c r="P1669" i="8" s="1"/>
  <c r="V1670" i="8"/>
  <c r="W1669" i="8"/>
  <c r="Y560" i="10"/>
  <c r="P1669" i="1"/>
  <c r="Q1669" i="1" s="1"/>
  <c r="N1670" i="1"/>
  <c r="O1669" i="1"/>
  <c r="R1669" i="1" l="1"/>
  <c r="U1669" i="1" s="1"/>
  <c r="Z560" i="10"/>
  <c r="F560" i="10" s="1"/>
  <c r="X1669" i="8"/>
  <c r="F1669" i="8" s="1"/>
  <c r="P1670" i="1"/>
  <c r="Q1670" i="1" s="1"/>
  <c r="N1671" i="1"/>
  <c r="O1670" i="1"/>
  <c r="L559" i="11"/>
  <c r="T561" i="10"/>
  <c r="O1670" i="8"/>
  <c r="P1670" i="8" s="1"/>
  <c r="V1671" i="8"/>
  <c r="W1670" i="8"/>
  <c r="X1670" i="8" l="1"/>
  <c r="F1670" i="8" s="1"/>
  <c r="V561" i="10"/>
  <c r="W561" i="10" s="1"/>
  <c r="U561" i="10"/>
  <c r="R1670" i="1"/>
  <c r="U1670" i="1" s="1"/>
  <c r="O1671" i="8"/>
  <c r="P1671" i="8" s="1"/>
  <c r="V1672" i="8"/>
  <c r="W1671" i="8"/>
  <c r="P1671" i="1"/>
  <c r="Q1671" i="1" s="1"/>
  <c r="N1672" i="1"/>
  <c r="O1671" i="1"/>
  <c r="I558" i="11"/>
  <c r="X561" i="10" l="1"/>
  <c r="X1671" i="8"/>
  <c r="F1671" i="8" s="1"/>
  <c r="R1671" i="1"/>
  <c r="U1671" i="1" s="1"/>
  <c r="P1672" i="1"/>
  <c r="Q1672" i="1" s="1"/>
  <c r="N1673" i="1"/>
  <c r="O1672" i="1"/>
  <c r="Y561" i="10"/>
  <c r="O1672" i="8"/>
  <c r="P1672" i="8" s="1"/>
  <c r="V1673" i="8"/>
  <c r="W1672" i="8"/>
  <c r="N562" i="10"/>
  <c r="O562" i="10" s="1"/>
  <c r="S562" i="10" s="1"/>
  <c r="X1672" i="8" l="1"/>
  <c r="F1672" i="8" s="1"/>
  <c r="Z561" i="10"/>
  <c r="F561" i="10" s="1"/>
  <c r="T562" i="10"/>
  <c r="L560" i="11"/>
  <c r="O1673" i="8"/>
  <c r="P1673" i="8" s="1"/>
  <c r="V1674" i="8"/>
  <c r="W1673" i="8"/>
  <c r="P1673" i="1"/>
  <c r="Q1673" i="1" s="1"/>
  <c r="N1674" i="1"/>
  <c r="O1673" i="1"/>
  <c r="R1672" i="1"/>
  <c r="U1672" i="1" s="1"/>
  <c r="V562" i="10" l="1"/>
  <c r="W562" i="10" s="1"/>
  <c r="U562" i="10"/>
  <c r="X1673" i="8"/>
  <c r="F1673" i="8" s="1"/>
  <c r="R1673" i="1"/>
  <c r="U1673" i="1" s="1"/>
  <c r="P1674" i="1"/>
  <c r="Q1674" i="1" s="1"/>
  <c r="N1675" i="1"/>
  <c r="O1674" i="1"/>
  <c r="O1674" i="8"/>
  <c r="P1674" i="8" s="1"/>
  <c r="X1674" i="8" s="1"/>
  <c r="F1674" i="8" s="1"/>
  <c r="V1675" i="8"/>
  <c r="W1674" i="8"/>
  <c r="I559" i="11"/>
  <c r="X562" i="10" l="1"/>
  <c r="N563" i="10"/>
  <c r="O563" i="10" s="1"/>
  <c r="S563" i="10" s="1"/>
  <c r="Y562" i="10"/>
  <c r="O1675" i="8"/>
  <c r="P1675" i="8" s="1"/>
  <c r="V1676" i="8"/>
  <c r="W1675" i="8"/>
  <c r="P1675" i="1"/>
  <c r="Q1675" i="1" s="1"/>
  <c r="N1676" i="1"/>
  <c r="O1675" i="1"/>
  <c r="R1674" i="1"/>
  <c r="U1674" i="1" s="1"/>
  <c r="Z562" i="10" l="1"/>
  <c r="F562" i="10" s="1"/>
  <c r="X1675" i="8"/>
  <c r="F1675" i="8" s="1"/>
  <c r="P1676" i="1"/>
  <c r="Q1676" i="1" s="1"/>
  <c r="N1677" i="1"/>
  <c r="O1676" i="1"/>
  <c r="R1675" i="1"/>
  <c r="U1675" i="1" s="1"/>
  <c r="L561" i="11"/>
  <c r="T563" i="10"/>
  <c r="O1676" i="8"/>
  <c r="P1676" i="8" s="1"/>
  <c r="V1677" i="8"/>
  <c r="W1676" i="8"/>
  <c r="X1676" i="8" l="1"/>
  <c r="F1676" i="8" s="1"/>
  <c r="V563" i="10"/>
  <c r="W563" i="10" s="1"/>
  <c r="U563" i="10"/>
  <c r="R1676" i="1"/>
  <c r="U1676" i="1" s="1"/>
  <c r="I560" i="11"/>
  <c r="P1677" i="1"/>
  <c r="Q1677" i="1" s="1"/>
  <c r="N1678" i="1"/>
  <c r="O1677" i="1"/>
  <c r="O1677" i="8"/>
  <c r="P1677" i="8" s="1"/>
  <c r="V1678" i="8"/>
  <c r="W1677" i="8"/>
  <c r="X563" i="10" l="1"/>
  <c r="N564" i="10"/>
  <c r="O564" i="10" s="1"/>
  <c r="S564" i="10" s="1"/>
  <c r="X1677" i="8"/>
  <c r="F1677" i="8" s="1"/>
  <c r="R1677" i="1"/>
  <c r="U1677" i="1" s="1"/>
  <c r="O1678" i="8"/>
  <c r="P1678" i="8" s="1"/>
  <c r="V1679" i="8"/>
  <c r="W1678" i="8"/>
  <c r="P1678" i="1"/>
  <c r="Q1678" i="1" s="1"/>
  <c r="N1679" i="1"/>
  <c r="O1678" i="1"/>
  <c r="Y563" i="10"/>
  <c r="X1678" i="8" l="1"/>
  <c r="F1678" i="8" s="1"/>
  <c r="Z563" i="10"/>
  <c r="F563" i="10" s="1"/>
  <c r="R1678" i="1"/>
  <c r="U1678" i="1" s="1"/>
  <c r="P1679" i="1"/>
  <c r="Q1679" i="1" s="1"/>
  <c r="N1680" i="1"/>
  <c r="O1679" i="1"/>
  <c r="L562" i="11"/>
  <c r="T564" i="10"/>
  <c r="O1679" i="8"/>
  <c r="P1679" i="8" s="1"/>
  <c r="V1680" i="8"/>
  <c r="W1679" i="8"/>
  <c r="V564" i="10" l="1"/>
  <c r="W564" i="10" s="1"/>
  <c r="U564" i="10"/>
  <c r="X1679" i="8"/>
  <c r="F1679" i="8" s="1"/>
  <c r="I561" i="11"/>
  <c r="O1680" i="8"/>
  <c r="P1680" i="8" s="1"/>
  <c r="V1681" i="8"/>
  <c r="W1680" i="8"/>
  <c r="P1680" i="1"/>
  <c r="Q1680" i="1" s="1"/>
  <c r="N1681" i="1"/>
  <c r="O1680" i="1"/>
  <c r="R1679" i="1"/>
  <c r="U1679" i="1" s="1"/>
  <c r="X1680" i="8" l="1"/>
  <c r="F1680" i="8" s="1"/>
  <c r="X564" i="10"/>
  <c r="N565" i="10"/>
  <c r="O565" i="10" s="1"/>
  <c r="S565" i="10" s="1"/>
  <c r="R1680" i="1"/>
  <c r="U1680" i="1" s="1"/>
  <c r="P1681" i="1"/>
  <c r="Q1681" i="1" s="1"/>
  <c r="N1682" i="1"/>
  <c r="O1681" i="1"/>
  <c r="O1681" i="8"/>
  <c r="P1681" i="8" s="1"/>
  <c r="V1682" i="8"/>
  <c r="W1681" i="8"/>
  <c r="Y564" i="10"/>
  <c r="X1681" i="8" l="1"/>
  <c r="F1681" i="8" s="1"/>
  <c r="R1681" i="1"/>
  <c r="U1681" i="1" s="1"/>
  <c r="Z564" i="10"/>
  <c r="F564" i="10" s="1"/>
  <c r="O1682" i="8"/>
  <c r="P1682" i="8" s="1"/>
  <c r="V1683" i="8"/>
  <c r="W1682" i="8"/>
  <c r="L563" i="11"/>
  <c r="T565" i="10"/>
  <c r="P1682" i="1"/>
  <c r="Q1682" i="1" s="1"/>
  <c r="N1683" i="1"/>
  <c r="O1682" i="1"/>
  <c r="V565" i="10" l="1"/>
  <c r="W565" i="10" s="1"/>
  <c r="U565" i="10"/>
  <c r="R1682" i="1"/>
  <c r="U1682" i="1" s="1"/>
  <c r="X1682" i="8"/>
  <c r="F1682" i="8" s="1"/>
  <c r="I562" i="11"/>
  <c r="P1683" i="1"/>
  <c r="Q1683" i="1" s="1"/>
  <c r="N1684" i="1"/>
  <c r="O1683" i="1"/>
  <c r="O1683" i="8"/>
  <c r="P1683" i="8" s="1"/>
  <c r="V1684" i="8"/>
  <c r="W1683" i="8"/>
  <c r="X565" i="10" l="1"/>
  <c r="X1683" i="8"/>
  <c r="F1683" i="8" s="1"/>
  <c r="R1683" i="1"/>
  <c r="U1683" i="1" s="1"/>
  <c r="P1684" i="1"/>
  <c r="Q1684" i="1" s="1"/>
  <c r="N1685" i="1"/>
  <c r="O1684" i="1"/>
  <c r="Y565" i="10"/>
  <c r="O1684" i="8"/>
  <c r="P1684" i="8" s="1"/>
  <c r="X1684" i="8" s="1"/>
  <c r="F1684" i="8" s="1"/>
  <c r="V1685" i="8"/>
  <c r="W1684" i="8"/>
  <c r="N566" i="10"/>
  <c r="O566" i="10" s="1"/>
  <c r="S566" i="10" s="1"/>
  <c r="Z565" i="10" l="1"/>
  <c r="F565" i="10" s="1"/>
  <c r="R1684" i="1"/>
  <c r="U1684" i="1" s="1"/>
  <c r="O1685" i="8"/>
  <c r="P1685" i="8" s="1"/>
  <c r="V1686" i="8"/>
  <c r="W1685" i="8"/>
  <c r="L564" i="11"/>
  <c r="T566" i="10"/>
  <c r="P1685" i="1"/>
  <c r="Q1685" i="1" s="1"/>
  <c r="N1686" i="1"/>
  <c r="O1685" i="1"/>
  <c r="V566" i="10" l="1"/>
  <c r="W566" i="10" s="1"/>
  <c r="U566" i="10"/>
  <c r="R1685" i="1"/>
  <c r="U1685" i="1" s="1"/>
  <c r="X1685" i="8"/>
  <c r="F1685" i="8" s="1"/>
  <c r="I563" i="11"/>
  <c r="P1686" i="1"/>
  <c r="Q1686" i="1" s="1"/>
  <c r="N1687" i="1"/>
  <c r="O1686" i="1"/>
  <c r="O1686" i="8"/>
  <c r="P1686" i="8" s="1"/>
  <c r="V1687" i="8"/>
  <c r="W1686" i="8"/>
  <c r="X566" i="10" l="1"/>
  <c r="N567" i="10"/>
  <c r="O567" i="10" s="1"/>
  <c r="S567" i="10" s="1"/>
  <c r="X1686" i="8"/>
  <c r="F1686" i="8" s="1"/>
  <c r="R1686" i="1"/>
  <c r="U1686" i="1" s="1"/>
  <c r="O1687" i="8"/>
  <c r="P1687" i="8" s="1"/>
  <c r="V1688" i="8"/>
  <c r="W1687" i="8"/>
  <c r="P1687" i="1"/>
  <c r="Q1687" i="1" s="1"/>
  <c r="N1688" i="1"/>
  <c r="O1687" i="1"/>
  <c r="Y566" i="10"/>
  <c r="X1687" i="8" l="1"/>
  <c r="F1687" i="8" s="1"/>
  <c r="Z566" i="10"/>
  <c r="F566" i="10" s="1"/>
  <c r="R1687" i="1"/>
  <c r="U1687" i="1" s="1"/>
  <c r="L565" i="11"/>
  <c r="T567" i="10"/>
  <c r="P1688" i="1"/>
  <c r="Q1688" i="1" s="1"/>
  <c r="N1689" i="1"/>
  <c r="O1688" i="1"/>
  <c r="O1688" i="8"/>
  <c r="P1688" i="8" s="1"/>
  <c r="V1689" i="8"/>
  <c r="W1688" i="8"/>
  <c r="V567" i="10" l="1"/>
  <c r="W567" i="10" s="1"/>
  <c r="U567" i="10"/>
  <c r="R1688" i="1"/>
  <c r="U1688" i="1" s="1"/>
  <c r="X1688" i="8"/>
  <c r="F1688" i="8" s="1"/>
  <c r="O1689" i="8"/>
  <c r="P1689" i="8" s="1"/>
  <c r="V1690" i="8"/>
  <c r="W1689" i="8"/>
  <c r="P1689" i="1"/>
  <c r="Q1689" i="1" s="1"/>
  <c r="N1690" i="1"/>
  <c r="O1689" i="1"/>
  <c r="I564" i="11"/>
  <c r="X567" i="10" l="1"/>
  <c r="N568" i="10"/>
  <c r="O568" i="10" s="1"/>
  <c r="S568" i="10" s="1"/>
  <c r="R1689" i="1"/>
  <c r="U1689" i="1" s="1"/>
  <c r="X1689" i="8"/>
  <c r="F1689" i="8" s="1"/>
  <c r="Y567" i="10"/>
  <c r="P1690" i="1"/>
  <c r="Q1690" i="1" s="1"/>
  <c r="N1691" i="1"/>
  <c r="O1690" i="1"/>
  <c r="O1690" i="8"/>
  <c r="P1690" i="8" s="1"/>
  <c r="V1691" i="8"/>
  <c r="W1690" i="8"/>
  <c r="X1690" i="8" l="1"/>
  <c r="F1690" i="8" s="1"/>
  <c r="Z567" i="10"/>
  <c r="F567" i="10" s="1"/>
  <c r="O1691" i="8"/>
  <c r="P1691" i="8" s="1"/>
  <c r="V1692" i="8"/>
  <c r="W1691" i="8"/>
  <c r="L566" i="11"/>
  <c r="T568" i="10"/>
  <c r="P1691" i="1"/>
  <c r="Q1691" i="1" s="1"/>
  <c r="R1691" i="1" s="1"/>
  <c r="U1691" i="1" s="1"/>
  <c r="N1692" i="1"/>
  <c r="O1691" i="1"/>
  <c r="R1690" i="1"/>
  <c r="U1690" i="1" s="1"/>
  <c r="V568" i="10" l="1"/>
  <c r="W568" i="10" s="1"/>
  <c r="U568" i="10"/>
  <c r="X1691" i="8"/>
  <c r="F1691" i="8" s="1"/>
  <c r="I565" i="11"/>
  <c r="P1692" i="1"/>
  <c r="Q1692" i="1" s="1"/>
  <c r="N1693" i="1"/>
  <c r="O1692" i="1"/>
  <c r="O1692" i="8"/>
  <c r="P1692" i="8" s="1"/>
  <c r="X1692" i="8" s="1"/>
  <c r="F1692" i="8" s="1"/>
  <c r="V1693" i="8"/>
  <c r="W1692" i="8"/>
  <c r="X568" i="10" l="1"/>
  <c r="N569" i="10"/>
  <c r="O569" i="10" s="1"/>
  <c r="S569" i="10" s="1"/>
  <c r="R1692" i="1"/>
  <c r="U1692" i="1" s="1"/>
  <c r="O1693" i="8"/>
  <c r="P1693" i="8" s="1"/>
  <c r="V1694" i="8"/>
  <c r="W1693" i="8"/>
  <c r="P1693" i="1"/>
  <c r="Q1693" i="1" s="1"/>
  <c r="N1694" i="1"/>
  <c r="O1693" i="1"/>
  <c r="Y568" i="10"/>
  <c r="Z568" i="10" l="1"/>
  <c r="F568" i="10" s="1"/>
  <c r="R1693" i="1"/>
  <c r="U1693" i="1" s="1"/>
  <c r="P1694" i="1"/>
  <c r="Q1694" i="1" s="1"/>
  <c r="N1695" i="1"/>
  <c r="O1694" i="1"/>
  <c r="O1694" i="8"/>
  <c r="P1694" i="8" s="1"/>
  <c r="X1694" i="8" s="1"/>
  <c r="F1694" i="8" s="1"/>
  <c r="V1695" i="8"/>
  <c r="W1694" i="8"/>
  <c r="T569" i="10"/>
  <c r="L567" i="11"/>
  <c r="X1693" i="8"/>
  <c r="F1693" i="8" s="1"/>
  <c r="V569" i="10" l="1"/>
  <c r="W569" i="10" s="1"/>
  <c r="U569" i="10"/>
  <c r="I566" i="11"/>
  <c r="P1695" i="1"/>
  <c r="Q1695" i="1" s="1"/>
  <c r="N1696" i="1"/>
  <c r="O1695" i="1"/>
  <c r="O1695" i="8"/>
  <c r="P1695" i="8" s="1"/>
  <c r="V1696" i="8"/>
  <c r="W1695" i="8"/>
  <c r="R1694" i="1"/>
  <c r="U1694" i="1" s="1"/>
  <c r="X1695" i="8" l="1"/>
  <c r="F1695" i="8" s="1"/>
  <c r="X569" i="10"/>
  <c r="N570" i="10"/>
  <c r="O570" i="10" s="1"/>
  <c r="S570" i="10" s="1"/>
  <c r="R1695" i="1"/>
  <c r="U1695" i="1" s="1"/>
  <c r="O1696" i="8"/>
  <c r="P1696" i="8" s="1"/>
  <c r="V1697" i="8"/>
  <c r="W1696" i="8"/>
  <c r="P1696" i="1"/>
  <c r="Q1696" i="1" s="1"/>
  <c r="N1697" i="1"/>
  <c r="O1696" i="1"/>
  <c r="Y569" i="10"/>
  <c r="Z569" i="10" l="1"/>
  <c r="F569" i="10" s="1"/>
  <c r="R1696" i="1"/>
  <c r="U1696" i="1" s="1"/>
  <c r="P1697" i="1"/>
  <c r="Q1697" i="1" s="1"/>
  <c r="N1698" i="1"/>
  <c r="O1697" i="1"/>
  <c r="L568" i="11"/>
  <c r="T570" i="10"/>
  <c r="O1697" i="8"/>
  <c r="P1697" i="8" s="1"/>
  <c r="V1698" i="8"/>
  <c r="W1697" i="8"/>
  <c r="X1696" i="8"/>
  <c r="F1696" i="8" s="1"/>
  <c r="V570" i="10" l="1"/>
  <c r="W570" i="10" s="1"/>
  <c r="U570" i="10"/>
  <c r="X1697" i="8"/>
  <c r="F1697" i="8" s="1"/>
  <c r="R1697" i="1"/>
  <c r="U1697" i="1" s="1"/>
  <c r="I567" i="11"/>
  <c r="O1698" i="8"/>
  <c r="P1698" i="8" s="1"/>
  <c r="V1699" i="8"/>
  <c r="W1698" i="8"/>
  <c r="P1698" i="1"/>
  <c r="Q1698" i="1" s="1"/>
  <c r="N1699" i="1"/>
  <c r="O1698" i="1"/>
  <c r="X1698" i="8" l="1"/>
  <c r="F1698" i="8" s="1"/>
  <c r="X570" i="10"/>
  <c r="N571" i="10"/>
  <c r="O571" i="10" s="1"/>
  <c r="S571" i="10" s="1"/>
  <c r="R1698" i="1"/>
  <c r="U1698" i="1" s="1"/>
  <c r="P1699" i="1"/>
  <c r="Q1699" i="1" s="1"/>
  <c r="N1700" i="1"/>
  <c r="O1699" i="1"/>
  <c r="O1699" i="8"/>
  <c r="P1699" i="8" s="1"/>
  <c r="V1700" i="8"/>
  <c r="W1699" i="8"/>
  <c r="Y570" i="10"/>
  <c r="Z570" i="10" l="1"/>
  <c r="F570" i="10" s="1"/>
  <c r="O1700" i="8"/>
  <c r="P1700" i="8" s="1"/>
  <c r="V1701" i="8"/>
  <c r="W1700" i="8"/>
  <c r="X1699" i="8"/>
  <c r="F1699" i="8" s="1"/>
  <c r="P1700" i="1"/>
  <c r="Q1700" i="1" s="1"/>
  <c r="N1701" i="1"/>
  <c r="O1700" i="1"/>
  <c r="L569" i="11"/>
  <c r="T571" i="10"/>
  <c r="R1699" i="1"/>
  <c r="U1699" i="1" s="1"/>
  <c r="V571" i="10" l="1"/>
  <c r="W571" i="10" s="1"/>
  <c r="U571" i="10"/>
  <c r="X1700" i="8"/>
  <c r="F1700" i="8" s="1"/>
  <c r="R1700" i="1"/>
  <c r="U1700" i="1" s="1"/>
  <c r="P1701" i="1"/>
  <c r="Q1701" i="1" s="1"/>
  <c r="N1702" i="1"/>
  <c r="O1701" i="1"/>
  <c r="O1701" i="8"/>
  <c r="P1701" i="8" s="1"/>
  <c r="X1701" i="8" s="1"/>
  <c r="F1701" i="8" s="1"/>
  <c r="V1702" i="8"/>
  <c r="W1701" i="8"/>
  <c r="I568" i="11"/>
  <c r="X571" i="10" l="1"/>
  <c r="N572" i="10"/>
  <c r="O572" i="10" s="1"/>
  <c r="S572" i="10" s="1"/>
  <c r="R1701" i="1"/>
  <c r="U1701" i="1" s="1"/>
  <c r="O1702" i="8"/>
  <c r="P1702" i="8" s="1"/>
  <c r="V1703" i="8"/>
  <c r="W1702" i="8"/>
  <c r="Y571" i="10"/>
  <c r="P1702" i="1"/>
  <c r="Q1702" i="1" s="1"/>
  <c r="N1703" i="1"/>
  <c r="O1702" i="1"/>
  <c r="R1702" i="1" l="1"/>
  <c r="U1702" i="1" s="1"/>
  <c r="X1702" i="8"/>
  <c r="F1702" i="8" s="1"/>
  <c r="T572" i="10"/>
  <c r="L570" i="11"/>
  <c r="P1703" i="1"/>
  <c r="Q1703" i="1" s="1"/>
  <c r="N1704" i="1"/>
  <c r="O1703" i="1"/>
  <c r="O1703" i="8"/>
  <c r="P1703" i="8" s="1"/>
  <c r="V1704" i="8"/>
  <c r="W1703" i="8"/>
  <c r="Z571" i="10"/>
  <c r="F571" i="10" s="1"/>
  <c r="V572" i="10" l="1"/>
  <c r="W572" i="10" s="1"/>
  <c r="U572" i="10"/>
  <c r="X1703" i="8"/>
  <c r="F1703" i="8" s="1"/>
  <c r="I569" i="11"/>
  <c r="O1704" i="8"/>
  <c r="P1704" i="8" s="1"/>
  <c r="V1705" i="8"/>
  <c r="W1704" i="8"/>
  <c r="R1703" i="1"/>
  <c r="U1703" i="1" s="1"/>
  <c r="P1704" i="1"/>
  <c r="Q1704" i="1" s="1"/>
  <c r="N1705" i="1"/>
  <c r="O1704" i="1"/>
  <c r="X572" i="10" l="1"/>
  <c r="N573" i="10"/>
  <c r="O573" i="10" s="1"/>
  <c r="S573" i="10" s="1"/>
  <c r="R1704" i="1"/>
  <c r="U1704" i="1" s="1"/>
  <c r="Y572" i="10"/>
  <c r="X1704" i="8"/>
  <c r="F1704" i="8" s="1"/>
  <c r="O1705" i="8"/>
  <c r="P1705" i="8" s="1"/>
  <c r="V1706" i="8"/>
  <c r="W1705" i="8"/>
  <c r="P1705" i="1"/>
  <c r="Q1705" i="1" s="1"/>
  <c r="N1706" i="1"/>
  <c r="O1705" i="1"/>
  <c r="Z572" i="10" l="1"/>
  <c r="F572" i="10" s="1"/>
  <c r="R1705" i="1"/>
  <c r="U1705" i="1" s="1"/>
  <c r="P1706" i="1"/>
  <c r="Q1706" i="1" s="1"/>
  <c r="N1707" i="1"/>
  <c r="O1706" i="1"/>
  <c r="T573" i="10"/>
  <c r="L571" i="11"/>
  <c r="O1706" i="8"/>
  <c r="P1706" i="8" s="1"/>
  <c r="V1707" i="8"/>
  <c r="W1706" i="8"/>
  <c r="X1705" i="8"/>
  <c r="F1705" i="8" s="1"/>
  <c r="V573" i="10" l="1"/>
  <c r="W573" i="10" s="1"/>
  <c r="U573" i="10"/>
  <c r="X1706" i="8"/>
  <c r="F1706" i="8" s="1"/>
  <c r="R1706" i="1"/>
  <c r="U1706" i="1" s="1"/>
  <c r="O1707" i="8"/>
  <c r="P1707" i="8" s="1"/>
  <c r="V1708" i="8"/>
  <c r="W1707" i="8"/>
  <c r="I570" i="11"/>
  <c r="P1707" i="1"/>
  <c r="Q1707" i="1" s="1"/>
  <c r="N1708" i="1"/>
  <c r="O1707" i="1"/>
  <c r="X573" i="10" l="1"/>
  <c r="N574" i="10"/>
  <c r="O574" i="10" s="1"/>
  <c r="S574" i="10" s="1"/>
  <c r="X1707" i="8"/>
  <c r="F1707" i="8" s="1"/>
  <c r="R1707" i="1"/>
  <c r="U1707" i="1" s="1"/>
  <c r="P1708" i="1"/>
  <c r="Q1708" i="1" s="1"/>
  <c r="N1709" i="1"/>
  <c r="O1708" i="1"/>
  <c r="Y573" i="10"/>
  <c r="O1708" i="8"/>
  <c r="P1708" i="8" s="1"/>
  <c r="V1709" i="8"/>
  <c r="W1708" i="8"/>
  <c r="X1708" i="8" l="1"/>
  <c r="F1708" i="8" s="1"/>
  <c r="Z573" i="10"/>
  <c r="F573" i="10" s="1"/>
  <c r="R1708" i="1"/>
  <c r="U1708" i="1" s="1"/>
  <c r="O1709" i="8"/>
  <c r="P1709" i="8" s="1"/>
  <c r="V1710" i="8"/>
  <c r="W1709" i="8"/>
  <c r="P1709" i="1"/>
  <c r="Q1709" i="1" s="1"/>
  <c r="N1710" i="1"/>
  <c r="O1709" i="1"/>
  <c r="L572" i="11"/>
  <c r="T574" i="10"/>
  <c r="R1709" i="1" l="1"/>
  <c r="U1709" i="1" s="1"/>
  <c r="V574" i="10"/>
  <c r="W574" i="10" s="1"/>
  <c r="U574" i="10"/>
  <c r="X1709" i="8"/>
  <c r="F1709" i="8" s="1"/>
  <c r="I571" i="11"/>
  <c r="P1710" i="1"/>
  <c r="Q1710" i="1" s="1"/>
  <c r="N1711" i="1"/>
  <c r="O1710" i="1"/>
  <c r="O1710" i="8"/>
  <c r="P1710" i="8" s="1"/>
  <c r="V1711" i="8"/>
  <c r="W1710" i="8"/>
  <c r="X574" i="10" l="1"/>
  <c r="N575" i="10"/>
  <c r="O575" i="10" s="1"/>
  <c r="S575" i="10" s="1"/>
  <c r="X1710" i="8"/>
  <c r="F1710" i="8" s="1"/>
  <c r="R1710" i="1"/>
  <c r="U1710" i="1" s="1"/>
  <c r="P1711" i="1"/>
  <c r="Q1711" i="1" s="1"/>
  <c r="N1712" i="1"/>
  <c r="O1711" i="1"/>
  <c r="O1711" i="8"/>
  <c r="P1711" i="8" s="1"/>
  <c r="V1712" i="8"/>
  <c r="W1711" i="8"/>
  <c r="Y574" i="10"/>
  <c r="Z574" i="10" l="1"/>
  <c r="F574" i="10" s="1"/>
  <c r="X1711" i="8"/>
  <c r="F1711" i="8" s="1"/>
  <c r="R1711" i="1"/>
  <c r="U1711" i="1" s="1"/>
  <c r="L573" i="11"/>
  <c r="T575" i="10"/>
  <c r="O1712" i="8"/>
  <c r="P1712" i="8" s="1"/>
  <c r="X1712" i="8" s="1"/>
  <c r="F1712" i="8" s="1"/>
  <c r="V1713" i="8"/>
  <c r="W1712" i="8"/>
  <c r="P1712" i="1"/>
  <c r="Q1712" i="1" s="1"/>
  <c r="N1713" i="1"/>
  <c r="O1712" i="1"/>
  <c r="V575" i="10" l="1"/>
  <c r="W575" i="10" s="1"/>
  <c r="U575" i="10"/>
  <c r="R1712" i="1"/>
  <c r="U1712" i="1" s="1"/>
  <c r="P1713" i="1"/>
  <c r="Q1713" i="1" s="1"/>
  <c r="N1714" i="1"/>
  <c r="O1713" i="1"/>
  <c r="O1713" i="8"/>
  <c r="P1713" i="8" s="1"/>
  <c r="V1714" i="8"/>
  <c r="W1713" i="8"/>
  <c r="I572" i="11"/>
  <c r="X575" i="10" l="1"/>
  <c r="N576" i="10"/>
  <c r="O576" i="10" s="1"/>
  <c r="S576" i="10" s="1"/>
  <c r="X1713" i="8"/>
  <c r="F1713" i="8" s="1"/>
  <c r="R1713" i="1"/>
  <c r="U1713" i="1" s="1"/>
  <c r="Y575" i="10"/>
  <c r="O1714" i="8"/>
  <c r="P1714" i="8" s="1"/>
  <c r="V1715" i="8"/>
  <c r="W1714" i="8"/>
  <c r="P1714" i="1"/>
  <c r="Q1714" i="1" s="1"/>
  <c r="N1715" i="1"/>
  <c r="O1714" i="1"/>
  <c r="Z575" i="10" l="1"/>
  <c r="F575" i="10" s="1"/>
  <c r="R1714" i="1"/>
  <c r="U1714" i="1" s="1"/>
  <c r="X1714" i="8"/>
  <c r="F1714" i="8" s="1"/>
  <c r="L574" i="11"/>
  <c r="T576" i="10"/>
  <c r="P1715" i="1"/>
  <c r="Q1715" i="1" s="1"/>
  <c r="N1716" i="1"/>
  <c r="O1715" i="1"/>
  <c r="O1715" i="8"/>
  <c r="P1715" i="8" s="1"/>
  <c r="V1716" i="8"/>
  <c r="W1715" i="8"/>
  <c r="V576" i="10" l="1"/>
  <c r="W576" i="10" s="1"/>
  <c r="U576" i="10"/>
  <c r="X1715" i="8"/>
  <c r="F1715" i="8" s="1"/>
  <c r="R1715" i="1"/>
  <c r="U1715" i="1" s="1"/>
  <c r="O1716" i="8"/>
  <c r="P1716" i="8" s="1"/>
  <c r="V1717" i="8"/>
  <c r="W1716" i="8"/>
  <c r="P1716" i="1"/>
  <c r="Q1716" i="1" s="1"/>
  <c r="N1717" i="1"/>
  <c r="O1716" i="1"/>
  <c r="I573" i="11"/>
  <c r="X576" i="10" l="1"/>
  <c r="N577" i="10"/>
  <c r="O577" i="10" s="1"/>
  <c r="S577" i="10" s="1"/>
  <c r="R1716" i="1"/>
  <c r="U1716" i="1" s="1"/>
  <c r="X1716" i="8"/>
  <c r="F1716" i="8" s="1"/>
  <c r="Y576" i="10"/>
  <c r="O1717" i="8"/>
  <c r="P1717" i="8" s="1"/>
  <c r="V1718" i="8"/>
  <c r="W1717" i="8"/>
  <c r="P1717" i="1"/>
  <c r="Q1717" i="1" s="1"/>
  <c r="N1718" i="1"/>
  <c r="O1717" i="1"/>
  <c r="Z576" i="10" l="1"/>
  <c r="F576" i="10" s="1"/>
  <c r="R1717" i="1"/>
  <c r="U1717" i="1" s="1"/>
  <c r="X1717" i="8"/>
  <c r="F1717" i="8" s="1"/>
  <c r="T577" i="10"/>
  <c r="L575" i="11"/>
  <c r="P1718" i="1"/>
  <c r="Q1718" i="1" s="1"/>
  <c r="N1719" i="1"/>
  <c r="O1718" i="1"/>
  <c r="O1718" i="8"/>
  <c r="P1718" i="8" s="1"/>
  <c r="V1719" i="8"/>
  <c r="W1718" i="8"/>
  <c r="R1718" i="1" l="1"/>
  <c r="U1718" i="1" s="1"/>
  <c r="V577" i="10"/>
  <c r="W577" i="10" s="1"/>
  <c r="U577" i="10"/>
  <c r="X1718" i="8"/>
  <c r="F1718" i="8" s="1"/>
  <c r="O1719" i="8"/>
  <c r="P1719" i="8" s="1"/>
  <c r="V1720" i="8"/>
  <c r="W1719" i="8"/>
  <c r="P1719" i="1"/>
  <c r="Q1719" i="1" s="1"/>
  <c r="N1720" i="1"/>
  <c r="O1719" i="1"/>
  <c r="I574" i="11"/>
  <c r="X577" i="10" l="1"/>
  <c r="N578" i="10"/>
  <c r="O578" i="10" s="1"/>
  <c r="S578" i="10" s="1"/>
  <c r="R1719" i="1"/>
  <c r="U1719" i="1" s="1"/>
  <c r="X1719" i="8"/>
  <c r="F1719" i="8" s="1"/>
  <c r="Y577" i="10"/>
  <c r="P1720" i="1"/>
  <c r="Q1720" i="1" s="1"/>
  <c r="N1721" i="1"/>
  <c r="O1720" i="1"/>
  <c r="O1720" i="8"/>
  <c r="P1720" i="8" s="1"/>
  <c r="V1721" i="8"/>
  <c r="W1720" i="8"/>
  <c r="Z577" i="10" l="1"/>
  <c r="F577" i="10" s="1"/>
  <c r="X1720" i="8"/>
  <c r="F1720" i="8" s="1"/>
  <c r="R1720" i="1"/>
  <c r="U1720" i="1" s="1"/>
  <c r="L576" i="11"/>
  <c r="T578" i="10"/>
  <c r="O1721" i="8"/>
  <c r="P1721" i="8" s="1"/>
  <c r="V1722" i="8"/>
  <c r="W1721" i="8"/>
  <c r="P1721" i="1"/>
  <c r="Q1721" i="1" s="1"/>
  <c r="N1722" i="1"/>
  <c r="O1721" i="1"/>
  <c r="V578" i="10" l="1"/>
  <c r="W578" i="10" s="1"/>
  <c r="U578" i="10"/>
  <c r="R1721" i="1"/>
  <c r="U1721" i="1" s="1"/>
  <c r="X1721" i="8"/>
  <c r="F1721" i="8" s="1"/>
  <c r="P1722" i="1"/>
  <c r="Q1722" i="1" s="1"/>
  <c r="N1723" i="1"/>
  <c r="O1722" i="1"/>
  <c r="O1722" i="8"/>
  <c r="P1722" i="8" s="1"/>
  <c r="V1723" i="8"/>
  <c r="W1722" i="8"/>
  <c r="I575" i="11"/>
  <c r="X578" i="10" l="1"/>
  <c r="N579" i="10"/>
  <c r="O579" i="10" s="1"/>
  <c r="S579" i="10" s="1"/>
  <c r="X1722" i="8"/>
  <c r="F1722" i="8" s="1"/>
  <c r="Y578" i="10"/>
  <c r="O1723" i="8"/>
  <c r="P1723" i="8" s="1"/>
  <c r="V1724" i="8"/>
  <c r="W1723" i="8"/>
  <c r="P1723" i="1"/>
  <c r="Q1723" i="1" s="1"/>
  <c r="N1724" i="1"/>
  <c r="O1723" i="1"/>
  <c r="R1722" i="1"/>
  <c r="U1722" i="1" s="1"/>
  <c r="R1723" i="1" l="1"/>
  <c r="U1723" i="1" s="1"/>
  <c r="Z578" i="10"/>
  <c r="F578" i="10" s="1"/>
  <c r="X1723" i="8"/>
  <c r="F1723" i="8" s="1"/>
  <c r="L577" i="11"/>
  <c r="T579" i="10"/>
  <c r="P1724" i="1"/>
  <c r="Q1724" i="1" s="1"/>
  <c r="N1725" i="1"/>
  <c r="O1724" i="1"/>
  <c r="O1724" i="8"/>
  <c r="P1724" i="8" s="1"/>
  <c r="V1725" i="8"/>
  <c r="W1724" i="8"/>
  <c r="V579" i="10" l="1"/>
  <c r="W579" i="10" s="1"/>
  <c r="U579" i="10"/>
  <c r="X1724" i="8"/>
  <c r="F1724" i="8" s="1"/>
  <c r="R1724" i="1"/>
  <c r="U1724" i="1" s="1"/>
  <c r="O1725" i="8"/>
  <c r="P1725" i="8" s="1"/>
  <c r="V1726" i="8"/>
  <c r="W1725" i="8"/>
  <c r="P1725" i="1"/>
  <c r="Q1725" i="1" s="1"/>
  <c r="N1726" i="1"/>
  <c r="O1725" i="1"/>
  <c r="I576" i="11"/>
  <c r="X579" i="10" l="1"/>
  <c r="N580" i="10"/>
  <c r="O580" i="10" s="1"/>
  <c r="S580" i="10" s="1"/>
  <c r="R1725" i="1"/>
  <c r="U1725" i="1" s="1"/>
  <c r="X1725" i="8"/>
  <c r="F1725" i="8" s="1"/>
  <c r="Y579" i="10"/>
  <c r="P1726" i="1"/>
  <c r="Q1726" i="1" s="1"/>
  <c r="N1727" i="1"/>
  <c r="O1726" i="1"/>
  <c r="O1726" i="8"/>
  <c r="P1726" i="8" s="1"/>
  <c r="V1727" i="8"/>
  <c r="W1726" i="8"/>
  <c r="Z579" i="10" l="1"/>
  <c r="F579" i="10" s="1"/>
  <c r="X1726" i="8"/>
  <c r="F1726" i="8" s="1"/>
  <c r="L578" i="11"/>
  <c r="T580" i="10"/>
  <c r="O1727" i="8"/>
  <c r="P1727" i="8" s="1"/>
  <c r="V1728" i="8"/>
  <c r="W1727" i="8"/>
  <c r="P1727" i="1"/>
  <c r="Q1727" i="1" s="1"/>
  <c r="N1728" i="1"/>
  <c r="O1727" i="1"/>
  <c r="R1726" i="1"/>
  <c r="U1726" i="1" s="1"/>
  <c r="V580" i="10" l="1"/>
  <c r="W580" i="10" s="1"/>
  <c r="U580" i="10"/>
  <c r="R1727" i="1"/>
  <c r="U1727" i="1" s="1"/>
  <c r="X1727" i="8"/>
  <c r="F1727" i="8" s="1"/>
  <c r="P1728" i="1"/>
  <c r="Q1728" i="1" s="1"/>
  <c r="N1729" i="1"/>
  <c r="O1728" i="1"/>
  <c r="O1728" i="8"/>
  <c r="P1728" i="8" s="1"/>
  <c r="V1729" i="8"/>
  <c r="W1728" i="8"/>
  <c r="I577" i="11"/>
  <c r="X580" i="10" l="1"/>
  <c r="N581" i="10"/>
  <c r="O581" i="10" s="1"/>
  <c r="S581" i="10" s="1"/>
  <c r="X1728" i="8"/>
  <c r="F1728" i="8" s="1"/>
  <c r="Y580" i="10"/>
  <c r="O1729" i="8"/>
  <c r="P1729" i="8" s="1"/>
  <c r="V1730" i="8"/>
  <c r="W1729" i="8"/>
  <c r="P1729" i="1"/>
  <c r="Q1729" i="1" s="1"/>
  <c r="R1729" i="1" s="1"/>
  <c r="U1729" i="1" s="1"/>
  <c r="N1730" i="1"/>
  <c r="O1729" i="1"/>
  <c r="R1728" i="1"/>
  <c r="U1728" i="1" s="1"/>
  <c r="Z580" i="10" l="1"/>
  <c r="F580" i="10" s="1"/>
  <c r="X1729" i="8"/>
  <c r="F1729" i="8" s="1"/>
  <c r="P1730" i="1"/>
  <c r="Q1730" i="1" s="1"/>
  <c r="N1731" i="1"/>
  <c r="O1730" i="1"/>
  <c r="O1730" i="8"/>
  <c r="P1730" i="8" s="1"/>
  <c r="V1731" i="8"/>
  <c r="W1730" i="8"/>
  <c r="L579" i="11"/>
  <c r="T581" i="10"/>
  <c r="X1730" i="8" l="1"/>
  <c r="F1730" i="8" s="1"/>
  <c r="V581" i="10"/>
  <c r="W581" i="10" s="1"/>
  <c r="U581" i="10"/>
  <c r="I578" i="11"/>
  <c r="P1731" i="1"/>
  <c r="Q1731" i="1" s="1"/>
  <c r="N1732" i="1"/>
  <c r="O1731" i="1"/>
  <c r="O1731" i="8"/>
  <c r="P1731" i="8" s="1"/>
  <c r="V1732" i="8"/>
  <c r="W1731" i="8"/>
  <c r="R1730" i="1"/>
  <c r="U1730" i="1" s="1"/>
  <c r="X581" i="10" l="1"/>
  <c r="N582" i="10"/>
  <c r="O582" i="10" s="1"/>
  <c r="S582" i="10" s="1"/>
  <c r="X1731" i="8"/>
  <c r="F1731" i="8" s="1"/>
  <c r="R1731" i="1"/>
  <c r="U1731" i="1" s="1"/>
  <c r="O1732" i="8"/>
  <c r="P1732" i="8" s="1"/>
  <c r="V1733" i="8"/>
  <c r="W1732" i="8"/>
  <c r="P1732" i="1"/>
  <c r="Q1732" i="1" s="1"/>
  <c r="N1733" i="1"/>
  <c r="O1732" i="1"/>
  <c r="Y581" i="10"/>
  <c r="R1732" i="1" l="1"/>
  <c r="U1732" i="1" s="1"/>
  <c r="X1732" i="8"/>
  <c r="F1732" i="8" s="1"/>
  <c r="P1733" i="1"/>
  <c r="Q1733" i="1" s="1"/>
  <c r="N1734" i="1"/>
  <c r="O1733" i="1"/>
  <c r="L580" i="11"/>
  <c r="T582" i="10"/>
  <c r="Z581" i="10"/>
  <c r="F581" i="10" s="1"/>
  <c r="O1733" i="8"/>
  <c r="P1733" i="8" s="1"/>
  <c r="V1734" i="8"/>
  <c r="W1733" i="8"/>
  <c r="V582" i="10" l="1"/>
  <c r="W582" i="10" s="1"/>
  <c r="U582" i="10"/>
  <c r="X1733" i="8"/>
  <c r="F1733" i="8" s="1"/>
  <c r="O1734" i="8"/>
  <c r="P1734" i="8" s="1"/>
  <c r="V1735" i="8"/>
  <c r="W1734" i="8"/>
  <c r="I579" i="11"/>
  <c r="P1734" i="1"/>
  <c r="Q1734" i="1" s="1"/>
  <c r="N1735" i="1"/>
  <c r="O1734" i="1"/>
  <c r="R1733" i="1"/>
  <c r="U1733" i="1" s="1"/>
  <c r="X582" i="10" l="1"/>
  <c r="R1734" i="1"/>
  <c r="U1734" i="1" s="1"/>
  <c r="X1734" i="8"/>
  <c r="F1734" i="8" s="1"/>
  <c r="P1735" i="1"/>
  <c r="Q1735" i="1" s="1"/>
  <c r="N1736" i="1"/>
  <c r="O1735" i="1"/>
  <c r="Y582" i="10"/>
  <c r="N583" i="10"/>
  <c r="O583" i="10" s="1"/>
  <c r="S583" i="10" s="1"/>
  <c r="O1735" i="8"/>
  <c r="P1735" i="8" s="1"/>
  <c r="V1736" i="8"/>
  <c r="W1735" i="8"/>
  <c r="Z582" i="10" l="1"/>
  <c r="F582" i="10" s="1"/>
  <c r="X1735" i="8"/>
  <c r="F1735" i="8" s="1"/>
  <c r="R1735" i="1"/>
  <c r="U1735" i="1" s="1"/>
  <c r="L581" i="11"/>
  <c r="T583" i="10"/>
  <c r="P1736" i="1"/>
  <c r="Q1736" i="1" s="1"/>
  <c r="N1737" i="1"/>
  <c r="O1736" i="1"/>
  <c r="O1736" i="8"/>
  <c r="P1736" i="8" s="1"/>
  <c r="V1737" i="8"/>
  <c r="W1736" i="8"/>
  <c r="X1736" i="8" l="1"/>
  <c r="F1736" i="8" s="1"/>
  <c r="V583" i="10"/>
  <c r="W583" i="10" s="1"/>
  <c r="U583" i="10"/>
  <c r="R1736" i="1"/>
  <c r="U1736" i="1" s="1"/>
  <c r="O1737" i="8"/>
  <c r="P1737" i="8" s="1"/>
  <c r="V1738" i="8"/>
  <c r="W1737" i="8"/>
  <c r="P1737" i="1"/>
  <c r="Q1737" i="1" s="1"/>
  <c r="N1738" i="1"/>
  <c r="O1737" i="1"/>
  <c r="I580" i="11"/>
  <c r="X583" i="10" l="1"/>
  <c r="N584" i="10"/>
  <c r="O584" i="10" s="1"/>
  <c r="S584" i="10" s="1"/>
  <c r="R1737" i="1"/>
  <c r="U1737" i="1" s="1"/>
  <c r="Y583" i="10"/>
  <c r="X1737" i="8"/>
  <c r="F1737" i="8" s="1"/>
  <c r="P1738" i="1"/>
  <c r="Q1738" i="1" s="1"/>
  <c r="N1739" i="1"/>
  <c r="O1738" i="1"/>
  <c r="O1738" i="8"/>
  <c r="P1738" i="8" s="1"/>
  <c r="V1739" i="8"/>
  <c r="W1738" i="8"/>
  <c r="X1738" i="8" l="1"/>
  <c r="F1738" i="8" s="1"/>
  <c r="Z583" i="10"/>
  <c r="F583" i="10" s="1"/>
  <c r="R1738" i="1"/>
  <c r="U1738" i="1" s="1"/>
  <c r="T584" i="10"/>
  <c r="L582" i="11"/>
  <c r="O1739" i="8"/>
  <c r="P1739" i="8" s="1"/>
  <c r="V1740" i="8"/>
  <c r="W1739" i="8"/>
  <c r="P1739" i="1"/>
  <c r="Q1739" i="1" s="1"/>
  <c r="N1740" i="1"/>
  <c r="O1739" i="1"/>
  <c r="V584" i="10" l="1"/>
  <c r="W584" i="10" s="1"/>
  <c r="U584" i="10"/>
  <c r="R1739" i="1"/>
  <c r="U1739" i="1" s="1"/>
  <c r="X1739" i="8"/>
  <c r="F1739" i="8" s="1"/>
  <c r="P1740" i="1"/>
  <c r="Q1740" i="1" s="1"/>
  <c r="N1741" i="1"/>
  <c r="O1740" i="1"/>
  <c r="O1740" i="8"/>
  <c r="P1740" i="8" s="1"/>
  <c r="V1741" i="8"/>
  <c r="W1740" i="8"/>
  <c r="I581" i="11"/>
  <c r="X584" i="10" l="1"/>
  <c r="N585" i="10"/>
  <c r="O585" i="10" s="1"/>
  <c r="S585" i="10" s="1"/>
  <c r="Y584" i="10"/>
  <c r="X1740" i="8"/>
  <c r="F1740" i="8" s="1"/>
  <c r="R1740" i="1"/>
  <c r="U1740" i="1" s="1"/>
  <c r="O1741" i="8"/>
  <c r="P1741" i="8" s="1"/>
  <c r="V1742" i="8"/>
  <c r="W1741" i="8"/>
  <c r="P1741" i="1"/>
  <c r="Q1741" i="1" s="1"/>
  <c r="N1742" i="1"/>
  <c r="O1741" i="1"/>
  <c r="R1741" i="1" l="1"/>
  <c r="U1741" i="1" s="1"/>
  <c r="Z584" i="10"/>
  <c r="F584" i="10" s="1"/>
  <c r="X1741" i="8"/>
  <c r="F1741" i="8" s="1"/>
  <c r="L583" i="11"/>
  <c r="T585" i="10"/>
  <c r="P1742" i="1"/>
  <c r="Q1742" i="1" s="1"/>
  <c r="N1743" i="1"/>
  <c r="O1742" i="1"/>
  <c r="O1742" i="8"/>
  <c r="P1742" i="8" s="1"/>
  <c r="V1743" i="8"/>
  <c r="W1742" i="8"/>
  <c r="V585" i="10" l="1"/>
  <c r="W585" i="10" s="1"/>
  <c r="U585" i="10"/>
  <c r="X1742" i="8"/>
  <c r="F1742" i="8" s="1"/>
  <c r="R1742" i="1"/>
  <c r="U1742" i="1" s="1"/>
  <c r="O1743" i="8"/>
  <c r="P1743" i="8" s="1"/>
  <c r="V1744" i="8"/>
  <c r="W1743" i="8"/>
  <c r="P1743" i="1"/>
  <c r="Q1743" i="1" s="1"/>
  <c r="N1744" i="1"/>
  <c r="O1743" i="1"/>
  <c r="I582" i="11"/>
  <c r="X585" i="10" l="1"/>
  <c r="R1743" i="1"/>
  <c r="U1743" i="1" s="1"/>
  <c r="Y585" i="10"/>
  <c r="X1743" i="8"/>
  <c r="F1743" i="8" s="1"/>
  <c r="O1744" i="8"/>
  <c r="P1744" i="8" s="1"/>
  <c r="V1745" i="8"/>
  <c r="W1744" i="8"/>
  <c r="P1744" i="1"/>
  <c r="Q1744" i="1" s="1"/>
  <c r="N1745" i="1"/>
  <c r="O1744" i="1"/>
  <c r="N586" i="10"/>
  <c r="O586" i="10" s="1"/>
  <c r="S586" i="10" s="1"/>
  <c r="Z585" i="10" l="1"/>
  <c r="F585" i="10" s="1"/>
  <c r="X1744" i="8"/>
  <c r="F1744" i="8" s="1"/>
  <c r="L584" i="11"/>
  <c r="T586" i="10"/>
  <c r="P1745" i="1"/>
  <c r="Q1745" i="1" s="1"/>
  <c r="N1746" i="1"/>
  <c r="O1745" i="1"/>
  <c r="R1744" i="1"/>
  <c r="U1744" i="1" s="1"/>
  <c r="O1745" i="8"/>
  <c r="P1745" i="8" s="1"/>
  <c r="V1746" i="8"/>
  <c r="W1745" i="8"/>
  <c r="V586" i="10" l="1"/>
  <c r="W586" i="10" s="1"/>
  <c r="U586" i="10"/>
  <c r="X1745" i="8"/>
  <c r="F1745" i="8" s="1"/>
  <c r="R1745" i="1"/>
  <c r="U1745" i="1" s="1"/>
  <c r="O1746" i="8"/>
  <c r="P1746" i="8" s="1"/>
  <c r="V1747" i="8"/>
  <c r="W1746" i="8"/>
  <c r="P1746" i="1"/>
  <c r="Q1746" i="1" s="1"/>
  <c r="N1747" i="1"/>
  <c r="O1746" i="1"/>
  <c r="I583" i="11"/>
  <c r="X586" i="10" l="1"/>
  <c r="N587" i="10"/>
  <c r="O587" i="10" s="1"/>
  <c r="S587" i="10" s="1"/>
  <c r="Y586" i="10"/>
  <c r="R1746" i="1"/>
  <c r="U1746" i="1" s="1"/>
  <c r="X1746" i="8"/>
  <c r="F1746" i="8" s="1"/>
  <c r="P1747" i="1"/>
  <c r="Q1747" i="1" s="1"/>
  <c r="N1748" i="1"/>
  <c r="O1747" i="1"/>
  <c r="O1747" i="8"/>
  <c r="P1747" i="8" s="1"/>
  <c r="V1748" i="8"/>
  <c r="W1747" i="8"/>
  <c r="Z586" i="10" l="1"/>
  <c r="F586" i="10" s="1"/>
  <c r="X1747" i="8"/>
  <c r="F1747" i="8" s="1"/>
  <c r="R1747" i="1"/>
  <c r="U1747" i="1" s="1"/>
  <c r="L585" i="11"/>
  <c r="T587" i="10"/>
  <c r="O1748" i="8"/>
  <c r="P1748" i="8" s="1"/>
  <c r="V1749" i="8"/>
  <c r="W1748" i="8"/>
  <c r="P1748" i="1"/>
  <c r="Q1748" i="1" s="1"/>
  <c r="N1749" i="1"/>
  <c r="O1748" i="1"/>
  <c r="V587" i="10" l="1"/>
  <c r="W587" i="10" s="1"/>
  <c r="U587" i="10"/>
  <c r="R1748" i="1"/>
  <c r="U1748" i="1" s="1"/>
  <c r="X1748" i="8"/>
  <c r="F1748" i="8" s="1"/>
  <c r="P1749" i="1"/>
  <c r="Q1749" i="1" s="1"/>
  <c r="N1750" i="1"/>
  <c r="O1749" i="1"/>
  <c r="O1749" i="8"/>
  <c r="P1749" i="8" s="1"/>
  <c r="X1749" i="8" s="1"/>
  <c r="F1749" i="8" s="1"/>
  <c r="V1750" i="8"/>
  <c r="W1749" i="8"/>
  <c r="I584" i="11"/>
  <c r="X587" i="10" l="1"/>
  <c r="N588" i="10"/>
  <c r="O588" i="10" s="1"/>
  <c r="S588" i="10" s="1"/>
  <c r="Y587" i="10"/>
  <c r="R1749" i="1"/>
  <c r="U1749" i="1" s="1"/>
  <c r="O1750" i="8"/>
  <c r="P1750" i="8" s="1"/>
  <c r="V1751" i="8"/>
  <c r="W1750" i="8"/>
  <c r="P1750" i="1"/>
  <c r="Q1750" i="1" s="1"/>
  <c r="N1751" i="1"/>
  <c r="O1750" i="1"/>
  <c r="Z587" i="10" l="1"/>
  <c r="F587" i="10" s="1"/>
  <c r="R1750" i="1"/>
  <c r="U1750" i="1" s="1"/>
  <c r="X1750" i="8"/>
  <c r="F1750" i="8" s="1"/>
  <c r="L586" i="11"/>
  <c r="T588" i="10"/>
  <c r="P1751" i="1"/>
  <c r="Q1751" i="1" s="1"/>
  <c r="N1752" i="1"/>
  <c r="O1751" i="1"/>
  <c r="O1751" i="8"/>
  <c r="P1751" i="8" s="1"/>
  <c r="V1752" i="8"/>
  <c r="W1751" i="8"/>
  <c r="X1751" i="8" l="1"/>
  <c r="F1751" i="8" s="1"/>
  <c r="V588" i="10"/>
  <c r="W588" i="10" s="1"/>
  <c r="U588" i="10"/>
  <c r="R1751" i="1"/>
  <c r="U1751" i="1" s="1"/>
  <c r="O1752" i="8"/>
  <c r="P1752" i="8" s="1"/>
  <c r="V1753" i="8"/>
  <c r="W1752" i="8"/>
  <c r="P1752" i="1"/>
  <c r="Q1752" i="1" s="1"/>
  <c r="N1753" i="1"/>
  <c r="O1752" i="1"/>
  <c r="I585" i="11"/>
  <c r="X588" i="10" l="1"/>
  <c r="N589" i="10"/>
  <c r="O589" i="10" s="1"/>
  <c r="S589" i="10" s="1"/>
  <c r="R1752" i="1"/>
  <c r="U1752" i="1" s="1"/>
  <c r="X1752" i="8"/>
  <c r="F1752" i="8" s="1"/>
  <c r="Y588" i="10"/>
  <c r="O1753" i="8"/>
  <c r="P1753" i="8" s="1"/>
  <c r="V1754" i="8"/>
  <c r="W1753" i="8"/>
  <c r="P1753" i="1"/>
  <c r="Q1753" i="1" s="1"/>
  <c r="N1754" i="1"/>
  <c r="O1753" i="1"/>
  <c r="Z588" i="10" l="1"/>
  <c r="F588" i="10" s="1"/>
  <c r="X1753" i="8"/>
  <c r="F1753" i="8" s="1"/>
  <c r="P1754" i="1"/>
  <c r="Q1754" i="1" s="1"/>
  <c r="N1755" i="1"/>
  <c r="O1754" i="1"/>
  <c r="R1753" i="1"/>
  <c r="U1753" i="1" s="1"/>
  <c r="O1754" i="8"/>
  <c r="P1754" i="8" s="1"/>
  <c r="V1755" i="8"/>
  <c r="W1754" i="8"/>
  <c r="L587" i="11"/>
  <c r="T589" i="10"/>
  <c r="V589" i="10" l="1"/>
  <c r="W589" i="10" s="1"/>
  <c r="U589" i="10"/>
  <c r="X1754" i="8"/>
  <c r="F1754" i="8" s="1"/>
  <c r="R1754" i="1"/>
  <c r="U1754" i="1" s="1"/>
  <c r="O1755" i="8"/>
  <c r="P1755" i="8" s="1"/>
  <c r="V1756" i="8"/>
  <c r="W1755" i="8"/>
  <c r="P1755" i="1"/>
  <c r="Q1755" i="1" s="1"/>
  <c r="N1756" i="1"/>
  <c r="O1755" i="1"/>
  <c r="I586" i="11"/>
  <c r="X589" i="10" l="1"/>
  <c r="N590" i="10"/>
  <c r="O590" i="10" s="1"/>
  <c r="S590" i="10" s="1"/>
  <c r="Y589" i="10"/>
  <c r="X1755" i="8"/>
  <c r="F1755" i="8" s="1"/>
  <c r="P1756" i="1"/>
  <c r="Q1756" i="1" s="1"/>
  <c r="N1757" i="1"/>
  <c r="O1756" i="1"/>
  <c r="R1755" i="1"/>
  <c r="U1755" i="1" s="1"/>
  <c r="O1756" i="8"/>
  <c r="P1756" i="8" s="1"/>
  <c r="V1757" i="8"/>
  <c r="W1756" i="8"/>
  <c r="X1756" i="8" l="1"/>
  <c r="F1756" i="8" s="1"/>
  <c r="Z589" i="10"/>
  <c r="F589" i="10" s="1"/>
  <c r="O1757" i="8"/>
  <c r="P1757" i="8" s="1"/>
  <c r="V1758" i="8"/>
  <c r="W1757" i="8"/>
  <c r="P1757" i="1"/>
  <c r="Q1757" i="1" s="1"/>
  <c r="N1758" i="1"/>
  <c r="O1757" i="1"/>
  <c r="L588" i="11"/>
  <c r="T590" i="10"/>
  <c r="R1756" i="1"/>
  <c r="U1756" i="1" s="1"/>
  <c r="V590" i="10" l="1"/>
  <c r="W590" i="10" s="1"/>
  <c r="U590" i="10"/>
  <c r="R1757" i="1"/>
  <c r="U1757" i="1" s="1"/>
  <c r="I587" i="11"/>
  <c r="P1758" i="1"/>
  <c r="Q1758" i="1" s="1"/>
  <c r="N1759" i="1"/>
  <c r="O1758" i="1"/>
  <c r="O1758" i="8"/>
  <c r="P1758" i="8" s="1"/>
  <c r="V1759" i="8"/>
  <c r="W1758" i="8"/>
  <c r="X1757" i="8"/>
  <c r="F1757" i="8" s="1"/>
  <c r="X590" i="10" l="1"/>
  <c r="N591" i="10"/>
  <c r="O591" i="10" s="1"/>
  <c r="S591" i="10" s="1"/>
  <c r="X1758" i="8"/>
  <c r="F1758" i="8" s="1"/>
  <c r="R1758" i="1"/>
  <c r="U1758" i="1" s="1"/>
  <c r="O1759" i="8"/>
  <c r="P1759" i="8" s="1"/>
  <c r="V1760" i="8"/>
  <c r="W1759" i="8"/>
  <c r="Y590" i="10"/>
  <c r="P1759" i="1"/>
  <c r="Q1759" i="1" s="1"/>
  <c r="N1760" i="1"/>
  <c r="O1759" i="1"/>
  <c r="R1759" i="1" l="1"/>
  <c r="U1759" i="1" s="1"/>
  <c r="Z590" i="10"/>
  <c r="F590" i="10" s="1"/>
  <c r="X1759" i="8"/>
  <c r="F1759" i="8" s="1"/>
  <c r="L589" i="11"/>
  <c r="T591" i="10"/>
  <c r="O1760" i="8"/>
  <c r="P1760" i="8" s="1"/>
  <c r="V1761" i="8"/>
  <c r="W1760" i="8"/>
  <c r="P1760" i="1"/>
  <c r="Q1760" i="1" s="1"/>
  <c r="N1761" i="1"/>
  <c r="O1760" i="1"/>
  <c r="V591" i="10" l="1"/>
  <c r="W591" i="10" s="1"/>
  <c r="U591" i="10"/>
  <c r="R1760" i="1"/>
  <c r="U1760" i="1" s="1"/>
  <c r="X1760" i="8"/>
  <c r="F1760" i="8" s="1"/>
  <c r="P1761" i="1"/>
  <c r="Q1761" i="1" s="1"/>
  <c r="N1762" i="1"/>
  <c r="O1761" i="1"/>
  <c r="O1761" i="8"/>
  <c r="P1761" i="8" s="1"/>
  <c r="X1761" i="8" s="1"/>
  <c r="F1761" i="8" s="1"/>
  <c r="V1762" i="8"/>
  <c r="W1761" i="8"/>
  <c r="I588" i="11"/>
  <c r="X591" i="10" l="1"/>
  <c r="N592" i="10"/>
  <c r="O592" i="10" s="1"/>
  <c r="S592" i="10" s="1"/>
  <c r="Y591" i="10"/>
  <c r="R1761" i="1"/>
  <c r="U1761" i="1" s="1"/>
  <c r="P1762" i="1"/>
  <c r="Q1762" i="1" s="1"/>
  <c r="N1763" i="1"/>
  <c r="O1762" i="1"/>
  <c r="O1762" i="8"/>
  <c r="P1762" i="8" s="1"/>
  <c r="V1763" i="8"/>
  <c r="W1762" i="8"/>
  <c r="Z591" i="10" l="1"/>
  <c r="F591" i="10" s="1"/>
  <c r="X1762" i="8"/>
  <c r="F1762" i="8" s="1"/>
  <c r="R1762" i="1"/>
  <c r="U1762" i="1" s="1"/>
  <c r="L590" i="11"/>
  <c r="T592" i="10"/>
  <c r="O1763" i="8"/>
  <c r="P1763" i="8" s="1"/>
  <c r="V1764" i="8"/>
  <c r="W1763" i="8"/>
  <c r="P1763" i="1"/>
  <c r="Q1763" i="1" s="1"/>
  <c r="N1764" i="1"/>
  <c r="O1763" i="1"/>
  <c r="R1763" i="1" l="1"/>
  <c r="U1763" i="1" s="1"/>
  <c r="V592" i="10"/>
  <c r="W592" i="10" s="1"/>
  <c r="U592" i="10"/>
  <c r="X1763" i="8"/>
  <c r="F1763" i="8" s="1"/>
  <c r="P1764" i="1"/>
  <c r="Q1764" i="1" s="1"/>
  <c r="N1765" i="1"/>
  <c r="O1764" i="1"/>
  <c r="O1764" i="8"/>
  <c r="P1764" i="8" s="1"/>
  <c r="V1765" i="8"/>
  <c r="W1764" i="8"/>
  <c r="I589" i="11"/>
  <c r="X592" i="10" l="1"/>
  <c r="N593" i="10"/>
  <c r="O593" i="10" s="1"/>
  <c r="S593" i="10" s="1"/>
  <c r="X1764" i="8"/>
  <c r="F1764" i="8" s="1"/>
  <c r="Y592" i="10"/>
  <c r="O1765" i="8"/>
  <c r="P1765" i="8" s="1"/>
  <c r="V1766" i="8"/>
  <c r="W1765" i="8"/>
  <c r="P1765" i="1"/>
  <c r="Q1765" i="1" s="1"/>
  <c r="N1766" i="1"/>
  <c r="O1765" i="1"/>
  <c r="R1764" i="1"/>
  <c r="U1764" i="1" s="1"/>
  <c r="Z592" i="10" l="1"/>
  <c r="F592" i="10" s="1"/>
  <c r="X1765" i="8"/>
  <c r="F1765" i="8" s="1"/>
  <c r="R1765" i="1"/>
  <c r="U1765" i="1" s="1"/>
  <c r="T593" i="10"/>
  <c r="L591" i="11"/>
  <c r="P1766" i="1"/>
  <c r="Q1766" i="1" s="1"/>
  <c r="N1767" i="1"/>
  <c r="O1766" i="1"/>
  <c r="O1766" i="8"/>
  <c r="P1766" i="8" s="1"/>
  <c r="V1767" i="8"/>
  <c r="W1766" i="8"/>
  <c r="V593" i="10" l="1"/>
  <c r="W593" i="10" s="1"/>
  <c r="U593" i="10"/>
  <c r="X1766" i="8"/>
  <c r="F1766" i="8" s="1"/>
  <c r="R1766" i="1"/>
  <c r="U1766" i="1" s="1"/>
  <c r="O1767" i="8"/>
  <c r="P1767" i="8" s="1"/>
  <c r="V1768" i="8"/>
  <c r="W1767" i="8"/>
  <c r="P1767" i="1"/>
  <c r="Q1767" i="1" s="1"/>
  <c r="N1768" i="1"/>
  <c r="O1767" i="1"/>
  <c r="I590" i="11"/>
  <c r="R1767" i="1" l="1"/>
  <c r="U1767" i="1" s="1"/>
  <c r="X593" i="10"/>
  <c r="N594" i="10"/>
  <c r="O594" i="10" s="1"/>
  <c r="S594" i="10" s="1"/>
  <c r="Y593" i="10"/>
  <c r="X1767" i="8"/>
  <c r="F1767" i="8" s="1"/>
  <c r="P1768" i="1"/>
  <c r="Q1768" i="1" s="1"/>
  <c r="N1769" i="1"/>
  <c r="O1768" i="1"/>
  <c r="O1768" i="8"/>
  <c r="P1768" i="8" s="1"/>
  <c r="V1769" i="8"/>
  <c r="W1768" i="8"/>
  <c r="Z593" i="10" l="1"/>
  <c r="F593" i="10" s="1"/>
  <c r="X1768" i="8"/>
  <c r="F1768" i="8" s="1"/>
  <c r="R1768" i="1"/>
  <c r="U1768" i="1" s="1"/>
  <c r="L592" i="11"/>
  <c r="T594" i="10"/>
  <c r="O1769" i="8"/>
  <c r="P1769" i="8" s="1"/>
  <c r="V1770" i="8"/>
  <c r="W1769" i="8"/>
  <c r="P1769" i="1"/>
  <c r="Q1769" i="1" s="1"/>
  <c r="N1770" i="1"/>
  <c r="O1769" i="1"/>
  <c r="V594" i="10" l="1"/>
  <c r="W594" i="10" s="1"/>
  <c r="U594" i="10"/>
  <c r="R1769" i="1"/>
  <c r="U1769" i="1" s="1"/>
  <c r="X1769" i="8"/>
  <c r="F1769" i="8" s="1"/>
  <c r="P1770" i="1"/>
  <c r="Q1770" i="1" s="1"/>
  <c r="N1771" i="1"/>
  <c r="O1770" i="1"/>
  <c r="O1770" i="8"/>
  <c r="P1770" i="8" s="1"/>
  <c r="V1771" i="8"/>
  <c r="W1770" i="8"/>
  <c r="I591" i="11"/>
  <c r="X594" i="10" l="1"/>
  <c r="N595" i="10"/>
  <c r="O595" i="10" s="1"/>
  <c r="S595" i="10" s="1"/>
  <c r="Y594" i="10"/>
  <c r="X1770" i="8"/>
  <c r="F1770" i="8" s="1"/>
  <c r="O1771" i="8"/>
  <c r="P1771" i="8" s="1"/>
  <c r="V1772" i="8"/>
  <c r="W1771" i="8"/>
  <c r="P1771" i="1"/>
  <c r="Q1771" i="1" s="1"/>
  <c r="N1772" i="1"/>
  <c r="O1771" i="1"/>
  <c r="R1770" i="1"/>
  <c r="U1770" i="1" s="1"/>
  <c r="Z594" i="10" l="1"/>
  <c r="F594" i="10" s="1"/>
  <c r="R1771" i="1"/>
  <c r="U1771" i="1" s="1"/>
  <c r="X1771" i="8"/>
  <c r="F1771" i="8" s="1"/>
  <c r="L593" i="11"/>
  <c r="T595" i="10"/>
  <c r="P1772" i="1"/>
  <c r="Q1772" i="1" s="1"/>
  <c r="N1773" i="1"/>
  <c r="O1772" i="1"/>
  <c r="O1772" i="8"/>
  <c r="P1772" i="8" s="1"/>
  <c r="V1773" i="8"/>
  <c r="W1772" i="8"/>
  <c r="V595" i="10" l="1"/>
  <c r="W595" i="10" s="1"/>
  <c r="U595" i="10"/>
  <c r="X1772" i="8"/>
  <c r="F1772" i="8" s="1"/>
  <c r="R1772" i="1"/>
  <c r="U1772" i="1" s="1"/>
  <c r="O1773" i="8"/>
  <c r="P1773" i="8" s="1"/>
  <c r="V1774" i="8"/>
  <c r="W1773" i="8"/>
  <c r="P1773" i="1"/>
  <c r="Q1773" i="1" s="1"/>
  <c r="N1774" i="1"/>
  <c r="O1773" i="1"/>
  <c r="I592" i="11"/>
  <c r="X595" i="10" l="1"/>
  <c r="N596" i="10"/>
  <c r="O596" i="10" s="1"/>
  <c r="S596" i="10" s="1"/>
  <c r="R1773" i="1"/>
  <c r="U1773" i="1" s="1"/>
  <c r="Y595" i="10"/>
  <c r="X1773" i="8"/>
  <c r="F1773" i="8" s="1"/>
  <c r="P1774" i="1"/>
  <c r="Q1774" i="1" s="1"/>
  <c r="N1775" i="1"/>
  <c r="O1774" i="1"/>
  <c r="O1774" i="8"/>
  <c r="P1774" i="8" s="1"/>
  <c r="V1775" i="8"/>
  <c r="W1774" i="8"/>
  <c r="X1774" i="8" l="1"/>
  <c r="F1774" i="8" s="1"/>
  <c r="Z595" i="10"/>
  <c r="F595" i="10" s="1"/>
  <c r="R1774" i="1"/>
  <c r="U1774" i="1" s="1"/>
  <c r="L594" i="11"/>
  <c r="T596" i="10"/>
  <c r="O1775" i="8"/>
  <c r="P1775" i="8" s="1"/>
  <c r="V1776" i="8"/>
  <c r="W1775" i="8"/>
  <c r="P1775" i="1"/>
  <c r="Q1775" i="1" s="1"/>
  <c r="N1776" i="1"/>
  <c r="O1775" i="1"/>
  <c r="V596" i="10" l="1"/>
  <c r="W596" i="10" s="1"/>
  <c r="U596" i="10"/>
  <c r="R1775" i="1"/>
  <c r="U1775" i="1" s="1"/>
  <c r="X1775" i="8"/>
  <c r="F1775" i="8" s="1"/>
  <c r="P1776" i="1"/>
  <c r="Q1776" i="1" s="1"/>
  <c r="N1777" i="1"/>
  <c r="O1776" i="1"/>
  <c r="O1776" i="8"/>
  <c r="P1776" i="8" s="1"/>
  <c r="V1777" i="8"/>
  <c r="W1776" i="8"/>
  <c r="I593" i="11"/>
  <c r="X596" i="10" l="1"/>
  <c r="N597" i="10"/>
  <c r="O597" i="10" s="1"/>
  <c r="S597" i="10" s="1"/>
  <c r="X1776" i="8"/>
  <c r="F1776" i="8" s="1"/>
  <c r="Y596" i="10"/>
  <c r="O1777" i="8"/>
  <c r="P1777" i="8" s="1"/>
  <c r="V1778" i="8"/>
  <c r="W1777" i="8"/>
  <c r="P1777" i="1"/>
  <c r="Q1777" i="1" s="1"/>
  <c r="R1777" i="1" s="1"/>
  <c r="U1777" i="1" s="1"/>
  <c r="N1778" i="1"/>
  <c r="O1777" i="1"/>
  <c r="R1776" i="1"/>
  <c r="U1776" i="1" s="1"/>
  <c r="Z596" i="10" l="1"/>
  <c r="F596" i="10" s="1"/>
  <c r="X1777" i="8"/>
  <c r="F1777" i="8" s="1"/>
  <c r="L595" i="11"/>
  <c r="T597" i="10"/>
  <c r="P1778" i="1"/>
  <c r="Q1778" i="1" s="1"/>
  <c r="N1779" i="1"/>
  <c r="O1778" i="1"/>
  <c r="O1778" i="8"/>
  <c r="P1778" i="8" s="1"/>
  <c r="V1779" i="8"/>
  <c r="W1778" i="8"/>
  <c r="V597" i="10" l="1"/>
  <c r="W597" i="10" s="1"/>
  <c r="U597" i="10"/>
  <c r="X1778" i="8"/>
  <c r="F1778" i="8" s="1"/>
  <c r="R1778" i="1"/>
  <c r="U1778" i="1" s="1"/>
  <c r="O1779" i="8"/>
  <c r="P1779" i="8" s="1"/>
  <c r="V1780" i="8"/>
  <c r="W1779" i="8"/>
  <c r="P1779" i="1"/>
  <c r="Q1779" i="1" s="1"/>
  <c r="N1780" i="1"/>
  <c r="O1779" i="1"/>
  <c r="I594" i="11"/>
  <c r="X597" i="10" l="1"/>
  <c r="R1779" i="1"/>
  <c r="U1779" i="1" s="1"/>
  <c r="X1779" i="8"/>
  <c r="F1779" i="8" s="1"/>
  <c r="N598" i="10"/>
  <c r="O598" i="10" s="1"/>
  <c r="S598" i="10" s="1"/>
  <c r="Y597" i="10"/>
  <c r="O1780" i="8"/>
  <c r="P1780" i="8" s="1"/>
  <c r="V1781" i="8"/>
  <c r="W1780" i="8"/>
  <c r="P1780" i="1"/>
  <c r="Q1780" i="1" s="1"/>
  <c r="N1781" i="1"/>
  <c r="O1780" i="1"/>
  <c r="X1780" i="8" l="1"/>
  <c r="F1780" i="8" s="1"/>
  <c r="R1780" i="1"/>
  <c r="U1780" i="1" s="1"/>
  <c r="O1781" i="8"/>
  <c r="P1781" i="8" s="1"/>
  <c r="V1782" i="8"/>
  <c r="W1781" i="8"/>
  <c r="L596" i="11"/>
  <c r="T598" i="10"/>
  <c r="P1781" i="1"/>
  <c r="Q1781" i="1" s="1"/>
  <c r="N1782" i="1"/>
  <c r="O1781" i="1"/>
  <c r="Z597" i="10"/>
  <c r="F597" i="10" s="1"/>
  <c r="R1781" i="1" l="1"/>
  <c r="U1781" i="1" s="1"/>
  <c r="V598" i="10"/>
  <c r="W598" i="10" s="1"/>
  <c r="U598" i="10"/>
  <c r="X1781" i="8"/>
  <c r="F1781" i="8" s="1"/>
  <c r="I595" i="11"/>
  <c r="P1782" i="1"/>
  <c r="Q1782" i="1" s="1"/>
  <c r="N1783" i="1"/>
  <c r="O1782" i="1"/>
  <c r="O1782" i="8"/>
  <c r="P1782" i="8" s="1"/>
  <c r="V1783" i="8"/>
  <c r="W1782" i="8"/>
  <c r="X598" i="10" l="1"/>
  <c r="X1782" i="8"/>
  <c r="F1782" i="8" s="1"/>
  <c r="R1782" i="1"/>
  <c r="U1782" i="1" s="1"/>
  <c r="O1783" i="8"/>
  <c r="P1783" i="8" s="1"/>
  <c r="V1784" i="8"/>
  <c r="W1783" i="8"/>
  <c r="P1783" i="1"/>
  <c r="Q1783" i="1" s="1"/>
  <c r="N1784" i="1"/>
  <c r="O1783" i="1"/>
  <c r="Y598" i="10"/>
  <c r="N599" i="10"/>
  <c r="O599" i="10" s="1"/>
  <c r="S599" i="10" s="1"/>
  <c r="R1783" i="1" l="1"/>
  <c r="U1783" i="1" s="1"/>
  <c r="Z598" i="10"/>
  <c r="F598" i="10" s="1"/>
  <c r="P1784" i="1"/>
  <c r="Q1784" i="1" s="1"/>
  <c r="N1785" i="1"/>
  <c r="O1784" i="1"/>
  <c r="L597" i="11"/>
  <c r="T599" i="10"/>
  <c r="O1784" i="8"/>
  <c r="P1784" i="8" s="1"/>
  <c r="V1785" i="8"/>
  <c r="W1784" i="8"/>
  <c r="X1783" i="8"/>
  <c r="F1783" i="8" s="1"/>
  <c r="V599" i="10" l="1"/>
  <c r="W599" i="10" s="1"/>
  <c r="U599" i="10"/>
  <c r="X1784" i="8"/>
  <c r="F1784" i="8" s="1"/>
  <c r="R1784" i="1"/>
  <c r="U1784" i="1" s="1"/>
  <c r="O1785" i="8"/>
  <c r="P1785" i="8" s="1"/>
  <c r="V1786" i="8"/>
  <c r="W1785" i="8"/>
  <c r="I596" i="11"/>
  <c r="P1785" i="1"/>
  <c r="Q1785" i="1" s="1"/>
  <c r="N1786" i="1"/>
  <c r="O1785" i="1"/>
  <c r="X599" i="10" l="1"/>
  <c r="N600" i="10"/>
  <c r="O600" i="10" s="1"/>
  <c r="S600" i="10" s="1"/>
  <c r="R1785" i="1"/>
  <c r="U1785" i="1" s="1"/>
  <c r="X1785" i="8"/>
  <c r="F1785" i="8" s="1"/>
  <c r="P1786" i="1"/>
  <c r="Q1786" i="1" s="1"/>
  <c r="N1787" i="1"/>
  <c r="O1786" i="1"/>
  <c r="Y599" i="10"/>
  <c r="O1786" i="8"/>
  <c r="P1786" i="8" s="1"/>
  <c r="V1787" i="8"/>
  <c r="W1786" i="8"/>
  <c r="Z599" i="10" l="1"/>
  <c r="F599" i="10" s="1"/>
  <c r="X1786" i="8"/>
  <c r="F1786" i="8" s="1"/>
  <c r="L598" i="11"/>
  <c r="T600" i="10"/>
  <c r="P1787" i="1"/>
  <c r="Q1787" i="1" s="1"/>
  <c r="N1788" i="1"/>
  <c r="O1787" i="1"/>
  <c r="O1787" i="8"/>
  <c r="P1787" i="8" s="1"/>
  <c r="V1788" i="8"/>
  <c r="W1787" i="8"/>
  <c r="R1786" i="1"/>
  <c r="U1786" i="1" s="1"/>
  <c r="V600" i="10" l="1"/>
  <c r="W600" i="10" s="1"/>
  <c r="U600" i="10"/>
  <c r="X1787" i="8"/>
  <c r="F1787" i="8" s="1"/>
  <c r="R1787" i="1"/>
  <c r="U1787" i="1" s="1"/>
  <c r="O1788" i="8"/>
  <c r="P1788" i="8" s="1"/>
  <c r="V1789" i="8"/>
  <c r="W1788" i="8"/>
  <c r="P1788" i="1"/>
  <c r="Q1788" i="1" s="1"/>
  <c r="N1789" i="1"/>
  <c r="O1788" i="1"/>
  <c r="I597" i="11"/>
  <c r="X600" i="10" l="1"/>
  <c r="N601" i="10"/>
  <c r="O601" i="10" s="1"/>
  <c r="S601" i="10" s="1"/>
  <c r="R1788" i="1"/>
  <c r="U1788" i="1" s="1"/>
  <c r="X1788" i="8"/>
  <c r="F1788" i="8" s="1"/>
  <c r="Y600" i="10"/>
  <c r="P1789" i="1"/>
  <c r="Q1789" i="1" s="1"/>
  <c r="N1790" i="1"/>
  <c r="O1789" i="1"/>
  <c r="O1789" i="8"/>
  <c r="P1789" i="8" s="1"/>
  <c r="V1790" i="8"/>
  <c r="W1789" i="8"/>
  <c r="Z600" i="10" l="1"/>
  <c r="F600" i="10" s="1"/>
  <c r="X1789" i="8"/>
  <c r="F1789" i="8" s="1"/>
  <c r="R1789" i="1"/>
  <c r="U1789" i="1" s="1"/>
  <c r="T601" i="10"/>
  <c r="L599" i="11"/>
  <c r="O1790" i="8"/>
  <c r="P1790" i="8" s="1"/>
  <c r="V1791" i="8"/>
  <c r="W1790" i="8"/>
  <c r="P1790" i="1"/>
  <c r="Q1790" i="1" s="1"/>
  <c r="N1791" i="1"/>
  <c r="O1790" i="1"/>
  <c r="V601" i="10" l="1"/>
  <c r="W601" i="10" s="1"/>
  <c r="U601" i="10"/>
  <c r="R1790" i="1"/>
  <c r="U1790" i="1" s="1"/>
  <c r="X1790" i="8"/>
  <c r="F1790" i="8" s="1"/>
  <c r="P1791" i="1"/>
  <c r="Q1791" i="1" s="1"/>
  <c r="N1792" i="1"/>
  <c r="O1791" i="1"/>
  <c r="O1791" i="8"/>
  <c r="P1791" i="8" s="1"/>
  <c r="V1792" i="8"/>
  <c r="W1791" i="8"/>
  <c r="I598" i="11"/>
  <c r="X601" i="10" l="1"/>
  <c r="N602" i="10"/>
  <c r="O602" i="10" s="1"/>
  <c r="S602" i="10" s="1"/>
  <c r="X1791" i="8"/>
  <c r="F1791" i="8" s="1"/>
  <c r="O1792" i="8"/>
  <c r="P1792" i="8" s="1"/>
  <c r="V1793" i="8"/>
  <c r="W1792" i="8"/>
  <c r="P1792" i="1"/>
  <c r="Q1792" i="1" s="1"/>
  <c r="N1793" i="1"/>
  <c r="O1792" i="1"/>
  <c r="R1791" i="1"/>
  <c r="U1791" i="1" s="1"/>
  <c r="Y601" i="10"/>
  <c r="Z601" i="10" l="1"/>
  <c r="F601" i="10" s="1"/>
  <c r="R1792" i="1"/>
  <c r="U1792" i="1" s="1"/>
  <c r="X1792" i="8"/>
  <c r="F1792" i="8" s="1"/>
  <c r="T602" i="10"/>
  <c r="L600" i="11"/>
  <c r="P1793" i="1"/>
  <c r="Q1793" i="1" s="1"/>
  <c r="N1794" i="1"/>
  <c r="O1793" i="1"/>
  <c r="O1793" i="8"/>
  <c r="P1793" i="8" s="1"/>
  <c r="V1794" i="8"/>
  <c r="W1793" i="8"/>
  <c r="R1793" i="1" l="1"/>
  <c r="U1793" i="1" s="1"/>
  <c r="V602" i="10"/>
  <c r="W602" i="10" s="1"/>
  <c r="U602" i="10"/>
  <c r="X1793" i="8"/>
  <c r="F1793" i="8" s="1"/>
  <c r="O1794" i="8"/>
  <c r="P1794" i="8" s="1"/>
  <c r="V1795" i="8"/>
  <c r="W1794" i="8"/>
  <c r="P1794" i="1"/>
  <c r="Q1794" i="1" s="1"/>
  <c r="N1795" i="1"/>
  <c r="O1794" i="1"/>
  <c r="I599" i="11"/>
  <c r="X602" i="10" l="1"/>
  <c r="N603" i="10"/>
  <c r="O603" i="10" s="1"/>
  <c r="S603" i="10" s="1"/>
  <c r="R1794" i="1"/>
  <c r="U1794" i="1" s="1"/>
  <c r="X1794" i="8"/>
  <c r="F1794" i="8" s="1"/>
  <c r="Y602" i="10"/>
  <c r="P1795" i="1"/>
  <c r="Q1795" i="1" s="1"/>
  <c r="N1796" i="1"/>
  <c r="O1795" i="1"/>
  <c r="O1795" i="8"/>
  <c r="P1795" i="8" s="1"/>
  <c r="V1796" i="8"/>
  <c r="W1795" i="8"/>
  <c r="X1795" i="8" l="1"/>
  <c r="F1795" i="8" s="1"/>
  <c r="Z602" i="10"/>
  <c r="F602" i="10" s="1"/>
  <c r="L601" i="11"/>
  <c r="T603" i="10"/>
  <c r="O1796" i="8"/>
  <c r="P1796" i="8" s="1"/>
  <c r="V1797" i="8"/>
  <c r="W1796" i="8"/>
  <c r="P1796" i="1"/>
  <c r="Q1796" i="1" s="1"/>
  <c r="N1797" i="1"/>
  <c r="O1796" i="1"/>
  <c r="R1795" i="1"/>
  <c r="U1795" i="1" s="1"/>
  <c r="R1796" i="1" l="1"/>
  <c r="U1796" i="1" s="1"/>
  <c r="V603" i="10"/>
  <c r="W603" i="10" s="1"/>
  <c r="U603" i="10"/>
  <c r="X1796" i="8"/>
  <c r="F1796" i="8" s="1"/>
  <c r="P1797" i="1"/>
  <c r="Q1797" i="1" s="1"/>
  <c r="N1798" i="1"/>
  <c r="O1797" i="1"/>
  <c r="O1797" i="8"/>
  <c r="P1797" i="8" s="1"/>
  <c r="V1798" i="8"/>
  <c r="W1797" i="8"/>
  <c r="I600" i="11"/>
  <c r="X603" i="10" l="1"/>
  <c r="X1797" i="8"/>
  <c r="F1797" i="8" s="1"/>
  <c r="R1797" i="1"/>
  <c r="U1797" i="1" s="1"/>
  <c r="Y603" i="10"/>
  <c r="O1798" i="8"/>
  <c r="P1798" i="8" s="1"/>
  <c r="V1799" i="8"/>
  <c r="W1798" i="8"/>
  <c r="P1798" i="1"/>
  <c r="Q1798" i="1" s="1"/>
  <c r="N1799" i="1"/>
  <c r="O1798" i="1"/>
  <c r="N604" i="10"/>
  <c r="O604" i="10" s="1"/>
  <c r="S604" i="10" s="1"/>
  <c r="Z603" i="10" l="1"/>
  <c r="F603" i="10" s="1"/>
  <c r="R1798" i="1"/>
  <c r="U1798" i="1" s="1"/>
  <c r="X1798" i="8"/>
  <c r="F1798" i="8" s="1"/>
  <c r="L602" i="11"/>
  <c r="T604" i="10"/>
  <c r="P1799" i="1"/>
  <c r="Q1799" i="1" s="1"/>
  <c r="N1800" i="1"/>
  <c r="O1799" i="1"/>
  <c r="O1799" i="8"/>
  <c r="P1799" i="8" s="1"/>
  <c r="V1800" i="8"/>
  <c r="W1799" i="8"/>
  <c r="X1799" i="8" l="1"/>
  <c r="F1799" i="8" s="1"/>
  <c r="V604" i="10"/>
  <c r="W604" i="10" s="1"/>
  <c r="U604" i="10"/>
  <c r="R1799" i="1"/>
  <c r="U1799" i="1" s="1"/>
  <c r="O1800" i="8"/>
  <c r="P1800" i="8" s="1"/>
  <c r="V1801" i="8"/>
  <c r="W1800" i="8"/>
  <c r="P1800" i="1"/>
  <c r="Q1800" i="1" s="1"/>
  <c r="N1801" i="1"/>
  <c r="O1800" i="1"/>
  <c r="I601" i="11"/>
  <c r="X604" i="10" l="1"/>
  <c r="R1800" i="1"/>
  <c r="U1800" i="1" s="1"/>
  <c r="X1800" i="8"/>
  <c r="F1800" i="8" s="1"/>
  <c r="Y604" i="10"/>
  <c r="P1801" i="1"/>
  <c r="Q1801" i="1" s="1"/>
  <c r="N1802" i="1"/>
  <c r="O1801" i="1"/>
  <c r="O1801" i="8"/>
  <c r="P1801" i="8" s="1"/>
  <c r="V1802" i="8"/>
  <c r="W1801" i="8"/>
  <c r="N605" i="10"/>
  <c r="O605" i="10" s="1"/>
  <c r="S605" i="10" s="1"/>
  <c r="Z604" i="10" l="1"/>
  <c r="F604" i="10" s="1"/>
  <c r="X1801" i="8"/>
  <c r="F1801" i="8" s="1"/>
  <c r="R1801" i="1"/>
  <c r="U1801" i="1" s="1"/>
  <c r="L603" i="11"/>
  <c r="T605" i="10"/>
  <c r="O1802" i="8"/>
  <c r="P1802" i="8" s="1"/>
  <c r="V1803" i="8"/>
  <c r="W1802" i="8"/>
  <c r="P1802" i="1"/>
  <c r="Q1802" i="1" s="1"/>
  <c r="N1803" i="1"/>
  <c r="O1802" i="1"/>
  <c r="V605" i="10" l="1"/>
  <c r="W605" i="10" s="1"/>
  <c r="U605" i="10"/>
  <c r="R1802" i="1"/>
  <c r="U1802" i="1" s="1"/>
  <c r="X1802" i="8"/>
  <c r="F1802" i="8" s="1"/>
  <c r="P1803" i="1"/>
  <c r="Q1803" i="1" s="1"/>
  <c r="N1804" i="1"/>
  <c r="O1803" i="1"/>
  <c r="O1803" i="8"/>
  <c r="P1803" i="8" s="1"/>
  <c r="X1803" i="8" s="1"/>
  <c r="F1803" i="8" s="1"/>
  <c r="V1804" i="8"/>
  <c r="W1803" i="8"/>
  <c r="I602" i="11"/>
  <c r="X605" i="10" l="1"/>
  <c r="N606" i="10"/>
  <c r="O606" i="10" s="1"/>
  <c r="S606" i="10" s="1"/>
  <c r="R1803" i="1"/>
  <c r="U1803" i="1" s="1"/>
  <c r="Y605" i="10"/>
  <c r="O1804" i="8"/>
  <c r="P1804" i="8" s="1"/>
  <c r="V1805" i="8"/>
  <c r="W1804" i="8"/>
  <c r="P1804" i="1"/>
  <c r="Q1804" i="1" s="1"/>
  <c r="R1804" i="1" s="1"/>
  <c r="U1804" i="1" s="1"/>
  <c r="N1805" i="1"/>
  <c r="O1804" i="1"/>
  <c r="Z605" i="10" l="1"/>
  <c r="F605" i="10" s="1"/>
  <c r="X1804" i="8"/>
  <c r="F1804" i="8" s="1"/>
  <c r="P1805" i="1"/>
  <c r="Q1805" i="1" s="1"/>
  <c r="N1806" i="1"/>
  <c r="O1805" i="1"/>
  <c r="O1805" i="8"/>
  <c r="P1805" i="8" s="1"/>
  <c r="V1806" i="8"/>
  <c r="W1805" i="8"/>
  <c r="L604" i="11"/>
  <c r="T606" i="10"/>
  <c r="V606" i="10" l="1"/>
  <c r="W606" i="10" s="1"/>
  <c r="U606" i="10"/>
  <c r="X1805" i="8"/>
  <c r="F1805" i="8" s="1"/>
  <c r="R1805" i="1"/>
  <c r="U1805" i="1" s="1"/>
  <c r="I603" i="11"/>
  <c r="P1806" i="1"/>
  <c r="Q1806" i="1" s="1"/>
  <c r="N1807" i="1"/>
  <c r="O1806" i="1"/>
  <c r="O1806" i="8"/>
  <c r="P1806" i="8" s="1"/>
  <c r="V1807" i="8"/>
  <c r="W1806" i="8"/>
  <c r="X606" i="10" l="1"/>
  <c r="N607" i="10"/>
  <c r="O607" i="10" s="1"/>
  <c r="S607" i="10" s="1"/>
  <c r="X1806" i="8"/>
  <c r="F1806" i="8" s="1"/>
  <c r="R1806" i="1"/>
  <c r="U1806" i="1" s="1"/>
  <c r="P1807" i="1"/>
  <c r="Q1807" i="1" s="1"/>
  <c r="N1808" i="1"/>
  <c r="O1807" i="1"/>
  <c r="O1807" i="8"/>
  <c r="P1807" i="8" s="1"/>
  <c r="X1807" i="8" s="1"/>
  <c r="F1807" i="8" s="1"/>
  <c r="V1808" i="8"/>
  <c r="W1807" i="8"/>
  <c r="Y606" i="10"/>
  <c r="Z606" i="10" l="1"/>
  <c r="F606" i="10" s="1"/>
  <c r="R1807" i="1"/>
  <c r="U1807" i="1" s="1"/>
  <c r="L605" i="11"/>
  <c r="T607" i="10"/>
  <c r="O1808" i="8"/>
  <c r="P1808" i="8" s="1"/>
  <c r="V1809" i="8"/>
  <c r="W1808" i="8"/>
  <c r="P1808" i="1"/>
  <c r="Q1808" i="1" s="1"/>
  <c r="R1808" i="1" s="1"/>
  <c r="U1808" i="1" s="1"/>
  <c r="N1809" i="1"/>
  <c r="O1808" i="1"/>
  <c r="V607" i="10" l="1"/>
  <c r="W607" i="10" s="1"/>
  <c r="U607" i="10"/>
  <c r="X1808" i="8"/>
  <c r="F1808" i="8" s="1"/>
  <c r="P1809" i="1"/>
  <c r="Q1809" i="1" s="1"/>
  <c r="N1810" i="1"/>
  <c r="O1809" i="1"/>
  <c r="O1809" i="8"/>
  <c r="P1809" i="8" s="1"/>
  <c r="V1810" i="8"/>
  <c r="W1809" i="8"/>
  <c r="I604" i="11"/>
  <c r="X607" i="10" l="1"/>
  <c r="N608" i="10"/>
  <c r="O608" i="10" s="1"/>
  <c r="S608" i="10" s="1"/>
  <c r="X1809" i="8"/>
  <c r="F1809" i="8" s="1"/>
  <c r="R1809" i="1"/>
  <c r="U1809" i="1" s="1"/>
  <c r="Y607" i="10"/>
  <c r="O1810" i="8"/>
  <c r="P1810" i="8" s="1"/>
  <c r="V1811" i="8"/>
  <c r="W1810" i="8"/>
  <c r="P1810" i="1"/>
  <c r="Q1810" i="1" s="1"/>
  <c r="N1811" i="1"/>
  <c r="O1810" i="1"/>
  <c r="R1810" i="1" l="1"/>
  <c r="U1810" i="1" s="1"/>
  <c r="Z607" i="10"/>
  <c r="F607" i="10" s="1"/>
  <c r="X1810" i="8"/>
  <c r="F1810" i="8" s="1"/>
  <c r="L606" i="11"/>
  <c r="T608" i="10"/>
  <c r="P1811" i="1"/>
  <c r="Q1811" i="1" s="1"/>
  <c r="N1812" i="1"/>
  <c r="O1811" i="1"/>
  <c r="O1811" i="8"/>
  <c r="P1811" i="8" s="1"/>
  <c r="V1812" i="8"/>
  <c r="W1811" i="8"/>
  <c r="V608" i="10" l="1"/>
  <c r="W608" i="10" s="1"/>
  <c r="U608" i="10"/>
  <c r="X1811" i="8"/>
  <c r="F1811" i="8" s="1"/>
  <c r="R1811" i="1"/>
  <c r="U1811" i="1" s="1"/>
  <c r="O1812" i="8"/>
  <c r="P1812" i="8" s="1"/>
  <c r="V1813" i="8"/>
  <c r="W1812" i="8"/>
  <c r="P1812" i="1"/>
  <c r="Q1812" i="1" s="1"/>
  <c r="N1813" i="1"/>
  <c r="O1812" i="1"/>
  <c r="I605" i="11"/>
  <c r="R1812" i="1" l="1"/>
  <c r="U1812" i="1" s="1"/>
  <c r="X608" i="10"/>
  <c r="N609" i="10"/>
  <c r="O609" i="10" s="1"/>
  <c r="S609" i="10" s="1"/>
  <c r="X1812" i="8"/>
  <c r="F1812" i="8" s="1"/>
  <c r="Y608" i="10"/>
  <c r="P1813" i="1"/>
  <c r="Q1813" i="1" s="1"/>
  <c r="N1814" i="1"/>
  <c r="O1813" i="1"/>
  <c r="O1813" i="8"/>
  <c r="P1813" i="8" s="1"/>
  <c r="V1814" i="8"/>
  <c r="W1813" i="8"/>
  <c r="X1813" i="8" l="1"/>
  <c r="F1813" i="8" s="1"/>
  <c r="Z608" i="10"/>
  <c r="F608" i="10" s="1"/>
  <c r="R1813" i="1"/>
  <c r="U1813" i="1" s="1"/>
  <c r="L607" i="11"/>
  <c r="T609" i="10"/>
  <c r="O1814" i="8"/>
  <c r="P1814" i="8" s="1"/>
  <c r="V1815" i="8"/>
  <c r="W1814" i="8"/>
  <c r="P1814" i="1"/>
  <c r="Q1814" i="1" s="1"/>
  <c r="N1815" i="1"/>
  <c r="O1814" i="1"/>
  <c r="V609" i="10" l="1"/>
  <c r="W609" i="10" s="1"/>
  <c r="U609" i="10"/>
  <c r="R1814" i="1"/>
  <c r="U1814" i="1" s="1"/>
  <c r="X1814" i="8"/>
  <c r="F1814" i="8" s="1"/>
  <c r="P1815" i="1"/>
  <c r="Q1815" i="1" s="1"/>
  <c r="N1816" i="1"/>
  <c r="O1815" i="1"/>
  <c r="O1815" i="8"/>
  <c r="P1815" i="8" s="1"/>
  <c r="V1816" i="8"/>
  <c r="W1815" i="8"/>
  <c r="I606" i="11"/>
  <c r="X609" i="10" l="1"/>
  <c r="N610" i="10"/>
  <c r="O610" i="10" s="1"/>
  <c r="S610" i="10" s="1"/>
  <c r="X1815" i="8"/>
  <c r="F1815" i="8" s="1"/>
  <c r="R1815" i="1"/>
  <c r="U1815" i="1" s="1"/>
  <c r="Y609" i="10"/>
  <c r="P1816" i="1"/>
  <c r="Q1816" i="1" s="1"/>
  <c r="N1817" i="1"/>
  <c r="O1816" i="1"/>
  <c r="O1816" i="8"/>
  <c r="P1816" i="8" s="1"/>
  <c r="V1817" i="8"/>
  <c r="W1816" i="8"/>
  <c r="X1816" i="8" l="1"/>
  <c r="F1816" i="8" s="1"/>
  <c r="Z609" i="10"/>
  <c r="F609" i="10" s="1"/>
  <c r="R1816" i="1"/>
  <c r="U1816" i="1" s="1"/>
  <c r="L608" i="11"/>
  <c r="T610" i="10"/>
  <c r="O1817" i="8"/>
  <c r="P1817" i="8" s="1"/>
  <c r="V1818" i="8"/>
  <c r="W1817" i="8"/>
  <c r="P1817" i="1"/>
  <c r="Q1817" i="1" s="1"/>
  <c r="N1818" i="1"/>
  <c r="O1817" i="1"/>
  <c r="V610" i="10" l="1"/>
  <c r="W610" i="10" s="1"/>
  <c r="U610" i="10"/>
  <c r="R1817" i="1"/>
  <c r="U1817" i="1" s="1"/>
  <c r="X1817" i="8"/>
  <c r="F1817" i="8" s="1"/>
  <c r="P1818" i="1"/>
  <c r="Q1818" i="1" s="1"/>
  <c r="N1819" i="1"/>
  <c r="O1818" i="1"/>
  <c r="O1818" i="8"/>
  <c r="P1818" i="8" s="1"/>
  <c r="V1819" i="8"/>
  <c r="W1818" i="8"/>
  <c r="I607" i="11"/>
  <c r="X610" i="10" l="1"/>
  <c r="X1818" i="8"/>
  <c r="F1818" i="8" s="1"/>
  <c r="R1818" i="1"/>
  <c r="U1818" i="1" s="1"/>
  <c r="Y610" i="10"/>
  <c r="O1819" i="8"/>
  <c r="P1819" i="8" s="1"/>
  <c r="V1820" i="8"/>
  <c r="W1819" i="8"/>
  <c r="P1819" i="1"/>
  <c r="Q1819" i="1" s="1"/>
  <c r="N1820" i="1"/>
  <c r="O1819" i="1"/>
  <c r="N611" i="10"/>
  <c r="O611" i="10" s="1"/>
  <c r="S611" i="10" s="1"/>
  <c r="Z610" i="10" l="1"/>
  <c r="F610" i="10" s="1"/>
  <c r="R1819" i="1"/>
  <c r="U1819" i="1" s="1"/>
  <c r="X1819" i="8"/>
  <c r="F1819" i="8" s="1"/>
  <c r="L609" i="11"/>
  <c r="T611" i="10"/>
  <c r="P1820" i="1"/>
  <c r="Q1820" i="1" s="1"/>
  <c r="N1821" i="1"/>
  <c r="O1820" i="1"/>
  <c r="O1820" i="8"/>
  <c r="P1820" i="8" s="1"/>
  <c r="V1821" i="8"/>
  <c r="W1820" i="8"/>
  <c r="V611" i="10" l="1"/>
  <c r="W611" i="10" s="1"/>
  <c r="U611" i="10"/>
  <c r="X1820" i="8"/>
  <c r="F1820" i="8" s="1"/>
  <c r="R1820" i="1"/>
  <c r="U1820" i="1" s="1"/>
  <c r="O1821" i="8"/>
  <c r="P1821" i="8" s="1"/>
  <c r="V1822" i="8"/>
  <c r="W1821" i="8"/>
  <c r="P1821" i="1"/>
  <c r="Q1821" i="1" s="1"/>
  <c r="N1822" i="1"/>
  <c r="O1821" i="1"/>
  <c r="I608" i="11"/>
  <c r="X611" i="10" l="1"/>
  <c r="N612" i="10"/>
  <c r="O612" i="10" s="1"/>
  <c r="S612" i="10" s="1"/>
  <c r="R1821" i="1"/>
  <c r="U1821" i="1" s="1"/>
  <c r="X1821" i="8"/>
  <c r="F1821" i="8" s="1"/>
  <c r="Y611" i="10"/>
  <c r="P1822" i="1"/>
  <c r="Q1822" i="1" s="1"/>
  <c r="N1823" i="1"/>
  <c r="O1822" i="1"/>
  <c r="O1822" i="8"/>
  <c r="P1822" i="8" s="1"/>
  <c r="V1823" i="8"/>
  <c r="W1822" i="8"/>
  <c r="X1822" i="8" l="1"/>
  <c r="F1822" i="8" s="1"/>
  <c r="Z611" i="10"/>
  <c r="F611" i="10" s="1"/>
  <c r="R1822" i="1"/>
  <c r="U1822" i="1" s="1"/>
  <c r="T612" i="10"/>
  <c r="L610" i="11"/>
  <c r="O1823" i="8"/>
  <c r="P1823" i="8" s="1"/>
  <c r="V1824" i="8"/>
  <c r="W1823" i="8"/>
  <c r="P1823" i="1"/>
  <c r="Q1823" i="1" s="1"/>
  <c r="N1824" i="1"/>
  <c r="O1823" i="1"/>
  <c r="V612" i="10" l="1"/>
  <c r="W612" i="10" s="1"/>
  <c r="U612" i="10"/>
  <c r="R1823" i="1"/>
  <c r="U1823" i="1" s="1"/>
  <c r="X1823" i="8"/>
  <c r="F1823" i="8" s="1"/>
  <c r="P1824" i="1"/>
  <c r="Q1824" i="1" s="1"/>
  <c r="N1825" i="1"/>
  <c r="O1824" i="1"/>
  <c r="O1824" i="8"/>
  <c r="P1824" i="8" s="1"/>
  <c r="V1825" i="8"/>
  <c r="W1824" i="8"/>
  <c r="I609" i="11"/>
  <c r="X612" i="10" l="1"/>
  <c r="N613" i="10"/>
  <c r="O613" i="10" s="1"/>
  <c r="S613" i="10" s="1"/>
  <c r="X1824" i="8"/>
  <c r="F1824" i="8" s="1"/>
  <c r="Y612" i="10"/>
  <c r="O1825" i="8"/>
  <c r="P1825" i="8" s="1"/>
  <c r="V1826" i="8"/>
  <c r="W1825" i="8"/>
  <c r="P1825" i="1"/>
  <c r="Q1825" i="1" s="1"/>
  <c r="N1826" i="1"/>
  <c r="O1825" i="1"/>
  <c r="R1824" i="1"/>
  <c r="U1824" i="1" s="1"/>
  <c r="Z612" i="10" l="1"/>
  <c r="F612" i="10" s="1"/>
  <c r="R1825" i="1"/>
  <c r="U1825" i="1" s="1"/>
  <c r="X1825" i="8"/>
  <c r="F1825" i="8" s="1"/>
  <c r="L611" i="11"/>
  <c r="T613" i="10"/>
  <c r="P1826" i="1"/>
  <c r="Q1826" i="1" s="1"/>
  <c r="N1827" i="1"/>
  <c r="O1826" i="1"/>
  <c r="O1826" i="8"/>
  <c r="P1826" i="8" s="1"/>
  <c r="V1827" i="8"/>
  <c r="W1826" i="8"/>
  <c r="V613" i="10" l="1"/>
  <c r="W613" i="10" s="1"/>
  <c r="U613" i="10"/>
  <c r="X1826" i="8"/>
  <c r="F1826" i="8" s="1"/>
  <c r="R1826" i="1"/>
  <c r="U1826" i="1" s="1"/>
  <c r="O1827" i="8"/>
  <c r="P1827" i="8" s="1"/>
  <c r="V1828" i="8"/>
  <c r="W1827" i="8"/>
  <c r="P1827" i="1"/>
  <c r="Q1827" i="1" s="1"/>
  <c r="N1828" i="1"/>
  <c r="O1827" i="1"/>
  <c r="I610" i="11"/>
  <c r="X613" i="10" l="1"/>
  <c r="N614" i="10"/>
  <c r="O614" i="10" s="1"/>
  <c r="S614" i="10" s="1"/>
  <c r="R1827" i="1"/>
  <c r="U1827" i="1" s="1"/>
  <c r="X1827" i="8"/>
  <c r="F1827" i="8" s="1"/>
  <c r="Y613" i="10"/>
  <c r="P1828" i="1"/>
  <c r="Q1828" i="1" s="1"/>
  <c r="N1829" i="1"/>
  <c r="O1828" i="1"/>
  <c r="O1828" i="8"/>
  <c r="P1828" i="8" s="1"/>
  <c r="V1829" i="8"/>
  <c r="W1828" i="8"/>
  <c r="X1828" i="8" l="1"/>
  <c r="F1828" i="8" s="1"/>
  <c r="Z613" i="10"/>
  <c r="F613" i="10" s="1"/>
  <c r="R1828" i="1"/>
  <c r="U1828" i="1" s="1"/>
  <c r="T614" i="10"/>
  <c r="L612" i="11"/>
  <c r="O1829" i="8"/>
  <c r="P1829" i="8" s="1"/>
  <c r="V1830" i="8"/>
  <c r="W1829" i="8"/>
  <c r="P1829" i="1"/>
  <c r="Q1829" i="1" s="1"/>
  <c r="N1830" i="1"/>
  <c r="O1829" i="1"/>
  <c r="V614" i="10" l="1"/>
  <c r="W614" i="10" s="1"/>
  <c r="U614" i="10"/>
  <c r="R1829" i="1"/>
  <c r="U1829" i="1" s="1"/>
  <c r="X1829" i="8"/>
  <c r="F1829" i="8" s="1"/>
  <c r="P1830" i="1"/>
  <c r="Q1830" i="1" s="1"/>
  <c r="N1831" i="1"/>
  <c r="O1830" i="1"/>
  <c r="O1830" i="8"/>
  <c r="P1830" i="8" s="1"/>
  <c r="V1831" i="8"/>
  <c r="W1830" i="8"/>
  <c r="I611" i="11"/>
  <c r="X614" i="10" l="1"/>
  <c r="N615" i="10"/>
  <c r="O615" i="10" s="1"/>
  <c r="S615" i="10" s="1"/>
  <c r="X1830" i="8"/>
  <c r="F1830" i="8" s="1"/>
  <c r="Y614" i="10"/>
  <c r="O1831" i="8"/>
  <c r="P1831" i="8" s="1"/>
  <c r="V1832" i="8"/>
  <c r="W1831" i="8"/>
  <c r="P1831" i="1"/>
  <c r="Q1831" i="1" s="1"/>
  <c r="N1832" i="1"/>
  <c r="O1831" i="1"/>
  <c r="R1830" i="1"/>
  <c r="U1830" i="1" s="1"/>
  <c r="Z614" i="10" l="1"/>
  <c r="F614" i="10" s="1"/>
  <c r="R1831" i="1"/>
  <c r="U1831" i="1" s="1"/>
  <c r="X1831" i="8"/>
  <c r="F1831" i="8" s="1"/>
  <c r="L613" i="11"/>
  <c r="T615" i="10"/>
  <c r="P1832" i="1"/>
  <c r="Q1832" i="1" s="1"/>
  <c r="N1833" i="1"/>
  <c r="O1832" i="1"/>
  <c r="O1832" i="8"/>
  <c r="P1832" i="8" s="1"/>
  <c r="V1833" i="8"/>
  <c r="W1832" i="8"/>
  <c r="V615" i="10" l="1"/>
  <c r="W615" i="10" s="1"/>
  <c r="U615" i="10"/>
  <c r="X1832" i="8"/>
  <c r="F1832" i="8" s="1"/>
  <c r="R1832" i="1"/>
  <c r="U1832" i="1" s="1"/>
  <c r="O1833" i="8"/>
  <c r="P1833" i="8" s="1"/>
  <c r="V1834" i="8"/>
  <c r="W1833" i="8"/>
  <c r="P1833" i="1"/>
  <c r="Q1833" i="1" s="1"/>
  <c r="N1834" i="1"/>
  <c r="O1833" i="1"/>
  <c r="I612" i="11"/>
  <c r="X615" i="10" l="1"/>
  <c r="N616" i="10"/>
  <c r="O616" i="10" s="1"/>
  <c r="S616" i="10" s="1"/>
  <c r="R1833" i="1"/>
  <c r="U1833" i="1" s="1"/>
  <c r="X1833" i="8"/>
  <c r="F1833" i="8" s="1"/>
  <c r="Y615" i="10"/>
  <c r="P1834" i="1"/>
  <c r="Q1834" i="1" s="1"/>
  <c r="N1835" i="1"/>
  <c r="O1834" i="1"/>
  <c r="O1834" i="8"/>
  <c r="P1834" i="8" s="1"/>
  <c r="V1835" i="8"/>
  <c r="W1834" i="8"/>
  <c r="X1834" i="8" l="1"/>
  <c r="F1834" i="8" s="1"/>
  <c r="Z615" i="10"/>
  <c r="F615" i="10" s="1"/>
  <c r="O1835" i="8"/>
  <c r="P1835" i="8" s="1"/>
  <c r="V1836" i="8"/>
  <c r="W1835" i="8"/>
  <c r="L614" i="11"/>
  <c r="T616" i="10"/>
  <c r="P1835" i="1"/>
  <c r="Q1835" i="1" s="1"/>
  <c r="N1836" i="1"/>
  <c r="O1835" i="1"/>
  <c r="R1834" i="1"/>
  <c r="U1834" i="1" s="1"/>
  <c r="R1835" i="1" l="1"/>
  <c r="U1835" i="1" s="1"/>
  <c r="V616" i="10"/>
  <c r="W616" i="10" s="1"/>
  <c r="U616" i="10"/>
  <c r="X1835" i="8"/>
  <c r="F1835" i="8" s="1"/>
  <c r="P1836" i="1"/>
  <c r="Q1836" i="1" s="1"/>
  <c r="N1837" i="1"/>
  <c r="O1836" i="1"/>
  <c r="I613" i="11"/>
  <c r="O1836" i="8"/>
  <c r="P1836" i="8" s="1"/>
  <c r="V1837" i="8"/>
  <c r="W1836" i="8"/>
  <c r="X616" i="10" l="1"/>
  <c r="X1836" i="8"/>
  <c r="F1836" i="8" s="1"/>
  <c r="O1837" i="8"/>
  <c r="P1837" i="8" s="1"/>
  <c r="V1838" i="8"/>
  <c r="W1837" i="8"/>
  <c r="N617" i="10"/>
  <c r="O617" i="10" s="1"/>
  <c r="S617" i="10" s="1"/>
  <c r="Y616" i="10"/>
  <c r="P1837" i="1"/>
  <c r="Q1837" i="1" s="1"/>
  <c r="N1838" i="1"/>
  <c r="O1837" i="1"/>
  <c r="R1836" i="1"/>
  <c r="U1836" i="1" s="1"/>
  <c r="Z616" i="10" l="1"/>
  <c r="F616" i="10" s="1"/>
  <c r="R1837" i="1"/>
  <c r="U1837" i="1" s="1"/>
  <c r="X1837" i="8"/>
  <c r="F1837" i="8" s="1"/>
  <c r="P1838" i="1"/>
  <c r="Q1838" i="1" s="1"/>
  <c r="N1839" i="1"/>
  <c r="O1838" i="1"/>
  <c r="L615" i="11"/>
  <c r="T617" i="10"/>
  <c r="O1838" i="8"/>
  <c r="P1838" i="8" s="1"/>
  <c r="V1839" i="8"/>
  <c r="W1838" i="8"/>
  <c r="V617" i="10" l="1"/>
  <c r="W617" i="10" s="1"/>
  <c r="U617" i="10"/>
  <c r="X1838" i="8"/>
  <c r="F1838" i="8" s="1"/>
  <c r="O1839" i="8"/>
  <c r="P1839" i="8" s="1"/>
  <c r="V1840" i="8"/>
  <c r="W1839" i="8"/>
  <c r="I614" i="11"/>
  <c r="P1839" i="1"/>
  <c r="Q1839" i="1" s="1"/>
  <c r="N1840" i="1"/>
  <c r="O1839" i="1"/>
  <c r="R1838" i="1"/>
  <c r="U1838" i="1" s="1"/>
  <c r="X617" i="10" l="1"/>
  <c r="R1839" i="1"/>
  <c r="U1839" i="1" s="1"/>
  <c r="X1839" i="8"/>
  <c r="F1839" i="8" s="1"/>
  <c r="P1840" i="1"/>
  <c r="Q1840" i="1" s="1"/>
  <c r="N1841" i="1"/>
  <c r="O1840" i="1"/>
  <c r="Y617" i="10"/>
  <c r="N618" i="10"/>
  <c r="O618" i="10" s="1"/>
  <c r="S618" i="10" s="1"/>
  <c r="O1840" i="8"/>
  <c r="P1840" i="8" s="1"/>
  <c r="V1841" i="8"/>
  <c r="W1840" i="8"/>
  <c r="Z617" i="10" l="1"/>
  <c r="F617" i="10" s="1"/>
  <c r="R1840" i="1"/>
  <c r="U1840" i="1" s="1"/>
  <c r="X1840" i="8"/>
  <c r="F1840" i="8" s="1"/>
  <c r="L616" i="11"/>
  <c r="T618" i="10"/>
  <c r="P1841" i="1"/>
  <c r="Q1841" i="1" s="1"/>
  <c r="N1842" i="1"/>
  <c r="O1841" i="1"/>
  <c r="O1841" i="8"/>
  <c r="P1841" i="8" s="1"/>
  <c r="V1842" i="8"/>
  <c r="W1841" i="8"/>
  <c r="V618" i="10" l="1"/>
  <c r="W618" i="10" s="1"/>
  <c r="U618" i="10"/>
  <c r="X1841" i="8"/>
  <c r="F1841" i="8" s="1"/>
  <c r="R1841" i="1"/>
  <c r="U1841" i="1" s="1"/>
  <c r="O1842" i="8"/>
  <c r="P1842" i="8" s="1"/>
  <c r="V1843" i="8"/>
  <c r="W1842" i="8"/>
  <c r="P1842" i="1"/>
  <c r="Q1842" i="1" s="1"/>
  <c r="N1843" i="1"/>
  <c r="O1842" i="1"/>
  <c r="I615" i="11"/>
  <c r="X618" i="10" l="1"/>
  <c r="N619" i="10"/>
  <c r="O619" i="10" s="1"/>
  <c r="S619" i="10" s="1"/>
  <c r="R1842" i="1"/>
  <c r="U1842" i="1" s="1"/>
  <c r="X1842" i="8"/>
  <c r="F1842" i="8" s="1"/>
  <c r="Y618" i="10"/>
  <c r="P1843" i="1"/>
  <c r="Q1843" i="1" s="1"/>
  <c r="N1844" i="1"/>
  <c r="O1843" i="1"/>
  <c r="O1843" i="8"/>
  <c r="P1843" i="8" s="1"/>
  <c r="V1844" i="8"/>
  <c r="W1843" i="8"/>
  <c r="X1843" i="8" l="1"/>
  <c r="F1843" i="8" s="1"/>
  <c r="Z618" i="10"/>
  <c r="F618" i="10" s="1"/>
  <c r="R1843" i="1"/>
  <c r="U1843" i="1" s="1"/>
  <c r="L617" i="11"/>
  <c r="T619" i="10"/>
  <c r="O1844" i="8"/>
  <c r="P1844" i="8" s="1"/>
  <c r="V1845" i="8"/>
  <c r="W1844" i="8"/>
  <c r="P1844" i="1"/>
  <c r="Q1844" i="1" s="1"/>
  <c r="N1845" i="1"/>
  <c r="O1844" i="1"/>
  <c r="V619" i="10" l="1"/>
  <c r="W619" i="10" s="1"/>
  <c r="U619" i="10"/>
  <c r="R1844" i="1"/>
  <c r="U1844" i="1" s="1"/>
  <c r="X1844" i="8"/>
  <c r="F1844" i="8" s="1"/>
  <c r="P1845" i="1"/>
  <c r="Q1845" i="1" s="1"/>
  <c r="N1846" i="1"/>
  <c r="O1845" i="1"/>
  <c r="O1845" i="8"/>
  <c r="P1845" i="8" s="1"/>
  <c r="V1846" i="8"/>
  <c r="W1845" i="8"/>
  <c r="I616" i="11"/>
  <c r="X619" i="10" l="1"/>
  <c r="N620" i="10"/>
  <c r="O620" i="10" s="1"/>
  <c r="S620" i="10" s="1"/>
  <c r="X1845" i="8"/>
  <c r="F1845" i="8" s="1"/>
  <c r="R1845" i="1"/>
  <c r="U1845" i="1" s="1"/>
  <c r="Y619" i="10"/>
  <c r="O1846" i="8"/>
  <c r="P1846" i="8" s="1"/>
  <c r="V1847" i="8"/>
  <c r="W1846" i="8"/>
  <c r="P1846" i="1"/>
  <c r="Q1846" i="1" s="1"/>
  <c r="N1847" i="1"/>
  <c r="O1846" i="1"/>
  <c r="R1846" i="1" l="1"/>
  <c r="U1846" i="1" s="1"/>
  <c r="Z619" i="10"/>
  <c r="F619" i="10" s="1"/>
  <c r="X1846" i="8"/>
  <c r="F1846" i="8" s="1"/>
  <c r="T620" i="10"/>
  <c r="L618" i="11"/>
  <c r="P1847" i="1"/>
  <c r="Q1847" i="1" s="1"/>
  <c r="N1848" i="1"/>
  <c r="O1847" i="1"/>
  <c r="O1847" i="8"/>
  <c r="P1847" i="8" s="1"/>
  <c r="V1848" i="8"/>
  <c r="W1847" i="8"/>
  <c r="V620" i="10" l="1"/>
  <c r="W620" i="10" s="1"/>
  <c r="U620" i="10"/>
  <c r="X1847" i="8"/>
  <c r="F1847" i="8" s="1"/>
  <c r="R1847" i="1"/>
  <c r="U1847" i="1" s="1"/>
  <c r="O1848" i="8"/>
  <c r="P1848" i="8" s="1"/>
  <c r="V1849" i="8"/>
  <c r="W1848" i="8"/>
  <c r="P1848" i="1"/>
  <c r="Q1848" i="1" s="1"/>
  <c r="N1849" i="1"/>
  <c r="O1848" i="1"/>
  <c r="I617" i="11"/>
  <c r="X620" i="10" l="1"/>
  <c r="R1848" i="1"/>
  <c r="U1848" i="1" s="1"/>
  <c r="X1848" i="8"/>
  <c r="F1848" i="8" s="1"/>
  <c r="Y620" i="10"/>
  <c r="P1849" i="1"/>
  <c r="Q1849" i="1" s="1"/>
  <c r="N1850" i="1"/>
  <c r="O1849" i="1"/>
  <c r="O1849" i="8"/>
  <c r="P1849" i="8" s="1"/>
  <c r="V1850" i="8"/>
  <c r="W1849" i="8"/>
  <c r="N621" i="10"/>
  <c r="O621" i="10" s="1"/>
  <c r="S621" i="10" s="1"/>
  <c r="Z620" i="10" l="1"/>
  <c r="F620" i="10" s="1"/>
  <c r="X1849" i="8"/>
  <c r="F1849" i="8" s="1"/>
  <c r="T621" i="10"/>
  <c r="L619" i="11"/>
  <c r="O1850" i="8"/>
  <c r="P1850" i="8" s="1"/>
  <c r="V1851" i="8"/>
  <c r="W1850" i="8"/>
  <c r="P1850" i="1"/>
  <c r="Q1850" i="1" s="1"/>
  <c r="N1851" i="1"/>
  <c r="O1850" i="1"/>
  <c r="R1849" i="1"/>
  <c r="U1849" i="1" s="1"/>
  <c r="V621" i="10" l="1"/>
  <c r="W621" i="10" s="1"/>
  <c r="U621" i="10"/>
  <c r="R1850" i="1"/>
  <c r="U1850" i="1" s="1"/>
  <c r="X1850" i="8"/>
  <c r="F1850" i="8" s="1"/>
  <c r="P1851" i="1"/>
  <c r="Q1851" i="1" s="1"/>
  <c r="N1852" i="1"/>
  <c r="O1851" i="1"/>
  <c r="O1851" i="8"/>
  <c r="P1851" i="8" s="1"/>
  <c r="V1852" i="8"/>
  <c r="W1851" i="8"/>
  <c r="I618" i="11"/>
  <c r="X621" i="10" l="1"/>
  <c r="X1851" i="8"/>
  <c r="F1851" i="8" s="1"/>
  <c r="Y621" i="10"/>
  <c r="O1852" i="8"/>
  <c r="P1852" i="8" s="1"/>
  <c r="V1853" i="8"/>
  <c r="W1852" i="8"/>
  <c r="P1852" i="1"/>
  <c r="Q1852" i="1" s="1"/>
  <c r="N1853" i="1"/>
  <c r="O1852" i="1"/>
  <c r="N622" i="10"/>
  <c r="O622" i="10" s="1"/>
  <c r="S622" i="10" s="1"/>
  <c r="R1851" i="1"/>
  <c r="U1851" i="1" s="1"/>
  <c r="Z621" i="10" l="1"/>
  <c r="F621" i="10" s="1"/>
  <c r="R1852" i="1"/>
  <c r="U1852" i="1" s="1"/>
  <c r="X1852" i="8"/>
  <c r="F1852" i="8" s="1"/>
  <c r="L620" i="11"/>
  <c r="T622" i="10"/>
  <c r="P1853" i="1"/>
  <c r="Q1853" i="1" s="1"/>
  <c r="N1854" i="1"/>
  <c r="O1853" i="1"/>
  <c r="O1853" i="8"/>
  <c r="P1853" i="8" s="1"/>
  <c r="V1854" i="8"/>
  <c r="W1853" i="8"/>
  <c r="V622" i="10" l="1"/>
  <c r="W622" i="10" s="1"/>
  <c r="U622" i="10"/>
  <c r="X1853" i="8"/>
  <c r="F1853" i="8" s="1"/>
  <c r="R1853" i="1"/>
  <c r="U1853" i="1" s="1"/>
  <c r="P1854" i="1"/>
  <c r="Q1854" i="1" s="1"/>
  <c r="N1855" i="1"/>
  <c r="O1854" i="1"/>
  <c r="O1854" i="8"/>
  <c r="P1854" i="8" s="1"/>
  <c r="V1855" i="8"/>
  <c r="W1854" i="8"/>
  <c r="I619" i="11"/>
  <c r="X622" i="10" l="1"/>
  <c r="X1854" i="8"/>
  <c r="F1854" i="8" s="1"/>
  <c r="R1854" i="1"/>
  <c r="U1854" i="1" s="1"/>
  <c r="Y622" i="10"/>
  <c r="O1855" i="8"/>
  <c r="P1855" i="8" s="1"/>
  <c r="V1856" i="8"/>
  <c r="W1855" i="8"/>
  <c r="P1855" i="1"/>
  <c r="Q1855" i="1" s="1"/>
  <c r="N1856" i="1"/>
  <c r="O1855" i="1"/>
  <c r="N623" i="10"/>
  <c r="O623" i="10" s="1"/>
  <c r="S623" i="10" s="1"/>
  <c r="R1855" i="1" l="1"/>
  <c r="U1855" i="1" s="1"/>
  <c r="Z622" i="10"/>
  <c r="F622" i="10" s="1"/>
  <c r="X1855" i="8"/>
  <c r="F1855" i="8" s="1"/>
  <c r="L621" i="11"/>
  <c r="T623" i="10"/>
  <c r="P1856" i="1"/>
  <c r="Q1856" i="1" s="1"/>
  <c r="N1857" i="1"/>
  <c r="O1856" i="1"/>
  <c r="O1856" i="8"/>
  <c r="P1856" i="8" s="1"/>
  <c r="V1857" i="8"/>
  <c r="W1856" i="8"/>
  <c r="V623" i="10" l="1"/>
  <c r="W623" i="10" s="1"/>
  <c r="U623" i="10"/>
  <c r="X1856" i="8"/>
  <c r="F1856" i="8" s="1"/>
  <c r="R1856" i="1"/>
  <c r="U1856" i="1" s="1"/>
  <c r="O1857" i="8"/>
  <c r="P1857" i="8" s="1"/>
  <c r="V1858" i="8"/>
  <c r="W1857" i="8"/>
  <c r="P1857" i="1"/>
  <c r="Q1857" i="1" s="1"/>
  <c r="N1858" i="1"/>
  <c r="O1857" i="1"/>
  <c r="I620" i="11"/>
  <c r="X623" i="10" l="1"/>
  <c r="N624" i="10"/>
  <c r="O624" i="10" s="1"/>
  <c r="S624" i="10" s="1"/>
  <c r="R1857" i="1"/>
  <c r="U1857" i="1" s="1"/>
  <c r="X1857" i="8"/>
  <c r="F1857" i="8" s="1"/>
  <c r="Y623" i="10"/>
  <c r="P1858" i="1"/>
  <c r="Q1858" i="1" s="1"/>
  <c r="N1859" i="1"/>
  <c r="O1858" i="1"/>
  <c r="O1858" i="8"/>
  <c r="P1858" i="8" s="1"/>
  <c r="V1859" i="8"/>
  <c r="W1858" i="8"/>
  <c r="Z623" i="10" l="1"/>
  <c r="F623" i="10" s="1"/>
  <c r="X1858" i="8"/>
  <c r="F1858" i="8" s="1"/>
  <c r="R1858" i="1"/>
  <c r="U1858" i="1" s="1"/>
  <c r="L622" i="11"/>
  <c r="T624" i="10"/>
  <c r="O1859" i="8"/>
  <c r="P1859" i="8" s="1"/>
  <c r="V1860" i="8"/>
  <c r="W1859" i="8"/>
  <c r="N1860" i="1"/>
  <c r="P1859" i="1"/>
  <c r="Q1859" i="1" s="1"/>
  <c r="O1859" i="1"/>
  <c r="V624" i="10" l="1"/>
  <c r="W624" i="10" s="1"/>
  <c r="U624" i="10"/>
  <c r="R1859" i="1"/>
  <c r="U1859" i="1" s="1"/>
  <c r="X1859" i="8"/>
  <c r="F1859" i="8" s="1"/>
  <c r="P1860" i="1"/>
  <c r="Q1860" i="1" s="1"/>
  <c r="N1861" i="1"/>
  <c r="O1860" i="1"/>
  <c r="O1860" i="8"/>
  <c r="P1860" i="8" s="1"/>
  <c r="V1861" i="8"/>
  <c r="W1860" i="8"/>
  <c r="I621" i="11"/>
  <c r="X624" i="10" l="1"/>
  <c r="N625" i="10"/>
  <c r="O625" i="10" s="1"/>
  <c r="S625" i="10" s="1"/>
  <c r="X1860" i="8"/>
  <c r="F1860" i="8" s="1"/>
  <c r="Y624" i="10"/>
  <c r="O1861" i="8"/>
  <c r="P1861" i="8" s="1"/>
  <c r="V1862" i="8"/>
  <c r="W1861" i="8"/>
  <c r="P1861" i="1"/>
  <c r="Q1861" i="1" s="1"/>
  <c r="N1862" i="1"/>
  <c r="O1861" i="1"/>
  <c r="R1860" i="1"/>
  <c r="U1860" i="1" s="1"/>
  <c r="Z624" i="10" l="1"/>
  <c r="F624" i="10" s="1"/>
  <c r="R1861" i="1"/>
  <c r="U1861" i="1" s="1"/>
  <c r="X1861" i="8"/>
  <c r="F1861" i="8" s="1"/>
  <c r="P1862" i="1"/>
  <c r="Q1862" i="1" s="1"/>
  <c r="N1863" i="1"/>
  <c r="O1862" i="1"/>
  <c r="L623" i="11"/>
  <c r="T625" i="10"/>
  <c r="O1862" i="8"/>
  <c r="P1862" i="8" s="1"/>
  <c r="V1863" i="8"/>
  <c r="W1862" i="8"/>
  <c r="V625" i="10" l="1"/>
  <c r="W625" i="10" s="1"/>
  <c r="U625" i="10"/>
  <c r="X1862" i="8"/>
  <c r="F1862" i="8" s="1"/>
  <c r="O1863" i="8"/>
  <c r="P1863" i="8" s="1"/>
  <c r="V1864" i="8"/>
  <c r="W1863" i="8"/>
  <c r="P1863" i="1"/>
  <c r="Q1863" i="1" s="1"/>
  <c r="N1864" i="1"/>
  <c r="O1863" i="1"/>
  <c r="I622" i="11"/>
  <c r="R1862" i="1"/>
  <c r="U1862" i="1" s="1"/>
  <c r="X625" i="10" l="1"/>
  <c r="N626" i="10"/>
  <c r="O626" i="10" s="1"/>
  <c r="S626" i="10" s="1"/>
  <c r="R1863" i="1"/>
  <c r="U1863" i="1" s="1"/>
  <c r="Y625" i="10"/>
  <c r="P1864" i="1"/>
  <c r="Q1864" i="1" s="1"/>
  <c r="N1865" i="1"/>
  <c r="O1864" i="1"/>
  <c r="O1864" i="8"/>
  <c r="P1864" i="8" s="1"/>
  <c r="V1865" i="8"/>
  <c r="W1864" i="8"/>
  <c r="X1863" i="8"/>
  <c r="F1863" i="8" s="1"/>
  <c r="Z625" i="10" l="1"/>
  <c r="F625" i="10" s="1"/>
  <c r="X1864" i="8"/>
  <c r="F1864" i="8" s="1"/>
  <c r="R1864" i="1"/>
  <c r="U1864" i="1" s="1"/>
  <c r="L624" i="11"/>
  <c r="T626" i="10"/>
  <c r="O1865" i="8"/>
  <c r="P1865" i="8" s="1"/>
  <c r="V1866" i="8"/>
  <c r="W1865" i="8"/>
  <c r="N1866" i="1"/>
  <c r="P1865" i="1"/>
  <c r="Q1865" i="1" s="1"/>
  <c r="O1865" i="1"/>
  <c r="V626" i="10" l="1"/>
  <c r="W626" i="10" s="1"/>
  <c r="U626" i="10"/>
  <c r="R1865" i="1"/>
  <c r="U1865" i="1" s="1"/>
  <c r="X1865" i="8"/>
  <c r="F1865" i="8" s="1"/>
  <c r="P1866" i="1"/>
  <c r="Q1866" i="1" s="1"/>
  <c r="N1867" i="1"/>
  <c r="O1866" i="1"/>
  <c r="O1866" i="8"/>
  <c r="P1866" i="8" s="1"/>
  <c r="V1867" i="8"/>
  <c r="W1866" i="8"/>
  <c r="I623" i="11"/>
  <c r="X626" i="10" l="1"/>
  <c r="X1866" i="8"/>
  <c r="F1866" i="8" s="1"/>
  <c r="R1866" i="1"/>
  <c r="U1866" i="1" s="1"/>
  <c r="Y626" i="10"/>
  <c r="O1867" i="8"/>
  <c r="P1867" i="8" s="1"/>
  <c r="V1868" i="8"/>
  <c r="W1867" i="8"/>
  <c r="N1868" i="1"/>
  <c r="P1867" i="1"/>
  <c r="Q1867" i="1" s="1"/>
  <c r="O1867" i="1"/>
  <c r="N627" i="10"/>
  <c r="O627" i="10" s="1"/>
  <c r="S627" i="10" s="1"/>
  <c r="R1867" i="1" l="1"/>
  <c r="U1867" i="1" s="1"/>
  <c r="Z626" i="10"/>
  <c r="F626" i="10" s="1"/>
  <c r="X1867" i="8"/>
  <c r="F1867" i="8" s="1"/>
  <c r="L625" i="11"/>
  <c r="T627" i="10"/>
  <c r="P1868" i="1"/>
  <c r="Q1868" i="1" s="1"/>
  <c r="N1869" i="1"/>
  <c r="O1868" i="1"/>
  <c r="O1868" i="8"/>
  <c r="P1868" i="8" s="1"/>
  <c r="V1869" i="8"/>
  <c r="W1868" i="8"/>
  <c r="X1868" i="8" l="1"/>
  <c r="F1868" i="8" s="1"/>
  <c r="V627" i="10"/>
  <c r="W627" i="10" s="1"/>
  <c r="U627" i="10"/>
  <c r="R1868" i="1"/>
  <c r="U1868" i="1" s="1"/>
  <c r="O1869" i="8"/>
  <c r="P1869" i="8" s="1"/>
  <c r="V1870" i="8"/>
  <c r="W1869" i="8"/>
  <c r="P1869" i="1"/>
  <c r="Q1869" i="1" s="1"/>
  <c r="N1870" i="1"/>
  <c r="O1869" i="1"/>
  <c r="I624" i="11"/>
  <c r="X627" i="10" l="1"/>
  <c r="N628" i="10"/>
  <c r="O628" i="10" s="1"/>
  <c r="S628" i="10" s="1"/>
  <c r="R1869" i="1"/>
  <c r="U1869" i="1" s="1"/>
  <c r="X1869" i="8"/>
  <c r="F1869" i="8" s="1"/>
  <c r="Y627" i="10"/>
  <c r="N1871" i="1"/>
  <c r="P1870" i="1"/>
  <c r="Q1870" i="1" s="1"/>
  <c r="O1870" i="1"/>
  <c r="O1870" i="8"/>
  <c r="P1870" i="8" s="1"/>
  <c r="V1871" i="8"/>
  <c r="W1870" i="8"/>
  <c r="X1870" i="8" l="1"/>
  <c r="F1870" i="8" s="1"/>
  <c r="R1870" i="1"/>
  <c r="U1870" i="1" s="1"/>
  <c r="Z627" i="10"/>
  <c r="F627" i="10" s="1"/>
  <c r="L626" i="11"/>
  <c r="T628" i="10"/>
  <c r="O1871" i="8"/>
  <c r="P1871" i="8" s="1"/>
  <c r="V1872" i="8"/>
  <c r="W1871" i="8"/>
  <c r="P1871" i="1"/>
  <c r="Q1871" i="1" s="1"/>
  <c r="N1872" i="1"/>
  <c r="O1871" i="1"/>
  <c r="R1871" i="1" l="1"/>
  <c r="U1871" i="1" s="1"/>
  <c r="V628" i="10"/>
  <c r="W628" i="10" s="1"/>
  <c r="U628" i="10"/>
  <c r="X1871" i="8"/>
  <c r="F1871" i="8" s="1"/>
  <c r="P1872" i="1"/>
  <c r="Q1872" i="1" s="1"/>
  <c r="N1873" i="1"/>
  <c r="O1872" i="1"/>
  <c r="O1872" i="8"/>
  <c r="P1872" i="8" s="1"/>
  <c r="V1873" i="8"/>
  <c r="W1872" i="8"/>
  <c r="I625" i="11"/>
  <c r="X628" i="10" l="1"/>
  <c r="N629" i="10"/>
  <c r="O629" i="10" s="1"/>
  <c r="S629" i="10" s="1"/>
  <c r="X1872" i="8"/>
  <c r="F1872" i="8" s="1"/>
  <c r="R1872" i="1"/>
  <c r="U1872" i="1" s="1"/>
  <c r="Y628" i="10"/>
  <c r="O1873" i="8"/>
  <c r="P1873" i="8" s="1"/>
  <c r="V1874" i="8"/>
  <c r="W1873" i="8"/>
  <c r="P1873" i="1"/>
  <c r="Q1873" i="1" s="1"/>
  <c r="N1874" i="1"/>
  <c r="O1873" i="1"/>
  <c r="Z628" i="10" l="1"/>
  <c r="F628" i="10" s="1"/>
  <c r="X1873" i="8"/>
  <c r="F1873" i="8" s="1"/>
  <c r="L627" i="11"/>
  <c r="T629" i="10"/>
  <c r="P1874" i="1"/>
  <c r="Q1874" i="1" s="1"/>
  <c r="N1875" i="1"/>
  <c r="O1874" i="1"/>
  <c r="R1873" i="1"/>
  <c r="U1873" i="1" s="1"/>
  <c r="O1874" i="8"/>
  <c r="P1874" i="8" s="1"/>
  <c r="V1875" i="8"/>
  <c r="W1874" i="8"/>
  <c r="V629" i="10" l="1"/>
  <c r="W629" i="10" s="1"/>
  <c r="U629" i="10"/>
  <c r="X1874" i="8"/>
  <c r="F1874" i="8" s="1"/>
  <c r="R1874" i="1"/>
  <c r="U1874" i="1" s="1"/>
  <c r="O1875" i="8"/>
  <c r="P1875" i="8" s="1"/>
  <c r="V1876" i="8"/>
  <c r="W1875" i="8"/>
  <c r="P1875" i="1"/>
  <c r="Q1875" i="1" s="1"/>
  <c r="N1876" i="1"/>
  <c r="O1875" i="1"/>
  <c r="I626" i="11"/>
  <c r="X629" i="10" l="1"/>
  <c r="R1875" i="1"/>
  <c r="U1875" i="1" s="1"/>
  <c r="X1875" i="8"/>
  <c r="F1875" i="8" s="1"/>
  <c r="Y629" i="10"/>
  <c r="N1877" i="1"/>
  <c r="P1876" i="1"/>
  <c r="Q1876" i="1" s="1"/>
  <c r="O1876" i="1"/>
  <c r="O1876" i="8"/>
  <c r="P1876" i="8" s="1"/>
  <c r="V1877" i="8"/>
  <c r="W1876" i="8"/>
  <c r="N630" i="10"/>
  <c r="O630" i="10" s="1"/>
  <c r="S630" i="10" s="1"/>
  <c r="X1876" i="8" l="1"/>
  <c r="F1876" i="8" s="1"/>
  <c r="Z629" i="10"/>
  <c r="F629" i="10" s="1"/>
  <c r="R1876" i="1"/>
  <c r="U1876" i="1" s="1"/>
  <c r="T630" i="10"/>
  <c r="L628" i="11"/>
  <c r="O1877" i="8"/>
  <c r="P1877" i="8" s="1"/>
  <c r="X1877" i="8" s="1"/>
  <c r="F1877" i="8" s="1"/>
  <c r="V1878" i="8"/>
  <c r="W1877" i="8"/>
  <c r="P1877" i="1"/>
  <c r="Q1877" i="1" s="1"/>
  <c r="N1878" i="1"/>
  <c r="O1877" i="1"/>
  <c r="V630" i="10" l="1"/>
  <c r="W630" i="10" s="1"/>
  <c r="U630" i="10"/>
  <c r="R1877" i="1"/>
  <c r="U1877" i="1" s="1"/>
  <c r="P1878" i="1"/>
  <c r="Q1878" i="1" s="1"/>
  <c r="N1879" i="1"/>
  <c r="O1878" i="1"/>
  <c r="O1878" i="8"/>
  <c r="P1878" i="8" s="1"/>
  <c r="V1879" i="8"/>
  <c r="W1878" i="8"/>
  <c r="I627" i="11"/>
  <c r="X630" i="10" l="1"/>
  <c r="N631" i="10"/>
  <c r="O631" i="10" s="1"/>
  <c r="S631" i="10" s="1"/>
  <c r="X1878" i="8"/>
  <c r="F1878" i="8" s="1"/>
  <c r="R1878" i="1"/>
  <c r="U1878" i="1" s="1"/>
  <c r="Y630" i="10"/>
  <c r="O1879" i="8"/>
  <c r="P1879" i="8" s="1"/>
  <c r="V1880" i="8"/>
  <c r="W1879" i="8"/>
  <c r="P1879" i="1"/>
  <c r="Q1879" i="1" s="1"/>
  <c r="N1880" i="1"/>
  <c r="O1879" i="1"/>
  <c r="Z630" i="10" l="1"/>
  <c r="F630" i="10" s="1"/>
  <c r="R1879" i="1"/>
  <c r="U1879" i="1" s="1"/>
  <c r="X1879" i="8"/>
  <c r="F1879" i="8" s="1"/>
  <c r="L629" i="11"/>
  <c r="T631" i="10"/>
  <c r="P1880" i="1"/>
  <c r="Q1880" i="1" s="1"/>
  <c r="N1881" i="1"/>
  <c r="O1880" i="1"/>
  <c r="O1880" i="8"/>
  <c r="P1880" i="8" s="1"/>
  <c r="V1881" i="8"/>
  <c r="W1880" i="8"/>
  <c r="V631" i="10" l="1"/>
  <c r="W631" i="10" s="1"/>
  <c r="U631" i="10"/>
  <c r="X1880" i="8"/>
  <c r="F1880" i="8" s="1"/>
  <c r="R1880" i="1"/>
  <c r="U1880" i="1" s="1"/>
  <c r="O1881" i="8"/>
  <c r="P1881" i="8" s="1"/>
  <c r="V1882" i="8"/>
  <c r="W1881" i="8"/>
  <c r="P1881" i="1"/>
  <c r="Q1881" i="1" s="1"/>
  <c r="N1882" i="1"/>
  <c r="O1881" i="1"/>
  <c r="I628" i="11"/>
  <c r="X631" i="10" l="1"/>
  <c r="N632" i="10"/>
  <c r="O632" i="10" s="1"/>
  <c r="S632" i="10" s="1"/>
  <c r="R1881" i="1"/>
  <c r="U1881" i="1" s="1"/>
  <c r="X1881" i="8"/>
  <c r="F1881" i="8" s="1"/>
  <c r="Y631" i="10"/>
  <c r="N1883" i="1"/>
  <c r="P1882" i="1"/>
  <c r="Q1882" i="1" s="1"/>
  <c r="O1882" i="1"/>
  <c r="O1882" i="8"/>
  <c r="P1882" i="8" s="1"/>
  <c r="V1883" i="8"/>
  <c r="W1882" i="8"/>
  <c r="R1882" i="1" l="1"/>
  <c r="U1882" i="1" s="1"/>
  <c r="X1882" i="8"/>
  <c r="F1882" i="8" s="1"/>
  <c r="Z631" i="10"/>
  <c r="F631" i="10" s="1"/>
  <c r="L630" i="11"/>
  <c r="T632" i="10"/>
  <c r="O1883" i="8"/>
  <c r="P1883" i="8" s="1"/>
  <c r="V1884" i="8"/>
  <c r="W1883" i="8"/>
  <c r="P1883" i="1"/>
  <c r="Q1883" i="1" s="1"/>
  <c r="N1884" i="1"/>
  <c r="O1883" i="1"/>
  <c r="V632" i="10" l="1"/>
  <c r="W632" i="10" s="1"/>
  <c r="U632" i="10"/>
  <c r="R1883" i="1"/>
  <c r="U1883" i="1" s="1"/>
  <c r="X1883" i="8"/>
  <c r="F1883" i="8" s="1"/>
  <c r="N1885" i="1"/>
  <c r="P1884" i="1"/>
  <c r="Q1884" i="1" s="1"/>
  <c r="O1884" i="1"/>
  <c r="O1884" i="8"/>
  <c r="P1884" i="8" s="1"/>
  <c r="V1885" i="8"/>
  <c r="W1884" i="8"/>
  <c r="I629" i="11"/>
  <c r="X632" i="10" l="1"/>
  <c r="R1884" i="1"/>
  <c r="U1884" i="1" s="1"/>
  <c r="Y632" i="10"/>
  <c r="O1885" i="8"/>
  <c r="P1885" i="8" s="1"/>
  <c r="V1886" i="8"/>
  <c r="W1885" i="8"/>
  <c r="X1884" i="8"/>
  <c r="F1884" i="8" s="1"/>
  <c r="N633" i="10"/>
  <c r="O633" i="10" s="1"/>
  <c r="S633" i="10" s="1"/>
  <c r="P1885" i="1"/>
  <c r="Q1885" i="1" s="1"/>
  <c r="N1886" i="1"/>
  <c r="O1885" i="1"/>
  <c r="Z632" i="10" l="1"/>
  <c r="F632" i="10" s="1"/>
  <c r="R1885" i="1"/>
  <c r="U1885" i="1" s="1"/>
  <c r="X1885" i="8"/>
  <c r="F1885" i="8" s="1"/>
  <c r="T633" i="10"/>
  <c r="L631" i="11"/>
  <c r="O1886" i="8"/>
  <c r="P1886" i="8" s="1"/>
  <c r="V1887" i="8"/>
  <c r="W1886" i="8"/>
  <c r="P1886" i="1"/>
  <c r="Q1886" i="1" s="1"/>
  <c r="N1887" i="1"/>
  <c r="O1886" i="1"/>
  <c r="V633" i="10" l="1"/>
  <c r="W633" i="10" s="1"/>
  <c r="U633" i="10"/>
  <c r="R1886" i="1"/>
  <c r="U1886" i="1" s="1"/>
  <c r="X1886" i="8"/>
  <c r="F1886" i="8" s="1"/>
  <c r="P1887" i="1"/>
  <c r="Q1887" i="1" s="1"/>
  <c r="N1888" i="1"/>
  <c r="O1887" i="1"/>
  <c r="O1887" i="8"/>
  <c r="P1887" i="8" s="1"/>
  <c r="V1888" i="8"/>
  <c r="W1887" i="8"/>
  <c r="I630" i="11"/>
  <c r="X633" i="10" l="1"/>
  <c r="N634" i="10"/>
  <c r="O634" i="10" s="1"/>
  <c r="S634" i="10" s="1"/>
  <c r="X1887" i="8"/>
  <c r="F1887" i="8" s="1"/>
  <c r="R1887" i="1"/>
  <c r="U1887" i="1" s="1"/>
  <c r="Y633" i="10"/>
  <c r="V1889" i="8"/>
  <c r="O1888" i="8"/>
  <c r="P1888" i="8" s="1"/>
  <c r="W1888" i="8"/>
  <c r="P1888" i="1"/>
  <c r="Q1888" i="1" s="1"/>
  <c r="N1889" i="1"/>
  <c r="O1888" i="1"/>
  <c r="R1888" i="1" l="1"/>
  <c r="U1888" i="1" s="1"/>
  <c r="Z633" i="10"/>
  <c r="F633" i="10" s="1"/>
  <c r="X1888" i="8"/>
  <c r="F1888" i="8" s="1"/>
  <c r="L632" i="11"/>
  <c r="T634" i="10"/>
  <c r="P1889" i="1"/>
  <c r="Q1889" i="1" s="1"/>
  <c r="N1890" i="1"/>
  <c r="O1889" i="1"/>
  <c r="O1889" i="8"/>
  <c r="P1889" i="8" s="1"/>
  <c r="V1890" i="8"/>
  <c r="W1889" i="8"/>
  <c r="X1889" i="8" l="1"/>
  <c r="F1889" i="8" s="1"/>
  <c r="V634" i="10"/>
  <c r="W634" i="10" s="1"/>
  <c r="U634" i="10"/>
  <c r="R1889" i="1"/>
  <c r="U1889" i="1" s="1"/>
  <c r="O1890" i="8"/>
  <c r="P1890" i="8" s="1"/>
  <c r="V1891" i="8"/>
  <c r="W1890" i="8"/>
  <c r="P1890" i="1"/>
  <c r="Q1890" i="1" s="1"/>
  <c r="N1891" i="1"/>
  <c r="O1890" i="1"/>
  <c r="I631" i="11"/>
  <c r="X634" i="10" l="1"/>
  <c r="X1890" i="8"/>
  <c r="F1890" i="8" s="1"/>
  <c r="R1890" i="1"/>
  <c r="U1890" i="1" s="1"/>
  <c r="Y634" i="10"/>
  <c r="N1892" i="1"/>
  <c r="P1891" i="1"/>
  <c r="Q1891" i="1" s="1"/>
  <c r="O1891" i="1"/>
  <c r="O1891" i="8"/>
  <c r="P1891" i="8" s="1"/>
  <c r="V1892" i="8"/>
  <c r="W1891" i="8"/>
  <c r="N635" i="10"/>
  <c r="O635" i="10" s="1"/>
  <c r="S635" i="10" s="1"/>
  <c r="X1891" i="8" l="1"/>
  <c r="F1891" i="8" s="1"/>
  <c r="Z634" i="10"/>
  <c r="F634" i="10" s="1"/>
  <c r="R1891" i="1"/>
  <c r="U1891" i="1" s="1"/>
  <c r="L633" i="11"/>
  <c r="T635" i="10"/>
  <c r="O1892" i="8"/>
  <c r="P1892" i="8" s="1"/>
  <c r="V1893" i="8"/>
  <c r="W1892" i="8"/>
  <c r="P1892" i="1"/>
  <c r="Q1892" i="1" s="1"/>
  <c r="N1893" i="1"/>
  <c r="O1892" i="1"/>
  <c r="V635" i="10" l="1"/>
  <c r="W635" i="10" s="1"/>
  <c r="U635" i="10"/>
  <c r="R1892" i="1"/>
  <c r="U1892" i="1" s="1"/>
  <c r="X1892" i="8"/>
  <c r="F1892" i="8" s="1"/>
  <c r="P1893" i="1"/>
  <c r="Q1893" i="1" s="1"/>
  <c r="N1894" i="1"/>
  <c r="O1893" i="1"/>
  <c r="O1893" i="8"/>
  <c r="P1893" i="8" s="1"/>
  <c r="V1894" i="8"/>
  <c r="W1893" i="8"/>
  <c r="I632" i="11"/>
  <c r="X635" i="10" l="1"/>
  <c r="X1893" i="8"/>
  <c r="F1893" i="8" s="1"/>
  <c r="R1893" i="1"/>
  <c r="U1893" i="1" s="1"/>
  <c r="Y635" i="10"/>
  <c r="O1894" i="8"/>
  <c r="P1894" i="8" s="1"/>
  <c r="V1895" i="8"/>
  <c r="W1894" i="8"/>
  <c r="P1894" i="1"/>
  <c r="Q1894" i="1" s="1"/>
  <c r="N1895" i="1"/>
  <c r="O1894" i="1"/>
  <c r="N636" i="10"/>
  <c r="O636" i="10" s="1"/>
  <c r="S636" i="10" s="1"/>
  <c r="Z635" i="10" l="1"/>
  <c r="F635" i="10" s="1"/>
  <c r="R1894" i="1"/>
  <c r="U1894" i="1" s="1"/>
  <c r="X1894" i="8"/>
  <c r="F1894" i="8" s="1"/>
  <c r="L634" i="11"/>
  <c r="T636" i="10"/>
  <c r="P1895" i="1"/>
  <c r="Q1895" i="1" s="1"/>
  <c r="N1896" i="1"/>
  <c r="O1895" i="1"/>
  <c r="O1895" i="8"/>
  <c r="P1895" i="8" s="1"/>
  <c r="V1896" i="8"/>
  <c r="W1895" i="8"/>
  <c r="V636" i="10" l="1"/>
  <c r="W636" i="10" s="1"/>
  <c r="U636" i="10"/>
  <c r="X1895" i="8"/>
  <c r="F1895" i="8" s="1"/>
  <c r="R1895" i="1"/>
  <c r="U1895" i="1" s="1"/>
  <c r="O1896" i="8"/>
  <c r="P1896" i="8" s="1"/>
  <c r="V1897" i="8"/>
  <c r="W1896" i="8"/>
  <c r="P1896" i="1"/>
  <c r="Q1896" i="1" s="1"/>
  <c r="N1897" i="1"/>
  <c r="O1896" i="1"/>
  <c r="I633" i="11"/>
  <c r="X636" i="10" l="1"/>
  <c r="R1896" i="1"/>
  <c r="U1896" i="1" s="1"/>
  <c r="X1896" i="8"/>
  <c r="F1896" i="8" s="1"/>
  <c r="Y636" i="10"/>
  <c r="P1897" i="1"/>
  <c r="Q1897" i="1" s="1"/>
  <c r="N1898" i="1"/>
  <c r="O1897" i="1"/>
  <c r="O1897" i="8"/>
  <c r="P1897" i="8" s="1"/>
  <c r="V1898" i="8"/>
  <c r="W1897" i="8"/>
  <c r="N637" i="10"/>
  <c r="O637" i="10" s="1"/>
  <c r="S637" i="10" s="1"/>
  <c r="Z636" i="10" l="1"/>
  <c r="F636" i="10" s="1"/>
  <c r="X1897" i="8"/>
  <c r="F1897" i="8" s="1"/>
  <c r="R1897" i="1"/>
  <c r="U1897" i="1" s="1"/>
  <c r="L635" i="11"/>
  <c r="T637" i="10"/>
  <c r="O1898" i="8"/>
  <c r="P1898" i="8" s="1"/>
  <c r="V1899" i="8"/>
  <c r="W1898" i="8"/>
  <c r="P1898" i="1"/>
  <c r="Q1898" i="1" s="1"/>
  <c r="N1899" i="1"/>
  <c r="O1898" i="1"/>
  <c r="V637" i="10" l="1"/>
  <c r="W637" i="10" s="1"/>
  <c r="U637" i="10"/>
  <c r="R1898" i="1"/>
  <c r="U1898" i="1" s="1"/>
  <c r="I634" i="11"/>
  <c r="P1899" i="1"/>
  <c r="Q1899" i="1" s="1"/>
  <c r="N1900" i="1"/>
  <c r="O1899" i="1"/>
  <c r="O1899" i="8"/>
  <c r="P1899" i="8" s="1"/>
  <c r="V1900" i="8"/>
  <c r="W1899" i="8"/>
  <c r="X1898" i="8"/>
  <c r="F1898" i="8" s="1"/>
  <c r="X637" i="10" l="1"/>
  <c r="X1899" i="8"/>
  <c r="F1899" i="8" s="1"/>
  <c r="R1899" i="1"/>
  <c r="U1899" i="1" s="1"/>
  <c r="O1900" i="8"/>
  <c r="P1900" i="8" s="1"/>
  <c r="V1901" i="8"/>
  <c r="W1900" i="8"/>
  <c r="N638" i="10"/>
  <c r="O638" i="10" s="1"/>
  <c r="S638" i="10" s="1"/>
  <c r="N1901" i="1"/>
  <c r="P1900" i="1"/>
  <c r="Q1900" i="1" s="1"/>
  <c r="O1900" i="1"/>
  <c r="Y637" i="10"/>
  <c r="R1900" i="1" l="1"/>
  <c r="U1900" i="1" s="1"/>
  <c r="Z637" i="10"/>
  <c r="F637" i="10" s="1"/>
  <c r="L636" i="11"/>
  <c r="T638" i="10"/>
  <c r="N1902" i="1"/>
  <c r="P1901" i="1"/>
  <c r="Q1901" i="1" s="1"/>
  <c r="O1901" i="1"/>
  <c r="O1901" i="8"/>
  <c r="P1901" i="8" s="1"/>
  <c r="X1901" i="8" s="1"/>
  <c r="F1901" i="8" s="1"/>
  <c r="V1902" i="8"/>
  <c r="W1901" i="8"/>
  <c r="X1900" i="8"/>
  <c r="F1900" i="8" s="1"/>
  <c r="V638" i="10" l="1"/>
  <c r="W638" i="10" s="1"/>
  <c r="U638" i="10"/>
  <c r="R1901" i="1"/>
  <c r="U1901" i="1" s="1"/>
  <c r="N1903" i="1"/>
  <c r="P1902" i="1"/>
  <c r="Q1902" i="1" s="1"/>
  <c r="O1902" i="1"/>
  <c r="O1902" i="8"/>
  <c r="P1902" i="8" s="1"/>
  <c r="V1903" i="8"/>
  <c r="W1902" i="8"/>
  <c r="I635" i="11"/>
  <c r="X638" i="10" l="1"/>
  <c r="N639" i="10"/>
  <c r="O639" i="10" s="1"/>
  <c r="S639" i="10" s="1"/>
  <c r="R1902" i="1"/>
  <c r="U1902" i="1" s="1"/>
  <c r="X1902" i="8"/>
  <c r="F1902" i="8" s="1"/>
  <c r="O1903" i="8"/>
  <c r="P1903" i="8" s="1"/>
  <c r="V1904" i="8"/>
  <c r="W1903" i="8"/>
  <c r="Y638" i="10"/>
  <c r="N1904" i="1"/>
  <c r="P1903" i="1"/>
  <c r="Q1903" i="1" s="1"/>
  <c r="O1903" i="1"/>
  <c r="Z638" i="10" l="1"/>
  <c r="F638" i="10" s="1"/>
  <c r="R1903" i="1"/>
  <c r="U1903" i="1" s="1"/>
  <c r="L637" i="11"/>
  <c r="T639" i="10"/>
  <c r="P1904" i="1"/>
  <c r="Q1904" i="1" s="1"/>
  <c r="N1905" i="1"/>
  <c r="O1904" i="1"/>
  <c r="O1904" i="8"/>
  <c r="P1904" i="8" s="1"/>
  <c r="V1905" i="8"/>
  <c r="W1904" i="8"/>
  <c r="X1903" i="8"/>
  <c r="F1903" i="8" s="1"/>
  <c r="X1904" i="8" l="1"/>
  <c r="F1904" i="8" s="1"/>
  <c r="V639" i="10"/>
  <c r="W639" i="10" s="1"/>
  <c r="U639" i="10"/>
  <c r="R1904" i="1"/>
  <c r="U1904" i="1" s="1"/>
  <c r="O1905" i="8"/>
  <c r="P1905" i="8" s="1"/>
  <c r="V1906" i="8"/>
  <c r="W1905" i="8"/>
  <c r="P1905" i="1"/>
  <c r="Q1905" i="1" s="1"/>
  <c r="N1906" i="1"/>
  <c r="O1905" i="1"/>
  <c r="I636" i="11"/>
  <c r="X639" i="10" l="1"/>
  <c r="N640" i="10"/>
  <c r="O640" i="10" s="1"/>
  <c r="S640" i="10" s="1"/>
  <c r="R1905" i="1"/>
  <c r="U1905" i="1" s="1"/>
  <c r="X1905" i="8"/>
  <c r="F1905" i="8" s="1"/>
  <c r="Y639" i="10"/>
  <c r="N1907" i="1"/>
  <c r="P1906" i="1"/>
  <c r="Q1906" i="1" s="1"/>
  <c r="O1906" i="1"/>
  <c r="O1906" i="8"/>
  <c r="P1906" i="8" s="1"/>
  <c r="V1907" i="8"/>
  <c r="W1906" i="8"/>
  <c r="X1906" i="8" l="1"/>
  <c r="F1906" i="8" s="1"/>
  <c r="Z639" i="10"/>
  <c r="F639" i="10" s="1"/>
  <c r="R1906" i="1"/>
  <c r="U1906" i="1" s="1"/>
  <c r="L638" i="11"/>
  <c r="T640" i="10"/>
  <c r="O1907" i="8"/>
  <c r="P1907" i="8" s="1"/>
  <c r="X1907" i="8" s="1"/>
  <c r="F1907" i="8" s="1"/>
  <c r="V1908" i="8"/>
  <c r="W1907" i="8"/>
  <c r="P1907" i="1"/>
  <c r="Q1907" i="1" s="1"/>
  <c r="N1908" i="1"/>
  <c r="O1907" i="1"/>
  <c r="V640" i="10" l="1"/>
  <c r="W640" i="10" s="1"/>
  <c r="U640" i="10"/>
  <c r="R1907" i="1"/>
  <c r="U1907" i="1" s="1"/>
  <c r="P1908" i="1"/>
  <c r="Q1908" i="1" s="1"/>
  <c r="N1909" i="1"/>
  <c r="O1908" i="1"/>
  <c r="O1908" i="8"/>
  <c r="P1908" i="8" s="1"/>
  <c r="V1909" i="8"/>
  <c r="W1908" i="8"/>
  <c r="I637" i="11"/>
  <c r="X640" i="10" l="1"/>
  <c r="N641" i="10"/>
  <c r="O641" i="10" s="1"/>
  <c r="S641" i="10" s="1"/>
  <c r="X1908" i="8"/>
  <c r="F1908" i="8" s="1"/>
  <c r="R1908" i="1"/>
  <c r="U1908" i="1" s="1"/>
  <c r="Y640" i="10"/>
  <c r="O1909" i="8"/>
  <c r="P1909" i="8" s="1"/>
  <c r="V1910" i="8"/>
  <c r="W1909" i="8"/>
  <c r="N1910" i="1"/>
  <c r="P1909" i="1"/>
  <c r="Q1909" i="1" s="1"/>
  <c r="O1909" i="1"/>
  <c r="R1909" i="1" l="1"/>
  <c r="U1909" i="1" s="1"/>
  <c r="Z640" i="10"/>
  <c r="F640" i="10" s="1"/>
  <c r="X1909" i="8"/>
  <c r="F1909" i="8" s="1"/>
  <c r="L639" i="11"/>
  <c r="T641" i="10"/>
  <c r="P1910" i="1"/>
  <c r="Q1910" i="1" s="1"/>
  <c r="N1911" i="1"/>
  <c r="O1910" i="1"/>
  <c r="O1910" i="8"/>
  <c r="P1910" i="8" s="1"/>
  <c r="V1911" i="8"/>
  <c r="W1910" i="8"/>
  <c r="X1910" i="8" l="1"/>
  <c r="F1910" i="8" s="1"/>
  <c r="V641" i="10"/>
  <c r="W641" i="10" s="1"/>
  <c r="U641" i="10"/>
  <c r="R1910" i="1"/>
  <c r="U1910" i="1" s="1"/>
  <c r="O1911" i="8"/>
  <c r="P1911" i="8" s="1"/>
  <c r="V1912" i="8"/>
  <c r="W1911" i="8"/>
  <c r="P1911" i="1"/>
  <c r="Q1911" i="1" s="1"/>
  <c r="N1912" i="1"/>
  <c r="O1911" i="1"/>
  <c r="I638" i="11"/>
  <c r="X641" i="10" l="1"/>
  <c r="N642" i="10"/>
  <c r="O642" i="10" s="1"/>
  <c r="S642" i="10" s="1"/>
  <c r="R1911" i="1"/>
  <c r="U1911" i="1" s="1"/>
  <c r="X1911" i="8"/>
  <c r="F1911" i="8" s="1"/>
  <c r="Y641" i="10"/>
  <c r="P1912" i="1"/>
  <c r="Q1912" i="1" s="1"/>
  <c r="N1913" i="1"/>
  <c r="O1912" i="1"/>
  <c r="O1912" i="8"/>
  <c r="P1912" i="8" s="1"/>
  <c r="V1913" i="8"/>
  <c r="W1912" i="8"/>
  <c r="Z641" i="10" l="1"/>
  <c r="F641" i="10" s="1"/>
  <c r="X1912" i="8"/>
  <c r="F1912" i="8" s="1"/>
  <c r="R1912" i="1"/>
  <c r="U1912" i="1" s="1"/>
  <c r="L640" i="11"/>
  <c r="T642" i="10"/>
  <c r="O1913" i="8"/>
  <c r="P1913" i="8" s="1"/>
  <c r="X1913" i="8" s="1"/>
  <c r="F1913" i="8" s="1"/>
  <c r="V1914" i="8"/>
  <c r="W1913" i="8"/>
  <c r="P1913" i="1"/>
  <c r="Q1913" i="1" s="1"/>
  <c r="N1914" i="1"/>
  <c r="O1913" i="1"/>
  <c r="V642" i="10" l="1"/>
  <c r="W642" i="10" s="1"/>
  <c r="U642" i="10"/>
  <c r="R1913" i="1"/>
  <c r="U1913" i="1" s="1"/>
  <c r="N1915" i="1"/>
  <c r="P1914" i="1"/>
  <c r="Q1914" i="1" s="1"/>
  <c r="O1914" i="1"/>
  <c r="O1914" i="8"/>
  <c r="P1914" i="8" s="1"/>
  <c r="V1915" i="8"/>
  <c r="W1914" i="8"/>
  <c r="I639" i="11"/>
  <c r="X642" i="10" l="1"/>
  <c r="N643" i="10"/>
  <c r="O643" i="10" s="1"/>
  <c r="S643" i="10" s="1"/>
  <c r="X1914" i="8"/>
  <c r="F1914" i="8" s="1"/>
  <c r="R1914" i="1"/>
  <c r="U1914" i="1" s="1"/>
  <c r="Y642" i="10"/>
  <c r="V1916" i="8"/>
  <c r="O1915" i="8"/>
  <c r="P1915" i="8" s="1"/>
  <c r="W1915" i="8"/>
  <c r="N1916" i="1"/>
  <c r="P1915" i="1"/>
  <c r="Q1915" i="1" s="1"/>
  <c r="O1915" i="1"/>
  <c r="R1915" i="1" l="1"/>
  <c r="U1915" i="1" s="1"/>
  <c r="Z642" i="10"/>
  <c r="F642" i="10" s="1"/>
  <c r="X1915" i="8"/>
  <c r="F1915" i="8" s="1"/>
  <c r="T643" i="10"/>
  <c r="L641" i="11"/>
  <c r="P1916" i="1"/>
  <c r="Q1916" i="1" s="1"/>
  <c r="N1917" i="1"/>
  <c r="O1916" i="1"/>
  <c r="O1916" i="8"/>
  <c r="P1916" i="8" s="1"/>
  <c r="V1917" i="8"/>
  <c r="W1916" i="8"/>
  <c r="V643" i="10" l="1"/>
  <c r="W643" i="10" s="1"/>
  <c r="U643" i="10"/>
  <c r="X1916" i="8"/>
  <c r="F1916" i="8" s="1"/>
  <c r="R1916" i="1"/>
  <c r="U1916" i="1" s="1"/>
  <c r="O1917" i="8"/>
  <c r="P1917" i="8" s="1"/>
  <c r="V1918" i="8"/>
  <c r="W1917" i="8"/>
  <c r="P1917" i="1"/>
  <c r="Q1917" i="1" s="1"/>
  <c r="N1918" i="1"/>
  <c r="O1917" i="1"/>
  <c r="I640" i="11"/>
  <c r="X643" i="10" l="1"/>
  <c r="N644" i="10"/>
  <c r="O644" i="10" s="1"/>
  <c r="S644" i="10" s="1"/>
  <c r="R1917" i="1"/>
  <c r="U1917" i="1" s="1"/>
  <c r="X1917" i="8"/>
  <c r="F1917" i="8" s="1"/>
  <c r="Y643" i="10"/>
  <c r="P1918" i="1"/>
  <c r="Q1918" i="1" s="1"/>
  <c r="N1919" i="1"/>
  <c r="O1918" i="1"/>
  <c r="O1918" i="8"/>
  <c r="P1918" i="8" s="1"/>
  <c r="V1919" i="8"/>
  <c r="W1918" i="8"/>
  <c r="X1918" i="8" l="1"/>
  <c r="F1918" i="8" s="1"/>
  <c r="Z643" i="10"/>
  <c r="F643" i="10" s="1"/>
  <c r="R1918" i="1"/>
  <c r="U1918" i="1" s="1"/>
  <c r="L642" i="11"/>
  <c r="T644" i="10"/>
  <c r="O1919" i="8"/>
  <c r="P1919" i="8" s="1"/>
  <c r="V1920" i="8"/>
  <c r="W1919" i="8"/>
  <c r="P1919" i="1"/>
  <c r="Q1919" i="1" s="1"/>
  <c r="N1920" i="1"/>
  <c r="O1919" i="1"/>
  <c r="R1919" i="1" l="1"/>
  <c r="U1919" i="1" s="1"/>
  <c r="V644" i="10"/>
  <c r="W644" i="10" s="1"/>
  <c r="U644" i="10"/>
  <c r="X1919" i="8"/>
  <c r="F1919" i="8" s="1"/>
  <c r="P1920" i="1"/>
  <c r="Q1920" i="1" s="1"/>
  <c r="N1921" i="1"/>
  <c r="O1920" i="1"/>
  <c r="O1920" i="8"/>
  <c r="P1920" i="8" s="1"/>
  <c r="V1921" i="8"/>
  <c r="W1920" i="8"/>
  <c r="I641" i="11"/>
  <c r="X644" i="10" l="1"/>
  <c r="N645" i="10"/>
  <c r="O645" i="10" s="1"/>
  <c r="S645" i="10" s="1"/>
  <c r="X1920" i="8"/>
  <c r="F1920" i="8" s="1"/>
  <c r="Y644" i="10"/>
  <c r="O1921" i="8"/>
  <c r="P1921" i="8" s="1"/>
  <c r="V1922" i="8"/>
  <c r="W1921" i="8"/>
  <c r="P1921" i="1"/>
  <c r="Q1921" i="1" s="1"/>
  <c r="N1922" i="1"/>
  <c r="O1921" i="1"/>
  <c r="R1920" i="1"/>
  <c r="U1920" i="1" s="1"/>
  <c r="R1921" i="1" l="1"/>
  <c r="U1921" i="1" s="1"/>
  <c r="Z644" i="10"/>
  <c r="F644" i="10" s="1"/>
  <c r="X1921" i="8"/>
  <c r="F1921" i="8" s="1"/>
  <c r="L643" i="11"/>
  <c r="T645" i="10"/>
  <c r="N1923" i="1"/>
  <c r="P1922" i="1"/>
  <c r="Q1922" i="1" s="1"/>
  <c r="R1922" i="1" s="1"/>
  <c r="U1922" i="1" s="1"/>
  <c r="O1922" i="1"/>
  <c r="O1922" i="8"/>
  <c r="P1922" i="8" s="1"/>
  <c r="V1923" i="8"/>
  <c r="W1922" i="8"/>
  <c r="V645" i="10" l="1"/>
  <c r="W645" i="10" s="1"/>
  <c r="U645" i="10"/>
  <c r="X1922" i="8"/>
  <c r="F1922" i="8" s="1"/>
  <c r="O1923" i="8"/>
  <c r="P1923" i="8" s="1"/>
  <c r="V1924" i="8"/>
  <c r="W1923" i="8"/>
  <c r="N1924" i="1"/>
  <c r="P1923" i="1"/>
  <c r="Q1923" i="1" s="1"/>
  <c r="O1923" i="1"/>
  <c r="I642" i="11"/>
  <c r="X645" i="10" l="1"/>
  <c r="N646" i="10"/>
  <c r="O646" i="10" s="1"/>
  <c r="S646" i="10" s="1"/>
  <c r="R1923" i="1"/>
  <c r="U1923" i="1" s="1"/>
  <c r="X1923" i="8"/>
  <c r="F1923" i="8" s="1"/>
  <c r="Y645" i="10"/>
  <c r="N1925" i="1"/>
  <c r="P1924" i="1"/>
  <c r="Q1924" i="1" s="1"/>
  <c r="O1924" i="1"/>
  <c r="O1924" i="8"/>
  <c r="P1924" i="8" s="1"/>
  <c r="V1925" i="8"/>
  <c r="W1924" i="8"/>
  <c r="X1924" i="8" l="1"/>
  <c r="F1924" i="8" s="1"/>
  <c r="Z645" i="10"/>
  <c r="F645" i="10" s="1"/>
  <c r="R1924" i="1"/>
  <c r="U1924" i="1" s="1"/>
  <c r="L644" i="11"/>
  <c r="T646" i="10"/>
  <c r="O1925" i="8"/>
  <c r="P1925" i="8" s="1"/>
  <c r="V1926" i="8"/>
  <c r="W1925" i="8"/>
  <c r="P1925" i="1"/>
  <c r="Q1925" i="1" s="1"/>
  <c r="N1926" i="1"/>
  <c r="O1925" i="1"/>
  <c r="R1925" i="1" l="1"/>
  <c r="U1925" i="1" s="1"/>
  <c r="V646" i="10"/>
  <c r="W646" i="10" s="1"/>
  <c r="U646" i="10"/>
  <c r="X1925" i="8"/>
  <c r="F1925" i="8" s="1"/>
  <c r="P1926" i="1"/>
  <c r="Q1926" i="1" s="1"/>
  <c r="N1927" i="1"/>
  <c r="O1926" i="1"/>
  <c r="O1926" i="8"/>
  <c r="P1926" i="8" s="1"/>
  <c r="X1926" i="8" s="1"/>
  <c r="F1926" i="8" s="1"/>
  <c r="V1927" i="8"/>
  <c r="W1926" i="8"/>
  <c r="I643" i="11"/>
  <c r="X646" i="10" l="1"/>
  <c r="N647" i="10"/>
  <c r="O647" i="10" s="1"/>
  <c r="S647" i="10" s="1"/>
  <c r="R1926" i="1"/>
  <c r="U1926" i="1" s="1"/>
  <c r="Y646" i="10"/>
  <c r="O1927" i="8"/>
  <c r="P1927" i="8" s="1"/>
  <c r="V1928" i="8"/>
  <c r="W1927" i="8"/>
  <c r="P1927" i="1"/>
  <c r="Q1927" i="1" s="1"/>
  <c r="N1928" i="1"/>
  <c r="O1927" i="1"/>
  <c r="R1927" i="1" l="1"/>
  <c r="U1927" i="1" s="1"/>
  <c r="Z646" i="10"/>
  <c r="F646" i="10" s="1"/>
  <c r="X1927" i="8"/>
  <c r="F1927" i="8" s="1"/>
  <c r="T647" i="10"/>
  <c r="L645" i="11"/>
  <c r="P1928" i="1"/>
  <c r="Q1928" i="1" s="1"/>
  <c r="N1929" i="1"/>
  <c r="O1928" i="1"/>
  <c r="O1928" i="8"/>
  <c r="P1928" i="8" s="1"/>
  <c r="V1929" i="8"/>
  <c r="W1928" i="8"/>
  <c r="X1928" i="8" l="1"/>
  <c r="F1928" i="8" s="1"/>
  <c r="V647" i="10"/>
  <c r="W647" i="10" s="1"/>
  <c r="U647" i="10"/>
  <c r="R1928" i="1"/>
  <c r="U1928" i="1" s="1"/>
  <c r="P1929" i="1"/>
  <c r="Q1929" i="1" s="1"/>
  <c r="N1930" i="1"/>
  <c r="O1929" i="1"/>
  <c r="O1929" i="8"/>
  <c r="P1929" i="8" s="1"/>
  <c r="V1930" i="8"/>
  <c r="W1929" i="8"/>
  <c r="I644" i="11"/>
  <c r="X647" i="10" l="1"/>
  <c r="N648" i="10"/>
  <c r="O648" i="10" s="1"/>
  <c r="S648" i="10" s="1"/>
  <c r="X1929" i="8"/>
  <c r="F1929" i="8" s="1"/>
  <c r="R1929" i="1"/>
  <c r="U1929" i="1" s="1"/>
  <c r="Y647" i="10"/>
  <c r="O1930" i="8"/>
  <c r="P1930" i="8" s="1"/>
  <c r="V1931" i="8"/>
  <c r="W1930" i="8"/>
  <c r="N1931" i="1"/>
  <c r="P1930" i="1"/>
  <c r="Q1930" i="1" s="1"/>
  <c r="O1930" i="1"/>
  <c r="R1930" i="1" l="1"/>
  <c r="U1930" i="1" s="1"/>
  <c r="Z647" i="10"/>
  <c r="F647" i="10" s="1"/>
  <c r="X1930" i="8"/>
  <c r="F1930" i="8" s="1"/>
  <c r="L646" i="11"/>
  <c r="T648" i="10"/>
  <c r="N1932" i="1"/>
  <c r="P1931" i="1"/>
  <c r="Q1931" i="1" s="1"/>
  <c r="O1931" i="1"/>
  <c r="V1932" i="8"/>
  <c r="O1931" i="8"/>
  <c r="P1931" i="8" s="1"/>
  <c r="W1931" i="8"/>
  <c r="V648" i="10" l="1"/>
  <c r="W648" i="10" s="1"/>
  <c r="U648" i="10"/>
  <c r="X1931" i="8"/>
  <c r="F1931" i="8" s="1"/>
  <c r="R1931" i="1"/>
  <c r="U1931" i="1" s="1"/>
  <c r="O1932" i="8"/>
  <c r="P1932" i="8" s="1"/>
  <c r="V1933" i="8"/>
  <c r="W1932" i="8"/>
  <c r="P1932" i="1"/>
  <c r="Q1932" i="1" s="1"/>
  <c r="N1933" i="1"/>
  <c r="O1932" i="1"/>
  <c r="I645" i="11"/>
  <c r="X648" i="10" l="1"/>
  <c r="X1932" i="8"/>
  <c r="F1932" i="8" s="1"/>
  <c r="Y648" i="10"/>
  <c r="P1933" i="1"/>
  <c r="Q1933" i="1" s="1"/>
  <c r="N1934" i="1"/>
  <c r="O1933" i="1"/>
  <c r="O1933" i="8"/>
  <c r="P1933" i="8" s="1"/>
  <c r="V1934" i="8"/>
  <c r="W1933" i="8"/>
  <c r="R1932" i="1"/>
  <c r="U1932" i="1" s="1"/>
  <c r="N649" i="10"/>
  <c r="O649" i="10" s="1"/>
  <c r="S649" i="10" s="1"/>
  <c r="Z648" i="10" l="1"/>
  <c r="F648" i="10" s="1"/>
  <c r="X1933" i="8"/>
  <c r="F1933" i="8" s="1"/>
  <c r="R1933" i="1"/>
  <c r="U1933" i="1" s="1"/>
  <c r="L647" i="11"/>
  <c r="T649" i="10"/>
  <c r="N1935" i="1"/>
  <c r="P1934" i="1"/>
  <c r="Q1934" i="1" s="1"/>
  <c r="O1934" i="1"/>
  <c r="O1934" i="8"/>
  <c r="P1934" i="8" s="1"/>
  <c r="V1935" i="8"/>
  <c r="W1934" i="8"/>
  <c r="V649" i="10" l="1"/>
  <c r="W649" i="10" s="1"/>
  <c r="U649" i="10"/>
  <c r="X1934" i="8"/>
  <c r="F1934" i="8" s="1"/>
  <c r="R1934" i="1"/>
  <c r="U1934" i="1" s="1"/>
  <c r="O1935" i="8"/>
  <c r="P1935" i="8" s="1"/>
  <c r="V1936" i="8"/>
  <c r="W1935" i="8"/>
  <c r="P1935" i="1"/>
  <c r="Q1935" i="1" s="1"/>
  <c r="N1936" i="1"/>
  <c r="O1935" i="1"/>
  <c r="I646" i="11"/>
  <c r="X649" i="10" l="1"/>
  <c r="N650" i="10"/>
  <c r="O650" i="10" s="1"/>
  <c r="S650" i="10" s="1"/>
  <c r="R1935" i="1"/>
  <c r="U1935" i="1" s="1"/>
  <c r="X1935" i="8"/>
  <c r="F1935" i="8" s="1"/>
  <c r="Y649" i="10"/>
  <c r="P1936" i="1"/>
  <c r="Q1936" i="1" s="1"/>
  <c r="N1937" i="1"/>
  <c r="O1936" i="1"/>
  <c r="O1936" i="8"/>
  <c r="P1936" i="8" s="1"/>
  <c r="V1937" i="8"/>
  <c r="W1936" i="8"/>
  <c r="X1936" i="8" l="1"/>
  <c r="F1936" i="8" s="1"/>
  <c r="Z649" i="10"/>
  <c r="F649" i="10" s="1"/>
  <c r="R1936" i="1"/>
  <c r="U1936" i="1" s="1"/>
  <c r="L648" i="11"/>
  <c r="T650" i="10"/>
  <c r="O1937" i="8"/>
  <c r="P1937" i="8" s="1"/>
  <c r="V1938" i="8"/>
  <c r="W1937" i="8"/>
  <c r="P1937" i="1"/>
  <c r="Q1937" i="1" s="1"/>
  <c r="N1938" i="1"/>
  <c r="O1937" i="1"/>
  <c r="V650" i="10" l="1"/>
  <c r="W650" i="10" s="1"/>
  <c r="U650" i="10"/>
  <c r="R1937" i="1"/>
  <c r="U1937" i="1" s="1"/>
  <c r="X1937" i="8"/>
  <c r="F1937" i="8" s="1"/>
  <c r="N1939" i="1"/>
  <c r="P1938" i="1"/>
  <c r="Q1938" i="1" s="1"/>
  <c r="O1938" i="1"/>
  <c r="O1938" i="8"/>
  <c r="P1938" i="8" s="1"/>
  <c r="V1939" i="8"/>
  <c r="W1938" i="8"/>
  <c r="I647" i="11"/>
  <c r="X650" i="10" l="1"/>
  <c r="R1938" i="1"/>
  <c r="U1938" i="1" s="1"/>
  <c r="X1938" i="8"/>
  <c r="F1938" i="8" s="1"/>
  <c r="Y650" i="10"/>
  <c r="O1939" i="8"/>
  <c r="P1939" i="8" s="1"/>
  <c r="V1940" i="8"/>
  <c r="W1939" i="8"/>
  <c r="N651" i="10"/>
  <c r="O651" i="10" s="1"/>
  <c r="S651" i="10" s="1"/>
  <c r="P1939" i="1"/>
  <c r="Q1939" i="1" s="1"/>
  <c r="N1940" i="1"/>
  <c r="O1939" i="1"/>
  <c r="R1939" i="1" l="1"/>
  <c r="U1939" i="1" s="1"/>
  <c r="Z650" i="10"/>
  <c r="F650" i="10" s="1"/>
  <c r="X1939" i="8"/>
  <c r="F1939" i="8" s="1"/>
  <c r="L649" i="11"/>
  <c r="T651" i="10"/>
  <c r="P1940" i="1"/>
  <c r="Q1940" i="1" s="1"/>
  <c r="N1941" i="1"/>
  <c r="O1940" i="1"/>
  <c r="O1940" i="8"/>
  <c r="P1940" i="8" s="1"/>
  <c r="V1941" i="8"/>
  <c r="W1940" i="8"/>
  <c r="V651" i="10" l="1"/>
  <c r="W651" i="10" s="1"/>
  <c r="U651" i="10"/>
  <c r="X1940" i="8"/>
  <c r="F1940" i="8" s="1"/>
  <c r="R1940" i="1"/>
  <c r="U1940" i="1" s="1"/>
  <c r="P1941" i="1"/>
  <c r="Q1941" i="1" s="1"/>
  <c r="N1942" i="1"/>
  <c r="O1941" i="1"/>
  <c r="I648" i="11"/>
  <c r="O1941" i="8"/>
  <c r="P1941" i="8" s="1"/>
  <c r="V1942" i="8"/>
  <c r="W1941" i="8"/>
  <c r="X651" i="10" l="1"/>
  <c r="X1941" i="8"/>
  <c r="F1941" i="8" s="1"/>
  <c r="R1941" i="1"/>
  <c r="U1941" i="1" s="1"/>
  <c r="O1942" i="8"/>
  <c r="P1942" i="8" s="1"/>
  <c r="V1943" i="8"/>
  <c r="W1942" i="8"/>
  <c r="N652" i="10"/>
  <c r="O652" i="10" s="1"/>
  <c r="S652" i="10" s="1"/>
  <c r="Y651" i="10"/>
  <c r="P1942" i="1"/>
  <c r="Q1942" i="1" s="1"/>
  <c r="N1943" i="1"/>
  <c r="O1942" i="1"/>
  <c r="Z651" i="10" l="1"/>
  <c r="F651" i="10" s="1"/>
  <c r="R1942" i="1"/>
  <c r="U1942" i="1" s="1"/>
  <c r="L650" i="11"/>
  <c r="T652" i="10"/>
  <c r="O1943" i="8"/>
  <c r="P1943" i="8" s="1"/>
  <c r="V1944" i="8"/>
  <c r="W1943" i="8"/>
  <c r="P1943" i="1"/>
  <c r="Q1943" i="1" s="1"/>
  <c r="R1943" i="1" s="1"/>
  <c r="U1943" i="1" s="1"/>
  <c r="N1944" i="1"/>
  <c r="O1943" i="1"/>
  <c r="X1942" i="8"/>
  <c r="F1942" i="8" s="1"/>
  <c r="V652" i="10" l="1"/>
  <c r="W652" i="10" s="1"/>
  <c r="U652" i="10"/>
  <c r="X1943" i="8"/>
  <c r="F1943" i="8" s="1"/>
  <c r="P1944" i="1"/>
  <c r="Q1944" i="1" s="1"/>
  <c r="N1945" i="1"/>
  <c r="O1944" i="1"/>
  <c r="O1944" i="8"/>
  <c r="P1944" i="8" s="1"/>
  <c r="V1945" i="8"/>
  <c r="W1944" i="8"/>
  <c r="I649" i="11"/>
  <c r="X652" i="10" l="1"/>
  <c r="N653" i="10"/>
  <c r="O653" i="10" s="1"/>
  <c r="S653" i="10" s="1"/>
  <c r="X1944" i="8"/>
  <c r="F1944" i="8" s="1"/>
  <c r="R1944" i="1"/>
  <c r="U1944" i="1" s="1"/>
  <c r="Y652" i="10"/>
  <c r="O1945" i="8"/>
  <c r="P1945" i="8" s="1"/>
  <c r="V1946" i="8"/>
  <c r="W1945" i="8"/>
  <c r="P1945" i="1"/>
  <c r="Q1945" i="1" s="1"/>
  <c r="N1946" i="1"/>
  <c r="O1945" i="1"/>
  <c r="R1945" i="1" l="1"/>
  <c r="U1945" i="1" s="1"/>
  <c r="Z652" i="10"/>
  <c r="F652" i="10" s="1"/>
  <c r="X1945" i="8"/>
  <c r="F1945" i="8" s="1"/>
  <c r="L651" i="11"/>
  <c r="T653" i="10"/>
  <c r="P1946" i="1"/>
  <c r="Q1946" i="1" s="1"/>
  <c r="N1947" i="1"/>
  <c r="O1946" i="1"/>
  <c r="O1946" i="8"/>
  <c r="P1946" i="8" s="1"/>
  <c r="V1947" i="8"/>
  <c r="W1946" i="8"/>
  <c r="X1946" i="8" l="1"/>
  <c r="F1946" i="8" s="1"/>
  <c r="V653" i="10"/>
  <c r="W653" i="10" s="1"/>
  <c r="U653" i="10"/>
  <c r="R1946" i="1"/>
  <c r="U1946" i="1" s="1"/>
  <c r="O1947" i="8"/>
  <c r="P1947" i="8" s="1"/>
  <c r="V1948" i="8"/>
  <c r="W1947" i="8"/>
  <c r="P1947" i="1"/>
  <c r="Q1947" i="1" s="1"/>
  <c r="N1948" i="1"/>
  <c r="O1947" i="1"/>
  <c r="I650" i="11"/>
  <c r="X653" i="10" l="1"/>
  <c r="R1947" i="1"/>
  <c r="U1947" i="1" s="1"/>
  <c r="X1947" i="8"/>
  <c r="F1947" i="8" s="1"/>
  <c r="Y653" i="10"/>
  <c r="P1948" i="1"/>
  <c r="Q1948" i="1" s="1"/>
  <c r="N1949" i="1"/>
  <c r="O1948" i="1"/>
  <c r="O1948" i="8"/>
  <c r="P1948" i="8" s="1"/>
  <c r="V1949" i="8"/>
  <c r="W1948" i="8"/>
  <c r="N654" i="10"/>
  <c r="O654" i="10" s="1"/>
  <c r="S654" i="10" s="1"/>
  <c r="X1948" i="8" l="1"/>
  <c r="F1948" i="8" s="1"/>
  <c r="Z653" i="10"/>
  <c r="F653" i="10" s="1"/>
  <c r="R1948" i="1"/>
  <c r="U1948" i="1" s="1"/>
  <c r="T654" i="10"/>
  <c r="L652" i="11"/>
  <c r="O1949" i="8"/>
  <c r="P1949" i="8" s="1"/>
  <c r="V1950" i="8"/>
  <c r="W1949" i="8"/>
  <c r="N1950" i="1"/>
  <c r="P1949" i="1"/>
  <c r="Q1949" i="1" s="1"/>
  <c r="O1949" i="1"/>
  <c r="V654" i="10" l="1"/>
  <c r="W654" i="10" s="1"/>
  <c r="U654" i="10"/>
  <c r="R1949" i="1"/>
  <c r="U1949" i="1" s="1"/>
  <c r="X1949" i="8"/>
  <c r="F1949" i="8" s="1"/>
  <c r="P1950" i="1"/>
  <c r="Q1950" i="1" s="1"/>
  <c r="N1951" i="1"/>
  <c r="O1950" i="1"/>
  <c r="O1950" i="8"/>
  <c r="P1950" i="8" s="1"/>
  <c r="V1951" i="8"/>
  <c r="W1950" i="8"/>
  <c r="I651" i="11"/>
  <c r="X654" i="10" l="1"/>
  <c r="X1950" i="8"/>
  <c r="F1950" i="8" s="1"/>
  <c r="R1950" i="1"/>
  <c r="U1950" i="1" s="1"/>
  <c r="Y654" i="10"/>
  <c r="O1951" i="8"/>
  <c r="P1951" i="8" s="1"/>
  <c r="V1952" i="8"/>
  <c r="W1951" i="8"/>
  <c r="N1952" i="1"/>
  <c r="P1951" i="1"/>
  <c r="Q1951" i="1" s="1"/>
  <c r="O1951" i="1"/>
  <c r="N655" i="10"/>
  <c r="O655" i="10" s="1"/>
  <c r="S655" i="10" s="1"/>
  <c r="Z654" i="10" l="1"/>
  <c r="F654" i="10" s="1"/>
  <c r="R1951" i="1"/>
  <c r="U1951" i="1" s="1"/>
  <c r="X1951" i="8"/>
  <c r="F1951" i="8" s="1"/>
  <c r="L653" i="11"/>
  <c r="T655" i="10"/>
  <c r="P1952" i="1"/>
  <c r="Q1952" i="1" s="1"/>
  <c r="N1953" i="1"/>
  <c r="O1952" i="1"/>
  <c r="O1952" i="8"/>
  <c r="P1952" i="8" s="1"/>
  <c r="V1953" i="8"/>
  <c r="W1952" i="8"/>
  <c r="V655" i="10" l="1"/>
  <c r="W655" i="10" s="1"/>
  <c r="U655" i="10"/>
  <c r="X1952" i="8"/>
  <c r="F1952" i="8" s="1"/>
  <c r="R1952" i="1"/>
  <c r="U1952" i="1" s="1"/>
  <c r="O1953" i="8"/>
  <c r="P1953" i="8" s="1"/>
  <c r="V1954" i="8"/>
  <c r="W1953" i="8"/>
  <c r="P1953" i="1"/>
  <c r="Q1953" i="1" s="1"/>
  <c r="N1954" i="1"/>
  <c r="O1953" i="1"/>
  <c r="I652" i="11"/>
  <c r="X655" i="10" l="1"/>
  <c r="N656" i="10"/>
  <c r="O656" i="10" s="1"/>
  <c r="S656" i="10" s="1"/>
  <c r="R1953" i="1"/>
  <c r="U1953" i="1" s="1"/>
  <c r="X1953" i="8"/>
  <c r="F1953" i="8" s="1"/>
  <c r="Y655" i="10"/>
  <c r="N1955" i="1"/>
  <c r="P1954" i="1"/>
  <c r="Q1954" i="1" s="1"/>
  <c r="O1954" i="1"/>
  <c r="O1954" i="8"/>
  <c r="P1954" i="8" s="1"/>
  <c r="V1955" i="8"/>
  <c r="W1954" i="8"/>
  <c r="X1954" i="8" l="1"/>
  <c r="F1954" i="8" s="1"/>
  <c r="Z655" i="10"/>
  <c r="F655" i="10" s="1"/>
  <c r="R1954" i="1"/>
  <c r="U1954" i="1" s="1"/>
  <c r="T656" i="10"/>
  <c r="L654" i="11"/>
  <c r="O1955" i="8"/>
  <c r="P1955" i="8" s="1"/>
  <c r="V1956" i="8"/>
  <c r="W1955" i="8"/>
  <c r="P1955" i="1"/>
  <c r="Q1955" i="1" s="1"/>
  <c r="N1956" i="1"/>
  <c r="O1955" i="1"/>
  <c r="V656" i="10" l="1"/>
  <c r="W656" i="10" s="1"/>
  <c r="U656" i="10"/>
  <c r="R1955" i="1"/>
  <c r="U1955" i="1" s="1"/>
  <c r="X1955" i="8"/>
  <c r="F1955" i="8" s="1"/>
  <c r="P1956" i="1"/>
  <c r="Q1956" i="1" s="1"/>
  <c r="N1957" i="1"/>
  <c r="O1956" i="1"/>
  <c r="O1956" i="8"/>
  <c r="P1956" i="8" s="1"/>
  <c r="V1957" i="8"/>
  <c r="W1956" i="8"/>
  <c r="I653" i="11"/>
  <c r="X656" i="10" l="1"/>
  <c r="N657" i="10"/>
  <c r="O657" i="10" s="1"/>
  <c r="S657" i="10" s="1"/>
  <c r="X1956" i="8"/>
  <c r="F1956" i="8" s="1"/>
  <c r="Y656" i="10"/>
  <c r="O1957" i="8"/>
  <c r="P1957" i="8" s="1"/>
  <c r="V1958" i="8"/>
  <c r="W1957" i="8"/>
  <c r="N1958" i="1"/>
  <c r="P1957" i="1"/>
  <c r="Q1957" i="1" s="1"/>
  <c r="O1957" i="1"/>
  <c r="R1956" i="1"/>
  <c r="U1956" i="1" s="1"/>
  <c r="Z656" i="10" l="1"/>
  <c r="F656" i="10" s="1"/>
  <c r="R1957" i="1"/>
  <c r="U1957" i="1" s="1"/>
  <c r="X1957" i="8"/>
  <c r="F1957" i="8" s="1"/>
  <c r="L655" i="11"/>
  <c r="T657" i="10"/>
  <c r="P1958" i="1"/>
  <c r="Q1958" i="1" s="1"/>
  <c r="N1959" i="1"/>
  <c r="O1958" i="1"/>
  <c r="O1958" i="8"/>
  <c r="P1958" i="8" s="1"/>
  <c r="V1959" i="8"/>
  <c r="W1958" i="8"/>
  <c r="V657" i="10" l="1"/>
  <c r="W657" i="10" s="1"/>
  <c r="U657" i="10"/>
  <c r="X1958" i="8"/>
  <c r="F1958" i="8" s="1"/>
  <c r="R1958" i="1"/>
  <c r="U1958" i="1" s="1"/>
  <c r="O1959" i="8"/>
  <c r="P1959" i="8" s="1"/>
  <c r="V1960" i="8"/>
  <c r="W1959" i="8"/>
  <c r="P1959" i="1"/>
  <c r="Q1959" i="1" s="1"/>
  <c r="N1960" i="1"/>
  <c r="O1959" i="1"/>
  <c r="I654" i="11"/>
  <c r="X657" i="10" l="1"/>
  <c r="R1959" i="1"/>
  <c r="U1959" i="1" s="1"/>
  <c r="X1959" i="8"/>
  <c r="F1959" i="8" s="1"/>
  <c r="Y657" i="10"/>
  <c r="P1960" i="1"/>
  <c r="Q1960" i="1" s="1"/>
  <c r="N1961" i="1"/>
  <c r="O1960" i="1"/>
  <c r="O1960" i="8"/>
  <c r="P1960" i="8" s="1"/>
  <c r="V1961" i="8"/>
  <c r="W1960" i="8"/>
  <c r="N658" i="10"/>
  <c r="O658" i="10" s="1"/>
  <c r="S658" i="10" s="1"/>
  <c r="X1960" i="8" l="1"/>
  <c r="F1960" i="8" s="1"/>
  <c r="Z657" i="10"/>
  <c r="F657" i="10" s="1"/>
  <c r="R1960" i="1"/>
  <c r="U1960" i="1" s="1"/>
  <c r="L656" i="11"/>
  <c r="T658" i="10"/>
  <c r="O1961" i="8"/>
  <c r="P1961" i="8" s="1"/>
  <c r="V1962" i="8"/>
  <c r="W1961" i="8"/>
  <c r="P1961" i="1"/>
  <c r="Q1961" i="1" s="1"/>
  <c r="N1962" i="1"/>
  <c r="O1961" i="1"/>
  <c r="R1961" i="1" l="1"/>
  <c r="U1961" i="1" s="1"/>
  <c r="V658" i="10"/>
  <c r="W658" i="10" s="1"/>
  <c r="U658" i="10"/>
  <c r="X1961" i="8"/>
  <c r="F1961" i="8" s="1"/>
  <c r="P1962" i="1"/>
  <c r="Q1962" i="1" s="1"/>
  <c r="N1963" i="1"/>
  <c r="O1962" i="1"/>
  <c r="O1962" i="8"/>
  <c r="P1962" i="8" s="1"/>
  <c r="V1963" i="8"/>
  <c r="W1962" i="8"/>
  <c r="I655" i="11"/>
  <c r="X658" i="10" l="1"/>
  <c r="N659" i="10"/>
  <c r="O659" i="10" s="1"/>
  <c r="S659" i="10" s="1"/>
  <c r="X1962" i="8"/>
  <c r="F1962" i="8" s="1"/>
  <c r="R1962" i="1"/>
  <c r="U1962" i="1" s="1"/>
  <c r="Y658" i="10"/>
  <c r="O1963" i="8"/>
  <c r="P1963" i="8" s="1"/>
  <c r="V1964" i="8"/>
  <c r="W1963" i="8"/>
  <c r="P1963" i="1"/>
  <c r="Q1963" i="1" s="1"/>
  <c r="N1964" i="1"/>
  <c r="O1963" i="1"/>
  <c r="Z658" i="10" l="1"/>
  <c r="F658" i="10" s="1"/>
  <c r="R1963" i="1"/>
  <c r="U1963" i="1" s="1"/>
  <c r="X1963" i="8"/>
  <c r="F1963" i="8" s="1"/>
  <c r="L657" i="11"/>
  <c r="T659" i="10"/>
  <c r="N1965" i="1"/>
  <c r="P1964" i="1"/>
  <c r="Q1964" i="1" s="1"/>
  <c r="R1964" i="1" s="1"/>
  <c r="U1964" i="1" s="1"/>
  <c r="O1964" i="1"/>
  <c r="O1964" i="8"/>
  <c r="P1964" i="8" s="1"/>
  <c r="V1965" i="8"/>
  <c r="W1964" i="8"/>
  <c r="V659" i="10" l="1"/>
  <c r="W659" i="10" s="1"/>
  <c r="U659" i="10"/>
  <c r="X1964" i="8"/>
  <c r="F1964" i="8" s="1"/>
  <c r="O1965" i="8"/>
  <c r="P1965" i="8" s="1"/>
  <c r="V1966" i="8"/>
  <c r="W1965" i="8"/>
  <c r="P1965" i="1"/>
  <c r="Q1965" i="1" s="1"/>
  <c r="N1966" i="1"/>
  <c r="O1965" i="1"/>
  <c r="I656" i="11"/>
  <c r="X659" i="10" l="1"/>
  <c r="N660" i="10"/>
  <c r="O660" i="10" s="1"/>
  <c r="S660" i="10" s="1"/>
  <c r="R1965" i="1"/>
  <c r="U1965" i="1" s="1"/>
  <c r="Y659" i="10"/>
  <c r="N1967" i="1"/>
  <c r="P1966" i="1"/>
  <c r="Q1966" i="1" s="1"/>
  <c r="O1966" i="1"/>
  <c r="O1966" i="8"/>
  <c r="P1966" i="8" s="1"/>
  <c r="X1966" i="8" s="1"/>
  <c r="F1966" i="8" s="1"/>
  <c r="V1967" i="8"/>
  <c r="W1966" i="8"/>
  <c r="X1965" i="8"/>
  <c r="F1965" i="8" s="1"/>
  <c r="Z659" i="10" l="1"/>
  <c r="F659" i="10" s="1"/>
  <c r="R1966" i="1"/>
  <c r="U1966" i="1" s="1"/>
  <c r="L658" i="11"/>
  <c r="T660" i="10"/>
  <c r="O1967" i="8"/>
  <c r="P1967" i="8" s="1"/>
  <c r="V1968" i="8"/>
  <c r="W1967" i="8"/>
  <c r="P1967" i="1"/>
  <c r="Q1967" i="1" s="1"/>
  <c r="N1968" i="1"/>
  <c r="O1967" i="1"/>
  <c r="V660" i="10" l="1"/>
  <c r="W660" i="10" s="1"/>
  <c r="U660" i="10"/>
  <c r="X1967" i="8"/>
  <c r="F1967" i="8" s="1"/>
  <c r="R1967" i="1"/>
  <c r="U1967" i="1" s="1"/>
  <c r="P1968" i="1"/>
  <c r="Q1968" i="1" s="1"/>
  <c r="N1969" i="1"/>
  <c r="O1968" i="1"/>
  <c r="O1968" i="8"/>
  <c r="P1968" i="8" s="1"/>
  <c r="V1969" i="8"/>
  <c r="W1968" i="8"/>
  <c r="I657" i="11"/>
  <c r="X660" i="10" l="1"/>
  <c r="N661" i="10"/>
  <c r="O661" i="10" s="1"/>
  <c r="S661" i="10" s="1"/>
  <c r="R1968" i="1"/>
  <c r="U1968" i="1" s="1"/>
  <c r="O1969" i="8"/>
  <c r="P1969" i="8" s="1"/>
  <c r="V1970" i="8"/>
  <c r="W1969" i="8"/>
  <c r="X1968" i="8"/>
  <c r="F1968" i="8" s="1"/>
  <c r="Y660" i="10"/>
  <c r="P1969" i="1"/>
  <c r="Q1969" i="1" s="1"/>
  <c r="N1970" i="1"/>
  <c r="O1969" i="1"/>
  <c r="Z660" i="10" l="1"/>
  <c r="F660" i="10" s="1"/>
  <c r="X1969" i="8"/>
  <c r="F1969" i="8" s="1"/>
  <c r="R1969" i="1"/>
  <c r="U1969" i="1" s="1"/>
  <c r="N1971" i="1"/>
  <c r="P1970" i="1"/>
  <c r="Q1970" i="1" s="1"/>
  <c r="O1970" i="1"/>
  <c r="O1970" i="8"/>
  <c r="P1970" i="8" s="1"/>
  <c r="V1971" i="8"/>
  <c r="W1970" i="8"/>
  <c r="T661" i="10"/>
  <c r="L659" i="11"/>
  <c r="V661" i="10" l="1"/>
  <c r="W661" i="10" s="1"/>
  <c r="U661" i="10"/>
  <c r="X1970" i="8"/>
  <c r="F1970" i="8" s="1"/>
  <c r="R1970" i="1"/>
  <c r="U1970" i="1" s="1"/>
  <c r="I658" i="11"/>
  <c r="O1971" i="8"/>
  <c r="P1971" i="8" s="1"/>
  <c r="V1972" i="8"/>
  <c r="W1971" i="8"/>
  <c r="N1972" i="1"/>
  <c r="P1971" i="1"/>
  <c r="Q1971" i="1" s="1"/>
  <c r="O1971" i="1"/>
  <c r="X1971" i="8" l="1"/>
  <c r="F1971" i="8" s="1"/>
  <c r="X661" i="10"/>
  <c r="R1971" i="1"/>
  <c r="U1971" i="1" s="1"/>
  <c r="N1973" i="1"/>
  <c r="P1972" i="1"/>
  <c r="Q1972" i="1" s="1"/>
  <c r="O1972" i="1"/>
  <c r="O1972" i="8"/>
  <c r="P1972" i="8" s="1"/>
  <c r="V1973" i="8"/>
  <c r="W1972" i="8"/>
  <c r="Y661" i="10"/>
  <c r="N662" i="10"/>
  <c r="O662" i="10" s="1"/>
  <c r="S662" i="10" s="1"/>
  <c r="R1972" i="1" l="1"/>
  <c r="U1972" i="1" s="1"/>
  <c r="O1973" i="8"/>
  <c r="P1973" i="8" s="1"/>
  <c r="V1974" i="8"/>
  <c r="W1973" i="8"/>
  <c r="L660" i="11"/>
  <c r="T662" i="10"/>
  <c r="X1972" i="8"/>
  <c r="F1972" i="8" s="1"/>
  <c r="Z661" i="10"/>
  <c r="F661" i="10" s="1"/>
  <c r="P1973" i="1"/>
  <c r="Q1973" i="1" s="1"/>
  <c r="N1974" i="1"/>
  <c r="O1973" i="1"/>
  <c r="V662" i="10" l="1"/>
  <c r="W662" i="10" s="1"/>
  <c r="U662" i="10"/>
  <c r="R1973" i="1"/>
  <c r="U1973" i="1" s="1"/>
  <c r="I659" i="11"/>
  <c r="O1974" i="8"/>
  <c r="P1974" i="8" s="1"/>
  <c r="V1975" i="8"/>
  <c r="W1974" i="8"/>
  <c r="P1974" i="1"/>
  <c r="Q1974" i="1" s="1"/>
  <c r="N1975" i="1"/>
  <c r="O1974" i="1"/>
  <c r="X1973" i="8"/>
  <c r="F1973" i="8" s="1"/>
  <c r="X662" i="10" l="1"/>
  <c r="N663" i="10"/>
  <c r="O663" i="10" s="1"/>
  <c r="S663" i="10" s="1"/>
  <c r="R1974" i="1"/>
  <c r="U1974" i="1" s="1"/>
  <c r="X1974" i="8"/>
  <c r="F1974" i="8" s="1"/>
  <c r="N1976" i="1"/>
  <c r="P1975" i="1"/>
  <c r="Q1975" i="1" s="1"/>
  <c r="O1975" i="1"/>
  <c r="V1976" i="8"/>
  <c r="O1975" i="8"/>
  <c r="P1975" i="8" s="1"/>
  <c r="W1975" i="8"/>
  <c r="Y662" i="10"/>
  <c r="X1975" i="8" l="1"/>
  <c r="F1975" i="8" s="1"/>
  <c r="R1975" i="1"/>
  <c r="U1975" i="1" s="1"/>
  <c r="O1976" i="8"/>
  <c r="P1976" i="8" s="1"/>
  <c r="V1977" i="8"/>
  <c r="W1976" i="8"/>
  <c r="Z662" i="10"/>
  <c r="F662" i="10" s="1"/>
  <c r="L661" i="11"/>
  <c r="T663" i="10"/>
  <c r="N1977" i="1"/>
  <c r="P1976" i="1"/>
  <c r="Q1976" i="1" s="1"/>
  <c r="O1976" i="1"/>
  <c r="V663" i="10" l="1"/>
  <c r="W663" i="10" s="1"/>
  <c r="U663" i="10"/>
  <c r="R1976" i="1"/>
  <c r="U1976" i="1" s="1"/>
  <c r="X1976" i="8"/>
  <c r="F1976" i="8" s="1"/>
  <c r="P1977" i="1"/>
  <c r="Q1977" i="1" s="1"/>
  <c r="N1978" i="1"/>
  <c r="O1977" i="1"/>
  <c r="I660" i="11"/>
  <c r="O1977" i="8"/>
  <c r="P1977" i="8" s="1"/>
  <c r="V1978" i="8"/>
  <c r="W1977" i="8"/>
  <c r="X663" i="10" l="1"/>
  <c r="N664" i="10"/>
  <c r="O664" i="10" s="1"/>
  <c r="S664" i="10" s="1"/>
  <c r="X1977" i="8"/>
  <c r="F1977" i="8" s="1"/>
  <c r="R1977" i="1"/>
  <c r="U1977" i="1" s="1"/>
  <c r="O1978" i="8"/>
  <c r="P1978" i="8" s="1"/>
  <c r="V1979" i="8"/>
  <c r="W1978" i="8"/>
  <c r="Y663" i="10"/>
  <c r="N1979" i="1"/>
  <c r="P1978" i="1"/>
  <c r="Q1978" i="1" s="1"/>
  <c r="O1978" i="1"/>
  <c r="X1978" i="8" l="1"/>
  <c r="F1978" i="8" s="1"/>
  <c r="P1979" i="1"/>
  <c r="Q1979" i="1" s="1"/>
  <c r="N1980" i="1"/>
  <c r="O1979" i="1"/>
  <c r="L662" i="11"/>
  <c r="T664" i="10"/>
  <c r="O1979" i="8"/>
  <c r="P1979" i="8" s="1"/>
  <c r="V1980" i="8"/>
  <c r="W1979" i="8"/>
  <c r="R1978" i="1"/>
  <c r="U1978" i="1" s="1"/>
  <c r="Z663" i="10"/>
  <c r="F663" i="10" s="1"/>
  <c r="V664" i="10" l="1"/>
  <c r="W664" i="10" s="1"/>
  <c r="U664" i="10"/>
  <c r="X1979" i="8"/>
  <c r="F1979" i="8" s="1"/>
  <c r="O1980" i="8"/>
  <c r="P1980" i="8" s="1"/>
  <c r="V1981" i="8"/>
  <c r="W1980" i="8"/>
  <c r="I661" i="11"/>
  <c r="N1981" i="1"/>
  <c r="P1980" i="1"/>
  <c r="Q1980" i="1" s="1"/>
  <c r="O1980" i="1"/>
  <c r="R1979" i="1"/>
  <c r="U1979" i="1" s="1"/>
  <c r="X664" i="10" l="1"/>
  <c r="N665" i="10"/>
  <c r="O665" i="10" s="1"/>
  <c r="S665" i="10" s="1"/>
  <c r="R1980" i="1"/>
  <c r="U1980" i="1" s="1"/>
  <c r="X1980" i="8"/>
  <c r="F1980" i="8" s="1"/>
  <c r="P1981" i="1"/>
  <c r="Q1981" i="1" s="1"/>
  <c r="N1982" i="1"/>
  <c r="O1981" i="1"/>
  <c r="Y664" i="10"/>
  <c r="O1981" i="8"/>
  <c r="P1981" i="8" s="1"/>
  <c r="V1982" i="8"/>
  <c r="W1981" i="8"/>
  <c r="X1981" i="8" l="1"/>
  <c r="F1981" i="8" s="1"/>
  <c r="R1981" i="1"/>
  <c r="U1981" i="1" s="1"/>
  <c r="Z664" i="10"/>
  <c r="F664" i="10" s="1"/>
  <c r="N1983" i="1"/>
  <c r="P1982" i="1"/>
  <c r="Q1982" i="1" s="1"/>
  <c r="O1982" i="1"/>
  <c r="O1982" i="8"/>
  <c r="P1982" i="8" s="1"/>
  <c r="V1983" i="8"/>
  <c r="W1982" i="8"/>
  <c r="L663" i="11"/>
  <c r="T665" i="10"/>
  <c r="V665" i="10" l="1"/>
  <c r="W665" i="10" s="1"/>
  <c r="U665" i="10"/>
  <c r="X1982" i="8"/>
  <c r="F1982" i="8" s="1"/>
  <c r="R1982" i="1"/>
  <c r="U1982" i="1" s="1"/>
  <c r="I662" i="11"/>
  <c r="O1983" i="8"/>
  <c r="P1983" i="8" s="1"/>
  <c r="V1984" i="8"/>
  <c r="W1983" i="8"/>
  <c r="P1983" i="1"/>
  <c r="Q1983" i="1" s="1"/>
  <c r="N1984" i="1"/>
  <c r="O1983" i="1"/>
  <c r="X665" i="10" l="1"/>
  <c r="R1983" i="1"/>
  <c r="U1983" i="1" s="1"/>
  <c r="X1983" i="8"/>
  <c r="F1983" i="8" s="1"/>
  <c r="P1984" i="1"/>
  <c r="Q1984" i="1" s="1"/>
  <c r="N1985" i="1"/>
  <c r="O1984" i="1"/>
  <c r="N666" i="10"/>
  <c r="O666" i="10" s="1"/>
  <c r="S666" i="10" s="1"/>
  <c r="O1984" i="8"/>
  <c r="P1984" i="8" s="1"/>
  <c r="V1985" i="8"/>
  <c r="W1984" i="8"/>
  <c r="Y665" i="10"/>
  <c r="X1984" i="8" l="1"/>
  <c r="F1984" i="8" s="1"/>
  <c r="R1984" i="1"/>
  <c r="U1984" i="1" s="1"/>
  <c r="O1985" i="8"/>
  <c r="P1985" i="8" s="1"/>
  <c r="V1986" i="8"/>
  <c r="W1985" i="8"/>
  <c r="T666" i="10"/>
  <c r="L664" i="11"/>
  <c r="Z665" i="10"/>
  <c r="F665" i="10" s="1"/>
  <c r="P1985" i="1"/>
  <c r="Q1985" i="1" s="1"/>
  <c r="N1986" i="1"/>
  <c r="O1985" i="1"/>
  <c r="V666" i="10" l="1"/>
  <c r="W666" i="10" s="1"/>
  <c r="U666" i="10"/>
  <c r="R1985" i="1"/>
  <c r="U1985" i="1" s="1"/>
  <c r="X1985" i="8"/>
  <c r="F1985" i="8" s="1"/>
  <c r="N1987" i="1"/>
  <c r="P1986" i="1"/>
  <c r="Q1986" i="1" s="1"/>
  <c r="O1986" i="1"/>
  <c r="I663" i="11"/>
  <c r="O1986" i="8"/>
  <c r="P1986" i="8" s="1"/>
  <c r="V1987" i="8"/>
  <c r="W1986" i="8"/>
  <c r="X666" i="10" l="1"/>
  <c r="N667" i="10"/>
  <c r="O667" i="10" s="1"/>
  <c r="S667" i="10" s="1"/>
  <c r="X1986" i="8"/>
  <c r="F1986" i="8" s="1"/>
  <c r="R1986" i="1"/>
  <c r="U1986" i="1" s="1"/>
  <c r="V1988" i="8"/>
  <c r="O1987" i="8"/>
  <c r="P1987" i="8" s="1"/>
  <c r="W1987" i="8"/>
  <c r="Y666" i="10"/>
  <c r="P1987" i="1"/>
  <c r="Q1987" i="1" s="1"/>
  <c r="N1988" i="1"/>
  <c r="O1987" i="1"/>
  <c r="X1987" i="8" l="1"/>
  <c r="F1987" i="8" s="1"/>
  <c r="R1987" i="1"/>
  <c r="U1987" i="1" s="1"/>
  <c r="Z666" i="10"/>
  <c r="F666" i="10" s="1"/>
  <c r="L665" i="11"/>
  <c r="T667" i="10"/>
  <c r="P1988" i="1"/>
  <c r="Q1988" i="1" s="1"/>
  <c r="N1989" i="1"/>
  <c r="O1988" i="1"/>
  <c r="O1988" i="8"/>
  <c r="P1988" i="8" s="1"/>
  <c r="V1989" i="8"/>
  <c r="W1988" i="8"/>
  <c r="V667" i="10" l="1"/>
  <c r="W667" i="10" s="1"/>
  <c r="U667" i="10"/>
  <c r="X1988" i="8"/>
  <c r="F1988" i="8" s="1"/>
  <c r="R1988" i="1"/>
  <c r="U1988" i="1" s="1"/>
  <c r="O1989" i="8"/>
  <c r="P1989" i="8" s="1"/>
  <c r="V1990" i="8"/>
  <c r="W1989" i="8"/>
  <c r="N1990" i="1"/>
  <c r="P1989" i="1"/>
  <c r="Q1989" i="1" s="1"/>
  <c r="O1989" i="1"/>
  <c r="I664" i="11"/>
  <c r="X667" i="10" l="1"/>
  <c r="N668" i="10"/>
  <c r="O668" i="10" s="1"/>
  <c r="S668" i="10" s="1"/>
  <c r="R1989" i="1"/>
  <c r="U1989" i="1" s="1"/>
  <c r="X1989" i="8"/>
  <c r="F1989" i="8" s="1"/>
  <c r="Y667" i="10"/>
  <c r="N1991" i="1"/>
  <c r="P1990" i="1"/>
  <c r="Q1990" i="1" s="1"/>
  <c r="O1990" i="1"/>
  <c r="O1990" i="8"/>
  <c r="P1990" i="8" s="1"/>
  <c r="V1991" i="8"/>
  <c r="W1990" i="8"/>
  <c r="Z667" i="10" l="1"/>
  <c r="F667" i="10" s="1"/>
  <c r="X1990" i="8"/>
  <c r="F1990" i="8" s="1"/>
  <c r="R1990" i="1"/>
  <c r="U1990" i="1" s="1"/>
  <c r="L666" i="11"/>
  <c r="T668" i="10"/>
  <c r="O1991" i="8"/>
  <c r="P1991" i="8" s="1"/>
  <c r="V1992" i="8"/>
  <c r="W1991" i="8"/>
  <c r="P1991" i="1"/>
  <c r="Q1991" i="1" s="1"/>
  <c r="N1992" i="1"/>
  <c r="O1991" i="1"/>
  <c r="V668" i="10" l="1"/>
  <c r="W668" i="10" s="1"/>
  <c r="U668" i="10"/>
  <c r="R1991" i="1"/>
  <c r="U1991" i="1" s="1"/>
  <c r="X1991" i="8"/>
  <c r="F1991" i="8" s="1"/>
  <c r="P1992" i="1"/>
  <c r="Q1992" i="1" s="1"/>
  <c r="N1993" i="1"/>
  <c r="O1992" i="1"/>
  <c r="O1992" i="8"/>
  <c r="P1992" i="8" s="1"/>
  <c r="V1993" i="8"/>
  <c r="W1992" i="8"/>
  <c r="I665" i="11"/>
  <c r="X668" i="10" l="1"/>
  <c r="N669" i="10"/>
  <c r="O669" i="10" s="1"/>
  <c r="S669" i="10" s="1"/>
  <c r="X1992" i="8"/>
  <c r="F1992" i="8" s="1"/>
  <c r="Y668" i="10"/>
  <c r="O1993" i="8"/>
  <c r="P1993" i="8" s="1"/>
  <c r="V1994" i="8"/>
  <c r="W1993" i="8"/>
  <c r="P1993" i="1"/>
  <c r="Q1993" i="1" s="1"/>
  <c r="R1993" i="1" s="1"/>
  <c r="U1993" i="1" s="1"/>
  <c r="N1994" i="1"/>
  <c r="O1993" i="1"/>
  <c r="R1992" i="1"/>
  <c r="U1992" i="1" s="1"/>
  <c r="Z668" i="10" l="1"/>
  <c r="F668" i="10" s="1"/>
  <c r="X1993" i="8"/>
  <c r="F1993" i="8" s="1"/>
  <c r="L667" i="11"/>
  <c r="T669" i="10"/>
  <c r="N1995" i="1"/>
  <c r="P1994" i="1"/>
  <c r="Q1994" i="1" s="1"/>
  <c r="O1994" i="1"/>
  <c r="O1994" i="8"/>
  <c r="P1994" i="8" s="1"/>
  <c r="V1995" i="8"/>
  <c r="W1994" i="8"/>
  <c r="V669" i="10" l="1"/>
  <c r="W669" i="10" s="1"/>
  <c r="U669" i="10"/>
  <c r="X1994" i="8"/>
  <c r="F1994" i="8" s="1"/>
  <c r="R1994" i="1"/>
  <c r="U1994" i="1" s="1"/>
  <c r="O1995" i="8"/>
  <c r="P1995" i="8" s="1"/>
  <c r="V1996" i="8"/>
  <c r="W1995" i="8"/>
  <c r="N1996" i="1"/>
  <c r="P1995" i="1"/>
  <c r="Q1995" i="1" s="1"/>
  <c r="O1995" i="1"/>
  <c r="I666" i="11"/>
  <c r="X669" i="10" l="1"/>
  <c r="N670" i="10"/>
  <c r="O670" i="10" s="1"/>
  <c r="S670" i="10" s="1"/>
  <c r="X1995" i="8"/>
  <c r="F1995" i="8" s="1"/>
  <c r="Y669" i="10"/>
  <c r="P1996" i="1"/>
  <c r="Q1996" i="1" s="1"/>
  <c r="N1997" i="1"/>
  <c r="O1996" i="1"/>
  <c r="R1995" i="1"/>
  <c r="U1995" i="1" s="1"/>
  <c r="O1996" i="8"/>
  <c r="P1996" i="8" s="1"/>
  <c r="V1997" i="8"/>
  <c r="W1996" i="8"/>
  <c r="Z669" i="10" l="1"/>
  <c r="F669" i="10" s="1"/>
  <c r="X1996" i="8"/>
  <c r="F1996" i="8" s="1"/>
  <c r="O1997" i="8"/>
  <c r="P1997" i="8" s="1"/>
  <c r="V1998" i="8"/>
  <c r="W1997" i="8"/>
  <c r="P1997" i="1"/>
  <c r="Q1997" i="1" s="1"/>
  <c r="N1998" i="1"/>
  <c r="O1997" i="1"/>
  <c r="L668" i="11"/>
  <c r="T670" i="10"/>
  <c r="R1996" i="1"/>
  <c r="U1996" i="1" s="1"/>
  <c r="R1997" i="1" l="1"/>
  <c r="U1997" i="1" s="1"/>
  <c r="V670" i="10"/>
  <c r="W670" i="10" s="1"/>
  <c r="U670" i="10"/>
  <c r="X1997" i="8"/>
  <c r="F1997" i="8" s="1"/>
  <c r="I667" i="11"/>
  <c r="P1998" i="1"/>
  <c r="Q1998" i="1" s="1"/>
  <c r="N1999" i="1"/>
  <c r="O1998" i="1"/>
  <c r="O1998" i="8"/>
  <c r="P1998" i="8" s="1"/>
  <c r="V1999" i="8"/>
  <c r="W1998" i="8"/>
  <c r="X670" i="10" l="1"/>
  <c r="N671" i="10"/>
  <c r="O671" i="10" s="1"/>
  <c r="S671" i="10" s="1"/>
  <c r="X1998" i="8"/>
  <c r="F1998" i="8" s="1"/>
  <c r="R1998" i="1"/>
  <c r="U1998" i="1" s="1"/>
  <c r="N2000" i="1"/>
  <c r="P1999" i="1"/>
  <c r="Q1999" i="1" s="1"/>
  <c r="O1999" i="1"/>
  <c r="O1999" i="8"/>
  <c r="P1999" i="8" s="1"/>
  <c r="X1999" i="8" s="1"/>
  <c r="F1999" i="8" s="1"/>
  <c r="V2000" i="8"/>
  <c r="W1999" i="8"/>
  <c r="Y670" i="10"/>
  <c r="Z670" i="10" l="1"/>
  <c r="F670" i="10" s="1"/>
  <c r="R1999" i="1"/>
  <c r="U1999" i="1" s="1"/>
  <c r="O2000" i="8"/>
  <c r="P2000" i="8" s="1"/>
  <c r="V2001" i="8"/>
  <c r="W2000" i="8"/>
  <c r="L669" i="11"/>
  <c r="T671" i="10"/>
  <c r="P2000" i="1"/>
  <c r="Q2000" i="1" s="1"/>
  <c r="N2001" i="1"/>
  <c r="O2000" i="1"/>
  <c r="V671" i="10" l="1"/>
  <c r="W671" i="10" s="1"/>
  <c r="U671" i="10"/>
  <c r="R2000" i="1"/>
  <c r="U2000" i="1" s="1"/>
  <c r="P2001" i="1"/>
  <c r="Q2001" i="1" s="1"/>
  <c r="N2002" i="1"/>
  <c r="O2001" i="1"/>
  <c r="O2001" i="8"/>
  <c r="P2001" i="8" s="1"/>
  <c r="V2002" i="8"/>
  <c r="W2001" i="8"/>
  <c r="I668" i="11"/>
  <c r="X2000" i="8"/>
  <c r="F2000" i="8" s="1"/>
  <c r="X2001" i="8" l="1"/>
  <c r="F2001" i="8" s="1"/>
  <c r="X671" i="10"/>
  <c r="N672" i="10"/>
  <c r="O672" i="10" s="1"/>
  <c r="S672" i="10" s="1"/>
  <c r="Y671" i="10"/>
  <c r="O2002" i="8"/>
  <c r="P2002" i="8" s="1"/>
  <c r="V2003" i="8"/>
  <c r="W2002" i="8"/>
  <c r="N2003" i="1"/>
  <c r="P2002" i="1"/>
  <c r="Q2002" i="1" s="1"/>
  <c r="O2002" i="1"/>
  <c r="R2001" i="1"/>
  <c r="U2001" i="1" s="1"/>
  <c r="R2002" i="1" l="1"/>
  <c r="U2002" i="1" s="1"/>
  <c r="Z671" i="10"/>
  <c r="F671" i="10" s="1"/>
  <c r="X2002" i="8"/>
  <c r="F2002" i="8" s="1"/>
  <c r="L670" i="11"/>
  <c r="T672" i="10"/>
  <c r="P2003" i="1"/>
  <c r="Q2003" i="1" s="1"/>
  <c r="N2004" i="1"/>
  <c r="O2003" i="1"/>
  <c r="V2004" i="8"/>
  <c r="O2003" i="8"/>
  <c r="P2003" i="8" s="1"/>
  <c r="W2003" i="8"/>
  <c r="V672" i="10" l="1"/>
  <c r="W672" i="10" s="1"/>
  <c r="U672" i="10"/>
  <c r="R2003" i="1"/>
  <c r="U2003" i="1" s="1"/>
  <c r="X2003" i="8"/>
  <c r="F2003" i="8" s="1"/>
  <c r="O2004" i="8"/>
  <c r="P2004" i="8" s="1"/>
  <c r="W2004" i="8"/>
  <c r="P2004" i="1"/>
  <c r="Q2004" i="1" s="1"/>
  <c r="O2004" i="1"/>
  <c r="I669" i="11"/>
  <c r="X672" i="10" l="1"/>
  <c r="N673" i="10"/>
  <c r="O673" i="10" s="1"/>
  <c r="S673" i="10" s="1"/>
  <c r="R2004" i="1"/>
  <c r="U2004" i="1" s="1"/>
  <c r="X2004" i="8"/>
  <c r="F2004" i="8" s="1"/>
  <c r="Y672" i="10"/>
  <c r="Z672" i="10" l="1"/>
  <c r="F672" i="10" s="1"/>
  <c r="L671" i="11"/>
  <c r="T673" i="10"/>
  <c r="V673" i="10" l="1"/>
  <c r="W673" i="10" s="1"/>
  <c r="U673" i="10"/>
  <c r="I670" i="11"/>
  <c r="X673" i="10" l="1"/>
  <c r="N674" i="10"/>
  <c r="O674" i="10" s="1"/>
  <c r="S674" i="10" s="1"/>
  <c r="Y673" i="10"/>
  <c r="Z673" i="10" l="1"/>
  <c r="F673" i="10" s="1"/>
  <c r="T674" i="10"/>
  <c r="L672" i="11"/>
  <c r="V674" i="10" l="1"/>
  <c r="W674" i="10" s="1"/>
  <c r="U674" i="10"/>
  <c r="I671" i="11"/>
  <c r="X674" i="10" l="1"/>
  <c r="N675" i="10"/>
  <c r="O675" i="10" s="1"/>
  <c r="S675" i="10" s="1"/>
  <c r="Y674" i="10"/>
  <c r="Z674" i="10" l="1"/>
  <c r="F674" i="10" s="1"/>
  <c r="L673" i="11"/>
  <c r="T675" i="10"/>
  <c r="V675" i="10" l="1"/>
  <c r="W675" i="10" s="1"/>
  <c r="U675" i="10"/>
  <c r="I672" i="11"/>
  <c r="X675" i="10" l="1"/>
  <c r="N676" i="10"/>
  <c r="O676" i="10" s="1"/>
  <c r="S676" i="10" s="1"/>
  <c r="Y675" i="10"/>
  <c r="Z675" i="10" l="1"/>
  <c r="F675" i="10" s="1"/>
  <c r="L674" i="11"/>
  <c r="T676" i="10"/>
  <c r="V676" i="10" l="1"/>
  <c r="W676" i="10" s="1"/>
  <c r="U676" i="10"/>
  <c r="I673" i="11"/>
  <c r="X676" i="10" l="1"/>
  <c r="N677" i="10"/>
  <c r="O677" i="10" s="1"/>
  <c r="S677" i="10" s="1"/>
  <c r="Y676" i="10"/>
  <c r="Z676" i="10" l="1"/>
  <c r="F676" i="10" s="1"/>
  <c r="T677" i="10"/>
  <c r="L675" i="11"/>
  <c r="V677" i="10" l="1"/>
  <c r="W677" i="10" s="1"/>
  <c r="U677" i="10"/>
  <c r="I674" i="11"/>
  <c r="X677" i="10" l="1"/>
  <c r="N678" i="10"/>
  <c r="O678" i="10" s="1"/>
  <c r="S678" i="10" s="1"/>
  <c r="Y677" i="10"/>
  <c r="Z677" i="10" l="1"/>
  <c r="F677" i="10" s="1"/>
  <c r="L676" i="11"/>
  <c r="T678" i="10"/>
  <c r="V678" i="10" l="1"/>
  <c r="W678" i="10" s="1"/>
  <c r="U678" i="10"/>
  <c r="I675" i="11"/>
  <c r="X678" i="10" l="1"/>
  <c r="N679" i="10"/>
  <c r="O679" i="10" s="1"/>
  <c r="S679" i="10" s="1"/>
  <c r="Y678" i="10"/>
  <c r="Z678" i="10" l="1"/>
  <c r="F678" i="10" s="1"/>
  <c r="L677" i="11"/>
  <c r="T679" i="10"/>
  <c r="V679" i="10" l="1"/>
  <c r="W679" i="10" s="1"/>
  <c r="U679" i="10"/>
  <c r="I676" i="11"/>
  <c r="X679" i="10" l="1"/>
  <c r="N680" i="10"/>
  <c r="O680" i="10" s="1"/>
  <c r="S680" i="10" s="1"/>
  <c r="Y679" i="10"/>
  <c r="Z679" i="10" l="1"/>
  <c r="F679" i="10" s="1"/>
  <c r="T680" i="10"/>
  <c r="L678" i="11"/>
  <c r="V680" i="10" l="1"/>
  <c r="W680" i="10" s="1"/>
  <c r="U680" i="10"/>
  <c r="I677" i="11"/>
  <c r="X680" i="10" l="1"/>
  <c r="N681" i="10"/>
  <c r="O681" i="10" s="1"/>
  <c r="S681" i="10" s="1"/>
  <c r="Y680" i="10"/>
  <c r="Z680" i="10" l="1"/>
  <c r="F680" i="10" s="1"/>
  <c r="L679" i="11"/>
  <c r="T681" i="10"/>
  <c r="V681" i="10" l="1"/>
  <c r="W681" i="10" s="1"/>
  <c r="U681" i="10"/>
  <c r="I678" i="11"/>
  <c r="X681" i="10" l="1"/>
  <c r="N682" i="10"/>
  <c r="O682" i="10" s="1"/>
  <c r="S682" i="10" s="1"/>
  <c r="Y681" i="10"/>
  <c r="L680" i="11" l="1"/>
  <c r="T682" i="10"/>
  <c r="Z681" i="10"/>
  <c r="F681" i="10" s="1"/>
  <c r="V682" i="10" l="1"/>
  <c r="W682" i="10" s="1"/>
  <c r="U682" i="10"/>
  <c r="I679" i="11"/>
  <c r="X682" i="10" l="1"/>
  <c r="N683" i="10"/>
  <c r="O683" i="10" s="1"/>
  <c r="S683" i="10" s="1"/>
  <c r="Y682" i="10"/>
  <c r="Z682" i="10" l="1"/>
  <c r="F682" i="10" s="1"/>
  <c r="L681" i="11"/>
  <c r="T683" i="10"/>
  <c r="V683" i="10" l="1"/>
  <c r="W683" i="10" s="1"/>
  <c r="U683" i="10"/>
  <c r="I680" i="11"/>
  <c r="X683" i="10" l="1"/>
  <c r="N684" i="10"/>
  <c r="O684" i="10" s="1"/>
  <c r="S684" i="10" s="1"/>
  <c r="Y683" i="10"/>
  <c r="L682" i="11" l="1"/>
  <c r="T684" i="10"/>
  <c r="Z683" i="10"/>
  <c r="F683" i="10" s="1"/>
  <c r="V684" i="10" l="1"/>
  <c r="W684" i="10" s="1"/>
  <c r="U684" i="10"/>
  <c r="I681" i="11"/>
  <c r="X684" i="10" l="1"/>
  <c r="N685" i="10"/>
  <c r="O685" i="10" s="1"/>
  <c r="S685" i="10" s="1"/>
  <c r="Y684" i="10"/>
  <c r="Z684" i="10" l="1"/>
  <c r="F684" i="10" s="1"/>
  <c r="L683" i="11"/>
  <c r="T685" i="10"/>
  <c r="V685" i="10" l="1"/>
  <c r="W685" i="10" s="1"/>
  <c r="U685" i="10"/>
  <c r="I682" i="11"/>
  <c r="X685" i="10" l="1"/>
  <c r="N686" i="10"/>
  <c r="O686" i="10" s="1"/>
  <c r="S686" i="10" s="1"/>
  <c r="Y685" i="10"/>
  <c r="Z685" i="10" l="1"/>
  <c r="F685" i="10" s="1"/>
  <c r="T686" i="10"/>
  <c r="L684" i="11"/>
  <c r="V686" i="10" l="1"/>
  <c r="W686" i="10" s="1"/>
  <c r="U686" i="10"/>
  <c r="I683" i="11"/>
  <c r="X686" i="10" l="1"/>
  <c r="N687" i="10"/>
  <c r="O687" i="10" s="1"/>
  <c r="S687" i="10" s="1"/>
  <c r="Y686" i="10"/>
  <c r="Z686" i="10" l="1"/>
  <c r="F686" i="10" s="1"/>
  <c r="T687" i="10"/>
  <c r="L685" i="11"/>
  <c r="V687" i="10" l="1"/>
  <c r="W687" i="10" s="1"/>
  <c r="U687" i="10"/>
  <c r="I684" i="11"/>
  <c r="X687" i="10" l="1"/>
  <c r="N688" i="10"/>
  <c r="O688" i="10" s="1"/>
  <c r="S688" i="10" s="1"/>
  <c r="Y687" i="10"/>
  <c r="Z687" i="10" l="1"/>
  <c r="F687" i="10" s="1"/>
  <c r="L686" i="11"/>
  <c r="T688" i="10"/>
  <c r="V688" i="10" l="1"/>
  <c r="W688" i="10" s="1"/>
  <c r="U688" i="10"/>
  <c r="I685" i="11"/>
  <c r="X688" i="10" l="1"/>
  <c r="N689" i="10"/>
  <c r="O689" i="10" s="1"/>
  <c r="S689" i="10" s="1"/>
  <c r="Y688" i="10"/>
  <c r="Z688" i="10" l="1"/>
  <c r="F688" i="10" s="1"/>
  <c r="L687" i="11"/>
  <c r="T689" i="10"/>
  <c r="V689" i="10" l="1"/>
  <c r="W689" i="10" s="1"/>
  <c r="U689" i="10"/>
  <c r="I686" i="11"/>
  <c r="X689" i="10" l="1"/>
  <c r="N690" i="10"/>
  <c r="O690" i="10" s="1"/>
  <c r="S690" i="10" s="1"/>
  <c r="Y689" i="10"/>
  <c r="Z689" i="10" l="1"/>
  <c r="F689" i="10" s="1"/>
  <c r="L688" i="11"/>
  <c r="T690" i="10"/>
  <c r="V690" i="10" l="1"/>
  <c r="W690" i="10" s="1"/>
  <c r="U690" i="10"/>
  <c r="I687" i="11"/>
  <c r="X690" i="10" l="1"/>
  <c r="N691" i="10"/>
  <c r="O691" i="10" s="1"/>
  <c r="S691" i="10" s="1"/>
  <c r="Y690" i="10"/>
  <c r="Z690" i="10" l="1"/>
  <c r="F690" i="10" s="1"/>
  <c r="L689" i="11"/>
  <c r="T691" i="10"/>
  <c r="V691" i="10" l="1"/>
  <c r="W691" i="10" s="1"/>
  <c r="U691" i="10"/>
  <c r="I688" i="11"/>
  <c r="X691" i="10" l="1"/>
  <c r="N692" i="10"/>
  <c r="O692" i="10" s="1"/>
  <c r="S692" i="10" s="1"/>
  <c r="Y691" i="10"/>
  <c r="Z691" i="10" l="1"/>
  <c r="F691" i="10" s="1"/>
  <c r="L690" i="11"/>
  <c r="T692" i="10"/>
  <c r="V692" i="10" l="1"/>
  <c r="W692" i="10" s="1"/>
  <c r="U692" i="10"/>
  <c r="I689" i="11"/>
  <c r="X692" i="10" l="1"/>
  <c r="N693" i="10"/>
  <c r="O693" i="10" s="1"/>
  <c r="S693" i="10" s="1"/>
  <c r="Y692" i="10"/>
  <c r="Z692" i="10" l="1"/>
  <c r="F692" i="10" s="1"/>
  <c r="L691" i="11"/>
  <c r="T693" i="10"/>
  <c r="V693" i="10" l="1"/>
  <c r="W693" i="10" s="1"/>
  <c r="U693" i="10"/>
  <c r="I690" i="11"/>
  <c r="X693" i="10" l="1"/>
  <c r="N694" i="10"/>
  <c r="O694" i="10" s="1"/>
  <c r="S694" i="10" s="1"/>
  <c r="Y693" i="10"/>
  <c r="Z693" i="10" l="1"/>
  <c r="F693" i="10" s="1"/>
  <c r="L692" i="11"/>
  <c r="T694" i="10"/>
  <c r="V694" i="10" l="1"/>
  <c r="W694" i="10" s="1"/>
  <c r="U694" i="10"/>
  <c r="I691" i="11"/>
  <c r="X694" i="10" l="1"/>
  <c r="N695" i="10"/>
  <c r="O695" i="10" s="1"/>
  <c r="S695" i="10" s="1"/>
  <c r="Y694" i="10"/>
  <c r="Z694" i="10" l="1"/>
  <c r="F694" i="10" s="1"/>
  <c r="L693" i="11"/>
  <c r="T695" i="10"/>
  <c r="V695" i="10" l="1"/>
  <c r="W695" i="10" s="1"/>
  <c r="U695" i="10"/>
  <c r="I692" i="11"/>
  <c r="X695" i="10" l="1"/>
  <c r="N696" i="10"/>
  <c r="O696" i="10" s="1"/>
  <c r="S696" i="10" s="1"/>
  <c r="Y695" i="10"/>
  <c r="Z695" i="10" l="1"/>
  <c r="F695" i="10" s="1"/>
  <c r="L694" i="11"/>
  <c r="T696" i="10"/>
  <c r="V696" i="10" l="1"/>
  <c r="W696" i="10" s="1"/>
  <c r="U696" i="10"/>
  <c r="I693" i="11"/>
  <c r="X696" i="10" l="1"/>
  <c r="N697" i="10"/>
  <c r="O697" i="10" s="1"/>
  <c r="S697" i="10" s="1"/>
  <c r="Y696" i="10"/>
  <c r="Z696" i="10" l="1"/>
  <c r="F696" i="10" s="1"/>
  <c r="L695" i="11"/>
  <c r="T697" i="10"/>
  <c r="V697" i="10" l="1"/>
  <c r="W697" i="10" s="1"/>
  <c r="U697" i="10"/>
  <c r="I694" i="11"/>
  <c r="X697" i="10" l="1"/>
  <c r="N698" i="10"/>
  <c r="O698" i="10" s="1"/>
  <c r="S698" i="10" s="1"/>
  <c r="Y697" i="10"/>
  <c r="Z697" i="10" l="1"/>
  <c r="F697" i="10" s="1"/>
  <c r="T698" i="10"/>
  <c r="L696" i="11"/>
  <c r="V698" i="10" l="1"/>
  <c r="W698" i="10" s="1"/>
  <c r="U698" i="10"/>
  <c r="I695" i="11"/>
  <c r="X698" i="10" l="1"/>
  <c r="N699" i="10"/>
  <c r="O699" i="10" s="1"/>
  <c r="S699" i="10" s="1"/>
  <c r="Y698" i="10"/>
  <c r="Z698" i="10" l="1"/>
  <c r="F698" i="10" s="1"/>
  <c r="L697" i="11"/>
  <c r="T699" i="10"/>
  <c r="V699" i="10" l="1"/>
  <c r="W699" i="10" s="1"/>
  <c r="U699" i="10"/>
  <c r="I696" i="11"/>
  <c r="X699" i="10" l="1"/>
  <c r="N700" i="10"/>
  <c r="O700" i="10" s="1"/>
  <c r="S700" i="10" s="1"/>
  <c r="Y699" i="10"/>
  <c r="Z699" i="10" l="1"/>
  <c r="F699" i="10" s="1"/>
  <c r="T700" i="10"/>
  <c r="L698" i="11"/>
  <c r="V700" i="10" l="1"/>
  <c r="W700" i="10" s="1"/>
  <c r="U700" i="10"/>
  <c r="I697" i="11"/>
  <c r="X700" i="10" l="1"/>
  <c r="N701" i="10"/>
  <c r="O701" i="10" s="1"/>
  <c r="S701" i="10" s="1"/>
  <c r="Y700" i="10"/>
  <c r="T701" i="10" l="1"/>
  <c r="L699" i="11"/>
  <c r="Z700" i="10"/>
  <c r="F700" i="10" s="1"/>
  <c r="V701" i="10" l="1"/>
  <c r="W701" i="10" s="1"/>
  <c r="U701" i="10"/>
  <c r="X701" i="10" l="1"/>
  <c r="N702" i="10"/>
  <c r="O702" i="10" s="1"/>
  <c r="S702" i="10" s="1"/>
  <c r="Y701" i="10"/>
  <c r="L700" i="11" l="1"/>
  <c r="T702" i="10"/>
  <c r="Z701" i="10"/>
  <c r="F701" i="10" s="1"/>
  <c r="V702" i="10" l="1"/>
  <c r="W702" i="10" s="1"/>
  <c r="U702" i="10"/>
  <c r="I699" i="11"/>
  <c r="X702" i="10" l="1"/>
  <c r="N703" i="10"/>
  <c r="O703" i="10" s="1"/>
  <c r="S703" i="10" s="1"/>
  <c r="Y702" i="10"/>
  <c r="Z702" i="10" l="1"/>
  <c r="F702" i="10" s="1"/>
  <c r="L701" i="11"/>
  <c r="T703" i="10"/>
  <c r="V703" i="10" l="1"/>
  <c r="W703" i="10" s="1"/>
  <c r="U703" i="10"/>
  <c r="I700" i="11"/>
  <c r="X703" i="10" l="1"/>
  <c r="N704" i="10"/>
  <c r="O704" i="10" s="1"/>
  <c r="S704" i="10" s="1"/>
  <c r="Y703" i="10"/>
  <c r="L702" i="11" l="1"/>
  <c r="T704" i="10"/>
  <c r="Z703" i="10"/>
  <c r="F703" i="10" s="1"/>
  <c r="V704" i="10" l="1"/>
  <c r="W704" i="10" s="1"/>
  <c r="U704" i="10"/>
  <c r="I701" i="11"/>
  <c r="X704" i="10" l="1"/>
  <c r="N705" i="10"/>
  <c r="O705" i="10" s="1"/>
  <c r="S705" i="10" s="1"/>
  <c r="Y704" i="10"/>
  <c r="Z704" i="10" l="1"/>
  <c r="F704" i="10" s="1"/>
  <c r="L703" i="11"/>
  <c r="T705" i="10"/>
  <c r="V705" i="10" l="1"/>
  <c r="W705" i="10" s="1"/>
  <c r="U705" i="10"/>
  <c r="I702" i="11"/>
  <c r="X705" i="10" l="1"/>
  <c r="N706" i="10"/>
  <c r="O706" i="10" s="1"/>
  <c r="S706" i="10" s="1"/>
  <c r="Y705" i="10"/>
  <c r="Z705" i="10" l="1"/>
  <c r="F705" i="10" s="1"/>
  <c r="L704" i="11"/>
  <c r="T706" i="10"/>
  <c r="V706" i="10" l="1"/>
  <c r="W706" i="10" s="1"/>
  <c r="U706" i="10"/>
  <c r="I703" i="11"/>
  <c r="X706" i="10" l="1"/>
  <c r="N707" i="10"/>
  <c r="O707" i="10" s="1"/>
  <c r="S707" i="10" s="1"/>
  <c r="Y706" i="10"/>
  <c r="Z706" i="10" l="1"/>
  <c r="F706" i="10" s="1"/>
  <c r="T707" i="10"/>
  <c r="L705" i="11"/>
  <c r="V707" i="10" l="1"/>
  <c r="W707" i="10" s="1"/>
  <c r="U707" i="10"/>
  <c r="I704" i="11"/>
  <c r="X707" i="10" l="1"/>
  <c r="N708" i="10"/>
  <c r="O708" i="10" s="1"/>
  <c r="S708" i="10" s="1"/>
  <c r="Y707" i="10"/>
  <c r="Z707" i="10" l="1"/>
  <c r="F707" i="10" s="1"/>
  <c r="L706" i="11"/>
  <c r="T708" i="10"/>
  <c r="V708" i="10" l="1"/>
  <c r="W708" i="10" s="1"/>
  <c r="U708" i="10"/>
  <c r="I705" i="11"/>
  <c r="X708" i="10" l="1"/>
  <c r="N709" i="10"/>
  <c r="O709" i="10" s="1"/>
  <c r="S709" i="10" s="1"/>
  <c r="Y708" i="10"/>
  <c r="L707" i="11" l="1"/>
  <c r="T709" i="10"/>
  <c r="Z708" i="10"/>
  <c r="F708" i="10" s="1"/>
  <c r="V709" i="10" l="1"/>
  <c r="W709" i="10" s="1"/>
  <c r="U709" i="10"/>
  <c r="I706" i="11"/>
  <c r="X709" i="10" l="1"/>
  <c r="N710" i="10"/>
  <c r="O710" i="10" s="1"/>
  <c r="S710" i="10" s="1"/>
  <c r="Y709" i="10"/>
  <c r="Z709" i="10" l="1"/>
  <c r="F709" i="10" s="1"/>
  <c r="T710" i="10"/>
  <c r="L708" i="11"/>
  <c r="V710" i="10" l="1"/>
  <c r="W710" i="10" s="1"/>
  <c r="U710" i="10"/>
  <c r="I707" i="11"/>
  <c r="X710" i="10" l="1"/>
  <c r="N711" i="10"/>
  <c r="O711" i="10" s="1"/>
  <c r="S711" i="10" s="1"/>
  <c r="Y710" i="10"/>
  <c r="Z710" i="10" l="1"/>
  <c r="F710" i="10" s="1"/>
  <c r="T711" i="10"/>
  <c r="L709" i="11"/>
  <c r="V711" i="10" l="1"/>
  <c r="W711" i="10" s="1"/>
  <c r="U711" i="10"/>
  <c r="I708" i="11"/>
  <c r="X711" i="10" l="1"/>
  <c r="N712" i="10"/>
  <c r="O712" i="10" s="1"/>
  <c r="S712" i="10" s="1"/>
  <c r="Y711" i="10"/>
  <c r="L710" i="11" l="1"/>
  <c r="T712" i="10"/>
  <c r="Z711" i="10"/>
  <c r="F711" i="10" s="1"/>
  <c r="V712" i="10" l="1"/>
  <c r="W712" i="10" s="1"/>
  <c r="U712" i="10"/>
  <c r="I709" i="11"/>
  <c r="X712" i="10" l="1"/>
  <c r="Y712" i="10"/>
  <c r="N713" i="10"/>
  <c r="O713" i="10" s="1"/>
  <c r="S713" i="10" s="1"/>
  <c r="Z712" i="10" l="1"/>
  <c r="F712" i="10" s="1"/>
  <c r="T713" i="10"/>
  <c r="L711" i="11"/>
  <c r="V713" i="10" l="1"/>
  <c r="W713" i="10" s="1"/>
  <c r="U713" i="10"/>
  <c r="I710" i="11"/>
  <c r="X713" i="10" l="1"/>
  <c r="N714" i="10"/>
  <c r="O714" i="10" s="1"/>
  <c r="S714" i="10" s="1"/>
  <c r="Y713" i="10"/>
  <c r="L712" i="11" l="1"/>
  <c r="T714" i="10"/>
  <c r="Z713" i="10"/>
  <c r="F713" i="10" s="1"/>
  <c r="V714" i="10" l="1"/>
  <c r="W714" i="10" s="1"/>
  <c r="U714" i="10"/>
  <c r="I711" i="11"/>
  <c r="X714" i="10" l="1"/>
  <c r="N715" i="10"/>
  <c r="O715" i="10" s="1"/>
  <c r="S715" i="10" s="1"/>
  <c r="Y714" i="10"/>
  <c r="Z714" i="10" l="1"/>
  <c r="F714" i="10" s="1"/>
  <c r="L713" i="11"/>
  <c r="T715" i="10"/>
  <c r="V715" i="10" l="1"/>
  <c r="W715" i="10" s="1"/>
  <c r="U715" i="10"/>
  <c r="I712" i="11"/>
  <c r="X715" i="10" l="1"/>
  <c r="N716" i="10"/>
  <c r="O716" i="10" s="1"/>
  <c r="S716" i="10" s="1"/>
  <c r="Y715" i="10"/>
  <c r="Z715" i="10" l="1"/>
  <c r="F715" i="10" s="1"/>
  <c r="L714" i="11"/>
  <c r="T716" i="10"/>
  <c r="V716" i="10" l="1"/>
  <c r="W716" i="10" s="1"/>
  <c r="U716" i="10"/>
  <c r="I713" i="11"/>
  <c r="X716" i="10" l="1"/>
  <c r="N717" i="10"/>
  <c r="O717" i="10" s="1"/>
  <c r="S717" i="10" s="1"/>
  <c r="Y716" i="10"/>
  <c r="L715" i="11" l="1"/>
  <c r="T717" i="10"/>
  <c r="Z716" i="10"/>
  <c r="F716" i="10" s="1"/>
  <c r="V717" i="10" l="1"/>
  <c r="W717" i="10" s="1"/>
  <c r="U717" i="10"/>
  <c r="I714" i="11"/>
  <c r="X717" i="10" l="1"/>
  <c r="N718" i="10"/>
  <c r="O718" i="10" s="1"/>
  <c r="S718" i="10" s="1"/>
  <c r="Y717" i="10"/>
  <c r="Z717" i="10" l="1"/>
  <c r="F717" i="10" s="1"/>
  <c r="L716" i="11"/>
  <c r="T718" i="10"/>
  <c r="V718" i="10" l="1"/>
  <c r="W718" i="10" s="1"/>
  <c r="U718" i="10"/>
  <c r="I715" i="11"/>
  <c r="X718" i="10" l="1"/>
  <c r="N719" i="10"/>
  <c r="O719" i="10" s="1"/>
  <c r="S719" i="10" s="1"/>
  <c r="Y718" i="10"/>
  <c r="L717" i="11" l="1"/>
  <c r="T719" i="10"/>
  <c r="Z718" i="10"/>
  <c r="F718" i="10" s="1"/>
  <c r="V719" i="10" l="1"/>
  <c r="W719" i="10" s="1"/>
  <c r="U719" i="10"/>
  <c r="I716" i="11"/>
  <c r="X719" i="10" l="1"/>
  <c r="N720" i="10"/>
  <c r="O720" i="10" s="1"/>
  <c r="S720" i="10" s="1"/>
  <c r="Y719" i="10"/>
  <c r="T720" i="10" l="1"/>
  <c r="L718" i="11"/>
  <c r="Z719" i="10"/>
  <c r="F719" i="10" s="1"/>
  <c r="V720" i="10" l="1"/>
  <c r="W720" i="10" s="1"/>
  <c r="U720" i="10"/>
  <c r="I717" i="11"/>
  <c r="X720" i="10" l="1"/>
  <c r="N721" i="10"/>
  <c r="O721" i="10" s="1"/>
  <c r="S721" i="10" s="1"/>
  <c r="Y720" i="10"/>
  <c r="Z720" i="10" l="1"/>
  <c r="F720" i="10" s="1"/>
  <c r="L719" i="11"/>
  <c r="T721" i="10"/>
  <c r="V721" i="10" l="1"/>
  <c r="W721" i="10" s="1"/>
  <c r="U721" i="10"/>
  <c r="I718" i="11"/>
  <c r="X721" i="10" l="1"/>
  <c r="N722" i="10"/>
  <c r="O722" i="10" s="1"/>
  <c r="S722" i="10" s="1"/>
  <c r="Y721" i="10"/>
  <c r="L720" i="11" l="1"/>
  <c r="T722" i="10"/>
  <c r="Z721" i="10"/>
  <c r="F721" i="10" s="1"/>
  <c r="V722" i="10" l="1"/>
  <c r="W722" i="10" s="1"/>
  <c r="U722" i="10"/>
  <c r="I719" i="11"/>
  <c r="X722" i="10" l="1"/>
  <c r="N723" i="10"/>
  <c r="O723" i="10" s="1"/>
  <c r="S723" i="10" s="1"/>
  <c r="Y722" i="10"/>
  <c r="Z722" i="10" l="1"/>
  <c r="F722" i="10" s="1"/>
  <c r="L721" i="11"/>
  <c r="T723" i="10"/>
  <c r="V723" i="10" l="1"/>
  <c r="W723" i="10" s="1"/>
  <c r="U723" i="10"/>
  <c r="I720" i="11"/>
  <c r="X723" i="10" l="1"/>
  <c r="N724" i="10"/>
  <c r="O724" i="10" s="1"/>
  <c r="S724" i="10" s="1"/>
  <c r="Y723" i="10"/>
  <c r="L722" i="11" l="1"/>
  <c r="T724" i="10"/>
  <c r="Z723" i="10"/>
  <c r="F723" i="10" s="1"/>
  <c r="V724" i="10" l="1"/>
  <c r="W724" i="10" s="1"/>
  <c r="U724" i="10"/>
  <c r="I721" i="11"/>
  <c r="X724" i="10" l="1"/>
  <c r="N725" i="10"/>
  <c r="O725" i="10" s="1"/>
  <c r="S725" i="10" s="1"/>
  <c r="Y724" i="10"/>
  <c r="Z724" i="10" l="1"/>
  <c r="F724" i="10" s="1"/>
  <c r="L723" i="11"/>
  <c r="T725" i="10"/>
  <c r="V725" i="10" l="1"/>
  <c r="W725" i="10" s="1"/>
  <c r="U725" i="10"/>
  <c r="I722" i="11"/>
  <c r="X725" i="10" l="1"/>
  <c r="N726" i="10"/>
  <c r="O726" i="10" s="1"/>
  <c r="S726" i="10" s="1"/>
  <c r="Y725" i="10"/>
  <c r="L724" i="11" l="1"/>
  <c r="T726" i="10"/>
  <c r="Z725" i="10"/>
  <c r="F725" i="10" s="1"/>
  <c r="V726" i="10" l="1"/>
  <c r="W726" i="10" s="1"/>
  <c r="U726" i="10"/>
  <c r="I723" i="11"/>
  <c r="X726" i="10" l="1"/>
  <c r="N727" i="10"/>
  <c r="O727" i="10" s="1"/>
  <c r="S727" i="10" s="1"/>
  <c r="Y726" i="10"/>
  <c r="Z726" i="10" l="1"/>
  <c r="F726" i="10" s="1"/>
  <c r="T727" i="10"/>
  <c r="L725" i="11"/>
  <c r="V727" i="10" l="1"/>
  <c r="W727" i="10" s="1"/>
  <c r="U727" i="10"/>
  <c r="I724" i="11"/>
  <c r="X727" i="10" l="1"/>
  <c r="N728" i="10"/>
  <c r="O728" i="10" s="1"/>
  <c r="S728" i="10" s="1"/>
  <c r="Y727" i="10"/>
  <c r="Z727" i="10" l="1"/>
  <c r="F727" i="10" s="1"/>
  <c r="L726" i="11"/>
  <c r="T728" i="10"/>
  <c r="V728" i="10" l="1"/>
  <c r="W728" i="10" s="1"/>
  <c r="U728" i="10"/>
  <c r="I725" i="11"/>
  <c r="X728" i="10" l="1"/>
  <c r="N729" i="10"/>
  <c r="O729" i="10" s="1"/>
  <c r="S729" i="10" s="1"/>
  <c r="Y728" i="10"/>
  <c r="Z728" i="10" l="1"/>
  <c r="F728" i="10" s="1"/>
  <c r="L727" i="11"/>
  <c r="T729" i="10"/>
  <c r="V729" i="10" l="1"/>
  <c r="W729" i="10" s="1"/>
  <c r="U729" i="10"/>
  <c r="I726" i="11"/>
  <c r="X729" i="10" l="1"/>
  <c r="N730" i="10"/>
  <c r="O730" i="10" s="1"/>
  <c r="S730" i="10" s="1"/>
  <c r="Y729" i="10"/>
  <c r="L728" i="11" l="1"/>
  <c r="T730" i="10"/>
  <c r="Z729" i="10"/>
  <c r="F729" i="10" s="1"/>
  <c r="V730" i="10" l="1"/>
  <c r="W730" i="10" s="1"/>
  <c r="U730" i="10"/>
  <c r="I727" i="11"/>
  <c r="X730" i="10" l="1"/>
  <c r="N731" i="10"/>
  <c r="O731" i="10" s="1"/>
  <c r="S731" i="10" s="1"/>
  <c r="Y730" i="10"/>
  <c r="Z730" i="10" l="1"/>
  <c r="F730" i="10" s="1"/>
  <c r="T731" i="10"/>
  <c r="L729" i="11"/>
  <c r="V731" i="10" l="1"/>
  <c r="W731" i="10" s="1"/>
  <c r="U731" i="10"/>
  <c r="I728" i="11"/>
  <c r="X731" i="10" l="1"/>
  <c r="N732" i="10"/>
  <c r="O732" i="10" s="1"/>
  <c r="S732" i="10" s="1"/>
  <c r="Y731" i="10"/>
  <c r="Z731" i="10" l="1"/>
  <c r="F731" i="10" s="1"/>
  <c r="T732" i="10"/>
  <c r="L730" i="11"/>
  <c r="V732" i="10" l="1"/>
  <c r="W732" i="10" s="1"/>
  <c r="U732" i="10"/>
  <c r="I729" i="11"/>
  <c r="X732" i="10" l="1"/>
  <c r="N733" i="10"/>
  <c r="O733" i="10" s="1"/>
  <c r="S733" i="10" s="1"/>
  <c r="Y732" i="10"/>
  <c r="Z732" i="10" l="1"/>
  <c r="F732" i="10" s="1"/>
  <c r="L731" i="11"/>
  <c r="T733" i="10"/>
  <c r="V733" i="10" l="1"/>
  <c r="W733" i="10" s="1"/>
  <c r="U733" i="10"/>
  <c r="I730" i="11"/>
  <c r="X733" i="10" l="1"/>
  <c r="N734" i="10"/>
  <c r="O734" i="10" s="1"/>
  <c r="S734" i="10" s="1"/>
  <c r="Y733" i="10"/>
  <c r="Z733" i="10" l="1"/>
  <c r="F733" i="10" s="1"/>
  <c r="L732" i="11"/>
  <c r="T734" i="10"/>
  <c r="V734" i="10" l="1"/>
  <c r="W734" i="10" s="1"/>
  <c r="U734" i="10"/>
  <c r="I731" i="11"/>
  <c r="X734" i="10" l="1"/>
  <c r="N735" i="10"/>
  <c r="O735" i="10" s="1"/>
  <c r="S735" i="10" s="1"/>
  <c r="Y734" i="10"/>
  <c r="Z734" i="10" l="1"/>
  <c r="F734" i="10" s="1"/>
  <c r="L733" i="11"/>
  <c r="T735" i="10"/>
  <c r="V735" i="10" l="1"/>
  <c r="W735" i="10" s="1"/>
  <c r="U735" i="10"/>
  <c r="I732" i="11"/>
  <c r="X735" i="10" l="1"/>
  <c r="N736" i="10"/>
  <c r="O736" i="10" s="1"/>
  <c r="S736" i="10" s="1"/>
  <c r="Y735" i="10"/>
  <c r="Z735" i="10" l="1"/>
  <c r="F735" i="10" s="1"/>
  <c r="L734" i="11"/>
  <c r="T736" i="10"/>
  <c r="V736" i="10" l="1"/>
  <c r="W736" i="10" s="1"/>
  <c r="U736" i="10"/>
  <c r="I733" i="11"/>
  <c r="X736" i="10" l="1"/>
  <c r="N737" i="10"/>
  <c r="O737" i="10" s="1"/>
  <c r="S737" i="10" s="1"/>
  <c r="Y736" i="10"/>
  <c r="Z736" i="10" l="1"/>
  <c r="F736" i="10" s="1"/>
  <c r="T737" i="10"/>
  <c r="L735" i="11"/>
  <c r="V737" i="10" l="1"/>
  <c r="W737" i="10" s="1"/>
  <c r="U737" i="10"/>
  <c r="I734" i="11"/>
  <c r="X737" i="10" l="1"/>
  <c r="N738" i="10"/>
  <c r="O738" i="10" s="1"/>
  <c r="S738" i="10" s="1"/>
  <c r="Y737" i="10"/>
  <c r="L736" i="11" l="1"/>
  <c r="T738" i="10"/>
  <c r="Z737" i="10"/>
  <c r="F737" i="10" s="1"/>
  <c r="V738" i="10" l="1"/>
  <c r="W738" i="10" s="1"/>
  <c r="U738" i="10"/>
  <c r="I735" i="11"/>
  <c r="X738" i="10" l="1"/>
  <c r="N739" i="10"/>
  <c r="O739" i="10" s="1"/>
  <c r="S739" i="10" s="1"/>
  <c r="Y738" i="10"/>
  <c r="T739" i="10" l="1"/>
  <c r="L737" i="11"/>
  <c r="Z738" i="10"/>
  <c r="F738" i="10" s="1"/>
  <c r="V739" i="10" l="1"/>
  <c r="W739" i="10" s="1"/>
  <c r="U739" i="10"/>
  <c r="I736" i="11"/>
  <c r="X739" i="10" l="1"/>
  <c r="N740" i="10"/>
  <c r="O740" i="10" s="1"/>
  <c r="S740" i="10" s="1"/>
  <c r="Y739" i="10"/>
  <c r="L738" i="11" l="1"/>
  <c r="T740" i="10"/>
  <c r="Z739" i="10"/>
  <c r="F739" i="10" s="1"/>
  <c r="V740" i="10" l="1"/>
  <c r="W740" i="10" s="1"/>
  <c r="U740" i="10"/>
  <c r="I737" i="11"/>
  <c r="X740" i="10" l="1"/>
  <c r="N741" i="10"/>
  <c r="O741" i="10" s="1"/>
  <c r="S741" i="10" s="1"/>
  <c r="Y740" i="10"/>
  <c r="Z740" i="10" l="1"/>
  <c r="F740" i="10" s="1"/>
  <c r="L739" i="11"/>
  <c r="T741" i="10"/>
  <c r="V741" i="10" l="1"/>
  <c r="W741" i="10" s="1"/>
  <c r="U741" i="10"/>
  <c r="I738" i="11"/>
  <c r="X741" i="10" l="1"/>
  <c r="N742" i="10"/>
  <c r="O742" i="10" s="1"/>
  <c r="S742" i="10" s="1"/>
  <c r="Y741" i="10"/>
  <c r="Z741" i="10" l="1"/>
  <c r="F741" i="10" s="1"/>
  <c r="L740" i="11"/>
  <c r="T742" i="10"/>
  <c r="V742" i="10" l="1"/>
  <c r="W742" i="10" s="1"/>
  <c r="U742" i="10"/>
  <c r="I739" i="11"/>
  <c r="X742" i="10" l="1"/>
  <c r="N743" i="10"/>
  <c r="O743" i="10" s="1"/>
  <c r="S743" i="10" s="1"/>
  <c r="Y742" i="10"/>
  <c r="Z742" i="10" l="1"/>
  <c r="F742" i="10" s="1"/>
  <c r="L741" i="11"/>
  <c r="T743" i="10"/>
  <c r="V743" i="10" l="1"/>
  <c r="W743" i="10" s="1"/>
  <c r="U743" i="10"/>
  <c r="I740" i="11"/>
  <c r="X743" i="10" l="1"/>
  <c r="N744" i="10"/>
  <c r="O744" i="10" s="1"/>
  <c r="S744" i="10" s="1"/>
  <c r="Y743" i="10"/>
  <c r="Z743" i="10" l="1"/>
  <c r="F743" i="10" s="1"/>
  <c r="L742" i="11"/>
  <c r="T744" i="10"/>
  <c r="V744" i="10" l="1"/>
  <c r="W744" i="10" s="1"/>
  <c r="U744" i="10"/>
  <c r="I741" i="11"/>
  <c r="X744" i="10" l="1"/>
  <c r="N745" i="10"/>
  <c r="O745" i="10" s="1"/>
  <c r="S745" i="10" s="1"/>
  <c r="Y744" i="10"/>
  <c r="Z744" i="10" l="1"/>
  <c r="F744" i="10" s="1"/>
  <c r="L743" i="11"/>
  <c r="T745" i="10"/>
  <c r="V745" i="10" l="1"/>
  <c r="W745" i="10" s="1"/>
  <c r="U745" i="10"/>
  <c r="I742" i="11"/>
  <c r="X745" i="10" l="1"/>
  <c r="N746" i="10"/>
  <c r="O746" i="10" s="1"/>
  <c r="S746" i="10" s="1"/>
  <c r="Y745" i="10"/>
  <c r="Z745" i="10" l="1"/>
  <c r="F745" i="10" s="1"/>
  <c r="T746" i="10"/>
  <c r="L744" i="11"/>
  <c r="V746" i="10" l="1"/>
  <c r="W746" i="10" s="1"/>
  <c r="U746" i="10"/>
  <c r="I743" i="11"/>
  <c r="X746" i="10" l="1"/>
  <c r="N747" i="10"/>
  <c r="O747" i="10" s="1"/>
  <c r="S747" i="10" s="1"/>
  <c r="Y746" i="10"/>
  <c r="L745" i="11" l="1"/>
  <c r="T747" i="10"/>
  <c r="Z746" i="10"/>
  <c r="F746" i="10" s="1"/>
  <c r="V747" i="10" l="1"/>
  <c r="W747" i="10" s="1"/>
  <c r="U747" i="10"/>
  <c r="I744" i="11"/>
  <c r="X747" i="10" l="1"/>
  <c r="N748" i="10"/>
  <c r="O748" i="10" s="1"/>
  <c r="S748" i="10" s="1"/>
  <c r="Y747" i="10"/>
  <c r="L746" i="11" l="1"/>
  <c r="T748" i="10"/>
  <c r="Z747" i="10"/>
  <c r="F747" i="10" s="1"/>
  <c r="V748" i="10" l="1"/>
  <c r="W748" i="10" s="1"/>
  <c r="U748" i="10"/>
  <c r="I745" i="11"/>
  <c r="X748" i="10" l="1"/>
  <c r="N749" i="10"/>
  <c r="O749" i="10" s="1"/>
  <c r="S749" i="10" s="1"/>
  <c r="Y748" i="10"/>
  <c r="Z748" i="10" l="1"/>
  <c r="F748" i="10" s="1"/>
  <c r="T749" i="10"/>
  <c r="L747" i="11"/>
  <c r="V749" i="10" l="1"/>
  <c r="W749" i="10" s="1"/>
  <c r="U749" i="10"/>
  <c r="I746" i="11"/>
  <c r="X749" i="10" l="1"/>
  <c r="N750" i="10"/>
  <c r="O750" i="10" s="1"/>
  <c r="S750" i="10" s="1"/>
  <c r="Y749" i="10"/>
  <c r="T750" i="10" l="1"/>
  <c r="L748" i="11"/>
  <c r="Z749" i="10"/>
  <c r="F749" i="10" s="1"/>
  <c r="V750" i="10" l="1"/>
  <c r="W750" i="10" s="1"/>
  <c r="U750" i="10"/>
  <c r="I747" i="11"/>
  <c r="X750" i="10" l="1"/>
  <c r="N751" i="10"/>
  <c r="O751" i="10" s="1"/>
  <c r="S751" i="10" s="1"/>
  <c r="Y750" i="10"/>
  <c r="Z750" i="10" l="1"/>
  <c r="F750" i="10" s="1"/>
  <c r="T751" i="10"/>
  <c r="L749" i="11"/>
  <c r="V751" i="10" l="1"/>
  <c r="W751" i="10" s="1"/>
  <c r="U751" i="10"/>
  <c r="I748" i="11"/>
  <c r="X751" i="10" l="1"/>
  <c r="N752" i="10"/>
  <c r="O752" i="10" s="1"/>
  <c r="S752" i="10" s="1"/>
  <c r="Y751" i="10"/>
  <c r="L750" i="11" l="1"/>
  <c r="T752" i="10"/>
  <c r="Z751" i="10"/>
  <c r="F751" i="10" s="1"/>
  <c r="V752" i="10" l="1"/>
  <c r="W752" i="10" s="1"/>
  <c r="U752" i="10"/>
  <c r="I749" i="11"/>
  <c r="X752" i="10" l="1"/>
  <c r="N753" i="10"/>
  <c r="O753" i="10" s="1"/>
  <c r="S753" i="10" s="1"/>
  <c r="Y752" i="10"/>
  <c r="Z752" i="10" l="1"/>
  <c r="F752" i="10" s="1"/>
  <c r="L751" i="11"/>
  <c r="T753" i="10"/>
  <c r="V753" i="10" l="1"/>
  <c r="W753" i="10" s="1"/>
  <c r="U753" i="10"/>
  <c r="I750" i="11"/>
  <c r="X753" i="10" l="1"/>
  <c r="N754" i="10"/>
  <c r="O754" i="10" s="1"/>
  <c r="S754" i="10" s="1"/>
  <c r="Y753" i="10"/>
  <c r="L752" i="11" l="1"/>
  <c r="T754" i="10"/>
  <c r="Z753" i="10"/>
  <c r="F753" i="10" s="1"/>
  <c r="V754" i="10" l="1"/>
  <c r="W754" i="10" s="1"/>
  <c r="U754" i="10"/>
  <c r="I751" i="11"/>
  <c r="X754" i="10" l="1"/>
  <c r="N755" i="10"/>
  <c r="O755" i="10" s="1"/>
  <c r="S755" i="10" s="1"/>
  <c r="Y754" i="10"/>
  <c r="T755" i="10" l="1"/>
  <c r="L753" i="11"/>
  <c r="Z754" i="10"/>
  <c r="F754" i="10" s="1"/>
  <c r="V755" i="10" l="1"/>
  <c r="W755" i="10" s="1"/>
  <c r="U755" i="10"/>
  <c r="I752" i="11"/>
  <c r="X755" i="10" l="1"/>
  <c r="N756" i="10"/>
  <c r="O756" i="10" s="1"/>
  <c r="S756" i="10" s="1"/>
  <c r="Y755" i="10"/>
  <c r="L754" i="11" l="1"/>
  <c r="T756" i="10"/>
  <c r="Z755" i="10"/>
  <c r="F755" i="10" s="1"/>
  <c r="V756" i="10" l="1"/>
  <c r="W756" i="10" s="1"/>
  <c r="U756" i="10"/>
  <c r="I753" i="11"/>
  <c r="X756" i="10" l="1"/>
  <c r="N757" i="10"/>
  <c r="O757" i="10" s="1"/>
  <c r="S757" i="10" s="1"/>
  <c r="Y756" i="10"/>
  <c r="Z756" i="10" l="1"/>
  <c r="F756" i="10" s="1"/>
  <c r="L755" i="11"/>
  <c r="T757" i="10"/>
  <c r="V757" i="10" l="1"/>
  <c r="W757" i="10" s="1"/>
  <c r="U757" i="10"/>
  <c r="I754" i="11"/>
  <c r="X757" i="10" l="1"/>
  <c r="N758" i="10"/>
  <c r="O758" i="10" s="1"/>
  <c r="S758" i="10" s="1"/>
  <c r="Y757" i="10"/>
  <c r="Z757" i="10" l="1"/>
  <c r="F757" i="10" s="1"/>
  <c r="L756" i="11"/>
  <c r="T758" i="10"/>
  <c r="V758" i="10" l="1"/>
  <c r="W758" i="10" s="1"/>
  <c r="U758" i="10"/>
  <c r="I755" i="11"/>
  <c r="X758" i="10" l="1"/>
  <c r="N759" i="10"/>
  <c r="O759" i="10" s="1"/>
  <c r="S759" i="10" s="1"/>
  <c r="Y758" i="10"/>
  <c r="Z758" i="10" l="1"/>
  <c r="F758" i="10" s="1"/>
  <c r="L757" i="11"/>
  <c r="T759" i="10"/>
  <c r="V759" i="10" l="1"/>
  <c r="W759" i="10" s="1"/>
  <c r="U759" i="10"/>
  <c r="I756" i="11"/>
  <c r="X759" i="10" l="1"/>
  <c r="N760" i="10"/>
  <c r="O760" i="10" s="1"/>
  <c r="S760" i="10" s="1"/>
  <c r="Y759" i="10"/>
  <c r="L758" i="11" l="1"/>
  <c r="T760" i="10"/>
  <c r="Z759" i="10"/>
  <c r="F759" i="10" s="1"/>
  <c r="V760" i="10" l="1"/>
  <c r="W760" i="10" s="1"/>
  <c r="U760" i="10"/>
  <c r="I757" i="11"/>
  <c r="X760" i="10" l="1"/>
  <c r="N761" i="10"/>
  <c r="O761" i="10" s="1"/>
  <c r="S761" i="10" s="1"/>
  <c r="Y760" i="10"/>
  <c r="Z760" i="10" l="1"/>
  <c r="F760" i="10" s="1"/>
  <c r="L759" i="11"/>
  <c r="T761" i="10"/>
  <c r="V761" i="10" l="1"/>
  <c r="W761" i="10" s="1"/>
  <c r="U761" i="10"/>
  <c r="I758" i="11"/>
  <c r="X761" i="10" l="1"/>
  <c r="N762" i="10"/>
  <c r="O762" i="10" s="1"/>
  <c r="S762" i="10" s="1"/>
  <c r="Y761" i="10"/>
  <c r="Z761" i="10" l="1"/>
  <c r="F761" i="10" s="1"/>
  <c r="T762" i="10"/>
  <c r="L760" i="11"/>
  <c r="V762" i="10" l="1"/>
  <c r="W762" i="10" s="1"/>
  <c r="U762" i="10"/>
  <c r="I759" i="11"/>
  <c r="X762" i="10" l="1"/>
  <c r="N763" i="10"/>
  <c r="O763" i="10" s="1"/>
  <c r="S763" i="10" s="1"/>
  <c r="Y762" i="10"/>
  <c r="Z762" i="10" l="1"/>
  <c r="F762" i="10" s="1"/>
  <c r="T763" i="10"/>
  <c r="L761" i="11"/>
  <c r="V763" i="10" l="1"/>
  <c r="W763" i="10" s="1"/>
  <c r="U763" i="10"/>
  <c r="I760" i="11"/>
  <c r="X763" i="10" l="1"/>
  <c r="N764" i="10"/>
  <c r="O764" i="10" s="1"/>
  <c r="S764" i="10" s="1"/>
  <c r="Y763" i="10"/>
  <c r="Z763" i="10" l="1"/>
  <c r="F763" i="10" s="1"/>
  <c r="L762" i="11"/>
  <c r="T764" i="10"/>
  <c r="V764" i="10" l="1"/>
  <c r="W764" i="10" s="1"/>
  <c r="U764" i="10"/>
  <c r="I761" i="11"/>
  <c r="X764" i="10" l="1"/>
  <c r="N765" i="10"/>
  <c r="O765" i="10" s="1"/>
  <c r="S765" i="10" s="1"/>
  <c r="Y764" i="10"/>
  <c r="Z764" i="10" l="1"/>
  <c r="F764" i="10" s="1"/>
  <c r="L763" i="11"/>
  <c r="T765" i="10"/>
  <c r="V765" i="10" l="1"/>
  <c r="W765" i="10" s="1"/>
  <c r="U765" i="10"/>
  <c r="I762" i="11"/>
  <c r="X765" i="10" l="1"/>
  <c r="N766" i="10"/>
  <c r="O766" i="10" s="1"/>
  <c r="S766" i="10" s="1"/>
  <c r="Y765" i="10"/>
  <c r="Z765" i="10" l="1"/>
  <c r="F765" i="10" s="1"/>
  <c r="T766" i="10"/>
  <c r="L764" i="11"/>
  <c r="V766" i="10" l="1"/>
  <c r="W766" i="10" s="1"/>
  <c r="U766" i="10"/>
  <c r="I763" i="11"/>
  <c r="X766" i="10" l="1"/>
  <c r="N767" i="10"/>
  <c r="O767" i="10" s="1"/>
  <c r="S767" i="10" s="1"/>
  <c r="Y766" i="10"/>
  <c r="Z766" i="10" l="1"/>
  <c r="F766" i="10" s="1"/>
  <c r="T767" i="10"/>
  <c r="L765" i="11"/>
  <c r="V767" i="10" l="1"/>
  <c r="W767" i="10" s="1"/>
  <c r="U767" i="10"/>
  <c r="I764" i="11"/>
  <c r="X767" i="10" l="1"/>
  <c r="N768" i="10"/>
  <c r="O768" i="10" s="1"/>
  <c r="S768" i="10" s="1"/>
  <c r="Y767" i="10"/>
  <c r="Z767" i="10" l="1"/>
  <c r="F767" i="10" s="1"/>
  <c r="L766" i="11"/>
  <c r="T768" i="10"/>
  <c r="V768" i="10" l="1"/>
  <c r="W768" i="10" s="1"/>
  <c r="U768" i="10"/>
  <c r="I765" i="11"/>
  <c r="X768" i="10" l="1"/>
  <c r="N769" i="10"/>
  <c r="O769" i="10" s="1"/>
  <c r="S769" i="10" s="1"/>
  <c r="Y768" i="10"/>
  <c r="L767" i="11" l="1"/>
  <c r="T769" i="10"/>
  <c r="Z768" i="10"/>
  <c r="F768" i="10" s="1"/>
  <c r="V769" i="10" l="1"/>
  <c r="W769" i="10" s="1"/>
  <c r="U769" i="10"/>
  <c r="I766" i="11"/>
  <c r="X769" i="10" l="1"/>
  <c r="N770" i="10"/>
  <c r="O770" i="10" s="1"/>
  <c r="S770" i="10" s="1"/>
  <c r="Y769" i="10"/>
  <c r="L768" i="11" l="1"/>
  <c r="T770" i="10"/>
  <c r="Z769" i="10"/>
  <c r="F769" i="10" s="1"/>
  <c r="V770" i="10" l="1"/>
  <c r="W770" i="10" s="1"/>
  <c r="U770" i="10"/>
  <c r="I767" i="11"/>
  <c r="X770" i="10" l="1"/>
  <c r="N771" i="10"/>
  <c r="O771" i="10" s="1"/>
  <c r="S771" i="10" s="1"/>
  <c r="Y770" i="10"/>
  <c r="T771" i="10" l="1"/>
  <c r="L769" i="11"/>
  <c r="Z770" i="10"/>
  <c r="F770" i="10" s="1"/>
  <c r="V771" i="10" l="1"/>
  <c r="W771" i="10" s="1"/>
  <c r="U771" i="10"/>
  <c r="I768" i="11"/>
  <c r="X771" i="10" l="1"/>
  <c r="N772" i="10"/>
  <c r="O772" i="10" s="1"/>
  <c r="S772" i="10" s="1"/>
  <c r="Y771" i="10"/>
  <c r="L770" i="11" l="1"/>
  <c r="T772" i="10"/>
  <c r="Z771" i="10"/>
  <c r="F771" i="10" s="1"/>
  <c r="V772" i="10" l="1"/>
  <c r="W772" i="10" s="1"/>
  <c r="U772" i="10"/>
  <c r="I769" i="11"/>
  <c r="X772" i="10" l="1"/>
  <c r="N773" i="10"/>
  <c r="O773" i="10" s="1"/>
  <c r="S773" i="10" s="1"/>
  <c r="Y772" i="10"/>
  <c r="Z772" i="10" l="1"/>
  <c r="F772" i="10" s="1"/>
  <c r="L771" i="11"/>
  <c r="T773" i="10"/>
  <c r="V773" i="10" l="1"/>
  <c r="W773" i="10" s="1"/>
  <c r="U773" i="10"/>
  <c r="I770" i="11"/>
  <c r="X773" i="10" l="1"/>
  <c r="N774" i="10"/>
  <c r="O774" i="10" s="1"/>
  <c r="S774" i="10" s="1"/>
  <c r="Y773" i="10"/>
  <c r="Z773" i="10" l="1"/>
  <c r="F773" i="10" s="1"/>
  <c r="L772" i="11"/>
  <c r="T774" i="10"/>
  <c r="V774" i="10" l="1"/>
  <c r="W774" i="10" s="1"/>
  <c r="U774" i="10"/>
  <c r="I771" i="11"/>
  <c r="X774" i="10" l="1"/>
  <c r="N775" i="10"/>
  <c r="O775" i="10" s="1"/>
  <c r="S775" i="10" s="1"/>
  <c r="Y774" i="10"/>
  <c r="Z774" i="10" l="1"/>
  <c r="F774" i="10" s="1"/>
  <c r="T775" i="10"/>
  <c r="L773" i="11"/>
  <c r="V775" i="10" l="1"/>
  <c r="W775" i="10" s="1"/>
  <c r="U775" i="10"/>
  <c r="I772" i="11"/>
  <c r="X775" i="10" l="1"/>
  <c r="N776" i="10"/>
  <c r="O776" i="10" s="1"/>
  <c r="S776" i="10" s="1"/>
  <c r="Y775" i="10"/>
  <c r="Z775" i="10" l="1"/>
  <c r="F775" i="10" s="1"/>
  <c r="L774" i="11"/>
  <c r="T776" i="10"/>
  <c r="V776" i="10" l="1"/>
  <c r="W776" i="10" s="1"/>
  <c r="U776" i="10"/>
  <c r="I773" i="11"/>
  <c r="X776" i="10" l="1"/>
  <c r="N777" i="10"/>
  <c r="O777" i="10" s="1"/>
  <c r="S777" i="10" s="1"/>
  <c r="Y776" i="10"/>
  <c r="Z776" i="10" l="1"/>
  <c r="F776" i="10" s="1"/>
  <c r="L775" i="11"/>
  <c r="T777" i="10"/>
  <c r="V777" i="10" l="1"/>
  <c r="W777" i="10" s="1"/>
  <c r="U777" i="10"/>
  <c r="I774" i="11"/>
  <c r="X777" i="10" l="1"/>
  <c r="N778" i="10"/>
  <c r="O778" i="10" s="1"/>
  <c r="S778" i="10" s="1"/>
  <c r="Y777" i="10"/>
  <c r="L776" i="11" l="1"/>
  <c r="T778" i="10"/>
  <c r="Z777" i="10"/>
  <c r="F777" i="10" s="1"/>
  <c r="V778" i="10" l="1"/>
  <c r="W778" i="10" s="1"/>
  <c r="U778" i="10"/>
  <c r="I775" i="11"/>
  <c r="X778" i="10" l="1"/>
  <c r="N779" i="10"/>
  <c r="O779" i="10" s="1"/>
  <c r="S779" i="10" s="1"/>
  <c r="Y778" i="10"/>
  <c r="Z778" i="10" l="1"/>
  <c r="F778" i="10" s="1"/>
  <c r="L777" i="11"/>
  <c r="T779" i="10"/>
  <c r="V779" i="10" l="1"/>
  <c r="W779" i="10" s="1"/>
  <c r="U779" i="10"/>
  <c r="I776" i="11"/>
  <c r="X779" i="10" l="1"/>
  <c r="N780" i="10"/>
  <c r="O780" i="10" s="1"/>
  <c r="S780" i="10" s="1"/>
  <c r="Y779" i="10"/>
  <c r="Z779" i="10" l="1"/>
  <c r="F779" i="10" s="1"/>
  <c r="L778" i="11"/>
  <c r="T780" i="10"/>
  <c r="V780" i="10" l="1"/>
  <c r="W780" i="10" s="1"/>
  <c r="U780" i="10"/>
  <c r="I777" i="11"/>
  <c r="X780" i="10" l="1"/>
  <c r="N781" i="10"/>
  <c r="O781" i="10" s="1"/>
  <c r="S781" i="10" s="1"/>
  <c r="Y780" i="10"/>
  <c r="Z780" i="10" l="1"/>
  <c r="F780" i="10" s="1"/>
  <c r="L779" i="11"/>
  <c r="T781" i="10"/>
  <c r="V781" i="10" l="1"/>
  <c r="W781" i="10" s="1"/>
  <c r="U781" i="10"/>
  <c r="I778" i="11"/>
  <c r="X781" i="10" l="1"/>
  <c r="N782" i="10"/>
  <c r="O782" i="10" s="1"/>
  <c r="S782" i="10" s="1"/>
  <c r="Y781" i="10"/>
  <c r="Z781" i="10" l="1"/>
  <c r="F781" i="10" s="1"/>
  <c r="T782" i="10"/>
  <c r="L780" i="11"/>
  <c r="V782" i="10" l="1"/>
  <c r="W782" i="10" s="1"/>
  <c r="U782" i="10"/>
  <c r="I779" i="11"/>
  <c r="X782" i="10" l="1"/>
  <c r="N783" i="10"/>
  <c r="O783" i="10" s="1"/>
  <c r="S783" i="10" s="1"/>
  <c r="Y782" i="10"/>
  <c r="Z782" i="10" l="1"/>
  <c r="F782" i="10" s="1"/>
  <c r="T783" i="10"/>
  <c r="L781" i="11"/>
  <c r="V783" i="10" l="1"/>
  <c r="W783" i="10" s="1"/>
  <c r="U783" i="10"/>
  <c r="I780" i="11"/>
  <c r="X783" i="10" l="1"/>
  <c r="N784" i="10"/>
  <c r="O784" i="10" s="1"/>
  <c r="S784" i="10" s="1"/>
  <c r="Y783" i="10"/>
  <c r="Z783" i="10" l="1"/>
  <c r="F783" i="10" s="1"/>
  <c r="L782" i="11"/>
  <c r="T784" i="10"/>
  <c r="V784" i="10" l="1"/>
  <c r="W784" i="10" s="1"/>
  <c r="U784" i="10"/>
  <c r="I781" i="11"/>
  <c r="X784" i="10" l="1"/>
  <c r="N785" i="10"/>
  <c r="O785" i="10" s="1"/>
  <c r="S785" i="10" s="1"/>
  <c r="Y784" i="10"/>
  <c r="Z784" i="10" l="1"/>
  <c r="F784" i="10" s="1"/>
  <c r="L783" i="11"/>
  <c r="T785" i="10"/>
  <c r="V785" i="10" l="1"/>
  <c r="W785" i="10" s="1"/>
  <c r="U785" i="10"/>
  <c r="I782" i="11"/>
  <c r="X785" i="10" l="1"/>
  <c r="N786" i="10"/>
  <c r="O786" i="10" s="1"/>
  <c r="S786" i="10" s="1"/>
  <c r="Y785" i="10"/>
  <c r="Z785" i="10" l="1"/>
  <c r="F785" i="10" s="1"/>
  <c r="L784" i="11"/>
  <c r="T786" i="10"/>
  <c r="V786" i="10" l="1"/>
  <c r="W786" i="10" s="1"/>
  <c r="U786" i="10"/>
  <c r="I783" i="11"/>
  <c r="X786" i="10" l="1"/>
  <c r="N787" i="10"/>
  <c r="O787" i="10" s="1"/>
  <c r="S787" i="10" s="1"/>
  <c r="Y786" i="10"/>
  <c r="Z786" i="10" l="1"/>
  <c r="F786" i="10" s="1"/>
  <c r="L785" i="11"/>
  <c r="T787" i="10"/>
  <c r="V787" i="10" l="1"/>
  <c r="W787" i="10" s="1"/>
  <c r="U787" i="10"/>
  <c r="I784" i="11"/>
  <c r="X787" i="10" l="1"/>
  <c r="N788" i="10"/>
  <c r="O788" i="10" s="1"/>
  <c r="S788" i="10" s="1"/>
  <c r="Y787" i="10"/>
  <c r="L786" i="11" l="1"/>
  <c r="T788" i="10"/>
  <c r="Z787" i="10"/>
  <c r="F787" i="10" s="1"/>
  <c r="V788" i="10" l="1"/>
  <c r="W788" i="10" s="1"/>
  <c r="U788" i="10"/>
  <c r="I785" i="11"/>
  <c r="X788" i="10" l="1"/>
  <c r="N789" i="10"/>
  <c r="O789" i="10" s="1"/>
  <c r="S789" i="10" s="1"/>
  <c r="Y788" i="10"/>
  <c r="Z788" i="10" l="1"/>
  <c r="F788" i="10" s="1"/>
  <c r="T789" i="10"/>
  <c r="L787" i="11"/>
  <c r="V789" i="10" l="1"/>
  <c r="W789" i="10" s="1"/>
  <c r="U789" i="10"/>
  <c r="I786" i="11"/>
  <c r="X789" i="10" l="1"/>
  <c r="N790" i="10"/>
  <c r="O790" i="10" s="1"/>
  <c r="S790" i="10" s="1"/>
  <c r="Y789" i="10"/>
  <c r="T790" i="10" l="1"/>
  <c r="L788" i="11"/>
  <c r="Z789" i="10"/>
  <c r="F789" i="10" s="1"/>
  <c r="V790" i="10" l="1"/>
  <c r="W790" i="10" s="1"/>
  <c r="U790" i="10"/>
  <c r="I787" i="11"/>
  <c r="X790" i="10" l="1"/>
  <c r="N791" i="10"/>
  <c r="O791" i="10" s="1"/>
  <c r="S791" i="10" s="1"/>
  <c r="Y790" i="10"/>
  <c r="Z790" i="10" l="1"/>
  <c r="F790" i="10" s="1"/>
  <c r="T791" i="10"/>
  <c r="L789" i="11"/>
  <c r="V791" i="10" l="1"/>
  <c r="W791" i="10" s="1"/>
  <c r="U791" i="10"/>
  <c r="I788" i="11"/>
  <c r="X791" i="10" l="1"/>
  <c r="N792" i="10"/>
  <c r="O792" i="10" s="1"/>
  <c r="S792" i="10" s="1"/>
  <c r="Y791" i="10"/>
  <c r="Z791" i="10" l="1"/>
  <c r="F791" i="10" s="1"/>
  <c r="L790" i="11"/>
  <c r="T792" i="10"/>
  <c r="V792" i="10" l="1"/>
  <c r="W792" i="10" s="1"/>
  <c r="U792" i="10"/>
  <c r="I789" i="11"/>
  <c r="X792" i="10" l="1"/>
  <c r="N793" i="10"/>
  <c r="O793" i="10" s="1"/>
  <c r="S793" i="10" s="1"/>
  <c r="Y792" i="10"/>
  <c r="Z792" i="10" l="1"/>
  <c r="F792" i="10" s="1"/>
  <c r="L791" i="11"/>
  <c r="T793" i="10"/>
  <c r="V793" i="10" l="1"/>
  <c r="W793" i="10" s="1"/>
  <c r="U793" i="10"/>
  <c r="I790" i="11"/>
  <c r="X793" i="10" l="1"/>
  <c r="N794" i="10"/>
  <c r="O794" i="10" s="1"/>
  <c r="S794" i="10" s="1"/>
  <c r="Y793" i="10"/>
  <c r="Z793" i="10" l="1"/>
  <c r="F793" i="10" s="1"/>
  <c r="L792" i="11"/>
  <c r="T794" i="10"/>
  <c r="V794" i="10" l="1"/>
  <c r="W794" i="10" s="1"/>
  <c r="U794" i="10"/>
  <c r="I791" i="11"/>
  <c r="X794" i="10" l="1"/>
  <c r="N795" i="10"/>
  <c r="O795" i="10" s="1"/>
  <c r="S795" i="10" s="1"/>
  <c r="Y794" i="10"/>
  <c r="Z794" i="10" l="1"/>
  <c r="F794" i="10" s="1"/>
  <c r="T795" i="10"/>
  <c r="L793" i="11"/>
  <c r="V795" i="10" l="1"/>
  <c r="W795" i="10" s="1"/>
  <c r="U795" i="10"/>
  <c r="I792" i="11"/>
  <c r="X795" i="10" l="1"/>
  <c r="N796" i="10"/>
  <c r="O796" i="10" s="1"/>
  <c r="S796" i="10" s="1"/>
  <c r="Y795" i="10"/>
  <c r="Z795" i="10" l="1"/>
  <c r="F795" i="10" s="1"/>
  <c r="T796" i="10"/>
  <c r="L794" i="11"/>
  <c r="V796" i="10" l="1"/>
  <c r="W796" i="10" s="1"/>
  <c r="U796" i="10"/>
  <c r="I793" i="11"/>
  <c r="X796" i="10" l="1"/>
  <c r="N797" i="10"/>
  <c r="O797" i="10" s="1"/>
  <c r="S797" i="10" s="1"/>
  <c r="Y796" i="10"/>
  <c r="Z796" i="10" l="1"/>
  <c r="F796" i="10" s="1"/>
  <c r="T797" i="10"/>
  <c r="L795" i="11"/>
  <c r="V797" i="10" l="1"/>
  <c r="W797" i="10" s="1"/>
  <c r="U797" i="10"/>
  <c r="I794" i="11"/>
  <c r="X797" i="10" l="1"/>
  <c r="N798" i="10"/>
  <c r="O798" i="10" s="1"/>
  <c r="S798" i="10" s="1"/>
  <c r="Y797" i="10"/>
  <c r="Z797" i="10" l="1"/>
  <c r="F797" i="10" s="1"/>
  <c r="L796" i="11"/>
  <c r="T798" i="10"/>
  <c r="V798" i="10" l="1"/>
  <c r="W798" i="10" s="1"/>
  <c r="U798" i="10"/>
  <c r="I795" i="11"/>
  <c r="X798" i="10" l="1"/>
  <c r="N799" i="10"/>
  <c r="O799" i="10" s="1"/>
  <c r="S799" i="10" s="1"/>
  <c r="Y798" i="10"/>
  <c r="Z798" i="10" l="1"/>
  <c r="F798" i="10" s="1"/>
  <c r="L797" i="11"/>
  <c r="T799" i="10"/>
  <c r="V799" i="10" l="1"/>
  <c r="W799" i="10" s="1"/>
  <c r="U799" i="10"/>
  <c r="I796" i="11"/>
  <c r="X799" i="10" l="1"/>
  <c r="N800" i="10"/>
  <c r="O800" i="10" s="1"/>
  <c r="S800" i="10" s="1"/>
  <c r="Y799" i="10"/>
  <c r="Z799" i="10" l="1"/>
  <c r="F799" i="10" s="1"/>
  <c r="L798" i="11"/>
  <c r="T800" i="10"/>
  <c r="V800" i="10" l="1"/>
  <c r="W800" i="10" s="1"/>
  <c r="U800" i="10"/>
  <c r="I797" i="11"/>
  <c r="X800" i="10" l="1"/>
  <c r="N801" i="10"/>
  <c r="O801" i="10" s="1"/>
  <c r="S801" i="10" s="1"/>
  <c r="Y800" i="10"/>
  <c r="Z800" i="10" l="1"/>
  <c r="F800" i="10" s="1"/>
  <c r="L799" i="11"/>
  <c r="T801" i="10"/>
  <c r="V801" i="10" l="1"/>
  <c r="W801" i="10" s="1"/>
  <c r="U801" i="10"/>
  <c r="I798" i="11"/>
  <c r="X801" i="10" l="1"/>
  <c r="N802" i="10"/>
  <c r="O802" i="10" s="1"/>
  <c r="S802" i="10" s="1"/>
  <c r="Y801" i="10"/>
  <c r="L800" i="11" l="1"/>
  <c r="T802" i="10"/>
  <c r="Z801" i="10"/>
  <c r="F801" i="10" s="1"/>
  <c r="V802" i="10" l="1"/>
  <c r="W802" i="10" s="1"/>
  <c r="U802" i="10"/>
  <c r="I799" i="11"/>
  <c r="X802" i="10" l="1"/>
  <c r="N803" i="10"/>
  <c r="O803" i="10" s="1"/>
  <c r="S803" i="10" s="1"/>
  <c r="Y802" i="10"/>
  <c r="Z802" i="10" l="1"/>
  <c r="F802" i="10" s="1"/>
  <c r="L801" i="11"/>
  <c r="T803" i="10"/>
  <c r="V803" i="10" l="1"/>
  <c r="W803" i="10" s="1"/>
  <c r="U803" i="10"/>
  <c r="I800" i="11"/>
  <c r="X803" i="10" l="1"/>
  <c r="N804" i="10"/>
  <c r="O804" i="10" s="1"/>
  <c r="S804" i="10" s="1"/>
  <c r="Y803" i="10"/>
  <c r="Z803" i="10" l="1"/>
  <c r="F803" i="10" s="1"/>
  <c r="L802" i="11"/>
  <c r="T804" i="10"/>
  <c r="V804" i="10" l="1"/>
  <c r="W804" i="10" s="1"/>
  <c r="U804" i="10"/>
  <c r="I801" i="11"/>
  <c r="X804" i="10" l="1"/>
  <c r="N805" i="10"/>
  <c r="O805" i="10" s="1"/>
  <c r="S805" i="10" s="1"/>
  <c r="Y804" i="10"/>
  <c r="Z804" i="10" l="1"/>
  <c r="F804" i="10" s="1"/>
  <c r="L803" i="11"/>
  <c r="T805" i="10"/>
  <c r="V805" i="10" l="1"/>
  <c r="W805" i="10" s="1"/>
  <c r="U805" i="10"/>
  <c r="I802" i="11"/>
  <c r="X805" i="10" l="1"/>
  <c r="N806" i="10"/>
  <c r="O806" i="10" s="1"/>
  <c r="S806" i="10" s="1"/>
  <c r="Y805" i="10"/>
  <c r="Z805" i="10" l="1"/>
  <c r="F805" i="10" s="1"/>
  <c r="L804" i="11"/>
  <c r="T806" i="10"/>
  <c r="V806" i="10" l="1"/>
  <c r="W806" i="10" s="1"/>
  <c r="U806" i="10"/>
  <c r="I803" i="11"/>
  <c r="X806" i="10" l="1"/>
  <c r="N807" i="10"/>
  <c r="O807" i="10" s="1"/>
  <c r="S807" i="10" s="1"/>
  <c r="Y806" i="10"/>
  <c r="Z806" i="10" l="1"/>
  <c r="F806" i="10" s="1"/>
  <c r="T807" i="10"/>
  <c r="L805" i="11"/>
  <c r="V807" i="10" l="1"/>
  <c r="W807" i="10" s="1"/>
  <c r="U807" i="10"/>
  <c r="I804" i="11"/>
  <c r="X807" i="10" l="1"/>
  <c r="N808" i="10"/>
  <c r="O808" i="10" s="1"/>
  <c r="S808" i="10" s="1"/>
  <c r="Y807" i="10"/>
  <c r="Z807" i="10" l="1"/>
  <c r="F807" i="10" s="1"/>
  <c r="L806" i="11"/>
  <c r="T808" i="10"/>
  <c r="V808" i="10" l="1"/>
  <c r="W808" i="10" s="1"/>
  <c r="U808" i="10"/>
  <c r="I805" i="11"/>
  <c r="X808" i="10" l="1"/>
  <c r="N809" i="10"/>
  <c r="O809" i="10" s="1"/>
  <c r="S809" i="10" s="1"/>
  <c r="Y808" i="10"/>
  <c r="Z808" i="10" l="1"/>
  <c r="F808" i="10" s="1"/>
  <c r="L807" i="11"/>
  <c r="T809" i="10"/>
  <c r="V809" i="10" l="1"/>
  <c r="W809" i="10" s="1"/>
  <c r="U809" i="10"/>
  <c r="I806" i="11"/>
  <c r="X809" i="10" l="1"/>
  <c r="N810" i="10"/>
  <c r="O810" i="10" s="1"/>
  <c r="S810" i="10" s="1"/>
  <c r="Y809" i="10"/>
  <c r="Z809" i="10" l="1"/>
  <c r="F809" i="10" s="1"/>
  <c r="L808" i="11"/>
  <c r="T810" i="10"/>
  <c r="V810" i="10" l="1"/>
  <c r="W810" i="10" s="1"/>
  <c r="U810" i="10"/>
  <c r="I807" i="11"/>
  <c r="X810" i="10" l="1"/>
  <c r="N811" i="10"/>
  <c r="O811" i="10" s="1"/>
  <c r="S811" i="10" s="1"/>
  <c r="Y810" i="10"/>
  <c r="Z810" i="10" l="1"/>
  <c r="F810" i="10" s="1"/>
  <c r="L809" i="11"/>
  <c r="T811" i="10"/>
  <c r="V811" i="10" l="1"/>
  <c r="W811" i="10" s="1"/>
  <c r="U811" i="10"/>
  <c r="I808" i="11"/>
  <c r="X811" i="10" l="1"/>
  <c r="N812" i="10"/>
  <c r="O812" i="10" s="1"/>
  <c r="S812" i="10" s="1"/>
  <c r="Y811" i="10"/>
  <c r="L810" i="11" l="1"/>
  <c r="T812" i="10"/>
  <c r="Z811" i="10"/>
  <c r="F811" i="10" s="1"/>
  <c r="V812" i="10" l="1"/>
  <c r="W812" i="10" s="1"/>
  <c r="U812" i="10"/>
  <c r="I809" i="11"/>
  <c r="X812" i="10" l="1"/>
  <c r="Y812" i="10"/>
  <c r="N813" i="10"/>
  <c r="O813" i="10" s="1"/>
  <c r="S813" i="10" s="1"/>
  <c r="Z812" i="10" l="1"/>
  <c r="F812" i="10" s="1"/>
  <c r="L811" i="11"/>
  <c r="T813" i="10"/>
  <c r="V813" i="10" l="1"/>
  <c r="W813" i="10" s="1"/>
  <c r="U813" i="10"/>
  <c r="I810" i="11"/>
  <c r="X813" i="10" l="1"/>
  <c r="N814" i="10"/>
  <c r="O814" i="10" s="1"/>
  <c r="S814" i="10" s="1"/>
  <c r="Y813" i="10"/>
  <c r="Z813" i="10" l="1"/>
  <c r="F813" i="10" s="1"/>
  <c r="L812" i="11"/>
  <c r="T814" i="10"/>
  <c r="V814" i="10" l="1"/>
  <c r="W814" i="10" s="1"/>
  <c r="U814" i="10"/>
  <c r="I811" i="11"/>
  <c r="X814" i="10" l="1"/>
  <c r="N815" i="10"/>
  <c r="O815" i="10" s="1"/>
  <c r="S815" i="10" s="1"/>
  <c r="Y814" i="10"/>
  <c r="Z814" i="10" l="1"/>
  <c r="F814" i="10" s="1"/>
  <c r="T815" i="10"/>
  <c r="L813" i="11"/>
  <c r="V815" i="10" l="1"/>
  <c r="W815" i="10" s="1"/>
  <c r="U815" i="10"/>
  <c r="I812" i="11"/>
  <c r="X815" i="10" l="1"/>
  <c r="N816" i="10"/>
  <c r="O816" i="10" s="1"/>
  <c r="S816" i="10" s="1"/>
  <c r="Y815" i="10"/>
  <c r="Z815" i="10" l="1"/>
  <c r="F815" i="10" s="1"/>
  <c r="L814" i="11"/>
  <c r="T816" i="10"/>
  <c r="V816" i="10" l="1"/>
  <c r="W816" i="10" s="1"/>
  <c r="U816" i="10"/>
  <c r="I813" i="11"/>
  <c r="X816" i="10" l="1"/>
  <c r="N817" i="10"/>
  <c r="O817" i="10" s="1"/>
  <c r="S817" i="10" s="1"/>
  <c r="Y816" i="10"/>
  <c r="Z816" i="10" l="1"/>
  <c r="F816" i="10" s="1"/>
  <c r="T817" i="10"/>
  <c r="L815" i="11"/>
  <c r="V817" i="10" l="1"/>
  <c r="W817" i="10" s="1"/>
  <c r="U817" i="10"/>
  <c r="I814" i="11"/>
  <c r="X817" i="10" l="1"/>
  <c r="N818" i="10"/>
  <c r="O818" i="10" s="1"/>
  <c r="S818" i="10" s="1"/>
  <c r="Y817" i="10"/>
  <c r="Z817" i="10" l="1"/>
  <c r="F817" i="10" s="1"/>
  <c r="T818" i="10"/>
  <c r="L816" i="11"/>
  <c r="V818" i="10" l="1"/>
  <c r="W818" i="10" s="1"/>
  <c r="U818" i="10"/>
  <c r="I815" i="11"/>
  <c r="X818" i="10" l="1"/>
  <c r="N819" i="10"/>
  <c r="O819" i="10" s="1"/>
  <c r="S819" i="10" s="1"/>
  <c r="Y818" i="10"/>
  <c r="Z818" i="10" l="1"/>
  <c r="F818" i="10" s="1"/>
  <c r="L817" i="11"/>
  <c r="T819" i="10"/>
  <c r="V819" i="10" l="1"/>
  <c r="W819" i="10" s="1"/>
  <c r="U819" i="10"/>
  <c r="I816" i="11"/>
  <c r="X819" i="10" l="1"/>
  <c r="N820" i="10"/>
  <c r="O820" i="10" s="1"/>
  <c r="S820" i="10" s="1"/>
  <c r="Y819" i="10"/>
  <c r="L818" i="11" l="1"/>
  <c r="T820" i="10"/>
  <c r="Z819" i="10"/>
  <c r="F819" i="10" s="1"/>
  <c r="V820" i="10" l="1"/>
  <c r="W820" i="10" s="1"/>
  <c r="U820" i="10"/>
  <c r="I817" i="11"/>
  <c r="X820" i="10" l="1"/>
  <c r="Y820" i="10"/>
  <c r="N821" i="10"/>
  <c r="O821" i="10" s="1"/>
  <c r="S821" i="10" s="1"/>
  <c r="Z820" i="10" l="1"/>
  <c r="F820" i="10" s="1"/>
  <c r="L819" i="11"/>
  <c r="T821" i="10"/>
  <c r="V821" i="10" l="1"/>
  <c r="W821" i="10" s="1"/>
  <c r="U821" i="10"/>
  <c r="I818" i="11"/>
  <c r="X821" i="10" l="1"/>
  <c r="N822" i="10"/>
  <c r="O822" i="10" s="1"/>
  <c r="S822" i="10" s="1"/>
  <c r="Y821" i="10"/>
  <c r="Z821" i="10" l="1"/>
  <c r="F821" i="10" s="1"/>
  <c r="L820" i="11"/>
  <c r="T822" i="10"/>
  <c r="V822" i="10" l="1"/>
  <c r="W822" i="10" s="1"/>
  <c r="U822" i="10"/>
  <c r="I819" i="11"/>
  <c r="X822" i="10" l="1"/>
  <c r="N823" i="10"/>
  <c r="O823" i="10" s="1"/>
  <c r="S823" i="10" s="1"/>
  <c r="Y822" i="10"/>
  <c r="Z822" i="10" l="1"/>
  <c r="F822" i="10" s="1"/>
  <c r="T823" i="10"/>
  <c r="L821" i="11"/>
  <c r="V823" i="10" l="1"/>
  <c r="W823" i="10" s="1"/>
  <c r="U823" i="10"/>
  <c r="I820" i="11"/>
  <c r="X823" i="10" l="1"/>
  <c r="N824" i="10"/>
  <c r="O824" i="10" s="1"/>
  <c r="S824" i="10" s="1"/>
  <c r="Y823" i="10"/>
  <c r="Z823" i="10" l="1"/>
  <c r="F823" i="10" s="1"/>
  <c r="L822" i="11"/>
  <c r="T824" i="10"/>
  <c r="V824" i="10" l="1"/>
  <c r="W824" i="10" s="1"/>
  <c r="U824" i="10"/>
  <c r="I821" i="11"/>
  <c r="X824" i="10" l="1"/>
  <c r="N825" i="10"/>
  <c r="O825" i="10" s="1"/>
  <c r="S825" i="10" s="1"/>
  <c r="Y824" i="10"/>
  <c r="L823" i="11" l="1"/>
  <c r="T825" i="10"/>
  <c r="Z824" i="10"/>
  <c r="F824" i="10" s="1"/>
  <c r="V825" i="10" l="1"/>
  <c r="W825" i="10" s="1"/>
  <c r="U825" i="10"/>
  <c r="I822" i="11"/>
  <c r="X825" i="10" l="1"/>
  <c r="N826" i="10"/>
  <c r="O826" i="10" s="1"/>
  <c r="S826" i="10" s="1"/>
  <c r="Y825" i="10"/>
  <c r="L824" i="11" l="1"/>
  <c r="T826" i="10"/>
  <c r="Z825" i="10"/>
  <c r="F825" i="10" s="1"/>
  <c r="V826" i="10" l="1"/>
  <c r="W826" i="10" s="1"/>
  <c r="U826" i="10"/>
  <c r="I823" i="11"/>
  <c r="X826" i="10" l="1"/>
  <c r="N827" i="10"/>
  <c r="O827" i="10" s="1"/>
  <c r="S827" i="10" s="1"/>
  <c r="Y826" i="10"/>
  <c r="Z826" i="10" l="1"/>
  <c r="F826" i="10" s="1"/>
  <c r="L825" i="11"/>
  <c r="T827" i="10"/>
  <c r="V827" i="10" l="1"/>
  <c r="W827" i="10" s="1"/>
  <c r="U827" i="10"/>
  <c r="I824" i="11"/>
  <c r="X827" i="10" l="1"/>
  <c r="Y827" i="10"/>
  <c r="N828" i="10"/>
  <c r="O828" i="10" s="1"/>
  <c r="S828" i="10" s="1"/>
  <c r="Z827" i="10" l="1"/>
  <c r="F827" i="10" s="1"/>
  <c r="L826" i="11"/>
  <c r="T828" i="10"/>
  <c r="V828" i="10" l="1"/>
  <c r="W828" i="10" s="1"/>
  <c r="U828" i="10"/>
  <c r="I825" i="11"/>
  <c r="X828" i="10" l="1"/>
  <c r="N829" i="10"/>
  <c r="O829" i="10" s="1"/>
  <c r="S829" i="10" s="1"/>
  <c r="Y828" i="10"/>
  <c r="T829" i="10" l="1"/>
  <c r="L827" i="11"/>
  <c r="Z828" i="10"/>
  <c r="F828" i="10" s="1"/>
  <c r="V829" i="10" l="1"/>
  <c r="W829" i="10" s="1"/>
  <c r="U829" i="10"/>
  <c r="I826" i="11"/>
  <c r="X829" i="10" l="1"/>
  <c r="Y829" i="10"/>
  <c r="N830" i="10"/>
  <c r="O830" i="10" s="1"/>
  <c r="S830" i="10" s="1"/>
  <c r="T830" i="10" l="1"/>
  <c r="L828" i="11"/>
  <c r="Z829" i="10"/>
  <c r="F829" i="10" s="1"/>
  <c r="V830" i="10" l="1"/>
  <c r="W830" i="10" s="1"/>
  <c r="U830" i="10"/>
  <c r="I827" i="11"/>
  <c r="X830" i="10" l="1"/>
  <c r="N831" i="10"/>
  <c r="O831" i="10" s="1"/>
  <c r="S831" i="10" s="1"/>
  <c r="Y830" i="10"/>
  <c r="L829" i="11" l="1"/>
  <c r="T831" i="10"/>
  <c r="Z830" i="10"/>
  <c r="F830" i="10" s="1"/>
  <c r="V831" i="10" l="1"/>
  <c r="W831" i="10" s="1"/>
  <c r="U831" i="10"/>
  <c r="I828" i="11"/>
  <c r="X831" i="10" l="1"/>
  <c r="N832" i="10"/>
  <c r="O832" i="10" s="1"/>
  <c r="S832" i="10" s="1"/>
  <c r="Y831" i="10"/>
  <c r="Z831" i="10" l="1"/>
  <c r="F831" i="10" s="1"/>
  <c r="L830" i="11"/>
  <c r="T832" i="10"/>
  <c r="V832" i="10" l="1"/>
  <c r="W832" i="10" s="1"/>
  <c r="U832" i="10"/>
  <c r="I829" i="11"/>
  <c r="X832" i="10" l="1"/>
  <c r="N833" i="10"/>
  <c r="O833" i="10" s="1"/>
  <c r="S833" i="10" s="1"/>
  <c r="Y832" i="10"/>
  <c r="Z832" i="10" l="1"/>
  <c r="F832" i="10" s="1"/>
  <c r="L831" i="11"/>
  <c r="T833" i="10"/>
  <c r="V833" i="10" l="1"/>
  <c r="W833" i="10" s="1"/>
  <c r="U833" i="10"/>
  <c r="I830" i="11"/>
  <c r="X833" i="10" l="1"/>
  <c r="N834" i="10"/>
  <c r="O834" i="10" s="1"/>
  <c r="S834" i="10" s="1"/>
  <c r="Y833" i="10"/>
  <c r="Z833" i="10" l="1"/>
  <c r="F833" i="10" s="1"/>
  <c r="L832" i="11"/>
  <c r="T834" i="10"/>
  <c r="V834" i="10" l="1"/>
  <c r="W834" i="10" s="1"/>
  <c r="U834" i="10"/>
  <c r="I831" i="11"/>
  <c r="X834" i="10" l="1"/>
  <c r="N835" i="10"/>
  <c r="O835" i="10" s="1"/>
  <c r="S835" i="10" s="1"/>
  <c r="Y834" i="10"/>
  <c r="Z834" i="10" l="1"/>
  <c r="F834" i="10" s="1"/>
  <c r="L833" i="11"/>
  <c r="T835" i="10"/>
  <c r="V835" i="10" l="1"/>
  <c r="W835" i="10" s="1"/>
  <c r="U835" i="10"/>
  <c r="I832" i="11"/>
  <c r="X835" i="10" l="1"/>
  <c r="N836" i="10"/>
  <c r="O836" i="10" s="1"/>
  <c r="S836" i="10" s="1"/>
  <c r="Y835" i="10"/>
  <c r="L834" i="11" l="1"/>
  <c r="T836" i="10"/>
  <c r="Z835" i="10"/>
  <c r="F835" i="10" s="1"/>
  <c r="V836" i="10" l="1"/>
  <c r="W836" i="10" s="1"/>
  <c r="U836" i="10"/>
  <c r="I833" i="11"/>
  <c r="X836" i="10" l="1"/>
  <c r="N837" i="10"/>
  <c r="O837" i="10" s="1"/>
  <c r="S837" i="10" s="1"/>
  <c r="Y836" i="10"/>
  <c r="L835" i="11" l="1"/>
  <c r="T837" i="10"/>
  <c r="Z836" i="10"/>
  <c r="F836" i="10" s="1"/>
  <c r="V837" i="10" l="1"/>
  <c r="W837" i="10" s="1"/>
  <c r="U837" i="10"/>
  <c r="I834" i="11"/>
  <c r="X837" i="10" l="1"/>
  <c r="N838" i="10"/>
  <c r="O838" i="10" s="1"/>
  <c r="S838" i="10" s="1"/>
  <c r="Y837" i="10"/>
  <c r="Z837" i="10" l="1"/>
  <c r="F837" i="10" s="1"/>
  <c r="L836" i="11"/>
  <c r="T838" i="10"/>
  <c r="V838" i="10" l="1"/>
  <c r="W838" i="10" s="1"/>
  <c r="U838" i="10"/>
  <c r="I835" i="11"/>
  <c r="X838" i="10" l="1"/>
  <c r="N839" i="10"/>
  <c r="O839" i="10" s="1"/>
  <c r="S839" i="10" s="1"/>
  <c r="Y838" i="10"/>
  <c r="Z838" i="10" l="1"/>
  <c r="F838" i="10" s="1"/>
  <c r="L837" i="11"/>
  <c r="T839" i="10"/>
  <c r="V839" i="10" l="1"/>
  <c r="W839" i="10" s="1"/>
  <c r="U839" i="10"/>
  <c r="I836" i="11"/>
  <c r="X839" i="10" l="1"/>
  <c r="N840" i="10"/>
  <c r="O840" i="10" s="1"/>
  <c r="S840" i="10" s="1"/>
  <c r="Y839" i="10"/>
  <c r="Z839" i="10" l="1"/>
  <c r="F839" i="10" s="1"/>
  <c r="T840" i="10"/>
  <c r="L838" i="11"/>
  <c r="V840" i="10" l="1"/>
  <c r="W840" i="10" s="1"/>
  <c r="U840" i="10"/>
  <c r="I837" i="11"/>
  <c r="X840" i="10" l="1"/>
  <c r="N841" i="10"/>
  <c r="O841" i="10" s="1"/>
  <c r="S841" i="10" s="1"/>
  <c r="Y840" i="10"/>
  <c r="L839" i="11" l="1"/>
  <c r="T841" i="10"/>
  <c r="Z840" i="10"/>
  <c r="F840" i="10" s="1"/>
  <c r="V841" i="10" l="1"/>
  <c r="W841" i="10" s="1"/>
  <c r="U841" i="10"/>
  <c r="I838" i="11"/>
  <c r="X841" i="10" l="1"/>
  <c r="N842" i="10"/>
  <c r="O842" i="10" s="1"/>
  <c r="S842" i="10" s="1"/>
  <c r="Y841" i="10"/>
  <c r="Z841" i="10" l="1"/>
  <c r="F841" i="10" s="1"/>
  <c r="L840" i="11"/>
  <c r="T842" i="10"/>
  <c r="V842" i="10" l="1"/>
  <c r="W842" i="10" s="1"/>
  <c r="U842" i="10"/>
  <c r="I839" i="11"/>
  <c r="X842" i="10" l="1"/>
  <c r="N843" i="10"/>
  <c r="O843" i="10" s="1"/>
  <c r="S843" i="10" s="1"/>
  <c r="Y842" i="10"/>
  <c r="L841" i="11" l="1"/>
  <c r="T843" i="10"/>
  <c r="Z842" i="10"/>
  <c r="F842" i="10" s="1"/>
  <c r="V843" i="10" l="1"/>
  <c r="W843" i="10" s="1"/>
  <c r="U843" i="10"/>
  <c r="I840" i="11"/>
  <c r="X843" i="10" l="1"/>
  <c r="N844" i="10"/>
  <c r="O844" i="10" s="1"/>
  <c r="S844" i="10" s="1"/>
  <c r="Y843" i="10"/>
  <c r="Z843" i="10" l="1"/>
  <c r="F843" i="10" s="1"/>
  <c r="L842" i="11"/>
  <c r="T844" i="10"/>
  <c r="V844" i="10" l="1"/>
  <c r="W844" i="10" s="1"/>
  <c r="U844" i="10"/>
  <c r="I841" i="11"/>
  <c r="X844" i="10" l="1"/>
  <c r="N845" i="10"/>
  <c r="O845" i="10" s="1"/>
  <c r="S845" i="10" s="1"/>
  <c r="Y844" i="10"/>
  <c r="Z844" i="10" l="1"/>
  <c r="F844" i="10" s="1"/>
  <c r="T845" i="10"/>
  <c r="L843" i="11"/>
  <c r="V845" i="10" l="1"/>
  <c r="W845" i="10" s="1"/>
  <c r="U845" i="10"/>
  <c r="I842" i="11"/>
  <c r="X845" i="10" l="1"/>
  <c r="N846" i="10"/>
  <c r="O846" i="10" s="1"/>
  <c r="S846" i="10" s="1"/>
  <c r="Y845" i="10"/>
  <c r="T846" i="10" l="1"/>
  <c r="L844" i="11"/>
  <c r="Z845" i="10"/>
  <c r="F845" i="10" s="1"/>
  <c r="V846" i="10" l="1"/>
  <c r="W846" i="10" s="1"/>
  <c r="U846" i="10"/>
  <c r="I843" i="11"/>
  <c r="X846" i="10" l="1"/>
  <c r="N847" i="10"/>
  <c r="O847" i="10" s="1"/>
  <c r="S847" i="10" s="1"/>
  <c r="Y846" i="10"/>
  <c r="T847" i="10" l="1"/>
  <c r="L845" i="11"/>
  <c r="Z846" i="10"/>
  <c r="F846" i="10" s="1"/>
  <c r="V847" i="10" l="1"/>
  <c r="W847" i="10" s="1"/>
  <c r="U847" i="10"/>
  <c r="I844" i="11"/>
  <c r="X847" i="10" l="1"/>
  <c r="N848" i="10"/>
  <c r="O848" i="10" s="1"/>
  <c r="S848" i="10" s="1"/>
  <c r="Y847" i="10"/>
  <c r="L846" i="11" l="1"/>
  <c r="T848" i="10"/>
  <c r="Z847" i="10"/>
  <c r="F847" i="10" s="1"/>
  <c r="V848" i="10" l="1"/>
  <c r="W848" i="10" s="1"/>
  <c r="U848" i="10"/>
  <c r="I845" i="11"/>
  <c r="X848" i="10" l="1"/>
  <c r="N849" i="10"/>
  <c r="O849" i="10" s="1"/>
  <c r="S849" i="10" s="1"/>
  <c r="Y848" i="10"/>
  <c r="Z848" i="10" l="1"/>
  <c r="F848" i="10" s="1"/>
  <c r="T849" i="10"/>
  <c r="L847" i="11"/>
  <c r="V849" i="10" l="1"/>
  <c r="W849" i="10" s="1"/>
  <c r="U849" i="10"/>
  <c r="I846" i="11"/>
  <c r="X849" i="10" l="1"/>
  <c r="N850" i="10"/>
  <c r="O850" i="10" s="1"/>
  <c r="S850" i="10" s="1"/>
  <c r="Y849" i="10"/>
  <c r="L848" i="11" l="1"/>
  <c r="T850" i="10"/>
  <c r="Z849" i="10"/>
  <c r="F849" i="10" s="1"/>
  <c r="V850" i="10" l="1"/>
  <c r="W850" i="10" s="1"/>
  <c r="U850" i="10"/>
  <c r="I847" i="11"/>
  <c r="X850" i="10" l="1"/>
  <c r="N851" i="10"/>
  <c r="O851" i="10" s="1"/>
  <c r="S851" i="10" s="1"/>
  <c r="Y850" i="10"/>
  <c r="Z850" i="10" l="1"/>
  <c r="F850" i="10" s="1"/>
  <c r="L849" i="11"/>
  <c r="T851" i="10"/>
  <c r="V851" i="10" l="1"/>
  <c r="W851" i="10" s="1"/>
  <c r="U851" i="10"/>
  <c r="I848" i="11"/>
  <c r="X851" i="10" l="1"/>
  <c r="N852" i="10"/>
  <c r="O852" i="10" s="1"/>
  <c r="S852" i="10" s="1"/>
  <c r="Y851" i="10"/>
  <c r="Z851" i="10" l="1"/>
  <c r="F851" i="10" s="1"/>
  <c r="L850" i="11"/>
  <c r="T852" i="10"/>
  <c r="V852" i="10" l="1"/>
  <c r="W852" i="10" s="1"/>
  <c r="U852" i="10"/>
  <c r="I849" i="11"/>
  <c r="X852" i="10" l="1"/>
  <c r="N853" i="10"/>
  <c r="O853" i="10" s="1"/>
  <c r="S853" i="10" s="1"/>
  <c r="Y852" i="10"/>
  <c r="T853" i="10" l="1"/>
  <c r="L851" i="11"/>
  <c r="Z852" i="10"/>
  <c r="F852" i="10" s="1"/>
  <c r="V853" i="10" l="1"/>
  <c r="W853" i="10" s="1"/>
  <c r="U853" i="10"/>
  <c r="I850" i="11"/>
  <c r="X853" i="10" l="1"/>
  <c r="N854" i="10"/>
  <c r="O854" i="10" s="1"/>
  <c r="S854" i="10" s="1"/>
  <c r="Y853" i="10"/>
  <c r="Z853" i="10" l="1"/>
  <c r="F853" i="10" s="1"/>
  <c r="T854" i="10"/>
  <c r="L852" i="11"/>
  <c r="V854" i="10" l="1"/>
  <c r="W854" i="10" s="1"/>
  <c r="U854" i="10"/>
  <c r="I851" i="11"/>
  <c r="X854" i="10" l="1"/>
  <c r="N855" i="10"/>
  <c r="O855" i="10" s="1"/>
  <c r="S855" i="10" s="1"/>
  <c r="Y854" i="10"/>
  <c r="Z854" i="10" l="1"/>
  <c r="F854" i="10" s="1"/>
  <c r="L853" i="11"/>
  <c r="T855" i="10"/>
  <c r="V855" i="10" l="1"/>
  <c r="W855" i="10" s="1"/>
  <c r="U855" i="10"/>
  <c r="I852" i="11"/>
  <c r="X855" i="10" l="1"/>
  <c r="N856" i="10"/>
  <c r="O856" i="10" s="1"/>
  <c r="S856" i="10" s="1"/>
  <c r="Y855" i="10"/>
  <c r="Z855" i="10" l="1"/>
  <c r="F855" i="10" s="1"/>
  <c r="T856" i="10"/>
  <c r="L854" i="11"/>
  <c r="V856" i="10" l="1"/>
  <c r="W856" i="10" s="1"/>
  <c r="U856" i="10"/>
  <c r="I853" i="11"/>
  <c r="X856" i="10" l="1"/>
  <c r="N857" i="10"/>
  <c r="O857" i="10" s="1"/>
  <c r="S857" i="10" s="1"/>
  <c r="Y856" i="10"/>
  <c r="T857" i="10" l="1"/>
  <c r="L855" i="11"/>
  <c r="Z856" i="10"/>
  <c r="F856" i="10" s="1"/>
  <c r="V857" i="10" l="1"/>
  <c r="W857" i="10" s="1"/>
  <c r="U857" i="10"/>
  <c r="I854" i="11"/>
  <c r="X857" i="10" l="1"/>
  <c r="N858" i="10"/>
  <c r="O858" i="10" s="1"/>
  <c r="S858" i="10" s="1"/>
  <c r="Y857" i="10"/>
  <c r="L856" i="11" l="1"/>
  <c r="T858" i="10"/>
  <c r="Z857" i="10"/>
  <c r="F857" i="10" s="1"/>
  <c r="V858" i="10" l="1"/>
  <c r="W858" i="10" s="1"/>
  <c r="U858" i="10"/>
  <c r="I855" i="11"/>
  <c r="X858" i="10" l="1"/>
  <c r="N859" i="10"/>
  <c r="O859" i="10" s="1"/>
  <c r="S859" i="10" s="1"/>
  <c r="Y858" i="10"/>
  <c r="T859" i="10" l="1"/>
  <c r="L857" i="11"/>
  <c r="Z858" i="10"/>
  <c r="F858" i="10" s="1"/>
  <c r="V859" i="10" l="1"/>
  <c r="W859" i="10" s="1"/>
  <c r="U859" i="10"/>
  <c r="I856" i="11"/>
  <c r="X859" i="10" l="1"/>
  <c r="N860" i="10"/>
  <c r="O860" i="10" s="1"/>
  <c r="S860" i="10" s="1"/>
  <c r="Y859" i="10"/>
  <c r="Z859" i="10" l="1"/>
  <c r="F859" i="10" s="1"/>
  <c r="L858" i="11"/>
  <c r="T860" i="10"/>
  <c r="V860" i="10" l="1"/>
  <c r="W860" i="10" s="1"/>
  <c r="U860" i="10"/>
  <c r="I857" i="11"/>
  <c r="X860" i="10" l="1"/>
  <c r="N861" i="10"/>
  <c r="O861" i="10" s="1"/>
  <c r="S861" i="10" s="1"/>
  <c r="Y860" i="10"/>
  <c r="Z860" i="10" l="1"/>
  <c r="F860" i="10" s="1"/>
  <c r="L859" i="11"/>
  <c r="T861" i="10"/>
  <c r="V861" i="10" l="1"/>
  <c r="W861" i="10" s="1"/>
  <c r="U861" i="10"/>
  <c r="X861" i="10" l="1"/>
  <c r="Y861" i="10"/>
  <c r="N862" i="10"/>
  <c r="O862" i="10" s="1"/>
  <c r="S862" i="10" s="1"/>
  <c r="Z861" i="10" l="1"/>
  <c r="F861" i="10" s="1"/>
  <c r="T862" i="10"/>
  <c r="L860" i="11"/>
  <c r="V862" i="10" l="1"/>
  <c r="W862" i="10" s="1"/>
  <c r="U862" i="10"/>
  <c r="I859" i="11"/>
  <c r="X862" i="10" l="1"/>
  <c r="Y862" i="10"/>
  <c r="N863" i="10"/>
  <c r="O863" i="10" s="1"/>
  <c r="S863" i="10" s="1"/>
  <c r="Z862" i="10" l="1"/>
  <c r="F862" i="10" s="1"/>
  <c r="L861" i="11"/>
  <c r="T863" i="10"/>
  <c r="V863" i="10" l="1"/>
  <c r="W863" i="10" s="1"/>
  <c r="U863" i="10"/>
  <c r="I860" i="11"/>
  <c r="X863" i="10" l="1"/>
  <c r="N864" i="10"/>
  <c r="O864" i="10" s="1"/>
  <c r="S864" i="10" s="1"/>
  <c r="Y863" i="10"/>
  <c r="Z863" i="10" l="1"/>
  <c r="F863" i="10" s="1"/>
  <c r="T864" i="10"/>
  <c r="L862" i="11"/>
  <c r="V864" i="10" l="1"/>
  <c r="W864" i="10" s="1"/>
  <c r="U864" i="10"/>
  <c r="I861" i="11"/>
  <c r="X864" i="10" l="1"/>
  <c r="N865" i="10"/>
  <c r="O865" i="10" s="1"/>
  <c r="S865" i="10" s="1"/>
  <c r="Y864" i="10"/>
  <c r="Z864" i="10" l="1"/>
  <c r="F864" i="10" s="1"/>
  <c r="T865" i="10"/>
  <c r="L863" i="11"/>
  <c r="V865" i="10" l="1"/>
  <c r="W865" i="10" s="1"/>
  <c r="U865" i="10"/>
  <c r="I862" i="11"/>
  <c r="X865" i="10" l="1"/>
  <c r="N866" i="10"/>
  <c r="O866" i="10" s="1"/>
  <c r="S866" i="10" s="1"/>
  <c r="Y865" i="10"/>
  <c r="Z865" i="10" l="1"/>
  <c r="F865" i="10" s="1"/>
  <c r="L864" i="11"/>
  <c r="T866" i="10"/>
  <c r="V866" i="10" l="1"/>
  <c r="W866" i="10" s="1"/>
  <c r="U866" i="10"/>
  <c r="I863" i="11"/>
  <c r="X866" i="10" l="1"/>
  <c r="N867" i="10"/>
  <c r="O867" i="10" s="1"/>
  <c r="S867" i="10" s="1"/>
  <c r="Y866" i="10"/>
  <c r="Z866" i="10" l="1"/>
  <c r="F866" i="10" s="1"/>
  <c r="L865" i="11"/>
  <c r="T867" i="10"/>
  <c r="V867" i="10" l="1"/>
  <c r="W867" i="10" s="1"/>
  <c r="U867" i="10"/>
  <c r="I864" i="11"/>
  <c r="X867" i="10" l="1"/>
  <c r="N868" i="10"/>
  <c r="O868" i="10" s="1"/>
  <c r="S868" i="10" s="1"/>
  <c r="Y867" i="10"/>
  <c r="Z867" i="10" l="1"/>
  <c r="F867" i="10" s="1"/>
  <c r="L866" i="11"/>
  <c r="T868" i="10"/>
  <c r="V868" i="10" l="1"/>
  <c r="W868" i="10" s="1"/>
  <c r="U868" i="10"/>
  <c r="I865" i="11"/>
  <c r="X868" i="10" l="1"/>
  <c r="N869" i="10"/>
  <c r="O869" i="10" s="1"/>
  <c r="S869" i="10" s="1"/>
  <c r="Y868" i="10"/>
  <c r="Z868" i="10" l="1"/>
  <c r="F868" i="10" s="1"/>
  <c r="L867" i="11"/>
  <c r="T869" i="10"/>
  <c r="V869" i="10" l="1"/>
  <c r="W869" i="10" s="1"/>
  <c r="U869" i="10"/>
  <c r="I866" i="11"/>
  <c r="X869" i="10" l="1"/>
  <c r="N870" i="10"/>
  <c r="O870" i="10" s="1"/>
  <c r="S870" i="10" s="1"/>
  <c r="Y869" i="10"/>
  <c r="L868" i="11" l="1"/>
  <c r="T870" i="10"/>
  <c r="Z869" i="10"/>
  <c r="F869" i="10" s="1"/>
  <c r="V870" i="10" l="1"/>
  <c r="W870" i="10" s="1"/>
  <c r="U870" i="10"/>
  <c r="I867" i="11"/>
  <c r="X870" i="10" l="1"/>
  <c r="N871" i="10"/>
  <c r="O871" i="10" s="1"/>
  <c r="S871" i="10" s="1"/>
  <c r="Y870" i="10"/>
  <c r="L869" i="11" l="1"/>
  <c r="T871" i="10"/>
  <c r="Z870" i="10"/>
  <c r="F870" i="10" s="1"/>
  <c r="V871" i="10" l="1"/>
  <c r="W871" i="10" s="1"/>
  <c r="U871" i="10"/>
  <c r="I868" i="11"/>
  <c r="X871" i="10" l="1"/>
  <c r="N872" i="10"/>
  <c r="O872" i="10" s="1"/>
  <c r="S872" i="10" s="1"/>
  <c r="Y871" i="10"/>
  <c r="L870" i="11" l="1"/>
  <c r="T872" i="10"/>
  <c r="Z871" i="10"/>
  <c r="F871" i="10" s="1"/>
  <c r="V872" i="10" l="1"/>
  <c r="W872" i="10" s="1"/>
  <c r="U872" i="10"/>
  <c r="I869" i="11"/>
  <c r="X872" i="10" l="1"/>
  <c r="N873" i="10"/>
  <c r="O873" i="10" s="1"/>
  <c r="S873" i="10" s="1"/>
  <c r="Y872" i="10"/>
  <c r="Z872" i="10" l="1"/>
  <c r="F872" i="10" s="1"/>
  <c r="L871" i="11"/>
  <c r="T873" i="10"/>
  <c r="V873" i="10" l="1"/>
  <c r="W873" i="10" s="1"/>
  <c r="U873" i="10"/>
  <c r="I870" i="11"/>
  <c r="X873" i="10" l="1"/>
  <c r="N874" i="10"/>
  <c r="O874" i="10" s="1"/>
  <c r="S874" i="10" s="1"/>
  <c r="Y873" i="10"/>
  <c r="Z873" i="10" l="1"/>
  <c r="F873" i="10" s="1"/>
  <c r="L872" i="11"/>
  <c r="T874" i="10"/>
  <c r="V874" i="10" l="1"/>
  <c r="W874" i="10" s="1"/>
  <c r="U874" i="10"/>
  <c r="I871" i="11"/>
  <c r="X874" i="10" l="1"/>
  <c r="N875" i="10"/>
  <c r="O875" i="10" s="1"/>
  <c r="S875" i="10" s="1"/>
  <c r="Y874" i="10"/>
  <c r="Z874" i="10" l="1"/>
  <c r="F874" i="10" s="1"/>
  <c r="L873" i="11"/>
  <c r="T875" i="10"/>
  <c r="V875" i="10" l="1"/>
  <c r="W875" i="10" s="1"/>
  <c r="U875" i="10"/>
  <c r="I872" i="11"/>
  <c r="X875" i="10" l="1"/>
  <c r="N876" i="10"/>
  <c r="O876" i="10" s="1"/>
  <c r="S876" i="10" s="1"/>
  <c r="Y875" i="10"/>
  <c r="Z875" i="10" l="1"/>
  <c r="F875" i="10" s="1"/>
  <c r="T876" i="10"/>
  <c r="L874" i="11"/>
  <c r="V876" i="10" l="1"/>
  <c r="W876" i="10" s="1"/>
  <c r="U876" i="10"/>
  <c r="I873" i="11"/>
  <c r="X876" i="10" l="1"/>
  <c r="N877" i="10"/>
  <c r="O877" i="10" s="1"/>
  <c r="S877" i="10" s="1"/>
  <c r="Y876" i="10"/>
  <c r="L875" i="11" l="1"/>
  <c r="T877" i="10"/>
  <c r="Z876" i="10"/>
  <c r="F876" i="10" s="1"/>
  <c r="V877" i="10" l="1"/>
  <c r="W877" i="10" s="1"/>
  <c r="U877" i="10"/>
  <c r="I874" i="11"/>
  <c r="X877" i="10" l="1"/>
  <c r="N878" i="10"/>
  <c r="O878" i="10" s="1"/>
  <c r="S878" i="10" s="1"/>
  <c r="Y877" i="10"/>
  <c r="Z877" i="10" l="1"/>
  <c r="F877" i="10" s="1"/>
  <c r="L876" i="11"/>
  <c r="T878" i="10"/>
  <c r="V878" i="10" l="1"/>
  <c r="W878" i="10" s="1"/>
  <c r="U878" i="10"/>
  <c r="I875" i="11"/>
  <c r="X878" i="10" l="1"/>
  <c r="N879" i="10"/>
  <c r="O879" i="10" s="1"/>
  <c r="S879" i="10" s="1"/>
  <c r="Y878" i="10"/>
  <c r="Z878" i="10" l="1"/>
  <c r="F878" i="10" s="1"/>
  <c r="L877" i="11"/>
  <c r="T879" i="10"/>
  <c r="V879" i="10" l="1"/>
  <c r="W879" i="10" s="1"/>
  <c r="U879" i="10"/>
  <c r="I876" i="11"/>
  <c r="X879" i="10" l="1"/>
  <c r="N880" i="10"/>
  <c r="O880" i="10" s="1"/>
  <c r="S880" i="10" s="1"/>
  <c r="Y879" i="10"/>
  <c r="Z879" i="10" l="1"/>
  <c r="F879" i="10" s="1"/>
  <c r="T880" i="10"/>
  <c r="L878" i="11"/>
  <c r="V880" i="10" l="1"/>
  <c r="W880" i="10" s="1"/>
  <c r="U880" i="10"/>
  <c r="I877" i="11"/>
  <c r="X880" i="10" l="1"/>
  <c r="N881" i="10"/>
  <c r="O881" i="10" s="1"/>
  <c r="S881" i="10" s="1"/>
  <c r="Y880" i="10"/>
  <c r="Z880" i="10" l="1"/>
  <c r="F880" i="10" s="1"/>
  <c r="L879" i="11"/>
  <c r="T881" i="10"/>
  <c r="V881" i="10" l="1"/>
  <c r="W881" i="10" s="1"/>
  <c r="U881" i="10"/>
  <c r="I878" i="11"/>
  <c r="X881" i="10" l="1"/>
  <c r="N882" i="10"/>
  <c r="O882" i="10" s="1"/>
  <c r="S882" i="10" s="1"/>
  <c r="Y881" i="10"/>
  <c r="L880" i="11" l="1"/>
  <c r="T882" i="10"/>
  <c r="Z881" i="10"/>
  <c r="F881" i="10" s="1"/>
  <c r="V882" i="10" l="1"/>
  <c r="W882" i="10" s="1"/>
  <c r="U882" i="10"/>
  <c r="I879" i="11"/>
  <c r="X882" i="10" l="1"/>
  <c r="N883" i="10"/>
  <c r="O883" i="10" s="1"/>
  <c r="S883" i="10" s="1"/>
  <c r="Y882" i="10"/>
  <c r="Z882" i="10" l="1"/>
  <c r="F882" i="10" s="1"/>
  <c r="L881" i="11"/>
  <c r="T883" i="10"/>
  <c r="V883" i="10" l="1"/>
  <c r="W883" i="10" s="1"/>
  <c r="U883" i="10"/>
  <c r="I880" i="11"/>
  <c r="X883" i="10" l="1"/>
  <c r="N884" i="10"/>
  <c r="O884" i="10" s="1"/>
  <c r="S884" i="10" s="1"/>
  <c r="Y883" i="10"/>
  <c r="L882" i="11" l="1"/>
  <c r="T884" i="10"/>
  <c r="Z883" i="10"/>
  <c r="F883" i="10" s="1"/>
  <c r="V884" i="10" l="1"/>
  <c r="W884" i="10" s="1"/>
  <c r="U884" i="10"/>
  <c r="I881" i="11"/>
  <c r="X884" i="10" l="1"/>
  <c r="N885" i="10"/>
  <c r="O885" i="10" s="1"/>
  <c r="S885" i="10" s="1"/>
  <c r="Y884" i="10"/>
  <c r="L883" i="11" l="1"/>
  <c r="T885" i="10"/>
  <c r="Z884" i="10"/>
  <c r="F884" i="10" s="1"/>
  <c r="V885" i="10" l="1"/>
  <c r="W885" i="10" s="1"/>
  <c r="U885" i="10"/>
  <c r="I882" i="11"/>
  <c r="X885" i="10" l="1"/>
  <c r="N886" i="10"/>
  <c r="O886" i="10" s="1"/>
  <c r="S886" i="10" s="1"/>
  <c r="Y885" i="10"/>
  <c r="L884" i="11" l="1"/>
  <c r="T886" i="10"/>
  <c r="Z885" i="10"/>
  <c r="F885" i="10" s="1"/>
  <c r="V886" i="10" l="1"/>
  <c r="W886" i="10" s="1"/>
  <c r="U886" i="10"/>
  <c r="I883" i="11"/>
  <c r="X886" i="10" l="1"/>
  <c r="N887" i="10"/>
  <c r="O887" i="10" s="1"/>
  <c r="S887" i="10" s="1"/>
  <c r="Y886" i="10"/>
  <c r="Z886" i="10" l="1"/>
  <c r="F886" i="10" s="1"/>
  <c r="L885" i="11"/>
  <c r="T887" i="10"/>
  <c r="V887" i="10" l="1"/>
  <c r="W887" i="10" s="1"/>
  <c r="U887" i="10"/>
  <c r="I884" i="11"/>
  <c r="X887" i="10" l="1"/>
  <c r="N888" i="10"/>
  <c r="O888" i="10" s="1"/>
  <c r="S888" i="10" s="1"/>
  <c r="Y887" i="10"/>
  <c r="T888" i="10" l="1"/>
  <c r="L886" i="11"/>
  <c r="Z887" i="10"/>
  <c r="F887" i="10" s="1"/>
  <c r="V888" i="10" l="1"/>
  <c r="W888" i="10" s="1"/>
  <c r="U888" i="10"/>
  <c r="I885" i="11"/>
  <c r="X888" i="10" l="1"/>
  <c r="N889" i="10"/>
  <c r="O889" i="10" s="1"/>
  <c r="S889" i="10" s="1"/>
  <c r="Y888" i="10"/>
  <c r="L887" i="11" l="1"/>
  <c r="T889" i="10"/>
  <c r="Z888" i="10"/>
  <c r="F888" i="10" s="1"/>
  <c r="V889" i="10" l="1"/>
  <c r="W889" i="10" s="1"/>
  <c r="U889" i="10"/>
  <c r="I886" i="11"/>
  <c r="X889" i="10" l="1"/>
  <c r="N890" i="10"/>
  <c r="O890" i="10" s="1"/>
  <c r="S890" i="10" s="1"/>
  <c r="Y889" i="10"/>
  <c r="Z889" i="10" l="1"/>
  <c r="F889" i="10" s="1"/>
  <c r="T890" i="10"/>
  <c r="L888" i="11"/>
  <c r="V890" i="10" l="1"/>
  <c r="W890" i="10" s="1"/>
  <c r="U890" i="10"/>
  <c r="I887" i="11"/>
  <c r="X890" i="10" l="1"/>
  <c r="N891" i="10"/>
  <c r="O891" i="10" s="1"/>
  <c r="S891" i="10" s="1"/>
  <c r="Y890" i="10"/>
  <c r="Z890" i="10" l="1"/>
  <c r="F890" i="10" s="1"/>
  <c r="L889" i="11"/>
  <c r="T891" i="10"/>
  <c r="V891" i="10" l="1"/>
  <c r="W891" i="10" s="1"/>
  <c r="U891" i="10"/>
  <c r="I888" i="11"/>
  <c r="X891" i="10" l="1"/>
  <c r="N892" i="10"/>
  <c r="O892" i="10" s="1"/>
  <c r="S892" i="10" s="1"/>
  <c r="Y891" i="10"/>
  <c r="T892" i="10" l="1"/>
  <c r="L890" i="11"/>
  <c r="Z891" i="10"/>
  <c r="F891" i="10" s="1"/>
  <c r="V892" i="10" l="1"/>
  <c r="W892" i="10" s="1"/>
  <c r="U892" i="10"/>
  <c r="I889" i="11"/>
  <c r="X892" i="10" l="1"/>
  <c r="N893" i="10"/>
  <c r="O893" i="10" s="1"/>
  <c r="S893" i="10" s="1"/>
  <c r="Y892" i="10"/>
  <c r="Z892" i="10" l="1"/>
  <c r="F892" i="10" s="1"/>
  <c r="L891" i="11"/>
  <c r="T893" i="10"/>
  <c r="V893" i="10" l="1"/>
  <c r="W893" i="10" s="1"/>
  <c r="U893" i="10"/>
  <c r="I890" i="11"/>
  <c r="X893" i="10" l="1"/>
  <c r="N894" i="10"/>
  <c r="O894" i="10" s="1"/>
  <c r="S894" i="10" s="1"/>
  <c r="Y893" i="10"/>
  <c r="Z893" i="10" l="1"/>
  <c r="F893" i="10" s="1"/>
  <c r="T894" i="10"/>
  <c r="L892" i="11"/>
  <c r="V894" i="10" l="1"/>
  <c r="W894" i="10" s="1"/>
  <c r="U894" i="10"/>
  <c r="I891" i="11"/>
  <c r="X894" i="10" l="1"/>
  <c r="N895" i="10"/>
  <c r="O895" i="10" s="1"/>
  <c r="S895" i="10" s="1"/>
  <c r="Y894" i="10"/>
  <c r="T895" i="10" l="1"/>
  <c r="L893" i="11"/>
  <c r="Z894" i="10"/>
  <c r="F894" i="10" s="1"/>
  <c r="V895" i="10" l="1"/>
  <c r="W895" i="10" s="1"/>
  <c r="U895" i="10"/>
  <c r="I892" i="11"/>
  <c r="X895" i="10" l="1"/>
  <c r="N896" i="10"/>
  <c r="O896" i="10" s="1"/>
  <c r="S896" i="10" s="1"/>
  <c r="Y895" i="10"/>
  <c r="T896" i="10" l="1"/>
  <c r="L894" i="11"/>
  <c r="Z895" i="10"/>
  <c r="F895" i="10" s="1"/>
  <c r="V896" i="10" l="1"/>
  <c r="W896" i="10" s="1"/>
  <c r="U896" i="10"/>
  <c r="I893" i="11"/>
  <c r="X896" i="10" l="1"/>
  <c r="N897" i="10"/>
  <c r="O897" i="10" s="1"/>
  <c r="S897" i="10" s="1"/>
  <c r="Y896" i="10"/>
  <c r="Z896" i="10" l="1"/>
  <c r="F896" i="10" s="1"/>
  <c r="L895" i="11"/>
  <c r="T897" i="10"/>
  <c r="V897" i="10" l="1"/>
  <c r="W897" i="10" s="1"/>
  <c r="U897" i="10"/>
  <c r="I894" i="11"/>
  <c r="X897" i="10" l="1"/>
  <c r="N898" i="10"/>
  <c r="O898" i="10" s="1"/>
  <c r="S898" i="10" s="1"/>
  <c r="Y897" i="10"/>
  <c r="Z897" i="10" l="1"/>
  <c r="F897" i="10" s="1"/>
  <c r="T898" i="10"/>
  <c r="L896" i="11"/>
  <c r="V898" i="10" l="1"/>
  <c r="W898" i="10" s="1"/>
  <c r="U898" i="10"/>
  <c r="I895" i="11"/>
  <c r="X898" i="10" l="1"/>
  <c r="N899" i="10"/>
  <c r="O899" i="10" s="1"/>
  <c r="S899" i="10" s="1"/>
  <c r="Y898" i="10"/>
  <c r="Z898" i="10" l="1"/>
  <c r="F898" i="10" s="1"/>
  <c r="L897" i="11"/>
  <c r="T899" i="10"/>
  <c r="V899" i="10" l="1"/>
  <c r="W899" i="10" s="1"/>
  <c r="U899" i="10"/>
  <c r="I896" i="11"/>
  <c r="X899" i="10" l="1"/>
  <c r="N900" i="10"/>
  <c r="O900" i="10" s="1"/>
  <c r="S900" i="10" s="1"/>
  <c r="Y899" i="10"/>
  <c r="L898" i="11" l="1"/>
  <c r="T900" i="10"/>
  <c r="Z899" i="10"/>
  <c r="F899" i="10" s="1"/>
  <c r="V900" i="10" l="1"/>
  <c r="W900" i="10" s="1"/>
  <c r="U900" i="10"/>
  <c r="I897" i="11"/>
  <c r="X900" i="10" l="1"/>
  <c r="N901" i="10"/>
  <c r="O901" i="10" s="1"/>
  <c r="S901" i="10" s="1"/>
  <c r="Y900" i="10"/>
  <c r="Z900" i="10" l="1"/>
  <c r="F900" i="10" s="1"/>
  <c r="L899" i="11"/>
  <c r="T901" i="10"/>
  <c r="V901" i="10" l="1"/>
  <c r="W901" i="10" s="1"/>
  <c r="U901" i="10"/>
  <c r="I898" i="11"/>
  <c r="X901" i="10" l="1"/>
  <c r="N902" i="10"/>
  <c r="O902" i="10" s="1"/>
  <c r="S902" i="10" s="1"/>
  <c r="Y901" i="10"/>
  <c r="Z901" i="10" l="1"/>
  <c r="F901" i="10" s="1"/>
  <c r="L900" i="11"/>
  <c r="T902" i="10"/>
  <c r="V902" i="10" l="1"/>
  <c r="W902" i="10" s="1"/>
  <c r="U902" i="10"/>
  <c r="I899" i="11"/>
  <c r="X902" i="10" l="1"/>
  <c r="N903" i="10"/>
  <c r="O903" i="10" s="1"/>
  <c r="S903" i="10" s="1"/>
  <c r="Y902" i="10"/>
  <c r="Z902" i="10" l="1"/>
  <c r="F902" i="10" s="1"/>
  <c r="L901" i="11"/>
  <c r="T903" i="10"/>
  <c r="V903" i="10" l="1"/>
  <c r="W903" i="10" s="1"/>
  <c r="U903" i="10"/>
  <c r="I900" i="11"/>
  <c r="X903" i="10" l="1"/>
  <c r="N904" i="10"/>
  <c r="O904" i="10" s="1"/>
  <c r="S904" i="10" s="1"/>
  <c r="Y903" i="10"/>
  <c r="Z903" i="10" l="1"/>
  <c r="F903" i="10" s="1"/>
  <c r="L902" i="11"/>
  <c r="T904" i="10"/>
  <c r="V904" i="10" l="1"/>
  <c r="W904" i="10" s="1"/>
  <c r="U904" i="10"/>
  <c r="I901" i="11"/>
  <c r="X904" i="10" l="1"/>
  <c r="N905" i="10"/>
  <c r="O905" i="10" s="1"/>
  <c r="S905" i="10" s="1"/>
  <c r="Y904" i="10"/>
  <c r="T905" i="10" l="1"/>
  <c r="L903" i="11"/>
  <c r="Z904" i="10"/>
  <c r="F904" i="10" s="1"/>
  <c r="V905" i="10" l="1"/>
  <c r="W905" i="10" s="1"/>
  <c r="U905" i="10"/>
  <c r="I902" i="11"/>
  <c r="X905" i="10" l="1"/>
  <c r="N906" i="10"/>
  <c r="O906" i="10" s="1"/>
  <c r="S906" i="10" s="1"/>
  <c r="Y905" i="10"/>
  <c r="Z905" i="10" l="1"/>
  <c r="F905" i="10" s="1"/>
  <c r="L904" i="11"/>
  <c r="T906" i="10"/>
  <c r="V906" i="10" l="1"/>
  <c r="W906" i="10" s="1"/>
  <c r="U906" i="10"/>
  <c r="I903" i="11"/>
  <c r="X906" i="10" l="1"/>
  <c r="N907" i="10"/>
  <c r="O907" i="10" s="1"/>
  <c r="S907" i="10" s="1"/>
  <c r="Y906" i="10"/>
  <c r="Z906" i="10" l="1"/>
  <c r="F906" i="10" s="1"/>
  <c r="L905" i="11"/>
  <c r="T907" i="10"/>
  <c r="V907" i="10" l="1"/>
  <c r="W907" i="10" s="1"/>
  <c r="U907" i="10"/>
  <c r="I904" i="11"/>
  <c r="X907" i="10" l="1"/>
  <c r="N908" i="10"/>
  <c r="O908" i="10" s="1"/>
  <c r="S908" i="10" s="1"/>
  <c r="Y907" i="10"/>
  <c r="Z907" i="10" l="1"/>
  <c r="F907" i="10" s="1"/>
  <c r="T908" i="10"/>
  <c r="L906" i="11"/>
  <c r="V908" i="10" l="1"/>
  <c r="W908" i="10" s="1"/>
  <c r="U908" i="10"/>
  <c r="I905" i="11"/>
  <c r="X908" i="10" l="1"/>
  <c r="N909" i="10"/>
  <c r="O909" i="10" s="1"/>
  <c r="S909" i="10" s="1"/>
  <c r="Y908" i="10"/>
  <c r="L907" i="11" l="1"/>
  <c r="T909" i="10"/>
  <c r="Z908" i="10"/>
  <c r="F908" i="10" s="1"/>
  <c r="V909" i="10" l="1"/>
  <c r="W909" i="10" s="1"/>
  <c r="U909" i="10"/>
  <c r="I906" i="11"/>
  <c r="X909" i="10" l="1"/>
  <c r="N910" i="10"/>
  <c r="O910" i="10" s="1"/>
  <c r="S910" i="10" s="1"/>
  <c r="Y909" i="10"/>
  <c r="L908" i="11" l="1"/>
  <c r="T910" i="10"/>
  <c r="Z909" i="10"/>
  <c r="F909" i="10" s="1"/>
  <c r="V910" i="10" l="1"/>
  <c r="W910" i="10" s="1"/>
  <c r="U910" i="10"/>
  <c r="I907" i="11"/>
  <c r="X910" i="10" l="1"/>
  <c r="N911" i="10"/>
  <c r="O911" i="10" s="1"/>
  <c r="S911" i="10" s="1"/>
  <c r="Y910" i="10"/>
  <c r="Z910" i="10" l="1"/>
  <c r="F910" i="10" s="1"/>
  <c r="T911" i="10"/>
  <c r="L909" i="11"/>
  <c r="V911" i="10" l="1"/>
  <c r="W911" i="10" s="1"/>
  <c r="U911" i="10"/>
  <c r="I908" i="11"/>
  <c r="X911" i="10" l="1"/>
  <c r="N912" i="10"/>
  <c r="O912" i="10" s="1"/>
  <c r="S912" i="10" s="1"/>
  <c r="Y911" i="10"/>
  <c r="L910" i="11" l="1"/>
  <c r="T912" i="10"/>
  <c r="Z911" i="10"/>
  <c r="F911" i="10" s="1"/>
  <c r="V912" i="10" l="1"/>
  <c r="W912" i="10" s="1"/>
  <c r="U912" i="10"/>
  <c r="I909" i="11"/>
  <c r="X912" i="10" l="1"/>
  <c r="N913" i="10"/>
  <c r="O913" i="10" s="1"/>
  <c r="S913" i="10" s="1"/>
  <c r="Y912" i="10"/>
  <c r="L911" i="11" l="1"/>
  <c r="T913" i="10"/>
  <c r="Z912" i="10"/>
  <c r="F912" i="10" s="1"/>
  <c r="V913" i="10" l="1"/>
  <c r="W913" i="10" s="1"/>
  <c r="U913" i="10"/>
  <c r="I910" i="11"/>
  <c r="X913" i="10" l="1"/>
  <c r="N914" i="10"/>
  <c r="O914" i="10" s="1"/>
  <c r="S914" i="10" s="1"/>
  <c r="Y913" i="10"/>
  <c r="L912" i="11" l="1"/>
  <c r="T914" i="10"/>
  <c r="Z913" i="10"/>
  <c r="F913" i="10" s="1"/>
  <c r="V914" i="10" l="1"/>
  <c r="W914" i="10" s="1"/>
  <c r="U914" i="10"/>
  <c r="I911" i="11"/>
  <c r="X914" i="10" l="1"/>
  <c r="N915" i="10"/>
  <c r="O915" i="10" s="1"/>
  <c r="S915" i="10" s="1"/>
  <c r="Y914" i="10"/>
  <c r="T915" i="10" l="1"/>
  <c r="L913" i="11"/>
  <c r="Z914" i="10"/>
  <c r="F914" i="10" s="1"/>
  <c r="V915" i="10" l="1"/>
  <c r="W915" i="10" s="1"/>
  <c r="U915" i="10"/>
  <c r="I912" i="11"/>
  <c r="X915" i="10" l="1"/>
  <c r="N916" i="10"/>
  <c r="O916" i="10" s="1"/>
  <c r="S916" i="10" s="1"/>
  <c r="Y915" i="10"/>
  <c r="T916" i="10" l="1"/>
  <c r="L914" i="11"/>
  <c r="Z915" i="10"/>
  <c r="F915" i="10" s="1"/>
  <c r="V916" i="10" l="1"/>
  <c r="W916" i="10" s="1"/>
  <c r="U916" i="10"/>
  <c r="I913" i="11"/>
  <c r="X916" i="10" l="1"/>
  <c r="N917" i="10"/>
  <c r="O917" i="10" s="1"/>
  <c r="S917" i="10" s="1"/>
  <c r="Y916" i="10"/>
  <c r="Z916" i="10" l="1"/>
  <c r="F916" i="10" s="1"/>
  <c r="L915" i="11"/>
  <c r="T917" i="10"/>
  <c r="V917" i="10" l="1"/>
  <c r="W917" i="10" s="1"/>
  <c r="U917" i="10"/>
  <c r="I914" i="11"/>
  <c r="X917" i="10" l="1"/>
  <c r="N918" i="10"/>
  <c r="O918" i="10" s="1"/>
  <c r="S918" i="10" s="1"/>
  <c r="Y917" i="10"/>
  <c r="Z917" i="10" l="1"/>
  <c r="F917" i="10" s="1"/>
  <c r="L916" i="11"/>
  <c r="T918" i="10"/>
  <c r="V918" i="10" l="1"/>
  <c r="W918" i="10" s="1"/>
  <c r="U918" i="10"/>
  <c r="I915" i="11"/>
  <c r="X918" i="10" l="1"/>
  <c r="N919" i="10"/>
  <c r="O919" i="10" s="1"/>
  <c r="S919" i="10" s="1"/>
  <c r="Y918" i="10"/>
  <c r="T919" i="10" l="1"/>
  <c r="L917" i="11"/>
  <c r="Z918" i="10"/>
  <c r="F918" i="10" s="1"/>
  <c r="V919" i="10" l="1"/>
  <c r="W919" i="10" s="1"/>
  <c r="U919" i="10"/>
  <c r="I916" i="11"/>
  <c r="X919" i="10" l="1"/>
  <c r="N920" i="10"/>
  <c r="O920" i="10" s="1"/>
  <c r="S920" i="10" s="1"/>
  <c r="Y919" i="10"/>
  <c r="L918" i="11" l="1"/>
  <c r="T920" i="10"/>
  <c r="Z919" i="10"/>
  <c r="F919" i="10" s="1"/>
  <c r="V920" i="10" l="1"/>
  <c r="W920" i="10" s="1"/>
  <c r="U920" i="10"/>
  <c r="I917" i="11"/>
  <c r="X920" i="10" l="1"/>
  <c r="N921" i="10"/>
  <c r="O921" i="10" s="1"/>
  <c r="S921" i="10" s="1"/>
  <c r="Y920" i="10"/>
  <c r="T921" i="10" l="1"/>
  <c r="L919" i="11"/>
  <c r="Z920" i="10"/>
  <c r="F920" i="10" s="1"/>
  <c r="V921" i="10" l="1"/>
  <c r="W921" i="10" s="1"/>
  <c r="U921" i="10"/>
  <c r="I918" i="11"/>
  <c r="X921" i="10" l="1"/>
  <c r="N922" i="10"/>
  <c r="O922" i="10" s="1"/>
  <c r="S922" i="10" s="1"/>
  <c r="Y921" i="10"/>
  <c r="Z921" i="10" l="1"/>
  <c r="F921" i="10" s="1"/>
  <c r="T922" i="10"/>
  <c r="L920" i="11"/>
  <c r="V922" i="10" l="1"/>
  <c r="W922" i="10" s="1"/>
  <c r="U922" i="10"/>
  <c r="I919" i="11"/>
  <c r="X922" i="10" l="1"/>
  <c r="N923" i="10"/>
  <c r="O923" i="10" s="1"/>
  <c r="S923" i="10" s="1"/>
  <c r="Y922" i="10"/>
  <c r="T923" i="10" l="1"/>
  <c r="L921" i="11"/>
  <c r="Z922" i="10"/>
  <c r="F922" i="10" s="1"/>
  <c r="V923" i="10" l="1"/>
  <c r="W923" i="10" s="1"/>
  <c r="U923" i="10"/>
  <c r="I920" i="11"/>
  <c r="X923" i="10" l="1"/>
  <c r="N924" i="10"/>
  <c r="O924" i="10" s="1"/>
  <c r="S924" i="10" s="1"/>
  <c r="Y923" i="10"/>
  <c r="L922" i="11" l="1"/>
  <c r="T924" i="10"/>
  <c r="Z923" i="10"/>
  <c r="F923" i="10" s="1"/>
  <c r="V924" i="10" l="1"/>
  <c r="W924" i="10" s="1"/>
  <c r="U924" i="10"/>
  <c r="I921" i="11"/>
  <c r="X924" i="10" l="1"/>
  <c r="N925" i="10"/>
  <c r="O925" i="10" s="1"/>
  <c r="S925" i="10" s="1"/>
  <c r="Y924" i="10"/>
  <c r="Z924" i="10" l="1"/>
  <c r="F924" i="10" s="1"/>
  <c r="L923" i="11"/>
  <c r="T925" i="10"/>
  <c r="V925" i="10" l="1"/>
  <c r="W925" i="10" s="1"/>
  <c r="U925" i="10"/>
  <c r="I922" i="11"/>
  <c r="X925" i="10" l="1"/>
  <c r="N926" i="10"/>
  <c r="O926" i="10" s="1"/>
  <c r="S926" i="10" s="1"/>
  <c r="Y925" i="10"/>
  <c r="Z925" i="10" l="1"/>
  <c r="F925" i="10" s="1"/>
  <c r="T926" i="10"/>
  <c r="L924" i="11"/>
  <c r="V926" i="10" l="1"/>
  <c r="W926" i="10" s="1"/>
  <c r="U926" i="10"/>
  <c r="I923" i="11"/>
  <c r="X926" i="10" l="1"/>
  <c r="N927" i="10"/>
  <c r="O927" i="10" s="1"/>
  <c r="S927" i="10" s="1"/>
  <c r="Y926" i="10"/>
  <c r="Z926" i="10" l="1"/>
  <c r="F926" i="10" s="1"/>
  <c r="L925" i="11"/>
  <c r="T927" i="10"/>
  <c r="V927" i="10" l="1"/>
  <c r="W927" i="10" s="1"/>
  <c r="U927" i="10"/>
  <c r="I924" i="11"/>
  <c r="X927" i="10" l="1"/>
  <c r="N928" i="10"/>
  <c r="O928" i="10" s="1"/>
  <c r="S928" i="10" s="1"/>
  <c r="Y927" i="10"/>
  <c r="L926" i="11" l="1"/>
  <c r="T928" i="10"/>
  <c r="Z927" i="10"/>
  <c r="F927" i="10" s="1"/>
  <c r="V928" i="10" l="1"/>
  <c r="W928" i="10" s="1"/>
  <c r="U928" i="10"/>
  <c r="I925" i="11"/>
  <c r="X928" i="10" l="1"/>
  <c r="N929" i="10"/>
  <c r="O929" i="10" s="1"/>
  <c r="S929" i="10" s="1"/>
  <c r="Y928" i="10"/>
  <c r="L927" i="11" l="1"/>
  <c r="T929" i="10"/>
  <c r="Z928" i="10"/>
  <c r="F928" i="10" s="1"/>
  <c r="V929" i="10" l="1"/>
  <c r="W929" i="10" s="1"/>
  <c r="U929" i="10"/>
  <c r="I926" i="11"/>
  <c r="X929" i="10" l="1"/>
  <c r="N930" i="10"/>
  <c r="O930" i="10" s="1"/>
  <c r="S930" i="10" s="1"/>
  <c r="Y929" i="10"/>
  <c r="Z929" i="10" l="1"/>
  <c r="F929" i="10" s="1"/>
  <c r="L928" i="11"/>
  <c r="T930" i="10"/>
  <c r="V930" i="10" l="1"/>
  <c r="W930" i="10" s="1"/>
  <c r="U930" i="10"/>
  <c r="I927" i="11"/>
  <c r="X930" i="10" l="1"/>
  <c r="N931" i="10"/>
  <c r="O931" i="10" s="1"/>
  <c r="S931" i="10" s="1"/>
  <c r="Y930" i="10"/>
  <c r="Z930" i="10" l="1"/>
  <c r="F930" i="10" s="1"/>
  <c r="L929" i="11"/>
  <c r="T931" i="10"/>
  <c r="V931" i="10" l="1"/>
  <c r="W931" i="10" s="1"/>
  <c r="U931" i="10"/>
  <c r="I928" i="11"/>
  <c r="X931" i="10" l="1"/>
  <c r="N932" i="10"/>
  <c r="O932" i="10" s="1"/>
  <c r="S932" i="10" s="1"/>
  <c r="Y931" i="10"/>
  <c r="Z931" i="10" l="1"/>
  <c r="F931" i="10" s="1"/>
  <c r="L930" i="11"/>
  <c r="T932" i="10"/>
  <c r="V932" i="10" l="1"/>
  <c r="W932" i="10" s="1"/>
  <c r="U932" i="10"/>
  <c r="I929" i="11"/>
  <c r="X932" i="10" l="1"/>
  <c r="N933" i="10"/>
  <c r="O933" i="10" s="1"/>
  <c r="S933" i="10" s="1"/>
  <c r="Y932" i="10"/>
  <c r="Z932" i="10" l="1"/>
  <c r="F932" i="10" s="1"/>
  <c r="L931" i="11"/>
  <c r="T933" i="10"/>
  <c r="V933" i="10" l="1"/>
  <c r="W933" i="10" s="1"/>
  <c r="U933" i="10"/>
  <c r="I930" i="11"/>
  <c r="X933" i="10" l="1"/>
  <c r="N934" i="10"/>
  <c r="O934" i="10" s="1"/>
  <c r="S934" i="10" s="1"/>
  <c r="Y933" i="10"/>
  <c r="Z933" i="10" l="1"/>
  <c r="F933" i="10" s="1"/>
  <c r="T934" i="10"/>
  <c r="L932" i="11"/>
  <c r="V934" i="10" l="1"/>
  <c r="W934" i="10" s="1"/>
  <c r="U934" i="10"/>
  <c r="I931" i="11"/>
  <c r="X934" i="10" l="1"/>
  <c r="N935" i="10"/>
  <c r="O935" i="10" s="1"/>
  <c r="S935" i="10" s="1"/>
  <c r="Y934" i="10"/>
  <c r="Z934" i="10" l="1"/>
  <c r="F934" i="10" s="1"/>
  <c r="L933" i="11"/>
  <c r="T935" i="10"/>
  <c r="V935" i="10" l="1"/>
  <c r="W935" i="10" s="1"/>
  <c r="U935" i="10"/>
  <c r="I932" i="11"/>
  <c r="X935" i="10" l="1"/>
  <c r="N936" i="10"/>
  <c r="O936" i="10" s="1"/>
  <c r="S936" i="10" s="1"/>
  <c r="Y935" i="10"/>
  <c r="T936" i="10" l="1"/>
  <c r="L934" i="11"/>
  <c r="Z935" i="10"/>
  <c r="F935" i="10" s="1"/>
  <c r="V936" i="10" l="1"/>
  <c r="W936" i="10" s="1"/>
  <c r="U936" i="10"/>
  <c r="I933" i="11"/>
  <c r="X936" i="10" l="1"/>
  <c r="N937" i="10"/>
  <c r="O937" i="10" s="1"/>
  <c r="S937" i="10" s="1"/>
  <c r="Y936" i="10"/>
  <c r="T937" i="10" l="1"/>
  <c r="L935" i="11"/>
  <c r="Z936" i="10"/>
  <c r="F936" i="10" s="1"/>
  <c r="V937" i="10" l="1"/>
  <c r="W937" i="10" s="1"/>
  <c r="U937" i="10"/>
  <c r="I934" i="11"/>
  <c r="X937" i="10" l="1"/>
  <c r="N938" i="10"/>
  <c r="O938" i="10" s="1"/>
  <c r="S938" i="10" s="1"/>
  <c r="Y937" i="10"/>
  <c r="L936" i="11" l="1"/>
  <c r="T938" i="10"/>
  <c r="Z937" i="10"/>
  <c r="F937" i="10" s="1"/>
  <c r="V938" i="10" l="1"/>
  <c r="W938" i="10" s="1"/>
  <c r="U938" i="10"/>
  <c r="I935" i="11"/>
  <c r="X938" i="10" l="1"/>
  <c r="N939" i="10"/>
  <c r="O939" i="10" s="1"/>
  <c r="S939" i="10" s="1"/>
  <c r="Y938" i="10"/>
  <c r="T939" i="10" l="1"/>
  <c r="L937" i="11"/>
  <c r="Z938" i="10"/>
  <c r="F938" i="10" s="1"/>
  <c r="V939" i="10" l="1"/>
  <c r="W939" i="10" s="1"/>
  <c r="U939" i="10"/>
  <c r="I936" i="11"/>
  <c r="X939" i="10" l="1"/>
  <c r="N940" i="10"/>
  <c r="O940" i="10" s="1"/>
  <c r="S940" i="10" s="1"/>
  <c r="Y939" i="10"/>
  <c r="Z939" i="10" l="1"/>
  <c r="F939" i="10" s="1"/>
  <c r="T940" i="10"/>
  <c r="L938" i="11"/>
  <c r="V940" i="10" l="1"/>
  <c r="W940" i="10" s="1"/>
  <c r="U940" i="10"/>
  <c r="I937" i="11"/>
  <c r="X940" i="10" l="1"/>
  <c r="N941" i="10"/>
  <c r="O941" i="10" s="1"/>
  <c r="S941" i="10" s="1"/>
  <c r="Y940" i="10"/>
  <c r="L939" i="11" l="1"/>
  <c r="T941" i="10"/>
  <c r="Z940" i="10"/>
  <c r="F940" i="10" s="1"/>
  <c r="V941" i="10" l="1"/>
  <c r="W941" i="10" s="1"/>
  <c r="U941" i="10"/>
  <c r="I938" i="11"/>
  <c r="X941" i="10" l="1"/>
  <c r="N942" i="10"/>
  <c r="O942" i="10" s="1"/>
  <c r="S942" i="10" s="1"/>
  <c r="Y941" i="10"/>
  <c r="L940" i="11" l="1"/>
  <c r="T942" i="10"/>
  <c r="Z941" i="10"/>
  <c r="F941" i="10" s="1"/>
  <c r="V942" i="10" l="1"/>
  <c r="W942" i="10" s="1"/>
  <c r="U942" i="10"/>
  <c r="I939" i="11"/>
  <c r="X942" i="10" l="1"/>
  <c r="N943" i="10"/>
  <c r="O943" i="10" s="1"/>
  <c r="S943" i="10" s="1"/>
  <c r="Y942" i="10"/>
  <c r="Z942" i="10" l="1"/>
  <c r="F942" i="10" s="1"/>
  <c r="L941" i="11"/>
  <c r="T943" i="10"/>
  <c r="V943" i="10" l="1"/>
  <c r="W943" i="10" s="1"/>
  <c r="U943" i="10"/>
  <c r="I940" i="11"/>
  <c r="X943" i="10" l="1"/>
  <c r="N944" i="10"/>
  <c r="O944" i="10" s="1"/>
  <c r="S944" i="10" s="1"/>
  <c r="Y943" i="10"/>
  <c r="Z943" i="10" l="1"/>
  <c r="F943" i="10" s="1"/>
  <c r="L942" i="11"/>
  <c r="T944" i="10"/>
  <c r="V944" i="10" l="1"/>
  <c r="W944" i="10" s="1"/>
  <c r="U944" i="10"/>
  <c r="I941" i="11"/>
  <c r="X944" i="10" l="1"/>
  <c r="N945" i="10"/>
  <c r="O945" i="10" s="1"/>
  <c r="S945" i="10" s="1"/>
  <c r="Y944" i="10"/>
  <c r="L943" i="11" l="1"/>
  <c r="T945" i="10"/>
  <c r="Z944" i="10"/>
  <c r="F944" i="10" s="1"/>
  <c r="V945" i="10" l="1"/>
  <c r="W945" i="10" s="1"/>
  <c r="U945" i="10"/>
  <c r="I942" i="11"/>
  <c r="X945" i="10" l="1"/>
  <c r="N946" i="10"/>
  <c r="O946" i="10" s="1"/>
  <c r="S946" i="10" s="1"/>
  <c r="Y945" i="10"/>
  <c r="Z945" i="10" l="1"/>
  <c r="F945" i="10" s="1"/>
  <c r="T946" i="10"/>
  <c r="L944" i="11"/>
  <c r="V946" i="10" l="1"/>
  <c r="W946" i="10" s="1"/>
  <c r="U946" i="10"/>
  <c r="I943" i="11"/>
  <c r="X946" i="10" l="1"/>
  <c r="N947" i="10"/>
  <c r="O947" i="10" s="1"/>
  <c r="S947" i="10" s="1"/>
  <c r="Y946" i="10"/>
  <c r="Z946" i="10" l="1"/>
  <c r="F946" i="10" s="1"/>
  <c r="L945" i="11"/>
  <c r="T947" i="10"/>
  <c r="V947" i="10" l="1"/>
  <c r="W947" i="10" s="1"/>
  <c r="U947" i="10"/>
  <c r="I944" i="11"/>
  <c r="X947" i="10" l="1"/>
  <c r="N948" i="10"/>
  <c r="O948" i="10" s="1"/>
  <c r="S948" i="10" s="1"/>
  <c r="Y947" i="10"/>
  <c r="L946" i="11" l="1"/>
  <c r="T948" i="10"/>
  <c r="Z947" i="10"/>
  <c r="F947" i="10" s="1"/>
  <c r="V948" i="10" l="1"/>
  <c r="W948" i="10" s="1"/>
  <c r="U948" i="10"/>
  <c r="I945" i="11"/>
  <c r="X948" i="10" l="1"/>
  <c r="N949" i="10"/>
  <c r="O949" i="10" s="1"/>
  <c r="S949" i="10" s="1"/>
  <c r="Y948" i="10"/>
  <c r="L947" i="11" l="1"/>
  <c r="T949" i="10"/>
  <c r="Z948" i="10"/>
  <c r="F948" i="10" s="1"/>
  <c r="V949" i="10" l="1"/>
  <c r="W949" i="10" s="1"/>
  <c r="U949" i="10"/>
  <c r="I946" i="11"/>
  <c r="X949" i="10" l="1"/>
  <c r="N950" i="10"/>
  <c r="O950" i="10" s="1"/>
  <c r="S950" i="10" s="1"/>
  <c r="Y949" i="10"/>
  <c r="L948" i="11" l="1"/>
  <c r="T950" i="10"/>
  <c r="Z949" i="10"/>
  <c r="F949" i="10" s="1"/>
  <c r="V950" i="10" l="1"/>
  <c r="W950" i="10" s="1"/>
  <c r="U950" i="10"/>
  <c r="I947" i="11"/>
  <c r="X950" i="10" l="1"/>
  <c r="N951" i="10"/>
  <c r="O951" i="10" s="1"/>
  <c r="S951" i="10" s="1"/>
  <c r="Y950" i="10"/>
  <c r="Z950" i="10" l="1"/>
  <c r="F950" i="10" s="1"/>
  <c r="L949" i="11"/>
  <c r="T951" i="10"/>
  <c r="V951" i="10" l="1"/>
  <c r="W951" i="10" s="1"/>
  <c r="U951" i="10"/>
  <c r="I948" i="11"/>
  <c r="X951" i="10" l="1"/>
  <c r="N952" i="10"/>
  <c r="O952" i="10" s="1"/>
  <c r="S952" i="10" s="1"/>
  <c r="Y951" i="10"/>
  <c r="L950" i="11" l="1"/>
  <c r="T952" i="10"/>
  <c r="Z951" i="10"/>
  <c r="F951" i="10" s="1"/>
  <c r="V952" i="10" l="1"/>
  <c r="W952" i="10" s="1"/>
  <c r="U952" i="10"/>
  <c r="I949" i="11"/>
  <c r="X952" i="10" l="1"/>
  <c r="N953" i="10"/>
  <c r="O953" i="10" s="1"/>
  <c r="S953" i="10" s="1"/>
  <c r="Y952" i="10"/>
  <c r="T953" i="10" l="1"/>
  <c r="L951" i="11"/>
  <c r="Z952" i="10"/>
  <c r="F952" i="10" s="1"/>
  <c r="V953" i="10" l="1"/>
  <c r="W953" i="10" s="1"/>
  <c r="U953" i="10"/>
  <c r="I950" i="11"/>
  <c r="X953" i="10" l="1"/>
  <c r="N954" i="10"/>
  <c r="O954" i="10" s="1"/>
  <c r="S954" i="10" s="1"/>
  <c r="Y953" i="10"/>
  <c r="Z953" i="10" l="1"/>
  <c r="F953" i="10" s="1"/>
  <c r="T954" i="10"/>
  <c r="L952" i="11"/>
  <c r="V954" i="10" l="1"/>
  <c r="W954" i="10" s="1"/>
  <c r="U954" i="10"/>
  <c r="I951" i="11"/>
  <c r="X954" i="10" l="1"/>
  <c r="N955" i="10"/>
  <c r="O955" i="10" s="1"/>
  <c r="S955" i="10" s="1"/>
  <c r="Y954" i="10"/>
  <c r="Z954" i="10" l="1"/>
  <c r="F954" i="10" s="1"/>
  <c r="L953" i="11"/>
  <c r="T955" i="10"/>
  <c r="V955" i="10" l="1"/>
  <c r="W955" i="10" s="1"/>
  <c r="U955" i="10"/>
  <c r="I952" i="11"/>
  <c r="X955" i="10" l="1"/>
  <c r="N956" i="10"/>
  <c r="O956" i="10" s="1"/>
  <c r="S956" i="10" s="1"/>
  <c r="Y955" i="10"/>
  <c r="L954" i="11" l="1"/>
  <c r="T956" i="10"/>
  <c r="Z955" i="10"/>
  <c r="F955" i="10" s="1"/>
  <c r="V956" i="10" l="1"/>
  <c r="W956" i="10" s="1"/>
  <c r="U956" i="10"/>
  <c r="I953" i="11"/>
  <c r="X956" i="10" l="1"/>
  <c r="N957" i="10"/>
  <c r="O957" i="10" s="1"/>
  <c r="S957" i="10" s="1"/>
  <c r="Y956" i="10"/>
  <c r="T957" i="10" l="1"/>
  <c r="L955" i="11"/>
  <c r="Z956" i="10"/>
  <c r="F956" i="10" s="1"/>
  <c r="V957" i="10" l="1"/>
  <c r="W957" i="10" s="1"/>
  <c r="U957" i="10"/>
  <c r="I954" i="11"/>
  <c r="X957" i="10" l="1"/>
  <c r="N958" i="10"/>
  <c r="O958" i="10" s="1"/>
  <c r="S958" i="10" s="1"/>
  <c r="Y957" i="10"/>
  <c r="Z957" i="10" l="1"/>
  <c r="F957" i="10" s="1"/>
  <c r="L956" i="11"/>
  <c r="T958" i="10"/>
  <c r="V958" i="10" l="1"/>
  <c r="W958" i="10" s="1"/>
  <c r="U958" i="10"/>
  <c r="I955" i="11"/>
  <c r="X958" i="10" l="1"/>
  <c r="N959" i="10"/>
  <c r="O959" i="10" s="1"/>
  <c r="S959" i="10" s="1"/>
  <c r="Y958" i="10"/>
  <c r="Z958" i="10" l="1"/>
  <c r="F958" i="10" s="1"/>
  <c r="L957" i="11"/>
  <c r="T959" i="10"/>
  <c r="V959" i="10" l="1"/>
  <c r="W959" i="10" s="1"/>
  <c r="U959" i="10"/>
  <c r="I956" i="11"/>
  <c r="X959" i="10" l="1"/>
  <c r="N960" i="10"/>
  <c r="O960" i="10" s="1"/>
  <c r="S960" i="10" s="1"/>
  <c r="Y959" i="10"/>
  <c r="Z959" i="10" l="1"/>
  <c r="F959" i="10" s="1"/>
  <c r="T960" i="10"/>
  <c r="L958" i="11"/>
  <c r="V960" i="10" l="1"/>
  <c r="W960" i="10" s="1"/>
  <c r="U960" i="10"/>
  <c r="I957" i="11"/>
  <c r="X960" i="10" l="1"/>
  <c r="N961" i="10"/>
  <c r="O961" i="10" s="1"/>
  <c r="S961" i="10" s="1"/>
  <c r="Y960" i="10"/>
  <c r="Z960" i="10" l="1"/>
  <c r="F960" i="10" s="1"/>
  <c r="T961" i="10"/>
  <c r="L959" i="11"/>
  <c r="V961" i="10" l="1"/>
  <c r="W961" i="10" s="1"/>
  <c r="U961" i="10"/>
  <c r="I958" i="11"/>
  <c r="X961" i="10" l="1"/>
  <c r="N962" i="10"/>
  <c r="O962" i="10" s="1"/>
  <c r="S962" i="10" s="1"/>
  <c r="Y961" i="10"/>
  <c r="Z961" i="10" l="1"/>
  <c r="F961" i="10" s="1"/>
  <c r="L960" i="11"/>
  <c r="T962" i="10"/>
  <c r="V962" i="10" l="1"/>
  <c r="W962" i="10" s="1"/>
  <c r="U962" i="10"/>
  <c r="I959" i="11"/>
  <c r="X962" i="10" l="1"/>
  <c r="N963" i="10"/>
  <c r="O963" i="10" s="1"/>
  <c r="S963" i="10" s="1"/>
  <c r="Y962" i="10"/>
  <c r="T963" i="10" l="1"/>
  <c r="L961" i="11"/>
  <c r="Z962" i="10"/>
  <c r="F962" i="10" s="1"/>
  <c r="V963" i="10" l="1"/>
  <c r="W963" i="10" s="1"/>
  <c r="U963" i="10"/>
  <c r="I960" i="11"/>
  <c r="X963" i="10" l="1"/>
  <c r="N964" i="10"/>
  <c r="O964" i="10" s="1"/>
  <c r="S964" i="10" s="1"/>
  <c r="Y963" i="10"/>
  <c r="Z963" i="10" l="1"/>
  <c r="F963" i="10" s="1"/>
  <c r="T964" i="10"/>
  <c r="L962" i="11"/>
  <c r="V964" i="10" l="1"/>
  <c r="W964" i="10" s="1"/>
  <c r="U964" i="10"/>
  <c r="I961" i="11"/>
  <c r="X964" i="10" l="1"/>
  <c r="N965" i="10"/>
  <c r="O965" i="10" s="1"/>
  <c r="S965" i="10" s="1"/>
  <c r="Y964" i="10"/>
  <c r="Z964" i="10" l="1"/>
  <c r="F964" i="10" s="1"/>
  <c r="L963" i="11"/>
  <c r="T965" i="10"/>
  <c r="V965" i="10" l="1"/>
  <c r="W965" i="10" s="1"/>
  <c r="U965" i="10"/>
  <c r="I962" i="11"/>
  <c r="X965" i="10" l="1"/>
  <c r="N966" i="10"/>
  <c r="O966" i="10" s="1"/>
  <c r="S966" i="10" s="1"/>
  <c r="Y965" i="10"/>
  <c r="T966" i="10" l="1"/>
  <c r="L964" i="11"/>
  <c r="Z965" i="10"/>
  <c r="F965" i="10" s="1"/>
  <c r="V966" i="10" l="1"/>
  <c r="W966" i="10" s="1"/>
  <c r="U966" i="10"/>
  <c r="I963" i="11"/>
  <c r="X966" i="10" l="1"/>
  <c r="N967" i="10"/>
  <c r="O967" i="10" s="1"/>
  <c r="S967" i="10" s="1"/>
  <c r="Y966" i="10"/>
  <c r="T967" i="10" l="1"/>
  <c r="L965" i="11"/>
  <c r="Z966" i="10"/>
  <c r="F966" i="10" s="1"/>
  <c r="V967" i="10" l="1"/>
  <c r="W967" i="10" s="1"/>
  <c r="U967" i="10"/>
  <c r="I964" i="11"/>
  <c r="X967" i="10" l="1"/>
  <c r="N968" i="10"/>
  <c r="O968" i="10" s="1"/>
  <c r="S968" i="10" s="1"/>
  <c r="Y967" i="10"/>
  <c r="T968" i="10" l="1"/>
  <c r="L966" i="11"/>
  <c r="Z967" i="10"/>
  <c r="F967" i="10" s="1"/>
  <c r="V968" i="10" l="1"/>
  <c r="W968" i="10" s="1"/>
  <c r="U968" i="10"/>
  <c r="I965" i="11"/>
  <c r="X968" i="10" l="1"/>
  <c r="N969" i="10"/>
  <c r="O969" i="10" s="1"/>
  <c r="S969" i="10" s="1"/>
  <c r="Y968" i="10"/>
  <c r="L967" i="11" l="1"/>
  <c r="T969" i="10"/>
  <c r="Z968" i="10"/>
  <c r="F968" i="10" s="1"/>
  <c r="V969" i="10" l="1"/>
  <c r="W969" i="10" s="1"/>
  <c r="U969" i="10"/>
  <c r="I966" i="11"/>
  <c r="X969" i="10" l="1"/>
  <c r="N970" i="10"/>
  <c r="O970" i="10" s="1"/>
  <c r="S970" i="10" s="1"/>
  <c r="Y969" i="10"/>
  <c r="Z969" i="10" l="1"/>
  <c r="F969" i="10" s="1"/>
  <c r="L968" i="11"/>
  <c r="T970" i="10"/>
  <c r="V970" i="10" l="1"/>
  <c r="W970" i="10" s="1"/>
  <c r="U970" i="10"/>
  <c r="I967" i="11"/>
  <c r="X970" i="10" l="1"/>
  <c r="N971" i="10"/>
  <c r="O971" i="10" s="1"/>
  <c r="S971" i="10" s="1"/>
  <c r="Y970" i="10"/>
  <c r="Z970" i="10" l="1"/>
  <c r="F970" i="10" s="1"/>
  <c r="L969" i="11"/>
  <c r="T971" i="10"/>
  <c r="V971" i="10" l="1"/>
  <c r="W971" i="10" s="1"/>
  <c r="U971" i="10"/>
  <c r="I968" i="11"/>
  <c r="X971" i="10" l="1"/>
  <c r="N972" i="10"/>
  <c r="O972" i="10" s="1"/>
  <c r="S972" i="10" s="1"/>
  <c r="Y971" i="10"/>
  <c r="Z971" i="10" l="1"/>
  <c r="F971" i="10" s="1"/>
  <c r="L970" i="11"/>
  <c r="T972" i="10"/>
  <c r="V972" i="10" l="1"/>
  <c r="W972" i="10" s="1"/>
  <c r="U972" i="10"/>
  <c r="I969" i="11"/>
  <c r="X972" i="10" l="1"/>
  <c r="N973" i="10"/>
  <c r="O973" i="10" s="1"/>
  <c r="S973" i="10" s="1"/>
  <c r="Y972" i="10"/>
  <c r="L971" i="11" l="1"/>
  <c r="T973" i="10"/>
  <c r="Z972" i="10"/>
  <c r="F972" i="10" s="1"/>
  <c r="V973" i="10" l="1"/>
  <c r="W973" i="10" s="1"/>
  <c r="U973" i="10"/>
  <c r="I970" i="11"/>
  <c r="X973" i="10" l="1"/>
  <c r="N974" i="10"/>
  <c r="O974" i="10" s="1"/>
  <c r="S974" i="10" s="1"/>
  <c r="Y973" i="10"/>
  <c r="L972" i="11" l="1"/>
  <c r="T974" i="10"/>
  <c r="Z973" i="10"/>
  <c r="F973" i="10" s="1"/>
  <c r="V974" i="10" l="1"/>
  <c r="W974" i="10" s="1"/>
  <c r="U974" i="10"/>
  <c r="I971" i="11"/>
  <c r="X974" i="10" l="1"/>
  <c r="N975" i="10"/>
  <c r="O975" i="10" s="1"/>
  <c r="S975" i="10" s="1"/>
  <c r="Y974" i="10"/>
  <c r="T975" i="10" l="1"/>
  <c r="L973" i="11"/>
  <c r="Z974" i="10"/>
  <c r="F974" i="10" s="1"/>
  <c r="V975" i="10" l="1"/>
  <c r="W975" i="10" s="1"/>
  <c r="U975" i="10"/>
  <c r="I972" i="11"/>
  <c r="X975" i="10" l="1"/>
  <c r="N976" i="10"/>
  <c r="O976" i="10" s="1"/>
  <c r="S976" i="10" s="1"/>
  <c r="Y975" i="10"/>
  <c r="T976" i="10" l="1"/>
  <c r="L974" i="11"/>
  <c r="Z975" i="10"/>
  <c r="F975" i="10" s="1"/>
  <c r="V976" i="10" l="1"/>
  <c r="W976" i="10" s="1"/>
  <c r="U976" i="10"/>
  <c r="I973" i="11"/>
  <c r="X976" i="10" l="1"/>
  <c r="N977" i="10"/>
  <c r="O977" i="10" s="1"/>
  <c r="S977" i="10" s="1"/>
  <c r="Y976" i="10"/>
  <c r="L975" i="11" l="1"/>
  <c r="T977" i="10"/>
  <c r="Z976" i="10"/>
  <c r="F976" i="10" s="1"/>
  <c r="V977" i="10" l="1"/>
  <c r="W977" i="10" s="1"/>
  <c r="U977" i="10"/>
  <c r="I974" i="11"/>
  <c r="X977" i="10" l="1"/>
  <c r="N978" i="10"/>
  <c r="O978" i="10" s="1"/>
  <c r="S978" i="10" s="1"/>
  <c r="Y977" i="10"/>
  <c r="Z977" i="10" l="1"/>
  <c r="F977" i="10" s="1"/>
  <c r="L976" i="11"/>
  <c r="T978" i="10"/>
  <c r="V978" i="10" l="1"/>
  <c r="W978" i="10" s="1"/>
  <c r="U978" i="10"/>
  <c r="I975" i="11"/>
  <c r="X978" i="10" l="1"/>
  <c r="N979" i="10"/>
  <c r="O979" i="10" s="1"/>
  <c r="S979" i="10" s="1"/>
  <c r="Y978" i="10"/>
  <c r="Z978" i="10" l="1"/>
  <c r="F978" i="10" s="1"/>
  <c r="L977" i="11"/>
  <c r="T979" i="10"/>
  <c r="V979" i="10" l="1"/>
  <c r="W979" i="10" s="1"/>
  <c r="U979" i="10"/>
  <c r="I976" i="11"/>
  <c r="X979" i="10" l="1"/>
  <c r="N980" i="10"/>
  <c r="O980" i="10" s="1"/>
  <c r="S980" i="10" s="1"/>
  <c r="Y979" i="10"/>
  <c r="Z979" i="10" l="1"/>
  <c r="F979" i="10" s="1"/>
  <c r="L978" i="11"/>
  <c r="T980" i="10"/>
  <c r="V980" i="10" l="1"/>
  <c r="W980" i="10" s="1"/>
  <c r="U980" i="10"/>
  <c r="I977" i="11"/>
  <c r="X980" i="10" l="1"/>
  <c r="N981" i="10"/>
  <c r="O981" i="10" s="1"/>
  <c r="S981" i="10" s="1"/>
  <c r="Y980" i="10"/>
  <c r="L979" i="11" l="1"/>
  <c r="T981" i="10"/>
  <c r="Z980" i="10"/>
  <c r="F980" i="10" s="1"/>
  <c r="V981" i="10" l="1"/>
  <c r="W981" i="10" s="1"/>
  <c r="U981" i="10"/>
  <c r="I978" i="11"/>
  <c r="X981" i="10" l="1"/>
  <c r="N982" i="10"/>
  <c r="O982" i="10" s="1"/>
  <c r="S982" i="10" s="1"/>
  <c r="Y981" i="10"/>
  <c r="Z981" i="10" l="1"/>
  <c r="F981" i="10" s="1"/>
  <c r="T982" i="10"/>
  <c r="L980" i="11"/>
  <c r="V982" i="10" l="1"/>
  <c r="W982" i="10" s="1"/>
  <c r="U982" i="10"/>
  <c r="I979" i="11"/>
  <c r="X982" i="10" l="1"/>
  <c r="N983" i="10"/>
  <c r="O983" i="10" s="1"/>
  <c r="S983" i="10" s="1"/>
  <c r="Y982" i="10"/>
  <c r="Z982" i="10" l="1"/>
  <c r="F982" i="10" s="1"/>
  <c r="L981" i="11"/>
  <c r="T983" i="10"/>
  <c r="V983" i="10" l="1"/>
  <c r="W983" i="10" s="1"/>
  <c r="U983" i="10"/>
  <c r="I980" i="11"/>
  <c r="X983" i="10" l="1"/>
  <c r="N984" i="10"/>
  <c r="O984" i="10" s="1"/>
  <c r="S984" i="10" s="1"/>
  <c r="Y983" i="10"/>
  <c r="Z983" i="10" l="1"/>
  <c r="F983" i="10" s="1"/>
  <c r="L982" i="11"/>
  <c r="T984" i="10"/>
  <c r="V984" i="10" l="1"/>
  <c r="W984" i="10" s="1"/>
  <c r="U984" i="10"/>
  <c r="I981" i="11"/>
  <c r="X984" i="10" l="1"/>
  <c r="N985" i="10"/>
  <c r="O985" i="10" s="1"/>
  <c r="S985" i="10" s="1"/>
  <c r="Y984" i="10"/>
  <c r="L983" i="11" l="1"/>
  <c r="T985" i="10"/>
  <c r="Z984" i="10"/>
  <c r="F984" i="10" s="1"/>
  <c r="V985" i="10" l="1"/>
  <c r="W985" i="10" s="1"/>
  <c r="U985" i="10"/>
  <c r="I982" i="11"/>
  <c r="X985" i="10" l="1"/>
  <c r="N986" i="10"/>
  <c r="O986" i="10" s="1"/>
  <c r="S986" i="10" s="1"/>
  <c r="Y985" i="10"/>
  <c r="T986" i="10" l="1"/>
  <c r="L984" i="11"/>
  <c r="Z985" i="10"/>
  <c r="F985" i="10" s="1"/>
  <c r="V986" i="10" l="1"/>
  <c r="W986" i="10" s="1"/>
  <c r="U986" i="10"/>
  <c r="I983" i="11"/>
  <c r="X986" i="10" l="1"/>
  <c r="N987" i="10"/>
  <c r="O987" i="10" s="1"/>
  <c r="S987" i="10" s="1"/>
  <c r="Y986" i="10"/>
  <c r="L985" i="11" l="1"/>
  <c r="T987" i="10"/>
  <c r="Z986" i="10"/>
  <c r="F986" i="10" s="1"/>
  <c r="V987" i="10" l="1"/>
  <c r="W987" i="10" s="1"/>
  <c r="U987" i="10"/>
  <c r="I984" i="11"/>
  <c r="X987" i="10" l="1"/>
  <c r="N988" i="10"/>
  <c r="O988" i="10" s="1"/>
  <c r="S988" i="10" s="1"/>
  <c r="Y987" i="10"/>
  <c r="Z987" i="10" l="1"/>
  <c r="F987" i="10" s="1"/>
  <c r="L986" i="11"/>
  <c r="T988" i="10"/>
  <c r="V988" i="10" l="1"/>
  <c r="W988" i="10" s="1"/>
  <c r="U988" i="10"/>
  <c r="I985" i="11"/>
  <c r="X988" i="10" l="1"/>
  <c r="N989" i="10"/>
  <c r="O989" i="10" s="1"/>
  <c r="S989" i="10" s="1"/>
  <c r="Y988" i="10"/>
  <c r="Z988" i="10" l="1"/>
  <c r="F988" i="10" s="1"/>
  <c r="L987" i="11"/>
  <c r="T989" i="10"/>
  <c r="V989" i="10" l="1"/>
  <c r="W989" i="10" s="1"/>
  <c r="U989" i="10"/>
  <c r="I986" i="11"/>
  <c r="X989" i="10" l="1"/>
  <c r="N990" i="10"/>
  <c r="O990" i="10" s="1"/>
  <c r="S990" i="10" s="1"/>
  <c r="Y989" i="10"/>
  <c r="Z989" i="10" l="1"/>
  <c r="F989" i="10" s="1"/>
  <c r="L988" i="11"/>
  <c r="T990" i="10"/>
  <c r="V990" i="10" l="1"/>
  <c r="W990" i="10" s="1"/>
  <c r="U990" i="10"/>
  <c r="I987" i="11"/>
  <c r="X990" i="10" l="1"/>
  <c r="N991" i="10"/>
  <c r="O991" i="10" s="1"/>
  <c r="S991" i="10" s="1"/>
  <c r="Y990" i="10"/>
  <c r="Z990" i="10" l="1"/>
  <c r="F990" i="10" s="1"/>
  <c r="L989" i="11"/>
  <c r="T991" i="10"/>
  <c r="V991" i="10" l="1"/>
  <c r="W991" i="10" s="1"/>
  <c r="U991" i="10"/>
  <c r="I988" i="11"/>
  <c r="X991" i="10" l="1"/>
  <c r="N992" i="10"/>
  <c r="O992" i="10" s="1"/>
  <c r="S992" i="10" s="1"/>
  <c r="Y991" i="10"/>
  <c r="L990" i="11" l="1"/>
  <c r="T992" i="10"/>
  <c r="Z991" i="10"/>
  <c r="F991" i="10" s="1"/>
  <c r="V992" i="10" l="1"/>
  <c r="W992" i="10" s="1"/>
  <c r="U992" i="10"/>
  <c r="I989" i="11"/>
  <c r="X992" i="10" l="1"/>
  <c r="N993" i="10"/>
  <c r="O993" i="10" s="1"/>
  <c r="S993" i="10" s="1"/>
  <c r="Y992" i="10"/>
  <c r="Z992" i="10" l="1"/>
  <c r="F992" i="10" s="1"/>
  <c r="T993" i="10"/>
  <c r="L991" i="11"/>
  <c r="V993" i="10" l="1"/>
  <c r="W993" i="10" s="1"/>
  <c r="U993" i="10"/>
  <c r="I990" i="11"/>
  <c r="X993" i="10" l="1"/>
  <c r="N994" i="10"/>
  <c r="O994" i="10" s="1"/>
  <c r="S994" i="10" s="1"/>
  <c r="Y993" i="10"/>
  <c r="Z993" i="10" l="1"/>
  <c r="F993" i="10" s="1"/>
  <c r="T994" i="10"/>
  <c r="L992" i="11"/>
  <c r="V994" i="10" l="1"/>
  <c r="W994" i="10" s="1"/>
  <c r="U994" i="10"/>
  <c r="I991" i="11"/>
  <c r="X994" i="10" l="1"/>
  <c r="N995" i="10"/>
  <c r="O995" i="10" s="1"/>
  <c r="S995" i="10" s="1"/>
  <c r="Y994" i="10"/>
  <c r="Z994" i="10" l="1"/>
  <c r="F994" i="10" s="1"/>
  <c r="L993" i="11"/>
  <c r="T995" i="10"/>
  <c r="V995" i="10" l="1"/>
  <c r="W995" i="10" s="1"/>
  <c r="U995" i="10"/>
  <c r="I992" i="11"/>
  <c r="X995" i="10" l="1"/>
  <c r="N996" i="10"/>
  <c r="O996" i="10" s="1"/>
  <c r="S996" i="10" s="1"/>
  <c r="Y995" i="10"/>
  <c r="Z995" i="10" l="1"/>
  <c r="F995" i="10" s="1"/>
  <c r="L994" i="11"/>
  <c r="T996" i="10"/>
  <c r="V996" i="10" l="1"/>
  <c r="W996" i="10" s="1"/>
  <c r="U996" i="10"/>
  <c r="I993" i="11"/>
  <c r="X996" i="10" l="1"/>
  <c r="N997" i="10"/>
  <c r="O997" i="10" s="1"/>
  <c r="S997" i="10" s="1"/>
  <c r="Y996" i="10"/>
  <c r="Z996" i="10" l="1"/>
  <c r="F996" i="10" s="1"/>
  <c r="L995" i="11"/>
  <c r="T997" i="10"/>
  <c r="V997" i="10" l="1"/>
  <c r="W997" i="10" s="1"/>
  <c r="U997" i="10"/>
  <c r="I994" i="11"/>
  <c r="X997" i="10" l="1"/>
  <c r="N998" i="10"/>
  <c r="O998" i="10" s="1"/>
  <c r="S998" i="10" s="1"/>
  <c r="Y997" i="10"/>
  <c r="T998" i="10" l="1"/>
  <c r="L996" i="11"/>
  <c r="Z997" i="10"/>
  <c r="F997" i="10" s="1"/>
  <c r="V998" i="10" l="1"/>
  <c r="W998" i="10" s="1"/>
  <c r="U998" i="10"/>
  <c r="I995" i="11"/>
  <c r="X998" i="10" l="1"/>
  <c r="N999" i="10"/>
  <c r="O999" i="10" s="1"/>
  <c r="S999" i="10" s="1"/>
  <c r="Y998" i="10"/>
  <c r="L997" i="11" l="1"/>
  <c r="T999" i="10"/>
  <c r="Z998" i="10"/>
  <c r="F998" i="10" s="1"/>
  <c r="V999" i="10" l="1"/>
  <c r="W999" i="10" s="1"/>
  <c r="U999" i="10"/>
  <c r="I996" i="11"/>
  <c r="X999" i="10" l="1"/>
  <c r="N1000" i="10"/>
  <c r="O1000" i="10" s="1"/>
  <c r="S1000" i="10" s="1"/>
  <c r="Y999" i="10"/>
  <c r="Z999" i="10" l="1"/>
  <c r="F999" i="10" s="1"/>
  <c r="L998" i="11"/>
  <c r="T1000" i="10"/>
  <c r="V1000" i="10" l="1"/>
  <c r="W1000" i="10" s="1"/>
  <c r="U1000" i="10"/>
  <c r="I997" i="11"/>
  <c r="X1000" i="10" l="1"/>
  <c r="N1001" i="10"/>
  <c r="O1001" i="10" s="1"/>
  <c r="S1001" i="10" s="1"/>
  <c r="Y1000" i="10"/>
  <c r="Z1000" i="10" l="1"/>
  <c r="F1000" i="10" s="1"/>
  <c r="L999" i="11"/>
  <c r="T1001" i="10"/>
  <c r="V1001" i="10" l="1"/>
  <c r="W1001" i="10" s="1"/>
  <c r="U1001" i="10"/>
  <c r="I998" i="11"/>
  <c r="X1001" i="10" l="1"/>
  <c r="N1002" i="10"/>
  <c r="O1002" i="10" s="1"/>
  <c r="S1002" i="10" s="1"/>
  <c r="Y1001" i="10"/>
  <c r="L1000" i="11" l="1"/>
  <c r="T1002" i="10"/>
  <c r="Z1001" i="10"/>
  <c r="F1001" i="10" s="1"/>
  <c r="V1002" i="10" l="1"/>
  <c r="W1002" i="10" s="1"/>
  <c r="U1002" i="10"/>
  <c r="I999" i="11"/>
  <c r="X1002" i="10" l="1"/>
  <c r="N1003" i="10"/>
  <c r="O1003" i="10" s="1"/>
  <c r="S1003" i="10" s="1"/>
  <c r="Y1002" i="10"/>
  <c r="Z1002" i="10" l="1"/>
  <c r="F1002" i="10" s="1"/>
  <c r="L1001" i="11"/>
  <c r="T1003" i="10"/>
  <c r="V1003" i="10" l="1"/>
  <c r="W1003" i="10" s="1"/>
  <c r="U1003" i="10"/>
  <c r="I1000" i="11"/>
  <c r="X1003" i="10" l="1"/>
  <c r="N1004" i="10"/>
  <c r="O1004" i="10" s="1"/>
  <c r="S1004" i="10" s="1"/>
  <c r="Y1003" i="10"/>
  <c r="L1002" i="11" l="1"/>
  <c r="T1004" i="10"/>
  <c r="Z1003" i="10"/>
  <c r="F1003" i="10" s="1"/>
  <c r="V1004" i="10" l="1"/>
  <c r="W1004" i="10" s="1"/>
  <c r="U1004" i="10"/>
  <c r="I1001" i="11"/>
  <c r="X1004" i="10" l="1"/>
  <c r="N1005" i="10"/>
  <c r="O1005" i="10" s="1"/>
  <c r="S1005" i="10" s="1"/>
  <c r="Y1004" i="10"/>
  <c r="L1003" i="11" l="1"/>
  <c r="T1005" i="10"/>
  <c r="Z1004" i="10"/>
  <c r="F1004" i="10" s="1"/>
  <c r="V1005" i="10" l="1"/>
  <c r="W1005" i="10" s="1"/>
  <c r="U1005" i="10"/>
  <c r="I1002" i="11"/>
  <c r="X1005" i="10" l="1"/>
  <c r="N1006" i="10"/>
  <c r="O1006" i="10" s="1"/>
  <c r="S1006" i="10" s="1"/>
  <c r="Y1005" i="10"/>
  <c r="Z1005" i="10" l="1"/>
  <c r="F1005" i="10" s="1"/>
  <c r="L1004" i="11"/>
  <c r="T1006" i="10"/>
  <c r="V1006" i="10" l="1"/>
  <c r="W1006" i="10" s="1"/>
  <c r="U1006" i="10"/>
  <c r="I1003" i="11"/>
  <c r="X1006" i="10" l="1"/>
  <c r="N1007" i="10"/>
  <c r="O1007" i="10" s="1"/>
  <c r="S1007" i="10" s="1"/>
  <c r="Y1006" i="10"/>
  <c r="T1007" i="10" l="1"/>
  <c r="L1005" i="11"/>
  <c r="Z1006" i="10"/>
  <c r="F1006" i="10" s="1"/>
  <c r="V1007" i="10" l="1"/>
  <c r="W1007" i="10" s="1"/>
  <c r="U1007" i="10"/>
  <c r="I1004" i="11"/>
  <c r="X1007" i="10" l="1"/>
  <c r="N1008" i="10"/>
  <c r="O1008" i="10" s="1"/>
  <c r="S1008" i="10" s="1"/>
  <c r="Y1007" i="10"/>
  <c r="Z1007" i="10" l="1"/>
  <c r="F1007" i="10" s="1"/>
  <c r="T1008" i="10"/>
  <c r="L1006" i="11"/>
  <c r="V1008" i="10" l="1"/>
  <c r="W1008" i="10" s="1"/>
  <c r="U1008" i="10"/>
  <c r="I1005" i="11"/>
  <c r="X1008" i="10" l="1"/>
  <c r="N1009" i="10"/>
  <c r="O1009" i="10" s="1"/>
  <c r="S1009" i="10" s="1"/>
  <c r="Y1008" i="10"/>
  <c r="T1009" i="10" l="1"/>
  <c r="L1007" i="11"/>
  <c r="Z1008" i="10"/>
  <c r="F1008" i="10" s="1"/>
  <c r="V1009" i="10" l="1"/>
  <c r="W1009" i="10" s="1"/>
  <c r="U1009" i="10"/>
  <c r="I1006" i="11"/>
  <c r="X1009" i="10" l="1"/>
  <c r="N1010" i="10"/>
  <c r="O1010" i="10" s="1"/>
  <c r="S1010" i="10" s="1"/>
  <c r="Y1009" i="10"/>
  <c r="Z1009" i="10" l="1"/>
  <c r="F1009" i="10" s="1"/>
  <c r="L1008" i="11"/>
  <c r="T1010" i="10"/>
  <c r="V1010" i="10" l="1"/>
  <c r="W1010" i="10" s="1"/>
  <c r="U1010" i="10"/>
  <c r="I1007" i="11"/>
  <c r="X1010" i="10" l="1"/>
  <c r="N1011" i="10"/>
  <c r="O1011" i="10" s="1"/>
  <c r="S1011" i="10" s="1"/>
  <c r="Y1010" i="10"/>
  <c r="T1011" i="10" l="1"/>
  <c r="L1009" i="11"/>
  <c r="Z1010" i="10"/>
  <c r="F1010" i="10" s="1"/>
  <c r="V1011" i="10" l="1"/>
  <c r="W1011" i="10" s="1"/>
  <c r="U1011" i="10"/>
  <c r="I1008" i="11"/>
  <c r="X1011" i="10" l="1"/>
  <c r="N1012" i="10"/>
  <c r="O1012" i="10" s="1"/>
  <c r="S1012" i="10" s="1"/>
  <c r="Y1011" i="10"/>
  <c r="Z1011" i="10" l="1"/>
  <c r="F1011" i="10" s="1"/>
  <c r="L1010" i="11"/>
  <c r="T1012" i="10"/>
  <c r="V1012" i="10" l="1"/>
  <c r="W1012" i="10" s="1"/>
  <c r="U1012" i="10"/>
  <c r="I1009" i="11"/>
  <c r="X1012" i="10" l="1"/>
  <c r="N1013" i="10"/>
  <c r="O1013" i="10" s="1"/>
  <c r="S1013" i="10" s="1"/>
  <c r="Y1012" i="10"/>
  <c r="L1011" i="11" l="1"/>
  <c r="T1013" i="10"/>
  <c r="Z1012" i="10"/>
  <c r="F1012" i="10" s="1"/>
  <c r="V1013" i="10" l="1"/>
  <c r="W1013" i="10" s="1"/>
  <c r="U1013" i="10"/>
  <c r="I1010" i="11"/>
  <c r="X1013" i="10" l="1"/>
  <c r="N1014" i="10"/>
  <c r="O1014" i="10" s="1"/>
  <c r="S1014" i="10" s="1"/>
  <c r="Y1013" i="10"/>
  <c r="L1012" i="11" l="1"/>
  <c r="T1014" i="10"/>
  <c r="Z1013" i="10"/>
  <c r="F1013" i="10" s="1"/>
  <c r="V1014" i="10" l="1"/>
  <c r="W1014" i="10" s="1"/>
  <c r="U1014" i="10"/>
  <c r="I1011" i="11"/>
  <c r="X1014" i="10" l="1"/>
  <c r="N1015" i="10"/>
  <c r="O1015" i="10" s="1"/>
  <c r="S1015" i="10" s="1"/>
  <c r="Y1014" i="10"/>
  <c r="Z1014" i="10" l="1"/>
  <c r="F1014" i="10" s="1"/>
  <c r="L1013" i="11"/>
  <c r="T1015" i="10"/>
  <c r="V1015" i="10" l="1"/>
  <c r="W1015" i="10" s="1"/>
  <c r="U1015" i="10"/>
  <c r="I1012" i="11"/>
  <c r="X1015" i="10" l="1"/>
  <c r="N1016" i="10"/>
  <c r="O1016" i="10" s="1"/>
  <c r="S1016" i="10" s="1"/>
  <c r="Y1015" i="10"/>
  <c r="L1014" i="11" l="1"/>
  <c r="T1016" i="10"/>
  <c r="Z1015" i="10"/>
  <c r="F1015" i="10" s="1"/>
  <c r="V1016" i="10" l="1"/>
  <c r="W1016" i="10" s="1"/>
  <c r="U1016" i="10"/>
  <c r="I1013" i="11"/>
  <c r="X1016" i="10" l="1"/>
  <c r="N1017" i="10"/>
  <c r="O1017" i="10" s="1"/>
  <c r="S1017" i="10" s="1"/>
  <c r="Y1016" i="10"/>
  <c r="L1015" i="11" l="1"/>
  <c r="T1017" i="10"/>
  <c r="Z1016" i="10"/>
  <c r="F1016" i="10" s="1"/>
  <c r="V1017" i="10" l="1"/>
  <c r="W1017" i="10" s="1"/>
  <c r="U1017" i="10"/>
  <c r="I1014" i="11"/>
  <c r="X1017" i="10" l="1"/>
  <c r="N1018" i="10"/>
  <c r="O1018" i="10" s="1"/>
  <c r="S1018" i="10" s="1"/>
  <c r="Y1017" i="10"/>
  <c r="Z1017" i="10" l="1"/>
  <c r="F1017" i="10" s="1"/>
  <c r="L1016" i="11"/>
  <c r="T1018" i="10"/>
  <c r="V1018" i="10" l="1"/>
  <c r="W1018" i="10" s="1"/>
  <c r="U1018" i="10"/>
  <c r="I1015" i="11"/>
  <c r="X1018" i="10" l="1"/>
  <c r="N1019" i="10"/>
  <c r="O1019" i="10" s="1"/>
  <c r="S1019" i="10" s="1"/>
  <c r="Y1018" i="10"/>
  <c r="L1017" i="11" l="1"/>
  <c r="T1019" i="10"/>
  <c r="Z1018" i="10"/>
  <c r="F1018" i="10" s="1"/>
  <c r="V1019" i="10" l="1"/>
  <c r="W1019" i="10" s="1"/>
  <c r="U1019" i="10"/>
  <c r="I1016" i="11"/>
  <c r="X1019" i="10" l="1"/>
  <c r="N1020" i="10"/>
  <c r="O1020" i="10" s="1"/>
  <c r="S1020" i="10" s="1"/>
  <c r="Y1019" i="10"/>
  <c r="Z1019" i="10" l="1"/>
  <c r="F1019" i="10" s="1"/>
  <c r="L1018" i="11"/>
  <c r="T1020" i="10"/>
  <c r="V1020" i="10" l="1"/>
  <c r="W1020" i="10" s="1"/>
  <c r="U1020" i="10"/>
  <c r="I1017" i="11"/>
  <c r="X1020" i="10" l="1"/>
  <c r="N1021" i="10"/>
  <c r="O1021" i="10" s="1"/>
  <c r="S1021" i="10" s="1"/>
  <c r="Y1020" i="10"/>
  <c r="L1019" i="11" l="1"/>
  <c r="T1021" i="10"/>
  <c r="Z1020" i="10"/>
  <c r="F1020" i="10" s="1"/>
  <c r="V1021" i="10" l="1"/>
  <c r="W1021" i="10" s="1"/>
  <c r="U1021" i="10"/>
  <c r="X1021" i="10" l="1"/>
  <c r="N1022" i="10"/>
  <c r="O1022" i="10" s="1"/>
  <c r="S1022" i="10" s="1"/>
  <c r="Y1021" i="10"/>
  <c r="L1020" i="11" l="1"/>
  <c r="T1022" i="10"/>
  <c r="Z1021" i="10"/>
  <c r="F1021" i="10" s="1"/>
  <c r="V1022" i="10" l="1"/>
  <c r="W1022" i="10" s="1"/>
  <c r="U1022" i="10"/>
  <c r="I1019" i="11"/>
  <c r="X1022" i="10" l="1"/>
  <c r="N1023" i="10"/>
  <c r="O1023" i="10" s="1"/>
  <c r="S1023" i="10" s="1"/>
  <c r="Y1022" i="10"/>
  <c r="Z1022" i="10" l="1"/>
  <c r="F1022" i="10" s="1"/>
  <c r="L1021" i="11"/>
  <c r="T1023" i="10"/>
  <c r="V1023" i="10" l="1"/>
  <c r="W1023" i="10" s="1"/>
  <c r="U1023" i="10"/>
  <c r="I1020" i="11"/>
  <c r="X1023" i="10" l="1"/>
  <c r="N1024" i="10"/>
  <c r="O1024" i="10" s="1"/>
  <c r="S1024" i="10" s="1"/>
  <c r="Y1023" i="10"/>
  <c r="L1022" i="11" l="1"/>
  <c r="T1024" i="10"/>
  <c r="Z1023" i="10"/>
  <c r="F1023" i="10" s="1"/>
  <c r="V1024" i="10" l="1"/>
  <c r="W1024" i="10" s="1"/>
  <c r="U1024" i="10"/>
  <c r="I1021" i="11"/>
  <c r="X1024" i="10" l="1"/>
  <c r="N1025" i="10"/>
  <c r="O1025" i="10" s="1"/>
  <c r="S1025" i="10" s="1"/>
  <c r="Y1024" i="10"/>
  <c r="T1025" i="10" l="1"/>
  <c r="L1023" i="11"/>
  <c r="Z1024" i="10"/>
  <c r="F1024" i="10" s="1"/>
  <c r="V1025" i="10" l="1"/>
  <c r="W1025" i="10" s="1"/>
  <c r="U1025" i="10"/>
  <c r="I1022" i="11"/>
  <c r="X1025" i="10" l="1"/>
  <c r="N1026" i="10"/>
  <c r="O1026" i="10" s="1"/>
  <c r="S1026" i="10" s="1"/>
  <c r="Y1025" i="10"/>
  <c r="L1024" i="11" l="1"/>
  <c r="T1026" i="10"/>
  <c r="Z1025" i="10"/>
  <c r="F1025" i="10" s="1"/>
  <c r="V1026" i="10" l="1"/>
  <c r="W1026" i="10" s="1"/>
  <c r="U1026" i="10"/>
  <c r="I1023" i="11"/>
  <c r="X1026" i="10" l="1"/>
  <c r="N1027" i="10"/>
  <c r="O1027" i="10" s="1"/>
  <c r="S1027" i="10" s="1"/>
  <c r="Y1026" i="10"/>
  <c r="Z1026" i="10" l="1"/>
  <c r="F1026" i="10" s="1"/>
  <c r="T1027" i="10"/>
  <c r="L1025" i="11"/>
  <c r="V1027" i="10" l="1"/>
  <c r="W1027" i="10" s="1"/>
  <c r="U1027" i="10"/>
  <c r="I1024" i="11"/>
  <c r="X1027" i="10" l="1"/>
  <c r="N1028" i="10"/>
  <c r="O1028" i="10" s="1"/>
  <c r="S1028" i="10" s="1"/>
  <c r="Y1027" i="10"/>
  <c r="Z1027" i="10" l="1"/>
  <c r="F1027" i="10" s="1"/>
  <c r="T1028" i="10"/>
  <c r="L1026" i="11"/>
  <c r="V1028" i="10" l="1"/>
  <c r="W1028" i="10" s="1"/>
  <c r="U1028" i="10"/>
  <c r="I1025" i="11"/>
  <c r="X1028" i="10" l="1"/>
  <c r="N1029" i="10"/>
  <c r="O1029" i="10" s="1"/>
  <c r="S1029" i="10" s="1"/>
  <c r="Y1028" i="10"/>
  <c r="Z1028" i="10" l="1"/>
  <c r="F1028" i="10" s="1"/>
  <c r="L1027" i="11"/>
  <c r="T1029" i="10"/>
  <c r="V1029" i="10" l="1"/>
  <c r="W1029" i="10" s="1"/>
  <c r="U1029" i="10"/>
  <c r="I1026" i="11"/>
  <c r="X1029" i="10" l="1"/>
  <c r="N1030" i="10"/>
  <c r="O1030" i="10" s="1"/>
  <c r="S1030" i="10" s="1"/>
  <c r="Y1029" i="10"/>
  <c r="T1030" i="10" l="1"/>
  <c r="L1028" i="11"/>
  <c r="Z1029" i="10"/>
  <c r="F1029" i="10" s="1"/>
  <c r="V1030" i="10" l="1"/>
  <c r="W1030" i="10" s="1"/>
  <c r="U1030" i="10"/>
  <c r="I1027" i="11"/>
  <c r="X1030" i="10" l="1"/>
  <c r="N1031" i="10"/>
  <c r="O1031" i="10" s="1"/>
  <c r="S1031" i="10" s="1"/>
  <c r="Y1030" i="10"/>
  <c r="L1029" i="11" l="1"/>
  <c r="T1031" i="10"/>
  <c r="Z1030" i="10"/>
  <c r="F1030" i="10" s="1"/>
  <c r="V1031" i="10" l="1"/>
  <c r="W1031" i="10" s="1"/>
  <c r="U1031" i="10"/>
  <c r="I1028" i="11"/>
  <c r="X1031" i="10" l="1"/>
  <c r="N1032" i="10"/>
  <c r="O1032" i="10" s="1"/>
  <c r="S1032" i="10" s="1"/>
  <c r="Y1031" i="10"/>
  <c r="L1030" i="11" l="1"/>
  <c r="T1032" i="10"/>
  <c r="Z1031" i="10"/>
  <c r="F1031" i="10" s="1"/>
  <c r="V1032" i="10" l="1"/>
  <c r="W1032" i="10" s="1"/>
  <c r="U1032" i="10"/>
  <c r="I1029" i="11"/>
  <c r="X1032" i="10" l="1"/>
  <c r="N1033" i="10"/>
  <c r="O1033" i="10" s="1"/>
  <c r="S1033" i="10" s="1"/>
  <c r="Y1032" i="10"/>
  <c r="L1031" i="11" l="1"/>
  <c r="T1033" i="10"/>
  <c r="Z1032" i="10"/>
  <c r="F1032" i="10" s="1"/>
  <c r="V1033" i="10" l="1"/>
  <c r="W1033" i="10" s="1"/>
  <c r="U1033" i="10"/>
  <c r="I1030" i="11"/>
  <c r="X1033" i="10" l="1"/>
  <c r="N1034" i="10"/>
  <c r="O1034" i="10" s="1"/>
  <c r="S1034" i="10" s="1"/>
  <c r="Y1033" i="10"/>
  <c r="T1034" i="10" l="1"/>
  <c r="L1032" i="11"/>
  <c r="Z1033" i="10"/>
  <c r="F1033" i="10" s="1"/>
  <c r="V1034" i="10" l="1"/>
  <c r="W1034" i="10" s="1"/>
  <c r="U1034" i="10"/>
  <c r="I1031" i="11"/>
  <c r="X1034" i="10" l="1"/>
  <c r="N1035" i="10"/>
  <c r="O1035" i="10" s="1"/>
  <c r="S1035" i="10" s="1"/>
  <c r="Y1034" i="10"/>
  <c r="Z1034" i="10" l="1"/>
  <c r="F1034" i="10" s="1"/>
  <c r="L1033" i="11"/>
  <c r="T1035" i="10"/>
  <c r="V1035" i="10" l="1"/>
  <c r="W1035" i="10" s="1"/>
  <c r="U1035" i="10"/>
  <c r="I1032" i="11"/>
  <c r="X1035" i="10" l="1"/>
  <c r="N1036" i="10"/>
  <c r="O1036" i="10" s="1"/>
  <c r="S1036" i="10" s="1"/>
  <c r="Y1035" i="10"/>
  <c r="Z1035" i="10" l="1"/>
  <c r="F1035" i="10" s="1"/>
  <c r="T1036" i="10"/>
  <c r="L1034" i="11"/>
  <c r="V1036" i="10" l="1"/>
  <c r="W1036" i="10" s="1"/>
  <c r="U1036" i="10"/>
  <c r="I1033" i="11"/>
  <c r="X1036" i="10" l="1"/>
  <c r="N1037" i="10"/>
  <c r="O1037" i="10" s="1"/>
  <c r="S1037" i="10" s="1"/>
  <c r="Y1036" i="10"/>
  <c r="Z1036" i="10" l="1"/>
  <c r="F1036" i="10" s="1"/>
  <c r="L1035" i="11"/>
  <c r="T1037" i="10"/>
  <c r="V1037" i="10" l="1"/>
  <c r="W1037" i="10" s="1"/>
  <c r="U1037" i="10"/>
  <c r="I1034" i="11"/>
  <c r="X1037" i="10" l="1"/>
  <c r="N1038" i="10"/>
  <c r="O1038" i="10" s="1"/>
  <c r="S1038" i="10" s="1"/>
  <c r="Y1037" i="10"/>
  <c r="T1038" i="10" l="1"/>
  <c r="L1036" i="11"/>
  <c r="Z1037" i="10"/>
  <c r="F1037" i="10" s="1"/>
  <c r="V1038" i="10" l="1"/>
  <c r="W1038" i="10" s="1"/>
  <c r="U1038" i="10"/>
  <c r="I1035" i="11"/>
  <c r="X1038" i="10" l="1"/>
  <c r="N1039" i="10"/>
  <c r="O1039" i="10" s="1"/>
  <c r="S1039" i="10" s="1"/>
  <c r="Y1038" i="10"/>
  <c r="T1039" i="10" l="1"/>
  <c r="L1037" i="11"/>
  <c r="Z1038" i="10"/>
  <c r="F1038" i="10" s="1"/>
  <c r="V1039" i="10" l="1"/>
  <c r="W1039" i="10" s="1"/>
  <c r="U1039" i="10"/>
  <c r="I1036" i="11"/>
  <c r="X1039" i="10" l="1"/>
  <c r="N1040" i="10"/>
  <c r="O1040" i="10" s="1"/>
  <c r="S1040" i="10" s="1"/>
  <c r="Y1039" i="10"/>
  <c r="Z1039" i="10" l="1"/>
  <c r="F1039" i="10" s="1"/>
  <c r="T1040" i="10"/>
  <c r="L1038" i="11"/>
  <c r="V1040" i="10" l="1"/>
  <c r="W1040" i="10" s="1"/>
  <c r="U1040" i="10"/>
  <c r="I1037" i="11"/>
  <c r="X1040" i="10" l="1"/>
  <c r="N1041" i="10"/>
  <c r="O1041" i="10" s="1"/>
  <c r="S1041" i="10" s="1"/>
  <c r="Y1040" i="10"/>
  <c r="L1039" i="11" l="1"/>
  <c r="T1041" i="10"/>
  <c r="Z1040" i="10"/>
  <c r="F1040" i="10" s="1"/>
  <c r="V1041" i="10" l="1"/>
  <c r="W1041" i="10" s="1"/>
  <c r="U1041" i="10"/>
  <c r="I1038" i="11"/>
  <c r="X1041" i="10" l="1"/>
  <c r="N1042" i="10"/>
  <c r="O1042" i="10" s="1"/>
  <c r="S1042" i="10" s="1"/>
  <c r="Y1041" i="10"/>
  <c r="Z1041" i="10" l="1"/>
  <c r="F1041" i="10" s="1"/>
  <c r="L1040" i="11"/>
  <c r="T1042" i="10"/>
  <c r="V1042" i="10" l="1"/>
  <c r="W1042" i="10" s="1"/>
  <c r="U1042" i="10"/>
  <c r="I1039" i="11"/>
  <c r="X1042" i="10" l="1"/>
  <c r="N1043" i="10"/>
  <c r="O1043" i="10" s="1"/>
  <c r="S1043" i="10" s="1"/>
  <c r="Y1042" i="10"/>
  <c r="L1041" i="11" l="1"/>
  <c r="T1043" i="10"/>
  <c r="Z1042" i="10"/>
  <c r="F1042" i="10" s="1"/>
  <c r="V1043" i="10" l="1"/>
  <c r="W1043" i="10" s="1"/>
  <c r="U1043" i="10"/>
  <c r="I1040" i="11"/>
  <c r="X1043" i="10" l="1"/>
  <c r="N1044" i="10"/>
  <c r="O1044" i="10" s="1"/>
  <c r="S1044" i="10" s="1"/>
  <c r="Y1043" i="10"/>
  <c r="L1042" i="11" l="1"/>
  <c r="T1044" i="10"/>
  <c r="Z1043" i="10"/>
  <c r="F1043" i="10" s="1"/>
  <c r="V1044" i="10" l="1"/>
  <c r="W1044" i="10" s="1"/>
  <c r="U1044" i="10"/>
  <c r="I1041" i="11"/>
  <c r="X1044" i="10" l="1"/>
  <c r="N1045" i="10"/>
  <c r="O1045" i="10" s="1"/>
  <c r="S1045" i="10" s="1"/>
  <c r="Y1044" i="10"/>
  <c r="T1045" i="10" l="1"/>
  <c r="L1043" i="11"/>
  <c r="Z1044" i="10"/>
  <c r="F1044" i="10" s="1"/>
  <c r="V1045" i="10" l="1"/>
  <c r="W1045" i="10" s="1"/>
  <c r="U1045" i="10"/>
  <c r="I1042" i="11"/>
  <c r="X1045" i="10" l="1"/>
  <c r="N1046" i="10"/>
  <c r="O1046" i="10" s="1"/>
  <c r="S1046" i="10" s="1"/>
  <c r="Y1045" i="10"/>
  <c r="Z1045" i="10" l="1"/>
  <c r="F1045" i="10" s="1"/>
  <c r="L1044" i="11"/>
  <c r="T1046" i="10"/>
  <c r="V1046" i="10" l="1"/>
  <c r="W1046" i="10" s="1"/>
  <c r="U1046" i="10"/>
  <c r="I1043" i="11"/>
  <c r="X1046" i="10" l="1"/>
  <c r="N1047" i="10"/>
  <c r="O1047" i="10" s="1"/>
  <c r="S1047" i="10" s="1"/>
  <c r="Y1046" i="10"/>
  <c r="Z1046" i="10" l="1"/>
  <c r="F1046" i="10" s="1"/>
  <c r="L1045" i="11"/>
  <c r="T1047" i="10"/>
  <c r="V1047" i="10" l="1"/>
  <c r="W1047" i="10" s="1"/>
  <c r="U1047" i="10"/>
  <c r="I1044" i="11"/>
  <c r="X1047" i="10" l="1"/>
  <c r="N1048" i="10"/>
  <c r="O1048" i="10" s="1"/>
  <c r="S1048" i="10" s="1"/>
  <c r="Y1047" i="10"/>
  <c r="Z1047" i="10" l="1"/>
  <c r="F1047" i="10" s="1"/>
  <c r="L1046" i="11"/>
  <c r="T1048" i="10"/>
  <c r="V1048" i="10" l="1"/>
  <c r="W1048" i="10" s="1"/>
  <c r="U1048" i="10"/>
  <c r="I1045" i="11"/>
  <c r="X1048" i="10" l="1"/>
  <c r="N1049" i="10"/>
  <c r="O1049" i="10" s="1"/>
  <c r="S1049" i="10" s="1"/>
  <c r="Y1048" i="10"/>
  <c r="L1047" i="11" l="1"/>
  <c r="T1049" i="10"/>
  <c r="Z1048" i="10"/>
  <c r="F1048" i="10" s="1"/>
  <c r="V1049" i="10" l="1"/>
  <c r="W1049" i="10" s="1"/>
  <c r="U1049" i="10"/>
  <c r="I1046" i="11"/>
  <c r="X1049" i="10" l="1"/>
  <c r="N1050" i="10"/>
  <c r="O1050" i="10" s="1"/>
  <c r="S1050" i="10" s="1"/>
  <c r="Y1049" i="10"/>
  <c r="Z1049" i="10" l="1"/>
  <c r="F1049" i="10" s="1"/>
  <c r="T1050" i="10"/>
  <c r="L1048" i="11"/>
  <c r="V1050" i="10" l="1"/>
  <c r="W1050" i="10" s="1"/>
  <c r="U1050" i="10"/>
  <c r="I1047" i="11"/>
  <c r="X1050" i="10" l="1"/>
  <c r="N1051" i="10"/>
  <c r="O1051" i="10" s="1"/>
  <c r="S1051" i="10" s="1"/>
  <c r="Y1050" i="10"/>
  <c r="Z1050" i="10" l="1"/>
  <c r="F1050" i="10" s="1"/>
  <c r="T1051" i="10"/>
  <c r="L1049" i="11"/>
  <c r="V1051" i="10" l="1"/>
  <c r="W1051" i="10" s="1"/>
  <c r="U1051" i="10"/>
  <c r="I1048" i="11"/>
  <c r="X1051" i="10" l="1"/>
  <c r="N1052" i="10"/>
  <c r="O1052" i="10" s="1"/>
  <c r="S1052" i="10" s="1"/>
  <c r="Y1051" i="10"/>
  <c r="Z1051" i="10" l="1"/>
  <c r="F1051" i="10" s="1"/>
  <c r="L1050" i="11"/>
  <c r="T1052" i="10"/>
  <c r="V1052" i="10" l="1"/>
  <c r="W1052" i="10" s="1"/>
  <c r="U1052" i="10"/>
  <c r="I1049" i="11"/>
  <c r="X1052" i="10" l="1"/>
  <c r="N1053" i="10"/>
  <c r="O1053" i="10" s="1"/>
  <c r="S1053" i="10" s="1"/>
  <c r="Y1052" i="10"/>
  <c r="Z1052" i="10" l="1"/>
  <c r="F1052" i="10" s="1"/>
  <c r="T1053" i="10"/>
  <c r="L1051" i="11"/>
  <c r="V1053" i="10" l="1"/>
  <c r="W1053" i="10" s="1"/>
  <c r="U1053" i="10"/>
  <c r="I1050" i="11"/>
  <c r="X1053" i="10" l="1"/>
  <c r="N1054" i="10"/>
  <c r="O1054" i="10" s="1"/>
  <c r="S1054" i="10" s="1"/>
  <c r="Y1053" i="10"/>
  <c r="T1054" i="10" l="1"/>
  <c r="L1052" i="11"/>
  <c r="Z1053" i="10"/>
  <c r="F1053" i="10" s="1"/>
  <c r="V1054" i="10" l="1"/>
  <c r="W1054" i="10" s="1"/>
  <c r="U1054" i="10"/>
  <c r="I1051" i="11"/>
  <c r="X1054" i="10" l="1"/>
  <c r="N1055" i="10"/>
  <c r="O1055" i="10" s="1"/>
  <c r="S1055" i="10" s="1"/>
  <c r="Y1054" i="10"/>
  <c r="Z1054" i="10" l="1"/>
  <c r="F1054" i="10" s="1"/>
  <c r="L1053" i="11"/>
  <c r="T1055" i="10"/>
  <c r="V1055" i="10" l="1"/>
  <c r="W1055" i="10" s="1"/>
  <c r="U1055" i="10"/>
  <c r="I1052" i="11"/>
  <c r="X1055" i="10" l="1"/>
  <c r="N1056" i="10"/>
  <c r="O1056" i="10" s="1"/>
  <c r="S1056" i="10" s="1"/>
  <c r="Y1055" i="10"/>
  <c r="L1054" i="11" l="1"/>
  <c r="T1056" i="10"/>
  <c r="Z1055" i="10"/>
  <c r="F1055" i="10" s="1"/>
  <c r="V1056" i="10" l="1"/>
  <c r="W1056" i="10" s="1"/>
  <c r="U1056" i="10"/>
  <c r="I1053" i="11"/>
  <c r="X1056" i="10" l="1"/>
  <c r="N1057" i="10"/>
  <c r="O1057" i="10" s="1"/>
  <c r="S1057" i="10" s="1"/>
  <c r="Y1056" i="10"/>
  <c r="T1057" i="10" l="1"/>
  <c r="L1055" i="11"/>
  <c r="Z1056" i="10"/>
  <c r="F1056" i="10" s="1"/>
  <c r="V1057" i="10" l="1"/>
  <c r="W1057" i="10" s="1"/>
  <c r="U1057" i="10"/>
  <c r="I1054" i="11"/>
  <c r="X1057" i="10" l="1"/>
  <c r="N1058" i="10"/>
  <c r="O1058" i="10" s="1"/>
  <c r="S1058" i="10" s="1"/>
  <c r="Y1057" i="10"/>
  <c r="L1056" i="11" l="1"/>
  <c r="T1058" i="10"/>
  <c r="Z1057" i="10"/>
  <c r="F1057" i="10" s="1"/>
  <c r="V1058" i="10" l="1"/>
  <c r="W1058" i="10" s="1"/>
  <c r="U1058" i="10"/>
  <c r="I1055" i="11"/>
  <c r="X1058" i="10" l="1"/>
  <c r="N1059" i="10"/>
  <c r="O1059" i="10" s="1"/>
  <c r="S1059" i="10" s="1"/>
  <c r="Y1058" i="10"/>
  <c r="L1057" i="11" l="1"/>
  <c r="T1059" i="10"/>
  <c r="Z1058" i="10"/>
  <c r="F1058" i="10" s="1"/>
  <c r="V1059" i="10" l="1"/>
  <c r="W1059" i="10" s="1"/>
  <c r="U1059" i="10"/>
  <c r="I1056" i="11"/>
  <c r="X1059" i="10" l="1"/>
  <c r="N1060" i="10"/>
  <c r="O1060" i="10" s="1"/>
  <c r="S1060" i="10" s="1"/>
  <c r="Y1059" i="10"/>
  <c r="Z1059" i="10" l="1"/>
  <c r="F1059" i="10" s="1"/>
  <c r="L1058" i="11"/>
  <c r="T1060" i="10"/>
  <c r="V1060" i="10" l="1"/>
  <c r="W1060" i="10" s="1"/>
  <c r="U1060" i="10"/>
  <c r="I1057" i="11"/>
  <c r="X1060" i="10" l="1"/>
  <c r="N1061" i="10"/>
  <c r="O1061" i="10" s="1"/>
  <c r="S1061" i="10" s="1"/>
  <c r="Y1060" i="10"/>
  <c r="T1061" i="10" l="1"/>
  <c r="L1059" i="11"/>
  <c r="Z1060" i="10"/>
  <c r="F1060" i="10" s="1"/>
  <c r="V1061" i="10" l="1"/>
  <c r="W1061" i="10" s="1"/>
  <c r="U1061" i="10"/>
  <c r="I1058" i="11"/>
  <c r="X1061" i="10" l="1"/>
  <c r="N1062" i="10"/>
  <c r="O1062" i="10" s="1"/>
  <c r="S1062" i="10" s="1"/>
  <c r="Y1061" i="10"/>
  <c r="L1060" i="11" l="1"/>
  <c r="T1062" i="10"/>
  <c r="Z1061" i="10"/>
  <c r="F1061" i="10" s="1"/>
  <c r="V1062" i="10" l="1"/>
  <c r="W1062" i="10" s="1"/>
  <c r="U1062" i="10"/>
  <c r="I1059" i="11"/>
  <c r="X1062" i="10" l="1"/>
  <c r="N1063" i="10"/>
  <c r="O1063" i="10" s="1"/>
  <c r="S1063" i="10" s="1"/>
  <c r="Y1062" i="10"/>
  <c r="Z1062" i="10" l="1"/>
  <c r="F1062" i="10" s="1"/>
  <c r="L1061" i="11"/>
  <c r="T1063" i="10"/>
  <c r="V1063" i="10" l="1"/>
  <c r="W1063" i="10" s="1"/>
  <c r="U1063" i="10"/>
  <c r="I1060" i="11"/>
  <c r="X1063" i="10" l="1"/>
  <c r="N1064" i="10"/>
  <c r="O1064" i="10" s="1"/>
  <c r="S1064" i="10" s="1"/>
  <c r="Y1063" i="10"/>
  <c r="Z1063" i="10" l="1"/>
  <c r="F1063" i="10" s="1"/>
  <c r="T1064" i="10"/>
  <c r="L1062" i="11"/>
  <c r="V1064" i="10" l="1"/>
  <c r="W1064" i="10" s="1"/>
  <c r="U1064" i="10"/>
  <c r="I1061" i="11"/>
  <c r="X1064" i="10" l="1"/>
  <c r="N1065" i="10"/>
  <c r="O1065" i="10" s="1"/>
  <c r="S1065" i="10" s="1"/>
  <c r="Y1064" i="10"/>
  <c r="Z1064" i="10" l="1"/>
  <c r="F1064" i="10" s="1"/>
  <c r="T1065" i="10"/>
  <c r="L1063" i="11"/>
  <c r="V1065" i="10" l="1"/>
  <c r="W1065" i="10" s="1"/>
  <c r="U1065" i="10"/>
  <c r="I1062" i="11"/>
  <c r="X1065" i="10" l="1"/>
  <c r="N1066" i="10"/>
  <c r="O1066" i="10" s="1"/>
  <c r="S1066" i="10" s="1"/>
  <c r="Y1065" i="10"/>
  <c r="T1066" i="10" l="1"/>
  <c r="L1064" i="11"/>
  <c r="Z1065" i="10"/>
  <c r="F1065" i="10" s="1"/>
  <c r="V1066" i="10" l="1"/>
  <c r="W1066" i="10" s="1"/>
  <c r="U1066" i="10"/>
  <c r="I1063" i="11"/>
  <c r="X1066" i="10" l="1"/>
  <c r="N1067" i="10"/>
  <c r="O1067" i="10" s="1"/>
  <c r="S1067" i="10" s="1"/>
  <c r="Y1066" i="10"/>
  <c r="Z1066" i="10" l="1"/>
  <c r="F1066" i="10" s="1"/>
  <c r="L1065" i="11"/>
  <c r="T1067" i="10"/>
  <c r="V1067" i="10" l="1"/>
  <c r="W1067" i="10" s="1"/>
  <c r="U1067" i="10"/>
  <c r="I1064" i="11"/>
  <c r="X1067" i="10" l="1"/>
  <c r="N1068" i="10"/>
  <c r="O1068" i="10" s="1"/>
  <c r="S1068" i="10" s="1"/>
  <c r="Y1067" i="10"/>
  <c r="Z1067" i="10" l="1"/>
  <c r="F1067" i="10" s="1"/>
  <c r="L1066" i="11"/>
  <c r="T1068" i="10"/>
  <c r="V1068" i="10" l="1"/>
  <c r="W1068" i="10" s="1"/>
  <c r="U1068" i="10"/>
  <c r="I1065" i="11"/>
  <c r="X1068" i="10" l="1"/>
  <c r="N1069" i="10"/>
  <c r="O1069" i="10" s="1"/>
  <c r="S1069" i="10" s="1"/>
  <c r="Y1068" i="10"/>
  <c r="Z1068" i="10" l="1"/>
  <c r="F1068" i="10" s="1"/>
  <c r="T1069" i="10"/>
  <c r="L1067" i="11"/>
  <c r="V1069" i="10" l="1"/>
  <c r="W1069" i="10" s="1"/>
  <c r="U1069" i="10"/>
  <c r="I1066" i="11"/>
  <c r="X1069" i="10" l="1"/>
  <c r="N1070" i="10"/>
  <c r="O1070" i="10" s="1"/>
  <c r="S1070" i="10" s="1"/>
  <c r="Y1069" i="10"/>
  <c r="Z1069" i="10" l="1"/>
  <c r="F1069" i="10" s="1"/>
  <c r="T1070" i="10"/>
  <c r="L1068" i="11"/>
  <c r="V1070" i="10" l="1"/>
  <c r="W1070" i="10" s="1"/>
  <c r="U1070" i="10"/>
  <c r="I1067" i="11"/>
  <c r="X1070" i="10" l="1"/>
  <c r="N1071" i="10"/>
  <c r="O1071" i="10" s="1"/>
  <c r="S1071" i="10" s="1"/>
  <c r="Y1070" i="10"/>
  <c r="T1071" i="10" l="1"/>
  <c r="L1069" i="11"/>
  <c r="Z1070" i="10"/>
  <c r="F1070" i="10" s="1"/>
  <c r="V1071" i="10" l="1"/>
  <c r="W1071" i="10" s="1"/>
  <c r="U1071" i="10"/>
  <c r="I1068" i="11"/>
  <c r="X1071" i="10" l="1"/>
  <c r="N1072" i="10"/>
  <c r="O1072" i="10" s="1"/>
  <c r="S1072" i="10" s="1"/>
  <c r="Y1071" i="10"/>
  <c r="Z1071" i="10" l="1"/>
  <c r="F1071" i="10" s="1"/>
  <c r="L1070" i="11"/>
  <c r="T1072" i="10"/>
  <c r="V1072" i="10" l="1"/>
  <c r="W1072" i="10" s="1"/>
  <c r="U1072" i="10"/>
  <c r="I1069" i="11"/>
  <c r="X1072" i="10" l="1"/>
  <c r="N1073" i="10"/>
  <c r="O1073" i="10" s="1"/>
  <c r="S1073" i="10" s="1"/>
  <c r="Y1072" i="10"/>
  <c r="T1073" i="10" l="1"/>
  <c r="L1071" i="11"/>
  <c r="Z1072" i="10"/>
  <c r="F1072" i="10" s="1"/>
  <c r="V1073" i="10" l="1"/>
  <c r="W1073" i="10" s="1"/>
  <c r="U1073" i="10"/>
  <c r="I1070" i="11"/>
  <c r="X1073" i="10" l="1"/>
  <c r="N1074" i="10"/>
  <c r="O1074" i="10" s="1"/>
  <c r="S1074" i="10" s="1"/>
  <c r="Y1073" i="10"/>
  <c r="T1074" i="10" l="1"/>
  <c r="L1072" i="11"/>
  <c r="Z1073" i="10"/>
  <c r="F1073" i="10" s="1"/>
  <c r="V1074" i="10" l="1"/>
  <c r="W1074" i="10" s="1"/>
  <c r="U1074" i="10"/>
  <c r="I1071" i="11"/>
  <c r="X1074" i="10" l="1"/>
  <c r="N1075" i="10"/>
  <c r="O1075" i="10" s="1"/>
  <c r="S1075" i="10" s="1"/>
  <c r="Y1074" i="10"/>
  <c r="Z1074" i="10" l="1"/>
  <c r="F1074" i="10" s="1"/>
  <c r="L1073" i="11"/>
  <c r="T1075" i="10"/>
  <c r="V1075" i="10" l="1"/>
  <c r="W1075" i="10" s="1"/>
  <c r="U1075" i="10"/>
  <c r="I1072" i="11"/>
  <c r="X1075" i="10" l="1"/>
  <c r="N1076" i="10"/>
  <c r="O1076" i="10" s="1"/>
  <c r="S1076" i="10" s="1"/>
  <c r="Y1075" i="10"/>
  <c r="Z1075" i="10" l="1"/>
  <c r="F1075" i="10" s="1"/>
  <c r="L1074" i="11"/>
  <c r="T1076" i="10"/>
  <c r="V1076" i="10" l="1"/>
  <c r="W1076" i="10" s="1"/>
  <c r="U1076" i="10"/>
  <c r="I1073" i="11"/>
  <c r="X1076" i="10" l="1"/>
  <c r="N1077" i="10"/>
  <c r="O1077" i="10" s="1"/>
  <c r="S1077" i="10" s="1"/>
  <c r="Y1076" i="10"/>
  <c r="Z1076" i="10" l="1"/>
  <c r="F1076" i="10" s="1"/>
  <c r="L1075" i="11"/>
  <c r="T1077" i="10"/>
  <c r="V1077" i="10" l="1"/>
  <c r="W1077" i="10" s="1"/>
  <c r="U1077" i="10"/>
  <c r="I1074" i="11"/>
  <c r="X1077" i="10" l="1"/>
  <c r="N1078" i="10"/>
  <c r="O1078" i="10" s="1"/>
  <c r="S1078" i="10" s="1"/>
  <c r="Y1077" i="10"/>
  <c r="T1078" i="10" l="1"/>
  <c r="L1076" i="11"/>
  <c r="Z1077" i="10"/>
  <c r="F1077" i="10" s="1"/>
  <c r="V1078" i="10" l="1"/>
  <c r="W1078" i="10" s="1"/>
  <c r="U1078" i="10"/>
  <c r="I1075" i="11"/>
  <c r="X1078" i="10" l="1"/>
  <c r="N1079" i="10"/>
  <c r="O1079" i="10" s="1"/>
  <c r="S1079" i="10" s="1"/>
  <c r="Y1078" i="10"/>
  <c r="L1077" i="11" l="1"/>
  <c r="T1079" i="10"/>
  <c r="Z1078" i="10"/>
  <c r="F1078" i="10" s="1"/>
  <c r="V1079" i="10" l="1"/>
  <c r="W1079" i="10" s="1"/>
  <c r="U1079" i="10"/>
  <c r="I1076" i="11"/>
  <c r="X1079" i="10" l="1"/>
  <c r="N1080" i="10"/>
  <c r="O1080" i="10" s="1"/>
  <c r="S1080" i="10" s="1"/>
  <c r="Y1079" i="10"/>
  <c r="L1078" i="11" l="1"/>
  <c r="T1080" i="10"/>
  <c r="Z1079" i="10"/>
  <c r="F1079" i="10" s="1"/>
  <c r="V1080" i="10" l="1"/>
  <c r="W1080" i="10" s="1"/>
  <c r="U1080" i="10"/>
  <c r="I1077" i="11"/>
  <c r="X1080" i="10" l="1"/>
  <c r="N1081" i="10"/>
  <c r="O1081" i="10" s="1"/>
  <c r="S1081" i="10" s="1"/>
  <c r="Y1080" i="10"/>
  <c r="Z1080" i="10" l="1"/>
  <c r="F1080" i="10" s="1"/>
  <c r="T1081" i="10"/>
  <c r="L1079" i="11"/>
  <c r="V1081" i="10" l="1"/>
  <c r="W1081" i="10" s="1"/>
  <c r="U1081" i="10"/>
  <c r="I1078" i="11"/>
  <c r="X1081" i="10" l="1"/>
  <c r="N1082" i="10"/>
  <c r="O1082" i="10" s="1"/>
  <c r="S1082" i="10" s="1"/>
  <c r="Y1081" i="10"/>
  <c r="L1080" i="11" l="1"/>
  <c r="T1082" i="10"/>
  <c r="Z1081" i="10"/>
  <c r="F1081" i="10" s="1"/>
  <c r="V1082" i="10" l="1"/>
  <c r="W1082" i="10" s="1"/>
  <c r="U1082" i="10"/>
  <c r="I1079" i="11"/>
  <c r="X1082" i="10" l="1"/>
  <c r="N1083" i="10"/>
  <c r="O1083" i="10" s="1"/>
  <c r="S1083" i="10" s="1"/>
  <c r="Y1082" i="10"/>
  <c r="L1081" i="11" l="1"/>
  <c r="T1083" i="10"/>
  <c r="Z1082" i="10"/>
  <c r="F1082" i="10" s="1"/>
  <c r="V1083" i="10" l="1"/>
  <c r="W1083" i="10" s="1"/>
  <c r="U1083" i="10"/>
  <c r="I1080" i="11"/>
  <c r="X1083" i="10" l="1"/>
  <c r="N1084" i="10"/>
  <c r="O1084" i="10" s="1"/>
  <c r="S1084" i="10" s="1"/>
  <c r="Y1083" i="10"/>
  <c r="Z1083" i="10" l="1"/>
  <c r="F1083" i="10" s="1"/>
  <c r="L1082" i="11"/>
  <c r="T1084" i="10"/>
  <c r="V1084" i="10" l="1"/>
  <c r="W1084" i="10" s="1"/>
  <c r="U1084" i="10"/>
  <c r="I1081" i="11"/>
  <c r="X1084" i="10" l="1"/>
  <c r="N1085" i="10"/>
  <c r="O1085" i="10" s="1"/>
  <c r="S1085" i="10" s="1"/>
  <c r="Y1084" i="10"/>
  <c r="Z1084" i="10" l="1"/>
  <c r="F1084" i="10" s="1"/>
  <c r="T1085" i="10"/>
  <c r="L1083" i="11"/>
  <c r="V1085" i="10" l="1"/>
  <c r="W1085" i="10" s="1"/>
  <c r="U1085" i="10"/>
  <c r="I1082" i="11"/>
  <c r="X1085" i="10" l="1"/>
  <c r="N1086" i="10"/>
  <c r="O1086" i="10" s="1"/>
  <c r="S1086" i="10" s="1"/>
  <c r="Y1085" i="10"/>
  <c r="Z1085" i="10" l="1"/>
  <c r="F1085" i="10" s="1"/>
  <c r="L1084" i="11"/>
  <c r="T1086" i="10"/>
  <c r="V1086" i="10" l="1"/>
  <c r="W1086" i="10" s="1"/>
  <c r="U1086" i="10"/>
  <c r="I1083" i="11"/>
  <c r="X1086" i="10" l="1"/>
  <c r="N1087" i="10"/>
  <c r="O1087" i="10" s="1"/>
  <c r="S1087" i="10" s="1"/>
  <c r="Y1086" i="10"/>
  <c r="Z1086" i="10" l="1"/>
  <c r="F1086" i="10" s="1"/>
  <c r="T1087" i="10"/>
  <c r="L1085" i="11"/>
  <c r="V1087" i="10" l="1"/>
  <c r="W1087" i="10" s="1"/>
  <c r="U1087" i="10"/>
  <c r="I1084" i="11"/>
  <c r="X1087" i="10" l="1"/>
  <c r="N1088" i="10"/>
  <c r="O1088" i="10" s="1"/>
  <c r="S1088" i="10" s="1"/>
  <c r="Y1087" i="10"/>
  <c r="Z1087" i="10" l="1"/>
  <c r="F1087" i="10" s="1"/>
  <c r="T1088" i="10"/>
  <c r="L1086" i="11"/>
  <c r="V1088" i="10" l="1"/>
  <c r="W1088" i="10" s="1"/>
  <c r="U1088" i="10"/>
  <c r="I1085" i="11"/>
  <c r="X1088" i="10" l="1"/>
  <c r="N1089" i="10"/>
  <c r="O1089" i="10" s="1"/>
  <c r="S1089" i="10" s="1"/>
  <c r="Y1088" i="10"/>
  <c r="Z1088" i="10" l="1"/>
  <c r="F1088" i="10" s="1"/>
  <c r="L1087" i="11"/>
  <c r="T1089" i="10"/>
  <c r="V1089" i="10" l="1"/>
  <c r="W1089" i="10" s="1"/>
  <c r="U1089" i="10"/>
  <c r="I1086" i="11"/>
  <c r="X1089" i="10" l="1"/>
  <c r="N1090" i="10"/>
  <c r="O1090" i="10" s="1"/>
  <c r="S1090" i="10" s="1"/>
  <c r="Y1089" i="10"/>
  <c r="Z1089" i="10" l="1"/>
  <c r="F1089" i="10" s="1"/>
  <c r="T1090" i="10"/>
  <c r="L1088" i="11"/>
  <c r="V1090" i="10" l="1"/>
  <c r="W1090" i="10" s="1"/>
  <c r="U1090" i="10"/>
  <c r="I1087" i="11"/>
  <c r="X1090" i="10" l="1"/>
  <c r="N1091" i="10"/>
  <c r="O1091" i="10" s="1"/>
  <c r="S1091" i="10" s="1"/>
  <c r="Y1090" i="10"/>
  <c r="Z1090" i="10" l="1"/>
  <c r="F1090" i="10" s="1"/>
  <c r="L1089" i="11"/>
  <c r="T1091" i="10"/>
  <c r="V1091" i="10" l="1"/>
  <c r="W1091" i="10" s="1"/>
  <c r="U1091" i="10"/>
  <c r="I1088" i="11"/>
  <c r="X1091" i="10" l="1"/>
  <c r="N1092" i="10"/>
  <c r="O1092" i="10" s="1"/>
  <c r="S1092" i="10" s="1"/>
  <c r="Y1091" i="10"/>
  <c r="Z1091" i="10" l="1"/>
  <c r="F1091" i="10" s="1"/>
  <c r="L1090" i="11"/>
  <c r="T1092" i="10"/>
  <c r="V1092" i="10" l="1"/>
  <c r="W1092" i="10" s="1"/>
  <c r="U1092" i="10"/>
  <c r="I1089" i="11"/>
  <c r="X1092" i="10" l="1"/>
  <c r="N1093" i="10"/>
  <c r="O1093" i="10" s="1"/>
  <c r="S1093" i="10" s="1"/>
  <c r="Y1092" i="10"/>
  <c r="L1091" i="11" l="1"/>
  <c r="T1093" i="10"/>
  <c r="Z1092" i="10"/>
  <c r="F1092" i="10" s="1"/>
  <c r="V1093" i="10" l="1"/>
  <c r="W1093" i="10" s="1"/>
  <c r="U1093" i="10"/>
  <c r="I1090" i="11"/>
  <c r="X1093" i="10" l="1"/>
  <c r="N1094" i="10"/>
  <c r="O1094" i="10" s="1"/>
  <c r="S1094" i="10" s="1"/>
  <c r="Y1093" i="10"/>
  <c r="Z1093" i="10" l="1"/>
  <c r="F1093" i="10" s="1"/>
  <c r="L1092" i="11"/>
  <c r="T1094" i="10"/>
  <c r="V1094" i="10" l="1"/>
  <c r="W1094" i="10" s="1"/>
  <c r="U1094" i="10"/>
  <c r="I1091" i="11"/>
  <c r="X1094" i="10" l="1"/>
  <c r="N1095" i="10"/>
  <c r="O1095" i="10" s="1"/>
  <c r="S1095" i="10" s="1"/>
  <c r="Y1094" i="10"/>
  <c r="Z1094" i="10" l="1"/>
  <c r="F1094" i="10" s="1"/>
  <c r="T1095" i="10"/>
  <c r="L1093" i="11"/>
  <c r="V1095" i="10" l="1"/>
  <c r="W1095" i="10" s="1"/>
  <c r="U1095" i="10"/>
  <c r="I1092" i="11"/>
  <c r="X1095" i="10" l="1"/>
  <c r="N1096" i="10"/>
  <c r="O1096" i="10" s="1"/>
  <c r="S1096" i="10" s="1"/>
  <c r="Y1095" i="10"/>
  <c r="Z1095" i="10" l="1"/>
  <c r="F1095" i="10" s="1"/>
  <c r="L1094" i="11"/>
  <c r="T1096" i="10"/>
  <c r="V1096" i="10" l="1"/>
  <c r="W1096" i="10" s="1"/>
  <c r="U1096" i="10"/>
  <c r="I1093" i="11"/>
  <c r="X1096" i="10" l="1"/>
  <c r="N1097" i="10"/>
  <c r="O1097" i="10" s="1"/>
  <c r="S1097" i="10" s="1"/>
  <c r="Y1096" i="10"/>
  <c r="Z1096" i="10" l="1"/>
  <c r="F1096" i="10" s="1"/>
  <c r="T1097" i="10"/>
  <c r="L1095" i="11"/>
  <c r="V1097" i="10" l="1"/>
  <c r="W1097" i="10" s="1"/>
  <c r="U1097" i="10"/>
  <c r="I1094" i="11"/>
  <c r="X1097" i="10" l="1"/>
  <c r="N1098" i="10"/>
  <c r="O1098" i="10" s="1"/>
  <c r="S1098" i="10" s="1"/>
  <c r="Y1097" i="10"/>
  <c r="Z1097" i="10" l="1"/>
  <c r="F1097" i="10" s="1"/>
  <c r="L1096" i="11"/>
  <c r="T1098" i="10"/>
  <c r="V1098" i="10" l="1"/>
  <c r="W1098" i="10" s="1"/>
  <c r="U1098" i="10"/>
  <c r="I1095" i="11"/>
  <c r="X1098" i="10" l="1"/>
  <c r="N1099" i="10"/>
  <c r="O1099" i="10" s="1"/>
  <c r="S1099" i="10" s="1"/>
  <c r="Y1098" i="10"/>
  <c r="Z1098" i="10" l="1"/>
  <c r="F1098" i="10" s="1"/>
  <c r="L1097" i="11"/>
  <c r="T1099" i="10"/>
  <c r="V1099" i="10" l="1"/>
  <c r="W1099" i="10" s="1"/>
  <c r="U1099" i="10"/>
  <c r="I1096" i="11"/>
  <c r="X1099" i="10" l="1"/>
  <c r="N1100" i="10"/>
  <c r="O1100" i="10" s="1"/>
  <c r="S1100" i="10" s="1"/>
  <c r="Y1099" i="10"/>
  <c r="Z1099" i="10" l="1"/>
  <c r="F1099" i="10" s="1"/>
  <c r="L1098" i="11"/>
  <c r="T1100" i="10"/>
  <c r="V1100" i="10" l="1"/>
  <c r="W1100" i="10" s="1"/>
  <c r="U1100" i="10"/>
  <c r="I1097" i="11"/>
  <c r="X1100" i="10" l="1"/>
  <c r="N1101" i="10"/>
  <c r="O1101" i="10" s="1"/>
  <c r="S1101" i="10" s="1"/>
  <c r="Y1100" i="10"/>
  <c r="L1099" i="11" l="1"/>
  <c r="T1101" i="10"/>
  <c r="Z1100" i="10"/>
  <c r="F1100" i="10" s="1"/>
  <c r="V1101" i="10" l="1"/>
  <c r="W1101" i="10" s="1"/>
  <c r="U1101" i="10"/>
  <c r="I1098" i="11"/>
  <c r="X1101" i="10" l="1"/>
  <c r="N1102" i="10"/>
  <c r="O1102" i="10" s="1"/>
  <c r="S1102" i="10" s="1"/>
  <c r="Y1101" i="10"/>
  <c r="L1100" i="11" l="1"/>
  <c r="T1102" i="10"/>
  <c r="Z1101" i="10"/>
  <c r="F1101" i="10" s="1"/>
  <c r="V1102" i="10" l="1"/>
  <c r="W1102" i="10" s="1"/>
  <c r="U1102" i="10"/>
  <c r="I1099" i="11"/>
  <c r="X1102" i="10" l="1"/>
  <c r="N1103" i="10"/>
  <c r="O1103" i="10" s="1"/>
  <c r="S1103" i="10" s="1"/>
  <c r="Y1102" i="10"/>
  <c r="T1103" i="10" l="1"/>
  <c r="L1101" i="11"/>
  <c r="Z1102" i="10"/>
  <c r="F1102" i="10" s="1"/>
  <c r="V1103" i="10" l="1"/>
  <c r="W1103" i="10" s="1"/>
  <c r="U1103" i="10"/>
  <c r="I1100" i="11"/>
  <c r="X1103" i="10" l="1"/>
  <c r="N1104" i="10"/>
  <c r="O1104" i="10" s="1"/>
  <c r="S1104" i="10" s="1"/>
  <c r="Y1103" i="10"/>
  <c r="Z1103" i="10" l="1"/>
  <c r="F1103" i="10" s="1"/>
  <c r="L1102" i="11"/>
  <c r="T1104" i="10"/>
  <c r="V1104" i="10" l="1"/>
  <c r="W1104" i="10" s="1"/>
  <c r="U1104" i="10"/>
  <c r="I1101" i="11"/>
  <c r="X1104" i="10" l="1"/>
  <c r="N1105" i="10"/>
  <c r="O1105" i="10" s="1"/>
  <c r="S1105" i="10" s="1"/>
  <c r="Y1104" i="10"/>
  <c r="Z1104" i="10" l="1"/>
  <c r="F1104" i="10" s="1"/>
  <c r="L1103" i="11"/>
  <c r="T1105" i="10"/>
  <c r="V1105" i="10" l="1"/>
  <c r="W1105" i="10" s="1"/>
  <c r="U1105" i="10"/>
  <c r="I1102" i="11"/>
  <c r="X1105" i="10" l="1"/>
  <c r="N1106" i="10"/>
  <c r="O1106" i="10" s="1"/>
  <c r="S1106" i="10" s="1"/>
  <c r="Y1105" i="10"/>
  <c r="L1104" i="11" l="1"/>
  <c r="T1106" i="10"/>
  <c r="Z1105" i="10"/>
  <c r="F1105" i="10" s="1"/>
  <c r="V1106" i="10" l="1"/>
  <c r="W1106" i="10" s="1"/>
  <c r="U1106" i="10"/>
  <c r="I1103" i="11"/>
  <c r="X1106" i="10" l="1"/>
  <c r="N1107" i="10"/>
  <c r="O1107" i="10" s="1"/>
  <c r="S1107" i="10" s="1"/>
  <c r="Y1106" i="10"/>
  <c r="Z1106" i="10" l="1"/>
  <c r="F1106" i="10" s="1"/>
  <c r="T1107" i="10"/>
  <c r="L1105" i="11"/>
  <c r="V1107" i="10" l="1"/>
  <c r="W1107" i="10" s="1"/>
  <c r="U1107" i="10"/>
  <c r="I1104" i="11"/>
  <c r="X1107" i="10" l="1"/>
  <c r="N1108" i="10"/>
  <c r="O1108" i="10" s="1"/>
  <c r="S1108" i="10" s="1"/>
  <c r="Y1107" i="10"/>
  <c r="Z1107" i="10" l="1"/>
  <c r="F1107" i="10" s="1"/>
  <c r="T1108" i="10"/>
  <c r="L1106" i="11"/>
  <c r="V1108" i="10" l="1"/>
  <c r="W1108" i="10" s="1"/>
  <c r="U1108" i="10"/>
  <c r="I1105" i="11"/>
  <c r="X1108" i="10" l="1"/>
  <c r="N1109" i="10"/>
  <c r="O1109" i="10" s="1"/>
  <c r="S1109" i="10" s="1"/>
  <c r="Y1108" i="10"/>
  <c r="Z1108" i="10" l="1"/>
  <c r="F1108" i="10" s="1"/>
  <c r="L1107" i="11"/>
  <c r="T1109" i="10"/>
  <c r="V1109" i="10" l="1"/>
  <c r="W1109" i="10" s="1"/>
  <c r="U1109" i="10"/>
  <c r="I1106" i="11"/>
  <c r="X1109" i="10" l="1"/>
  <c r="N1110" i="10"/>
  <c r="O1110" i="10" s="1"/>
  <c r="S1110" i="10" s="1"/>
  <c r="Y1109" i="10"/>
  <c r="Z1109" i="10" l="1"/>
  <c r="F1109" i="10" s="1"/>
  <c r="L1108" i="11"/>
  <c r="T1110" i="10"/>
  <c r="V1110" i="10" l="1"/>
  <c r="W1110" i="10" s="1"/>
  <c r="U1110" i="10"/>
  <c r="I1107" i="11"/>
  <c r="X1110" i="10" l="1"/>
  <c r="N1111" i="10"/>
  <c r="O1111" i="10" s="1"/>
  <c r="S1111" i="10" s="1"/>
  <c r="Y1110" i="10"/>
  <c r="Z1110" i="10" l="1"/>
  <c r="F1110" i="10" s="1"/>
  <c r="T1111" i="10"/>
  <c r="L1109" i="11"/>
  <c r="V1111" i="10" l="1"/>
  <c r="W1111" i="10" s="1"/>
  <c r="U1111" i="10"/>
  <c r="I1108" i="11"/>
  <c r="X1111" i="10" l="1"/>
  <c r="N1112" i="10"/>
  <c r="O1112" i="10" s="1"/>
  <c r="S1112" i="10" s="1"/>
  <c r="Y1111" i="10"/>
  <c r="Z1111" i="10" l="1"/>
  <c r="F1111" i="10" s="1"/>
  <c r="T1112" i="10"/>
  <c r="L1110" i="11"/>
  <c r="V1112" i="10" l="1"/>
  <c r="W1112" i="10" s="1"/>
  <c r="U1112" i="10"/>
  <c r="I1109" i="11"/>
  <c r="X1112" i="10" l="1"/>
  <c r="N1113" i="10"/>
  <c r="O1113" i="10" s="1"/>
  <c r="S1113" i="10" s="1"/>
  <c r="Y1112" i="10"/>
  <c r="Z1112" i="10" l="1"/>
  <c r="F1112" i="10" s="1"/>
  <c r="L1111" i="11"/>
  <c r="T1113" i="10"/>
  <c r="V1113" i="10" l="1"/>
  <c r="W1113" i="10" s="1"/>
  <c r="U1113" i="10"/>
  <c r="I1110" i="11"/>
  <c r="X1113" i="10" l="1"/>
  <c r="N1114" i="10"/>
  <c r="O1114" i="10" s="1"/>
  <c r="S1114" i="10" s="1"/>
  <c r="Y1113" i="10"/>
  <c r="T1114" i="10" l="1"/>
  <c r="L1112" i="11"/>
  <c r="Z1113" i="10"/>
  <c r="F1113" i="10" s="1"/>
  <c r="V1114" i="10" l="1"/>
  <c r="W1114" i="10" s="1"/>
  <c r="U1114" i="10"/>
  <c r="I1111" i="11"/>
  <c r="X1114" i="10" l="1"/>
  <c r="N1115" i="10"/>
  <c r="O1115" i="10" s="1"/>
  <c r="S1115" i="10" s="1"/>
  <c r="Y1114" i="10"/>
  <c r="Z1114" i="10" l="1"/>
  <c r="F1114" i="10" s="1"/>
  <c r="L1113" i="11"/>
  <c r="T1115" i="10"/>
  <c r="V1115" i="10" l="1"/>
  <c r="W1115" i="10" s="1"/>
  <c r="U1115" i="10"/>
  <c r="I1112" i="11"/>
  <c r="X1115" i="10" l="1"/>
  <c r="N1116" i="10"/>
  <c r="O1116" i="10" s="1"/>
  <c r="S1116" i="10" s="1"/>
  <c r="Y1115" i="10"/>
  <c r="Z1115" i="10" l="1"/>
  <c r="F1115" i="10" s="1"/>
  <c r="L1114" i="11"/>
  <c r="T1116" i="10"/>
  <c r="V1116" i="10" l="1"/>
  <c r="W1116" i="10" s="1"/>
  <c r="U1116" i="10"/>
  <c r="I1113" i="11"/>
  <c r="X1116" i="10" l="1"/>
  <c r="N1117" i="10"/>
  <c r="O1117" i="10" s="1"/>
  <c r="S1117" i="10" s="1"/>
  <c r="Y1116" i="10"/>
  <c r="Z1116" i="10" l="1"/>
  <c r="F1116" i="10" s="1"/>
  <c r="L1115" i="11"/>
  <c r="T1117" i="10"/>
  <c r="V1117" i="10" l="1"/>
  <c r="W1117" i="10" s="1"/>
  <c r="U1117" i="10"/>
  <c r="I1114" i="11"/>
  <c r="X1117" i="10" l="1"/>
  <c r="N1118" i="10"/>
  <c r="O1118" i="10" s="1"/>
  <c r="S1118" i="10" s="1"/>
  <c r="Y1117" i="10"/>
  <c r="Z1117" i="10" l="1"/>
  <c r="F1117" i="10" s="1"/>
  <c r="T1118" i="10"/>
  <c r="L1116" i="11"/>
  <c r="V1118" i="10" l="1"/>
  <c r="W1118" i="10" s="1"/>
  <c r="U1118" i="10"/>
  <c r="I1115" i="11"/>
  <c r="X1118" i="10" l="1"/>
  <c r="N1119" i="10"/>
  <c r="O1119" i="10" s="1"/>
  <c r="S1119" i="10" s="1"/>
  <c r="Y1118" i="10"/>
  <c r="Z1118" i="10" l="1"/>
  <c r="F1118" i="10" s="1"/>
  <c r="T1119" i="10"/>
  <c r="L1117" i="11"/>
  <c r="V1119" i="10" l="1"/>
  <c r="W1119" i="10" s="1"/>
  <c r="U1119" i="10"/>
  <c r="I1116" i="11"/>
  <c r="X1119" i="10" l="1"/>
  <c r="N1120" i="10"/>
  <c r="O1120" i="10" s="1"/>
  <c r="S1120" i="10" s="1"/>
  <c r="Y1119" i="10"/>
  <c r="T1120" i="10" l="1"/>
  <c r="L1118" i="11"/>
  <c r="Z1119" i="10"/>
  <c r="F1119" i="10" s="1"/>
  <c r="V1120" i="10" l="1"/>
  <c r="W1120" i="10" s="1"/>
  <c r="U1120" i="10"/>
  <c r="I1117" i="11"/>
  <c r="X1120" i="10" l="1"/>
  <c r="N1121" i="10"/>
  <c r="O1121" i="10" s="1"/>
  <c r="S1121" i="10" s="1"/>
  <c r="Y1120" i="10"/>
  <c r="L1119" i="11" l="1"/>
  <c r="T1121" i="10"/>
  <c r="Z1120" i="10"/>
  <c r="F1120" i="10" s="1"/>
  <c r="V1121" i="10" l="1"/>
  <c r="W1121" i="10" s="1"/>
  <c r="U1121" i="10"/>
  <c r="I1118" i="11"/>
  <c r="X1121" i="10" l="1"/>
  <c r="N1122" i="10"/>
  <c r="O1122" i="10" s="1"/>
  <c r="S1122" i="10" s="1"/>
  <c r="Y1121" i="10"/>
  <c r="Z1121" i="10" l="1"/>
  <c r="F1121" i="10" s="1"/>
  <c r="L1120" i="11"/>
  <c r="T1122" i="10"/>
  <c r="V1122" i="10" l="1"/>
  <c r="W1122" i="10" s="1"/>
  <c r="U1122" i="10"/>
  <c r="I1119" i="11"/>
  <c r="X1122" i="10" l="1"/>
  <c r="N1123" i="10"/>
  <c r="O1123" i="10" s="1"/>
  <c r="S1123" i="10" s="1"/>
  <c r="Y1122" i="10"/>
  <c r="Z1122" i="10" l="1"/>
  <c r="F1122" i="10" s="1"/>
  <c r="L1121" i="11"/>
  <c r="T1123" i="10"/>
  <c r="V1123" i="10" l="1"/>
  <c r="W1123" i="10" s="1"/>
  <c r="U1123" i="10"/>
  <c r="I1120" i="11"/>
  <c r="X1123" i="10" l="1"/>
  <c r="N1124" i="10"/>
  <c r="O1124" i="10" s="1"/>
  <c r="S1124" i="10" s="1"/>
  <c r="Y1123" i="10"/>
  <c r="Z1123" i="10" l="1"/>
  <c r="F1123" i="10" s="1"/>
  <c r="T1124" i="10"/>
  <c r="L1122" i="11"/>
  <c r="V1124" i="10" l="1"/>
  <c r="W1124" i="10" s="1"/>
  <c r="U1124" i="10"/>
  <c r="I1121" i="11"/>
  <c r="X1124" i="10" l="1"/>
  <c r="N1125" i="10"/>
  <c r="O1125" i="10" s="1"/>
  <c r="S1125" i="10" s="1"/>
  <c r="Y1124" i="10"/>
  <c r="Z1124" i="10" l="1"/>
  <c r="F1124" i="10" s="1"/>
  <c r="L1123" i="11"/>
  <c r="T1125" i="10"/>
  <c r="V1125" i="10" l="1"/>
  <c r="W1125" i="10" s="1"/>
  <c r="U1125" i="10"/>
  <c r="I1122" i="11"/>
  <c r="X1125" i="10" l="1"/>
  <c r="N1126" i="10"/>
  <c r="O1126" i="10" s="1"/>
  <c r="Y1125" i="10"/>
  <c r="S1126" i="10" l="1"/>
  <c r="T1126" i="10" s="1"/>
  <c r="Z1125" i="10"/>
  <c r="F1125" i="10" s="1"/>
  <c r="V1126" i="10" l="1"/>
  <c r="W1126" i="10" s="1"/>
  <c r="U1126" i="10"/>
  <c r="I1123" i="11"/>
  <c r="X1126" i="10" l="1"/>
  <c r="Y1126" i="10"/>
  <c r="N1127" i="10"/>
  <c r="O1127" i="10" s="1"/>
  <c r="Z1126" i="10" l="1"/>
  <c r="F1126" i="10" s="1"/>
  <c r="S1127" i="10"/>
  <c r="T1127" i="10" s="1"/>
  <c r="V1127" i="10" l="1"/>
  <c r="W1127" i="10" s="1"/>
  <c r="U1127" i="10"/>
  <c r="X1127" i="10" l="1"/>
  <c r="Y1127" i="10"/>
  <c r="N1128" i="10"/>
  <c r="O1128" i="10" s="1"/>
  <c r="S1128" i="10" s="1"/>
  <c r="T1128" i="10" s="1"/>
  <c r="Z1127" i="10" l="1"/>
  <c r="F1127" i="10" s="1"/>
  <c r="V1128" i="10"/>
  <c r="W1128" i="10" s="1"/>
  <c r="U1128" i="10"/>
  <c r="X1128" i="10" l="1"/>
  <c r="Y1128" i="10"/>
  <c r="N1129" i="10"/>
  <c r="O1129" i="10" s="1"/>
  <c r="S1129" i="10" s="1"/>
  <c r="T1129" i="10" s="1"/>
  <c r="Z1128" i="10" l="1"/>
  <c r="F1128" i="10" s="1"/>
  <c r="V1129" i="10"/>
  <c r="W1129" i="10" s="1"/>
  <c r="U1129" i="10"/>
  <c r="X1129" i="10" l="1"/>
  <c r="Y1129" i="10"/>
  <c r="N1130" i="10"/>
  <c r="O1130" i="10" s="1"/>
  <c r="S1130" i="10" s="1"/>
  <c r="T1130" i="10" s="1"/>
  <c r="Z1129" i="10" l="1"/>
  <c r="F1129" i="10" s="1"/>
  <c r="V1130" i="10"/>
  <c r="W1130" i="10" s="1"/>
  <c r="U1130" i="10"/>
  <c r="X1130" i="10" l="1"/>
  <c r="Y1130" i="10"/>
  <c r="N1131" i="10"/>
  <c r="O1131" i="10" s="1"/>
  <c r="S1131" i="10" s="1"/>
  <c r="T1131" i="10" s="1"/>
  <c r="Z1130" i="10" l="1"/>
  <c r="F1130" i="10" s="1"/>
  <c r="V1131" i="10"/>
  <c r="W1131" i="10" s="1"/>
  <c r="U1131" i="10"/>
  <c r="X1131" i="10" l="1"/>
  <c r="Y1131" i="10"/>
  <c r="N1132" i="10"/>
  <c r="O1132" i="10" s="1"/>
  <c r="S1132" i="10" s="1"/>
  <c r="T1132" i="10" s="1"/>
  <c r="Z1131" i="10" l="1"/>
  <c r="F1131" i="10" s="1"/>
  <c r="V1132" i="10"/>
  <c r="W1132" i="10" s="1"/>
  <c r="U1132" i="10"/>
  <c r="X1132" i="10" l="1"/>
  <c r="Y1132" i="10"/>
  <c r="N1133" i="10"/>
  <c r="O1133" i="10" s="1"/>
  <c r="S1133" i="10" s="1"/>
  <c r="T1133" i="10" s="1"/>
  <c r="Z1132" i="10" l="1"/>
  <c r="F1132" i="10" s="1"/>
  <c r="V1133" i="10"/>
  <c r="W1133" i="10" s="1"/>
  <c r="U1133" i="10"/>
  <c r="X1133" i="10" l="1"/>
  <c r="Y1133" i="10"/>
  <c r="N1134" i="10"/>
  <c r="O1134" i="10" s="1"/>
  <c r="S1134" i="10" s="1"/>
  <c r="T1134" i="10" s="1"/>
  <c r="Z1133" i="10" l="1"/>
  <c r="F1133" i="10" s="1"/>
  <c r="V1134" i="10"/>
  <c r="W1134" i="10" s="1"/>
  <c r="U1134" i="10"/>
  <c r="X1134" i="10" l="1"/>
  <c r="Y1134" i="10"/>
  <c r="N1135" i="10"/>
  <c r="O1135" i="10" s="1"/>
  <c r="S1135" i="10" s="1"/>
  <c r="T1135" i="10" s="1"/>
  <c r="Z1134" i="10" l="1"/>
  <c r="F1134" i="10" s="1"/>
  <c r="V1135" i="10"/>
  <c r="W1135" i="10" s="1"/>
  <c r="U1135" i="10"/>
  <c r="X1135" i="10" l="1"/>
  <c r="N1136" i="10"/>
  <c r="O1136" i="10" s="1"/>
  <c r="S1136" i="10" s="1"/>
  <c r="T1136" i="10" s="1"/>
  <c r="Y1135" i="10"/>
  <c r="Z1135" i="10" l="1"/>
  <c r="F1135" i="10" s="1"/>
  <c r="V1136" i="10"/>
  <c r="W1136" i="10" s="1"/>
  <c r="U1136" i="10"/>
  <c r="X1136" i="10" l="1"/>
  <c r="Y1136" i="10"/>
  <c r="N1137" i="10"/>
  <c r="O1137" i="10" s="1"/>
  <c r="S1137" i="10" s="1"/>
  <c r="T1137" i="10" s="1"/>
  <c r="Z1136" i="10" l="1"/>
  <c r="F1136" i="10" s="1"/>
  <c r="V1137" i="10"/>
  <c r="W1137" i="10" s="1"/>
  <c r="U1137" i="10"/>
  <c r="X1137" i="10" l="1"/>
  <c r="Y1137" i="10"/>
  <c r="N1138" i="10"/>
  <c r="O1138" i="10" s="1"/>
  <c r="S1138" i="10" s="1"/>
  <c r="T1138" i="10" s="1"/>
  <c r="Z1137" i="10" l="1"/>
  <c r="F1137" i="10" s="1"/>
  <c r="V1138" i="10"/>
  <c r="W1138" i="10" s="1"/>
  <c r="U1138" i="10"/>
  <c r="X1138" i="10" l="1"/>
  <c r="N1139" i="10"/>
  <c r="O1139" i="10" s="1"/>
  <c r="S1139" i="10" s="1"/>
  <c r="T1139" i="10" s="1"/>
  <c r="Y1138" i="10"/>
  <c r="Z1138" i="10" l="1"/>
  <c r="F1138" i="10" s="1"/>
  <c r="V1139" i="10"/>
  <c r="W1139" i="10" s="1"/>
  <c r="U1139" i="10"/>
  <c r="X1139" i="10" l="1"/>
  <c r="Y1139" i="10"/>
  <c r="N1140" i="10"/>
  <c r="O1140" i="10" s="1"/>
  <c r="S1140" i="10" s="1"/>
  <c r="T1140" i="10" s="1"/>
  <c r="Z1139" i="10" l="1"/>
  <c r="F1139" i="10" s="1"/>
  <c r="V1140" i="10"/>
  <c r="W1140" i="10" s="1"/>
  <c r="U1140" i="10"/>
  <c r="X1140" i="10" l="1"/>
  <c r="Y1140" i="10"/>
  <c r="N1141" i="10"/>
  <c r="O1141" i="10" s="1"/>
  <c r="S1141" i="10" s="1"/>
  <c r="T1141" i="10" s="1"/>
  <c r="Z1140" i="10" l="1"/>
  <c r="F1140" i="10" s="1"/>
  <c r="V1141" i="10"/>
  <c r="W1141" i="10" s="1"/>
  <c r="U1141" i="10"/>
  <c r="X1141" i="10" l="1"/>
  <c r="N1142" i="10"/>
  <c r="O1142" i="10" s="1"/>
  <c r="S1142" i="10" s="1"/>
  <c r="T1142" i="10" s="1"/>
  <c r="Y1141" i="10"/>
  <c r="Z1141" i="10" l="1"/>
  <c r="F1141" i="10" s="1"/>
  <c r="V1142" i="10"/>
  <c r="W1142" i="10" s="1"/>
  <c r="U1142" i="10"/>
  <c r="X1142" i="10" l="1"/>
  <c r="Y1142" i="10"/>
  <c r="N1143" i="10"/>
  <c r="O1143" i="10" s="1"/>
  <c r="S1143" i="10" s="1"/>
  <c r="T1143" i="10" s="1"/>
  <c r="Z1142" i="10" l="1"/>
  <c r="F1142" i="10" s="1"/>
  <c r="V1143" i="10"/>
  <c r="W1143" i="10" s="1"/>
  <c r="U1143" i="10"/>
  <c r="X1143" i="10" l="1"/>
  <c r="N1144" i="10"/>
  <c r="O1144" i="10" s="1"/>
  <c r="S1144" i="10" s="1"/>
  <c r="T1144" i="10" s="1"/>
  <c r="Y1143" i="10"/>
  <c r="Z1143" i="10" l="1"/>
  <c r="F1143" i="10" s="1"/>
  <c r="V1144" i="10"/>
  <c r="W1144" i="10" s="1"/>
  <c r="U1144" i="10"/>
  <c r="X1144" i="10" l="1"/>
  <c r="Y1144" i="10"/>
  <c r="N1145" i="10"/>
  <c r="O1145" i="10" s="1"/>
  <c r="S1145" i="10" s="1"/>
  <c r="T1145" i="10" s="1"/>
  <c r="Z1144" i="10" l="1"/>
  <c r="F1144" i="10" s="1"/>
  <c r="V1145" i="10"/>
  <c r="W1145" i="10" s="1"/>
  <c r="U1145" i="10"/>
  <c r="X1145" i="10" l="1"/>
  <c r="Y1145" i="10"/>
  <c r="N1146" i="10"/>
  <c r="O1146" i="10" s="1"/>
  <c r="S1146" i="10" s="1"/>
  <c r="T1146" i="10" s="1"/>
  <c r="Z1145" i="10" l="1"/>
  <c r="F1145" i="10" s="1"/>
  <c r="V1146" i="10"/>
  <c r="W1146" i="10" s="1"/>
  <c r="U1146" i="10"/>
  <c r="X1146" i="10" l="1"/>
  <c r="Y1146" i="10"/>
  <c r="N1147" i="10"/>
  <c r="O1147" i="10" s="1"/>
  <c r="S1147" i="10" s="1"/>
  <c r="T1147" i="10" s="1"/>
  <c r="Z1146" i="10" l="1"/>
  <c r="F1146" i="10" s="1"/>
  <c r="V1147" i="10"/>
  <c r="W1147" i="10" s="1"/>
  <c r="U1147" i="10"/>
  <c r="X1147" i="10" l="1"/>
  <c r="N1148" i="10"/>
  <c r="O1148" i="10" s="1"/>
  <c r="S1148" i="10" s="1"/>
  <c r="T1148" i="10" s="1"/>
  <c r="Y1147" i="10"/>
  <c r="Z1147" i="10" l="1"/>
  <c r="F1147" i="10" s="1"/>
  <c r="V1148" i="10"/>
  <c r="W1148" i="10" s="1"/>
  <c r="U1148" i="10"/>
  <c r="X1148" i="10" l="1"/>
  <c r="Y1148" i="10"/>
  <c r="N1149" i="10"/>
  <c r="O1149" i="10" s="1"/>
  <c r="S1149" i="10" s="1"/>
  <c r="T1149" i="10" s="1"/>
  <c r="Z1148" i="10" l="1"/>
  <c r="F1148" i="10" s="1"/>
  <c r="V1149" i="10"/>
  <c r="W1149" i="10" s="1"/>
  <c r="U1149" i="10"/>
  <c r="X1149" i="10" l="1"/>
  <c r="Y1149" i="10"/>
  <c r="N1150" i="10"/>
  <c r="O1150" i="10" s="1"/>
  <c r="S1150" i="10" s="1"/>
  <c r="T1150" i="10" s="1"/>
  <c r="Z1149" i="10" l="1"/>
  <c r="F1149" i="10" s="1"/>
  <c r="V1150" i="10"/>
  <c r="W1150" i="10" s="1"/>
  <c r="U1150" i="10"/>
  <c r="X1150" i="10" l="1"/>
  <c r="Y1150" i="10"/>
  <c r="N1151" i="10"/>
  <c r="O1151" i="10" s="1"/>
  <c r="S1151" i="10" s="1"/>
  <c r="T1151" i="10" s="1"/>
  <c r="Z1150" i="10" l="1"/>
  <c r="F1150" i="10" s="1"/>
  <c r="V1151" i="10"/>
  <c r="W1151" i="10" s="1"/>
  <c r="U1151" i="10"/>
  <c r="X1151" i="10" l="1"/>
  <c r="N1152" i="10"/>
  <c r="O1152" i="10" s="1"/>
  <c r="S1152" i="10" s="1"/>
  <c r="T1152" i="10" s="1"/>
  <c r="Y1151" i="10"/>
  <c r="Z1151" i="10" l="1"/>
  <c r="F1151" i="10" s="1"/>
  <c r="V1152" i="10"/>
  <c r="W1152" i="10" s="1"/>
  <c r="U1152" i="10"/>
  <c r="X1152" i="10" l="1"/>
  <c r="Y1152" i="10"/>
  <c r="N1153" i="10"/>
  <c r="O1153" i="10" s="1"/>
  <c r="S1153" i="10" s="1"/>
  <c r="T1153" i="10" s="1"/>
  <c r="Z1152" i="10" l="1"/>
  <c r="F1152" i="10" s="1"/>
  <c r="V1153" i="10"/>
  <c r="W1153" i="10" s="1"/>
  <c r="U1153" i="10"/>
  <c r="X1153" i="10" l="1"/>
  <c r="N1154" i="10"/>
  <c r="O1154" i="10" s="1"/>
  <c r="S1154" i="10" s="1"/>
  <c r="T1154" i="10" s="1"/>
  <c r="Y1153" i="10"/>
  <c r="Z1153" i="10" l="1"/>
  <c r="F1153" i="10" s="1"/>
  <c r="V1154" i="10"/>
  <c r="W1154" i="10" s="1"/>
  <c r="U1154" i="10"/>
  <c r="X1154" i="10" l="1"/>
  <c r="Y1154" i="10"/>
  <c r="N1155" i="10"/>
  <c r="O1155" i="10" s="1"/>
  <c r="S1155" i="10" s="1"/>
  <c r="T1155" i="10" s="1"/>
  <c r="Z1154" i="10" l="1"/>
  <c r="F1154" i="10" s="1"/>
  <c r="V1155" i="10"/>
  <c r="W1155" i="10" s="1"/>
  <c r="U1155" i="10"/>
  <c r="X1155" i="10" l="1"/>
  <c r="Y1155" i="10"/>
  <c r="N1156" i="10"/>
  <c r="O1156" i="10" s="1"/>
  <c r="S1156" i="10" s="1"/>
  <c r="T1156" i="10" s="1"/>
  <c r="Z1155" i="10" l="1"/>
  <c r="F1155" i="10" s="1"/>
  <c r="V1156" i="10"/>
  <c r="W1156" i="10" s="1"/>
  <c r="U1156" i="10"/>
  <c r="X1156" i="10" l="1"/>
  <c r="N1157" i="10"/>
  <c r="O1157" i="10" s="1"/>
  <c r="S1157" i="10" s="1"/>
  <c r="T1157" i="10" s="1"/>
  <c r="Y1156" i="10"/>
  <c r="Z1156" i="10" l="1"/>
  <c r="F1156" i="10" s="1"/>
  <c r="V1157" i="10"/>
  <c r="W1157" i="10" s="1"/>
  <c r="U1157" i="10"/>
  <c r="X1157" i="10" l="1"/>
  <c r="N1158" i="10"/>
  <c r="O1158" i="10" s="1"/>
  <c r="S1158" i="10" s="1"/>
  <c r="T1158" i="10" s="1"/>
  <c r="Y1157" i="10"/>
  <c r="Z1157" i="10" l="1"/>
  <c r="F1157" i="10" s="1"/>
  <c r="V1158" i="10"/>
  <c r="W1158" i="10" s="1"/>
  <c r="U1158" i="10"/>
  <c r="X1158" i="10" l="1"/>
  <c r="Y1158" i="10"/>
  <c r="N1159" i="10"/>
  <c r="O1159" i="10" s="1"/>
  <c r="S1159" i="10" s="1"/>
  <c r="T1159" i="10" s="1"/>
  <c r="Z1158" i="10" l="1"/>
  <c r="F1158" i="10" s="1"/>
  <c r="V1159" i="10"/>
  <c r="W1159" i="10" s="1"/>
  <c r="U1159" i="10"/>
  <c r="X1159" i="10" l="1"/>
  <c r="Y1159" i="10"/>
  <c r="N1160" i="10"/>
  <c r="O1160" i="10" s="1"/>
  <c r="S1160" i="10" s="1"/>
  <c r="T1160" i="10" s="1"/>
  <c r="Z1159" i="10" l="1"/>
  <c r="F1159" i="10" s="1"/>
  <c r="V1160" i="10"/>
  <c r="W1160" i="10" s="1"/>
  <c r="U1160" i="10"/>
  <c r="X1160" i="10" l="1"/>
  <c r="Y1160" i="10"/>
  <c r="N1161" i="10"/>
  <c r="O1161" i="10" s="1"/>
  <c r="S1161" i="10" s="1"/>
  <c r="T1161" i="10" s="1"/>
  <c r="Z1160" i="10" l="1"/>
  <c r="F1160" i="10" s="1"/>
  <c r="V1161" i="10"/>
  <c r="W1161" i="10" s="1"/>
  <c r="U1161" i="10"/>
  <c r="X1161" i="10" l="1"/>
  <c r="N1162" i="10"/>
  <c r="O1162" i="10" s="1"/>
  <c r="S1162" i="10" s="1"/>
  <c r="T1162" i="10" s="1"/>
  <c r="Y1161" i="10"/>
  <c r="Z1161" i="10" l="1"/>
  <c r="F1161" i="10" s="1"/>
  <c r="V1162" i="10"/>
  <c r="W1162" i="10" s="1"/>
  <c r="U1162" i="10"/>
  <c r="X1162" i="10" l="1"/>
  <c r="Y1162" i="10"/>
  <c r="N1163" i="10"/>
  <c r="O1163" i="10" s="1"/>
  <c r="S1163" i="10" s="1"/>
  <c r="T1163" i="10" s="1"/>
  <c r="Z1162" i="10" l="1"/>
  <c r="F1162" i="10" s="1"/>
  <c r="V1163" i="10"/>
  <c r="W1163" i="10" s="1"/>
  <c r="U1163" i="10"/>
  <c r="X1163" i="10" l="1"/>
  <c r="Y1163" i="10"/>
  <c r="N1164" i="10"/>
  <c r="O1164" i="10" s="1"/>
  <c r="S1164" i="10" s="1"/>
  <c r="T1164" i="10" s="1"/>
  <c r="Z1163" i="10" l="1"/>
  <c r="F1163" i="10" s="1"/>
  <c r="V1164" i="10"/>
  <c r="W1164" i="10" s="1"/>
  <c r="U1164" i="10"/>
  <c r="X1164" i="10" l="1"/>
  <c r="Y1164" i="10"/>
  <c r="N1165" i="10"/>
  <c r="O1165" i="10" s="1"/>
  <c r="S1165" i="10" s="1"/>
  <c r="T1165" i="10" s="1"/>
  <c r="Z1164" i="10" l="1"/>
  <c r="F1164" i="10" s="1"/>
  <c r="V1165" i="10"/>
  <c r="W1165" i="10" s="1"/>
  <c r="U1165" i="10"/>
  <c r="X1165" i="10" l="1"/>
  <c r="Y1165" i="10"/>
  <c r="N1166" i="10"/>
  <c r="O1166" i="10" s="1"/>
  <c r="S1166" i="10" s="1"/>
  <c r="T1166" i="10" s="1"/>
  <c r="Z1165" i="10" l="1"/>
  <c r="F1165" i="10" s="1"/>
  <c r="V1166" i="10"/>
  <c r="W1166" i="10" s="1"/>
  <c r="U1166" i="10"/>
  <c r="X1166" i="10" l="1"/>
  <c r="Y1166" i="10"/>
  <c r="N1167" i="10"/>
  <c r="O1167" i="10" s="1"/>
  <c r="S1167" i="10" s="1"/>
  <c r="T1167" i="10" s="1"/>
  <c r="Z1166" i="10" l="1"/>
  <c r="F1166" i="10" s="1"/>
  <c r="V1167" i="10"/>
  <c r="W1167" i="10" s="1"/>
  <c r="U1167" i="10"/>
  <c r="X1167" i="10" l="1"/>
  <c r="Y1167" i="10"/>
  <c r="N1168" i="10"/>
  <c r="O1168" i="10" s="1"/>
  <c r="S1168" i="10" s="1"/>
  <c r="T1168" i="10" s="1"/>
  <c r="Z1167" i="10" l="1"/>
  <c r="F1167" i="10" s="1"/>
  <c r="V1168" i="10"/>
  <c r="W1168" i="10" s="1"/>
  <c r="U1168" i="10"/>
  <c r="X1168" i="10" l="1"/>
  <c r="Y1168" i="10"/>
  <c r="N1169" i="10"/>
  <c r="O1169" i="10" s="1"/>
  <c r="S1169" i="10" s="1"/>
  <c r="T1169" i="10" s="1"/>
  <c r="Z1168" i="10" l="1"/>
  <c r="F1168" i="10" s="1"/>
  <c r="V1169" i="10"/>
  <c r="W1169" i="10" s="1"/>
  <c r="U1169" i="10"/>
  <c r="X1169" i="10" l="1"/>
  <c r="Y1169" i="10"/>
  <c r="N1170" i="10"/>
  <c r="O1170" i="10" s="1"/>
  <c r="S1170" i="10" s="1"/>
  <c r="T1170" i="10" s="1"/>
  <c r="Z1169" i="10" l="1"/>
  <c r="F1169" i="10" s="1"/>
  <c r="V1170" i="10"/>
  <c r="W1170" i="10" s="1"/>
  <c r="U1170" i="10"/>
  <c r="X1170" i="10" l="1"/>
  <c r="Y1170" i="10"/>
  <c r="N1171" i="10"/>
  <c r="O1171" i="10" s="1"/>
  <c r="S1171" i="10" s="1"/>
  <c r="T1171" i="10" s="1"/>
  <c r="Z1170" i="10" l="1"/>
  <c r="F1170" i="10" s="1"/>
  <c r="V1171" i="10"/>
  <c r="W1171" i="10" s="1"/>
  <c r="U1171" i="10"/>
  <c r="X1171" i="10" l="1"/>
  <c r="Y1171" i="10"/>
  <c r="N1172" i="10"/>
  <c r="O1172" i="10" s="1"/>
  <c r="S1172" i="10" s="1"/>
  <c r="T1172" i="10" s="1"/>
  <c r="Z1171" i="10" l="1"/>
  <c r="F1171" i="10" s="1"/>
  <c r="V1172" i="10"/>
  <c r="W1172" i="10" s="1"/>
  <c r="U1172" i="10"/>
  <c r="X1172" i="10" l="1"/>
  <c r="Y1172" i="10"/>
  <c r="N1173" i="10"/>
  <c r="O1173" i="10" s="1"/>
  <c r="S1173" i="10" s="1"/>
  <c r="T1173" i="10" s="1"/>
  <c r="Z1172" i="10" l="1"/>
  <c r="F1172" i="10" s="1"/>
  <c r="V1173" i="10"/>
  <c r="W1173" i="10" s="1"/>
  <c r="U1173" i="10"/>
  <c r="X1173" i="10" l="1"/>
  <c r="Y1173" i="10"/>
  <c r="N1174" i="10"/>
  <c r="O1174" i="10" s="1"/>
  <c r="S1174" i="10" s="1"/>
  <c r="T1174" i="10" s="1"/>
  <c r="Z1173" i="10" l="1"/>
  <c r="F1173" i="10" s="1"/>
  <c r="V1174" i="10"/>
  <c r="W1174" i="10" s="1"/>
  <c r="U1174" i="10"/>
  <c r="X1174" i="10" l="1"/>
  <c r="Y1174" i="10"/>
  <c r="N1175" i="10"/>
  <c r="O1175" i="10" s="1"/>
  <c r="S1175" i="10" s="1"/>
  <c r="T1175" i="10" s="1"/>
  <c r="Z1174" i="10" l="1"/>
  <c r="F1174" i="10" s="1"/>
  <c r="V1175" i="10"/>
  <c r="W1175" i="10" s="1"/>
  <c r="U1175" i="10"/>
  <c r="X1175" i="10" l="1"/>
  <c r="Y1175" i="10"/>
  <c r="N1176" i="10"/>
  <c r="O1176" i="10" s="1"/>
  <c r="S1176" i="10" s="1"/>
  <c r="T1176" i="10" s="1"/>
  <c r="Z1175" i="10" l="1"/>
  <c r="F1175" i="10" s="1"/>
  <c r="V1176" i="10"/>
  <c r="W1176" i="10" s="1"/>
  <c r="U1176" i="10"/>
  <c r="X1176" i="10" l="1"/>
  <c r="Y1176" i="10"/>
  <c r="N1177" i="10"/>
  <c r="O1177" i="10" s="1"/>
  <c r="S1177" i="10" s="1"/>
  <c r="T1177" i="10" s="1"/>
  <c r="Z1176" i="10" l="1"/>
  <c r="F1176" i="10" s="1"/>
  <c r="V1177" i="10"/>
  <c r="W1177" i="10" s="1"/>
  <c r="U1177" i="10"/>
  <c r="X1177" i="10" l="1"/>
  <c r="N1178" i="10"/>
  <c r="O1178" i="10" s="1"/>
  <c r="S1178" i="10" s="1"/>
  <c r="T1178" i="10" s="1"/>
  <c r="Y1177" i="10"/>
  <c r="Z1177" i="10" l="1"/>
  <c r="F1177" i="10" s="1"/>
  <c r="V1178" i="10"/>
  <c r="W1178" i="10" s="1"/>
  <c r="U1178" i="10"/>
  <c r="X1178" i="10" l="1"/>
  <c r="Y1178" i="10"/>
  <c r="N1179" i="10"/>
  <c r="O1179" i="10" s="1"/>
  <c r="S1179" i="10" s="1"/>
  <c r="T1179" i="10" s="1"/>
  <c r="Z1178" i="10" l="1"/>
  <c r="F1178" i="10" s="1"/>
  <c r="V1179" i="10"/>
  <c r="W1179" i="10" s="1"/>
  <c r="U1179" i="10"/>
  <c r="X1179" i="10" l="1"/>
  <c r="Y1179" i="10"/>
  <c r="N1180" i="10"/>
  <c r="O1180" i="10" s="1"/>
  <c r="S1180" i="10" s="1"/>
  <c r="T1180" i="10" s="1"/>
  <c r="Z1179" i="10" l="1"/>
  <c r="F1179" i="10" s="1"/>
  <c r="V1180" i="10"/>
  <c r="W1180" i="10" s="1"/>
  <c r="U1180" i="10"/>
  <c r="X1180" i="10" l="1"/>
  <c r="Y1180" i="10"/>
  <c r="N1181" i="10"/>
  <c r="O1181" i="10" s="1"/>
  <c r="S1181" i="10" s="1"/>
  <c r="T1181" i="10" s="1"/>
  <c r="Z1180" i="10" l="1"/>
  <c r="F1180" i="10" s="1"/>
  <c r="V1181" i="10"/>
  <c r="W1181" i="10" s="1"/>
  <c r="U1181" i="10"/>
  <c r="X1181" i="10" l="1"/>
  <c r="Y1181" i="10"/>
  <c r="N1182" i="10"/>
  <c r="O1182" i="10" s="1"/>
  <c r="S1182" i="10" s="1"/>
  <c r="T1182" i="10" s="1"/>
  <c r="Z1181" i="10" l="1"/>
  <c r="F1181" i="10" s="1"/>
  <c r="V1182" i="10"/>
  <c r="W1182" i="10" s="1"/>
  <c r="U1182" i="10"/>
  <c r="X1182" i="10" l="1"/>
  <c r="N1183" i="10"/>
  <c r="O1183" i="10" s="1"/>
  <c r="S1183" i="10" s="1"/>
  <c r="T1183" i="10" s="1"/>
  <c r="Y1182" i="10"/>
  <c r="Z1182" i="10" l="1"/>
  <c r="F1182" i="10" s="1"/>
  <c r="V1183" i="10"/>
  <c r="W1183" i="10" s="1"/>
  <c r="U1183" i="10"/>
  <c r="X1183" i="10" l="1"/>
  <c r="N1184" i="10"/>
  <c r="O1184" i="10" s="1"/>
  <c r="S1184" i="10" s="1"/>
  <c r="T1184" i="10" s="1"/>
  <c r="Y1183" i="10"/>
  <c r="Z1183" i="10" l="1"/>
  <c r="F1183" i="10" s="1"/>
  <c r="V1184" i="10"/>
  <c r="W1184" i="10" s="1"/>
  <c r="U1184" i="10"/>
  <c r="X1184" i="10" l="1"/>
  <c r="N1185" i="10"/>
  <c r="O1185" i="10" s="1"/>
  <c r="S1185" i="10" s="1"/>
  <c r="T1185" i="10" s="1"/>
  <c r="Y1184" i="10"/>
  <c r="Z1184" i="10" l="1"/>
  <c r="F1184" i="10" s="1"/>
  <c r="V1185" i="10"/>
  <c r="W1185" i="10" s="1"/>
  <c r="U1185" i="10"/>
  <c r="X1185" i="10" l="1"/>
  <c r="Y1185" i="10"/>
  <c r="N1186" i="10"/>
  <c r="O1186" i="10" s="1"/>
  <c r="S1186" i="10" s="1"/>
  <c r="T1186" i="10" s="1"/>
  <c r="Z1185" i="10" l="1"/>
  <c r="F1185" i="10" s="1"/>
  <c r="V1186" i="10"/>
  <c r="W1186" i="10" s="1"/>
  <c r="U1186" i="10"/>
  <c r="X1186" i="10" l="1"/>
  <c r="N1187" i="10"/>
  <c r="O1187" i="10" s="1"/>
  <c r="S1187" i="10" s="1"/>
  <c r="T1187" i="10" s="1"/>
  <c r="Y1186" i="10"/>
  <c r="Z1186" i="10" l="1"/>
  <c r="F1186" i="10" s="1"/>
  <c r="V1187" i="10"/>
  <c r="W1187" i="10" s="1"/>
  <c r="U1187" i="10"/>
  <c r="X1187" i="10" l="1"/>
  <c r="Y1187" i="10"/>
  <c r="N1188" i="10"/>
  <c r="O1188" i="10" s="1"/>
  <c r="S1188" i="10" s="1"/>
  <c r="T1188" i="10" s="1"/>
  <c r="Z1187" i="10" l="1"/>
  <c r="F1187" i="10" s="1"/>
  <c r="V1188" i="10"/>
  <c r="W1188" i="10" s="1"/>
  <c r="U1188" i="10"/>
  <c r="X1188" i="10" l="1"/>
  <c r="Y1188" i="10"/>
  <c r="N1189" i="10"/>
  <c r="O1189" i="10" s="1"/>
  <c r="S1189" i="10" s="1"/>
  <c r="T1189" i="10" s="1"/>
  <c r="Z1188" i="10" l="1"/>
  <c r="F1188" i="10" s="1"/>
  <c r="V1189" i="10"/>
  <c r="W1189" i="10" s="1"/>
  <c r="U1189" i="10"/>
  <c r="X1189" i="10" l="1"/>
  <c r="N1190" i="10"/>
  <c r="O1190" i="10" s="1"/>
  <c r="S1190" i="10" s="1"/>
  <c r="T1190" i="10" s="1"/>
  <c r="Y1189" i="10"/>
  <c r="Z1189" i="10" l="1"/>
  <c r="F1189" i="10" s="1"/>
  <c r="V1190" i="10"/>
  <c r="W1190" i="10" s="1"/>
  <c r="U1190" i="10"/>
  <c r="X1190" i="10" l="1"/>
  <c r="Y1190" i="10"/>
  <c r="N1191" i="10"/>
  <c r="O1191" i="10" s="1"/>
  <c r="S1191" i="10" s="1"/>
  <c r="T1191" i="10" s="1"/>
  <c r="Z1190" i="10" l="1"/>
  <c r="F1190" i="10" s="1"/>
  <c r="V1191" i="10"/>
  <c r="W1191" i="10" s="1"/>
  <c r="U1191" i="10"/>
  <c r="X1191" i="10" l="1"/>
  <c r="N1192" i="10"/>
  <c r="O1192" i="10" s="1"/>
  <c r="S1192" i="10" s="1"/>
  <c r="T1192" i="10" s="1"/>
  <c r="Y1191" i="10"/>
  <c r="Z1191" i="10" l="1"/>
  <c r="F1191" i="10" s="1"/>
  <c r="V1192" i="10"/>
  <c r="W1192" i="10" s="1"/>
  <c r="U1192" i="10"/>
  <c r="X1192" i="10" l="1"/>
  <c r="Y1192" i="10"/>
  <c r="N1193" i="10"/>
  <c r="O1193" i="10" s="1"/>
  <c r="S1193" i="10" s="1"/>
  <c r="T1193" i="10" s="1"/>
  <c r="Z1192" i="10" l="1"/>
  <c r="F1192" i="10" s="1"/>
  <c r="V1193" i="10"/>
  <c r="W1193" i="10" s="1"/>
  <c r="U1193" i="10"/>
  <c r="X1193" i="10" l="1"/>
  <c r="N1194" i="10"/>
  <c r="O1194" i="10" s="1"/>
  <c r="S1194" i="10" s="1"/>
  <c r="T1194" i="10" s="1"/>
  <c r="Y1193" i="10"/>
  <c r="Z1193" i="10" l="1"/>
  <c r="F1193" i="10" s="1"/>
  <c r="V1194" i="10"/>
  <c r="W1194" i="10" s="1"/>
  <c r="U1194" i="10"/>
  <c r="X1194" i="10" l="1"/>
  <c r="Y1194" i="10"/>
  <c r="N1195" i="10"/>
  <c r="O1195" i="10" s="1"/>
  <c r="S1195" i="10" s="1"/>
  <c r="T1195" i="10" s="1"/>
  <c r="Z1194" i="10" l="1"/>
  <c r="F1194" i="10" s="1"/>
  <c r="V1195" i="10"/>
  <c r="W1195" i="10" s="1"/>
  <c r="U1195" i="10"/>
  <c r="X1195" i="10" l="1"/>
  <c r="Y1195" i="10"/>
  <c r="N1196" i="10"/>
  <c r="O1196" i="10" s="1"/>
  <c r="S1196" i="10" s="1"/>
  <c r="T1196" i="10" s="1"/>
  <c r="Z1195" i="10" l="1"/>
  <c r="F1195" i="10" s="1"/>
  <c r="V1196" i="10"/>
  <c r="W1196" i="10" s="1"/>
  <c r="U1196" i="10"/>
  <c r="X1196" i="10" l="1"/>
  <c r="N1197" i="10"/>
  <c r="O1197" i="10" s="1"/>
  <c r="S1197" i="10" s="1"/>
  <c r="T1197" i="10" s="1"/>
  <c r="Y1196" i="10"/>
  <c r="Z1196" i="10" l="1"/>
  <c r="F1196" i="10" s="1"/>
  <c r="V1197" i="10"/>
  <c r="W1197" i="10" s="1"/>
  <c r="U1197" i="10"/>
  <c r="X1197" i="10" l="1"/>
  <c r="N1198" i="10"/>
  <c r="O1198" i="10" s="1"/>
  <c r="S1198" i="10" s="1"/>
  <c r="T1198" i="10" s="1"/>
  <c r="Y1197" i="10"/>
  <c r="Z1197" i="10" l="1"/>
  <c r="F1197" i="10" s="1"/>
  <c r="V1198" i="10"/>
  <c r="W1198" i="10" s="1"/>
  <c r="U1198" i="10"/>
  <c r="X1198" i="10" l="1"/>
  <c r="Y1198" i="10"/>
  <c r="N1199" i="10"/>
  <c r="O1199" i="10" s="1"/>
  <c r="S1199" i="10" s="1"/>
  <c r="T1199" i="10" s="1"/>
  <c r="Z1198" i="10" l="1"/>
  <c r="F1198" i="10" s="1"/>
  <c r="V1199" i="10"/>
  <c r="W1199" i="10" s="1"/>
  <c r="U1199" i="10"/>
  <c r="X1199" i="10" l="1"/>
  <c r="Y1199" i="10"/>
  <c r="N1200" i="10"/>
  <c r="O1200" i="10" s="1"/>
  <c r="S1200" i="10" s="1"/>
  <c r="T1200" i="10" s="1"/>
  <c r="Z1199" i="10" l="1"/>
  <c r="F1199" i="10" s="1"/>
  <c r="V1200" i="10"/>
  <c r="W1200" i="10" s="1"/>
  <c r="U1200" i="10"/>
  <c r="X1200" i="10" l="1"/>
  <c r="Y1200" i="10"/>
  <c r="N1201" i="10"/>
  <c r="O1201" i="10" s="1"/>
  <c r="S1201" i="10" s="1"/>
  <c r="T1201" i="10" s="1"/>
  <c r="Z1200" i="10" l="1"/>
  <c r="F1200" i="10" s="1"/>
  <c r="V1201" i="10"/>
  <c r="W1201" i="10" s="1"/>
  <c r="U1201" i="10"/>
  <c r="X1201" i="10" l="1"/>
  <c r="N1202" i="10"/>
  <c r="O1202" i="10" s="1"/>
  <c r="S1202" i="10" s="1"/>
  <c r="T1202" i="10" s="1"/>
  <c r="Y1201" i="10"/>
  <c r="Z1201" i="10" l="1"/>
  <c r="F1201" i="10" s="1"/>
  <c r="V1202" i="10"/>
  <c r="W1202" i="10" s="1"/>
  <c r="U1202" i="10"/>
  <c r="X1202" i="10" l="1"/>
  <c r="N1203" i="10"/>
  <c r="O1203" i="10" s="1"/>
  <c r="S1203" i="10" s="1"/>
  <c r="T1203" i="10" s="1"/>
  <c r="Y1202" i="10"/>
  <c r="Z1202" i="10" l="1"/>
  <c r="F1202" i="10" s="1"/>
  <c r="V1203" i="10"/>
  <c r="W1203" i="10" s="1"/>
  <c r="U1203" i="10"/>
  <c r="X1203" i="10" l="1"/>
  <c r="N1204" i="10"/>
  <c r="O1204" i="10" s="1"/>
  <c r="S1204" i="10" s="1"/>
  <c r="T1204" i="10" s="1"/>
  <c r="Y1203" i="10"/>
  <c r="Z1203" i="10" l="1"/>
  <c r="F1203" i="10" s="1"/>
  <c r="V1204" i="10"/>
  <c r="W1204" i="10" s="1"/>
  <c r="U1204" i="10"/>
  <c r="X1204" i="10" l="1"/>
  <c r="N1205" i="10"/>
  <c r="O1205" i="10" s="1"/>
  <c r="S1205" i="10" s="1"/>
  <c r="T1205" i="10" s="1"/>
  <c r="Y1204" i="10"/>
  <c r="Z1204" i="10" l="1"/>
  <c r="F1204" i="10" s="1"/>
  <c r="V1205" i="10"/>
  <c r="W1205" i="10" s="1"/>
  <c r="U1205" i="10"/>
  <c r="X1205" i="10" l="1"/>
  <c r="Y1205" i="10"/>
  <c r="N1206" i="10"/>
  <c r="O1206" i="10" s="1"/>
  <c r="S1206" i="10" s="1"/>
  <c r="T1206" i="10" s="1"/>
  <c r="Z1205" i="10" l="1"/>
  <c r="F1205" i="10" s="1"/>
  <c r="V1206" i="10"/>
  <c r="W1206" i="10" s="1"/>
  <c r="U1206" i="10"/>
  <c r="X1206" i="10" l="1"/>
  <c r="N1207" i="10"/>
  <c r="O1207" i="10" s="1"/>
  <c r="S1207" i="10" s="1"/>
  <c r="T1207" i="10" s="1"/>
  <c r="Y1206" i="10"/>
  <c r="Z1206" i="10" l="1"/>
  <c r="F1206" i="10" s="1"/>
  <c r="V1207" i="10"/>
  <c r="W1207" i="10" s="1"/>
  <c r="U1207" i="10"/>
  <c r="X1207" i="10" l="1"/>
  <c r="N1208" i="10"/>
  <c r="O1208" i="10" s="1"/>
  <c r="S1208" i="10" s="1"/>
  <c r="T1208" i="10" s="1"/>
  <c r="Y1207" i="10"/>
  <c r="Z1207" i="10" l="1"/>
  <c r="F1207" i="10" s="1"/>
  <c r="V1208" i="10"/>
  <c r="W1208" i="10" s="1"/>
  <c r="U1208" i="10"/>
  <c r="X1208" i="10" l="1"/>
  <c r="Y1208" i="10"/>
  <c r="N1209" i="10"/>
  <c r="O1209" i="10" s="1"/>
  <c r="S1209" i="10" s="1"/>
  <c r="T1209" i="10" s="1"/>
  <c r="Z1208" i="10" l="1"/>
  <c r="F1208" i="10" s="1"/>
  <c r="V1209" i="10"/>
  <c r="W1209" i="10" s="1"/>
  <c r="U1209" i="10"/>
  <c r="X1209" i="10" l="1"/>
  <c r="N1210" i="10"/>
  <c r="O1210" i="10" s="1"/>
  <c r="S1210" i="10" s="1"/>
  <c r="T1210" i="10" s="1"/>
  <c r="Y1209" i="10"/>
  <c r="Z1209" i="10" l="1"/>
  <c r="F1209" i="10" s="1"/>
  <c r="V1210" i="10"/>
  <c r="W1210" i="10" s="1"/>
  <c r="U1210" i="10"/>
  <c r="X1210" i="10" l="1"/>
  <c r="Y1210" i="10"/>
  <c r="N1211" i="10"/>
  <c r="O1211" i="10" s="1"/>
  <c r="S1211" i="10" s="1"/>
  <c r="T1211" i="10" s="1"/>
  <c r="Z1210" i="10" l="1"/>
  <c r="F1210" i="10" s="1"/>
  <c r="V1211" i="10"/>
  <c r="W1211" i="10" s="1"/>
  <c r="U1211" i="10"/>
  <c r="X1211" i="10" l="1"/>
  <c r="N1212" i="10"/>
  <c r="O1212" i="10" s="1"/>
  <c r="S1212" i="10" s="1"/>
  <c r="T1212" i="10" s="1"/>
  <c r="Y1211" i="10"/>
  <c r="Z1211" i="10" l="1"/>
  <c r="F1211" i="10" s="1"/>
  <c r="V1212" i="10"/>
  <c r="W1212" i="10" s="1"/>
  <c r="U1212" i="10"/>
  <c r="X1212" i="10" l="1"/>
  <c r="Y1212" i="10"/>
  <c r="N1213" i="10"/>
  <c r="O1213" i="10" s="1"/>
  <c r="S1213" i="10" s="1"/>
  <c r="T1213" i="10" s="1"/>
  <c r="Z1212" i="10" l="1"/>
  <c r="F1212" i="10" s="1"/>
  <c r="V1213" i="10"/>
  <c r="W1213" i="10" s="1"/>
  <c r="U1213" i="10"/>
  <c r="X1213" i="10" l="1"/>
  <c r="Y1213" i="10"/>
  <c r="N1214" i="10"/>
  <c r="O1214" i="10" s="1"/>
  <c r="S1214" i="10" s="1"/>
  <c r="T1214" i="10" s="1"/>
  <c r="Z1213" i="10" l="1"/>
  <c r="F1213" i="10" s="1"/>
  <c r="V1214" i="10"/>
  <c r="W1214" i="10" s="1"/>
  <c r="U1214" i="10"/>
  <c r="X1214" i="10" l="1"/>
  <c r="Y1214" i="10"/>
  <c r="N1215" i="10"/>
  <c r="O1215" i="10" s="1"/>
  <c r="S1215" i="10" s="1"/>
  <c r="T1215" i="10" s="1"/>
  <c r="Z1214" i="10" l="1"/>
  <c r="F1214" i="10" s="1"/>
  <c r="V1215" i="10"/>
  <c r="W1215" i="10" s="1"/>
  <c r="U1215" i="10"/>
  <c r="X1215" i="10" l="1"/>
  <c r="Y1215" i="10"/>
  <c r="N1216" i="10"/>
  <c r="O1216" i="10" s="1"/>
  <c r="S1216" i="10" s="1"/>
  <c r="T1216" i="10" s="1"/>
  <c r="Z1215" i="10" l="1"/>
  <c r="F1215" i="10" s="1"/>
  <c r="V1216" i="10"/>
  <c r="W1216" i="10" s="1"/>
  <c r="U1216" i="10"/>
  <c r="X1216" i="10" l="1"/>
  <c r="Y1216" i="10"/>
  <c r="N1217" i="10"/>
  <c r="O1217" i="10" s="1"/>
  <c r="S1217" i="10" s="1"/>
  <c r="T1217" i="10" s="1"/>
  <c r="Z1216" i="10" l="1"/>
  <c r="F1216" i="10" s="1"/>
  <c r="V1217" i="10"/>
  <c r="W1217" i="10" s="1"/>
  <c r="U1217" i="10"/>
  <c r="X1217" i="10" l="1"/>
  <c r="Y1217" i="10"/>
  <c r="N1218" i="10"/>
  <c r="O1218" i="10" s="1"/>
  <c r="S1218" i="10" s="1"/>
  <c r="T1218" i="10" s="1"/>
  <c r="Z1217" i="10" l="1"/>
  <c r="F1217" i="10" s="1"/>
  <c r="V1218" i="10"/>
  <c r="W1218" i="10" s="1"/>
  <c r="U1218" i="10"/>
  <c r="X1218" i="10" l="1"/>
  <c r="Y1218" i="10"/>
  <c r="N1219" i="10"/>
  <c r="O1219" i="10" s="1"/>
  <c r="S1219" i="10" s="1"/>
  <c r="T1219" i="10" s="1"/>
  <c r="Z1218" i="10" l="1"/>
  <c r="F1218" i="10" s="1"/>
  <c r="V1219" i="10"/>
  <c r="W1219" i="10" s="1"/>
  <c r="U1219" i="10"/>
  <c r="X1219" i="10" l="1"/>
  <c r="N1220" i="10"/>
  <c r="O1220" i="10" s="1"/>
  <c r="S1220" i="10" s="1"/>
  <c r="T1220" i="10" s="1"/>
  <c r="Y1219" i="10"/>
  <c r="Z1219" i="10" l="1"/>
  <c r="F1219" i="10" s="1"/>
  <c r="V1220" i="10"/>
  <c r="W1220" i="10" s="1"/>
  <c r="U1220" i="10"/>
  <c r="X1220" i="10" l="1"/>
  <c r="Y1220" i="10"/>
  <c r="N1221" i="10"/>
  <c r="O1221" i="10" s="1"/>
  <c r="S1221" i="10" s="1"/>
  <c r="T1221" i="10" s="1"/>
  <c r="Z1220" i="10" l="1"/>
  <c r="F1220" i="10" s="1"/>
  <c r="V1221" i="10"/>
  <c r="W1221" i="10" s="1"/>
  <c r="U1221" i="10"/>
  <c r="X1221" i="10" l="1"/>
  <c r="Y1221" i="10"/>
  <c r="N1222" i="10"/>
  <c r="O1222" i="10" s="1"/>
  <c r="S1222" i="10" s="1"/>
  <c r="T1222" i="10" s="1"/>
  <c r="Z1221" i="10" l="1"/>
  <c r="F1221" i="10" s="1"/>
  <c r="V1222" i="10"/>
  <c r="W1222" i="10" s="1"/>
  <c r="U1222" i="10"/>
  <c r="X1222" i="10" l="1"/>
  <c r="N1223" i="10"/>
  <c r="O1223" i="10" s="1"/>
  <c r="S1223" i="10" s="1"/>
  <c r="T1223" i="10" s="1"/>
  <c r="Y1222" i="10"/>
  <c r="Z1222" i="10" l="1"/>
  <c r="F1222" i="10" s="1"/>
  <c r="V1223" i="10"/>
  <c r="W1223" i="10" s="1"/>
  <c r="U1223" i="10"/>
  <c r="X1223" i="10" l="1"/>
  <c r="Y1223" i="10"/>
  <c r="N1224" i="10"/>
  <c r="O1224" i="10" s="1"/>
  <c r="S1224" i="10" s="1"/>
  <c r="T1224" i="10" s="1"/>
  <c r="Z1223" i="10" l="1"/>
  <c r="F1223" i="10" s="1"/>
  <c r="V1224" i="10"/>
  <c r="W1224" i="10" s="1"/>
  <c r="U1224" i="10"/>
  <c r="X1224" i="10" l="1"/>
  <c r="Y1224" i="10"/>
  <c r="N1225" i="10"/>
  <c r="O1225" i="10" s="1"/>
  <c r="S1225" i="10" s="1"/>
  <c r="T1225" i="10" s="1"/>
  <c r="Z1224" i="10" l="1"/>
  <c r="F1224" i="10" s="1"/>
  <c r="V1225" i="10"/>
  <c r="W1225" i="10" s="1"/>
  <c r="U1225" i="10"/>
  <c r="X1225" i="10" l="1"/>
  <c r="N1226" i="10"/>
  <c r="O1226" i="10" s="1"/>
  <c r="S1226" i="10" s="1"/>
  <c r="T1226" i="10" s="1"/>
  <c r="Y1225" i="10"/>
  <c r="Z1225" i="10" l="1"/>
  <c r="F1225" i="10" s="1"/>
  <c r="V1226" i="10"/>
  <c r="W1226" i="10" s="1"/>
  <c r="U1226" i="10"/>
  <c r="X1226" i="10" l="1"/>
  <c r="Y1226" i="10"/>
  <c r="N1227" i="10"/>
  <c r="O1227" i="10" s="1"/>
  <c r="S1227" i="10" s="1"/>
  <c r="T1227" i="10" s="1"/>
  <c r="Z1226" i="10" l="1"/>
  <c r="F1226" i="10" s="1"/>
  <c r="V1227" i="10"/>
  <c r="W1227" i="10" s="1"/>
  <c r="U1227" i="10"/>
  <c r="X1227" i="10" l="1"/>
  <c r="N1228" i="10"/>
  <c r="O1228" i="10" s="1"/>
  <c r="S1228" i="10" s="1"/>
  <c r="T1228" i="10" s="1"/>
  <c r="Y1227" i="10"/>
  <c r="Z1227" i="10" l="1"/>
  <c r="F1227" i="10" s="1"/>
  <c r="V1228" i="10"/>
  <c r="W1228" i="10" s="1"/>
  <c r="U1228" i="10"/>
  <c r="X1228" i="10" l="1"/>
  <c r="Y1228" i="10"/>
  <c r="N1229" i="10"/>
  <c r="O1229" i="10" s="1"/>
  <c r="S1229" i="10" s="1"/>
  <c r="T1229" i="10" s="1"/>
  <c r="Z1228" i="10" l="1"/>
  <c r="F1228" i="10" s="1"/>
  <c r="V1229" i="10"/>
  <c r="W1229" i="10" s="1"/>
  <c r="U1229" i="10"/>
  <c r="X1229" i="10" l="1"/>
  <c r="Y1229" i="10"/>
  <c r="N1230" i="10"/>
  <c r="O1230" i="10" s="1"/>
  <c r="S1230" i="10" s="1"/>
  <c r="T1230" i="10" s="1"/>
  <c r="Z1229" i="10" l="1"/>
  <c r="F1229" i="10" s="1"/>
  <c r="V1230" i="10"/>
  <c r="W1230" i="10" s="1"/>
  <c r="U1230" i="10"/>
  <c r="X1230" i="10" l="1"/>
  <c r="N1231" i="10"/>
  <c r="O1231" i="10" s="1"/>
  <c r="S1231" i="10" s="1"/>
  <c r="T1231" i="10" s="1"/>
  <c r="Y1230" i="10"/>
  <c r="Z1230" i="10" l="1"/>
  <c r="F1230" i="10" s="1"/>
  <c r="V1231" i="10"/>
  <c r="W1231" i="10" s="1"/>
  <c r="U1231" i="10"/>
  <c r="X1231" i="10" l="1"/>
  <c r="N1232" i="10"/>
  <c r="O1232" i="10" s="1"/>
  <c r="S1232" i="10" s="1"/>
  <c r="T1232" i="10" s="1"/>
  <c r="Y1231" i="10"/>
  <c r="Z1231" i="10" l="1"/>
  <c r="F1231" i="10" s="1"/>
  <c r="V1232" i="10"/>
  <c r="W1232" i="10" s="1"/>
  <c r="U1232" i="10"/>
  <c r="X1232" i="10" l="1"/>
  <c r="Y1232" i="10"/>
  <c r="N1233" i="10"/>
  <c r="O1233" i="10" s="1"/>
  <c r="S1233" i="10" s="1"/>
  <c r="T1233" i="10" s="1"/>
  <c r="Z1232" i="10" l="1"/>
  <c r="F1232" i="10" s="1"/>
  <c r="V1233" i="10"/>
  <c r="W1233" i="10" s="1"/>
  <c r="U1233" i="10"/>
  <c r="X1233" i="10" l="1"/>
  <c r="N1234" i="10"/>
  <c r="O1234" i="10" s="1"/>
  <c r="S1234" i="10" s="1"/>
  <c r="T1234" i="10" s="1"/>
  <c r="Y1233" i="10"/>
  <c r="Z1233" i="10" l="1"/>
  <c r="F1233" i="10" s="1"/>
  <c r="V1234" i="10"/>
  <c r="W1234" i="10" s="1"/>
  <c r="U1234" i="10"/>
  <c r="X1234" i="10" l="1"/>
  <c r="Y1234" i="10"/>
  <c r="N1235" i="10"/>
  <c r="O1235" i="10" s="1"/>
  <c r="S1235" i="10" s="1"/>
  <c r="T1235" i="10" s="1"/>
  <c r="Z1234" i="10" l="1"/>
  <c r="F1234" i="10" s="1"/>
  <c r="V1235" i="10"/>
  <c r="W1235" i="10" s="1"/>
  <c r="U1235" i="10"/>
  <c r="X1235" i="10" l="1"/>
  <c r="N1236" i="10"/>
  <c r="O1236" i="10" s="1"/>
  <c r="S1236" i="10" s="1"/>
  <c r="T1236" i="10" s="1"/>
  <c r="Y1235" i="10"/>
  <c r="Z1235" i="10" l="1"/>
  <c r="F1235" i="10" s="1"/>
  <c r="V1236" i="10"/>
  <c r="W1236" i="10" s="1"/>
  <c r="U1236" i="10"/>
  <c r="X1236" i="10" l="1"/>
  <c r="Y1236" i="10"/>
  <c r="N1237" i="10"/>
  <c r="O1237" i="10" s="1"/>
  <c r="S1237" i="10" s="1"/>
  <c r="T1237" i="10" s="1"/>
  <c r="Z1236" i="10" l="1"/>
  <c r="F1236" i="10" s="1"/>
  <c r="V1237" i="10"/>
  <c r="W1237" i="10" s="1"/>
  <c r="U1237" i="10"/>
  <c r="X1237" i="10" l="1"/>
  <c r="Y1237" i="10"/>
  <c r="N1238" i="10"/>
  <c r="O1238" i="10" s="1"/>
  <c r="S1238" i="10" s="1"/>
  <c r="T1238" i="10" s="1"/>
  <c r="Z1237" i="10" l="1"/>
  <c r="F1237" i="10" s="1"/>
  <c r="V1238" i="10"/>
  <c r="W1238" i="10" s="1"/>
  <c r="U1238" i="10"/>
  <c r="X1238" i="10" l="1"/>
  <c r="N1239" i="10"/>
  <c r="O1239" i="10" s="1"/>
  <c r="S1239" i="10" s="1"/>
  <c r="T1239" i="10" s="1"/>
  <c r="Y1238" i="10"/>
  <c r="Z1238" i="10" l="1"/>
  <c r="F1238" i="10" s="1"/>
  <c r="V1239" i="10"/>
  <c r="W1239" i="10" s="1"/>
  <c r="U1239" i="10"/>
  <c r="X1239" i="10" l="1"/>
  <c r="N1240" i="10"/>
  <c r="O1240" i="10" s="1"/>
  <c r="S1240" i="10" s="1"/>
  <c r="T1240" i="10" s="1"/>
  <c r="Y1239" i="10"/>
  <c r="Z1239" i="10" l="1"/>
  <c r="F1239" i="10" s="1"/>
  <c r="V1240" i="10"/>
  <c r="W1240" i="10" s="1"/>
  <c r="U1240" i="10"/>
  <c r="X1240" i="10" l="1"/>
  <c r="Y1240" i="10"/>
  <c r="N1241" i="10"/>
  <c r="O1241" i="10" s="1"/>
  <c r="S1241" i="10" s="1"/>
  <c r="T1241" i="10" s="1"/>
  <c r="Z1240" i="10" l="1"/>
  <c r="F1240" i="10" s="1"/>
  <c r="V1241" i="10"/>
  <c r="W1241" i="10" s="1"/>
  <c r="U1241" i="10"/>
  <c r="X1241" i="10" l="1"/>
  <c r="N1242" i="10"/>
  <c r="O1242" i="10" s="1"/>
  <c r="S1242" i="10" s="1"/>
  <c r="T1242" i="10" s="1"/>
  <c r="Y1241" i="10"/>
  <c r="Z1241" i="10" l="1"/>
  <c r="F1241" i="10" s="1"/>
  <c r="V1242" i="10"/>
  <c r="W1242" i="10" s="1"/>
  <c r="U1242" i="10"/>
  <c r="X1242" i="10" l="1"/>
  <c r="Y1242" i="10"/>
  <c r="N1243" i="10"/>
  <c r="O1243" i="10" s="1"/>
  <c r="S1243" i="10" s="1"/>
  <c r="T1243" i="10" s="1"/>
  <c r="Z1242" i="10" l="1"/>
  <c r="F1242" i="10" s="1"/>
  <c r="V1243" i="10"/>
  <c r="W1243" i="10" s="1"/>
  <c r="U1243" i="10"/>
  <c r="X1243" i="10" l="1"/>
  <c r="Y1243" i="10"/>
  <c r="N1244" i="10"/>
  <c r="O1244" i="10" s="1"/>
  <c r="S1244" i="10" s="1"/>
  <c r="T1244" i="10" s="1"/>
  <c r="Z1243" i="10" l="1"/>
  <c r="F1243" i="10" s="1"/>
  <c r="V1244" i="10"/>
  <c r="W1244" i="10" s="1"/>
  <c r="U1244" i="10"/>
  <c r="X1244" i="10" l="1"/>
  <c r="N1245" i="10"/>
  <c r="O1245" i="10" s="1"/>
  <c r="S1245" i="10" s="1"/>
  <c r="T1245" i="10" s="1"/>
  <c r="Y1244" i="10"/>
  <c r="Z1244" i="10" l="1"/>
  <c r="F1244" i="10" s="1"/>
  <c r="V1245" i="10"/>
  <c r="W1245" i="10" s="1"/>
  <c r="U1245" i="10"/>
  <c r="X1245" i="10" l="1"/>
  <c r="Y1245" i="10"/>
  <c r="N1246" i="10"/>
  <c r="O1246" i="10" s="1"/>
  <c r="S1246" i="10" s="1"/>
  <c r="T1246" i="10" s="1"/>
  <c r="Z1245" i="10" l="1"/>
  <c r="F1245" i="10" s="1"/>
  <c r="V1246" i="10"/>
  <c r="W1246" i="10" s="1"/>
  <c r="U1246" i="10"/>
  <c r="X1246" i="10" l="1"/>
  <c r="N1247" i="10"/>
  <c r="O1247" i="10" s="1"/>
  <c r="S1247" i="10" s="1"/>
  <c r="T1247" i="10" s="1"/>
  <c r="Y1246" i="10"/>
  <c r="Z1246" i="10" l="1"/>
  <c r="F1246" i="10" s="1"/>
  <c r="V1247" i="10"/>
  <c r="W1247" i="10" s="1"/>
  <c r="U1247" i="10"/>
  <c r="X1247" i="10" l="1"/>
  <c r="N1248" i="10"/>
  <c r="O1248" i="10" s="1"/>
  <c r="S1248" i="10" s="1"/>
  <c r="T1248" i="10" s="1"/>
  <c r="Y1247" i="10"/>
  <c r="Z1247" i="10" l="1"/>
  <c r="F1247" i="10" s="1"/>
  <c r="V1248" i="10"/>
  <c r="W1248" i="10" s="1"/>
  <c r="U1248" i="10"/>
  <c r="X1248" i="10" l="1"/>
  <c r="N1249" i="10"/>
  <c r="O1249" i="10" s="1"/>
  <c r="S1249" i="10" s="1"/>
  <c r="T1249" i="10" s="1"/>
  <c r="Y1248" i="10"/>
  <c r="Z1248" i="10" l="1"/>
  <c r="F1248" i="10" s="1"/>
  <c r="V1249" i="10"/>
  <c r="W1249" i="10" s="1"/>
  <c r="U1249" i="10"/>
  <c r="X1249" i="10" l="1"/>
  <c r="Y1249" i="10"/>
  <c r="N1250" i="10"/>
  <c r="O1250" i="10" s="1"/>
  <c r="S1250" i="10" s="1"/>
  <c r="T1250" i="10" s="1"/>
  <c r="Z1249" i="10" l="1"/>
  <c r="F1249" i="10" s="1"/>
  <c r="V1250" i="10"/>
  <c r="W1250" i="10" s="1"/>
  <c r="U1250" i="10"/>
  <c r="X1250" i="10" l="1"/>
  <c r="Y1250" i="10"/>
  <c r="N1251" i="10"/>
  <c r="O1251" i="10" s="1"/>
  <c r="S1251" i="10" s="1"/>
  <c r="T1251" i="10" s="1"/>
  <c r="Z1250" i="10" l="1"/>
  <c r="F1250" i="10" s="1"/>
  <c r="V1251" i="10"/>
  <c r="W1251" i="10" s="1"/>
  <c r="U1251" i="10"/>
  <c r="X1251" i="10" l="1"/>
  <c r="N1252" i="10"/>
  <c r="O1252" i="10" s="1"/>
  <c r="S1252" i="10" s="1"/>
  <c r="T1252" i="10" s="1"/>
  <c r="Y1251" i="10"/>
  <c r="Z1251" i="10" l="1"/>
  <c r="F1251" i="10" s="1"/>
  <c r="V1252" i="10"/>
  <c r="W1252" i="10" s="1"/>
  <c r="U1252" i="10"/>
  <c r="X1252" i="10" l="1"/>
  <c r="Y1252" i="10"/>
  <c r="N1253" i="10"/>
  <c r="O1253" i="10" s="1"/>
  <c r="S1253" i="10" s="1"/>
  <c r="T1253" i="10" s="1"/>
  <c r="Z1252" i="10" l="1"/>
  <c r="F1252" i="10" s="1"/>
  <c r="V1253" i="10"/>
  <c r="W1253" i="10" s="1"/>
  <c r="U1253" i="10"/>
  <c r="X1253" i="10" l="1"/>
  <c r="Y1253" i="10"/>
  <c r="N1254" i="10"/>
  <c r="O1254" i="10" s="1"/>
  <c r="S1254" i="10" s="1"/>
  <c r="T1254" i="10" s="1"/>
  <c r="Z1253" i="10" l="1"/>
  <c r="F1253" i="10" s="1"/>
  <c r="V1254" i="10"/>
  <c r="W1254" i="10" s="1"/>
  <c r="U1254" i="10"/>
  <c r="X1254" i="10" l="1"/>
  <c r="Y1254" i="10"/>
  <c r="N1255" i="10"/>
  <c r="O1255" i="10" s="1"/>
  <c r="S1255" i="10" s="1"/>
  <c r="T1255" i="10" s="1"/>
  <c r="Z1254" i="10" l="1"/>
  <c r="F1254" i="10" s="1"/>
  <c r="V1255" i="10"/>
  <c r="W1255" i="10" s="1"/>
  <c r="U1255" i="10"/>
  <c r="X1255" i="10" l="1"/>
  <c r="N1256" i="10"/>
  <c r="O1256" i="10" s="1"/>
  <c r="S1256" i="10" s="1"/>
  <c r="T1256" i="10" s="1"/>
  <c r="Y1255" i="10"/>
  <c r="Z1255" i="10" l="1"/>
  <c r="F1255" i="10" s="1"/>
  <c r="V1256" i="10"/>
  <c r="W1256" i="10" s="1"/>
  <c r="U1256" i="10"/>
  <c r="X1256" i="10" l="1"/>
  <c r="Y1256" i="10"/>
  <c r="N1257" i="10"/>
  <c r="O1257" i="10" s="1"/>
  <c r="S1257" i="10" s="1"/>
  <c r="T1257" i="10" s="1"/>
  <c r="Z1256" i="10" l="1"/>
  <c r="F1256" i="10" s="1"/>
  <c r="V1257" i="10"/>
  <c r="W1257" i="10" s="1"/>
  <c r="U1257" i="10"/>
  <c r="X1257" i="10" l="1"/>
  <c r="Y1257" i="10"/>
  <c r="N1258" i="10"/>
  <c r="O1258" i="10" s="1"/>
  <c r="S1258" i="10" s="1"/>
  <c r="T1258" i="10" s="1"/>
  <c r="Z1257" i="10" l="1"/>
  <c r="F1257" i="10" s="1"/>
  <c r="V1258" i="10"/>
  <c r="W1258" i="10" s="1"/>
  <c r="U1258" i="10"/>
  <c r="X1258" i="10" l="1"/>
  <c r="Y1258" i="10"/>
  <c r="N1259" i="10"/>
  <c r="O1259" i="10" s="1"/>
  <c r="S1259" i="10" s="1"/>
  <c r="T1259" i="10" s="1"/>
  <c r="Z1258" i="10" l="1"/>
  <c r="F1258" i="10" s="1"/>
  <c r="V1259" i="10"/>
  <c r="W1259" i="10" s="1"/>
  <c r="U1259" i="10"/>
  <c r="X1259" i="10" l="1"/>
  <c r="Y1259" i="10"/>
  <c r="N1260" i="10"/>
  <c r="O1260" i="10" s="1"/>
  <c r="S1260" i="10" s="1"/>
  <c r="T1260" i="10" s="1"/>
  <c r="Z1259" i="10" l="1"/>
  <c r="F1259" i="10" s="1"/>
  <c r="V1260" i="10"/>
  <c r="W1260" i="10" s="1"/>
  <c r="U1260" i="10"/>
  <c r="X1260" i="10" l="1"/>
  <c r="Y1260" i="10"/>
  <c r="N1261" i="10"/>
  <c r="O1261" i="10" s="1"/>
  <c r="S1261" i="10" s="1"/>
  <c r="T1261" i="10" s="1"/>
  <c r="Z1260" i="10" l="1"/>
  <c r="F1260" i="10" s="1"/>
  <c r="V1261" i="10"/>
  <c r="W1261" i="10" s="1"/>
  <c r="U1261" i="10"/>
  <c r="X1261" i="10" l="1"/>
  <c r="N1262" i="10"/>
  <c r="O1262" i="10" s="1"/>
  <c r="S1262" i="10" s="1"/>
  <c r="T1262" i="10" s="1"/>
  <c r="Y1261" i="10"/>
  <c r="Z1261" i="10" l="1"/>
  <c r="F1261" i="10" s="1"/>
  <c r="V1262" i="10"/>
  <c r="W1262" i="10" s="1"/>
  <c r="U1262" i="10"/>
  <c r="X1262" i="10" l="1"/>
  <c r="Y1262" i="10"/>
  <c r="N1263" i="10"/>
  <c r="O1263" i="10" s="1"/>
  <c r="S1263" i="10" s="1"/>
  <c r="T1263" i="10" s="1"/>
  <c r="Z1262" i="10" l="1"/>
  <c r="F1262" i="10" s="1"/>
  <c r="V1263" i="10"/>
  <c r="W1263" i="10" s="1"/>
  <c r="U1263" i="10"/>
  <c r="X1263" i="10" l="1"/>
  <c r="Y1263" i="10"/>
  <c r="N1264" i="10"/>
  <c r="O1264" i="10" s="1"/>
  <c r="S1264" i="10" s="1"/>
  <c r="T1264" i="10" s="1"/>
  <c r="Z1263" i="10" l="1"/>
  <c r="F1263" i="10" s="1"/>
  <c r="V1264" i="10"/>
  <c r="W1264" i="10" s="1"/>
  <c r="U1264" i="10"/>
  <c r="X1264" i="10" l="1"/>
  <c r="Y1264" i="10"/>
  <c r="N1265" i="10"/>
  <c r="O1265" i="10" s="1"/>
  <c r="S1265" i="10" s="1"/>
  <c r="T1265" i="10" s="1"/>
  <c r="Z1264" i="10" l="1"/>
  <c r="F1264" i="10" s="1"/>
  <c r="V1265" i="10"/>
  <c r="W1265" i="10" s="1"/>
  <c r="U1265" i="10"/>
  <c r="X1265" i="10" l="1"/>
  <c r="Y1265" i="10"/>
  <c r="N1266" i="10"/>
  <c r="O1266" i="10" s="1"/>
  <c r="S1266" i="10" s="1"/>
  <c r="T1266" i="10" s="1"/>
  <c r="Z1265" i="10" l="1"/>
  <c r="F1265" i="10" s="1"/>
  <c r="V1266" i="10"/>
  <c r="W1266" i="10" s="1"/>
  <c r="U1266" i="10"/>
  <c r="X1266" i="10" l="1"/>
  <c r="Y1266" i="10"/>
  <c r="N1267" i="10"/>
  <c r="O1267" i="10" s="1"/>
  <c r="S1267" i="10" s="1"/>
  <c r="T1267" i="10" s="1"/>
  <c r="Z1266" i="10" l="1"/>
  <c r="F1266" i="10" s="1"/>
  <c r="V1267" i="10"/>
  <c r="W1267" i="10" s="1"/>
  <c r="U1267" i="10"/>
  <c r="X1267" i="10" l="1"/>
  <c r="Y1267" i="10"/>
  <c r="N1268" i="10"/>
  <c r="O1268" i="10" s="1"/>
  <c r="S1268" i="10" s="1"/>
  <c r="T1268" i="10" s="1"/>
  <c r="Z1267" i="10" l="1"/>
  <c r="F1267" i="10" s="1"/>
  <c r="V1268" i="10"/>
  <c r="W1268" i="10" s="1"/>
  <c r="U1268" i="10"/>
  <c r="X1268" i="10" l="1"/>
  <c r="Y1268" i="10"/>
  <c r="N1269" i="10"/>
  <c r="O1269" i="10" s="1"/>
  <c r="S1269" i="10" s="1"/>
  <c r="T1269" i="10" s="1"/>
  <c r="Z1268" i="10" l="1"/>
  <c r="F1268" i="10" s="1"/>
  <c r="V1269" i="10"/>
  <c r="W1269" i="10" s="1"/>
  <c r="U1269" i="10"/>
  <c r="X1269" i="10" l="1"/>
  <c r="N1270" i="10"/>
  <c r="O1270" i="10" s="1"/>
  <c r="S1270" i="10" s="1"/>
  <c r="T1270" i="10" s="1"/>
  <c r="Y1269" i="10"/>
  <c r="Z1269" i="10" l="1"/>
  <c r="F1269" i="10" s="1"/>
  <c r="V1270" i="10"/>
  <c r="W1270" i="10" s="1"/>
  <c r="U1270" i="10"/>
  <c r="X1270" i="10" l="1"/>
  <c r="Y1270" i="10"/>
  <c r="N1271" i="10"/>
  <c r="O1271" i="10" s="1"/>
  <c r="S1271" i="10" s="1"/>
  <c r="T1271" i="10" s="1"/>
  <c r="Z1270" i="10" l="1"/>
  <c r="F1270" i="10" s="1"/>
  <c r="V1271" i="10"/>
  <c r="W1271" i="10" s="1"/>
  <c r="U1271" i="10"/>
  <c r="X1271" i="10" l="1"/>
  <c r="Y1271" i="10"/>
  <c r="N1272" i="10"/>
  <c r="O1272" i="10" s="1"/>
  <c r="S1272" i="10" s="1"/>
  <c r="T1272" i="10" s="1"/>
  <c r="Z1271" i="10" l="1"/>
  <c r="F1271" i="10" s="1"/>
  <c r="V1272" i="10"/>
  <c r="W1272" i="10" s="1"/>
  <c r="U1272" i="10"/>
  <c r="X1272" i="10" l="1"/>
  <c r="Y1272" i="10"/>
  <c r="N1273" i="10"/>
  <c r="O1273" i="10" s="1"/>
  <c r="S1273" i="10" s="1"/>
  <c r="T1273" i="10" s="1"/>
  <c r="Z1272" i="10" l="1"/>
  <c r="F1272" i="10" s="1"/>
  <c r="V1273" i="10"/>
  <c r="W1273" i="10" s="1"/>
  <c r="U1273" i="10"/>
  <c r="X1273" i="10" l="1"/>
  <c r="N1274" i="10"/>
  <c r="O1274" i="10" s="1"/>
  <c r="S1274" i="10" s="1"/>
  <c r="T1274" i="10" s="1"/>
  <c r="Y1273" i="10"/>
  <c r="Z1273" i="10" l="1"/>
  <c r="F1273" i="10" s="1"/>
  <c r="V1274" i="10"/>
  <c r="W1274" i="10" s="1"/>
  <c r="U1274" i="10"/>
  <c r="X1274" i="10" l="1"/>
  <c r="Y1274" i="10"/>
  <c r="N1275" i="10"/>
  <c r="O1275" i="10" s="1"/>
  <c r="S1275" i="10" s="1"/>
  <c r="T1275" i="10" s="1"/>
  <c r="Z1274" i="10" l="1"/>
  <c r="F1274" i="10" s="1"/>
  <c r="V1275" i="10"/>
  <c r="W1275" i="10" s="1"/>
  <c r="U1275" i="10"/>
  <c r="X1275" i="10" l="1"/>
  <c r="N1276" i="10"/>
  <c r="O1276" i="10" s="1"/>
  <c r="S1276" i="10" s="1"/>
  <c r="T1276" i="10" s="1"/>
  <c r="Y1275" i="10"/>
  <c r="Z1275" i="10" l="1"/>
  <c r="F1275" i="10" s="1"/>
  <c r="V1276" i="10"/>
  <c r="W1276" i="10" s="1"/>
  <c r="U1276" i="10"/>
  <c r="X1276" i="10" l="1"/>
  <c r="N1277" i="10"/>
  <c r="O1277" i="10" s="1"/>
  <c r="S1277" i="10" s="1"/>
  <c r="T1277" i="10" s="1"/>
  <c r="Y1276" i="10"/>
  <c r="Z1276" i="10" l="1"/>
  <c r="F1276" i="10" s="1"/>
  <c r="V1277" i="10"/>
  <c r="W1277" i="10" s="1"/>
  <c r="U1277" i="10"/>
  <c r="X1277" i="10" l="1"/>
  <c r="Y1277" i="10"/>
  <c r="N1278" i="10"/>
  <c r="O1278" i="10" s="1"/>
  <c r="S1278" i="10" s="1"/>
  <c r="T1278" i="10" s="1"/>
  <c r="Z1277" i="10" l="1"/>
  <c r="F1277" i="10" s="1"/>
  <c r="V1278" i="10"/>
  <c r="W1278" i="10" s="1"/>
  <c r="U1278" i="10"/>
  <c r="X1278" i="10" l="1"/>
  <c r="Y1278" i="10"/>
  <c r="N1279" i="10"/>
  <c r="O1279" i="10" s="1"/>
  <c r="S1279" i="10" s="1"/>
  <c r="T1279" i="10" s="1"/>
  <c r="Z1278" i="10" l="1"/>
  <c r="F1278" i="10" s="1"/>
  <c r="V1279" i="10"/>
  <c r="W1279" i="10" s="1"/>
  <c r="U1279" i="10"/>
  <c r="X1279" i="10" l="1"/>
  <c r="Y1279" i="10"/>
  <c r="N1280" i="10"/>
  <c r="O1280" i="10" s="1"/>
  <c r="S1280" i="10" s="1"/>
  <c r="T1280" i="10" s="1"/>
  <c r="Z1279" i="10" l="1"/>
  <c r="F1279" i="10" s="1"/>
  <c r="V1280" i="10"/>
  <c r="W1280" i="10" s="1"/>
  <c r="U1280" i="10"/>
  <c r="X1280" i="10" l="1"/>
  <c r="Y1280" i="10"/>
  <c r="N1281" i="10"/>
  <c r="O1281" i="10" s="1"/>
  <c r="S1281" i="10" s="1"/>
  <c r="T1281" i="10" s="1"/>
  <c r="Z1280" i="10" l="1"/>
  <c r="F1280" i="10" s="1"/>
  <c r="V1281" i="10"/>
  <c r="W1281" i="10" s="1"/>
  <c r="U1281" i="10"/>
  <c r="X1281" i="10" l="1"/>
  <c r="N1282" i="10"/>
  <c r="O1282" i="10" s="1"/>
  <c r="S1282" i="10" s="1"/>
  <c r="T1282" i="10" s="1"/>
  <c r="Y1281" i="10"/>
  <c r="Z1281" i="10" l="1"/>
  <c r="F1281" i="10" s="1"/>
  <c r="V1282" i="10"/>
  <c r="W1282" i="10" s="1"/>
  <c r="U1282" i="10"/>
  <c r="X1282" i="10" l="1"/>
  <c r="Y1282" i="10"/>
  <c r="N1283" i="10"/>
  <c r="O1283" i="10" s="1"/>
  <c r="S1283" i="10" s="1"/>
  <c r="T1283" i="10" s="1"/>
  <c r="Z1282" i="10" l="1"/>
  <c r="F1282" i="10" s="1"/>
  <c r="V1283" i="10"/>
  <c r="W1283" i="10" s="1"/>
  <c r="U1283" i="10"/>
  <c r="X1283" i="10" l="1"/>
  <c r="N1284" i="10"/>
  <c r="O1284" i="10" s="1"/>
  <c r="S1284" i="10" s="1"/>
  <c r="T1284" i="10" s="1"/>
  <c r="Y1283" i="10"/>
  <c r="Z1283" i="10" l="1"/>
  <c r="F1283" i="10" s="1"/>
  <c r="V1284" i="10"/>
  <c r="W1284" i="10" s="1"/>
  <c r="U1284" i="10"/>
  <c r="X1284" i="10" l="1"/>
  <c r="Y1284" i="10"/>
  <c r="N1285" i="10"/>
  <c r="O1285" i="10" s="1"/>
  <c r="S1285" i="10" s="1"/>
  <c r="T1285" i="10" s="1"/>
  <c r="Z1284" i="10" l="1"/>
  <c r="F1284" i="10" s="1"/>
  <c r="V1285" i="10"/>
  <c r="W1285" i="10" s="1"/>
  <c r="U1285" i="10"/>
  <c r="X1285" i="10" l="1"/>
  <c r="Y1285" i="10"/>
  <c r="N1286" i="10"/>
  <c r="O1286" i="10" s="1"/>
  <c r="S1286" i="10" s="1"/>
  <c r="T1286" i="10" s="1"/>
  <c r="Z1285" i="10" l="1"/>
  <c r="F1285" i="10" s="1"/>
  <c r="V1286" i="10"/>
  <c r="W1286" i="10" s="1"/>
  <c r="U1286" i="10"/>
  <c r="X1286" i="10" l="1"/>
  <c r="Y1286" i="10"/>
  <c r="N1287" i="10"/>
  <c r="O1287" i="10" s="1"/>
  <c r="S1287" i="10" s="1"/>
  <c r="T1287" i="10" s="1"/>
  <c r="Z1286" i="10" l="1"/>
  <c r="F1286" i="10" s="1"/>
  <c r="V1287" i="10"/>
  <c r="W1287" i="10" s="1"/>
  <c r="U1287" i="10"/>
  <c r="X1287" i="10" l="1"/>
  <c r="N1288" i="10"/>
  <c r="O1288" i="10" s="1"/>
  <c r="S1288" i="10" s="1"/>
  <c r="T1288" i="10" s="1"/>
  <c r="Y1287" i="10"/>
  <c r="Z1287" i="10" l="1"/>
  <c r="F1287" i="10" s="1"/>
  <c r="V1288" i="10"/>
  <c r="W1288" i="10" s="1"/>
  <c r="U1288" i="10"/>
  <c r="X1288" i="10" l="1"/>
  <c r="Y1288" i="10"/>
  <c r="N1289" i="10"/>
  <c r="O1289" i="10" s="1"/>
  <c r="S1289" i="10" s="1"/>
  <c r="T1289" i="10" s="1"/>
  <c r="Z1288" i="10" l="1"/>
  <c r="F1288" i="10" s="1"/>
  <c r="V1289" i="10"/>
  <c r="W1289" i="10" s="1"/>
  <c r="U1289" i="10"/>
  <c r="X1289" i="10" l="1"/>
  <c r="Y1289" i="10"/>
  <c r="N1290" i="10"/>
  <c r="O1290" i="10" s="1"/>
  <c r="S1290" i="10" s="1"/>
  <c r="T1290" i="10" s="1"/>
  <c r="Z1289" i="10" l="1"/>
  <c r="F1289" i="10" s="1"/>
  <c r="V1290" i="10"/>
  <c r="W1290" i="10" s="1"/>
  <c r="U1290" i="10"/>
  <c r="X1290" i="10" l="1"/>
  <c r="Y1290" i="10"/>
  <c r="N1291" i="10"/>
  <c r="O1291" i="10" s="1"/>
  <c r="S1291" i="10" s="1"/>
  <c r="T1291" i="10" s="1"/>
  <c r="Z1290" i="10" l="1"/>
  <c r="F1290" i="10" s="1"/>
  <c r="V1291" i="10"/>
  <c r="W1291" i="10" s="1"/>
  <c r="U1291" i="10"/>
  <c r="X1291" i="10" l="1"/>
  <c r="Y1291" i="10"/>
  <c r="N1292" i="10"/>
  <c r="O1292" i="10" s="1"/>
  <c r="S1292" i="10" s="1"/>
  <c r="T1292" i="10" s="1"/>
  <c r="Z1291" i="10" l="1"/>
  <c r="F1291" i="10" s="1"/>
  <c r="V1292" i="10"/>
  <c r="W1292" i="10" s="1"/>
  <c r="U1292" i="10"/>
  <c r="X1292" i="10" l="1"/>
  <c r="N1293" i="10"/>
  <c r="O1293" i="10" s="1"/>
  <c r="S1293" i="10" s="1"/>
  <c r="T1293" i="10" s="1"/>
  <c r="Y1292" i="10"/>
  <c r="Z1292" i="10" l="1"/>
  <c r="F1292" i="10" s="1"/>
  <c r="V1293" i="10"/>
  <c r="W1293" i="10" s="1"/>
  <c r="U1293" i="10"/>
  <c r="X1293" i="10" l="1"/>
  <c r="N1294" i="10"/>
  <c r="O1294" i="10" s="1"/>
  <c r="S1294" i="10" s="1"/>
  <c r="T1294" i="10" s="1"/>
  <c r="Y1293" i="10"/>
  <c r="Z1293" i="10" l="1"/>
  <c r="F1293" i="10" s="1"/>
  <c r="V1294" i="10"/>
  <c r="W1294" i="10" s="1"/>
  <c r="U1294" i="10"/>
  <c r="X1294" i="10" l="1"/>
  <c r="Y1294" i="10"/>
  <c r="N1295" i="10"/>
  <c r="O1295" i="10" s="1"/>
  <c r="S1295" i="10" s="1"/>
  <c r="T1295" i="10" s="1"/>
  <c r="Z1294" i="10" l="1"/>
  <c r="F1294" i="10" s="1"/>
  <c r="V1295" i="10"/>
  <c r="W1295" i="10" s="1"/>
  <c r="U1295" i="10"/>
  <c r="X1295" i="10" l="1"/>
  <c r="N1296" i="10"/>
  <c r="O1296" i="10" s="1"/>
  <c r="S1296" i="10" s="1"/>
  <c r="T1296" i="10" s="1"/>
  <c r="Y1295" i="10"/>
  <c r="Z1295" i="10" l="1"/>
  <c r="F1295" i="10" s="1"/>
  <c r="V1296" i="10"/>
  <c r="W1296" i="10" s="1"/>
  <c r="U1296" i="10"/>
  <c r="X1296" i="10" l="1"/>
  <c r="Y1296" i="10"/>
  <c r="N1297" i="10"/>
  <c r="O1297" i="10" s="1"/>
  <c r="S1297" i="10" s="1"/>
  <c r="T1297" i="10" s="1"/>
  <c r="Z1296" i="10" l="1"/>
  <c r="F1296" i="10" s="1"/>
  <c r="V1297" i="10"/>
  <c r="W1297" i="10" s="1"/>
  <c r="U1297" i="10"/>
  <c r="X1297" i="10" l="1"/>
  <c r="N1298" i="10"/>
  <c r="O1298" i="10" s="1"/>
  <c r="S1298" i="10" s="1"/>
  <c r="T1298" i="10" s="1"/>
  <c r="Y1297" i="10"/>
  <c r="Z1297" i="10" l="1"/>
  <c r="F1297" i="10" s="1"/>
  <c r="V1298" i="10"/>
  <c r="W1298" i="10" s="1"/>
  <c r="U1298" i="10"/>
  <c r="X1298" i="10" l="1"/>
  <c r="Y1298" i="10"/>
  <c r="N1299" i="10"/>
  <c r="O1299" i="10" s="1"/>
  <c r="S1299" i="10" s="1"/>
  <c r="T1299" i="10" s="1"/>
  <c r="Z1298" i="10" l="1"/>
  <c r="F1298" i="10" s="1"/>
  <c r="V1299" i="10"/>
  <c r="W1299" i="10" s="1"/>
  <c r="U1299" i="10"/>
  <c r="X1299" i="10" l="1"/>
  <c r="N1300" i="10"/>
  <c r="O1300" i="10" s="1"/>
  <c r="S1300" i="10" s="1"/>
  <c r="T1300" i="10" s="1"/>
  <c r="Y1299" i="10"/>
  <c r="Z1299" i="10" l="1"/>
  <c r="F1299" i="10" s="1"/>
  <c r="V1300" i="10"/>
  <c r="W1300" i="10" s="1"/>
  <c r="U1300" i="10"/>
  <c r="X1300" i="10" l="1"/>
  <c r="Y1300" i="10"/>
  <c r="N1301" i="10"/>
  <c r="O1301" i="10" s="1"/>
  <c r="S1301" i="10" s="1"/>
  <c r="T1301" i="10" s="1"/>
  <c r="Z1300" i="10" l="1"/>
  <c r="F1300" i="10" s="1"/>
  <c r="V1301" i="10"/>
  <c r="W1301" i="10" s="1"/>
  <c r="U1301" i="10"/>
  <c r="X1301" i="10" l="1"/>
  <c r="N1302" i="10"/>
  <c r="O1302" i="10" s="1"/>
  <c r="S1302" i="10" s="1"/>
  <c r="T1302" i="10" s="1"/>
  <c r="Y1301" i="10"/>
  <c r="Z1301" i="10" l="1"/>
  <c r="F1301" i="10" s="1"/>
  <c r="V1302" i="10"/>
  <c r="W1302" i="10" s="1"/>
  <c r="U1302" i="10"/>
  <c r="X1302" i="10" l="1"/>
  <c r="Y1302" i="10"/>
  <c r="N1303" i="10"/>
  <c r="O1303" i="10" s="1"/>
  <c r="S1303" i="10" s="1"/>
  <c r="T1303" i="10" s="1"/>
  <c r="Z1302" i="10" l="1"/>
  <c r="F1302" i="10" s="1"/>
  <c r="V1303" i="10"/>
  <c r="W1303" i="10" s="1"/>
  <c r="U1303" i="10"/>
  <c r="X1303" i="10" l="1"/>
  <c r="Y1303" i="10"/>
  <c r="N1304" i="10"/>
  <c r="O1304" i="10" s="1"/>
  <c r="S1304" i="10" s="1"/>
  <c r="T1304" i="10" s="1"/>
  <c r="Z1303" i="10" l="1"/>
  <c r="F1303" i="10" s="1"/>
  <c r="V1304" i="10"/>
  <c r="W1304" i="10" s="1"/>
  <c r="U1304" i="10"/>
  <c r="X1304" i="10" l="1"/>
  <c r="Y1304" i="10"/>
  <c r="N1305" i="10"/>
  <c r="O1305" i="10" s="1"/>
  <c r="S1305" i="10" s="1"/>
  <c r="T1305" i="10" s="1"/>
  <c r="Z1304" i="10" l="1"/>
  <c r="F1304" i="10" s="1"/>
  <c r="V1305" i="10"/>
  <c r="W1305" i="10" s="1"/>
  <c r="U1305" i="10"/>
  <c r="X1305" i="10" l="1"/>
  <c r="Y1305" i="10"/>
  <c r="N1306" i="10"/>
  <c r="O1306" i="10" s="1"/>
  <c r="S1306" i="10" s="1"/>
  <c r="T1306" i="10" s="1"/>
  <c r="Z1305" i="10" l="1"/>
  <c r="F1305" i="10" s="1"/>
  <c r="V1306" i="10"/>
  <c r="W1306" i="10" s="1"/>
  <c r="U1306" i="10"/>
  <c r="X1306" i="10" l="1"/>
  <c r="Y1306" i="10"/>
  <c r="N1307" i="10"/>
  <c r="O1307" i="10" s="1"/>
  <c r="S1307" i="10" s="1"/>
  <c r="T1307" i="10" s="1"/>
  <c r="Z1306" i="10" l="1"/>
  <c r="F1306" i="10" s="1"/>
  <c r="V1307" i="10"/>
  <c r="W1307" i="10" s="1"/>
  <c r="U1307" i="10"/>
  <c r="X1307" i="10" l="1"/>
  <c r="N1308" i="10"/>
  <c r="O1308" i="10" s="1"/>
  <c r="S1308" i="10" s="1"/>
  <c r="T1308" i="10" s="1"/>
  <c r="Y1307" i="10"/>
  <c r="Z1307" i="10" l="1"/>
  <c r="F1307" i="10" s="1"/>
  <c r="V1308" i="10"/>
  <c r="W1308" i="10" s="1"/>
  <c r="U1308" i="10"/>
  <c r="X1308" i="10" l="1"/>
  <c r="Y1308" i="10"/>
  <c r="N1309" i="10"/>
  <c r="O1309" i="10" s="1"/>
  <c r="S1309" i="10" s="1"/>
  <c r="T1309" i="10" s="1"/>
  <c r="Z1308" i="10" l="1"/>
  <c r="F1308" i="10" s="1"/>
  <c r="V1309" i="10"/>
  <c r="W1309" i="10" s="1"/>
  <c r="U1309" i="10"/>
  <c r="X1309" i="10" l="1"/>
  <c r="Y1309" i="10"/>
  <c r="N1310" i="10"/>
  <c r="O1310" i="10" s="1"/>
  <c r="S1310" i="10" s="1"/>
  <c r="T1310" i="10" s="1"/>
  <c r="Z1309" i="10" l="1"/>
  <c r="F1309" i="10" s="1"/>
  <c r="V1310" i="10"/>
  <c r="W1310" i="10" s="1"/>
  <c r="U1310" i="10"/>
  <c r="X1310" i="10" l="1"/>
  <c r="N1311" i="10"/>
  <c r="O1311" i="10" s="1"/>
  <c r="S1311" i="10" s="1"/>
  <c r="T1311" i="10" s="1"/>
  <c r="Y1310" i="10"/>
  <c r="Z1310" i="10" l="1"/>
  <c r="F1310" i="10" s="1"/>
  <c r="V1311" i="10"/>
  <c r="W1311" i="10" s="1"/>
  <c r="U1311" i="10"/>
  <c r="X1311" i="10" l="1"/>
  <c r="Y1311" i="10"/>
  <c r="N1312" i="10"/>
  <c r="O1312" i="10" s="1"/>
  <c r="S1312" i="10" s="1"/>
  <c r="T1312" i="10" s="1"/>
  <c r="Z1311" i="10" l="1"/>
  <c r="F1311" i="10" s="1"/>
  <c r="V1312" i="10"/>
  <c r="W1312" i="10" s="1"/>
  <c r="U1312" i="10"/>
  <c r="X1312" i="10" l="1"/>
  <c r="Y1312" i="10"/>
  <c r="N1313" i="10"/>
  <c r="O1313" i="10" s="1"/>
  <c r="S1313" i="10" s="1"/>
  <c r="T1313" i="10" s="1"/>
  <c r="Z1312" i="10" l="1"/>
  <c r="F1312" i="10" s="1"/>
  <c r="V1313" i="10"/>
  <c r="W1313" i="10" s="1"/>
  <c r="U1313" i="10"/>
  <c r="X1313" i="10" l="1"/>
  <c r="N1314" i="10"/>
  <c r="O1314" i="10" s="1"/>
  <c r="S1314" i="10" s="1"/>
  <c r="T1314" i="10" s="1"/>
  <c r="Y1313" i="10"/>
  <c r="Z1313" i="10" l="1"/>
  <c r="F1313" i="10" s="1"/>
  <c r="V1314" i="10"/>
  <c r="W1314" i="10" s="1"/>
  <c r="U1314" i="10"/>
  <c r="X1314" i="10" l="1"/>
  <c r="N1315" i="10"/>
  <c r="O1315" i="10" s="1"/>
  <c r="S1315" i="10" s="1"/>
  <c r="T1315" i="10" s="1"/>
  <c r="Y1314" i="10"/>
  <c r="Z1314" i="10" l="1"/>
  <c r="F1314" i="10" s="1"/>
  <c r="V1315" i="10"/>
  <c r="W1315" i="10" s="1"/>
  <c r="U1315" i="10"/>
  <c r="X1315" i="10" l="1"/>
  <c r="Y1315" i="10"/>
  <c r="N1316" i="10"/>
  <c r="O1316" i="10" s="1"/>
  <c r="S1316" i="10" s="1"/>
  <c r="T1316" i="10" s="1"/>
  <c r="Z1315" i="10" l="1"/>
  <c r="F1315" i="10" s="1"/>
  <c r="V1316" i="10"/>
  <c r="W1316" i="10" s="1"/>
  <c r="U1316" i="10"/>
  <c r="X1316" i="10" l="1"/>
  <c r="Y1316" i="10"/>
  <c r="N1317" i="10"/>
  <c r="O1317" i="10" s="1"/>
  <c r="S1317" i="10" s="1"/>
  <c r="T1317" i="10" s="1"/>
  <c r="Z1316" i="10" l="1"/>
  <c r="F1316" i="10" s="1"/>
  <c r="V1317" i="10"/>
  <c r="W1317" i="10" s="1"/>
  <c r="U1317" i="10"/>
  <c r="X1317" i="10" l="1"/>
  <c r="Y1317" i="10"/>
  <c r="N1318" i="10"/>
  <c r="O1318" i="10" s="1"/>
  <c r="S1318" i="10" s="1"/>
  <c r="T1318" i="10" s="1"/>
  <c r="Z1317" i="10" l="1"/>
  <c r="F1317" i="10" s="1"/>
  <c r="V1318" i="10"/>
  <c r="W1318" i="10" s="1"/>
  <c r="U1318" i="10"/>
  <c r="X1318" i="10" l="1"/>
  <c r="Y1318" i="10"/>
  <c r="N1319" i="10"/>
  <c r="O1319" i="10" s="1"/>
  <c r="S1319" i="10" s="1"/>
  <c r="T1319" i="10" s="1"/>
  <c r="Z1318" i="10" l="1"/>
  <c r="F1318" i="10" s="1"/>
  <c r="V1319" i="10"/>
  <c r="W1319" i="10" s="1"/>
  <c r="U1319" i="10"/>
  <c r="X1319" i="10" l="1"/>
  <c r="Y1319" i="10"/>
  <c r="N1320" i="10"/>
  <c r="O1320" i="10" s="1"/>
  <c r="S1320" i="10" s="1"/>
  <c r="T1320" i="10" s="1"/>
  <c r="Z1319" i="10" l="1"/>
  <c r="F1319" i="10" s="1"/>
  <c r="V1320" i="10"/>
  <c r="W1320" i="10" s="1"/>
  <c r="U1320" i="10"/>
  <c r="X1320" i="10" l="1"/>
  <c r="Y1320" i="10"/>
  <c r="N1321" i="10"/>
  <c r="O1321" i="10" s="1"/>
  <c r="S1321" i="10" s="1"/>
  <c r="T1321" i="10" s="1"/>
  <c r="Z1320" i="10" l="1"/>
  <c r="F1320" i="10" s="1"/>
  <c r="V1321" i="10"/>
  <c r="W1321" i="10" s="1"/>
  <c r="U1321" i="10"/>
  <c r="X1321" i="10" l="1"/>
  <c r="Y1321" i="10"/>
  <c r="N1322" i="10"/>
  <c r="O1322" i="10" s="1"/>
  <c r="S1322" i="10" s="1"/>
  <c r="T1322" i="10" s="1"/>
  <c r="Z1321" i="10" l="1"/>
  <c r="F1321" i="10" s="1"/>
  <c r="V1322" i="10"/>
  <c r="W1322" i="10" s="1"/>
  <c r="U1322" i="10"/>
  <c r="X1322" i="10" l="1"/>
  <c r="Y1322" i="10"/>
  <c r="N1323" i="10"/>
  <c r="O1323" i="10" s="1"/>
  <c r="S1323" i="10" s="1"/>
  <c r="T1323" i="10" s="1"/>
  <c r="Z1322" i="10" l="1"/>
  <c r="F1322" i="10" s="1"/>
  <c r="V1323" i="10"/>
  <c r="W1323" i="10" s="1"/>
  <c r="U1323" i="10"/>
  <c r="X1323" i="10" l="1"/>
  <c r="N1324" i="10"/>
  <c r="O1324" i="10" s="1"/>
  <c r="S1324" i="10" s="1"/>
  <c r="T1324" i="10" s="1"/>
  <c r="Y1323" i="10"/>
  <c r="Z1323" i="10" l="1"/>
  <c r="F1323" i="10" s="1"/>
  <c r="V1324" i="10"/>
  <c r="W1324" i="10" s="1"/>
  <c r="U1324" i="10"/>
  <c r="X1324" i="10" l="1"/>
  <c r="N1325" i="10"/>
  <c r="O1325" i="10" s="1"/>
  <c r="S1325" i="10" s="1"/>
  <c r="T1325" i="10" s="1"/>
  <c r="Y1324" i="10"/>
  <c r="Z1324" i="10" l="1"/>
  <c r="F1324" i="10" s="1"/>
  <c r="V1325" i="10"/>
  <c r="W1325" i="10" s="1"/>
  <c r="U1325" i="10"/>
  <c r="X1325" i="10" l="1"/>
  <c r="Y1325" i="10"/>
  <c r="N1326" i="10"/>
  <c r="O1326" i="10" s="1"/>
  <c r="S1326" i="10" s="1"/>
  <c r="T1326" i="10" s="1"/>
  <c r="Z1325" i="10" l="1"/>
  <c r="F1325" i="10" s="1"/>
  <c r="V1326" i="10"/>
  <c r="W1326" i="10" s="1"/>
  <c r="U1326" i="10"/>
  <c r="X1326" i="10" l="1"/>
  <c r="N1327" i="10"/>
  <c r="O1327" i="10" s="1"/>
  <c r="S1327" i="10" s="1"/>
  <c r="T1327" i="10" s="1"/>
  <c r="Y1326" i="10"/>
  <c r="Z1326" i="10" l="1"/>
  <c r="F1326" i="10" s="1"/>
  <c r="V1327" i="10"/>
  <c r="W1327" i="10" s="1"/>
  <c r="U1327" i="10"/>
  <c r="X1327" i="10" l="1"/>
  <c r="Y1327" i="10"/>
  <c r="N1328" i="10"/>
  <c r="O1328" i="10" s="1"/>
  <c r="S1328" i="10" s="1"/>
  <c r="T1328" i="10" s="1"/>
  <c r="Z1327" i="10" l="1"/>
  <c r="F1327" i="10" s="1"/>
  <c r="V1328" i="10"/>
  <c r="W1328" i="10" s="1"/>
  <c r="U1328" i="10"/>
  <c r="X1328" i="10" l="1"/>
  <c r="N1329" i="10"/>
  <c r="O1329" i="10" s="1"/>
  <c r="S1329" i="10" s="1"/>
  <c r="T1329" i="10" s="1"/>
  <c r="Y1328" i="10"/>
  <c r="Z1328" i="10" l="1"/>
  <c r="F1328" i="10" s="1"/>
  <c r="V1329" i="10"/>
  <c r="W1329" i="10" s="1"/>
  <c r="U1329" i="10"/>
  <c r="X1329" i="10" l="1"/>
  <c r="Y1329" i="10"/>
  <c r="N1330" i="10"/>
  <c r="O1330" i="10" s="1"/>
  <c r="S1330" i="10" s="1"/>
  <c r="T1330" i="10" s="1"/>
  <c r="Z1329" i="10" l="1"/>
  <c r="F1329" i="10" s="1"/>
  <c r="V1330" i="10"/>
  <c r="W1330" i="10" s="1"/>
  <c r="U1330" i="10"/>
  <c r="X1330" i="10" l="1"/>
  <c r="N1331" i="10"/>
  <c r="O1331" i="10" s="1"/>
  <c r="S1331" i="10" s="1"/>
  <c r="T1331" i="10" s="1"/>
  <c r="Y1330" i="10"/>
  <c r="Z1330" i="10" l="1"/>
  <c r="F1330" i="10" s="1"/>
  <c r="V1331" i="10"/>
  <c r="W1331" i="10" s="1"/>
  <c r="U1331" i="10"/>
  <c r="X1331" i="10" l="1"/>
  <c r="Y1331" i="10"/>
  <c r="N1332" i="10"/>
  <c r="O1332" i="10" s="1"/>
  <c r="S1332" i="10" s="1"/>
  <c r="T1332" i="10" s="1"/>
  <c r="Z1331" i="10" l="1"/>
  <c r="F1331" i="10" s="1"/>
  <c r="V1332" i="10"/>
  <c r="W1332" i="10" s="1"/>
  <c r="U1332" i="10"/>
  <c r="X1332" i="10" l="1"/>
  <c r="Y1332" i="10"/>
  <c r="N1333" i="10"/>
  <c r="O1333" i="10" s="1"/>
  <c r="S1333" i="10" s="1"/>
  <c r="T1333" i="10" s="1"/>
  <c r="Z1332" i="10" l="1"/>
  <c r="F1332" i="10" s="1"/>
  <c r="V1333" i="10"/>
  <c r="W1333" i="10" s="1"/>
  <c r="U1333" i="10"/>
  <c r="X1333" i="10" l="1"/>
  <c r="N1334" i="10"/>
  <c r="O1334" i="10" s="1"/>
  <c r="S1334" i="10" s="1"/>
  <c r="T1334" i="10" s="1"/>
  <c r="Y1333" i="10"/>
  <c r="Z1333" i="10" l="1"/>
  <c r="F1333" i="10" s="1"/>
  <c r="V1334" i="10"/>
  <c r="W1334" i="10" s="1"/>
  <c r="U1334" i="10"/>
  <c r="X1334" i="10" l="1"/>
  <c r="Y1334" i="10"/>
  <c r="N1335" i="10"/>
  <c r="O1335" i="10" s="1"/>
  <c r="S1335" i="10" s="1"/>
  <c r="T1335" i="10" s="1"/>
  <c r="Z1334" i="10" l="1"/>
  <c r="F1334" i="10" s="1"/>
  <c r="V1335" i="10"/>
  <c r="W1335" i="10" s="1"/>
  <c r="U1335" i="10"/>
  <c r="X1335" i="10" l="1"/>
  <c r="N1336" i="10"/>
  <c r="O1336" i="10" s="1"/>
  <c r="S1336" i="10" s="1"/>
  <c r="T1336" i="10" s="1"/>
  <c r="Y1335" i="10"/>
  <c r="Z1335" i="10" l="1"/>
  <c r="F1335" i="10" s="1"/>
  <c r="V1336" i="10"/>
  <c r="W1336" i="10" s="1"/>
  <c r="U1336" i="10"/>
  <c r="X1336" i="10" l="1"/>
  <c r="Y1336" i="10"/>
  <c r="N1337" i="10"/>
  <c r="O1337" i="10" s="1"/>
  <c r="S1337" i="10" s="1"/>
  <c r="T1337" i="10" s="1"/>
  <c r="Z1336" i="10" l="1"/>
  <c r="F1336" i="10" s="1"/>
  <c r="V1337" i="10"/>
  <c r="W1337" i="10" s="1"/>
  <c r="U1337" i="10"/>
  <c r="X1337" i="10" l="1"/>
  <c r="Y1337" i="10"/>
  <c r="N1338" i="10"/>
  <c r="O1338" i="10" s="1"/>
  <c r="S1338" i="10" s="1"/>
  <c r="T1338" i="10" s="1"/>
  <c r="Z1337" i="10" l="1"/>
  <c r="F1337" i="10" s="1"/>
  <c r="V1338" i="10"/>
  <c r="W1338" i="10" s="1"/>
  <c r="U1338" i="10"/>
  <c r="X1338" i="10" l="1"/>
  <c r="Y1338" i="10"/>
  <c r="N1339" i="10"/>
  <c r="O1339" i="10" s="1"/>
  <c r="S1339" i="10" s="1"/>
  <c r="T1339" i="10" s="1"/>
  <c r="Z1338" i="10" l="1"/>
  <c r="F1338" i="10" s="1"/>
  <c r="V1339" i="10"/>
  <c r="W1339" i="10" s="1"/>
  <c r="U1339" i="10"/>
  <c r="X1339" i="10" l="1"/>
  <c r="Y1339" i="10"/>
  <c r="N1340" i="10"/>
  <c r="O1340" i="10" s="1"/>
  <c r="S1340" i="10" s="1"/>
  <c r="T1340" i="10" s="1"/>
  <c r="Z1339" i="10" l="1"/>
  <c r="F1339" i="10" s="1"/>
  <c r="V1340" i="10"/>
  <c r="W1340" i="10" s="1"/>
  <c r="U1340" i="10"/>
  <c r="X1340" i="10" l="1"/>
  <c r="N1341" i="10"/>
  <c r="O1341" i="10" s="1"/>
  <c r="S1341" i="10" s="1"/>
  <c r="T1341" i="10" s="1"/>
  <c r="Y1340" i="10"/>
  <c r="Z1340" i="10" l="1"/>
  <c r="F1340" i="10" s="1"/>
  <c r="V1341" i="10"/>
  <c r="W1341" i="10" s="1"/>
  <c r="U1341" i="10"/>
  <c r="X1341" i="10" l="1"/>
  <c r="N1342" i="10"/>
  <c r="O1342" i="10" s="1"/>
  <c r="S1342" i="10" s="1"/>
  <c r="T1342" i="10" s="1"/>
  <c r="Y1341" i="10"/>
  <c r="Z1341" i="10" l="1"/>
  <c r="F1341" i="10" s="1"/>
  <c r="V1342" i="10"/>
  <c r="W1342" i="10" s="1"/>
  <c r="U1342" i="10"/>
  <c r="X1342" i="10" l="1"/>
  <c r="N1343" i="10"/>
  <c r="O1343" i="10" s="1"/>
  <c r="S1343" i="10" s="1"/>
  <c r="T1343" i="10" s="1"/>
  <c r="Y1342" i="10"/>
  <c r="Z1342" i="10" l="1"/>
  <c r="F1342" i="10" s="1"/>
  <c r="V1343" i="10"/>
  <c r="W1343" i="10" s="1"/>
  <c r="U1343" i="10"/>
  <c r="X1343" i="10" l="1"/>
  <c r="Y1343" i="10"/>
  <c r="N1344" i="10"/>
  <c r="O1344" i="10" s="1"/>
  <c r="S1344" i="10" s="1"/>
  <c r="T1344" i="10" s="1"/>
  <c r="Z1343" i="10" l="1"/>
  <c r="F1343" i="10" s="1"/>
  <c r="V1344" i="10"/>
  <c r="W1344" i="10" s="1"/>
  <c r="U1344" i="10"/>
  <c r="X1344" i="10" l="1"/>
  <c r="Y1344" i="10"/>
  <c r="N1345" i="10"/>
  <c r="O1345" i="10" s="1"/>
  <c r="S1345" i="10" s="1"/>
  <c r="T1345" i="10" s="1"/>
  <c r="Z1344" i="10" l="1"/>
  <c r="F1344" i="10" s="1"/>
  <c r="V1345" i="10"/>
  <c r="W1345" i="10" s="1"/>
  <c r="U1345" i="10"/>
  <c r="X1345" i="10" l="1"/>
  <c r="N1346" i="10"/>
  <c r="O1346" i="10" s="1"/>
  <c r="S1346" i="10" s="1"/>
  <c r="T1346" i="10" s="1"/>
  <c r="Y1345" i="10"/>
  <c r="Z1345" i="10" l="1"/>
  <c r="F1345" i="10" s="1"/>
  <c r="V1346" i="10"/>
  <c r="W1346" i="10" s="1"/>
  <c r="U1346" i="10"/>
  <c r="X1346" i="10" l="1"/>
  <c r="N1347" i="10"/>
  <c r="O1347" i="10" s="1"/>
  <c r="S1347" i="10" s="1"/>
  <c r="T1347" i="10" s="1"/>
  <c r="Y1346" i="10"/>
  <c r="Z1346" i="10" l="1"/>
  <c r="F1346" i="10" s="1"/>
  <c r="V1347" i="10"/>
  <c r="W1347" i="10" s="1"/>
  <c r="U1347" i="10"/>
  <c r="X1347" i="10" l="1"/>
  <c r="Y1347" i="10"/>
  <c r="N1348" i="10"/>
  <c r="O1348" i="10" s="1"/>
  <c r="S1348" i="10" s="1"/>
  <c r="T1348" i="10" s="1"/>
  <c r="Z1347" i="10" l="1"/>
  <c r="F1347" i="10" s="1"/>
  <c r="V1348" i="10"/>
  <c r="W1348" i="10" s="1"/>
  <c r="U1348" i="10"/>
  <c r="X1348" i="10" l="1"/>
  <c r="Y1348" i="10"/>
  <c r="N1349" i="10"/>
  <c r="O1349" i="10" s="1"/>
  <c r="S1349" i="10" s="1"/>
  <c r="T1349" i="10" s="1"/>
  <c r="Z1348" i="10" l="1"/>
  <c r="F1348" i="10" s="1"/>
  <c r="V1349" i="10"/>
  <c r="W1349" i="10" s="1"/>
  <c r="U1349" i="10"/>
  <c r="X1349" i="10" l="1"/>
  <c r="Y1349" i="10"/>
  <c r="N1350" i="10"/>
  <c r="O1350" i="10" s="1"/>
  <c r="S1350" i="10" s="1"/>
  <c r="T1350" i="10" s="1"/>
  <c r="Z1349" i="10" l="1"/>
  <c r="F1349" i="10" s="1"/>
  <c r="V1350" i="10"/>
  <c r="W1350" i="10" s="1"/>
  <c r="U1350" i="10"/>
  <c r="X1350" i="10" l="1"/>
  <c r="Y1350" i="10"/>
  <c r="N1351" i="10"/>
  <c r="O1351" i="10" s="1"/>
  <c r="S1351" i="10" s="1"/>
  <c r="T1351" i="10" s="1"/>
  <c r="Z1350" i="10" l="1"/>
  <c r="F1350" i="10" s="1"/>
  <c r="V1351" i="10"/>
  <c r="W1351" i="10" s="1"/>
  <c r="U1351" i="10"/>
  <c r="X1351" i="10" l="1"/>
  <c r="Y1351" i="10"/>
  <c r="N1352" i="10"/>
  <c r="O1352" i="10" s="1"/>
  <c r="S1352" i="10" s="1"/>
  <c r="T1352" i="10" s="1"/>
  <c r="Z1351" i="10" l="1"/>
  <c r="F1351" i="10" s="1"/>
  <c r="V1352" i="10"/>
  <c r="W1352" i="10" s="1"/>
  <c r="U1352" i="10"/>
  <c r="X1352" i="10" l="1"/>
  <c r="Y1352" i="10"/>
  <c r="N1353" i="10"/>
  <c r="O1353" i="10" s="1"/>
  <c r="S1353" i="10" s="1"/>
  <c r="T1353" i="10" s="1"/>
  <c r="Z1352" i="10" l="1"/>
  <c r="F1352" i="10" s="1"/>
  <c r="V1353" i="10"/>
  <c r="W1353" i="10" s="1"/>
  <c r="U1353" i="10"/>
  <c r="X1353" i="10" l="1"/>
  <c r="Y1353" i="10"/>
  <c r="N1354" i="10"/>
  <c r="O1354" i="10" s="1"/>
  <c r="S1354" i="10" s="1"/>
  <c r="T1354" i="10" s="1"/>
  <c r="Z1353" i="10" l="1"/>
  <c r="F1353" i="10" s="1"/>
  <c r="V1354" i="10"/>
  <c r="W1354" i="10" s="1"/>
  <c r="U1354" i="10"/>
  <c r="X1354" i="10" l="1"/>
  <c r="Y1354" i="10"/>
  <c r="N1355" i="10"/>
  <c r="O1355" i="10" s="1"/>
  <c r="S1355" i="10" s="1"/>
  <c r="T1355" i="10" s="1"/>
  <c r="Z1354" i="10" l="1"/>
  <c r="F1354" i="10" s="1"/>
  <c r="V1355" i="10"/>
  <c r="W1355" i="10" s="1"/>
  <c r="U1355" i="10"/>
  <c r="X1355" i="10" l="1"/>
  <c r="Y1355" i="10"/>
  <c r="N1356" i="10"/>
  <c r="O1356" i="10" s="1"/>
  <c r="S1356" i="10" s="1"/>
  <c r="T1356" i="10" s="1"/>
  <c r="Z1355" i="10" l="1"/>
  <c r="F1355" i="10" s="1"/>
  <c r="V1356" i="10"/>
  <c r="W1356" i="10" s="1"/>
  <c r="U1356" i="10"/>
  <c r="X1356" i="10" l="1"/>
  <c r="Y1356" i="10"/>
  <c r="N1357" i="10"/>
  <c r="O1357" i="10" s="1"/>
  <c r="S1357" i="10" s="1"/>
  <c r="T1357" i="10" s="1"/>
  <c r="Z1356" i="10" l="1"/>
  <c r="F1356" i="10" s="1"/>
  <c r="V1357" i="10"/>
  <c r="W1357" i="10" s="1"/>
  <c r="U1357" i="10"/>
  <c r="X1357" i="10" l="1"/>
  <c r="Y1357" i="10"/>
  <c r="N1358" i="10"/>
  <c r="O1358" i="10" s="1"/>
  <c r="S1358" i="10" s="1"/>
  <c r="T1358" i="10" s="1"/>
  <c r="Z1357" i="10" l="1"/>
  <c r="F1357" i="10" s="1"/>
  <c r="V1358" i="10"/>
  <c r="W1358" i="10" s="1"/>
  <c r="U1358" i="10"/>
  <c r="X1358" i="10" l="1"/>
  <c r="Y1358" i="10"/>
  <c r="N1359" i="10"/>
  <c r="O1359" i="10" s="1"/>
  <c r="S1359" i="10" s="1"/>
  <c r="T1359" i="10" s="1"/>
  <c r="Z1358" i="10" l="1"/>
  <c r="F1358" i="10" s="1"/>
  <c r="V1359" i="10"/>
  <c r="W1359" i="10" s="1"/>
  <c r="U1359" i="10"/>
  <c r="X1359" i="10" l="1"/>
  <c r="Y1359" i="10"/>
  <c r="N1360" i="10"/>
  <c r="O1360" i="10" s="1"/>
  <c r="S1360" i="10" s="1"/>
  <c r="T1360" i="10" s="1"/>
  <c r="Z1359" i="10" l="1"/>
  <c r="F1359" i="10" s="1"/>
  <c r="V1360" i="10"/>
  <c r="W1360" i="10" s="1"/>
  <c r="U1360" i="10"/>
  <c r="X1360" i="10" l="1"/>
  <c r="Y1360" i="10"/>
  <c r="N1361" i="10"/>
  <c r="O1361" i="10" s="1"/>
  <c r="S1361" i="10" s="1"/>
  <c r="T1361" i="10" s="1"/>
  <c r="Z1360" i="10" l="1"/>
  <c r="F1360" i="10" s="1"/>
  <c r="V1361" i="10"/>
  <c r="W1361" i="10" s="1"/>
  <c r="U1361" i="10"/>
  <c r="X1361" i="10" l="1"/>
  <c r="Y1361" i="10"/>
  <c r="N1362" i="10"/>
  <c r="O1362" i="10" s="1"/>
  <c r="S1362" i="10" s="1"/>
  <c r="T1362" i="10" s="1"/>
  <c r="Z1361" i="10" l="1"/>
  <c r="F1361" i="10" s="1"/>
  <c r="V1362" i="10"/>
  <c r="W1362" i="10" s="1"/>
  <c r="U1362" i="10"/>
  <c r="X1362" i="10" l="1"/>
  <c r="Y1362" i="10"/>
  <c r="N1363" i="10"/>
  <c r="O1363" i="10" s="1"/>
  <c r="S1363" i="10" s="1"/>
  <c r="T1363" i="10" s="1"/>
  <c r="Z1362" i="10" l="1"/>
  <c r="F1362" i="10" s="1"/>
  <c r="V1363" i="10"/>
  <c r="W1363" i="10" s="1"/>
  <c r="U1363" i="10"/>
  <c r="X1363" i="10" l="1"/>
  <c r="N1364" i="10"/>
  <c r="O1364" i="10" s="1"/>
  <c r="S1364" i="10" s="1"/>
  <c r="T1364" i="10" s="1"/>
  <c r="Y1363" i="10"/>
  <c r="Z1363" i="10" l="1"/>
  <c r="F1363" i="10" s="1"/>
  <c r="V1364" i="10"/>
  <c r="W1364" i="10" s="1"/>
  <c r="U1364" i="10"/>
  <c r="X1364" i="10" l="1"/>
  <c r="N1365" i="10"/>
  <c r="O1365" i="10" s="1"/>
  <c r="S1365" i="10" s="1"/>
  <c r="T1365" i="10" s="1"/>
  <c r="Y1364" i="10"/>
  <c r="Z1364" i="10" l="1"/>
  <c r="F1364" i="10" s="1"/>
  <c r="V1365" i="10"/>
  <c r="W1365" i="10" s="1"/>
  <c r="U1365" i="10"/>
  <c r="X1365" i="10" l="1"/>
  <c r="N1366" i="10"/>
  <c r="O1366" i="10" s="1"/>
  <c r="S1366" i="10" s="1"/>
  <c r="T1366" i="10" s="1"/>
  <c r="Y1365" i="10"/>
  <c r="Z1365" i="10" l="1"/>
  <c r="F1365" i="10" s="1"/>
  <c r="V1366" i="10"/>
  <c r="W1366" i="10" s="1"/>
  <c r="U1366" i="10"/>
  <c r="X1366" i="10" l="1"/>
  <c r="Y1366" i="10"/>
  <c r="N1367" i="10"/>
  <c r="O1367" i="10" s="1"/>
  <c r="S1367" i="10" s="1"/>
  <c r="T1367" i="10" s="1"/>
  <c r="Z1366" i="10" l="1"/>
  <c r="F1366" i="10" s="1"/>
  <c r="V1367" i="10"/>
  <c r="W1367" i="10" s="1"/>
  <c r="U1367" i="10"/>
  <c r="X1367" i="10" l="1"/>
  <c r="Y1367" i="10"/>
  <c r="N1368" i="10"/>
  <c r="O1368" i="10" s="1"/>
  <c r="S1368" i="10" s="1"/>
  <c r="T1368" i="10" s="1"/>
  <c r="Z1367" i="10" l="1"/>
  <c r="F1367" i="10" s="1"/>
  <c r="V1368" i="10"/>
  <c r="W1368" i="10" s="1"/>
  <c r="U1368" i="10"/>
  <c r="X1368" i="10" l="1"/>
  <c r="Y1368" i="10"/>
  <c r="N1369" i="10"/>
  <c r="O1369" i="10" s="1"/>
  <c r="S1369" i="10" s="1"/>
  <c r="T1369" i="10" s="1"/>
  <c r="Z1368" i="10" l="1"/>
  <c r="F1368" i="10" s="1"/>
  <c r="V1369" i="10"/>
  <c r="W1369" i="10" s="1"/>
  <c r="U1369" i="10"/>
  <c r="X1369" i="10" l="1"/>
  <c r="Y1369" i="10"/>
  <c r="N1370" i="10"/>
  <c r="O1370" i="10" s="1"/>
  <c r="S1370" i="10" s="1"/>
  <c r="T1370" i="10" s="1"/>
  <c r="Z1369" i="10" l="1"/>
  <c r="F1369" i="10" s="1"/>
  <c r="V1370" i="10"/>
  <c r="W1370" i="10" s="1"/>
  <c r="U1370" i="10"/>
  <c r="X1370" i="10" l="1"/>
  <c r="N1371" i="10"/>
  <c r="O1371" i="10" s="1"/>
  <c r="S1371" i="10" s="1"/>
  <c r="T1371" i="10" s="1"/>
  <c r="Y1370" i="10"/>
  <c r="Z1370" i="10" l="1"/>
  <c r="F1370" i="10" s="1"/>
  <c r="V1371" i="10"/>
  <c r="W1371" i="10" s="1"/>
  <c r="U1371" i="10"/>
  <c r="X1371" i="10" l="1"/>
  <c r="N1372" i="10"/>
  <c r="O1372" i="10" s="1"/>
  <c r="S1372" i="10" s="1"/>
  <c r="T1372" i="10" s="1"/>
  <c r="Y1371" i="10"/>
  <c r="Z1371" i="10" l="1"/>
  <c r="F1371" i="10" s="1"/>
  <c r="V1372" i="10"/>
  <c r="W1372" i="10" s="1"/>
  <c r="U1372" i="10"/>
  <c r="X1372" i="10" l="1"/>
  <c r="Y1372" i="10"/>
  <c r="N1373" i="10"/>
  <c r="O1373" i="10" s="1"/>
  <c r="S1373" i="10" s="1"/>
  <c r="T1373" i="10" s="1"/>
  <c r="Z1372" i="10" l="1"/>
  <c r="F1372" i="10" s="1"/>
  <c r="V1373" i="10"/>
  <c r="W1373" i="10" s="1"/>
  <c r="U1373" i="10"/>
  <c r="X1373" i="10" l="1"/>
  <c r="N1374" i="10"/>
  <c r="O1374" i="10" s="1"/>
  <c r="S1374" i="10" s="1"/>
  <c r="T1374" i="10" s="1"/>
  <c r="Y1373" i="10"/>
  <c r="Z1373" i="10" l="1"/>
  <c r="F1373" i="10" s="1"/>
  <c r="V1374" i="10"/>
  <c r="W1374" i="10" s="1"/>
  <c r="U1374" i="10"/>
  <c r="X1374" i="10" l="1"/>
  <c r="Y1374" i="10"/>
  <c r="N1375" i="10"/>
  <c r="O1375" i="10" s="1"/>
  <c r="S1375" i="10" s="1"/>
  <c r="T1375" i="10" s="1"/>
  <c r="Z1374" i="10" l="1"/>
  <c r="F1374" i="10" s="1"/>
  <c r="V1375" i="10"/>
  <c r="W1375" i="10" s="1"/>
  <c r="U1375" i="10"/>
  <c r="X1375" i="10" l="1"/>
  <c r="Y1375" i="10"/>
  <c r="N1376" i="10"/>
  <c r="O1376" i="10" s="1"/>
  <c r="S1376" i="10" s="1"/>
  <c r="T1376" i="10" s="1"/>
  <c r="Z1375" i="10" l="1"/>
  <c r="F1375" i="10" s="1"/>
  <c r="V1376" i="10"/>
  <c r="W1376" i="10" s="1"/>
  <c r="U1376" i="10"/>
  <c r="X1376" i="10" l="1"/>
  <c r="Y1376" i="10"/>
  <c r="N1377" i="10"/>
  <c r="O1377" i="10" s="1"/>
  <c r="S1377" i="10" s="1"/>
  <c r="T1377" i="10" s="1"/>
  <c r="Z1376" i="10" l="1"/>
  <c r="F1376" i="10" s="1"/>
  <c r="V1377" i="10"/>
  <c r="W1377" i="10" s="1"/>
  <c r="U1377" i="10"/>
  <c r="X1377" i="10" l="1"/>
  <c r="N1378" i="10"/>
  <c r="O1378" i="10" s="1"/>
  <c r="S1378" i="10" s="1"/>
  <c r="T1378" i="10" s="1"/>
  <c r="Y1377" i="10"/>
  <c r="Z1377" i="10" l="1"/>
  <c r="F1377" i="10" s="1"/>
  <c r="V1378" i="10"/>
  <c r="W1378" i="10" s="1"/>
  <c r="U1378" i="10"/>
  <c r="X1378" i="10" l="1"/>
  <c r="Y1378" i="10"/>
  <c r="N1379" i="10"/>
  <c r="O1379" i="10" s="1"/>
  <c r="S1379" i="10" s="1"/>
  <c r="T1379" i="10" s="1"/>
  <c r="Z1378" i="10" l="1"/>
  <c r="F1378" i="10" s="1"/>
  <c r="V1379" i="10"/>
  <c r="W1379" i="10" s="1"/>
  <c r="U1379" i="10"/>
  <c r="X1379" i="10" l="1"/>
  <c r="Y1379" i="10"/>
  <c r="N1380" i="10"/>
  <c r="O1380" i="10" s="1"/>
  <c r="S1380" i="10" s="1"/>
  <c r="T1380" i="10" s="1"/>
  <c r="Z1379" i="10" l="1"/>
  <c r="F1379" i="10" s="1"/>
  <c r="V1380" i="10"/>
  <c r="W1380" i="10" s="1"/>
  <c r="U1380" i="10"/>
  <c r="X1380" i="10" l="1"/>
  <c r="Y1380" i="10"/>
  <c r="N1381" i="10"/>
  <c r="O1381" i="10" s="1"/>
  <c r="S1381" i="10" s="1"/>
  <c r="T1381" i="10" s="1"/>
  <c r="Z1380" i="10" l="1"/>
  <c r="F1380" i="10" s="1"/>
  <c r="V1381" i="10"/>
  <c r="W1381" i="10" s="1"/>
  <c r="U1381" i="10"/>
  <c r="X1381" i="10" l="1"/>
  <c r="Y1381" i="10"/>
  <c r="N1382" i="10"/>
  <c r="O1382" i="10" s="1"/>
  <c r="S1382" i="10" s="1"/>
  <c r="T1382" i="10" s="1"/>
  <c r="Z1381" i="10" l="1"/>
  <c r="F1381" i="10" s="1"/>
  <c r="V1382" i="10"/>
  <c r="W1382" i="10" s="1"/>
  <c r="U1382" i="10"/>
  <c r="X1382" i="10" l="1"/>
  <c r="Y1382" i="10"/>
  <c r="N1383" i="10"/>
  <c r="O1383" i="10" s="1"/>
  <c r="S1383" i="10" s="1"/>
  <c r="T1383" i="10" s="1"/>
  <c r="Z1382" i="10" l="1"/>
  <c r="F1382" i="10" s="1"/>
  <c r="V1383" i="10"/>
  <c r="W1383" i="10" s="1"/>
  <c r="U1383" i="10"/>
  <c r="X1383" i="10" l="1"/>
  <c r="Y1383" i="10"/>
  <c r="N1384" i="10"/>
  <c r="O1384" i="10" s="1"/>
  <c r="S1384" i="10" s="1"/>
  <c r="T1384" i="10" s="1"/>
  <c r="Z1383" i="10" l="1"/>
  <c r="F1383" i="10" s="1"/>
  <c r="V1384" i="10"/>
  <c r="W1384" i="10" s="1"/>
  <c r="U1384" i="10"/>
  <c r="X1384" i="10" l="1"/>
  <c r="Y1384" i="10"/>
  <c r="N1385" i="10"/>
  <c r="O1385" i="10" s="1"/>
  <c r="S1385" i="10" s="1"/>
  <c r="T1385" i="10" s="1"/>
  <c r="Z1384" i="10" l="1"/>
  <c r="F1384" i="10" s="1"/>
  <c r="V1385" i="10"/>
  <c r="W1385" i="10" s="1"/>
  <c r="U1385" i="10"/>
  <c r="X1385" i="10" l="1"/>
  <c r="Y1385" i="10"/>
  <c r="N1386" i="10"/>
  <c r="O1386" i="10" s="1"/>
  <c r="S1386" i="10" s="1"/>
  <c r="T1386" i="10" s="1"/>
  <c r="Z1385" i="10" l="1"/>
  <c r="F1385" i="10" s="1"/>
  <c r="V1386" i="10"/>
  <c r="W1386" i="10" s="1"/>
  <c r="U1386" i="10"/>
  <c r="X1386" i="10" l="1"/>
  <c r="Y1386" i="10"/>
  <c r="N1387" i="10"/>
  <c r="O1387" i="10" s="1"/>
  <c r="S1387" i="10" s="1"/>
  <c r="T1387" i="10" s="1"/>
  <c r="Z1386" i="10" l="1"/>
  <c r="F1386" i="10" s="1"/>
  <c r="V1387" i="10"/>
  <c r="W1387" i="10" s="1"/>
  <c r="U1387" i="10"/>
  <c r="X1387" i="10" l="1"/>
  <c r="N1388" i="10"/>
  <c r="O1388" i="10" s="1"/>
  <c r="S1388" i="10" s="1"/>
  <c r="T1388" i="10" s="1"/>
  <c r="Y1387" i="10"/>
  <c r="Z1387" i="10" l="1"/>
  <c r="F1387" i="10" s="1"/>
  <c r="V1388" i="10"/>
  <c r="W1388" i="10" s="1"/>
  <c r="U1388" i="10"/>
  <c r="X1388" i="10" l="1"/>
  <c r="N1389" i="10"/>
  <c r="O1389" i="10" s="1"/>
  <c r="S1389" i="10" s="1"/>
  <c r="T1389" i="10" s="1"/>
  <c r="Y1388" i="10"/>
  <c r="Z1388" i="10" l="1"/>
  <c r="F1388" i="10" s="1"/>
  <c r="V1389" i="10"/>
  <c r="W1389" i="10" s="1"/>
  <c r="U1389" i="10"/>
  <c r="X1389" i="10" l="1"/>
  <c r="Y1389" i="10"/>
  <c r="N1390" i="10"/>
  <c r="O1390" i="10" s="1"/>
  <c r="S1390" i="10" s="1"/>
  <c r="T1390" i="10" s="1"/>
  <c r="Z1389" i="10" l="1"/>
  <c r="F1389" i="10" s="1"/>
  <c r="V1390" i="10"/>
  <c r="W1390" i="10" s="1"/>
  <c r="U1390" i="10"/>
  <c r="X1390" i="10" l="1"/>
  <c r="N1391" i="10"/>
  <c r="O1391" i="10" s="1"/>
  <c r="S1391" i="10" s="1"/>
  <c r="T1391" i="10" s="1"/>
  <c r="Y1390" i="10"/>
  <c r="Z1390" i="10" l="1"/>
  <c r="F1390" i="10" s="1"/>
  <c r="V1391" i="10"/>
  <c r="W1391" i="10" s="1"/>
  <c r="U1391" i="10"/>
  <c r="X1391" i="10" l="1"/>
  <c r="Y1391" i="10"/>
  <c r="N1392" i="10"/>
  <c r="O1392" i="10" s="1"/>
  <c r="S1392" i="10" s="1"/>
  <c r="T1392" i="10" s="1"/>
  <c r="Z1391" i="10" l="1"/>
  <c r="F1391" i="10" s="1"/>
  <c r="V1392" i="10"/>
  <c r="W1392" i="10" s="1"/>
  <c r="U1392" i="10"/>
  <c r="X1392" i="10" l="1"/>
  <c r="Y1392" i="10"/>
  <c r="N1393" i="10"/>
  <c r="O1393" i="10" s="1"/>
  <c r="S1393" i="10" s="1"/>
  <c r="T1393" i="10" s="1"/>
  <c r="Z1392" i="10" l="1"/>
  <c r="F1392" i="10" s="1"/>
  <c r="V1393" i="10"/>
  <c r="W1393" i="10" s="1"/>
  <c r="U1393" i="10"/>
  <c r="X1393" i="10" l="1"/>
  <c r="Y1393" i="10"/>
  <c r="N1394" i="10"/>
  <c r="O1394" i="10" s="1"/>
  <c r="S1394" i="10" s="1"/>
  <c r="T1394" i="10" s="1"/>
  <c r="Z1393" i="10" l="1"/>
  <c r="F1393" i="10" s="1"/>
  <c r="V1394" i="10"/>
  <c r="W1394" i="10" s="1"/>
  <c r="U1394" i="10"/>
  <c r="X1394" i="10" l="1"/>
  <c r="Y1394" i="10"/>
  <c r="N1395" i="10"/>
  <c r="O1395" i="10" s="1"/>
  <c r="S1395" i="10" s="1"/>
  <c r="T1395" i="10" s="1"/>
  <c r="Z1394" i="10" l="1"/>
  <c r="F1394" i="10" s="1"/>
  <c r="V1395" i="10"/>
  <c r="W1395" i="10" s="1"/>
  <c r="U1395" i="10"/>
  <c r="X1395" i="10" l="1"/>
  <c r="Y1395" i="10"/>
  <c r="N1396" i="10"/>
  <c r="O1396" i="10" s="1"/>
  <c r="S1396" i="10" s="1"/>
  <c r="T1396" i="10" s="1"/>
  <c r="Z1395" i="10" l="1"/>
  <c r="F1395" i="10" s="1"/>
  <c r="V1396" i="10"/>
  <c r="W1396" i="10" s="1"/>
  <c r="U1396" i="10"/>
  <c r="X1396" i="10" l="1"/>
  <c r="Y1396" i="10"/>
  <c r="N1397" i="10"/>
  <c r="O1397" i="10" s="1"/>
  <c r="S1397" i="10" s="1"/>
  <c r="T1397" i="10" s="1"/>
  <c r="Z1396" i="10" l="1"/>
  <c r="F1396" i="10" s="1"/>
  <c r="V1397" i="10"/>
  <c r="W1397" i="10" s="1"/>
  <c r="U1397" i="10"/>
  <c r="X1397" i="10" l="1"/>
  <c r="Y1397" i="10"/>
  <c r="N1398" i="10"/>
  <c r="O1398" i="10" s="1"/>
  <c r="S1398" i="10" s="1"/>
  <c r="T1398" i="10" s="1"/>
  <c r="Z1397" i="10" l="1"/>
  <c r="F1397" i="10" s="1"/>
  <c r="V1398" i="10"/>
  <c r="W1398" i="10" s="1"/>
  <c r="U1398" i="10"/>
  <c r="X1398" i="10" l="1"/>
  <c r="N1399" i="10"/>
  <c r="O1399" i="10" s="1"/>
  <c r="S1399" i="10" s="1"/>
  <c r="T1399" i="10" s="1"/>
  <c r="Y1398" i="10"/>
  <c r="Z1398" i="10" l="1"/>
  <c r="F1398" i="10" s="1"/>
  <c r="V1399" i="10"/>
  <c r="W1399" i="10" s="1"/>
  <c r="U1399" i="10"/>
  <c r="X1399" i="10" l="1"/>
  <c r="Y1399" i="10"/>
  <c r="N1400" i="10"/>
  <c r="O1400" i="10" s="1"/>
  <c r="S1400" i="10" s="1"/>
  <c r="T1400" i="10" s="1"/>
  <c r="Z1399" i="10" l="1"/>
  <c r="F1399" i="10" s="1"/>
  <c r="V1400" i="10"/>
  <c r="W1400" i="10" s="1"/>
  <c r="U1400" i="10"/>
  <c r="X1400" i="10" l="1"/>
  <c r="Y1400" i="10"/>
  <c r="N1401" i="10"/>
  <c r="O1401" i="10" s="1"/>
  <c r="S1401" i="10" s="1"/>
  <c r="T1401" i="10" s="1"/>
  <c r="Z1400" i="10" l="1"/>
  <c r="F1400" i="10" s="1"/>
  <c r="V1401" i="10"/>
  <c r="W1401" i="10" s="1"/>
  <c r="U1401" i="10"/>
  <c r="X1401" i="10" l="1"/>
  <c r="N1402" i="10"/>
  <c r="O1402" i="10" s="1"/>
  <c r="S1402" i="10" s="1"/>
  <c r="T1402" i="10" s="1"/>
  <c r="Y1401" i="10"/>
  <c r="Z1401" i="10" l="1"/>
  <c r="F1401" i="10" s="1"/>
  <c r="V1402" i="10"/>
  <c r="W1402" i="10" s="1"/>
  <c r="U1402" i="10"/>
  <c r="X1402" i="10" l="1"/>
  <c r="Y1402" i="10"/>
  <c r="N1403" i="10"/>
  <c r="O1403" i="10" s="1"/>
  <c r="S1403" i="10" s="1"/>
  <c r="T1403" i="10" s="1"/>
  <c r="Z1402" i="10" l="1"/>
  <c r="F1402" i="10" s="1"/>
  <c r="V1403" i="10"/>
  <c r="W1403" i="10" s="1"/>
  <c r="U1403" i="10"/>
  <c r="X1403" i="10" l="1"/>
  <c r="Y1403" i="10"/>
  <c r="N1404" i="10"/>
  <c r="O1404" i="10" s="1"/>
  <c r="S1404" i="10" s="1"/>
  <c r="T1404" i="10" s="1"/>
  <c r="Z1403" i="10" l="1"/>
  <c r="F1403" i="10" s="1"/>
  <c r="V1404" i="10"/>
  <c r="W1404" i="10" s="1"/>
  <c r="U1404" i="10"/>
  <c r="X1404" i="10" l="1"/>
  <c r="Y1404" i="10"/>
  <c r="N1405" i="10"/>
  <c r="O1405" i="10" s="1"/>
  <c r="S1405" i="10" s="1"/>
  <c r="T1405" i="10" s="1"/>
  <c r="Z1404" i="10" l="1"/>
  <c r="F1404" i="10" s="1"/>
  <c r="V1405" i="10"/>
  <c r="W1405" i="10" s="1"/>
  <c r="U1405" i="10"/>
  <c r="X1405" i="10" l="1"/>
  <c r="Y1405" i="10"/>
  <c r="N1406" i="10"/>
  <c r="O1406" i="10" s="1"/>
  <c r="S1406" i="10" s="1"/>
  <c r="T1406" i="10" s="1"/>
  <c r="Z1405" i="10" l="1"/>
  <c r="F1405" i="10" s="1"/>
  <c r="V1406" i="10"/>
  <c r="W1406" i="10" s="1"/>
  <c r="U1406" i="10"/>
  <c r="X1406" i="10" l="1"/>
  <c r="Y1406" i="10"/>
  <c r="N1407" i="10"/>
  <c r="O1407" i="10" s="1"/>
  <c r="S1407" i="10" s="1"/>
  <c r="T1407" i="10" s="1"/>
  <c r="Z1406" i="10" l="1"/>
  <c r="F1406" i="10" s="1"/>
  <c r="V1407" i="10"/>
  <c r="W1407" i="10" s="1"/>
  <c r="U1407" i="10"/>
  <c r="X1407" i="10" l="1"/>
  <c r="Y1407" i="10"/>
  <c r="N1408" i="10"/>
  <c r="O1408" i="10" s="1"/>
  <c r="S1408" i="10" s="1"/>
  <c r="T1408" i="10" s="1"/>
  <c r="Z1407" i="10" l="1"/>
  <c r="F1407" i="10" s="1"/>
  <c r="V1408" i="10"/>
  <c r="W1408" i="10" s="1"/>
  <c r="U1408" i="10"/>
  <c r="X1408" i="10" l="1"/>
  <c r="Y1408" i="10"/>
  <c r="N1409" i="10"/>
  <c r="O1409" i="10" s="1"/>
  <c r="S1409" i="10" s="1"/>
  <c r="T1409" i="10" s="1"/>
  <c r="Z1408" i="10" l="1"/>
  <c r="F1408" i="10" s="1"/>
  <c r="V1409" i="10"/>
  <c r="W1409" i="10" s="1"/>
  <c r="U1409" i="10"/>
  <c r="X1409" i="10" l="1"/>
  <c r="Y1409" i="10"/>
  <c r="N1410" i="10"/>
  <c r="O1410" i="10" s="1"/>
  <c r="S1410" i="10" s="1"/>
  <c r="T1410" i="10" s="1"/>
  <c r="Z1409" i="10" l="1"/>
  <c r="F1409" i="10" s="1"/>
  <c r="V1410" i="10"/>
  <c r="W1410" i="10" s="1"/>
  <c r="U1410" i="10"/>
  <c r="X1410" i="10" l="1"/>
  <c r="N1411" i="10"/>
  <c r="O1411" i="10" s="1"/>
  <c r="S1411" i="10" s="1"/>
  <c r="T1411" i="10" s="1"/>
  <c r="Y1410" i="10"/>
  <c r="Z1410" i="10" l="1"/>
  <c r="F1410" i="10" s="1"/>
  <c r="V1411" i="10"/>
  <c r="W1411" i="10" s="1"/>
  <c r="U1411" i="10"/>
  <c r="X1411" i="10" l="1"/>
  <c r="Y1411" i="10"/>
  <c r="N1412" i="10"/>
  <c r="O1412" i="10" s="1"/>
  <c r="S1412" i="10" s="1"/>
  <c r="T1412" i="10" s="1"/>
  <c r="Z1411" i="10" l="1"/>
  <c r="F1411" i="10" s="1"/>
  <c r="V1412" i="10"/>
  <c r="W1412" i="10" s="1"/>
  <c r="U1412" i="10"/>
  <c r="X1412" i="10" l="1"/>
  <c r="Y1412" i="10"/>
  <c r="N1413" i="10"/>
  <c r="O1413" i="10" s="1"/>
  <c r="S1413" i="10" s="1"/>
  <c r="T1413" i="10" s="1"/>
  <c r="Z1412" i="10" l="1"/>
  <c r="F1412" i="10" s="1"/>
  <c r="V1413" i="10"/>
  <c r="W1413" i="10" s="1"/>
  <c r="U1413" i="10"/>
  <c r="X1413" i="10" l="1"/>
  <c r="N1414" i="10"/>
  <c r="O1414" i="10" s="1"/>
  <c r="S1414" i="10" s="1"/>
  <c r="T1414" i="10" s="1"/>
  <c r="Y1413" i="10"/>
  <c r="Z1413" i="10" l="1"/>
  <c r="F1413" i="10" s="1"/>
  <c r="V1414" i="10"/>
  <c r="W1414" i="10" s="1"/>
  <c r="U1414" i="10"/>
  <c r="X1414" i="10" l="1"/>
  <c r="N1415" i="10"/>
  <c r="O1415" i="10" s="1"/>
  <c r="S1415" i="10" s="1"/>
  <c r="T1415" i="10" s="1"/>
  <c r="Y1414" i="10"/>
  <c r="Z1414" i="10" l="1"/>
  <c r="F1414" i="10" s="1"/>
  <c r="V1415" i="10"/>
  <c r="W1415" i="10" s="1"/>
  <c r="U1415" i="10"/>
  <c r="X1415" i="10" l="1"/>
  <c r="Y1415" i="10"/>
  <c r="N1416" i="10"/>
  <c r="O1416" i="10" s="1"/>
  <c r="S1416" i="10" s="1"/>
  <c r="T1416" i="10" s="1"/>
  <c r="Z1415" i="10" l="1"/>
  <c r="F1415" i="10" s="1"/>
  <c r="V1416" i="10"/>
  <c r="W1416" i="10" s="1"/>
  <c r="U1416" i="10"/>
  <c r="X1416" i="10" l="1"/>
  <c r="N1417" i="10"/>
  <c r="O1417" i="10" s="1"/>
  <c r="S1417" i="10" s="1"/>
  <c r="T1417" i="10" s="1"/>
  <c r="Y1416" i="10"/>
  <c r="Z1416" i="10" l="1"/>
  <c r="F1416" i="10" s="1"/>
  <c r="V1417" i="10"/>
  <c r="W1417" i="10" s="1"/>
  <c r="U1417" i="10"/>
  <c r="X1417" i="10" l="1"/>
  <c r="Y1417" i="10"/>
  <c r="N1418" i="10"/>
  <c r="O1418" i="10" s="1"/>
  <c r="S1418" i="10" s="1"/>
  <c r="T1418" i="10" s="1"/>
  <c r="Z1417" i="10" l="1"/>
  <c r="F1417" i="10" s="1"/>
  <c r="V1418" i="10"/>
  <c r="W1418" i="10" s="1"/>
  <c r="U1418" i="10"/>
  <c r="X1418" i="10" l="1"/>
  <c r="N1419" i="10"/>
  <c r="O1419" i="10" s="1"/>
  <c r="S1419" i="10" s="1"/>
  <c r="T1419" i="10" s="1"/>
  <c r="Y1418" i="10"/>
  <c r="Z1418" i="10" l="1"/>
  <c r="F1418" i="10" s="1"/>
  <c r="V1419" i="10"/>
  <c r="W1419" i="10" s="1"/>
  <c r="U1419" i="10"/>
  <c r="X1419" i="10" l="1"/>
  <c r="N1420" i="10"/>
  <c r="O1420" i="10" s="1"/>
  <c r="S1420" i="10" s="1"/>
  <c r="T1420" i="10" s="1"/>
  <c r="Y1419" i="10"/>
  <c r="Z1419" i="10" l="1"/>
  <c r="F1419" i="10" s="1"/>
  <c r="V1420" i="10"/>
  <c r="W1420" i="10" s="1"/>
  <c r="U1420" i="10"/>
  <c r="X1420" i="10" l="1"/>
  <c r="N1421" i="10"/>
  <c r="O1421" i="10" s="1"/>
  <c r="S1421" i="10" s="1"/>
  <c r="T1421" i="10" s="1"/>
  <c r="Y1420" i="10"/>
  <c r="Z1420" i="10" l="1"/>
  <c r="F1420" i="10" s="1"/>
  <c r="V1421" i="10"/>
  <c r="W1421" i="10" s="1"/>
  <c r="U1421" i="10"/>
  <c r="X1421" i="10" l="1"/>
  <c r="Y1421" i="10"/>
  <c r="N1422" i="10"/>
  <c r="O1422" i="10" s="1"/>
  <c r="S1422" i="10" s="1"/>
  <c r="T1422" i="10" s="1"/>
  <c r="Z1421" i="10" l="1"/>
  <c r="F1421" i="10" s="1"/>
  <c r="V1422" i="10"/>
  <c r="W1422" i="10" s="1"/>
  <c r="U1422" i="10"/>
  <c r="X1422" i="10" l="1"/>
  <c r="Y1422" i="10"/>
  <c r="N1423" i="10"/>
  <c r="O1423" i="10" s="1"/>
  <c r="S1423" i="10" s="1"/>
  <c r="T1423" i="10" s="1"/>
  <c r="Z1422" i="10" l="1"/>
  <c r="F1422" i="10" s="1"/>
  <c r="V1423" i="10"/>
  <c r="W1423" i="10" s="1"/>
  <c r="U1423" i="10"/>
  <c r="X1423" i="10" l="1"/>
  <c r="Y1423" i="10"/>
  <c r="N1424" i="10"/>
  <c r="O1424" i="10" s="1"/>
  <c r="S1424" i="10" s="1"/>
  <c r="T1424" i="10" s="1"/>
  <c r="Z1423" i="10" l="1"/>
  <c r="F1423" i="10" s="1"/>
  <c r="V1424" i="10"/>
  <c r="W1424" i="10" s="1"/>
  <c r="U1424" i="10"/>
  <c r="X1424" i="10" l="1"/>
  <c r="Y1424" i="10"/>
  <c r="N1425" i="10"/>
  <c r="O1425" i="10" s="1"/>
  <c r="S1425" i="10" s="1"/>
  <c r="T1425" i="10" s="1"/>
  <c r="Z1424" i="10" l="1"/>
  <c r="F1424" i="10" s="1"/>
  <c r="V1425" i="10"/>
  <c r="W1425" i="10" s="1"/>
  <c r="U1425" i="10"/>
  <c r="X1425" i="10" l="1"/>
  <c r="N1426" i="10"/>
  <c r="O1426" i="10" s="1"/>
  <c r="S1426" i="10" s="1"/>
  <c r="T1426" i="10" s="1"/>
  <c r="Y1425" i="10"/>
  <c r="Z1425" i="10" l="1"/>
  <c r="F1425" i="10" s="1"/>
  <c r="V1426" i="10"/>
  <c r="W1426" i="10" s="1"/>
  <c r="U1426" i="10"/>
  <c r="X1426" i="10" l="1"/>
  <c r="N1427" i="10"/>
  <c r="O1427" i="10" s="1"/>
  <c r="S1427" i="10" s="1"/>
  <c r="T1427" i="10" s="1"/>
  <c r="Y1426" i="10"/>
  <c r="Z1426" i="10" l="1"/>
  <c r="F1426" i="10" s="1"/>
  <c r="V1427" i="10"/>
  <c r="W1427" i="10" s="1"/>
  <c r="U1427" i="10"/>
  <c r="X1427" i="10" l="1"/>
  <c r="N1428" i="10"/>
  <c r="O1428" i="10" s="1"/>
  <c r="S1428" i="10" s="1"/>
  <c r="T1428" i="10" s="1"/>
  <c r="Y1427" i="10"/>
  <c r="Z1427" i="10" l="1"/>
  <c r="F1427" i="10" s="1"/>
  <c r="V1428" i="10"/>
  <c r="W1428" i="10" s="1"/>
  <c r="U1428" i="10"/>
  <c r="X1428" i="10" l="1"/>
  <c r="Y1428" i="10"/>
  <c r="N1429" i="10"/>
  <c r="O1429" i="10" s="1"/>
  <c r="S1429" i="10" s="1"/>
  <c r="T1429" i="10" s="1"/>
  <c r="Z1428" i="10" l="1"/>
  <c r="F1428" i="10" s="1"/>
  <c r="V1429" i="10"/>
  <c r="W1429" i="10" s="1"/>
  <c r="U1429" i="10"/>
  <c r="X1429" i="10" l="1"/>
  <c r="N1430" i="10"/>
  <c r="O1430" i="10" s="1"/>
  <c r="S1430" i="10" s="1"/>
  <c r="T1430" i="10" s="1"/>
  <c r="Y1429" i="10"/>
  <c r="Z1429" i="10" l="1"/>
  <c r="F1429" i="10" s="1"/>
  <c r="V1430" i="10"/>
  <c r="W1430" i="10" s="1"/>
  <c r="U1430" i="10"/>
  <c r="X1430" i="10" l="1"/>
  <c r="N1431" i="10"/>
  <c r="O1431" i="10" s="1"/>
  <c r="S1431" i="10" s="1"/>
  <c r="T1431" i="10" s="1"/>
  <c r="Y1430" i="10"/>
  <c r="Z1430" i="10" l="1"/>
  <c r="F1430" i="10" s="1"/>
  <c r="V1431" i="10"/>
  <c r="W1431" i="10" s="1"/>
  <c r="U1431" i="10"/>
  <c r="X1431" i="10" l="1"/>
  <c r="Y1431" i="10"/>
  <c r="N1432" i="10"/>
  <c r="O1432" i="10" s="1"/>
  <c r="S1432" i="10" s="1"/>
  <c r="T1432" i="10" s="1"/>
  <c r="Z1431" i="10" l="1"/>
  <c r="F1431" i="10" s="1"/>
  <c r="V1432" i="10"/>
  <c r="W1432" i="10" s="1"/>
  <c r="U1432" i="10"/>
  <c r="X1432" i="10" l="1"/>
  <c r="Y1432" i="10"/>
  <c r="N1433" i="10"/>
  <c r="O1433" i="10" s="1"/>
  <c r="S1433" i="10" s="1"/>
  <c r="T1433" i="10" s="1"/>
  <c r="Z1432" i="10" l="1"/>
  <c r="F1432" i="10" s="1"/>
  <c r="V1433" i="10"/>
  <c r="W1433" i="10" s="1"/>
  <c r="U1433" i="10"/>
  <c r="X1433" i="10" l="1"/>
  <c r="Y1433" i="10"/>
  <c r="N1434" i="10"/>
  <c r="O1434" i="10" s="1"/>
  <c r="S1434" i="10" s="1"/>
  <c r="T1434" i="10" s="1"/>
  <c r="Z1433" i="10" l="1"/>
  <c r="F1433" i="10" s="1"/>
  <c r="V1434" i="10"/>
  <c r="W1434" i="10" s="1"/>
  <c r="U1434" i="10"/>
  <c r="X1434" i="10" l="1"/>
  <c r="Y1434" i="10"/>
  <c r="N1435" i="10"/>
  <c r="O1435" i="10" s="1"/>
  <c r="S1435" i="10" s="1"/>
  <c r="T1435" i="10" s="1"/>
  <c r="Z1434" i="10" l="1"/>
  <c r="F1434" i="10" s="1"/>
  <c r="V1435" i="10"/>
  <c r="W1435" i="10" s="1"/>
  <c r="U1435" i="10"/>
  <c r="X1435" i="10" l="1"/>
  <c r="Y1435" i="10"/>
  <c r="N1436" i="10"/>
  <c r="O1436" i="10" s="1"/>
  <c r="S1436" i="10" s="1"/>
  <c r="T1436" i="10" s="1"/>
  <c r="Z1435" i="10" l="1"/>
  <c r="F1435" i="10" s="1"/>
  <c r="V1436" i="10"/>
  <c r="W1436" i="10" s="1"/>
  <c r="U1436" i="10"/>
  <c r="X1436" i="10" l="1"/>
  <c r="N1437" i="10"/>
  <c r="O1437" i="10" s="1"/>
  <c r="S1437" i="10" s="1"/>
  <c r="T1437" i="10" s="1"/>
  <c r="Y1436" i="10"/>
  <c r="Z1436" i="10" l="1"/>
  <c r="F1436" i="10" s="1"/>
  <c r="V1437" i="10"/>
  <c r="W1437" i="10" s="1"/>
  <c r="U1437" i="10"/>
  <c r="X1437" i="10" l="1"/>
  <c r="N1438" i="10"/>
  <c r="O1438" i="10" s="1"/>
  <c r="S1438" i="10" s="1"/>
  <c r="T1438" i="10" s="1"/>
  <c r="Y1437" i="10"/>
  <c r="Z1437" i="10" l="1"/>
  <c r="F1437" i="10" s="1"/>
  <c r="V1438" i="10"/>
  <c r="W1438" i="10" s="1"/>
  <c r="U1438" i="10"/>
  <c r="X1438" i="10" l="1"/>
  <c r="N1439" i="10"/>
  <c r="O1439" i="10" s="1"/>
  <c r="S1439" i="10" s="1"/>
  <c r="T1439" i="10" s="1"/>
  <c r="Y1438" i="10"/>
  <c r="Z1438" i="10" l="1"/>
  <c r="F1438" i="10" s="1"/>
  <c r="V1439" i="10"/>
  <c r="W1439" i="10" s="1"/>
  <c r="U1439" i="10"/>
  <c r="X1439" i="10" l="1"/>
  <c r="N1440" i="10"/>
  <c r="O1440" i="10" s="1"/>
  <c r="S1440" i="10" s="1"/>
  <c r="T1440" i="10" s="1"/>
  <c r="Y1439" i="10"/>
  <c r="Z1439" i="10" l="1"/>
  <c r="F1439" i="10" s="1"/>
  <c r="V1440" i="10"/>
  <c r="W1440" i="10" s="1"/>
  <c r="U1440" i="10"/>
  <c r="X1440" i="10" l="1"/>
  <c r="Y1440" i="10"/>
  <c r="N1441" i="10"/>
  <c r="O1441" i="10" s="1"/>
  <c r="S1441" i="10" s="1"/>
  <c r="T1441" i="10" s="1"/>
  <c r="Z1440" i="10" l="1"/>
  <c r="F1440" i="10" s="1"/>
  <c r="V1441" i="10"/>
  <c r="W1441" i="10" s="1"/>
  <c r="U1441" i="10"/>
  <c r="X1441" i="10" l="1"/>
  <c r="N1442" i="10"/>
  <c r="O1442" i="10" s="1"/>
  <c r="S1442" i="10" s="1"/>
  <c r="T1442" i="10" s="1"/>
  <c r="Y1441" i="10"/>
  <c r="Z1441" i="10" l="1"/>
  <c r="F1441" i="10" s="1"/>
  <c r="V1442" i="10"/>
  <c r="W1442" i="10" s="1"/>
  <c r="U1442" i="10"/>
  <c r="X1442" i="10" l="1"/>
  <c r="Y1442" i="10"/>
  <c r="N1443" i="10"/>
  <c r="O1443" i="10" s="1"/>
  <c r="S1443" i="10" s="1"/>
  <c r="T1443" i="10" s="1"/>
  <c r="Z1442" i="10" l="1"/>
  <c r="F1442" i="10" s="1"/>
  <c r="V1443" i="10"/>
  <c r="W1443" i="10" s="1"/>
  <c r="U1443" i="10"/>
  <c r="X1443" i="10" l="1"/>
  <c r="Y1443" i="10"/>
  <c r="N1444" i="10"/>
  <c r="O1444" i="10" s="1"/>
  <c r="S1444" i="10" s="1"/>
  <c r="T1444" i="10" s="1"/>
  <c r="Z1443" i="10" l="1"/>
  <c r="F1443" i="10" s="1"/>
  <c r="V1444" i="10"/>
  <c r="W1444" i="10" s="1"/>
  <c r="U1444" i="10"/>
  <c r="X1444" i="10" l="1"/>
  <c r="N1445" i="10"/>
  <c r="O1445" i="10" s="1"/>
  <c r="S1445" i="10" s="1"/>
  <c r="T1445" i="10" s="1"/>
  <c r="Y1444" i="10"/>
  <c r="Z1444" i="10" l="1"/>
  <c r="F1444" i="10" s="1"/>
  <c r="V1445" i="10"/>
  <c r="W1445" i="10" s="1"/>
  <c r="U1445" i="10"/>
  <c r="X1445" i="10" l="1"/>
  <c r="N1446" i="10"/>
  <c r="O1446" i="10" s="1"/>
  <c r="S1446" i="10" s="1"/>
  <c r="T1446" i="10" s="1"/>
  <c r="Y1445" i="10"/>
  <c r="Z1445" i="10" l="1"/>
  <c r="F1445" i="10" s="1"/>
  <c r="V1446" i="10"/>
  <c r="W1446" i="10" s="1"/>
  <c r="U1446" i="10"/>
  <c r="X1446" i="10" l="1"/>
  <c r="Y1446" i="10"/>
  <c r="N1447" i="10"/>
  <c r="O1447" i="10" s="1"/>
  <c r="S1447" i="10" s="1"/>
  <c r="T1447" i="10" s="1"/>
  <c r="Z1446" i="10" l="1"/>
  <c r="F1446" i="10" s="1"/>
  <c r="V1447" i="10"/>
  <c r="W1447" i="10" s="1"/>
  <c r="U1447" i="10"/>
  <c r="X1447" i="10" l="1"/>
  <c r="N1448" i="10"/>
  <c r="O1448" i="10" s="1"/>
  <c r="S1448" i="10" s="1"/>
  <c r="T1448" i="10" s="1"/>
  <c r="Y1447" i="10"/>
  <c r="Z1447" i="10" l="1"/>
  <c r="F1447" i="10" s="1"/>
  <c r="V1448" i="10"/>
  <c r="W1448" i="10" s="1"/>
  <c r="U1448" i="10"/>
  <c r="X1448" i="10" l="1"/>
  <c r="Y1448" i="10"/>
  <c r="N1449" i="10"/>
  <c r="O1449" i="10" s="1"/>
  <c r="S1449" i="10" s="1"/>
  <c r="T1449" i="10" s="1"/>
  <c r="Z1448" i="10" l="1"/>
  <c r="F1448" i="10" s="1"/>
  <c r="V1449" i="10"/>
  <c r="W1449" i="10" s="1"/>
  <c r="U1449" i="10"/>
  <c r="X1449" i="10" l="1"/>
  <c r="N1450" i="10"/>
  <c r="O1450" i="10" s="1"/>
  <c r="S1450" i="10" s="1"/>
  <c r="T1450" i="10" s="1"/>
  <c r="Y1449" i="10"/>
  <c r="Z1449" i="10" l="1"/>
  <c r="F1449" i="10" s="1"/>
  <c r="V1450" i="10"/>
  <c r="W1450" i="10" s="1"/>
  <c r="U1450" i="10"/>
  <c r="X1450" i="10" l="1"/>
  <c r="Y1450" i="10"/>
  <c r="N1451" i="10"/>
  <c r="O1451" i="10" s="1"/>
  <c r="S1451" i="10" s="1"/>
  <c r="T1451" i="10" s="1"/>
  <c r="Z1450" i="10" l="1"/>
  <c r="F1450" i="10" s="1"/>
  <c r="V1451" i="10"/>
  <c r="W1451" i="10" s="1"/>
  <c r="U1451" i="10"/>
  <c r="X1451" i="10" l="1"/>
  <c r="Y1451" i="10"/>
  <c r="N1452" i="10"/>
  <c r="O1452" i="10" s="1"/>
  <c r="S1452" i="10" s="1"/>
  <c r="T1452" i="10" s="1"/>
  <c r="Z1451" i="10" l="1"/>
  <c r="F1451" i="10" s="1"/>
  <c r="V1452" i="10"/>
  <c r="W1452" i="10" s="1"/>
  <c r="U1452" i="10"/>
  <c r="X1452" i="10" l="1"/>
  <c r="Y1452" i="10"/>
  <c r="N1453" i="10"/>
  <c r="O1453" i="10" s="1"/>
  <c r="S1453" i="10" s="1"/>
  <c r="T1453" i="10" s="1"/>
  <c r="Z1452" i="10" l="1"/>
  <c r="F1452" i="10" s="1"/>
  <c r="V1453" i="10"/>
  <c r="W1453" i="10" s="1"/>
  <c r="U1453" i="10"/>
  <c r="X1453" i="10" l="1"/>
  <c r="Y1453" i="10"/>
  <c r="N1454" i="10"/>
  <c r="O1454" i="10" s="1"/>
  <c r="S1454" i="10" s="1"/>
  <c r="T1454" i="10" s="1"/>
  <c r="Z1453" i="10" l="1"/>
  <c r="F1453" i="10" s="1"/>
  <c r="V1454" i="10"/>
  <c r="W1454" i="10" s="1"/>
  <c r="U1454" i="10"/>
  <c r="X1454" i="10" l="1"/>
  <c r="N1455" i="10"/>
  <c r="O1455" i="10" s="1"/>
  <c r="S1455" i="10" s="1"/>
  <c r="T1455" i="10" s="1"/>
  <c r="Y1454" i="10"/>
  <c r="Z1454" i="10" l="1"/>
  <c r="F1454" i="10" s="1"/>
  <c r="V1455" i="10"/>
  <c r="W1455" i="10" s="1"/>
  <c r="U1455" i="10"/>
  <c r="X1455" i="10" l="1"/>
  <c r="Y1455" i="10"/>
  <c r="N1456" i="10"/>
  <c r="O1456" i="10" s="1"/>
  <c r="S1456" i="10" s="1"/>
  <c r="T1456" i="10" s="1"/>
  <c r="Z1455" i="10" l="1"/>
  <c r="F1455" i="10" s="1"/>
  <c r="V1456" i="10"/>
  <c r="W1456" i="10" s="1"/>
  <c r="U1456" i="10"/>
  <c r="X1456" i="10" l="1"/>
  <c r="Y1456" i="10"/>
  <c r="N1457" i="10"/>
  <c r="O1457" i="10" s="1"/>
  <c r="S1457" i="10" s="1"/>
  <c r="T1457" i="10" s="1"/>
  <c r="Z1456" i="10" l="1"/>
  <c r="F1456" i="10" s="1"/>
  <c r="V1457" i="10"/>
  <c r="W1457" i="10" s="1"/>
  <c r="U1457" i="10"/>
  <c r="X1457" i="10" l="1"/>
  <c r="Y1457" i="10"/>
  <c r="N1458" i="10"/>
  <c r="O1458" i="10" s="1"/>
  <c r="S1458" i="10" s="1"/>
  <c r="T1458" i="10" s="1"/>
  <c r="Z1457" i="10" l="1"/>
  <c r="F1457" i="10" s="1"/>
  <c r="V1458" i="10"/>
  <c r="W1458" i="10" s="1"/>
  <c r="U1458" i="10"/>
  <c r="X1458" i="10" l="1"/>
  <c r="Y1458" i="10"/>
  <c r="N1459" i="10"/>
  <c r="O1459" i="10" s="1"/>
  <c r="S1459" i="10" s="1"/>
  <c r="T1459" i="10" s="1"/>
  <c r="Z1458" i="10" l="1"/>
  <c r="F1458" i="10" s="1"/>
  <c r="V1459" i="10"/>
  <c r="W1459" i="10" s="1"/>
  <c r="U1459" i="10"/>
  <c r="X1459" i="10" l="1"/>
  <c r="N1460" i="10"/>
  <c r="O1460" i="10" s="1"/>
  <c r="S1460" i="10" s="1"/>
  <c r="T1460" i="10" s="1"/>
  <c r="Y1459" i="10"/>
  <c r="Z1459" i="10" l="1"/>
  <c r="F1459" i="10" s="1"/>
  <c r="V1460" i="10"/>
  <c r="W1460" i="10" s="1"/>
  <c r="U1460" i="10"/>
  <c r="X1460" i="10" l="1"/>
  <c r="N1461" i="10"/>
  <c r="O1461" i="10" s="1"/>
  <c r="S1461" i="10" s="1"/>
  <c r="T1461" i="10" s="1"/>
  <c r="Y1460" i="10"/>
  <c r="Z1460" i="10" l="1"/>
  <c r="F1460" i="10" s="1"/>
  <c r="V1461" i="10"/>
  <c r="W1461" i="10" s="1"/>
  <c r="U1461" i="10"/>
  <c r="X1461" i="10" l="1"/>
  <c r="Y1461" i="10"/>
  <c r="N1462" i="10"/>
  <c r="O1462" i="10" s="1"/>
  <c r="S1462" i="10" s="1"/>
  <c r="T1462" i="10" s="1"/>
  <c r="Z1461" i="10" l="1"/>
  <c r="F1461" i="10" s="1"/>
  <c r="V1462" i="10"/>
  <c r="W1462" i="10" s="1"/>
  <c r="U1462" i="10"/>
  <c r="X1462" i="10" l="1"/>
  <c r="N1463" i="10"/>
  <c r="O1463" i="10" s="1"/>
  <c r="S1463" i="10" s="1"/>
  <c r="T1463" i="10" s="1"/>
  <c r="Y1462" i="10"/>
  <c r="Z1462" i="10" l="1"/>
  <c r="F1462" i="10" s="1"/>
  <c r="V1463" i="10"/>
  <c r="W1463" i="10" s="1"/>
  <c r="U1463" i="10"/>
  <c r="X1463" i="10" l="1"/>
  <c r="N1464" i="10"/>
  <c r="O1464" i="10" s="1"/>
  <c r="S1464" i="10" s="1"/>
  <c r="T1464" i="10" s="1"/>
  <c r="Y1463" i="10"/>
  <c r="Z1463" i="10" l="1"/>
  <c r="F1463" i="10" s="1"/>
  <c r="V1464" i="10"/>
  <c r="W1464" i="10" s="1"/>
  <c r="U1464" i="10"/>
  <c r="X1464" i="10" l="1"/>
  <c r="N1465" i="10"/>
  <c r="O1465" i="10" s="1"/>
  <c r="S1465" i="10" s="1"/>
  <c r="T1465" i="10" s="1"/>
  <c r="Y1464" i="10"/>
  <c r="Z1464" i="10" l="1"/>
  <c r="F1464" i="10" s="1"/>
  <c r="V1465" i="10"/>
  <c r="W1465" i="10" s="1"/>
  <c r="U1465" i="10"/>
  <c r="X1465" i="10" l="1"/>
  <c r="Y1465" i="10"/>
  <c r="N1466" i="10"/>
  <c r="O1466" i="10" s="1"/>
  <c r="S1466" i="10" s="1"/>
  <c r="T1466" i="10" s="1"/>
  <c r="Z1465" i="10" l="1"/>
  <c r="F1465" i="10" s="1"/>
  <c r="V1466" i="10"/>
  <c r="W1466" i="10" s="1"/>
  <c r="U1466" i="10"/>
  <c r="X1466" i="10" l="1"/>
  <c r="Y1466" i="10"/>
  <c r="N1467" i="10"/>
  <c r="O1467" i="10" s="1"/>
  <c r="S1467" i="10" s="1"/>
  <c r="T1467" i="10" s="1"/>
  <c r="Z1466" i="10" l="1"/>
  <c r="F1466" i="10" s="1"/>
  <c r="V1467" i="10"/>
  <c r="W1467" i="10" s="1"/>
  <c r="U1467" i="10"/>
  <c r="X1467" i="10" l="1"/>
  <c r="N1468" i="10"/>
  <c r="O1468" i="10" s="1"/>
  <c r="S1468" i="10" s="1"/>
  <c r="T1468" i="10" s="1"/>
  <c r="Y1467" i="10"/>
  <c r="Z1467" i="10" l="1"/>
  <c r="F1467" i="10" s="1"/>
  <c r="V1468" i="10"/>
  <c r="W1468" i="10" s="1"/>
  <c r="U1468" i="10"/>
  <c r="X1468" i="10" l="1"/>
  <c r="N1469" i="10"/>
  <c r="O1469" i="10" s="1"/>
  <c r="S1469" i="10" s="1"/>
  <c r="T1469" i="10" s="1"/>
  <c r="Y1468" i="10"/>
  <c r="Z1468" i="10" l="1"/>
  <c r="F1468" i="10" s="1"/>
  <c r="V1469" i="10"/>
  <c r="W1469" i="10" s="1"/>
  <c r="U1469" i="10"/>
  <c r="X1469" i="10" l="1"/>
  <c r="Y1469" i="10"/>
  <c r="N1470" i="10"/>
  <c r="O1470" i="10" s="1"/>
  <c r="S1470" i="10" s="1"/>
  <c r="T1470" i="10" s="1"/>
  <c r="Z1469" i="10" l="1"/>
  <c r="F1469" i="10" s="1"/>
  <c r="V1470" i="10"/>
  <c r="W1470" i="10" s="1"/>
  <c r="U1470" i="10"/>
  <c r="X1470" i="10" l="1"/>
  <c r="N1471" i="10"/>
  <c r="O1471" i="10" s="1"/>
  <c r="S1471" i="10" s="1"/>
  <c r="T1471" i="10" s="1"/>
  <c r="Y1470" i="10"/>
  <c r="Z1470" i="10" l="1"/>
  <c r="F1470" i="10" s="1"/>
  <c r="V1471" i="10"/>
  <c r="W1471" i="10" s="1"/>
  <c r="U1471" i="10"/>
  <c r="X1471" i="10" l="1"/>
  <c r="Y1471" i="10"/>
  <c r="N1472" i="10"/>
  <c r="O1472" i="10" s="1"/>
  <c r="S1472" i="10" s="1"/>
  <c r="T1472" i="10" s="1"/>
  <c r="Z1471" i="10" l="1"/>
  <c r="F1471" i="10" s="1"/>
  <c r="V1472" i="10"/>
  <c r="W1472" i="10" s="1"/>
  <c r="U1472" i="10"/>
  <c r="X1472" i="10" l="1"/>
  <c r="Y1472" i="10"/>
  <c r="N1473" i="10"/>
  <c r="O1473" i="10" s="1"/>
  <c r="S1473" i="10" s="1"/>
  <c r="T1473" i="10" s="1"/>
  <c r="Z1472" i="10" l="1"/>
  <c r="F1472" i="10" s="1"/>
  <c r="V1473" i="10"/>
  <c r="W1473" i="10" s="1"/>
  <c r="U1473" i="10"/>
  <c r="X1473" i="10" l="1"/>
  <c r="Y1473" i="10"/>
  <c r="N1474" i="10"/>
  <c r="O1474" i="10" s="1"/>
  <c r="S1474" i="10" s="1"/>
  <c r="T1474" i="10" s="1"/>
  <c r="Z1473" i="10" l="1"/>
  <c r="F1473" i="10" s="1"/>
  <c r="V1474" i="10"/>
  <c r="W1474" i="10" s="1"/>
  <c r="U1474" i="10"/>
  <c r="X1474" i="10" l="1"/>
  <c r="Y1474" i="10"/>
  <c r="N1475" i="10"/>
  <c r="O1475" i="10" s="1"/>
  <c r="S1475" i="10" s="1"/>
  <c r="T1475" i="10" s="1"/>
  <c r="Z1474" i="10" l="1"/>
  <c r="F1474" i="10" s="1"/>
  <c r="V1475" i="10"/>
  <c r="W1475" i="10" s="1"/>
  <c r="U1475" i="10"/>
  <c r="X1475" i="10" l="1"/>
  <c r="Y1475" i="10"/>
  <c r="N1476" i="10"/>
  <c r="O1476" i="10" s="1"/>
  <c r="S1476" i="10" s="1"/>
  <c r="T1476" i="10" s="1"/>
  <c r="Z1475" i="10" l="1"/>
  <c r="F1475" i="10" s="1"/>
  <c r="V1476" i="10"/>
  <c r="W1476" i="10" s="1"/>
  <c r="U1476" i="10"/>
  <c r="X1476" i="10" l="1"/>
  <c r="Y1476" i="10"/>
  <c r="N1477" i="10"/>
  <c r="O1477" i="10" s="1"/>
  <c r="S1477" i="10" s="1"/>
  <c r="T1477" i="10" s="1"/>
  <c r="Z1476" i="10" l="1"/>
  <c r="F1476" i="10" s="1"/>
  <c r="V1477" i="10"/>
  <c r="W1477" i="10" s="1"/>
  <c r="U1477" i="10"/>
  <c r="X1477" i="10" l="1"/>
  <c r="Y1477" i="10"/>
  <c r="N1478" i="10"/>
  <c r="O1478" i="10" s="1"/>
  <c r="S1478" i="10" s="1"/>
  <c r="T1478" i="10" s="1"/>
  <c r="Z1477" i="10" l="1"/>
  <c r="F1477" i="10" s="1"/>
  <c r="V1478" i="10"/>
  <c r="W1478" i="10" s="1"/>
  <c r="U1478" i="10"/>
  <c r="X1478" i="10" l="1"/>
  <c r="Y1478" i="10"/>
  <c r="N1479" i="10"/>
  <c r="O1479" i="10" s="1"/>
  <c r="S1479" i="10" s="1"/>
  <c r="T1479" i="10" s="1"/>
  <c r="Z1478" i="10" l="1"/>
  <c r="F1478" i="10" s="1"/>
  <c r="V1479" i="10"/>
  <c r="W1479" i="10" s="1"/>
  <c r="U1479" i="10"/>
  <c r="X1479" i="10" l="1"/>
  <c r="N1480" i="10"/>
  <c r="O1480" i="10" s="1"/>
  <c r="S1480" i="10" s="1"/>
  <c r="T1480" i="10" s="1"/>
  <c r="Y1479" i="10"/>
  <c r="Z1479" i="10" l="1"/>
  <c r="F1479" i="10" s="1"/>
  <c r="V1480" i="10"/>
  <c r="W1480" i="10" s="1"/>
  <c r="U1480" i="10"/>
  <c r="X1480" i="10" l="1"/>
  <c r="N1481" i="10"/>
  <c r="O1481" i="10" s="1"/>
  <c r="S1481" i="10" s="1"/>
  <c r="T1481" i="10" s="1"/>
  <c r="Y1480" i="10"/>
  <c r="Z1480" i="10" l="1"/>
  <c r="F1480" i="10" s="1"/>
  <c r="V1481" i="10"/>
  <c r="W1481" i="10" s="1"/>
  <c r="U1481" i="10"/>
  <c r="X1481" i="10" l="1"/>
  <c r="Y1481" i="10"/>
  <c r="N1482" i="10"/>
  <c r="O1482" i="10" s="1"/>
  <c r="S1482" i="10" s="1"/>
  <c r="T1482" i="10" s="1"/>
  <c r="Z1481" i="10" l="1"/>
  <c r="F1481" i="10" s="1"/>
  <c r="V1482" i="10"/>
  <c r="W1482" i="10" s="1"/>
  <c r="U1482" i="10"/>
  <c r="X1482" i="10" l="1"/>
  <c r="N1483" i="10"/>
  <c r="O1483" i="10" s="1"/>
  <c r="S1483" i="10" s="1"/>
  <c r="T1483" i="10" s="1"/>
  <c r="Y1482" i="10"/>
  <c r="Z1482" i="10" l="1"/>
  <c r="F1482" i="10" s="1"/>
  <c r="V1483" i="10"/>
  <c r="W1483" i="10" s="1"/>
  <c r="U1483" i="10"/>
  <c r="X1483" i="10" l="1"/>
  <c r="Y1483" i="10"/>
  <c r="N1484" i="10"/>
  <c r="O1484" i="10" s="1"/>
  <c r="S1484" i="10" s="1"/>
  <c r="T1484" i="10" s="1"/>
  <c r="Z1483" i="10" l="1"/>
  <c r="F1483" i="10" s="1"/>
  <c r="V1484" i="10"/>
  <c r="W1484" i="10" s="1"/>
  <c r="U1484" i="10"/>
  <c r="X1484" i="10" l="1"/>
  <c r="Y1484" i="10"/>
  <c r="N1485" i="10"/>
  <c r="O1485" i="10" s="1"/>
  <c r="S1485" i="10" s="1"/>
  <c r="T1485" i="10" s="1"/>
  <c r="Z1484" i="10" l="1"/>
  <c r="F1484" i="10" s="1"/>
  <c r="V1485" i="10"/>
  <c r="W1485" i="10" s="1"/>
  <c r="U1485" i="10"/>
  <c r="X1485" i="10" l="1"/>
  <c r="Y1485" i="10"/>
  <c r="N1486" i="10"/>
  <c r="O1486" i="10" s="1"/>
  <c r="S1486" i="10" s="1"/>
  <c r="T1486" i="10" s="1"/>
  <c r="Z1485" i="10" l="1"/>
  <c r="F1485" i="10" s="1"/>
  <c r="V1486" i="10"/>
  <c r="W1486" i="10" s="1"/>
  <c r="U1486" i="10"/>
  <c r="X1486" i="10" l="1"/>
  <c r="Y1486" i="10"/>
  <c r="N1487" i="10"/>
  <c r="O1487" i="10" s="1"/>
  <c r="S1487" i="10" s="1"/>
  <c r="T1487" i="10" s="1"/>
  <c r="Z1486" i="10" l="1"/>
  <c r="F1486" i="10" s="1"/>
  <c r="V1487" i="10"/>
  <c r="W1487" i="10" s="1"/>
  <c r="U1487" i="10"/>
  <c r="X1487" i="10" l="1"/>
  <c r="Y1487" i="10"/>
  <c r="N1488" i="10"/>
  <c r="O1488" i="10" s="1"/>
  <c r="S1488" i="10" s="1"/>
  <c r="T1488" i="10" s="1"/>
  <c r="Z1487" i="10" l="1"/>
  <c r="F1487" i="10" s="1"/>
  <c r="V1488" i="10"/>
  <c r="W1488" i="10" s="1"/>
  <c r="U1488" i="10"/>
  <c r="X1488" i="10" l="1"/>
  <c r="N1489" i="10"/>
  <c r="O1489" i="10" s="1"/>
  <c r="S1489" i="10" s="1"/>
  <c r="T1489" i="10" s="1"/>
  <c r="Y1488" i="10"/>
  <c r="Z1488" i="10" l="1"/>
  <c r="F1488" i="10" s="1"/>
  <c r="V1489" i="10"/>
  <c r="W1489" i="10" s="1"/>
  <c r="U1489" i="10"/>
  <c r="X1489" i="10" l="1"/>
  <c r="Y1489" i="10"/>
  <c r="N1490" i="10"/>
  <c r="O1490" i="10" s="1"/>
  <c r="S1490" i="10" s="1"/>
  <c r="T1490" i="10" s="1"/>
  <c r="Z1489" i="10" l="1"/>
  <c r="F1489" i="10" s="1"/>
  <c r="V1490" i="10"/>
  <c r="W1490" i="10" s="1"/>
  <c r="U1490" i="10"/>
  <c r="X1490" i="10" l="1"/>
  <c r="Y1490" i="10"/>
  <c r="N1491" i="10"/>
  <c r="O1491" i="10" s="1"/>
  <c r="S1491" i="10" s="1"/>
  <c r="T1491" i="10" s="1"/>
  <c r="Z1490" i="10" l="1"/>
  <c r="F1490" i="10" s="1"/>
  <c r="V1491" i="10"/>
  <c r="W1491" i="10" s="1"/>
  <c r="U1491" i="10"/>
  <c r="X1491" i="10" l="1"/>
  <c r="N1492" i="10"/>
  <c r="O1492" i="10" s="1"/>
  <c r="S1492" i="10" s="1"/>
  <c r="T1492" i="10" s="1"/>
  <c r="Y1491" i="10"/>
  <c r="Z1491" i="10" l="1"/>
  <c r="F1491" i="10" s="1"/>
  <c r="V1492" i="10"/>
  <c r="W1492" i="10" s="1"/>
  <c r="U1492" i="10"/>
  <c r="X1492" i="10" l="1"/>
  <c r="Y1492" i="10"/>
  <c r="N1493" i="10"/>
  <c r="O1493" i="10" s="1"/>
  <c r="S1493" i="10" s="1"/>
  <c r="T1493" i="10" s="1"/>
  <c r="Z1492" i="10" l="1"/>
  <c r="F1492" i="10" s="1"/>
  <c r="V1493" i="10"/>
  <c r="W1493" i="10" s="1"/>
  <c r="U1493" i="10"/>
  <c r="X1493" i="10" l="1"/>
  <c r="Y1493" i="10"/>
  <c r="N1494" i="10"/>
  <c r="O1494" i="10" s="1"/>
  <c r="S1494" i="10" s="1"/>
  <c r="T1494" i="10" s="1"/>
  <c r="Z1493" i="10" l="1"/>
  <c r="F1493" i="10" s="1"/>
  <c r="V1494" i="10"/>
  <c r="W1494" i="10" s="1"/>
  <c r="U1494" i="10"/>
  <c r="X1494" i="10" l="1"/>
  <c r="Y1494" i="10"/>
  <c r="N1495" i="10"/>
  <c r="O1495" i="10" s="1"/>
  <c r="S1495" i="10" s="1"/>
  <c r="T1495" i="10" s="1"/>
  <c r="Z1494" i="10" l="1"/>
  <c r="F1494" i="10" s="1"/>
  <c r="V1495" i="10"/>
  <c r="W1495" i="10" s="1"/>
  <c r="U1495" i="10"/>
  <c r="X1495" i="10" l="1"/>
  <c r="Y1495" i="10"/>
  <c r="N1496" i="10"/>
  <c r="O1496" i="10" s="1"/>
  <c r="S1496" i="10" s="1"/>
  <c r="T1496" i="10" s="1"/>
  <c r="Z1495" i="10" l="1"/>
  <c r="F1495" i="10" s="1"/>
  <c r="V1496" i="10"/>
  <c r="W1496" i="10" s="1"/>
  <c r="U1496" i="10"/>
  <c r="X1496" i="10" l="1"/>
  <c r="Y1496" i="10"/>
  <c r="N1497" i="10"/>
  <c r="O1497" i="10" s="1"/>
  <c r="S1497" i="10" s="1"/>
  <c r="T1497" i="10" s="1"/>
  <c r="Z1496" i="10" l="1"/>
  <c r="F1496" i="10" s="1"/>
  <c r="V1497" i="10"/>
  <c r="W1497" i="10" s="1"/>
  <c r="U1497" i="10"/>
  <c r="X1497" i="10" l="1"/>
  <c r="Y1497" i="10"/>
  <c r="N1498" i="10"/>
  <c r="O1498" i="10" s="1"/>
  <c r="S1498" i="10" s="1"/>
  <c r="T1498" i="10" s="1"/>
  <c r="Z1497" i="10" l="1"/>
  <c r="F1497" i="10" s="1"/>
  <c r="V1498" i="10"/>
  <c r="W1498" i="10" s="1"/>
  <c r="U1498" i="10"/>
  <c r="X1498" i="10" l="1"/>
  <c r="N1499" i="10"/>
  <c r="O1499" i="10" s="1"/>
  <c r="S1499" i="10" s="1"/>
  <c r="T1499" i="10" s="1"/>
  <c r="Y1498" i="10"/>
  <c r="Z1498" i="10" l="1"/>
  <c r="F1498" i="10" s="1"/>
  <c r="V1499" i="10"/>
  <c r="W1499" i="10" s="1"/>
  <c r="U1499" i="10"/>
  <c r="X1499" i="10" l="1"/>
  <c r="Y1499" i="10"/>
  <c r="N1500" i="10"/>
  <c r="O1500" i="10" s="1"/>
  <c r="S1500" i="10" s="1"/>
  <c r="T1500" i="10" s="1"/>
  <c r="Z1499" i="10" l="1"/>
  <c r="F1499" i="10" s="1"/>
  <c r="V1500" i="10"/>
  <c r="W1500" i="10" s="1"/>
  <c r="U1500" i="10"/>
  <c r="X1500" i="10" l="1"/>
  <c r="Y1500" i="10"/>
  <c r="N1501" i="10"/>
  <c r="O1501" i="10" s="1"/>
  <c r="S1501" i="10" s="1"/>
  <c r="T1501" i="10" s="1"/>
  <c r="Z1500" i="10" l="1"/>
  <c r="F1500" i="10" s="1"/>
  <c r="V1501" i="10"/>
  <c r="W1501" i="10" s="1"/>
  <c r="U1501" i="10"/>
  <c r="X1501" i="10" l="1"/>
  <c r="Y1501" i="10"/>
  <c r="N1502" i="10"/>
  <c r="O1502" i="10" s="1"/>
  <c r="S1502" i="10" s="1"/>
  <c r="T1502" i="10" s="1"/>
  <c r="Z1501" i="10" l="1"/>
  <c r="F1501" i="10" s="1"/>
  <c r="V1502" i="10"/>
  <c r="W1502" i="10" s="1"/>
  <c r="U1502" i="10"/>
  <c r="X1502" i="10" l="1"/>
  <c r="Y1502" i="10"/>
  <c r="N1503" i="10"/>
  <c r="O1503" i="10" s="1"/>
  <c r="S1503" i="10" s="1"/>
  <c r="T1503" i="10" s="1"/>
  <c r="Z1502" i="10" l="1"/>
  <c r="F1502" i="10" s="1"/>
  <c r="V1503" i="10"/>
  <c r="W1503" i="10" s="1"/>
  <c r="U1503" i="10"/>
  <c r="X1503" i="10" l="1"/>
  <c r="N1504" i="10"/>
  <c r="O1504" i="10" s="1"/>
  <c r="S1504" i="10" s="1"/>
  <c r="T1504" i="10" s="1"/>
  <c r="Y1503" i="10"/>
  <c r="Z1503" i="10" l="1"/>
  <c r="F1503" i="10" s="1"/>
  <c r="V1504" i="10"/>
  <c r="W1504" i="10" s="1"/>
  <c r="U1504" i="10"/>
  <c r="X1504" i="10" l="1"/>
  <c r="Y1504" i="10"/>
  <c r="N1505" i="10"/>
  <c r="O1505" i="10" s="1"/>
  <c r="S1505" i="10" s="1"/>
  <c r="T1505" i="10" s="1"/>
  <c r="Z1504" i="10" l="1"/>
  <c r="F1504" i="10" s="1"/>
  <c r="V1505" i="10"/>
  <c r="W1505" i="10" s="1"/>
  <c r="U1505" i="10"/>
  <c r="X1505" i="10" l="1"/>
  <c r="Y1505" i="10"/>
  <c r="N1506" i="10"/>
  <c r="O1506" i="10" s="1"/>
  <c r="S1506" i="10" s="1"/>
  <c r="T1506" i="10" s="1"/>
  <c r="Z1505" i="10" l="1"/>
  <c r="F1505" i="10" s="1"/>
  <c r="V1506" i="10"/>
  <c r="W1506" i="10" s="1"/>
  <c r="U1506" i="10"/>
  <c r="X1506" i="10" l="1"/>
  <c r="Y1506" i="10"/>
  <c r="N1507" i="10"/>
  <c r="O1507" i="10" s="1"/>
  <c r="S1507" i="10" s="1"/>
  <c r="T1507" i="10" s="1"/>
  <c r="Z1506" i="10" l="1"/>
  <c r="F1506" i="10" s="1"/>
  <c r="V1507" i="10"/>
  <c r="W1507" i="10" s="1"/>
  <c r="U1507" i="10"/>
  <c r="X1507" i="10" l="1"/>
  <c r="N1508" i="10"/>
  <c r="O1508" i="10" s="1"/>
  <c r="S1508" i="10" s="1"/>
  <c r="T1508" i="10" s="1"/>
  <c r="Y1507" i="10"/>
  <c r="Z1507" i="10" l="1"/>
  <c r="F1507" i="10" s="1"/>
  <c r="V1508" i="10"/>
  <c r="W1508" i="10" s="1"/>
  <c r="U1508" i="10"/>
  <c r="X1508" i="10" l="1"/>
  <c r="Y1508" i="10"/>
  <c r="N1509" i="10"/>
  <c r="O1509" i="10" s="1"/>
  <c r="S1509" i="10" s="1"/>
  <c r="T1509" i="10" s="1"/>
  <c r="Z1508" i="10" l="1"/>
  <c r="F1508" i="10" s="1"/>
  <c r="V1509" i="10"/>
  <c r="W1509" i="10" s="1"/>
  <c r="U1509" i="10"/>
  <c r="X1509" i="10" l="1"/>
  <c r="Y1509" i="10"/>
  <c r="N1510" i="10"/>
  <c r="O1510" i="10" s="1"/>
  <c r="S1510" i="10" s="1"/>
  <c r="T1510" i="10" s="1"/>
  <c r="Z1509" i="10" l="1"/>
  <c r="F1509" i="10" s="1"/>
  <c r="V1510" i="10"/>
  <c r="W1510" i="10" s="1"/>
  <c r="U1510" i="10"/>
  <c r="X1510" i="10" l="1"/>
  <c r="Y1510" i="10"/>
  <c r="N1511" i="10"/>
  <c r="O1511" i="10" s="1"/>
  <c r="S1511" i="10" s="1"/>
  <c r="T1511" i="10" s="1"/>
  <c r="Z1510" i="10" l="1"/>
  <c r="F1510" i="10" s="1"/>
  <c r="V1511" i="10"/>
  <c r="W1511" i="10" s="1"/>
  <c r="U1511" i="10"/>
  <c r="X1511" i="10" l="1"/>
  <c r="Y1511" i="10"/>
  <c r="N1512" i="10"/>
  <c r="O1512" i="10" s="1"/>
  <c r="S1512" i="10" s="1"/>
  <c r="T1512" i="10" s="1"/>
  <c r="Z1511" i="10" l="1"/>
  <c r="F1511" i="10" s="1"/>
  <c r="V1512" i="10"/>
  <c r="W1512" i="10" s="1"/>
  <c r="U1512" i="10"/>
  <c r="X1512" i="10" l="1"/>
  <c r="Y1512" i="10"/>
  <c r="N1513" i="10"/>
  <c r="O1513" i="10" s="1"/>
  <c r="S1513" i="10" s="1"/>
  <c r="T1513" i="10" s="1"/>
  <c r="Z1512" i="10" l="1"/>
  <c r="F1512" i="10" s="1"/>
  <c r="V1513" i="10"/>
  <c r="W1513" i="10" s="1"/>
  <c r="U1513" i="10"/>
  <c r="X1513" i="10" l="1"/>
  <c r="Y1513" i="10"/>
  <c r="N1514" i="10"/>
  <c r="O1514" i="10" s="1"/>
  <c r="S1514" i="10" s="1"/>
  <c r="T1514" i="10" s="1"/>
  <c r="Z1513" i="10" l="1"/>
  <c r="F1513" i="10" s="1"/>
  <c r="V1514" i="10"/>
  <c r="W1514" i="10" s="1"/>
  <c r="U1514" i="10"/>
  <c r="X1514" i="10" l="1"/>
  <c r="Y1514" i="10"/>
  <c r="N1515" i="10"/>
  <c r="O1515" i="10" s="1"/>
  <c r="S1515" i="10" s="1"/>
  <c r="T1515" i="10" s="1"/>
  <c r="Z1514" i="10" l="1"/>
  <c r="F1514" i="10" s="1"/>
  <c r="V1515" i="10"/>
  <c r="W1515" i="10" s="1"/>
  <c r="U1515" i="10"/>
  <c r="X1515" i="10" l="1"/>
  <c r="N1516" i="10"/>
  <c r="O1516" i="10" s="1"/>
  <c r="S1516" i="10" s="1"/>
  <c r="T1516" i="10" s="1"/>
  <c r="Y1515" i="10"/>
  <c r="Z1515" i="10" l="1"/>
  <c r="F1515" i="10" s="1"/>
  <c r="V1516" i="10"/>
  <c r="W1516" i="10" s="1"/>
  <c r="U1516" i="10"/>
  <c r="X1516" i="10" l="1"/>
  <c r="N1517" i="10"/>
  <c r="O1517" i="10" s="1"/>
  <c r="S1517" i="10" s="1"/>
  <c r="T1517" i="10" s="1"/>
  <c r="Y1516" i="10"/>
  <c r="Z1516" i="10" l="1"/>
  <c r="F1516" i="10" s="1"/>
  <c r="V1517" i="10"/>
  <c r="W1517" i="10" s="1"/>
  <c r="U1517" i="10"/>
  <c r="X1517" i="10" l="1"/>
  <c r="Y1517" i="10"/>
  <c r="N1518" i="10"/>
  <c r="O1518" i="10" s="1"/>
  <c r="S1518" i="10" s="1"/>
  <c r="T1518" i="10" s="1"/>
  <c r="Z1517" i="10" l="1"/>
  <c r="F1517" i="10" s="1"/>
  <c r="V1518" i="10"/>
  <c r="W1518" i="10" s="1"/>
  <c r="U1518" i="10"/>
  <c r="X1518" i="10" l="1"/>
  <c r="Y1518" i="10"/>
  <c r="N1519" i="10"/>
  <c r="O1519" i="10" s="1"/>
  <c r="S1519" i="10" s="1"/>
  <c r="T1519" i="10" s="1"/>
  <c r="Z1518" i="10" l="1"/>
  <c r="F1518" i="10" s="1"/>
  <c r="V1519" i="10"/>
  <c r="W1519" i="10" s="1"/>
  <c r="U1519" i="10"/>
  <c r="X1519" i="10" l="1"/>
  <c r="Y1519" i="10"/>
  <c r="N1520" i="10"/>
  <c r="O1520" i="10" s="1"/>
  <c r="S1520" i="10" s="1"/>
  <c r="T1520" i="10" s="1"/>
  <c r="Z1519" i="10" l="1"/>
  <c r="F1519" i="10" s="1"/>
  <c r="V1520" i="10"/>
  <c r="W1520" i="10" s="1"/>
  <c r="U1520" i="10"/>
  <c r="X1520" i="10" l="1"/>
  <c r="Y1520" i="10"/>
  <c r="N1521" i="10"/>
  <c r="O1521" i="10" s="1"/>
  <c r="S1521" i="10" s="1"/>
  <c r="T1521" i="10" s="1"/>
  <c r="Z1520" i="10" l="1"/>
  <c r="F1520" i="10" s="1"/>
  <c r="V1521" i="10"/>
  <c r="W1521" i="10" s="1"/>
  <c r="U1521" i="10"/>
  <c r="X1521" i="10" l="1"/>
  <c r="Y1521" i="10"/>
  <c r="N1522" i="10"/>
  <c r="O1522" i="10" s="1"/>
  <c r="S1522" i="10" s="1"/>
  <c r="T1522" i="10" s="1"/>
  <c r="Z1521" i="10" l="1"/>
  <c r="F1521" i="10" s="1"/>
  <c r="V1522" i="10"/>
  <c r="W1522" i="10" s="1"/>
  <c r="U1522" i="10"/>
  <c r="X1522" i="10" l="1"/>
  <c r="Y1522" i="10"/>
  <c r="N1523" i="10"/>
  <c r="O1523" i="10" s="1"/>
  <c r="S1523" i="10" s="1"/>
  <c r="T1523" i="10" s="1"/>
  <c r="Z1522" i="10" l="1"/>
  <c r="F1522" i="10" s="1"/>
  <c r="V1523" i="10"/>
  <c r="W1523" i="10" s="1"/>
  <c r="U1523" i="10"/>
  <c r="X1523" i="10" l="1"/>
  <c r="Y1523" i="10"/>
  <c r="N1524" i="10"/>
  <c r="O1524" i="10" s="1"/>
  <c r="S1524" i="10" s="1"/>
  <c r="T1524" i="10" s="1"/>
  <c r="Z1523" i="10" l="1"/>
  <c r="F1523" i="10" s="1"/>
  <c r="V1524" i="10"/>
  <c r="W1524" i="10" s="1"/>
  <c r="U1524" i="10"/>
  <c r="X1524" i="10" l="1"/>
  <c r="Y1524" i="10"/>
  <c r="N1525" i="10"/>
  <c r="O1525" i="10" s="1"/>
  <c r="S1525" i="10" s="1"/>
  <c r="T1525" i="10" s="1"/>
  <c r="Z1524" i="10" l="1"/>
  <c r="F1524" i="10" s="1"/>
  <c r="V1525" i="10"/>
  <c r="W1525" i="10" s="1"/>
  <c r="U1525" i="10"/>
  <c r="X1525" i="10" l="1"/>
  <c r="Y1525" i="10"/>
  <c r="N1526" i="10"/>
  <c r="O1526" i="10" s="1"/>
  <c r="S1526" i="10" s="1"/>
  <c r="T1526" i="10" s="1"/>
  <c r="Z1525" i="10" l="1"/>
  <c r="F1525" i="10" s="1"/>
  <c r="V1526" i="10"/>
  <c r="W1526" i="10" s="1"/>
  <c r="U1526" i="10"/>
  <c r="X1526" i="10" l="1"/>
  <c r="N1527" i="10"/>
  <c r="O1527" i="10" s="1"/>
  <c r="S1527" i="10" s="1"/>
  <c r="T1527" i="10" s="1"/>
  <c r="Y1526" i="10"/>
  <c r="Z1526" i="10" l="1"/>
  <c r="F1526" i="10" s="1"/>
  <c r="V1527" i="10"/>
  <c r="W1527" i="10" s="1"/>
  <c r="U1527" i="10"/>
  <c r="X1527" i="10" l="1"/>
  <c r="Y1527" i="10"/>
  <c r="N1528" i="10"/>
  <c r="O1528" i="10" s="1"/>
  <c r="S1528" i="10" s="1"/>
  <c r="T1528" i="10" s="1"/>
  <c r="Z1527" i="10" l="1"/>
  <c r="F1527" i="10" s="1"/>
  <c r="V1528" i="10"/>
  <c r="W1528" i="10" s="1"/>
  <c r="U1528" i="10"/>
  <c r="X1528" i="10" l="1"/>
  <c r="Y1528" i="10"/>
  <c r="N1529" i="10"/>
  <c r="O1529" i="10" s="1"/>
  <c r="S1529" i="10" s="1"/>
  <c r="T1529" i="10" s="1"/>
  <c r="Z1528" i="10" l="1"/>
  <c r="F1528" i="10" s="1"/>
  <c r="V1529" i="10"/>
  <c r="W1529" i="10" s="1"/>
  <c r="U1529" i="10"/>
  <c r="X1529" i="10" l="1"/>
  <c r="Y1529" i="10"/>
  <c r="N1530" i="10"/>
  <c r="O1530" i="10" s="1"/>
  <c r="S1530" i="10" s="1"/>
  <c r="T1530" i="10" s="1"/>
  <c r="Z1529" i="10" l="1"/>
  <c r="F1529" i="10" s="1"/>
  <c r="V1530" i="10"/>
  <c r="W1530" i="10" s="1"/>
  <c r="U1530" i="10"/>
  <c r="X1530" i="10" l="1"/>
  <c r="Y1530" i="10"/>
  <c r="N1531" i="10"/>
  <c r="O1531" i="10" s="1"/>
  <c r="S1531" i="10" s="1"/>
  <c r="T1531" i="10" s="1"/>
  <c r="Z1530" i="10" l="1"/>
  <c r="F1530" i="10" s="1"/>
  <c r="V1531" i="10"/>
  <c r="W1531" i="10" s="1"/>
  <c r="U1531" i="10"/>
  <c r="X1531" i="10" l="1"/>
  <c r="Y1531" i="10"/>
  <c r="N1532" i="10"/>
  <c r="O1532" i="10" s="1"/>
  <c r="S1532" i="10" s="1"/>
  <c r="T1532" i="10" s="1"/>
  <c r="Z1531" i="10" l="1"/>
  <c r="F1531" i="10" s="1"/>
  <c r="V1532" i="10"/>
  <c r="W1532" i="10" s="1"/>
  <c r="U1532" i="10"/>
  <c r="X1532" i="10" l="1"/>
  <c r="Y1532" i="10"/>
  <c r="N1533" i="10"/>
  <c r="O1533" i="10" s="1"/>
  <c r="S1533" i="10" s="1"/>
  <c r="T1533" i="10" s="1"/>
  <c r="Z1532" i="10" l="1"/>
  <c r="F1532" i="10" s="1"/>
  <c r="V1533" i="10"/>
  <c r="W1533" i="10" s="1"/>
  <c r="U1533" i="10"/>
  <c r="X1533" i="10" l="1"/>
  <c r="Y1533" i="10"/>
  <c r="N1534" i="10"/>
  <c r="O1534" i="10" s="1"/>
  <c r="S1534" i="10" s="1"/>
  <c r="T1534" i="10" s="1"/>
  <c r="Z1533" i="10" l="1"/>
  <c r="F1533" i="10" s="1"/>
  <c r="V1534" i="10"/>
  <c r="W1534" i="10" s="1"/>
  <c r="U1534" i="10"/>
  <c r="X1534" i="10" l="1"/>
  <c r="Y1534" i="10"/>
  <c r="N1535" i="10"/>
  <c r="O1535" i="10" s="1"/>
  <c r="S1535" i="10" s="1"/>
  <c r="T1535" i="10" s="1"/>
  <c r="Z1534" i="10" l="1"/>
  <c r="F1534" i="10" s="1"/>
  <c r="V1535" i="10"/>
  <c r="W1535" i="10" s="1"/>
  <c r="U1535" i="10"/>
  <c r="X1535" i="10" l="1"/>
  <c r="N1536" i="10"/>
  <c r="O1536" i="10" s="1"/>
  <c r="S1536" i="10" s="1"/>
  <c r="T1536" i="10" s="1"/>
  <c r="Y1535" i="10"/>
  <c r="Z1535" i="10" l="1"/>
  <c r="F1535" i="10" s="1"/>
  <c r="V1536" i="10"/>
  <c r="W1536" i="10" s="1"/>
  <c r="U1536" i="10"/>
  <c r="X1536" i="10" l="1"/>
  <c r="N1537" i="10"/>
  <c r="O1537" i="10" s="1"/>
  <c r="S1537" i="10" s="1"/>
  <c r="T1537" i="10" s="1"/>
  <c r="Y1536" i="10"/>
  <c r="Z1536" i="10" l="1"/>
  <c r="F1536" i="10" s="1"/>
  <c r="V1537" i="10"/>
  <c r="W1537" i="10" s="1"/>
  <c r="U1537" i="10"/>
  <c r="X1537" i="10" l="1"/>
  <c r="Y1537" i="10"/>
  <c r="N1538" i="10"/>
  <c r="O1538" i="10" s="1"/>
  <c r="S1538" i="10" s="1"/>
  <c r="T1538" i="10" s="1"/>
  <c r="Z1537" i="10" l="1"/>
  <c r="F1537" i="10" s="1"/>
  <c r="V1538" i="10"/>
  <c r="W1538" i="10" s="1"/>
  <c r="U1538" i="10"/>
  <c r="X1538" i="10" l="1"/>
  <c r="Y1538" i="10"/>
  <c r="N1539" i="10"/>
  <c r="O1539" i="10" s="1"/>
  <c r="S1539" i="10" s="1"/>
  <c r="T1539" i="10" s="1"/>
  <c r="Z1538" i="10" l="1"/>
  <c r="F1538" i="10" s="1"/>
  <c r="V1539" i="10"/>
  <c r="W1539" i="10" s="1"/>
  <c r="U1539" i="10"/>
  <c r="X1539" i="10" l="1"/>
  <c r="N1540" i="10"/>
  <c r="O1540" i="10" s="1"/>
  <c r="S1540" i="10" s="1"/>
  <c r="T1540" i="10" s="1"/>
  <c r="Y1539" i="10"/>
  <c r="Z1539" i="10" l="1"/>
  <c r="F1539" i="10" s="1"/>
  <c r="V1540" i="10"/>
  <c r="W1540" i="10" s="1"/>
  <c r="U1540" i="10"/>
  <c r="X1540" i="10" l="1"/>
  <c r="Y1540" i="10"/>
  <c r="N1541" i="10"/>
  <c r="O1541" i="10" s="1"/>
  <c r="S1541" i="10" s="1"/>
  <c r="T1541" i="10" s="1"/>
  <c r="Z1540" i="10" l="1"/>
  <c r="F1540" i="10" s="1"/>
  <c r="V1541" i="10"/>
  <c r="W1541" i="10" s="1"/>
  <c r="U1541" i="10"/>
  <c r="X1541" i="10" l="1"/>
  <c r="Y1541" i="10"/>
  <c r="N1542" i="10"/>
  <c r="O1542" i="10" s="1"/>
  <c r="S1542" i="10" s="1"/>
  <c r="T1542" i="10" s="1"/>
  <c r="Z1541" i="10" l="1"/>
  <c r="F1541" i="10" s="1"/>
  <c r="V1542" i="10"/>
  <c r="W1542" i="10" s="1"/>
  <c r="U1542" i="10"/>
  <c r="X1542" i="10" l="1"/>
  <c r="Y1542" i="10"/>
  <c r="N1543" i="10"/>
  <c r="O1543" i="10" s="1"/>
  <c r="S1543" i="10" s="1"/>
  <c r="T1543" i="10" s="1"/>
  <c r="Z1542" i="10" l="1"/>
  <c r="F1542" i="10" s="1"/>
  <c r="V1543" i="10"/>
  <c r="W1543" i="10" s="1"/>
  <c r="U1543" i="10"/>
  <c r="X1543" i="10" l="1"/>
  <c r="N1544" i="10"/>
  <c r="O1544" i="10" s="1"/>
  <c r="S1544" i="10" s="1"/>
  <c r="T1544" i="10" s="1"/>
  <c r="Y1543" i="10"/>
  <c r="Z1543" i="10" l="1"/>
  <c r="F1543" i="10" s="1"/>
  <c r="V1544" i="10"/>
  <c r="W1544" i="10" s="1"/>
  <c r="U1544" i="10"/>
  <c r="X1544" i="10" l="1"/>
  <c r="N1545" i="10"/>
  <c r="O1545" i="10" s="1"/>
  <c r="S1545" i="10" s="1"/>
  <c r="T1545" i="10" s="1"/>
  <c r="Y1544" i="10"/>
  <c r="Z1544" i="10" l="1"/>
  <c r="F1544" i="10" s="1"/>
  <c r="V1545" i="10"/>
  <c r="W1545" i="10" s="1"/>
  <c r="U1545" i="10"/>
  <c r="X1545" i="10" l="1"/>
  <c r="N1546" i="10"/>
  <c r="O1546" i="10" s="1"/>
  <c r="S1546" i="10" s="1"/>
  <c r="T1546" i="10" s="1"/>
  <c r="Y1545" i="10"/>
  <c r="Z1545" i="10" l="1"/>
  <c r="F1545" i="10" s="1"/>
  <c r="V1546" i="10"/>
  <c r="W1546" i="10" s="1"/>
  <c r="U1546" i="10"/>
  <c r="X1546" i="10" l="1"/>
  <c r="N1547" i="10"/>
  <c r="O1547" i="10" s="1"/>
  <c r="S1547" i="10" s="1"/>
  <c r="T1547" i="10" s="1"/>
  <c r="Y1546" i="10"/>
  <c r="Z1546" i="10" l="1"/>
  <c r="F1546" i="10" s="1"/>
  <c r="V1547" i="10"/>
  <c r="W1547" i="10" s="1"/>
  <c r="U1547" i="10"/>
  <c r="X1547" i="10" l="1"/>
  <c r="N1548" i="10"/>
  <c r="O1548" i="10" s="1"/>
  <c r="S1548" i="10" s="1"/>
  <c r="T1548" i="10" s="1"/>
  <c r="Y1547" i="10"/>
  <c r="Z1547" i="10" l="1"/>
  <c r="F1547" i="10" s="1"/>
  <c r="V1548" i="10"/>
  <c r="W1548" i="10" s="1"/>
  <c r="U1548" i="10"/>
  <c r="X1548" i="10" l="1"/>
  <c r="N1549" i="10"/>
  <c r="O1549" i="10" s="1"/>
  <c r="S1549" i="10" s="1"/>
  <c r="T1549" i="10" s="1"/>
  <c r="Y1548" i="10"/>
  <c r="Z1548" i="10" l="1"/>
  <c r="F1548" i="10" s="1"/>
  <c r="V1549" i="10"/>
  <c r="W1549" i="10" s="1"/>
  <c r="U1549" i="10"/>
  <c r="X1549" i="10" l="1"/>
  <c r="Y1549" i="10"/>
  <c r="N1550" i="10"/>
  <c r="O1550" i="10" s="1"/>
  <c r="S1550" i="10" s="1"/>
  <c r="T1550" i="10" s="1"/>
  <c r="Z1549" i="10" l="1"/>
  <c r="F1549" i="10" s="1"/>
  <c r="V1550" i="10"/>
  <c r="W1550" i="10" s="1"/>
  <c r="U1550" i="10"/>
  <c r="X1550" i="10" l="1"/>
  <c r="Y1550" i="10"/>
  <c r="N1551" i="10"/>
  <c r="O1551" i="10" s="1"/>
  <c r="S1551" i="10" s="1"/>
  <c r="T1551" i="10" s="1"/>
  <c r="Z1550" i="10" l="1"/>
  <c r="F1550" i="10" s="1"/>
  <c r="V1551" i="10"/>
  <c r="W1551" i="10" s="1"/>
  <c r="U1551" i="10"/>
  <c r="X1551" i="10" l="1"/>
  <c r="Y1551" i="10"/>
  <c r="N1552" i="10"/>
  <c r="O1552" i="10" s="1"/>
  <c r="S1552" i="10" s="1"/>
  <c r="T1552" i="10" s="1"/>
  <c r="Z1551" i="10" l="1"/>
  <c r="F1551" i="10" s="1"/>
  <c r="V1552" i="10"/>
  <c r="W1552" i="10" s="1"/>
  <c r="U1552" i="10"/>
  <c r="X1552" i="10" l="1"/>
  <c r="Y1552" i="10"/>
  <c r="N1553" i="10"/>
  <c r="O1553" i="10" s="1"/>
  <c r="S1553" i="10" s="1"/>
  <c r="T1553" i="10" s="1"/>
  <c r="Z1552" i="10" l="1"/>
  <c r="F1552" i="10" s="1"/>
  <c r="V1553" i="10"/>
  <c r="W1553" i="10" s="1"/>
  <c r="U1553" i="10"/>
  <c r="X1553" i="10" l="1"/>
  <c r="Y1553" i="10"/>
  <c r="N1554" i="10"/>
  <c r="O1554" i="10" s="1"/>
  <c r="S1554" i="10" s="1"/>
  <c r="T1554" i="10" s="1"/>
  <c r="Z1553" i="10" l="1"/>
  <c r="F1553" i="10" s="1"/>
  <c r="V1554" i="10"/>
  <c r="W1554" i="10" s="1"/>
  <c r="U1554" i="10"/>
  <c r="X1554" i="10" l="1"/>
  <c r="N1555" i="10"/>
  <c r="O1555" i="10" s="1"/>
  <c r="S1555" i="10" s="1"/>
  <c r="T1555" i="10" s="1"/>
  <c r="Y1554" i="10"/>
  <c r="Z1554" i="10" l="1"/>
  <c r="F1554" i="10" s="1"/>
  <c r="V1555" i="10"/>
  <c r="W1555" i="10" s="1"/>
  <c r="U1555" i="10"/>
  <c r="X1555" i="10" l="1"/>
  <c r="Y1555" i="10"/>
  <c r="N1556" i="10"/>
  <c r="O1556" i="10" s="1"/>
  <c r="S1556" i="10" s="1"/>
  <c r="T1556" i="10" s="1"/>
  <c r="Z1555" i="10" l="1"/>
  <c r="F1555" i="10" s="1"/>
  <c r="V1556" i="10"/>
  <c r="W1556" i="10" s="1"/>
  <c r="U1556" i="10"/>
  <c r="X1556" i="10" l="1"/>
  <c r="N1557" i="10"/>
  <c r="O1557" i="10" s="1"/>
  <c r="S1557" i="10" s="1"/>
  <c r="T1557" i="10" s="1"/>
  <c r="Y1556" i="10"/>
  <c r="Z1556" i="10" l="1"/>
  <c r="F1556" i="10" s="1"/>
  <c r="V1557" i="10"/>
  <c r="W1557" i="10" s="1"/>
  <c r="U1557" i="10"/>
  <c r="X1557" i="10" l="1"/>
  <c r="N1558" i="10"/>
  <c r="O1558" i="10" s="1"/>
  <c r="S1558" i="10" s="1"/>
  <c r="T1558" i="10" s="1"/>
  <c r="Y1557" i="10"/>
  <c r="Z1557" i="10" l="1"/>
  <c r="F1557" i="10" s="1"/>
  <c r="V1558" i="10"/>
  <c r="W1558" i="10" s="1"/>
  <c r="U1558" i="10"/>
  <c r="X1558" i="10" l="1"/>
  <c r="Y1558" i="10"/>
  <c r="N1559" i="10"/>
  <c r="O1559" i="10" s="1"/>
  <c r="S1559" i="10" s="1"/>
  <c r="T1559" i="10" s="1"/>
  <c r="Z1558" i="10" l="1"/>
  <c r="F1558" i="10" s="1"/>
  <c r="V1559" i="10"/>
  <c r="W1559" i="10" s="1"/>
  <c r="U1559" i="10"/>
  <c r="X1559" i="10" l="1"/>
  <c r="Y1559" i="10"/>
  <c r="N1560" i="10"/>
  <c r="O1560" i="10" s="1"/>
  <c r="S1560" i="10" s="1"/>
  <c r="T1560" i="10" s="1"/>
  <c r="Z1559" i="10" l="1"/>
  <c r="F1559" i="10" s="1"/>
  <c r="V1560" i="10"/>
  <c r="W1560" i="10" s="1"/>
  <c r="U1560" i="10"/>
  <c r="X1560" i="10" l="1"/>
  <c r="Y1560" i="10"/>
  <c r="N1561" i="10"/>
  <c r="O1561" i="10" s="1"/>
  <c r="S1561" i="10" s="1"/>
  <c r="T1561" i="10" s="1"/>
  <c r="Z1560" i="10" l="1"/>
  <c r="F1560" i="10" s="1"/>
  <c r="V1561" i="10"/>
  <c r="W1561" i="10" s="1"/>
  <c r="U1561" i="10"/>
  <c r="X1561" i="10" l="1"/>
  <c r="Y1561" i="10"/>
  <c r="N1562" i="10"/>
  <c r="O1562" i="10" s="1"/>
  <c r="S1562" i="10" s="1"/>
  <c r="T1562" i="10" s="1"/>
  <c r="Z1561" i="10" l="1"/>
  <c r="F1561" i="10" s="1"/>
  <c r="V1562" i="10"/>
  <c r="W1562" i="10" s="1"/>
  <c r="U1562" i="10"/>
  <c r="X1562" i="10" l="1"/>
  <c r="Y1562" i="10"/>
  <c r="N1563" i="10"/>
  <c r="O1563" i="10" s="1"/>
  <c r="S1563" i="10" s="1"/>
  <c r="T1563" i="10" s="1"/>
  <c r="Z1562" i="10" l="1"/>
  <c r="F1562" i="10" s="1"/>
  <c r="V1563" i="10"/>
  <c r="W1563" i="10" s="1"/>
  <c r="U1563" i="10"/>
  <c r="X1563" i="10" l="1"/>
  <c r="Y1563" i="10"/>
  <c r="N1564" i="10"/>
  <c r="O1564" i="10" s="1"/>
  <c r="S1564" i="10" s="1"/>
  <c r="T1564" i="10" s="1"/>
  <c r="Z1563" i="10" l="1"/>
  <c r="F1563" i="10" s="1"/>
  <c r="V1564" i="10"/>
  <c r="W1564" i="10" s="1"/>
  <c r="U1564" i="10"/>
  <c r="X1564" i="10" l="1"/>
  <c r="Y1564" i="10"/>
  <c r="N1565" i="10"/>
  <c r="O1565" i="10" s="1"/>
  <c r="S1565" i="10" s="1"/>
  <c r="T1565" i="10" s="1"/>
  <c r="Z1564" i="10" l="1"/>
  <c r="F1564" i="10" s="1"/>
  <c r="V1565" i="10"/>
  <c r="W1565" i="10" s="1"/>
  <c r="U1565" i="10"/>
  <c r="X1565" i="10" l="1"/>
  <c r="Y1565" i="10"/>
  <c r="N1566" i="10"/>
  <c r="O1566" i="10" s="1"/>
  <c r="S1566" i="10" s="1"/>
  <c r="T1566" i="10" s="1"/>
  <c r="Z1565" i="10" l="1"/>
  <c r="F1565" i="10" s="1"/>
  <c r="V1566" i="10"/>
  <c r="W1566" i="10" s="1"/>
  <c r="U1566" i="10"/>
  <c r="X1566" i="10" l="1"/>
  <c r="Y1566" i="10"/>
  <c r="N1567" i="10"/>
  <c r="O1567" i="10" s="1"/>
  <c r="S1567" i="10" s="1"/>
  <c r="T1567" i="10" s="1"/>
  <c r="Z1566" i="10" l="1"/>
  <c r="F1566" i="10" s="1"/>
  <c r="V1567" i="10"/>
  <c r="W1567" i="10" s="1"/>
  <c r="U1567" i="10"/>
  <c r="X1567" i="10" l="1"/>
  <c r="N1568" i="10"/>
  <c r="O1568" i="10" s="1"/>
  <c r="S1568" i="10" s="1"/>
  <c r="T1568" i="10" s="1"/>
  <c r="Y1567" i="10"/>
  <c r="Z1567" i="10" l="1"/>
  <c r="F1567" i="10" s="1"/>
  <c r="V1568" i="10"/>
  <c r="W1568" i="10" s="1"/>
  <c r="U1568" i="10"/>
  <c r="X1568" i="10" l="1"/>
  <c r="Y1568" i="10"/>
  <c r="N1569" i="10"/>
  <c r="O1569" i="10" s="1"/>
  <c r="S1569" i="10" s="1"/>
  <c r="T1569" i="10" s="1"/>
  <c r="Z1568" i="10" l="1"/>
  <c r="F1568" i="10" s="1"/>
  <c r="V1569" i="10"/>
  <c r="W1569" i="10" s="1"/>
  <c r="U1569" i="10"/>
  <c r="X1569" i="10" l="1"/>
  <c r="N1570" i="10"/>
  <c r="O1570" i="10" s="1"/>
  <c r="S1570" i="10" s="1"/>
  <c r="T1570" i="10" s="1"/>
  <c r="Y1569" i="10"/>
  <c r="Z1569" i="10" l="1"/>
  <c r="F1569" i="10" s="1"/>
  <c r="V1570" i="10"/>
  <c r="W1570" i="10" s="1"/>
  <c r="U1570" i="10"/>
  <c r="X1570" i="10" l="1"/>
  <c r="Y1570" i="10"/>
  <c r="N1571" i="10"/>
  <c r="O1571" i="10" s="1"/>
  <c r="S1571" i="10" s="1"/>
  <c r="T1571" i="10" s="1"/>
  <c r="Z1570" i="10" l="1"/>
  <c r="F1570" i="10" s="1"/>
  <c r="V1571" i="10"/>
  <c r="W1571" i="10" s="1"/>
  <c r="U1571" i="10"/>
  <c r="X1571" i="10" l="1"/>
  <c r="Y1571" i="10"/>
  <c r="N1572" i="10"/>
  <c r="O1572" i="10" s="1"/>
  <c r="S1572" i="10" s="1"/>
  <c r="T1572" i="10" s="1"/>
  <c r="Z1571" i="10" l="1"/>
  <c r="F1571" i="10" s="1"/>
  <c r="V1572" i="10"/>
  <c r="W1572" i="10" s="1"/>
  <c r="U1572" i="10"/>
  <c r="X1572" i="10" l="1"/>
  <c r="Y1572" i="10"/>
  <c r="N1573" i="10"/>
  <c r="O1573" i="10" s="1"/>
  <c r="S1573" i="10" s="1"/>
  <c r="T1573" i="10" s="1"/>
  <c r="Z1572" i="10" l="1"/>
  <c r="F1572" i="10" s="1"/>
  <c r="V1573" i="10"/>
  <c r="W1573" i="10" s="1"/>
  <c r="U1573" i="10"/>
  <c r="X1573" i="10" l="1"/>
  <c r="Y1573" i="10"/>
  <c r="N1574" i="10"/>
  <c r="O1574" i="10" s="1"/>
  <c r="S1574" i="10" s="1"/>
  <c r="T1574" i="10" s="1"/>
  <c r="Z1573" i="10" l="1"/>
  <c r="F1573" i="10" s="1"/>
  <c r="V1574" i="10"/>
  <c r="W1574" i="10" s="1"/>
  <c r="U1574" i="10"/>
  <c r="X1574" i="10" l="1"/>
  <c r="N1575" i="10"/>
  <c r="O1575" i="10" s="1"/>
  <c r="S1575" i="10" s="1"/>
  <c r="T1575" i="10" s="1"/>
  <c r="Y1574" i="10"/>
  <c r="Z1574" i="10" l="1"/>
  <c r="F1574" i="10" s="1"/>
  <c r="V1575" i="10"/>
  <c r="W1575" i="10" s="1"/>
  <c r="U1575" i="10"/>
  <c r="X1575" i="10" l="1"/>
  <c r="Y1575" i="10"/>
  <c r="N1576" i="10"/>
  <c r="O1576" i="10" s="1"/>
  <c r="S1576" i="10" s="1"/>
  <c r="T1576" i="10" s="1"/>
  <c r="Z1575" i="10" l="1"/>
  <c r="F1575" i="10" s="1"/>
  <c r="V1576" i="10"/>
  <c r="W1576" i="10" s="1"/>
  <c r="U1576" i="10"/>
  <c r="X1576" i="10" l="1"/>
  <c r="N1577" i="10"/>
  <c r="O1577" i="10" s="1"/>
  <c r="S1577" i="10" s="1"/>
  <c r="T1577" i="10" s="1"/>
  <c r="Y1576" i="10"/>
  <c r="Z1576" i="10" l="1"/>
  <c r="F1576" i="10" s="1"/>
  <c r="V1577" i="10"/>
  <c r="W1577" i="10" s="1"/>
  <c r="U1577" i="10"/>
  <c r="X1577" i="10" l="1"/>
  <c r="Y1577" i="10"/>
  <c r="N1578" i="10"/>
  <c r="O1578" i="10" s="1"/>
  <c r="S1578" i="10" s="1"/>
  <c r="T1578" i="10" s="1"/>
  <c r="Z1577" i="10" l="1"/>
  <c r="F1577" i="10" s="1"/>
  <c r="V1578" i="10"/>
  <c r="W1578" i="10" s="1"/>
  <c r="U1578" i="10"/>
  <c r="X1578" i="10" l="1"/>
  <c r="Y1578" i="10"/>
  <c r="N1579" i="10"/>
  <c r="O1579" i="10" s="1"/>
  <c r="S1579" i="10" s="1"/>
  <c r="T1579" i="10" s="1"/>
  <c r="Z1578" i="10" l="1"/>
  <c r="F1578" i="10" s="1"/>
  <c r="V1579" i="10"/>
  <c r="W1579" i="10" s="1"/>
  <c r="U1579" i="10"/>
  <c r="X1579" i="10" l="1"/>
  <c r="Y1579" i="10"/>
  <c r="N1580" i="10"/>
  <c r="O1580" i="10" s="1"/>
  <c r="S1580" i="10" s="1"/>
  <c r="T1580" i="10" s="1"/>
  <c r="Z1579" i="10" l="1"/>
  <c r="F1579" i="10" s="1"/>
  <c r="V1580" i="10"/>
  <c r="W1580" i="10" s="1"/>
  <c r="U1580" i="10"/>
  <c r="X1580" i="10" l="1"/>
  <c r="Y1580" i="10"/>
  <c r="N1581" i="10"/>
  <c r="O1581" i="10" s="1"/>
  <c r="S1581" i="10" s="1"/>
  <c r="T1581" i="10" s="1"/>
  <c r="Z1580" i="10" l="1"/>
  <c r="F1580" i="10" s="1"/>
  <c r="V1581" i="10"/>
  <c r="W1581" i="10" s="1"/>
  <c r="U1581" i="10"/>
  <c r="X1581" i="10" l="1"/>
  <c r="Y1581" i="10"/>
  <c r="N1582" i="10"/>
  <c r="O1582" i="10" s="1"/>
  <c r="S1582" i="10" s="1"/>
  <c r="T1582" i="10" s="1"/>
  <c r="Z1581" i="10" l="1"/>
  <c r="F1581" i="10" s="1"/>
  <c r="V1582" i="10"/>
  <c r="W1582" i="10" s="1"/>
  <c r="U1582" i="10"/>
  <c r="X1582" i="10" l="1"/>
  <c r="Y1582" i="10"/>
  <c r="N1583" i="10"/>
  <c r="O1583" i="10" s="1"/>
  <c r="S1583" i="10" s="1"/>
  <c r="T1583" i="10" s="1"/>
  <c r="Z1582" i="10" l="1"/>
  <c r="F1582" i="10" s="1"/>
  <c r="V1583" i="10"/>
  <c r="W1583" i="10" s="1"/>
  <c r="U1583" i="10"/>
  <c r="X1583" i="10" l="1"/>
  <c r="Y1583" i="10"/>
  <c r="N1584" i="10"/>
  <c r="O1584" i="10" s="1"/>
  <c r="S1584" i="10" s="1"/>
  <c r="T1584" i="10" s="1"/>
  <c r="Z1583" i="10" l="1"/>
  <c r="F1583" i="10" s="1"/>
  <c r="V1584" i="10"/>
  <c r="W1584" i="10" s="1"/>
  <c r="U1584" i="10"/>
  <c r="X1584" i="10" l="1"/>
  <c r="N1585" i="10"/>
  <c r="O1585" i="10" s="1"/>
  <c r="S1585" i="10" s="1"/>
  <c r="T1585" i="10" s="1"/>
  <c r="Y1584" i="10"/>
  <c r="Z1584" i="10" l="1"/>
  <c r="F1584" i="10" s="1"/>
  <c r="V1585" i="10"/>
  <c r="W1585" i="10" s="1"/>
  <c r="U1585" i="10"/>
  <c r="X1585" i="10" l="1"/>
  <c r="Y1585" i="10"/>
  <c r="N1586" i="10"/>
  <c r="O1586" i="10" s="1"/>
  <c r="S1586" i="10" s="1"/>
  <c r="T1586" i="10" s="1"/>
  <c r="Z1585" i="10" l="1"/>
  <c r="F1585" i="10" s="1"/>
  <c r="V1586" i="10"/>
  <c r="W1586" i="10" s="1"/>
  <c r="U1586" i="10"/>
  <c r="X1586" i="10" l="1"/>
  <c r="N1587" i="10"/>
  <c r="O1587" i="10" s="1"/>
  <c r="S1587" i="10" s="1"/>
  <c r="T1587" i="10" s="1"/>
  <c r="Y1586" i="10"/>
  <c r="Z1586" i="10" l="1"/>
  <c r="F1586" i="10" s="1"/>
  <c r="V1587" i="10"/>
  <c r="W1587" i="10" s="1"/>
  <c r="U1587" i="10"/>
  <c r="X1587" i="10" l="1"/>
  <c r="N1588" i="10"/>
  <c r="O1588" i="10" s="1"/>
  <c r="S1588" i="10" s="1"/>
  <c r="T1588" i="10" s="1"/>
  <c r="Y1587" i="10"/>
  <c r="Z1587" i="10" l="1"/>
  <c r="F1587" i="10" s="1"/>
  <c r="V1588" i="10"/>
  <c r="W1588" i="10" s="1"/>
  <c r="U1588" i="10"/>
  <c r="X1588" i="10" l="1"/>
  <c r="Y1588" i="10"/>
  <c r="N1589" i="10"/>
  <c r="O1589" i="10" s="1"/>
  <c r="S1589" i="10" s="1"/>
  <c r="T1589" i="10" s="1"/>
  <c r="Z1588" i="10" l="1"/>
  <c r="F1588" i="10" s="1"/>
  <c r="V1589" i="10"/>
  <c r="W1589" i="10" s="1"/>
  <c r="U1589" i="10"/>
  <c r="X1589" i="10" l="1"/>
  <c r="N1590" i="10"/>
  <c r="O1590" i="10" s="1"/>
  <c r="S1590" i="10" s="1"/>
  <c r="T1590" i="10" s="1"/>
  <c r="Y1589" i="10"/>
  <c r="Z1589" i="10" l="1"/>
  <c r="F1589" i="10" s="1"/>
  <c r="V1590" i="10"/>
  <c r="W1590" i="10" s="1"/>
  <c r="U1590" i="10"/>
  <c r="X1590" i="10" l="1"/>
  <c r="Y1590" i="10"/>
  <c r="N1591" i="10"/>
  <c r="O1591" i="10" s="1"/>
  <c r="S1591" i="10" s="1"/>
  <c r="T1591" i="10" s="1"/>
  <c r="Z1590" i="10" l="1"/>
  <c r="F1590" i="10" s="1"/>
  <c r="V1591" i="10"/>
  <c r="W1591" i="10" s="1"/>
  <c r="U1591" i="10"/>
  <c r="X1591" i="10" l="1"/>
  <c r="N1592" i="10"/>
  <c r="O1592" i="10" s="1"/>
  <c r="S1592" i="10" s="1"/>
  <c r="T1592" i="10" s="1"/>
  <c r="Y1591" i="10"/>
  <c r="Z1591" i="10" l="1"/>
  <c r="F1591" i="10" s="1"/>
  <c r="V1592" i="10"/>
  <c r="W1592" i="10" s="1"/>
  <c r="U1592" i="10"/>
  <c r="X1592" i="10" l="1"/>
  <c r="Y1592" i="10"/>
  <c r="N1593" i="10"/>
  <c r="O1593" i="10" s="1"/>
  <c r="S1593" i="10" s="1"/>
  <c r="T1593" i="10" s="1"/>
  <c r="Z1592" i="10" l="1"/>
  <c r="F1592" i="10" s="1"/>
  <c r="V1593" i="10"/>
  <c r="W1593" i="10" s="1"/>
  <c r="U1593" i="10"/>
  <c r="X1593" i="10" l="1"/>
  <c r="Y1593" i="10"/>
  <c r="N1594" i="10"/>
  <c r="O1594" i="10" s="1"/>
  <c r="S1594" i="10" s="1"/>
  <c r="T1594" i="10" s="1"/>
  <c r="Z1593" i="10" l="1"/>
  <c r="F1593" i="10" s="1"/>
  <c r="V1594" i="10"/>
  <c r="W1594" i="10" s="1"/>
  <c r="U1594" i="10"/>
  <c r="X1594" i="10" l="1"/>
  <c r="N1595" i="10"/>
  <c r="O1595" i="10" s="1"/>
  <c r="S1595" i="10" s="1"/>
  <c r="T1595" i="10" s="1"/>
  <c r="Y1594" i="10"/>
  <c r="Z1594" i="10" l="1"/>
  <c r="F1594" i="10" s="1"/>
  <c r="V1595" i="10"/>
  <c r="W1595" i="10" s="1"/>
  <c r="U1595" i="10"/>
  <c r="X1595" i="10" l="1"/>
  <c r="N1596" i="10"/>
  <c r="O1596" i="10" s="1"/>
  <c r="S1596" i="10" s="1"/>
  <c r="T1596" i="10" s="1"/>
  <c r="Y1595" i="10"/>
  <c r="Z1595" i="10" l="1"/>
  <c r="F1595" i="10" s="1"/>
  <c r="V1596" i="10"/>
  <c r="W1596" i="10" s="1"/>
  <c r="U1596" i="10"/>
  <c r="X1596" i="10" l="1"/>
  <c r="Y1596" i="10"/>
  <c r="N1597" i="10"/>
  <c r="O1597" i="10" s="1"/>
  <c r="S1597" i="10" s="1"/>
  <c r="T1597" i="10" s="1"/>
  <c r="Z1596" i="10" l="1"/>
  <c r="F1596" i="10" s="1"/>
  <c r="V1597" i="10"/>
  <c r="W1597" i="10" s="1"/>
  <c r="U1597" i="10"/>
  <c r="X1597" i="10" l="1"/>
  <c r="Y1597" i="10"/>
  <c r="N1598" i="10"/>
  <c r="O1598" i="10" s="1"/>
  <c r="S1598" i="10" s="1"/>
  <c r="T1598" i="10" s="1"/>
  <c r="Z1597" i="10" l="1"/>
  <c r="F1597" i="10" s="1"/>
  <c r="V1598" i="10"/>
  <c r="W1598" i="10" s="1"/>
  <c r="U1598" i="10"/>
  <c r="X1598" i="10" l="1"/>
  <c r="Y1598" i="10"/>
  <c r="N1599" i="10"/>
  <c r="O1599" i="10" s="1"/>
  <c r="S1599" i="10" s="1"/>
  <c r="T1599" i="10" s="1"/>
  <c r="Z1598" i="10" l="1"/>
  <c r="F1598" i="10" s="1"/>
  <c r="V1599" i="10"/>
  <c r="W1599" i="10" s="1"/>
  <c r="U1599" i="10"/>
  <c r="X1599" i="10" l="1"/>
  <c r="Y1599" i="10"/>
  <c r="N1600" i="10"/>
  <c r="O1600" i="10" s="1"/>
  <c r="S1600" i="10" s="1"/>
  <c r="T1600" i="10" s="1"/>
  <c r="Z1599" i="10" l="1"/>
  <c r="F1599" i="10" s="1"/>
  <c r="V1600" i="10"/>
  <c r="W1600" i="10" s="1"/>
  <c r="U1600" i="10"/>
  <c r="X1600" i="10" l="1"/>
  <c r="Y1600" i="10"/>
  <c r="N1601" i="10"/>
  <c r="O1601" i="10" s="1"/>
  <c r="S1601" i="10" s="1"/>
  <c r="T1601" i="10" s="1"/>
  <c r="Z1600" i="10" l="1"/>
  <c r="F1600" i="10" s="1"/>
  <c r="V1601" i="10"/>
  <c r="W1601" i="10" s="1"/>
  <c r="U1601" i="10"/>
  <c r="X1601" i="10" l="1"/>
  <c r="N1602" i="10"/>
  <c r="O1602" i="10" s="1"/>
  <c r="S1602" i="10" s="1"/>
  <c r="T1602" i="10" s="1"/>
  <c r="Y1601" i="10"/>
  <c r="Z1601" i="10" l="1"/>
  <c r="F1601" i="10" s="1"/>
  <c r="V1602" i="10"/>
  <c r="W1602" i="10" s="1"/>
  <c r="U1602" i="10"/>
  <c r="X1602" i="10" l="1"/>
  <c r="Y1602" i="10"/>
  <c r="N1603" i="10"/>
  <c r="O1603" i="10" s="1"/>
  <c r="S1603" i="10" s="1"/>
  <c r="T1603" i="10" s="1"/>
  <c r="Z1602" i="10" l="1"/>
  <c r="F1602" i="10" s="1"/>
  <c r="V1603" i="10"/>
  <c r="W1603" i="10" s="1"/>
  <c r="U1603" i="10"/>
  <c r="X1603" i="10" l="1"/>
  <c r="N1604" i="10"/>
  <c r="O1604" i="10" s="1"/>
  <c r="S1604" i="10" s="1"/>
  <c r="T1604" i="10" s="1"/>
  <c r="Y1603" i="10"/>
  <c r="Z1603" i="10" l="1"/>
  <c r="F1603" i="10" s="1"/>
  <c r="V1604" i="10"/>
  <c r="W1604" i="10" s="1"/>
  <c r="U1604" i="10"/>
  <c r="X1604" i="10" l="1"/>
  <c r="N1605" i="10"/>
  <c r="O1605" i="10" s="1"/>
  <c r="S1605" i="10" s="1"/>
  <c r="T1605" i="10" s="1"/>
  <c r="Y1604" i="10"/>
  <c r="Z1604" i="10" l="1"/>
  <c r="F1604" i="10" s="1"/>
  <c r="V1605" i="10"/>
  <c r="W1605" i="10" s="1"/>
  <c r="U1605" i="10"/>
  <c r="X1605" i="10" l="1"/>
  <c r="Y1605" i="10"/>
  <c r="N1606" i="10"/>
  <c r="O1606" i="10" s="1"/>
  <c r="S1606" i="10" s="1"/>
  <c r="T1606" i="10" s="1"/>
  <c r="Z1605" i="10" l="1"/>
  <c r="F1605" i="10" s="1"/>
  <c r="V1606" i="10"/>
  <c r="W1606" i="10" s="1"/>
  <c r="U1606" i="10"/>
  <c r="X1606" i="10" l="1"/>
  <c r="N1607" i="10"/>
  <c r="O1607" i="10" s="1"/>
  <c r="S1607" i="10" s="1"/>
  <c r="T1607" i="10" s="1"/>
  <c r="Y1606" i="10"/>
  <c r="Z1606" i="10" l="1"/>
  <c r="F1606" i="10" s="1"/>
  <c r="V1607" i="10"/>
  <c r="W1607" i="10" s="1"/>
  <c r="U1607" i="10"/>
  <c r="X1607" i="10" l="1"/>
  <c r="N1608" i="10"/>
  <c r="O1608" i="10" s="1"/>
  <c r="S1608" i="10" s="1"/>
  <c r="T1608" i="10" s="1"/>
  <c r="Y1607" i="10"/>
  <c r="Z1607" i="10" l="1"/>
  <c r="F1607" i="10" s="1"/>
  <c r="V1608" i="10"/>
  <c r="W1608" i="10" s="1"/>
  <c r="U1608" i="10"/>
  <c r="X1608" i="10" l="1"/>
  <c r="Y1608" i="10"/>
  <c r="N1609" i="10"/>
  <c r="O1609" i="10" s="1"/>
  <c r="S1609" i="10" s="1"/>
  <c r="T1609" i="10" s="1"/>
  <c r="Z1608" i="10" l="1"/>
  <c r="F1608" i="10" s="1"/>
  <c r="V1609" i="10"/>
  <c r="W1609" i="10" s="1"/>
  <c r="U1609" i="10"/>
  <c r="X1609" i="10" l="1"/>
  <c r="Y1609" i="10"/>
  <c r="N1610" i="10"/>
  <c r="O1610" i="10" s="1"/>
  <c r="S1610" i="10" s="1"/>
  <c r="T1610" i="10" s="1"/>
  <c r="Z1609" i="10" l="1"/>
  <c r="F1609" i="10" s="1"/>
  <c r="V1610" i="10"/>
  <c r="W1610" i="10" s="1"/>
  <c r="U1610" i="10"/>
  <c r="X1610" i="10" l="1"/>
  <c r="Y1610" i="10"/>
  <c r="N1611" i="10"/>
  <c r="O1611" i="10" s="1"/>
  <c r="S1611" i="10" s="1"/>
  <c r="T1611" i="10" s="1"/>
  <c r="Z1610" i="10" l="1"/>
  <c r="F1610" i="10" s="1"/>
  <c r="V1611" i="10"/>
  <c r="W1611" i="10" s="1"/>
  <c r="U1611" i="10"/>
  <c r="X1611" i="10" l="1"/>
  <c r="N1612" i="10"/>
  <c r="O1612" i="10" s="1"/>
  <c r="S1612" i="10" s="1"/>
  <c r="T1612" i="10" s="1"/>
  <c r="Y1611" i="10"/>
  <c r="Z1611" i="10" l="1"/>
  <c r="F1611" i="10" s="1"/>
  <c r="V1612" i="10"/>
  <c r="W1612" i="10" s="1"/>
  <c r="U1612" i="10"/>
  <c r="X1612" i="10" l="1"/>
  <c r="Y1612" i="10"/>
  <c r="N1613" i="10"/>
  <c r="O1613" i="10" s="1"/>
  <c r="S1613" i="10" s="1"/>
  <c r="T1613" i="10" s="1"/>
  <c r="Z1612" i="10" l="1"/>
  <c r="F1612" i="10" s="1"/>
  <c r="V1613" i="10"/>
  <c r="W1613" i="10" s="1"/>
  <c r="U1613" i="10"/>
  <c r="X1613" i="10" l="1"/>
  <c r="Y1613" i="10"/>
  <c r="N1614" i="10"/>
  <c r="O1614" i="10" s="1"/>
  <c r="S1614" i="10" s="1"/>
  <c r="T1614" i="10" s="1"/>
  <c r="Z1613" i="10" l="1"/>
  <c r="F1613" i="10" s="1"/>
  <c r="V1614" i="10"/>
  <c r="W1614" i="10" s="1"/>
  <c r="U1614" i="10"/>
  <c r="X1614" i="10" l="1"/>
  <c r="Y1614" i="10"/>
  <c r="N1615" i="10"/>
  <c r="O1615" i="10" s="1"/>
  <c r="S1615" i="10" s="1"/>
  <c r="T1615" i="10" s="1"/>
  <c r="Z1614" i="10" l="1"/>
  <c r="F1614" i="10" s="1"/>
  <c r="V1615" i="10"/>
  <c r="W1615" i="10" s="1"/>
  <c r="U1615" i="10"/>
  <c r="X1615" i="10" l="1"/>
  <c r="Y1615" i="10"/>
  <c r="N1616" i="10"/>
  <c r="O1616" i="10" s="1"/>
  <c r="S1616" i="10" s="1"/>
  <c r="T1616" i="10" s="1"/>
  <c r="Z1615" i="10" l="1"/>
  <c r="F1615" i="10" s="1"/>
  <c r="V1616" i="10"/>
  <c r="W1616" i="10" s="1"/>
  <c r="U1616" i="10"/>
  <c r="X1616" i="10" l="1"/>
  <c r="Y1616" i="10"/>
  <c r="N1617" i="10"/>
  <c r="O1617" i="10" s="1"/>
  <c r="S1617" i="10" s="1"/>
  <c r="T1617" i="10" s="1"/>
  <c r="Z1616" i="10" l="1"/>
  <c r="F1616" i="10" s="1"/>
  <c r="V1617" i="10"/>
  <c r="W1617" i="10" s="1"/>
  <c r="U1617" i="10"/>
  <c r="X1617" i="10" l="1"/>
  <c r="Y1617" i="10"/>
  <c r="N1618" i="10"/>
  <c r="O1618" i="10" s="1"/>
  <c r="S1618" i="10" s="1"/>
  <c r="T1618" i="10" s="1"/>
  <c r="Z1617" i="10" l="1"/>
  <c r="F1617" i="10" s="1"/>
  <c r="V1618" i="10"/>
  <c r="W1618" i="10" s="1"/>
  <c r="U1618" i="10"/>
  <c r="X1618" i="10" l="1"/>
  <c r="N1619" i="10"/>
  <c r="O1619" i="10" s="1"/>
  <c r="S1619" i="10" s="1"/>
  <c r="T1619" i="10" s="1"/>
  <c r="Y1618" i="10"/>
  <c r="Z1618" i="10" l="1"/>
  <c r="F1618" i="10" s="1"/>
  <c r="V1619" i="10"/>
  <c r="W1619" i="10" s="1"/>
  <c r="U1619" i="10"/>
  <c r="X1619" i="10" l="1"/>
  <c r="Y1619" i="10"/>
  <c r="N1620" i="10"/>
  <c r="O1620" i="10" s="1"/>
  <c r="S1620" i="10" s="1"/>
  <c r="T1620" i="10" s="1"/>
  <c r="Z1619" i="10" l="1"/>
  <c r="F1619" i="10" s="1"/>
  <c r="V1620" i="10"/>
  <c r="W1620" i="10" s="1"/>
  <c r="U1620" i="10"/>
  <c r="X1620" i="10" l="1"/>
  <c r="N1621" i="10"/>
  <c r="O1621" i="10" s="1"/>
  <c r="S1621" i="10" s="1"/>
  <c r="T1621" i="10" s="1"/>
  <c r="Y1620" i="10"/>
  <c r="Z1620" i="10" l="1"/>
  <c r="F1620" i="10" s="1"/>
  <c r="V1621" i="10"/>
  <c r="W1621" i="10" s="1"/>
  <c r="U1621" i="10"/>
  <c r="X1621" i="10" l="1"/>
  <c r="Y1621" i="10"/>
  <c r="N1622" i="10"/>
  <c r="O1622" i="10" s="1"/>
  <c r="S1622" i="10" s="1"/>
  <c r="T1622" i="10" s="1"/>
  <c r="Z1621" i="10" l="1"/>
  <c r="F1621" i="10" s="1"/>
  <c r="V1622" i="10"/>
  <c r="W1622" i="10" s="1"/>
  <c r="U1622" i="10"/>
  <c r="X1622" i="10" l="1"/>
  <c r="N1623" i="10"/>
  <c r="O1623" i="10" s="1"/>
  <c r="S1623" i="10" s="1"/>
  <c r="T1623" i="10" s="1"/>
  <c r="Y1622" i="10"/>
  <c r="Z1622" i="10" l="1"/>
  <c r="F1622" i="10" s="1"/>
  <c r="V1623" i="10"/>
  <c r="W1623" i="10" s="1"/>
  <c r="U1623" i="10"/>
  <c r="X1623" i="10" l="1"/>
  <c r="N1624" i="10"/>
  <c r="O1624" i="10" s="1"/>
  <c r="S1624" i="10" s="1"/>
  <c r="T1624" i="10" s="1"/>
  <c r="Y1623" i="10"/>
  <c r="Z1623" i="10" l="1"/>
  <c r="F1623" i="10" s="1"/>
  <c r="V1624" i="10"/>
  <c r="W1624" i="10" s="1"/>
  <c r="U1624" i="10"/>
  <c r="X1624" i="10" l="1"/>
  <c r="N1625" i="10"/>
  <c r="O1625" i="10" s="1"/>
  <c r="S1625" i="10" s="1"/>
  <c r="T1625" i="10" s="1"/>
  <c r="Y1624" i="10"/>
  <c r="Z1624" i="10" l="1"/>
  <c r="F1624" i="10" s="1"/>
  <c r="V1625" i="10"/>
  <c r="W1625" i="10" s="1"/>
  <c r="U1625" i="10"/>
  <c r="X1625" i="10" l="1"/>
  <c r="N1626" i="10"/>
  <c r="O1626" i="10" s="1"/>
  <c r="S1626" i="10" s="1"/>
  <c r="T1626" i="10" s="1"/>
  <c r="Y1625" i="10"/>
  <c r="Z1625" i="10" l="1"/>
  <c r="F1625" i="10" s="1"/>
  <c r="V1626" i="10"/>
  <c r="W1626" i="10" s="1"/>
  <c r="U1626" i="10"/>
  <c r="X1626" i="10" l="1"/>
  <c r="Y1626" i="10"/>
  <c r="N1627" i="10"/>
  <c r="O1627" i="10" s="1"/>
  <c r="S1627" i="10" s="1"/>
  <c r="T1627" i="10" s="1"/>
  <c r="Z1626" i="10" l="1"/>
  <c r="F1626" i="10" s="1"/>
  <c r="V1627" i="10"/>
  <c r="W1627" i="10" s="1"/>
  <c r="U1627" i="10"/>
  <c r="X1627" i="10" l="1"/>
  <c r="Y1627" i="10"/>
  <c r="N1628" i="10"/>
  <c r="O1628" i="10" s="1"/>
  <c r="S1628" i="10" s="1"/>
  <c r="T1628" i="10" s="1"/>
  <c r="Z1627" i="10" l="1"/>
  <c r="F1627" i="10" s="1"/>
  <c r="V1628" i="10"/>
  <c r="W1628" i="10" s="1"/>
  <c r="U1628" i="10"/>
  <c r="X1628" i="10" l="1"/>
  <c r="Y1628" i="10"/>
  <c r="N1629" i="10"/>
  <c r="O1629" i="10" s="1"/>
  <c r="S1629" i="10" s="1"/>
  <c r="T1629" i="10" s="1"/>
  <c r="Z1628" i="10" l="1"/>
  <c r="F1628" i="10" s="1"/>
  <c r="V1629" i="10"/>
  <c r="W1629" i="10" s="1"/>
  <c r="U1629" i="10"/>
  <c r="X1629" i="10" l="1"/>
  <c r="N1630" i="10"/>
  <c r="O1630" i="10" s="1"/>
  <c r="S1630" i="10" s="1"/>
  <c r="T1630" i="10" s="1"/>
  <c r="Y1629" i="10"/>
  <c r="Z1629" i="10" l="1"/>
  <c r="F1629" i="10" s="1"/>
  <c r="V1630" i="10"/>
  <c r="W1630" i="10" s="1"/>
  <c r="U1630" i="10"/>
  <c r="X1630" i="10" l="1"/>
  <c r="Y1630" i="10"/>
  <c r="N1631" i="10"/>
  <c r="O1631" i="10" s="1"/>
  <c r="S1631" i="10" s="1"/>
  <c r="T1631" i="10" s="1"/>
  <c r="Z1630" i="10" l="1"/>
  <c r="F1630" i="10" s="1"/>
  <c r="V1631" i="10"/>
  <c r="W1631" i="10" s="1"/>
  <c r="U1631" i="10"/>
  <c r="X1631" i="10" l="1"/>
  <c r="N1632" i="10"/>
  <c r="O1632" i="10" s="1"/>
  <c r="S1632" i="10" s="1"/>
  <c r="T1632" i="10" s="1"/>
  <c r="Y1631" i="10"/>
  <c r="Z1631" i="10" l="1"/>
  <c r="F1631" i="10" s="1"/>
  <c r="V1632" i="10"/>
  <c r="W1632" i="10" s="1"/>
  <c r="U1632" i="10"/>
  <c r="X1632" i="10" l="1"/>
  <c r="Y1632" i="10"/>
  <c r="N1633" i="10"/>
  <c r="O1633" i="10" s="1"/>
  <c r="S1633" i="10" s="1"/>
  <c r="T1633" i="10" s="1"/>
  <c r="Z1632" i="10" l="1"/>
  <c r="F1632" i="10" s="1"/>
  <c r="V1633" i="10"/>
  <c r="W1633" i="10" s="1"/>
  <c r="U1633" i="10"/>
  <c r="X1633" i="10" l="1"/>
  <c r="Y1633" i="10"/>
  <c r="N1634" i="10"/>
  <c r="O1634" i="10" s="1"/>
  <c r="S1634" i="10" s="1"/>
  <c r="T1634" i="10" s="1"/>
  <c r="Z1633" i="10" l="1"/>
  <c r="F1633" i="10" s="1"/>
  <c r="V1634" i="10"/>
  <c r="W1634" i="10" s="1"/>
  <c r="U1634" i="10"/>
  <c r="X1634" i="10" l="1"/>
  <c r="Y1634" i="10"/>
  <c r="N1635" i="10"/>
  <c r="O1635" i="10" s="1"/>
  <c r="S1635" i="10" s="1"/>
  <c r="T1635" i="10" s="1"/>
  <c r="Z1634" i="10" l="1"/>
  <c r="F1634" i="10" s="1"/>
  <c r="V1635" i="10"/>
  <c r="W1635" i="10" s="1"/>
  <c r="U1635" i="10"/>
  <c r="X1635" i="10" l="1"/>
  <c r="Y1635" i="10"/>
  <c r="N1636" i="10"/>
  <c r="O1636" i="10" s="1"/>
  <c r="S1636" i="10" s="1"/>
  <c r="T1636" i="10" s="1"/>
  <c r="Z1635" i="10" l="1"/>
  <c r="F1635" i="10" s="1"/>
  <c r="V1636" i="10"/>
  <c r="W1636" i="10" s="1"/>
  <c r="U1636" i="10"/>
  <c r="X1636" i="10" l="1"/>
  <c r="N1637" i="10"/>
  <c r="O1637" i="10" s="1"/>
  <c r="S1637" i="10" s="1"/>
  <c r="T1637" i="10" s="1"/>
  <c r="Y1636" i="10"/>
  <c r="Z1636" i="10" l="1"/>
  <c r="F1636" i="10" s="1"/>
  <c r="V1637" i="10"/>
  <c r="W1637" i="10" s="1"/>
  <c r="U1637" i="10"/>
  <c r="X1637" i="10" l="1"/>
  <c r="Y1637" i="10"/>
  <c r="N1638" i="10"/>
  <c r="O1638" i="10" s="1"/>
  <c r="S1638" i="10" s="1"/>
  <c r="T1638" i="10" s="1"/>
  <c r="Z1637" i="10" l="1"/>
  <c r="F1637" i="10" s="1"/>
  <c r="V1638" i="10"/>
  <c r="W1638" i="10" s="1"/>
  <c r="U1638" i="10"/>
  <c r="X1638" i="10" l="1"/>
  <c r="Y1638" i="10"/>
  <c r="N1639" i="10"/>
  <c r="O1639" i="10" s="1"/>
  <c r="S1639" i="10" s="1"/>
  <c r="T1639" i="10" s="1"/>
  <c r="Z1638" i="10" l="1"/>
  <c r="F1638" i="10" s="1"/>
  <c r="V1639" i="10"/>
  <c r="W1639" i="10" s="1"/>
  <c r="U1639" i="10"/>
  <c r="X1639" i="10" l="1"/>
  <c r="N1640" i="10"/>
  <c r="O1640" i="10" s="1"/>
  <c r="S1640" i="10" s="1"/>
  <c r="T1640" i="10" s="1"/>
  <c r="Y1639" i="10"/>
  <c r="Z1639" i="10" l="1"/>
  <c r="F1639" i="10" s="1"/>
  <c r="V1640" i="10"/>
  <c r="W1640" i="10" s="1"/>
  <c r="U1640" i="10"/>
  <c r="X1640" i="10" l="1"/>
  <c r="Y1640" i="10"/>
  <c r="N1641" i="10"/>
  <c r="O1641" i="10" s="1"/>
  <c r="S1641" i="10" s="1"/>
  <c r="T1641" i="10" s="1"/>
  <c r="Z1640" i="10" l="1"/>
  <c r="F1640" i="10" s="1"/>
  <c r="V1641" i="10"/>
  <c r="W1641" i="10" s="1"/>
  <c r="U1641" i="10"/>
  <c r="X1641" i="10" l="1"/>
  <c r="Y1641" i="10"/>
  <c r="N1642" i="10"/>
  <c r="O1642" i="10" s="1"/>
  <c r="S1642" i="10" s="1"/>
  <c r="T1642" i="10" s="1"/>
  <c r="Z1641" i="10" l="1"/>
  <c r="F1641" i="10" s="1"/>
  <c r="V1642" i="10"/>
  <c r="W1642" i="10" s="1"/>
  <c r="U1642" i="10"/>
  <c r="X1642" i="10" l="1"/>
  <c r="N1643" i="10"/>
  <c r="O1643" i="10" s="1"/>
  <c r="S1643" i="10" s="1"/>
  <c r="T1643" i="10" s="1"/>
  <c r="Y1642" i="10"/>
  <c r="Z1642" i="10" l="1"/>
  <c r="F1642" i="10" s="1"/>
  <c r="V1643" i="10"/>
  <c r="W1643" i="10" s="1"/>
  <c r="U1643" i="10"/>
  <c r="X1643" i="10" l="1"/>
  <c r="Y1643" i="10"/>
  <c r="N1644" i="10"/>
  <c r="O1644" i="10" s="1"/>
  <c r="S1644" i="10" s="1"/>
  <c r="T1644" i="10" s="1"/>
  <c r="Z1643" i="10" l="1"/>
  <c r="F1643" i="10" s="1"/>
  <c r="V1644" i="10"/>
  <c r="W1644" i="10" s="1"/>
  <c r="U1644" i="10"/>
  <c r="X1644" i="10" l="1"/>
  <c r="Y1644" i="10"/>
  <c r="N1645" i="10"/>
  <c r="O1645" i="10" s="1"/>
  <c r="S1645" i="10" s="1"/>
  <c r="T1645" i="10" s="1"/>
  <c r="Z1644" i="10" l="1"/>
  <c r="F1644" i="10" s="1"/>
  <c r="V1645" i="10"/>
  <c r="W1645" i="10" s="1"/>
  <c r="U1645" i="10"/>
  <c r="X1645" i="10" l="1"/>
  <c r="Y1645" i="10"/>
  <c r="N1646" i="10"/>
  <c r="O1646" i="10" s="1"/>
  <c r="S1646" i="10" s="1"/>
  <c r="T1646" i="10" s="1"/>
  <c r="Z1645" i="10" l="1"/>
  <c r="F1645" i="10" s="1"/>
  <c r="V1646" i="10"/>
  <c r="W1646" i="10" s="1"/>
  <c r="U1646" i="10"/>
  <c r="X1646" i="10" l="1"/>
  <c r="N1647" i="10"/>
  <c r="O1647" i="10" s="1"/>
  <c r="S1647" i="10" s="1"/>
  <c r="T1647" i="10" s="1"/>
  <c r="Y1646" i="10"/>
  <c r="Z1646" i="10" l="1"/>
  <c r="F1646" i="10" s="1"/>
  <c r="V1647" i="10"/>
  <c r="W1647" i="10" s="1"/>
  <c r="U1647" i="10"/>
  <c r="X1647" i="10" l="1"/>
  <c r="N1648" i="10"/>
  <c r="O1648" i="10" s="1"/>
  <c r="S1648" i="10" s="1"/>
  <c r="T1648" i="10" s="1"/>
  <c r="Y1647" i="10"/>
  <c r="Z1647" i="10" l="1"/>
  <c r="F1647" i="10" s="1"/>
  <c r="V1648" i="10"/>
  <c r="W1648" i="10" s="1"/>
  <c r="U1648" i="10"/>
  <c r="X1648" i="10" l="1"/>
  <c r="Y1648" i="10"/>
  <c r="N1649" i="10"/>
  <c r="O1649" i="10" s="1"/>
  <c r="S1649" i="10" s="1"/>
  <c r="T1649" i="10" s="1"/>
  <c r="Z1648" i="10" l="1"/>
  <c r="F1648" i="10" s="1"/>
  <c r="V1649" i="10"/>
  <c r="W1649" i="10" s="1"/>
  <c r="U1649" i="10"/>
  <c r="X1649" i="10" l="1"/>
  <c r="Y1649" i="10"/>
  <c r="N1650" i="10"/>
  <c r="O1650" i="10" s="1"/>
  <c r="S1650" i="10" s="1"/>
  <c r="T1650" i="10" s="1"/>
  <c r="Z1649" i="10" l="1"/>
  <c r="F1649" i="10" s="1"/>
  <c r="V1650" i="10"/>
  <c r="W1650" i="10" s="1"/>
  <c r="U1650" i="10"/>
  <c r="X1650" i="10" l="1"/>
  <c r="N1651" i="10"/>
  <c r="O1651" i="10" s="1"/>
  <c r="S1651" i="10" s="1"/>
  <c r="T1651" i="10" s="1"/>
  <c r="Y1650" i="10"/>
  <c r="Z1650" i="10" l="1"/>
  <c r="F1650" i="10" s="1"/>
  <c r="V1651" i="10"/>
  <c r="W1651" i="10" s="1"/>
  <c r="U1651" i="10"/>
  <c r="X1651" i="10" l="1"/>
  <c r="N1652" i="10"/>
  <c r="O1652" i="10" s="1"/>
  <c r="S1652" i="10" s="1"/>
  <c r="T1652" i="10" s="1"/>
  <c r="Y1651" i="10"/>
  <c r="Z1651" i="10" l="1"/>
  <c r="F1651" i="10" s="1"/>
  <c r="V1652" i="10"/>
  <c r="W1652" i="10" s="1"/>
  <c r="U1652" i="10"/>
  <c r="X1652" i="10" l="1"/>
  <c r="Y1652" i="10"/>
  <c r="N1653" i="10"/>
  <c r="O1653" i="10" s="1"/>
  <c r="S1653" i="10" s="1"/>
  <c r="T1653" i="10" s="1"/>
  <c r="Z1652" i="10" l="1"/>
  <c r="F1652" i="10" s="1"/>
  <c r="V1653" i="10"/>
  <c r="W1653" i="10" s="1"/>
  <c r="U1653" i="10"/>
  <c r="X1653" i="10" l="1"/>
  <c r="Y1653" i="10"/>
  <c r="N1654" i="10"/>
  <c r="O1654" i="10" s="1"/>
  <c r="S1654" i="10" s="1"/>
  <c r="T1654" i="10" s="1"/>
  <c r="Z1653" i="10" l="1"/>
  <c r="F1653" i="10" s="1"/>
  <c r="V1654" i="10"/>
  <c r="W1654" i="10" s="1"/>
  <c r="U1654" i="10"/>
  <c r="X1654" i="10" l="1"/>
  <c r="Y1654" i="10"/>
  <c r="N1655" i="10"/>
  <c r="O1655" i="10" s="1"/>
  <c r="S1655" i="10" s="1"/>
  <c r="T1655" i="10" s="1"/>
  <c r="Z1654" i="10" l="1"/>
  <c r="F1654" i="10" s="1"/>
  <c r="V1655" i="10"/>
  <c r="W1655" i="10" s="1"/>
  <c r="U1655" i="10"/>
  <c r="X1655" i="10" l="1"/>
  <c r="Y1655" i="10"/>
  <c r="N1656" i="10"/>
  <c r="O1656" i="10" s="1"/>
  <c r="S1656" i="10" s="1"/>
  <c r="T1656" i="10" s="1"/>
  <c r="Z1655" i="10" l="1"/>
  <c r="F1655" i="10" s="1"/>
  <c r="V1656" i="10"/>
  <c r="W1656" i="10" s="1"/>
  <c r="U1656" i="10"/>
  <c r="X1656" i="10" l="1"/>
  <c r="Y1656" i="10"/>
  <c r="N1657" i="10"/>
  <c r="O1657" i="10" s="1"/>
  <c r="S1657" i="10" s="1"/>
  <c r="T1657" i="10" s="1"/>
  <c r="Z1656" i="10" l="1"/>
  <c r="F1656" i="10" s="1"/>
  <c r="V1657" i="10"/>
  <c r="W1657" i="10" s="1"/>
  <c r="U1657" i="10"/>
  <c r="X1657" i="10" l="1"/>
  <c r="Y1657" i="10"/>
  <c r="N1658" i="10"/>
  <c r="O1658" i="10" s="1"/>
  <c r="S1658" i="10" s="1"/>
  <c r="T1658" i="10" s="1"/>
  <c r="Z1657" i="10" l="1"/>
  <c r="F1657" i="10" s="1"/>
  <c r="V1658" i="10"/>
  <c r="W1658" i="10" s="1"/>
  <c r="U1658" i="10"/>
  <c r="X1658" i="10" l="1"/>
  <c r="N1659" i="10"/>
  <c r="O1659" i="10" s="1"/>
  <c r="S1659" i="10" s="1"/>
  <c r="T1659" i="10" s="1"/>
  <c r="Y1658" i="10"/>
  <c r="Z1658" i="10" l="1"/>
  <c r="F1658" i="10" s="1"/>
  <c r="V1659" i="10"/>
  <c r="W1659" i="10" s="1"/>
  <c r="U1659" i="10"/>
  <c r="X1659" i="10" l="1"/>
  <c r="N1660" i="10"/>
  <c r="O1660" i="10" s="1"/>
  <c r="S1660" i="10" s="1"/>
  <c r="T1660" i="10" s="1"/>
  <c r="Y1659" i="10"/>
  <c r="Z1659" i="10" l="1"/>
  <c r="F1659" i="10" s="1"/>
  <c r="V1660" i="10"/>
  <c r="W1660" i="10" s="1"/>
  <c r="U1660" i="10"/>
  <c r="X1660" i="10" l="1"/>
  <c r="Y1660" i="10"/>
  <c r="N1661" i="10"/>
  <c r="O1661" i="10" s="1"/>
  <c r="S1661" i="10" s="1"/>
  <c r="T1661" i="10" s="1"/>
  <c r="Z1660" i="10" l="1"/>
  <c r="F1660" i="10" s="1"/>
  <c r="V1661" i="10"/>
  <c r="W1661" i="10" s="1"/>
  <c r="U1661" i="10"/>
  <c r="X1661" i="10" l="1"/>
  <c r="N1662" i="10"/>
  <c r="O1662" i="10" s="1"/>
  <c r="S1662" i="10" s="1"/>
  <c r="T1662" i="10" s="1"/>
  <c r="Y1661" i="10"/>
  <c r="Z1661" i="10" l="1"/>
  <c r="F1661" i="10" s="1"/>
  <c r="V1662" i="10"/>
  <c r="W1662" i="10" s="1"/>
  <c r="U1662" i="10"/>
  <c r="X1662" i="10" l="1"/>
  <c r="Y1662" i="10"/>
  <c r="N1663" i="10"/>
  <c r="O1663" i="10" s="1"/>
  <c r="S1663" i="10" s="1"/>
  <c r="T1663" i="10" s="1"/>
  <c r="Z1662" i="10" l="1"/>
  <c r="F1662" i="10" s="1"/>
  <c r="V1663" i="10"/>
  <c r="W1663" i="10" s="1"/>
  <c r="U1663" i="10"/>
  <c r="X1663" i="10" l="1"/>
  <c r="N1664" i="10"/>
  <c r="O1664" i="10" s="1"/>
  <c r="S1664" i="10" s="1"/>
  <c r="T1664" i="10" s="1"/>
  <c r="Y1663" i="10"/>
  <c r="Z1663" i="10" l="1"/>
  <c r="F1663" i="10" s="1"/>
  <c r="V1664" i="10"/>
  <c r="W1664" i="10" s="1"/>
  <c r="U1664" i="10"/>
  <c r="X1664" i="10" l="1"/>
  <c r="N1665" i="10"/>
  <c r="O1665" i="10" s="1"/>
  <c r="S1665" i="10" s="1"/>
  <c r="T1665" i="10" s="1"/>
  <c r="Y1664" i="10"/>
  <c r="Z1664" i="10" l="1"/>
  <c r="F1664" i="10" s="1"/>
  <c r="V1665" i="10"/>
  <c r="W1665" i="10" s="1"/>
  <c r="U1665" i="10"/>
  <c r="X1665" i="10" l="1"/>
  <c r="N1666" i="10"/>
  <c r="O1666" i="10" s="1"/>
  <c r="S1666" i="10" s="1"/>
  <c r="T1666" i="10" s="1"/>
  <c r="Y1665" i="10"/>
  <c r="Z1665" i="10" l="1"/>
  <c r="F1665" i="10" s="1"/>
  <c r="V1666" i="10"/>
  <c r="W1666" i="10" s="1"/>
  <c r="U1666" i="10"/>
  <c r="X1666" i="10" l="1"/>
  <c r="N1667" i="10"/>
  <c r="O1667" i="10" s="1"/>
  <c r="S1667" i="10" s="1"/>
  <c r="T1667" i="10" s="1"/>
  <c r="Y1666" i="10"/>
  <c r="Z1666" i="10" l="1"/>
  <c r="F1666" i="10" s="1"/>
  <c r="V1667" i="10"/>
  <c r="W1667" i="10" s="1"/>
  <c r="U1667" i="10"/>
  <c r="X1667" i="10" l="1"/>
  <c r="N1668" i="10"/>
  <c r="O1668" i="10" s="1"/>
  <c r="S1668" i="10" s="1"/>
  <c r="T1668" i="10" s="1"/>
  <c r="Y1667" i="10"/>
  <c r="Z1667" i="10" l="1"/>
  <c r="F1667" i="10" s="1"/>
  <c r="V1668" i="10"/>
  <c r="W1668" i="10" s="1"/>
  <c r="U1668" i="10"/>
  <c r="X1668" i="10" l="1"/>
  <c r="N1669" i="10"/>
  <c r="O1669" i="10" s="1"/>
  <c r="S1669" i="10" s="1"/>
  <c r="T1669" i="10" s="1"/>
  <c r="Y1668" i="10"/>
  <c r="Z1668" i="10" l="1"/>
  <c r="F1668" i="10" s="1"/>
  <c r="V1669" i="10"/>
  <c r="W1669" i="10" s="1"/>
  <c r="U1669" i="10"/>
  <c r="X1669" i="10" l="1"/>
  <c r="Y1669" i="10"/>
  <c r="N1670" i="10"/>
  <c r="O1670" i="10" s="1"/>
  <c r="S1670" i="10" s="1"/>
  <c r="T1670" i="10" s="1"/>
  <c r="Z1669" i="10" l="1"/>
  <c r="F1669" i="10" s="1"/>
  <c r="V1670" i="10"/>
  <c r="W1670" i="10" s="1"/>
  <c r="U1670" i="10"/>
  <c r="X1670" i="10" l="1"/>
  <c r="Y1670" i="10"/>
  <c r="N1671" i="10"/>
  <c r="O1671" i="10" s="1"/>
  <c r="S1671" i="10" s="1"/>
  <c r="T1671" i="10" s="1"/>
  <c r="Z1670" i="10" l="1"/>
  <c r="F1670" i="10" s="1"/>
  <c r="V1671" i="10"/>
  <c r="W1671" i="10" s="1"/>
  <c r="U1671" i="10"/>
  <c r="X1671" i="10" l="1"/>
  <c r="Y1671" i="10"/>
  <c r="N1672" i="10"/>
  <c r="O1672" i="10" s="1"/>
  <c r="S1672" i="10" s="1"/>
  <c r="T1672" i="10" s="1"/>
  <c r="Z1671" i="10" l="1"/>
  <c r="F1671" i="10" s="1"/>
  <c r="V1672" i="10"/>
  <c r="W1672" i="10" s="1"/>
  <c r="U1672" i="10"/>
  <c r="X1672" i="10" l="1"/>
  <c r="Y1672" i="10"/>
  <c r="N1673" i="10"/>
  <c r="O1673" i="10" s="1"/>
  <c r="S1673" i="10" s="1"/>
  <c r="T1673" i="10" s="1"/>
  <c r="Z1672" i="10" l="1"/>
  <c r="F1672" i="10" s="1"/>
  <c r="V1673" i="10"/>
  <c r="W1673" i="10" s="1"/>
  <c r="U1673" i="10"/>
  <c r="X1673" i="10" l="1"/>
  <c r="Y1673" i="10"/>
  <c r="N1674" i="10"/>
  <c r="O1674" i="10" s="1"/>
  <c r="S1674" i="10" s="1"/>
  <c r="T1674" i="10" s="1"/>
  <c r="Z1673" i="10" l="1"/>
  <c r="F1673" i="10" s="1"/>
  <c r="V1674" i="10"/>
  <c r="W1674" i="10" s="1"/>
  <c r="U1674" i="10"/>
  <c r="X1674" i="10" l="1"/>
  <c r="Y1674" i="10"/>
  <c r="N1675" i="10"/>
  <c r="O1675" i="10" s="1"/>
  <c r="S1675" i="10" s="1"/>
  <c r="T1675" i="10" s="1"/>
  <c r="Z1674" i="10" l="1"/>
  <c r="F1674" i="10" s="1"/>
  <c r="V1675" i="10"/>
  <c r="W1675" i="10" s="1"/>
  <c r="U1675" i="10"/>
  <c r="X1675" i="10" l="1"/>
  <c r="Y1675" i="10"/>
  <c r="N1676" i="10"/>
  <c r="O1676" i="10" s="1"/>
  <c r="S1676" i="10" s="1"/>
  <c r="T1676" i="10" s="1"/>
  <c r="Z1675" i="10" l="1"/>
  <c r="F1675" i="10" s="1"/>
  <c r="V1676" i="10"/>
  <c r="W1676" i="10" s="1"/>
  <c r="U1676" i="10"/>
  <c r="X1676" i="10" l="1"/>
  <c r="Y1676" i="10"/>
  <c r="N1677" i="10"/>
  <c r="O1677" i="10" s="1"/>
  <c r="S1677" i="10" s="1"/>
  <c r="T1677" i="10" s="1"/>
  <c r="Z1676" i="10" l="1"/>
  <c r="F1676" i="10" s="1"/>
  <c r="V1677" i="10"/>
  <c r="W1677" i="10" s="1"/>
  <c r="U1677" i="10"/>
  <c r="X1677" i="10" l="1"/>
  <c r="Y1677" i="10"/>
  <c r="N1678" i="10"/>
  <c r="O1678" i="10" s="1"/>
  <c r="S1678" i="10" s="1"/>
  <c r="T1678" i="10" s="1"/>
  <c r="Z1677" i="10" l="1"/>
  <c r="F1677" i="10" s="1"/>
  <c r="V1678" i="10"/>
  <c r="W1678" i="10" s="1"/>
  <c r="U1678" i="10"/>
  <c r="X1678" i="10" l="1"/>
  <c r="Y1678" i="10"/>
  <c r="N1679" i="10"/>
  <c r="O1679" i="10" s="1"/>
  <c r="S1679" i="10" s="1"/>
  <c r="T1679" i="10" s="1"/>
  <c r="Z1678" i="10" l="1"/>
  <c r="F1678" i="10" s="1"/>
  <c r="V1679" i="10"/>
  <c r="W1679" i="10" s="1"/>
  <c r="U1679" i="10"/>
  <c r="X1679" i="10" l="1"/>
  <c r="N1680" i="10"/>
  <c r="O1680" i="10" s="1"/>
  <c r="S1680" i="10" s="1"/>
  <c r="T1680" i="10" s="1"/>
  <c r="Y1679" i="10"/>
  <c r="Z1679" i="10" l="1"/>
  <c r="F1679" i="10" s="1"/>
  <c r="V1680" i="10"/>
  <c r="W1680" i="10" s="1"/>
  <c r="U1680" i="10"/>
  <c r="X1680" i="10" l="1"/>
  <c r="Y1680" i="10"/>
  <c r="N1681" i="10"/>
  <c r="O1681" i="10" s="1"/>
  <c r="S1681" i="10" s="1"/>
  <c r="T1681" i="10" s="1"/>
  <c r="Z1680" i="10" l="1"/>
  <c r="F1680" i="10" s="1"/>
  <c r="V1681" i="10"/>
  <c r="W1681" i="10" s="1"/>
  <c r="U1681" i="10"/>
  <c r="X1681" i="10" l="1"/>
  <c r="Y1681" i="10"/>
  <c r="N1682" i="10"/>
  <c r="O1682" i="10" s="1"/>
  <c r="S1682" i="10" s="1"/>
  <c r="T1682" i="10" s="1"/>
  <c r="Z1681" i="10" l="1"/>
  <c r="F1681" i="10" s="1"/>
  <c r="V1682" i="10"/>
  <c r="W1682" i="10" s="1"/>
  <c r="U1682" i="10"/>
  <c r="X1682" i="10" l="1"/>
  <c r="N1683" i="10"/>
  <c r="O1683" i="10" s="1"/>
  <c r="S1683" i="10" s="1"/>
  <c r="T1683" i="10" s="1"/>
  <c r="Y1682" i="10"/>
  <c r="Z1682" i="10" l="1"/>
  <c r="F1682" i="10" s="1"/>
  <c r="V1683" i="10"/>
  <c r="W1683" i="10" s="1"/>
  <c r="U1683" i="10"/>
  <c r="X1683" i="10" l="1"/>
  <c r="N1684" i="10"/>
  <c r="O1684" i="10" s="1"/>
  <c r="S1684" i="10" s="1"/>
  <c r="T1684" i="10" s="1"/>
  <c r="Y1683" i="10"/>
  <c r="Z1683" i="10" l="1"/>
  <c r="F1683" i="10" s="1"/>
  <c r="V1684" i="10"/>
  <c r="W1684" i="10" s="1"/>
  <c r="U1684" i="10"/>
  <c r="X1684" i="10" l="1"/>
  <c r="Y1684" i="10"/>
  <c r="N1685" i="10"/>
  <c r="O1685" i="10" s="1"/>
  <c r="S1685" i="10" s="1"/>
  <c r="T1685" i="10" s="1"/>
  <c r="Z1684" i="10" l="1"/>
  <c r="F1684" i="10" s="1"/>
  <c r="V1685" i="10"/>
  <c r="W1685" i="10" s="1"/>
  <c r="U1685" i="10"/>
  <c r="X1685" i="10" l="1"/>
  <c r="N1686" i="10"/>
  <c r="O1686" i="10" s="1"/>
  <c r="S1686" i="10" s="1"/>
  <c r="T1686" i="10" s="1"/>
  <c r="Y1685" i="10"/>
  <c r="Z1685" i="10" l="1"/>
  <c r="F1685" i="10" s="1"/>
  <c r="V1686" i="10"/>
  <c r="W1686" i="10" s="1"/>
  <c r="U1686" i="10"/>
  <c r="X1686" i="10" l="1"/>
  <c r="Y1686" i="10"/>
  <c r="N1687" i="10"/>
  <c r="O1687" i="10" s="1"/>
  <c r="S1687" i="10" s="1"/>
  <c r="T1687" i="10" s="1"/>
  <c r="Z1686" i="10" l="1"/>
  <c r="F1686" i="10" s="1"/>
  <c r="V1687" i="10"/>
  <c r="W1687" i="10" s="1"/>
  <c r="U1687" i="10"/>
  <c r="X1687" i="10" l="1"/>
  <c r="Y1687" i="10"/>
  <c r="N1688" i="10"/>
  <c r="O1688" i="10" s="1"/>
  <c r="S1688" i="10" s="1"/>
  <c r="T1688" i="10" s="1"/>
  <c r="Z1687" i="10" l="1"/>
  <c r="F1687" i="10" s="1"/>
  <c r="V1688" i="10"/>
  <c r="W1688" i="10" s="1"/>
  <c r="U1688" i="10"/>
  <c r="X1688" i="10" l="1"/>
  <c r="N1689" i="10"/>
  <c r="O1689" i="10" s="1"/>
  <c r="S1689" i="10" s="1"/>
  <c r="T1689" i="10" s="1"/>
  <c r="Y1688" i="10"/>
  <c r="Z1688" i="10" l="1"/>
  <c r="F1688" i="10" s="1"/>
  <c r="V1689" i="10"/>
  <c r="W1689" i="10" s="1"/>
  <c r="U1689" i="10"/>
  <c r="X1689" i="10" l="1"/>
  <c r="N1690" i="10"/>
  <c r="O1690" i="10" s="1"/>
  <c r="S1690" i="10" s="1"/>
  <c r="T1690" i="10" s="1"/>
  <c r="Y1689" i="10"/>
  <c r="Z1689" i="10" l="1"/>
  <c r="F1689" i="10" s="1"/>
  <c r="V1690" i="10"/>
  <c r="W1690" i="10" s="1"/>
  <c r="U1690" i="10"/>
  <c r="X1690" i="10" l="1"/>
  <c r="Y1690" i="10"/>
  <c r="N1691" i="10"/>
  <c r="O1691" i="10" s="1"/>
  <c r="S1691" i="10" s="1"/>
  <c r="T1691" i="10" s="1"/>
  <c r="Z1690" i="10" l="1"/>
  <c r="F1690" i="10" s="1"/>
  <c r="V1691" i="10"/>
  <c r="W1691" i="10" s="1"/>
  <c r="U1691" i="10"/>
  <c r="X1691" i="10" l="1"/>
  <c r="N1692" i="10"/>
  <c r="O1692" i="10" s="1"/>
  <c r="S1692" i="10" s="1"/>
  <c r="T1692" i="10" s="1"/>
  <c r="Y1691" i="10"/>
  <c r="Z1691" i="10" l="1"/>
  <c r="F1691" i="10" s="1"/>
  <c r="V1692" i="10"/>
  <c r="W1692" i="10" s="1"/>
  <c r="U1692" i="10"/>
  <c r="X1692" i="10" l="1"/>
  <c r="Y1692" i="10"/>
  <c r="N1693" i="10"/>
  <c r="O1693" i="10" s="1"/>
  <c r="S1693" i="10" s="1"/>
  <c r="T1693" i="10" s="1"/>
  <c r="Z1692" i="10" l="1"/>
  <c r="F1692" i="10" s="1"/>
  <c r="V1693" i="10"/>
  <c r="W1693" i="10" s="1"/>
  <c r="U1693" i="10"/>
  <c r="X1693" i="10" l="1"/>
  <c r="N1694" i="10"/>
  <c r="O1694" i="10" s="1"/>
  <c r="S1694" i="10" s="1"/>
  <c r="T1694" i="10" s="1"/>
  <c r="Y1693" i="10"/>
  <c r="Z1693" i="10" l="1"/>
  <c r="F1693" i="10" s="1"/>
  <c r="V1694" i="10"/>
  <c r="W1694" i="10" s="1"/>
  <c r="U1694" i="10"/>
  <c r="X1694" i="10" l="1"/>
  <c r="Y1694" i="10"/>
  <c r="N1695" i="10"/>
  <c r="O1695" i="10" s="1"/>
  <c r="S1695" i="10" s="1"/>
  <c r="T1695" i="10" s="1"/>
  <c r="Z1694" i="10" l="1"/>
  <c r="F1694" i="10" s="1"/>
  <c r="V1695" i="10"/>
  <c r="W1695" i="10" s="1"/>
  <c r="U1695" i="10"/>
  <c r="X1695" i="10" l="1"/>
  <c r="Y1695" i="10"/>
  <c r="N1696" i="10"/>
  <c r="O1696" i="10" s="1"/>
  <c r="S1696" i="10" s="1"/>
  <c r="T1696" i="10" s="1"/>
  <c r="Z1695" i="10" l="1"/>
  <c r="F1695" i="10" s="1"/>
  <c r="V1696" i="10"/>
  <c r="W1696" i="10" s="1"/>
  <c r="U1696" i="10"/>
  <c r="X1696" i="10" l="1"/>
  <c r="Y1696" i="10"/>
  <c r="N1697" i="10"/>
  <c r="O1697" i="10" s="1"/>
  <c r="S1697" i="10" s="1"/>
  <c r="T1697" i="10" s="1"/>
  <c r="Z1696" i="10" l="1"/>
  <c r="F1696" i="10" s="1"/>
  <c r="V1697" i="10"/>
  <c r="W1697" i="10" s="1"/>
  <c r="U1697" i="10"/>
  <c r="X1697" i="10" l="1"/>
  <c r="Y1697" i="10"/>
  <c r="N1698" i="10"/>
  <c r="O1698" i="10" s="1"/>
  <c r="S1698" i="10" s="1"/>
  <c r="T1698" i="10" s="1"/>
  <c r="Z1697" i="10" l="1"/>
  <c r="F1697" i="10" s="1"/>
  <c r="V1698" i="10"/>
  <c r="W1698" i="10" s="1"/>
  <c r="U1698" i="10"/>
  <c r="X1698" i="10" l="1"/>
  <c r="Y1698" i="10"/>
  <c r="N1699" i="10"/>
  <c r="O1699" i="10" s="1"/>
  <c r="S1699" i="10" s="1"/>
  <c r="T1699" i="10" s="1"/>
  <c r="Z1698" i="10" l="1"/>
  <c r="F1698" i="10" s="1"/>
  <c r="V1699" i="10"/>
  <c r="W1699" i="10" s="1"/>
  <c r="U1699" i="10"/>
  <c r="X1699" i="10" l="1"/>
  <c r="N1700" i="10"/>
  <c r="O1700" i="10" s="1"/>
  <c r="S1700" i="10" s="1"/>
  <c r="T1700" i="10" s="1"/>
  <c r="Y1699" i="10"/>
  <c r="Z1699" i="10" l="1"/>
  <c r="F1699" i="10" s="1"/>
  <c r="V1700" i="10"/>
  <c r="W1700" i="10" s="1"/>
  <c r="U1700" i="10"/>
  <c r="X1700" i="10" l="1"/>
  <c r="Y1700" i="10"/>
  <c r="N1701" i="10"/>
  <c r="O1701" i="10" s="1"/>
  <c r="S1701" i="10" s="1"/>
  <c r="T1701" i="10" s="1"/>
  <c r="Z1700" i="10" l="1"/>
  <c r="F1700" i="10" s="1"/>
  <c r="V1701" i="10"/>
  <c r="W1701" i="10" s="1"/>
  <c r="U1701" i="10"/>
  <c r="X1701" i="10" l="1"/>
  <c r="Y1701" i="10"/>
  <c r="N1702" i="10"/>
  <c r="O1702" i="10" s="1"/>
  <c r="S1702" i="10" s="1"/>
  <c r="T1702" i="10" s="1"/>
  <c r="Z1701" i="10" l="1"/>
  <c r="F1701" i="10" s="1"/>
  <c r="V1702" i="10"/>
  <c r="W1702" i="10" s="1"/>
  <c r="U1702" i="10"/>
  <c r="X1702" i="10" l="1"/>
  <c r="N1703" i="10"/>
  <c r="O1703" i="10" s="1"/>
  <c r="S1703" i="10" s="1"/>
  <c r="T1703" i="10" s="1"/>
  <c r="Y1702" i="10"/>
  <c r="Z1702" i="10" l="1"/>
  <c r="F1702" i="10" s="1"/>
  <c r="V1703" i="10"/>
  <c r="W1703" i="10" s="1"/>
  <c r="U1703" i="10"/>
  <c r="X1703" i="10" l="1"/>
  <c r="Y1703" i="10"/>
  <c r="N1704" i="10"/>
  <c r="O1704" i="10" s="1"/>
  <c r="S1704" i="10" s="1"/>
  <c r="T1704" i="10" s="1"/>
  <c r="Z1703" i="10" l="1"/>
  <c r="F1703" i="10" s="1"/>
  <c r="V1704" i="10"/>
  <c r="W1704" i="10" s="1"/>
  <c r="U1704" i="10"/>
  <c r="X1704" i="10" l="1"/>
  <c r="Y1704" i="10"/>
  <c r="N1705" i="10"/>
  <c r="O1705" i="10" s="1"/>
  <c r="S1705" i="10" s="1"/>
  <c r="T1705" i="10" s="1"/>
  <c r="Z1704" i="10" l="1"/>
  <c r="F1704" i="10" s="1"/>
  <c r="V1705" i="10"/>
  <c r="W1705" i="10" s="1"/>
  <c r="U1705" i="10"/>
  <c r="X1705" i="10" l="1"/>
  <c r="Y1705" i="10"/>
  <c r="N1706" i="10"/>
  <c r="O1706" i="10" s="1"/>
  <c r="S1706" i="10" s="1"/>
  <c r="T1706" i="10" s="1"/>
  <c r="Z1705" i="10" l="1"/>
  <c r="F1705" i="10" s="1"/>
  <c r="V1706" i="10"/>
  <c r="W1706" i="10" s="1"/>
  <c r="U1706" i="10"/>
  <c r="X1706" i="10" l="1"/>
  <c r="N1707" i="10"/>
  <c r="O1707" i="10" s="1"/>
  <c r="S1707" i="10" s="1"/>
  <c r="T1707" i="10" s="1"/>
  <c r="Y1706" i="10"/>
  <c r="Z1706" i="10" l="1"/>
  <c r="F1706" i="10" s="1"/>
  <c r="V1707" i="10"/>
  <c r="W1707" i="10" s="1"/>
  <c r="U1707" i="10"/>
  <c r="X1707" i="10" l="1"/>
  <c r="N1708" i="10"/>
  <c r="O1708" i="10" s="1"/>
  <c r="S1708" i="10" s="1"/>
  <c r="T1708" i="10" s="1"/>
  <c r="Y1707" i="10"/>
  <c r="Z1707" i="10" l="1"/>
  <c r="F1707" i="10" s="1"/>
  <c r="V1708" i="10"/>
  <c r="W1708" i="10" s="1"/>
  <c r="U1708" i="10"/>
  <c r="X1708" i="10" l="1"/>
  <c r="N1709" i="10"/>
  <c r="O1709" i="10" s="1"/>
  <c r="S1709" i="10" s="1"/>
  <c r="T1709" i="10" s="1"/>
  <c r="Y1708" i="10"/>
  <c r="Z1708" i="10" l="1"/>
  <c r="F1708" i="10" s="1"/>
  <c r="V1709" i="10"/>
  <c r="W1709" i="10" s="1"/>
  <c r="U1709" i="10"/>
  <c r="X1709" i="10" l="1"/>
  <c r="Y1709" i="10"/>
  <c r="N1710" i="10"/>
  <c r="O1710" i="10" s="1"/>
  <c r="S1710" i="10" s="1"/>
  <c r="T1710" i="10" s="1"/>
  <c r="Z1709" i="10" l="1"/>
  <c r="F1709" i="10" s="1"/>
  <c r="V1710" i="10"/>
  <c r="W1710" i="10" s="1"/>
  <c r="U1710" i="10"/>
  <c r="X1710" i="10" l="1"/>
  <c r="N1711" i="10"/>
  <c r="O1711" i="10" s="1"/>
  <c r="S1711" i="10" s="1"/>
  <c r="T1711" i="10" s="1"/>
  <c r="Y1710" i="10"/>
  <c r="Z1710" i="10" l="1"/>
  <c r="F1710" i="10" s="1"/>
  <c r="V1711" i="10"/>
  <c r="W1711" i="10" s="1"/>
  <c r="U1711" i="10"/>
  <c r="X1711" i="10" l="1"/>
  <c r="Y1711" i="10"/>
  <c r="N1712" i="10"/>
  <c r="O1712" i="10" s="1"/>
  <c r="S1712" i="10" s="1"/>
  <c r="T1712" i="10" s="1"/>
  <c r="Z1711" i="10" l="1"/>
  <c r="F1711" i="10" s="1"/>
  <c r="V1712" i="10"/>
  <c r="W1712" i="10" s="1"/>
  <c r="U1712" i="10"/>
  <c r="X1712" i="10" l="1"/>
  <c r="N1713" i="10"/>
  <c r="O1713" i="10" s="1"/>
  <c r="S1713" i="10" s="1"/>
  <c r="T1713" i="10" s="1"/>
  <c r="Y1712" i="10"/>
  <c r="Z1712" i="10" l="1"/>
  <c r="F1712" i="10" s="1"/>
  <c r="V1713" i="10"/>
  <c r="W1713" i="10" s="1"/>
  <c r="U1713" i="10"/>
  <c r="X1713" i="10" l="1"/>
  <c r="Y1713" i="10"/>
  <c r="N1714" i="10"/>
  <c r="O1714" i="10" s="1"/>
  <c r="S1714" i="10" s="1"/>
  <c r="T1714" i="10" s="1"/>
  <c r="Z1713" i="10" l="1"/>
  <c r="F1713" i="10" s="1"/>
  <c r="V1714" i="10"/>
  <c r="W1714" i="10" s="1"/>
  <c r="U1714" i="10"/>
  <c r="X1714" i="10" l="1"/>
  <c r="Y1714" i="10"/>
  <c r="N1715" i="10"/>
  <c r="O1715" i="10" s="1"/>
  <c r="S1715" i="10" s="1"/>
  <c r="T1715" i="10" s="1"/>
  <c r="Z1714" i="10" l="1"/>
  <c r="F1714" i="10" s="1"/>
  <c r="V1715" i="10"/>
  <c r="W1715" i="10" s="1"/>
  <c r="U1715" i="10"/>
  <c r="X1715" i="10" l="1"/>
  <c r="N1716" i="10"/>
  <c r="O1716" i="10" s="1"/>
  <c r="S1716" i="10" s="1"/>
  <c r="T1716" i="10" s="1"/>
  <c r="Y1715" i="10"/>
  <c r="Z1715" i="10" l="1"/>
  <c r="F1715" i="10" s="1"/>
  <c r="V1716" i="10"/>
  <c r="W1716" i="10" s="1"/>
  <c r="U1716" i="10"/>
  <c r="X1716" i="10" l="1"/>
  <c r="Y1716" i="10"/>
  <c r="N1717" i="10"/>
  <c r="O1717" i="10" s="1"/>
  <c r="S1717" i="10" s="1"/>
  <c r="T1717" i="10" s="1"/>
  <c r="Z1716" i="10" l="1"/>
  <c r="F1716" i="10" s="1"/>
  <c r="V1717" i="10"/>
  <c r="W1717" i="10" s="1"/>
  <c r="U1717" i="10"/>
  <c r="X1717" i="10" l="1"/>
  <c r="Y1717" i="10"/>
  <c r="N1718" i="10"/>
  <c r="O1718" i="10" s="1"/>
  <c r="S1718" i="10" s="1"/>
  <c r="T1718" i="10" s="1"/>
  <c r="Z1717" i="10" l="1"/>
  <c r="F1717" i="10" s="1"/>
  <c r="V1718" i="10"/>
  <c r="W1718" i="10" s="1"/>
  <c r="U1718" i="10"/>
  <c r="X1718" i="10" l="1"/>
  <c r="Y1718" i="10"/>
  <c r="N1719" i="10"/>
  <c r="O1719" i="10" s="1"/>
  <c r="S1719" i="10" s="1"/>
  <c r="T1719" i="10" s="1"/>
  <c r="Z1718" i="10" l="1"/>
  <c r="F1718" i="10" s="1"/>
  <c r="V1719" i="10"/>
  <c r="W1719" i="10" s="1"/>
  <c r="U1719" i="10"/>
  <c r="X1719" i="10" l="1"/>
  <c r="Y1719" i="10"/>
  <c r="N1720" i="10"/>
  <c r="O1720" i="10" s="1"/>
  <c r="S1720" i="10" s="1"/>
  <c r="T1720" i="10" s="1"/>
  <c r="Z1719" i="10" l="1"/>
  <c r="F1719" i="10" s="1"/>
  <c r="V1720" i="10"/>
  <c r="W1720" i="10" s="1"/>
  <c r="U1720" i="10"/>
  <c r="X1720" i="10" l="1"/>
  <c r="Y1720" i="10"/>
  <c r="N1721" i="10"/>
  <c r="O1721" i="10" s="1"/>
  <c r="S1721" i="10" s="1"/>
  <c r="T1721" i="10" s="1"/>
  <c r="Z1720" i="10" l="1"/>
  <c r="F1720" i="10" s="1"/>
  <c r="V1721" i="10"/>
  <c r="W1721" i="10" s="1"/>
  <c r="U1721" i="10"/>
  <c r="X1721" i="10" l="1"/>
  <c r="N1722" i="10"/>
  <c r="O1722" i="10" s="1"/>
  <c r="S1722" i="10" s="1"/>
  <c r="T1722" i="10" s="1"/>
  <c r="Y1721" i="10"/>
  <c r="Z1721" i="10" l="1"/>
  <c r="F1721" i="10" s="1"/>
  <c r="V1722" i="10"/>
  <c r="W1722" i="10" s="1"/>
  <c r="U1722" i="10"/>
  <c r="X1722" i="10" l="1"/>
  <c r="Y1722" i="10"/>
  <c r="N1723" i="10"/>
  <c r="O1723" i="10" s="1"/>
  <c r="S1723" i="10" s="1"/>
  <c r="T1723" i="10" s="1"/>
  <c r="Z1722" i="10" l="1"/>
  <c r="F1722" i="10" s="1"/>
  <c r="V1723" i="10"/>
  <c r="W1723" i="10" s="1"/>
  <c r="U1723" i="10"/>
  <c r="X1723" i="10" l="1"/>
  <c r="Y1723" i="10"/>
  <c r="N1724" i="10"/>
  <c r="O1724" i="10" s="1"/>
  <c r="S1724" i="10" s="1"/>
  <c r="T1724" i="10" s="1"/>
  <c r="Z1723" i="10" l="1"/>
  <c r="F1723" i="10" s="1"/>
  <c r="V1724" i="10"/>
  <c r="W1724" i="10" s="1"/>
  <c r="U1724" i="10"/>
  <c r="X1724" i="10" l="1"/>
  <c r="Y1724" i="10"/>
  <c r="N1725" i="10"/>
  <c r="O1725" i="10" s="1"/>
  <c r="S1725" i="10" s="1"/>
  <c r="T1725" i="10" s="1"/>
  <c r="Z1724" i="10" l="1"/>
  <c r="F1724" i="10" s="1"/>
  <c r="V1725" i="10"/>
  <c r="W1725" i="10" s="1"/>
  <c r="U1725" i="10"/>
  <c r="X1725" i="10" l="1"/>
  <c r="N1726" i="10"/>
  <c r="O1726" i="10" s="1"/>
  <c r="S1726" i="10" s="1"/>
  <c r="T1726" i="10" s="1"/>
  <c r="Y1725" i="10"/>
  <c r="Z1725" i="10" l="1"/>
  <c r="F1725" i="10" s="1"/>
  <c r="V1726" i="10"/>
  <c r="W1726" i="10" s="1"/>
  <c r="U1726" i="10"/>
  <c r="X1726" i="10" l="1"/>
  <c r="Y1726" i="10"/>
  <c r="N1727" i="10"/>
  <c r="O1727" i="10" s="1"/>
  <c r="S1727" i="10" s="1"/>
  <c r="T1727" i="10" s="1"/>
  <c r="Z1726" i="10" l="1"/>
  <c r="F1726" i="10" s="1"/>
  <c r="V1727" i="10"/>
  <c r="W1727" i="10" s="1"/>
  <c r="U1727" i="10"/>
  <c r="X1727" i="10" l="1"/>
  <c r="N1728" i="10"/>
  <c r="O1728" i="10" s="1"/>
  <c r="S1728" i="10" s="1"/>
  <c r="T1728" i="10" s="1"/>
  <c r="Y1727" i="10"/>
  <c r="Z1727" i="10" l="1"/>
  <c r="F1727" i="10" s="1"/>
  <c r="V1728" i="10"/>
  <c r="W1728" i="10" s="1"/>
  <c r="U1728" i="10"/>
  <c r="X1728" i="10" l="1"/>
  <c r="Y1728" i="10"/>
  <c r="N1729" i="10"/>
  <c r="O1729" i="10" s="1"/>
  <c r="S1729" i="10" s="1"/>
  <c r="T1729" i="10" s="1"/>
  <c r="Z1728" i="10" l="1"/>
  <c r="F1728" i="10" s="1"/>
  <c r="V1729" i="10"/>
  <c r="W1729" i="10" s="1"/>
  <c r="U1729" i="10"/>
  <c r="X1729" i="10" l="1"/>
  <c r="N1730" i="10"/>
  <c r="O1730" i="10" s="1"/>
  <c r="S1730" i="10" s="1"/>
  <c r="T1730" i="10" s="1"/>
  <c r="Y1729" i="10"/>
  <c r="Z1729" i="10" l="1"/>
  <c r="F1729" i="10" s="1"/>
  <c r="V1730" i="10"/>
  <c r="W1730" i="10" s="1"/>
  <c r="U1730" i="10"/>
  <c r="X1730" i="10" l="1"/>
  <c r="N1731" i="10"/>
  <c r="O1731" i="10" s="1"/>
  <c r="S1731" i="10" s="1"/>
  <c r="T1731" i="10" s="1"/>
  <c r="Y1730" i="10"/>
  <c r="Z1730" i="10" l="1"/>
  <c r="F1730" i="10" s="1"/>
  <c r="V1731" i="10"/>
  <c r="W1731" i="10" s="1"/>
  <c r="U1731" i="10"/>
  <c r="X1731" i="10" l="1"/>
  <c r="Y1731" i="10"/>
  <c r="N1732" i="10"/>
  <c r="O1732" i="10" s="1"/>
  <c r="S1732" i="10" s="1"/>
  <c r="T1732" i="10" s="1"/>
  <c r="Z1731" i="10" l="1"/>
  <c r="F1731" i="10" s="1"/>
  <c r="V1732" i="10"/>
  <c r="W1732" i="10" s="1"/>
  <c r="U1732" i="10"/>
  <c r="X1732" i="10" l="1"/>
  <c r="Y1732" i="10"/>
  <c r="N1733" i="10"/>
  <c r="O1733" i="10" s="1"/>
  <c r="S1733" i="10" s="1"/>
  <c r="T1733" i="10" s="1"/>
  <c r="Z1732" i="10" l="1"/>
  <c r="F1732" i="10" s="1"/>
  <c r="V1733" i="10"/>
  <c r="W1733" i="10" s="1"/>
  <c r="U1733" i="10"/>
  <c r="X1733" i="10" l="1"/>
  <c r="N1734" i="10"/>
  <c r="O1734" i="10" s="1"/>
  <c r="S1734" i="10" s="1"/>
  <c r="T1734" i="10" s="1"/>
  <c r="Y1733" i="10"/>
  <c r="Z1733" i="10" l="1"/>
  <c r="F1733" i="10" s="1"/>
  <c r="V1734" i="10"/>
  <c r="W1734" i="10" s="1"/>
  <c r="U1734" i="10"/>
  <c r="X1734" i="10" l="1"/>
  <c r="Y1734" i="10"/>
  <c r="N1735" i="10"/>
  <c r="O1735" i="10" s="1"/>
  <c r="S1735" i="10" s="1"/>
  <c r="T1735" i="10" s="1"/>
  <c r="Z1734" i="10" l="1"/>
  <c r="F1734" i="10" s="1"/>
  <c r="V1735" i="10"/>
  <c r="W1735" i="10" s="1"/>
  <c r="U1735" i="10"/>
  <c r="X1735" i="10" l="1"/>
  <c r="N1736" i="10"/>
  <c r="O1736" i="10" s="1"/>
  <c r="S1736" i="10" s="1"/>
  <c r="T1736" i="10" s="1"/>
  <c r="Y1735" i="10"/>
  <c r="Z1735" i="10" l="1"/>
  <c r="F1735" i="10" s="1"/>
  <c r="V1736" i="10"/>
  <c r="W1736" i="10" s="1"/>
  <c r="U1736" i="10"/>
  <c r="X1736" i="10" l="1"/>
  <c r="Y1736" i="10"/>
  <c r="N1737" i="10"/>
  <c r="O1737" i="10" s="1"/>
  <c r="S1737" i="10" s="1"/>
  <c r="T1737" i="10" s="1"/>
  <c r="Z1736" i="10" l="1"/>
  <c r="F1736" i="10" s="1"/>
  <c r="V1737" i="10"/>
  <c r="W1737" i="10" s="1"/>
  <c r="U1737" i="10"/>
  <c r="X1737" i="10" l="1"/>
  <c r="N1738" i="10"/>
  <c r="O1738" i="10" s="1"/>
  <c r="S1738" i="10" s="1"/>
  <c r="T1738" i="10" s="1"/>
  <c r="Y1737" i="10"/>
  <c r="Z1737" i="10" l="1"/>
  <c r="F1737" i="10" s="1"/>
  <c r="V1738" i="10"/>
  <c r="W1738" i="10" s="1"/>
  <c r="U1738" i="10"/>
  <c r="X1738" i="10" l="1"/>
  <c r="Y1738" i="10"/>
  <c r="N1739" i="10"/>
  <c r="O1739" i="10" s="1"/>
  <c r="S1739" i="10" s="1"/>
  <c r="T1739" i="10" s="1"/>
  <c r="Z1738" i="10" l="1"/>
  <c r="F1738" i="10" s="1"/>
  <c r="V1739" i="10"/>
  <c r="W1739" i="10" s="1"/>
  <c r="U1739" i="10"/>
  <c r="X1739" i="10" l="1"/>
  <c r="Y1739" i="10"/>
  <c r="N1740" i="10"/>
  <c r="O1740" i="10" s="1"/>
  <c r="S1740" i="10" s="1"/>
  <c r="T1740" i="10" s="1"/>
  <c r="Z1739" i="10" l="1"/>
  <c r="F1739" i="10" s="1"/>
  <c r="V1740" i="10"/>
  <c r="W1740" i="10" s="1"/>
  <c r="U1740" i="10"/>
  <c r="X1740" i="10" l="1"/>
  <c r="N1741" i="10"/>
  <c r="O1741" i="10" s="1"/>
  <c r="S1741" i="10" s="1"/>
  <c r="T1741" i="10" s="1"/>
  <c r="Y1740" i="10"/>
  <c r="Z1740" i="10" l="1"/>
  <c r="F1740" i="10" s="1"/>
  <c r="V1741" i="10"/>
  <c r="W1741" i="10" s="1"/>
  <c r="U1741" i="10"/>
  <c r="X1741" i="10" l="1"/>
  <c r="Y1741" i="10"/>
  <c r="N1742" i="10"/>
  <c r="O1742" i="10" s="1"/>
  <c r="S1742" i="10" s="1"/>
  <c r="T1742" i="10" s="1"/>
  <c r="Z1741" i="10" l="1"/>
  <c r="F1741" i="10" s="1"/>
  <c r="V1742" i="10"/>
  <c r="W1742" i="10" s="1"/>
  <c r="U1742" i="10"/>
  <c r="X1742" i="10" l="1"/>
  <c r="N1743" i="10"/>
  <c r="O1743" i="10" s="1"/>
  <c r="S1743" i="10" s="1"/>
  <c r="T1743" i="10" s="1"/>
  <c r="Y1742" i="10"/>
  <c r="Z1742" i="10" l="1"/>
  <c r="F1742" i="10" s="1"/>
  <c r="V1743" i="10"/>
  <c r="W1743" i="10" s="1"/>
  <c r="U1743" i="10"/>
  <c r="X1743" i="10" l="1"/>
  <c r="Y1743" i="10"/>
  <c r="N1744" i="10"/>
  <c r="O1744" i="10" s="1"/>
  <c r="S1744" i="10" s="1"/>
  <c r="T1744" i="10" s="1"/>
  <c r="Z1743" i="10" l="1"/>
  <c r="F1743" i="10" s="1"/>
  <c r="V1744" i="10"/>
  <c r="W1744" i="10" s="1"/>
  <c r="U1744" i="10"/>
  <c r="X1744" i="10" l="1"/>
  <c r="Y1744" i="10"/>
  <c r="N1745" i="10"/>
  <c r="O1745" i="10" s="1"/>
  <c r="S1745" i="10" s="1"/>
  <c r="T1745" i="10" s="1"/>
  <c r="Z1744" i="10" l="1"/>
  <c r="F1744" i="10" s="1"/>
  <c r="V1745" i="10"/>
  <c r="W1745" i="10" s="1"/>
  <c r="U1745" i="10"/>
  <c r="X1745" i="10" l="1"/>
  <c r="Y1745" i="10"/>
  <c r="N1746" i="10"/>
  <c r="O1746" i="10" s="1"/>
  <c r="S1746" i="10" s="1"/>
  <c r="T1746" i="10" s="1"/>
  <c r="Z1745" i="10" l="1"/>
  <c r="F1745" i="10" s="1"/>
  <c r="V1746" i="10"/>
  <c r="W1746" i="10" s="1"/>
  <c r="U1746" i="10"/>
  <c r="X1746" i="10" l="1"/>
  <c r="Y1746" i="10"/>
  <c r="N1747" i="10"/>
  <c r="O1747" i="10" s="1"/>
  <c r="S1747" i="10" s="1"/>
  <c r="T1747" i="10" s="1"/>
  <c r="Z1746" i="10" l="1"/>
  <c r="F1746" i="10" s="1"/>
  <c r="V1747" i="10"/>
  <c r="W1747" i="10" s="1"/>
  <c r="U1747" i="10"/>
  <c r="X1747" i="10" l="1"/>
  <c r="N1748" i="10"/>
  <c r="O1748" i="10" s="1"/>
  <c r="S1748" i="10" s="1"/>
  <c r="T1748" i="10" s="1"/>
  <c r="Y1747" i="10"/>
  <c r="Z1747" i="10" l="1"/>
  <c r="F1747" i="10" s="1"/>
  <c r="V1748" i="10"/>
  <c r="W1748" i="10" s="1"/>
  <c r="U1748" i="10"/>
  <c r="X1748" i="10" l="1"/>
  <c r="N1749" i="10"/>
  <c r="O1749" i="10" s="1"/>
  <c r="S1749" i="10" s="1"/>
  <c r="T1749" i="10" s="1"/>
  <c r="Y1748" i="10"/>
  <c r="Z1748" i="10" l="1"/>
  <c r="F1748" i="10" s="1"/>
  <c r="V1749" i="10"/>
  <c r="W1749" i="10" s="1"/>
  <c r="U1749" i="10"/>
  <c r="X1749" i="10" l="1"/>
  <c r="N1750" i="10"/>
  <c r="O1750" i="10" s="1"/>
  <c r="S1750" i="10" s="1"/>
  <c r="T1750" i="10" s="1"/>
  <c r="Y1749" i="10"/>
  <c r="Z1749" i="10" l="1"/>
  <c r="F1749" i="10" s="1"/>
  <c r="V1750" i="10"/>
  <c r="W1750" i="10" s="1"/>
  <c r="U1750" i="10"/>
  <c r="X1750" i="10" l="1"/>
  <c r="Y1750" i="10"/>
  <c r="N1751" i="10"/>
  <c r="O1751" i="10" s="1"/>
  <c r="S1751" i="10" s="1"/>
  <c r="T1751" i="10" s="1"/>
  <c r="Z1750" i="10" l="1"/>
  <c r="F1750" i="10" s="1"/>
  <c r="V1751" i="10"/>
  <c r="W1751" i="10" s="1"/>
  <c r="U1751" i="10"/>
  <c r="X1751" i="10" l="1"/>
  <c r="N1752" i="10"/>
  <c r="O1752" i="10" s="1"/>
  <c r="S1752" i="10" s="1"/>
  <c r="T1752" i="10" s="1"/>
  <c r="Y1751" i="10"/>
  <c r="Z1751" i="10" l="1"/>
  <c r="F1751" i="10" s="1"/>
  <c r="V1752" i="10"/>
  <c r="W1752" i="10" s="1"/>
  <c r="U1752" i="10"/>
  <c r="X1752" i="10" l="1"/>
  <c r="Y1752" i="10"/>
  <c r="N1753" i="10"/>
  <c r="O1753" i="10" s="1"/>
  <c r="S1753" i="10" s="1"/>
  <c r="T1753" i="10" s="1"/>
  <c r="Z1752" i="10" l="1"/>
  <c r="F1752" i="10" s="1"/>
  <c r="V1753" i="10"/>
  <c r="W1753" i="10" s="1"/>
  <c r="U1753" i="10"/>
  <c r="X1753" i="10" l="1"/>
  <c r="N1754" i="10"/>
  <c r="O1754" i="10" s="1"/>
  <c r="S1754" i="10" s="1"/>
  <c r="T1754" i="10" s="1"/>
  <c r="Y1753" i="10"/>
  <c r="Z1753" i="10" l="1"/>
  <c r="F1753" i="10" s="1"/>
  <c r="V1754" i="10"/>
  <c r="W1754" i="10" s="1"/>
  <c r="U1754" i="10"/>
  <c r="X1754" i="10" l="1"/>
  <c r="Y1754" i="10"/>
  <c r="N1755" i="10"/>
  <c r="O1755" i="10" s="1"/>
  <c r="S1755" i="10" s="1"/>
  <c r="T1755" i="10" s="1"/>
  <c r="Z1754" i="10" l="1"/>
  <c r="F1754" i="10" s="1"/>
  <c r="V1755" i="10"/>
  <c r="W1755" i="10" s="1"/>
  <c r="U1755" i="10"/>
  <c r="X1755" i="10" l="1"/>
  <c r="Y1755" i="10"/>
  <c r="N1756" i="10"/>
  <c r="O1756" i="10" s="1"/>
  <c r="S1756" i="10" s="1"/>
  <c r="T1756" i="10" s="1"/>
  <c r="Z1755" i="10" l="1"/>
  <c r="F1755" i="10" s="1"/>
  <c r="V1756" i="10"/>
  <c r="W1756" i="10" s="1"/>
  <c r="U1756" i="10"/>
  <c r="X1756" i="10" l="1"/>
  <c r="Y1756" i="10"/>
  <c r="N1757" i="10"/>
  <c r="O1757" i="10" s="1"/>
  <c r="S1757" i="10" s="1"/>
  <c r="T1757" i="10" s="1"/>
  <c r="Z1756" i="10" l="1"/>
  <c r="F1756" i="10" s="1"/>
  <c r="V1757" i="10"/>
  <c r="W1757" i="10" s="1"/>
  <c r="U1757" i="10"/>
  <c r="X1757" i="10" l="1"/>
  <c r="Y1757" i="10"/>
  <c r="N1758" i="10"/>
  <c r="O1758" i="10" s="1"/>
  <c r="S1758" i="10" s="1"/>
  <c r="T1758" i="10" s="1"/>
  <c r="Z1757" i="10" l="1"/>
  <c r="F1757" i="10" s="1"/>
  <c r="V1758" i="10"/>
  <c r="W1758" i="10" s="1"/>
  <c r="U1758" i="10"/>
  <c r="X1758" i="10" l="1"/>
  <c r="N1759" i="10"/>
  <c r="O1759" i="10" s="1"/>
  <c r="S1759" i="10" s="1"/>
  <c r="T1759" i="10" s="1"/>
  <c r="Y1758" i="10"/>
  <c r="Z1758" i="10" l="1"/>
  <c r="F1758" i="10" s="1"/>
  <c r="V1759" i="10"/>
  <c r="W1759" i="10" s="1"/>
  <c r="U1759" i="10"/>
  <c r="X1759" i="10" l="1"/>
  <c r="Y1759" i="10"/>
  <c r="N1760" i="10"/>
  <c r="O1760" i="10" s="1"/>
  <c r="S1760" i="10" s="1"/>
  <c r="T1760" i="10" s="1"/>
  <c r="Z1759" i="10" l="1"/>
  <c r="F1759" i="10" s="1"/>
  <c r="V1760" i="10"/>
  <c r="W1760" i="10" s="1"/>
  <c r="U1760" i="10"/>
  <c r="X1760" i="10" l="1"/>
  <c r="N1761" i="10"/>
  <c r="O1761" i="10" s="1"/>
  <c r="S1761" i="10" s="1"/>
  <c r="T1761" i="10" s="1"/>
  <c r="Y1760" i="10"/>
  <c r="Z1760" i="10" l="1"/>
  <c r="F1760" i="10" s="1"/>
  <c r="V1761" i="10"/>
  <c r="W1761" i="10" s="1"/>
  <c r="U1761" i="10"/>
  <c r="X1761" i="10" l="1"/>
  <c r="Y1761" i="10"/>
  <c r="N1762" i="10"/>
  <c r="O1762" i="10" s="1"/>
  <c r="S1762" i="10" s="1"/>
  <c r="T1762" i="10" s="1"/>
  <c r="Z1761" i="10" l="1"/>
  <c r="F1761" i="10" s="1"/>
  <c r="V1762" i="10"/>
  <c r="W1762" i="10" s="1"/>
  <c r="U1762" i="10"/>
  <c r="X1762" i="10" l="1"/>
  <c r="Y1762" i="10"/>
  <c r="N1763" i="10"/>
  <c r="O1763" i="10" s="1"/>
  <c r="S1763" i="10" s="1"/>
  <c r="T1763" i="10" s="1"/>
  <c r="Z1762" i="10" l="1"/>
  <c r="F1762" i="10" s="1"/>
  <c r="V1763" i="10"/>
  <c r="W1763" i="10" s="1"/>
  <c r="U1763" i="10"/>
  <c r="X1763" i="10" l="1"/>
  <c r="Y1763" i="10"/>
  <c r="N1764" i="10"/>
  <c r="O1764" i="10" s="1"/>
  <c r="S1764" i="10" s="1"/>
  <c r="T1764" i="10" s="1"/>
  <c r="Z1763" i="10" l="1"/>
  <c r="F1763" i="10" s="1"/>
  <c r="V1764" i="10"/>
  <c r="W1764" i="10" s="1"/>
  <c r="U1764" i="10"/>
  <c r="X1764" i="10" l="1"/>
  <c r="Y1764" i="10"/>
  <c r="N1765" i="10"/>
  <c r="O1765" i="10" s="1"/>
  <c r="S1765" i="10" s="1"/>
  <c r="T1765" i="10" s="1"/>
  <c r="Z1764" i="10" l="1"/>
  <c r="F1764" i="10" s="1"/>
  <c r="V1765" i="10"/>
  <c r="W1765" i="10" s="1"/>
  <c r="U1765" i="10"/>
  <c r="X1765" i="10" l="1"/>
  <c r="Y1765" i="10"/>
  <c r="N1766" i="10"/>
  <c r="O1766" i="10" s="1"/>
  <c r="S1766" i="10" s="1"/>
  <c r="T1766" i="10" s="1"/>
  <c r="Z1765" i="10" l="1"/>
  <c r="F1765" i="10" s="1"/>
  <c r="V1766" i="10"/>
  <c r="W1766" i="10" s="1"/>
  <c r="U1766" i="10"/>
  <c r="X1766" i="10" l="1"/>
  <c r="Y1766" i="10"/>
  <c r="N1767" i="10"/>
  <c r="O1767" i="10" s="1"/>
  <c r="S1767" i="10" s="1"/>
  <c r="T1767" i="10" s="1"/>
  <c r="Z1766" i="10" l="1"/>
  <c r="F1766" i="10" s="1"/>
  <c r="V1767" i="10"/>
  <c r="W1767" i="10" s="1"/>
  <c r="U1767" i="10"/>
  <c r="X1767" i="10" l="1"/>
  <c r="N1768" i="10"/>
  <c r="O1768" i="10" s="1"/>
  <c r="S1768" i="10" s="1"/>
  <c r="T1768" i="10" s="1"/>
  <c r="Y1767" i="10"/>
  <c r="Z1767" i="10" l="1"/>
  <c r="F1767" i="10" s="1"/>
  <c r="V1768" i="10"/>
  <c r="W1768" i="10" s="1"/>
  <c r="U1768" i="10"/>
  <c r="X1768" i="10" l="1"/>
  <c r="Y1768" i="10"/>
  <c r="N1769" i="10"/>
  <c r="O1769" i="10" s="1"/>
  <c r="S1769" i="10" s="1"/>
  <c r="T1769" i="10" s="1"/>
  <c r="Z1768" i="10" l="1"/>
  <c r="F1768" i="10" s="1"/>
  <c r="V1769" i="10"/>
  <c r="W1769" i="10" s="1"/>
  <c r="U1769" i="10"/>
  <c r="X1769" i="10" l="1"/>
  <c r="Y1769" i="10"/>
  <c r="N1770" i="10"/>
  <c r="O1770" i="10" s="1"/>
  <c r="S1770" i="10" s="1"/>
  <c r="T1770" i="10" s="1"/>
  <c r="Z1769" i="10" l="1"/>
  <c r="F1769" i="10" s="1"/>
  <c r="V1770" i="10"/>
  <c r="W1770" i="10" s="1"/>
  <c r="U1770" i="10"/>
  <c r="X1770" i="10" l="1"/>
  <c r="Y1770" i="10"/>
  <c r="N1771" i="10"/>
  <c r="O1771" i="10" s="1"/>
  <c r="S1771" i="10" s="1"/>
  <c r="T1771" i="10" s="1"/>
  <c r="Z1770" i="10" l="1"/>
  <c r="F1770" i="10" s="1"/>
  <c r="V1771" i="10"/>
  <c r="W1771" i="10" s="1"/>
  <c r="U1771" i="10"/>
  <c r="X1771" i="10" l="1"/>
  <c r="Y1771" i="10"/>
  <c r="N1772" i="10"/>
  <c r="O1772" i="10" s="1"/>
  <c r="S1772" i="10" s="1"/>
  <c r="T1772" i="10" s="1"/>
  <c r="Z1771" i="10" l="1"/>
  <c r="F1771" i="10" s="1"/>
  <c r="V1772" i="10"/>
  <c r="W1772" i="10" s="1"/>
  <c r="U1772" i="10"/>
  <c r="X1772" i="10" l="1"/>
  <c r="N1773" i="10"/>
  <c r="O1773" i="10" s="1"/>
  <c r="S1773" i="10" s="1"/>
  <c r="T1773" i="10" s="1"/>
  <c r="Y1772" i="10"/>
  <c r="Z1772" i="10" l="1"/>
  <c r="F1772" i="10" s="1"/>
  <c r="V1773" i="10"/>
  <c r="W1773" i="10" s="1"/>
  <c r="U1773" i="10"/>
  <c r="X1773" i="10" l="1"/>
  <c r="Y1773" i="10"/>
  <c r="N1774" i="10"/>
  <c r="O1774" i="10" s="1"/>
  <c r="S1774" i="10" s="1"/>
  <c r="T1774" i="10" s="1"/>
  <c r="Z1773" i="10" l="1"/>
  <c r="F1773" i="10" s="1"/>
  <c r="V1774" i="10"/>
  <c r="W1774" i="10" s="1"/>
  <c r="U1774" i="10"/>
  <c r="X1774" i="10" l="1"/>
  <c r="N1775" i="10"/>
  <c r="O1775" i="10" s="1"/>
  <c r="S1775" i="10" s="1"/>
  <c r="T1775" i="10" s="1"/>
  <c r="Y1774" i="10"/>
  <c r="Z1774" i="10" l="1"/>
  <c r="F1774" i="10" s="1"/>
  <c r="V1775" i="10"/>
  <c r="W1775" i="10" s="1"/>
  <c r="U1775" i="10"/>
  <c r="X1775" i="10" l="1"/>
  <c r="N1776" i="10"/>
  <c r="O1776" i="10" s="1"/>
  <c r="S1776" i="10" s="1"/>
  <c r="T1776" i="10" s="1"/>
  <c r="Y1775" i="10"/>
  <c r="Z1775" i="10" l="1"/>
  <c r="F1775" i="10" s="1"/>
  <c r="V1776" i="10"/>
  <c r="W1776" i="10" s="1"/>
  <c r="U1776" i="10"/>
  <c r="X1776" i="10" l="1"/>
  <c r="Y1776" i="10"/>
  <c r="N1777" i="10"/>
  <c r="O1777" i="10" s="1"/>
  <c r="S1777" i="10" s="1"/>
  <c r="T1777" i="10" s="1"/>
  <c r="Z1776" i="10" l="1"/>
  <c r="F1776" i="10" s="1"/>
  <c r="V1777" i="10"/>
  <c r="W1777" i="10" s="1"/>
  <c r="U1777" i="10"/>
  <c r="X1777" i="10" l="1"/>
  <c r="N1778" i="10"/>
  <c r="O1778" i="10" s="1"/>
  <c r="S1778" i="10" s="1"/>
  <c r="T1778" i="10" s="1"/>
  <c r="Y1777" i="10"/>
  <c r="Z1777" i="10" l="1"/>
  <c r="F1777" i="10" s="1"/>
  <c r="V1778" i="10"/>
  <c r="W1778" i="10" s="1"/>
  <c r="U1778" i="10"/>
  <c r="X1778" i="10" l="1"/>
  <c r="Y1778" i="10"/>
  <c r="N1779" i="10"/>
  <c r="O1779" i="10" s="1"/>
  <c r="S1779" i="10" s="1"/>
  <c r="T1779" i="10" s="1"/>
  <c r="Z1778" i="10" l="1"/>
  <c r="F1778" i="10" s="1"/>
  <c r="V1779" i="10"/>
  <c r="W1779" i="10" s="1"/>
  <c r="U1779" i="10"/>
  <c r="X1779" i="10" l="1"/>
  <c r="N1780" i="10"/>
  <c r="O1780" i="10" s="1"/>
  <c r="S1780" i="10" s="1"/>
  <c r="T1780" i="10" s="1"/>
  <c r="Y1779" i="10"/>
  <c r="Z1779" i="10" l="1"/>
  <c r="F1779" i="10" s="1"/>
  <c r="V1780" i="10"/>
  <c r="W1780" i="10" s="1"/>
  <c r="U1780" i="10"/>
  <c r="X1780" i="10" l="1"/>
  <c r="Y1780" i="10"/>
  <c r="N1781" i="10"/>
  <c r="O1781" i="10" s="1"/>
  <c r="S1781" i="10" s="1"/>
  <c r="T1781" i="10" s="1"/>
  <c r="Z1780" i="10" l="1"/>
  <c r="F1780" i="10" s="1"/>
  <c r="V1781" i="10"/>
  <c r="W1781" i="10" s="1"/>
  <c r="U1781" i="10"/>
  <c r="X1781" i="10" l="1"/>
  <c r="Y1781" i="10"/>
  <c r="N1782" i="10"/>
  <c r="O1782" i="10" s="1"/>
  <c r="S1782" i="10" s="1"/>
  <c r="T1782" i="10" s="1"/>
  <c r="Z1781" i="10" l="1"/>
  <c r="F1781" i="10" s="1"/>
  <c r="V1782" i="10"/>
  <c r="W1782" i="10" s="1"/>
  <c r="U1782" i="10"/>
  <c r="X1782" i="10" l="1"/>
  <c r="Y1782" i="10"/>
  <c r="N1783" i="10"/>
  <c r="O1783" i="10" s="1"/>
  <c r="S1783" i="10" s="1"/>
  <c r="T1783" i="10" s="1"/>
  <c r="Z1782" i="10" l="1"/>
  <c r="F1782" i="10" s="1"/>
  <c r="V1783" i="10"/>
  <c r="W1783" i="10" s="1"/>
  <c r="U1783" i="10"/>
  <c r="X1783" i="10" l="1"/>
  <c r="Y1783" i="10"/>
  <c r="N1784" i="10"/>
  <c r="O1784" i="10" s="1"/>
  <c r="S1784" i="10" s="1"/>
  <c r="T1784" i="10" s="1"/>
  <c r="Z1783" i="10" l="1"/>
  <c r="F1783" i="10" s="1"/>
  <c r="V1784" i="10"/>
  <c r="W1784" i="10" s="1"/>
  <c r="U1784" i="10"/>
  <c r="X1784" i="10" l="1"/>
  <c r="Y1784" i="10"/>
  <c r="N1785" i="10"/>
  <c r="O1785" i="10" s="1"/>
  <c r="S1785" i="10" s="1"/>
  <c r="T1785" i="10" s="1"/>
  <c r="Z1784" i="10" l="1"/>
  <c r="F1784" i="10" s="1"/>
  <c r="V1785" i="10"/>
  <c r="W1785" i="10" s="1"/>
  <c r="U1785" i="10"/>
  <c r="X1785" i="10" l="1"/>
  <c r="Y1785" i="10"/>
  <c r="N1786" i="10"/>
  <c r="O1786" i="10" s="1"/>
  <c r="S1786" i="10" s="1"/>
  <c r="T1786" i="10" s="1"/>
  <c r="Z1785" i="10" l="1"/>
  <c r="F1785" i="10" s="1"/>
  <c r="V1786" i="10"/>
  <c r="W1786" i="10" s="1"/>
  <c r="U1786" i="10"/>
  <c r="X1786" i="10" l="1"/>
  <c r="Y1786" i="10"/>
  <c r="N1787" i="10"/>
  <c r="O1787" i="10" s="1"/>
  <c r="S1787" i="10" s="1"/>
  <c r="T1787" i="10" s="1"/>
  <c r="Z1786" i="10" l="1"/>
  <c r="F1786" i="10" s="1"/>
  <c r="V1787" i="10"/>
  <c r="W1787" i="10" s="1"/>
  <c r="U1787" i="10"/>
  <c r="X1787" i="10" l="1"/>
  <c r="Y1787" i="10"/>
  <c r="N1788" i="10"/>
  <c r="O1788" i="10" s="1"/>
  <c r="S1788" i="10" s="1"/>
  <c r="T1788" i="10" s="1"/>
  <c r="Z1787" i="10" l="1"/>
  <c r="F1787" i="10" s="1"/>
  <c r="V1788" i="10"/>
  <c r="W1788" i="10" s="1"/>
  <c r="U1788" i="10"/>
  <c r="X1788" i="10" l="1"/>
  <c r="N1789" i="10"/>
  <c r="O1789" i="10" s="1"/>
  <c r="S1789" i="10" s="1"/>
  <c r="T1789" i="10" s="1"/>
  <c r="Y1788" i="10"/>
  <c r="Z1788" i="10" l="1"/>
  <c r="F1788" i="10" s="1"/>
  <c r="V1789" i="10"/>
  <c r="W1789" i="10" s="1"/>
  <c r="U1789" i="10"/>
  <c r="X1789" i="10" l="1"/>
  <c r="Y1789" i="10"/>
  <c r="N1790" i="10"/>
  <c r="O1790" i="10" s="1"/>
  <c r="S1790" i="10" s="1"/>
  <c r="T1790" i="10" s="1"/>
  <c r="Z1789" i="10" l="1"/>
  <c r="F1789" i="10" s="1"/>
  <c r="V1790" i="10"/>
  <c r="W1790" i="10" s="1"/>
  <c r="U1790" i="10"/>
  <c r="X1790" i="10" l="1"/>
  <c r="Y1790" i="10"/>
  <c r="N1791" i="10"/>
  <c r="O1791" i="10" s="1"/>
  <c r="S1791" i="10" s="1"/>
  <c r="T1791" i="10" s="1"/>
  <c r="Z1790" i="10" l="1"/>
  <c r="F1790" i="10" s="1"/>
  <c r="V1791" i="10"/>
  <c r="W1791" i="10" s="1"/>
  <c r="U1791" i="10"/>
  <c r="X1791" i="10" l="1"/>
  <c r="N1792" i="10"/>
  <c r="O1792" i="10" s="1"/>
  <c r="S1792" i="10" s="1"/>
  <c r="T1792" i="10" s="1"/>
  <c r="Y1791" i="10"/>
  <c r="Z1791" i="10" l="1"/>
  <c r="F1791" i="10" s="1"/>
  <c r="V1792" i="10"/>
  <c r="W1792" i="10" s="1"/>
  <c r="U1792" i="10"/>
  <c r="X1792" i="10" l="1"/>
  <c r="Y1792" i="10"/>
  <c r="N1793" i="10"/>
  <c r="O1793" i="10" s="1"/>
  <c r="S1793" i="10" s="1"/>
  <c r="T1793" i="10" s="1"/>
  <c r="Z1792" i="10" l="1"/>
  <c r="F1792" i="10" s="1"/>
  <c r="V1793" i="10"/>
  <c r="W1793" i="10" s="1"/>
  <c r="U1793" i="10"/>
  <c r="X1793" i="10" l="1"/>
  <c r="Y1793" i="10"/>
  <c r="N1794" i="10"/>
  <c r="O1794" i="10" s="1"/>
  <c r="S1794" i="10" s="1"/>
  <c r="T1794" i="10" s="1"/>
  <c r="Z1793" i="10" l="1"/>
  <c r="F1793" i="10" s="1"/>
  <c r="V1794" i="10"/>
  <c r="W1794" i="10" s="1"/>
  <c r="U1794" i="10"/>
  <c r="X1794" i="10" l="1"/>
  <c r="Y1794" i="10"/>
  <c r="N1795" i="10"/>
  <c r="O1795" i="10" s="1"/>
  <c r="S1795" i="10" s="1"/>
  <c r="T1795" i="10" s="1"/>
  <c r="Z1794" i="10" l="1"/>
  <c r="F1794" i="10" s="1"/>
  <c r="V1795" i="10"/>
  <c r="W1795" i="10" s="1"/>
  <c r="U1795" i="10"/>
  <c r="X1795" i="10" l="1"/>
  <c r="N1796" i="10"/>
  <c r="O1796" i="10" s="1"/>
  <c r="S1796" i="10" s="1"/>
  <c r="T1796" i="10" s="1"/>
  <c r="Y1795" i="10"/>
  <c r="Z1795" i="10" l="1"/>
  <c r="F1795" i="10" s="1"/>
  <c r="V1796" i="10"/>
  <c r="W1796" i="10" s="1"/>
  <c r="U1796" i="10"/>
  <c r="X1796" i="10" l="1"/>
  <c r="Y1796" i="10"/>
  <c r="N1797" i="10"/>
  <c r="O1797" i="10" s="1"/>
  <c r="S1797" i="10" s="1"/>
  <c r="T1797" i="10" s="1"/>
  <c r="Z1796" i="10" l="1"/>
  <c r="F1796" i="10" s="1"/>
  <c r="V1797" i="10"/>
  <c r="W1797" i="10" s="1"/>
  <c r="U1797" i="10"/>
  <c r="X1797" i="10" l="1"/>
  <c r="N1798" i="10"/>
  <c r="O1798" i="10" s="1"/>
  <c r="S1798" i="10" s="1"/>
  <c r="T1798" i="10" s="1"/>
  <c r="Y1797" i="10"/>
  <c r="Z1797" i="10" l="1"/>
  <c r="F1797" i="10" s="1"/>
  <c r="V1798" i="10"/>
  <c r="W1798" i="10" s="1"/>
  <c r="U1798" i="10"/>
  <c r="X1798" i="10" l="1"/>
  <c r="Y1798" i="10"/>
  <c r="N1799" i="10"/>
  <c r="O1799" i="10" s="1"/>
  <c r="S1799" i="10" s="1"/>
  <c r="T1799" i="10" s="1"/>
  <c r="Z1798" i="10" l="1"/>
  <c r="F1798" i="10" s="1"/>
  <c r="V1799" i="10"/>
  <c r="W1799" i="10" s="1"/>
  <c r="U1799" i="10"/>
  <c r="X1799" i="10" l="1"/>
  <c r="Y1799" i="10"/>
  <c r="N1800" i="10"/>
  <c r="O1800" i="10" s="1"/>
  <c r="S1800" i="10" s="1"/>
  <c r="T1800" i="10" s="1"/>
  <c r="Z1799" i="10" l="1"/>
  <c r="F1799" i="10" s="1"/>
  <c r="V1800" i="10"/>
  <c r="W1800" i="10" s="1"/>
  <c r="U1800" i="10"/>
  <c r="X1800" i="10" l="1"/>
  <c r="N1801" i="10"/>
  <c r="O1801" i="10" s="1"/>
  <c r="S1801" i="10" s="1"/>
  <c r="T1801" i="10" s="1"/>
  <c r="Y1800" i="10"/>
  <c r="Z1800" i="10" l="1"/>
  <c r="F1800" i="10" s="1"/>
  <c r="V1801" i="10"/>
  <c r="W1801" i="10" s="1"/>
  <c r="U1801" i="10"/>
  <c r="X1801" i="10" l="1"/>
  <c r="Y1801" i="10"/>
  <c r="N1802" i="10"/>
  <c r="O1802" i="10" s="1"/>
  <c r="S1802" i="10" s="1"/>
  <c r="T1802" i="10" s="1"/>
  <c r="Z1801" i="10" l="1"/>
  <c r="F1801" i="10" s="1"/>
  <c r="V1802" i="10"/>
  <c r="W1802" i="10" s="1"/>
  <c r="U1802" i="10"/>
  <c r="X1802" i="10" l="1"/>
  <c r="Y1802" i="10"/>
  <c r="N1803" i="10"/>
  <c r="O1803" i="10" s="1"/>
  <c r="S1803" i="10" s="1"/>
  <c r="T1803" i="10" s="1"/>
  <c r="Z1802" i="10" l="1"/>
  <c r="F1802" i="10" s="1"/>
  <c r="V1803" i="10"/>
  <c r="W1803" i="10" s="1"/>
  <c r="U1803" i="10"/>
  <c r="X1803" i="10" l="1"/>
  <c r="Y1803" i="10"/>
  <c r="N1804" i="10"/>
  <c r="O1804" i="10" s="1"/>
  <c r="S1804" i="10" s="1"/>
  <c r="T1804" i="10" s="1"/>
  <c r="Z1803" i="10" l="1"/>
  <c r="F1803" i="10" s="1"/>
  <c r="V1804" i="10"/>
  <c r="W1804" i="10" s="1"/>
  <c r="U1804" i="10"/>
  <c r="X1804" i="10" l="1"/>
  <c r="N1805" i="10"/>
  <c r="O1805" i="10" s="1"/>
  <c r="S1805" i="10" s="1"/>
  <c r="T1805" i="10" s="1"/>
  <c r="Y1804" i="10"/>
  <c r="Z1804" i="10" l="1"/>
  <c r="F1804" i="10" s="1"/>
  <c r="V1805" i="10"/>
  <c r="W1805" i="10" s="1"/>
  <c r="U1805" i="10"/>
  <c r="X1805" i="10" l="1"/>
  <c r="Y1805" i="10"/>
  <c r="N1806" i="10"/>
  <c r="O1806" i="10" s="1"/>
  <c r="S1806" i="10" s="1"/>
  <c r="T1806" i="10" s="1"/>
  <c r="Z1805" i="10" l="1"/>
  <c r="F1805" i="10" s="1"/>
  <c r="V1806" i="10"/>
  <c r="W1806" i="10" s="1"/>
  <c r="U1806" i="10"/>
  <c r="X1806" i="10" l="1"/>
  <c r="N1807" i="10"/>
  <c r="O1807" i="10" s="1"/>
  <c r="S1807" i="10" s="1"/>
  <c r="T1807" i="10" s="1"/>
  <c r="Y1806" i="10"/>
  <c r="Z1806" i="10" l="1"/>
  <c r="F1806" i="10" s="1"/>
  <c r="V1807" i="10"/>
  <c r="W1807" i="10" s="1"/>
  <c r="U1807" i="10"/>
  <c r="X1807" i="10" l="1"/>
  <c r="Y1807" i="10"/>
  <c r="N1808" i="10"/>
  <c r="O1808" i="10" s="1"/>
  <c r="S1808" i="10" s="1"/>
  <c r="T1808" i="10" s="1"/>
  <c r="Z1807" i="10" l="1"/>
  <c r="F1807" i="10" s="1"/>
  <c r="V1808" i="10"/>
  <c r="W1808" i="10" s="1"/>
  <c r="U1808" i="10"/>
  <c r="X1808" i="10" l="1"/>
  <c r="N1809" i="10"/>
  <c r="O1809" i="10" s="1"/>
  <c r="S1809" i="10" s="1"/>
  <c r="T1809" i="10" s="1"/>
  <c r="Y1808" i="10"/>
  <c r="Z1808" i="10" l="1"/>
  <c r="F1808" i="10" s="1"/>
  <c r="V1809" i="10"/>
  <c r="W1809" i="10" s="1"/>
  <c r="U1809" i="10"/>
  <c r="X1809" i="10" l="1"/>
  <c r="Y1809" i="10"/>
  <c r="N1810" i="10"/>
  <c r="O1810" i="10" s="1"/>
  <c r="S1810" i="10" s="1"/>
  <c r="T1810" i="10" s="1"/>
  <c r="Z1809" i="10" l="1"/>
  <c r="F1809" i="10" s="1"/>
  <c r="V1810" i="10"/>
  <c r="W1810" i="10" s="1"/>
  <c r="U1810" i="10"/>
  <c r="X1810" i="10" l="1"/>
  <c r="N1811" i="10"/>
  <c r="O1811" i="10" s="1"/>
  <c r="S1811" i="10" s="1"/>
  <c r="T1811" i="10" s="1"/>
  <c r="Y1810" i="10"/>
  <c r="Z1810" i="10" l="1"/>
  <c r="F1810" i="10" s="1"/>
  <c r="V1811" i="10"/>
  <c r="W1811" i="10" s="1"/>
  <c r="U1811" i="10"/>
  <c r="X1811" i="10" l="1"/>
  <c r="Y1811" i="10"/>
  <c r="N1812" i="10"/>
  <c r="O1812" i="10" s="1"/>
  <c r="S1812" i="10" s="1"/>
  <c r="T1812" i="10" s="1"/>
  <c r="Z1811" i="10" l="1"/>
  <c r="F1811" i="10" s="1"/>
  <c r="V1812" i="10"/>
  <c r="W1812" i="10" s="1"/>
  <c r="U1812" i="10"/>
  <c r="X1812" i="10" l="1"/>
  <c r="N1813" i="10"/>
  <c r="O1813" i="10" s="1"/>
  <c r="S1813" i="10" s="1"/>
  <c r="T1813" i="10" s="1"/>
  <c r="Y1812" i="10"/>
  <c r="Z1812" i="10" l="1"/>
  <c r="F1812" i="10" s="1"/>
  <c r="V1813" i="10"/>
  <c r="W1813" i="10" s="1"/>
  <c r="U1813" i="10"/>
  <c r="X1813" i="10" l="1"/>
  <c r="Y1813" i="10"/>
  <c r="N1814" i="10"/>
  <c r="O1814" i="10" s="1"/>
  <c r="S1814" i="10" s="1"/>
  <c r="T1814" i="10" s="1"/>
  <c r="Z1813" i="10" l="1"/>
  <c r="F1813" i="10" s="1"/>
  <c r="V1814" i="10"/>
  <c r="W1814" i="10" s="1"/>
  <c r="U1814" i="10"/>
  <c r="X1814" i="10" l="1"/>
  <c r="Y1814" i="10"/>
  <c r="N1815" i="10"/>
  <c r="O1815" i="10" s="1"/>
  <c r="S1815" i="10" s="1"/>
  <c r="T1815" i="10" s="1"/>
  <c r="Z1814" i="10" l="1"/>
  <c r="F1814" i="10" s="1"/>
  <c r="V1815" i="10"/>
  <c r="W1815" i="10" s="1"/>
  <c r="U1815" i="10"/>
  <c r="X1815" i="10" l="1"/>
  <c r="N1816" i="10"/>
  <c r="O1816" i="10" s="1"/>
  <c r="S1816" i="10" s="1"/>
  <c r="T1816" i="10" s="1"/>
  <c r="Y1815" i="10"/>
  <c r="Z1815" i="10" l="1"/>
  <c r="F1815" i="10" s="1"/>
  <c r="V1816" i="10"/>
  <c r="W1816" i="10" s="1"/>
  <c r="U1816" i="10"/>
  <c r="X1816" i="10" l="1"/>
  <c r="Y1816" i="10"/>
  <c r="N1817" i="10"/>
  <c r="O1817" i="10" s="1"/>
  <c r="S1817" i="10" s="1"/>
  <c r="T1817" i="10" s="1"/>
  <c r="Z1816" i="10" l="1"/>
  <c r="F1816" i="10" s="1"/>
  <c r="V1817" i="10"/>
  <c r="W1817" i="10" s="1"/>
  <c r="U1817" i="10"/>
  <c r="X1817" i="10" l="1"/>
  <c r="Y1817" i="10"/>
  <c r="N1818" i="10"/>
  <c r="O1818" i="10" s="1"/>
  <c r="S1818" i="10" s="1"/>
  <c r="T1818" i="10" s="1"/>
  <c r="Z1817" i="10" l="1"/>
  <c r="F1817" i="10" s="1"/>
  <c r="V1818" i="10"/>
  <c r="W1818" i="10" s="1"/>
  <c r="U1818" i="10"/>
  <c r="X1818" i="10" l="1"/>
  <c r="Y1818" i="10"/>
  <c r="N1819" i="10"/>
  <c r="O1819" i="10" s="1"/>
  <c r="S1819" i="10" s="1"/>
  <c r="T1819" i="10" s="1"/>
  <c r="Z1818" i="10" l="1"/>
  <c r="F1818" i="10" s="1"/>
  <c r="V1819" i="10"/>
  <c r="W1819" i="10" s="1"/>
  <c r="U1819" i="10"/>
  <c r="X1819" i="10" l="1"/>
  <c r="Y1819" i="10"/>
  <c r="N1820" i="10"/>
  <c r="O1820" i="10" s="1"/>
  <c r="S1820" i="10" s="1"/>
  <c r="T1820" i="10" s="1"/>
  <c r="Z1819" i="10" l="1"/>
  <c r="F1819" i="10" s="1"/>
  <c r="V1820" i="10"/>
  <c r="W1820" i="10" s="1"/>
  <c r="U1820" i="10"/>
  <c r="X1820" i="10" l="1"/>
  <c r="Y1820" i="10"/>
  <c r="N1821" i="10"/>
  <c r="O1821" i="10" s="1"/>
  <c r="S1821" i="10" s="1"/>
  <c r="T1821" i="10" s="1"/>
  <c r="Z1820" i="10" l="1"/>
  <c r="F1820" i="10" s="1"/>
  <c r="V1821" i="10"/>
  <c r="W1821" i="10" s="1"/>
  <c r="U1821" i="10"/>
  <c r="X1821" i="10" l="1"/>
  <c r="Y1821" i="10"/>
  <c r="N1822" i="10"/>
  <c r="O1822" i="10" s="1"/>
  <c r="S1822" i="10" s="1"/>
  <c r="T1822" i="10" s="1"/>
  <c r="Z1821" i="10" l="1"/>
  <c r="F1821" i="10" s="1"/>
  <c r="V1822" i="10"/>
  <c r="W1822" i="10" s="1"/>
  <c r="U1822" i="10"/>
  <c r="X1822" i="10" l="1"/>
  <c r="Y1822" i="10"/>
  <c r="N1823" i="10"/>
  <c r="O1823" i="10" s="1"/>
  <c r="S1823" i="10" s="1"/>
  <c r="T1823" i="10" s="1"/>
  <c r="Z1822" i="10" l="1"/>
  <c r="F1822" i="10" s="1"/>
  <c r="V1823" i="10"/>
  <c r="W1823" i="10" s="1"/>
  <c r="U1823" i="10"/>
  <c r="X1823" i="10" l="1"/>
  <c r="Y1823" i="10"/>
  <c r="N1824" i="10"/>
  <c r="O1824" i="10" s="1"/>
  <c r="S1824" i="10" s="1"/>
  <c r="T1824" i="10" s="1"/>
  <c r="Z1823" i="10" l="1"/>
  <c r="F1823" i="10" s="1"/>
  <c r="V1824" i="10"/>
  <c r="W1824" i="10" s="1"/>
  <c r="U1824" i="10"/>
  <c r="X1824" i="10" l="1"/>
  <c r="Y1824" i="10"/>
  <c r="N1825" i="10"/>
  <c r="O1825" i="10" s="1"/>
  <c r="S1825" i="10" s="1"/>
  <c r="T1825" i="10" s="1"/>
  <c r="Z1824" i="10" l="1"/>
  <c r="F1824" i="10" s="1"/>
  <c r="V1825" i="10"/>
  <c r="W1825" i="10" s="1"/>
  <c r="U1825" i="10"/>
  <c r="X1825" i="10" l="1"/>
  <c r="N1826" i="10"/>
  <c r="O1826" i="10" s="1"/>
  <c r="S1826" i="10" s="1"/>
  <c r="T1826" i="10" s="1"/>
  <c r="Y1825" i="10"/>
  <c r="Z1825" i="10" l="1"/>
  <c r="F1825" i="10" s="1"/>
  <c r="V1826" i="10"/>
  <c r="W1826" i="10" s="1"/>
  <c r="U1826" i="10"/>
  <c r="X1826" i="10" l="1"/>
  <c r="Y1826" i="10"/>
  <c r="N1827" i="10"/>
  <c r="O1827" i="10" s="1"/>
  <c r="S1827" i="10" s="1"/>
  <c r="T1827" i="10" s="1"/>
  <c r="Z1826" i="10" l="1"/>
  <c r="F1826" i="10" s="1"/>
  <c r="V1827" i="10"/>
  <c r="W1827" i="10" s="1"/>
  <c r="U1827" i="10"/>
  <c r="X1827" i="10" l="1"/>
  <c r="Y1827" i="10"/>
  <c r="N1828" i="10"/>
  <c r="O1828" i="10" s="1"/>
  <c r="S1828" i="10" s="1"/>
  <c r="T1828" i="10" s="1"/>
  <c r="Z1827" i="10" l="1"/>
  <c r="F1827" i="10" s="1"/>
  <c r="V1828" i="10"/>
  <c r="W1828" i="10" s="1"/>
  <c r="U1828" i="10"/>
  <c r="X1828" i="10" l="1"/>
  <c r="N1829" i="10"/>
  <c r="O1829" i="10" s="1"/>
  <c r="S1829" i="10" s="1"/>
  <c r="T1829" i="10" s="1"/>
  <c r="Y1828" i="10"/>
  <c r="Z1828" i="10" l="1"/>
  <c r="F1828" i="10" s="1"/>
  <c r="V1829" i="10"/>
  <c r="W1829" i="10" s="1"/>
  <c r="U1829" i="10"/>
  <c r="X1829" i="10" l="1"/>
  <c r="Y1829" i="10"/>
  <c r="N1830" i="10"/>
  <c r="O1830" i="10" s="1"/>
  <c r="S1830" i="10" s="1"/>
  <c r="T1830" i="10" s="1"/>
  <c r="Z1829" i="10" l="1"/>
  <c r="F1829" i="10" s="1"/>
  <c r="V1830" i="10"/>
  <c r="W1830" i="10" s="1"/>
  <c r="U1830" i="10"/>
  <c r="X1830" i="10" l="1"/>
  <c r="Y1830" i="10"/>
  <c r="N1831" i="10"/>
  <c r="O1831" i="10" s="1"/>
  <c r="S1831" i="10" s="1"/>
  <c r="T1831" i="10" s="1"/>
  <c r="Z1830" i="10" l="1"/>
  <c r="F1830" i="10" s="1"/>
  <c r="V1831" i="10"/>
  <c r="W1831" i="10" s="1"/>
  <c r="U1831" i="10"/>
  <c r="X1831" i="10" l="1"/>
  <c r="Y1831" i="10"/>
  <c r="N1832" i="10"/>
  <c r="O1832" i="10" s="1"/>
  <c r="S1832" i="10" s="1"/>
  <c r="T1832" i="10" s="1"/>
  <c r="Z1831" i="10" l="1"/>
  <c r="F1831" i="10" s="1"/>
  <c r="V1832" i="10"/>
  <c r="W1832" i="10" s="1"/>
  <c r="U1832" i="10"/>
  <c r="X1832" i="10" l="1"/>
  <c r="Y1832" i="10"/>
  <c r="N1833" i="10"/>
  <c r="O1833" i="10" s="1"/>
  <c r="S1833" i="10" s="1"/>
  <c r="T1833" i="10" s="1"/>
  <c r="Z1832" i="10" l="1"/>
  <c r="F1832" i="10" s="1"/>
  <c r="V1833" i="10"/>
  <c r="W1833" i="10" s="1"/>
  <c r="U1833" i="10"/>
  <c r="X1833" i="10" l="1"/>
  <c r="Y1833" i="10"/>
  <c r="N1834" i="10"/>
  <c r="O1834" i="10" s="1"/>
  <c r="S1834" i="10" s="1"/>
  <c r="T1834" i="10" s="1"/>
  <c r="Z1833" i="10" l="1"/>
  <c r="F1833" i="10" s="1"/>
  <c r="V1834" i="10"/>
  <c r="W1834" i="10" s="1"/>
  <c r="U1834" i="10"/>
  <c r="X1834" i="10" l="1"/>
  <c r="N1835" i="10"/>
  <c r="O1835" i="10" s="1"/>
  <c r="S1835" i="10" s="1"/>
  <c r="T1835" i="10" s="1"/>
  <c r="Y1834" i="10"/>
  <c r="Z1834" i="10" l="1"/>
  <c r="F1834" i="10" s="1"/>
  <c r="V1835" i="10"/>
  <c r="W1835" i="10" s="1"/>
  <c r="U1835" i="10"/>
  <c r="X1835" i="10" l="1"/>
  <c r="Y1835" i="10"/>
  <c r="N1836" i="10"/>
  <c r="O1836" i="10" s="1"/>
  <c r="S1836" i="10" s="1"/>
  <c r="T1836" i="10" s="1"/>
  <c r="Z1835" i="10" l="1"/>
  <c r="F1835" i="10" s="1"/>
  <c r="V1836" i="10"/>
  <c r="W1836" i="10" s="1"/>
  <c r="U1836" i="10"/>
  <c r="X1836" i="10" l="1"/>
  <c r="Y1836" i="10"/>
  <c r="N1837" i="10"/>
  <c r="O1837" i="10" s="1"/>
  <c r="S1837" i="10" s="1"/>
  <c r="T1837" i="10" s="1"/>
  <c r="Z1836" i="10" l="1"/>
  <c r="F1836" i="10" s="1"/>
  <c r="V1837" i="10"/>
  <c r="W1837" i="10" s="1"/>
  <c r="U1837" i="10"/>
  <c r="X1837" i="10" l="1"/>
  <c r="Y1837" i="10"/>
  <c r="N1838" i="10"/>
  <c r="O1838" i="10" s="1"/>
  <c r="S1838" i="10" s="1"/>
  <c r="T1838" i="10" s="1"/>
  <c r="Z1837" i="10" l="1"/>
  <c r="F1837" i="10" s="1"/>
  <c r="V1838" i="10"/>
  <c r="W1838" i="10" s="1"/>
  <c r="U1838" i="10"/>
  <c r="X1838" i="10" l="1"/>
  <c r="Y1838" i="10"/>
  <c r="N1839" i="10"/>
  <c r="O1839" i="10" s="1"/>
  <c r="S1839" i="10" s="1"/>
  <c r="T1839" i="10" s="1"/>
  <c r="Z1838" i="10" l="1"/>
  <c r="F1838" i="10" s="1"/>
  <c r="V1839" i="10"/>
  <c r="W1839" i="10" s="1"/>
  <c r="U1839" i="10"/>
  <c r="X1839" i="10" l="1"/>
  <c r="Y1839" i="10"/>
  <c r="N1840" i="10"/>
  <c r="O1840" i="10" s="1"/>
  <c r="S1840" i="10" s="1"/>
  <c r="T1840" i="10" s="1"/>
  <c r="Z1839" i="10" l="1"/>
  <c r="F1839" i="10" s="1"/>
  <c r="V1840" i="10"/>
  <c r="W1840" i="10" s="1"/>
  <c r="U1840" i="10"/>
  <c r="X1840" i="10" l="1"/>
  <c r="Y1840" i="10"/>
  <c r="N1841" i="10"/>
  <c r="O1841" i="10" s="1"/>
  <c r="S1841" i="10" s="1"/>
  <c r="T1841" i="10" s="1"/>
  <c r="Z1840" i="10" l="1"/>
  <c r="F1840" i="10" s="1"/>
  <c r="V1841" i="10"/>
  <c r="W1841" i="10" s="1"/>
  <c r="U1841" i="10"/>
  <c r="X1841" i="10" l="1"/>
  <c r="Y1841" i="10"/>
  <c r="N1842" i="10"/>
  <c r="O1842" i="10" s="1"/>
  <c r="S1842" i="10" s="1"/>
  <c r="T1842" i="10" s="1"/>
  <c r="Z1841" i="10" l="1"/>
  <c r="F1841" i="10" s="1"/>
  <c r="V1842" i="10"/>
  <c r="W1842" i="10" s="1"/>
  <c r="U1842" i="10"/>
  <c r="X1842" i="10" l="1"/>
  <c r="Y1842" i="10"/>
  <c r="N1843" i="10"/>
  <c r="O1843" i="10" s="1"/>
  <c r="S1843" i="10" s="1"/>
  <c r="T1843" i="10" s="1"/>
  <c r="Z1842" i="10" l="1"/>
  <c r="F1842" i="10" s="1"/>
  <c r="V1843" i="10"/>
  <c r="W1843" i="10" s="1"/>
  <c r="U1843" i="10"/>
  <c r="X1843" i="10" l="1"/>
  <c r="N1844" i="10"/>
  <c r="O1844" i="10" s="1"/>
  <c r="S1844" i="10" s="1"/>
  <c r="T1844" i="10" s="1"/>
  <c r="Y1843" i="10"/>
  <c r="Z1843" i="10" l="1"/>
  <c r="F1843" i="10" s="1"/>
  <c r="V1844" i="10"/>
  <c r="W1844" i="10" s="1"/>
  <c r="U1844" i="10"/>
  <c r="X1844" i="10" l="1"/>
  <c r="N1845" i="10"/>
  <c r="O1845" i="10" s="1"/>
  <c r="S1845" i="10" s="1"/>
  <c r="T1845" i="10" s="1"/>
  <c r="Y1844" i="10"/>
  <c r="Z1844" i="10" l="1"/>
  <c r="F1844" i="10" s="1"/>
  <c r="V1845" i="10"/>
  <c r="W1845" i="10" s="1"/>
  <c r="U1845" i="10"/>
  <c r="X1845" i="10" l="1"/>
  <c r="N1846" i="10"/>
  <c r="O1846" i="10" s="1"/>
  <c r="S1846" i="10" s="1"/>
  <c r="T1846" i="10" s="1"/>
  <c r="Y1845" i="10"/>
  <c r="Z1845" i="10" l="1"/>
  <c r="F1845" i="10" s="1"/>
  <c r="V1846" i="10"/>
  <c r="W1846" i="10" s="1"/>
  <c r="U1846" i="10"/>
  <c r="X1846" i="10" l="1"/>
  <c r="N1847" i="10"/>
  <c r="O1847" i="10" s="1"/>
  <c r="S1847" i="10" s="1"/>
  <c r="T1847" i="10" s="1"/>
  <c r="Y1846" i="10"/>
  <c r="Z1846" i="10" l="1"/>
  <c r="F1846" i="10" s="1"/>
  <c r="V1847" i="10"/>
  <c r="W1847" i="10" s="1"/>
  <c r="U1847" i="10"/>
  <c r="X1847" i="10" l="1"/>
  <c r="Y1847" i="10"/>
  <c r="N1848" i="10"/>
  <c r="O1848" i="10" s="1"/>
  <c r="S1848" i="10" s="1"/>
  <c r="T1848" i="10" s="1"/>
  <c r="Z1847" i="10" l="1"/>
  <c r="F1847" i="10" s="1"/>
  <c r="V1848" i="10"/>
  <c r="W1848" i="10" s="1"/>
  <c r="U1848" i="10"/>
  <c r="X1848" i="10" l="1"/>
  <c r="N1849" i="10"/>
  <c r="O1849" i="10" s="1"/>
  <c r="S1849" i="10" s="1"/>
  <c r="T1849" i="10" s="1"/>
  <c r="Y1848" i="10"/>
  <c r="Z1848" i="10" l="1"/>
  <c r="F1848" i="10" s="1"/>
  <c r="V1849" i="10"/>
  <c r="W1849" i="10" s="1"/>
  <c r="U1849" i="10"/>
  <c r="X1849" i="10" l="1"/>
  <c r="N1850" i="10"/>
  <c r="O1850" i="10" s="1"/>
  <c r="S1850" i="10" s="1"/>
  <c r="T1850" i="10" s="1"/>
  <c r="Y1849" i="10"/>
  <c r="Z1849" i="10" l="1"/>
  <c r="F1849" i="10" s="1"/>
  <c r="V1850" i="10"/>
  <c r="W1850" i="10" s="1"/>
  <c r="U1850" i="10"/>
  <c r="X1850" i="10" l="1"/>
  <c r="Y1850" i="10"/>
  <c r="N1851" i="10"/>
  <c r="O1851" i="10" s="1"/>
  <c r="S1851" i="10" s="1"/>
  <c r="T1851" i="10" s="1"/>
  <c r="Z1850" i="10" l="1"/>
  <c r="F1850" i="10" s="1"/>
  <c r="V1851" i="10"/>
  <c r="W1851" i="10" s="1"/>
  <c r="U1851" i="10"/>
  <c r="X1851" i="10" l="1"/>
  <c r="Y1851" i="10"/>
  <c r="N1852" i="10"/>
  <c r="O1852" i="10" s="1"/>
  <c r="S1852" i="10" s="1"/>
  <c r="T1852" i="10" s="1"/>
  <c r="Z1851" i="10" l="1"/>
  <c r="F1851" i="10" s="1"/>
  <c r="V1852" i="10"/>
  <c r="W1852" i="10" s="1"/>
  <c r="U1852" i="10"/>
  <c r="X1852" i="10" l="1"/>
  <c r="Y1852" i="10"/>
  <c r="N1853" i="10"/>
  <c r="O1853" i="10" s="1"/>
  <c r="S1853" i="10" s="1"/>
  <c r="T1853" i="10" s="1"/>
  <c r="Z1852" i="10" l="1"/>
  <c r="F1852" i="10" s="1"/>
  <c r="V1853" i="10"/>
  <c r="W1853" i="10" s="1"/>
  <c r="U1853" i="10"/>
  <c r="X1853" i="10" l="1"/>
  <c r="Y1853" i="10"/>
  <c r="N1854" i="10"/>
  <c r="O1854" i="10" s="1"/>
  <c r="S1854" i="10" s="1"/>
  <c r="T1854" i="10" s="1"/>
  <c r="Z1853" i="10" l="1"/>
  <c r="F1853" i="10" s="1"/>
  <c r="V1854" i="10"/>
  <c r="W1854" i="10" s="1"/>
  <c r="U1854" i="10"/>
  <c r="X1854" i="10" l="1"/>
  <c r="Y1854" i="10"/>
  <c r="N1855" i="10"/>
  <c r="O1855" i="10" s="1"/>
  <c r="S1855" i="10" s="1"/>
  <c r="T1855" i="10" s="1"/>
  <c r="Z1854" i="10" l="1"/>
  <c r="F1854" i="10" s="1"/>
  <c r="V1855" i="10"/>
  <c r="W1855" i="10" s="1"/>
  <c r="U1855" i="10"/>
  <c r="X1855" i="10" l="1"/>
  <c r="N1856" i="10"/>
  <c r="O1856" i="10" s="1"/>
  <c r="S1856" i="10" s="1"/>
  <c r="T1856" i="10" s="1"/>
  <c r="Y1855" i="10"/>
  <c r="Z1855" i="10" l="1"/>
  <c r="F1855" i="10" s="1"/>
  <c r="V1856" i="10"/>
  <c r="W1856" i="10" s="1"/>
  <c r="U1856" i="10"/>
  <c r="X1856" i="10" l="1"/>
  <c r="N1857" i="10"/>
  <c r="O1857" i="10" s="1"/>
  <c r="S1857" i="10" s="1"/>
  <c r="T1857" i="10" s="1"/>
  <c r="Y1856" i="10"/>
  <c r="Z1856" i="10" l="1"/>
  <c r="F1856" i="10" s="1"/>
  <c r="V1857" i="10"/>
  <c r="W1857" i="10" s="1"/>
  <c r="U1857" i="10"/>
  <c r="X1857" i="10" l="1"/>
  <c r="Y1857" i="10"/>
  <c r="N1858" i="10"/>
  <c r="O1858" i="10" s="1"/>
  <c r="S1858" i="10" s="1"/>
  <c r="T1858" i="10" s="1"/>
  <c r="Z1857" i="10" l="1"/>
  <c r="F1857" i="10" s="1"/>
  <c r="V1858" i="10"/>
  <c r="W1858" i="10" s="1"/>
  <c r="U1858" i="10"/>
  <c r="X1858" i="10" l="1"/>
  <c r="Y1858" i="10"/>
  <c r="N1859" i="10"/>
  <c r="O1859" i="10" s="1"/>
  <c r="S1859" i="10" s="1"/>
  <c r="T1859" i="10" s="1"/>
  <c r="Z1858" i="10" l="1"/>
  <c r="F1858" i="10" s="1"/>
  <c r="V1859" i="10"/>
  <c r="W1859" i="10" s="1"/>
  <c r="U1859" i="10"/>
  <c r="X1859" i="10" l="1"/>
  <c r="N1860" i="10"/>
  <c r="O1860" i="10" s="1"/>
  <c r="S1860" i="10" s="1"/>
  <c r="T1860" i="10" s="1"/>
  <c r="Y1859" i="10"/>
  <c r="Z1859" i="10" l="1"/>
  <c r="F1859" i="10" s="1"/>
  <c r="V1860" i="10"/>
  <c r="W1860" i="10" s="1"/>
  <c r="U1860" i="10"/>
  <c r="X1860" i="10" l="1"/>
  <c r="Y1860" i="10"/>
  <c r="N1861" i="10"/>
  <c r="O1861" i="10" s="1"/>
  <c r="S1861" i="10" s="1"/>
  <c r="T1861" i="10" s="1"/>
  <c r="Z1860" i="10" l="1"/>
  <c r="F1860" i="10" s="1"/>
  <c r="V1861" i="10"/>
  <c r="W1861" i="10" s="1"/>
  <c r="U1861" i="10"/>
  <c r="X1861" i="10" l="1"/>
  <c r="N1862" i="10"/>
  <c r="O1862" i="10" s="1"/>
  <c r="S1862" i="10" s="1"/>
  <c r="T1862" i="10" s="1"/>
  <c r="Y1861" i="10"/>
  <c r="Z1861" i="10" l="1"/>
  <c r="F1861" i="10" s="1"/>
  <c r="V1862" i="10"/>
  <c r="W1862" i="10" s="1"/>
  <c r="U1862" i="10"/>
  <c r="X1862" i="10" l="1"/>
  <c r="Y1862" i="10"/>
  <c r="N1863" i="10"/>
  <c r="O1863" i="10" s="1"/>
  <c r="S1863" i="10" s="1"/>
  <c r="T1863" i="10" s="1"/>
  <c r="Z1862" i="10" l="1"/>
  <c r="F1862" i="10" s="1"/>
  <c r="V1863" i="10"/>
  <c r="W1863" i="10" s="1"/>
  <c r="U1863" i="10"/>
  <c r="X1863" i="10" l="1"/>
  <c r="N1864" i="10"/>
  <c r="O1864" i="10" s="1"/>
  <c r="S1864" i="10" s="1"/>
  <c r="T1864" i="10" s="1"/>
  <c r="Y1863" i="10"/>
  <c r="Z1863" i="10" l="1"/>
  <c r="F1863" i="10" s="1"/>
  <c r="V1864" i="10"/>
  <c r="W1864" i="10" s="1"/>
  <c r="U1864" i="10"/>
  <c r="X1864" i="10" l="1"/>
  <c r="N1865" i="10"/>
  <c r="O1865" i="10" s="1"/>
  <c r="S1865" i="10" s="1"/>
  <c r="T1865" i="10" s="1"/>
  <c r="Y1864" i="10"/>
  <c r="Z1864" i="10" l="1"/>
  <c r="F1864" i="10" s="1"/>
  <c r="V1865" i="10"/>
  <c r="W1865" i="10" s="1"/>
  <c r="U1865" i="10"/>
  <c r="X1865" i="10" l="1"/>
  <c r="N1866" i="10"/>
  <c r="O1866" i="10" s="1"/>
  <c r="S1866" i="10" s="1"/>
  <c r="T1866" i="10" s="1"/>
  <c r="Y1865" i="10"/>
  <c r="Z1865" i="10" l="1"/>
  <c r="F1865" i="10" s="1"/>
  <c r="V1866" i="10"/>
  <c r="W1866" i="10" s="1"/>
  <c r="U1866" i="10"/>
  <c r="X1866" i="10" l="1"/>
  <c r="Y1866" i="10"/>
  <c r="N1867" i="10"/>
  <c r="O1867" i="10" s="1"/>
  <c r="S1867" i="10" s="1"/>
  <c r="T1867" i="10" s="1"/>
  <c r="Z1866" i="10" l="1"/>
  <c r="F1866" i="10" s="1"/>
  <c r="V1867" i="10"/>
  <c r="W1867" i="10" s="1"/>
  <c r="U1867" i="10"/>
  <c r="X1867" i="10" l="1"/>
  <c r="N1868" i="10"/>
  <c r="O1868" i="10" s="1"/>
  <c r="S1868" i="10" s="1"/>
  <c r="T1868" i="10" s="1"/>
  <c r="Y1867" i="10"/>
  <c r="Z1867" i="10" l="1"/>
  <c r="F1867" i="10" s="1"/>
  <c r="V1868" i="10"/>
  <c r="W1868" i="10" s="1"/>
  <c r="U1868" i="10"/>
  <c r="X1868" i="10" l="1"/>
  <c r="N1869" i="10"/>
  <c r="O1869" i="10" s="1"/>
  <c r="S1869" i="10" s="1"/>
  <c r="T1869" i="10" s="1"/>
  <c r="Y1868" i="10"/>
  <c r="Z1868" i="10" l="1"/>
  <c r="F1868" i="10" s="1"/>
  <c r="V1869" i="10"/>
  <c r="W1869" i="10" s="1"/>
  <c r="U1869" i="10"/>
  <c r="X1869" i="10" l="1"/>
  <c r="N1870" i="10"/>
  <c r="O1870" i="10" s="1"/>
  <c r="S1870" i="10" s="1"/>
  <c r="T1870" i="10" s="1"/>
  <c r="Y1869" i="10"/>
  <c r="Z1869" i="10" l="1"/>
  <c r="F1869" i="10" s="1"/>
  <c r="V1870" i="10"/>
  <c r="W1870" i="10" s="1"/>
  <c r="U1870" i="10"/>
  <c r="X1870" i="10" l="1"/>
  <c r="Y1870" i="10"/>
  <c r="N1871" i="10"/>
  <c r="O1871" i="10" s="1"/>
  <c r="S1871" i="10" s="1"/>
  <c r="T1871" i="10" s="1"/>
  <c r="Z1870" i="10" l="1"/>
  <c r="F1870" i="10" s="1"/>
  <c r="V1871" i="10"/>
  <c r="W1871" i="10" s="1"/>
  <c r="U1871" i="10"/>
  <c r="X1871" i="10" l="1"/>
  <c r="N1872" i="10"/>
  <c r="O1872" i="10" s="1"/>
  <c r="S1872" i="10" s="1"/>
  <c r="T1872" i="10" s="1"/>
  <c r="Y1871" i="10"/>
  <c r="Z1871" i="10" l="1"/>
  <c r="F1871" i="10" s="1"/>
  <c r="V1872" i="10"/>
  <c r="W1872" i="10" s="1"/>
  <c r="U1872" i="10"/>
  <c r="X1872" i="10" l="1"/>
  <c r="Y1872" i="10"/>
  <c r="N1873" i="10"/>
  <c r="O1873" i="10" s="1"/>
  <c r="S1873" i="10" s="1"/>
  <c r="T1873" i="10" s="1"/>
  <c r="Z1872" i="10" l="1"/>
  <c r="F1872" i="10" s="1"/>
  <c r="V1873" i="10"/>
  <c r="W1873" i="10" s="1"/>
  <c r="U1873" i="10"/>
  <c r="X1873" i="10" l="1"/>
  <c r="N1874" i="10"/>
  <c r="O1874" i="10" s="1"/>
  <c r="S1874" i="10" s="1"/>
  <c r="T1874" i="10" s="1"/>
  <c r="Y1873" i="10"/>
  <c r="Z1873" i="10" l="1"/>
  <c r="F1873" i="10" s="1"/>
  <c r="V1874" i="10"/>
  <c r="W1874" i="10" s="1"/>
  <c r="U1874" i="10"/>
  <c r="X1874" i="10" l="1"/>
  <c r="Y1874" i="10"/>
  <c r="N1875" i="10"/>
  <c r="O1875" i="10" s="1"/>
  <c r="S1875" i="10" s="1"/>
  <c r="T1875" i="10" s="1"/>
  <c r="Z1874" i="10" l="1"/>
  <c r="F1874" i="10" s="1"/>
  <c r="V1875" i="10"/>
  <c r="W1875" i="10" s="1"/>
  <c r="U1875" i="10"/>
  <c r="X1875" i="10" l="1"/>
  <c r="N1876" i="10"/>
  <c r="O1876" i="10" s="1"/>
  <c r="S1876" i="10" s="1"/>
  <c r="T1876" i="10" s="1"/>
  <c r="Y1875" i="10"/>
  <c r="Z1875" i="10" l="1"/>
  <c r="F1875" i="10" s="1"/>
  <c r="V1876" i="10"/>
  <c r="W1876" i="10" s="1"/>
  <c r="U1876" i="10"/>
  <c r="X1876" i="10" l="1"/>
  <c r="Y1876" i="10"/>
  <c r="N1877" i="10"/>
  <c r="O1877" i="10" s="1"/>
  <c r="S1877" i="10" s="1"/>
  <c r="T1877" i="10" s="1"/>
  <c r="Z1876" i="10" l="1"/>
  <c r="F1876" i="10" s="1"/>
  <c r="V1877" i="10"/>
  <c r="W1877" i="10" s="1"/>
  <c r="U1877" i="10"/>
  <c r="X1877" i="10" l="1"/>
  <c r="Y1877" i="10"/>
  <c r="N1878" i="10"/>
  <c r="O1878" i="10" s="1"/>
  <c r="S1878" i="10" s="1"/>
  <c r="T1878" i="10" s="1"/>
  <c r="Z1877" i="10" l="1"/>
  <c r="F1877" i="10" s="1"/>
  <c r="V1878" i="10"/>
  <c r="W1878" i="10" s="1"/>
  <c r="U1878" i="10"/>
  <c r="X1878" i="10" l="1"/>
  <c r="Y1878" i="10"/>
  <c r="N1879" i="10"/>
  <c r="O1879" i="10" s="1"/>
  <c r="S1879" i="10" s="1"/>
  <c r="T1879" i="10" s="1"/>
  <c r="Z1878" i="10" l="1"/>
  <c r="F1878" i="10" s="1"/>
  <c r="V1879" i="10"/>
  <c r="W1879" i="10" s="1"/>
  <c r="U1879" i="10"/>
  <c r="X1879" i="10" l="1"/>
  <c r="Y1879" i="10"/>
  <c r="N1880" i="10"/>
  <c r="O1880" i="10" s="1"/>
  <c r="S1880" i="10" s="1"/>
  <c r="T1880" i="10" s="1"/>
  <c r="Z1879" i="10" l="1"/>
  <c r="F1879" i="10" s="1"/>
  <c r="V1880" i="10"/>
  <c r="W1880" i="10" s="1"/>
  <c r="U1880" i="10"/>
  <c r="X1880" i="10" l="1"/>
  <c r="Y1880" i="10"/>
  <c r="N1881" i="10"/>
  <c r="O1881" i="10" s="1"/>
  <c r="S1881" i="10" s="1"/>
  <c r="T1881" i="10" s="1"/>
  <c r="Z1880" i="10" l="1"/>
  <c r="F1880" i="10" s="1"/>
  <c r="V1881" i="10"/>
  <c r="W1881" i="10" s="1"/>
  <c r="U1881" i="10"/>
  <c r="X1881" i="10" l="1"/>
  <c r="Y1881" i="10"/>
  <c r="N1882" i="10"/>
  <c r="O1882" i="10" s="1"/>
  <c r="S1882" i="10" s="1"/>
  <c r="T1882" i="10" s="1"/>
  <c r="Z1881" i="10" l="1"/>
  <c r="F1881" i="10" s="1"/>
  <c r="V1882" i="10"/>
  <c r="W1882" i="10" s="1"/>
  <c r="U1882" i="10"/>
  <c r="X1882" i="10" l="1"/>
  <c r="Y1882" i="10"/>
  <c r="N1883" i="10"/>
  <c r="O1883" i="10" s="1"/>
  <c r="S1883" i="10" s="1"/>
  <c r="T1883" i="10" s="1"/>
  <c r="Z1882" i="10" l="1"/>
  <c r="F1882" i="10" s="1"/>
  <c r="V1883" i="10"/>
  <c r="W1883" i="10" s="1"/>
  <c r="U1883" i="10"/>
  <c r="X1883" i="10" l="1"/>
  <c r="Y1883" i="10"/>
  <c r="N1884" i="10"/>
  <c r="O1884" i="10" s="1"/>
  <c r="S1884" i="10" s="1"/>
  <c r="T1884" i="10" s="1"/>
  <c r="Z1883" i="10" l="1"/>
  <c r="F1883" i="10" s="1"/>
  <c r="V1884" i="10"/>
  <c r="W1884" i="10" s="1"/>
  <c r="U1884" i="10"/>
  <c r="X1884" i="10" l="1"/>
  <c r="Y1884" i="10"/>
  <c r="N1885" i="10"/>
  <c r="O1885" i="10" s="1"/>
  <c r="S1885" i="10" s="1"/>
  <c r="T1885" i="10" s="1"/>
  <c r="Z1884" i="10" l="1"/>
  <c r="F1884" i="10" s="1"/>
  <c r="V1885" i="10"/>
  <c r="W1885" i="10" s="1"/>
  <c r="U1885" i="10"/>
  <c r="X1885" i="10" l="1"/>
  <c r="Y1885" i="10"/>
  <c r="N1886" i="10"/>
  <c r="O1886" i="10" s="1"/>
  <c r="S1886" i="10" s="1"/>
  <c r="T1886" i="10" s="1"/>
  <c r="Z1885" i="10" l="1"/>
  <c r="F1885" i="10" s="1"/>
  <c r="V1886" i="10"/>
  <c r="W1886" i="10" s="1"/>
  <c r="U1886" i="10"/>
  <c r="X1886" i="10" l="1"/>
  <c r="Y1886" i="10"/>
  <c r="N1887" i="10"/>
  <c r="O1887" i="10" s="1"/>
  <c r="S1887" i="10" s="1"/>
  <c r="T1887" i="10" s="1"/>
  <c r="Z1886" i="10" l="1"/>
  <c r="F1886" i="10" s="1"/>
  <c r="V1887" i="10"/>
  <c r="W1887" i="10" s="1"/>
  <c r="U1887" i="10"/>
  <c r="X1887" i="10" l="1"/>
  <c r="N1888" i="10"/>
  <c r="O1888" i="10" s="1"/>
  <c r="S1888" i="10" s="1"/>
  <c r="T1888" i="10" s="1"/>
  <c r="Y1887" i="10"/>
  <c r="Z1887" i="10" l="1"/>
  <c r="F1887" i="10" s="1"/>
  <c r="V1888" i="10"/>
  <c r="W1888" i="10" s="1"/>
  <c r="U1888" i="10"/>
  <c r="X1888" i="10" l="1"/>
  <c r="Y1888" i="10"/>
  <c r="N1889" i="10"/>
  <c r="O1889" i="10" s="1"/>
  <c r="S1889" i="10" s="1"/>
  <c r="T1889" i="10" s="1"/>
  <c r="Z1888" i="10" l="1"/>
  <c r="F1888" i="10" s="1"/>
  <c r="V1889" i="10"/>
  <c r="W1889" i="10" s="1"/>
  <c r="U1889" i="10"/>
  <c r="X1889" i="10" l="1"/>
  <c r="N1890" i="10"/>
  <c r="O1890" i="10" s="1"/>
  <c r="S1890" i="10" s="1"/>
  <c r="T1890" i="10" s="1"/>
  <c r="Y1889" i="10"/>
  <c r="Z1889" i="10" l="1"/>
  <c r="F1889" i="10" s="1"/>
  <c r="V1890" i="10"/>
  <c r="W1890" i="10" s="1"/>
  <c r="U1890" i="10"/>
  <c r="X1890" i="10" l="1"/>
  <c r="N1891" i="10"/>
  <c r="O1891" i="10" s="1"/>
  <c r="S1891" i="10" s="1"/>
  <c r="T1891" i="10" s="1"/>
  <c r="Y1890" i="10"/>
  <c r="Z1890" i="10" l="1"/>
  <c r="F1890" i="10" s="1"/>
  <c r="V1891" i="10"/>
  <c r="W1891" i="10" s="1"/>
  <c r="U1891" i="10"/>
  <c r="X1891" i="10" l="1"/>
  <c r="Y1891" i="10"/>
  <c r="N1892" i="10"/>
  <c r="O1892" i="10" s="1"/>
  <c r="S1892" i="10" s="1"/>
  <c r="T1892" i="10" s="1"/>
  <c r="Z1891" i="10" l="1"/>
  <c r="F1891" i="10" s="1"/>
  <c r="V1892" i="10"/>
  <c r="W1892" i="10" s="1"/>
  <c r="U1892" i="10"/>
  <c r="X1892" i="10" l="1"/>
  <c r="N1893" i="10"/>
  <c r="O1893" i="10" s="1"/>
  <c r="S1893" i="10" s="1"/>
  <c r="T1893" i="10" s="1"/>
  <c r="Y1892" i="10"/>
  <c r="Z1892" i="10" l="1"/>
  <c r="F1892" i="10" s="1"/>
  <c r="V1893" i="10"/>
  <c r="W1893" i="10" s="1"/>
  <c r="U1893" i="10"/>
  <c r="X1893" i="10" l="1"/>
  <c r="N1894" i="10"/>
  <c r="O1894" i="10" s="1"/>
  <c r="S1894" i="10" s="1"/>
  <c r="T1894" i="10" s="1"/>
  <c r="Y1893" i="10"/>
  <c r="Z1893" i="10" l="1"/>
  <c r="F1893" i="10" s="1"/>
  <c r="V1894" i="10"/>
  <c r="W1894" i="10" s="1"/>
  <c r="U1894" i="10"/>
  <c r="X1894" i="10" l="1"/>
  <c r="Y1894" i="10"/>
  <c r="N1895" i="10"/>
  <c r="O1895" i="10" s="1"/>
  <c r="S1895" i="10" s="1"/>
  <c r="T1895" i="10" s="1"/>
  <c r="Z1894" i="10" l="1"/>
  <c r="F1894" i="10" s="1"/>
  <c r="V1895" i="10"/>
  <c r="W1895" i="10" s="1"/>
  <c r="U1895" i="10"/>
  <c r="X1895" i="10" l="1"/>
  <c r="Y1895" i="10"/>
  <c r="N1896" i="10"/>
  <c r="O1896" i="10" s="1"/>
  <c r="S1896" i="10" s="1"/>
  <c r="T1896" i="10" s="1"/>
  <c r="Z1895" i="10" l="1"/>
  <c r="F1895" i="10" s="1"/>
  <c r="V1896" i="10"/>
  <c r="W1896" i="10" s="1"/>
  <c r="U1896" i="10"/>
  <c r="X1896" i="10" l="1"/>
  <c r="N1897" i="10"/>
  <c r="O1897" i="10" s="1"/>
  <c r="S1897" i="10" s="1"/>
  <c r="T1897" i="10" s="1"/>
  <c r="Y1896" i="10"/>
  <c r="Z1896" i="10" l="1"/>
  <c r="F1896" i="10" s="1"/>
  <c r="V1897" i="10"/>
  <c r="W1897" i="10" s="1"/>
  <c r="U1897" i="10"/>
  <c r="X1897" i="10" l="1"/>
  <c r="Y1897" i="10"/>
  <c r="N1898" i="10"/>
  <c r="O1898" i="10" s="1"/>
  <c r="S1898" i="10" s="1"/>
  <c r="T1898" i="10" s="1"/>
  <c r="Z1897" i="10" l="1"/>
  <c r="F1897" i="10" s="1"/>
  <c r="V1898" i="10"/>
  <c r="W1898" i="10" s="1"/>
  <c r="U1898" i="10"/>
  <c r="X1898" i="10" l="1"/>
  <c r="Y1898" i="10"/>
  <c r="N1899" i="10"/>
  <c r="O1899" i="10" s="1"/>
  <c r="S1899" i="10" s="1"/>
  <c r="T1899" i="10" s="1"/>
  <c r="Z1898" i="10" l="1"/>
  <c r="F1898" i="10" s="1"/>
  <c r="V1899" i="10"/>
  <c r="W1899" i="10" s="1"/>
  <c r="U1899" i="10"/>
  <c r="X1899" i="10" l="1"/>
  <c r="N1900" i="10"/>
  <c r="O1900" i="10" s="1"/>
  <c r="S1900" i="10" s="1"/>
  <c r="T1900" i="10" s="1"/>
  <c r="Y1899" i="10"/>
  <c r="Z1899" i="10" l="1"/>
  <c r="F1899" i="10" s="1"/>
  <c r="V1900" i="10"/>
  <c r="W1900" i="10" s="1"/>
  <c r="U1900" i="10"/>
  <c r="X1900" i="10" l="1"/>
  <c r="N1901" i="10"/>
  <c r="O1901" i="10" s="1"/>
  <c r="S1901" i="10" s="1"/>
  <c r="T1901" i="10" s="1"/>
  <c r="Y1900" i="10"/>
  <c r="Z1900" i="10" l="1"/>
  <c r="F1900" i="10" s="1"/>
  <c r="V1901" i="10"/>
  <c r="W1901" i="10" s="1"/>
  <c r="U1901" i="10"/>
  <c r="X1901" i="10" l="1"/>
  <c r="Y1901" i="10"/>
  <c r="N1902" i="10"/>
  <c r="O1902" i="10" s="1"/>
  <c r="S1902" i="10" s="1"/>
  <c r="T1902" i="10" s="1"/>
  <c r="Z1901" i="10" l="1"/>
  <c r="F1901" i="10" s="1"/>
  <c r="V1902" i="10"/>
  <c r="W1902" i="10" s="1"/>
  <c r="U1902" i="10"/>
  <c r="X1902" i="10" l="1"/>
  <c r="Y1902" i="10"/>
  <c r="N1903" i="10"/>
  <c r="O1903" i="10" s="1"/>
  <c r="S1903" i="10" s="1"/>
  <c r="T1903" i="10" s="1"/>
  <c r="Z1902" i="10" l="1"/>
  <c r="F1902" i="10" s="1"/>
  <c r="V1903" i="10"/>
  <c r="W1903" i="10" s="1"/>
  <c r="U1903" i="10"/>
  <c r="X1903" i="10" l="1"/>
  <c r="Y1903" i="10"/>
  <c r="N1904" i="10"/>
  <c r="O1904" i="10" s="1"/>
  <c r="S1904" i="10" s="1"/>
  <c r="T1904" i="10" s="1"/>
  <c r="Z1903" i="10" l="1"/>
  <c r="F1903" i="10" s="1"/>
  <c r="V1904" i="10"/>
  <c r="W1904" i="10" s="1"/>
  <c r="U1904" i="10"/>
  <c r="X1904" i="10" l="1"/>
  <c r="Y1904" i="10"/>
  <c r="N1905" i="10"/>
  <c r="O1905" i="10" s="1"/>
  <c r="S1905" i="10" s="1"/>
  <c r="T1905" i="10" s="1"/>
  <c r="Z1904" i="10" l="1"/>
  <c r="F1904" i="10" s="1"/>
  <c r="V1905" i="10"/>
  <c r="W1905" i="10" s="1"/>
  <c r="U1905" i="10"/>
  <c r="X1905" i="10" l="1"/>
  <c r="N1906" i="10"/>
  <c r="O1906" i="10" s="1"/>
  <c r="S1906" i="10" s="1"/>
  <c r="T1906" i="10" s="1"/>
  <c r="Y1905" i="10"/>
  <c r="Z1905" i="10" l="1"/>
  <c r="F1905" i="10" s="1"/>
  <c r="V1906" i="10"/>
  <c r="W1906" i="10" s="1"/>
  <c r="U1906" i="10"/>
  <c r="X1906" i="10" l="1"/>
  <c r="Y1906" i="10"/>
  <c r="N1907" i="10"/>
  <c r="O1907" i="10" s="1"/>
  <c r="S1907" i="10" s="1"/>
  <c r="T1907" i="10" s="1"/>
  <c r="Z1906" i="10" l="1"/>
  <c r="F1906" i="10" s="1"/>
  <c r="V1907" i="10"/>
  <c r="W1907" i="10" s="1"/>
  <c r="U1907" i="10"/>
  <c r="X1907" i="10" l="1"/>
  <c r="Y1907" i="10"/>
  <c r="N1908" i="10"/>
  <c r="O1908" i="10" s="1"/>
  <c r="S1908" i="10" s="1"/>
  <c r="T1908" i="10" s="1"/>
  <c r="Z1907" i="10" l="1"/>
  <c r="F1907" i="10" s="1"/>
  <c r="V1908" i="10"/>
  <c r="W1908" i="10" s="1"/>
  <c r="U1908" i="10"/>
  <c r="X1908" i="10" l="1"/>
  <c r="N1909" i="10"/>
  <c r="O1909" i="10" s="1"/>
  <c r="S1909" i="10" s="1"/>
  <c r="T1909" i="10" s="1"/>
  <c r="Y1908" i="10"/>
  <c r="Z1908" i="10" l="1"/>
  <c r="F1908" i="10" s="1"/>
  <c r="V1909" i="10"/>
  <c r="W1909" i="10" s="1"/>
  <c r="U1909" i="10"/>
  <c r="X1909" i="10" l="1"/>
  <c r="Y1909" i="10"/>
  <c r="N1910" i="10"/>
  <c r="O1910" i="10" s="1"/>
  <c r="S1910" i="10" s="1"/>
  <c r="T1910" i="10" s="1"/>
  <c r="Z1909" i="10" l="1"/>
  <c r="F1909" i="10" s="1"/>
  <c r="V1910" i="10"/>
  <c r="W1910" i="10" s="1"/>
  <c r="U1910" i="10"/>
  <c r="X1910" i="10" l="1"/>
  <c r="Y1910" i="10"/>
  <c r="N1911" i="10"/>
  <c r="O1911" i="10" s="1"/>
  <c r="S1911" i="10" s="1"/>
  <c r="T1911" i="10" s="1"/>
  <c r="Z1910" i="10" l="1"/>
  <c r="F1910" i="10" s="1"/>
  <c r="V1911" i="10"/>
  <c r="W1911" i="10" s="1"/>
  <c r="U1911" i="10"/>
  <c r="X1911" i="10" l="1"/>
  <c r="N1912" i="10"/>
  <c r="O1912" i="10" s="1"/>
  <c r="S1912" i="10" s="1"/>
  <c r="T1912" i="10" s="1"/>
  <c r="Y1911" i="10"/>
  <c r="Z1911" i="10" l="1"/>
  <c r="F1911" i="10" s="1"/>
  <c r="V1912" i="10"/>
  <c r="W1912" i="10" s="1"/>
  <c r="U1912" i="10"/>
  <c r="X1912" i="10" l="1"/>
  <c r="N1913" i="10"/>
  <c r="O1913" i="10" s="1"/>
  <c r="S1913" i="10" s="1"/>
  <c r="T1913" i="10" s="1"/>
  <c r="Y1912" i="10"/>
  <c r="Z1912" i="10" l="1"/>
  <c r="F1912" i="10" s="1"/>
  <c r="V1913" i="10"/>
  <c r="W1913" i="10" s="1"/>
  <c r="U1913" i="10"/>
  <c r="X1913" i="10" l="1"/>
  <c r="N1914" i="10"/>
  <c r="O1914" i="10" s="1"/>
  <c r="S1914" i="10" s="1"/>
  <c r="T1914" i="10" s="1"/>
  <c r="Y1913" i="10"/>
  <c r="Z1913" i="10" l="1"/>
  <c r="F1913" i="10" s="1"/>
  <c r="V1914" i="10"/>
  <c r="W1914" i="10" s="1"/>
  <c r="U1914" i="10"/>
  <c r="X1914" i="10" l="1"/>
  <c r="N1915" i="10"/>
  <c r="O1915" i="10" s="1"/>
  <c r="S1915" i="10" s="1"/>
  <c r="T1915" i="10" s="1"/>
  <c r="Y1914" i="10"/>
  <c r="Z1914" i="10" l="1"/>
  <c r="F1914" i="10" s="1"/>
  <c r="V1915" i="10"/>
  <c r="W1915" i="10" s="1"/>
  <c r="U1915" i="10"/>
  <c r="X1915" i="10" l="1"/>
  <c r="Y1915" i="10"/>
  <c r="N1916" i="10"/>
  <c r="O1916" i="10" s="1"/>
  <c r="S1916" i="10" s="1"/>
  <c r="T1916" i="10" s="1"/>
  <c r="Z1915" i="10" l="1"/>
  <c r="F1915" i="10" s="1"/>
  <c r="V1916" i="10"/>
  <c r="W1916" i="10" s="1"/>
  <c r="U1916" i="10"/>
  <c r="X1916" i="10" l="1"/>
  <c r="Y1916" i="10"/>
  <c r="N1917" i="10"/>
  <c r="O1917" i="10" s="1"/>
  <c r="S1917" i="10" s="1"/>
  <c r="T1917" i="10" s="1"/>
  <c r="Z1916" i="10" l="1"/>
  <c r="F1916" i="10" s="1"/>
  <c r="V1917" i="10"/>
  <c r="W1917" i="10" s="1"/>
  <c r="U1917" i="10"/>
  <c r="X1917" i="10" l="1"/>
  <c r="Y1917" i="10"/>
  <c r="N1918" i="10"/>
  <c r="O1918" i="10" s="1"/>
  <c r="S1918" i="10" s="1"/>
  <c r="T1918" i="10" s="1"/>
  <c r="Z1917" i="10" l="1"/>
  <c r="F1917" i="10" s="1"/>
  <c r="V1918" i="10"/>
  <c r="W1918" i="10" s="1"/>
  <c r="U1918" i="10"/>
  <c r="X1918" i="10" l="1"/>
  <c r="Y1918" i="10"/>
  <c r="N1919" i="10"/>
  <c r="O1919" i="10" s="1"/>
  <c r="S1919" i="10" s="1"/>
  <c r="T1919" i="10" s="1"/>
  <c r="Z1918" i="10" l="1"/>
  <c r="F1918" i="10" s="1"/>
  <c r="V1919" i="10"/>
  <c r="W1919" i="10" s="1"/>
  <c r="U1919" i="10"/>
  <c r="X1919" i="10" l="1"/>
  <c r="Y1919" i="10"/>
  <c r="N1920" i="10"/>
  <c r="O1920" i="10" s="1"/>
  <c r="S1920" i="10" s="1"/>
  <c r="T1920" i="10" s="1"/>
  <c r="Z1919" i="10" l="1"/>
  <c r="F1919" i="10" s="1"/>
  <c r="V1920" i="10"/>
  <c r="W1920" i="10" s="1"/>
  <c r="U1920" i="10"/>
  <c r="X1920" i="10" l="1"/>
  <c r="N1921" i="10"/>
  <c r="O1921" i="10" s="1"/>
  <c r="S1921" i="10" s="1"/>
  <c r="T1921" i="10" s="1"/>
  <c r="Y1920" i="10"/>
  <c r="Z1920" i="10" l="1"/>
  <c r="F1920" i="10" s="1"/>
  <c r="V1921" i="10"/>
  <c r="W1921" i="10" s="1"/>
  <c r="U1921" i="10"/>
  <c r="X1921" i="10" l="1"/>
  <c r="Y1921" i="10"/>
  <c r="N1922" i="10"/>
  <c r="O1922" i="10" s="1"/>
  <c r="S1922" i="10" s="1"/>
  <c r="T1922" i="10" s="1"/>
  <c r="Z1921" i="10" l="1"/>
  <c r="F1921" i="10" s="1"/>
  <c r="V1922" i="10"/>
  <c r="W1922" i="10" s="1"/>
  <c r="U1922" i="10"/>
  <c r="X1922" i="10" l="1"/>
  <c r="Y1922" i="10"/>
  <c r="N1923" i="10"/>
  <c r="O1923" i="10" s="1"/>
  <c r="S1923" i="10" s="1"/>
  <c r="T1923" i="10" s="1"/>
  <c r="Z1922" i="10" l="1"/>
  <c r="F1922" i="10" s="1"/>
  <c r="V1923" i="10"/>
  <c r="W1923" i="10" s="1"/>
  <c r="U1923" i="10"/>
  <c r="X1923" i="10" l="1"/>
  <c r="Y1923" i="10"/>
  <c r="N1924" i="10"/>
  <c r="O1924" i="10" s="1"/>
  <c r="S1924" i="10" s="1"/>
  <c r="T1924" i="10" s="1"/>
  <c r="Z1923" i="10" l="1"/>
  <c r="F1923" i="10" s="1"/>
  <c r="V1924" i="10"/>
  <c r="W1924" i="10" s="1"/>
  <c r="U1924" i="10"/>
  <c r="X1924" i="10" l="1"/>
  <c r="Y1924" i="10"/>
  <c r="N1925" i="10"/>
  <c r="O1925" i="10" s="1"/>
  <c r="S1925" i="10" s="1"/>
  <c r="T1925" i="10" s="1"/>
  <c r="Z1924" i="10" l="1"/>
  <c r="F1924" i="10" s="1"/>
  <c r="V1925" i="10"/>
  <c r="W1925" i="10" s="1"/>
  <c r="U1925" i="10"/>
  <c r="X1925" i="10" l="1"/>
  <c r="Y1925" i="10"/>
  <c r="N1926" i="10"/>
  <c r="O1926" i="10" s="1"/>
  <c r="S1926" i="10" s="1"/>
  <c r="T1926" i="10" s="1"/>
  <c r="Z1925" i="10" l="1"/>
  <c r="F1925" i="10" s="1"/>
  <c r="V1926" i="10"/>
  <c r="W1926" i="10" s="1"/>
  <c r="U1926" i="10"/>
  <c r="X1926" i="10" l="1"/>
  <c r="N1927" i="10"/>
  <c r="O1927" i="10" s="1"/>
  <c r="S1927" i="10" s="1"/>
  <c r="T1927" i="10" s="1"/>
  <c r="Y1926" i="10"/>
  <c r="Z1926" i="10" l="1"/>
  <c r="F1926" i="10" s="1"/>
  <c r="V1927" i="10"/>
  <c r="W1927" i="10" s="1"/>
  <c r="U1927" i="10"/>
  <c r="X1927" i="10" l="1"/>
  <c r="Y1927" i="10"/>
  <c r="N1928" i="10"/>
  <c r="O1928" i="10" s="1"/>
  <c r="S1928" i="10" s="1"/>
  <c r="T1928" i="10" s="1"/>
  <c r="Z1927" i="10" l="1"/>
  <c r="F1927" i="10" s="1"/>
  <c r="V1928" i="10"/>
  <c r="W1928" i="10" s="1"/>
  <c r="U1928" i="10"/>
  <c r="X1928" i="10" l="1"/>
  <c r="Y1928" i="10"/>
  <c r="N1929" i="10"/>
  <c r="O1929" i="10" s="1"/>
  <c r="S1929" i="10" s="1"/>
  <c r="T1929" i="10" s="1"/>
  <c r="Z1928" i="10" l="1"/>
  <c r="F1928" i="10" s="1"/>
  <c r="V1929" i="10"/>
  <c r="W1929" i="10" s="1"/>
  <c r="U1929" i="10"/>
  <c r="X1929" i="10" l="1"/>
  <c r="Y1929" i="10"/>
  <c r="N1930" i="10"/>
  <c r="O1930" i="10" s="1"/>
  <c r="S1930" i="10" s="1"/>
  <c r="T1930" i="10" s="1"/>
  <c r="Z1929" i="10" l="1"/>
  <c r="F1929" i="10" s="1"/>
  <c r="V1930" i="10"/>
  <c r="W1930" i="10" s="1"/>
  <c r="U1930" i="10"/>
  <c r="X1930" i="10" l="1"/>
  <c r="N1931" i="10"/>
  <c r="O1931" i="10" s="1"/>
  <c r="S1931" i="10" s="1"/>
  <c r="T1931" i="10" s="1"/>
  <c r="Y1930" i="10"/>
  <c r="Z1930" i="10" l="1"/>
  <c r="F1930" i="10" s="1"/>
  <c r="V1931" i="10"/>
  <c r="W1931" i="10" s="1"/>
  <c r="U1931" i="10"/>
  <c r="X1931" i="10" l="1"/>
  <c r="Y1931" i="10"/>
  <c r="N1932" i="10"/>
  <c r="O1932" i="10" s="1"/>
  <c r="S1932" i="10" s="1"/>
  <c r="T1932" i="10" s="1"/>
  <c r="Z1931" i="10" l="1"/>
  <c r="F1931" i="10" s="1"/>
  <c r="V1932" i="10"/>
  <c r="W1932" i="10" s="1"/>
  <c r="U1932" i="10"/>
  <c r="X1932" i="10" l="1"/>
  <c r="N1933" i="10"/>
  <c r="O1933" i="10" s="1"/>
  <c r="S1933" i="10" s="1"/>
  <c r="T1933" i="10" s="1"/>
  <c r="Y1932" i="10"/>
  <c r="Z1932" i="10" l="1"/>
  <c r="F1932" i="10" s="1"/>
  <c r="V1933" i="10"/>
  <c r="W1933" i="10" s="1"/>
  <c r="U1933" i="10"/>
  <c r="X1933" i="10" l="1"/>
  <c r="N1934" i="10"/>
  <c r="O1934" i="10" s="1"/>
  <c r="S1934" i="10" s="1"/>
  <c r="T1934" i="10" s="1"/>
  <c r="Y1933" i="10"/>
  <c r="Z1933" i="10" l="1"/>
  <c r="F1933" i="10" s="1"/>
  <c r="V1934" i="10"/>
  <c r="W1934" i="10" s="1"/>
  <c r="U1934" i="10"/>
  <c r="X1934" i="10" l="1"/>
  <c r="Y1934" i="10"/>
  <c r="N1935" i="10"/>
  <c r="O1935" i="10" s="1"/>
  <c r="S1935" i="10" s="1"/>
  <c r="T1935" i="10" s="1"/>
  <c r="Z1934" i="10" l="1"/>
  <c r="F1934" i="10" s="1"/>
  <c r="V1935" i="10"/>
  <c r="W1935" i="10" s="1"/>
  <c r="U1935" i="10"/>
  <c r="X1935" i="10" l="1"/>
  <c r="Y1935" i="10"/>
  <c r="N1936" i="10"/>
  <c r="O1936" i="10" s="1"/>
  <c r="S1936" i="10" s="1"/>
  <c r="T1936" i="10" s="1"/>
  <c r="Z1935" i="10" l="1"/>
  <c r="F1935" i="10" s="1"/>
  <c r="V1936" i="10"/>
  <c r="W1936" i="10" s="1"/>
  <c r="U1936" i="10"/>
  <c r="X1936" i="10" l="1"/>
  <c r="Y1936" i="10"/>
  <c r="N1937" i="10"/>
  <c r="O1937" i="10" s="1"/>
  <c r="S1937" i="10" s="1"/>
  <c r="T1937" i="10" s="1"/>
  <c r="Z1936" i="10" l="1"/>
  <c r="F1936" i="10" s="1"/>
  <c r="V1937" i="10"/>
  <c r="W1937" i="10" s="1"/>
  <c r="U1937" i="10"/>
  <c r="X1937" i="10" l="1"/>
  <c r="Y1937" i="10"/>
  <c r="N1938" i="10"/>
  <c r="O1938" i="10" s="1"/>
  <c r="S1938" i="10" s="1"/>
  <c r="T1938" i="10" s="1"/>
  <c r="Z1937" i="10" l="1"/>
  <c r="F1937" i="10" s="1"/>
  <c r="V1938" i="10"/>
  <c r="W1938" i="10" s="1"/>
  <c r="U1938" i="10"/>
  <c r="X1938" i="10" l="1"/>
  <c r="Y1938" i="10"/>
  <c r="N1939" i="10"/>
  <c r="O1939" i="10" s="1"/>
  <c r="S1939" i="10" s="1"/>
  <c r="T1939" i="10" s="1"/>
  <c r="Z1938" i="10" l="1"/>
  <c r="F1938" i="10" s="1"/>
  <c r="V1939" i="10"/>
  <c r="W1939" i="10" s="1"/>
  <c r="U1939" i="10"/>
  <c r="X1939" i="10" l="1"/>
  <c r="Y1939" i="10"/>
  <c r="N1940" i="10"/>
  <c r="O1940" i="10" s="1"/>
  <c r="S1940" i="10" s="1"/>
  <c r="T1940" i="10" s="1"/>
  <c r="Z1939" i="10" l="1"/>
  <c r="F1939" i="10" s="1"/>
  <c r="V1940" i="10"/>
  <c r="W1940" i="10" s="1"/>
  <c r="U1940" i="10"/>
  <c r="X1940" i="10" l="1"/>
  <c r="Y1940" i="10"/>
  <c r="N1941" i="10"/>
  <c r="O1941" i="10" s="1"/>
  <c r="S1941" i="10" s="1"/>
  <c r="T1941" i="10" s="1"/>
  <c r="Z1940" i="10" l="1"/>
  <c r="F1940" i="10" s="1"/>
  <c r="V1941" i="10"/>
  <c r="W1941" i="10" s="1"/>
  <c r="U1941" i="10"/>
  <c r="X1941" i="10" l="1"/>
  <c r="Y1941" i="10"/>
  <c r="N1942" i="10"/>
  <c r="O1942" i="10" s="1"/>
  <c r="S1942" i="10" s="1"/>
  <c r="T1942" i="10" s="1"/>
  <c r="Z1941" i="10" l="1"/>
  <c r="F1941" i="10" s="1"/>
  <c r="V1942" i="10"/>
  <c r="W1942" i="10" s="1"/>
  <c r="U1942" i="10"/>
  <c r="X1942" i="10" l="1"/>
  <c r="N1943" i="10"/>
  <c r="O1943" i="10" s="1"/>
  <c r="S1943" i="10" s="1"/>
  <c r="T1943" i="10" s="1"/>
  <c r="Y1942" i="10"/>
  <c r="Z1942" i="10" l="1"/>
  <c r="F1942" i="10" s="1"/>
  <c r="V1943" i="10"/>
  <c r="W1943" i="10" s="1"/>
  <c r="U1943" i="10"/>
  <c r="X1943" i="10" l="1"/>
  <c r="Y1943" i="10"/>
  <c r="N1944" i="10"/>
  <c r="O1944" i="10" s="1"/>
  <c r="S1944" i="10" s="1"/>
  <c r="T1944" i="10" s="1"/>
  <c r="Z1943" i="10" l="1"/>
  <c r="F1943" i="10" s="1"/>
  <c r="V1944" i="10"/>
  <c r="W1944" i="10" s="1"/>
  <c r="U1944" i="10"/>
  <c r="X1944" i="10" l="1"/>
  <c r="Y1944" i="10"/>
  <c r="N1945" i="10"/>
  <c r="O1945" i="10" s="1"/>
  <c r="S1945" i="10" s="1"/>
  <c r="T1945" i="10" s="1"/>
  <c r="Z1944" i="10" l="1"/>
  <c r="F1944" i="10" s="1"/>
  <c r="V1945" i="10"/>
  <c r="W1945" i="10" s="1"/>
  <c r="U1945" i="10"/>
  <c r="X1945" i="10" l="1"/>
  <c r="Y1945" i="10"/>
  <c r="N1946" i="10"/>
  <c r="O1946" i="10" s="1"/>
  <c r="S1946" i="10" s="1"/>
  <c r="T1946" i="10" s="1"/>
  <c r="Z1945" i="10" l="1"/>
  <c r="F1945" i="10" s="1"/>
  <c r="V1946" i="10"/>
  <c r="W1946" i="10" s="1"/>
  <c r="U1946" i="10"/>
  <c r="X1946" i="10" l="1"/>
  <c r="Y1946" i="10"/>
  <c r="N1947" i="10"/>
  <c r="O1947" i="10" s="1"/>
  <c r="S1947" i="10" s="1"/>
  <c r="T1947" i="10" s="1"/>
  <c r="Z1946" i="10" l="1"/>
  <c r="F1946" i="10" s="1"/>
  <c r="V1947" i="10"/>
  <c r="W1947" i="10" s="1"/>
  <c r="U1947" i="10"/>
  <c r="X1947" i="10" l="1"/>
  <c r="N1948" i="10"/>
  <c r="O1948" i="10" s="1"/>
  <c r="S1948" i="10" s="1"/>
  <c r="T1948" i="10" s="1"/>
  <c r="Y1947" i="10"/>
  <c r="Z1947" i="10" l="1"/>
  <c r="F1947" i="10" s="1"/>
  <c r="V1948" i="10"/>
  <c r="W1948" i="10" s="1"/>
  <c r="U1948" i="10"/>
  <c r="X1948" i="10" l="1"/>
  <c r="Y1948" i="10"/>
  <c r="N1949" i="10"/>
  <c r="O1949" i="10" s="1"/>
  <c r="S1949" i="10" s="1"/>
  <c r="T1949" i="10" s="1"/>
  <c r="Z1948" i="10" l="1"/>
  <c r="F1948" i="10" s="1"/>
  <c r="V1949" i="10"/>
  <c r="W1949" i="10" s="1"/>
  <c r="U1949" i="10"/>
  <c r="X1949" i="10" l="1"/>
  <c r="Y1949" i="10"/>
  <c r="N1950" i="10"/>
  <c r="O1950" i="10" s="1"/>
  <c r="S1950" i="10" s="1"/>
  <c r="T1950" i="10" s="1"/>
  <c r="Z1949" i="10" l="1"/>
  <c r="F1949" i="10" s="1"/>
  <c r="V1950" i="10"/>
  <c r="W1950" i="10" s="1"/>
  <c r="U1950" i="10"/>
  <c r="X1950" i="10" l="1"/>
  <c r="Y1950" i="10"/>
  <c r="N1951" i="10"/>
  <c r="O1951" i="10" s="1"/>
  <c r="S1951" i="10" s="1"/>
  <c r="T1951" i="10" s="1"/>
  <c r="Z1950" i="10" l="1"/>
  <c r="F1950" i="10" s="1"/>
  <c r="V1951" i="10"/>
  <c r="W1951" i="10" s="1"/>
  <c r="U1951" i="10"/>
  <c r="X1951" i="10" l="1"/>
  <c r="Y1951" i="10"/>
  <c r="N1952" i="10"/>
  <c r="O1952" i="10" s="1"/>
  <c r="S1952" i="10" s="1"/>
  <c r="T1952" i="10" s="1"/>
  <c r="Z1951" i="10" l="1"/>
  <c r="F1951" i="10" s="1"/>
  <c r="V1952" i="10"/>
  <c r="W1952" i="10" s="1"/>
  <c r="U1952" i="10"/>
  <c r="X1952" i="10" l="1"/>
  <c r="Y1952" i="10"/>
  <c r="N1953" i="10"/>
  <c r="O1953" i="10" s="1"/>
  <c r="S1953" i="10" s="1"/>
  <c r="T1953" i="10" s="1"/>
  <c r="Z1952" i="10" l="1"/>
  <c r="F1952" i="10" s="1"/>
  <c r="V1953" i="10"/>
  <c r="W1953" i="10" s="1"/>
  <c r="U1953" i="10"/>
  <c r="X1953" i="10" l="1"/>
  <c r="N1954" i="10"/>
  <c r="O1954" i="10" s="1"/>
  <c r="S1954" i="10" s="1"/>
  <c r="T1954" i="10" s="1"/>
  <c r="Y1953" i="10"/>
  <c r="Z1953" i="10" l="1"/>
  <c r="F1953" i="10" s="1"/>
  <c r="V1954" i="10"/>
  <c r="W1954" i="10" s="1"/>
  <c r="U1954" i="10"/>
  <c r="X1954" i="10" l="1"/>
  <c r="N1955" i="10"/>
  <c r="O1955" i="10" s="1"/>
  <c r="S1955" i="10" s="1"/>
  <c r="T1955" i="10" s="1"/>
  <c r="Y1954" i="10"/>
  <c r="Z1954" i="10" l="1"/>
  <c r="F1954" i="10" s="1"/>
  <c r="V1955" i="10"/>
  <c r="W1955" i="10" s="1"/>
  <c r="U1955" i="10"/>
  <c r="X1955" i="10" l="1"/>
  <c r="Y1955" i="10"/>
  <c r="N1956" i="10"/>
  <c r="O1956" i="10" s="1"/>
  <c r="S1956" i="10" s="1"/>
  <c r="T1956" i="10" s="1"/>
  <c r="Z1955" i="10" l="1"/>
  <c r="F1955" i="10" s="1"/>
  <c r="V1956" i="10"/>
  <c r="W1956" i="10" s="1"/>
  <c r="U1956" i="10"/>
  <c r="X1956" i="10" l="1"/>
  <c r="Y1956" i="10"/>
  <c r="N1957" i="10"/>
  <c r="O1957" i="10" s="1"/>
  <c r="S1957" i="10" s="1"/>
  <c r="T1957" i="10" s="1"/>
  <c r="Z1956" i="10" l="1"/>
  <c r="F1956" i="10" s="1"/>
  <c r="V1957" i="10"/>
  <c r="W1957" i="10" s="1"/>
  <c r="U1957" i="10"/>
  <c r="X1957" i="10" l="1"/>
  <c r="N1958" i="10"/>
  <c r="O1958" i="10" s="1"/>
  <c r="S1958" i="10" s="1"/>
  <c r="T1958" i="10" s="1"/>
  <c r="Y1957" i="10"/>
  <c r="Z1957" i="10" l="1"/>
  <c r="F1957" i="10" s="1"/>
  <c r="V1958" i="10"/>
  <c r="W1958" i="10" s="1"/>
  <c r="U1958" i="10"/>
  <c r="X1958" i="10" l="1"/>
  <c r="N1959" i="10"/>
  <c r="O1959" i="10" s="1"/>
  <c r="S1959" i="10" s="1"/>
  <c r="T1959" i="10" s="1"/>
  <c r="Y1958" i="10"/>
  <c r="Z1958" i="10" l="1"/>
  <c r="F1958" i="10" s="1"/>
  <c r="V1959" i="10"/>
  <c r="W1959" i="10" s="1"/>
  <c r="U1959" i="10"/>
  <c r="X1959" i="10" l="1"/>
  <c r="N1960" i="10"/>
  <c r="O1960" i="10" s="1"/>
  <c r="S1960" i="10" s="1"/>
  <c r="T1960" i="10" s="1"/>
  <c r="Y1959" i="10"/>
  <c r="Z1959" i="10" l="1"/>
  <c r="F1959" i="10" s="1"/>
  <c r="V1960" i="10"/>
  <c r="W1960" i="10" s="1"/>
  <c r="U1960" i="10"/>
  <c r="X1960" i="10" l="1"/>
  <c r="N1961" i="10"/>
  <c r="O1961" i="10" s="1"/>
  <c r="S1961" i="10" s="1"/>
  <c r="T1961" i="10" s="1"/>
  <c r="Y1960" i="10"/>
  <c r="Z1960" i="10" l="1"/>
  <c r="F1960" i="10" s="1"/>
  <c r="V1961" i="10"/>
  <c r="W1961" i="10" s="1"/>
  <c r="U1961" i="10"/>
  <c r="X1961" i="10" l="1"/>
  <c r="Y1961" i="10"/>
  <c r="N1962" i="10"/>
  <c r="O1962" i="10" s="1"/>
  <c r="S1962" i="10" s="1"/>
  <c r="T1962" i="10" s="1"/>
  <c r="Z1961" i="10" l="1"/>
  <c r="F1961" i="10" s="1"/>
  <c r="V1962" i="10"/>
  <c r="W1962" i="10" s="1"/>
  <c r="U1962" i="10"/>
  <c r="X1962" i="10" l="1"/>
  <c r="Y1962" i="10"/>
  <c r="N1963" i="10"/>
  <c r="O1963" i="10" s="1"/>
  <c r="S1963" i="10" s="1"/>
  <c r="T1963" i="10" s="1"/>
  <c r="Z1962" i="10" l="1"/>
  <c r="F1962" i="10" s="1"/>
  <c r="V1963" i="10"/>
  <c r="W1963" i="10" s="1"/>
  <c r="U1963" i="10"/>
  <c r="X1963" i="10" l="1"/>
  <c r="Y1963" i="10"/>
  <c r="N1964" i="10"/>
  <c r="O1964" i="10" s="1"/>
  <c r="S1964" i="10" s="1"/>
  <c r="T1964" i="10" s="1"/>
  <c r="Z1963" i="10" l="1"/>
  <c r="F1963" i="10" s="1"/>
  <c r="V1964" i="10"/>
  <c r="W1964" i="10" s="1"/>
  <c r="U1964" i="10"/>
  <c r="X1964" i="10" l="1"/>
  <c r="Y1964" i="10"/>
  <c r="N1965" i="10"/>
  <c r="O1965" i="10" s="1"/>
  <c r="S1965" i="10" s="1"/>
  <c r="T1965" i="10" s="1"/>
  <c r="Z1964" i="10" l="1"/>
  <c r="F1964" i="10" s="1"/>
  <c r="V1965" i="10"/>
  <c r="W1965" i="10" s="1"/>
  <c r="U1965" i="10"/>
  <c r="X1965" i="10" l="1"/>
  <c r="N1966" i="10"/>
  <c r="O1966" i="10" s="1"/>
  <c r="S1966" i="10" s="1"/>
  <c r="T1966" i="10" s="1"/>
  <c r="Y1965" i="10"/>
  <c r="Z1965" i="10" l="1"/>
  <c r="F1965" i="10" s="1"/>
  <c r="V1966" i="10"/>
  <c r="W1966" i="10" s="1"/>
  <c r="U1966" i="10"/>
  <c r="X1966" i="10" l="1"/>
  <c r="Y1966" i="10"/>
  <c r="N1967" i="10"/>
  <c r="O1967" i="10" s="1"/>
  <c r="S1967" i="10" s="1"/>
  <c r="T1967" i="10" s="1"/>
  <c r="Z1966" i="10" l="1"/>
  <c r="F1966" i="10" s="1"/>
  <c r="V1967" i="10"/>
  <c r="W1967" i="10" s="1"/>
  <c r="U1967" i="10"/>
  <c r="X1967" i="10" l="1"/>
  <c r="N1968" i="10"/>
  <c r="O1968" i="10" s="1"/>
  <c r="S1968" i="10" s="1"/>
  <c r="T1968" i="10" s="1"/>
  <c r="Y1967" i="10"/>
  <c r="Z1967" i="10" l="1"/>
  <c r="F1967" i="10" s="1"/>
  <c r="V1968" i="10"/>
  <c r="W1968" i="10" s="1"/>
  <c r="U1968" i="10"/>
  <c r="X1968" i="10" l="1"/>
  <c r="N1969" i="10"/>
  <c r="O1969" i="10" s="1"/>
  <c r="S1969" i="10" s="1"/>
  <c r="T1969" i="10" s="1"/>
  <c r="Y1968" i="10"/>
  <c r="Z1968" i="10" l="1"/>
  <c r="F1968" i="10" s="1"/>
  <c r="V1969" i="10"/>
  <c r="W1969" i="10" s="1"/>
  <c r="U1969" i="10"/>
  <c r="X1969" i="10" l="1"/>
  <c r="Y1969" i="10"/>
  <c r="N1970" i="10"/>
  <c r="O1970" i="10" s="1"/>
  <c r="S1970" i="10" s="1"/>
  <c r="T1970" i="10" s="1"/>
  <c r="Z1969" i="10" l="1"/>
  <c r="F1969" i="10" s="1"/>
  <c r="V1970" i="10"/>
  <c r="W1970" i="10" s="1"/>
  <c r="U1970" i="10"/>
  <c r="X1970" i="10" l="1"/>
  <c r="Y1970" i="10"/>
  <c r="N1971" i="10"/>
  <c r="O1971" i="10" s="1"/>
  <c r="S1971" i="10" s="1"/>
  <c r="T1971" i="10" s="1"/>
  <c r="Z1970" i="10" l="1"/>
  <c r="F1970" i="10" s="1"/>
  <c r="V1971" i="10"/>
  <c r="W1971" i="10" s="1"/>
  <c r="U1971" i="10"/>
  <c r="X1971" i="10" l="1"/>
  <c r="Y1971" i="10"/>
  <c r="N1972" i="10"/>
  <c r="O1972" i="10" s="1"/>
  <c r="S1972" i="10" s="1"/>
  <c r="T1972" i="10" s="1"/>
  <c r="Z1971" i="10" l="1"/>
  <c r="F1971" i="10" s="1"/>
  <c r="V1972" i="10"/>
  <c r="W1972" i="10" s="1"/>
  <c r="U1972" i="10"/>
  <c r="X1972" i="10" l="1"/>
  <c r="Y1972" i="10"/>
  <c r="N1973" i="10"/>
  <c r="O1973" i="10" s="1"/>
  <c r="S1973" i="10" s="1"/>
  <c r="T1973" i="10" s="1"/>
  <c r="Z1972" i="10" l="1"/>
  <c r="F1972" i="10" s="1"/>
  <c r="V1973" i="10"/>
  <c r="W1973" i="10" s="1"/>
  <c r="U1973" i="10"/>
  <c r="X1973" i="10" l="1"/>
  <c r="N1974" i="10"/>
  <c r="O1974" i="10" s="1"/>
  <c r="S1974" i="10" s="1"/>
  <c r="T1974" i="10" s="1"/>
  <c r="Y1973" i="10"/>
  <c r="Z1973" i="10" l="1"/>
  <c r="F1973" i="10" s="1"/>
  <c r="V1974" i="10"/>
  <c r="W1974" i="10" s="1"/>
  <c r="U1974" i="10"/>
  <c r="X1974" i="10" l="1"/>
  <c r="Y1974" i="10"/>
  <c r="N1975" i="10"/>
  <c r="O1975" i="10" s="1"/>
  <c r="S1975" i="10" s="1"/>
  <c r="T1975" i="10" s="1"/>
  <c r="Z1974" i="10" l="1"/>
  <c r="F1974" i="10" s="1"/>
  <c r="V1975" i="10"/>
  <c r="W1975" i="10" s="1"/>
  <c r="U1975" i="10"/>
  <c r="X1975" i="10" l="1"/>
  <c r="N1976" i="10"/>
  <c r="O1976" i="10" s="1"/>
  <c r="S1976" i="10" s="1"/>
  <c r="T1976" i="10" s="1"/>
  <c r="Y1975" i="10"/>
  <c r="Z1975" i="10" l="1"/>
  <c r="F1975" i="10" s="1"/>
  <c r="V1976" i="10"/>
  <c r="W1976" i="10" s="1"/>
  <c r="U1976" i="10"/>
  <c r="X1976" i="10" l="1"/>
  <c r="N1977" i="10"/>
  <c r="O1977" i="10" s="1"/>
  <c r="S1977" i="10" s="1"/>
  <c r="T1977" i="10" s="1"/>
  <c r="Y1976" i="10"/>
  <c r="Z1976" i="10" l="1"/>
  <c r="F1976" i="10" s="1"/>
  <c r="V1977" i="10"/>
  <c r="W1977" i="10" s="1"/>
  <c r="U1977" i="10"/>
  <c r="X1977" i="10" l="1"/>
  <c r="N1978" i="10"/>
  <c r="O1978" i="10" s="1"/>
  <c r="S1978" i="10" s="1"/>
  <c r="T1978" i="10" s="1"/>
  <c r="Y1977" i="10"/>
  <c r="Z1977" i="10" l="1"/>
  <c r="F1977" i="10" s="1"/>
  <c r="V1978" i="10"/>
  <c r="W1978" i="10" s="1"/>
  <c r="U1978" i="10"/>
  <c r="X1978" i="10" l="1"/>
  <c r="N1979" i="10"/>
  <c r="O1979" i="10" s="1"/>
  <c r="S1979" i="10" s="1"/>
  <c r="T1979" i="10" s="1"/>
  <c r="Y1978" i="10"/>
  <c r="Z1978" i="10" l="1"/>
  <c r="F1978" i="10" s="1"/>
  <c r="V1979" i="10"/>
  <c r="W1979" i="10" s="1"/>
  <c r="U1979" i="10"/>
  <c r="X1979" i="10" l="1"/>
  <c r="Y1979" i="10"/>
  <c r="N1980" i="10"/>
  <c r="O1980" i="10" s="1"/>
  <c r="S1980" i="10" s="1"/>
  <c r="T1980" i="10" s="1"/>
  <c r="Z1979" i="10" l="1"/>
  <c r="F1979" i="10" s="1"/>
  <c r="V1980" i="10"/>
  <c r="W1980" i="10" s="1"/>
  <c r="U1980" i="10"/>
  <c r="X1980" i="10" l="1"/>
  <c r="Y1980" i="10"/>
  <c r="N1981" i="10"/>
  <c r="O1981" i="10" s="1"/>
  <c r="S1981" i="10" s="1"/>
  <c r="T1981" i="10" s="1"/>
  <c r="Z1980" i="10" l="1"/>
  <c r="F1980" i="10" s="1"/>
  <c r="V1981" i="10"/>
  <c r="W1981" i="10" s="1"/>
  <c r="U1981" i="10"/>
  <c r="X1981" i="10" l="1"/>
  <c r="Y1981" i="10"/>
  <c r="N1982" i="10"/>
  <c r="O1982" i="10" s="1"/>
  <c r="S1982" i="10" s="1"/>
  <c r="T1982" i="10" s="1"/>
  <c r="Z1981" i="10" l="1"/>
  <c r="F1981" i="10" s="1"/>
  <c r="V1982" i="10"/>
  <c r="W1982" i="10" s="1"/>
  <c r="U1982" i="10"/>
  <c r="X1982" i="10" l="1"/>
  <c r="Y1982" i="10"/>
  <c r="N1983" i="10"/>
  <c r="O1983" i="10" s="1"/>
  <c r="S1983" i="10" s="1"/>
  <c r="T1983" i="10" s="1"/>
  <c r="Z1982" i="10" l="1"/>
  <c r="F1982" i="10" s="1"/>
  <c r="V1983" i="10"/>
  <c r="W1983" i="10" s="1"/>
  <c r="U1983" i="10"/>
  <c r="X1983" i="10" l="1"/>
  <c r="Y1983" i="10"/>
  <c r="N1984" i="10"/>
  <c r="O1984" i="10" s="1"/>
  <c r="S1984" i="10" s="1"/>
  <c r="T1984" i="10" s="1"/>
  <c r="Z1983" i="10" l="1"/>
  <c r="F1983" i="10" s="1"/>
  <c r="V1984" i="10"/>
  <c r="W1984" i="10" s="1"/>
  <c r="U1984" i="10"/>
  <c r="X1984" i="10" l="1"/>
  <c r="N1985" i="10"/>
  <c r="O1985" i="10" s="1"/>
  <c r="S1985" i="10" s="1"/>
  <c r="T1985" i="10" s="1"/>
  <c r="Y1984" i="10"/>
  <c r="Z1984" i="10" l="1"/>
  <c r="F1984" i="10" s="1"/>
  <c r="V1985" i="10"/>
  <c r="W1985" i="10" s="1"/>
  <c r="U1985" i="10"/>
  <c r="X1985" i="10" l="1"/>
  <c r="N1986" i="10"/>
  <c r="O1986" i="10" s="1"/>
  <c r="S1986" i="10" s="1"/>
  <c r="T1986" i="10" s="1"/>
  <c r="Y1985" i="10"/>
  <c r="Z1985" i="10" l="1"/>
  <c r="F1985" i="10" s="1"/>
  <c r="V1986" i="10"/>
  <c r="W1986" i="10" s="1"/>
  <c r="U1986" i="10"/>
  <c r="X1986" i="10" l="1"/>
  <c r="Y1986" i="10"/>
  <c r="N1987" i="10"/>
  <c r="O1987" i="10" s="1"/>
  <c r="S1987" i="10" s="1"/>
  <c r="T1987" i="10" s="1"/>
  <c r="Z1986" i="10" l="1"/>
  <c r="F1986" i="10" s="1"/>
  <c r="V1987" i="10"/>
  <c r="W1987" i="10" s="1"/>
  <c r="U1987" i="10"/>
  <c r="X1987" i="10" l="1"/>
  <c r="Y1987" i="10"/>
  <c r="N1988" i="10"/>
  <c r="O1988" i="10" s="1"/>
  <c r="S1988" i="10" s="1"/>
  <c r="T1988" i="10" s="1"/>
  <c r="Z1987" i="10" l="1"/>
  <c r="F1987" i="10" s="1"/>
  <c r="V1988" i="10"/>
  <c r="W1988" i="10" s="1"/>
  <c r="U1988" i="10"/>
  <c r="X1988" i="10" l="1"/>
  <c r="Y1988" i="10"/>
  <c r="N1989" i="10"/>
  <c r="O1989" i="10" s="1"/>
  <c r="S1989" i="10" s="1"/>
  <c r="T1989" i="10" s="1"/>
  <c r="Z1988" i="10" l="1"/>
  <c r="F1988" i="10" s="1"/>
  <c r="V1989" i="10"/>
  <c r="W1989" i="10" s="1"/>
  <c r="U1989" i="10"/>
  <c r="X1989" i="10" l="1"/>
  <c r="N1990" i="10"/>
  <c r="O1990" i="10" s="1"/>
  <c r="S1990" i="10" s="1"/>
  <c r="T1990" i="10" s="1"/>
  <c r="Y1989" i="10"/>
  <c r="Z1989" i="10" l="1"/>
  <c r="F1989" i="10" s="1"/>
  <c r="V1990" i="10"/>
  <c r="W1990" i="10" s="1"/>
  <c r="U1990" i="10"/>
  <c r="X1990" i="10" l="1"/>
  <c r="Y1990" i="10"/>
  <c r="N1991" i="10"/>
  <c r="O1991" i="10" s="1"/>
  <c r="S1991" i="10" s="1"/>
  <c r="T1991" i="10" s="1"/>
  <c r="Z1990" i="10" l="1"/>
  <c r="F1990" i="10" s="1"/>
  <c r="V1991" i="10"/>
  <c r="W1991" i="10" s="1"/>
  <c r="U1991" i="10"/>
  <c r="X1991" i="10" l="1"/>
  <c r="N1992" i="10"/>
  <c r="O1992" i="10" s="1"/>
  <c r="S1992" i="10" s="1"/>
  <c r="T1992" i="10" s="1"/>
  <c r="Y1991" i="10"/>
  <c r="Z1991" i="10" l="1"/>
  <c r="F1991" i="10" s="1"/>
  <c r="V1992" i="10"/>
  <c r="W1992" i="10" s="1"/>
  <c r="U1992" i="10"/>
  <c r="X1992" i="10" l="1"/>
  <c r="Y1992" i="10"/>
  <c r="N1993" i="10"/>
  <c r="O1993" i="10" s="1"/>
  <c r="S1993" i="10" s="1"/>
  <c r="T1993" i="10" s="1"/>
  <c r="Z1992" i="10" l="1"/>
  <c r="F1992" i="10" s="1"/>
  <c r="V1993" i="10"/>
  <c r="W1993" i="10" s="1"/>
  <c r="U1993" i="10"/>
  <c r="X1993" i="10" l="1"/>
  <c r="N1994" i="10"/>
  <c r="O1994" i="10" s="1"/>
  <c r="S1994" i="10" s="1"/>
  <c r="T1994" i="10" s="1"/>
  <c r="Y1993" i="10"/>
  <c r="Z1993" i="10" l="1"/>
  <c r="F1993" i="10" s="1"/>
  <c r="V1994" i="10"/>
  <c r="W1994" i="10" s="1"/>
  <c r="U1994" i="10"/>
  <c r="X1994" i="10" l="1"/>
  <c r="Y1994" i="10"/>
  <c r="N1995" i="10"/>
  <c r="O1995" i="10" s="1"/>
  <c r="S1995" i="10" s="1"/>
  <c r="T1995" i="10" s="1"/>
  <c r="Z1994" i="10" l="1"/>
  <c r="F1994" i="10" s="1"/>
  <c r="V1995" i="10"/>
  <c r="W1995" i="10" s="1"/>
  <c r="U1995" i="10"/>
  <c r="X1995" i="10" l="1"/>
  <c r="Y1995" i="10"/>
  <c r="N1996" i="10"/>
  <c r="O1996" i="10" s="1"/>
  <c r="S1996" i="10" s="1"/>
  <c r="T1996" i="10" s="1"/>
  <c r="Z1995" i="10" l="1"/>
  <c r="F1995" i="10" s="1"/>
  <c r="V1996" i="10"/>
  <c r="W1996" i="10" s="1"/>
  <c r="U1996" i="10"/>
  <c r="X1996" i="10" l="1"/>
  <c r="Y1996" i="10"/>
  <c r="N1997" i="10"/>
  <c r="O1997" i="10" s="1"/>
  <c r="S1997" i="10" s="1"/>
  <c r="T1997" i="10" s="1"/>
  <c r="Z1996" i="10" l="1"/>
  <c r="F1996" i="10" s="1"/>
  <c r="V1997" i="10"/>
  <c r="W1997" i="10" s="1"/>
  <c r="U1997" i="10"/>
  <c r="X1997" i="10" l="1"/>
  <c r="Y1997" i="10"/>
  <c r="N1998" i="10"/>
  <c r="O1998" i="10" s="1"/>
  <c r="S1998" i="10" s="1"/>
  <c r="T1998" i="10" s="1"/>
  <c r="Z1997" i="10" l="1"/>
  <c r="F1997" i="10" s="1"/>
  <c r="V1998" i="10"/>
  <c r="W1998" i="10" s="1"/>
  <c r="U1998" i="10"/>
  <c r="X1998" i="10" l="1"/>
  <c r="Y1998" i="10"/>
  <c r="N1999" i="10"/>
  <c r="O1999" i="10" s="1"/>
  <c r="S1999" i="10" s="1"/>
  <c r="T1999" i="10" s="1"/>
  <c r="Z1998" i="10" l="1"/>
  <c r="F1998" i="10" s="1"/>
  <c r="V1999" i="10"/>
  <c r="W1999" i="10" s="1"/>
  <c r="U1999" i="10"/>
  <c r="X1999" i="10" l="1"/>
  <c r="N2000" i="10"/>
  <c r="O2000" i="10" s="1"/>
  <c r="S2000" i="10" s="1"/>
  <c r="T2000" i="10" s="1"/>
  <c r="Y1999" i="10"/>
  <c r="Z1999" i="10" l="1"/>
  <c r="F1999" i="10" s="1"/>
  <c r="V2000" i="10"/>
  <c r="W2000" i="10" s="1"/>
  <c r="U2000" i="10"/>
  <c r="X2000" i="10" l="1"/>
  <c r="Y2000" i="10"/>
  <c r="N2001" i="10"/>
  <c r="O2001" i="10" s="1"/>
  <c r="S2001" i="10" s="1"/>
  <c r="T2001" i="10" s="1"/>
  <c r="Z2000" i="10" l="1"/>
  <c r="F2000" i="10" s="1"/>
  <c r="V2001" i="10"/>
  <c r="W2001" i="10" s="1"/>
  <c r="U2001" i="10"/>
  <c r="X2001" i="10" l="1"/>
  <c r="N2002" i="10"/>
  <c r="O2002" i="10" s="1"/>
  <c r="S2002" i="10" s="1"/>
  <c r="T2002" i="10" s="1"/>
  <c r="Y2001" i="10"/>
  <c r="Z2001" i="10" l="1"/>
  <c r="F2001" i="10" s="1"/>
  <c r="V2002" i="10"/>
  <c r="W2002" i="10" s="1"/>
  <c r="U2002" i="10"/>
  <c r="X2002" i="10" l="1"/>
  <c r="Y2002" i="10"/>
  <c r="N2003" i="10"/>
  <c r="O2003" i="10" s="1"/>
  <c r="S2003" i="10" s="1"/>
  <c r="T2003" i="10" s="1"/>
  <c r="Z2002" i="10" l="1"/>
  <c r="F2002" i="10" s="1"/>
  <c r="V2003" i="10"/>
  <c r="W2003" i="10" s="1"/>
  <c r="U2003" i="10"/>
  <c r="X2003" i="10" l="1"/>
  <c r="Y2003" i="10"/>
  <c r="N2004" i="10"/>
  <c r="O2004" i="10" s="1"/>
  <c r="S2004" i="10" s="1"/>
  <c r="T2004" i="10" s="1"/>
  <c r="Z2003" i="10" l="1"/>
  <c r="F2003" i="10" s="1"/>
  <c r="V2004" i="10"/>
  <c r="W2004" i="10" s="1"/>
  <c r="U2004" i="10"/>
  <c r="X2004" i="10" l="1"/>
  <c r="N2005" i="10"/>
  <c r="O2005" i="10" s="1"/>
  <c r="S2005" i="10" s="1"/>
  <c r="T2005" i="10" s="1"/>
  <c r="Y2004" i="10"/>
  <c r="Z2004" i="10" l="1"/>
  <c r="F2004" i="10" s="1"/>
  <c r="V2005" i="10"/>
  <c r="W2005" i="10" s="1"/>
  <c r="U2005" i="10"/>
  <c r="X2005" i="10" l="1"/>
  <c r="Y2005" i="10"/>
  <c r="N2006" i="10"/>
  <c r="O2006" i="10" s="1"/>
  <c r="S2006" i="10" s="1"/>
  <c r="T2006" i="10" s="1"/>
  <c r="Z2005" i="10" l="1"/>
  <c r="F2005" i="10" s="1"/>
  <c r="V2006" i="10"/>
  <c r="W2006" i="10" s="1"/>
  <c r="U2006" i="10"/>
  <c r="X2006" i="10" l="1"/>
  <c r="Y2006" i="10"/>
  <c r="N2007" i="10"/>
  <c r="O2007" i="10" s="1"/>
  <c r="S2007" i="10" s="1"/>
  <c r="T2007" i="10" s="1"/>
  <c r="Z2006" i="10" l="1"/>
  <c r="F2006" i="10" s="1"/>
  <c r="V2007" i="10"/>
  <c r="W2007" i="10" s="1"/>
  <c r="U2007" i="10"/>
  <c r="X2007" i="10" l="1"/>
  <c r="Y2007" i="10"/>
  <c r="N2008" i="10"/>
  <c r="O2008" i="10" s="1"/>
  <c r="S2008" i="10" s="1"/>
  <c r="T2008" i="10" s="1"/>
  <c r="Z2007" i="10" l="1"/>
  <c r="F2007" i="10" s="1"/>
  <c r="V2008" i="10"/>
  <c r="W2008" i="10" s="1"/>
  <c r="U2008" i="10"/>
  <c r="X2008" i="10" l="1"/>
  <c r="N2009" i="10"/>
  <c r="O2009" i="10" s="1"/>
  <c r="S2009" i="10" s="1"/>
  <c r="T2009" i="10" s="1"/>
  <c r="Y2008" i="10"/>
  <c r="Z2008" i="10" l="1"/>
  <c r="F2008" i="10" s="1"/>
  <c r="V2009" i="10"/>
  <c r="W2009" i="10" s="1"/>
  <c r="U2009" i="10"/>
  <c r="X2009" i="10" l="1"/>
  <c r="Y2009" i="10"/>
  <c r="N2010" i="10"/>
  <c r="O2010" i="10" s="1"/>
  <c r="S2010" i="10" s="1"/>
  <c r="T2010" i="10" s="1"/>
  <c r="Z2009" i="10" l="1"/>
  <c r="F2009" i="10" s="1"/>
  <c r="V2010" i="10"/>
  <c r="W2010" i="10" s="1"/>
  <c r="U2010" i="10"/>
  <c r="X2010" i="10" l="1"/>
  <c r="Y2010" i="10"/>
  <c r="N2011" i="10"/>
  <c r="O2011" i="10" s="1"/>
  <c r="S2011" i="10" s="1"/>
  <c r="T2011" i="10" s="1"/>
  <c r="Z2010" i="10" l="1"/>
  <c r="F2010" i="10" s="1"/>
  <c r="V2011" i="10"/>
  <c r="W2011" i="10" s="1"/>
  <c r="U2011" i="10"/>
  <c r="X2011" i="10" l="1"/>
  <c r="N2012" i="10"/>
  <c r="O2012" i="10" s="1"/>
  <c r="S2012" i="10" s="1"/>
  <c r="T2012" i="10" s="1"/>
  <c r="Y2011" i="10"/>
  <c r="Z2011" i="10" l="1"/>
  <c r="F2011" i="10" s="1"/>
  <c r="V2012" i="10"/>
  <c r="W2012" i="10" s="1"/>
  <c r="U2012" i="10"/>
  <c r="X2012" i="10" l="1"/>
  <c r="Y2012" i="10"/>
  <c r="N2013" i="10"/>
  <c r="O2013" i="10" s="1"/>
  <c r="S2013" i="10" s="1"/>
  <c r="T2013" i="10" s="1"/>
  <c r="Z2012" i="10" l="1"/>
  <c r="F2012" i="10" s="1"/>
  <c r="V2013" i="10"/>
  <c r="W2013" i="10" s="1"/>
  <c r="U2013" i="10"/>
  <c r="X2013" i="10" l="1"/>
  <c r="N2014" i="10"/>
  <c r="O2014" i="10" s="1"/>
  <c r="S2014" i="10" s="1"/>
  <c r="T2014" i="10" s="1"/>
  <c r="Y2013" i="10"/>
  <c r="Z2013" i="10" l="1"/>
  <c r="F2013" i="10" s="1"/>
  <c r="V2014" i="10"/>
  <c r="W2014" i="10" s="1"/>
  <c r="U2014" i="10"/>
  <c r="X2014" i="10" l="1"/>
  <c r="N2015" i="10"/>
  <c r="O2015" i="10" s="1"/>
  <c r="S2015" i="10" s="1"/>
  <c r="T2015" i="10" s="1"/>
  <c r="Y2014" i="10"/>
  <c r="Z2014" i="10" l="1"/>
  <c r="F2014" i="10" s="1"/>
  <c r="V2015" i="10"/>
  <c r="W2015" i="10" s="1"/>
  <c r="U2015" i="10"/>
  <c r="X2015" i="10" l="1"/>
  <c r="Y2015" i="10"/>
  <c r="N2016" i="10"/>
  <c r="O2016" i="10" s="1"/>
  <c r="S2016" i="10" s="1"/>
  <c r="T2016" i="10" s="1"/>
  <c r="Z2015" i="10" l="1"/>
  <c r="F2015" i="10" s="1"/>
  <c r="V2016" i="10"/>
  <c r="W2016" i="10" s="1"/>
  <c r="U2016" i="10"/>
  <c r="X2016" i="10" l="1"/>
  <c r="N2017" i="10"/>
  <c r="O2017" i="10" s="1"/>
  <c r="S2017" i="10" s="1"/>
  <c r="T2017" i="10" s="1"/>
  <c r="Y2016" i="10"/>
  <c r="Z2016" i="10" l="1"/>
  <c r="F2016" i="10" s="1"/>
  <c r="V2017" i="10"/>
  <c r="W2017" i="10" s="1"/>
  <c r="U2017" i="10"/>
  <c r="X2017" i="10" l="1"/>
  <c r="Y2017" i="10"/>
  <c r="N2018" i="10"/>
  <c r="O2018" i="10" s="1"/>
  <c r="S2018" i="10" s="1"/>
  <c r="T2018" i="10" s="1"/>
  <c r="Z2017" i="10" l="1"/>
  <c r="F2017" i="10" s="1"/>
  <c r="V2018" i="10"/>
  <c r="W2018" i="10" s="1"/>
  <c r="U2018" i="10"/>
  <c r="X2018" i="10" l="1"/>
  <c r="Y2018" i="10"/>
  <c r="N2019" i="10"/>
  <c r="O2019" i="10" s="1"/>
  <c r="S2019" i="10" s="1"/>
  <c r="T2019" i="10" s="1"/>
  <c r="Z2018" i="10" l="1"/>
  <c r="F2018" i="10" s="1"/>
  <c r="V2019" i="10"/>
  <c r="W2019" i="10" s="1"/>
  <c r="U2019" i="10"/>
  <c r="X2019" i="10" l="1"/>
  <c r="N2020" i="10"/>
  <c r="O2020" i="10" s="1"/>
  <c r="S2020" i="10" s="1"/>
  <c r="T2020" i="10" s="1"/>
  <c r="Y2019" i="10"/>
  <c r="Z2019" i="10" l="1"/>
  <c r="F2019" i="10" s="1"/>
  <c r="V2020" i="10"/>
  <c r="W2020" i="10" s="1"/>
  <c r="U2020" i="10"/>
  <c r="X2020" i="10" l="1"/>
  <c r="Y2020" i="10"/>
  <c r="N2021" i="10"/>
  <c r="O2021" i="10" s="1"/>
  <c r="S2021" i="10" s="1"/>
  <c r="T2021" i="10" s="1"/>
  <c r="Z2020" i="10" l="1"/>
  <c r="F2020" i="10" s="1"/>
  <c r="V2021" i="10"/>
  <c r="W2021" i="10" s="1"/>
  <c r="U2021" i="10"/>
  <c r="X2021" i="10" l="1"/>
  <c r="Y2021" i="10"/>
  <c r="N2022" i="10"/>
  <c r="O2022" i="10" s="1"/>
  <c r="S2022" i="10" s="1"/>
  <c r="T2022" i="10" s="1"/>
  <c r="Z2021" i="10" l="1"/>
  <c r="F2021" i="10" s="1"/>
  <c r="V2022" i="10"/>
  <c r="W2022" i="10" s="1"/>
  <c r="U2022" i="10"/>
  <c r="X2022" i="10" l="1"/>
  <c r="N2023" i="10"/>
  <c r="O2023" i="10" s="1"/>
  <c r="S2023" i="10" s="1"/>
  <c r="T2023" i="10" s="1"/>
  <c r="Y2022" i="10"/>
  <c r="Z2022" i="10" l="1"/>
  <c r="F2022" i="10" s="1"/>
  <c r="V2023" i="10"/>
  <c r="W2023" i="10" s="1"/>
  <c r="U2023" i="10"/>
  <c r="X2023" i="10" l="1"/>
  <c r="Y2023" i="10"/>
  <c r="N2024" i="10"/>
  <c r="O2024" i="10" s="1"/>
  <c r="S2024" i="10" s="1"/>
  <c r="T2024" i="10" s="1"/>
  <c r="Z2023" i="10" l="1"/>
  <c r="F2023" i="10" s="1"/>
  <c r="V2024" i="10"/>
  <c r="W2024" i="10" s="1"/>
  <c r="U2024" i="10"/>
  <c r="X2024" i="10" l="1"/>
  <c r="Y2024" i="10"/>
  <c r="N2025" i="10"/>
  <c r="O2025" i="10" s="1"/>
  <c r="S2025" i="10" s="1"/>
  <c r="T2025" i="10" s="1"/>
  <c r="Z2024" i="10" l="1"/>
  <c r="F2024" i="10" s="1"/>
  <c r="V2025" i="10"/>
  <c r="W2025" i="10" s="1"/>
  <c r="U2025" i="10"/>
  <c r="X2025" i="10" l="1"/>
  <c r="Y2025" i="10"/>
  <c r="N2026" i="10"/>
  <c r="O2026" i="10" s="1"/>
  <c r="S2026" i="10" s="1"/>
  <c r="T2026" i="10" s="1"/>
  <c r="Z2025" i="10" l="1"/>
  <c r="F2025" i="10" s="1"/>
  <c r="V2026" i="10"/>
  <c r="W2026" i="10" s="1"/>
  <c r="U2026" i="10"/>
  <c r="X2026" i="10" l="1"/>
  <c r="N2027" i="10"/>
  <c r="O2027" i="10" s="1"/>
  <c r="S2027" i="10" s="1"/>
  <c r="T2027" i="10" s="1"/>
  <c r="Y2026" i="10"/>
  <c r="Z2026" i="10" l="1"/>
  <c r="F2026" i="10" s="1"/>
  <c r="V2027" i="10"/>
  <c r="W2027" i="10" s="1"/>
  <c r="U2027" i="10"/>
  <c r="X2027" i="10" l="1"/>
  <c r="Y2027" i="10"/>
  <c r="N2028" i="10"/>
  <c r="O2028" i="10" s="1"/>
  <c r="S2028" i="10" s="1"/>
  <c r="T2028" i="10" s="1"/>
  <c r="Z2027" i="10" l="1"/>
  <c r="F2027" i="10" s="1"/>
  <c r="V2028" i="10"/>
  <c r="W2028" i="10" s="1"/>
  <c r="U2028" i="10"/>
  <c r="X2028" i="10" l="1"/>
  <c r="N2029" i="10"/>
  <c r="O2029" i="10" s="1"/>
  <c r="S2029" i="10" s="1"/>
  <c r="T2029" i="10" s="1"/>
  <c r="Y2028" i="10"/>
  <c r="Z2028" i="10" l="1"/>
  <c r="F2028" i="10" s="1"/>
  <c r="V2029" i="10"/>
  <c r="W2029" i="10" s="1"/>
  <c r="U2029" i="10"/>
  <c r="X2029" i="10" l="1"/>
  <c r="Y2029" i="10"/>
  <c r="N2030" i="10"/>
  <c r="O2030" i="10" s="1"/>
  <c r="S2030" i="10" s="1"/>
  <c r="T2030" i="10" s="1"/>
  <c r="Z2029" i="10" l="1"/>
  <c r="F2029" i="10" s="1"/>
  <c r="V2030" i="10"/>
  <c r="W2030" i="10" s="1"/>
  <c r="U2030" i="10"/>
  <c r="X2030" i="10" l="1"/>
  <c r="Y2030" i="10"/>
  <c r="N2031" i="10"/>
  <c r="O2031" i="10" s="1"/>
  <c r="S2031" i="10" s="1"/>
  <c r="T2031" i="10" s="1"/>
  <c r="Z2030" i="10" l="1"/>
  <c r="F2030" i="10" s="1"/>
  <c r="V2031" i="10"/>
  <c r="W2031" i="10" s="1"/>
  <c r="U2031" i="10"/>
  <c r="X2031" i="10" l="1"/>
  <c r="Y2031" i="10"/>
  <c r="N2032" i="10"/>
  <c r="O2032" i="10" s="1"/>
  <c r="S2032" i="10" s="1"/>
  <c r="T2032" i="10" s="1"/>
  <c r="Z2031" i="10" l="1"/>
  <c r="F2031" i="10" s="1"/>
  <c r="V2032" i="10"/>
  <c r="W2032" i="10" s="1"/>
  <c r="U2032" i="10"/>
  <c r="X2032" i="10" l="1"/>
  <c r="Y2032" i="10"/>
  <c r="N2033" i="10"/>
  <c r="O2033" i="10" s="1"/>
  <c r="S2033" i="10" s="1"/>
  <c r="T2033" i="10" s="1"/>
  <c r="Z2032" i="10" l="1"/>
  <c r="F2032" i="10" s="1"/>
  <c r="V2033" i="10"/>
  <c r="W2033" i="10" s="1"/>
  <c r="U2033" i="10"/>
  <c r="X2033" i="10" l="1"/>
  <c r="Y2033" i="10"/>
  <c r="N2034" i="10"/>
  <c r="O2034" i="10" s="1"/>
  <c r="S2034" i="10" s="1"/>
  <c r="T2034" i="10" s="1"/>
  <c r="Z2033" i="10" l="1"/>
  <c r="F2033" i="10" s="1"/>
  <c r="V2034" i="10"/>
  <c r="W2034" i="10" s="1"/>
  <c r="U2034" i="10"/>
  <c r="X2034" i="10" l="1"/>
  <c r="N2035" i="10"/>
  <c r="O2035" i="10" s="1"/>
  <c r="S2035" i="10" s="1"/>
  <c r="T2035" i="10" s="1"/>
  <c r="Y2034" i="10"/>
  <c r="Z2034" i="10" l="1"/>
  <c r="F2034" i="10" s="1"/>
  <c r="V2035" i="10"/>
  <c r="W2035" i="10" s="1"/>
  <c r="U2035" i="10"/>
  <c r="X2035" i="10" l="1"/>
  <c r="Y2035" i="10"/>
  <c r="N2036" i="10"/>
  <c r="O2036" i="10" s="1"/>
  <c r="S2036" i="10" s="1"/>
  <c r="T2036" i="10" s="1"/>
  <c r="Z2035" i="10" l="1"/>
  <c r="F2035" i="10" s="1"/>
  <c r="V2036" i="10"/>
  <c r="W2036" i="10" s="1"/>
  <c r="U2036" i="10"/>
  <c r="X2036" i="10" l="1"/>
  <c r="Y2036" i="10"/>
  <c r="N2037" i="10"/>
  <c r="O2037" i="10" s="1"/>
  <c r="S2037" i="10" s="1"/>
  <c r="T2037" i="10" s="1"/>
  <c r="Z2036" i="10" l="1"/>
  <c r="F2036" i="10" s="1"/>
  <c r="V2037" i="10"/>
  <c r="W2037" i="10" s="1"/>
  <c r="U2037" i="10"/>
  <c r="X2037" i="10" l="1"/>
  <c r="N2038" i="10"/>
  <c r="O2038" i="10" s="1"/>
  <c r="S2038" i="10" s="1"/>
  <c r="T2038" i="10" s="1"/>
  <c r="Y2037" i="10"/>
  <c r="Z2037" i="10" l="1"/>
  <c r="F2037" i="10" s="1"/>
  <c r="V2038" i="10"/>
  <c r="W2038" i="10" s="1"/>
  <c r="U2038" i="10"/>
  <c r="X2038" i="10" l="1"/>
  <c r="Y2038" i="10"/>
  <c r="N2039" i="10"/>
  <c r="O2039" i="10" s="1"/>
  <c r="S2039" i="10" s="1"/>
  <c r="T2039" i="10" s="1"/>
  <c r="Z2038" i="10" l="1"/>
  <c r="F2038" i="10" s="1"/>
  <c r="V2039" i="10"/>
  <c r="W2039" i="10" s="1"/>
  <c r="U2039" i="10"/>
  <c r="X2039" i="10" l="1"/>
  <c r="Y2039" i="10"/>
  <c r="N2040" i="10"/>
  <c r="O2040" i="10" s="1"/>
  <c r="S2040" i="10" s="1"/>
  <c r="T2040" i="10" s="1"/>
  <c r="Z2039" i="10" l="1"/>
  <c r="F2039" i="10" s="1"/>
  <c r="V2040" i="10"/>
  <c r="W2040" i="10" s="1"/>
  <c r="U2040" i="10"/>
  <c r="X2040" i="10" l="1"/>
  <c r="Y2040" i="10"/>
  <c r="N2041" i="10"/>
  <c r="O2041" i="10" s="1"/>
  <c r="S2041" i="10" s="1"/>
  <c r="T2041" i="10" s="1"/>
  <c r="Z2040" i="10" l="1"/>
  <c r="F2040" i="10" s="1"/>
  <c r="V2041" i="10"/>
  <c r="W2041" i="10" s="1"/>
  <c r="U2041" i="10"/>
  <c r="X2041" i="10" l="1"/>
  <c r="Y2041" i="10"/>
  <c r="N2042" i="10"/>
  <c r="O2042" i="10" s="1"/>
  <c r="S2042" i="10" s="1"/>
  <c r="T2042" i="10" s="1"/>
  <c r="Z2041" i="10" l="1"/>
  <c r="F2041" i="10" s="1"/>
  <c r="V2042" i="10"/>
  <c r="W2042" i="10" s="1"/>
  <c r="U2042" i="10"/>
  <c r="X2042" i="10" l="1"/>
  <c r="N2043" i="10"/>
  <c r="O2043" i="10" s="1"/>
  <c r="S2043" i="10" s="1"/>
  <c r="T2043" i="10" s="1"/>
  <c r="Y2042" i="10"/>
  <c r="Z2042" i="10" l="1"/>
  <c r="F2042" i="10" s="1"/>
  <c r="V2043" i="10"/>
  <c r="W2043" i="10" s="1"/>
  <c r="U2043" i="10"/>
  <c r="X2043" i="10" l="1"/>
  <c r="Y2043" i="10"/>
  <c r="N2044" i="10"/>
  <c r="O2044" i="10" s="1"/>
  <c r="S2044" i="10" s="1"/>
  <c r="T2044" i="10" s="1"/>
  <c r="Z2043" i="10" l="1"/>
  <c r="F2043" i="10" s="1"/>
  <c r="V2044" i="10"/>
  <c r="W2044" i="10" s="1"/>
  <c r="U2044" i="10"/>
  <c r="X2044" i="10" l="1"/>
  <c r="Y2044" i="10"/>
  <c r="N2045" i="10"/>
  <c r="O2045" i="10" s="1"/>
  <c r="S2045" i="10" s="1"/>
  <c r="T2045" i="10" s="1"/>
  <c r="Z2044" i="10" l="1"/>
  <c r="F2044" i="10" s="1"/>
  <c r="V2045" i="10"/>
  <c r="W2045" i="10" s="1"/>
  <c r="U2045" i="10"/>
  <c r="X2045" i="10" l="1"/>
  <c r="N2046" i="10"/>
  <c r="O2046" i="10" s="1"/>
  <c r="S2046" i="10" s="1"/>
  <c r="T2046" i="10" s="1"/>
  <c r="Y2045" i="10"/>
  <c r="Z2045" i="10" l="1"/>
  <c r="F2045" i="10" s="1"/>
  <c r="V2046" i="10"/>
  <c r="W2046" i="10" s="1"/>
  <c r="U2046" i="10"/>
  <c r="X2046" i="10" l="1"/>
  <c r="N2047" i="10"/>
  <c r="O2047" i="10" s="1"/>
  <c r="S2047" i="10" s="1"/>
  <c r="T2047" i="10" s="1"/>
  <c r="Y2046" i="10"/>
  <c r="Z2046" i="10" l="1"/>
  <c r="F2046" i="10" s="1"/>
  <c r="V2047" i="10"/>
  <c r="W2047" i="10" s="1"/>
  <c r="U2047" i="10"/>
  <c r="X2047" i="10" l="1"/>
  <c r="Y2047" i="10"/>
  <c r="N2048" i="10"/>
  <c r="O2048" i="10" s="1"/>
  <c r="S2048" i="10" s="1"/>
  <c r="T2048" i="10" s="1"/>
  <c r="Z2047" i="10" l="1"/>
  <c r="F2047" i="10" s="1"/>
  <c r="V2048" i="10"/>
  <c r="W2048" i="10" s="1"/>
  <c r="U2048" i="10"/>
  <c r="X2048" i="10" l="1"/>
  <c r="Y2048" i="10"/>
  <c r="N2049" i="10"/>
  <c r="O2049" i="10" s="1"/>
  <c r="S2049" i="10" s="1"/>
  <c r="T2049" i="10" s="1"/>
  <c r="Z2048" i="10" l="1"/>
  <c r="F2048" i="10" s="1"/>
  <c r="V2049" i="10"/>
  <c r="W2049" i="10" s="1"/>
  <c r="U2049" i="10"/>
  <c r="X2049" i="10" l="1"/>
  <c r="N2050" i="10"/>
  <c r="O2050" i="10" s="1"/>
  <c r="S2050" i="10" s="1"/>
  <c r="T2050" i="10" s="1"/>
  <c r="Y2049" i="10"/>
  <c r="Z2049" i="10" l="1"/>
  <c r="F2049" i="10" s="1"/>
  <c r="V2050" i="10"/>
  <c r="W2050" i="10" s="1"/>
  <c r="U2050" i="10"/>
  <c r="X2050" i="10" l="1"/>
  <c r="Y2050" i="10"/>
  <c r="N2051" i="10"/>
  <c r="O2051" i="10" s="1"/>
  <c r="S2051" i="10" s="1"/>
  <c r="T2051" i="10" s="1"/>
  <c r="Z2050" i="10" l="1"/>
  <c r="F2050" i="10" s="1"/>
  <c r="V2051" i="10"/>
  <c r="W2051" i="10" s="1"/>
  <c r="U2051" i="10"/>
  <c r="X2051" i="10" l="1"/>
  <c r="Y2051" i="10"/>
  <c r="N2052" i="10"/>
  <c r="O2052" i="10" s="1"/>
  <c r="S2052" i="10" s="1"/>
  <c r="T2052" i="10" s="1"/>
  <c r="Z2051" i="10" l="1"/>
  <c r="F2051" i="10" s="1"/>
  <c r="V2052" i="10"/>
  <c r="W2052" i="10" s="1"/>
  <c r="U2052" i="10"/>
  <c r="X2052" i="10" l="1"/>
  <c r="Y2052" i="10"/>
  <c r="N2053" i="10"/>
  <c r="O2053" i="10" s="1"/>
  <c r="S2053" i="10" s="1"/>
  <c r="T2053" i="10" s="1"/>
  <c r="Z2052" i="10" l="1"/>
  <c r="F2052" i="10" s="1"/>
  <c r="V2053" i="10"/>
  <c r="W2053" i="10" s="1"/>
  <c r="U2053" i="10"/>
  <c r="X2053" i="10" l="1"/>
  <c r="Y2053" i="10"/>
  <c r="N2054" i="10"/>
  <c r="O2054" i="10" s="1"/>
  <c r="S2054" i="10" s="1"/>
  <c r="T2054" i="10" s="1"/>
  <c r="Z2053" i="10" l="1"/>
  <c r="F2053" i="10" s="1"/>
  <c r="V2054" i="10"/>
  <c r="W2054" i="10" s="1"/>
  <c r="U2054" i="10"/>
  <c r="X2054" i="10" l="1"/>
  <c r="Y2054" i="10"/>
  <c r="N2055" i="10"/>
  <c r="O2055" i="10" s="1"/>
  <c r="S2055" i="10" s="1"/>
  <c r="T2055" i="10" s="1"/>
  <c r="Z2054" i="10" l="1"/>
  <c r="F2054" i="10" s="1"/>
  <c r="V2055" i="10"/>
  <c r="W2055" i="10" s="1"/>
  <c r="U2055" i="10"/>
  <c r="X2055" i="10" l="1"/>
  <c r="N2056" i="10"/>
  <c r="O2056" i="10" s="1"/>
  <c r="S2056" i="10" s="1"/>
  <c r="T2056" i="10" s="1"/>
  <c r="Y2055" i="10"/>
  <c r="Z2055" i="10" l="1"/>
  <c r="F2055" i="10" s="1"/>
  <c r="V2056" i="10"/>
  <c r="W2056" i="10" s="1"/>
  <c r="U2056" i="10"/>
  <c r="X2056" i="10" l="1"/>
  <c r="Y2056" i="10"/>
  <c r="N2057" i="10"/>
  <c r="O2057" i="10" s="1"/>
  <c r="S2057" i="10" s="1"/>
  <c r="T2057" i="10" s="1"/>
  <c r="Z2056" i="10" l="1"/>
  <c r="F2056" i="10" s="1"/>
  <c r="V2057" i="10"/>
  <c r="W2057" i="10" s="1"/>
  <c r="U2057" i="10"/>
  <c r="X2057" i="10" l="1"/>
  <c r="Y2057" i="10"/>
  <c r="N2058" i="10"/>
  <c r="O2058" i="10" s="1"/>
  <c r="S2058" i="10" s="1"/>
  <c r="T2058" i="10" s="1"/>
  <c r="Z2057" i="10" l="1"/>
  <c r="F2057" i="10" s="1"/>
  <c r="V2058" i="10"/>
  <c r="W2058" i="10" s="1"/>
  <c r="U2058" i="10"/>
  <c r="X2058" i="10" l="1"/>
  <c r="Y2058" i="10"/>
  <c r="N2059" i="10"/>
  <c r="O2059" i="10" s="1"/>
  <c r="S2059" i="10" s="1"/>
  <c r="T2059" i="10" s="1"/>
  <c r="Z2058" i="10" l="1"/>
  <c r="F2058" i="10" s="1"/>
  <c r="V2059" i="10"/>
  <c r="W2059" i="10" s="1"/>
  <c r="U2059" i="10"/>
  <c r="X2059" i="10" l="1"/>
  <c r="Y2059" i="10"/>
  <c r="N2060" i="10"/>
  <c r="O2060" i="10" s="1"/>
  <c r="S2060" i="10" s="1"/>
  <c r="T2060" i="10" s="1"/>
  <c r="Z2059" i="10" l="1"/>
  <c r="F2059" i="10" s="1"/>
  <c r="V2060" i="10"/>
  <c r="W2060" i="10" s="1"/>
  <c r="U2060" i="10"/>
  <c r="X2060" i="10" l="1"/>
  <c r="Y2060" i="10"/>
  <c r="N2061" i="10"/>
  <c r="O2061" i="10" s="1"/>
  <c r="S2061" i="10" s="1"/>
  <c r="T2061" i="10" s="1"/>
  <c r="Z2060" i="10" l="1"/>
  <c r="F2060" i="10" s="1"/>
  <c r="V2061" i="10"/>
  <c r="W2061" i="10" s="1"/>
  <c r="U2061" i="10"/>
  <c r="X2061" i="10" l="1"/>
  <c r="N2062" i="10"/>
  <c r="O2062" i="10" s="1"/>
  <c r="S2062" i="10" s="1"/>
  <c r="T2062" i="10" s="1"/>
  <c r="Y2061" i="10"/>
  <c r="Z2061" i="10" l="1"/>
  <c r="F2061" i="10" s="1"/>
  <c r="V2062" i="10"/>
  <c r="W2062" i="10" s="1"/>
  <c r="U2062" i="10"/>
  <c r="X2062" i="10" l="1"/>
  <c r="Y2062" i="10"/>
  <c r="N2063" i="10"/>
  <c r="O2063" i="10" s="1"/>
  <c r="S2063" i="10" s="1"/>
  <c r="T2063" i="10" s="1"/>
  <c r="Z2062" i="10" l="1"/>
  <c r="F2062" i="10" s="1"/>
  <c r="V2063" i="10"/>
  <c r="W2063" i="10" s="1"/>
  <c r="U2063" i="10"/>
  <c r="X2063" i="10" l="1"/>
  <c r="N2064" i="10"/>
  <c r="O2064" i="10" s="1"/>
  <c r="S2064" i="10" s="1"/>
  <c r="T2064" i="10" s="1"/>
  <c r="Y2063" i="10"/>
  <c r="Z2063" i="10" l="1"/>
  <c r="F2063" i="10" s="1"/>
  <c r="V2064" i="10"/>
  <c r="W2064" i="10" s="1"/>
  <c r="U2064" i="10"/>
  <c r="X2064" i="10" l="1"/>
  <c r="Y2064" i="10"/>
  <c r="N2065" i="10"/>
  <c r="O2065" i="10" s="1"/>
  <c r="S2065" i="10" s="1"/>
  <c r="T2065" i="10" s="1"/>
  <c r="Z2064" i="10" l="1"/>
  <c r="F2064" i="10" s="1"/>
  <c r="V2065" i="10"/>
  <c r="W2065" i="10" s="1"/>
  <c r="U2065" i="10"/>
  <c r="X2065" i="10" l="1"/>
  <c r="Y2065" i="10"/>
  <c r="N2066" i="10"/>
  <c r="O2066" i="10" s="1"/>
  <c r="S2066" i="10" s="1"/>
  <c r="T2066" i="10" s="1"/>
  <c r="Z2065" i="10" l="1"/>
  <c r="F2065" i="10" s="1"/>
  <c r="V2066" i="10"/>
  <c r="W2066" i="10" s="1"/>
  <c r="U2066" i="10"/>
  <c r="X2066" i="10" l="1"/>
  <c r="Y2066" i="10"/>
  <c r="N2067" i="10"/>
  <c r="O2067" i="10" s="1"/>
  <c r="S2067" i="10" s="1"/>
  <c r="T2067" i="10" s="1"/>
  <c r="Z2066" i="10" l="1"/>
  <c r="F2066" i="10" s="1"/>
  <c r="V2067" i="10"/>
  <c r="W2067" i="10" s="1"/>
  <c r="U2067" i="10"/>
  <c r="X2067" i="10" l="1"/>
  <c r="N2068" i="10"/>
  <c r="O2068" i="10" s="1"/>
  <c r="S2068" i="10" s="1"/>
  <c r="T2068" i="10" s="1"/>
  <c r="Y2067" i="10"/>
  <c r="Z2067" i="10" l="1"/>
  <c r="F2067" i="10" s="1"/>
  <c r="V2068" i="10"/>
  <c r="W2068" i="10" s="1"/>
  <c r="U2068" i="10"/>
  <c r="X2068" i="10" l="1"/>
  <c r="Y2068" i="10"/>
  <c r="N2069" i="10"/>
  <c r="O2069" i="10" s="1"/>
  <c r="S2069" i="10" s="1"/>
  <c r="T2069" i="10" s="1"/>
  <c r="Z2068" i="10" l="1"/>
  <c r="F2068" i="10" s="1"/>
  <c r="V2069" i="10"/>
  <c r="W2069" i="10" s="1"/>
  <c r="U2069" i="10"/>
  <c r="X2069" i="10" l="1"/>
  <c r="Y2069" i="10"/>
  <c r="N2070" i="10"/>
  <c r="O2070" i="10" s="1"/>
  <c r="S2070" i="10" s="1"/>
  <c r="T2070" i="10" s="1"/>
  <c r="Z2069" i="10" l="1"/>
  <c r="F2069" i="10" s="1"/>
  <c r="V2070" i="10"/>
  <c r="W2070" i="10" s="1"/>
  <c r="U2070" i="10"/>
  <c r="X2070" i="10" l="1"/>
  <c r="Y2070" i="10"/>
  <c r="N2071" i="10"/>
  <c r="O2071" i="10" s="1"/>
  <c r="S2071" i="10" s="1"/>
  <c r="T2071" i="10" s="1"/>
  <c r="Z2070" i="10" l="1"/>
  <c r="F2070" i="10" s="1"/>
  <c r="V2071" i="10"/>
  <c r="W2071" i="10" s="1"/>
  <c r="U2071" i="10"/>
  <c r="X2071" i="10" l="1"/>
  <c r="Y2071" i="10"/>
  <c r="N2072" i="10"/>
  <c r="O2072" i="10" s="1"/>
  <c r="S2072" i="10" s="1"/>
  <c r="T2072" i="10" s="1"/>
  <c r="Z2071" i="10" l="1"/>
  <c r="F2071" i="10" s="1"/>
  <c r="V2072" i="10"/>
  <c r="W2072" i="10" s="1"/>
  <c r="U2072" i="10"/>
  <c r="X2072" i="10" l="1"/>
  <c r="Y2072" i="10"/>
  <c r="N2073" i="10"/>
  <c r="O2073" i="10" s="1"/>
  <c r="S2073" i="10" s="1"/>
  <c r="T2073" i="10" s="1"/>
  <c r="Z2072" i="10" l="1"/>
  <c r="F2072" i="10" s="1"/>
  <c r="V2073" i="10"/>
  <c r="W2073" i="10" s="1"/>
  <c r="U2073" i="10"/>
  <c r="X2073" i="10" l="1"/>
  <c r="Y2073" i="10"/>
  <c r="N2074" i="10"/>
  <c r="O2074" i="10" s="1"/>
  <c r="S2074" i="10" s="1"/>
  <c r="T2074" i="10" s="1"/>
  <c r="Z2073" i="10" l="1"/>
  <c r="F2073" i="10" s="1"/>
  <c r="V2074" i="10"/>
  <c r="W2074" i="10" s="1"/>
  <c r="U2074" i="10"/>
  <c r="X2074" i="10" l="1"/>
  <c r="N2075" i="10"/>
  <c r="O2075" i="10" s="1"/>
  <c r="S2075" i="10" s="1"/>
  <c r="T2075" i="10" s="1"/>
  <c r="Y2074" i="10"/>
  <c r="Z2074" i="10" l="1"/>
  <c r="F2074" i="10" s="1"/>
  <c r="V2075" i="10"/>
  <c r="W2075" i="10" s="1"/>
  <c r="U2075" i="10"/>
  <c r="X2075" i="10" l="1"/>
  <c r="N2076" i="10"/>
  <c r="O2076" i="10" s="1"/>
  <c r="S2076" i="10" s="1"/>
  <c r="T2076" i="10" s="1"/>
  <c r="Y2075" i="10"/>
  <c r="Z2075" i="10" l="1"/>
  <c r="F2075" i="10" s="1"/>
  <c r="V2076" i="10"/>
  <c r="W2076" i="10" s="1"/>
  <c r="U2076" i="10"/>
  <c r="X2076" i="10" l="1"/>
  <c r="N2077" i="10"/>
  <c r="O2077" i="10" s="1"/>
  <c r="S2077" i="10" s="1"/>
  <c r="T2077" i="10" s="1"/>
  <c r="Y2076" i="10"/>
  <c r="Z2076" i="10" l="1"/>
  <c r="F2076" i="10" s="1"/>
  <c r="V2077" i="10"/>
  <c r="W2077" i="10" s="1"/>
  <c r="U2077" i="10"/>
  <c r="X2077" i="10" l="1"/>
  <c r="Y2077" i="10"/>
  <c r="N2078" i="10"/>
  <c r="O2078" i="10" s="1"/>
  <c r="S2078" i="10" s="1"/>
  <c r="T2078" i="10" s="1"/>
  <c r="Z2077" i="10" l="1"/>
  <c r="F2077" i="10" s="1"/>
  <c r="V2078" i="10"/>
  <c r="W2078" i="10" s="1"/>
  <c r="U2078" i="10"/>
  <c r="X2078" i="10" l="1"/>
  <c r="Y2078" i="10"/>
  <c r="N2079" i="10"/>
  <c r="O2079" i="10" s="1"/>
  <c r="S2079" i="10" s="1"/>
  <c r="T2079" i="10" s="1"/>
  <c r="Z2078" i="10" l="1"/>
  <c r="F2078" i="10" s="1"/>
  <c r="V2079" i="10"/>
  <c r="W2079" i="10" s="1"/>
  <c r="U2079" i="10"/>
  <c r="X2079" i="10" l="1"/>
  <c r="N2080" i="10"/>
  <c r="O2080" i="10" s="1"/>
  <c r="S2080" i="10" s="1"/>
  <c r="T2080" i="10" s="1"/>
  <c r="Y2079" i="10"/>
  <c r="Z2079" i="10" l="1"/>
  <c r="F2079" i="10" s="1"/>
  <c r="V2080" i="10"/>
  <c r="W2080" i="10" s="1"/>
  <c r="U2080" i="10"/>
  <c r="X2080" i="10" l="1"/>
  <c r="Y2080" i="10"/>
  <c r="N2081" i="10"/>
  <c r="O2081" i="10" s="1"/>
  <c r="S2081" i="10" s="1"/>
  <c r="T2081" i="10" s="1"/>
  <c r="Z2080" i="10" l="1"/>
  <c r="F2080" i="10" s="1"/>
  <c r="V2081" i="10"/>
  <c r="W2081" i="10" s="1"/>
  <c r="U2081" i="10"/>
  <c r="X2081" i="10" l="1"/>
  <c r="Y2081" i="10"/>
  <c r="N2082" i="10"/>
  <c r="O2082" i="10" s="1"/>
  <c r="S2082" i="10" s="1"/>
  <c r="T2082" i="10" s="1"/>
  <c r="Z2081" i="10" l="1"/>
  <c r="F2081" i="10" s="1"/>
  <c r="V2082" i="10"/>
  <c r="W2082" i="10" s="1"/>
  <c r="U2082" i="10"/>
  <c r="X2082" i="10" l="1"/>
  <c r="N2083" i="10"/>
  <c r="O2083" i="10" s="1"/>
  <c r="S2083" i="10" s="1"/>
  <c r="T2083" i="10" s="1"/>
  <c r="Y2082" i="10"/>
  <c r="Z2082" i="10" l="1"/>
  <c r="F2082" i="10" s="1"/>
  <c r="V2083" i="10"/>
  <c r="W2083" i="10" s="1"/>
  <c r="U2083" i="10"/>
  <c r="X2083" i="10" l="1"/>
  <c r="Y2083" i="10"/>
  <c r="N2084" i="10"/>
  <c r="O2084" i="10" s="1"/>
  <c r="S2084" i="10" s="1"/>
  <c r="T2084" i="10" s="1"/>
  <c r="Z2083" i="10" l="1"/>
  <c r="F2083" i="10" s="1"/>
  <c r="V2084" i="10"/>
  <c r="W2084" i="10" s="1"/>
  <c r="U2084" i="10"/>
  <c r="X2084" i="10" l="1"/>
  <c r="Y2084" i="10"/>
  <c r="N2085" i="10"/>
  <c r="O2085" i="10" s="1"/>
  <c r="S2085" i="10" s="1"/>
  <c r="T2085" i="10" s="1"/>
  <c r="Z2084" i="10" l="1"/>
  <c r="F2084" i="10" s="1"/>
  <c r="V2085" i="10"/>
  <c r="W2085" i="10" s="1"/>
  <c r="U2085" i="10"/>
  <c r="X2085" i="10" l="1"/>
  <c r="Y2085" i="10"/>
  <c r="N2086" i="10"/>
  <c r="O2086" i="10" s="1"/>
  <c r="S2086" i="10" s="1"/>
  <c r="T2086" i="10" s="1"/>
  <c r="Z2085" i="10" l="1"/>
  <c r="F2085" i="10" s="1"/>
  <c r="V2086" i="10"/>
  <c r="W2086" i="10" s="1"/>
  <c r="U2086" i="10"/>
  <c r="X2086" i="10" l="1"/>
  <c r="Y2086" i="10"/>
  <c r="N2087" i="10"/>
  <c r="O2087" i="10" s="1"/>
  <c r="S2087" i="10" s="1"/>
  <c r="T2087" i="10" s="1"/>
  <c r="Z2086" i="10" l="1"/>
  <c r="F2086" i="10" s="1"/>
  <c r="V2087" i="10"/>
  <c r="W2087" i="10" s="1"/>
  <c r="U2087" i="10"/>
  <c r="X2087" i="10" l="1"/>
  <c r="N2088" i="10"/>
  <c r="O2088" i="10" s="1"/>
  <c r="S2088" i="10" s="1"/>
  <c r="T2088" i="10" s="1"/>
  <c r="Y2087" i="10"/>
  <c r="Z2087" i="10" l="1"/>
  <c r="F2087" i="10" s="1"/>
  <c r="V2088" i="10"/>
  <c r="W2088" i="10" s="1"/>
  <c r="U2088" i="10"/>
  <c r="X2088" i="10" l="1"/>
  <c r="Y2088" i="10"/>
  <c r="N2089" i="10"/>
  <c r="O2089" i="10" s="1"/>
  <c r="S2089" i="10" s="1"/>
  <c r="T2089" i="10" s="1"/>
  <c r="Z2088" i="10" l="1"/>
  <c r="F2088" i="10" s="1"/>
  <c r="V2089" i="10"/>
  <c r="W2089" i="10" s="1"/>
  <c r="U2089" i="10"/>
  <c r="X2089" i="10" l="1"/>
  <c r="N2090" i="10"/>
  <c r="O2090" i="10" s="1"/>
  <c r="S2090" i="10" s="1"/>
  <c r="T2090" i="10" s="1"/>
  <c r="Y2089" i="10"/>
  <c r="Z2089" i="10" l="1"/>
  <c r="F2089" i="10" s="1"/>
  <c r="V2090" i="10"/>
  <c r="W2090" i="10" s="1"/>
  <c r="U2090" i="10"/>
  <c r="X2090" i="10" l="1"/>
  <c r="Y2090" i="10"/>
  <c r="N2091" i="10"/>
  <c r="O2091" i="10" s="1"/>
  <c r="S2091" i="10" s="1"/>
  <c r="T2091" i="10" s="1"/>
  <c r="Z2090" i="10" l="1"/>
  <c r="F2090" i="10" s="1"/>
  <c r="V2091" i="10"/>
  <c r="W2091" i="10" s="1"/>
  <c r="U2091" i="10"/>
  <c r="X2091" i="10" l="1"/>
  <c r="N2092" i="10"/>
  <c r="O2092" i="10" s="1"/>
  <c r="S2092" i="10" s="1"/>
  <c r="T2092" i="10" s="1"/>
  <c r="Y2091" i="10"/>
  <c r="Z2091" i="10" l="1"/>
  <c r="F2091" i="10" s="1"/>
  <c r="V2092" i="10"/>
  <c r="W2092" i="10" s="1"/>
  <c r="U2092" i="10"/>
  <c r="X2092" i="10" l="1"/>
  <c r="Y2092" i="10"/>
  <c r="N2093" i="10"/>
  <c r="O2093" i="10" s="1"/>
  <c r="S2093" i="10" s="1"/>
  <c r="T2093" i="10" s="1"/>
  <c r="Z2092" i="10" l="1"/>
  <c r="F2092" i="10" s="1"/>
  <c r="V2093" i="10"/>
  <c r="W2093" i="10" s="1"/>
  <c r="U2093" i="10"/>
  <c r="X2093" i="10" l="1"/>
  <c r="Y2093" i="10"/>
  <c r="N2094" i="10"/>
  <c r="O2094" i="10" s="1"/>
  <c r="S2094" i="10" s="1"/>
  <c r="T2094" i="10" s="1"/>
  <c r="Z2093" i="10" l="1"/>
  <c r="F2093" i="10" s="1"/>
  <c r="V2094" i="10"/>
  <c r="W2094" i="10" s="1"/>
  <c r="U2094" i="10"/>
  <c r="X2094" i="10" l="1"/>
  <c r="Y2094" i="10"/>
  <c r="N2095" i="10"/>
  <c r="O2095" i="10" s="1"/>
  <c r="S2095" i="10" s="1"/>
  <c r="T2095" i="10" s="1"/>
  <c r="Z2094" i="10" l="1"/>
  <c r="F2094" i="10" s="1"/>
  <c r="V2095" i="10"/>
  <c r="W2095" i="10" s="1"/>
  <c r="U2095" i="10"/>
  <c r="X2095" i="10" l="1"/>
  <c r="Y2095" i="10"/>
  <c r="N2096" i="10"/>
  <c r="O2096" i="10" s="1"/>
  <c r="S2096" i="10" s="1"/>
  <c r="T2096" i="10" s="1"/>
  <c r="Z2095" i="10" l="1"/>
  <c r="F2095" i="10" s="1"/>
  <c r="V2096" i="10"/>
  <c r="W2096" i="10" s="1"/>
  <c r="U2096" i="10"/>
  <c r="X2096" i="10" l="1"/>
  <c r="Y2096" i="10"/>
  <c r="N2097" i="10"/>
  <c r="O2097" i="10" s="1"/>
  <c r="S2097" i="10" s="1"/>
  <c r="T2097" i="10" s="1"/>
  <c r="Z2096" i="10" l="1"/>
  <c r="F2096" i="10" s="1"/>
  <c r="V2097" i="10"/>
  <c r="W2097" i="10" s="1"/>
  <c r="U2097" i="10"/>
  <c r="X2097" i="10" l="1"/>
  <c r="Y2097" i="10"/>
  <c r="N2098" i="10"/>
  <c r="O2098" i="10" s="1"/>
  <c r="S2098" i="10" s="1"/>
  <c r="T2098" i="10" s="1"/>
  <c r="Z2097" i="10" l="1"/>
  <c r="F2097" i="10" s="1"/>
  <c r="V2098" i="10"/>
  <c r="W2098" i="10" s="1"/>
  <c r="U2098" i="10"/>
  <c r="X2098" i="10" l="1"/>
  <c r="Y2098" i="10"/>
  <c r="N2099" i="10"/>
  <c r="O2099" i="10" s="1"/>
  <c r="S2099" i="10" s="1"/>
  <c r="T2099" i="10" s="1"/>
  <c r="Z2098" i="10" l="1"/>
  <c r="F2098" i="10" s="1"/>
  <c r="V2099" i="10"/>
  <c r="W2099" i="10" s="1"/>
  <c r="U2099" i="10"/>
  <c r="X2099" i="10" l="1"/>
  <c r="Y2099" i="10"/>
  <c r="N2100" i="10"/>
  <c r="O2100" i="10" s="1"/>
  <c r="S2100" i="10" s="1"/>
  <c r="T2100" i="10" s="1"/>
  <c r="Z2099" i="10" l="1"/>
  <c r="F2099" i="10" s="1"/>
  <c r="V2100" i="10"/>
  <c r="W2100" i="10" s="1"/>
  <c r="U2100" i="10"/>
  <c r="X2100" i="10" l="1"/>
  <c r="N2101" i="10"/>
  <c r="O2101" i="10" s="1"/>
  <c r="S2101" i="10" s="1"/>
  <c r="T2101" i="10" s="1"/>
  <c r="Y2100" i="10"/>
  <c r="Z2100" i="10" l="1"/>
  <c r="F2100" i="10" s="1"/>
  <c r="V2101" i="10"/>
  <c r="W2101" i="10" s="1"/>
  <c r="U2101" i="10"/>
  <c r="X2101" i="10" l="1"/>
  <c r="Y2101" i="10"/>
  <c r="N2102" i="10"/>
  <c r="O2102" i="10" s="1"/>
  <c r="S2102" i="10" s="1"/>
  <c r="T2102" i="10" s="1"/>
  <c r="Z2101" i="10" l="1"/>
  <c r="F2101" i="10" s="1"/>
  <c r="V2102" i="10"/>
  <c r="W2102" i="10" s="1"/>
  <c r="U2102" i="10"/>
  <c r="X2102" i="10" l="1"/>
  <c r="Y2102" i="10"/>
  <c r="N2103" i="10"/>
  <c r="O2103" i="10" s="1"/>
  <c r="S2103" i="10" s="1"/>
  <c r="T2103" i="10" s="1"/>
  <c r="Z2102" i="10" l="1"/>
  <c r="F2102" i="10" s="1"/>
  <c r="V2103" i="10"/>
  <c r="W2103" i="10" s="1"/>
  <c r="U2103" i="10"/>
  <c r="X2103" i="10" l="1"/>
  <c r="Y2103" i="10"/>
  <c r="N2104" i="10"/>
  <c r="O2104" i="10" s="1"/>
  <c r="S2104" i="10" s="1"/>
  <c r="T2104" i="10" s="1"/>
  <c r="Z2103" i="10" l="1"/>
  <c r="F2103" i="10" s="1"/>
  <c r="V2104" i="10"/>
  <c r="W2104" i="10" s="1"/>
  <c r="U2104" i="10"/>
  <c r="X2104" i="10" l="1"/>
  <c r="Y2104" i="10"/>
  <c r="N2105" i="10"/>
  <c r="O2105" i="10" s="1"/>
  <c r="S2105" i="10" s="1"/>
  <c r="T2105" i="10" s="1"/>
  <c r="Z2104" i="10" l="1"/>
  <c r="F2104" i="10" s="1"/>
  <c r="V2105" i="10"/>
  <c r="W2105" i="10" s="1"/>
  <c r="U2105" i="10"/>
  <c r="X2105" i="10" l="1"/>
  <c r="Y2105" i="10"/>
  <c r="N2106" i="10"/>
  <c r="O2106" i="10" s="1"/>
  <c r="S2106" i="10" s="1"/>
  <c r="T2106" i="10" s="1"/>
  <c r="Z2105" i="10" l="1"/>
  <c r="F2105" i="10" s="1"/>
  <c r="V2106" i="10"/>
  <c r="W2106" i="10" s="1"/>
  <c r="U2106" i="10"/>
  <c r="X2106" i="10" l="1"/>
  <c r="N2107" i="10"/>
  <c r="O2107" i="10" s="1"/>
  <c r="S2107" i="10" s="1"/>
  <c r="T2107" i="10" s="1"/>
  <c r="Y2106" i="10"/>
  <c r="Z2106" i="10" l="1"/>
  <c r="F2106" i="10" s="1"/>
  <c r="V2107" i="10"/>
  <c r="W2107" i="10" s="1"/>
  <c r="U2107" i="10"/>
  <c r="X2107" i="10" l="1"/>
  <c r="N2108" i="10"/>
  <c r="O2108" i="10" s="1"/>
  <c r="S2108" i="10" s="1"/>
  <c r="T2108" i="10" s="1"/>
  <c r="Y2107" i="10"/>
  <c r="Z2107" i="10" l="1"/>
  <c r="F2107" i="10" s="1"/>
  <c r="V2108" i="10"/>
  <c r="W2108" i="10" s="1"/>
  <c r="U2108" i="10"/>
  <c r="X2108" i="10" l="1"/>
  <c r="Y2108" i="10"/>
  <c r="N2109" i="10"/>
  <c r="O2109" i="10" s="1"/>
  <c r="S2109" i="10" s="1"/>
  <c r="T2109" i="10" s="1"/>
  <c r="Z2108" i="10" l="1"/>
  <c r="F2108" i="10" s="1"/>
  <c r="V2109" i="10"/>
  <c r="W2109" i="10" s="1"/>
  <c r="U2109" i="10"/>
  <c r="X2109" i="10" l="1"/>
  <c r="N2110" i="10"/>
  <c r="O2110" i="10" s="1"/>
  <c r="S2110" i="10" s="1"/>
  <c r="T2110" i="10" s="1"/>
  <c r="Y2109" i="10"/>
  <c r="Z2109" i="10" l="1"/>
  <c r="F2109" i="10" s="1"/>
  <c r="V2110" i="10"/>
  <c r="W2110" i="10" s="1"/>
  <c r="U2110" i="10"/>
  <c r="X2110" i="10" l="1"/>
  <c r="Y2110" i="10"/>
  <c r="N2111" i="10"/>
  <c r="O2111" i="10" s="1"/>
  <c r="S2111" i="10" s="1"/>
  <c r="T2111" i="10" s="1"/>
  <c r="Z2110" i="10" l="1"/>
  <c r="F2110" i="10" s="1"/>
  <c r="V2111" i="10"/>
  <c r="W2111" i="10" s="1"/>
  <c r="U2111" i="10"/>
  <c r="X2111" i="10" l="1"/>
  <c r="Y2111" i="10"/>
  <c r="N2112" i="10"/>
  <c r="O2112" i="10" s="1"/>
  <c r="S2112" i="10" s="1"/>
  <c r="T2112" i="10" s="1"/>
  <c r="Z2111" i="10" l="1"/>
  <c r="F2111" i="10" s="1"/>
  <c r="V2112" i="10"/>
  <c r="W2112" i="10" s="1"/>
  <c r="U2112" i="10"/>
  <c r="X2112" i="10" l="1"/>
  <c r="N2113" i="10"/>
  <c r="O2113" i="10" s="1"/>
  <c r="S2113" i="10" s="1"/>
  <c r="T2113" i="10" s="1"/>
  <c r="Y2112" i="10"/>
  <c r="Z2112" i="10" l="1"/>
  <c r="F2112" i="10" s="1"/>
  <c r="V2113" i="10"/>
  <c r="W2113" i="10" s="1"/>
  <c r="U2113" i="10"/>
  <c r="X2113" i="10" l="1"/>
  <c r="N2114" i="10"/>
  <c r="O2114" i="10" s="1"/>
  <c r="S2114" i="10" s="1"/>
  <c r="T2114" i="10" s="1"/>
  <c r="Y2113" i="10"/>
  <c r="Z2113" i="10" l="1"/>
  <c r="F2113" i="10" s="1"/>
  <c r="V2114" i="10"/>
  <c r="W2114" i="10" s="1"/>
  <c r="U2114" i="10"/>
  <c r="X2114" i="10" l="1"/>
  <c r="Y2114" i="10"/>
  <c r="N2115" i="10"/>
  <c r="O2115" i="10" s="1"/>
  <c r="S2115" i="10" s="1"/>
  <c r="T2115" i="10" s="1"/>
  <c r="Z2114" i="10" l="1"/>
  <c r="F2114" i="10" s="1"/>
  <c r="V2115" i="10"/>
  <c r="W2115" i="10" s="1"/>
  <c r="U2115" i="10"/>
  <c r="X2115" i="10" l="1"/>
  <c r="N2116" i="10"/>
  <c r="O2116" i="10" s="1"/>
  <c r="S2116" i="10" s="1"/>
  <c r="T2116" i="10" s="1"/>
  <c r="Y2115" i="10"/>
  <c r="Z2115" i="10" l="1"/>
  <c r="F2115" i="10" s="1"/>
  <c r="V2116" i="10"/>
  <c r="W2116" i="10" s="1"/>
  <c r="U2116" i="10"/>
  <c r="X2116" i="10" l="1"/>
  <c r="N2117" i="10"/>
  <c r="O2117" i="10" s="1"/>
  <c r="S2117" i="10" s="1"/>
  <c r="T2117" i="10" s="1"/>
  <c r="Y2116" i="10"/>
  <c r="Z2116" i="10" l="1"/>
  <c r="F2116" i="10" s="1"/>
  <c r="V2117" i="10"/>
  <c r="W2117" i="10" s="1"/>
  <c r="U2117" i="10"/>
  <c r="X2117" i="10" l="1"/>
  <c r="Y2117" i="10"/>
  <c r="N2118" i="10"/>
  <c r="O2118" i="10" s="1"/>
  <c r="S2118" i="10" s="1"/>
  <c r="T2118" i="10" s="1"/>
  <c r="Z2117" i="10" l="1"/>
  <c r="F2117" i="10" s="1"/>
  <c r="V2118" i="10"/>
  <c r="W2118" i="10" s="1"/>
  <c r="U2118" i="10"/>
  <c r="X2118" i="10" l="1"/>
  <c r="N2119" i="10"/>
  <c r="O2119" i="10" s="1"/>
  <c r="S2119" i="10" s="1"/>
  <c r="T2119" i="10" s="1"/>
  <c r="Y2118" i="10"/>
  <c r="Z2118" i="10" l="1"/>
  <c r="F2118" i="10" s="1"/>
  <c r="V2119" i="10"/>
  <c r="W2119" i="10" s="1"/>
  <c r="U2119" i="10"/>
  <c r="X2119" i="10" l="1"/>
  <c r="Y2119" i="10"/>
  <c r="N2120" i="10"/>
  <c r="O2120" i="10" s="1"/>
  <c r="S2120" i="10" s="1"/>
  <c r="T2120" i="10" s="1"/>
  <c r="Z2119" i="10" l="1"/>
  <c r="F2119" i="10" s="1"/>
  <c r="V2120" i="10"/>
  <c r="W2120" i="10" s="1"/>
  <c r="U2120" i="10"/>
  <c r="X2120" i="10" l="1"/>
  <c r="Y2120" i="10"/>
  <c r="N2121" i="10"/>
  <c r="O2121" i="10" s="1"/>
  <c r="S2121" i="10" s="1"/>
  <c r="T2121" i="10" s="1"/>
  <c r="Z2120" i="10" l="1"/>
  <c r="F2120" i="10" s="1"/>
  <c r="V2121" i="10"/>
  <c r="W2121" i="10" s="1"/>
  <c r="U2121" i="10"/>
  <c r="X2121" i="10" l="1"/>
  <c r="N2122" i="10"/>
  <c r="O2122" i="10" s="1"/>
  <c r="S2122" i="10" s="1"/>
  <c r="T2122" i="10" s="1"/>
  <c r="Y2121" i="10"/>
  <c r="Z2121" i="10" l="1"/>
  <c r="F2121" i="10" s="1"/>
  <c r="V2122" i="10"/>
  <c r="W2122" i="10" s="1"/>
  <c r="U2122" i="10"/>
  <c r="X2122" i="10" l="1"/>
  <c r="Y2122" i="10"/>
  <c r="N2123" i="10"/>
  <c r="O2123" i="10" s="1"/>
  <c r="S2123" i="10" s="1"/>
  <c r="T2123" i="10" s="1"/>
  <c r="Z2122" i="10" l="1"/>
  <c r="F2122" i="10" s="1"/>
  <c r="V2123" i="10"/>
  <c r="W2123" i="10" s="1"/>
  <c r="U2123" i="10"/>
  <c r="X2123" i="10" l="1"/>
  <c r="Y2123" i="10"/>
  <c r="N2124" i="10"/>
  <c r="O2124" i="10" s="1"/>
  <c r="S2124" i="10" s="1"/>
  <c r="T2124" i="10" s="1"/>
  <c r="Z2123" i="10" l="1"/>
  <c r="F2123" i="10" s="1"/>
  <c r="V2124" i="10"/>
  <c r="W2124" i="10" s="1"/>
  <c r="U2124" i="10"/>
  <c r="X2124" i="10" l="1"/>
  <c r="N2125" i="10"/>
  <c r="O2125" i="10" s="1"/>
  <c r="S2125" i="10" s="1"/>
  <c r="T2125" i="10" s="1"/>
  <c r="Y2124" i="10"/>
  <c r="Z2124" i="10" l="1"/>
  <c r="F2124" i="10" s="1"/>
  <c r="V2125" i="10"/>
  <c r="W2125" i="10" s="1"/>
  <c r="U2125" i="10"/>
  <c r="X2125" i="10" l="1"/>
  <c r="N2126" i="10"/>
  <c r="O2126" i="10" s="1"/>
  <c r="S2126" i="10" s="1"/>
  <c r="T2126" i="10" s="1"/>
  <c r="Y2125" i="10"/>
  <c r="Z2125" i="10" l="1"/>
  <c r="F2125" i="10" s="1"/>
  <c r="V2126" i="10"/>
  <c r="W2126" i="10" s="1"/>
  <c r="U2126" i="10"/>
  <c r="X2126" i="10" l="1"/>
  <c r="Y2126" i="10"/>
  <c r="N2127" i="10"/>
  <c r="O2127" i="10" s="1"/>
  <c r="S2127" i="10" s="1"/>
  <c r="T2127" i="10" s="1"/>
  <c r="Z2126" i="10" l="1"/>
  <c r="F2126" i="10" s="1"/>
  <c r="V2127" i="10"/>
  <c r="W2127" i="10" s="1"/>
  <c r="U2127" i="10"/>
  <c r="X2127" i="10" l="1"/>
  <c r="N2128" i="10"/>
  <c r="O2128" i="10" s="1"/>
  <c r="S2128" i="10" s="1"/>
  <c r="T2128" i="10" s="1"/>
  <c r="Y2127" i="10"/>
  <c r="Z2127" i="10" l="1"/>
  <c r="F2127" i="10" s="1"/>
  <c r="V2128" i="10"/>
  <c r="W2128" i="10" s="1"/>
  <c r="U2128" i="10"/>
  <c r="X2128" i="10" l="1"/>
  <c r="Y2128" i="10"/>
  <c r="N2129" i="10"/>
  <c r="O2129" i="10" s="1"/>
  <c r="S2129" i="10" s="1"/>
  <c r="T2129" i="10" s="1"/>
  <c r="Z2128" i="10" l="1"/>
  <c r="F2128" i="10" s="1"/>
  <c r="V2129" i="10"/>
  <c r="W2129" i="10" s="1"/>
  <c r="U2129" i="10"/>
  <c r="X2129" i="10" l="1"/>
  <c r="Y2129" i="10"/>
  <c r="N2130" i="10"/>
  <c r="O2130" i="10" s="1"/>
  <c r="S2130" i="10" s="1"/>
  <c r="T2130" i="10" s="1"/>
  <c r="Z2129" i="10" l="1"/>
  <c r="F2129" i="10" s="1"/>
  <c r="V2130" i="10"/>
  <c r="W2130" i="10" s="1"/>
  <c r="U2130" i="10"/>
  <c r="X2130" i="10" l="1"/>
  <c r="N2131" i="10"/>
  <c r="O2131" i="10" s="1"/>
  <c r="S2131" i="10" s="1"/>
  <c r="T2131" i="10" s="1"/>
  <c r="Y2130" i="10"/>
  <c r="Z2130" i="10" l="1"/>
  <c r="F2130" i="10" s="1"/>
  <c r="V2131" i="10"/>
  <c r="W2131" i="10" s="1"/>
  <c r="U2131" i="10"/>
  <c r="X2131" i="10" l="1"/>
  <c r="N2132" i="10"/>
  <c r="O2132" i="10" s="1"/>
  <c r="S2132" i="10" s="1"/>
  <c r="T2132" i="10" s="1"/>
  <c r="Y2131" i="10"/>
  <c r="Z2131" i="10" l="1"/>
  <c r="F2131" i="10" s="1"/>
  <c r="V2132" i="10"/>
  <c r="W2132" i="10" s="1"/>
  <c r="U2132" i="10"/>
  <c r="X2132" i="10" l="1"/>
  <c r="Y2132" i="10"/>
  <c r="N2133" i="10"/>
  <c r="O2133" i="10" s="1"/>
  <c r="S2133" i="10" s="1"/>
  <c r="T2133" i="10" s="1"/>
  <c r="Z2132" i="10" l="1"/>
  <c r="F2132" i="10" s="1"/>
  <c r="V2133" i="10"/>
  <c r="W2133" i="10" s="1"/>
  <c r="U2133" i="10"/>
  <c r="X2133" i="10" l="1"/>
  <c r="Y2133" i="10"/>
  <c r="N2134" i="10"/>
  <c r="O2134" i="10" s="1"/>
  <c r="S2134" i="10" s="1"/>
  <c r="T2134" i="10" s="1"/>
  <c r="Z2133" i="10" l="1"/>
  <c r="F2133" i="10" s="1"/>
  <c r="V2134" i="10"/>
  <c r="W2134" i="10" s="1"/>
  <c r="U2134" i="10"/>
  <c r="X2134" i="10" l="1"/>
  <c r="Y2134" i="10"/>
  <c r="N2135" i="10"/>
  <c r="O2135" i="10" s="1"/>
  <c r="S2135" i="10" s="1"/>
  <c r="T2135" i="10" s="1"/>
  <c r="Z2134" i="10" l="1"/>
  <c r="F2134" i="10" s="1"/>
  <c r="V2135" i="10"/>
  <c r="W2135" i="10" s="1"/>
  <c r="U2135" i="10"/>
  <c r="X2135" i="10" l="1"/>
  <c r="Y2135" i="10"/>
  <c r="N2136" i="10"/>
  <c r="O2136" i="10" s="1"/>
  <c r="S2136" i="10" s="1"/>
  <c r="T2136" i="10" s="1"/>
  <c r="Z2135" i="10" l="1"/>
  <c r="F2135" i="10" s="1"/>
  <c r="V2136" i="10"/>
  <c r="W2136" i="10" s="1"/>
  <c r="U2136" i="10"/>
  <c r="X2136" i="10" l="1"/>
  <c r="Y2136" i="10"/>
  <c r="N2137" i="10"/>
  <c r="O2137" i="10" s="1"/>
  <c r="S2137" i="10" s="1"/>
  <c r="T2137" i="10" s="1"/>
  <c r="Z2136" i="10" l="1"/>
  <c r="F2136" i="10" s="1"/>
  <c r="V2137" i="10"/>
  <c r="W2137" i="10" s="1"/>
  <c r="U2137" i="10"/>
  <c r="X2137" i="10" l="1"/>
  <c r="Y2137" i="10"/>
  <c r="N2138" i="10"/>
  <c r="O2138" i="10" s="1"/>
  <c r="S2138" i="10" s="1"/>
  <c r="T2138" i="10" s="1"/>
  <c r="Z2137" i="10" l="1"/>
  <c r="F2137" i="10" s="1"/>
  <c r="V2138" i="10"/>
  <c r="W2138" i="10" s="1"/>
  <c r="U2138" i="10"/>
  <c r="X2138" i="10" l="1"/>
  <c r="Y2138" i="10"/>
  <c r="N2139" i="10"/>
  <c r="O2139" i="10" s="1"/>
  <c r="S2139" i="10" s="1"/>
  <c r="T2139" i="10" s="1"/>
  <c r="Z2138" i="10" l="1"/>
  <c r="F2138" i="10" s="1"/>
  <c r="V2139" i="10"/>
  <c r="W2139" i="10" s="1"/>
  <c r="U2139" i="10"/>
  <c r="X2139" i="10" l="1"/>
  <c r="N2140" i="10"/>
  <c r="O2140" i="10" s="1"/>
  <c r="S2140" i="10" s="1"/>
  <c r="T2140" i="10" s="1"/>
  <c r="Y2139" i="10"/>
  <c r="Z2139" i="10" l="1"/>
  <c r="F2139" i="10" s="1"/>
  <c r="V2140" i="10"/>
  <c r="W2140" i="10" s="1"/>
  <c r="U2140" i="10"/>
  <c r="X2140" i="10" l="1"/>
  <c r="Y2140" i="10"/>
  <c r="N2141" i="10"/>
  <c r="O2141" i="10" s="1"/>
  <c r="S2141" i="10" s="1"/>
  <c r="T2141" i="10" s="1"/>
  <c r="Z2140" i="10" l="1"/>
  <c r="F2140" i="10" s="1"/>
  <c r="V2141" i="10"/>
  <c r="W2141" i="10" s="1"/>
  <c r="U2141" i="10"/>
  <c r="X2141" i="10" l="1"/>
  <c r="N2142" i="10"/>
  <c r="O2142" i="10" s="1"/>
  <c r="S2142" i="10" s="1"/>
  <c r="T2142" i="10" s="1"/>
  <c r="Y2141" i="10"/>
  <c r="Z2141" i="10" l="1"/>
  <c r="F2141" i="10" s="1"/>
  <c r="V2142" i="10"/>
  <c r="W2142" i="10" s="1"/>
  <c r="U2142" i="10"/>
  <c r="X2142" i="10" l="1"/>
  <c r="N2143" i="10"/>
  <c r="O2143" i="10" s="1"/>
  <c r="S2143" i="10" s="1"/>
  <c r="T2143" i="10" s="1"/>
  <c r="Y2142" i="10"/>
  <c r="Z2142" i="10" l="1"/>
  <c r="F2142" i="10" s="1"/>
  <c r="V2143" i="10"/>
  <c r="W2143" i="10" s="1"/>
  <c r="U2143" i="10"/>
  <c r="X2143" i="10" l="1"/>
  <c r="N2144" i="10"/>
  <c r="O2144" i="10" s="1"/>
  <c r="S2144" i="10" s="1"/>
  <c r="T2144" i="10" s="1"/>
  <c r="Y2143" i="10"/>
  <c r="Z2143" i="10" l="1"/>
  <c r="F2143" i="10" s="1"/>
  <c r="V2144" i="10"/>
  <c r="W2144" i="10" s="1"/>
  <c r="U2144" i="10"/>
  <c r="X2144" i="10" l="1"/>
  <c r="N2145" i="10"/>
  <c r="O2145" i="10" s="1"/>
  <c r="S2145" i="10" s="1"/>
  <c r="T2145" i="10" s="1"/>
  <c r="Y2144" i="10"/>
  <c r="Z2144" i="10" l="1"/>
  <c r="F2144" i="10" s="1"/>
  <c r="V2145" i="10"/>
  <c r="W2145" i="10" s="1"/>
  <c r="U2145" i="10"/>
  <c r="X2145" i="10" l="1"/>
  <c r="Y2145" i="10"/>
  <c r="N2146" i="10"/>
  <c r="O2146" i="10" s="1"/>
  <c r="S2146" i="10" s="1"/>
  <c r="T2146" i="10" s="1"/>
  <c r="Z2145" i="10" l="1"/>
  <c r="F2145" i="10" s="1"/>
  <c r="V2146" i="10"/>
  <c r="W2146" i="10" s="1"/>
  <c r="U2146" i="10"/>
  <c r="X2146" i="10" l="1"/>
  <c r="Y2146" i="10"/>
  <c r="N2147" i="10"/>
  <c r="O2147" i="10" s="1"/>
  <c r="S2147" i="10" s="1"/>
  <c r="T2147" i="10" s="1"/>
  <c r="Z2146" i="10" l="1"/>
  <c r="F2146" i="10" s="1"/>
  <c r="V2147" i="10"/>
  <c r="W2147" i="10" s="1"/>
  <c r="U2147" i="10"/>
  <c r="X2147" i="10" l="1"/>
  <c r="N2148" i="10"/>
  <c r="O2148" i="10" s="1"/>
  <c r="S2148" i="10" s="1"/>
  <c r="T2148" i="10" s="1"/>
  <c r="Y2147" i="10"/>
  <c r="Z2147" i="10" l="1"/>
  <c r="F2147" i="10" s="1"/>
  <c r="V2148" i="10"/>
  <c r="W2148" i="10" s="1"/>
  <c r="U2148" i="10"/>
  <c r="X2148" i="10" l="1"/>
  <c r="Y2148" i="10"/>
  <c r="N2149" i="10"/>
  <c r="O2149" i="10" s="1"/>
  <c r="S2149" i="10" s="1"/>
  <c r="T2149" i="10" s="1"/>
  <c r="Z2148" i="10" l="1"/>
  <c r="F2148" i="10" s="1"/>
  <c r="V2149" i="10"/>
  <c r="W2149" i="10" s="1"/>
  <c r="U2149" i="10"/>
  <c r="X2149" i="10" l="1"/>
  <c r="N2150" i="10"/>
  <c r="O2150" i="10" s="1"/>
  <c r="S2150" i="10" s="1"/>
  <c r="T2150" i="10" s="1"/>
  <c r="Y2149" i="10"/>
  <c r="Z2149" i="10" l="1"/>
  <c r="F2149" i="10" s="1"/>
  <c r="V2150" i="10"/>
  <c r="W2150" i="10" s="1"/>
  <c r="U2150" i="10"/>
  <c r="X2150" i="10" l="1"/>
  <c r="Y2150" i="10"/>
  <c r="N2151" i="10"/>
  <c r="O2151" i="10" s="1"/>
  <c r="S2151" i="10" s="1"/>
  <c r="T2151" i="10" s="1"/>
  <c r="Z2150" i="10" l="1"/>
  <c r="F2150" i="10" s="1"/>
  <c r="V2151" i="10"/>
  <c r="W2151" i="10" s="1"/>
  <c r="U2151" i="10"/>
  <c r="X2151" i="10" l="1"/>
  <c r="Y2151" i="10"/>
  <c r="N2152" i="10"/>
  <c r="O2152" i="10" s="1"/>
  <c r="S2152" i="10" s="1"/>
  <c r="T2152" i="10" s="1"/>
  <c r="Z2151" i="10" l="1"/>
  <c r="F2151" i="10" s="1"/>
  <c r="V2152" i="10"/>
  <c r="W2152" i="10" s="1"/>
  <c r="U2152" i="10"/>
  <c r="X2152" i="10" l="1"/>
  <c r="N2153" i="10"/>
  <c r="O2153" i="10" s="1"/>
  <c r="S2153" i="10" s="1"/>
  <c r="T2153" i="10" s="1"/>
  <c r="Y2152" i="10"/>
  <c r="Z2152" i="10" l="1"/>
  <c r="F2152" i="10" s="1"/>
  <c r="V2153" i="10"/>
  <c r="W2153" i="10" s="1"/>
  <c r="U2153" i="10"/>
  <c r="X2153" i="10" l="1"/>
  <c r="Y2153" i="10"/>
  <c r="N2154" i="10"/>
  <c r="O2154" i="10" s="1"/>
  <c r="S2154" i="10" s="1"/>
  <c r="T2154" i="10" s="1"/>
  <c r="Z2153" i="10" l="1"/>
  <c r="F2153" i="10" s="1"/>
  <c r="V2154" i="10"/>
  <c r="W2154" i="10" s="1"/>
  <c r="U2154" i="10"/>
  <c r="X2154" i="10" l="1"/>
  <c r="Y2154" i="10"/>
  <c r="N2155" i="10"/>
  <c r="O2155" i="10" s="1"/>
  <c r="S2155" i="10" s="1"/>
  <c r="T2155" i="10" s="1"/>
  <c r="Z2154" i="10" l="1"/>
  <c r="F2154" i="10" s="1"/>
  <c r="V2155" i="10"/>
  <c r="W2155" i="10" s="1"/>
  <c r="U2155" i="10"/>
  <c r="X2155" i="10" l="1"/>
  <c r="Y2155" i="10"/>
  <c r="N2156" i="10"/>
  <c r="O2156" i="10" s="1"/>
  <c r="S2156" i="10" s="1"/>
  <c r="T2156" i="10" s="1"/>
  <c r="Z2155" i="10" l="1"/>
  <c r="F2155" i="10" s="1"/>
  <c r="V2156" i="10"/>
  <c r="W2156" i="10" s="1"/>
  <c r="U2156" i="10"/>
  <c r="X2156" i="10" l="1"/>
  <c r="N2157" i="10"/>
  <c r="O2157" i="10" s="1"/>
  <c r="S2157" i="10" s="1"/>
  <c r="T2157" i="10" s="1"/>
  <c r="Y2156" i="10"/>
  <c r="Z2156" i="10" l="1"/>
  <c r="F2156" i="10" s="1"/>
  <c r="V2157" i="10"/>
  <c r="W2157" i="10" s="1"/>
  <c r="U2157" i="10"/>
  <c r="X2157" i="10" l="1"/>
  <c r="N2158" i="10"/>
  <c r="O2158" i="10" s="1"/>
  <c r="S2158" i="10" s="1"/>
  <c r="T2158" i="10" s="1"/>
  <c r="Y2157" i="10"/>
  <c r="Z2157" i="10" l="1"/>
  <c r="F2157" i="10" s="1"/>
  <c r="V2158" i="10"/>
  <c r="W2158" i="10" s="1"/>
  <c r="U2158" i="10"/>
  <c r="X2158" i="10" l="1"/>
  <c r="N2159" i="10"/>
  <c r="O2159" i="10" s="1"/>
  <c r="S2159" i="10" s="1"/>
  <c r="T2159" i="10" s="1"/>
  <c r="Y2158" i="10"/>
  <c r="Z2158" i="10" l="1"/>
  <c r="F2158" i="10" s="1"/>
  <c r="V2159" i="10"/>
  <c r="W2159" i="10" s="1"/>
  <c r="U2159" i="10"/>
  <c r="X2159" i="10" l="1"/>
  <c r="N2160" i="10"/>
  <c r="O2160" i="10" s="1"/>
  <c r="S2160" i="10" s="1"/>
  <c r="T2160" i="10" s="1"/>
  <c r="Y2159" i="10"/>
  <c r="Z2159" i="10" l="1"/>
  <c r="F2159" i="10" s="1"/>
  <c r="V2160" i="10"/>
  <c r="W2160" i="10" s="1"/>
  <c r="U2160" i="10"/>
  <c r="X2160" i="10" l="1"/>
  <c r="N2161" i="10"/>
  <c r="O2161" i="10" s="1"/>
  <c r="S2161" i="10" s="1"/>
  <c r="T2161" i="10" s="1"/>
  <c r="Y2160" i="10"/>
  <c r="Z2160" i="10" l="1"/>
  <c r="F2160" i="10" s="1"/>
  <c r="V2161" i="10"/>
  <c r="W2161" i="10" s="1"/>
  <c r="U2161" i="10"/>
  <c r="X2161" i="10" l="1"/>
  <c r="N2162" i="10"/>
  <c r="O2162" i="10" s="1"/>
  <c r="S2162" i="10" s="1"/>
  <c r="T2162" i="10" s="1"/>
  <c r="Y2161" i="10"/>
  <c r="Z2161" i="10" l="1"/>
  <c r="F2161" i="10" s="1"/>
  <c r="V2162" i="10"/>
  <c r="W2162" i="10" s="1"/>
  <c r="U2162" i="10"/>
  <c r="X2162" i="10" l="1"/>
  <c r="N2163" i="10"/>
  <c r="O2163" i="10" s="1"/>
  <c r="S2163" i="10" s="1"/>
  <c r="T2163" i="10" s="1"/>
  <c r="Y2162" i="10"/>
  <c r="Z2162" i="10" l="1"/>
  <c r="F2162" i="10" s="1"/>
  <c r="V2163" i="10"/>
  <c r="W2163" i="10" s="1"/>
  <c r="U2163" i="10"/>
  <c r="X2163" i="10" l="1"/>
  <c r="N2164" i="10"/>
  <c r="O2164" i="10" s="1"/>
  <c r="S2164" i="10" s="1"/>
  <c r="T2164" i="10" s="1"/>
  <c r="Y2163" i="10"/>
  <c r="Z2163" i="10" l="1"/>
  <c r="F2163" i="10" s="1"/>
  <c r="V2164" i="10"/>
  <c r="W2164" i="10" s="1"/>
  <c r="U2164" i="10"/>
  <c r="X2164" i="10" l="1"/>
  <c r="N2165" i="10"/>
  <c r="O2165" i="10" s="1"/>
  <c r="S2165" i="10" s="1"/>
  <c r="T2165" i="10" s="1"/>
  <c r="Y2164" i="10"/>
  <c r="Z2164" i="10" l="1"/>
  <c r="F2164" i="10" s="1"/>
  <c r="V2165" i="10"/>
  <c r="W2165" i="10" s="1"/>
  <c r="U2165" i="10"/>
  <c r="X2165" i="10" l="1"/>
  <c r="N2166" i="10"/>
  <c r="O2166" i="10" s="1"/>
  <c r="S2166" i="10" s="1"/>
  <c r="T2166" i="10" s="1"/>
  <c r="Y2165" i="10"/>
  <c r="Z2165" i="10" l="1"/>
  <c r="F2165" i="10" s="1"/>
  <c r="V2166" i="10"/>
  <c r="W2166" i="10" s="1"/>
  <c r="U2166" i="10"/>
  <c r="X2166" i="10" l="1"/>
  <c r="N2167" i="10"/>
  <c r="O2167" i="10" s="1"/>
  <c r="S2167" i="10" s="1"/>
  <c r="T2167" i="10" s="1"/>
  <c r="Y2166" i="10"/>
  <c r="Z2166" i="10" l="1"/>
  <c r="F2166" i="10" s="1"/>
  <c r="V2167" i="10"/>
  <c r="W2167" i="10" s="1"/>
  <c r="U2167" i="10"/>
  <c r="X2167" i="10" l="1"/>
  <c r="N2168" i="10"/>
  <c r="O2168" i="10" s="1"/>
  <c r="S2168" i="10" s="1"/>
  <c r="T2168" i="10" s="1"/>
  <c r="Y2167" i="10"/>
  <c r="Z2167" i="10" l="1"/>
  <c r="F2167" i="10" s="1"/>
  <c r="V2168" i="10"/>
  <c r="W2168" i="10" s="1"/>
  <c r="U2168" i="10"/>
  <c r="X2168" i="10" l="1"/>
  <c r="N2169" i="10"/>
  <c r="O2169" i="10" s="1"/>
  <c r="S2169" i="10" s="1"/>
  <c r="T2169" i="10" s="1"/>
  <c r="Y2168" i="10"/>
  <c r="Z2168" i="10" l="1"/>
  <c r="F2168" i="10" s="1"/>
  <c r="V2169" i="10"/>
  <c r="W2169" i="10" s="1"/>
  <c r="U2169" i="10"/>
  <c r="X2169" i="10" l="1"/>
  <c r="N2170" i="10"/>
  <c r="O2170" i="10" s="1"/>
  <c r="S2170" i="10" s="1"/>
  <c r="T2170" i="10" s="1"/>
  <c r="Y2169" i="10"/>
  <c r="Z2169" i="10" l="1"/>
  <c r="F2169" i="10" s="1"/>
  <c r="V2170" i="10"/>
  <c r="W2170" i="10" s="1"/>
  <c r="U2170" i="10"/>
  <c r="X2170" i="10" l="1"/>
  <c r="N2171" i="10"/>
  <c r="O2171" i="10" s="1"/>
  <c r="S2171" i="10" s="1"/>
  <c r="T2171" i="10" s="1"/>
  <c r="Y2170" i="10"/>
  <c r="Z2170" i="10" l="1"/>
  <c r="F2170" i="10" s="1"/>
  <c r="V2171" i="10"/>
  <c r="W2171" i="10" s="1"/>
  <c r="U2171" i="10"/>
  <c r="X2171" i="10" l="1"/>
  <c r="N2172" i="10"/>
  <c r="O2172" i="10" s="1"/>
  <c r="S2172" i="10" s="1"/>
  <c r="T2172" i="10" s="1"/>
  <c r="Y2171" i="10"/>
  <c r="Z2171" i="10" l="1"/>
  <c r="F2171" i="10" s="1"/>
  <c r="V2172" i="10"/>
  <c r="W2172" i="10" s="1"/>
  <c r="U2172" i="10"/>
  <c r="X2172" i="10" l="1"/>
  <c r="N2173" i="10"/>
  <c r="O2173" i="10" s="1"/>
  <c r="S2173" i="10" s="1"/>
  <c r="T2173" i="10" s="1"/>
  <c r="Y2172" i="10"/>
  <c r="Z2172" i="10" l="1"/>
  <c r="F2172" i="10" s="1"/>
  <c r="V2173" i="10"/>
  <c r="W2173" i="10" s="1"/>
  <c r="U2173" i="10"/>
  <c r="X2173" i="10" l="1"/>
  <c r="N2174" i="10"/>
  <c r="O2174" i="10" s="1"/>
  <c r="S2174" i="10" s="1"/>
  <c r="T2174" i="10" s="1"/>
  <c r="Y2173" i="10"/>
  <c r="Z2173" i="10" l="1"/>
  <c r="F2173" i="10" s="1"/>
  <c r="V2174" i="10"/>
  <c r="W2174" i="10" s="1"/>
  <c r="U2174" i="10"/>
  <c r="X2174" i="10" l="1"/>
  <c r="N2175" i="10"/>
  <c r="O2175" i="10" s="1"/>
  <c r="S2175" i="10" s="1"/>
  <c r="T2175" i="10" s="1"/>
  <c r="Y2174" i="10"/>
  <c r="Z2174" i="10" l="1"/>
  <c r="F2174" i="10" s="1"/>
  <c r="V2175" i="10"/>
  <c r="W2175" i="10" s="1"/>
  <c r="U2175" i="10"/>
  <c r="X2175" i="10" l="1"/>
  <c r="N2176" i="10"/>
  <c r="O2176" i="10" s="1"/>
  <c r="S2176" i="10" s="1"/>
  <c r="T2176" i="10" s="1"/>
  <c r="Y2175" i="10"/>
  <c r="Z2175" i="10" l="1"/>
  <c r="F2175" i="10" s="1"/>
  <c r="V2176" i="10"/>
  <c r="W2176" i="10" s="1"/>
  <c r="U2176" i="10"/>
  <c r="X2176" i="10" l="1"/>
  <c r="N2177" i="10"/>
  <c r="O2177" i="10" s="1"/>
  <c r="S2177" i="10" s="1"/>
  <c r="T2177" i="10" s="1"/>
  <c r="Y2176" i="10"/>
  <c r="Z2176" i="10" l="1"/>
  <c r="F2176" i="10" s="1"/>
  <c r="V2177" i="10"/>
  <c r="W2177" i="10" s="1"/>
  <c r="U2177" i="10"/>
  <c r="X2177" i="10" l="1"/>
  <c r="N2178" i="10"/>
  <c r="O2178" i="10" s="1"/>
  <c r="S2178" i="10" s="1"/>
  <c r="T2178" i="10" s="1"/>
  <c r="Y2177" i="10"/>
  <c r="Z2177" i="10" l="1"/>
  <c r="F2177" i="10" s="1"/>
  <c r="V2178" i="10"/>
  <c r="W2178" i="10" s="1"/>
  <c r="U2178" i="10"/>
  <c r="X2178" i="10" l="1"/>
  <c r="N2179" i="10"/>
  <c r="O2179" i="10" s="1"/>
  <c r="S2179" i="10" s="1"/>
  <c r="T2179" i="10" s="1"/>
  <c r="Y2178" i="10"/>
  <c r="Z2178" i="10" l="1"/>
  <c r="F2178" i="10" s="1"/>
  <c r="V2179" i="10"/>
  <c r="W2179" i="10" s="1"/>
  <c r="U2179" i="10"/>
  <c r="X2179" i="10" l="1"/>
  <c r="N2180" i="10"/>
  <c r="O2180" i="10" s="1"/>
  <c r="S2180" i="10" s="1"/>
  <c r="T2180" i="10" s="1"/>
  <c r="Y2179" i="10"/>
  <c r="Z2179" i="10" l="1"/>
  <c r="F2179" i="10" s="1"/>
  <c r="V2180" i="10"/>
  <c r="W2180" i="10" s="1"/>
  <c r="U2180" i="10"/>
  <c r="X2180" i="10" l="1"/>
  <c r="N2181" i="10"/>
  <c r="O2181" i="10" s="1"/>
  <c r="S2181" i="10" s="1"/>
  <c r="T2181" i="10" s="1"/>
  <c r="Y2180" i="10"/>
  <c r="Z2180" i="10" l="1"/>
  <c r="F2180" i="10" s="1"/>
  <c r="V2181" i="10"/>
  <c r="W2181" i="10" s="1"/>
  <c r="U2181" i="10"/>
  <c r="X2181" i="10" l="1"/>
  <c r="N2182" i="10"/>
  <c r="O2182" i="10" s="1"/>
  <c r="S2182" i="10" s="1"/>
  <c r="T2182" i="10" s="1"/>
  <c r="Y2181" i="10"/>
  <c r="Z2181" i="10" l="1"/>
  <c r="F2181" i="10" s="1"/>
  <c r="V2182" i="10"/>
  <c r="W2182" i="10" s="1"/>
  <c r="U2182" i="10"/>
  <c r="X2182" i="10" l="1"/>
  <c r="N2183" i="10"/>
  <c r="O2183" i="10" s="1"/>
  <c r="S2183" i="10" s="1"/>
  <c r="T2183" i="10" s="1"/>
  <c r="Y2182" i="10"/>
  <c r="Z2182" i="10" l="1"/>
  <c r="F2182" i="10" s="1"/>
  <c r="V2183" i="10"/>
  <c r="W2183" i="10" s="1"/>
  <c r="U2183" i="10"/>
  <c r="X2183" i="10" l="1"/>
  <c r="N2184" i="10"/>
  <c r="O2184" i="10" s="1"/>
  <c r="S2184" i="10" s="1"/>
  <c r="T2184" i="10" s="1"/>
  <c r="Y2183" i="10"/>
  <c r="Z2183" i="10" l="1"/>
  <c r="F2183" i="10" s="1"/>
  <c r="V2184" i="10"/>
  <c r="W2184" i="10" s="1"/>
  <c r="U2184" i="10"/>
  <c r="X2184" i="10" l="1"/>
  <c r="N2185" i="10"/>
  <c r="O2185" i="10" s="1"/>
  <c r="S2185" i="10" s="1"/>
  <c r="T2185" i="10" s="1"/>
  <c r="Y2184" i="10"/>
  <c r="Z2184" i="10" l="1"/>
  <c r="F2184" i="10" s="1"/>
  <c r="V2185" i="10"/>
  <c r="W2185" i="10" s="1"/>
  <c r="U2185" i="10"/>
  <c r="X2185" i="10" l="1"/>
  <c r="N2186" i="10"/>
  <c r="O2186" i="10" s="1"/>
  <c r="S2186" i="10" s="1"/>
  <c r="T2186" i="10" s="1"/>
  <c r="Y2185" i="10"/>
  <c r="Z2185" i="10" l="1"/>
  <c r="F2185" i="10" s="1"/>
  <c r="V2186" i="10"/>
  <c r="W2186" i="10" s="1"/>
  <c r="U2186" i="10"/>
  <c r="X2186" i="10" l="1"/>
  <c r="N2187" i="10"/>
  <c r="O2187" i="10" s="1"/>
  <c r="S2187" i="10" s="1"/>
  <c r="T2187" i="10" s="1"/>
  <c r="Y2186" i="10"/>
  <c r="Z2186" i="10" l="1"/>
  <c r="F2186" i="10" s="1"/>
  <c r="V2187" i="10"/>
  <c r="W2187" i="10" s="1"/>
  <c r="U2187" i="10"/>
  <c r="X2187" i="10" l="1"/>
  <c r="N2188" i="10"/>
  <c r="O2188" i="10" s="1"/>
  <c r="S2188" i="10" s="1"/>
  <c r="T2188" i="10" s="1"/>
  <c r="Y2187" i="10"/>
  <c r="Z2187" i="10" l="1"/>
  <c r="F2187" i="10" s="1"/>
  <c r="V2188" i="10"/>
  <c r="W2188" i="10" s="1"/>
  <c r="U2188" i="10"/>
  <c r="X2188" i="10" l="1"/>
  <c r="N2189" i="10"/>
  <c r="O2189" i="10" s="1"/>
  <c r="S2189" i="10" s="1"/>
  <c r="T2189" i="10" s="1"/>
  <c r="Y2188" i="10"/>
  <c r="Z2188" i="10" l="1"/>
  <c r="F2188" i="10" s="1"/>
  <c r="V2189" i="10"/>
  <c r="W2189" i="10" s="1"/>
  <c r="U2189" i="10"/>
  <c r="X2189" i="10" l="1"/>
  <c r="N2190" i="10"/>
  <c r="O2190" i="10" s="1"/>
  <c r="S2190" i="10" s="1"/>
  <c r="T2190" i="10" s="1"/>
  <c r="Y2189" i="10"/>
  <c r="Z2189" i="10" l="1"/>
  <c r="F2189" i="10" s="1"/>
  <c r="V2190" i="10"/>
  <c r="W2190" i="10" s="1"/>
  <c r="U2190" i="10"/>
  <c r="X2190" i="10" l="1"/>
  <c r="N2191" i="10"/>
  <c r="O2191" i="10" s="1"/>
  <c r="S2191" i="10" s="1"/>
  <c r="T2191" i="10" s="1"/>
  <c r="Y2190" i="10"/>
  <c r="Z2190" i="10" l="1"/>
  <c r="F2190" i="10" s="1"/>
  <c r="V2191" i="10"/>
  <c r="W2191" i="10" s="1"/>
  <c r="U2191" i="10"/>
  <c r="X2191" i="10" l="1"/>
  <c r="N2192" i="10"/>
  <c r="O2192" i="10" s="1"/>
  <c r="S2192" i="10" s="1"/>
  <c r="T2192" i="10" s="1"/>
  <c r="Y2191" i="10"/>
  <c r="Z2191" i="10" l="1"/>
  <c r="F2191" i="10" s="1"/>
  <c r="V2192" i="10"/>
  <c r="W2192" i="10" s="1"/>
  <c r="U2192" i="10"/>
  <c r="X2192" i="10" l="1"/>
  <c r="N2193" i="10"/>
  <c r="O2193" i="10" s="1"/>
  <c r="S2193" i="10" s="1"/>
  <c r="T2193" i="10" s="1"/>
  <c r="Y2192" i="10"/>
  <c r="Z2192" i="10" l="1"/>
  <c r="F2192" i="10" s="1"/>
  <c r="V2193" i="10"/>
  <c r="W2193" i="10" s="1"/>
  <c r="U2193" i="10"/>
  <c r="X2193" i="10" l="1"/>
  <c r="Y2193" i="10"/>
  <c r="N2194" i="10"/>
  <c r="O2194" i="10" s="1"/>
  <c r="S2194" i="10" s="1"/>
  <c r="T2194" i="10" s="1"/>
  <c r="Z2193" i="10" l="1"/>
  <c r="F2193" i="10" s="1"/>
  <c r="V2194" i="10"/>
  <c r="W2194" i="10" s="1"/>
  <c r="U2194" i="10"/>
  <c r="X2194" i="10" l="1"/>
  <c r="N2195" i="10"/>
  <c r="O2195" i="10" s="1"/>
  <c r="S2195" i="10" s="1"/>
  <c r="T2195" i="10" s="1"/>
  <c r="Y2194" i="10"/>
  <c r="Z2194" i="10" l="1"/>
  <c r="F2194" i="10" s="1"/>
  <c r="V2195" i="10"/>
  <c r="W2195" i="10" s="1"/>
  <c r="U2195" i="10"/>
  <c r="X2195" i="10" l="1"/>
  <c r="N2196" i="10"/>
  <c r="O2196" i="10" s="1"/>
  <c r="S2196" i="10" s="1"/>
  <c r="T2196" i="10" s="1"/>
  <c r="Y2195" i="10"/>
  <c r="Z2195" i="10" l="1"/>
  <c r="F2195" i="10" s="1"/>
  <c r="V2196" i="10"/>
  <c r="W2196" i="10" s="1"/>
  <c r="U2196" i="10"/>
  <c r="X2196" i="10" l="1"/>
  <c r="N2197" i="10"/>
  <c r="O2197" i="10" s="1"/>
  <c r="S2197" i="10" s="1"/>
  <c r="T2197" i="10" s="1"/>
  <c r="Y2196" i="10"/>
  <c r="Z2196" i="10" l="1"/>
  <c r="F2196" i="10" s="1"/>
  <c r="V2197" i="10"/>
  <c r="W2197" i="10" s="1"/>
  <c r="U2197" i="10"/>
  <c r="X2197" i="10" l="1"/>
  <c r="N2198" i="10"/>
  <c r="O2198" i="10" s="1"/>
  <c r="S2198" i="10" s="1"/>
  <c r="T2198" i="10" s="1"/>
  <c r="Y2197" i="10"/>
  <c r="Z2197" i="10" l="1"/>
  <c r="F2197" i="10" s="1"/>
  <c r="V2198" i="10"/>
  <c r="W2198" i="10" s="1"/>
  <c r="U2198" i="10"/>
  <c r="X2198" i="10" l="1"/>
  <c r="N2199" i="10"/>
  <c r="O2199" i="10" s="1"/>
  <c r="S2199" i="10" s="1"/>
  <c r="T2199" i="10" s="1"/>
  <c r="Y2198" i="10"/>
  <c r="Z2198" i="10" l="1"/>
  <c r="F2198" i="10" s="1"/>
  <c r="V2199" i="10"/>
  <c r="W2199" i="10" s="1"/>
  <c r="U2199" i="10"/>
  <c r="X2199" i="10" l="1"/>
  <c r="N2200" i="10"/>
  <c r="O2200" i="10" s="1"/>
  <c r="S2200" i="10" s="1"/>
  <c r="T2200" i="10" s="1"/>
  <c r="Y2199" i="10"/>
  <c r="Z2199" i="10" l="1"/>
  <c r="F2199" i="10" s="1"/>
  <c r="V2200" i="10"/>
  <c r="W2200" i="10" s="1"/>
  <c r="U2200" i="10"/>
  <c r="X2200" i="10" l="1"/>
  <c r="N2201" i="10"/>
  <c r="O2201" i="10" s="1"/>
  <c r="S2201" i="10" s="1"/>
  <c r="T2201" i="10" s="1"/>
  <c r="Y2200" i="10"/>
  <c r="Z2200" i="10" l="1"/>
  <c r="F2200" i="10" s="1"/>
  <c r="V2201" i="10"/>
  <c r="W2201" i="10" s="1"/>
  <c r="U2201" i="10"/>
  <c r="X2201" i="10" l="1"/>
  <c r="N2202" i="10"/>
  <c r="O2202" i="10" s="1"/>
  <c r="S2202" i="10" s="1"/>
  <c r="T2202" i="10" s="1"/>
  <c r="Y2201" i="10"/>
  <c r="Z2201" i="10" l="1"/>
  <c r="F2201" i="10" s="1"/>
  <c r="V2202" i="10"/>
  <c r="W2202" i="10" s="1"/>
  <c r="U2202" i="10"/>
  <c r="X2202" i="10" l="1"/>
  <c r="N2203" i="10"/>
  <c r="O2203" i="10" s="1"/>
  <c r="S2203" i="10" s="1"/>
  <c r="T2203" i="10" s="1"/>
  <c r="Y2202" i="10"/>
  <c r="Z2202" i="10" l="1"/>
  <c r="F2202" i="10" s="1"/>
  <c r="V2203" i="10"/>
  <c r="W2203" i="10" s="1"/>
  <c r="U2203" i="10"/>
  <c r="X2203" i="10" l="1"/>
  <c r="N2204" i="10"/>
  <c r="O2204" i="10" s="1"/>
  <c r="S2204" i="10" s="1"/>
  <c r="T2204" i="10" s="1"/>
  <c r="Y2203" i="10"/>
  <c r="Z2203" i="10" l="1"/>
  <c r="F2203" i="10" s="1"/>
  <c r="V2204" i="10"/>
  <c r="W2204" i="10" s="1"/>
  <c r="U2204" i="10"/>
  <c r="X2204" i="10" l="1"/>
  <c r="N2205" i="10"/>
  <c r="O2205" i="10" s="1"/>
  <c r="S2205" i="10" s="1"/>
  <c r="T2205" i="10" s="1"/>
  <c r="Y2204" i="10"/>
  <c r="Z2204" i="10" l="1"/>
  <c r="F2204" i="10" s="1"/>
  <c r="V2205" i="10"/>
  <c r="W2205" i="10" s="1"/>
  <c r="U2205" i="10"/>
  <c r="X2205" i="10" l="1"/>
  <c r="N2206" i="10"/>
  <c r="O2206" i="10" s="1"/>
  <c r="S2206" i="10" s="1"/>
  <c r="T2206" i="10" s="1"/>
  <c r="Y2205" i="10"/>
  <c r="Z2205" i="10" l="1"/>
  <c r="F2205" i="10" s="1"/>
  <c r="V2206" i="10"/>
  <c r="W2206" i="10" s="1"/>
  <c r="U2206" i="10"/>
  <c r="X2206" i="10" l="1"/>
  <c r="N2207" i="10"/>
  <c r="O2207" i="10" s="1"/>
  <c r="S2207" i="10" s="1"/>
  <c r="T2207" i="10" s="1"/>
  <c r="Y2206" i="10"/>
  <c r="Z2206" i="10" l="1"/>
  <c r="F2206" i="10" s="1"/>
  <c r="V2207" i="10"/>
  <c r="W2207" i="10" s="1"/>
  <c r="U2207" i="10"/>
  <c r="X2207" i="10" l="1"/>
  <c r="N2208" i="10"/>
  <c r="O2208" i="10" s="1"/>
  <c r="S2208" i="10" s="1"/>
  <c r="T2208" i="10" s="1"/>
  <c r="Y2207" i="10"/>
  <c r="Z2207" i="10" l="1"/>
  <c r="F2207" i="10" s="1"/>
  <c r="V2208" i="10"/>
  <c r="W2208" i="10" s="1"/>
  <c r="U2208" i="10"/>
  <c r="X2208" i="10" l="1"/>
  <c r="N2209" i="10"/>
  <c r="O2209" i="10" s="1"/>
  <c r="S2209" i="10" s="1"/>
  <c r="T2209" i="10" s="1"/>
  <c r="Y2208" i="10"/>
  <c r="Z2208" i="10" l="1"/>
  <c r="F2208" i="10" s="1"/>
  <c r="V2209" i="10"/>
  <c r="W2209" i="10" s="1"/>
  <c r="U2209" i="10"/>
  <c r="X2209" i="10" l="1"/>
  <c r="N2210" i="10"/>
  <c r="O2210" i="10" s="1"/>
  <c r="S2210" i="10" s="1"/>
  <c r="T2210" i="10" s="1"/>
  <c r="Y2209" i="10"/>
  <c r="Z2209" i="10" l="1"/>
  <c r="F2209" i="10" s="1"/>
  <c r="V2210" i="10"/>
  <c r="W2210" i="10" s="1"/>
  <c r="U2210" i="10"/>
  <c r="X2210" i="10" l="1"/>
  <c r="N2211" i="10"/>
  <c r="O2211" i="10" s="1"/>
  <c r="S2211" i="10" s="1"/>
  <c r="T2211" i="10" s="1"/>
  <c r="Y2210" i="10"/>
  <c r="Z2210" i="10" l="1"/>
  <c r="F2210" i="10" s="1"/>
  <c r="V2211" i="10"/>
  <c r="W2211" i="10" s="1"/>
  <c r="U2211" i="10"/>
  <c r="X2211" i="10" l="1"/>
  <c r="Y2211" i="10"/>
  <c r="N2212" i="10"/>
  <c r="O2212" i="10" s="1"/>
  <c r="S2212" i="10" s="1"/>
  <c r="T2212" i="10" s="1"/>
  <c r="Z2211" i="10" l="1"/>
  <c r="F2211" i="10" s="1"/>
  <c r="V2212" i="10"/>
  <c r="W2212" i="10" s="1"/>
  <c r="U2212" i="10"/>
  <c r="X2212" i="10" l="1"/>
  <c r="N2213" i="10"/>
  <c r="O2213" i="10" s="1"/>
  <c r="S2213" i="10" s="1"/>
  <c r="T2213" i="10" s="1"/>
  <c r="Y2212" i="10"/>
  <c r="Z2212" i="10" l="1"/>
  <c r="F2212" i="10" s="1"/>
  <c r="V2213" i="10"/>
  <c r="W2213" i="10" s="1"/>
  <c r="U2213" i="10"/>
  <c r="X2213" i="10" l="1"/>
  <c r="N2214" i="10"/>
  <c r="O2214" i="10" s="1"/>
  <c r="S2214" i="10" s="1"/>
  <c r="T2214" i="10" s="1"/>
  <c r="Y2213" i="10"/>
  <c r="Z2213" i="10" l="1"/>
  <c r="F2213" i="10" s="1"/>
  <c r="V2214" i="10"/>
  <c r="W2214" i="10" s="1"/>
  <c r="U2214" i="10"/>
  <c r="X2214" i="10" l="1"/>
  <c r="N2215" i="10"/>
  <c r="O2215" i="10" s="1"/>
  <c r="S2215" i="10" s="1"/>
  <c r="T2215" i="10" s="1"/>
  <c r="Y2214" i="10"/>
  <c r="Z2214" i="10" l="1"/>
  <c r="F2214" i="10" s="1"/>
  <c r="V2215" i="10"/>
  <c r="W2215" i="10" s="1"/>
  <c r="U2215" i="10"/>
  <c r="X2215" i="10" l="1"/>
  <c r="N2216" i="10"/>
  <c r="O2216" i="10" s="1"/>
  <c r="S2216" i="10" s="1"/>
  <c r="T2216" i="10" s="1"/>
  <c r="Y2215" i="10"/>
  <c r="Z2215" i="10" l="1"/>
  <c r="F2215" i="10" s="1"/>
  <c r="V2216" i="10"/>
  <c r="W2216" i="10" s="1"/>
  <c r="U2216" i="10"/>
  <c r="X2216" i="10" l="1"/>
  <c r="Y2216" i="10"/>
  <c r="N2217" i="10"/>
  <c r="O2217" i="10" s="1"/>
  <c r="S2217" i="10" s="1"/>
  <c r="T2217" i="10" s="1"/>
  <c r="Z2216" i="10" l="1"/>
  <c r="F2216" i="10" s="1"/>
  <c r="V2217" i="10"/>
  <c r="W2217" i="10" s="1"/>
  <c r="U2217" i="10"/>
  <c r="X2217" i="10" l="1"/>
  <c r="N2218" i="10"/>
  <c r="O2218" i="10" s="1"/>
  <c r="S2218" i="10" s="1"/>
  <c r="T2218" i="10" s="1"/>
  <c r="Y2217" i="10"/>
  <c r="Z2217" i="10" l="1"/>
  <c r="F2217" i="10" s="1"/>
  <c r="V2218" i="10"/>
  <c r="W2218" i="10" s="1"/>
  <c r="U2218" i="10"/>
  <c r="X2218" i="10" l="1"/>
  <c r="N2219" i="10"/>
  <c r="O2219" i="10" s="1"/>
  <c r="S2219" i="10" s="1"/>
  <c r="T2219" i="10" s="1"/>
  <c r="Y2218" i="10"/>
  <c r="Z2218" i="10" l="1"/>
  <c r="F2218" i="10" s="1"/>
  <c r="V2219" i="10"/>
  <c r="W2219" i="10" s="1"/>
  <c r="U2219" i="10"/>
  <c r="X2219" i="10" l="1"/>
  <c r="N2220" i="10"/>
  <c r="O2220" i="10" s="1"/>
  <c r="S2220" i="10" s="1"/>
  <c r="T2220" i="10" s="1"/>
  <c r="Y2219" i="10"/>
  <c r="Z2219" i="10" l="1"/>
  <c r="F2219" i="10" s="1"/>
  <c r="V2220" i="10"/>
  <c r="W2220" i="10" s="1"/>
  <c r="U2220" i="10"/>
  <c r="X2220" i="10" l="1"/>
  <c r="N2221" i="10"/>
  <c r="O2221" i="10" s="1"/>
  <c r="S2221" i="10" s="1"/>
  <c r="T2221" i="10" s="1"/>
  <c r="Y2220" i="10"/>
  <c r="Z2220" i="10" l="1"/>
  <c r="F2220" i="10" s="1"/>
  <c r="V2221" i="10"/>
  <c r="W2221" i="10" s="1"/>
  <c r="U2221" i="10"/>
  <c r="X2221" i="10" l="1"/>
  <c r="N2222" i="10"/>
  <c r="O2222" i="10" s="1"/>
  <c r="S2222" i="10" s="1"/>
  <c r="T2222" i="10" s="1"/>
  <c r="Y2221" i="10"/>
  <c r="Z2221" i="10" l="1"/>
  <c r="F2221" i="10" s="1"/>
  <c r="V2222" i="10"/>
  <c r="W2222" i="10" s="1"/>
  <c r="U2222" i="10"/>
  <c r="X2222" i="10" l="1"/>
  <c r="N2223" i="10"/>
  <c r="O2223" i="10" s="1"/>
  <c r="S2223" i="10" s="1"/>
  <c r="T2223" i="10" s="1"/>
  <c r="Y2222" i="10"/>
  <c r="Z2222" i="10" l="1"/>
  <c r="F2222" i="10" s="1"/>
  <c r="V2223" i="10"/>
  <c r="W2223" i="10" s="1"/>
  <c r="U2223" i="10"/>
  <c r="X2223" i="10" l="1"/>
  <c r="N2224" i="10"/>
  <c r="O2224" i="10" s="1"/>
  <c r="S2224" i="10" s="1"/>
  <c r="T2224" i="10" s="1"/>
  <c r="Y2223" i="10"/>
  <c r="Z2223" i="10" l="1"/>
  <c r="F2223" i="10" s="1"/>
  <c r="V2224" i="10"/>
  <c r="W2224" i="10" s="1"/>
  <c r="U2224" i="10"/>
  <c r="X2224" i="10" l="1"/>
  <c r="N2225" i="10"/>
  <c r="O2225" i="10" s="1"/>
  <c r="S2225" i="10" s="1"/>
  <c r="T2225" i="10" s="1"/>
  <c r="Y2224" i="10"/>
  <c r="Z2224" i="10" l="1"/>
  <c r="F2224" i="10" s="1"/>
  <c r="V2225" i="10"/>
  <c r="W2225" i="10" s="1"/>
  <c r="U2225" i="10"/>
  <c r="X2225" i="10" l="1"/>
  <c r="Y2225" i="10"/>
  <c r="N2226" i="10"/>
  <c r="O2226" i="10" s="1"/>
  <c r="S2226" i="10" s="1"/>
  <c r="T2226" i="10" s="1"/>
  <c r="Z2225" i="10" l="1"/>
  <c r="F2225" i="10" s="1"/>
  <c r="V2226" i="10"/>
  <c r="W2226" i="10" s="1"/>
  <c r="U2226" i="10"/>
  <c r="X2226" i="10" l="1"/>
  <c r="N2227" i="10"/>
  <c r="O2227" i="10" s="1"/>
  <c r="S2227" i="10" s="1"/>
  <c r="T2227" i="10" s="1"/>
  <c r="Y2226" i="10"/>
  <c r="Z2226" i="10" l="1"/>
  <c r="F2226" i="10" s="1"/>
  <c r="V2227" i="10"/>
  <c r="W2227" i="10" s="1"/>
  <c r="U2227" i="10"/>
  <c r="X2227" i="10" l="1"/>
  <c r="N2228" i="10"/>
  <c r="O2228" i="10" s="1"/>
  <c r="S2228" i="10" s="1"/>
  <c r="T2228" i="10" s="1"/>
  <c r="Y2227" i="10"/>
  <c r="Z2227" i="10" l="1"/>
  <c r="F2227" i="10" s="1"/>
  <c r="V2228" i="10"/>
  <c r="W2228" i="10" s="1"/>
  <c r="U2228" i="10"/>
  <c r="X2228" i="10" l="1"/>
  <c r="N2229" i="10"/>
  <c r="O2229" i="10" s="1"/>
  <c r="S2229" i="10" s="1"/>
  <c r="T2229" i="10" s="1"/>
  <c r="Y2228" i="10"/>
  <c r="Z2228" i="10" l="1"/>
  <c r="F2228" i="10" s="1"/>
  <c r="V2229" i="10"/>
  <c r="W2229" i="10" s="1"/>
  <c r="U2229" i="10"/>
  <c r="X2229" i="10" l="1"/>
  <c r="N2230" i="10"/>
  <c r="O2230" i="10" s="1"/>
  <c r="S2230" i="10" s="1"/>
  <c r="T2230" i="10" s="1"/>
  <c r="Y2229" i="10"/>
  <c r="Z2229" i="10" l="1"/>
  <c r="F2229" i="10" s="1"/>
  <c r="V2230" i="10"/>
  <c r="W2230" i="10" s="1"/>
  <c r="U2230" i="10"/>
  <c r="X2230" i="10" l="1"/>
  <c r="N2231" i="10"/>
  <c r="O2231" i="10" s="1"/>
  <c r="S2231" i="10" s="1"/>
  <c r="T2231" i="10" s="1"/>
  <c r="Y2230" i="10"/>
  <c r="Z2230" i="10" l="1"/>
  <c r="F2230" i="10" s="1"/>
  <c r="V2231" i="10"/>
  <c r="W2231" i="10" s="1"/>
  <c r="U2231" i="10"/>
  <c r="X2231" i="10" l="1"/>
  <c r="N2232" i="10"/>
  <c r="O2232" i="10" s="1"/>
  <c r="S2232" i="10" s="1"/>
  <c r="T2232" i="10" s="1"/>
  <c r="Y2231" i="10"/>
  <c r="Z2231" i="10" l="1"/>
  <c r="F2231" i="10" s="1"/>
  <c r="V2232" i="10"/>
  <c r="W2232" i="10" s="1"/>
  <c r="U2232" i="10"/>
  <c r="X2232" i="10" l="1"/>
  <c r="N2233" i="10"/>
  <c r="O2233" i="10" s="1"/>
  <c r="S2233" i="10" s="1"/>
  <c r="T2233" i="10" s="1"/>
  <c r="Y2232" i="10"/>
  <c r="Z2232" i="10" l="1"/>
  <c r="F2232" i="10" s="1"/>
  <c r="V2233" i="10"/>
  <c r="W2233" i="10" s="1"/>
  <c r="U2233" i="10"/>
  <c r="X2233" i="10" l="1"/>
  <c r="N2234" i="10"/>
  <c r="O2234" i="10" s="1"/>
  <c r="S2234" i="10" s="1"/>
  <c r="T2234" i="10" s="1"/>
  <c r="Y2233" i="10"/>
  <c r="Z2233" i="10" l="1"/>
  <c r="F2233" i="10" s="1"/>
  <c r="V2234" i="10"/>
  <c r="W2234" i="10" s="1"/>
  <c r="U2234" i="10"/>
  <c r="X2234" i="10" l="1"/>
  <c r="N2235" i="10"/>
  <c r="O2235" i="10" s="1"/>
  <c r="S2235" i="10" s="1"/>
  <c r="T2235" i="10" s="1"/>
  <c r="Y2234" i="10"/>
  <c r="Z2234" i="10" l="1"/>
  <c r="F2234" i="10" s="1"/>
  <c r="V2235" i="10"/>
  <c r="W2235" i="10" s="1"/>
  <c r="U2235" i="10"/>
  <c r="X2235" i="10" l="1"/>
  <c r="N2236" i="10"/>
  <c r="O2236" i="10" s="1"/>
  <c r="S2236" i="10" s="1"/>
  <c r="T2236" i="10" s="1"/>
  <c r="Y2235" i="10"/>
  <c r="Z2235" i="10" l="1"/>
  <c r="F2235" i="10" s="1"/>
  <c r="V2236" i="10"/>
  <c r="W2236" i="10" s="1"/>
  <c r="U2236" i="10"/>
  <c r="X2236" i="10" l="1"/>
  <c r="N2237" i="10"/>
  <c r="O2237" i="10" s="1"/>
  <c r="S2237" i="10" s="1"/>
  <c r="T2237" i="10" s="1"/>
  <c r="Y2236" i="10"/>
  <c r="Z2236" i="10" l="1"/>
  <c r="F2236" i="10" s="1"/>
  <c r="V2237" i="10"/>
  <c r="W2237" i="10" s="1"/>
  <c r="U2237" i="10"/>
  <c r="X2237" i="10" l="1"/>
  <c r="N2238" i="10"/>
  <c r="O2238" i="10" s="1"/>
  <c r="S2238" i="10" s="1"/>
  <c r="T2238" i="10" s="1"/>
  <c r="Y2237" i="10"/>
  <c r="Z2237" i="10" l="1"/>
  <c r="F2237" i="10" s="1"/>
  <c r="V2238" i="10"/>
  <c r="W2238" i="10" s="1"/>
  <c r="U2238" i="10"/>
  <c r="X2238" i="10" l="1"/>
  <c r="N2239" i="10"/>
  <c r="O2239" i="10" s="1"/>
  <c r="S2239" i="10" s="1"/>
  <c r="T2239" i="10" s="1"/>
  <c r="Y2238" i="10"/>
  <c r="Z2238" i="10" l="1"/>
  <c r="F2238" i="10" s="1"/>
  <c r="V2239" i="10"/>
  <c r="W2239" i="10" s="1"/>
  <c r="U2239" i="10"/>
  <c r="X2239" i="10" l="1"/>
  <c r="Y2239" i="10"/>
  <c r="N2240" i="10"/>
  <c r="O2240" i="10" s="1"/>
  <c r="S2240" i="10" s="1"/>
  <c r="T2240" i="10" s="1"/>
  <c r="Z2239" i="10" l="1"/>
  <c r="F2239" i="10" s="1"/>
  <c r="V2240" i="10"/>
  <c r="W2240" i="10" s="1"/>
  <c r="U2240" i="10"/>
  <c r="X2240" i="10" l="1"/>
  <c r="N2241" i="10"/>
  <c r="O2241" i="10" s="1"/>
  <c r="S2241" i="10" s="1"/>
  <c r="T2241" i="10" s="1"/>
  <c r="Y2240" i="10"/>
  <c r="Z2240" i="10" l="1"/>
  <c r="F2240" i="10" s="1"/>
  <c r="V2241" i="10"/>
  <c r="W2241" i="10" s="1"/>
  <c r="U2241" i="10"/>
  <c r="X2241" i="10" l="1"/>
  <c r="N2242" i="10"/>
  <c r="O2242" i="10" s="1"/>
  <c r="S2242" i="10" s="1"/>
  <c r="T2242" i="10" s="1"/>
  <c r="Y2241" i="10"/>
  <c r="Z2241" i="10" l="1"/>
  <c r="F2241" i="10" s="1"/>
  <c r="V2242" i="10"/>
  <c r="W2242" i="10" s="1"/>
  <c r="U2242" i="10"/>
  <c r="X2242" i="10" l="1"/>
  <c r="N2243" i="10"/>
  <c r="O2243" i="10" s="1"/>
  <c r="S2243" i="10" s="1"/>
  <c r="T2243" i="10" s="1"/>
  <c r="Y2242" i="10"/>
  <c r="Z2242" i="10" l="1"/>
  <c r="F2242" i="10" s="1"/>
  <c r="V2243" i="10"/>
  <c r="W2243" i="10" s="1"/>
  <c r="U2243" i="10"/>
  <c r="X2243" i="10" l="1"/>
  <c r="N2244" i="10"/>
  <c r="O2244" i="10" s="1"/>
  <c r="S2244" i="10" s="1"/>
  <c r="T2244" i="10" s="1"/>
  <c r="Y2243" i="10"/>
  <c r="Z2243" i="10" l="1"/>
  <c r="F2243" i="10" s="1"/>
  <c r="V2244" i="10"/>
  <c r="W2244" i="10" s="1"/>
  <c r="U2244" i="10"/>
  <c r="X2244" i="10" l="1"/>
  <c r="N2245" i="10"/>
  <c r="O2245" i="10" s="1"/>
  <c r="S2245" i="10" s="1"/>
  <c r="T2245" i="10" s="1"/>
  <c r="Y2244" i="10"/>
  <c r="Z2244" i="10" l="1"/>
  <c r="F2244" i="10" s="1"/>
  <c r="V2245" i="10"/>
  <c r="W2245" i="10" s="1"/>
  <c r="U2245" i="10"/>
  <c r="X2245" i="10" l="1"/>
  <c r="N2246" i="10"/>
  <c r="O2246" i="10" s="1"/>
  <c r="S2246" i="10" s="1"/>
  <c r="T2246" i="10" s="1"/>
  <c r="Y2245" i="10"/>
  <c r="Z2245" i="10" l="1"/>
  <c r="F2245" i="10" s="1"/>
  <c r="V2246" i="10"/>
  <c r="W2246" i="10" s="1"/>
  <c r="U2246" i="10"/>
  <c r="X2246" i="10" l="1"/>
  <c r="N2247" i="10"/>
  <c r="O2247" i="10" s="1"/>
  <c r="S2247" i="10" s="1"/>
  <c r="T2247" i="10" s="1"/>
  <c r="Y2246" i="10"/>
  <c r="Z2246" i="10" l="1"/>
  <c r="F2246" i="10" s="1"/>
  <c r="V2247" i="10"/>
  <c r="W2247" i="10" s="1"/>
  <c r="U2247" i="10"/>
  <c r="X2247" i="10" l="1"/>
  <c r="N2248" i="10"/>
  <c r="O2248" i="10" s="1"/>
  <c r="S2248" i="10" s="1"/>
  <c r="T2248" i="10" s="1"/>
  <c r="Y2247" i="10"/>
  <c r="Z2247" i="10" l="1"/>
  <c r="F2247" i="10" s="1"/>
  <c r="V2248" i="10"/>
  <c r="W2248" i="10" s="1"/>
  <c r="U2248" i="10"/>
  <c r="X2248" i="10" l="1"/>
  <c r="N2249" i="10"/>
  <c r="O2249" i="10" s="1"/>
  <c r="S2249" i="10" s="1"/>
  <c r="T2249" i="10" s="1"/>
  <c r="Y2248" i="10"/>
  <c r="Z2248" i="10" l="1"/>
  <c r="F2248" i="10" s="1"/>
  <c r="V2249" i="10"/>
  <c r="W2249" i="10" s="1"/>
  <c r="U2249" i="10"/>
  <c r="X2249" i="10" l="1"/>
  <c r="N2250" i="10"/>
  <c r="O2250" i="10" s="1"/>
  <c r="S2250" i="10" s="1"/>
  <c r="T2250" i="10" s="1"/>
  <c r="Y2249" i="10"/>
  <c r="Z2249" i="10" l="1"/>
  <c r="F2249" i="10" s="1"/>
  <c r="V2250" i="10"/>
  <c r="W2250" i="10" s="1"/>
  <c r="U2250" i="10"/>
  <c r="X2250" i="10" l="1"/>
  <c r="N2251" i="10"/>
  <c r="O2251" i="10" s="1"/>
  <c r="S2251" i="10" s="1"/>
  <c r="T2251" i="10" s="1"/>
  <c r="Y2250" i="10"/>
  <c r="Z2250" i="10" l="1"/>
  <c r="F2250" i="10" s="1"/>
  <c r="V2251" i="10"/>
  <c r="W2251" i="10" s="1"/>
  <c r="U2251" i="10"/>
  <c r="X2251" i="10" l="1"/>
  <c r="N2252" i="10"/>
  <c r="O2252" i="10" s="1"/>
  <c r="S2252" i="10" s="1"/>
  <c r="T2252" i="10" s="1"/>
  <c r="Y2251" i="10"/>
  <c r="Z2251" i="10" l="1"/>
  <c r="F2251" i="10" s="1"/>
  <c r="V2252" i="10"/>
  <c r="W2252" i="10" s="1"/>
  <c r="U2252" i="10"/>
  <c r="X2252" i="10" l="1"/>
  <c r="N2253" i="10"/>
  <c r="O2253" i="10" s="1"/>
  <c r="S2253" i="10" s="1"/>
  <c r="T2253" i="10" s="1"/>
  <c r="Y2252" i="10"/>
  <c r="Z2252" i="10" l="1"/>
  <c r="F2252" i="10" s="1"/>
  <c r="V2253" i="10"/>
  <c r="W2253" i="10" s="1"/>
  <c r="U2253" i="10"/>
  <c r="X2253" i="10" l="1"/>
  <c r="N2254" i="10"/>
  <c r="O2254" i="10" s="1"/>
  <c r="S2254" i="10" s="1"/>
  <c r="T2254" i="10" s="1"/>
  <c r="Y2253" i="10"/>
  <c r="Z2253" i="10" l="1"/>
  <c r="F2253" i="10" s="1"/>
  <c r="V2254" i="10"/>
  <c r="W2254" i="10" s="1"/>
  <c r="U2254" i="10"/>
  <c r="X2254" i="10" l="1"/>
  <c r="N2255" i="10"/>
  <c r="O2255" i="10" s="1"/>
  <c r="S2255" i="10" s="1"/>
  <c r="T2255" i="10" s="1"/>
  <c r="Y2254" i="10"/>
  <c r="Z2254" i="10" l="1"/>
  <c r="F2254" i="10" s="1"/>
  <c r="V2255" i="10"/>
  <c r="W2255" i="10" s="1"/>
  <c r="U2255" i="10"/>
  <c r="X2255" i="10" l="1"/>
  <c r="N2256" i="10"/>
  <c r="O2256" i="10" s="1"/>
  <c r="S2256" i="10" s="1"/>
  <c r="T2256" i="10" s="1"/>
  <c r="Y2255" i="10"/>
  <c r="Z2255" i="10" l="1"/>
  <c r="F2255" i="10" s="1"/>
  <c r="V2256" i="10"/>
  <c r="W2256" i="10" s="1"/>
  <c r="U2256" i="10"/>
  <c r="X2256" i="10" l="1"/>
  <c r="N2257" i="10"/>
  <c r="O2257" i="10" s="1"/>
  <c r="S2257" i="10" s="1"/>
  <c r="T2257" i="10" s="1"/>
  <c r="Y2256" i="10"/>
  <c r="Z2256" i="10" l="1"/>
  <c r="F2256" i="10" s="1"/>
  <c r="V2257" i="10"/>
  <c r="W2257" i="10" s="1"/>
  <c r="U2257" i="10"/>
  <c r="X2257" i="10" l="1"/>
  <c r="N2258" i="10"/>
  <c r="O2258" i="10" s="1"/>
  <c r="S2258" i="10" s="1"/>
  <c r="T2258" i="10" s="1"/>
  <c r="Y2257" i="10"/>
  <c r="Z2257" i="10" l="1"/>
  <c r="F2257" i="10" s="1"/>
  <c r="V2258" i="10"/>
  <c r="W2258" i="10" s="1"/>
  <c r="U2258" i="10"/>
  <c r="X2258" i="10" l="1"/>
  <c r="N2259" i="10"/>
  <c r="O2259" i="10" s="1"/>
  <c r="S2259" i="10" s="1"/>
  <c r="T2259" i="10" s="1"/>
  <c r="Y2258" i="10"/>
  <c r="Z2258" i="10" l="1"/>
  <c r="F2258" i="10" s="1"/>
  <c r="V2259" i="10"/>
  <c r="W2259" i="10" s="1"/>
  <c r="U2259" i="10"/>
  <c r="X2259" i="10" l="1"/>
  <c r="N2260" i="10"/>
  <c r="O2260" i="10" s="1"/>
  <c r="S2260" i="10" s="1"/>
  <c r="T2260" i="10" s="1"/>
  <c r="Y2259" i="10"/>
  <c r="Z2259" i="10" l="1"/>
  <c r="F2259" i="10" s="1"/>
  <c r="V2260" i="10"/>
  <c r="W2260" i="10" s="1"/>
  <c r="U2260" i="10"/>
  <c r="X2260" i="10" l="1"/>
  <c r="N2261" i="10"/>
  <c r="O2261" i="10" s="1"/>
  <c r="S2261" i="10" s="1"/>
  <c r="T2261" i="10" s="1"/>
  <c r="Y2260" i="10"/>
  <c r="Z2260" i="10" l="1"/>
  <c r="F2260" i="10" s="1"/>
  <c r="V2261" i="10"/>
  <c r="W2261" i="10" s="1"/>
  <c r="U2261" i="10"/>
  <c r="X2261" i="10" l="1"/>
  <c r="N2262" i="10"/>
  <c r="O2262" i="10" s="1"/>
  <c r="S2262" i="10" s="1"/>
  <c r="T2262" i="10" s="1"/>
  <c r="Y2261" i="10"/>
  <c r="Z2261" i="10" l="1"/>
  <c r="F2261" i="10" s="1"/>
  <c r="V2262" i="10"/>
  <c r="W2262" i="10" s="1"/>
  <c r="U2262" i="10"/>
  <c r="X2262" i="10" l="1"/>
  <c r="N2263" i="10"/>
  <c r="O2263" i="10" s="1"/>
  <c r="S2263" i="10" s="1"/>
  <c r="T2263" i="10" s="1"/>
  <c r="Y2262" i="10"/>
  <c r="Z2262" i="10" l="1"/>
  <c r="F2262" i="10" s="1"/>
  <c r="V2263" i="10"/>
  <c r="W2263" i="10" s="1"/>
  <c r="U2263" i="10"/>
  <c r="X2263" i="10" l="1"/>
  <c r="N2264" i="10"/>
  <c r="O2264" i="10" s="1"/>
  <c r="S2264" i="10" s="1"/>
  <c r="T2264" i="10" s="1"/>
  <c r="Y2263" i="10"/>
  <c r="Z2263" i="10" l="1"/>
  <c r="F2263" i="10" s="1"/>
  <c r="V2264" i="10"/>
  <c r="W2264" i="10" s="1"/>
  <c r="U2264" i="10"/>
  <c r="X2264" i="10" l="1"/>
  <c r="N2265" i="10"/>
  <c r="O2265" i="10" s="1"/>
  <c r="S2265" i="10" s="1"/>
  <c r="T2265" i="10" s="1"/>
  <c r="Y2264" i="10"/>
  <c r="Z2264" i="10" l="1"/>
  <c r="F2264" i="10" s="1"/>
  <c r="V2265" i="10"/>
  <c r="W2265" i="10" s="1"/>
  <c r="U2265" i="10"/>
  <c r="X2265" i="10" l="1"/>
  <c r="N2266" i="10"/>
  <c r="O2266" i="10" s="1"/>
  <c r="S2266" i="10" s="1"/>
  <c r="T2266" i="10" s="1"/>
  <c r="Y2265" i="10"/>
  <c r="Z2265" i="10" l="1"/>
  <c r="F2265" i="10" s="1"/>
  <c r="V2266" i="10"/>
  <c r="W2266" i="10" s="1"/>
  <c r="U2266" i="10"/>
  <c r="X2266" i="10" l="1"/>
  <c r="N2267" i="10"/>
  <c r="O2267" i="10" s="1"/>
  <c r="S2267" i="10" s="1"/>
  <c r="T2267" i="10" s="1"/>
  <c r="Y2266" i="10"/>
  <c r="Z2266" i="10" l="1"/>
  <c r="F2266" i="10" s="1"/>
  <c r="V2267" i="10"/>
  <c r="W2267" i="10" s="1"/>
  <c r="U2267" i="10"/>
  <c r="X2267" i="10" l="1"/>
  <c r="N2268" i="10"/>
  <c r="O2268" i="10" s="1"/>
  <c r="S2268" i="10" s="1"/>
  <c r="T2268" i="10" s="1"/>
  <c r="Y2267" i="10"/>
  <c r="Z2267" i="10" l="1"/>
  <c r="F2267" i="10" s="1"/>
  <c r="V2268" i="10"/>
  <c r="W2268" i="10" s="1"/>
  <c r="U2268" i="10"/>
  <c r="X2268" i="10" l="1"/>
  <c r="N2269" i="10"/>
  <c r="O2269" i="10" s="1"/>
  <c r="S2269" i="10" s="1"/>
  <c r="T2269" i="10" s="1"/>
  <c r="Y2268" i="10"/>
  <c r="Z2268" i="10" l="1"/>
  <c r="F2268" i="10" s="1"/>
  <c r="V2269" i="10"/>
  <c r="W2269" i="10" s="1"/>
  <c r="U2269" i="10"/>
  <c r="X2269" i="10" l="1"/>
  <c r="N2270" i="10"/>
  <c r="O2270" i="10" s="1"/>
  <c r="S2270" i="10" s="1"/>
  <c r="T2270" i="10" s="1"/>
  <c r="Y2269" i="10"/>
  <c r="Z2269" i="10" l="1"/>
  <c r="F2269" i="10" s="1"/>
  <c r="V2270" i="10"/>
  <c r="W2270" i="10" s="1"/>
  <c r="U2270" i="10"/>
  <c r="X2270" i="10" l="1"/>
  <c r="N2271" i="10"/>
  <c r="O2271" i="10" s="1"/>
  <c r="S2271" i="10" s="1"/>
  <c r="T2271" i="10" s="1"/>
  <c r="Y2270" i="10"/>
  <c r="Z2270" i="10" l="1"/>
  <c r="F2270" i="10" s="1"/>
  <c r="V2271" i="10"/>
  <c r="W2271" i="10" s="1"/>
  <c r="U2271" i="10"/>
  <c r="X2271" i="10" l="1"/>
  <c r="N2272" i="10"/>
  <c r="O2272" i="10" s="1"/>
  <c r="S2272" i="10" s="1"/>
  <c r="T2272" i="10" s="1"/>
  <c r="Y2271" i="10"/>
  <c r="Z2271" i="10" l="1"/>
  <c r="F2271" i="10" s="1"/>
  <c r="V2272" i="10"/>
  <c r="W2272" i="10" s="1"/>
  <c r="U2272" i="10"/>
  <c r="X2272" i="10" l="1"/>
  <c r="N2273" i="10"/>
  <c r="O2273" i="10" s="1"/>
  <c r="S2273" i="10" s="1"/>
  <c r="T2273" i="10" s="1"/>
  <c r="Y2272" i="10"/>
  <c r="Z2272" i="10" l="1"/>
  <c r="F2272" i="10" s="1"/>
  <c r="V2273" i="10"/>
  <c r="W2273" i="10" s="1"/>
  <c r="U2273" i="10"/>
  <c r="X2273" i="10" l="1"/>
  <c r="N2274" i="10"/>
  <c r="O2274" i="10" s="1"/>
  <c r="S2274" i="10" s="1"/>
  <c r="T2274" i="10" s="1"/>
  <c r="Y2273" i="10"/>
  <c r="Z2273" i="10" l="1"/>
  <c r="F2273" i="10" s="1"/>
  <c r="V2274" i="10"/>
  <c r="W2274" i="10" s="1"/>
  <c r="U2274" i="10"/>
  <c r="X2274" i="10" l="1"/>
  <c r="N2275" i="10"/>
  <c r="O2275" i="10" s="1"/>
  <c r="S2275" i="10" s="1"/>
  <c r="T2275" i="10" s="1"/>
  <c r="Y2274" i="10"/>
  <c r="Z2274" i="10" l="1"/>
  <c r="F2274" i="10" s="1"/>
  <c r="V2275" i="10"/>
  <c r="W2275" i="10" s="1"/>
  <c r="U2275" i="10"/>
  <c r="X2275" i="10" l="1"/>
  <c r="N2276" i="10"/>
  <c r="O2276" i="10" s="1"/>
  <c r="S2276" i="10" s="1"/>
  <c r="T2276" i="10" s="1"/>
  <c r="Y2275" i="10"/>
  <c r="Z2275" i="10" l="1"/>
  <c r="F2275" i="10" s="1"/>
  <c r="V2276" i="10"/>
  <c r="W2276" i="10" s="1"/>
  <c r="U2276" i="10"/>
  <c r="X2276" i="10" l="1"/>
  <c r="N2277" i="10"/>
  <c r="O2277" i="10" s="1"/>
  <c r="S2277" i="10" s="1"/>
  <c r="T2277" i="10" s="1"/>
  <c r="Y2276" i="10"/>
  <c r="Z2276" i="10" l="1"/>
  <c r="F2276" i="10" s="1"/>
  <c r="V2277" i="10"/>
  <c r="W2277" i="10" s="1"/>
  <c r="U2277" i="10"/>
  <c r="X2277" i="10" l="1"/>
  <c r="N2278" i="10"/>
  <c r="O2278" i="10" s="1"/>
  <c r="S2278" i="10" s="1"/>
  <c r="T2278" i="10" s="1"/>
  <c r="Y2277" i="10"/>
  <c r="Z2277" i="10" l="1"/>
  <c r="F2277" i="10" s="1"/>
  <c r="V2278" i="10"/>
  <c r="W2278" i="10" s="1"/>
  <c r="U2278" i="10"/>
  <c r="X2278" i="10" l="1"/>
  <c r="Y2278" i="10"/>
  <c r="N2279" i="10"/>
  <c r="O2279" i="10" s="1"/>
  <c r="S2279" i="10" s="1"/>
  <c r="T2279" i="10" s="1"/>
  <c r="Z2278" i="10" l="1"/>
  <c r="F2278" i="10" s="1"/>
  <c r="V2279" i="10"/>
  <c r="W2279" i="10" s="1"/>
  <c r="U2279" i="10"/>
  <c r="X2279" i="10" l="1"/>
  <c r="N2280" i="10"/>
  <c r="O2280" i="10" s="1"/>
  <c r="S2280" i="10" s="1"/>
  <c r="T2280" i="10" s="1"/>
  <c r="Y2279" i="10"/>
  <c r="Z2279" i="10" l="1"/>
  <c r="F2279" i="10" s="1"/>
  <c r="V2280" i="10"/>
  <c r="W2280" i="10" s="1"/>
  <c r="U2280" i="10"/>
  <c r="X2280" i="10" l="1"/>
  <c r="N2281" i="10"/>
  <c r="O2281" i="10" s="1"/>
  <c r="S2281" i="10" s="1"/>
  <c r="T2281" i="10" s="1"/>
  <c r="Y2280" i="10"/>
  <c r="Z2280" i="10" l="1"/>
  <c r="F2280" i="10" s="1"/>
  <c r="V2281" i="10"/>
  <c r="W2281" i="10" s="1"/>
  <c r="U2281" i="10"/>
  <c r="X2281" i="10" l="1"/>
  <c r="N2282" i="10"/>
  <c r="O2282" i="10" s="1"/>
  <c r="S2282" i="10" s="1"/>
  <c r="T2282" i="10" s="1"/>
  <c r="Y2281" i="10"/>
  <c r="Z2281" i="10" l="1"/>
  <c r="F2281" i="10" s="1"/>
  <c r="V2282" i="10"/>
  <c r="W2282" i="10" s="1"/>
  <c r="U2282" i="10"/>
  <c r="X2282" i="10" l="1"/>
  <c r="N2283" i="10"/>
  <c r="O2283" i="10" s="1"/>
  <c r="S2283" i="10" s="1"/>
  <c r="T2283" i="10" s="1"/>
  <c r="Y2282" i="10"/>
  <c r="Z2282" i="10" l="1"/>
  <c r="F2282" i="10" s="1"/>
  <c r="V2283" i="10"/>
  <c r="W2283" i="10" s="1"/>
  <c r="U2283" i="10"/>
  <c r="X2283" i="10" l="1"/>
  <c r="N2284" i="10"/>
  <c r="O2284" i="10" s="1"/>
  <c r="S2284" i="10" s="1"/>
  <c r="T2284" i="10" s="1"/>
  <c r="Y2283" i="10"/>
  <c r="Z2283" i="10" l="1"/>
  <c r="F2283" i="10" s="1"/>
  <c r="V2284" i="10"/>
  <c r="W2284" i="10" s="1"/>
  <c r="U2284" i="10"/>
  <c r="X2284" i="10" l="1"/>
  <c r="N2285" i="10"/>
  <c r="O2285" i="10" s="1"/>
  <c r="S2285" i="10" s="1"/>
  <c r="T2285" i="10" s="1"/>
  <c r="Y2284" i="10"/>
  <c r="Z2284" i="10" l="1"/>
  <c r="F2284" i="10" s="1"/>
  <c r="V2285" i="10"/>
  <c r="W2285" i="10" s="1"/>
  <c r="U2285" i="10"/>
  <c r="X2285" i="10" l="1"/>
  <c r="N2286" i="10"/>
  <c r="O2286" i="10" s="1"/>
  <c r="S2286" i="10" s="1"/>
  <c r="T2286" i="10" s="1"/>
  <c r="Y2285" i="10"/>
  <c r="Z2285" i="10" l="1"/>
  <c r="F2285" i="10" s="1"/>
  <c r="V2286" i="10"/>
  <c r="W2286" i="10" s="1"/>
  <c r="U2286" i="10"/>
  <c r="X2286" i="10" l="1"/>
  <c r="N2287" i="10"/>
  <c r="O2287" i="10" s="1"/>
  <c r="S2287" i="10" s="1"/>
  <c r="T2287" i="10" s="1"/>
  <c r="Y2286" i="10"/>
  <c r="Z2286" i="10" l="1"/>
  <c r="F2286" i="10" s="1"/>
  <c r="V2287" i="10"/>
  <c r="W2287" i="10" s="1"/>
  <c r="U2287" i="10"/>
  <c r="X2287" i="10" l="1"/>
  <c r="N2288" i="10"/>
  <c r="O2288" i="10" s="1"/>
  <c r="S2288" i="10" s="1"/>
  <c r="T2288" i="10" s="1"/>
  <c r="Y2287" i="10"/>
  <c r="Z2287" i="10" l="1"/>
  <c r="F2287" i="10" s="1"/>
  <c r="V2288" i="10"/>
  <c r="W2288" i="10" s="1"/>
  <c r="U2288" i="10"/>
  <c r="X2288" i="10" l="1"/>
  <c r="N2289" i="10"/>
  <c r="O2289" i="10" s="1"/>
  <c r="S2289" i="10" s="1"/>
  <c r="T2289" i="10" s="1"/>
  <c r="Y2288" i="10"/>
  <c r="Z2288" i="10" l="1"/>
  <c r="F2288" i="10" s="1"/>
  <c r="V2289" i="10"/>
  <c r="W2289" i="10" s="1"/>
  <c r="U2289" i="10"/>
  <c r="X2289" i="10" l="1"/>
  <c r="N2290" i="10"/>
  <c r="O2290" i="10" s="1"/>
  <c r="S2290" i="10" s="1"/>
  <c r="T2290" i="10" s="1"/>
  <c r="Y2289" i="10"/>
  <c r="Z2289" i="10" l="1"/>
  <c r="F2289" i="10" s="1"/>
  <c r="V2290" i="10"/>
  <c r="W2290" i="10" s="1"/>
  <c r="U2290" i="10"/>
  <c r="X2290" i="10" l="1"/>
  <c r="N2291" i="10"/>
  <c r="O2291" i="10" s="1"/>
  <c r="S2291" i="10" s="1"/>
  <c r="T2291" i="10" s="1"/>
  <c r="Y2290" i="10"/>
  <c r="Z2290" i="10" l="1"/>
  <c r="F2290" i="10" s="1"/>
  <c r="V2291" i="10"/>
  <c r="W2291" i="10" s="1"/>
  <c r="U2291" i="10"/>
  <c r="X2291" i="10" l="1"/>
  <c r="N2292" i="10"/>
  <c r="O2292" i="10" s="1"/>
  <c r="S2292" i="10" s="1"/>
  <c r="T2292" i="10" s="1"/>
  <c r="Y2291" i="10"/>
  <c r="Z2291" i="10" l="1"/>
  <c r="F2291" i="10" s="1"/>
  <c r="V2292" i="10"/>
  <c r="W2292" i="10" s="1"/>
  <c r="U2292" i="10"/>
  <c r="X2292" i="10" l="1"/>
  <c r="N2293" i="10"/>
  <c r="O2293" i="10" s="1"/>
  <c r="S2293" i="10" s="1"/>
  <c r="T2293" i="10" s="1"/>
  <c r="Y2292" i="10"/>
  <c r="Z2292" i="10" l="1"/>
  <c r="F2292" i="10" s="1"/>
  <c r="V2293" i="10"/>
  <c r="W2293" i="10" s="1"/>
  <c r="U2293" i="10"/>
  <c r="X2293" i="10" l="1"/>
  <c r="N2294" i="10"/>
  <c r="O2294" i="10" s="1"/>
  <c r="S2294" i="10" s="1"/>
  <c r="T2294" i="10" s="1"/>
  <c r="Y2293" i="10"/>
  <c r="Z2293" i="10" l="1"/>
  <c r="F2293" i="10" s="1"/>
  <c r="V2294" i="10"/>
  <c r="W2294" i="10" s="1"/>
  <c r="U2294" i="10"/>
  <c r="X2294" i="10" l="1"/>
  <c r="N2295" i="10"/>
  <c r="O2295" i="10" s="1"/>
  <c r="S2295" i="10" s="1"/>
  <c r="T2295" i="10" s="1"/>
  <c r="Y2294" i="10"/>
  <c r="Z2294" i="10" l="1"/>
  <c r="F2294" i="10" s="1"/>
  <c r="V2295" i="10"/>
  <c r="W2295" i="10" s="1"/>
  <c r="U2295" i="10"/>
  <c r="X2295" i="10" l="1"/>
  <c r="N2296" i="10"/>
  <c r="O2296" i="10" s="1"/>
  <c r="S2296" i="10" s="1"/>
  <c r="T2296" i="10" s="1"/>
  <c r="Y2295" i="10"/>
  <c r="Z2295" i="10" l="1"/>
  <c r="F2295" i="10" s="1"/>
  <c r="V2296" i="10"/>
  <c r="W2296" i="10" s="1"/>
  <c r="U2296" i="10"/>
  <c r="X2296" i="10" l="1"/>
  <c r="N2297" i="10"/>
  <c r="O2297" i="10" s="1"/>
  <c r="S2297" i="10" s="1"/>
  <c r="T2297" i="10" s="1"/>
  <c r="Y2296" i="10"/>
  <c r="Z2296" i="10" l="1"/>
  <c r="F2296" i="10" s="1"/>
  <c r="V2297" i="10"/>
  <c r="W2297" i="10" s="1"/>
  <c r="U2297" i="10"/>
  <c r="X2297" i="10" l="1"/>
  <c r="N2298" i="10"/>
  <c r="O2298" i="10" s="1"/>
  <c r="S2298" i="10" s="1"/>
  <c r="T2298" i="10" s="1"/>
  <c r="Y2297" i="10"/>
  <c r="Z2297" i="10" l="1"/>
  <c r="F2297" i="10" s="1"/>
  <c r="V2298" i="10"/>
  <c r="W2298" i="10" s="1"/>
  <c r="U2298" i="10"/>
  <c r="X2298" i="10" l="1"/>
  <c r="N2299" i="10"/>
  <c r="O2299" i="10" s="1"/>
  <c r="S2299" i="10" s="1"/>
  <c r="T2299" i="10" s="1"/>
  <c r="Y2298" i="10"/>
  <c r="Z2298" i="10" l="1"/>
  <c r="F2298" i="10" s="1"/>
  <c r="V2299" i="10"/>
  <c r="W2299" i="10" s="1"/>
  <c r="U2299" i="10"/>
  <c r="X2299" i="10" l="1"/>
  <c r="N2300" i="10"/>
  <c r="O2300" i="10" s="1"/>
  <c r="S2300" i="10" s="1"/>
  <c r="T2300" i="10" s="1"/>
  <c r="Y2299" i="10"/>
  <c r="Z2299" i="10" l="1"/>
  <c r="F2299" i="10" s="1"/>
  <c r="V2300" i="10"/>
  <c r="W2300" i="10" s="1"/>
  <c r="U2300" i="10"/>
  <c r="X2300" i="10" l="1"/>
  <c r="N2301" i="10"/>
  <c r="O2301" i="10" s="1"/>
  <c r="S2301" i="10" s="1"/>
  <c r="T2301" i="10" s="1"/>
  <c r="Y2300" i="10"/>
  <c r="Z2300" i="10" l="1"/>
  <c r="F2300" i="10" s="1"/>
  <c r="V2301" i="10"/>
  <c r="W2301" i="10" s="1"/>
  <c r="U2301" i="10"/>
  <c r="X2301" i="10" l="1"/>
  <c r="N2302" i="10"/>
  <c r="O2302" i="10" s="1"/>
  <c r="S2302" i="10" s="1"/>
  <c r="T2302" i="10" s="1"/>
  <c r="Y2301" i="10"/>
  <c r="Z2301" i="10" l="1"/>
  <c r="F2301" i="10" s="1"/>
  <c r="V2302" i="10"/>
  <c r="W2302" i="10" s="1"/>
  <c r="U2302" i="10"/>
  <c r="X2302" i="10" l="1"/>
  <c r="N2303" i="10"/>
  <c r="O2303" i="10" s="1"/>
  <c r="S2303" i="10" s="1"/>
  <c r="T2303" i="10" s="1"/>
  <c r="Y2302" i="10"/>
  <c r="Z2302" i="10" l="1"/>
  <c r="F2302" i="10" s="1"/>
  <c r="V2303" i="10"/>
  <c r="W2303" i="10" s="1"/>
  <c r="U2303" i="10"/>
  <c r="X2303" i="10" l="1"/>
  <c r="N2304" i="10"/>
  <c r="O2304" i="10" s="1"/>
  <c r="S2304" i="10" s="1"/>
  <c r="T2304" i="10" s="1"/>
  <c r="Y2303" i="10"/>
  <c r="Z2303" i="10" l="1"/>
  <c r="F2303" i="10" s="1"/>
  <c r="V2304" i="10"/>
  <c r="W2304" i="10" s="1"/>
  <c r="U2304" i="10"/>
  <c r="X2304" i="10" l="1"/>
  <c r="N2305" i="10"/>
  <c r="O2305" i="10" s="1"/>
  <c r="S2305" i="10" s="1"/>
  <c r="T2305" i="10" s="1"/>
  <c r="Y2304" i="10"/>
  <c r="Z2304" i="10" l="1"/>
  <c r="F2304" i="10" s="1"/>
  <c r="V2305" i="10"/>
  <c r="W2305" i="10" s="1"/>
  <c r="U2305" i="10"/>
  <c r="X2305" i="10" l="1"/>
  <c r="N2306" i="10"/>
  <c r="O2306" i="10" s="1"/>
  <c r="S2306" i="10" s="1"/>
  <c r="T2306" i="10" s="1"/>
  <c r="Y2305" i="10"/>
  <c r="Z2305" i="10" l="1"/>
  <c r="F2305" i="10" s="1"/>
  <c r="V2306" i="10"/>
  <c r="W2306" i="10" s="1"/>
  <c r="U2306" i="10"/>
  <c r="X2306" i="10" l="1"/>
  <c r="N2307" i="10"/>
  <c r="O2307" i="10" s="1"/>
  <c r="S2307" i="10" s="1"/>
  <c r="T2307" i="10" s="1"/>
  <c r="Y2306" i="10"/>
  <c r="Z2306" i="10" l="1"/>
  <c r="F2306" i="10" s="1"/>
  <c r="V2307" i="10"/>
  <c r="W2307" i="10" s="1"/>
  <c r="U2307" i="10"/>
  <c r="X2307" i="10" l="1"/>
  <c r="N2308" i="10"/>
  <c r="O2308" i="10" s="1"/>
  <c r="S2308" i="10" s="1"/>
  <c r="T2308" i="10" s="1"/>
  <c r="Y2307" i="10"/>
  <c r="Z2307" i="10" l="1"/>
  <c r="F2307" i="10" s="1"/>
  <c r="V2308" i="10"/>
  <c r="W2308" i="10" s="1"/>
  <c r="U2308" i="10"/>
  <c r="X2308" i="10" l="1"/>
  <c r="N2309" i="10"/>
  <c r="O2309" i="10" s="1"/>
  <c r="S2309" i="10" s="1"/>
  <c r="T2309" i="10" s="1"/>
  <c r="Y2308" i="10"/>
  <c r="Z2308" i="10" l="1"/>
  <c r="F2308" i="10" s="1"/>
  <c r="V2309" i="10"/>
  <c r="W2309" i="10" s="1"/>
  <c r="U2309" i="10"/>
  <c r="X2309" i="10" l="1"/>
  <c r="N2310" i="10"/>
  <c r="O2310" i="10" s="1"/>
  <c r="S2310" i="10" s="1"/>
  <c r="T2310" i="10" s="1"/>
  <c r="Y2309" i="10"/>
  <c r="Z2309" i="10" l="1"/>
  <c r="F2309" i="10" s="1"/>
  <c r="V2310" i="10"/>
  <c r="W2310" i="10" s="1"/>
  <c r="U2310" i="10"/>
  <c r="X2310" i="10" l="1"/>
  <c r="N2311" i="10"/>
  <c r="O2311" i="10" s="1"/>
  <c r="S2311" i="10" s="1"/>
  <c r="T2311" i="10" s="1"/>
  <c r="Y2310" i="10"/>
  <c r="Z2310" i="10" l="1"/>
  <c r="F2310" i="10" s="1"/>
  <c r="V2311" i="10"/>
  <c r="W2311" i="10" s="1"/>
  <c r="U2311" i="10"/>
  <c r="X2311" i="10" l="1"/>
  <c r="N2312" i="10"/>
  <c r="O2312" i="10" s="1"/>
  <c r="S2312" i="10" s="1"/>
  <c r="T2312" i="10" s="1"/>
  <c r="Y2311" i="10"/>
  <c r="Z2311" i="10" l="1"/>
  <c r="F2311" i="10" s="1"/>
  <c r="V2312" i="10"/>
  <c r="W2312" i="10" s="1"/>
  <c r="U2312" i="10"/>
  <c r="X2312" i="10" l="1"/>
  <c r="N2313" i="10"/>
  <c r="O2313" i="10" s="1"/>
  <c r="S2313" i="10" s="1"/>
  <c r="T2313" i="10" s="1"/>
  <c r="Y2312" i="10"/>
  <c r="Z2312" i="10" l="1"/>
  <c r="F2312" i="10" s="1"/>
  <c r="V2313" i="10"/>
  <c r="W2313" i="10" s="1"/>
  <c r="U2313" i="10"/>
  <c r="X2313" i="10" l="1"/>
  <c r="N2314" i="10"/>
  <c r="O2314" i="10" s="1"/>
  <c r="S2314" i="10" s="1"/>
  <c r="T2314" i="10" s="1"/>
  <c r="Y2313" i="10"/>
  <c r="Z2313" i="10" l="1"/>
  <c r="F2313" i="10" s="1"/>
  <c r="V2314" i="10"/>
  <c r="W2314" i="10" s="1"/>
  <c r="U2314" i="10"/>
  <c r="X2314" i="10" l="1"/>
  <c r="N2315" i="10"/>
  <c r="O2315" i="10" s="1"/>
  <c r="S2315" i="10" s="1"/>
  <c r="T2315" i="10" s="1"/>
  <c r="Y2314" i="10"/>
  <c r="Z2314" i="10" l="1"/>
  <c r="F2314" i="10" s="1"/>
  <c r="V2315" i="10"/>
  <c r="W2315" i="10" s="1"/>
  <c r="U2315" i="10"/>
  <c r="X2315" i="10" l="1"/>
  <c r="N2316" i="10"/>
  <c r="O2316" i="10" s="1"/>
  <c r="S2316" i="10" s="1"/>
  <c r="T2316" i="10" s="1"/>
  <c r="Y2315" i="10"/>
  <c r="Z2315" i="10" l="1"/>
  <c r="F2315" i="10" s="1"/>
  <c r="V2316" i="10"/>
  <c r="W2316" i="10" s="1"/>
  <c r="U2316" i="10"/>
  <c r="X2316" i="10" l="1"/>
  <c r="N2317" i="10"/>
  <c r="O2317" i="10" s="1"/>
  <c r="S2317" i="10" s="1"/>
  <c r="T2317" i="10" s="1"/>
  <c r="Y2316" i="10"/>
  <c r="Z2316" i="10" l="1"/>
  <c r="F2316" i="10" s="1"/>
  <c r="V2317" i="10"/>
  <c r="W2317" i="10" s="1"/>
  <c r="U2317" i="10"/>
  <c r="X2317" i="10" l="1"/>
  <c r="N2318" i="10"/>
  <c r="O2318" i="10" s="1"/>
  <c r="S2318" i="10" s="1"/>
  <c r="T2318" i="10" s="1"/>
  <c r="Y2317" i="10"/>
  <c r="Z2317" i="10" l="1"/>
  <c r="F2317" i="10" s="1"/>
  <c r="V2318" i="10"/>
  <c r="W2318" i="10" s="1"/>
  <c r="U2318" i="10"/>
  <c r="X2318" i="10" l="1"/>
  <c r="N2319" i="10"/>
  <c r="O2319" i="10" s="1"/>
  <c r="S2319" i="10" s="1"/>
  <c r="T2319" i="10" s="1"/>
  <c r="Y2318" i="10"/>
  <c r="Z2318" i="10" l="1"/>
  <c r="F2318" i="10" s="1"/>
  <c r="V2319" i="10"/>
  <c r="W2319" i="10" s="1"/>
  <c r="U2319" i="10"/>
  <c r="X2319" i="10" l="1"/>
  <c r="N2320" i="10"/>
  <c r="O2320" i="10" s="1"/>
  <c r="S2320" i="10" s="1"/>
  <c r="T2320" i="10" s="1"/>
  <c r="Y2319" i="10"/>
  <c r="Z2319" i="10" l="1"/>
  <c r="F2319" i="10" s="1"/>
  <c r="V2320" i="10"/>
  <c r="W2320" i="10" s="1"/>
  <c r="U2320" i="10"/>
  <c r="X2320" i="10" l="1"/>
  <c r="N2321" i="10"/>
  <c r="O2321" i="10" s="1"/>
  <c r="S2321" i="10" s="1"/>
  <c r="T2321" i="10" s="1"/>
  <c r="Y2320" i="10"/>
  <c r="Z2320" i="10" l="1"/>
  <c r="F2320" i="10" s="1"/>
  <c r="V2321" i="10"/>
  <c r="W2321" i="10" s="1"/>
  <c r="U2321" i="10"/>
  <c r="X2321" i="10" l="1"/>
  <c r="N2322" i="10"/>
  <c r="O2322" i="10" s="1"/>
  <c r="S2322" i="10" s="1"/>
  <c r="T2322" i="10" s="1"/>
  <c r="Y2321" i="10"/>
  <c r="Z2321" i="10" l="1"/>
  <c r="F2321" i="10" s="1"/>
  <c r="V2322" i="10"/>
  <c r="W2322" i="10" s="1"/>
  <c r="U2322" i="10"/>
  <c r="X2322" i="10" l="1"/>
  <c r="N2323" i="10"/>
  <c r="O2323" i="10" s="1"/>
  <c r="S2323" i="10" s="1"/>
  <c r="T2323" i="10" s="1"/>
  <c r="Y2322" i="10"/>
  <c r="Z2322" i="10" l="1"/>
  <c r="F2322" i="10" s="1"/>
  <c r="V2323" i="10"/>
  <c r="W2323" i="10" s="1"/>
  <c r="U2323" i="10"/>
  <c r="X2323" i="10" l="1"/>
  <c r="N2324" i="10"/>
  <c r="O2324" i="10" s="1"/>
  <c r="S2324" i="10" s="1"/>
  <c r="T2324" i="10" s="1"/>
  <c r="Y2323" i="10"/>
  <c r="Z2323" i="10" l="1"/>
  <c r="F2323" i="10" s="1"/>
  <c r="V2324" i="10"/>
  <c r="W2324" i="10" s="1"/>
  <c r="U2324" i="10"/>
  <c r="X2324" i="10" l="1"/>
  <c r="N2325" i="10"/>
  <c r="O2325" i="10" s="1"/>
  <c r="S2325" i="10" s="1"/>
  <c r="T2325" i="10" s="1"/>
  <c r="Y2324" i="10"/>
  <c r="Z2324" i="10" l="1"/>
  <c r="F2324" i="10" s="1"/>
  <c r="V2325" i="10"/>
  <c r="W2325" i="10" s="1"/>
  <c r="U2325" i="10"/>
  <c r="X2325" i="10" l="1"/>
  <c r="N2326" i="10"/>
  <c r="O2326" i="10" s="1"/>
  <c r="S2326" i="10" s="1"/>
  <c r="T2326" i="10" s="1"/>
  <c r="Y2325" i="10"/>
  <c r="Z2325" i="10" l="1"/>
  <c r="F2325" i="10" s="1"/>
  <c r="V2326" i="10"/>
  <c r="W2326" i="10" s="1"/>
  <c r="U2326" i="10"/>
  <c r="X2326" i="10" l="1"/>
  <c r="Y2326" i="10"/>
  <c r="N2327" i="10"/>
  <c r="O2327" i="10" s="1"/>
  <c r="S2327" i="10" s="1"/>
  <c r="T2327" i="10" s="1"/>
  <c r="Z2326" i="10" l="1"/>
  <c r="F2326" i="10" s="1"/>
  <c r="V2327" i="10"/>
  <c r="W2327" i="10" s="1"/>
  <c r="U2327" i="10"/>
  <c r="X2327" i="10" l="1"/>
  <c r="Y2327" i="10"/>
  <c r="N2328" i="10"/>
  <c r="O2328" i="10" s="1"/>
  <c r="S2328" i="10" s="1"/>
  <c r="T2328" i="10" s="1"/>
  <c r="Z2327" i="10" l="1"/>
  <c r="F2327" i="10" s="1"/>
  <c r="V2328" i="10"/>
  <c r="W2328" i="10" s="1"/>
  <c r="U2328" i="10"/>
  <c r="X2328" i="10" l="1"/>
  <c r="N2329" i="10"/>
  <c r="O2329" i="10" s="1"/>
  <c r="S2329" i="10" s="1"/>
  <c r="T2329" i="10" s="1"/>
  <c r="Y2328" i="10"/>
  <c r="Z2328" i="10" l="1"/>
  <c r="F2328" i="10" s="1"/>
  <c r="V2329" i="10"/>
  <c r="W2329" i="10" s="1"/>
  <c r="U2329" i="10"/>
  <c r="X2329" i="10" l="1"/>
  <c r="Y2329" i="10"/>
  <c r="N2330" i="10"/>
  <c r="O2330" i="10" s="1"/>
  <c r="S2330" i="10" s="1"/>
  <c r="T2330" i="10" s="1"/>
  <c r="Z2329" i="10" l="1"/>
  <c r="F2329" i="10" s="1"/>
  <c r="V2330" i="10"/>
  <c r="W2330" i="10" s="1"/>
  <c r="U2330" i="10"/>
  <c r="X2330" i="10" l="1"/>
  <c r="Y2330" i="10"/>
  <c r="N2331" i="10"/>
  <c r="O2331" i="10" s="1"/>
  <c r="S2331" i="10" s="1"/>
  <c r="T2331" i="10" s="1"/>
  <c r="Z2330" i="10" l="1"/>
  <c r="F2330" i="10" s="1"/>
  <c r="V2331" i="10"/>
  <c r="W2331" i="10" s="1"/>
  <c r="U2331" i="10"/>
  <c r="X2331" i="10" l="1"/>
  <c r="N2332" i="10"/>
  <c r="O2332" i="10" s="1"/>
  <c r="S2332" i="10" s="1"/>
  <c r="T2332" i="10" s="1"/>
  <c r="Y2331" i="10"/>
  <c r="Z2331" i="10" l="1"/>
  <c r="F2331" i="10" s="1"/>
  <c r="V2332" i="10"/>
  <c r="W2332" i="10" s="1"/>
  <c r="U2332" i="10"/>
  <c r="X2332" i="10" l="1"/>
  <c r="Y2332" i="10"/>
  <c r="N2333" i="10"/>
  <c r="O2333" i="10" s="1"/>
  <c r="S2333" i="10" s="1"/>
  <c r="T2333" i="10" s="1"/>
  <c r="Z2332" i="10" l="1"/>
  <c r="F2332" i="10" s="1"/>
  <c r="V2333" i="10"/>
  <c r="W2333" i="10" s="1"/>
  <c r="U2333" i="10"/>
  <c r="X2333" i="10" l="1"/>
  <c r="Y2333" i="10"/>
  <c r="N2334" i="10"/>
  <c r="O2334" i="10" s="1"/>
  <c r="S2334" i="10" s="1"/>
  <c r="T2334" i="10" s="1"/>
  <c r="Z2333" i="10" l="1"/>
  <c r="F2333" i="10" s="1"/>
  <c r="V2334" i="10"/>
  <c r="W2334" i="10" s="1"/>
  <c r="U2334" i="10"/>
  <c r="X2334" i="10" l="1"/>
  <c r="N2335" i="10"/>
  <c r="O2335" i="10" s="1"/>
  <c r="S2335" i="10" s="1"/>
  <c r="T2335" i="10" s="1"/>
  <c r="Y2334" i="10"/>
  <c r="Z2334" i="10" l="1"/>
  <c r="F2334" i="10" s="1"/>
  <c r="V2335" i="10"/>
  <c r="W2335" i="10" s="1"/>
  <c r="U2335" i="10"/>
  <c r="X2335" i="10" l="1"/>
  <c r="Y2335" i="10"/>
  <c r="N2336" i="10"/>
  <c r="O2336" i="10" s="1"/>
  <c r="S2336" i="10" s="1"/>
  <c r="T2336" i="10" s="1"/>
  <c r="Z2335" i="10" l="1"/>
  <c r="F2335" i="10" s="1"/>
  <c r="V2336" i="10"/>
  <c r="W2336" i="10" s="1"/>
  <c r="U2336" i="10"/>
  <c r="X2336" i="10" l="1"/>
  <c r="Y2336" i="10"/>
  <c r="N2337" i="10"/>
  <c r="O2337" i="10" s="1"/>
  <c r="S2337" i="10" s="1"/>
  <c r="T2337" i="10" s="1"/>
  <c r="Z2336" i="10" l="1"/>
  <c r="F2336" i="10" s="1"/>
  <c r="V2337" i="10"/>
  <c r="W2337" i="10" s="1"/>
  <c r="U2337" i="10"/>
  <c r="X2337" i="10" l="1"/>
  <c r="Y2337" i="10"/>
  <c r="N2338" i="10"/>
  <c r="O2338" i="10" s="1"/>
  <c r="S2338" i="10" s="1"/>
  <c r="T2338" i="10" s="1"/>
  <c r="Z2337" i="10" l="1"/>
  <c r="F2337" i="10" s="1"/>
  <c r="V2338" i="10"/>
  <c r="W2338" i="10" s="1"/>
  <c r="U2338" i="10"/>
  <c r="X2338" i="10" l="1"/>
  <c r="Y2338" i="10"/>
  <c r="N2339" i="10"/>
  <c r="O2339" i="10" s="1"/>
  <c r="S2339" i="10" s="1"/>
  <c r="T2339" i="10" s="1"/>
  <c r="Z2338" i="10" l="1"/>
  <c r="F2338" i="10" s="1"/>
  <c r="V2339" i="10"/>
  <c r="W2339" i="10" s="1"/>
  <c r="U2339" i="10"/>
  <c r="X2339" i="10" l="1"/>
  <c r="N2340" i="10"/>
  <c r="O2340" i="10" s="1"/>
  <c r="S2340" i="10" s="1"/>
  <c r="T2340" i="10" s="1"/>
  <c r="Y2339" i="10"/>
  <c r="Z2339" i="10" l="1"/>
  <c r="F2339" i="10" s="1"/>
  <c r="V2340" i="10"/>
  <c r="W2340" i="10" s="1"/>
  <c r="U2340" i="10"/>
  <c r="X2340" i="10" l="1"/>
  <c r="N2341" i="10"/>
  <c r="O2341" i="10" s="1"/>
  <c r="S2341" i="10" s="1"/>
  <c r="T2341" i="10" s="1"/>
  <c r="Y2340" i="10"/>
  <c r="Z2340" i="10" l="1"/>
  <c r="F2340" i="10" s="1"/>
  <c r="V2341" i="10"/>
  <c r="W2341" i="10" s="1"/>
  <c r="U2341" i="10"/>
  <c r="X2341" i="10" l="1"/>
  <c r="N2342" i="10"/>
  <c r="O2342" i="10" s="1"/>
  <c r="S2342" i="10" s="1"/>
  <c r="T2342" i="10" s="1"/>
  <c r="Y2341" i="10"/>
  <c r="Z2341" i="10" l="1"/>
  <c r="F2341" i="10" s="1"/>
  <c r="V2342" i="10"/>
  <c r="W2342" i="10" s="1"/>
  <c r="U2342" i="10"/>
  <c r="X2342" i="10" l="1"/>
  <c r="N2343" i="10"/>
  <c r="O2343" i="10" s="1"/>
  <c r="S2343" i="10" s="1"/>
  <c r="T2343" i="10" s="1"/>
  <c r="Y2342" i="10"/>
  <c r="Z2342" i="10" l="1"/>
  <c r="F2342" i="10" s="1"/>
  <c r="V2343" i="10"/>
  <c r="W2343" i="10" s="1"/>
  <c r="U2343" i="10"/>
  <c r="X2343" i="10" l="1"/>
  <c r="N2344" i="10"/>
  <c r="O2344" i="10" s="1"/>
  <c r="S2344" i="10" s="1"/>
  <c r="T2344" i="10" s="1"/>
  <c r="Y2343" i="10"/>
  <c r="Z2343" i="10" l="1"/>
  <c r="F2343" i="10" s="1"/>
  <c r="V2344" i="10"/>
  <c r="W2344" i="10" s="1"/>
  <c r="U2344" i="10"/>
  <c r="X2344" i="10" l="1"/>
  <c r="N2345" i="10"/>
  <c r="O2345" i="10" s="1"/>
  <c r="S2345" i="10" s="1"/>
  <c r="T2345" i="10" s="1"/>
  <c r="Y2344" i="10"/>
  <c r="Z2344" i="10" l="1"/>
  <c r="F2344" i="10" s="1"/>
  <c r="V2345" i="10"/>
  <c r="W2345" i="10" s="1"/>
  <c r="U2345" i="10"/>
  <c r="X2345" i="10" l="1"/>
  <c r="N2346" i="10"/>
  <c r="O2346" i="10" s="1"/>
  <c r="S2346" i="10" s="1"/>
  <c r="T2346" i="10" s="1"/>
  <c r="Y2345" i="10"/>
  <c r="Z2345" i="10" l="1"/>
  <c r="F2345" i="10" s="1"/>
  <c r="V2346" i="10"/>
  <c r="W2346" i="10" s="1"/>
  <c r="U2346" i="10"/>
  <c r="X2346" i="10" l="1"/>
  <c r="N2347" i="10"/>
  <c r="O2347" i="10" s="1"/>
  <c r="S2347" i="10" s="1"/>
  <c r="T2347" i="10" s="1"/>
  <c r="Y2346" i="10"/>
  <c r="Z2346" i="10" l="1"/>
  <c r="F2346" i="10" s="1"/>
  <c r="V2347" i="10"/>
  <c r="W2347" i="10" s="1"/>
  <c r="U2347" i="10"/>
  <c r="X2347" i="10" l="1"/>
  <c r="N2348" i="10"/>
  <c r="O2348" i="10" s="1"/>
  <c r="S2348" i="10" s="1"/>
  <c r="T2348" i="10" s="1"/>
  <c r="Y2347" i="10"/>
  <c r="Z2347" i="10" l="1"/>
  <c r="F2347" i="10" s="1"/>
  <c r="V2348" i="10"/>
  <c r="W2348" i="10" s="1"/>
  <c r="U2348" i="10"/>
  <c r="X2348" i="10" l="1"/>
  <c r="N2349" i="10"/>
  <c r="O2349" i="10" s="1"/>
  <c r="S2349" i="10" s="1"/>
  <c r="T2349" i="10" s="1"/>
  <c r="Y2348" i="10"/>
  <c r="Z2348" i="10" l="1"/>
  <c r="F2348" i="10" s="1"/>
  <c r="V2349" i="10"/>
  <c r="W2349" i="10" s="1"/>
  <c r="U2349" i="10"/>
  <c r="X2349" i="10" l="1"/>
  <c r="N2350" i="10"/>
  <c r="O2350" i="10" s="1"/>
  <c r="S2350" i="10" s="1"/>
  <c r="T2350" i="10" s="1"/>
  <c r="Y2349" i="10"/>
  <c r="Z2349" i="10" l="1"/>
  <c r="F2349" i="10" s="1"/>
  <c r="V2350" i="10"/>
  <c r="W2350" i="10" s="1"/>
  <c r="U2350" i="10"/>
  <c r="X2350" i="10" l="1"/>
  <c r="Y2350" i="10"/>
  <c r="N2351" i="10"/>
  <c r="O2351" i="10" s="1"/>
  <c r="S2351" i="10" s="1"/>
  <c r="T2351" i="10" s="1"/>
  <c r="Z2350" i="10" l="1"/>
  <c r="F2350" i="10" s="1"/>
  <c r="V2351" i="10"/>
  <c r="W2351" i="10" s="1"/>
  <c r="U2351" i="10"/>
  <c r="X2351" i="10" l="1"/>
  <c r="N2352" i="10"/>
  <c r="O2352" i="10" s="1"/>
  <c r="S2352" i="10" s="1"/>
  <c r="T2352" i="10" s="1"/>
  <c r="Y2351" i="10"/>
  <c r="Z2351" i="10" l="1"/>
  <c r="F2351" i="10" s="1"/>
  <c r="V2352" i="10"/>
  <c r="W2352" i="10" s="1"/>
  <c r="U2352" i="10"/>
  <c r="X2352" i="10" l="1"/>
  <c r="N2353" i="10"/>
  <c r="O2353" i="10" s="1"/>
  <c r="S2353" i="10" s="1"/>
  <c r="T2353" i="10" s="1"/>
  <c r="Y2352" i="10"/>
  <c r="Z2352" i="10" l="1"/>
  <c r="F2352" i="10" s="1"/>
  <c r="V2353" i="10"/>
  <c r="W2353" i="10" s="1"/>
  <c r="U2353" i="10"/>
  <c r="X2353" i="10" l="1"/>
  <c r="N2354" i="10"/>
  <c r="O2354" i="10" s="1"/>
  <c r="S2354" i="10" s="1"/>
  <c r="T2354" i="10" s="1"/>
  <c r="Y2353" i="10"/>
  <c r="Z2353" i="10" l="1"/>
  <c r="F2353" i="10" s="1"/>
  <c r="V2354" i="10"/>
  <c r="W2354" i="10" s="1"/>
  <c r="U2354" i="10"/>
  <c r="X2354" i="10" l="1"/>
  <c r="N2355" i="10"/>
  <c r="O2355" i="10" s="1"/>
  <c r="S2355" i="10" s="1"/>
  <c r="T2355" i="10" s="1"/>
  <c r="Y2354" i="10"/>
  <c r="Z2354" i="10" l="1"/>
  <c r="F2354" i="10" s="1"/>
  <c r="V2355" i="10"/>
  <c r="W2355" i="10" s="1"/>
  <c r="U2355" i="10"/>
  <c r="X2355" i="10" l="1"/>
  <c r="N2356" i="10"/>
  <c r="O2356" i="10" s="1"/>
  <c r="S2356" i="10" s="1"/>
  <c r="T2356" i="10" s="1"/>
  <c r="Y2355" i="10"/>
  <c r="Z2355" i="10" l="1"/>
  <c r="F2355" i="10" s="1"/>
  <c r="V2356" i="10"/>
  <c r="W2356" i="10" s="1"/>
  <c r="U2356" i="10"/>
  <c r="X2356" i="10" l="1"/>
  <c r="N2357" i="10"/>
  <c r="O2357" i="10" s="1"/>
  <c r="S2357" i="10" s="1"/>
  <c r="T2357" i="10" s="1"/>
  <c r="Y2356" i="10"/>
  <c r="Z2356" i="10" l="1"/>
  <c r="F2356" i="10" s="1"/>
  <c r="V2357" i="10"/>
  <c r="W2357" i="10" s="1"/>
  <c r="U2357" i="10"/>
  <c r="X2357" i="10" l="1"/>
  <c r="N2358" i="10"/>
  <c r="O2358" i="10" s="1"/>
  <c r="S2358" i="10" s="1"/>
  <c r="T2358" i="10" s="1"/>
  <c r="Y2357" i="10"/>
  <c r="Z2357" i="10" l="1"/>
  <c r="F2357" i="10" s="1"/>
  <c r="V2358" i="10"/>
  <c r="W2358" i="10" s="1"/>
  <c r="U2358" i="10"/>
  <c r="X2358" i="10" l="1"/>
  <c r="N2359" i="10"/>
  <c r="O2359" i="10" s="1"/>
  <c r="S2359" i="10" s="1"/>
  <c r="T2359" i="10" s="1"/>
  <c r="Y2358" i="10"/>
  <c r="Z2358" i="10" l="1"/>
  <c r="F2358" i="10" s="1"/>
  <c r="V2359" i="10"/>
  <c r="W2359" i="10" s="1"/>
  <c r="U2359" i="10"/>
  <c r="X2359" i="10" l="1"/>
  <c r="N2360" i="10"/>
  <c r="O2360" i="10" s="1"/>
  <c r="S2360" i="10" s="1"/>
  <c r="T2360" i="10" s="1"/>
  <c r="Y2359" i="10"/>
  <c r="Z2359" i="10" l="1"/>
  <c r="F2359" i="10" s="1"/>
  <c r="V2360" i="10"/>
  <c r="W2360" i="10" s="1"/>
  <c r="U2360" i="10"/>
  <c r="X2360" i="10" l="1"/>
  <c r="Y2360" i="10"/>
  <c r="N2361" i="10"/>
  <c r="O2361" i="10" s="1"/>
  <c r="S2361" i="10" s="1"/>
  <c r="T2361" i="10" s="1"/>
  <c r="Z2360" i="10" l="1"/>
  <c r="F2360" i="10" s="1"/>
  <c r="V2361" i="10"/>
  <c r="W2361" i="10" s="1"/>
  <c r="U2361" i="10"/>
  <c r="X2361" i="10" l="1"/>
  <c r="N2362" i="10"/>
  <c r="O2362" i="10" s="1"/>
  <c r="S2362" i="10" s="1"/>
  <c r="T2362" i="10" s="1"/>
  <c r="Y2361" i="10"/>
  <c r="Z2361" i="10" l="1"/>
  <c r="F2361" i="10" s="1"/>
  <c r="V2362" i="10"/>
  <c r="W2362" i="10" s="1"/>
  <c r="U2362" i="10"/>
  <c r="X2362" i="10" l="1"/>
  <c r="N2363" i="10"/>
  <c r="O2363" i="10" s="1"/>
  <c r="S2363" i="10" s="1"/>
  <c r="T2363" i="10" s="1"/>
  <c r="Y2362" i="10"/>
  <c r="Z2362" i="10" l="1"/>
  <c r="F2362" i="10" s="1"/>
  <c r="V2363" i="10"/>
  <c r="W2363" i="10" s="1"/>
  <c r="U2363" i="10"/>
  <c r="X2363" i="10" l="1"/>
  <c r="Y2363" i="10"/>
  <c r="N2364" i="10"/>
  <c r="O2364" i="10" s="1"/>
  <c r="S2364" i="10" s="1"/>
  <c r="T2364" i="10" s="1"/>
  <c r="Z2363" i="10" l="1"/>
  <c r="F2363" i="10" s="1"/>
  <c r="V2364" i="10"/>
  <c r="W2364" i="10" s="1"/>
  <c r="U2364" i="10"/>
  <c r="X2364" i="10" l="1"/>
  <c r="N2365" i="10"/>
  <c r="O2365" i="10" s="1"/>
  <c r="S2365" i="10" s="1"/>
  <c r="T2365" i="10" s="1"/>
  <c r="Y2364" i="10"/>
  <c r="Z2364" i="10" l="1"/>
  <c r="F2364" i="10" s="1"/>
  <c r="V2365" i="10"/>
  <c r="W2365" i="10" s="1"/>
  <c r="U2365" i="10"/>
  <c r="X2365" i="10" l="1"/>
  <c r="N2366" i="10"/>
  <c r="O2366" i="10" s="1"/>
  <c r="S2366" i="10" s="1"/>
  <c r="T2366" i="10" s="1"/>
  <c r="Y2365" i="10"/>
  <c r="Z2365" i="10" l="1"/>
  <c r="F2365" i="10" s="1"/>
  <c r="V2366" i="10"/>
  <c r="W2366" i="10" s="1"/>
  <c r="U2366" i="10"/>
  <c r="X2366" i="10" l="1"/>
  <c r="N2367" i="10"/>
  <c r="O2367" i="10" s="1"/>
  <c r="S2367" i="10" s="1"/>
  <c r="T2367" i="10" s="1"/>
  <c r="Y2366" i="10"/>
  <c r="Z2366" i="10" l="1"/>
  <c r="F2366" i="10" s="1"/>
  <c r="V2367" i="10"/>
  <c r="W2367" i="10" s="1"/>
  <c r="U2367" i="10"/>
  <c r="X2367" i="10" l="1"/>
  <c r="N2368" i="10"/>
  <c r="O2368" i="10" s="1"/>
  <c r="S2368" i="10" s="1"/>
  <c r="T2368" i="10" s="1"/>
  <c r="Y2367" i="10"/>
  <c r="Z2367" i="10" l="1"/>
  <c r="F2367" i="10" s="1"/>
  <c r="V2368" i="10"/>
  <c r="W2368" i="10" s="1"/>
  <c r="U2368" i="10"/>
  <c r="X2368" i="10" l="1"/>
  <c r="N2369" i="10"/>
  <c r="O2369" i="10" s="1"/>
  <c r="S2369" i="10" s="1"/>
  <c r="T2369" i="10" s="1"/>
  <c r="Y2368" i="10"/>
  <c r="Z2368" i="10" l="1"/>
  <c r="F2368" i="10" s="1"/>
  <c r="V2369" i="10"/>
  <c r="W2369" i="10" s="1"/>
  <c r="U2369" i="10"/>
  <c r="X2369" i="10" l="1"/>
  <c r="N2370" i="10"/>
  <c r="O2370" i="10" s="1"/>
  <c r="S2370" i="10" s="1"/>
  <c r="T2370" i="10" s="1"/>
  <c r="Y2369" i="10"/>
  <c r="Z2369" i="10" l="1"/>
  <c r="F2369" i="10" s="1"/>
  <c r="V2370" i="10"/>
  <c r="W2370" i="10" s="1"/>
  <c r="U2370" i="10"/>
  <c r="X2370" i="10" l="1"/>
  <c r="N2371" i="10"/>
  <c r="O2371" i="10" s="1"/>
  <c r="S2371" i="10" s="1"/>
  <c r="T2371" i="10" s="1"/>
  <c r="Y2370" i="10"/>
  <c r="Z2370" i="10" l="1"/>
  <c r="F2370" i="10" s="1"/>
  <c r="V2371" i="10"/>
  <c r="W2371" i="10" s="1"/>
  <c r="U2371" i="10"/>
  <c r="X2371" i="10" l="1"/>
  <c r="N2372" i="10"/>
  <c r="O2372" i="10" s="1"/>
  <c r="S2372" i="10" s="1"/>
  <c r="T2372" i="10" s="1"/>
  <c r="Y2371" i="10"/>
  <c r="Z2371" i="10" l="1"/>
  <c r="F2371" i="10" s="1"/>
  <c r="V2372" i="10"/>
  <c r="W2372" i="10" s="1"/>
  <c r="U2372" i="10"/>
  <c r="X2372" i="10" l="1"/>
  <c r="N2373" i="10"/>
  <c r="O2373" i="10" s="1"/>
  <c r="S2373" i="10" s="1"/>
  <c r="T2373" i="10" s="1"/>
  <c r="Y2372" i="10"/>
  <c r="Z2372" i="10" l="1"/>
  <c r="F2372" i="10" s="1"/>
  <c r="V2373" i="10"/>
  <c r="W2373" i="10" s="1"/>
  <c r="U2373" i="10"/>
  <c r="X2373" i="10" l="1"/>
  <c r="N2374" i="10"/>
  <c r="O2374" i="10" s="1"/>
  <c r="S2374" i="10" s="1"/>
  <c r="T2374" i="10" s="1"/>
  <c r="Y2373" i="10"/>
  <c r="Z2373" i="10" l="1"/>
  <c r="F2373" i="10" s="1"/>
  <c r="V2374" i="10"/>
  <c r="W2374" i="10" s="1"/>
  <c r="U2374" i="10"/>
  <c r="X2374" i="10" l="1"/>
  <c r="N2375" i="10"/>
  <c r="O2375" i="10" s="1"/>
  <c r="S2375" i="10" s="1"/>
  <c r="T2375" i="10" s="1"/>
  <c r="Y2374" i="10"/>
  <c r="Z2374" i="10" l="1"/>
  <c r="F2374" i="10" s="1"/>
  <c r="V2375" i="10"/>
  <c r="W2375" i="10" s="1"/>
  <c r="U2375" i="10"/>
  <c r="X2375" i="10" l="1"/>
  <c r="N2376" i="10"/>
  <c r="O2376" i="10" s="1"/>
  <c r="S2376" i="10" s="1"/>
  <c r="T2376" i="10" s="1"/>
  <c r="Y2375" i="10"/>
  <c r="Z2375" i="10" l="1"/>
  <c r="F2375" i="10" s="1"/>
  <c r="V2376" i="10"/>
  <c r="W2376" i="10" s="1"/>
  <c r="U2376" i="10"/>
  <c r="X2376" i="10" l="1"/>
  <c r="N2377" i="10"/>
  <c r="O2377" i="10" s="1"/>
  <c r="S2377" i="10" s="1"/>
  <c r="T2377" i="10" s="1"/>
  <c r="Y2376" i="10"/>
  <c r="Z2376" i="10" l="1"/>
  <c r="F2376" i="10" s="1"/>
  <c r="V2377" i="10"/>
  <c r="W2377" i="10" s="1"/>
  <c r="U2377" i="10"/>
  <c r="X2377" i="10" l="1"/>
  <c r="N2378" i="10"/>
  <c r="O2378" i="10" s="1"/>
  <c r="S2378" i="10" s="1"/>
  <c r="T2378" i="10" s="1"/>
  <c r="Y2377" i="10"/>
  <c r="Z2377" i="10" l="1"/>
  <c r="F2377" i="10" s="1"/>
  <c r="V2378" i="10"/>
  <c r="W2378" i="10" s="1"/>
  <c r="U2378" i="10"/>
  <c r="X2378" i="10" l="1"/>
  <c r="N2379" i="10"/>
  <c r="O2379" i="10" s="1"/>
  <c r="S2379" i="10" s="1"/>
  <c r="T2379" i="10" s="1"/>
  <c r="Y2378" i="10"/>
  <c r="Z2378" i="10" l="1"/>
  <c r="F2378" i="10" s="1"/>
  <c r="V2379" i="10"/>
  <c r="W2379" i="10" s="1"/>
  <c r="U2379" i="10"/>
  <c r="X2379" i="10" l="1"/>
  <c r="Y2379" i="10"/>
  <c r="N2380" i="10"/>
  <c r="O2380" i="10" s="1"/>
  <c r="S2380" i="10" s="1"/>
  <c r="T2380" i="10" s="1"/>
  <c r="Z2379" i="10" l="1"/>
  <c r="F2379" i="10" s="1"/>
  <c r="V2380" i="10"/>
  <c r="W2380" i="10" s="1"/>
  <c r="U2380" i="10"/>
  <c r="X2380" i="10" l="1"/>
  <c r="Y2380" i="10"/>
  <c r="N2381" i="10"/>
  <c r="O2381" i="10" s="1"/>
  <c r="S2381" i="10" s="1"/>
  <c r="T2381" i="10" s="1"/>
  <c r="Z2380" i="10" l="1"/>
  <c r="F2380" i="10" s="1"/>
  <c r="V2381" i="10"/>
  <c r="W2381" i="10" s="1"/>
  <c r="U2381" i="10"/>
  <c r="X2381" i="10" l="1"/>
  <c r="N2382" i="10"/>
  <c r="O2382" i="10" s="1"/>
  <c r="S2382" i="10" s="1"/>
  <c r="T2382" i="10" s="1"/>
  <c r="Y2381" i="10"/>
  <c r="Z2381" i="10" l="1"/>
  <c r="F2381" i="10" s="1"/>
  <c r="V2382" i="10"/>
  <c r="W2382" i="10" s="1"/>
  <c r="U2382" i="10"/>
  <c r="X2382" i="10" l="1"/>
  <c r="Y2382" i="10"/>
  <c r="N2383" i="10"/>
  <c r="O2383" i="10" s="1"/>
  <c r="S2383" i="10" s="1"/>
  <c r="T2383" i="10" s="1"/>
  <c r="Z2382" i="10" l="1"/>
  <c r="F2382" i="10" s="1"/>
  <c r="V2383" i="10"/>
  <c r="W2383" i="10" s="1"/>
  <c r="U2383" i="10"/>
  <c r="X2383" i="10" l="1"/>
  <c r="N2384" i="10"/>
  <c r="O2384" i="10" s="1"/>
  <c r="S2384" i="10" s="1"/>
  <c r="T2384" i="10" s="1"/>
  <c r="Y2383" i="10"/>
  <c r="Z2383" i="10" l="1"/>
  <c r="F2383" i="10" s="1"/>
  <c r="V2384" i="10"/>
  <c r="W2384" i="10" s="1"/>
  <c r="U2384" i="10"/>
  <c r="X2384" i="10" l="1"/>
  <c r="N2385" i="10"/>
  <c r="O2385" i="10" s="1"/>
  <c r="S2385" i="10" s="1"/>
  <c r="T2385" i="10" s="1"/>
  <c r="Y2384" i="10"/>
  <c r="Z2384" i="10" l="1"/>
  <c r="F2384" i="10" s="1"/>
  <c r="V2385" i="10"/>
  <c r="W2385" i="10" s="1"/>
  <c r="U2385" i="10"/>
  <c r="X2385" i="10" l="1"/>
  <c r="N2386" i="10"/>
  <c r="O2386" i="10" s="1"/>
  <c r="S2386" i="10" s="1"/>
  <c r="T2386" i="10" s="1"/>
  <c r="Y2385" i="10"/>
  <c r="Z2385" i="10" l="1"/>
  <c r="F2385" i="10" s="1"/>
  <c r="V2386" i="10"/>
  <c r="W2386" i="10" s="1"/>
  <c r="U2386" i="10"/>
  <c r="X2386" i="10" l="1"/>
  <c r="N2387" i="10"/>
  <c r="O2387" i="10" s="1"/>
  <c r="S2387" i="10" s="1"/>
  <c r="T2387" i="10" s="1"/>
  <c r="Y2386" i="10"/>
  <c r="Z2386" i="10" l="1"/>
  <c r="F2386" i="10" s="1"/>
  <c r="V2387" i="10"/>
  <c r="W2387" i="10" s="1"/>
  <c r="U2387" i="10"/>
  <c r="X2387" i="10" l="1"/>
  <c r="N2388" i="10"/>
  <c r="O2388" i="10" s="1"/>
  <c r="S2388" i="10" s="1"/>
  <c r="T2388" i="10" s="1"/>
  <c r="Y2387" i="10"/>
  <c r="Z2387" i="10" l="1"/>
  <c r="F2387" i="10" s="1"/>
  <c r="V2388" i="10"/>
  <c r="W2388" i="10" s="1"/>
  <c r="U2388" i="10"/>
  <c r="X2388" i="10" l="1"/>
  <c r="N2389" i="10"/>
  <c r="O2389" i="10" s="1"/>
  <c r="S2389" i="10" s="1"/>
  <c r="T2389" i="10" s="1"/>
  <c r="Y2388" i="10"/>
  <c r="Z2388" i="10" l="1"/>
  <c r="F2388" i="10" s="1"/>
  <c r="V2389" i="10"/>
  <c r="W2389" i="10" s="1"/>
  <c r="U2389" i="10"/>
  <c r="X2389" i="10" l="1"/>
  <c r="N2390" i="10"/>
  <c r="O2390" i="10" s="1"/>
  <c r="S2390" i="10" s="1"/>
  <c r="T2390" i="10" s="1"/>
  <c r="Y2389" i="10"/>
  <c r="Z2389" i="10" l="1"/>
  <c r="F2389" i="10" s="1"/>
  <c r="V2390" i="10"/>
  <c r="W2390" i="10" s="1"/>
  <c r="U2390" i="10"/>
  <c r="X2390" i="10" l="1"/>
  <c r="N2391" i="10"/>
  <c r="O2391" i="10" s="1"/>
  <c r="S2391" i="10" s="1"/>
  <c r="T2391" i="10" s="1"/>
  <c r="Y2390" i="10"/>
  <c r="Z2390" i="10" l="1"/>
  <c r="F2390" i="10" s="1"/>
  <c r="V2391" i="10"/>
  <c r="W2391" i="10" s="1"/>
  <c r="U2391" i="10"/>
  <c r="X2391" i="10" l="1"/>
  <c r="N2392" i="10"/>
  <c r="O2392" i="10" s="1"/>
  <c r="S2392" i="10" s="1"/>
  <c r="T2392" i="10" s="1"/>
  <c r="Y2391" i="10"/>
  <c r="Z2391" i="10" l="1"/>
  <c r="F2391" i="10" s="1"/>
  <c r="V2392" i="10"/>
  <c r="W2392" i="10" s="1"/>
  <c r="U2392" i="10"/>
  <c r="X2392" i="10" l="1"/>
  <c r="N2393" i="10"/>
  <c r="O2393" i="10" s="1"/>
  <c r="S2393" i="10" s="1"/>
  <c r="T2393" i="10" s="1"/>
  <c r="Y2392" i="10"/>
  <c r="Z2392" i="10" l="1"/>
  <c r="F2392" i="10" s="1"/>
  <c r="V2393" i="10"/>
  <c r="W2393" i="10" s="1"/>
  <c r="U2393" i="10"/>
  <c r="X2393" i="10" l="1"/>
  <c r="N2394" i="10"/>
  <c r="O2394" i="10" s="1"/>
  <c r="S2394" i="10" s="1"/>
  <c r="T2394" i="10" s="1"/>
  <c r="Y2393" i="10"/>
  <c r="Z2393" i="10" l="1"/>
  <c r="F2393" i="10" s="1"/>
  <c r="V2394" i="10"/>
  <c r="W2394" i="10" s="1"/>
  <c r="U2394" i="10"/>
  <c r="X2394" i="10" l="1"/>
  <c r="N2395" i="10"/>
  <c r="O2395" i="10" s="1"/>
  <c r="S2395" i="10" s="1"/>
  <c r="T2395" i="10" s="1"/>
  <c r="Y2394" i="10"/>
  <c r="Z2394" i="10" l="1"/>
  <c r="F2394" i="10" s="1"/>
  <c r="V2395" i="10"/>
  <c r="W2395" i="10" s="1"/>
  <c r="U2395" i="10"/>
  <c r="X2395" i="10" l="1"/>
  <c r="Y2395" i="10"/>
  <c r="N2396" i="10"/>
  <c r="O2396" i="10" s="1"/>
  <c r="S2396" i="10" s="1"/>
  <c r="T2396" i="10" s="1"/>
  <c r="Z2395" i="10" l="1"/>
  <c r="F2395" i="10" s="1"/>
  <c r="V2396" i="10"/>
  <c r="W2396" i="10" s="1"/>
  <c r="U2396" i="10"/>
  <c r="X2396" i="10" l="1"/>
  <c r="N2397" i="10"/>
  <c r="O2397" i="10" s="1"/>
  <c r="S2397" i="10" s="1"/>
  <c r="T2397" i="10" s="1"/>
  <c r="Y2396" i="10"/>
  <c r="Z2396" i="10" l="1"/>
  <c r="F2396" i="10" s="1"/>
  <c r="V2397" i="10"/>
  <c r="W2397" i="10" s="1"/>
  <c r="U2397" i="10"/>
  <c r="X2397" i="10" l="1"/>
  <c r="Y2397" i="10"/>
  <c r="N2398" i="10"/>
  <c r="O2398" i="10" s="1"/>
  <c r="S2398" i="10" s="1"/>
  <c r="T2398" i="10" s="1"/>
  <c r="Z2397" i="10" l="1"/>
  <c r="F2397" i="10" s="1"/>
  <c r="V2398" i="10"/>
  <c r="W2398" i="10" s="1"/>
  <c r="U2398" i="10"/>
  <c r="X2398" i="10" l="1"/>
  <c r="Y2398" i="10"/>
  <c r="N2399" i="10"/>
  <c r="O2399" i="10" s="1"/>
  <c r="S2399" i="10" s="1"/>
  <c r="T2399" i="10" s="1"/>
  <c r="Z2398" i="10" l="1"/>
  <c r="F2398" i="10" s="1"/>
  <c r="V2399" i="10"/>
  <c r="W2399" i="10" s="1"/>
  <c r="U2399" i="10"/>
  <c r="X2399" i="10" l="1"/>
  <c r="Y2399" i="10"/>
  <c r="N2400" i="10"/>
  <c r="O2400" i="10" s="1"/>
  <c r="S2400" i="10" s="1"/>
  <c r="T2400" i="10" s="1"/>
  <c r="Z2399" i="10" l="1"/>
  <c r="F2399" i="10" s="1"/>
  <c r="V2400" i="10"/>
  <c r="W2400" i="10" s="1"/>
  <c r="U2400" i="10"/>
  <c r="X2400" i="10" l="1"/>
  <c r="Y2400" i="10"/>
  <c r="N2401" i="10"/>
  <c r="O2401" i="10" s="1"/>
  <c r="S2401" i="10" s="1"/>
  <c r="T2401" i="10" s="1"/>
  <c r="Z2400" i="10" l="1"/>
  <c r="F2400" i="10" s="1"/>
  <c r="V2401" i="10"/>
  <c r="W2401" i="10" s="1"/>
  <c r="U2401" i="10"/>
  <c r="X2401" i="10" l="1"/>
  <c r="Y2401" i="10"/>
  <c r="N2402" i="10"/>
  <c r="O2402" i="10" s="1"/>
  <c r="S2402" i="10" s="1"/>
  <c r="T2402" i="10" s="1"/>
  <c r="Z2401" i="10" l="1"/>
  <c r="F2401" i="10" s="1"/>
  <c r="V2402" i="10"/>
  <c r="W2402" i="10" s="1"/>
  <c r="U2402" i="10"/>
  <c r="X2402" i="10" l="1"/>
  <c r="Y2402" i="10"/>
  <c r="N2403" i="10"/>
  <c r="O2403" i="10" s="1"/>
  <c r="S2403" i="10" s="1"/>
  <c r="T2403" i="10" s="1"/>
  <c r="Z2402" i="10" l="1"/>
  <c r="F2402" i="10" s="1"/>
  <c r="V2403" i="10"/>
  <c r="W2403" i="10" s="1"/>
  <c r="U2403" i="10"/>
  <c r="X2403" i="10" l="1"/>
  <c r="N2404" i="10"/>
  <c r="O2404" i="10" s="1"/>
  <c r="S2404" i="10" s="1"/>
  <c r="T2404" i="10" s="1"/>
  <c r="Y2403" i="10"/>
  <c r="Z2403" i="10" l="1"/>
  <c r="F2403" i="10" s="1"/>
  <c r="V2404" i="10"/>
  <c r="W2404" i="10" s="1"/>
  <c r="U2404" i="10"/>
  <c r="X2404" i="10" l="1"/>
  <c r="Y2404" i="10"/>
  <c r="N2405" i="10"/>
  <c r="O2405" i="10" s="1"/>
  <c r="S2405" i="10" s="1"/>
  <c r="T2405" i="10" s="1"/>
  <c r="Z2404" i="10" l="1"/>
  <c r="F2404" i="10" s="1"/>
  <c r="V2405" i="10"/>
  <c r="W2405" i="10" s="1"/>
  <c r="U2405" i="10"/>
  <c r="X2405" i="10" l="1"/>
  <c r="Y2405" i="10"/>
  <c r="N2406" i="10"/>
  <c r="O2406" i="10" s="1"/>
  <c r="S2406" i="10" s="1"/>
  <c r="T2406" i="10" s="1"/>
  <c r="Z2405" i="10" l="1"/>
  <c r="F2405" i="10" s="1"/>
  <c r="V2406" i="10"/>
  <c r="W2406" i="10" s="1"/>
  <c r="U2406" i="10"/>
  <c r="X2406" i="10" l="1"/>
  <c r="Y2406" i="10"/>
  <c r="N2407" i="10"/>
  <c r="O2407" i="10" s="1"/>
  <c r="S2407" i="10" s="1"/>
  <c r="T2407" i="10" s="1"/>
  <c r="Z2406" i="10" l="1"/>
  <c r="F2406" i="10" s="1"/>
  <c r="V2407" i="10"/>
  <c r="W2407" i="10" s="1"/>
  <c r="U2407" i="10"/>
  <c r="X2407" i="10" l="1"/>
  <c r="Y2407" i="10"/>
  <c r="N2408" i="10"/>
  <c r="O2408" i="10" s="1"/>
  <c r="S2408" i="10" s="1"/>
  <c r="T2408" i="10" s="1"/>
  <c r="Z2407" i="10" l="1"/>
  <c r="F2407" i="10" s="1"/>
  <c r="V2408" i="10"/>
  <c r="W2408" i="10" s="1"/>
  <c r="U2408" i="10"/>
  <c r="X2408" i="10" l="1"/>
  <c r="N2409" i="10"/>
  <c r="O2409" i="10" s="1"/>
  <c r="S2409" i="10" s="1"/>
  <c r="T2409" i="10" s="1"/>
  <c r="Y2408" i="10"/>
  <c r="Z2408" i="10" l="1"/>
  <c r="F2408" i="10" s="1"/>
  <c r="V2409" i="10"/>
  <c r="W2409" i="10" s="1"/>
  <c r="U2409" i="10"/>
  <c r="X2409" i="10" l="1"/>
  <c r="N2410" i="10"/>
  <c r="O2410" i="10" s="1"/>
  <c r="S2410" i="10" s="1"/>
  <c r="T2410" i="10" s="1"/>
  <c r="Y2409" i="10"/>
  <c r="Z2409" i="10" l="1"/>
  <c r="F2409" i="10" s="1"/>
  <c r="V2410" i="10"/>
  <c r="W2410" i="10" s="1"/>
  <c r="U2410" i="10"/>
  <c r="X2410" i="10" l="1"/>
  <c r="Y2410" i="10"/>
  <c r="N2411" i="10"/>
  <c r="O2411" i="10" s="1"/>
  <c r="S2411" i="10" s="1"/>
  <c r="T2411" i="10" s="1"/>
  <c r="Z2410" i="10" l="1"/>
  <c r="F2410" i="10" s="1"/>
  <c r="V2411" i="10"/>
  <c r="W2411" i="10" s="1"/>
  <c r="U2411" i="10"/>
  <c r="X2411" i="10" l="1"/>
  <c r="N2412" i="10"/>
  <c r="O2412" i="10" s="1"/>
  <c r="S2412" i="10" s="1"/>
  <c r="T2412" i="10" s="1"/>
  <c r="Y2411" i="10"/>
  <c r="Z2411" i="10" l="1"/>
  <c r="F2411" i="10" s="1"/>
  <c r="V2412" i="10"/>
  <c r="W2412" i="10" s="1"/>
  <c r="U2412" i="10"/>
  <c r="X2412" i="10" l="1"/>
  <c r="Y2412" i="10"/>
  <c r="N2413" i="10"/>
  <c r="O2413" i="10" s="1"/>
  <c r="S2413" i="10" s="1"/>
  <c r="T2413" i="10" s="1"/>
  <c r="Z2412" i="10" l="1"/>
  <c r="F2412" i="10" s="1"/>
  <c r="V2413" i="10"/>
  <c r="W2413" i="10" s="1"/>
  <c r="U2413" i="10"/>
  <c r="X2413" i="10" l="1"/>
  <c r="Y2413" i="10"/>
  <c r="N2414" i="10"/>
  <c r="O2414" i="10" s="1"/>
  <c r="S2414" i="10" s="1"/>
  <c r="T2414" i="10" s="1"/>
  <c r="Z2413" i="10" l="1"/>
  <c r="F2413" i="10" s="1"/>
  <c r="V2414" i="10"/>
  <c r="W2414" i="10" s="1"/>
  <c r="U2414" i="10"/>
  <c r="X2414" i="10" l="1"/>
  <c r="Y2414" i="10"/>
  <c r="N2415" i="10"/>
  <c r="O2415" i="10" s="1"/>
  <c r="S2415" i="10" s="1"/>
  <c r="T2415" i="10" s="1"/>
  <c r="Z2414" i="10" l="1"/>
  <c r="F2414" i="10" s="1"/>
  <c r="V2415" i="10"/>
  <c r="W2415" i="10" s="1"/>
  <c r="U2415" i="10"/>
  <c r="X2415" i="10" l="1"/>
  <c r="N2416" i="10"/>
  <c r="O2416" i="10" s="1"/>
  <c r="S2416" i="10" s="1"/>
  <c r="T2416" i="10" s="1"/>
  <c r="Y2415" i="10"/>
  <c r="Z2415" i="10" l="1"/>
  <c r="F2415" i="10" s="1"/>
  <c r="V2416" i="10"/>
  <c r="W2416" i="10" s="1"/>
  <c r="U2416" i="10"/>
  <c r="X2416" i="10" l="1"/>
  <c r="N2417" i="10"/>
  <c r="O2417" i="10" s="1"/>
  <c r="S2417" i="10" s="1"/>
  <c r="T2417" i="10" s="1"/>
  <c r="Y2416" i="10"/>
  <c r="Z2416" i="10" l="1"/>
  <c r="F2416" i="10" s="1"/>
  <c r="V2417" i="10"/>
  <c r="W2417" i="10" s="1"/>
  <c r="U2417" i="10"/>
  <c r="X2417" i="10" l="1"/>
  <c r="N2418" i="10"/>
  <c r="O2418" i="10" s="1"/>
  <c r="S2418" i="10" s="1"/>
  <c r="T2418" i="10" s="1"/>
  <c r="Y2417" i="10"/>
  <c r="Z2417" i="10" l="1"/>
  <c r="F2417" i="10" s="1"/>
  <c r="V2418" i="10"/>
  <c r="W2418" i="10" s="1"/>
  <c r="U2418" i="10"/>
  <c r="X2418" i="10" l="1"/>
  <c r="N2419" i="10"/>
  <c r="O2419" i="10" s="1"/>
  <c r="S2419" i="10" s="1"/>
  <c r="T2419" i="10" s="1"/>
  <c r="Y2418" i="10"/>
  <c r="Z2418" i="10" l="1"/>
  <c r="F2418" i="10" s="1"/>
  <c r="V2419" i="10"/>
  <c r="W2419" i="10" s="1"/>
  <c r="U2419" i="10"/>
  <c r="X2419" i="10" l="1"/>
  <c r="N2420" i="10"/>
  <c r="O2420" i="10" s="1"/>
  <c r="S2420" i="10" s="1"/>
  <c r="T2420" i="10" s="1"/>
  <c r="Y2419" i="10"/>
  <c r="Z2419" i="10" l="1"/>
  <c r="F2419" i="10" s="1"/>
  <c r="V2420" i="10"/>
  <c r="W2420" i="10" s="1"/>
  <c r="U2420" i="10"/>
  <c r="X2420" i="10" l="1"/>
  <c r="N2421" i="10"/>
  <c r="O2421" i="10" s="1"/>
  <c r="S2421" i="10" s="1"/>
  <c r="T2421" i="10" s="1"/>
  <c r="Y2420" i="10"/>
  <c r="Z2420" i="10" l="1"/>
  <c r="F2420" i="10" s="1"/>
  <c r="V2421" i="10"/>
  <c r="W2421" i="10" s="1"/>
  <c r="U2421" i="10"/>
  <c r="X2421" i="10" l="1"/>
  <c r="N2422" i="10"/>
  <c r="O2422" i="10" s="1"/>
  <c r="S2422" i="10" s="1"/>
  <c r="T2422" i="10" s="1"/>
  <c r="Y2421" i="10"/>
  <c r="Z2421" i="10" l="1"/>
  <c r="F2421" i="10" s="1"/>
  <c r="V2422" i="10"/>
  <c r="W2422" i="10" s="1"/>
  <c r="U2422" i="10"/>
  <c r="X2422" i="10" l="1"/>
  <c r="N2423" i="10"/>
  <c r="O2423" i="10" s="1"/>
  <c r="S2423" i="10" s="1"/>
  <c r="T2423" i="10" s="1"/>
  <c r="Y2422" i="10"/>
  <c r="Z2422" i="10" l="1"/>
  <c r="F2422" i="10" s="1"/>
  <c r="V2423" i="10"/>
  <c r="W2423" i="10" s="1"/>
  <c r="U2423" i="10"/>
  <c r="X2423" i="10" l="1"/>
  <c r="N2424" i="10"/>
  <c r="O2424" i="10" s="1"/>
  <c r="S2424" i="10" s="1"/>
  <c r="T2424" i="10" s="1"/>
  <c r="Y2423" i="10"/>
  <c r="Z2423" i="10" l="1"/>
  <c r="F2423" i="10" s="1"/>
  <c r="V2424" i="10"/>
  <c r="W2424" i="10" s="1"/>
  <c r="U2424" i="10"/>
  <c r="X2424" i="10" l="1"/>
  <c r="N2425" i="10"/>
  <c r="O2425" i="10" s="1"/>
  <c r="S2425" i="10" s="1"/>
  <c r="T2425" i="10" s="1"/>
  <c r="Y2424" i="10"/>
  <c r="Z2424" i="10" l="1"/>
  <c r="F2424" i="10" s="1"/>
  <c r="V2425" i="10"/>
  <c r="W2425" i="10" s="1"/>
  <c r="U2425" i="10"/>
  <c r="X2425" i="10" l="1"/>
  <c r="N2426" i="10"/>
  <c r="O2426" i="10" s="1"/>
  <c r="S2426" i="10" s="1"/>
  <c r="T2426" i="10" s="1"/>
  <c r="Y2425" i="10"/>
  <c r="Z2425" i="10" l="1"/>
  <c r="F2425" i="10" s="1"/>
  <c r="V2426" i="10"/>
  <c r="W2426" i="10" s="1"/>
  <c r="U2426" i="10"/>
  <c r="X2426" i="10" l="1"/>
  <c r="N2427" i="10"/>
  <c r="O2427" i="10" s="1"/>
  <c r="S2427" i="10" s="1"/>
  <c r="T2427" i="10" s="1"/>
  <c r="Y2426" i="10"/>
  <c r="Z2426" i="10" l="1"/>
  <c r="F2426" i="10" s="1"/>
  <c r="V2427" i="10"/>
  <c r="W2427" i="10" s="1"/>
  <c r="U2427" i="10"/>
  <c r="X2427" i="10" l="1"/>
  <c r="N2428" i="10"/>
  <c r="O2428" i="10" s="1"/>
  <c r="S2428" i="10" s="1"/>
  <c r="T2428" i="10" s="1"/>
  <c r="Y2427" i="10"/>
  <c r="Z2427" i="10" l="1"/>
  <c r="F2427" i="10" s="1"/>
  <c r="V2428" i="10"/>
  <c r="W2428" i="10" s="1"/>
  <c r="U2428" i="10"/>
  <c r="X2428" i="10" l="1"/>
  <c r="N2429" i="10"/>
  <c r="O2429" i="10" s="1"/>
  <c r="S2429" i="10" s="1"/>
  <c r="T2429" i="10" s="1"/>
  <c r="Y2428" i="10"/>
  <c r="Z2428" i="10" l="1"/>
  <c r="F2428" i="10" s="1"/>
  <c r="V2429" i="10"/>
  <c r="W2429" i="10" s="1"/>
  <c r="U2429" i="10"/>
  <c r="X2429" i="10" l="1"/>
  <c r="N2430" i="10"/>
  <c r="O2430" i="10" s="1"/>
  <c r="S2430" i="10" s="1"/>
  <c r="T2430" i="10" s="1"/>
  <c r="Y2429" i="10"/>
  <c r="Z2429" i="10" l="1"/>
  <c r="F2429" i="10" s="1"/>
  <c r="V2430" i="10"/>
  <c r="W2430" i="10" s="1"/>
  <c r="U2430" i="10"/>
  <c r="X2430" i="10" l="1"/>
  <c r="N2431" i="10"/>
  <c r="O2431" i="10" s="1"/>
  <c r="S2431" i="10" s="1"/>
  <c r="T2431" i="10" s="1"/>
  <c r="Y2430" i="10"/>
  <c r="Z2430" i="10" l="1"/>
  <c r="F2430" i="10" s="1"/>
  <c r="V2431" i="10"/>
  <c r="W2431" i="10" s="1"/>
  <c r="U2431" i="10"/>
  <c r="X2431" i="10" l="1"/>
  <c r="N2432" i="10"/>
  <c r="O2432" i="10" s="1"/>
  <c r="S2432" i="10" s="1"/>
  <c r="T2432" i="10" s="1"/>
  <c r="Y2431" i="10"/>
  <c r="Z2431" i="10" l="1"/>
  <c r="F2431" i="10" s="1"/>
  <c r="V2432" i="10"/>
  <c r="W2432" i="10" s="1"/>
  <c r="U2432" i="10"/>
  <c r="X2432" i="10" l="1"/>
  <c r="N2433" i="10"/>
  <c r="O2433" i="10" s="1"/>
  <c r="S2433" i="10" s="1"/>
  <c r="T2433" i="10" s="1"/>
  <c r="Y2432" i="10"/>
  <c r="Z2432" i="10" l="1"/>
  <c r="F2432" i="10" s="1"/>
  <c r="V2433" i="10"/>
  <c r="W2433" i="10" s="1"/>
  <c r="U2433" i="10"/>
  <c r="X2433" i="10" l="1"/>
  <c r="N2434" i="10"/>
  <c r="O2434" i="10" s="1"/>
  <c r="S2434" i="10" s="1"/>
  <c r="T2434" i="10" s="1"/>
  <c r="Y2433" i="10"/>
  <c r="Z2433" i="10" l="1"/>
  <c r="F2433" i="10" s="1"/>
  <c r="V2434" i="10"/>
  <c r="W2434" i="10" s="1"/>
  <c r="U2434" i="10"/>
  <c r="X2434" i="10" l="1"/>
  <c r="N2435" i="10"/>
  <c r="O2435" i="10" s="1"/>
  <c r="S2435" i="10" s="1"/>
  <c r="T2435" i="10" s="1"/>
  <c r="Y2434" i="10"/>
  <c r="Z2434" i="10" l="1"/>
  <c r="F2434" i="10" s="1"/>
  <c r="V2435" i="10"/>
  <c r="W2435" i="10" s="1"/>
  <c r="U2435" i="10"/>
  <c r="X2435" i="10" l="1"/>
  <c r="N2436" i="10"/>
  <c r="O2436" i="10" s="1"/>
  <c r="S2436" i="10" s="1"/>
  <c r="T2436" i="10" s="1"/>
  <c r="Y2435" i="10"/>
  <c r="Z2435" i="10" l="1"/>
  <c r="F2435" i="10" s="1"/>
  <c r="V2436" i="10"/>
  <c r="W2436" i="10" s="1"/>
  <c r="U2436" i="10"/>
  <c r="X2436" i="10" l="1"/>
  <c r="N2437" i="10"/>
  <c r="O2437" i="10" s="1"/>
  <c r="S2437" i="10" s="1"/>
  <c r="T2437" i="10" s="1"/>
  <c r="Y2436" i="10"/>
  <c r="Z2436" i="10" l="1"/>
  <c r="F2436" i="10" s="1"/>
  <c r="V2437" i="10"/>
  <c r="W2437" i="10" s="1"/>
  <c r="U2437" i="10"/>
  <c r="X2437" i="10" l="1"/>
  <c r="N2438" i="10"/>
  <c r="O2438" i="10" s="1"/>
  <c r="S2438" i="10" s="1"/>
  <c r="T2438" i="10" s="1"/>
  <c r="Y2437" i="10"/>
  <c r="Z2437" i="10" l="1"/>
  <c r="F2437" i="10" s="1"/>
  <c r="V2438" i="10"/>
  <c r="W2438" i="10" s="1"/>
  <c r="U2438" i="10"/>
  <c r="X2438" i="10" l="1"/>
  <c r="N2439" i="10"/>
  <c r="O2439" i="10" s="1"/>
  <c r="S2439" i="10" s="1"/>
  <c r="T2439" i="10" s="1"/>
  <c r="Y2438" i="10"/>
  <c r="Z2438" i="10" l="1"/>
  <c r="F2438" i="10" s="1"/>
  <c r="V2439" i="10"/>
  <c r="W2439" i="10" s="1"/>
  <c r="U2439" i="10"/>
  <c r="X2439" i="10" l="1"/>
  <c r="N2440" i="10"/>
  <c r="O2440" i="10" s="1"/>
  <c r="S2440" i="10" s="1"/>
  <c r="T2440" i="10" s="1"/>
  <c r="Y2439" i="10"/>
  <c r="Z2439" i="10" l="1"/>
  <c r="F2439" i="10" s="1"/>
  <c r="V2440" i="10"/>
  <c r="W2440" i="10" s="1"/>
  <c r="U2440" i="10"/>
  <c r="X2440" i="10" l="1"/>
  <c r="N2441" i="10"/>
  <c r="O2441" i="10" s="1"/>
  <c r="S2441" i="10" s="1"/>
  <c r="T2441" i="10" s="1"/>
  <c r="Y2440" i="10"/>
  <c r="Z2440" i="10" l="1"/>
  <c r="F2440" i="10" s="1"/>
  <c r="V2441" i="10"/>
  <c r="W2441" i="10" s="1"/>
  <c r="U2441" i="10"/>
  <c r="X2441" i="10" l="1"/>
  <c r="N2442" i="10"/>
  <c r="O2442" i="10" s="1"/>
  <c r="S2442" i="10" s="1"/>
  <c r="T2442" i="10" s="1"/>
  <c r="Y2441" i="10"/>
  <c r="Z2441" i="10" l="1"/>
  <c r="F2441" i="10" s="1"/>
  <c r="V2442" i="10"/>
  <c r="W2442" i="10" s="1"/>
  <c r="U2442" i="10"/>
  <c r="X2442" i="10" l="1"/>
  <c r="N2443" i="10"/>
  <c r="O2443" i="10" s="1"/>
  <c r="S2443" i="10" s="1"/>
  <c r="T2443" i="10" s="1"/>
  <c r="Y2442" i="10"/>
  <c r="Z2442" i="10" l="1"/>
  <c r="F2442" i="10" s="1"/>
  <c r="V2443" i="10"/>
  <c r="W2443" i="10" s="1"/>
  <c r="U2443" i="10"/>
  <c r="X2443" i="10" l="1"/>
  <c r="N2444" i="10"/>
  <c r="O2444" i="10" s="1"/>
  <c r="S2444" i="10" s="1"/>
  <c r="T2444" i="10" s="1"/>
  <c r="Y2443" i="10"/>
  <c r="Z2443" i="10" l="1"/>
  <c r="F2443" i="10" s="1"/>
  <c r="V2444" i="10"/>
  <c r="W2444" i="10" s="1"/>
  <c r="U2444" i="10"/>
  <c r="X2444" i="10" l="1"/>
  <c r="Y2444" i="10"/>
  <c r="N2445" i="10"/>
  <c r="O2445" i="10" s="1"/>
  <c r="S2445" i="10" s="1"/>
  <c r="T2445" i="10" s="1"/>
  <c r="Z2444" i="10" l="1"/>
  <c r="F2444" i="10" s="1"/>
  <c r="V2445" i="10"/>
  <c r="W2445" i="10" s="1"/>
  <c r="U2445" i="10"/>
  <c r="X2445" i="10" l="1"/>
  <c r="N2446" i="10"/>
  <c r="O2446" i="10" s="1"/>
  <c r="S2446" i="10" s="1"/>
  <c r="T2446" i="10" s="1"/>
  <c r="Y2445" i="10"/>
  <c r="Z2445" i="10" l="1"/>
  <c r="F2445" i="10" s="1"/>
  <c r="V2446" i="10"/>
  <c r="W2446" i="10" s="1"/>
  <c r="U2446" i="10"/>
  <c r="X2446" i="10" l="1"/>
  <c r="N2447" i="10"/>
  <c r="O2447" i="10" s="1"/>
  <c r="S2447" i="10" s="1"/>
  <c r="T2447" i="10" s="1"/>
  <c r="Y2446" i="10"/>
  <c r="Z2446" i="10" l="1"/>
  <c r="F2446" i="10" s="1"/>
  <c r="V2447" i="10"/>
  <c r="W2447" i="10" s="1"/>
  <c r="U2447" i="10"/>
  <c r="X2447" i="10" l="1"/>
  <c r="N2448" i="10"/>
  <c r="O2448" i="10" s="1"/>
  <c r="S2448" i="10" s="1"/>
  <c r="T2448" i="10" s="1"/>
  <c r="Y2447" i="10"/>
  <c r="Z2447" i="10" l="1"/>
  <c r="F2447" i="10" s="1"/>
  <c r="V2448" i="10"/>
  <c r="W2448" i="10" s="1"/>
  <c r="U2448" i="10"/>
  <c r="X2448" i="10" l="1"/>
  <c r="N2449" i="10"/>
  <c r="O2449" i="10" s="1"/>
  <c r="S2449" i="10" s="1"/>
  <c r="T2449" i="10" s="1"/>
  <c r="Y2448" i="10"/>
  <c r="Z2448" i="10" l="1"/>
  <c r="F2448" i="10" s="1"/>
  <c r="V2449" i="10"/>
  <c r="W2449" i="10" s="1"/>
  <c r="U2449" i="10"/>
  <c r="X2449" i="10" l="1"/>
  <c r="N2450" i="10"/>
  <c r="O2450" i="10" s="1"/>
  <c r="S2450" i="10" s="1"/>
  <c r="T2450" i="10" s="1"/>
  <c r="Y2449" i="10"/>
  <c r="Z2449" i="10" l="1"/>
  <c r="F2449" i="10" s="1"/>
  <c r="V2450" i="10"/>
  <c r="W2450" i="10" s="1"/>
  <c r="U2450" i="10"/>
  <c r="X2450" i="10" l="1"/>
  <c r="N2451" i="10"/>
  <c r="O2451" i="10" s="1"/>
  <c r="S2451" i="10" s="1"/>
  <c r="T2451" i="10" s="1"/>
  <c r="Y2450" i="10"/>
  <c r="Z2450" i="10" l="1"/>
  <c r="F2450" i="10" s="1"/>
  <c r="V2451" i="10"/>
  <c r="W2451" i="10" s="1"/>
  <c r="U2451" i="10"/>
  <c r="X2451" i="10" l="1"/>
  <c r="N2452" i="10"/>
  <c r="O2452" i="10" s="1"/>
  <c r="S2452" i="10" s="1"/>
  <c r="T2452" i="10" s="1"/>
  <c r="Y2451" i="10"/>
  <c r="Z2451" i="10" l="1"/>
  <c r="F2451" i="10" s="1"/>
  <c r="V2452" i="10"/>
  <c r="W2452" i="10" s="1"/>
  <c r="U2452" i="10"/>
  <c r="X2452" i="10" l="1"/>
  <c r="N2453" i="10"/>
  <c r="O2453" i="10" s="1"/>
  <c r="S2453" i="10" s="1"/>
  <c r="T2453" i="10" s="1"/>
  <c r="Y2452" i="10"/>
  <c r="Z2452" i="10" l="1"/>
  <c r="F2452" i="10" s="1"/>
  <c r="V2453" i="10"/>
  <c r="W2453" i="10" s="1"/>
  <c r="U2453" i="10"/>
  <c r="X2453" i="10" l="1"/>
  <c r="N2454" i="10"/>
  <c r="O2454" i="10" s="1"/>
  <c r="S2454" i="10" s="1"/>
  <c r="T2454" i="10" s="1"/>
  <c r="Y2453" i="10"/>
  <c r="Z2453" i="10" l="1"/>
  <c r="F2453" i="10" s="1"/>
  <c r="V2454" i="10"/>
  <c r="W2454" i="10" s="1"/>
  <c r="U2454" i="10"/>
  <c r="X2454" i="10" l="1"/>
  <c r="Y2454" i="10"/>
  <c r="N2455" i="10"/>
  <c r="O2455" i="10" s="1"/>
  <c r="S2455" i="10" s="1"/>
  <c r="T2455" i="10" s="1"/>
  <c r="Z2454" i="10" l="1"/>
  <c r="F2454" i="10" s="1"/>
  <c r="V2455" i="10"/>
  <c r="W2455" i="10" s="1"/>
  <c r="U2455" i="10"/>
  <c r="X2455" i="10" l="1"/>
  <c r="N2456" i="10"/>
  <c r="O2456" i="10" s="1"/>
  <c r="S2456" i="10" s="1"/>
  <c r="T2456" i="10" s="1"/>
  <c r="Y2455" i="10"/>
  <c r="Z2455" i="10" l="1"/>
  <c r="F2455" i="10" s="1"/>
  <c r="V2456" i="10"/>
  <c r="W2456" i="10" s="1"/>
  <c r="U2456" i="10"/>
  <c r="X2456" i="10" l="1"/>
  <c r="N2457" i="10"/>
  <c r="O2457" i="10" s="1"/>
  <c r="S2457" i="10" s="1"/>
  <c r="T2457" i="10" s="1"/>
  <c r="Y2456" i="10"/>
  <c r="Z2456" i="10" l="1"/>
  <c r="F2456" i="10" s="1"/>
  <c r="V2457" i="10"/>
  <c r="W2457" i="10" s="1"/>
  <c r="U2457" i="10"/>
  <c r="X2457" i="10" l="1"/>
  <c r="N2458" i="10"/>
  <c r="O2458" i="10" s="1"/>
  <c r="S2458" i="10" s="1"/>
  <c r="T2458" i="10" s="1"/>
  <c r="Y2457" i="10"/>
  <c r="Z2457" i="10" l="1"/>
  <c r="F2457" i="10" s="1"/>
  <c r="V2458" i="10"/>
  <c r="W2458" i="10" s="1"/>
  <c r="U2458" i="10"/>
  <c r="X2458" i="10" l="1"/>
  <c r="N2459" i="10"/>
  <c r="O2459" i="10" s="1"/>
  <c r="S2459" i="10" s="1"/>
  <c r="T2459" i="10" s="1"/>
  <c r="Y2458" i="10"/>
  <c r="Z2458" i="10" l="1"/>
  <c r="F2458" i="10" s="1"/>
  <c r="V2459" i="10"/>
  <c r="W2459" i="10" s="1"/>
  <c r="U2459" i="10"/>
  <c r="X2459" i="10" l="1"/>
  <c r="N2460" i="10"/>
  <c r="O2460" i="10" s="1"/>
  <c r="S2460" i="10" s="1"/>
  <c r="T2460" i="10" s="1"/>
  <c r="Y2459" i="10"/>
  <c r="Z2459" i="10" l="1"/>
  <c r="F2459" i="10" s="1"/>
  <c r="V2460" i="10"/>
  <c r="W2460" i="10" s="1"/>
  <c r="U2460" i="10"/>
  <c r="X2460" i="10" l="1"/>
  <c r="N2461" i="10"/>
  <c r="O2461" i="10" s="1"/>
  <c r="S2461" i="10" s="1"/>
  <c r="T2461" i="10" s="1"/>
  <c r="Y2460" i="10"/>
  <c r="Z2460" i="10" l="1"/>
  <c r="F2460" i="10" s="1"/>
  <c r="V2461" i="10"/>
  <c r="W2461" i="10" s="1"/>
  <c r="U2461" i="10"/>
  <c r="X2461" i="10" l="1"/>
  <c r="N2462" i="10"/>
  <c r="O2462" i="10" s="1"/>
  <c r="S2462" i="10" s="1"/>
  <c r="T2462" i="10" s="1"/>
  <c r="Y2461" i="10"/>
  <c r="Z2461" i="10" l="1"/>
  <c r="F2461" i="10" s="1"/>
  <c r="V2462" i="10"/>
  <c r="W2462" i="10" s="1"/>
  <c r="U2462" i="10"/>
  <c r="X2462" i="10" l="1"/>
  <c r="N2463" i="10"/>
  <c r="O2463" i="10" s="1"/>
  <c r="S2463" i="10" s="1"/>
  <c r="T2463" i="10" s="1"/>
  <c r="Y2462" i="10"/>
  <c r="Z2462" i="10" l="1"/>
  <c r="F2462" i="10" s="1"/>
  <c r="V2463" i="10"/>
  <c r="W2463" i="10" s="1"/>
  <c r="U2463" i="10"/>
  <c r="X2463" i="10" l="1"/>
  <c r="N2464" i="10"/>
  <c r="O2464" i="10" s="1"/>
  <c r="S2464" i="10" s="1"/>
  <c r="T2464" i="10" s="1"/>
  <c r="Y2463" i="10"/>
  <c r="Z2463" i="10" l="1"/>
  <c r="F2463" i="10" s="1"/>
  <c r="V2464" i="10"/>
  <c r="W2464" i="10" s="1"/>
  <c r="U2464" i="10"/>
  <c r="X2464" i="10" l="1"/>
  <c r="N2465" i="10"/>
  <c r="O2465" i="10" s="1"/>
  <c r="S2465" i="10" s="1"/>
  <c r="T2465" i="10" s="1"/>
  <c r="Y2464" i="10"/>
  <c r="Z2464" i="10" l="1"/>
  <c r="F2464" i="10" s="1"/>
  <c r="V2465" i="10"/>
  <c r="W2465" i="10" s="1"/>
  <c r="U2465" i="10"/>
  <c r="X2465" i="10" l="1"/>
  <c r="N2466" i="10"/>
  <c r="O2466" i="10" s="1"/>
  <c r="S2466" i="10" s="1"/>
  <c r="T2466" i="10" s="1"/>
  <c r="Y2465" i="10"/>
  <c r="Z2465" i="10" l="1"/>
  <c r="F2465" i="10" s="1"/>
  <c r="V2466" i="10"/>
  <c r="W2466" i="10" s="1"/>
  <c r="U2466" i="10"/>
  <c r="X2466" i="10" l="1"/>
  <c r="N2467" i="10"/>
  <c r="O2467" i="10" s="1"/>
  <c r="S2467" i="10" s="1"/>
  <c r="T2467" i="10" s="1"/>
  <c r="Y2466" i="10"/>
  <c r="Z2466" i="10" l="1"/>
  <c r="F2466" i="10" s="1"/>
  <c r="V2467" i="10"/>
  <c r="W2467" i="10" s="1"/>
  <c r="U2467" i="10"/>
  <c r="X2467" i="10" l="1"/>
  <c r="N2468" i="10"/>
  <c r="O2468" i="10" s="1"/>
  <c r="S2468" i="10" s="1"/>
  <c r="T2468" i="10" s="1"/>
  <c r="Y2467" i="10"/>
  <c r="Z2467" i="10" l="1"/>
  <c r="F2467" i="10" s="1"/>
  <c r="V2468" i="10"/>
  <c r="W2468" i="10" s="1"/>
  <c r="U2468" i="10"/>
  <c r="X2468" i="10" l="1"/>
  <c r="N2469" i="10"/>
  <c r="O2469" i="10" s="1"/>
  <c r="S2469" i="10" s="1"/>
  <c r="T2469" i="10" s="1"/>
  <c r="Y2468" i="10"/>
  <c r="Z2468" i="10" l="1"/>
  <c r="F2468" i="10" s="1"/>
  <c r="V2469" i="10"/>
  <c r="W2469" i="10" s="1"/>
  <c r="U2469" i="10"/>
  <c r="X2469" i="10" l="1"/>
  <c r="Y2469" i="10"/>
  <c r="N2470" i="10"/>
  <c r="O2470" i="10" s="1"/>
  <c r="S2470" i="10" s="1"/>
  <c r="T2470" i="10" s="1"/>
  <c r="Z2469" i="10" l="1"/>
  <c r="F2469" i="10" s="1"/>
  <c r="V2470" i="10"/>
  <c r="W2470" i="10" s="1"/>
  <c r="U2470" i="10"/>
  <c r="X2470" i="10" l="1"/>
  <c r="N2471" i="10"/>
  <c r="O2471" i="10" s="1"/>
  <c r="S2471" i="10" s="1"/>
  <c r="T2471" i="10" s="1"/>
  <c r="Y2470" i="10"/>
  <c r="Z2470" i="10" l="1"/>
  <c r="F2470" i="10" s="1"/>
  <c r="V2471" i="10"/>
  <c r="W2471" i="10" s="1"/>
  <c r="U2471" i="10"/>
  <c r="X2471" i="10" l="1"/>
  <c r="N2472" i="10"/>
  <c r="O2472" i="10" s="1"/>
  <c r="S2472" i="10" s="1"/>
  <c r="T2472" i="10" s="1"/>
  <c r="Y2471" i="10"/>
  <c r="Z2471" i="10" l="1"/>
  <c r="F2471" i="10" s="1"/>
  <c r="V2472" i="10"/>
  <c r="W2472" i="10" s="1"/>
  <c r="U2472" i="10"/>
  <c r="X2472" i="10" l="1"/>
  <c r="N2473" i="10"/>
  <c r="O2473" i="10" s="1"/>
  <c r="S2473" i="10" s="1"/>
  <c r="T2473" i="10" s="1"/>
  <c r="Y2472" i="10"/>
  <c r="Z2472" i="10" l="1"/>
  <c r="F2472" i="10" s="1"/>
  <c r="V2473" i="10"/>
  <c r="W2473" i="10" s="1"/>
  <c r="U2473" i="10"/>
  <c r="X2473" i="10" l="1"/>
  <c r="N2474" i="10"/>
  <c r="O2474" i="10" s="1"/>
  <c r="S2474" i="10" s="1"/>
  <c r="T2474" i="10" s="1"/>
  <c r="Y2473" i="10"/>
  <c r="Z2473" i="10" l="1"/>
  <c r="F2473" i="10" s="1"/>
  <c r="V2474" i="10"/>
  <c r="W2474" i="10" s="1"/>
  <c r="U2474" i="10"/>
  <c r="X2474" i="10" l="1"/>
  <c r="N2475" i="10"/>
  <c r="O2475" i="10" s="1"/>
  <c r="S2475" i="10" s="1"/>
  <c r="T2475" i="10" s="1"/>
  <c r="Y2474" i="10"/>
  <c r="Z2474" i="10" l="1"/>
  <c r="F2474" i="10" s="1"/>
  <c r="V2475" i="10"/>
  <c r="W2475" i="10" s="1"/>
  <c r="U2475" i="10"/>
  <c r="X2475" i="10" l="1"/>
  <c r="N2476" i="10"/>
  <c r="O2476" i="10" s="1"/>
  <c r="S2476" i="10" s="1"/>
  <c r="T2476" i="10" s="1"/>
  <c r="Y2475" i="10"/>
  <c r="Z2475" i="10" l="1"/>
  <c r="F2475" i="10" s="1"/>
  <c r="V2476" i="10"/>
  <c r="W2476" i="10" s="1"/>
  <c r="U2476" i="10"/>
  <c r="X2476" i="10" l="1"/>
  <c r="Y2476" i="10"/>
  <c r="N2477" i="10"/>
  <c r="O2477" i="10" s="1"/>
  <c r="S2477" i="10" s="1"/>
  <c r="T2477" i="10" s="1"/>
  <c r="Z2476" i="10" l="1"/>
  <c r="F2476" i="10" s="1"/>
  <c r="V2477" i="10"/>
  <c r="W2477" i="10" s="1"/>
  <c r="U2477" i="10"/>
  <c r="X2477" i="10" l="1"/>
  <c r="N2478" i="10"/>
  <c r="O2478" i="10" s="1"/>
  <c r="S2478" i="10" s="1"/>
  <c r="T2478" i="10" s="1"/>
  <c r="Y2477" i="10"/>
  <c r="Z2477" i="10" l="1"/>
  <c r="F2477" i="10" s="1"/>
  <c r="V2478" i="10"/>
  <c r="W2478" i="10" s="1"/>
  <c r="U2478" i="10"/>
  <c r="X2478" i="10" l="1"/>
  <c r="N2479" i="10"/>
  <c r="O2479" i="10" s="1"/>
  <c r="S2479" i="10" s="1"/>
  <c r="T2479" i="10" s="1"/>
  <c r="Y2478" i="10"/>
  <c r="Z2478" i="10" l="1"/>
  <c r="F2478" i="10" s="1"/>
  <c r="V2479" i="10"/>
  <c r="W2479" i="10" s="1"/>
  <c r="U2479" i="10"/>
  <c r="X2479" i="10" l="1"/>
  <c r="N2480" i="10"/>
  <c r="O2480" i="10" s="1"/>
  <c r="S2480" i="10" s="1"/>
  <c r="T2480" i="10" s="1"/>
  <c r="Y2479" i="10"/>
  <c r="Z2479" i="10" l="1"/>
  <c r="F2479" i="10" s="1"/>
  <c r="V2480" i="10"/>
  <c r="W2480" i="10" s="1"/>
  <c r="U2480" i="10"/>
  <c r="X2480" i="10" l="1"/>
  <c r="N2481" i="10"/>
  <c r="O2481" i="10" s="1"/>
  <c r="S2481" i="10" s="1"/>
  <c r="T2481" i="10" s="1"/>
  <c r="Y2480" i="10"/>
  <c r="Z2480" i="10" l="1"/>
  <c r="F2480" i="10" s="1"/>
  <c r="V2481" i="10"/>
  <c r="W2481" i="10" s="1"/>
  <c r="U2481" i="10"/>
  <c r="X2481" i="10" l="1"/>
  <c r="N2482" i="10"/>
  <c r="O2482" i="10" s="1"/>
  <c r="S2482" i="10" s="1"/>
  <c r="T2482" i="10" s="1"/>
  <c r="Y2481" i="10"/>
  <c r="Z2481" i="10" l="1"/>
  <c r="F2481" i="10" s="1"/>
  <c r="V2482" i="10"/>
  <c r="W2482" i="10" s="1"/>
  <c r="U2482" i="10"/>
  <c r="X2482" i="10" l="1"/>
  <c r="Y2482" i="10"/>
  <c r="N2483" i="10"/>
  <c r="O2483" i="10" s="1"/>
  <c r="S2483" i="10" s="1"/>
  <c r="T2483" i="10" s="1"/>
  <c r="Z2482" i="10" l="1"/>
  <c r="F2482" i="10" s="1"/>
  <c r="V2483" i="10"/>
  <c r="W2483" i="10" s="1"/>
  <c r="U2483" i="10"/>
  <c r="X2483" i="10" l="1"/>
  <c r="N2484" i="10"/>
  <c r="O2484" i="10" s="1"/>
  <c r="S2484" i="10" s="1"/>
  <c r="T2484" i="10" s="1"/>
  <c r="Y2483" i="10"/>
  <c r="Z2483" i="10" l="1"/>
  <c r="F2483" i="10" s="1"/>
  <c r="V2484" i="10"/>
  <c r="W2484" i="10" s="1"/>
  <c r="U2484" i="10"/>
  <c r="X2484" i="10" l="1"/>
  <c r="N2485" i="10"/>
  <c r="O2485" i="10" s="1"/>
  <c r="S2485" i="10" s="1"/>
  <c r="T2485" i="10" s="1"/>
  <c r="Y2484" i="10"/>
  <c r="Z2484" i="10" l="1"/>
  <c r="F2484" i="10" s="1"/>
  <c r="V2485" i="10"/>
  <c r="W2485" i="10" s="1"/>
  <c r="U2485" i="10"/>
  <c r="X2485" i="10" l="1"/>
  <c r="N2486" i="10"/>
  <c r="O2486" i="10" s="1"/>
  <c r="S2486" i="10" s="1"/>
  <c r="T2486" i="10" s="1"/>
  <c r="Y2485" i="10"/>
  <c r="Z2485" i="10" l="1"/>
  <c r="F2485" i="10" s="1"/>
  <c r="V2486" i="10"/>
  <c r="W2486" i="10" s="1"/>
  <c r="U2486" i="10"/>
  <c r="X2486" i="10" l="1"/>
  <c r="N2487" i="10"/>
  <c r="O2487" i="10" s="1"/>
  <c r="S2487" i="10" s="1"/>
  <c r="T2487" i="10" s="1"/>
  <c r="Y2486" i="10"/>
  <c r="Z2486" i="10" l="1"/>
  <c r="F2486" i="10" s="1"/>
  <c r="V2487" i="10"/>
  <c r="W2487" i="10" s="1"/>
  <c r="U2487" i="10"/>
  <c r="X2487" i="10" l="1"/>
  <c r="N2488" i="10"/>
  <c r="O2488" i="10" s="1"/>
  <c r="S2488" i="10" s="1"/>
  <c r="T2488" i="10" s="1"/>
  <c r="Y2487" i="10"/>
  <c r="Z2487" i="10" l="1"/>
  <c r="F2487" i="10" s="1"/>
  <c r="V2488" i="10"/>
  <c r="W2488" i="10" s="1"/>
  <c r="U2488" i="10"/>
  <c r="X2488" i="10" l="1"/>
  <c r="N2489" i="10"/>
  <c r="O2489" i="10" s="1"/>
  <c r="S2489" i="10" s="1"/>
  <c r="T2489" i="10" s="1"/>
  <c r="Y2488" i="10"/>
  <c r="Z2488" i="10" l="1"/>
  <c r="F2488" i="10" s="1"/>
  <c r="V2489" i="10"/>
  <c r="W2489" i="10" s="1"/>
  <c r="U2489" i="10"/>
  <c r="X2489" i="10" l="1"/>
  <c r="N2490" i="10"/>
  <c r="O2490" i="10" s="1"/>
  <c r="S2490" i="10" s="1"/>
  <c r="T2490" i="10" s="1"/>
  <c r="Y2489" i="10"/>
  <c r="Z2489" i="10" l="1"/>
  <c r="F2489" i="10" s="1"/>
  <c r="V2490" i="10"/>
  <c r="W2490" i="10" s="1"/>
  <c r="U2490" i="10"/>
  <c r="X2490" i="10" l="1"/>
  <c r="N2491" i="10"/>
  <c r="O2491" i="10" s="1"/>
  <c r="S2491" i="10" s="1"/>
  <c r="T2491" i="10" s="1"/>
  <c r="Y2490" i="10"/>
  <c r="Z2490" i="10" l="1"/>
  <c r="F2490" i="10" s="1"/>
  <c r="V2491" i="10"/>
  <c r="W2491" i="10" s="1"/>
  <c r="U2491" i="10"/>
  <c r="X2491" i="10" l="1"/>
  <c r="N2492" i="10"/>
  <c r="O2492" i="10" s="1"/>
  <c r="S2492" i="10" s="1"/>
  <c r="T2492" i="10" s="1"/>
  <c r="Y2491" i="10"/>
  <c r="Z2491" i="10" l="1"/>
  <c r="F2491" i="10" s="1"/>
  <c r="V2492" i="10"/>
  <c r="W2492" i="10" s="1"/>
  <c r="U2492" i="10"/>
  <c r="X2492" i="10" l="1"/>
  <c r="N2493" i="10"/>
  <c r="O2493" i="10" s="1"/>
  <c r="S2493" i="10" s="1"/>
  <c r="T2493" i="10" s="1"/>
  <c r="Y2492" i="10"/>
  <c r="Z2492" i="10" l="1"/>
  <c r="F2492" i="10" s="1"/>
  <c r="V2493" i="10"/>
  <c r="W2493" i="10" s="1"/>
  <c r="U2493" i="10"/>
  <c r="X2493" i="10" l="1"/>
  <c r="N2494" i="10"/>
  <c r="O2494" i="10" s="1"/>
  <c r="S2494" i="10" s="1"/>
  <c r="T2494" i="10" s="1"/>
  <c r="Y2493" i="10"/>
  <c r="Z2493" i="10" l="1"/>
  <c r="F2493" i="10" s="1"/>
  <c r="V2494" i="10"/>
  <c r="W2494" i="10" s="1"/>
  <c r="U2494" i="10"/>
  <c r="X2494" i="10" l="1"/>
  <c r="Y2494" i="10"/>
  <c r="N2495" i="10"/>
  <c r="O2495" i="10" s="1"/>
  <c r="S2495" i="10" s="1"/>
  <c r="T2495" i="10" s="1"/>
  <c r="Z2494" i="10" l="1"/>
  <c r="F2494" i="10" s="1"/>
  <c r="V2495" i="10"/>
  <c r="W2495" i="10" s="1"/>
  <c r="U2495" i="10"/>
  <c r="X2495" i="10" l="1"/>
  <c r="Y2495" i="10"/>
  <c r="N2496" i="10"/>
  <c r="O2496" i="10" s="1"/>
  <c r="S2496" i="10" s="1"/>
  <c r="T2496" i="10" s="1"/>
  <c r="Z2495" i="10" l="1"/>
  <c r="F2495" i="10" s="1"/>
  <c r="V2496" i="10"/>
  <c r="W2496" i="10" s="1"/>
  <c r="U2496" i="10"/>
  <c r="X2496" i="10" l="1"/>
  <c r="Y2496" i="10"/>
  <c r="N2497" i="10"/>
  <c r="O2497" i="10" s="1"/>
  <c r="S2497" i="10" s="1"/>
  <c r="T2497" i="10" s="1"/>
  <c r="Z2496" i="10" l="1"/>
  <c r="F2496" i="10" s="1"/>
  <c r="V2497" i="10"/>
  <c r="W2497" i="10" s="1"/>
  <c r="U2497" i="10"/>
  <c r="X2497" i="10" l="1"/>
  <c r="Y2497" i="10"/>
  <c r="N2498" i="10"/>
  <c r="O2498" i="10" s="1"/>
  <c r="S2498" i="10" s="1"/>
  <c r="T2498" i="10" s="1"/>
  <c r="Z2497" i="10" l="1"/>
  <c r="F2497" i="10" s="1"/>
  <c r="V2498" i="10"/>
  <c r="W2498" i="10" s="1"/>
  <c r="U2498" i="10"/>
  <c r="X2498" i="10" l="1"/>
  <c r="N2499" i="10"/>
  <c r="O2499" i="10" s="1"/>
  <c r="S2499" i="10" s="1"/>
  <c r="T2499" i="10" s="1"/>
  <c r="Y2498" i="10"/>
  <c r="Z2498" i="10" l="1"/>
  <c r="F2498" i="10" s="1"/>
  <c r="V2499" i="10"/>
  <c r="W2499" i="10" s="1"/>
  <c r="U2499" i="10"/>
  <c r="X2499" i="10" l="1"/>
  <c r="Y2499" i="10"/>
  <c r="N2500" i="10"/>
  <c r="O2500" i="10" s="1"/>
  <c r="S2500" i="10" s="1"/>
  <c r="T2500" i="10" s="1"/>
  <c r="Z2499" i="10" l="1"/>
  <c r="F2499" i="10" s="1"/>
  <c r="V2500" i="10"/>
  <c r="W2500" i="10" s="1"/>
  <c r="U2500" i="10"/>
  <c r="X2500" i="10" l="1"/>
  <c r="Y2500" i="10"/>
  <c r="N2501" i="10"/>
  <c r="O2501" i="10" s="1"/>
  <c r="S2501" i="10" s="1"/>
  <c r="T2501" i="10" s="1"/>
  <c r="Z2500" i="10" l="1"/>
  <c r="F2500" i="10" s="1"/>
  <c r="V2501" i="10"/>
  <c r="W2501" i="10" s="1"/>
  <c r="U2501" i="10"/>
  <c r="X2501" i="10" l="1"/>
  <c r="N2502" i="10"/>
  <c r="O2502" i="10" s="1"/>
  <c r="S2502" i="10" s="1"/>
  <c r="T2502" i="10" s="1"/>
  <c r="Y2501" i="10"/>
  <c r="Z2501" i="10" l="1"/>
  <c r="F2501" i="10" s="1"/>
  <c r="V2502" i="10"/>
  <c r="W2502" i="10" s="1"/>
  <c r="U2502" i="10"/>
  <c r="X2502" i="10" l="1"/>
  <c r="Y2502" i="10"/>
  <c r="N2503" i="10"/>
  <c r="O2503" i="10" s="1"/>
  <c r="S2503" i="10" s="1"/>
  <c r="T2503" i="10" s="1"/>
  <c r="Z2502" i="10" l="1"/>
  <c r="F2502" i="10" s="1"/>
  <c r="V2503" i="10"/>
  <c r="W2503" i="10" s="1"/>
  <c r="U2503" i="10"/>
  <c r="X2503" i="10" l="1"/>
  <c r="Y2503" i="10"/>
  <c r="N2504" i="10"/>
  <c r="O2504" i="10" s="1"/>
  <c r="S2504" i="10" s="1"/>
  <c r="T2504" i="10" s="1"/>
  <c r="Z2503" i="10" l="1"/>
  <c r="F2503" i="10" s="1"/>
  <c r="V2504" i="10"/>
  <c r="W2504" i="10" s="1"/>
  <c r="U2504" i="10"/>
  <c r="X2504" i="10" l="1"/>
  <c r="Y2504" i="10"/>
  <c r="N2505" i="10"/>
  <c r="O2505" i="10" s="1"/>
  <c r="S2505" i="10" s="1"/>
  <c r="T2505" i="10" s="1"/>
  <c r="Z2504" i="10" l="1"/>
  <c r="F2504" i="10" s="1"/>
  <c r="V2505" i="10"/>
  <c r="W2505" i="10" s="1"/>
  <c r="U2505" i="10"/>
  <c r="X2505" i="10" l="1"/>
  <c r="Y2505" i="10"/>
  <c r="N2506" i="10"/>
  <c r="O2506" i="10" s="1"/>
  <c r="S2506" i="10" s="1"/>
  <c r="T2506" i="10" s="1"/>
  <c r="Z2505" i="10" l="1"/>
  <c r="F2505" i="10" s="1"/>
  <c r="V2506" i="10"/>
  <c r="W2506" i="10" s="1"/>
  <c r="U2506" i="10"/>
  <c r="X2506" i="10" l="1"/>
  <c r="Y2506" i="10"/>
  <c r="N2507" i="10"/>
  <c r="O2507" i="10" s="1"/>
  <c r="S2507" i="10" s="1"/>
  <c r="T2507" i="10" s="1"/>
  <c r="Z2506" i="10" l="1"/>
  <c r="F2506" i="10" s="1"/>
  <c r="V2507" i="10"/>
  <c r="W2507" i="10" s="1"/>
  <c r="U2507" i="10"/>
  <c r="X2507" i="10" l="1"/>
  <c r="N2508" i="10"/>
  <c r="O2508" i="10" s="1"/>
  <c r="S2508" i="10" s="1"/>
  <c r="T2508" i="10" s="1"/>
  <c r="Y2507" i="10"/>
  <c r="Z2507" i="10" l="1"/>
  <c r="F2507" i="10" s="1"/>
  <c r="V2508" i="10"/>
  <c r="W2508" i="10" s="1"/>
  <c r="U2508" i="10"/>
  <c r="X2508" i="10" l="1"/>
  <c r="Y2508" i="10"/>
  <c r="N2509" i="10"/>
  <c r="O2509" i="10" s="1"/>
  <c r="S2509" i="10" s="1"/>
  <c r="T2509" i="10" s="1"/>
  <c r="Z2508" i="10" l="1"/>
  <c r="F2508" i="10" s="1"/>
  <c r="V2509" i="10"/>
  <c r="W2509" i="10" s="1"/>
  <c r="U2509" i="10"/>
  <c r="X2509" i="10" l="1"/>
  <c r="Y2509" i="10"/>
  <c r="N2510" i="10"/>
  <c r="O2510" i="10" s="1"/>
  <c r="S2510" i="10" s="1"/>
  <c r="T2510" i="10" s="1"/>
  <c r="Z2509" i="10" l="1"/>
  <c r="F2509" i="10" s="1"/>
  <c r="V2510" i="10"/>
  <c r="W2510" i="10" s="1"/>
  <c r="U2510" i="10"/>
  <c r="X2510" i="10" l="1"/>
  <c r="Y2510" i="10"/>
  <c r="N2511" i="10"/>
  <c r="O2511" i="10" s="1"/>
  <c r="S2511" i="10" s="1"/>
  <c r="T2511" i="10" s="1"/>
  <c r="Z2510" i="10" l="1"/>
  <c r="F2510" i="10" s="1"/>
  <c r="V2511" i="10"/>
  <c r="W2511" i="10" s="1"/>
  <c r="U2511" i="10"/>
  <c r="X2511" i="10" l="1"/>
  <c r="Y2511" i="10"/>
  <c r="N2512" i="10"/>
  <c r="O2512" i="10" s="1"/>
  <c r="S2512" i="10" s="1"/>
  <c r="T2512" i="10" s="1"/>
  <c r="Z2511" i="10" l="1"/>
  <c r="F2511" i="10" s="1"/>
  <c r="V2512" i="10"/>
  <c r="W2512" i="10" s="1"/>
  <c r="U2512" i="10"/>
  <c r="X2512" i="10" l="1"/>
  <c r="Y2512" i="10"/>
  <c r="N2513" i="10"/>
  <c r="O2513" i="10" s="1"/>
  <c r="S2513" i="10" s="1"/>
  <c r="T2513" i="10" s="1"/>
  <c r="Z2512" i="10" l="1"/>
  <c r="F2512" i="10" s="1"/>
  <c r="V2513" i="10"/>
  <c r="W2513" i="10" s="1"/>
  <c r="U2513" i="10"/>
  <c r="X2513" i="10" l="1"/>
  <c r="N2514" i="10"/>
  <c r="O2514" i="10" s="1"/>
  <c r="S2514" i="10" s="1"/>
  <c r="T2514" i="10" s="1"/>
  <c r="Y2513" i="10"/>
  <c r="Z2513" i="10" l="1"/>
  <c r="F2513" i="10" s="1"/>
  <c r="V2514" i="10"/>
  <c r="W2514" i="10" s="1"/>
  <c r="U2514" i="10"/>
  <c r="X2514" i="10" l="1"/>
  <c r="N2515" i="10"/>
  <c r="O2515" i="10" s="1"/>
  <c r="S2515" i="10" s="1"/>
  <c r="T2515" i="10" s="1"/>
  <c r="Y2514" i="10"/>
  <c r="Z2514" i="10" l="1"/>
  <c r="F2514" i="10" s="1"/>
  <c r="V2515" i="10"/>
  <c r="W2515" i="10" s="1"/>
  <c r="U2515" i="10"/>
  <c r="X2515" i="10" l="1"/>
  <c r="Y2515" i="10"/>
  <c r="N2516" i="10"/>
  <c r="O2516" i="10" s="1"/>
  <c r="S2516" i="10" s="1"/>
  <c r="T2516" i="10" s="1"/>
  <c r="Z2515" i="10" l="1"/>
  <c r="F2515" i="10" s="1"/>
  <c r="V2516" i="10"/>
  <c r="W2516" i="10" s="1"/>
  <c r="U2516" i="10"/>
  <c r="X2516" i="10" l="1"/>
  <c r="N2517" i="10"/>
  <c r="O2517" i="10" s="1"/>
  <c r="S2517" i="10" s="1"/>
  <c r="T2517" i="10" s="1"/>
  <c r="Y2516" i="10"/>
  <c r="Z2516" i="10" l="1"/>
  <c r="F2516" i="10" s="1"/>
  <c r="V2517" i="10"/>
  <c r="W2517" i="10" s="1"/>
  <c r="U2517" i="10"/>
  <c r="X2517" i="10" l="1"/>
  <c r="Y2517" i="10"/>
  <c r="N2518" i="10"/>
  <c r="O2518" i="10" s="1"/>
  <c r="S2518" i="10" s="1"/>
  <c r="T2518" i="10" s="1"/>
  <c r="Z2517" i="10" l="1"/>
  <c r="F2517" i="10" s="1"/>
  <c r="V2518" i="10"/>
  <c r="W2518" i="10" s="1"/>
  <c r="U2518" i="10"/>
  <c r="X2518" i="10" l="1"/>
  <c r="Y2518" i="10"/>
  <c r="N2519" i="10"/>
  <c r="O2519" i="10" s="1"/>
  <c r="S2519" i="10" s="1"/>
  <c r="T2519" i="10" s="1"/>
  <c r="Z2518" i="10" l="1"/>
  <c r="F2518" i="10" s="1"/>
  <c r="V2519" i="10"/>
  <c r="W2519" i="10" s="1"/>
  <c r="U2519" i="10"/>
  <c r="X2519" i="10" l="1"/>
  <c r="N2520" i="10"/>
  <c r="O2520" i="10" s="1"/>
  <c r="S2520" i="10" s="1"/>
  <c r="T2520" i="10" s="1"/>
  <c r="Y2519" i="10"/>
  <c r="Z2519" i="10" l="1"/>
  <c r="F2519" i="10" s="1"/>
  <c r="V2520" i="10"/>
  <c r="W2520" i="10" s="1"/>
  <c r="U2520" i="10"/>
  <c r="X2520" i="10" l="1"/>
  <c r="Y2520" i="10"/>
  <c r="N2521" i="10"/>
  <c r="O2521" i="10" s="1"/>
  <c r="S2521" i="10" s="1"/>
  <c r="T2521" i="10" s="1"/>
  <c r="Z2520" i="10" l="1"/>
  <c r="F2520" i="10" s="1"/>
  <c r="V2521" i="10"/>
  <c r="W2521" i="10" s="1"/>
  <c r="U2521" i="10"/>
  <c r="X2521" i="10" l="1"/>
  <c r="Y2521" i="10"/>
  <c r="N2522" i="10"/>
  <c r="O2522" i="10" s="1"/>
  <c r="S2522" i="10" s="1"/>
  <c r="T2522" i="10" s="1"/>
  <c r="Z2521" i="10" l="1"/>
  <c r="F2521" i="10" s="1"/>
  <c r="V2522" i="10"/>
  <c r="W2522" i="10" s="1"/>
  <c r="U2522" i="10"/>
  <c r="X2522" i="10" l="1"/>
  <c r="Y2522" i="10"/>
  <c r="N2523" i="10"/>
  <c r="O2523" i="10" s="1"/>
  <c r="S2523" i="10" s="1"/>
  <c r="T2523" i="10" s="1"/>
  <c r="Z2522" i="10" l="1"/>
  <c r="F2522" i="10" s="1"/>
  <c r="V2523" i="10"/>
  <c r="W2523" i="10" s="1"/>
  <c r="U2523" i="10"/>
  <c r="X2523" i="10" l="1"/>
  <c r="Y2523" i="10"/>
  <c r="N2524" i="10"/>
  <c r="O2524" i="10" s="1"/>
  <c r="S2524" i="10" s="1"/>
  <c r="T2524" i="10" s="1"/>
  <c r="Z2523" i="10" l="1"/>
  <c r="F2523" i="10" s="1"/>
  <c r="V2524" i="10"/>
  <c r="W2524" i="10" s="1"/>
  <c r="U2524" i="10"/>
  <c r="X2524" i="10" l="1"/>
  <c r="Y2524" i="10"/>
  <c r="N2525" i="10"/>
  <c r="O2525" i="10" s="1"/>
  <c r="S2525" i="10" s="1"/>
  <c r="T2525" i="10" s="1"/>
  <c r="Z2524" i="10" l="1"/>
  <c r="F2524" i="10" s="1"/>
  <c r="V2525" i="10"/>
  <c r="W2525" i="10" s="1"/>
  <c r="U2525" i="10"/>
  <c r="X2525" i="10" l="1"/>
  <c r="N2526" i="10"/>
  <c r="O2526" i="10" s="1"/>
  <c r="S2526" i="10" s="1"/>
  <c r="T2526" i="10" s="1"/>
  <c r="Y2525" i="10"/>
  <c r="Z2525" i="10" l="1"/>
  <c r="F2525" i="10" s="1"/>
  <c r="V2526" i="10"/>
  <c r="W2526" i="10" s="1"/>
  <c r="U2526" i="10"/>
  <c r="X2526" i="10" l="1"/>
  <c r="Y2526" i="10"/>
  <c r="N2527" i="10"/>
  <c r="O2527" i="10" s="1"/>
  <c r="S2527" i="10" s="1"/>
  <c r="T2527" i="10" s="1"/>
  <c r="Z2526" i="10" l="1"/>
  <c r="F2526" i="10" s="1"/>
  <c r="V2527" i="10"/>
  <c r="W2527" i="10" s="1"/>
  <c r="U2527" i="10"/>
  <c r="X2527" i="10" l="1"/>
  <c r="Y2527" i="10"/>
  <c r="N2528" i="10"/>
  <c r="O2528" i="10" s="1"/>
  <c r="S2528" i="10" s="1"/>
  <c r="T2528" i="10" s="1"/>
  <c r="Z2527" i="10" l="1"/>
  <c r="F2527" i="10" s="1"/>
  <c r="V2528" i="10"/>
  <c r="W2528" i="10" s="1"/>
  <c r="U2528" i="10"/>
  <c r="X2528" i="10" l="1"/>
  <c r="Y2528" i="10"/>
  <c r="N2529" i="10"/>
  <c r="O2529" i="10" s="1"/>
  <c r="S2529" i="10" s="1"/>
  <c r="T2529" i="10" s="1"/>
  <c r="Z2528" i="10" l="1"/>
  <c r="F2528" i="10" s="1"/>
  <c r="V2529" i="10"/>
  <c r="W2529" i="10" s="1"/>
  <c r="U2529" i="10"/>
  <c r="X2529" i="10" l="1"/>
  <c r="Y2529" i="10"/>
  <c r="N2530" i="10"/>
  <c r="O2530" i="10" s="1"/>
  <c r="S2530" i="10" s="1"/>
  <c r="T2530" i="10" s="1"/>
  <c r="Z2529" i="10" l="1"/>
  <c r="F2529" i="10" s="1"/>
  <c r="V2530" i="10"/>
  <c r="W2530" i="10" s="1"/>
  <c r="U2530" i="10"/>
  <c r="X2530" i="10" l="1"/>
  <c r="N2531" i="10"/>
  <c r="O2531" i="10" s="1"/>
  <c r="S2531" i="10" s="1"/>
  <c r="T2531" i="10" s="1"/>
  <c r="Y2530" i="10"/>
  <c r="Z2530" i="10" l="1"/>
  <c r="F2530" i="10" s="1"/>
  <c r="V2531" i="10"/>
  <c r="W2531" i="10" s="1"/>
  <c r="U2531" i="10"/>
  <c r="X2531" i="10" l="1"/>
  <c r="Y2531" i="10"/>
  <c r="N2532" i="10"/>
  <c r="O2532" i="10" s="1"/>
  <c r="S2532" i="10" s="1"/>
  <c r="T2532" i="10" s="1"/>
  <c r="Z2531" i="10" l="1"/>
  <c r="F2531" i="10" s="1"/>
  <c r="V2532" i="10"/>
  <c r="W2532" i="10" s="1"/>
  <c r="U2532" i="10"/>
  <c r="X2532" i="10" l="1"/>
  <c r="N2533" i="10"/>
  <c r="O2533" i="10" s="1"/>
  <c r="S2533" i="10" s="1"/>
  <c r="T2533" i="10" s="1"/>
  <c r="Y2532" i="10"/>
  <c r="Z2532" i="10" l="1"/>
  <c r="F2532" i="10" s="1"/>
  <c r="V2533" i="10"/>
  <c r="W2533" i="10" s="1"/>
  <c r="U2533" i="10"/>
  <c r="X2533" i="10" l="1"/>
  <c r="Y2533" i="10"/>
  <c r="N2534" i="10"/>
  <c r="O2534" i="10" s="1"/>
  <c r="S2534" i="10" s="1"/>
  <c r="T2534" i="10" s="1"/>
  <c r="Z2533" i="10" l="1"/>
  <c r="F2533" i="10" s="1"/>
  <c r="V2534" i="10"/>
  <c r="W2534" i="10" s="1"/>
  <c r="U2534" i="10"/>
  <c r="X2534" i="10" l="1"/>
  <c r="N2535" i="10"/>
  <c r="O2535" i="10" s="1"/>
  <c r="S2535" i="10" s="1"/>
  <c r="T2535" i="10" s="1"/>
  <c r="Y2534" i="10"/>
  <c r="Z2534" i="10" l="1"/>
  <c r="F2534" i="10" s="1"/>
  <c r="V2535" i="10"/>
  <c r="W2535" i="10" s="1"/>
  <c r="U2535" i="10"/>
  <c r="X2535" i="10" l="1"/>
  <c r="Y2535" i="10"/>
  <c r="N2536" i="10"/>
  <c r="O2536" i="10" s="1"/>
  <c r="S2536" i="10" s="1"/>
  <c r="T2536" i="10" s="1"/>
  <c r="Z2535" i="10" l="1"/>
  <c r="F2535" i="10" s="1"/>
  <c r="V2536" i="10"/>
  <c r="W2536" i="10" s="1"/>
  <c r="U2536" i="10"/>
  <c r="X2536" i="10" l="1"/>
  <c r="Y2536" i="10"/>
  <c r="N2537" i="10"/>
  <c r="O2537" i="10" s="1"/>
  <c r="S2537" i="10" s="1"/>
  <c r="T2537" i="10" s="1"/>
  <c r="Z2536" i="10" l="1"/>
  <c r="F2536" i="10" s="1"/>
  <c r="V2537" i="10"/>
  <c r="W2537" i="10" s="1"/>
  <c r="U2537" i="10"/>
  <c r="X2537" i="10" l="1"/>
  <c r="Y2537" i="10"/>
  <c r="N2538" i="10"/>
  <c r="O2538" i="10" s="1"/>
  <c r="S2538" i="10" s="1"/>
  <c r="T2538" i="10" s="1"/>
  <c r="Z2537" i="10" l="1"/>
  <c r="F2537" i="10" s="1"/>
  <c r="V2538" i="10"/>
  <c r="W2538" i="10" s="1"/>
  <c r="U2538" i="10"/>
  <c r="X2538" i="10" l="1"/>
  <c r="Y2538" i="10"/>
  <c r="N2539" i="10"/>
  <c r="O2539" i="10" s="1"/>
  <c r="S2539" i="10" s="1"/>
  <c r="T2539" i="10" s="1"/>
  <c r="Z2538" i="10" l="1"/>
  <c r="F2538" i="10" s="1"/>
  <c r="V2539" i="10"/>
  <c r="W2539" i="10" s="1"/>
  <c r="U2539" i="10"/>
  <c r="X2539" i="10" l="1"/>
  <c r="N2540" i="10"/>
  <c r="O2540" i="10" s="1"/>
  <c r="S2540" i="10" s="1"/>
  <c r="T2540" i="10" s="1"/>
  <c r="Y2539" i="10"/>
  <c r="Z2539" i="10" l="1"/>
  <c r="F2539" i="10" s="1"/>
  <c r="V2540" i="10"/>
  <c r="W2540" i="10" s="1"/>
  <c r="U2540" i="10"/>
  <c r="X2540" i="10" l="1"/>
  <c r="Y2540" i="10"/>
  <c r="N2541" i="10"/>
  <c r="O2541" i="10" s="1"/>
  <c r="S2541" i="10" s="1"/>
  <c r="T2541" i="10" s="1"/>
  <c r="Z2540" i="10" l="1"/>
  <c r="F2540" i="10" s="1"/>
  <c r="V2541" i="10"/>
  <c r="W2541" i="10" s="1"/>
  <c r="U2541" i="10"/>
  <c r="X2541" i="10" l="1"/>
  <c r="Y2541" i="10"/>
  <c r="N2542" i="10"/>
  <c r="O2542" i="10" s="1"/>
  <c r="S2542" i="10" s="1"/>
  <c r="T2542" i="10" s="1"/>
  <c r="Z2541" i="10" l="1"/>
  <c r="F2541" i="10" s="1"/>
  <c r="V2542" i="10"/>
  <c r="W2542" i="10" s="1"/>
  <c r="U2542" i="10"/>
  <c r="X2542" i="10" l="1"/>
  <c r="Y2542" i="10"/>
  <c r="N2543" i="10"/>
  <c r="O2543" i="10" s="1"/>
  <c r="S2543" i="10" s="1"/>
  <c r="T2543" i="10" s="1"/>
  <c r="Z2542" i="10" l="1"/>
  <c r="F2542" i="10" s="1"/>
  <c r="V2543" i="10"/>
  <c r="W2543" i="10" s="1"/>
  <c r="U2543" i="10"/>
  <c r="X2543" i="10" l="1"/>
  <c r="Y2543" i="10"/>
  <c r="N2544" i="10"/>
  <c r="O2544" i="10" s="1"/>
  <c r="S2544" i="10" s="1"/>
  <c r="T2544" i="10" s="1"/>
  <c r="Z2543" i="10" l="1"/>
  <c r="F2543" i="10" s="1"/>
  <c r="V2544" i="10"/>
  <c r="W2544" i="10" s="1"/>
  <c r="U2544" i="10"/>
  <c r="X2544" i="10" l="1"/>
  <c r="Y2544" i="10"/>
  <c r="N2545" i="10"/>
  <c r="O2545" i="10" s="1"/>
  <c r="S2545" i="10" s="1"/>
  <c r="T2545" i="10" s="1"/>
  <c r="Z2544" i="10" l="1"/>
  <c r="F2544" i="10" s="1"/>
  <c r="V2545" i="10"/>
  <c r="W2545" i="10" s="1"/>
  <c r="U2545" i="10"/>
  <c r="X2545" i="10" l="1"/>
  <c r="Y2545" i="10"/>
  <c r="N2546" i="10"/>
  <c r="O2546" i="10" s="1"/>
  <c r="S2546" i="10" s="1"/>
  <c r="T2546" i="10" s="1"/>
  <c r="Z2545" i="10" l="1"/>
  <c r="F2545" i="10" s="1"/>
  <c r="V2546" i="10"/>
  <c r="W2546" i="10" s="1"/>
  <c r="U2546" i="10"/>
  <c r="X2546" i="10" l="1"/>
  <c r="Y2546" i="10"/>
  <c r="N2547" i="10"/>
  <c r="O2547" i="10" s="1"/>
  <c r="S2547" i="10" s="1"/>
  <c r="T2547" i="10" s="1"/>
  <c r="Z2546" i="10" l="1"/>
  <c r="F2546" i="10" s="1"/>
  <c r="V2547" i="10"/>
  <c r="W2547" i="10" s="1"/>
  <c r="U2547" i="10"/>
  <c r="X2547" i="10" l="1"/>
  <c r="Y2547" i="10"/>
  <c r="N2548" i="10"/>
  <c r="O2548" i="10" s="1"/>
  <c r="S2548" i="10" s="1"/>
  <c r="T2548" i="10" s="1"/>
  <c r="Z2547" i="10" l="1"/>
  <c r="F2547" i="10" s="1"/>
  <c r="V2548" i="10"/>
  <c r="W2548" i="10" s="1"/>
  <c r="U2548" i="10"/>
  <c r="X2548" i="10" l="1"/>
  <c r="Y2548" i="10"/>
  <c r="N2549" i="10"/>
  <c r="O2549" i="10" s="1"/>
  <c r="S2549" i="10" s="1"/>
  <c r="T2549" i="10" s="1"/>
  <c r="Z2548" i="10" l="1"/>
  <c r="F2548" i="10" s="1"/>
  <c r="V2549" i="10"/>
  <c r="W2549" i="10" s="1"/>
  <c r="U2549" i="10"/>
  <c r="X2549" i="10" l="1"/>
  <c r="Y2549" i="10"/>
  <c r="N2550" i="10"/>
  <c r="O2550" i="10" s="1"/>
  <c r="S2550" i="10" s="1"/>
  <c r="T2550" i="10" s="1"/>
  <c r="Z2549" i="10" l="1"/>
  <c r="F2549" i="10" s="1"/>
  <c r="V2550" i="10"/>
  <c r="W2550" i="10" s="1"/>
  <c r="U2550" i="10"/>
  <c r="X2550" i="10" l="1"/>
  <c r="Y2550" i="10"/>
  <c r="N2551" i="10"/>
  <c r="O2551" i="10" s="1"/>
  <c r="S2551" i="10" s="1"/>
  <c r="T2551" i="10" s="1"/>
  <c r="Z2550" i="10" l="1"/>
  <c r="F2550" i="10" s="1"/>
  <c r="V2551" i="10"/>
  <c r="W2551" i="10" s="1"/>
  <c r="U2551" i="10"/>
  <c r="X2551" i="10" l="1"/>
  <c r="N2552" i="10"/>
  <c r="O2552" i="10" s="1"/>
  <c r="S2552" i="10" s="1"/>
  <c r="T2552" i="10" s="1"/>
  <c r="Y2551" i="10"/>
  <c r="Z2551" i="10" l="1"/>
  <c r="F2551" i="10" s="1"/>
  <c r="V2552" i="10"/>
  <c r="W2552" i="10" s="1"/>
  <c r="U2552" i="10"/>
  <c r="X2552" i="10" l="1"/>
  <c r="Y2552" i="10"/>
  <c r="N2553" i="10"/>
  <c r="O2553" i="10" s="1"/>
  <c r="S2553" i="10" s="1"/>
  <c r="T2553" i="10" s="1"/>
  <c r="Z2552" i="10" l="1"/>
  <c r="F2552" i="10" s="1"/>
  <c r="V2553" i="10"/>
  <c r="W2553" i="10" s="1"/>
  <c r="U2553" i="10"/>
  <c r="X2553" i="10" l="1"/>
  <c r="Y2553" i="10"/>
  <c r="N2554" i="10"/>
  <c r="O2554" i="10" s="1"/>
  <c r="S2554" i="10" s="1"/>
  <c r="T2554" i="10" s="1"/>
  <c r="Z2553" i="10" l="1"/>
  <c r="F2553" i="10" s="1"/>
  <c r="V2554" i="10"/>
  <c r="W2554" i="10" s="1"/>
  <c r="U2554" i="10"/>
  <c r="X2554" i="10" l="1"/>
  <c r="N2555" i="10"/>
  <c r="O2555" i="10" s="1"/>
  <c r="S2555" i="10" s="1"/>
  <c r="T2555" i="10" s="1"/>
  <c r="Y2554" i="10"/>
  <c r="Z2554" i="10" l="1"/>
  <c r="F2554" i="10" s="1"/>
  <c r="V2555" i="10"/>
  <c r="W2555" i="10" s="1"/>
  <c r="U2555" i="10"/>
  <c r="X2555" i="10" l="1"/>
  <c r="N2556" i="10"/>
  <c r="O2556" i="10" s="1"/>
  <c r="S2556" i="10" s="1"/>
  <c r="T2556" i="10" s="1"/>
  <c r="Y2555" i="10"/>
  <c r="Z2555" i="10" l="1"/>
  <c r="F2555" i="10" s="1"/>
  <c r="V2556" i="10"/>
  <c r="W2556" i="10" s="1"/>
  <c r="U2556" i="10"/>
  <c r="X2556" i="10" l="1"/>
  <c r="Y2556" i="10"/>
  <c r="N2557" i="10"/>
  <c r="O2557" i="10" s="1"/>
  <c r="S2557" i="10" s="1"/>
  <c r="T2557" i="10" s="1"/>
  <c r="Z2556" i="10" l="1"/>
  <c r="F2556" i="10" s="1"/>
  <c r="V2557" i="10"/>
  <c r="W2557" i="10" s="1"/>
  <c r="U2557" i="10"/>
  <c r="X2557" i="10" l="1"/>
  <c r="Y2557" i="10"/>
  <c r="N2558" i="10"/>
  <c r="O2558" i="10" s="1"/>
  <c r="S2558" i="10" s="1"/>
  <c r="T2558" i="10" s="1"/>
  <c r="Z2557" i="10" l="1"/>
  <c r="F2557" i="10" s="1"/>
  <c r="V2558" i="10"/>
  <c r="W2558" i="10" s="1"/>
  <c r="U2558" i="10"/>
  <c r="X2558" i="10" l="1"/>
  <c r="N2559" i="10"/>
  <c r="O2559" i="10" s="1"/>
  <c r="S2559" i="10" s="1"/>
  <c r="T2559" i="10" s="1"/>
  <c r="Y2558" i="10"/>
  <c r="Z2558" i="10" l="1"/>
  <c r="F2558" i="10" s="1"/>
  <c r="V2559" i="10"/>
  <c r="W2559" i="10" s="1"/>
  <c r="U2559" i="10"/>
  <c r="X2559" i="10" l="1"/>
  <c r="Y2559" i="10"/>
  <c r="N2560" i="10"/>
  <c r="O2560" i="10" s="1"/>
  <c r="S2560" i="10" s="1"/>
  <c r="T2560" i="10" s="1"/>
  <c r="Z2559" i="10" l="1"/>
  <c r="F2559" i="10" s="1"/>
  <c r="V2560" i="10"/>
  <c r="W2560" i="10" s="1"/>
  <c r="U2560" i="10"/>
  <c r="X2560" i="10" l="1"/>
  <c r="Y2560" i="10"/>
  <c r="N2561" i="10"/>
  <c r="O2561" i="10" s="1"/>
  <c r="S2561" i="10" s="1"/>
  <c r="T2561" i="10" s="1"/>
  <c r="Z2560" i="10" l="1"/>
  <c r="F2560" i="10" s="1"/>
  <c r="V2561" i="10"/>
  <c r="W2561" i="10" s="1"/>
  <c r="U2561" i="10"/>
  <c r="X2561" i="10" l="1"/>
  <c r="N2562" i="10"/>
  <c r="O2562" i="10" s="1"/>
  <c r="S2562" i="10" s="1"/>
  <c r="T2562" i="10" s="1"/>
  <c r="Y2561" i="10"/>
  <c r="Z2561" i="10" l="1"/>
  <c r="F2561" i="10" s="1"/>
  <c r="V2562" i="10"/>
  <c r="W2562" i="10" s="1"/>
  <c r="U2562" i="10"/>
  <c r="X2562" i="10" l="1"/>
  <c r="Y2562" i="10"/>
  <c r="N2563" i="10"/>
  <c r="O2563" i="10" s="1"/>
  <c r="S2563" i="10" s="1"/>
  <c r="T2563" i="10" s="1"/>
  <c r="Z2562" i="10" l="1"/>
  <c r="F2562" i="10" s="1"/>
  <c r="V2563" i="10"/>
  <c r="W2563" i="10" s="1"/>
  <c r="U2563" i="10"/>
  <c r="X2563" i="10" l="1"/>
  <c r="N2564" i="10"/>
  <c r="O2564" i="10" s="1"/>
  <c r="S2564" i="10" s="1"/>
  <c r="T2564" i="10" s="1"/>
  <c r="Y2563" i="10"/>
  <c r="Z2563" i="10" l="1"/>
  <c r="F2563" i="10" s="1"/>
  <c r="V2564" i="10"/>
  <c r="W2564" i="10" s="1"/>
  <c r="U2564" i="10"/>
  <c r="X2564" i="10" l="1"/>
  <c r="Y2564" i="10"/>
  <c r="N2565" i="10"/>
  <c r="O2565" i="10" s="1"/>
  <c r="S2565" i="10" s="1"/>
  <c r="T2565" i="10" s="1"/>
  <c r="Z2564" i="10" l="1"/>
  <c r="F2564" i="10" s="1"/>
  <c r="V2565" i="10"/>
  <c r="W2565" i="10" s="1"/>
  <c r="U2565" i="10"/>
  <c r="X2565" i="10" l="1"/>
  <c r="N2566" i="10"/>
  <c r="O2566" i="10" s="1"/>
  <c r="S2566" i="10" s="1"/>
  <c r="T2566" i="10" s="1"/>
  <c r="Y2565" i="10"/>
  <c r="Z2565" i="10" l="1"/>
  <c r="F2565" i="10" s="1"/>
  <c r="V2566" i="10"/>
  <c r="W2566" i="10" s="1"/>
  <c r="U2566" i="10"/>
  <c r="X2566" i="10" l="1"/>
  <c r="N2567" i="10"/>
  <c r="O2567" i="10" s="1"/>
  <c r="S2567" i="10" s="1"/>
  <c r="T2567" i="10" s="1"/>
  <c r="Y2566" i="10"/>
  <c r="Z2566" i="10" l="1"/>
  <c r="F2566" i="10" s="1"/>
  <c r="V2567" i="10"/>
  <c r="W2567" i="10" s="1"/>
  <c r="U2567" i="10"/>
  <c r="X2567" i="10" l="1"/>
  <c r="N2568" i="10"/>
  <c r="O2568" i="10" s="1"/>
  <c r="S2568" i="10" s="1"/>
  <c r="T2568" i="10" s="1"/>
  <c r="Y2567" i="10"/>
  <c r="Z2567" i="10" l="1"/>
  <c r="F2567" i="10" s="1"/>
  <c r="V2568" i="10"/>
  <c r="W2568" i="10" s="1"/>
  <c r="U2568" i="10"/>
  <c r="X2568" i="10" l="1"/>
  <c r="N2569" i="10"/>
  <c r="O2569" i="10" s="1"/>
  <c r="S2569" i="10" s="1"/>
  <c r="T2569" i="10" s="1"/>
  <c r="Y2568" i="10"/>
  <c r="Z2568" i="10" l="1"/>
  <c r="F2568" i="10" s="1"/>
  <c r="V2569" i="10"/>
  <c r="W2569" i="10" s="1"/>
  <c r="U2569" i="10"/>
  <c r="X2569" i="10" l="1"/>
  <c r="N2570" i="10"/>
  <c r="O2570" i="10" s="1"/>
  <c r="S2570" i="10" s="1"/>
  <c r="T2570" i="10" s="1"/>
  <c r="Y2569" i="10"/>
  <c r="Z2569" i="10" l="1"/>
  <c r="F2569" i="10" s="1"/>
  <c r="V2570" i="10"/>
  <c r="W2570" i="10" s="1"/>
  <c r="U2570" i="10"/>
  <c r="X2570" i="10" l="1"/>
  <c r="N2571" i="10"/>
  <c r="O2571" i="10" s="1"/>
  <c r="S2571" i="10" s="1"/>
  <c r="T2571" i="10" s="1"/>
  <c r="Y2570" i="10"/>
  <c r="Z2570" i="10" l="1"/>
  <c r="F2570" i="10" s="1"/>
  <c r="V2571" i="10"/>
  <c r="W2571" i="10" s="1"/>
  <c r="U2571" i="10"/>
  <c r="X2571" i="10" l="1"/>
  <c r="N2572" i="10"/>
  <c r="O2572" i="10" s="1"/>
  <c r="S2572" i="10" s="1"/>
  <c r="T2572" i="10" s="1"/>
  <c r="Y2571" i="10"/>
  <c r="Z2571" i="10" l="1"/>
  <c r="F2571" i="10" s="1"/>
  <c r="V2572" i="10"/>
  <c r="W2572" i="10" s="1"/>
  <c r="U2572" i="10"/>
  <c r="X2572" i="10" l="1"/>
  <c r="Y2572" i="10"/>
  <c r="N2573" i="10"/>
  <c r="O2573" i="10" s="1"/>
  <c r="S2573" i="10" s="1"/>
  <c r="T2573" i="10" s="1"/>
  <c r="Z2572" i="10" l="1"/>
  <c r="F2572" i="10" s="1"/>
  <c r="V2573" i="10"/>
  <c r="W2573" i="10" s="1"/>
  <c r="U2573" i="10"/>
  <c r="X2573" i="10" l="1"/>
  <c r="Y2573" i="10"/>
  <c r="N2574" i="10"/>
  <c r="O2574" i="10" s="1"/>
  <c r="S2574" i="10" s="1"/>
  <c r="T2574" i="10" s="1"/>
  <c r="Z2573" i="10" l="1"/>
  <c r="F2573" i="10" s="1"/>
  <c r="V2574" i="10"/>
  <c r="W2574" i="10" s="1"/>
  <c r="U2574" i="10"/>
  <c r="X2574" i="10" l="1"/>
  <c r="N2575" i="10"/>
  <c r="O2575" i="10" s="1"/>
  <c r="S2575" i="10" s="1"/>
  <c r="T2575" i="10" s="1"/>
  <c r="Y2574" i="10"/>
  <c r="Z2574" i="10" l="1"/>
  <c r="F2574" i="10" s="1"/>
  <c r="V2575" i="10"/>
  <c r="W2575" i="10" s="1"/>
  <c r="U2575" i="10"/>
  <c r="X2575" i="10" l="1"/>
  <c r="N2576" i="10"/>
  <c r="O2576" i="10" s="1"/>
  <c r="S2576" i="10" s="1"/>
  <c r="T2576" i="10" s="1"/>
  <c r="Y2575" i="10"/>
  <c r="Z2575" i="10" l="1"/>
  <c r="F2575" i="10" s="1"/>
  <c r="V2576" i="10"/>
  <c r="W2576" i="10" s="1"/>
  <c r="U2576" i="10"/>
  <c r="X2576" i="10" l="1"/>
  <c r="N2577" i="10"/>
  <c r="O2577" i="10" s="1"/>
  <c r="S2577" i="10" s="1"/>
  <c r="T2577" i="10" s="1"/>
  <c r="Y2576" i="10"/>
  <c r="Z2576" i="10" l="1"/>
  <c r="F2576" i="10" s="1"/>
  <c r="V2577" i="10"/>
  <c r="W2577" i="10" s="1"/>
  <c r="U2577" i="10"/>
  <c r="X2577" i="10" l="1"/>
  <c r="N2578" i="10"/>
  <c r="O2578" i="10" s="1"/>
  <c r="S2578" i="10" s="1"/>
  <c r="T2578" i="10" s="1"/>
  <c r="Y2577" i="10"/>
  <c r="Z2577" i="10" l="1"/>
  <c r="F2577" i="10" s="1"/>
  <c r="V2578" i="10"/>
  <c r="W2578" i="10" s="1"/>
  <c r="U2578" i="10"/>
  <c r="X2578" i="10" l="1"/>
  <c r="N2579" i="10"/>
  <c r="O2579" i="10" s="1"/>
  <c r="S2579" i="10" s="1"/>
  <c r="T2579" i="10" s="1"/>
  <c r="Y2578" i="10"/>
  <c r="Z2578" i="10" l="1"/>
  <c r="F2578" i="10" s="1"/>
  <c r="V2579" i="10"/>
  <c r="W2579" i="10" s="1"/>
  <c r="U2579" i="10"/>
  <c r="X2579" i="10" l="1"/>
  <c r="Y2579" i="10"/>
  <c r="N2580" i="10"/>
  <c r="O2580" i="10" s="1"/>
  <c r="S2580" i="10" s="1"/>
  <c r="T2580" i="10" s="1"/>
  <c r="Z2579" i="10" l="1"/>
  <c r="F2579" i="10" s="1"/>
  <c r="V2580" i="10"/>
  <c r="W2580" i="10" s="1"/>
  <c r="U2580" i="10"/>
  <c r="X2580" i="10" l="1"/>
  <c r="N2581" i="10"/>
  <c r="O2581" i="10" s="1"/>
  <c r="S2581" i="10" s="1"/>
  <c r="T2581" i="10" s="1"/>
  <c r="Y2580" i="10"/>
  <c r="Z2580" i="10" l="1"/>
  <c r="F2580" i="10" s="1"/>
  <c r="V2581" i="10"/>
  <c r="W2581" i="10" s="1"/>
  <c r="U2581" i="10"/>
  <c r="X2581" i="10" l="1"/>
  <c r="Y2581" i="10"/>
  <c r="N2582" i="10"/>
  <c r="O2582" i="10" s="1"/>
  <c r="S2582" i="10" s="1"/>
  <c r="T2582" i="10" s="1"/>
  <c r="Z2581" i="10" l="1"/>
  <c r="F2581" i="10" s="1"/>
  <c r="V2582" i="10"/>
  <c r="W2582" i="10" s="1"/>
  <c r="U2582" i="10"/>
  <c r="X2582" i="10" l="1"/>
  <c r="Y2582" i="10"/>
  <c r="N2583" i="10"/>
  <c r="O2583" i="10" s="1"/>
  <c r="S2583" i="10" s="1"/>
  <c r="T2583" i="10" s="1"/>
  <c r="Z2582" i="10" l="1"/>
  <c r="F2582" i="10" s="1"/>
  <c r="V2583" i="10"/>
  <c r="W2583" i="10" s="1"/>
  <c r="U2583" i="10"/>
  <c r="X2583" i="10" l="1"/>
  <c r="Y2583" i="10"/>
  <c r="N2584" i="10"/>
  <c r="O2584" i="10" s="1"/>
  <c r="S2584" i="10" s="1"/>
  <c r="T2584" i="10" s="1"/>
  <c r="Z2583" i="10" l="1"/>
  <c r="F2583" i="10" s="1"/>
  <c r="V2584" i="10"/>
  <c r="W2584" i="10" s="1"/>
  <c r="U2584" i="10"/>
  <c r="X2584" i="10" l="1"/>
  <c r="Y2584" i="10"/>
  <c r="N2585" i="10"/>
  <c r="O2585" i="10" s="1"/>
  <c r="S2585" i="10" s="1"/>
  <c r="T2585" i="10" s="1"/>
  <c r="Z2584" i="10" l="1"/>
  <c r="F2584" i="10" s="1"/>
  <c r="V2585" i="10"/>
  <c r="W2585" i="10" s="1"/>
  <c r="U2585" i="10"/>
  <c r="X2585" i="10" l="1"/>
  <c r="Y2585" i="10"/>
  <c r="N2586" i="10"/>
  <c r="O2586" i="10" s="1"/>
  <c r="S2586" i="10" s="1"/>
  <c r="T2586" i="10" s="1"/>
  <c r="Z2585" i="10" l="1"/>
  <c r="F2585" i="10" s="1"/>
  <c r="V2586" i="10"/>
  <c r="W2586" i="10" s="1"/>
  <c r="U2586" i="10"/>
  <c r="X2586" i="10" l="1"/>
  <c r="Y2586" i="10"/>
  <c r="N2587" i="10"/>
  <c r="O2587" i="10" s="1"/>
  <c r="S2587" i="10" s="1"/>
  <c r="T2587" i="10" s="1"/>
  <c r="Z2586" i="10" l="1"/>
  <c r="F2586" i="10" s="1"/>
  <c r="V2587" i="10"/>
  <c r="W2587" i="10" s="1"/>
  <c r="U2587" i="10"/>
  <c r="X2587" i="10" l="1"/>
  <c r="Y2587" i="10"/>
  <c r="N2588" i="10"/>
  <c r="O2588" i="10" s="1"/>
  <c r="S2588" i="10" s="1"/>
  <c r="T2588" i="10" s="1"/>
  <c r="Z2587" i="10" l="1"/>
  <c r="F2587" i="10" s="1"/>
  <c r="V2588" i="10"/>
  <c r="W2588" i="10" s="1"/>
  <c r="U2588" i="10"/>
  <c r="X2588" i="10" l="1"/>
  <c r="Y2588" i="10"/>
  <c r="N2589" i="10"/>
  <c r="O2589" i="10" s="1"/>
  <c r="S2589" i="10" s="1"/>
  <c r="T2589" i="10" s="1"/>
  <c r="Z2588" i="10" l="1"/>
  <c r="F2588" i="10" s="1"/>
  <c r="V2589" i="10"/>
  <c r="W2589" i="10" s="1"/>
  <c r="U2589" i="10"/>
  <c r="X2589" i="10" l="1"/>
  <c r="Y2589" i="10"/>
  <c r="N2590" i="10"/>
  <c r="O2590" i="10" s="1"/>
  <c r="S2590" i="10" s="1"/>
  <c r="T2590" i="10" s="1"/>
  <c r="Z2589" i="10" l="1"/>
  <c r="F2589" i="10" s="1"/>
  <c r="V2590" i="10"/>
  <c r="W2590" i="10" s="1"/>
  <c r="U2590" i="10"/>
  <c r="X2590" i="10" l="1"/>
  <c r="Y2590" i="10"/>
  <c r="N2591" i="10"/>
  <c r="O2591" i="10" s="1"/>
  <c r="S2591" i="10" s="1"/>
  <c r="T2591" i="10" s="1"/>
  <c r="Z2590" i="10" l="1"/>
  <c r="F2590" i="10" s="1"/>
  <c r="V2591" i="10"/>
  <c r="W2591" i="10" s="1"/>
  <c r="U2591" i="10"/>
  <c r="X2591" i="10" l="1"/>
  <c r="Y2591" i="10"/>
  <c r="N2592" i="10"/>
  <c r="O2592" i="10" s="1"/>
  <c r="S2592" i="10" s="1"/>
  <c r="T2592" i="10" s="1"/>
  <c r="Z2591" i="10" l="1"/>
  <c r="F2591" i="10" s="1"/>
  <c r="V2592" i="10"/>
  <c r="W2592" i="10" s="1"/>
  <c r="U2592" i="10"/>
  <c r="X2592" i="10" l="1"/>
  <c r="N2593" i="10"/>
  <c r="O2593" i="10" s="1"/>
  <c r="S2593" i="10" s="1"/>
  <c r="T2593" i="10" s="1"/>
  <c r="Y2592" i="10"/>
  <c r="Z2592" i="10" l="1"/>
  <c r="F2592" i="10" s="1"/>
  <c r="V2593" i="10"/>
  <c r="W2593" i="10" s="1"/>
  <c r="U2593" i="10"/>
  <c r="X2593" i="10" l="1"/>
  <c r="Y2593" i="10"/>
  <c r="N2594" i="10"/>
  <c r="O2594" i="10" s="1"/>
  <c r="S2594" i="10" s="1"/>
  <c r="T2594" i="10" s="1"/>
  <c r="Z2593" i="10" l="1"/>
  <c r="F2593" i="10" s="1"/>
  <c r="V2594" i="10"/>
  <c r="W2594" i="10" s="1"/>
  <c r="U2594" i="10"/>
  <c r="X2594" i="10" l="1"/>
  <c r="N2595" i="10"/>
  <c r="O2595" i="10" s="1"/>
  <c r="S2595" i="10" s="1"/>
  <c r="T2595" i="10" s="1"/>
  <c r="Y2594" i="10"/>
  <c r="Z2594" i="10" l="1"/>
  <c r="F2594" i="10" s="1"/>
  <c r="V2595" i="10"/>
  <c r="W2595" i="10" s="1"/>
  <c r="U2595" i="10"/>
  <c r="X2595" i="10" l="1"/>
  <c r="N2596" i="10"/>
  <c r="O2596" i="10" s="1"/>
  <c r="S2596" i="10" s="1"/>
  <c r="T2596" i="10" s="1"/>
  <c r="Y2595" i="10"/>
  <c r="Z2595" i="10" l="1"/>
  <c r="F2595" i="10" s="1"/>
  <c r="V2596" i="10"/>
  <c r="W2596" i="10" s="1"/>
  <c r="U2596" i="10"/>
  <c r="X2596" i="10" l="1"/>
  <c r="N2597" i="10"/>
  <c r="O2597" i="10" s="1"/>
  <c r="S2597" i="10" s="1"/>
  <c r="T2597" i="10" s="1"/>
  <c r="Y2596" i="10"/>
  <c r="Z2596" i="10" l="1"/>
  <c r="F2596" i="10" s="1"/>
  <c r="V2597" i="10"/>
  <c r="W2597" i="10" s="1"/>
  <c r="U2597" i="10"/>
  <c r="X2597" i="10" l="1"/>
  <c r="Y2597" i="10"/>
  <c r="N2598" i="10"/>
  <c r="O2598" i="10" s="1"/>
  <c r="S2598" i="10" s="1"/>
  <c r="T2598" i="10" s="1"/>
  <c r="Z2597" i="10" l="1"/>
  <c r="F2597" i="10" s="1"/>
  <c r="V2598" i="10"/>
  <c r="W2598" i="10" s="1"/>
  <c r="U2598" i="10"/>
  <c r="X2598" i="10" l="1"/>
  <c r="N2599" i="10"/>
  <c r="O2599" i="10" s="1"/>
  <c r="S2599" i="10" s="1"/>
  <c r="T2599" i="10" s="1"/>
  <c r="Y2598" i="10"/>
  <c r="Z2598" i="10" l="1"/>
  <c r="F2598" i="10" s="1"/>
  <c r="V2599" i="10"/>
  <c r="W2599" i="10" s="1"/>
  <c r="U2599" i="10"/>
  <c r="X2599" i="10" l="1"/>
  <c r="N2600" i="10"/>
  <c r="O2600" i="10" s="1"/>
  <c r="S2600" i="10" s="1"/>
  <c r="T2600" i="10" s="1"/>
  <c r="Y2599" i="10"/>
  <c r="Z2599" i="10" l="1"/>
  <c r="F2599" i="10" s="1"/>
  <c r="V2600" i="10"/>
  <c r="W2600" i="10" s="1"/>
  <c r="U2600" i="10"/>
  <c r="X2600" i="10" l="1"/>
  <c r="Y2600" i="10"/>
  <c r="N2601" i="10"/>
  <c r="O2601" i="10" s="1"/>
  <c r="S2601" i="10" s="1"/>
  <c r="T2601" i="10" s="1"/>
  <c r="Z2600" i="10" l="1"/>
  <c r="F2600" i="10" s="1"/>
  <c r="V2601" i="10"/>
  <c r="W2601" i="10" s="1"/>
  <c r="U2601" i="10"/>
  <c r="X2601" i="10" l="1"/>
  <c r="Y2601" i="10"/>
  <c r="N2602" i="10"/>
  <c r="O2602" i="10" s="1"/>
  <c r="S2602" i="10" s="1"/>
  <c r="T2602" i="10" s="1"/>
  <c r="Z2601" i="10" l="1"/>
  <c r="F2601" i="10" s="1"/>
  <c r="V2602" i="10"/>
  <c r="W2602" i="10" s="1"/>
  <c r="U2602" i="10"/>
  <c r="X2602" i="10" l="1"/>
  <c r="Y2602" i="10"/>
  <c r="N2603" i="10"/>
  <c r="O2603" i="10" s="1"/>
  <c r="S2603" i="10" s="1"/>
  <c r="T2603" i="10" s="1"/>
  <c r="Z2602" i="10" l="1"/>
  <c r="F2602" i="10" s="1"/>
  <c r="V2603" i="10"/>
  <c r="W2603" i="10" s="1"/>
  <c r="U2603" i="10"/>
  <c r="X2603" i="10" l="1"/>
  <c r="Y2603" i="10"/>
  <c r="N2604" i="10"/>
  <c r="O2604" i="10" s="1"/>
  <c r="S2604" i="10" s="1"/>
  <c r="T2604" i="10" s="1"/>
  <c r="Z2603" i="10" l="1"/>
  <c r="F2603" i="10" s="1"/>
  <c r="V2604" i="10"/>
  <c r="W2604" i="10" s="1"/>
  <c r="U2604" i="10"/>
  <c r="X2604" i="10" l="1"/>
  <c r="N2605" i="10"/>
  <c r="O2605" i="10" s="1"/>
  <c r="S2605" i="10" s="1"/>
  <c r="T2605" i="10" s="1"/>
  <c r="Y2604" i="10"/>
  <c r="Z2604" i="10" l="1"/>
  <c r="F2604" i="10" s="1"/>
  <c r="V2605" i="10"/>
  <c r="W2605" i="10" s="1"/>
  <c r="U2605" i="10"/>
  <c r="X2605" i="10" l="1"/>
  <c r="N2606" i="10"/>
  <c r="O2606" i="10" s="1"/>
  <c r="S2606" i="10" s="1"/>
  <c r="T2606" i="10" s="1"/>
  <c r="Y2605" i="10"/>
  <c r="Z2605" i="10" l="1"/>
  <c r="F2605" i="10" s="1"/>
  <c r="V2606" i="10"/>
  <c r="W2606" i="10" s="1"/>
  <c r="U2606" i="10"/>
  <c r="X2606" i="10" l="1"/>
  <c r="Y2606" i="10"/>
  <c r="N2607" i="10"/>
  <c r="O2607" i="10" s="1"/>
  <c r="S2607" i="10" s="1"/>
  <c r="T2607" i="10" s="1"/>
  <c r="Z2606" i="10" l="1"/>
  <c r="F2606" i="10" s="1"/>
  <c r="V2607" i="10"/>
  <c r="W2607" i="10" s="1"/>
  <c r="U2607" i="10"/>
  <c r="X2607" i="10" l="1"/>
  <c r="N2608" i="10"/>
  <c r="O2608" i="10" s="1"/>
  <c r="S2608" i="10" s="1"/>
  <c r="T2608" i="10" s="1"/>
  <c r="Y2607" i="10"/>
  <c r="Z2607" i="10" l="1"/>
  <c r="F2607" i="10" s="1"/>
  <c r="V2608" i="10"/>
  <c r="W2608" i="10" s="1"/>
  <c r="U2608" i="10"/>
  <c r="X2608" i="10" l="1"/>
  <c r="N2609" i="10"/>
  <c r="O2609" i="10" s="1"/>
  <c r="S2609" i="10" s="1"/>
  <c r="T2609" i="10" s="1"/>
  <c r="Y2608" i="10"/>
  <c r="Z2608" i="10" l="1"/>
  <c r="F2608" i="10" s="1"/>
  <c r="V2609" i="10"/>
  <c r="W2609" i="10" s="1"/>
  <c r="U2609" i="10"/>
  <c r="X2609" i="10" l="1"/>
  <c r="N2610" i="10"/>
  <c r="O2610" i="10" s="1"/>
  <c r="S2610" i="10" s="1"/>
  <c r="T2610" i="10" s="1"/>
  <c r="Y2609" i="10"/>
  <c r="Z2609" i="10" l="1"/>
  <c r="F2609" i="10" s="1"/>
  <c r="V2610" i="10"/>
  <c r="W2610" i="10" s="1"/>
  <c r="U2610" i="10"/>
  <c r="X2610" i="10" l="1"/>
  <c r="N2611" i="10"/>
  <c r="O2611" i="10" s="1"/>
  <c r="S2611" i="10" s="1"/>
  <c r="T2611" i="10" s="1"/>
  <c r="Y2610" i="10"/>
  <c r="Z2610" i="10" l="1"/>
  <c r="F2610" i="10" s="1"/>
  <c r="V2611" i="10"/>
  <c r="W2611" i="10" s="1"/>
  <c r="U2611" i="10"/>
  <c r="X2611" i="10" l="1"/>
  <c r="N2612" i="10"/>
  <c r="O2612" i="10" s="1"/>
  <c r="S2612" i="10" s="1"/>
  <c r="T2612" i="10" s="1"/>
  <c r="Y2611" i="10"/>
  <c r="Z2611" i="10" l="1"/>
  <c r="F2611" i="10" s="1"/>
  <c r="V2612" i="10"/>
  <c r="W2612" i="10" s="1"/>
  <c r="U2612" i="10"/>
  <c r="X2612" i="10" l="1"/>
  <c r="N2613" i="10"/>
  <c r="O2613" i="10" s="1"/>
  <c r="S2613" i="10" s="1"/>
  <c r="T2613" i="10" s="1"/>
  <c r="Y2612" i="10"/>
  <c r="Z2612" i="10" l="1"/>
  <c r="F2612" i="10" s="1"/>
  <c r="V2613" i="10"/>
  <c r="W2613" i="10" s="1"/>
  <c r="U2613" i="10"/>
  <c r="X2613" i="10" l="1"/>
  <c r="N2614" i="10"/>
  <c r="O2614" i="10" s="1"/>
  <c r="S2614" i="10" s="1"/>
  <c r="T2614" i="10" s="1"/>
  <c r="Y2613" i="10"/>
  <c r="Z2613" i="10" l="1"/>
  <c r="F2613" i="10" s="1"/>
  <c r="V2614" i="10"/>
  <c r="W2614" i="10" s="1"/>
  <c r="U2614" i="10"/>
  <c r="X2614" i="10" l="1"/>
  <c r="N2615" i="10"/>
  <c r="O2615" i="10" s="1"/>
  <c r="S2615" i="10" s="1"/>
  <c r="T2615" i="10" s="1"/>
  <c r="Y2614" i="10"/>
  <c r="Z2614" i="10" l="1"/>
  <c r="F2614" i="10" s="1"/>
  <c r="V2615" i="10"/>
  <c r="W2615" i="10" s="1"/>
  <c r="U2615" i="10"/>
  <c r="X2615" i="10" l="1"/>
  <c r="N2616" i="10"/>
  <c r="O2616" i="10" s="1"/>
  <c r="S2616" i="10" s="1"/>
  <c r="T2616" i="10" s="1"/>
  <c r="Y2615" i="10"/>
  <c r="Z2615" i="10" l="1"/>
  <c r="F2615" i="10" s="1"/>
  <c r="V2616" i="10"/>
  <c r="W2616" i="10" s="1"/>
  <c r="U2616" i="10"/>
  <c r="X2616" i="10" l="1"/>
  <c r="N2617" i="10"/>
  <c r="O2617" i="10" s="1"/>
  <c r="S2617" i="10" s="1"/>
  <c r="T2617" i="10" s="1"/>
  <c r="Y2616" i="10"/>
  <c r="Z2616" i="10" l="1"/>
  <c r="F2616" i="10" s="1"/>
  <c r="V2617" i="10"/>
  <c r="W2617" i="10" s="1"/>
  <c r="U2617" i="10"/>
  <c r="X2617" i="10" l="1"/>
  <c r="N2618" i="10"/>
  <c r="O2618" i="10" s="1"/>
  <c r="S2618" i="10" s="1"/>
  <c r="T2618" i="10" s="1"/>
  <c r="Y2617" i="10"/>
  <c r="Z2617" i="10" l="1"/>
  <c r="F2617" i="10" s="1"/>
  <c r="V2618" i="10"/>
  <c r="W2618" i="10" s="1"/>
  <c r="U2618" i="10"/>
  <c r="X2618" i="10" l="1"/>
  <c r="N2619" i="10"/>
  <c r="O2619" i="10" s="1"/>
  <c r="S2619" i="10" s="1"/>
  <c r="T2619" i="10" s="1"/>
  <c r="Y2618" i="10"/>
  <c r="Z2618" i="10" l="1"/>
  <c r="F2618" i="10" s="1"/>
  <c r="V2619" i="10"/>
  <c r="W2619" i="10" s="1"/>
  <c r="U2619" i="10"/>
  <c r="X2619" i="10" l="1"/>
  <c r="N2620" i="10"/>
  <c r="O2620" i="10" s="1"/>
  <c r="S2620" i="10" s="1"/>
  <c r="T2620" i="10" s="1"/>
  <c r="Y2619" i="10"/>
  <c r="Z2619" i="10" l="1"/>
  <c r="F2619" i="10" s="1"/>
  <c r="V2620" i="10"/>
  <c r="W2620" i="10" s="1"/>
  <c r="U2620" i="10"/>
  <c r="X2620" i="10" l="1"/>
  <c r="N2621" i="10"/>
  <c r="O2621" i="10" s="1"/>
  <c r="S2621" i="10" s="1"/>
  <c r="T2621" i="10" s="1"/>
  <c r="Y2620" i="10"/>
  <c r="Z2620" i="10" l="1"/>
  <c r="F2620" i="10" s="1"/>
  <c r="V2621" i="10"/>
  <c r="W2621" i="10" s="1"/>
  <c r="U2621" i="10"/>
  <c r="X2621" i="10" l="1"/>
  <c r="N2622" i="10"/>
  <c r="O2622" i="10" s="1"/>
  <c r="S2622" i="10" s="1"/>
  <c r="T2622" i="10" s="1"/>
  <c r="Y2621" i="10"/>
  <c r="Z2621" i="10" l="1"/>
  <c r="F2621" i="10" s="1"/>
  <c r="V2622" i="10"/>
  <c r="W2622" i="10" s="1"/>
  <c r="U2622" i="10"/>
  <c r="X2622" i="10" l="1"/>
  <c r="N2623" i="10"/>
  <c r="O2623" i="10" s="1"/>
  <c r="S2623" i="10" s="1"/>
  <c r="T2623" i="10" s="1"/>
  <c r="Y2622" i="10"/>
  <c r="Z2622" i="10" l="1"/>
  <c r="F2622" i="10" s="1"/>
  <c r="V2623" i="10"/>
  <c r="W2623" i="10" s="1"/>
  <c r="U2623" i="10"/>
  <c r="X2623" i="10" l="1"/>
  <c r="N2624" i="10"/>
  <c r="O2624" i="10" s="1"/>
  <c r="S2624" i="10" s="1"/>
  <c r="T2624" i="10" s="1"/>
  <c r="Y2623" i="10"/>
  <c r="Z2623" i="10" l="1"/>
  <c r="F2623" i="10" s="1"/>
  <c r="V2624" i="10"/>
  <c r="W2624" i="10" s="1"/>
  <c r="U2624" i="10"/>
  <c r="X2624" i="10" l="1"/>
  <c r="N2625" i="10"/>
  <c r="O2625" i="10" s="1"/>
  <c r="S2625" i="10" s="1"/>
  <c r="T2625" i="10" s="1"/>
  <c r="Y2624" i="10"/>
  <c r="Z2624" i="10" l="1"/>
  <c r="F2624" i="10" s="1"/>
  <c r="V2625" i="10"/>
  <c r="W2625" i="10" s="1"/>
  <c r="U2625" i="10"/>
  <c r="X2625" i="10" l="1"/>
  <c r="N2626" i="10"/>
  <c r="O2626" i="10" s="1"/>
  <c r="S2626" i="10" s="1"/>
  <c r="T2626" i="10" s="1"/>
  <c r="Y2625" i="10"/>
  <c r="Z2625" i="10" l="1"/>
  <c r="F2625" i="10" s="1"/>
  <c r="V2626" i="10"/>
  <c r="W2626" i="10" s="1"/>
  <c r="U2626" i="10"/>
  <c r="X2626" i="10" l="1"/>
  <c r="N2627" i="10"/>
  <c r="O2627" i="10" s="1"/>
  <c r="S2627" i="10" s="1"/>
  <c r="T2627" i="10" s="1"/>
  <c r="Y2626" i="10"/>
  <c r="Z2626" i="10" l="1"/>
  <c r="F2626" i="10" s="1"/>
  <c r="V2627" i="10"/>
  <c r="W2627" i="10" s="1"/>
  <c r="U2627" i="10"/>
  <c r="X2627" i="10" l="1"/>
  <c r="N2628" i="10"/>
  <c r="O2628" i="10" s="1"/>
  <c r="S2628" i="10" s="1"/>
  <c r="T2628" i="10" s="1"/>
  <c r="Y2627" i="10"/>
  <c r="Z2627" i="10" l="1"/>
  <c r="F2627" i="10" s="1"/>
  <c r="V2628" i="10"/>
  <c r="W2628" i="10" s="1"/>
  <c r="U2628" i="10"/>
  <c r="X2628" i="10" l="1"/>
  <c r="N2629" i="10"/>
  <c r="O2629" i="10" s="1"/>
  <c r="S2629" i="10" s="1"/>
  <c r="T2629" i="10" s="1"/>
  <c r="Y2628" i="10"/>
  <c r="Z2628" i="10" l="1"/>
  <c r="F2628" i="10" s="1"/>
  <c r="V2629" i="10"/>
  <c r="W2629" i="10" s="1"/>
  <c r="U2629" i="10"/>
  <c r="X2629" i="10" l="1"/>
  <c r="N2630" i="10"/>
  <c r="O2630" i="10" s="1"/>
  <c r="S2630" i="10" s="1"/>
  <c r="T2630" i="10" s="1"/>
  <c r="Y2629" i="10"/>
  <c r="Z2629" i="10" l="1"/>
  <c r="F2629" i="10" s="1"/>
  <c r="V2630" i="10"/>
  <c r="W2630" i="10" s="1"/>
  <c r="U2630" i="10"/>
  <c r="X2630" i="10" l="1"/>
  <c r="N2631" i="10"/>
  <c r="O2631" i="10" s="1"/>
  <c r="S2631" i="10" s="1"/>
  <c r="T2631" i="10" s="1"/>
  <c r="Y2630" i="10"/>
  <c r="Z2630" i="10" l="1"/>
  <c r="F2630" i="10" s="1"/>
  <c r="V2631" i="10"/>
  <c r="W2631" i="10" s="1"/>
  <c r="U2631" i="10"/>
  <c r="X2631" i="10" l="1"/>
  <c r="N2632" i="10"/>
  <c r="O2632" i="10" s="1"/>
  <c r="S2632" i="10" s="1"/>
  <c r="T2632" i="10" s="1"/>
  <c r="Y2631" i="10"/>
  <c r="Z2631" i="10" l="1"/>
  <c r="F2631" i="10" s="1"/>
  <c r="V2632" i="10"/>
  <c r="W2632" i="10" s="1"/>
  <c r="U2632" i="10"/>
  <c r="X2632" i="10" l="1"/>
  <c r="N2633" i="10"/>
  <c r="O2633" i="10" s="1"/>
  <c r="S2633" i="10" s="1"/>
  <c r="T2633" i="10" s="1"/>
  <c r="Y2632" i="10"/>
  <c r="Z2632" i="10" l="1"/>
  <c r="F2632" i="10" s="1"/>
  <c r="V2633" i="10"/>
  <c r="W2633" i="10" s="1"/>
  <c r="U2633" i="10"/>
  <c r="X2633" i="10" l="1"/>
  <c r="N2634" i="10"/>
  <c r="O2634" i="10" s="1"/>
  <c r="S2634" i="10" s="1"/>
  <c r="T2634" i="10" s="1"/>
  <c r="Y2633" i="10"/>
  <c r="Z2633" i="10" l="1"/>
  <c r="F2633" i="10" s="1"/>
  <c r="V2634" i="10"/>
  <c r="W2634" i="10" s="1"/>
  <c r="U2634" i="10"/>
  <c r="X2634" i="10" l="1"/>
  <c r="N2635" i="10"/>
  <c r="O2635" i="10" s="1"/>
  <c r="S2635" i="10" s="1"/>
  <c r="T2635" i="10" s="1"/>
  <c r="Y2634" i="10"/>
  <c r="Z2634" i="10" l="1"/>
  <c r="F2634" i="10" s="1"/>
  <c r="V2635" i="10"/>
  <c r="W2635" i="10" s="1"/>
  <c r="U2635" i="10"/>
  <c r="X2635" i="10" l="1"/>
  <c r="N2636" i="10"/>
  <c r="O2636" i="10" s="1"/>
  <c r="S2636" i="10" s="1"/>
  <c r="T2636" i="10" s="1"/>
  <c r="Y2635" i="10"/>
  <c r="Z2635" i="10" l="1"/>
  <c r="F2635" i="10" s="1"/>
  <c r="V2636" i="10"/>
  <c r="W2636" i="10" s="1"/>
  <c r="U2636" i="10"/>
  <c r="X2636" i="10" l="1"/>
  <c r="N2637" i="10"/>
  <c r="O2637" i="10" s="1"/>
  <c r="S2637" i="10" s="1"/>
  <c r="T2637" i="10" s="1"/>
  <c r="Y2636" i="10"/>
  <c r="Z2636" i="10" l="1"/>
  <c r="F2636" i="10" s="1"/>
  <c r="V2637" i="10"/>
  <c r="W2637" i="10" s="1"/>
  <c r="U2637" i="10"/>
  <c r="X2637" i="10" l="1"/>
  <c r="N2638" i="10"/>
  <c r="O2638" i="10" s="1"/>
  <c r="S2638" i="10" s="1"/>
  <c r="T2638" i="10" s="1"/>
  <c r="Y2637" i="10"/>
  <c r="Z2637" i="10" l="1"/>
  <c r="F2637" i="10" s="1"/>
  <c r="V2638" i="10"/>
  <c r="W2638" i="10" s="1"/>
  <c r="U2638" i="10"/>
  <c r="X2638" i="10" l="1"/>
  <c r="N2639" i="10"/>
  <c r="O2639" i="10" s="1"/>
  <c r="S2639" i="10" s="1"/>
  <c r="T2639" i="10" s="1"/>
  <c r="Y2638" i="10"/>
  <c r="Z2638" i="10" l="1"/>
  <c r="F2638" i="10" s="1"/>
  <c r="V2639" i="10"/>
  <c r="W2639" i="10" s="1"/>
  <c r="U2639" i="10"/>
  <c r="X2639" i="10" l="1"/>
  <c r="N2640" i="10"/>
  <c r="O2640" i="10" s="1"/>
  <c r="S2640" i="10" s="1"/>
  <c r="T2640" i="10" s="1"/>
  <c r="Y2639" i="10"/>
  <c r="Z2639" i="10" l="1"/>
  <c r="F2639" i="10" s="1"/>
  <c r="V2640" i="10"/>
  <c r="W2640" i="10" s="1"/>
  <c r="U2640" i="10"/>
  <c r="X2640" i="10" l="1"/>
  <c r="N2641" i="10"/>
  <c r="O2641" i="10" s="1"/>
  <c r="S2641" i="10" s="1"/>
  <c r="T2641" i="10" s="1"/>
  <c r="Y2640" i="10"/>
  <c r="Z2640" i="10" l="1"/>
  <c r="F2640" i="10" s="1"/>
  <c r="V2641" i="10"/>
  <c r="W2641" i="10" s="1"/>
  <c r="U2641" i="10"/>
  <c r="X2641" i="10" l="1"/>
  <c r="N2642" i="10"/>
  <c r="O2642" i="10" s="1"/>
  <c r="S2642" i="10" s="1"/>
  <c r="T2642" i="10" s="1"/>
  <c r="Y2641" i="10"/>
  <c r="Z2641" i="10" l="1"/>
  <c r="F2641" i="10" s="1"/>
  <c r="V2642" i="10"/>
  <c r="W2642" i="10" s="1"/>
  <c r="U2642" i="10"/>
  <c r="X2642" i="10" l="1"/>
  <c r="N2643" i="10"/>
  <c r="O2643" i="10" s="1"/>
  <c r="S2643" i="10" s="1"/>
  <c r="T2643" i="10" s="1"/>
  <c r="Y2642" i="10"/>
  <c r="Z2642" i="10" l="1"/>
  <c r="F2642" i="10" s="1"/>
  <c r="V2643" i="10"/>
  <c r="W2643" i="10" s="1"/>
  <c r="U2643" i="10"/>
  <c r="X2643" i="10" l="1"/>
  <c r="N2644" i="10"/>
  <c r="O2644" i="10" s="1"/>
  <c r="S2644" i="10" s="1"/>
  <c r="T2644" i="10" s="1"/>
  <c r="Y2643" i="10"/>
  <c r="Z2643" i="10" l="1"/>
  <c r="F2643" i="10" s="1"/>
  <c r="V2644" i="10"/>
  <c r="W2644" i="10" s="1"/>
  <c r="U2644" i="10"/>
  <c r="X2644" i="10" l="1"/>
  <c r="N2645" i="10"/>
  <c r="O2645" i="10" s="1"/>
  <c r="S2645" i="10" s="1"/>
  <c r="T2645" i="10" s="1"/>
  <c r="Y2644" i="10"/>
  <c r="Z2644" i="10" l="1"/>
  <c r="F2644" i="10" s="1"/>
  <c r="V2645" i="10"/>
  <c r="W2645" i="10" s="1"/>
  <c r="U2645" i="10"/>
  <c r="X2645" i="10" l="1"/>
  <c r="N2646" i="10"/>
  <c r="O2646" i="10" s="1"/>
  <c r="S2646" i="10" s="1"/>
  <c r="T2646" i="10" s="1"/>
  <c r="Y2645" i="10"/>
  <c r="Z2645" i="10" l="1"/>
  <c r="F2645" i="10" s="1"/>
  <c r="V2646" i="10"/>
  <c r="W2646" i="10" s="1"/>
  <c r="U2646" i="10"/>
  <c r="X2646" i="10" l="1"/>
  <c r="N2647" i="10"/>
  <c r="O2647" i="10" s="1"/>
  <c r="S2647" i="10" s="1"/>
  <c r="T2647" i="10" s="1"/>
  <c r="Y2646" i="10"/>
  <c r="Z2646" i="10" l="1"/>
  <c r="F2646" i="10" s="1"/>
  <c r="V2647" i="10"/>
  <c r="W2647" i="10" s="1"/>
  <c r="U2647" i="10"/>
  <c r="X2647" i="10" l="1"/>
  <c r="N2648" i="10"/>
  <c r="O2648" i="10" s="1"/>
  <c r="S2648" i="10" s="1"/>
  <c r="T2648" i="10" s="1"/>
  <c r="Y2647" i="10"/>
  <c r="Z2647" i="10" l="1"/>
  <c r="F2647" i="10" s="1"/>
  <c r="V2648" i="10"/>
  <c r="W2648" i="10" s="1"/>
  <c r="U2648" i="10"/>
  <c r="X2648" i="10" l="1"/>
  <c r="N2649" i="10"/>
  <c r="O2649" i="10" s="1"/>
  <c r="S2649" i="10" s="1"/>
  <c r="T2649" i="10" s="1"/>
  <c r="Y2648" i="10"/>
  <c r="Z2648" i="10" l="1"/>
  <c r="F2648" i="10" s="1"/>
  <c r="V2649" i="10"/>
  <c r="W2649" i="10" s="1"/>
  <c r="U2649" i="10"/>
  <c r="X2649" i="10" l="1"/>
  <c r="N2650" i="10"/>
  <c r="O2650" i="10" s="1"/>
  <c r="S2650" i="10" s="1"/>
  <c r="T2650" i="10" s="1"/>
  <c r="Y2649" i="10"/>
  <c r="Z2649" i="10" l="1"/>
  <c r="F2649" i="10" s="1"/>
  <c r="V2650" i="10"/>
  <c r="W2650" i="10" s="1"/>
  <c r="U2650" i="10"/>
  <c r="X2650" i="10" l="1"/>
  <c r="N2651" i="10"/>
  <c r="O2651" i="10" s="1"/>
  <c r="S2651" i="10" s="1"/>
  <c r="T2651" i="10" s="1"/>
  <c r="Y2650" i="10"/>
  <c r="Z2650" i="10" l="1"/>
  <c r="F2650" i="10" s="1"/>
  <c r="V2651" i="10"/>
  <c r="W2651" i="10" s="1"/>
  <c r="U2651" i="10"/>
  <c r="X2651" i="10" l="1"/>
  <c r="N2652" i="10"/>
  <c r="O2652" i="10" s="1"/>
  <c r="S2652" i="10" s="1"/>
  <c r="T2652" i="10" s="1"/>
  <c r="Y2651" i="10"/>
  <c r="Z2651" i="10" l="1"/>
  <c r="F2651" i="10" s="1"/>
  <c r="V2652" i="10"/>
  <c r="W2652" i="10" s="1"/>
  <c r="U2652" i="10"/>
  <c r="X2652" i="10" l="1"/>
  <c r="N2653" i="10"/>
  <c r="O2653" i="10" s="1"/>
  <c r="S2653" i="10" s="1"/>
  <c r="T2653" i="10" s="1"/>
  <c r="Y2652" i="10"/>
  <c r="Z2652" i="10" l="1"/>
  <c r="F2652" i="10" s="1"/>
  <c r="V2653" i="10"/>
  <c r="W2653" i="10" s="1"/>
  <c r="U2653" i="10"/>
  <c r="X2653" i="10" l="1"/>
  <c r="N2654" i="10"/>
  <c r="O2654" i="10" s="1"/>
  <c r="S2654" i="10" s="1"/>
  <c r="T2654" i="10" s="1"/>
  <c r="Y2653" i="10"/>
  <c r="Z2653" i="10" l="1"/>
  <c r="F2653" i="10" s="1"/>
  <c r="V2654" i="10"/>
  <c r="W2654" i="10" s="1"/>
  <c r="U2654" i="10"/>
  <c r="X2654" i="10" l="1"/>
  <c r="N2655" i="10"/>
  <c r="O2655" i="10" s="1"/>
  <c r="S2655" i="10" s="1"/>
  <c r="T2655" i="10" s="1"/>
  <c r="Y2654" i="10"/>
  <c r="Z2654" i="10" l="1"/>
  <c r="F2654" i="10" s="1"/>
  <c r="V2655" i="10"/>
  <c r="W2655" i="10" s="1"/>
  <c r="U2655" i="10"/>
  <c r="X2655" i="10" l="1"/>
  <c r="N2656" i="10"/>
  <c r="O2656" i="10" s="1"/>
  <c r="S2656" i="10" s="1"/>
  <c r="T2656" i="10" s="1"/>
  <c r="Y2655" i="10"/>
  <c r="Z2655" i="10" l="1"/>
  <c r="F2655" i="10" s="1"/>
  <c r="V2656" i="10"/>
  <c r="W2656" i="10" s="1"/>
  <c r="U2656" i="10"/>
  <c r="X2656" i="10" l="1"/>
  <c r="N2657" i="10"/>
  <c r="O2657" i="10" s="1"/>
  <c r="S2657" i="10" s="1"/>
  <c r="T2657" i="10" s="1"/>
  <c r="Y2656" i="10"/>
  <c r="Z2656" i="10" l="1"/>
  <c r="F2656" i="10" s="1"/>
  <c r="V2657" i="10"/>
  <c r="W2657" i="10" s="1"/>
  <c r="U2657" i="10"/>
  <c r="X2657" i="10" l="1"/>
  <c r="N2658" i="10"/>
  <c r="O2658" i="10" s="1"/>
  <c r="S2658" i="10" s="1"/>
  <c r="T2658" i="10" s="1"/>
  <c r="Y2657" i="10"/>
  <c r="Z2657" i="10" l="1"/>
  <c r="F2657" i="10" s="1"/>
  <c r="V2658" i="10"/>
  <c r="W2658" i="10" s="1"/>
  <c r="U2658" i="10"/>
  <c r="X2658" i="10" l="1"/>
  <c r="N2659" i="10"/>
  <c r="O2659" i="10" s="1"/>
  <c r="S2659" i="10" s="1"/>
  <c r="T2659" i="10" s="1"/>
  <c r="Y2658" i="10"/>
  <c r="Z2658" i="10" l="1"/>
  <c r="F2658" i="10" s="1"/>
  <c r="V2659" i="10"/>
  <c r="W2659" i="10" s="1"/>
  <c r="U2659" i="10"/>
  <c r="X2659" i="10" l="1"/>
  <c r="N2660" i="10"/>
  <c r="O2660" i="10" s="1"/>
  <c r="S2660" i="10" s="1"/>
  <c r="T2660" i="10" s="1"/>
  <c r="Y2659" i="10"/>
  <c r="Z2659" i="10" l="1"/>
  <c r="F2659" i="10" s="1"/>
  <c r="V2660" i="10"/>
  <c r="W2660" i="10" s="1"/>
  <c r="U2660" i="10"/>
  <c r="X2660" i="10" l="1"/>
  <c r="N2661" i="10"/>
  <c r="O2661" i="10" s="1"/>
  <c r="S2661" i="10" s="1"/>
  <c r="T2661" i="10" s="1"/>
  <c r="Y2660" i="10"/>
  <c r="Z2660" i="10" l="1"/>
  <c r="F2660" i="10" s="1"/>
  <c r="V2661" i="10"/>
  <c r="W2661" i="10" s="1"/>
  <c r="U2661" i="10"/>
  <c r="X2661" i="10" l="1"/>
  <c r="N2662" i="10"/>
  <c r="O2662" i="10" s="1"/>
  <c r="S2662" i="10" s="1"/>
  <c r="T2662" i="10" s="1"/>
  <c r="Y2661" i="10"/>
  <c r="Z2661" i="10" l="1"/>
  <c r="F2661" i="10" s="1"/>
  <c r="V2662" i="10"/>
  <c r="W2662" i="10" s="1"/>
  <c r="U2662" i="10"/>
  <c r="X2662" i="10" l="1"/>
  <c r="N2663" i="10"/>
  <c r="O2663" i="10" s="1"/>
  <c r="S2663" i="10" s="1"/>
  <c r="T2663" i="10" s="1"/>
  <c r="Y2662" i="10"/>
  <c r="Z2662" i="10" l="1"/>
  <c r="F2662" i="10" s="1"/>
  <c r="V2663" i="10"/>
  <c r="W2663" i="10" s="1"/>
  <c r="U2663" i="10"/>
  <c r="X2663" i="10" l="1"/>
  <c r="N2664" i="10"/>
  <c r="O2664" i="10" s="1"/>
  <c r="S2664" i="10" s="1"/>
  <c r="T2664" i="10" s="1"/>
  <c r="Y2663" i="10"/>
  <c r="Z2663" i="10" l="1"/>
  <c r="F2663" i="10" s="1"/>
  <c r="V2664" i="10"/>
  <c r="W2664" i="10" s="1"/>
  <c r="U2664" i="10"/>
  <c r="X2664" i="10" l="1"/>
  <c r="N2665" i="10"/>
  <c r="O2665" i="10" s="1"/>
  <c r="S2665" i="10" s="1"/>
  <c r="T2665" i="10" s="1"/>
  <c r="Y2664" i="10"/>
  <c r="Z2664" i="10" l="1"/>
  <c r="F2664" i="10" s="1"/>
  <c r="V2665" i="10"/>
  <c r="W2665" i="10" s="1"/>
  <c r="U2665" i="10"/>
  <c r="X2665" i="10" l="1"/>
  <c r="N2666" i="10"/>
  <c r="O2666" i="10" s="1"/>
  <c r="S2666" i="10" s="1"/>
  <c r="T2666" i="10" s="1"/>
  <c r="Y2665" i="10"/>
  <c r="Z2665" i="10" l="1"/>
  <c r="F2665" i="10" s="1"/>
  <c r="V2666" i="10"/>
  <c r="W2666" i="10" s="1"/>
  <c r="U2666" i="10"/>
  <c r="X2666" i="10" l="1"/>
  <c r="N2667" i="10"/>
  <c r="O2667" i="10" s="1"/>
  <c r="S2667" i="10" s="1"/>
  <c r="T2667" i="10" s="1"/>
  <c r="Y2666" i="10"/>
  <c r="Z2666" i="10" l="1"/>
  <c r="F2666" i="10" s="1"/>
  <c r="V2667" i="10"/>
  <c r="W2667" i="10" s="1"/>
  <c r="U2667" i="10"/>
  <c r="X2667" i="10" l="1"/>
  <c r="N2668" i="10"/>
  <c r="O2668" i="10" s="1"/>
  <c r="S2668" i="10" s="1"/>
  <c r="T2668" i="10" s="1"/>
  <c r="Y2667" i="10"/>
  <c r="Z2667" i="10" l="1"/>
  <c r="F2667" i="10" s="1"/>
  <c r="V2668" i="10"/>
  <c r="W2668" i="10" s="1"/>
  <c r="U2668" i="10"/>
  <c r="X2668" i="10" l="1"/>
  <c r="N2669" i="10"/>
  <c r="O2669" i="10" s="1"/>
  <c r="S2669" i="10" s="1"/>
  <c r="T2669" i="10" s="1"/>
  <c r="Y2668" i="10"/>
  <c r="Z2668" i="10" l="1"/>
  <c r="F2668" i="10" s="1"/>
  <c r="V2669" i="10"/>
  <c r="W2669" i="10" s="1"/>
  <c r="U2669" i="10"/>
  <c r="X2669" i="10" l="1"/>
  <c r="N2670" i="10"/>
  <c r="O2670" i="10" s="1"/>
  <c r="S2670" i="10" s="1"/>
  <c r="T2670" i="10" s="1"/>
  <c r="Y2669" i="10"/>
  <c r="Z2669" i="10" l="1"/>
  <c r="F2669" i="10" s="1"/>
  <c r="V2670" i="10"/>
  <c r="W2670" i="10" s="1"/>
  <c r="U2670" i="10"/>
  <c r="X2670" i="10" l="1"/>
  <c r="N2671" i="10"/>
  <c r="O2671" i="10" s="1"/>
  <c r="S2671" i="10" s="1"/>
  <c r="T2671" i="10" s="1"/>
  <c r="Y2670" i="10"/>
  <c r="Z2670" i="10" l="1"/>
  <c r="F2670" i="10" s="1"/>
  <c r="V2671" i="10"/>
  <c r="W2671" i="10" s="1"/>
  <c r="U2671" i="10"/>
  <c r="X2671" i="10" l="1"/>
  <c r="N2672" i="10"/>
  <c r="O2672" i="10" s="1"/>
  <c r="S2672" i="10" s="1"/>
  <c r="T2672" i="10" s="1"/>
  <c r="Y2671" i="10"/>
  <c r="Z2671" i="10" l="1"/>
  <c r="F2671" i="10" s="1"/>
  <c r="V2672" i="10"/>
  <c r="W2672" i="10" s="1"/>
  <c r="U2672" i="10"/>
  <c r="X2672" i="10" l="1"/>
  <c r="N2673" i="10"/>
  <c r="O2673" i="10" s="1"/>
  <c r="S2673" i="10" s="1"/>
  <c r="T2673" i="10" s="1"/>
  <c r="Y2672" i="10"/>
  <c r="Z2672" i="10" l="1"/>
  <c r="F2672" i="10" s="1"/>
  <c r="V2673" i="10"/>
  <c r="W2673" i="10" s="1"/>
  <c r="U2673" i="10"/>
  <c r="X2673" i="10" l="1"/>
  <c r="Y2673" i="10"/>
  <c r="N2674" i="10"/>
  <c r="O2674" i="10" s="1"/>
  <c r="S2674" i="10" s="1"/>
  <c r="T2674" i="10" s="1"/>
  <c r="Z2673" i="10" l="1"/>
  <c r="F2673" i="10" s="1"/>
  <c r="V2674" i="10"/>
  <c r="W2674" i="10" s="1"/>
  <c r="U2674" i="10"/>
  <c r="X2674" i="10" l="1"/>
  <c r="Y2674" i="10"/>
  <c r="N2675" i="10"/>
  <c r="O2675" i="10" s="1"/>
  <c r="S2675" i="10" s="1"/>
  <c r="T2675" i="10" s="1"/>
  <c r="Z2674" i="10" l="1"/>
  <c r="F2674" i="10" s="1"/>
  <c r="V2675" i="10"/>
  <c r="W2675" i="10" s="1"/>
  <c r="U2675" i="10"/>
  <c r="X2675" i="10" l="1"/>
  <c r="N2676" i="10"/>
  <c r="O2676" i="10" s="1"/>
  <c r="S2676" i="10" s="1"/>
  <c r="T2676" i="10" s="1"/>
  <c r="Y2675" i="10"/>
  <c r="Z2675" i="10" l="1"/>
  <c r="F2675" i="10" s="1"/>
  <c r="V2676" i="10"/>
  <c r="W2676" i="10" s="1"/>
  <c r="U2676" i="10"/>
  <c r="X2676" i="10" l="1"/>
  <c r="Y2676" i="10"/>
  <c r="N2677" i="10"/>
  <c r="O2677" i="10" s="1"/>
  <c r="S2677" i="10" s="1"/>
  <c r="T2677" i="10" s="1"/>
  <c r="Z2676" i="10" l="1"/>
  <c r="F2676" i="10" s="1"/>
  <c r="V2677" i="10"/>
  <c r="W2677" i="10" s="1"/>
  <c r="U2677" i="10"/>
  <c r="X2677" i="10" l="1"/>
  <c r="N2678" i="10"/>
  <c r="O2678" i="10" s="1"/>
  <c r="S2678" i="10" s="1"/>
  <c r="T2678" i="10" s="1"/>
  <c r="Y2677" i="10"/>
  <c r="Z2677" i="10" l="1"/>
  <c r="F2677" i="10" s="1"/>
  <c r="V2678" i="10"/>
  <c r="W2678" i="10" s="1"/>
  <c r="U2678" i="10"/>
  <c r="X2678" i="10" l="1"/>
  <c r="N2679" i="10"/>
  <c r="O2679" i="10" s="1"/>
  <c r="S2679" i="10" s="1"/>
  <c r="T2679" i="10" s="1"/>
  <c r="Y2678" i="10"/>
  <c r="Z2678" i="10" l="1"/>
  <c r="F2678" i="10" s="1"/>
  <c r="V2679" i="10"/>
  <c r="W2679" i="10" s="1"/>
  <c r="U2679" i="10"/>
  <c r="X2679" i="10" l="1"/>
  <c r="Y2679" i="10"/>
  <c r="N2680" i="10"/>
  <c r="O2680" i="10" s="1"/>
  <c r="S2680" i="10" s="1"/>
  <c r="T2680" i="10" s="1"/>
  <c r="Z2679" i="10" l="1"/>
  <c r="F2679" i="10" s="1"/>
  <c r="V2680" i="10"/>
  <c r="W2680" i="10" s="1"/>
  <c r="U2680" i="10"/>
  <c r="X2680" i="10" l="1"/>
  <c r="N2681" i="10"/>
  <c r="O2681" i="10" s="1"/>
  <c r="S2681" i="10" s="1"/>
  <c r="T2681" i="10" s="1"/>
  <c r="Y2680" i="10"/>
  <c r="Z2680" i="10" l="1"/>
  <c r="F2680" i="10" s="1"/>
  <c r="V2681" i="10"/>
  <c r="W2681" i="10" s="1"/>
  <c r="U2681" i="10"/>
  <c r="X2681" i="10" l="1"/>
  <c r="Y2681" i="10"/>
  <c r="N2682" i="10"/>
  <c r="O2682" i="10" s="1"/>
  <c r="S2682" i="10" s="1"/>
  <c r="T2682" i="10" s="1"/>
  <c r="Z2681" i="10" l="1"/>
  <c r="F2681" i="10" s="1"/>
  <c r="V2682" i="10"/>
  <c r="W2682" i="10" s="1"/>
  <c r="U2682" i="10"/>
  <c r="X2682" i="10" l="1"/>
  <c r="Y2682" i="10"/>
  <c r="N2683" i="10"/>
  <c r="O2683" i="10" s="1"/>
  <c r="S2683" i="10" s="1"/>
  <c r="T2683" i="10" s="1"/>
  <c r="Z2682" i="10" l="1"/>
  <c r="F2682" i="10" s="1"/>
  <c r="V2683" i="10"/>
  <c r="W2683" i="10" s="1"/>
  <c r="U2683" i="10"/>
  <c r="X2683" i="10" l="1"/>
  <c r="Y2683" i="10"/>
  <c r="N2684" i="10"/>
  <c r="O2684" i="10" s="1"/>
  <c r="S2684" i="10" s="1"/>
  <c r="T2684" i="10" s="1"/>
  <c r="Z2683" i="10" l="1"/>
  <c r="F2683" i="10" s="1"/>
  <c r="V2684" i="10"/>
  <c r="W2684" i="10" s="1"/>
  <c r="U2684" i="10"/>
  <c r="X2684" i="10" l="1"/>
  <c r="Y2684" i="10"/>
  <c r="N2685" i="10"/>
  <c r="O2685" i="10" s="1"/>
  <c r="S2685" i="10" s="1"/>
  <c r="T2685" i="10" s="1"/>
  <c r="Z2684" i="10" l="1"/>
  <c r="F2684" i="10" s="1"/>
  <c r="V2685" i="10"/>
  <c r="W2685" i="10" s="1"/>
  <c r="U2685" i="10"/>
  <c r="X2685" i="10" l="1"/>
  <c r="Y2685" i="10"/>
  <c r="N2686" i="10"/>
  <c r="O2686" i="10" s="1"/>
  <c r="S2686" i="10" s="1"/>
  <c r="T2686" i="10" s="1"/>
  <c r="Z2685" i="10" l="1"/>
  <c r="F2685" i="10" s="1"/>
  <c r="V2686" i="10"/>
  <c r="W2686" i="10" s="1"/>
  <c r="U2686" i="10"/>
  <c r="X2686" i="10" l="1"/>
  <c r="Y2686" i="10"/>
  <c r="N2687" i="10"/>
  <c r="O2687" i="10" s="1"/>
  <c r="S2687" i="10" s="1"/>
  <c r="T2687" i="10" s="1"/>
  <c r="Z2686" i="10" l="1"/>
  <c r="F2686" i="10" s="1"/>
  <c r="V2687" i="10"/>
  <c r="W2687" i="10" s="1"/>
  <c r="U2687" i="10"/>
  <c r="X2687" i="10" l="1"/>
  <c r="Y2687" i="10"/>
  <c r="N2688" i="10"/>
  <c r="O2688" i="10" s="1"/>
  <c r="S2688" i="10" s="1"/>
  <c r="T2688" i="10" s="1"/>
  <c r="Z2687" i="10" l="1"/>
  <c r="F2687" i="10" s="1"/>
  <c r="V2688" i="10"/>
  <c r="W2688" i="10" s="1"/>
  <c r="U2688" i="10"/>
  <c r="X2688" i="10" l="1"/>
  <c r="Y2688" i="10"/>
  <c r="N2689" i="10"/>
  <c r="O2689" i="10" s="1"/>
  <c r="S2689" i="10" s="1"/>
  <c r="T2689" i="10" s="1"/>
  <c r="Z2688" i="10" l="1"/>
  <c r="F2688" i="10" s="1"/>
  <c r="V2689" i="10"/>
  <c r="W2689" i="10" s="1"/>
  <c r="U2689" i="10"/>
  <c r="X2689" i="10" l="1"/>
  <c r="Y2689" i="10"/>
  <c r="N2690" i="10"/>
  <c r="O2690" i="10" s="1"/>
  <c r="S2690" i="10" s="1"/>
  <c r="T2690" i="10" s="1"/>
  <c r="Z2689" i="10" l="1"/>
  <c r="F2689" i="10" s="1"/>
  <c r="V2690" i="10"/>
  <c r="W2690" i="10" s="1"/>
  <c r="U2690" i="10"/>
  <c r="X2690" i="10" l="1"/>
  <c r="Y2690" i="10"/>
  <c r="N2691" i="10"/>
  <c r="O2691" i="10" s="1"/>
  <c r="S2691" i="10" s="1"/>
  <c r="T2691" i="10" s="1"/>
  <c r="Z2690" i="10" l="1"/>
  <c r="F2690" i="10" s="1"/>
  <c r="V2691" i="10"/>
  <c r="W2691" i="10" s="1"/>
  <c r="U2691" i="10"/>
  <c r="X2691" i="10" l="1"/>
  <c r="Y2691" i="10"/>
  <c r="N2692" i="10"/>
  <c r="O2692" i="10" s="1"/>
  <c r="S2692" i="10" s="1"/>
  <c r="T2692" i="10" s="1"/>
  <c r="Z2691" i="10" l="1"/>
  <c r="F2691" i="10" s="1"/>
  <c r="V2692" i="10"/>
  <c r="W2692" i="10" s="1"/>
  <c r="U2692" i="10"/>
  <c r="X2692" i="10" l="1"/>
  <c r="Y2692" i="10"/>
  <c r="N2693" i="10"/>
  <c r="O2693" i="10" s="1"/>
  <c r="S2693" i="10" s="1"/>
  <c r="T2693" i="10" s="1"/>
  <c r="Z2692" i="10" l="1"/>
  <c r="F2692" i="10" s="1"/>
  <c r="V2693" i="10"/>
  <c r="W2693" i="10" s="1"/>
  <c r="U2693" i="10"/>
  <c r="X2693" i="10" l="1"/>
  <c r="Y2693" i="10"/>
  <c r="N2694" i="10"/>
  <c r="O2694" i="10" s="1"/>
  <c r="S2694" i="10" s="1"/>
  <c r="T2694" i="10" s="1"/>
  <c r="Z2693" i="10" l="1"/>
  <c r="F2693" i="10" s="1"/>
  <c r="V2694" i="10"/>
  <c r="W2694" i="10" s="1"/>
  <c r="U2694" i="10"/>
  <c r="X2694" i="10" l="1"/>
  <c r="N2695" i="10"/>
  <c r="O2695" i="10" s="1"/>
  <c r="S2695" i="10" s="1"/>
  <c r="T2695" i="10" s="1"/>
  <c r="Y2694" i="10"/>
  <c r="Z2694" i="10" l="1"/>
  <c r="F2694" i="10" s="1"/>
  <c r="V2695" i="10"/>
  <c r="W2695" i="10" s="1"/>
  <c r="U2695" i="10"/>
  <c r="X2695" i="10" l="1"/>
  <c r="Y2695" i="10"/>
  <c r="N2696" i="10"/>
  <c r="O2696" i="10" s="1"/>
  <c r="S2696" i="10" s="1"/>
  <c r="T2696" i="10" s="1"/>
  <c r="Z2695" i="10" l="1"/>
  <c r="F2695" i="10" s="1"/>
  <c r="V2696" i="10"/>
  <c r="W2696" i="10" s="1"/>
  <c r="U2696" i="10"/>
  <c r="X2696" i="10" l="1"/>
  <c r="N2697" i="10"/>
  <c r="O2697" i="10" s="1"/>
  <c r="S2697" i="10" s="1"/>
  <c r="T2697" i="10" s="1"/>
  <c r="Y2696" i="10"/>
  <c r="Z2696" i="10" l="1"/>
  <c r="F2696" i="10" s="1"/>
  <c r="V2697" i="10"/>
  <c r="W2697" i="10" s="1"/>
  <c r="U2697" i="10"/>
  <c r="X2697" i="10" l="1"/>
  <c r="Y2697" i="10"/>
  <c r="N2698" i="10"/>
  <c r="O2698" i="10" s="1"/>
  <c r="S2698" i="10" s="1"/>
  <c r="T2698" i="10" s="1"/>
  <c r="Z2697" i="10" l="1"/>
  <c r="F2697" i="10" s="1"/>
  <c r="V2698" i="10"/>
  <c r="W2698" i="10" s="1"/>
  <c r="U2698" i="10"/>
  <c r="X2698" i="10" l="1"/>
  <c r="Y2698" i="10"/>
  <c r="N2699" i="10"/>
  <c r="O2699" i="10" s="1"/>
  <c r="S2699" i="10" s="1"/>
  <c r="T2699" i="10" s="1"/>
  <c r="Z2698" i="10" l="1"/>
  <c r="F2698" i="10" s="1"/>
  <c r="V2699" i="10"/>
  <c r="W2699" i="10" s="1"/>
  <c r="U2699" i="10"/>
  <c r="X2699" i="10" l="1"/>
  <c r="N2700" i="10"/>
  <c r="O2700" i="10" s="1"/>
  <c r="S2700" i="10" s="1"/>
  <c r="T2700" i="10" s="1"/>
  <c r="Y2699" i="10"/>
  <c r="Z2699" i="10" l="1"/>
  <c r="F2699" i="10" s="1"/>
  <c r="V2700" i="10"/>
  <c r="W2700" i="10" s="1"/>
  <c r="U2700" i="10"/>
  <c r="X2700" i="10" l="1"/>
  <c r="N2701" i="10"/>
  <c r="O2701" i="10" s="1"/>
  <c r="S2701" i="10" s="1"/>
  <c r="T2701" i="10" s="1"/>
  <c r="Y2700" i="10"/>
  <c r="Z2700" i="10" l="1"/>
  <c r="F2700" i="10" s="1"/>
  <c r="V2701" i="10"/>
  <c r="W2701" i="10" s="1"/>
  <c r="U2701" i="10"/>
  <c r="X2701" i="10" l="1"/>
  <c r="N2702" i="10"/>
  <c r="O2702" i="10" s="1"/>
  <c r="S2702" i="10" s="1"/>
  <c r="T2702" i="10" s="1"/>
  <c r="Y2701" i="10"/>
  <c r="Z2701" i="10" l="1"/>
  <c r="F2701" i="10" s="1"/>
  <c r="V2702" i="10"/>
  <c r="W2702" i="10" s="1"/>
  <c r="U2702" i="10"/>
  <c r="X2702" i="10" l="1"/>
  <c r="N2703" i="10"/>
  <c r="O2703" i="10" s="1"/>
  <c r="S2703" i="10" s="1"/>
  <c r="T2703" i="10" s="1"/>
  <c r="Y2702" i="10"/>
  <c r="Z2702" i="10" l="1"/>
  <c r="F2702" i="10" s="1"/>
  <c r="V2703" i="10"/>
  <c r="W2703" i="10" s="1"/>
  <c r="U2703" i="10"/>
  <c r="X2703" i="10" l="1"/>
  <c r="N2704" i="10"/>
  <c r="O2704" i="10" s="1"/>
  <c r="S2704" i="10" s="1"/>
  <c r="T2704" i="10" s="1"/>
  <c r="Y2703" i="10"/>
  <c r="Z2703" i="10" l="1"/>
  <c r="F2703" i="10" s="1"/>
  <c r="V2704" i="10"/>
  <c r="W2704" i="10" s="1"/>
  <c r="U2704" i="10"/>
  <c r="X2704" i="10" l="1"/>
  <c r="Y2704" i="10"/>
  <c r="N2705" i="10"/>
  <c r="O2705" i="10" s="1"/>
  <c r="S2705" i="10" s="1"/>
  <c r="T2705" i="10" s="1"/>
  <c r="Z2704" i="10" l="1"/>
  <c r="F2704" i="10" s="1"/>
  <c r="V2705" i="10"/>
  <c r="W2705" i="10" s="1"/>
  <c r="U2705" i="10"/>
  <c r="X2705" i="10" l="1"/>
  <c r="N2706" i="10"/>
  <c r="O2706" i="10" s="1"/>
  <c r="S2706" i="10" s="1"/>
  <c r="T2706" i="10" s="1"/>
  <c r="Y2705" i="10"/>
  <c r="Z2705" i="10" l="1"/>
  <c r="F2705" i="10" s="1"/>
  <c r="V2706" i="10"/>
  <c r="W2706" i="10" s="1"/>
  <c r="U2706" i="10"/>
  <c r="X2706" i="10" l="1"/>
  <c r="N2707" i="10"/>
  <c r="O2707" i="10" s="1"/>
  <c r="S2707" i="10" s="1"/>
  <c r="T2707" i="10" s="1"/>
  <c r="Y2706" i="10"/>
  <c r="Z2706" i="10" l="1"/>
  <c r="F2706" i="10" s="1"/>
  <c r="V2707" i="10"/>
  <c r="W2707" i="10" s="1"/>
  <c r="U2707" i="10"/>
  <c r="X2707" i="10" l="1"/>
  <c r="N2708" i="10"/>
  <c r="O2708" i="10" s="1"/>
  <c r="S2708" i="10" s="1"/>
  <c r="T2708" i="10" s="1"/>
  <c r="Y2707" i="10"/>
  <c r="Z2707" i="10" l="1"/>
  <c r="F2707" i="10" s="1"/>
  <c r="V2708" i="10"/>
  <c r="W2708" i="10" s="1"/>
  <c r="U2708" i="10"/>
  <c r="X2708" i="10" l="1"/>
  <c r="Y2708" i="10"/>
  <c r="N2709" i="10"/>
  <c r="O2709" i="10" s="1"/>
  <c r="S2709" i="10" s="1"/>
  <c r="T2709" i="10" s="1"/>
  <c r="Z2708" i="10" l="1"/>
  <c r="F2708" i="10" s="1"/>
  <c r="V2709" i="10"/>
  <c r="W2709" i="10" s="1"/>
  <c r="U2709" i="10"/>
  <c r="X2709" i="10" l="1"/>
  <c r="Y2709" i="10"/>
  <c r="N2710" i="10"/>
  <c r="O2710" i="10" s="1"/>
  <c r="S2710" i="10" s="1"/>
  <c r="T2710" i="10" s="1"/>
  <c r="Z2709" i="10" l="1"/>
  <c r="F2709" i="10" s="1"/>
  <c r="V2710" i="10"/>
  <c r="W2710" i="10" s="1"/>
  <c r="U2710" i="10"/>
  <c r="X2710" i="10" l="1"/>
  <c r="N2711" i="10"/>
  <c r="O2711" i="10" s="1"/>
  <c r="S2711" i="10" s="1"/>
  <c r="T2711" i="10" s="1"/>
  <c r="Y2710" i="10"/>
  <c r="Z2710" i="10" l="1"/>
  <c r="F2710" i="10" s="1"/>
  <c r="V2711" i="10"/>
  <c r="W2711" i="10" s="1"/>
  <c r="U2711" i="10"/>
  <c r="X2711" i="10" l="1"/>
  <c r="Y2711" i="10"/>
  <c r="N2712" i="10"/>
  <c r="O2712" i="10" s="1"/>
  <c r="S2712" i="10" s="1"/>
  <c r="T2712" i="10" s="1"/>
  <c r="Z2711" i="10" l="1"/>
  <c r="F2711" i="10" s="1"/>
  <c r="V2712" i="10"/>
  <c r="W2712" i="10" s="1"/>
  <c r="U2712" i="10"/>
  <c r="X2712" i="10" l="1"/>
  <c r="N2713" i="10"/>
  <c r="O2713" i="10" s="1"/>
  <c r="S2713" i="10" s="1"/>
  <c r="T2713" i="10" s="1"/>
  <c r="Y2712" i="10"/>
  <c r="Z2712" i="10" l="1"/>
  <c r="F2712" i="10" s="1"/>
  <c r="V2713" i="10"/>
  <c r="W2713" i="10" s="1"/>
  <c r="U2713" i="10"/>
  <c r="X2713" i="10" l="1"/>
  <c r="N2714" i="10"/>
  <c r="O2714" i="10" s="1"/>
  <c r="S2714" i="10" s="1"/>
  <c r="T2714" i="10" s="1"/>
  <c r="Y2713" i="10"/>
  <c r="Z2713" i="10" l="1"/>
  <c r="F2713" i="10" s="1"/>
  <c r="V2714" i="10"/>
  <c r="W2714" i="10" s="1"/>
  <c r="U2714" i="10"/>
  <c r="X2714" i="10" l="1"/>
  <c r="N2715" i="10"/>
  <c r="O2715" i="10" s="1"/>
  <c r="S2715" i="10" s="1"/>
  <c r="T2715" i="10" s="1"/>
  <c r="Y2714" i="10"/>
  <c r="Z2714" i="10" l="1"/>
  <c r="F2714" i="10" s="1"/>
  <c r="V2715" i="10"/>
  <c r="W2715" i="10" s="1"/>
  <c r="U2715" i="10"/>
  <c r="X2715" i="10" l="1"/>
  <c r="Y2715" i="10"/>
  <c r="N2716" i="10"/>
  <c r="O2716" i="10" s="1"/>
  <c r="S2716" i="10" s="1"/>
  <c r="T2716" i="10" s="1"/>
  <c r="Z2715" i="10" l="1"/>
  <c r="F2715" i="10" s="1"/>
  <c r="V2716" i="10"/>
  <c r="W2716" i="10" s="1"/>
  <c r="U2716" i="10"/>
  <c r="X2716" i="10" l="1"/>
  <c r="Y2716" i="10"/>
  <c r="N2717" i="10"/>
  <c r="O2717" i="10" s="1"/>
  <c r="S2717" i="10" s="1"/>
  <c r="T2717" i="10" s="1"/>
  <c r="Z2716" i="10" l="1"/>
  <c r="F2716" i="10" s="1"/>
  <c r="V2717" i="10"/>
  <c r="W2717" i="10" s="1"/>
  <c r="U2717" i="10"/>
  <c r="X2717" i="10" l="1"/>
  <c r="Y2717" i="10"/>
  <c r="N2718" i="10"/>
  <c r="O2718" i="10" s="1"/>
  <c r="S2718" i="10" s="1"/>
  <c r="T2718" i="10" s="1"/>
  <c r="Z2717" i="10" l="1"/>
  <c r="F2717" i="10" s="1"/>
  <c r="V2718" i="10"/>
  <c r="W2718" i="10" s="1"/>
  <c r="U2718" i="10"/>
  <c r="X2718" i="10" l="1"/>
  <c r="Y2718" i="10"/>
  <c r="N2719" i="10"/>
  <c r="O2719" i="10" s="1"/>
  <c r="S2719" i="10" s="1"/>
  <c r="T2719" i="10" s="1"/>
  <c r="Z2718" i="10" l="1"/>
  <c r="F2718" i="10" s="1"/>
  <c r="V2719" i="10"/>
  <c r="W2719" i="10" s="1"/>
  <c r="U2719" i="10"/>
  <c r="X2719" i="10" l="1"/>
  <c r="Y2719" i="10"/>
  <c r="N2720" i="10"/>
  <c r="O2720" i="10" s="1"/>
  <c r="S2720" i="10" s="1"/>
  <c r="T2720" i="10" s="1"/>
  <c r="Z2719" i="10" l="1"/>
  <c r="F2719" i="10" s="1"/>
  <c r="V2720" i="10"/>
  <c r="W2720" i="10" s="1"/>
  <c r="U2720" i="10"/>
  <c r="X2720" i="10" l="1"/>
  <c r="Y2720" i="10"/>
  <c r="N2721" i="10"/>
  <c r="O2721" i="10" s="1"/>
  <c r="S2721" i="10" s="1"/>
  <c r="T2721" i="10" s="1"/>
  <c r="Z2720" i="10" l="1"/>
  <c r="F2720" i="10" s="1"/>
  <c r="V2721" i="10"/>
  <c r="W2721" i="10" s="1"/>
  <c r="U2721" i="10"/>
  <c r="X2721" i="10" l="1"/>
  <c r="Y2721" i="10"/>
  <c r="N2722" i="10"/>
  <c r="O2722" i="10" s="1"/>
  <c r="S2722" i="10" s="1"/>
  <c r="T2722" i="10" s="1"/>
  <c r="Z2721" i="10" l="1"/>
  <c r="F2721" i="10" s="1"/>
  <c r="V2722" i="10"/>
  <c r="W2722" i="10" s="1"/>
  <c r="U2722" i="10"/>
  <c r="X2722" i="10" l="1"/>
  <c r="N2723" i="10"/>
  <c r="O2723" i="10" s="1"/>
  <c r="S2723" i="10" s="1"/>
  <c r="T2723" i="10" s="1"/>
  <c r="Y2722" i="10"/>
  <c r="Z2722" i="10" l="1"/>
  <c r="F2722" i="10" s="1"/>
  <c r="V2723" i="10"/>
  <c r="W2723" i="10" s="1"/>
  <c r="U2723" i="10"/>
  <c r="X2723" i="10" l="1"/>
  <c r="N2724" i="10"/>
  <c r="O2724" i="10" s="1"/>
  <c r="S2724" i="10" s="1"/>
  <c r="T2724" i="10" s="1"/>
  <c r="Y2723" i="10"/>
  <c r="Z2723" i="10" l="1"/>
  <c r="F2723" i="10" s="1"/>
  <c r="V2724" i="10"/>
  <c r="W2724" i="10" s="1"/>
  <c r="U2724" i="10"/>
  <c r="X2724" i="10" l="1"/>
  <c r="Y2724" i="10"/>
  <c r="N2725" i="10"/>
  <c r="O2725" i="10" s="1"/>
  <c r="S2725" i="10" s="1"/>
  <c r="T2725" i="10" s="1"/>
  <c r="Z2724" i="10" l="1"/>
  <c r="F2724" i="10" s="1"/>
  <c r="V2725" i="10"/>
  <c r="W2725" i="10" s="1"/>
  <c r="U2725" i="10"/>
  <c r="X2725" i="10" l="1"/>
  <c r="Y2725" i="10"/>
  <c r="N2726" i="10"/>
  <c r="O2726" i="10" s="1"/>
  <c r="S2726" i="10" s="1"/>
  <c r="T2726" i="10" s="1"/>
  <c r="Z2725" i="10" l="1"/>
  <c r="F2725" i="10" s="1"/>
  <c r="V2726" i="10"/>
  <c r="W2726" i="10" s="1"/>
  <c r="U2726" i="10"/>
  <c r="X2726" i="10" l="1"/>
  <c r="N2727" i="10"/>
  <c r="O2727" i="10" s="1"/>
  <c r="S2727" i="10" s="1"/>
  <c r="T2727" i="10" s="1"/>
  <c r="Y2726" i="10"/>
  <c r="Z2726" i="10" l="1"/>
  <c r="F2726" i="10" s="1"/>
  <c r="V2727" i="10"/>
  <c r="W2727" i="10" s="1"/>
  <c r="U2727" i="10"/>
  <c r="X2727" i="10" l="1"/>
  <c r="Y2727" i="10"/>
  <c r="N2728" i="10"/>
  <c r="O2728" i="10" s="1"/>
  <c r="S2728" i="10" s="1"/>
  <c r="T2728" i="10" s="1"/>
  <c r="Z2727" i="10" l="1"/>
  <c r="F2727" i="10" s="1"/>
  <c r="V2728" i="10"/>
  <c r="W2728" i="10" s="1"/>
  <c r="U2728" i="10"/>
  <c r="X2728" i="10" l="1"/>
  <c r="Y2728" i="10"/>
  <c r="N2729" i="10"/>
  <c r="O2729" i="10" s="1"/>
  <c r="S2729" i="10" s="1"/>
  <c r="T2729" i="10" s="1"/>
  <c r="Z2728" i="10" l="1"/>
  <c r="F2728" i="10" s="1"/>
  <c r="V2729" i="10"/>
  <c r="W2729" i="10" s="1"/>
  <c r="U2729" i="10"/>
  <c r="X2729" i="10" l="1"/>
  <c r="N2730" i="10"/>
  <c r="O2730" i="10" s="1"/>
  <c r="S2730" i="10" s="1"/>
  <c r="T2730" i="10" s="1"/>
  <c r="Y2729" i="10"/>
  <c r="Z2729" i="10" l="1"/>
  <c r="F2729" i="10" s="1"/>
  <c r="V2730" i="10"/>
  <c r="W2730" i="10" s="1"/>
  <c r="U2730" i="10"/>
  <c r="X2730" i="10" l="1"/>
  <c r="N2731" i="10"/>
  <c r="O2731" i="10" s="1"/>
  <c r="S2731" i="10" s="1"/>
  <c r="T2731" i="10" s="1"/>
  <c r="Y2730" i="10"/>
  <c r="Z2730" i="10" l="1"/>
  <c r="F2730" i="10" s="1"/>
  <c r="V2731" i="10"/>
  <c r="W2731" i="10" s="1"/>
  <c r="U2731" i="10"/>
  <c r="X2731" i="10" l="1"/>
  <c r="N2732" i="10"/>
  <c r="O2732" i="10" s="1"/>
  <c r="S2732" i="10" s="1"/>
  <c r="T2732" i="10" s="1"/>
  <c r="Y2731" i="10"/>
  <c r="Z2731" i="10" l="1"/>
  <c r="F2731" i="10" s="1"/>
  <c r="V2732" i="10"/>
  <c r="W2732" i="10" s="1"/>
  <c r="U2732" i="10"/>
  <c r="X2732" i="10" l="1"/>
  <c r="Y2732" i="10"/>
  <c r="N2733" i="10"/>
  <c r="O2733" i="10" s="1"/>
  <c r="S2733" i="10" s="1"/>
  <c r="T2733" i="10" s="1"/>
  <c r="Z2732" i="10" l="1"/>
  <c r="F2732" i="10" s="1"/>
  <c r="V2733" i="10"/>
  <c r="W2733" i="10" s="1"/>
  <c r="U2733" i="10"/>
  <c r="X2733" i="10" l="1"/>
  <c r="N2734" i="10"/>
  <c r="O2734" i="10" s="1"/>
  <c r="S2734" i="10" s="1"/>
  <c r="T2734" i="10" s="1"/>
  <c r="Y2733" i="10"/>
  <c r="Z2733" i="10" l="1"/>
  <c r="F2733" i="10" s="1"/>
  <c r="V2734" i="10"/>
  <c r="W2734" i="10" s="1"/>
  <c r="U2734" i="10"/>
  <c r="X2734" i="10" l="1"/>
  <c r="Y2734" i="10"/>
  <c r="N2735" i="10"/>
  <c r="O2735" i="10" s="1"/>
  <c r="S2735" i="10" s="1"/>
  <c r="T2735" i="10" s="1"/>
  <c r="Z2734" i="10" l="1"/>
  <c r="F2734" i="10" s="1"/>
  <c r="V2735" i="10"/>
  <c r="W2735" i="10" s="1"/>
  <c r="U2735" i="10"/>
  <c r="X2735" i="10" l="1"/>
  <c r="Y2735" i="10"/>
  <c r="N2736" i="10"/>
  <c r="O2736" i="10" s="1"/>
  <c r="S2736" i="10" s="1"/>
  <c r="T2736" i="10" s="1"/>
  <c r="Z2735" i="10" l="1"/>
  <c r="F2735" i="10" s="1"/>
  <c r="V2736" i="10"/>
  <c r="W2736" i="10" s="1"/>
  <c r="U2736" i="10"/>
  <c r="X2736" i="10" l="1"/>
  <c r="N2737" i="10"/>
  <c r="O2737" i="10" s="1"/>
  <c r="S2737" i="10" s="1"/>
  <c r="T2737" i="10" s="1"/>
  <c r="Y2736" i="10"/>
  <c r="Z2736" i="10" l="1"/>
  <c r="F2736" i="10" s="1"/>
  <c r="V2737" i="10"/>
  <c r="W2737" i="10" s="1"/>
  <c r="U2737" i="10"/>
  <c r="X2737" i="10" l="1"/>
  <c r="N2738" i="10"/>
  <c r="O2738" i="10" s="1"/>
  <c r="S2738" i="10" s="1"/>
  <c r="T2738" i="10" s="1"/>
  <c r="Y2737" i="10"/>
  <c r="Z2737" i="10" l="1"/>
  <c r="F2737" i="10" s="1"/>
  <c r="V2738" i="10"/>
  <c r="W2738" i="10" s="1"/>
  <c r="U2738" i="10"/>
  <c r="X2738" i="10" l="1"/>
  <c r="Y2738" i="10"/>
  <c r="N2739" i="10"/>
  <c r="O2739" i="10" s="1"/>
  <c r="S2739" i="10" s="1"/>
  <c r="T2739" i="10" s="1"/>
  <c r="Z2738" i="10" l="1"/>
  <c r="F2738" i="10" s="1"/>
  <c r="V2739" i="10"/>
  <c r="W2739" i="10" s="1"/>
  <c r="U2739" i="10"/>
  <c r="X2739" i="10" l="1"/>
  <c r="Y2739" i="10"/>
  <c r="N2740" i="10"/>
  <c r="O2740" i="10" s="1"/>
  <c r="S2740" i="10" s="1"/>
  <c r="T2740" i="10" s="1"/>
  <c r="Z2739" i="10" l="1"/>
  <c r="F2739" i="10" s="1"/>
  <c r="V2740" i="10"/>
  <c r="W2740" i="10" s="1"/>
  <c r="U2740" i="10"/>
  <c r="X2740" i="10" l="1"/>
  <c r="Y2740" i="10"/>
  <c r="N2741" i="10"/>
  <c r="O2741" i="10" s="1"/>
  <c r="S2741" i="10" s="1"/>
  <c r="T2741" i="10" s="1"/>
  <c r="Z2740" i="10" l="1"/>
  <c r="F2740" i="10" s="1"/>
  <c r="V2741" i="10"/>
  <c r="W2741" i="10" s="1"/>
  <c r="U2741" i="10"/>
  <c r="X2741" i="10" l="1"/>
  <c r="N2742" i="10"/>
  <c r="O2742" i="10" s="1"/>
  <c r="S2742" i="10" s="1"/>
  <c r="T2742" i="10" s="1"/>
  <c r="Y2741" i="10"/>
  <c r="Z2741" i="10" l="1"/>
  <c r="F2741" i="10" s="1"/>
  <c r="V2742" i="10"/>
  <c r="W2742" i="10" s="1"/>
  <c r="U2742" i="10"/>
  <c r="X2742" i="10" l="1"/>
  <c r="N2743" i="10"/>
  <c r="O2743" i="10" s="1"/>
  <c r="S2743" i="10" s="1"/>
  <c r="T2743" i="10" s="1"/>
  <c r="Y2742" i="10"/>
  <c r="Z2742" i="10" l="1"/>
  <c r="F2742" i="10" s="1"/>
  <c r="V2743" i="10"/>
  <c r="W2743" i="10" s="1"/>
  <c r="U2743" i="10"/>
  <c r="X2743" i="10" l="1"/>
  <c r="N2744" i="10"/>
  <c r="O2744" i="10" s="1"/>
  <c r="S2744" i="10" s="1"/>
  <c r="T2744" i="10" s="1"/>
  <c r="Y2743" i="10"/>
  <c r="Z2743" i="10" l="1"/>
  <c r="F2743" i="10" s="1"/>
  <c r="V2744" i="10"/>
  <c r="W2744" i="10" s="1"/>
  <c r="U2744" i="10"/>
  <c r="X2744" i="10" l="1"/>
  <c r="Y2744" i="10"/>
  <c r="N2745" i="10"/>
  <c r="O2745" i="10" s="1"/>
  <c r="S2745" i="10" s="1"/>
  <c r="T2745" i="10" s="1"/>
  <c r="Z2744" i="10" l="1"/>
  <c r="F2744" i="10" s="1"/>
  <c r="V2745" i="10"/>
  <c r="W2745" i="10" s="1"/>
  <c r="U2745" i="10"/>
  <c r="X2745" i="10" l="1"/>
  <c r="Y2745" i="10"/>
  <c r="N2746" i="10"/>
  <c r="O2746" i="10" s="1"/>
  <c r="S2746" i="10" s="1"/>
  <c r="T2746" i="10" s="1"/>
  <c r="Z2745" i="10" l="1"/>
  <c r="F2745" i="10" s="1"/>
  <c r="V2746" i="10"/>
  <c r="W2746" i="10" s="1"/>
  <c r="U2746" i="10"/>
  <c r="X2746" i="10" l="1"/>
  <c r="N2747" i="10"/>
  <c r="O2747" i="10" s="1"/>
  <c r="S2747" i="10" s="1"/>
  <c r="T2747" i="10" s="1"/>
  <c r="Y2746" i="10"/>
  <c r="Z2746" i="10" l="1"/>
  <c r="F2746" i="10" s="1"/>
  <c r="V2747" i="10"/>
  <c r="W2747" i="10" s="1"/>
  <c r="U2747" i="10"/>
  <c r="X2747" i="10" l="1"/>
  <c r="Y2747" i="10"/>
  <c r="N2748" i="10"/>
  <c r="O2748" i="10" s="1"/>
  <c r="S2748" i="10" s="1"/>
  <c r="T2748" i="10" s="1"/>
  <c r="Z2747" i="10" l="1"/>
  <c r="F2747" i="10" s="1"/>
  <c r="V2748" i="10"/>
  <c r="W2748" i="10" s="1"/>
  <c r="U2748" i="10"/>
  <c r="X2748" i="10" l="1"/>
  <c r="Y2748" i="10"/>
  <c r="N2749" i="10"/>
  <c r="O2749" i="10" s="1"/>
  <c r="S2749" i="10" s="1"/>
  <c r="T2749" i="10" s="1"/>
  <c r="Z2748" i="10" l="1"/>
  <c r="F2748" i="10" s="1"/>
  <c r="V2749" i="10"/>
  <c r="W2749" i="10" s="1"/>
  <c r="U2749" i="10"/>
  <c r="X2749" i="10" l="1"/>
  <c r="Y2749" i="10"/>
  <c r="N2750" i="10"/>
  <c r="O2750" i="10" s="1"/>
  <c r="S2750" i="10" s="1"/>
  <c r="T2750" i="10" s="1"/>
  <c r="Z2749" i="10" l="1"/>
  <c r="F2749" i="10" s="1"/>
  <c r="V2750" i="10"/>
  <c r="W2750" i="10" s="1"/>
  <c r="U2750" i="10"/>
  <c r="X2750" i="10" l="1"/>
  <c r="Y2750" i="10"/>
  <c r="N2751" i="10"/>
  <c r="O2751" i="10" s="1"/>
  <c r="S2751" i="10" s="1"/>
  <c r="T2751" i="10" s="1"/>
  <c r="Z2750" i="10" l="1"/>
  <c r="F2750" i="10" s="1"/>
  <c r="V2751" i="10"/>
  <c r="W2751" i="10" s="1"/>
  <c r="U2751" i="10"/>
  <c r="X2751" i="10" l="1"/>
  <c r="Y2751" i="10"/>
  <c r="N2752" i="10"/>
  <c r="O2752" i="10" s="1"/>
  <c r="S2752" i="10" s="1"/>
  <c r="T2752" i="10" s="1"/>
  <c r="Z2751" i="10" l="1"/>
  <c r="F2751" i="10" s="1"/>
  <c r="V2752" i="10"/>
  <c r="W2752" i="10" s="1"/>
  <c r="U2752" i="10"/>
  <c r="X2752" i="10" l="1"/>
  <c r="Y2752" i="10"/>
  <c r="N2753" i="10"/>
  <c r="O2753" i="10" s="1"/>
  <c r="S2753" i="10" s="1"/>
  <c r="T2753" i="10" s="1"/>
  <c r="Z2752" i="10" l="1"/>
  <c r="F2752" i="10" s="1"/>
  <c r="V2753" i="10"/>
  <c r="W2753" i="10" s="1"/>
  <c r="U2753" i="10"/>
  <c r="X2753" i="10" l="1"/>
  <c r="N2754" i="10"/>
  <c r="O2754" i="10" s="1"/>
  <c r="S2754" i="10" s="1"/>
  <c r="T2754" i="10" s="1"/>
  <c r="Y2753" i="10"/>
  <c r="Z2753" i="10" l="1"/>
  <c r="F2753" i="10" s="1"/>
  <c r="V2754" i="10"/>
  <c r="W2754" i="10" s="1"/>
  <c r="U2754" i="10"/>
  <c r="X2754" i="10" l="1"/>
  <c r="N2755" i="10"/>
  <c r="O2755" i="10" s="1"/>
  <c r="S2755" i="10" s="1"/>
  <c r="T2755" i="10" s="1"/>
  <c r="Y2754" i="10"/>
  <c r="Z2754" i="10" l="1"/>
  <c r="F2754" i="10" s="1"/>
  <c r="V2755" i="10"/>
  <c r="W2755" i="10" s="1"/>
  <c r="U2755" i="10"/>
  <c r="X2755" i="10" l="1"/>
  <c r="N2756" i="10"/>
  <c r="O2756" i="10" s="1"/>
  <c r="S2756" i="10" s="1"/>
  <c r="T2756" i="10" s="1"/>
  <c r="Y2755" i="10"/>
  <c r="Z2755" i="10" l="1"/>
  <c r="F2755" i="10" s="1"/>
  <c r="V2756" i="10"/>
  <c r="W2756" i="10" s="1"/>
  <c r="U2756" i="10"/>
  <c r="X2756" i="10" l="1"/>
  <c r="Y2756" i="10"/>
  <c r="N2757" i="10"/>
  <c r="O2757" i="10" s="1"/>
  <c r="S2757" i="10" s="1"/>
  <c r="T2757" i="10" s="1"/>
  <c r="Z2756" i="10" l="1"/>
  <c r="F2756" i="10" s="1"/>
  <c r="V2757" i="10"/>
  <c r="W2757" i="10" s="1"/>
  <c r="U2757" i="10"/>
  <c r="X2757" i="10" l="1"/>
  <c r="Y2757" i="10"/>
  <c r="N2758" i="10"/>
  <c r="O2758" i="10" s="1"/>
  <c r="S2758" i="10" s="1"/>
  <c r="T2758" i="10" s="1"/>
  <c r="Z2757" i="10" l="1"/>
  <c r="F2757" i="10" s="1"/>
  <c r="V2758" i="10"/>
  <c r="W2758" i="10" s="1"/>
  <c r="U2758" i="10"/>
  <c r="X2758" i="10" l="1"/>
  <c r="Y2758" i="10"/>
  <c r="N2759" i="10"/>
  <c r="O2759" i="10" s="1"/>
  <c r="S2759" i="10" s="1"/>
  <c r="T2759" i="10" s="1"/>
  <c r="Z2758" i="10" l="1"/>
  <c r="F2758" i="10" s="1"/>
  <c r="V2759" i="10"/>
  <c r="W2759" i="10" s="1"/>
  <c r="U2759" i="10"/>
  <c r="X2759" i="10" l="1"/>
  <c r="Y2759" i="10"/>
  <c r="N2760" i="10"/>
  <c r="O2760" i="10" s="1"/>
  <c r="S2760" i="10" s="1"/>
  <c r="T2760" i="10" s="1"/>
  <c r="Z2759" i="10" l="1"/>
  <c r="F2759" i="10" s="1"/>
  <c r="V2760" i="10"/>
  <c r="W2760" i="10" s="1"/>
  <c r="U2760" i="10"/>
  <c r="X2760" i="10" l="1"/>
  <c r="N2761" i="10"/>
  <c r="O2761" i="10" s="1"/>
  <c r="S2761" i="10" s="1"/>
  <c r="T2761" i="10" s="1"/>
  <c r="Y2760" i="10"/>
  <c r="Z2760" i="10" l="1"/>
  <c r="F2760" i="10" s="1"/>
  <c r="V2761" i="10"/>
  <c r="W2761" i="10" s="1"/>
  <c r="U2761" i="10"/>
  <c r="X2761" i="10" l="1"/>
  <c r="Y2761" i="10"/>
  <c r="N2762" i="10"/>
  <c r="O2762" i="10" s="1"/>
  <c r="S2762" i="10" s="1"/>
  <c r="T2762" i="10" s="1"/>
  <c r="Z2761" i="10" l="1"/>
  <c r="F2761" i="10" s="1"/>
  <c r="V2762" i="10"/>
  <c r="W2762" i="10" s="1"/>
  <c r="U2762" i="10"/>
  <c r="X2762" i="10" l="1"/>
  <c r="Y2762" i="10"/>
  <c r="N2763" i="10"/>
  <c r="O2763" i="10" s="1"/>
  <c r="S2763" i="10" s="1"/>
  <c r="T2763" i="10" s="1"/>
  <c r="Z2762" i="10" l="1"/>
  <c r="F2762" i="10" s="1"/>
  <c r="V2763" i="10"/>
  <c r="W2763" i="10" s="1"/>
  <c r="U2763" i="10"/>
  <c r="X2763" i="10" l="1"/>
  <c r="Y2763" i="10"/>
  <c r="N2764" i="10"/>
  <c r="O2764" i="10" s="1"/>
  <c r="S2764" i="10" s="1"/>
  <c r="T2764" i="10" s="1"/>
  <c r="Z2763" i="10" l="1"/>
  <c r="F2763" i="10" s="1"/>
  <c r="V2764" i="10"/>
  <c r="W2764" i="10" s="1"/>
  <c r="U2764" i="10"/>
  <c r="X2764" i="10" l="1"/>
  <c r="Y2764" i="10"/>
  <c r="N2765" i="10"/>
  <c r="O2765" i="10" s="1"/>
  <c r="S2765" i="10" s="1"/>
  <c r="T2765" i="10" s="1"/>
  <c r="Z2764" i="10" l="1"/>
  <c r="F2764" i="10" s="1"/>
  <c r="V2765" i="10"/>
  <c r="W2765" i="10" s="1"/>
  <c r="U2765" i="10"/>
  <c r="X2765" i="10" l="1"/>
  <c r="Y2765" i="10"/>
  <c r="N2766" i="10"/>
  <c r="O2766" i="10" s="1"/>
  <c r="S2766" i="10" s="1"/>
  <c r="T2766" i="10" s="1"/>
  <c r="Z2765" i="10" l="1"/>
  <c r="F2765" i="10" s="1"/>
  <c r="V2766" i="10"/>
  <c r="W2766" i="10" s="1"/>
  <c r="U2766" i="10"/>
  <c r="X2766" i="10" l="1"/>
  <c r="Y2766" i="10"/>
  <c r="N2767" i="10"/>
  <c r="O2767" i="10" s="1"/>
  <c r="S2767" i="10" s="1"/>
  <c r="T2767" i="10" s="1"/>
  <c r="Z2766" i="10" l="1"/>
  <c r="F2766" i="10" s="1"/>
  <c r="V2767" i="10"/>
  <c r="W2767" i="10" s="1"/>
  <c r="U2767" i="10"/>
  <c r="X2767" i="10" l="1"/>
  <c r="Y2767" i="10"/>
  <c r="N2768" i="10"/>
  <c r="O2768" i="10" s="1"/>
  <c r="S2768" i="10" s="1"/>
  <c r="T2768" i="10" s="1"/>
  <c r="Z2767" i="10" l="1"/>
  <c r="F2767" i="10" s="1"/>
  <c r="V2768" i="10"/>
  <c r="W2768" i="10" s="1"/>
  <c r="U2768" i="10"/>
  <c r="X2768" i="10" l="1"/>
  <c r="Y2768" i="10"/>
  <c r="N2769" i="10"/>
  <c r="O2769" i="10" s="1"/>
  <c r="S2769" i="10" s="1"/>
  <c r="T2769" i="10" s="1"/>
  <c r="Z2768" i="10" l="1"/>
  <c r="F2768" i="10" s="1"/>
  <c r="V2769" i="10"/>
  <c r="W2769" i="10" s="1"/>
  <c r="U2769" i="10"/>
  <c r="X2769" i="10" l="1"/>
  <c r="Y2769" i="10"/>
  <c r="N2770" i="10"/>
  <c r="O2770" i="10" s="1"/>
  <c r="S2770" i="10" s="1"/>
  <c r="T2770" i="10" s="1"/>
  <c r="Z2769" i="10" l="1"/>
  <c r="F2769" i="10" s="1"/>
  <c r="V2770" i="10"/>
  <c r="W2770" i="10" s="1"/>
  <c r="U2770" i="10"/>
  <c r="X2770" i="10" l="1"/>
  <c r="N2771" i="10"/>
  <c r="O2771" i="10" s="1"/>
  <c r="S2771" i="10" s="1"/>
  <c r="T2771" i="10" s="1"/>
  <c r="Y2770" i="10"/>
  <c r="Z2770" i="10" l="1"/>
  <c r="F2770" i="10" s="1"/>
  <c r="V2771" i="10"/>
  <c r="W2771" i="10" s="1"/>
  <c r="U2771" i="10"/>
  <c r="X2771" i="10" l="1"/>
  <c r="N2772" i="10"/>
  <c r="O2772" i="10" s="1"/>
  <c r="S2772" i="10" s="1"/>
  <c r="T2772" i="10" s="1"/>
  <c r="Y2771" i="10"/>
  <c r="Z2771" i="10" l="1"/>
  <c r="F2771" i="10" s="1"/>
  <c r="V2772" i="10"/>
  <c r="W2772" i="10" s="1"/>
  <c r="U2772" i="10"/>
  <c r="X2772" i="10" l="1"/>
  <c r="Y2772" i="10"/>
  <c r="N2773" i="10"/>
  <c r="O2773" i="10" s="1"/>
  <c r="S2773" i="10" s="1"/>
  <c r="T2773" i="10" s="1"/>
  <c r="Z2772" i="10" l="1"/>
  <c r="F2772" i="10" s="1"/>
  <c r="V2773" i="10"/>
  <c r="W2773" i="10" s="1"/>
  <c r="U2773" i="10"/>
  <c r="X2773" i="10" l="1"/>
  <c r="Y2773" i="10"/>
  <c r="N2774" i="10"/>
  <c r="O2774" i="10" s="1"/>
  <c r="S2774" i="10" s="1"/>
  <c r="T2774" i="10" s="1"/>
  <c r="Z2773" i="10" l="1"/>
  <c r="F2773" i="10" s="1"/>
  <c r="V2774" i="10"/>
  <c r="W2774" i="10" s="1"/>
  <c r="U2774" i="10"/>
  <c r="X2774" i="10" l="1"/>
  <c r="Y2774" i="10"/>
  <c r="N2775" i="10"/>
  <c r="O2775" i="10" s="1"/>
  <c r="S2775" i="10" s="1"/>
  <c r="T2775" i="10" s="1"/>
  <c r="Z2774" i="10" l="1"/>
  <c r="F2774" i="10" s="1"/>
  <c r="V2775" i="10"/>
  <c r="W2775" i="10" s="1"/>
  <c r="U2775" i="10"/>
  <c r="X2775" i="10" l="1"/>
  <c r="Y2775" i="10"/>
  <c r="N2776" i="10"/>
  <c r="O2776" i="10" s="1"/>
  <c r="S2776" i="10" s="1"/>
  <c r="T2776" i="10" s="1"/>
  <c r="Z2775" i="10" l="1"/>
  <c r="F2775" i="10" s="1"/>
  <c r="V2776" i="10"/>
  <c r="W2776" i="10" s="1"/>
  <c r="U2776" i="10"/>
  <c r="X2776" i="10" l="1"/>
  <c r="N2777" i="10"/>
  <c r="O2777" i="10" s="1"/>
  <c r="S2777" i="10" s="1"/>
  <c r="T2777" i="10" s="1"/>
  <c r="Y2776" i="10"/>
  <c r="Z2776" i="10" l="1"/>
  <c r="F2776" i="10" s="1"/>
  <c r="V2777" i="10"/>
  <c r="W2777" i="10" s="1"/>
  <c r="U2777" i="10"/>
  <c r="X2777" i="10" l="1"/>
  <c r="Y2777" i="10"/>
  <c r="N2778" i="10"/>
  <c r="O2778" i="10" s="1"/>
  <c r="S2778" i="10" s="1"/>
  <c r="T2778" i="10" s="1"/>
  <c r="Z2777" i="10" l="1"/>
  <c r="F2777" i="10" s="1"/>
  <c r="V2778" i="10"/>
  <c r="W2778" i="10" s="1"/>
  <c r="U2778" i="10"/>
  <c r="X2778" i="10" l="1"/>
  <c r="Y2778" i="10"/>
  <c r="N2779" i="10"/>
  <c r="O2779" i="10" s="1"/>
  <c r="S2779" i="10" s="1"/>
  <c r="T2779" i="10" s="1"/>
  <c r="Z2778" i="10" l="1"/>
  <c r="F2778" i="10" s="1"/>
  <c r="V2779" i="10"/>
  <c r="W2779" i="10" s="1"/>
  <c r="U2779" i="10"/>
  <c r="X2779" i="10" l="1"/>
  <c r="Y2779" i="10"/>
  <c r="N2780" i="10"/>
  <c r="O2780" i="10" s="1"/>
  <c r="S2780" i="10" s="1"/>
  <c r="T2780" i="10" s="1"/>
  <c r="Z2779" i="10" l="1"/>
  <c r="F2779" i="10" s="1"/>
  <c r="V2780" i="10"/>
  <c r="W2780" i="10" s="1"/>
  <c r="U2780" i="10"/>
  <c r="X2780" i="10" l="1"/>
  <c r="Y2780" i="10"/>
  <c r="N2781" i="10"/>
  <c r="O2781" i="10" s="1"/>
  <c r="S2781" i="10" s="1"/>
  <c r="T2781" i="10" s="1"/>
  <c r="Z2780" i="10" l="1"/>
  <c r="F2780" i="10" s="1"/>
  <c r="V2781" i="10"/>
  <c r="W2781" i="10" s="1"/>
  <c r="U2781" i="10"/>
  <c r="X2781" i="10" l="1"/>
  <c r="Y2781" i="10"/>
  <c r="N2782" i="10"/>
  <c r="O2782" i="10" s="1"/>
  <c r="S2782" i="10" s="1"/>
  <c r="T2782" i="10" s="1"/>
  <c r="Z2781" i="10" l="1"/>
  <c r="F2781" i="10" s="1"/>
  <c r="V2782" i="10"/>
  <c r="W2782" i="10" s="1"/>
  <c r="U2782" i="10"/>
  <c r="X2782" i="10" l="1"/>
  <c r="Y2782" i="10"/>
  <c r="N2783" i="10"/>
  <c r="O2783" i="10" s="1"/>
  <c r="S2783" i="10" s="1"/>
  <c r="T2783" i="10" s="1"/>
  <c r="Z2782" i="10" l="1"/>
  <c r="F2782" i="10" s="1"/>
  <c r="V2783" i="10"/>
  <c r="W2783" i="10" s="1"/>
  <c r="U2783" i="10"/>
  <c r="X2783" i="10" l="1"/>
  <c r="N2784" i="10"/>
  <c r="O2784" i="10" s="1"/>
  <c r="S2784" i="10" s="1"/>
  <c r="T2784" i="10" s="1"/>
  <c r="Y2783" i="10"/>
  <c r="Z2783" i="10" l="1"/>
  <c r="F2783" i="10" s="1"/>
  <c r="V2784" i="10"/>
  <c r="W2784" i="10" s="1"/>
  <c r="U2784" i="10"/>
  <c r="X2784" i="10" l="1"/>
  <c r="Y2784" i="10"/>
  <c r="N2785" i="10"/>
  <c r="O2785" i="10" s="1"/>
  <c r="S2785" i="10" s="1"/>
  <c r="T2785" i="10" s="1"/>
  <c r="Z2784" i="10" l="1"/>
  <c r="F2784" i="10" s="1"/>
  <c r="V2785" i="10"/>
  <c r="W2785" i="10" s="1"/>
  <c r="U2785" i="10"/>
  <c r="X2785" i="10" l="1"/>
  <c r="N2786" i="10"/>
  <c r="O2786" i="10" s="1"/>
  <c r="S2786" i="10" s="1"/>
  <c r="T2786" i="10" s="1"/>
  <c r="Y2785" i="10"/>
  <c r="Z2785" i="10" l="1"/>
  <c r="F2785" i="10" s="1"/>
  <c r="V2786" i="10"/>
  <c r="W2786" i="10" s="1"/>
  <c r="U2786" i="10"/>
  <c r="X2786" i="10" l="1"/>
  <c r="Y2786" i="10"/>
  <c r="N2787" i="10"/>
  <c r="O2787" i="10" s="1"/>
  <c r="S2787" i="10" s="1"/>
  <c r="T2787" i="10" s="1"/>
  <c r="Z2786" i="10" l="1"/>
  <c r="F2786" i="10" s="1"/>
  <c r="V2787" i="10"/>
  <c r="W2787" i="10" s="1"/>
  <c r="U2787" i="10"/>
  <c r="X2787" i="10" l="1"/>
  <c r="Y2787" i="10"/>
  <c r="N2788" i="10"/>
  <c r="O2788" i="10" s="1"/>
  <c r="S2788" i="10" s="1"/>
  <c r="T2788" i="10" s="1"/>
  <c r="Z2787" i="10" l="1"/>
  <c r="F2787" i="10" s="1"/>
  <c r="V2788" i="10"/>
  <c r="W2788" i="10" s="1"/>
  <c r="U2788" i="10"/>
  <c r="X2788" i="10" l="1"/>
  <c r="N2789" i="10"/>
  <c r="O2789" i="10" s="1"/>
  <c r="S2789" i="10" s="1"/>
  <c r="T2789" i="10" s="1"/>
  <c r="Y2788" i="10"/>
  <c r="Z2788" i="10" l="1"/>
  <c r="F2788" i="10" s="1"/>
  <c r="V2789" i="10"/>
  <c r="W2789" i="10" s="1"/>
  <c r="U2789" i="10"/>
  <c r="X2789" i="10" l="1"/>
  <c r="Y2789" i="10"/>
  <c r="N2790" i="10"/>
  <c r="O2790" i="10" s="1"/>
  <c r="S2790" i="10" s="1"/>
  <c r="T2790" i="10" s="1"/>
  <c r="Z2789" i="10" l="1"/>
  <c r="F2789" i="10" s="1"/>
  <c r="V2790" i="10"/>
  <c r="W2790" i="10" s="1"/>
  <c r="U2790" i="10"/>
  <c r="X2790" i="10" l="1"/>
  <c r="Y2790" i="10"/>
  <c r="N2791" i="10"/>
  <c r="O2791" i="10" s="1"/>
  <c r="S2791" i="10" s="1"/>
  <c r="T2791" i="10" s="1"/>
  <c r="Z2790" i="10" l="1"/>
  <c r="F2790" i="10" s="1"/>
  <c r="V2791" i="10"/>
  <c r="W2791" i="10" s="1"/>
  <c r="U2791" i="10"/>
  <c r="X2791" i="10" l="1"/>
  <c r="N2792" i="10"/>
  <c r="O2792" i="10" s="1"/>
  <c r="S2792" i="10" s="1"/>
  <c r="T2792" i="10" s="1"/>
  <c r="Y2791" i="10"/>
  <c r="Z2791" i="10" l="1"/>
  <c r="F2791" i="10" s="1"/>
  <c r="V2792" i="10"/>
  <c r="W2792" i="10" s="1"/>
  <c r="U2792" i="10"/>
  <c r="X2792" i="10" l="1"/>
  <c r="N2793" i="10"/>
  <c r="O2793" i="10" s="1"/>
  <c r="S2793" i="10" s="1"/>
  <c r="T2793" i="10" s="1"/>
  <c r="Y2792" i="10"/>
  <c r="Z2792" i="10" l="1"/>
  <c r="F2792" i="10" s="1"/>
  <c r="V2793" i="10"/>
  <c r="W2793" i="10" s="1"/>
  <c r="U2793" i="10"/>
  <c r="X2793" i="10" l="1"/>
  <c r="Y2793" i="10"/>
  <c r="N2794" i="10"/>
  <c r="O2794" i="10" s="1"/>
  <c r="S2794" i="10" s="1"/>
  <c r="T2794" i="10" s="1"/>
  <c r="Z2793" i="10" l="1"/>
  <c r="F2793" i="10" s="1"/>
  <c r="V2794" i="10"/>
  <c r="W2794" i="10" s="1"/>
  <c r="U2794" i="10"/>
  <c r="X2794" i="10" l="1"/>
  <c r="Y2794" i="10"/>
  <c r="N2795" i="10"/>
  <c r="O2795" i="10" s="1"/>
  <c r="S2795" i="10" s="1"/>
  <c r="T2795" i="10" s="1"/>
  <c r="Z2794" i="10" l="1"/>
  <c r="F2794" i="10" s="1"/>
  <c r="V2795" i="10"/>
  <c r="W2795" i="10" s="1"/>
  <c r="U2795" i="10"/>
  <c r="X2795" i="10" l="1"/>
  <c r="Y2795" i="10"/>
  <c r="N2796" i="10"/>
  <c r="O2796" i="10" s="1"/>
  <c r="S2796" i="10" s="1"/>
  <c r="T2796" i="10" s="1"/>
  <c r="Z2795" i="10" l="1"/>
  <c r="F2795" i="10" s="1"/>
  <c r="V2796" i="10"/>
  <c r="W2796" i="10" s="1"/>
  <c r="U2796" i="10"/>
  <c r="X2796" i="10" l="1"/>
  <c r="Y2796" i="10"/>
  <c r="N2797" i="10"/>
  <c r="O2797" i="10" s="1"/>
  <c r="S2797" i="10" s="1"/>
  <c r="T2797" i="10" s="1"/>
  <c r="Z2796" i="10" l="1"/>
  <c r="F2796" i="10" s="1"/>
  <c r="V2797" i="10"/>
  <c r="W2797" i="10" s="1"/>
  <c r="U2797" i="10"/>
  <c r="X2797" i="10" l="1"/>
  <c r="Y2797" i="10"/>
  <c r="N2798" i="10"/>
  <c r="O2798" i="10" s="1"/>
  <c r="S2798" i="10" s="1"/>
  <c r="T2798" i="10" s="1"/>
  <c r="Z2797" i="10" l="1"/>
  <c r="F2797" i="10" s="1"/>
  <c r="V2798" i="10"/>
  <c r="W2798" i="10" s="1"/>
  <c r="U2798" i="10"/>
  <c r="X2798" i="10" l="1"/>
  <c r="Y2798" i="10"/>
  <c r="N2799" i="10"/>
  <c r="O2799" i="10" s="1"/>
  <c r="S2799" i="10" s="1"/>
  <c r="T2799" i="10" s="1"/>
  <c r="Z2798" i="10" l="1"/>
  <c r="F2798" i="10" s="1"/>
  <c r="V2799" i="10"/>
  <c r="W2799" i="10" s="1"/>
  <c r="U2799" i="10"/>
  <c r="X2799" i="10" l="1"/>
  <c r="N2800" i="10"/>
  <c r="O2800" i="10" s="1"/>
  <c r="S2800" i="10" s="1"/>
  <c r="T2800" i="10" s="1"/>
  <c r="Y2799" i="10"/>
  <c r="Z2799" i="10" l="1"/>
  <c r="F2799" i="10" s="1"/>
  <c r="V2800" i="10"/>
  <c r="W2800" i="10" s="1"/>
  <c r="U2800" i="10"/>
  <c r="X2800" i="10" l="1"/>
  <c r="Y2800" i="10"/>
  <c r="N2801" i="10"/>
  <c r="O2801" i="10" s="1"/>
  <c r="S2801" i="10" s="1"/>
  <c r="T2801" i="10" s="1"/>
  <c r="Z2800" i="10" l="1"/>
  <c r="F2800" i="10" s="1"/>
  <c r="V2801" i="10"/>
  <c r="W2801" i="10" s="1"/>
  <c r="U2801" i="10"/>
  <c r="X2801" i="10" l="1"/>
  <c r="Y2801" i="10"/>
  <c r="N2802" i="10"/>
  <c r="O2802" i="10" s="1"/>
  <c r="S2802" i="10" s="1"/>
  <c r="T2802" i="10" s="1"/>
  <c r="Z2801" i="10" l="1"/>
  <c r="F2801" i="10" s="1"/>
  <c r="V2802" i="10"/>
  <c r="W2802" i="10" s="1"/>
  <c r="U2802" i="10"/>
  <c r="X2802" i="10" l="1"/>
  <c r="Y2802" i="10"/>
  <c r="N2803" i="10"/>
  <c r="O2803" i="10" s="1"/>
  <c r="S2803" i="10" s="1"/>
  <c r="T2803" i="10" s="1"/>
  <c r="Z2802" i="10" l="1"/>
  <c r="F2802" i="10" s="1"/>
  <c r="V2803" i="10"/>
  <c r="W2803" i="10" s="1"/>
  <c r="U2803" i="10"/>
  <c r="X2803" i="10" l="1"/>
  <c r="Y2803" i="10"/>
  <c r="N2804" i="10"/>
  <c r="O2804" i="10" s="1"/>
  <c r="S2804" i="10" s="1"/>
  <c r="T2804" i="10" s="1"/>
  <c r="Z2803" i="10" l="1"/>
  <c r="F2803" i="10" s="1"/>
  <c r="V2804" i="10"/>
  <c r="W2804" i="10" s="1"/>
  <c r="U2804" i="10"/>
  <c r="X2804" i="10" l="1"/>
  <c r="Y2804" i="10"/>
  <c r="N2805" i="10"/>
  <c r="O2805" i="10" s="1"/>
  <c r="S2805" i="10" s="1"/>
  <c r="T2805" i="10" s="1"/>
  <c r="Z2804" i="10" l="1"/>
  <c r="F2804" i="10" s="1"/>
  <c r="V2805" i="10"/>
  <c r="W2805" i="10" s="1"/>
  <c r="U2805" i="10"/>
  <c r="X2805" i="10" l="1"/>
  <c r="Y2805" i="10"/>
  <c r="N2806" i="10"/>
  <c r="O2806" i="10" s="1"/>
  <c r="S2806" i="10" s="1"/>
  <c r="T2806" i="10" s="1"/>
  <c r="Z2805" i="10" l="1"/>
  <c r="F2805" i="10" s="1"/>
  <c r="V2806" i="10"/>
  <c r="W2806" i="10" s="1"/>
  <c r="U2806" i="10"/>
  <c r="X2806" i="10" l="1"/>
  <c r="Y2806" i="10"/>
  <c r="N2807" i="10"/>
  <c r="O2807" i="10" s="1"/>
  <c r="S2807" i="10" s="1"/>
  <c r="T2807" i="10" s="1"/>
  <c r="Z2806" i="10" l="1"/>
  <c r="F2806" i="10" s="1"/>
  <c r="V2807" i="10"/>
  <c r="W2807" i="10" s="1"/>
  <c r="U2807" i="10"/>
  <c r="X2807" i="10" l="1"/>
  <c r="N2808" i="10"/>
  <c r="O2808" i="10" s="1"/>
  <c r="S2808" i="10" s="1"/>
  <c r="T2808" i="10" s="1"/>
  <c r="Y2807" i="10"/>
  <c r="Z2807" i="10" l="1"/>
  <c r="F2807" i="10" s="1"/>
  <c r="V2808" i="10"/>
  <c r="W2808" i="10" s="1"/>
  <c r="U2808" i="10"/>
  <c r="X2808" i="10" l="1"/>
  <c r="Y2808" i="10"/>
  <c r="N2809" i="10"/>
  <c r="O2809" i="10" s="1"/>
  <c r="S2809" i="10" s="1"/>
  <c r="T2809" i="10" s="1"/>
  <c r="Z2808" i="10" l="1"/>
  <c r="F2808" i="10" s="1"/>
  <c r="V2809" i="10"/>
  <c r="W2809" i="10" s="1"/>
  <c r="U2809" i="10"/>
  <c r="X2809" i="10" l="1"/>
  <c r="N2810" i="10"/>
  <c r="O2810" i="10" s="1"/>
  <c r="S2810" i="10" s="1"/>
  <c r="T2810" i="10" s="1"/>
  <c r="Y2809" i="10"/>
  <c r="Z2809" i="10" l="1"/>
  <c r="F2809" i="10" s="1"/>
  <c r="V2810" i="10"/>
  <c r="W2810" i="10" s="1"/>
  <c r="U2810" i="10"/>
  <c r="X2810" i="10" l="1"/>
  <c r="Y2810" i="10"/>
  <c r="N2811" i="10"/>
  <c r="O2811" i="10" s="1"/>
  <c r="S2811" i="10" s="1"/>
  <c r="T2811" i="10" s="1"/>
  <c r="Z2810" i="10" l="1"/>
  <c r="F2810" i="10" s="1"/>
  <c r="V2811" i="10"/>
  <c r="W2811" i="10" s="1"/>
  <c r="U2811" i="10"/>
  <c r="X2811" i="10" l="1"/>
  <c r="Y2811" i="10"/>
  <c r="N2812" i="10"/>
  <c r="O2812" i="10" s="1"/>
  <c r="S2812" i="10" s="1"/>
  <c r="T2812" i="10" s="1"/>
  <c r="Z2811" i="10" l="1"/>
  <c r="F2811" i="10" s="1"/>
  <c r="V2812" i="10"/>
  <c r="W2812" i="10" s="1"/>
  <c r="U2812" i="10"/>
  <c r="X2812" i="10" l="1"/>
  <c r="Y2812" i="10"/>
  <c r="N2813" i="10"/>
  <c r="O2813" i="10" s="1"/>
  <c r="S2813" i="10" s="1"/>
  <c r="T2813" i="10" s="1"/>
  <c r="Z2812" i="10" l="1"/>
  <c r="F2812" i="10" s="1"/>
  <c r="V2813" i="10"/>
  <c r="W2813" i="10" s="1"/>
  <c r="U2813" i="10"/>
  <c r="X2813" i="10" l="1"/>
  <c r="N2814" i="10"/>
  <c r="O2814" i="10" s="1"/>
  <c r="S2814" i="10" s="1"/>
  <c r="T2814" i="10" s="1"/>
  <c r="Y2813" i="10"/>
  <c r="Z2813" i="10" l="1"/>
  <c r="F2813" i="10" s="1"/>
  <c r="V2814" i="10"/>
  <c r="W2814" i="10" s="1"/>
  <c r="U2814" i="10"/>
  <c r="X2814" i="10" l="1"/>
  <c r="Y2814" i="10"/>
  <c r="N2815" i="10"/>
  <c r="O2815" i="10" s="1"/>
  <c r="S2815" i="10" s="1"/>
  <c r="T2815" i="10" s="1"/>
  <c r="Z2814" i="10" l="1"/>
  <c r="F2814" i="10" s="1"/>
  <c r="V2815" i="10"/>
  <c r="W2815" i="10" s="1"/>
  <c r="U2815" i="10"/>
  <c r="X2815" i="10" l="1"/>
  <c r="Y2815" i="10"/>
  <c r="N2816" i="10"/>
  <c r="O2816" i="10" s="1"/>
  <c r="S2816" i="10" s="1"/>
  <c r="T2816" i="10" s="1"/>
  <c r="Z2815" i="10" l="1"/>
  <c r="F2815" i="10" s="1"/>
  <c r="V2816" i="10"/>
  <c r="W2816" i="10" s="1"/>
  <c r="U2816" i="10"/>
  <c r="X2816" i="10" l="1"/>
  <c r="N2817" i="10"/>
  <c r="O2817" i="10" s="1"/>
  <c r="S2817" i="10" s="1"/>
  <c r="T2817" i="10" s="1"/>
  <c r="Y2816" i="10"/>
  <c r="Z2816" i="10" l="1"/>
  <c r="F2816" i="10" s="1"/>
  <c r="V2817" i="10"/>
  <c r="W2817" i="10" s="1"/>
  <c r="U2817" i="10"/>
  <c r="X2817" i="10" l="1"/>
  <c r="Y2817" i="10"/>
  <c r="N2818" i="10"/>
  <c r="O2818" i="10" s="1"/>
  <c r="S2818" i="10" s="1"/>
  <c r="T2818" i="10" s="1"/>
  <c r="Z2817" i="10" l="1"/>
  <c r="F2817" i="10" s="1"/>
  <c r="V2818" i="10"/>
  <c r="W2818" i="10" s="1"/>
  <c r="U2818" i="10"/>
  <c r="X2818" i="10" l="1"/>
  <c r="Y2818" i="10"/>
  <c r="N2819" i="10"/>
  <c r="O2819" i="10" s="1"/>
  <c r="S2819" i="10" s="1"/>
  <c r="T2819" i="10" s="1"/>
  <c r="Z2818" i="10" l="1"/>
  <c r="F2818" i="10" s="1"/>
  <c r="V2819" i="10"/>
  <c r="W2819" i="10" s="1"/>
  <c r="U2819" i="10"/>
  <c r="X2819" i="10" l="1"/>
  <c r="Y2819" i="10"/>
  <c r="N2820" i="10"/>
  <c r="O2820" i="10" s="1"/>
  <c r="S2820" i="10" s="1"/>
  <c r="T2820" i="10" s="1"/>
  <c r="Z2819" i="10" l="1"/>
  <c r="F2819" i="10" s="1"/>
  <c r="V2820" i="10"/>
  <c r="W2820" i="10" s="1"/>
  <c r="U2820" i="10"/>
  <c r="X2820" i="10" l="1"/>
  <c r="Y2820" i="10"/>
  <c r="N2821" i="10"/>
  <c r="O2821" i="10" s="1"/>
  <c r="S2821" i="10" s="1"/>
  <c r="T2821" i="10" s="1"/>
  <c r="Z2820" i="10" l="1"/>
  <c r="F2820" i="10" s="1"/>
  <c r="V2821" i="10"/>
  <c r="W2821" i="10" s="1"/>
  <c r="U2821" i="10"/>
  <c r="X2821" i="10" l="1"/>
  <c r="Y2821" i="10"/>
  <c r="N2822" i="10"/>
  <c r="O2822" i="10" s="1"/>
  <c r="S2822" i="10" s="1"/>
  <c r="T2822" i="10" s="1"/>
  <c r="Z2821" i="10" l="1"/>
  <c r="F2821" i="10" s="1"/>
  <c r="V2822" i="10"/>
  <c r="W2822" i="10" s="1"/>
  <c r="U2822" i="10"/>
  <c r="X2822" i="10" l="1"/>
  <c r="Y2822" i="10"/>
  <c r="N2823" i="10"/>
  <c r="O2823" i="10" s="1"/>
  <c r="S2823" i="10" s="1"/>
  <c r="T2823" i="10" s="1"/>
  <c r="Z2822" i="10" l="1"/>
  <c r="F2822" i="10" s="1"/>
  <c r="V2823" i="10"/>
  <c r="W2823" i="10" s="1"/>
  <c r="U2823" i="10"/>
  <c r="X2823" i="10" l="1"/>
  <c r="N2824" i="10"/>
  <c r="O2824" i="10" s="1"/>
  <c r="S2824" i="10" s="1"/>
  <c r="T2824" i="10" s="1"/>
  <c r="Y2823" i="10"/>
  <c r="Z2823" i="10" l="1"/>
  <c r="F2823" i="10" s="1"/>
  <c r="V2824" i="10"/>
  <c r="W2824" i="10" s="1"/>
  <c r="U2824" i="10"/>
  <c r="X2824" i="10" l="1"/>
  <c r="N2825" i="10"/>
  <c r="O2825" i="10" s="1"/>
  <c r="S2825" i="10" s="1"/>
  <c r="T2825" i="10" s="1"/>
  <c r="Y2824" i="10"/>
  <c r="Z2824" i="10" l="1"/>
  <c r="F2824" i="10" s="1"/>
  <c r="V2825" i="10"/>
  <c r="W2825" i="10" s="1"/>
  <c r="U2825" i="10"/>
  <c r="X2825" i="10" l="1"/>
  <c r="Y2825" i="10"/>
  <c r="N2826" i="10"/>
  <c r="O2826" i="10" s="1"/>
  <c r="S2826" i="10" s="1"/>
  <c r="T2826" i="10" s="1"/>
  <c r="Z2825" i="10" l="1"/>
  <c r="F2825" i="10" s="1"/>
  <c r="V2826" i="10"/>
  <c r="W2826" i="10" s="1"/>
  <c r="U2826" i="10"/>
  <c r="X2826" i="10" l="1"/>
  <c r="Y2826" i="10"/>
  <c r="N2827" i="10"/>
  <c r="O2827" i="10" s="1"/>
  <c r="S2827" i="10" s="1"/>
  <c r="T2827" i="10" s="1"/>
  <c r="Z2826" i="10" l="1"/>
  <c r="F2826" i="10" s="1"/>
  <c r="V2827" i="10"/>
  <c r="W2827" i="10" s="1"/>
  <c r="U2827" i="10"/>
  <c r="X2827" i="10" l="1"/>
  <c r="Y2827" i="10"/>
  <c r="N2828" i="10"/>
  <c r="O2828" i="10" s="1"/>
  <c r="S2828" i="10" s="1"/>
  <c r="T2828" i="10" s="1"/>
  <c r="Z2827" i="10" l="1"/>
  <c r="F2827" i="10" s="1"/>
  <c r="V2828" i="10"/>
  <c r="W2828" i="10" s="1"/>
  <c r="U2828" i="10"/>
  <c r="X2828" i="10" l="1"/>
  <c r="Y2828" i="10"/>
  <c r="N2829" i="10"/>
  <c r="O2829" i="10" s="1"/>
  <c r="S2829" i="10" s="1"/>
  <c r="T2829" i="10" s="1"/>
  <c r="Z2828" i="10" l="1"/>
  <c r="F2828" i="10" s="1"/>
  <c r="V2829" i="10"/>
  <c r="W2829" i="10" s="1"/>
  <c r="U2829" i="10"/>
  <c r="X2829" i="10" l="1"/>
  <c r="Y2829" i="10"/>
  <c r="N2830" i="10"/>
  <c r="O2830" i="10" s="1"/>
  <c r="S2830" i="10" s="1"/>
  <c r="T2830" i="10" s="1"/>
  <c r="Z2829" i="10" l="1"/>
  <c r="F2829" i="10" s="1"/>
  <c r="V2830" i="10"/>
  <c r="W2830" i="10" s="1"/>
  <c r="U2830" i="10"/>
  <c r="X2830" i="10" l="1"/>
  <c r="Y2830" i="10"/>
  <c r="N2831" i="10"/>
  <c r="O2831" i="10" s="1"/>
  <c r="S2831" i="10" s="1"/>
  <c r="T2831" i="10" s="1"/>
  <c r="Z2830" i="10" l="1"/>
  <c r="F2830" i="10" s="1"/>
  <c r="V2831" i="10"/>
  <c r="W2831" i="10" s="1"/>
  <c r="U2831" i="10"/>
  <c r="X2831" i="10" l="1"/>
  <c r="N2832" i="10"/>
  <c r="O2832" i="10" s="1"/>
  <c r="S2832" i="10" s="1"/>
  <c r="T2832" i="10" s="1"/>
  <c r="Y2831" i="10"/>
  <c r="Z2831" i="10" l="1"/>
  <c r="F2831" i="10" s="1"/>
  <c r="V2832" i="10"/>
  <c r="W2832" i="10" s="1"/>
  <c r="U2832" i="10"/>
  <c r="X2832" i="10" l="1"/>
  <c r="Y2832" i="10"/>
  <c r="N2833" i="10"/>
  <c r="O2833" i="10" s="1"/>
  <c r="S2833" i="10" s="1"/>
  <c r="T2833" i="10" s="1"/>
  <c r="Z2832" i="10" l="1"/>
  <c r="F2832" i="10" s="1"/>
  <c r="V2833" i="10"/>
  <c r="W2833" i="10" s="1"/>
  <c r="U2833" i="10"/>
  <c r="X2833" i="10" l="1"/>
  <c r="N2834" i="10"/>
  <c r="O2834" i="10" s="1"/>
  <c r="S2834" i="10" s="1"/>
  <c r="T2834" i="10" s="1"/>
  <c r="Y2833" i="10"/>
  <c r="Z2833" i="10" l="1"/>
  <c r="F2833" i="10" s="1"/>
  <c r="V2834" i="10"/>
  <c r="W2834" i="10" s="1"/>
  <c r="U2834" i="10"/>
  <c r="X2834" i="10" l="1"/>
  <c r="Y2834" i="10"/>
  <c r="N2835" i="10"/>
  <c r="O2835" i="10" s="1"/>
  <c r="S2835" i="10" s="1"/>
  <c r="T2835" i="10" s="1"/>
  <c r="Z2834" i="10" l="1"/>
  <c r="F2834" i="10" s="1"/>
  <c r="V2835" i="10"/>
  <c r="W2835" i="10" s="1"/>
  <c r="U2835" i="10"/>
  <c r="X2835" i="10" l="1"/>
  <c r="Y2835" i="10"/>
  <c r="N2836" i="10"/>
  <c r="O2836" i="10" s="1"/>
  <c r="S2836" i="10" s="1"/>
  <c r="T2836" i="10" s="1"/>
  <c r="Z2835" i="10" l="1"/>
  <c r="F2835" i="10" s="1"/>
  <c r="V2836" i="10"/>
  <c r="W2836" i="10" s="1"/>
  <c r="U2836" i="10"/>
  <c r="X2836" i="10" l="1"/>
  <c r="Y2836" i="10"/>
  <c r="N2837" i="10"/>
  <c r="O2837" i="10" s="1"/>
  <c r="S2837" i="10" s="1"/>
  <c r="T2837" i="10" s="1"/>
  <c r="Z2836" i="10" l="1"/>
  <c r="F2836" i="10" s="1"/>
  <c r="V2837" i="10"/>
  <c r="W2837" i="10" s="1"/>
  <c r="U2837" i="10"/>
  <c r="X2837" i="10" l="1"/>
  <c r="N2838" i="10"/>
  <c r="O2838" i="10" s="1"/>
  <c r="S2838" i="10" s="1"/>
  <c r="T2838" i="10" s="1"/>
  <c r="Y2837" i="10"/>
  <c r="Z2837" i="10" l="1"/>
  <c r="F2837" i="10" s="1"/>
  <c r="V2838" i="10"/>
  <c r="W2838" i="10" s="1"/>
  <c r="U2838" i="10"/>
  <c r="X2838" i="10" l="1"/>
  <c r="Y2838" i="10"/>
  <c r="N2839" i="10"/>
  <c r="O2839" i="10" s="1"/>
  <c r="S2839" i="10" s="1"/>
  <c r="T2839" i="10" s="1"/>
  <c r="Z2838" i="10" l="1"/>
  <c r="F2838" i="10" s="1"/>
  <c r="V2839" i="10"/>
  <c r="W2839" i="10" s="1"/>
  <c r="U2839" i="10"/>
  <c r="X2839" i="10" l="1"/>
  <c r="Y2839" i="10"/>
  <c r="N2840" i="10"/>
  <c r="O2840" i="10" s="1"/>
  <c r="S2840" i="10" s="1"/>
  <c r="T2840" i="10" s="1"/>
  <c r="Z2839" i="10" l="1"/>
  <c r="F2839" i="10" s="1"/>
  <c r="V2840" i="10"/>
  <c r="W2840" i="10" s="1"/>
  <c r="U2840" i="10"/>
  <c r="X2840" i="10" l="1"/>
  <c r="Y2840" i="10"/>
  <c r="N2841" i="10"/>
  <c r="O2841" i="10" s="1"/>
  <c r="S2841" i="10" s="1"/>
  <c r="T2841" i="10" s="1"/>
  <c r="Z2840" i="10" l="1"/>
  <c r="F2840" i="10" s="1"/>
  <c r="V2841" i="10"/>
  <c r="W2841" i="10" s="1"/>
  <c r="U2841" i="10"/>
  <c r="X2841" i="10" l="1"/>
  <c r="Y2841" i="10"/>
  <c r="N2842" i="10"/>
  <c r="O2842" i="10" s="1"/>
  <c r="S2842" i="10" s="1"/>
  <c r="T2842" i="10" s="1"/>
  <c r="Z2841" i="10" l="1"/>
  <c r="F2841" i="10" s="1"/>
  <c r="V2842" i="10"/>
  <c r="W2842" i="10" s="1"/>
  <c r="U2842" i="10"/>
  <c r="X2842" i="10" l="1"/>
  <c r="Y2842" i="10"/>
  <c r="N2843" i="10"/>
  <c r="O2843" i="10" s="1"/>
  <c r="S2843" i="10" s="1"/>
  <c r="T2843" i="10" s="1"/>
  <c r="Z2842" i="10" l="1"/>
  <c r="F2842" i="10" s="1"/>
  <c r="V2843" i="10"/>
  <c r="W2843" i="10" s="1"/>
  <c r="U2843" i="10"/>
  <c r="X2843" i="10" l="1"/>
  <c r="N2844" i="10"/>
  <c r="O2844" i="10" s="1"/>
  <c r="S2844" i="10" s="1"/>
  <c r="T2844" i="10" s="1"/>
  <c r="Y2843" i="10"/>
  <c r="Z2843" i="10" l="1"/>
  <c r="F2843" i="10" s="1"/>
  <c r="V2844" i="10"/>
  <c r="W2844" i="10" s="1"/>
  <c r="U2844" i="10"/>
  <c r="X2844" i="10" l="1"/>
  <c r="Y2844" i="10"/>
  <c r="N2845" i="10"/>
  <c r="O2845" i="10" s="1"/>
  <c r="S2845" i="10" s="1"/>
  <c r="T2845" i="10" s="1"/>
  <c r="Z2844" i="10" l="1"/>
  <c r="F2844" i="10" s="1"/>
  <c r="V2845" i="10"/>
  <c r="W2845" i="10" s="1"/>
  <c r="U2845" i="10"/>
  <c r="X2845" i="10" l="1"/>
  <c r="Y2845" i="10"/>
  <c r="N2846" i="10"/>
  <c r="O2846" i="10" s="1"/>
  <c r="S2846" i="10" s="1"/>
  <c r="T2846" i="10" s="1"/>
  <c r="Z2845" i="10" l="1"/>
  <c r="F2845" i="10" s="1"/>
  <c r="V2846" i="10"/>
  <c r="W2846" i="10" s="1"/>
  <c r="U2846" i="10"/>
  <c r="X2846" i="10" l="1"/>
  <c r="Y2846" i="10"/>
  <c r="N2847" i="10"/>
  <c r="O2847" i="10" s="1"/>
  <c r="S2847" i="10" s="1"/>
  <c r="T2847" i="10" s="1"/>
  <c r="Z2846" i="10" l="1"/>
  <c r="F2846" i="10" s="1"/>
  <c r="V2847" i="10"/>
  <c r="W2847" i="10" s="1"/>
  <c r="U2847" i="10"/>
  <c r="X2847" i="10" l="1"/>
  <c r="Y2847" i="10"/>
  <c r="N2848" i="10"/>
  <c r="O2848" i="10" s="1"/>
  <c r="S2848" i="10" s="1"/>
  <c r="T2848" i="10" s="1"/>
  <c r="Z2847" i="10" l="1"/>
  <c r="F2847" i="10" s="1"/>
  <c r="V2848" i="10"/>
  <c r="W2848" i="10" s="1"/>
  <c r="U2848" i="10"/>
  <c r="X2848" i="10" l="1"/>
  <c r="N2849" i="10"/>
  <c r="O2849" i="10" s="1"/>
  <c r="S2849" i="10" s="1"/>
  <c r="T2849" i="10" s="1"/>
  <c r="Y2848" i="10"/>
  <c r="Z2848" i="10" l="1"/>
  <c r="F2848" i="10" s="1"/>
  <c r="V2849" i="10"/>
  <c r="W2849" i="10" s="1"/>
  <c r="U2849" i="10"/>
  <c r="X2849" i="10" l="1"/>
  <c r="N2850" i="10"/>
  <c r="O2850" i="10" s="1"/>
  <c r="S2850" i="10" s="1"/>
  <c r="T2850" i="10" s="1"/>
  <c r="Y2849" i="10"/>
  <c r="Z2849" i="10" l="1"/>
  <c r="F2849" i="10" s="1"/>
  <c r="V2850" i="10"/>
  <c r="W2850" i="10" s="1"/>
  <c r="U2850" i="10"/>
  <c r="X2850" i="10" l="1"/>
  <c r="N2851" i="10"/>
  <c r="O2851" i="10" s="1"/>
  <c r="S2851" i="10" s="1"/>
  <c r="T2851" i="10" s="1"/>
  <c r="Y2850" i="10"/>
  <c r="Z2850" i="10" l="1"/>
  <c r="F2850" i="10" s="1"/>
  <c r="V2851" i="10"/>
  <c r="W2851" i="10" s="1"/>
  <c r="U2851" i="10"/>
  <c r="X2851" i="10" l="1"/>
  <c r="Y2851" i="10"/>
  <c r="N2852" i="10"/>
  <c r="O2852" i="10" s="1"/>
  <c r="S2852" i="10" s="1"/>
  <c r="T2852" i="10" s="1"/>
  <c r="Z2851" i="10" l="1"/>
  <c r="F2851" i="10" s="1"/>
  <c r="V2852" i="10"/>
  <c r="W2852" i="10" s="1"/>
  <c r="U2852" i="10"/>
  <c r="X2852" i="10" l="1"/>
  <c r="N2853" i="10"/>
  <c r="O2853" i="10" s="1"/>
  <c r="S2853" i="10" s="1"/>
  <c r="T2853" i="10" s="1"/>
  <c r="Y2852" i="10"/>
  <c r="Z2852" i="10" l="1"/>
  <c r="F2852" i="10" s="1"/>
  <c r="V2853" i="10"/>
  <c r="W2853" i="10" s="1"/>
  <c r="U2853" i="10"/>
  <c r="X2853" i="10" l="1"/>
  <c r="Y2853" i="10"/>
  <c r="N2854" i="10"/>
  <c r="O2854" i="10" s="1"/>
  <c r="S2854" i="10" s="1"/>
  <c r="T2854" i="10" s="1"/>
  <c r="Z2853" i="10" l="1"/>
  <c r="F2853" i="10" s="1"/>
  <c r="V2854" i="10"/>
  <c r="W2854" i="10" s="1"/>
  <c r="U2854" i="10"/>
  <c r="X2854" i="10" l="1"/>
  <c r="Y2854" i="10"/>
  <c r="N2855" i="10"/>
  <c r="O2855" i="10" s="1"/>
  <c r="S2855" i="10" s="1"/>
  <c r="T2855" i="10" s="1"/>
  <c r="Z2854" i="10" l="1"/>
  <c r="F2854" i="10" s="1"/>
  <c r="V2855" i="10"/>
  <c r="W2855" i="10" s="1"/>
  <c r="U2855" i="10"/>
  <c r="X2855" i="10" l="1"/>
  <c r="N2856" i="10"/>
  <c r="O2856" i="10" s="1"/>
  <c r="S2856" i="10" s="1"/>
  <c r="T2856" i="10" s="1"/>
  <c r="Y2855" i="10"/>
  <c r="Z2855" i="10" l="1"/>
  <c r="F2855" i="10" s="1"/>
  <c r="V2856" i="10"/>
  <c r="W2856" i="10" s="1"/>
  <c r="U2856" i="10"/>
  <c r="X2856" i="10" l="1"/>
  <c r="Y2856" i="10"/>
  <c r="N2857" i="10"/>
  <c r="O2857" i="10" s="1"/>
  <c r="S2857" i="10" s="1"/>
  <c r="T2857" i="10" s="1"/>
  <c r="Z2856" i="10" l="1"/>
  <c r="F2856" i="10" s="1"/>
  <c r="V2857" i="10"/>
  <c r="W2857" i="10" s="1"/>
  <c r="U2857" i="10"/>
  <c r="X2857" i="10" l="1"/>
  <c r="Y2857" i="10"/>
  <c r="N2858" i="10"/>
  <c r="O2858" i="10" s="1"/>
  <c r="S2858" i="10" s="1"/>
  <c r="T2858" i="10" s="1"/>
  <c r="Z2857" i="10" l="1"/>
  <c r="F2857" i="10" s="1"/>
  <c r="V2858" i="10"/>
  <c r="W2858" i="10" s="1"/>
  <c r="U2858" i="10"/>
  <c r="X2858" i="10" l="1"/>
  <c r="Y2858" i="10"/>
  <c r="N2859" i="10"/>
  <c r="O2859" i="10" s="1"/>
  <c r="S2859" i="10" s="1"/>
  <c r="T2859" i="10" s="1"/>
  <c r="Z2858" i="10" l="1"/>
  <c r="F2858" i="10" s="1"/>
  <c r="V2859" i="10"/>
  <c r="W2859" i="10" s="1"/>
  <c r="U2859" i="10"/>
  <c r="X2859" i="10" l="1"/>
  <c r="Y2859" i="10"/>
  <c r="N2860" i="10"/>
  <c r="O2860" i="10" s="1"/>
  <c r="S2860" i="10" s="1"/>
  <c r="T2860" i="10" s="1"/>
  <c r="Z2859" i="10" l="1"/>
  <c r="F2859" i="10" s="1"/>
  <c r="V2860" i="10"/>
  <c r="W2860" i="10" s="1"/>
  <c r="U2860" i="10"/>
  <c r="X2860" i="10" l="1"/>
  <c r="Y2860" i="10"/>
  <c r="N2861" i="10"/>
  <c r="O2861" i="10" s="1"/>
  <c r="S2861" i="10" s="1"/>
  <c r="T2861" i="10" s="1"/>
  <c r="Z2860" i="10" l="1"/>
  <c r="F2860" i="10" s="1"/>
  <c r="V2861" i="10"/>
  <c r="W2861" i="10" s="1"/>
  <c r="U2861" i="10"/>
  <c r="X2861" i="10" l="1"/>
  <c r="Y2861" i="10"/>
  <c r="N2862" i="10"/>
  <c r="O2862" i="10" s="1"/>
  <c r="S2862" i="10" s="1"/>
  <c r="T2862" i="10" s="1"/>
  <c r="Z2861" i="10" l="1"/>
  <c r="F2861" i="10" s="1"/>
  <c r="V2862" i="10"/>
  <c r="W2862" i="10" s="1"/>
  <c r="U2862" i="10"/>
  <c r="X2862" i="10" l="1"/>
  <c r="Y2862" i="10"/>
  <c r="N2863" i="10"/>
  <c r="O2863" i="10" s="1"/>
  <c r="S2863" i="10" s="1"/>
  <c r="T2863" i="10" s="1"/>
  <c r="Z2862" i="10" l="1"/>
  <c r="F2862" i="10" s="1"/>
  <c r="V2863" i="10"/>
  <c r="W2863" i="10" s="1"/>
  <c r="U2863" i="10"/>
  <c r="X2863" i="10" l="1"/>
  <c r="N2864" i="10"/>
  <c r="O2864" i="10" s="1"/>
  <c r="S2864" i="10" s="1"/>
  <c r="T2864" i="10" s="1"/>
  <c r="Y2863" i="10"/>
  <c r="Z2863" i="10" l="1"/>
  <c r="F2863" i="10" s="1"/>
  <c r="V2864" i="10"/>
  <c r="W2864" i="10" s="1"/>
  <c r="U2864" i="10"/>
  <c r="X2864" i="10" l="1"/>
  <c r="Y2864" i="10"/>
  <c r="N2865" i="10"/>
  <c r="O2865" i="10" s="1"/>
  <c r="S2865" i="10" s="1"/>
  <c r="T2865" i="10" s="1"/>
  <c r="Z2864" i="10" l="1"/>
  <c r="F2864" i="10" s="1"/>
  <c r="V2865" i="10"/>
  <c r="W2865" i="10" s="1"/>
  <c r="U2865" i="10"/>
  <c r="X2865" i="10" l="1"/>
  <c r="N2866" i="10"/>
  <c r="O2866" i="10" s="1"/>
  <c r="S2866" i="10" s="1"/>
  <c r="T2866" i="10" s="1"/>
  <c r="Y2865" i="10"/>
  <c r="Z2865" i="10" l="1"/>
  <c r="F2865" i="10" s="1"/>
  <c r="V2866" i="10"/>
  <c r="W2866" i="10" s="1"/>
  <c r="U2866" i="10"/>
  <c r="X2866" i="10" l="1"/>
  <c r="Y2866" i="10"/>
  <c r="N2867" i="10"/>
  <c r="O2867" i="10" s="1"/>
  <c r="S2867" i="10" s="1"/>
  <c r="T2867" i="10" s="1"/>
  <c r="Z2866" i="10" l="1"/>
  <c r="F2866" i="10" s="1"/>
  <c r="V2867" i="10"/>
  <c r="W2867" i="10" s="1"/>
  <c r="U2867" i="10"/>
  <c r="X2867" i="10" l="1"/>
  <c r="N2868" i="10"/>
  <c r="O2868" i="10" s="1"/>
  <c r="S2868" i="10" s="1"/>
  <c r="T2868" i="10" s="1"/>
  <c r="Y2867" i="10"/>
  <c r="Z2867" i="10" l="1"/>
  <c r="F2867" i="10" s="1"/>
  <c r="V2868" i="10"/>
  <c r="W2868" i="10" s="1"/>
  <c r="U2868" i="10"/>
  <c r="X2868" i="10" l="1"/>
  <c r="Y2868" i="10"/>
  <c r="N2869" i="10"/>
  <c r="O2869" i="10" s="1"/>
  <c r="S2869" i="10" s="1"/>
  <c r="T2869" i="10" s="1"/>
  <c r="Z2868" i="10" l="1"/>
  <c r="F2868" i="10" s="1"/>
  <c r="V2869" i="10"/>
  <c r="W2869" i="10" s="1"/>
  <c r="U2869" i="10"/>
  <c r="X2869" i="10" l="1"/>
  <c r="Y2869" i="10"/>
  <c r="N2870" i="10"/>
  <c r="O2870" i="10" s="1"/>
  <c r="S2870" i="10" s="1"/>
  <c r="T2870" i="10" s="1"/>
  <c r="Z2869" i="10" l="1"/>
  <c r="F2869" i="10" s="1"/>
  <c r="V2870" i="10"/>
  <c r="W2870" i="10" s="1"/>
  <c r="U2870" i="10"/>
  <c r="X2870" i="10" l="1"/>
  <c r="N2871" i="10"/>
  <c r="O2871" i="10" s="1"/>
  <c r="S2871" i="10" s="1"/>
  <c r="T2871" i="10" s="1"/>
  <c r="Y2870" i="10"/>
  <c r="Z2870" i="10" l="1"/>
  <c r="F2870" i="10" s="1"/>
  <c r="V2871" i="10"/>
  <c r="W2871" i="10" s="1"/>
  <c r="U2871" i="10"/>
  <c r="X2871" i="10" l="1"/>
  <c r="Y2871" i="10"/>
  <c r="N2872" i="10"/>
  <c r="O2872" i="10" s="1"/>
  <c r="S2872" i="10" s="1"/>
  <c r="T2872" i="10" s="1"/>
  <c r="Z2871" i="10" l="1"/>
  <c r="F2871" i="10" s="1"/>
  <c r="V2872" i="10"/>
  <c r="W2872" i="10" s="1"/>
  <c r="U2872" i="10"/>
  <c r="X2872" i="10" l="1"/>
  <c r="Y2872" i="10"/>
  <c r="N2873" i="10"/>
  <c r="O2873" i="10" s="1"/>
  <c r="S2873" i="10" s="1"/>
  <c r="T2873" i="10" s="1"/>
  <c r="Z2872" i="10" l="1"/>
  <c r="F2872" i="10" s="1"/>
  <c r="V2873" i="10"/>
  <c r="W2873" i="10" s="1"/>
  <c r="U2873" i="10"/>
  <c r="X2873" i="10" l="1"/>
  <c r="Y2873" i="10"/>
  <c r="N2874" i="10"/>
  <c r="O2874" i="10" s="1"/>
  <c r="S2874" i="10" s="1"/>
  <c r="T2874" i="10" s="1"/>
  <c r="Z2873" i="10" l="1"/>
  <c r="F2873" i="10" s="1"/>
  <c r="V2874" i="10"/>
  <c r="W2874" i="10" s="1"/>
  <c r="U2874" i="10"/>
  <c r="X2874" i="10" l="1"/>
  <c r="Y2874" i="10"/>
  <c r="N2875" i="10"/>
  <c r="O2875" i="10" s="1"/>
  <c r="S2875" i="10" s="1"/>
  <c r="T2875" i="10" s="1"/>
  <c r="Z2874" i="10" l="1"/>
  <c r="F2874" i="10" s="1"/>
  <c r="V2875" i="10"/>
  <c r="W2875" i="10" s="1"/>
  <c r="U2875" i="10"/>
  <c r="X2875" i="10" l="1"/>
  <c r="Y2875" i="10"/>
  <c r="N2876" i="10"/>
  <c r="O2876" i="10" s="1"/>
  <c r="S2876" i="10" s="1"/>
  <c r="T2876" i="10" s="1"/>
  <c r="Z2875" i="10" l="1"/>
  <c r="F2875" i="10" s="1"/>
  <c r="V2876" i="10"/>
  <c r="W2876" i="10" s="1"/>
  <c r="U2876" i="10"/>
  <c r="X2876" i="10" l="1"/>
  <c r="Y2876" i="10"/>
  <c r="N2877" i="10"/>
  <c r="O2877" i="10" s="1"/>
  <c r="S2877" i="10" s="1"/>
  <c r="T2877" i="10" s="1"/>
  <c r="Z2876" i="10" l="1"/>
  <c r="F2876" i="10" s="1"/>
  <c r="V2877" i="10"/>
  <c r="W2877" i="10" s="1"/>
  <c r="U2877" i="10"/>
  <c r="X2877" i="10" l="1"/>
  <c r="Y2877" i="10"/>
  <c r="N2878" i="10"/>
  <c r="O2878" i="10" s="1"/>
  <c r="S2878" i="10" s="1"/>
  <c r="T2878" i="10" s="1"/>
  <c r="Z2877" i="10" l="1"/>
  <c r="F2877" i="10" s="1"/>
  <c r="V2878" i="10"/>
  <c r="W2878" i="10" s="1"/>
  <c r="U2878" i="10"/>
  <c r="X2878" i="10" l="1"/>
  <c r="Y2878" i="10"/>
  <c r="N2879" i="10"/>
  <c r="O2879" i="10" s="1"/>
  <c r="S2879" i="10" s="1"/>
  <c r="T2879" i="10" s="1"/>
  <c r="Z2878" i="10" l="1"/>
  <c r="F2878" i="10" s="1"/>
  <c r="V2879" i="10"/>
  <c r="W2879" i="10" s="1"/>
  <c r="U2879" i="10"/>
  <c r="X2879" i="10" l="1"/>
  <c r="Y2879" i="10"/>
  <c r="N2880" i="10"/>
  <c r="O2880" i="10" s="1"/>
  <c r="S2880" i="10" s="1"/>
  <c r="T2880" i="10" s="1"/>
  <c r="Z2879" i="10" l="1"/>
  <c r="F2879" i="10" s="1"/>
  <c r="V2880" i="10"/>
  <c r="W2880" i="10" s="1"/>
  <c r="U2880" i="10"/>
  <c r="X2880" i="10" l="1"/>
  <c r="Y2880" i="10"/>
  <c r="N2881" i="10"/>
  <c r="O2881" i="10" s="1"/>
  <c r="S2881" i="10" s="1"/>
  <c r="T2881" i="10" s="1"/>
  <c r="Z2880" i="10" l="1"/>
  <c r="F2880" i="10" s="1"/>
  <c r="V2881" i="10"/>
  <c r="W2881" i="10" s="1"/>
  <c r="U2881" i="10"/>
  <c r="X2881" i="10" l="1"/>
  <c r="N2882" i="10"/>
  <c r="O2882" i="10" s="1"/>
  <c r="S2882" i="10" s="1"/>
  <c r="T2882" i="10" s="1"/>
  <c r="Y2881" i="10"/>
  <c r="Z2881" i="10" l="1"/>
  <c r="F2881" i="10" s="1"/>
  <c r="V2882" i="10"/>
  <c r="W2882" i="10" s="1"/>
  <c r="U2882" i="10"/>
  <c r="X2882" i="10" l="1"/>
  <c r="N2883" i="10"/>
  <c r="O2883" i="10" s="1"/>
  <c r="S2883" i="10" s="1"/>
  <c r="T2883" i="10" s="1"/>
  <c r="Y2882" i="10"/>
  <c r="Z2882" i="10" l="1"/>
  <c r="F2882" i="10" s="1"/>
  <c r="V2883" i="10"/>
  <c r="W2883" i="10" s="1"/>
  <c r="U2883" i="10"/>
  <c r="X2883" i="10" l="1"/>
  <c r="Y2883" i="10"/>
  <c r="N2884" i="10"/>
  <c r="O2884" i="10" s="1"/>
  <c r="S2884" i="10" s="1"/>
  <c r="T2884" i="10" s="1"/>
  <c r="Z2883" i="10" l="1"/>
  <c r="F2883" i="10" s="1"/>
  <c r="V2884" i="10"/>
  <c r="W2884" i="10" s="1"/>
  <c r="U2884" i="10"/>
  <c r="X2884" i="10" l="1"/>
  <c r="Y2884" i="10"/>
  <c r="N2885" i="10"/>
  <c r="O2885" i="10" s="1"/>
  <c r="S2885" i="10" s="1"/>
  <c r="T2885" i="10" s="1"/>
  <c r="Z2884" i="10" l="1"/>
  <c r="F2884" i="10" s="1"/>
  <c r="V2885" i="10"/>
  <c r="W2885" i="10" s="1"/>
  <c r="U2885" i="10"/>
  <c r="X2885" i="10" l="1"/>
  <c r="N2886" i="10"/>
  <c r="O2886" i="10" s="1"/>
  <c r="S2886" i="10" s="1"/>
  <c r="T2886" i="10" s="1"/>
  <c r="Y2885" i="10"/>
  <c r="Z2885" i="10" l="1"/>
  <c r="F2885" i="10" s="1"/>
  <c r="V2886" i="10"/>
  <c r="W2886" i="10" s="1"/>
  <c r="U2886" i="10"/>
  <c r="X2886" i="10" l="1"/>
  <c r="Y2886" i="10"/>
  <c r="N2887" i="10"/>
  <c r="O2887" i="10" s="1"/>
  <c r="S2887" i="10" s="1"/>
  <c r="T2887" i="10" s="1"/>
  <c r="Z2886" i="10" l="1"/>
  <c r="F2886" i="10" s="1"/>
  <c r="V2887" i="10"/>
  <c r="W2887" i="10" s="1"/>
  <c r="U2887" i="10"/>
  <c r="X2887" i="10" l="1"/>
  <c r="Y2887" i="10"/>
  <c r="N2888" i="10"/>
  <c r="O2888" i="10" s="1"/>
  <c r="S2888" i="10" s="1"/>
  <c r="T2888" i="10" s="1"/>
  <c r="Z2887" i="10" l="1"/>
  <c r="F2887" i="10" s="1"/>
  <c r="V2888" i="10"/>
  <c r="W2888" i="10" s="1"/>
  <c r="U2888" i="10"/>
  <c r="X2888" i="10" l="1"/>
  <c r="N2889" i="10"/>
  <c r="O2889" i="10" s="1"/>
  <c r="S2889" i="10" s="1"/>
  <c r="T2889" i="10" s="1"/>
  <c r="Y2888" i="10"/>
  <c r="Z2888" i="10" l="1"/>
  <c r="F2888" i="10" s="1"/>
  <c r="V2889" i="10"/>
  <c r="W2889" i="10" s="1"/>
  <c r="U2889" i="10"/>
  <c r="X2889" i="10" l="1"/>
  <c r="N2890" i="10"/>
  <c r="O2890" i="10" s="1"/>
  <c r="S2890" i="10" s="1"/>
  <c r="T2890" i="10" s="1"/>
  <c r="Y2889" i="10"/>
  <c r="Z2889" i="10" l="1"/>
  <c r="F2889" i="10" s="1"/>
  <c r="V2890" i="10"/>
  <c r="W2890" i="10" s="1"/>
  <c r="U2890" i="10"/>
  <c r="X2890" i="10" l="1"/>
  <c r="N2891" i="10"/>
  <c r="O2891" i="10" s="1"/>
  <c r="S2891" i="10" s="1"/>
  <c r="T2891" i="10" s="1"/>
  <c r="Y2890" i="10"/>
  <c r="Z2890" i="10" l="1"/>
  <c r="F2890" i="10" s="1"/>
  <c r="V2891" i="10"/>
  <c r="W2891" i="10" s="1"/>
  <c r="U2891" i="10"/>
  <c r="X2891" i="10" l="1"/>
  <c r="Y2891" i="10"/>
  <c r="N2892" i="10"/>
  <c r="O2892" i="10" s="1"/>
  <c r="S2892" i="10" s="1"/>
  <c r="T2892" i="10" s="1"/>
  <c r="Z2891" i="10" l="1"/>
  <c r="F2891" i="10" s="1"/>
  <c r="V2892" i="10"/>
  <c r="W2892" i="10" s="1"/>
  <c r="U2892" i="10"/>
  <c r="X2892" i="10" l="1"/>
  <c r="Y2892" i="10"/>
  <c r="N2893" i="10"/>
  <c r="O2893" i="10" s="1"/>
  <c r="S2893" i="10" s="1"/>
  <c r="T2893" i="10" s="1"/>
  <c r="Z2892" i="10" l="1"/>
  <c r="F2892" i="10" s="1"/>
  <c r="V2893" i="10"/>
  <c r="W2893" i="10" s="1"/>
  <c r="U2893" i="10"/>
  <c r="X2893" i="10" l="1"/>
  <c r="N2894" i="10"/>
  <c r="O2894" i="10" s="1"/>
  <c r="S2894" i="10" s="1"/>
  <c r="T2894" i="10" s="1"/>
  <c r="Y2893" i="10"/>
  <c r="Z2893" i="10" l="1"/>
  <c r="F2893" i="10" s="1"/>
  <c r="V2894" i="10"/>
  <c r="W2894" i="10" s="1"/>
  <c r="U2894" i="10"/>
  <c r="X2894" i="10" l="1"/>
  <c r="Y2894" i="10"/>
  <c r="N2895" i="10"/>
  <c r="O2895" i="10" s="1"/>
  <c r="S2895" i="10" s="1"/>
  <c r="T2895" i="10" s="1"/>
  <c r="Z2894" i="10" l="1"/>
  <c r="F2894" i="10" s="1"/>
  <c r="V2895" i="10"/>
  <c r="W2895" i="10" s="1"/>
  <c r="U2895" i="10"/>
  <c r="X2895" i="10" l="1"/>
  <c r="N2896" i="10"/>
  <c r="O2896" i="10" s="1"/>
  <c r="S2896" i="10" s="1"/>
  <c r="T2896" i="10" s="1"/>
  <c r="Y2895" i="10"/>
  <c r="Z2895" i="10" l="1"/>
  <c r="F2895" i="10" s="1"/>
  <c r="V2896" i="10"/>
  <c r="W2896" i="10" s="1"/>
  <c r="U2896" i="10"/>
  <c r="X2896" i="10" l="1"/>
  <c r="N2897" i="10"/>
  <c r="O2897" i="10" s="1"/>
  <c r="S2897" i="10" s="1"/>
  <c r="T2897" i="10" s="1"/>
  <c r="Y2896" i="10"/>
  <c r="Z2896" i="10" l="1"/>
  <c r="F2896" i="10" s="1"/>
  <c r="V2897" i="10"/>
  <c r="W2897" i="10" s="1"/>
  <c r="U2897" i="10"/>
  <c r="X2897" i="10" l="1"/>
  <c r="Y2897" i="10"/>
  <c r="N2898" i="10"/>
  <c r="O2898" i="10" s="1"/>
  <c r="S2898" i="10" s="1"/>
  <c r="T2898" i="10" s="1"/>
  <c r="Z2897" i="10" l="1"/>
  <c r="F2897" i="10" s="1"/>
  <c r="V2898" i="10"/>
  <c r="W2898" i="10" s="1"/>
  <c r="U2898" i="10"/>
  <c r="X2898" i="10" l="1"/>
  <c r="Y2898" i="10"/>
  <c r="N2899" i="10"/>
  <c r="O2899" i="10" s="1"/>
  <c r="S2899" i="10" s="1"/>
  <c r="T2899" i="10" s="1"/>
  <c r="Z2898" i="10" l="1"/>
  <c r="F2898" i="10" s="1"/>
  <c r="V2899" i="10"/>
  <c r="W2899" i="10" s="1"/>
  <c r="U2899" i="10"/>
  <c r="X2899" i="10" l="1"/>
  <c r="Y2899" i="10"/>
  <c r="N2900" i="10"/>
  <c r="O2900" i="10" s="1"/>
  <c r="S2900" i="10" s="1"/>
  <c r="T2900" i="10" s="1"/>
  <c r="Z2899" i="10" l="1"/>
  <c r="F2899" i="10" s="1"/>
  <c r="V2900" i="10"/>
  <c r="W2900" i="10" s="1"/>
  <c r="U2900" i="10"/>
  <c r="X2900" i="10" l="1"/>
  <c r="Y2900" i="10"/>
  <c r="N2901" i="10"/>
  <c r="O2901" i="10" s="1"/>
  <c r="S2901" i="10" s="1"/>
  <c r="T2901" i="10" s="1"/>
  <c r="Z2900" i="10" l="1"/>
  <c r="F2900" i="10" s="1"/>
  <c r="V2901" i="10"/>
  <c r="W2901" i="10" s="1"/>
  <c r="U2901" i="10"/>
  <c r="X2901" i="10" l="1"/>
  <c r="Y2901" i="10"/>
  <c r="N2902" i="10"/>
  <c r="O2902" i="10" s="1"/>
  <c r="S2902" i="10" s="1"/>
  <c r="T2902" i="10" s="1"/>
  <c r="Z2901" i="10" l="1"/>
  <c r="F2901" i="10" s="1"/>
  <c r="V2902" i="10"/>
  <c r="W2902" i="10" s="1"/>
  <c r="U2902" i="10"/>
  <c r="X2902" i="10" l="1"/>
  <c r="N2903" i="10"/>
  <c r="O2903" i="10" s="1"/>
  <c r="S2903" i="10" s="1"/>
  <c r="T2903" i="10" s="1"/>
  <c r="Y2902" i="10"/>
  <c r="Z2902" i="10" l="1"/>
  <c r="F2902" i="10" s="1"/>
  <c r="V2903" i="10"/>
  <c r="W2903" i="10" s="1"/>
  <c r="U2903" i="10"/>
  <c r="X2903" i="10" l="1"/>
  <c r="Y2903" i="10"/>
  <c r="N2904" i="10"/>
  <c r="O2904" i="10" s="1"/>
  <c r="S2904" i="10" s="1"/>
  <c r="T2904" i="10" s="1"/>
  <c r="Z2903" i="10" l="1"/>
  <c r="F2903" i="10" s="1"/>
  <c r="V2904" i="10"/>
  <c r="W2904" i="10" s="1"/>
  <c r="U2904" i="10"/>
  <c r="X2904" i="10" l="1"/>
  <c r="N2905" i="10"/>
  <c r="O2905" i="10" s="1"/>
  <c r="S2905" i="10" s="1"/>
  <c r="T2905" i="10" s="1"/>
  <c r="Y2904" i="10"/>
  <c r="Z2904" i="10" l="1"/>
  <c r="F2904" i="10" s="1"/>
  <c r="V2905" i="10"/>
  <c r="W2905" i="10" s="1"/>
  <c r="U2905" i="10"/>
  <c r="X2905" i="10" l="1"/>
  <c r="N2906" i="10"/>
  <c r="O2906" i="10" s="1"/>
  <c r="S2906" i="10" s="1"/>
  <c r="T2906" i="10" s="1"/>
  <c r="Y2905" i="10"/>
  <c r="Z2905" i="10" l="1"/>
  <c r="F2905" i="10" s="1"/>
  <c r="V2906" i="10"/>
  <c r="W2906" i="10" s="1"/>
  <c r="U2906" i="10"/>
  <c r="X2906" i="10" l="1"/>
  <c r="N2907" i="10"/>
  <c r="O2907" i="10" s="1"/>
  <c r="S2907" i="10" s="1"/>
  <c r="T2907" i="10" s="1"/>
  <c r="Y2906" i="10"/>
  <c r="Z2906" i="10" l="1"/>
  <c r="F2906" i="10" s="1"/>
  <c r="V2907" i="10"/>
  <c r="W2907" i="10" s="1"/>
  <c r="U2907" i="10"/>
  <c r="X2907" i="10" l="1"/>
  <c r="Y2907" i="10"/>
  <c r="N2908" i="10"/>
  <c r="O2908" i="10" s="1"/>
  <c r="S2908" i="10" s="1"/>
  <c r="T2908" i="10" s="1"/>
  <c r="Z2907" i="10" l="1"/>
  <c r="F2907" i="10" s="1"/>
  <c r="V2908" i="10"/>
  <c r="W2908" i="10" s="1"/>
  <c r="U2908" i="10"/>
  <c r="X2908" i="10" l="1"/>
  <c r="Y2908" i="10"/>
  <c r="N2909" i="10"/>
  <c r="O2909" i="10" s="1"/>
  <c r="S2909" i="10" s="1"/>
  <c r="T2909" i="10" s="1"/>
  <c r="Z2908" i="10" l="1"/>
  <c r="F2908" i="10" s="1"/>
  <c r="V2909" i="10"/>
  <c r="W2909" i="10" s="1"/>
  <c r="U2909" i="10"/>
  <c r="X2909" i="10" l="1"/>
  <c r="Y2909" i="10"/>
  <c r="N2910" i="10"/>
  <c r="O2910" i="10" s="1"/>
  <c r="S2910" i="10" s="1"/>
  <c r="T2910" i="10" s="1"/>
  <c r="Z2909" i="10" l="1"/>
  <c r="F2909" i="10" s="1"/>
  <c r="V2910" i="10"/>
  <c r="W2910" i="10" s="1"/>
  <c r="U2910" i="10"/>
  <c r="X2910" i="10" l="1"/>
  <c r="Y2910" i="10"/>
  <c r="N2911" i="10"/>
  <c r="O2911" i="10" s="1"/>
  <c r="S2911" i="10" s="1"/>
  <c r="T2911" i="10" s="1"/>
  <c r="Z2910" i="10" l="1"/>
  <c r="F2910" i="10" s="1"/>
  <c r="V2911" i="10"/>
  <c r="W2911" i="10" s="1"/>
  <c r="U2911" i="10"/>
  <c r="X2911" i="10" l="1"/>
  <c r="Y2911" i="10"/>
  <c r="N2912" i="10"/>
  <c r="O2912" i="10" s="1"/>
  <c r="S2912" i="10" s="1"/>
  <c r="T2912" i="10" s="1"/>
  <c r="Z2911" i="10" l="1"/>
  <c r="F2911" i="10" s="1"/>
  <c r="V2912" i="10"/>
  <c r="W2912" i="10" s="1"/>
  <c r="U2912" i="10"/>
  <c r="X2912" i="10" l="1"/>
  <c r="N2913" i="10"/>
  <c r="O2913" i="10" s="1"/>
  <c r="S2913" i="10" s="1"/>
  <c r="T2913" i="10" s="1"/>
  <c r="Y2912" i="10"/>
  <c r="Z2912" i="10" l="1"/>
  <c r="F2912" i="10" s="1"/>
  <c r="V2913" i="10"/>
  <c r="W2913" i="10" s="1"/>
  <c r="U2913" i="10"/>
  <c r="X2913" i="10" l="1"/>
  <c r="Y2913" i="10"/>
  <c r="N2914" i="10"/>
  <c r="O2914" i="10" s="1"/>
  <c r="S2914" i="10" s="1"/>
  <c r="T2914" i="10" s="1"/>
  <c r="Z2913" i="10" l="1"/>
  <c r="F2913" i="10" s="1"/>
  <c r="V2914" i="10"/>
  <c r="W2914" i="10" s="1"/>
  <c r="U2914" i="10"/>
  <c r="X2914" i="10" l="1"/>
  <c r="N2915" i="10"/>
  <c r="O2915" i="10" s="1"/>
  <c r="S2915" i="10" s="1"/>
  <c r="T2915" i="10" s="1"/>
  <c r="Y2914" i="10"/>
  <c r="Z2914" i="10" l="1"/>
  <c r="F2914" i="10" s="1"/>
  <c r="V2915" i="10"/>
  <c r="W2915" i="10" s="1"/>
  <c r="U2915" i="10"/>
  <c r="X2915" i="10" l="1"/>
  <c r="Y2915" i="10"/>
  <c r="N2916" i="10"/>
  <c r="O2916" i="10" s="1"/>
  <c r="S2916" i="10" s="1"/>
  <c r="T2916" i="10" s="1"/>
  <c r="Z2915" i="10" l="1"/>
  <c r="F2915" i="10" s="1"/>
  <c r="V2916" i="10"/>
  <c r="W2916" i="10" s="1"/>
  <c r="U2916" i="10"/>
  <c r="X2916" i="10" l="1"/>
  <c r="Y2916" i="10"/>
  <c r="N2917" i="10"/>
  <c r="O2917" i="10" s="1"/>
  <c r="S2917" i="10" s="1"/>
  <c r="T2917" i="10" s="1"/>
  <c r="Z2916" i="10" l="1"/>
  <c r="F2916" i="10" s="1"/>
  <c r="V2917" i="10"/>
  <c r="W2917" i="10" s="1"/>
  <c r="U2917" i="10"/>
  <c r="X2917" i="10" l="1"/>
  <c r="N2918" i="10"/>
  <c r="O2918" i="10" s="1"/>
  <c r="S2918" i="10" s="1"/>
  <c r="T2918" i="10" s="1"/>
  <c r="Y2917" i="10"/>
  <c r="Z2917" i="10" l="1"/>
  <c r="F2917" i="10" s="1"/>
  <c r="V2918" i="10"/>
  <c r="W2918" i="10" s="1"/>
  <c r="U2918" i="10"/>
  <c r="X2918" i="10" l="1"/>
  <c r="Y2918" i="10"/>
  <c r="N2919" i="10"/>
  <c r="O2919" i="10" s="1"/>
  <c r="S2919" i="10" s="1"/>
  <c r="T2919" i="10" s="1"/>
  <c r="Z2918" i="10" l="1"/>
  <c r="F2918" i="10" s="1"/>
  <c r="V2919" i="10"/>
  <c r="W2919" i="10" s="1"/>
  <c r="U2919" i="10"/>
  <c r="X2919" i="10" l="1"/>
  <c r="N2920" i="10"/>
  <c r="O2920" i="10" s="1"/>
  <c r="S2920" i="10" s="1"/>
  <c r="T2920" i="10" s="1"/>
  <c r="Y2919" i="10"/>
  <c r="Z2919" i="10" l="1"/>
  <c r="F2919" i="10" s="1"/>
  <c r="V2920" i="10"/>
  <c r="W2920" i="10" s="1"/>
  <c r="U2920" i="10"/>
  <c r="X2920" i="10" l="1"/>
  <c r="N2921" i="10"/>
  <c r="O2921" i="10" s="1"/>
  <c r="S2921" i="10" s="1"/>
  <c r="T2921" i="10" s="1"/>
  <c r="Y2920" i="10"/>
  <c r="Z2920" i="10" l="1"/>
  <c r="F2920" i="10" s="1"/>
  <c r="V2921" i="10"/>
  <c r="W2921" i="10" s="1"/>
  <c r="U2921" i="10"/>
  <c r="X2921" i="10" l="1"/>
  <c r="Y2921" i="10"/>
  <c r="N2922" i="10"/>
  <c r="O2922" i="10" s="1"/>
  <c r="S2922" i="10" s="1"/>
  <c r="T2922" i="10" s="1"/>
  <c r="Z2921" i="10" l="1"/>
  <c r="F2921" i="10" s="1"/>
  <c r="V2922" i="10"/>
  <c r="W2922" i="10" s="1"/>
  <c r="U2922" i="10"/>
  <c r="X2922" i="10" l="1"/>
  <c r="Y2922" i="10"/>
  <c r="N2923" i="10"/>
  <c r="O2923" i="10" s="1"/>
  <c r="S2923" i="10" s="1"/>
  <c r="T2923" i="10" s="1"/>
  <c r="Z2922" i="10" l="1"/>
  <c r="F2922" i="10" s="1"/>
  <c r="V2923" i="10"/>
  <c r="W2923" i="10" s="1"/>
  <c r="U2923" i="10"/>
  <c r="X2923" i="10" l="1"/>
  <c r="N2924" i="10"/>
  <c r="O2924" i="10" s="1"/>
  <c r="S2924" i="10" s="1"/>
  <c r="T2924" i="10" s="1"/>
  <c r="Y2923" i="10"/>
  <c r="Z2923" i="10" l="1"/>
  <c r="F2923" i="10" s="1"/>
  <c r="V2924" i="10"/>
  <c r="W2924" i="10" s="1"/>
  <c r="U2924" i="10"/>
  <c r="X2924" i="10" l="1"/>
  <c r="Y2924" i="10"/>
  <c r="N2925" i="10"/>
  <c r="O2925" i="10" s="1"/>
  <c r="S2925" i="10" s="1"/>
  <c r="T2925" i="10" s="1"/>
  <c r="Z2924" i="10" l="1"/>
  <c r="F2924" i="10" s="1"/>
  <c r="V2925" i="10"/>
  <c r="W2925" i="10" s="1"/>
  <c r="U2925" i="10"/>
  <c r="X2925" i="10" l="1"/>
  <c r="Y2925" i="10"/>
  <c r="N2926" i="10"/>
  <c r="O2926" i="10" s="1"/>
  <c r="S2926" i="10" s="1"/>
  <c r="T2926" i="10" s="1"/>
  <c r="Z2925" i="10" l="1"/>
  <c r="F2925" i="10" s="1"/>
  <c r="V2926" i="10"/>
  <c r="W2926" i="10" s="1"/>
  <c r="U2926" i="10"/>
  <c r="X2926" i="10" l="1"/>
  <c r="N2927" i="10"/>
  <c r="O2927" i="10" s="1"/>
  <c r="S2927" i="10" s="1"/>
  <c r="T2927" i="10" s="1"/>
  <c r="Y2926" i="10"/>
  <c r="Z2926" i="10" l="1"/>
  <c r="F2926" i="10" s="1"/>
  <c r="V2927" i="10"/>
  <c r="W2927" i="10" s="1"/>
  <c r="U2927" i="10"/>
  <c r="X2927" i="10" l="1"/>
  <c r="Y2927" i="10"/>
  <c r="N2928" i="10"/>
  <c r="O2928" i="10" s="1"/>
  <c r="S2928" i="10" s="1"/>
  <c r="T2928" i="10" s="1"/>
  <c r="Z2927" i="10" l="1"/>
  <c r="F2927" i="10" s="1"/>
  <c r="V2928" i="10"/>
  <c r="W2928" i="10" s="1"/>
  <c r="U2928" i="10"/>
  <c r="X2928" i="10" l="1"/>
  <c r="Y2928" i="10"/>
  <c r="N2929" i="10"/>
  <c r="O2929" i="10" s="1"/>
  <c r="S2929" i="10" s="1"/>
  <c r="T2929" i="10" s="1"/>
  <c r="Z2928" i="10" l="1"/>
  <c r="F2928" i="10" s="1"/>
  <c r="V2929" i="10"/>
  <c r="W2929" i="10" s="1"/>
  <c r="U2929" i="10"/>
  <c r="X2929" i="10" l="1"/>
  <c r="Y2929" i="10"/>
  <c r="N2930" i="10"/>
  <c r="O2930" i="10" s="1"/>
  <c r="S2930" i="10" s="1"/>
  <c r="T2930" i="10" s="1"/>
  <c r="Z2929" i="10" l="1"/>
  <c r="F2929" i="10" s="1"/>
  <c r="V2930" i="10"/>
  <c r="W2930" i="10" s="1"/>
  <c r="U2930" i="10"/>
  <c r="X2930" i="10" l="1"/>
  <c r="Y2930" i="10"/>
  <c r="N2931" i="10"/>
  <c r="O2931" i="10" s="1"/>
  <c r="S2931" i="10" s="1"/>
  <c r="T2931" i="10" s="1"/>
  <c r="Z2930" i="10" l="1"/>
  <c r="F2930" i="10" s="1"/>
  <c r="V2931" i="10"/>
  <c r="W2931" i="10" s="1"/>
  <c r="U2931" i="10"/>
  <c r="X2931" i="10" l="1"/>
  <c r="Y2931" i="10"/>
  <c r="N2932" i="10"/>
  <c r="O2932" i="10" s="1"/>
  <c r="S2932" i="10" s="1"/>
  <c r="T2932" i="10" s="1"/>
  <c r="Z2931" i="10" l="1"/>
  <c r="F2931" i="10" s="1"/>
  <c r="V2932" i="10"/>
  <c r="W2932" i="10" s="1"/>
  <c r="U2932" i="10"/>
  <c r="X2932" i="10" l="1"/>
  <c r="N2933" i="10"/>
  <c r="O2933" i="10" s="1"/>
  <c r="S2933" i="10" s="1"/>
  <c r="T2933" i="10" s="1"/>
  <c r="Y2932" i="10"/>
  <c r="Z2932" i="10" l="1"/>
  <c r="F2932" i="10" s="1"/>
  <c r="V2933" i="10"/>
  <c r="W2933" i="10" s="1"/>
  <c r="U2933" i="10"/>
  <c r="X2933" i="10" l="1"/>
  <c r="N2934" i="10"/>
  <c r="O2934" i="10" s="1"/>
  <c r="S2934" i="10" s="1"/>
  <c r="T2934" i="10" s="1"/>
  <c r="Y2933" i="10"/>
  <c r="Z2933" i="10" l="1"/>
  <c r="F2933" i="10" s="1"/>
  <c r="V2934" i="10"/>
  <c r="W2934" i="10" s="1"/>
  <c r="U2934" i="10"/>
  <c r="X2934" i="10" l="1"/>
  <c r="Y2934" i="10"/>
  <c r="N2935" i="10"/>
  <c r="O2935" i="10" s="1"/>
  <c r="S2935" i="10" s="1"/>
  <c r="T2935" i="10" s="1"/>
  <c r="Z2934" i="10" l="1"/>
  <c r="F2934" i="10" s="1"/>
  <c r="V2935" i="10"/>
  <c r="W2935" i="10" s="1"/>
  <c r="U2935" i="10"/>
  <c r="X2935" i="10" l="1"/>
  <c r="Y2935" i="10"/>
  <c r="N2936" i="10"/>
  <c r="O2936" i="10" s="1"/>
  <c r="S2936" i="10" s="1"/>
  <c r="T2936" i="10" s="1"/>
  <c r="Z2935" i="10" l="1"/>
  <c r="F2935" i="10" s="1"/>
  <c r="V2936" i="10"/>
  <c r="W2936" i="10" s="1"/>
  <c r="U2936" i="10"/>
  <c r="X2936" i="10" l="1"/>
  <c r="Y2936" i="10"/>
  <c r="N2937" i="10"/>
  <c r="O2937" i="10" s="1"/>
  <c r="S2937" i="10" s="1"/>
  <c r="T2937" i="10" s="1"/>
  <c r="Z2936" i="10" l="1"/>
  <c r="F2936" i="10" s="1"/>
  <c r="V2937" i="10"/>
  <c r="W2937" i="10" s="1"/>
  <c r="U2937" i="10"/>
  <c r="X2937" i="10" l="1"/>
  <c r="N2938" i="10"/>
  <c r="O2938" i="10" s="1"/>
  <c r="S2938" i="10" s="1"/>
  <c r="T2938" i="10" s="1"/>
  <c r="Y2937" i="10"/>
  <c r="Z2937" i="10" l="1"/>
  <c r="F2937" i="10" s="1"/>
  <c r="V2938" i="10"/>
  <c r="W2938" i="10" s="1"/>
  <c r="U2938" i="10"/>
  <c r="X2938" i="10" l="1"/>
  <c r="N2939" i="10"/>
  <c r="O2939" i="10" s="1"/>
  <c r="S2939" i="10" s="1"/>
  <c r="T2939" i="10" s="1"/>
  <c r="Y2938" i="10"/>
  <c r="Z2938" i="10" l="1"/>
  <c r="F2938" i="10" s="1"/>
  <c r="V2939" i="10"/>
  <c r="W2939" i="10" s="1"/>
  <c r="U2939" i="10"/>
  <c r="X2939" i="10" l="1"/>
  <c r="Y2939" i="10"/>
  <c r="N2940" i="10"/>
  <c r="O2940" i="10" s="1"/>
  <c r="S2940" i="10" s="1"/>
  <c r="T2940" i="10" s="1"/>
  <c r="Z2939" i="10" l="1"/>
  <c r="F2939" i="10" s="1"/>
  <c r="V2940" i="10"/>
  <c r="W2940" i="10" s="1"/>
  <c r="U2940" i="10"/>
  <c r="X2940" i="10" l="1"/>
  <c r="Y2940" i="10"/>
  <c r="N2941" i="10"/>
  <c r="O2941" i="10" s="1"/>
  <c r="S2941" i="10" s="1"/>
  <c r="T2941" i="10" s="1"/>
  <c r="Z2940" i="10" l="1"/>
  <c r="F2940" i="10" s="1"/>
  <c r="V2941" i="10"/>
  <c r="W2941" i="10" s="1"/>
  <c r="U2941" i="10"/>
  <c r="X2941" i="10" l="1"/>
  <c r="Y2941" i="10"/>
  <c r="N2942" i="10"/>
  <c r="O2942" i="10" s="1"/>
  <c r="S2942" i="10" s="1"/>
  <c r="T2942" i="10" s="1"/>
  <c r="Z2941" i="10" l="1"/>
  <c r="F2941" i="10" s="1"/>
  <c r="V2942" i="10"/>
  <c r="W2942" i="10" s="1"/>
  <c r="U2942" i="10"/>
  <c r="X2942" i="10" l="1"/>
  <c r="Y2942" i="10"/>
  <c r="N2943" i="10"/>
  <c r="O2943" i="10" s="1"/>
  <c r="S2943" i="10" s="1"/>
  <c r="T2943" i="10" s="1"/>
  <c r="Z2942" i="10" l="1"/>
  <c r="F2942" i="10" s="1"/>
  <c r="V2943" i="10"/>
  <c r="W2943" i="10" s="1"/>
  <c r="U2943" i="10"/>
  <c r="X2943" i="10" l="1"/>
  <c r="Y2943" i="10"/>
  <c r="N2944" i="10"/>
  <c r="O2944" i="10" s="1"/>
  <c r="S2944" i="10" s="1"/>
  <c r="T2944" i="10" s="1"/>
  <c r="Z2943" i="10" l="1"/>
  <c r="F2943" i="10" s="1"/>
  <c r="V2944" i="10"/>
  <c r="W2944" i="10" s="1"/>
  <c r="U2944" i="10"/>
  <c r="X2944" i="10" l="1"/>
  <c r="N2945" i="10"/>
  <c r="O2945" i="10" s="1"/>
  <c r="S2945" i="10" s="1"/>
  <c r="T2945" i="10" s="1"/>
  <c r="Y2944" i="10"/>
  <c r="Z2944" i="10" l="1"/>
  <c r="F2944" i="10" s="1"/>
  <c r="V2945" i="10"/>
  <c r="W2945" i="10" s="1"/>
  <c r="U2945" i="10"/>
  <c r="X2945" i="10" l="1"/>
  <c r="Y2945" i="10"/>
  <c r="N2946" i="10"/>
  <c r="O2946" i="10" s="1"/>
  <c r="S2946" i="10" s="1"/>
  <c r="T2946" i="10" s="1"/>
  <c r="Z2945" i="10" l="1"/>
  <c r="F2945" i="10" s="1"/>
  <c r="V2946" i="10"/>
  <c r="W2946" i="10" s="1"/>
  <c r="U2946" i="10"/>
  <c r="X2946" i="10" l="1"/>
  <c r="N2947" i="10"/>
  <c r="O2947" i="10" s="1"/>
  <c r="S2947" i="10" s="1"/>
  <c r="T2947" i="10" s="1"/>
  <c r="Y2946" i="10"/>
  <c r="Z2946" i="10" l="1"/>
  <c r="F2946" i="10" s="1"/>
  <c r="V2947" i="10"/>
  <c r="W2947" i="10" s="1"/>
  <c r="U2947" i="10"/>
  <c r="X2947" i="10" l="1"/>
  <c r="N2948" i="10"/>
  <c r="O2948" i="10" s="1"/>
  <c r="S2948" i="10" s="1"/>
  <c r="T2948" i="10" s="1"/>
  <c r="Y2947" i="10"/>
  <c r="Z2947" i="10" l="1"/>
  <c r="F2947" i="10" s="1"/>
  <c r="V2948" i="10"/>
  <c r="W2948" i="10" s="1"/>
  <c r="U2948" i="10"/>
  <c r="X2948" i="10" l="1"/>
  <c r="N2949" i="10"/>
  <c r="O2949" i="10" s="1"/>
  <c r="S2949" i="10" s="1"/>
  <c r="T2949" i="10" s="1"/>
  <c r="Y2948" i="10"/>
  <c r="Z2948" i="10" l="1"/>
  <c r="F2948" i="10" s="1"/>
  <c r="V2949" i="10"/>
  <c r="W2949" i="10" s="1"/>
  <c r="U2949" i="10"/>
  <c r="X2949" i="10" l="1"/>
  <c r="Y2949" i="10"/>
  <c r="N2950" i="10"/>
  <c r="O2950" i="10" s="1"/>
  <c r="S2950" i="10" s="1"/>
  <c r="T2950" i="10" s="1"/>
  <c r="Z2949" i="10" l="1"/>
  <c r="F2949" i="10" s="1"/>
  <c r="V2950" i="10"/>
  <c r="W2950" i="10" s="1"/>
  <c r="U2950" i="10"/>
  <c r="X2950" i="10" l="1"/>
  <c r="N2951" i="10"/>
  <c r="O2951" i="10" s="1"/>
  <c r="S2951" i="10" s="1"/>
  <c r="T2951" i="10" s="1"/>
  <c r="Y2950" i="10"/>
  <c r="Z2950" i="10" l="1"/>
  <c r="F2950" i="10" s="1"/>
  <c r="V2951" i="10"/>
  <c r="W2951" i="10" s="1"/>
  <c r="U2951" i="10"/>
  <c r="X2951" i="10" l="1"/>
  <c r="N2952" i="10"/>
  <c r="O2952" i="10" s="1"/>
  <c r="S2952" i="10" s="1"/>
  <c r="T2952" i="10" s="1"/>
  <c r="Y2951" i="10"/>
  <c r="Z2951" i="10" l="1"/>
  <c r="F2951" i="10" s="1"/>
  <c r="V2952" i="10"/>
  <c r="W2952" i="10" s="1"/>
  <c r="U2952" i="10"/>
  <c r="X2952" i="10" l="1"/>
  <c r="N2953" i="10"/>
  <c r="O2953" i="10" s="1"/>
  <c r="S2953" i="10" s="1"/>
  <c r="T2953" i="10" s="1"/>
  <c r="Y2952" i="10"/>
  <c r="Z2952" i="10" l="1"/>
  <c r="F2952" i="10" s="1"/>
  <c r="V2953" i="10"/>
  <c r="W2953" i="10" s="1"/>
  <c r="U2953" i="10"/>
  <c r="X2953" i="10" l="1"/>
  <c r="Y2953" i="10"/>
  <c r="N2954" i="10"/>
  <c r="O2954" i="10" s="1"/>
  <c r="S2954" i="10" s="1"/>
  <c r="T2954" i="10" s="1"/>
  <c r="Z2953" i="10" l="1"/>
  <c r="F2953" i="10" s="1"/>
  <c r="V2954" i="10"/>
  <c r="W2954" i="10" s="1"/>
  <c r="U2954" i="10"/>
  <c r="X2954" i="10" l="1"/>
  <c r="N2955" i="10"/>
  <c r="O2955" i="10" s="1"/>
  <c r="S2955" i="10" s="1"/>
  <c r="T2955" i="10" s="1"/>
  <c r="Y2954" i="10"/>
  <c r="Z2954" i="10" l="1"/>
  <c r="F2954" i="10" s="1"/>
  <c r="V2955" i="10"/>
  <c r="W2955" i="10" s="1"/>
  <c r="U2955" i="10"/>
  <c r="X2955" i="10" l="1"/>
  <c r="N2956" i="10"/>
  <c r="O2956" i="10" s="1"/>
  <c r="S2956" i="10" s="1"/>
  <c r="T2956" i="10" s="1"/>
  <c r="Y2955" i="10"/>
  <c r="Z2955" i="10" l="1"/>
  <c r="F2955" i="10" s="1"/>
  <c r="V2956" i="10"/>
  <c r="W2956" i="10" s="1"/>
  <c r="U2956" i="10"/>
  <c r="X2956" i="10" l="1"/>
  <c r="Y2956" i="10"/>
  <c r="N2957" i="10"/>
  <c r="O2957" i="10" s="1"/>
  <c r="S2957" i="10" s="1"/>
  <c r="T2957" i="10" s="1"/>
  <c r="Z2956" i="10" l="1"/>
  <c r="F2956" i="10" s="1"/>
  <c r="V2957" i="10"/>
  <c r="W2957" i="10" s="1"/>
  <c r="U2957" i="10"/>
  <c r="X2957" i="10" l="1"/>
  <c r="Y2957" i="10"/>
  <c r="N2958" i="10"/>
  <c r="O2958" i="10" s="1"/>
  <c r="S2958" i="10" s="1"/>
  <c r="T2958" i="10" s="1"/>
  <c r="Z2957" i="10" l="1"/>
  <c r="F2957" i="10" s="1"/>
  <c r="V2958" i="10"/>
  <c r="W2958" i="10" s="1"/>
  <c r="U2958" i="10"/>
  <c r="X2958" i="10" l="1"/>
  <c r="Y2958" i="10"/>
  <c r="N2959" i="10"/>
  <c r="O2959" i="10" s="1"/>
  <c r="S2959" i="10" s="1"/>
  <c r="T2959" i="10" s="1"/>
  <c r="Z2958" i="10" l="1"/>
  <c r="F2958" i="10" s="1"/>
  <c r="V2959" i="10"/>
  <c r="W2959" i="10" s="1"/>
  <c r="U2959" i="10"/>
  <c r="X2959" i="10" l="1"/>
  <c r="Y2959" i="10"/>
  <c r="N2960" i="10"/>
  <c r="O2960" i="10" s="1"/>
  <c r="S2960" i="10" s="1"/>
  <c r="T2960" i="10" s="1"/>
  <c r="Z2959" i="10" l="1"/>
  <c r="F2959" i="10" s="1"/>
  <c r="V2960" i="10"/>
  <c r="W2960" i="10" s="1"/>
  <c r="U2960" i="10"/>
  <c r="X2960" i="10" l="1"/>
  <c r="Y2960" i="10"/>
  <c r="N2961" i="10"/>
  <c r="O2961" i="10" s="1"/>
  <c r="S2961" i="10" s="1"/>
  <c r="T2961" i="10" s="1"/>
  <c r="Z2960" i="10" l="1"/>
  <c r="F2960" i="10" s="1"/>
  <c r="V2961" i="10"/>
  <c r="W2961" i="10" s="1"/>
  <c r="U2961" i="10"/>
  <c r="X2961" i="10" l="1"/>
  <c r="Y2961" i="10"/>
  <c r="N2962" i="10"/>
  <c r="O2962" i="10" s="1"/>
  <c r="S2962" i="10" s="1"/>
  <c r="T2962" i="10" s="1"/>
  <c r="Z2961" i="10" l="1"/>
  <c r="F2961" i="10" s="1"/>
  <c r="V2962" i="10"/>
  <c r="W2962" i="10" s="1"/>
  <c r="U2962" i="10"/>
  <c r="X2962" i="10" l="1"/>
  <c r="Y2962" i="10"/>
  <c r="N2963" i="10"/>
  <c r="O2963" i="10" s="1"/>
  <c r="S2963" i="10" s="1"/>
  <c r="T2963" i="10" s="1"/>
  <c r="Z2962" i="10" l="1"/>
  <c r="F2962" i="10" s="1"/>
  <c r="V2963" i="10"/>
  <c r="W2963" i="10" s="1"/>
  <c r="U2963" i="10"/>
  <c r="X2963" i="10" l="1"/>
  <c r="Y2963" i="10"/>
  <c r="N2964" i="10"/>
  <c r="O2964" i="10" s="1"/>
  <c r="S2964" i="10" s="1"/>
  <c r="T2964" i="10" s="1"/>
  <c r="Z2963" i="10" l="1"/>
  <c r="F2963" i="10" s="1"/>
  <c r="V2964" i="10"/>
  <c r="W2964" i="10" s="1"/>
  <c r="U2964" i="10"/>
  <c r="X2964" i="10" l="1"/>
  <c r="Y2964" i="10"/>
  <c r="N2965" i="10"/>
  <c r="O2965" i="10" s="1"/>
  <c r="S2965" i="10" s="1"/>
  <c r="T2965" i="10" s="1"/>
  <c r="Z2964" i="10" l="1"/>
  <c r="F2964" i="10" s="1"/>
  <c r="V2965" i="10"/>
  <c r="W2965" i="10" s="1"/>
  <c r="U2965" i="10"/>
  <c r="X2965" i="10" l="1"/>
  <c r="N2966" i="10"/>
  <c r="O2966" i="10" s="1"/>
  <c r="S2966" i="10" s="1"/>
  <c r="T2966" i="10" s="1"/>
  <c r="Y2965" i="10"/>
  <c r="Z2965" i="10" l="1"/>
  <c r="F2965" i="10" s="1"/>
  <c r="V2966" i="10"/>
  <c r="W2966" i="10" s="1"/>
  <c r="U2966" i="10"/>
  <c r="X2966" i="10" l="1"/>
  <c r="Y2966" i="10"/>
  <c r="N2967" i="10"/>
  <c r="O2967" i="10" s="1"/>
  <c r="S2967" i="10" s="1"/>
  <c r="T2967" i="10" s="1"/>
  <c r="Z2966" i="10" l="1"/>
  <c r="F2966" i="10" s="1"/>
  <c r="V2967" i="10"/>
  <c r="W2967" i="10" s="1"/>
  <c r="U2967" i="10"/>
  <c r="X2967" i="10" l="1"/>
  <c r="N2968" i="10"/>
  <c r="O2968" i="10" s="1"/>
  <c r="S2968" i="10" s="1"/>
  <c r="T2968" i="10" s="1"/>
  <c r="Y2967" i="10"/>
  <c r="Z2967" i="10" l="1"/>
  <c r="F2967" i="10" s="1"/>
  <c r="V2968" i="10"/>
  <c r="W2968" i="10" s="1"/>
  <c r="U2968" i="10"/>
  <c r="X2968" i="10" l="1"/>
  <c r="N2969" i="10"/>
  <c r="O2969" i="10" s="1"/>
  <c r="S2969" i="10" s="1"/>
  <c r="T2969" i="10" s="1"/>
  <c r="Y2968" i="10"/>
  <c r="Z2968" i="10" l="1"/>
  <c r="F2968" i="10" s="1"/>
  <c r="V2969" i="10"/>
  <c r="W2969" i="10" s="1"/>
  <c r="U2969" i="10"/>
  <c r="X2969" i="10" l="1"/>
  <c r="N2970" i="10"/>
  <c r="O2970" i="10" s="1"/>
  <c r="S2970" i="10" s="1"/>
  <c r="T2970" i="10" s="1"/>
  <c r="Y2969" i="10"/>
  <c r="Z2969" i="10" l="1"/>
  <c r="F2969" i="10" s="1"/>
  <c r="V2970" i="10"/>
  <c r="W2970" i="10" s="1"/>
  <c r="U2970" i="10"/>
  <c r="X2970" i="10" l="1"/>
  <c r="Y2970" i="10"/>
  <c r="N2971" i="10"/>
  <c r="O2971" i="10" s="1"/>
  <c r="S2971" i="10" s="1"/>
  <c r="T2971" i="10" s="1"/>
  <c r="Z2970" i="10" l="1"/>
  <c r="F2970" i="10" s="1"/>
  <c r="V2971" i="10"/>
  <c r="W2971" i="10" s="1"/>
  <c r="U2971" i="10"/>
  <c r="X2971" i="10" l="1"/>
  <c r="N2972" i="10"/>
  <c r="O2972" i="10" s="1"/>
  <c r="S2972" i="10" s="1"/>
  <c r="T2972" i="10" s="1"/>
  <c r="Y2971" i="10"/>
  <c r="Z2971" i="10" l="1"/>
  <c r="F2971" i="10" s="1"/>
  <c r="V2972" i="10"/>
  <c r="W2972" i="10" s="1"/>
  <c r="U2972" i="10"/>
  <c r="X2972" i="10" l="1"/>
  <c r="Y2972" i="10"/>
  <c r="N2973" i="10"/>
  <c r="O2973" i="10" s="1"/>
  <c r="S2973" i="10" s="1"/>
  <c r="T2973" i="10" s="1"/>
  <c r="Z2972" i="10" l="1"/>
  <c r="F2972" i="10" s="1"/>
  <c r="V2973" i="10"/>
  <c r="W2973" i="10" s="1"/>
  <c r="U2973" i="10"/>
  <c r="X2973" i="10" l="1"/>
  <c r="N2974" i="10"/>
  <c r="O2974" i="10" s="1"/>
  <c r="S2974" i="10" s="1"/>
  <c r="T2974" i="10" s="1"/>
  <c r="Y2973" i="10"/>
  <c r="Z2973" i="10" l="1"/>
  <c r="F2973" i="10" s="1"/>
  <c r="V2974" i="10"/>
  <c r="W2974" i="10" s="1"/>
  <c r="U2974" i="10"/>
  <c r="X2974" i="10" l="1"/>
  <c r="Y2974" i="10"/>
  <c r="N2975" i="10"/>
  <c r="O2975" i="10" s="1"/>
  <c r="S2975" i="10" s="1"/>
  <c r="T2975" i="10" s="1"/>
  <c r="Z2974" i="10" l="1"/>
  <c r="F2974" i="10" s="1"/>
  <c r="V2975" i="10"/>
  <c r="W2975" i="10" s="1"/>
  <c r="U2975" i="10"/>
  <c r="X2975" i="10" l="1"/>
  <c r="Y2975" i="10"/>
  <c r="N2976" i="10"/>
  <c r="O2976" i="10" s="1"/>
  <c r="S2976" i="10" s="1"/>
  <c r="T2976" i="10" s="1"/>
  <c r="Z2975" i="10" l="1"/>
  <c r="F2975" i="10" s="1"/>
  <c r="V2976" i="10"/>
  <c r="W2976" i="10" s="1"/>
  <c r="U2976" i="10"/>
  <c r="X2976" i="10" l="1"/>
  <c r="N2977" i="10"/>
  <c r="O2977" i="10" s="1"/>
  <c r="S2977" i="10" s="1"/>
  <c r="T2977" i="10" s="1"/>
  <c r="Y2976" i="10"/>
  <c r="Z2976" i="10" l="1"/>
  <c r="F2976" i="10" s="1"/>
  <c r="V2977" i="10"/>
  <c r="W2977" i="10" s="1"/>
  <c r="U2977" i="10"/>
  <c r="X2977" i="10" l="1"/>
  <c r="Y2977" i="10"/>
  <c r="N2978" i="10"/>
  <c r="O2978" i="10" s="1"/>
  <c r="S2978" i="10" s="1"/>
  <c r="T2978" i="10" s="1"/>
  <c r="Z2977" i="10" l="1"/>
  <c r="F2977" i="10" s="1"/>
  <c r="V2978" i="10"/>
  <c r="W2978" i="10" s="1"/>
  <c r="U2978" i="10"/>
  <c r="X2978" i="10" l="1"/>
  <c r="Y2978" i="10"/>
  <c r="N2979" i="10"/>
  <c r="O2979" i="10" s="1"/>
  <c r="S2979" i="10" s="1"/>
  <c r="T2979" i="10" s="1"/>
  <c r="Z2978" i="10" l="1"/>
  <c r="F2978" i="10" s="1"/>
  <c r="V2979" i="10"/>
  <c r="W2979" i="10" s="1"/>
  <c r="U2979" i="10"/>
  <c r="X2979" i="10" l="1"/>
  <c r="Y2979" i="10"/>
  <c r="N2980" i="10"/>
  <c r="O2980" i="10" s="1"/>
  <c r="S2980" i="10" s="1"/>
  <c r="T2980" i="10" s="1"/>
  <c r="Z2979" i="10" l="1"/>
  <c r="F2979" i="10" s="1"/>
  <c r="V2980" i="10"/>
  <c r="W2980" i="10" s="1"/>
  <c r="U2980" i="10"/>
  <c r="X2980" i="10" l="1"/>
  <c r="Y2980" i="10"/>
  <c r="N2981" i="10"/>
  <c r="O2981" i="10" s="1"/>
  <c r="S2981" i="10" s="1"/>
  <c r="T2981" i="10" s="1"/>
  <c r="Z2980" i="10" l="1"/>
  <c r="F2980" i="10" s="1"/>
  <c r="V2981" i="10"/>
  <c r="W2981" i="10" s="1"/>
  <c r="U2981" i="10"/>
  <c r="X2981" i="10" l="1"/>
  <c r="N2982" i="10"/>
  <c r="O2982" i="10" s="1"/>
  <c r="S2982" i="10" s="1"/>
  <c r="T2982" i="10" s="1"/>
  <c r="Y2981" i="10"/>
  <c r="Z2981" i="10" l="1"/>
  <c r="F2981" i="10" s="1"/>
  <c r="V2982" i="10"/>
  <c r="W2982" i="10" s="1"/>
  <c r="U2982" i="10"/>
  <c r="X2982" i="10" l="1"/>
  <c r="N2983" i="10"/>
  <c r="O2983" i="10" s="1"/>
  <c r="S2983" i="10" s="1"/>
  <c r="T2983" i="10" s="1"/>
  <c r="Y2982" i="10"/>
  <c r="Z2982" i="10" l="1"/>
  <c r="F2982" i="10" s="1"/>
  <c r="V2983" i="10"/>
  <c r="W2983" i="10" s="1"/>
  <c r="U2983" i="10"/>
  <c r="X2983" i="10" l="1"/>
  <c r="N2984" i="10"/>
  <c r="O2984" i="10" s="1"/>
  <c r="S2984" i="10" s="1"/>
  <c r="T2984" i="10" s="1"/>
  <c r="Y2983" i="10"/>
  <c r="Z2983" i="10" l="1"/>
  <c r="F2983" i="10" s="1"/>
  <c r="V2984" i="10"/>
  <c r="W2984" i="10" s="1"/>
  <c r="U2984" i="10"/>
  <c r="X2984" i="10" l="1"/>
  <c r="N2985" i="10"/>
  <c r="O2985" i="10" s="1"/>
  <c r="S2985" i="10" s="1"/>
  <c r="T2985" i="10" s="1"/>
  <c r="Y2984" i="10"/>
  <c r="Z2984" i="10" l="1"/>
  <c r="F2984" i="10" s="1"/>
  <c r="V2985" i="10"/>
  <c r="W2985" i="10" s="1"/>
  <c r="U2985" i="10"/>
  <c r="X2985" i="10" l="1"/>
  <c r="Y2985" i="10"/>
  <c r="N2986" i="10"/>
  <c r="O2986" i="10" s="1"/>
  <c r="S2986" i="10" s="1"/>
  <c r="T2986" i="10" s="1"/>
  <c r="Z2985" i="10" l="1"/>
  <c r="F2985" i="10" s="1"/>
  <c r="V2986" i="10"/>
  <c r="W2986" i="10" s="1"/>
  <c r="U2986" i="10"/>
  <c r="X2986" i="10" l="1"/>
  <c r="Y2986" i="10"/>
  <c r="N2987" i="10"/>
  <c r="O2987" i="10" s="1"/>
  <c r="S2987" i="10" s="1"/>
  <c r="T2987" i="10" s="1"/>
  <c r="Z2986" i="10" l="1"/>
  <c r="F2986" i="10" s="1"/>
  <c r="V2987" i="10"/>
  <c r="W2987" i="10" s="1"/>
  <c r="U2987" i="10"/>
  <c r="X2987" i="10" l="1"/>
  <c r="N2988" i="10"/>
  <c r="O2988" i="10" s="1"/>
  <c r="S2988" i="10" s="1"/>
  <c r="T2988" i="10" s="1"/>
  <c r="Y2987" i="10"/>
  <c r="Z2987" i="10" l="1"/>
  <c r="F2987" i="10" s="1"/>
  <c r="V2988" i="10"/>
  <c r="W2988" i="10" s="1"/>
  <c r="U2988" i="10"/>
  <c r="X2988" i="10" l="1"/>
  <c r="Y2988" i="10"/>
  <c r="N2989" i="10"/>
  <c r="O2989" i="10" s="1"/>
  <c r="S2989" i="10" s="1"/>
  <c r="T2989" i="10" s="1"/>
  <c r="Z2988" i="10" l="1"/>
  <c r="F2988" i="10" s="1"/>
  <c r="V2989" i="10"/>
  <c r="W2989" i="10" s="1"/>
  <c r="U2989" i="10"/>
  <c r="X2989" i="10" l="1"/>
  <c r="N2990" i="10"/>
  <c r="O2990" i="10" s="1"/>
  <c r="S2990" i="10" s="1"/>
  <c r="T2990" i="10" s="1"/>
  <c r="Y2989" i="10"/>
  <c r="Z2989" i="10" l="1"/>
  <c r="F2989" i="10" s="1"/>
  <c r="V2990" i="10"/>
  <c r="W2990" i="10" s="1"/>
  <c r="U2990" i="10"/>
  <c r="X2990" i="10" l="1"/>
  <c r="Y2990" i="10"/>
  <c r="N2991" i="10"/>
  <c r="O2991" i="10" s="1"/>
  <c r="S2991" i="10" s="1"/>
  <c r="T2991" i="10" s="1"/>
  <c r="Z2990" i="10" l="1"/>
  <c r="F2990" i="10" s="1"/>
  <c r="V2991" i="10"/>
  <c r="W2991" i="10" s="1"/>
  <c r="U2991" i="10"/>
  <c r="X2991" i="10" l="1"/>
  <c r="Y2991" i="10"/>
  <c r="N2992" i="10"/>
  <c r="O2992" i="10" s="1"/>
  <c r="S2992" i="10" s="1"/>
  <c r="T2992" i="10" s="1"/>
  <c r="Z2991" i="10" l="1"/>
  <c r="F2991" i="10" s="1"/>
  <c r="V2992" i="10"/>
  <c r="W2992" i="10" s="1"/>
  <c r="U2992" i="10"/>
  <c r="X2992" i="10" l="1"/>
  <c r="Y2992" i="10"/>
  <c r="N2993" i="10"/>
  <c r="O2993" i="10" s="1"/>
  <c r="S2993" i="10" s="1"/>
  <c r="T2993" i="10" s="1"/>
  <c r="Z2992" i="10" l="1"/>
  <c r="F2992" i="10" s="1"/>
  <c r="V2993" i="10"/>
  <c r="W2993" i="10" s="1"/>
  <c r="U2993" i="10"/>
  <c r="X2993" i="10" l="1"/>
  <c r="Y2993" i="10"/>
  <c r="N2994" i="10"/>
  <c r="O2994" i="10" s="1"/>
  <c r="S2994" i="10" s="1"/>
  <c r="T2994" i="10" s="1"/>
  <c r="Z2993" i="10" l="1"/>
  <c r="F2993" i="10" s="1"/>
  <c r="V2994" i="10"/>
  <c r="W2994" i="10" s="1"/>
  <c r="U2994" i="10"/>
  <c r="X2994" i="10" l="1"/>
  <c r="Y2994" i="10"/>
  <c r="N2995" i="10"/>
  <c r="O2995" i="10" s="1"/>
  <c r="S2995" i="10" s="1"/>
  <c r="T2995" i="10" s="1"/>
  <c r="Z2994" i="10" l="1"/>
  <c r="F2994" i="10" s="1"/>
  <c r="V2995" i="10"/>
  <c r="W2995" i="10" s="1"/>
  <c r="U2995" i="10"/>
  <c r="X2995" i="10" l="1"/>
  <c r="Y2995" i="10"/>
  <c r="N2996" i="10"/>
  <c r="O2996" i="10" s="1"/>
  <c r="S2996" i="10" s="1"/>
  <c r="T2996" i="10" s="1"/>
  <c r="Z2995" i="10" l="1"/>
  <c r="F2995" i="10" s="1"/>
  <c r="V2996" i="10"/>
  <c r="W2996" i="10" s="1"/>
  <c r="U2996" i="10"/>
  <c r="X2996" i="10" l="1"/>
  <c r="Y2996" i="10"/>
  <c r="N2997" i="10"/>
  <c r="O2997" i="10" s="1"/>
  <c r="S2997" i="10" s="1"/>
  <c r="T2997" i="10" s="1"/>
  <c r="Z2996" i="10" l="1"/>
  <c r="F2996" i="10" s="1"/>
  <c r="V2997" i="10"/>
  <c r="W2997" i="10" s="1"/>
  <c r="U2997" i="10"/>
  <c r="X2997" i="10" l="1"/>
  <c r="N2998" i="10"/>
  <c r="O2998" i="10" s="1"/>
  <c r="S2998" i="10" s="1"/>
  <c r="T2998" i="10" s="1"/>
  <c r="Y2997" i="10"/>
  <c r="Z2997" i="10" l="1"/>
  <c r="F2997" i="10" s="1"/>
  <c r="V2998" i="10"/>
  <c r="W2998" i="10" s="1"/>
  <c r="U2998" i="10"/>
  <c r="X2998" i="10" l="1"/>
  <c r="Y2998" i="10"/>
  <c r="N2999" i="10"/>
  <c r="O2999" i="10" s="1"/>
  <c r="S2999" i="10" s="1"/>
  <c r="T2999" i="10" s="1"/>
  <c r="Z2998" i="10" l="1"/>
  <c r="F2998" i="10" s="1"/>
  <c r="V2999" i="10"/>
  <c r="W2999" i="10" s="1"/>
  <c r="U2999" i="10"/>
  <c r="X2999" i="10" l="1"/>
  <c r="Y2999" i="10"/>
  <c r="N3000" i="10"/>
  <c r="O3000" i="10" s="1"/>
  <c r="S3000" i="10" s="1"/>
  <c r="T3000" i="10" s="1"/>
  <c r="Z2999" i="10" l="1"/>
  <c r="F2999" i="10" s="1"/>
  <c r="V3000" i="10"/>
  <c r="W3000" i="10" s="1"/>
  <c r="U3000" i="10"/>
  <c r="X3000" i="10" l="1"/>
  <c r="Y3000" i="10"/>
  <c r="N3001" i="10"/>
  <c r="O3001" i="10" s="1"/>
  <c r="S3001" i="10" s="1"/>
  <c r="T3001" i="10" s="1"/>
  <c r="Z3000" i="10" l="1"/>
  <c r="F3000" i="10" s="1"/>
  <c r="V3001" i="10"/>
  <c r="W3001" i="10" s="1"/>
  <c r="U3001" i="10"/>
  <c r="X3001" i="10" l="1"/>
  <c r="N3002" i="10"/>
  <c r="O3002" i="10" s="1"/>
  <c r="S3002" i="10" s="1"/>
  <c r="T3002" i="10" s="1"/>
  <c r="Y3001" i="10"/>
  <c r="Z3001" i="10" l="1"/>
  <c r="F3001" i="10" s="1"/>
  <c r="V3002" i="10"/>
  <c r="W3002" i="10" s="1"/>
  <c r="U3002" i="10"/>
  <c r="X3002" i="10" l="1"/>
  <c r="Y3002" i="10"/>
  <c r="N3003" i="10"/>
  <c r="O3003" i="10" s="1"/>
  <c r="S3003" i="10" s="1"/>
  <c r="T3003" i="10" s="1"/>
  <c r="Z3002" i="10" l="1"/>
  <c r="F3002" i="10" s="1"/>
  <c r="V3003" i="10"/>
  <c r="W3003" i="10" s="1"/>
  <c r="U3003" i="10"/>
  <c r="X3003" i="10" l="1"/>
  <c r="Y3003" i="10"/>
  <c r="N3004" i="10"/>
  <c r="O3004" i="10" s="1"/>
  <c r="S3004" i="10" s="1"/>
  <c r="T3004" i="10" s="1"/>
  <c r="Z3003" i="10" l="1"/>
  <c r="F3003" i="10" s="1"/>
  <c r="V3004" i="10"/>
  <c r="W3004" i="10" s="1"/>
  <c r="U3004" i="10"/>
  <c r="X3004" i="10" l="1"/>
  <c r="N3005" i="10"/>
  <c r="O3005" i="10" s="1"/>
  <c r="S3005" i="10" s="1"/>
  <c r="T3005" i="10" s="1"/>
  <c r="Y3004" i="10"/>
  <c r="Z3004" i="10" l="1"/>
  <c r="F3004" i="10" s="1"/>
  <c r="V3005" i="10"/>
  <c r="W3005" i="10" s="1"/>
  <c r="U3005" i="10"/>
  <c r="X3005" i="10" l="1"/>
  <c r="Y3005" i="10"/>
  <c r="N3006" i="10"/>
  <c r="O3006" i="10" s="1"/>
  <c r="S3006" i="10" s="1"/>
  <c r="T3006" i="10" s="1"/>
  <c r="Z3005" i="10" l="1"/>
  <c r="F3005" i="10" s="1"/>
  <c r="V3006" i="10"/>
  <c r="W3006" i="10" s="1"/>
  <c r="U3006" i="10"/>
  <c r="X3006" i="10" l="1"/>
  <c r="N3007" i="10"/>
  <c r="O3007" i="10" s="1"/>
  <c r="S3007" i="10" s="1"/>
  <c r="T3007" i="10" s="1"/>
  <c r="Y3006" i="10"/>
  <c r="Z3006" i="10" l="1"/>
  <c r="F3006" i="10" s="1"/>
  <c r="V3007" i="10"/>
  <c r="W3007" i="10" s="1"/>
  <c r="U3007" i="10"/>
  <c r="X3007" i="10" l="1"/>
  <c r="Y3007" i="10"/>
  <c r="N3008" i="10"/>
  <c r="O3008" i="10" s="1"/>
  <c r="S3008" i="10" s="1"/>
  <c r="T3008" i="10" s="1"/>
  <c r="Z3007" i="10" l="1"/>
  <c r="F3007" i="10" s="1"/>
  <c r="V3008" i="10"/>
  <c r="W3008" i="10" s="1"/>
  <c r="U3008" i="10"/>
  <c r="X3008" i="10" l="1"/>
  <c r="Y3008" i="10"/>
  <c r="N3009" i="10"/>
  <c r="O3009" i="10" s="1"/>
  <c r="S3009" i="10" s="1"/>
  <c r="T3009" i="10" s="1"/>
  <c r="Z3008" i="10" l="1"/>
  <c r="F3008" i="10" s="1"/>
  <c r="V3009" i="10"/>
  <c r="W3009" i="10" s="1"/>
  <c r="U3009" i="10"/>
  <c r="X3009" i="10" l="1"/>
  <c r="Y3009" i="10"/>
  <c r="N3010" i="10"/>
  <c r="O3010" i="10" s="1"/>
  <c r="S3010" i="10" s="1"/>
  <c r="T3010" i="10" s="1"/>
  <c r="Z3009" i="10" l="1"/>
  <c r="F3009" i="10" s="1"/>
  <c r="V3010" i="10"/>
  <c r="W3010" i="10" s="1"/>
  <c r="U3010" i="10"/>
  <c r="X3010" i="10" l="1"/>
  <c r="Y3010" i="10"/>
  <c r="N3011" i="10"/>
  <c r="O3011" i="10" s="1"/>
  <c r="S3011" i="10" s="1"/>
  <c r="T3011" i="10" s="1"/>
  <c r="Z3010" i="10" l="1"/>
  <c r="F3010" i="10" s="1"/>
  <c r="V3011" i="10"/>
  <c r="W3011" i="10" s="1"/>
  <c r="U3011" i="10"/>
  <c r="X3011" i="10" l="1"/>
  <c r="Y3011" i="10"/>
  <c r="N3012" i="10"/>
  <c r="O3012" i="10" s="1"/>
  <c r="S3012" i="10" s="1"/>
  <c r="T3012" i="10" s="1"/>
  <c r="Z3011" i="10" l="1"/>
  <c r="F3011" i="10" s="1"/>
  <c r="V3012" i="10"/>
  <c r="W3012" i="10" s="1"/>
  <c r="U3012" i="10"/>
  <c r="X3012" i="10" l="1"/>
  <c r="N3013" i="10"/>
  <c r="O3013" i="10" s="1"/>
  <c r="S3013" i="10" s="1"/>
  <c r="T3013" i="10" s="1"/>
  <c r="Y3012" i="10"/>
  <c r="Z3012" i="10" l="1"/>
  <c r="F3012" i="10" s="1"/>
  <c r="V3013" i="10"/>
  <c r="W3013" i="10" s="1"/>
  <c r="U3013" i="10"/>
  <c r="X3013" i="10" l="1"/>
  <c r="Y3013" i="10"/>
  <c r="N3014" i="10"/>
  <c r="O3014" i="10" s="1"/>
  <c r="S3014" i="10" s="1"/>
  <c r="T3014" i="10" s="1"/>
  <c r="Z3013" i="10" l="1"/>
  <c r="F3013" i="10" s="1"/>
  <c r="V3014" i="10"/>
  <c r="W3014" i="10" s="1"/>
  <c r="U3014" i="10"/>
  <c r="X3014" i="10" l="1"/>
  <c r="Y3014" i="10"/>
  <c r="N3015" i="10"/>
  <c r="O3015" i="10" s="1"/>
  <c r="S3015" i="10" s="1"/>
  <c r="T3015" i="10" s="1"/>
  <c r="Z3014" i="10" l="1"/>
  <c r="F3014" i="10" s="1"/>
  <c r="V3015" i="10"/>
  <c r="W3015" i="10" s="1"/>
  <c r="U3015" i="10"/>
  <c r="X3015" i="10" l="1"/>
  <c r="Y3015" i="10"/>
  <c r="N3016" i="10"/>
  <c r="O3016" i="10" s="1"/>
  <c r="S3016" i="10" s="1"/>
  <c r="T3016" i="10" s="1"/>
  <c r="Z3015" i="10" l="1"/>
  <c r="F3015" i="10" s="1"/>
  <c r="V3016" i="10"/>
  <c r="W3016" i="10" s="1"/>
  <c r="U3016" i="10"/>
  <c r="X3016" i="10" l="1"/>
  <c r="Y3016" i="10"/>
  <c r="N3017" i="10"/>
  <c r="O3017" i="10" s="1"/>
  <c r="S3017" i="10" s="1"/>
  <c r="T3017" i="10" s="1"/>
  <c r="Z3016" i="10" l="1"/>
  <c r="F3016" i="10" s="1"/>
  <c r="V3017" i="10"/>
  <c r="W3017" i="10" s="1"/>
  <c r="U3017" i="10"/>
  <c r="X3017" i="10" l="1"/>
  <c r="Y3017" i="10"/>
  <c r="N3018" i="10"/>
  <c r="O3018" i="10" s="1"/>
  <c r="S3018" i="10" s="1"/>
  <c r="T3018" i="10" s="1"/>
  <c r="Z3017" i="10" l="1"/>
  <c r="F3017" i="10" s="1"/>
  <c r="V3018" i="10"/>
  <c r="W3018" i="10" s="1"/>
  <c r="U3018" i="10"/>
  <c r="X3018" i="10" l="1"/>
  <c r="Y3018" i="10"/>
  <c r="N3019" i="10"/>
  <c r="O3019" i="10" s="1"/>
  <c r="S3019" i="10" s="1"/>
  <c r="T3019" i="10" s="1"/>
  <c r="Z3018" i="10" l="1"/>
  <c r="F3018" i="10" s="1"/>
  <c r="V3019" i="10"/>
  <c r="W3019" i="10" s="1"/>
  <c r="U3019" i="10"/>
  <c r="X3019" i="10" l="1"/>
  <c r="Y3019" i="10"/>
  <c r="N3020" i="10"/>
  <c r="O3020" i="10" s="1"/>
  <c r="S3020" i="10" s="1"/>
  <c r="T3020" i="10" s="1"/>
  <c r="Z3019" i="10" l="1"/>
  <c r="F3019" i="10" s="1"/>
  <c r="V3020" i="10"/>
  <c r="W3020" i="10" s="1"/>
  <c r="U3020" i="10"/>
  <c r="X3020" i="10" l="1"/>
  <c r="Y3020" i="10"/>
  <c r="N3021" i="10"/>
  <c r="O3021" i="10" s="1"/>
  <c r="S3021" i="10" s="1"/>
  <c r="T3021" i="10" s="1"/>
  <c r="Z3020" i="10" l="1"/>
  <c r="F3020" i="10" s="1"/>
  <c r="V3021" i="10"/>
  <c r="W3021" i="10" s="1"/>
  <c r="U3021" i="10"/>
  <c r="X3021" i="10" l="1"/>
  <c r="N3022" i="10"/>
  <c r="O3022" i="10" s="1"/>
  <c r="S3022" i="10" s="1"/>
  <c r="T3022" i="10" s="1"/>
  <c r="Y3021" i="10"/>
  <c r="Z3021" i="10" l="1"/>
  <c r="F3021" i="10" s="1"/>
  <c r="V3022" i="10"/>
  <c r="W3022" i="10" s="1"/>
  <c r="U3022" i="10"/>
  <c r="X3022" i="10" l="1"/>
  <c r="N3023" i="10"/>
  <c r="O3023" i="10" s="1"/>
  <c r="S3023" i="10" s="1"/>
  <c r="T3023" i="10" s="1"/>
  <c r="Y3022" i="10"/>
  <c r="Z3022" i="10" l="1"/>
  <c r="F3022" i="10" s="1"/>
  <c r="V3023" i="10"/>
  <c r="W3023" i="10" s="1"/>
  <c r="U3023" i="10"/>
  <c r="X3023" i="10" l="1"/>
  <c r="Y3023" i="10"/>
  <c r="N3024" i="10"/>
  <c r="O3024" i="10" s="1"/>
  <c r="S3024" i="10" s="1"/>
  <c r="T3024" i="10" s="1"/>
  <c r="Z3023" i="10" l="1"/>
  <c r="F3023" i="10" s="1"/>
  <c r="V3024" i="10"/>
  <c r="W3024" i="10" s="1"/>
  <c r="U3024" i="10"/>
  <c r="X3024" i="10" l="1"/>
  <c r="Y3024" i="10"/>
  <c r="N3025" i="10"/>
  <c r="O3025" i="10" s="1"/>
  <c r="S3025" i="10" s="1"/>
  <c r="T3025" i="10" s="1"/>
  <c r="Z3024" i="10" l="1"/>
  <c r="F3024" i="10" s="1"/>
  <c r="V3025" i="10"/>
  <c r="W3025" i="10" s="1"/>
  <c r="U3025" i="10"/>
  <c r="X3025" i="10" l="1"/>
  <c r="Y3025" i="10"/>
  <c r="N3026" i="10"/>
  <c r="O3026" i="10" s="1"/>
  <c r="S3026" i="10" s="1"/>
  <c r="T3026" i="10" s="1"/>
  <c r="Z3025" i="10" l="1"/>
  <c r="F3025" i="10" s="1"/>
  <c r="V3026" i="10"/>
  <c r="W3026" i="10" s="1"/>
  <c r="U3026" i="10"/>
  <c r="X3026" i="10" l="1"/>
  <c r="N3027" i="10"/>
  <c r="O3027" i="10" s="1"/>
  <c r="S3027" i="10" s="1"/>
  <c r="T3027" i="10" s="1"/>
  <c r="Y3026" i="10"/>
  <c r="Z3026" i="10" l="1"/>
  <c r="F3026" i="10" s="1"/>
  <c r="V3027" i="10"/>
  <c r="W3027" i="10" s="1"/>
  <c r="U3027" i="10"/>
  <c r="X3027" i="10" l="1"/>
  <c r="N3028" i="10"/>
  <c r="O3028" i="10" s="1"/>
  <c r="S3028" i="10" s="1"/>
  <c r="T3028" i="10" s="1"/>
  <c r="Y3027" i="10"/>
  <c r="Z3027" i="10" l="1"/>
  <c r="F3027" i="10" s="1"/>
  <c r="V3028" i="10"/>
  <c r="W3028" i="10" s="1"/>
  <c r="U3028" i="10"/>
  <c r="X3028" i="10" l="1"/>
  <c r="Y3028" i="10"/>
  <c r="N3029" i="10"/>
  <c r="O3029" i="10" s="1"/>
  <c r="S3029" i="10" s="1"/>
  <c r="T3029" i="10" s="1"/>
  <c r="Z3028" i="10" l="1"/>
  <c r="F3028" i="10" s="1"/>
  <c r="V3029" i="10"/>
  <c r="W3029" i="10" s="1"/>
  <c r="U3029" i="10"/>
  <c r="X3029" i="10" l="1"/>
  <c r="N3030" i="10"/>
  <c r="O3030" i="10" s="1"/>
  <c r="S3030" i="10" s="1"/>
  <c r="T3030" i="10" s="1"/>
  <c r="Y3029" i="10"/>
  <c r="Z3029" i="10" l="1"/>
  <c r="F3029" i="10" s="1"/>
  <c r="V3030" i="10"/>
  <c r="W3030" i="10" s="1"/>
  <c r="U3030" i="10"/>
  <c r="X3030" i="10" l="1"/>
  <c r="N3031" i="10"/>
  <c r="O3031" i="10" s="1"/>
  <c r="S3031" i="10" s="1"/>
  <c r="T3031" i="10" s="1"/>
  <c r="Y3030" i="10"/>
  <c r="Z3030" i="10" l="1"/>
  <c r="F3030" i="10" s="1"/>
  <c r="V3031" i="10"/>
  <c r="W3031" i="10" s="1"/>
  <c r="U3031" i="10"/>
  <c r="X3031" i="10" l="1"/>
  <c r="Y3031" i="10"/>
  <c r="N3032" i="10"/>
  <c r="O3032" i="10" s="1"/>
  <c r="S3032" i="10" s="1"/>
  <c r="T3032" i="10" s="1"/>
  <c r="Z3031" i="10" l="1"/>
  <c r="F3031" i="10" s="1"/>
  <c r="V3032" i="10"/>
  <c r="W3032" i="10" s="1"/>
  <c r="U3032" i="10"/>
  <c r="X3032" i="10" l="1"/>
  <c r="Y3032" i="10"/>
  <c r="N3033" i="10"/>
  <c r="O3033" i="10" s="1"/>
  <c r="S3033" i="10" s="1"/>
  <c r="T3033" i="10" s="1"/>
  <c r="Z3032" i="10" l="1"/>
  <c r="F3032" i="10" s="1"/>
  <c r="V3033" i="10"/>
  <c r="W3033" i="10" s="1"/>
  <c r="U3033" i="10"/>
  <c r="X3033" i="10" l="1"/>
  <c r="Y3033" i="10"/>
  <c r="N3034" i="10"/>
  <c r="O3034" i="10" s="1"/>
  <c r="S3034" i="10" s="1"/>
  <c r="T3034" i="10" s="1"/>
  <c r="Z3033" i="10" l="1"/>
  <c r="F3033" i="10" s="1"/>
  <c r="V3034" i="10"/>
  <c r="W3034" i="10" s="1"/>
  <c r="U3034" i="10"/>
  <c r="X3034" i="10" l="1"/>
  <c r="Y3034" i="10"/>
  <c r="N3035" i="10"/>
  <c r="O3035" i="10" s="1"/>
  <c r="S3035" i="10" s="1"/>
  <c r="T3035" i="10" s="1"/>
  <c r="Z3034" i="10" l="1"/>
  <c r="F3034" i="10" s="1"/>
  <c r="V3035" i="10"/>
  <c r="W3035" i="10" s="1"/>
  <c r="U3035" i="10"/>
  <c r="X3035" i="10" l="1"/>
  <c r="Y3035" i="10"/>
  <c r="N3036" i="10"/>
  <c r="O3036" i="10" s="1"/>
  <c r="S3036" i="10" s="1"/>
  <c r="T3036" i="10" s="1"/>
  <c r="Z3035" i="10" l="1"/>
  <c r="F3035" i="10" s="1"/>
  <c r="V3036" i="10"/>
  <c r="W3036" i="10" s="1"/>
  <c r="U3036" i="10"/>
  <c r="X3036" i="10" l="1"/>
  <c r="Y3036" i="10"/>
  <c r="N3037" i="10"/>
  <c r="O3037" i="10" s="1"/>
  <c r="S3037" i="10" s="1"/>
  <c r="T3037" i="10" s="1"/>
  <c r="Z3036" i="10" l="1"/>
  <c r="F3036" i="10" s="1"/>
  <c r="V3037" i="10"/>
  <c r="W3037" i="10" s="1"/>
  <c r="U3037" i="10"/>
  <c r="X3037" i="10" l="1"/>
  <c r="Y3037" i="10"/>
  <c r="N3038" i="10"/>
  <c r="O3038" i="10" s="1"/>
  <c r="S3038" i="10" s="1"/>
  <c r="T3038" i="10" s="1"/>
  <c r="Z3037" i="10" l="1"/>
  <c r="F3037" i="10" s="1"/>
  <c r="V3038" i="10"/>
  <c r="W3038" i="10" s="1"/>
  <c r="U3038" i="10"/>
  <c r="X3038" i="10" l="1"/>
  <c r="N3039" i="10"/>
  <c r="O3039" i="10" s="1"/>
  <c r="S3039" i="10" s="1"/>
  <c r="T3039" i="10" s="1"/>
  <c r="Y3038" i="10"/>
  <c r="Z3038" i="10" l="1"/>
  <c r="F3038" i="10" s="1"/>
  <c r="V3039" i="10"/>
  <c r="W3039" i="10" s="1"/>
  <c r="U3039" i="10"/>
  <c r="X3039" i="10" l="1"/>
  <c r="Y3039" i="10"/>
  <c r="N3040" i="10"/>
  <c r="O3040" i="10" s="1"/>
  <c r="S3040" i="10" s="1"/>
  <c r="T3040" i="10" s="1"/>
  <c r="Z3039" i="10" l="1"/>
  <c r="F3039" i="10" s="1"/>
  <c r="V3040" i="10"/>
  <c r="W3040" i="10" s="1"/>
  <c r="U3040" i="10"/>
  <c r="X3040" i="10" l="1"/>
  <c r="Y3040" i="10"/>
  <c r="N3041" i="10"/>
  <c r="O3041" i="10" s="1"/>
  <c r="S3041" i="10" s="1"/>
  <c r="T3041" i="10" s="1"/>
  <c r="Z3040" i="10" l="1"/>
  <c r="F3040" i="10" s="1"/>
  <c r="V3041" i="10"/>
  <c r="W3041" i="10" s="1"/>
  <c r="U3041" i="10"/>
  <c r="X3041" i="10" l="1"/>
  <c r="Y3041" i="10"/>
  <c r="N3042" i="10"/>
  <c r="O3042" i="10" s="1"/>
  <c r="S3042" i="10" s="1"/>
  <c r="T3042" i="10" s="1"/>
  <c r="Z3041" i="10" l="1"/>
  <c r="F3041" i="10" s="1"/>
  <c r="V3042" i="10"/>
  <c r="W3042" i="10" s="1"/>
  <c r="U3042" i="10"/>
  <c r="X3042" i="10" l="1"/>
  <c r="Y3042" i="10"/>
  <c r="N3043" i="10"/>
  <c r="O3043" i="10" s="1"/>
  <c r="S3043" i="10" s="1"/>
  <c r="T3043" i="10" s="1"/>
  <c r="Z3042" i="10" l="1"/>
  <c r="F3042" i="10" s="1"/>
  <c r="V3043" i="10"/>
  <c r="W3043" i="10" s="1"/>
  <c r="U3043" i="10"/>
  <c r="X3043" i="10" l="1"/>
  <c r="N3044" i="10"/>
  <c r="O3044" i="10" s="1"/>
  <c r="S3044" i="10" s="1"/>
  <c r="T3044" i="10" s="1"/>
  <c r="Y3043" i="10"/>
  <c r="Z3043" i="10" l="1"/>
  <c r="F3043" i="10" s="1"/>
  <c r="V3044" i="10"/>
  <c r="W3044" i="10" s="1"/>
  <c r="U3044" i="10"/>
  <c r="X3044" i="10" l="1"/>
  <c r="N3045" i="10"/>
  <c r="O3045" i="10" s="1"/>
  <c r="S3045" i="10" s="1"/>
  <c r="T3045" i="10" s="1"/>
  <c r="Y3044" i="10"/>
  <c r="Z3044" i="10" l="1"/>
  <c r="F3044" i="10" s="1"/>
  <c r="V3045" i="10"/>
  <c r="W3045" i="10" s="1"/>
  <c r="U3045" i="10"/>
  <c r="X3045" i="10" l="1"/>
  <c r="N3046" i="10"/>
  <c r="O3046" i="10" s="1"/>
  <c r="S3046" i="10" s="1"/>
  <c r="T3046" i="10" s="1"/>
  <c r="Y3045" i="10"/>
  <c r="Z3045" i="10" l="1"/>
  <c r="F3045" i="10" s="1"/>
  <c r="V3046" i="10"/>
  <c r="W3046" i="10" s="1"/>
  <c r="U3046" i="10"/>
  <c r="X3046" i="10" l="1"/>
  <c r="Y3046" i="10"/>
  <c r="N3047" i="10"/>
  <c r="O3047" i="10" s="1"/>
  <c r="S3047" i="10" s="1"/>
  <c r="T3047" i="10" s="1"/>
  <c r="Z3046" i="10" l="1"/>
  <c r="F3046" i="10" s="1"/>
  <c r="V3047" i="10"/>
  <c r="W3047" i="10" s="1"/>
  <c r="U3047" i="10"/>
  <c r="X3047" i="10" l="1"/>
  <c r="N3048" i="10"/>
  <c r="O3048" i="10" s="1"/>
  <c r="S3048" i="10" s="1"/>
  <c r="T3048" i="10" s="1"/>
  <c r="Y3047" i="10"/>
  <c r="Z3047" i="10" l="1"/>
  <c r="F3047" i="10" s="1"/>
  <c r="V3048" i="10"/>
  <c r="W3048" i="10" s="1"/>
  <c r="U3048" i="10"/>
  <c r="X3048" i="10" l="1"/>
  <c r="Y3048" i="10"/>
  <c r="N3049" i="10"/>
  <c r="O3049" i="10" s="1"/>
  <c r="S3049" i="10" s="1"/>
  <c r="T3049" i="10" s="1"/>
  <c r="Z3048" i="10" l="1"/>
  <c r="F3048" i="10" s="1"/>
  <c r="V3049" i="10"/>
  <c r="W3049" i="10" s="1"/>
  <c r="U3049" i="10"/>
  <c r="X3049" i="10" l="1"/>
  <c r="N3050" i="10"/>
  <c r="O3050" i="10" s="1"/>
  <c r="S3050" i="10" s="1"/>
  <c r="T3050" i="10" s="1"/>
  <c r="Y3049" i="10"/>
  <c r="Z3049" i="10" l="1"/>
  <c r="F3049" i="10" s="1"/>
  <c r="V3050" i="10"/>
  <c r="W3050" i="10" s="1"/>
  <c r="U3050" i="10"/>
  <c r="X3050" i="10" l="1"/>
  <c r="Y3050" i="10"/>
  <c r="N3051" i="10"/>
  <c r="O3051" i="10" s="1"/>
  <c r="S3051" i="10" s="1"/>
  <c r="T3051" i="10" s="1"/>
  <c r="Z3050" i="10" l="1"/>
  <c r="F3050" i="10" s="1"/>
  <c r="V3051" i="10"/>
  <c r="W3051" i="10" s="1"/>
  <c r="U3051" i="10"/>
  <c r="X3051" i="10" l="1"/>
  <c r="Y3051" i="10"/>
  <c r="N3052" i="10"/>
  <c r="O3052" i="10" s="1"/>
  <c r="S3052" i="10" s="1"/>
  <c r="T3052" i="10" s="1"/>
  <c r="Z3051" i="10" l="1"/>
  <c r="F3051" i="10" s="1"/>
  <c r="V3052" i="10"/>
  <c r="W3052" i="10" s="1"/>
  <c r="U3052" i="10"/>
  <c r="X3052" i="10" l="1"/>
  <c r="Y3052" i="10"/>
  <c r="N3053" i="10"/>
  <c r="O3053" i="10" s="1"/>
  <c r="S3053" i="10" s="1"/>
  <c r="T3053" i="10" s="1"/>
  <c r="Z3052" i="10" l="1"/>
  <c r="F3052" i="10" s="1"/>
  <c r="V3053" i="10"/>
  <c r="W3053" i="10" s="1"/>
  <c r="U3053" i="10"/>
  <c r="X3053" i="10" l="1"/>
  <c r="Y3053" i="10"/>
  <c r="N3054" i="10"/>
  <c r="O3054" i="10" s="1"/>
  <c r="S3054" i="10" s="1"/>
  <c r="T3054" i="10" s="1"/>
  <c r="Z3053" i="10" l="1"/>
  <c r="F3053" i="10" s="1"/>
  <c r="V3054" i="10"/>
  <c r="W3054" i="10" s="1"/>
  <c r="U3054" i="10"/>
  <c r="X3054" i="10" l="1"/>
  <c r="N3055" i="10"/>
  <c r="O3055" i="10" s="1"/>
  <c r="S3055" i="10" s="1"/>
  <c r="T3055" i="10" s="1"/>
  <c r="Y3054" i="10"/>
  <c r="Z3054" i="10" l="1"/>
  <c r="F3054" i="10" s="1"/>
  <c r="V3055" i="10"/>
  <c r="W3055" i="10" s="1"/>
  <c r="U3055" i="10"/>
  <c r="X3055" i="10" l="1"/>
  <c r="Y3055" i="10"/>
  <c r="N3056" i="10"/>
  <c r="O3056" i="10" s="1"/>
  <c r="S3056" i="10" s="1"/>
  <c r="T3056" i="10" s="1"/>
  <c r="Z3055" i="10" l="1"/>
  <c r="F3055" i="10" s="1"/>
  <c r="V3056" i="10"/>
  <c r="W3056" i="10" s="1"/>
  <c r="U3056" i="10"/>
  <c r="X3056" i="10" l="1"/>
  <c r="Y3056" i="10"/>
  <c r="N3057" i="10"/>
  <c r="O3057" i="10" s="1"/>
  <c r="S3057" i="10" s="1"/>
  <c r="T3057" i="10" s="1"/>
  <c r="Z3056" i="10" l="1"/>
  <c r="F3056" i="10" s="1"/>
  <c r="V3057" i="10"/>
  <c r="W3057" i="10" s="1"/>
  <c r="U3057" i="10"/>
  <c r="X3057" i="10" l="1"/>
  <c r="Y3057" i="10"/>
  <c r="N3058" i="10"/>
  <c r="O3058" i="10" s="1"/>
  <c r="S3058" i="10" s="1"/>
  <c r="T3058" i="10" s="1"/>
  <c r="Z3057" i="10" l="1"/>
  <c r="F3057" i="10" s="1"/>
  <c r="V3058" i="10"/>
  <c r="W3058" i="10" s="1"/>
  <c r="U3058" i="10"/>
  <c r="X3058" i="10" l="1"/>
  <c r="N3059" i="10"/>
  <c r="O3059" i="10" s="1"/>
  <c r="S3059" i="10" s="1"/>
  <c r="T3059" i="10" s="1"/>
  <c r="Y3058" i="10"/>
  <c r="Z3058" i="10" l="1"/>
  <c r="F3058" i="10" s="1"/>
  <c r="V3059" i="10"/>
  <c r="W3059" i="10" s="1"/>
  <c r="U3059" i="10"/>
  <c r="X3059" i="10" l="1"/>
  <c r="Y3059" i="10"/>
  <c r="N3060" i="10"/>
  <c r="O3060" i="10" s="1"/>
  <c r="S3060" i="10" s="1"/>
  <c r="T3060" i="10" s="1"/>
  <c r="Z3059" i="10" l="1"/>
  <c r="F3059" i="10" s="1"/>
  <c r="V3060" i="10"/>
  <c r="W3060" i="10" s="1"/>
  <c r="U3060" i="10"/>
  <c r="X3060" i="10" l="1"/>
  <c r="Y3060" i="10"/>
  <c r="N3061" i="10"/>
  <c r="O3061" i="10" s="1"/>
  <c r="S3061" i="10" s="1"/>
  <c r="T3061" i="10" s="1"/>
  <c r="Z3060" i="10" l="1"/>
  <c r="F3060" i="10" s="1"/>
  <c r="V3061" i="10"/>
  <c r="W3061" i="10" s="1"/>
  <c r="U3061" i="10"/>
  <c r="X3061" i="10" l="1"/>
  <c r="N3062" i="10"/>
  <c r="O3062" i="10" s="1"/>
  <c r="S3062" i="10" s="1"/>
  <c r="T3062" i="10" s="1"/>
  <c r="Y3061" i="10"/>
  <c r="Z3061" i="10" l="1"/>
  <c r="F3061" i="10" s="1"/>
  <c r="V3062" i="10"/>
  <c r="W3062" i="10" s="1"/>
  <c r="U3062" i="10"/>
  <c r="X3062" i="10" l="1"/>
  <c r="N3063" i="10"/>
  <c r="O3063" i="10" s="1"/>
  <c r="S3063" i="10" s="1"/>
  <c r="T3063" i="10" s="1"/>
  <c r="Y3062" i="10"/>
  <c r="Z3062" i="10" l="1"/>
  <c r="F3062" i="10" s="1"/>
  <c r="V3063" i="10"/>
  <c r="W3063" i="10" s="1"/>
  <c r="U3063" i="10"/>
  <c r="X3063" i="10" l="1"/>
  <c r="Y3063" i="10"/>
  <c r="N3064" i="10"/>
  <c r="O3064" i="10" s="1"/>
  <c r="S3064" i="10" s="1"/>
  <c r="T3064" i="10" s="1"/>
  <c r="Z3063" i="10" l="1"/>
  <c r="F3063" i="10" s="1"/>
  <c r="V3064" i="10"/>
  <c r="W3064" i="10" s="1"/>
  <c r="U3064" i="10"/>
  <c r="X3064" i="10" l="1"/>
  <c r="Y3064" i="10"/>
  <c r="N3065" i="10"/>
  <c r="O3065" i="10" s="1"/>
  <c r="S3065" i="10" s="1"/>
  <c r="T3065" i="10" s="1"/>
  <c r="Z3064" i="10" l="1"/>
  <c r="F3064" i="10" s="1"/>
  <c r="V3065" i="10"/>
  <c r="W3065" i="10" s="1"/>
  <c r="U3065" i="10"/>
  <c r="X3065" i="10" l="1"/>
  <c r="Y3065" i="10"/>
  <c r="N3066" i="10"/>
  <c r="O3066" i="10" s="1"/>
  <c r="S3066" i="10" s="1"/>
  <c r="T3066" i="10" s="1"/>
  <c r="Z3065" i="10" l="1"/>
  <c r="F3065" i="10" s="1"/>
  <c r="V3066" i="10"/>
  <c r="W3066" i="10" s="1"/>
  <c r="U3066" i="10"/>
  <c r="X3066" i="10" l="1"/>
  <c r="N3067" i="10"/>
  <c r="O3067" i="10" s="1"/>
  <c r="S3067" i="10" s="1"/>
  <c r="T3067" i="10" s="1"/>
  <c r="Y3066" i="10"/>
  <c r="Z3066" i="10" l="1"/>
  <c r="F3066" i="10" s="1"/>
  <c r="V3067" i="10"/>
  <c r="W3067" i="10" s="1"/>
  <c r="U3067" i="10"/>
  <c r="X3067" i="10" l="1"/>
  <c r="Y3067" i="10"/>
  <c r="N3068" i="10"/>
  <c r="O3068" i="10" s="1"/>
  <c r="S3068" i="10" s="1"/>
  <c r="T3068" i="10" s="1"/>
  <c r="Z3067" i="10" l="1"/>
  <c r="F3067" i="10" s="1"/>
  <c r="V3068" i="10"/>
  <c r="W3068" i="10" s="1"/>
  <c r="U3068" i="10"/>
  <c r="X3068" i="10" l="1"/>
  <c r="N3069" i="10"/>
  <c r="O3069" i="10" s="1"/>
  <c r="S3069" i="10" s="1"/>
  <c r="T3069" i="10" s="1"/>
  <c r="Y3068" i="10"/>
  <c r="Z3068" i="10" l="1"/>
  <c r="F3068" i="10" s="1"/>
  <c r="V3069" i="10"/>
  <c r="W3069" i="10" s="1"/>
  <c r="U3069" i="10"/>
  <c r="X3069" i="10" l="1"/>
  <c r="N3070" i="10"/>
  <c r="O3070" i="10" s="1"/>
  <c r="S3070" i="10" s="1"/>
  <c r="T3070" i="10" s="1"/>
  <c r="Y3069" i="10"/>
  <c r="Z3069" i="10" l="1"/>
  <c r="F3069" i="10" s="1"/>
  <c r="V3070" i="10"/>
  <c r="W3070" i="10" s="1"/>
  <c r="U3070" i="10"/>
  <c r="X3070" i="10" l="1"/>
  <c r="Y3070" i="10"/>
  <c r="N3071" i="10"/>
  <c r="O3071" i="10" s="1"/>
  <c r="S3071" i="10" s="1"/>
  <c r="T3071" i="10" s="1"/>
  <c r="Z3070" i="10" l="1"/>
  <c r="F3070" i="10" s="1"/>
  <c r="V3071" i="10"/>
  <c r="W3071" i="10" s="1"/>
  <c r="U3071" i="10"/>
  <c r="X3071" i="10" l="1"/>
  <c r="N3072" i="10"/>
  <c r="O3072" i="10" s="1"/>
  <c r="S3072" i="10" s="1"/>
  <c r="T3072" i="10" s="1"/>
  <c r="Y3071" i="10"/>
  <c r="Z3071" i="10" l="1"/>
  <c r="F3071" i="10" s="1"/>
  <c r="V3072" i="10"/>
  <c r="W3072" i="10" s="1"/>
  <c r="U3072" i="10"/>
  <c r="X3072" i="10" l="1"/>
  <c r="N3073" i="10"/>
  <c r="O3073" i="10" s="1"/>
  <c r="S3073" i="10" s="1"/>
  <c r="T3073" i="10" s="1"/>
  <c r="Y3072" i="10"/>
  <c r="Z3072" i="10" l="1"/>
  <c r="F3072" i="10" s="1"/>
  <c r="V3073" i="10"/>
  <c r="W3073" i="10" s="1"/>
  <c r="U3073" i="10"/>
  <c r="X3073" i="10" l="1"/>
  <c r="Y3073" i="10"/>
  <c r="N3074" i="10"/>
  <c r="O3074" i="10" s="1"/>
  <c r="S3074" i="10" s="1"/>
  <c r="T3074" i="10" s="1"/>
  <c r="Z3073" i="10" l="1"/>
  <c r="F3073" i="10" s="1"/>
  <c r="V3074" i="10"/>
  <c r="W3074" i="10" s="1"/>
  <c r="U3074" i="10"/>
  <c r="X3074" i="10" l="1"/>
  <c r="N3075" i="10"/>
  <c r="O3075" i="10" s="1"/>
  <c r="S3075" i="10" s="1"/>
  <c r="T3075" i="10" s="1"/>
  <c r="Y3074" i="10"/>
  <c r="Z3074" i="10" l="1"/>
  <c r="F3074" i="10" s="1"/>
  <c r="V3075" i="10"/>
  <c r="W3075" i="10" s="1"/>
  <c r="U3075" i="10"/>
  <c r="X3075" i="10" l="1"/>
  <c r="N3076" i="10"/>
  <c r="O3076" i="10" s="1"/>
  <c r="S3076" i="10" s="1"/>
  <c r="T3076" i="10" s="1"/>
  <c r="Y3075" i="10"/>
  <c r="Z3075" i="10" l="1"/>
  <c r="F3075" i="10" s="1"/>
  <c r="V3076" i="10"/>
  <c r="W3076" i="10" s="1"/>
  <c r="U3076" i="10"/>
  <c r="X3076" i="10" l="1"/>
  <c r="Y3076" i="10"/>
  <c r="N3077" i="10"/>
  <c r="O3077" i="10" s="1"/>
  <c r="S3077" i="10" s="1"/>
  <c r="T3077" i="10" s="1"/>
  <c r="Z3076" i="10" l="1"/>
  <c r="F3076" i="10" s="1"/>
  <c r="V3077" i="10"/>
  <c r="W3077" i="10" s="1"/>
  <c r="U3077" i="10"/>
  <c r="X3077" i="10" l="1"/>
  <c r="N3078" i="10"/>
  <c r="O3078" i="10" s="1"/>
  <c r="S3078" i="10" s="1"/>
  <c r="T3078" i="10" s="1"/>
  <c r="Y3077" i="10"/>
  <c r="Z3077" i="10" l="1"/>
  <c r="F3077" i="10" s="1"/>
  <c r="V3078" i="10"/>
  <c r="W3078" i="10" s="1"/>
  <c r="U3078" i="10"/>
  <c r="X3078" i="10" l="1"/>
  <c r="Y3078" i="10"/>
  <c r="N3079" i="10"/>
  <c r="O3079" i="10" s="1"/>
  <c r="S3079" i="10" s="1"/>
  <c r="T3079" i="10" s="1"/>
  <c r="Z3078" i="10" l="1"/>
  <c r="F3078" i="10" s="1"/>
  <c r="V3079" i="10"/>
  <c r="W3079" i="10" s="1"/>
  <c r="U3079" i="10"/>
  <c r="X3079" i="10" l="1"/>
  <c r="Y3079" i="10"/>
  <c r="N3080" i="10"/>
  <c r="O3080" i="10" s="1"/>
  <c r="S3080" i="10" s="1"/>
  <c r="T3080" i="10" s="1"/>
  <c r="Z3079" i="10" l="1"/>
  <c r="F3079" i="10" s="1"/>
  <c r="V3080" i="10"/>
  <c r="W3080" i="10" s="1"/>
  <c r="U3080" i="10"/>
  <c r="X3080" i="10" l="1"/>
  <c r="N3081" i="10"/>
  <c r="O3081" i="10" s="1"/>
  <c r="S3081" i="10" s="1"/>
  <c r="T3081" i="10" s="1"/>
  <c r="Y3080" i="10"/>
  <c r="Z3080" i="10" l="1"/>
  <c r="F3080" i="10" s="1"/>
  <c r="V3081" i="10"/>
  <c r="W3081" i="10" s="1"/>
  <c r="U3081" i="10"/>
  <c r="X3081" i="10" l="1"/>
  <c r="Y3081" i="10"/>
  <c r="N3082" i="10"/>
  <c r="O3082" i="10" s="1"/>
  <c r="S3082" i="10" s="1"/>
  <c r="T3082" i="10" s="1"/>
  <c r="Z3081" i="10" l="1"/>
  <c r="F3081" i="10" s="1"/>
  <c r="V3082" i="10"/>
  <c r="W3082" i="10" s="1"/>
  <c r="U3082" i="10"/>
  <c r="X3082" i="10" l="1"/>
  <c r="Y3082" i="10"/>
  <c r="N3083" i="10"/>
  <c r="O3083" i="10" s="1"/>
  <c r="S3083" i="10" s="1"/>
  <c r="T3083" i="10" s="1"/>
  <c r="Z3082" i="10" l="1"/>
  <c r="F3082" i="10" s="1"/>
  <c r="V3083" i="10"/>
  <c r="W3083" i="10" s="1"/>
  <c r="U3083" i="10"/>
  <c r="X3083" i="10" l="1"/>
  <c r="Y3083" i="10"/>
  <c r="N3084" i="10"/>
  <c r="O3084" i="10" s="1"/>
  <c r="S3084" i="10" s="1"/>
  <c r="T3084" i="10" s="1"/>
  <c r="Z3083" i="10" l="1"/>
  <c r="F3083" i="10" s="1"/>
  <c r="V3084" i="10"/>
  <c r="W3084" i="10" s="1"/>
  <c r="U3084" i="10"/>
  <c r="X3084" i="10" l="1"/>
  <c r="N3085" i="10"/>
  <c r="O3085" i="10" s="1"/>
  <c r="S3085" i="10" s="1"/>
  <c r="T3085" i="10" s="1"/>
  <c r="Y3084" i="10"/>
  <c r="Z3084" i="10" l="1"/>
  <c r="F3084" i="10" s="1"/>
  <c r="V3085" i="10"/>
  <c r="W3085" i="10" s="1"/>
  <c r="U3085" i="10"/>
  <c r="X3085" i="10" l="1"/>
  <c r="Y3085" i="10"/>
  <c r="N3086" i="10"/>
  <c r="O3086" i="10" s="1"/>
  <c r="S3086" i="10" s="1"/>
  <c r="T3086" i="10" s="1"/>
  <c r="Z3085" i="10" l="1"/>
  <c r="F3085" i="10" s="1"/>
  <c r="V3086" i="10"/>
  <c r="W3086" i="10" s="1"/>
  <c r="U3086" i="10"/>
  <c r="X3086" i="10" l="1"/>
  <c r="Y3086" i="10"/>
  <c r="N3087" i="10"/>
  <c r="O3087" i="10" s="1"/>
  <c r="S3087" i="10" s="1"/>
  <c r="T3087" i="10" s="1"/>
  <c r="Z3086" i="10" l="1"/>
  <c r="F3086" i="10" s="1"/>
  <c r="V3087" i="10"/>
  <c r="W3087" i="10" s="1"/>
  <c r="U3087" i="10"/>
  <c r="X3087" i="10" l="1"/>
  <c r="Y3087" i="10"/>
  <c r="N3088" i="10"/>
  <c r="O3088" i="10" s="1"/>
  <c r="S3088" i="10" s="1"/>
  <c r="T3088" i="10" s="1"/>
  <c r="Z3087" i="10" l="1"/>
  <c r="F3087" i="10" s="1"/>
  <c r="V3088" i="10"/>
  <c r="W3088" i="10" s="1"/>
  <c r="U3088" i="10"/>
  <c r="X3088" i="10" l="1"/>
  <c r="N3089" i="10"/>
  <c r="O3089" i="10" s="1"/>
  <c r="S3089" i="10" s="1"/>
  <c r="T3089" i="10" s="1"/>
  <c r="Y3088" i="10"/>
  <c r="Z3088" i="10" l="1"/>
  <c r="F3088" i="10" s="1"/>
  <c r="V3089" i="10"/>
  <c r="W3089" i="10" s="1"/>
  <c r="U3089" i="10"/>
  <c r="X3089" i="10" l="1"/>
  <c r="Y3089" i="10"/>
  <c r="N3090" i="10"/>
  <c r="O3090" i="10" s="1"/>
  <c r="S3090" i="10" s="1"/>
  <c r="T3090" i="10" s="1"/>
  <c r="Z3089" i="10" l="1"/>
  <c r="F3089" i="10" s="1"/>
  <c r="V3090" i="10"/>
  <c r="W3090" i="10" s="1"/>
  <c r="U3090" i="10"/>
  <c r="X3090" i="10" l="1"/>
  <c r="N3091" i="10"/>
  <c r="O3091" i="10" s="1"/>
  <c r="S3091" i="10" s="1"/>
  <c r="T3091" i="10" s="1"/>
  <c r="Y3090" i="10"/>
  <c r="Z3090" i="10" l="1"/>
  <c r="F3090" i="10" s="1"/>
  <c r="V3091" i="10"/>
  <c r="W3091" i="10" s="1"/>
  <c r="U3091" i="10"/>
  <c r="X3091" i="10" l="1"/>
  <c r="Y3091" i="10"/>
  <c r="N3092" i="10"/>
  <c r="O3092" i="10" s="1"/>
  <c r="S3092" i="10" s="1"/>
  <c r="T3092" i="10" s="1"/>
  <c r="Z3091" i="10" l="1"/>
  <c r="F3091" i="10" s="1"/>
  <c r="V3092" i="10"/>
  <c r="W3092" i="10" s="1"/>
  <c r="U3092" i="10"/>
  <c r="X3092" i="10" l="1"/>
  <c r="Y3092" i="10"/>
  <c r="N3093" i="10"/>
  <c r="O3093" i="10" s="1"/>
  <c r="S3093" i="10" s="1"/>
  <c r="T3093" i="10" s="1"/>
  <c r="Z3092" i="10" l="1"/>
  <c r="F3092" i="10" s="1"/>
  <c r="V3093" i="10"/>
  <c r="W3093" i="10" s="1"/>
  <c r="U3093" i="10"/>
  <c r="X3093" i="10" l="1"/>
  <c r="N3094" i="10"/>
  <c r="O3094" i="10" s="1"/>
  <c r="S3094" i="10" s="1"/>
  <c r="T3094" i="10" s="1"/>
  <c r="Y3093" i="10"/>
  <c r="Z3093" i="10" l="1"/>
  <c r="F3093" i="10" s="1"/>
  <c r="V3094" i="10"/>
  <c r="W3094" i="10" s="1"/>
  <c r="U3094" i="10"/>
  <c r="X3094" i="10" l="1"/>
  <c r="Y3094" i="10"/>
  <c r="N3095" i="10"/>
  <c r="O3095" i="10" s="1"/>
  <c r="S3095" i="10" s="1"/>
  <c r="T3095" i="10" s="1"/>
  <c r="Z3094" i="10" l="1"/>
  <c r="F3094" i="10" s="1"/>
  <c r="V3095" i="10"/>
  <c r="W3095" i="10" s="1"/>
  <c r="U3095" i="10"/>
  <c r="X3095" i="10" l="1"/>
  <c r="Y3095" i="10"/>
  <c r="N3096" i="10"/>
  <c r="O3096" i="10" s="1"/>
  <c r="S3096" i="10" s="1"/>
  <c r="T3096" i="10" s="1"/>
  <c r="Z3095" i="10" l="1"/>
  <c r="F3095" i="10" s="1"/>
  <c r="V3096" i="10"/>
  <c r="W3096" i="10" s="1"/>
  <c r="U3096" i="10"/>
  <c r="X3096" i="10" l="1"/>
  <c r="Y3096" i="10"/>
  <c r="N3097" i="10"/>
  <c r="O3097" i="10" s="1"/>
  <c r="S3097" i="10" s="1"/>
  <c r="T3097" i="10" s="1"/>
  <c r="Z3096" i="10" l="1"/>
  <c r="F3096" i="10" s="1"/>
  <c r="V3097" i="10"/>
  <c r="W3097" i="10" s="1"/>
  <c r="U3097" i="10"/>
  <c r="X3097" i="10" l="1"/>
  <c r="N3098" i="10"/>
  <c r="O3098" i="10" s="1"/>
  <c r="S3098" i="10" s="1"/>
  <c r="T3098" i="10" s="1"/>
  <c r="Y3097" i="10"/>
  <c r="Z3097" i="10" l="1"/>
  <c r="F3097" i="10" s="1"/>
  <c r="V3098" i="10"/>
  <c r="W3098" i="10" s="1"/>
  <c r="U3098" i="10"/>
  <c r="X3098" i="10" l="1"/>
  <c r="N3099" i="10"/>
  <c r="O3099" i="10" s="1"/>
  <c r="S3099" i="10" s="1"/>
  <c r="T3099" i="10" s="1"/>
  <c r="Y3098" i="10"/>
  <c r="Z3098" i="10" l="1"/>
  <c r="F3098" i="10" s="1"/>
  <c r="V3099" i="10"/>
  <c r="W3099" i="10" s="1"/>
  <c r="U3099" i="10"/>
  <c r="X3099" i="10" l="1"/>
  <c r="Y3099" i="10"/>
  <c r="N3100" i="10"/>
  <c r="O3100" i="10" s="1"/>
  <c r="S3100" i="10" s="1"/>
  <c r="T3100" i="10" s="1"/>
  <c r="Z3099" i="10" l="1"/>
  <c r="F3099" i="10" s="1"/>
  <c r="V3100" i="10"/>
  <c r="W3100" i="10" s="1"/>
  <c r="U3100" i="10"/>
  <c r="X3100" i="10" l="1"/>
  <c r="N3101" i="10"/>
  <c r="O3101" i="10" s="1"/>
  <c r="S3101" i="10" s="1"/>
  <c r="T3101" i="10" s="1"/>
  <c r="Y3100" i="10"/>
  <c r="Z3100" i="10" l="1"/>
  <c r="F3100" i="10" s="1"/>
  <c r="V3101" i="10"/>
  <c r="W3101" i="10" s="1"/>
  <c r="U3101" i="10"/>
  <c r="X3101" i="10" l="1"/>
  <c r="N3102" i="10"/>
  <c r="O3102" i="10" s="1"/>
  <c r="S3102" i="10" s="1"/>
  <c r="T3102" i="10" s="1"/>
  <c r="Y3101" i="10"/>
  <c r="Z3101" i="10" l="1"/>
  <c r="F3101" i="10" s="1"/>
  <c r="V3102" i="10"/>
  <c r="W3102" i="10" s="1"/>
  <c r="U3102" i="10"/>
  <c r="X3102" i="10" l="1"/>
  <c r="N3103" i="10"/>
  <c r="O3103" i="10" s="1"/>
  <c r="S3103" i="10" s="1"/>
  <c r="T3103" i="10" s="1"/>
  <c r="Y3102" i="10"/>
  <c r="Z3102" i="10" l="1"/>
  <c r="F3102" i="10" s="1"/>
  <c r="V3103" i="10"/>
  <c r="W3103" i="10" s="1"/>
  <c r="U3103" i="10"/>
  <c r="X3103" i="10" l="1"/>
  <c r="Y3103" i="10"/>
  <c r="N3104" i="10"/>
  <c r="O3104" i="10" s="1"/>
  <c r="S3104" i="10" s="1"/>
  <c r="T3104" i="10" s="1"/>
  <c r="Z3103" i="10" l="1"/>
  <c r="F3103" i="10" s="1"/>
  <c r="V3104" i="10"/>
  <c r="W3104" i="10" s="1"/>
  <c r="U3104" i="10"/>
  <c r="X3104" i="10" l="1"/>
  <c r="Y3104" i="10"/>
  <c r="N3105" i="10"/>
  <c r="O3105" i="10" s="1"/>
  <c r="S3105" i="10" s="1"/>
  <c r="T3105" i="10" s="1"/>
  <c r="Z3104" i="10" l="1"/>
  <c r="F3104" i="10" s="1"/>
  <c r="V3105" i="10"/>
  <c r="W3105" i="10" s="1"/>
  <c r="U3105" i="10"/>
  <c r="X3105" i="10" l="1"/>
  <c r="Y3105" i="10"/>
  <c r="N3106" i="10"/>
  <c r="O3106" i="10" s="1"/>
  <c r="S3106" i="10" s="1"/>
  <c r="T3106" i="10" s="1"/>
  <c r="Z3105" i="10" l="1"/>
  <c r="F3105" i="10" s="1"/>
  <c r="V3106" i="10"/>
  <c r="W3106" i="10" s="1"/>
  <c r="U3106" i="10"/>
  <c r="X3106" i="10" l="1"/>
  <c r="Y3106" i="10"/>
  <c r="N3107" i="10"/>
  <c r="O3107" i="10" s="1"/>
  <c r="S3107" i="10" s="1"/>
  <c r="T3107" i="10" s="1"/>
  <c r="Z3106" i="10" l="1"/>
  <c r="F3106" i="10" s="1"/>
  <c r="V3107" i="10"/>
  <c r="W3107" i="10" s="1"/>
  <c r="U3107" i="10"/>
  <c r="X3107" i="10" l="1"/>
  <c r="N3108" i="10"/>
  <c r="O3108" i="10" s="1"/>
  <c r="S3108" i="10" s="1"/>
  <c r="T3108" i="10" s="1"/>
  <c r="Y3107" i="10"/>
  <c r="Z3107" i="10" l="1"/>
  <c r="F3107" i="10" s="1"/>
  <c r="V3108" i="10"/>
  <c r="W3108" i="10" s="1"/>
  <c r="U3108" i="10"/>
  <c r="X3108" i="10" l="1"/>
  <c r="Y3108" i="10"/>
  <c r="N3109" i="10"/>
  <c r="O3109" i="10" s="1"/>
  <c r="S3109" i="10" s="1"/>
  <c r="T3109" i="10" s="1"/>
  <c r="Z3108" i="10" l="1"/>
  <c r="F3108" i="10" s="1"/>
  <c r="V3109" i="10"/>
  <c r="W3109" i="10" s="1"/>
  <c r="U3109" i="10"/>
  <c r="X3109" i="10" l="1"/>
  <c r="Y3109" i="10"/>
  <c r="N3110" i="10"/>
  <c r="O3110" i="10" s="1"/>
  <c r="S3110" i="10" s="1"/>
  <c r="T3110" i="10" s="1"/>
  <c r="Z3109" i="10" l="1"/>
  <c r="F3109" i="10" s="1"/>
  <c r="V3110" i="10"/>
  <c r="W3110" i="10" s="1"/>
  <c r="U3110" i="10"/>
  <c r="X3110" i="10" l="1"/>
  <c r="N3111" i="10"/>
  <c r="O3111" i="10" s="1"/>
  <c r="S3111" i="10" s="1"/>
  <c r="T3111" i="10" s="1"/>
  <c r="Y3110" i="10"/>
  <c r="Z3110" i="10" l="1"/>
  <c r="F3110" i="10" s="1"/>
  <c r="V3111" i="10"/>
  <c r="W3111" i="10" s="1"/>
  <c r="U3111" i="10"/>
  <c r="X3111" i="10" l="1"/>
  <c r="N3112" i="10"/>
  <c r="O3112" i="10" s="1"/>
  <c r="S3112" i="10" s="1"/>
  <c r="T3112" i="10" s="1"/>
  <c r="Y3111" i="10"/>
  <c r="Z3111" i="10" l="1"/>
  <c r="F3111" i="10" s="1"/>
  <c r="V3112" i="10"/>
  <c r="W3112" i="10" s="1"/>
  <c r="U3112" i="10"/>
  <c r="X3112" i="10" l="1"/>
  <c r="Y3112" i="10"/>
  <c r="N3113" i="10"/>
  <c r="O3113" i="10" s="1"/>
  <c r="S3113" i="10" s="1"/>
  <c r="T3113" i="10" s="1"/>
  <c r="Z3112" i="10" l="1"/>
  <c r="F3112" i="10" s="1"/>
  <c r="V3113" i="10"/>
  <c r="W3113" i="10" s="1"/>
  <c r="U3113" i="10"/>
  <c r="X3113" i="10" l="1"/>
  <c r="Y3113" i="10"/>
  <c r="N3114" i="10"/>
  <c r="O3114" i="10" s="1"/>
  <c r="S3114" i="10" s="1"/>
  <c r="T3114" i="10" s="1"/>
  <c r="Z3113" i="10" l="1"/>
  <c r="F3113" i="10" s="1"/>
  <c r="V3114" i="10"/>
  <c r="W3114" i="10" s="1"/>
  <c r="U3114" i="10"/>
  <c r="X3114" i="10" l="1"/>
  <c r="Y3114" i="10"/>
  <c r="N3115" i="10"/>
  <c r="O3115" i="10" s="1"/>
  <c r="S3115" i="10" s="1"/>
  <c r="T3115" i="10" s="1"/>
  <c r="Z3114" i="10" l="1"/>
  <c r="F3114" i="10" s="1"/>
  <c r="V3115" i="10"/>
  <c r="W3115" i="10" s="1"/>
  <c r="U3115" i="10"/>
  <c r="X3115" i="10" l="1"/>
  <c r="Y3115" i="10"/>
  <c r="N3116" i="10"/>
  <c r="O3116" i="10" s="1"/>
  <c r="S3116" i="10" s="1"/>
  <c r="T3116" i="10" s="1"/>
  <c r="Z3115" i="10" l="1"/>
  <c r="F3115" i="10" s="1"/>
  <c r="V3116" i="10"/>
  <c r="W3116" i="10" s="1"/>
  <c r="U3116" i="10"/>
  <c r="X3116" i="10" l="1"/>
  <c r="Y3116" i="10"/>
  <c r="N3117" i="10"/>
  <c r="O3117" i="10" s="1"/>
  <c r="S3117" i="10" s="1"/>
  <c r="T3117" i="10" s="1"/>
  <c r="Z3116" i="10" l="1"/>
  <c r="F3116" i="10" s="1"/>
  <c r="V3117" i="10"/>
  <c r="W3117" i="10" s="1"/>
  <c r="U3117" i="10"/>
  <c r="X3117" i="10" l="1"/>
  <c r="Y3117" i="10"/>
  <c r="N3118" i="10"/>
  <c r="O3118" i="10" s="1"/>
  <c r="S3118" i="10" s="1"/>
  <c r="T3118" i="10" s="1"/>
  <c r="Z3117" i="10" l="1"/>
  <c r="F3117" i="10" s="1"/>
  <c r="V3118" i="10"/>
  <c r="W3118" i="10" s="1"/>
  <c r="U3118" i="10"/>
  <c r="X3118" i="10" l="1"/>
  <c r="Y3118" i="10"/>
  <c r="N3119" i="10"/>
  <c r="O3119" i="10" s="1"/>
  <c r="S3119" i="10" s="1"/>
  <c r="T3119" i="10" s="1"/>
  <c r="Z3118" i="10" l="1"/>
  <c r="F3118" i="10" s="1"/>
  <c r="V3119" i="10"/>
  <c r="W3119" i="10" s="1"/>
  <c r="U3119" i="10"/>
  <c r="X3119" i="10" l="1"/>
  <c r="Y3119" i="10"/>
  <c r="N3120" i="10"/>
  <c r="O3120" i="10" s="1"/>
  <c r="S3120" i="10" s="1"/>
  <c r="T3120" i="10" s="1"/>
  <c r="Z3119" i="10" l="1"/>
  <c r="F3119" i="10" s="1"/>
  <c r="V3120" i="10"/>
  <c r="W3120" i="10" s="1"/>
  <c r="U3120" i="10"/>
  <c r="X3120" i="10" l="1"/>
  <c r="Y3120" i="10"/>
  <c r="N3121" i="10"/>
  <c r="O3121" i="10" s="1"/>
  <c r="S3121" i="10" s="1"/>
  <c r="T3121" i="10" s="1"/>
  <c r="Z3120" i="10" l="1"/>
  <c r="F3120" i="10" s="1"/>
  <c r="V3121" i="10"/>
  <c r="W3121" i="10" s="1"/>
  <c r="U3121" i="10"/>
  <c r="X3121" i="10" l="1"/>
  <c r="N3122" i="10"/>
  <c r="O3122" i="10" s="1"/>
  <c r="S3122" i="10" s="1"/>
  <c r="T3122" i="10" s="1"/>
  <c r="Y3121" i="10"/>
  <c r="Z3121" i="10" l="1"/>
  <c r="F3121" i="10" s="1"/>
  <c r="V3122" i="10"/>
  <c r="W3122" i="10" s="1"/>
  <c r="U3122" i="10"/>
  <c r="X3122" i="10" l="1"/>
  <c r="N3123" i="10"/>
  <c r="O3123" i="10" s="1"/>
  <c r="S3123" i="10" s="1"/>
  <c r="T3123" i="10" s="1"/>
  <c r="Y3122" i="10"/>
  <c r="Z3122" i="10" l="1"/>
  <c r="F3122" i="10" s="1"/>
  <c r="V3123" i="10"/>
  <c r="W3123" i="10" s="1"/>
  <c r="U3123" i="10"/>
  <c r="X3123" i="10" l="1"/>
  <c r="Y3123" i="10"/>
  <c r="N3124" i="10"/>
  <c r="O3124" i="10" s="1"/>
  <c r="S3124" i="10" s="1"/>
  <c r="T3124" i="10" s="1"/>
  <c r="Z3123" i="10" l="1"/>
  <c r="F3123" i="10" s="1"/>
  <c r="V3124" i="10"/>
  <c r="W3124" i="10" s="1"/>
  <c r="U3124" i="10"/>
  <c r="X3124" i="10" l="1"/>
  <c r="Y3124" i="10"/>
  <c r="N3125" i="10"/>
  <c r="O3125" i="10" s="1"/>
  <c r="S3125" i="10" s="1"/>
  <c r="T3125" i="10" s="1"/>
  <c r="Z3124" i="10" l="1"/>
  <c r="F3124" i="10" s="1"/>
  <c r="V3125" i="10"/>
  <c r="W3125" i="10" s="1"/>
  <c r="U3125" i="10"/>
  <c r="X3125" i="10" l="1"/>
  <c r="Y3125" i="10"/>
  <c r="N3126" i="10"/>
  <c r="O3126" i="10" s="1"/>
  <c r="S3126" i="10" s="1"/>
  <c r="T3126" i="10" s="1"/>
  <c r="Z3125" i="10" l="1"/>
  <c r="F3125" i="10" s="1"/>
  <c r="V3126" i="10"/>
  <c r="W3126" i="10" s="1"/>
  <c r="U3126" i="10"/>
  <c r="X3126" i="10" l="1"/>
  <c r="Y3126" i="10"/>
  <c r="N3127" i="10"/>
  <c r="O3127" i="10" s="1"/>
  <c r="S3127" i="10" s="1"/>
  <c r="T3127" i="10" s="1"/>
  <c r="Z3126" i="10" l="1"/>
  <c r="F3126" i="10" s="1"/>
  <c r="V3127" i="10"/>
  <c r="W3127" i="10" s="1"/>
  <c r="U3127" i="10"/>
  <c r="X3127" i="10" l="1"/>
  <c r="Y3127" i="10"/>
  <c r="N3128" i="10"/>
  <c r="O3128" i="10" s="1"/>
  <c r="S3128" i="10" s="1"/>
  <c r="T3128" i="10" s="1"/>
  <c r="Z3127" i="10" l="1"/>
  <c r="F3127" i="10" s="1"/>
  <c r="V3128" i="10"/>
  <c r="W3128" i="10" s="1"/>
  <c r="U3128" i="10"/>
  <c r="X3128" i="10" l="1"/>
  <c r="Y3128" i="10"/>
  <c r="N3129" i="10"/>
  <c r="O3129" i="10" s="1"/>
  <c r="S3129" i="10" s="1"/>
  <c r="T3129" i="10" s="1"/>
  <c r="Z3128" i="10" l="1"/>
  <c r="F3128" i="10" s="1"/>
  <c r="V3129" i="10"/>
  <c r="W3129" i="10" s="1"/>
  <c r="U3129" i="10"/>
  <c r="X3129" i="10" l="1"/>
  <c r="Y3129" i="10"/>
  <c r="N3130" i="10"/>
  <c r="O3130" i="10" s="1"/>
  <c r="S3130" i="10" s="1"/>
  <c r="T3130" i="10" s="1"/>
  <c r="Z3129" i="10" l="1"/>
  <c r="F3129" i="10" s="1"/>
  <c r="V3130" i="10"/>
  <c r="W3130" i="10" s="1"/>
  <c r="U3130" i="10"/>
  <c r="X3130" i="10" l="1"/>
  <c r="Y3130" i="10"/>
  <c r="N3131" i="10"/>
  <c r="O3131" i="10" s="1"/>
  <c r="S3131" i="10" s="1"/>
  <c r="T3131" i="10" s="1"/>
  <c r="Z3130" i="10" l="1"/>
  <c r="F3130" i="10" s="1"/>
  <c r="V3131" i="10"/>
  <c r="W3131" i="10" s="1"/>
  <c r="U3131" i="10"/>
  <c r="X3131" i="10" l="1"/>
  <c r="Y3131" i="10"/>
  <c r="N3132" i="10"/>
  <c r="O3132" i="10" s="1"/>
  <c r="S3132" i="10" s="1"/>
  <c r="T3132" i="10" s="1"/>
  <c r="Z3131" i="10" l="1"/>
  <c r="F3131" i="10" s="1"/>
  <c r="V3132" i="10"/>
  <c r="W3132" i="10" s="1"/>
  <c r="U3132" i="10"/>
  <c r="X3132" i="10" l="1"/>
  <c r="N3133" i="10"/>
  <c r="O3133" i="10" s="1"/>
  <c r="S3133" i="10" s="1"/>
  <c r="T3133" i="10" s="1"/>
  <c r="Y3132" i="10"/>
  <c r="Z3132" i="10" l="1"/>
  <c r="F3132" i="10" s="1"/>
  <c r="V3133" i="10"/>
  <c r="W3133" i="10" s="1"/>
  <c r="U3133" i="10"/>
  <c r="X3133" i="10" l="1"/>
  <c r="N3134" i="10"/>
  <c r="O3134" i="10" s="1"/>
  <c r="S3134" i="10" s="1"/>
  <c r="T3134" i="10" s="1"/>
  <c r="Y3133" i="10"/>
  <c r="Z3133" i="10" l="1"/>
  <c r="F3133" i="10" s="1"/>
  <c r="V3134" i="10"/>
  <c r="W3134" i="10" s="1"/>
  <c r="U3134" i="10"/>
  <c r="X3134" i="10" l="1"/>
  <c r="Y3134" i="10"/>
  <c r="N3135" i="10"/>
  <c r="O3135" i="10" s="1"/>
  <c r="S3135" i="10" s="1"/>
  <c r="T3135" i="10" s="1"/>
  <c r="Z3134" i="10" l="1"/>
  <c r="F3134" i="10" s="1"/>
  <c r="V3135" i="10"/>
  <c r="W3135" i="10" s="1"/>
  <c r="U3135" i="10"/>
  <c r="X3135" i="10" l="1"/>
  <c r="Y3135" i="10"/>
  <c r="N3136" i="10"/>
  <c r="O3136" i="10" s="1"/>
  <c r="S3136" i="10" s="1"/>
  <c r="T3136" i="10" s="1"/>
  <c r="Z3135" i="10" l="1"/>
  <c r="F3135" i="10" s="1"/>
  <c r="V3136" i="10"/>
  <c r="W3136" i="10" s="1"/>
  <c r="U3136" i="10"/>
  <c r="X3136" i="10" l="1"/>
  <c r="Y3136" i="10"/>
  <c r="N3137" i="10"/>
  <c r="O3137" i="10" s="1"/>
  <c r="S3137" i="10" s="1"/>
  <c r="T3137" i="10" s="1"/>
  <c r="Z3136" i="10" l="1"/>
  <c r="F3136" i="10" s="1"/>
  <c r="V3137" i="10"/>
  <c r="W3137" i="10" s="1"/>
  <c r="U3137" i="10"/>
  <c r="X3137" i="10" l="1"/>
  <c r="Y3137" i="10"/>
  <c r="N3138" i="10"/>
  <c r="O3138" i="10" s="1"/>
  <c r="S3138" i="10" s="1"/>
  <c r="T3138" i="10" s="1"/>
  <c r="Z3137" i="10" l="1"/>
  <c r="F3137" i="10" s="1"/>
  <c r="V3138" i="10"/>
  <c r="W3138" i="10" s="1"/>
  <c r="U3138" i="10"/>
  <c r="X3138" i="10" l="1"/>
  <c r="N3139" i="10"/>
  <c r="O3139" i="10" s="1"/>
  <c r="S3139" i="10" s="1"/>
  <c r="T3139" i="10" s="1"/>
  <c r="Y3138" i="10"/>
  <c r="Z3138" i="10" l="1"/>
  <c r="F3138" i="10" s="1"/>
  <c r="V3139" i="10"/>
  <c r="W3139" i="10" s="1"/>
  <c r="U3139" i="10"/>
  <c r="X3139" i="10" l="1"/>
  <c r="Y3139" i="10"/>
  <c r="N3140" i="10"/>
  <c r="O3140" i="10" s="1"/>
  <c r="S3140" i="10" s="1"/>
  <c r="T3140" i="10" s="1"/>
  <c r="Z3139" i="10" l="1"/>
  <c r="F3139" i="10" s="1"/>
  <c r="V3140" i="10"/>
  <c r="W3140" i="10" s="1"/>
  <c r="U3140" i="10"/>
  <c r="X3140" i="10" l="1"/>
  <c r="Y3140" i="10"/>
  <c r="N3141" i="10"/>
  <c r="O3141" i="10" s="1"/>
  <c r="S3141" i="10" s="1"/>
  <c r="T3141" i="10" s="1"/>
  <c r="Z3140" i="10" l="1"/>
  <c r="F3140" i="10" s="1"/>
  <c r="V3141" i="10"/>
  <c r="W3141" i="10" s="1"/>
  <c r="U3141" i="10"/>
  <c r="X3141" i="10" l="1"/>
  <c r="Y3141" i="10"/>
  <c r="N3142" i="10"/>
  <c r="O3142" i="10" s="1"/>
  <c r="S3142" i="10" s="1"/>
  <c r="T3142" i="10" s="1"/>
  <c r="Z3141" i="10" l="1"/>
  <c r="F3141" i="10" s="1"/>
  <c r="V3142" i="10"/>
  <c r="W3142" i="10" s="1"/>
  <c r="U3142" i="10"/>
  <c r="X3142" i="10" l="1"/>
  <c r="Y3142" i="10"/>
  <c r="N3143" i="10"/>
  <c r="O3143" i="10" s="1"/>
  <c r="S3143" i="10" s="1"/>
  <c r="T3143" i="10" s="1"/>
  <c r="Z3142" i="10" l="1"/>
  <c r="F3142" i="10" s="1"/>
  <c r="V3143" i="10"/>
  <c r="W3143" i="10" s="1"/>
  <c r="U3143" i="10"/>
  <c r="X3143" i="10" l="1"/>
  <c r="Y3143" i="10"/>
  <c r="N3144" i="10"/>
  <c r="O3144" i="10" s="1"/>
  <c r="S3144" i="10" s="1"/>
  <c r="T3144" i="10" s="1"/>
  <c r="Z3143" i="10" l="1"/>
  <c r="F3143" i="10" s="1"/>
  <c r="V3144" i="10"/>
  <c r="W3144" i="10" s="1"/>
  <c r="U3144" i="10"/>
  <c r="X3144" i="10" l="1"/>
  <c r="Y3144" i="10"/>
  <c r="N3145" i="10"/>
  <c r="O3145" i="10" s="1"/>
  <c r="S3145" i="10" s="1"/>
  <c r="T3145" i="10" s="1"/>
  <c r="Z3144" i="10" l="1"/>
  <c r="F3144" i="10" s="1"/>
  <c r="V3145" i="10"/>
  <c r="W3145" i="10" s="1"/>
  <c r="U3145" i="10"/>
  <c r="X3145" i="10" l="1"/>
  <c r="Y3145" i="10"/>
  <c r="N3146" i="10"/>
  <c r="O3146" i="10" s="1"/>
  <c r="S3146" i="10" s="1"/>
  <c r="T3146" i="10" s="1"/>
  <c r="Z3145" i="10" l="1"/>
  <c r="F3145" i="10" s="1"/>
  <c r="V3146" i="10"/>
  <c r="W3146" i="10" s="1"/>
  <c r="U3146" i="10"/>
  <c r="X3146" i="10" l="1"/>
  <c r="Y3146" i="10"/>
  <c r="N3147" i="10"/>
  <c r="O3147" i="10" s="1"/>
  <c r="S3147" i="10" s="1"/>
  <c r="T3147" i="10" s="1"/>
  <c r="Z3146" i="10" l="1"/>
  <c r="F3146" i="10" s="1"/>
  <c r="V3147" i="10"/>
  <c r="W3147" i="10" s="1"/>
  <c r="U3147" i="10"/>
  <c r="X3147" i="10" l="1"/>
  <c r="Y3147" i="10"/>
  <c r="N3148" i="10"/>
  <c r="O3148" i="10" s="1"/>
  <c r="S3148" i="10" s="1"/>
  <c r="T3148" i="10" s="1"/>
  <c r="Z3147" i="10" l="1"/>
  <c r="F3147" i="10" s="1"/>
  <c r="V3148" i="10"/>
  <c r="W3148" i="10" s="1"/>
  <c r="U3148" i="10"/>
  <c r="X3148" i="10" l="1"/>
  <c r="Y3148" i="10"/>
  <c r="N3149" i="10"/>
  <c r="O3149" i="10" s="1"/>
  <c r="S3149" i="10" s="1"/>
  <c r="T3149" i="10" s="1"/>
  <c r="Z3148" i="10" l="1"/>
  <c r="F3148" i="10" s="1"/>
  <c r="V3149" i="10"/>
  <c r="W3149" i="10" s="1"/>
  <c r="U3149" i="10"/>
  <c r="X3149" i="10" l="1"/>
  <c r="Y3149" i="10"/>
  <c r="N3150" i="10"/>
  <c r="O3150" i="10" s="1"/>
  <c r="S3150" i="10" s="1"/>
  <c r="T3150" i="10" s="1"/>
  <c r="Z3149" i="10" l="1"/>
  <c r="F3149" i="10" s="1"/>
  <c r="V3150" i="10"/>
  <c r="W3150" i="10" s="1"/>
  <c r="U3150" i="10"/>
  <c r="X3150" i="10" l="1"/>
  <c r="N3151" i="10"/>
  <c r="O3151" i="10" s="1"/>
  <c r="S3151" i="10" s="1"/>
  <c r="T3151" i="10" s="1"/>
  <c r="Y3150" i="10"/>
  <c r="Z3150" i="10" l="1"/>
  <c r="F3150" i="10" s="1"/>
  <c r="V3151" i="10"/>
  <c r="W3151" i="10" s="1"/>
  <c r="U3151" i="10"/>
  <c r="X3151" i="10" l="1"/>
  <c r="Y3151" i="10"/>
  <c r="N3152" i="10"/>
  <c r="O3152" i="10" s="1"/>
  <c r="S3152" i="10" s="1"/>
  <c r="T3152" i="10" s="1"/>
  <c r="Z3151" i="10" l="1"/>
  <c r="F3151" i="10" s="1"/>
  <c r="V3152" i="10"/>
  <c r="W3152" i="10" s="1"/>
  <c r="U3152" i="10"/>
  <c r="X3152" i="10" l="1"/>
  <c r="N3153" i="10"/>
  <c r="O3153" i="10" s="1"/>
  <c r="S3153" i="10" s="1"/>
  <c r="T3153" i="10" s="1"/>
  <c r="Y3152" i="10"/>
  <c r="Z3152" i="10" l="1"/>
  <c r="F3152" i="10" s="1"/>
  <c r="V3153" i="10"/>
  <c r="W3153" i="10" s="1"/>
  <c r="U3153" i="10"/>
  <c r="X3153" i="10" l="1"/>
  <c r="N3154" i="10"/>
  <c r="O3154" i="10" s="1"/>
  <c r="S3154" i="10" s="1"/>
  <c r="T3154" i="10" s="1"/>
  <c r="Y3153" i="10"/>
  <c r="Z3153" i="10" l="1"/>
  <c r="F3153" i="10" s="1"/>
  <c r="V3154" i="10"/>
  <c r="W3154" i="10" s="1"/>
  <c r="U3154" i="10"/>
  <c r="X3154" i="10" l="1"/>
  <c r="Y3154" i="10"/>
  <c r="N3155" i="10"/>
  <c r="O3155" i="10" s="1"/>
  <c r="S3155" i="10" s="1"/>
  <c r="T3155" i="10" s="1"/>
  <c r="Z3154" i="10" l="1"/>
  <c r="F3154" i="10" s="1"/>
  <c r="V3155" i="10"/>
  <c r="W3155" i="10" s="1"/>
  <c r="U3155" i="10"/>
  <c r="X3155" i="10" l="1"/>
  <c r="Y3155" i="10"/>
  <c r="N3156" i="10"/>
  <c r="O3156" i="10" s="1"/>
  <c r="S3156" i="10" s="1"/>
  <c r="T3156" i="10" s="1"/>
  <c r="Z3155" i="10" l="1"/>
  <c r="F3155" i="10" s="1"/>
  <c r="V3156" i="10"/>
  <c r="W3156" i="10" s="1"/>
  <c r="U3156" i="10"/>
  <c r="X3156" i="10" l="1"/>
  <c r="N3157" i="10"/>
  <c r="O3157" i="10" s="1"/>
  <c r="S3157" i="10" s="1"/>
  <c r="T3157" i="10" s="1"/>
  <c r="Y3156" i="10"/>
  <c r="Z3156" i="10" l="1"/>
  <c r="F3156" i="10" s="1"/>
  <c r="V3157" i="10"/>
  <c r="W3157" i="10" s="1"/>
  <c r="U3157" i="10"/>
  <c r="X3157" i="10" l="1"/>
  <c r="Y3157" i="10"/>
  <c r="N3158" i="10"/>
  <c r="O3158" i="10" s="1"/>
  <c r="S3158" i="10" s="1"/>
  <c r="T3158" i="10" s="1"/>
  <c r="Z3157" i="10" l="1"/>
  <c r="F3157" i="10" s="1"/>
  <c r="V3158" i="10"/>
  <c r="W3158" i="10" s="1"/>
  <c r="U3158" i="10"/>
  <c r="X3158" i="10" l="1"/>
  <c r="N3159" i="10"/>
  <c r="O3159" i="10" s="1"/>
  <c r="S3159" i="10" s="1"/>
  <c r="T3159" i="10" s="1"/>
  <c r="Y3158" i="10"/>
  <c r="Z3158" i="10" l="1"/>
  <c r="F3158" i="10" s="1"/>
  <c r="V3159" i="10"/>
  <c r="W3159" i="10" s="1"/>
  <c r="U3159" i="10"/>
  <c r="X3159" i="10" l="1"/>
  <c r="Y3159" i="10"/>
  <c r="N3160" i="10"/>
  <c r="O3160" i="10" s="1"/>
  <c r="S3160" i="10" s="1"/>
  <c r="T3160" i="10" s="1"/>
  <c r="Z3159" i="10" l="1"/>
  <c r="F3159" i="10" s="1"/>
  <c r="V3160" i="10"/>
  <c r="W3160" i="10" s="1"/>
  <c r="U3160" i="10"/>
  <c r="X3160" i="10" l="1"/>
  <c r="Y3160" i="10"/>
  <c r="N3161" i="10"/>
  <c r="O3161" i="10" s="1"/>
  <c r="S3161" i="10" s="1"/>
  <c r="T3161" i="10" s="1"/>
  <c r="Z3160" i="10" l="1"/>
  <c r="F3160" i="10" s="1"/>
  <c r="V3161" i="10"/>
  <c r="W3161" i="10" s="1"/>
  <c r="U3161" i="10"/>
  <c r="X3161" i="10" l="1"/>
  <c r="Y3161" i="10"/>
  <c r="N3162" i="10"/>
  <c r="O3162" i="10" s="1"/>
  <c r="S3162" i="10" s="1"/>
  <c r="T3162" i="10" s="1"/>
  <c r="Z3161" i="10" l="1"/>
  <c r="F3161" i="10" s="1"/>
  <c r="V3162" i="10"/>
  <c r="W3162" i="10" s="1"/>
  <c r="U3162" i="10"/>
  <c r="X3162" i="10" l="1"/>
  <c r="N3163" i="10"/>
  <c r="O3163" i="10" s="1"/>
  <c r="S3163" i="10" s="1"/>
  <c r="T3163" i="10" s="1"/>
  <c r="Y3162" i="10"/>
  <c r="Z3162" i="10" l="1"/>
  <c r="F3162" i="10" s="1"/>
  <c r="V3163" i="10"/>
  <c r="W3163" i="10" s="1"/>
  <c r="U3163" i="10"/>
  <c r="X3163" i="10" l="1"/>
  <c r="N3164" i="10"/>
  <c r="O3164" i="10" s="1"/>
  <c r="S3164" i="10" s="1"/>
  <c r="T3164" i="10" s="1"/>
  <c r="Y3163" i="10"/>
  <c r="Z3163" i="10" l="1"/>
  <c r="F3163" i="10" s="1"/>
  <c r="V3164" i="10"/>
  <c r="W3164" i="10" s="1"/>
  <c r="U3164" i="10"/>
  <c r="X3164" i="10" l="1"/>
  <c r="Y3164" i="10"/>
  <c r="N3165" i="10"/>
  <c r="O3165" i="10" s="1"/>
  <c r="S3165" i="10" s="1"/>
  <c r="T3165" i="10" s="1"/>
  <c r="Z3164" i="10" l="1"/>
  <c r="F3164" i="10" s="1"/>
  <c r="V3165" i="10"/>
  <c r="W3165" i="10" s="1"/>
  <c r="U3165" i="10"/>
  <c r="X3165" i="10" l="1"/>
  <c r="N3166" i="10"/>
  <c r="O3166" i="10" s="1"/>
  <c r="S3166" i="10" s="1"/>
  <c r="T3166" i="10" s="1"/>
  <c r="Y3165" i="10"/>
  <c r="Z3165" i="10" l="1"/>
  <c r="F3165" i="10" s="1"/>
  <c r="V3166" i="10"/>
  <c r="W3166" i="10" s="1"/>
  <c r="U3166" i="10"/>
  <c r="X3166" i="10" l="1"/>
  <c r="N3167" i="10"/>
  <c r="O3167" i="10" s="1"/>
  <c r="S3167" i="10" s="1"/>
  <c r="T3167" i="10" s="1"/>
  <c r="Y3166" i="10"/>
  <c r="Z3166" i="10" l="1"/>
  <c r="F3166" i="10" s="1"/>
  <c r="V3167" i="10"/>
  <c r="W3167" i="10" s="1"/>
  <c r="U3167" i="10"/>
  <c r="X3167" i="10" l="1"/>
  <c r="N3168" i="10"/>
  <c r="O3168" i="10" s="1"/>
  <c r="S3168" i="10" s="1"/>
  <c r="T3168" i="10" s="1"/>
  <c r="Y3167" i="10"/>
  <c r="Z3167" i="10" l="1"/>
  <c r="F3167" i="10" s="1"/>
  <c r="V3168" i="10"/>
  <c r="W3168" i="10" s="1"/>
  <c r="U3168" i="10"/>
  <c r="X3168" i="10" l="1"/>
  <c r="Y3168" i="10"/>
  <c r="N3169" i="10"/>
  <c r="O3169" i="10" s="1"/>
  <c r="S3169" i="10" s="1"/>
  <c r="T3169" i="10" s="1"/>
  <c r="Z3168" i="10" l="1"/>
  <c r="F3168" i="10" s="1"/>
  <c r="V3169" i="10"/>
  <c r="W3169" i="10" s="1"/>
  <c r="U3169" i="10"/>
  <c r="X3169" i="10" l="1"/>
  <c r="N3170" i="10"/>
  <c r="O3170" i="10" s="1"/>
  <c r="S3170" i="10" s="1"/>
  <c r="T3170" i="10" s="1"/>
  <c r="Y3169" i="10"/>
  <c r="Z3169" i="10" l="1"/>
  <c r="F3169" i="10" s="1"/>
  <c r="V3170" i="10"/>
  <c r="W3170" i="10" s="1"/>
  <c r="U3170" i="10"/>
  <c r="X3170" i="10" l="1"/>
  <c r="Y3170" i="10"/>
  <c r="N3171" i="10"/>
  <c r="O3171" i="10" s="1"/>
  <c r="S3171" i="10" s="1"/>
  <c r="T3171" i="10" s="1"/>
  <c r="Z3170" i="10" l="1"/>
  <c r="F3170" i="10" s="1"/>
  <c r="V3171" i="10"/>
  <c r="W3171" i="10" s="1"/>
  <c r="U3171" i="10"/>
  <c r="X3171" i="10" l="1"/>
  <c r="N3172" i="10"/>
  <c r="O3172" i="10" s="1"/>
  <c r="S3172" i="10" s="1"/>
  <c r="T3172" i="10" s="1"/>
  <c r="Y3171" i="10"/>
  <c r="Z3171" i="10" l="1"/>
  <c r="F3171" i="10" s="1"/>
  <c r="V3172" i="10"/>
  <c r="W3172" i="10" s="1"/>
  <c r="U3172" i="10"/>
  <c r="X3172" i="10" l="1"/>
  <c r="Y3172" i="10"/>
  <c r="N3173" i="10"/>
  <c r="O3173" i="10" s="1"/>
  <c r="S3173" i="10" s="1"/>
  <c r="T3173" i="10" s="1"/>
  <c r="Z3172" i="10" l="1"/>
  <c r="F3172" i="10" s="1"/>
  <c r="V3173" i="10"/>
  <c r="W3173" i="10" s="1"/>
  <c r="U3173" i="10"/>
  <c r="X3173" i="10" l="1"/>
  <c r="Y3173" i="10"/>
  <c r="N3174" i="10"/>
  <c r="O3174" i="10" s="1"/>
  <c r="S3174" i="10" s="1"/>
  <c r="T3174" i="10" s="1"/>
  <c r="Z3173" i="10" l="1"/>
  <c r="F3173" i="10" s="1"/>
  <c r="V3174" i="10"/>
  <c r="W3174" i="10" s="1"/>
  <c r="U3174" i="10"/>
  <c r="X3174" i="10" l="1"/>
  <c r="N3175" i="10"/>
  <c r="O3175" i="10" s="1"/>
  <c r="S3175" i="10" s="1"/>
  <c r="T3175" i="10" s="1"/>
  <c r="Y3174" i="10"/>
  <c r="Z3174" i="10" l="1"/>
  <c r="F3174" i="10" s="1"/>
  <c r="V3175" i="10"/>
  <c r="W3175" i="10" s="1"/>
  <c r="U3175" i="10"/>
  <c r="X3175" i="10" l="1"/>
  <c r="N3176" i="10"/>
  <c r="O3176" i="10" s="1"/>
  <c r="S3176" i="10" s="1"/>
  <c r="T3176" i="10" s="1"/>
  <c r="Y3175" i="10"/>
  <c r="Z3175" i="10" l="1"/>
  <c r="F3175" i="10" s="1"/>
  <c r="V3176" i="10"/>
  <c r="W3176" i="10" s="1"/>
  <c r="U3176" i="10"/>
  <c r="X3176" i="10" l="1"/>
  <c r="Y3176" i="10"/>
  <c r="N3177" i="10"/>
  <c r="O3177" i="10" s="1"/>
  <c r="S3177" i="10" s="1"/>
  <c r="T3177" i="10" s="1"/>
  <c r="Z3176" i="10" l="1"/>
  <c r="F3176" i="10" s="1"/>
  <c r="V3177" i="10"/>
  <c r="W3177" i="10" s="1"/>
  <c r="U3177" i="10"/>
  <c r="X3177" i="10" l="1"/>
  <c r="Y3177" i="10"/>
  <c r="N3178" i="10"/>
  <c r="O3178" i="10" s="1"/>
  <c r="S3178" i="10" s="1"/>
  <c r="T3178" i="10" s="1"/>
  <c r="Z3177" i="10" l="1"/>
  <c r="F3177" i="10" s="1"/>
  <c r="V3178" i="10"/>
  <c r="W3178" i="10" s="1"/>
  <c r="U3178" i="10"/>
  <c r="X3178" i="10" l="1"/>
  <c r="Y3178" i="10"/>
  <c r="N3179" i="10"/>
  <c r="O3179" i="10" s="1"/>
  <c r="S3179" i="10" s="1"/>
  <c r="T3179" i="10" s="1"/>
  <c r="Z3178" i="10" l="1"/>
  <c r="F3178" i="10" s="1"/>
  <c r="V3179" i="10"/>
  <c r="W3179" i="10" s="1"/>
  <c r="U3179" i="10"/>
  <c r="X3179" i="10" l="1"/>
  <c r="Y3179" i="10"/>
  <c r="N3180" i="10"/>
  <c r="O3180" i="10" s="1"/>
  <c r="S3180" i="10" s="1"/>
  <c r="T3180" i="10" s="1"/>
  <c r="Z3179" i="10" l="1"/>
  <c r="F3179" i="10" s="1"/>
  <c r="V3180" i="10"/>
  <c r="W3180" i="10" s="1"/>
  <c r="U3180" i="10"/>
  <c r="X3180" i="10" l="1"/>
  <c r="N3181" i="10"/>
  <c r="O3181" i="10" s="1"/>
  <c r="S3181" i="10" s="1"/>
  <c r="T3181" i="10" s="1"/>
  <c r="Y3180" i="10"/>
  <c r="Z3180" i="10" l="1"/>
  <c r="F3180" i="10" s="1"/>
  <c r="V3181" i="10"/>
  <c r="W3181" i="10" s="1"/>
  <c r="U3181" i="10"/>
  <c r="X3181" i="10" l="1"/>
  <c r="N3182" i="10"/>
  <c r="O3182" i="10" s="1"/>
  <c r="S3182" i="10" s="1"/>
  <c r="T3182" i="10" s="1"/>
  <c r="Y3181" i="10"/>
  <c r="Z3181" i="10" l="1"/>
  <c r="F3181" i="10" s="1"/>
  <c r="V3182" i="10"/>
  <c r="W3182" i="10" s="1"/>
  <c r="U3182" i="10"/>
  <c r="X3182" i="10" l="1"/>
  <c r="Y3182" i="10"/>
  <c r="N3183" i="10"/>
  <c r="O3183" i="10" s="1"/>
  <c r="S3183" i="10" s="1"/>
  <c r="T3183" i="10" s="1"/>
  <c r="Z3182" i="10" l="1"/>
  <c r="F3182" i="10" s="1"/>
  <c r="V3183" i="10"/>
  <c r="W3183" i="10" s="1"/>
  <c r="U3183" i="10"/>
  <c r="X3183" i="10" l="1"/>
  <c r="N3184" i="10"/>
  <c r="O3184" i="10" s="1"/>
  <c r="S3184" i="10" s="1"/>
  <c r="T3184" i="10" s="1"/>
  <c r="Y3183" i="10"/>
  <c r="Z3183" i="10" l="1"/>
  <c r="F3183" i="10" s="1"/>
  <c r="V3184" i="10"/>
  <c r="W3184" i="10" s="1"/>
  <c r="U3184" i="10"/>
  <c r="X3184" i="10" l="1"/>
  <c r="Y3184" i="10"/>
  <c r="N3185" i="10"/>
  <c r="O3185" i="10" s="1"/>
  <c r="S3185" i="10" s="1"/>
  <c r="T3185" i="10" s="1"/>
  <c r="Z3184" i="10" l="1"/>
  <c r="F3184" i="10" s="1"/>
  <c r="V3185" i="10"/>
  <c r="W3185" i="10" s="1"/>
  <c r="U3185" i="10"/>
  <c r="X3185" i="10" l="1"/>
  <c r="N3186" i="10"/>
  <c r="O3186" i="10" s="1"/>
  <c r="S3186" i="10" s="1"/>
  <c r="T3186" i="10" s="1"/>
  <c r="Y3185" i="10"/>
  <c r="Z3185" i="10" l="1"/>
  <c r="F3185" i="10" s="1"/>
  <c r="V3186" i="10"/>
  <c r="W3186" i="10" s="1"/>
  <c r="U3186" i="10"/>
  <c r="X3186" i="10" l="1"/>
  <c r="Y3186" i="10"/>
  <c r="N3187" i="10"/>
  <c r="O3187" i="10" s="1"/>
  <c r="S3187" i="10" s="1"/>
  <c r="T3187" i="10" s="1"/>
  <c r="Z3186" i="10" l="1"/>
  <c r="F3186" i="10" s="1"/>
  <c r="V3187" i="10"/>
  <c r="W3187" i="10" s="1"/>
  <c r="U3187" i="10"/>
  <c r="X3187" i="10" l="1"/>
  <c r="Y3187" i="10"/>
  <c r="N3188" i="10"/>
  <c r="O3188" i="10" s="1"/>
  <c r="S3188" i="10" s="1"/>
  <c r="T3188" i="10" s="1"/>
  <c r="Z3187" i="10" l="1"/>
  <c r="F3187" i="10" s="1"/>
  <c r="V3188" i="10"/>
  <c r="W3188" i="10" s="1"/>
  <c r="U3188" i="10"/>
  <c r="X3188" i="10" l="1"/>
  <c r="N3189" i="10"/>
  <c r="O3189" i="10" s="1"/>
  <c r="S3189" i="10" s="1"/>
  <c r="T3189" i="10" s="1"/>
  <c r="Y3188" i="10"/>
  <c r="Z3188" i="10" l="1"/>
  <c r="F3188" i="10" s="1"/>
  <c r="V3189" i="10"/>
  <c r="W3189" i="10" s="1"/>
  <c r="U3189" i="10"/>
  <c r="X3189" i="10" l="1"/>
  <c r="N3190" i="10"/>
  <c r="O3190" i="10" s="1"/>
  <c r="S3190" i="10" s="1"/>
  <c r="T3190" i="10" s="1"/>
  <c r="Y3189" i="10"/>
  <c r="Z3189" i="10" l="1"/>
  <c r="F3189" i="10" s="1"/>
  <c r="V3190" i="10"/>
  <c r="W3190" i="10" s="1"/>
  <c r="U3190" i="10"/>
  <c r="X3190" i="10" l="1"/>
  <c r="Y3190" i="10"/>
  <c r="N3191" i="10"/>
  <c r="O3191" i="10" s="1"/>
  <c r="S3191" i="10" s="1"/>
  <c r="T3191" i="10" s="1"/>
  <c r="Z3190" i="10" l="1"/>
  <c r="F3190" i="10" s="1"/>
  <c r="V3191" i="10"/>
  <c r="W3191" i="10" s="1"/>
  <c r="U3191" i="10"/>
  <c r="X3191" i="10" l="1"/>
  <c r="N3192" i="10"/>
  <c r="O3192" i="10" s="1"/>
  <c r="S3192" i="10" s="1"/>
  <c r="T3192" i="10" s="1"/>
  <c r="Y3191" i="10"/>
  <c r="Z3191" i="10" l="1"/>
  <c r="F3191" i="10" s="1"/>
  <c r="V3192" i="10"/>
  <c r="W3192" i="10" s="1"/>
  <c r="U3192" i="10"/>
  <c r="X3192" i="10" l="1"/>
  <c r="Y3192" i="10"/>
  <c r="N3193" i="10"/>
  <c r="O3193" i="10" s="1"/>
  <c r="S3193" i="10" s="1"/>
  <c r="T3193" i="10" s="1"/>
  <c r="Z3192" i="10" l="1"/>
  <c r="F3192" i="10" s="1"/>
  <c r="V3193" i="10"/>
  <c r="W3193" i="10" s="1"/>
  <c r="U3193" i="10"/>
  <c r="X3193" i="10" l="1"/>
  <c r="N3194" i="10"/>
  <c r="O3194" i="10" s="1"/>
  <c r="S3194" i="10" s="1"/>
  <c r="T3194" i="10" s="1"/>
  <c r="Y3193" i="10"/>
  <c r="Z3193" i="10" l="1"/>
  <c r="F3193" i="10" s="1"/>
  <c r="V3194" i="10"/>
  <c r="W3194" i="10" s="1"/>
  <c r="U3194" i="10"/>
  <c r="X3194" i="10" l="1"/>
  <c r="Y3194" i="10"/>
  <c r="N3195" i="10"/>
  <c r="O3195" i="10" s="1"/>
  <c r="S3195" i="10" s="1"/>
  <c r="T3195" i="10" s="1"/>
  <c r="Z3194" i="10" l="1"/>
  <c r="F3194" i="10" s="1"/>
  <c r="V3195" i="10"/>
  <c r="W3195" i="10" s="1"/>
  <c r="U3195" i="10"/>
  <c r="X3195" i="10" l="1"/>
  <c r="N3196" i="10"/>
  <c r="O3196" i="10" s="1"/>
  <c r="S3196" i="10" s="1"/>
  <c r="T3196" i="10" s="1"/>
  <c r="Y3195" i="10"/>
  <c r="Z3195" i="10" l="1"/>
  <c r="F3195" i="10" s="1"/>
  <c r="V3196" i="10"/>
  <c r="W3196" i="10" s="1"/>
  <c r="U3196" i="10"/>
  <c r="X3196" i="10" l="1"/>
  <c r="Y3196" i="10"/>
  <c r="N3197" i="10"/>
  <c r="O3197" i="10" s="1"/>
  <c r="S3197" i="10" s="1"/>
  <c r="T3197" i="10" s="1"/>
  <c r="Z3196" i="10" l="1"/>
  <c r="F3196" i="10" s="1"/>
  <c r="V3197" i="10"/>
  <c r="W3197" i="10" s="1"/>
  <c r="U3197" i="10"/>
  <c r="X3197" i="10" l="1"/>
  <c r="Y3197" i="10"/>
  <c r="N3198" i="10"/>
  <c r="O3198" i="10" s="1"/>
  <c r="S3198" i="10" s="1"/>
  <c r="T3198" i="10" s="1"/>
  <c r="Z3197" i="10" l="1"/>
  <c r="F3197" i="10" s="1"/>
  <c r="V3198" i="10"/>
  <c r="W3198" i="10" s="1"/>
  <c r="U3198" i="10"/>
  <c r="X3198" i="10" l="1"/>
  <c r="Y3198" i="10"/>
  <c r="N3199" i="10"/>
  <c r="O3199" i="10" s="1"/>
  <c r="S3199" i="10" s="1"/>
  <c r="T3199" i="10" s="1"/>
  <c r="Z3198" i="10" l="1"/>
  <c r="F3198" i="10" s="1"/>
  <c r="V3199" i="10"/>
  <c r="W3199" i="10" s="1"/>
  <c r="U3199" i="10"/>
  <c r="X3199" i="10" l="1"/>
  <c r="N3200" i="10"/>
  <c r="O3200" i="10" s="1"/>
  <c r="S3200" i="10" s="1"/>
  <c r="T3200" i="10" s="1"/>
  <c r="Y3199" i="10"/>
  <c r="Z3199" i="10" l="1"/>
  <c r="F3199" i="10" s="1"/>
  <c r="V3200" i="10"/>
  <c r="W3200" i="10" s="1"/>
  <c r="U3200" i="10"/>
  <c r="X3200" i="10" l="1"/>
  <c r="Y3200" i="10"/>
  <c r="N3201" i="10"/>
  <c r="O3201" i="10" s="1"/>
  <c r="S3201" i="10" s="1"/>
  <c r="T3201" i="10" s="1"/>
  <c r="Z3200" i="10" l="1"/>
  <c r="F3200" i="10" s="1"/>
  <c r="V3201" i="10"/>
  <c r="W3201" i="10" s="1"/>
  <c r="U3201" i="10"/>
  <c r="X3201" i="10" l="1"/>
  <c r="Y3201" i="10"/>
  <c r="N3202" i="10"/>
  <c r="O3202" i="10" s="1"/>
  <c r="S3202" i="10" s="1"/>
  <c r="T3202" i="10" s="1"/>
  <c r="Z3201" i="10" l="1"/>
  <c r="F3201" i="10" s="1"/>
  <c r="V3202" i="10"/>
  <c r="W3202" i="10" s="1"/>
  <c r="U3202" i="10"/>
  <c r="X3202" i="10" l="1"/>
  <c r="Y3202" i="10"/>
  <c r="N3203" i="10"/>
  <c r="O3203" i="10" s="1"/>
  <c r="S3203" i="10" s="1"/>
  <c r="T3203" i="10" s="1"/>
  <c r="Z3202" i="10" l="1"/>
  <c r="F3202" i="10" s="1"/>
  <c r="V3203" i="10"/>
  <c r="W3203" i="10" s="1"/>
  <c r="U3203" i="10"/>
  <c r="X3203" i="10" l="1"/>
  <c r="N3204" i="10"/>
  <c r="O3204" i="10" s="1"/>
  <c r="S3204" i="10" s="1"/>
  <c r="T3204" i="10" s="1"/>
  <c r="Y3203" i="10"/>
  <c r="Z3203" i="10" l="1"/>
  <c r="F3203" i="10" s="1"/>
  <c r="V3204" i="10"/>
  <c r="W3204" i="10" s="1"/>
  <c r="U3204" i="10"/>
  <c r="X3204" i="10" l="1"/>
  <c r="Y3204" i="10"/>
  <c r="N3205" i="10"/>
  <c r="O3205" i="10" s="1"/>
  <c r="S3205" i="10" s="1"/>
  <c r="T3205" i="10" s="1"/>
  <c r="Z3204" i="10" l="1"/>
  <c r="F3204" i="10" s="1"/>
  <c r="V3205" i="10"/>
  <c r="W3205" i="10" s="1"/>
  <c r="U3205" i="10"/>
  <c r="X3205" i="10" l="1"/>
  <c r="Y3205" i="10"/>
  <c r="N3206" i="10"/>
  <c r="O3206" i="10" s="1"/>
  <c r="S3206" i="10" s="1"/>
  <c r="T3206" i="10" s="1"/>
  <c r="Z3205" i="10" l="1"/>
  <c r="F3205" i="10" s="1"/>
  <c r="V3206" i="10"/>
  <c r="W3206" i="10" s="1"/>
  <c r="U3206" i="10"/>
  <c r="X3206" i="10" l="1"/>
  <c r="Y3206" i="10"/>
  <c r="N3207" i="10"/>
  <c r="O3207" i="10" s="1"/>
  <c r="S3207" i="10" s="1"/>
  <c r="T3207" i="10" s="1"/>
  <c r="Z3206" i="10" l="1"/>
  <c r="F3206" i="10" s="1"/>
  <c r="V3207" i="10"/>
  <c r="W3207" i="10" s="1"/>
  <c r="U3207" i="10"/>
  <c r="X3207" i="10" l="1"/>
  <c r="N3208" i="10"/>
  <c r="O3208" i="10" s="1"/>
  <c r="S3208" i="10" s="1"/>
  <c r="T3208" i="10" s="1"/>
  <c r="Y3207" i="10"/>
  <c r="Z3207" i="10" l="1"/>
  <c r="F3207" i="10" s="1"/>
  <c r="V3208" i="10"/>
  <c r="W3208" i="10" s="1"/>
  <c r="U3208" i="10"/>
  <c r="X3208" i="10" l="1"/>
  <c r="N3209" i="10"/>
  <c r="O3209" i="10" s="1"/>
  <c r="S3209" i="10" s="1"/>
  <c r="T3209" i="10" s="1"/>
  <c r="Y3208" i="10"/>
  <c r="Z3208" i="10" l="1"/>
  <c r="F3208" i="10" s="1"/>
  <c r="V3209" i="10"/>
  <c r="W3209" i="10" s="1"/>
  <c r="U3209" i="10"/>
  <c r="X3209" i="10" l="1"/>
  <c r="Y3209" i="10"/>
  <c r="N3210" i="10"/>
  <c r="O3210" i="10" s="1"/>
  <c r="S3210" i="10" s="1"/>
  <c r="T3210" i="10" s="1"/>
  <c r="Z3209" i="10" l="1"/>
  <c r="F3209" i="10" s="1"/>
  <c r="V3210" i="10"/>
  <c r="W3210" i="10" s="1"/>
  <c r="U3210" i="10"/>
  <c r="X3210" i="10" l="1"/>
  <c r="Y3210" i="10"/>
  <c r="N3211" i="10"/>
  <c r="O3211" i="10" s="1"/>
  <c r="S3211" i="10" s="1"/>
  <c r="T3211" i="10" s="1"/>
  <c r="Z3210" i="10" l="1"/>
  <c r="F3210" i="10" s="1"/>
  <c r="V3211" i="10"/>
  <c r="W3211" i="10" s="1"/>
  <c r="U3211" i="10"/>
  <c r="X3211" i="10" l="1"/>
  <c r="Y3211" i="10"/>
  <c r="N3212" i="10"/>
  <c r="O3212" i="10" s="1"/>
  <c r="S3212" i="10" s="1"/>
  <c r="T3212" i="10" s="1"/>
  <c r="Z3211" i="10" l="1"/>
  <c r="F3211" i="10" s="1"/>
  <c r="V3212" i="10"/>
  <c r="W3212" i="10" s="1"/>
  <c r="U3212" i="10"/>
  <c r="X3212" i="10" l="1"/>
  <c r="N3213" i="10"/>
  <c r="O3213" i="10" s="1"/>
  <c r="S3213" i="10" s="1"/>
  <c r="T3213" i="10" s="1"/>
  <c r="Y3212" i="10"/>
  <c r="Z3212" i="10" l="1"/>
  <c r="F3212" i="10" s="1"/>
  <c r="V3213" i="10"/>
  <c r="W3213" i="10" s="1"/>
  <c r="U3213" i="10"/>
  <c r="X3213" i="10" l="1"/>
  <c r="N3214" i="10"/>
  <c r="O3214" i="10" s="1"/>
  <c r="S3214" i="10" s="1"/>
  <c r="T3214" i="10" s="1"/>
  <c r="Y3213" i="10"/>
  <c r="Z3213" i="10" l="1"/>
  <c r="F3213" i="10" s="1"/>
  <c r="V3214" i="10"/>
  <c r="W3214" i="10" s="1"/>
  <c r="U3214" i="10"/>
  <c r="X3214" i="10" l="1"/>
  <c r="Y3214" i="10"/>
  <c r="N3215" i="10"/>
  <c r="O3215" i="10" s="1"/>
  <c r="S3215" i="10" s="1"/>
  <c r="T3215" i="10" s="1"/>
  <c r="Z3214" i="10" l="1"/>
  <c r="F3214" i="10" s="1"/>
  <c r="V3215" i="10"/>
  <c r="W3215" i="10" s="1"/>
  <c r="U3215" i="10"/>
  <c r="X3215" i="10" l="1"/>
  <c r="N3216" i="10"/>
  <c r="O3216" i="10" s="1"/>
  <c r="S3216" i="10" s="1"/>
  <c r="T3216" i="10" s="1"/>
  <c r="Y3215" i="10"/>
  <c r="Z3215" i="10" l="1"/>
  <c r="F3215" i="10" s="1"/>
  <c r="V3216" i="10"/>
  <c r="W3216" i="10" s="1"/>
  <c r="U3216" i="10"/>
  <c r="X3216" i="10" l="1"/>
  <c r="Y3216" i="10"/>
  <c r="N3217" i="10"/>
  <c r="O3217" i="10" s="1"/>
  <c r="S3217" i="10" s="1"/>
  <c r="T3217" i="10" s="1"/>
  <c r="Z3216" i="10" l="1"/>
  <c r="F3216" i="10" s="1"/>
  <c r="V3217" i="10"/>
  <c r="W3217" i="10" s="1"/>
  <c r="U3217" i="10"/>
  <c r="X3217" i="10" l="1"/>
  <c r="Y3217" i="10"/>
  <c r="N3218" i="10"/>
  <c r="O3218" i="10" s="1"/>
  <c r="S3218" i="10" s="1"/>
  <c r="T3218" i="10" s="1"/>
  <c r="Z3217" i="10" l="1"/>
  <c r="F3217" i="10" s="1"/>
  <c r="V3218" i="10"/>
  <c r="W3218" i="10" s="1"/>
  <c r="U3218" i="10"/>
  <c r="X3218" i="10" l="1"/>
  <c r="Y3218" i="10"/>
  <c r="N3219" i="10"/>
  <c r="O3219" i="10" s="1"/>
  <c r="S3219" i="10" s="1"/>
  <c r="T3219" i="10" s="1"/>
  <c r="Z3218" i="10" l="1"/>
  <c r="F3218" i="10" s="1"/>
  <c r="V3219" i="10"/>
  <c r="W3219" i="10" s="1"/>
  <c r="U3219" i="10"/>
  <c r="X3219" i="10" l="1"/>
  <c r="Y3219" i="10"/>
  <c r="N3220" i="10"/>
  <c r="O3220" i="10" s="1"/>
  <c r="S3220" i="10" s="1"/>
  <c r="T3220" i="10" s="1"/>
  <c r="Z3219" i="10" l="1"/>
  <c r="F3219" i="10" s="1"/>
  <c r="V3220" i="10"/>
  <c r="W3220" i="10" s="1"/>
  <c r="U3220" i="10"/>
  <c r="X3220" i="10" l="1"/>
  <c r="Y3220" i="10"/>
  <c r="N3221" i="10"/>
  <c r="O3221" i="10" s="1"/>
  <c r="S3221" i="10" s="1"/>
  <c r="T3221" i="10" s="1"/>
  <c r="Z3220" i="10" l="1"/>
  <c r="F3220" i="10" s="1"/>
  <c r="V3221" i="10"/>
  <c r="W3221" i="10" s="1"/>
  <c r="U3221" i="10"/>
  <c r="X3221" i="10" l="1"/>
  <c r="Y3221" i="10"/>
  <c r="N3222" i="10"/>
  <c r="O3222" i="10" s="1"/>
  <c r="S3222" i="10" s="1"/>
  <c r="T3222" i="10" s="1"/>
  <c r="Z3221" i="10" l="1"/>
  <c r="F3221" i="10" s="1"/>
  <c r="V3222" i="10"/>
  <c r="W3222" i="10" s="1"/>
  <c r="U3222" i="10"/>
  <c r="X3222" i="10" l="1"/>
  <c r="Y3222" i="10"/>
  <c r="N3223" i="10"/>
  <c r="O3223" i="10" s="1"/>
  <c r="S3223" i="10" s="1"/>
  <c r="T3223" i="10" s="1"/>
  <c r="Z3222" i="10" l="1"/>
  <c r="F3222" i="10" s="1"/>
  <c r="V3223" i="10"/>
  <c r="W3223" i="10" s="1"/>
  <c r="U3223" i="10"/>
  <c r="X3223" i="10" l="1"/>
  <c r="N3224" i="10"/>
  <c r="O3224" i="10" s="1"/>
  <c r="S3224" i="10" s="1"/>
  <c r="T3224" i="10" s="1"/>
  <c r="Y3223" i="10"/>
  <c r="Z3223" i="10" l="1"/>
  <c r="F3223" i="10" s="1"/>
  <c r="V3224" i="10"/>
  <c r="W3224" i="10" s="1"/>
  <c r="U3224" i="10"/>
  <c r="X3224" i="10" l="1"/>
  <c r="Y3224" i="10"/>
  <c r="N3225" i="10"/>
  <c r="O3225" i="10" s="1"/>
  <c r="S3225" i="10" s="1"/>
  <c r="T3225" i="10" s="1"/>
  <c r="Z3224" i="10" l="1"/>
  <c r="F3224" i="10" s="1"/>
  <c r="V3225" i="10"/>
  <c r="W3225" i="10" s="1"/>
  <c r="U3225" i="10"/>
  <c r="X3225" i="10" l="1"/>
  <c r="Y3225" i="10"/>
  <c r="N3226" i="10"/>
  <c r="O3226" i="10" s="1"/>
  <c r="S3226" i="10" s="1"/>
  <c r="T3226" i="10" s="1"/>
  <c r="Z3225" i="10" l="1"/>
  <c r="F3225" i="10" s="1"/>
  <c r="V3226" i="10"/>
  <c r="W3226" i="10" s="1"/>
  <c r="U3226" i="10"/>
  <c r="X3226" i="10" l="1"/>
  <c r="Y3226" i="10"/>
  <c r="N3227" i="10"/>
  <c r="O3227" i="10" s="1"/>
  <c r="S3227" i="10" s="1"/>
  <c r="T3227" i="10" s="1"/>
  <c r="Z3226" i="10" l="1"/>
  <c r="F3226" i="10" s="1"/>
  <c r="V3227" i="10"/>
  <c r="W3227" i="10" s="1"/>
  <c r="U3227" i="10"/>
  <c r="X3227" i="10" l="1"/>
  <c r="Y3227" i="10"/>
  <c r="N3228" i="10"/>
  <c r="O3228" i="10" s="1"/>
  <c r="S3228" i="10" s="1"/>
  <c r="T3228" i="10" s="1"/>
  <c r="Z3227" i="10" l="1"/>
  <c r="F3227" i="10" s="1"/>
  <c r="V3228" i="10"/>
  <c r="W3228" i="10" s="1"/>
  <c r="U3228" i="10"/>
  <c r="X3228" i="10" l="1"/>
  <c r="Y3228" i="10"/>
  <c r="N3229" i="10"/>
  <c r="O3229" i="10" s="1"/>
  <c r="S3229" i="10" s="1"/>
  <c r="T3229" i="10" s="1"/>
  <c r="Z3228" i="10" l="1"/>
  <c r="F3228" i="10" s="1"/>
  <c r="V3229" i="10"/>
  <c r="W3229" i="10" s="1"/>
  <c r="U3229" i="10"/>
  <c r="X3229" i="10" l="1"/>
  <c r="Y3229" i="10"/>
  <c r="N3230" i="10"/>
  <c r="O3230" i="10" s="1"/>
  <c r="S3230" i="10" s="1"/>
  <c r="T3230" i="10" s="1"/>
  <c r="Z3229" i="10" l="1"/>
  <c r="F3229" i="10" s="1"/>
  <c r="V3230" i="10"/>
  <c r="W3230" i="10" s="1"/>
  <c r="U3230" i="10"/>
  <c r="X3230" i="10" l="1"/>
  <c r="Y3230" i="10"/>
  <c r="N3231" i="10"/>
  <c r="O3231" i="10" s="1"/>
  <c r="S3231" i="10" s="1"/>
  <c r="T3231" i="10" s="1"/>
  <c r="Z3230" i="10" l="1"/>
  <c r="F3230" i="10" s="1"/>
  <c r="V3231" i="10"/>
  <c r="W3231" i="10" s="1"/>
  <c r="U3231" i="10"/>
  <c r="X3231" i="10" l="1"/>
  <c r="Y3231" i="10"/>
  <c r="N3232" i="10"/>
  <c r="O3232" i="10" s="1"/>
  <c r="S3232" i="10" s="1"/>
  <c r="T3232" i="10" s="1"/>
  <c r="Z3231" i="10" l="1"/>
  <c r="F3231" i="10" s="1"/>
  <c r="V3232" i="10"/>
  <c r="W3232" i="10" s="1"/>
  <c r="U3232" i="10"/>
  <c r="X3232" i="10" l="1"/>
  <c r="Y3232" i="10"/>
  <c r="N3233" i="10"/>
  <c r="O3233" i="10" s="1"/>
  <c r="S3233" i="10" s="1"/>
  <c r="T3233" i="10" s="1"/>
  <c r="Z3232" i="10" l="1"/>
  <c r="F3232" i="10" s="1"/>
  <c r="V3233" i="10"/>
  <c r="W3233" i="10" s="1"/>
  <c r="U3233" i="10"/>
  <c r="X3233" i="10" l="1"/>
  <c r="Y3233" i="10"/>
  <c r="N3234" i="10"/>
  <c r="O3234" i="10" s="1"/>
  <c r="S3234" i="10" s="1"/>
  <c r="T3234" i="10" s="1"/>
  <c r="Z3233" i="10" l="1"/>
  <c r="F3233" i="10" s="1"/>
  <c r="V3234" i="10"/>
  <c r="W3234" i="10" s="1"/>
  <c r="U3234" i="10"/>
  <c r="X3234" i="10" l="1"/>
  <c r="Y3234" i="10"/>
  <c r="N3235" i="10"/>
  <c r="O3235" i="10" s="1"/>
  <c r="S3235" i="10" s="1"/>
  <c r="T3235" i="10" s="1"/>
  <c r="Z3234" i="10" l="1"/>
  <c r="F3234" i="10" s="1"/>
  <c r="V3235" i="10"/>
  <c r="W3235" i="10" s="1"/>
  <c r="U3235" i="10"/>
  <c r="X3235" i="10" l="1"/>
  <c r="Y3235" i="10"/>
  <c r="N3236" i="10"/>
  <c r="O3236" i="10" s="1"/>
  <c r="S3236" i="10" s="1"/>
  <c r="T3236" i="10" s="1"/>
  <c r="Z3235" i="10" l="1"/>
  <c r="F3235" i="10" s="1"/>
  <c r="V3236" i="10"/>
  <c r="W3236" i="10" s="1"/>
  <c r="U3236" i="10"/>
  <c r="X3236" i="10" l="1"/>
  <c r="Y3236" i="10"/>
  <c r="N3237" i="10"/>
  <c r="O3237" i="10" s="1"/>
  <c r="S3237" i="10" s="1"/>
  <c r="T3237" i="10" s="1"/>
  <c r="Z3236" i="10" l="1"/>
  <c r="F3236" i="10" s="1"/>
  <c r="V3237" i="10"/>
  <c r="W3237" i="10" s="1"/>
  <c r="U3237" i="10"/>
  <c r="X3237" i="10" l="1"/>
  <c r="N3238" i="10"/>
  <c r="O3238" i="10" s="1"/>
  <c r="S3238" i="10" s="1"/>
  <c r="T3238" i="10" s="1"/>
  <c r="Y3237" i="10"/>
  <c r="Z3237" i="10" l="1"/>
  <c r="F3237" i="10" s="1"/>
  <c r="V3238" i="10"/>
  <c r="W3238" i="10" s="1"/>
  <c r="U3238" i="10"/>
  <c r="X3238" i="10" l="1"/>
  <c r="Y3238" i="10"/>
  <c r="N3239" i="10"/>
  <c r="O3239" i="10" s="1"/>
  <c r="S3239" i="10" s="1"/>
  <c r="T3239" i="10" s="1"/>
  <c r="Z3238" i="10" l="1"/>
  <c r="F3238" i="10" s="1"/>
  <c r="V3239" i="10"/>
  <c r="W3239" i="10" s="1"/>
  <c r="U3239" i="10"/>
  <c r="X3239" i="10" l="1"/>
  <c r="N3240" i="10"/>
  <c r="O3240" i="10" s="1"/>
  <c r="S3240" i="10" s="1"/>
  <c r="T3240" i="10" s="1"/>
  <c r="Y3239" i="10"/>
  <c r="Z3239" i="10" l="1"/>
  <c r="F3239" i="10" s="1"/>
  <c r="V3240" i="10"/>
  <c r="W3240" i="10" s="1"/>
  <c r="U3240" i="10"/>
  <c r="X3240" i="10" l="1"/>
  <c r="N3241" i="10"/>
  <c r="O3241" i="10" s="1"/>
  <c r="S3241" i="10" s="1"/>
  <c r="T3241" i="10" s="1"/>
  <c r="Y3240" i="10"/>
  <c r="Z3240" i="10" l="1"/>
  <c r="F3240" i="10" s="1"/>
  <c r="V3241" i="10"/>
  <c r="W3241" i="10" s="1"/>
  <c r="U3241" i="10"/>
  <c r="X3241" i="10" l="1"/>
  <c r="Y3241" i="10"/>
  <c r="N3242" i="10"/>
  <c r="O3242" i="10" s="1"/>
  <c r="S3242" i="10" s="1"/>
  <c r="T3242" i="10" s="1"/>
  <c r="Z3241" i="10" l="1"/>
  <c r="F3241" i="10" s="1"/>
  <c r="V3242" i="10"/>
  <c r="W3242" i="10" s="1"/>
  <c r="U3242" i="10"/>
  <c r="X3242" i="10" l="1"/>
  <c r="N3243" i="10"/>
  <c r="O3243" i="10" s="1"/>
  <c r="S3243" i="10" s="1"/>
  <c r="T3243" i="10" s="1"/>
  <c r="Y3242" i="10"/>
  <c r="Z3242" i="10" l="1"/>
  <c r="F3242" i="10" s="1"/>
  <c r="V3243" i="10"/>
  <c r="W3243" i="10" s="1"/>
  <c r="U3243" i="10"/>
  <c r="X3243" i="10" l="1"/>
  <c r="Y3243" i="10"/>
  <c r="N3244" i="10"/>
  <c r="O3244" i="10" s="1"/>
  <c r="S3244" i="10" s="1"/>
  <c r="T3244" i="10" s="1"/>
  <c r="Z3243" i="10" l="1"/>
  <c r="F3243" i="10" s="1"/>
  <c r="V3244" i="10"/>
  <c r="W3244" i="10" s="1"/>
  <c r="U3244" i="10"/>
  <c r="X3244" i="10" l="1"/>
  <c r="Y3244" i="10"/>
  <c r="N3245" i="10"/>
  <c r="O3245" i="10" s="1"/>
  <c r="S3245" i="10" s="1"/>
  <c r="T3245" i="10" s="1"/>
  <c r="Z3244" i="10" l="1"/>
  <c r="F3244" i="10" s="1"/>
  <c r="V3245" i="10"/>
  <c r="W3245" i="10" s="1"/>
  <c r="U3245" i="10"/>
  <c r="X3245" i="10" l="1"/>
  <c r="N3246" i="10"/>
  <c r="O3246" i="10" s="1"/>
  <c r="S3246" i="10" s="1"/>
  <c r="T3246" i="10" s="1"/>
  <c r="Y3245" i="10"/>
  <c r="Z3245" i="10" l="1"/>
  <c r="F3245" i="10" s="1"/>
  <c r="V3246" i="10"/>
  <c r="W3246" i="10" s="1"/>
  <c r="U3246" i="10"/>
  <c r="X3246" i="10" l="1"/>
  <c r="N3247" i="10"/>
  <c r="O3247" i="10" s="1"/>
  <c r="S3247" i="10" s="1"/>
  <c r="T3247" i="10" s="1"/>
  <c r="Y3246" i="10"/>
  <c r="Z3246" i="10" l="1"/>
  <c r="F3246" i="10" s="1"/>
  <c r="V3247" i="10"/>
  <c r="W3247" i="10" s="1"/>
  <c r="U3247" i="10"/>
  <c r="X3247" i="10" l="1"/>
  <c r="Y3247" i="10"/>
  <c r="N3248" i="10"/>
  <c r="O3248" i="10" s="1"/>
  <c r="S3248" i="10" s="1"/>
  <c r="T3248" i="10" s="1"/>
  <c r="Z3247" i="10" l="1"/>
  <c r="F3247" i="10" s="1"/>
  <c r="V3248" i="10"/>
  <c r="W3248" i="10" s="1"/>
  <c r="U3248" i="10"/>
  <c r="X3248" i="10" l="1"/>
  <c r="Y3248" i="10"/>
  <c r="N3249" i="10"/>
  <c r="O3249" i="10" s="1"/>
  <c r="S3249" i="10" s="1"/>
  <c r="T3249" i="10" s="1"/>
  <c r="Z3248" i="10" l="1"/>
  <c r="F3248" i="10" s="1"/>
  <c r="V3249" i="10"/>
  <c r="W3249" i="10" s="1"/>
  <c r="U3249" i="10"/>
  <c r="X3249" i="10" l="1"/>
  <c r="Y3249" i="10"/>
  <c r="N3250" i="10"/>
  <c r="O3250" i="10" s="1"/>
  <c r="S3250" i="10" s="1"/>
  <c r="T3250" i="10" s="1"/>
  <c r="Z3249" i="10" l="1"/>
  <c r="F3249" i="10" s="1"/>
  <c r="V3250" i="10"/>
  <c r="W3250" i="10" s="1"/>
  <c r="U3250" i="10"/>
  <c r="X3250" i="10" l="1"/>
  <c r="N3251" i="10"/>
  <c r="O3251" i="10" s="1"/>
  <c r="S3251" i="10" s="1"/>
  <c r="T3251" i="10" s="1"/>
  <c r="Y3250" i="10"/>
  <c r="Z3250" i="10" l="1"/>
  <c r="F3250" i="10" s="1"/>
  <c r="V3251" i="10"/>
  <c r="W3251" i="10" s="1"/>
  <c r="U3251" i="10"/>
  <c r="X3251" i="10" l="1"/>
  <c r="N3252" i="10"/>
  <c r="O3252" i="10" s="1"/>
  <c r="S3252" i="10" s="1"/>
  <c r="T3252" i="10" s="1"/>
  <c r="Y3251" i="10"/>
  <c r="Z3251" i="10" l="1"/>
  <c r="F3251" i="10" s="1"/>
  <c r="V3252" i="10"/>
  <c r="W3252" i="10" s="1"/>
  <c r="U3252" i="10"/>
  <c r="X3252" i="10" l="1"/>
  <c r="Y3252" i="10"/>
  <c r="N3253" i="10"/>
  <c r="O3253" i="10" s="1"/>
  <c r="S3253" i="10" s="1"/>
  <c r="T3253" i="10" s="1"/>
  <c r="Z3252" i="10" l="1"/>
  <c r="F3252" i="10" s="1"/>
  <c r="V3253" i="10"/>
  <c r="W3253" i="10" s="1"/>
  <c r="U3253" i="10"/>
  <c r="X3253" i="10" l="1"/>
  <c r="Y3253" i="10"/>
  <c r="N3254" i="10"/>
  <c r="O3254" i="10" s="1"/>
  <c r="S3254" i="10" s="1"/>
  <c r="T3254" i="10" s="1"/>
  <c r="Z3253" i="10" l="1"/>
  <c r="F3253" i="10" s="1"/>
  <c r="V3254" i="10"/>
  <c r="W3254" i="10" s="1"/>
  <c r="U3254" i="10"/>
  <c r="X3254" i="10" l="1"/>
  <c r="Y3254" i="10"/>
  <c r="N3255" i="10"/>
  <c r="O3255" i="10" s="1"/>
  <c r="S3255" i="10" s="1"/>
  <c r="T3255" i="10" s="1"/>
  <c r="Z3254" i="10" l="1"/>
  <c r="F3254" i="10" s="1"/>
  <c r="V3255" i="10"/>
  <c r="W3255" i="10" s="1"/>
  <c r="U3255" i="10"/>
  <c r="X3255" i="10" l="1"/>
  <c r="N3256" i="10"/>
  <c r="O3256" i="10" s="1"/>
  <c r="S3256" i="10" s="1"/>
  <c r="T3256" i="10" s="1"/>
  <c r="Y3255" i="10"/>
  <c r="Z3255" i="10" l="1"/>
  <c r="F3255" i="10" s="1"/>
  <c r="V3256" i="10"/>
  <c r="W3256" i="10" s="1"/>
  <c r="U3256" i="10"/>
  <c r="X3256" i="10" l="1"/>
  <c r="Y3256" i="10"/>
  <c r="N3257" i="10"/>
  <c r="O3257" i="10" s="1"/>
  <c r="S3257" i="10" s="1"/>
  <c r="T3257" i="10" s="1"/>
  <c r="Z3256" i="10" l="1"/>
  <c r="F3256" i="10" s="1"/>
  <c r="V3257" i="10"/>
  <c r="W3257" i="10" s="1"/>
  <c r="U3257" i="10"/>
  <c r="X3257" i="10" l="1"/>
  <c r="Y3257" i="10"/>
  <c r="N3258" i="10"/>
  <c r="O3258" i="10" s="1"/>
  <c r="S3258" i="10" s="1"/>
  <c r="T3258" i="10" s="1"/>
  <c r="Z3257" i="10" l="1"/>
  <c r="F3257" i="10" s="1"/>
  <c r="V3258" i="10"/>
  <c r="W3258" i="10" s="1"/>
  <c r="U3258" i="10"/>
  <c r="X3258" i="10" l="1"/>
  <c r="N3259" i="10"/>
  <c r="O3259" i="10" s="1"/>
  <c r="S3259" i="10" s="1"/>
  <c r="T3259" i="10" s="1"/>
  <c r="Y3258" i="10"/>
  <c r="Z3258" i="10" l="1"/>
  <c r="F3258" i="10" s="1"/>
  <c r="V3259" i="10"/>
  <c r="W3259" i="10" s="1"/>
  <c r="U3259" i="10"/>
  <c r="X3259" i="10" l="1"/>
  <c r="Y3259" i="10"/>
  <c r="N3260" i="10"/>
  <c r="O3260" i="10" s="1"/>
  <c r="S3260" i="10" s="1"/>
  <c r="T3260" i="10" s="1"/>
  <c r="Z3259" i="10" l="1"/>
  <c r="F3259" i="10" s="1"/>
  <c r="V3260" i="10"/>
  <c r="W3260" i="10" s="1"/>
  <c r="U3260" i="10"/>
  <c r="X3260" i="10" l="1"/>
  <c r="Y3260" i="10"/>
  <c r="N3261" i="10"/>
  <c r="O3261" i="10" s="1"/>
  <c r="S3261" i="10" s="1"/>
  <c r="T3261" i="10" s="1"/>
  <c r="Z3260" i="10" l="1"/>
  <c r="F3260" i="10" s="1"/>
  <c r="V3261" i="10"/>
  <c r="W3261" i="10" s="1"/>
  <c r="U3261" i="10"/>
  <c r="X3261" i="10" l="1"/>
  <c r="Y3261" i="10"/>
  <c r="N3262" i="10"/>
  <c r="O3262" i="10" s="1"/>
  <c r="S3262" i="10" s="1"/>
  <c r="T3262" i="10" s="1"/>
  <c r="Z3261" i="10" l="1"/>
  <c r="F3261" i="10" s="1"/>
  <c r="V3262" i="10"/>
  <c r="W3262" i="10" s="1"/>
  <c r="U3262" i="10"/>
  <c r="X3262" i="10" l="1"/>
  <c r="Y3262" i="10"/>
  <c r="N3263" i="10"/>
  <c r="O3263" i="10" s="1"/>
  <c r="S3263" i="10" s="1"/>
  <c r="T3263" i="10" s="1"/>
  <c r="Z3262" i="10" l="1"/>
  <c r="F3262" i="10" s="1"/>
  <c r="V3263" i="10"/>
  <c r="W3263" i="10" s="1"/>
  <c r="U3263" i="10"/>
  <c r="X3263" i="10" l="1"/>
  <c r="Y3263" i="10"/>
  <c r="N3264" i="10"/>
  <c r="O3264" i="10" s="1"/>
  <c r="S3264" i="10" s="1"/>
  <c r="T3264" i="10" s="1"/>
  <c r="Z3263" i="10" l="1"/>
  <c r="F3263" i="10" s="1"/>
  <c r="V3264" i="10"/>
  <c r="W3264" i="10" s="1"/>
  <c r="U3264" i="10"/>
  <c r="X3264" i="10" l="1"/>
  <c r="Y3264" i="10"/>
  <c r="N3265" i="10"/>
  <c r="O3265" i="10" s="1"/>
  <c r="S3265" i="10" s="1"/>
  <c r="T3265" i="10" s="1"/>
  <c r="Z3264" i="10" l="1"/>
  <c r="F3264" i="10" s="1"/>
  <c r="V3265" i="10"/>
  <c r="W3265" i="10" s="1"/>
  <c r="U3265" i="10"/>
  <c r="X3265" i="10" l="1"/>
  <c r="Y3265" i="10"/>
  <c r="N3266" i="10"/>
  <c r="O3266" i="10" s="1"/>
  <c r="S3266" i="10" s="1"/>
  <c r="T3266" i="10" s="1"/>
  <c r="Z3265" i="10" l="1"/>
  <c r="F3265" i="10" s="1"/>
  <c r="V3266" i="10"/>
  <c r="W3266" i="10" s="1"/>
  <c r="U3266" i="10"/>
  <c r="X3266" i="10" l="1"/>
  <c r="N3267" i="10"/>
  <c r="O3267" i="10" s="1"/>
  <c r="S3267" i="10" s="1"/>
  <c r="T3267" i="10" s="1"/>
  <c r="Y3266" i="10"/>
  <c r="Z3266" i="10" l="1"/>
  <c r="F3266" i="10" s="1"/>
  <c r="V3267" i="10"/>
  <c r="W3267" i="10" s="1"/>
  <c r="U3267" i="10"/>
  <c r="X3267" i="10" l="1"/>
  <c r="Y3267" i="10"/>
  <c r="N3268" i="10"/>
  <c r="O3268" i="10" s="1"/>
  <c r="S3268" i="10" s="1"/>
  <c r="T3268" i="10" s="1"/>
  <c r="Z3267" i="10" l="1"/>
  <c r="F3267" i="10" s="1"/>
  <c r="V3268" i="10"/>
  <c r="W3268" i="10" s="1"/>
  <c r="U3268" i="10"/>
  <c r="X3268" i="10" l="1"/>
  <c r="Y3268" i="10"/>
  <c r="N3269" i="10"/>
  <c r="O3269" i="10" s="1"/>
  <c r="S3269" i="10" s="1"/>
  <c r="T3269" i="10" s="1"/>
  <c r="Z3268" i="10" l="1"/>
  <c r="F3268" i="10" s="1"/>
  <c r="V3269" i="10"/>
  <c r="W3269" i="10" s="1"/>
  <c r="U3269" i="10"/>
  <c r="X3269" i="10" l="1"/>
  <c r="N3270" i="10"/>
  <c r="O3270" i="10" s="1"/>
  <c r="S3270" i="10" s="1"/>
  <c r="T3270" i="10" s="1"/>
  <c r="Y3269" i="10"/>
  <c r="Z3269" i="10" l="1"/>
  <c r="F3269" i="10" s="1"/>
  <c r="V3270" i="10"/>
  <c r="W3270" i="10" s="1"/>
  <c r="U3270" i="10"/>
  <c r="X3270" i="10" l="1"/>
  <c r="Y3270" i="10"/>
  <c r="N3271" i="10"/>
  <c r="O3271" i="10" s="1"/>
  <c r="S3271" i="10" s="1"/>
  <c r="T3271" i="10" s="1"/>
  <c r="Z3270" i="10" l="1"/>
  <c r="F3270" i="10" s="1"/>
  <c r="V3271" i="10"/>
  <c r="W3271" i="10" s="1"/>
  <c r="U3271" i="10"/>
  <c r="X3271" i="10" l="1"/>
  <c r="N3272" i="10"/>
  <c r="O3272" i="10" s="1"/>
  <c r="S3272" i="10" s="1"/>
  <c r="T3272" i="10" s="1"/>
  <c r="Y3271" i="10"/>
  <c r="Z3271" i="10" l="1"/>
  <c r="F3271" i="10" s="1"/>
  <c r="V3272" i="10"/>
  <c r="W3272" i="10" s="1"/>
  <c r="U3272" i="10"/>
  <c r="X3272" i="10" l="1"/>
  <c r="Y3272" i="10"/>
  <c r="N3273" i="10"/>
  <c r="O3273" i="10" s="1"/>
  <c r="S3273" i="10" s="1"/>
  <c r="T3273" i="10" s="1"/>
  <c r="Z3272" i="10" l="1"/>
  <c r="F3272" i="10" s="1"/>
  <c r="V3273" i="10"/>
  <c r="W3273" i="10" s="1"/>
  <c r="U3273" i="10"/>
  <c r="X3273" i="10" l="1"/>
  <c r="Y3273" i="10"/>
  <c r="N3274" i="10"/>
  <c r="O3274" i="10" s="1"/>
  <c r="S3274" i="10" s="1"/>
  <c r="T3274" i="10" s="1"/>
  <c r="Z3273" i="10" l="1"/>
  <c r="F3273" i="10" s="1"/>
  <c r="V3274" i="10"/>
  <c r="W3274" i="10" s="1"/>
  <c r="U3274" i="10"/>
  <c r="X3274" i="10" l="1"/>
  <c r="N3275" i="10"/>
  <c r="O3275" i="10" s="1"/>
  <c r="S3275" i="10" s="1"/>
  <c r="T3275" i="10" s="1"/>
  <c r="Y3274" i="10"/>
  <c r="Z3274" i="10" l="1"/>
  <c r="F3274" i="10" s="1"/>
  <c r="V3275" i="10"/>
  <c r="W3275" i="10" s="1"/>
  <c r="U3275" i="10"/>
  <c r="X3275" i="10" l="1"/>
  <c r="Y3275" i="10"/>
  <c r="N3276" i="10"/>
  <c r="O3276" i="10" s="1"/>
  <c r="S3276" i="10" s="1"/>
  <c r="T3276" i="10" s="1"/>
  <c r="Z3275" i="10" l="1"/>
  <c r="F3275" i="10" s="1"/>
  <c r="V3276" i="10"/>
  <c r="W3276" i="10" s="1"/>
  <c r="U3276" i="10"/>
  <c r="X3276" i="10" l="1"/>
  <c r="N3277" i="10"/>
  <c r="O3277" i="10" s="1"/>
  <c r="S3277" i="10" s="1"/>
  <c r="T3277" i="10" s="1"/>
  <c r="Y3276" i="10"/>
  <c r="Z3276" i="10" l="1"/>
  <c r="F3276" i="10" s="1"/>
  <c r="V3277" i="10"/>
  <c r="W3277" i="10" s="1"/>
  <c r="U3277" i="10"/>
  <c r="X3277" i="10" l="1"/>
  <c r="N3278" i="10"/>
  <c r="O3278" i="10" s="1"/>
  <c r="S3278" i="10" s="1"/>
  <c r="T3278" i="10" s="1"/>
  <c r="Y3277" i="10"/>
  <c r="Z3277" i="10" l="1"/>
  <c r="F3277" i="10" s="1"/>
  <c r="V3278" i="10"/>
  <c r="W3278" i="10" s="1"/>
  <c r="U3278" i="10"/>
  <c r="X3278" i="10" l="1"/>
  <c r="N3279" i="10"/>
  <c r="O3279" i="10" s="1"/>
  <c r="S3279" i="10" s="1"/>
  <c r="T3279" i="10" s="1"/>
  <c r="Y3278" i="10"/>
  <c r="Z3278" i="10" l="1"/>
  <c r="F3278" i="10" s="1"/>
  <c r="V3279" i="10"/>
  <c r="W3279" i="10" s="1"/>
  <c r="U3279" i="10"/>
  <c r="X3279" i="10" l="1"/>
  <c r="N3280" i="10"/>
  <c r="O3280" i="10" s="1"/>
  <c r="S3280" i="10" s="1"/>
  <c r="T3280" i="10" s="1"/>
  <c r="Y3279" i="10"/>
  <c r="Z3279" i="10" l="1"/>
  <c r="F3279" i="10" s="1"/>
  <c r="V3280" i="10"/>
  <c r="W3280" i="10" s="1"/>
  <c r="U3280" i="10"/>
  <c r="X3280" i="10" l="1"/>
  <c r="Y3280" i="10"/>
  <c r="N3281" i="10"/>
  <c r="O3281" i="10" s="1"/>
  <c r="S3281" i="10" s="1"/>
  <c r="T3281" i="10" s="1"/>
  <c r="Z3280" i="10" l="1"/>
  <c r="F3280" i="10" s="1"/>
  <c r="V3281" i="10"/>
  <c r="W3281" i="10" s="1"/>
  <c r="U3281" i="10"/>
  <c r="X3281" i="10" l="1"/>
  <c r="N3282" i="10"/>
  <c r="O3282" i="10" s="1"/>
  <c r="S3282" i="10" s="1"/>
  <c r="T3282" i="10" s="1"/>
  <c r="Y3281" i="10"/>
  <c r="Z3281" i="10" l="1"/>
  <c r="F3281" i="10" s="1"/>
  <c r="V3282" i="10"/>
  <c r="W3282" i="10" s="1"/>
  <c r="U3282" i="10"/>
  <c r="X3282" i="10" l="1"/>
  <c r="Y3282" i="10"/>
  <c r="N3283" i="10"/>
  <c r="O3283" i="10" s="1"/>
  <c r="S3283" i="10" s="1"/>
  <c r="T3283" i="10" s="1"/>
  <c r="Z3282" i="10" l="1"/>
  <c r="F3282" i="10" s="1"/>
  <c r="V3283" i="10"/>
  <c r="W3283" i="10" s="1"/>
  <c r="U3283" i="10"/>
  <c r="X3283" i="10" l="1"/>
  <c r="N3284" i="10"/>
  <c r="O3284" i="10" s="1"/>
  <c r="S3284" i="10" s="1"/>
  <c r="T3284" i="10" s="1"/>
  <c r="Y3283" i="10"/>
  <c r="Z3283" i="10" l="1"/>
  <c r="F3283" i="10" s="1"/>
  <c r="V3284" i="10"/>
  <c r="W3284" i="10" s="1"/>
  <c r="U3284" i="10"/>
  <c r="X3284" i="10" l="1"/>
  <c r="N3285" i="10"/>
  <c r="O3285" i="10" s="1"/>
  <c r="S3285" i="10" s="1"/>
  <c r="T3285" i="10" s="1"/>
  <c r="Y3284" i="10"/>
  <c r="Z3284" i="10" l="1"/>
  <c r="F3284" i="10" s="1"/>
  <c r="V3285" i="10"/>
  <c r="W3285" i="10" s="1"/>
  <c r="U3285" i="10"/>
  <c r="X3285" i="10" l="1"/>
  <c r="Y3285" i="10"/>
  <c r="N3286" i="10"/>
  <c r="O3286" i="10" s="1"/>
  <c r="S3286" i="10" s="1"/>
  <c r="T3286" i="10" s="1"/>
  <c r="Z3285" i="10" l="1"/>
  <c r="F3285" i="10" s="1"/>
  <c r="V3286" i="10"/>
  <c r="W3286" i="10" s="1"/>
  <c r="U3286" i="10"/>
  <c r="X3286" i="10" l="1"/>
  <c r="N3287" i="10"/>
  <c r="O3287" i="10" s="1"/>
  <c r="S3287" i="10" s="1"/>
  <c r="T3287" i="10" s="1"/>
  <c r="Y3286" i="10"/>
  <c r="Z3286" i="10" l="1"/>
  <c r="F3286" i="10" s="1"/>
  <c r="V3287" i="10"/>
  <c r="W3287" i="10" s="1"/>
  <c r="U3287" i="10"/>
  <c r="X3287" i="10" l="1"/>
  <c r="Y3287" i="10"/>
  <c r="N3288" i="10"/>
  <c r="O3288" i="10" s="1"/>
  <c r="S3288" i="10" s="1"/>
  <c r="T3288" i="10" s="1"/>
  <c r="Z3287" i="10" l="1"/>
  <c r="F3287" i="10" s="1"/>
  <c r="V3288" i="10"/>
  <c r="W3288" i="10" s="1"/>
  <c r="U3288" i="10"/>
  <c r="X3288" i="10" l="1"/>
  <c r="N3289" i="10"/>
  <c r="O3289" i="10" s="1"/>
  <c r="S3289" i="10" s="1"/>
  <c r="T3289" i="10" s="1"/>
  <c r="Y3288" i="10"/>
  <c r="Z3288" i="10" l="1"/>
  <c r="F3288" i="10" s="1"/>
  <c r="V3289" i="10"/>
  <c r="W3289" i="10" s="1"/>
  <c r="U3289" i="10"/>
  <c r="X3289" i="10" l="1"/>
  <c r="Y3289" i="10"/>
  <c r="N3290" i="10"/>
  <c r="O3290" i="10" s="1"/>
  <c r="S3290" i="10" s="1"/>
  <c r="T3290" i="10" s="1"/>
  <c r="Z3289" i="10" l="1"/>
  <c r="F3289" i="10" s="1"/>
  <c r="V3290" i="10"/>
  <c r="W3290" i="10" s="1"/>
  <c r="U3290" i="10"/>
  <c r="X3290" i="10" l="1"/>
  <c r="N3291" i="10"/>
  <c r="O3291" i="10" s="1"/>
  <c r="S3291" i="10" s="1"/>
  <c r="T3291" i="10" s="1"/>
  <c r="Y3290" i="10"/>
  <c r="Z3290" i="10" l="1"/>
  <c r="F3290" i="10" s="1"/>
  <c r="V3291" i="10"/>
  <c r="W3291" i="10" s="1"/>
  <c r="U3291" i="10"/>
  <c r="X3291" i="10" l="1"/>
  <c r="N3292" i="10"/>
  <c r="O3292" i="10" s="1"/>
  <c r="S3292" i="10" s="1"/>
  <c r="T3292" i="10" s="1"/>
  <c r="Y3291" i="10"/>
  <c r="Z3291" i="10" l="1"/>
  <c r="F3291" i="10" s="1"/>
  <c r="V3292" i="10"/>
  <c r="W3292" i="10" s="1"/>
  <c r="U3292" i="10"/>
  <c r="X3292" i="10" l="1"/>
  <c r="Y3292" i="10"/>
  <c r="N3293" i="10"/>
  <c r="O3293" i="10" s="1"/>
  <c r="S3293" i="10" s="1"/>
  <c r="T3293" i="10" s="1"/>
  <c r="Z3292" i="10" l="1"/>
  <c r="F3292" i="10" s="1"/>
  <c r="V3293" i="10"/>
  <c r="W3293" i="10" s="1"/>
  <c r="U3293" i="10"/>
  <c r="X3293" i="10" l="1"/>
  <c r="Y3293" i="10"/>
  <c r="N3294" i="10"/>
  <c r="O3294" i="10" s="1"/>
  <c r="S3294" i="10" s="1"/>
  <c r="T3294" i="10" s="1"/>
  <c r="Z3293" i="10" l="1"/>
  <c r="F3293" i="10" s="1"/>
  <c r="V3294" i="10"/>
  <c r="W3294" i="10" s="1"/>
  <c r="U3294" i="10"/>
  <c r="X3294" i="10" l="1"/>
  <c r="Y3294" i="10"/>
  <c r="N3295" i="10"/>
  <c r="O3295" i="10" s="1"/>
  <c r="S3295" i="10" s="1"/>
  <c r="T3295" i="10" s="1"/>
  <c r="Z3294" i="10" l="1"/>
  <c r="F3294" i="10" s="1"/>
  <c r="V3295" i="10"/>
  <c r="W3295" i="10" s="1"/>
  <c r="U3295" i="10"/>
  <c r="X3295" i="10" l="1"/>
  <c r="N3296" i="10"/>
  <c r="O3296" i="10" s="1"/>
  <c r="S3296" i="10" s="1"/>
  <c r="T3296" i="10" s="1"/>
  <c r="Y3295" i="10"/>
  <c r="Z3295" i="10" l="1"/>
  <c r="F3295" i="10" s="1"/>
  <c r="V3296" i="10"/>
  <c r="W3296" i="10" s="1"/>
  <c r="U3296" i="10"/>
  <c r="X3296" i="10" l="1"/>
  <c r="Y3296" i="10"/>
  <c r="N3297" i="10"/>
  <c r="O3297" i="10" s="1"/>
  <c r="S3297" i="10" s="1"/>
  <c r="T3297" i="10" s="1"/>
  <c r="Z3296" i="10" l="1"/>
  <c r="F3296" i="10" s="1"/>
  <c r="V3297" i="10"/>
  <c r="W3297" i="10" s="1"/>
  <c r="U3297" i="10"/>
  <c r="X3297" i="10" l="1"/>
  <c r="N3298" i="10"/>
  <c r="O3298" i="10" s="1"/>
  <c r="S3298" i="10" s="1"/>
  <c r="T3298" i="10" s="1"/>
  <c r="Y3297" i="10"/>
  <c r="Z3297" i="10" l="1"/>
  <c r="F3297" i="10" s="1"/>
  <c r="V3298" i="10"/>
  <c r="W3298" i="10" s="1"/>
  <c r="U3298" i="10"/>
  <c r="X3298" i="10" l="1"/>
  <c r="N3299" i="10"/>
  <c r="O3299" i="10" s="1"/>
  <c r="S3299" i="10" s="1"/>
  <c r="T3299" i="10" s="1"/>
  <c r="Y3298" i="10"/>
  <c r="Z3298" i="10" l="1"/>
  <c r="F3298" i="10" s="1"/>
  <c r="V3299" i="10"/>
  <c r="W3299" i="10" s="1"/>
  <c r="U3299" i="10"/>
  <c r="X3299" i="10" l="1"/>
  <c r="Y3299" i="10"/>
  <c r="N3300" i="10"/>
  <c r="O3300" i="10" s="1"/>
  <c r="S3300" i="10" s="1"/>
  <c r="T3300" i="10" s="1"/>
  <c r="Z3299" i="10" l="1"/>
  <c r="F3299" i="10" s="1"/>
  <c r="V3300" i="10"/>
  <c r="W3300" i="10" s="1"/>
  <c r="U3300" i="10"/>
  <c r="X3300" i="10" l="1"/>
  <c r="N3301" i="10"/>
  <c r="O3301" i="10" s="1"/>
  <c r="S3301" i="10" s="1"/>
  <c r="T3301" i="10" s="1"/>
  <c r="Y3300" i="10"/>
  <c r="Z3300" i="10" l="1"/>
  <c r="F3300" i="10" s="1"/>
  <c r="V3301" i="10"/>
  <c r="W3301" i="10" s="1"/>
  <c r="U3301" i="10"/>
  <c r="X3301" i="10" l="1"/>
  <c r="N3302" i="10"/>
  <c r="O3302" i="10" s="1"/>
  <c r="S3302" i="10" s="1"/>
  <c r="T3302" i="10" s="1"/>
  <c r="Y3301" i="10"/>
  <c r="Z3301" i="10" l="1"/>
  <c r="F3301" i="10" s="1"/>
  <c r="V3302" i="10"/>
  <c r="W3302" i="10" s="1"/>
  <c r="U3302" i="10"/>
  <c r="X3302" i="10" l="1"/>
  <c r="N3303" i="10"/>
  <c r="O3303" i="10" s="1"/>
  <c r="S3303" i="10" s="1"/>
  <c r="T3303" i="10" s="1"/>
  <c r="Y3302" i="10"/>
  <c r="Z3302" i="10" l="1"/>
  <c r="F3302" i="10" s="1"/>
  <c r="V3303" i="10"/>
  <c r="W3303" i="10" s="1"/>
  <c r="U3303" i="10"/>
  <c r="X3303" i="10" l="1"/>
  <c r="N3304" i="10"/>
  <c r="O3304" i="10" s="1"/>
  <c r="S3304" i="10" s="1"/>
  <c r="T3304" i="10" s="1"/>
  <c r="Y3303" i="10"/>
  <c r="Z3303" i="10" l="1"/>
  <c r="F3303" i="10" s="1"/>
  <c r="V3304" i="10"/>
  <c r="W3304" i="10" s="1"/>
  <c r="U3304" i="10"/>
  <c r="X3304" i="10" l="1"/>
  <c r="N3305" i="10"/>
  <c r="O3305" i="10" s="1"/>
  <c r="S3305" i="10" s="1"/>
  <c r="T3305" i="10" s="1"/>
  <c r="Y3304" i="10"/>
  <c r="Z3304" i="10" l="1"/>
  <c r="F3304" i="10" s="1"/>
  <c r="V3305" i="10"/>
  <c r="W3305" i="10" s="1"/>
  <c r="U3305" i="10"/>
  <c r="X3305" i="10" l="1"/>
  <c r="Y3305" i="10"/>
  <c r="N3306" i="10"/>
  <c r="O3306" i="10" s="1"/>
  <c r="S3306" i="10" s="1"/>
  <c r="T3306" i="10" s="1"/>
  <c r="Z3305" i="10" l="1"/>
  <c r="F3305" i="10" s="1"/>
  <c r="V3306" i="10"/>
  <c r="W3306" i="10" s="1"/>
  <c r="U3306" i="10"/>
  <c r="X3306" i="10" l="1"/>
  <c r="N3307" i="10"/>
  <c r="O3307" i="10" s="1"/>
  <c r="S3307" i="10" s="1"/>
  <c r="T3307" i="10" s="1"/>
  <c r="Y3306" i="10"/>
  <c r="Z3306" i="10" l="1"/>
  <c r="F3306" i="10" s="1"/>
  <c r="V3307" i="10"/>
  <c r="W3307" i="10" s="1"/>
  <c r="U3307" i="10"/>
  <c r="X3307" i="10" l="1"/>
  <c r="Y3307" i="10"/>
  <c r="N3308" i="10"/>
  <c r="O3308" i="10" s="1"/>
  <c r="S3308" i="10" s="1"/>
  <c r="T3308" i="10" s="1"/>
  <c r="Z3307" i="10" l="1"/>
  <c r="F3307" i="10" s="1"/>
  <c r="V3308" i="10"/>
  <c r="W3308" i="10" s="1"/>
  <c r="U3308" i="10"/>
  <c r="X3308" i="10" l="1"/>
  <c r="Y3308" i="10"/>
  <c r="N3309" i="10"/>
  <c r="O3309" i="10" s="1"/>
  <c r="S3309" i="10" s="1"/>
  <c r="T3309" i="10" s="1"/>
  <c r="Z3308" i="10" l="1"/>
  <c r="F3308" i="10" s="1"/>
  <c r="V3309" i="10"/>
  <c r="W3309" i="10" s="1"/>
  <c r="U3309" i="10"/>
  <c r="X3309" i="10" l="1"/>
  <c r="Y3309" i="10"/>
  <c r="N3310" i="10"/>
  <c r="O3310" i="10" s="1"/>
  <c r="S3310" i="10" s="1"/>
  <c r="T3310" i="10" s="1"/>
  <c r="Z3309" i="10" l="1"/>
  <c r="F3309" i="10" s="1"/>
  <c r="V3310" i="10"/>
  <c r="W3310" i="10" s="1"/>
  <c r="U3310" i="10"/>
  <c r="X3310" i="10" l="1"/>
  <c r="Y3310" i="10"/>
  <c r="N3311" i="10"/>
  <c r="O3311" i="10" s="1"/>
  <c r="S3311" i="10" s="1"/>
  <c r="T3311" i="10" s="1"/>
  <c r="Z3310" i="10" l="1"/>
  <c r="F3310" i="10" s="1"/>
  <c r="V3311" i="10"/>
  <c r="W3311" i="10" s="1"/>
  <c r="U3311" i="10"/>
  <c r="X3311" i="10" l="1"/>
  <c r="Y3311" i="10"/>
  <c r="N3312" i="10"/>
  <c r="O3312" i="10" s="1"/>
  <c r="S3312" i="10" s="1"/>
  <c r="T3312" i="10" s="1"/>
  <c r="Z3311" i="10" l="1"/>
  <c r="F3311" i="10" s="1"/>
  <c r="V3312" i="10"/>
  <c r="W3312" i="10" s="1"/>
  <c r="U3312" i="10"/>
  <c r="X3312" i="10" l="1"/>
  <c r="Y3312" i="10"/>
  <c r="N3313" i="10"/>
  <c r="O3313" i="10" s="1"/>
  <c r="S3313" i="10" s="1"/>
  <c r="T3313" i="10" s="1"/>
  <c r="Z3312" i="10" l="1"/>
  <c r="F3312" i="10" s="1"/>
  <c r="V3313" i="10"/>
  <c r="W3313" i="10" s="1"/>
  <c r="U3313" i="10"/>
  <c r="X3313" i="10" l="1"/>
  <c r="N3314" i="10"/>
  <c r="O3314" i="10" s="1"/>
  <c r="S3314" i="10" s="1"/>
  <c r="T3314" i="10" s="1"/>
  <c r="Y3313" i="10"/>
  <c r="Z3313" i="10" l="1"/>
  <c r="F3313" i="10" s="1"/>
  <c r="V3314" i="10"/>
  <c r="W3314" i="10" s="1"/>
  <c r="U3314" i="10"/>
  <c r="X3314" i="10" l="1"/>
  <c r="N3315" i="10"/>
  <c r="O3315" i="10" s="1"/>
  <c r="S3315" i="10" s="1"/>
  <c r="T3315" i="10" s="1"/>
  <c r="Y3314" i="10"/>
  <c r="Z3314" i="10" l="1"/>
  <c r="F3314" i="10" s="1"/>
  <c r="V3315" i="10"/>
  <c r="W3315" i="10" s="1"/>
  <c r="U3315" i="10"/>
  <c r="X3315" i="10" l="1"/>
  <c r="Y3315" i="10"/>
  <c r="N3316" i="10"/>
  <c r="O3316" i="10" s="1"/>
  <c r="S3316" i="10" s="1"/>
  <c r="T3316" i="10" s="1"/>
  <c r="Z3315" i="10" l="1"/>
  <c r="F3315" i="10" s="1"/>
  <c r="V3316" i="10"/>
  <c r="W3316" i="10" s="1"/>
  <c r="U3316" i="10"/>
  <c r="X3316" i="10" l="1"/>
  <c r="Y3316" i="10"/>
  <c r="N3317" i="10"/>
  <c r="O3317" i="10" s="1"/>
  <c r="S3317" i="10" s="1"/>
  <c r="T3317" i="10" s="1"/>
  <c r="Z3316" i="10" l="1"/>
  <c r="F3316" i="10" s="1"/>
  <c r="V3317" i="10"/>
  <c r="W3317" i="10" s="1"/>
  <c r="U3317" i="10"/>
  <c r="X3317" i="10" l="1"/>
  <c r="Y3317" i="10"/>
  <c r="N3318" i="10"/>
  <c r="O3318" i="10" s="1"/>
  <c r="S3318" i="10" s="1"/>
  <c r="T3318" i="10" s="1"/>
  <c r="Z3317" i="10" l="1"/>
  <c r="F3317" i="10" s="1"/>
  <c r="V3318" i="10"/>
  <c r="W3318" i="10" s="1"/>
  <c r="U3318" i="10"/>
  <c r="X3318" i="10" l="1"/>
  <c r="Y3318" i="10"/>
  <c r="N3319" i="10"/>
  <c r="O3319" i="10" s="1"/>
  <c r="S3319" i="10" s="1"/>
  <c r="T3319" i="10" s="1"/>
  <c r="Z3318" i="10" l="1"/>
  <c r="F3318" i="10" s="1"/>
  <c r="V3319" i="10"/>
  <c r="W3319" i="10" s="1"/>
  <c r="U3319" i="10"/>
  <c r="X3319" i="10" l="1"/>
  <c r="Y3319" i="10"/>
  <c r="N3320" i="10"/>
  <c r="O3320" i="10" s="1"/>
  <c r="S3320" i="10" s="1"/>
  <c r="T3320" i="10" s="1"/>
  <c r="Z3319" i="10" l="1"/>
  <c r="F3319" i="10" s="1"/>
  <c r="V3320" i="10"/>
  <c r="W3320" i="10" s="1"/>
  <c r="U3320" i="10"/>
  <c r="X3320" i="10" l="1"/>
  <c r="Y3320" i="10"/>
  <c r="N3321" i="10"/>
  <c r="O3321" i="10" s="1"/>
  <c r="S3321" i="10" s="1"/>
  <c r="T3321" i="10" s="1"/>
  <c r="Z3320" i="10" l="1"/>
  <c r="F3320" i="10" s="1"/>
  <c r="V3321" i="10"/>
  <c r="W3321" i="10" s="1"/>
  <c r="U3321" i="10"/>
  <c r="X3321" i="10" l="1"/>
  <c r="N3322" i="10"/>
  <c r="O3322" i="10" s="1"/>
  <c r="S3322" i="10" s="1"/>
  <c r="T3322" i="10" s="1"/>
  <c r="Y3321" i="10"/>
  <c r="Z3321" i="10" l="1"/>
  <c r="F3321" i="10" s="1"/>
  <c r="V3322" i="10"/>
  <c r="W3322" i="10" s="1"/>
  <c r="U3322" i="10"/>
  <c r="X3322" i="10" l="1"/>
  <c r="Y3322" i="10"/>
  <c r="N3323" i="10"/>
  <c r="O3323" i="10" s="1"/>
  <c r="S3323" i="10" s="1"/>
  <c r="T3323" i="10" s="1"/>
  <c r="Z3322" i="10" l="1"/>
  <c r="F3322" i="10" s="1"/>
  <c r="V3323" i="10"/>
  <c r="W3323" i="10" s="1"/>
  <c r="U3323" i="10"/>
  <c r="X3323" i="10" l="1"/>
  <c r="N3324" i="10"/>
  <c r="O3324" i="10" s="1"/>
  <c r="S3324" i="10" s="1"/>
  <c r="T3324" i="10" s="1"/>
  <c r="Y3323" i="10"/>
  <c r="Z3323" i="10" l="1"/>
  <c r="F3323" i="10" s="1"/>
  <c r="V3324" i="10"/>
  <c r="W3324" i="10" s="1"/>
  <c r="U3324" i="10"/>
  <c r="X3324" i="10" l="1"/>
  <c r="Y3324" i="10"/>
  <c r="N3325" i="10"/>
  <c r="O3325" i="10" s="1"/>
  <c r="S3325" i="10" s="1"/>
  <c r="T3325" i="10" s="1"/>
  <c r="Z3324" i="10" l="1"/>
  <c r="F3324" i="10" s="1"/>
  <c r="V3325" i="10"/>
  <c r="W3325" i="10" s="1"/>
  <c r="U3325" i="10"/>
  <c r="X3325" i="10" l="1"/>
  <c r="Y3325" i="10"/>
  <c r="N3326" i="10"/>
  <c r="O3326" i="10" s="1"/>
  <c r="S3326" i="10" s="1"/>
  <c r="T3326" i="10" s="1"/>
  <c r="Z3325" i="10" l="1"/>
  <c r="F3325" i="10" s="1"/>
  <c r="V3326" i="10"/>
  <c r="W3326" i="10" s="1"/>
  <c r="U3326" i="10"/>
  <c r="X3326" i="10" l="1"/>
  <c r="Y3326" i="10"/>
  <c r="N3327" i="10"/>
  <c r="O3327" i="10" s="1"/>
  <c r="S3327" i="10" s="1"/>
  <c r="T3327" i="10" s="1"/>
  <c r="Z3326" i="10" l="1"/>
  <c r="F3326" i="10" s="1"/>
  <c r="V3327" i="10"/>
  <c r="W3327" i="10" s="1"/>
  <c r="U3327" i="10"/>
  <c r="X3327" i="10" l="1"/>
  <c r="Y3327" i="10"/>
  <c r="N3328" i="10"/>
  <c r="O3328" i="10" s="1"/>
  <c r="S3328" i="10" s="1"/>
  <c r="T3328" i="10" s="1"/>
  <c r="Z3327" i="10" l="1"/>
  <c r="F3327" i="10" s="1"/>
  <c r="V3328" i="10"/>
  <c r="W3328" i="10" s="1"/>
  <c r="U3328" i="10"/>
  <c r="X3328" i="10" l="1"/>
  <c r="Y3328" i="10"/>
  <c r="N3329" i="10"/>
  <c r="O3329" i="10" s="1"/>
  <c r="S3329" i="10" s="1"/>
  <c r="T3329" i="10" s="1"/>
  <c r="Z3328" i="10" l="1"/>
  <c r="F3328" i="10" s="1"/>
  <c r="V3329" i="10"/>
  <c r="W3329" i="10" s="1"/>
  <c r="U3329" i="10"/>
  <c r="X3329" i="10" l="1"/>
  <c r="Y3329" i="10"/>
  <c r="N3330" i="10"/>
  <c r="O3330" i="10" s="1"/>
  <c r="S3330" i="10" s="1"/>
  <c r="T3330" i="10" s="1"/>
  <c r="Z3329" i="10" l="1"/>
  <c r="F3329" i="10" s="1"/>
  <c r="V3330" i="10"/>
  <c r="W3330" i="10" s="1"/>
  <c r="U3330" i="10"/>
  <c r="X3330" i="10" l="1"/>
  <c r="Y3330" i="10"/>
  <c r="N3331" i="10"/>
  <c r="O3331" i="10" s="1"/>
  <c r="S3331" i="10" s="1"/>
  <c r="T3331" i="10" s="1"/>
  <c r="Z3330" i="10" l="1"/>
  <c r="F3330" i="10" s="1"/>
  <c r="V3331" i="10"/>
  <c r="W3331" i="10" s="1"/>
  <c r="U3331" i="10"/>
  <c r="X3331" i="10" l="1"/>
  <c r="Y3331" i="10"/>
  <c r="N3332" i="10"/>
  <c r="O3332" i="10" s="1"/>
  <c r="S3332" i="10" s="1"/>
  <c r="T3332" i="10" s="1"/>
  <c r="Z3331" i="10" l="1"/>
  <c r="F3331" i="10" s="1"/>
  <c r="V3332" i="10"/>
  <c r="W3332" i="10" s="1"/>
  <c r="U3332" i="10"/>
  <c r="X3332" i="10" l="1"/>
  <c r="N3333" i="10"/>
  <c r="O3333" i="10" s="1"/>
  <c r="S3333" i="10" s="1"/>
  <c r="T3333" i="10" s="1"/>
  <c r="Y3332" i="10"/>
  <c r="Z3332" i="10" l="1"/>
  <c r="F3332" i="10" s="1"/>
  <c r="V3333" i="10"/>
  <c r="W3333" i="10" s="1"/>
  <c r="U3333" i="10"/>
  <c r="X3333" i="10" l="1"/>
  <c r="N3334" i="10"/>
  <c r="O3334" i="10" s="1"/>
  <c r="S3334" i="10" s="1"/>
  <c r="T3334" i="10" s="1"/>
  <c r="Y3333" i="10"/>
  <c r="Z3333" i="10" l="1"/>
  <c r="F3333" i="10" s="1"/>
  <c r="V3334" i="10"/>
  <c r="W3334" i="10" s="1"/>
  <c r="U3334" i="10"/>
  <c r="X3334" i="10" l="1"/>
  <c r="Y3334" i="10"/>
  <c r="N3335" i="10"/>
  <c r="O3335" i="10" s="1"/>
  <c r="S3335" i="10" s="1"/>
  <c r="T3335" i="10" s="1"/>
  <c r="Z3334" i="10" l="1"/>
  <c r="F3334" i="10" s="1"/>
  <c r="V3335" i="10"/>
  <c r="W3335" i="10" s="1"/>
  <c r="U3335" i="10"/>
  <c r="X3335" i="10" l="1"/>
  <c r="Y3335" i="10"/>
  <c r="N3336" i="10"/>
  <c r="O3336" i="10" s="1"/>
  <c r="S3336" i="10" s="1"/>
  <c r="T3336" i="10" s="1"/>
  <c r="Z3335" i="10" l="1"/>
  <c r="F3335" i="10" s="1"/>
  <c r="V3336" i="10"/>
  <c r="W3336" i="10" s="1"/>
  <c r="U3336" i="10"/>
  <c r="X3336" i="10" l="1"/>
  <c r="Y3336" i="10"/>
  <c r="N3337" i="10"/>
  <c r="O3337" i="10" s="1"/>
  <c r="S3337" i="10" s="1"/>
  <c r="T3337" i="10" s="1"/>
  <c r="Z3336" i="10" l="1"/>
  <c r="F3336" i="10" s="1"/>
  <c r="V3337" i="10"/>
  <c r="W3337" i="10" s="1"/>
  <c r="U3337" i="10"/>
  <c r="X3337" i="10" l="1"/>
  <c r="N3338" i="10"/>
  <c r="O3338" i="10" s="1"/>
  <c r="S3338" i="10" s="1"/>
  <c r="T3338" i="10" s="1"/>
  <c r="Y3337" i="10"/>
  <c r="Z3337" i="10" l="1"/>
  <c r="F3337" i="10" s="1"/>
  <c r="V3338" i="10"/>
  <c r="W3338" i="10" s="1"/>
  <c r="U3338" i="10"/>
  <c r="X3338" i="10" l="1"/>
  <c r="Y3338" i="10"/>
  <c r="N3339" i="10"/>
  <c r="O3339" i="10" s="1"/>
  <c r="S3339" i="10" s="1"/>
  <c r="T3339" i="10" s="1"/>
  <c r="Z3338" i="10" l="1"/>
  <c r="F3338" i="10" s="1"/>
  <c r="V3339" i="10"/>
  <c r="W3339" i="10" s="1"/>
  <c r="U3339" i="10"/>
  <c r="X3339" i="10" l="1"/>
  <c r="Y3339" i="10"/>
  <c r="N3340" i="10"/>
  <c r="O3340" i="10" s="1"/>
  <c r="S3340" i="10" s="1"/>
  <c r="T3340" i="10" s="1"/>
  <c r="Z3339" i="10" l="1"/>
  <c r="F3339" i="10" s="1"/>
  <c r="V3340" i="10"/>
  <c r="W3340" i="10" s="1"/>
  <c r="U3340" i="10"/>
  <c r="X3340" i="10" l="1"/>
  <c r="Y3340" i="10"/>
  <c r="N3341" i="10"/>
  <c r="O3341" i="10" s="1"/>
  <c r="S3341" i="10" s="1"/>
  <c r="T3341" i="10" s="1"/>
  <c r="Z3340" i="10" l="1"/>
  <c r="F3340" i="10" s="1"/>
  <c r="V3341" i="10"/>
  <c r="W3341" i="10" s="1"/>
  <c r="U3341" i="10"/>
  <c r="X3341" i="10" l="1"/>
  <c r="Y3341" i="10"/>
  <c r="N3342" i="10"/>
  <c r="O3342" i="10" s="1"/>
  <c r="S3342" i="10" s="1"/>
  <c r="T3342" i="10" s="1"/>
  <c r="Z3341" i="10" l="1"/>
  <c r="F3341" i="10" s="1"/>
  <c r="V3342" i="10"/>
  <c r="W3342" i="10" s="1"/>
  <c r="U3342" i="10"/>
  <c r="X3342" i="10" l="1"/>
  <c r="N3343" i="10"/>
  <c r="O3343" i="10" s="1"/>
  <c r="S3343" i="10" s="1"/>
  <c r="T3343" i="10" s="1"/>
  <c r="Y3342" i="10"/>
  <c r="Z3342" i="10" l="1"/>
  <c r="F3342" i="10" s="1"/>
  <c r="V3343" i="10"/>
  <c r="W3343" i="10" s="1"/>
  <c r="U3343" i="10"/>
  <c r="X3343" i="10" l="1"/>
  <c r="Y3343" i="10"/>
  <c r="N3344" i="10"/>
  <c r="O3344" i="10" s="1"/>
  <c r="S3344" i="10" s="1"/>
  <c r="T3344" i="10" s="1"/>
  <c r="Z3343" i="10" l="1"/>
  <c r="F3343" i="10" s="1"/>
  <c r="V3344" i="10"/>
  <c r="W3344" i="10" s="1"/>
  <c r="U3344" i="10"/>
  <c r="X3344" i="10" l="1"/>
  <c r="Y3344" i="10"/>
  <c r="N3345" i="10"/>
  <c r="O3345" i="10" s="1"/>
  <c r="S3345" i="10" s="1"/>
  <c r="T3345" i="10" s="1"/>
  <c r="Z3344" i="10" l="1"/>
  <c r="F3344" i="10" s="1"/>
  <c r="V3345" i="10"/>
  <c r="W3345" i="10" s="1"/>
  <c r="U3345" i="10"/>
  <c r="X3345" i="10" l="1"/>
  <c r="Y3345" i="10"/>
  <c r="N3346" i="10"/>
  <c r="O3346" i="10" s="1"/>
  <c r="S3346" i="10" s="1"/>
  <c r="T3346" i="10" s="1"/>
  <c r="Z3345" i="10" l="1"/>
  <c r="F3345" i="10" s="1"/>
  <c r="V3346" i="10"/>
  <c r="W3346" i="10" s="1"/>
  <c r="U3346" i="10"/>
  <c r="X3346" i="10" l="1"/>
  <c r="Y3346" i="10"/>
  <c r="N3347" i="10"/>
  <c r="O3347" i="10" s="1"/>
  <c r="S3347" i="10" s="1"/>
  <c r="T3347" i="10" s="1"/>
  <c r="Z3346" i="10" l="1"/>
  <c r="F3346" i="10" s="1"/>
  <c r="V3347" i="10"/>
  <c r="W3347" i="10" s="1"/>
  <c r="U3347" i="10"/>
  <c r="X3347" i="10" l="1"/>
  <c r="N3348" i="10"/>
  <c r="O3348" i="10" s="1"/>
  <c r="S3348" i="10" s="1"/>
  <c r="T3348" i="10" s="1"/>
  <c r="Y3347" i="10"/>
  <c r="Z3347" i="10" l="1"/>
  <c r="F3347" i="10" s="1"/>
  <c r="V3348" i="10"/>
  <c r="W3348" i="10" s="1"/>
  <c r="U3348" i="10"/>
  <c r="X3348" i="10" l="1"/>
  <c r="N3349" i="10"/>
  <c r="O3349" i="10" s="1"/>
  <c r="S3349" i="10" s="1"/>
  <c r="T3349" i="10" s="1"/>
  <c r="Y3348" i="10"/>
  <c r="Z3348" i="10" l="1"/>
  <c r="F3348" i="10" s="1"/>
  <c r="V3349" i="10"/>
  <c r="W3349" i="10" s="1"/>
  <c r="U3349" i="10"/>
  <c r="X3349" i="10" l="1"/>
  <c r="Y3349" i="10"/>
  <c r="N3350" i="10"/>
  <c r="O3350" i="10" s="1"/>
  <c r="S3350" i="10" s="1"/>
  <c r="T3350" i="10" s="1"/>
  <c r="Z3349" i="10" l="1"/>
  <c r="F3349" i="10" s="1"/>
  <c r="V3350" i="10"/>
  <c r="W3350" i="10" s="1"/>
  <c r="U3350" i="10"/>
  <c r="X3350" i="10" l="1"/>
  <c r="Y3350" i="10"/>
  <c r="N3351" i="10"/>
  <c r="O3351" i="10" s="1"/>
  <c r="S3351" i="10" s="1"/>
  <c r="T3351" i="10" s="1"/>
  <c r="Z3350" i="10" l="1"/>
  <c r="F3350" i="10" s="1"/>
  <c r="V3351" i="10"/>
  <c r="W3351" i="10" s="1"/>
  <c r="U3351" i="10"/>
  <c r="X3351" i="10" l="1"/>
  <c r="Y3351" i="10"/>
  <c r="N3352" i="10"/>
  <c r="O3352" i="10" s="1"/>
  <c r="S3352" i="10" s="1"/>
  <c r="T3352" i="10" s="1"/>
  <c r="Z3351" i="10" l="1"/>
  <c r="F3351" i="10" s="1"/>
  <c r="V3352" i="10"/>
  <c r="W3352" i="10" s="1"/>
  <c r="U3352" i="10"/>
  <c r="X3352" i="10" l="1"/>
  <c r="Y3352" i="10"/>
  <c r="N3353" i="10"/>
  <c r="O3353" i="10" s="1"/>
  <c r="S3353" i="10" s="1"/>
  <c r="T3353" i="10" s="1"/>
  <c r="Z3352" i="10" l="1"/>
  <c r="F3352" i="10" s="1"/>
  <c r="V3353" i="10"/>
  <c r="W3353" i="10" s="1"/>
  <c r="U3353" i="10"/>
  <c r="X3353" i="10" l="1"/>
  <c r="N3354" i="10"/>
  <c r="O3354" i="10" s="1"/>
  <c r="S3354" i="10" s="1"/>
  <c r="T3354" i="10" s="1"/>
  <c r="Y3353" i="10"/>
  <c r="Z3353" i="10" l="1"/>
  <c r="F3353" i="10" s="1"/>
  <c r="V3354" i="10"/>
  <c r="W3354" i="10" s="1"/>
  <c r="U3354" i="10"/>
  <c r="X3354" i="10" l="1"/>
  <c r="Y3354" i="10"/>
  <c r="N3355" i="10"/>
  <c r="O3355" i="10" s="1"/>
  <c r="S3355" i="10" s="1"/>
  <c r="T3355" i="10" s="1"/>
  <c r="Z3354" i="10" l="1"/>
  <c r="F3354" i="10" s="1"/>
  <c r="V3355" i="10"/>
  <c r="W3355" i="10" s="1"/>
  <c r="U3355" i="10"/>
  <c r="X3355" i="10" l="1"/>
  <c r="N3356" i="10"/>
  <c r="O3356" i="10" s="1"/>
  <c r="S3356" i="10" s="1"/>
  <c r="T3356" i="10" s="1"/>
  <c r="Y3355" i="10"/>
  <c r="Z3355" i="10" l="1"/>
  <c r="F3355" i="10" s="1"/>
  <c r="V3356" i="10"/>
  <c r="W3356" i="10" s="1"/>
  <c r="U3356" i="10"/>
  <c r="X3356" i="10" l="1"/>
  <c r="N3357" i="10"/>
  <c r="O3357" i="10" s="1"/>
  <c r="S3357" i="10" s="1"/>
  <c r="T3357" i="10" s="1"/>
  <c r="Y3356" i="10"/>
  <c r="Z3356" i="10" l="1"/>
  <c r="F3356" i="10" s="1"/>
  <c r="V3357" i="10"/>
  <c r="W3357" i="10" s="1"/>
  <c r="U3357" i="10"/>
  <c r="X3357" i="10" l="1"/>
  <c r="N3358" i="10"/>
  <c r="O3358" i="10" s="1"/>
  <c r="S3358" i="10" s="1"/>
  <c r="T3358" i="10" s="1"/>
  <c r="Y3357" i="10"/>
  <c r="Z3357" i="10" l="1"/>
  <c r="F3357" i="10" s="1"/>
  <c r="V3358" i="10"/>
  <c r="W3358" i="10" s="1"/>
  <c r="U3358" i="10"/>
  <c r="X3358" i="10" l="1"/>
  <c r="Y3358" i="10"/>
  <c r="N3359" i="10"/>
  <c r="O3359" i="10" s="1"/>
  <c r="S3359" i="10" s="1"/>
  <c r="T3359" i="10" s="1"/>
  <c r="Z3358" i="10" l="1"/>
  <c r="F3358" i="10" s="1"/>
  <c r="V3359" i="10"/>
  <c r="W3359" i="10" s="1"/>
  <c r="U3359" i="10"/>
  <c r="X3359" i="10" l="1"/>
  <c r="N3360" i="10"/>
  <c r="O3360" i="10" s="1"/>
  <c r="S3360" i="10" s="1"/>
  <c r="T3360" i="10" s="1"/>
  <c r="Y3359" i="10"/>
  <c r="Z3359" i="10" l="1"/>
  <c r="F3359" i="10" s="1"/>
  <c r="V3360" i="10"/>
  <c r="W3360" i="10" s="1"/>
  <c r="U3360" i="10"/>
  <c r="X3360" i="10" l="1"/>
  <c r="N3361" i="10"/>
  <c r="O3361" i="10" s="1"/>
  <c r="S3361" i="10" s="1"/>
  <c r="T3361" i="10" s="1"/>
  <c r="Y3360" i="10"/>
  <c r="Z3360" i="10" l="1"/>
  <c r="F3360" i="10" s="1"/>
  <c r="V3361" i="10"/>
  <c r="W3361" i="10" s="1"/>
  <c r="U3361" i="10"/>
  <c r="X3361" i="10" l="1"/>
  <c r="Y3361" i="10"/>
  <c r="N3362" i="10"/>
  <c r="O3362" i="10" s="1"/>
  <c r="S3362" i="10" s="1"/>
  <c r="T3362" i="10" s="1"/>
  <c r="Z3361" i="10" l="1"/>
  <c r="F3361" i="10" s="1"/>
  <c r="V3362" i="10"/>
  <c r="W3362" i="10" s="1"/>
  <c r="U3362" i="10"/>
  <c r="X3362" i="10" l="1"/>
  <c r="Y3362" i="10"/>
  <c r="N3363" i="10"/>
  <c r="O3363" i="10" s="1"/>
  <c r="S3363" i="10" s="1"/>
  <c r="T3363" i="10" s="1"/>
  <c r="Z3362" i="10" l="1"/>
  <c r="F3362" i="10" s="1"/>
  <c r="V3363" i="10"/>
  <c r="W3363" i="10" s="1"/>
  <c r="U3363" i="10"/>
  <c r="X3363" i="10" l="1"/>
  <c r="Y3363" i="10"/>
  <c r="N3364" i="10"/>
  <c r="O3364" i="10" s="1"/>
  <c r="S3364" i="10" s="1"/>
  <c r="T3364" i="10" s="1"/>
  <c r="Z3363" i="10" l="1"/>
  <c r="F3363" i="10" s="1"/>
  <c r="V3364" i="10"/>
  <c r="W3364" i="10" s="1"/>
  <c r="U3364" i="10"/>
  <c r="X3364" i="10" l="1"/>
  <c r="Y3364" i="10"/>
  <c r="N3365" i="10"/>
  <c r="O3365" i="10" s="1"/>
  <c r="S3365" i="10" s="1"/>
  <c r="T3365" i="10" s="1"/>
  <c r="Z3364" i="10" l="1"/>
  <c r="F3364" i="10" s="1"/>
  <c r="V3365" i="10"/>
  <c r="W3365" i="10" s="1"/>
  <c r="U3365" i="10"/>
  <c r="X3365" i="10" l="1"/>
  <c r="Y3365" i="10"/>
  <c r="N3366" i="10"/>
  <c r="O3366" i="10" s="1"/>
  <c r="S3366" i="10" s="1"/>
  <c r="T3366" i="10" s="1"/>
  <c r="Z3365" i="10" l="1"/>
  <c r="F3365" i="10" s="1"/>
  <c r="V3366" i="10"/>
  <c r="W3366" i="10" s="1"/>
  <c r="U3366" i="10"/>
  <c r="X3366" i="10" l="1"/>
  <c r="N3367" i="10"/>
  <c r="O3367" i="10" s="1"/>
  <c r="S3367" i="10" s="1"/>
  <c r="T3367" i="10" s="1"/>
  <c r="Y3366" i="10"/>
  <c r="Z3366" i="10" l="1"/>
  <c r="F3366" i="10" s="1"/>
  <c r="V3367" i="10"/>
  <c r="W3367" i="10" s="1"/>
  <c r="U3367" i="10"/>
  <c r="X3367" i="10" l="1"/>
  <c r="Y3367" i="10"/>
  <c r="N3368" i="10"/>
  <c r="O3368" i="10" s="1"/>
  <c r="S3368" i="10" s="1"/>
  <c r="T3368" i="10" s="1"/>
  <c r="Z3367" i="10" l="1"/>
  <c r="F3367" i="10" s="1"/>
  <c r="V3368" i="10"/>
  <c r="W3368" i="10" s="1"/>
  <c r="U3368" i="10"/>
  <c r="X3368" i="10" l="1"/>
  <c r="N3369" i="10"/>
  <c r="O3369" i="10" s="1"/>
  <c r="S3369" i="10" s="1"/>
  <c r="T3369" i="10" s="1"/>
  <c r="Y3368" i="10"/>
  <c r="Z3368" i="10" l="1"/>
  <c r="F3368" i="10" s="1"/>
  <c r="V3369" i="10"/>
  <c r="W3369" i="10" s="1"/>
  <c r="U3369" i="10"/>
  <c r="X3369" i="10" l="1"/>
  <c r="Y3369" i="10"/>
  <c r="N3370" i="10"/>
  <c r="O3370" i="10" s="1"/>
  <c r="S3370" i="10" s="1"/>
  <c r="T3370" i="10" s="1"/>
  <c r="Z3369" i="10" l="1"/>
  <c r="F3369" i="10" s="1"/>
  <c r="V3370" i="10"/>
  <c r="W3370" i="10" s="1"/>
  <c r="U3370" i="10"/>
  <c r="X3370" i="10" l="1"/>
  <c r="Y3370" i="10"/>
  <c r="N3371" i="10"/>
  <c r="O3371" i="10" s="1"/>
  <c r="S3371" i="10" s="1"/>
  <c r="T3371" i="10" s="1"/>
  <c r="Z3370" i="10" l="1"/>
  <c r="F3370" i="10" s="1"/>
  <c r="V3371" i="10"/>
  <c r="W3371" i="10" s="1"/>
  <c r="U3371" i="10"/>
  <c r="X3371" i="10" l="1"/>
  <c r="Y3371" i="10"/>
  <c r="N3372" i="10"/>
  <c r="O3372" i="10" s="1"/>
  <c r="S3372" i="10" s="1"/>
  <c r="T3372" i="10" s="1"/>
  <c r="Z3371" i="10" l="1"/>
  <c r="F3371" i="10" s="1"/>
  <c r="V3372" i="10"/>
  <c r="W3372" i="10" s="1"/>
  <c r="U3372" i="10"/>
  <c r="X3372" i="10" l="1"/>
  <c r="Y3372" i="10"/>
  <c r="N3373" i="10"/>
  <c r="O3373" i="10" s="1"/>
  <c r="S3373" i="10" s="1"/>
  <c r="T3373" i="10" s="1"/>
  <c r="Z3372" i="10" l="1"/>
  <c r="F3372" i="10" s="1"/>
  <c r="V3373" i="10"/>
  <c r="W3373" i="10" s="1"/>
  <c r="U3373" i="10"/>
  <c r="X3373" i="10" l="1"/>
  <c r="Y3373" i="10"/>
  <c r="N3374" i="10"/>
  <c r="O3374" i="10" s="1"/>
  <c r="S3374" i="10" s="1"/>
  <c r="T3374" i="10" s="1"/>
  <c r="Z3373" i="10" l="1"/>
  <c r="F3373" i="10" s="1"/>
  <c r="V3374" i="10"/>
  <c r="W3374" i="10" s="1"/>
  <c r="U3374" i="10"/>
  <c r="X3374" i="10" l="1"/>
  <c r="Y3374" i="10"/>
  <c r="N3375" i="10"/>
  <c r="O3375" i="10" s="1"/>
  <c r="S3375" i="10" s="1"/>
  <c r="T3375" i="10" s="1"/>
  <c r="Z3374" i="10" l="1"/>
  <c r="F3374" i="10" s="1"/>
  <c r="V3375" i="10"/>
  <c r="W3375" i="10" s="1"/>
  <c r="U3375" i="10"/>
  <c r="X3375" i="10" l="1"/>
  <c r="Y3375" i="10"/>
  <c r="N3376" i="10"/>
  <c r="O3376" i="10" s="1"/>
  <c r="S3376" i="10" s="1"/>
  <c r="T3376" i="10" s="1"/>
  <c r="Z3375" i="10" l="1"/>
  <c r="F3375" i="10" s="1"/>
  <c r="V3376" i="10"/>
  <c r="W3376" i="10" s="1"/>
  <c r="U3376" i="10"/>
  <c r="X3376" i="10" l="1"/>
  <c r="Y3376" i="10"/>
  <c r="N3377" i="10"/>
  <c r="O3377" i="10" s="1"/>
  <c r="S3377" i="10" s="1"/>
  <c r="T3377" i="10" s="1"/>
  <c r="Z3376" i="10" l="1"/>
  <c r="F3376" i="10" s="1"/>
  <c r="V3377" i="10"/>
  <c r="W3377" i="10" s="1"/>
  <c r="U3377" i="10"/>
  <c r="X3377" i="10" l="1"/>
  <c r="Y3377" i="10"/>
  <c r="N3378" i="10"/>
  <c r="O3378" i="10" s="1"/>
  <c r="S3378" i="10" s="1"/>
  <c r="T3378" i="10" s="1"/>
  <c r="Z3377" i="10" l="1"/>
  <c r="F3377" i="10" s="1"/>
  <c r="V3378" i="10"/>
  <c r="W3378" i="10" s="1"/>
  <c r="U3378" i="10"/>
  <c r="X3378" i="10" l="1"/>
  <c r="N3379" i="10"/>
  <c r="O3379" i="10" s="1"/>
  <c r="S3379" i="10" s="1"/>
  <c r="T3379" i="10" s="1"/>
  <c r="Y3378" i="10"/>
  <c r="Z3378" i="10" l="1"/>
  <c r="F3378" i="10" s="1"/>
  <c r="V3379" i="10"/>
  <c r="W3379" i="10" s="1"/>
  <c r="U3379" i="10"/>
  <c r="X3379" i="10" l="1"/>
  <c r="Y3379" i="10"/>
  <c r="N3380" i="10"/>
  <c r="O3380" i="10" s="1"/>
  <c r="S3380" i="10" s="1"/>
  <c r="T3380" i="10" s="1"/>
  <c r="Z3379" i="10" l="1"/>
  <c r="F3379" i="10" s="1"/>
  <c r="V3380" i="10"/>
  <c r="W3380" i="10" s="1"/>
  <c r="U3380" i="10"/>
  <c r="X3380" i="10" l="1"/>
  <c r="N3381" i="10"/>
  <c r="O3381" i="10" s="1"/>
  <c r="S3381" i="10" s="1"/>
  <c r="T3381" i="10" s="1"/>
  <c r="Y3380" i="10"/>
  <c r="Z3380" i="10" l="1"/>
  <c r="F3380" i="10" s="1"/>
  <c r="V3381" i="10"/>
  <c r="W3381" i="10" s="1"/>
  <c r="U3381" i="10"/>
  <c r="X3381" i="10" l="1"/>
  <c r="N3382" i="10"/>
  <c r="O3382" i="10" s="1"/>
  <c r="S3382" i="10" s="1"/>
  <c r="T3382" i="10" s="1"/>
  <c r="Y3381" i="10"/>
  <c r="Z3381" i="10" l="1"/>
  <c r="F3381" i="10" s="1"/>
  <c r="V3382" i="10"/>
  <c r="W3382" i="10" s="1"/>
  <c r="U3382" i="10"/>
  <c r="X3382" i="10" l="1"/>
  <c r="N3383" i="10"/>
  <c r="O3383" i="10" s="1"/>
  <c r="S3383" i="10" s="1"/>
  <c r="T3383" i="10" s="1"/>
  <c r="Y3382" i="10"/>
  <c r="Z3382" i="10" l="1"/>
  <c r="F3382" i="10" s="1"/>
  <c r="V3383" i="10"/>
  <c r="W3383" i="10" s="1"/>
  <c r="U3383" i="10"/>
  <c r="X3383" i="10" l="1"/>
  <c r="N3384" i="10"/>
  <c r="O3384" i="10" s="1"/>
  <c r="S3384" i="10" s="1"/>
  <c r="T3384" i="10" s="1"/>
  <c r="Y3383" i="10"/>
  <c r="Z3383" i="10" l="1"/>
  <c r="F3383" i="10" s="1"/>
  <c r="V3384" i="10"/>
  <c r="W3384" i="10" s="1"/>
  <c r="U3384" i="10"/>
  <c r="X3384" i="10" l="1"/>
  <c r="N3385" i="10"/>
  <c r="O3385" i="10" s="1"/>
  <c r="S3385" i="10" s="1"/>
  <c r="T3385" i="10" s="1"/>
  <c r="Y3384" i="10"/>
  <c r="Z3384" i="10" l="1"/>
  <c r="F3384" i="10" s="1"/>
  <c r="V3385" i="10"/>
  <c r="W3385" i="10" s="1"/>
  <c r="U3385" i="10"/>
  <c r="X3385" i="10" l="1"/>
  <c r="N3386" i="10"/>
  <c r="O3386" i="10" s="1"/>
  <c r="S3386" i="10" s="1"/>
  <c r="T3386" i="10" s="1"/>
  <c r="Y3385" i="10"/>
  <c r="Z3385" i="10" l="1"/>
  <c r="F3385" i="10" s="1"/>
  <c r="V3386" i="10"/>
  <c r="W3386" i="10" s="1"/>
  <c r="U3386" i="10"/>
  <c r="X3386" i="10" l="1"/>
  <c r="Y3386" i="10"/>
  <c r="N3387" i="10"/>
  <c r="O3387" i="10" s="1"/>
  <c r="S3387" i="10" s="1"/>
  <c r="T3387" i="10" s="1"/>
  <c r="Z3386" i="10" l="1"/>
  <c r="F3386" i="10" s="1"/>
  <c r="V3387" i="10"/>
  <c r="W3387" i="10" s="1"/>
  <c r="U3387" i="10"/>
  <c r="X3387" i="10" l="1"/>
  <c r="N3388" i="10"/>
  <c r="O3388" i="10" s="1"/>
  <c r="S3388" i="10" s="1"/>
  <c r="T3388" i="10" s="1"/>
  <c r="Y3387" i="10"/>
  <c r="Z3387" i="10" l="1"/>
  <c r="F3387" i="10" s="1"/>
  <c r="V3388" i="10"/>
  <c r="W3388" i="10" s="1"/>
  <c r="U3388" i="10"/>
  <c r="X3388" i="10" l="1"/>
  <c r="Y3388" i="10"/>
  <c r="N3389" i="10"/>
  <c r="O3389" i="10" s="1"/>
  <c r="S3389" i="10" s="1"/>
  <c r="T3389" i="10" s="1"/>
  <c r="Z3388" i="10" l="1"/>
  <c r="F3388" i="10" s="1"/>
  <c r="V3389" i="10"/>
  <c r="W3389" i="10" s="1"/>
  <c r="U3389" i="10"/>
  <c r="X3389" i="10" l="1"/>
  <c r="Y3389" i="10"/>
  <c r="N3390" i="10"/>
  <c r="O3390" i="10" s="1"/>
  <c r="S3390" i="10" s="1"/>
  <c r="T3390" i="10" s="1"/>
  <c r="Z3389" i="10" l="1"/>
  <c r="F3389" i="10" s="1"/>
  <c r="V3390" i="10"/>
  <c r="W3390" i="10" s="1"/>
  <c r="U3390" i="10"/>
  <c r="X3390" i="10" l="1"/>
  <c r="Y3390" i="10"/>
  <c r="N3391" i="10"/>
  <c r="O3391" i="10" s="1"/>
  <c r="S3391" i="10" s="1"/>
  <c r="T3391" i="10" s="1"/>
  <c r="Z3390" i="10" l="1"/>
  <c r="F3390" i="10" s="1"/>
  <c r="V3391" i="10"/>
  <c r="W3391" i="10" s="1"/>
  <c r="U3391" i="10"/>
  <c r="X3391" i="10" l="1"/>
  <c r="Y3391" i="10"/>
  <c r="N3392" i="10"/>
  <c r="O3392" i="10" s="1"/>
  <c r="S3392" i="10" s="1"/>
  <c r="T3392" i="10" s="1"/>
  <c r="Z3391" i="10" l="1"/>
  <c r="F3391" i="10" s="1"/>
  <c r="V3392" i="10"/>
  <c r="W3392" i="10" s="1"/>
  <c r="U3392" i="10"/>
  <c r="X3392" i="10" l="1"/>
  <c r="Y3392" i="10"/>
  <c r="N3393" i="10"/>
  <c r="O3393" i="10" s="1"/>
  <c r="S3393" i="10" s="1"/>
  <c r="T3393" i="10" s="1"/>
  <c r="Z3392" i="10" l="1"/>
  <c r="F3392" i="10" s="1"/>
  <c r="V3393" i="10"/>
  <c r="W3393" i="10" s="1"/>
  <c r="U3393" i="10"/>
  <c r="X3393" i="10" l="1"/>
  <c r="Y3393" i="10"/>
  <c r="N3394" i="10"/>
  <c r="O3394" i="10" s="1"/>
  <c r="S3394" i="10" s="1"/>
  <c r="T3394" i="10" s="1"/>
  <c r="Z3393" i="10" l="1"/>
  <c r="F3393" i="10" s="1"/>
  <c r="V3394" i="10"/>
  <c r="W3394" i="10" s="1"/>
  <c r="U3394" i="10"/>
  <c r="X3394" i="10" l="1"/>
  <c r="Y3394" i="10"/>
  <c r="N3395" i="10"/>
  <c r="O3395" i="10" s="1"/>
  <c r="S3395" i="10" s="1"/>
  <c r="T3395" i="10" s="1"/>
  <c r="Z3394" i="10" l="1"/>
  <c r="F3394" i="10" s="1"/>
  <c r="V3395" i="10"/>
  <c r="W3395" i="10" s="1"/>
  <c r="U3395" i="10"/>
  <c r="X3395" i="10" l="1"/>
  <c r="Y3395" i="10"/>
  <c r="N3396" i="10"/>
  <c r="O3396" i="10" s="1"/>
  <c r="S3396" i="10" s="1"/>
  <c r="T3396" i="10" s="1"/>
  <c r="Z3395" i="10" l="1"/>
  <c r="F3395" i="10" s="1"/>
  <c r="V3396" i="10"/>
  <c r="W3396" i="10" s="1"/>
  <c r="U3396" i="10"/>
  <c r="X3396" i="10" l="1"/>
  <c r="Y3396" i="10"/>
  <c r="N3397" i="10"/>
  <c r="O3397" i="10" s="1"/>
  <c r="S3397" i="10" s="1"/>
  <c r="T3397" i="10" s="1"/>
  <c r="Z3396" i="10" l="1"/>
  <c r="F3396" i="10" s="1"/>
  <c r="V3397" i="10"/>
  <c r="W3397" i="10" s="1"/>
  <c r="U3397" i="10"/>
  <c r="X3397" i="10" l="1"/>
  <c r="Y3397" i="10"/>
  <c r="N3398" i="10"/>
  <c r="O3398" i="10" s="1"/>
  <c r="S3398" i="10" s="1"/>
  <c r="T3398" i="10" s="1"/>
  <c r="Z3397" i="10" l="1"/>
  <c r="F3397" i="10" s="1"/>
  <c r="V3398" i="10"/>
  <c r="W3398" i="10" s="1"/>
  <c r="U3398" i="10"/>
  <c r="X3398" i="10" l="1"/>
  <c r="Y3398" i="10"/>
  <c r="N3399" i="10"/>
  <c r="O3399" i="10" s="1"/>
  <c r="S3399" i="10" s="1"/>
  <c r="T3399" i="10" s="1"/>
  <c r="Z3398" i="10" l="1"/>
  <c r="F3398" i="10" s="1"/>
  <c r="V3399" i="10"/>
  <c r="W3399" i="10" s="1"/>
  <c r="U3399" i="10"/>
  <c r="X3399" i="10" l="1"/>
  <c r="N3400" i="10"/>
  <c r="O3400" i="10" s="1"/>
  <c r="S3400" i="10" s="1"/>
  <c r="T3400" i="10" s="1"/>
  <c r="Y3399" i="10"/>
  <c r="Z3399" i="10" l="1"/>
  <c r="F3399" i="10" s="1"/>
  <c r="V3400" i="10"/>
  <c r="W3400" i="10" s="1"/>
  <c r="U3400" i="10"/>
  <c r="X3400" i="10" l="1"/>
  <c r="N3401" i="10"/>
  <c r="O3401" i="10" s="1"/>
  <c r="S3401" i="10" s="1"/>
  <c r="T3401" i="10" s="1"/>
  <c r="Y3400" i="10"/>
  <c r="Z3400" i="10" l="1"/>
  <c r="F3400" i="10" s="1"/>
  <c r="V3401" i="10"/>
  <c r="W3401" i="10" s="1"/>
  <c r="U3401" i="10"/>
  <c r="X3401" i="10" l="1"/>
  <c r="Y3401" i="10"/>
  <c r="N3402" i="10"/>
  <c r="O3402" i="10" s="1"/>
  <c r="S3402" i="10" s="1"/>
  <c r="T3402" i="10" s="1"/>
  <c r="Z3401" i="10" l="1"/>
  <c r="F3401" i="10" s="1"/>
  <c r="V3402" i="10"/>
  <c r="W3402" i="10" s="1"/>
  <c r="U3402" i="10"/>
  <c r="X3402" i="10" l="1"/>
  <c r="Y3402" i="10"/>
  <c r="N3403" i="10"/>
  <c r="O3403" i="10" s="1"/>
  <c r="S3403" i="10" s="1"/>
  <c r="T3403" i="10" s="1"/>
  <c r="Z3402" i="10" l="1"/>
  <c r="F3402" i="10" s="1"/>
  <c r="V3403" i="10"/>
  <c r="W3403" i="10" s="1"/>
  <c r="U3403" i="10"/>
  <c r="X3403" i="10" l="1"/>
  <c r="N3404" i="10"/>
  <c r="O3404" i="10" s="1"/>
  <c r="S3404" i="10" s="1"/>
  <c r="T3404" i="10" s="1"/>
  <c r="Y3403" i="10"/>
  <c r="Z3403" i="10" l="1"/>
  <c r="F3403" i="10" s="1"/>
  <c r="V3404" i="10"/>
  <c r="W3404" i="10" s="1"/>
  <c r="U3404" i="10"/>
  <c r="X3404" i="10" l="1"/>
  <c r="Y3404" i="10"/>
  <c r="N3405" i="10"/>
  <c r="O3405" i="10" s="1"/>
  <c r="S3405" i="10" s="1"/>
  <c r="T3405" i="10" s="1"/>
  <c r="Z3404" i="10" l="1"/>
  <c r="F3404" i="10" s="1"/>
  <c r="V3405" i="10"/>
  <c r="W3405" i="10" s="1"/>
  <c r="U3405" i="10"/>
  <c r="X3405" i="10" l="1"/>
  <c r="Y3405" i="10"/>
  <c r="N3406" i="10"/>
  <c r="O3406" i="10" s="1"/>
  <c r="S3406" i="10" s="1"/>
  <c r="T3406" i="10" s="1"/>
  <c r="Z3405" i="10" l="1"/>
  <c r="F3405" i="10" s="1"/>
  <c r="V3406" i="10"/>
  <c r="W3406" i="10" s="1"/>
  <c r="U3406" i="10"/>
  <c r="X3406" i="10" l="1"/>
  <c r="N3407" i="10"/>
  <c r="O3407" i="10" s="1"/>
  <c r="S3407" i="10" s="1"/>
  <c r="T3407" i="10" s="1"/>
  <c r="Y3406" i="10"/>
  <c r="Z3406" i="10" l="1"/>
  <c r="F3406" i="10" s="1"/>
  <c r="V3407" i="10"/>
  <c r="W3407" i="10" s="1"/>
  <c r="U3407" i="10"/>
  <c r="X3407" i="10" l="1"/>
  <c r="Y3407" i="10"/>
  <c r="N3408" i="10"/>
  <c r="O3408" i="10" s="1"/>
  <c r="S3408" i="10" s="1"/>
  <c r="T3408" i="10" s="1"/>
  <c r="Z3407" i="10" l="1"/>
  <c r="F3407" i="10" s="1"/>
  <c r="V3408" i="10"/>
  <c r="W3408" i="10" s="1"/>
  <c r="U3408" i="10"/>
  <c r="X3408" i="10" l="1"/>
  <c r="N3409" i="10"/>
  <c r="O3409" i="10" s="1"/>
  <c r="S3409" i="10" s="1"/>
  <c r="T3409" i="10" s="1"/>
  <c r="Y3408" i="10"/>
  <c r="Z3408" i="10" l="1"/>
  <c r="F3408" i="10" s="1"/>
  <c r="V3409" i="10"/>
  <c r="W3409" i="10" s="1"/>
  <c r="U3409" i="10"/>
  <c r="X3409" i="10" l="1"/>
  <c r="Y3409" i="10"/>
  <c r="N3410" i="10"/>
  <c r="O3410" i="10" s="1"/>
  <c r="S3410" i="10" s="1"/>
  <c r="T3410" i="10" s="1"/>
  <c r="Z3409" i="10" l="1"/>
  <c r="F3409" i="10" s="1"/>
  <c r="V3410" i="10"/>
  <c r="W3410" i="10" s="1"/>
  <c r="U3410" i="10"/>
  <c r="X3410" i="10" l="1"/>
  <c r="Y3410" i="10"/>
  <c r="N3411" i="10"/>
  <c r="O3411" i="10" s="1"/>
  <c r="S3411" i="10" s="1"/>
  <c r="T3411" i="10" s="1"/>
  <c r="Z3410" i="10" l="1"/>
  <c r="F3410" i="10" s="1"/>
  <c r="V3411" i="10"/>
  <c r="W3411" i="10" s="1"/>
  <c r="U3411" i="10"/>
  <c r="X3411" i="10" l="1"/>
  <c r="Y3411" i="10"/>
  <c r="N3412" i="10"/>
  <c r="O3412" i="10" s="1"/>
  <c r="S3412" i="10" s="1"/>
  <c r="T3412" i="10" s="1"/>
  <c r="Z3411" i="10" l="1"/>
  <c r="F3411" i="10" s="1"/>
  <c r="V3412" i="10"/>
  <c r="W3412" i="10" s="1"/>
  <c r="U3412" i="10"/>
  <c r="X3412" i="10" l="1"/>
  <c r="Y3412" i="10"/>
  <c r="N3413" i="10"/>
  <c r="O3413" i="10" s="1"/>
  <c r="S3413" i="10" s="1"/>
  <c r="T3413" i="10" s="1"/>
  <c r="Z3412" i="10" l="1"/>
  <c r="F3412" i="10" s="1"/>
  <c r="V3413" i="10"/>
  <c r="W3413" i="10" s="1"/>
  <c r="U3413" i="10"/>
  <c r="X3413" i="10" l="1"/>
  <c r="Y3413" i="10"/>
  <c r="N3414" i="10"/>
  <c r="O3414" i="10" s="1"/>
  <c r="S3414" i="10" s="1"/>
  <c r="T3414" i="10" s="1"/>
  <c r="Z3413" i="10" l="1"/>
  <c r="F3413" i="10" s="1"/>
  <c r="V3414" i="10"/>
  <c r="W3414" i="10" s="1"/>
  <c r="U3414" i="10"/>
  <c r="X3414" i="10" l="1"/>
  <c r="Y3414" i="10"/>
  <c r="N3415" i="10"/>
  <c r="O3415" i="10" s="1"/>
  <c r="S3415" i="10" s="1"/>
  <c r="T3415" i="10" s="1"/>
  <c r="Z3414" i="10" l="1"/>
  <c r="F3414" i="10" s="1"/>
  <c r="V3415" i="10"/>
  <c r="W3415" i="10" s="1"/>
  <c r="U3415" i="10"/>
  <c r="X3415" i="10" l="1"/>
  <c r="Y3415" i="10"/>
  <c r="N3416" i="10"/>
  <c r="O3416" i="10" s="1"/>
  <c r="S3416" i="10" s="1"/>
  <c r="T3416" i="10" s="1"/>
  <c r="Z3415" i="10" l="1"/>
  <c r="F3415" i="10" s="1"/>
  <c r="V3416" i="10"/>
  <c r="W3416" i="10" s="1"/>
  <c r="U3416" i="10"/>
  <c r="X3416" i="10" l="1"/>
  <c r="N3417" i="10"/>
  <c r="O3417" i="10" s="1"/>
  <c r="S3417" i="10" s="1"/>
  <c r="T3417" i="10" s="1"/>
  <c r="Y3416" i="10"/>
  <c r="Z3416" i="10" l="1"/>
  <c r="F3416" i="10" s="1"/>
  <c r="V3417" i="10"/>
  <c r="W3417" i="10" s="1"/>
  <c r="U3417" i="10"/>
  <c r="X3417" i="10" l="1"/>
  <c r="Y3417" i="10"/>
  <c r="N3418" i="10"/>
  <c r="O3418" i="10" s="1"/>
  <c r="S3418" i="10" s="1"/>
  <c r="T3418" i="10" s="1"/>
  <c r="Z3417" i="10" l="1"/>
  <c r="F3417" i="10" s="1"/>
  <c r="V3418" i="10"/>
  <c r="W3418" i="10" s="1"/>
  <c r="U3418" i="10"/>
  <c r="X3418" i="10" l="1"/>
  <c r="N3419" i="10"/>
  <c r="O3419" i="10" s="1"/>
  <c r="S3419" i="10" s="1"/>
  <c r="T3419" i="10" s="1"/>
  <c r="Y3418" i="10"/>
  <c r="Z3418" i="10" l="1"/>
  <c r="F3418" i="10" s="1"/>
  <c r="V3419" i="10"/>
  <c r="W3419" i="10" s="1"/>
  <c r="U3419" i="10"/>
  <c r="X3419" i="10" l="1"/>
  <c r="Y3419" i="10"/>
  <c r="N3420" i="10"/>
  <c r="O3420" i="10" s="1"/>
  <c r="S3420" i="10" s="1"/>
  <c r="T3420" i="10" s="1"/>
  <c r="Z3419" i="10" l="1"/>
  <c r="F3419" i="10" s="1"/>
  <c r="V3420" i="10"/>
  <c r="W3420" i="10" s="1"/>
  <c r="U3420" i="10"/>
  <c r="X3420" i="10" l="1"/>
  <c r="Y3420" i="10"/>
  <c r="N3421" i="10"/>
  <c r="O3421" i="10" s="1"/>
  <c r="S3421" i="10" s="1"/>
  <c r="T3421" i="10" s="1"/>
  <c r="Z3420" i="10" l="1"/>
  <c r="F3420" i="10" s="1"/>
  <c r="V3421" i="10"/>
  <c r="W3421" i="10" s="1"/>
  <c r="U3421" i="10"/>
  <c r="X3421" i="10" l="1"/>
  <c r="Y3421" i="10"/>
  <c r="N3422" i="10"/>
  <c r="O3422" i="10" s="1"/>
  <c r="S3422" i="10" s="1"/>
  <c r="T3422" i="10" s="1"/>
  <c r="Z3421" i="10" l="1"/>
  <c r="F3421" i="10" s="1"/>
  <c r="V3422" i="10"/>
  <c r="W3422" i="10" s="1"/>
  <c r="U3422" i="10"/>
  <c r="X3422" i="10" l="1"/>
  <c r="Y3422" i="10"/>
  <c r="N3423" i="10"/>
  <c r="O3423" i="10" s="1"/>
  <c r="S3423" i="10" s="1"/>
  <c r="T3423" i="10" s="1"/>
  <c r="Z3422" i="10" l="1"/>
  <c r="F3422" i="10" s="1"/>
  <c r="V3423" i="10"/>
  <c r="W3423" i="10" s="1"/>
  <c r="U3423" i="10"/>
  <c r="X3423" i="10" l="1"/>
  <c r="Y3423" i="10"/>
  <c r="N3424" i="10"/>
  <c r="O3424" i="10" s="1"/>
  <c r="S3424" i="10" s="1"/>
  <c r="T3424" i="10" s="1"/>
  <c r="Z3423" i="10" l="1"/>
  <c r="F3423" i="10" s="1"/>
  <c r="V3424" i="10"/>
  <c r="W3424" i="10" s="1"/>
  <c r="U3424" i="10"/>
  <c r="X3424" i="10" l="1"/>
  <c r="Y3424" i="10"/>
  <c r="N3425" i="10"/>
  <c r="O3425" i="10" s="1"/>
  <c r="S3425" i="10" s="1"/>
  <c r="T3425" i="10" s="1"/>
  <c r="Z3424" i="10" l="1"/>
  <c r="F3424" i="10" s="1"/>
  <c r="V3425" i="10"/>
  <c r="W3425" i="10" s="1"/>
  <c r="U3425" i="10"/>
  <c r="X3425" i="10" l="1"/>
  <c r="Y3425" i="10"/>
  <c r="N3426" i="10"/>
  <c r="O3426" i="10" s="1"/>
  <c r="S3426" i="10" s="1"/>
  <c r="T3426" i="10" s="1"/>
  <c r="Z3425" i="10" l="1"/>
  <c r="F3425" i="10" s="1"/>
  <c r="V3426" i="10"/>
  <c r="W3426" i="10" s="1"/>
  <c r="U3426" i="10"/>
  <c r="X3426" i="10" l="1"/>
  <c r="Y3426" i="10"/>
  <c r="N3427" i="10"/>
  <c r="O3427" i="10" s="1"/>
  <c r="S3427" i="10" s="1"/>
  <c r="T3427" i="10" s="1"/>
  <c r="Z3426" i="10" l="1"/>
  <c r="F3426" i="10" s="1"/>
  <c r="V3427" i="10"/>
  <c r="W3427" i="10" s="1"/>
  <c r="U3427" i="10"/>
  <c r="X3427" i="10" l="1"/>
  <c r="N3428" i="10"/>
  <c r="O3428" i="10" s="1"/>
  <c r="S3428" i="10" s="1"/>
  <c r="T3428" i="10" s="1"/>
  <c r="Y3427" i="10"/>
  <c r="Z3427" i="10" l="1"/>
  <c r="F3427" i="10" s="1"/>
  <c r="V3428" i="10"/>
  <c r="W3428" i="10" s="1"/>
  <c r="U3428" i="10"/>
  <c r="X3428" i="10" l="1"/>
  <c r="Y3428" i="10"/>
  <c r="N3429" i="10"/>
  <c r="O3429" i="10" s="1"/>
  <c r="S3429" i="10" s="1"/>
  <c r="T3429" i="10" s="1"/>
  <c r="Z3428" i="10" l="1"/>
  <c r="F3428" i="10" s="1"/>
  <c r="V3429" i="10"/>
  <c r="W3429" i="10" s="1"/>
  <c r="U3429" i="10"/>
  <c r="X3429" i="10" l="1"/>
  <c r="Y3429" i="10"/>
  <c r="N3430" i="10"/>
  <c r="O3430" i="10" s="1"/>
  <c r="S3430" i="10" s="1"/>
  <c r="T3430" i="10" s="1"/>
  <c r="Z3429" i="10" l="1"/>
  <c r="F3429" i="10" s="1"/>
  <c r="V3430" i="10"/>
  <c r="W3430" i="10" s="1"/>
  <c r="U3430" i="10"/>
  <c r="X3430" i="10" l="1"/>
  <c r="N3431" i="10"/>
  <c r="O3431" i="10" s="1"/>
  <c r="S3431" i="10" s="1"/>
  <c r="T3431" i="10" s="1"/>
  <c r="Y3430" i="10"/>
  <c r="Z3430" i="10" l="1"/>
  <c r="F3430" i="10" s="1"/>
  <c r="V3431" i="10"/>
  <c r="W3431" i="10" s="1"/>
  <c r="U3431" i="10"/>
  <c r="X3431" i="10" l="1"/>
  <c r="Y3431" i="10"/>
  <c r="N3432" i="10"/>
  <c r="O3432" i="10" s="1"/>
  <c r="S3432" i="10" s="1"/>
  <c r="T3432" i="10" s="1"/>
  <c r="Z3431" i="10" l="1"/>
  <c r="F3431" i="10" s="1"/>
  <c r="V3432" i="10"/>
  <c r="W3432" i="10" s="1"/>
  <c r="U3432" i="10"/>
  <c r="X3432" i="10" l="1"/>
  <c r="Y3432" i="10"/>
  <c r="N3433" i="10"/>
  <c r="O3433" i="10" s="1"/>
  <c r="S3433" i="10" s="1"/>
  <c r="T3433" i="10" s="1"/>
  <c r="Z3432" i="10" l="1"/>
  <c r="F3432" i="10" s="1"/>
  <c r="V3433" i="10"/>
  <c r="W3433" i="10" s="1"/>
  <c r="U3433" i="10"/>
  <c r="X3433" i="10" l="1"/>
  <c r="N3434" i="10"/>
  <c r="O3434" i="10" s="1"/>
  <c r="S3434" i="10" s="1"/>
  <c r="T3434" i="10" s="1"/>
  <c r="Y3433" i="10"/>
  <c r="Z3433" i="10" l="1"/>
  <c r="F3433" i="10" s="1"/>
  <c r="V3434" i="10"/>
  <c r="W3434" i="10" s="1"/>
  <c r="U3434" i="10"/>
  <c r="X3434" i="10" l="1"/>
  <c r="Y3434" i="10"/>
  <c r="N3435" i="10"/>
  <c r="O3435" i="10" s="1"/>
  <c r="S3435" i="10" s="1"/>
  <c r="T3435" i="10" s="1"/>
  <c r="Z3434" i="10" l="1"/>
  <c r="F3434" i="10" s="1"/>
  <c r="V3435" i="10"/>
  <c r="W3435" i="10" s="1"/>
  <c r="U3435" i="10"/>
  <c r="X3435" i="10" l="1"/>
  <c r="Y3435" i="10"/>
  <c r="N3436" i="10"/>
  <c r="O3436" i="10" s="1"/>
  <c r="S3436" i="10" s="1"/>
  <c r="T3436" i="10" s="1"/>
  <c r="Z3435" i="10" l="1"/>
  <c r="F3435" i="10" s="1"/>
  <c r="V3436" i="10"/>
  <c r="W3436" i="10" s="1"/>
  <c r="U3436" i="10"/>
  <c r="X3436" i="10" l="1"/>
  <c r="N3437" i="10"/>
  <c r="O3437" i="10" s="1"/>
  <c r="S3437" i="10" s="1"/>
  <c r="T3437" i="10" s="1"/>
  <c r="Y3436" i="10"/>
  <c r="Z3436" i="10" l="1"/>
  <c r="F3436" i="10" s="1"/>
  <c r="V3437" i="10"/>
  <c r="W3437" i="10" s="1"/>
  <c r="U3437" i="10"/>
  <c r="X3437" i="10" l="1"/>
  <c r="Y3437" i="10"/>
  <c r="N3438" i="10"/>
  <c r="O3438" i="10" s="1"/>
  <c r="S3438" i="10" s="1"/>
  <c r="T3438" i="10" s="1"/>
  <c r="Z3437" i="10" l="1"/>
  <c r="F3437" i="10" s="1"/>
  <c r="V3438" i="10"/>
  <c r="W3438" i="10" s="1"/>
  <c r="U3438" i="10"/>
  <c r="X3438" i="10" l="1"/>
  <c r="Y3438" i="10"/>
  <c r="N3439" i="10"/>
  <c r="O3439" i="10" s="1"/>
  <c r="S3439" i="10" s="1"/>
  <c r="T3439" i="10" s="1"/>
  <c r="Z3438" i="10" l="1"/>
  <c r="F3438" i="10" s="1"/>
  <c r="V3439" i="10"/>
  <c r="W3439" i="10" s="1"/>
  <c r="U3439" i="10"/>
  <c r="X3439" i="10" l="1"/>
  <c r="Y3439" i="10"/>
  <c r="N3440" i="10"/>
  <c r="O3440" i="10" s="1"/>
  <c r="S3440" i="10" s="1"/>
  <c r="T3440" i="10" s="1"/>
  <c r="Z3439" i="10" l="1"/>
  <c r="F3439" i="10" s="1"/>
  <c r="V3440" i="10"/>
  <c r="W3440" i="10" s="1"/>
  <c r="U3440" i="10"/>
  <c r="X3440" i="10" l="1"/>
  <c r="N3441" i="10"/>
  <c r="O3441" i="10" s="1"/>
  <c r="S3441" i="10" s="1"/>
  <c r="T3441" i="10" s="1"/>
  <c r="Y3440" i="10"/>
  <c r="Z3440" i="10" l="1"/>
  <c r="F3440" i="10" s="1"/>
  <c r="V3441" i="10"/>
  <c r="W3441" i="10" s="1"/>
  <c r="U3441" i="10"/>
  <c r="X3441" i="10" l="1"/>
  <c r="Y3441" i="10"/>
  <c r="N3442" i="10"/>
  <c r="O3442" i="10" s="1"/>
  <c r="S3442" i="10" s="1"/>
  <c r="T3442" i="10" s="1"/>
  <c r="Z3441" i="10" l="1"/>
  <c r="F3441" i="10" s="1"/>
  <c r="V3442" i="10"/>
  <c r="W3442" i="10" s="1"/>
  <c r="U3442" i="10"/>
  <c r="X3442" i="10" l="1"/>
  <c r="Y3442" i="10"/>
  <c r="N3443" i="10"/>
  <c r="O3443" i="10" s="1"/>
  <c r="S3443" i="10" s="1"/>
  <c r="T3443" i="10" s="1"/>
  <c r="Z3442" i="10" l="1"/>
  <c r="F3442" i="10" s="1"/>
  <c r="V3443" i="10"/>
  <c r="W3443" i="10" s="1"/>
  <c r="U3443" i="10"/>
  <c r="X3443" i="10" l="1"/>
  <c r="N3444" i="10"/>
  <c r="O3444" i="10" s="1"/>
  <c r="S3444" i="10" s="1"/>
  <c r="T3444" i="10" s="1"/>
  <c r="Y3443" i="10"/>
  <c r="Z3443" i="10" l="1"/>
  <c r="F3443" i="10" s="1"/>
  <c r="V3444" i="10"/>
  <c r="W3444" i="10" s="1"/>
  <c r="U3444" i="10"/>
  <c r="X3444" i="10" l="1"/>
  <c r="Y3444" i="10"/>
  <c r="N3445" i="10"/>
  <c r="O3445" i="10" s="1"/>
  <c r="S3445" i="10" s="1"/>
  <c r="T3445" i="10" s="1"/>
  <c r="Z3444" i="10" l="1"/>
  <c r="F3444" i="10" s="1"/>
  <c r="V3445" i="10"/>
  <c r="W3445" i="10" s="1"/>
  <c r="U3445" i="10"/>
  <c r="X3445" i="10" l="1"/>
  <c r="Y3445" i="10"/>
  <c r="N3446" i="10"/>
  <c r="O3446" i="10" s="1"/>
  <c r="S3446" i="10" s="1"/>
  <c r="T3446" i="10" s="1"/>
  <c r="Z3445" i="10" l="1"/>
  <c r="F3445" i="10" s="1"/>
  <c r="V3446" i="10"/>
  <c r="W3446" i="10" s="1"/>
  <c r="U3446" i="10"/>
  <c r="X3446" i="10" l="1"/>
  <c r="Y3446" i="10"/>
  <c r="N3447" i="10"/>
  <c r="O3447" i="10" s="1"/>
  <c r="S3447" i="10" s="1"/>
  <c r="T3447" i="10" s="1"/>
  <c r="Z3446" i="10" l="1"/>
  <c r="F3446" i="10" s="1"/>
  <c r="V3447" i="10"/>
  <c r="W3447" i="10" s="1"/>
  <c r="U3447" i="10"/>
  <c r="X3447" i="10" l="1"/>
  <c r="N3448" i="10"/>
  <c r="O3448" i="10" s="1"/>
  <c r="S3448" i="10" s="1"/>
  <c r="T3448" i="10" s="1"/>
  <c r="Y3447" i="10"/>
  <c r="Z3447" i="10" l="1"/>
  <c r="F3447" i="10" s="1"/>
  <c r="V3448" i="10"/>
  <c r="W3448" i="10" s="1"/>
  <c r="U3448" i="10"/>
  <c r="X3448" i="10" l="1"/>
  <c r="Y3448" i="10"/>
  <c r="N3449" i="10"/>
  <c r="O3449" i="10" s="1"/>
  <c r="S3449" i="10" s="1"/>
  <c r="T3449" i="10" s="1"/>
  <c r="Z3448" i="10" l="1"/>
  <c r="F3448" i="10" s="1"/>
  <c r="V3449" i="10"/>
  <c r="W3449" i="10" s="1"/>
  <c r="U3449" i="10"/>
  <c r="X3449" i="10" l="1"/>
  <c r="Y3449" i="10"/>
  <c r="N3450" i="10"/>
  <c r="O3450" i="10" s="1"/>
  <c r="S3450" i="10" s="1"/>
  <c r="T3450" i="10" s="1"/>
  <c r="Z3449" i="10" l="1"/>
  <c r="F3449" i="10" s="1"/>
  <c r="V3450" i="10"/>
  <c r="W3450" i="10" s="1"/>
  <c r="U3450" i="10"/>
  <c r="X3450" i="10" l="1"/>
  <c r="Y3450" i="10"/>
  <c r="N3451" i="10"/>
  <c r="O3451" i="10" s="1"/>
  <c r="S3451" i="10" s="1"/>
  <c r="T3451" i="10" s="1"/>
  <c r="Z3450" i="10" l="1"/>
  <c r="F3450" i="10" s="1"/>
  <c r="V3451" i="10"/>
  <c r="W3451" i="10" s="1"/>
  <c r="U3451" i="10"/>
  <c r="X3451" i="10" l="1"/>
  <c r="N3452" i="10"/>
  <c r="O3452" i="10" s="1"/>
  <c r="S3452" i="10" s="1"/>
  <c r="T3452" i="10" s="1"/>
  <c r="Y3451" i="10"/>
  <c r="Z3451" i="10" l="1"/>
  <c r="F3451" i="10" s="1"/>
  <c r="V3452" i="10"/>
  <c r="W3452" i="10" s="1"/>
  <c r="U3452" i="10"/>
  <c r="X3452" i="10" l="1"/>
  <c r="Y3452" i="10"/>
  <c r="N3453" i="10"/>
  <c r="O3453" i="10" s="1"/>
  <c r="S3453" i="10" s="1"/>
  <c r="T3453" i="10" s="1"/>
  <c r="Z3452" i="10" l="1"/>
  <c r="F3452" i="10" s="1"/>
  <c r="V3453" i="10"/>
  <c r="W3453" i="10" s="1"/>
  <c r="U3453" i="10"/>
  <c r="X3453" i="10" l="1"/>
  <c r="N3454" i="10"/>
  <c r="O3454" i="10" s="1"/>
  <c r="S3454" i="10" s="1"/>
  <c r="T3454" i="10" s="1"/>
  <c r="Y3453" i="10"/>
  <c r="Z3453" i="10" l="1"/>
  <c r="F3453" i="10" s="1"/>
  <c r="V3454" i="10"/>
  <c r="W3454" i="10" s="1"/>
  <c r="U3454" i="10"/>
  <c r="X3454" i="10" l="1"/>
  <c r="N3455" i="10"/>
  <c r="O3455" i="10" s="1"/>
  <c r="S3455" i="10" s="1"/>
  <c r="T3455" i="10" s="1"/>
  <c r="Y3454" i="10"/>
  <c r="Z3454" i="10" l="1"/>
  <c r="F3454" i="10" s="1"/>
  <c r="V3455" i="10"/>
  <c r="W3455" i="10" s="1"/>
  <c r="U3455" i="10"/>
  <c r="X3455" i="10" l="1"/>
  <c r="N3456" i="10"/>
  <c r="O3456" i="10" s="1"/>
  <c r="S3456" i="10" s="1"/>
  <c r="T3456" i="10" s="1"/>
  <c r="Y3455" i="10"/>
  <c r="Z3455" i="10" l="1"/>
  <c r="F3455" i="10" s="1"/>
  <c r="V3456" i="10"/>
  <c r="W3456" i="10" s="1"/>
  <c r="U3456" i="10"/>
  <c r="X3456" i="10" l="1"/>
  <c r="N3457" i="10"/>
  <c r="O3457" i="10" s="1"/>
  <c r="S3457" i="10" s="1"/>
  <c r="T3457" i="10" s="1"/>
  <c r="Y3456" i="10"/>
  <c r="Z3456" i="10" l="1"/>
  <c r="F3456" i="10" s="1"/>
  <c r="V3457" i="10"/>
  <c r="W3457" i="10" s="1"/>
  <c r="U3457" i="10"/>
  <c r="X3457" i="10" l="1"/>
  <c r="Y3457" i="10"/>
  <c r="N3458" i="10"/>
  <c r="O3458" i="10" s="1"/>
  <c r="S3458" i="10" s="1"/>
  <c r="T3458" i="10" s="1"/>
  <c r="Z3457" i="10" l="1"/>
  <c r="F3457" i="10" s="1"/>
  <c r="V3458" i="10"/>
  <c r="W3458" i="10" s="1"/>
  <c r="U3458" i="10"/>
  <c r="X3458" i="10" l="1"/>
  <c r="Y3458" i="10"/>
  <c r="N3459" i="10"/>
  <c r="O3459" i="10" s="1"/>
  <c r="S3459" i="10" s="1"/>
  <c r="T3459" i="10" s="1"/>
  <c r="Z3458" i="10" l="1"/>
  <c r="F3458" i="10" s="1"/>
  <c r="V3459" i="10"/>
  <c r="W3459" i="10" s="1"/>
  <c r="U3459" i="10"/>
  <c r="X3459" i="10" l="1"/>
  <c r="Y3459" i="10"/>
  <c r="N3460" i="10"/>
  <c r="O3460" i="10" s="1"/>
  <c r="S3460" i="10" s="1"/>
  <c r="T3460" i="10" s="1"/>
  <c r="Z3459" i="10" l="1"/>
  <c r="F3459" i="10" s="1"/>
  <c r="V3460" i="10"/>
  <c r="W3460" i="10" s="1"/>
  <c r="U3460" i="10"/>
  <c r="X3460" i="10" l="1"/>
  <c r="N3461" i="10"/>
  <c r="O3461" i="10" s="1"/>
  <c r="S3461" i="10" s="1"/>
  <c r="T3461" i="10" s="1"/>
  <c r="Y3460" i="10"/>
  <c r="Z3460" i="10" l="1"/>
  <c r="F3460" i="10" s="1"/>
  <c r="V3461" i="10"/>
  <c r="W3461" i="10" s="1"/>
  <c r="U3461" i="10"/>
  <c r="X3461" i="10" l="1"/>
  <c r="Y3461" i="10"/>
  <c r="N3462" i="10"/>
  <c r="O3462" i="10" s="1"/>
  <c r="S3462" i="10" s="1"/>
  <c r="T3462" i="10" s="1"/>
  <c r="Z3461" i="10" l="1"/>
  <c r="F3461" i="10" s="1"/>
  <c r="V3462" i="10"/>
  <c r="W3462" i="10" s="1"/>
  <c r="U3462" i="10"/>
  <c r="X3462" i="10" l="1"/>
  <c r="Y3462" i="10"/>
  <c r="N3463" i="10"/>
  <c r="O3463" i="10" s="1"/>
  <c r="S3463" i="10" s="1"/>
  <c r="T3463" i="10" s="1"/>
  <c r="Z3462" i="10" l="1"/>
  <c r="F3462" i="10" s="1"/>
  <c r="V3463" i="10"/>
  <c r="W3463" i="10" s="1"/>
  <c r="U3463" i="10"/>
  <c r="X3463" i="10" l="1"/>
  <c r="Y3463" i="10"/>
  <c r="N3464" i="10"/>
  <c r="O3464" i="10" s="1"/>
  <c r="S3464" i="10" s="1"/>
  <c r="T3464" i="10" s="1"/>
  <c r="Z3463" i="10" l="1"/>
  <c r="F3463" i="10" s="1"/>
  <c r="V3464" i="10"/>
  <c r="W3464" i="10" s="1"/>
  <c r="U3464" i="10"/>
  <c r="X3464" i="10" l="1"/>
  <c r="Y3464" i="10"/>
  <c r="N3465" i="10"/>
  <c r="O3465" i="10" s="1"/>
  <c r="S3465" i="10" s="1"/>
  <c r="T3465" i="10" s="1"/>
  <c r="Z3464" i="10" l="1"/>
  <c r="F3464" i="10" s="1"/>
  <c r="V3465" i="10"/>
  <c r="W3465" i="10" s="1"/>
  <c r="U3465" i="10"/>
  <c r="X3465" i="10" l="1"/>
  <c r="Y3465" i="10"/>
  <c r="N3466" i="10"/>
  <c r="O3466" i="10" s="1"/>
  <c r="S3466" i="10" s="1"/>
  <c r="T3466" i="10" s="1"/>
  <c r="Z3465" i="10" l="1"/>
  <c r="F3465" i="10" s="1"/>
  <c r="V3466" i="10"/>
  <c r="W3466" i="10" s="1"/>
  <c r="U3466" i="10"/>
  <c r="X3466" i="10" l="1"/>
  <c r="N3467" i="10"/>
  <c r="O3467" i="10" s="1"/>
  <c r="S3467" i="10" s="1"/>
  <c r="T3467" i="10" s="1"/>
  <c r="Y3466" i="10"/>
  <c r="Z3466" i="10" l="1"/>
  <c r="F3466" i="10" s="1"/>
  <c r="V3467" i="10"/>
  <c r="W3467" i="10" s="1"/>
  <c r="U3467" i="10"/>
  <c r="X3467" i="10" l="1"/>
  <c r="Y3467" i="10"/>
  <c r="N3468" i="10"/>
  <c r="O3468" i="10" s="1"/>
  <c r="S3468" i="10" s="1"/>
  <c r="T3468" i="10" s="1"/>
  <c r="Z3467" i="10" l="1"/>
  <c r="F3467" i="10" s="1"/>
  <c r="V3468" i="10"/>
  <c r="W3468" i="10" s="1"/>
  <c r="U3468" i="10"/>
  <c r="X3468" i="10" l="1"/>
  <c r="Y3468" i="10"/>
  <c r="N3469" i="10"/>
  <c r="O3469" i="10" s="1"/>
  <c r="S3469" i="10" s="1"/>
  <c r="T3469" i="10" s="1"/>
  <c r="Z3468" i="10" l="1"/>
  <c r="F3468" i="10" s="1"/>
  <c r="V3469" i="10"/>
  <c r="W3469" i="10" s="1"/>
  <c r="U3469" i="10"/>
  <c r="X3469" i="10" l="1"/>
  <c r="N3470" i="10"/>
  <c r="O3470" i="10" s="1"/>
  <c r="S3470" i="10" s="1"/>
  <c r="T3470" i="10" s="1"/>
  <c r="Y3469" i="10"/>
  <c r="Z3469" i="10" l="1"/>
  <c r="F3469" i="10" s="1"/>
  <c r="V3470" i="10"/>
  <c r="W3470" i="10" s="1"/>
  <c r="U3470" i="10"/>
  <c r="X3470" i="10" l="1"/>
  <c r="Y3470" i="10"/>
  <c r="N3471" i="10"/>
  <c r="O3471" i="10" s="1"/>
  <c r="S3471" i="10" s="1"/>
  <c r="T3471" i="10" s="1"/>
  <c r="Z3470" i="10" l="1"/>
  <c r="F3470" i="10" s="1"/>
  <c r="V3471" i="10"/>
  <c r="W3471" i="10" s="1"/>
  <c r="U3471" i="10"/>
  <c r="X3471" i="10" l="1"/>
  <c r="Y3471" i="10"/>
  <c r="N3472" i="10"/>
  <c r="O3472" i="10" s="1"/>
  <c r="S3472" i="10" s="1"/>
  <c r="T3472" i="10" s="1"/>
  <c r="Z3471" i="10" l="1"/>
  <c r="F3471" i="10" s="1"/>
  <c r="V3472" i="10"/>
  <c r="W3472" i="10" s="1"/>
  <c r="U3472" i="10"/>
  <c r="X3472" i="10" l="1"/>
  <c r="N3473" i="10"/>
  <c r="O3473" i="10" s="1"/>
  <c r="S3473" i="10" s="1"/>
  <c r="T3473" i="10" s="1"/>
  <c r="Y3472" i="10"/>
  <c r="Z3472" i="10" l="1"/>
  <c r="F3472" i="10" s="1"/>
  <c r="V3473" i="10"/>
  <c r="W3473" i="10" s="1"/>
  <c r="U3473" i="10"/>
  <c r="X3473" i="10" l="1"/>
  <c r="Y3473" i="10"/>
  <c r="N3474" i="10"/>
  <c r="O3474" i="10" s="1"/>
  <c r="S3474" i="10" s="1"/>
  <c r="T3474" i="10" s="1"/>
  <c r="Z3473" i="10" l="1"/>
  <c r="F3473" i="10" s="1"/>
  <c r="V3474" i="10"/>
  <c r="W3474" i="10" s="1"/>
  <c r="U3474" i="10"/>
  <c r="X3474" i="10" l="1"/>
  <c r="Y3474" i="10"/>
  <c r="N3475" i="10"/>
  <c r="O3475" i="10" s="1"/>
  <c r="S3475" i="10" s="1"/>
  <c r="T3475" i="10" s="1"/>
  <c r="Z3474" i="10" l="1"/>
  <c r="F3474" i="10" s="1"/>
  <c r="V3475" i="10"/>
  <c r="W3475" i="10" s="1"/>
  <c r="U3475" i="10"/>
  <c r="X3475" i="10" l="1"/>
  <c r="N3476" i="10"/>
  <c r="O3476" i="10" s="1"/>
  <c r="S3476" i="10" s="1"/>
  <c r="T3476" i="10" s="1"/>
  <c r="Y3475" i="10"/>
  <c r="Z3475" i="10" l="1"/>
  <c r="F3475" i="10" s="1"/>
  <c r="V3476" i="10"/>
  <c r="W3476" i="10" s="1"/>
  <c r="U3476" i="10"/>
  <c r="X3476" i="10" l="1"/>
  <c r="Y3476" i="10"/>
  <c r="N3477" i="10"/>
  <c r="O3477" i="10" s="1"/>
  <c r="S3477" i="10" s="1"/>
  <c r="T3477" i="10" s="1"/>
  <c r="Z3476" i="10" l="1"/>
  <c r="F3476" i="10" s="1"/>
  <c r="V3477" i="10"/>
  <c r="W3477" i="10" s="1"/>
  <c r="U3477" i="10"/>
  <c r="X3477" i="10" l="1"/>
  <c r="Y3477" i="10"/>
  <c r="N3478" i="10"/>
  <c r="O3478" i="10" s="1"/>
  <c r="S3478" i="10" s="1"/>
  <c r="T3478" i="10" s="1"/>
  <c r="Z3477" i="10" l="1"/>
  <c r="F3477" i="10" s="1"/>
  <c r="V3478" i="10"/>
  <c r="W3478" i="10" s="1"/>
  <c r="U3478" i="10"/>
  <c r="X3478" i="10" l="1"/>
  <c r="N3479" i="10"/>
  <c r="O3479" i="10" s="1"/>
  <c r="S3479" i="10" s="1"/>
  <c r="T3479" i="10" s="1"/>
  <c r="Y3478" i="10"/>
  <c r="Z3478" i="10" l="1"/>
  <c r="F3478" i="10" s="1"/>
  <c r="V3479" i="10"/>
  <c r="W3479" i="10" s="1"/>
  <c r="U3479" i="10"/>
  <c r="X3479" i="10" l="1"/>
  <c r="Y3479" i="10"/>
  <c r="N3480" i="10"/>
  <c r="O3480" i="10" s="1"/>
  <c r="S3480" i="10" s="1"/>
  <c r="T3480" i="10" s="1"/>
  <c r="Z3479" i="10" l="1"/>
  <c r="F3479" i="10" s="1"/>
  <c r="V3480" i="10"/>
  <c r="W3480" i="10" s="1"/>
  <c r="U3480" i="10"/>
  <c r="X3480" i="10" l="1"/>
  <c r="Y3480" i="10"/>
  <c r="N3481" i="10"/>
  <c r="O3481" i="10" s="1"/>
  <c r="S3481" i="10" s="1"/>
  <c r="T3481" i="10" s="1"/>
  <c r="Z3480" i="10" l="1"/>
  <c r="F3480" i="10" s="1"/>
  <c r="V3481" i="10"/>
  <c r="W3481" i="10" s="1"/>
  <c r="U3481" i="10"/>
  <c r="X3481" i="10" l="1"/>
  <c r="Y3481" i="10"/>
  <c r="N3482" i="10"/>
  <c r="O3482" i="10" s="1"/>
  <c r="S3482" i="10" s="1"/>
  <c r="T3482" i="10" s="1"/>
  <c r="Z3481" i="10" l="1"/>
  <c r="F3481" i="10" s="1"/>
  <c r="V3482" i="10"/>
  <c r="W3482" i="10" s="1"/>
  <c r="U3482" i="10"/>
  <c r="X3482" i="10" l="1"/>
  <c r="Y3482" i="10"/>
  <c r="N3483" i="10"/>
  <c r="O3483" i="10" s="1"/>
  <c r="S3483" i="10" s="1"/>
  <c r="T3483" i="10" s="1"/>
  <c r="Z3482" i="10" l="1"/>
  <c r="F3482" i="10" s="1"/>
  <c r="V3483" i="10"/>
  <c r="W3483" i="10" s="1"/>
  <c r="U3483" i="10"/>
  <c r="X3483" i="10" l="1"/>
  <c r="Y3483" i="10"/>
  <c r="N3484" i="10"/>
  <c r="O3484" i="10" s="1"/>
  <c r="S3484" i="10" s="1"/>
  <c r="T3484" i="10" s="1"/>
  <c r="Z3483" i="10" l="1"/>
  <c r="F3483" i="10" s="1"/>
  <c r="V3484" i="10"/>
  <c r="W3484" i="10" s="1"/>
  <c r="U3484" i="10"/>
  <c r="X3484" i="10" l="1"/>
  <c r="Y3484" i="10"/>
  <c r="N3485" i="10"/>
  <c r="O3485" i="10" s="1"/>
  <c r="S3485" i="10" s="1"/>
  <c r="T3485" i="10" s="1"/>
  <c r="Z3484" i="10" l="1"/>
  <c r="F3484" i="10" s="1"/>
  <c r="V3485" i="10"/>
  <c r="W3485" i="10" s="1"/>
  <c r="U3485" i="10"/>
  <c r="X3485" i="10" l="1"/>
  <c r="Y3485" i="10"/>
  <c r="N3486" i="10"/>
  <c r="O3486" i="10" s="1"/>
  <c r="S3486" i="10" s="1"/>
  <c r="T3486" i="10" s="1"/>
  <c r="Z3485" i="10" l="1"/>
  <c r="F3485" i="10" s="1"/>
  <c r="V3486" i="10"/>
  <c r="W3486" i="10" s="1"/>
  <c r="U3486" i="10"/>
  <c r="X3486" i="10" l="1"/>
  <c r="Y3486" i="10"/>
  <c r="N3487" i="10"/>
  <c r="O3487" i="10" s="1"/>
  <c r="S3487" i="10" s="1"/>
  <c r="T3487" i="10" s="1"/>
  <c r="Z3486" i="10" l="1"/>
  <c r="F3486" i="10" s="1"/>
  <c r="V3487" i="10"/>
  <c r="W3487" i="10" s="1"/>
  <c r="U3487" i="10"/>
  <c r="X3487" i="10" l="1"/>
  <c r="Y3487" i="10"/>
  <c r="N3488" i="10"/>
  <c r="O3488" i="10" s="1"/>
  <c r="S3488" i="10" s="1"/>
  <c r="T3488" i="10" s="1"/>
  <c r="Z3487" i="10" l="1"/>
  <c r="F3487" i="10" s="1"/>
  <c r="V3488" i="10"/>
  <c r="W3488" i="10" s="1"/>
  <c r="U3488" i="10"/>
  <c r="X3488" i="10" l="1"/>
  <c r="N3489" i="10"/>
  <c r="O3489" i="10" s="1"/>
  <c r="S3489" i="10" s="1"/>
  <c r="T3489" i="10" s="1"/>
  <c r="Y3488" i="10"/>
  <c r="Z3488" i="10" l="1"/>
  <c r="F3488" i="10" s="1"/>
  <c r="V3489" i="10"/>
  <c r="W3489" i="10" s="1"/>
  <c r="U3489" i="10"/>
  <c r="X3489" i="10" l="1"/>
  <c r="Y3489" i="10"/>
  <c r="N3490" i="10"/>
  <c r="O3490" i="10" s="1"/>
  <c r="S3490" i="10" s="1"/>
  <c r="T3490" i="10" s="1"/>
  <c r="Z3489" i="10" l="1"/>
  <c r="F3489" i="10" s="1"/>
  <c r="V3490" i="10"/>
  <c r="W3490" i="10" s="1"/>
  <c r="U3490" i="10"/>
  <c r="X3490" i="10" l="1"/>
  <c r="N3491" i="10"/>
  <c r="O3491" i="10" s="1"/>
  <c r="S3491" i="10" s="1"/>
  <c r="T3491" i="10" s="1"/>
  <c r="Y3490" i="10"/>
  <c r="Z3490" i="10" l="1"/>
  <c r="F3490" i="10" s="1"/>
  <c r="V3491" i="10"/>
  <c r="W3491" i="10" s="1"/>
  <c r="U3491" i="10"/>
  <c r="X3491" i="10" l="1"/>
  <c r="Y3491" i="10"/>
  <c r="N3492" i="10"/>
  <c r="O3492" i="10" s="1"/>
  <c r="S3492" i="10" s="1"/>
  <c r="T3492" i="10" s="1"/>
  <c r="Z3491" i="10" l="1"/>
  <c r="F3491" i="10" s="1"/>
  <c r="V3492" i="10"/>
  <c r="W3492" i="10" s="1"/>
  <c r="U3492" i="10"/>
  <c r="X3492" i="10" l="1"/>
  <c r="N3493" i="10"/>
  <c r="O3493" i="10" s="1"/>
  <c r="S3493" i="10" s="1"/>
  <c r="T3493" i="10" s="1"/>
  <c r="Y3492" i="10"/>
  <c r="Z3492" i="10" l="1"/>
  <c r="F3492" i="10" s="1"/>
  <c r="V3493" i="10"/>
  <c r="W3493" i="10" s="1"/>
  <c r="U3493" i="10"/>
  <c r="X3493" i="10" l="1"/>
  <c r="N3494" i="10"/>
  <c r="O3494" i="10" s="1"/>
  <c r="S3494" i="10" s="1"/>
  <c r="T3494" i="10" s="1"/>
  <c r="Y3493" i="10"/>
  <c r="Z3493" i="10" l="1"/>
  <c r="F3493" i="10" s="1"/>
  <c r="V3494" i="10"/>
  <c r="W3494" i="10" s="1"/>
  <c r="U3494" i="10"/>
  <c r="X3494" i="10" l="1"/>
  <c r="Y3494" i="10"/>
  <c r="N3495" i="10"/>
  <c r="O3495" i="10" s="1"/>
  <c r="S3495" i="10" s="1"/>
  <c r="T3495" i="10" s="1"/>
  <c r="Z3494" i="10" l="1"/>
  <c r="F3494" i="10" s="1"/>
  <c r="V3495" i="10"/>
  <c r="W3495" i="10" s="1"/>
  <c r="U3495" i="10"/>
  <c r="X3495" i="10" l="1"/>
  <c r="N3496" i="10"/>
  <c r="O3496" i="10" s="1"/>
  <c r="S3496" i="10" s="1"/>
  <c r="T3496" i="10" s="1"/>
  <c r="Y3495" i="10"/>
  <c r="Z3495" i="10" l="1"/>
  <c r="F3495" i="10" s="1"/>
  <c r="V3496" i="10"/>
  <c r="W3496" i="10" s="1"/>
  <c r="U3496" i="10"/>
  <c r="X3496" i="10" l="1"/>
  <c r="Y3496" i="10"/>
  <c r="N3497" i="10"/>
  <c r="O3497" i="10" s="1"/>
  <c r="S3497" i="10" s="1"/>
  <c r="T3497" i="10" s="1"/>
  <c r="Z3496" i="10" l="1"/>
  <c r="F3496" i="10" s="1"/>
  <c r="V3497" i="10"/>
  <c r="W3497" i="10" s="1"/>
  <c r="U3497" i="10"/>
  <c r="X3497" i="10" l="1"/>
  <c r="N3498" i="10"/>
  <c r="O3498" i="10" s="1"/>
  <c r="S3498" i="10" s="1"/>
  <c r="T3498" i="10" s="1"/>
  <c r="Y3497" i="10"/>
  <c r="Z3497" i="10" l="1"/>
  <c r="F3497" i="10" s="1"/>
  <c r="V3498" i="10"/>
  <c r="W3498" i="10" s="1"/>
  <c r="U3498" i="10"/>
  <c r="X3498" i="10" l="1"/>
  <c r="Y3498" i="10"/>
  <c r="N3499" i="10"/>
  <c r="O3499" i="10" s="1"/>
  <c r="S3499" i="10" s="1"/>
  <c r="T3499" i="10" s="1"/>
  <c r="Z3498" i="10" l="1"/>
  <c r="F3498" i="10" s="1"/>
  <c r="V3499" i="10"/>
  <c r="W3499" i="10" s="1"/>
  <c r="U3499" i="10"/>
  <c r="X3499" i="10" l="1"/>
  <c r="Y3499" i="10"/>
  <c r="N3500" i="10"/>
  <c r="O3500" i="10" s="1"/>
  <c r="S3500" i="10" s="1"/>
  <c r="T3500" i="10" s="1"/>
  <c r="Z3499" i="10" l="1"/>
  <c r="F3499" i="10" s="1"/>
  <c r="V3500" i="10"/>
  <c r="W3500" i="10" s="1"/>
  <c r="U3500" i="10"/>
  <c r="X3500" i="10" l="1"/>
  <c r="Y3500" i="10"/>
  <c r="N3501" i="10"/>
  <c r="O3501" i="10" s="1"/>
  <c r="S3501" i="10" s="1"/>
  <c r="T3501" i="10" s="1"/>
  <c r="Z3500" i="10" l="1"/>
  <c r="F3500" i="10" s="1"/>
  <c r="V3501" i="10"/>
  <c r="W3501" i="10" s="1"/>
  <c r="U3501" i="10"/>
  <c r="X3501" i="10" l="1"/>
  <c r="Y3501" i="10"/>
  <c r="N3502" i="10"/>
  <c r="O3502" i="10" s="1"/>
  <c r="S3502" i="10" s="1"/>
  <c r="T3502" i="10" s="1"/>
  <c r="Z3501" i="10" l="1"/>
  <c r="F3501" i="10" s="1"/>
  <c r="V3502" i="10"/>
  <c r="W3502" i="10" s="1"/>
  <c r="U3502" i="10"/>
  <c r="X3502" i="10" l="1"/>
  <c r="Y3502" i="10"/>
  <c r="N3503" i="10"/>
  <c r="O3503" i="10" s="1"/>
  <c r="S3503" i="10" s="1"/>
  <c r="T3503" i="10" s="1"/>
  <c r="Z3502" i="10" l="1"/>
  <c r="F3502" i="10" s="1"/>
  <c r="V3503" i="10"/>
  <c r="W3503" i="10" s="1"/>
  <c r="U3503" i="10"/>
  <c r="X3503" i="10" l="1"/>
  <c r="Y3503" i="10"/>
  <c r="N3504" i="10"/>
  <c r="O3504" i="10" s="1"/>
  <c r="S3504" i="10" s="1"/>
  <c r="T3504" i="10" s="1"/>
  <c r="Z3503" i="10" l="1"/>
  <c r="F3503" i="10" s="1"/>
  <c r="V3504" i="10"/>
  <c r="W3504" i="10" s="1"/>
  <c r="U3504" i="10"/>
  <c r="X3504" i="10" l="1"/>
  <c r="Y3504" i="10"/>
  <c r="N3505" i="10"/>
  <c r="O3505" i="10" s="1"/>
  <c r="S3505" i="10" s="1"/>
  <c r="T3505" i="10" s="1"/>
  <c r="Z3504" i="10" l="1"/>
  <c r="F3504" i="10" s="1"/>
  <c r="V3505" i="10"/>
  <c r="W3505" i="10" s="1"/>
  <c r="U3505" i="10"/>
  <c r="X3505" i="10" l="1"/>
  <c r="Y3505" i="10"/>
  <c r="N3506" i="10"/>
  <c r="O3506" i="10" s="1"/>
  <c r="S3506" i="10" s="1"/>
  <c r="T3506" i="10" s="1"/>
  <c r="Z3505" i="10" l="1"/>
  <c r="F3505" i="10" s="1"/>
  <c r="V3506" i="10"/>
  <c r="W3506" i="10" s="1"/>
  <c r="U3506" i="10"/>
  <c r="X3506" i="10" l="1"/>
  <c r="N3507" i="10"/>
  <c r="O3507" i="10" s="1"/>
  <c r="S3507" i="10" s="1"/>
  <c r="T3507" i="10" s="1"/>
  <c r="Y3506" i="10"/>
  <c r="Z3506" i="10" l="1"/>
  <c r="F3506" i="10" s="1"/>
  <c r="V3507" i="10"/>
  <c r="W3507" i="10" s="1"/>
  <c r="U3507" i="10"/>
  <c r="X3507" i="10" l="1"/>
  <c r="Y3507" i="10"/>
  <c r="N3508" i="10"/>
  <c r="O3508" i="10" s="1"/>
  <c r="S3508" i="10" s="1"/>
  <c r="T3508" i="10" s="1"/>
  <c r="Z3507" i="10" l="1"/>
  <c r="F3507" i="10" s="1"/>
  <c r="V3508" i="10"/>
  <c r="W3508" i="10" s="1"/>
  <c r="U3508" i="10"/>
  <c r="X3508" i="10" l="1"/>
  <c r="Y3508" i="10"/>
  <c r="N3509" i="10"/>
  <c r="O3509" i="10" s="1"/>
  <c r="S3509" i="10" s="1"/>
  <c r="T3509" i="10" s="1"/>
  <c r="Z3508" i="10" l="1"/>
  <c r="F3508" i="10" s="1"/>
  <c r="V3509" i="10"/>
  <c r="W3509" i="10" s="1"/>
  <c r="U3509" i="10"/>
  <c r="X3509" i="10" l="1"/>
  <c r="N3510" i="10"/>
  <c r="O3510" i="10" s="1"/>
  <c r="S3510" i="10" s="1"/>
  <c r="T3510" i="10" s="1"/>
  <c r="Y3509" i="10"/>
  <c r="Z3509" i="10" l="1"/>
  <c r="F3509" i="10" s="1"/>
  <c r="V3510" i="10"/>
  <c r="W3510" i="10" s="1"/>
  <c r="U3510" i="10"/>
  <c r="X3510" i="10" l="1"/>
  <c r="Y3510" i="10"/>
  <c r="N3511" i="10"/>
  <c r="O3511" i="10" s="1"/>
  <c r="S3511" i="10" s="1"/>
  <c r="T3511" i="10" s="1"/>
  <c r="Z3510" i="10" l="1"/>
  <c r="F3510" i="10" s="1"/>
  <c r="V3511" i="10"/>
  <c r="W3511" i="10" s="1"/>
  <c r="U3511" i="10"/>
  <c r="X3511" i="10" l="1"/>
  <c r="Y3511" i="10"/>
  <c r="N3512" i="10"/>
  <c r="O3512" i="10" s="1"/>
  <c r="S3512" i="10" s="1"/>
  <c r="T3512" i="10" s="1"/>
  <c r="Z3511" i="10" l="1"/>
  <c r="F3511" i="10" s="1"/>
  <c r="V3512" i="10"/>
  <c r="W3512" i="10" s="1"/>
  <c r="U3512" i="10"/>
  <c r="X3512" i="10" l="1"/>
  <c r="N3513" i="10"/>
  <c r="O3513" i="10" s="1"/>
  <c r="S3513" i="10" s="1"/>
  <c r="T3513" i="10" s="1"/>
  <c r="Y3512" i="10"/>
  <c r="Z3512" i="10" l="1"/>
  <c r="F3512" i="10" s="1"/>
  <c r="V3513" i="10"/>
  <c r="W3513" i="10" s="1"/>
  <c r="U3513" i="10"/>
  <c r="X3513" i="10" l="1"/>
  <c r="Y3513" i="10"/>
  <c r="N3514" i="10"/>
  <c r="O3514" i="10" s="1"/>
  <c r="S3514" i="10" s="1"/>
  <c r="T3514" i="10" s="1"/>
  <c r="Z3513" i="10" l="1"/>
  <c r="F3513" i="10" s="1"/>
  <c r="V3514" i="10"/>
  <c r="W3514" i="10" s="1"/>
  <c r="U3514" i="10"/>
  <c r="X3514" i="10" l="1"/>
  <c r="Y3514" i="10"/>
  <c r="N3515" i="10"/>
  <c r="O3515" i="10" s="1"/>
  <c r="S3515" i="10" s="1"/>
  <c r="T3515" i="10" s="1"/>
  <c r="Z3514" i="10" l="1"/>
  <c r="F3514" i="10" s="1"/>
  <c r="V3515" i="10"/>
  <c r="W3515" i="10" s="1"/>
  <c r="U3515" i="10"/>
  <c r="X3515" i="10" l="1"/>
  <c r="Y3515" i="10"/>
  <c r="N3516" i="10"/>
  <c r="O3516" i="10" s="1"/>
  <c r="S3516" i="10" s="1"/>
  <c r="T3516" i="10" s="1"/>
  <c r="Z3515" i="10" l="1"/>
  <c r="F3515" i="10" s="1"/>
  <c r="V3516" i="10"/>
  <c r="W3516" i="10" s="1"/>
  <c r="U3516" i="10"/>
  <c r="X3516" i="10" l="1"/>
  <c r="Y3516" i="10"/>
  <c r="N3517" i="10"/>
  <c r="O3517" i="10" s="1"/>
  <c r="S3517" i="10" s="1"/>
  <c r="T3517" i="10" s="1"/>
  <c r="Z3516" i="10" l="1"/>
  <c r="F3516" i="10" s="1"/>
  <c r="V3517" i="10"/>
  <c r="W3517" i="10" s="1"/>
  <c r="U3517" i="10"/>
  <c r="X3517" i="10" l="1"/>
  <c r="Y3517" i="10"/>
  <c r="N3518" i="10"/>
  <c r="O3518" i="10" s="1"/>
  <c r="S3518" i="10" s="1"/>
  <c r="T3518" i="10" s="1"/>
  <c r="Z3517" i="10" l="1"/>
  <c r="F3517" i="10" s="1"/>
  <c r="V3518" i="10"/>
  <c r="W3518" i="10" s="1"/>
  <c r="U3518" i="10"/>
  <c r="X3518" i="10" l="1"/>
  <c r="Y3518" i="10"/>
  <c r="N3519" i="10"/>
  <c r="O3519" i="10" s="1"/>
  <c r="S3519" i="10" s="1"/>
  <c r="T3519" i="10" s="1"/>
  <c r="Z3518" i="10" l="1"/>
  <c r="F3518" i="10" s="1"/>
  <c r="V3519" i="10"/>
  <c r="W3519" i="10" s="1"/>
  <c r="U3519" i="10"/>
  <c r="X3519" i="10" l="1"/>
  <c r="Y3519" i="10"/>
  <c r="N3520" i="10"/>
  <c r="O3520" i="10" s="1"/>
  <c r="S3520" i="10" s="1"/>
  <c r="T3520" i="10" s="1"/>
  <c r="Z3519" i="10" l="1"/>
  <c r="F3519" i="10" s="1"/>
  <c r="V3520" i="10"/>
  <c r="W3520" i="10" s="1"/>
  <c r="U3520" i="10"/>
  <c r="X3520" i="10" l="1"/>
  <c r="Y3520" i="10"/>
  <c r="N3521" i="10"/>
  <c r="O3521" i="10" s="1"/>
  <c r="S3521" i="10" s="1"/>
  <c r="T3521" i="10" s="1"/>
  <c r="Z3520" i="10" l="1"/>
  <c r="F3520" i="10" s="1"/>
  <c r="V3521" i="10"/>
  <c r="W3521" i="10" s="1"/>
  <c r="U3521" i="10"/>
  <c r="X3521" i="10" l="1"/>
  <c r="N3522" i="10"/>
  <c r="O3522" i="10" s="1"/>
  <c r="S3522" i="10" s="1"/>
  <c r="T3522" i="10" s="1"/>
  <c r="Y3521" i="10"/>
  <c r="Z3521" i="10" l="1"/>
  <c r="F3521" i="10" s="1"/>
  <c r="V3522" i="10"/>
  <c r="W3522" i="10" s="1"/>
  <c r="U3522" i="10"/>
  <c r="X3522" i="10" l="1"/>
  <c r="Y3522" i="10"/>
  <c r="N3523" i="10"/>
  <c r="O3523" i="10" s="1"/>
  <c r="S3523" i="10" s="1"/>
  <c r="T3523" i="10" s="1"/>
  <c r="Z3522" i="10" l="1"/>
  <c r="F3522" i="10" s="1"/>
  <c r="V3523" i="10"/>
  <c r="W3523" i="10" s="1"/>
  <c r="U3523" i="10"/>
  <c r="X3523" i="10" l="1"/>
  <c r="N3524" i="10"/>
  <c r="O3524" i="10" s="1"/>
  <c r="S3524" i="10" s="1"/>
  <c r="T3524" i="10" s="1"/>
  <c r="Y3523" i="10"/>
  <c r="Z3523" i="10" l="1"/>
  <c r="F3523" i="10" s="1"/>
  <c r="V3524" i="10"/>
  <c r="W3524" i="10" s="1"/>
  <c r="U3524" i="10"/>
  <c r="X3524" i="10" l="1"/>
  <c r="Y3524" i="10"/>
  <c r="N3525" i="10"/>
  <c r="O3525" i="10" s="1"/>
  <c r="S3525" i="10" s="1"/>
  <c r="T3525" i="10" s="1"/>
  <c r="Z3524" i="10" l="1"/>
  <c r="F3524" i="10" s="1"/>
  <c r="V3525" i="10"/>
  <c r="W3525" i="10" s="1"/>
  <c r="U3525" i="10"/>
  <c r="X3525" i="10" l="1"/>
  <c r="Y3525" i="10"/>
  <c r="N3526" i="10"/>
  <c r="O3526" i="10" s="1"/>
  <c r="S3526" i="10" s="1"/>
  <c r="T3526" i="10" s="1"/>
  <c r="Z3525" i="10" l="1"/>
  <c r="F3525" i="10" s="1"/>
  <c r="V3526" i="10"/>
  <c r="W3526" i="10" s="1"/>
  <c r="U3526" i="10"/>
  <c r="X3526" i="10" l="1"/>
  <c r="Y3526" i="10"/>
  <c r="N3527" i="10"/>
  <c r="O3527" i="10" s="1"/>
  <c r="S3527" i="10" s="1"/>
  <c r="T3527" i="10" s="1"/>
  <c r="Z3526" i="10" l="1"/>
  <c r="F3526" i="10" s="1"/>
  <c r="V3527" i="10"/>
  <c r="W3527" i="10" s="1"/>
  <c r="U3527" i="10"/>
  <c r="X3527" i="10" l="1"/>
  <c r="Y3527" i="10"/>
  <c r="N3528" i="10"/>
  <c r="O3528" i="10" s="1"/>
  <c r="S3528" i="10" s="1"/>
  <c r="T3528" i="10" s="1"/>
  <c r="Z3527" i="10" l="1"/>
  <c r="F3527" i="10" s="1"/>
  <c r="V3528" i="10"/>
  <c r="W3528" i="10" s="1"/>
  <c r="U3528" i="10"/>
  <c r="X3528" i="10" l="1"/>
  <c r="N3529" i="10"/>
  <c r="O3529" i="10" s="1"/>
  <c r="S3529" i="10" s="1"/>
  <c r="T3529" i="10" s="1"/>
  <c r="Y3528" i="10"/>
  <c r="Z3528" i="10" l="1"/>
  <c r="F3528" i="10" s="1"/>
  <c r="V3529" i="10"/>
  <c r="W3529" i="10" s="1"/>
  <c r="U3529" i="10"/>
  <c r="X3529" i="10" l="1"/>
  <c r="Y3529" i="10"/>
  <c r="N3530" i="10"/>
  <c r="O3530" i="10" s="1"/>
  <c r="S3530" i="10" s="1"/>
  <c r="T3530" i="10" s="1"/>
  <c r="Z3529" i="10" l="1"/>
  <c r="F3529" i="10" s="1"/>
  <c r="V3530" i="10"/>
  <c r="W3530" i="10" s="1"/>
  <c r="U3530" i="10"/>
  <c r="X3530" i="10" l="1"/>
  <c r="N3531" i="10"/>
  <c r="O3531" i="10" s="1"/>
  <c r="S3531" i="10" s="1"/>
  <c r="T3531" i="10" s="1"/>
  <c r="Y3530" i="10"/>
  <c r="Z3530" i="10" l="1"/>
  <c r="F3530" i="10" s="1"/>
  <c r="V3531" i="10"/>
  <c r="W3531" i="10" s="1"/>
  <c r="U3531" i="10"/>
  <c r="X3531" i="10" l="1"/>
  <c r="N3532" i="10"/>
  <c r="O3532" i="10" s="1"/>
  <c r="S3532" i="10" s="1"/>
  <c r="T3532" i="10" s="1"/>
  <c r="Y3531" i="10"/>
  <c r="Z3531" i="10" l="1"/>
  <c r="F3531" i="10" s="1"/>
  <c r="V3532" i="10"/>
  <c r="W3532" i="10" s="1"/>
  <c r="U3532" i="10"/>
  <c r="X3532" i="10" l="1"/>
  <c r="Y3532" i="10"/>
  <c r="N3533" i="10"/>
  <c r="O3533" i="10" s="1"/>
  <c r="S3533" i="10" s="1"/>
  <c r="T3533" i="10" s="1"/>
  <c r="Z3532" i="10" l="1"/>
  <c r="F3532" i="10" s="1"/>
  <c r="V3533" i="10"/>
  <c r="W3533" i="10" s="1"/>
  <c r="U3533" i="10"/>
  <c r="X3533" i="10" l="1"/>
  <c r="Y3533" i="10"/>
  <c r="N3534" i="10"/>
  <c r="O3534" i="10" s="1"/>
  <c r="S3534" i="10" s="1"/>
  <c r="T3534" i="10" s="1"/>
  <c r="Z3533" i="10" l="1"/>
  <c r="F3533" i="10" s="1"/>
  <c r="V3534" i="10"/>
  <c r="W3534" i="10" s="1"/>
  <c r="U3534" i="10"/>
  <c r="X3534" i="10" l="1"/>
  <c r="Y3534" i="10"/>
  <c r="N3535" i="10"/>
  <c r="O3535" i="10" s="1"/>
  <c r="S3535" i="10" s="1"/>
  <c r="T3535" i="10" s="1"/>
  <c r="Z3534" i="10" l="1"/>
  <c r="F3534" i="10" s="1"/>
  <c r="V3535" i="10"/>
  <c r="W3535" i="10" s="1"/>
  <c r="U3535" i="10"/>
  <c r="X3535" i="10" l="1"/>
  <c r="Y3535" i="10"/>
  <c r="N3536" i="10"/>
  <c r="O3536" i="10" s="1"/>
  <c r="S3536" i="10" s="1"/>
  <c r="T3536" i="10" s="1"/>
  <c r="Z3535" i="10" l="1"/>
  <c r="F3535" i="10" s="1"/>
  <c r="V3536" i="10"/>
  <c r="W3536" i="10" s="1"/>
  <c r="U3536" i="10"/>
  <c r="X3536" i="10" l="1"/>
  <c r="Y3536" i="10"/>
  <c r="N3537" i="10"/>
  <c r="O3537" i="10" s="1"/>
  <c r="S3537" i="10" s="1"/>
  <c r="T3537" i="10" s="1"/>
  <c r="Z3536" i="10" l="1"/>
  <c r="F3536" i="10" s="1"/>
  <c r="V3537" i="10"/>
  <c r="W3537" i="10" s="1"/>
  <c r="U3537" i="10"/>
  <c r="X3537" i="10" l="1"/>
  <c r="Y3537" i="10"/>
  <c r="N3538" i="10"/>
  <c r="O3538" i="10" s="1"/>
  <c r="S3538" i="10" s="1"/>
  <c r="T3538" i="10" s="1"/>
  <c r="Z3537" i="10" l="1"/>
  <c r="F3537" i="10" s="1"/>
  <c r="V3538" i="10"/>
  <c r="W3538" i="10" s="1"/>
  <c r="U3538" i="10"/>
  <c r="X3538" i="10" l="1"/>
  <c r="Y3538" i="10"/>
  <c r="N3539" i="10"/>
  <c r="O3539" i="10" s="1"/>
  <c r="S3539" i="10" s="1"/>
  <c r="T3539" i="10" s="1"/>
  <c r="Z3538" i="10" l="1"/>
  <c r="F3538" i="10" s="1"/>
  <c r="V3539" i="10"/>
  <c r="W3539" i="10" s="1"/>
  <c r="U3539" i="10"/>
  <c r="X3539" i="10" l="1"/>
  <c r="Y3539" i="10"/>
  <c r="N3540" i="10"/>
  <c r="O3540" i="10" s="1"/>
  <c r="S3540" i="10" s="1"/>
  <c r="T3540" i="10" s="1"/>
  <c r="Z3539" i="10" l="1"/>
  <c r="F3539" i="10" s="1"/>
  <c r="V3540" i="10"/>
  <c r="W3540" i="10" s="1"/>
  <c r="U3540" i="10"/>
  <c r="X3540" i="10" l="1"/>
  <c r="Y3540" i="10"/>
  <c r="N3541" i="10"/>
  <c r="O3541" i="10" s="1"/>
  <c r="S3541" i="10" s="1"/>
  <c r="T3541" i="10" s="1"/>
  <c r="Z3540" i="10" l="1"/>
  <c r="F3540" i="10" s="1"/>
  <c r="V3541" i="10"/>
  <c r="W3541" i="10" s="1"/>
  <c r="U3541" i="10"/>
  <c r="X3541" i="10" l="1"/>
  <c r="Y3541" i="10"/>
  <c r="N3542" i="10"/>
  <c r="O3542" i="10" s="1"/>
  <c r="S3542" i="10" s="1"/>
  <c r="T3542" i="10" s="1"/>
  <c r="Z3541" i="10" l="1"/>
  <c r="F3541" i="10" s="1"/>
  <c r="V3542" i="10"/>
  <c r="W3542" i="10" s="1"/>
  <c r="U3542" i="10"/>
  <c r="X3542" i="10" l="1"/>
  <c r="N3543" i="10"/>
  <c r="O3543" i="10" s="1"/>
  <c r="S3543" i="10" s="1"/>
  <c r="T3543" i="10" s="1"/>
  <c r="Y3542" i="10"/>
  <c r="Z3542" i="10" l="1"/>
  <c r="F3542" i="10" s="1"/>
  <c r="V3543" i="10"/>
  <c r="W3543" i="10" s="1"/>
  <c r="U3543" i="10"/>
  <c r="X3543" i="10" l="1"/>
  <c r="Y3543" i="10"/>
  <c r="N3544" i="10"/>
  <c r="O3544" i="10" s="1"/>
  <c r="S3544" i="10" s="1"/>
  <c r="T3544" i="10" s="1"/>
  <c r="Z3543" i="10" l="1"/>
  <c r="F3543" i="10" s="1"/>
  <c r="V3544" i="10"/>
  <c r="W3544" i="10" s="1"/>
  <c r="U3544" i="10"/>
  <c r="X3544" i="10" l="1"/>
  <c r="N3545" i="10"/>
  <c r="O3545" i="10" s="1"/>
  <c r="S3545" i="10" s="1"/>
  <c r="T3545" i="10" s="1"/>
  <c r="Y3544" i="10"/>
  <c r="Z3544" i="10" l="1"/>
  <c r="F3544" i="10" s="1"/>
  <c r="V3545" i="10"/>
  <c r="W3545" i="10" s="1"/>
  <c r="U3545" i="10"/>
  <c r="X3545" i="10" l="1"/>
  <c r="Y3545" i="10"/>
  <c r="N3546" i="10"/>
  <c r="O3546" i="10" s="1"/>
  <c r="S3546" i="10" s="1"/>
  <c r="T3546" i="10" s="1"/>
  <c r="Z3545" i="10" l="1"/>
  <c r="F3545" i="10" s="1"/>
  <c r="V3546" i="10"/>
  <c r="W3546" i="10" s="1"/>
  <c r="U3546" i="10"/>
  <c r="X3546" i="10" l="1"/>
  <c r="Y3546" i="10"/>
  <c r="N3547" i="10"/>
  <c r="O3547" i="10" s="1"/>
  <c r="S3547" i="10" s="1"/>
  <c r="T3547" i="10" s="1"/>
  <c r="Z3546" i="10" l="1"/>
  <c r="F3546" i="10" s="1"/>
  <c r="V3547" i="10"/>
  <c r="W3547" i="10" s="1"/>
  <c r="U3547" i="10"/>
  <c r="X3547" i="10" l="1"/>
  <c r="N3548" i="10"/>
  <c r="O3548" i="10" s="1"/>
  <c r="S3548" i="10" s="1"/>
  <c r="T3548" i="10" s="1"/>
  <c r="Y3547" i="10"/>
  <c r="Z3547" i="10" l="1"/>
  <c r="F3547" i="10" s="1"/>
  <c r="V3548" i="10"/>
  <c r="W3548" i="10" s="1"/>
  <c r="U3548" i="10"/>
  <c r="X3548" i="10" l="1"/>
  <c r="Y3548" i="10"/>
  <c r="N3549" i="10"/>
  <c r="O3549" i="10" s="1"/>
  <c r="S3549" i="10" s="1"/>
  <c r="T3549" i="10" s="1"/>
  <c r="Z3548" i="10" l="1"/>
  <c r="F3548" i="10" s="1"/>
  <c r="V3549" i="10"/>
  <c r="W3549" i="10" s="1"/>
  <c r="U3549" i="10"/>
  <c r="X3549" i="10" l="1"/>
  <c r="Y3549" i="10"/>
  <c r="N3550" i="10"/>
  <c r="O3550" i="10" s="1"/>
  <c r="S3550" i="10" s="1"/>
  <c r="T3550" i="10" s="1"/>
  <c r="Z3549" i="10" l="1"/>
  <c r="F3549" i="10" s="1"/>
  <c r="V3550" i="10"/>
  <c r="W3550" i="10" s="1"/>
  <c r="U3550" i="10"/>
  <c r="X3550" i="10" l="1"/>
  <c r="Y3550" i="10"/>
  <c r="N3551" i="10"/>
  <c r="O3551" i="10" s="1"/>
  <c r="S3551" i="10" s="1"/>
  <c r="T3551" i="10" s="1"/>
  <c r="Z3550" i="10" l="1"/>
  <c r="F3550" i="10" s="1"/>
  <c r="V3551" i="10"/>
  <c r="W3551" i="10" s="1"/>
  <c r="U3551" i="10"/>
  <c r="X3551" i="10" l="1"/>
  <c r="Y3551" i="10"/>
  <c r="N3552" i="10"/>
  <c r="O3552" i="10" s="1"/>
  <c r="S3552" i="10" s="1"/>
  <c r="T3552" i="10" s="1"/>
  <c r="Z3551" i="10" l="1"/>
  <c r="F3551" i="10" s="1"/>
  <c r="V3552" i="10"/>
  <c r="W3552" i="10" s="1"/>
  <c r="U3552" i="10"/>
  <c r="X3552" i="10" l="1"/>
  <c r="Y3552" i="10"/>
  <c r="N3553" i="10"/>
  <c r="O3553" i="10" s="1"/>
  <c r="S3553" i="10" s="1"/>
  <c r="T3553" i="10" s="1"/>
  <c r="Z3552" i="10" l="1"/>
  <c r="F3552" i="10" s="1"/>
  <c r="V3553" i="10"/>
  <c r="W3553" i="10" s="1"/>
  <c r="U3553" i="10"/>
  <c r="X3553" i="10" l="1"/>
  <c r="Y3553" i="10"/>
  <c r="N3554" i="10"/>
  <c r="O3554" i="10" s="1"/>
  <c r="S3554" i="10" s="1"/>
  <c r="T3554" i="10" s="1"/>
  <c r="Z3553" i="10" l="1"/>
  <c r="F3553" i="10" s="1"/>
  <c r="V3554" i="10"/>
  <c r="W3554" i="10" s="1"/>
  <c r="U3554" i="10"/>
  <c r="X3554" i="10" l="1"/>
  <c r="N3555" i="10"/>
  <c r="O3555" i="10" s="1"/>
  <c r="S3555" i="10" s="1"/>
  <c r="T3555" i="10" s="1"/>
  <c r="Y3554" i="10"/>
  <c r="Z3554" i="10" l="1"/>
  <c r="F3554" i="10" s="1"/>
  <c r="V3555" i="10"/>
  <c r="W3555" i="10" s="1"/>
  <c r="U3555" i="10"/>
  <c r="X3555" i="10" l="1"/>
  <c r="Y3555" i="10"/>
  <c r="N3556" i="10"/>
  <c r="O3556" i="10" s="1"/>
  <c r="S3556" i="10" s="1"/>
  <c r="T3556" i="10" s="1"/>
  <c r="Z3555" i="10" l="1"/>
  <c r="F3555" i="10" s="1"/>
  <c r="V3556" i="10"/>
  <c r="W3556" i="10" s="1"/>
  <c r="U3556" i="10"/>
  <c r="X3556" i="10" l="1"/>
  <c r="Y3556" i="10"/>
  <c r="N3557" i="10"/>
  <c r="O3557" i="10" s="1"/>
  <c r="S3557" i="10" s="1"/>
  <c r="T3557" i="10" s="1"/>
  <c r="Z3556" i="10" l="1"/>
  <c r="F3556" i="10" s="1"/>
  <c r="V3557" i="10"/>
  <c r="W3557" i="10" s="1"/>
  <c r="U3557" i="10"/>
  <c r="X3557" i="10" l="1"/>
  <c r="Y3557" i="10"/>
  <c r="N3558" i="10"/>
  <c r="O3558" i="10" s="1"/>
  <c r="S3558" i="10" s="1"/>
  <c r="T3558" i="10" s="1"/>
  <c r="Z3557" i="10" l="1"/>
  <c r="F3557" i="10" s="1"/>
  <c r="V3558" i="10"/>
  <c r="W3558" i="10" s="1"/>
  <c r="U3558" i="10"/>
  <c r="X3558" i="10" l="1"/>
  <c r="Y3558" i="10"/>
  <c r="N3559" i="10"/>
  <c r="O3559" i="10" s="1"/>
  <c r="S3559" i="10" s="1"/>
  <c r="T3559" i="10" s="1"/>
  <c r="Z3558" i="10" l="1"/>
  <c r="F3558" i="10" s="1"/>
  <c r="V3559" i="10"/>
  <c r="W3559" i="10" s="1"/>
  <c r="U3559" i="10"/>
  <c r="X3559" i="10" l="1"/>
  <c r="N3560" i="10"/>
  <c r="O3560" i="10" s="1"/>
  <c r="S3560" i="10" s="1"/>
  <c r="T3560" i="10" s="1"/>
  <c r="Y3559" i="10"/>
  <c r="Z3559" i="10" l="1"/>
  <c r="F3559" i="10" s="1"/>
  <c r="V3560" i="10"/>
  <c r="W3560" i="10" s="1"/>
  <c r="U3560" i="10"/>
  <c r="X3560" i="10" l="1"/>
  <c r="Y3560" i="10"/>
  <c r="N3561" i="10"/>
  <c r="O3561" i="10" s="1"/>
  <c r="S3561" i="10" s="1"/>
  <c r="T3561" i="10" s="1"/>
  <c r="Z3560" i="10" l="1"/>
  <c r="F3560" i="10" s="1"/>
  <c r="V3561" i="10"/>
  <c r="W3561" i="10" s="1"/>
  <c r="U3561" i="10"/>
  <c r="X3561" i="10" l="1"/>
  <c r="Y3561" i="10"/>
  <c r="N3562" i="10"/>
  <c r="O3562" i="10" s="1"/>
  <c r="S3562" i="10" s="1"/>
  <c r="T3562" i="10" s="1"/>
  <c r="Z3561" i="10" l="1"/>
  <c r="F3561" i="10" s="1"/>
  <c r="V3562" i="10"/>
  <c r="W3562" i="10" s="1"/>
  <c r="U3562" i="10"/>
  <c r="X3562" i="10" l="1"/>
  <c r="Y3562" i="10"/>
  <c r="N3563" i="10"/>
  <c r="O3563" i="10" s="1"/>
  <c r="S3563" i="10" s="1"/>
  <c r="T3563" i="10" s="1"/>
  <c r="Z3562" i="10" l="1"/>
  <c r="F3562" i="10" s="1"/>
  <c r="V3563" i="10"/>
  <c r="W3563" i="10" s="1"/>
  <c r="U3563" i="10"/>
  <c r="X3563" i="10" l="1"/>
  <c r="Y3563" i="10"/>
  <c r="N3564" i="10"/>
  <c r="O3564" i="10" s="1"/>
  <c r="S3564" i="10" s="1"/>
  <c r="T3564" i="10" s="1"/>
  <c r="Z3563" i="10" l="1"/>
  <c r="F3563" i="10" s="1"/>
  <c r="V3564" i="10"/>
  <c r="W3564" i="10" s="1"/>
  <c r="U3564" i="10"/>
  <c r="X3564" i="10" l="1"/>
  <c r="N3565" i="10"/>
  <c r="O3565" i="10" s="1"/>
  <c r="S3565" i="10" s="1"/>
  <c r="T3565" i="10" s="1"/>
  <c r="Y3564" i="10"/>
  <c r="Z3564" i="10" l="1"/>
  <c r="F3564" i="10" s="1"/>
  <c r="V3565" i="10"/>
  <c r="W3565" i="10" s="1"/>
  <c r="U3565" i="10"/>
  <c r="X3565" i="10" l="1"/>
  <c r="N3566" i="10"/>
  <c r="O3566" i="10" s="1"/>
  <c r="S3566" i="10" s="1"/>
  <c r="T3566" i="10" s="1"/>
  <c r="Y3565" i="10"/>
  <c r="Z3565" i="10" l="1"/>
  <c r="F3565" i="10" s="1"/>
  <c r="V3566" i="10"/>
  <c r="W3566" i="10" s="1"/>
  <c r="U3566" i="10"/>
  <c r="X3566" i="10" l="1"/>
  <c r="N3567" i="10"/>
  <c r="O3567" i="10" s="1"/>
  <c r="S3567" i="10" s="1"/>
  <c r="T3567" i="10" s="1"/>
  <c r="Y3566" i="10"/>
  <c r="Z3566" i="10" l="1"/>
  <c r="F3566" i="10" s="1"/>
  <c r="V3567" i="10"/>
  <c r="W3567" i="10" s="1"/>
  <c r="U3567" i="10"/>
  <c r="X3567" i="10" l="1"/>
  <c r="Y3567" i="10"/>
  <c r="N3568" i="10"/>
  <c r="O3568" i="10" s="1"/>
  <c r="S3568" i="10" s="1"/>
  <c r="T3568" i="10" s="1"/>
  <c r="Z3567" i="10" l="1"/>
  <c r="F3567" i="10" s="1"/>
  <c r="V3568" i="10"/>
  <c r="W3568" i="10" s="1"/>
  <c r="U3568" i="10"/>
  <c r="X3568" i="10" l="1"/>
  <c r="Y3568" i="10"/>
  <c r="N3569" i="10"/>
  <c r="O3569" i="10" s="1"/>
  <c r="S3569" i="10" s="1"/>
  <c r="T3569" i="10" s="1"/>
  <c r="Z3568" i="10" l="1"/>
  <c r="F3568" i="10" s="1"/>
  <c r="V3569" i="10"/>
  <c r="W3569" i="10" s="1"/>
  <c r="U3569" i="10"/>
  <c r="X3569" i="10" l="1"/>
  <c r="Y3569" i="10"/>
  <c r="N3570" i="10"/>
  <c r="O3570" i="10" s="1"/>
  <c r="S3570" i="10" s="1"/>
  <c r="T3570" i="10" s="1"/>
  <c r="Z3569" i="10" l="1"/>
  <c r="F3569" i="10" s="1"/>
  <c r="V3570" i="10"/>
  <c r="W3570" i="10" s="1"/>
  <c r="U3570" i="10"/>
  <c r="X3570" i="10" l="1"/>
  <c r="Y3570" i="10"/>
  <c r="N3571" i="10"/>
  <c r="O3571" i="10" s="1"/>
  <c r="S3571" i="10" s="1"/>
  <c r="T3571" i="10" s="1"/>
  <c r="Z3570" i="10" l="1"/>
  <c r="F3570" i="10" s="1"/>
  <c r="V3571" i="10"/>
  <c r="W3571" i="10" s="1"/>
  <c r="U3571" i="10"/>
  <c r="X3571" i="10" l="1"/>
  <c r="Y3571" i="10"/>
  <c r="N3572" i="10"/>
  <c r="O3572" i="10" s="1"/>
  <c r="S3572" i="10" s="1"/>
  <c r="T3572" i="10" s="1"/>
  <c r="Z3571" i="10" l="1"/>
  <c r="F3571" i="10" s="1"/>
  <c r="V3572" i="10"/>
  <c r="W3572" i="10" s="1"/>
  <c r="U3572" i="10"/>
  <c r="X3572" i="10" l="1"/>
  <c r="N3573" i="10"/>
  <c r="O3573" i="10" s="1"/>
  <c r="S3573" i="10" s="1"/>
  <c r="T3573" i="10" s="1"/>
  <c r="Y3572" i="10"/>
  <c r="Z3572" i="10" l="1"/>
  <c r="F3572" i="10" s="1"/>
  <c r="V3573" i="10"/>
  <c r="W3573" i="10" s="1"/>
  <c r="U3573" i="10"/>
  <c r="X3573" i="10" l="1"/>
  <c r="Y3573" i="10"/>
  <c r="N3574" i="10"/>
  <c r="O3574" i="10" s="1"/>
  <c r="S3574" i="10" s="1"/>
  <c r="T3574" i="10" s="1"/>
  <c r="Z3573" i="10" l="1"/>
  <c r="F3573" i="10" s="1"/>
  <c r="V3574" i="10"/>
  <c r="W3574" i="10" s="1"/>
  <c r="U3574" i="10"/>
  <c r="X3574" i="10" l="1"/>
  <c r="N3575" i="10"/>
  <c r="O3575" i="10" s="1"/>
  <c r="S3575" i="10" s="1"/>
  <c r="T3575" i="10" s="1"/>
  <c r="Y3574" i="10"/>
  <c r="Z3574" i="10" l="1"/>
  <c r="F3574" i="10" s="1"/>
  <c r="V3575" i="10"/>
  <c r="W3575" i="10" s="1"/>
  <c r="U3575" i="10"/>
  <c r="X3575" i="10" l="1"/>
  <c r="N3576" i="10"/>
  <c r="O3576" i="10" s="1"/>
  <c r="S3576" i="10" s="1"/>
  <c r="T3576" i="10" s="1"/>
  <c r="Y3575" i="10"/>
  <c r="Z3575" i="10" l="1"/>
  <c r="F3575" i="10" s="1"/>
  <c r="V3576" i="10"/>
  <c r="W3576" i="10" s="1"/>
  <c r="U3576" i="10"/>
  <c r="X3576" i="10" l="1"/>
  <c r="Y3576" i="10"/>
  <c r="N3577" i="10"/>
  <c r="O3577" i="10" s="1"/>
  <c r="S3577" i="10" s="1"/>
  <c r="T3577" i="10" s="1"/>
  <c r="Z3576" i="10" l="1"/>
  <c r="F3576" i="10" s="1"/>
  <c r="V3577" i="10"/>
  <c r="W3577" i="10" s="1"/>
  <c r="U3577" i="10"/>
  <c r="X3577" i="10" l="1"/>
  <c r="Y3577" i="10"/>
  <c r="N3578" i="10"/>
  <c r="O3578" i="10" s="1"/>
  <c r="S3578" i="10" s="1"/>
  <c r="T3578" i="10" s="1"/>
  <c r="Z3577" i="10" l="1"/>
  <c r="F3577" i="10" s="1"/>
  <c r="V3578" i="10"/>
  <c r="W3578" i="10" s="1"/>
  <c r="U3578" i="10"/>
  <c r="X3578" i="10" l="1"/>
  <c r="N3579" i="10"/>
  <c r="O3579" i="10" s="1"/>
  <c r="S3579" i="10" s="1"/>
  <c r="T3579" i="10" s="1"/>
  <c r="Y3578" i="10"/>
  <c r="Z3578" i="10" l="1"/>
  <c r="F3578" i="10" s="1"/>
  <c r="V3579" i="10"/>
  <c r="W3579" i="10" s="1"/>
  <c r="U3579" i="10"/>
  <c r="X3579" i="10" l="1"/>
  <c r="Y3579" i="10"/>
  <c r="N3580" i="10"/>
  <c r="O3580" i="10" s="1"/>
  <c r="S3580" i="10" s="1"/>
  <c r="T3580" i="10" s="1"/>
  <c r="Z3579" i="10" l="1"/>
  <c r="F3579" i="10" s="1"/>
  <c r="V3580" i="10"/>
  <c r="W3580" i="10" s="1"/>
  <c r="U3580" i="10"/>
  <c r="X3580" i="10" l="1"/>
  <c r="Y3580" i="10"/>
  <c r="N3581" i="10"/>
  <c r="O3581" i="10" s="1"/>
  <c r="S3581" i="10" s="1"/>
  <c r="T3581" i="10" s="1"/>
  <c r="Z3580" i="10" l="1"/>
  <c r="F3580" i="10" s="1"/>
  <c r="V3581" i="10"/>
  <c r="W3581" i="10" s="1"/>
  <c r="U3581" i="10"/>
  <c r="X3581" i="10" l="1"/>
  <c r="Y3581" i="10"/>
  <c r="N3582" i="10"/>
  <c r="O3582" i="10" s="1"/>
  <c r="S3582" i="10" s="1"/>
  <c r="T3582" i="10" s="1"/>
  <c r="Z3581" i="10" l="1"/>
  <c r="F3581" i="10" s="1"/>
  <c r="V3582" i="10"/>
  <c r="W3582" i="10" s="1"/>
  <c r="U3582" i="10"/>
  <c r="X3582" i="10" l="1"/>
  <c r="Y3582" i="10"/>
  <c r="N3583" i="10"/>
  <c r="O3583" i="10" s="1"/>
  <c r="S3583" i="10" s="1"/>
  <c r="T3583" i="10" s="1"/>
  <c r="Z3582" i="10" l="1"/>
  <c r="F3582" i="10" s="1"/>
  <c r="V3583" i="10"/>
  <c r="W3583" i="10" s="1"/>
  <c r="U3583" i="10"/>
  <c r="X3583" i="10" l="1"/>
  <c r="Y3583" i="10"/>
  <c r="N3584" i="10"/>
  <c r="O3584" i="10" s="1"/>
  <c r="S3584" i="10" s="1"/>
  <c r="T3584" i="10" s="1"/>
  <c r="Z3583" i="10" l="1"/>
  <c r="F3583" i="10" s="1"/>
  <c r="V3584" i="10"/>
  <c r="W3584" i="10" s="1"/>
  <c r="U3584" i="10"/>
  <c r="X3584" i="10" l="1"/>
  <c r="N3585" i="10"/>
  <c r="O3585" i="10" s="1"/>
  <c r="S3585" i="10" s="1"/>
  <c r="T3585" i="10" s="1"/>
  <c r="Y3584" i="10"/>
  <c r="Z3584" i="10" l="1"/>
  <c r="F3584" i="10" s="1"/>
  <c r="V3585" i="10"/>
  <c r="W3585" i="10" s="1"/>
  <c r="U3585" i="10"/>
  <c r="X3585" i="10" l="1"/>
  <c r="Y3585" i="10"/>
  <c r="N3586" i="10"/>
  <c r="O3586" i="10" s="1"/>
  <c r="S3586" i="10" s="1"/>
  <c r="T3586" i="10" s="1"/>
  <c r="Z3585" i="10" l="1"/>
  <c r="F3585" i="10" s="1"/>
  <c r="V3586" i="10"/>
  <c r="W3586" i="10" s="1"/>
  <c r="U3586" i="10"/>
  <c r="X3586" i="10" l="1"/>
  <c r="N3587" i="10"/>
  <c r="O3587" i="10" s="1"/>
  <c r="S3587" i="10" s="1"/>
  <c r="T3587" i="10" s="1"/>
  <c r="Y3586" i="10"/>
  <c r="Z3586" i="10" l="1"/>
  <c r="F3586" i="10" s="1"/>
  <c r="V3587" i="10"/>
  <c r="W3587" i="10" s="1"/>
  <c r="U3587" i="10"/>
  <c r="X3587" i="10" l="1"/>
  <c r="Y3587" i="10"/>
  <c r="N3588" i="10"/>
  <c r="O3588" i="10" s="1"/>
  <c r="S3588" i="10" s="1"/>
  <c r="T3588" i="10" s="1"/>
  <c r="Z3587" i="10" l="1"/>
  <c r="F3587" i="10" s="1"/>
  <c r="V3588" i="10"/>
  <c r="W3588" i="10" s="1"/>
  <c r="U3588" i="10"/>
  <c r="X3588" i="10" l="1"/>
  <c r="Y3588" i="10"/>
  <c r="N3589" i="10"/>
  <c r="O3589" i="10" s="1"/>
  <c r="S3589" i="10" s="1"/>
  <c r="T3589" i="10" s="1"/>
  <c r="Z3588" i="10" l="1"/>
  <c r="F3588" i="10" s="1"/>
  <c r="V3589" i="10"/>
  <c r="W3589" i="10" s="1"/>
  <c r="U3589" i="10"/>
  <c r="X3589" i="10" l="1"/>
  <c r="Y3589" i="10"/>
  <c r="N3590" i="10"/>
  <c r="O3590" i="10" s="1"/>
  <c r="S3590" i="10" s="1"/>
  <c r="T3590" i="10" s="1"/>
  <c r="Z3589" i="10" l="1"/>
  <c r="F3589" i="10" s="1"/>
  <c r="V3590" i="10"/>
  <c r="W3590" i="10" s="1"/>
  <c r="U3590" i="10"/>
  <c r="X3590" i="10" l="1"/>
  <c r="Y3590" i="10"/>
  <c r="N3591" i="10"/>
  <c r="O3591" i="10" s="1"/>
  <c r="S3591" i="10" s="1"/>
  <c r="T3591" i="10" s="1"/>
  <c r="Z3590" i="10" l="1"/>
  <c r="F3590" i="10" s="1"/>
  <c r="V3591" i="10"/>
  <c r="W3591" i="10" s="1"/>
  <c r="U3591" i="10"/>
  <c r="X3591" i="10" l="1"/>
  <c r="N3592" i="10"/>
  <c r="O3592" i="10" s="1"/>
  <c r="S3592" i="10" s="1"/>
  <c r="T3592" i="10" s="1"/>
  <c r="Y3591" i="10"/>
  <c r="Z3591" i="10" l="1"/>
  <c r="F3591" i="10" s="1"/>
  <c r="V3592" i="10"/>
  <c r="W3592" i="10" s="1"/>
  <c r="U3592" i="10"/>
  <c r="X3592" i="10" l="1"/>
  <c r="Y3592" i="10"/>
  <c r="N3593" i="10"/>
  <c r="O3593" i="10" s="1"/>
  <c r="S3593" i="10" s="1"/>
  <c r="T3593" i="10" s="1"/>
  <c r="Z3592" i="10" l="1"/>
  <c r="F3592" i="10" s="1"/>
  <c r="V3593" i="10"/>
  <c r="W3593" i="10" s="1"/>
  <c r="U3593" i="10"/>
  <c r="X3593" i="10" l="1"/>
  <c r="Y3593" i="10"/>
  <c r="N3594" i="10"/>
  <c r="O3594" i="10" s="1"/>
  <c r="S3594" i="10" s="1"/>
  <c r="T3594" i="10" s="1"/>
  <c r="Z3593" i="10" l="1"/>
  <c r="F3593" i="10" s="1"/>
  <c r="V3594" i="10"/>
  <c r="W3594" i="10" s="1"/>
  <c r="U3594" i="10"/>
  <c r="X3594" i="10" l="1"/>
  <c r="N3595" i="10"/>
  <c r="O3595" i="10" s="1"/>
  <c r="S3595" i="10" s="1"/>
  <c r="T3595" i="10" s="1"/>
  <c r="Y3594" i="10"/>
  <c r="Z3594" i="10" l="1"/>
  <c r="F3594" i="10" s="1"/>
  <c r="V3595" i="10"/>
  <c r="W3595" i="10" s="1"/>
  <c r="U3595" i="10"/>
  <c r="X3595" i="10" l="1"/>
  <c r="Y3595" i="10"/>
  <c r="N3596" i="10"/>
  <c r="O3596" i="10" s="1"/>
  <c r="S3596" i="10" s="1"/>
  <c r="T3596" i="10" s="1"/>
  <c r="Z3595" i="10" l="1"/>
  <c r="F3595" i="10" s="1"/>
  <c r="V3596" i="10"/>
  <c r="W3596" i="10" s="1"/>
  <c r="U3596" i="10"/>
  <c r="X3596" i="10" l="1"/>
  <c r="Y3596" i="10"/>
  <c r="N3597" i="10"/>
  <c r="O3597" i="10" s="1"/>
  <c r="S3597" i="10" s="1"/>
  <c r="T3597" i="10" s="1"/>
  <c r="Z3596" i="10" l="1"/>
  <c r="F3596" i="10" s="1"/>
  <c r="V3597" i="10"/>
  <c r="W3597" i="10" s="1"/>
  <c r="U3597" i="10"/>
  <c r="X3597" i="10" l="1"/>
  <c r="Y3597" i="10"/>
  <c r="N3598" i="10"/>
  <c r="O3598" i="10" s="1"/>
  <c r="S3598" i="10" s="1"/>
  <c r="T3598" i="10" s="1"/>
  <c r="Z3597" i="10" l="1"/>
  <c r="F3597" i="10" s="1"/>
  <c r="V3598" i="10"/>
  <c r="W3598" i="10" s="1"/>
  <c r="U3598" i="10"/>
  <c r="X3598" i="10" l="1"/>
  <c r="Y3598" i="10"/>
  <c r="N3599" i="10"/>
  <c r="O3599" i="10" s="1"/>
  <c r="S3599" i="10" s="1"/>
  <c r="T3599" i="10" s="1"/>
  <c r="Z3598" i="10" l="1"/>
  <c r="F3598" i="10" s="1"/>
  <c r="V3599" i="10"/>
  <c r="W3599" i="10" s="1"/>
  <c r="U3599" i="10"/>
  <c r="X3599" i="10" l="1"/>
  <c r="Y3599" i="10"/>
  <c r="N3600" i="10"/>
  <c r="O3600" i="10" s="1"/>
  <c r="S3600" i="10" s="1"/>
  <c r="T3600" i="10" s="1"/>
  <c r="Z3599" i="10" l="1"/>
  <c r="F3599" i="10" s="1"/>
  <c r="V3600" i="10"/>
  <c r="W3600" i="10" s="1"/>
  <c r="U3600" i="10"/>
  <c r="X3600" i="10" l="1"/>
  <c r="N3601" i="10"/>
  <c r="O3601" i="10" s="1"/>
  <c r="S3601" i="10" s="1"/>
  <c r="T3601" i="10" s="1"/>
  <c r="Y3600" i="10"/>
  <c r="Z3600" i="10" l="1"/>
  <c r="F3600" i="10" s="1"/>
  <c r="V3601" i="10"/>
  <c r="W3601" i="10" s="1"/>
  <c r="U3601" i="10"/>
  <c r="X3601" i="10" l="1"/>
  <c r="N3602" i="10"/>
  <c r="O3602" i="10" s="1"/>
  <c r="S3602" i="10" s="1"/>
  <c r="T3602" i="10" s="1"/>
  <c r="Y3601" i="10"/>
  <c r="Z3601" i="10" l="1"/>
  <c r="F3601" i="10" s="1"/>
  <c r="V3602" i="10"/>
  <c r="W3602" i="10" s="1"/>
  <c r="U3602" i="10"/>
  <c r="X3602" i="10" l="1"/>
  <c r="N3603" i="10"/>
  <c r="O3603" i="10" s="1"/>
  <c r="S3603" i="10" s="1"/>
  <c r="T3603" i="10" s="1"/>
  <c r="Y3602" i="10"/>
  <c r="Z3602" i="10" l="1"/>
  <c r="F3602" i="10" s="1"/>
  <c r="V3603" i="10"/>
  <c r="W3603" i="10" s="1"/>
  <c r="U3603" i="10"/>
  <c r="X3603" i="10" l="1"/>
  <c r="Y3603" i="10"/>
  <c r="N3604" i="10"/>
  <c r="O3604" i="10" s="1"/>
  <c r="S3604" i="10" s="1"/>
  <c r="T3604" i="10" s="1"/>
  <c r="Z3603" i="10" l="1"/>
  <c r="F3603" i="10" s="1"/>
  <c r="V3604" i="10"/>
  <c r="W3604" i="10" s="1"/>
  <c r="U3604" i="10"/>
  <c r="X3604" i="10" l="1"/>
  <c r="N3605" i="10"/>
  <c r="O3605" i="10" s="1"/>
  <c r="S3605" i="10" s="1"/>
  <c r="T3605" i="10" s="1"/>
  <c r="Y3604" i="10"/>
  <c r="Z3604" i="10" l="1"/>
  <c r="F3604" i="10" s="1"/>
  <c r="V3605" i="10"/>
  <c r="W3605" i="10" s="1"/>
  <c r="U3605" i="10"/>
  <c r="X3605" i="10" l="1"/>
  <c r="Y3605" i="10"/>
  <c r="N3606" i="10"/>
  <c r="O3606" i="10" s="1"/>
  <c r="S3606" i="10" s="1"/>
  <c r="T3606" i="10" s="1"/>
  <c r="Z3605" i="10" l="1"/>
  <c r="F3605" i="10" s="1"/>
  <c r="V3606" i="10"/>
  <c r="W3606" i="10" s="1"/>
  <c r="U3606" i="10"/>
  <c r="X3606" i="10" l="1"/>
  <c r="Y3606" i="10"/>
  <c r="N3607" i="10"/>
  <c r="O3607" i="10" s="1"/>
  <c r="S3607" i="10" s="1"/>
  <c r="T3607" i="10" s="1"/>
  <c r="Z3606" i="10" l="1"/>
  <c r="F3606" i="10" s="1"/>
  <c r="V3607" i="10"/>
  <c r="W3607" i="10" s="1"/>
  <c r="U3607" i="10"/>
  <c r="X3607" i="10" l="1"/>
  <c r="N3608" i="10"/>
  <c r="O3608" i="10" s="1"/>
  <c r="S3608" i="10" s="1"/>
  <c r="T3608" i="10" s="1"/>
  <c r="Y3607" i="10"/>
  <c r="Z3607" i="10" l="1"/>
  <c r="F3607" i="10" s="1"/>
  <c r="V3608" i="10"/>
  <c r="W3608" i="10" s="1"/>
  <c r="U3608" i="10"/>
  <c r="X3608" i="10" l="1"/>
  <c r="Y3608" i="10"/>
  <c r="N3609" i="10"/>
  <c r="O3609" i="10" s="1"/>
  <c r="S3609" i="10" s="1"/>
  <c r="T3609" i="10" s="1"/>
  <c r="Z3608" i="10" l="1"/>
  <c r="F3608" i="10" s="1"/>
  <c r="V3609" i="10"/>
  <c r="W3609" i="10" s="1"/>
  <c r="U3609" i="10"/>
  <c r="X3609" i="10" l="1"/>
  <c r="N3610" i="10"/>
  <c r="O3610" i="10" s="1"/>
  <c r="S3610" i="10" s="1"/>
  <c r="T3610" i="10" s="1"/>
  <c r="Y3609" i="10"/>
  <c r="Z3609" i="10" l="1"/>
  <c r="F3609" i="10" s="1"/>
  <c r="V3610" i="10"/>
  <c r="W3610" i="10" s="1"/>
  <c r="U3610" i="10"/>
  <c r="X3610" i="10" l="1"/>
  <c r="Y3610" i="10"/>
  <c r="N3611" i="10"/>
  <c r="O3611" i="10" s="1"/>
  <c r="S3611" i="10" s="1"/>
  <c r="T3611" i="10" s="1"/>
  <c r="Z3610" i="10" l="1"/>
  <c r="F3610" i="10" s="1"/>
  <c r="V3611" i="10"/>
  <c r="W3611" i="10" s="1"/>
  <c r="U3611" i="10"/>
  <c r="X3611" i="10" l="1"/>
  <c r="N3612" i="10"/>
  <c r="O3612" i="10" s="1"/>
  <c r="S3612" i="10" s="1"/>
  <c r="T3612" i="10" s="1"/>
  <c r="Y3611" i="10"/>
  <c r="Z3611" i="10" l="1"/>
  <c r="F3611" i="10" s="1"/>
  <c r="V3612" i="10"/>
  <c r="W3612" i="10" s="1"/>
  <c r="U3612" i="10"/>
  <c r="X3612" i="10" l="1"/>
  <c r="N3613" i="10"/>
  <c r="O3613" i="10" s="1"/>
  <c r="S3613" i="10" s="1"/>
  <c r="T3613" i="10" s="1"/>
  <c r="Y3612" i="10"/>
  <c r="Z3612" i="10" l="1"/>
  <c r="F3612" i="10" s="1"/>
  <c r="V3613" i="10"/>
  <c r="W3613" i="10" s="1"/>
  <c r="U3613" i="10"/>
  <c r="X3613" i="10" l="1"/>
  <c r="Y3613" i="10"/>
  <c r="N3614" i="10"/>
  <c r="O3614" i="10" s="1"/>
  <c r="S3614" i="10" s="1"/>
  <c r="T3614" i="10" s="1"/>
  <c r="Z3613" i="10" l="1"/>
  <c r="F3613" i="10" s="1"/>
  <c r="V3614" i="10"/>
  <c r="W3614" i="10" s="1"/>
  <c r="U3614" i="10"/>
  <c r="X3614" i="10" l="1"/>
  <c r="N3615" i="10"/>
  <c r="O3615" i="10" s="1"/>
  <c r="S3615" i="10" s="1"/>
  <c r="T3615" i="10" s="1"/>
  <c r="Y3614" i="10"/>
  <c r="Z3614" i="10" l="1"/>
  <c r="F3614" i="10" s="1"/>
  <c r="V3615" i="10"/>
  <c r="W3615" i="10" s="1"/>
  <c r="U3615" i="10"/>
  <c r="X3615" i="10" l="1"/>
  <c r="Y3615" i="10"/>
  <c r="N3616" i="10"/>
  <c r="O3616" i="10" s="1"/>
  <c r="S3616" i="10" s="1"/>
  <c r="T3616" i="10" s="1"/>
  <c r="Z3615" i="10" l="1"/>
  <c r="F3615" i="10" s="1"/>
  <c r="V3616" i="10"/>
  <c r="W3616" i="10" s="1"/>
  <c r="U3616" i="10"/>
  <c r="X3616" i="10" l="1"/>
  <c r="Y3616" i="10"/>
  <c r="N3617" i="10"/>
  <c r="O3617" i="10" s="1"/>
  <c r="S3617" i="10" s="1"/>
  <c r="T3617" i="10" s="1"/>
  <c r="Z3616" i="10" l="1"/>
  <c r="F3616" i="10" s="1"/>
  <c r="V3617" i="10"/>
  <c r="W3617" i="10" s="1"/>
  <c r="U3617" i="10"/>
  <c r="X3617" i="10" l="1"/>
  <c r="Y3617" i="10"/>
  <c r="N3618" i="10"/>
  <c r="O3618" i="10" s="1"/>
  <c r="S3618" i="10" s="1"/>
  <c r="T3618" i="10" s="1"/>
  <c r="Z3617" i="10" l="1"/>
  <c r="F3617" i="10" s="1"/>
  <c r="V3618" i="10"/>
  <c r="W3618" i="10" s="1"/>
  <c r="U3618" i="10"/>
  <c r="X3618" i="10" l="1"/>
  <c r="Y3618" i="10"/>
  <c r="N3619" i="10"/>
  <c r="O3619" i="10" s="1"/>
  <c r="S3619" i="10" s="1"/>
  <c r="T3619" i="10" s="1"/>
  <c r="Z3618" i="10" l="1"/>
  <c r="F3618" i="10" s="1"/>
  <c r="V3619" i="10"/>
  <c r="W3619" i="10" s="1"/>
  <c r="U3619" i="10"/>
  <c r="X3619" i="10" l="1"/>
  <c r="N3620" i="10"/>
  <c r="O3620" i="10" s="1"/>
  <c r="S3620" i="10" s="1"/>
  <c r="T3620" i="10" s="1"/>
  <c r="Y3619" i="10"/>
  <c r="Z3619" i="10" l="1"/>
  <c r="F3619" i="10" s="1"/>
  <c r="V3620" i="10"/>
  <c r="W3620" i="10" s="1"/>
  <c r="U3620" i="10"/>
  <c r="X3620" i="10" l="1"/>
  <c r="Y3620" i="10"/>
  <c r="N3621" i="10"/>
  <c r="O3621" i="10" s="1"/>
  <c r="S3621" i="10" s="1"/>
  <c r="T3621" i="10" s="1"/>
  <c r="Z3620" i="10" l="1"/>
  <c r="F3620" i="10" s="1"/>
  <c r="V3621" i="10"/>
  <c r="W3621" i="10" s="1"/>
  <c r="U3621" i="10"/>
  <c r="X3621" i="10" l="1"/>
  <c r="Y3621" i="10"/>
  <c r="N3622" i="10"/>
  <c r="O3622" i="10" s="1"/>
  <c r="S3622" i="10" s="1"/>
  <c r="T3622" i="10" s="1"/>
  <c r="Z3621" i="10" l="1"/>
  <c r="F3621" i="10" s="1"/>
  <c r="V3622" i="10"/>
  <c r="W3622" i="10" s="1"/>
  <c r="U3622" i="10"/>
  <c r="X3622" i="10" l="1"/>
  <c r="Y3622" i="10"/>
  <c r="N3623" i="10"/>
  <c r="O3623" i="10" s="1"/>
  <c r="S3623" i="10" s="1"/>
  <c r="T3623" i="10" s="1"/>
  <c r="Z3622" i="10" l="1"/>
  <c r="F3622" i="10" s="1"/>
  <c r="V3623" i="10"/>
  <c r="W3623" i="10" s="1"/>
  <c r="U3623" i="10"/>
  <c r="X3623" i="10" l="1"/>
  <c r="Y3623" i="10"/>
  <c r="N3624" i="10"/>
  <c r="O3624" i="10" s="1"/>
  <c r="S3624" i="10" s="1"/>
  <c r="T3624" i="10" s="1"/>
  <c r="Z3623" i="10" l="1"/>
  <c r="F3623" i="10" s="1"/>
  <c r="V3624" i="10"/>
  <c r="W3624" i="10" s="1"/>
  <c r="U3624" i="10"/>
  <c r="X3624" i="10" l="1"/>
  <c r="Y3624" i="10"/>
  <c r="N3625" i="10"/>
  <c r="O3625" i="10" s="1"/>
  <c r="S3625" i="10" s="1"/>
  <c r="T3625" i="10" s="1"/>
  <c r="Z3624" i="10" l="1"/>
  <c r="F3624" i="10" s="1"/>
  <c r="V3625" i="10"/>
  <c r="W3625" i="10" s="1"/>
  <c r="U3625" i="10"/>
  <c r="X3625" i="10" l="1"/>
  <c r="Y3625" i="10"/>
  <c r="N3626" i="10"/>
  <c r="O3626" i="10" s="1"/>
  <c r="S3626" i="10" s="1"/>
  <c r="T3626" i="10" s="1"/>
  <c r="Z3625" i="10" l="1"/>
  <c r="F3625" i="10" s="1"/>
  <c r="V3626" i="10"/>
  <c r="W3626" i="10" s="1"/>
  <c r="U3626" i="10"/>
  <c r="X3626" i="10" l="1"/>
  <c r="N3627" i="10"/>
  <c r="O3627" i="10" s="1"/>
  <c r="S3627" i="10" s="1"/>
  <c r="T3627" i="10" s="1"/>
  <c r="Y3626" i="10"/>
  <c r="Z3626" i="10" l="1"/>
  <c r="F3626" i="10" s="1"/>
  <c r="V3627" i="10"/>
  <c r="W3627" i="10" s="1"/>
  <c r="U3627" i="10"/>
  <c r="X3627" i="10" l="1"/>
  <c r="Y3627" i="10"/>
  <c r="N3628" i="10"/>
  <c r="O3628" i="10" s="1"/>
  <c r="S3628" i="10" s="1"/>
  <c r="T3628" i="10" s="1"/>
  <c r="Z3627" i="10" l="1"/>
  <c r="F3627" i="10" s="1"/>
  <c r="V3628" i="10"/>
  <c r="W3628" i="10" s="1"/>
  <c r="U3628" i="10"/>
  <c r="X3628" i="10" l="1"/>
  <c r="N3629" i="10"/>
  <c r="O3629" i="10" s="1"/>
  <c r="S3629" i="10" s="1"/>
  <c r="T3629" i="10" s="1"/>
  <c r="Y3628" i="10"/>
  <c r="Z3628" i="10" l="1"/>
  <c r="F3628" i="10" s="1"/>
  <c r="V3629" i="10"/>
  <c r="W3629" i="10" s="1"/>
  <c r="U3629" i="10"/>
  <c r="X3629" i="10" l="1"/>
  <c r="N3630" i="10"/>
  <c r="O3630" i="10" s="1"/>
  <c r="S3630" i="10" s="1"/>
  <c r="T3630" i="10" s="1"/>
  <c r="Y3629" i="10"/>
  <c r="Z3629" i="10" l="1"/>
  <c r="F3629" i="10" s="1"/>
  <c r="V3630" i="10"/>
  <c r="W3630" i="10" s="1"/>
  <c r="U3630" i="10"/>
  <c r="X3630" i="10" l="1"/>
  <c r="Y3630" i="10"/>
  <c r="N3631" i="10"/>
  <c r="O3631" i="10" s="1"/>
  <c r="S3631" i="10" s="1"/>
  <c r="T3631" i="10" s="1"/>
  <c r="Z3630" i="10" l="1"/>
  <c r="F3630" i="10" s="1"/>
  <c r="V3631" i="10"/>
  <c r="W3631" i="10" s="1"/>
  <c r="U3631" i="10"/>
  <c r="X3631" i="10" l="1"/>
  <c r="N3632" i="10"/>
  <c r="O3632" i="10" s="1"/>
  <c r="S3632" i="10" s="1"/>
  <c r="T3632" i="10" s="1"/>
  <c r="Y3631" i="10"/>
  <c r="Z3631" i="10" l="1"/>
  <c r="F3631" i="10" s="1"/>
  <c r="V3632" i="10"/>
  <c r="W3632" i="10" s="1"/>
  <c r="U3632" i="10"/>
  <c r="X3632" i="10" l="1"/>
  <c r="Y3632" i="10"/>
  <c r="N3633" i="10"/>
  <c r="O3633" i="10" s="1"/>
  <c r="S3633" i="10" s="1"/>
  <c r="T3633" i="10" s="1"/>
  <c r="Z3632" i="10" l="1"/>
  <c r="F3632" i="10" s="1"/>
  <c r="V3633" i="10"/>
  <c r="W3633" i="10" s="1"/>
  <c r="U3633" i="10"/>
  <c r="X3633" i="10" l="1"/>
  <c r="Y3633" i="10"/>
  <c r="N3634" i="10"/>
  <c r="O3634" i="10" s="1"/>
  <c r="S3634" i="10" s="1"/>
  <c r="T3634" i="10" s="1"/>
  <c r="Z3633" i="10" l="1"/>
  <c r="F3633" i="10" s="1"/>
  <c r="V3634" i="10"/>
  <c r="W3634" i="10" s="1"/>
  <c r="U3634" i="10"/>
  <c r="X3634" i="10" l="1"/>
  <c r="Y3634" i="10"/>
  <c r="N3635" i="10"/>
  <c r="O3635" i="10" s="1"/>
  <c r="S3635" i="10" s="1"/>
  <c r="T3635" i="10" s="1"/>
  <c r="Z3634" i="10" l="1"/>
  <c r="F3634" i="10" s="1"/>
  <c r="V3635" i="10"/>
  <c r="W3635" i="10" s="1"/>
  <c r="U3635" i="10"/>
  <c r="X3635" i="10" l="1"/>
  <c r="Y3635" i="10"/>
  <c r="N3636" i="10"/>
  <c r="O3636" i="10" s="1"/>
  <c r="S3636" i="10" s="1"/>
  <c r="T3636" i="10" s="1"/>
  <c r="Z3635" i="10" l="1"/>
  <c r="F3635" i="10" s="1"/>
  <c r="V3636" i="10"/>
  <c r="W3636" i="10" s="1"/>
  <c r="U3636" i="10"/>
  <c r="X3636" i="10" l="1"/>
  <c r="N3637" i="10"/>
  <c r="O3637" i="10" s="1"/>
  <c r="S3637" i="10" s="1"/>
  <c r="T3637" i="10" s="1"/>
  <c r="Y3636" i="10"/>
  <c r="Z3636" i="10" l="1"/>
  <c r="F3636" i="10" s="1"/>
  <c r="V3637" i="10"/>
  <c r="W3637" i="10" s="1"/>
  <c r="U3637" i="10"/>
  <c r="X3637" i="10" l="1"/>
  <c r="Y3637" i="10"/>
  <c r="N3638" i="10"/>
  <c r="O3638" i="10" s="1"/>
  <c r="S3638" i="10" s="1"/>
  <c r="T3638" i="10" s="1"/>
  <c r="Z3637" i="10" l="1"/>
  <c r="F3637" i="10" s="1"/>
  <c r="V3638" i="10"/>
  <c r="W3638" i="10" s="1"/>
  <c r="U3638" i="10"/>
  <c r="X3638" i="10" l="1"/>
  <c r="Y3638" i="10"/>
  <c r="N3639" i="10"/>
  <c r="O3639" i="10" s="1"/>
  <c r="S3639" i="10" s="1"/>
  <c r="T3639" i="10" s="1"/>
  <c r="Z3638" i="10" l="1"/>
  <c r="F3638" i="10" s="1"/>
  <c r="V3639" i="10"/>
  <c r="W3639" i="10" s="1"/>
  <c r="U3639" i="10"/>
  <c r="X3639" i="10" l="1"/>
  <c r="Y3639" i="10"/>
  <c r="N3640" i="10"/>
  <c r="O3640" i="10" s="1"/>
  <c r="S3640" i="10" s="1"/>
  <c r="T3640" i="10" s="1"/>
  <c r="Z3639" i="10" l="1"/>
  <c r="F3639" i="10" s="1"/>
  <c r="V3640" i="10"/>
  <c r="W3640" i="10" s="1"/>
  <c r="U3640" i="10"/>
  <c r="X3640" i="10" l="1"/>
  <c r="N3641" i="10"/>
  <c r="O3641" i="10" s="1"/>
  <c r="S3641" i="10" s="1"/>
  <c r="T3641" i="10" s="1"/>
  <c r="Y3640" i="10"/>
  <c r="Z3640" i="10" l="1"/>
  <c r="F3640" i="10" s="1"/>
  <c r="V3641" i="10"/>
  <c r="W3641" i="10" s="1"/>
  <c r="U3641" i="10"/>
  <c r="X3641" i="10" l="1"/>
  <c r="Y3641" i="10"/>
  <c r="N3642" i="10"/>
  <c r="O3642" i="10" s="1"/>
  <c r="S3642" i="10" s="1"/>
  <c r="T3642" i="10" s="1"/>
  <c r="Z3641" i="10" l="1"/>
  <c r="F3641" i="10" s="1"/>
  <c r="V3642" i="10"/>
  <c r="W3642" i="10" s="1"/>
  <c r="U3642" i="10"/>
  <c r="X3642" i="10" l="1"/>
  <c r="N3643" i="10"/>
  <c r="O3643" i="10" s="1"/>
  <c r="S3643" i="10" s="1"/>
  <c r="T3643" i="10" s="1"/>
  <c r="Y3642" i="10"/>
  <c r="Z3642" i="10" l="1"/>
  <c r="F3642" i="10" s="1"/>
  <c r="V3643" i="10"/>
  <c r="W3643" i="10" s="1"/>
  <c r="U3643" i="10"/>
  <c r="X3643" i="10" l="1"/>
  <c r="Y3643" i="10"/>
  <c r="N3644" i="10"/>
  <c r="O3644" i="10" s="1"/>
  <c r="S3644" i="10" s="1"/>
  <c r="T3644" i="10" s="1"/>
  <c r="Z3643" i="10" l="1"/>
  <c r="F3643" i="10" s="1"/>
  <c r="V3644" i="10"/>
  <c r="W3644" i="10" s="1"/>
  <c r="U3644" i="10"/>
  <c r="X3644" i="10" l="1"/>
  <c r="Y3644" i="10"/>
  <c r="N3645" i="10"/>
  <c r="O3645" i="10" s="1"/>
  <c r="S3645" i="10" s="1"/>
  <c r="T3645" i="10" s="1"/>
  <c r="Z3644" i="10" l="1"/>
  <c r="F3644" i="10" s="1"/>
  <c r="V3645" i="10"/>
  <c r="W3645" i="10" s="1"/>
  <c r="U3645" i="10"/>
  <c r="X3645" i="10" l="1"/>
  <c r="Y3645" i="10"/>
  <c r="N3646" i="10"/>
  <c r="O3646" i="10" s="1"/>
  <c r="S3646" i="10" s="1"/>
  <c r="T3646" i="10" s="1"/>
  <c r="Z3645" i="10" l="1"/>
  <c r="F3645" i="10" s="1"/>
  <c r="V3646" i="10"/>
  <c r="W3646" i="10" s="1"/>
  <c r="U3646" i="10"/>
  <c r="X3646" i="10" l="1"/>
  <c r="Y3646" i="10"/>
  <c r="N3647" i="10"/>
  <c r="O3647" i="10" s="1"/>
  <c r="S3647" i="10" s="1"/>
  <c r="T3647" i="10" s="1"/>
  <c r="Z3646" i="10" l="1"/>
  <c r="F3646" i="10" s="1"/>
  <c r="V3647" i="10"/>
  <c r="W3647" i="10" s="1"/>
  <c r="U3647" i="10"/>
  <c r="X3647" i="10" l="1"/>
  <c r="N3648" i="10"/>
  <c r="O3648" i="10" s="1"/>
  <c r="S3648" i="10" s="1"/>
  <c r="T3648" i="10" s="1"/>
  <c r="Y3647" i="10"/>
  <c r="Z3647" i="10" l="1"/>
  <c r="F3647" i="10" s="1"/>
  <c r="V3648" i="10"/>
  <c r="W3648" i="10" s="1"/>
  <c r="U3648" i="10"/>
  <c r="X3648" i="10" l="1"/>
  <c r="Y3648" i="10"/>
  <c r="N3649" i="10"/>
  <c r="O3649" i="10" s="1"/>
  <c r="S3649" i="10" s="1"/>
  <c r="T3649" i="10" s="1"/>
  <c r="Z3648" i="10" l="1"/>
  <c r="F3648" i="10" s="1"/>
  <c r="V3649" i="10"/>
  <c r="W3649" i="10" s="1"/>
  <c r="U3649" i="10"/>
  <c r="X3649" i="10" l="1"/>
  <c r="Y3649" i="10"/>
  <c r="N3650" i="10"/>
  <c r="O3650" i="10" s="1"/>
  <c r="S3650" i="10" s="1"/>
  <c r="T3650" i="10" s="1"/>
  <c r="Z3649" i="10" l="1"/>
  <c r="F3649" i="10" s="1"/>
  <c r="V3650" i="10"/>
  <c r="W3650" i="10" s="1"/>
  <c r="U3650" i="10"/>
  <c r="X3650" i="10" l="1"/>
  <c r="N3651" i="10"/>
  <c r="O3651" i="10" s="1"/>
  <c r="S3651" i="10" s="1"/>
  <c r="T3651" i="10" s="1"/>
  <c r="Y3650" i="10"/>
  <c r="Z3650" i="10" l="1"/>
  <c r="F3650" i="10" s="1"/>
  <c r="V3651" i="10"/>
  <c r="W3651" i="10" s="1"/>
  <c r="U3651" i="10"/>
  <c r="X3651" i="10" l="1"/>
  <c r="Y3651" i="10"/>
  <c r="N3652" i="10"/>
  <c r="O3652" i="10" s="1"/>
  <c r="S3652" i="10" s="1"/>
  <c r="T3652" i="10" s="1"/>
  <c r="Z3651" i="10" l="1"/>
  <c r="F3651" i="10" s="1"/>
  <c r="V3652" i="10"/>
  <c r="W3652" i="10" s="1"/>
  <c r="U3652" i="10"/>
  <c r="X3652" i="10" l="1"/>
  <c r="N3653" i="10"/>
  <c r="O3653" i="10" s="1"/>
  <c r="S3653" i="10" s="1"/>
  <c r="T3653" i="10" s="1"/>
  <c r="Y3652" i="10"/>
  <c r="Z3652" i="10" l="1"/>
  <c r="F3652" i="10" s="1"/>
  <c r="V3653" i="10"/>
  <c r="W3653" i="10" s="1"/>
  <c r="U3653" i="10"/>
  <c r="X3653" i="10" l="1"/>
  <c r="Y3653" i="10"/>
  <c r="N3654" i="10"/>
  <c r="O3654" i="10" s="1"/>
  <c r="S3654" i="10" s="1"/>
  <c r="T3654" i="10" s="1"/>
  <c r="Z3653" i="10" l="1"/>
  <c r="F3653" i="10" s="1"/>
  <c r="V3654" i="10"/>
  <c r="W3654" i="10" s="1"/>
  <c r="U3654" i="10"/>
  <c r="X3654" i="10" l="1"/>
  <c r="N3655" i="10"/>
  <c r="O3655" i="10" s="1"/>
  <c r="S3655" i="10" s="1"/>
  <c r="T3655" i="10" s="1"/>
  <c r="Y3654" i="10"/>
  <c r="Z3654" i="10" l="1"/>
  <c r="F3654" i="10" s="1"/>
  <c r="V3655" i="10"/>
  <c r="W3655" i="10" s="1"/>
  <c r="U3655" i="10"/>
  <c r="X3655" i="10" l="1"/>
  <c r="Y3655" i="10"/>
  <c r="N3656" i="10"/>
  <c r="O3656" i="10" s="1"/>
  <c r="S3656" i="10" s="1"/>
  <c r="T3656" i="10" s="1"/>
  <c r="Z3655" i="10" l="1"/>
  <c r="F3655" i="10" s="1"/>
  <c r="V3656" i="10"/>
  <c r="W3656" i="10" s="1"/>
  <c r="U3656" i="10"/>
  <c r="X3656" i="10" l="1"/>
  <c r="N3657" i="10"/>
  <c r="O3657" i="10" s="1"/>
  <c r="S3657" i="10" s="1"/>
  <c r="T3657" i="10" s="1"/>
  <c r="Y3656" i="10"/>
  <c r="Z3656" i="10" l="1"/>
  <c r="F3656" i="10" s="1"/>
  <c r="V3657" i="10"/>
  <c r="W3657" i="10" s="1"/>
  <c r="U3657" i="10"/>
  <c r="X3657" i="10" l="1"/>
  <c r="Y3657" i="10"/>
  <c r="N3658" i="10"/>
  <c r="O3658" i="10" s="1"/>
  <c r="S3658" i="10" s="1"/>
  <c r="T3658" i="10" s="1"/>
  <c r="Z3657" i="10" l="1"/>
  <c r="F3657" i="10" s="1"/>
  <c r="V3658" i="10"/>
  <c r="W3658" i="10" s="1"/>
  <c r="U3658" i="10"/>
  <c r="X3658" i="10" l="1"/>
  <c r="N3659" i="10"/>
  <c r="O3659" i="10" s="1"/>
  <c r="S3659" i="10" s="1"/>
  <c r="T3659" i="10" s="1"/>
  <c r="Y3658" i="10"/>
  <c r="Z3658" i="10" l="1"/>
  <c r="F3658" i="10" s="1"/>
  <c r="V3659" i="10"/>
  <c r="W3659" i="10" s="1"/>
  <c r="U3659" i="10"/>
  <c r="X3659" i="10" l="1"/>
  <c r="Y3659" i="10"/>
  <c r="N3660" i="10"/>
  <c r="O3660" i="10" s="1"/>
  <c r="S3660" i="10" s="1"/>
  <c r="T3660" i="10" s="1"/>
  <c r="Z3659" i="10" l="1"/>
  <c r="F3659" i="10" s="1"/>
  <c r="V3660" i="10"/>
  <c r="W3660" i="10" s="1"/>
  <c r="U3660" i="10"/>
  <c r="X3660" i="10" l="1"/>
  <c r="Y3660" i="10"/>
  <c r="N3661" i="10"/>
  <c r="O3661" i="10" s="1"/>
  <c r="S3661" i="10" s="1"/>
  <c r="T3661" i="10" s="1"/>
  <c r="Z3660" i="10" l="1"/>
  <c r="F3660" i="10" s="1"/>
  <c r="V3661" i="10"/>
  <c r="W3661" i="10" s="1"/>
  <c r="U3661" i="10"/>
  <c r="X3661" i="10" l="1"/>
  <c r="Y3661" i="10"/>
  <c r="N3662" i="10"/>
  <c r="O3662" i="10" s="1"/>
  <c r="S3662" i="10" s="1"/>
  <c r="T3662" i="10" s="1"/>
  <c r="Z3661" i="10" l="1"/>
  <c r="F3661" i="10" s="1"/>
  <c r="V3662" i="10"/>
  <c r="W3662" i="10" s="1"/>
  <c r="U3662" i="10"/>
  <c r="X3662" i="10" l="1"/>
  <c r="Y3662" i="10"/>
  <c r="N3663" i="10"/>
  <c r="O3663" i="10" s="1"/>
  <c r="S3663" i="10" s="1"/>
  <c r="T3663" i="10" s="1"/>
  <c r="Z3662" i="10" l="1"/>
  <c r="F3662" i="10" s="1"/>
  <c r="V3663" i="10"/>
  <c r="W3663" i="10" s="1"/>
  <c r="U3663" i="10"/>
  <c r="X3663" i="10" l="1"/>
  <c r="Y3663" i="10"/>
  <c r="N3664" i="10"/>
  <c r="O3664" i="10" s="1"/>
  <c r="S3664" i="10" s="1"/>
  <c r="T3664" i="10" s="1"/>
  <c r="Z3663" i="10" l="1"/>
  <c r="F3663" i="10" s="1"/>
  <c r="V3664" i="10"/>
  <c r="W3664" i="10" s="1"/>
  <c r="U3664" i="10"/>
  <c r="X3664" i="10" l="1"/>
  <c r="N3665" i="10"/>
  <c r="O3665" i="10" s="1"/>
  <c r="S3665" i="10" s="1"/>
  <c r="T3665" i="10" s="1"/>
  <c r="Y3664" i="10"/>
  <c r="Z3664" i="10" l="1"/>
  <c r="F3664" i="10" s="1"/>
  <c r="V3665" i="10"/>
  <c r="W3665" i="10" s="1"/>
  <c r="U3665" i="10"/>
  <c r="X3665" i="10" l="1"/>
  <c r="Y3665" i="10"/>
  <c r="N3666" i="10"/>
  <c r="O3666" i="10" s="1"/>
  <c r="S3666" i="10" s="1"/>
  <c r="T3666" i="10" s="1"/>
  <c r="Z3665" i="10" l="1"/>
  <c r="F3665" i="10" s="1"/>
  <c r="V3666" i="10"/>
  <c r="W3666" i="10" s="1"/>
  <c r="U3666" i="10"/>
  <c r="X3666" i="10" l="1"/>
  <c r="Y3666" i="10"/>
  <c r="N3667" i="10"/>
  <c r="O3667" i="10" s="1"/>
  <c r="S3667" i="10" s="1"/>
  <c r="T3667" i="10" s="1"/>
  <c r="Z3666" i="10" l="1"/>
  <c r="F3666" i="10" s="1"/>
  <c r="V3667" i="10"/>
  <c r="W3667" i="10" s="1"/>
  <c r="U3667" i="10"/>
  <c r="X3667" i="10" l="1"/>
  <c r="Y3667" i="10"/>
  <c r="N3668" i="10"/>
  <c r="O3668" i="10" s="1"/>
  <c r="S3668" i="10" s="1"/>
  <c r="T3668" i="10" s="1"/>
  <c r="Z3667" i="10" l="1"/>
  <c r="F3667" i="10" s="1"/>
  <c r="V3668" i="10"/>
  <c r="W3668" i="10" s="1"/>
  <c r="U3668" i="10"/>
  <c r="X3668" i="10" l="1"/>
  <c r="N3669" i="10"/>
  <c r="O3669" i="10" s="1"/>
  <c r="S3669" i="10" s="1"/>
  <c r="T3669" i="10" s="1"/>
  <c r="Y3668" i="10"/>
  <c r="Z3668" i="10" l="1"/>
  <c r="F3668" i="10" s="1"/>
  <c r="V3669" i="10"/>
  <c r="W3669" i="10" s="1"/>
  <c r="U3669" i="10"/>
  <c r="X3669" i="10" l="1"/>
  <c r="Y3669" i="10"/>
  <c r="N3670" i="10"/>
  <c r="O3670" i="10" s="1"/>
  <c r="S3670" i="10" s="1"/>
  <c r="T3670" i="10" s="1"/>
  <c r="Z3669" i="10" l="1"/>
  <c r="F3669" i="10" s="1"/>
  <c r="V3670" i="10"/>
  <c r="W3670" i="10" s="1"/>
  <c r="U3670" i="10"/>
  <c r="X3670" i="10" l="1"/>
  <c r="Y3670" i="10"/>
  <c r="N3671" i="10"/>
  <c r="O3671" i="10" s="1"/>
  <c r="S3671" i="10" s="1"/>
  <c r="T3671" i="10" s="1"/>
  <c r="Z3670" i="10" l="1"/>
  <c r="F3670" i="10" s="1"/>
  <c r="V3671" i="10"/>
  <c r="W3671" i="10" s="1"/>
  <c r="U3671" i="10"/>
  <c r="X3671" i="10" l="1"/>
  <c r="N3672" i="10"/>
  <c r="O3672" i="10" s="1"/>
  <c r="S3672" i="10" s="1"/>
  <c r="T3672" i="10" s="1"/>
  <c r="Y3671" i="10"/>
  <c r="Z3671" i="10" l="1"/>
  <c r="F3671" i="10" s="1"/>
  <c r="V3672" i="10"/>
  <c r="W3672" i="10" s="1"/>
  <c r="U3672" i="10"/>
  <c r="X3672" i="10" l="1"/>
  <c r="Y3672" i="10"/>
  <c r="N3673" i="10"/>
  <c r="O3673" i="10" s="1"/>
  <c r="S3673" i="10" s="1"/>
  <c r="T3673" i="10" s="1"/>
  <c r="Z3672" i="10" l="1"/>
  <c r="F3672" i="10" s="1"/>
  <c r="V3673" i="10"/>
  <c r="W3673" i="10" s="1"/>
  <c r="U3673" i="10"/>
  <c r="X3673" i="10" l="1"/>
  <c r="Y3673" i="10"/>
  <c r="N3674" i="10"/>
  <c r="O3674" i="10" s="1"/>
  <c r="S3674" i="10" s="1"/>
  <c r="T3674" i="10" s="1"/>
  <c r="Z3673" i="10" l="1"/>
  <c r="F3673" i="10" s="1"/>
  <c r="V3674" i="10"/>
  <c r="W3674" i="10" s="1"/>
  <c r="U3674" i="10"/>
  <c r="X3674" i="10" l="1"/>
  <c r="N3675" i="10"/>
  <c r="O3675" i="10" s="1"/>
  <c r="S3675" i="10" s="1"/>
  <c r="T3675" i="10" s="1"/>
  <c r="Y3674" i="10"/>
  <c r="Z3674" i="10" l="1"/>
  <c r="F3674" i="10" s="1"/>
  <c r="V3675" i="10"/>
  <c r="W3675" i="10" s="1"/>
  <c r="U3675" i="10"/>
  <c r="X3675" i="10" l="1"/>
  <c r="N3676" i="10"/>
  <c r="O3676" i="10" s="1"/>
  <c r="S3676" i="10" s="1"/>
  <c r="T3676" i="10" s="1"/>
  <c r="Y3675" i="10"/>
  <c r="Z3675" i="10" l="1"/>
  <c r="F3675" i="10" s="1"/>
  <c r="V3676" i="10"/>
  <c r="W3676" i="10" s="1"/>
  <c r="U3676" i="10"/>
  <c r="X3676" i="10" l="1"/>
  <c r="Y3676" i="10"/>
  <c r="N3677" i="10"/>
  <c r="O3677" i="10" s="1"/>
  <c r="S3677" i="10" s="1"/>
  <c r="T3677" i="10" s="1"/>
  <c r="Z3676" i="10" l="1"/>
  <c r="F3676" i="10" s="1"/>
  <c r="V3677" i="10"/>
  <c r="W3677" i="10" s="1"/>
  <c r="U3677" i="10"/>
  <c r="X3677" i="10" l="1"/>
  <c r="Y3677" i="10"/>
  <c r="N3678" i="10"/>
  <c r="O3678" i="10" s="1"/>
  <c r="S3678" i="10" s="1"/>
  <c r="T3678" i="10" s="1"/>
  <c r="Z3677" i="10" l="1"/>
  <c r="F3677" i="10" s="1"/>
  <c r="V3678" i="10"/>
  <c r="W3678" i="10" s="1"/>
  <c r="U3678" i="10"/>
  <c r="X3678" i="10" l="1"/>
  <c r="N3679" i="10"/>
  <c r="O3679" i="10" s="1"/>
  <c r="S3679" i="10" s="1"/>
  <c r="T3679" i="10" s="1"/>
  <c r="Y3678" i="10"/>
  <c r="Z3678" i="10" l="1"/>
  <c r="F3678" i="10" s="1"/>
  <c r="V3679" i="10"/>
  <c r="W3679" i="10" s="1"/>
  <c r="U3679" i="10"/>
  <c r="X3679" i="10" l="1"/>
  <c r="Y3679" i="10"/>
  <c r="N3680" i="10"/>
  <c r="O3680" i="10" s="1"/>
  <c r="S3680" i="10" s="1"/>
  <c r="T3680" i="10" s="1"/>
  <c r="Z3679" i="10" l="1"/>
  <c r="F3679" i="10" s="1"/>
  <c r="V3680" i="10"/>
  <c r="W3680" i="10" s="1"/>
  <c r="U3680" i="10"/>
  <c r="X3680" i="10" l="1"/>
  <c r="Y3680" i="10"/>
  <c r="N3681" i="10"/>
  <c r="O3681" i="10" s="1"/>
  <c r="S3681" i="10" s="1"/>
  <c r="T3681" i="10" s="1"/>
  <c r="Z3680" i="10" l="1"/>
  <c r="F3680" i="10" s="1"/>
  <c r="V3681" i="10"/>
  <c r="W3681" i="10" s="1"/>
  <c r="U3681" i="10"/>
  <c r="X3681" i="10" l="1"/>
  <c r="N3682" i="10"/>
  <c r="O3682" i="10" s="1"/>
  <c r="S3682" i="10" s="1"/>
  <c r="T3682" i="10" s="1"/>
  <c r="Y3681" i="10"/>
  <c r="Z3681" i="10" l="1"/>
  <c r="F3681" i="10" s="1"/>
  <c r="V3682" i="10"/>
  <c r="W3682" i="10" s="1"/>
  <c r="U3682" i="10"/>
  <c r="X3682" i="10" l="1"/>
  <c r="Y3682" i="10"/>
  <c r="N3683" i="10"/>
  <c r="O3683" i="10" s="1"/>
  <c r="S3683" i="10" s="1"/>
  <c r="T3683" i="10" s="1"/>
  <c r="Z3682" i="10" l="1"/>
  <c r="F3682" i="10" s="1"/>
  <c r="V3683" i="10"/>
  <c r="W3683" i="10" s="1"/>
  <c r="U3683" i="10"/>
  <c r="X3683" i="10" l="1"/>
  <c r="Y3683" i="10"/>
  <c r="N3684" i="10"/>
  <c r="O3684" i="10" s="1"/>
  <c r="S3684" i="10" s="1"/>
  <c r="T3684" i="10" s="1"/>
  <c r="Z3683" i="10" l="1"/>
  <c r="F3683" i="10" s="1"/>
  <c r="V3684" i="10"/>
  <c r="W3684" i="10" s="1"/>
  <c r="U3684" i="10"/>
  <c r="X3684" i="10" l="1"/>
  <c r="N3685" i="10"/>
  <c r="O3685" i="10" s="1"/>
  <c r="S3685" i="10" s="1"/>
  <c r="T3685" i="10" s="1"/>
  <c r="Y3684" i="10"/>
  <c r="Z3684" i="10" l="1"/>
  <c r="F3684" i="10" s="1"/>
  <c r="V3685" i="10"/>
  <c r="W3685" i="10" s="1"/>
  <c r="U3685" i="10"/>
  <c r="X3685" i="10" l="1"/>
  <c r="N3686" i="10"/>
  <c r="O3686" i="10" s="1"/>
  <c r="S3686" i="10" s="1"/>
  <c r="T3686" i="10" s="1"/>
  <c r="Y3685" i="10"/>
  <c r="Z3685" i="10" l="1"/>
  <c r="F3685" i="10" s="1"/>
  <c r="V3686" i="10"/>
  <c r="W3686" i="10" s="1"/>
  <c r="U3686" i="10"/>
  <c r="X3686" i="10" l="1"/>
  <c r="N3687" i="10"/>
  <c r="O3687" i="10" s="1"/>
  <c r="S3687" i="10" s="1"/>
  <c r="T3687" i="10" s="1"/>
  <c r="Y3686" i="10"/>
  <c r="Z3686" i="10" l="1"/>
  <c r="F3686" i="10" s="1"/>
  <c r="V3687" i="10"/>
  <c r="W3687" i="10" s="1"/>
  <c r="U3687" i="10"/>
  <c r="X3687" i="10" l="1"/>
  <c r="Y3687" i="10"/>
  <c r="N3688" i="10"/>
  <c r="O3688" i="10" s="1"/>
  <c r="S3688" i="10" s="1"/>
  <c r="T3688" i="10" s="1"/>
  <c r="Z3687" i="10" l="1"/>
  <c r="F3687" i="10" s="1"/>
  <c r="V3688" i="10"/>
  <c r="W3688" i="10" s="1"/>
  <c r="U3688" i="10"/>
  <c r="X3688" i="10" l="1"/>
  <c r="N3689" i="10"/>
  <c r="O3689" i="10" s="1"/>
  <c r="S3689" i="10" s="1"/>
  <c r="T3689" i="10" s="1"/>
  <c r="Y3688" i="10"/>
  <c r="Z3688" i="10" l="1"/>
  <c r="F3688" i="10" s="1"/>
  <c r="V3689" i="10"/>
  <c r="W3689" i="10" s="1"/>
  <c r="U3689" i="10"/>
  <c r="X3689" i="10" l="1"/>
  <c r="N3690" i="10"/>
  <c r="O3690" i="10" s="1"/>
  <c r="S3690" i="10" s="1"/>
  <c r="T3690" i="10" s="1"/>
  <c r="Y3689" i="10"/>
  <c r="Z3689" i="10" l="1"/>
  <c r="F3689" i="10" s="1"/>
  <c r="V3690" i="10"/>
  <c r="W3690" i="10" s="1"/>
  <c r="U3690" i="10"/>
  <c r="X3690" i="10" l="1"/>
  <c r="Y3690" i="10"/>
  <c r="N3691" i="10"/>
  <c r="O3691" i="10" s="1"/>
  <c r="S3691" i="10" s="1"/>
  <c r="T3691" i="10" s="1"/>
  <c r="Z3690" i="10" l="1"/>
  <c r="F3690" i="10" s="1"/>
  <c r="V3691" i="10"/>
  <c r="W3691" i="10" s="1"/>
  <c r="U3691" i="10"/>
  <c r="X3691" i="10" l="1"/>
  <c r="Y3691" i="10"/>
  <c r="N3692" i="10"/>
  <c r="O3692" i="10" s="1"/>
  <c r="S3692" i="10" s="1"/>
  <c r="T3692" i="10" s="1"/>
  <c r="Z3691" i="10" l="1"/>
  <c r="F3691" i="10" s="1"/>
  <c r="V3692" i="10"/>
  <c r="W3692" i="10" s="1"/>
  <c r="U3692" i="10"/>
  <c r="X3692" i="10" l="1"/>
  <c r="Y3692" i="10"/>
  <c r="N3693" i="10"/>
  <c r="O3693" i="10" s="1"/>
  <c r="S3693" i="10" s="1"/>
  <c r="T3693" i="10" s="1"/>
  <c r="Z3692" i="10" l="1"/>
  <c r="F3692" i="10" s="1"/>
  <c r="V3693" i="10"/>
  <c r="W3693" i="10" s="1"/>
  <c r="U3693" i="10"/>
  <c r="X3693" i="10" l="1"/>
  <c r="Y3693" i="10"/>
  <c r="N3694" i="10"/>
  <c r="O3694" i="10" s="1"/>
  <c r="S3694" i="10" s="1"/>
  <c r="T3694" i="10" s="1"/>
  <c r="Z3693" i="10" l="1"/>
  <c r="F3693" i="10" s="1"/>
  <c r="V3694" i="10"/>
  <c r="W3694" i="10" s="1"/>
  <c r="U3694" i="10"/>
  <c r="X3694" i="10" l="1"/>
  <c r="N3695" i="10"/>
  <c r="O3695" i="10" s="1"/>
  <c r="S3695" i="10" s="1"/>
  <c r="T3695" i="10" s="1"/>
  <c r="Y3694" i="10"/>
  <c r="Z3694" i="10" l="1"/>
  <c r="F3694" i="10" s="1"/>
  <c r="V3695" i="10"/>
  <c r="W3695" i="10" s="1"/>
  <c r="U3695" i="10"/>
  <c r="X3695" i="10" l="1"/>
  <c r="Y3695" i="10"/>
  <c r="N3696" i="10"/>
  <c r="O3696" i="10" s="1"/>
  <c r="S3696" i="10" s="1"/>
  <c r="T3696" i="10" s="1"/>
  <c r="Z3695" i="10" l="1"/>
  <c r="F3695" i="10" s="1"/>
  <c r="V3696" i="10"/>
  <c r="W3696" i="10" s="1"/>
  <c r="U3696" i="10"/>
  <c r="X3696" i="10" l="1"/>
  <c r="Y3696" i="10"/>
  <c r="N3697" i="10"/>
  <c r="O3697" i="10" s="1"/>
  <c r="S3697" i="10" s="1"/>
  <c r="T3697" i="10" s="1"/>
  <c r="Z3696" i="10" l="1"/>
  <c r="F3696" i="10" s="1"/>
  <c r="V3697" i="10"/>
  <c r="W3697" i="10" s="1"/>
  <c r="U3697" i="10"/>
  <c r="X3697" i="10" l="1"/>
  <c r="Y3697" i="10"/>
  <c r="N3698" i="10"/>
  <c r="O3698" i="10" s="1"/>
  <c r="S3698" i="10" s="1"/>
  <c r="T3698" i="10" s="1"/>
  <c r="Z3697" i="10" l="1"/>
  <c r="F3697" i="10" s="1"/>
  <c r="V3698" i="10"/>
  <c r="W3698" i="10" s="1"/>
  <c r="U3698" i="10"/>
  <c r="X3698" i="10" l="1"/>
  <c r="N3699" i="10"/>
  <c r="O3699" i="10" s="1"/>
  <c r="S3699" i="10" s="1"/>
  <c r="T3699" i="10" s="1"/>
  <c r="Y3698" i="10"/>
  <c r="Z3698" i="10" l="1"/>
  <c r="F3698" i="10" s="1"/>
  <c r="V3699" i="10"/>
  <c r="W3699" i="10" s="1"/>
  <c r="U3699" i="10"/>
  <c r="X3699" i="10" l="1"/>
  <c r="N3700" i="10"/>
  <c r="O3700" i="10" s="1"/>
  <c r="S3700" i="10" s="1"/>
  <c r="T3700" i="10" s="1"/>
  <c r="Y3699" i="10"/>
  <c r="Z3699" i="10" l="1"/>
  <c r="F3699" i="10" s="1"/>
  <c r="V3700" i="10"/>
  <c r="W3700" i="10" s="1"/>
  <c r="U3700" i="10"/>
  <c r="X3700" i="10" l="1"/>
  <c r="N3701" i="10"/>
  <c r="O3701" i="10" s="1"/>
  <c r="S3701" i="10" s="1"/>
  <c r="T3701" i="10" s="1"/>
  <c r="Y3700" i="10"/>
  <c r="Z3700" i="10" l="1"/>
  <c r="F3700" i="10" s="1"/>
  <c r="V3701" i="10"/>
  <c r="W3701" i="10" s="1"/>
  <c r="U3701" i="10"/>
  <c r="X3701" i="10" l="1"/>
  <c r="Y3701" i="10"/>
  <c r="N3702" i="10"/>
  <c r="O3702" i="10" s="1"/>
  <c r="S3702" i="10" s="1"/>
  <c r="T3702" i="10" s="1"/>
  <c r="Z3701" i="10" l="1"/>
  <c r="F3701" i="10" s="1"/>
  <c r="V3702" i="10"/>
  <c r="W3702" i="10" s="1"/>
  <c r="U3702" i="10"/>
  <c r="X3702" i="10" l="1"/>
  <c r="Y3702" i="10"/>
  <c r="N3703" i="10"/>
  <c r="O3703" i="10" s="1"/>
  <c r="S3703" i="10" s="1"/>
  <c r="T3703" i="10" s="1"/>
  <c r="Z3702" i="10" l="1"/>
  <c r="F3702" i="10" s="1"/>
  <c r="V3703" i="10"/>
  <c r="W3703" i="10" s="1"/>
  <c r="U3703" i="10"/>
  <c r="X3703" i="10" l="1"/>
  <c r="Y3703" i="10"/>
  <c r="N3704" i="10"/>
  <c r="O3704" i="10" s="1"/>
  <c r="S3704" i="10" s="1"/>
  <c r="T3704" i="10" s="1"/>
  <c r="Z3703" i="10" l="1"/>
  <c r="F3703" i="10" s="1"/>
  <c r="V3704" i="10"/>
  <c r="W3704" i="10" s="1"/>
  <c r="U3704" i="10"/>
  <c r="X3704" i="10" l="1"/>
  <c r="Y3704" i="10"/>
  <c r="N3705" i="10"/>
  <c r="O3705" i="10" s="1"/>
  <c r="S3705" i="10" s="1"/>
  <c r="T3705" i="10" s="1"/>
  <c r="Z3704" i="10" l="1"/>
  <c r="F3704" i="10" s="1"/>
  <c r="V3705" i="10"/>
  <c r="W3705" i="10" s="1"/>
  <c r="U3705" i="10"/>
  <c r="X3705" i="10" l="1"/>
  <c r="Y3705" i="10"/>
  <c r="N3706" i="10"/>
  <c r="O3706" i="10" s="1"/>
  <c r="S3706" i="10" s="1"/>
  <c r="T3706" i="10" s="1"/>
  <c r="Z3705" i="10" l="1"/>
  <c r="F3705" i="10" s="1"/>
  <c r="V3706" i="10"/>
  <c r="W3706" i="10" s="1"/>
  <c r="U3706" i="10"/>
  <c r="X3706" i="10" l="1"/>
  <c r="Y3706" i="10"/>
  <c r="N3707" i="10"/>
  <c r="O3707" i="10" s="1"/>
  <c r="S3707" i="10" s="1"/>
  <c r="T3707" i="10" s="1"/>
  <c r="Z3706" i="10" l="1"/>
  <c r="F3706" i="10" s="1"/>
  <c r="V3707" i="10"/>
  <c r="W3707" i="10" s="1"/>
  <c r="U3707" i="10"/>
  <c r="X3707" i="10" l="1"/>
  <c r="Y3707" i="10"/>
  <c r="N3708" i="10"/>
  <c r="O3708" i="10" s="1"/>
  <c r="S3708" i="10" s="1"/>
  <c r="T3708" i="10" s="1"/>
  <c r="Z3707" i="10" l="1"/>
  <c r="F3707" i="10" s="1"/>
  <c r="V3708" i="10"/>
  <c r="W3708" i="10" s="1"/>
  <c r="U3708" i="10"/>
  <c r="X3708" i="10" l="1"/>
  <c r="N3709" i="10"/>
  <c r="O3709" i="10" s="1"/>
  <c r="S3709" i="10" s="1"/>
  <c r="T3709" i="10" s="1"/>
  <c r="Y3708" i="10"/>
  <c r="Z3708" i="10" l="1"/>
  <c r="F3708" i="10" s="1"/>
  <c r="V3709" i="10"/>
  <c r="W3709" i="10" s="1"/>
  <c r="U3709" i="10"/>
  <c r="X3709" i="10" l="1"/>
  <c r="N3710" i="10"/>
  <c r="O3710" i="10" s="1"/>
  <c r="S3710" i="10" s="1"/>
  <c r="T3710" i="10" s="1"/>
  <c r="Y3709" i="10"/>
  <c r="Z3709" i="10" l="1"/>
  <c r="F3709" i="10" s="1"/>
  <c r="V3710" i="10"/>
  <c r="W3710" i="10" s="1"/>
  <c r="U3710" i="10"/>
  <c r="X3710" i="10" l="1"/>
  <c r="Y3710" i="10"/>
  <c r="N3711" i="10"/>
  <c r="O3711" i="10" s="1"/>
  <c r="S3711" i="10" s="1"/>
  <c r="T3711" i="10" s="1"/>
  <c r="Z3710" i="10" l="1"/>
  <c r="F3710" i="10" s="1"/>
  <c r="V3711" i="10"/>
  <c r="W3711" i="10" s="1"/>
  <c r="U3711" i="10"/>
  <c r="X3711" i="10" l="1"/>
  <c r="Y3711" i="10"/>
  <c r="N3712" i="10"/>
  <c r="O3712" i="10" s="1"/>
  <c r="S3712" i="10" s="1"/>
  <c r="T3712" i="10" s="1"/>
  <c r="Z3711" i="10" l="1"/>
  <c r="F3711" i="10" s="1"/>
  <c r="V3712" i="10"/>
  <c r="W3712" i="10" s="1"/>
  <c r="U3712" i="10"/>
  <c r="X3712" i="10" l="1"/>
  <c r="Y3712" i="10"/>
  <c r="N3713" i="10"/>
  <c r="O3713" i="10" s="1"/>
  <c r="S3713" i="10" s="1"/>
  <c r="T3713" i="10" s="1"/>
  <c r="Z3712" i="10" l="1"/>
  <c r="F3712" i="10" s="1"/>
  <c r="V3713" i="10"/>
  <c r="W3713" i="10" s="1"/>
  <c r="U3713" i="10"/>
  <c r="X3713" i="10" l="1"/>
  <c r="Y3713" i="10"/>
  <c r="N3714" i="10"/>
  <c r="O3714" i="10" s="1"/>
  <c r="S3714" i="10" s="1"/>
  <c r="T3714" i="10" s="1"/>
  <c r="Z3713" i="10" l="1"/>
  <c r="F3713" i="10" s="1"/>
  <c r="V3714" i="10"/>
  <c r="W3714" i="10" s="1"/>
  <c r="U3714" i="10"/>
  <c r="X3714" i="10" l="1"/>
  <c r="N3715" i="10"/>
  <c r="O3715" i="10" s="1"/>
  <c r="S3715" i="10" s="1"/>
  <c r="T3715" i="10" s="1"/>
  <c r="Y3714" i="10"/>
  <c r="Z3714" i="10" l="1"/>
  <c r="F3714" i="10" s="1"/>
  <c r="V3715" i="10"/>
  <c r="W3715" i="10" s="1"/>
  <c r="U3715" i="10"/>
  <c r="X3715" i="10" l="1"/>
  <c r="N3716" i="10"/>
  <c r="O3716" i="10" s="1"/>
  <c r="S3716" i="10" s="1"/>
  <c r="T3716" i="10" s="1"/>
  <c r="Y3715" i="10"/>
  <c r="Z3715" i="10" l="1"/>
  <c r="F3715" i="10" s="1"/>
  <c r="V3716" i="10"/>
  <c r="W3716" i="10" s="1"/>
  <c r="U3716" i="10"/>
  <c r="X3716" i="10" l="1"/>
  <c r="N3717" i="10"/>
  <c r="O3717" i="10" s="1"/>
  <c r="S3717" i="10" s="1"/>
  <c r="T3717" i="10" s="1"/>
  <c r="Y3716" i="10"/>
  <c r="Z3716" i="10" l="1"/>
  <c r="F3716" i="10" s="1"/>
  <c r="V3717" i="10"/>
  <c r="W3717" i="10" s="1"/>
  <c r="U3717" i="10"/>
  <c r="X3717" i="10" l="1"/>
  <c r="Y3717" i="10"/>
  <c r="N3718" i="10"/>
  <c r="O3718" i="10" s="1"/>
  <c r="S3718" i="10" s="1"/>
  <c r="T3718" i="10" s="1"/>
  <c r="Z3717" i="10" l="1"/>
  <c r="F3717" i="10" s="1"/>
  <c r="V3718" i="10"/>
  <c r="W3718" i="10" s="1"/>
  <c r="U3718" i="10"/>
  <c r="X3718" i="10" l="1"/>
  <c r="N3719" i="10"/>
  <c r="O3719" i="10" s="1"/>
  <c r="S3719" i="10" s="1"/>
  <c r="T3719" i="10" s="1"/>
  <c r="Y3718" i="10"/>
  <c r="Z3718" i="10" l="1"/>
  <c r="F3718" i="10" s="1"/>
  <c r="V3719" i="10"/>
  <c r="W3719" i="10" s="1"/>
  <c r="U3719" i="10"/>
  <c r="X3719" i="10" l="1"/>
  <c r="N3720" i="10"/>
  <c r="O3720" i="10" s="1"/>
  <c r="S3720" i="10" s="1"/>
  <c r="T3720" i="10" s="1"/>
  <c r="Y3719" i="10"/>
  <c r="Z3719" i="10" l="1"/>
  <c r="F3719" i="10" s="1"/>
  <c r="V3720" i="10"/>
  <c r="W3720" i="10" s="1"/>
  <c r="U3720" i="10"/>
  <c r="X3720" i="10" l="1"/>
  <c r="N3721" i="10"/>
  <c r="O3721" i="10" s="1"/>
  <c r="S3721" i="10" s="1"/>
  <c r="T3721" i="10" s="1"/>
  <c r="Y3720" i="10"/>
  <c r="Z3720" i="10" l="1"/>
  <c r="F3720" i="10" s="1"/>
  <c r="V3721" i="10"/>
  <c r="W3721" i="10" s="1"/>
  <c r="U3721" i="10"/>
  <c r="X3721" i="10" l="1"/>
  <c r="Y3721" i="10"/>
  <c r="N3722" i="10"/>
  <c r="O3722" i="10" s="1"/>
  <c r="S3722" i="10" s="1"/>
  <c r="T3722" i="10" s="1"/>
  <c r="Z3721" i="10" l="1"/>
  <c r="F3721" i="10" s="1"/>
  <c r="V3722" i="10"/>
  <c r="W3722" i="10" s="1"/>
  <c r="U3722" i="10"/>
  <c r="X3722" i="10" l="1"/>
  <c r="Y3722" i="10"/>
  <c r="N3723" i="10"/>
  <c r="O3723" i="10" s="1"/>
  <c r="S3723" i="10" s="1"/>
  <c r="T3723" i="10" s="1"/>
  <c r="Z3722" i="10" l="1"/>
  <c r="F3722" i="10" s="1"/>
  <c r="V3723" i="10"/>
  <c r="W3723" i="10" s="1"/>
  <c r="U3723" i="10"/>
  <c r="X3723" i="10" l="1"/>
  <c r="Y3723" i="10"/>
  <c r="N3724" i="10"/>
  <c r="O3724" i="10" s="1"/>
  <c r="S3724" i="10" s="1"/>
  <c r="T3724" i="10" s="1"/>
  <c r="Z3723" i="10" l="1"/>
  <c r="F3723" i="10" s="1"/>
  <c r="V3724" i="10"/>
  <c r="W3724" i="10" s="1"/>
  <c r="U3724" i="10"/>
  <c r="X3724" i="10" l="1"/>
  <c r="N3725" i="10"/>
  <c r="O3725" i="10" s="1"/>
  <c r="S3725" i="10" s="1"/>
  <c r="T3725" i="10" s="1"/>
  <c r="Y3724" i="10"/>
  <c r="Z3724" i="10" l="1"/>
  <c r="F3724" i="10" s="1"/>
  <c r="V3725" i="10"/>
  <c r="W3725" i="10" s="1"/>
  <c r="U3725" i="10"/>
  <c r="X3725" i="10" l="1"/>
  <c r="Y3725" i="10"/>
  <c r="N3726" i="10"/>
  <c r="O3726" i="10" s="1"/>
  <c r="S3726" i="10" s="1"/>
  <c r="T3726" i="10" s="1"/>
  <c r="Z3725" i="10" l="1"/>
  <c r="F3725" i="10" s="1"/>
  <c r="V3726" i="10"/>
  <c r="W3726" i="10" s="1"/>
  <c r="U3726" i="10"/>
  <c r="X3726" i="10" l="1"/>
  <c r="Y3726" i="10"/>
  <c r="N3727" i="10"/>
  <c r="O3727" i="10" s="1"/>
  <c r="S3727" i="10" s="1"/>
  <c r="T3727" i="10" s="1"/>
  <c r="Z3726" i="10" l="1"/>
  <c r="F3726" i="10" s="1"/>
  <c r="V3727" i="10"/>
  <c r="W3727" i="10" s="1"/>
  <c r="U3727" i="10"/>
  <c r="X3727" i="10" l="1"/>
  <c r="Y3727" i="10"/>
  <c r="N3728" i="10"/>
  <c r="O3728" i="10" s="1"/>
  <c r="S3728" i="10" s="1"/>
  <c r="T3728" i="10" s="1"/>
  <c r="Z3727" i="10" l="1"/>
  <c r="F3727" i="10" s="1"/>
  <c r="V3728" i="10"/>
  <c r="W3728" i="10" s="1"/>
  <c r="U3728" i="10"/>
  <c r="X3728" i="10" l="1"/>
  <c r="Y3728" i="10"/>
  <c r="N3729" i="10"/>
  <c r="O3729" i="10" s="1"/>
  <c r="S3729" i="10" s="1"/>
  <c r="T3729" i="10" s="1"/>
  <c r="Z3728" i="10" l="1"/>
  <c r="F3728" i="10" s="1"/>
  <c r="V3729" i="10"/>
  <c r="W3729" i="10" s="1"/>
  <c r="U3729" i="10"/>
  <c r="X3729" i="10" l="1"/>
  <c r="N3730" i="10"/>
  <c r="O3730" i="10" s="1"/>
  <c r="S3730" i="10" s="1"/>
  <c r="T3730" i="10" s="1"/>
  <c r="Y3729" i="10"/>
  <c r="Z3729" i="10" l="1"/>
  <c r="F3729" i="10" s="1"/>
  <c r="V3730" i="10"/>
  <c r="W3730" i="10" s="1"/>
  <c r="U3730" i="10"/>
  <c r="X3730" i="10" l="1"/>
  <c r="N3731" i="10"/>
  <c r="O3731" i="10" s="1"/>
  <c r="S3731" i="10" s="1"/>
  <c r="T3731" i="10" s="1"/>
  <c r="Y3730" i="10"/>
  <c r="Z3730" i="10" l="1"/>
  <c r="F3730" i="10" s="1"/>
  <c r="V3731" i="10"/>
  <c r="W3731" i="10" s="1"/>
  <c r="U3731" i="10"/>
  <c r="X3731" i="10" l="1"/>
  <c r="N3732" i="10"/>
  <c r="O3732" i="10" s="1"/>
  <c r="S3732" i="10" s="1"/>
  <c r="T3732" i="10" s="1"/>
  <c r="Y3731" i="10"/>
  <c r="Z3731" i="10" l="1"/>
  <c r="F3731" i="10" s="1"/>
  <c r="V3732" i="10"/>
  <c r="W3732" i="10" s="1"/>
  <c r="U3732" i="10"/>
  <c r="X3732" i="10" l="1"/>
  <c r="Y3732" i="10"/>
  <c r="N3733" i="10"/>
  <c r="O3733" i="10" s="1"/>
  <c r="S3733" i="10" s="1"/>
  <c r="T3733" i="10" s="1"/>
  <c r="Z3732" i="10" l="1"/>
  <c r="F3732" i="10" s="1"/>
  <c r="V3733" i="10"/>
  <c r="W3733" i="10" s="1"/>
  <c r="U3733" i="10"/>
  <c r="X3733" i="10" l="1"/>
  <c r="Y3733" i="10"/>
  <c r="N3734" i="10"/>
  <c r="O3734" i="10" s="1"/>
  <c r="S3734" i="10" s="1"/>
  <c r="T3734" i="10" s="1"/>
  <c r="Z3733" i="10" l="1"/>
  <c r="F3733" i="10" s="1"/>
  <c r="V3734" i="10"/>
  <c r="W3734" i="10" s="1"/>
  <c r="U3734" i="10"/>
  <c r="X3734" i="10" l="1"/>
  <c r="N3735" i="10"/>
  <c r="O3735" i="10" s="1"/>
  <c r="S3735" i="10" s="1"/>
  <c r="T3735" i="10" s="1"/>
  <c r="Y3734" i="10"/>
  <c r="Z3734" i="10" l="1"/>
  <c r="F3734" i="10" s="1"/>
  <c r="V3735" i="10"/>
  <c r="W3735" i="10" s="1"/>
  <c r="U3735" i="10"/>
  <c r="X3735" i="10" l="1"/>
  <c r="N3736" i="10"/>
  <c r="O3736" i="10" s="1"/>
  <c r="S3736" i="10" s="1"/>
  <c r="T3736" i="10" s="1"/>
  <c r="Y3735" i="10"/>
  <c r="Z3735" i="10" l="1"/>
  <c r="F3735" i="10" s="1"/>
  <c r="V3736" i="10"/>
  <c r="W3736" i="10" s="1"/>
  <c r="U3736" i="10"/>
  <c r="X3736" i="10" l="1"/>
  <c r="Y3736" i="10"/>
  <c r="N3737" i="10"/>
  <c r="O3737" i="10" s="1"/>
  <c r="S3737" i="10" s="1"/>
  <c r="T3737" i="10" s="1"/>
  <c r="Z3736" i="10" l="1"/>
  <c r="F3736" i="10" s="1"/>
  <c r="V3737" i="10"/>
  <c r="W3737" i="10" s="1"/>
  <c r="U3737" i="10"/>
  <c r="X3737" i="10" l="1"/>
  <c r="Y3737" i="10"/>
  <c r="N3738" i="10"/>
  <c r="O3738" i="10" s="1"/>
  <c r="S3738" i="10" s="1"/>
  <c r="T3738" i="10" s="1"/>
  <c r="Z3737" i="10" l="1"/>
  <c r="F3737" i="10" s="1"/>
  <c r="V3738" i="10"/>
  <c r="W3738" i="10" s="1"/>
  <c r="U3738" i="10"/>
  <c r="X3738" i="10" l="1"/>
  <c r="Y3738" i="10"/>
  <c r="N3739" i="10"/>
  <c r="O3739" i="10" s="1"/>
  <c r="S3739" i="10" s="1"/>
  <c r="T3739" i="10" s="1"/>
  <c r="Z3738" i="10" l="1"/>
  <c r="F3738" i="10" s="1"/>
  <c r="V3739" i="10"/>
  <c r="W3739" i="10" s="1"/>
  <c r="U3739" i="10"/>
  <c r="X3739" i="10" l="1"/>
  <c r="Y3739" i="10"/>
  <c r="N3740" i="10"/>
  <c r="O3740" i="10" s="1"/>
  <c r="S3740" i="10" s="1"/>
  <c r="T3740" i="10" s="1"/>
  <c r="Z3739" i="10" l="1"/>
  <c r="F3739" i="10" s="1"/>
  <c r="V3740" i="10"/>
  <c r="W3740" i="10" s="1"/>
  <c r="U3740" i="10"/>
  <c r="X3740" i="10" l="1"/>
  <c r="Y3740" i="10"/>
  <c r="N3741" i="10"/>
  <c r="O3741" i="10" s="1"/>
  <c r="S3741" i="10" s="1"/>
  <c r="T3741" i="10" s="1"/>
  <c r="Z3740" i="10" l="1"/>
  <c r="F3740" i="10" s="1"/>
  <c r="V3741" i="10"/>
  <c r="W3741" i="10" s="1"/>
  <c r="U3741" i="10"/>
  <c r="X3741" i="10" l="1"/>
  <c r="Y3741" i="10"/>
  <c r="N3742" i="10"/>
  <c r="O3742" i="10" s="1"/>
  <c r="S3742" i="10" s="1"/>
  <c r="T3742" i="10" s="1"/>
  <c r="Z3741" i="10" l="1"/>
  <c r="F3741" i="10" s="1"/>
  <c r="V3742" i="10"/>
  <c r="W3742" i="10" s="1"/>
  <c r="U3742" i="10"/>
  <c r="X3742" i="10" l="1"/>
  <c r="Y3742" i="10"/>
  <c r="N3743" i="10"/>
  <c r="O3743" i="10" s="1"/>
  <c r="S3743" i="10" s="1"/>
  <c r="T3743" i="10" s="1"/>
  <c r="Z3742" i="10" l="1"/>
  <c r="F3742" i="10" s="1"/>
  <c r="V3743" i="10"/>
  <c r="W3743" i="10" s="1"/>
  <c r="U3743" i="10"/>
  <c r="X3743" i="10" l="1"/>
  <c r="Y3743" i="10"/>
  <c r="N3744" i="10"/>
  <c r="O3744" i="10" s="1"/>
  <c r="S3744" i="10" s="1"/>
  <c r="T3744" i="10" s="1"/>
  <c r="Z3743" i="10" l="1"/>
  <c r="F3743" i="10" s="1"/>
  <c r="V3744" i="10"/>
  <c r="W3744" i="10" s="1"/>
  <c r="U3744" i="10"/>
  <c r="X3744" i="10" l="1"/>
  <c r="Y3744" i="10"/>
  <c r="N3745" i="10"/>
  <c r="O3745" i="10" s="1"/>
  <c r="S3745" i="10" s="1"/>
  <c r="T3745" i="10" s="1"/>
  <c r="Z3744" i="10" l="1"/>
  <c r="F3744" i="10" s="1"/>
  <c r="V3745" i="10"/>
  <c r="W3745" i="10" s="1"/>
  <c r="U3745" i="10"/>
  <c r="X3745" i="10" l="1"/>
  <c r="Y3745" i="10"/>
  <c r="N3746" i="10"/>
  <c r="O3746" i="10" s="1"/>
  <c r="S3746" i="10" s="1"/>
  <c r="T3746" i="10" s="1"/>
  <c r="Z3745" i="10" l="1"/>
  <c r="F3745" i="10" s="1"/>
  <c r="V3746" i="10"/>
  <c r="W3746" i="10" s="1"/>
  <c r="U3746" i="10"/>
  <c r="X3746" i="10" l="1"/>
  <c r="Y3746" i="10"/>
  <c r="N3747" i="10"/>
  <c r="O3747" i="10" s="1"/>
  <c r="S3747" i="10" s="1"/>
  <c r="T3747" i="10" s="1"/>
  <c r="Z3746" i="10" l="1"/>
  <c r="F3746" i="10" s="1"/>
  <c r="V3747" i="10"/>
  <c r="W3747" i="10" s="1"/>
  <c r="U3747" i="10"/>
  <c r="X3747" i="10" l="1"/>
  <c r="N3748" i="10"/>
  <c r="O3748" i="10" s="1"/>
  <c r="S3748" i="10" s="1"/>
  <c r="T3748" i="10" s="1"/>
  <c r="Y3747" i="10"/>
  <c r="Z3747" i="10" l="1"/>
  <c r="F3747" i="10" s="1"/>
  <c r="V3748" i="10"/>
  <c r="W3748" i="10" s="1"/>
  <c r="U3748" i="10"/>
  <c r="X3748" i="10" l="1"/>
  <c r="N3749" i="10"/>
  <c r="O3749" i="10" s="1"/>
  <c r="S3749" i="10" s="1"/>
  <c r="T3749" i="10" s="1"/>
  <c r="Y3748" i="10"/>
  <c r="Z3748" i="10" l="1"/>
  <c r="F3748" i="10" s="1"/>
  <c r="V3749" i="10"/>
  <c r="W3749" i="10" s="1"/>
  <c r="U3749" i="10"/>
  <c r="X3749" i="10" l="1"/>
  <c r="Y3749" i="10"/>
  <c r="N3750" i="10"/>
  <c r="O3750" i="10" s="1"/>
  <c r="S3750" i="10" s="1"/>
  <c r="T3750" i="10" s="1"/>
  <c r="Z3749" i="10" l="1"/>
  <c r="F3749" i="10" s="1"/>
  <c r="V3750" i="10"/>
  <c r="W3750" i="10" s="1"/>
  <c r="U3750" i="10"/>
  <c r="X3750" i="10" l="1"/>
  <c r="Y3750" i="10"/>
  <c r="N3751" i="10"/>
  <c r="O3751" i="10" s="1"/>
  <c r="S3751" i="10" s="1"/>
  <c r="T3751" i="10" s="1"/>
  <c r="Z3750" i="10" l="1"/>
  <c r="F3750" i="10" s="1"/>
  <c r="V3751" i="10"/>
  <c r="W3751" i="10" s="1"/>
  <c r="U3751" i="10"/>
  <c r="X3751" i="10" l="1"/>
  <c r="Y3751" i="10"/>
  <c r="N3752" i="10"/>
  <c r="O3752" i="10" s="1"/>
  <c r="S3752" i="10" s="1"/>
  <c r="T3752" i="10" s="1"/>
  <c r="Z3751" i="10" l="1"/>
  <c r="F3751" i="10" s="1"/>
  <c r="V3752" i="10"/>
  <c r="W3752" i="10" s="1"/>
  <c r="U3752" i="10"/>
  <c r="X3752" i="10" l="1"/>
  <c r="N3753" i="10"/>
  <c r="O3753" i="10" s="1"/>
  <c r="S3753" i="10" s="1"/>
  <c r="T3753" i="10" s="1"/>
  <c r="Y3752" i="10"/>
  <c r="Z3752" i="10" l="1"/>
  <c r="F3752" i="10" s="1"/>
  <c r="V3753" i="10"/>
  <c r="W3753" i="10" s="1"/>
  <c r="U3753" i="10"/>
  <c r="X3753" i="10" l="1"/>
  <c r="Y3753" i="10"/>
  <c r="N3754" i="10"/>
  <c r="O3754" i="10" s="1"/>
  <c r="S3754" i="10" s="1"/>
  <c r="T3754" i="10" s="1"/>
  <c r="Z3753" i="10" l="1"/>
  <c r="F3753" i="10" s="1"/>
  <c r="V3754" i="10"/>
  <c r="W3754" i="10" s="1"/>
  <c r="U3754" i="10"/>
  <c r="X3754" i="10" l="1"/>
  <c r="Y3754" i="10"/>
  <c r="N3755" i="10"/>
  <c r="O3755" i="10" s="1"/>
  <c r="S3755" i="10" s="1"/>
  <c r="T3755" i="10" s="1"/>
  <c r="Z3754" i="10" l="1"/>
  <c r="F3754" i="10" s="1"/>
  <c r="V3755" i="10"/>
  <c r="W3755" i="10" s="1"/>
  <c r="U3755" i="10"/>
  <c r="X3755" i="10" l="1"/>
  <c r="N3756" i="10"/>
  <c r="O3756" i="10" s="1"/>
  <c r="S3756" i="10" s="1"/>
  <c r="T3756" i="10" s="1"/>
  <c r="Y3755" i="10"/>
  <c r="Z3755" i="10" l="1"/>
  <c r="F3755" i="10" s="1"/>
  <c r="V3756" i="10"/>
  <c r="W3756" i="10" s="1"/>
  <c r="U3756" i="10"/>
  <c r="X3756" i="10" l="1"/>
  <c r="Y3756" i="10"/>
  <c r="N3757" i="10"/>
  <c r="O3757" i="10" s="1"/>
  <c r="S3757" i="10" s="1"/>
  <c r="T3757" i="10" s="1"/>
  <c r="Z3756" i="10" l="1"/>
  <c r="F3756" i="10" s="1"/>
  <c r="V3757" i="10"/>
  <c r="W3757" i="10" s="1"/>
  <c r="U3757" i="10"/>
  <c r="X3757" i="10" l="1"/>
  <c r="N3758" i="10"/>
  <c r="O3758" i="10" s="1"/>
  <c r="S3758" i="10" s="1"/>
  <c r="T3758" i="10" s="1"/>
  <c r="Y3757" i="10"/>
  <c r="Z3757" i="10" l="1"/>
  <c r="F3757" i="10" s="1"/>
  <c r="V3758" i="10"/>
  <c r="W3758" i="10" s="1"/>
  <c r="U3758" i="10"/>
  <c r="X3758" i="10" l="1"/>
  <c r="Y3758" i="10"/>
  <c r="N3759" i="10"/>
  <c r="O3759" i="10" s="1"/>
  <c r="S3759" i="10" s="1"/>
  <c r="T3759" i="10" s="1"/>
  <c r="Z3758" i="10" l="1"/>
  <c r="F3758" i="10" s="1"/>
  <c r="V3759" i="10"/>
  <c r="W3759" i="10" s="1"/>
  <c r="U3759" i="10"/>
  <c r="X3759" i="10" l="1"/>
  <c r="N3760" i="10"/>
  <c r="O3760" i="10" s="1"/>
  <c r="S3760" i="10" s="1"/>
  <c r="T3760" i="10" s="1"/>
  <c r="Y3759" i="10"/>
  <c r="Z3759" i="10" l="1"/>
  <c r="F3759" i="10" s="1"/>
  <c r="V3760" i="10"/>
  <c r="W3760" i="10" s="1"/>
  <c r="U3760" i="10"/>
  <c r="X3760" i="10" l="1"/>
  <c r="Y3760" i="10"/>
  <c r="N3761" i="10"/>
  <c r="O3761" i="10" s="1"/>
  <c r="S3761" i="10" s="1"/>
  <c r="T3761" i="10" s="1"/>
  <c r="Z3760" i="10" l="1"/>
  <c r="F3760" i="10" s="1"/>
  <c r="V3761" i="10"/>
  <c r="W3761" i="10" s="1"/>
  <c r="U3761" i="10"/>
  <c r="X3761" i="10" l="1"/>
  <c r="N3762" i="10"/>
  <c r="O3762" i="10" s="1"/>
  <c r="S3762" i="10" s="1"/>
  <c r="T3762" i="10" s="1"/>
  <c r="Y3761" i="10"/>
  <c r="Z3761" i="10" l="1"/>
  <c r="F3761" i="10" s="1"/>
  <c r="V3762" i="10"/>
  <c r="W3762" i="10" s="1"/>
  <c r="U3762" i="10"/>
  <c r="X3762" i="10" l="1"/>
  <c r="N3763" i="10"/>
  <c r="O3763" i="10" s="1"/>
  <c r="S3763" i="10" s="1"/>
  <c r="T3763" i="10" s="1"/>
  <c r="Y3762" i="10"/>
  <c r="Z3762" i="10" l="1"/>
  <c r="F3762" i="10" s="1"/>
  <c r="V3763" i="10"/>
  <c r="W3763" i="10" s="1"/>
  <c r="U3763" i="10"/>
  <c r="X3763" i="10" l="1"/>
  <c r="N3764" i="10"/>
  <c r="O3764" i="10" s="1"/>
  <c r="S3764" i="10" s="1"/>
  <c r="T3764" i="10" s="1"/>
  <c r="Y3763" i="10"/>
  <c r="Z3763" i="10" l="1"/>
  <c r="F3763" i="10" s="1"/>
  <c r="V3764" i="10"/>
  <c r="W3764" i="10" s="1"/>
  <c r="U3764" i="10"/>
  <c r="X3764" i="10" l="1"/>
  <c r="Y3764" i="10"/>
  <c r="N3765" i="10"/>
  <c r="O3765" i="10" s="1"/>
  <c r="S3765" i="10" s="1"/>
  <c r="T3765" i="10" s="1"/>
  <c r="Z3764" i="10" l="1"/>
  <c r="F3764" i="10" s="1"/>
  <c r="V3765" i="10"/>
  <c r="W3765" i="10" s="1"/>
  <c r="U3765" i="10"/>
  <c r="X3765" i="10" l="1"/>
  <c r="Y3765" i="10"/>
  <c r="N3766" i="10"/>
  <c r="O3766" i="10" s="1"/>
  <c r="S3766" i="10" s="1"/>
  <c r="T3766" i="10" s="1"/>
  <c r="Z3765" i="10" l="1"/>
  <c r="F3765" i="10" s="1"/>
  <c r="V3766" i="10"/>
  <c r="W3766" i="10" s="1"/>
  <c r="U3766" i="10"/>
  <c r="X3766" i="10" l="1"/>
  <c r="N3767" i="10"/>
  <c r="O3767" i="10" s="1"/>
  <c r="S3767" i="10" s="1"/>
  <c r="T3767" i="10" s="1"/>
  <c r="Y3766" i="10"/>
  <c r="Z3766" i="10" l="1"/>
  <c r="F3766" i="10" s="1"/>
  <c r="V3767" i="10"/>
  <c r="W3767" i="10" s="1"/>
  <c r="U3767" i="10"/>
  <c r="X3767" i="10" l="1"/>
  <c r="N3768" i="10"/>
  <c r="O3768" i="10" s="1"/>
  <c r="S3768" i="10" s="1"/>
  <c r="T3768" i="10" s="1"/>
  <c r="Y3767" i="10"/>
  <c r="Z3767" i="10" l="1"/>
  <c r="F3767" i="10" s="1"/>
  <c r="V3768" i="10"/>
  <c r="W3768" i="10" s="1"/>
  <c r="U3768" i="10"/>
  <c r="X3768" i="10" l="1"/>
  <c r="N3769" i="10"/>
  <c r="O3769" i="10" s="1"/>
  <c r="S3769" i="10" s="1"/>
  <c r="T3769" i="10" s="1"/>
  <c r="Y3768" i="10"/>
  <c r="Z3768" i="10" l="1"/>
  <c r="F3768" i="10" s="1"/>
  <c r="V3769" i="10"/>
  <c r="W3769" i="10" s="1"/>
  <c r="U3769" i="10"/>
  <c r="X3769" i="10" l="1"/>
  <c r="N3770" i="10"/>
  <c r="O3770" i="10" s="1"/>
  <c r="S3770" i="10" s="1"/>
  <c r="T3770" i="10" s="1"/>
  <c r="Y3769" i="10"/>
  <c r="Z3769" i="10" l="1"/>
  <c r="F3769" i="10" s="1"/>
  <c r="V3770" i="10"/>
  <c r="W3770" i="10" s="1"/>
  <c r="U3770" i="10"/>
  <c r="X3770" i="10" l="1"/>
  <c r="Y3770" i="10"/>
  <c r="N3771" i="10"/>
  <c r="O3771" i="10" s="1"/>
  <c r="S3771" i="10" s="1"/>
  <c r="T3771" i="10" s="1"/>
  <c r="Z3770" i="10" l="1"/>
  <c r="F3770" i="10" s="1"/>
  <c r="V3771" i="10"/>
  <c r="W3771" i="10" s="1"/>
  <c r="U3771" i="10"/>
  <c r="X3771" i="10" l="1"/>
  <c r="N3772" i="10"/>
  <c r="O3772" i="10" s="1"/>
  <c r="S3772" i="10" s="1"/>
  <c r="T3772" i="10" s="1"/>
  <c r="Y3771" i="10"/>
  <c r="Z3771" i="10" l="1"/>
  <c r="F3771" i="10" s="1"/>
  <c r="V3772" i="10"/>
  <c r="W3772" i="10" s="1"/>
  <c r="U3772" i="10"/>
  <c r="X3772" i="10" l="1"/>
  <c r="N3773" i="10"/>
  <c r="O3773" i="10" s="1"/>
  <c r="S3773" i="10" s="1"/>
  <c r="T3773" i="10" s="1"/>
  <c r="Y3772" i="10"/>
  <c r="Z3772" i="10" l="1"/>
  <c r="F3772" i="10" s="1"/>
  <c r="V3773" i="10"/>
  <c r="W3773" i="10" s="1"/>
  <c r="U3773" i="10"/>
  <c r="X3773" i="10" l="1"/>
  <c r="N3774" i="10"/>
  <c r="O3774" i="10" s="1"/>
  <c r="S3774" i="10" s="1"/>
  <c r="T3774" i="10" s="1"/>
  <c r="Y3773" i="10"/>
  <c r="Z3773" i="10" l="1"/>
  <c r="F3773" i="10" s="1"/>
  <c r="V3774" i="10"/>
  <c r="W3774" i="10" s="1"/>
  <c r="U3774" i="10"/>
  <c r="X3774" i="10" l="1"/>
  <c r="N3775" i="10"/>
  <c r="O3775" i="10" s="1"/>
  <c r="S3775" i="10" s="1"/>
  <c r="T3775" i="10" s="1"/>
  <c r="Y3774" i="10"/>
  <c r="Z3774" i="10" l="1"/>
  <c r="F3774" i="10" s="1"/>
  <c r="V3775" i="10"/>
  <c r="W3775" i="10" s="1"/>
  <c r="U3775" i="10"/>
  <c r="X3775" i="10" l="1"/>
  <c r="N3776" i="10"/>
  <c r="O3776" i="10" s="1"/>
  <c r="S3776" i="10" s="1"/>
  <c r="T3776" i="10" s="1"/>
  <c r="Y3775" i="10"/>
  <c r="Z3775" i="10" l="1"/>
  <c r="F3775" i="10" s="1"/>
  <c r="V3776" i="10"/>
  <c r="W3776" i="10" s="1"/>
  <c r="U3776" i="10"/>
  <c r="X3776" i="10" l="1"/>
  <c r="N3777" i="10"/>
  <c r="O3777" i="10" s="1"/>
  <c r="S3777" i="10" s="1"/>
  <c r="T3777" i="10" s="1"/>
  <c r="Y3776" i="10"/>
  <c r="Z3776" i="10" l="1"/>
  <c r="F3776" i="10" s="1"/>
  <c r="V3777" i="10"/>
  <c r="W3777" i="10" s="1"/>
  <c r="U3777" i="10"/>
  <c r="X3777" i="10" l="1"/>
  <c r="Y3777" i="10"/>
  <c r="N3778" i="10"/>
  <c r="O3778" i="10" s="1"/>
  <c r="S3778" i="10" s="1"/>
  <c r="T3778" i="10" s="1"/>
  <c r="Z3777" i="10" l="1"/>
  <c r="F3777" i="10" s="1"/>
  <c r="V3778" i="10"/>
  <c r="W3778" i="10" s="1"/>
  <c r="U3778" i="10"/>
  <c r="X3778" i="10" l="1"/>
  <c r="N3779" i="10"/>
  <c r="O3779" i="10" s="1"/>
  <c r="S3779" i="10" s="1"/>
  <c r="T3779" i="10" s="1"/>
  <c r="Y3778" i="10"/>
  <c r="Z3778" i="10" l="1"/>
  <c r="F3778" i="10" s="1"/>
  <c r="V3779" i="10"/>
  <c r="W3779" i="10" s="1"/>
  <c r="U3779" i="10"/>
  <c r="X3779" i="10" l="1"/>
  <c r="Y3779" i="10"/>
  <c r="N3780" i="10"/>
  <c r="O3780" i="10" s="1"/>
  <c r="S3780" i="10" s="1"/>
  <c r="T3780" i="10" s="1"/>
  <c r="Z3779" i="10" l="1"/>
  <c r="F3779" i="10" s="1"/>
  <c r="V3780" i="10"/>
  <c r="W3780" i="10" s="1"/>
  <c r="U3780" i="10"/>
  <c r="X3780" i="10" l="1"/>
  <c r="Y3780" i="10"/>
  <c r="N3781" i="10"/>
  <c r="O3781" i="10" s="1"/>
  <c r="S3781" i="10" s="1"/>
  <c r="T3781" i="10" s="1"/>
  <c r="Z3780" i="10" l="1"/>
  <c r="F3780" i="10" s="1"/>
  <c r="V3781" i="10"/>
  <c r="W3781" i="10" s="1"/>
  <c r="U3781" i="10"/>
  <c r="X3781" i="10" l="1"/>
  <c r="Y3781" i="10"/>
  <c r="N3782" i="10"/>
  <c r="O3782" i="10" s="1"/>
  <c r="S3782" i="10" s="1"/>
  <c r="T3782" i="10" s="1"/>
  <c r="Z3781" i="10" l="1"/>
  <c r="F3781" i="10" s="1"/>
  <c r="V3782" i="10"/>
  <c r="W3782" i="10" s="1"/>
  <c r="U3782" i="10"/>
  <c r="X3782" i="10" l="1"/>
  <c r="Y3782" i="10"/>
  <c r="N3783" i="10"/>
  <c r="O3783" i="10" s="1"/>
  <c r="S3783" i="10" s="1"/>
  <c r="T3783" i="10" s="1"/>
  <c r="Z3782" i="10" l="1"/>
  <c r="F3782" i="10" s="1"/>
  <c r="V3783" i="10"/>
  <c r="W3783" i="10" s="1"/>
  <c r="U3783" i="10"/>
  <c r="X3783" i="10" l="1"/>
  <c r="N3784" i="10"/>
  <c r="O3784" i="10" s="1"/>
  <c r="S3784" i="10" s="1"/>
  <c r="T3784" i="10" s="1"/>
  <c r="Y3783" i="10"/>
  <c r="Z3783" i="10" l="1"/>
  <c r="F3783" i="10" s="1"/>
  <c r="V3784" i="10"/>
  <c r="W3784" i="10" s="1"/>
  <c r="U3784" i="10"/>
  <c r="X3784" i="10" l="1"/>
  <c r="N3785" i="10"/>
  <c r="O3785" i="10" s="1"/>
  <c r="S3785" i="10" s="1"/>
  <c r="T3785" i="10" s="1"/>
  <c r="Y3784" i="10"/>
  <c r="Z3784" i="10" l="1"/>
  <c r="F3784" i="10" s="1"/>
  <c r="V3785" i="10"/>
  <c r="W3785" i="10" s="1"/>
  <c r="U3785" i="10"/>
  <c r="X3785" i="10" l="1"/>
  <c r="Y3785" i="10"/>
  <c r="N3786" i="10"/>
  <c r="O3786" i="10" s="1"/>
  <c r="S3786" i="10" s="1"/>
  <c r="T3786" i="10" s="1"/>
  <c r="Z3785" i="10" l="1"/>
  <c r="F3785" i="10" s="1"/>
  <c r="V3786" i="10"/>
  <c r="W3786" i="10" s="1"/>
  <c r="U3786" i="10"/>
  <c r="X3786" i="10" l="1"/>
  <c r="Y3786" i="10"/>
  <c r="N3787" i="10"/>
  <c r="O3787" i="10" s="1"/>
  <c r="S3787" i="10" s="1"/>
  <c r="T3787" i="10" s="1"/>
  <c r="Z3786" i="10" l="1"/>
  <c r="F3786" i="10" s="1"/>
  <c r="V3787" i="10"/>
  <c r="W3787" i="10" s="1"/>
  <c r="U3787" i="10"/>
  <c r="X3787" i="10" l="1"/>
  <c r="Y3787" i="10"/>
  <c r="N3788" i="10"/>
  <c r="O3788" i="10" s="1"/>
  <c r="S3788" i="10" s="1"/>
  <c r="T3788" i="10" s="1"/>
  <c r="Z3787" i="10" l="1"/>
  <c r="F3787" i="10" s="1"/>
  <c r="V3788" i="10"/>
  <c r="W3788" i="10" s="1"/>
  <c r="U3788" i="10"/>
  <c r="X3788" i="10" l="1"/>
  <c r="N3789" i="10"/>
  <c r="O3789" i="10" s="1"/>
  <c r="S3789" i="10" s="1"/>
  <c r="T3789" i="10" s="1"/>
  <c r="Y3788" i="10"/>
  <c r="Z3788" i="10" l="1"/>
  <c r="F3788" i="10" s="1"/>
  <c r="V3789" i="10"/>
  <c r="W3789" i="10" s="1"/>
  <c r="U3789" i="10"/>
  <c r="X3789" i="10" l="1"/>
  <c r="N3790" i="10"/>
  <c r="O3790" i="10" s="1"/>
  <c r="S3790" i="10" s="1"/>
  <c r="T3790" i="10" s="1"/>
  <c r="Y3789" i="10"/>
  <c r="Z3789" i="10" l="1"/>
  <c r="F3789" i="10" s="1"/>
  <c r="V3790" i="10"/>
  <c r="W3790" i="10" s="1"/>
  <c r="U3790" i="10"/>
  <c r="X3790" i="10" l="1"/>
  <c r="N3791" i="10"/>
  <c r="O3791" i="10" s="1"/>
  <c r="S3791" i="10" s="1"/>
  <c r="T3791" i="10" s="1"/>
  <c r="Y3790" i="10"/>
  <c r="Z3790" i="10" l="1"/>
  <c r="F3790" i="10" s="1"/>
  <c r="V3791" i="10"/>
  <c r="W3791" i="10" s="1"/>
  <c r="U3791" i="10"/>
  <c r="X3791" i="10" l="1"/>
  <c r="Y3791" i="10"/>
  <c r="N3792" i="10"/>
  <c r="O3792" i="10" s="1"/>
  <c r="S3792" i="10" s="1"/>
  <c r="T3792" i="10" s="1"/>
  <c r="Z3791" i="10" l="1"/>
  <c r="F3791" i="10" s="1"/>
  <c r="V3792" i="10"/>
  <c r="W3792" i="10" s="1"/>
  <c r="U3792" i="10"/>
  <c r="X3792" i="10" l="1"/>
  <c r="N3793" i="10"/>
  <c r="O3793" i="10" s="1"/>
  <c r="S3793" i="10" s="1"/>
  <c r="T3793" i="10" s="1"/>
  <c r="Y3792" i="10"/>
  <c r="Z3792" i="10" l="1"/>
  <c r="F3792" i="10" s="1"/>
  <c r="V3793" i="10"/>
  <c r="W3793" i="10" s="1"/>
  <c r="U3793" i="10"/>
  <c r="X3793" i="10" l="1"/>
  <c r="N3794" i="10"/>
  <c r="O3794" i="10" s="1"/>
  <c r="S3794" i="10" s="1"/>
  <c r="T3794" i="10" s="1"/>
  <c r="Y3793" i="10"/>
  <c r="Z3793" i="10" l="1"/>
  <c r="F3793" i="10" s="1"/>
  <c r="V3794" i="10"/>
  <c r="W3794" i="10" s="1"/>
  <c r="U3794" i="10"/>
  <c r="X3794" i="10" l="1"/>
  <c r="N3795" i="10"/>
  <c r="O3795" i="10" s="1"/>
  <c r="S3795" i="10" s="1"/>
  <c r="T3795" i="10" s="1"/>
  <c r="Y3794" i="10"/>
  <c r="Z3794" i="10" l="1"/>
  <c r="F3794" i="10" s="1"/>
  <c r="V3795" i="10"/>
  <c r="W3795" i="10" s="1"/>
  <c r="U3795" i="10"/>
  <c r="X3795" i="10" l="1"/>
  <c r="N3796" i="10"/>
  <c r="O3796" i="10" s="1"/>
  <c r="S3796" i="10" s="1"/>
  <c r="T3796" i="10" s="1"/>
  <c r="Y3795" i="10"/>
  <c r="Z3795" i="10" l="1"/>
  <c r="F3795" i="10" s="1"/>
  <c r="V3796" i="10"/>
  <c r="W3796" i="10" s="1"/>
  <c r="U3796" i="10"/>
  <c r="X3796" i="10" l="1"/>
  <c r="Y3796" i="10"/>
  <c r="N3797" i="10"/>
  <c r="O3797" i="10" s="1"/>
  <c r="S3797" i="10" s="1"/>
  <c r="T3797" i="10" s="1"/>
  <c r="Z3796" i="10" l="1"/>
  <c r="F3796" i="10" s="1"/>
  <c r="V3797" i="10"/>
  <c r="W3797" i="10" s="1"/>
  <c r="U3797" i="10"/>
  <c r="X3797" i="10" l="1"/>
  <c r="N3798" i="10"/>
  <c r="O3798" i="10" s="1"/>
  <c r="S3798" i="10" s="1"/>
  <c r="T3798" i="10" s="1"/>
  <c r="Y3797" i="10"/>
  <c r="Z3797" i="10" l="1"/>
  <c r="F3797" i="10" s="1"/>
  <c r="V3798" i="10"/>
  <c r="W3798" i="10" s="1"/>
  <c r="U3798" i="10"/>
  <c r="X3798" i="10" l="1"/>
  <c r="Y3798" i="10"/>
  <c r="N3799" i="10"/>
  <c r="O3799" i="10" s="1"/>
  <c r="S3799" i="10" s="1"/>
  <c r="T3799" i="10" s="1"/>
  <c r="Z3798" i="10" l="1"/>
  <c r="F3798" i="10" s="1"/>
  <c r="V3799" i="10"/>
  <c r="W3799" i="10" s="1"/>
  <c r="U3799" i="10"/>
  <c r="X3799" i="10" l="1"/>
  <c r="N3800" i="10"/>
  <c r="O3800" i="10" s="1"/>
  <c r="S3800" i="10" s="1"/>
  <c r="T3800" i="10" s="1"/>
  <c r="Y3799" i="10"/>
  <c r="Z3799" i="10" l="1"/>
  <c r="F3799" i="10" s="1"/>
  <c r="V3800" i="10"/>
  <c r="W3800" i="10" s="1"/>
  <c r="U3800" i="10"/>
  <c r="X3800" i="10" l="1"/>
  <c r="N3801" i="10"/>
  <c r="O3801" i="10" s="1"/>
  <c r="S3801" i="10" s="1"/>
  <c r="T3801" i="10" s="1"/>
  <c r="Y3800" i="10"/>
  <c r="Z3800" i="10" l="1"/>
  <c r="F3800" i="10" s="1"/>
  <c r="V3801" i="10"/>
  <c r="W3801" i="10" s="1"/>
  <c r="U3801" i="10"/>
  <c r="X3801" i="10" l="1"/>
  <c r="Y3801" i="10"/>
  <c r="N3802" i="10"/>
  <c r="O3802" i="10" s="1"/>
  <c r="S3802" i="10" s="1"/>
  <c r="T3802" i="10" s="1"/>
  <c r="Z3801" i="10" l="1"/>
  <c r="F3801" i="10" s="1"/>
  <c r="V3802" i="10"/>
  <c r="W3802" i="10" s="1"/>
  <c r="U3802" i="10"/>
  <c r="X3802" i="10" l="1"/>
  <c r="N3803" i="10"/>
  <c r="O3803" i="10" s="1"/>
  <c r="S3803" i="10" s="1"/>
  <c r="T3803" i="10" s="1"/>
  <c r="Y3802" i="10"/>
  <c r="Z3802" i="10" l="1"/>
  <c r="F3802" i="10" s="1"/>
  <c r="V3803" i="10"/>
  <c r="W3803" i="10" s="1"/>
  <c r="U3803" i="10"/>
  <c r="X3803" i="10" l="1"/>
  <c r="N3804" i="10"/>
  <c r="O3804" i="10" s="1"/>
  <c r="S3804" i="10" s="1"/>
  <c r="T3804" i="10" s="1"/>
  <c r="Y3803" i="10"/>
  <c r="Z3803" i="10" l="1"/>
  <c r="F3803" i="10" s="1"/>
  <c r="V3804" i="10"/>
  <c r="W3804" i="10" s="1"/>
  <c r="U3804" i="10"/>
  <c r="X3804" i="10" l="1"/>
  <c r="Y3804" i="10"/>
  <c r="N3805" i="10"/>
  <c r="O3805" i="10" s="1"/>
  <c r="S3805" i="10" s="1"/>
  <c r="T3805" i="10" s="1"/>
  <c r="Z3804" i="10" l="1"/>
  <c r="F3804" i="10" s="1"/>
  <c r="V3805" i="10"/>
  <c r="W3805" i="10" s="1"/>
  <c r="U3805" i="10"/>
  <c r="X3805" i="10" l="1"/>
  <c r="N3806" i="10"/>
  <c r="O3806" i="10" s="1"/>
  <c r="S3806" i="10" s="1"/>
  <c r="T3806" i="10" s="1"/>
  <c r="Y3805" i="10"/>
  <c r="Z3805" i="10" l="1"/>
  <c r="F3805" i="10" s="1"/>
  <c r="V3806" i="10"/>
  <c r="W3806" i="10" s="1"/>
  <c r="U3806" i="10"/>
  <c r="X3806" i="10" l="1"/>
  <c r="Y3806" i="10"/>
  <c r="N3807" i="10"/>
  <c r="O3807" i="10" s="1"/>
  <c r="S3807" i="10" s="1"/>
  <c r="T3807" i="10" s="1"/>
  <c r="Z3806" i="10" l="1"/>
  <c r="F3806" i="10" s="1"/>
  <c r="V3807" i="10"/>
  <c r="W3807" i="10" s="1"/>
  <c r="U3807" i="10"/>
  <c r="X3807" i="10" l="1"/>
  <c r="N3808" i="10"/>
  <c r="O3808" i="10" s="1"/>
  <c r="S3808" i="10" s="1"/>
  <c r="T3808" i="10" s="1"/>
  <c r="Y3807" i="10"/>
  <c r="Z3807" i="10" l="1"/>
  <c r="F3807" i="10" s="1"/>
  <c r="V3808" i="10"/>
  <c r="W3808" i="10" s="1"/>
  <c r="U3808" i="10"/>
  <c r="X3808" i="10" l="1"/>
  <c r="Y3808" i="10"/>
  <c r="N3809" i="10"/>
  <c r="O3809" i="10" s="1"/>
  <c r="S3809" i="10" s="1"/>
  <c r="T3809" i="10" s="1"/>
  <c r="Z3808" i="10" l="1"/>
  <c r="F3808" i="10" s="1"/>
  <c r="V3809" i="10"/>
  <c r="W3809" i="10" s="1"/>
  <c r="U3809" i="10"/>
  <c r="X3809" i="10" l="1"/>
  <c r="Y3809" i="10"/>
  <c r="N3810" i="10"/>
  <c r="O3810" i="10" s="1"/>
  <c r="S3810" i="10" s="1"/>
  <c r="T3810" i="10" s="1"/>
  <c r="Z3809" i="10" l="1"/>
  <c r="F3809" i="10" s="1"/>
  <c r="V3810" i="10"/>
  <c r="W3810" i="10" s="1"/>
  <c r="U3810" i="10"/>
  <c r="X3810" i="10" l="1"/>
  <c r="Y3810" i="10"/>
  <c r="N3811" i="10"/>
  <c r="O3811" i="10" s="1"/>
  <c r="S3811" i="10" s="1"/>
  <c r="T3811" i="10" s="1"/>
  <c r="Z3810" i="10" l="1"/>
  <c r="F3810" i="10" s="1"/>
  <c r="V3811" i="10"/>
  <c r="W3811" i="10" s="1"/>
  <c r="U3811" i="10"/>
  <c r="X3811" i="10" l="1"/>
  <c r="N3812" i="10"/>
  <c r="O3812" i="10" s="1"/>
  <c r="S3812" i="10" s="1"/>
  <c r="T3812" i="10" s="1"/>
  <c r="Y3811" i="10"/>
  <c r="Z3811" i="10" l="1"/>
  <c r="F3811" i="10" s="1"/>
  <c r="V3812" i="10"/>
  <c r="W3812" i="10" s="1"/>
  <c r="U3812" i="10"/>
  <c r="X3812" i="10" l="1"/>
  <c r="Y3812" i="10"/>
  <c r="N3813" i="10"/>
  <c r="O3813" i="10" s="1"/>
  <c r="S3813" i="10" s="1"/>
  <c r="T3813" i="10" s="1"/>
  <c r="Z3812" i="10" l="1"/>
  <c r="F3812" i="10" s="1"/>
  <c r="V3813" i="10"/>
  <c r="W3813" i="10" s="1"/>
  <c r="U3813" i="10"/>
  <c r="X3813" i="10" l="1"/>
  <c r="Y3813" i="10"/>
  <c r="N3814" i="10"/>
  <c r="O3814" i="10" s="1"/>
  <c r="S3814" i="10" s="1"/>
  <c r="T3814" i="10" s="1"/>
  <c r="Z3813" i="10" l="1"/>
  <c r="F3813" i="10" s="1"/>
  <c r="V3814" i="10"/>
  <c r="W3814" i="10" s="1"/>
  <c r="U3814" i="10"/>
  <c r="X3814" i="10" l="1"/>
  <c r="N3815" i="10"/>
  <c r="O3815" i="10" s="1"/>
  <c r="S3815" i="10" s="1"/>
  <c r="T3815" i="10" s="1"/>
  <c r="Y3814" i="10"/>
  <c r="Z3814" i="10" l="1"/>
  <c r="F3814" i="10" s="1"/>
  <c r="V3815" i="10"/>
  <c r="W3815" i="10" s="1"/>
  <c r="U3815" i="10"/>
  <c r="X3815" i="10" l="1"/>
  <c r="N3816" i="10"/>
  <c r="O3816" i="10" s="1"/>
  <c r="S3816" i="10" s="1"/>
  <c r="T3816" i="10" s="1"/>
  <c r="Y3815" i="10"/>
  <c r="Z3815" i="10" l="1"/>
  <c r="F3815" i="10" s="1"/>
  <c r="V3816" i="10"/>
  <c r="W3816" i="10" s="1"/>
  <c r="U3816" i="10"/>
  <c r="X3816" i="10" l="1"/>
  <c r="Y3816" i="10"/>
  <c r="N3817" i="10"/>
  <c r="O3817" i="10" s="1"/>
  <c r="S3817" i="10" s="1"/>
  <c r="T3817" i="10" s="1"/>
  <c r="Z3816" i="10" l="1"/>
  <c r="F3816" i="10" s="1"/>
  <c r="V3817" i="10"/>
  <c r="W3817" i="10" s="1"/>
  <c r="U3817" i="10"/>
  <c r="X3817" i="10" l="1"/>
  <c r="N3818" i="10"/>
  <c r="O3818" i="10" s="1"/>
  <c r="S3818" i="10" s="1"/>
  <c r="T3818" i="10" s="1"/>
  <c r="Y3817" i="10"/>
  <c r="Z3817" i="10" l="1"/>
  <c r="F3817" i="10" s="1"/>
  <c r="V3818" i="10"/>
  <c r="W3818" i="10" s="1"/>
  <c r="U3818" i="10"/>
  <c r="X3818" i="10" l="1"/>
  <c r="Y3818" i="10"/>
  <c r="N3819" i="10"/>
  <c r="O3819" i="10" s="1"/>
  <c r="S3819" i="10" s="1"/>
  <c r="T3819" i="10" s="1"/>
  <c r="Z3818" i="10" l="1"/>
  <c r="F3818" i="10" s="1"/>
  <c r="V3819" i="10"/>
  <c r="W3819" i="10" s="1"/>
  <c r="U3819" i="10"/>
  <c r="X3819" i="10" l="1"/>
  <c r="Y3819" i="10"/>
  <c r="N3820" i="10"/>
  <c r="O3820" i="10" s="1"/>
  <c r="S3820" i="10" s="1"/>
  <c r="T3820" i="10" s="1"/>
  <c r="Z3819" i="10" l="1"/>
  <c r="F3819" i="10" s="1"/>
  <c r="V3820" i="10"/>
  <c r="W3820" i="10" s="1"/>
  <c r="U3820" i="10"/>
  <c r="X3820" i="10" l="1"/>
  <c r="Y3820" i="10"/>
  <c r="N3821" i="10"/>
  <c r="O3821" i="10" s="1"/>
  <c r="S3821" i="10" s="1"/>
  <c r="T3821" i="10" s="1"/>
  <c r="Z3820" i="10" l="1"/>
  <c r="F3820" i="10" s="1"/>
  <c r="V3821" i="10"/>
  <c r="W3821" i="10" s="1"/>
  <c r="U3821" i="10"/>
  <c r="X3821" i="10" l="1"/>
  <c r="N3822" i="10"/>
  <c r="O3822" i="10" s="1"/>
  <c r="S3822" i="10" s="1"/>
  <c r="T3822" i="10" s="1"/>
  <c r="Y3821" i="10"/>
  <c r="Z3821" i="10" l="1"/>
  <c r="F3821" i="10" s="1"/>
  <c r="V3822" i="10"/>
  <c r="W3822" i="10" s="1"/>
  <c r="U3822" i="10"/>
  <c r="X3822" i="10" l="1"/>
  <c r="Y3822" i="10"/>
  <c r="N3823" i="10"/>
  <c r="O3823" i="10" s="1"/>
  <c r="S3823" i="10" s="1"/>
  <c r="T3823" i="10" s="1"/>
  <c r="Z3822" i="10" l="1"/>
  <c r="F3822" i="10" s="1"/>
  <c r="V3823" i="10"/>
  <c r="W3823" i="10" s="1"/>
  <c r="U3823" i="10"/>
  <c r="X3823" i="10" l="1"/>
  <c r="Y3823" i="10"/>
  <c r="N3824" i="10"/>
  <c r="O3824" i="10" s="1"/>
  <c r="S3824" i="10" s="1"/>
  <c r="T3824" i="10" s="1"/>
  <c r="Z3823" i="10" l="1"/>
  <c r="F3823" i="10" s="1"/>
  <c r="V3824" i="10"/>
  <c r="W3824" i="10" s="1"/>
  <c r="U3824" i="10"/>
  <c r="X3824" i="10" l="1"/>
  <c r="Y3824" i="10"/>
  <c r="N3825" i="10"/>
  <c r="O3825" i="10" s="1"/>
  <c r="S3825" i="10" s="1"/>
  <c r="T3825" i="10" s="1"/>
  <c r="Z3824" i="10" l="1"/>
  <c r="F3824" i="10" s="1"/>
  <c r="V3825" i="10"/>
  <c r="W3825" i="10" s="1"/>
  <c r="U3825" i="10"/>
  <c r="X3825" i="10" l="1"/>
  <c r="Y3825" i="10"/>
  <c r="N3826" i="10"/>
  <c r="O3826" i="10" s="1"/>
  <c r="S3826" i="10" s="1"/>
  <c r="T3826" i="10" s="1"/>
  <c r="Z3825" i="10" l="1"/>
  <c r="F3825" i="10" s="1"/>
  <c r="V3826" i="10"/>
  <c r="W3826" i="10" s="1"/>
  <c r="U3826" i="10"/>
  <c r="X3826" i="10" l="1"/>
  <c r="N3827" i="10"/>
  <c r="O3827" i="10" s="1"/>
  <c r="S3827" i="10" s="1"/>
  <c r="T3827" i="10" s="1"/>
  <c r="Y3826" i="10"/>
  <c r="Z3826" i="10" l="1"/>
  <c r="F3826" i="10" s="1"/>
  <c r="V3827" i="10"/>
  <c r="W3827" i="10" s="1"/>
  <c r="U3827" i="10"/>
  <c r="X3827" i="10" l="1"/>
  <c r="Y3827" i="10"/>
  <c r="N3828" i="10"/>
  <c r="O3828" i="10" s="1"/>
  <c r="S3828" i="10" s="1"/>
  <c r="T3828" i="10" s="1"/>
  <c r="Z3827" i="10" l="1"/>
  <c r="F3827" i="10" s="1"/>
  <c r="V3828" i="10"/>
  <c r="W3828" i="10" s="1"/>
  <c r="U3828" i="10"/>
  <c r="X3828" i="10" l="1"/>
  <c r="N3829" i="10"/>
  <c r="O3829" i="10" s="1"/>
  <c r="S3829" i="10" s="1"/>
  <c r="T3829" i="10" s="1"/>
  <c r="Y3828" i="10"/>
  <c r="Z3828" i="10" l="1"/>
  <c r="F3828" i="10" s="1"/>
  <c r="V3829" i="10"/>
  <c r="W3829" i="10" s="1"/>
  <c r="U3829" i="10"/>
  <c r="X3829" i="10" l="1"/>
  <c r="Y3829" i="10"/>
  <c r="N3830" i="10"/>
  <c r="O3830" i="10" s="1"/>
  <c r="S3830" i="10" s="1"/>
  <c r="T3830" i="10" s="1"/>
  <c r="Z3829" i="10" l="1"/>
  <c r="F3829" i="10" s="1"/>
  <c r="V3830" i="10"/>
  <c r="W3830" i="10" s="1"/>
  <c r="U3830" i="10"/>
  <c r="X3830" i="10" l="1"/>
  <c r="N3831" i="10"/>
  <c r="O3831" i="10" s="1"/>
  <c r="S3831" i="10" s="1"/>
  <c r="T3831" i="10" s="1"/>
  <c r="Y3830" i="10"/>
  <c r="Z3830" i="10" l="1"/>
  <c r="F3830" i="10" s="1"/>
  <c r="V3831" i="10"/>
  <c r="W3831" i="10" s="1"/>
  <c r="U3831" i="10"/>
  <c r="X3831" i="10" l="1"/>
  <c r="Y3831" i="10"/>
  <c r="N3832" i="10"/>
  <c r="O3832" i="10" s="1"/>
  <c r="S3832" i="10" s="1"/>
  <c r="T3832" i="10" s="1"/>
  <c r="Z3831" i="10" l="1"/>
  <c r="F3831" i="10" s="1"/>
  <c r="V3832" i="10"/>
  <c r="W3832" i="10" s="1"/>
  <c r="U3832" i="10"/>
  <c r="X3832" i="10" l="1"/>
  <c r="N3833" i="10"/>
  <c r="O3833" i="10" s="1"/>
  <c r="S3833" i="10" s="1"/>
  <c r="T3833" i="10" s="1"/>
  <c r="Y3832" i="10"/>
  <c r="Z3832" i="10" l="1"/>
  <c r="F3832" i="10" s="1"/>
  <c r="V3833" i="10"/>
  <c r="W3833" i="10" s="1"/>
  <c r="U3833" i="10"/>
  <c r="X3833" i="10" l="1"/>
  <c r="N3834" i="10"/>
  <c r="O3834" i="10" s="1"/>
  <c r="S3834" i="10" s="1"/>
  <c r="T3834" i="10" s="1"/>
  <c r="Y3833" i="10"/>
  <c r="Z3833" i="10" l="1"/>
  <c r="F3833" i="10" s="1"/>
  <c r="V3834" i="10"/>
  <c r="W3834" i="10" s="1"/>
  <c r="U3834" i="10"/>
  <c r="X3834" i="10" l="1"/>
  <c r="Y3834" i="10"/>
  <c r="N3835" i="10"/>
  <c r="O3835" i="10" s="1"/>
  <c r="S3835" i="10" s="1"/>
  <c r="T3835" i="10" s="1"/>
  <c r="Z3834" i="10" l="1"/>
  <c r="F3834" i="10" s="1"/>
  <c r="V3835" i="10"/>
  <c r="W3835" i="10" s="1"/>
  <c r="U3835" i="10"/>
  <c r="X3835" i="10" l="1"/>
  <c r="Y3835" i="10"/>
  <c r="N3836" i="10"/>
  <c r="O3836" i="10" s="1"/>
  <c r="S3836" i="10" s="1"/>
  <c r="T3836" i="10" s="1"/>
  <c r="Z3835" i="10" l="1"/>
  <c r="F3835" i="10" s="1"/>
  <c r="V3836" i="10"/>
  <c r="W3836" i="10" s="1"/>
  <c r="U3836" i="10"/>
  <c r="X3836" i="10" l="1"/>
  <c r="Y3836" i="10"/>
  <c r="N3837" i="10"/>
  <c r="O3837" i="10" s="1"/>
  <c r="S3837" i="10" s="1"/>
  <c r="T3837" i="10" s="1"/>
  <c r="Z3836" i="10" l="1"/>
  <c r="F3836" i="10" s="1"/>
  <c r="V3837" i="10"/>
  <c r="W3837" i="10" s="1"/>
  <c r="U3837" i="10"/>
  <c r="X3837" i="10" l="1"/>
  <c r="N3838" i="10"/>
  <c r="O3838" i="10" s="1"/>
  <c r="S3838" i="10" s="1"/>
  <c r="T3838" i="10" s="1"/>
  <c r="Y3837" i="10"/>
  <c r="Z3837" i="10" l="1"/>
  <c r="F3837" i="10" s="1"/>
  <c r="V3838" i="10"/>
  <c r="W3838" i="10" s="1"/>
  <c r="U3838" i="10"/>
  <c r="X3838" i="10" l="1"/>
  <c r="Y3838" i="10"/>
  <c r="N3839" i="10"/>
  <c r="O3839" i="10" s="1"/>
  <c r="S3839" i="10" s="1"/>
  <c r="T3839" i="10" s="1"/>
  <c r="Z3838" i="10" l="1"/>
  <c r="F3838" i="10" s="1"/>
  <c r="V3839" i="10"/>
  <c r="W3839" i="10" s="1"/>
  <c r="U3839" i="10"/>
  <c r="X3839" i="10" l="1"/>
  <c r="Y3839" i="10"/>
  <c r="N3840" i="10"/>
  <c r="O3840" i="10" s="1"/>
  <c r="S3840" i="10" s="1"/>
  <c r="T3840" i="10" s="1"/>
  <c r="Z3839" i="10" l="1"/>
  <c r="F3839" i="10" s="1"/>
  <c r="V3840" i="10"/>
  <c r="W3840" i="10" s="1"/>
  <c r="U3840" i="10"/>
  <c r="X3840" i="10" l="1"/>
  <c r="Y3840" i="10"/>
  <c r="N3841" i="10"/>
  <c r="O3841" i="10" s="1"/>
  <c r="S3841" i="10" s="1"/>
  <c r="T3841" i="10" s="1"/>
  <c r="Z3840" i="10" l="1"/>
  <c r="F3840" i="10" s="1"/>
  <c r="V3841" i="10"/>
  <c r="W3841" i="10" s="1"/>
  <c r="U3841" i="10"/>
  <c r="X3841" i="10" l="1"/>
  <c r="Y3841" i="10"/>
  <c r="N3842" i="10"/>
  <c r="O3842" i="10" s="1"/>
  <c r="S3842" i="10" s="1"/>
  <c r="T3842" i="10" s="1"/>
  <c r="Z3841" i="10" l="1"/>
  <c r="F3841" i="10" s="1"/>
  <c r="V3842" i="10"/>
  <c r="W3842" i="10" s="1"/>
  <c r="U3842" i="10"/>
  <c r="X3842" i="10" l="1"/>
  <c r="Y3842" i="10"/>
  <c r="N3843" i="10"/>
  <c r="O3843" i="10" s="1"/>
  <c r="S3843" i="10" s="1"/>
  <c r="T3843" i="10" s="1"/>
  <c r="Z3842" i="10" l="1"/>
  <c r="F3842" i="10" s="1"/>
  <c r="V3843" i="10"/>
  <c r="W3843" i="10" s="1"/>
  <c r="U3843" i="10"/>
  <c r="X3843" i="10" l="1"/>
  <c r="N3844" i="10"/>
  <c r="O3844" i="10" s="1"/>
  <c r="S3844" i="10" s="1"/>
  <c r="T3844" i="10" s="1"/>
  <c r="Y3843" i="10"/>
  <c r="Z3843" i="10" l="1"/>
  <c r="F3843" i="10" s="1"/>
  <c r="V3844" i="10"/>
  <c r="W3844" i="10" s="1"/>
  <c r="U3844" i="10"/>
  <c r="X3844" i="10" l="1"/>
  <c r="Y3844" i="10"/>
  <c r="N3845" i="10"/>
  <c r="O3845" i="10" s="1"/>
  <c r="S3845" i="10" s="1"/>
  <c r="T3845" i="10" s="1"/>
  <c r="Z3844" i="10" l="1"/>
  <c r="F3844" i="10" s="1"/>
  <c r="V3845" i="10"/>
  <c r="W3845" i="10" s="1"/>
  <c r="U3845" i="10"/>
  <c r="X3845" i="10" l="1"/>
  <c r="Y3845" i="10"/>
  <c r="N3846" i="10"/>
  <c r="O3846" i="10" s="1"/>
  <c r="S3846" i="10" s="1"/>
  <c r="T3846" i="10" s="1"/>
  <c r="Z3845" i="10" l="1"/>
  <c r="F3845" i="10" s="1"/>
  <c r="V3846" i="10"/>
  <c r="W3846" i="10" s="1"/>
  <c r="U3846" i="10"/>
  <c r="X3846" i="10" l="1"/>
  <c r="Y3846" i="10"/>
  <c r="N3847" i="10"/>
  <c r="O3847" i="10" s="1"/>
  <c r="S3847" i="10" s="1"/>
  <c r="T3847" i="10" s="1"/>
  <c r="Z3846" i="10" l="1"/>
  <c r="F3846" i="10" s="1"/>
  <c r="V3847" i="10"/>
  <c r="W3847" i="10" s="1"/>
  <c r="U3847" i="10"/>
  <c r="X3847" i="10" l="1"/>
  <c r="N3848" i="10"/>
  <c r="O3848" i="10" s="1"/>
  <c r="S3848" i="10" s="1"/>
  <c r="T3848" i="10" s="1"/>
  <c r="Y3847" i="10"/>
  <c r="Z3847" i="10" l="1"/>
  <c r="F3847" i="10" s="1"/>
  <c r="V3848" i="10"/>
  <c r="W3848" i="10" s="1"/>
  <c r="U3848" i="10"/>
  <c r="X3848" i="10" l="1"/>
  <c r="N3849" i="10"/>
  <c r="O3849" i="10" s="1"/>
  <c r="S3849" i="10" s="1"/>
  <c r="T3849" i="10" s="1"/>
  <c r="Y3848" i="10"/>
  <c r="Z3848" i="10" l="1"/>
  <c r="F3848" i="10" s="1"/>
  <c r="V3849" i="10"/>
  <c r="W3849" i="10" s="1"/>
  <c r="U3849" i="10"/>
  <c r="X3849" i="10" l="1"/>
  <c r="Y3849" i="10"/>
  <c r="N3850" i="10"/>
  <c r="O3850" i="10" s="1"/>
  <c r="S3850" i="10" s="1"/>
  <c r="T3850" i="10" s="1"/>
  <c r="Z3849" i="10" l="1"/>
  <c r="F3849" i="10" s="1"/>
  <c r="V3850" i="10"/>
  <c r="W3850" i="10" s="1"/>
  <c r="U3850" i="10"/>
  <c r="X3850" i="10" l="1"/>
  <c r="N3851" i="10"/>
  <c r="O3851" i="10" s="1"/>
  <c r="S3851" i="10" s="1"/>
  <c r="T3851" i="10" s="1"/>
  <c r="Y3850" i="10"/>
  <c r="Z3850" i="10" l="1"/>
  <c r="F3850" i="10" s="1"/>
  <c r="V3851" i="10"/>
  <c r="W3851" i="10" s="1"/>
  <c r="U3851" i="10"/>
  <c r="X3851" i="10" l="1"/>
  <c r="Y3851" i="10"/>
  <c r="N3852" i="10"/>
  <c r="O3852" i="10" s="1"/>
  <c r="S3852" i="10" s="1"/>
  <c r="T3852" i="10" s="1"/>
  <c r="Z3851" i="10" l="1"/>
  <c r="F3851" i="10" s="1"/>
  <c r="V3852" i="10"/>
  <c r="W3852" i="10" s="1"/>
  <c r="U3852" i="10"/>
  <c r="X3852" i="10" l="1"/>
  <c r="N3853" i="10"/>
  <c r="O3853" i="10" s="1"/>
  <c r="S3853" i="10" s="1"/>
  <c r="T3853" i="10" s="1"/>
  <c r="Y3852" i="10"/>
  <c r="Z3852" i="10" l="1"/>
  <c r="F3852" i="10" s="1"/>
  <c r="V3853" i="10"/>
  <c r="W3853" i="10" s="1"/>
  <c r="U3853" i="10"/>
  <c r="X3853" i="10" l="1"/>
  <c r="Y3853" i="10"/>
  <c r="N3854" i="10"/>
  <c r="O3854" i="10" s="1"/>
  <c r="S3854" i="10" s="1"/>
  <c r="T3854" i="10" s="1"/>
  <c r="Z3853" i="10" l="1"/>
  <c r="F3853" i="10" s="1"/>
  <c r="V3854" i="10"/>
  <c r="W3854" i="10" s="1"/>
  <c r="U3854" i="10"/>
  <c r="X3854" i="10" l="1"/>
  <c r="N3855" i="10"/>
  <c r="O3855" i="10" s="1"/>
  <c r="S3855" i="10" s="1"/>
  <c r="T3855" i="10" s="1"/>
  <c r="Y3854" i="10"/>
  <c r="Z3854" i="10" l="1"/>
  <c r="F3854" i="10" s="1"/>
  <c r="V3855" i="10"/>
  <c r="W3855" i="10" s="1"/>
  <c r="U3855" i="10"/>
  <c r="X3855" i="10" l="1"/>
  <c r="Y3855" i="10"/>
  <c r="N3856" i="10"/>
  <c r="O3856" i="10" s="1"/>
  <c r="S3856" i="10" s="1"/>
  <c r="T3856" i="10" s="1"/>
  <c r="Z3855" i="10" l="1"/>
  <c r="F3855" i="10" s="1"/>
  <c r="V3856" i="10"/>
  <c r="W3856" i="10" s="1"/>
  <c r="U3856" i="10"/>
  <c r="X3856" i="10" l="1"/>
  <c r="Y3856" i="10"/>
  <c r="N3857" i="10"/>
  <c r="O3857" i="10" s="1"/>
  <c r="S3857" i="10" s="1"/>
  <c r="T3857" i="10" s="1"/>
  <c r="Z3856" i="10" l="1"/>
  <c r="F3856" i="10" s="1"/>
  <c r="V3857" i="10"/>
  <c r="W3857" i="10" s="1"/>
  <c r="U3857" i="10"/>
  <c r="X3857" i="10" l="1"/>
  <c r="Y3857" i="10"/>
  <c r="N3858" i="10"/>
  <c r="O3858" i="10" s="1"/>
  <c r="S3858" i="10" s="1"/>
  <c r="T3858" i="10" s="1"/>
  <c r="Z3857" i="10" l="1"/>
  <c r="F3857" i="10" s="1"/>
  <c r="V3858" i="10"/>
  <c r="W3858" i="10" s="1"/>
  <c r="U3858" i="10"/>
  <c r="X3858" i="10" l="1"/>
  <c r="N3859" i="10"/>
  <c r="O3859" i="10" s="1"/>
  <c r="S3859" i="10" s="1"/>
  <c r="T3859" i="10" s="1"/>
  <c r="Y3858" i="10"/>
  <c r="Z3858" i="10" l="1"/>
  <c r="F3858" i="10" s="1"/>
  <c r="V3859" i="10"/>
  <c r="W3859" i="10" s="1"/>
  <c r="U3859" i="10"/>
  <c r="X3859" i="10" l="1"/>
  <c r="Y3859" i="10"/>
  <c r="N3860" i="10"/>
  <c r="O3860" i="10" s="1"/>
  <c r="S3860" i="10" s="1"/>
  <c r="T3860" i="10" s="1"/>
  <c r="Z3859" i="10" l="1"/>
  <c r="F3859" i="10" s="1"/>
  <c r="V3860" i="10"/>
  <c r="W3860" i="10" s="1"/>
  <c r="U3860" i="10"/>
  <c r="X3860" i="10" l="1"/>
  <c r="N3861" i="10"/>
  <c r="O3861" i="10" s="1"/>
  <c r="S3861" i="10" s="1"/>
  <c r="T3861" i="10" s="1"/>
  <c r="Y3860" i="10"/>
  <c r="Z3860" i="10" l="1"/>
  <c r="F3860" i="10" s="1"/>
  <c r="V3861" i="10"/>
  <c r="W3861" i="10" s="1"/>
  <c r="U3861" i="10"/>
  <c r="X3861" i="10" l="1"/>
  <c r="Y3861" i="10"/>
  <c r="N3862" i="10"/>
  <c r="O3862" i="10" s="1"/>
  <c r="S3862" i="10" s="1"/>
  <c r="T3862" i="10" s="1"/>
  <c r="Z3861" i="10" l="1"/>
  <c r="F3861" i="10" s="1"/>
  <c r="V3862" i="10"/>
  <c r="W3862" i="10" s="1"/>
  <c r="U3862" i="10"/>
  <c r="X3862" i="10" l="1"/>
  <c r="Y3862" i="10"/>
  <c r="N3863" i="10"/>
  <c r="O3863" i="10" s="1"/>
  <c r="S3863" i="10" s="1"/>
  <c r="T3863" i="10" s="1"/>
  <c r="Z3862" i="10" l="1"/>
  <c r="F3862" i="10" s="1"/>
  <c r="V3863" i="10"/>
  <c r="W3863" i="10" s="1"/>
  <c r="U3863" i="10"/>
  <c r="X3863" i="10" l="1"/>
  <c r="N3864" i="10"/>
  <c r="O3864" i="10" s="1"/>
  <c r="S3864" i="10" s="1"/>
  <c r="T3864" i="10" s="1"/>
  <c r="Y3863" i="10"/>
  <c r="Z3863" i="10" l="1"/>
  <c r="F3863" i="10" s="1"/>
  <c r="V3864" i="10"/>
  <c r="W3864" i="10" s="1"/>
  <c r="U3864" i="10"/>
  <c r="X3864" i="10" l="1"/>
  <c r="Y3864" i="10"/>
  <c r="N3865" i="10"/>
  <c r="O3865" i="10" s="1"/>
  <c r="S3865" i="10" s="1"/>
  <c r="T3865" i="10" s="1"/>
  <c r="Z3864" i="10" l="1"/>
  <c r="F3864" i="10" s="1"/>
  <c r="V3865" i="10"/>
  <c r="W3865" i="10" s="1"/>
  <c r="U3865" i="10"/>
  <c r="X3865" i="10" l="1"/>
  <c r="Y3865" i="10"/>
  <c r="N3866" i="10"/>
  <c r="O3866" i="10" s="1"/>
  <c r="S3866" i="10" s="1"/>
  <c r="T3866" i="10" s="1"/>
  <c r="Z3865" i="10" l="1"/>
  <c r="F3865" i="10" s="1"/>
  <c r="V3866" i="10"/>
  <c r="W3866" i="10" s="1"/>
  <c r="U3866" i="10"/>
  <c r="X3866" i="10" l="1"/>
  <c r="N3867" i="10"/>
  <c r="O3867" i="10" s="1"/>
  <c r="S3867" i="10" s="1"/>
  <c r="T3867" i="10" s="1"/>
  <c r="Y3866" i="10"/>
  <c r="Z3866" i="10" l="1"/>
  <c r="F3866" i="10" s="1"/>
  <c r="V3867" i="10"/>
  <c r="W3867" i="10" s="1"/>
  <c r="U3867" i="10"/>
  <c r="X3867" i="10" l="1"/>
  <c r="Y3867" i="10"/>
  <c r="N3868" i="10"/>
  <c r="O3868" i="10" s="1"/>
  <c r="S3868" i="10" s="1"/>
  <c r="T3868" i="10" s="1"/>
  <c r="Z3867" i="10" l="1"/>
  <c r="F3867" i="10" s="1"/>
  <c r="V3868" i="10"/>
  <c r="W3868" i="10" s="1"/>
  <c r="U3868" i="10"/>
  <c r="X3868" i="10" l="1"/>
  <c r="N3869" i="10"/>
  <c r="O3869" i="10" s="1"/>
  <c r="S3869" i="10" s="1"/>
  <c r="T3869" i="10" s="1"/>
  <c r="Y3868" i="10"/>
  <c r="Z3868" i="10" l="1"/>
  <c r="F3868" i="10" s="1"/>
  <c r="V3869" i="10"/>
  <c r="W3869" i="10" s="1"/>
  <c r="U3869" i="10"/>
  <c r="X3869" i="10" l="1"/>
  <c r="Y3869" i="10"/>
  <c r="N3870" i="10"/>
  <c r="O3870" i="10" s="1"/>
  <c r="S3870" i="10" s="1"/>
  <c r="T3870" i="10" s="1"/>
  <c r="Z3869" i="10" l="1"/>
  <c r="F3869" i="10" s="1"/>
  <c r="V3870" i="10"/>
  <c r="W3870" i="10" s="1"/>
  <c r="U3870" i="10"/>
  <c r="X3870" i="10" l="1"/>
  <c r="Y3870" i="10"/>
  <c r="N3871" i="10"/>
  <c r="O3871" i="10" s="1"/>
  <c r="S3871" i="10" s="1"/>
  <c r="T3871" i="10" s="1"/>
  <c r="Z3870" i="10" l="1"/>
  <c r="F3870" i="10" s="1"/>
  <c r="V3871" i="10"/>
  <c r="W3871" i="10" s="1"/>
  <c r="U3871" i="10"/>
  <c r="X3871" i="10" l="1"/>
  <c r="Y3871" i="10"/>
  <c r="N3872" i="10"/>
  <c r="O3872" i="10" s="1"/>
  <c r="S3872" i="10" s="1"/>
  <c r="T3872" i="10" s="1"/>
  <c r="Z3871" i="10" l="1"/>
  <c r="F3871" i="10" s="1"/>
  <c r="V3872" i="10"/>
  <c r="W3872" i="10" s="1"/>
  <c r="U3872" i="10"/>
  <c r="X3872" i="10" l="1"/>
  <c r="N3873" i="10"/>
  <c r="O3873" i="10" s="1"/>
  <c r="S3873" i="10" s="1"/>
  <c r="T3873" i="10" s="1"/>
  <c r="Y3872" i="10"/>
  <c r="Z3872" i="10" l="1"/>
  <c r="F3872" i="10" s="1"/>
  <c r="V3873" i="10"/>
  <c r="W3873" i="10" s="1"/>
  <c r="U3873" i="10"/>
  <c r="X3873" i="10" l="1"/>
  <c r="Y3873" i="10"/>
  <c r="N3874" i="10"/>
  <c r="O3874" i="10" s="1"/>
  <c r="S3874" i="10" s="1"/>
  <c r="T3874" i="10" s="1"/>
  <c r="Z3873" i="10" l="1"/>
  <c r="F3873" i="10" s="1"/>
  <c r="V3874" i="10"/>
  <c r="W3874" i="10" s="1"/>
  <c r="U3874" i="10"/>
  <c r="X3874" i="10" l="1"/>
  <c r="Y3874" i="10"/>
  <c r="N3875" i="10"/>
  <c r="O3875" i="10" s="1"/>
  <c r="S3875" i="10" s="1"/>
  <c r="T3875" i="10" s="1"/>
  <c r="Z3874" i="10" l="1"/>
  <c r="F3874" i="10" s="1"/>
  <c r="V3875" i="10"/>
  <c r="W3875" i="10" s="1"/>
  <c r="U3875" i="10"/>
  <c r="X3875" i="10" l="1"/>
  <c r="Y3875" i="10"/>
  <c r="N3876" i="10"/>
  <c r="O3876" i="10" s="1"/>
  <c r="S3876" i="10" s="1"/>
  <c r="T3876" i="10" s="1"/>
  <c r="Z3875" i="10" l="1"/>
  <c r="F3875" i="10" s="1"/>
  <c r="V3876" i="10"/>
  <c r="W3876" i="10" s="1"/>
  <c r="U3876" i="10"/>
  <c r="X3876" i="10" l="1"/>
  <c r="N3877" i="10"/>
  <c r="O3877" i="10" s="1"/>
  <c r="S3877" i="10" s="1"/>
  <c r="T3877" i="10" s="1"/>
  <c r="Y3876" i="10"/>
  <c r="Z3876" i="10" l="1"/>
  <c r="F3876" i="10" s="1"/>
  <c r="V3877" i="10"/>
  <c r="W3877" i="10" s="1"/>
  <c r="U3877" i="10"/>
  <c r="X3877" i="10" l="1"/>
  <c r="Y3877" i="10"/>
  <c r="N3878" i="10"/>
  <c r="O3878" i="10" s="1"/>
  <c r="S3878" i="10" s="1"/>
  <c r="T3878" i="10" s="1"/>
  <c r="Z3877" i="10" l="1"/>
  <c r="F3877" i="10" s="1"/>
  <c r="V3878" i="10"/>
  <c r="W3878" i="10" s="1"/>
  <c r="U3878" i="10"/>
  <c r="X3878" i="10" l="1"/>
  <c r="Y3878" i="10"/>
  <c r="N3879" i="10"/>
  <c r="O3879" i="10" s="1"/>
  <c r="S3879" i="10" s="1"/>
  <c r="T3879" i="10" s="1"/>
  <c r="Z3878" i="10" l="1"/>
  <c r="F3878" i="10" s="1"/>
  <c r="V3879" i="10"/>
  <c r="W3879" i="10" s="1"/>
  <c r="U3879" i="10"/>
  <c r="X3879" i="10" l="1"/>
  <c r="Y3879" i="10"/>
  <c r="N3880" i="10"/>
  <c r="O3880" i="10" s="1"/>
  <c r="S3880" i="10" s="1"/>
  <c r="T3880" i="10" s="1"/>
  <c r="Z3879" i="10" l="1"/>
  <c r="F3879" i="10" s="1"/>
  <c r="V3880" i="10"/>
  <c r="W3880" i="10" s="1"/>
  <c r="U3880" i="10"/>
  <c r="X3880" i="10" l="1"/>
  <c r="Y3880" i="10"/>
  <c r="N3881" i="10"/>
  <c r="O3881" i="10" s="1"/>
  <c r="S3881" i="10" s="1"/>
  <c r="T3881" i="10" s="1"/>
  <c r="Z3880" i="10" l="1"/>
  <c r="F3880" i="10" s="1"/>
  <c r="V3881" i="10"/>
  <c r="W3881" i="10" s="1"/>
  <c r="U3881" i="10"/>
  <c r="X3881" i="10" l="1"/>
  <c r="N3882" i="10"/>
  <c r="O3882" i="10" s="1"/>
  <c r="S3882" i="10" s="1"/>
  <c r="T3882" i="10" s="1"/>
  <c r="Y3881" i="10"/>
  <c r="Z3881" i="10" l="1"/>
  <c r="F3881" i="10" s="1"/>
  <c r="V3882" i="10"/>
  <c r="W3882" i="10" s="1"/>
  <c r="U3882" i="10"/>
  <c r="X3882" i="10" l="1"/>
  <c r="Y3882" i="10"/>
  <c r="N3883" i="10"/>
  <c r="O3883" i="10" s="1"/>
  <c r="S3883" i="10" s="1"/>
  <c r="T3883" i="10" s="1"/>
  <c r="Z3882" i="10" l="1"/>
  <c r="F3882" i="10" s="1"/>
  <c r="V3883" i="10"/>
  <c r="W3883" i="10" s="1"/>
  <c r="U3883" i="10"/>
  <c r="X3883" i="10" l="1"/>
  <c r="N3884" i="10"/>
  <c r="O3884" i="10" s="1"/>
  <c r="S3884" i="10" s="1"/>
  <c r="T3884" i="10" s="1"/>
  <c r="Y3883" i="10"/>
  <c r="Z3883" i="10" l="1"/>
  <c r="F3883" i="10" s="1"/>
  <c r="V3884" i="10"/>
  <c r="W3884" i="10" s="1"/>
  <c r="U3884" i="10"/>
  <c r="X3884" i="10" l="1"/>
  <c r="N3885" i="10"/>
  <c r="O3885" i="10" s="1"/>
  <c r="S3885" i="10" s="1"/>
  <c r="T3885" i="10" s="1"/>
  <c r="Y3884" i="10"/>
  <c r="Z3884" i="10" l="1"/>
  <c r="F3884" i="10" s="1"/>
  <c r="V3885" i="10"/>
  <c r="W3885" i="10" s="1"/>
  <c r="U3885" i="10"/>
  <c r="X3885" i="10" l="1"/>
  <c r="Y3885" i="10"/>
  <c r="N3886" i="10"/>
  <c r="O3886" i="10" s="1"/>
  <c r="S3886" i="10" s="1"/>
  <c r="T3886" i="10" s="1"/>
  <c r="Z3885" i="10" l="1"/>
  <c r="F3885" i="10" s="1"/>
  <c r="V3886" i="10"/>
  <c r="W3886" i="10" s="1"/>
  <c r="U3886" i="10"/>
  <c r="X3886" i="10" l="1"/>
  <c r="Y3886" i="10"/>
  <c r="N3887" i="10"/>
  <c r="O3887" i="10" s="1"/>
  <c r="S3887" i="10" s="1"/>
  <c r="T3887" i="10" s="1"/>
  <c r="Z3886" i="10" l="1"/>
  <c r="F3886" i="10" s="1"/>
  <c r="V3887" i="10"/>
  <c r="W3887" i="10" s="1"/>
  <c r="U3887" i="10"/>
  <c r="X3887" i="10" l="1"/>
  <c r="Y3887" i="10"/>
  <c r="N3888" i="10"/>
  <c r="O3888" i="10" s="1"/>
  <c r="S3888" i="10" s="1"/>
  <c r="T3888" i="10" s="1"/>
  <c r="Z3887" i="10" l="1"/>
  <c r="F3887" i="10" s="1"/>
  <c r="V3888" i="10"/>
  <c r="W3888" i="10" s="1"/>
  <c r="U3888" i="10"/>
  <c r="X3888" i="10" l="1"/>
  <c r="Y3888" i="10"/>
  <c r="N3889" i="10"/>
  <c r="O3889" i="10" s="1"/>
  <c r="S3889" i="10" s="1"/>
  <c r="T3889" i="10" s="1"/>
  <c r="Z3888" i="10" l="1"/>
  <c r="F3888" i="10" s="1"/>
  <c r="V3889" i="10"/>
  <c r="W3889" i="10" s="1"/>
  <c r="U3889" i="10"/>
  <c r="X3889" i="10" l="1"/>
  <c r="Y3889" i="10"/>
  <c r="N3890" i="10"/>
  <c r="O3890" i="10" s="1"/>
  <c r="S3890" i="10" s="1"/>
  <c r="T3890" i="10" s="1"/>
  <c r="Z3889" i="10" l="1"/>
  <c r="F3889" i="10" s="1"/>
  <c r="V3890" i="10"/>
  <c r="W3890" i="10" s="1"/>
  <c r="U3890" i="10"/>
  <c r="X3890" i="10" l="1"/>
  <c r="Y3890" i="10"/>
  <c r="N3891" i="10"/>
  <c r="O3891" i="10" s="1"/>
  <c r="S3891" i="10" s="1"/>
  <c r="T3891" i="10" s="1"/>
  <c r="Z3890" i="10" l="1"/>
  <c r="F3890" i="10" s="1"/>
  <c r="V3891" i="10"/>
  <c r="W3891" i="10" s="1"/>
  <c r="U3891" i="10"/>
  <c r="X3891" i="10" l="1"/>
  <c r="N3892" i="10"/>
  <c r="O3892" i="10" s="1"/>
  <c r="S3892" i="10" s="1"/>
  <c r="T3892" i="10" s="1"/>
  <c r="Y3891" i="10"/>
  <c r="Z3891" i="10" l="1"/>
  <c r="F3891" i="10" s="1"/>
  <c r="V3892" i="10"/>
  <c r="W3892" i="10" s="1"/>
  <c r="U3892" i="10"/>
  <c r="X3892" i="10" l="1"/>
  <c r="Y3892" i="10"/>
  <c r="N3893" i="10"/>
  <c r="O3893" i="10" s="1"/>
  <c r="S3893" i="10" s="1"/>
  <c r="T3893" i="10" s="1"/>
  <c r="Z3892" i="10" l="1"/>
  <c r="F3892" i="10" s="1"/>
  <c r="V3893" i="10"/>
  <c r="W3893" i="10" s="1"/>
  <c r="U3893" i="10"/>
  <c r="X3893" i="10" l="1"/>
  <c r="N3894" i="10"/>
  <c r="O3894" i="10" s="1"/>
  <c r="S3894" i="10" s="1"/>
  <c r="T3894" i="10" s="1"/>
  <c r="Y3893" i="10"/>
  <c r="Z3893" i="10" l="1"/>
  <c r="F3893" i="10" s="1"/>
  <c r="V3894" i="10"/>
  <c r="W3894" i="10" s="1"/>
  <c r="U3894" i="10"/>
  <c r="X3894" i="10" l="1"/>
  <c r="Y3894" i="10"/>
  <c r="N3895" i="10"/>
  <c r="O3895" i="10" s="1"/>
  <c r="S3895" i="10" s="1"/>
  <c r="T3895" i="10" s="1"/>
  <c r="Z3894" i="10" l="1"/>
  <c r="F3894" i="10" s="1"/>
  <c r="V3895" i="10"/>
  <c r="W3895" i="10" s="1"/>
  <c r="U3895" i="10"/>
  <c r="X3895" i="10" l="1"/>
  <c r="N3896" i="10"/>
  <c r="O3896" i="10" s="1"/>
  <c r="S3896" i="10" s="1"/>
  <c r="T3896" i="10" s="1"/>
  <c r="Y3895" i="10"/>
  <c r="Z3895" i="10" l="1"/>
  <c r="F3895" i="10" s="1"/>
  <c r="V3896" i="10"/>
  <c r="W3896" i="10" s="1"/>
  <c r="U3896" i="10"/>
  <c r="X3896" i="10" l="1"/>
  <c r="Y3896" i="10"/>
  <c r="N3897" i="10"/>
  <c r="O3897" i="10" s="1"/>
  <c r="S3897" i="10" s="1"/>
  <c r="T3897" i="10" s="1"/>
  <c r="Z3896" i="10" l="1"/>
  <c r="F3896" i="10" s="1"/>
  <c r="V3897" i="10"/>
  <c r="W3897" i="10" s="1"/>
  <c r="U3897" i="10"/>
  <c r="X3897" i="10" l="1"/>
  <c r="Y3897" i="10"/>
  <c r="N3898" i="10"/>
  <c r="O3898" i="10" s="1"/>
  <c r="S3898" i="10" s="1"/>
  <c r="T3898" i="10" s="1"/>
  <c r="Z3897" i="10" l="1"/>
  <c r="F3897" i="10" s="1"/>
  <c r="V3898" i="10"/>
  <c r="W3898" i="10" s="1"/>
  <c r="U3898" i="10"/>
  <c r="X3898" i="10" l="1"/>
  <c r="Y3898" i="10"/>
  <c r="N3899" i="10"/>
  <c r="O3899" i="10" s="1"/>
  <c r="S3899" i="10" s="1"/>
  <c r="T3899" i="10" s="1"/>
  <c r="Z3898" i="10" l="1"/>
  <c r="F3898" i="10" s="1"/>
  <c r="V3899" i="10"/>
  <c r="W3899" i="10" s="1"/>
  <c r="U3899" i="10"/>
  <c r="X3899" i="10" l="1"/>
  <c r="Y3899" i="10"/>
  <c r="N3900" i="10"/>
  <c r="O3900" i="10" s="1"/>
  <c r="S3900" i="10" s="1"/>
  <c r="T3900" i="10" s="1"/>
  <c r="Z3899" i="10" l="1"/>
  <c r="F3899" i="10" s="1"/>
  <c r="V3900" i="10"/>
  <c r="W3900" i="10" s="1"/>
  <c r="U3900" i="10"/>
  <c r="X3900" i="10" l="1"/>
  <c r="Y3900" i="10"/>
  <c r="N3901" i="10"/>
  <c r="O3901" i="10" s="1"/>
  <c r="S3901" i="10" s="1"/>
  <c r="T3901" i="10" s="1"/>
  <c r="Z3900" i="10" l="1"/>
  <c r="F3900" i="10" s="1"/>
  <c r="V3901" i="10"/>
  <c r="W3901" i="10" s="1"/>
  <c r="U3901" i="10"/>
  <c r="X3901" i="10" l="1"/>
  <c r="N3902" i="10"/>
  <c r="O3902" i="10" s="1"/>
  <c r="S3902" i="10" s="1"/>
  <c r="T3902" i="10" s="1"/>
  <c r="Y3901" i="10"/>
  <c r="Z3901" i="10" l="1"/>
  <c r="F3901" i="10" s="1"/>
  <c r="V3902" i="10"/>
  <c r="W3902" i="10" s="1"/>
  <c r="U3902" i="10"/>
  <c r="X3902" i="10" l="1"/>
  <c r="Y3902" i="10"/>
  <c r="N3903" i="10"/>
  <c r="O3903" i="10" s="1"/>
  <c r="S3903" i="10" s="1"/>
  <c r="T3903" i="10" s="1"/>
  <c r="Z3902" i="10" l="1"/>
  <c r="F3902" i="10" s="1"/>
  <c r="V3903" i="10"/>
  <c r="W3903" i="10" s="1"/>
  <c r="U3903" i="10"/>
  <c r="X3903" i="10" l="1"/>
  <c r="Y3903" i="10"/>
  <c r="N3904" i="10"/>
  <c r="O3904" i="10" s="1"/>
  <c r="S3904" i="10" s="1"/>
  <c r="T3904" i="10" s="1"/>
  <c r="Z3903" i="10" l="1"/>
  <c r="F3903" i="10" s="1"/>
  <c r="V3904" i="10"/>
  <c r="W3904" i="10" s="1"/>
  <c r="U3904" i="10"/>
  <c r="X3904" i="10" l="1"/>
  <c r="Y3904" i="10"/>
  <c r="N3905" i="10"/>
  <c r="O3905" i="10" s="1"/>
  <c r="S3905" i="10" s="1"/>
  <c r="T3905" i="10" s="1"/>
  <c r="Z3904" i="10" l="1"/>
  <c r="F3904" i="10" s="1"/>
  <c r="V3905" i="10"/>
  <c r="W3905" i="10" s="1"/>
  <c r="U3905" i="10"/>
  <c r="X3905" i="10" l="1"/>
  <c r="N3906" i="10"/>
  <c r="O3906" i="10" s="1"/>
  <c r="S3906" i="10" s="1"/>
  <c r="T3906" i="10" s="1"/>
  <c r="Y3905" i="10"/>
  <c r="Z3905" i="10" l="1"/>
  <c r="F3905" i="10" s="1"/>
  <c r="V3906" i="10"/>
  <c r="W3906" i="10" s="1"/>
  <c r="U3906" i="10"/>
  <c r="X3906" i="10" l="1"/>
  <c r="Y3906" i="10"/>
  <c r="N3907" i="10"/>
  <c r="O3907" i="10" s="1"/>
  <c r="S3907" i="10" s="1"/>
  <c r="T3907" i="10" s="1"/>
  <c r="Z3906" i="10" l="1"/>
  <c r="F3906" i="10" s="1"/>
  <c r="V3907" i="10"/>
  <c r="W3907" i="10" s="1"/>
  <c r="U3907" i="10"/>
  <c r="X3907" i="10" l="1"/>
  <c r="N3908" i="10"/>
  <c r="O3908" i="10" s="1"/>
  <c r="S3908" i="10" s="1"/>
  <c r="T3908" i="10" s="1"/>
  <c r="Y3907" i="10"/>
  <c r="Z3907" i="10" l="1"/>
  <c r="F3907" i="10" s="1"/>
  <c r="V3908" i="10"/>
  <c r="W3908" i="10" s="1"/>
  <c r="U3908" i="10"/>
  <c r="X3908" i="10" l="1"/>
  <c r="Y3908" i="10"/>
  <c r="N3909" i="10"/>
  <c r="O3909" i="10" s="1"/>
  <c r="S3909" i="10" s="1"/>
  <c r="T3909" i="10" s="1"/>
  <c r="Z3908" i="10" l="1"/>
  <c r="F3908" i="10" s="1"/>
  <c r="V3909" i="10"/>
  <c r="W3909" i="10" s="1"/>
  <c r="U3909" i="10"/>
  <c r="X3909" i="10" l="1"/>
  <c r="Y3909" i="10"/>
  <c r="N3910" i="10"/>
  <c r="O3910" i="10" s="1"/>
  <c r="S3910" i="10" s="1"/>
  <c r="T3910" i="10" s="1"/>
  <c r="Z3909" i="10" l="1"/>
  <c r="F3909" i="10" s="1"/>
  <c r="V3910" i="10"/>
  <c r="W3910" i="10" s="1"/>
  <c r="U3910" i="10"/>
  <c r="X3910" i="10" l="1"/>
  <c r="Y3910" i="10"/>
  <c r="N3911" i="10"/>
  <c r="O3911" i="10" s="1"/>
  <c r="S3911" i="10" s="1"/>
  <c r="T3911" i="10" s="1"/>
  <c r="Z3910" i="10" l="1"/>
  <c r="F3910" i="10" s="1"/>
  <c r="V3911" i="10"/>
  <c r="W3911" i="10" s="1"/>
  <c r="U3911" i="10"/>
  <c r="X3911" i="10" l="1"/>
  <c r="N3912" i="10"/>
  <c r="O3912" i="10" s="1"/>
  <c r="S3912" i="10" s="1"/>
  <c r="T3912" i="10" s="1"/>
  <c r="Y3911" i="10"/>
  <c r="Z3911" i="10" l="1"/>
  <c r="F3911" i="10" s="1"/>
  <c r="V3912" i="10"/>
  <c r="W3912" i="10" s="1"/>
  <c r="U3912" i="10"/>
  <c r="X3912" i="10" l="1"/>
  <c r="Y3912" i="10"/>
  <c r="N3913" i="10"/>
  <c r="O3913" i="10" s="1"/>
  <c r="S3913" i="10" s="1"/>
  <c r="T3913" i="10" s="1"/>
  <c r="Z3912" i="10" l="1"/>
  <c r="F3912" i="10" s="1"/>
  <c r="V3913" i="10"/>
  <c r="W3913" i="10" s="1"/>
  <c r="U3913" i="10"/>
  <c r="X3913" i="10" l="1"/>
  <c r="Y3913" i="10"/>
  <c r="N3914" i="10"/>
  <c r="O3914" i="10" s="1"/>
  <c r="S3914" i="10" s="1"/>
  <c r="T3914" i="10" s="1"/>
  <c r="Z3913" i="10" l="1"/>
  <c r="F3913" i="10" s="1"/>
  <c r="V3914" i="10"/>
  <c r="W3914" i="10" s="1"/>
  <c r="U3914" i="10"/>
  <c r="X3914" i="10" l="1"/>
  <c r="Y3914" i="10"/>
  <c r="N3915" i="10"/>
  <c r="O3915" i="10" s="1"/>
  <c r="S3915" i="10" s="1"/>
  <c r="T3915" i="10" s="1"/>
  <c r="Z3914" i="10" l="1"/>
  <c r="F3914" i="10" s="1"/>
  <c r="V3915" i="10"/>
  <c r="W3915" i="10" s="1"/>
  <c r="U3915" i="10"/>
  <c r="X3915" i="10" l="1"/>
  <c r="Y3915" i="10"/>
  <c r="N3916" i="10"/>
  <c r="O3916" i="10" s="1"/>
  <c r="S3916" i="10" s="1"/>
  <c r="T3916" i="10" s="1"/>
  <c r="Z3915" i="10" l="1"/>
  <c r="F3915" i="10" s="1"/>
  <c r="V3916" i="10"/>
  <c r="W3916" i="10" s="1"/>
  <c r="U3916" i="10"/>
  <c r="X3916" i="10" l="1"/>
  <c r="N3917" i="10"/>
  <c r="O3917" i="10" s="1"/>
  <c r="S3917" i="10" s="1"/>
  <c r="T3917" i="10" s="1"/>
  <c r="Y3916" i="10"/>
  <c r="Z3916" i="10" l="1"/>
  <c r="F3916" i="10" s="1"/>
  <c r="V3917" i="10"/>
  <c r="W3917" i="10" s="1"/>
  <c r="U3917" i="10"/>
  <c r="X3917" i="10" l="1"/>
  <c r="Y3917" i="10"/>
  <c r="N3918" i="10"/>
  <c r="O3918" i="10" s="1"/>
  <c r="S3918" i="10" s="1"/>
  <c r="T3918" i="10" s="1"/>
  <c r="Z3917" i="10" l="1"/>
  <c r="F3917" i="10" s="1"/>
  <c r="V3918" i="10"/>
  <c r="W3918" i="10" s="1"/>
  <c r="U3918" i="10"/>
  <c r="X3918" i="10" l="1"/>
  <c r="Y3918" i="10"/>
  <c r="N3919" i="10"/>
  <c r="O3919" i="10" s="1"/>
  <c r="S3919" i="10" s="1"/>
  <c r="T3919" i="10" s="1"/>
  <c r="Z3918" i="10" l="1"/>
  <c r="F3918" i="10" s="1"/>
  <c r="V3919" i="10"/>
  <c r="W3919" i="10" s="1"/>
  <c r="U3919" i="10"/>
  <c r="X3919" i="10" l="1"/>
  <c r="Y3919" i="10"/>
  <c r="N3920" i="10"/>
  <c r="O3920" i="10" s="1"/>
  <c r="S3920" i="10" s="1"/>
  <c r="T3920" i="10" s="1"/>
  <c r="Z3919" i="10" l="1"/>
  <c r="F3919" i="10" s="1"/>
  <c r="V3920" i="10"/>
  <c r="W3920" i="10" s="1"/>
  <c r="U3920" i="10"/>
  <c r="X3920" i="10" l="1"/>
  <c r="N3921" i="10"/>
  <c r="O3921" i="10" s="1"/>
  <c r="S3921" i="10" s="1"/>
  <c r="T3921" i="10" s="1"/>
  <c r="Y3920" i="10"/>
  <c r="Z3920" i="10" l="1"/>
  <c r="F3920" i="10" s="1"/>
  <c r="V3921" i="10"/>
  <c r="W3921" i="10" s="1"/>
  <c r="U3921" i="10"/>
  <c r="X3921" i="10" l="1"/>
  <c r="Y3921" i="10"/>
  <c r="N3922" i="10"/>
  <c r="O3922" i="10" s="1"/>
  <c r="S3922" i="10" s="1"/>
  <c r="T3922" i="10" s="1"/>
  <c r="Z3921" i="10" l="1"/>
  <c r="F3921" i="10" s="1"/>
  <c r="V3922" i="10"/>
  <c r="W3922" i="10" s="1"/>
  <c r="U3922" i="10"/>
  <c r="X3922" i="10" l="1"/>
  <c r="Y3922" i="10"/>
  <c r="N3923" i="10"/>
  <c r="O3923" i="10" s="1"/>
  <c r="S3923" i="10" s="1"/>
  <c r="T3923" i="10" s="1"/>
  <c r="Z3922" i="10" l="1"/>
  <c r="F3922" i="10" s="1"/>
  <c r="V3923" i="10"/>
  <c r="W3923" i="10" s="1"/>
  <c r="U3923" i="10"/>
  <c r="X3923" i="10" l="1"/>
  <c r="N3924" i="10"/>
  <c r="O3924" i="10" s="1"/>
  <c r="S3924" i="10" s="1"/>
  <c r="T3924" i="10" s="1"/>
  <c r="Y3923" i="10"/>
  <c r="Z3923" i="10" l="1"/>
  <c r="F3923" i="10" s="1"/>
  <c r="V3924" i="10"/>
  <c r="W3924" i="10" s="1"/>
  <c r="U3924" i="10"/>
  <c r="X3924" i="10" l="1"/>
  <c r="Y3924" i="10"/>
  <c r="N3925" i="10"/>
  <c r="O3925" i="10" s="1"/>
  <c r="S3925" i="10" s="1"/>
  <c r="T3925" i="10" s="1"/>
  <c r="Z3924" i="10" l="1"/>
  <c r="F3924" i="10" s="1"/>
  <c r="V3925" i="10"/>
  <c r="W3925" i="10" s="1"/>
  <c r="U3925" i="10"/>
  <c r="X3925" i="10" l="1"/>
  <c r="Y3925" i="10"/>
  <c r="N3926" i="10"/>
  <c r="O3926" i="10" s="1"/>
  <c r="S3926" i="10" s="1"/>
  <c r="T3926" i="10" s="1"/>
  <c r="Z3925" i="10" l="1"/>
  <c r="F3925" i="10" s="1"/>
  <c r="V3926" i="10"/>
  <c r="W3926" i="10" s="1"/>
  <c r="U3926" i="10"/>
  <c r="X3926" i="10" l="1"/>
  <c r="Y3926" i="10"/>
  <c r="N3927" i="10"/>
  <c r="O3927" i="10" s="1"/>
  <c r="S3927" i="10" s="1"/>
  <c r="T3927" i="10" s="1"/>
  <c r="Z3926" i="10" l="1"/>
  <c r="F3926" i="10" s="1"/>
  <c r="V3927" i="10"/>
  <c r="W3927" i="10" s="1"/>
  <c r="U3927" i="10"/>
  <c r="X3927" i="10" l="1"/>
  <c r="N3928" i="10"/>
  <c r="O3928" i="10" s="1"/>
  <c r="S3928" i="10" s="1"/>
  <c r="T3928" i="10" s="1"/>
  <c r="Y3927" i="10"/>
  <c r="Z3927" i="10" l="1"/>
  <c r="F3927" i="10" s="1"/>
  <c r="V3928" i="10"/>
  <c r="W3928" i="10" s="1"/>
  <c r="U3928" i="10"/>
  <c r="X3928" i="10" l="1"/>
  <c r="Y3928" i="10"/>
  <c r="N3929" i="10"/>
  <c r="O3929" i="10" s="1"/>
  <c r="S3929" i="10" s="1"/>
  <c r="T3929" i="10" s="1"/>
  <c r="Z3928" i="10" l="1"/>
  <c r="F3928" i="10" s="1"/>
  <c r="V3929" i="10"/>
  <c r="W3929" i="10" s="1"/>
  <c r="U3929" i="10"/>
  <c r="X3929" i="10" l="1"/>
  <c r="Y3929" i="10"/>
  <c r="N3930" i="10"/>
  <c r="O3930" i="10" s="1"/>
  <c r="S3930" i="10" s="1"/>
  <c r="T3930" i="10" s="1"/>
  <c r="Z3929" i="10" l="1"/>
  <c r="F3929" i="10" s="1"/>
  <c r="V3930" i="10"/>
  <c r="W3930" i="10" s="1"/>
  <c r="U3930" i="10"/>
  <c r="X3930" i="10" l="1"/>
  <c r="N3931" i="10"/>
  <c r="O3931" i="10" s="1"/>
  <c r="S3931" i="10" s="1"/>
  <c r="T3931" i="10" s="1"/>
  <c r="Y3930" i="10"/>
  <c r="Z3930" i="10" l="1"/>
  <c r="F3930" i="10" s="1"/>
  <c r="V3931" i="10"/>
  <c r="W3931" i="10" s="1"/>
  <c r="U3931" i="10"/>
  <c r="X3931" i="10" l="1"/>
  <c r="Y3931" i="10"/>
  <c r="N3932" i="10"/>
  <c r="O3932" i="10" s="1"/>
  <c r="S3932" i="10" s="1"/>
  <c r="T3932" i="10" s="1"/>
  <c r="Z3931" i="10" l="1"/>
  <c r="F3931" i="10" s="1"/>
  <c r="V3932" i="10"/>
  <c r="W3932" i="10" s="1"/>
  <c r="U3932" i="10"/>
  <c r="X3932" i="10" l="1"/>
  <c r="Y3932" i="10"/>
  <c r="N3933" i="10"/>
  <c r="O3933" i="10" s="1"/>
  <c r="S3933" i="10" s="1"/>
  <c r="T3933" i="10" s="1"/>
  <c r="Z3932" i="10" l="1"/>
  <c r="F3932" i="10" s="1"/>
  <c r="V3933" i="10"/>
  <c r="W3933" i="10" s="1"/>
  <c r="U3933" i="10"/>
  <c r="X3933" i="10" l="1"/>
  <c r="Y3933" i="10"/>
  <c r="N3934" i="10"/>
  <c r="O3934" i="10" s="1"/>
  <c r="S3934" i="10" s="1"/>
  <c r="T3934" i="10" s="1"/>
  <c r="Z3933" i="10" l="1"/>
  <c r="F3933" i="10" s="1"/>
  <c r="V3934" i="10"/>
  <c r="W3934" i="10" s="1"/>
  <c r="U3934" i="10"/>
  <c r="X3934" i="10" l="1"/>
  <c r="Y3934" i="10"/>
  <c r="N3935" i="10"/>
  <c r="O3935" i="10" s="1"/>
  <c r="S3935" i="10" s="1"/>
  <c r="T3935" i="10" s="1"/>
  <c r="Z3934" i="10" l="1"/>
  <c r="F3934" i="10" s="1"/>
  <c r="V3935" i="10"/>
  <c r="W3935" i="10" s="1"/>
  <c r="U3935" i="10"/>
  <c r="X3935" i="10" l="1"/>
  <c r="Y3935" i="10"/>
  <c r="N3936" i="10"/>
  <c r="O3936" i="10" s="1"/>
  <c r="S3936" i="10" s="1"/>
  <c r="T3936" i="10" s="1"/>
  <c r="Z3935" i="10" l="1"/>
  <c r="F3935" i="10" s="1"/>
  <c r="V3936" i="10"/>
  <c r="W3936" i="10" s="1"/>
  <c r="U3936" i="10"/>
  <c r="X3936" i="10" l="1"/>
  <c r="Y3936" i="10"/>
  <c r="N3937" i="10"/>
  <c r="O3937" i="10" s="1"/>
  <c r="S3937" i="10" s="1"/>
  <c r="T3937" i="10" s="1"/>
  <c r="Z3936" i="10" l="1"/>
  <c r="F3936" i="10" s="1"/>
  <c r="V3937" i="10"/>
  <c r="W3937" i="10" s="1"/>
  <c r="U3937" i="10"/>
  <c r="X3937" i="10" l="1"/>
  <c r="N3938" i="10"/>
  <c r="O3938" i="10" s="1"/>
  <c r="S3938" i="10" s="1"/>
  <c r="T3938" i="10" s="1"/>
  <c r="Y3937" i="10"/>
  <c r="Z3937" i="10" l="1"/>
  <c r="F3937" i="10" s="1"/>
  <c r="V3938" i="10"/>
  <c r="W3938" i="10" s="1"/>
  <c r="U3938" i="10"/>
  <c r="X3938" i="10" l="1"/>
  <c r="Y3938" i="10"/>
  <c r="N3939" i="10"/>
  <c r="O3939" i="10" s="1"/>
  <c r="S3939" i="10" s="1"/>
  <c r="T3939" i="10" s="1"/>
  <c r="Z3938" i="10" l="1"/>
  <c r="F3938" i="10" s="1"/>
  <c r="V3939" i="10"/>
  <c r="W3939" i="10" s="1"/>
  <c r="U3939" i="10"/>
  <c r="X3939" i="10" l="1"/>
  <c r="N3940" i="10"/>
  <c r="O3940" i="10" s="1"/>
  <c r="S3940" i="10" s="1"/>
  <c r="T3940" i="10" s="1"/>
  <c r="Y3939" i="10"/>
  <c r="Z3939" i="10" l="1"/>
  <c r="F3939" i="10" s="1"/>
  <c r="V3940" i="10"/>
  <c r="W3940" i="10" s="1"/>
  <c r="U3940" i="10"/>
  <c r="X3940" i="10" l="1"/>
  <c r="N3941" i="10"/>
  <c r="O3941" i="10" s="1"/>
  <c r="S3941" i="10" s="1"/>
  <c r="T3941" i="10" s="1"/>
  <c r="Y3940" i="10"/>
  <c r="Z3940" i="10" l="1"/>
  <c r="F3940" i="10" s="1"/>
  <c r="V3941" i="10"/>
  <c r="W3941" i="10" s="1"/>
  <c r="U3941" i="10"/>
  <c r="X3941" i="10" l="1"/>
  <c r="N3942" i="10"/>
  <c r="O3942" i="10" s="1"/>
  <c r="S3942" i="10" s="1"/>
  <c r="T3942" i="10" s="1"/>
  <c r="Y3941" i="10"/>
  <c r="Z3941" i="10" l="1"/>
  <c r="F3941" i="10" s="1"/>
  <c r="V3942" i="10"/>
  <c r="W3942" i="10" s="1"/>
  <c r="U3942" i="10"/>
  <c r="X3942" i="10" l="1"/>
  <c r="Y3942" i="10"/>
  <c r="N3943" i="10"/>
  <c r="O3943" i="10" s="1"/>
  <c r="S3943" i="10" s="1"/>
  <c r="T3943" i="10" s="1"/>
  <c r="Z3942" i="10" l="1"/>
  <c r="F3942" i="10" s="1"/>
  <c r="V3943" i="10"/>
  <c r="W3943" i="10" s="1"/>
  <c r="U3943" i="10"/>
  <c r="X3943" i="10" l="1"/>
  <c r="Y3943" i="10"/>
  <c r="N3944" i="10"/>
  <c r="O3944" i="10" s="1"/>
  <c r="S3944" i="10" s="1"/>
  <c r="T3944" i="10" s="1"/>
  <c r="Z3943" i="10" l="1"/>
  <c r="F3943" i="10" s="1"/>
  <c r="V3944" i="10"/>
  <c r="W3944" i="10" s="1"/>
  <c r="U3944" i="10"/>
  <c r="X3944" i="10" l="1"/>
  <c r="Y3944" i="10"/>
  <c r="N3945" i="10"/>
  <c r="O3945" i="10" s="1"/>
  <c r="S3945" i="10" s="1"/>
  <c r="T3945" i="10" s="1"/>
  <c r="Z3944" i="10" l="1"/>
  <c r="F3944" i="10" s="1"/>
  <c r="V3945" i="10"/>
  <c r="W3945" i="10" s="1"/>
  <c r="U3945" i="10"/>
  <c r="X3945" i="10" l="1"/>
  <c r="Y3945" i="10"/>
  <c r="N3946" i="10"/>
  <c r="O3946" i="10" s="1"/>
  <c r="S3946" i="10" s="1"/>
  <c r="T3946" i="10" s="1"/>
  <c r="Z3945" i="10" l="1"/>
  <c r="F3945" i="10" s="1"/>
  <c r="V3946" i="10"/>
  <c r="W3946" i="10" s="1"/>
  <c r="U3946" i="10"/>
  <c r="X3946" i="10" l="1"/>
  <c r="Y3946" i="10"/>
  <c r="N3947" i="10"/>
  <c r="O3947" i="10" s="1"/>
  <c r="S3947" i="10" s="1"/>
  <c r="T3947" i="10" s="1"/>
  <c r="Z3946" i="10" l="1"/>
  <c r="F3946" i="10" s="1"/>
  <c r="V3947" i="10"/>
  <c r="W3947" i="10" s="1"/>
  <c r="U3947" i="10"/>
  <c r="X3947" i="10" l="1"/>
  <c r="Y3947" i="10"/>
  <c r="N3948" i="10"/>
  <c r="O3948" i="10" s="1"/>
  <c r="S3948" i="10" s="1"/>
  <c r="T3948" i="10" s="1"/>
  <c r="Z3947" i="10" l="1"/>
  <c r="F3947" i="10" s="1"/>
  <c r="V3948" i="10"/>
  <c r="W3948" i="10" s="1"/>
  <c r="U3948" i="10"/>
  <c r="X3948" i="10" l="1"/>
  <c r="N3949" i="10"/>
  <c r="O3949" i="10" s="1"/>
  <c r="S3949" i="10" s="1"/>
  <c r="T3949" i="10" s="1"/>
  <c r="Y3948" i="10"/>
  <c r="Z3948" i="10" l="1"/>
  <c r="F3948" i="10" s="1"/>
  <c r="V3949" i="10"/>
  <c r="W3949" i="10" s="1"/>
  <c r="U3949" i="10"/>
  <c r="X3949" i="10" l="1"/>
  <c r="N3950" i="10"/>
  <c r="O3950" i="10" s="1"/>
  <c r="S3950" i="10" s="1"/>
  <c r="T3950" i="10" s="1"/>
  <c r="Y3949" i="10"/>
  <c r="Z3949" i="10" l="1"/>
  <c r="F3949" i="10" s="1"/>
  <c r="V3950" i="10"/>
  <c r="W3950" i="10" s="1"/>
  <c r="U3950" i="10"/>
  <c r="X3950" i="10" l="1"/>
  <c r="N3951" i="10"/>
  <c r="O3951" i="10" s="1"/>
  <c r="S3951" i="10" s="1"/>
  <c r="T3951" i="10" s="1"/>
  <c r="Y3950" i="10"/>
  <c r="Z3950" i="10" l="1"/>
  <c r="F3950" i="10" s="1"/>
  <c r="V3951" i="10"/>
  <c r="W3951" i="10" s="1"/>
  <c r="U3951" i="10"/>
  <c r="X3951" i="10" l="1"/>
  <c r="N3952" i="10"/>
  <c r="O3952" i="10" s="1"/>
  <c r="S3952" i="10" s="1"/>
  <c r="T3952" i="10" s="1"/>
  <c r="Y3951" i="10"/>
  <c r="Z3951" i="10" l="1"/>
  <c r="F3951" i="10" s="1"/>
  <c r="V3952" i="10"/>
  <c r="W3952" i="10" s="1"/>
  <c r="U3952" i="10"/>
  <c r="X3952" i="10" l="1"/>
  <c r="N3953" i="10"/>
  <c r="O3953" i="10" s="1"/>
  <c r="S3953" i="10" s="1"/>
  <c r="T3953" i="10" s="1"/>
  <c r="Y3952" i="10"/>
  <c r="Z3952" i="10" l="1"/>
  <c r="F3952" i="10" s="1"/>
  <c r="V3953" i="10"/>
  <c r="W3953" i="10" s="1"/>
  <c r="U3953" i="10"/>
  <c r="X3953" i="10" l="1"/>
  <c r="N3954" i="10"/>
  <c r="O3954" i="10" s="1"/>
  <c r="S3954" i="10" s="1"/>
  <c r="T3954" i="10" s="1"/>
  <c r="Y3953" i="10"/>
  <c r="Z3953" i="10" l="1"/>
  <c r="F3953" i="10" s="1"/>
  <c r="V3954" i="10"/>
  <c r="W3954" i="10" s="1"/>
  <c r="U3954" i="10"/>
  <c r="X3954" i="10" l="1"/>
  <c r="Y3954" i="10"/>
  <c r="N3955" i="10"/>
  <c r="O3955" i="10" s="1"/>
  <c r="S3955" i="10" s="1"/>
  <c r="T3955" i="10" s="1"/>
  <c r="Z3954" i="10" l="1"/>
  <c r="F3954" i="10" s="1"/>
  <c r="V3955" i="10"/>
  <c r="W3955" i="10" s="1"/>
  <c r="U3955" i="10"/>
  <c r="X3955" i="10" l="1"/>
  <c r="N3956" i="10"/>
  <c r="O3956" i="10" s="1"/>
  <c r="S3956" i="10" s="1"/>
  <c r="T3956" i="10" s="1"/>
  <c r="Y3955" i="10"/>
  <c r="Z3955" i="10" l="1"/>
  <c r="F3955" i="10" s="1"/>
  <c r="V3956" i="10"/>
  <c r="W3956" i="10" s="1"/>
  <c r="U3956" i="10"/>
  <c r="X3956" i="10" l="1"/>
  <c r="Y3956" i="10"/>
  <c r="N3957" i="10"/>
  <c r="O3957" i="10" s="1"/>
  <c r="S3957" i="10" s="1"/>
  <c r="T3957" i="10" s="1"/>
  <c r="Z3956" i="10" l="1"/>
  <c r="F3956" i="10" s="1"/>
  <c r="V3957" i="10"/>
  <c r="W3957" i="10" s="1"/>
  <c r="U3957" i="10"/>
  <c r="X3957" i="10" l="1"/>
  <c r="Y3957" i="10"/>
  <c r="N3958" i="10"/>
  <c r="O3958" i="10" s="1"/>
  <c r="S3958" i="10" s="1"/>
  <c r="T3958" i="10" s="1"/>
  <c r="Z3957" i="10" l="1"/>
  <c r="F3957" i="10" s="1"/>
  <c r="V3958" i="10"/>
  <c r="W3958" i="10" s="1"/>
  <c r="U3958" i="10"/>
  <c r="X3958" i="10" l="1"/>
  <c r="Y3958" i="10"/>
  <c r="N3959" i="10"/>
  <c r="O3959" i="10" s="1"/>
  <c r="S3959" i="10" s="1"/>
  <c r="T3959" i="10" s="1"/>
  <c r="Z3958" i="10" l="1"/>
  <c r="F3958" i="10" s="1"/>
  <c r="V3959" i="10"/>
  <c r="W3959" i="10" s="1"/>
  <c r="U3959" i="10"/>
  <c r="X3959" i="10" l="1"/>
  <c r="Y3959" i="10"/>
  <c r="N3960" i="10"/>
  <c r="O3960" i="10" s="1"/>
  <c r="S3960" i="10" s="1"/>
  <c r="T3960" i="10" s="1"/>
  <c r="Z3959" i="10" l="1"/>
  <c r="F3959" i="10" s="1"/>
  <c r="V3960" i="10"/>
  <c r="W3960" i="10" s="1"/>
  <c r="U3960" i="10"/>
  <c r="X3960" i="10" l="1"/>
  <c r="N3961" i="10"/>
  <c r="O3961" i="10" s="1"/>
  <c r="S3961" i="10" s="1"/>
  <c r="T3961" i="10" s="1"/>
  <c r="Y3960" i="10"/>
  <c r="Z3960" i="10" l="1"/>
  <c r="F3960" i="10" s="1"/>
  <c r="V3961" i="10"/>
  <c r="W3961" i="10" s="1"/>
  <c r="U3961" i="10"/>
  <c r="X3961" i="10" l="1"/>
  <c r="Y3961" i="10"/>
  <c r="N3962" i="10"/>
  <c r="O3962" i="10" s="1"/>
  <c r="S3962" i="10" s="1"/>
  <c r="T3962" i="10" s="1"/>
  <c r="Z3961" i="10" l="1"/>
  <c r="F3961" i="10" s="1"/>
  <c r="V3962" i="10"/>
  <c r="W3962" i="10" s="1"/>
  <c r="U3962" i="10"/>
  <c r="X3962" i="10" l="1"/>
  <c r="Y3962" i="10"/>
  <c r="N3963" i="10"/>
  <c r="O3963" i="10" s="1"/>
  <c r="S3963" i="10" s="1"/>
  <c r="T3963" i="10" s="1"/>
  <c r="Z3962" i="10" l="1"/>
  <c r="F3962" i="10" s="1"/>
  <c r="V3963" i="10"/>
  <c r="W3963" i="10" s="1"/>
  <c r="U3963" i="10"/>
  <c r="X3963" i="10" l="1"/>
  <c r="Y3963" i="10"/>
  <c r="N3964" i="10"/>
  <c r="O3964" i="10" s="1"/>
  <c r="S3964" i="10" s="1"/>
  <c r="T3964" i="10" s="1"/>
  <c r="Z3963" i="10" l="1"/>
  <c r="F3963" i="10" s="1"/>
  <c r="V3964" i="10"/>
  <c r="W3964" i="10" s="1"/>
  <c r="U3964" i="10"/>
  <c r="X3964" i="10" l="1"/>
  <c r="Y3964" i="10"/>
  <c r="N3965" i="10"/>
  <c r="O3965" i="10" s="1"/>
  <c r="S3965" i="10" s="1"/>
  <c r="T3965" i="10" s="1"/>
  <c r="Z3964" i="10" l="1"/>
  <c r="F3964" i="10" s="1"/>
  <c r="V3965" i="10"/>
  <c r="W3965" i="10" s="1"/>
  <c r="U3965" i="10"/>
  <c r="X3965" i="10" l="1"/>
  <c r="Y3965" i="10"/>
  <c r="N3966" i="10"/>
  <c r="O3966" i="10" s="1"/>
  <c r="S3966" i="10" s="1"/>
  <c r="T3966" i="10" s="1"/>
  <c r="Z3965" i="10" l="1"/>
  <c r="F3965" i="10" s="1"/>
  <c r="V3966" i="10"/>
  <c r="W3966" i="10" s="1"/>
  <c r="U3966" i="10"/>
  <c r="X3966" i="10" l="1"/>
  <c r="N3967" i="10"/>
  <c r="O3967" i="10" s="1"/>
  <c r="S3967" i="10" s="1"/>
  <c r="T3967" i="10" s="1"/>
  <c r="Y3966" i="10"/>
  <c r="Z3966" i="10" l="1"/>
  <c r="F3966" i="10" s="1"/>
  <c r="V3967" i="10"/>
  <c r="W3967" i="10" s="1"/>
  <c r="U3967" i="10"/>
  <c r="X3967" i="10" l="1"/>
  <c r="Y3967" i="10"/>
  <c r="N3968" i="10"/>
  <c r="O3968" i="10" s="1"/>
  <c r="S3968" i="10" s="1"/>
  <c r="T3968" i="10" s="1"/>
  <c r="Z3967" i="10" l="1"/>
  <c r="F3967" i="10" s="1"/>
  <c r="V3968" i="10"/>
  <c r="W3968" i="10" s="1"/>
  <c r="U3968" i="10"/>
  <c r="X3968" i="10" l="1"/>
  <c r="N3969" i="10"/>
  <c r="O3969" i="10" s="1"/>
  <c r="S3969" i="10" s="1"/>
  <c r="T3969" i="10" s="1"/>
  <c r="Y3968" i="10"/>
  <c r="Z3968" i="10" l="1"/>
  <c r="F3968" i="10" s="1"/>
  <c r="V3969" i="10"/>
  <c r="W3969" i="10" s="1"/>
  <c r="U3969" i="10"/>
  <c r="X3969" i="10" l="1"/>
  <c r="N3970" i="10"/>
  <c r="O3970" i="10" s="1"/>
  <c r="S3970" i="10" s="1"/>
  <c r="T3970" i="10" s="1"/>
  <c r="Y3969" i="10"/>
  <c r="Z3969" i="10" l="1"/>
  <c r="F3969" i="10" s="1"/>
  <c r="V3970" i="10"/>
  <c r="W3970" i="10" s="1"/>
  <c r="U3970" i="10"/>
  <c r="X3970" i="10" l="1"/>
  <c r="Y3970" i="10"/>
  <c r="N3971" i="10"/>
  <c r="O3971" i="10" s="1"/>
  <c r="S3971" i="10" s="1"/>
  <c r="T3971" i="10" s="1"/>
  <c r="Z3970" i="10" l="1"/>
  <c r="F3970" i="10" s="1"/>
  <c r="V3971" i="10"/>
  <c r="W3971" i="10" s="1"/>
  <c r="U3971" i="10"/>
  <c r="X3971" i="10" l="1"/>
  <c r="N3972" i="10"/>
  <c r="O3972" i="10" s="1"/>
  <c r="S3972" i="10" s="1"/>
  <c r="T3972" i="10" s="1"/>
  <c r="Y3971" i="10"/>
  <c r="Z3971" i="10" l="1"/>
  <c r="F3971" i="10" s="1"/>
  <c r="V3972" i="10"/>
  <c r="W3972" i="10" s="1"/>
  <c r="U3972" i="10"/>
  <c r="X3972" i="10" l="1"/>
  <c r="N3973" i="10"/>
  <c r="O3973" i="10" s="1"/>
  <c r="S3973" i="10" s="1"/>
  <c r="T3973" i="10" s="1"/>
  <c r="Y3972" i="10"/>
  <c r="Z3972" i="10" l="1"/>
  <c r="F3972" i="10" s="1"/>
  <c r="V3973" i="10"/>
  <c r="W3973" i="10" s="1"/>
  <c r="U3973" i="10"/>
  <c r="X3973" i="10" l="1"/>
  <c r="Y3973" i="10"/>
  <c r="N3974" i="10"/>
  <c r="O3974" i="10" s="1"/>
  <c r="S3974" i="10" s="1"/>
  <c r="T3974" i="10" s="1"/>
  <c r="Z3973" i="10" l="1"/>
  <c r="F3973" i="10" s="1"/>
  <c r="V3974" i="10"/>
  <c r="W3974" i="10" s="1"/>
  <c r="U3974" i="10"/>
  <c r="X3974" i="10" l="1"/>
  <c r="Y3974" i="10"/>
  <c r="N3975" i="10"/>
  <c r="O3975" i="10" s="1"/>
  <c r="S3975" i="10" s="1"/>
  <c r="T3975" i="10" s="1"/>
  <c r="Z3974" i="10" l="1"/>
  <c r="F3974" i="10" s="1"/>
  <c r="V3975" i="10"/>
  <c r="W3975" i="10" s="1"/>
  <c r="U3975" i="10"/>
  <c r="X3975" i="10" l="1"/>
  <c r="Y3975" i="10"/>
  <c r="N3976" i="10"/>
  <c r="O3976" i="10" s="1"/>
  <c r="S3976" i="10" s="1"/>
  <c r="T3976" i="10" s="1"/>
  <c r="Z3975" i="10" l="1"/>
  <c r="F3975" i="10" s="1"/>
  <c r="V3976" i="10"/>
  <c r="W3976" i="10" s="1"/>
  <c r="U3976" i="10"/>
  <c r="X3976" i="10" l="1"/>
  <c r="N3977" i="10"/>
  <c r="O3977" i="10" s="1"/>
  <c r="S3977" i="10" s="1"/>
  <c r="T3977" i="10" s="1"/>
  <c r="Y3976" i="10"/>
  <c r="Z3976" i="10" l="1"/>
  <c r="F3976" i="10" s="1"/>
  <c r="V3977" i="10"/>
  <c r="W3977" i="10" s="1"/>
  <c r="U3977" i="10"/>
  <c r="X3977" i="10" l="1"/>
  <c r="Y3977" i="10"/>
  <c r="N3978" i="10"/>
  <c r="O3978" i="10" s="1"/>
  <c r="S3978" i="10" s="1"/>
  <c r="T3978" i="10" s="1"/>
  <c r="Z3977" i="10" l="1"/>
  <c r="F3977" i="10" s="1"/>
  <c r="V3978" i="10"/>
  <c r="W3978" i="10" s="1"/>
  <c r="U3978" i="10"/>
  <c r="X3978" i="10" l="1"/>
  <c r="Y3978" i="10"/>
  <c r="N3979" i="10"/>
  <c r="O3979" i="10" s="1"/>
  <c r="S3979" i="10" s="1"/>
  <c r="T3979" i="10" s="1"/>
  <c r="Z3978" i="10" l="1"/>
  <c r="F3978" i="10" s="1"/>
  <c r="V3979" i="10"/>
  <c r="W3979" i="10" s="1"/>
  <c r="U3979" i="10"/>
  <c r="X3979" i="10" l="1"/>
  <c r="N3980" i="10"/>
  <c r="O3980" i="10" s="1"/>
  <c r="S3980" i="10" s="1"/>
  <c r="T3980" i="10" s="1"/>
  <c r="Y3979" i="10"/>
  <c r="Z3979" i="10" l="1"/>
  <c r="F3979" i="10" s="1"/>
  <c r="V3980" i="10"/>
  <c r="W3980" i="10" s="1"/>
  <c r="U3980" i="10"/>
  <c r="X3980" i="10" l="1"/>
  <c r="Y3980" i="10"/>
  <c r="N3981" i="10"/>
  <c r="O3981" i="10" s="1"/>
  <c r="S3981" i="10" s="1"/>
  <c r="T3981" i="10" s="1"/>
  <c r="Z3980" i="10" l="1"/>
  <c r="F3980" i="10" s="1"/>
  <c r="V3981" i="10"/>
  <c r="W3981" i="10" s="1"/>
  <c r="U3981" i="10"/>
  <c r="X3981" i="10" l="1"/>
  <c r="Y3981" i="10"/>
  <c r="N3982" i="10"/>
  <c r="O3982" i="10" s="1"/>
  <c r="S3982" i="10" s="1"/>
  <c r="T3982" i="10" s="1"/>
  <c r="Z3981" i="10" l="1"/>
  <c r="F3981" i="10" s="1"/>
  <c r="V3982" i="10"/>
  <c r="W3982" i="10" s="1"/>
  <c r="U3982" i="10"/>
  <c r="X3982" i="10" l="1"/>
  <c r="Y3982" i="10"/>
  <c r="N3983" i="10"/>
  <c r="O3983" i="10" s="1"/>
  <c r="S3983" i="10" s="1"/>
  <c r="T3983" i="10" s="1"/>
  <c r="Z3982" i="10" l="1"/>
  <c r="F3982" i="10" s="1"/>
  <c r="V3983" i="10"/>
  <c r="W3983" i="10" s="1"/>
  <c r="U3983" i="10"/>
  <c r="X3983" i="10" l="1"/>
  <c r="Y3983" i="10"/>
  <c r="N3984" i="10"/>
  <c r="O3984" i="10" s="1"/>
  <c r="S3984" i="10" s="1"/>
  <c r="T3984" i="10" s="1"/>
  <c r="Z3983" i="10" l="1"/>
  <c r="F3983" i="10" s="1"/>
  <c r="V3984" i="10"/>
  <c r="W3984" i="10" s="1"/>
  <c r="U3984" i="10"/>
  <c r="X3984" i="10" l="1"/>
  <c r="N3985" i="10"/>
  <c r="O3985" i="10" s="1"/>
  <c r="S3985" i="10" s="1"/>
  <c r="T3985" i="10" s="1"/>
  <c r="Y3984" i="10"/>
  <c r="Z3984" i="10" l="1"/>
  <c r="F3984" i="10" s="1"/>
  <c r="V3985" i="10"/>
  <c r="W3985" i="10" s="1"/>
  <c r="U3985" i="10"/>
  <c r="X3985" i="10" l="1"/>
  <c r="Y3985" i="10"/>
  <c r="N3986" i="10"/>
  <c r="O3986" i="10" s="1"/>
  <c r="S3986" i="10" s="1"/>
  <c r="T3986" i="10" s="1"/>
  <c r="Z3985" i="10" l="1"/>
  <c r="F3985" i="10" s="1"/>
  <c r="V3986" i="10"/>
  <c r="W3986" i="10" s="1"/>
  <c r="U3986" i="10"/>
  <c r="X3986" i="10" l="1"/>
  <c r="Y3986" i="10"/>
  <c r="N3987" i="10"/>
  <c r="O3987" i="10" s="1"/>
  <c r="S3987" i="10" s="1"/>
  <c r="T3987" i="10" s="1"/>
  <c r="Z3986" i="10" l="1"/>
  <c r="F3986" i="10" s="1"/>
  <c r="V3987" i="10"/>
  <c r="W3987" i="10" s="1"/>
  <c r="U3987" i="10"/>
  <c r="X3987" i="10" l="1"/>
  <c r="Y3987" i="10"/>
  <c r="N3988" i="10"/>
  <c r="O3988" i="10" s="1"/>
  <c r="S3988" i="10" s="1"/>
  <c r="T3988" i="10" s="1"/>
  <c r="Z3987" i="10" l="1"/>
  <c r="F3987" i="10" s="1"/>
  <c r="V3988" i="10"/>
  <c r="W3988" i="10" s="1"/>
  <c r="U3988" i="10"/>
  <c r="X3988" i="10" l="1"/>
  <c r="Y3988" i="10"/>
  <c r="N3989" i="10"/>
  <c r="O3989" i="10" s="1"/>
  <c r="S3989" i="10" s="1"/>
  <c r="T3989" i="10" s="1"/>
  <c r="Z3988" i="10" l="1"/>
  <c r="F3988" i="10" s="1"/>
  <c r="V3989" i="10"/>
  <c r="W3989" i="10" s="1"/>
  <c r="U3989" i="10"/>
  <c r="X3989" i="10" l="1"/>
  <c r="Y3989" i="10"/>
  <c r="N3990" i="10"/>
  <c r="O3990" i="10" s="1"/>
  <c r="S3990" i="10" s="1"/>
  <c r="T3990" i="10" s="1"/>
  <c r="Z3989" i="10" l="1"/>
  <c r="F3989" i="10" s="1"/>
  <c r="V3990" i="10"/>
  <c r="W3990" i="10" s="1"/>
  <c r="U3990" i="10"/>
  <c r="X3990" i="10" l="1"/>
  <c r="Y3990" i="10"/>
  <c r="N3991" i="10"/>
  <c r="O3991" i="10" s="1"/>
  <c r="S3991" i="10" s="1"/>
  <c r="T3991" i="10" s="1"/>
  <c r="Z3990" i="10" l="1"/>
  <c r="F3990" i="10" s="1"/>
  <c r="V3991" i="10"/>
  <c r="W3991" i="10" s="1"/>
  <c r="U3991" i="10"/>
  <c r="X3991" i="10" l="1"/>
  <c r="N3992" i="10"/>
  <c r="O3992" i="10" s="1"/>
  <c r="S3992" i="10" s="1"/>
  <c r="T3992" i="10" s="1"/>
  <c r="Y3991" i="10"/>
  <c r="Z3991" i="10" l="1"/>
  <c r="F3991" i="10" s="1"/>
  <c r="V3992" i="10"/>
  <c r="W3992" i="10" s="1"/>
  <c r="U3992" i="10"/>
  <c r="X3992" i="10" l="1"/>
  <c r="N3993" i="10"/>
  <c r="O3993" i="10" s="1"/>
  <c r="S3993" i="10" s="1"/>
  <c r="T3993" i="10" s="1"/>
  <c r="Y3992" i="10"/>
  <c r="Z3992" i="10" l="1"/>
  <c r="F3992" i="10" s="1"/>
  <c r="V3993" i="10"/>
  <c r="W3993" i="10" s="1"/>
  <c r="U3993" i="10"/>
  <c r="X3993" i="10" l="1"/>
  <c r="N3994" i="10"/>
  <c r="O3994" i="10" s="1"/>
  <c r="S3994" i="10" s="1"/>
  <c r="T3994" i="10" s="1"/>
  <c r="Y3993" i="10"/>
  <c r="Z3993" i="10" l="1"/>
  <c r="F3993" i="10" s="1"/>
  <c r="V3994" i="10"/>
  <c r="W3994" i="10" s="1"/>
  <c r="U3994" i="10"/>
  <c r="X3994" i="10" l="1"/>
  <c r="N3995" i="10"/>
  <c r="O3995" i="10" s="1"/>
  <c r="S3995" i="10" s="1"/>
  <c r="T3995" i="10" s="1"/>
  <c r="Y3994" i="10"/>
  <c r="Z3994" i="10" l="1"/>
  <c r="F3994" i="10" s="1"/>
  <c r="V3995" i="10"/>
  <c r="W3995" i="10" s="1"/>
  <c r="U3995" i="10"/>
  <c r="X3995" i="10" l="1"/>
  <c r="Y3995" i="10"/>
  <c r="N3996" i="10"/>
  <c r="O3996" i="10" s="1"/>
  <c r="S3996" i="10" s="1"/>
  <c r="T3996" i="10" s="1"/>
  <c r="Z3995" i="10" l="1"/>
  <c r="F3995" i="10" s="1"/>
  <c r="V3996" i="10"/>
  <c r="W3996" i="10" s="1"/>
  <c r="U3996" i="10"/>
  <c r="X3996" i="10" l="1"/>
  <c r="Y3996" i="10"/>
  <c r="N3997" i="10"/>
  <c r="O3997" i="10" s="1"/>
  <c r="S3997" i="10" s="1"/>
  <c r="T3997" i="10" s="1"/>
  <c r="Z3996" i="10" l="1"/>
  <c r="F3996" i="10" s="1"/>
  <c r="V3997" i="10"/>
  <c r="W3997" i="10" s="1"/>
  <c r="U3997" i="10"/>
  <c r="X3997" i="10" l="1"/>
  <c r="Y3997" i="10"/>
  <c r="N3998" i="10"/>
  <c r="O3998" i="10" s="1"/>
  <c r="S3998" i="10" s="1"/>
  <c r="T3998" i="10" s="1"/>
  <c r="Z3997" i="10" l="1"/>
  <c r="F3997" i="10" s="1"/>
  <c r="V3998" i="10"/>
  <c r="W3998" i="10" s="1"/>
  <c r="U3998" i="10"/>
  <c r="X3998" i="10" l="1"/>
  <c r="Y3998" i="10"/>
  <c r="N3999" i="10"/>
  <c r="O3999" i="10" s="1"/>
  <c r="S3999" i="10" s="1"/>
  <c r="T3999" i="10" s="1"/>
  <c r="Z3998" i="10" l="1"/>
  <c r="F3998" i="10" s="1"/>
  <c r="V3999" i="10"/>
  <c r="W3999" i="10" s="1"/>
  <c r="U3999" i="10"/>
  <c r="X3999" i="10" l="1"/>
  <c r="Y3999" i="10"/>
  <c r="N4000" i="10"/>
  <c r="O4000" i="10" s="1"/>
  <c r="S4000" i="10" s="1"/>
  <c r="T4000" i="10" s="1"/>
  <c r="Z3999" i="10" l="1"/>
  <c r="F3999" i="10" s="1"/>
  <c r="V4000" i="10"/>
  <c r="W4000" i="10" s="1"/>
  <c r="U4000" i="10"/>
  <c r="X4000" i="10" l="1"/>
  <c r="Y4000" i="10"/>
  <c r="N4001" i="10"/>
  <c r="O4001" i="10" s="1"/>
  <c r="S4001" i="10" s="1"/>
  <c r="T4001" i="10" s="1"/>
  <c r="Z4000" i="10" l="1"/>
  <c r="F4000" i="10" s="1"/>
  <c r="V4001" i="10"/>
  <c r="W4001" i="10" s="1"/>
  <c r="U4001" i="10"/>
  <c r="X4001" i="10" l="1"/>
  <c r="Y4001" i="10"/>
  <c r="N4002" i="10"/>
  <c r="O4002" i="10" s="1"/>
  <c r="S4002" i="10" s="1"/>
  <c r="T4002" i="10" s="1"/>
  <c r="Z4001" i="10" l="1"/>
  <c r="F4001" i="10" s="1"/>
  <c r="V4002" i="10"/>
  <c r="W4002" i="10" s="1"/>
  <c r="U4002" i="10"/>
  <c r="X4002" i="10" l="1"/>
  <c r="N4003" i="10"/>
  <c r="O4003" i="10" s="1"/>
  <c r="S4003" i="10" s="1"/>
  <c r="T4003" i="10" s="1"/>
  <c r="Y4002" i="10"/>
  <c r="Z4002" i="10" l="1"/>
  <c r="F4002" i="10" s="1"/>
  <c r="V4003" i="10"/>
  <c r="W4003" i="10" s="1"/>
  <c r="U4003" i="10"/>
  <c r="X4003" i="10" l="1"/>
  <c r="N4004" i="10"/>
  <c r="O4004" i="10" s="1"/>
  <c r="S4004" i="10" s="1"/>
  <c r="T4004" i="10" s="1"/>
  <c r="Y4003" i="10"/>
  <c r="Z4003" i="10" l="1"/>
  <c r="F4003" i="10" s="1"/>
  <c r="V4004" i="10"/>
  <c r="W4004" i="10" s="1"/>
  <c r="U4004" i="10"/>
  <c r="X4004" i="10" l="1"/>
  <c r="Y4004" i="10"/>
  <c r="N4005" i="10"/>
  <c r="O4005" i="10" s="1"/>
  <c r="S4005" i="10" s="1"/>
  <c r="T4005" i="10" s="1"/>
  <c r="Z4004" i="10" l="1"/>
  <c r="F4004" i="10" s="1"/>
  <c r="V4005" i="10"/>
  <c r="U4005" i="10"/>
  <c r="W4005" i="10" l="1"/>
  <c r="X4005" i="10" s="1"/>
  <c r="Y4005" i="10"/>
  <c r="Z4005" i="10" l="1"/>
  <c r="F4005" i="10" s="1"/>
  <c r="B27" i="10" l="1"/>
  <c r="B26" i="10"/>
</calcChain>
</file>

<file path=xl/sharedStrings.xml><?xml version="1.0" encoding="utf-8"?>
<sst xmlns="http://schemas.openxmlformats.org/spreadsheetml/2006/main" count="382" uniqueCount="251">
  <si>
    <t>Displ. (m3)</t>
  </si>
  <si>
    <t>Fundamentals of Heat and Mass Transfer Table A4</t>
  </si>
  <si>
    <t>http://www.volkspage.net/technik/ssp/ssp/SSP_230.pdf</t>
  </si>
  <si>
    <t>Air</t>
  </si>
  <si>
    <t>Nitrogen</t>
  </si>
  <si>
    <t>Carbon Dioxide</t>
  </si>
  <si>
    <t>Water Vapor</t>
  </si>
  <si>
    <t>Carbon Monoxide</t>
  </si>
  <si>
    <t>T (K)</t>
  </si>
  <si>
    <t>rho (kg/m3)</t>
  </si>
  <si>
    <t>Cp (kJ/kg K)</t>
  </si>
  <si>
    <t>https://www.researchgate.net/publication/251581673_An_experimental_investigation_of_high_performance_natural_gas_engine_with_direct_injection</t>
  </si>
  <si>
    <t>https://www.nist.gov/document-12896</t>
  </si>
  <si>
    <t>Comp. Ratio</t>
  </si>
  <si>
    <t>http://www.spiraxsarco.com/Resources/Pages/Steam-Tables/superheated-steam.aspx</t>
  </si>
  <si>
    <t>https://www.grc.nasa.gov/www/k-12/airplane/dynpress.html</t>
  </si>
  <si>
    <t>TDC Cyl. Vol. (m3)</t>
  </si>
  <si>
    <t>N2</t>
  </si>
  <si>
    <t>rho</t>
  </si>
  <si>
    <t>347.2*x^-1.005</t>
  </si>
  <si>
    <t>cp</t>
  </si>
  <si>
    <t>(2e-13)*x^4-(7e-10)*x^3+(1e-06)*x^2-0.0005*x+1.1064</t>
  </si>
  <si>
    <t>CO2</t>
  </si>
  <si>
    <t>(2e-11)*x^4-(5e-08)*x^3+(5e-05)*x^2-0.0246*x+5.8348</t>
  </si>
  <si>
    <t>Exhaust Gas, T=</t>
  </si>
  <si>
    <t>(5e-10)*x^3-(2e-06)*x^2+0.0018*x + 0.4384</t>
  </si>
  <si>
    <t>K</t>
  </si>
  <si>
    <t>Component</t>
  </si>
  <si>
    <t>H2O</t>
  </si>
  <si>
    <t>Molar Mass</t>
  </si>
  <si>
    <t>Bore (mm)</t>
  </si>
  <si>
    <t>(2e-11)*x^4-(7e-08)*x^3+(7e-05)*x^2-0.0291*x + 6.6256</t>
  </si>
  <si>
    <t>Stroke (mm)</t>
  </si>
  <si>
    <t>Mass Percent</t>
  </si>
  <si>
    <t>(4e-12)*x^4-(1e-08)*x^3+(1e-05)*x^2-0.0081*x + 2.1763</t>
  </si>
  <si>
    <t>Integral Intake Runner Vol. (m3)</t>
  </si>
  <si>
    <t>CO</t>
  </si>
  <si>
    <t>(-5e-14)*x^5+(1e-10)*x^4-(2e-07)*x^3+0.0001*x^2- 0.0324*x + 5.2595</t>
  </si>
  <si>
    <t>(-6e-13)*x^4+(8e-10)*x^3+(7e-08)*x^2-0.0002*x+1.0729</t>
  </si>
  <si>
    <t>rho=0.71*(347.2*x^-1.005)+.14*((2e-11)*x^4-(5e-08)*x^3+(5e-05)*x^2-0.0246*x+5.8348)+.13*((2e-11)*x^4-(7e-08)*x^3+(7e-05)*x^2-0.0291*x+6.6256)+.02*((-5e-14)*x^5+(1e-10)*x^4-(2e-07)*x^3+0.0001*x^2- 0.0324*x+5.2595)</t>
  </si>
  <si>
    <t>139800 mm^2</t>
  </si>
  <si>
    <t>Shortest Integral Runner (mm)</t>
  </si>
  <si>
    <t>Longest Integral Runner (mm)</t>
  </si>
  <si>
    <t>357.45*x^-1.004</t>
  </si>
  <si>
    <t>3rd runner 92mm</t>
  </si>
  <si>
    <t>Cyl SA (m^2)</t>
  </si>
  <si>
    <t>(1e-17)*x^5+(4e-14)*x^4-(4e-10)*x^3+(7e-07)*x^2-0.0003*x+1.0437</t>
  </si>
  <si>
    <t>Plenum Pressure (Pa)</t>
  </si>
  <si>
    <t>Universal Gas Constant (J/K mol)</t>
  </si>
  <si>
    <t>PRESSURE CALCULATION</t>
  </si>
  <si>
    <t>Engine RPM</t>
  </si>
  <si>
    <t>Piston f (Hz)</t>
  </si>
  <si>
    <t>Total molar mass</t>
  </si>
  <si>
    <t>Piston rad/s</t>
  </si>
  <si>
    <t>Total Mass</t>
  </si>
  <si>
    <t>Moles of Gas</t>
  </si>
  <si>
    <t>Time (s)</t>
  </si>
  <si>
    <t>Stroke (m)</t>
  </si>
  <si>
    <t>Piston Vel (m/s)</t>
  </si>
  <si>
    <t>Intk Vlv Opn?</t>
  </si>
  <si>
    <t>Displaced Air Vol</t>
  </si>
  <si>
    <t>Tot Vol (m3)</t>
  </si>
  <si>
    <t>Vol Air Moved</t>
  </si>
  <si>
    <t>Mass Air Moved</t>
  </si>
  <si>
    <t>Tot Moles Gas</t>
  </si>
  <si>
    <t>Stat Pres (Pa)</t>
  </si>
  <si>
    <t>Gas Dens (kg/m3)</t>
  </si>
  <si>
    <t>Dyn Pres (Pa)</t>
  </si>
  <si>
    <t>Tot Pres (Pa)</t>
  </si>
  <si>
    <t>n=PV/RT</t>
  </si>
  <si>
    <t>y=(-8e-10)*x^3+(3e-06)*x^2-0.004*x+2.013</t>
  </si>
  <si>
    <t xml:space="preserve"> </t>
  </si>
  <si>
    <t>Exhaust Density Curve for Pressure Estimation</t>
  </si>
  <si>
    <t>Air Density Curve for Pressure Estimation</t>
  </si>
  <si>
    <r>
      <t>y =(-1E-09)*x^</t>
    </r>
    <r>
      <rPr>
        <vertAlign val="superscript"/>
        <sz val="10"/>
        <color rgb="FF000000"/>
        <rFont val="Arial"/>
        <family val="2"/>
      </rPr>
      <t>3</t>
    </r>
    <r>
      <rPr>
        <sz val="10"/>
        <color rgb="FF000000"/>
        <rFont val="Arial"/>
        <family val="2"/>
      </rPr>
      <t>+(2E-06)*x^</t>
    </r>
    <r>
      <rPr>
        <vertAlign val="superscript"/>
        <sz val="10"/>
        <color rgb="FF000000"/>
        <rFont val="Arial"/>
        <family val="2"/>
      </rPr>
      <t>2</t>
    </r>
    <r>
      <rPr>
        <sz val="10"/>
        <color rgb="FF000000"/>
        <rFont val="Arial"/>
        <family val="2"/>
      </rPr>
      <t>-0.0012*x+1.3446</t>
    </r>
  </si>
  <si>
    <t>Exhaust Cp Curve for Pressure Estimation</t>
  </si>
  <si>
    <t>Air Cp Curve for Pressure Estimation</t>
  </si>
  <si>
    <t>Exhaust Gas Initial Temp (K)</t>
  </si>
  <si>
    <t>Inlet Air Initial Temp (K)</t>
  </si>
  <si>
    <t>Mixed Gas Temp</t>
  </si>
  <si>
    <t>Target Powerband</t>
  </si>
  <si>
    <t>6-8k rpm</t>
  </si>
  <si>
    <t>Inflow Efficiency Guess (not VE)</t>
  </si>
  <si>
    <t>appx lin dist,</t>
  </si>
  <si>
    <t>INDIVIDUAL CURVE FITS</t>
  </si>
  <si>
    <t>COMBINED CURVE FITS</t>
  </si>
  <si>
    <t>EXHAUST GAS MATH</t>
  </si>
  <si>
    <t>VARIABLES AND DATA</t>
  </si>
  <si>
    <t>COPYABLE PRESSURE BOUNDARY DATA</t>
  </si>
  <si>
    <t>ASSUMPTIONS:</t>
  </si>
  <si>
    <t>Heat transfer between intake air and exhaust gas is instantaneous</t>
  </si>
  <si>
    <t>Intake air density is constant for purposes of mass flow determination</t>
  </si>
  <si>
    <t>Piston travel follows a sinusoid profile</t>
  </si>
  <si>
    <t>Intake air has constant specific heat (Cp) (due to circular dependency)</t>
  </si>
  <si>
    <t>Exhaust gas remaining in cylinder is at 1atm pressure</t>
  </si>
  <si>
    <t>Exhaust gas temp is 1100K</t>
  </si>
  <si>
    <t>Intake valves open at TDC and close at BDC</t>
  </si>
  <si>
    <t>Intake valves open and close instantly</t>
  </si>
  <si>
    <t>Exhaust valves are fully closed while intake valves are open</t>
  </si>
  <si>
    <t>Airflow into cylinder is directly proportional to piston stroke (no inertia, perfect flow)</t>
  </si>
  <si>
    <t>Intake valves open at TDC</t>
  </si>
  <si>
    <t>Intake valves close 250deg after opening (CalPoly measurements)</t>
  </si>
  <si>
    <t>digitalcommons.calpoly.edu/cgi/viewcontent.cgi?article=1042&amp;context=mesp</t>
  </si>
  <si>
    <t>Superheated Steam Tables</t>
  </si>
  <si>
    <t>Gasoline Exhaust Composition</t>
  </si>
  <si>
    <t>Thermodynamic Properties of Gases at 1atm</t>
  </si>
  <si>
    <t>Dynamic Pressure Formula</t>
  </si>
  <si>
    <t>REFERENCES</t>
  </si>
  <si>
    <t>Report developing drivetrain around same engine as our car; includes useful methods and measurements</t>
  </si>
  <si>
    <t>Intake valves open and close according to sinusoid function</t>
  </si>
  <si>
    <t>Intake Valve Lift (m)</t>
  </si>
  <si>
    <t>Intake Valve Duration (crank deg)</t>
  </si>
  <si>
    <t>Crank Angle (deg)</t>
  </si>
  <si>
    <t>PRESSURE CALCULATION WITH MOVING INTAKE VALVES</t>
  </si>
  <si>
    <t>Airflow into cylinder is restricted proportional to degree of intake valve openness</t>
  </si>
  <si>
    <t>Airflow into cylinder is proportional to piston stroke (no inertia, perfect flow)</t>
  </si>
  <si>
    <t>Intk Vlv % Open</t>
  </si>
  <si>
    <t>Intk Vlv Opn Dist</t>
  </si>
  <si>
    <t>Intake valves considered open only after lift passes 1mm</t>
  </si>
  <si>
    <t>Piston Displacement</t>
  </si>
  <si>
    <t>Exhaust gas remaining in cylinder from last cycle is at 1atm, 1100K</t>
  </si>
  <si>
    <t>250 at 1mm</t>
  </si>
  <si>
    <t>ASSUMPTIONS</t>
  </si>
  <si>
    <t>Volumetric Efficiency</t>
  </si>
  <si>
    <t>RPM</t>
  </si>
  <si>
    <t>PRESSURE CALCULATION WITH MOVING INTAKE VALVES AND MACH DELAY</t>
  </si>
  <si>
    <t>SPECIFIC HEAT RATIO FOR AIR</t>
  </si>
  <si>
    <t>Temperature</t>
  </si>
  <si>
    <t>kJ/kg.K</t>
  </si>
  <si>
    <t>CP</t>
  </si>
  <si>
    <t>Cv</t>
  </si>
  <si>
    <t> k</t>
  </si>
  <si>
    <t>Specific heat ratio of mixed gas equals that of air at the same temp</t>
  </si>
  <si>
    <r>
      <t>k = (9E-17)*x^</t>
    </r>
    <r>
      <rPr>
        <vertAlign val="superscript"/>
        <sz val="10"/>
        <color rgb="FF000000"/>
        <rFont val="Arial"/>
        <family val="2"/>
      </rPr>
      <t>5</t>
    </r>
    <r>
      <rPr>
        <sz val="10"/>
        <color rgb="FF000000"/>
        <rFont val="Arial"/>
        <family val="2"/>
      </rPr>
      <t>-(5E-13)*x^</t>
    </r>
    <r>
      <rPr>
        <vertAlign val="superscript"/>
        <sz val="10"/>
        <color rgb="FF000000"/>
        <rFont val="Arial"/>
        <family val="2"/>
      </rPr>
      <t>4</t>
    </r>
    <r>
      <rPr>
        <sz val="10"/>
        <color rgb="FF000000"/>
        <rFont val="Arial"/>
        <family val="2"/>
      </rPr>
      <t>+(1E-09)*x^</t>
    </r>
    <r>
      <rPr>
        <vertAlign val="superscript"/>
        <sz val="10"/>
        <color rgb="FF000000"/>
        <rFont val="Arial"/>
        <family val="2"/>
      </rPr>
      <t>3</t>
    </r>
    <r>
      <rPr>
        <sz val="10"/>
        <color rgb="FF000000"/>
        <rFont val="Arial"/>
        <family val="2"/>
      </rPr>
      <t>-(1E-06)*x^</t>
    </r>
    <r>
      <rPr>
        <vertAlign val="superscript"/>
        <sz val="10"/>
        <color rgb="FF000000"/>
        <rFont val="Arial"/>
        <family val="2"/>
      </rPr>
      <t>2</t>
    </r>
    <r>
      <rPr>
        <sz val="10"/>
        <color rgb="FF000000"/>
        <rFont val="Arial"/>
        <family val="2"/>
      </rPr>
      <t>+0.0004*x+1.358</t>
    </r>
  </si>
  <si>
    <t>Fuel injection effects are ignored</t>
  </si>
  <si>
    <t>Valve movement</t>
  </si>
  <si>
    <t>flat inflow</t>
  </si>
  <si>
    <t>Pressure integral</t>
  </si>
  <si>
    <t>Inflow mult. For moving valves</t>
  </si>
  <si>
    <t>mass flow</t>
  </si>
  <si>
    <t>volume flow</t>
  </si>
  <si>
    <t>COPYABLE DATA</t>
  </si>
  <si>
    <t>TOT MOLES GAS</t>
  </si>
  <si>
    <t>RPM Compensation</t>
  </si>
  <si>
    <t>Designed for Solidworks Flow Simulation 2017-18</t>
  </si>
  <si>
    <t>Calibrated for 2015 Yamaha WR450F in stock configuration with 2015-16 WPI FSAE intake design (vortex plenum)</t>
  </si>
  <si>
    <t>Exhaust Gas</t>
  </si>
  <si>
    <t>Mass Fraction</t>
  </si>
  <si>
    <t>Animations and analysis of restrictor flow is done by using goal plot data as the boundary condition for the valve faces, to accurately simulate opening and closing valves</t>
  </si>
  <si>
    <t>Real VE</t>
  </si>
  <si>
    <t>VAM factor</t>
  </si>
  <si>
    <t>VAM Calc</t>
  </si>
  <si>
    <t>Use "Environment Pressure" as outflow boundary condition (3 valve faces)</t>
  </si>
  <si>
    <t>Use "Static Pressure" as inflow boundary condition (restrictor inlet)</t>
  </si>
  <si>
    <t>Analysis of VE done via surface Goal at valve faces, set to monitor volumetric flow rate</t>
  </si>
  <si>
    <t>TO DETERMINE VE OF INTAKE:</t>
  </si>
  <si>
    <t>Enter initial guess into VE cell on sheet</t>
  </si>
  <si>
    <t>Run simulation with pressure data from sheet</t>
  </si>
  <si>
    <t>Get Goal Plot from simulation and go to "Plot Data" sheet in the output worksheet</t>
  </si>
  <si>
    <t>Screenshot 1: Entering data into time dependent boundary condition:</t>
  </si>
  <si>
    <t>Use time-dependent analysis mode for flow simulation and enter pressure data from spreadsheet into "dependency" box for pressure boundary condition (screenshot 1)</t>
  </si>
  <si>
    <t>TO USE</t>
  </si>
  <si>
    <t>NOTES</t>
  </si>
  <si>
    <t>Screenshot 2: goal plot data analysis</t>
  </si>
  <si>
    <t>VE output is accurate to +/- 2% approximately</t>
  </si>
  <si>
    <t>If not within 1% of input VE, change input VE to be closer to output VE (split difference works best)</t>
  </si>
  <si>
    <t>Iterate until input VE guess approximately equals output VE</t>
  </si>
  <si>
    <t>Use formulas in Screenshot 2 (or make your own) to add up volumetric flow rate through each intake cycle</t>
  </si>
  <si>
    <t>(enter total 4-stroke cycle duration into first box and intake duration into second, both values from spreadsheet data)</t>
  </si>
  <si>
    <t>Intake valves are open at TDC (1mm open)</t>
  </si>
  <si>
    <t>Intake valves close 250deg after opening (1mm close))</t>
  </si>
  <si>
    <t>Intake air has constant specific heat (Cp)</t>
  </si>
  <si>
    <t>TO SIMULATE FLOW FOR VISUAL ANALYSIS</t>
  </si>
  <si>
    <t>Take goal analysis result from pressure controlled simulation and make the volumetric flow rate the valve side boundary condition</t>
  </si>
  <si>
    <t>Run simulation and use flow trajectory animations to observe flow over time</t>
  </si>
  <si>
    <t>Time</t>
  </si>
  <si>
    <t>Pressure</t>
  </si>
  <si>
    <t>Initial Volume</t>
  </si>
  <si>
    <t>Density=P/RT</t>
  </si>
  <si>
    <t>h</t>
  </si>
  <si>
    <t>theta</t>
  </si>
  <si>
    <t>coeff</t>
  </si>
  <si>
    <t>coeff=arccos(2*h/L-1)/theta</t>
  </si>
  <si>
    <t>hgt=(L/2)*cos(coeff*theta)+(L/2)</t>
  </si>
  <si>
    <t>maxa=PI()*D*L</t>
  </si>
  <si>
    <t>L (lift)</t>
  </si>
  <si>
    <t>D (valve dia)</t>
  </si>
  <si>
    <t>Spec Heat Ratio</t>
  </si>
  <si>
    <t>Vol Air Moved Coefficient</t>
  </si>
  <si>
    <t>Air T=</t>
  </si>
  <si>
    <t>Spec Heat Cp</t>
  </si>
  <si>
    <t>Specific Heat Cp</t>
  </si>
  <si>
    <t>Volumetric Efficiency Guess</t>
  </si>
  <si>
    <t>(sec)</t>
  </si>
  <si>
    <t>TIME</t>
  </si>
  <si>
    <t>(deg)</t>
  </si>
  <si>
    <t>CRANK ANGLE</t>
  </si>
  <si>
    <t>PISTON POS</t>
  </si>
  <si>
    <t>(m)</t>
  </si>
  <si>
    <t>(m/s)</t>
  </si>
  <si>
    <t>PISTON VEL</t>
  </si>
  <si>
    <t>(m^3)</t>
  </si>
  <si>
    <t>PROP DELAY</t>
  </si>
  <si>
    <t>TOT CYL VOL</t>
  </si>
  <si>
    <t>DLY ADJ POS</t>
  </si>
  <si>
    <t>DLY ADJ DISP</t>
  </si>
  <si>
    <t>VLV OPN?</t>
  </si>
  <si>
    <t>(boolean)</t>
  </si>
  <si>
    <t>VLV OPN DIST</t>
  </si>
  <si>
    <t>VLV OPNNESS</t>
  </si>
  <si>
    <t>(%)</t>
  </si>
  <si>
    <t>VOL AIR ING</t>
  </si>
  <si>
    <t>(kg)</t>
  </si>
  <si>
    <t>MASS AIR ING</t>
  </si>
  <si>
    <t>(mol)</t>
  </si>
  <si>
    <t>(K)</t>
  </si>
  <si>
    <t>MXD GAS TEMP</t>
  </si>
  <si>
    <t>(kg/m^3)</t>
  </si>
  <si>
    <t>GAS DENSITY</t>
  </si>
  <si>
    <t>(Pa)</t>
  </si>
  <si>
    <t>DYN PRES</t>
  </si>
  <si>
    <t>STAT PRES</t>
  </si>
  <si>
    <t>TOT PRES</t>
  </si>
  <si>
    <t>sec</t>
  </si>
  <si>
    <t>mm</t>
  </si>
  <si>
    <t>m^2</t>
  </si>
  <si>
    <t>Hz</t>
  </si>
  <si>
    <t>m^3</t>
  </si>
  <si>
    <t>:1</t>
  </si>
  <si>
    <t>Pa</t>
  </si>
  <si>
    <t>m</t>
  </si>
  <si>
    <t>rad/s</t>
  </si>
  <si>
    <t>crank deg</t>
  </si>
  <si>
    <t>Intake Valve Duration (lift &gt;1mm)</t>
  </si>
  <si>
    <t>J/mol-K</t>
  </si>
  <si>
    <t>Exhaust Gas Initial Temp</t>
  </si>
  <si>
    <t>Inlet Air Initial Temp</t>
  </si>
  <si>
    <t>Plenum Pressure</t>
  </si>
  <si>
    <t>Universal Gas Constant</t>
  </si>
  <si>
    <t>Intake Valve Lift</t>
  </si>
  <si>
    <t>Piston Ang Vel</t>
  </si>
  <si>
    <t>Piston Stroke Frequency</t>
  </si>
  <si>
    <t>TDC Cyl. Vol.</t>
  </si>
  <si>
    <t>Stroke</t>
  </si>
  <si>
    <t>Bore</t>
  </si>
  <si>
    <t>Output Time Step</t>
  </si>
  <si>
    <t>Cyl Surf Area</t>
  </si>
  <si>
    <t>Displacement</t>
  </si>
  <si>
    <t>Calc. Min Pressure</t>
  </si>
  <si>
    <t>Calc. Max Pressure</t>
  </si>
  <si>
    <t>Simulation only represents Wide Open Throttle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</si>
</sst>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00000"/>
    <numFmt numFmtId="165" formatCode="0.000"/>
    <numFmt numFmtId="166" formatCode="0.000000"/>
    <numFmt numFmtId="167" formatCode="0.0000E+00"/>
  </numFmts>
  <fonts count="11" x14ac:knownFonts="1">
    <font>
      <sz val="10"/>
      <color rgb="FF00000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rgb="FF000000"/>
      <name val="Inconsolata"/>
      <family val="3"/>
    </font>
    <font>
      <sz val="11"/>
      <color rgb="FF000000"/>
      <name val="Calibri"/>
      <family val="2"/>
    </font>
    <font>
      <sz val="10"/>
      <color rgb="FF000000"/>
      <name val="Arial"/>
      <family val="2"/>
    </font>
    <font>
      <vertAlign val="superscript"/>
      <sz val="10"/>
      <color rgb="FF000000"/>
      <name val="Arial"/>
      <family val="2"/>
    </font>
    <font>
      <sz val="10"/>
      <color rgb="FF000000"/>
      <name val="Arial Black"/>
      <family val="2"/>
    </font>
    <font>
      <b/>
      <sz val="10"/>
      <color rgb="FF00B050"/>
      <name val="Arial"/>
      <family val="2"/>
    </font>
    <font>
      <b/>
      <sz val="10"/>
      <color rgb="FFFF000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D9EAD3"/>
        <bgColor rgb="FFD9EAD3"/>
      </patternFill>
    </fill>
    <fill>
      <patternFill patternType="solid">
        <fgColor rgb="FFFFFFFF"/>
        <bgColor rgb="FFFFFFFF"/>
      </patternFill>
    </fill>
    <fill>
      <patternFill patternType="solid">
        <fgColor rgb="FFD9D9D9"/>
        <bgColor rgb="FFD9D9D9"/>
      </patternFill>
    </fill>
    <fill>
      <patternFill patternType="solid">
        <fgColor rgb="FF00B050"/>
        <bgColor indexed="64"/>
      </patternFill>
    </fill>
    <fill>
      <patternFill patternType="solid">
        <fgColor theme="9" tint="0.79998168889431442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theme="8" tint="-0.499984740745262"/>
      </top>
      <bottom style="medium">
        <color theme="8" tint="-0.499984740745262"/>
      </bottom>
      <diagonal/>
    </border>
  </borders>
  <cellStyleXfs count="2">
    <xf numFmtId="0" fontId="0" fillId="0" borderId="0"/>
    <xf numFmtId="0" fontId="2" fillId="0" borderId="0"/>
  </cellStyleXfs>
  <cellXfs count="35">
    <xf numFmtId="0" fontId="0" fillId="0" borderId="0" xfId="0" applyFont="1" applyAlignment="1"/>
    <xf numFmtId="0" fontId="3" fillId="0" borderId="0" xfId="0" applyFont="1"/>
    <xf numFmtId="0" fontId="3" fillId="2" borderId="0" xfId="0" applyFont="1" applyFill="1"/>
    <xf numFmtId="0" fontId="3" fillId="0" borderId="0" xfId="0" applyFont="1" applyAlignment="1"/>
    <xf numFmtId="164" fontId="3" fillId="0" borderId="0" xfId="0" applyNumberFormat="1" applyFont="1"/>
    <xf numFmtId="0" fontId="3" fillId="0" borderId="0" xfId="0" applyFont="1" applyAlignment="1"/>
    <xf numFmtId="0" fontId="3" fillId="2" borderId="0" xfId="0" applyFont="1" applyFill="1" applyAlignment="1"/>
    <xf numFmtId="0" fontId="4" fillId="3" borderId="0" xfId="0" applyFont="1" applyFill="1" applyAlignment="1">
      <alignment horizontal="left"/>
    </xf>
    <xf numFmtId="0" fontId="3" fillId="4" borderId="0" xfId="0" applyFont="1" applyFill="1"/>
    <xf numFmtId="0" fontId="3" fillId="4" borderId="0" xfId="0" applyFont="1" applyFill="1"/>
    <xf numFmtId="164" fontId="3" fillId="4" borderId="0" xfId="0" applyNumberFormat="1" applyFont="1" applyFill="1"/>
    <xf numFmtId="0" fontId="3" fillId="5" borderId="0" xfId="0" applyFont="1" applyFill="1"/>
    <xf numFmtId="0" fontId="3" fillId="5" borderId="0" xfId="0" applyFont="1" applyFill="1" applyAlignment="1"/>
    <xf numFmtId="0" fontId="5" fillId="5" borderId="0" xfId="0" applyFont="1" applyFill="1" applyAlignment="1"/>
    <xf numFmtId="0" fontId="0" fillId="5" borderId="0" xfId="0" applyFont="1" applyFill="1" applyAlignment="1"/>
    <xf numFmtId="0" fontId="6" fillId="0" borderId="0" xfId="0" applyFont="1" applyAlignment="1"/>
    <xf numFmtId="0" fontId="3" fillId="6" borderId="0" xfId="0" applyFont="1" applyFill="1" applyAlignment="1"/>
    <xf numFmtId="0" fontId="6" fillId="5" borderId="0" xfId="0" applyFont="1" applyFill="1" applyAlignment="1"/>
    <xf numFmtId="164" fontId="0" fillId="0" borderId="0" xfId="0" applyNumberFormat="1" applyFont="1" applyAlignment="1"/>
    <xf numFmtId="0" fontId="6" fillId="0" borderId="1" xfId="0" applyFont="1" applyBorder="1" applyAlignment="1"/>
    <xf numFmtId="0" fontId="0" fillId="0" borderId="1" xfId="0" applyFont="1" applyBorder="1" applyAlignment="1"/>
    <xf numFmtId="0" fontId="3" fillId="0" borderId="1" xfId="0" applyFont="1" applyBorder="1"/>
    <xf numFmtId="0" fontId="2" fillId="0" borderId="0" xfId="1"/>
    <xf numFmtId="0" fontId="8" fillId="0" borderId="2" xfId="0" applyFont="1" applyBorder="1" applyAlignment="1"/>
    <xf numFmtId="0" fontId="0" fillId="0" borderId="2" xfId="0" applyFont="1" applyBorder="1" applyAlignment="1"/>
    <xf numFmtId="0" fontId="1" fillId="0" borderId="0" xfId="1" applyFont="1"/>
    <xf numFmtId="165" fontId="0" fillId="0" borderId="0" xfId="0" applyNumberFormat="1" applyFont="1" applyAlignment="1"/>
    <xf numFmtId="0" fontId="9" fillId="0" borderId="0" xfId="0" applyFont="1" applyAlignment="1"/>
    <xf numFmtId="0" fontId="0" fillId="0" borderId="0" xfId="0" applyFont="1" applyAlignment="1">
      <alignment horizontal="right"/>
    </xf>
    <xf numFmtId="0" fontId="6" fillId="0" borderId="0" xfId="0" applyFont="1" applyAlignment="1">
      <alignment horizontal="right"/>
    </xf>
    <xf numFmtId="0" fontId="6" fillId="0" borderId="0" xfId="0" applyFont="1" applyAlignment="1">
      <alignment horizontal="center"/>
    </xf>
    <xf numFmtId="166" fontId="0" fillId="0" borderId="0" xfId="0" applyNumberFormat="1" applyFont="1" applyAlignment="1"/>
    <xf numFmtId="167" fontId="0" fillId="0" borderId="0" xfId="0" applyNumberFormat="1" applyFont="1" applyAlignment="1"/>
    <xf numFmtId="0" fontId="10" fillId="0" borderId="0" xfId="0" applyFont="1" applyFill="1" applyAlignment="1" applyProtection="1">
      <protection locked="0"/>
    </xf>
    <xf numFmtId="0" fontId="10" fillId="0" borderId="0" xfId="0" applyFont="1" applyAlignment="1" applyProtection="1">
      <protection locked="0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colors>
    <mruColors>
      <color rgb="FF000000"/>
      <color rgb="FF4D4D4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Total Pressure at Top of Cylinder</a:t>
            </a:r>
          </a:p>
          <a:p>
            <a:pPr>
              <a:defRPr>
                <a:solidFill>
                  <a:sysClr val="windowText" lastClr="000000"/>
                </a:solidFill>
              </a:defRPr>
            </a:pPr>
            <a:r>
              <a:rPr lang="en-US" sz="1100" b="0">
                <a:solidFill>
                  <a:sysClr val="windowText" lastClr="000000"/>
                </a:solidFill>
              </a:rPr>
              <a:t>WR450F</a:t>
            </a:r>
            <a:r>
              <a:rPr lang="en-US" sz="1100" b="0" baseline="0">
                <a:solidFill>
                  <a:sysClr val="windowText" lastClr="000000"/>
                </a:solidFill>
              </a:rPr>
              <a:t> Dimensions, 8000 RPM, 0.71 VE</a:t>
            </a:r>
            <a:endParaRPr lang="en-US" sz="1100" b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'Pres Est+Mov Vlv+Mach Delay'!$F$2</c:f>
              <c:strCache>
                <c:ptCount val="1"/>
                <c:pt idx="0">
                  <c:v>TOT PRES</c:v>
                </c:pt>
              </c:strCache>
            </c:strRef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square"/>
            <c:size val="4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'Pres Est+Mov Vlv+Mach Delay'!$H$5:$H$405</c:f>
              <c:numCache>
                <c:formatCode>General</c:formatCode>
                <c:ptCount val="401"/>
                <c:pt idx="0">
                  <c:v>0</c:v>
                </c:pt>
                <c:pt idx="1">
                  <c:v>1.25E-4</c:v>
                </c:pt>
                <c:pt idx="2">
                  <c:v>2.5000000000000001E-4</c:v>
                </c:pt>
                <c:pt idx="3">
                  <c:v>3.7500000000000001E-4</c:v>
                </c:pt>
                <c:pt idx="4">
                  <c:v>5.0000000000000001E-4</c:v>
                </c:pt>
                <c:pt idx="5">
                  <c:v>6.2500000000000001E-4</c:v>
                </c:pt>
                <c:pt idx="6">
                  <c:v>7.5000000000000002E-4</c:v>
                </c:pt>
                <c:pt idx="7">
                  <c:v>8.7500000000000002E-4</c:v>
                </c:pt>
                <c:pt idx="8">
                  <c:v>1E-3</c:v>
                </c:pt>
                <c:pt idx="9">
                  <c:v>1.1250000000000001E-3</c:v>
                </c:pt>
                <c:pt idx="10">
                  <c:v>1.2500000000000002E-3</c:v>
                </c:pt>
                <c:pt idx="11">
                  <c:v>1.3750000000000004E-3</c:v>
                </c:pt>
                <c:pt idx="12">
                  <c:v>1.5000000000000005E-3</c:v>
                </c:pt>
                <c:pt idx="13">
                  <c:v>1.6250000000000006E-3</c:v>
                </c:pt>
                <c:pt idx="14">
                  <c:v>1.7500000000000007E-3</c:v>
                </c:pt>
                <c:pt idx="15">
                  <c:v>1.8750000000000008E-3</c:v>
                </c:pt>
                <c:pt idx="16">
                  <c:v>2.0000000000000009E-3</c:v>
                </c:pt>
                <c:pt idx="17">
                  <c:v>2.125000000000001E-3</c:v>
                </c:pt>
                <c:pt idx="18">
                  <c:v>2.2500000000000011E-3</c:v>
                </c:pt>
                <c:pt idx="19">
                  <c:v>2.3750000000000012E-3</c:v>
                </c:pt>
                <c:pt idx="20">
                  <c:v>2.5000000000000014E-3</c:v>
                </c:pt>
                <c:pt idx="21">
                  <c:v>2.6250000000000015E-3</c:v>
                </c:pt>
                <c:pt idx="22">
                  <c:v>2.7500000000000016E-3</c:v>
                </c:pt>
                <c:pt idx="23">
                  <c:v>2.8750000000000017E-3</c:v>
                </c:pt>
                <c:pt idx="24">
                  <c:v>3.0000000000000018E-3</c:v>
                </c:pt>
                <c:pt idx="25">
                  <c:v>3.1250000000000019E-3</c:v>
                </c:pt>
                <c:pt idx="26">
                  <c:v>3.250000000000002E-3</c:v>
                </c:pt>
                <c:pt idx="27">
                  <c:v>3.3750000000000021E-3</c:v>
                </c:pt>
                <c:pt idx="28">
                  <c:v>3.5000000000000022E-3</c:v>
                </c:pt>
                <c:pt idx="29">
                  <c:v>3.6250000000000024E-3</c:v>
                </c:pt>
                <c:pt idx="30">
                  <c:v>3.7500000000000025E-3</c:v>
                </c:pt>
                <c:pt idx="31">
                  <c:v>3.8750000000000026E-3</c:v>
                </c:pt>
                <c:pt idx="32">
                  <c:v>4.0000000000000027E-3</c:v>
                </c:pt>
                <c:pt idx="33">
                  <c:v>4.1250000000000028E-3</c:v>
                </c:pt>
                <c:pt idx="34">
                  <c:v>4.2500000000000029E-3</c:v>
                </c:pt>
                <c:pt idx="35">
                  <c:v>4.375000000000003E-3</c:v>
                </c:pt>
                <c:pt idx="36">
                  <c:v>4.5000000000000031E-3</c:v>
                </c:pt>
                <c:pt idx="37">
                  <c:v>4.6250000000000032E-3</c:v>
                </c:pt>
                <c:pt idx="38">
                  <c:v>4.7500000000000034E-3</c:v>
                </c:pt>
                <c:pt idx="39">
                  <c:v>4.8750000000000035E-3</c:v>
                </c:pt>
                <c:pt idx="40">
                  <c:v>5.0000000000000036E-3</c:v>
                </c:pt>
                <c:pt idx="41">
                  <c:v>5.1250000000000037E-3</c:v>
                </c:pt>
                <c:pt idx="42">
                  <c:v>5.2500000000000038E-3</c:v>
                </c:pt>
                <c:pt idx="43">
                  <c:v>5.3750000000000039E-3</c:v>
                </c:pt>
                <c:pt idx="44">
                  <c:v>5.500000000000004E-3</c:v>
                </c:pt>
                <c:pt idx="45">
                  <c:v>5.6250000000000041E-3</c:v>
                </c:pt>
                <c:pt idx="46">
                  <c:v>5.7500000000000042E-3</c:v>
                </c:pt>
                <c:pt idx="47">
                  <c:v>5.8750000000000044E-3</c:v>
                </c:pt>
                <c:pt idx="48">
                  <c:v>6.0000000000000045E-3</c:v>
                </c:pt>
                <c:pt idx="49">
                  <c:v>6.1250000000000046E-3</c:v>
                </c:pt>
                <c:pt idx="50">
                  <c:v>6.2500000000000047E-3</c:v>
                </c:pt>
                <c:pt idx="51">
                  <c:v>6.3750000000000048E-3</c:v>
                </c:pt>
                <c:pt idx="52">
                  <c:v>6.5000000000000049E-3</c:v>
                </c:pt>
                <c:pt idx="53">
                  <c:v>6.625000000000005E-3</c:v>
                </c:pt>
                <c:pt idx="54">
                  <c:v>6.7500000000000051E-3</c:v>
                </c:pt>
                <c:pt idx="55">
                  <c:v>6.8750000000000052E-3</c:v>
                </c:pt>
                <c:pt idx="56">
                  <c:v>7.0000000000000053E-3</c:v>
                </c:pt>
                <c:pt idx="57">
                  <c:v>7.1250000000000055E-3</c:v>
                </c:pt>
                <c:pt idx="58">
                  <c:v>7.2500000000000056E-3</c:v>
                </c:pt>
                <c:pt idx="59">
                  <c:v>7.3750000000000057E-3</c:v>
                </c:pt>
                <c:pt idx="60">
                  <c:v>7.5000000000000058E-3</c:v>
                </c:pt>
                <c:pt idx="61">
                  <c:v>7.6250000000000059E-3</c:v>
                </c:pt>
                <c:pt idx="62">
                  <c:v>7.750000000000006E-3</c:v>
                </c:pt>
                <c:pt idx="63">
                  <c:v>7.8750000000000053E-3</c:v>
                </c:pt>
                <c:pt idx="64">
                  <c:v>8.0000000000000054E-3</c:v>
                </c:pt>
                <c:pt idx="65">
                  <c:v>8.1250000000000055E-3</c:v>
                </c:pt>
                <c:pt idx="66">
                  <c:v>8.2500000000000056E-3</c:v>
                </c:pt>
                <c:pt idx="67">
                  <c:v>8.3750000000000057E-3</c:v>
                </c:pt>
                <c:pt idx="68">
                  <c:v>8.5000000000000058E-3</c:v>
                </c:pt>
                <c:pt idx="69">
                  <c:v>8.6250000000000059E-3</c:v>
                </c:pt>
                <c:pt idx="70">
                  <c:v>8.750000000000006E-3</c:v>
                </c:pt>
                <c:pt idx="71">
                  <c:v>8.8750000000000061E-3</c:v>
                </c:pt>
                <c:pt idx="72">
                  <c:v>9.0000000000000063E-3</c:v>
                </c:pt>
                <c:pt idx="73">
                  <c:v>9.1250000000000064E-3</c:v>
                </c:pt>
                <c:pt idx="74">
                  <c:v>9.2500000000000065E-3</c:v>
                </c:pt>
                <c:pt idx="75">
                  <c:v>9.3750000000000066E-3</c:v>
                </c:pt>
                <c:pt idx="76">
                  <c:v>9.5000000000000067E-3</c:v>
                </c:pt>
                <c:pt idx="77">
                  <c:v>9.6250000000000068E-3</c:v>
                </c:pt>
                <c:pt idx="78">
                  <c:v>9.7500000000000069E-3</c:v>
                </c:pt>
                <c:pt idx="79">
                  <c:v>9.875000000000007E-3</c:v>
                </c:pt>
                <c:pt idx="80">
                  <c:v>1.0000000000000007E-2</c:v>
                </c:pt>
                <c:pt idx="81">
                  <c:v>1.0125000000000007E-2</c:v>
                </c:pt>
                <c:pt idx="82">
                  <c:v>1.0250000000000007E-2</c:v>
                </c:pt>
                <c:pt idx="83">
                  <c:v>1.0375000000000007E-2</c:v>
                </c:pt>
                <c:pt idx="84">
                  <c:v>1.0500000000000008E-2</c:v>
                </c:pt>
                <c:pt idx="85">
                  <c:v>1.0625000000000008E-2</c:v>
                </c:pt>
                <c:pt idx="86">
                  <c:v>1.0750000000000008E-2</c:v>
                </c:pt>
                <c:pt idx="87">
                  <c:v>1.0875000000000008E-2</c:v>
                </c:pt>
                <c:pt idx="88">
                  <c:v>1.1000000000000008E-2</c:v>
                </c:pt>
                <c:pt idx="89">
                  <c:v>1.1125000000000008E-2</c:v>
                </c:pt>
                <c:pt idx="90">
                  <c:v>1.1250000000000008E-2</c:v>
                </c:pt>
                <c:pt idx="91">
                  <c:v>1.1375000000000008E-2</c:v>
                </c:pt>
                <c:pt idx="92">
                  <c:v>1.1500000000000008E-2</c:v>
                </c:pt>
                <c:pt idx="93">
                  <c:v>1.1625000000000009E-2</c:v>
                </c:pt>
                <c:pt idx="94">
                  <c:v>1.1750000000000009E-2</c:v>
                </c:pt>
                <c:pt idx="95">
                  <c:v>1.1875000000000009E-2</c:v>
                </c:pt>
                <c:pt idx="96">
                  <c:v>1.2000000000000009E-2</c:v>
                </c:pt>
                <c:pt idx="97">
                  <c:v>1.2125000000000009E-2</c:v>
                </c:pt>
                <c:pt idx="98">
                  <c:v>1.2250000000000009E-2</c:v>
                </c:pt>
                <c:pt idx="99">
                  <c:v>1.2375000000000009E-2</c:v>
                </c:pt>
                <c:pt idx="100">
                  <c:v>1.2500000000000009E-2</c:v>
                </c:pt>
                <c:pt idx="101">
                  <c:v>1.2625000000000009E-2</c:v>
                </c:pt>
                <c:pt idx="102">
                  <c:v>1.275000000000001E-2</c:v>
                </c:pt>
                <c:pt idx="103">
                  <c:v>1.287500000000001E-2</c:v>
                </c:pt>
                <c:pt idx="104">
                  <c:v>1.300000000000001E-2</c:v>
                </c:pt>
                <c:pt idx="105">
                  <c:v>1.312500000000001E-2</c:v>
                </c:pt>
                <c:pt idx="106">
                  <c:v>1.325000000000001E-2</c:v>
                </c:pt>
                <c:pt idx="107">
                  <c:v>1.337500000000001E-2</c:v>
                </c:pt>
                <c:pt idx="108">
                  <c:v>1.350000000000001E-2</c:v>
                </c:pt>
                <c:pt idx="109">
                  <c:v>1.362500000000001E-2</c:v>
                </c:pt>
                <c:pt idx="110">
                  <c:v>1.375000000000001E-2</c:v>
                </c:pt>
                <c:pt idx="111">
                  <c:v>1.3875000000000011E-2</c:v>
                </c:pt>
                <c:pt idx="112">
                  <c:v>1.4000000000000011E-2</c:v>
                </c:pt>
                <c:pt idx="113">
                  <c:v>1.4125000000000011E-2</c:v>
                </c:pt>
                <c:pt idx="114">
                  <c:v>1.4250000000000011E-2</c:v>
                </c:pt>
                <c:pt idx="115">
                  <c:v>1.4375000000000011E-2</c:v>
                </c:pt>
                <c:pt idx="116">
                  <c:v>1.4500000000000011E-2</c:v>
                </c:pt>
                <c:pt idx="117">
                  <c:v>1.4625000000000011E-2</c:v>
                </c:pt>
                <c:pt idx="118">
                  <c:v>1.4750000000000011E-2</c:v>
                </c:pt>
                <c:pt idx="119">
                  <c:v>1.4875000000000011E-2</c:v>
                </c:pt>
                <c:pt idx="120">
                  <c:v>1.5000000000000012E-2</c:v>
                </c:pt>
                <c:pt idx="121">
                  <c:v>1.5125000000000012E-2</c:v>
                </c:pt>
                <c:pt idx="122">
                  <c:v>1.5250000000000012E-2</c:v>
                </c:pt>
                <c:pt idx="123">
                  <c:v>1.5375000000000012E-2</c:v>
                </c:pt>
                <c:pt idx="124">
                  <c:v>1.5500000000000012E-2</c:v>
                </c:pt>
                <c:pt idx="125">
                  <c:v>1.562500000000001E-2</c:v>
                </c:pt>
                <c:pt idx="126">
                  <c:v>1.5750000000000011E-2</c:v>
                </c:pt>
                <c:pt idx="127">
                  <c:v>1.5875000000000011E-2</c:v>
                </c:pt>
                <c:pt idx="128">
                  <c:v>1.6000000000000011E-2</c:v>
                </c:pt>
                <c:pt idx="129">
                  <c:v>1.6125000000000011E-2</c:v>
                </c:pt>
                <c:pt idx="130">
                  <c:v>1.6250000000000011E-2</c:v>
                </c:pt>
                <c:pt idx="131">
                  <c:v>1.6375000000000011E-2</c:v>
                </c:pt>
                <c:pt idx="132">
                  <c:v>1.6500000000000011E-2</c:v>
                </c:pt>
                <c:pt idx="133">
                  <c:v>1.6625000000000011E-2</c:v>
                </c:pt>
                <c:pt idx="134">
                  <c:v>1.6750000000000011E-2</c:v>
                </c:pt>
                <c:pt idx="135">
                  <c:v>1.6875000000000012E-2</c:v>
                </c:pt>
                <c:pt idx="136">
                  <c:v>1.7000000000000012E-2</c:v>
                </c:pt>
                <c:pt idx="137">
                  <c:v>1.7125000000000012E-2</c:v>
                </c:pt>
                <c:pt idx="138">
                  <c:v>1.7250000000000012E-2</c:v>
                </c:pt>
                <c:pt idx="139">
                  <c:v>1.7375000000000012E-2</c:v>
                </c:pt>
                <c:pt idx="140">
                  <c:v>1.7500000000000012E-2</c:v>
                </c:pt>
                <c:pt idx="141">
                  <c:v>1.7625000000000012E-2</c:v>
                </c:pt>
                <c:pt idx="142">
                  <c:v>1.7750000000000012E-2</c:v>
                </c:pt>
                <c:pt idx="143">
                  <c:v>1.7875000000000012E-2</c:v>
                </c:pt>
                <c:pt idx="144">
                  <c:v>1.8000000000000013E-2</c:v>
                </c:pt>
                <c:pt idx="145">
                  <c:v>1.8125000000000013E-2</c:v>
                </c:pt>
                <c:pt idx="146">
                  <c:v>1.8250000000000013E-2</c:v>
                </c:pt>
                <c:pt idx="147">
                  <c:v>1.8375000000000013E-2</c:v>
                </c:pt>
                <c:pt idx="148">
                  <c:v>1.8500000000000013E-2</c:v>
                </c:pt>
                <c:pt idx="149">
                  <c:v>1.8625000000000013E-2</c:v>
                </c:pt>
                <c:pt idx="150">
                  <c:v>1.8750000000000013E-2</c:v>
                </c:pt>
                <c:pt idx="151">
                  <c:v>1.8875000000000013E-2</c:v>
                </c:pt>
                <c:pt idx="152">
                  <c:v>1.9000000000000013E-2</c:v>
                </c:pt>
                <c:pt idx="153">
                  <c:v>1.9125000000000014E-2</c:v>
                </c:pt>
                <c:pt idx="154">
                  <c:v>1.9250000000000014E-2</c:v>
                </c:pt>
                <c:pt idx="155">
                  <c:v>1.9375000000000014E-2</c:v>
                </c:pt>
                <c:pt idx="156">
                  <c:v>1.9500000000000014E-2</c:v>
                </c:pt>
                <c:pt idx="157">
                  <c:v>1.9625000000000014E-2</c:v>
                </c:pt>
                <c:pt idx="158">
                  <c:v>1.9750000000000014E-2</c:v>
                </c:pt>
                <c:pt idx="159">
                  <c:v>1.9875000000000014E-2</c:v>
                </c:pt>
                <c:pt idx="160">
                  <c:v>2.0000000000000014E-2</c:v>
                </c:pt>
                <c:pt idx="161">
                  <c:v>2.0125000000000014E-2</c:v>
                </c:pt>
                <c:pt idx="162">
                  <c:v>2.0250000000000015E-2</c:v>
                </c:pt>
                <c:pt idx="163">
                  <c:v>2.0375000000000015E-2</c:v>
                </c:pt>
                <c:pt idx="164">
                  <c:v>2.0500000000000015E-2</c:v>
                </c:pt>
                <c:pt idx="165">
                  <c:v>2.0625000000000015E-2</c:v>
                </c:pt>
                <c:pt idx="166">
                  <c:v>2.0750000000000015E-2</c:v>
                </c:pt>
                <c:pt idx="167">
                  <c:v>2.0875000000000015E-2</c:v>
                </c:pt>
                <c:pt idx="168">
                  <c:v>2.1000000000000015E-2</c:v>
                </c:pt>
                <c:pt idx="169">
                  <c:v>2.1125000000000015E-2</c:v>
                </c:pt>
                <c:pt idx="170">
                  <c:v>2.1250000000000015E-2</c:v>
                </c:pt>
                <c:pt idx="171">
                  <c:v>2.1375000000000016E-2</c:v>
                </c:pt>
                <c:pt idx="172">
                  <c:v>2.1500000000000016E-2</c:v>
                </c:pt>
                <c:pt idx="173">
                  <c:v>2.1625000000000016E-2</c:v>
                </c:pt>
                <c:pt idx="174">
                  <c:v>2.1750000000000016E-2</c:v>
                </c:pt>
                <c:pt idx="175">
                  <c:v>2.1875000000000016E-2</c:v>
                </c:pt>
                <c:pt idx="176">
                  <c:v>2.2000000000000016E-2</c:v>
                </c:pt>
                <c:pt idx="177">
                  <c:v>2.2125000000000016E-2</c:v>
                </c:pt>
                <c:pt idx="178">
                  <c:v>2.2250000000000016E-2</c:v>
                </c:pt>
                <c:pt idx="179">
                  <c:v>2.2375000000000016E-2</c:v>
                </c:pt>
                <c:pt idx="180">
                  <c:v>2.2500000000000017E-2</c:v>
                </c:pt>
                <c:pt idx="181">
                  <c:v>2.2625000000000017E-2</c:v>
                </c:pt>
                <c:pt idx="182">
                  <c:v>2.2750000000000017E-2</c:v>
                </c:pt>
                <c:pt idx="183">
                  <c:v>2.2875000000000017E-2</c:v>
                </c:pt>
                <c:pt idx="184">
                  <c:v>2.3000000000000017E-2</c:v>
                </c:pt>
                <c:pt idx="185">
                  <c:v>2.3125000000000017E-2</c:v>
                </c:pt>
                <c:pt idx="186">
                  <c:v>2.3250000000000017E-2</c:v>
                </c:pt>
                <c:pt idx="187">
                  <c:v>2.3375000000000017E-2</c:v>
                </c:pt>
                <c:pt idx="188">
                  <c:v>2.3500000000000017E-2</c:v>
                </c:pt>
                <c:pt idx="189">
                  <c:v>2.3625000000000018E-2</c:v>
                </c:pt>
                <c:pt idx="190">
                  <c:v>2.3750000000000018E-2</c:v>
                </c:pt>
                <c:pt idx="191">
                  <c:v>2.3875000000000018E-2</c:v>
                </c:pt>
                <c:pt idx="192">
                  <c:v>2.4000000000000018E-2</c:v>
                </c:pt>
                <c:pt idx="193">
                  <c:v>2.4125000000000018E-2</c:v>
                </c:pt>
                <c:pt idx="194">
                  <c:v>2.4250000000000018E-2</c:v>
                </c:pt>
                <c:pt idx="195">
                  <c:v>2.4375000000000018E-2</c:v>
                </c:pt>
                <c:pt idx="196">
                  <c:v>2.4500000000000018E-2</c:v>
                </c:pt>
                <c:pt idx="197">
                  <c:v>2.4625000000000018E-2</c:v>
                </c:pt>
                <c:pt idx="198">
                  <c:v>2.4750000000000019E-2</c:v>
                </c:pt>
                <c:pt idx="199">
                  <c:v>2.4875000000000019E-2</c:v>
                </c:pt>
                <c:pt idx="200">
                  <c:v>2.5000000000000019E-2</c:v>
                </c:pt>
                <c:pt idx="201">
                  <c:v>2.5125000000000019E-2</c:v>
                </c:pt>
                <c:pt idx="202">
                  <c:v>2.5250000000000019E-2</c:v>
                </c:pt>
                <c:pt idx="203">
                  <c:v>2.5375000000000019E-2</c:v>
                </c:pt>
                <c:pt idx="204">
                  <c:v>2.5500000000000019E-2</c:v>
                </c:pt>
                <c:pt idx="205">
                  <c:v>2.5625000000000019E-2</c:v>
                </c:pt>
                <c:pt idx="206">
                  <c:v>2.5750000000000019E-2</c:v>
                </c:pt>
                <c:pt idx="207">
                  <c:v>2.587500000000002E-2</c:v>
                </c:pt>
                <c:pt idx="208">
                  <c:v>2.600000000000002E-2</c:v>
                </c:pt>
                <c:pt idx="209">
                  <c:v>2.612500000000002E-2</c:v>
                </c:pt>
                <c:pt idx="210">
                  <c:v>2.625000000000002E-2</c:v>
                </c:pt>
                <c:pt idx="211">
                  <c:v>2.637500000000002E-2</c:v>
                </c:pt>
                <c:pt idx="212">
                  <c:v>2.650000000000002E-2</c:v>
                </c:pt>
                <c:pt idx="213">
                  <c:v>2.662500000000002E-2</c:v>
                </c:pt>
                <c:pt idx="214">
                  <c:v>2.675000000000002E-2</c:v>
                </c:pt>
                <c:pt idx="215">
                  <c:v>2.687500000000002E-2</c:v>
                </c:pt>
                <c:pt idx="216">
                  <c:v>2.7000000000000021E-2</c:v>
                </c:pt>
                <c:pt idx="217">
                  <c:v>2.7125000000000021E-2</c:v>
                </c:pt>
                <c:pt idx="218">
                  <c:v>2.7250000000000021E-2</c:v>
                </c:pt>
                <c:pt idx="219">
                  <c:v>2.7375000000000021E-2</c:v>
                </c:pt>
                <c:pt idx="220">
                  <c:v>2.7500000000000021E-2</c:v>
                </c:pt>
                <c:pt idx="221">
                  <c:v>2.7625000000000021E-2</c:v>
                </c:pt>
                <c:pt idx="222">
                  <c:v>2.7750000000000021E-2</c:v>
                </c:pt>
                <c:pt idx="223">
                  <c:v>2.7875000000000021E-2</c:v>
                </c:pt>
                <c:pt idx="224">
                  <c:v>2.8000000000000021E-2</c:v>
                </c:pt>
                <c:pt idx="225">
                  <c:v>2.8125000000000022E-2</c:v>
                </c:pt>
                <c:pt idx="226">
                  <c:v>2.8250000000000022E-2</c:v>
                </c:pt>
                <c:pt idx="227">
                  <c:v>2.8375000000000022E-2</c:v>
                </c:pt>
                <c:pt idx="228">
                  <c:v>2.8500000000000022E-2</c:v>
                </c:pt>
                <c:pt idx="229">
                  <c:v>2.8625000000000022E-2</c:v>
                </c:pt>
                <c:pt idx="230">
                  <c:v>2.8750000000000022E-2</c:v>
                </c:pt>
                <c:pt idx="231">
                  <c:v>2.8875000000000022E-2</c:v>
                </c:pt>
                <c:pt idx="232">
                  <c:v>2.9000000000000022E-2</c:v>
                </c:pt>
                <c:pt idx="233">
                  <c:v>2.9125000000000022E-2</c:v>
                </c:pt>
                <c:pt idx="234">
                  <c:v>2.9250000000000023E-2</c:v>
                </c:pt>
                <c:pt idx="235">
                  <c:v>2.9375000000000023E-2</c:v>
                </c:pt>
                <c:pt idx="236">
                  <c:v>2.9500000000000023E-2</c:v>
                </c:pt>
                <c:pt idx="237">
                  <c:v>2.9625000000000023E-2</c:v>
                </c:pt>
                <c:pt idx="238">
                  <c:v>2.9750000000000023E-2</c:v>
                </c:pt>
                <c:pt idx="239">
                  <c:v>2.9875000000000023E-2</c:v>
                </c:pt>
                <c:pt idx="240">
                  <c:v>3.0000000000000023E-2</c:v>
                </c:pt>
                <c:pt idx="241">
                  <c:v>3.0125000000000023E-2</c:v>
                </c:pt>
                <c:pt idx="242">
                  <c:v>3.0250000000000023E-2</c:v>
                </c:pt>
                <c:pt idx="243">
                  <c:v>3.0375000000000024E-2</c:v>
                </c:pt>
                <c:pt idx="244">
                  <c:v>3.0500000000000024E-2</c:v>
                </c:pt>
                <c:pt idx="245">
                  <c:v>3.0625000000000024E-2</c:v>
                </c:pt>
                <c:pt idx="246">
                  <c:v>3.0750000000000024E-2</c:v>
                </c:pt>
                <c:pt idx="247">
                  <c:v>3.0875000000000024E-2</c:v>
                </c:pt>
                <c:pt idx="248">
                  <c:v>3.1000000000000024E-2</c:v>
                </c:pt>
                <c:pt idx="249">
                  <c:v>3.1125000000000024E-2</c:v>
                </c:pt>
                <c:pt idx="250">
                  <c:v>3.1250000000000021E-2</c:v>
                </c:pt>
                <c:pt idx="251">
                  <c:v>3.1375000000000021E-2</c:v>
                </c:pt>
                <c:pt idx="252">
                  <c:v>3.1500000000000021E-2</c:v>
                </c:pt>
                <c:pt idx="253">
                  <c:v>3.1625000000000021E-2</c:v>
                </c:pt>
                <c:pt idx="254">
                  <c:v>3.1750000000000021E-2</c:v>
                </c:pt>
                <c:pt idx="255">
                  <c:v>3.1875000000000021E-2</c:v>
                </c:pt>
                <c:pt idx="256">
                  <c:v>3.2000000000000021E-2</c:v>
                </c:pt>
                <c:pt idx="257">
                  <c:v>3.2125000000000022E-2</c:v>
                </c:pt>
                <c:pt idx="258">
                  <c:v>3.2250000000000022E-2</c:v>
                </c:pt>
                <c:pt idx="259">
                  <c:v>3.2375000000000022E-2</c:v>
                </c:pt>
                <c:pt idx="260">
                  <c:v>3.2500000000000022E-2</c:v>
                </c:pt>
                <c:pt idx="261">
                  <c:v>3.2625000000000022E-2</c:v>
                </c:pt>
                <c:pt idx="262">
                  <c:v>3.2750000000000022E-2</c:v>
                </c:pt>
                <c:pt idx="263">
                  <c:v>3.2875000000000022E-2</c:v>
                </c:pt>
                <c:pt idx="264">
                  <c:v>3.3000000000000022E-2</c:v>
                </c:pt>
                <c:pt idx="265">
                  <c:v>3.3125000000000022E-2</c:v>
                </c:pt>
                <c:pt idx="266">
                  <c:v>3.3250000000000023E-2</c:v>
                </c:pt>
                <c:pt idx="267">
                  <c:v>3.3375000000000023E-2</c:v>
                </c:pt>
                <c:pt idx="268">
                  <c:v>3.3500000000000023E-2</c:v>
                </c:pt>
                <c:pt idx="269">
                  <c:v>3.3625000000000023E-2</c:v>
                </c:pt>
                <c:pt idx="270">
                  <c:v>3.3750000000000023E-2</c:v>
                </c:pt>
                <c:pt idx="271">
                  <c:v>3.3875000000000023E-2</c:v>
                </c:pt>
                <c:pt idx="272">
                  <c:v>3.4000000000000023E-2</c:v>
                </c:pt>
                <c:pt idx="273">
                  <c:v>3.4125000000000023E-2</c:v>
                </c:pt>
                <c:pt idx="274">
                  <c:v>3.4250000000000023E-2</c:v>
                </c:pt>
                <c:pt idx="275">
                  <c:v>3.4375000000000024E-2</c:v>
                </c:pt>
                <c:pt idx="276">
                  <c:v>3.4500000000000024E-2</c:v>
                </c:pt>
                <c:pt idx="277">
                  <c:v>3.4625000000000024E-2</c:v>
                </c:pt>
                <c:pt idx="278">
                  <c:v>3.4750000000000024E-2</c:v>
                </c:pt>
                <c:pt idx="279">
                  <c:v>3.4875000000000024E-2</c:v>
                </c:pt>
                <c:pt idx="280">
                  <c:v>3.5000000000000024E-2</c:v>
                </c:pt>
                <c:pt idx="281">
                  <c:v>3.5125000000000024E-2</c:v>
                </c:pt>
                <c:pt idx="282">
                  <c:v>3.5250000000000024E-2</c:v>
                </c:pt>
                <c:pt idx="283">
                  <c:v>3.5375000000000024E-2</c:v>
                </c:pt>
                <c:pt idx="284">
                  <c:v>3.5500000000000025E-2</c:v>
                </c:pt>
                <c:pt idx="285">
                  <c:v>3.5625000000000025E-2</c:v>
                </c:pt>
                <c:pt idx="286">
                  <c:v>3.5750000000000025E-2</c:v>
                </c:pt>
                <c:pt idx="287">
                  <c:v>3.5875000000000025E-2</c:v>
                </c:pt>
                <c:pt idx="288">
                  <c:v>3.6000000000000025E-2</c:v>
                </c:pt>
                <c:pt idx="289">
                  <c:v>3.6125000000000025E-2</c:v>
                </c:pt>
                <c:pt idx="290">
                  <c:v>3.6250000000000025E-2</c:v>
                </c:pt>
                <c:pt idx="291">
                  <c:v>3.6375000000000025E-2</c:v>
                </c:pt>
                <c:pt idx="292">
                  <c:v>3.6500000000000025E-2</c:v>
                </c:pt>
                <c:pt idx="293">
                  <c:v>3.6625000000000026E-2</c:v>
                </c:pt>
                <c:pt idx="294">
                  <c:v>3.6750000000000026E-2</c:v>
                </c:pt>
                <c:pt idx="295">
                  <c:v>3.6875000000000026E-2</c:v>
                </c:pt>
                <c:pt idx="296">
                  <c:v>3.7000000000000026E-2</c:v>
                </c:pt>
                <c:pt idx="297">
                  <c:v>3.7125000000000026E-2</c:v>
                </c:pt>
                <c:pt idx="298">
                  <c:v>3.7250000000000026E-2</c:v>
                </c:pt>
                <c:pt idx="299">
                  <c:v>3.7375000000000026E-2</c:v>
                </c:pt>
                <c:pt idx="300">
                  <c:v>3.7500000000000026E-2</c:v>
                </c:pt>
                <c:pt idx="301">
                  <c:v>3.7625000000000026E-2</c:v>
                </c:pt>
                <c:pt idx="302">
                  <c:v>3.7750000000000027E-2</c:v>
                </c:pt>
                <c:pt idx="303">
                  <c:v>3.7875000000000027E-2</c:v>
                </c:pt>
                <c:pt idx="304">
                  <c:v>3.8000000000000027E-2</c:v>
                </c:pt>
                <c:pt idx="305">
                  <c:v>3.8125000000000027E-2</c:v>
                </c:pt>
                <c:pt idx="306">
                  <c:v>3.8250000000000027E-2</c:v>
                </c:pt>
                <c:pt idx="307">
                  <c:v>3.8375000000000027E-2</c:v>
                </c:pt>
                <c:pt idx="308">
                  <c:v>3.8500000000000027E-2</c:v>
                </c:pt>
                <c:pt idx="309">
                  <c:v>3.8625000000000027E-2</c:v>
                </c:pt>
                <c:pt idx="310">
                  <c:v>3.8750000000000027E-2</c:v>
                </c:pt>
                <c:pt idx="311">
                  <c:v>3.8875000000000028E-2</c:v>
                </c:pt>
                <c:pt idx="312">
                  <c:v>3.9000000000000028E-2</c:v>
                </c:pt>
                <c:pt idx="313">
                  <c:v>3.9125000000000028E-2</c:v>
                </c:pt>
                <c:pt idx="314">
                  <c:v>3.9250000000000028E-2</c:v>
                </c:pt>
                <c:pt idx="315">
                  <c:v>3.9375000000000028E-2</c:v>
                </c:pt>
                <c:pt idx="316">
                  <c:v>3.9500000000000028E-2</c:v>
                </c:pt>
                <c:pt idx="317">
                  <c:v>3.9625000000000028E-2</c:v>
                </c:pt>
                <c:pt idx="318">
                  <c:v>3.9750000000000028E-2</c:v>
                </c:pt>
                <c:pt idx="319">
                  <c:v>3.9875000000000028E-2</c:v>
                </c:pt>
                <c:pt idx="320">
                  <c:v>4.0000000000000029E-2</c:v>
                </c:pt>
                <c:pt idx="321">
                  <c:v>4.0125000000000029E-2</c:v>
                </c:pt>
                <c:pt idx="322">
                  <c:v>4.0250000000000029E-2</c:v>
                </c:pt>
                <c:pt idx="323">
                  <c:v>4.0375000000000029E-2</c:v>
                </c:pt>
                <c:pt idx="324">
                  <c:v>4.0500000000000029E-2</c:v>
                </c:pt>
                <c:pt idx="325">
                  <c:v>4.0625000000000029E-2</c:v>
                </c:pt>
                <c:pt idx="326">
                  <c:v>4.0750000000000029E-2</c:v>
                </c:pt>
                <c:pt idx="327">
                  <c:v>4.0875000000000029E-2</c:v>
                </c:pt>
                <c:pt idx="328">
                  <c:v>4.1000000000000029E-2</c:v>
                </c:pt>
                <c:pt idx="329">
                  <c:v>4.112500000000003E-2</c:v>
                </c:pt>
                <c:pt idx="330">
                  <c:v>4.125000000000003E-2</c:v>
                </c:pt>
                <c:pt idx="331">
                  <c:v>4.137500000000003E-2</c:v>
                </c:pt>
                <c:pt idx="332">
                  <c:v>4.150000000000003E-2</c:v>
                </c:pt>
                <c:pt idx="333">
                  <c:v>4.162500000000003E-2</c:v>
                </c:pt>
                <c:pt idx="334">
                  <c:v>4.175000000000003E-2</c:v>
                </c:pt>
                <c:pt idx="335">
                  <c:v>4.187500000000003E-2</c:v>
                </c:pt>
                <c:pt idx="336">
                  <c:v>4.200000000000003E-2</c:v>
                </c:pt>
                <c:pt idx="337">
                  <c:v>4.212500000000003E-2</c:v>
                </c:pt>
                <c:pt idx="338">
                  <c:v>4.2250000000000031E-2</c:v>
                </c:pt>
                <c:pt idx="339">
                  <c:v>4.2375000000000031E-2</c:v>
                </c:pt>
                <c:pt idx="340">
                  <c:v>4.2500000000000031E-2</c:v>
                </c:pt>
                <c:pt idx="341">
                  <c:v>4.2625000000000031E-2</c:v>
                </c:pt>
                <c:pt idx="342">
                  <c:v>4.2750000000000031E-2</c:v>
                </c:pt>
                <c:pt idx="343">
                  <c:v>4.2875000000000031E-2</c:v>
                </c:pt>
                <c:pt idx="344">
                  <c:v>4.3000000000000031E-2</c:v>
                </c:pt>
                <c:pt idx="345">
                  <c:v>4.3125000000000031E-2</c:v>
                </c:pt>
                <c:pt idx="346">
                  <c:v>4.3250000000000031E-2</c:v>
                </c:pt>
                <c:pt idx="347">
                  <c:v>4.3375000000000032E-2</c:v>
                </c:pt>
                <c:pt idx="348">
                  <c:v>4.3500000000000032E-2</c:v>
                </c:pt>
                <c:pt idx="349">
                  <c:v>4.3625000000000032E-2</c:v>
                </c:pt>
                <c:pt idx="350">
                  <c:v>4.3750000000000032E-2</c:v>
                </c:pt>
                <c:pt idx="351">
                  <c:v>4.3875000000000032E-2</c:v>
                </c:pt>
                <c:pt idx="352">
                  <c:v>4.4000000000000032E-2</c:v>
                </c:pt>
                <c:pt idx="353">
                  <c:v>4.4125000000000032E-2</c:v>
                </c:pt>
                <c:pt idx="354">
                  <c:v>4.4250000000000032E-2</c:v>
                </c:pt>
                <c:pt idx="355">
                  <c:v>4.4375000000000032E-2</c:v>
                </c:pt>
                <c:pt idx="356">
                  <c:v>4.4500000000000033E-2</c:v>
                </c:pt>
                <c:pt idx="357">
                  <c:v>4.4625000000000033E-2</c:v>
                </c:pt>
                <c:pt idx="358">
                  <c:v>4.4750000000000033E-2</c:v>
                </c:pt>
                <c:pt idx="359">
                  <c:v>4.4875000000000033E-2</c:v>
                </c:pt>
                <c:pt idx="360">
                  <c:v>4.5000000000000033E-2</c:v>
                </c:pt>
                <c:pt idx="361">
                  <c:v>4.5125000000000033E-2</c:v>
                </c:pt>
                <c:pt idx="362">
                  <c:v>4.5250000000000033E-2</c:v>
                </c:pt>
                <c:pt idx="363">
                  <c:v>4.5375000000000033E-2</c:v>
                </c:pt>
                <c:pt idx="364">
                  <c:v>4.5500000000000033E-2</c:v>
                </c:pt>
                <c:pt idx="365">
                  <c:v>4.5625000000000034E-2</c:v>
                </c:pt>
                <c:pt idx="366">
                  <c:v>4.5750000000000034E-2</c:v>
                </c:pt>
                <c:pt idx="367">
                  <c:v>4.5875000000000034E-2</c:v>
                </c:pt>
                <c:pt idx="368">
                  <c:v>4.6000000000000034E-2</c:v>
                </c:pt>
                <c:pt idx="369">
                  <c:v>4.6125000000000034E-2</c:v>
                </c:pt>
                <c:pt idx="370">
                  <c:v>4.6250000000000034E-2</c:v>
                </c:pt>
                <c:pt idx="371">
                  <c:v>4.6375000000000034E-2</c:v>
                </c:pt>
                <c:pt idx="372">
                  <c:v>4.6500000000000034E-2</c:v>
                </c:pt>
                <c:pt idx="373">
                  <c:v>4.6625000000000034E-2</c:v>
                </c:pt>
                <c:pt idx="374">
                  <c:v>4.6750000000000035E-2</c:v>
                </c:pt>
                <c:pt idx="375">
                  <c:v>4.6875000000000035E-2</c:v>
                </c:pt>
                <c:pt idx="376">
                  <c:v>4.7000000000000035E-2</c:v>
                </c:pt>
                <c:pt idx="377">
                  <c:v>4.7125000000000035E-2</c:v>
                </c:pt>
                <c:pt idx="378">
                  <c:v>4.7250000000000035E-2</c:v>
                </c:pt>
                <c:pt idx="379">
                  <c:v>4.7375000000000035E-2</c:v>
                </c:pt>
                <c:pt idx="380">
                  <c:v>4.7500000000000035E-2</c:v>
                </c:pt>
                <c:pt idx="381">
                  <c:v>4.7625000000000035E-2</c:v>
                </c:pt>
                <c:pt idx="382">
                  <c:v>4.7750000000000035E-2</c:v>
                </c:pt>
                <c:pt idx="383">
                  <c:v>4.7875000000000036E-2</c:v>
                </c:pt>
                <c:pt idx="384">
                  <c:v>4.8000000000000036E-2</c:v>
                </c:pt>
                <c:pt idx="385">
                  <c:v>4.8125000000000036E-2</c:v>
                </c:pt>
                <c:pt idx="386">
                  <c:v>4.8250000000000036E-2</c:v>
                </c:pt>
                <c:pt idx="387">
                  <c:v>4.8375000000000036E-2</c:v>
                </c:pt>
                <c:pt idx="388">
                  <c:v>4.8500000000000036E-2</c:v>
                </c:pt>
                <c:pt idx="389">
                  <c:v>4.8625000000000036E-2</c:v>
                </c:pt>
                <c:pt idx="390">
                  <c:v>4.8750000000000036E-2</c:v>
                </c:pt>
                <c:pt idx="391">
                  <c:v>4.8875000000000036E-2</c:v>
                </c:pt>
                <c:pt idx="392">
                  <c:v>4.9000000000000037E-2</c:v>
                </c:pt>
                <c:pt idx="393">
                  <c:v>4.9125000000000037E-2</c:v>
                </c:pt>
                <c:pt idx="394">
                  <c:v>4.9250000000000037E-2</c:v>
                </c:pt>
                <c:pt idx="395">
                  <c:v>4.9375000000000037E-2</c:v>
                </c:pt>
                <c:pt idx="396">
                  <c:v>4.9500000000000037E-2</c:v>
                </c:pt>
                <c:pt idx="397">
                  <c:v>4.9625000000000037E-2</c:v>
                </c:pt>
                <c:pt idx="398">
                  <c:v>4.9750000000000037E-2</c:v>
                </c:pt>
                <c:pt idx="399">
                  <c:v>4.9875000000000037E-2</c:v>
                </c:pt>
                <c:pt idx="400">
                  <c:v>5.0000000000000037E-2</c:v>
                </c:pt>
              </c:numCache>
            </c:numRef>
          </c:xVal>
          <c:yVal>
            <c:numRef>
              <c:f>'Pres Est+Mov Vlv+Mach Delay'!$F$5:$F$405</c:f>
              <c:numCache>
                <c:formatCode>General</c:formatCode>
                <c:ptCount val="401"/>
                <c:pt idx="0">
                  <c:v>101325</c:v>
                </c:pt>
                <c:pt idx="1">
                  <c:v>98881.992170432699</c:v>
                </c:pt>
                <c:pt idx="2">
                  <c:v>92629.745974137069</c:v>
                </c:pt>
                <c:pt idx="3">
                  <c:v>84362.040952785945</c:v>
                </c:pt>
                <c:pt idx="4">
                  <c:v>76129.603912900857</c:v>
                </c:pt>
                <c:pt idx="5">
                  <c:v>69343.44246908123</c:v>
                </c:pt>
                <c:pt idx="6">
                  <c:v>64314.333579041719</c:v>
                </c:pt>
                <c:pt idx="7">
                  <c:v>60872.220055864796</c:v>
                </c:pt>
                <c:pt idx="8">
                  <c:v>58681.168892018519</c:v>
                </c:pt>
                <c:pt idx="9">
                  <c:v>57387.442106003589</c:v>
                </c:pt>
                <c:pt idx="10">
                  <c:v>56715.739906321607</c:v>
                </c:pt>
                <c:pt idx="11">
                  <c:v>56485.693218609304</c:v>
                </c:pt>
                <c:pt idx="12">
                  <c:v>56589.987553400388</c:v>
                </c:pt>
                <c:pt idx="13">
                  <c:v>56969.761239471831</c:v>
                </c:pt>
                <c:pt idx="14">
                  <c:v>57596.726316006796</c:v>
                </c:pt>
                <c:pt idx="15">
                  <c:v>58461.386390703134</c:v>
                </c:pt>
                <c:pt idx="16">
                  <c:v>59565.331148748257</c:v>
                </c:pt>
                <c:pt idx="17">
                  <c:v>60916.085700398129</c:v>
                </c:pt>
                <c:pt idx="18">
                  <c:v>62523.552926738645</c:v>
                </c:pt>
                <c:pt idx="19">
                  <c:v>64397.46167920062</c:v>
                </c:pt>
                <c:pt idx="20">
                  <c:v>66545.464461168958</c:v>
                </c:pt>
                <c:pt idx="21">
                  <c:v>68971.672635471317</c:v>
                </c:pt>
                <c:pt idx="22">
                  <c:v>71675.513123816636</c:v>
                </c:pt>
                <c:pt idx="23">
                  <c:v>74650.859585358936</c:v>
                </c:pt>
                <c:pt idx="24">
                  <c:v>77885.44463177849</c:v>
                </c:pt>
                <c:pt idx="25">
                  <c:v>81360.603047183715</c:v>
                </c:pt>
                <c:pt idx="26">
                  <c:v>85051.430592961871</c:v>
                </c:pt>
                <c:pt idx="27">
                  <c:v>88927.467506002067</c:v>
                </c:pt>
                <c:pt idx="28">
                  <c:v>92954.027229123574</c:v>
                </c:pt>
                <c:pt idx="29">
                  <c:v>97094.285381964786</c:v>
                </c:pt>
                <c:pt idx="30">
                  <c:v>101312.21780384285</c:v>
                </c:pt>
                <c:pt idx="31">
                  <c:v>101325</c:v>
                </c:pt>
                <c:pt idx="32">
                  <c:v>101325</c:v>
                </c:pt>
                <c:pt idx="33">
                  <c:v>101325</c:v>
                </c:pt>
                <c:pt idx="34">
                  <c:v>101325</c:v>
                </c:pt>
                <c:pt idx="35">
                  <c:v>101325</c:v>
                </c:pt>
                <c:pt idx="36">
                  <c:v>101325</c:v>
                </c:pt>
                <c:pt idx="37">
                  <c:v>101325</c:v>
                </c:pt>
                <c:pt idx="38">
                  <c:v>101325</c:v>
                </c:pt>
                <c:pt idx="39">
                  <c:v>101325</c:v>
                </c:pt>
                <c:pt idx="40">
                  <c:v>101325</c:v>
                </c:pt>
                <c:pt idx="41">
                  <c:v>101325</c:v>
                </c:pt>
                <c:pt idx="42">
                  <c:v>101325</c:v>
                </c:pt>
                <c:pt idx="43">
                  <c:v>101325</c:v>
                </c:pt>
                <c:pt idx="44">
                  <c:v>101325</c:v>
                </c:pt>
                <c:pt idx="45">
                  <c:v>101325</c:v>
                </c:pt>
                <c:pt idx="46">
                  <c:v>101325</c:v>
                </c:pt>
                <c:pt idx="47">
                  <c:v>101325</c:v>
                </c:pt>
                <c:pt idx="48">
                  <c:v>101325</c:v>
                </c:pt>
                <c:pt idx="49">
                  <c:v>101325</c:v>
                </c:pt>
                <c:pt idx="50">
                  <c:v>101325</c:v>
                </c:pt>
                <c:pt idx="51">
                  <c:v>101325</c:v>
                </c:pt>
                <c:pt idx="52">
                  <c:v>101325</c:v>
                </c:pt>
                <c:pt idx="53">
                  <c:v>101325</c:v>
                </c:pt>
                <c:pt idx="54">
                  <c:v>101325</c:v>
                </c:pt>
                <c:pt idx="55">
                  <c:v>101325</c:v>
                </c:pt>
                <c:pt idx="56">
                  <c:v>101325</c:v>
                </c:pt>
                <c:pt idx="57">
                  <c:v>101325</c:v>
                </c:pt>
                <c:pt idx="58">
                  <c:v>101325</c:v>
                </c:pt>
                <c:pt idx="59">
                  <c:v>101325</c:v>
                </c:pt>
                <c:pt idx="60">
                  <c:v>101325</c:v>
                </c:pt>
                <c:pt idx="61">
                  <c:v>101325</c:v>
                </c:pt>
                <c:pt idx="62">
                  <c:v>101325</c:v>
                </c:pt>
                <c:pt idx="63">
                  <c:v>101325</c:v>
                </c:pt>
                <c:pt idx="64">
                  <c:v>101325</c:v>
                </c:pt>
                <c:pt idx="65">
                  <c:v>101325</c:v>
                </c:pt>
                <c:pt idx="66">
                  <c:v>101325</c:v>
                </c:pt>
                <c:pt idx="67">
                  <c:v>101325</c:v>
                </c:pt>
                <c:pt idx="68">
                  <c:v>101325</c:v>
                </c:pt>
                <c:pt idx="69">
                  <c:v>101325</c:v>
                </c:pt>
                <c:pt idx="70">
                  <c:v>101325</c:v>
                </c:pt>
                <c:pt idx="71">
                  <c:v>101325</c:v>
                </c:pt>
                <c:pt idx="72">
                  <c:v>101325</c:v>
                </c:pt>
                <c:pt idx="73">
                  <c:v>101325</c:v>
                </c:pt>
                <c:pt idx="74">
                  <c:v>101325</c:v>
                </c:pt>
                <c:pt idx="75">
                  <c:v>101325</c:v>
                </c:pt>
                <c:pt idx="76">
                  <c:v>101325</c:v>
                </c:pt>
                <c:pt idx="77">
                  <c:v>101325</c:v>
                </c:pt>
                <c:pt idx="78">
                  <c:v>101325</c:v>
                </c:pt>
                <c:pt idx="79">
                  <c:v>101325</c:v>
                </c:pt>
                <c:pt idx="80">
                  <c:v>101325</c:v>
                </c:pt>
                <c:pt idx="81">
                  <c:v>101325</c:v>
                </c:pt>
                <c:pt idx="82">
                  <c:v>101325</c:v>
                </c:pt>
                <c:pt idx="83">
                  <c:v>101325</c:v>
                </c:pt>
                <c:pt idx="84">
                  <c:v>101325</c:v>
                </c:pt>
                <c:pt idx="85">
                  <c:v>101325</c:v>
                </c:pt>
                <c:pt idx="86">
                  <c:v>101325</c:v>
                </c:pt>
                <c:pt idx="87">
                  <c:v>101325</c:v>
                </c:pt>
                <c:pt idx="88">
                  <c:v>101325</c:v>
                </c:pt>
                <c:pt idx="89">
                  <c:v>101325</c:v>
                </c:pt>
                <c:pt idx="90">
                  <c:v>101325</c:v>
                </c:pt>
                <c:pt idx="91">
                  <c:v>101325</c:v>
                </c:pt>
                <c:pt idx="92">
                  <c:v>101325</c:v>
                </c:pt>
                <c:pt idx="93">
                  <c:v>101325</c:v>
                </c:pt>
                <c:pt idx="94">
                  <c:v>101325</c:v>
                </c:pt>
                <c:pt idx="95">
                  <c:v>101325</c:v>
                </c:pt>
                <c:pt idx="96">
                  <c:v>101325</c:v>
                </c:pt>
                <c:pt idx="97">
                  <c:v>101325</c:v>
                </c:pt>
                <c:pt idx="98">
                  <c:v>101325</c:v>
                </c:pt>
                <c:pt idx="99">
                  <c:v>101325</c:v>
                </c:pt>
                <c:pt idx="100">
                  <c:v>101325</c:v>
                </c:pt>
                <c:pt idx="101">
                  <c:v>101325</c:v>
                </c:pt>
                <c:pt idx="102">
                  <c:v>101325</c:v>
                </c:pt>
                <c:pt idx="103">
                  <c:v>101325</c:v>
                </c:pt>
                <c:pt idx="104">
                  <c:v>101325</c:v>
                </c:pt>
                <c:pt idx="105">
                  <c:v>101325</c:v>
                </c:pt>
                <c:pt idx="106">
                  <c:v>101325</c:v>
                </c:pt>
                <c:pt idx="107">
                  <c:v>101325</c:v>
                </c:pt>
                <c:pt idx="108">
                  <c:v>101325</c:v>
                </c:pt>
                <c:pt idx="109">
                  <c:v>101325</c:v>
                </c:pt>
                <c:pt idx="110">
                  <c:v>101325</c:v>
                </c:pt>
                <c:pt idx="111">
                  <c:v>101325</c:v>
                </c:pt>
                <c:pt idx="112">
                  <c:v>101325</c:v>
                </c:pt>
                <c:pt idx="113">
                  <c:v>101325</c:v>
                </c:pt>
                <c:pt idx="114">
                  <c:v>101325</c:v>
                </c:pt>
                <c:pt idx="115">
                  <c:v>101325</c:v>
                </c:pt>
                <c:pt idx="116">
                  <c:v>101325</c:v>
                </c:pt>
                <c:pt idx="117">
                  <c:v>101325</c:v>
                </c:pt>
                <c:pt idx="118">
                  <c:v>101325</c:v>
                </c:pt>
                <c:pt idx="119">
                  <c:v>101325</c:v>
                </c:pt>
                <c:pt idx="120">
                  <c:v>101325</c:v>
                </c:pt>
                <c:pt idx="121">
                  <c:v>98881.992170432219</c:v>
                </c:pt>
                <c:pt idx="122">
                  <c:v>92629.745974136182</c:v>
                </c:pt>
                <c:pt idx="123">
                  <c:v>84362.040952785159</c:v>
                </c:pt>
                <c:pt idx="124">
                  <c:v>76129.603912900027</c:v>
                </c:pt>
                <c:pt idx="125">
                  <c:v>69343.442469080619</c:v>
                </c:pt>
                <c:pt idx="126">
                  <c:v>64314.333579041238</c:v>
                </c:pt>
                <c:pt idx="127">
                  <c:v>60872.220055864658</c:v>
                </c:pt>
                <c:pt idx="128">
                  <c:v>58681.16889201833</c:v>
                </c:pt>
                <c:pt idx="129">
                  <c:v>57387.442106003364</c:v>
                </c:pt>
                <c:pt idx="130">
                  <c:v>56715.739906321454</c:v>
                </c:pt>
                <c:pt idx="131">
                  <c:v>56485.693218609311</c:v>
                </c:pt>
                <c:pt idx="132">
                  <c:v>56589.987553400344</c:v>
                </c:pt>
                <c:pt idx="133">
                  <c:v>56969.761239471794</c:v>
                </c:pt>
                <c:pt idx="134">
                  <c:v>57596.726316007051</c:v>
                </c:pt>
                <c:pt idx="135">
                  <c:v>58461.386390703046</c:v>
                </c:pt>
                <c:pt idx="136">
                  <c:v>59565.331148748177</c:v>
                </c:pt>
                <c:pt idx="137">
                  <c:v>60916.085700398238</c:v>
                </c:pt>
                <c:pt idx="138">
                  <c:v>62523.552926739001</c:v>
                </c:pt>
                <c:pt idx="139">
                  <c:v>64397.461679200715</c:v>
                </c:pt>
                <c:pt idx="140">
                  <c:v>66545.46446116922</c:v>
                </c:pt>
                <c:pt idx="141">
                  <c:v>68971.672635471448</c:v>
                </c:pt>
                <c:pt idx="142">
                  <c:v>71675.513123816956</c:v>
                </c:pt>
                <c:pt idx="143">
                  <c:v>74650.85958535914</c:v>
                </c:pt>
                <c:pt idx="144">
                  <c:v>77885.444631778751</c:v>
                </c:pt>
                <c:pt idx="145">
                  <c:v>81360.603047183991</c:v>
                </c:pt>
                <c:pt idx="146">
                  <c:v>85051.430592962177</c:v>
                </c:pt>
                <c:pt idx="147">
                  <c:v>88927.467506002329</c:v>
                </c:pt>
                <c:pt idx="148">
                  <c:v>92954.027229123763</c:v>
                </c:pt>
                <c:pt idx="149">
                  <c:v>97094.285381965237</c:v>
                </c:pt>
                <c:pt idx="150">
                  <c:v>101312.21780384325</c:v>
                </c:pt>
                <c:pt idx="151">
                  <c:v>101325</c:v>
                </c:pt>
                <c:pt idx="152">
                  <c:v>101325</c:v>
                </c:pt>
                <c:pt idx="153">
                  <c:v>101325</c:v>
                </c:pt>
                <c:pt idx="154">
                  <c:v>101325</c:v>
                </c:pt>
                <c:pt idx="155">
                  <c:v>101325</c:v>
                </c:pt>
                <c:pt idx="156">
                  <c:v>101325</c:v>
                </c:pt>
                <c:pt idx="157">
                  <c:v>101325</c:v>
                </c:pt>
                <c:pt idx="158">
                  <c:v>101325</c:v>
                </c:pt>
                <c:pt idx="159">
                  <c:v>101325</c:v>
                </c:pt>
                <c:pt idx="160">
                  <c:v>101325</c:v>
                </c:pt>
                <c:pt idx="161">
                  <c:v>101325</c:v>
                </c:pt>
                <c:pt idx="162">
                  <c:v>101325</c:v>
                </c:pt>
                <c:pt idx="163">
                  <c:v>101325</c:v>
                </c:pt>
                <c:pt idx="164">
                  <c:v>101325</c:v>
                </c:pt>
                <c:pt idx="165">
                  <c:v>101325</c:v>
                </c:pt>
                <c:pt idx="166">
                  <c:v>101325</c:v>
                </c:pt>
                <c:pt idx="167">
                  <c:v>101325</c:v>
                </c:pt>
                <c:pt idx="168">
                  <c:v>101325</c:v>
                </c:pt>
                <c:pt idx="169">
                  <c:v>101325</c:v>
                </c:pt>
                <c:pt idx="170">
                  <c:v>101325</c:v>
                </c:pt>
                <c:pt idx="171">
                  <c:v>101325</c:v>
                </c:pt>
                <c:pt idx="172">
                  <c:v>101325</c:v>
                </c:pt>
                <c:pt idx="173">
                  <c:v>101325</c:v>
                </c:pt>
                <c:pt idx="174">
                  <c:v>101325</c:v>
                </c:pt>
                <c:pt idx="175">
                  <c:v>101325</c:v>
                </c:pt>
                <c:pt idx="176">
                  <c:v>101325</c:v>
                </c:pt>
                <c:pt idx="177">
                  <c:v>101325</c:v>
                </c:pt>
                <c:pt idx="178">
                  <c:v>101325</c:v>
                </c:pt>
                <c:pt idx="179">
                  <c:v>101325</c:v>
                </c:pt>
                <c:pt idx="180">
                  <c:v>101325</c:v>
                </c:pt>
                <c:pt idx="181">
                  <c:v>101325</c:v>
                </c:pt>
                <c:pt idx="182">
                  <c:v>101325</c:v>
                </c:pt>
                <c:pt idx="183">
                  <c:v>101325</c:v>
                </c:pt>
                <c:pt idx="184">
                  <c:v>101325</c:v>
                </c:pt>
                <c:pt idx="185">
                  <c:v>101325</c:v>
                </c:pt>
                <c:pt idx="186">
                  <c:v>101325</c:v>
                </c:pt>
                <c:pt idx="187">
                  <c:v>101325</c:v>
                </c:pt>
                <c:pt idx="188">
                  <c:v>101325</c:v>
                </c:pt>
                <c:pt idx="189">
                  <c:v>101325</c:v>
                </c:pt>
                <c:pt idx="190">
                  <c:v>101325</c:v>
                </c:pt>
                <c:pt idx="191">
                  <c:v>101325</c:v>
                </c:pt>
                <c:pt idx="192">
                  <c:v>101325</c:v>
                </c:pt>
                <c:pt idx="193">
                  <c:v>101325</c:v>
                </c:pt>
                <c:pt idx="194">
                  <c:v>101325</c:v>
                </c:pt>
                <c:pt idx="195">
                  <c:v>101325</c:v>
                </c:pt>
                <c:pt idx="196">
                  <c:v>101325</c:v>
                </c:pt>
                <c:pt idx="197">
                  <c:v>101325</c:v>
                </c:pt>
                <c:pt idx="198">
                  <c:v>101325</c:v>
                </c:pt>
                <c:pt idx="199">
                  <c:v>101325</c:v>
                </c:pt>
                <c:pt idx="200">
                  <c:v>101325</c:v>
                </c:pt>
                <c:pt idx="201">
                  <c:v>101325</c:v>
                </c:pt>
                <c:pt idx="202">
                  <c:v>101325</c:v>
                </c:pt>
                <c:pt idx="203">
                  <c:v>101325</c:v>
                </c:pt>
                <c:pt idx="204">
                  <c:v>101325</c:v>
                </c:pt>
                <c:pt idx="205">
                  <c:v>101325</c:v>
                </c:pt>
                <c:pt idx="206">
                  <c:v>101325</c:v>
                </c:pt>
                <c:pt idx="207">
                  <c:v>101325</c:v>
                </c:pt>
                <c:pt idx="208">
                  <c:v>101325</c:v>
                </c:pt>
                <c:pt idx="209">
                  <c:v>101325</c:v>
                </c:pt>
                <c:pt idx="210">
                  <c:v>101325</c:v>
                </c:pt>
                <c:pt idx="211">
                  <c:v>101325</c:v>
                </c:pt>
                <c:pt idx="212">
                  <c:v>101325</c:v>
                </c:pt>
                <c:pt idx="213">
                  <c:v>101325</c:v>
                </c:pt>
                <c:pt idx="214">
                  <c:v>101325</c:v>
                </c:pt>
                <c:pt idx="215">
                  <c:v>101325</c:v>
                </c:pt>
                <c:pt idx="216">
                  <c:v>101325</c:v>
                </c:pt>
                <c:pt idx="217">
                  <c:v>101325</c:v>
                </c:pt>
                <c:pt idx="218">
                  <c:v>101325</c:v>
                </c:pt>
                <c:pt idx="219">
                  <c:v>101325</c:v>
                </c:pt>
                <c:pt idx="220">
                  <c:v>101325</c:v>
                </c:pt>
                <c:pt idx="221">
                  <c:v>101325</c:v>
                </c:pt>
                <c:pt idx="222">
                  <c:v>101325</c:v>
                </c:pt>
                <c:pt idx="223">
                  <c:v>101325</c:v>
                </c:pt>
                <c:pt idx="224">
                  <c:v>101325</c:v>
                </c:pt>
                <c:pt idx="225">
                  <c:v>101325</c:v>
                </c:pt>
                <c:pt idx="226">
                  <c:v>101325</c:v>
                </c:pt>
                <c:pt idx="227">
                  <c:v>101325</c:v>
                </c:pt>
                <c:pt idx="228">
                  <c:v>101325</c:v>
                </c:pt>
                <c:pt idx="229">
                  <c:v>101325</c:v>
                </c:pt>
                <c:pt idx="230">
                  <c:v>101325</c:v>
                </c:pt>
                <c:pt idx="231">
                  <c:v>101325</c:v>
                </c:pt>
                <c:pt idx="232">
                  <c:v>101325</c:v>
                </c:pt>
                <c:pt idx="233">
                  <c:v>101325</c:v>
                </c:pt>
                <c:pt idx="234">
                  <c:v>101325</c:v>
                </c:pt>
                <c:pt idx="235">
                  <c:v>101325</c:v>
                </c:pt>
                <c:pt idx="236">
                  <c:v>101325</c:v>
                </c:pt>
                <c:pt idx="237">
                  <c:v>101325</c:v>
                </c:pt>
                <c:pt idx="238">
                  <c:v>101325</c:v>
                </c:pt>
                <c:pt idx="239">
                  <c:v>101325</c:v>
                </c:pt>
                <c:pt idx="240">
                  <c:v>101325</c:v>
                </c:pt>
                <c:pt idx="241">
                  <c:v>98881.992170431753</c:v>
                </c:pt>
                <c:pt idx="242">
                  <c:v>92629.745974135411</c:v>
                </c:pt>
                <c:pt idx="243">
                  <c:v>84362.040952784184</c:v>
                </c:pt>
                <c:pt idx="244">
                  <c:v>76129.603912899198</c:v>
                </c:pt>
                <c:pt idx="245">
                  <c:v>69343.442469080372</c:v>
                </c:pt>
                <c:pt idx="246">
                  <c:v>64314.333579040685</c:v>
                </c:pt>
                <c:pt idx="247">
                  <c:v>60872.22005586452</c:v>
                </c:pt>
                <c:pt idx="248">
                  <c:v>58681.168892018155</c:v>
                </c:pt>
                <c:pt idx="249">
                  <c:v>57387.442106003487</c:v>
                </c:pt>
                <c:pt idx="250">
                  <c:v>56715.739906321323</c:v>
                </c:pt>
                <c:pt idx="251">
                  <c:v>56485.6932186091</c:v>
                </c:pt>
                <c:pt idx="252">
                  <c:v>56589.987553400351</c:v>
                </c:pt>
                <c:pt idx="253">
                  <c:v>56969.761239471874</c:v>
                </c:pt>
                <c:pt idx="254">
                  <c:v>57596.726316006861</c:v>
                </c:pt>
                <c:pt idx="255">
                  <c:v>58461.38639070341</c:v>
                </c:pt>
                <c:pt idx="256">
                  <c:v>59565.331148748402</c:v>
                </c:pt>
                <c:pt idx="257">
                  <c:v>60916.085700398296</c:v>
                </c:pt>
                <c:pt idx="258">
                  <c:v>62523.552926739001</c:v>
                </c:pt>
                <c:pt idx="259">
                  <c:v>64397.461679200736</c:v>
                </c:pt>
                <c:pt idx="260">
                  <c:v>66545.464461169409</c:v>
                </c:pt>
                <c:pt idx="261">
                  <c:v>68971.67263547171</c:v>
                </c:pt>
                <c:pt idx="262">
                  <c:v>71675.513123817131</c:v>
                </c:pt>
                <c:pt idx="263">
                  <c:v>74650.859585359416</c:v>
                </c:pt>
                <c:pt idx="264">
                  <c:v>77885.444631778999</c:v>
                </c:pt>
                <c:pt idx="265">
                  <c:v>81360.603047184326</c:v>
                </c:pt>
                <c:pt idx="266">
                  <c:v>85051.430592962264</c:v>
                </c:pt>
                <c:pt idx="267">
                  <c:v>88927.467506002416</c:v>
                </c:pt>
                <c:pt idx="268">
                  <c:v>92954.0272291242</c:v>
                </c:pt>
                <c:pt idx="269">
                  <c:v>97094.285381965426</c:v>
                </c:pt>
                <c:pt idx="270">
                  <c:v>101312.21780384357</c:v>
                </c:pt>
                <c:pt idx="271">
                  <c:v>101325</c:v>
                </c:pt>
                <c:pt idx="272">
                  <c:v>101325</c:v>
                </c:pt>
                <c:pt idx="273">
                  <c:v>101325</c:v>
                </c:pt>
                <c:pt idx="274">
                  <c:v>101325</c:v>
                </c:pt>
                <c:pt idx="275">
                  <c:v>101325</c:v>
                </c:pt>
                <c:pt idx="276">
                  <c:v>101325</c:v>
                </c:pt>
                <c:pt idx="277">
                  <c:v>101325</c:v>
                </c:pt>
                <c:pt idx="278">
                  <c:v>101325</c:v>
                </c:pt>
                <c:pt idx="279">
                  <c:v>101325</c:v>
                </c:pt>
                <c:pt idx="280">
                  <c:v>101325</c:v>
                </c:pt>
                <c:pt idx="281">
                  <c:v>101325</c:v>
                </c:pt>
                <c:pt idx="282">
                  <c:v>101325</c:v>
                </c:pt>
                <c:pt idx="283">
                  <c:v>101325</c:v>
                </c:pt>
                <c:pt idx="284">
                  <c:v>101325</c:v>
                </c:pt>
                <c:pt idx="285">
                  <c:v>101325</c:v>
                </c:pt>
                <c:pt idx="286">
                  <c:v>101325</c:v>
                </c:pt>
                <c:pt idx="287">
                  <c:v>101325</c:v>
                </c:pt>
                <c:pt idx="288">
                  <c:v>101325</c:v>
                </c:pt>
                <c:pt idx="289">
                  <c:v>101325</c:v>
                </c:pt>
                <c:pt idx="290">
                  <c:v>101325</c:v>
                </c:pt>
                <c:pt idx="291">
                  <c:v>101325</c:v>
                </c:pt>
                <c:pt idx="292">
                  <c:v>101325</c:v>
                </c:pt>
                <c:pt idx="293">
                  <c:v>101325</c:v>
                </c:pt>
                <c:pt idx="294">
                  <c:v>101325</c:v>
                </c:pt>
                <c:pt idx="295">
                  <c:v>101325</c:v>
                </c:pt>
                <c:pt idx="296">
                  <c:v>101325</c:v>
                </c:pt>
                <c:pt idx="297">
                  <c:v>101325</c:v>
                </c:pt>
                <c:pt idx="298">
                  <c:v>101325</c:v>
                </c:pt>
                <c:pt idx="299">
                  <c:v>101325</c:v>
                </c:pt>
                <c:pt idx="300">
                  <c:v>101325</c:v>
                </c:pt>
                <c:pt idx="301">
                  <c:v>101325</c:v>
                </c:pt>
                <c:pt idx="302">
                  <c:v>101325</c:v>
                </c:pt>
                <c:pt idx="303">
                  <c:v>101325</c:v>
                </c:pt>
                <c:pt idx="304">
                  <c:v>101325</c:v>
                </c:pt>
                <c:pt idx="305">
                  <c:v>101325</c:v>
                </c:pt>
                <c:pt idx="306">
                  <c:v>101325</c:v>
                </c:pt>
                <c:pt idx="307">
                  <c:v>101325</c:v>
                </c:pt>
                <c:pt idx="308">
                  <c:v>101325</c:v>
                </c:pt>
                <c:pt idx="309">
                  <c:v>101325</c:v>
                </c:pt>
                <c:pt idx="310">
                  <c:v>101325</c:v>
                </c:pt>
                <c:pt idx="311">
                  <c:v>101325</c:v>
                </c:pt>
                <c:pt idx="312">
                  <c:v>101325</c:v>
                </c:pt>
                <c:pt idx="313">
                  <c:v>101325</c:v>
                </c:pt>
                <c:pt idx="314">
                  <c:v>101325</c:v>
                </c:pt>
                <c:pt idx="315">
                  <c:v>101325</c:v>
                </c:pt>
                <c:pt idx="316">
                  <c:v>101325</c:v>
                </c:pt>
                <c:pt idx="317">
                  <c:v>101325</c:v>
                </c:pt>
                <c:pt idx="318">
                  <c:v>101325</c:v>
                </c:pt>
                <c:pt idx="319">
                  <c:v>101325</c:v>
                </c:pt>
                <c:pt idx="320">
                  <c:v>101325</c:v>
                </c:pt>
                <c:pt idx="321">
                  <c:v>101325</c:v>
                </c:pt>
                <c:pt idx="322">
                  <c:v>101325</c:v>
                </c:pt>
                <c:pt idx="323">
                  <c:v>101325</c:v>
                </c:pt>
                <c:pt idx="324">
                  <c:v>101325</c:v>
                </c:pt>
                <c:pt idx="325">
                  <c:v>101325</c:v>
                </c:pt>
                <c:pt idx="326">
                  <c:v>101325</c:v>
                </c:pt>
                <c:pt idx="327">
                  <c:v>101325</c:v>
                </c:pt>
                <c:pt idx="328">
                  <c:v>101325</c:v>
                </c:pt>
                <c:pt idx="329">
                  <c:v>101325</c:v>
                </c:pt>
                <c:pt idx="330">
                  <c:v>101325</c:v>
                </c:pt>
                <c:pt idx="331">
                  <c:v>101325</c:v>
                </c:pt>
                <c:pt idx="332">
                  <c:v>101325</c:v>
                </c:pt>
                <c:pt idx="333">
                  <c:v>101325</c:v>
                </c:pt>
                <c:pt idx="334">
                  <c:v>101325</c:v>
                </c:pt>
                <c:pt idx="335">
                  <c:v>101325</c:v>
                </c:pt>
                <c:pt idx="336">
                  <c:v>101325</c:v>
                </c:pt>
                <c:pt idx="337">
                  <c:v>101325</c:v>
                </c:pt>
                <c:pt idx="338">
                  <c:v>101325</c:v>
                </c:pt>
                <c:pt idx="339">
                  <c:v>101325</c:v>
                </c:pt>
                <c:pt idx="340">
                  <c:v>101325</c:v>
                </c:pt>
                <c:pt idx="341">
                  <c:v>101325</c:v>
                </c:pt>
                <c:pt idx="342">
                  <c:v>101325</c:v>
                </c:pt>
                <c:pt idx="343">
                  <c:v>101325</c:v>
                </c:pt>
                <c:pt idx="344">
                  <c:v>101325</c:v>
                </c:pt>
                <c:pt idx="345">
                  <c:v>101325</c:v>
                </c:pt>
                <c:pt idx="346">
                  <c:v>101325</c:v>
                </c:pt>
                <c:pt idx="347">
                  <c:v>101325</c:v>
                </c:pt>
                <c:pt idx="348">
                  <c:v>101325</c:v>
                </c:pt>
                <c:pt idx="349">
                  <c:v>101325</c:v>
                </c:pt>
                <c:pt idx="350">
                  <c:v>101325</c:v>
                </c:pt>
                <c:pt idx="351">
                  <c:v>101325</c:v>
                </c:pt>
                <c:pt idx="352">
                  <c:v>101325</c:v>
                </c:pt>
                <c:pt idx="353">
                  <c:v>101325</c:v>
                </c:pt>
                <c:pt idx="354">
                  <c:v>101325</c:v>
                </c:pt>
                <c:pt idx="355">
                  <c:v>101325</c:v>
                </c:pt>
                <c:pt idx="356">
                  <c:v>101325</c:v>
                </c:pt>
                <c:pt idx="357">
                  <c:v>101325</c:v>
                </c:pt>
                <c:pt idx="358">
                  <c:v>101325</c:v>
                </c:pt>
                <c:pt idx="359">
                  <c:v>101325</c:v>
                </c:pt>
                <c:pt idx="360">
                  <c:v>101325</c:v>
                </c:pt>
                <c:pt idx="361">
                  <c:v>98881.992170431462</c:v>
                </c:pt>
                <c:pt idx="362">
                  <c:v>92629.745974135149</c:v>
                </c:pt>
                <c:pt idx="363">
                  <c:v>84362.040952783573</c:v>
                </c:pt>
                <c:pt idx="364">
                  <c:v>76129.603912898805</c:v>
                </c:pt>
                <c:pt idx="365">
                  <c:v>69343.442469079222</c:v>
                </c:pt>
                <c:pt idx="366">
                  <c:v>64314.333579041027</c:v>
                </c:pt>
                <c:pt idx="367">
                  <c:v>60872.220055863581</c:v>
                </c:pt>
                <c:pt idx="368">
                  <c:v>58681.16889201814</c:v>
                </c:pt>
                <c:pt idx="369">
                  <c:v>57387.442106003211</c:v>
                </c:pt>
                <c:pt idx="370">
                  <c:v>56715.739906321236</c:v>
                </c:pt>
                <c:pt idx="371">
                  <c:v>56485.693218608714</c:v>
                </c:pt>
                <c:pt idx="372">
                  <c:v>56589.987553400068</c:v>
                </c:pt>
                <c:pt idx="373">
                  <c:v>56969.761239472631</c:v>
                </c:pt>
                <c:pt idx="374">
                  <c:v>57596.72631600724</c:v>
                </c:pt>
                <c:pt idx="375">
                  <c:v>58461.386390703803</c:v>
                </c:pt>
                <c:pt idx="376">
                  <c:v>59565.33114874841</c:v>
                </c:pt>
                <c:pt idx="377">
                  <c:v>60916.085700398711</c:v>
                </c:pt>
                <c:pt idx="378">
                  <c:v>62523.552926739074</c:v>
                </c:pt>
                <c:pt idx="379">
                  <c:v>64397.461679201144</c:v>
                </c:pt>
                <c:pt idx="380">
                  <c:v>66545.464461169802</c:v>
                </c:pt>
                <c:pt idx="381">
                  <c:v>68971.672635472001</c:v>
                </c:pt>
                <c:pt idx="382">
                  <c:v>71675.513123817087</c:v>
                </c:pt>
                <c:pt idx="383">
                  <c:v>74650.859585359736</c:v>
                </c:pt>
                <c:pt idx="384">
                  <c:v>77885.444631779043</c:v>
                </c:pt>
                <c:pt idx="385">
                  <c:v>81360.603047184864</c:v>
                </c:pt>
                <c:pt idx="386">
                  <c:v>85051.430592963006</c:v>
                </c:pt>
                <c:pt idx="387">
                  <c:v>88927.467506003173</c:v>
                </c:pt>
                <c:pt idx="388">
                  <c:v>92954.027229124767</c:v>
                </c:pt>
                <c:pt idx="389">
                  <c:v>97094.28538196611</c:v>
                </c:pt>
                <c:pt idx="390">
                  <c:v>101312.21780384413</c:v>
                </c:pt>
                <c:pt idx="391">
                  <c:v>101325</c:v>
                </c:pt>
                <c:pt idx="392">
                  <c:v>101325</c:v>
                </c:pt>
                <c:pt idx="393">
                  <c:v>101325</c:v>
                </c:pt>
                <c:pt idx="394">
                  <c:v>101325</c:v>
                </c:pt>
                <c:pt idx="395">
                  <c:v>101325</c:v>
                </c:pt>
                <c:pt idx="396">
                  <c:v>101325</c:v>
                </c:pt>
                <c:pt idx="397">
                  <c:v>101325</c:v>
                </c:pt>
                <c:pt idx="398">
                  <c:v>101325</c:v>
                </c:pt>
                <c:pt idx="399">
                  <c:v>101325</c:v>
                </c:pt>
                <c:pt idx="400">
                  <c:v>101325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0DD-47F0-AD35-F7743E2108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2815432"/>
        <c:axId val="432815760"/>
      </c:scatterChart>
      <c:valAx>
        <c:axId val="432815432"/>
        <c:scaling>
          <c:orientation val="minMax"/>
          <c:max val="5.000000000000001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815760"/>
        <c:crosses val="autoZero"/>
        <c:crossBetween val="midCat"/>
      </c:valAx>
      <c:valAx>
        <c:axId val="43281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Pressure at Top of Cylinder (kPa)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815432"/>
        <c:crosses val="autoZero"/>
        <c:crossBetween val="midCat"/>
        <c:majorUnit val="10000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'RPM Comp.'!$E$2</c:f>
              <c:strCache>
                <c:ptCount val="1"/>
                <c:pt idx="0">
                  <c:v>VAM factor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4"/>
            <c:forward val="2000"/>
            <c:backward val="2000"/>
            <c:dispRSqr val="1"/>
            <c:dispEq val="1"/>
            <c:trendlineLbl>
              <c:layout>
                <c:manualLayout>
                  <c:x val="8.3333333333333329E-2"/>
                  <c:y val="-0.44429060950714494"/>
                </c:manualLayout>
              </c:layout>
              <c:numFmt formatCode="#,##0.00000000000000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'RPM Comp.'!$D$3:$D$11</c:f>
              <c:numCache>
                <c:formatCode>General</c:formatCode>
                <c:ptCount val="9"/>
                <c:pt idx="0">
                  <c:v>2000</c:v>
                </c:pt>
                <c:pt idx="1">
                  <c:v>3000</c:v>
                </c:pt>
                <c:pt idx="2">
                  <c:v>4000</c:v>
                </c:pt>
                <c:pt idx="3">
                  <c:v>5000</c:v>
                </c:pt>
                <c:pt idx="4">
                  <c:v>6000</c:v>
                </c:pt>
                <c:pt idx="5">
                  <c:v>7000</c:v>
                </c:pt>
                <c:pt idx="6">
                  <c:v>8000</c:v>
                </c:pt>
                <c:pt idx="7">
                  <c:v>9000</c:v>
                </c:pt>
                <c:pt idx="8">
                  <c:v>10000</c:v>
                </c:pt>
              </c:numCache>
            </c:numRef>
          </c:xVal>
          <c:yVal>
            <c:numRef>
              <c:f>'RPM Comp.'!$E$3:$E$11</c:f>
              <c:numCache>
                <c:formatCode>General</c:formatCode>
                <c:ptCount val="9"/>
                <c:pt idx="0">
                  <c:v>5.6</c:v>
                </c:pt>
                <c:pt idx="2">
                  <c:v>2.7</c:v>
                </c:pt>
                <c:pt idx="4">
                  <c:v>2.34</c:v>
                </c:pt>
                <c:pt idx="6">
                  <c:v>2.17</c:v>
                </c:pt>
                <c:pt idx="8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69F-48D3-A8CA-87CC508833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8579680"/>
        <c:axId val="568580336"/>
      </c:scatterChart>
      <c:valAx>
        <c:axId val="568579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580336"/>
        <c:crosses val="autoZero"/>
        <c:crossBetween val="midCat"/>
      </c:valAx>
      <c:valAx>
        <c:axId val="56858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5796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5"/>
            <c:dispRSqr val="1"/>
            <c:dispEq val="1"/>
            <c:trendlineLbl>
              <c:numFmt formatCode="#,##0.00000000000000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'Thermo Table Curve Fits'!$A$88:$A$106</c:f>
              <c:numCache>
                <c:formatCode>General</c:formatCode>
                <c:ptCount val="19"/>
                <c:pt idx="0">
                  <c:v>250</c:v>
                </c:pt>
                <c:pt idx="1">
                  <c:v>300</c:v>
                </c:pt>
                <c:pt idx="2">
                  <c:v>350</c:v>
                </c:pt>
                <c:pt idx="3">
                  <c:v>400</c:v>
                </c:pt>
                <c:pt idx="4">
                  <c:v>450</c:v>
                </c:pt>
                <c:pt idx="5">
                  <c:v>500</c:v>
                </c:pt>
                <c:pt idx="6">
                  <c:v>550</c:v>
                </c:pt>
                <c:pt idx="7">
                  <c:v>600</c:v>
                </c:pt>
                <c:pt idx="8">
                  <c:v>650</c:v>
                </c:pt>
                <c:pt idx="9">
                  <c:v>700</c:v>
                </c:pt>
                <c:pt idx="10">
                  <c:v>750</c:v>
                </c:pt>
                <c:pt idx="11">
                  <c:v>800</c:v>
                </c:pt>
                <c:pt idx="12">
                  <c:v>900</c:v>
                </c:pt>
                <c:pt idx="13">
                  <c:v>1000</c:v>
                </c:pt>
                <c:pt idx="14">
                  <c:v>1100</c:v>
                </c:pt>
                <c:pt idx="15">
                  <c:v>1200</c:v>
                </c:pt>
                <c:pt idx="16">
                  <c:v>1300</c:v>
                </c:pt>
                <c:pt idx="17">
                  <c:v>1400</c:v>
                </c:pt>
                <c:pt idx="18">
                  <c:v>1500</c:v>
                </c:pt>
              </c:numCache>
            </c:numRef>
          </c:xVal>
          <c:yVal>
            <c:numRef>
              <c:f>'Thermo Table Curve Fits'!$D$88:$D$106</c:f>
              <c:numCache>
                <c:formatCode>General</c:formatCode>
                <c:ptCount val="19"/>
                <c:pt idx="0">
                  <c:v>1.401</c:v>
                </c:pt>
                <c:pt idx="1">
                  <c:v>1.4</c:v>
                </c:pt>
                <c:pt idx="2">
                  <c:v>1.3979999999999999</c:v>
                </c:pt>
                <c:pt idx="3">
                  <c:v>1.395</c:v>
                </c:pt>
                <c:pt idx="4">
                  <c:v>1.391</c:v>
                </c:pt>
                <c:pt idx="5">
                  <c:v>1.387</c:v>
                </c:pt>
                <c:pt idx="6">
                  <c:v>1.381</c:v>
                </c:pt>
                <c:pt idx="7">
                  <c:v>1.3759999999999999</c:v>
                </c:pt>
                <c:pt idx="8">
                  <c:v>1.37</c:v>
                </c:pt>
                <c:pt idx="9">
                  <c:v>1.3640000000000001</c:v>
                </c:pt>
                <c:pt idx="10">
                  <c:v>1.359</c:v>
                </c:pt>
                <c:pt idx="11">
                  <c:v>1.3540000000000001</c:v>
                </c:pt>
                <c:pt idx="12">
                  <c:v>1.3440000000000001</c:v>
                </c:pt>
                <c:pt idx="13">
                  <c:v>1.3360000000000001</c:v>
                </c:pt>
                <c:pt idx="14">
                  <c:v>1.331</c:v>
                </c:pt>
                <c:pt idx="15">
                  <c:v>1.3240000000000001</c:v>
                </c:pt>
                <c:pt idx="16">
                  <c:v>1.3180000000000001</c:v>
                </c:pt>
                <c:pt idx="17">
                  <c:v>1.3129999999999999</c:v>
                </c:pt>
                <c:pt idx="18">
                  <c:v>1.3089999999999999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374-4D12-8985-52B2C91771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3465904"/>
        <c:axId val="403466888"/>
      </c:scatterChart>
      <c:valAx>
        <c:axId val="403465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466888"/>
        <c:crosses val="autoZero"/>
        <c:crossBetween val="midCat"/>
      </c:valAx>
      <c:valAx>
        <c:axId val="403466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4659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Air Cp vs 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5"/>
            <c:dispRSqr val="1"/>
            <c:dispEq val="1"/>
            <c:trendlineLbl>
              <c:numFmt formatCode="#,##0.00000000000000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'Thermo Table Curve Fits'!$A$4:$A$38</c:f>
              <c:numCache>
                <c:formatCode>General</c:formatCode>
                <c:ptCount val="35"/>
                <c:pt idx="0">
                  <c:v>100</c:v>
                </c:pt>
                <c:pt idx="1">
                  <c:v>150</c:v>
                </c:pt>
                <c:pt idx="2">
                  <c:v>200</c:v>
                </c:pt>
                <c:pt idx="3">
                  <c:v>250</c:v>
                </c:pt>
                <c:pt idx="4">
                  <c:v>300</c:v>
                </c:pt>
                <c:pt idx="5">
                  <c:v>350</c:v>
                </c:pt>
                <c:pt idx="6">
                  <c:v>400</c:v>
                </c:pt>
                <c:pt idx="7">
                  <c:v>450</c:v>
                </c:pt>
                <c:pt idx="8">
                  <c:v>500</c:v>
                </c:pt>
                <c:pt idx="9">
                  <c:v>550</c:v>
                </c:pt>
                <c:pt idx="10">
                  <c:v>600</c:v>
                </c:pt>
                <c:pt idx="11">
                  <c:v>650</c:v>
                </c:pt>
                <c:pt idx="12">
                  <c:v>700</c:v>
                </c:pt>
                <c:pt idx="13">
                  <c:v>750</c:v>
                </c:pt>
                <c:pt idx="14">
                  <c:v>800</c:v>
                </c:pt>
                <c:pt idx="15">
                  <c:v>850</c:v>
                </c:pt>
                <c:pt idx="16">
                  <c:v>900</c:v>
                </c:pt>
                <c:pt idx="17">
                  <c:v>950</c:v>
                </c:pt>
                <c:pt idx="18">
                  <c:v>1000</c:v>
                </c:pt>
                <c:pt idx="19">
                  <c:v>1100</c:v>
                </c:pt>
                <c:pt idx="20">
                  <c:v>1200</c:v>
                </c:pt>
                <c:pt idx="21">
                  <c:v>1300</c:v>
                </c:pt>
                <c:pt idx="22">
                  <c:v>1400</c:v>
                </c:pt>
                <c:pt idx="23">
                  <c:v>1500</c:v>
                </c:pt>
                <c:pt idx="24">
                  <c:v>1600</c:v>
                </c:pt>
                <c:pt idx="25">
                  <c:v>1700</c:v>
                </c:pt>
                <c:pt idx="26">
                  <c:v>1800</c:v>
                </c:pt>
                <c:pt idx="27">
                  <c:v>1900</c:v>
                </c:pt>
                <c:pt idx="28">
                  <c:v>2000</c:v>
                </c:pt>
                <c:pt idx="29">
                  <c:v>2100</c:v>
                </c:pt>
                <c:pt idx="30">
                  <c:v>2200</c:v>
                </c:pt>
                <c:pt idx="31">
                  <c:v>2300</c:v>
                </c:pt>
                <c:pt idx="32">
                  <c:v>2400</c:v>
                </c:pt>
                <c:pt idx="33">
                  <c:v>2500</c:v>
                </c:pt>
                <c:pt idx="34">
                  <c:v>3000</c:v>
                </c:pt>
              </c:numCache>
            </c:numRef>
          </c:xVal>
          <c:yVal>
            <c:numRef>
              <c:f>'Thermo Table Curve Fits'!$C$4:$C$38</c:f>
              <c:numCache>
                <c:formatCode>General</c:formatCode>
                <c:ptCount val="35"/>
                <c:pt idx="0">
                  <c:v>1.032</c:v>
                </c:pt>
                <c:pt idx="1">
                  <c:v>1.012</c:v>
                </c:pt>
                <c:pt idx="2">
                  <c:v>1.0069999999999999</c:v>
                </c:pt>
                <c:pt idx="3">
                  <c:v>1.006</c:v>
                </c:pt>
                <c:pt idx="4">
                  <c:v>1.0069999999999999</c:v>
                </c:pt>
                <c:pt idx="5">
                  <c:v>1.0089999999999999</c:v>
                </c:pt>
                <c:pt idx="6">
                  <c:v>1.014</c:v>
                </c:pt>
                <c:pt idx="7">
                  <c:v>1.0209999999999999</c:v>
                </c:pt>
                <c:pt idx="8">
                  <c:v>1.03</c:v>
                </c:pt>
                <c:pt idx="9">
                  <c:v>1.04</c:v>
                </c:pt>
                <c:pt idx="10">
                  <c:v>1.0509999999999999</c:v>
                </c:pt>
                <c:pt idx="11">
                  <c:v>1.0629999999999999</c:v>
                </c:pt>
                <c:pt idx="12">
                  <c:v>1.075</c:v>
                </c:pt>
                <c:pt idx="13">
                  <c:v>1.087</c:v>
                </c:pt>
                <c:pt idx="14">
                  <c:v>1.099</c:v>
                </c:pt>
                <c:pt idx="15">
                  <c:v>1.1100000000000001</c:v>
                </c:pt>
                <c:pt idx="16">
                  <c:v>1.121</c:v>
                </c:pt>
                <c:pt idx="17">
                  <c:v>1.131</c:v>
                </c:pt>
                <c:pt idx="18">
                  <c:v>1.141</c:v>
                </c:pt>
                <c:pt idx="19">
                  <c:v>1.159</c:v>
                </c:pt>
                <c:pt idx="20">
                  <c:v>1.175</c:v>
                </c:pt>
                <c:pt idx="21">
                  <c:v>1.1890000000000001</c:v>
                </c:pt>
                <c:pt idx="22">
                  <c:v>1.2070000000000001</c:v>
                </c:pt>
                <c:pt idx="23">
                  <c:v>1.23</c:v>
                </c:pt>
                <c:pt idx="24">
                  <c:v>1.248</c:v>
                </c:pt>
                <c:pt idx="25">
                  <c:v>1.2669999999999999</c:v>
                </c:pt>
                <c:pt idx="26">
                  <c:v>1.286</c:v>
                </c:pt>
                <c:pt idx="27">
                  <c:v>1.3069999999999999</c:v>
                </c:pt>
                <c:pt idx="28">
                  <c:v>1.337</c:v>
                </c:pt>
                <c:pt idx="29">
                  <c:v>1.3720000000000001</c:v>
                </c:pt>
                <c:pt idx="30">
                  <c:v>1.417</c:v>
                </c:pt>
                <c:pt idx="31">
                  <c:v>1.478</c:v>
                </c:pt>
                <c:pt idx="32">
                  <c:v>1.5580000000000001</c:v>
                </c:pt>
                <c:pt idx="33">
                  <c:v>1.665</c:v>
                </c:pt>
                <c:pt idx="34">
                  <c:v>2.726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F77-49E1-B76D-15C8444FC3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9020416"/>
        <c:axId val="639018448"/>
      </c:scatterChart>
      <c:valAx>
        <c:axId val="639020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018448"/>
        <c:crosses val="autoZero"/>
        <c:crossBetween val="midCat"/>
      </c:valAx>
      <c:valAx>
        <c:axId val="639018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0204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ehaust cp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4"/>
            <c:forward val="400"/>
            <c:backward val="400"/>
            <c:dispRSqr val="1"/>
            <c:dispEq val="1"/>
            <c:trendlineLbl>
              <c:numFmt formatCode="#,##0.00000000000000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'Thermo Table Curve Fits'!$U$49:$U$55</c:f>
              <c:numCache>
                <c:formatCode>General</c:formatCode>
                <c:ptCount val="7"/>
                <c:pt idx="0">
                  <c:v>400</c:v>
                </c:pt>
                <c:pt idx="1">
                  <c:v>450</c:v>
                </c:pt>
                <c:pt idx="2">
                  <c:v>500</c:v>
                </c:pt>
                <c:pt idx="3">
                  <c:v>550</c:v>
                </c:pt>
                <c:pt idx="4">
                  <c:v>600</c:v>
                </c:pt>
                <c:pt idx="5">
                  <c:v>700</c:v>
                </c:pt>
                <c:pt idx="6">
                  <c:v>800</c:v>
                </c:pt>
              </c:numCache>
            </c:numRef>
          </c:xVal>
          <c:yVal>
            <c:numRef>
              <c:f>'Thermo Table Curve Fits'!$W$49:$W$55</c:f>
              <c:numCache>
                <c:formatCode>General</c:formatCode>
                <c:ptCount val="7"/>
                <c:pt idx="0">
                  <c:v>1.1566299999999998</c:v>
                </c:pt>
                <c:pt idx="1">
                  <c:v>1.1613399999999998</c:v>
                </c:pt>
                <c:pt idx="2">
                  <c:v>1.17191</c:v>
                </c:pt>
                <c:pt idx="3">
                  <c:v>1.18428</c:v>
                </c:pt>
                <c:pt idx="4">
                  <c:v>1.1995899999999999</c:v>
                </c:pt>
                <c:pt idx="5">
                  <c:v>1.2311100000000001</c:v>
                </c:pt>
                <c:pt idx="6">
                  <c:v>1.26298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4E9-44AF-BC94-1530CF6AF3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6814464"/>
        <c:axId val="586815448"/>
      </c:scatterChart>
      <c:valAx>
        <c:axId val="586814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815448"/>
        <c:crosses val="autoZero"/>
        <c:crossBetween val="midCat"/>
      </c:valAx>
      <c:valAx>
        <c:axId val="586815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8144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exhaust density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forward val="600"/>
            <c:backward val="100"/>
            <c:dispRSqr val="1"/>
            <c:dispEq val="1"/>
            <c:trendlineLbl>
              <c:numFmt formatCode="#,##0.0000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'Thermo Table Curve Fits'!$U$49:$U$55</c:f>
              <c:numCache>
                <c:formatCode>General</c:formatCode>
                <c:ptCount val="7"/>
                <c:pt idx="0">
                  <c:v>400</c:v>
                </c:pt>
                <c:pt idx="1">
                  <c:v>450</c:v>
                </c:pt>
                <c:pt idx="2">
                  <c:v>500</c:v>
                </c:pt>
                <c:pt idx="3">
                  <c:v>550</c:v>
                </c:pt>
                <c:pt idx="4">
                  <c:v>600</c:v>
                </c:pt>
                <c:pt idx="5">
                  <c:v>700</c:v>
                </c:pt>
                <c:pt idx="6">
                  <c:v>800</c:v>
                </c:pt>
              </c:numCache>
            </c:numRef>
          </c:xVal>
          <c:yVal>
            <c:numRef>
              <c:f>'Thermo Table Curve Fits'!$V$49:$V$55</c:f>
              <c:numCache>
                <c:formatCode>General</c:formatCode>
                <c:ptCount val="7"/>
                <c:pt idx="0">
                  <c:v>0.87266100000000013</c:v>
                </c:pt>
                <c:pt idx="1">
                  <c:v>0.77507499999999996</c:v>
                </c:pt>
                <c:pt idx="2">
                  <c:v>0.69752040000000004</c:v>
                </c:pt>
                <c:pt idx="3">
                  <c:v>0.63386419999999999</c:v>
                </c:pt>
                <c:pt idx="4">
                  <c:v>0.58093020000000006</c:v>
                </c:pt>
                <c:pt idx="5">
                  <c:v>0.4979884</c:v>
                </c:pt>
                <c:pt idx="6">
                  <c:v>0.43560299999999996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0D8-4D5A-9C7F-2F7299938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3676376"/>
        <c:axId val="393674408"/>
      </c:scatterChart>
      <c:valAx>
        <c:axId val="3936763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674408"/>
        <c:crosses val="autoZero"/>
        <c:crossBetween val="midCat"/>
      </c:valAx>
      <c:valAx>
        <c:axId val="393674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6763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air density vs t</a:t>
            </a:r>
          </a:p>
        </c:rich>
      </c:tx>
      <c:layout>
        <c:manualLayout>
          <c:xMode val="edge"/>
          <c:yMode val="edge"/>
          <c:x val="0.40949300087489071"/>
          <c:y val="4.6296296296296294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1"/>
            <c:dispEq val="1"/>
            <c:trendlineLbl>
              <c:layout>
                <c:manualLayout>
                  <c:x val="8.5520559930008752E-5"/>
                  <c:y val="-0.21681357538641002"/>
                </c:manualLayout>
              </c:layout>
              <c:numFmt formatCode="#,##0.0000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'Thermo Table Curve Fits'!$A$4:$A$38</c:f>
              <c:numCache>
                <c:formatCode>General</c:formatCode>
                <c:ptCount val="35"/>
                <c:pt idx="0">
                  <c:v>100</c:v>
                </c:pt>
                <c:pt idx="1">
                  <c:v>150</c:v>
                </c:pt>
                <c:pt idx="2">
                  <c:v>200</c:v>
                </c:pt>
                <c:pt idx="3">
                  <c:v>250</c:v>
                </c:pt>
                <c:pt idx="4">
                  <c:v>300</c:v>
                </c:pt>
                <c:pt idx="5">
                  <c:v>350</c:v>
                </c:pt>
                <c:pt idx="6">
                  <c:v>400</c:v>
                </c:pt>
                <c:pt idx="7">
                  <c:v>450</c:v>
                </c:pt>
                <c:pt idx="8">
                  <c:v>500</c:v>
                </c:pt>
                <c:pt idx="9">
                  <c:v>550</c:v>
                </c:pt>
                <c:pt idx="10">
                  <c:v>600</c:v>
                </c:pt>
                <c:pt idx="11">
                  <c:v>650</c:v>
                </c:pt>
                <c:pt idx="12">
                  <c:v>700</c:v>
                </c:pt>
                <c:pt idx="13">
                  <c:v>750</c:v>
                </c:pt>
                <c:pt idx="14">
                  <c:v>800</c:v>
                </c:pt>
                <c:pt idx="15">
                  <c:v>850</c:v>
                </c:pt>
                <c:pt idx="16">
                  <c:v>900</c:v>
                </c:pt>
                <c:pt idx="17">
                  <c:v>950</c:v>
                </c:pt>
                <c:pt idx="18">
                  <c:v>1000</c:v>
                </c:pt>
                <c:pt idx="19">
                  <c:v>1100</c:v>
                </c:pt>
                <c:pt idx="20">
                  <c:v>1200</c:v>
                </c:pt>
                <c:pt idx="21">
                  <c:v>1300</c:v>
                </c:pt>
                <c:pt idx="22">
                  <c:v>1400</c:v>
                </c:pt>
                <c:pt idx="23">
                  <c:v>1500</c:v>
                </c:pt>
                <c:pt idx="24">
                  <c:v>1600</c:v>
                </c:pt>
                <c:pt idx="25">
                  <c:v>1700</c:v>
                </c:pt>
                <c:pt idx="26">
                  <c:v>1800</c:v>
                </c:pt>
                <c:pt idx="27">
                  <c:v>1900</c:v>
                </c:pt>
                <c:pt idx="28">
                  <c:v>2000</c:v>
                </c:pt>
                <c:pt idx="29">
                  <c:v>2100</c:v>
                </c:pt>
                <c:pt idx="30">
                  <c:v>2200</c:v>
                </c:pt>
                <c:pt idx="31">
                  <c:v>2300</c:v>
                </c:pt>
                <c:pt idx="32">
                  <c:v>2400</c:v>
                </c:pt>
                <c:pt idx="33">
                  <c:v>2500</c:v>
                </c:pt>
                <c:pt idx="34">
                  <c:v>3000</c:v>
                </c:pt>
              </c:numCache>
            </c:numRef>
          </c:xVal>
          <c:yVal>
            <c:numRef>
              <c:f>'Thermo Table Curve Fits'!$B$4:$B$38</c:f>
              <c:numCache>
                <c:formatCode>General</c:formatCode>
                <c:ptCount val="35"/>
                <c:pt idx="0">
                  <c:v>3.5562</c:v>
                </c:pt>
                <c:pt idx="1">
                  <c:v>2.3363999999999998</c:v>
                </c:pt>
                <c:pt idx="2">
                  <c:v>1.7458</c:v>
                </c:pt>
                <c:pt idx="3">
                  <c:v>1.3947000000000001</c:v>
                </c:pt>
                <c:pt idx="4">
                  <c:v>1.1614</c:v>
                </c:pt>
                <c:pt idx="5">
                  <c:v>0.995</c:v>
                </c:pt>
                <c:pt idx="6">
                  <c:v>0.87109999999999999</c:v>
                </c:pt>
                <c:pt idx="7">
                  <c:v>0.77400000000000002</c:v>
                </c:pt>
                <c:pt idx="8">
                  <c:v>0.69640000000000002</c:v>
                </c:pt>
                <c:pt idx="9">
                  <c:v>0.63290000000000002</c:v>
                </c:pt>
                <c:pt idx="10">
                  <c:v>0.58040000000000003</c:v>
                </c:pt>
                <c:pt idx="11">
                  <c:v>0.53559999999999997</c:v>
                </c:pt>
                <c:pt idx="12">
                  <c:v>0.4975</c:v>
                </c:pt>
                <c:pt idx="13">
                  <c:v>0.46429999999999999</c:v>
                </c:pt>
                <c:pt idx="14">
                  <c:v>0.43540000000000001</c:v>
                </c:pt>
                <c:pt idx="15">
                  <c:v>0.40970000000000001</c:v>
                </c:pt>
                <c:pt idx="16">
                  <c:v>0.38679999999999998</c:v>
                </c:pt>
                <c:pt idx="17">
                  <c:v>0.36659999999999998</c:v>
                </c:pt>
                <c:pt idx="18">
                  <c:v>0.34820000000000001</c:v>
                </c:pt>
                <c:pt idx="19">
                  <c:v>0.31659999999999999</c:v>
                </c:pt>
                <c:pt idx="20">
                  <c:v>0.29020000000000001</c:v>
                </c:pt>
                <c:pt idx="21">
                  <c:v>0.26790000000000003</c:v>
                </c:pt>
                <c:pt idx="22">
                  <c:v>0.24879999999999999</c:v>
                </c:pt>
                <c:pt idx="23">
                  <c:v>0.23219999999999999</c:v>
                </c:pt>
                <c:pt idx="24">
                  <c:v>0.2177</c:v>
                </c:pt>
                <c:pt idx="25">
                  <c:v>0.2049</c:v>
                </c:pt>
                <c:pt idx="26">
                  <c:v>0.19350000000000001</c:v>
                </c:pt>
                <c:pt idx="27">
                  <c:v>0.18329999999999999</c:v>
                </c:pt>
                <c:pt idx="28">
                  <c:v>0.1741</c:v>
                </c:pt>
                <c:pt idx="29">
                  <c:v>0.1658</c:v>
                </c:pt>
                <c:pt idx="30">
                  <c:v>0.15820000000000001</c:v>
                </c:pt>
                <c:pt idx="31">
                  <c:v>0.15129999999999999</c:v>
                </c:pt>
                <c:pt idx="32">
                  <c:v>0.14480000000000001</c:v>
                </c:pt>
                <c:pt idx="33">
                  <c:v>0.1389</c:v>
                </c:pt>
                <c:pt idx="34">
                  <c:v>0.1135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5BE-4697-81A2-F356BF6336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3691152"/>
        <c:axId val="383693448"/>
      </c:scatterChart>
      <c:valAx>
        <c:axId val="383691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693448"/>
        <c:crosses val="autoZero"/>
        <c:crossBetween val="midCat"/>
      </c:valAx>
      <c:valAx>
        <c:axId val="383693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691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'Vlv Comp. Scratch'!$K$3:$K$1123</c:f>
              <c:numCache>
                <c:formatCode>General</c:formatCode>
                <c:ptCount val="1121"/>
                <c:pt idx="0">
                  <c:v>0</c:v>
                </c:pt>
                <c:pt idx="1">
                  <c:v>1.25E-4</c:v>
                </c:pt>
                <c:pt idx="2">
                  <c:v>2.5000000000000001E-4</c:v>
                </c:pt>
                <c:pt idx="3">
                  <c:v>3.7500000000000001E-4</c:v>
                </c:pt>
                <c:pt idx="4">
                  <c:v>5.0000000000000001E-4</c:v>
                </c:pt>
                <c:pt idx="5">
                  <c:v>6.2500000000000001E-4</c:v>
                </c:pt>
                <c:pt idx="6">
                  <c:v>7.5000000000000002E-4</c:v>
                </c:pt>
                <c:pt idx="7">
                  <c:v>8.7500000000000002E-4</c:v>
                </c:pt>
                <c:pt idx="8">
                  <c:v>1E-3</c:v>
                </c:pt>
                <c:pt idx="9">
                  <c:v>1.1249999999999999E-3</c:v>
                </c:pt>
                <c:pt idx="10">
                  <c:v>1.25E-3</c:v>
                </c:pt>
                <c:pt idx="11">
                  <c:v>1.3749999999999999E-3</c:v>
                </c:pt>
                <c:pt idx="12">
                  <c:v>1.5E-3</c:v>
                </c:pt>
                <c:pt idx="13">
                  <c:v>1.6249999999999999E-3</c:v>
                </c:pt>
                <c:pt idx="14">
                  <c:v>1.75E-3</c:v>
                </c:pt>
                <c:pt idx="15">
                  <c:v>1.8749999999999999E-3</c:v>
                </c:pt>
                <c:pt idx="16">
                  <c:v>2E-3</c:v>
                </c:pt>
                <c:pt idx="17">
                  <c:v>2.1250000000000002E-3</c:v>
                </c:pt>
                <c:pt idx="18">
                  <c:v>2.2499999999999998E-3</c:v>
                </c:pt>
                <c:pt idx="19">
                  <c:v>2.3749999999999999E-3</c:v>
                </c:pt>
                <c:pt idx="20">
                  <c:v>2.5000000000000001E-3</c:v>
                </c:pt>
                <c:pt idx="21">
                  <c:v>2.6250000000000002E-3</c:v>
                </c:pt>
                <c:pt idx="22">
                  <c:v>2.7499999999999998E-3</c:v>
                </c:pt>
                <c:pt idx="23">
                  <c:v>2.875E-3</c:v>
                </c:pt>
                <c:pt idx="24">
                  <c:v>3.0000000000000001E-3</c:v>
                </c:pt>
                <c:pt idx="25">
                  <c:v>3.1250000000000002E-3</c:v>
                </c:pt>
                <c:pt idx="26">
                  <c:v>3.2499999999999999E-3</c:v>
                </c:pt>
                <c:pt idx="27">
                  <c:v>3.375E-3</c:v>
                </c:pt>
                <c:pt idx="28">
                  <c:v>3.5000000000000001E-3</c:v>
                </c:pt>
                <c:pt idx="29">
                  <c:v>3.6250000000000002E-3</c:v>
                </c:pt>
                <c:pt idx="30">
                  <c:v>3.7499999999999999E-3</c:v>
                </c:pt>
                <c:pt idx="31">
                  <c:v>3.875E-3</c:v>
                </c:pt>
                <c:pt idx="32">
                  <c:v>4.0000000000000001E-3</c:v>
                </c:pt>
                <c:pt idx="33">
                  <c:v>4.1250000000000002E-3</c:v>
                </c:pt>
                <c:pt idx="34">
                  <c:v>4.2500000000000003E-3</c:v>
                </c:pt>
                <c:pt idx="35">
                  <c:v>4.3750000000000004E-3</c:v>
                </c:pt>
                <c:pt idx="36">
                  <c:v>4.4999999999999997E-3</c:v>
                </c:pt>
                <c:pt idx="37">
                  <c:v>4.6249999999999998E-3</c:v>
                </c:pt>
                <c:pt idx="38">
                  <c:v>4.7499999999999999E-3</c:v>
                </c:pt>
                <c:pt idx="39">
                  <c:v>4.875E-3</c:v>
                </c:pt>
                <c:pt idx="40">
                  <c:v>5.0000000000000001E-3</c:v>
                </c:pt>
                <c:pt idx="41">
                  <c:v>5.1250000000000002E-3</c:v>
                </c:pt>
                <c:pt idx="42">
                  <c:v>5.2500000000000003E-3</c:v>
                </c:pt>
                <c:pt idx="43">
                  <c:v>5.3749999999999996E-3</c:v>
                </c:pt>
                <c:pt idx="44">
                  <c:v>5.4999999999999997E-3</c:v>
                </c:pt>
                <c:pt idx="45">
                  <c:v>5.6249999999999998E-3</c:v>
                </c:pt>
                <c:pt idx="46">
                  <c:v>5.7499999999999999E-3</c:v>
                </c:pt>
                <c:pt idx="47">
                  <c:v>5.875E-3</c:v>
                </c:pt>
                <c:pt idx="48">
                  <c:v>6.0000000000000001E-3</c:v>
                </c:pt>
                <c:pt idx="49">
                  <c:v>6.1250000000000002E-3</c:v>
                </c:pt>
                <c:pt idx="50">
                  <c:v>6.2500000000000003E-3</c:v>
                </c:pt>
                <c:pt idx="51">
                  <c:v>6.3749999999999996E-3</c:v>
                </c:pt>
                <c:pt idx="52">
                  <c:v>6.4999999999999997E-3</c:v>
                </c:pt>
                <c:pt idx="53">
                  <c:v>6.6249999999999998E-3</c:v>
                </c:pt>
                <c:pt idx="54">
                  <c:v>6.7499999999999999E-3</c:v>
                </c:pt>
                <c:pt idx="55">
                  <c:v>6.875E-3</c:v>
                </c:pt>
                <c:pt idx="56">
                  <c:v>7.0000000000000001E-3</c:v>
                </c:pt>
                <c:pt idx="57">
                  <c:v>7.1250000000000003E-3</c:v>
                </c:pt>
                <c:pt idx="58">
                  <c:v>7.2500000000000004E-3</c:v>
                </c:pt>
                <c:pt idx="59">
                  <c:v>7.3749999999999996E-3</c:v>
                </c:pt>
                <c:pt idx="60">
                  <c:v>7.4999999999999997E-3</c:v>
                </c:pt>
                <c:pt idx="61">
                  <c:v>7.6249999999999998E-3</c:v>
                </c:pt>
                <c:pt idx="62">
                  <c:v>7.7499999999999999E-3</c:v>
                </c:pt>
                <c:pt idx="63">
                  <c:v>7.8750000000000001E-3</c:v>
                </c:pt>
                <c:pt idx="64">
                  <c:v>8.0000000000000002E-3</c:v>
                </c:pt>
                <c:pt idx="65">
                  <c:v>8.1250000000000003E-3</c:v>
                </c:pt>
                <c:pt idx="66">
                  <c:v>8.2500000000000004E-3</c:v>
                </c:pt>
                <c:pt idx="67">
                  <c:v>8.3750000000000005E-3</c:v>
                </c:pt>
                <c:pt idx="68">
                  <c:v>8.5000000000000006E-3</c:v>
                </c:pt>
                <c:pt idx="69">
                  <c:v>8.6250000000000007E-3</c:v>
                </c:pt>
                <c:pt idx="70">
                  <c:v>8.7500000000000008E-3</c:v>
                </c:pt>
                <c:pt idx="71">
                  <c:v>8.8749999999999992E-3</c:v>
                </c:pt>
                <c:pt idx="72">
                  <c:v>8.9999999999999993E-3</c:v>
                </c:pt>
                <c:pt idx="73">
                  <c:v>9.1249999999999994E-3</c:v>
                </c:pt>
                <c:pt idx="74">
                  <c:v>9.2499999999999995E-3</c:v>
                </c:pt>
                <c:pt idx="75">
                  <c:v>9.3749999999999997E-3</c:v>
                </c:pt>
                <c:pt idx="76">
                  <c:v>9.4999999999999998E-3</c:v>
                </c:pt>
                <c:pt idx="77">
                  <c:v>9.6249999999999999E-3</c:v>
                </c:pt>
                <c:pt idx="78">
                  <c:v>9.75E-3</c:v>
                </c:pt>
                <c:pt idx="79">
                  <c:v>9.8750000000000001E-3</c:v>
                </c:pt>
                <c:pt idx="80">
                  <c:v>0.01</c:v>
                </c:pt>
                <c:pt idx="81">
                  <c:v>1.0125E-2</c:v>
                </c:pt>
                <c:pt idx="82">
                  <c:v>1.025E-2</c:v>
                </c:pt>
                <c:pt idx="83">
                  <c:v>1.0375000000000001E-2</c:v>
                </c:pt>
                <c:pt idx="84">
                  <c:v>1.0500000000000001E-2</c:v>
                </c:pt>
                <c:pt idx="85">
                  <c:v>1.0625000000000001E-2</c:v>
                </c:pt>
                <c:pt idx="86">
                  <c:v>1.0749999999999999E-2</c:v>
                </c:pt>
                <c:pt idx="87">
                  <c:v>1.0874999999999999E-2</c:v>
                </c:pt>
                <c:pt idx="88">
                  <c:v>1.0999999999999999E-2</c:v>
                </c:pt>
                <c:pt idx="89">
                  <c:v>1.1124999999999999E-2</c:v>
                </c:pt>
                <c:pt idx="90">
                  <c:v>1.125E-2</c:v>
                </c:pt>
                <c:pt idx="91">
                  <c:v>1.1375E-2</c:v>
                </c:pt>
                <c:pt idx="92">
                  <c:v>1.15E-2</c:v>
                </c:pt>
                <c:pt idx="93">
                  <c:v>1.1625E-2</c:v>
                </c:pt>
                <c:pt idx="94">
                  <c:v>1.175E-2</c:v>
                </c:pt>
                <c:pt idx="95">
                  <c:v>1.1875E-2</c:v>
                </c:pt>
                <c:pt idx="96">
                  <c:v>1.2E-2</c:v>
                </c:pt>
                <c:pt idx="97">
                  <c:v>1.2125E-2</c:v>
                </c:pt>
                <c:pt idx="98">
                  <c:v>1.225E-2</c:v>
                </c:pt>
                <c:pt idx="99">
                  <c:v>1.2375000000000001E-2</c:v>
                </c:pt>
                <c:pt idx="100">
                  <c:v>1.2500000000000001E-2</c:v>
                </c:pt>
                <c:pt idx="101">
                  <c:v>1.2625000000000001E-2</c:v>
                </c:pt>
                <c:pt idx="102">
                  <c:v>1.2749999999999999E-2</c:v>
                </c:pt>
                <c:pt idx="103">
                  <c:v>1.2874999999999999E-2</c:v>
                </c:pt>
                <c:pt idx="104">
                  <c:v>1.2999999999999999E-2</c:v>
                </c:pt>
                <c:pt idx="105">
                  <c:v>1.3125E-2</c:v>
                </c:pt>
                <c:pt idx="106">
                  <c:v>1.325E-2</c:v>
                </c:pt>
                <c:pt idx="107">
                  <c:v>1.3375E-2</c:v>
                </c:pt>
                <c:pt idx="108">
                  <c:v>1.35E-2</c:v>
                </c:pt>
                <c:pt idx="109">
                  <c:v>1.3625E-2</c:v>
                </c:pt>
                <c:pt idx="110">
                  <c:v>1.375E-2</c:v>
                </c:pt>
                <c:pt idx="111">
                  <c:v>1.3875E-2</c:v>
                </c:pt>
                <c:pt idx="112">
                  <c:v>1.4E-2</c:v>
                </c:pt>
                <c:pt idx="113">
                  <c:v>1.4125E-2</c:v>
                </c:pt>
                <c:pt idx="114">
                  <c:v>1.4250000000000001E-2</c:v>
                </c:pt>
                <c:pt idx="115">
                  <c:v>1.4375000000000001E-2</c:v>
                </c:pt>
                <c:pt idx="116">
                  <c:v>1.4500000000000001E-2</c:v>
                </c:pt>
                <c:pt idx="117">
                  <c:v>1.4625000000000001E-2</c:v>
                </c:pt>
                <c:pt idx="118">
                  <c:v>1.4749999999999999E-2</c:v>
                </c:pt>
                <c:pt idx="119">
                  <c:v>1.4874999999999999E-2</c:v>
                </c:pt>
                <c:pt idx="120">
                  <c:v>1.4999999999999999E-2</c:v>
                </c:pt>
                <c:pt idx="121">
                  <c:v>1.5125E-2</c:v>
                </c:pt>
                <c:pt idx="122">
                  <c:v>1.525E-2</c:v>
                </c:pt>
                <c:pt idx="123">
                  <c:v>1.5375E-2</c:v>
                </c:pt>
                <c:pt idx="124">
                  <c:v>1.55E-2</c:v>
                </c:pt>
                <c:pt idx="125">
                  <c:v>1.5625E-2</c:v>
                </c:pt>
                <c:pt idx="126">
                  <c:v>1.575E-2</c:v>
                </c:pt>
                <c:pt idx="127">
                  <c:v>1.5875E-2</c:v>
                </c:pt>
                <c:pt idx="128">
                  <c:v>1.6E-2</c:v>
                </c:pt>
                <c:pt idx="129">
                  <c:v>1.6125E-2</c:v>
                </c:pt>
                <c:pt idx="130">
                  <c:v>1.6250000000000001E-2</c:v>
                </c:pt>
                <c:pt idx="131">
                  <c:v>1.6375000000000001E-2</c:v>
                </c:pt>
                <c:pt idx="132">
                  <c:v>1.6500000000000001E-2</c:v>
                </c:pt>
                <c:pt idx="133">
                  <c:v>1.6625000000000001E-2</c:v>
                </c:pt>
                <c:pt idx="134">
                  <c:v>1.6750000000000001E-2</c:v>
                </c:pt>
                <c:pt idx="135">
                  <c:v>1.6875000000000001E-2</c:v>
                </c:pt>
                <c:pt idx="136">
                  <c:v>1.7000000000000001E-2</c:v>
                </c:pt>
                <c:pt idx="137">
                  <c:v>1.7125000000000001E-2</c:v>
                </c:pt>
                <c:pt idx="138">
                  <c:v>1.7250000000000001E-2</c:v>
                </c:pt>
                <c:pt idx="139">
                  <c:v>1.7375000000000002E-2</c:v>
                </c:pt>
                <c:pt idx="140">
                  <c:v>1.7500000000000002E-2</c:v>
                </c:pt>
                <c:pt idx="141">
                  <c:v>1.7624999999999998E-2</c:v>
                </c:pt>
                <c:pt idx="142">
                  <c:v>1.7749999999999998E-2</c:v>
                </c:pt>
                <c:pt idx="143">
                  <c:v>1.7874999999999999E-2</c:v>
                </c:pt>
                <c:pt idx="144">
                  <c:v>1.7999999999999999E-2</c:v>
                </c:pt>
                <c:pt idx="145">
                  <c:v>1.8124999999999999E-2</c:v>
                </c:pt>
                <c:pt idx="146">
                  <c:v>1.8249999999999999E-2</c:v>
                </c:pt>
                <c:pt idx="147">
                  <c:v>1.8374999999999999E-2</c:v>
                </c:pt>
                <c:pt idx="148">
                  <c:v>1.8499999999999999E-2</c:v>
                </c:pt>
                <c:pt idx="149">
                  <c:v>1.8624999999999999E-2</c:v>
                </c:pt>
                <c:pt idx="150">
                  <c:v>1.8749999999999999E-2</c:v>
                </c:pt>
                <c:pt idx="151">
                  <c:v>1.8874999999999999E-2</c:v>
                </c:pt>
                <c:pt idx="152">
                  <c:v>1.9E-2</c:v>
                </c:pt>
                <c:pt idx="153">
                  <c:v>1.9125E-2</c:v>
                </c:pt>
                <c:pt idx="154">
                  <c:v>1.925E-2</c:v>
                </c:pt>
                <c:pt idx="155">
                  <c:v>1.9375E-2</c:v>
                </c:pt>
                <c:pt idx="156">
                  <c:v>1.95E-2</c:v>
                </c:pt>
                <c:pt idx="157">
                  <c:v>1.9625E-2</c:v>
                </c:pt>
                <c:pt idx="158">
                  <c:v>1.975E-2</c:v>
                </c:pt>
                <c:pt idx="159">
                  <c:v>1.9875E-2</c:v>
                </c:pt>
                <c:pt idx="160">
                  <c:v>0.02</c:v>
                </c:pt>
                <c:pt idx="161">
                  <c:v>2.0125000000000001E-2</c:v>
                </c:pt>
                <c:pt idx="162">
                  <c:v>2.0250000000000001E-2</c:v>
                </c:pt>
                <c:pt idx="163">
                  <c:v>2.0375000000000001E-2</c:v>
                </c:pt>
                <c:pt idx="164">
                  <c:v>2.0500000000000001E-2</c:v>
                </c:pt>
                <c:pt idx="165">
                  <c:v>2.0625000000000001E-2</c:v>
                </c:pt>
                <c:pt idx="166">
                  <c:v>2.0750000000000001E-2</c:v>
                </c:pt>
                <c:pt idx="167">
                  <c:v>2.0875000000000001E-2</c:v>
                </c:pt>
                <c:pt idx="168">
                  <c:v>2.1000000000000001E-2</c:v>
                </c:pt>
                <c:pt idx="169">
                  <c:v>2.1125000000000001E-2</c:v>
                </c:pt>
                <c:pt idx="170">
                  <c:v>2.1250000000000002E-2</c:v>
                </c:pt>
                <c:pt idx="171">
                  <c:v>2.1375000000000002E-2</c:v>
                </c:pt>
                <c:pt idx="172">
                  <c:v>2.1499999999999998E-2</c:v>
                </c:pt>
                <c:pt idx="173">
                  <c:v>2.1624999999999998E-2</c:v>
                </c:pt>
                <c:pt idx="174">
                  <c:v>2.1749999999999999E-2</c:v>
                </c:pt>
                <c:pt idx="175">
                  <c:v>2.1874999999999999E-2</c:v>
                </c:pt>
                <c:pt idx="176">
                  <c:v>2.1999999999999999E-2</c:v>
                </c:pt>
                <c:pt idx="177">
                  <c:v>2.2124999999999999E-2</c:v>
                </c:pt>
                <c:pt idx="178">
                  <c:v>2.2249999999999999E-2</c:v>
                </c:pt>
                <c:pt idx="179">
                  <c:v>2.2374999999999999E-2</c:v>
                </c:pt>
                <c:pt idx="180">
                  <c:v>2.2499999999999999E-2</c:v>
                </c:pt>
                <c:pt idx="181">
                  <c:v>2.2624999999999999E-2</c:v>
                </c:pt>
                <c:pt idx="182">
                  <c:v>2.2749999999999999E-2</c:v>
                </c:pt>
                <c:pt idx="183">
                  <c:v>2.2875E-2</c:v>
                </c:pt>
                <c:pt idx="184">
                  <c:v>2.3E-2</c:v>
                </c:pt>
                <c:pt idx="185">
                  <c:v>2.3125E-2</c:v>
                </c:pt>
                <c:pt idx="186">
                  <c:v>2.325E-2</c:v>
                </c:pt>
                <c:pt idx="187">
                  <c:v>2.3375E-2</c:v>
                </c:pt>
                <c:pt idx="188">
                  <c:v>2.35E-2</c:v>
                </c:pt>
                <c:pt idx="189">
                  <c:v>2.3625E-2</c:v>
                </c:pt>
                <c:pt idx="190">
                  <c:v>2.375E-2</c:v>
                </c:pt>
                <c:pt idx="191">
                  <c:v>2.3875E-2</c:v>
                </c:pt>
                <c:pt idx="192">
                  <c:v>2.4E-2</c:v>
                </c:pt>
                <c:pt idx="193">
                  <c:v>2.4125000000000001E-2</c:v>
                </c:pt>
                <c:pt idx="194">
                  <c:v>2.4250000000000001E-2</c:v>
                </c:pt>
                <c:pt idx="195">
                  <c:v>2.4375000000000001E-2</c:v>
                </c:pt>
                <c:pt idx="196">
                  <c:v>2.4500000000000001E-2</c:v>
                </c:pt>
                <c:pt idx="197">
                  <c:v>2.4625000000000001E-2</c:v>
                </c:pt>
                <c:pt idx="198">
                  <c:v>2.4750000000000001E-2</c:v>
                </c:pt>
                <c:pt idx="199">
                  <c:v>2.4875000000000001E-2</c:v>
                </c:pt>
                <c:pt idx="200">
                  <c:v>2.5000000000000001E-2</c:v>
                </c:pt>
                <c:pt idx="201">
                  <c:v>2.5125000000000001E-2</c:v>
                </c:pt>
                <c:pt idx="202">
                  <c:v>2.5250000000000002E-2</c:v>
                </c:pt>
                <c:pt idx="203">
                  <c:v>2.5375000000000002E-2</c:v>
                </c:pt>
                <c:pt idx="204">
                  <c:v>2.5499999999999998E-2</c:v>
                </c:pt>
                <c:pt idx="205">
                  <c:v>2.5624999999999998E-2</c:v>
                </c:pt>
                <c:pt idx="206">
                  <c:v>2.5749999999999999E-2</c:v>
                </c:pt>
                <c:pt idx="207">
                  <c:v>2.5874999999999999E-2</c:v>
                </c:pt>
                <c:pt idx="208">
                  <c:v>2.5999999999999999E-2</c:v>
                </c:pt>
                <c:pt idx="209">
                  <c:v>2.6124999999999999E-2</c:v>
                </c:pt>
                <c:pt idx="210">
                  <c:v>2.6249999999999999E-2</c:v>
                </c:pt>
                <c:pt idx="211">
                  <c:v>2.6374999999999999E-2</c:v>
                </c:pt>
                <c:pt idx="212">
                  <c:v>2.6499999999999999E-2</c:v>
                </c:pt>
                <c:pt idx="213">
                  <c:v>2.6624999999999999E-2</c:v>
                </c:pt>
                <c:pt idx="214">
                  <c:v>2.6749999999999999E-2</c:v>
                </c:pt>
                <c:pt idx="215">
                  <c:v>2.6875E-2</c:v>
                </c:pt>
                <c:pt idx="216">
                  <c:v>2.7E-2</c:v>
                </c:pt>
                <c:pt idx="217">
                  <c:v>2.7125E-2</c:v>
                </c:pt>
                <c:pt idx="218">
                  <c:v>2.725E-2</c:v>
                </c:pt>
                <c:pt idx="219">
                  <c:v>2.7375E-2</c:v>
                </c:pt>
                <c:pt idx="220">
                  <c:v>2.75E-2</c:v>
                </c:pt>
                <c:pt idx="221">
                  <c:v>2.7625E-2</c:v>
                </c:pt>
                <c:pt idx="222">
                  <c:v>2.775E-2</c:v>
                </c:pt>
                <c:pt idx="223">
                  <c:v>2.7875E-2</c:v>
                </c:pt>
                <c:pt idx="224">
                  <c:v>2.8000000000000001E-2</c:v>
                </c:pt>
                <c:pt idx="225">
                  <c:v>2.8125000000000001E-2</c:v>
                </c:pt>
                <c:pt idx="226">
                  <c:v>2.8250000000000001E-2</c:v>
                </c:pt>
                <c:pt idx="227">
                  <c:v>2.8375000000000001E-2</c:v>
                </c:pt>
                <c:pt idx="228">
                  <c:v>2.8500000000000001E-2</c:v>
                </c:pt>
                <c:pt idx="229">
                  <c:v>2.8625000000000001E-2</c:v>
                </c:pt>
                <c:pt idx="230">
                  <c:v>2.8750000000000001E-2</c:v>
                </c:pt>
                <c:pt idx="231">
                  <c:v>2.8875000000000001E-2</c:v>
                </c:pt>
                <c:pt idx="232">
                  <c:v>2.9000000000000001E-2</c:v>
                </c:pt>
                <c:pt idx="233">
                  <c:v>2.9125000000000002E-2</c:v>
                </c:pt>
                <c:pt idx="234">
                  <c:v>2.9250000000000002E-2</c:v>
                </c:pt>
                <c:pt idx="235">
                  <c:v>2.9374999999999998E-2</c:v>
                </c:pt>
                <c:pt idx="236">
                  <c:v>2.9499999999999998E-2</c:v>
                </c:pt>
                <c:pt idx="237">
                  <c:v>2.9624999999999999E-2</c:v>
                </c:pt>
                <c:pt idx="238">
                  <c:v>2.9749999999999999E-2</c:v>
                </c:pt>
                <c:pt idx="239">
                  <c:v>2.9874999999999999E-2</c:v>
                </c:pt>
                <c:pt idx="240">
                  <c:v>0.03</c:v>
                </c:pt>
                <c:pt idx="241">
                  <c:v>3.0124999999999999E-2</c:v>
                </c:pt>
                <c:pt idx="242">
                  <c:v>3.0249999999999999E-2</c:v>
                </c:pt>
                <c:pt idx="243">
                  <c:v>3.0374999999999999E-2</c:v>
                </c:pt>
                <c:pt idx="244">
                  <c:v>3.0499999999999999E-2</c:v>
                </c:pt>
                <c:pt idx="245">
                  <c:v>3.0624999999999999E-2</c:v>
                </c:pt>
                <c:pt idx="246">
                  <c:v>3.075E-2</c:v>
                </c:pt>
                <c:pt idx="247">
                  <c:v>3.0875E-2</c:v>
                </c:pt>
                <c:pt idx="248">
                  <c:v>3.1E-2</c:v>
                </c:pt>
                <c:pt idx="249">
                  <c:v>3.1125E-2</c:v>
                </c:pt>
                <c:pt idx="250">
                  <c:v>3.125E-2</c:v>
                </c:pt>
                <c:pt idx="251">
                  <c:v>3.1375E-2</c:v>
                </c:pt>
                <c:pt idx="252">
                  <c:v>3.15E-2</c:v>
                </c:pt>
                <c:pt idx="253">
                  <c:v>3.1625E-2</c:v>
                </c:pt>
                <c:pt idx="254">
                  <c:v>3.175E-2</c:v>
                </c:pt>
                <c:pt idx="255">
                  <c:v>3.1875000000000001E-2</c:v>
                </c:pt>
                <c:pt idx="256">
                  <c:v>3.2000000000000001E-2</c:v>
                </c:pt>
                <c:pt idx="257">
                  <c:v>3.2125000000000001E-2</c:v>
                </c:pt>
                <c:pt idx="258">
                  <c:v>3.2250000000000001E-2</c:v>
                </c:pt>
                <c:pt idx="259">
                  <c:v>3.2375000000000001E-2</c:v>
                </c:pt>
                <c:pt idx="260">
                  <c:v>3.2500000000000001E-2</c:v>
                </c:pt>
                <c:pt idx="261">
                  <c:v>3.2625000000000001E-2</c:v>
                </c:pt>
                <c:pt idx="262">
                  <c:v>3.2750000000000001E-2</c:v>
                </c:pt>
                <c:pt idx="263">
                  <c:v>3.2875000000000001E-2</c:v>
                </c:pt>
                <c:pt idx="264">
                  <c:v>3.3000000000000002E-2</c:v>
                </c:pt>
                <c:pt idx="265">
                  <c:v>3.3125000000000002E-2</c:v>
                </c:pt>
                <c:pt idx="266">
                  <c:v>3.3250000000000002E-2</c:v>
                </c:pt>
                <c:pt idx="267">
                  <c:v>3.3375000000000002E-2</c:v>
                </c:pt>
                <c:pt idx="268">
                  <c:v>3.3500000000000002E-2</c:v>
                </c:pt>
                <c:pt idx="269">
                  <c:v>3.3625000000000002E-2</c:v>
                </c:pt>
                <c:pt idx="270">
                  <c:v>3.3750000000000002E-2</c:v>
                </c:pt>
                <c:pt idx="271">
                  <c:v>3.3875000000000002E-2</c:v>
                </c:pt>
                <c:pt idx="272">
                  <c:v>3.4000000000000002E-2</c:v>
                </c:pt>
                <c:pt idx="273">
                  <c:v>3.4125000000000003E-2</c:v>
                </c:pt>
                <c:pt idx="274">
                  <c:v>3.4250000000000003E-2</c:v>
                </c:pt>
                <c:pt idx="275">
                  <c:v>3.4375000000000003E-2</c:v>
                </c:pt>
                <c:pt idx="276">
                  <c:v>3.4500000000000003E-2</c:v>
                </c:pt>
                <c:pt idx="277">
                  <c:v>3.4625000000000003E-2</c:v>
                </c:pt>
                <c:pt idx="278">
                  <c:v>3.4750000000000003E-2</c:v>
                </c:pt>
                <c:pt idx="279">
                  <c:v>3.4875000000000003E-2</c:v>
                </c:pt>
                <c:pt idx="280">
                  <c:v>3.5000000000000003E-2</c:v>
                </c:pt>
                <c:pt idx="281">
                  <c:v>3.5125000000000003E-2</c:v>
                </c:pt>
                <c:pt idx="282">
                  <c:v>3.5249999999999997E-2</c:v>
                </c:pt>
                <c:pt idx="283">
                  <c:v>3.5374999999999997E-2</c:v>
                </c:pt>
                <c:pt idx="284">
                  <c:v>3.5499999999999997E-2</c:v>
                </c:pt>
                <c:pt idx="285">
                  <c:v>3.5624999999999997E-2</c:v>
                </c:pt>
                <c:pt idx="286">
                  <c:v>3.5749999999999997E-2</c:v>
                </c:pt>
                <c:pt idx="287">
                  <c:v>3.5874999999999997E-2</c:v>
                </c:pt>
                <c:pt idx="288">
                  <c:v>3.5999999999999997E-2</c:v>
                </c:pt>
                <c:pt idx="289">
                  <c:v>3.6124999999999997E-2</c:v>
                </c:pt>
                <c:pt idx="290">
                  <c:v>3.6249999999999998E-2</c:v>
                </c:pt>
                <c:pt idx="291">
                  <c:v>3.6374999999999998E-2</c:v>
                </c:pt>
                <c:pt idx="292">
                  <c:v>3.6499999999999998E-2</c:v>
                </c:pt>
                <c:pt idx="293">
                  <c:v>3.6624999999999998E-2</c:v>
                </c:pt>
                <c:pt idx="294">
                  <c:v>3.6749999999999998E-2</c:v>
                </c:pt>
                <c:pt idx="295">
                  <c:v>3.6874999999999998E-2</c:v>
                </c:pt>
                <c:pt idx="296">
                  <c:v>3.6999999999999998E-2</c:v>
                </c:pt>
                <c:pt idx="297">
                  <c:v>3.7124999999999998E-2</c:v>
                </c:pt>
                <c:pt idx="298">
                  <c:v>3.7249999999999998E-2</c:v>
                </c:pt>
                <c:pt idx="299">
                  <c:v>3.7374999999999999E-2</c:v>
                </c:pt>
                <c:pt idx="300">
                  <c:v>3.7499999999999999E-2</c:v>
                </c:pt>
                <c:pt idx="301">
                  <c:v>3.7624999999999999E-2</c:v>
                </c:pt>
                <c:pt idx="302">
                  <c:v>3.7749999999999999E-2</c:v>
                </c:pt>
                <c:pt idx="303">
                  <c:v>3.7874999999999999E-2</c:v>
                </c:pt>
                <c:pt idx="304">
                  <c:v>3.7999999999999999E-2</c:v>
                </c:pt>
                <c:pt idx="305">
                  <c:v>3.8124999999999999E-2</c:v>
                </c:pt>
                <c:pt idx="306">
                  <c:v>3.8249999999999999E-2</c:v>
                </c:pt>
                <c:pt idx="307">
                  <c:v>3.8374999999999999E-2</c:v>
                </c:pt>
                <c:pt idx="308">
                  <c:v>3.85E-2</c:v>
                </c:pt>
                <c:pt idx="309">
                  <c:v>3.8625E-2</c:v>
                </c:pt>
                <c:pt idx="310">
                  <c:v>3.875E-2</c:v>
                </c:pt>
                <c:pt idx="311">
                  <c:v>3.8875E-2</c:v>
                </c:pt>
                <c:pt idx="312">
                  <c:v>3.9E-2</c:v>
                </c:pt>
                <c:pt idx="313">
                  <c:v>3.9125E-2</c:v>
                </c:pt>
                <c:pt idx="314">
                  <c:v>3.925E-2</c:v>
                </c:pt>
                <c:pt idx="315">
                  <c:v>3.9375E-2</c:v>
                </c:pt>
                <c:pt idx="316">
                  <c:v>3.95E-2</c:v>
                </c:pt>
                <c:pt idx="317">
                  <c:v>3.9625E-2</c:v>
                </c:pt>
                <c:pt idx="318">
                  <c:v>3.9750000000000001E-2</c:v>
                </c:pt>
                <c:pt idx="319">
                  <c:v>3.9875000000000001E-2</c:v>
                </c:pt>
                <c:pt idx="320">
                  <c:v>0.04</c:v>
                </c:pt>
                <c:pt idx="321">
                  <c:v>4.0125000000000001E-2</c:v>
                </c:pt>
                <c:pt idx="322">
                  <c:v>4.0250000000000001E-2</c:v>
                </c:pt>
                <c:pt idx="323">
                  <c:v>4.0375000000000001E-2</c:v>
                </c:pt>
                <c:pt idx="324">
                  <c:v>4.0500000000000001E-2</c:v>
                </c:pt>
                <c:pt idx="325">
                  <c:v>4.0625000000000001E-2</c:v>
                </c:pt>
                <c:pt idx="326">
                  <c:v>4.0750000000000001E-2</c:v>
                </c:pt>
                <c:pt idx="327">
                  <c:v>4.0875000000000002E-2</c:v>
                </c:pt>
                <c:pt idx="328">
                  <c:v>4.1000000000000002E-2</c:v>
                </c:pt>
                <c:pt idx="329">
                  <c:v>4.1125000000000002E-2</c:v>
                </c:pt>
                <c:pt idx="330">
                  <c:v>4.1250000000000002E-2</c:v>
                </c:pt>
                <c:pt idx="331">
                  <c:v>4.1375000000000002E-2</c:v>
                </c:pt>
                <c:pt idx="332">
                  <c:v>4.1500000000000002E-2</c:v>
                </c:pt>
                <c:pt idx="333">
                  <c:v>4.1625000000000002E-2</c:v>
                </c:pt>
                <c:pt idx="334">
                  <c:v>4.1750000000000002E-2</c:v>
                </c:pt>
                <c:pt idx="335">
                  <c:v>4.1875000000000002E-2</c:v>
                </c:pt>
                <c:pt idx="336">
                  <c:v>4.2000000000000003E-2</c:v>
                </c:pt>
                <c:pt idx="337">
                  <c:v>4.2125000000000003E-2</c:v>
                </c:pt>
                <c:pt idx="338">
                  <c:v>4.2250000000000003E-2</c:v>
                </c:pt>
                <c:pt idx="339">
                  <c:v>4.2375000000000003E-2</c:v>
                </c:pt>
                <c:pt idx="340">
                  <c:v>4.2500000000000003E-2</c:v>
                </c:pt>
                <c:pt idx="341">
                  <c:v>4.2625000000000003E-2</c:v>
                </c:pt>
                <c:pt idx="342">
                  <c:v>4.2750000000000003E-2</c:v>
                </c:pt>
                <c:pt idx="343">
                  <c:v>4.2875000000000003E-2</c:v>
                </c:pt>
                <c:pt idx="344">
                  <c:v>4.2999999999999997E-2</c:v>
                </c:pt>
                <c:pt idx="345">
                  <c:v>4.3124999999999997E-2</c:v>
                </c:pt>
                <c:pt idx="346">
                  <c:v>4.3249999999999997E-2</c:v>
                </c:pt>
                <c:pt idx="347">
                  <c:v>4.3374999999999997E-2</c:v>
                </c:pt>
                <c:pt idx="348">
                  <c:v>4.3499999999999997E-2</c:v>
                </c:pt>
                <c:pt idx="349">
                  <c:v>4.3624999999999997E-2</c:v>
                </c:pt>
                <c:pt idx="350">
                  <c:v>4.3749999999999997E-2</c:v>
                </c:pt>
                <c:pt idx="351">
                  <c:v>4.3874999999999997E-2</c:v>
                </c:pt>
                <c:pt idx="352">
                  <c:v>4.3999999999999997E-2</c:v>
                </c:pt>
                <c:pt idx="353">
                  <c:v>4.4124999999999998E-2</c:v>
                </c:pt>
                <c:pt idx="354">
                  <c:v>4.4249999999999998E-2</c:v>
                </c:pt>
                <c:pt idx="355">
                  <c:v>4.4374999999999998E-2</c:v>
                </c:pt>
                <c:pt idx="356">
                  <c:v>4.4499999999999998E-2</c:v>
                </c:pt>
                <c:pt idx="357">
                  <c:v>4.4624999999999998E-2</c:v>
                </c:pt>
                <c:pt idx="358">
                  <c:v>4.4749999999999998E-2</c:v>
                </c:pt>
                <c:pt idx="359">
                  <c:v>4.4874999999999998E-2</c:v>
                </c:pt>
                <c:pt idx="360">
                  <c:v>4.4999999999999998E-2</c:v>
                </c:pt>
                <c:pt idx="361">
                  <c:v>4.5124999999999998E-2</c:v>
                </c:pt>
                <c:pt idx="362">
                  <c:v>4.5249999999999999E-2</c:v>
                </c:pt>
                <c:pt idx="363">
                  <c:v>4.5374999999999999E-2</c:v>
                </c:pt>
                <c:pt idx="364">
                  <c:v>4.5499999999999999E-2</c:v>
                </c:pt>
                <c:pt idx="365">
                  <c:v>4.5624999999999999E-2</c:v>
                </c:pt>
                <c:pt idx="366">
                  <c:v>4.5749999999999999E-2</c:v>
                </c:pt>
                <c:pt idx="367">
                  <c:v>4.5874999999999999E-2</c:v>
                </c:pt>
                <c:pt idx="368">
                  <c:v>4.5999999999999999E-2</c:v>
                </c:pt>
                <c:pt idx="369">
                  <c:v>4.6124999999999999E-2</c:v>
                </c:pt>
                <c:pt idx="370">
                  <c:v>4.6249999999999999E-2</c:v>
                </c:pt>
                <c:pt idx="371">
                  <c:v>4.6375E-2</c:v>
                </c:pt>
                <c:pt idx="372">
                  <c:v>4.65E-2</c:v>
                </c:pt>
                <c:pt idx="373">
                  <c:v>4.6625E-2</c:v>
                </c:pt>
                <c:pt idx="374">
                  <c:v>4.675E-2</c:v>
                </c:pt>
                <c:pt idx="375">
                  <c:v>4.6875E-2</c:v>
                </c:pt>
                <c:pt idx="376">
                  <c:v>4.7E-2</c:v>
                </c:pt>
                <c:pt idx="377">
                  <c:v>4.7125E-2</c:v>
                </c:pt>
                <c:pt idx="378">
                  <c:v>4.725E-2</c:v>
                </c:pt>
                <c:pt idx="379">
                  <c:v>4.7375E-2</c:v>
                </c:pt>
                <c:pt idx="380">
                  <c:v>4.7500000000000001E-2</c:v>
                </c:pt>
                <c:pt idx="381">
                  <c:v>4.7625000000000001E-2</c:v>
                </c:pt>
                <c:pt idx="382">
                  <c:v>4.7750000000000001E-2</c:v>
                </c:pt>
                <c:pt idx="383">
                  <c:v>4.7875000000000001E-2</c:v>
                </c:pt>
                <c:pt idx="384">
                  <c:v>4.8000000000000001E-2</c:v>
                </c:pt>
                <c:pt idx="385">
                  <c:v>4.8125000000000001E-2</c:v>
                </c:pt>
                <c:pt idx="386">
                  <c:v>4.8250000000000001E-2</c:v>
                </c:pt>
                <c:pt idx="387">
                  <c:v>4.8375000000000001E-2</c:v>
                </c:pt>
                <c:pt idx="388">
                  <c:v>4.8500000000000001E-2</c:v>
                </c:pt>
                <c:pt idx="389">
                  <c:v>4.8625000000000002E-2</c:v>
                </c:pt>
                <c:pt idx="390">
                  <c:v>4.8750000000000002E-2</c:v>
                </c:pt>
                <c:pt idx="391">
                  <c:v>4.8875000000000002E-2</c:v>
                </c:pt>
                <c:pt idx="392">
                  <c:v>4.9000000000000002E-2</c:v>
                </c:pt>
                <c:pt idx="393">
                  <c:v>4.9125000000000002E-2</c:v>
                </c:pt>
                <c:pt idx="394">
                  <c:v>4.9250000000000002E-2</c:v>
                </c:pt>
                <c:pt idx="395">
                  <c:v>4.9375000000000002E-2</c:v>
                </c:pt>
                <c:pt idx="396">
                  <c:v>4.9500000000000002E-2</c:v>
                </c:pt>
                <c:pt idx="397">
                  <c:v>4.9625000000000002E-2</c:v>
                </c:pt>
                <c:pt idx="398">
                  <c:v>4.9750000000000003E-2</c:v>
                </c:pt>
                <c:pt idx="399">
                  <c:v>4.9875000000000003E-2</c:v>
                </c:pt>
                <c:pt idx="400">
                  <c:v>0.05</c:v>
                </c:pt>
                <c:pt idx="401">
                  <c:v>5.0125000000000003E-2</c:v>
                </c:pt>
                <c:pt idx="402">
                  <c:v>5.0250000000000003E-2</c:v>
                </c:pt>
                <c:pt idx="403">
                  <c:v>5.0375000000000003E-2</c:v>
                </c:pt>
                <c:pt idx="404">
                  <c:v>5.0500000000000003E-2</c:v>
                </c:pt>
                <c:pt idx="405">
                  <c:v>5.0625000000000003E-2</c:v>
                </c:pt>
                <c:pt idx="406">
                  <c:v>5.0750000000000003E-2</c:v>
                </c:pt>
                <c:pt idx="407">
                  <c:v>5.0874999999999997E-2</c:v>
                </c:pt>
                <c:pt idx="408">
                  <c:v>5.0999999999999997E-2</c:v>
                </c:pt>
                <c:pt idx="409">
                  <c:v>5.1124999999999997E-2</c:v>
                </c:pt>
                <c:pt idx="410">
                  <c:v>5.1249999999999997E-2</c:v>
                </c:pt>
                <c:pt idx="411">
                  <c:v>5.1374999999999997E-2</c:v>
                </c:pt>
                <c:pt idx="412">
                  <c:v>5.1499999999999997E-2</c:v>
                </c:pt>
                <c:pt idx="413">
                  <c:v>5.1624999999999997E-2</c:v>
                </c:pt>
                <c:pt idx="414">
                  <c:v>5.1749999999999997E-2</c:v>
                </c:pt>
                <c:pt idx="415">
                  <c:v>5.1874999999999998E-2</c:v>
                </c:pt>
                <c:pt idx="416">
                  <c:v>5.1999999999999998E-2</c:v>
                </c:pt>
                <c:pt idx="417">
                  <c:v>5.2124999999999998E-2</c:v>
                </c:pt>
                <c:pt idx="418">
                  <c:v>5.2249999999999998E-2</c:v>
                </c:pt>
                <c:pt idx="419">
                  <c:v>5.2374999999999998E-2</c:v>
                </c:pt>
                <c:pt idx="420">
                  <c:v>5.2499999999999998E-2</c:v>
                </c:pt>
                <c:pt idx="421">
                  <c:v>5.2624999999999998E-2</c:v>
                </c:pt>
                <c:pt idx="422">
                  <c:v>5.2749999999999998E-2</c:v>
                </c:pt>
                <c:pt idx="423">
                  <c:v>5.2874999999999998E-2</c:v>
                </c:pt>
                <c:pt idx="424">
                  <c:v>5.2999999999999999E-2</c:v>
                </c:pt>
                <c:pt idx="425">
                  <c:v>5.3124999999999999E-2</c:v>
                </c:pt>
                <c:pt idx="426">
                  <c:v>5.3249999999999999E-2</c:v>
                </c:pt>
                <c:pt idx="427">
                  <c:v>5.3374999999999999E-2</c:v>
                </c:pt>
                <c:pt idx="428">
                  <c:v>5.3499999999999999E-2</c:v>
                </c:pt>
                <c:pt idx="429">
                  <c:v>5.3624999999999999E-2</c:v>
                </c:pt>
                <c:pt idx="430">
                  <c:v>5.3749999999999999E-2</c:v>
                </c:pt>
                <c:pt idx="431">
                  <c:v>5.3874999999999999E-2</c:v>
                </c:pt>
                <c:pt idx="432">
                  <c:v>5.3999999999999999E-2</c:v>
                </c:pt>
                <c:pt idx="433">
                  <c:v>5.4125E-2</c:v>
                </c:pt>
                <c:pt idx="434">
                  <c:v>5.425E-2</c:v>
                </c:pt>
                <c:pt idx="435">
                  <c:v>5.4375E-2</c:v>
                </c:pt>
                <c:pt idx="436">
                  <c:v>5.45E-2</c:v>
                </c:pt>
                <c:pt idx="437">
                  <c:v>5.4625E-2</c:v>
                </c:pt>
                <c:pt idx="438">
                  <c:v>5.475E-2</c:v>
                </c:pt>
                <c:pt idx="439">
                  <c:v>5.4875E-2</c:v>
                </c:pt>
                <c:pt idx="440">
                  <c:v>5.5E-2</c:v>
                </c:pt>
                <c:pt idx="441">
                  <c:v>5.5125E-2</c:v>
                </c:pt>
                <c:pt idx="442">
                  <c:v>5.525E-2</c:v>
                </c:pt>
                <c:pt idx="443">
                  <c:v>5.5375000000000001E-2</c:v>
                </c:pt>
                <c:pt idx="444">
                  <c:v>5.5500000000000001E-2</c:v>
                </c:pt>
                <c:pt idx="445">
                  <c:v>5.5625000000000001E-2</c:v>
                </c:pt>
                <c:pt idx="446">
                  <c:v>5.5750000000000001E-2</c:v>
                </c:pt>
                <c:pt idx="447">
                  <c:v>5.5875000000000001E-2</c:v>
                </c:pt>
                <c:pt idx="448">
                  <c:v>5.6000000000000001E-2</c:v>
                </c:pt>
                <c:pt idx="449">
                  <c:v>5.6125000000000001E-2</c:v>
                </c:pt>
                <c:pt idx="450">
                  <c:v>5.6250000000000001E-2</c:v>
                </c:pt>
                <c:pt idx="451">
                  <c:v>5.6375000000000001E-2</c:v>
                </c:pt>
                <c:pt idx="452">
                  <c:v>5.6500000000000002E-2</c:v>
                </c:pt>
                <c:pt idx="453">
                  <c:v>5.6625000000000002E-2</c:v>
                </c:pt>
                <c:pt idx="454">
                  <c:v>5.6750000000000002E-2</c:v>
                </c:pt>
                <c:pt idx="455">
                  <c:v>5.6875000000000002E-2</c:v>
                </c:pt>
                <c:pt idx="456">
                  <c:v>5.7000000000000002E-2</c:v>
                </c:pt>
                <c:pt idx="457">
                  <c:v>5.7125000000000002E-2</c:v>
                </c:pt>
                <c:pt idx="458">
                  <c:v>5.7250000000000002E-2</c:v>
                </c:pt>
                <c:pt idx="459">
                  <c:v>5.7375000000000002E-2</c:v>
                </c:pt>
                <c:pt idx="460">
                  <c:v>5.7500000000000002E-2</c:v>
                </c:pt>
                <c:pt idx="461">
                  <c:v>5.7625000000000003E-2</c:v>
                </c:pt>
                <c:pt idx="462">
                  <c:v>5.7750000000000003E-2</c:v>
                </c:pt>
                <c:pt idx="463">
                  <c:v>5.7875000000000003E-2</c:v>
                </c:pt>
                <c:pt idx="464">
                  <c:v>5.8000000000000003E-2</c:v>
                </c:pt>
                <c:pt idx="465">
                  <c:v>5.8125000000000003E-2</c:v>
                </c:pt>
                <c:pt idx="466">
                  <c:v>5.8250000000000003E-2</c:v>
                </c:pt>
                <c:pt idx="467">
                  <c:v>5.8375000000000003E-2</c:v>
                </c:pt>
                <c:pt idx="468">
                  <c:v>5.8500000000000003E-2</c:v>
                </c:pt>
                <c:pt idx="469">
                  <c:v>5.8624999999999997E-2</c:v>
                </c:pt>
                <c:pt idx="470">
                  <c:v>5.8749999999999997E-2</c:v>
                </c:pt>
                <c:pt idx="471">
                  <c:v>5.8874999999999997E-2</c:v>
                </c:pt>
                <c:pt idx="472">
                  <c:v>5.8999999999999997E-2</c:v>
                </c:pt>
                <c:pt idx="473">
                  <c:v>5.9124999999999997E-2</c:v>
                </c:pt>
                <c:pt idx="474">
                  <c:v>5.9249999999999997E-2</c:v>
                </c:pt>
                <c:pt idx="475">
                  <c:v>5.9374999999999997E-2</c:v>
                </c:pt>
                <c:pt idx="476">
                  <c:v>5.9499999999999997E-2</c:v>
                </c:pt>
                <c:pt idx="477">
                  <c:v>5.9624999999999997E-2</c:v>
                </c:pt>
                <c:pt idx="478">
                  <c:v>5.9749999999999998E-2</c:v>
                </c:pt>
                <c:pt idx="479">
                  <c:v>5.9874999999999998E-2</c:v>
                </c:pt>
                <c:pt idx="480">
                  <c:v>0.06</c:v>
                </c:pt>
                <c:pt idx="481">
                  <c:v>6.0124999999999998E-2</c:v>
                </c:pt>
                <c:pt idx="482">
                  <c:v>6.0249999999999998E-2</c:v>
                </c:pt>
                <c:pt idx="483">
                  <c:v>6.0374999999999998E-2</c:v>
                </c:pt>
                <c:pt idx="484">
                  <c:v>6.0499999999999998E-2</c:v>
                </c:pt>
                <c:pt idx="485">
                  <c:v>6.0624999999999998E-2</c:v>
                </c:pt>
                <c:pt idx="486">
                  <c:v>6.0749999999999998E-2</c:v>
                </c:pt>
                <c:pt idx="487">
                  <c:v>6.0874999999999999E-2</c:v>
                </c:pt>
                <c:pt idx="488">
                  <c:v>6.0999999999999999E-2</c:v>
                </c:pt>
                <c:pt idx="489">
                  <c:v>6.1124999999999999E-2</c:v>
                </c:pt>
                <c:pt idx="490">
                  <c:v>6.1249999999999999E-2</c:v>
                </c:pt>
                <c:pt idx="491">
                  <c:v>6.1374999999999999E-2</c:v>
                </c:pt>
                <c:pt idx="492">
                  <c:v>6.1499999999999999E-2</c:v>
                </c:pt>
                <c:pt idx="493">
                  <c:v>6.1624999999999999E-2</c:v>
                </c:pt>
                <c:pt idx="494">
                  <c:v>6.1749999999999999E-2</c:v>
                </c:pt>
                <c:pt idx="495">
                  <c:v>6.1874999999999999E-2</c:v>
                </c:pt>
                <c:pt idx="496">
                  <c:v>6.2E-2</c:v>
                </c:pt>
                <c:pt idx="497">
                  <c:v>6.2125E-2</c:v>
                </c:pt>
                <c:pt idx="498">
                  <c:v>6.225E-2</c:v>
                </c:pt>
                <c:pt idx="499">
                  <c:v>6.2375E-2</c:v>
                </c:pt>
                <c:pt idx="500">
                  <c:v>6.25E-2</c:v>
                </c:pt>
                <c:pt idx="501">
                  <c:v>6.2625E-2</c:v>
                </c:pt>
                <c:pt idx="502">
                  <c:v>6.275E-2</c:v>
                </c:pt>
                <c:pt idx="503">
                  <c:v>6.2875E-2</c:v>
                </c:pt>
                <c:pt idx="504">
                  <c:v>6.3E-2</c:v>
                </c:pt>
                <c:pt idx="505">
                  <c:v>6.3125000000000001E-2</c:v>
                </c:pt>
                <c:pt idx="506">
                  <c:v>6.3250000000000098E-2</c:v>
                </c:pt>
                <c:pt idx="507">
                  <c:v>6.3375000000000098E-2</c:v>
                </c:pt>
                <c:pt idx="508">
                  <c:v>6.3500000000000098E-2</c:v>
                </c:pt>
                <c:pt idx="509">
                  <c:v>6.3625000000000098E-2</c:v>
                </c:pt>
                <c:pt idx="510">
                  <c:v>6.3750000000000098E-2</c:v>
                </c:pt>
                <c:pt idx="511">
                  <c:v>6.3875000000000098E-2</c:v>
                </c:pt>
                <c:pt idx="512">
                  <c:v>6.4000000000000098E-2</c:v>
                </c:pt>
                <c:pt idx="513">
                  <c:v>6.4125000000000099E-2</c:v>
                </c:pt>
                <c:pt idx="514">
                  <c:v>6.4250000000000099E-2</c:v>
                </c:pt>
                <c:pt idx="515">
                  <c:v>6.4375000000000099E-2</c:v>
                </c:pt>
                <c:pt idx="516">
                  <c:v>6.4500000000000099E-2</c:v>
                </c:pt>
                <c:pt idx="517">
                  <c:v>6.4625000000000099E-2</c:v>
                </c:pt>
                <c:pt idx="518">
                  <c:v>6.4750000000000099E-2</c:v>
                </c:pt>
                <c:pt idx="519">
                  <c:v>6.4875000000000099E-2</c:v>
                </c:pt>
                <c:pt idx="520">
                  <c:v>6.5000000000000099E-2</c:v>
                </c:pt>
                <c:pt idx="521">
                  <c:v>6.5125000000000099E-2</c:v>
                </c:pt>
                <c:pt idx="522">
                  <c:v>6.52500000000001E-2</c:v>
                </c:pt>
                <c:pt idx="523">
                  <c:v>6.53750000000001E-2</c:v>
                </c:pt>
                <c:pt idx="524">
                  <c:v>6.55000000000001E-2</c:v>
                </c:pt>
                <c:pt idx="525">
                  <c:v>6.56250000000001E-2</c:v>
                </c:pt>
                <c:pt idx="526">
                  <c:v>6.57500000000001E-2</c:v>
                </c:pt>
                <c:pt idx="527">
                  <c:v>6.58750000000001E-2</c:v>
                </c:pt>
                <c:pt idx="528">
                  <c:v>6.60000000000001E-2</c:v>
                </c:pt>
                <c:pt idx="529">
                  <c:v>6.61250000000001E-2</c:v>
                </c:pt>
                <c:pt idx="530">
                  <c:v>6.62500000000001E-2</c:v>
                </c:pt>
                <c:pt idx="531">
                  <c:v>6.6375000000000101E-2</c:v>
                </c:pt>
                <c:pt idx="532">
                  <c:v>6.6500000000000101E-2</c:v>
                </c:pt>
                <c:pt idx="533">
                  <c:v>6.6625000000000101E-2</c:v>
                </c:pt>
                <c:pt idx="534">
                  <c:v>6.6750000000000101E-2</c:v>
                </c:pt>
                <c:pt idx="535">
                  <c:v>6.6875000000000101E-2</c:v>
                </c:pt>
                <c:pt idx="536">
                  <c:v>6.7000000000000101E-2</c:v>
                </c:pt>
                <c:pt idx="537">
                  <c:v>6.7125000000000101E-2</c:v>
                </c:pt>
                <c:pt idx="538">
                  <c:v>6.7250000000000101E-2</c:v>
                </c:pt>
                <c:pt idx="539">
                  <c:v>6.7375000000000101E-2</c:v>
                </c:pt>
                <c:pt idx="540">
                  <c:v>6.7500000000000102E-2</c:v>
                </c:pt>
                <c:pt idx="541">
                  <c:v>6.7625000000000102E-2</c:v>
                </c:pt>
                <c:pt idx="542">
                  <c:v>6.7750000000000102E-2</c:v>
                </c:pt>
                <c:pt idx="543">
                  <c:v>6.7875000000000102E-2</c:v>
                </c:pt>
                <c:pt idx="544">
                  <c:v>6.8000000000000102E-2</c:v>
                </c:pt>
                <c:pt idx="545">
                  <c:v>6.8125000000000102E-2</c:v>
                </c:pt>
                <c:pt idx="546">
                  <c:v>6.8250000000000102E-2</c:v>
                </c:pt>
                <c:pt idx="547">
                  <c:v>6.8375000000000102E-2</c:v>
                </c:pt>
                <c:pt idx="548">
                  <c:v>6.8500000000000102E-2</c:v>
                </c:pt>
                <c:pt idx="549">
                  <c:v>6.8625000000000103E-2</c:v>
                </c:pt>
                <c:pt idx="550">
                  <c:v>6.8750000000000103E-2</c:v>
                </c:pt>
                <c:pt idx="551">
                  <c:v>6.8875000000000103E-2</c:v>
                </c:pt>
                <c:pt idx="552">
                  <c:v>6.9000000000000103E-2</c:v>
                </c:pt>
                <c:pt idx="553">
                  <c:v>6.9125000000000103E-2</c:v>
                </c:pt>
                <c:pt idx="554">
                  <c:v>6.9250000000000103E-2</c:v>
                </c:pt>
                <c:pt idx="555">
                  <c:v>6.9375000000000103E-2</c:v>
                </c:pt>
                <c:pt idx="556">
                  <c:v>6.9500000000000103E-2</c:v>
                </c:pt>
                <c:pt idx="557">
                  <c:v>6.9625000000000103E-2</c:v>
                </c:pt>
                <c:pt idx="558">
                  <c:v>6.9750000000000104E-2</c:v>
                </c:pt>
                <c:pt idx="559">
                  <c:v>6.9875000000000104E-2</c:v>
                </c:pt>
                <c:pt idx="560">
                  <c:v>7.0000000000000104E-2</c:v>
                </c:pt>
                <c:pt idx="561">
                  <c:v>7.0125000000000104E-2</c:v>
                </c:pt>
                <c:pt idx="562">
                  <c:v>7.0250000000000104E-2</c:v>
                </c:pt>
                <c:pt idx="563">
                  <c:v>7.0375000000000104E-2</c:v>
                </c:pt>
                <c:pt idx="564">
                  <c:v>7.0500000000000104E-2</c:v>
                </c:pt>
                <c:pt idx="565">
                  <c:v>7.0625000000000104E-2</c:v>
                </c:pt>
                <c:pt idx="566">
                  <c:v>7.0750000000000104E-2</c:v>
                </c:pt>
                <c:pt idx="567">
                  <c:v>7.0875000000000105E-2</c:v>
                </c:pt>
                <c:pt idx="568">
                  <c:v>7.1000000000000105E-2</c:v>
                </c:pt>
                <c:pt idx="569">
                  <c:v>7.1125000000000105E-2</c:v>
                </c:pt>
                <c:pt idx="570">
                  <c:v>7.1250000000000105E-2</c:v>
                </c:pt>
                <c:pt idx="571">
                  <c:v>7.1375000000000105E-2</c:v>
                </c:pt>
                <c:pt idx="572">
                  <c:v>7.1500000000000105E-2</c:v>
                </c:pt>
                <c:pt idx="573">
                  <c:v>7.1625000000000105E-2</c:v>
                </c:pt>
                <c:pt idx="574">
                  <c:v>7.1750000000000105E-2</c:v>
                </c:pt>
                <c:pt idx="575">
                  <c:v>7.1875000000000105E-2</c:v>
                </c:pt>
                <c:pt idx="576">
                  <c:v>7.2000000000000106E-2</c:v>
                </c:pt>
                <c:pt idx="577">
                  <c:v>7.2125000000000106E-2</c:v>
                </c:pt>
                <c:pt idx="578">
                  <c:v>7.2250000000000106E-2</c:v>
                </c:pt>
                <c:pt idx="579">
                  <c:v>7.2375000000000106E-2</c:v>
                </c:pt>
                <c:pt idx="580">
                  <c:v>7.2500000000000106E-2</c:v>
                </c:pt>
                <c:pt idx="581">
                  <c:v>7.2625000000000106E-2</c:v>
                </c:pt>
                <c:pt idx="582">
                  <c:v>7.2750000000000106E-2</c:v>
                </c:pt>
                <c:pt idx="583">
                  <c:v>7.2875000000000106E-2</c:v>
                </c:pt>
                <c:pt idx="584">
                  <c:v>7.3000000000000106E-2</c:v>
                </c:pt>
                <c:pt idx="585">
                  <c:v>7.3125000000000107E-2</c:v>
                </c:pt>
                <c:pt idx="586">
                  <c:v>7.3250000000000107E-2</c:v>
                </c:pt>
                <c:pt idx="587">
                  <c:v>7.3375000000000107E-2</c:v>
                </c:pt>
                <c:pt idx="588">
                  <c:v>7.3500000000000107E-2</c:v>
                </c:pt>
                <c:pt idx="589">
                  <c:v>7.3625000000000093E-2</c:v>
                </c:pt>
                <c:pt idx="590">
                  <c:v>7.3750000000000093E-2</c:v>
                </c:pt>
                <c:pt idx="591">
                  <c:v>7.3875000000000093E-2</c:v>
                </c:pt>
                <c:pt idx="592">
                  <c:v>7.4000000000000093E-2</c:v>
                </c:pt>
                <c:pt idx="593">
                  <c:v>7.4125000000000094E-2</c:v>
                </c:pt>
                <c:pt idx="594">
                  <c:v>7.4250000000000094E-2</c:v>
                </c:pt>
                <c:pt idx="595">
                  <c:v>7.4375000000000094E-2</c:v>
                </c:pt>
                <c:pt idx="596">
                  <c:v>7.4500000000000094E-2</c:v>
                </c:pt>
                <c:pt idx="597">
                  <c:v>7.4625000000000094E-2</c:v>
                </c:pt>
                <c:pt idx="598">
                  <c:v>7.4750000000000094E-2</c:v>
                </c:pt>
                <c:pt idx="599">
                  <c:v>7.4875000000000094E-2</c:v>
                </c:pt>
                <c:pt idx="600">
                  <c:v>7.5000000000000094E-2</c:v>
                </c:pt>
                <c:pt idx="601">
                  <c:v>7.5125000000000094E-2</c:v>
                </c:pt>
                <c:pt idx="602">
                  <c:v>7.5250000000000095E-2</c:v>
                </c:pt>
                <c:pt idx="603">
                  <c:v>7.5375000000000095E-2</c:v>
                </c:pt>
                <c:pt idx="604">
                  <c:v>7.5500000000000095E-2</c:v>
                </c:pt>
                <c:pt idx="605">
                  <c:v>7.5625000000000095E-2</c:v>
                </c:pt>
                <c:pt idx="606">
                  <c:v>7.5750000000000095E-2</c:v>
                </c:pt>
                <c:pt idx="607">
                  <c:v>7.5875000000000095E-2</c:v>
                </c:pt>
                <c:pt idx="608">
                  <c:v>7.6000000000000095E-2</c:v>
                </c:pt>
                <c:pt idx="609">
                  <c:v>7.6125000000000095E-2</c:v>
                </c:pt>
                <c:pt idx="610">
                  <c:v>7.6250000000000095E-2</c:v>
                </c:pt>
                <c:pt idx="611">
                  <c:v>7.6375000000000096E-2</c:v>
                </c:pt>
                <c:pt idx="612">
                  <c:v>7.6500000000000096E-2</c:v>
                </c:pt>
                <c:pt idx="613">
                  <c:v>7.6625000000000096E-2</c:v>
                </c:pt>
                <c:pt idx="614">
                  <c:v>7.6750000000000096E-2</c:v>
                </c:pt>
                <c:pt idx="615">
                  <c:v>7.6875000000000096E-2</c:v>
                </c:pt>
                <c:pt idx="616">
                  <c:v>7.7000000000000096E-2</c:v>
                </c:pt>
                <c:pt idx="617">
                  <c:v>7.7125000000000096E-2</c:v>
                </c:pt>
                <c:pt idx="618">
                  <c:v>7.7250000000000096E-2</c:v>
                </c:pt>
                <c:pt idx="619">
                  <c:v>7.7375000000000096E-2</c:v>
                </c:pt>
                <c:pt idx="620">
                  <c:v>7.7500000000000097E-2</c:v>
                </c:pt>
                <c:pt idx="621">
                  <c:v>7.7625000000000097E-2</c:v>
                </c:pt>
                <c:pt idx="622">
                  <c:v>7.7750000000000097E-2</c:v>
                </c:pt>
                <c:pt idx="623">
                  <c:v>7.7875000000000097E-2</c:v>
                </c:pt>
                <c:pt idx="624">
                  <c:v>7.8000000000000097E-2</c:v>
                </c:pt>
                <c:pt idx="625">
                  <c:v>7.8125000000000097E-2</c:v>
                </c:pt>
                <c:pt idx="626">
                  <c:v>7.8250000000000097E-2</c:v>
                </c:pt>
                <c:pt idx="627">
                  <c:v>7.8375000000000097E-2</c:v>
                </c:pt>
                <c:pt idx="628">
                  <c:v>7.8500000000000097E-2</c:v>
                </c:pt>
                <c:pt idx="629">
                  <c:v>7.8625000000000098E-2</c:v>
                </c:pt>
                <c:pt idx="630">
                  <c:v>7.8750000000000098E-2</c:v>
                </c:pt>
                <c:pt idx="631">
                  <c:v>7.8875000000000098E-2</c:v>
                </c:pt>
                <c:pt idx="632">
                  <c:v>7.9000000000000098E-2</c:v>
                </c:pt>
                <c:pt idx="633">
                  <c:v>7.9125000000000098E-2</c:v>
                </c:pt>
                <c:pt idx="634">
                  <c:v>7.9250000000000098E-2</c:v>
                </c:pt>
                <c:pt idx="635">
                  <c:v>7.9375000000000098E-2</c:v>
                </c:pt>
                <c:pt idx="636">
                  <c:v>7.9500000000000098E-2</c:v>
                </c:pt>
                <c:pt idx="637">
                  <c:v>7.9625000000000098E-2</c:v>
                </c:pt>
                <c:pt idx="638">
                  <c:v>7.9750000000000099E-2</c:v>
                </c:pt>
                <c:pt idx="639">
                  <c:v>7.9875000000000099E-2</c:v>
                </c:pt>
                <c:pt idx="640">
                  <c:v>8.0000000000000099E-2</c:v>
                </c:pt>
                <c:pt idx="641">
                  <c:v>8.0125000000000099E-2</c:v>
                </c:pt>
                <c:pt idx="642">
                  <c:v>8.0250000000000099E-2</c:v>
                </c:pt>
                <c:pt idx="643">
                  <c:v>8.0375000000000099E-2</c:v>
                </c:pt>
                <c:pt idx="644">
                  <c:v>8.0500000000000099E-2</c:v>
                </c:pt>
                <c:pt idx="645">
                  <c:v>8.0625000000000099E-2</c:v>
                </c:pt>
                <c:pt idx="646">
                  <c:v>8.0750000000000099E-2</c:v>
                </c:pt>
                <c:pt idx="647">
                  <c:v>8.08750000000001E-2</c:v>
                </c:pt>
                <c:pt idx="648">
                  <c:v>8.10000000000001E-2</c:v>
                </c:pt>
                <c:pt idx="649">
                  <c:v>8.11250000000001E-2</c:v>
                </c:pt>
                <c:pt idx="650">
                  <c:v>8.12500000000001E-2</c:v>
                </c:pt>
                <c:pt idx="651">
                  <c:v>8.13750000000001E-2</c:v>
                </c:pt>
                <c:pt idx="652">
                  <c:v>8.15000000000001E-2</c:v>
                </c:pt>
                <c:pt idx="653">
                  <c:v>8.16250000000001E-2</c:v>
                </c:pt>
                <c:pt idx="654">
                  <c:v>8.17500000000001E-2</c:v>
                </c:pt>
                <c:pt idx="655">
                  <c:v>8.18750000000001E-2</c:v>
                </c:pt>
                <c:pt idx="656">
                  <c:v>8.2000000000000101E-2</c:v>
                </c:pt>
                <c:pt idx="657">
                  <c:v>8.2125000000000101E-2</c:v>
                </c:pt>
                <c:pt idx="658">
                  <c:v>8.2250000000000101E-2</c:v>
                </c:pt>
                <c:pt idx="659">
                  <c:v>8.2375000000000101E-2</c:v>
                </c:pt>
                <c:pt idx="660">
                  <c:v>8.2500000000000101E-2</c:v>
                </c:pt>
                <c:pt idx="661">
                  <c:v>8.2625000000000101E-2</c:v>
                </c:pt>
                <c:pt idx="662">
                  <c:v>8.2750000000000101E-2</c:v>
                </c:pt>
                <c:pt idx="663">
                  <c:v>8.2875000000000101E-2</c:v>
                </c:pt>
                <c:pt idx="664">
                  <c:v>8.3000000000000101E-2</c:v>
                </c:pt>
                <c:pt idx="665">
                  <c:v>8.3125000000000102E-2</c:v>
                </c:pt>
                <c:pt idx="666">
                  <c:v>8.3250000000000102E-2</c:v>
                </c:pt>
                <c:pt idx="667">
                  <c:v>8.3375000000000102E-2</c:v>
                </c:pt>
                <c:pt idx="668">
                  <c:v>8.3500000000000102E-2</c:v>
                </c:pt>
                <c:pt idx="669">
                  <c:v>8.3625000000000102E-2</c:v>
                </c:pt>
                <c:pt idx="670">
                  <c:v>8.3750000000000102E-2</c:v>
                </c:pt>
                <c:pt idx="671">
                  <c:v>8.3875000000000102E-2</c:v>
                </c:pt>
                <c:pt idx="672">
                  <c:v>8.4000000000000102E-2</c:v>
                </c:pt>
                <c:pt idx="673">
                  <c:v>8.4125000000000102E-2</c:v>
                </c:pt>
                <c:pt idx="674">
                  <c:v>8.4250000000000103E-2</c:v>
                </c:pt>
                <c:pt idx="675">
                  <c:v>8.4375000000000103E-2</c:v>
                </c:pt>
                <c:pt idx="676">
                  <c:v>8.4500000000000103E-2</c:v>
                </c:pt>
                <c:pt idx="677">
                  <c:v>8.4625000000000103E-2</c:v>
                </c:pt>
                <c:pt idx="678">
                  <c:v>8.4750000000000103E-2</c:v>
                </c:pt>
                <c:pt idx="679">
                  <c:v>8.4875000000000103E-2</c:v>
                </c:pt>
                <c:pt idx="680">
                  <c:v>8.5000000000000103E-2</c:v>
                </c:pt>
                <c:pt idx="681">
                  <c:v>8.5125000000000103E-2</c:v>
                </c:pt>
                <c:pt idx="682">
                  <c:v>8.5250000000000103E-2</c:v>
                </c:pt>
                <c:pt idx="683">
                  <c:v>8.5375000000000104E-2</c:v>
                </c:pt>
                <c:pt idx="684">
                  <c:v>8.5500000000000104E-2</c:v>
                </c:pt>
                <c:pt idx="685">
                  <c:v>8.5625000000000104E-2</c:v>
                </c:pt>
                <c:pt idx="686">
                  <c:v>8.5750000000000104E-2</c:v>
                </c:pt>
                <c:pt idx="687">
                  <c:v>8.5875000000000104E-2</c:v>
                </c:pt>
                <c:pt idx="688">
                  <c:v>8.6000000000000104E-2</c:v>
                </c:pt>
                <c:pt idx="689">
                  <c:v>8.6125000000000104E-2</c:v>
                </c:pt>
                <c:pt idx="690">
                  <c:v>8.6250000000000104E-2</c:v>
                </c:pt>
                <c:pt idx="691">
                  <c:v>8.6375000000000104E-2</c:v>
                </c:pt>
                <c:pt idx="692">
                  <c:v>8.6500000000000105E-2</c:v>
                </c:pt>
                <c:pt idx="693">
                  <c:v>8.6625000000000105E-2</c:v>
                </c:pt>
                <c:pt idx="694">
                  <c:v>8.6750000000000105E-2</c:v>
                </c:pt>
                <c:pt idx="695">
                  <c:v>8.6875000000000105E-2</c:v>
                </c:pt>
                <c:pt idx="696">
                  <c:v>8.7000000000000105E-2</c:v>
                </c:pt>
                <c:pt idx="697">
                  <c:v>8.7125000000000105E-2</c:v>
                </c:pt>
                <c:pt idx="698">
                  <c:v>8.7250000000000105E-2</c:v>
                </c:pt>
                <c:pt idx="699">
                  <c:v>8.7375000000000105E-2</c:v>
                </c:pt>
                <c:pt idx="700">
                  <c:v>8.7500000000000105E-2</c:v>
                </c:pt>
                <c:pt idx="701">
                  <c:v>8.7625000000000106E-2</c:v>
                </c:pt>
                <c:pt idx="702">
                  <c:v>8.7750000000000106E-2</c:v>
                </c:pt>
                <c:pt idx="703">
                  <c:v>8.7875000000000106E-2</c:v>
                </c:pt>
                <c:pt idx="704">
                  <c:v>8.8000000000000106E-2</c:v>
                </c:pt>
                <c:pt idx="705">
                  <c:v>8.8125000000000106E-2</c:v>
                </c:pt>
                <c:pt idx="706">
                  <c:v>8.8250000000000106E-2</c:v>
                </c:pt>
                <c:pt idx="707">
                  <c:v>8.8375000000000106E-2</c:v>
                </c:pt>
                <c:pt idx="708">
                  <c:v>8.8500000000000106E-2</c:v>
                </c:pt>
                <c:pt idx="709">
                  <c:v>8.8625000000000106E-2</c:v>
                </c:pt>
                <c:pt idx="710">
                  <c:v>8.8750000000000107E-2</c:v>
                </c:pt>
                <c:pt idx="711">
                  <c:v>8.8875000000000107E-2</c:v>
                </c:pt>
                <c:pt idx="712">
                  <c:v>8.9000000000000107E-2</c:v>
                </c:pt>
                <c:pt idx="713">
                  <c:v>8.9125000000000107E-2</c:v>
                </c:pt>
                <c:pt idx="714">
                  <c:v>8.9250000000000093E-2</c:v>
                </c:pt>
                <c:pt idx="715">
                  <c:v>8.9375000000000093E-2</c:v>
                </c:pt>
                <c:pt idx="716">
                  <c:v>8.9500000000000093E-2</c:v>
                </c:pt>
                <c:pt idx="717">
                  <c:v>8.9625000000000093E-2</c:v>
                </c:pt>
                <c:pt idx="718">
                  <c:v>8.9750000000000094E-2</c:v>
                </c:pt>
                <c:pt idx="719">
                  <c:v>8.9875000000000094E-2</c:v>
                </c:pt>
                <c:pt idx="720">
                  <c:v>9.0000000000000094E-2</c:v>
                </c:pt>
                <c:pt idx="721">
                  <c:v>9.0125000000000094E-2</c:v>
                </c:pt>
                <c:pt idx="722">
                  <c:v>9.0250000000000094E-2</c:v>
                </c:pt>
                <c:pt idx="723">
                  <c:v>9.0375000000000094E-2</c:v>
                </c:pt>
                <c:pt idx="724">
                  <c:v>9.0500000000000094E-2</c:v>
                </c:pt>
                <c:pt idx="725">
                  <c:v>9.0625000000000094E-2</c:v>
                </c:pt>
                <c:pt idx="726">
                  <c:v>9.0750000000000094E-2</c:v>
                </c:pt>
                <c:pt idx="727">
                  <c:v>9.0875000000000095E-2</c:v>
                </c:pt>
                <c:pt idx="728">
                  <c:v>9.1000000000000095E-2</c:v>
                </c:pt>
                <c:pt idx="729">
                  <c:v>9.1125000000000095E-2</c:v>
                </c:pt>
                <c:pt idx="730">
                  <c:v>9.1250000000000095E-2</c:v>
                </c:pt>
                <c:pt idx="731">
                  <c:v>9.1375000000000095E-2</c:v>
                </c:pt>
                <c:pt idx="732">
                  <c:v>9.1500000000000095E-2</c:v>
                </c:pt>
                <c:pt idx="733">
                  <c:v>9.1625000000000095E-2</c:v>
                </c:pt>
                <c:pt idx="734">
                  <c:v>9.1750000000000095E-2</c:v>
                </c:pt>
                <c:pt idx="735">
                  <c:v>9.1875000000000095E-2</c:v>
                </c:pt>
                <c:pt idx="736">
                  <c:v>9.2000000000000096E-2</c:v>
                </c:pt>
                <c:pt idx="737">
                  <c:v>9.2125000000000096E-2</c:v>
                </c:pt>
                <c:pt idx="738">
                  <c:v>9.2250000000000096E-2</c:v>
                </c:pt>
                <c:pt idx="739">
                  <c:v>9.2375000000000096E-2</c:v>
                </c:pt>
                <c:pt idx="740">
                  <c:v>9.2500000000000096E-2</c:v>
                </c:pt>
                <c:pt idx="741">
                  <c:v>9.2625000000000096E-2</c:v>
                </c:pt>
                <c:pt idx="742">
                  <c:v>9.2750000000000096E-2</c:v>
                </c:pt>
                <c:pt idx="743">
                  <c:v>9.2875000000000096E-2</c:v>
                </c:pt>
                <c:pt idx="744">
                  <c:v>9.3000000000000096E-2</c:v>
                </c:pt>
                <c:pt idx="745">
                  <c:v>9.3125000000000097E-2</c:v>
                </c:pt>
                <c:pt idx="746">
                  <c:v>9.3250000000000097E-2</c:v>
                </c:pt>
                <c:pt idx="747">
                  <c:v>9.3375000000000097E-2</c:v>
                </c:pt>
                <c:pt idx="748">
                  <c:v>9.3500000000000097E-2</c:v>
                </c:pt>
                <c:pt idx="749">
                  <c:v>9.3625000000000097E-2</c:v>
                </c:pt>
                <c:pt idx="750">
                  <c:v>9.3750000000000097E-2</c:v>
                </c:pt>
                <c:pt idx="751">
                  <c:v>9.3875000000000097E-2</c:v>
                </c:pt>
                <c:pt idx="752">
                  <c:v>9.4000000000000097E-2</c:v>
                </c:pt>
                <c:pt idx="753">
                  <c:v>9.4125000000000097E-2</c:v>
                </c:pt>
                <c:pt idx="754">
                  <c:v>9.4250000000000098E-2</c:v>
                </c:pt>
                <c:pt idx="755">
                  <c:v>9.4375000000000098E-2</c:v>
                </c:pt>
                <c:pt idx="756">
                  <c:v>9.4500000000000098E-2</c:v>
                </c:pt>
                <c:pt idx="757">
                  <c:v>9.4625000000000098E-2</c:v>
                </c:pt>
                <c:pt idx="758">
                  <c:v>9.4750000000000098E-2</c:v>
                </c:pt>
                <c:pt idx="759">
                  <c:v>9.4875000000000098E-2</c:v>
                </c:pt>
                <c:pt idx="760">
                  <c:v>9.5000000000000098E-2</c:v>
                </c:pt>
                <c:pt idx="761">
                  <c:v>9.5125000000000098E-2</c:v>
                </c:pt>
                <c:pt idx="762">
                  <c:v>9.5250000000000098E-2</c:v>
                </c:pt>
                <c:pt idx="763">
                  <c:v>9.5375000000000099E-2</c:v>
                </c:pt>
                <c:pt idx="764">
                  <c:v>9.5500000000000099E-2</c:v>
                </c:pt>
                <c:pt idx="765">
                  <c:v>9.5625000000000099E-2</c:v>
                </c:pt>
                <c:pt idx="766">
                  <c:v>9.5750000000000099E-2</c:v>
                </c:pt>
                <c:pt idx="767">
                  <c:v>9.5875000000000099E-2</c:v>
                </c:pt>
                <c:pt idx="768">
                  <c:v>9.6000000000000099E-2</c:v>
                </c:pt>
                <c:pt idx="769">
                  <c:v>9.6125000000000099E-2</c:v>
                </c:pt>
                <c:pt idx="770">
                  <c:v>9.6250000000000099E-2</c:v>
                </c:pt>
                <c:pt idx="771">
                  <c:v>9.6375000000000099E-2</c:v>
                </c:pt>
                <c:pt idx="772">
                  <c:v>9.65000000000001E-2</c:v>
                </c:pt>
                <c:pt idx="773">
                  <c:v>9.66250000000001E-2</c:v>
                </c:pt>
                <c:pt idx="774">
                  <c:v>9.67500000000001E-2</c:v>
                </c:pt>
                <c:pt idx="775">
                  <c:v>9.68750000000001E-2</c:v>
                </c:pt>
                <c:pt idx="776">
                  <c:v>9.70000000000001E-2</c:v>
                </c:pt>
                <c:pt idx="777">
                  <c:v>9.71250000000001E-2</c:v>
                </c:pt>
                <c:pt idx="778">
                  <c:v>9.72500000000001E-2</c:v>
                </c:pt>
                <c:pt idx="779">
                  <c:v>9.73750000000001E-2</c:v>
                </c:pt>
                <c:pt idx="780">
                  <c:v>9.75000000000001E-2</c:v>
                </c:pt>
                <c:pt idx="781">
                  <c:v>9.7625000000000101E-2</c:v>
                </c:pt>
                <c:pt idx="782">
                  <c:v>9.7750000000000101E-2</c:v>
                </c:pt>
                <c:pt idx="783">
                  <c:v>9.7875000000000101E-2</c:v>
                </c:pt>
                <c:pt idx="784">
                  <c:v>9.8000000000000101E-2</c:v>
                </c:pt>
                <c:pt idx="785">
                  <c:v>9.8125000000000101E-2</c:v>
                </c:pt>
                <c:pt idx="786">
                  <c:v>9.8250000000000101E-2</c:v>
                </c:pt>
                <c:pt idx="787">
                  <c:v>9.8375000000000101E-2</c:v>
                </c:pt>
                <c:pt idx="788">
                  <c:v>9.8500000000000101E-2</c:v>
                </c:pt>
                <c:pt idx="789">
                  <c:v>9.8625000000000101E-2</c:v>
                </c:pt>
                <c:pt idx="790">
                  <c:v>9.8750000000000102E-2</c:v>
                </c:pt>
                <c:pt idx="791">
                  <c:v>9.8875000000000102E-2</c:v>
                </c:pt>
                <c:pt idx="792">
                  <c:v>9.9000000000000102E-2</c:v>
                </c:pt>
                <c:pt idx="793">
                  <c:v>9.9125000000000102E-2</c:v>
                </c:pt>
                <c:pt idx="794">
                  <c:v>9.9250000000000102E-2</c:v>
                </c:pt>
                <c:pt idx="795">
                  <c:v>9.9375000000000102E-2</c:v>
                </c:pt>
                <c:pt idx="796">
                  <c:v>9.9500000000000102E-2</c:v>
                </c:pt>
                <c:pt idx="797">
                  <c:v>9.9625000000000102E-2</c:v>
                </c:pt>
                <c:pt idx="798">
                  <c:v>9.9750000000000102E-2</c:v>
                </c:pt>
                <c:pt idx="799">
                  <c:v>9.9875000000000103E-2</c:v>
                </c:pt>
                <c:pt idx="800">
                  <c:v>0.1</c:v>
                </c:pt>
                <c:pt idx="801">
                  <c:v>0.10012500000000001</c:v>
                </c:pt>
                <c:pt idx="802">
                  <c:v>0.10025000000000001</c:v>
                </c:pt>
                <c:pt idx="803">
                  <c:v>0.10037500000000001</c:v>
                </c:pt>
                <c:pt idx="804">
                  <c:v>0.10050000000000001</c:v>
                </c:pt>
                <c:pt idx="805">
                  <c:v>0.10062500000000001</c:v>
                </c:pt>
                <c:pt idx="806">
                  <c:v>0.10075000000000001</c:v>
                </c:pt>
                <c:pt idx="807">
                  <c:v>0.10087500000000001</c:v>
                </c:pt>
                <c:pt idx="808">
                  <c:v>0.10100000000000001</c:v>
                </c:pt>
                <c:pt idx="809">
                  <c:v>0.10112500000000001</c:v>
                </c:pt>
                <c:pt idx="810">
                  <c:v>0.10125000000000001</c:v>
                </c:pt>
                <c:pt idx="811">
                  <c:v>0.10137500000000001</c:v>
                </c:pt>
                <c:pt idx="812">
                  <c:v>0.10150000000000001</c:v>
                </c:pt>
                <c:pt idx="813">
                  <c:v>0.10162499999999999</c:v>
                </c:pt>
                <c:pt idx="814">
                  <c:v>0.10174999999999999</c:v>
                </c:pt>
                <c:pt idx="815">
                  <c:v>0.10187499999999999</c:v>
                </c:pt>
                <c:pt idx="816">
                  <c:v>0.10199999999999999</c:v>
                </c:pt>
                <c:pt idx="817">
                  <c:v>0.10212499999999999</c:v>
                </c:pt>
                <c:pt idx="818">
                  <c:v>0.10224999999999999</c:v>
                </c:pt>
                <c:pt idx="819">
                  <c:v>0.10237499999999999</c:v>
                </c:pt>
                <c:pt idx="820">
                  <c:v>0.10249999999999999</c:v>
                </c:pt>
                <c:pt idx="821">
                  <c:v>0.10262499999999999</c:v>
                </c:pt>
                <c:pt idx="822">
                  <c:v>0.10274999999999999</c:v>
                </c:pt>
                <c:pt idx="823">
                  <c:v>0.10287499999999999</c:v>
                </c:pt>
                <c:pt idx="824">
                  <c:v>0.10299999999999999</c:v>
                </c:pt>
                <c:pt idx="825">
                  <c:v>0.10312499999999999</c:v>
                </c:pt>
                <c:pt idx="826">
                  <c:v>0.10324999999999999</c:v>
                </c:pt>
                <c:pt idx="827">
                  <c:v>0.10337499999999999</c:v>
                </c:pt>
                <c:pt idx="828">
                  <c:v>0.10349999999999999</c:v>
                </c:pt>
                <c:pt idx="829">
                  <c:v>0.10362499999999999</c:v>
                </c:pt>
                <c:pt idx="830">
                  <c:v>0.10375</c:v>
                </c:pt>
                <c:pt idx="831">
                  <c:v>0.103875</c:v>
                </c:pt>
                <c:pt idx="832">
                  <c:v>0.104</c:v>
                </c:pt>
                <c:pt idx="833">
                  <c:v>0.104125</c:v>
                </c:pt>
                <c:pt idx="834">
                  <c:v>0.10425</c:v>
                </c:pt>
                <c:pt idx="835">
                  <c:v>0.104375</c:v>
                </c:pt>
                <c:pt idx="836">
                  <c:v>0.1045</c:v>
                </c:pt>
                <c:pt idx="837">
                  <c:v>0.104625</c:v>
                </c:pt>
                <c:pt idx="838">
                  <c:v>0.10475</c:v>
                </c:pt>
                <c:pt idx="839">
                  <c:v>0.104875</c:v>
                </c:pt>
                <c:pt idx="840">
                  <c:v>0.105</c:v>
                </c:pt>
                <c:pt idx="841">
                  <c:v>0.105125</c:v>
                </c:pt>
                <c:pt idx="842">
                  <c:v>0.10525</c:v>
                </c:pt>
                <c:pt idx="843">
                  <c:v>0.105375</c:v>
                </c:pt>
                <c:pt idx="844">
                  <c:v>0.1055</c:v>
                </c:pt>
                <c:pt idx="845">
                  <c:v>0.105625</c:v>
                </c:pt>
                <c:pt idx="846">
                  <c:v>0.10575</c:v>
                </c:pt>
                <c:pt idx="847">
                  <c:v>0.105875</c:v>
                </c:pt>
                <c:pt idx="848">
                  <c:v>0.106</c:v>
                </c:pt>
                <c:pt idx="849">
                  <c:v>0.106125</c:v>
                </c:pt>
                <c:pt idx="850">
                  <c:v>0.10625</c:v>
                </c:pt>
                <c:pt idx="851">
                  <c:v>0.106375</c:v>
                </c:pt>
                <c:pt idx="852">
                  <c:v>0.1065</c:v>
                </c:pt>
                <c:pt idx="853">
                  <c:v>0.106625</c:v>
                </c:pt>
                <c:pt idx="854">
                  <c:v>0.10675</c:v>
                </c:pt>
                <c:pt idx="855">
                  <c:v>0.106875</c:v>
                </c:pt>
                <c:pt idx="856">
                  <c:v>0.107</c:v>
                </c:pt>
                <c:pt idx="857">
                  <c:v>0.107125</c:v>
                </c:pt>
                <c:pt idx="858">
                  <c:v>0.10725</c:v>
                </c:pt>
                <c:pt idx="859">
                  <c:v>0.107375</c:v>
                </c:pt>
                <c:pt idx="860">
                  <c:v>0.1075</c:v>
                </c:pt>
                <c:pt idx="861">
                  <c:v>0.107625</c:v>
                </c:pt>
                <c:pt idx="862">
                  <c:v>0.10775</c:v>
                </c:pt>
                <c:pt idx="863">
                  <c:v>0.107875</c:v>
                </c:pt>
                <c:pt idx="864">
                  <c:v>0.108</c:v>
                </c:pt>
                <c:pt idx="865">
                  <c:v>0.108125</c:v>
                </c:pt>
                <c:pt idx="866">
                  <c:v>0.10825</c:v>
                </c:pt>
                <c:pt idx="867">
                  <c:v>0.108375</c:v>
                </c:pt>
                <c:pt idx="868">
                  <c:v>0.1085</c:v>
                </c:pt>
                <c:pt idx="869">
                  <c:v>0.108625</c:v>
                </c:pt>
                <c:pt idx="870">
                  <c:v>0.10875</c:v>
                </c:pt>
                <c:pt idx="871">
                  <c:v>0.108875</c:v>
                </c:pt>
                <c:pt idx="872">
                  <c:v>0.109</c:v>
                </c:pt>
                <c:pt idx="873">
                  <c:v>0.109125</c:v>
                </c:pt>
                <c:pt idx="874">
                  <c:v>0.10925</c:v>
                </c:pt>
                <c:pt idx="875">
                  <c:v>0.109375</c:v>
                </c:pt>
                <c:pt idx="876">
                  <c:v>0.1095</c:v>
                </c:pt>
                <c:pt idx="877">
                  <c:v>0.109625</c:v>
                </c:pt>
                <c:pt idx="878">
                  <c:v>0.10975</c:v>
                </c:pt>
                <c:pt idx="879">
                  <c:v>0.109875</c:v>
                </c:pt>
                <c:pt idx="880">
                  <c:v>0.11</c:v>
                </c:pt>
                <c:pt idx="881">
                  <c:v>0.110125</c:v>
                </c:pt>
                <c:pt idx="882">
                  <c:v>0.11025</c:v>
                </c:pt>
                <c:pt idx="883">
                  <c:v>0.110375</c:v>
                </c:pt>
                <c:pt idx="884">
                  <c:v>0.1105</c:v>
                </c:pt>
                <c:pt idx="885">
                  <c:v>0.110625</c:v>
                </c:pt>
                <c:pt idx="886">
                  <c:v>0.11075</c:v>
                </c:pt>
                <c:pt idx="887">
                  <c:v>0.110875</c:v>
                </c:pt>
                <c:pt idx="888">
                  <c:v>0.111</c:v>
                </c:pt>
                <c:pt idx="889">
                  <c:v>0.111125</c:v>
                </c:pt>
                <c:pt idx="890">
                  <c:v>0.11125</c:v>
                </c:pt>
                <c:pt idx="891">
                  <c:v>0.111375</c:v>
                </c:pt>
                <c:pt idx="892">
                  <c:v>0.1115</c:v>
                </c:pt>
                <c:pt idx="893">
                  <c:v>0.111625</c:v>
                </c:pt>
                <c:pt idx="894">
                  <c:v>0.11175</c:v>
                </c:pt>
                <c:pt idx="895">
                  <c:v>0.111875</c:v>
                </c:pt>
                <c:pt idx="896">
                  <c:v>0.112</c:v>
                </c:pt>
                <c:pt idx="897">
                  <c:v>0.112125</c:v>
                </c:pt>
                <c:pt idx="898">
                  <c:v>0.11225</c:v>
                </c:pt>
                <c:pt idx="899">
                  <c:v>0.112375</c:v>
                </c:pt>
                <c:pt idx="900">
                  <c:v>0.1125</c:v>
                </c:pt>
                <c:pt idx="901">
                  <c:v>0.112625</c:v>
                </c:pt>
                <c:pt idx="902">
                  <c:v>0.11275</c:v>
                </c:pt>
                <c:pt idx="903">
                  <c:v>0.112875</c:v>
                </c:pt>
                <c:pt idx="904">
                  <c:v>0.113</c:v>
                </c:pt>
                <c:pt idx="905">
                  <c:v>0.113125</c:v>
                </c:pt>
                <c:pt idx="906">
                  <c:v>0.11325</c:v>
                </c:pt>
                <c:pt idx="907">
                  <c:v>0.113375</c:v>
                </c:pt>
                <c:pt idx="908">
                  <c:v>0.1135</c:v>
                </c:pt>
                <c:pt idx="909">
                  <c:v>0.113625</c:v>
                </c:pt>
                <c:pt idx="910">
                  <c:v>0.11375</c:v>
                </c:pt>
                <c:pt idx="911">
                  <c:v>0.113875</c:v>
                </c:pt>
                <c:pt idx="912">
                  <c:v>0.114</c:v>
                </c:pt>
                <c:pt idx="913">
                  <c:v>0.114125</c:v>
                </c:pt>
                <c:pt idx="914">
                  <c:v>0.11425</c:v>
                </c:pt>
                <c:pt idx="915">
                  <c:v>0.114375</c:v>
                </c:pt>
                <c:pt idx="916">
                  <c:v>0.1145</c:v>
                </c:pt>
                <c:pt idx="917">
                  <c:v>0.114625</c:v>
                </c:pt>
                <c:pt idx="918">
                  <c:v>0.11475</c:v>
                </c:pt>
                <c:pt idx="919">
                  <c:v>0.114875</c:v>
                </c:pt>
                <c:pt idx="920">
                  <c:v>0.115</c:v>
                </c:pt>
                <c:pt idx="921">
                  <c:v>0.11512500000000001</c:v>
                </c:pt>
                <c:pt idx="922">
                  <c:v>0.11525000000000001</c:v>
                </c:pt>
                <c:pt idx="923">
                  <c:v>0.11537500000000001</c:v>
                </c:pt>
                <c:pt idx="924">
                  <c:v>0.11550000000000001</c:v>
                </c:pt>
                <c:pt idx="925">
                  <c:v>0.11562500000000001</c:v>
                </c:pt>
                <c:pt idx="926">
                  <c:v>0.11575000000000001</c:v>
                </c:pt>
                <c:pt idx="927">
                  <c:v>0.11587500000000001</c:v>
                </c:pt>
                <c:pt idx="928">
                  <c:v>0.11600000000000001</c:v>
                </c:pt>
                <c:pt idx="929">
                  <c:v>0.11612500000000001</c:v>
                </c:pt>
                <c:pt idx="930">
                  <c:v>0.11625000000000001</c:v>
                </c:pt>
                <c:pt idx="931">
                  <c:v>0.11637500000000001</c:v>
                </c:pt>
                <c:pt idx="932">
                  <c:v>0.11650000000000001</c:v>
                </c:pt>
                <c:pt idx="933">
                  <c:v>0.11662500000000001</c:v>
                </c:pt>
                <c:pt idx="934">
                  <c:v>0.11675000000000001</c:v>
                </c:pt>
                <c:pt idx="935">
                  <c:v>0.11687500000000001</c:v>
                </c:pt>
                <c:pt idx="936">
                  <c:v>0.11700000000000001</c:v>
                </c:pt>
                <c:pt idx="937">
                  <c:v>0.11712500000000001</c:v>
                </c:pt>
                <c:pt idx="938">
                  <c:v>0.11724999999999999</c:v>
                </c:pt>
                <c:pt idx="939">
                  <c:v>0.11737499999999999</c:v>
                </c:pt>
                <c:pt idx="940">
                  <c:v>0.11749999999999999</c:v>
                </c:pt>
                <c:pt idx="941">
                  <c:v>0.11762499999999999</c:v>
                </c:pt>
                <c:pt idx="942">
                  <c:v>0.11774999999999999</c:v>
                </c:pt>
                <c:pt idx="943">
                  <c:v>0.11787499999999999</c:v>
                </c:pt>
                <c:pt idx="944">
                  <c:v>0.11799999999999999</c:v>
                </c:pt>
                <c:pt idx="945">
                  <c:v>0.11812499999999999</c:v>
                </c:pt>
                <c:pt idx="946">
                  <c:v>0.11824999999999999</c:v>
                </c:pt>
                <c:pt idx="947">
                  <c:v>0.11837499999999999</c:v>
                </c:pt>
                <c:pt idx="948">
                  <c:v>0.11849999999999999</c:v>
                </c:pt>
                <c:pt idx="949">
                  <c:v>0.11862499999999999</c:v>
                </c:pt>
                <c:pt idx="950">
                  <c:v>0.11874999999999999</c:v>
                </c:pt>
                <c:pt idx="951">
                  <c:v>0.11887499999999999</c:v>
                </c:pt>
                <c:pt idx="952">
                  <c:v>0.11899999999999999</c:v>
                </c:pt>
                <c:pt idx="953">
                  <c:v>0.11912499999999999</c:v>
                </c:pt>
                <c:pt idx="954">
                  <c:v>0.11924999999999999</c:v>
                </c:pt>
                <c:pt idx="955">
                  <c:v>0.119375</c:v>
                </c:pt>
                <c:pt idx="956">
                  <c:v>0.1195</c:v>
                </c:pt>
                <c:pt idx="957">
                  <c:v>0.119625</c:v>
                </c:pt>
                <c:pt idx="958">
                  <c:v>0.11975</c:v>
                </c:pt>
                <c:pt idx="959">
                  <c:v>0.119875</c:v>
                </c:pt>
                <c:pt idx="960">
                  <c:v>0.12</c:v>
                </c:pt>
                <c:pt idx="961">
                  <c:v>0.120125</c:v>
                </c:pt>
                <c:pt idx="962">
                  <c:v>0.12025</c:v>
                </c:pt>
                <c:pt idx="963">
                  <c:v>0.120375</c:v>
                </c:pt>
                <c:pt idx="964">
                  <c:v>0.1205</c:v>
                </c:pt>
                <c:pt idx="965">
                  <c:v>0.120625</c:v>
                </c:pt>
                <c:pt idx="966">
                  <c:v>0.12075</c:v>
                </c:pt>
                <c:pt idx="967">
                  <c:v>0.120875</c:v>
                </c:pt>
                <c:pt idx="968">
                  <c:v>0.121</c:v>
                </c:pt>
                <c:pt idx="969">
                  <c:v>0.121125</c:v>
                </c:pt>
                <c:pt idx="970">
                  <c:v>0.12125</c:v>
                </c:pt>
                <c:pt idx="971">
                  <c:v>0.121375</c:v>
                </c:pt>
                <c:pt idx="972">
                  <c:v>0.1215</c:v>
                </c:pt>
                <c:pt idx="973">
                  <c:v>0.121625</c:v>
                </c:pt>
                <c:pt idx="974">
                  <c:v>0.12175</c:v>
                </c:pt>
                <c:pt idx="975">
                  <c:v>0.121875</c:v>
                </c:pt>
                <c:pt idx="976">
                  <c:v>0.122</c:v>
                </c:pt>
                <c:pt idx="977">
                  <c:v>0.122125</c:v>
                </c:pt>
                <c:pt idx="978">
                  <c:v>0.12225</c:v>
                </c:pt>
                <c:pt idx="979">
                  <c:v>0.122375</c:v>
                </c:pt>
                <c:pt idx="980">
                  <c:v>0.1225</c:v>
                </c:pt>
                <c:pt idx="981">
                  <c:v>0.122625</c:v>
                </c:pt>
                <c:pt idx="982">
                  <c:v>0.12275</c:v>
                </c:pt>
                <c:pt idx="983">
                  <c:v>0.122875</c:v>
                </c:pt>
                <c:pt idx="984">
                  <c:v>0.123</c:v>
                </c:pt>
                <c:pt idx="985">
                  <c:v>0.123125</c:v>
                </c:pt>
                <c:pt idx="986">
                  <c:v>0.12325</c:v>
                </c:pt>
                <c:pt idx="987">
                  <c:v>0.123375</c:v>
                </c:pt>
                <c:pt idx="988">
                  <c:v>0.1235</c:v>
                </c:pt>
                <c:pt idx="989">
                  <c:v>0.123625</c:v>
                </c:pt>
                <c:pt idx="990">
                  <c:v>0.12375</c:v>
                </c:pt>
                <c:pt idx="991">
                  <c:v>0.123875</c:v>
                </c:pt>
                <c:pt idx="992">
                  <c:v>0.124</c:v>
                </c:pt>
                <c:pt idx="993">
                  <c:v>0.124125</c:v>
                </c:pt>
                <c:pt idx="994">
                  <c:v>0.12425</c:v>
                </c:pt>
                <c:pt idx="995">
                  <c:v>0.124375</c:v>
                </c:pt>
                <c:pt idx="996">
                  <c:v>0.1245</c:v>
                </c:pt>
                <c:pt idx="997">
                  <c:v>0.124625</c:v>
                </c:pt>
                <c:pt idx="998">
                  <c:v>0.12475</c:v>
                </c:pt>
                <c:pt idx="999">
                  <c:v>0.124875</c:v>
                </c:pt>
                <c:pt idx="1000">
                  <c:v>0.125</c:v>
                </c:pt>
                <c:pt idx="1001">
                  <c:v>0.12512499999999999</c:v>
                </c:pt>
                <c:pt idx="1002">
                  <c:v>0.12525</c:v>
                </c:pt>
                <c:pt idx="1003">
                  <c:v>0.12537499999999999</c:v>
                </c:pt>
                <c:pt idx="1004">
                  <c:v>0.1255</c:v>
                </c:pt>
                <c:pt idx="1005">
                  <c:v>0.12562499999999999</c:v>
                </c:pt>
                <c:pt idx="1006">
                  <c:v>0.12575</c:v>
                </c:pt>
                <c:pt idx="1007">
                  <c:v>0.12587499999999999</c:v>
                </c:pt>
                <c:pt idx="1008">
                  <c:v>0.126</c:v>
                </c:pt>
                <c:pt idx="1009">
                  <c:v>0.12612499999999999</c:v>
                </c:pt>
                <c:pt idx="1010">
                  <c:v>0.12625</c:v>
                </c:pt>
                <c:pt idx="1011">
                  <c:v>0.12637499999999999</c:v>
                </c:pt>
                <c:pt idx="1012">
                  <c:v>0.1265</c:v>
                </c:pt>
                <c:pt idx="1013">
                  <c:v>0.12662499999999999</c:v>
                </c:pt>
                <c:pt idx="1014">
                  <c:v>0.12675</c:v>
                </c:pt>
                <c:pt idx="1015">
                  <c:v>0.12687499999999999</c:v>
                </c:pt>
                <c:pt idx="1016">
                  <c:v>0.127</c:v>
                </c:pt>
                <c:pt idx="1017">
                  <c:v>0.12712499999999999</c:v>
                </c:pt>
                <c:pt idx="1018">
                  <c:v>0.12725</c:v>
                </c:pt>
                <c:pt idx="1019">
                  <c:v>0.12737499999999999</c:v>
                </c:pt>
                <c:pt idx="1020">
                  <c:v>0.1275</c:v>
                </c:pt>
                <c:pt idx="1021">
                  <c:v>0.12762499999999999</c:v>
                </c:pt>
                <c:pt idx="1022">
                  <c:v>0.12775</c:v>
                </c:pt>
                <c:pt idx="1023">
                  <c:v>0.12787499999999999</c:v>
                </c:pt>
                <c:pt idx="1024">
                  <c:v>0.128</c:v>
                </c:pt>
                <c:pt idx="1025">
                  <c:v>0.12812499999999999</c:v>
                </c:pt>
                <c:pt idx="1026">
                  <c:v>0.12825</c:v>
                </c:pt>
                <c:pt idx="1027">
                  <c:v>0.12837499999999999</c:v>
                </c:pt>
                <c:pt idx="1028">
                  <c:v>0.1285</c:v>
                </c:pt>
                <c:pt idx="1029">
                  <c:v>0.12862499999999999</c:v>
                </c:pt>
                <c:pt idx="1030">
                  <c:v>0.12875</c:v>
                </c:pt>
                <c:pt idx="1031">
                  <c:v>0.12887499999999999</c:v>
                </c:pt>
                <c:pt idx="1032">
                  <c:v>0.129</c:v>
                </c:pt>
                <c:pt idx="1033">
                  <c:v>0.12912499999999999</c:v>
                </c:pt>
                <c:pt idx="1034">
                  <c:v>0.12925</c:v>
                </c:pt>
                <c:pt idx="1035">
                  <c:v>0.12937499999999999</c:v>
                </c:pt>
                <c:pt idx="1036">
                  <c:v>0.1295</c:v>
                </c:pt>
                <c:pt idx="1037">
                  <c:v>0.12962499999999999</c:v>
                </c:pt>
                <c:pt idx="1038">
                  <c:v>0.12975</c:v>
                </c:pt>
                <c:pt idx="1039">
                  <c:v>0.12987499999999999</c:v>
                </c:pt>
                <c:pt idx="1040">
                  <c:v>0.13</c:v>
                </c:pt>
                <c:pt idx="1041">
                  <c:v>0.13012499999999999</c:v>
                </c:pt>
                <c:pt idx="1042">
                  <c:v>0.13025</c:v>
                </c:pt>
                <c:pt idx="1043">
                  <c:v>0.13037499999999999</c:v>
                </c:pt>
                <c:pt idx="1044">
                  <c:v>0.1305</c:v>
                </c:pt>
                <c:pt idx="1045">
                  <c:v>0.13062499999999999</c:v>
                </c:pt>
                <c:pt idx="1046">
                  <c:v>0.13075000000000001</c:v>
                </c:pt>
                <c:pt idx="1047">
                  <c:v>0.13087499999999999</c:v>
                </c:pt>
                <c:pt idx="1048">
                  <c:v>0.13100000000000001</c:v>
                </c:pt>
                <c:pt idx="1049">
                  <c:v>0.13112499999999999</c:v>
                </c:pt>
                <c:pt idx="1050">
                  <c:v>0.13125000000000001</c:v>
                </c:pt>
                <c:pt idx="1051">
                  <c:v>0.13137499999999999</c:v>
                </c:pt>
                <c:pt idx="1052">
                  <c:v>0.13150000000000001</c:v>
                </c:pt>
                <c:pt idx="1053">
                  <c:v>0.13162499999999999</c:v>
                </c:pt>
                <c:pt idx="1054">
                  <c:v>0.13175000000000001</c:v>
                </c:pt>
                <c:pt idx="1055">
                  <c:v>0.13187499999999999</c:v>
                </c:pt>
                <c:pt idx="1056">
                  <c:v>0.13200000000000001</c:v>
                </c:pt>
                <c:pt idx="1057">
                  <c:v>0.13212499999999999</c:v>
                </c:pt>
                <c:pt idx="1058">
                  <c:v>0.13225000000000001</c:v>
                </c:pt>
                <c:pt idx="1059">
                  <c:v>0.13237499999999999</c:v>
                </c:pt>
                <c:pt idx="1060">
                  <c:v>0.13250000000000001</c:v>
                </c:pt>
                <c:pt idx="1061">
                  <c:v>0.13262499999999999</c:v>
                </c:pt>
                <c:pt idx="1062">
                  <c:v>0.13275000000000001</c:v>
                </c:pt>
                <c:pt idx="1063">
                  <c:v>0.13287499999999999</c:v>
                </c:pt>
                <c:pt idx="1064">
                  <c:v>0.13300000000000001</c:v>
                </c:pt>
                <c:pt idx="1065">
                  <c:v>0.13312499999999999</c:v>
                </c:pt>
                <c:pt idx="1066">
                  <c:v>0.13325000000000001</c:v>
                </c:pt>
                <c:pt idx="1067">
                  <c:v>0.13337499999999999</c:v>
                </c:pt>
                <c:pt idx="1068">
                  <c:v>0.13350000000000001</c:v>
                </c:pt>
                <c:pt idx="1069">
                  <c:v>0.13362499999999999</c:v>
                </c:pt>
                <c:pt idx="1070">
                  <c:v>0.13375000000000001</c:v>
                </c:pt>
                <c:pt idx="1071">
                  <c:v>0.13387499999999999</c:v>
                </c:pt>
                <c:pt idx="1072">
                  <c:v>0.13400000000000001</c:v>
                </c:pt>
                <c:pt idx="1073">
                  <c:v>0.13412499999999999</c:v>
                </c:pt>
                <c:pt idx="1074">
                  <c:v>0.13425000000000001</c:v>
                </c:pt>
                <c:pt idx="1075">
                  <c:v>0.13437499999999999</c:v>
                </c:pt>
                <c:pt idx="1076">
                  <c:v>0.13450000000000001</c:v>
                </c:pt>
                <c:pt idx="1077">
                  <c:v>0.13462499999999999</c:v>
                </c:pt>
                <c:pt idx="1078">
                  <c:v>0.13475000000000001</c:v>
                </c:pt>
                <c:pt idx="1079">
                  <c:v>0.13487499999999999</c:v>
                </c:pt>
                <c:pt idx="1080">
                  <c:v>0.13500000000000001</c:v>
                </c:pt>
                <c:pt idx="1081">
                  <c:v>0.135125</c:v>
                </c:pt>
                <c:pt idx="1082">
                  <c:v>0.13525000000000001</c:v>
                </c:pt>
                <c:pt idx="1083">
                  <c:v>0.135375</c:v>
                </c:pt>
                <c:pt idx="1084">
                  <c:v>0.13550000000000001</c:v>
                </c:pt>
                <c:pt idx="1085">
                  <c:v>0.135625</c:v>
                </c:pt>
                <c:pt idx="1086">
                  <c:v>0.13575000000000001</c:v>
                </c:pt>
                <c:pt idx="1087">
                  <c:v>0.135875</c:v>
                </c:pt>
                <c:pt idx="1088">
                  <c:v>0.13600000000000001</c:v>
                </c:pt>
                <c:pt idx="1089">
                  <c:v>0.136125</c:v>
                </c:pt>
                <c:pt idx="1090">
                  <c:v>0.13625000000000001</c:v>
                </c:pt>
                <c:pt idx="1091">
                  <c:v>0.136375</c:v>
                </c:pt>
                <c:pt idx="1092">
                  <c:v>0.13650000000000001</c:v>
                </c:pt>
                <c:pt idx="1093">
                  <c:v>0.136625</c:v>
                </c:pt>
                <c:pt idx="1094">
                  <c:v>0.13675000000000001</c:v>
                </c:pt>
                <c:pt idx="1095">
                  <c:v>0.136875</c:v>
                </c:pt>
                <c:pt idx="1096">
                  <c:v>0.13700000000000001</c:v>
                </c:pt>
                <c:pt idx="1097">
                  <c:v>0.137125</c:v>
                </c:pt>
                <c:pt idx="1098">
                  <c:v>0.13725000000000001</c:v>
                </c:pt>
                <c:pt idx="1099">
                  <c:v>0.137375</c:v>
                </c:pt>
                <c:pt idx="1100">
                  <c:v>0.13750000000000001</c:v>
                </c:pt>
                <c:pt idx="1101">
                  <c:v>0.137625</c:v>
                </c:pt>
                <c:pt idx="1102">
                  <c:v>0.13775000000000001</c:v>
                </c:pt>
                <c:pt idx="1103">
                  <c:v>0.137875</c:v>
                </c:pt>
                <c:pt idx="1104">
                  <c:v>0.13800000000000001</c:v>
                </c:pt>
                <c:pt idx="1105">
                  <c:v>0.138125</c:v>
                </c:pt>
                <c:pt idx="1106">
                  <c:v>0.13825000000000001</c:v>
                </c:pt>
                <c:pt idx="1107">
                  <c:v>0.138375</c:v>
                </c:pt>
                <c:pt idx="1108">
                  <c:v>0.13850000000000001</c:v>
                </c:pt>
                <c:pt idx="1109">
                  <c:v>0.138625</c:v>
                </c:pt>
                <c:pt idx="1110">
                  <c:v>0.13875000000000001</c:v>
                </c:pt>
                <c:pt idx="1111">
                  <c:v>0.138875</c:v>
                </c:pt>
                <c:pt idx="1112">
                  <c:v>0.13900000000000001</c:v>
                </c:pt>
                <c:pt idx="1113">
                  <c:v>0.139125</c:v>
                </c:pt>
                <c:pt idx="1114">
                  <c:v>0.13925000000000001</c:v>
                </c:pt>
                <c:pt idx="1115">
                  <c:v>0.139375</c:v>
                </c:pt>
                <c:pt idx="1116">
                  <c:v>0.13950000000000001</c:v>
                </c:pt>
                <c:pt idx="1117">
                  <c:v>0.139625</c:v>
                </c:pt>
                <c:pt idx="1118">
                  <c:v>0.13975000000000001</c:v>
                </c:pt>
                <c:pt idx="1119">
                  <c:v>0.139875</c:v>
                </c:pt>
                <c:pt idx="1120">
                  <c:v>0.14000000000000001</c:v>
                </c:pt>
              </c:numCache>
            </c:numRef>
          </c:xVal>
          <c:yVal>
            <c:numRef>
              <c:f>'Vlv Comp. Scratch'!$L$3:$L$1123</c:f>
              <c:numCache>
                <c:formatCode>General</c:formatCode>
                <c:ptCount val="1121"/>
                <c:pt idx="0">
                  <c:v>9.9999999999999995E-8</c:v>
                </c:pt>
                <c:pt idx="1">
                  <c:v>2.5004624747522919E-3</c:v>
                </c:pt>
                <c:pt idx="2">
                  <c:v>8.851419616586139E-3</c:v>
                </c:pt>
                <c:pt idx="3">
                  <c:v>1.6693079344676419E-2</c:v>
                </c:pt>
                <c:pt idx="4">
                  <c:v>2.5669296535935138E-2</c:v>
                </c:pt>
                <c:pt idx="5">
                  <c:v>3.5391150613156397E-2</c:v>
                </c:pt>
                <c:pt idx="6">
                  <c:v>4.5484871444117593E-2</c:v>
                </c:pt>
                <c:pt idx="7">
                  <c:v>5.5628780298551631E-2</c:v>
                </c:pt>
                <c:pt idx="8">
                  <c:v>6.5577565690016049E-2</c:v>
                </c:pt>
                <c:pt idx="9">
                  <c:v>7.5173990779952918E-2</c:v>
                </c:pt>
                <c:pt idx="10">
                  <c:v>8.4349374154065584E-2</c:v>
                </c:pt>
                <c:pt idx="11">
                  <c:v>9.3114903446574485E-2</c:v>
                </c:pt>
                <c:pt idx="12">
                  <c:v>0.10154611413524649</c:v>
                </c:pt>
                <c:pt idx="13">
                  <c:v>0.10976281420849664</c:v>
                </c:pt>
                <c:pt idx="14">
                  <c:v>0.11790648565073433</c:v>
                </c:pt>
                <c:pt idx="15">
                  <c:v>0.12611685789485899</c:v>
                </c:pt>
                <c:pt idx="16">
                  <c:v>0.13450901456486353</c:v>
                </c:pt>
                <c:pt idx="17">
                  <c:v>0.14315212444261735</c:v>
                </c:pt>
                <c:pt idx="18">
                  <c:v>0.15205071693459843</c:v>
                </c:pt>
                <c:pt idx="19">
                  <c:v>0.16112936476550543</c:v>
                </c:pt>
                <c:pt idx="20">
                  <c:v>0.17022168397449305</c:v>
                </c:pt>
                <c:pt idx="21">
                  <c:v>0.1790646836423678</c:v>
                </c:pt>
                <c:pt idx="22">
                  <c:v>0.1872996428257433</c:v>
                </c:pt>
                <c:pt idx="23">
                  <c:v>0.19448078555811674</c:v>
                </c:pt>
                <c:pt idx="24">
                  <c:v>0.20009297385626409</c:v>
                </c:pt>
                <c:pt idx="25">
                  <c:v>0.20357934201761968</c:v>
                </c:pt>
                <c:pt idx="26">
                  <c:v>0.20437915982613863</c:v>
                </c:pt>
                <c:pt idx="27">
                  <c:v>0.20197517704678225</c:v>
                </c:pt>
                <c:pt idx="28">
                  <c:v>0.19594826911630697</c:v>
                </c:pt>
                <c:pt idx="29">
                  <c:v>0.1860354699928673</c:v>
                </c:pt>
                <c:pt idx="30">
                  <c:v>0.17218565432992103</c:v>
                </c:pt>
                <c:pt idx="31">
                  <c:v>0.15460554827573378</c:v>
                </c:pt>
                <c:pt idx="32">
                  <c:v>0.13378782912293632</c:v>
                </c:pt>
                <c:pt idx="33">
                  <c:v>0.11051326847244611</c:v>
                </c:pt>
                <c:pt idx="34">
                  <c:v>8.5820555548070554E-2</c:v>
                </c:pt>
                <c:pt idx="35">
                  <c:v>6.0940778661698267E-2</c:v>
                </c:pt>
                <c:pt idx="36">
                  <c:v>3.7198391164260276E-2</c:v>
                </c:pt>
                <c:pt idx="37">
                  <c:v>1.5886288760660026E-2</c:v>
                </c:pt>
                <c:pt idx="38">
                  <c:v>9.9999999999999995E-8</c:v>
                </c:pt>
                <c:pt idx="39">
                  <c:v>9.9999999999999995E-8</c:v>
                </c:pt>
                <c:pt idx="40">
                  <c:v>9.9999999999999995E-8</c:v>
                </c:pt>
                <c:pt idx="41">
                  <c:v>9.9999999999999995E-8</c:v>
                </c:pt>
                <c:pt idx="42">
                  <c:v>9.9999999999999995E-8</c:v>
                </c:pt>
                <c:pt idx="43">
                  <c:v>9.9999999999999995E-8</c:v>
                </c:pt>
                <c:pt idx="44">
                  <c:v>9.9999999999999995E-8</c:v>
                </c:pt>
                <c:pt idx="45">
                  <c:v>9.9999999999999995E-8</c:v>
                </c:pt>
                <c:pt idx="46">
                  <c:v>9.9999999999999995E-8</c:v>
                </c:pt>
                <c:pt idx="47">
                  <c:v>9.9999999999999995E-8</c:v>
                </c:pt>
                <c:pt idx="48">
                  <c:v>9.9999999999999995E-8</c:v>
                </c:pt>
                <c:pt idx="49">
                  <c:v>9.9999999999999995E-8</c:v>
                </c:pt>
                <c:pt idx="50">
                  <c:v>9.9999999999999995E-8</c:v>
                </c:pt>
                <c:pt idx="51">
                  <c:v>9.9999999999999995E-8</c:v>
                </c:pt>
                <c:pt idx="52">
                  <c:v>9.9999999999999995E-8</c:v>
                </c:pt>
                <c:pt idx="53">
                  <c:v>9.9999999999999995E-8</c:v>
                </c:pt>
                <c:pt idx="54">
                  <c:v>9.9999999999999995E-8</c:v>
                </c:pt>
                <c:pt idx="55">
                  <c:v>9.9999999999999995E-8</c:v>
                </c:pt>
                <c:pt idx="56">
                  <c:v>9.9999999999999995E-8</c:v>
                </c:pt>
                <c:pt idx="57">
                  <c:v>9.9999999999999995E-8</c:v>
                </c:pt>
                <c:pt idx="58">
                  <c:v>9.9999999999999995E-8</c:v>
                </c:pt>
                <c:pt idx="59">
                  <c:v>9.9999999999999995E-8</c:v>
                </c:pt>
                <c:pt idx="60">
                  <c:v>9.9999999999999995E-8</c:v>
                </c:pt>
                <c:pt idx="61">
                  <c:v>9.9999999999999995E-8</c:v>
                </c:pt>
                <c:pt idx="62">
                  <c:v>9.9999999999999995E-8</c:v>
                </c:pt>
                <c:pt idx="63">
                  <c:v>9.9999999999999995E-8</c:v>
                </c:pt>
                <c:pt idx="64">
                  <c:v>9.9999999999999995E-8</c:v>
                </c:pt>
                <c:pt idx="65">
                  <c:v>9.9999999999999995E-8</c:v>
                </c:pt>
                <c:pt idx="66">
                  <c:v>9.9999999999999995E-8</c:v>
                </c:pt>
                <c:pt idx="67">
                  <c:v>9.9999999999999995E-8</c:v>
                </c:pt>
                <c:pt idx="68">
                  <c:v>9.9999999999999995E-8</c:v>
                </c:pt>
                <c:pt idx="69">
                  <c:v>9.9999999999999995E-8</c:v>
                </c:pt>
                <c:pt idx="70">
                  <c:v>9.9999999999999995E-8</c:v>
                </c:pt>
                <c:pt idx="71">
                  <c:v>9.9999999999999995E-8</c:v>
                </c:pt>
                <c:pt idx="72">
                  <c:v>9.9999999999999995E-8</c:v>
                </c:pt>
                <c:pt idx="73">
                  <c:v>9.9999999999999995E-8</c:v>
                </c:pt>
                <c:pt idx="74">
                  <c:v>9.9999999999999995E-8</c:v>
                </c:pt>
                <c:pt idx="75">
                  <c:v>9.9999999999999995E-8</c:v>
                </c:pt>
                <c:pt idx="76">
                  <c:v>9.9999999999999995E-8</c:v>
                </c:pt>
                <c:pt idx="77">
                  <c:v>9.9999999999999995E-8</c:v>
                </c:pt>
                <c:pt idx="78">
                  <c:v>9.9999999999999995E-8</c:v>
                </c:pt>
                <c:pt idx="79">
                  <c:v>9.9999999999999995E-8</c:v>
                </c:pt>
                <c:pt idx="80">
                  <c:v>9.9999999999999995E-8</c:v>
                </c:pt>
                <c:pt idx="81">
                  <c:v>9.9999999999999995E-8</c:v>
                </c:pt>
                <c:pt idx="82">
                  <c:v>9.9999999999999995E-8</c:v>
                </c:pt>
                <c:pt idx="83">
                  <c:v>9.9999999999999995E-8</c:v>
                </c:pt>
                <c:pt idx="84">
                  <c:v>9.9999999999999995E-8</c:v>
                </c:pt>
                <c:pt idx="85">
                  <c:v>9.9999999999999995E-8</c:v>
                </c:pt>
                <c:pt idx="86">
                  <c:v>9.9999999999999995E-8</c:v>
                </c:pt>
                <c:pt idx="87">
                  <c:v>9.9999999999999995E-8</c:v>
                </c:pt>
                <c:pt idx="88">
                  <c:v>9.9999999999999995E-8</c:v>
                </c:pt>
                <c:pt idx="89">
                  <c:v>9.9999999999999995E-8</c:v>
                </c:pt>
                <c:pt idx="90">
                  <c:v>9.9999999999999995E-8</c:v>
                </c:pt>
                <c:pt idx="91">
                  <c:v>9.9999999999999995E-8</c:v>
                </c:pt>
                <c:pt idx="92">
                  <c:v>9.9999999999999995E-8</c:v>
                </c:pt>
                <c:pt idx="93">
                  <c:v>9.9999999999999995E-8</c:v>
                </c:pt>
                <c:pt idx="94">
                  <c:v>9.9999999999999995E-8</c:v>
                </c:pt>
                <c:pt idx="95">
                  <c:v>9.9999999999999995E-8</c:v>
                </c:pt>
                <c:pt idx="96">
                  <c:v>9.9999999999999995E-8</c:v>
                </c:pt>
                <c:pt idx="97">
                  <c:v>9.9999999999999995E-8</c:v>
                </c:pt>
                <c:pt idx="98">
                  <c:v>9.9999999999999995E-8</c:v>
                </c:pt>
                <c:pt idx="99">
                  <c:v>9.9999999999999995E-8</c:v>
                </c:pt>
                <c:pt idx="100">
                  <c:v>9.9999999999999995E-8</c:v>
                </c:pt>
                <c:pt idx="101">
                  <c:v>9.9999999999999995E-8</c:v>
                </c:pt>
                <c:pt idx="102">
                  <c:v>9.9999999999999995E-8</c:v>
                </c:pt>
                <c:pt idx="103">
                  <c:v>9.9999999999999995E-8</c:v>
                </c:pt>
                <c:pt idx="104">
                  <c:v>9.9999999999999995E-8</c:v>
                </c:pt>
                <c:pt idx="105">
                  <c:v>9.9999999999999995E-8</c:v>
                </c:pt>
                <c:pt idx="106">
                  <c:v>9.9999999999999995E-8</c:v>
                </c:pt>
                <c:pt idx="107">
                  <c:v>9.9999999999999995E-8</c:v>
                </c:pt>
                <c:pt idx="108">
                  <c:v>9.9999999999999995E-8</c:v>
                </c:pt>
                <c:pt idx="109">
                  <c:v>9.9999999999999995E-8</c:v>
                </c:pt>
                <c:pt idx="110">
                  <c:v>9.9999999999999995E-8</c:v>
                </c:pt>
                <c:pt idx="111">
                  <c:v>9.9999999999999995E-8</c:v>
                </c:pt>
                <c:pt idx="112">
                  <c:v>9.9999999999999995E-8</c:v>
                </c:pt>
                <c:pt idx="113">
                  <c:v>9.9999999999999995E-8</c:v>
                </c:pt>
                <c:pt idx="114">
                  <c:v>9.9999999999999995E-8</c:v>
                </c:pt>
                <c:pt idx="115">
                  <c:v>9.9999999999999995E-8</c:v>
                </c:pt>
                <c:pt idx="116">
                  <c:v>9.9999999999999995E-8</c:v>
                </c:pt>
                <c:pt idx="117">
                  <c:v>9.9999999999999995E-8</c:v>
                </c:pt>
                <c:pt idx="118">
                  <c:v>9.9999999999999995E-8</c:v>
                </c:pt>
                <c:pt idx="119">
                  <c:v>9.9999999999999995E-8</c:v>
                </c:pt>
                <c:pt idx="120">
                  <c:v>9.9999999999999995E-8</c:v>
                </c:pt>
                <c:pt idx="121">
                  <c:v>2.5004624747528756E-3</c:v>
                </c:pt>
                <c:pt idx="122">
                  <c:v>8.8514196165867896E-3</c:v>
                </c:pt>
                <c:pt idx="123">
                  <c:v>1.669307934467737E-2</c:v>
                </c:pt>
                <c:pt idx="124">
                  <c:v>2.5669296535935634E-2</c:v>
                </c:pt>
                <c:pt idx="125">
                  <c:v>3.5391150613157021E-2</c:v>
                </c:pt>
                <c:pt idx="126">
                  <c:v>4.5484871444118537E-2</c:v>
                </c:pt>
                <c:pt idx="127">
                  <c:v>5.5628780298553365E-2</c:v>
                </c:pt>
                <c:pt idx="128">
                  <c:v>6.5577565690016132E-2</c:v>
                </c:pt>
                <c:pt idx="129">
                  <c:v>7.5173990779953195E-2</c:v>
                </c:pt>
                <c:pt idx="130">
                  <c:v>8.4349374154066889E-2</c:v>
                </c:pt>
                <c:pt idx="131">
                  <c:v>9.3114903446575734E-2</c:v>
                </c:pt>
                <c:pt idx="132">
                  <c:v>0.10154611413524617</c:v>
                </c:pt>
                <c:pt idx="133">
                  <c:v>0.10976281420849783</c:v>
                </c:pt>
                <c:pt idx="134">
                  <c:v>0.11790648565073868</c:v>
                </c:pt>
                <c:pt idx="135">
                  <c:v>0.12611685789485294</c:v>
                </c:pt>
                <c:pt idx="136">
                  <c:v>0.13450901456486394</c:v>
                </c:pt>
                <c:pt idx="137">
                  <c:v>0.14315212444262276</c:v>
                </c:pt>
                <c:pt idx="138">
                  <c:v>0.15205071693460406</c:v>
                </c:pt>
                <c:pt idx="139">
                  <c:v>0.16112936476549827</c:v>
                </c:pt>
                <c:pt idx="140">
                  <c:v>0.17022168397449847</c:v>
                </c:pt>
                <c:pt idx="141">
                  <c:v>0.1790646836423628</c:v>
                </c:pt>
                <c:pt idx="142">
                  <c:v>0.1872996428257509</c:v>
                </c:pt>
                <c:pt idx="143">
                  <c:v>0.19448078555811282</c:v>
                </c:pt>
                <c:pt idx="144">
                  <c:v>0.20009297385626582</c:v>
                </c:pt>
                <c:pt idx="145">
                  <c:v>0.2035793420176171</c:v>
                </c:pt>
                <c:pt idx="146">
                  <c:v>0.20437915982614036</c:v>
                </c:pt>
                <c:pt idx="147">
                  <c:v>0.20197517704677923</c:v>
                </c:pt>
                <c:pt idx="148">
                  <c:v>0.19594826911630522</c:v>
                </c:pt>
                <c:pt idx="149">
                  <c:v>0.18603546999287249</c:v>
                </c:pt>
                <c:pt idx="150">
                  <c:v>0.17218565432991842</c:v>
                </c:pt>
                <c:pt idx="151">
                  <c:v>0.15460554827573031</c:v>
                </c:pt>
                <c:pt idx="152">
                  <c:v>0.1337878291229333</c:v>
                </c:pt>
                <c:pt idx="153">
                  <c:v>0.11051326847244437</c:v>
                </c:pt>
                <c:pt idx="154">
                  <c:v>8.5820555548070554E-2</c:v>
                </c:pt>
                <c:pt idx="155">
                  <c:v>6.0940778661695665E-2</c:v>
                </c:pt>
                <c:pt idx="156">
                  <c:v>3.7198391164258542E-2</c:v>
                </c:pt>
                <c:pt idx="157">
                  <c:v>1.5886288760659159E-2</c:v>
                </c:pt>
                <c:pt idx="158">
                  <c:v>9.9999999999999995E-8</c:v>
                </c:pt>
                <c:pt idx="159">
                  <c:v>9.9999999999999995E-8</c:v>
                </c:pt>
                <c:pt idx="160">
                  <c:v>9.9999999999999995E-8</c:v>
                </c:pt>
                <c:pt idx="161">
                  <c:v>9.9999999999999995E-8</c:v>
                </c:pt>
                <c:pt idx="162">
                  <c:v>9.9999999999999995E-8</c:v>
                </c:pt>
                <c:pt idx="163">
                  <c:v>9.9999999999999995E-8</c:v>
                </c:pt>
                <c:pt idx="164">
                  <c:v>9.9999999999999995E-8</c:v>
                </c:pt>
                <c:pt idx="165">
                  <c:v>9.9999999999999995E-8</c:v>
                </c:pt>
                <c:pt idx="166">
                  <c:v>9.9999999999999995E-8</c:v>
                </c:pt>
                <c:pt idx="167">
                  <c:v>9.9999999999999995E-8</c:v>
                </c:pt>
                <c:pt idx="168">
                  <c:v>9.9999999999999995E-8</c:v>
                </c:pt>
                <c:pt idx="169">
                  <c:v>9.9999999999999995E-8</c:v>
                </c:pt>
                <c:pt idx="170">
                  <c:v>9.9999999999999995E-8</c:v>
                </c:pt>
                <c:pt idx="171">
                  <c:v>9.9999999999999995E-8</c:v>
                </c:pt>
                <c:pt idx="172">
                  <c:v>9.9999999999999995E-8</c:v>
                </c:pt>
                <c:pt idx="173">
                  <c:v>9.9999999999999995E-8</c:v>
                </c:pt>
                <c:pt idx="174">
                  <c:v>9.9999999999999995E-8</c:v>
                </c:pt>
                <c:pt idx="175">
                  <c:v>9.9999999999999995E-8</c:v>
                </c:pt>
                <c:pt idx="176">
                  <c:v>9.9999999999999995E-8</c:v>
                </c:pt>
                <c:pt idx="177">
                  <c:v>9.9999999999999995E-8</c:v>
                </c:pt>
                <c:pt idx="178">
                  <c:v>9.9999999999999995E-8</c:v>
                </c:pt>
                <c:pt idx="179">
                  <c:v>9.9999999999999995E-8</c:v>
                </c:pt>
                <c:pt idx="180">
                  <c:v>9.9999999999999995E-8</c:v>
                </c:pt>
                <c:pt idx="181">
                  <c:v>9.9999999999999995E-8</c:v>
                </c:pt>
                <c:pt idx="182">
                  <c:v>9.9999999999999995E-8</c:v>
                </c:pt>
                <c:pt idx="183">
                  <c:v>9.9999999999999995E-8</c:v>
                </c:pt>
                <c:pt idx="184">
                  <c:v>9.9999999999999995E-8</c:v>
                </c:pt>
                <c:pt idx="185">
                  <c:v>9.9999999999999995E-8</c:v>
                </c:pt>
                <c:pt idx="186">
                  <c:v>9.9999999999999995E-8</c:v>
                </c:pt>
                <c:pt idx="187">
                  <c:v>9.9999999999999995E-8</c:v>
                </c:pt>
                <c:pt idx="188">
                  <c:v>9.9999999999999995E-8</c:v>
                </c:pt>
                <c:pt idx="189">
                  <c:v>9.9999999999999995E-8</c:v>
                </c:pt>
                <c:pt idx="190">
                  <c:v>9.9999999999999995E-8</c:v>
                </c:pt>
                <c:pt idx="191">
                  <c:v>9.9999999999999995E-8</c:v>
                </c:pt>
                <c:pt idx="192">
                  <c:v>9.9999999999999995E-8</c:v>
                </c:pt>
                <c:pt idx="193">
                  <c:v>9.9999999999999995E-8</c:v>
                </c:pt>
                <c:pt idx="194">
                  <c:v>9.9999999999999995E-8</c:v>
                </c:pt>
                <c:pt idx="195">
                  <c:v>9.9999999999999995E-8</c:v>
                </c:pt>
                <c:pt idx="196">
                  <c:v>9.9999999999999995E-8</c:v>
                </c:pt>
                <c:pt idx="197">
                  <c:v>9.9999999999999995E-8</c:v>
                </c:pt>
                <c:pt idx="198">
                  <c:v>9.9999999999999995E-8</c:v>
                </c:pt>
                <c:pt idx="199">
                  <c:v>9.9999999999999995E-8</c:v>
                </c:pt>
                <c:pt idx="200">
                  <c:v>9.9999999999999995E-8</c:v>
                </c:pt>
                <c:pt idx="201">
                  <c:v>9.9999999999999995E-8</c:v>
                </c:pt>
                <c:pt idx="202">
                  <c:v>9.9999999999999995E-8</c:v>
                </c:pt>
                <c:pt idx="203">
                  <c:v>9.9999999999999995E-8</c:v>
                </c:pt>
                <c:pt idx="204">
                  <c:v>9.9999999999999995E-8</c:v>
                </c:pt>
                <c:pt idx="205">
                  <c:v>9.9999999999999995E-8</c:v>
                </c:pt>
                <c:pt idx="206">
                  <c:v>9.9999999999999995E-8</c:v>
                </c:pt>
                <c:pt idx="207">
                  <c:v>9.9999999999999995E-8</c:v>
                </c:pt>
                <c:pt idx="208">
                  <c:v>9.9999999999999995E-8</c:v>
                </c:pt>
                <c:pt idx="209">
                  <c:v>9.9999999999999995E-8</c:v>
                </c:pt>
                <c:pt idx="210">
                  <c:v>9.9999999999999995E-8</c:v>
                </c:pt>
                <c:pt idx="211">
                  <c:v>9.9999999999999995E-8</c:v>
                </c:pt>
                <c:pt idx="212">
                  <c:v>9.9999999999999995E-8</c:v>
                </c:pt>
                <c:pt idx="213">
                  <c:v>9.9999999999999995E-8</c:v>
                </c:pt>
                <c:pt idx="214">
                  <c:v>9.9999999999999995E-8</c:v>
                </c:pt>
                <c:pt idx="215">
                  <c:v>9.9999999999999995E-8</c:v>
                </c:pt>
                <c:pt idx="216">
                  <c:v>9.9999999999999995E-8</c:v>
                </c:pt>
                <c:pt idx="217">
                  <c:v>9.9999999999999995E-8</c:v>
                </c:pt>
                <c:pt idx="218">
                  <c:v>9.9999999999999995E-8</c:v>
                </c:pt>
                <c:pt idx="219">
                  <c:v>9.9999999999999995E-8</c:v>
                </c:pt>
                <c:pt idx="220">
                  <c:v>9.9999999999999995E-8</c:v>
                </c:pt>
                <c:pt idx="221">
                  <c:v>9.9999999999999995E-8</c:v>
                </c:pt>
                <c:pt idx="222">
                  <c:v>9.9999999999999995E-8</c:v>
                </c:pt>
                <c:pt idx="223">
                  <c:v>9.9999999999999995E-8</c:v>
                </c:pt>
                <c:pt idx="224">
                  <c:v>9.9999999999999995E-8</c:v>
                </c:pt>
                <c:pt idx="225">
                  <c:v>9.9999999999999995E-8</c:v>
                </c:pt>
                <c:pt idx="226">
                  <c:v>9.9999999999999995E-8</c:v>
                </c:pt>
                <c:pt idx="227">
                  <c:v>9.9999999999999995E-8</c:v>
                </c:pt>
                <c:pt idx="228">
                  <c:v>9.9999999999999995E-8</c:v>
                </c:pt>
                <c:pt idx="229">
                  <c:v>9.9999999999999995E-8</c:v>
                </c:pt>
                <c:pt idx="230">
                  <c:v>9.9999999999999995E-8</c:v>
                </c:pt>
                <c:pt idx="231">
                  <c:v>9.9999999999999995E-8</c:v>
                </c:pt>
                <c:pt idx="232">
                  <c:v>9.9999999999999995E-8</c:v>
                </c:pt>
                <c:pt idx="233">
                  <c:v>9.9999999999999995E-8</c:v>
                </c:pt>
                <c:pt idx="234">
                  <c:v>9.9999999999999995E-8</c:v>
                </c:pt>
                <c:pt idx="235">
                  <c:v>9.9999999999999995E-8</c:v>
                </c:pt>
                <c:pt idx="236">
                  <c:v>9.9999999999999995E-8</c:v>
                </c:pt>
                <c:pt idx="237">
                  <c:v>9.9999999999999995E-8</c:v>
                </c:pt>
                <c:pt idx="238">
                  <c:v>9.9999999999999995E-8</c:v>
                </c:pt>
                <c:pt idx="239">
                  <c:v>9.9999999999999995E-8</c:v>
                </c:pt>
                <c:pt idx="240">
                  <c:v>9.9999999999999995E-8</c:v>
                </c:pt>
                <c:pt idx="241">
                  <c:v>2.500462474753354E-3</c:v>
                </c:pt>
                <c:pt idx="242">
                  <c:v>8.8514196165872302E-3</c:v>
                </c:pt>
                <c:pt idx="243">
                  <c:v>1.669307934467857E-2</c:v>
                </c:pt>
                <c:pt idx="244">
                  <c:v>2.5669296535937108E-2</c:v>
                </c:pt>
                <c:pt idx="245">
                  <c:v>3.5391150613159207E-2</c:v>
                </c:pt>
                <c:pt idx="246">
                  <c:v>4.5484871444116885E-2</c:v>
                </c:pt>
                <c:pt idx="247">
                  <c:v>5.5628780298557598E-2</c:v>
                </c:pt>
                <c:pt idx="248">
                  <c:v>6.5577565690015868E-2</c:v>
                </c:pt>
                <c:pt idx="249">
                  <c:v>7.5173990779956873E-2</c:v>
                </c:pt>
                <c:pt idx="250">
                  <c:v>8.4349374154060755E-2</c:v>
                </c:pt>
                <c:pt idx="251">
                  <c:v>9.3114903446576594E-2</c:v>
                </c:pt>
                <c:pt idx="252">
                  <c:v>0.10154611413524996</c:v>
                </c:pt>
                <c:pt idx="253">
                  <c:v>0.10976281420849524</c:v>
                </c:pt>
                <c:pt idx="254">
                  <c:v>0.11790648565073607</c:v>
                </c:pt>
                <c:pt idx="255">
                  <c:v>0.12611685789486496</c:v>
                </c:pt>
                <c:pt idx="256">
                  <c:v>0.13450901456486092</c:v>
                </c:pt>
                <c:pt idx="257">
                  <c:v>0.1431521244426191</c:v>
                </c:pt>
                <c:pt idx="258">
                  <c:v>0.15205071693460429</c:v>
                </c:pt>
                <c:pt idx="259">
                  <c:v>0.16112936476549872</c:v>
                </c:pt>
                <c:pt idx="260">
                  <c:v>0.17022168397450368</c:v>
                </c:pt>
                <c:pt idx="261">
                  <c:v>0.1790646836423628</c:v>
                </c:pt>
                <c:pt idx="262">
                  <c:v>0.18729964282574632</c:v>
                </c:pt>
                <c:pt idx="263">
                  <c:v>0.19448078555811674</c:v>
                </c:pt>
                <c:pt idx="264">
                  <c:v>0.2000929738562654</c:v>
                </c:pt>
                <c:pt idx="265">
                  <c:v>0.20357934201762143</c:v>
                </c:pt>
                <c:pt idx="266">
                  <c:v>0.20437915982612995</c:v>
                </c:pt>
                <c:pt idx="267">
                  <c:v>0.20197517704677792</c:v>
                </c:pt>
                <c:pt idx="268">
                  <c:v>0.19594826911631522</c:v>
                </c:pt>
                <c:pt idx="269">
                  <c:v>0.18603546999286297</c:v>
                </c:pt>
                <c:pt idx="270">
                  <c:v>0.17218565432992231</c:v>
                </c:pt>
                <c:pt idx="271">
                  <c:v>0.15460554827572598</c:v>
                </c:pt>
                <c:pt idx="272">
                  <c:v>0.1337878291229333</c:v>
                </c:pt>
                <c:pt idx="273">
                  <c:v>0.11051326847244004</c:v>
                </c:pt>
                <c:pt idx="274">
                  <c:v>8.5820555548071428E-2</c:v>
                </c:pt>
                <c:pt idx="275">
                  <c:v>6.0940778661691328E-2</c:v>
                </c:pt>
                <c:pt idx="276">
                  <c:v>3.7198391164257674E-2</c:v>
                </c:pt>
                <c:pt idx="277">
                  <c:v>1.588628876065569E-2</c:v>
                </c:pt>
                <c:pt idx="278">
                  <c:v>9.9999999999999995E-8</c:v>
                </c:pt>
                <c:pt idx="279">
                  <c:v>9.9999999999999995E-8</c:v>
                </c:pt>
                <c:pt idx="280">
                  <c:v>9.9999999999999995E-8</c:v>
                </c:pt>
                <c:pt idx="281">
                  <c:v>9.9999999999999995E-8</c:v>
                </c:pt>
                <c:pt idx="282">
                  <c:v>9.9999999999999995E-8</c:v>
                </c:pt>
                <c:pt idx="283">
                  <c:v>9.9999999999999995E-8</c:v>
                </c:pt>
                <c:pt idx="284">
                  <c:v>9.9999999999999995E-8</c:v>
                </c:pt>
                <c:pt idx="285">
                  <c:v>9.9999999999999995E-8</c:v>
                </c:pt>
                <c:pt idx="286">
                  <c:v>9.9999999999999995E-8</c:v>
                </c:pt>
                <c:pt idx="287">
                  <c:v>9.9999999999999995E-8</c:v>
                </c:pt>
                <c:pt idx="288">
                  <c:v>9.9999999999999995E-8</c:v>
                </c:pt>
                <c:pt idx="289">
                  <c:v>9.9999999999999995E-8</c:v>
                </c:pt>
                <c:pt idx="290">
                  <c:v>9.9999999999999995E-8</c:v>
                </c:pt>
                <c:pt idx="291">
                  <c:v>9.9999999999999995E-8</c:v>
                </c:pt>
                <c:pt idx="292">
                  <c:v>9.9999999999999995E-8</c:v>
                </c:pt>
                <c:pt idx="293">
                  <c:v>9.9999999999999995E-8</c:v>
                </c:pt>
                <c:pt idx="294">
                  <c:v>9.9999999999999995E-8</c:v>
                </c:pt>
                <c:pt idx="295">
                  <c:v>9.9999999999999995E-8</c:v>
                </c:pt>
                <c:pt idx="296">
                  <c:v>9.9999999999999995E-8</c:v>
                </c:pt>
                <c:pt idx="297">
                  <c:v>9.9999999999999995E-8</c:v>
                </c:pt>
                <c:pt idx="298">
                  <c:v>9.9999999999999995E-8</c:v>
                </c:pt>
                <c:pt idx="299">
                  <c:v>9.9999999999999995E-8</c:v>
                </c:pt>
                <c:pt idx="300">
                  <c:v>9.9999999999999995E-8</c:v>
                </c:pt>
                <c:pt idx="301">
                  <c:v>9.9999999999999995E-8</c:v>
                </c:pt>
                <c:pt idx="302">
                  <c:v>9.9999999999999995E-8</c:v>
                </c:pt>
                <c:pt idx="303">
                  <c:v>9.9999999999999995E-8</c:v>
                </c:pt>
                <c:pt idx="304">
                  <c:v>9.9999999999999995E-8</c:v>
                </c:pt>
                <c:pt idx="305">
                  <c:v>9.9999999999999995E-8</c:v>
                </c:pt>
                <c:pt idx="306">
                  <c:v>9.9999999999999995E-8</c:v>
                </c:pt>
                <c:pt idx="307">
                  <c:v>9.9999999999999995E-8</c:v>
                </c:pt>
                <c:pt idx="308">
                  <c:v>9.9999999999999995E-8</c:v>
                </c:pt>
                <c:pt idx="309">
                  <c:v>9.9999999999999995E-8</c:v>
                </c:pt>
                <c:pt idx="310">
                  <c:v>9.9999999999999995E-8</c:v>
                </c:pt>
                <c:pt idx="311">
                  <c:v>9.9999999999999995E-8</c:v>
                </c:pt>
                <c:pt idx="312">
                  <c:v>9.9999999999999995E-8</c:v>
                </c:pt>
                <c:pt idx="313">
                  <c:v>9.9999999999999995E-8</c:v>
                </c:pt>
                <c:pt idx="314">
                  <c:v>9.9999999999999995E-8</c:v>
                </c:pt>
                <c:pt idx="315">
                  <c:v>9.9999999999999995E-8</c:v>
                </c:pt>
                <c:pt idx="316">
                  <c:v>9.9999999999999995E-8</c:v>
                </c:pt>
                <c:pt idx="317">
                  <c:v>9.9999999999999995E-8</c:v>
                </c:pt>
                <c:pt idx="318">
                  <c:v>9.9999999999999995E-8</c:v>
                </c:pt>
                <c:pt idx="319">
                  <c:v>9.9999999999999995E-8</c:v>
                </c:pt>
                <c:pt idx="320">
                  <c:v>9.9999999999999995E-8</c:v>
                </c:pt>
                <c:pt idx="321">
                  <c:v>9.9999999999999995E-8</c:v>
                </c:pt>
                <c:pt idx="322">
                  <c:v>9.9999999999999995E-8</c:v>
                </c:pt>
                <c:pt idx="323">
                  <c:v>9.9999999999999995E-8</c:v>
                </c:pt>
                <c:pt idx="324">
                  <c:v>9.9999999999999995E-8</c:v>
                </c:pt>
                <c:pt idx="325">
                  <c:v>9.9999999999999995E-8</c:v>
                </c:pt>
                <c:pt idx="326">
                  <c:v>9.9999999999999995E-8</c:v>
                </c:pt>
                <c:pt idx="327">
                  <c:v>9.9999999999999995E-8</c:v>
                </c:pt>
                <c:pt idx="328">
                  <c:v>9.9999999999999995E-8</c:v>
                </c:pt>
                <c:pt idx="329">
                  <c:v>9.9999999999999995E-8</c:v>
                </c:pt>
                <c:pt idx="330">
                  <c:v>9.9999999999999995E-8</c:v>
                </c:pt>
                <c:pt idx="331">
                  <c:v>9.9999999999999995E-8</c:v>
                </c:pt>
                <c:pt idx="332">
                  <c:v>9.9999999999999995E-8</c:v>
                </c:pt>
                <c:pt idx="333">
                  <c:v>9.9999999999999995E-8</c:v>
                </c:pt>
                <c:pt idx="334">
                  <c:v>9.9999999999999995E-8</c:v>
                </c:pt>
                <c:pt idx="335">
                  <c:v>9.9999999999999995E-8</c:v>
                </c:pt>
                <c:pt idx="336">
                  <c:v>9.9999999999999995E-8</c:v>
                </c:pt>
                <c:pt idx="337">
                  <c:v>9.9999999999999995E-8</c:v>
                </c:pt>
                <c:pt idx="338">
                  <c:v>9.9999999999999995E-8</c:v>
                </c:pt>
                <c:pt idx="339">
                  <c:v>9.9999999999999995E-8</c:v>
                </c:pt>
                <c:pt idx="340">
                  <c:v>9.9999999999999995E-8</c:v>
                </c:pt>
                <c:pt idx="341">
                  <c:v>9.9999999999999995E-8</c:v>
                </c:pt>
                <c:pt idx="342">
                  <c:v>9.9999999999999995E-8</c:v>
                </c:pt>
                <c:pt idx="343">
                  <c:v>9.9999999999999995E-8</c:v>
                </c:pt>
                <c:pt idx="344">
                  <c:v>9.9999999999999995E-8</c:v>
                </c:pt>
                <c:pt idx="345">
                  <c:v>9.9999999999999995E-8</c:v>
                </c:pt>
                <c:pt idx="346">
                  <c:v>9.9999999999999995E-8</c:v>
                </c:pt>
                <c:pt idx="347">
                  <c:v>9.9999999999999995E-8</c:v>
                </c:pt>
                <c:pt idx="348">
                  <c:v>9.9999999999999995E-8</c:v>
                </c:pt>
                <c:pt idx="349">
                  <c:v>9.9999999999999995E-8</c:v>
                </c:pt>
                <c:pt idx="350">
                  <c:v>9.9999999999999995E-8</c:v>
                </c:pt>
                <c:pt idx="351">
                  <c:v>9.9999999999999995E-8</c:v>
                </c:pt>
                <c:pt idx="352">
                  <c:v>9.9999999999999995E-8</c:v>
                </c:pt>
                <c:pt idx="353">
                  <c:v>9.9999999999999995E-8</c:v>
                </c:pt>
                <c:pt idx="354">
                  <c:v>9.9999999999999995E-8</c:v>
                </c:pt>
                <c:pt idx="355">
                  <c:v>9.9999999999999995E-8</c:v>
                </c:pt>
                <c:pt idx="356">
                  <c:v>9.9999999999999995E-8</c:v>
                </c:pt>
                <c:pt idx="357">
                  <c:v>9.9999999999999995E-8</c:v>
                </c:pt>
                <c:pt idx="358">
                  <c:v>9.9999999999999995E-8</c:v>
                </c:pt>
                <c:pt idx="359">
                  <c:v>9.9999999999999995E-8</c:v>
                </c:pt>
                <c:pt idx="360">
                  <c:v>9.9999999999999995E-8</c:v>
                </c:pt>
                <c:pt idx="361">
                  <c:v>2.5004624747536923E-3</c:v>
                </c:pt>
                <c:pt idx="362">
                  <c:v>8.8514196165886475E-3</c:v>
                </c:pt>
                <c:pt idx="363">
                  <c:v>1.6693079344678358E-2</c:v>
                </c:pt>
                <c:pt idx="364">
                  <c:v>2.5669296535938076E-2</c:v>
                </c:pt>
                <c:pt idx="365">
                  <c:v>3.5391150613157077E-2</c:v>
                </c:pt>
                <c:pt idx="366">
                  <c:v>4.5484871444126294E-2</c:v>
                </c:pt>
                <c:pt idx="367">
                  <c:v>5.5628780298548355E-2</c:v>
                </c:pt>
                <c:pt idx="368">
                  <c:v>6.5577565690023557E-2</c:v>
                </c:pt>
                <c:pt idx="369">
                  <c:v>7.5173990779954167E-2</c:v>
                </c:pt>
                <c:pt idx="370">
                  <c:v>8.4349374154066611E-2</c:v>
                </c:pt>
                <c:pt idx="371">
                  <c:v>9.3114903446572805E-2</c:v>
                </c:pt>
                <c:pt idx="372">
                  <c:v>0.10154611413525115</c:v>
                </c:pt>
                <c:pt idx="373">
                  <c:v>0.10976281420851008</c:v>
                </c:pt>
                <c:pt idx="374">
                  <c:v>0.11790648565073011</c:v>
                </c:pt>
                <c:pt idx="375">
                  <c:v>0.12611685789486593</c:v>
                </c:pt>
                <c:pt idx="376">
                  <c:v>0.13450901456485354</c:v>
                </c:pt>
                <c:pt idx="377">
                  <c:v>0.14315212444262906</c:v>
                </c:pt>
                <c:pt idx="378">
                  <c:v>0.15205071693459538</c:v>
                </c:pt>
                <c:pt idx="379">
                  <c:v>0.1611293647655089</c:v>
                </c:pt>
                <c:pt idx="380">
                  <c:v>0.17022168397450368</c:v>
                </c:pt>
                <c:pt idx="381">
                  <c:v>0.1790646836423628</c:v>
                </c:pt>
                <c:pt idx="382">
                  <c:v>0.18729964282573636</c:v>
                </c:pt>
                <c:pt idx="383">
                  <c:v>0.19448078555812714</c:v>
                </c:pt>
                <c:pt idx="384">
                  <c:v>0.20009297385625499</c:v>
                </c:pt>
                <c:pt idx="385">
                  <c:v>0.20357934201763792</c:v>
                </c:pt>
                <c:pt idx="386">
                  <c:v>0.20437915982613775</c:v>
                </c:pt>
                <c:pt idx="387">
                  <c:v>0.20197517704677703</c:v>
                </c:pt>
                <c:pt idx="388">
                  <c:v>0.19594826911630522</c:v>
                </c:pt>
                <c:pt idx="389">
                  <c:v>0.1860354699928673</c:v>
                </c:pt>
                <c:pt idx="390">
                  <c:v>0.17218565432991365</c:v>
                </c:pt>
                <c:pt idx="391">
                  <c:v>0.15460554827572856</c:v>
                </c:pt>
                <c:pt idx="392">
                  <c:v>0.1337878291229255</c:v>
                </c:pt>
                <c:pt idx="393">
                  <c:v>0.11051326847244351</c:v>
                </c:pt>
                <c:pt idx="394">
                  <c:v>8.5820555548063615E-2</c:v>
                </c:pt>
                <c:pt idx="395">
                  <c:v>6.094077866169046E-2</c:v>
                </c:pt>
                <c:pt idx="396">
                  <c:v>3.7198391164253337E-2</c:v>
                </c:pt>
                <c:pt idx="397">
                  <c:v>1.5886288760654822E-2</c:v>
                </c:pt>
                <c:pt idx="398">
                  <c:v>9.9999999999999995E-8</c:v>
                </c:pt>
                <c:pt idx="399">
                  <c:v>9.9999999999999995E-8</c:v>
                </c:pt>
                <c:pt idx="400">
                  <c:v>9.9999999999999995E-8</c:v>
                </c:pt>
                <c:pt idx="401">
                  <c:v>9.9999999999999995E-8</c:v>
                </c:pt>
                <c:pt idx="402">
                  <c:v>9.9999999999999995E-8</c:v>
                </c:pt>
                <c:pt idx="403">
                  <c:v>9.9999999999999995E-8</c:v>
                </c:pt>
                <c:pt idx="404">
                  <c:v>9.9999999999999995E-8</c:v>
                </c:pt>
                <c:pt idx="405">
                  <c:v>9.9999999999999995E-8</c:v>
                </c:pt>
                <c:pt idx="406">
                  <c:v>9.9999999999999995E-8</c:v>
                </c:pt>
                <c:pt idx="407">
                  <c:v>9.9999999999999995E-8</c:v>
                </c:pt>
                <c:pt idx="408">
                  <c:v>9.9999999999999995E-8</c:v>
                </c:pt>
                <c:pt idx="409">
                  <c:v>9.9999999999999995E-8</c:v>
                </c:pt>
                <c:pt idx="410">
                  <c:v>9.9999999999999995E-8</c:v>
                </c:pt>
                <c:pt idx="411">
                  <c:v>9.9999999999999995E-8</c:v>
                </c:pt>
                <c:pt idx="412">
                  <c:v>9.9999999999999995E-8</c:v>
                </c:pt>
                <c:pt idx="413">
                  <c:v>9.9999999999999995E-8</c:v>
                </c:pt>
                <c:pt idx="414">
                  <c:v>9.9999999999999995E-8</c:v>
                </c:pt>
                <c:pt idx="415">
                  <c:v>9.9999999999999995E-8</c:v>
                </c:pt>
                <c:pt idx="416">
                  <c:v>9.9999999999999995E-8</c:v>
                </c:pt>
                <c:pt idx="417">
                  <c:v>9.9999999999999995E-8</c:v>
                </c:pt>
                <c:pt idx="418">
                  <c:v>9.9999999999999995E-8</c:v>
                </c:pt>
                <c:pt idx="419">
                  <c:v>9.9999999999999995E-8</c:v>
                </c:pt>
                <c:pt idx="420">
                  <c:v>9.9999999999999995E-8</c:v>
                </c:pt>
                <c:pt idx="421">
                  <c:v>9.9999999999999995E-8</c:v>
                </c:pt>
                <c:pt idx="422">
                  <c:v>9.9999999999999995E-8</c:v>
                </c:pt>
                <c:pt idx="423">
                  <c:v>9.9999999999999995E-8</c:v>
                </c:pt>
                <c:pt idx="424">
                  <c:v>9.9999999999999995E-8</c:v>
                </c:pt>
                <c:pt idx="425">
                  <c:v>9.9999999999999995E-8</c:v>
                </c:pt>
                <c:pt idx="426">
                  <c:v>9.9999999999999995E-8</c:v>
                </c:pt>
                <c:pt idx="427">
                  <c:v>9.9999999999999995E-8</c:v>
                </c:pt>
                <c:pt idx="428">
                  <c:v>9.9999999999999995E-8</c:v>
                </c:pt>
                <c:pt idx="429">
                  <c:v>9.9999999999999995E-8</c:v>
                </c:pt>
                <c:pt idx="430">
                  <c:v>9.9999999999999995E-8</c:v>
                </c:pt>
                <c:pt idx="431">
                  <c:v>9.9999999999999995E-8</c:v>
                </c:pt>
                <c:pt idx="432">
                  <c:v>9.9999999999999995E-8</c:v>
                </c:pt>
                <c:pt idx="433">
                  <c:v>9.9999999999999995E-8</c:v>
                </c:pt>
                <c:pt idx="434">
                  <c:v>9.9999999999999995E-8</c:v>
                </c:pt>
                <c:pt idx="435">
                  <c:v>9.9999999999999995E-8</c:v>
                </c:pt>
                <c:pt idx="436">
                  <c:v>9.9999999999999995E-8</c:v>
                </c:pt>
                <c:pt idx="437">
                  <c:v>9.9999999999999995E-8</c:v>
                </c:pt>
                <c:pt idx="438">
                  <c:v>9.9999999999999995E-8</c:v>
                </c:pt>
                <c:pt idx="439">
                  <c:v>9.9999999999999995E-8</c:v>
                </c:pt>
                <c:pt idx="440">
                  <c:v>9.9999999999999995E-8</c:v>
                </c:pt>
                <c:pt idx="441">
                  <c:v>9.9999999999999995E-8</c:v>
                </c:pt>
                <c:pt idx="442">
                  <c:v>9.9999999999999995E-8</c:v>
                </c:pt>
                <c:pt idx="443">
                  <c:v>9.9999999999999995E-8</c:v>
                </c:pt>
                <c:pt idx="444">
                  <c:v>9.9999999999999995E-8</c:v>
                </c:pt>
                <c:pt idx="445">
                  <c:v>9.9999999999999995E-8</c:v>
                </c:pt>
                <c:pt idx="446">
                  <c:v>9.9999999999999995E-8</c:v>
                </c:pt>
                <c:pt idx="447">
                  <c:v>9.9999999999999995E-8</c:v>
                </c:pt>
                <c:pt idx="448">
                  <c:v>9.9999999999999995E-8</c:v>
                </c:pt>
                <c:pt idx="449">
                  <c:v>9.9999999999999995E-8</c:v>
                </c:pt>
                <c:pt idx="450">
                  <c:v>9.9999999999999995E-8</c:v>
                </c:pt>
                <c:pt idx="451">
                  <c:v>9.9999999999999995E-8</c:v>
                </c:pt>
                <c:pt idx="452">
                  <c:v>9.9999999999999995E-8</c:v>
                </c:pt>
                <c:pt idx="453">
                  <c:v>9.9999999999999995E-8</c:v>
                </c:pt>
                <c:pt idx="454">
                  <c:v>9.9999999999999995E-8</c:v>
                </c:pt>
                <c:pt idx="455">
                  <c:v>9.9999999999999995E-8</c:v>
                </c:pt>
                <c:pt idx="456">
                  <c:v>9.9999999999999995E-8</c:v>
                </c:pt>
                <c:pt idx="457">
                  <c:v>9.9999999999999995E-8</c:v>
                </c:pt>
                <c:pt idx="458">
                  <c:v>9.9999999999999995E-8</c:v>
                </c:pt>
                <c:pt idx="459">
                  <c:v>9.9999999999999995E-8</c:v>
                </c:pt>
                <c:pt idx="460">
                  <c:v>9.9999999999999995E-8</c:v>
                </c:pt>
                <c:pt idx="461">
                  <c:v>9.9999999999999995E-8</c:v>
                </c:pt>
                <c:pt idx="462">
                  <c:v>9.9999999999999995E-8</c:v>
                </c:pt>
                <c:pt idx="463">
                  <c:v>9.9999999999999995E-8</c:v>
                </c:pt>
                <c:pt idx="464">
                  <c:v>9.9999999999999995E-8</c:v>
                </c:pt>
                <c:pt idx="465">
                  <c:v>9.9999999999999995E-8</c:v>
                </c:pt>
                <c:pt idx="466">
                  <c:v>9.9999999999999995E-8</c:v>
                </c:pt>
                <c:pt idx="467">
                  <c:v>9.9999999999999995E-8</c:v>
                </c:pt>
                <c:pt idx="468">
                  <c:v>9.9999999999999995E-8</c:v>
                </c:pt>
                <c:pt idx="469">
                  <c:v>9.9999999999999995E-8</c:v>
                </c:pt>
                <c:pt idx="470">
                  <c:v>9.9999999999999995E-8</c:v>
                </c:pt>
                <c:pt idx="471">
                  <c:v>9.9999999999999995E-8</c:v>
                </c:pt>
                <c:pt idx="472">
                  <c:v>9.9999999999999995E-8</c:v>
                </c:pt>
                <c:pt idx="473">
                  <c:v>9.9999999999999995E-8</c:v>
                </c:pt>
                <c:pt idx="474">
                  <c:v>9.9999999999999995E-8</c:v>
                </c:pt>
                <c:pt idx="475">
                  <c:v>9.9999999999999995E-8</c:v>
                </c:pt>
                <c:pt idx="476">
                  <c:v>9.9999999999999995E-8</c:v>
                </c:pt>
                <c:pt idx="477">
                  <c:v>9.9999999999999995E-8</c:v>
                </c:pt>
                <c:pt idx="478">
                  <c:v>9.9999999999999995E-8</c:v>
                </c:pt>
                <c:pt idx="479">
                  <c:v>9.9999999999999995E-8</c:v>
                </c:pt>
                <c:pt idx="480">
                  <c:v>9.9999999999999995E-8</c:v>
                </c:pt>
                <c:pt idx="481">
                  <c:v>2.5004624747545206E-3</c:v>
                </c:pt>
                <c:pt idx="482">
                  <c:v>8.8514196165886527E-3</c:v>
                </c:pt>
                <c:pt idx="483">
                  <c:v>1.6693079344680554E-2</c:v>
                </c:pt>
                <c:pt idx="484">
                  <c:v>2.5669296535939488E-2</c:v>
                </c:pt>
                <c:pt idx="485">
                  <c:v>3.5391150613158499E-2</c:v>
                </c:pt>
                <c:pt idx="486">
                  <c:v>4.5484871444119175E-2</c:v>
                </c:pt>
                <c:pt idx="487">
                  <c:v>5.562878029855995E-2</c:v>
                </c:pt>
                <c:pt idx="488">
                  <c:v>6.5577565690018311E-2</c:v>
                </c:pt>
                <c:pt idx="489">
                  <c:v>7.5173990779955194E-2</c:v>
                </c:pt>
                <c:pt idx="490">
                  <c:v>8.4349374154067971E-2</c:v>
                </c:pt>
                <c:pt idx="491">
                  <c:v>9.3114903446584726E-2</c:v>
                </c:pt>
                <c:pt idx="492">
                  <c:v>0.10154611413525234</c:v>
                </c:pt>
                <c:pt idx="493">
                  <c:v>0.10976281420849837</c:v>
                </c:pt>
                <c:pt idx="494">
                  <c:v>0.11790648565073097</c:v>
                </c:pt>
                <c:pt idx="495">
                  <c:v>0.1261168578948669</c:v>
                </c:pt>
                <c:pt idx="496">
                  <c:v>0.13450901456485409</c:v>
                </c:pt>
                <c:pt idx="497">
                  <c:v>0.14315212444262884</c:v>
                </c:pt>
                <c:pt idx="498">
                  <c:v>0.15205071693459668</c:v>
                </c:pt>
                <c:pt idx="499">
                  <c:v>0.16112936476550868</c:v>
                </c:pt>
                <c:pt idx="500">
                  <c:v>0.1702216839745041</c:v>
                </c:pt>
                <c:pt idx="501">
                  <c:v>0.17906468364236347</c:v>
                </c:pt>
                <c:pt idx="502">
                  <c:v>0.18729964282573658</c:v>
                </c:pt>
                <c:pt idx="503">
                  <c:v>0.1944807855581267</c:v>
                </c:pt>
                <c:pt idx="504">
                  <c:v>0.20009297385625499</c:v>
                </c:pt>
                <c:pt idx="505">
                  <c:v>0.20357934201763878</c:v>
                </c:pt>
                <c:pt idx="506">
                  <c:v>0.20437915982613644</c:v>
                </c:pt>
                <c:pt idx="507">
                  <c:v>0.20197517704677617</c:v>
                </c:pt>
                <c:pt idx="508">
                  <c:v>0.19594826911630481</c:v>
                </c:pt>
                <c:pt idx="509">
                  <c:v>0.1860354699928673</c:v>
                </c:pt>
                <c:pt idx="510">
                  <c:v>0.17218565432992319</c:v>
                </c:pt>
                <c:pt idx="511">
                  <c:v>0.15460554827571557</c:v>
                </c:pt>
                <c:pt idx="512">
                  <c:v>0.13378782912293155</c:v>
                </c:pt>
                <c:pt idx="513">
                  <c:v>0.1105132684724357</c:v>
                </c:pt>
                <c:pt idx="514">
                  <c:v>8.5820555548066224E-2</c:v>
                </c:pt>
                <c:pt idx="515">
                  <c:v>6.0940778661684389E-2</c:v>
                </c:pt>
                <c:pt idx="516">
                  <c:v>3.7198391164254205E-2</c:v>
                </c:pt>
                <c:pt idx="517">
                  <c:v>1.5886288760653088E-2</c:v>
                </c:pt>
                <c:pt idx="518">
                  <c:v>9.9999999999999995E-8</c:v>
                </c:pt>
                <c:pt idx="519">
                  <c:v>9.9999999999999995E-8</c:v>
                </c:pt>
                <c:pt idx="520">
                  <c:v>9.9999999999999995E-8</c:v>
                </c:pt>
                <c:pt idx="521">
                  <c:v>9.9999999999999995E-8</c:v>
                </c:pt>
                <c:pt idx="522">
                  <c:v>9.9999999999999995E-8</c:v>
                </c:pt>
                <c:pt idx="523">
                  <c:v>9.9999999999999995E-8</c:v>
                </c:pt>
                <c:pt idx="524">
                  <c:v>9.9999999999999995E-8</c:v>
                </c:pt>
                <c:pt idx="525">
                  <c:v>9.9999999999999995E-8</c:v>
                </c:pt>
                <c:pt idx="526">
                  <c:v>9.9999999999999995E-8</c:v>
                </c:pt>
                <c:pt idx="527">
                  <c:v>9.9999999999999995E-8</c:v>
                </c:pt>
                <c:pt idx="528">
                  <c:v>9.9999999999999995E-8</c:v>
                </c:pt>
                <c:pt idx="529">
                  <c:v>9.9999999999999995E-8</c:v>
                </c:pt>
                <c:pt idx="530">
                  <c:v>9.9999999999999995E-8</c:v>
                </c:pt>
                <c:pt idx="531">
                  <c:v>9.9999999999999995E-8</c:v>
                </c:pt>
                <c:pt idx="532">
                  <c:v>9.9999999999999995E-8</c:v>
                </c:pt>
                <c:pt idx="533">
                  <c:v>9.9999999999999995E-8</c:v>
                </c:pt>
                <c:pt idx="534">
                  <c:v>9.9999999999999995E-8</c:v>
                </c:pt>
                <c:pt idx="535">
                  <c:v>9.9999999999999995E-8</c:v>
                </c:pt>
                <c:pt idx="536">
                  <c:v>9.9999999999999995E-8</c:v>
                </c:pt>
                <c:pt idx="537">
                  <c:v>9.9999999999999995E-8</c:v>
                </c:pt>
                <c:pt idx="538">
                  <c:v>9.9999999999999995E-8</c:v>
                </c:pt>
                <c:pt idx="539">
                  <c:v>9.9999999999999995E-8</c:v>
                </c:pt>
                <c:pt idx="540">
                  <c:v>9.9999999999999995E-8</c:v>
                </c:pt>
                <c:pt idx="541">
                  <c:v>9.9999999999999995E-8</c:v>
                </c:pt>
                <c:pt idx="542">
                  <c:v>9.9999999999999995E-8</c:v>
                </c:pt>
                <c:pt idx="543">
                  <c:v>9.9999999999999995E-8</c:v>
                </c:pt>
                <c:pt idx="544">
                  <c:v>9.9999999999999995E-8</c:v>
                </c:pt>
                <c:pt idx="545">
                  <c:v>9.9999999999999995E-8</c:v>
                </c:pt>
                <c:pt idx="546">
                  <c:v>9.9999999999999995E-8</c:v>
                </c:pt>
                <c:pt idx="547">
                  <c:v>9.9999999999999995E-8</c:v>
                </c:pt>
                <c:pt idx="548">
                  <c:v>9.9999999999999995E-8</c:v>
                </c:pt>
                <c:pt idx="549">
                  <c:v>9.9999999999999995E-8</c:v>
                </c:pt>
                <c:pt idx="550">
                  <c:v>9.9999999999999995E-8</c:v>
                </c:pt>
                <c:pt idx="551">
                  <c:v>9.9999999999999995E-8</c:v>
                </c:pt>
                <c:pt idx="552">
                  <c:v>9.9999999999999995E-8</c:v>
                </c:pt>
                <c:pt idx="553">
                  <c:v>9.9999999999999995E-8</c:v>
                </c:pt>
                <c:pt idx="554">
                  <c:v>9.9999999999999995E-8</c:v>
                </c:pt>
                <c:pt idx="555">
                  <c:v>9.9999999999999995E-8</c:v>
                </c:pt>
                <c:pt idx="556">
                  <c:v>9.9999999999999995E-8</c:v>
                </c:pt>
                <c:pt idx="557">
                  <c:v>9.9999999999999995E-8</c:v>
                </c:pt>
                <c:pt idx="558">
                  <c:v>9.9999999999999995E-8</c:v>
                </c:pt>
                <c:pt idx="559">
                  <c:v>9.9999999999999995E-8</c:v>
                </c:pt>
                <c:pt idx="560">
                  <c:v>9.9999999999999995E-8</c:v>
                </c:pt>
                <c:pt idx="561">
                  <c:v>9.9999999999999995E-8</c:v>
                </c:pt>
                <c:pt idx="562">
                  <c:v>9.9999999999999995E-8</c:v>
                </c:pt>
                <c:pt idx="563">
                  <c:v>9.9999999999999995E-8</c:v>
                </c:pt>
                <c:pt idx="564">
                  <c:v>9.9999999999999995E-8</c:v>
                </c:pt>
                <c:pt idx="565">
                  <c:v>9.9999999999999995E-8</c:v>
                </c:pt>
                <c:pt idx="566">
                  <c:v>9.9999999999999995E-8</c:v>
                </c:pt>
                <c:pt idx="567">
                  <c:v>9.9999999999999995E-8</c:v>
                </c:pt>
                <c:pt idx="568">
                  <c:v>9.9999999999999995E-8</c:v>
                </c:pt>
                <c:pt idx="569">
                  <c:v>9.9999999999999995E-8</c:v>
                </c:pt>
                <c:pt idx="570">
                  <c:v>9.9999999999999995E-8</c:v>
                </c:pt>
                <c:pt idx="571">
                  <c:v>9.9999999999999995E-8</c:v>
                </c:pt>
                <c:pt idx="572">
                  <c:v>9.9999999999999995E-8</c:v>
                </c:pt>
                <c:pt idx="573">
                  <c:v>9.9999999999999995E-8</c:v>
                </c:pt>
                <c:pt idx="574">
                  <c:v>9.9999999999999995E-8</c:v>
                </c:pt>
                <c:pt idx="575">
                  <c:v>9.9999999999999995E-8</c:v>
                </c:pt>
                <c:pt idx="576">
                  <c:v>9.9999999999999995E-8</c:v>
                </c:pt>
                <c:pt idx="577">
                  <c:v>9.9999999999999995E-8</c:v>
                </c:pt>
                <c:pt idx="578">
                  <c:v>9.9999999999999995E-8</c:v>
                </c:pt>
                <c:pt idx="579">
                  <c:v>9.9999999999999995E-8</c:v>
                </c:pt>
                <c:pt idx="580">
                  <c:v>9.9999999999999995E-8</c:v>
                </c:pt>
                <c:pt idx="581">
                  <c:v>9.9999999999999995E-8</c:v>
                </c:pt>
                <c:pt idx="582">
                  <c:v>9.9999999999999995E-8</c:v>
                </c:pt>
                <c:pt idx="583">
                  <c:v>9.9999999999999995E-8</c:v>
                </c:pt>
                <c:pt idx="584">
                  <c:v>9.9999999999999995E-8</c:v>
                </c:pt>
                <c:pt idx="585">
                  <c:v>9.9999999999999995E-8</c:v>
                </c:pt>
                <c:pt idx="586">
                  <c:v>9.9999999999999995E-8</c:v>
                </c:pt>
                <c:pt idx="587">
                  <c:v>9.9999999999999995E-8</c:v>
                </c:pt>
                <c:pt idx="588">
                  <c:v>9.9999999999999995E-8</c:v>
                </c:pt>
                <c:pt idx="589">
                  <c:v>9.9999999999999995E-8</c:v>
                </c:pt>
                <c:pt idx="590">
                  <c:v>9.9999999999999995E-8</c:v>
                </c:pt>
                <c:pt idx="591">
                  <c:v>9.9999999999999995E-8</c:v>
                </c:pt>
                <c:pt idx="592">
                  <c:v>9.9999999999999995E-8</c:v>
                </c:pt>
                <c:pt idx="593">
                  <c:v>9.9999999999999995E-8</c:v>
                </c:pt>
                <c:pt idx="594">
                  <c:v>9.9999999999999995E-8</c:v>
                </c:pt>
                <c:pt idx="595">
                  <c:v>9.9999999999999995E-8</c:v>
                </c:pt>
                <c:pt idx="596">
                  <c:v>9.9999999999999995E-8</c:v>
                </c:pt>
                <c:pt idx="597">
                  <c:v>9.9999999999999995E-8</c:v>
                </c:pt>
                <c:pt idx="598">
                  <c:v>9.9999999999999995E-8</c:v>
                </c:pt>
                <c:pt idx="599">
                  <c:v>9.9999999999999995E-8</c:v>
                </c:pt>
                <c:pt idx="600">
                  <c:v>9.9999999999999995E-8</c:v>
                </c:pt>
                <c:pt idx="601">
                  <c:v>2.500462474754884E-3</c:v>
                </c:pt>
                <c:pt idx="602">
                  <c:v>8.8514196165901272E-3</c:v>
                </c:pt>
                <c:pt idx="603">
                  <c:v>1.6693079344678525E-2</c:v>
                </c:pt>
                <c:pt idx="604">
                  <c:v>2.5669296535939808E-2</c:v>
                </c:pt>
                <c:pt idx="605">
                  <c:v>3.5391150613158902E-2</c:v>
                </c:pt>
                <c:pt idx="606">
                  <c:v>4.5484871444123991E-2</c:v>
                </c:pt>
                <c:pt idx="607">
                  <c:v>5.5628780298560873E-2</c:v>
                </c:pt>
                <c:pt idx="608">
                  <c:v>6.5577565690026415E-2</c:v>
                </c:pt>
                <c:pt idx="609">
                  <c:v>7.5173990779948741E-2</c:v>
                </c:pt>
                <c:pt idx="610">
                  <c:v>8.4349374154068735E-2</c:v>
                </c:pt>
                <c:pt idx="611">
                  <c:v>9.311490344658592E-2</c:v>
                </c:pt>
                <c:pt idx="612">
                  <c:v>0.10154611413524128</c:v>
                </c:pt>
                <c:pt idx="613">
                  <c:v>0.10976281420849859</c:v>
                </c:pt>
                <c:pt idx="614">
                  <c:v>0.11790648565074627</c:v>
                </c:pt>
                <c:pt idx="615">
                  <c:v>0.12611685789485175</c:v>
                </c:pt>
                <c:pt idx="616">
                  <c:v>0.13450901456487144</c:v>
                </c:pt>
                <c:pt idx="617">
                  <c:v>0.14315212444261216</c:v>
                </c:pt>
                <c:pt idx="618">
                  <c:v>0.15205071693461469</c:v>
                </c:pt>
                <c:pt idx="619">
                  <c:v>0.1611293647654907</c:v>
                </c:pt>
                <c:pt idx="620">
                  <c:v>0.17022168397448459</c:v>
                </c:pt>
                <c:pt idx="621">
                  <c:v>0.17906468364240205</c:v>
                </c:pt>
                <c:pt idx="622">
                  <c:v>0.18729964282575587</c:v>
                </c:pt>
                <c:pt idx="623">
                  <c:v>0.19448078555808723</c:v>
                </c:pt>
                <c:pt idx="624">
                  <c:v>0.20009297385631136</c:v>
                </c:pt>
                <c:pt idx="625">
                  <c:v>0.20357934201760061</c:v>
                </c:pt>
                <c:pt idx="626">
                  <c:v>0.20437915982613558</c:v>
                </c:pt>
                <c:pt idx="627">
                  <c:v>0.20197517704679049</c:v>
                </c:pt>
                <c:pt idx="628">
                  <c:v>0.1959482691163022</c:v>
                </c:pt>
                <c:pt idx="629">
                  <c:v>0.18603546999283738</c:v>
                </c:pt>
                <c:pt idx="630">
                  <c:v>0.1721856543299336</c:v>
                </c:pt>
                <c:pt idx="631">
                  <c:v>0.15460554827572337</c:v>
                </c:pt>
                <c:pt idx="632">
                  <c:v>0.13378782912292159</c:v>
                </c:pt>
                <c:pt idx="633">
                  <c:v>0.1105132684724331</c:v>
                </c:pt>
                <c:pt idx="634">
                  <c:v>8.5820555548064489E-2</c:v>
                </c:pt>
                <c:pt idx="635">
                  <c:v>6.0940778661686124E-2</c:v>
                </c:pt>
                <c:pt idx="636">
                  <c:v>3.7198391164251603E-2</c:v>
                </c:pt>
                <c:pt idx="637">
                  <c:v>1.5886288760650485E-2</c:v>
                </c:pt>
                <c:pt idx="638">
                  <c:v>9.9999999999999995E-8</c:v>
                </c:pt>
                <c:pt idx="639">
                  <c:v>9.9999999999999995E-8</c:v>
                </c:pt>
                <c:pt idx="640">
                  <c:v>9.9999999999999995E-8</c:v>
                </c:pt>
                <c:pt idx="641">
                  <c:v>9.9999999999999995E-8</c:v>
                </c:pt>
                <c:pt idx="642">
                  <c:v>9.9999999999999995E-8</c:v>
                </c:pt>
                <c:pt idx="643">
                  <c:v>9.9999999999999995E-8</c:v>
                </c:pt>
                <c:pt idx="644">
                  <c:v>9.9999999999999995E-8</c:v>
                </c:pt>
                <c:pt idx="645">
                  <c:v>9.9999999999999995E-8</c:v>
                </c:pt>
                <c:pt idx="646">
                  <c:v>9.9999999999999995E-8</c:v>
                </c:pt>
                <c:pt idx="647">
                  <c:v>9.9999999999999995E-8</c:v>
                </c:pt>
                <c:pt idx="648">
                  <c:v>9.9999999999999995E-8</c:v>
                </c:pt>
                <c:pt idx="649">
                  <c:v>9.9999999999999995E-8</c:v>
                </c:pt>
                <c:pt idx="650">
                  <c:v>9.9999999999999995E-8</c:v>
                </c:pt>
                <c:pt idx="651">
                  <c:v>9.9999999999999995E-8</c:v>
                </c:pt>
                <c:pt idx="652">
                  <c:v>9.9999999999999995E-8</c:v>
                </c:pt>
                <c:pt idx="653">
                  <c:v>9.9999999999999995E-8</c:v>
                </c:pt>
                <c:pt idx="654">
                  <c:v>9.9999999999999995E-8</c:v>
                </c:pt>
                <c:pt idx="655">
                  <c:v>9.9999999999999995E-8</c:v>
                </c:pt>
                <c:pt idx="656">
                  <c:v>9.9999999999999995E-8</c:v>
                </c:pt>
                <c:pt idx="657">
                  <c:v>9.9999999999999995E-8</c:v>
                </c:pt>
                <c:pt idx="658">
                  <c:v>9.9999999999999995E-8</c:v>
                </c:pt>
                <c:pt idx="659">
                  <c:v>9.9999999999999995E-8</c:v>
                </c:pt>
                <c:pt idx="660">
                  <c:v>9.9999999999999995E-8</c:v>
                </c:pt>
                <c:pt idx="661">
                  <c:v>9.9999999999999995E-8</c:v>
                </c:pt>
                <c:pt idx="662">
                  <c:v>9.9999999999999995E-8</c:v>
                </c:pt>
                <c:pt idx="663">
                  <c:v>9.9999999999999995E-8</c:v>
                </c:pt>
                <c:pt idx="664">
                  <c:v>9.9999999999999995E-8</c:v>
                </c:pt>
                <c:pt idx="665">
                  <c:v>9.9999999999999995E-8</c:v>
                </c:pt>
                <c:pt idx="666">
                  <c:v>9.9999999999999995E-8</c:v>
                </c:pt>
                <c:pt idx="667">
                  <c:v>9.9999999999999995E-8</c:v>
                </c:pt>
                <c:pt idx="668">
                  <c:v>9.9999999999999995E-8</c:v>
                </c:pt>
                <c:pt idx="669">
                  <c:v>9.9999999999999995E-8</c:v>
                </c:pt>
                <c:pt idx="670">
                  <c:v>9.9999999999999995E-8</c:v>
                </c:pt>
                <c:pt idx="671">
                  <c:v>9.9999999999999995E-8</c:v>
                </c:pt>
                <c:pt idx="672">
                  <c:v>9.9999999999999995E-8</c:v>
                </c:pt>
                <c:pt idx="673">
                  <c:v>9.9999999999999995E-8</c:v>
                </c:pt>
                <c:pt idx="674">
                  <c:v>9.9999999999999995E-8</c:v>
                </c:pt>
                <c:pt idx="675">
                  <c:v>9.9999999999999995E-8</c:v>
                </c:pt>
                <c:pt idx="676">
                  <c:v>9.9999999999999995E-8</c:v>
                </c:pt>
                <c:pt idx="677">
                  <c:v>9.9999999999999995E-8</c:v>
                </c:pt>
                <c:pt idx="678">
                  <c:v>9.9999999999999995E-8</c:v>
                </c:pt>
                <c:pt idx="679">
                  <c:v>9.9999999999999995E-8</c:v>
                </c:pt>
                <c:pt idx="680">
                  <c:v>9.9999999999999995E-8</c:v>
                </c:pt>
                <c:pt idx="681">
                  <c:v>9.9999999999999995E-8</c:v>
                </c:pt>
                <c:pt idx="682">
                  <c:v>9.9999999999999995E-8</c:v>
                </c:pt>
                <c:pt idx="683">
                  <c:v>9.9999999999999995E-8</c:v>
                </c:pt>
                <c:pt idx="684">
                  <c:v>9.9999999999999995E-8</c:v>
                </c:pt>
                <c:pt idx="685">
                  <c:v>9.9999999999999995E-8</c:v>
                </c:pt>
                <c:pt idx="686">
                  <c:v>9.9999999999999995E-8</c:v>
                </c:pt>
                <c:pt idx="687">
                  <c:v>9.9999999999999995E-8</c:v>
                </c:pt>
                <c:pt idx="688">
                  <c:v>9.9999999999999995E-8</c:v>
                </c:pt>
                <c:pt idx="689">
                  <c:v>9.9999999999999995E-8</c:v>
                </c:pt>
                <c:pt idx="690">
                  <c:v>9.9999999999999995E-8</c:v>
                </c:pt>
                <c:pt idx="691">
                  <c:v>9.9999999999999995E-8</c:v>
                </c:pt>
                <c:pt idx="692">
                  <c:v>9.9999999999999995E-8</c:v>
                </c:pt>
                <c:pt idx="693">
                  <c:v>9.9999999999999995E-8</c:v>
                </c:pt>
                <c:pt idx="694">
                  <c:v>9.9999999999999995E-8</c:v>
                </c:pt>
                <c:pt idx="695">
                  <c:v>9.9999999999999995E-8</c:v>
                </c:pt>
                <c:pt idx="696">
                  <c:v>9.9999999999999995E-8</c:v>
                </c:pt>
                <c:pt idx="697">
                  <c:v>9.9999999999999995E-8</c:v>
                </c:pt>
                <c:pt idx="698">
                  <c:v>9.9999999999999995E-8</c:v>
                </c:pt>
                <c:pt idx="699">
                  <c:v>9.9999999999999995E-8</c:v>
                </c:pt>
                <c:pt idx="700">
                  <c:v>9.9999999999999995E-8</c:v>
                </c:pt>
                <c:pt idx="701">
                  <c:v>9.9999999999999995E-8</c:v>
                </c:pt>
                <c:pt idx="702">
                  <c:v>9.9999999999999995E-8</c:v>
                </c:pt>
                <c:pt idx="703">
                  <c:v>9.9999999999999995E-8</c:v>
                </c:pt>
                <c:pt idx="704">
                  <c:v>9.9999999999999995E-8</c:v>
                </c:pt>
                <c:pt idx="705">
                  <c:v>9.9999999999999995E-8</c:v>
                </c:pt>
                <c:pt idx="706">
                  <c:v>9.9999999999999995E-8</c:v>
                </c:pt>
                <c:pt idx="707">
                  <c:v>9.9999999999999995E-8</c:v>
                </c:pt>
                <c:pt idx="708">
                  <c:v>9.9999999999999995E-8</c:v>
                </c:pt>
                <c:pt idx="709">
                  <c:v>9.9999999999999995E-8</c:v>
                </c:pt>
                <c:pt idx="710">
                  <c:v>9.9999999999999995E-8</c:v>
                </c:pt>
                <c:pt idx="711">
                  <c:v>9.9999999999999995E-8</c:v>
                </c:pt>
                <c:pt idx="712">
                  <c:v>9.9999999999999995E-8</c:v>
                </c:pt>
                <c:pt idx="713">
                  <c:v>9.9999999999999995E-8</c:v>
                </c:pt>
                <c:pt idx="714">
                  <c:v>9.9999999999999995E-8</c:v>
                </c:pt>
                <c:pt idx="715">
                  <c:v>9.9999999999999995E-8</c:v>
                </c:pt>
                <c:pt idx="716">
                  <c:v>9.9999999999999995E-8</c:v>
                </c:pt>
                <c:pt idx="717">
                  <c:v>9.9999999999999995E-8</c:v>
                </c:pt>
                <c:pt idx="718">
                  <c:v>9.9999999999999995E-8</c:v>
                </c:pt>
                <c:pt idx="719">
                  <c:v>9.9999999999999995E-8</c:v>
                </c:pt>
                <c:pt idx="720">
                  <c:v>9.9999999999999995E-8</c:v>
                </c:pt>
                <c:pt idx="721">
                  <c:v>2.5004624747559322E-3</c:v>
                </c:pt>
                <c:pt idx="722">
                  <c:v>8.8514196165895963E-3</c:v>
                </c:pt>
                <c:pt idx="723">
                  <c:v>1.6693079344679486E-2</c:v>
                </c:pt>
                <c:pt idx="724">
                  <c:v>2.5669296535943277E-2</c:v>
                </c:pt>
                <c:pt idx="725">
                  <c:v>3.5391150613157313E-2</c:v>
                </c:pt>
                <c:pt idx="726">
                  <c:v>4.548487144412984E-2</c:v>
                </c:pt>
                <c:pt idx="727">
                  <c:v>5.5628780298552095E-2</c:v>
                </c:pt>
                <c:pt idx="728">
                  <c:v>6.5577565690027276E-2</c:v>
                </c:pt>
                <c:pt idx="729">
                  <c:v>7.5173990779949879E-2</c:v>
                </c:pt>
                <c:pt idx="730">
                  <c:v>8.4349374154069817E-2</c:v>
                </c:pt>
                <c:pt idx="731">
                  <c:v>9.3114903446597688E-2</c:v>
                </c:pt>
                <c:pt idx="732">
                  <c:v>0.10154611413524281</c:v>
                </c:pt>
                <c:pt idx="733">
                  <c:v>0.10976281420851355</c:v>
                </c:pt>
                <c:pt idx="734">
                  <c:v>0.11790648565070376</c:v>
                </c:pt>
                <c:pt idx="735">
                  <c:v>0.12611685789488372</c:v>
                </c:pt>
                <c:pt idx="736">
                  <c:v>0.13450901456485581</c:v>
                </c:pt>
                <c:pt idx="737">
                  <c:v>0.14315212444264794</c:v>
                </c:pt>
                <c:pt idx="738">
                  <c:v>0.15205071693457933</c:v>
                </c:pt>
                <c:pt idx="739">
                  <c:v>0.16112936476552864</c:v>
                </c:pt>
                <c:pt idx="740">
                  <c:v>0.17022168397448503</c:v>
                </c:pt>
                <c:pt idx="741">
                  <c:v>0.17906468364236369</c:v>
                </c:pt>
                <c:pt idx="742">
                  <c:v>0.18729964282575545</c:v>
                </c:pt>
                <c:pt idx="743">
                  <c:v>0.1944807855581254</c:v>
                </c:pt>
                <c:pt idx="744">
                  <c:v>0.20009297385627275</c:v>
                </c:pt>
                <c:pt idx="745">
                  <c:v>0.20357934201763572</c:v>
                </c:pt>
                <c:pt idx="746">
                  <c:v>0.20437915982613386</c:v>
                </c:pt>
                <c:pt idx="747">
                  <c:v>0.20197517704678833</c:v>
                </c:pt>
                <c:pt idx="748">
                  <c:v>0.19594826911629959</c:v>
                </c:pt>
                <c:pt idx="749">
                  <c:v>0.18603546999283432</c:v>
                </c:pt>
                <c:pt idx="750">
                  <c:v>0.17218565432993055</c:v>
                </c:pt>
                <c:pt idx="751">
                  <c:v>0.15460554827572032</c:v>
                </c:pt>
                <c:pt idx="752">
                  <c:v>0.13378782912291681</c:v>
                </c:pt>
                <c:pt idx="753">
                  <c:v>0.11051326847242963</c:v>
                </c:pt>
                <c:pt idx="754">
                  <c:v>8.582055554806102E-2</c:v>
                </c:pt>
                <c:pt idx="755">
                  <c:v>6.0940778661682654E-2</c:v>
                </c:pt>
                <c:pt idx="756">
                  <c:v>3.7198391164249001E-2</c:v>
                </c:pt>
                <c:pt idx="757">
                  <c:v>1.5886288760647883E-2</c:v>
                </c:pt>
                <c:pt idx="758">
                  <c:v>9.9999999999999995E-8</c:v>
                </c:pt>
                <c:pt idx="759">
                  <c:v>9.9999999999999995E-8</c:v>
                </c:pt>
                <c:pt idx="760">
                  <c:v>9.9999999999999995E-8</c:v>
                </c:pt>
                <c:pt idx="761">
                  <c:v>9.9999999999999995E-8</c:v>
                </c:pt>
                <c:pt idx="762">
                  <c:v>9.9999999999999995E-8</c:v>
                </c:pt>
                <c:pt idx="763">
                  <c:v>9.9999999999999995E-8</c:v>
                </c:pt>
                <c:pt idx="764">
                  <c:v>9.9999999999999995E-8</c:v>
                </c:pt>
                <c:pt idx="765">
                  <c:v>9.9999999999999995E-8</c:v>
                </c:pt>
                <c:pt idx="766">
                  <c:v>9.9999999999999995E-8</c:v>
                </c:pt>
                <c:pt idx="767">
                  <c:v>9.9999999999999995E-8</c:v>
                </c:pt>
                <c:pt idx="768">
                  <c:v>9.9999999999999995E-8</c:v>
                </c:pt>
                <c:pt idx="769">
                  <c:v>9.9999999999999995E-8</c:v>
                </c:pt>
                <c:pt idx="770">
                  <c:v>9.9999999999999995E-8</c:v>
                </c:pt>
                <c:pt idx="771">
                  <c:v>9.9999999999999995E-8</c:v>
                </c:pt>
                <c:pt idx="772">
                  <c:v>9.9999999999999995E-8</c:v>
                </c:pt>
                <c:pt idx="773">
                  <c:v>9.9999999999999995E-8</c:v>
                </c:pt>
                <c:pt idx="774">
                  <c:v>9.9999999999999995E-8</c:v>
                </c:pt>
                <c:pt idx="775">
                  <c:v>9.9999999999999995E-8</c:v>
                </c:pt>
                <c:pt idx="776">
                  <c:v>9.9999999999999995E-8</c:v>
                </c:pt>
                <c:pt idx="777">
                  <c:v>9.9999999999999995E-8</c:v>
                </c:pt>
                <c:pt idx="778">
                  <c:v>9.9999999999999995E-8</c:v>
                </c:pt>
                <c:pt idx="779">
                  <c:v>9.9999999999999995E-8</c:v>
                </c:pt>
                <c:pt idx="780">
                  <c:v>9.9999999999999995E-8</c:v>
                </c:pt>
                <c:pt idx="781">
                  <c:v>9.9999999999999995E-8</c:v>
                </c:pt>
                <c:pt idx="782">
                  <c:v>9.9999999999999995E-8</c:v>
                </c:pt>
                <c:pt idx="783">
                  <c:v>9.9999999999999995E-8</c:v>
                </c:pt>
                <c:pt idx="784">
                  <c:v>9.9999999999999995E-8</c:v>
                </c:pt>
                <c:pt idx="785">
                  <c:v>9.9999999999999995E-8</c:v>
                </c:pt>
                <c:pt idx="786">
                  <c:v>9.9999999999999995E-8</c:v>
                </c:pt>
                <c:pt idx="787">
                  <c:v>9.9999999999999995E-8</c:v>
                </c:pt>
                <c:pt idx="788">
                  <c:v>9.9999999999999995E-8</c:v>
                </c:pt>
                <c:pt idx="789">
                  <c:v>9.9999999999999995E-8</c:v>
                </c:pt>
                <c:pt idx="790">
                  <c:v>9.9999999999999995E-8</c:v>
                </c:pt>
                <c:pt idx="791">
                  <c:v>9.9999999999999995E-8</c:v>
                </c:pt>
                <c:pt idx="792">
                  <c:v>9.9999999999999995E-8</c:v>
                </c:pt>
                <c:pt idx="793">
                  <c:v>9.9999999999999995E-8</c:v>
                </c:pt>
                <c:pt idx="794">
                  <c:v>9.9999999999999995E-8</c:v>
                </c:pt>
                <c:pt idx="795">
                  <c:v>9.9999999999999995E-8</c:v>
                </c:pt>
                <c:pt idx="796">
                  <c:v>9.9999999999999995E-8</c:v>
                </c:pt>
                <c:pt idx="797">
                  <c:v>9.9999999999999995E-8</c:v>
                </c:pt>
                <c:pt idx="798">
                  <c:v>9.9999999999999995E-8</c:v>
                </c:pt>
                <c:pt idx="799">
                  <c:v>9.9999999999999995E-8</c:v>
                </c:pt>
                <c:pt idx="800">
                  <c:v>9.9999999999999995E-8</c:v>
                </c:pt>
                <c:pt idx="801">
                  <c:v>9.9999999999999995E-8</c:v>
                </c:pt>
                <c:pt idx="802">
                  <c:v>9.9999999999999995E-8</c:v>
                </c:pt>
                <c:pt idx="803">
                  <c:v>9.9999999999999995E-8</c:v>
                </c:pt>
                <c:pt idx="804">
                  <c:v>9.9999999999999995E-8</c:v>
                </c:pt>
                <c:pt idx="805">
                  <c:v>9.9999999999999995E-8</c:v>
                </c:pt>
                <c:pt idx="806">
                  <c:v>9.9999999999999995E-8</c:v>
                </c:pt>
                <c:pt idx="807">
                  <c:v>9.9999999999999995E-8</c:v>
                </c:pt>
                <c:pt idx="808">
                  <c:v>9.9999999999999995E-8</c:v>
                </c:pt>
                <c:pt idx="809">
                  <c:v>9.9999999999999995E-8</c:v>
                </c:pt>
                <c:pt idx="810">
                  <c:v>9.9999999999999995E-8</c:v>
                </c:pt>
                <c:pt idx="811">
                  <c:v>9.9999999999999995E-8</c:v>
                </c:pt>
                <c:pt idx="812">
                  <c:v>9.9999999999999995E-8</c:v>
                </c:pt>
                <c:pt idx="813">
                  <c:v>9.9999999999999995E-8</c:v>
                </c:pt>
                <c:pt idx="814">
                  <c:v>9.9999999999999995E-8</c:v>
                </c:pt>
                <c:pt idx="815">
                  <c:v>9.9999999999999995E-8</c:v>
                </c:pt>
                <c:pt idx="816">
                  <c:v>9.9999999999999995E-8</c:v>
                </c:pt>
                <c:pt idx="817">
                  <c:v>9.9999999999999995E-8</c:v>
                </c:pt>
                <c:pt idx="818">
                  <c:v>9.9999999999999995E-8</c:v>
                </c:pt>
                <c:pt idx="819">
                  <c:v>9.9999999999999995E-8</c:v>
                </c:pt>
                <c:pt idx="820">
                  <c:v>9.9999999999999995E-8</c:v>
                </c:pt>
                <c:pt idx="821">
                  <c:v>9.9999999999999995E-8</c:v>
                </c:pt>
                <c:pt idx="822">
                  <c:v>9.9999999999999995E-8</c:v>
                </c:pt>
                <c:pt idx="823">
                  <c:v>9.9999999999999995E-8</c:v>
                </c:pt>
                <c:pt idx="824">
                  <c:v>9.9999999999999995E-8</c:v>
                </c:pt>
                <c:pt idx="825">
                  <c:v>9.9999999999999995E-8</c:v>
                </c:pt>
                <c:pt idx="826">
                  <c:v>9.9999999999999995E-8</c:v>
                </c:pt>
                <c:pt idx="827">
                  <c:v>9.9999999999999995E-8</c:v>
                </c:pt>
                <c:pt idx="828">
                  <c:v>9.9999999999999995E-8</c:v>
                </c:pt>
                <c:pt idx="829">
                  <c:v>9.9999999999999995E-8</c:v>
                </c:pt>
                <c:pt idx="830">
                  <c:v>9.9999999999999995E-8</c:v>
                </c:pt>
                <c:pt idx="831">
                  <c:v>9.9999999999999995E-8</c:v>
                </c:pt>
                <c:pt idx="832">
                  <c:v>9.9999999999999995E-8</c:v>
                </c:pt>
                <c:pt idx="833">
                  <c:v>9.9999999999999995E-8</c:v>
                </c:pt>
                <c:pt idx="834">
                  <c:v>9.9999999999999995E-8</c:v>
                </c:pt>
                <c:pt idx="835">
                  <c:v>9.9999999999999995E-8</c:v>
                </c:pt>
                <c:pt idx="836">
                  <c:v>9.9999999999999995E-8</c:v>
                </c:pt>
                <c:pt idx="837">
                  <c:v>9.9999999999999995E-8</c:v>
                </c:pt>
                <c:pt idx="838">
                  <c:v>9.9999999999999995E-8</c:v>
                </c:pt>
                <c:pt idx="839">
                  <c:v>9.9999999999999995E-8</c:v>
                </c:pt>
                <c:pt idx="840">
                  <c:v>9.9999999999999995E-8</c:v>
                </c:pt>
                <c:pt idx="841">
                  <c:v>2.5004624747560263E-3</c:v>
                </c:pt>
                <c:pt idx="842">
                  <c:v>8.8514196165898219E-3</c:v>
                </c:pt>
                <c:pt idx="843">
                  <c:v>1.6693079344682487E-2</c:v>
                </c:pt>
                <c:pt idx="844">
                  <c:v>2.566929653593969E-2</c:v>
                </c:pt>
                <c:pt idx="845">
                  <c:v>3.5391150613163898E-2</c:v>
                </c:pt>
                <c:pt idx="846">
                  <c:v>4.5484871444122145E-2</c:v>
                </c:pt>
                <c:pt idx="847">
                  <c:v>5.5628780298563045E-2</c:v>
                </c:pt>
                <c:pt idx="848">
                  <c:v>6.5577565690028664E-2</c:v>
                </c:pt>
                <c:pt idx="849">
                  <c:v>7.5173990779950961E-2</c:v>
                </c:pt>
                <c:pt idx="850">
                  <c:v>8.4349374154071011E-2</c:v>
                </c:pt>
                <c:pt idx="851">
                  <c:v>9.311490344657708E-2</c:v>
                </c:pt>
                <c:pt idx="852">
                  <c:v>0.10154611413524292</c:v>
                </c:pt>
                <c:pt idx="853">
                  <c:v>0.10976281420851344</c:v>
                </c:pt>
                <c:pt idx="854">
                  <c:v>0.11790648565073282</c:v>
                </c:pt>
                <c:pt idx="855">
                  <c:v>0.12611685789488458</c:v>
                </c:pt>
                <c:pt idx="856">
                  <c:v>0.1345090145648567</c:v>
                </c:pt>
                <c:pt idx="857">
                  <c:v>0.14315212444261324</c:v>
                </c:pt>
                <c:pt idx="858">
                  <c:v>0.15205071693461619</c:v>
                </c:pt>
                <c:pt idx="859">
                  <c:v>0.16112936476549133</c:v>
                </c:pt>
                <c:pt idx="860">
                  <c:v>0.17022168397448526</c:v>
                </c:pt>
                <c:pt idx="861">
                  <c:v>0.17906468364240249</c:v>
                </c:pt>
                <c:pt idx="862">
                  <c:v>0.18729964282575545</c:v>
                </c:pt>
                <c:pt idx="863">
                  <c:v>0.19448078555812584</c:v>
                </c:pt>
                <c:pt idx="864">
                  <c:v>0.20009297385623459</c:v>
                </c:pt>
                <c:pt idx="865">
                  <c:v>0.20357934201763572</c:v>
                </c:pt>
                <c:pt idx="866">
                  <c:v>0.20437915982616855</c:v>
                </c:pt>
                <c:pt idx="867">
                  <c:v>0.20197517704678658</c:v>
                </c:pt>
                <c:pt idx="868">
                  <c:v>0.19594826911626922</c:v>
                </c:pt>
                <c:pt idx="869">
                  <c:v>0.18603546999286036</c:v>
                </c:pt>
                <c:pt idx="870">
                  <c:v>0.17218565432992969</c:v>
                </c:pt>
                <c:pt idx="871">
                  <c:v>0.15460554827571729</c:v>
                </c:pt>
                <c:pt idx="872">
                  <c:v>0.13378782912291551</c:v>
                </c:pt>
                <c:pt idx="873">
                  <c:v>0.11051326847242703</c:v>
                </c:pt>
                <c:pt idx="874">
                  <c:v>8.5820555548058411E-2</c:v>
                </c:pt>
                <c:pt idx="875">
                  <c:v>6.0940778661686991E-2</c:v>
                </c:pt>
                <c:pt idx="876">
                  <c:v>3.7198391164242062E-2</c:v>
                </c:pt>
                <c:pt idx="877">
                  <c:v>1.5886288760647883E-2</c:v>
                </c:pt>
                <c:pt idx="878">
                  <c:v>9.9999999999999995E-8</c:v>
                </c:pt>
                <c:pt idx="879">
                  <c:v>9.9999999999999995E-8</c:v>
                </c:pt>
                <c:pt idx="880">
                  <c:v>9.9999999999999995E-8</c:v>
                </c:pt>
                <c:pt idx="881">
                  <c:v>9.9999999999999995E-8</c:v>
                </c:pt>
                <c:pt idx="882">
                  <c:v>9.9999999999999995E-8</c:v>
                </c:pt>
                <c:pt idx="883">
                  <c:v>9.9999999999999995E-8</c:v>
                </c:pt>
                <c:pt idx="884">
                  <c:v>9.9999999999999995E-8</c:v>
                </c:pt>
                <c:pt idx="885">
                  <c:v>9.9999999999999995E-8</c:v>
                </c:pt>
                <c:pt idx="886">
                  <c:v>9.9999999999999995E-8</c:v>
                </c:pt>
                <c:pt idx="887">
                  <c:v>9.9999999999999995E-8</c:v>
                </c:pt>
                <c:pt idx="888">
                  <c:v>9.9999999999999995E-8</c:v>
                </c:pt>
                <c:pt idx="889">
                  <c:v>9.9999999999999995E-8</c:v>
                </c:pt>
                <c:pt idx="890">
                  <c:v>9.9999999999999995E-8</c:v>
                </c:pt>
                <c:pt idx="891">
                  <c:v>9.9999999999999995E-8</c:v>
                </c:pt>
                <c:pt idx="892">
                  <c:v>9.9999999999999995E-8</c:v>
                </c:pt>
                <c:pt idx="893">
                  <c:v>9.9999999999999995E-8</c:v>
                </c:pt>
                <c:pt idx="894">
                  <c:v>9.9999999999999995E-8</c:v>
                </c:pt>
                <c:pt idx="895">
                  <c:v>9.9999999999999995E-8</c:v>
                </c:pt>
                <c:pt idx="896">
                  <c:v>9.9999999999999995E-8</c:v>
                </c:pt>
                <c:pt idx="897">
                  <c:v>9.9999999999999995E-8</c:v>
                </c:pt>
                <c:pt idx="898">
                  <c:v>9.9999999999999995E-8</c:v>
                </c:pt>
                <c:pt idx="899">
                  <c:v>9.9999999999999995E-8</c:v>
                </c:pt>
                <c:pt idx="900">
                  <c:v>9.9999999999999995E-8</c:v>
                </c:pt>
                <c:pt idx="901">
                  <c:v>9.9999999999999995E-8</c:v>
                </c:pt>
                <c:pt idx="902">
                  <c:v>9.9999999999999995E-8</c:v>
                </c:pt>
                <c:pt idx="903">
                  <c:v>9.9999999999999995E-8</c:v>
                </c:pt>
                <c:pt idx="904">
                  <c:v>9.9999999999999995E-8</c:v>
                </c:pt>
                <c:pt idx="905">
                  <c:v>9.9999999999999995E-8</c:v>
                </c:pt>
                <c:pt idx="906">
                  <c:v>9.9999999999999995E-8</c:v>
                </c:pt>
                <c:pt idx="907">
                  <c:v>9.9999999999999995E-8</c:v>
                </c:pt>
                <c:pt idx="908">
                  <c:v>9.9999999999999995E-8</c:v>
                </c:pt>
                <c:pt idx="909">
                  <c:v>9.9999999999999995E-8</c:v>
                </c:pt>
                <c:pt idx="910">
                  <c:v>9.9999999999999995E-8</c:v>
                </c:pt>
                <c:pt idx="911">
                  <c:v>9.9999999999999995E-8</c:v>
                </c:pt>
                <c:pt idx="912">
                  <c:v>9.9999999999999995E-8</c:v>
                </c:pt>
                <c:pt idx="913">
                  <c:v>9.9999999999999995E-8</c:v>
                </c:pt>
                <c:pt idx="914">
                  <c:v>9.9999999999999995E-8</c:v>
                </c:pt>
                <c:pt idx="915">
                  <c:v>9.9999999999999995E-8</c:v>
                </c:pt>
                <c:pt idx="916">
                  <c:v>9.9999999999999995E-8</c:v>
                </c:pt>
                <c:pt idx="917">
                  <c:v>9.9999999999999995E-8</c:v>
                </c:pt>
                <c:pt idx="918">
                  <c:v>9.9999999999999995E-8</c:v>
                </c:pt>
                <c:pt idx="919">
                  <c:v>9.9999999999999995E-8</c:v>
                </c:pt>
                <c:pt idx="920">
                  <c:v>9.9999999999999995E-8</c:v>
                </c:pt>
                <c:pt idx="921">
                  <c:v>9.9999999999999995E-8</c:v>
                </c:pt>
                <c:pt idx="922">
                  <c:v>9.9999999999999995E-8</c:v>
                </c:pt>
                <c:pt idx="923">
                  <c:v>9.9999999999999995E-8</c:v>
                </c:pt>
                <c:pt idx="924">
                  <c:v>9.9999999999999995E-8</c:v>
                </c:pt>
                <c:pt idx="925">
                  <c:v>9.9999999999999995E-8</c:v>
                </c:pt>
                <c:pt idx="926">
                  <c:v>9.9999999999999995E-8</c:v>
                </c:pt>
                <c:pt idx="927">
                  <c:v>9.9999999999999995E-8</c:v>
                </c:pt>
                <c:pt idx="928">
                  <c:v>9.9999999999999995E-8</c:v>
                </c:pt>
                <c:pt idx="929">
                  <c:v>9.9999999999999995E-8</c:v>
                </c:pt>
                <c:pt idx="930">
                  <c:v>9.9999999999999995E-8</c:v>
                </c:pt>
                <c:pt idx="931">
                  <c:v>9.9999999999999995E-8</c:v>
                </c:pt>
                <c:pt idx="932">
                  <c:v>9.9999999999999995E-8</c:v>
                </c:pt>
                <c:pt idx="933">
                  <c:v>9.9999999999999995E-8</c:v>
                </c:pt>
                <c:pt idx="934">
                  <c:v>9.9999999999999995E-8</c:v>
                </c:pt>
                <c:pt idx="935">
                  <c:v>9.9999999999999995E-8</c:v>
                </c:pt>
                <c:pt idx="936">
                  <c:v>9.9999999999999995E-8</c:v>
                </c:pt>
                <c:pt idx="937">
                  <c:v>9.9999999999999995E-8</c:v>
                </c:pt>
                <c:pt idx="938">
                  <c:v>9.9999999999999995E-8</c:v>
                </c:pt>
                <c:pt idx="939">
                  <c:v>9.9999999999999995E-8</c:v>
                </c:pt>
                <c:pt idx="940">
                  <c:v>9.9999999999999995E-8</c:v>
                </c:pt>
                <c:pt idx="941">
                  <c:v>9.9999999999999995E-8</c:v>
                </c:pt>
                <c:pt idx="942">
                  <c:v>9.9999999999999995E-8</c:v>
                </c:pt>
                <c:pt idx="943">
                  <c:v>9.9999999999999995E-8</c:v>
                </c:pt>
                <c:pt idx="944">
                  <c:v>9.9999999999999995E-8</c:v>
                </c:pt>
                <c:pt idx="945">
                  <c:v>9.9999999999999995E-8</c:v>
                </c:pt>
                <c:pt idx="946">
                  <c:v>9.9999999999999995E-8</c:v>
                </c:pt>
                <c:pt idx="947">
                  <c:v>9.9999999999999995E-8</c:v>
                </c:pt>
                <c:pt idx="948">
                  <c:v>9.9999999999999995E-8</c:v>
                </c:pt>
                <c:pt idx="949">
                  <c:v>9.9999999999999995E-8</c:v>
                </c:pt>
                <c:pt idx="950">
                  <c:v>9.9999999999999995E-8</c:v>
                </c:pt>
                <c:pt idx="951">
                  <c:v>9.9999999999999995E-8</c:v>
                </c:pt>
                <c:pt idx="952">
                  <c:v>9.9999999999999995E-8</c:v>
                </c:pt>
                <c:pt idx="953">
                  <c:v>9.9999999999999995E-8</c:v>
                </c:pt>
                <c:pt idx="954">
                  <c:v>9.9999999999999995E-8</c:v>
                </c:pt>
                <c:pt idx="955">
                  <c:v>9.9999999999999995E-8</c:v>
                </c:pt>
                <c:pt idx="956">
                  <c:v>9.9999999999999995E-8</c:v>
                </c:pt>
                <c:pt idx="957">
                  <c:v>9.9999999999999995E-8</c:v>
                </c:pt>
                <c:pt idx="958">
                  <c:v>9.9999999999999995E-8</c:v>
                </c:pt>
                <c:pt idx="959">
                  <c:v>9.9999999999999995E-8</c:v>
                </c:pt>
                <c:pt idx="960">
                  <c:v>9.9999999999999995E-8</c:v>
                </c:pt>
                <c:pt idx="961">
                  <c:v>2.5004624747567523E-3</c:v>
                </c:pt>
                <c:pt idx="962">
                  <c:v>8.8514196165909061E-3</c:v>
                </c:pt>
                <c:pt idx="963">
                  <c:v>1.6693079344684031E-2</c:v>
                </c:pt>
                <c:pt idx="964">
                  <c:v>2.5669296535941116E-2</c:v>
                </c:pt>
                <c:pt idx="965">
                  <c:v>3.5391150613165945E-2</c:v>
                </c:pt>
                <c:pt idx="966">
                  <c:v>4.5484871444124234E-2</c:v>
                </c:pt>
                <c:pt idx="967">
                  <c:v>5.562878029856521E-2</c:v>
                </c:pt>
                <c:pt idx="968">
                  <c:v>6.5577565690017089E-2</c:v>
                </c:pt>
                <c:pt idx="969">
                  <c:v>7.5173990779968045E-2</c:v>
                </c:pt>
                <c:pt idx="970">
                  <c:v>8.4349374154054413E-2</c:v>
                </c:pt>
                <c:pt idx="971">
                  <c:v>9.3114903446578065E-2</c:v>
                </c:pt>
                <c:pt idx="972">
                  <c:v>0.10154611413526818</c:v>
                </c:pt>
                <c:pt idx="973">
                  <c:v>0.10976281420851551</c:v>
                </c:pt>
                <c:pt idx="974">
                  <c:v>0.11790648565070572</c:v>
                </c:pt>
                <c:pt idx="975">
                  <c:v>0.12611685789488492</c:v>
                </c:pt>
                <c:pt idx="976">
                  <c:v>0.13450901456485734</c:v>
                </c:pt>
                <c:pt idx="977">
                  <c:v>0.1431521244426141</c:v>
                </c:pt>
                <c:pt idx="978">
                  <c:v>0.15205071693465327</c:v>
                </c:pt>
                <c:pt idx="979">
                  <c:v>0.161129364765492</c:v>
                </c:pt>
                <c:pt idx="980">
                  <c:v>0.17022168397448589</c:v>
                </c:pt>
                <c:pt idx="981">
                  <c:v>0.17906468364240272</c:v>
                </c:pt>
                <c:pt idx="982">
                  <c:v>0.1872996428257164</c:v>
                </c:pt>
                <c:pt idx="983">
                  <c:v>0.19448078555812498</c:v>
                </c:pt>
                <c:pt idx="984">
                  <c:v>0.20009297385627189</c:v>
                </c:pt>
                <c:pt idx="985">
                  <c:v>0.20357934201763486</c:v>
                </c:pt>
                <c:pt idx="986">
                  <c:v>0.20437915982613211</c:v>
                </c:pt>
                <c:pt idx="987">
                  <c:v>0.20197517704678528</c:v>
                </c:pt>
                <c:pt idx="988">
                  <c:v>0.19594826911629742</c:v>
                </c:pt>
                <c:pt idx="989">
                  <c:v>0.18603546999285733</c:v>
                </c:pt>
                <c:pt idx="990">
                  <c:v>0.17218565432992536</c:v>
                </c:pt>
                <c:pt idx="991">
                  <c:v>0.15460554827571427</c:v>
                </c:pt>
                <c:pt idx="992">
                  <c:v>0.13378782912291118</c:v>
                </c:pt>
                <c:pt idx="993">
                  <c:v>0.11051326847242356</c:v>
                </c:pt>
                <c:pt idx="994">
                  <c:v>8.5820555548055816E-2</c:v>
                </c:pt>
                <c:pt idx="995">
                  <c:v>6.094077866167745E-2</c:v>
                </c:pt>
                <c:pt idx="996">
                  <c:v>3.7198391164243796E-2</c:v>
                </c:pt>
                <c:pt idx="997">
                  <c:v>1.5886288760645281E-2</c:v>
                </c:pt>
                <c:pt idx="998">
                  <c:v>9.9999999999999995E-8</c:v>
                </c:pt>
                <c:pt idx="999">
                  <c:v>9.9999999999999995E-8</c:v>
                </c:pt>
                <c:pt idx="1000">
                  <c:v>9.9999999999999995E-8</c:v>
                </c:pt>
                <c:pt idx="1001">
                  <c:v>9.9999999999999995E-8</c:v>
                </c:pt>
                <c:pt idx="1002">
                  <c:v>9.9999999999999995E-8</c:v>
                </c:pt>
                <c:pt idx="1003">
                  <c:v>9.9999999999999995E-8</c:v>
                </c:pt>
                <c:pt idx="1004">
                  <c:v>9.9999999999999995E-8</c:v>
                </c:pt>
                <c:pt idx="1005">
                  <c:v>9.9999999999999995E-8</c:v>
                </c:pt>
                <c:pt idx="1006">
                  <c:v>9.9999999999999995E-8</c:v>
                </c:pt>
                <c:pt idx="1007">
                  <c:v>9.9999999999999995E-8</c:v>
                </c:pt>
                <c:pt idx="1008">
                  <c:v>9.9999999999999995E-8</c:v>
                </c:pt>
                <c:pt idx="1009">
                  <c:v>9.9999999999999995E-8</c:v>
                </c:pt>
                <c:pt idx="1010">
                  <c:v>9.9999999999999995E-8</c:v>
                </c:pt>
                <c:pt idx="1011">
                  <c:v>9.9999999999999995E-8</c:v>
                </c:pt>
                <c:pt idx="1012">
                  <c:v>9.9999999999999995E-8</c:v>
                </c:pt>
                <c:pt idx="1013">
                  <c:v>9.9999999999999995E-8</c:v>
                </c:pt>
                <c:pt idx="1014">
                  <c:v>9.9999999999999995E-8</c:v>
                </c:pt>
                <c:pt idx="1015">
                  <c:v>9.9999999999999995E-8</c:v>
                </c:pt>
                <c:pt idx="1016">
                  <c:v>9.9999999999999995E-8</c:v>
                </c:pt>
                <c:pt idx="1017">
                  <c:v>9.9999999999999995E-8</c:v>
                </c:pt>
                <c:pt idx="1018">
                  <c:v>9.9999999999999995E-8</c:v>
                </c:pt>
                <c:pt idx="1019">
                  <c:v>9.9999999999999995E-8</c:v>
                </c:pt>
                <c:pt idx="1020">
                  <c:v>9.9999999999999995E-8</c:v>
                </c:pt>
                <c:pt idx="1021">
                  <c:v>9.9999999999999995E-8</c:v>
                </c:pt>
                <c:pt idx="1022">
                  <c:v>9.9999999999999995E-8</c:v>
                </c:pt>
                <c:pt idx="1023">
                  <c:v>9.9999999999999995E-8</c:v>
                </c:pt>
                <c:pt idx="1024">
                  <c:v>9.9999999999999995E-8</c:v>
                </c:pt>
                <c:pt idx="1025">
                  <c:v>9.9999999999999995E-8</c:v>
                </c:pt>
                <c:pt idx="1026">
                  <c:v>9.9999999999999995E-8</c:v>
                </c:pt>
                <c:pt idx="1027">
                  <c:v>9.9999999999999995E-8</c:v>
                </c:pt>
                <c:pt idx="1028">
                  <c:v>9.9999999999999995E-8</c:v>
                </c:pt>
                <c:pt idx="1029">
                  <c:v>9.9999999999999995E-8</c:v>
                </c:pt>
                <c:pt idx="1030">
                  <c:v>9.9999999999999995E-8</c:v>
                </c:pt>
                <c:pt idx="1031">
                  <c:v>9.9999999999999995E-8</c:v>
                </c:pt>
                <c:pt idx="1032">
                  <c:v>9.9999999999999995E-8</c:v>
                </c:pt>
                <c:pt idx="1033">
                  <c:v>9.9999999999999995E-8</c:v>
                </c:pt>
                <c:pt idx="1034">
                  <c:v>9.9999999999999995E-8</c:v>
                </c:pt>
                <c:pt idx="1035">
                  <c:v>9.9999999999999995E-8</c:v>
                </c:pt>
                <c:pt idx="1036">
                  <c:v>9.9999999999999995E-8</c:v>
                </c:pt>
                <c:pt idx="1037">
                  <c:v>9.9999999999999995E-8</c:v>
                </c:pt>
                <c:pt idx="1038">
                  <c:v>9.9999999999999995E-8</c:v>
                </c:pt>
                <c:pt idx="1039">
                  <c:v>9.9999999999999995E-8</c:v>
                </c:pt>
                <c:pt idx="1040">
                  <c:v>9.9999999999999995E-8</c:v>
                </c:pt>
                <c:pt idx="1041">
                  <c:v>9.9999999999999995E-8</c:v>
                </c:pt>
                <c:pt idx="1042">
                  <c:v>9.9999999999999995E-8</c:v>
                </c:pt>
                <c:pt idx="1043">
                  <c:v>9.9999999999999995E-8</c:v>
                </c:pt>
                <c:pt idx="1044">
                  <c:v>9.9999999999999995E-8</c:v>
                </c:pt>
                <c:pt idx="1045">
                  <c:v>9.9999999999999995E-8</c:v>
                </c:pt>
                <c:pt idx="1046">
                  <c:v>9.9999999999999995E-8</c:v>
                </c:pt>
                <c:pt idx="1047">
                  <c:v>9.9999999999999995E-8</c:v>
                </c:pt>
                <c:pt idx="1048">
                  <c:v>9.9999999999999995E-8</c:v>
                </c:pt>
                <c:pt idx="1049">
                  <c:v>9.9999999999999995E-8</c:v>
                </c:pt>
                <c:pt idx="1050">
                  <c:v>9.9999999999999995E-8</c:v>
                </c:pt>
                <c:pt idx="1051">
                  <c:v>9.9999999999999995E-8</c:v>
                </c:pt>
                <c:pt idx="1052">
                  <c:v>9.9999999999999995E-8</c:v>
                </c:pt>
                <c:pt idx="1053">
                  <c:v>9.9999999999999995E-8</c:v>
                </c:pt>
                <c:pt idx="1054">
                  <c:v>9.9999999999999995E-8</c:v>
                </c:pt>
                <c:pt idx="1055">
                  <c:v>9.9999999999999995E-8</c:v>
                </c:pt>
                <c:pt idx="1056">
                  <c:v>9.9999999999999995E-8</c:v>
                </c:pt>
                <c:pt idx="1057">
                  <c:v>9.9999999999999995E-8</c:v>
                </c:pt>
                <c:pt idx="1058">
                  <c:v>9.9999999999999995E-8</c:v>
                </c:pt>
                <c:pt idx="1059">
                  <c:v>9.9999999999999995E-8</c:v>
                </c:pt>
                <c:pt idx="1060">
                  <c:v>9.9999999999999995E-8</c:v>
                </c:pt>
                <c:pt idx="1061">
                  <c:v>9.9999999999999995E-8</c:v>
                </c:pt>
                <c:pt idx="1062">
                  <c:v>9.9999999999999995E-8</c:v>
                </c:pt>
                <c:pt idx="1063">
                  <c:v>9.9999999999999995E-8</c:v>
                </c:pt>
                <c:pt idx="1064">
                  <c:v>9.9999999999999995E-8</c:v>
                </c:pt>
                <c:pt idx="1065">
                  <c:v>9.9999999999999995E-8</c:v>
                </c:pt>
                <c:pt idx="1066">
                  <c:v>9.9999999999999995E-8</c:v>
                </c:pt>
                <c:pt idx="1067">
                  <c:v>9.9999999999999995E-8</c:v>
                </c:pt>
                <c:pt idx="1068">
                  <c:v>9.9999999999999995E-8</c:v>
                </c:pt>
                <c:pt idx="1069">
                  <c:v>9.9999999999999995E-8</c:v>
                </c:pt>
                <c:pt idx="1070">
                  <c:v>9.9999999999999995E-8</c:v>
                </c:pt>
                <c:pt idx="1071">
                  <c:v>9.9999999999999995E-8</c:v>
                </c:pt>
                <c:pt idx="1072">
                  <c:v>9.9999999999999995E-8</c:v>
                </c:pt>
                <c:pt idx="1073">
                  <c:v>9.9999999999999995E-8</c:v>
                </c:pt>
                <c:pt idx="1074">
                  <c:v>9.9999999999999995E-8</c:v>
                </c:pt>
                <c:pt idx="1075">
                  <c:v>9.9999999999999995E-8</c:v>
                </c:pt>
                <c:pt idx="1076">
                  <c:v>9.9999999999999995E-8</c:v>
                </c:pt>
                <c:pt idx="1077">
                  <c:v>9.9999999999999995E-8</c:v>
                </c:pt>
                <c:pt idx="1078">
                  <c:v>9.9999999999999995E-8</c:v>
                </c:pt>
                <c:pt idx="1079">
                  <c:v>9.9999999999999995E-8</c:v>
                </c:pt>
                <c:pt idx="1080">
                  <c:v>9.9999999999999995E-8</c:v>
                </c:pt>
                <c:pt idx="1081">
                  <c:v>2.5004624747073153E-3</c:v>
                </c:pt>
                <c:pt idx="1082">
                  <c:v>8.8514196165264247E-3</c:v>
                </c:pt>
                <c:pt idx="1083">
                  <c:v>1.6693079344600806E-2</c:v>
                </c:pt>
                <c:pt idx="1084">
                  <c:v>2.5669296535853179E-2</c:v>
                </c:pt>
                <c:pt idx="1085">
                  <c:v>3.5391150613060106E-2</c:v>
                </c:pt>
                <c:pt idx="1086">
                  <c:v>4.5484871444037268E-2</c:v>
                </c:pt>
                <c:pt idx="1087">
                  <c:v>5.5628780298440011E-2</c:v>
                </c:pt>
                <c:pt idx="1088">
                  <c:v>6.5577565689927966E-2</c:v>
                </c:pt>
                <c:pt idx="1089">
                  <c:v>7.5173990779873495E-2</c:v>
                </c:pt>
                <c:pt idx="1090">
                  <c:v>8.4349374153948761E-2</c:v>
                </c:pt>
                <c:pt idx="1091">
                  <c:v>9.3114903446500211E-2</c:v>
                </c:pt>
                <c:pt idx="1092">
                  <c:v>0.10154611413517851</c:v>
                </c:pt>
                <c:pt idx="1093">
                  <c:v>0.10976281420838063</c:v>
                </c:pt>
                <c:pt idx="1094">
                  <c:v>0.11790648565066257</c:v>
                </c:pt>
                <c:pt idx="1095">
                  <c:v>0.12611685789472998</c:v>
                </c:pt>
                <c:pt idx="1096">
                  <c:v>0.13450901456477332</c:v>
                </c:pt>
                <c:pt idx="1097">
                  <c:v>0.14315212444254061</c:v>
                </c:pt>
                <c:pt idx="1098">
                  <c:v>0.15205071693448177</c:v>
                </c:pt>
                <c:pt idx="1099">
                  <c:v>0.16112936476536818</c:v>
                </c:pt>
                <c:pt idx="1100">
                  <c:v>0.17022168397441501</c:v>
                </c:pt>
                <c:pt idx="1101">
                  <c:v>0.17906468364223294</c:v>
                </c:pt>
                <c:pt idx="1102">
                  <c:v>0.18729964282568648</c:v>
                </c:pt>
                <c:pt idx="1103">
                  <c:v>0.19448078555800483</c:v>
                </c:pt>
                <c:pt idx="1104">
                  <c:v>0.20009297385614699</c:v>
                </c:pt>
                <c:pt idx="1105">
                  <c:v>0.20357934201758629</c:v>
                </c:pt>
                <c:pt idx="1106">
                  <c:v>0.20437915982612823</c:v>
                </c:pt>
                <c:pt idx="1107">
                  <c:v>0.20197517704682952</c:v>
                </c:pt>
                <c:pt idx="1108">
                  <c:v>0.19594826911633256</c:v>
                </c:pt>
                <c:pt idx="1109">
                  <c:v>0.18603546999300608</c:v>
                </c:pt>
                <c:pt idx="1110">
                  <c:v>0.17218565433010014</c:v>
                </c:pt>
                <c:pt idx="1111">
                  <c:v>0.1546055482759168</c:v>
                </c:pt>
                <c:pt idx="1112">
                  <c:v>0.1337878291231922</c:v>
                </c:pt>
                <c:pt idx="1113">
                  <c:v>0.11051326847271586</c:v>
                </c:pt>
                <c:pt idx="1114">
                  <c:v>8.5820555548360253E-2</c:v>
                </c:pt>
                <c:pt idx="1115">
                  <c:v>6.0940778661981027E-2</c:v>
                </c:pt>
                <c:pt idx="1116">
                  <c:v>3.7198391164530893E-2</c:v>
                </c:pt>
                <c:pt idx="1117">
                  <c:v>1.5886288760898551E-2</c:v>
                </c:pt>
                <c:pt idx="1118">
                  <c:v>9.9999999999999995E-8</c:v>
                </c:pt>
                <c:pt idx="1119">
                  <c:v>9.9999999999999995E-8</c:v>
                </c:pt>
                <c:pt idx="1120">
                  <c:v>9.9999999999999995E-8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BAC-4400-BEF2-50D53F438D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253240"/>
        <c:axId val="588250944"/>
      </c:scatterChart>
      <c:valAx>
        <c:axId val="588253240"/>
        <c:scaling>
          <c:orientation val="minMax"/>
          <c:max val="4.0000000000000008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250944"/>
        <c:crosses val="autoZero"/>
        <c:crossBetween val="midCat"/>
      </c:valAx>
      <c:valAx>
        <c:axId val="588250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2532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'Pres Est w Mov Vlv (DEPRECATED)'!$F$3</c:f>
              <c:strCache>
                <c:ptCount val="1"/>
                <c:pt idx="0">
                  <c:v>Tot Pres (Pa)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'Pres Est w Mov Vlv (DEPRECATED)'!$H$4:$H$404</c:f>
              <c:numCache>
                <c:formatCode>General</c:formatCode>
                <c:ptCount val="401"/>
                <c:pt idx="0">
                  <c:v>0</c:v>
                </c:pt>
                <c:pt idx="1">
                  <c:v>1.25E-4</c:v>
                </c:pt>
                <c:pt idx="2">
                  <c:v>2.5000000000000001E-4</c:v>
                </c:pt>
                <c:pt idx="3">
                  <c:v>3.7500000000000001E-4</c:v>
                </c:pt>
                <c:pt idx="4">
                  <c:v>5.0000000000000001E-4</c:v>
                </c:pt>
                <c:pt idx="5">
                  <c:v>6.2500000000000001E-4</c:v>
                </c:pt>
                <c:pt idx="6">
                  <c:v>7.5000000000000002E-4</c:v>
                </c:pt>
                <c:pt idx="7">
                  <c:v>8.7500000000000002E-4</c:v>
                </c:pt>
                <c:pt idx="8">
                  <c:v>1E-3</c:v>
                </c:pt>
                <c:pt idx="9">
                  <c:v>1.1249999999999999E-3</c:v>
                </c:pt>
                <c:pt idx="10">
                  <c:v>1.25E-3</c:v>
                </c:pt>
                <c:pt idx="11">
                  <c:v>1.3749999999999999E-3</c:v>
                </c:pt>
                <c:pt idx="12">
                  <c:v>1.5E-3</c:v>
                </c:pt>
                <c:pt idx="13">
                  <c:v>1.6249999999999999E-3</c:v>
                </c:pt>
                <c:pt idx="14">
                  <c:v>1.75E-3</c:v>
                </c:pt>
                <c:pt idx="15">
                  <c:v>1.8749999999999999E-3</c:v>
                </c:pt>
                <c:pt idx="16">
                  <c:v>2E-3</c:v>
                </c:pt>
                <c:pt idx="17">
                  <c:v>2.1250000000000002E-3</c:v>
                </c:pt>
                <c:pt idx="18">
                  <c:v>2.2499999999999998E-3</c:v>
                </c:pt>
                <c:pt idx="19">
                  <c:v>2.3749999999999999E-3</c:v>
                </c:pt>
                <c:pt idx="20">
                  <c:v>2.5000000000000001E-3</c:v>
                </c:pt>
                <c:pt idx="21">
                  <c:v>2.6250000000000002E-3</c:v>
                </c:pt>
                <c:pt idx="22">
                  <c:v>2.7499999999999998E-3</c:v>
                </c:pt>
                <c:pt idx="23">
                  <c:v>2.875E-3</c:v>
                </c:pt>
                <c:pt idx="24">
                  <c:v>3.0000000000000001E-3</c:v>
                </c:pt>
                <c:pt idx="25">
                  <c:v>3.1250000000000002E-3</c:v>
                </c:pt>
                <c:pt idx="26">
                  <c:v>3.2499999999999999E-3</c:v>
                </c:pt>
                <c:pt idx="27">
                  <c:v>3.375E-3</c:v>
                </c:pt>
                <c:pt idx="28">
                  <c:v>3.5000000000000001E-3</c:v>
                </c:pt>
                <c:pt idx="29">
                  <c:v>3.6250000000000002E-3</c:v>
                </c:pt>
                <c:pt idx="30">
                  <c:v>3.7499999999999999E-3</c:v>
                </c:pt>
                <c:pt idx="31">
                  <c:v>3.875E-3</c:v>
                </c:pt>
                <c:pt idx="32">
                  <c:v>4.0000000000000001E-3</c:v>
                </c:pt>
                <c:pt idx="33">
                  <c:v>4.1250000000000002E-3</c:v>
                </c:pt>
                <c:pt idx="34">
                  <c:v>4.2500000000000003E-3</c:v>
                </c:pt>
                <c:pt idx="35">
                  <c:v>4.3750000000000004E-3</c:v>
                </c:pt>
                <c:pt idx="36">
                  <c:v>4.4999999999999997E-3</c:v>
                </c:pt>
                <c:pt idx="37">
                  <c:v>4.6249999999999998E-3</c:v>
                </c:pt>
                <c:pt idx="38">
                  <c:v>4.7499999999999999E-3</c:v>
                </c:pt>
                <c:pt idx="39">
                  <c:v>4.875E-3</c:v>
                </c:pt>
                <c:pt idx="40">
                  <c:v>5.0000000000000001E-3</c:v>
                </c:pt>
                <c:pt idx="41">
                  <c:v>5.1250000000000002E-3</c:v>
                </c:pt>
                <c:pt idx="42">
                  <c:v>5.2500000000000003E-3</c:v>
                </c:pt>
                <c:pt idx="43">
                  <c:v>5.3749999999999996E-3</c:v>
                </c:pt>
                <c:pt idx="44">
                  <c:v>5.4999999999999997E-3</c:v>
                </c:pt>
                <c:pt idx="45">
                  <c:v>5.6249999999999998E-3</c:v>
                </c:pt>
                <c:pt idx="46">
                  <c:v>5.7499999999999999E-3</c:v>
                </c:pt>
                <c:pt idx="47">
                  <c:v>5.875E-3</c:v>
                </c:pt>
                <c:pt idx="48">
                  <c:v>6.0000000000000001E-3</c:v>
                </c:pt>
                <c:pt idx="49">
                  <c:v>6.1250000000000002E-3</c:v>
                </c:pt>
                <c:pt idx="50">
                  <c:v>6.2500000000000003E-3</c:v>
                </c:pt>
                <c:pt idx="51">
                  <c:v>6.3749999999999996E-3</c:v>
                </c:pt>
                <c:pt idx="52">
                  <c:v>6.4999999999999997E-3</c:v>
                </c:pt>
                <c:pt idx="53">
                  <c:v>6.6249999999999998E-3</c:v>
                </c:pt>
                <c:pt idx="54">
                  <c:v>6.7499999999999999E-3</c:v>
                </c:pt>
                <c:pt idx="55">
                  <c:v>6.875E-3</c:v>
                </c:pt>
                <c:pt idx="56">
                  <c:v>7.0000000000000001E-3</c:v>
                </c:pt>
                <c:pt idx="57">
                  <c:v>7.1250000000000003E-3</c:v>
                </c:pt>
                <c:pt idx="58">
                  <c:v>7.2500000000000004E-3</c:v>
                </c:pt>
                <c:pt idx="59">
                  <c:v>7.3749999999999996E-3</c:v>
                </c:pt>
                <c:pt idx="60">
                  <c:v>7.4999999999999997E-3</c:v>
                </c:pt>
                <c:pt idx="61">
                  <c:v>7.6249999999999998E-3</c:v>
                </c:pt>
                <c:pt idx="62">
                  <c:v>7.7499999999999999E-3</c:v>
                </c:pt>
                <c:pt idx="63">
                  <c:v>7.8750000000000001E-3</c:v>
                </c:pt>
                <c:pt idx="64">
                  <c:v>8.0000000000000002E-3</c:v>
                </c:pt>
                <c:pt idx="65">
                  <c:v>8.1250000000000003E-3</c:v>
                </c:pt>
                <c:pt idx="66">
                  <c:v>8.2500000000000004E-3</c:v>
                </c:pt>
                <c:pt idx="67">
                  <c:v>8.3750000000000005E-3</c:v>
                </c:pt>
                <c:pt idx="68">
                  <c:v>8.5000000000000006E-3</c:v>
                </c:pt>
                <c:pt idx="69">
                  <c:v>8.6250000000000007E-3</c:v>
                </c:pt>
                <c:pt idx="70">
                  <c:v>8.7500000000000008E-3</c:v>
                </c:pt>
                <c:pt idx="71">
                  <c:v>8.8749999999999992E-3</c:v>
                </c:pt>
                <c:pt idx="72">
                  <c:v>8.9999999999999993E-3</c:v>
                </c:pt>
                <c:pt idx="73">
                  <c:v>9.1249999999999994E-3</c:v>
                </c:pt>
                <c:pt idx="74">
                  <c:v>9.2499999999999995E-3</c:v>
                </c:pt>
                <c:pt idx="75">
                  <c:v>9.3749999999999997E-3</c:v>
                </c:pt>
                <c:pt idx="76">
                  <c:v>9.4999999999999998E-3</c:v>
                </c:pt>
                <c:pt idx="77">
                  <c:v>9.6249999999999999E-3</c:v>
                </c:pt>
                <c:pt idx="78">
                  <c:v>9.75E-3</c:v>
                </c:pt>
                <c:pt idx="79">
                  <c:v>9.8750000000000001E-3</c:v>
                </c:pt>
                <c:pt idx="80">
                  <c:v>0.01</c:v>
                </c:pt>
                <c:pt idx="81">
                  <c:v>1.0125E-2</c:v>
                </c:pt>
                <c:pt idx="82">
                  <c:v>1.025E-2</c:v>
                </c:pt>
                <c:pt idx="83">
                  <c:v>1.0375000000000001E-2</c:v>
                </c:pt>
                <c:pt idx="84">
                  <c:v>1.0500000000000001E-2</c:v>
                </c:pt>
                <c:pt idx="85">
                  <c:v>1.0625000000000001E-2</c:v>
                </c:pt>
                <c:pt idx="86">
                  <c:v>1.0749999999999999E-2</c:v>
                </c:pt>
                <c:pt idx="87">
                  <c:v>1.0874999999999999E-2</c:v>
                </c:pt>
                <c:pt idx="88">
                  <c:v>1.0999999999999999E-2</c:v>
                </c:pt>
                <c:pt idx="89">
                  <c:v>1.1124999999999999E-2</c:v>
                </c:pt>
                <c:pt idx="90">
                  <c:v>1.125E-2</c:v>
                </c:pt>
                <c:pt idx="91">
                  <c:v>1.1375E-2</c:v>
                </c:pt>
                <c:pt idx="92">
                  <c:v>1.15E-2</c:v>
                </c:pt>
                <c:pt idx="93">
                  <c:v>1.1625E-2</c:v>
                </c:pt>
                <c:pt idx="94">
                  <c:v>1.175E-2</c:v>
                </c:pt>
                <c:pt idx="95">
                  <c:v>1.1875E-2</c:v>
                </c:pt>
                <c:pt idx="96">
                  <c:v>1.2E-2</c:v>
                </c:pt>
                <c:pt idx="97">
                  <c:v>1.2125E-2</c:v>
                </c:pt>
                <c:pt idx="98">
                  <c:v>1.225E-2</c:v>
                </c:pt>
                <c:pt idx="99">
                  <c:v>1.2375000000000001E-2</c:v>
                </c:pt>
                <c:pt idx="100">
                  <c:v>1.2500000000000001E-2</c:v>
                </c:pt>
                <c:pt idx="101">
                  <c:v>1.2625000000000001E-2</c:v>
                </c:pt>
                <c:pt idx="102">
                  <c:v>1.2749999999999999E-2</c:v>
                </c:pt>
                <c:pt idx="103">
                  <c:v>1.2874999999999999E-2</c:v>
                </c:pt>
                <c:pt idx="104">
                  <c:v>1.2999999999999999E-2</c:v>
                </c:pt>
                <c:pt idx="105">
                  <c:v>1.3125E-2</c:v>
                </c:pt>
                <c:pt idx="106">
                  <c:v>1.325E-2</c:v>
                </c:pt>
                <c:pt idx="107">
                  <c:v>1.3375E-2</c:v>
                </c:pt>
                <c:pt idx="108">
                  <c:v>1.35E-2</c:v>
                </c:pt>
                <c:pt idx="109">
                  <c:v>1.3625E-2</c:v>
                </c:pt>
                <c:pt idx="110">
                  <c:v>1.375E-2</c:v>
                </c:pt>
                <c:pt idx="111">
                  <c:v>1.3875E-2</c:v>
                </c:pt>
                <c:pt idx="112">
                  <c:v>1.4E-2</c:v>
                </c:pt>
                <c:pt idx="113">
                  <c:v>1.4125E-2</c:v>
                </c:pt>
                <c:pt idx="114">
                  <c:v>1.4250000000000001E-2</c:v>
                </c:pt>
                <c:pt idx="115">
                  <c:v>1.4375000000000001E-2</c:v>
                </c:pt>
                <c:pt idx="116">
                  <c:v>1.4500000000000001E-2</c:v>
                </c:pt>
                <c:pt idx="117">
                  <c:v>1.4625000000000001E-2</c:v>
                </c:pt>
                <c:pt idx="118">
                  <c:v>1.4749999999999999E-2</c:v>
                </c:pt>
                <c:pt idx="119">
                  <c:v>1.4874999999999999E-2</c:v>
                </c:pt>
                <c:pt idx="120">
                  <c:v>1.4999999999999999E-2</c:v>
                </c:pt>
                <c:pt idx="121">
                  <c:v>1.5125E-2</c:v>
                </c:pt>
                <c:pt idx="122">
                  <c:v>1.525E-2</c:v>
                </c:pt>
                <c:pt idx="123">
                  <c:v>1.5375E-2</c:v>
                </c:pt>
                <c:pt idx="124">
                  <c:v>1.55E-2</c:v>
                </c:pt>
                <c:pt idx="125">
                  <c:v>1.5625E-2</c:v>
                </c:pt>
                <c:pt idx="126">
                  <c:v>1.575E-2</c:v>
                </c:pt>
                <c:pt idx="127">
                  <c:v>1.5875E-2</c:v>
                </c:pt>
                <c:pt idx="128">
                  <c:v>1.6E-2</c:v>
                </c:pt>
                <c:pt idx="129">
                  <c:v>1.6125E-2</c:v>
                </c:pt>
                <c:pt idx="130">
                  <c:v>1.6250000000000001E-2</c:v>
                </c:pt>
                <c:pt idx="131">
                  <c:v>1.6375000000000001E-2</c:v>
                </c:pt>
                <c:pt idx="132">
                  <c:v>1.6500000000000001E-2</c:v>
                </c:pt>
                <c:pt idx="133">
                  <c:v>1.6625000000000001E-2</c:v>
                </c:pt>
                <c:pt idx="134">
                  <c:v>1.6750000000000001E-2</c:v>
                </c:pt>
                <c:pt idx="135">
                  <c:v>1.6875000000000001E-2</c:v>
                </c:pt>
                <c:pt idx="136">
                  <c:v>1.7000000000000001E-2</c:v>
                </c:pt>
                <c:pt idx="137">
                  <c:v>1.7125000000000001E-2</c:v>
                </c:pt>
                <c:pt idx="138">
                  <c:v>1.7250000000000001E-2</c:v>
                </c:pt>
                <c:pt idx="139">
                  <c:v>1.7375000000000002E-2</c:v>
                </c:pt>
                <c:pt idx="140">
                  <c:v>1.7500000000000002E-2</c:v>
                </c:pt>
                <c:pt idx="141">
                  <c:v>1.7624999999999998E-2</c:v>
                </c:pt>
                <c:pt idx="142">
                  <c:v>1.7749999999999998E-2</c:v>
                </c:pt>
                <c:pt idx="143">
                  <c:v>1.7874999999999999E-2</c:v>
                </c:pt>
                <c:pt idx="144">
                  <c:v>1.7999999999999999E-2</c:v>
                </c:pt>
                <c:pt idx="145">
                  <c:v>1.8124999999999999E-2</c:v>
                </c:pt>
                <c:pt idx="146">
                  <c:v>1.8249999999999999E-2</c:v>
                </c:pt>
                <c:pt idx="147">
                  <c:v>1.8374999999999999E-2</c:v>
                </c:pt>
                <c:pt idx="148">
                  <c:v>1.8499999999999999E-2</c:v>
                </c:pt>
                <c:pt idx="149">
                  <c:v>1.8624999999999999E-2</c:v>
                </c:pt>
                <c:pt idx="150">
                  <c:v>1.8749999999999999E-2</c:v>
                </c:pt>
                <c:pt idx="151">
                  <c:v>1.8874999999999999E-2</c:v>
                </c:pt>
                <c:pt idx="152">
                  <c:v>1.9E-2</c:v>
                </c:pt>
                <c:pt idx="153">
                  <c:v>1.9125E-2</c:v>
                </c:pt>
                <c:pt idx="154">
                  <c:v>1.925E-2</c:v>
                </c:pt>
                <c:pt idx="155">
                  <c:v>1.9375E-2</c:v>
                </c:pt>
                <c:pt idx="156">
                  <c:v>1.95E-2</c:v>
                </c:pt>
                <c:pt idx="157">
                  <c:v>1.9625E-2</c:v>
                </c:pt>
                <c:pt idx="158">
                  <c:v>1.975E-2</c:v>
                </c:pt>
                <c:pt idx="159">
                  <c:v>1.9875E-2</c:v>
                </c:pt>
                <c:pt idx="160">
                  <c:v>0.02</c:v>
                </c:pt>
                <c:pt idx="161">
                  <c:v>2.0125000000000001E-2</c:v>
                </c:pt>
                <c:pt idx="162">
                  <c:v>2.0250000000000001E-2</c:v>
                </c:pt>
                <c:pt idx="163">
                  <c:v>2.0375000000000001E-2</c:v>
                </c:pt>
                <c:pt idx="164">
                  <c:v>2.0500000000000001E-2</c:v>
                </c:pt>
                <c:pt idx="165">
                  <c:v>2.0625000000000001E-2</c:v>
                </c:pt>
                <c:pt idx="166">
                  <c:v>2.0750000000000001E-2</c:v>
                </c:pt>
                <c:pt idx="167">
                  <c:v>2.0875000000000001E-2</c:v>
                </c:pt>
                <c:pt idx="168">
                  <c:v>2.1000000000000001E-2</c:v>
                </c:pt>
                <c:pt idx="169">
                  <c:v>2.1125000000000001E-2</c:v>
                </c:pt>
                <c:pt idx="170">
                  <c:v>2.1250000000000002E-2</c:v>
                </c:pt>
                <c:pt idx="171">
                  <c:v>2.1375000000000002E-2</c:v>
                </c:pt>
                <c:pt idx="172">
                  <c:v>2.1499999999999998E-2</c:v>
                </c:pt>
                <c:pt idx="173">
                  <c:v>2.1624999999999998E-2</c:v>
                </c:pt>
                <c:pt idx="174">
                  <c:v>2.1749999999999999E-2</c:v>
                </c:pt>
                <c:pt idx="175">
                  <c:v>2.1874999999999999E-2</c:v>
                </c:pt>
                <c:pt idx="176">
                  <c:v>2.1999999999999999E-2</c:v>
                </c:pt>
                <c:pt idx="177">
                  <c:v>2.2124999999999999E-2</c:v>
                </c:pt>
                <c:pt idx="178">
                  <c:v>2.2249999999999999E-2</c:v>
                </c:pt>
                <c:pt idx="179">
                  <c:v>2.2374999999999999E-2</c:v>
                </c:pt>
                <c:pt idx="180">
                  <c:v>2.2499999999999999E-2</c:v>
                </c:pt>
                <c:pt idx="181">
                  <c:v>2.2624999999999999E-2</c:v>
                </c:pt>
                <c:pt idx="182">
                  <c:v>2.2749999999999999E-2</c:v>
                </c:pt>
                <c:pt idx="183">
                  <c:v>2.2875E-2</c:v>
                </c:pt>
                <c:pt idx="184">
                  <c:v>2.3E-2</c:v>
                </c:pt>
                <c:pt idx="185">
                  <c:v>2.3125E-2</c:v>
                </c:pt>
                <c:pt idx="186">
                  <c:v>2.325E-2</c:v>
                </c:pt>
                <c:pt idx="187">
                  <c:v>2.3375E-2</c:v>
                </c:pt>
                <c:pt idx="188">
                  <c:v>2.35E-2</c:v>
                </c:pt>
                <c:pt idx="189">
                  <c:v>2.3625E-2</c:v>
                </c:pt>
                <c:pt idx="190">
                  <c:v>2.375E-2</c:v>
                </c:pt>
                <c:pt idx="191">
                  <c:v>2.3875E-2</c:v>
                </c:pt>
                <c:pt idx="192">
                  <c:v>2.4E-2</c:v>
                </c:pt>
                <c:pt idx="193">
                  <c:v>2.4125000000000001E-2</c:v>
                </c:pt>
                <c:pt idx="194">
                  <c:v>2.4250000000000001E-2</c:v>
                </c:pt>
                <c:pt idx="195">
                  <c:v>2.4375000000000001E-2</c:v>
                </c:pt>
                <c:pt idx="196">
                  <c:v>2.4500000000000001E-2</c:v>
                </c:pt>
                <c:pt idx="197">
                  <c:v>2.4625000000000001E-2</c:v>
                </c:pt>
                <c:pt idx="198">
                  <c:v>2.4750000000000001E-2</c:v>
                </c:pt>
                <c:pt idx="199">
                  <c:v>2.4875000000000001E-2</c:v>
                </c:pt>
                <c:pt idx="200">
                  <c:v>2.5000000000000001E-2</c:v>
                </c:pt>
                <c:pt idx="201">
                  <c:v>2.5125000000000001E-2</c:v>
                </c:pt>
                <c:pt idx="202">
                  <c:v>2.5250000000000002E-2</c:v>
                </c:pt>
                <c:pt idx="203">
                  <c:v>2.5375000000000002E-2</c:v>
                </c:pt>
                <c:pt idx="204">
                  <c:v>2.5499999999999998E-2</c:v>
                </c:pt>
                <c:pt idx="205">
                  <c:v>2.5624999999999998E-2</c:v>
                </c:pt>
                <c:pt idx="206">
                  <c:v>2.5749999999999999E-2</c:v>
                </c:pt>
                <c:pt idx="207">
                  <c:v>2.5874999999999999E-2</c:v>
                </c:pt>
                <c:pt idx="208">
                  <c:v>2.5999999999999999E-2</c:v>
                </c:pt>
                <c:pt idx="209">
                  <c:v>2.6124999999999999E-2</c:v>
                </c:pt>
                <c:pt idx="210">
                  <c:v>2.6249999999999999E-2</c:v>
                </c:pt>
                <c:pt idx="211">
                  <c:v>2.6374999999999999E-2</c:v>
                </c:pt>
                <c:pt idx="212">
                  <c:v>2.6499999999999999E-2</c:v>
                </c:pt>
                <c:pt idx="213">
                  <c:v>2.6624999999999999E-2</c:v>
                </c:pt>
                <c:pt idx="214">
                  <c:v>2.6749999999999999E-2</c:v>
                </c:pt>
                <c:pt idx="215">
                  <c:v>2.6875E-2</c:v>
                </c:pt>
                <c:pt idx="216">
                  <c:v>2.7E-2</c:v>
                </c:pt>
                <c:pt idx="217">
                  <c:v>2.7125E-2</c:v>
                </c:pt>
                <c:pt idx="218">
                  <c:v>2.725E-2</c:v>
                </c:pt>
                <c:pt idx="219">
                  <c:v>2.7375E-2</c:v>
                </c:pt>
                <c:pt idx="220">
                  <c:v>2.75E-2</c:v>
                </c:pt>
                <c:pt idx="221">
                  <c:v>2.7625E-2</c:v>
                </c:pt>
                <c:pt idx="222">
                  <c:v>2.775E-2</c:v>
                </c:pt>
                <c:pt idx="223">
                  <c:v>2.7875E-2</c:v>
                </c:pt>
                <c:pt idx="224">
                  <c:v>2.8000000000000001E-2</c:v>
                </c:pt>
                <c:pt idx="225">
                  <c:v>2.8125000000000001E-2</c:v>
                </c:pt>
                <c:pt idx="226">
                  <c:v>2.8250000000000001E-2</c:v>
                </c:pt>
                <c:pt idx="227">
                  <c:v>2.8375000000000001E-2</c:v>
                </c:pt>
                <c:pt idx="228">
                  <c:v>2.8500000000000001E-2</c:v>
                </c:pt>
                <c:pt idx="229">
                  <c:v>2.8625000000000001E-2</c:v>
                </c:pt>
                <c:pt idx="230">
                  <c:v>2.8750000000000001E-2</c:v>
                </c:pt>
                <c:pt idx="231">
                  <c:v>2.8875000000000001E-2</c:v>
                </c:pt>
                <c:pt idx="232">
                  <c:v>2.9000000000000001E-2</c:v>
                </c:pt>
                <c:pt idx="233">
                  <c:v>2.9125000000000002E-2</c:v>
                </c:pt>
                <c:pt idx="234">
                  <c:v>2.9250000000000002E-2</c:v>
                </c:pt>
                <c:pt idx="235">
                  <c:v>2.9374999999999998E-2</c:v>
                </c:pt>
                <c:pt idx="236">
                  <c:v>2.9499999999999998E-2</c:v>
                </c:pt>
                <c:pt idx="237">
                  <c:v>2.9624999999999999E-2</c:v>
                </c:pt>
                <c:pt idx="238">
                  <c:v>2.9749999999999999E-2</c:v>
                </c:pt>
                <c:pt idx="239">
                  <c:v>2.9874999999999999E-2</c:v>
                </c:pt>
                <c:pt idx="240">
                  <c:v>0.03</c:v>
                </c:pt>
                <c:pt idx="241">
                  <c:v>3.0124999999999999E-2</c:v>
                </c:pt>
                <c:pt idx="242">
                  <c:v>3.0249999999999999E-2</c:v>
                </c:pt>
                <c:pt idx="243">
                  <c:v>3.0374999999999999E-2</c:v>
                </c:pt>
                <c:pt idx="244">
                  <c:v>3.0499999999999999E-2</c:v>
                </c:pt>
                <c:pt idx="245">
                  <c:v>3.0624999999999999E-2</c:v>
                </c:pt>
                <c:pt idx="246">
                  <c:v>3.075E-2</c:v>
                </c:pt>
                <c:pt idx="247">
                  <c:v>3.0875E-2</c:v>
                </c:pt>
                <c:pt idx="248">
                  <c:v>3.1E-2</c:v>
                </c:pt>
                <c:pt idx="249">
                  <c:v>3.1125E-2</c:v>
                </c:pt>
                <c:pt idx="250">
                  <c:v>3.125E-2</c:v>
                </c:pt>
                <c:pt idx="251">
                  <c:v>3.1375E-2</c:v>
                </c:pt>
                <c:pt idx="252">
                  <c:v>3.15E-2</c:v>
                </c:pt>
                <c:pt idx="253">
                  <c:v>3.1625E-2</c:v>
                </c:pt>
                <c:pt idx="254">
                  <c:v>3.175E-2</c:v>
                </c:pt>
                <c:pt idx="255">
                  <c:v>3.1875000000000001E-2</c:v>
                </c:pt>
                <c:pt idx="256">
                  <c:v>3.2000000000000001E-2</c:v>
                </c:pt>
                <c:pt idx="257">
                  <c:v>3.2125000000000001E-2</c:v>
                </c:pt>
                <c:pt idx="258">
                  <c:v>3.2250000000000001E-2</c:v>
                </c:pt>
                <c:pt idx="259">
                  <c:v>3.2375000000000001E-2</c:v>
                </c:pt>
                <c:pt idx="260">
                  <c:v>3.2500000000000001E-2</c:v>
                </c:pt>
                <c:pt idx="261">
                  <c:v>3.2625000000000001E-2</c:v>
                </c:pt>
                <c:pt idx="262">
                  <c:v>3.2750000000000001E-2</c:v>
                </c:pt>
                <c:pt idx="263">
                  <c:v>3.2875000000000001E-2</c:v>
                </c:pt>
                <c:pt idx="264">
                  <c:v>3.3000000000000002E-2</c:v>
                </c:pt>
                <c:pt idx="265">
                  <c:v>3.3125000000000002E-2</c:v>
                </c:pt>
                <c:pt idx="266">
                  <c:v>3.3250000000000002E-2</c:v>
                </c:pt>
                <c:pt idx="267">
                  <c:v>3.3375000000000002E-2</c:v>
                </c:pt>
                <c:pt idx="268">
                  <c:v>3.3500000000000002E-2</c:v>
                </c:pt>
                <c:pt idx="269">
                  <c:v>3.3625000000000002E-2</c:v>
                </c:pt>
                <c:pt idx="270">
                  <c:v>3.3750000000000002E-2</c:v>
                </c:pt>
                <c:pt idx="271">
                  <c:v>3.3875000000000002E-2</c:v>
                </c:pt>
                <c:pt idx="272">
                  <c:v>3.4000000000000002E-2</c:v>
                </c:pt>
                <c:pt idx="273">
                  <c:v>3.4125000000000003E-2</c:v>
                </c:pt>
                <c:pt idx="274">
                  <c:v>3.4250000000000003E-2</c:v>
                </c:pt>
                <c:pt idx="275">
                  <c:v>3.4375000000000003E-2</c:v>
                </c:pt>
                <c:pt idx="276">
                  <c:v>3.4500000000000003E-2</c:v>
                </c:pt>
                <c:pt idx="277">
                  <c:v>3.4625000000000003E-2</c:v>
                </c:pt>
                <c:pt idx="278">
                  <c:v>3.4750000000000003E-2</c:v>
                </c:pt>
                <c:pt idx="279">
                  <c:v>3.4875000000000003E-2</c:v>
                </c:pt>
                <c:pt idx="280">
                  <c:v>3.5000000000000003E-2</c:v>
                </c:pt>
                <c:pt idx="281">
                  <c:v>3.5125000000000003E-2</c:v>
                </c:pt>
                <c:pt idx="282">
                  <c:v>3.5249999999999997E-2</c:v>
                </c:pt>
                <c:pt idx="283">
                  <c:v>3.5374999999999997E-2</c:v>
                </c:pt>
                <c:pt idx="284">
                  <c:v>3.5499999999999997E-2</c:v>
                </c:pt>
                <c:pt idx="285">
                  <c:v>3.5624999999999997E-2</c:v>
                </c:pt>
                <c:pt idx="286">
                  <c:v>3.5749999999999997E-2</c:v>
                </c:pt>
                <c:pt idx="287">
                  <c:v>3.5874999999999997E-2</c:v>
                </c:pt>
                <c:pt idx="288">
                  <c:v>3.5999999999999997E-2</c:v>
                </c:pt>
                <c:pt idx="289">
                  <c:v>3.6124999999999997E-2</c:v>
                </c:pt>
                <c:pt idx="290">
                  <c:v>3.6249999999999998E-2</c:v>
                </c:pt>
                <c:pt idx="291">
                  <c:v>3.6374999999999998E-2</c:v>
                </c:pt>
                <c:pt idx="292">
                  <c:v>3.6499999999999998E-2</c:v>
                </c:pt>
                <c:pt idx="293">
                  <c:v>3.6624999999999998E-2</c:v>
                </c:pt>
                <c:pt idx="294">
                  <c:v>3.6749999999999998E-2</c:v>
                </c:pt>
                <c:pt idx="295">
                  <c:v>3.6874999999999998E-2</c:v>
                </c:pt>
                <c:pt idx="296">
                  <c:v>3.6999999999999998E-2</c:v>
                </c:pt>
                <c:pt idx="297">
                  <c:v>3.7124999999999998E-2</c:v>
                </c:pt>
                <c:pt idx="298">
                  <c:v>3.7249999999999998E-2</c:v>
                </c:pt>
                <c:pt idx="299">
                  <c:v>3.7374999999999999E-2</c:v>
                </c:pt>
                <c:pt idx="300">
                  <c:v>3.7499999999999999E-2</c:v>
                </c:pt>
                <c:pt idx="301">
                  <c:v>3.7624999999999999E-2</c:v>
                </c:pt>
                <c:pt idx="302">
                  <c:v>3.7749999999999999E-2</c:v>
                </c:pt>
                <c:pt idx="303">
                  <c:v>3.7874999999999999E-2</c:v>
                </c:pt>
                <c:pt idx="304">
                  <c:v>3.7999999999999999E-2</c:v>
                </c:pt>
                <c:pt idx="305">
                  <c:v>3.8124999999999999E-2</c:v>
                </c:pt>
                <c:pt idx="306">
                  <c:v>3.8249999999999999E-2</c:v>
                </c:pt>
                <c:pt idx="307">
                  <c:v>3.8374999999999999E-2</c:v>
                </c:pt>
                <c:pt idx="308">
                  <c:v>3.85E-2</c:v>
                </c:pt>
                <c:pt idx="309">
                  <c:v>3.8625E-2</c:v>
                </c:pt>
                <c:pt idx="310">
                  <c:v>3.875E-2</c:v>
                </c:pt>
                <c:pt idx="311">
                  <c:v>3.8875E-2</c:v>
                </c:pt>
                <c:pt idx="312">
                  <c:v>3.9E-2</c:v>
                </c:pt>
                <c:pt idx="313">
                  <c:v>3.9125E-2</c:v>
                </c:pt>
                <c:pt idx="314">
                  <c:v>3.925E-2</c:v>
                </c:pt>
                <c:pt idx="315">
                  <c:v>3.9375E-2</c:v>
                </c:pt>
                <c:pt idx="316">
                  <c:v>3.95E-2</c:v>
                </c:pt>
                <c:pt idx="317">
                  <c:v>3.9625E-2</c:v>
                </c:pt>
                <c:pt idx="318">
                  <c:v>3.9750000000000001E-2</c:v>
                </c:pt>
                <c:pt idx="319">
                  <c:v>3.9875000000000001E-2</c:v>
                </c:pt>
                <c:pt idx="320">
                  <c:v>0.04</c:v>
                </c:pt>
                <c:pt idx="321">
                  <c:v>4.0125000000000001E-2</c:v>
                </c:pt>
                <c:pt idx="322">
                  <c:v>4.0250000000000001E-2</c:v>
                </c:pt>
                <c:pt idx="323">
                  <c:v>4.0375000000000001E-2</c:v>
                </c:pt>
                <c:pt idx="324">
                  <c:v>4.0500000000000001E-2</c:v>
                </c:pt>
                <c:pt idx="325">
                  <c:v>4.0625000000000001E-2</c:v>
                </c:pt>
                <c:pt idx="326">
                  <c:v>4.0750000000000001E-2</c:v>
                </c:pt>
                <c:pt idx="327">
                  <c:v>4.0875000000000002E-2</c:v>
                </c:pt>
                <c:pt idx="328">
                  <c:v>4.1000000000000002E-2</c:v>
                </c:pt>
                <c:pt idx="329">
                  <c:v>4.1125000000000002E-2</c:v>
                </c:pt>
                <c:pt idx="330">
                  <c:v>4.1250000000000002E-2</c:v>
                </c:pt>
                <c:pt idx="331">
                  <c:v>4.1375000000000002E-2</c:v>
                </c:pt>
                <c:pt idx="332">
                  <c:v>4.1500000000000002E-2</c:v>
                </c:pt>
                <c:pt idx="333">
                  <c:v>4.1625000000000002E-2</c:v>
                </c:pt>
                <c:pt idx="334">
                  <c:v>4.1750000000000002E-2</c:v>
                </c:pt>
                <c:pt idx="335">
                  <c:v>4.1875000000000002E-2</c:v>
                </c:pt>
                <c:pt idx="336">
                  <c:v>4.2000000000000003E-2</c:v>
                </c:pt>
                <c:pt idx="337">
                  <c:v>4.2125000000000003E-2</c:v>
                </c:pt>
                <c:pt idx="338">
                  <c:v>4.2250000000000003E-2</c:v>
                </c:pt>
                <c:pt idx="339">
                  <c:v>4.2375000000000003E-2</c:v>
                </c:pt>
                <c:pt idx="340">
                  <c:v>4.2500000000000003E-2</c:v>
                </c:pt>
                <c:pt idx="341">
                  <c:v>4.2625000000000003E-2</c:v>
                </c:pt>
                <c:pt idx="342">
                  <c:v>4.2750000000000003E-2</c:v>
                </c:pt>
                <c:pt idx="343">
                  <c:v>4.2875000000000003E-2</c:v>
                </c:pt>
                <c:pt idx="344">
                  <c:v>4.2999999999999997E-2</c:v>
                </c:pt>
                <c:pt idx="345">
                  <c:v>4.3124999999999997E-2</c:v>
                </c:pt>
                <c:pt idx="346">
                  <c:v>4.3249999999999997E-2</c:v>
                </c:pt>
                <c:pt idx="347">
                  <c:v>4.3374999999999997E-2</c:v>
                </c:pt>
                <c:pt idx="348">
                  <c:v>4.3499999999999997E-2</c:v>
                </c:pt>
                <c:pt idx="349">
                  <c:v>4.3624999999999997E-2</c:v>
                </c:pt>
                <c:pt idx="350">
                  <c:v>4.3749999999999997E-2</c:v>
                </c:pt>
                <c:pt idx="351">
                  <c:v>4.3874999999999997E-2</c:v>
                </c:pt>
                <c:pt idx="352">
                  <c:v>4.3999999999999997E-2</c:v>
                </c:pt>
                <c:pt idx="353">
                  <c:v>4.4124999999999998E-2</c:v>
                </c:pt>
                <c:pt idx="354">
                  <c:v>4.4249999999999998E-2</c:v>
                </c:pt>
                <c:pt idx="355">
                  <c:v>4.4374999999999998E-2</c:v>
                </c:pt>
                <c:pt idx="356">
                  <c:v>4.4499999999999998E-2</c:v>
                </c:pt>
                <c:pt idx="357">
                  <c:v>4.4624999999999998E-2</c:v>
                </c:pt>
                <c:pt idx="358">
                  <c:v>4.4749999999999998E-2</c:v>
                </c:pt>
                <c:pt idx="359">
                  <c:v>4.4874999999999998E-2</c:v>
                </c:pt>
                <c:pt idx="360">
                  <c:v>4.4999999999999998E-2</c:v>
                </c:pt>
                <c:pt idx="361">
                  <c:v>4.5124999999999998E-2</c:v>
                </c:pt>
                <c:pt idx="362">
                  <c:v>4.5249999999999999E-2</c:v>
                </c:pt>
                <c:pt idx="363">
                  <c:v>4.5374999999999999E-2</c:v>
                </c:pt>
                <c:pt idx="364">
                  <c:v>4.5499999999999999E-2</c:v>
                </c:pt>
                <c:pt idx="365">
                  <c:v>4.5624999999999999E-2</c:v>
                </c:pt>
                <c:pt idx="366">
                  <c:v>4.5749999999999999E-2</c:v>
                </c:pt>
                <c:pt idx="367">
                  <c:v>4.5874999999999999E-2</c:v>
                </c:pt>
                <c:pt idx="368">
                  <c:v>4.5999999999999999E-2</c:v>
                </c:pt>
                <c:pt idx="369">
                  <c:v>4.6124999999999999E-2</c:v>
                </c:pt>
                <c:pt idx="370">
                  <c:v>4.6249999999999999E-2</c:v>
                </c:pt>
                <c:pt idx="371">
                  <c:v>4.6375E-2</c:v>
                </c:pt>
                <c:pt idx="372">
                  <c:v>4.65E-2</c:v>
                </c:pt>
                <c:pt idx="373">
                  <c:v>4.6625E-2</c:v>
                </c:pt>
                <c:pt idx="374">
                  <c:v>4.675E-2</c:v>
                </c:pt>
                <c:pt idx="375">
                  <c:v>4.6875E-2</c:v>
                </c:pt>
                <c:pt idx="376">
                  <c:v>4.7E-2</c:v>
                </c:pt>
                <c:pt idx="377">
                  <c:v>4.7125E-2</c:v>
                </c:pt>
                <c:pt idx="378">
                  <c:v>4.725E-2</c:v>
                </c:pt>
                <c:pt idx="379">
                  <c:v>4.7375E-2</c:v>
                </c:pt>
                <c:pt idx="380">
                  <c:v>4.7500000000000001E-2</c:v>
                </c:pt>
                <c:pt idx="381">
                  <c:v>4.7625000000000001E-2</c:v>
                </c:pt>
                <c:pt idx="382">
                  <c:v>4.7750000000000001E-2</c:v>
                </c:pt>
                <c:pt idx="383">
                  <c:v>4.7875000000000001E-2</c:v>
                </c:pt>
                <c:pt idx="384">
                  <c:v>4.8000000000000001E-2</c:v>
                </c:pt>
                <c:pt idx="385">
                  <c:v>4.8125000000000001E-2</c:v>
                </c:pt>
                <c:pt idx="386">
                  <c:v>4.8250000000000001E-2</c:v>
                </c:pt>
                <c:pt idx="387">
                  <c:v>4.8375000000000001E-2</c:v>
                </c:pt>
                <c:pt idx="388">
                  <c:v>4.8500000000000001E-2</c:v>
                </c:pt>
                <c:pt idx="389">
                  <c:v>4.8625000000000002E-2</c:v>
                </c:pt>
                <c:pt idx="390">
                  <c:v>4.8750000000000002E-2</c:v>
                </c:pt>
                <c:pt idx="391">
                  <c:v>4.8875000000000002E-2</c:v>
                </c:pt>
                <c:pt idx="392">
                  <c:v>4.9000000000000002E-2</c:v>
                </c:pt>
                <c:pt idx="393">
                  <c:v>4.9125000000000002E-2</c:v>
                </c:pt>
                <c:pt idx="394">
                  <c:v>4.9250000000000002E-2</c:v>
                </c:pt>
                <c:pt idx="395">
                  <c:v>4.9375000000000002E-2</c:v>
                </c:pt>
                <c:pt idx="396">
                  <c:v>4.9500000000000002E-2</c:v>
                </c:pt>
                <c:pt idx="397">
                  <c:v>4.9625000000000002E-2</c:v>
                </c:pt>
                <c:pt idx="398">
                  <c:v>4.9750000000000003E-2</c:v>
                </c:pt>
                <c:pt idx="399">
                  <c:v>4.9875000000000003E-2</c:v>
                </c:pt>
                <c:pt idx="400">
                  <c:v>0.05</c:v>
                </c:pt>
              </c:numCache>
            </c:numRef>
          </c:xVal>
          <c:yVal>
            <c:numRef>
              <c:f>'Pres Est w Mov Vlv (DEPRECATED)'!$F$4:$F$404</c:f>
              <c:numCache>
                <c:formatCode>General</c:formatCode>
                <c:ptCount val="401"/>
                <c:pt idx="0">
                  <c:v>101325</c:v>
                </c:pt>
                <c:pt idx="1">
                  <c:v>99586.331637043273</c:v>
                </c:pt>
                <c:pt idx="2">
                  <c:v>94811.214330591465</c:v>
                </c:pt>
                <c:pt idx="3">
                  <c:v>88235.599055014667</c:v>
                </c:pt>
                <c:pt idx="4">
                  <c:v>81277.462085207677</c:v>
                </c:pt>
                <c:pt idx="5">
                  <c:v>74877.903986073637</c:v>
                </c:pt>
                <c:pt idx="6">
                  <c:v>69502.765222841583</c:v>
                </c:pt>
                <c:pt idx="7">
                  <c:v>65365.754783836775</c:v>
                </c:pt>
                <c:pt idx="8">
                  <c:v>62502.214271807941</c:v>
                </c:pt>
                <c:pt idx="9">
                  <c:v>60792.374689075346</c:v>
                </c:pt>
                <c:pt idx="10">
                  <c:v>60155.44362743949</c:v>
                </c:pt>
                <c:pt idx="11">
                  <c:v>60243.649212625227</c:v>
                </c:pt>
                <c:pt idx="12">
                  <c:v>60880.941106404302</c:v>
                </c:pt>
                <c:pt idx="13">
                  <c:v>61931.130117170804</c:v>
                </c:pt>
                <c:pt idx="14">
                  <c:v>63399.054565069644</c:v>
                </c:pt>
                <c:pt idx="15">
                  <c:v>64985.900956960497</c:v>
                </c:pt>
                <c:pt idx="16">
                  <c:v>66750.258747124753</c:v>
                </c:pt>
                <c:pt idx="17">
                  <c:v>68647.262788141452</c:v>
                </c:pt>
                <c:pt idx="18">
                  <c:v>70555.747810947767</c:v>
                </c:pt>
                <c:pt idx="19">
                  <c:v>72463.052935242755</c:v>
                </c:pt>
                <c:pt idx="20">
                  <c:v>74359.207188461922</c:v>
                </c:pt>
                <c:pt idx="21">
                  <c:v>76235.882675989065</c:v>
                </c:pt>
                <c:pt idx="22">
                  <c:v>78019.369248721443</c:v>
                </c:pt>
                <c:pt idx="23">
                  <c:v>79715.434902202949</c:v>
                </c:pt>
                <c:pt idx="24">
                  <c:v>81270.680023657813</c:v>
                </c:pt>
                <c:pt idx="25">
                  <c:v>82752.86749505694</c:v>
                </c:pt>
                <c:pt idx="26">
                  <c:v>84063.74837001611</c:v>
                </c:pt>
                <c:pt idx="27">
                  <c:v>85268.869496977029</c:v>
                </c:pt>
                <c:pt idx="28">
                  <c:v>86333.512528640698</c:v>
                </c:pt>
                <c:pt idx="29">
                  <c:v>87272.144460061914</c:v>
                </c:pt>
                <c:pt idx="30">
                  <c:v>88062.104681624696</c:v>
                </c:pt>
                <c:pt idx="31">
                  <c:v>88721.555780842085</c:v>
                </c:pt>
                <c:pt idx="32">
                  <c:v>89266.288677332355</c:v>
                </c:pt>
                <c:pt idx="33">
                  <c:v>89685.654889382218</c:v>
                </c:pt>
                <c:pt idx="34">
                  <c:v>89998.949192837215</c:v>
                </c:pt>
                <c:pt idx="35">
                  <c:v>90223.660179918341</c:v>
                </c:pt>
                <c:pt idx="36">
                  <c:v>90361.294652307392</c:v>
                </c:pt>
                <c:pt idx="37">
                  <c:v>90433.394595332808</c:v>
                </c:pt>
                <c:pt idx="38">
                  <c:v>90460.430289969416</c:v>
                </c:pt>
                <c:pt idx="39">
                  <c:v>90457.324011923789</c:v>
                </c:pt>
                <c:pt idx="40">
                  <c:v>90451.501084032032</c:v>
                </c:pt>
                <c:pt idx="41">
                  <c:v>90466.57970271766</c:v>
                </c:pt>
                <c:pt idx="42">
                  <c:v>90531.256117242796</c:v>
                </c:pt>
                <c:pt idx="43">
                  <c:v>90672.088092322883</c:v>
                </c:pt>
                <c:pt idx="44">
                  <c:v>90916.65093713731</c:v>
                </c:pt>
                <c:pt idx="45">
                  <c:v>91308.727662720034</c:v>
                </c:pt>
                <c:pt idx="46">
                  <c:v>91868.269651411727</c:v>
                </c:pt>
                <c:pt idx="47">
                  <c:v>92629.13124950639</c:v>
                </c:pt>
                <c:pt idx="48">
                  <c:v>93653.447087895649</c:v>
                </c:pt>
                <c:pt idx="49">
                  <c:v>94961.598401311479</c:v>
                </c:pt>
                <c:pt idx="50">
                  <c:v>96600.065575741639</c:v>
                </c:pt>
                <c:pt idx="51">
                  <c:v>98621.390109917586</c:v>
                </c:pt>
                <c:pt idx="52">
                  <c:v>101085.43342522034</c:v>
                </c:pt>
                <c:pt idx="53">
                  <c:v>104017.17947895628</c:v>
                </c:pt>
                <c:pt idx="54">
                  <c:v>107533.77445578654</c:v>
                </c:pt>
                <c:pt idx="55">
                  <c:v>111674.71588883136</c:v>
                </c:pt>
                <c:pt idx="56">
                  <c:v>101325</c:v>
                </c:pt>
                <c:pt idx="57">
                  <c:v>101325</c:v>
                </c:pt>
                <c:pt idx="58">
                  <c:v>101325</c:v>
                </c:pt>
                <c:pt idx="59">
                  <c:v>101325</c:v>
                </c:pt>
                <c:pt idx="60">
                  <c:v>101325</c:v>
                </c:pt>
                <c:pt idx="61">
                  <c:v>101325</c:v>
                </c:pt>
                <c:pt idx="62">
                  <c:v>101325</c:v>
                </c:pt>
                <c:pt idx="63">
                  <c:v>101325</c:v>
                </c:pt>
                <c:pt idx="64">
                  <c:v>101325</c:v>
                </c:pt>
                <c:pt idx="65">
                  <c:v>101325</c:v>
                </c:pt>
                <c:pt idx="66">
                  <c:v>101325</c:v>
                </c:pt>
                <c:pt idx="67">
                  <c:v>101325</c:v>
                </c:pt>
                <c:pt idx="68">
                  <c:v>101325</c:v>
                </c:pt>
                <c:pt idx="69">
                  <c:v>101325</c:v>
                </c:pt>
                <c:pt idx="70">
                  <c:v>101325</c:v>
                </c:pt>
                <c:pt idx="71">
                  <c:v>101325</c:v>
                </c:pt>
                <c:pt idx="72">
                  <c:v>101325</c:v>
                </c:pt>
                <c:pt idx="73">
                  <c:v>101325</c:v>
                </c:pt>
                <c:pt idx="74">
                  <c:v>101325</c:v>
                </c:pt>
                <c:pt idx="75">
                  <c:v>101325</c:v>
                </c:pt>
                <c:pt idx="76">
                  <c:v>101325</c:v>
                </c:pt>
                <c:pt idx="77">
                  <c:v>101325</c:v>
                </c:pt>
                <c:pt idx="78">
                  <c:v>101325</c:v>
                </c:pt>
                <c:pt idx="79">
                  <c:v>101325</c:v>
                </c:pt>
                <c:pt idx="80">
                  <c:v>101325</c:v>
                </c:pt>
                <c:pt idx="81">
                  <c:v>101325</c:v>
                </c:pt>
                <c:pt idx="82">
                  <c:v>101325</c:v>
                </c:pt>
                <c:pt idx="83">
                  <c:v>101325</c:v>
                </c:pt>
                <c:pt idx="84">
                  <c:v>101325</c:v>
                </c:pt>
                <c:pt idx="85">
                  <c:v>101325</c:v>
                </c:pt>
                <c:pt idx="86">
                  <c:v>101325</c:v>
                </c:pt>
                <c:pt idx="87">
                  <c:v>101325</c:v>
                </c:pt>
                <c:pt idx="88">
                  <c:v>101325</c:v>
                </c:pt>
                <c:pt idx="89">
                  <c:v>101325</c:v>
                </c:pt>
                <c:pt idx="90">
                  <c:v>101325</c:v>
                </c:pt>
                <c:pt idx="91">
                  <c:v>101325</c:v>
                </c:pt>
                <c:pt idx="92">
                  <c:v>101325</c:v>
                </c:pt>
                <c:pt idx="93">
                  <c:v>101325</c:v>
                </c:pt>
                <c:pt idx="94">
                  <c:v>101325</c:v>
                </c:pt>
                <c:pt idx="95">
                  <c:v>101325</c:v>
                </c:pt>
                <c:pt idx="96">
                  <c:v>101325</c:v>
                </c:pt>
                <c:pt idx="97">
                  <c:v>101325</c:v>
                </c:pt>
                <c:pt idx="98">
                  <c:v>101325</c:v>
                </c:pt>
                <c:pt idx="99">
                  <c:v>101325</c:v>
                </c:pt>
                <c:pt idx="100">
                  <c:v>101325</c:v>
                </c:pt>
                <c:pt idx="101">
                  <c:v>101325</c:v>
                </c:pt>
                <c:pt idx="102">
                  <c:v>101325</c:v>
                </c:pt>
                <c:pt idx="103">
                  <c:v>101325</c:v>
                </c:pt>
                <c:pt idx="104">
                  <c:v>101325</c:v>
                </c:pt>
                <c:pt idx="105">
                  <c:v>101325</c:v>
                </c:pt>
                <c:pt idx="106">
                  <c:v>101325</c:v>
                </c:pt>
                <c:pt idx="107">
                  <c:v>101325</c:v>
                </c:pt>
                <c:pt idx="108">
                  <c:v>101325</c:v>
                </c:pt>
                <c:pt idx="109">
                  <c:v>101325</c:v>
                </c:pt>
                <c:pt idx="110">
                  <c:v>101325</c:v>
                </c:pt>
                <c:pt idx="111">
                  <c:v>101325</c:v>
                </c:pt>
                <c:pt idx="112">
                  <c:v>101325</c:v>
                </c:pt>
                <c:pt idx="113">
                  <c:v>101325</c:v>
                </c:pt>
                <c:pt idx="114">
                  <c:v>101325</c:v>
                </c:pt>
                <c:pt idx="115">
                  <c:v>101325</c:v>
                </c:pt>
                <c:pt idx="116">
                  <c:v>101325</c:v>
                </c:pt>
                <c:pt idx="117">
                  <c:v>101325</c:v>
                </c:pt>
                <c:pt idx="118">
                  <c:v>101325</c:v>
                </c:pt>
                <c:pt idx="119">
                  <c:v>101325</c:v>
                </c:pt>
                <c:pt idx="120">
                  <c:v>101325</c:v>
                </c:pt>
                <c:pt idx="121">
                  <c:v>101325</c:v>
                </c:pt>
                <c:pt idx="122">
                  <c:v>101325</c:v>
                </c:pt>
                <c:pt idx="123">
                  <c:v>101325</c:v>
                </c:pt>
                <c:pt idx="124">
                  <c:v>101325</c:v>
                </c:pt>
                <c:pt idx="125">
                  <c:v>101325</c:v>
                </c:pt>
                <c:pt idx="126">
                  <c:v>101325</c:v>
                </c:pt>
                <c:pt idx="127">
                  <c:v>101325</c:v>
                </c:pt>
                <c:pt idx="128">
                  <c:v>101325</c:v>
                </c:pt>
                <c:pt idx="129">
                  <c:v>101325</c:v>
                </c:pt>
                <c:pt idx="130">
                  <c:v>101325</c:v>
                </c:pt>
                <c:pt idx="131">
                  <c:v>101325</c:v>
                </c:pt>
                <c:pt idx="132">
                  <c:v>101325</c:v>
                </c:pt>
                <c:pt idx="133">
                  <c:v>101325</c:v>
                </c:pt>
                <c:pt idx="134">
                  <c:v>101325</c:v>
                </c:pt>
                <c:pt idx="135">
                  <c:v>101325</c:v>
                </c:pt>
                <c:pt idx="136">
                  <c:v>101325</c:v>
                </c:pt>
                <c:pt idx="137">
                  <c:v>101325</c:v>
                </c:pt>
                <c:pt idx="138">
                  <c:v>101325</c:v>
                </c:pt>
                <c:pt idx="139">
                  <c:v>101325</c:v>
                </c:pt>
                <c:pt idx="140">
                  <c:v>101325</c:v>
                </c:pt>
                <c:pt idx="141">
                  <c:v>101325</c:v>
                </c:pt>
                <c:pt idx="142">
                  <c:v>101325</c:v>
                </c:pt>
                <c:pt idx="143">
                  <c:v>101325</c:v>
                </c:pt>
                <c:pt idx="144">
                  <c:v>101325</c:v>
                </c:pt>
                <c:pt idx="145">
                  <c:v>101325</c:v>
                </c:pt>
                <c:pt idx="146">
                  <c:v>101325</c:v>
                </c:pt>
                <c:pt idx="147">
                  <c:v>101325</c:v>
                </c:pt>
                <c:pt idx="148">
                  <c:v>101325</c:v>
                </c:pt>
                <c:pt idx="149">
                  <c:v>101325</c:v>
                </c:pt>
                <c:pt idx="150">
                  <c:v>101325</c:v>
                </c:pt>
                <c:pt idx="151">
                  <c:v>101325</c:v>
                </c:pt>
                <c:pt idx="152">
                  <c:v>101325</c:v>
                </c:pt>
                <c:pt idx="153">
                  <c:v>101325</c:v>
                </c:pt>
                <c:pt idx="154">
                  <c:v>101325</c:v>
                </c:pt>
                <c:pt idx="155">
                  <c:v>101325</c:v>
                </c:pt>
                <c:pt idx="156">
                  <c:v>101325</c:v>
                </c:pt>
                <c:pt idx="157">
                  <c:v>101325</c:v>
                </c:pt>
                <c:pt idx="158">
                  <c:v>101325</c:v>
                </c:pt>
                <c:pt idx="159">
                  <c:v>101325</c:v>
                </c:pt>
                <c:pt idx="160">
                  <c:v>101325</c:v>
                </c:pt>
                <c:pt idx="161">
                  <c:v>99586.331637043273</c:v>
                </c:pt>
                <c:pt idx="162">
                  <c:v>94811.214330591465</c:v>
                </c:pt>
                <c:pt idx="163">
                  <c:v>88235.599055014638</c:v>
                </c:pt>
                <c:pt idx="164">
                  <c:v>81277.46208520759</c:v>
                </c:pt>
                <c:pt idx="165">
                  <c:v>74877.903986073623</c:v>
                </c:pt>
                <c:pt idx="166">
                  <c:v>69502.765222841539</c:v>
                </c:pt>
                <c:pt idx="167">
                  <c:v>65365.754783836739</c:v>
                </c:pt>
                <c:pt idx="168">
                  <c:v>62502.21427180789</c:v>
                </c:pt>
                <c:pt idx="169">
                  <c:v>60792.374689075295</c:v>
                </c:pt>
                <c:pt idx="170">
                  <c:v>60155.443627439454</c:v>
                </c:pt>
                <c:pt idx="171">
                  <c:v>60243.649212625205</c:v>
                </c:pt>
                <c:pt idx="172">
                  <c:v>60880.941106404258</c:v>
                </c:pt>
                <c:pt idx="173">
                  <c:v>61931.130117170775</c:v>
                </c:pt>
                <c:pt idx="174">
                  <c:v>63399.054565069586</c:v>
                </c:pt>
                <c:pt idx="175">
                  <c:v>64985.90095696046</c:v>
                </c:pt>
                <c:pt idx="176">
                  <c:v>66750.258747124739</c:v>
                </c:pt>
                <c:pt idx="177">
                  <c:v>68647.262788141423</c:v>
                </c:pt>
                <c:pt idx="178">
                  <c:v>70555.747810947709</c:v>
                </c:pt>
                <c:pt idx="179">
                  <c:v>72463.052935242711</c:v>
                </c:pt>
                <c:pt idx="180">
                  <c:v>74359.207188461922</c:v>
                </c:pt>
                <c:pt idx="181">
                  <c:v>76235.882675989036</c:v>
                </c:pt>
                <c:pt idx="182">
                  <c:v>78019.369248721428</c:v>
                </c:pt>
                <c:pt idx="183">
                  <c:v>79715.434902202949</c:v>
                </c:pt>
                <c:pt idx="184">
                  <c:v>81270.680023657784</c:v>
                </c:pt>
                <c:pt idx="185">
                  <c:v>82752.867495056926</c:v>
                </c:pt>
                <c:pt idx="186">
                  <c:v>84063.74837001611</c:v>
                </c:pt>
                <c:pt idx="187">
                  <c:v>85268.869496977073</c:v>
                </c:pt>
                <c:pt idx="188">
                  <c:v>86333.512528640698</c:v>
                </c:pt>
                <c:pt idx="189">
                  <c:v>87272.144460061914</c:v>
                </c:pt>
                <c:pt idx="190">
                  <c:v>88062.104681624725</c:v>
                </c:pt>
                <c:pt idx="191">
                  <c:v>88721.5557808421</c:v>
                </c:pt>
                <c:pt idx="192">
                  <c:v>89266.288677332355</c:v>
                </c:pt>
                <c:pt idx="193">
                  <c:v>89685.654889382218</c:v>
                </c:pt>
                <c:pt idx="194">
                  <c:v>89998.949192837215</c:v>
                </c:pt>
                <c:pt idx="195">
                  <c:v>90223.660179918341</c:v>
                </c:pt>
                <c:pt idx="196">
                  <c:v>90361.294652307392</c:v>
                </c:pt>
                <c:pt idx="197">
                  <c:v>90433.394595332808</c:v>
                </c:pt>
                <c:pt idx="198">
                  <c:v>90460.430289969416</c:v>
                </c:pt>
                <c:pt idx="199">
                  <c:v>90457.32401192376</c:v>
                </c:pt>
                <c:pt idx="200">
                  <c:v>90451.501084032003</c:v>
                </c:pt>
                <c:pt idx="201">
                  <c:v>90466.57970271763</c:v>
                </c:pt>
                <c:pt idx="202">
                  <c:v>90531.256117242796</c:v>
                </c:pt>
                <c:pt idx="203">
                  <c:v>90672.088092322883</c:v>
                </c:pt>
                <c:pt idx="204">
                  <c:v>90916.650937137296</c:v>
                </c:pt>
                <c:pt idx="205">
                  <c:v>91308.727662720019</c:v>
                </c:pt>
                <c:pt idx="206">
                  <c:v>91868.269651411712</c:v>
                </c:pt>
                <c:pt idx="207">
                  <c:v>92629.131249506376</c:v>
                </c:pt>
                <c:pt idx="208">
                  <c:v>93653.447087895634</c:v>
                </c:pt>
                <c:pt idx="209">
                  <c:v>94961.59840131145</c:v>
                </c:pt>
                <c:pt idx="210">
                  <c:v>96600.065575741639</c:v>
                </c:pt>
                <c:pt idx="211">
                  <c:v>98621.390109917586</c:v>
                </c:pt>
                <c:pt idx="212">
                  <c:v>101085.43342522036</c:v>
                </c:pt>
                <c:pt idx="213">
                  <c:v>104017.17947895621</c:v>
                </c:pt>
                <c:pt idx="214">
                  <c:v>107533.77445578648</c:v>
                </c:pt>
                <c:pt idx="215">
                  <c:v>111674.71588883131</c:v>
                </c:pt>
                <c:pt idx="216">
                  <c:v>101325</c:v>
                </c:pt>
                <c:pt idx="217">
                  <c:v>101325</c:v>
                </c:pt>
                <c:pt idx="218">
                  <c:v>101325</c:v>
                </c:pt>
                <c:pt idx="219">
                  <c:v>101325</c:v>
                </c:pt>
                <c:pt idx="220">
                  <c:v>101325</c:v>
                </c:pt>
                <c:pt idx="221">
                  <c:v>101325</c:v>
                </c:pt>
                <c:pt idx="222">
                  <c:v>101325</c:v>
                </c:pt>
                <c:pt idx="223">
                  <c:v>101325</c:v>
                </c:pt>
                <c:pt idx="224">
                  <c:v>101325</c:v>
                </c:pt>
                <c:pt idx="225">
                  <c:v>101325</c:v>
                </c:pt>
                <c:pt idx="226">
                  <c:v>101325</c:v>
                </c:pt>
                <c:pt idx="227">
                  <c:v>101325</c:v>
                </c:pt>
                <c:pt idx="228">
                  <c:v>101325</c:v>
                </c:pt>
                <c:pt idx="229">
                  <c:v>101325</c:v>
                </c:pt>
                <c:pt idx="230">
                  <c:v>101325</c:v>
                </c:pt>
                <c:pt idx="231">
                  <c:v>101325</c:v>
                </c:pt>
                <c:pt idx="232">
                  <c:v>101325</c:v>
                </c:pt>
                <c:pt idx="233">
                  <c:v>101325</c:v>
                </c:pt>
                <c:pt idx="234">
                  <c:v>101325</c:v>
                </c:pt>
                <c:pt idx="235">
                  <c:v>101325</c:v>
                </c:pt>
                <c:pt idx="236">
                  <c:v>101325</c:v>
                </c:pt>
                <c:pt idx="237">
                  <c:v>101325</c:v>
                </c:pt>
                <c:pt idx="238">
                  <c:v>101325</c:v>
                </c:pt>
                <c:pt idx="239">
                  <c:v>101325</c:v>
                </c:pt>
                <c:pt idx="240">
                  <c:v>101325</c:v>
                </c:pt>
                <c:pt idx="241">
                  <c:v>101325</c:v>
                </c:pt>
                <c:pt idx="242">
                  <c:v>101325</c:v>
                </c:pt>
                <c:pt idx="243">
                  <c:v>101325</c:v>
                </c:pt>
                <c:pt idx="244">
                  <c:v>101325</c:v>
                </c:pt>
                <c:pt idx="245">
                  <c:v>101325</c:v>
                </c:pt>
                <c:pt idx="246">
                  <c:v>101325</c:v>
                </c:pt>
                <c:pt idx="247">
                  <c:v>101325</c:v>
                </c:pt>
                <c:pt idx="248">
                  <c:v>101325</c:v>
                </c:pt>
                <c:pt idx="249">
                  <c:v>101325</c:v>
                </c:pt>
                <c:pt idx="250">
                  <c:v>101325</c:v>
                </c:pt>
                <c:pt idx="251">
                  <c:v>101325</c:v>
                </c:pt>
                <c:pt idx="252">
                  <c:v>101325</c:v>
                </c:pt>
                <c:pt idx="253">
                  <c:v>101325</c:v>
                </c:pt>
                <c:pt idx="254">
                  <c:v>101325</c:v>
                </c:pt>
                <c:pt idx="255">
                  <c:v>101325</c:v>
                </c:pt>
                <c:pt idx="256">
                  <c:v>101325</c:v>
                </c:pt>
                <c:pt idx="257">
                  <c:v>101325</c:v>
                </c:pt>
                <c:pt idx="258">
                  <c:v>101325</c:v>
                </c:pt>
                <c:pt idx="259">
                  <c:v>101325</c:v>
                </c:pt>
                <c:pt idx="260">
                  <c:v>101325</c:v>
                </c:pt>
                <c:pt idx="261">
                  <c:v>101325</c:v>
                </c:pt>
                <c:pt idx="262">
                  <c:v>101325</c:v>
                </c:pt>
                <c:pt idx="263">
                  <c:v>101325</c:v>
                </c:pt>
                <c:pt idx="264">
                  <c:v>101325</c:v>
                </c:pt>
                <c:pt idx="265">
                  <c:v>101325</c:v>
                </c:pt>
                <c:pt idx="266">
                  <c:v>101325</c:v>
                </c:pt>
                <c:pt idx="267">
                  <c:v>101325</c:v>
                </c:pt>
                <c:pt idx="268">
                  <c:v>101325</c:v>
                </c:pt>
                <c:pt idx="269">
                  <c:v>101325</c:v>
                </c:pt>
                <c:pt idx="270">
                  <c:v>101325</c:v>
                </c:pt>
                <c:pt idx="271">
                  <c:v>101325</c:v>
                </c:pt>
                <c:pt idx="272">
                  <c:v>101325</c:v>
                </c:pt>
                <c:pt idx="273">
                  <c:v>101325</c:v>
                </c:pt>
                <c:pt idx="274">
                  <c:v>101325</c:v>
                </c:pt>
                <c:pt idx="275">
                  <c:v>101325</c:v>
                </c:pt>
                <c:pt idx="276">
                  <c:v>101325</c:v>
                </c:pt>
                <c:pt idx="277">
                  <c:v>101325</c:v>
                </c:pt>
                <c:pt idx="278">
                  <c:v>101325</c:v>
                </c:pt>
                <c:pt idx="279">
                  <c:v>101325</c:v>
                </c:pt>
                <c:pt idx="280">
                  <c:v>101325</c:v>
                </c:pt>
                <c:pt idx="281">
                  <c:v>101325</c:v>
                </c:pt>
                <c:pt idx="282">
                  <c:v>101325</c:v>
                </c:pt>
                <c:pt idx="283">
                  <c:v>101325</c:v>
                </c:pt>
                <c:pt idx="284">
                  <c:v>101325</c:v>
                </c:pt>
                <c:pt idx="285">
                  <c:v>101325</c:v>
                </c:pt>
                <c:pt idx="286">
                  <c:v>101325</c:v>
                </c:pt>
                <c:pt idx="287">
                  <c:v>101325</c:v>
                </c:pt>
                <c:pt idx="288">
                  <c:v>101325</c:v>
                </c:pt>
                <c:pt idx="289">
                  <c:v>101325</c:v>
                </c:pt>
                <c:pt idx="290">
                  <c:v>101325</c:v>
                </c:pt>
                <c:pt idx="291">
                  <c:v>101325</c:v>
                </c:pt>
                <c:pt idx="292">
                  <c:v>101325</c:v>
                </c:pt>
                <c:pt idx="293">
                  <c:v>101325</c:v>
                </c:pt>
                <c:pt idx="294">
                  <c:v>101325</c:v>
                </c:pt>
                <c:pt idx="295">
                  <c:v>101325</c:v>
                </c:pt>
                <c:pt idx="296">
                  <c:v>101325</c:v>
                </c:pt>
                <c:pt idx="297">
                  <c:v>101325</c:v>
                </c:pt>
                <c:pt idx="298">
                  <c:v>101325</c:v>
                </c:pt>
                <c:pt idx="299">
                  <c:v>101325</c:v>
                </c:pt>
                <c:pt idx="300">
                  <c:v>101325</c:v>
                </c:pt>
                <c:pt idx="301">
                  <c:v>101325</c:v>
                </c:pt>
                <c:pt idx="302">
                  <c:v>101325</c:v>
                </c:pt>
                <c:pt idx="303">
                  <c:v>101325</c:v>
                </c:pt>
                <c:pt idx="304">
                  <c:v>101325</c:v>
                </c:pt>
                <c:pt idx="305">
                  <c:v>101325</c:v>
                </c:pt>
                <c:pt idx="306">
                  <c:v>101325</c:v>
                </c:pt>
                <c:pt idx="307">
                  <c:v>101325</c:v>
                </c:pt>
                <c:pt idx="308">
                  <c:v>101325</c:v>
                </c:pt>
                <c:pt idx="309">
                  <c:v>101325</c:v>
                </c:pt>
                <c:pt idx="310">
                  <c:v>101325</c:v>
                </c:pt>
                <c:pt idx="311">
                  <c:v>101325</c:v>
                </c:pt>
                <c:pt idx="312">
                  <c:v>101325</c:v>
                </c:pt>
                <c:pt idx="313">
                  <c:v>101325</c:v>
                </c:pt>
                <c:pt idx="314">
                  <c:v>101325</c:v>
                </c:pt>
                <c:pt idx="315">
                  <c:v>101325</c:v>
                </c:pt>
                <c:pt idx="316">
                  <c:v>101325</c:v>
                </c:pt>
                <c:pt idx="317">
                  <c:v>101325</c:v>
                </c:pt>
                <c:pt idx="318">
                  <c:v>101325</c:v>
                </c:pt>
                <c:pt idx="319">
                  <c:v>101325</c:v>
                </c:pt>
                <c:pt idx="320">
                  <c:v>101325</c:v>
                </c:pt>
                <c:pt idx="321">
                  <c:v>99586.331637043273</c:v>
                </c:pt>
                <c:pt idx="322">
                  <c:v>94811.214330591465</c:v>
                </c:pt>
                <c:pt idx="323">
                  <c:v>88235.599055014667</c:v>
                </c:pt>
                <c:pt idx="324">
                  <c:v>81277.462085207619</c:v>
                </c:pt>
                <c:pt idx="325">
                  <c:v>74877.90398607355</c:v>
                </c:pt>
                <c:pt idx="326">
                  <c:v>69502.765222841466</c:v>
                </c:pt>
                <c:pt idx="327">
                  <c:v>65365.754783836666</c:v>
                </c:pt>
                <c:pt idx="328">
                  <c:v>62502.214271807832</c:v>
                </c:pt>
                <c:pt idx="329">
                  <c:v>60792.374689075245</c:v>
                </c:pt>
                <c:pt idx="330">
                  <c:v>60155.443627439432</c:v>
                </c:pt>
                <c:pt idx="331">
                  <c:v>60243.649212625169</c:v>
                </c:pt>
                <c:pt idx="332">
                  <c:v>60880.941106404229</c:v>
                </c:pt>
                <c:pt idx="333">
                  <c:v>61931.130117170775</c:v>
                </c:pt>
                <c:pt idx="334">
                  <c:v>63399.054565069593</c:v>
                </c:pt>
                <c:pt idx="335">
                  <c:v>64985.90095696046</c:v>
                </c:pt>
                <c:pt idx="336">
                  <c:v>66750.258747124724</c:v>
                </c:pt>
                <c:pt idx="337">
                  <c:v>68647.262788141437</c:v>
                </c:pt>
                <c:pt idx="338">
                  <c:v>70555.747810947752</c:v>
                </c:pt>
                <c:pt idx="339">
                  <c:v>72463.052935242682</c:v>
                </c:pt>
                <c:pt idx="340">
                  <c:v>74359.207188461878</c:v>
                </c:pt>
                <c:pt idx="341">
                  <c:v>76235.882675989022</c:v>
                </c:pt>
                <c:pt idx="342">
                  <c:v>78019.369248721399</c:v>
                </c:pt>
                <c:pt idx="343">
                  <c:v>79715.434902202935</c:v>
                </c:pt>
                <c:pt idx="344">
                  <c:v>81270.680023657726</c:v>
                </c:pt>
                <c:pt idx="345">
                  <c:v>82752.867495056897</c:v>
                </c:pt>
                <c:pt idx="346">
                  <c:v>84063.748370016052</c:v>
                </c:pt>
                <c:pt idx="347">
                  <c:v>85268.869496976957</c:v>
                </c:pt>
                <c:pt idx="348">
                  <c:v>86333.512528640567</c:v>
                </c:pt>
                <c:pt idx="349">
                  <c:v>87272.144460061856</c:v>
                </c:pt>
                <c:pt idx="350">
                  <c:v>88062.104681624609</c:v>
                </c:pt>
                <c:pt idx="351">
                  <c:v>88721.555780841998</c:v>
                </c:pt>
                <c:pt idx="352">
                  <c:v>89266.288677332297</c:v>
                </c:pt>
                <c:pt idx="353">
                  <c:v>89685.654889382145</c:v>
                </c:pt>
                <c:pt idx="354">
                  <c:v>89998.949192837172</c:v>
                </c:pt>
                <c:pt idx="355">
                  <c:v>90223.660179918268</c:v>
                </c:pt>
                <c:pt idx="356">
                  <c:v>90361.294652307333</c:v>
                </c:pt>
                <c:pt idx="357">
                  <c:v>90433.394595332764</c:v>
                </c:pt>
                <c:pt idx="358">
                  <c:v>90460.430289969372</c:v>
                </c:pt>
                <c:pt idx="359">
                  <c:v>90457.324011923716</c:v>
                </c:pt>
                <c:pt idx="360">
                  <c:v>90451.501084031945</c:v>
                </c:pt>
                <c:pt idx="361">
                  <c:v>90466.57970271763</c:v>
                </c:pt>
                <c:pt idx="362">
                  <c:v>90531.256117242752</c:v>
                </c:pt>
                <c:pt idx="363">
                  <c:v>90672.088092322825</c:v>
                </c:pt>
                <c:pt idx="364">
                  <c:v>90916.650937137238</c:v>
                </c:pt>
                <c:pt idx="365">
                  <c:v>91308.727662719975</c:v>
                </c:pt>
                <c:pt idx="366">
                  <c:v>91868.26965141164</c:v>
                </c:pt>
                <c:pt idx="367">
                  <c:v>92629.131249506332</c:v>
                </c:pt>
                <c:pt idx="368">
                  <c:v>93653.447087895562</c:v>
                </c:pt>
                <c:pt idx="369">
                  <c:v>94961.598401311378</c:v>
                </c:pt>
                <c:pt idx="370">
                  <c:v>96600.065575741595</c:v>
                </c:pt>
                <c:pt idx="371">
                  <c:v>98621.390109917542</c:v>
                </c:pt>
                <c:pt idx="372">
                  <c:v>101085.4334252203</c:v>
                </c:pt>
                <c:pt idx="373">
                  <c:v>104017.17947895627</c:v>
                </c:pt>
                <c:pt idx="374">
                  <c:v>107533.77445578655</c:v>
                </c:pt>
                <c:pt idx="375">
                  <c:v>111674.7158888312</c:v>
                </c:pt>
                <c:pt idx="376">
                  <c:v>101325</c:v>
                </c:pt>
                <c:pt idx="377">
                  <c:v>101325</c:v>
                </c:pt>
                <c:pt idx="378">
                  <c:v>101325</c:v>
                </c:pt>
                <c:pt idx="379">
                  <c:v>101325</c:v>
                </c:pt>
                <c:pt idx="380">
                  <c:v>101325</c:v>
                </c:pt>
                <c:pt idx="381">
                  <c:v>101325</c:v>
                </c:pt>
                <c:pt idx="382">
                  <c:v>101325</c:v>
                </c:pt>
                <c:pt idx="383">
                  <c:v>101325</c:v>
                </c:pt>
                <c:pt idx="384">
                  <c:v>101325</c:v>
                </c:pt>
                <c:pt idx="385">
                  <c:v>101325</c:v>
                </c:pt>
                <c:pt idx="386">
                  <c:v>101325</c:v>
                </c:pt>
                <c:pt idx="387">
                  <c:v>101325</c:v>
                </c:pt>
                <c:pt idx="388">
                  <c:v>101325</c:v>
                </c:pt>
                <c:pt idx="389">
                  <c:v>101325</c:v>
                </c:pt>
                <c:pt idx="390">
                  <c:v>101325</c:v>
                </c:pt>
                <c:pt idx="391">
                  <c:v>101325</c:v>
                </c:pt>
                <c:pt idx="392">
                  <c:v>101325</c:v>
                </c:pt>
                <c:pt idx="393">
                  <c:v>101325</c:v>
                </c:pt>
                <c:pt idx="394">
                  <c:v>101325</c:v>
                </c:pt>
                <c:pt idx="395">
                  <c:v>101325</c:v>
                </c:pt>
                <c:pt idx="396">
                  <c:v>101325</c:v>
                </c:pt>
                <c:pt idx="397">
                  <c:v>101325</c:v>
                </c:pt>
                <c:pt idx="398">
                  <c:v>101325</c:v>
                </c:pt>
                <c:pt idx="399">
                  <c:v>101325</c:v>
                </c:pt>
                <c:pt idx="400">
                  <c:v>101325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A0-4D3B-B1F8-A9D41C9B96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2815432"/>
        <c:axId val="432815760"/>
      </c:scatterChart>
      <c:valAx>
        <c:axId val="432815432"/>
        <c:scaling>
          <c:orientation val="minMax"/>
          <c:max val="5.000000000000001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815760"/>
        <c:crosses val="autoZero"/>
        <c:crossBetween val="midCat"/>
      </c:valAx>
      <c:valAx>
        <c:axId val="43281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815432"/>
        <c:crosses val="autoZero"/>
        <c:crossBetween val="midCat"/>
        <c:maj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'Pres Est (DEPRECATED)'!$R$3</c:f>
              <c:strCache>
                <c:ptCount val="1"/>
                <c:pt idx="0">
                  <c:v>Tot Pres (Pa)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'Pres Est (DEPRECATED)'!$E$4:$E$2004</c:f>
              <c:numCache>
                <c:formatCode>General</c:formatCode>
                <c:ptCount val="2001"/>
                <c:pt idx="0">
                  <c:v>0</c:v>
                </c:pt>
                <c:pt idx="1">
                  <c:v>1.25E-4</c:v>
                </c:pt>
                <c:pt idx="2">
                  <c:v>2.5000000000000001E-4</c:v>
                </c:pt>
                <c:pt idx="3">
                  <c:v>3.7500000000000001E-4</c:v>
                </c:pt>
                <c:pt idx="4">
                  <c:v>5.0000000000000001E-4</c:v>
                </c:pt>
                <c:pt idx="5">
                  <c:v>6.2500000000000001E-4</c:v>
                </c:pt>
                <c:pt idx="6">
                  <c:v>7.5000000000000002E-4</c:v>
                </c:pt>
                <c:pt idx="7">
                  <c:v>8.7500000000000002E-4</c:v>
                </c:pt>
                <c:pt idx="8">
                  <c:v>1E-3</c:v>
                </c:pt>
                <c:pt idx="9">
                  <c:v>1.1249999999999999E-3</c:v>
                </c:pt>
                <c:pt idx="10">
                  <c:v>1.25E-3</c:v>
                </c:pt>
                <c:pt idx="11">
                  <c:v>1.3749999999999999E-3</c:v>
                </c:pt>
                <c:pt idx="12">
                  <c:v>1.5E-3</c:v>
                </c:pt>
                <c:pt idx="13">
                  <c:v>1.6249999999999999E-3</c:v>
                </c:pt>
                <c:pt idx="14">
                  <c:v>1.75E-3</c:v>
                </c:pt>
                <c:pt idx="15">
                  <c:v>1.8749999999999999E-3</c:v>
                </c:pt>
                <c:pt idx="16">
                  <c:v>2E-3</c:v>
                </c:pt>
                <c:pt idx="17">
                  <c:v>2.1250000000000002E-3</c:v>
                </c:pt>
                <c:pt idx="18">
                  <c:v>2.2499999999999998E-3</c:v>
                </c:pt>
                <c:pt idx="19">
                  <c:v>2.3749999999999999E-3</c:v>
                </c:pt>
                <c:pt idx="20">
                  <c:v>2.5000000000000001E-3</c:v>
                </c:pt>
                <c:pt idx="21">
                  <c:v>2.6250000000000002E-3</c:v>
                </c:pt>
                <c:pt idx="22">
                  <c:v>2.7499999999999998E-3</c:v>
                </c:pt>
                <c:pt idx="23">
                  <c:v>2.875E-3</c:v>
                </c:pt>
                <c:pt idx="24">
                  <c:v>3.0000000000000001E-3</c:v>
                </c:pt>
                <c:pt idx="25">
                  <c:v>3.1250000000000002E-3</c:v>
                </c:pt>
                <c:pt idx="26">
                  <c:v>3.2499999999999999E-3</c:v>
                </c:pt>
                <c:pt idx="27">
                  <c:v>3.375E-3</c:v>
                </c:pt>
                <c:pt idx="28">
                  <c:v>3.5000000000000001E-3</c:v>
                </c:pt>
                <c:pt idx="29">
                  <c:v>3.6250000000000002E-3</c:v>
                </c:pt>
                <c:pt idx="30">
                  <c:v>3.7499999999999999E-3</c:v>
                </c:pt>
                <c:pt idx="31">
                  <c:v>3.875E-3</c:v>
                </c:pt>
                <c:pt idx="32">
                  <c:v>4.0000000000000001E-3</c:v>
                </c:pt>
                <c:pt idx="33">
                  <c:v>4.1250000000000002E-3</c:v>
                </c:pt>
                <c:pt idx="34">
                  <c:v>4.2500000000000003E-3</c:v>
                </c:pt>
                <c:pt idx="35">
                  <c:v>4.3750000000000004E-3</c:v>
                </c:pt>
                <c:pt idx="36">
                  <c:v>4.4999999999999997E-3</c:v>
                </c:pt>
                <c:pt idx="37">
                  <c:v>4.6249999999999998E-3</c:v>
                </c:pt>
                <c:pt idx="38">
                  <c:v>4.7499999999999999E-3</c:v>
                </c:pt>
                <c:pt idx="39">
                  <c:v>4.875E-3</c:v>
                </c:pt>
                <c:pt idx="40">
                  <c:v>5.0000000000000001E-3</c:v>
                </c:pt>
                <c:pt idx="41">
                  <c:v>5.1250000000000002E-3</c:v>
                </c:pt>
                <c:pt idx="42">
                  <c:v>5.2500000000000003E-3</c:v>
                </c:pt>
                <c:pt idx="43">
                  <c:v>5.3749999999999996E-3</c:v>
                </c:pt>
                <c:pt idx="44">
                  <c:v>5.4999999999999997E-3</c:v>
                </c:pt>
                <c:pt idx="45">
                  <c:v>5.6249999999999998E-3</c:v>
                </c:pt>
                <c:pt idx="46">
                  <c:v>5.7499999999999999E-3</c:v>
                </c:pt>
                <c:pt idx="47">
                  <c:v>5.875E-3</c:v>
                </c:pt>
                <c:pt idx="48">
                  <c:v>6.0000000000000001E-3</c:v>
                </c:pt>
                <c:pt idx="49">
                  <c:v>6.1250000000000002E-3</c:v>
                </c:pt>
                <c:pt idx="50">
                  <c:v>6.2500000000000003E-3</c:v>
                </c:pt>
                <c:pt idx="51">
                  <c:v>6.3749999999999996E-3</c:v>
                </c:pt>
                <c:pt idx="52">
                  <c:v>6.4999999999999997E-3</c:v>
                </c:pt>
                <c:pt idx="53">
                  <c:v>6.6249999999999998E-3</c:v>
                </c:pt>
                <c:pt idx="54">
                  <c:v>6.7499999999999999E-3</c:v>
                </c:pt>
                <c:pt idx="55">
                  <c:v>6.875E-3</c:v>
                </c:pt>
                <c:pt idx="56">
                  <c:v>7.0000000000000001E-3</c:v>
                </c:pt>
                <c:pt idx="57">
                  <c:v>7.1250000000000003E-3</c:v>
                </c:pt>
                <c:pt idx="58">
                  <c:v>7.2500000000000004E-3</c:v>
                </c:pt>
                <c:pt idx="59">
                  <c:v>7.3749999999999996E-3</c:v>
                </c:pt>
                <c:pt idx="60">
                  <c:v>7.4999999999999997E-3</c:v>
                </c:pt>
                <c:pt idx="61">
                  <c:v>7.6249999999999998E-3</c:v>
                </c:pt>
                <c:pt idx="62">
                  <c:v>7.7499999999999999E-3</c:v>
                </c:pt>
                <c:pt idx="63">
                  <c:v>7.8750000000000001E-3</c:v>
                </c:pt>
                <c:pt idx="64">
                  <c:v>8.0000000000000002E-3</c:v>
                </c:pt>
                <c:pt idx="65">
                  <c:v>8.1250000000000003E-3</c:v>
                </c:pt>
                <c:pt idx="66">
                  <c:v>8.2500000000000004E-3</c:v>
                </c:pt>
                <c:pt idx="67">
                  <c:v>8.3750000000000005E-3</c:v>
                </c:pt>
                <c:pt idx="68">
                  <c:v>8.5000000000000006E-3</c:v>
                </c:pt>
                <c:pt idx="69">
                  <c:v>8.6250000000000007E-3</c:v>
                </c:pt>
                <c:pt idx="70">
                  <c:v>8.7500000000000008E-3</c:v>
                </c:pt>
                <c:pt idx="71">
                  <c:v>8.8749999999999992E-3</c:v>
                </c:pt>
                <c:pt idx="72">
                  <c:v>8.9999999999999993E-3</c:v>
                </c:pt>
                <c:pt idx="73">
                  <c:v>9.1249999999999994E-3</c:v>
                </c:pt>
                <c:pt idx="74">
                  <c:v>9.2499999999999995E-3</c:v>
                </c:pt>
                <c:pt idx="75">
                  <c:v>9.3749999999999997E-3</c:v>
                </c:pt>
                <c:pt idx="76">
                  <c:v>9.4999999999999998E-3</c:v>
                </c:pt>
                <c:pt idx="77">
                  <c:v>9.6249999999999999E-3</c:v>
                </c:pt>
                <c:pt idx="78">
                  <c:v>9.75E-3</c:v>
                </c:pt>
                <c:pt idx="79">
                  <c:v>9.8750000000000001E-3</c:v>
                </c:pt>
                <c:pt idx="80">
                  <c:v>0.01</c:v>
                </c:pt>
                <c:pt idx="81">
                  <c:v>1.0125E-2</c:v>
                </c:pt>
                <c:pt idx="82">
                  <c:v>1.025E-2</c:v>
                </c:pt>
                <c:pt idx="83">
                  <c:v>1.0375000000000001E-2</c:v>
                </c:pt>
                <c:pt idx="84">
                  <c:v>1.0500000000000001E-2</c:v>
                </c:pt>
                <c:pt idx="85">
                  <c:v>1.0625000000000001E-2</c:v>
                </c:pt>
                <c:pt idx="86">
                  <c:v>1.0749999999999999E-2</c:v>
                </c:pt>
                <c:pt idx="87">
                  <c:v>1.0874999999999999E-2</c:v>
                </c:pt>
                <c:pt idx="88">
                  <c:v>1.0999999999999999E-2</c:v>
                </c:pt>
                <c:pt idx="89">
                  <c:v>1.1124999999999999E-2</c:v>
                </c:pt>
                <c:pt idx="90">
                  <c:v>1.125E-2</c:v>
                </c:pt>
                <c:pt idx="91">
                  <c:v>1.1375E-2</c:v>
                </c:pt>
                <c:pt idx="92">
                  <c:v>1.15E-2</c:v>
                </c:pt>
                <c:pt idx="93">
                  <c:v>1.1625E-2</c:v>
                </c:pt>
                <c:pt idx="94">
                  <c:v>1.175E-2</c:v>
                </c:pt>
                <c:pt idx="95">
                  <c:v>1.1875E-2</c:v>
                </c:pt>
                <c:pt idx="96">
                  <c:v>1.2E-2</c:v>
                </c:pt>
                <c:pt idx="97">
                  <c:v>1.2125E-2</c:v>
                </c:pt>
                <c:pt idx="98">
                  <c:v>1.225E-2</c:v>
                </c:pt>
                <c:pt idx="99">
                  <c:v>1.2375000000000001E-2</c:v>
                </c:pt>
                <c:pt idx="100">
                  <c:v>1.2500000000000001E-2</c:v>
                </c:pt>
                <c:pt idx="101">
                  <c:v>1.2625000000000001E-2</c:v>
                </c:pt>
                <c:pt idx="102">
                  <c:v>1.2749999999999999E-2</c:v>
                </c:pt>
                <c:pt idx="103">
                  <c:v>1.2874999999999999E-2</c:v>
                </c:pt>
                <c:pt idx="104">
                  <c:v>1.2999999999999999E-2</c:v>
                </c:pt>
                <c:pt idx="105">
                  <c:v>1.3125E-2</c:v>
                </c:pt>
                <c:pt idx="106">
                  <c:v>1.325E-2</c:v>
                </c:pt>
                <c:pt idx="107">
                  <c:v>1.3375E-2</c:v>
                </c:pt>
                <c:pt idx="108">
                  <c:v>1.35E-2</c:v>
                </c:pt>
                <c:pt idx="109">
                  <c:v>1.3625E-2</c:v>
                </c:pt>
                <c:pt idx="110">
                  <c:v>1.375E-2</c:v>
                </c:pt>
                <c:pt idx="111">
                  <c:v>1.3875E-2</c:v>
                </c:pt>
                <c:pt idx="112">
                  <c:v>1.4E-2</c:v>
                </c:pt>
                <c:pt idx="113">
                  <c:v>1.4125E-2</c:v>
                </c:pt>
                <c:pt idx="114">
                  <c:v>1.4250000000000001E-2</c:v>
                </c:pt>
                <c:pt idx="115">
                  <c:v>1.4375000000000001E-2</c:v>
                </c:pt>
                <c:pt idx="116">
                  <c:v>1.4500000000000001E-2</c:v>
                </c:pt>
                <c:pt idx="117">
                  <c:v>1.4625000000000001E-2</c:v>
                </c:pt>
                <c:pt idx="118">
                  <c:v>1.4749999999999999E-2</c:v>
                </c:pt>
                <c:pt idx="119">
                  <c:v>1.4874999999999999E-2</c:v>
                </c:pt>
                <c:pt idx="120">
                  <c:v>1.4999999999999999E-2</c:v>
                </c:pt>
                <c:pt idx="121">
                  <c:v>1.5125E-2</c:v>
                </c:pt>
                <c:pt idx="122">
                  <c:v>1.525E-2</c:v>
                </c:pt>
                <c:pt idx="123">
                  <c:v>1.5375E-2</c:v>
                </c:pt>
                <c:pt idx="124">
                  <c:v>1.55E-2</c:v>
                </c:pt>
                <c:pt idx="125">
                  <c:v>1.5625E-2</c:v>
                </c:pt>
                <c:pt idx="126">
                  <c:v>1.575E-2</c:v>
                </c:pt>
                <c:pt idx="127">
                  <c:v>1.5875E-2</c:v>
                </c:pt>
                <c:pt idx="128">
                  <c:v>1.6E-2</c:v>
                </c:pt>
                <c:pt idx="129">
                  <c:v>1.6125E-2</c:v>
                </c:pt>
                <c:pt idx="130">
                  <c:v>1.6250000000000001E-2</c:v>
                </c:pt>
                <c:pt idx="131">
                  <c:v>1.6375000000000001E-2</c:v>
                </c:pt>
                <c:pt idx="132">
                  <c:v>1.6500000000000001E-2</c:v>
                </c:pt>
                <c:pt idx="133">
                  <c:v>1.6625000000000001E-2</c:v>
                </c:pt>
                <c:pt idx="134">
                  <c:v>1.6750000000000001E-2</c:v>
                </c:pt>
                <c:pt idx="135">
                  <c:v>1.6875000000000001E-2</c:v>
                </c:pt>
                <c:pt idx="136">
                  <c:v>1.7000000000000001E-2</c:v>
                </c:pt>
                <c:pt idx="137">
                  <c:v>1.7125000000000001E-2</c:v>
                </c:pt>
                <c:pt idx="138">
                  <c:v>1.7250000000000001E-2</c:v>
                </c:pt>
                <c:pt idx="139">
                  <c:v>1.7375000000000002E-2</c:v>
                </c:pt>
                <c:pt idx="140">
                  <c:v>1.7500000000000002E-2</c:v>
                </c:pt>
                <c:pt idx="141">
                  <c:v>1.7624999999999998E-2</c:v>
                </c:pt>
                <c:pt idx="142">
                  <c:v>1.7749999999999998E-2</c:v>
                </c:pt>
                <c:pt idx="143">
                  <c:v>1.7874999999999999E-2</c:v>
                </c:pt>
                <c:pt idx="144">
                  <c:v>1.7999999999999999E-2</c:v>
                </c:pt>
                <c:pt idx="145">
                  <c:v>1.8124999999999999E-2</c:v>
                </c:pt>
                <c:pt idx="146">
                  <c:v>1.8249999999999999E-2</c:v>
                </c:pt>
                <c:pt idx="147">
                  <c:v>1.8374999999999999E-2</c:v>
                </c:pt>
                <c:pt idx="148">
                  <c:v>1.8499999999999999E-2</c:v>
                </c:pt>
                <c:pt idx="149">
                  <c:v>1.8624999999999999E-2</c:v>
                </c:pt>
                <c:pt idx="150">
                  <c:v>1.8749999999999999E-2</c:v>
                </c:pt>
                <c:pt idx="151">
                  <c:v>1.8874999999999999E-2</c:v>
                </c:pt>
                <c:pt idx="152">
                  <c:v>1.9E-2</c:v>
                </c:pt>
                <c:pt idx="153">
                  <c:v>1.9125E-2</c:v>
                </c:pt>
                <c:pt idx="154">
                  <c:v>1.925E-2</c:v>
                </c:pt>
                <c:pt idx="155">
                  <c:v>1.9375E-2</c:v>
                </c:pt>
                <c:pt idx="156">
                  <c:v>1.95E-2</c:v>
                </c:pt>
                <c:pt idx="157">
                  <c:v>1.9625E-2</c:v>
                </c:pt>
                <c:pt idx="158">
                  <c:v>1.975E-2</c:v>
                </c:pt>
                <c:pt idx="159">
                  <c:v>1.9875E-2</c:v>
                </c:pt>
                <c:pt idx="160">
                  <c:v>0.02</c:v>
                </c:pt>
                <c:pt idx="161">
                  <c:v>2.0125000000000001E-2</c:v>
                </c:pt>
                <c:pt idx="162">
                  <c:v>2.0250000000000001E-2</c:v>
                </c:pt>
                <c:pt idx="163">
                  <c:v>2.0375000000000001E-2</c:v>
                </c:pt>
                <c:pt idx="164">
                  <c:v>2.0500000000000001E-2</c:v>
                </c:pt>
                <c:pt idx="165">
                  <c:v>2.0625000000000001E-2</c:v>
                </c:pt>
                <c:pt idx="166">
                  <c:v>2.0750000000000001E-2</c:v>
                </c:pt>
                <c:pt idx="167">
                  <c:v>2.0875000000000001E-2</c:v>
                </c:pt>
                <c:pt idx="168">
                  <c:v>2.1000000000000001E-2</c:v>
                </c:pt>
                <c:pt idx="169">
                  <c:v>2.1125000000000001E-2</c:v>
                </c:pt>
                <c:pt idx="170">
                  <c:v>2.1250000000000002E-2</c:v>
                </c:pt>
                <c:pt idx="171">
                  <c:v>2.1375000000000002E-2</c:v>
                </c:pt>
                <c:pt idx="172">
                  <c:v>2.1499999999999998E-2</c:v>
                </c:pt>
                <c:pt idx="173">
                  <c:v>2.1624999999999998E-2</c:v>
                </c:pt>
                <c:pt idx="174">
                  <c:v>2.1749999999999999E-2</c:v>
                </c:pt>
                <c:pt idx="175">
                  <c:v>2.1874999999999999E-2</c:v>
                </c:pt>
                <c:pt idx="176">
                  <c:v>2.1999999999999999E-2</c:v>
                </c:pt>
                <c:pt idx="177">
                  <c:v>2.2124999999999999E-2</c:v>
                </c:pt>
                <c:pt idx="178">
                  <c:v>2.2249999999999999E-2</c:v>
                </c:pt>
                <c:pt idx="179">
                  <c:v>2.2374999999999999E-2</c:v>
                </c:pt>
                <c:pt idx="180">
                  <c:v>2.2499999999999999E-2</c:v>
                </c:pt>
                <c:pt idx="181">
                  <c:v>2.2624999999999999E-2</c:v>
                </c:pt>
                <c:pt idx="182">
                  <c:v>2.2749999999999999E-2</c:v>
                </c:pt>
                <c:pt idx="183">
                  <c:v>2.2875E-2</c:v>
                </c:pt>
                <c:pt idx="184">
                  <c:v>2.3E-2</c:v>
                </c:pt>
                <c:pt idx="185">
                  <c:v>2.3125E-2</c:v>
                </c:pt>
                <c:pt idx="186">
                  <c:v>2.325E-2</c:v>
                </c:pt>
                <c:pt idx="187">
                  <c:v>2.3375E-2</c:v>
                </c:pt>
                <c:pt idx="188">
                  <c:v>2.35E-2</c:v>
                </c:pt>
                <c:pt idx="189">
                  <c:v>2.3625E-2</c:v>
                </c:pt>
                <c:pt idx="190">
                  <c:v>2.375E-2</c:v>
                </c:pt>
                <c:pt idx="191">
                  <c:v>2.3875E-2</c:v>
                </c:pt>
                <c:pt idx="192">
                  <c:v>2.4E-2</c:v>
                </c:pt>
                <c:pt idx="193">
                  <c:v>2.4125000000000001E-2</c:v>
                </c:pt>
                <c:pt idx="194">
                  <c:v>2.4250000000000001E-2</c:v>
                </c:pt>
                <c:pt idx="195">
                  <c:v>2.4375000000000001E-2</c:v>
                </c:pt>
                <c:pt idx="196">
                  <c:v>2.4500000000000001E-2</c:v>
                </c:pt>
                <c:pt idx="197">
                  <c:v>2.4625000000000001E-2</c:v>
                </c:pt>
                <c:pt idx="198">
                  <c:v>2.4750000000000001E-2</c:v>
                </c:pt>
                <c:pt idx="199">
                  <c:v>2.4875000000000001E-2</c:v>
                </c:pt>
                <c:pt idx="200">
                  <c:v>2.5000000000000001E-2</c:v>
                </c:pt>
                <c:pt idx="201">
                  <c:v>2.5125000000000001E-2</c:v>
                </c:pt>
                <c:pt idx="202">
                  <c:v>2.5250000000000002E-2</c:v>
                </c:pt>
                <c:pt idx="203">
                  <c:v>2.5375000000000002E-2</c:v>
                </c:pt>
                <c:pt idx="204">
                  <c:v>2.5499999999999998E-2</c:v>
                </c:pt>
                <c:pt idx="205">
                  <c:v>2.5624999999999998E-2</c:v>
                </c:pt>
                <c:pt idx="206">
                  <c:v>2.5749999999999999E-2</c:v>
                </c:pt>
                <c:pt idx="207">
                  <c:v>2.5874999999999999E-2</c:v>
                </c:pt>
                <c:pt idx="208">
                  <c:v>2.5999999999999999E-2</c:v>
                </c:pt>
                <c:pt idx="209">
                  <c:v>2.6124999999999999E-2</c:v>
                </c:pt>
                <c:pt idx="210">
                  <c:v>2.6249999999999999E-2</c:v>
                </c:pt>
                <c:pt idx="211">
                  <c:v>2.6374999999999999E-2</c:v>
                </c:pt>
                <c:pt idx="212">
                  <c:v>2.6499999999999999E-2</c:v>
                </c:pt>
                <c:pt idx="213">
                  <c:v>2.6624999999999999E-2</c:v>
                </c:pt>
                <c:pt idx="214">
                  <c:v>2.6749999999999999E-2</c:v>
                </c:pt>
                <c:pt idx="215">
                  <c:v>2.6875E-2</c:v>
                </c:pt>
                <c:pt idx="216">
                  <c:v>2.7E-2</c:v>
                </c:pt>
                <c:pt idx="217">
                  <c:v>2.7125E-2</c:v>
                </c:pt>
                <c:pt idx="218">
                  <c:v>2.725E-2</c:v>
                </c:pt>
                <c:pt idx="219">
                  <c:v>2.7375E-2</c:v>
                </c:pt>
                <c:pt idx="220">
                  <c:v>2.75E-2</c:v>
                </c:pt>
                <c:pt idx="221">
                  <c:v>2.7625E-2</c:v>
                </c:pt>
                <c:pt idx="222">
                  <c:v>2.775E-2</c:v>
                </c:pt>
                <c:pt idx="223">
                  <c:v>2.7875E-2</c:v>
                </c:pt>
                <c:pt idx="224">
                  <c:v>2.8000000000000001E-2</c:v>
                </c:pt>
                <c:pt idx="225">
                  <c:v>2.8125000000000001E-2</c:v>
                </c:pt>
                <c:pt idx="226">
                  <c:v>2.8250000000000001E-2</c:v>
                </c:pt>
                <c:pt idx="227">
                  <c:v>2.8375000000000001E-2</c:v>
                </c:pt>
                <c:pt idx="228">
                  <c:v>2.8500000000000001E-2</c:v>
                </c:pt>
                <c:pt idx="229">
                  <c:v>2.8625000000000001E-2</c:v>
                </c:pt>
                <c:pt idx="230">
                  <c:v>2.8750000000000001E-2</c:v>
                </c:pt>
                <c:pt idx="231">
                  <c:v>2.8875000000000001E-2</c:v>
                </c:pt>
                <c:pt idx="232">
                  <c:v>2.9000000000000001E-2</c:v>
                </c:pt>
                <c:pt idx="233">
                  <c:v>2.9125000000000002E-2</c:v>
                </c:pt>
                <c:pt idx="234">
                  <c:v>2.9250000000000002E-2</c:v>
                </c:pt>
                <c:pt idx="235">
                  <c:v>2.9374999999999998E-2</c:v>
                </c:pt>
                <c:pt idx="236">
                  <c:v>2.9499999999999998E-2</c:v>
                </c:pt>
                <c:pt idx="237">
                  <c:v>2.9624999999999999E-2</c:v>
                </c:pt>
                <c:pt idx="238">
                  <c:v>2.9749999999999999E-2</c:v>
                </c:pt>
                <c:pt idx="239">
                  <c:v>2.9874999999999999E-2</c:v>
                </c:pt>
                <c:pt idx="240">
                  <c:v>0.03</c:v>
                </c:pt>
                <c:pt idx="241">
                  <c:v>3.0124999999999999E-2</c:v>
                </c:pt>
                <c:pt idx="242">
                  <c:v>3.0249999999999999E-2</c:v>
                </c:pt>
                <c:pt idx="243">
                  <c:v>3.0374999999999999E-2</c:v>
                </c:pt>
                <c:pt idx="244">
                  <c:v>3.0499999999999999E-2</c:v>
                </c:pt>
                <c:pt idx="245">
                  <c:v>3.0624999999999999E-2</c:v>
                </c:pt>
                <c:pt idx="246">
                  <c:v>3.075E-2</c:v>
                </c:pt>
                <c:pt idx="247">
                  <c:v>3.0875E-2</c:v>
                </c:pt>
                <c:pt idx="248">
                  <c:v>3.1E-2</c:v>
                </c:pt>
                <c:pt idx="249">
                  <c:v>3.1125E-2</c:v>
                </c:pt>
                <c:pt idx="250">
                  <c:v>3.125E-2</c:v>
                </c:pt>
                <c:pt idx="251">
                  <c:v>3.1375E-2</c:v>
                </c:pt>
                <c:pt idx="252">
                  <c:v>3.15E-2</c:v>
                </c:pt>
                <c:pt idx="253">
                  <c:v>3.1625E-2</c:v>
                </c:pt>
                <c:pt idx="254">
                  <c:v>3.175E-2</c:v>
                </c:pt>
                <c:pt idx="255">
                  <c:v>3.1875000000000001E-2</c:v>
                </c:pt>
                <c:pt idx="256">
                  <c:v>3.2000000000000001E-2</c:v>
                </c:pt>
                <c:pt idx="257">
                  <c:v>3.2125000000000001E-2</c:v>
                </c:pt>
                <c:pt idx="258">
                  <c:v>3.2250000000000001E-2</c:v>
                </c:pt>
                <c:pt idx="259">
                  <c:v>3.2375000000000001E-2</c:v>
                </c:pt>
                <c:pt idx="260">
                  <c:v>3.2500000000000001E-2</c:v>
                </c:pt>
                <c:pt idx="261">
                  <c:v>3.2625000000000001E-2</c:v>
                </c:pt>
                <c:pt idx="262">
                  <c:v>3.2750000000000001E-2</c:v>
                </c:pt>
                <c:pt idx="263">
                  <c:v>3.2875000000000001E-2</c:v>
                </c:pt>
                <c:pt idx="264">
                  <c:v>3.3000000000000002E-2</c:v>
                </c:pt>
                <c:pt idx="265">
                  <c:v>3.3125000000000002E-2</c:v>
                </c:pt>
                <c:pt idx="266">
                  <c:v>3.3250000000000002E-2</c:v>
                </c:pt>
                <c:pt idx="267">
                  <c:v>3.3375000000000002E-2</c:v>
                </c:pt>
                <c:pt idx="268">
                  <c:v>3.3500000000000002E-2</c:v>
                </c:pt>
                <c:pt idx="269">
                  <c:v>3.3625000000000002E-2</c:v>
                </c:pt>
                <c:pt idx="270">
                  <c:v>3.3750000000000002E-2</c:v>
                </c:pt>
                <c:pt idx="271">
                  <c:v>3.3875000000000002E-2</c:v>
                </c:pt>
                <c:pt idx="272">
                  <c:v>3.4000000000000002E-2</c:v>
                </c:pt>
                <c:pt idx="273">
                  <c:v>3.4125000000000003E-2</c:v>
                </c:pt>
                <c:pt idx="274">
                  <c:v>3.4250000000000003E-2</c:v>
                </c:pt>
                <c:pt idx="275">
                  <c:v>3.4375000000000003E-2</c:v>
                </c:pt>
                <c:pt idx="276">
                  <c:v>3.4500000000000003E-2</c:v>
                </c:pt>
                <c:pt idx="277">
                  <c:v>3.4625000000000003E-2</c:v>
                </c:pt>
                <c:pt idx="278">
                  <c:v>3.4750000000000003E-2</c:v>
                </c:pt>
                <c:pt idx="279">
                  <c:v>3.4875000000000003E-2</c:v>
                </c:pt>
                <c:pt idx="280">
                  <c:v>3.5000000000000003E-2</c:v>
                </c:pt>
                <c:pt idx="281">
                  <c:v>3.5125000000000003E-2</c:v>
                </c:pt>
                <c:pt idx="282">
                  <c:v>3.5249999999999997E-2</c:v>
                </c:pt>
                <c:pt idx="283">
                  <c:v>3.5374999999999997E-2</c:v>
                </c:pt>
                <c:pt idx="284">
                  <c:v>3.5499999999999997E-2</c:v>
                </c:pt>
                <c:pt idx="285">
                  <c:v>3.5624999999999997E-2</c:v>
                </c:pt>
                <c:pt idx="286">
                  <c:v>3.5749999999999997E-2</c:v>
                </c:pt>
                <c:pt idx="287">
                  <c:v>3.5874999999999997E-2</c:v>
                </c:pt>
                <c:pt idx="288">
                  <c:v>3.5999999999999997E-2</c:v>
                </c:pt>
                <c:pt idx="289">
                  <c:v>3.6124999999999997E-2</c:v>
                </c:pt>
                <c:pt idx="290">
                  <c:v>3.6249999999999998E-2</c:v>
                </c:pt>
                <c:pt idx="291">
                  <c:v>3.6374999999999998E-2</c:v>
                </c:pt>
                <c:pt idx="292">
                  <c:v>3.6499999999999998E-2</c:v>
                </c:pt>
                <c:pt idx="293">
                  <c:v>3.6624999999999998E-2</c:v>
                </c:pt>
                <c:pt idx="294">
                  <c:v>3.6749999999999998E-2</c:v>
                </c:pt>
                <c:pt idx="295">
                  <c:v>3.6874999999999998E-2</c:v>
                </c:pt>
                <c:pt idx="296">
                  <c:v>3.6999999999999998E-2</c:v>
                </c:pt>
                <c:pt idx="297">
                  <c:v>3.7124999999999998E-2</c:v>
                </c:pt>
                <c:pt idx="298">
                  <c:v>3.7249999999999998E-2</c:v>
                </c:pt>
                <c:pt idx="299">
                  <c:v>3.7374999999999999E-2</c:v>
                </c:pt>
                <c:pt idx="300">
                  <c:v>3.7499999999999999E-2</c:v>
                </c:pt>
                <c:pt idx="301">
                  <c:v>3.7624999999999999E-2</c:v>
                </c:pt>
                <c:pt idx="302">
                  <c:v>3.7749999999999999E-2</c:v>
                </c:pt>
                <c:pt idx="303">
                  <c:v>3.7874999999999999E-2</c:v>
                </c:pt>
                <c:pt idx="304">
                  <c:v>3.7999999999999999E-2</c:v>
                </c:pt>
                <c:pt idx="305">
                  <c:v>3.8124999999999999E-2</c:v>
                </c:pt>
                <c:pt idx="306">
                  <c:v>3.8249999999999999E-2</c:v>
                </c:pt>
                <c:pt idx="307">
                  <c:v>3.8374999999999999E-2</c:v>
                </c:pt>
                <c:pt idx="308">
                  <c:v>3.85E-2</c:v>
                </c:pt>
                <c:pt idx="309">
                  <c:v>3.8625E-2</c:v>
                </c:pt>
                <c:pt idx="310">
                  <c:v>3.875E-2</c:v>
                </c:pt>
                <c:pt idx="311">
                  <c:v>3.8875E-2</c:v>
                </c:pt>
                <c:pt idx="312">
                  <c:v>3.9E-2</c:v>
                </c:pt>
                <c:pt idx="313">
                  <c:v>3.9125E-2</c:v>
                </c:pt>
                <c:pt idx="314">
                  <c:v>3.925E-2</c:v>
                </c:pt>
                <c:pt idx="315">
                  <c:v>3.9375E-2</c:v>
                </c:pt>
                <c:pt idx="316">
                  <c:v>3.95E-2</c:v>
                </c:pt>
                <c:pt idx="317">
                  <c:v>3.9625E-2</c:v>
                </c:pt>
                <c:pt idx="318">
                  <c:v>3.9750000000000001E-2</c:v>
                </c:pt>
                <c:pt idx="319">
                  <c:v>3.9875000000000001E-2</c:v>
                </c:pt>
                <c:pt idx="320">
                  <c:v>0.04</c:v>
                </c:pt>
                <c:pt idx="321">
                  <c:v>4.0125000000000001E-2</c:v>
                </c:pt>
                <c:pt idx="322">
                  <c:v>4.0250000000000001E-2</c:v>
                </c:pt>
                <c:pt idx="323">
                  <c:v>4.0375000000000001E-2</c:v>
                </c:pt>
                <c:pt idx="324">
                  <c:v>4.0500000000000001E-2</c:v>
                </c:pt>
                <c:pt idx="325">
                  <c:v>4.0625000000000001E-2</c:v>
                </c:pt>
                <c:pt idx="326">
                  <c:v>4.0750000000000001E-2</c:v>
                </c:pt>
                <c:pt idx="327">
                  <c:v>4.0875000000000002E-2</c:v>
                </c:pt>
                <c:pt idx="328">
                  <c:v>4.1000000000000002E-2</c:v>
                </c:pt>
                <c:pt idx="329">
                  <c:v>4.1125000000000002E-2</c:v>
                </c:pt>
                <c:pt idx="330">
                  <c:v>4.1250000000000002E-2</c:v>
                </c:pt>
                <c:pt idx="331">
                  <c:v>4.1375000000000002E-2</c:v>
                </c:pt>
                <c:pt idx="332">
                  <c:v>4.1500000000000002E-2</c:v>
                </c:pt>
                <c:pt idx="333">
                  <c:v>4.1625000000000002E-2</c:v>
                </c:pt>
                <c:pt idx="334">
                  <c:v>4.1750000000000002E-2</c:v>
                </c:pt>
                <c:pt idx="335">
                  <c:v>4.1875000000000002E-2</c:v>
                </c:pt>
                <c:pt idx="336">
                  <c:v>4.2000000000000003E-2</c:v>
                </c:pt>
                <c:pt idx="337">
                  <c:v>4.2125000000000003E-2</c:v>
                </c:pt>
                <c:pt idx="338">
                  <c:v>4.2250000000000003E-2</c:v>
                </c:pt>
                <c:pt idx="339">
                  <c:v>4.2375000000000003E-2</c:v>
                </c:pt>
                <c:pt idx="340">
                  <c:v>4.2500000000000003E-2</c:v>
                </c:pt>
                <c:pt idx="341">
                  <c:v>4.2625000000000003E-2</c:v>
                </c:pt>
                <c:pt idx="342">
                  <c:v>4.2750000000000003E-2</c:v>
                </c:pt>
                <c:pt idx="343">
                  <c:v>4.2875000000000003E-2</c:v>
                </c:pt>
                <c:pt idx="344">
                  <c:v>4.2999999999999997E-2</c:v>
                </c:pt>
                <c:pt idx="345">
                  <c:v>4.3124999999999997E-2</c:v>
                </c:pt>
                <c:pt idx="346">
                  <c:v>4.3249999999999997E-2</c:v>
                </c:pt>
                <c:pt idx="347">
                  <c:v>4.3374999999999997E-2</c:v>
                </c:pt>
                <c:pt idx="348">
                  <c:v>4.3499999999999997E-2</c:v>
                </c:pt>
                <c:pt idx="349">
                  <c:v>4.3624999999999997E-2</c:v>
                </c:pt>
                <c:pt idx="350">
                  <c:v>4.3749999999999997E-2</c:v>
                </c:pt>
                <c:pt idx="351">
                  <c:v>4.3874999999999997E-2</c:v>
                </c:pt>
                <c:pt idx="352">
                  <c:v>4.3999999999999997E-2</c:v>
                </c:pt>
                <c:pt idx="353">
                  <c:v>4.4124999999999998E-2</c:v>
                </c:pt>
                <c:pt idx="354">
                  <c:v>4.4249999999999998E-2</c:v>
                </c:pt>
                <c:pt idx="355">
                  <c:v>4.4374999999999998E-2</c:v>
                </c:pt>
                <c:pt idx="356">
                  <c:v>4.4499999999999998E-2</c:v>
                </c:pt>
                <c:pt idx="357">
                  <c:v>4.4624999999999998E-2</c:v>
                </c:pt>
                <c:pt idx="358">
                  <c:v>4.4749999999999998E-2</c:v>
                </c:pt>
                <c:pt idx="359">
                  <c:v>4.4874999999999998E-2</c:v>
                </c:pt>
                <c:pt idx="360">
                  <c:v>4.4999999999999998E-2</c:v>
                </c:pt>
                <c:pt idx="361">
                  <c:v>4.5124999999999998E-2</c:v>
                </c:pt>
                <c:pt idx="362">
                  <c:v>4.5249999999999999E-2</c:v>
                </c:pt>
                <c:pt idx="363">
                  <c:v>4.5374999999999999E-2</c:v>
                </c:pt>
                <c:pt idx="364">
                  <c:v>4.5499999999999999E-2</c:v>
                </c:pt>
                <c:pt idx="365">
                  <c:v>4.5624999999999999E-2</c:v>
                </c:pt>
                <c:pt idx="366">
                  <c:v>4.5749999999999999E-2</c:v>
                </c:pt>
                <c:pt idx="367">
                  <c:v>4.5874999999999999E-2</c:v>
                </c:pt>
                <c:pt idx="368">
                  <c:v>4.5999999999999999E-2</c:v>
                </c:pt>
                <c:pt idx="369">
                  <c:v>4.6124999999999999E-2</c:v>
                </c:pt>
                <c:pt idx="370">
                  <c:v>4.6249999999999999E-2</c:v>
                </c:pt>
                <c:pt idx="371">
                  <c:v>4.6375E-2</c:v>
                </c:pt>
                <c:pt idx="372">
                  <c:v>4.65E-2</c:v>
                </c:pt>
                <c:pt idx="373">
                  <c:v>4.6625E-2</c:v>
                </c:pt>
                <c:pt idx="374">
                  <c:v>4.675E-2</c:v>
                </c:pt>
                <c:pt idx="375">
                  <c:v>4.6875E-2</c:v>
                </c:pt>
                <c:pt idx="376">
                  <c:v>4.7E-2</c:v>
                </c:pt>
                <c:pt idx="377">
                  <c:v>4.7125E-2</c:v>
                </c:pt>
                <c:pt idx="378">
                  <c:v>4.725E-2</c:v>
                </c:pt>
                <c:pt idx="379">
                  <c:v>4.7375E-2</c:v>
                </c:pt>
                <c:pt idx="380">
                  <c:v>4.7500000000000001E-2</c:v>
                </c:pt>
                <c:pt idx="381">
                  <c:v>4.7625000000000001E-2</c:v>
                </c:pt>
                <c:pt idx="382">
                  <c:v>4.7750000000000001E-2</c:v>
                </c:pt>
                <c:pt idx="383">
                  <c:v>4.7875000000000001E-2</c:v>
                </c:pt>
                <c:pt idx="384">
                  <c:v>4.8000000000000001E-2</c:v>
                </c:pt>
                <c:pt idx="385">
                  <c:v>4.8125000000000001E-2</c:v>
                </c:pt>
                <c:pt idx="386">
                  <c:v>4.8250000000000001E-2</c:v>
                </c:pt>
                <c:pt idx="387">
                  <c:v>4.8375000000000001E-2</c:v>
                </c:pt>
                <c:pt idx="388">
                  <c:v>4.8500000000000001E-2</c:v>
                </c:pt>
                <c:pt idx="389">
                  <c:v>4.8625000000000002E-2</c:v>
                </c:pt>
                <c:pt idx="390">
                  <c:v>4.8750000000000002E-2</c:v>
                </c:pt>
                <c:pt idx="391">
                  <c:v>4.8875000000000002E-2</c:v>
                </c:pt>
                <c:pt idx="392">
                  <c:v>4.9000000000000002E-2</c:v>
                </c:pt>
                <c:pt idx="393">
                  <c:v>4.9125000000000002E-2</c:v>
                </c:pt>
                <c:pt idx="394">
                  <c:v>4.9250000000000002E-2</c:v>
                </c:pt>
                <c:pt idx="395">
                  <c:v>4.9375000000000002E-2</c:v>
                </c:pt>
                <c:pt idx="396">
                  <c:v>4.9500000000000002E-2</c:v>
                </c:pt>
                <c:pt idx="397">
                  <c:v>4.9625000000000002E-2</c:v>
                </c:pt>
                <c:pt idx="398">
                  <c:v>4.9750000000000003E-2</c:v>
                </c:pt>
                <c:pt idx="399">
                  <c:v>4.9875000000000003E-2</c:v>
                </c:pt>
                <c:pt idx="400">
                  <c:v>0.05</c:v>
                </c:pt>
                <c:pt idx="401">
                  <c:v>5.0125000000000003E-2</c:v>
                </c:pt>
                <c:pt idx="402">
                  <c:v>5.0250000000000003E-2</c:v>
                </c:pt>
                <c:pt idx="403">
                  <c:v>5.0375000000000003E-2</c:v>
                </c:pt>
                <c:pt idx="404">
                  <c:v>5.0500000000000003E-2</c:v>
                </c:pt>
                <c:pt idx="405">
                  <c:v>5.0625000000000003E-2</c:v>
                </c:pt>
                <c:pt idx="406">
                  <c:v>5.0750000000000003E-2</c:v>
                </c:pt>
                <c:pt idx="407">
                  <c:v>5.0874999999999997E-2</c:v>
                </c:pt>
                <c:pt idx="408">
                  <c:v>5.0999999999999997E-2</c:v>
                </c:pt>
                <c:pt idx="409">
                  <c:v>5.1124999999999997E-2</c:v>
                </c:pt>
                <c:pt idx="410">
                  <c:v>5.1249999999999997E-2</c:v>
                </c:pt>
                <c:pt idx="411">
                  <c:v>5.1374999999999997E-2</c:v>
                </c:pt>
                <c:pt idx="412">
                  <c:v>5.1499999999999997E-2</c:v>
                </c:pt>
                <c:pt idx="413">
                  <c:v>5.1624999999999997E-2</c:v>
                </c:pt>
                <c:pt idx="414">
                  <c:v>5.1749999999999997E-2</c:v>
                </c:pt>
                <c:pt idx="415">
                  <c:v>5.1874999999999998E-2</c:v>
                </c:pt>
                <c:pt idx="416">
                  <c:v>5.1999999999999998E-2</c:v>
                </c:pt>
                <c:pt idx="417">
                  <c:v>5.2124999999999998E-2</c:v>
                </c:pt>
                <c:pt idx="418">
                  <c:v>5.2249999999999998E-2</c:v>
                </c:pt>
                <c:pt idx="419">
                  <c:v>5.2374999999999998E-2</c:v>
                </c:pt>
                <c:pt idx="420">
                  <c:v>5.2499999999999998E-2</c:v>
                </c:pt>
                <c:pt idx="421">
                  <c:v>5.2624999999999998E-2</c:v>
                </c:pt>
                <c:pt idx="422">
                  <c:v>5.2749999999999998E-2</c:v>
                </c:pt>
                <c:pt idx="423">
                  <c:v>5.2874999999999998E-2</c:v>
                </c:pt>
                <c:pt idx="424">
                  <c:v>5.2999999999999999E-2</c:v>
                </c:pt>
                <c:pt idx="425">
                  <c:v>5.3124999999999999E-2</c:v>
                </c:pt>
                <c:pt idx="426">
                  <c:v>5.3249999999999999E-2</c:v>
                </c:pt>
                <c:pt idx="427">
                  <c:v>5.3374999999999999E-2</c:v>
                </c:pt>
                <c:pt idx="428">
                  <c:v>5.3499999999999999E-2</c:v>
                </c:pt>
                <c:pt idx="429">
                  <c:v>5.3624999999999999E-2</c:v>
                </c:pt>
                <c:pt idx="430">
                  <c:v>5.3749999999999999E-2</c:v>
                </c:pt>
                <c:pt idx="431">
                  <c:v>5.3874999999999999E-2</c:v>
                </c:pt>
                <c:pt idx="432">
                  <c:v>5.3999999999999999E-2</c:v>
                </c:pt>
                <c:pt idx="433">
                  <c:v>5.4125E-2</c:v>
                </c:pt>
                <c:pt idx="434">
                  <c:v>5.425E-2</c:v>
                </c:pt>
                <c:pt idx="435">
                  <c:v>5.4375E-2</c:v>
                </c:pt>
                <c:pt idx="436">
                  <c:v>5.45E-2</c:v>
                </c:pt>
                <c:pt idx="437">
                  <c:v>5.4625E-2</c:v>
                </c:pt>
                <c:pt idx="438">
                  <c:v>5.475E-2</c:v>
                </c:pt>
                <c:pt idx="439">
                  <c:v>5.4875E-2</c:v>
                </c:pt>
                <c:pt idx="440">
                  <c:v>5.5E-2</c:v>
                </c:pt>
                <c:pt idx="441">
                  <c:v>5.5125E-2</c:v>
                </c:pt>
                <c:pt idx="442">
                  <c:v>5.525E-2</c:v>
                </c:pt>
                <c:pt idx="443">
                  <c:v>5.5375000000000001E-2</c:v>
                </c:pt>
                <c:pt idx="444">
                  <c:v>5.5500000000000001E-2</c:v>
                </c:pt>
                <c:pt idx="445">
                  <c:v>5.5625000000000001E-2</c:v>
                </c:pt>
                <c:pt idx="446">
                  <c:v>5.5750000000000001E-2</c:v>
                </c:pt>
                <c:pt idx="447">
                  <c:v>5.5875000000000001E-2</c:v>
                </c:pt>
                <c:pt idx="448">
                  <c:v>5.6000000000000001E-2</c:v>
                </c:pt>
                <c:pt idx="449">
                  <c:v>5.6125000000000001E-2</c:v>
                </c:pt>
                <c:pt idx="450">
                  <c:v>5.6250000000000001E-2</c:v>
                </c:pt>
                <c:pt idx="451">
                  <c:v>5.6375000000000001E-2</c:v>
                </c:pt>
                <c:pt idx="452">
                  <c:v>5.6500000000000002E-2</c:v>
                </c:pt>
                <c:pt idx="453">
                  <c:v>5.6625000000000002E-2</c:v>
                </c:pt>
                <c:pt idx="454">
                  <c:v>5.6750000000000002E-2</c:v>
                </c:pt>
                <c:pt idx="455">
                  <c:v>5.6875000000000002E-2</c:v>
                </c:pt>
                <c:pt idx="456">
                  <c:v>5.7000000000000002E-2</c:v>
                </c:pt>
                <c:pt idx="457">
                  <c:v>5.7125000000000002E-2</c:v>
                </c:pt>
                <c:pt idx="458">
                  <c:v>5.7250000000000002E-2</c:v>
                </c:pt>
                <c:pt idx="459">
                  <c:v>5.7375000000000002E-2</c:v>
                </c:pt>
                <c:pt idx="460">
                  <c:v>5.7500000000000002E-2</c:v>
                </c:pt>
                <c:pt idx="461">
                  <c:v>5.7625000000000003E-2</c:v>
                </c:pt>
                <c:pt idx="462">
                  <c:v>5.7750000000000003E-2</c:v>
                </c:pt>
                <c:pt idx="463">
                  <c:v>5.7875000000000003E-2</c:v>
                </c:pt>
                <c:pt idx="464">
                  <c:v>5.8000000000000003E-2</c:v>
                </c:pt>
                <c:pt idx="465">
                  <c:v>5.8125000000000003E-2</c:v>
                </c:pt>
                <c:pt idx="466">
                  <c:v>5.8250000000000003E-2</c:v>
                </c:pt>
                <c:pt idx="467">
                  <c:v>5.8375000000000003E-2</c:v>
                </c:pt>
                <c:pt idx="468">
                  <c:v>5.8500000000000003E-2</c:v>
                </c:pt>
                <c:pt idx="469">
                  <c:v>5.8624999999999997E-2</c:v>
                </c:pt>
                <c:pt idx="470">
                  <c:v>5.8749999999999997E-2</c:v>
                </c:pt>
                <c:pt idx="471">
                  <c:v>5.8874999999999997E-2</c:v>
                </c:pt>
                <c:pt idx="472">
                  <c:v>5.8999999999999997E-2</c:v>
                </c:pt>
                <c:pt idx="473">
                  <c:v>5.9124999999999997E-2</c:v>
                </c:pt>
                <c:pt idx="474">
                  <c:v>5.9249999999999997E-2</c:v>
                </c:pt>
                <c:pt idx="475">
                  <c:v>5.9374999999999997E-2</c:v>
                </c:pt>
                <c:pt idx="476">
                  <c:v>5.9499999999999997E-2</c:v>
                </c:pt>
                <c:pt idx="477">
                  <c:v>5.9624999999999997E-2</c:v>
                </c:pt>
                <c:pt idx="478">
                  <c:v>5.9749999999999998E-2</c:v>
                </c:pt>
                <c:pt idx="479">
                  <c:v>5.9874999999999998E-2</c:v>
                </c:pt>
                <c:pt idx="480">
                  <c:v>0.06</c:v>
                </c:pt>
                <c:pt idx="481">
                  <c:v>6.0124999999999998E-2</c:v>
                </c:pt>
                <c:pt idx="482">
                  <c:v>6.0249999999999998E-2</c:v>
                </c:pt>
                <c:pt idx="483">
                  <c:v>6.0374999999999998E-2</c:v>
                </c:pt>
                <c:pt idx="484">
                  <c:v>6.0499999999999998E-2</c:v>
                </c:pt>
                <c:pt idx="485">
                  <c:v>6.0624999999999998E-2</c:v>
                </c:pt>
                <c:pt idx="486">
                  <c:v>6.0749999999999998E-2</c:v>
                </c:pt>
                <c:pt idx="487">
                  <c:v>6.0874999999999999E-2</c:v>
                </c:pt>
                <c:pt idx="488">
                  <c:v>6.0999999999999999E-2</c:v>
                </c:pt>
                <c:pt idx="489">
                  <c:v>6.1124999999999999E-2</c:v>
                </c:pt>
                <c:pt idx="490">
                  <c:v>6.1249999999999999E-2</c:v>
                </c:pt>
                <c:pt idx="491">
                  <c:v>6.1374999999999999E-2</c:v>
                </c:pt>
                <c:pt idx="492">
                  <c:v>6.1499999999999999E-2</c:v>
                </c:pt>
                <c:pt idx="493">
                  <c:v>6.1624999999999999E-2</c:v>
                </c:pt>
                <c:pt idx="494">
                  <c:v>6.1749999999999999E-2</c:v>
                </c:pt>
                <c:pt idx="495">
                  <c:v>6.1874999999999999E-2</c:v>
                </c:pt>
                <c:pt idx="496">
                  <c:v>6.2E-2</c:v>
                </c:pt>
                <c:pt idx="497">
                  <c:v>6.2125E-2</c:v>
                </c:pt>
                <c:pt idx="498">
                  <c:v>6.225E-2</c:v>
                </c:pt>
                <c:pt idx="499">
                  <c:v>6.2375E-2</c:v>
                </c:pt>
                <c:pt idx="500">
                  <c:v>6.25E-2</c:v>
                </c:pt>
                <c:pt idx="501">
                  <c:v>6.2625E-2</c:v>
                </c:pt>
                <c:pt idx="502">
                  <c:v>6.275E-2</c:v>
                </c:pt>
                <c:pt idx="503">
                  <c:v>6.2875E-2</c:v>
                </c:pt>
                <c:pt idx="504">
                  <c:v>6.3E-2</c:v>
                </c:pt>
                <c:pt idx="505">
                  <c:v>6.3125000000000001E-2</c:v>
                </c:pt>
                <c:pt idx="506">
                  <c:v>6.3250000000000001E-2</c:v>
                </c:pt>
                <c:pt idx="507">
                  <c:v>6.3375000000000001E-2</c:v>
                </c:pt>
                <c:pt idx="508">
                  <c:v>6.3500000000000001E-2</c:v>
                </c:pt>
                <c:pt idx="509">
                  <c:v>6.3625000000000001E-2</c:v>
                </c:pt>
                <c:pt idx="510">
                  <c:v>6.3750000000000001E-2</c:v>
                </c:pt>
                <c:pt idx="511">
                  <c:v>6.3875000000000001E-2</c:v>
                </c:pt>
                <c:pt idx="512">
                  <c:v>6.4000000000000001E-2</c:v>
                </c:pt>
                <c:pt idx="513">
                  <c:v>6.4125000000000001E-2</c:v>
                </c:pt>
                <c:pt idx="514">
                  <c:v>6.4250000000000002E-2</c:v>
                </c:pt>
                <c:pt idx="515">
                  <c:v>6.4375000000000002E-2</c:v>
                </c:pt>
                <c:pt idx="516">
                  <c:v>6.4500000000000002E-2</c:v>
                </c:pt>
                <c:pt idx="517">
                  <c:v>6.4625000000000002E-2</c:v>
                </c:pt>
                <c:pt idx="518">
                  <c:v>6.4750000000000002E-2</c:v>
                </c:pt>
                <c:pt idx="519">
                  <c:v>6.4875000000000002E-2</c:v>
                </c:pt>
                <c:pt idx="520">
                  <c:v>6.5000000000000002E-2</c:v>
                </c:pt>
                <c:pt idx="521">
                  <c:v>6.5125000000000002E-2</c:v>
                </c:pt>
                <c:pt idx="522">
                  <c:v>6.5250000000000002E-2</c:v>
                </c:pt>
                <c:pt idx="523">
                  <c:v>6.5375000000000003E-2</c:v>
                </c:pt>
                <c:pt idx="524">
                  <c:v>6.5500000000000003E-2</c:v>
                </c:pt>
                <c:pt idx="525">
                  <c:v>6.5625000000000003E-2</c:v>
                </c:pt>
                <c:pt idx="526">
                  <c:v>6.5750000000000003E-2</c:v>
                </c:pt>
                <c:pt idx="527">
                  <c:v>6.5875000000000003E-2</c:v>
                </c:pt>
                <c:pt idx="528">
                  <c:v>6.6000000000000003E-2</c:v>
                </c:pt>
                <c:pt idx="529">
                  <c:v>6.6125000000000003E-2</c:v>
                </c:pt>
                <c:pt idx="530">
                  <c:v>6.6250000000000003E-2</c:v>
                </c:pt>
                <c:pt idx="531">
                  <c:v>6.6375000000000003E-2</c:v>
                </c:pt>
                <c:pt idx="532">
                  <c:v>6.6500000000000004E-2</c:v>
                </c:pt>
                <c:pt idx="533">
                  <c:v>6.6625000000000004E-2</c:v>
                </c:pt>
                <c:pt idx="534">
                  <c:v>6.6750000000000004E-2</c:v>
                </c:pt>
                <c:pt idx="535">
                  <c:v>6.6875000000000004E-2</c:v>
                </c:pt>
                <c:pt idx="536">
                  <c:v>6.7000000000000004E-2</c:v>
                </c:pt>
                <c:pt idx="537">
                  <c:v>6.7125000000000004E-2</c:v>
                </c:pt>
                <c:pt idx="538">
                  <c:v>6.7250000000000004E-2</c:v>
                </c:pt>
                <c:pt idx="539">
                  <c:v>6.7375000000000004E-2</c:v>
                </c:pt>
                <c:pt idx="540">
                  <c:v>6.7500000000000004E-2</c:v>
                </c:pt>
                <c:pt idx="541">
                  <c:v>6.7625000000000005E-2</c:v>
                </c:pt>
                <c:pt idx="542">
                  <c:v>6.7750000000000005E-2</c:v>
                </c:pt>
                <c:pt idx="543">
                  <c:v>6.7875000000000005E-2</c:v>
                </c:pt>
                <c:pt idx="544">
                  <c:v>6.8000000000000005E-2</c:v>
                </c:pt>
                <c:pt idx="545">
                  <c:v>6.8125000000000005E-2</c:v>
                </c:pt>
                <c:pt idx="546">
                  <c:v>6.8250000000000005E-2</c:v>
                </c:pt>
                <c:pt idx="547">
                  <c:v>6.8375000000000005E-2</c:v>
                </c:pt>
                <c:pt idx="548">
                  <c:v>6.8500000000000005E-2</c:v>
                </c:pt>
                <c:pt idx="549">
                  <c:v>6.8625000000000005E-2</c:v>
                </c:pt>
                <c:pt idx="550">
                  <c:v>6.8750000000000006E-2</c:v>
                </c:pt>
                <c:pt idx="551">
                  <c:v>6.8875000000000006E-2</c:v>
                </c:pt>
                <c:pt idx="552">
                  <c:v>6.9000000000000006E-2</c:v>
                </c:pt>
                <c:pt idx="553">
                  <c:v>6.9125000000000006E-2</c:v>
                </c:pt>
                <c:pt idx="554">
                  <c:v>6.9250000000000006E-2</c:v>
                </c:pt>
                <c:pt idx="555">
                  <c:v>6.9375000000000006E-2</c:v>
                </c:pt>
                <c:pt idx="556">
                  <c:v>6.9500000000000006E-2</c:v>
                </c:pt>
                <c:pt idx="557">
                  <c:v>6.9625000000000006E-2</c:v>
                </c:pt>
                <c:pt idx="558">
                  <c:v>6.9750000000000006E-2</c:v>
                </c:pt>
                <c:pt idx="559">
                  <c:v>6.9875000000000007E-2</c:v>
                </c:pt>
                <c:pt idx="560">
                  <c:v>7.0000000000000007E-2</c:v>
                </c:pt>
                <c:pt idx="561">
                  <c:v>7.0125000000000007E-2</c:v>
                </c:pt>
                <c:pt idx="562">
                  <c:v>7.0250000000000007E-2</c:v>
                </c:pt>
                <c:pt idx="563">
                  <c:v>7.0374999999999993E-2</c:v>
                </c:pt>
                <c:pt idx="564">
                  <c:v>7.0499999999999993E-2</c:v>
                </c:pt>
                <c:pt idx="565">
                  <c:v>7.0624999999999993E-2</c:v>
                </c:pt>
                <c:pt idx="566">
                  <c:v>7.0749999999999993E-2</c:v>
                </c:pt>
                <c:pt idx="567">
                  <c:v>7.0874999999999994E-2</c:v>
                </c:pt>
                <c:pt idx="568">
                  <c:v>7.0999999999999994E-2</c:v>
                </c:pt>
                <c:pt idx="569">
                  <c:v>7.1124999999999994E-2</c:v>
                </c:pt>
                <c:pt idx="570">
                  <c:v>7.1249999999999994E-2</c:v>
                </c:pt>
                <c:pt idx="571">
                  <c:v>7.1374999999999994E-2</c:v>
                </c:pt>
                <c:pt idx="572">
                  <c:v>7.1499999999999994E-2</c:v>
                </c:pt>
                <c:pt idx="573">
                  <c:v>7.1624999999999994E-2</c:v>
                </c:pt>
                <c:pt idx="574">
                  <c:v>7.1749999999999994E-2</c:v>
                </c:pt>
                <c:pt idx="575">
                  <c:v>7.1874999999999994E-2</c:v>
                </c:pt>
                <c:pt idx="576">
                  <c:v>7.1999999999999995E-2</c:v>
                </c:pt>
                <c:pt idx="577">
                  <c:v>7.2124999999999995E-2</c:v>
                </c:pt>
                <c:pt idx="578">
                  <c:v>7.2249999999999995E-2</c:v>
                </c:pt>
                <c:pt idx="579">
                  <c:v>7.2374999999999995E-2</c:v>
                </c:pt>
                <c:pt idx="580">
                  <c:v>7.2499999999999995E-2</c:v>
                </c:pt>
                <c:pt idx="581">
                  <c:v>7.2624999999999995E-2</c:v>
                </c:pt>
                <c:pt idx="582">
                  <c:v>7.2749999999999995E-2</c:v>
                </c:pt>
                <c:pt idx="583">
                  <c:v>7.2874999999999995E-2</c:v>
                </c:pt>
                <c:pt idx="584">
                  <c:v>7.2999999999999995E-2</c:v>
                </c:pt>
                <c:pt idx="585">
                  <c:v>7.3124999999999996E-2</c:v>
                </c:pt>
                <c:pt idx="586">
                  <c:v>7.3249999999999996E-2</c:v>
                </c:pt>
                <c:pt idx="587">
                  <c:v>7.3374999999999996E-2</c:v>
                </c:pt>
                <c:pt idx="588">
                  <c:v>7.3499999999999996E-2</c:v>
                </c:pt>
                <c:pt idx="589">
                  <c:v>7.3624999999999996E-2</c:v>
                </c:pt>
                <c:pt idx="590">
                  <c:v>7.3749999999999996E-2</c:v>
                </c:pt>
                <c:pt idx="591">
                  <c:v>7.3874999999999996E-2</c:v>
                </c:pt>
                <c:pt idx="592">
                  <c:v>7.3999999999999996E-2</c:v>
                </c:pt>
                <c:pt idx="593">
                  <c:v>7.4124999999999996E-2</c:v>
                </c:pt>
                <c:pt idx="594">
                  <c:v>7.4249999999999997E-2</c:v>
                </c:pt>
                <c:pt idx="595">
                  <c:v>7.4374999999999997E-2</c:v>
                </c:pt>
                <c:pt idx="596">
                  <c:v>7.4499999999999997E-2</c:v>
                </c:pt>
                <c:pt idx="597">
                  <c:v>7.4624999999999997E-2</c:v>
                </c:pt>
                <c:pt idx="598">
                  <c:v>7.4749999999999997E-2</c:v>
                </c:pt>
                <c:pt idx="599">
                  <c:v>7.4874999999999997E-2</c:v>
                </c:pt>
                <c:pt idx="600">
                  <c:v>7.4999999999999997E-2</c:v>
                </c:pt>
                <c:pt idx="601">
                  <c:v>7.5124999999999997E-2</c:v>
                </c:pt>
                <c:pt idx="602">
                  <c:v>7.5249999999999997E-2</c:v>
                </c:pt>
                <c:pt idx="603">
                  <c:v>7.5374999999999998E-2</c:v>
                </c:pt>
                <c:pt idx="604">
                  <c:v>7.5499999999999998E-2</c:v>
                </c:pt>
                <c:pt idx="605">
                  <c:v>7.5624999999999998E-2</c:v>
                </c:pt>
                <c:pt idx="606">
                  <c:v>7.5749999999999998E-2</c:v>
                </c:pt>
                <c:pt idx="607">
                  <c:v>7.5874999999999998E-2</c:v>
                </c:pt>
                <c:pt idx="608">
                  <c:v>7.5999999999999998E-2</c:v>
                </c:pt>
                <c:pt idx="609">
                  <c:v>7.6124999999999998E-2</c:v>
                </c:pt>
                <c:pt idx="610">
                  <c:v>7.6249999999999998E-2</c:v>
                </c:pt>
                <c:pt idx="611">
                  <c:v>7.6374999999999998E-2</c:v>
                </c:pt>
                <c:pt idx="612">
                  <c:v>7.6499999999999999E-2</c:v>
                </c:pt>
                <c:pt idx="613">
                  <c:v>7.6624999999999999E-2</c:v>
                </c:pt>
                <c:pt idx="614">
                  <c:v>7.6749999999999999E-2</c:v>
                </c:pt>
                <c:pt idx="615">
                  <c:v>7.6874999999999999E-2</c:v>
                </c:pt>
                <c:pt idx="616">
                  <c:v>7.6999999999999999E-2</c:v>
                </c:pt>
                <c:pt idx="617">
                  <c:v>7.7124999999999999E-2</c:v>
                </c:pt>
                <c:pt idx="618">
                  <c:v>7.7249999999999999E-2</c:v>
                </c:pt>
                <c:pt idx="619">
                  <c:v>7.7374999999999999E-2</c:v>
                </c:pt>
                <c:pt idx="620">
                  <c:v>7.7499999999999999E-2</c:v>
                </c:pt>
                <c:pt idx="621">
                  <c:v>7.7625E-2</c:v>
                </c:pt>
                <c:pt idx="622">
                  <c:v>7.775E-2</c:v>
                </c:pt>
                <c:pt idx="623">
                  <c:v>7.7875E-2</c:v>
                </c:pt>
                <c:pt idx="624">
                  <c:v>7.8E-2</c:v>
                </c:pt>
                <c:pt idx="625">
                  <c:v>7.8125E-2</c:v>
                </c:pt>
                <c:pt idx="626">
                  <c:v>7.825E-2</c:v>
                </c:pt>
                <c:pt idx="627">
                  <c:v>7.8375E-2</c:v>
                </c:pt>
                <c:pt idx="628">
                  <c:v>7.85E-2</c:v>
                </c:pt>
                <c:pt idx="629">
                  <c:v>7.8625E-2</c:v>
                </c:pt>
                <c:pt idx="630">
                  <c:v>7.8750000000000001E-2</c:v>
                </c:pt>
                <c:pt idx="631">
                  <c:v>7.8875000000000001E-2</c:v>
                </c:pt>
                <c:pt idx="632">
                  <c:v>7.9000000000000001E-2</c:v>
                </c:pt>
                <c:pt idx="633">
                  <c:v>7.9125000000000001E-2</c:v>
                </c:pt>
                <c:pt idx="634">
                  <c:v>7.9250000000000001E-2</c:v>
                </c:pt>
                <c:pt idx="635">
                  <c:v>7.9375000000000001E-2</c:v>
                </c:pt>
                <c:pt idx="636">
                  <c:v>7.9500000000000001E-2</c:v>
                </c:pt>
                <c:pt idx="637">
                  <c:v>7.9625000000000001E-2</c:v>
                </c:pt>
                <c:pt idx="638">
                  <c:v>7.9750000000000001E-2</c:v>
                </c:pt>
                <c:pt idx="639">
                  <c:v>7.9875000000000002E-2</c:v>
                </c:pt>
                <c:pt idx="640">
                  <c:v>0.08</c:v>
                </c:pt>
                <c:pt idx="641">
                  <c:v>8.0125000000000002E-2</c:v>
                </c:pt>
                <c:pt idx="642">
                  <c:v>8.0250000000000002E-2</c:v>
                </c:pt>
                <c:pt idx="643">
                  <c:v>8.0375000000000002E-2</c:v>
                </c:pt>
                <c:pt idx="644">
                  <c:v>8.0500000000000002E-2</c:v>
                </c:pt>
                <c:pt idx="645">
                  <c:v>8.0625000000000002E-2</c:v>
                </c:pt>
                <c:pt idx="646">
                  <c:v>8.0750000000000002E-2</c:v>
                </c:pt>
                <c:pt idx="647">
                  <c:v>8.0875000000000002E-2</c:v>
                </c:pt>
                <c:pt idx="648">
                  <c:v>8.1000000000000003E-2</c:v>
                </c:pt>
                <c:pt idx="649">
                  <c:v>8.1125000000000003E-2</c:v>
                </c:pt>
                <c:pt idx="650">
                  <c:v>8.1250000000000003E-2</c:v>
                </c:pt>
                <c:pt idx="651">
                  <c:v>8.1375000000000003E-2</c:v>
                </c:pt>
                <c:pt idx="652">
                  <c:v>8.1500000000000003E-2</c:v>
                </c:pt>
                <c:pt idx="653">
                  <c:v>8.1625000000000003E-2</c:v>
                </c:pt>
                <c:pt idx="654">
                  <c:v>8.1750000000000003E-2</c:v>
                </c:pt>
                <c:pt idx="655">
                  <c:v>8.1875000000000003E-2</c:v>
                </c:pt>
                <c:pt idx="656">
                  <c:v>8.2000000000000003E-2</c:v>
                </c:pt>
                <c:pt idx="657">
                  <c:v>8.2125000000000004E-2</c:v>
                </c:pt>
                <c:pt idx="658">
                  <c:v>8.2250000000000004E-2</c:v>
                </c:pt>
                <c:pt idx="659">
                  <c:v>8.2375000000000004E-2</c:v>
                </c:pt>
                <c:pt idx="660">
                  <c:v>8.2500000000000004E-2</c:v>
                </c:pt>
                <c:pt idx="661">
                  <c:v>8.2625000000000004E-2</c:v>
                </c:pt>
                <c:pt idx="662">
                  <c:v>8.2750000000000004E-2</c:v>
                </c:pt>
                <c:pt idx="663">
                  <c:v>8.2875000000000004E-2</c:v>
                </c:pt>
                <c:pt idx="664">
                  <c:v>8.3000000000000004E-2</c:v>
                </c:pt>
                <c:pt idx="665">
                  <c:v>8.3125000000000004E-2</c:v>
                </c:pt>
                <c:pt idx="666">
                  <c:v>8.3250000000000005E-2</c:v>
                </c:pt>
                <c:pt idx="667">
                  <c:v>8.3375000000000005E-2</c:v>
                </c:pt>
                <c:pt idx="668">
                  <c:v>8.3500000000000005E-2</c:v>
                </c:pt>
                <c:pt idx="669">
                  <c:v>8.3625000000000005E-2</c:v>
                </c:pt>
                <c:pt idx="670">
                  <c:v>8.3750000000000005E-2</c:v>
                </c:pt>
                <c:pt idx="671">
                  <c:v>8.3875000000000005E-2</c:v>
                </c:pt>
                <c:pt idx="672">
                  <c:v>8.4000000000000005E-2</c:v>
                </c:pt>
                <c:pt idx="673">
                  <c:v>8.4125000000000005E-2</c:v>
                </c:pt>
                <c:pt idx="674">
                  <c:v>8.4250000000000005E-2</c:v>
                </c:pt>
                <c:pt idx="675">
                  <c:v>8.4375000000000006E-2</c:v>
                </c:pt>
                <c:pt idx="676">
                  <c:v>8.4500000000000006E-2</c:v>
                </c:pt>
                <c:pt idx="677">
                  <c:v>8.4625000000000006E-2</c:v>
                </c:pt>
                <c:pt idx="678">
                  <c:v>8.4750000000000006E-2</c:v>
                </c:pt>
                <c:pt idx="679">
                  <c:v>8.4875000000000006E-2</c:v>
                </c:pt>
                <c:pt idx="680">
                  <c:v>8.5000000000000006E-2</c:v>
                </c:pt>
                <c:pt idx="681">
                  <c:v>8.5125000000000006E-2</c:v>
                </c:pt>
                <c:pt idx="682">
                  <c:v>8.5250000000000006E-2</c:v>
                </c:pt>
                <c:pt idx="683">
                  <c:v>8.5375000000000006E-2</c:v>
                </c:pt>
                <c:pt idx="684">
                  <c:v>8.5500000000000007E-2</c:v>
                </c:pt>
                <c:pt idx="685">
                  <c:v>8.5625000000000007E-2</c:v>
                </c:pt>
                <c:pt idx="686">
                  <c:v>8.5750000000000007E-2</c:v>
                </c:pt>
                <c:pt idx="687">
                  <c:v>8.5875000000000007E-2</c:v>
                </c:pt>
                <c:pt idx="688">
                  <c:v>8.5999999999999993E-2</c:v>
                </c:pt>
                <c:pt idx="689">
                  <c:v>8.6124999999999993E-2</c:v>
                </c:pt>
                <c:pt idx="690">
                  <c:v>8.6249999999999993E-2</c:v>
                </c:pt>
                <c:pt idx="691">
                  <c:v>8.6374999999999993E-2</c:v>
                </c:pt>
                <c:pt idx="692">
                  <c:v>8.6499999999999994E-2</c:v>
                </c:pt>
                <c:pt idx="693">
                  <c:v>8.6624999999999994E-2</c:v>
                </c:pt>
                <c:pt idx="694">
                  <c:v>8.6749999999999994E-2</c:v>
                </c:pt>
                <c:pt idx="695">
                  <c:v>8.6874999999999994E-2</c:v>
                </c:pt>
                <c:pt idx="696">
                  <c:v>8.6999999999999994E-2</c:v>
                </c:pt>
                <c:pt idx="697">
                  <c:v>8.7124999999999994E-2</c:v>
                </c:pt>
                <c:pt idx="698">
                  <c:v>8.7249999999999994E-2</c:v>
                </c:pt>
                <c:pt idx="699">
                  <c:v>8.7374999999999994E-2</c:v>
                </c:pt>
                <c:pt idx="700">
                  <c:v>8.7499999999999994E-2</c:v>
                </c:pt>
                <c:pt idx="701">
                  <c:v>8.7624999999999995E-2</c:v>
                </c:pt>
                <c:pt idx="702">
                  <c:v>8.7749999999999995E-2</c:v>
                </c:pt>
                <c:pt idx="703">
                  <c:v>8.7874999999999995E-2</c:v>
                </c:pt>
                <c:pt idx="704">
                  <c:v>8.7999999999999995E-2</c:v>
                </c:pt>
                <c:pt idx="705">
                  <c:v>8.8124999999999995E-2</c:v>
                </c:pt>
                <c:pt idx="706">
                  <c:v>8.8249999999999995E-2</c:v>
                </c:pt>
                <c:pt idx="707">
                  <c:v>8.8374999999999995E-2</c:v>
                </c:pt>
                <c:pt idx="708">
                  <c:v>8.8499999999999995E-2</c:v>
                </c:pt>
                <c:pt idx="709">
                  <c:v>8.8624999999999995E-2</c:v>
                </c:pt>
                <c:pt idx="710">
                  <c:v>8.8749999999999996E-2</c:v>
                </c:pt>
                <c:pt idx="711">
                  <c:v>8.8874999999999996E-2</c:v>
                </c:pt>
                <c:pt idx="712">
                  <c:v>8.8999999999999996E-2</c:v>
                </c:pt>
                <c:pt idx="713">
                  <c:v>8.9124999999999996E-2</c:v>
                </c:pt>
                <c:pt idx="714">
                  <c:v>8.9249999999999996E-2</c:v>
                </c:pt>
                <c:pt idx="715">
                  <c:v>8.9374999999999996E-2</c:v>
                </c:pt>
                <c:pt idx="716">
                  <c:v>8.9499999999999996E-2</c:v>
                </c:pt>
                <c:pt idx="717">
                  <c:v>8.9624999999999996E-2</c:v>
                </c:pt>
                <c:pt idx="718">
                  <c:v>8.9749999999999996E-2</c:v>
                </c:pt>
                <c:pt idx="719">
                  <c:v>8.9874999999999997E-2</c:v>
                </c:pt>
                <c:pt idx="720">
                  <c:v>0.09</c:v>
                </c:pt>
                <c:pt idx="721">
                  <c:v>9.0124999999999997E-2</c:v>
                </c:pt>
                <c:pt idx="722">
                  <c:v>9.0249999999999997E-2</c:v>
                </c:pt>
                <c:pt idx="723">
                  <c:v>9.0374999999999997E-2</c:v>
                </c:pt>
                <c:pt idx="724">
                  <c:v>9.0499999999999997E-2</c:v>
                </c:pt>
                <c:pt idx="725">
                  <c:v>9.0624999999999997E-2</c:v>
                </c:pt>
                <c:pt idx="726">
                  <c:v>9.0749999999999997E-2</c:v>
                </c:pt>
                <c:pt idx="727">
                  <c:v>9.0874999999999997E-2</c:v>
                </c:pt>
                <c:pt idx="728">
                  <c:v>9.0999999999999998E-2</c:v>
                </c:pt>
                <c:pt idx="729">
                  <c:v>9.1124999999999998E-2</c:v>
                </c:pt>
                <c:pt idx="730">
                  <c:v>9.1249999999999998E-2</c:v>
                </c:pt>
                <c:pt idx="731">
                  <c:v>9.1374999999999998E-2</c:v>
                </c:pt>
                <c:pt idx="732">
                  <c:v>9.1499999999999998E-2</c:v>
                </c:pt>
                <c:pt idx="733">
                  <c:v>9.1624999999999998E-2</c:v>
                </c:pt>
                <c:pt idx="734">
                  <c:v>9.1749999999999998E-2</c:v>
                </c:pt>
                <c:pt idx="735">
                  <c:v>9.1874999999999998E-2</c:v>
                </c:pt>
                <c:pt idx="736">
                  <c:v>9.1999999999999998E-2</c:v>
                </c:pt>
                <c:pt idx="737">
                  <c:v>9.2124999999999999E-2</c:v>
                </c:pt>
                <c:pt idx="738">
                  <c:v>9.2249999999999999E-2</c:v>
                </c:pt>
                <c:pt idx="739">
                  <c:v>9.2374999999999999E-2</c:v>
                </c:pt>
                <c:pt idx="740">
                  <c:v>9.2499999999999999E-2</c:v>
                </c:pt>
                <c:pt idx="741">
                  <c:v>9.2624999999999999E-2</c:v>
                </c:pt>
                <c:pt idx="742">
                  <c:v>9.2749999999999999E-2</c:v>
                </c:pt>
                <c:pt idx="743">
                  <c:v>9.2874999999999999E-2</c:v>
                </c:pt>
                <c:pt idx="744">
                  <c:v>9.2999999999999999E-2</c:v>
                </c:pt>
                <c:pt idx="745">
                  <c:v>9.3124999999999999E-2</c:v>
                </c:pt>
                <c:pt idx="746">
                  <c:v>9.325E-2</c:v>
                </c:pt>
                <c:pt idx="747">
                  <c:v>9.3375E-2</c:v>
                </c:pt>
                <c:pt idx="748">
                  <c:v>9.35E-2</c:v>
                </c:pt>
                <c:pt idx="749">
                  <c:v>9.3625E-2</c:v>
                </c:pt>
                <c:pt idx="750">
                  <c:v>9.375E-2</c:v>
                </c:pt>
                <c:pt idx="751">
                  <c:v>9.3875E-2</c:v>
                </c:pt>
                <c:pt idx="752">
                  <c:v>9.4E-2</c:v>
                </c:pt>
                <c:pt idx="753">
                  <c:v>9.4125E-2</c:v>
                </c:pt>
                <c:pt idx="754">
                  <c:v>9.425E-2</c:v>
                </c:pt>
                <c:pt idx="755">
                  <c:v>9.4375000000000001E-2</c:v>
                </c:pt>
                <c:pt idx="756">
                  <c:v>9.4500000000000001E-2</c:v>
                </c:pt>
                <c:pt idx="757">
                  <c:v>9.4625000000000001E-2</c:v>
                </c:pt>
                <c:pt idx="758">
                  <c:v>9.4750000000000001E-2</c:v>
                </c:pt>
                <c:pt idx="759">
                  <c:v>9.4875000000000001E-2</c:v>
                </c:pt>
                <c:pt idx="760">
                  <c:v>9.5000000000000001E-2</c:v>
                </c:pt>
                <c:pt idx="761">
                  <c:v>9.5125000000000001E-2</c:v>
                </c:pt>
                <c:pt idx="762">
                  <c:v>9.5250000000000001E-2</c:v>
                </c:pt>
                <c:pt idx="763">
                  <c:v>9.5375000000000001E-2</c:v>
                </c:pt>
                <c:pt idx="764">
                  <c:v>9.5500000000000002E-2</c:v>
                </c:pt>
                <c:pt idx="765">
                  <c:v>9.5625000000000002E-2</c:v>
                </c:pt>
                <c:pt idx="766">
                  <c:v>9.5750000000000002E-2</c:v>
                </c:pt>
                <c:pt idx="767">
                  <c:v>9.5875000000000002E-2</c:v>
                </c:pt>
                <c:pt idx="768">
                  <c:v>9.6000000000000002E-2</c:v>
                </c:pt>
                <c:pt idx="769">
                  <c:v>9.6125000000000002E-2</c:v>
                </c:pt>
                <c:pt idx="770">
                  <c:v>9.6250000000000002E-2</c:v>
                </c:pt>
                <c:pt idx="771">
                  <c:v>9.6375000000000002E-2</c:v>
                </c:pt>
                <c:pt idx="772">
                  <c:v>9.6500000000000002E-2</c:v>
                </c:pt>
                <c:pt idx="773">
                  <c:v>9.6625000000000003E-2</c:v>
                </c:pt>
                <c:pt idx="774">
                  <c:v>9.6750000000000003E-2</c:v>
                </c:pt>
                <c:pt idx="775">
                  <c:v>9.6875000000000003E-2</c:v>
                </c:pt>
                <c:pt idx="776">
                  <c:v>9.7000000000000003E-2</c:v>
                </c:pt>
                <c:pt idx="777">
                  <c:v>9.7125000000000003E-2</c:v>
                </c:pt>
                <c:pt idx="778">
                  <c:v>9.7250000000000003E-2</c:v>
                </c:pt>
                <c:pt idx="779">
                  <c:v>9.7375000000000003E-2</c:v>
                </c:pt>
                <c:pt idx="780">
                  <c:v>9.7500000000000003E-2</c:v>
                </c:pt>
                <c:pt idx="781">
                  <c:v>9.7625000000000003E-2</c:v>
                </c:pt>
                <c:pt idx="782">
                  <c:v>9.7750000000000004E-2</c:v>
                </c:pt>
                <c:pt idx="783">
                  <c:v>9.7875000000000004E-2</c:v>
                </c:pt>
                <c:pt idx="784">
                  <c:v>9.8000000000000004E-2</c:v>
                </c:pt>
                <c:pt idx="785">
                  <c:v>9.8125000000000004E-2</c:v>
                </c:pt>
                <c:pt idx="786">
                  <c:v>9.8250000000000004E-2</c:v>
                </c:pt>
                <c:pt idx="787">
                  <c:v>9.8375000000000004E-2</c:v>
                </c:pt>
                <c:pt idx="788">
                  <c:v>9.8500000000000004E-2</c:v>
                </c:pt>
                <c:pt idx="789">
                  <c:v>9.8625000000000004E-2</c:v>
                </c:pt>
                <c:pt idx="790">
                  <c:v>9.8750000000000004E-2</c:v>
                </c:pt>
                <c:pt idx="791">
                  <c:v>9.8875000000000005E-2</c:v>
                </c:pt>
                <c:pt idx="792">
                  <c:v>9.9000000000000005E-2</c:v>
                </c:pt>
                <c:pt idx="793">
                  <c:v>9.9125000000000005E-2</c:v>
                </c:pt>
                <c:pt idx="794">
                  <c:v>9.9250000000000005E-2</c:v>
                </c:pt>
                <c:pt idx="795">
                  <c:v>9.9375000000000005E-2</c:v>
                </c:pt>
                <c:pt idx="796">
                  <c:v>9.9500000000000005E-2</c:v>
                </c:pt>
                <c:pt idx="797">
                  <c:v>9.9625000000000005E-2</c:v>
                </c:pt>
                <c:pt idx="798">
                  <c:v>9.9750000000000005E-2</c:v>
                </c:pt>
                <c:pt idx="799">
                  <c:v>9.9875000000000005E-2</c:v>
                </c:pt>
                <c:pt idx="800">
                  <c:v>0.1</c:v>
                </c:pt>
                <c:pt idx="801">
                  <c:v>0.10012500000000001</c:v>
                </c:pt>
                <c:pt idx="802">
                  <c:v>0.10025000000000001</c:v>
                </c:pt>
                <c:pt idx="803">
                  <c:v>0.10037500000000001</c:v>
                </c:pt>
                <c:pt idx="804">
                  <c:v>0.10050000000000001</c:v>
                </c:pt>
                <c:pt idx="805">
                  <c:v>0.10062500000000001</c:v>
                </c:pt>
                <c:pt idx="806">
                  <c:v>0.10075000000000001</c:v>
                </c:pt>
                <c:pt idx="807">
                  <c:v>0.10087500000000001</c:v>
                </c:pt>
                <c:pt idx="808">
                  <c:v>0.10100000000000001</c:v>
                </c:pt>
                <c:pt idx="809">
                  <c:v>0.10112500000000001</c:v>
                </c:pt>
                <c:pt idx="810">
                  <c:v>0.10125000000000001</c:v>
                </c:pt>
                <c:pt idx="811">
                  <c:v>0.10137500000000001</c:v>
                </c:pt>
                <c:pt idx="812">
                  <c:v>0.10150000000000001</c:v>
                </c:pt>
                <c:pt idx="813">
                  <c:v>0.10162499999999999</c:v>
                </c:pt>
                <c:pt idx="814">
                  <c:v>0.10174999999999999</c:v>
                </c:pt>
                <c:pt idx="815">
                  <c:v>0.10187499999999999</c:v>
                </c:pt>
                <c:pt idx="816">
                  <c:v>0.10199999999999999</c:v>
                </c:pt>
                <c:pt idx="817">
                  <c:v>0.10212499999999999</c:v>
                </c:pt>
                <c:pt idx="818">
                  <c:v>0.10224999999999999</c:v>
                </c:pt>
                <c:pt idx="819">
                  <c:v>0.10237499999999999</c:v>
                </c:pt>
                <c:pt idx="820">
                  <c:v>0.10249999999999999</c:v>
                </c:pt>
                <c:pt idx="821">
                  <c:v>0.10262499999999999</c:v>
                </c:pt>
                <c:pt idx="822">
                  <c:v>0.10274999999999999</c:v>
                </c:pt>
                <c:pt idx="823">
                  <c:v>0.10287499999999999</c:v>
                </c:pt>
                <c:pt idx="824">
                  <c:v>0.10299999999999999</c:v>
                </c:pt>
                <c:pt idx="825">
                  <c:v>0.10312499999999999</c:v>
                </c:pt>
                <c:pt idx="826">
                  <c:v>0.10324999999999999</c:v>
                </c:pt>
                <c:pt idx="827">
                  <c:v>0.10337499999999999</c:v>
                </c:pt>
                <c:pt idx="828">
                  <c:v>0.10349999999999999</c:v>
                </c:pt>
                <c:pt idx="829">
                  <c:v>0.10362499999999999</c:v>
                </c:pt>
                <c:pt idx="830">
                  <c:v>0.10375</c:v>
                </c:pt>
                <c:pt idx="831">
                  <c:v>0.103875</c:v>
                </c:pt>
                <c:pt idx="832">
                  <c:v>0.104</c:v>
                </c:pt>
                <c:pt idx="833">
                  <c:v>0.104125</c:v>
                </c:pt>
                <c:pt idx="834">
                  <c:v>0.10425</c:v>
                </c:pt>
                <c:pt idx="835">
                  <c:v>0.104375</c:v>
                </c:pt>
                <c:pt idx="836">
                  <c:v>0.1045</c:v>
                </c:pt>
                <c:pt idx="837">
                  <c:v>0.104625</c:v>
                </c:pt>
                <c:pt idx="838">
                  <c:v>0.10475</c:v>
                </c:pt>
                <c:pt idx="839">
                  <c:v>0.104875</c:v>
                </c:pt>
                <c:pt idx="840">
                  <c:v>0.105</c:v>
                </c:pt>
                <c:pt idx="841">
                  <c:v>0.105125</c:v>
                </c:pt>
                <c:pt idx="842">
                  <c:v>0.10525</c:v>
                </c:pt>
                <c:pt idx="843">
                  <c:v>0.105375</c:v>
                </c:pt>
                <c:pt idx="844">
                  <c:v>0.1055</c:v>
                </c:pt>
                <c:pt idx="845">
                  <c:v>0.105625</c:v>
                </c:pt>
                <c:pt idx="846">
                  <c:v>0.10575</c:v>
                </c:pt>
                <c:pt idx="847">
                  <c:v>0.105875</c:v>
                </c:pt>
                <c:pt idx="848">
                  <c:v>0.106</c:v>
                </c:pt>
                <c:pt idx="849">
                  <c:v>0.106125</c:v>
                </c:pt>
                <c:pt idx="850">
                  <c:v>0.10625</c:v>
                </c:pt>
                <c:pt idx="851">
                  <c:v>0.106375</c:v>
                </c:pt>
                <c:pt idx="852">
                  <c:v>0.1065</c:v>
                </c:pt>
                <c:pt idx="853">
                  <c:v>0.106625</c:v>
                </c:pt>
                <c:pt idx="854">
                  <c:v>0.10675</c:v>
                </c:pt>
                <c:pt idx="855">
                  <c:v>0.106875</c:v>
                </c:pt>
                <c:pt idx="856">
                  <c:v>0.107</c:v>
                </c:pt>
                <c:pt idx="857">
                  <c:v>0.107125</c:v>
                </c:pt>
                <c:pt idx="858">
                  <c:v>0.10725</c:v>
                </c:pt>
                <c:pt idx="859">
                  <c:v>0.107375</c:v>
                </c:pt>
                <c:pt idx="860">
                  <c:v>0.1075</c:v>
                </c:pt>
                <c:pt idx="861">
                  <c:v>0.107625</c:v>
                </c:pt>
                <c:pt idx="862">
                  <c:v>0.10775</c:v>
                </c:pt>
                <c:pt idx="863">
                  <c:v>0.107875</c:v>
                </c:pt>
                <c:pt idx="864">
                  <c:v>0.108</c:v>
                </c:pt>
                <c:pt idx="865">
                  <c:v>0.108125</c:v>
                </c:pt>
                <c:pt idx="866">
                  <c:v>0.10825</c:v>
                </c:pt>
                <c:pt idx="867">
                  <c:v>0.108375</c:v>
                </c:pt>
                <c:pt idx="868">
                  <c:v>0.1085</c:v>
                </c:pt>
                <c:pt idx="869">
                  <c:v>0.108625</c:v>
                </c:pt>
                <c:pt idx="870">
                  <c:v>0.10875</c:v>
                </c:pt>
                <c:pt idx="871">
                  <c:v>0.108875</c:v>
                </c:pt>
                <c:pt idx="872">
                  <c:v>0.109</c:v>
                </c:pt>
                <c:pt idx="873">
                  <c:v>0.109125</c:v>
                </c:pt>
                <c:pt idx="874">
                  <c:v>0.10925</c:v>
                </c:pt>
                <c:pt idx="875">
                  <c:v>0.109375</c:v>
                </c:pt>
                <c:pt idx="876">
                  <c:v>0.1095</c:v>
                </c:pt>
                <c:pt idx="877">
                  <c:v>0.109625</c:v>
                </c:pt>
                <c:pt idx="878">
                  <c:v>0.10975</c:v>
                </c:pt>
                <c:pt idx="879">
                  <c:v>0.109875</c:v>
                </c:pt>
                <c:pt idx="880">
                  <c:v>0.11</c:v>
                </c:pt>
                <c:pt idx="881">
                  <c:v>0.110125</c:v>
                </c:pt>
                <c:pt idx="882">
                  <c:v>0.11025</c:v>
                </c:pt>
                <c:pt idx="883">
                  <c:v>0.110375</c:v>
                </c:pt>
                <c:pt idx="884">
                  <c:v>0.1105</c:v>
                </c:pt>
                <c:pt idx="885">
                  <c:v>0.110625</c:v>
                </c:pt>
                <c:pt idx="886">
                  <c:v>0.11075</c:v>
                </c:pt>
                <c:pt idx="887">
                  <c:v>0.110875</c:v>
                </c:pt>
                <c:pt idx="888">
                  <c:v>0.111</c:v>
                </c:pt>
                <c:pt idx="889">
                  <c:v>0.111125</c:v>
                </c:pt>
                <c:pt idx="890">
                  <c:v>0.11125</c:v>
                </c:pt>
                <c:pt idx="891">
                  <c:v>0.111375</c:v>
                </c:pt>
                <c:pt idx="892">
                  <c:v>0.1115</c:v>
                </c:pt>
                <c:pt idx="893">
                  <c:v>0.111625</c:v>
                </c:pt>
                <c:pt idx="894">
                  <c:v>0.11175</c:v>
                </c:pt>
                <c:pt idx="895">
                  <c:v>0.111875</c:v>
                </c:pt>
                <c:pt idx="896">
                  <c:v>0.112</c:v>
                </c:pt>
                <c:pt idx="897">
                  <c:v>0.112125</c:v>
                </c:pt>
                <c:pt idx="898">
                  <c:v>0.11225</c:v>
                </c:pt>
                <c:pt idx="899">
                  <c:v>0.112375</c:v>
                </c:pt>
                <c:pt idx="900">
                  <c:v>0.1125</c:v>
                </c:pt>
                <c:pt idx="901">
                  <c:v>0.112625</c:v>
                </c:pt>
                <c:pt idx="902">
                  <c:v>0.11275</c:v>
                </c:pt>
                <c:pt idx="903">
                  <c:v>0.112875</c:v>
                </c:pt>
                <c:pt idx="904">
                  <c:v>0.113</c:v>
                </c:pt>
                <c:pt idx="905">
                  <c:v>0.113125</c:v>
                </c:pt>
                <c:pt idx="906">
                  <c:v>0.11325</c:v>
                </c:pt>
                <c:pt idx="907">
                  <c:v>0.113375</c:v>
                </c:pt>
                <c:pt idx="908">
                  <c:v>0.1135</c:v>
                </c:pt>
                <c:pt idx="909">
                  <c:v>0.113625</c:v>
                </c:pt>
                <c:pt idx="910">
                  <c:v>0.11375</c:v>
                </c:pt>
                <c:pt idx="911">
                  <c:v>0.113875</c:v>
                </c:pt>
                <c:pt idx="912">
                  <c:v>0.114</c:v>
                </c:pt>
                <c:pt idx="913">
                  <c:v>0.114125</c:v>
                </c:pt>
                <c:pt idx="914">
                  <c:v>0.11425</c:v>
                </c:pt>
                <c:pt idx="915">
                  <c:v>0.114375</c:v>
                </c:pt>
                <c:pt idx="916">
                  <c:v>0.1145</c:v>
                </c:pt>
                <c:pt idx="917">
                  <c:v>0.114625</c:v>
                </c:pt>
                <c:pt idx="918">
                  <c:v>0.11475</c:v>
                </c:pt>
                <c:pt idx="919">
                  <c:v>0.114875</c:v>
                </c:pt>
                <c:pt idx="920">
                  <c:v>0.115</c:v>
                </c:pt>
                <c:pt idx="921">
                  <c:v>0.11512500000000001</c:v>
                </c:pt>
                <c:pt idx="922">
                  <c:v>0.11525000000000001</c:v>
                </c:pt>
                <c:pt idx="923">
                  <c:v>0.11537500000000001</c:v>
                </c:pt>
                <c:pt idx="924">
                  <c:v>0.11550000000000001</c:v>
                </c:pt>
                <c:pt idx="925">
                  <c:v>0.11562500000000001</c:v>
                </c:pt>
                <c:pt idx="926">
                  <c:v>0.11575000000000001</c:v>
                </c:pt>
                <c:pt idx="927">
                  <c:v>0.11587500000000001</c:v>
                </c:pt>
                <c:pt idx="928">
                  <c:v>0.11600000000000001</c:v>
                </c:pt>
                <c:pt idx="929">
                  <c:v>0.11612500000000001</c:v>
                </c:pt>
                <c:pt idx="930">
                  <c:v>0.11625000000000001</c:v>
                </c:pt>
                <c:pt idx="931">
                  <c:v>0.11637500000000001</c:v>
                </c:pt>
                <c:pt idx="932">
                  <c:v>0.11650000000000001</c:v>
                </c:pt>
                <c:pt idx="933">
                  <c:v>0.11662500000000001</c:v>
                </c:pt>
                <c:pt idx="934">
                  <c:v>0.11675000000000001</c:v>
                </c:pt>
                <c:pt idx="935">
                  <c:v>0.11687500000000001</c:v>
                </c:pt>
                <c:pt idx="936">
                  <c:v>0.11700000000000001</c:v>
                </c:pt>
                <c:pt idx="937">
                  <c:v>0.11712500000000001</c:v>
                </c:pt>
                <c:pt idx="938">
                  <c:v>0.11724999999999999</c:v>
                </c:pt>
                <c:pt idx="939">
                  <c:v>0.11737499999999999</c:v>
                </c:pt>
                <c:pt idx="940">
                  <c:v>0.11749999999999999</c:v>
                </c:pt>
                <c:pt idx="941">
                  <c:v>0.11762499999999999</c:v>
                </c:pt>
                <c:pt idx="942">
                  <c:v>0.11774999999999999</c:v>
                </c:pt>
                <c:pt idx="943">
                  <c:v>0.11787499999999999</c:v>
                </c:pt>
                <c:pt idx="944">
                  <c:v>0.11799999999999999</c:v>
                </c:pt>
                <c:pt idx="945">
                  <c:v>0.11812499999999999</c:v>
                </c:pt>
                <c:pt idx="946">
                  <c:v>0.11824999999999999</c:v>
                </c:pt>
                <c:pt idx="947">
                  <c:v>0.11837499999999999</c:v>
                </c:pt>
                <c:pt idx="948">
                  <c:v>0.11849999999999999</c:v>
                </c:pt>
                <c:pt idx="949">
                  <c:v>0.11862499999999999</c:v>
                </c:pt>
                <c:pt idx="950">
                  <c:v>0.11874999999999999</c:v>
                </c:pt>
                <c:pt idx="951">
                  <c:v>0.11887499999999999</c:v>
                </c:pt>
                <c:pt idx="952">
                  <c:v>0.11899999999999999</c:v>
                </c:pt>
                <c:pt idx="953">
                  <c:v>0.11912499999999999</c:v>
                </c:pt>
                <c:pt idx="954">
                  <c:v>0.11924999999999999</c:v>
                </c:pt>
                <c:pt idx="955">
                  <c:v>0.119375</c:v>
                </c:pt>
                <c:pt idx="956">
                  <c:v>0.1195</c:v>
                </c:pt>
                <c:pt idx="957">
                  <c:v>0.119625</c:v>
                </c:pt>
                <c:pt idx="958">
                  <c:v>0.11975</c:v>
                </c:pt>
                <c:pt idx="959">
                  <c:v>0.119875</c:v>
                </c:pt>
                <c:pt idx="960">
                  <c:v>0.12</c:v>
                </c:pt>
                <c:pt idx="961">
                  <c:v>0.120125</c:v>
                </c:pt>
                <c:pt idx="962">
                  <c:v>0.12025</c:v>
                </c:pt>
                <c:pt idx="963">
                  <c:v>0.120375</c:v>
                </c:pt>
                <c:pt idx="964">
                  <c:v>0.1205</c:v>
                </c:pt>
                <c:pt idx="965">
                  <c:v>0.120625</c:v>
                </c:pt>
                <c:pt idx="966">
                  <c:v>0.12075</c:v>
                </c:pt>
                <c:pt idx="967">
                  <c:v>0.120875</c:v>
                </c:pt>
                <c:pt idx="968">
                  <c:v>0.121</c:v>
                </c:pt>
                <c:pt idx="969">
                  <c:v>0.121125</c:v>
                </c:pt>
                <c:pt idx="970">
                  <c:v>0.12125</c:v>
                </c:pt>
                <c:pt idx="971">
                  <c:v>0.121375</c:v>
                </c:pt>
                <c:pt idx="972">
                  <c:v>0.1215</c:v>
                </c:pt>
                <c:pt idx="973">
                  <c:v>0.121625</c:v>
                </c:pt>
                <c:pt idx="974">
                  <c:v>0.12175</c:v>
                </c:pt>
                <c:pt idx="975">
                  <c:v>0.121875</c:v>
                </c:pt>
                <c:pt idx="976">
                  <c:v>0.122</c:v>
                </c:pt>
                <c:pt idx="977">
                  <c:v>0.122125</c:v>
                </c:pt>
                <c:pt idx="978">
                  <c:v>0.12225</c:v>
                </c:pt>
                <c:pt idx="979">
                  <c:v>0.122375</c:v>
                </c:pt>
                <c:pt idx="980">
                  <c:v>0.1225</c:v>
                </c:pt>
                <c:pt idx="981">
                  <c:v>0.122625</c:v>
                </c:pt>
                <c:pt idx="982">
                  <c:v>0.12275</c:v>
                </c:pt>
                <c:pt idx="983">
                  <c:v>0.122875</c:v>
                </c:pt>
                <c:pt idx="984">
                  <c:v>0.123</c:v>
                </c:pt>
                <c:pt idx="985">
                  <c:v>0.123125</c:v>
                </c:pt>
                <c:pt idx="986">
                  <c:v>0.12325</c:v>
                </c:pt>
                <c:pt idx="987">
                  <c:v>0.123375</c:v>
                </c:pt>
                <c:pt idx="988">
                  <c:v>0.1235</c:v>
                </c:pt>
                <c:pt idx="989">
                  <c:v>0.123625</c:v>
                </c:pt>
                <c:pt idx="990">
                  <c:v>0.12375</c:v>
                </c:pt>
                <c:pt idx="991">
                  <c:v>0.123875</c:v>
                </c:pt>
                <c:pt idx="992">
                  <c:v>0.124</c:v>
                </c:pt>
                <c:pt idx="993">
                  <c:v>0.124125</c:v>
                </c:pt>
                <c:pt idx="994">
                  <c:v>0.12425</c:v>
                </c:pt>
                <c:pt idx="995">
                  <c:v>0.124375</c:v>
                </c:pt>
                <c:pt idx="996">
                  <c:v>0.1245</c:v>
                </c:pt>
                <c:pt idx="997">
                  <c:v>0.124625</c:v>
                </c:pt>
                <c:pt idx="998">
                  <c:v>0.12475</c:v>
                </c:pt>
                <c:pt idx="999">
                  <c:v>0.124875</c:v>
                </c:pt>
                <c:pt idx="1000">
                  <c:v>0.125</c:v>
                </c:pt>
                <c:pt idx="1001">
                  <c:v>0.12512499999999999</c:v>
                </c:pt>
                <c:pt idx="1002">
                  <c:v>0.12525</c:v>
                </c:pt>
                <c:pt idx="1003">
                  <c:v>0.12537499999999999</c:v>
                </c:pt>
                <c:pt idx="1004">
                  <c:v>0.1255</c:v>
                </c:pt>
                <c:pt idx="1005">
                  <c:v>0.12562499999999999</c:v>
                </c:pt>
                <c:pt idx="1006">
                  <c:v>0.12575</c:v>
                </c:pt>
                <c:pt idx="1007">
                  <c:v>0.12587499999999999</c:v>
                </c:pt>
                <c:pt idx="1008">
                  <c:v>0.126</c:v>
                </c:pt>
                <c:pt idx="1009">
                  <c:v>0.12612499999999999</c:v>
                </c:pt>
                <c:pt idx="1010">
                  <c:v>0.12625</c:v>
                </c:pt>
                <c:pt idx="1011">
                  <c:v>0.12637499999999999</c:v>
                </c:pt>
                <c:pt idx="1012">
                  <c:v>0.1265</c:v>
                </c:pt>
                <c:pt idx="1013">
                  <c:v>0.12662499999999999</c:v>
                </c:pt>
                <c:pt idx="1014">
                  <c:v>0.126750000000001</c:v>
                </c:pt>
                <c:pt idx="1015">
                  <c:v>0.12687500000000099</c:v>
                </c:pt>
                <c:pt idx="1016">
                  <c:v>0.127000000000001</c:v>
                </c:pt>
                <c:pt idx="1017">
                  <c:v>0.12712500000000099</c:v>
                </c:pt>
                <c:pt idx="1018">
                  <c:v>0.127250000000001</c:v>
                </c:pt>
                <c:pt idx="1019">
                  <c:v>0.12737500000000099</c:v>
                </c:pt>
                <c:pt idx="1020">
                  <c:v>0.127500000000001</c:v>
                </c:pt>
                <c:pt idx="1021">
                  <c:v>0.12762500000000099</c:v>
                </c:pt>
                <c:pt idx="1022">
                  <c:v>0.127750000000001</c:v>
                </c:pt>
                <c:pt idx="1023">
                  <c:v>0.12787500000000099</c:v>
                </c:pt>
                <c:pt idx="1024">
                  <c:v>0.128000000000001</c:v>
                </c:pt>
                <c:pt idx="1025">
                  <c:v>0.12812500000000099</c:v>
                </c:pt>
                <c:pt idx="1026">
                  <c:v>0.128250000000001</c:v>
                </c:pt>
                <c:pt idx="1027">
                  <c:v>0.12837500000000099</c:v>
                </c:pt>
                <c:pt idx="1028">
                  <c:v>0.128500000000001</c:v>
                </c:pt>
                <c:pt idx="1029">
                  <c:v>0.12862500000000099</c:v>
                </c:pt>
                <c:pt idx="1030">
                  <c:v>0.128750000000001</c:v>
                </c:pt>
                <c:pt idx="1031">
                  <c:v>0.12887500000000099</c:v>
                </c:pt>
                <c:pt idx="1032">
                  <c:v>0.129000000000001</c:v>
                </c:pt>
                <c:pt idx="1033">
                  <c:v>0.12912500000000099</c:v>
                </c:pt>
                <c:pt idx="1034">
                  <c:v>0.129250000000001</c:v>
                </c:pt>
                <c:pt idx="1035">
                  <c:v>0.12937500000000099</c:v>
                </c:pt>
                <c:pt idx="1036">
                  <c:v>0.129500000000001</c:v>
                </c:pt>
                <c:pt idx="1037">
                  <c:v>0.12962500000000099</c:v>
                </c:pt>
                <c:pt idx="1038">
                  <c:v>0.129750000000001</c:v>
                </c:pt>
                <c:pt idx="1039">
                  <c:v>0.12987500000000099</c:v>
                </c:pt>
                <c:pt idx="1040">
                  <c:v>0.130000000000001</c:v>
                </c:pt>
                <c:pt idx="1041">
                  <c:v>0.13012500000000099</c:v>
                </c:pt>
                <c:pt idx="1042">
                  <c:v>0.130250000000001</c:v>
                </c:pt>
                <c:pt idx="1043">
                  <c:v>0.13037500000000099</c:v>
                </c:pt>
                <c:pt idx="1044">
                  <c:v>0.130500000000001</c:v>
                </c:pt>
                <c:pt idx="1045">
                  <c:v>0.13062500000000099</c:v>
                </c:pt>
                <c:pt idx="1046">
                  <c:v>0.130750000000001</c:v>
                </c:pt>
                <c:pt idx="1047">
                  <c:v>0.13087500000000099</c:v>
                </c:pt>
                <c:pt idx="1048">
                  <c:v>0.131000000000001</c:v>
                </c:pt>
                <c:pt idx="1049">
                  <c:v>0.13112500000000099</c:v>
                </c:pt>
                <c:pt idx="1050">
                  <c:v>0.131250000000001</c:v>
                </c:pt>
                <c:pt idx="1051">
                  <c:v>0.13137500000000099</c:v>
                </c:pt>
                <c:pt idx="1052">
                  <c:v>0.131500000000001</c:v>
                </c:pt>
                <c:pt idx="1053">
                  <c:v>0.13162500000000099</c:v>
                </c:pt>
                <c:pt idx="1054">
                  <c:v>0.13175000000000101</c:v>
                </c:pt>
                <c:pt idx="1055">
                  <c:v>0.13187500000000099</c:v>
                </c:pt>
                <c:pt idx="1056">
                  <c:v>0.13200000000000101</c:v>
                </c:pt>
                <c:pt idx="1057">
                  <c:v>0.13212500000000099</c:v>
                </c:pt>
                <c:pt idx="1058">
                  <c:v>0.13225000000000101</c:v>
                </c:pt>
                <c:pt idx="1059">
                  <c:v>0.13237500000000099</c:v>
                </c:pt>
                <c:pt idx="1060">
                  <c:v>0.13250000000000101</c:v>
                </c:pt>
                <c:pt idx="1061">
                  <c:v>0.13262500000000099</c:v>
                </c:pt>
                <c:pt idx="1062">
                  <c:v>0.13275000000000101</c:v>
                </c:pt>
                <c:pt idx="1063">
                  <c:v>0.13287500000000099</c:v>
                </c:pt>
                <c:pt idx="1064">
                  <c:v>0.13300000000000101</c:v>
                </c:pt>
                <c:pt idx="1065">
                  <c:v>0.13312500000000099</c:v>
                </c:pt>
                <c:pt idx="1066">
                  <c:v>0.13325000000000101</c:v>
                </c:pt>
                <c:pt idx="1067">
                  <c:v>0.13337500000000099</c:v>
                </c:pt>
                <c:pt idx="1068">
                  <c:v>0.13350000000000101</c:v>
                </c:pt>
                <c:pt idx="1069">
                  <c:v>0.13362500000000099</c:v>
                </c:pt>
                <c:pt idx="1070">
                  <c:v>0.13375000000000101</c:v>
                </c:pt>
                <c:pt idx="1071">
                  <c:v>0.13387500000000099</c:v>
                </c:pt>
                <c:pt idx="1072">
                  <c:v>0.13400000000000101</c:v>
                </c:pt>
                <c:pt idx="1073">
                  <c:v>0.13412500000000099</c:v>
                </c:pt>
                <c:pt idx="1074">
                  <c:v>0.13425000000000101</c:v>
                </c:pt>
                <c:pt idx="1075">
                  <c:v>0.13437500000000099</c:v>
                </c:pt>
                <c:pt idx="1076">
                  <c:v>0.13450000000000101</c:v>
                </c:pt>
                <c:pt idx="1077">
                  <c:v>0.13462500000000099</c:v>
                </c:pt>
                <c:pt idx="1078">
                  <c:v>0.13475000000000101</c:v>
                </c:pt>
                <c:pt idx="1079">
                  <c:v>0.13487500000000099</c:v>
                </c:pt>
                <c:pt idx="1080">
                  <c:v>0.13500000000000101</c:v>
                </c:pt>
                <c:pt idx="1081">
                  <c:v>0.13512500000000099</c:v>
                </c:pt>
                <c:pt idx="1082">
                  <c:v>0.13525000000000101</c:v>
                </c:pt>
                <c:pt idx="1083">
                  <c:v>0.13537500000000099</c:v>
                </c:pt>
                <c:pt idx="1084">
                  <c:v>0.13550000000000101</c:v>
                </c:pt>
                <c:pt idx="1085">
                  <c:v>0.13562500000000199</c:v>
                </c:pt>
                <c:pt idx="1086">
                  <c:v>0.13575000000000201</c:v>
                </c:pt>
                <c:pt idx="1087">
                  <c:v>0.13587500000000199</c:v>
                </c:pt>
                <c:pt idx="1088">
                  <c:v>0.13600000000000201</c:v>
                </c:pt>
                <c:pt idx="1089">
                  <c:v>0.13612500000000199</c:v>
                </c:pt>
                <c:pt idx="1090">
                  <c:v>0.13625000000000201</c:v>
                </c:pt>
                <c:pt idx="1091">
                  <c:v>0.13637500000000199</c:v>
                </c:pt>
                <c:pt idx="1092">
                  <c:v>0.13650000000000201</c:v>
                </c:pt>
                <c:pt idx="1093">
                  <c:v>0.13662500000000199</c:v>
                </c:pt>
                <c:pt idx="1094">
                  <c:v>0.13675000000000201</c:v>
                </c:pt>
                <c:pt idx="1095">
                  <c:v>0.136875000000002</c:v>
                </c:pt>
                <c:pt idx="1096">
                  <c:v>0.13700000000000201</c:v>
                </c:pt>
                <c:pt idx="1097">
                  <c:v>0.137125000000002</c:v>
                </c:pt>
                <c:pt idx="1098">
                  <c:v>0.13725000000000201</c:v>
                </c:pt>
                <c:pt idx="1099">
                  <c:v>0.137375000000002</c:v>
                </c:pt>
                <c:pt idx="1100">
                  <c:v>0.13750000000000201</c:v>
                </c:pt>
                <c:pt idx="1101">
                  <c:v>0.137625000000002</c:v>
                </c:pt>
                <c:pt idx="1102">
                  <c:v>0.13775000000000201</c:v>
                </c:pt>
                <c:pt idx="1103">
                  <c:v>0.137875000000002</c:v>
                </c:pt>
                <c:pt idx="1104">
                  <c:v>0.13800000000000201</c:v>
                </c:pt>
                <c:pt idx="1105">
                  <c:v>0.138125000000002</c:v>
                </c:pt>
                <c:pt idx="1106">
                  <c:v>0.13825000000000201</c:v>
                </c:pt>
                <c:pt idx="1107">
                  <c:v>0.138375000000002</c:v>
                </c:pt>
                <c:pt idx="1108">
                  <c:v>0.13850000000000201</c:v>
                </c:pt>
                <c:pt idx="1109">
                  <c:v>0.138625000000002</c:v>
                </c:pt>
                <c:pt idx="1110">
                  <c:v>0.13875000000000201</c:v>
                </c:pt>
                <c:pt idx="1111">
                  <c:v>0.138875000000002</c:v>
                </c:pt>
                <c:pt idx="1112">
                  <c:v>0.13900000000000201</c:v>
                </c:pt>
                <c:pt idx="1113">
                  <c:v>0.139125000000002</c:v>
                </c:pt>
                <c:pt idx="1114">
                  <c:v>0.13925000000000201</c:v>
                </c:pt>
                <c:pt idx="1115">
                  <c:v>0.139375000000002</c:v>
                </c:pt>
                <c:pt idx="1116">
                  <c:v>0.13950000000000201</c:v>
                </c:pt>
                <c:pt idx="1117">
                  <c:v>0.139625000000002</c:v>
                </c:pt>
                <c:pt idx="1118">
                  <c:v>0.13975000000000201</c:v>
                </c:pt>
                <c:pt idx="1119">
                  <c:v>0.139875000000002</c:v>
                </c:pt>
                <c:pt idx="1120">
                  <c:v>0.14000000000000201</c:v>
                </c:pt>
                <c:pt idx="1121">
                  <c:v>0.140125000000002</c:v>
                </c:pt>
                <c:pt idx="1122">
                  <c:v>0.14025000000000201</c:v>
                </c:pt>
                <c:pt idx="1123">
                  <c:v>0.140375000000002</c:v>
                </c:pt>
                <c:pt idx="1124">
                  <c:v>0.14050000000000201</c:v>
                </c:pt>
                <c:pt idx="1125">
                  <c:v>0.140625000000002</c:v>
                </c:pt>
                <c:pt idx="1126">
                  <c:v>0.14075000000000201</c:v>
                </c:pt>
                <c:pt idx="1127">
                  <c:v>0.140875000000002</c:v>
                </c:pt>
                <c:pt idx="1128">
                  <c:v>0.14100000000000201</c:v>
                </c:pt>
                <c:pt idx="1129">
                  <c:v>0.141125000000002</c:v>
                </c:pt>
                <c:pt idx="1130">
                  <c:v>0.14125000000000201</c:v>
                </c:pt>
                <c:pt idx="1131">
                  <c:v>0.141375000000002</c:v>
                </c:pt>
                <c:pt idx="1132">
                  <c:v>0.14150000000000201</c:v>
                </c:pt>
                <c:pt idx="1133">
                  <c:v>0.141625000000002</c:v>
                </c:pt>
                <c:pt idx="1134">
                  <c:v>0.14175000000000201</c:v>
                </c:pt>
                <c:pt idx="1135">
                  <c:v>0.141875000000002</c:v>
                </c:pt>
                <c:pt idx="1136">
                  <c:v>0.14200000000000201</c:v>
                </c:pt>
                <c:pt idx="1137">
                  <c:v>0.142125000000002</c:v>
                </c:pt>
                <c:pt idx="1138">
                  <c:v>0.14225000000000201</c:v>
                </c:pt>
                <c:pt idx="1139">
                  <c:v>0.142375000000002</c:v>
                </c:pt>
                <c:pt idx="1140">
                  <c:v>0.14250000000000199</c:v>
                </c:pt>
                <c:pt idx="1141">
                  <c:v>0.142625000000002</c:v>
                </c:pt>
                <c:pt idx="1142">
                  <c:v>0.14275000000000199</c:v>
                </c:pt>
                <c:pt idx="1143">
                  <c:v>0.142875000000002</c:v>
                </c:pt>
                <c:pt idx="1144">
                  <c:v>0.14300000000000199</c:v>
                </c:pt>
                <c:pt idx="1145">
                  <c:v>0.143125000000002</c:v>
                </c:pt>
                <c:pt idx="1146">
                  <c:v>0.14325000000000199</c:v>
                </c:pt>
                <c:pt idx="1147">
                  <c:v>0.143375000000002</c:v>
                </c:pt>
                <c:pt idx="1148">
                  <c:v>0.14350000000000199</c:v>
                </c:pt>
                <c:pt idx="1149">
                  <c:v>0.143625000000002</c:v>
                </c:pt>
                <c:pt idx="1150">
                  <c:v>0.14375000000000199</c:v>
                </c:pt>
                <c:pt idx="1151">
                  <c:v>0.143875000000002</c:v>
                </c:pt>
                <c:pt idx="1152">
                  <c:v>0.14400000000000199</c:v>
                </c:pt>
                <c:pt idx="1153">
                  <c:v>0.144125000000002</c:v>
                </c:pt>
                <c:pt idx="1154">
                  <c:v>0.14425000000000199</c:v>
                </c:pt>
                <c:pt idx="1155">
                  <c:v>0.144375000000002</c:v>
                </c:pt>
                <c:pt idx="1156">
                  <c:v>0.14450000000000299</c:v>
                </c:pt>
                <c:pt idx="1157">
                  <c:v>0.144625000000003</c:v>
                </c:pt>
                <c:pt idx="1158">
                  <c:v>0.14475000000000299</c:v>
                </c:pt>
                <c:pt idx="1159">
                  <c:v>0.144875000000003</c:v>
                </c:pt>
                <c:pt idx="1160">
                  <c:v>0.14500000000000299</c:v>
                </c:pt>
                <c:pt idx="1161">
                  <c:v>0.145125000000003</c:v>
                </c:pt>
                <c:pt idx="1162">
                  <c:v>0.14525000000000299</c:v>
                </c:pt>
                <c:pt idx="1163">
                  <c:v>0.145375000000003</c:v>
                </c:pt>
                <c:pt idx="1164">
                  <c:v>0.14550000000000299</c:v>
                </c:pt>
                <c:pt idx="1165">
                  <c:v>0.145625000000003</c:v>
                </c:pt>
                <c:pt idx="1166">
                  <c:v>0.14575000000000299</c:v>
                </c:pt>
                <c:pt idx="1167">
                  <c:v>0.145875000000003</c:v>
                </c:pt>
                <c:pt idx="1168">
                  <c:v>0.14600000000000299</c:v>
                </c:pt>
                <c:pt idx="1169">
                  <c:v>0.146125000000003</c:v>
                </c:pt>
                <c:pt idx="1170">
                  <c:v>0.14625000000000299</c:v>
                </c:pt>
                <c:pt idx="1171">
                  <c:v>0.146375000000003</c:v>
                </c:pt>
                <c:pt idx="1172">
                  <c:v>0.14650000000000299</c:v>
                </c:pt>
                <c:pt idx="1173">
                  <c:v>0.146625000000003</c:v>
                </c:pt>
                <c:pt idx="1174">
                  <c:v>0.14675000000000299</c:v>
                </c:pt>
                <c:pt idx="1175">
                  <c:v>0.146875000000003</c:v>
                </c:pt>
                <c:pt idx="1176">
                  <c:v>0.14700000000000299</c:v>
                </c:pt>
                <c:pt idx="1177">
                  <c:v>0.147125000000003</c:v>
                </c:pt>
                <c:pt idx="1178">
                  <c:v>0.14725000000000299</c:v>
                </c:pt>
                <c:pt idx="1179">
                  <c:v>0.147375000000003</c:v>
                </c:pt>
                <c:pt idx="1180">
                  <c:v>0.14750000000000299</c:v>
                </c:pt>
                <c:pt idx="1181">
                  <c:v>0.147625000000003</c:v>
                </c:pt>
                <c:pt idx="1182">
                  <c:v>0.14775000000000299</c:v>
                </c:pt>
                <c:pt idx="1183">
                  <c:v>0.147875000000003</c:v>
                </c:pt>
                <c:pt idx="1184">
                  <c:v>0.14800000000000299</c:v>
                </c:pt>
                <c:pt idx="1185">
                  <c:v>0.148125000000003</c:v>
                </c:pt>
                <c:pt idx="1186">
                  <c:v>0.14825000000000299</c:v>
                </c:pt>
                <c:pt idx="1187">
                  <c:v>0.148375000000003</c:v>
                </c:pt>
                <c:pt idx="1188">
                  <c:v>0.14850000000000299</c:v>
                </c:pt>
                <c:pt idx="1189">
                  <c:v>0.148625000000003</c:v>
                </c:pt>
                <c:pt idx="1190">
                  <c:v>0.14875000000000299</c:v>
                </c:pt>
                <c:pt idx="1191">
                  <c:v>0.148875000000003</c:v>
                </c:pt>
                <c:pt idx="1192">
                  <c:v>0.14900000000000299</c:v>
                </c:pt>
                <c:pt idx="1193">
                  <c:v>0.14912500000000301</c:v>
                </c:pt>
                <c:pt idx="1194">
                  <c:v>0.14925000000000299</c:v>
                </c:pt>
                <c:pt idx="1195">
                  <c:v>0.14937500000000301</c:v>
                </c:pt>
                <c:pt idx="1196">
                  <c:v>0.14950000000000299</c:v>
                </c:pt>
                <c:pt idx="1197">
                  <c:v>0.14962500000000301</c:v>
                </c:pt>
                <c:pt idx="1198">
                  <c:v>0.14975000000000299</c:v>
                </c:pt>
                <c:pt idx="1199">
                  <c:v>0.14987500000000301</c:v>
                </c:pt>
                <c:pt idx="1200">
                  <c:v>0.15000000000000299</c:v>
                </c:pt>
                <c:pt idx="1201">
                  <c:v>0.15012500000000301</c:v>
                </c:pt>
                <c:pt idx="1202">
                  <c:v>0.15025000000000299</c:v>
                </c:pt>
                <c:pt idx="1203">
                  <c:v>0.15037500000000301</c:v>
                </c:pt>
                <c:pt idx="1204">
                  <c:v>0.15050000000000299</c:v>
                </c:pt>
                <c:pt idx="1205">
                  <c:v>0.15062500000000301</c:v>
                </c:pt>
                <c:pt idx="1206">
                  <c:v>0.15075000000000299</c:v>
                </c:pt>
                <c:pt idx="1207">
                  <c:v>0.15087500000000301</c:v>
                </c:pt>
                <c:pt idx="1208">
                  <c:v>0.15100000000000299</c:v>
                </c:pt>
                <c:pt idx="1209">
                  <c:v>0.15112500000000301</c:v>
                </c:pt>
                <c:pt idx="1210">
                  <c:v>0.15125000000000299</c:v>
                </c:pt>
                <c:pt idx="1211">
                  <c:v>0.15137500000000301</c:v>
                </c:pt>
                <c:pt idx="1212">
                  <c:v>0.15150000000000299</c:v>
                </c:pt>
                <c:pt idx="1213">
                  <c:v>0.15162500000000301</c:v>
                </c:pt>
                <c:pt idx="1214">
                  <c:v>0.15175000000000299</c:v>
                </c:pt>
                <c:pt idx="1215">
                  <c:v>0.15187500000000301</c:v>
                </c:pt>
                <c:pt idx="1216">
                  <c:v>0.15200000000000299</c:v>
                </c:pt>
                <c:pt idx="1217">
                  <c:v>0.15212500000000301</c:v>
                </c:pt>
                <c:pt idx="1218">
                  <c:v>0.15225000000000299</c:v>
                </c:pt>
                <c:pt idx="1219">
                  <c:v>0.15237500000000301</c:v>
                </c:pt>
                <c:pt idx="1220">
                  <c:v>0.15250000000000299</c:v>
                </c:pt>
                <c:pt idx="1221">
                  <c:v>0.15262500000000301</c:v>
                </c:pt>
                <c:pt idx="1222">
                  <c:v>0.15275000000000299</c:v>
                </c:pt>
                <c:pt idx="1223">
                  <c:v>0.15287500000000301</c:v>
                </c:pt>
                <c:pt idx="1224">
                  <c:v>0.15300000000000299</c:v>
                </c:pt>
                <c:pt idx="1225">
                  <c:v>0.15312500000000301</c:v>
                </c:pt>
                <c:pt idx="1226">
                  <c:v>0.15325000000000299</c:v>
                </c:pt>
                <c:pt idx="1227">
                  <c:v>0.15337500000000301</c:v>
                </c:pt>
                <c:pt idx="1228">
                  <c:v>0.15350000000000399</c:v>
                </c:pt>
                <c:pt idx="1229">
                  <c:v>0.15362500000000401</c:v>
                </c:pt>
                <c:pt idx="1230">
                  <c:v>0.15375000000000399</c:v>
                </c:pt>
                <c:pt idx="1231">
                  <c:v>0.15387500000000401</c:v>
                </c:pt>
                <c:pt idx="1232">
                  <c:v>0.15400000000000399</c:v>
                </c:pt>
                <c:pt idx="1233">
                  <c:v>0.15412500000000401</c:v>
                </c:pt>
                <c:pt idx="1234">
                  <c:v>0.154250000000004</c:v>
                </c:pt>
                <c:pt idx="1235">
                  <c:v>0.15437500000000401</c:v>
                </c:pt>
                <c:pt idx="1236">
                  <c:v>0.154500000000004</c:v>
                </c:pt>
                <c:pt idx="1237">
                  <c:v>0.15462500000000401</c:v>
                </c:pt>
                <c:pt idx="1238">
                  <c:v>0.154750000000004</c:v>
                </c:pt>
                <c:pt idx="1239">
                  <c:v>0.15487500000000401</c:v>
                </c:pt>
                <c:pt idx="1240">
                  <c:v>0.155000000000004</c:v>
                </c:pt>
                <c:pt idx="1241">
                  <c:v>0.15512500000000401</c:v>
                </c:pt>
                <c:pt idx="1242">
                  <c:v>0.155250000000004</c:v>
                </c:pt>
                <c:pt idx="1243">
                  <c:v>0.15537500000000401</c:v>
                </c:pt>
                <c:pt idx="1244">
                  <c:v>0.155500000000004</c:v>
                </c:pt>
                <c:pt idx="1245">
                  <c:v>0.15562500000000401</c:v>
                </c:pt>
                <c:pt idx="1246">
                  <c:v>0.155750000000004</c:v>
                </c:pt>
                <c:pt idx="1247">
                  <c:v>0.15587500000000401</c:v>
                </c:pt>
                <c:pt idx="1248">
                  <c:v>0.156000000000004</c:v>
                </c:pt>
                <c:pt idx="1249">
                  <c:v>0.15612500000000401</c:v>
                </c:pt>
                <c:pt idx="1250">
                  <c:v>0.156250000000004</c:v>
                </c:pt>
                <c:pt idx="1251">
                  <c:v>0.15637500000000401</c:v>
                </c:pt>
                <c:pt idx="1252">
                  <c:v>0.156500000000004</c:v>
                </c:pt>
                <c:pt idx="1253">
                  <c:v>0.15662500000000401</c:v>
                </c:pt>
                <c:pt idx="1254">
                  <c:v>0.156750000000004</c:v>
                </c:pt>
                <c:pt idx="1255">
                  <c:v>0.15687500000000401</c:v>
                </c:pt>
                <c:pt idx="1256">
                  <c:v>0.157000000000004</c:v>
                </c:pt>
                <c:pt idx="1257">
                  <c:v>0.15712500000000401</c:v>
                </c:pt>
                <c:pt idx="1258">
                  <c:v>0.157250000000004</c:v>
                </c:pt>
                <c:pt idx="1259">
                  <c:v>0.15737500000000401</c:v>
                </c:pt>
                <c:pt idx="1260">
                  <c:v>0.157500000000004</c:v>
                </c:pt>
                <c:pt idx="1261">
                  <c:v>0.15762500000000401</c:v>
                </c:pt>
                <c:pt idx="1262">
                  <c:v>0.157750000000004</c:v>
                </c:pt>
                <c:pt idx="1263">
                  <c:v>0.15787500000000401</c:v>
                </c:pt>
                <c:pt idx="1264">
                  <c:v>0.158000000000004</c:v>
                </c:pt>
                <c:pt idx="1265">
                  <c:v>0.15812500000000401</c:v>
                </c:pt>
                <c:pt idx="1266">
                  <c:v>0.158250000000004</c:v>
                </c:pt>
                <c:pt idx="1267">
                  <c:v>0.15837500000000401</c:v>
                </c:pt>
                <c:pt idx="1268">
                  <c:v>0.158500000000004</c:v>
                </c:pt>
                <c:pt idx="1269">
                  <c:v>0.15862500000000401</c:v>
                </c:pt>
                <c:pt idx="1270">
                  <c:v>0.158750000000004</c:v>
                </c:pt>
                <c:pt idx="1271">
                  <c:v>0.15887500000000401</c:v>
                </c:pt>
                <c:pt idx="1272">
                  <c:v>0.159000000000004</c:v>
                </c:pt>
                <c:pt idx="1273">
                  <c:v>0.15912500000000401</c:v>
                </c:pt>
                <c:pt idx="1274">
                  <c:v>0.159250000000004</c:v>
                </c:pt>
                <c:pt idx="1275">
                  <c:v>0.15937500000000401</c:v>
                </c:pt>
                <c:pt idx="1276">
                  <c:v>0.159500000000004</c:v>
                </c:pt>
                <c:pt idx="1277">
                  <c:v>0.15962500000000401</c:v>
                </c:pt>
                <c:pt idx="1278">
                  <c:v>0.159750000000004</c:v>
                </c:pt>
                <c:pt idx="1279">
                  <c:v>0.15987500000000399</c:v>
                </c:pt>
                <c:pt idx="1280">
                  <c:v>0.160000000000004</c:v>
                </c:pt>
                <c:pt idx="1281">
                  <c:v>0.16012500000000399</c:v>
                </c:pt>
                <c:pt idx="1282">
                  <c:v>0.160250000000004</c:v>
                </c:pt>
                <c:pt idx="1283">
                  <c:v>0.16037500000000399</c:v>
                </c:pt>
                <c:pt idx="1284">
                  <c:v>0.160500000000004</c:v>
                </c:pt>
                <c:pt idx="1285">
                  <c:v>0.16062500000000399</c:v>
                </c:pt>
                <c:pt idx="1286">
                  <c:v>0.160750000000004</c:v>
                </c:pt>
                <c:pt idx="1287">
                  <c:v>0.16087500000000399</c:v>
                </c:pt>
                <c:pt idx="1288">
                  <c:v>0.161000000000004</c:v>
                </c:pt>
                <c:pt idx="1289">
                  <c:v>0.16112500000000399</c:v>
                </c:pt>
                <c:pt idx="1290">
                  <c:v>0.161250000000004</c:v>
                </c:pt>
                <c:pt idx="1291">
                  <c:v>0.16137500000000399</c:v>
                </c:pt>
                <c:pt idx="1292">
                  <c:v>0.161500000000004</c:v>
                </c:pt>
                <c:pt idx="1293">
                  <c:v>0.16162500000000399</c:v>
                </c:pt>
                <c:pt idx="1294">
                  <c:v>0.161750000000004</c:v>
                </c:pt>
                <c:pt idx="1295">
                  <c:v>0.16187500000000399</c:v>
                </c:pt>
                <c:pt idx="1296">
                  <c:v>0.162000000000004</c:v>
                </c:pt>
                <c:pt idx="1297">
                  <c:v>0.16212500000000399</c:v>
                </c:pt>
                <c:pt idx="1298">
                  <c:v>0.162250000000004</c:v>
                </c:pt>
                <c:pt idx="1299">
                  <c:v>0.16237500000000499</c:v>
                </c:pt>
                <c:pt idx="1300">
                  <c:v>0.162500000000005</c:v>
                </c:pt>
                <c:pt idx="1301">
                  <c:v>0.16262500000000499</c:v>
                </c:pt>
                <c:pt idx="1302">
                  <c:v>0.162750000000005</c:v>
                </c:pt>
                <c:pt idx="1303">
                  <c:v>0.16287500000000499</c:v>
                </c:pt>
                <c:pt idx="1304">
                  <c:v>0.163000000000005</c:v>
                </c:pt>
                <c:pt idx="1305">
                  <c:v>0.16312500000000499</c:v>
                </c:pt>
                <c:pt idx="1306">
                  <c:v>0.163250000000005</c:v>
                </c:pt>
                <c:pt idx="1307">
                  <c:v>0.16337500000000499</c:v>
                </c:pt>
                <c:pt idx="1308">
                  <c:v>0.163500000000005</c:v>
                </c:pt>
                <c:pt idx="1309">
                  <c:v>0.16362500000000499</c:v>
                </c:pt>
                <c:pt idx="1310">
                  <c:v>0.163750000000005</c:v>
                </c:pt>
                <c:pt idx="1311">
                  <c:v>0.16387500000000499</c:v>
                </c:pt>
                <c:pt idx="1312">
                  <c:v>0.164000000000005</c:v>
                </c:pt>
                <c:pt idx="1313">
                  <c:v>0.16412500000000499</c:v>
                </c:pt>
                <c:pt idx="1314">
                  <c:v>0.164250000000005</c:v>
                </c:pt>
                <c:pt idx="1315">
                  <c:v>0.16437500000000499</c:v>
                </c:pt>
                <c:pt idx="1316">
                  <c:v>0.164500000000005</c:v>
                </c:pt>
                <c:pt idx="1317">
                  <c:v>0.16462500000000499</c:v>
                </c:pt>
                <c:pt idx="1318">
                  <c:v>0.164750000000005</c:v>
                </c:pt>
                <c:pt idx="1319">
                  <c:v>0.16487500000000499</c:v>
                </c:pt>
                <c:pt idx="1320">
                  <c:v>0.165000000000005</c:v>
                </c:pt>
                <c:pt idx="1321">
                  <c:v>0.16512500000000499</c:v>
                </c:pt>
                <c:pt idx="1322">
                  <c:v>0.165250000000005</c:v>
                </c:pt>
                <c:pt idx="1323">
                  <c:v>0.16537500000000499</c:v>
                </c:pt>
                <c:pt idx="1324">
                  <c:v>0.165500000000005</c:v>
                </c:pt>
                <c:pt idx="1325">
                  <c:v>0.16562500000000499</c:v>
                </c:pt>
                <c:pt idx="1326">
                  <c:v>0.165750000000005</c:v>
                </c:pt>
                <c:pt idx="1327">
                  <c:v>0.16587500000000499</c:v>
                </c:pt>
                <c:pt idx="1328">
                  <c:v>0.166000000000005</c:v>
                </c:pt>
                <c:pt idx="1329">
                  <c:v>0.16612500000000499</c:v>
                </c:pt>
                <c:pt idx="1330">
                  <c:v>0.166250000000005</c:v>
                </c:pt>
                <c:pt idx="1331">
                  <c:v>0.16637500000000499</c:v>
                </c:pt>
                <c:pt idx="1332">
                  <c:v>0.16650000000000501</c:v>
                </c:pt>
                <c:pt idx="1333">
                  <c:v>0.16662500000000499</c:v>
                </c:pt>
                <c:pt idx="1334">
                  <c:v>0.16675000000000501</c:v>
                </c:pt>
                <c:pt idx="1335">
                  <c:v>0.16687500000000499</c:v>
                </c:pt>
                <c:pt idx="1336">
                  <c:v>0.16700000000000501</c:v>
                </c:pt>
                <c:pt idx="1337">
                  <c:v>0.16712500000000499</c:v>
                </c:pt>
                <c:pt idx="1338">
                  <c:v>0.16725000000000501</c:v>
                </c:pt>
                <c:pt idx="1339">
                  <c:v>0.16737500000000499</c:v>
                </c:pt>
                <c:pt idx="1340">
                  <c:v>0.16750000000000501</c:v>
                </c:pt>
                <c:pt idx="1341">
                  <c:v>0.16762500000000499</c:v>
                </c:pt>
                <c:pt idx="1342">
                  <c:v>0.16775000000000501</c:v>
                </c:pt>
                <c:pt idx="1343">
                  <c:v>0.16787500000000499</c:v>
                </c:pt>
                <c:pt idx="1344">
                  <c:v>0.16800000000000501</c:v>
                </c:pt>
                <c:pt idx="1345">
                  <c:v>0.16812500000000499</c:v>
                </c:pt>
                <c:pt idx="1346">
                  <c:v>0.16825000000000501</c:v>
                </c:pt>
                <c:pt idx="1347">
                  <c:v>0.16837500000000499</c:v>
                </c:pt>
                <c:pt idx="1348">
                  <c:v>0.16850000000000501</c:v>
                </c:pt>
                <c:pt idx="1349">
                  <c:v>0.16862500000000499</c:v>
                </c:pt>
                <c:pt idx="1350">
                  <c:v>0.16875000000000501</c:v>
                </c:pt>
                <c:pt idx="1351">
                  <c:v>0.16887500000000499</c:v>
                </c:pt>
                <c:pt idx="1352">
                  <c:v>0.16900000000000501</c:v>
                </c:pt>
                <c:pt idx="1353">
                  <c:v>0.16912500000000499</c:v>
                </c:pt>
                <c:pt idx="1354">
                  <c:v>0.16925000000000501</c:v>
                </c:pt>
                <c:pt idx="1355">
                  <c:v>0.16937500000000499</c:v>
                </c:pt>
                <c:pt idx="1356">
                  <c:v>0.16950000000000501</c:v>
                </c:pt>
                <c:pt idx="1357">
                  <c:v>0.16962500000000499</c:v>
                </c:pt>
                <c:pt idx="1358">
                  <c:v>0.16975000000000501</c:v>
                </c:pt>
                <c:pt idx="1359">
                  <c:v>0.16987500000000499</c:v>
                </c:pt>
                <c:pt idx="1360">
                  <c:v>0.17000000000000501</c:v>
                </c:pt>
                <c:pt idx="1361">
                  <c:v>0.17012500000000499</c:v>
                </c:pt>
                <c:pt idx="1362">
                  <c:v>0.17025000000000501</c:v>
                </c:pt>
                <c:pt idx="1363">
                  <c:v>0.17037500000000499</c:v>
                </c:pt>
                <c:pt idx="1364">
                  <c:v>0.17050000000000501</c:v>
                </c:pt>
                <c:pt idx="1365">
                  <c:v>0.17062500000000499</c:v>
                </c:pt>
                <c:pt idx="1366">
                  <c:v>0.17075000000000501</c:v>
                </c:pt>
                <c:pt idx="1367">
                  <c:v>0.170875000000005</c:v>
                </c:pt>
                <c:pt idx="1368">
                  <c:v>0.17100000000000501</c:v>
                </c:pt>
                <c:pt idx="1369">
                  <c:v>0.171125000000005</c:v>
                </c:pt>
                <c:pt idx="1370">
                  <c:v>0.17125000000000501</c:v>
                </c:pt>
                <c:pt idx="1371">
                  <c:v>0.17137500000000599</c:v>
                </c:pt>
                <c:pt idx="1372">
                  <c:v>0.17150000000000601</c:v>
                </c:pt>
                <c:pt idx="1373">
                  <c:v>0.17162500000000599</c:v>
                </c:pt>
                <c:pt idx="1374">
                  <c:v>0.17175000000000601</c:v>
                </c:pt>
                <c:pt idx="1375">
                  <c:v>0.171875000000006</c:v>
                </c:pt>
                <c:pt idx="1376">
                  <c:v>0.17200000000000601</c:v>
                </c:pt>
                <c:pt idx="1377">
                  <c:v>0.172125000000006</c:v>
                </c:pt>
                <c:pt idx="1378">
                  <c:v>0.17225000000000601</c:v>
                </c:pt>
                <c:pt idx="1379">
                  <c:v>0.172375000000006</c:v>
                </c:pt>
                <c:pt idx="1380">
                  <c:v>0.17250000000000601</c:v>
                </c:pt>
                <c:pt idx="1381">
                  <c:v>0.172625000000006</c:v>
                </c:pt>
                <c:pt idx="1382">
                  <c:v>0.17275000000000601</c:v>
                </c:pt>
                <c:pt idx="1383">
                  <c:v>0.172875000000006</c:v>
                </c:pt>
                <c:pt idx="1384">
                  <c:v>0.17300000000000601</c:v>
                </c:pt>
                <c:pt idx="1385">
                  <c:v>0.173125000000006</c:v>
                </c:pt>
                <c:pt idx="1386">
                  <c:v>0.17325000000000601</c:v>
                </c:pt>
                <c:pt idx="1387">
                  <c:v>0.173375000000006</c:v>
                </c:pt>
                <c:pt idx="1388">
                  <c:v>0.17350000000000601</c:v>
                </c:pt>
                <c:pt idx="1389">
                  <c:v>0.173625000000006</c:v>
                </c:pt>
                <c:pt idx="1390">
                  <c:v>0.17375000000000601</c:v>
                </c:pt>
                <c:pt idx="1391">
                  <c:v>0.173875000000006</c:v>
                </c:pt>
                <c:pt idx="1392">
                  <c:v>0.17400000000000601</c:v>
                </c:pt>
                <c:pt idx="1393">
                  <c:v>0.174125000000006</c:v>
                </c:pt>
                <c:pt idx="1394">
                  <c:v>0.17425000000000601</c:v>
                </c:pt>
                <c:pt idx="1395">
                  <c:v>0.174375000000006</c:v>
                </c:pt>
                <c:pt idx="1396">
                  <c:v>0.17450000000000601</c:v>
                </c:pt>
                <c:pt idx="1397">
                  <c:v>0.174625000000006</c:v>
                </c:pt>
                <c:pt idx="1398">
                  <c:v>0.17475000000000601</c:v>
                </c:pt>
                <c:pt idx="1399">
                  <c:v>0.174875000000006</c:v>
                </c:pt>
                <c:pt idx="1400">
                  <c:v>0.17500000000000601</c:v>
                </c:pt>
                <c:pt idx="1401">
                  <c:v>0.175125000000006</c:v>
                </c:pt>
                <c:pt idx="1402">
                  <c:v>0.17525000000000601</c:v>
                </c:pt>
                <c:pt idx="1403">
                  <c:v>0.175375000000006</c:v>
                </c:pt>
                <c:pt idx="1404">
                  <c:v>0.17550000000000601</c:v>
                </c:pt>
                <c:pt idx="1405">
                  <c:v>0.175625000000006</c:v>
                </c:pt>
                <c:pt idx="1406">
                  <c:v>0.17575000000000601</c:v>
                </c:pt>
                <c:pt idx="1407">
                  <c:v>0.175875000000006</c:v>
                </c:pt>
                <c:pt idx="1408">
                  <c:v>0.17600000000000601</c:v>
                </c:pt>
                <c:pt idx="1409">
                  <c:v>0.176125000000006</c:v>
                </c:pt>
                <c:pt idx="1410">
                  <c:v>0.17625000000000601</c:v>
                </c:pt>
                <c:pt idx="1411">
                  <c:v>0.176375000000006</c:v>
                </c:pt>
                <c:pt idx="1412">
                  <c:v>0.17650000000000601</c:v>
                </c:pt>
                <c:pt idx="1413">
                  <c:v>0.176625000000006</c:v>
                </c:pt>
                <c:pt idx="1414">
                  <c:v>0.17675000000000601</c:v>
                </c:pt>
                <c:pt idx="1415">
                  <c:v>0.176875000000006</c:v>
                </c:pt>
                <c:pt idx="1416">
                  <c:v>0.17700000000000601</c:v>
                </c:pt>
                <c:pt idx="1417">
                  <c:v>0.177125000000006</c:v>
                </c:pt>
                <c:pt idx="1418">
                  <c:v>0.17725000000000601</c:v>
                </c:pt>
                <c:pt idx="1419">
                  <c:v>0.177375000000006</c:v>
                </c:pt>
                <c:pt idx="1420">
                  <c:v>0.17750000000000599</c:v>
                </c:pt>
                <c:pt idx="1421">
                  <c:v>0.177625000000006</c:v>
                </c:pt>
                <c:pt idx="1422">
                  <c:v>0.17775000000000599</c:v>
                </c:pt>
                <c:pt idx="1423">
                  <c:v>0.177875000000006</c:v>
                </c:pt>
                <c:pt idx="1424">
                  <c:v>0.17800000000000599</c:v>
                </c:pt>
                <c:pt idx="1425">
                  <c:v>0.178125000000006</c:v>
                </c:pt>
                <c:pt idx="1426">
                  <c:v>0.17825000000000599</c:v>
                </c:pt>
                <c:pt idx="1427">
                  <c:v>0.178375000000006</c:v>
                </c:pt>
                <c:pt idx="1428">
                  <c:v>0.17850000000000599</c:v>
                </c:pt>
                <c:pt idx="1429">
                  <c:v>0.178625000000006</c:v>
                </c:pt>
                <c:pt idx="1430">
                  <c:v>0.17875000000000599</c:v>
                </c:pt>
                <c:pt idx="1431">
                  <c:v>0.178875000000006</c:v>
                </c:pt>
                <c:pt idx="1432">
                  <c:v>0.17900000000000599</c:v>
                </c:pt>
                <c:pt idx="1433">
                  <c:v>0.179125000000006</c:v>
                </c:pt>
                <c:pt idx="1434">
                  <c:v>0.17925000000000599</c:v>
                </c:pt>
                <c:pt idx="1435">
                  <c:v>0.179375000000006</c:v>
                </c:pt>
                <c:pt idx="1436">
                  <c:v>0.17950000000000599</c:v>
                </c:pt>
                <c:pt idx="1437">
                  <c:v>0.179625000000006</c:v>
                </c:pt>
                <c:pt idx="1438">
                  <c:v>0.17975000000000599</c:v>
                </c:pt>
                <c:pt idx="1439">
                  <c:v>0.179875000000006</c:v>
                </c:pt>
                <c:pt idx="1440">
                  <c:v>0.18000000000000599</c:v>
                </c:pt>
                <c:pt idx="1441">
                  <c:v>0.180125000000006</c:v>
                </c:pt>
                <c:pt idx="1442">
                  <c:v>0.18025000000000699</c:v>
                </c:pt>
                <c:pt idx="1443">
                  <c:v>0.180375000000007</c:v>
                </c:pt>
                <c:pt idx="1444">
                  <c:v>0.18050000000000699</c:v>
                </c:pt>
                <c:pt idx="1445">
                  <c:v>0.180625000000007</c:v>
                </c:pt>
                <c:pt idx="1446">
                  <c:v>0.18075000000000699</c:v>
                </c:pt>
                <c:pt idx="1447">
                  <c:v>0.180875000000007</c:v>
                </c:pt>
                <c:pt idx="1448">
                  <c:v>0.18100000000000699</c:v>
                </c:pt>
                <c:pt idx="1449">
                  <c:v>0.181125000000007</c:v>
                </c:pt>
                <c:pt idx="1450">
                  <c:v>0.18125000000000699</c:v>
                </c:pt>
                <c:pt idx="1451">
                  <c:v>0.181375000000007</c:v>
                </c:pt>
                <c:pt idx="1452">
                  <c:v>0.18150000000000699</c:v>
                </c:pt>
                <c:pt idx="1453">
                  <c:v>0.181625000000007</c:v>
                </c:pt>
                <c:pt idx="1454">
                  <c:v>0.18175000000000699</c:v>
                </c:pt>
                <c:pt idx="1455">
                  <c:v>0.181875000000007</c:v>
                </c:pt>
                <c:pt idx="1456">
                  <c:v>0.18200000000000699</c:v>
                </c:pt>
                <c:pt idx="1457">
                  <c:v>0.182125000000007</c:v>
                </c:pt>
                <c:pt idx="1458">
                  <c:v>0.18225000000000699</c:v>
                </c:pt>
                <c:pt idx="1459">
                  <c:v>0.182375000000007</c:v>
                </c:pt>
                <c:pt idx="1460">
                  <c:v>0.18250000000000699</c:v>
                </c:pt>
                <c:pt idx="1461">
                  <c:v>0.182625000000007</c:v>
                </c:pt>
                <c:pt idx="1462">
                  <c:v>0.18275000000000699</c:v>
                </c:pt>
                <c:pt idx="1463">
                  <c:v>0.182875000000007</c:v>
                </c:pt>
                <c:pt idx="1464">
                  <c:v>0.18300000000000699</c:v>
                </c:pt>
                <c:pt idx="1465">
                  <c:v>0.183125000000007</c:v>
                </c:pt>
                <c:pt idx="1466">
                  <c:v>0.18325000000000699</c:v>
                </c:pt>
                <c:pt idx="1467">
                  <c:v>0.183375000000007</c:v>
                </c:pt>
                <c:pt idx="1468">
                  <c:v>0.18350000000000699</c:v>
                </c:pt>
                <c:pt idx="1469">
                  <c:v>0.183625000000007</c:v>
                </c:pt>
                <c:pt idx="1470">
                  <c:v>0.18375000000000699</c:v>
                </c:pt>
                <c:pt idx="1471">
                  <c:v>0.18387500000000701</c:v>
                </c:pt>
                <c:pt idx="1472">
                  <c:v>0.18400000000000699</c:v>
                </c:pt>
                <c:pt idx="1473">
                  <c:v>0.18412500000000701</c:v>
                </c:pt>
                <c:pt idx="1474">
                  <c:v>0.18425000000000699</c:v>
                </c:pt>
                <c:pt idx="1475">
                  <c:v>0.18437500000000701</c:v>
                </c:pt>
                <c:pt idx="1476">
                  <c:v>0.18450000000000699</c:v>
                </c:pt>
                <c:pt idx="1477">
                  <c:v>0.18462500000000701</c:v>
                </c:pt>
                <c:pt idx="1478">
                  <c:v>0.18475000000000699</c:v>
                </c:pt>
                <c:pt idx="1479">
                  <c:v>0.18487500000000701</c:v>
                </c:pt>
                <c:pt idx="1480">
                  <c:v>0.18500000000000699</c:v>
                </c:pt>
                <c:pt idx="1481">
                  <c:v>0.18512500000000701</c:v>
                </c:pt>
                <c:pt idx="1482">
                  <c:v>0.18525000000000699</c:v>
                </c:pt>
                <c:pt idx="1483">
                  <c:v>0.18537500000000701</c:v>
                </c:pt>
                <c:pt idx="1484">
                  <c:v>0.18550000000000699</c:v>
                </c:pt>
                <c:pt idx="1485">
                  <c:v>0.18562500000000701</c:v>
                </c:pt>
                <c:pt idx="1486">
                  <c:v>0.18575000000000699</c:v>
                </c:pt>
                <c:pt idx="1487">
                  <c:v>0.18587500000000701</c:v>
                </c:pt>
                <c:pt idx="1488">
                  <c:v>0.18600000000000699</c:v>
                </c:pt>
                <c:pt idx="1489">
                  <c:v>0.18612500000000701</c:v>
                </c:pt>
                <c:pt idx="1490">
                  <c:v>0.18625000000000699</c:v>
                </c:pt>
                <c:pt idx="1491">
                  <c:v>0.18637500000000701</c:v>
                </c:pt>
                <c:pt idx="1492">
                  <c:v>0.18650000000000699</c:v>
                </c:pt>
                <c:pt idx="1493">
                  <c:v>0.18662500000000701</c:v>
                </c:pt>
                <c:pt idx="1494">
                  <c:v>0.18675000000000699</c:v>
                </c:pt>
                <c:pt idx="1495">
                  <c:v>0.18687500000000701</c:v>
                </c:pt>
                <c:pt idx="1496">
                  <c:v>0.18700000000000699</c:v>
                </c:pt>
                <c:pt idx="1497">
                  <c:v>0.18712500000000701</c:v>
                </c:pt>
                <c:pt idx="1498">
                  <c:v>0.18725000000000699</c:v>
                </c:pt>
                <c:pt idx="1499">
                  <c:v>0.18737500000000701</c:v>
                </c:pt>
                <c:pt idx="1500">
                  <c:v>0.18750000000000699</c:v>
                </c:pt>
                <c:pt idx="1501">
                  <c:v>0.18762500000000701</c:v>
                </c:pt>
                <c:pt idx="1502">
                  <c:v>0.18775000000000699</c:v>
                </c:pt>
                <c:pt idx="1503">
                  <c:v>0.18787500000000701</c:v>
                </c:pt>
                <c:pt idx="1504">
                  <c:v>0.18800000000000699</c:v>
                </c:pt>
                <c:pt idx="1505">
                  <c:v>0.18812500000000701</c:v>
                </c:pt>
                <c:pt idx="1506">
                  <c:v>0.188250000000007</c:v>
                </c:pt>
                <c:pt idx="1507">
                  <c:v>0.18837500000000701</c:v>
                </c:pt>
                <c:pt idx="1508">
                  <c:v>0.188500000000007</c:v>
                </c:pt>
                <c:pt idx="1509">
                  <c:v>0.18862500000000701</c:v>
                </c:pt>
                <c:pt idx="1510">
                  <c:v>0.188750000000007</c:v>
                </c:pt>
                <c:pt idx="1511">
                  <c:v>0.18887500000000701</c:v>
                </c:pt>
                <c:pt idx="1512">
                  <c:v>0.189000000000007</c:v>
                </c:pt>
                <c:pt idx="1513">
                  <c:v>0.18912500000000701</c:v>
                </c:pt>
                <c:pt idx="1514">
                  <c:v>0.189250000000008</c:v>
                </c:pt>
                <c:pt idx="1515">
                  <c:v>0.18937500000000801</c:v>
                </c:pt>
                <c:pt idx="1516">
                  <c:v>0.189500000000008</c:v>
                </c:pt>
                <c:pt idx="1517">
                  <c:v>0.18962500000000801</c:v>
                </c:pt>
                <c:pt idx="1518">
                  <c:v>0.189750000000008</c:v>
                </c:pt>
                <c:pt idx="1519">
                  <c:v>0.18987500000000801</c:v>
                </c:pt>
                <c:pt idx="1520">
                  <c:v>0.190000000000008</c:v>
                </c:pt>
                <c:pt idx="1521">
                  <c:v>0.19012500000000801</c:v>
                </c:pt>
                <c:pt idx="1522">
                  <c:v>0.190250000000008</c:v>
                </c:pt>
                <c:pt idx="1523">
                  <c:v>0.19037500000000801</c:v>
                </c:pt>
                <c:pt idx="1524">
                  <c:v>0.190500000000008</c:v>
                </c:pt>
                <c:pt idx="1525">
                  <c:v>0.19062500000000801</c:v>
                </c:pt>
                <c:pt idx="1526">
                  <c:v>0.190750000000008</c:v>
                </c:pt>
                <c:pt idx="1527">
                  <c:v>0.19087500000000801</c:v>
                </c:pt>
                <c:pt idx="1528">
                  <c:v>0.191000000000008</c:v>
                </c:pt>
                <c:pt idx="1529">
                  <c:v>0.19112500000000801</c:v>
                </c:pt>
                <c:pt idx="1530">
                  <c:v>0.191250000000008</c:v>
                </c:pt>
                <c:pt idx="1531">
                  <c:v>0.19137500000000801</c:v>
                </c:pt>
                <c:pt idx="1532">
                  <c:v>0.191500000000008</c:v>
                </c:pt>
                <c:pt idx="1533">
                  <c:v>0.19162500000000801</c:v>
                </c:pt>
                <c:pt idx="1534">
                  <c:v>0.191750000000008</c:v>
                </c:pt>
                <c:pt idx="1535">
                  <c:v>0.19187500000000801</c:v>
                </c:pt>
                <c:pt idx="1536">
                  <c:v>0.192000000000008</c:v>
                </c:pt>
                <c:pt idx="1537">
                  <c:v>0.19212500000000801</c:v>
                </c:pt>
                <c:pt idx="1538">
                  <c:v>0.192250000000008</c:v>
                </c:pt>
                <c:pt idx="1539">
                  <c:v>0.19237500000000801</c:v>
                </c:pt>
                <c:pt idx="1540">
                  <c:v>0.192500000000008</c:v>
                </c:pt>
                <c:pt idx="1541">
                  <c:v>0.19262500000000801</c:v>
                </c:pt>
                <c:pt idx="1542">
                  <c:v>0.192750000000008</c:v>
                </c:pt>
                <c:pt idx="1543">
                  <c:v>0.19287500000000801</c:v>
                </c:pt>
                <c:pt idx="1544">
                  <c:v>0.193000000000008</c:v>
                </c:pt>
                <c:pt idx="1545">
                  <c:v>0.19312500000000801</c:v>
                </c:pt>
                <c:pt idx="1546">
                  <c:v>0.193250000000008</c:v>
                </c:pt>
                <c:pt idx="1547">
                  <c:v>0.19337500000000801</c:v>
                </c:pt>
                <c:pt idx="1548">
                  <c:v>0.193500000000008</c:v>
                </c:pt>
                <c:pt idx="1549">
                  <c:v>0.19362500000000801</c:v>
                </c:pt>
                <c:pt idx="1550">
                  <c:v>0.193750000000008</c:v>
                </c:pt>
                <c:pt idx="1551">
                  <c:v>0.19387500000000801</c:v>
                </c:pt>
                <c:pt idx="1552">
                  <c:v>0.194000000000008</c:v>
                </c:pt>
                <c:pt idx="1553">
                  <c:v>0.19412500000000801</c:v>
                </c:pt>
                <c:pt idx="1554">
                  <c:v>0.194250000000008</c:v>
                </c:pt>
                <c:pt idx="1555">
                  <c:v>0.19437500000000801</c:v>
                </c:pt>
                <c:pt idx="1556">
                  <c:v>0.194500000000008</c:v>
                </c:pt>
                <c:pt idx="1557">
                  <c:v>0.19462500000000801</c:v>
                </c:pt>
                <c:pt idx="1558">
                  <c:v>0.194750000000008</c:v>
                </c:pt>
                <c:pt idx="1559">
                  <c:v>0.19487500000000799</c:v>
                </c:pt>
                <c:pt idx="1560">
                  <c:v>0.195000000000008</c:v>
                </c:pt>
                <c:pt idx="1561">
                  <c:v>0.19512500000000799</c:v>
                </c:pt>
                <c:pt idx="1562">
                  <c:v>0.195250000000008</c:v>
                </c:pt>
                <c:pt idx="1563">
                  <c:v>0.19537500000000799</c:v>
                </c:pt>
                <c:pt idx="1564">
                  <c:v>0.195500000000008</c:v>
                </c:pt>
                <c:pt idx="1565">
                  <c:v>0.19562500000000799</c:v>
                </c:pt>
                <c:pt idx="1566">
                  <c:v>0.195750000000008</c:v>
                </c:pt>
                <c:pt idx="1567">
                  <c:v>0.19587500000000799</c:v>
                </c:pt>
                <c:pt idx="1568">
                  <c:v>0.196000000000008</c:v>
                </c:pt>
                <c:pt idx="1569">
                  <c:v>0.19612500000000799</c:v>
                </c:pt>
                <c:pt idx="1570">
                  <c:v>0.196250000000008</c:v>
                </c:pt>
                <c:pt idx="1571">
                  <c:v>0.19637500000000799</c:v>
                </c:pt>
                <c:pt idx="1572">
                  <c:v>0.196500000000008</c:v>
                </c:pt>
                <c:pt idx="1573">
                  <c:v>0.19662500000000799</c:v>
                </c:pt>
                <c:pt idx="1574">
                  <c:v>0.196750000000008</c:v>
                </c:pt>
                <c:pt idx="1575">
                  <c:v>0.19687500000000799</c:v>
                </c:pt>
                <c:pt idx="1576">
                  <c:v>0.197000000000008</c:v>
                </c:pt>
                <c:pt idx="1577">
                  <c:v>0.19712500000000799</c:v>
                </c:pt>
                <c:pt idx="1578">
                  <c:v>0.197250000000008</c:v>
                </c:pt>
                <c:pt idx="1579">
                  <c:v>0.19737500000000799</c:v>
                </c:pt>
                <c:pt idx="1580">
                  <c:v>0.197500000000008</c:v>
                </c:pt>
                <c:pt idx="1581">
                  <c:v>0.19762500000000799</c:v>
                </c:pt>
                <c:pt idx="1582">
                  <c:v>0.197750000000008</c:v>
                </c:pt>
                <c:pt idx="1583">
                  <c:v>0.19787500000000799</c:v>
                </c:pt>
                <c:pt idx="1584">
                  <c:v>0.198000000000008</c:v>
                </c:pt>
                <c:pt idx="1585">
                  <c:v>0.19812500000000899</c:v>
                </c:pt>
                <c:pt idx="1586">
                  <c:v>0.198250000000009</c:v>
                </c:pt>
                <c:pt idx="1587">
                  <c:v>0.19837500000000899</c:v>
                </c:pt>
                <c:pt idx="1588">
                  <c:v>0.198500000000009</c:v>
                </c:pt>
                <c:pt idx="1589">
                  <c:v>0.19862500000000899</c:v>
                </c:pt>
                <c:pt idx="1590">
                  <c:v>0.198750000000009</c:v>
                </c:pt>
                <c:pt idx="1591">
                  <c:v>0.19887500000000899</c:v>
                </c:pt>
                <c:pt idx="1592">
                  <c:v>0.199000000000009</c:v>
                </c:pt>
                <c:pt idx="1593">
                  <c:v>0.19912500000000899</c:v>
                </c:pt>
                <c:pt idx="1594">
                  <c:v>0.199250000000009</c:v>
                </c:pt>
                <c:pt idx="1595">
                  <c:v>0.19937500000000899</c:v>
                </c:pt>
                <c:pt idx="1596">
                  <c:v>0.199500000000009</c:v>
                </c:pt>
                <c:pt idx="1597">
                  <c:v>0.19962500000000899</c:v>
                </c:pt>
                <c:pt idx="1598">
                  <c:v>0.199750000000009</c:v>
                </c:pt>
                <c:pt idx="1599">
                  <c:v>0.19987500000000899</c:v>
                </c:pt>
                <c:pt idx="1600">
                  <c:v>0.200000000000009</c:v>
                </c:pt>
                <c:pt idx="1601">
                  <c:v>0.20012500000000899</c:v>
                </c:pt>
                <c:pt idx="1602">
                  <c:v>0.200250000000009</c:v>
                </c:pt>
                <c:pt idx="1603">
                  <c:v>0.20037500000000899</c:v>
                </c:pt>
                <c:pt idx="1604">
                  <c:v>0.200500000000009</c:v>
                </c:pt>
                <c:pt idx="1605">
                  <c:v>0.20062500000000899</c:v>
                </c:pt>
                <c:pt idx="1606">
                  <c:v>0.200750000000009</c:v>
                </c:pt>
                <c:pt idx="1607">
                  <c:v>0.20087500000000899</c:v>
                </c:pt>
                <c:pt idx="1608">
                  <c:v>0.201000000000009</c:v>
                </c:pt>
                <c:pt idx="1609">
                  <c:v>0.20112500000000899</c:v>
                </c:pt>
                <c:pt idx="1610">
                  <c:v>0.20125000000000901</c:v>
                </c:pt>
                <c:pt idx="1611">
                  <c:v>0.20137500000000899</c:v>
                </c:pt>
                <c:pt idx="1612">
                  <c:v>0.20150000000000901</c:v>
                </c:pt>
                <c:pt idx="1613">
                  <c:v>0.20162500000000899</c:v>
                </c:pt>
                <c:pt idx="1614">
                  <c:v>0.20175000000000901</c:v>
                </c:pt>
                <c:pt idx="1615">
                  <c:v>0.20187500000000899</c:v>
                </c:pt>
                <c:pt idx="1616">
                  <c:v>0.20200000000000901</c:v>
                </c:pt>
                <c:pt idx="1617">
                  <c:v>0.20212500000000899</c:v>
                </c:pt>
                <c:pt idx="1618">
                  <c:v>0.20225000000000901</c:v>
                </c:pt>
                <c:pt idx="1619">
                  <c:v>0.20237500000000899</c:v>
                </c:pt>
                <c:pt idx="1620">
                  <c:v>0.20250000000000901</c:v>
                </c:pt>
                <c:pt idx="1621">
                  <c:v>0.20262500000000899</c:v>
                </c:pt>
                <c:pt idx="1622">
                  <c:v>0.20275000000000901</c:v>
                </c:pt>
                <c:pt idx="1623">
                  <c:v>0.20287500000000899</c:v>
                </c:pt>
                <c:pt idx="1624">
                  <c:v>0.20300000000000901</c:v>
                </c:pt>
                <c:pt idx="1625">
                  <c:v>0.20312500000000899</c:v>
                </c:pt>
                <c:pt idx="1626">
                  <c:v>0.20325000000000901</c:v>
                </c:pt>
                <c:pt idx="1627">
                  <c:v>0.20337500000000899</c:v>
                </c:pt>
                <c:pt idx="1628">
                  <c:v>0.20350000000000901</c:v>
                </c:pt>
                <c:pt idx="1629">
                  <c:v>0.20362500000000899</c:v>
                </c:pt>
                <c:pt idx="1630">
                  <c:v>0.20375000000000901</c:v>
                </c:pt>
                <c:pt idx="1631">
                  <c:v>0.20387500000000899</c:v>
                </c:pt>
                <c:pt idx="1632">
                  <c:v>0.20400000000000901</c:v>
                </c:pt>
                <c:pt idx="1633">
                  <c:v>0.20412500000000899</c:v>
                </c:pt>
                <c:pt idx="1634">
                  <c:v>0.20425000000000901</c:v>
                </c:pt>
                <c:pt idx="1635">
                  <c:v>0.20437500000000899</c:v>
                </c:pt>
                <c:pt idx="1636">
                  <c:v>0.20450000000000901</c:v>
                </c:pt>
                <c:pt idx="1637">
                  <c:v>0.20462500000000899</c:v>
                </c:pt>
                <c:pt idx="1638">
                  <c:v>0.20475000000000901</c:v>
                </c:pt>
                <c:pt idx="1639">
                  <c:v>0.20487500000000899</c:v>
                </c:pt>
                <c:pt idx="1640">
                  <c:v>0.20500000000000901</c:v>
                </c:pt>
                <c:pt idx="1641">
                  <c:v>0.20512500000000899</c:v>
                </c:pt>
                <c:pt idx="1642">
                  <c:v>0.20525000000000901</c:v>
                </c:pt>
                <c:pt idx="1643">
                  <c:v>0.20537500000000899</c:v>
                </c:pt>
                <c:pt idx="1644">
                  <c:v>0.20550000000000901</c:v>
                </c:pt>
                <c:pt idx="1645">
                  <c:v>0.205625000000009</c:v>
                </c:pt>
                <c:pt idx="1646">
                  <c:v>0.20575000000000901</c:v>
                </c:pt>
                <c:pt idx="1647">
                  <c:v>0.205875000000009</c:v>
                </c:pt>
                <c:pt idx="1648">
                  <c:v>0.20600000000000901</c:v>
                </c:pt>
                <c:pt idx="1649">
                  <c:v>0.206125000000009</c:v>
                </c:pt>
                <c:pt idx="1650">
                  <c:v>0.20625000000000901</c:v>
                </c:pt>
                <c:pt idx="1651">
                  <c:v>0.206375000000009</c:v>
                </c:pt>
                <c:pt idx="1652">
                  <c:v>0.20650000000000901</c:v>
                </c:pt>
                <c:pt idx="1653">
                  <c:v>0.206625000000009</c:v>
                </c:pt>
                <c:pt idx="1654">
                  <c:v>0.20675000000000901</c:v>
                </c:pt>
                <c:pt idx="1655">
                  <c:v>0.206875000000009</c:v>
                </c:pt>
                <c:pt idx="1656">
                  <c:v>0.20700000000000901</c:v>
                </c:pt>
                <c:pt idx="1657">
                  <c:v>0.20712500000001</c:v>
                </c:pt>
                <c:pt idx="1658">
                  <c:v>0.20725000000001001</c:v>
                </c:pt>
                <c:pt idx="1659">
                  <c:v>0.20737500000001</c:v>
                </c:pt>
                <c:pt idx="1660">
                  <c:v>0.20750000000001001</c:v>
                </c:pt>
                <c:pt idx="1661">
                  <c:v>0.20762500000001</c:v>
                </c:pt>
                <c:pt idx="1662">
                  <c:v>0.20775000000001001</c:v>
                </c:pt>
                <c:pt idx="1663">
                  <c:v>0.20787500000001</c:v>
                </c:pt>
                <c:pt idx="1664">
                  <c:v>0.20800000000001001</c:v>
                </c:pt>
                <c:pt idx="1665">
                  <c:v>0.20812500000001</c:v>
                </c:pt>
                <c:pt idx="1666">
                  <c:v>0.20825000000001001</c:v>
                </c:pt>
                <c:pt idx="1667">
                  <c:v>0.20837500000001</c:v>
                </c:pt>
                <c:pt idx="1668">
                  <c:v>0.20850000000001001</c:v>
                </c:pt>
                <c:pt idx="1669">
                  <c:v>0.20862500000001</c:v>
                </c:pt>
                <c:pt idx="1670">
                  <c:v>0.20875000000001001</c:v>
                </c:pt>
                <c:pt idx="1671">
                  <c:v>0.20887500000001</c:v>
                </c:pt>
                <c:pt idx="1672">
                  <c:v>0.20900000000001001</c:v>
                </c:pt>
                <c:pt idx="1673">
                  <c:v>0.20912500000001</c:v>
                </c:pt>
                <c:pt idx="1674">
                  <c:v>0.20925000000001001</c:v>
                </c:pt>
                <c:pt idx="1675">
                  <c:v>0.20937500000001</c:v>
                </c:pt>
                <c:pt idx="1676">
                  <c:v>0.20950000000001001</c:v>
                </c:pt>
                <c:pt idx="1677">
                  <c:v>0.20962500000001</c:v>
                </c:pt>
                <c:pt idx="1678">
                  <c:v>0.20975000000001001</c:v>
                </c:pt>
                <c:pt idx="1679">
                  <c:v>0.20987500000001</c:v>
                </c:pt>
                <c:pt idx="1680">
                  <c:v>0.21000000000001001</c:v>
                </c:pt>
                <c:pt idx="1681">
                  <c:v>0.21012500000001</c:v>
                </c:pt>
                <c:pt idx="1682">
                  <c:v>0.21025000000001001</c:v>
                </c:pt>
                <c:pt idx="1683">
                  <c:v>0.21037500000001</c:v>
                </c:pt>
                <c:pt idx="1684">
                  <c:v>0.21050000000001001</c:v>
                </c:pt>
                <c:pt idx="1685">
                  <c:v>0.21062500000001</c:v>
                </c:pt>
                <c:pt idx="1686">
                  <c:v>0.21075000000001001</c:v>
                </c:pt>
                <c:pt idx="1687">
                  <c:v>0.21087500000001</c:v>
                </c:pt>
                <c:pt idx="1688">
                  <c:v>0.21100000000001001</c:v>
                </c:pt>
                <c:pt idx="1689">
                  <c:v>0.21112500000001</c:v>
                </c:pt>
                <c:pt idx="1690">
                  <c:v>0.21125000000001001</c:v>
                </c:pt>
                <c:pt idx="1691">
                  <c:v>0.21137500000001</c:v>
                </c:pt>
                <c:pt idx="1692">
                  <c:v>0.21150000000001001</c:v>
                </c:pt>
                <c:pt idx="1693">
                  <c:v>0.21162500000001</c:v>
                </c:pt>
                <c:pt idx="1694">
                  <c:v>0.21175000000001001</c:v>
                </c:pt>
                <c:pt idx="1695">
                  <c:v>0.21187500000001</c:v>
                </c:pt>
                <c:pt idx="1696">
                  <c:v>0.21200000000001001</c:v>
                </c:pt>
                <c:pt idx="1697">
                  <c:v>0.21212500000001</c:v>
                </c:pt>
                <c:pt idx="1698">
                  <c:v>0.21225000000000999</c:v>
                </c:pt>
                <c:pt idx="1699">
                  <c:v>0.21237500000001</c:v>
                </c:pt>
                <c:pt idx="1700">
                  <c:v>0.21250000000000999</c:v>
                </c:pt>
                <c:pt idx="1701">
                  <c:v>0.21262500000001</c:v>
                </c:pt>
                <c:pt idx="1702">
                  <c:v>0.21275000000000999</c:v>
                </c:pt>
                <c:pt idx="1703">
                  <c:v>0.21287500000001</c:v>
                </c:pt>
                <c:pt idx="1704">
                  <c:v>0.21300000000000999</c:v>
                </c:pt>
                <c:pt idx="1705">
                  <c:v>0.21312500000001</c:v>
                </c:pt>
                <c:pt idx="1706">
                  <c:v>0.21325000000000999</c:v>
                </c:pt>
                <c:pt idx="1707">
                  <c:v>0.21337500000001</c:v>
                </c:pt>
                <c:pt idx="1708">
                  <c:v>0.21350000000000999</c:v>
                </c:pt>
                <c:pt idx="1709">
                  <c:v>0.21362500000001</c:v>
                </c:pt>
                <c:pt idx="1710">
                  <c:v>0.21375000000000999</c:v>
                </c:pt>
                <c:pt idx="1711">
                  <c:v>0.21387500000001</c:v>
                </c:pt>
                <c:pt idx="1712">
                  <c:v>0.21400000000000999</c:v>
                </c:pt>
                <c:pt idx="1713">
                  <c:v>0.21412500000001</c:v>
                </c:pt>
                <c:pt idx="1714">
                  <c:v>0.21425000000000999</c:v>
                </c:pt>
                <c:pt idx="1715">
                  <c:v>0.21437500000001</c:v>
                </c:pt>
                <c:pt idx="1716">
                  <c:v>0.21450000000000999</c:v>
                </c:pt>
                <c:pt idx="1717">
                  <c:v>0.21462500000001</c:v>
                </c:pt>
                <c:pt idx="1718">
                  <c:v>0.21475000000000999</c:v>
                </c:pt>
                <c:pt idx="1719">
                  <c:v>0.21487500000001</c:v>
                </c:pt>
                <c:pt idx="1720">
                  <c:v>0.21500000000000999</c:v>
                </c:pt>
                <c:pt idx="1721">
                  <c:v>0.21512500000001</c:v>
                </c:pt>
                <c:pt idx="1722">
                  <c:v>0.21525000000000999</c:v>
                </c:pt>
                <c:pt idx="1723">
                  <c:v>0.21537500000001</c:v>
                </c:pt>
                <c:pt idx="1724">
                  <c:v>0.21550000000000999</c:v>
                </c:pt>
                <c:pt idx="1725">
                  <c:v>0.21562500000001</c:v>
                </c:pt>
                <c:pt idx="1726">
                  <c:v>0.21575000000000999</c:v>
                </c:pt>
                <c:pt idx="1727">
                  <c:v>0.21587500000001</c:v>
                </c:pt>
                <c:pt idx="1728">
                  <c:v>0.21600000000001099</c:v>
                </c:pt>
                <c:pt idx="1729">
                  <c:v>0.216125000000011</c:v>
                </c:pt>
                <c:pt idx="1730">
                  <c:v>0.21625000000001099</c:v>
                </c:pt>
                <c:pt idx="1731">
                  <c:v>0.216375000000011</c:v>
                </c:pt>
                <c:pt idx="1732">
                  <c:v>0.21650000000001099</c:v>
                </c:pt>
                <c:pt idx="1733">
                  <c:v>0.216625000000011</c:v>
                </c:pt>
                <c:pt idx="1734">
                  <c:v>0.21675000000001099</c:v>
                </c:pt>
                <c:pt idx="1735">
                  <c:v>0.216875000000011</c:v>
                </c:pt>
                <c:pt idx="1736">
                  <c:v>0.21700000000001099</c:v>
                </c:pt>
                <c:pt idx="1737">
                  <c:v>0.217125000000011</c:v>
                </c:pt>
                <c:pt idx="1738">
                  <c:v>0.21725000000001099</c:v>
                </c:pt>
                <c:pt idx="1739">
                  <c:v>0.217375000000011</c:v>
                </c:pt>
                <c:pt idx="1740">
                  <c:v>0.21750000000001099</c:v>
                </c:pt>
                <c:pt idx="1741">
                  <c:v>0.217625000000011</c:v>
                </c:pt>
                <c:pt idx="1742">
                  <c:v>0.21775000000001099</c:v>
                </c:pt>
                <c:pt idx="1743">
                  <c:v>0.217875000000011</c:v>
                </c:pt>
                <c:pt idx="1744">
                  <c:v>0.21800000000001099</c:v>
                </c:pt>
                <c:pt idx="1745">
                  <c:v>0.218125000000011</c:v>
                </c:pt>
                <c:pt idx="1746">
                  <c:v>0.21825000000001099</c:v>
                </c:pt>
                <c:pt idx="1747">
                  <c:v>0.218375000000011</c:v>
                </c:pt>
                <c:pt idx="1748">
                  <c:v>0.21850000000001099</c:v>
                </c:pt>
                <c:pt idx="1749">
                  <c:v>0.218625000000011</c:v>
                </c:pt>
                <c:pt idx="1750">
                  <c:v>0.21875000000001099</c:v>
                </c:pt>
                <c:pt idx="1751">
                  <c:v>0.21887500000001101</c:v>
                </c:pt>
                <c:pt idx="1752">
                  <c:v>0.21900000000001099</c:v>
                </c:pt>
                <c:pt idx="1753">
                  <c:v>0.21912500000001101</c:v>
                </c:pt>
                <c:pt idx="1754">
                  <c:v>0.21925000000001099</c:v>
                </c:pt>
                <c:pt idx="1755">
                  <c:v>0.21937500000001101</c:v>
                </c:pt>
                <c:pt idx="1756">
                  <c:v>0.21950000000001099</c:v>
                </c:pt>
                <c:pt idx="1757">
                  <c:v>0.21962500000001101</c:v>
                </c:pt>
                <c:pt idx="1758">
                  <c:v>0.21975000000001099</c:v>
                </c:pt>
                <c:pt idx="1759">
                  <c:v>0.21987500000001101</c:v>
                </c:pt>
                <c:pt idx="1760">
                  <c:v>0.22000000000001099</c:v>
                </c:pt>
                <c:pt idx="1761">
                  <c:v>0.22012500000001101</c:v>
                </c:pt>
                <c:pt idx="1762">
                  <c:v>0.22025000000001099</c:v>
                </c:pt>
                <c:pt idx="1763">
                  <c:v>0.22037500000001101</c:v>
                </c:pt>
                <c:pt idx="1764">
                  <c:v>0.22050000000001099</c:v>
                </c:pt>
                <c:pt idx="1765">
                  <c:v>0.22062500000001101</c:v>
                </c:pt>
                <c:pt idx="1766">
                  <c:v>0.22075000000001099</c:v>
                </c:pt>
                <c:pt idx="1767">
                  <c:v>0.22087500000001101</c:v>
                </c:pt>
                <c:pt idx="1768">
                  <c:v>0.22100000000001099</c:v>
                </c:pt>
                <c:pt idx="1769">
                  <c:v>0.22112500000001101</c:v>
                </c:pt>
                <c:pt idx="1770">
                  <c:v>0.22125000000001099</c:v>
                </c:pt>
                <c:pt idx="1771">
                  <c:v>0.22137500000001101</c:v>
                </c:pt>
                <c:pt idx="1772">
                  <c:v>0.22150000000001099</c:v>
                </c:pt>
                <c:pt idx="1773">
                  <c:v>0.22162500000001101</c:v>
                </c:pt>
                <c:pt idx="1774">
                  <c:v>0.22175000000001099</c:v>
                </c:pt>
                <c:pt idx="1775">
                  <c:v>0.22187500000001101</c:v>
                </c:pt>
                <c:pt idx="1776">
                  <c:v>0.22200000000001099</c:v>
                </c:pt>
                <c:pt idx="1777">
                  <c:v>0.22212500000001101</c:v>
                </c:pt>
                <c:pt idx="1778">
                  <c:v>0.22225000000001099</c:v>
                </c:pt>
                <c:pt idx="1779">
                  <c:v>0.22237500000001101</c:v>
                </c:pt>
                <c:pt idx="1780">
                  <c:v>0.22250000000001099</c:v>
                </c:pt>
                <c:pt idx="1781">
                  <c:v>0.22262500000001101</c:v>
                </c:pt>
                <c:pt idx="1782">
                  <c:v>0.22275000000001099</c:v>
                </c:pt>
                <c:pt idx="1783">
                  <c:v>0.22287500000001101</c:v>
                </c:pt>
                <c:pt idx="1784">
                  <c:v>0.22300000000001099</c:v>
                </c:pt>
                <c:pt idx="1785">
                  <c:v>0.22312500000001101</c:v>
                </c:pt>
                <c:pt idx="1786">
                  <c:v>0.223250000000011</c:v>
                </c:pt>
                <c:pt idx="1787">
                  <c:v>0.22337500000001101</c:v>
                </c:pt>
                <c:pt idx="1788">
                  <c:v>0.223500000000011</c:v>
                </c:pt>
                <c:pt idx="1789">
                  <c:v>0.22362500000001101</c:v>
                </c:pt>
                <c:pt idx="1790">
                  <c:v>0.223750000000011</c:v>
                </c:pt>
                <c:pt idx="1791">
                  <c:v>0.22387500000001101</c:v>
                </c:pt>
                <c:pt idx="1792">
                  <c:v>0.224000000000011</c:v>
                </c:pt>
                <c:pt idx="1793">
                  <c:v>0.22412500000001101</c:v>
                </c:pt>
                <c:pt idx="1794">
                  <c:v>0.224250000000011</c:v>
                </c:pt>
                <c:pt idx="1795">
                  <c:v>0.22437500000001101</c:v>
                </c:pt>
                <c:pt idx="1796">
                  <c:v>0.224500000000011</c:v>
                </c:pt>
                <c:pt idx="1797">
                  <c:v>0.22462500000001101</c:v>
                </c:pt>
                <c:pt idx="1798">
                  <c:v>0.224750000000011</c:v>
                </c:pt>
                <c:pt idx="1799">
                  <c:v>0.22487500000001101</c:v>
                </c:pt>
                <c:pt idx="1800">
                  <c:v>0.225000000000012</c:v>
                </c:pt>
                <c:pt idx="1801">
                  <c:v>0.22512500000001201</c:v>
                </c:pt>
                <c:pt idx="1802">
                  <c:v>0.225250000000012</c:v>
                </c:pt>
                <c:pt idx="1803">
                  <c:v>0.22537500000001201</c:v>
                </c:pt>
                <c:pt idx="1804">
                  <c:v>0.225500000000012</c:v>
                </c:pt>
                <c:pt idx="1805">
                  <c:v>0.22562500000001201</c:v>
                </c:pt>
                <c:pt idx="1806">
                  <c:v>0.225750000000012</c:v>
                </c:pt>
                <c:pt idx="1807">
                  <c:v>0.22587500000001201</c:v>
                </c:pt>
                <c:pt idx="1808">
                  <c:v>0.226000000000012</c:v>
                </c:pt>
                <c:pt idx="1809">
                  <c:v>0.22612500000001201</c:v>
                </c:pt>
                <c:pt idx="1810">
                  <c:v>0.226250000000012</c:v>
                </c:pt>
                <c:pt idx="1811">
                  <c:v>0.22637500000001201</c:v>
                </c:pt>
                <c:pt idx="1812">
                  <c:v>0.226500000000012</c:v>
                </c:pt>
                <c:pt idx="1813">
                  <c:v>0.22662500000001201</c:v>
                </c:pt>
                <c:pt idx="1814">
                  <c:v>0.226750000000012</c:v>
                </c:pt>
                <c:pt idx="1815">
                  <c:v>0.22687500000001201</c:v>
                </c:pt>
                <c:pt idx="1816">
                  <c:v>0.227000000000012</c:v>
                </c:pt>
                <c:pt idx="1817">
                  <c:v>0.22712500000001201</c:v>
                </c:pt>
                <c:pt idx="1818">
                  <c:v>0.227250000000012</c:v>
                </c:pt>
                <c:pt idx="1819">
                  <c:v>0.22737500000001201</c:v>
                </c:pt>
                <c:pt idx="1820">
                  <c:v>0.227500000000012</c:v>
                </c:pt>
                <c:pt idx="1821">
                  <c:v>0.22762500000001201</c:v>
                </c:pt>
                <c:pt idx="1822">
                  <c:v>0.227750000000012</c:v>
                </c:pt>
                <c:pt idx="1823">
                  <c:v>0.22787500000001201</c:v>
                </c:pt>
                <c:pt idx="1824">
                  <c:v>0.228000000000012</c:v>
                </c:pt>
                <c:pt idx="1825">
                  <c:v>0.22812500000001201</c:v>
                </c:pt>
                <c:pt idx="1826">
                  <c:v>0.228250000000012</c:v>
                </c:pt>
                <c:pt idx="1827">
                  <c:v>0.22837500000001201</c:v>
                </c:pt>
                <c:pt idx="1828">
                  <c:v>0.228500000000012</c:v>
                </c:pt>
                <c:pt idx="1829">
                  <c:v>0.22862500000001201</c:v>
                </c:pt>
                <c:pt idx="1830">
                  <c:v>0.228750000000012</c:v>
                </c:pt>
                <c:pt idx="1831">
                  <c:v>0.22887500000001201</c:v>
                </c:pt>
                <c:pt idx="1832">
                  <c:v>0.229000000000012</c:v>
                </c:pt>
                <c:pt idx="1833">
                  <c:v>0.22912500000001201</c:v>
                </c:pt>
                <c:pt idx="1834">
                  <c:v>0.229250000000012</c:v>
                </c:pt>
                <c:pt idx="1835">
                  <c:v>0.22937500000001201</c:v>
                </c:pt>
                <c:pt idx="1836">
                  <c:v>0.229500000000012</c:v>
                </c:pt>
                <c:pt idx="1837">
                  <c:v>0.22962500000001199</c:v>
                </c:pt>
                <c:pt idx="1838">
                  <c:v>0.229750000000012</c:v>
                </c:pt>
                <c:pt idx="1839">
                  <c:v>0.22987500000001199</c:v>
                </c:pt>
                <c:pt idx="1840">
                  <c:v>0.230000000000012</c:v>
                </c:pt>
                <c:pt idx="1841">
                  <c:v>0.23012500000001199</c:v>
                </c:pt>
                <c:pt idx="1842">
                  <c:v>0.230250000000012</c:v>
                </c:pt>
                <c:pt idx="1843">
                  <c:v>0.23037500000001199</c:v>
                </c:pt>
                <c:pt idx="1844">
                  <c:v>0.230500000000012</c:v>
                </c:pt>
                <c:pt idx="1845">
                  <c:v>0.23062500000001199</c:v>
                </c:pt>
                <c:pt idx="1846">
                  <c:v>0.230750000000012</c:v>
                </c:pt>
                <c:pt idx="1847">
                  <c:v>0.23087500000001199</c:v>
                </c:pt>
                <c:pt idx="1848">
                  <c:v>0.231000000000012</c:v>
                </c:pt>
                <c:pt idx="1849">
                  <c:v>0.23112500000001199</c:v>
                </c:pt>
                <c:pt idx="1850">
                  <c:v>0.231250000000012</c:v>
                </c:pt>
                <c:pt idx="1851">
                  <c:v>0.23137500000001199</c:v>
                </c:pt>
                <c:pt idx="1852">
                  <c:v>0.231500000000012</c:v>
                </c:pt>
                <c:pt idx="1853">
                  <c:v>0.23162500000001199</c:v>
                </c:pt>
                <c:pt idx="1854">
                  <c:v>0.231750000000012</c:v>
                </c:pt>
                <c:pt idx="1855">
                  <c:v>0.23187500000001199</c:v>
                </c:pt>
                <c:pt idx="1856">
                  <c:v>0.232000000000012</c:v>
                </c:pt>
                <c:pt idx="1857">
                  <c:v>0.23212500000001199</c:v>
                </c:pt>
                <c:pt idx="1858">
                  <c:v>0.232250000000012</c:v>
                </c:pt>
                <c:pt idx="1859">
                  <c:v>0.23237500000001199</c:v>
                </c:pt>
                <c:pt idx="1860">
                  <c:v>0.232500000000012</c:v>
                </c:pt>
                <c:pt idx="1861">
                  <c:v>0.23262500000001199</c:v>
                </c:pt>
                <c:pt idx="1862">
                  <c:v>0.232750000000012</c:v>
                </c:pt>
                <c:pt idx="1863">
                  <c:v>0.23287500000001199</c:v>
                </c:pt>
                <c:pt idx="1864">
                  <c:v>0.233000000000012</c:v>
                </c:pt>
                <c:pt idx="1865">
                  <c:v>0.23312500000001199</c:v>
                </c:pt>
                <c:pt idx="1866">
                  <c:v>0.233250000000012</c:v>
                </c:pt>
                <c:pt idx="1867">
                  <c:v>0.23337500000001199</c:v>
                </c:pt>
                <c:pt idx="1868">
                  <c:v>0.233500000000012</c:v>
                </c:pt>
                <c:pt idx="1869">
                  <c:v>0.23362500000001199</c:v>
                </c:pt>
                <c:pt idx="1870">
                  <c:v>0.233750000000012</c:v>
                </c:pt>
                <c:pt idx="1871">
                  <c:v>0.23387500000001299</c:v>
                </c:pt>
                <c:pt idx="1872">
                  <c:v>0.234000000000013</c:v>
                </c:pt>
                <c:pt idx="1873">
                  <c:v>0.23412500000001299</c:v>
                </c:pt>
                <c:pt idx="1874">
                  <c:v>0.234250000000013</c:v>
                </c:pt>
                <c:pt idx="1875">
                  <c:v>0.23437500000001299</c:v>
                </c:pt>
                <c:pt idx="1876">
                  <c:v>0.234500000000013</c:v>
                </c:pt>
                <c:pt idx="1877">
                  <c:v>0.23462500000001299</c:v>
                </c:pt>
                <c:pt idx="1878">
                  <c:v>0.234750000000013</c:v>
                </c:pt>
                <c:pt idx="1879">
                  <c:v>0.23487500000001299</c:v>
                </c:pt>
                <c:pt idx="1880">
                  <c:v>0.235000000000013</c:v>
                </c:pt>
                <c:pt idx="1881">
                  <c:v>0.23512500000001299</c:v>
                </c:pt>
                <c:pt idx="1882">
                  <c:v>0.235250000000013</c:v>
                </c:pt>
                <c:pt idx="1883">
                  <c:v>0.23537500000001299</c:v>
                </c:pt>
                <c:pt idx="1884">
                  <c:v>0.235500000000013</c:v>
                </c:pt>
                <c:pt idx="1885">
                  <c:v>0.23562500000001299</c:v>
                </c:pt>
                <c:pt idx="1886">
                  <c:v>0.235750000000013</c:v>
                </c:pt>
                <c:pt idx="1887">
                  <c:v>0.23587500000001299</c:v>
                </c:pt>
                <c:pt idx="1888">
                  <c:v>0.236000000000013</c:v>
                </c:pt>
                <c:pt idx="1889">
                  <c:v>0.23612500000001299</c:v>
                </c:pt>
                <c:pt idx="1890">
                  <c:v>0.23625000000001301</c:v>
                </c:pt>
                <c:pt idx="1891">
                  <c:v>0.23637500000001299</c:v>
                </c:pt>
                <c:pt idx="1892">
                  <c:v>0.23650000000001301</c:v>
                </c:pt>
                <c:pt idx="1893">
                  <c:v>0.23662500000001299</c:v>
                </c:pt>
                <c:pt idx="1894">
                  <c:v>0.23675000000001301</c:v>
                </c:pt>
                <c:pt idx="1895">
                  <c:v>0.23687500000001299</c:v>
                </c:pt>
                <c:pt idx="1896">
                  <c:v>0.23700000000001301</c:v>
                </c:pt>
                <c:pt idx="1897">
                  <c:v>0.23712500000001299</c:v>
                </c:pt>
                <c:pt idx="1898">
                  <c:v>0.23725000000001301</c:v>
                </c:pt>
                <c:pt idx="1899">
                  <c:v>0.23737500000001299</c:v>
                </c:pt>
                <c:pt idx="1900">
                  <c:v>0.23750000000001301</c:v>
                </c:pt>
                <c:pt idx="1901">
                  <c:v>0.23762500000001299</c:v>
                </c:pt>
                <c:pt idx="1902">
                  <c:v>0.23775000000001301</c:v>
                </c:pt>
                <c:pt idx="1903">
                  <c:v>0.23787500000001299</c:v>
                </c:pt>
                <c:pt idx="1904">
                  <c:v>0.23800000000001301</c:v>
                </c:pt>
                <c:pt idx="1905">
                  <c:v>0.23812500000001299</c:v>
                </c:pt>
                <c:pt idx="1906">
                  <c:v>0.23825000000001301</c:v>
                </c:pt>
                <c:pt idx="1907">
                  <c:v>0.23837500000001299</c:v>
                </c:pt>
                <c:pt idx="1908">
                  <c:v>0.23850000000001301</c:v>
                </c:pt>
                <c:pt idx="1909">
                  <c:v>0.23862500000001299</c:v>
                </c:pt>
                <c:pt idx="1910">
                  <c:v>0.23875000000001301</c:v>
                </c:pt>
                <c:pt idx="1911">
                  <c:v>0.23887500000001299</c:v>
                </c:pt>
                <c:pt idx="1912">
                  <c:v>0.23900000000001301</c:v>
                </c:pt>
                <c:pt idx="1913">
                  <c:v>0.23912500000001299</c:v>
                </c:pt>
                <c:pt idx="1914">
                  <c:v>0.23925000000001301</c:v>
                </c:pt>
                <c:pt idx="1915">
                  <c:v>0.23937500000001299</c:v>
                </c:pt>
                <c:pt idx="1916">
                  <c:v>0.23950000000001301</c:v>
                </c:pt>
                <c:pt idx="1917">
                  <c:v>0.23962500000001299</c:v>
                </c:pt>
                <c:pt idx="1918">
                  <c:v>0.23975000000001301</c:v>
                </c:pt>
                <c:pt idx="1919">
                  <c:v>0.23987500000001299</c:v>
                </c:pt>
                <c:pt idx="1920">
                  <c:v>0.24000000000001301</c:v>
                </c:pt>
                <c:pt idx="1921">
                  <c:v>0.24012500000001299</c:v>
                </c:pt>
                <c:pt idx="1922">
                  <c:v>0.24025000000001301</c:v>
                </c:pt>
                <c:pt idx="1923">
                  <c:v>0.24037500000001299</c:v>
                </c:pt>
                <c:pt idx="1924">
                  <c:v>0.24050000000001301</c:v>
                </c:pt>
                <c:pt idx="1925">
                  <c:v>0.240625000000013</c:v>
                </c:pt>
                <c:pt idx="1926">
                  <c:v>0.24075000000001301</c:v>
                </c:pt>
                <c:pt idx="1927">
                  <c:v>0.240875000000013</c:v>
                </c:pt>
                <c:pt idx="1928">
                  <c:v>0.24100000000001301</c:v>
                </c:pt>
                <c:pt idx="1929">
                  <c:v>0.241125000000013</c:v>
                </c:pt>
                <c:pt idx="1930">
                  <c:v>0.24125000000001301</c:v>
                </c:pt>
                <c:pt idx="1931">
                  <c:v>0.241375000000013</c:v>
                </c:pt>
                <c:pt idx="1932">
                  <c:v>0.24150000000001301</c:v>
                </c:pt>
                <c:pt idx="1933">
                  <c:v>0.241625000000013</c:v>
                </c:pt>
                <c:pt idx="1934">
                  <c:v>0.24175000000001301</c:v>
                </c:pt>
                <c:pt idx="1935">
                  <c:v>0.241875000000013</c:v>
                </c:pt>
                <c:pt idx="1936">
                  <c:v>0.24200000000001301</c:v>
                </c:pt>
                <c:pt idx="1937">
                  <c:v>0.242125000000013</c:v>
                </c:pt>
                <c:pt idx="1938">
                  <c:v>0.24225000000001301</c:v>
                </c:pt>
                <c:pt idx="1939">
                  <c:v>0.242375000000013</c:v>
                </c:pt>
                <c:pt idx="1940">
                  <c:v>0.24250000000001301</c:v>
                </c:pt>
                <c:pt idx="1941">
                  <c:v>0.242625000000013</c:v>
                </c:pt>
                <c:pt idx="1942">
                  <c:v>0.24275000000001301</c:v>
                </c:pt>
                <c:pt idx="1943">
                  <c:v>0.242875000000013</c:v>
                </c:pt>
                <c:pt idx="1944">
                  <c:v>0.24300000000001301</c:v>
                </c:pt>
                <c:pt idx="1945">
                  <c:v>0.243125000000013</c:v>
                </c:pt>
                <c:pt idx="1946">
                  <c:v>0.24325000000001301</c:v>
                </c:pt>
                <c:pt idx="1947">
                  <c:v>0.243375000000013</c:v>
                </c:pt>
                <c:pt idx="1948">
                  <c:v>0.24350000000001301</c:v>
                </c:pt>
                <c:pt idx="1949">
                  <c:v>0.243625000000013</c:v>
                </c:pt>
                <c:pt idx="1950">
                  <c:v>0.24375000000001301</c:v>
                </c:pt>
                <c:pt idx="1951">
                  <c:v>0.243875000000013</c:v>
                </c:pt>
                <c:pt idx="1952">
                  <c:v>0.24400000000001301</c:v>
                </c:pt>
                <c:pt idx="1953">
                  <c:v>0.244125000000013</c:v>
                </c:pt>
                <c:pt idx="1954">
                  <c:v>0.24425000000001301</c:v>
                </c:pt>
                <c:pt idx="1955">
                  <c:v>0.244375000000013</c:v>
                </c:pt>
                <c:pt idx="1956">
                  <c:v>0.24450000000001401</c:v>
                </c:pt>
                <c:pt idx="1957">
                  <c:v>0.244625000000014</c:v>
                </c:pt>
                <c:pt idx="1958">
                  <c:v>0.24475000000001401</c:v>
                </c:pt>
                <c:pt idx="1959">
                  <c:v>0.244875000000014</c:v>
                </c:pt>
                <c:pt idx="1960">
                  <c:v>0.24500000000001401</c:v>
                </c:pt>
                <c:pt idx="1961">
                  <c:v>0.245125000000014</c:v>
                </c:pt>
                <c:pt idx="1962">
                  <c:v>0.24525000000001401</c:v>
                </c:pt>
                <c:pt idx="1963">
                  <c:v>0.245375000000014</c:v>
                </c:pt>
                <c:pt idx="1964">
                  <c:v>0.24550000000001401</c:v>
                </c:pt>
                <c:pt idx="1965">
                  <c:v>0.245625000000014</c:v>
                </c:pt>
                <c:pt idx="1966">
                  <c:v>0.24575000000001401</c:v>
                </c:pt>
                <c:pt idx="1967">
                  <c:v>0.245875000000014</c:v>
                </c:pt>
                <c:pt idx="1968">
                  <c:v>0.24600000000001401</c:v>
                </c:pt>
                <c:pt idx="1969">
                  <c:v>0.246125000000014</c:v>
                </c:pt>
                <c:pt idx="1970">
                  <c:v>0.24625000000001401</c:v>
                </c:pt>
                <c:pt idx="1971">
                  <c:v>0.246375000000014</c:v>
                </c:pt>
                <c:pt idx="1972">
                  <c:v>0.24650000000001401</c:v>
                </c:pt>
                <c:pt idx="1973">
                  <c:v>0.246625000000014</c:v>
                </c:pt>
                <c:pt idx="1974">
                  <c:v>0.24675000000001401</c:v>
                </c:pt>
                <c:pt idx="1975">
                  <c:v>0.246875000000014</c:v>
                </c:pt>
                <c:pt idx="1976">
                  <c:v>0.24700000000001399</c:v>
                </c:pt>
                <c:pt idx="1977">
                  <c:v>0.247125000000014</c:v>
                </c:pt>
                <c:pt idx="1978">
                  <c:v>0.24725000000001399</c:v>
                </c:pt>
                <c:pt idx="1979">
                  <c:v>0.247375000000014</c:v>
                </c:pt>
                <c:pt idx="1980">
                  <c:v>0.24750000000001399</c:v>
                </c:pt>
                <c:pt idx="1981">
                  <c:v>0.247625000000014</c:v>
                </c:pt>
                <c:pt idx="1982">
                  <c:v>0.24775000000001399</c:v>
                </c:pt>
                <c:pt idx="1983">
                  <c:v>0.247875000000014</c:v>
                </c:pt>
                <c:pt idx="1984">
                  <c:v>0.24800000000001399</c:v>
                </c:pt>
                <c:pt idx="1985">
                  <c:v>0.248125000000014</c:v>
                </c:pt>
                <c:pt idx="1986">
                  <c:v>0.24825000000001399</c:v>
                </c:pt>
                <c:pt idx="1987">
                  <c:v>0.248375000000014</c:v>
                </c:pt>
                <c:pt idx="1988">
                  <c:v>0.24850000000001399</c:v>
                </c:pt>
                <c:pt idx="1989">
                  <c:v>0.248625000000014</c:v>
                </c:pt>
                <c:pt idx="1990">
                  <c:v>0.24875000000001399</c:v>
                </c:pt>
                <c:pt idx="1991">
                  <c:v>0.248875000000014</c:v>
                </c:pt>
                <c:pt idx="1992">
                  <c:v>0.24900000000001399</c:v>
                </c:pt>
                <c:pt idx="1993">
                  <c:v>0.249125000000014</c:v>
                </c:pt>
                <c:pt idx="1994">
                  <c:v>0.24925000000001399</c:v>
                </c:pt>
                <c:pt idx="1995">
                  <c:v>0.249375000000014</c:v>
                </c:pt>
                <c:pt idx="1996">
                  <c:v>0.24950000000001399</c:v>
                </c:pt>
                <c:pt idx="1997">
                  <c:v>0.249625000000014</c:v>
                </c:pt>
                <c:pt idx="1998">
                  <c:v>0.24975000000001399</c:v>
                </c:pt>
                <c:pt idx="1999">
                  <c:v>0.249875000000014</c:v>
                </c:pt>
                <c:pt idx="2000">
                  <c:v>0.25000000000001399</c:v>
                </c:pt>
              </c:numCache>
            </c:numRef>
          </c:xVal>
          <c:yVal>
            <c:numRef>
              <c:f>'Pres Est (DEPRECATED)'!$R$4:$R$2004</c:f>
              <c:numCache>
                <c:formatCode>General</c:formatCode>
                <c:ptCount val="2001"/>
                <c:pt idx="0">
                  <c:v>101325</c:v>
                </c:pt>
                <c:pt idx="1">
                  <c:v>99628.610835209489</c:v>
                </c:pt>
                <c:pt idx="2">
                  <c:v>95746.969692583778</c:v>
                </c:pt>
                <c:pt idx="3">
                  <c:v>91604.679033566237</c:v>
                </c:pt>
                <c:pt idx="4">
                  <c:v>87663.843603422181</c:v>
                </c:pt>
                <c:pt idx="5">
                  <c:v>84190.198883544959</c:v>
                </c:pt>
                <c:pt idx="6">
                  <c:v>81419.220138880351</c:v>
                </c:pt>
                <c:pt idx="7">
                  <c:v>79345.044313704158</c:v>
                </c:pt>
                <c:pt idx="8">
                  <c:v>77815.80385609348</c:v>
                </c:pt>
                <c:pt idx="9">
                  <c:v>76672.347825935387</c:v>
                </c:pt>
                <c:pt idx="10">
                  <c:v>75796.675820053904</c:v>
                </c:pt>
                <c:pt idx="11">
                  <c:v>75109.802424348571</c:v>
                </c:pt>
                <c:pt idx="12">
                  <c:v>74559.698251211783</c:v>
                </c:pt>
                <c:pt idx="13">
                  <c:v>74111.55004269749</c:v>
                </c:pt>
                <c:pt idx="14">
                  <c:v>73741.457126217603</c:v>
                </c:pt>
                <c:pt idx="15">
                  <c:v>73432.557549545585</c:v>
                </c:pt>
                <c:pt idx="16">
                  <c:v>73172.645984290415</c:v>
                </c:pt>
                <c:pt idx="17">
                  <c:v>72952.679067487115</c:v>
                </c:pt>
                <c:pt idx="18">
                  <c:v>72765.81181224974</c:v>
                </c:pt>
                <c:pt idx="19">
                  <c:v>72606.758680446845</c:v>
                </c:pt>
                <c:pt idx="20">
                  <c:v>72471.358694555951</c:v>
                </c:pt>
                <c:pt idx="21">
                  <c:v>72356.272621442142</c:v>
                </c:pt>
                <c:pt idx="22">
                  <c:v>72258.76816625944</c:v>
                </c:pt>
                <c:pt idx="23">
                  <c:v>72176.565444733933</c:v>
                </c:pt>
                <c:pt idx="24">
                  <c:v>72107.724790659398</c:v>
                </c:pt>
                <c:pt idx="25">
                  <c:v>72050.564972133609</c:v>
                </c:pt>
                <c:pt idx="26">
                  <c:v>72003.603680470173</c:v>
                </c:pt>
                <c:pt idx="27">
                  <c:v>71965.514599823116</c:v>
                </c:pt>
                <c:pt idx="28">
                  <c:v>71935.096976049608</c:v>
                </c:pt>
                <c:pt idx="29">
                  <c:v>71911.254686191023</c:v>
                </c:pt>
                <c:pt idx="30">
                  <c:v>71892.982552246336</c:v>
                </c:pt>
                <c:pt idx="31">
                  <c:v>71879.358161703596</c:v>
                </c:pt>
                <c:pt idx="32">
                  <c:v>71869.537827436288</c:v>
                </c:pt>
                <c:pt idx="33">
                  <c:v>71862.755589879394</c:v>
                </c:pt>
                <c:pt idx="34">
                  <c:v>71858.324367268826</c:v>
                </c:pt>
                <c:pt idx="35">
                  <c:v>71855.638516958934</c:v>
                </c:pt>
                <c:pt idx="36">
                  <c:v>71854.177197263576</c:v>
                </c:pt>
                <c:pt idx="37">
                  <c:v>71853.50802506035</c:v>
                </c:pt>
                <c:pt idx="38">
                  <c:v>71853.290616541664</c:v>
                </c:pt>
                <c:pt idx="39">
                  <c:v>71853.279681769782</c:v>
                </c:pt>
                <c:pt idx="40">
                  <c:v>71853.327421353708</c:v>
                </c:pt>
                <c:pt idx="41">
                  <c:v>101325</c:v>
                </c:pt>
                <c:pt idx="42">
                  <c:v>101325</c:v>
                </c:pt>
                <c:pt idx="43">
                  <c:v>101325</c:v>
                </c:pt>
                <c:pt idx="44">
                  <c:v>101325</c:v>
                </c:pt>
                <c:pt idx="45">
                  <c:v>101325</c:v>
                </c:pt>
                <c:pt idx="46">
                  <c:v>101325</c:v>
                </c:pt>
                <c:pt idx="47">
                  <c:v>101325</c:v>
                </c:pt>
                <c:pt idx="48">
                  <c:v>101325</c:v>
                </c:pt>
                <c:pt idx="49">
                  <c:v>101325</c:v>
                </c:pt>
                <c:pt idx="50">
                  <c:v>101325</c:v>
                </c:pt>
                <c:pt idx="51">
                  <c:v>101325</c:v>
                </c:pt>
                <c:pt idx="52">
                  <c:v>101325</c:v>
                </c:pt>
                <c:pt idx="53">
                  <c:v>101325</c:v>
                </c:pt>
                <c:pt idx="54">
                  <c:v>101325</c:v>
                </c:pt>
                <c:pt idx="55">
                  <c:v>101325</c:v>
                </c:pt>
                <c:pt idx="56">
                  <c:v>101325</c:v>
                </c:pt>
                <c:pt idx="57">
                  <c:v>101325</c:v>
                </c:pt>
                <c:pt idx="58">
                  <c:v>101325</c:v>
                </c:pt>
                <c:pt idx="59">
                  <c:v>101325</c:v>
                </c:pt>
                <c:pt idx="60">
                  <c:v>101325</c:v>
                </c:pt>
                <c:pt idx="61">
                  <c:v>101325</c:v>
                </c:pt>
                <c:pt idx="62">
                  <c:v>101325</c:v>
                </c:pt>
                <c:pt idx="63">
                  <c:v>101325</c:v>
                </c:pt>
                <c:pt idx="64">
                  <c:v>101325</c:v>
                </c:pt>
                <c:pt idx="65">
                  <c:v>101325</c:v>
                </c:pt>
                <c:pt idx="66">
                  <c:v>101325</c:v>
                </c:pt>
                <c:pt idx="67">
                  <c:v>101325</c:v>
                </c:pt>
                <c:pt idx="68">
                  <c:v>101325</c:v>
                </c:pt>
                <c:pt idx="69">
                  <c:v>101325</c:v>
                </c:pt>
                <c:pt idx="70">
                  <c:v>101325</c:v>
                </c:pt>
                <c:pt idx="71">
                  <c:v>101325</c:v>
                </c:pt>
                <c:pt idx="72">
                  <c:v>101325</c:v>
                </c:pt>
                <c:pt idx="73">
                  <c:v>101325</c:v>
                </c:pt>
                <c:pt idx="74">
                  <c:v>101325</c:v>
                </c:pt>
                <c:pt idx="75">
                  <c:v>101325</c:v>
                </c:pt>
                <c:pt idx="76">
                  <c:v>101325</c:v>
                </c:pt>
                <c:pt idx="77">
                  <c:v>101325</c:v>
                </c:pt>
                <c:pt idx="78">
                  <c:v>101325</c:v>
                </c:pt>
                <c:pt idx="79">
                  <c:v>101325</c:v>
                </c:pt>
                <c:pt idx="80">
                  <c:v>101325</c:v>
                </c:pt>
                <c:pt idx="81">
                  <c:v>101325</c:v>
                </c:pt>
                <c:pt idx="82">
                  <c:v>101325</c:v>
                </c:pt>
                <c:pt idx="83">
                  <c:v>101325</c:v>
                </c:pt>
                <c:pt idx="84">
                  <c:v>101325</c:v>
                </c:pt>
                <c:pt idx="85">
                  <c:v>101325</c:v>
                </c:pt>
                <c:pt idx="86">
                  <c:v>101325</c:v>
                </c:pt>
                <c:pt idx="87">
                  <c:v>101325</c:v>
                </c:pt>
                <c:pt idx="88">
                  <c:v>101325</c:v>
                </c:pt>
                <c:pt idx="89">
                  <c:v>101325</c:v>
                </c:pt>
                <c:pt idx="90">
                  <c:v>101325</c:v>
                </c:pt>
                <c:pt idx="91">
                  <c:v>101325</c:v>
                </c:pt>
                <c:pt idx="92">
                  <c:v>101325</c:v>
                </c:pt>
                <c:pt idx="93">
                  <c:v>101325</c:v>
                </c:pt>
                <c:pt idx="94">
                  <c:v>101325</c:v>
                </c:pt>
                <c:pt idx="95">
                  <c:v>101325</c:v>
                </c:pt>
                <c:pt idx="96">
                  <c:v>101325</c:v>
                </c:pt>
                <c:pt idx="97">
                  <c:v>101325</c:v>
                </c:pt>
                <c:pt idx="98">
                  <c:v>101325</c:v>
                </c:pt>
                <c:pt idx="99">
                  <c:v>101325</c:v>
                </c:pt>
                <c:pt idx="100">
                  <c:v>101325</c:v>
                </c:pt>
                <c:pt idx="101">
                  <c:v>101325</c:v>
                </c:pt>
                <c:pt idx="102">
                  <c:v>101325</c:v>
                </c:pt>
                <c:pt idx="103">
                  <c:v>101325</c:v>
                </c:pt>
                <c:pt idx="104">
                  <c:v>101325</c:v>
                </c:pt>
                <c:pt idx="105">
                  <c:v>101325</c:v>
                </c:pt>
                <c:pt idx="106">
                  <c:v>101325</c:v>
                </c:pt>
                <c:pt idx="107">
                  <c:v>101325</c:v>
                </c:pt>
                <c:pt idx="108">
                  <c:v>101325</c:v>
                </c:pt>
                <c:pt idx="109">
                  <c:v>101325</c:v>
                </c:pt>
                <c:pt idx="110">
                  <c:v>101325</c:v>
                </c:pt>
                <c:pt idx="111">
                  <c:v>101325</c:v>
                </c:pt>
                <c:pt idx="112">
                  <c:v>101325</c:v>
                </c:pt>
                <c:pt idx="113">
                  <c:v>101325</c:v>
                </c:pt>
                <c:pt idx="114">
                  <c:v>101325</c:v>
                </c:pt>
                <c:pt idx="115">
                  <c:v>101325</c:v>
                </c:pt>
                <c:pt idx="116">
                  <c:v>101325</c:v>
                </c:pt>
                <c:pt idx="117">
                  <c:v>101325</c:v>
                </c:pt>
                <c:pt idx="118">
                  <c:v>101325</c:v>
                </c:pt>
                <c:pt idx="119">
                  <c:v>101325</c:v>
                </c:pt>
                <c:pt idx="120">
                  <c:v>101325</c:v>
                </c:pt>
                <c:pt idx="121">
                  <c:v>101325</c:v>
                </c:pt>
                <c:pt idx="122">
                  <c:v>101325</c:v>
                </c:pt>
                <c:pt idx="123">
                  <c:v>101325</c:v>
                </c:pt>
                <c:pt idx="124">
                  <c:v>101325</c:v>
                </c:pt>
                <c:pt idx="125">
                  <c:v>101325</c:v>
                </c:pt>
                <c:pt idx="126">
                  <c:v>101325</c:v>
                </c:pt>
                <c:pt idx="127">
                  <c:v>101325</c:v>
                </c:pt>
                <c:pt idx="128">
                  <c:v>101325</c:v>
                </c:pt>
                <c:pt idx="129">
                  <c:v>101325</c:v>
                </c:pt>
                <c:pt idx="130">
                  <c:v>101325</c:v>
                </c:pt>
                <c:pt idx="131">
                  <c:v>101325</c:v>
                </c:pt>
                <c:pt idx="132">
                  <c:v>101325</c:v>
                </c:pt>
                <c:pt idx="133">
                  <c:v>101325</c:v>
                </c:pt>
                <c:pt idx="134">
                  <c:v>101325</c:v>
                </c:pt>
                <c:pt idx="135">
                  <c:v>101325</c:v>
                </c:pt>
                <c:pt idx="136">
                  <c:v>101325</c:v>
                </c:pt>
                <c:pt idx="137">
                  <c:v>101325</c:v>
                </c:pt>
                <c:pt idx="138">
                  <c:v>101325</c:v>
                </c:pt>
                <c:pt idx="139">
                  <c:v>101325</c:v>
                </c:pt>
                <c:pt idx="140">
                  <c:v>101325</c:v>
                </c:pt>
                <c:pt idx="141">
                  <c:v>101325</c:v>
                </c:pt>
                <c:pt idx="142">
                  <c:v>101325</c:v>
                </c:pt>
                <c:pt idx="143">
                  <c:v>101325</c:v>
                </c:pt>
                <c:pt idx="144">
                  <c:v>101325</c:v>
                </c:pt>
                <c:pt idx="145">
                  <c:v>101325</c:v>
                </c:pt>
                <c:pt idx="146">
                  <c:v>101325</c:v>
                </c:pt>
                <c:pt idx="147">
                  <c:v>101325</c:v>
                </c:pt>
                <c:pt idx="148">
                  <c:v>101325</c:v>
                </c:pt>
                <c:pt idx="149">
                  <c:v>101325</c:v>
                </c:pt>
                <c:pt idx="150">
                  <c:v>101325</c:v>
                </c:pt>
                <c:pt idx="151">
                  <c:v>101325</c:v>
                </c:pt>
                <c:pt idx="152">
                  <c:v>101325</c:v>
                </c:pt>
                <c:pt idx="153">
                  <c:v>101325</c:v>
                </c:pt>
                <c:pt idx="154">
                  <c:v>101325</c:v>
                </c:pt>
                <c:pt idx="155">
                  <c:v>101325</c:v>
                </c:pt>
                <c:pt idx="156">
                  <c:v>101325</c:v>
                </c:pt>
                <c:pt idx="157">
                  <c:v>101325</c:v>
                </c:pt>
                <c:pt idx="158">
                  <c:v>101325</c:v>
                </c:pt>
                <c:pt idx="159">
                  <c:v>101325</c:v>
                </c:pt>
                <c:pt idx="160">
                  <c:v>101325</c:v>
                </c:pt>
                <c:pt idx="161">
                  <c:v>99628.610835209489</c:v>
                </c:pt>
                <c:pt idx="162">
                  <c:v>95746.969692583778</c:v>
                </c:pt>
                <c:pt idx="163">
                  <c:v>91604.679033566266</c:v>
                </c:pt>
                <c:pt idx="164">
                  <c:v>87663.843603422152</c:v>
                </c:pt>
                <c:pt idx="165">
                  <c:v>84190.198883544959</c:v>
                </c:pt>
                <c:pt idx="166">
                  <c:v>81419.220138880366</c:v>
                </c:pt>
                <c:pt idx="167">
                  <c:v>79345.044313704144</c:v>
                </c:pt>
                <c:pt idx="168">
                  <c:v>77815.803856093436</c:v>
                </c:pt>
                <c:pt idx="169">
                  <c:v>76672.347825935343</c:v>
                </c:pt>
                <c:pt idx="170">
                  <c:v>75796.67582005389</c:v>
                </c:pt>
                <c:pt idx="171">
                  <c:v>75109.802424348556</c:v>
                </c:pt>
                <c:pt idx="172">
                  <c:v>74559.698251211812</c:v>
                </c:pt>
                <c:pt idx="173">
                  <c:v>74111.55004269749</c:v>
                </c:pt>
                <c:pt idx="174">
                  <c:v>73741.457126217603</c:v>
                </c:pt>
                <c:pt idx="175">
                  <c:v>73432.557549545585</c:v>
                </c:pt>
                <c:pt idx="176">
                  <c:v>73172.645984290401</c:v>
                </c:pt>
                <c:pt idx="177">
                  <c:v>72952.679067487101</c:v>
                </c:pt>
                <c:pt idx="178">
                  <c:v>72765.81181224974</c:v>
                </c:pt>
                <c:pt idx="179">
                  <c:v>72606.75868044683</c:v>
                </c:pt>
                <c:pt idx="180">
                  <c:v>72471.358694555936</c:v>
                </c:pt>
                <c:pt idx="181">
                  <c:v>72356.272621442127</c:v>
                </c:pt>
                <c:pt idx="182">
                  <c:v>72258.76816625944</c:v>
                </c:pt>
                <c:pt idx="183">
                  <c:v>72176.565444733962</c:v>
                </c:pt>
                <c:pt idx="184">
                  <c:v>72107.724790659398</c:v>
                </c:pt>
                <c:pt idx="185">
                  <c:v>72050.564972133594</c:v>
                </c:pt>
                <c:pt idx="186">
                  <c:v>72003.603680470202</c:v>
                </c:pt>
                <c:pt idx="187">
                  <c:v>71965.514599823102</c:v>
                </c:pt>
                <c:pt idx="188">
                  <c:v>71935.096976049608</c:v>
                </c:pt>
                <c:pt idx="189">
                  <c:v>71911.254686191023</c:v>
                </c:pt>
                <c:pt idx="190">
                  <c:v>71892.982552246336</c:v>
                </c:pt>
                <c:pt idx="191">
                  <c:v>71879.358161703582</c:v>
                </c:pt>
                <c:pt idx="192">
                  <c:v>71869.537827436288</c:v>
                </c:pt>
                <c:pt idx="193">
                  <c:v>71862.75558987938</c:v>
                </c:pt>
                <c:pt idx="194">
                  <c:v>71858.324367268826</c:v>
                </c:pt>
                <c:pt idx="195">
                  <c:v>71855.638516958948</c:v>
                </c:pt>
                <c:pt idx="196">
                  <c:v>71854.177197263576</c:v>
                </c:pt>
                <c:pt idx="197">
                  <c:v>71853.50802506035</c:v>
                </c:pt>
                <c:pt idx="198">
                  <c:v>71853.290616541664</c:v>
                </c:pt>
                <c:pt idx="199">
                  <c:v>71853.279681769811</c:v>
                </c:pt>
                <c:pt idx="200">
                  <c:v>71853.327421353708</c:v>
                </c:pt>
                <c:pt idx="201">
                  <c:v>101325</c:v>
                </c:pt>
                <c:pt idx="202">
                  <c:v>101325</c:v>
                </c:pt>
                <c:pt idx="203">
                  <c:v>101325</c:v>
                </c:pt>
                <c:pt idx="204">
                  <c:v>101325</c:v>
                </c:pt>
                <c:pt idx="205">
                  <c:v>101325</c:v>
                </c:pt>
                <c:pt idx="206">
                  <c:v>101325</c:v>
                </c:pt>
                <c:pt idx="207">
                  <c:v>101325</c:v>
                </c:pt>
                <c:pt idx="208">
                  <c:v>101325</c:v>
                </c:pt>
                <c:pt idx="209">
                  <c:v>101325</c:v>
                </c:pt>
                <c:pt idx="210">
                  <c:v>101325</c:v>
                </c:pt>
                <c:pt idx="211">
                  <c:v>101325</c:v>
                </c:pt>
                <c:pt idx="212">
                  <c:v>101325</c:v>
                </c:pt>
                <c:pt idx="213">
                  <c:v>101325</c:v>
                </c:pt>
                <c:pt idx="214">
                  <c:v>101325</c:v>
                </c:pt>
                <c:pt idx="215">
                  <c:v>101325</c:v>
                </c:pt>
                <c:pt idx="216">
                  <c:v>101325</c:v>
                </c:pt>
                <c:pt idx="217">
                  <c:v>101325</c:v>
                </c:pt>
                <c:pt idx="218">
                  <c:v>101325</c:v>
                </c:pt>
                <c:pt idx="219">
                  <c:v>101325</c:v>
                </c:pt>
                <c:pt idx="220">
                  <c:v>101325</c:v>
                </c:pt>
                <c:pt idx="221">
                  <c:v>101325</c:v>
                </c:pt>
                <c:pt idx="222">
                  <c:v>101325</c:v>
                </c:pt>
                <c:pt idx="223">
                  <c:v>101325</c:v>
                </c:pt>
                <c:pt idx="224">
                  <c:v>101325</c:v>
                </c:pt>
                <c:pt idx="225">
                  <c:v>101325</c:v>
                </c:pt>
                <c:pt idx="226">
                  <c:v>101325</c:v>
                </c:pt>
                <c:pt idx="227">
                  <c:v>101325</c:v>
                </c:pt>
                <c:pt idx="228">
                  <c:v>101325</c:v>
                </c:pt>
                <c:pt idx="229">
                  <c:v>101325</c:v>
                </c:pt>
                <c:pt idx="230">
                  <c:v>101325</c:v>
                </c:pt>
                <c:pt idx="231">
                  <c:v>101325</c:v>
                </c:pt>
                <c:pt idx="232">
                  <c:v>101325</c:v>
                </c:pt>
                <c:pt idx="233">
                  <c:v>101325</c:v>
                </c:pt>
                <c:pt idx="234">
                  <c:v>101325</c:v>
                </c:pt>
                <c:pt idx="235">
                  <c:v>101325</c:v>
                </c:pt>
                <c:pt idx="236">
                  <c:v>101325</c:v>
                </c:pt>
                <c:pt idx="237">
                  <c:v>101325</c:v>
                </c:pt>
                <c:pt idx="238">
                  <c:v>101325</c:v>
                </c:pt>
                <c:pt idx="239">
                  <c:v>101325</c:v>
                </c:pt>
                <c:pt idx="240">
                  <c:v>101325</c:v>
                </c:pt>
                <c:pt idx="241">
                  <c:v>101325</c:v>
                </c:pt>
                <c:pt idx="242">
                  <c:v>101325</c:v>
                </c:pt>
                <c:pt idx="243">
                  <c:v>101325</c:v>
                </c:pt>
                <c:pt idx="244">
                  <c:v>101325</c:v>
                </c:pt>
                <c:pt idx="245">
                  <c:v>101325</c:v>
                </c:pt>
                <c:pt idx="246">
                  <c:v>101325</c:v>
                </c:pt>
                <c:pt idx="247">
                  <c:v>101325</c:v>
                </c:pt>
                <c:pt idx="248">
                  <c:v>101325</c:v>
                </c:pt>
                <c:pt idx="249">
                  <c:v>101325</c:v>
                </c:pt>
                <c:pt idx="250">
                  <c:v>101325</c:v>
                </c:pt>
                <c:pt idx="251">
                  <c:v>101325</c:v>
                </c:pt>
                <c:pt idx="252">
                  <c:v>101325</c:v>
                </c:pt>
                <c:pt idx="253">
                  <c:v>101325</c:v>
                </c:pt>
                <c:pt idx="254">
                  <c:v>101325</c:v>
                </c:pt>
                <c:pt idx="255">
                  <c:v>101325</c:v>
                </c:pt>
                <c:pt idx="256">
                  <c:v>101325</c:v>
                </c:pt>
                <c:pt idx="257">
                  <c:v>101325</c:v>
                </c:pt>
                <c:pt idx="258">
                  <c:v>101325</c:v>
                </c:pt>
                <c:pt idx="259">
                  <c:v>101325</c:v>
                </c:pt>
                <c:pt idx="260">
                  <c:v>101325</c:v>
                </c:pt>
                <c:pt idx="261">
                  <c:v>101325</c:v>
                </c:pt>
                <c:pt idx="262">
                  <c:v>101325</c:v>
                </c:pt>
                <c:pt idx="263">
                  <c:v>101325</c:v>
                </c:pt>
                <c:pt idx="264">
                  <c:v>101325</c:v>
                </c:pt>
                <c:pt idx="265">
                  <c:v>101325</c:v>
                </c:pt>
                <c:pt idx="266">
                  <c:v>101325</c:v>
                </c:pt>
                <c:pt idx="267">
                  <c:v>101325</c:v>
                </c:pt>
                <c:pt idx="268">
                  <c:v>101325</c:v>
                </c:pt>
                <c:pt idx="269">
                  <c:v>101325</c:v>
                </c:pt>
                <c:pt idx="270">
                  <c:v>101325</c:v>
                </c:pt>
                <c:pt idx="271">
                  <c:v>101325</c:v>
                </c:pt>
                <c:pt idx="272">
                  <c:v>101325</c:v>
                </c:pt>
                <c:pt idx="273">
                  <c:v>101325</c:v>
                </c:pt>
                <c:pt idx="274">
                  <c:v>101325</c:v>
                </c:pt>
                <c:pt idx="275">
                  <c:v>101325</c:v>
                </c:pt>
                <c:pt idx="276">
                  <c:v>101325</c:v>
                </c:pt>
                <c:pt idx="277">
                  <c:v>101325</c:v>
                </c:pt>
                <c:pt idx="278">
                  <c:v>101325</c:v>
                </c:pt>
                <c:pt idx="279">
                  <c:v>101325</c:v>
                </c:pt>
                <c:pt idx="280">
                  <c:v>101325</c:v>
                </c:pt>
                <c:pt idx="281">
                  <c:v>101325</c:v>
                </c:pt>
                <c:pt idx="282">
                  <c:v>101325</c:v>
                </c:pt>
                <c:pt idx="283">
                  <c:v>101325</c:v>
                </c:pt>
                <c:pt idx="284">
                  <c:v>101325</c:v>
                </c:pt>
                <c:pt idx="285">
                  <c:v>101325</c:v>
                </c:pt>
                <c:pt idx="286">
                  <c:v>101325</c:v>
                </c:pt>
                <c:pt idx="287">
                  <c:v>101325</c:v>
                </c:pt>
                <c:pt idx="288">
                  <c:v>101325</c:v>
                </c:pt>
                <c:pt idx="289">
                  <c:v>101325</c:v>
                </c:pt>
                <c:pt idx="290">
                  <c:v>101325</c:v>
                </c:pt>
                <c:pt idx="291">
                  <c:v>101325</c:v>
                </c:pt>
                <c:pt idx="292">
                  <c:v>101325</c:v>
                </c:pt>
                <c:pt idx="293">
                  <c:v>101325</c:v>
                </c:pt>
                <c:pt idx="294">
                  <c:v>101325</c:v>
                </c:pt>
                <c:pt idx="295">
                  <c:v>101325</c:v>
                </c:pt>
                <c:pt idx="296">
                  <c:v>101325</c:v>
                </c:pt>
                <c:pt idx="297">
                  <c:v>101325</c:v>
                </c:pt>
                <c:pt idx="298">
                  <c:v>101325</c:v>
                </c:pt>
                <c:pt idx="299">
                  <c:v>101325</c:v>
                </c:pt>
                <c:pt idx="300">
                  <c:v>101325</c:v>
                </c:pt>
                <c:pt idx="301">
                  <c:v>101325</c:v>
                </c:pt>
                <c:pt idx="302">
                  <c:v>101325</c:v>
                </c:pt>
                <c:pt idx="303">
                  <c:v>101325</c:v>
                </c:pt>
                <c:pt idx="304">
                  <c:v>101325</c:v>
                </c:pt>
                <c:pt idx="305">
                  <c:v>101325</c:v>
                </c:pt>
                <c:pt idx="306">
                  <c:v>101325</c:v>
                </c:pt>
                <c:pt idx="307">
                  <c:v>101325</c:v>
                </c:pt>
                <c:pt idx="308">
                  <c:v>101325</c:v>
                </c:pt>
                <c:pt idx="309">
                  <c:v>101325</c:v>
                </c:pt>
                <c:pt idx="310">
                  <c:v>101325</c:v>
                </c:pt>
                <c:pt idx="311">
                  <c:v>101325</c:v>
                </c:pt>
                <c:pt idx="312">
                  <c:v>101325</c:v>
                </c:pt>
                <c:pt idx="313">
                  <c:v>101325</c:v>
                </c:pt>
                <c:pt idx="314">
                  <c:v>101325</c:v>
                </c:pt>
                <c:pt idx="315">
                  <c:v>101325</c:v>
                </c:pt>
                <c:pt idx="316">
                  <c:v>101325</c:v>
                </c:pt>
                <c:pt idx="317">
                  <c:v>101325</c:v>
                </c:pt>
                <c:pt idx="318">
                  <c:v>101325</c:v>
                </c:pt>
                <c:pt idx="319">
                  <c:v>101325</c:v>
                </c:pt>
                <c:pt idx="320">
                  <c:v>101325</c:v>
                </c:pt>
                <c:pt idx="321">
                  <c:v>99628.610835209489</c:v>
                </c:pt>
                <c:pt idx="322">
                  <c:v>95746.969692583778</c:v>
                </c:pt>
                <c:pt idx="323">
                  <c:v>91604.679033566237</c:v>
                </c:pt>
                <c:pt idx="324">
                  <c:v>87663.843603422152</c:v>
                </c:pt>
                <c:pt idx="325">
                  <c:v>84190.198883544901</c:v>
                </c:pt>
                <c:pt idx="326">
                  <c:v>81419.220138880322</c:v>
                </c:pt>
                <c:pt idx="327">
                  <c:v>79345.044313704071</c:v>
                </c:pt>
                <c:pt idx="328">
                  <c:v>77815.803856093422</c:v>
                </c:pt>
                <c:pt idx="329">
                  <c:v>76672.347825935358</c:v>
                </c:pt>
                <c:pt idx="330">
                  <c:v>75796.675820053904</c:v>
                </c:pt>
                <c:pt idx="331">
                  <c:v>75109.802424348556</c:v>
                </c:pt>
                <c:pt idx="332">
                  <c:v>74559.698251211783</c:v>
                </c:pt>
                <c:pt idx="333">
                  <c:v>74111.550042697476</c:v>
                </c:pt>
                <c:pt idx="334">
                  <c:v>73741.457126217603</c:v>
                </c:pt>
                <c:pt idx="335">
                  <c:v>73432.557549545585</c:v>
                </c:pt>
                <c:pt idx="336">
                  <c:v>73172.645984290386</c:v>
                </c:pt>
                <c:pt idx="337">
                  <c:v>72952.679067487101</c:v>
                </c:pt>
                <c:pt idx="338">
                  <c:v>72765.811812249725</c:v>
                </c:pt>
                <c:pt idx="339">
                  <c:v>72606.75868044683</c:v>
                </c:pt>
                <c:pt idx="340">
                  <c:v>72471.358694555936</c:v>
                </c:pt>
                <c:pt idx="341">
                  <c:v>72356.272621442142</c:v>
                </c:pt>
                <c:pt idx="342">
                  <c:v>72258.76816625944</c:v>
                </c:pt>
                <c:pt idx="343">
                  <c:v>72176.565444733933</c:v>
                </c:pt>
                <c:pt idx="344">
                  <c:v>72107.724790659398</c:v>
                </c:pt>
                <c:pt idx="345">
                  <c:v>72050.564972133609</c:v>
                </c:pt>
                <c:pt idx="346">
                  <c:v>72003.603680470173</c:v>
                </c:pt>
                <c:pt idx="347">
                  <c:v>71965.514599823146</c:v>
                </c:pt>
                <c:pt idx="348">
                  <c:v>71935.096976049579</c:v>
                </c:pt>
                <c:pt idx="349">
                  <c:v>71911.254686191038</c:v>
                </c:pt>
                <c:pt idx="350">
                  <c:v>71892.982552246351</c:v>
                </c:pt>
                <c:pt idx="351">
                  <c:v>71879.358161703582</c:v>
                </c:pt>
                <c:pt idx="352">
                  <c:v>71869.537827436288</c:v>
                </c:pt>
                <c:pt idx="353">
                  <c:v>71862.75558987938</c:v>
                </c:pt>
                <c:pt idx="354">
                  <c:v>71858.324367268826</c:v>
                </c:pt>
                <c:pt idx="355">
                  <c:v>71855.638516958934</c:v>
                </c:pt>
                <c:pt idx="356">
                  <c:v>71854.177197263576</c:v>
                </c:pt>
                <c:pt idx="357">
                  <c:v>71853.508025060335</c:v>
                </c:pt>
                <c:pt idx="358">
                  <c:v>71853.290616541664</c:v>
                </c:pt>
                <c:pt idx="359">
                  <c:v>71853.279681769782</c:v>
                </c:pt>
                <c:pt idx="360">
                  <c:v>71853.327421353708</c:v>
                </c:pt>
                <c:pt idx="361">
                  <c:v>101325</c:v>
                </c:pt>
                <c:pt idx="362">
                  <c:v>101325</c:v>
                </c:pt>
                <c:pt idx="363">
                  <c:v>101325</c:v>
                </c:pt>
                <c:pt idx="364">
                  <c:v>101325</c:v>
                </c:pt>
                <c:pt idx="365">
                  <c:v>101325</c:v>
                </c:pt>
                <c:pt idx="366">
                  <c:v>101325</c:v>
                </c:pt>
                <c:pt idx="367">
                  <c:v>101325</c:v>
                </c:pt>
                <c:pt idx="368">
                  <c:v>101325</c:v>
                </c:pt>
                <c:pt idx="369">
                  <c:v>101325</c:v>
                </c:pt>
                <c:pt idx="370">
                  <c:v>101325</c:v>
                </c:pt>
                <c:pt idx="371">
                  <c:v>101325</c:v>
                </c:pt>
                <c:pt idx="372">
                  <c:v>101325</c:v>
                </c:pt>
                <c:pt idx="373">
                  <c:v>101325</c:v>
                </c:pt>
                <c:pt idx="374">
                  <c:v>101325</c:v>
                </c:pt>
                <c:pt idx="375">
                  <c:v>101325</c:v>
                </c:pt>
                <c:pt idx="376">
                  <c:v>101325</c:v>
                </c:pt>
                <c:pt idx="377">
                  <c:v>101325</c:v>
                </c:pt>
                <c:pt idx="378">
                  <c:v>101325</c:v>
                </c:pt>
                <c:pt idx="379">
                  <c:v>101325</c:v>
                </c:pt>
                <c:pt idx="380">
                  <c:v>101325</c:v>
                </c:pt>
                <c:pt idx="381">
                  <c:v>101325</c:v>
                </c:pt>
                <c:pt idx="382">
                  <c:v>101325</c:v>
                </c:pt>
                <c:pt idx="383">
                  <c:v>101325</c:v>
                </c:pt>
                <c:pt idx="384">
                  <c:v>101325</c:v>
                </c:pt>
                <c:pt idx="385">
                  <c:v>101325</c:v>
                </c:pt>
                <c:pt idx="386">
                  <c:v>101325</c:v>
                </c:pt>
                <c:pt idx="387">
                  <c:v>101325</c:v>
                </c:pt>
                <c:pt idx="388">
                  <c:v>101325</c:v>
                </c:pt>
                <c:pt idx="389">
                  <c:v>101325</c:v>
                </c:pt>
                <c:pt idx="390">
                  <c:v>101325</c:v>
                </c:pt>
                <c:pt idx="391">
                  <c:v>101325</c:v>
                </c:pt>
                <c:pt idx="392">
                  <c:v>101325</c:v>
                </c:pt>
                <c:pt idx="393">
                  <c:v>101325</c:v>
                </c:pt>
                <c:pt idx="394">
                  <c:v>101325</c:v>
                </c:pt>
                <c:pt idx="395">
                  <c:v>101325</c:v>
                </c:pt>
                <c:pt idx="396">
                  <c:v>101325</c:v>
                </c:pt>
                <c:pt idx="397">
                  <c:v>101325</c:v>
                </c:pt>
                <c:pt idx="398">
                  <c:v>101325</c:v>
                </c:pt>
                <c:pt idx="399">
                  <c:v>101325</c:v>
                </c:pt>
                <c:pt idx="400">
                  <c:v>101325</c:v>
                </c:pt>
                <c:pt idx="401">
                  <c:v>101325</c:v>
                </c:pt>
                <c:pt idx="402">
                  <c:v>101325</c:v>
                </c:pt>
                <c:pt idx="403">
                  <c:v>101325</c:v>
                </c:pt>
                <c:pt idx="404">
                  <c:v>101325</c:v>
                </c:pt>
                <c:pt idx="405">
                  <c:v>101325</c:v>
                </c:pt>
                <c:pt idx="406">
                  <c:v>101325</c:v>
                </c:pt>
                <c:pt idx="407">
                  <c:v>101325</c:v>
                </c:pt>
                <c:pt idx="408">
                  <c:v>101325</c:v>
                </c:pt>
                <c:pt idx="409">
                  <c:v>101325</c:v>
                </c:pt>
                <c:pt idx="410">
                  <c:v>101325</c:v>
                </c:pt>
                <c:pt idx="411">
                  <c:v>101325</c:v>
                </c:pt>
                <c:pt idx="412">
                  <c:v>101325</c:v>
                </c:pt>
                <c:pt idx="413">
                  <c:v>101325</c:v>
                </c:pt>
                <c:pt idx="414">
                  <c:v>101325</c:v>
                </c:pt>
                <c:pt idx="415">
                  <c:v>101325</c:v>
                </c:pt>
                <c:pt idx="416">
                  <c:v>101325</c:v>
                </c:pt>
                <c:pt idx="417">
                  <c:v>101325</c:v>
                </c:pt>
                <c:pt idx="418">
                  <c:v>101325</c:v>
                </c:pt>
                <c:pt idx="419">
                  <c:v>101325</c:v>
                </c:pt>
                <c:pt idx="420">
                  <c:v>101325</c:v>
                </c:pt>
                <c:pt idx="421">
                  <c:v>101325</c:v>
                </c:pt>
                <c:pt idx="422">
                  <c:v>101325</c:v>
                </c:pt>
                <c:pt idx="423">
                  <c:v>101325</c:v>
                </c:pt>
                <c:pt idx="424">
                  <c:v>101325</c:v>
                </c:pt>
                <c:pt idx="425">
                  <c:v>101325</c:v>
                </c:pt>
                <c:pt idx="426">
                  <c:v>101325</c:v>
                </c:pt>
                <c:pt idx="427">
                  <c:v>101325</c:v>
                </c:pt>
                <c:pt idx="428">
                  <c:v>101325</c:v>
                </c:pt>
                <c:pt idx="429">
                  <c:v>101325</c:v>
                </c:pt>
                <c:pt idx="430">
                  <c:v>101325</c:v>
                </c:pt>
                <c:pt idx="431">
                  <c:v>101325</c:v>
                </c:pt>
                <c:pt idx="432">
                  <c:v>101325</c:v>
                </c:pt>
                <c:pt idx="433">
                  <c:v>101325</c:v>
                </c:pt>
                <c:pt idx="434">
                  <c:v>101325</c:v>
                </c:pt>
                <c:pt idx="435">
                  <c:v>101325</c:v>
                </c:pt>
                <c:pt idx="436">
                  <c:v>101325</c:v>
                </c:pt>
                <c:pt idx="437">
                  <c:v>101325</c:v>
                </c:pt>
                <c:pt idx="438">
                  <c:v>101325</c:v>
                </c:pt>
                <c:pt idx="439">
                  <c:v>101325</c:v>
                </c:pt>
                <c:pt idx="440">
                  <c:v>101325</c:v>
                </c:pt>
                <c:pt idx="441">
                  <c:v>101325</c:v>
                </c:pt>
                <c:pt idx="442">
                  <c:v>101325</c:v>
                </c:pt>
                <c:pt idx="443">
                  <c:v>101325</c:v>
                </c:pt>
                <c:pt idx="444">
                  <c:v>101325</c:v>
                </c:pt>
                <c:pt idx="445">
                  <c:v>101325</c:v>
                </c:pt>
                <c:pt idx="446">
                  <c:v>101325</c:v>
                </c:pt>
                <c:pt idx="447">
                  <c:v>101325</c:v>
                </c:pt>
                <c:pt idx="448">
                  <c:v>101325</c:v>
                </c:pt>
                <c:pt idx="449">
                  <c:v>101325</c:v>
                </c:pt>
                <c:pt idx="450">
                  <c:v>101325</c:v>
                </c:pt>
                <c:pt idx="451">
                  <c:v>101325</c:v>
                </c:pt>
                <c:pt idx="452">
                  <c:v>101325</c:v>
                </c:pt>
                <c:pt idx="453">
                  <c:v>101325</c:v>
                </c:pt>
                <c:pt idx="454">
                  <c:v>101325</c:v>
                </c:pt>
                <c:pt idx="455">
                  <c:v>101325</c:v>
                </c:pt>
                <c:pt idx="456">
                  <c:v>101325</c:v>
                </c:pt>
                <c:pt idx="457">
                  <c:v>101325</c:v>
                </c:pt>
                <c:pt idx="458">
                  <c:v>101325</c:v>
                </c:pt>
                <c:pt idx="459">
                  <c:v>101325</c:v>
                </c:pt>
                <c:pt idx="460">
                  <c:v>101325</c:v>
                </c:pt>
                <c:pt idx="461">
                  <c:v>101325</c:v>
                </c:pt>
                <c:pt idx="462">
                  <c:v>101325</c:v>
                </c:pt>
                <c:pt idx="463">
                  <c:v>101325</c:v>
                </c:pt>
                <c:pt idx="464">
                  <c:v>101325</c:v>
                </c:pt>
                <c:pt idx="465">
                  <c:v>101325</c:v>
                </c:pt>
                <c:pt idx="466">
                  <c:v>101325</c:v>
                </c:pt>
                <c:pt idx="467">
                  <c:v>101325</c:v>
                </c:pt>
                <c:pt idx="468">
                  <c:v>101325</c:v>
                </c:pt>
                <c:pt idx="469">
                  <c:v>101325</c:v>
                </c:pt>
                <c:pt idx="470">
                  <c:v>101325</c:v>
                </c:pt>
                <c:pt idx="471">
                  <c:v>101325</c:v>
                </c:pt>
                <c:pt idx="472">
                  <c:v>101325</c:v>
                </c:pt>
                <c:pt idx="473">
                  <c:v>101325</c:v>
                </c:pt>
                <c:pt idx="474">
                  <c:v>101325</c:v>
                </c:pt>
                <c:pt idx="475">
                  <c:v>101325</c:v>
                </c:pt>
                <c:pt idx="476">
                  <c:v>101325</c:v>
                </c:pt>
                <c:pt idx="477">
                  <c:v>101325</c:v>
                </c:pt>
                <c:pt idx="478">
                  <c:v>101325</c:v>
                </c:pt>
                <c:pt idx="479">
                  <c:v>101325</c:v>
                </c:pt>
                <c:pt idx="480">
                  <c:v>101325</c:v>
                </c:pt>
                <c:pt idx="481">
                  <c:v>99628.610835209722</c:v>
                </c:pt>
                <c:pt idx="482">
                  <c:v>95746.969692583763</c:v>
                </c:pt>
                <c:pt idx="483">
                  <c:v>91604.679033566441</c:v>
                </c:pt>
                <c:pt idx="484">
                  <c:v>87663.84360342221</c:v>
                </c:pt>
                <c:pt idx="485">
                  <c:v>84190.198883545061</c:v>
                </c:pt>
                <c:pt idx="486">
                  <c:v>81419.220138880337</c:v>
                </c:pt>
                <c:pt idx="487">
                  <c:v>79345.044313704202</c:v>
                </c:pt>
                <c:pt idx="488">
                  <c:v>77815.803856093451</c:v>
                </c:pt>
                <c:pt idx="489">
                  <c:v>76672.347825935358</c:v>
                </c:pt>
                <c:pt idx="490">
                  <c:v>75796.675820053846</c:v>
                </c:pt>
                <c:pt idx="491">
                  <c:v>75109.802424348571</c:v>
                </c:pt>
                <c:pt idx="492">
                  <c:v>74559.698251211797</c:v>
                </c:pt>
                <c:pt idx="493">
                  <c:v>74111.550042697476</c:v>
                </c:pt>
                <c:pt idx="494">
                  <c:v>73741.457126217632</c:v>
                </c:pt>
                <c:pt idx="495">
                  <c:v>73432.5575495456</c:v>
                </c:pt>
                <c:pt idx="496">
                  <c:v>73172.645984290386</c:v>
                </c:pt>
                <c:pt idx="497">
                  <c:v>72952.679067487101</c:v>
                </c:pt>
                <c:pt idx="498">
                  <c:v>72765.811812249711</c:v>
                </c:pt>
                <c:pt idx="499">
                  <c:v>72606.75868044683</c:v>
                </c:pt>
                <c:pt idx="500">
                  <c:v>72471.358694555936</c:v>
                </c:pt>
                <c:pt idx="501">
                  <c:v>72356.272621442142</c:v>
                </c:pt>
                <c:pt idx="502">
                  <c:v>72258.768166259455</c:v>
                </c:pt>
                <c:pt idx="503">
                  <c:v>72176.565444733948</c:v>
                </c:pt>
                <c:pt idx="504">
                  <c:v>72107.724790659384</c:v>
                </c:pt>
                <c:pt idx="505">
                  <c:v>72050.564972133623</c:v>
                </c:pt>
                <c:pt idx="506">
                  <c:v>72003.603680470158</c:v>
                </c:pt>
                <c:pt idx="507">
                  <c:v>71965.514599823116</c:v>
                </c:pt>
                <c:pt idx="508">
                  <c:v>71935.096976049579</c:v>
                </c:pt>
                <c:pt idx="509">
                  <c:v>71911.254686191009</c:v>
                </c:pt>
                <c:pt idx="510">
                  <c:v>71892.982552246351</c:v>
                </c:pt>
                <c:pt idx="511">
                  <c:v>71879.358161703596</c:v>
                </c:pt>
                <c:pt idx="512">
                  <c:v>71869.537827436288</c:v>
                </c:pt>
                <c:pt idx="513">
                  <c:v>71862.755589879394</c:v>
                </c:pt>
                <c:pt idx="514">
                  <c:v>71858.324367268826</c:v>
                </c:pt>
                <c:pt idx="515">
                  <c:v>71855.638516958919</c:v>
                </c:pt>
                <c:pt idx="516">
                  <c:v>71854.177197263591</c:v>
                </c:pt>
                <c:pt idx="517">
                  <c:v>71853.50802506035</c:v>
                </c:pt>
                <c:pt idx="518">
                  <c:v>71853.290616541664</c:v>
                </c:pt>
                <c:pt idx="519">
                  <c:v>71853.279681769811</c:v>
                </c:pt>
                <c:pt idx="520">
                  <c:v>71853.327421353708</c:v>
                </c:pt>
                <c:pt idx="521">
                  <c:v>101325</c:v>
                </c:pt>
                <c:pt idx="522">
                  <c:v>101325</c:v>
                </c:pt>
                <c:pt idx="523">
                  <c:v>101325</c:v>
                </c:pt>
                <c:pt idx="524">
                  <c:v>101325</c:v>
                </c:pt>
                <c:pt idx="525">
                  <c:v>101325</c:v>
                </c:pt>
                <c:pt idx="526">
                  <c:v>101325</c:v>
                </c:pt>
                <c:pt idx="527">
                  <c:v>101325</c:v>
                </c:pt>
                <c:pt idx="528">
                  <c:v>101325</c:v>
                </c:pt>
                <c:pt idx="529">
                  <c:v>101325</c:v>
                </c:pt>
                <c:pt idx="530">
                  <c:v>101325</c:v>
                </c:pt>
                <c:pt idx="531">
                  <c:v>101325</c:v>
                </c:pt>
                <c:pt idx="532">
                  <c:v>101325</c:v>
                </c:pt>
                <c:pt idx="533">
                  <c:v>101325</c:v>
                </c:pt>
                <c:pt idx="534">
                  <c:v>101325</c:v>
                </c:pt>
                <c:pt idx="535">
                  <c:v>101325</c:v>
                </c:pt>
                <c:pt idx="536">
                  <c:v>101325</c:v>
                </c:pt>
                <c:pt idx="537">
                  <c:v>101325</c:v>
                </c:pt>
                <c:pt idx="538">
                  <c:v>101325</c:v>
                </c:pt>
                <c:pt idx="539">
                  <c:v>101325</c:v>
                </c:pt>
                <c:pt idx="540">
                  <c:v>101325</c:v>
                </c:pt>
                <c:pt idx="541">
                  <c:v>101325</c:v>
                </c:pt>
                <c:pt idx="542">
                  <c:v>101325</c:v>
                </c:pt>
                <c:pt idx="543">
                  <c:v>101325</c:v>
                </c:pt>
                <c:pt idx="544">
                  <c:v>101325</c:v>
                </c:pt>
                <c:pt idx="545">
                  <c:v>101325</c:v>
                </c:pt>
                <c:pt idx="546">
                  <c:v>101325</c:v>
                </c:pt>
                <c:pt idx="547">
                  <c:v>101325</c:v>
                </c:pt>
                <c:pt idx="548">
                  <c:v>101325</c:v>
                </c:pt>
                <c:pt idx="549">
                  <c:v>101325</c:v>
                </c:pt>
                <c:pt idx="550">
                  <c:v>101325</c:v>
                </c:pt>
                <c:pt idx="551">
                  <c:v>101325</c:v>
                </c:pt>
                <c:pt idx="552">
                  <c:v>101325</c:v>
                </c:pt>
                <c:pt idx="553">
                  <c:v>101325</c:v>
                </c:pt>
                <c:pt idx="554">
                  <c:v>101325</c:v>
                </c:pt>
                <c:pt idx="555">
                  <c:v>101325</c:v>
                </c:pt>
                <c:pt idx="556">
                  <c:v>101325</c:v>
                </c:pt>
                <c:pt idx="557">
                  <c:v>101325</c:v>
                </c:pt>
                <c:pt idx="558">
                  <c:v>101325</c:v>
                </c:pt>
                <c:pt idx="559">
                  <c:v>101325</c:v>
                </c:pt>
                <c:pt idx="560">
                  <c:v>101325</c:v>
                </c:pt>
                <c:pt idx="561">
                  <c:v>101325</c:v>
                </c:pt>
                <c:pt idx="562">
                  <c:v>101325</c:v>
                </c:pt>
                <c:pt idx="563">
                  <c:v>101325</c:v>
                </c:pt>
                <c:pt idx="564">
                  <c:v>101325</c:v>
                </c:pt>
                <c:pt idx="565">
                  <c:v>101325</c:v>
                </c:pt>
                <c:pt idx="566">
                  <c:v>101325</c:v>
                </c:pt>
                <c:pt idx="567">
                  <c:v>101325</c:v>
                </c:pt>
                <c:pt idx="568">
                  <c:v>101325</c:v>
                </c:pt>
                <c:pt idx="569">
                  <c:v>101325</c:v>
                </c:pt>
                <c:pt idx="570">
                  <c:v>101325</c:v>
                </c:pt>
                <c:pt idx="571">
                  <c:v>101325</c:v>
                </c:pt>
                <c:pt idx="572">
                  <c:v>101325</c:v>
                </c:pt>
                <c:pt idx="573">
                  <c:v>101325</c:v>
                </c:pt>
                <c:pt idx="574">
                  <c:v>101325</c:v>
                </c:pt>
                <c:pt idx="575">
                  <c:v>101325</c:v>
                </c:pt>
                <c:pt idx="576">
                  <c:v>101325</c:v>
                </c:pt>
                <c:pt idx="577">
                  <c:v>101325</c:v>
                </c:pt>
                <c:pt idx="578">
                  <c:v>101325</c:v>
                </c:pt>
                <c:pt idx="579">
                  <c:v>101325</c:v>
                </c:pt>
                <c:pt idx="580">
                  <c:v>101325</c:v>
                </c:pt>
                <c:pt idx="581">
                  <c:v>101325</c:v>
                </c:pt>
                <c:pt idx="582">
                  <c:v>101325</c:v>
                </c:pt>
                <c:pt idx="583">
                  <c:v>101325</c:v>
                </c:pt>
                <c:pt idx="584">
                  <c:v>101325</c:v>
                </c:pt>
                <c:pt idx="585">
                  <c:v>101325</c:v>
                </c:pt>
                <c:pt idx="586">
                  <c:v>101325</c:v>
                </c:pt>
                <c:pt idx="587">
                  <c:v>101325</c:v>
                </c:pt>
                <c:pt idx="588">
                  <c:v>101325</c:v>
                </c:pt>
                <c:pt idx="589">
                  <c:v>101325</c:v>
                </c:pt>
                <c:pt idx="590">
                  <c:v>101325</c:v>
                </c:pt>
                <c:pt idx="591">
                  <c:v>101325</c:v>
                </c:pt>
                <c:pt idx="592">
                  <c:v>101325</c:v>
                </c:pt>
                <c:pt idx="593">
                  <c:v>101325</c:v>
                </c:pt>
                <c:pt idx="594">
                  <c:v>101325</c:v>
                </c:pt>
                <c:pt idx="595">
                  <c:v>101325</c:v>
                </c:pt>
                <c:pt idx="596">
                  <c:v>101325</c:v>
                </c:pt>
                <c:pt idx="597">
                  <c:v>101325</c:v>
                </c:pt>
                <c:pt idx="598">
                  <c:v>101325</c:v>
                </c:pt>
                <c:pt idx="599">
                  <c:v>101325</c:v>
                </c:pt>
                <c:pt idx="600">
                  <c:v>101325</c:v>
                </c:pt>
                <c:pt idx="601">
                  <c:v>101325</c:v>
                </c:pt>
                <c:pt idx="602">
                  <c:v>101325</c:v>
                </c:pt>
                <c:pt idx="603">
                  <c:v>101325</c:v>
                </c:pt>
                <c:pt idx="604">
                  <c:v>101325</c:v>
                </c:pt>
                <c:pt idx="605">
                  <c:v>101325</c:v>
                </c:pt>
                <c:pt idx="606">
                  <c:v>101325</c:v>
                </c:pt>
                <c:pt idx="607">
                  <c:v>101325</c:v>
                </c:pt>
                <c:pt idx="608">
                  <c:v>101325</c:v>
                </c:pt>
                <c:pt idx="609">
                  <c:v>101325</c:v>
                </c:pt>
                <c:pt idx="610">
                  <c:v>101325</c:v>
                </c:pt>
                <c:pt idx="611">
                  <c:v>101325</c:v>
                </c:pt>
                <c:pt idx="612">
                  <c:v>101325</c:v>
                </c:pt>
                <c:pt idx="613">
                  <c:v>101325</c:v>
                </c:pt>
                <c:pt idx="614">
                  <c:v>101325</c:v>
                </c:pt>
                <c:pt idx="615">
                  <c:v>101325</c:v>
                </c:pt>
                <c:pt idx="616">
                  <c:v>101325</c:v>
                </c:pt>
                <c:pt idx="617">
                  <c:v>101325</c:v>
                </c:pt>
                <c:pt idx="618">
                  <c:v>101325</c:v>
                </c:pt>
                <c:pt idx="619">
                  <c:v>101325</c:v>
                </c:pt>
                <c:pt idx="620">
                  <c:v>101325</c:v>
                </c:pt>
                <c:pt idx="621">
                  <c:v>101325</c:v>
                </c:pt>
                <c:pt idx="622">
                  <c:v>101325</c:v>
                </c:pt>
                <c:pt idx="623">
                  <c:v>101325</c:v>
                </c:pt>
                <c:pt idx="624">
                  <c:v>101325</c:v>
                </c:pt>
                <c:pt idx="625">
                  <c:v>101325</c:v>
                </c:pt>
                <c:pt idx="626">
                  <c:v>101325</c:v>
                </c:pt>
                <c:pt idx="627">
                  <c:v>101325</c:v>
                </c:pt>
                <c:pt idx="628">
                  <c:v>101325</c:v>
                </c:pt>
                <c:pt idx="629">
                  <c:v>101325</c:v>
                </c:pt>
                <c:pt idx="630">
                  <c:v>101325</c:v>
                </c:pt>
                <c:pt idx="631">
                  <c:v>101325</c:v>
                </c:pt>
                <c:pt idx="632">
                  <c:v>101325</c:v>
                </c:pt>
                <c:pt idx="633">
                  <c:v>101325</c:v>
                </c:pt>
                <c:pt idx="634">
                  <c:v>101325</c:v>
                </c:pt>
                <c:pt idx="635">
                  <c:v>101325</c:v>
                </c:pt>
                <c:pt idx="636">
                  <c:v>101325</c:v>
                </c:pt>
                <c:pt idx="637">
                  <c:v>101325</c:v>
                </c:pt>
                <c:pt idx="638">
                  <c:v>101325</c:v>
                </c:pt>
                <c:pt idx="639">
                  <c:v>101325</c:v>
                </c:pt>
                <c:pt idx="640">
                  <c:v>101325</c:v>
                </c:pt>
                <c:pt idx="641">
                  <c:v>99628.610835209489</c:v>
                </c:pt>
                <c:pt idx="642">
                  <c:v>95746.969692583865</c:v>
                </c:pt>
                <c:pt idx="643">
                  <c:v>91604.679033566077</c:v>
                </c:pt>
                <c:pt idx="644">
                  <c:v>87663.84360342221</c:v>
                </c:pt>
                <c:pt idx="645">
                  <c:v>84190.198883544828</c:v>
                </c:pt>
                <c:pt idx="646">
                  <c:v>81419.220138880337</c:v>
                </c:pt>
                <c:pt idx="647">
                  <c:v>79345.044313704086</c:v>
                </c:pt>
                <c:pt idx="648">
                  <c:v>77815.803856093451</c:v>
                </c:pt>
                <c:pt idx="649">
                  <c:v>76672.347825935401</c:v>
                </c:pt>
                <c:pt idx="650">
                  <c:v>75796.675820053875</c:v>
                </c:pt>
                <c:pt idx="651">
                  <c:v>75109.802424348571</c:v>
                </c:pt>
                <c:pt idx="652">
                  <c:v>74559.698251211768</c:v>
                </c:pt>
                <c:pt idx="653">
                  <c:v>74111.55004269749</c:v>
                </c:pt>
                <c:pt idx="654">
                  <c:v>73741.457126217603</c:v>
                </c:pt>
                <c:pt idx="655">
                  <c:v>73432.557549545571</c:v>
                </c:pt>
                <c:pt idx="656">
                  <c:v>73172.645984290357</c:v>
                </c:pt>
                <c:pt idx="657">
                  <c:v>72952.679067487101</c:v>
                </c:pt>
                <c:pt idx="658">
                  <c:v>72765.811812249725</c:v>
                </c:pt>
                <c:pt idx="659">
                  <c:v>72606.75868044683</c:v>
                </c:pt>
                <c:pt idx="660">
                  <c:v>72471.358694555951</c:v>
                </c:pt>
                <c:pt idx="661">
                  <c:v>72356.272621442127</c:v>
                </c:pt>
                <c:pt idx="662">
                  <c:v>72258.768166259455</c:v>
                </c:pt>
                <c:pt idx="663">
                  <c:v>72176.565444733948</c:v>
                </c:pt>
                <c:pt idx="664">
                  <c:v>72107.724790659398</c:v>
                </c:pt>
                <c:pt idx="665">
                  <c:v>72050.564972133609</c:v>
                </c:pt>
                <c:pt idx="666">
                  <c:v>72003.603680470187</c:v>
                </c:pt>
                <c:pt idx="667">
                  <c:v>71965.514599823116</c:v>
                </c:pt>
                <c:pt idx="668">
                  <c:v>71935.096976049594</c:v>
                </c:pt>
                <c:pt idx="669">
                  <c:v>71911.254686191023</c:v>
                </c:pt>
                <c:pt idx="670">
                  <c:v>71892.982552246336</c:v>
                </c:pt>
                <c:pt idx="671">
                  <c:v>71879.358161703582</c:v>
                </c:pt>
                <c:pt idx="672">
                  <c:v>71869.537827436288</c:v>
                </c:pt>
                <c:pt idx="673">
                  <c:v>71862.755589879394</c:v>
                </c:pt>
                <c:pt idx="674">
                  <c:v>71858.324367268811</c:v>
                </c:pt>
                <c:pt idx="675">
                  <c:v>71855.638516958934</c:v>
                </c:pt>
                <c:pt idx="676">
                  <c:v>71854.177197263562</c:v>
                </c:pt>
                <c:pt idx="677">
                  <c:v>71853.50802506035</c:v>
                </c:pt>
                <c:pt idx="678">
                  <c:v>71853.290616541664</c:v>
                </c:pt>
                <c:pt idx="679">
                  <c:v>71853.279681769811</c:v>
                </c:pt>
                <c:pt idx="680">
                  <c:v>71853.327421353708</c:v>
                </c:pt>
                <c:pt idx="681">
                  <c:v>101325</c:v>
                </c:pt>
                <c:pt idx="682">
                  <c:v>101325</c:v>
                </c:pt>
                <c:pt idx="683">
                  <c:v>101325</c:v>
                </c:pt>
                <c:pt idx="684">
                  <c:v>101325</c:v>
                </c:pt>
                <c:pt idx="685">
                  <c:v>101325</c:v>
                </c:pt>
                <c:pt idx="686">
                  <c:v>101325</c:v>
                </c:pt>
                <c:pt idx="687">
                  <c:v>101325</c:v>
                </c:pt>
                <c:pt idx="688">
                  <c:v>101325</c:v>
                </c:pt>
                <c:pt idx="689">
                  <c:v>101325</c:v>
                </c:pt>
                <c:pt idx="690">
                  <c:v>101325</c:v>
                </c:pt>
                <c:pt idx="691">
                  <c:v>101325</c:v>
                </c:pt>
                <c:pt idx="692">
                  <c:v>101325</c:v>
                </c:pt>
                <c:pt idx="693">
                  <c:v>101325</c:v>
                </c:pt>
                <c:pt idx="694">
                  <c:v>101325</c:v>
                </c:pt>
                <c:pt idx="695">
                  <c:v>101325</c:v>
                </c:pt>
                <c:pt idx="696">
                  <c:v>101325</c:v>
                </c:pt>
                <c:pt idx="697">
                  <c:v>101325</c:v>
                </c:pt>
                <c:pt idx="698">
                  <c:v>101325</c:v>
                </c:pt>
                <c:pt idx="699">
                  <c:v>101325</c:v>
                </c:pt>
                <c:pt idx="700">
                  <c:v>101325</c:v>
                </c:pt>
                <c:pt idx="701">
                  <c:v>101325</c:v>
                </c:pt>
                <c:pt idx="702">
                  <c:v>101325</c:v>
                </c:pt>
                <c:pt idx="703">
                  <c:v>101325</c:v>
                </c:pt>
                <c:pt idx="704">
                  <c:v>101325</c:v>
                </c:pt>
                <c:pt idx="705">
                  <c:v>101325</c:v>
                </c:pt>
                <c:pt idx="706">
                  <c:v>101325</c:v>
                </c:pt>
                <c:pt idx="707">
                  <c:v>101325</c:v>
                </c:pt>
                <c:pt idx="708">
                  <c:v>101325</c:v>
                </c:pt>
                <c:pt idx="709">
                  <c:v>101325</c:v>
                </c:pt>
                <c:pt idx="710">
                  <c:v>101325</c:v>
                </c:pt>
                <c:pt idx="711">
                  <c:v>101325</c:v>
                </c:pt>
                <c:pt idx="712">
                  <c:v>101325</c:v>
                </c:pt>
                <c:pt idx="713">
                  <c:v>101325</c:v>
                </c:pt>
                <c:pt idx="714">
                  <c:v>101325</c:v>
                </c:pt>
                <c:pt idx="715">
                  <c:v>101325</c:v>
                </c:pt>
                <c:pt idx="716">
                  <c:v>101325</c:v>
                </c:pt>
                <c:pt idx="717">
                  <c:v>101325</c:v>
                </c:pt>
                <c:pt idx="718">
                  <c:v>101325</c:v>
                </c:pt>
                <c:pt idx="719">
                  <c:v>101325</c:v>
                </c:pt>
                <c:pt idx="720">
                  <c:v>101325</c:v>
                </c:pt>
                <c:pt idx="721">
                  <c:v>101325</c:v>
                </c:pt>
                <c:pt idx="722">
                  <c:v>101325</c:v>
                </c:pt>
                <c:pt idx="723">
                  <c:v>101325</c:v>
                </c:pt>
                <c:pt idx="724">
                  <c:v>101325</c:v>
                </c:pt>
                <c:pt idx="725">
                  <c:v>101325</c:v>
                </c:pt>
                <c:pt idx="726">
                  <c:v>101325</c:v>
                </c:pt>
                <c:pt idx="727">
                  <c:v>101325</c:v>
                </c:pt>
                <c:pt idx="728">
                  <c:v>101325</c:v>
                </c:pt>
                <c:pt idx="729">
                  <c:v>101325</c:v>
                </c:pt>
                <c:pt idx="730">
                  <c:v>101325</c:v>
                </c:pt>
                <c:pt idx="731">
                  <c:v>101325</c:v>
                </c:pt>
                <c:pt idx="732">
                  <c:v>101325</c:v>
                </c:pt>
                <c:pt idx="733">
                  <c:v>101325</c:v>
                </c:pt>
                <c:pt idx="734">
                  <c:v>101325</c:v>
                </c:pt>
                <c:pt idx="735">
                  <c:v>101325</c:v>
                </c:pt>
                <c:pt idx="736">
                  <c:v>101325</c:v>
                </c:pt>
                <c:pt idx="737">
                  <c:v>101325</c:v>
                </c:pt>
                <c:pt idx="738">
                  <c:v>101325</c:v>
                </c:pt>
                <c:pt idx="739">
                  <c:v>101325</c:v>
                </c:pt>
                <c:pt idx="740">
                  <c:v>101325</c:v>
                </c:pt>
                <c:pt idx="741">
                  <c:v>101325</c:v>
                </c:pt>
                <c:pt idx="742">
                  <c:v>101325</c:v>
                </c:pt>
                <c:pt idx="743">
                  <c:v>101325</c:v>
                </c:pt>
                <c:pt idx="744">
                  <c:v>101325</c:v>
                </c:pt>
                <c:pt idx="745">
                  <c:v>101325</c:v>
                </c:pt>
                <c:pt idx="746">
                  <c:v>101325</c:v>
                </c:pt>
                <c:pt idx="747">
                  <c:v>101325</c:v>
                </c:pt>
                <c:pt idx="748">
                  <c:v>101325</c:v>
                </c:pt>
                <c:pt idx="749">
                  <c:v>101325</c:v>
                </c:pt>
                <c:pt idx="750">
                  <c:v>101325</c:v>
                </c:pt>
                <c:pt idx="751">
                  <c:v>101325</c:v>
                </c:pt>
                <c:pt idx="752">
                  <c:v>101325</c:v>
                </c:pt>
                <c:pt idx="753">
                  <c:v>101325</c:v>
                </c:pt>
                <c:pt idx="754">
                  <c:v>101325</c:v>
                </c:pt>
                <c:pt idx="755">
                  <c:v>101325</c:v>
                </c:pt>
                <c:pt idx="756">
                  <c:v>101325</c:v>
                </c:pt>
                <c:pt idx="757">
                  <c:v>101325</c:v>
                </c:pt>
                <c:pt idx="758">
                  <c:v>101325</c:v>
                </c:pt>
                <c:pt idx="759">
                  <c:v>101325</c:v>
                </c:pt>
                <c:pt idx="760">
                  <c:v>101325</c:v>
                </c:pt>
                <c:pt idx="761">
                  <c:v>101325</c:v>
                </c:pt>
                <c:pt idx="762">
                  <c:v>101325</c:v>
                </c:pt>
                <c:pt idx="763">
                  <c:v>101325</c:v>
                </c:pt>
                <c:pt idx="764">
                  <c:v>101325</c:v>
                </c:pt>
                <c:pt idx="765">
                  <c:v>101325</c:v>
                </c:pt>
                <c:pt idx="766">
                  <c:v>101325</c:v>
                </c:pt>
                <c:pt idx="767">
                  <c:v>101325</c:v>
                </c:pt>
                <c:pt idx="768">
                  <c:v>101325</c:v>
                </c:pt>
                <c:pt idx="769">
                  <c:v>101325</c:v>
                </c:pt>
                <c:pt idx="770">
                  <c:v>101325</c:v>
                </c:pt>
                <c:pt idx="771">
                  <c:v>101325</c:v>
                </c:pt>
                <c:pt idx="772">
                  <c:v>101325</c:v>
                </c:pt>
                <c:pt idx="773">
                  <c:v>101325</c:v>
                </c:pt>
                <c:pt idx="774">
                  <c:v>101325</c:v>
                </c:pt>
                <c:pt idx="775">
                  <c:v>101325</c:v>
                </c:pt>
                <c:pt idx="776">
                  <c:v>101325</c:v>
                </c:pt>
                <c:pt idx="777">
                  <c:v>101325</c:v>
                </c:pt>
                <c:pt idx="778">
                  <c:v>101325</c:v>
                </c:pt>
                <c:pt idx="779">
                  <c:v>101325</c:v>
                </c:pt>
                <c:pt idx="780">
                  <c:v>101325</c:v>
                </c:pt>
                <c:pt idx="781">
                  <c:v>101325</c:v>
                </c:pt>
                <c:pt idx="782">
                  <c:v>101325</c:v>
                </c:pt>
                <c:pt idx="783">
                  <c:v>101325</c:v>
                </c:pt>
                <c:pt idx="784">
                  <c:v>101325</c:v>
                </c:pt>
                <c:pt idx="785">
                  <c:v>101325</c:v>
                </c:pt>
                <c:pt idx="786">
                  <c:v>101325</c:v>
                </c:pt>
                <c:pt idx="787">
                  <c:v>101325</c:v>
                </c:pt>
                <c:pt idx="788">
                  <c:v>101325</c:v>
                </c:pt>
                <c:pt idx="789">
                  <c:v>101325</c:v>
                </c:pt>
                <c:pt idx="790">
                  <c:v>101325</c:v>
                </c:pt>
                <c:pt idx="791">
                  <c:v>101325</c:v>
                </c:pt>
                <c:pt idx="792">
                  <c:v>101325</c:v>
                </c:pt>
                <c:pt idx="793">
                  <c:v>101325</c:v>
                </c:pt>
                <c:pt idx="794">
                  <c:v>101325</c:v>
                </c:pt>
                <c:pt idx="795">
                  <c:v>101325</c:v>
                </c:pt>
                <c:pt idx="796">
                  <c:v>101325</c:v>
                </c:pt>
                <c:pt idx="797">
                  <c:v>101325</c:v>
                </c:pt>
                <c:pt idx="798">
                  <c:v>101325</c:v>
                </c:pt>
                <c:pt idx="799">
                  <c:v>101325</c:v>
                </c:pt>
                <c:pt idx="800">
                  <c:v>101325</c:v>
                </c:pt>
                <c:pt idx="801">
                  <c:v>99628.610835209489</c:v>
                </c:pt>
                <c:pt idx="802">
                  <c:v>95746.969692583443</c:v>
                </c:pt>
                <c:pt idx="803">
                  <c:v>91604.67903356615</c:v>
                </c:pt>
                <c:pt idx="804">
                  <c:v>87663.843603421919</c:v>
                </c:pt>
                <c:pt idx="805">
                  <c:v>84190.198883544814</c:v>
                </c:pt>
                <c:pt idx="806">
                  <c:v>81419.220138880148</c:v>
                </c:pt>
                <c:pt idx="807">
                  <c:v>79345.044313704042</c:v>
                </c:pt>
                <c:pt idx="808">
                  <c:v>77815.803856093436</c:v>
                </c:pt>
                <c:pt idx="809">
                  <c:v>76672.347825935329</c:v>
                </c:pt>
                <c:pt idx="810">
                  <c:v>75796.67582005389</c:v>
                </c:pt>
                <c:pt idx="811">
                  <c:v>75109.802424348512</c:v>
                </c:pt>
                <c:pt idx="812">
                  <c:v>74559.698251211754</c:v>
                </c:pt>
                <c:pt idx="813">
                  <c:v>74111.550042697534</c:v>
                </c:pt>
                <c:pt idx="814">
                  <c:v>73741.457126217618</c:v>
                </c:pt>
                <c:pt idx="815">
                  <c:v>73432.557549545629</c:v>
                </c:pt>
                <c:pt idx="816">
                  <c:v>73172.645984290444</c:v>
                </c:pt>
                <c:pt idx="817">
                  <c:v>72952.679067487101</c:v>
                </c:pt>
                <c:pt idx="818">
                  <c:v>72765.811812249754</c:v>
                </c:pt>
                <c:pt idx="819">
                  <c:v>72606.75868044683</c:v>
                </c:pt>
                <c:pt idx="820">
                  <c:v>72471.358694555951</c:v>
                </c:pt>
                <c:pt idx="821">
                  <c:v>72356.272621442127</c:v>
                </c:pt>
                <c:pt idx="822">
                  <c:v>72258.76816625944</c:v>
                </c:pt>
                <c:pt idx="823">
                  <c:v>72176.565444733977</c:v>
                </c:pt>
                <c:pt idx="824">
                  <c:v>72107.724790659398</c:v>
                </c:pt>
                <c:pt idx="825">
                  <c:v>72050.564972133609</c:v>
                </c:pt>
                <c:pt idx="826">
                  <c:v>72003.603680470202</c:v>
                </c:pt>
                <c:pt idx="827">
                  <c:v>71965.514599823116</c:v>
                </c:pt>
                <c:pt idx="828">
                  <c:v>71935.096976049594</c:v>
                </c:pt>
                <c:pt idx="829">
                  <c:v>71911.254686191009</c:v>
                </c:pt>
                <c:pt idx="830">
                  <c:v>71892.982552246336</c:v>
                </c:pt>
                <c:pt idx="831">
                  <c:v>71879.358161703582</c:v>
                </c:pt>
                <c:pt idx="832">
                  <c:v>71869.537827436288</c:v>
                </c:pt>
                <c:pt idx="833">
                  <c:v>71862.755589879409</c:v>
                </c:pt>
                <c:pt idx="834">
                  <c:v>71858.324367268811</c:v>
                </c:pt>
                <c:pt idx="835">
                  <c:v>71855.638516958948</c:v>
                </c:pt>
                <c:pt idx="836">
                  <c:v>71854.177197263576</c:v>
                </c:pt>
                <c:pt idx="837">
                  <c:v>71853.508025060335</c:v>
                </c:pt>
                <c:pt idx="838">
                  <c:v>71853.29061654165</c:v>
                </c:pt>
                <c:pt idx="839">
                  <c:v>71853.279681769811</c:v>
                </c:pt>
                <c:pt idx="840">
                  <c:v>71853.327421353708</c:v>
                </c:pt>
                <c:pt idx="841">
                  <c:v>101325</c:v>
                </c:pt>
                <c:pt idx="842">
                  <c:v>101325</c:v>
                </c:pt>
                <c:pt idx="843">
                  <c:v>101325</c:v>
                </c:pt>
                <c:pt idx="844">
                  <c:v>101325</c:v>
                </c:pt>
                <c:pt idx="845">
                  <c:v>101325</c:v>
                </c:pt>
                <c:pt idx="846">
                  <c:v>101325</c:v>
                </c:pt>
                <c:pt idx="847">
                  <c:v>101325</c:v>
                </c:pt>
                <c:pt idx="848">
                  <c:v>101325</c:v>
                </c:pt>
                <c:pt idx="849">
                  <c:v>101325</c:v>
                </c:pt>
                <c:pt idx="850">
                  <c:v>101325</c:v>
                </c:pt>
                <c:pt idx="851">
                  <c:v>101325</c:v>
                </c:pt>
                <c:pt idx="852">
                  <c:v>101325</c:v>
                </c:pt>
                <c:pt idx="853">
                  <c:v>101325</c:v>
                </c:pt>
                <c:pt idx="854">
                  <c:v>101325</c:v>
                </c:pt>
                <c:pt idx="855">
                  <c:v>101325</c:v>
                </c:pt>
                <c:pt idx="856">
                  <c:v>101325</c:v>
                </c:pt>
                <c:pt idx="857">
                  <c:v>101325</c:v>
                </c:pt>
                <c:pt idx="858">
                  <c:v>101325</c:v>
                </c:pt>
                <c:pt idx="859">
                  <c:v>101325</c:v>
                </c:pt>
                <c:pt idx="860">
                  <c:v>101325</c:v>
                </c:pt>
                <c:pt idx="861">
                  <c:v>101325</c:v>
                </c:pt>
                <c:pt idx="862">
                  <c:v>101325</c:v>
                </c:pt>
                <c:pt idx="863">
                  <c:v>101325</c:v>
                </c:pt>
                <c:pt idx="864">
                  <c:v>101325</c:v>
                </c:pt>
                <c:pt idx="865">
                  <c:v>101325</c:v>
                </c:pt>
                <c:pt idx="866">
                  <c:v>101325</c:v>
                </c:pt>
                <c:pt idx="867">
                  <c:v>101325</c:v>
                </c:pt>
                <c:pt idx="868">
                  <c:v>101325</c:v>
                </c:pt>
                <c:pt idx="869">
                  <c:v>101325</c:v>
                </c:pt>
                <c:pt idx="870">
                  <c:v>101325</c:v>
                </c:pt>
                <c:pt idx="871">
                  <c:v>101325</c:v>
                </c:pt>
                <c:pt idx="872">
                  <c:v>101325</c:v>
                </c:pt>
                <c:pt idx="873">
                  <c:v>101325</c:v>
                </c:pt>
                <c:pt idx="874">
                  <c:v>101325</c:v>
                </c:pt>
                <c:pt idx="875">
                  <c:v>101325</c:v>
                </c:pt>
                <c:pt idx="876">
                  <c:v>101325</c:v>
                </c:pt>
                <c:pt idx="877">
                  <c:v>101325</c:v>
                </c:pt>
                <c:pt idx="878">
                  <c:v>101325</c:v>
                </c:pt>
                <c:pt idx="879">
                  <c:v>101325</c:v>
                </c:pt>
                <c:pt idx="880">
                  <c:v>101325</c:v>
                </c:pt>
                <c:pt idx="881">
                  <c:v>101325</c:v>
                </c:pt>
                <c:pt idx="882">
                  <c:v>101325</c:v>
                </c:pt>
                <c:pt idx="883">
                  <c:v>101325</c:v>
                </c:pt>
                <c:pt idx="884">
                  <c:v>101325</c:v>
                </c:pt>
                <c:pt idx="885">
                  <c:v>101325</c:v>
                </c:pt>
                <c:pt idx="886">
                  <c:v>101325</c:v>
                </c:pt>
                <c:pt idx="887">
                  <c:v>101325</c:v>
                </c:pt>
                <c:pt idx="888">
                  <c:v>101325</c:v>
                </c:pt>
                <c:pt idx="889">
                  <c:v>101325</c:v>
                </c:pt>
                <c:pt idx="890">
                  <c:v>101325</c:v>
                </c:pt>
                <c:pt idx="891">
                  <c:v>101325</c:v>
                </c:pt>
                <c:pt idx="892">
                  <c:v>101325</c:v>
                </c:pt>
                <c:pt idx="893">
                  <c:v>101325</c:v>
                </c:pt>
                <c:pt idx="894">
                  <c:v>101325</c:v>
                </c:pt>
                <c:pt idx="895">
                  <c:v>101325</c:v>
                </c:pt>
                <c:pt idx="896">
                  <c:v>101325</c:v>
                </c:pt>
                <c:pt idx="897">
                  <c:v>101325</c:v>
                </c:pt>
                <c:pt idx="898">
                  <c:v>101325</c:v>
                </c:pt>
                <c:pt idx="899">
                  <c:v>101325</c:v>
                </c:pt>
                <c:pt idx="900">
                  <c:v>101325</c:v>
                </c:pt>
                <c:pt idx="901">
                  <c:v>101325</c:v>
                </c:pt>
                <c:pt idx="902">
                  <c:v>101325</c:v>
                </c:pt>
                <c:pt idx="903">
                  <c:v>101325</c:v>
                </c:pt>
                <c:pt idx="904">
                  <c:v>101325</c:v>
                </c:pt>
                <c:pt idx="905">
                  <c:v>101325</c:v>
                </c:pt>
                <c:pt idx="906">
                  <c:v>101325</c:v>
                </c:pt>
                <c:pt idx="907">
                  <c:v>101325</c:v>
                </c:pt>
                <c:pt idx="908">
                  <c:v>101325</c:v>
                </c:pt>
                <c:pt idx="909">
                  <c:v>101325</c:v>
                </c:pt>
                <c:pt idx="910">
                  <c:v>101325</c:v>
                </c:pt>
                <c:pt idx="911">
                  <c:v>101325</c:v>
                </c:pt>
                <c:pt idx="912">
                  <c:v>101325</c:v>
                </c:pt>
                <c:pt idx="913">
                  <c:v>101325</c:v>
                </c:pt>
                <c:pt idx="914">
                  <c:v>101325</c:v>
                </c:pt>
                <c:pt idx="915">
                  <c:v>101325</c:v>
                </c:pt>
                <c:pt idx="916">
                  <c:v>101325</c:v>
                </c:pt>
                <c:pt idx="917">
                  <c:v>101325</c:v>
                </c:pt>
                <c:pt idx="918">
                  <c:v>101325</c:v>
                </c:pt>
                <c:pt idx="919">
                  <c:v>101325</c:v>
                </c:pt>
                <c:pt idx="920">
                  <c:v>101325</c:v>
                </c:pt>
                <c:pt idx="921">
                  <c:v>101325</c:v>
                </c:pt>
                <c:pt idx="922">
                  <c:v>101325</c:v>
                </c:pt>
                <c:pt idx="923">
                  <c:v>101325</c:v>
                </c:pt>
                <c:pt idx="924">
                  <c:v>101325</c:v>
                </c:pt>
                <c:pt idx="925">
                  <c:v>101325</c:v>
                </c:pt>
                <c:pt idx="926">
                  <c:v>101325</c:v>
                </c:pt>
                <c:pt idx="927">
                  <c:v>101325</c:v>
                </c:pt>
                <c:pt idx="928">
                  <c:v>101325</c:v>
                </c:pt>
                <c:pt idx="929">
                  <c:v>101325</c:v>
                </c:pt>
                <c:pt idx="930">
                  <c:v>101325</c:v>
                </c:pt>
                <c:pt idx="931">
                  <c:v>101325</c:v>
                </c:pt>
                <c:pt idx="932">
                  <c:v>101325</c:v>
                </c:pt>
                <c:pt idx="933">
                  <c:v>101325</c:v>
                </c:pt>
                <c:pt idx="934">
                  <c:v>101325</c:v>
                </c:pt>
                <c:pt idx="935">
                  <c:v>101325</c:v>
                </c:pt>
                <c:pt idx="936">
                  <c:v>101325</c:v>
                </c:pt>
                <c:pt idx="937">
                  <c:v>101325</c:v>
                </c:pt>
                <c:pt idx="938">
                  <c:v>101325</c:v>
                </c:pt>
                <c:pt idx="939">
                  <c:v>101325</c:v>
                </c:pt>
                <c:pt idx="940">
                  <c:v>101325</c:v>
                </c:pt>
                <c:pt idx="941">
                  <c:v>101325</c:v>
                </c:pt>
                <c:pt idx="942">
                  <c:v>101325</c:v>
                </c:pt>
                <c:pt idx="943">
                  <c:v>101325</c:v>
                </c:pt>
                <c:pt idx="944">
                  <c:v>101325</c:v>
                </c:pt>
                <c:pt idx="945">
                  <c:v>101325</c:v>
                </c:pt>
                <c:pt idx="946">
                  <c:v>101325</c:v>
                </c:pt>
                <c:pt idx="947">
                  <c:v>101325</c:v>
                </c:pt>
                <c:pt idx="948">
                  <c:v>101325</c:v>
                </c:pt>
                <c:pt idx="949">
                  <c:v>101325</c:v>
                </c:pt>
                <c:pt idx="950">
                  <c:v>101325</c:v>
                </c:pt>
                <c:pt idx="951">
                  <c:v>101325</c:v>
                </c:pt>
                <c:pt idx="952">
                  <c:v>101325</c:v>
                </c:pt>
                <c:pt idx="953">
                  <c:v>101325</c:v>
                </c:pt>
                <c:pt idx="954">
                  <c:v>101325</c:v>
                </c:pt>
                <c:pt idx="955">
                  <c:v>101325</c:v>
                </c:pt>
                <c:pt idx="956">
                  <c:v>101325</c:v>
                </c:pt>
                <c:pt idx="957">
                  <c:v>101325</c:v>
                </c:pt>
                <c:pt idx="958">
                  <c:v>101325</c:v>
                </c:pt>
                <c:pt idx="959">
                  <c:v>101325</c:v>
                </c:pt>
                <c:pt idx="960">
                  <c:v>101325</c:v>
                </c:pt>
                <c:pt idx="961">
                  <c:v>99628.610835209722</c:v>
                </c:pt>
                <c:pt idx="962">
                  <c:v>95746.969692584316</c:v>
                </c:pt>
                <c:pt idx="963">
                  <c:v>91604.679033566135</c:v>
                </c:pt>
                <c:pt idx="964">
                  <c:v>87663.84360342224</c:v>
                </c:pt>
                <c:pt idx="965">
                  <c:v>84190.198883545105</c:v>
                </c:pt>
                <c:pt idx="966">
                  <c:v>81419.220138880555</c:v>
                </c:pt>
                <c:pt idx="967">
                  <c:v>79345.044313704086</c:v>
                </c:pt>
                <c:pt idx="968">
                  <c:v>77815.803856093466</c:v>
                </c:pt>
                <c:pt idx="969">
                  <c:v>76672.347825935401</c:v>
                </c:pt>
                <c:pt idx="970">
                  <c:v>75796.675820053963</c:v>
                </c:pt>
                <c:pt idx="971">
                  <c:v>75109.802424348527</c:v>
                </c:pt>
                <c:pt idx="972">
                  <c:v>74559.698251211768</c:v>
                </c:pt>
                <c:pt idx="973">
                  <c:v>74111.550042697505</c:v>
                </c:pt>
                <c:pt idx="974">
                  <c:v>73741.457126217647</c:v>
                </c:pt>
                <c:pt idx="975">
                  <c:v>73432.557549545614</c:v>
                </c:pt>
                <c:pt idx="976">
                  <c:v>73172.645984290386</c:v>
                </c:pt>
                <c:pt idx="977">
                  <c:v>72952.679067487115</c:v>
                </c:pt>
                <c:pt idx="978">
                  <c:v>72765.811812249725</c:v>
                </c:pt>
                <c:pt idx="979">
                  <c:v>72606.758680446845</c:v>
                </c:pt>
                <c:pt idx="980">
                  <c:v>72471.358694555936</c:v>
                </c:pt>
                <c:pt idx="981">
                  <c:v>72356.272621442127</c:v>
                </c:pt>
                <c:pt idx="982">
                  <c:v>72258.768166259455</c:v>
                </c:pt>
                <c:pt idx="983">
                  <c:v>72176.565444733948</c:v>
                </c:pt>
                <c:pt idx="984">
                  <c:v>72107.724790659398</c:v>
                </c:pt>
                <c:pt idx="985">
                  <c:v>72050.564972133623</c:v>
                </c:pt>
                <c:pt idx="986">
                  <c:v>72003.603680470187</c:v>
                </c:pt>
                <c:pt idx="987">
                  <c:v>71965.514599823116</c:v>
                </c:pt>
                <c:pt idx="988">
                  <c:v>71935.096976049579</c:v>
                </c:pt>
                <c:pt idx="989">
                  <c:v>71911.254686191023</c:v>
                </c:pt>
                <c:pt idx="990">
                  <c:v>71892.982552246351</c:v>
                </c:pt>
                <c:pt idx="991">
                  <c:v>71879.358161703596</c:v>
                </c:pt>
                <c:pt idx="992">
                  <c:v>71869.537827436274</c:v>
                </c:pt>
                <c:pt idx="993">
                  <c:v>71862.755589879423</c:v>
                </c:pt>
                <c:pt idx="994">
                  <c:v>71858.324367268811</c:v>
                </c:pt>
                <c:pt idx="995">
                  <c:v>71855.638516958948</c:v>
                </c:pt>
                <c:pt idx="996">
                  <c:v>71854.177197263591</c:v>
                </c:pt>
                <c:pt idx="997">
                  <c:v>71853.508025060321</c:v>
                </c:pt>
                <c:pt idx="998">
                  <c:v>71853.290616541664</c:v>
                </c:pt>
                <c:pt idx="999">
                  <c:v>71853.279681769811</c:v>
                </c:pt>
                <c:pt idx="1000">
                  <c:v>71853.327421353708</c:v>
                </c:pt>
                <c:pt idx="1001">
                  <c:v>101325</c:v>
                </c:pt>
                <c:pt idx="1002">
                  <c:v>101325</c:v>
                </c:pt>
                <c:pt idx="1003">
                  <c:v>101325</c:v>
                </c:pt>
                <c:pt idx="1004">
                  <c:v>101325</c:v>
                </c:pt>
                <c:pt idx="1005">
                  <c:v>101325</c:v>
                </c:pt>
                <c:pt idx="1006">
                  <c:v>101325</c:v>
                </c:pt>
                <c:pt idx="1007">
                  <c:v>101325</c:v>
                </c:pt>
                <c:pt idx="1008">
                  <c:v>101325</c:v>
                </c:pt>
                <c:pt idx="1009">
                  <c:v>101325</c:v>
                </c:pt>
                <c:pt idx="1010">
                  <c:v>101325</c:v>
                </c:pt>
                <c:pt idx="1011">
                  <c:v>101325</c:v>
                </c:pt>
                <c:pt idx="1012">
                  <c:v>101325</c:v>
                </c:pt>
                <c:pt idx="1013">
                  <c:v>101325</c:v>
                </c:pt>
                <c:pt idx="1014">
                  <c:v>101325</c:v>
                </c:pt>
                <c:pt idx="1015">
                  <c:v>101325</c:v>
                </c:pt>
                <c:pt idx="1016">
                  <c:v>101325</c:v>
                </c:pt>
                <c:pt idx="1017">
                  <c:v>101325</c:v>
                </c:pt>
                <c:pt idx="1018">
                  <c:v>101325</c:v>
                </c:pt>
                <c:pt idx="1019">
                  <c:v>101325</c:v>
                </c:pt>
                <c:pt idx="1020">
                  <c:v>101325</c:v>
                </c:pt>
                <c:pt idx="1021">
                  <c:v>101325</c:v>
                </c:pt>
                <c:pt idx="1022">
                  <c:v>101325</c:v>
                </c:pt>
                <c:pt idx="1023">
                  <c:v>101325</c:v>
                </c:pt>
                <c:pt idx="1024">
                  <c:v>101325</c:v>
                </c:pt>
                <c:pt idx="1025">
                  <c:v>101325</c:v>
                </c:pt>
                <c:pt idx="1026">
                  <c:v>101325</c:v>
                </c:pt>
                <c:pt idx="1027">
                  <c:v>101325</c:v>
                </c:pt>
                <c:pt idx="1028">
                  <c:v>101325</c:v>
                </c:pt>
                <c:pt idx="1029">
                  <c:v>101325</c:v>
                </c:pt>
                <c:pt idx="1030">
                  <c:v>101325</c:v>
                </c:pt>
                <c:pt idx="1031">
                  <c:v>101325</c:v>
                </c:pt>
                <c:pt idx="1032">
                  <c:v>101325</c:v>
                </c:pt>
                <c:pt idx="1033">
                  <c:v>101325</c:v>
                </c:pt>
                <c:pt idx="1034">
                  <c:v>101325</c:v>
                </c:pt>
                <c:pt idx="1035">
                  <c:v>101325</c:v>
                </c:pt>
                <c:pt idx="1036">
                  <c:v>101325</c:v>
                </c:pt>
                <c:pt idx="1037">
                  <c:v>101325</c:v>
                </c:pt>
                <c:pt idx="1038">
                  <c:v>101325</c:v>
                </c:pt>
                <c:pt idx="1039">
                  <c:v>101325</c:v>
                </c:pt>
                <c:pt idx="1040">
                  <c:v>101325</c:v>
                </c:pt>
                <c:pt idx="1041">
                  <c:v>101325</c:v>
                </c:pt>
                <c:pt idx="1042">
                  <c:v>101325</c:v>
                </c:pt>
                <c:pt idx="1043">
                  <c:v>101325</c:v>
                </c:pt>
                <c:pt idx="1044">
                  <c:v>101325</c:v>
                </c:pt>
                <c:pt idx="1045">
                  <c:v>101325</c:v>
                </c:pt>
                <c:pt idx="1046">
                  <c:v>101325</c:v>
                </c:pt>
                <c:pt idx="1047">
                  <c:v>101325</c:v>
                </c:pt>
                <c:pt idx="1048">
                  <c:v>101325</c:v>
                </c:pt>
                <c:pt idx="1049">
                  <c:v>101325</c:v>
                </c:pt>
                <c:pt idx="1050">
                  <c:v>101325</c:v>
                </c:pt>
                <c:pt idx="1051">
                  <c:v>101325</c:v>
                </c:pt>
                <c:pt idx="1052">
                  <c:v>101325</c:v>
                </c:pt>
                <c:pt idx="1053">
                  <c:v>101325</c:v>
                </c:pt>
                <c:pt idx="1054">
                  <c:v>101325</c:v>
                </c:pt>
                <c:pt idx="1055">
                  <c:v>101325</c:v>
                </c:pt>
                <c:pt idx="1056">
                  <c:v>101325</c:v>
                </c:pt>
                <c:pt idx="1057">
                  <c:v>101325</c:v>
                </c:pt>
                <c:pt idx="1058">
                  <c:v>101325</c:v>
                </c:pt>
                <c:pt idx="1059">
                  <c:v>101325</c:v>
                </c:pt>
                <c:pt idx="1060">
                  <c:v>101325</c:v>
                </c:pt>
                <c:pt idx="1061">
                  <c:v>101325</c:v>
                </c:pt>
                <c:pt idx="1062">
                  <c:v>101325</c:v>
                </c:pt>
                <c:pt idx="1063">
                  <c:v>101325</c:v>
                </c:pt>
                <c:pt idx="1064">
                  <c:v>101325</c:v>
                </c:pt>
                <c:pt idx="1065">
                  <c:v>101325</c:v>
                </c:pt>
                <c:pt idx="1066">
                  <c:v>101325</c:v>
                </c:pt>
                <c:pt idx="1067">
                  <c:v>101325</c:v>
                </c:pt>
                <c:pt idx="1068">
                  <c:v>101325</c:v>
                </c:pt>
                <c:pt idx="1069">
                  <c:v>101325</c:v>
                </c:pt>
                <c:pt idx="1070">
                  <c:v>101325</c:v>
                </c:pt>
                <c:pt idx="1071">
                  <c:v>101325</c:v>
                </c:pt>
                <c:pt idx="1072">
                  <c:v>101325</c:v>
                </c:pt>
                <c:pt idx="1073">
                  <c:v>101325</c:v>
                </c:pt>
                <c:pt idx="1074">
                  <c:v>101325</c:v>
                </c:pt>
                <c:pt idx="1075">
                  <c:v>101325</c:v>
                </c:pt>
                <c:pt idx="1076">
                  <c:v>101325</c:v>
                </c:pt>
                <c:pt idx="1077">
                  <c:v>101325</c:v>
                </c:pt>
                <c:pt idx="1078">
                  <c:v>101325</c:v>
                </c:pt>
                <c:pt idx="1079">
                  <c:v>101325</c:v>
                </c:pt>
                <c:pt idx="1080">
                  <c:v>101325</c:v>
                </c:pt>
                <c:pt idx="1081">
                  <c:v>101325</c:v>
                </c:pt>
                <c:pt idx="1082">
                  <c:v>101325</c:v>
                </c:pt>
                <c:pt idx="1083">
                  <c:v>101325</c:v>
                </c:pt>
                <c:pt idx="1084">
                  <c:v>101325</c:v>
                </c:pt>
                <c:pt idx="1085">
                  <c:v>101325</c:v>
                </c:pt>
                <c:pt idx="1086">
                  <c:v>101325</c:v>
                </c:pt>
                <c:pt idx="1087">
                  <c:v>101325</c:v>
                </c:pt>
                <c:pt idx="1088">
                  <c:v>101325</c:v>
                </c:pt>
                <c:pt idx="1089">
                  <c:v>101325</c:v>
                </c:pt>
                <c:pt idx="1090">
                  <c:v>101325</c:v>
                </c:pt>
                <c:pt idx="1091">
                  <c:v>101325</c:v>
                </c:pt>
                <c:pt idx="1092">
                  <c:v>101325</c:v>
                </c:pt>
                <c:pt idx="1093">
                  <c:v>101325</c:v>
                </c:pt>
                <c:pt idx="1094">
                  <c:v>101325</c:v>
                </c:pt>
                <c:pt idx="1095">
                  <c:v>101325</c:v>
                </c:pt>
                <c:pt idx="1096">
                  <c:v>101325</c:v>
                </c:pt>
                <c:pt idx="1097">
                  <c:v>101325</c:v>
                </c:pt>
                <c:pt idx="1098">
                  <c:v>101325</c:v>
                </c:pt>
                <c:pt idx="1099">
                  <c:v>101325</c:v>
                </c:pt>
                <c:pt idx="1100">
                  <c:v>101325</c:v>
                </c:pt>
                <c:pt idx="1101">
                  <c:v>101325</c:v>
                </c:pt>
                <c:pt idx="1102">
                  <c:v>101325</c:v>
                </c:pt>
                <c:pt idx="1103">
                  <c:v>101325</c:v>
                </c:pt>
                <c:pt idx="1104">
                  <c:v>101325</c:v>
                </c:pt>
                <c:pt idx="1105">
                  <c:v>101325</c:v>
                </c:pt>
                <c:pt idx="1106">
                  <c:v>101325</c:v>
                </c:pt>
                <c:pt idx="1107">
                  <c:v>101325</c:v>
                </c:pt>
                <c:pt idx="1108">
                  <c:v>101325</c:v>
                </c:pt>
                <c:pt idx="1109">
                  <c:v>101325</c:v>
                </c:pt>
                <c:pt idx="1110">
                  <c:v>101325</c:v>
                </c:pt>
                <c:pt idx="1111">
                  <c:v>101325</c:v>
                </c:pt>
                <c:pt idx="1112">
                  <c:v>101325</c:v>
                </c:pt>
                <c:pt idx="1113">
                  <c:v>101325</c:v>
                </c:pt>
                <c:pt idx="1114">
                  <c:v>101325</c:v>
                </c:pt>
                <c:pt idx="1115">
                  <c:v>101325</c:v>
                </c:pt>
                <c:pt idx="1116">
                  <c:v>101325</c:v>
                </c:pt>
                <c:pt idx="1117">
                  <c:v>101325</c:v>
                </c:pt>
                <c:pt idx="1118">
                  <c:v>101325</c:v>
                </c:pt>
                <c:pt idx="1119">
                  <c:v>101325</c:v>
                </c:pt>
                <c:pt idx="1120">
                  <c:v>101325</c:v>
                </c:pt>
                <c:pt idx="1121">
                  <c:v>99628.610835158266</c:v>
                </c:pt>
                <c:pt idx="1122">
                  <c:v>95746.969692516141</c:v>
                </c:pt>
                <c:pt idx="1123">
                  <c:v>91604.679033501423</c:v>
                </c:pt>
                <c:pt idx="1124">
                  <c:v>87663.843603361718</c:v>
                </c:pt>
                <c:pt idx="1125">
                  <c:v>84190.198883494508</c:v>
                </c:pt>
                <c:pt idx="1126">
                  <c:v>81419.220138841498</c:v>
                </c:pt>
                <c:pt idx="1127">
                  <c:v>79345.04431367584</c:v>
                </c:pt>
                <c:pt idx="1128">
                  <c:v>77815.803856072336</c:v>
                </c:pt>
                <c:pt idx="1129">
                  <c:v>76672.347825919409</c:v>
                </c:pt>
                <c:pt idx="1130">
                  <c:v>75796.675820041535</c:v>
                </c:pt>
                <c:pt idx="1131">
                  <c:v>75109.802424338777</c:v>
                </c:pt>
                <c:pt idx="1132">
                  <c:v>74559.698251203808</c:v>
                </c:pt>
                <c:pt idx="1133">
                  <c:v>74111.550042690971</c:v>
                </c:pt>
                <c:pt idx="1134">
                  <c:v>73741.45712621219</c:v>
                </c:pt>
                <c:pt idx="1135">
                  <c:v>73432.557549541059</c:v>
                </c:pt>
                <c:pt idx="1136">
                  <c:v>73172.645984286544</c:v>
                </c:pt>
                <c:pt idx="1137">
                  <c:v>72952.679067483885</c:v>
                </c:pt>
                <c:pt idx="1138">
                  <c:v>72765.811812246946</c:v>
                </c:pt>
                <c:pt idx="1139">
                  <c:v>72606.758680444487</c:v>
                </c:pt>
                <c:pt idx="1140">
                  <c:v>72471.358694553986</c:v>
                </c:pt>
                <c:pt idx="1141">
                  <c:v>72356.272621440439</c:v>
                </c:pt>
                <c:pt idx="1142">
                  <c:v>72258.768166258014</c:v>
                </c:pt>
                <c:pt idx="1143">
                  <c:v>72176.56544473274</c:v>
                </c:pt>
                <c:pt idx="1144">
                  <c:v>72107.72479065838</c:v>
                </c:pt>
                <c:pt idx="1145">
                  <c:v>72050.564972132779</c:v>
                </c:pt>
                <c:pt idx="1146">
                  <c:v>72003.603680469503</c:v>
                </c:pt>
                <c:pt idx="1147">
                  <c:v>71965.514599822578</c:v>
                </c:pt>
                <c:pt idx="1148">
                  <c:v>71935.096976049157</c:v>
                </c:pt>
                <c:pt idx="1149">
                  <c:v>71911.254686190703</c:v>
                </c:pt>
                <c:pt idx="1150">
                  <c:v>71892.982552246089</c:v>
                </c:pt>
                <c:pt idx="1151">
                  <c:v>71879.358161703407</c:v>
                </c:pt>
                <c:pt idx="1152">
                  <c:v>71869.537827436157</c:v>
                </c:pt>
                <c:pt idx="1153">
                  <c:v>71862.755589879307</c:v>
                </c:pt>
                <c:pt idx="1154">
                  <c:v>71858.324367268753</c:v>
                </c:pt>
                <c:pt idx="1155">
                  <c:v>71855.638516958919</c:v>
                </c:pt>
                <c:pt idx="1156">
                  <c:v>71854.177197263562</c:v>
                </c:pt>
                <c:pt idx="1157">
                  <c:v>71853.50802506035</c:v>
                </c:pt>
                <c:pt idx="1158">
                  <c:v>71853.29061654165</c:v>
                </c:pt>
                <c:pt idx="1159">
                  <c:v>71853.279681769782</c:v>
                </c:pt>
                <c:pt idx="1160">
                  <c:v>101325</c:v>
                </c:pt>
                <c:pt idx="1161">
                  <c:v>101325</c:v>
                </c:pt>
                <c:pt idx="1162">
                  <c:v>101325</c:v>
                </c:pt>
                <c:pt idx="1163">
                  <c:v>101325</c:v>
                </c:pt>
                <c:pt idx="1164">
                  <c:v>101325</c:v>
                </c:pt>
                <c:pt idx="1165">
                  <c:v>101325</c:v>
                </c:pt>
                <c:pt idx="1166">
                  <c:v>101325</c:v>
                </c:pt>
                <c:pt idx="1167">
                  <c:v>101325</c:v>
                </c:pt>
                <c:pt idx="1168">
                  <c:v>101325</c:v>
                </c:pt>
                <c:pt idx="1169">
                  <c:v>101325</c:v>
                </c:pt>
                <c:pt idx="1170">
                  <c:v>101325</c:v>
                </c:pt>
                <c:pt idx="1171">
                  <c:v>101325</c:v>
                </c:pt>
                <c:pt idx="1172">
                  <c:v>101325</c:v>
                </c:pt>
                <c:pt idx="1173">
                  <c:v>101325</c:v>
                </c:pt>
                <c:pt idx="1174">
                  <c:v>101325</c:v>
                </c:pt>
                <c:pt idx="1175">
                  <c:v>101325</c:v>
                </c:pt>
                <c:pt idx="1176">
                  <c:v>101325</c:v>
                </c:pt>
                <c:pt idx="1177">
                  <c:v>101325</c:v>
                </c:pt>
                <c:pt idx="1178">
                  <c:v>101325</c:v>
                </c:pt>
                <c:pt idx="1179">
                  <c:v>101325</c:v>
                </c:pt>
                <c:pt idx="1180">
                  <c:v>101325</c:v>
                </c:pt>
                <c:pt idx="1181">
                  <c:v>101325</c:v>
                </c:pt>
                <c:pt idx="1182">
                  <c:v>101325</c:v>
                </c:pt>
                <c:pt idx="1183">
                  <c:v>101325</c:v>
                </c:pt>
                <c:pt idx="1184">
                  <c:v>101325</c:v>
                </c:pt>
                <c:pt idx="1185">
                  <c:v>101325</c:v>
                </c:pt>
                <c:pt idx="1186">
                  <c:v>101325</c:v>
                </c:pt>
                <c:pt idx="1187">
                  <c:v>101325</c:v>
                </c:pt>
                <c:pt idx="1188">
                  <c:v>101325</c:v>
                </c:pt>
                <c:pt idx="1189">
                  <c:v>101325</c:v>
                </c:pt>
                <c:pt idx="1190">
                  <c:v>101325</c:v>
                </c:pt>
                <c:pt idx="1191">
                  <c:v>101325</c:v>
                </c:pt>
                <c:pt idx="1192">
                  <c:v>101325</c:v>
                </c:pt>
                <c:pt idx="1193">
                  <c:v>101325</c:v>
                </c:pt>
                <c:pt idx="1194">
                  <c:v>101325</c:v>
                </c:pt>
                <c:pt idx="1195">
                  <c:v>101325</c:v>
                </c:pt>
                <c:pt idx="1196">
                  <c:v>101325</c:v>
                </c:pt>
                <c:pt idx="1197">
                  <c:v>101325</c:v>
                </c:pt>
                <c:pt idx="1198">
                  <c:v>101325</c:v>
                </c:pt>
                <c:pt idx="1199">
                  <c:v>101325</c:v>
                </c:pt>
                <c:pt idx="1200">
                  <c:v>101325</c:v>
                </c:pt>
                <c:pt idx="1201">
                  <c:v>101325</c:v>
                </c:pt>
                <c:pt idx="1202">
                  <c:v>101325</c:v>
                </c:pt>
                <c:pt idx="1203">
                  <c:v>101325</c:v>
                </c:pt>
                <c:pt idx="1204">
                  <c:v>101325</c:v>
                </c:pt>
                <c:pt idx="1205">
                  <c:v>101325</c:v>
                </c:pt>
                <c:pt idx="1206">
                  <c:v>101325</c:v>
                </c:pt>
                <c:pt idx="1207">
                  <c:v>101325</c:v>
                </c:pt>
                <c:pt idx="1208">
                  <c:v>101325</c:v>
                </c:pt>
                <c:pt idx="1209">
                  <c:v>101325</c:v>
                </c:pt>
                <c:pt idx="1210">
                  <c:v>101325</c:v>
                </c:pt>
                <c:pt idx="1211">
                  <c:v>101325</c:v>
                </c:pt>
                <c:pt idx="1212">
                  <c:v>101325</c:v>
                </c:pt>
                <c:pt idx="1213">
                  <c:v>101325</c:v>
                </c:pt>
                <c:pt idx="1214">
                  <c:v>101325</c:v>
                </c:pt>
                <c:pt idx="1215">
                  <c:v>101325</c:v>
                </c:pt>
                <c:pt idx="1216">
                  <c:v>101325</c:v>
                </c:pt>
                <c:pt idx="1217">
                  <c:v>101325</c:v>
                </c:pt>
                <c:pt idx="1218">
                  <c:v>101325</c:v>
                </c:pt>
                <c:pt idx="1219">
                  <c:v>101325</c:v>
                </c:pt>
                <c:pt idx="1220">
                  <c:v>101325</c:v>
                </c:pt>
                <c:pt idx="1221">
                  <c:v>101325</c:v>
                </c:pt>
                <c:pt idx="1222">
                  <c:v>101325</c:v>
                </c:pt>
                <c:pt idx="1223">
                  <c:v>101325</c:v>
                </c:pt>
                <c:pt idx="1224">
                  <c:v>101325</c:v>
                </c:pt>
                <c:pt idx="1225">
                  <c:v>101325</c:v>
                </c:pt>
                <c:pt idx="1226">
                  <c:v>101325</c:v>
                </c:pt>
                <c:pt idx="1227">
                  <c:v>101325</c:v>
                </c:pt>
                <c:pt idx="1228">
                  <c:v>101325</c:v>
                </c:pt>
                <c:pt idx="1229">
                  <c:v>101325</c:v>
                </c:pt>
                <c:pt idx="1230">
                  <c:v>101325</c:v>
                </c:pt>
                <c:pt idx="1231">
                  <c:v>101325</c:v>
                </c:pt>
                <c:pt idx="1232">
                  <c:v>101325</c:v>
                </c:pt>
                <c:pt idx="1233">
                  <c:v>101325</c:v>
                </c:pt>
                <c:pt idx="1234">
                  <c:v>101325</c:v>
                </c:pt>
                <c:pt idx="1235">
                  <c:v>101325</c:v>
                </c:pt>
                <c:pt idx="1236">
                  <c:v>101325</c:v>
                </c:pt>
                <c:pt idx="1237">
                  <c:v>101325</c:v>
                </c:pt>
                <c:pt idx="1238">
                  <c:v>101325</c:v>
                </c:pt>
                <c:pt idx="1239">
                  <c:v>101325</c:v>
                </c:pt>
                <c:pt idx="1240">
                  <c:v>101325</c:v>
                </c:pt>
                <c:pt idx="1241">
                  <c:v>101325</c:v>
                </c:pt>
                <c:pt idx="1242">
                  <c:v>101325</c:v>
                </c:pt>
                <c:pt idx="1243">
                  <c:v>101325</c:v>
                </c:pt>
                <c:pt idx="1244">
                  <c:v>101325</c:v>
                </c:pt>
                <c:pt idx="1245">
                  <c:v>101325</c:v>
                </c:pt>
                <c:pt idx="1246">
                  <c:v>101325</c:v>
                </c:pt>
                <c:pt idx="1247">
                  <c:v>101325</c:v>
                </c:pt>
                <c:pt idx="1248">
                  <c:v>101325</c:v>
                </c:pt>
                <c:pt idx="1249">
                  <c:v>101325</c:v>
                </c:pt>
                <c:pt idx="1250">
                  <c:v>101325</c:v>
                </c:pt>
                <c:pt idx="1251">
                  <c:v>101325</c:v>
                </c:pt>
                <c:pt idx="1252">
                  <c:v>101325</c:v>
                </c:pt>
                <c:pt idx="1253">
                  <c:v>101325</c:v>
                </c:pt>
                <c:pt idx="1254">
                  <c:v>101325</c:v>
                </c:pt>
                <c:pt idx="1255">
                  <c:v>101325</c:v>
                </c:pt>
                <c:pt idx="1256">
                  <c:v>101325</c:v>
                </c:pt>
                <c:pt idx="1257">
                  <c:v>101325</c:v>
                </c:pt>
                <c:pt idx="1258">
                  <c:v>101325</c:v>
                </c:pt>
                <c:pt idx="1259">
                  <c:v>101325</c:v>
                </c:pt>
                <c:pt idx="1260">
                  <c:v>101325</c:v>
                </c:pt>
                <c:pt idx="1261">
                  <c:v>101325</c:v>
                </c:pt>
                <c:pt idx="1262">
                  <c:v>101325</c:v>
                </c:pt>
                <c:pt idx="1263">
                  <c:v>101325</c:v>
                </c:pt>
                <c:pt idx="1264">
                  <c:v>101325</c:v>
                </c:pt>
                <c:pt idx="1265">
                  <c:v>101325</c:v>
                </c:pt>
                <c:pt idx="1266">
                  <c:v>101325</c:v>
                </c:pt>
                <c:pt idx="1267">
                  <c:v>101325</c:v>
                </c:pt>
                <c:pt idx="1268">
                  <c:v>101325</c:v>
                </c:pt>
                <c:pt idx="1269">
                  <c:v>101325</c:v>
                </c:pt>
                <c:pt idx="1270">
                  <c:v>101325</c:v>
                </c:pt>
                <c:pt idx="1271">
                  <c:v>101325</c:v>
                </c:pt>
                <c:pt idx="1272">
                  <c:v>101325</c:v>
                </c:pt>
                <c:pt idx="1273">
                  <c:v>101325</c:v>
                </c:pt>
                <c:pt idx="1274">
                  <c:v>101325</c:v>
                </c:pt>
                <c:pt idx="1275">
                  <c:v>101325</c:v>
                </c:pt>
                <c:pt idx="1276">
                  <c:v>101325</c:v>
                </c:pt>
                <c:pt idx="1277">
                  <c:v>101325</c:v>
                </c:pt>
                <c:pt idx="1278">
                  <c:v>101325</c:v>
                </c:pt>
                <c:pt idx="1279">
                  <c:v>101325</c:v>
                </c:pt>
                <c:pt idx="1280">
                  <c:v>101325</c:v>
                </c:pt>
                <c:pt idx="1281">
                  <c:v>99628.610835107451</c:v>
                </c:pt>
                <c:pt idx="1282">
                  <c:v>95746.96969244958</c:v>
                </c:pt>
                <c:pt idx="1283">
                  <c:v>91604.679033436638</c:v>
                </c:pt>
                <c:pt idx="1284">
                  <c:v>87663.843603301837</c:v>
                </c:pt>
                <c:pt idx="1285">
                  <c:v>84190.198883444493</c:v>
                </c:pt>
                <c:pt idx="1286">
                  <c:v>81419.220138803226</c:v>
                </c:pt>
                <c:pt idx="1287">
                  <c:v>79345.044313647624</c:v>
                </c:pt>
                <c:pt idx="1288">
                  <c:v>77815.803856051411</c:v>
                </c:pt>
                <c:pt idx="1289">
                  <c:v>76672.347825903591</c:v>
                </c:pt>
                <c:pt idx="1290">
                  <c:v>75796.675820029268</c:v>
                </c:pt>
                <c:pt idx="1291">
                  <c:v>75109.802424329071</c:v>
                </c:pt>
                <c:pt idx="1292">
                  <c:v>74559.698251195965</c:v>
                </c:pt>
                <c:pt idx="1293">
                  <c:v>74111.550042684597</c:v>
                </c:pt>
                <c:pt idx="1294">
                  <c:v>73741.457126206835</c:v>
                </c:pt>
                <c:pt idx="1295">
                  <c:v>73432.557549536563</c:v>
                </c:pt>
                <c:pt idx="1296">
                  <c:v>73172.645984282732</c:v>
                </c:pt>
                <c:pt idx="1297">
                  <c:v>72952.679067480654</c:v>
                </c:pt>
                <c:pt idx="1298">
                  <c:v>72765.811812244225</c:v>
                </c:pt>
                <c:pt idx="1299">
                  <c:v>72606.758680440966</c:v>
                </c:pt>
                <c:pt idx="1300">
                  <c:v>72471.35869455096</c:v>
                </c:pt>
                <c:pt idx="1301">
                  <c:v>72356.272621437907</c:v>
                </c:pt>
                <c:pt idx="1302">
                  <c:v>72258.768166255861</c:v>
                </c:pt>
                <c:pt idx="1303">
                  <c:v>72176.56544473095</c:v>
                </c:pt>
                <c:pt idx="1304">
                  <c:v>72107.724790656881</c:v>
                </c:pt>
                <c:pt idx="1305">
                  <c:v>72050.564972131528</c:v>
                </c:pt>
                <c:pt idx="1306">
                  <c:v>72003.603680468485</c:v>
                </c:pt>
                <c:pt idx="1307">
                  <c:v>71965.514599821734</c:v>
                </c:pt>
                <c:pt idx="1308">
                  <c:v>71935.096976048502</c:v>
                </c:pt>
                <c:pt idx="1309">
                  <c:v>71911.254686190179</c:v>
                </c:pt>
                <c:pt idx="1310">
                  <c:v>71892.98255224571</c:v>
                </c:pt>
                <c:pt idx="1311">
                  <c:v>71879.35816170313</c:v>
                </c:pt>
                <c:pt idx="1312">
                  <c:v>71869.537827435968</c:v>
                </c:pt>
                <c:pt idx="1313">
                  <c:v>71862.755589879162</c:v>
                </c:pt>
                <c:pt idx="1314">
                  <c:v>71858.324367268666</c:v>
                </c:pt>
                <c:pt idx="1315">
                  <c:v>71855.638516958876</c:v>
                </c:pt>
                <c:pt idx="1316">
                  <c:v>71854.177197263547</c:v>
                </c:pt>
                <c:pt idx="1317">
                  <c:v>71853.508025060321</c:v>
                </c:pt>
                <c:pt idx="1318">
                  <c:v>71853.29061654165</c:v>
                </c:pt>
                <c:pt idx="1319">
                  <c:v>71853.279681769782</c:v>
                </c:pt>
                <c:pt idx="1320">
                  <c:v>101325</c:v>
                </c:pt>
                <c:pt idx="1321">
                  <c:v>101325</c:v>
                </c:pt>
                <c:pt idx="1322">
                  <c:v>101325</c:v>
                </c:pt>
                <c:pt idx="1323">
                  <c:v>101325</c:v>
                </c:pt>
                <c:pt idx="1324">
                  <c:v>101325</c:v>
                </c:pt>
                <c:pt idx="1325">
                  <c:v>101325</c:v>
                </c:pt>
                <c:pt idx="1326">
                  <c:v>101325</c:v>
                </c:pt>
                <c:pt idx="1327">
                  <c:v>101325</c:v>
                </c:pt>
                <c:pt idx="1328">
                  <c:v>101325</c:v>
                </c:pt>
                <c:pt idx="1329">
                  <c:v>101325</c:v>
                </c:pt>
                <c:pt idx="1330">
                  <c:v>101325</c:v>
                </c:pt>
                <c:pt idx="1331">
                  <c:v>101325</c:v>
                </c:pt>
                <c:pt idx="1332">
                  <c:v>101325</c:v>
                </c:pt>
                <c:pt idx="1333">
                  <c:v>101325</c:v>
                </c:pt>
                <c:pt idx="1334">
                  <c:v>101325</c:v>
                </c:pt>
                <c:pt idx="1335">
                  <c:v>101325</c:v>
                </c:pt>
                <c:pt idx="1336">
                  <c:v>101325</c:v>
                </c:pt>
                <c:pt idx="1337">
                  <c:v>101325</c:v>
                </c:pt>
                <c:pt idx="1338">
                  <c:v>101325</c:v>
                </c:pt>
                <c:pt idx="1339">
                  <c:v>101325</c:v>
                </c:pt>
                <c:pt idx="1340">
                  <c:v>101325</c:v>
                </c:pt>
                <c:pt idx="1341">
                  <c:v>101325</c:v>
                </c:pt>
                <c:pt idx="1342">
                  <c:v>101325</c:v>
                </c:pt>
                <c:pt idx="1343">
                  <c:v>101325</c:v>
                </c:pt>
                <c:pt idx="1344">
                  <c:v>101325</c:v>
                </c:pt>
                <c:pt idx="1345">
                  <c:v>101325</c:v>
                </c:pt>
                <c:pt idx="1346">
                  <c:v>101325</c:v>
                </c:pt>
                <c:pt idx="1347">
                  <c:v>101325</c:v>
                </c:pt>
                <c:pt idx="1348">
                  <c:v>101325</c:v>
                </c:pt>
                <c:pt idx="1349">
                  <c:v>101325</c:v>
                </c:pt>
                <c:pt idx="1350">
                  <c:v>101325</c:v>
                </c:pt>
                <c:pt idx="1351">
                  <c:v>101325</c:v>
                </c:pt>
                <c:pt idx="1352">
                  <c:v>101325</c:v>
                </c:pt>
                <c:pt idx="1353">
                  <c:v>101325</c:v>
                </c:pt>
                <c:pt idx="1354">
                  <c:v>101325</c:v>
                </c:pt>
                <c:pt idx="1355">
                  <c:v>101325</c:v>
                </c:pt>
                <c:pt idx="1356">
                  <c:v>101325</c:v>
                </c:pt>
                <c:pt idx="1357">
                  <c:v>101325</c:v>
                </c:pt>
                <c:pt idx="1358">
                  <c:v>101325</c:v>
                </c:pt>
                <c:pt idx="1359">
                  <c:v>101325</c:v>
                </c:pt>
                <c:pt idx="1360">
                  <c:v>101325</c:v>
                </c:pt>
                <c:pt idx="1361">
                  <c:v>101325</c:v>
                </c:pt>
                <c:pt idx="1362">
                  <c:v>101325</c:v>
                </c:pt>
                <c:pt idx="1363">
                  <c:v>101325</c:v>
                </c:pt>
                <c:pt idx="1364">
                  <c:v>101325</c:v>
                </c:pt>
                <c:pt idx="1365">
                  <c:v>101325</c:v>
                </c:pt>
                <c:pt idx="1366">
                  <c:v>101325</c:v>
                </c:pt>
                <c:pt idx="1367">
                  <c:v>101325</c:v>
                </c:pt>
                <c:pt idx="1368">
                  <c:v>101325</c:v>
                </c:pt>
                <c:pt idx="1369">
                  <c:v>101325</c:v>
                </c:pt>
                <c:pt idx="1370">
                  <c:v>101325</c:v>
                </c:pt>
                <c:pt idx="1371">
                  <c:v>101325</c:v>
                </c:pt>
                <c:pt idx="1372">
                  <c:v>101325</c:v>
                </c:pt>
                <c:pt idx="1373">
                  <c:v>101325</c:v>
                </c:pt>
                <c:pt idx="1374">
                  <c:v>101325</c:v>
                </c:pt>
                <c:pt idx="1375">
                  <c:v>101325</c:v>
                </c:pt>
                <c:pt idx="1376">
                  <c:v>101325</c:v>
                </c:pt>
                <c:pt idx="1377">
                  <c:v>101325</c:v>
                </c:pt>
                <c:pt idx="1378">
                  <c:v>101325</c:v>
                </c:pt>
                <c:pt idx="1379">
                  <c:v>101325</c:v>
                </c:pt>
                <c:pt idx="1380">
                  <c:v>101325</c:v>
                </c:pt>
                <c:pt idx="1381">
                  <c:v>101325</c:v>
                </c:pt>
                <c:pt idx="1382">
                  <c:v>101325</c:v>
                </c:pt>
                <c:pt idx="1383">
                  <c:v>101325</c:v>
                </c:pt>
                <c:pt idx="1384">
                  <c:v>101325</c:v>
                </c:pt>
                <c:pt idx="1385">
                  <c:v>101325</c:v>
                </c:pt>
                <c:pt idx="1386">
                  <c:v>101325</c:v>
                </c:pt>
                <c:pt idx="1387">
                  <c:v>101325</c:v>
                </c:pt>
                <c:pt idx="1388">
                  <c:v>101325</c:v>
                </c:pt>
                <c:pt idx="1389">
                  <c:v>101325</c:v>
                </c:pt>
                <c:pt idx="1390">
                  <c:v>101325</c:v>
                </c:pt>
                <c:pt idx="1391">
                  <c:v>101325</c:v>
                </c:pt>
                <c:pt idx="1392">
                  <c:v>101325</c:v>
                </c:pt>
                <c:pt idx="1393">
                  <c:v>101325</c:v>
                </c:pt>
                <c:pt idx="1394">
                  <c:v>101325</c:v>
                </c:pt>
                <c:pt idx="1395">
                  <c:v>101325</c:v>
                </c:pt>
                <c:pt idx="1396">
                  <c:v>101325</c:v>
                </c:pt>
                <c:pt idx="1397">
                  <c:v>101325</c:v>
                </c:pt>
                <c:pt idx="1398">
                  <c:v>101325</c:v>
                </c:pt>
                <c:pt idx="1399">
                  <c:v>101325</c:v>
                </c:pt>
                <c:pt idx="1400">
                  <c:v>101325</c:v>
                </c:pt>
                <c:pt idx="1401">
                  <c:v>101325</c:v>
                </c:pt>
                <c:pt idx="1402">
                  <c:v>101325</c:v>
                </c:pt>
                <c:pt idx="1403">
                  <c:v>101325</c:v>
                </c:pt>
                <c:pt idx="1404">
                  <c:v>101325</c:v>
                </c:pt>
                <c:pt idx="1405">
                  <c:v>101325</c:v>
                </c:pt>
                <c:pt idx="1406">
                  <c:v>101325</c:v>
                </c:pt>
                <c:pt idx="1407">
                  <c:v>101325</c:v>
                </c:pt>
                <c:pt idx="1408">
                  <c:v>101325</c:v>
                </c:pt>
                <c:pt idx="1409">
                  <c:v>101325</c:v>
                </c:pt>
                <c:pt idx="1410">
                  <c:v>101325</c:v>
                </c:pt>
                <c:pt idx="1411">
                  <c:v>101325</c:v>
                </c:pt>
                <c:pt idx="1412">
                  <c:v>101325</c:v>
                </c:pt>
                <c:pt idx="1413">
                  <c:v>101325</c:v>
                </c:pt>
                <c:pt idx="1414">
                  <c:v>101325</c:v>
                </c:pt>
                <c:pt idx="1415">
                  <c:v>101325</c:v>
                </c:pt>
                <c:pt idx="1416">
                  <c:v>101325</c:v>
                </c:pt>
                <c:pt idx="1417">
                  <c:v>101325</c:v>
                </c:pt>
                <c:pt idx="1418">
                  <c:v>101325</c:v>
                </c:pt>
                <c:pt idx="1419">
                  <c:v>101325</c:v>
                </c:pt>
                <c:pt idx="1420">
                  <c:v>101325</c:v>
                </c:pt>
                <c:pt idx="1421">
                  <c:v>101325</c:v>
                </c:pt>
                <c:pt idx="1422">
                  <c:v>101325</c:v>
                </c:pt>
                <c:pt idx="1423">
                  <c:v>101325</c:v>
                </c:pt>
                <c:pt idx="1424">
                  <c:v>101325</c:v>
                </c:pt>
                <c:pt idx="1425">
                  <c:v>101325</c:v>
                </c:pt>
                <c:pt idx="1426">
                  <c:v>101325</c:v>
                </c:pt>
                <c:pt idx="1427">
                  <c:v>101325</c:v>
                </c:pt>
                <c:pt idx="1428">
                  <c:v>101325</c:v>
                </c:pt>
                <c:pt idx="1429">
                  <c:v>101325</c:v>
                </c:pt>
                <c:pt idx="1430">
                  <c:v>101325</c:v>
                </c:pt>
                <c:pt idx="1431">
                  <c:v>101325</c:v>
                </c:pt>
                <c:pt idx="1432">
                  <c:v>101325</c:v>
                </c:pt>
                <c:pt idx="1433">
                  <c:v>101325</c:v>
                </c:pt>
                <c:pt idx="1434">
                  <c:v>101325</c:v>
                </c:pt>
                <c:pt idx="1435">
                  <c:v>101325</c:v>
                </c:pt>
                <c:pt idx="1436">
                  <c:v>101325</c:v>
                </c:pt>
                <c:pt idx="1437">
                  <c:v>101325</c:v>
                </c:pt>
                <c:pt idx="1438">
                  <c:v>101325</c:v>
                </c:pt>
                <c:pt idx="1439">
                  <c:v>101325</c:v>
                </c:pt>
                <c:pt idx="1440">
                  <c:v>101325</c:v>
                </c:pt>
                <c:pt idx="1441">
                  <c:v>99628.610835056068</c:v>
                </c:pt>
                <c:pt idx="1442">
                  <c:v>95746.969692347222</c:v>
                </c:pt>
                <c:pt idx="1443">
                  <c:v>91604.679033337932</c:v>
                </c:pt>
                <c:pt idx="1444">
                  <c:v>87663.843603211979</c:v>
                </c:pt>
                <c:pt idx="1445">
                  <c:v>84190.198883368954</c:v>
                </c:pt>
                <c:pt idx="1446">
                  <c:v>81419.220138745819</c:v>
                </c:pt>
                <c:pt idx="1447">
                  <c:v>79345.044313605002</c:v>
                </c:pt>
                <c:pt idx="1448">
                  <c:v>77815.80385602008</c:v>
                </c:pt>
                <c:pt idx="1449">
                  <c:v>76672.347825879682</c:v>
                </c:pt>
                <c:pt idx="1450">
                  <c:v>75796.675820010743</c:v>
                </c:pt>
                <c:pt idx="1451">
                  <c:v>75109.802424314359</c:v>
                </c:pt>
                <c:pt idx="1452">
                  <c:v>74559.69825118412</c:v>
                </c:pt>
                <c:pt idx="1453">
                  <c:v>74111.550042674731</c:v>
                </c:pt>
                <c:pt idx="1454">
                  <c:v>73741.457126198802</c:v>
                </c:pt>
                <c:pt idx="1455">
                  <c:v>73432.557549529767</c:v>
                </c:pt>
                <c:pt idx="1456">
                  <c:v>73172.645984277042</c:v>
                </c:pt>
                <c:pt idx="1457">
                  <c:v>72952.679067475765</c:v>
                </c:pt>
                <c:pt idx="1458">
                  <c:v>72765.811812240107</c:v>
                </c:pt>
                <c:pt idx="1459">
                  <c:v>72606.758680438652</c:v>
                </c:pt>
                <c:pt idx="1460">
                  <c:v>72471.358694548966</c:v>
                </c:pt>
                <c:pt idx="1461">
                  <c:v>72356.272621436176</c:v>
                </c:pt>
                <c:pt idx="1462">
                  <c:v>72258.768166254435</c:v>
                </c:pt>
                <c:pt idx="1463">
                  <c:v>72176.565444729742</c:v>
                </c:pt>
                <c:pt idx="1464">
                  <c:v>72107.724790655891</c:v>
                </c:pt>
                <c:pt idx="1465">
                  <c:v>72050.564972130698</c:v>
                </c:pt>
                <c:pt idx="1466">
                  <c:v>72003.603680467815</c:v>
                </c:pt>
                <c:pt idx="1467">
                  <c:v>71965.514599821196</c:v>
                </c:pt>
                <c:pt idx="1468">
                  <c:v>71935.096976048051</c:v>
                </c:pt>
                <c:pt idx="1469">
                  <c:v>71911.254686189859</c:v>
                </c:pt>
                <c:pt idx="1470">
                  <c:v>71892.982552245448</c:v>
                </c:pt>
                <c:pt idx="1471">
                  <c:v>71879.358161702941</c:v>
                </c:pt>
                <c:pt idx="1472">
                  <c:v>71869.537827435823</c:v>
                </c:pt>
                <c:pt idx="1473">
                  <c:v>71862.755589879089</c:v>
                </c:pt>
                <c:pt idx="1474">
                  <c:v>71858.324367268608</c:v>
                </c:pt>
                <c:pt idx="1475">
                  <c:v>71855.638516958817</c:v>
                </c:pt>
                <c:pt idx="1476">
                  <c:v>71854.177197263532</c:v>
                </c:pt>
                <c:pt idx="1477">
                  <c:v>71853.508025060321</c:v>
                </c:pt>
                <c:pt idx="1478">
                  <c:v>71853.290616541621</c:v>
                </c:pt>
                <c:pt idx="1479">
                  <c:v>71853.279681769782</c:v>
                </c:pt>
                <c:pt idx="1480">
                  <c:v>101325</c:v>
                </c:pt>
                <c:pt idx="1481">
                  <c:v>101325</c:v>
                </c:pt>
                <c:pt idx="1482">
                  <c:v>101325</c:v>
                </c:pt>
                <c:pt idx="1483">
                  <c:v>101325</c:v>
                </c:pt>
                <c:pt idx="1484">
                  <c:v>101325</c:v>
                </c:pt>
                <c:pt idx="1485">
                  <c:v>101325</c:v>
                </c:pt>
                <c:pt idx="1486">
                  <c:v>101325</c:v>
                </c:pt>
                <c:pt idx="1487">
                  <c:v>101325</c:v>
                </c:pt>
                <c:pt idx="1488">
                  <c:v>101325</c:v>
                </c:pt>
                <c:pt idx="1489">
                  <c:v>101325</c:v>
                </c:pt>
                <c:pt idx="1490">
                  <c:v>101325</c:v>
                </c:pt>
                <c:pt idx="1491">
                  <c:v>101325</c:v>
                </c:pt>
                <c:pt idx="1492">
                  <c:v>101325</c:v>
                </c:pt>
                <c:pt idx="1493">
                  <c:v>101325</c:v>
                </c:pt>
                <c:pt idx="1494">
                  <c:v>101325</c:v>
                </c:pt>
                <c:pt idx="1495">
                  <c:v>101325</c:v>
                </c:pt>
                <c:pt idx="1496">
                  <c:v>101325</c:v>
                </c:pt>
                <c:pt idx="1497">
                  <c:v>101325</c:v>
                </c:pt>
                <c:pt idx="1498">
                  <c:v>101325</c:v>
                </c:pt>
                <c:pt idx="1499">
                  <c:v>101325</c:v>
                </c:pt>
                <c:pt idx="1500">
                  <c:v>101325</c:v>
                </c:pt>
                <c:pt idx="1501">
                  <c:v>101325</c:v>
                </c:pt>
                <c:pt idx="1502">
                  <c:v>101325</c:v>
                </c:pt>
                <c:pt idx="1503">
                  <c:v>101325</c:v>
                </c:pt>
                <c:pt idx="1504">
                  <c:v>101325</c:v>
                </c:pt>
                <c:pt idx="1505">
                  <c:v>101325</c:v>
                </c:pt>
                <c:pt idx="1506">
                  <c:v>101325</c:v>
                </c:pt>
                <c:pt idx="1507">
                  <c:v>101325</c:v>
                </c:pt>
                <c:pt idx="1508">
                  <c:v>101325</c:v>
                </c:pt>
                <c:pt idx="1509">
                  <c:v>101325</c:v>
                </c:pt>
                <c:pt idx="1510">
                  <c:v>101325</c:v>
                </c:pt>
                <c:pt idx="1511">
                  <c:v>101325</c:v>
                </c:pt>
                <c:pt idx="1512">
                  <c:v>101325</c:v>
                </c:pt>
                <c:pt idx="1513">
                  <c:v>101325</c:v>
                </c:pt>
                <c:pt idx="1514">
                  <c:v>101325</c:v>
                </c:pt>
                <c:pt idx="1515">
                  <c:v>101325</c:v>
                </c:pt>
                <c:pt idx="1516">
                  <c:v>101325</c:v>
                </c:pt>
                <c:pt idx="1517">
                  <c:v>101325</c:v>
                </c:pt>
                <c:pt idx="1518">
                  <c:v>101325</c:v>
                </c:pt>
                <c:pt idx="1519">
                  <c:v>101325</c:v>
                </c:pt>
                <c:pt idx="1520">
                  <c:v>101325</c:v>
                </c:pt>
                <c:pt idx="1521">
                  <c:v>101325</c:v>
                </c:pt>
                <c:pt idx="1522">
                  <c:v>101325</c:v>
                </c:pt>
                <c:pt idx="1523">
                  <c:v>101325</c:v>
                </c:pt>
                <c:pt idx="1524">
                  <c:v>101325</c:v>
                </c:pt>
                <c:pt idx="1525">
                  <c:v>101325</c:v>
                </c:pt>
                <c:pt idx="1526">
                  <c:v>101325</c:v>
                </c:pt>
                <c:pt idx="1527">
                  <c:v>101325</c:v>
                </c:pt>
                <c:pt idx="1528">
                  <c:v>101325</c:v>
                </c:pt>
                <c:pt idx="1529">
                  <c:v>101325</c:v>
                </c:pt>
                <c:pt idx="1530">
                  <c:v>101325</c:v>
                </c:pt>
                <c:pt idx="1531">
                  <c:v>101325</c:v>
                </c:pt>
                <c:pt idx="1532">
                  <c:v>101325</c:v>
                </c:pt>
                <c:pt idx="1533">
                  <c:v>101325</c:v>
                </c:pt>
                <c:pt idx="1534">
                  <c:v>101325</c:v>
                </c:pt>
                <c:pt idx="1535">
                  <c:v>101325</c:v>
                </c:pt>
                <c:pt idx="1536">
                  <c:v>101325</c:v>
                </c:pt>
                <c:pt idx="1537">
                  <c:v>101325</c:v>
                </c:pt>
                <c:pt idx="1538">
                  <c:v>101325</c:v>
                </c:pt>
                <c:pt idx="1539">
                  <c:v>101325</c:v>
                </c:pt>
                <c:pt idx="1540">
                  <c:v>101325</c:v>
                </c:pt>
                <c:pt idx="1541">
                  <c:v>101325</c:v>
                </c:pt>
                <c:pt idx="1542">
                  <c:v>101325</c:v>
                </c:pt>
                <c:pt idx="1543">
                  <c:v>101325</c:v>
                </c:pt>
                <c:pt idx="1544">
                  <c:v>101325</c:v>
                </c:pt>
                <c:pt idx="1545">
                  <c:v>101325</c:v>
                </c:pt>
                <c:pt idx="1546">
                  <c:v>101325</c:v>
                </c:pt>
                <c:pt idx="1547">
                  <c:v>101325</c:v>
                </c:pt>
                <c:pt idx="1548">
                  <c:v>101325</c:v>
                </c:pt>
                <c:pt idx="1549">
                  <c:v>101325</c:v>
                </c:pt>
                <c:pt idx="1550">
                  <c:v>101325</c:v>
                </c:pt>
                <c:pt idx="1551">
                  <c:v>101325</c:v>
                </c:pt>
                <c:pt idx="1552">
                  <c:v>101325</c:v>
                </c:pt>
                <c:pt idx="1553">
                  <c:v>101325</c:v>
                </c:pt>
                <c:pt idx="1554">
                  <c:v>101325</c:v>
                </c:pt>
                <c:pt idx="1555">
                  <c:v>101325</c:v>
                </c:pt>
                <c:pt idx="1556">
                  <c:v>101325</c:v>
                </c:pt>
                <c:pt idx="1557">
                  <c:v>101325</c:v>
                </c:pt>
                <c:pt idx="1558">
                  <c:v>101325</c:v>
                </c:pt>
                <c:pt idx="1559">
                  <c:v>101325</c:v>
                </c:pt>
                <c:pt idx="1560">
                  <c:v>101325</c:v>
                </c:pt>
                <c:pt idx="1561">
                  <c:v>101325</c:v>
                </c:pt>
                <c:pt idx="1562">
                  <c:v>101325</c:v>
                </c:pt>
                <c:pt idx="1563">
                  <c:v>101325</c:v>
                </c:pt>
                <c:pt idx="1564">
                  <c:v>101325</c:v>
                </c:pt>
                <c:pt idx="1565">
                  <c:v>101325</c:v>
                </c:pt>
                <c:pt idx="1566">
                  <c:v>101325</c:v>
                </c:pt>
                <c:pt idx="1567">
                  <c:v>101325</c:v>
                </c:pt>
                <c:pt idx="1568">
                  <c:v>101325</c:v>
                </c:pt>
                <c:pt idx="1569">
                  <c:v>101325</c:v>
                </c:pt>
                <c:pt idx="1570">
                  <c:v>101325</c:v>
                </c:pt>
                <c:pt idx="1571">
                  <c:v>101325</c:v>
                </c:pt>
                <c:pt idx="1572">
                  <c:v>101325</c:v>
                </c:pt>
                <c:pt idx="1573">
                  <c:v>101325</c:v>
                </c:pt>
                <c:pt idx="1574">
                  <c:v>101325</c:v>
                </c:pt>
                <c:pt idx="1575">
                  <c:v>101325</c:v>
                </c:pt>
                <c:pt idx="1576">
                  <c:v>101325</c:v>
                </c:pt>
                <c:pt idx="1577">
                  <c:v>101325</c:v>
                </c:pt>
                <c:pt idx="1578">
                  <c:v>101325</c:v>
                </c:pt>
                <c:pt idx="1579">
                  <c:v>101325</c:v>
                </c:pt>
                <c:pt idx="1580">
                  <c:v>101325</c:v>
                </c:pt>
                <c:pt idx="1581">
                  <c:v>101325</c:v>
                </c:pt>
                <c:pt idx="1582">
                  <c:v>101325</c:v>
                </c:pt>
                <c:pt idx="1583">
                  <c:v>101325</c:v>
                </c:pt>
                <c:pt idx="1584">
                  <c:v>101325</c:v>
                </c:pt>
                <c:pt idx="1585">
                  <c:v>101325</c:v>
                </c:pt>
                <c:pt idx="1586">
                  <c:v>101325</c:v>
                </c:pt>
                <c:pt idx="1587">
                  <c:v>101325</c:v>
                </c:pt>
                <c:pt idx="1588">
                  <c:v>101325</c:v>
                </c:pt>
                <c:pt idx="1589">
                  <c:v>101325</c:v>
                </c:pt>
                <c:pt idx="1590">
                  <c:v>101325</c:v>
                </c:pt>
                <c:pt idx="1591">
                  <c:v>101325</c:v>
                </c:pt>
                <c:pt idx="1592">
                  <c:v>101325</c:v>
                </c:pt>
                <c:pt idx="1593">
                  <c:v>101325</c:v>
                </c:pt>
                <c:pt idx="1594">
                  <c:v>101325</c:v>
                </c:pt>
                <c:pt idx="1595">
                  <c:v>101325</c:v>
                </c:pt>
                <c:pt idx="1596">
                  <c:v>101325</c:v>
                </c:pt>
                <c:pt idx="1597">
                  <c:v>101325</c:v>
                </c:pt>
                <c:pt idx="1598">
                  <c:v>101325</c:v>
                </c:pt>
                <c:pt idx="1599">
                  <c:v>101325</c:v>
                </c:pt>
                <c:pt idx="1600">
                  <c:v>101325</c:v>
                </c:pt>
                <c:pt idx="1601">
                  <c:v>99628.610834979743</c:v>
                </c:pt>
                <c:pt idx="1602">
                  <c:v>95746.969692282408</c:v>
                </c:pt>
                <c:pt idx="1603">
                  <c:v>91604.679033273191</c:v>
                </c:pt>
                <c:pt idx="1604">
                  <c:v>87663.843603151472</c:v>
                </c:pt>
                <c:pt idx="1605">
                  <c:v>84190.19888331891</c:v>
                </c:pt>
                <c:pt idx="1606">
                  <c:v>81419.220138707213</c:v>
                </c:pt>
                <c:pt idx="1607">
                  <c:v>79345.044313576742</c:v>
                </c:pt>
                <c:pt idx="1608">
                  <c:v>77815.803855998951</c:v>
                </c:pt>
                <c:pt idx="1609">
                  <c:v>76672.347825863922</c:v>
                </c:pt>
                <c:pt idx="1610">
                  <c:v>75796.675819998331</c:v>
                </c:pt>
                <c:pt idx="1611">
                  <c:v>75109.802424304609</c:v>
                </c:pt>
                <c:pt idx="1612">
                  <c:v>74559.698251176189</c:v>
                </c:pt>
                <c:pt idx="1613">
                  <c:v>74111.55004266827</c:v>
                </c:pt>
                <c:pt idx="1614">
                  <c:v>73741.457126193302</c:v>
                </c:pt>
                <c:pt idx="1615">
                  <c:v>73432.557549525256</c:v>
                </c:pt>
                <c:pt idx="1616">
                  <c:v>73172.6459842732</c:v>
                </c:pt>
                <c:pt idx="1617">
                  <c:v>72952.679067472549</c:v>
                </c:pt>
                <c:pt idx="1618">
                  <c:v>72765.811812237327</c:v>
                </c:pt>
                <c:pt idx="1619">
                  <c:v>72606.758680436309</c:v>
                </c:pt>
                <c:pt idx="1620">
                  <c:v>72471.358694546958</c:v>
                </c:pt>
                <c:pt idx="1621">
                  <c:v>72356.272621434517</c:v>
                </c:pt>
                <c:pt idx="1622">
                  <c:v>72258.768166252979</c:v>
                </c:pt>
                <c:pt idx="1623">
                  <c:v>72176.565444728549</c:v>
                </c:pt>
                <c:pt idx="1624">
                  <c:v>72107.724790654873</c:v>
                </c:pt>
                <c:pt idx="1625">
                  <c:v>72050.564972129883</c:v>
                </c:pt>
                <c:pt idx="1626">
                  <c:v>72003.603680467146</c:v>
                </c:pt>
                <c:pt idx="1627">
                  <c:v>71965.514599820657</c:v>
                </c:pt>
                <c:pt idx="1628">
                  <c:v>71935.096976047644</c:v>
                </c:pt>
                <c:pt idx="1629">
                  <c:v>71911.25468618951</c:v>
                </c:pt>
                <c:pt idx="1630">
                  <c:v>71892.982552245187</c:v>
                </c:pt>
                <c:pt idx="1631">
                  <c:v>71879.358161702767</c:v>
                </c:pt>
                <c:pt idx="1632">
                  <c:v>71869.537827435706</c:v>
                </c:pt>
                <c:pt idx="1633">
                  <c:v>71862.755589879001</c:v>
                </c:pt>
                <c:pt idx="1634">
                  <c:v>71858.324367268564</c:v>
                </c:pt>
                <c:pt idx="1635">
                  <c:v>71855.638516958803</c:v>
                </c:pt>
                <c:pt idx="1636">
                  <c:v>71854.177197263489</c:v>
                </c:pt>
                <c:pt idx="1637">
                  <c:v>71853.508025060321</c:v>
                </c:pt>
                <c:pt idx="1638">
                  <c:v>71853.290616541664</c:v>
                </c:pt>
                <c:pt idx="1639">
                  <c:v>71853.279681769767</c:v>
                </c:pt>
                <c:pt idx="1640">
                  <c:v>101325</c:v>
                </c:pt>
                <c:pt idx="1641">
                  <c:v>101325</c:v>
                </c:pt>
                <c:pt idx="1642">
                  <c:v>101325</c:v>
                </c:pt>
                <c:pt idx="1643">
                  <c:v>101325</c:v>
                </c:pt>
                <c:pt idx="1644">
                  <c:v>101325</c:v>
                </c:pt>
                <c:pt idx="1645">
                  <c:v>101325</c:v>
                </c:pt>
                <c:pt idx="1646">
                  <c:v>101325</c:v>
                </c:pt>
                <c:pt idx="1647">
                  <c:v>101325</c:v>
                </c:pt>
                <c:pt idx="1648">
                  <c:v>101325</c:v>
                </c:pt>
                <c:pt idx="1649">
                  <c:v>101325</c:v>
                </c:pt>
                <c:pt idx="1650">
                  <c:v>101325</c:v>
                </c:pt>
                <c:pt idx="1651">
                  <c:v>101325</c:v>
                </c:pt>
                <c:pt idx="1652">
                  <c:v>101325</c:v>
                </c:pt>
                <c:pt idx="1653">
                  <c:v>101325</c:v>
                </c:pt>
                <c:pt idx="1654">
                  <c:v>101325</c:v>
                </c:pt>
                <c:pt idx="1655">
                  <c:v>101325</c:v>
                </c:pt>
                <c:pt idx="1656">
                  <c:v>101325</c:v>
                </c:pt>
                <c:pt idx="1657">
                  <c:v>101325</c:v>
                </c:pt>
                <c:pt idx="1658">
                  <c:v>101325</c:v>
                </c:pt>
                <c:pt idx="1659">
                  <c:v>101325</c:v>
                </c:pt>
                <c:pt idx="1660">
                  <c:v>101325</c:v>
                </c:pt>
                <c:pt idx="1661">
                  <c:v>101325</c:v>
                </c:pt>
                <c:pt idx="1662">
                  <c:v>101325</c:v>
                </c:pt>
                <c:pt idx="1663">
                  <c:v>101325</c:v>
                </c:pt>
                <c:pt idx="1664">
                  <c:v>101325</c:v>
                </c:pt>
                <c:pt idx="1665">
                  <c:v>101325</c:v>
                </c:pt>
                <c:pt idx="1666">
                  <c:v>101325</c:v>
                </c:pt>
                <c:pt idx="1667">
                  <c:v>101325</c:v>
                </c:pt>
                <c:pt idx="1668">
                  <c:v>101325</c:v>
                </c:pt>
                <c:pt idx="1669">
                  <c:v>101325</c:v>
                </c:pt>
                <c:pt idx="1670">
                  <c:v>101325</c:v>
                </c:pt>
                <c:pt idx="1671">
                  <c:v>101325</c:v>
                </c:pt>
                <c:pt idx="1672">
                  <c:v>101325</c:v>
                </c:pt>
                <c:pt idx="1673">
                  <c:v>101325</c:v>
                </c:pt>
                <c:pt idx="1674">
                  <c:v>101325</c:v>
                </c:pt>
                <c:pt idx="1675">
                  <c:v>101325</c:v>
                </c:pt>
                <c:pt idx="1676">
                  <c:v>101325</c:v>
                </c:pt>
                <c:pt idx="1677">
                  <c:v>101325</c:v>
                </c:pt>
                <c:pt idx="1678">
                  <c:v>101325</c:v>
                </c:pt>
                <c:pt idx="1679">
                  <c:v>101325</c:v>
                </c:pt>
                <c:pt idx="1680">
                  <c:v>101325</c:v>
                </c:pt>
                <c:pt idx="1681">
                  <c:v>101325</c:v>
                </c:pt>
                <c:pt idx="1682">
                  <c:v>101325</c:v>
                </c:pt>
                <c:pt idx="1683">
                  <c:v>101325</c:v>
                </c:pt>
                <c:pt idx="1684">
                  <c:v>101325</c:v>
                </c:pt>
                <c:pt idx="1685">
                  <c:v>101325</c:v>
                </c:pt>
                <c:pt idx="1686">
                  <c:v>101325</c:v>
                </c:pt>
                <c:pt idx="1687">
                  <c:v>101325</c:v>
                </c:pt>
                <c:pt idx="1688">
                  <c:v>101325</c:v>
                </c:pt>
                <c:pt idx="1689">
                  <c:v>101325</c:v>
                </c:pt>
                <c:pt idx="1690">
                  <c:v>101325</c:v>
                </c:pt>
                <c:pt idx="1691">
                  <c:v>101325</c:v>
                </c:pt>
                <c:pt idx="1692">
                  <c:v>101325</c:v>
                </c:pt>
                <c:pt idx="1693">
                  <c:v>101325</c:v>
                </c:pt>
                <c:pt idx="1694">
                  <c:v>101325</c:v>
                </c:pt>
                <c:pt idx="1695">
                  <c:v>101325</c:v>
                </c:pt>
                <c:pt idx="1696">
                  <c:v>101325</c:v>
                </c:pt>
                <c:pt idx="1697">
                  <c:v>101325</c:v>
                </c:pt>
                <c:pt idx="1698">
                  <c:v>101325</c:v>
                </c:pt>
                <c:pt idx="1699">
                  <c:v>101325</c:v>
                </c:pt>
                <c:pt idx="1700">
                  <c:v>101325</c:v>
                </c:pt>
                <c:pt idx="1701">
                  <c:v>101325</c:v>
                </c:pt>
                <c:pt idx="1702">
                  <c:v>101325</c:v>
                </c:pt>
                <c:pt idx="1703">
                  <c:v>101325</c:v>
                </c:pt>
                <c:pt idx="1704">
                  <c:v>101325</c:v>
                </c:pt>
                <c:pt idx="1705">
                  <c:v>101325</c:v>
                </c:pt>
                <c:pt idx="1706">
                  <c:v>101325</c:v>
                </c:pt>
                <c:pt idx="1707">
                  <c:v>101325</c:v>
                </c:pt>
                <c:pt idx="1708">
                  <c:v>101325</c:v>
                </c:pt>
                <c:pt idx="1709">
                  <c:v>101325</c:v>
                </c:pt>
                <c:pt idx="1710">
                  <c:v>101325</c:v>
                </c:pt>
                <c:pt idx="1711">
                  <c:v>101325</c:v>
                </c:pt>
                <c:pt idx="1712">
                  <c:v>101325</c:v>
                </c:pt>
                <c:pt idx="1713">
                  <c:v>101325</c:v>
                </c:pt>
                <c:pt idx="1714">
                  <c:v>101325</c:v>
                </c:pt>
                <c:pt idx="1715">
                  <c:v>101325</c:v>
                </c:pt>
                <c:pt idx="1716">
                  <c:v>101325</c:v>
                </c:pt>
                <c:pt idx="1717">
                  <c:v>101325</c:v>
                </c:pt>
                <c:pt idx="1718">
                  <c:v>101325</c:v>
                </c:pt>
                <c:pt idx="1719">
                  <c:v>101325</c:v>
                </c:pt>
                <c:pt idx="1720">
                  <c:v>101325</c:v>
                </c:pt>
                <c:pt idx="1721">
                  <c:v>101325</c:v>
                </c:pt>
                <c:pt idx="1722">
                  <c:v>101325</c:v>
                </c:pt>
                <c:pt idx="1723">
                  <c:v>101325</c:v>
                </c:pt>
                <c:pt idx="1724">
                  <c:v>101325</c:v>
                </c:pt>
                <c:pt idx="1725">
                  <c:v>101325</c:v>
                </c:pt>
                <c:pt idx="1726">
                  <c:v>101325</c:v>
                </c:pt>
                <c:pt idx="1727">
                  <c:v>101325</c:v>
                </c:pt>
                <c:pt idx="1728">
                  <c:v>101325</c:v>
                </c:pt>
                <c:pt idx="1729">
                  <c:v>101325</c:v>
                </c:pt>
                <c:pt idx="1730">
                  <c:v>101325</c:v>
                </c:pt>
                <c:pt idx="1731">
                  <c:v>101325</c:v>
                </c:pt>
                <c:pt idx="1732">
                  <c:v>101325</c:v>
                </c:pt>
                <c:pt idx="1733">
                  <c:v>101325</c:v>
                </c:pt>
                <c:pt idx="1734">
                  <c:v>101325</c:v>
                </c:pt>
                <c:pt idx="1735">
                  <c:v>101325</c:v>
                </c:pt>
                <c:pt idx="1736">
                  <c:v>101325</c:v>
                </c:pt>
                <c:pt idx="1737">
                  <c:v>101325</c:v>
                </c:pt>
                <c:pt idx="1738">
                  <c:v>101325</c:v>
                </c:pt>
                <c:pt idx="1739">
                  <c:v>101325</c:v>
                </c:pt>
                <c:pt idx="1740">
                  <c:v>101325</c:v>
                </c:pt>
                <c:pt idx="1741">
                  <c:v>101325</c:v>
                </c:pt>
                <c:pt idx="1742">
                  <c:v>101325</c:v>
                </c:pt>
                <c:pt idx="1743">
                  <c:v>101325</c:v>
                </c:pt>
                <c:pt idx="1744">
                  <c:v>101325</c:v>
                </c:pt>
                <c:pt idx="1745">
                  <c:v>101325</c:v>
                </c:pt>
                <c:pt idx="1746">
                  <c:v>101325</c:v>
                </c:pt>
                <c:pt idx="1747">
                  <c:v>101325</c:v>
                </c:pt>
                <c:pt idx="1748">
                  <c:v>101325</c:v>
                </c:pt>
                <c:pt idx="1749">
                  <c:v>101325</c:v>
                </c:pt>
                <c:pt idx="1750">
                  <c:v>101325</c:v>
                </c:pt>
                <c:pt idx="1751">
                  <c:v>101325</c:v>
                </c:pt>
                <c:pt idx="1752">
                  <c:v>101325</c:v>
                </c:pt>
                <c:pt idx="1753">
                  <c:v>101325</c:v>
                </c:pt>
                <c:pt idx="1754">
                  <c:v>101325</c:v>
                </c:pt>
                <c:pt idx="1755">
                  <c:v>101325</c:v>
                </c:pt>
                <c:pt idx="1756">
                  <c:v>101325</c:v>
                </c:pt>
                <c:pt idx="1757">
                  <c:v>101325</c:v>
                </c:pt>
                <c:pt idx="1758">
                  <c:v>101325</c:v>
                </c:pt>
                <c:pt idx="1759">
                  <c:v>101325</c:v>
                </c:pt>
                <c:pt idx="1760">
                  <c:v>101325</c:v>
                </c:pt>
                <c:pt idx="1761">
                  <c:v>99628.6108349282</c:v>
                </c:pt>
                <c:pt idx="1762">
                  <c:v>95746.969692215847</c:v>
                </c:pt>
                <c:pt idx="1763">
                  <c:v>91604.679033208347</c:v>
                </c:pt>
                <c:pt idx="1764">
                  <c:v>87663.843603091605</c:v>
                </c:pt>
                <c:pt idx="1765">
                  <c:v>84190.198883267862</c:v>
                </c:pt>
                <c:pt idx="1766">
                  <c:v>81419.220138669247</c:v>
                </c:pt>
                <c:pt idx="1767">
                  <c:v>79345.044313547973</c:v>
                </c:pt>
                <c:pt idx="1768">
                  <c:v>77815.803855977792</c:v>
                </c:pt>
                <c:pt idx="1769">
                  <c:v>76672.347825847886</c:v>
                </c:pt>
                <c:pt idx="1770">
                  <c:v>75796.675819986034</c:v>
                </c:pt>
                <c:pt idx="1771">
                  <c:v>75109.802424294787</c:v>
                </c:pt>
                <c:pt idx="1772">
                  <c:v>74559.698251168316</c:v>
                </c:pt>
                <c:pt idx="1773">
                  <c:v>74111.550042661809</c:v>
                </c:pt>
                <c:pt idx="1774">
                  <c:v>73741.457126188005</c:v>
                </c:pt>
                <c:pt idx="1775">
                  <c:v>73432.557549520658</c:v>
                </c:pt>
                <c:pt idx="1776">
                  <c:v>73172.645984269373</c:v>
                </c:pt>
                <c:pt idx="1777">
                  <c:v>72952.67906746926</c:v>
                </c:pt>
                <c:pt idx="1778">
                  <c:v>72765.811812234591</c:v>
                </c:pt>
                <c:pt idx="1779">
                  <c:v>72606.758680433952</c:v>
                </c:pt>
                <c:pt idx="1780">
                  <c:v>72471.358694544964</c:v>
                </c:pt>
                <c:pt idx="1781">
                  <c:v>72356.272621432829</c:v>
                </c:pt>
                <c:pt idx="1782">
                  <c:v>72258.768166251582</c:v>
                </c:pt>
                <c:pt idx="1783">
                  <c:v>72176.565444727326</c:v>
                </c:pt>
                <c:pt idx="1784">
                  <c:v>72107.724790653869</c:v>
                </c:pt>
                <c:pt idx="1785">
                  <c:v>72050.564972129054</c:v>
                </c:pt>
                <c:pt idx="1786">
                  <c:v>72003.603680466491</c:v>
                </c:pt>
                <c:pt idx="1787">
                  <c:v>71965.51459982009</c:v>
                </c:pt>
                <c:pt idx="1788">
                  <c:v>71935.096976047251</c:v>
                </c:pt>
                <c:pt idx="1789">
                  <c:v>71911.254686189175</c:v>
                </c:pt>
                <c:pt idx="1790">
                  <c:v>71892.982552244939</c:v>
                </c:pt>
                <c:pt idx="1791">
                  <c:v>71879.358161702563</c:v>
                </c:pt>
                <c:pt idx="1792">
                  <c:v>71869.537827435561</c:v>
                </c:pt>
                <c:pt idx="1793">
                  <c:v>71862.755589878929</c:v>
                </c:pt>
                <c:pt idx="1794">
                  <c:v>71858.324367268506</c:v>
                </c:pt>
                <c:pt idx="1795">
                  <c:v>71855.638516958788</c:v>
                </c:pt>
                <c:pt idx="1796">
                  <c:v>71854.177197263489</c:v>
                </c:pt>
                <c:pt idx="1797">
                  <c:v>71853.508025060306</c:v>
                </c:pt>
                <c:pt idx="1798">
                  <c:v>71853.290616541664</c:v>
                </c:pt>
                <c:pt idx="1799">
                  <c:v>71853.279681769782</c:v>
                </c:pt>
                <c:pt idx="1800">
                  <c:v>101325</c:v>
                </c:pt>
                <c:pt idx="1801">
                  <c:v>101325</c:v>
                </c:pt>
                <c:pt idx="1802">
                  <c:v>101325</c:v>
                </c:pt>
                <c:pt idx="1803">
                  <c:v>101325</c:v>
                </c:pt>
                <c:pt idx="1804">
                  <c:v>101325</c:v>
                </c:pt>
                <c:pt idx="1805">
                  <c:v>101325</c:v>
                </c:pt>
                <c:pt idx="1806">
                  <c:v>101325</c:v>
                </c:pt>
                <c:pt idx="1807">
                  <c:v>101325</c:v>
                </c:pt>
                <c:pt idx="1808">
                  <c:v>101325</c:v>
                </c:pt>
                <c:pt idx="1809">
                  <c:v>101325</c:v>
                </c:pt>
                <c:pt idx="1810">
                  <c:v>101325</c:v>
                </c:pt>
                <c:pt idx="1811">
                  <c:v>101325</c:v>
                </c:pt>
                <c:pt idx="1812">
                  <c:v>101325</c:v>
                </c:pt>
                <c:pt idx="1813">
                  <c:v>101325</c:v>
                </c:pt>
                <c:pt idx="1814">
                  <c:v>101325</c:v>
                </c:pt>
                <c:pt idx="1815">
                  <c:v>101325</c:v>
                </c:pt>
                <c:pt idx="1816">
                  <c:v>101325</c:v>
                </c:pt>
                <c:pt idx="1817">
                  <c:v>101325</c:v>
                </c:pt>
                <c:pt idx="1818">
                  <c:v>101325</c:v>
                </c:pt>
                <c:pt idx="1819">
                  <c:v>101325</c:v>
                </c:pt>
                <c:pt idx="1820">
                  <c:v>101325</c:v>
                </c:pt>
                <c:pt idx="1821">
                  <c:v>101325</c:v>
                </c:pt>
                <c:pt idx="1822">
                  <c:v>101325</c:v>
                </c:pt>
                <c:pt idx="1823">
                  <c:v>101325</c:v>
                </c:pt>
                <c:pt idx="1824">
                  <c:v>101325</c:v>
                </c:pt>
                <c:pt idx="1825">
                  <c:v>101325</c:v>
                </c:pt>
                <c:pt idx="1826">
                  <c:v>101325</c:v>
                </c:pt>
                <c:pt idx="1827">
                  <c:v>101325</c:v>
                </c:pt>
                <c:pt idx="1828">
                  <c:v>101325</c:v>
                </c:pt>
                <c:pt idx="1829">
                  <c:v>101325</c:v>
                </c:pt>
                <c:pt idx="1830">
                  <c:v>101325</c:v>
                </c:pt>
                <c:pt idx="1831">
                  <c:v>101325</c:v>
                </c:pt>
                <c:pt idx="1832">
                  <c:v>101325</c:v>
                </c:pt>
                <c:pt idx="1833">
                  <c:v>101325</c:v>
                </c:pt>
                <c:pt idx="1834">
                  <c:v>101325</c:v>
                </c:pt>
                <c:pt idx="1835">
                  <c:v>101325</c:v>
                </c:pt>
                <c:pt idx="1836">
                  <c:v>101325</c:v>
                </c:pt>
                <c:pt idx="1837">
                  <c:v>101325</c:v>
                </c:pt>
                <c:pt idx="1838">
                  <c:v>101325</c:v>
                </c:pt>
                <c:pt idx="1839">
                  <c:v>101325</c:v>
                </c:pt>
                <c:pt idx="1840">
                  <c:v>101325</c:v>
                </c:pt>
                <c:pt idx="1841">
                  <c:v>101325</c:v>
                </c:pt>
                <c:pt idx="1842">
                  <c:v>101325</c:v>
                </c:pt>
                <c:pt idx="1843">
                  <c:v>101325</c:v>
                </c:pt>
                <c:pt idx="1844">
                  <c:v>101325</c:v>
                </c:pt>
                <c:pt idx="1845">
                  <c:v>101325</c:v>
                </c:pt>
                <c:pt idx="1846">
                  <c:v>101325</c:v>
                </c:pt>
                <c:pt idx="1847">
                  <c:v>101325</c:v>
                </c:pt>
                <c:pt idx="1848">
                  <c:v>101325</c:v>
                </c:pt>
                <c:pt idx="1849">
                  <c:v>101325</c:v>
                </c:pt>
                <c:pt idx="1850">
                  <c:v>101325</c:v>
                </c:pt>
                <c:pt idx="1851">
                  <c:v>101325</c:v>
                </c:pt>
                <c:pt idx="1852">
                  <c:v>101325</c:v>
                </c:pt>
                <c:pt idx="1853">
                  <c:v>101325</c:v>
                </c:pt>
                <c:pt idx="1854">
                  <c:v>101325</c:v>
                </c:pt>
                <c:pt idx="1855">
                  <c:v>101325</c:v>
                </c:pt>
                <c:pt idx="1856">
                  <c:v>101325</c:v>
                </c:pt>
                <c:pt idx="1857">
                  <c:v>101325</c:v>
                </c:pt>
                <c:pt idx="1858">
                  <c:v>101325</c:v>
                </c:pt>
                <c:pt idx="1859">
                  <c:v>101325</c:v>
                </c:pt>
                <c:pt idx="1860">
                  <c:v>101325</c:v>
                </c:pt>
                <c:pt idx="1861">
                  <c:v>101325</c:v>
                </c:pt>
                <c:pt idx="1862">
                  <c:v>101325</c:v>
                </c:pt>
                <c:pt idx="1863">
                  <c:v>101325</c:v>
                </c:pt>
                <c:pt idx="1864">
                  <c:v>101325</c:v>
                </c:pt>
                <c:pt idx="1865">
                  <c:v>101325</c:v>
                </c:pt>
                <c:pt idx="1866">
                  <c:v>101325</c:v>
                </c:pt>
                <c:pt idx="1867">
                  <c:v>101325</c:v>
                </c:pt>
                <c:pt idx="1868">
                  <c:v>101325</c:v>
                </c:pt>
                <c:pt idx="1869">
                  <c:v>101325</c:v>
                </c:pt>
                <c:pt idx="1870">
                  <c:v>101325</c:v>
                </c:pt>
                <c:pt idx="1871">
                  <c:v>101325</c:v>
                </c:pt>
                <c:pt idx="1872">
                  <c:v>101325</c:v>
                </c:pt>
                <c:pt idx="1873">
                  <c:v>101325</c:v>
                </c:pt>
                <c:pt idx="1874">
                  <c:v>101325</c:v>
                </c:pt>
                <c:pt idx="1875">
                  <c:v>101325</c:v>
                </c:pt>
                <c:pt idx="1876">
                  <c:v>101325</c:v>
                </c:pt>
                <c:pt idx="1877">
                  <c:v>101325</c:v>
                </c:pt>
                <c:pt idx="1878">
                  <c:v>101325</c:v>
                </c:pt>
                <c:pt idx="1879">
                  <c:v>101325</c:v>
                </c:pt>
                <c:pt idx="1880">
                  <c:v>101325</c:v>
                </c:pt>
                <c:pt idx="1881">
                  <c:v>101325</c:v>
                </c:pt>
                <c:pt idx="1882">
                  <c:v>101325</c:v>
                </c:pt>
                <c:pt idx="1883">
                  <c:v>101325</c:v>
                </c:pt>
                <c:pt idx="1884">
                  <c:v>101325</c:v>
                </c:pt>
                <c:pt idx="1885">
                  <c:v>101325</c:v>
                </c:pt>
                <c:pt idx="1886">
                  <c:v>101325</c:v>
                </c:pt>
                <c:pt idx="1887">
                  <c:v>101325</c:v>
                </c:pt>
                <c:pt idx="1888">
                  <c:v>101325</c:v>
                </c:pt>
                <c:pt idx="1889">
                  <c:v>101325</c:v>
                </c:pt>
                <c:pt idx="1890">
                  <c:v>101325</c:v>
                </c:pt>
                <c:pt idx="1891">
                  <c:v>101325</c:v>
                </c:pt>
                <c:pt idx="1892">
                  <c:v>101325</c:v>
                </c:pt>
                <c:pt idx="1893">
                  <c:v>101325</c:v>
                </c:pt>
                <c:pt idx="1894">
                  <c:v>101325</c:v>
                </c:pt>
                <c:pt idx="1895">
                  <c:v>101325</c:v>
                </c:pt>
                <c:pt idx="1896">
                  <c:v>101325</c:v>
                </c:pt>
                <c:pt idx="1897">
                  <c:v>101325</c:v>
                </c:pt>
                <c:pt idx="1898">
                  <c:v>101325</c:v>
                </c:pt>
                <c:pt idx="1899">
                  <c:v>101325</c:v>
                </c:pt>
                <c:pt idx="1900">
                  <c:v>101325</c:v>
                </c:pt>
                <c:pt idx="1901">
                  <c:v>101325</c:v>
                </c:pt>
                <c:pt idx="1902">
                  <c:v>101325</c:v>
                </c:pt>
                <c:pt idx="1903">
                  <c:v>101325</c:v>
                </c:pt>
                <c:pt idx="1904">
                  <c:v>101325</c:v>
                </c:pt>
                <c:pt idx="1905">
                  <c:v>101325</c:v>
                </c:pt>
                <c:pt idx="1906">
                  <c:v>101325</c:v>
                </c:pt>
                <c:pt idx="1907">
                  <c:v>101325</c:v>
                </c:pt>
                <c:pt idx="1908">
                  <c:v>101325</c:v>
                </c:pt>
                <c:pt idx="1909">
                  <c:v>101325</c:v>
                </c:pt>
                <c:pt idx="1910">
                  <c:v>101325</c:v>
                </c:pt>
                <c:pt idx="1911">
                  <c:v>101325</c:v>
                </c:pt>
                <c:pt idx="1912">
                  <c:v>101325</c:v>
                </c:pt>
                <c:pt idx="1913">
                  <c:v>101325</c:v>
                </c:pt>
                <c:pt idx="1914">
                  <c:v>101325</c:v>
                </c:pt>
                <c:pt idx="1915">
                  <c:v>101325</c:v>
                </c:pt>
                <c:pt idx="1916">
                  <c:v>101325</c:v>
                </c:pt>
                <c:pt idx="1917">
                  <c:v>101325</c:v>
                </c:pt>
                <c:pt idx="1918">
                  <c:v>101325</c:v>
                </c:pt>
                <c:pt idx="1919">
                  <c:v>101325</c:v>
                </c:pt>
                <c:pt idx="1920">
                  <c:v>101325</c:v>
                </c:pt>
                <c:pt idx="1921">
                  <c:v>99628.610834876818</c:v>
                </c:pt>
                <c:pt idx="1922">
                  <c:v>95746.96969214853</c:v>
                </c:pt>
                <c:pt idx="1923">
                  <c:v>91604.679033142849</c:v>
                </c:pt>
                <c:pt idx="1924">
                  <c:v>87663.843603031011</c:v>
                </c:pt>
                <c:pt idx="1925">
                  <c:v>84190.198883218298</c:v>
                </c:pt>
                <c:pt idx="1926">
                  <c:v>81419.220138630597</c:v>
                </c:pt>
                <c:pt idx="1927">
                  <c:v>79345.044313520033</c:v>
                </c:pt>
                <c:pt idx="1928">
                  <c:v>77815.803855956692</c:v>
                </c:pt>
                <c:pt idx="1929">
                  <c:v>76672.347825831908</c:v>
                </c:pt>
                <c:pt idx="1930">
                  <c:v>75796.675819973636</c:v>
                </c:pt>
                <c:pt idx="1931">
                  <c:v>75109.802424284921</c:v>
                </c:pt>
                <c:pt idx="1932">
                  <c:v>74559.698251160371</c:v>
                </c:pt>
                <c:pt idx="1933">
                  <c:v>74111.55004265529</c:v>
                </c:pt>
                <c:pt idx="1934">
                  <c:v>73741.457126182548</c:v>
                </c:pt>
                <c:pt idx="1935">
                  <c:v>73432.557549516219</c:v>
                </c:pt>
                <c:pt idx="1936">
                  <c:v>73172.645984265517</c:v>
                </c:pt>
                <c:pt idx="1937">
                  <c:v>72952.679067466102</c:v>
                </c:pt>
                <c:pt idx="1938">
                  <c:v>72765.811812231812</c:v>
                </c:pt>
                <c:pt idx="1939">
                  <c:v>72606.75868043158</c:v>
                </c:pt>
                <c:pt idx="1940">
                  <c:v>72471.358694542942</c:v>
                </c:pt>
                <c:pt idx="1941">
                  <c:v>72356.272621431097</c:v>
                </c:pt>
                <c:pt idx="1942">
                  <c:v>72258.768166250142</c:v>
                </c:pt>
                <c:pt idx="1943">
                  <c:v>72176.565444726119</c:v>
                </c:pt>
                <c:pt idx="1944">
                  <c:v>72107.72479065285</c:v>
                </c:pt>
                <c:pt idx="1945">
                  <c:v>72050.564972128224</c:v>
                </c:pt>
                <c:pt idx="1946">
                  <c:v>72003.603680465778</c:v>
                </c:pt>
                <c:pt idx="1947">
                  <c:v>71965.514599819566</c:v>
                </c:pt>
                <c:pt idx="1948">
                  <c:v>71935.0969760468</c:v>
                </c:pt>
                <c:pt idx="1949">
                  <c:v>71911.25468618887</c:v>
                </c:pt>
                <c:pt idx="1950">
                  <c:v>71892.982552244663</c:v>
                </c:pt>
                <c:pt idx="1951">
                  <c:v>71879.358161702359</c:v>
                </c:pt>
                <c:pt idx="1952">
                  <c:v>71869.53782743543</c:v>
                </c:pt>
                <c:pt idx="1953">
                  <c:v>71862.755589878841</c:v>
                </c:pt>
                <c:pt idx="1954">
                  <c:v>71858.324367268448</c:v>
                </c:pt>
                <c:pt idx="1955">
                  <c:v>71855.638516958745</c:v>
                </c:pt>
                <c:pt idx="1956">
                  <c:v>71854.177197263474</c:v>
                </c:pt>
                <c:pt idx="1957">
                  <c:v>71853.508025060291</c:v>
                </c:pt>
                <c:pt idx="1958">
                  <c:v>71853.29061654165</c:v>
                </c:pt>
                <c:pt idx="1959">
                  <c:v>71853.279681769796</c:v>
                </c:pt>
                <c:pt idx="1960">
                  <c:v>101325</c:v>
                </c:pt>
                <c:pt idx="1961">
                  <c:v>101325</c:v>
                </c:pt>
                <c:pt idx="1962">
                  <c:v>101325</c:v>
                </c:pt>
                <c:pt idx="1963">
                  <c:v>101325</c:v>
                </c:pt>
                <c:pt idx="1964">
                  <c:v>101325</c:v>
                </c:pt>
                <c:pt idx="1965">
                  <c:v>101325</c:v>
                </c:pt>
                <c:pt idx="1966">
                  <c:v>101325</c:v>
                </c:pt>
                <c:pt idx="1967">
                  <c:v>101325</c:v>
                </c:pt>
                <c:pt idx="1968">
                  <c:v>101325</c:v>
                </c:pt>
                <c:pt idx="1969">
                  <c:v>101325</c:v>
                </c:pt>
                <c:pt idx="1970">
                  <c:v>101325</c:v>
                </c:pt>
                <c:pt idx="1971">
                  <c:v>101325</c:v>
                </c:pt>
                <c:pt idx="1972">
                  <c:v>101325</c:v>
                </c:pt>
                <c:pt idx="1973">
                  <c:v>101325</c:v>
                </c:pt>
                <c:pt idx="1974">
                  <c:v>101325</c:v>
                </c:pt>
                <c:pt idx="1975">
                  <c:v>101325</c:v>
                </c:pt>
                <c:pt idx="1976">
                  <c:v>101325</c:v>
                </c:pt>
                <c:pt idx="1977">
                  <c:v>101325</c:v>
                </c:pt>
                <c:pt idx="1978">
                  <c:v>101325</c:v>
                </c:pt>
                <c:pt idx="1979">
                  <c:v>101325</c:v>
                </c:pt>
                <c:pt idx="1980">
                  <c:v>101325</c:v>
                </c:pt>
                <c:pt idx="1981">
                  <c:v>101325</c:v>
                </c:pt>
                <c:pt idx="1982">
                  <c:v>101325</c:v>
                </c:pt>
                <c:pt idx="1983">
                  <c:v>101325</c:v>
                </c:pt>
                <c:pt idx="1984">
                  <c:v>101325</c:v>
                </c:pt>
                <c:pt idx="1985">
                  <c:v>101325</c:v>
                </c:pt>
                <c:pt idx="1986">
                  <c:v>101325</c:v>
                </c:pt>
                <c:pt idx="1987">
                  <c:v>101325</c:v>
                </c:pt>
                <c:pt idx="1988">
                  <c:v>101325</c:v>
                </c:pt>
                <c:pt idx="1989">
                  <c:v>101325</c:v>
                </c:pt>
                <c:pt idx="1990">
                  <c:v>101325</c:v>
                </c:pt>
                <c:pt idx="1991">
                  <c:v>101325</c:v>
                </c:pt>
                <c:pt idx="1992">
                  <c:v>101325</c:v>
                </c:pt>
                <c:pt idx="1993">
                  <c:v>101325</c:v>
                </c:pt>
                <c:pt idx="1994">
                  <c:v>101325</c:v>
                </c:pt>
                <c:pt idx="1995">
                  <c:v>101325</c:v>
                </c:pt>
                <c:pt idx="1996">
                  <c:v>101325</c:v>
                </c:pt>
                <c:pt idx="1997">
                  <c:v>101325</c:v>
                </c:pt>
                <c:pt idx="1998">
                  <c:v>101325</c:v>
                </c:pt>
                <c:pt idx="1999">
                  <c:v>101325</c:v>
                </c:pt>
                <c:pt idx="2000">
                  <c:v>101325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CE-4CFE-ABA0-F6289984BE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2815432"/>
        <c:axId val="432815760"/>
      </c:scatterChart>
      <c:valAx>
        <c:axId val="432815432"/>
        <c:scaling>
          <c:orientation val="minMax"/>
          <c:max val="0.2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815760"/>
        <c:crosses val="autoZero"/>
        <c:crossBetween val="midCat"/>
      </c:valAx>
      <c:valAx>
        <c:axId val="43281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8154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'Pres Est Orig (DEPRECATED)'!$B$1</c:f>
              <c:strCache>
                <c:ptCount val="1"/>
                <c:pt idx="0">
                  <c:v>Pressure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'Pres Est Orig (DEPRECATED)'!$A$2:$A$1602</c:f>
              <c:numCache>
                <c:formatCode>General</c:formatCode>
                <c:ptCount val="1601"/>
                <c:pt idx="0">
                  <c:v>0</c:v>
                </c:pt>
                <c:pt idx="1">
                  <c:v>1.25E-4</c:v>
                </c:pt>
                <c:pt idx="2">
                  <c:v>2.5000000000000001E-4</c:v>
                </c:pt>
                <c:pt idx="3">
                  <c:v>3.7500000000000001E-4</c:v>
                </c:pt>
                <c:pt idx="4">
                  <c:v>5.0000000000000001E-4</c:v>
                </c:pt>
                <c:pt idx="5">
                  <c:v>6.2500000000000001E-4</c:v>
                </c:pt>
                <c:pt idx="6">
                  <c:v>7.5000000000000002E-4</c:v>
                </c:pt>
                <c:pt idx="7">
                  <c:v>8.7500000000000002E-4</c:v>
                </c:pt>
                <c:pt idx="8">
                  <c:v>1E-3</c:v>
                </c:pt>
                <c:pt idx="9">
                  <c:v>1.1249999999999999E-3</c:v>
                </c:pt>
                <c:pt idx="10">
                  <c:v>1.25E-3</c:v>
                </c:pt>
                <c:pt idx="11">
                  <c:v>1.3749999999999999E-3</c:v>
                </c:pt>
                <c:pt idx="12">
                  <c:v>1.5E-3</c:v>
                </c:pt>
                <c:pt idx="13">
                  <c:v>1.6249999999999999E-3</c:v>
                </c:pt>
                <c:pt idx="14">
                  <c:v>1.75E-3</c:v>
                </c:pt>
                <c:pt idx="15">
                  <c:v>1.8749999999999999E-3</c:v>
                </c:pt>
                <c:pt idx="16">
                  <c:v>2E-3</c:v>
                </c:pt>
                <c:pt idx="17">
                  <c:v>2.1250000000000002E-3</c:v>
                </c:pt>
                <c:pt idx="18">
                  <c:v>2.2499999999999998E-3</c:v>
                </c:pt>
                <c:pt idx="19">
                  <c:v>2.3749999999999999E-3</c:v>
                </c:pt>
                <c:pt idx="20">
                  <c:v>2.5000000000000001E-3</c:v>
                </c:pt>
                <c:pt idx="21">
                  <c:v>2.6250000000000002E-3</c:v>
                </c:pt>
                <c:pt idx="22">
                  <c:v>2.7499999999999998E-3</c:v>
                </c:pt>
                <c:pt idx="23">
                  <c:v>2.875E-3</c:v>
                </c:pt>
                <c:pt idx="24">
                  <c:v>3.0000000000000001E-3</c:v>
                </c:pt>
                <c:pt idx="25">
                  <c:v>3.1250000000000002E-3</c:v>
                </c:pt>
                <c:pt idx="26">
                  <c:v>3.2499999999999999E-3</c:v>
                </c:pt>
                <c:pt idx="27">
                  <c:v>3.375E-3</c:v>
                </c:pt>
                <c:pt idx="28">
                  <c:v>3.5000000000000001E-3</c:v>
                </c:pt>
                <c:pt idx="29">
                  <c:v>3.6250000000000002E-3</c:v>
                </c:pt>
                <c:pt idx="30">
                  <c:v>3.7499999999999999E-3</c:v>
                </c:pt>
                <c:pt idx="31">
                  <c:v>3.875E-3</c:v>
                </c:pt>
                <c:pt idx="32">
                  <c:v>4.0000000000000001E-3</c:v>
                </c:pt>
                <c:pt idx="33">
                  <c:v>4.1250000000000002E-3</c:v>
                </c:pt>
                <c:pt idx="34">
                  <c:v>4.2500000000000003E-3</c:v>
                </c:pt>
                <c:pt idx="35">
                  <c:v>4.3750000000000004E-3</c:v>
                </c:pt>
                <c:pt idx="36">
                  <c:v>4.4999999999999997E-3</c:v>
                </c:pt>
                <c:pt idx="37">
                  <c:v>4.6249999999999998E-3</c:v>
                </c:pt>
                <c:pt idx="38">
                  <c:v>4.7499999999999999E-3</c:v>
                </c:pt>
                <c:pt idx="39">
                  <c:v>4.875E-3</c:v>
                </c:pt>
                <c:pt idx="40">
                  <c:v>5.0000000000000001E-3</c:v>
                </c:pt>
                <c:pt idx="41">
                  <c:v>5.1250000000000002E-3</c:v>
                </c:pt>
                <c:pt idx="42">
                  <c:v>5.2500000000000003E-3</c:v>
                </c:pt>
                <c:pt idx="43">
                  <c:v>5.3749999999999996E-3</c:v>
                </c:pt>
                <c:pt idx="44">
                  <c:v>5.4999999999999997E-3</c:v>
                </c:pt>
                <c:pt idx="45">
                  <c:v>5.6249999999999998E-3</c:v>
                </c:pt>
                <c:pt idx="46">
                  <c:v>5.7499999999999999E-3</c:v>
                </c:pt>
                <c:pt idx="47">
                  <c:v>5.875E-3</c:v>
                </c:pt>
                <c:pt idx="48">
                  <c:v>6.0000000000000001E-3</c:v>
                </c:pt>
                <c:pt idx="49">
                  <c:v>6.1250000000000002E-3</c:v>
                </c:pt>
                <c:pt idx="50">
                  <c:v>6.2500000000000003E-3</c:v>
                </c:pt>
                <c:pt idx="51">
                  <c:v>6.3749999999999996E-3</c:v>
                </c:pt>
                <c:pt idx="52">
                  <c:v>6.4999999999999997E-3</c:v>
                </c:pt>
                <c:pt idx="53">
                  <c:v>6.6249999999999998E-3</c:v>
                </c:pt>
                <c:pt idx="54">
                  <c:v>6.7499999999999999E-3</c:v>
                </c:pt>
                <c:pt idx="55">
                  <c:v>6.875E-3</c:v>
                </c:pt>
                <c:pt idx="56">
                  <c:v>7.0000000000000001E-3</c:v>
                </c:pt>
                <c:pt idx="57">
                  <c:v>7.1250000000000003E-3</c:v>
                </c:pt>
                <c:pt idx="58">
                  <c:v>7.2500000000000004E-3</c:v>
                </c:pt>
                <c:pt idx="59">
                  <c:v>7.3749999999999996E-3</c:v>
                </c:pt>
                <c:pt idx="60">
                  <c:v>7.4999999999999997E-3</c:v>
                </c:pt>
                <c:pt idx="61">
                  <c:v>7.6249999999999998E-3</c:v>
                </c:pt>
                <c:pt idx="62">
                  <c:v>7.7499999999999999E-3</c:v>
                </c:pt>
                <c:pt idx="63">
                  <c:v>7.8750000000000001E-3</c:v>
                </c:pt>
                <c:pt idx="64">
                  <c:v>8.0000000000000002E-3</c:v>
                </c:pt>
                <c:pt idx="65">
                  <c:v>8.1250000000000003E-3</c:v>
                </c:pt>
                <c:pt idx="66">
                  <c:v>8.2500000000000004E-3</c:v>
                </c:pt>
                <c:pt idx="67">
                  <c:v>8.3750000000000005E-3</c:v>
                </c:pt>
                <c:pt idx="68">
                  <c:v>8.5000000000000006E-3</c:v>
                </c:pt>
                <c:pt idx="69">
                  <c:v>8.6250000000000007E-3</c:v>
                </c:pt>
                <c:pt idx="70">
                  <c:v>8.7500000000000008E-3</c:v>
                </c:pt>
                <c:pt idx="71">
                  <c:v>8.8749999999999992E-3</c:v>
                </c:pt>
                <c:pt idx="72">
                  <c:v>8.9999999999999993E-3</c:v>
                </c:pt>
                <c:pt idx="73">
                  <c:v>9.1249999999999994E-3</c:v>
                </c:pt>
                <c:pt idx="74">
                  <c:v>9.2499999999999995E-3</c:v>
                </c:pt>
                <c:pt idx="75">
                  <c:v>9.3749999999999997E-3</c:v>
                </c:pt>
                <c:pt idx="76">
                  <c:v>9.4999999999999998E-3</c:v>
                </c:pt>
                <c:pt idx="77">
                  <c:v>9.6249999999999999E-3</c:v>
                </c:pt>
                <c:pt idx="78">
                  <c:v>9.75E-3</c:v>
                </c:pt>
                <c:pt idx="79">
                  <c:v>9.8750000000000001E-3</c:v>
                </c:pt>
                <c:pt idx="80">
                  <c:v>0.01</c:v>
                </c:pt>
                <c:pt idx="81">
                  <c:v>1.0125E-2</c:v>
                </c:pt>
                <c:pt idx="82">
                  <c:v>1.025E-2</c:v>
                </c:pt>
                <c:pt idx="83">
                  <c:v>1.0375000000000001E-2</c:v>
                </c:pt>
                <c:pt idx="84">
                  <c:v>1.0500000000000001E-2</c:v>
                </c:pt>
                <c:pt idx="85">
                  <c:v>1.0625000000000001E-2</c:v>
                </c:pt>
                <c:pt idx="86">
                  <c:v>1.0749999999999999E-2</c:v>
                </c:pt>
                <c:pt idx="87">
                  <c:v>1.0874999999999999E-2</c:v>
                </c:pt>
                <c:pt idx="88">
                  <c:v>1.0999999999999999E-2</c:v>
                </c:pt>
                <c:pt idx="89">
                  <c:v>1.1124999999999999E-2</c:v>
                </c:pt>
                <c:pt idx="90">
                  <c:v>1.125E-2</c:v>
                </c:pt>
                <c:pt idx="91">
                  <c:v>1.1375E-2</c:v>
                </c:pt>
                <c:pt idx="92">
                  <c:v>1.15E-2</c:v>
                </c:pt>
                <c:pt idx="93">
                  <c:v>1.1625E-2</c:v>
                </c:pt>
                <c:pt idx="94">
                  <c:v>1.175E-2</c:v>
                </c:pt>
                <c:pt idx="95">
                  <c:v>1.1875E-2</c:v>
                </c:pt>
                <c:pt idx="96">
                  <c:v>1.2E-2</c:v>
                </c:pt>
                <c:pt idx="97">
                  <c:v>1.2125E-2</c:v>
                </c:pt>
                <c:pt idx="98">
                  <c:v>1.225E-2</c:v>
                </c:pt>
                <c:pt idx="99">
                  <c:v>1.2375000000000001E-2</c:v>
                </c:pt>
                <c:pt idx="100">
                  <c:v>1.2500000000000001E-2</c:v>
                </c:pt>
                <c:pt idx="101">
                  <c:v>1.2625000000000001E-2</c:v>
                </c:pt>
                <c:pt idx="102">
                  <c:v>1.2749999999999999E-2</c:v>
                </c:pt>
                <c:pt idx="103">
                  <c:v>1.2874999999999999E-2</c:v>
                </c:pt>
                <c:pt idx="104">
                  <c:v>1.2999999999999999E-2</c:v>
                </c:pt>
                <c:pt idx="105">
                  <c:v>1.3125E-2</c:v>
                </c:pt>
                <c:pt idx="106">
                  <c:v>1.325E-2</c:v>
                </c:pt>
                <c:pt idx="107">
                  <c:v>1.3375E-2</c:v>
                </c:pt>
                <c:pt idx="108">
                  <c:v>1.35E-2</c:v>
                </c:pt>
                <c:pt idx="109">
                  <c:v>1.3625E-2</c:v>
                </c:pt>
                <c:pt idx="110">
                  <c:v>1.375E-2</c:v>
                </c:pt>
                <c:pt idx="111">
                  <c:v>1.3875E-2</c:v>
                </c:pt>
                <c:pt idx="112">
                  <c:v>1.4E-2</c:v>
                </c:pt>
                <c:pt idx="113">
                  <c:v>1.4125E-2</c:v>
                </c:pt>
                <c:pt idx="114">
                  <c:v>1.4250000000000001E-2</c:v>
                </c:pt>
                <c:pt idx="115">
                  <c:v>1.4375000000000001E-2</c:v>
                </c:pt>
                <c:pt idx="116">
                  <c:v>1.4500000000000001E-2</c:v>
                </c:pt>
                <c:pt idx="117">
                  <c:v>1.4625000000000001E-2</c:v>
                </c:pt>
                <c:pt idx="118">
                  <c:v>1.4749999999999999E-2</c:v>
                </c:pt>
                <c:pt idx="119">
                  <c:v>1.4874999999999999E-2</c:v>
                </c:pt>
                <c:pt idx="120">
                  <c:v>1.4999999999999999E-2</c:v>
                </c:pt>
                <c:pt idx="121">
                  <c:v>1.5125E-2</c:v>
                </c:pt>
                <c:pt idx="122">
                  <c:v>1.525E-2</c:v>
                </c:pt>
                <c:pt idx="123">
                  <c:v>1.5375E-2</c:v>
                </c:pt>
                <c:pt idx="124">
                  <c:v>1.55E-2</c:v>
                </c:pt>
                <c:pt idx="125">
                  <c:v>1.5625E-2</c:v>
                </c:pt>
                <c:pt idx="126">
                  <c:v>1.575E-2</c:v>
                </c:pt>
                <c:pt idx="127">
                  <c:v>1.5875E-2</c:v>
                </c:pt>
                <c:pt idx="128">
                  <c:v>1.6E-2</c:v>
                </c:pt>
                <c:pt idx="129">
                  <c:v>1.6125E-2</c:v>
                </c:pt>
                <c:pt idx="130">
                  <c:v>1.6250000000000001E-2</c:v>
                </c:pt>
                <c:pt idx="131">
                  <c:v>1.6375000000000001E-2</c:v>
                </c:pt>
                <c:pt idx="132">
                  <c:v>1.6500000000000001E-2</c:v>
                </c:pt>
                <c:pt idx="133">
                  <c:v>1.6625000000000001E-2</c:v>
                </c:pt>
                <c:pt idx="134">
                  <c:v>1.6750000000000001E-2</c:v>
                </c:pt>
                <c:pt idx="135">
                  <c:v>1.6875000000000001E-2</c:v>
                </c:pt>
                <c:pt idx="136">
                  <c:v>1.7000000000000001E-2</c:v>
                </c:pt>
                <c:pt idx="137">
                  <c:v>1.7125000000000001E-2</c:v>
                </c:pt>
                <c:pt idx="138">
                  <c:v>1.7250000000000001E-2</c:v>
                </c:pt>
                <c:pt idx="139">
                  <c:v>1.7375000000000002E-2</c:v>
                </c:pt>
                <c:pt idx="140">
                  <c:v>1.7500000000000002E-2</c:v>
                </c:pt>
                <c:pt idx="141">
                  <c:v>1.7624999999999998E-2</c:v>
                </c:pt>
                <c:pt idx="142">
                  <c:v>1.7749999999999998E-2</c:v>
                </c:pt>
                <c:pt idx="143">
                  <c:v>1.7874999999999999E-2</c:v>
                </c:pt>
                <c:pt idx="144">
                  <c:v>1.7999999999999999E-2</c:v>
                </c:pt>
                <c:pt idx="145">
                  <c:v>1.8124999999999999E-2</c:v>
                </c:pt>
                <c:pt idx="146">
                  <c:v>1.8249999999999999E-2</c:v>
                </c:pt>
                <c:pt idx="147">
                  <c:v>1.8374999999999999E-2</c:v>
                </c:pt>
                <c:pt idx="148">
                  <c:v>1.8499999999999999E-2</c:v>
                </c:pt>
                <c:pt idx="149">
                  <c:v>1.8624999999999999E-2</c:v>
                </c:pt>
                <c:pt idx="150">
                  <c:v>1.8749999999999999E-2</c:v>
                </c:pt>
                <c:pt idx="151">
                  <c:v>1.8874999999999999E-2</c:v>
                </c:pt>
                <c:pt idx="152">
                  <c:v>1.9E-2</c:v>
                </c:pt>
                <c:pt idx="153">
                  <c:v>1.9125E-2</c:v>
                </c:pt>
                <c:pt idx="154">
                  <c:v>1.925E-2</c:v>
                </c:pt>
                <c:pt idx="155">
                  <c:v>1.9375E-2</c:v>
                </c:pt>
                <c:pt idx="156">
                  <c:v>1.95E-2</c:v>
                </c:pt>
                <c:pt idx="157">
                  <c:v>1.9625E-2</c:v>
                </c:pt>
                <c:pt idx="158">
                  <c:v>1.975E-2</c:v>
                </c:pt>
                <c:pt idx="159">
                  <c:v>1.9875E-2</c:v>
                </c:pt>
                <c:pt idx="160">
                  <c:v>0.02</c:v>
                </c:pt>
                <c:pt idx="161">
                  <c:v>2.0125000000000001E-2</c:v>
                </c:pt>
                <c:pt idx="162">
                  <c:v>2.0250000000000001E-2</c:v>
                </c:pt>
                <c:pt idx="163">
                  <c:v>2.0375000000000001E-2</c:v>
                </c:pt>
                <c:pt idx="164">
                  <c:v>2.0500000000000001E-2</c:v>
                </c:pt>
                <c:pt idx="165">
                  <c:v>2.0625000000000001E-2</c:v>
                </c:pt>
                <c:pt idx="166">
                  <c:v>2.0750000000000001E-2</c:v>
                </c:pt>
                <c:pt idx="167">
                  <c:v>2.0875000000000001E-2</c:v>
                </c:pt>
                <c:pt idx="168">
                  <c:v>2.1000000000000001E-2</c:v>
                </c:pt>
                <c:pt idx="169">
                  <c:v>2.1125000000000001E-2</c:v>
                </c:pt>
                <c:pt idx="170">
                  <c:v>2.1250000000000002E-2</c:v>
                </c:pt>
                <c:pt idx="171">
                  <c:v>2.1375000000000002E-2</c:v>
                </c:pt>
                <c:pt idx="172">
                  <c:v>2.1499999999999998E-2</c:v>
                </c:pt>
                <c:pt idx="173">
                  <c:v>2.1624999999999998E-2</c:v>
                </c:pt>
                <c:pt idx="174">
                  <c:v>2.1749999999999999E-2</c:v>
                </c:pt>
                <c:pt idx="175">
                  <c:v>2.1874999999999999E-2</c:v>
                </c:pt>
                <c:pt idx="176">
                  <c:v>2.1999999999999999E-2</c:v>
                </c:pt>
                <c:pt idx="177">
                  <c:v>2.2124999999999999E-2</c:v>
                </c:pt>
                <c:pt idx="178">
                  <c:v>2.2249999999999999E-2</c:v>
                </c:pt>
                <c:pt idx="179">
                  <c:v>2.2374999999999999E-2</c:v>
                </c:pt>
                <c:pt idx="180">
                  <c:v>2.2499999999999999E-2</c:v>
                </c:pt>
                <c:pt idx="181">
                  <c:v>2.2624999999999999E-2</c:v>
                </c:pt>
                <c:pt idx="182">
                  <c:v>2.2749999999999999E-2</c:v>
                </c:pt>
                <c:pt idx="183">
                  <c:v>2.2875E-2</c:v>
                </c:pt>
                <c:pt idx="184">
                  <c:v>2.3E-2</c:v>
                </c:pt>
                <c:pt idx="185">
                  <c:v>2.3125E-2</c:v>
                </c:pt>
                <c:pt idx="186">
                  <c:v>2.325E-2</c:v>
                </c:pt>
                <c:pt idx="187">
                  <c:v>2.3375E-2</c:v>
                </c:pt>
                <c:pt idx="188">
                  <c:v>2.35E-2</c:v>
                </c:pt>
                <c:pt idx="189">
                  <c:v>2.3625E-2</c:v>
                </c:pt>
                <c:pt idx="190">
                  <c:v>2.375E-2</c:v>
                </c:pt>
                <c:pt idx="191">
                  <c:v>2.3875E-2</c:v>
                </c:pt>
                <c:pt idx="192">
                  <c:v>2.4E-2</c:v>
                </c:pt>
                <c:pt idx="193">
                  <c:v>2.4125000000000001E-2</c:v>
                </c:pt>
                <c:pt idx="194">
                  <c:v>2.4250000000000001E-2</c:v>
                </c:pt>
                <c:pt idx="195">
                  <c:v>2.4375000000000001E-2</c:v>
                </c:pt>
                <c:pt idx="196">
                  <c:v>2.4500000000000001E-2</c:v>
                </c:pt>
                <c:pt idx="197">
                  <c:v>2.4625000000000001E-2</c:v>
                </c:pt>
                <c:pt idx="198">
                  <c:v>2.4750000000000001E-2</c:v>
                </c:pt>
                <c:pt idx="199">
                  <c:v>2.4875000000000001E-2</c:v>
                </c:pt>
                <c:pt idx="200">
                  <c:v>2.5000000000000001E-2</c:v>
                </c:pt>
                <c:pt idx="201">
                  <c:v>2.5125000000000001E-2</c:v>
                </c:pt>
                <c:pt idx="202">
                  <c:v>2.5250000000000002E-2</c:v>
                </c:pt>
                <c:pt idx="203">
                  <c:v>2.5375000000000002E-2</c:v>
                </c:pt>
                <c:pt idx="204">
                  <c:v>2.5499999999999998E-2</c:v>
                </c:pt>
                <c:pt idx="205">
                  <c:v>2.5624999999999998E-2</c:v>
                </c:pt>
                <c:pt idx="206">
                  <c:v>2.5749999999999999E-2</c:v>
                </c:pt>
                <c:pt idx="207">
                  <c:v>2.5874999999999999E-2</c:v>
                </c:pt>
                <c:pt idx="208">
                  <c:v>2.5999999999999999E-2</c:v>
                </c:pt>
                <c:pt idx="209">
                  <c:v>2.6124999999999999E-2</c:v>
                </c:pt>
                <c:pt idx="210">
                  <c:v>2.6249999999999999E-2</c:v>
                </c:pt>
                <c:pt idx="211">
                  <c:v>2.6374999999999999E-2</c:v>
                </c:pt>
                <c:pt idx="212">
                  <c:v>2.6499999999999999E-2</c:v>
                </c:pt>
                <c:pt idx="213">
                  <c:v>2.6624999999999999E-2</c:v>
                </c:pt>
                <c:pt idx="214">
                  <c:v>2.6749999999999999E-2</c:v>
                </c:pt>
                <c:pt idx="215">
                  <c:v>2.6875E-2</c:v>
                </c:pt>
                <c:pt idx="216">
                  <c:v>2.7E-2</c:v>
                </c:pt>
                <c:pt idx="217">
                  <c:v>2.7125E-2</c:v>
                </c:pt>
                <c:pt idx="218">
                  <c:v>2.725E-2</c:v>
                </c:pt>
                <c:pt idx="219">
                  <c:v>2.7375E-2</c:v>
                </c:pt>
                <c:pt idx="220">
                  <c:v>2.75E-2</c:v>
                </c:pt>
                <c:pt idx="221">
                  <c:v>2.7625E-2</c:v>
                </c:pt>
                <c:pt idx="222">
                  <c:v>2.775E-2</c:v>
                </c:pt>
                <c:pt idx="223">
                  <c:v>2.7875E-2</c:v>
                </c:pt>
                <c:pt idx="224">
                  <c:v>2.8000000000000001E-2</c:v>
                </c:pt>
                <c:pt idx="225">
                  <c:v>2.8125000000000001E-2</c:v>
                </c:pt>
                <c:pt idx="226">
                  <c:v>2.8250000000000001E-2</c:v>
                </c:pt>
                <c:pt idx="227">
                  <c:v>2.8375000000000001E-2</c:v>
                </c:pt>
                <c:pt idx="228">
                  <c:v>2.8500000000000001E-2</c:v>
                </c:pt>
                <c:pt idx="229">
                  <c:v>2.8625000000000001E-2</c:v>
                </c:pt>
                <c:pt idx="230">
                  <c:v>2.8750000000000001E-2</c:v>
                </c:pt>
                <c:pt idx="231">
                  <c:v>2.8875000000000001E-2</c:v>
                </c:pt>
                <c:pt idx="232">
                  <c:v>2.9000000000000001E-2</c:v>
                </c:pt>
                <c:pt idx="233">
                  <c:v>2.9125000000000002E-2</c:v>
                </c:pt>
                <c:pt idx="234">
                  <c:v>2.9250000000000002E-2</c:v>
                </c:pt>
                <c:pt idx="235">
                  <c:v>2.9374999999999998E-2</c:v>
                </c:pt>
                <c:pt idx="236">
                  <c:v>2.9499999999999998E-2</c:v>
                </c:pt>
                <c:pt idx="237">
                  <c:v>2.9624999999999999E-2</c:v>
                </c:pt>
                <c:pt idx="238">
                  <c:v>2.9749999999999999E-2</c:v>
                </c:pt>
                <c:pt idx="239">
                  <c:v>2.9874999999999999E-2</c:v>
                </c:pt>
                <c:pt idx="240">
                  <c:v>0.03</c:v>
                </c:pt>
                <c:pt idx="241">
                  <c:v>3.0124999999999999E-2</c:v>
                </c:pt>
                <c:pt idx="242">
                  <c:v>3.0249999999999999E-2</c:v>
                </c:pt>
                <c:pt idx="243">
                  <c:v>3.0374999999999999E-2</c:v>
                </c:pt>
                <c:pt idx="244">
                  <c:v>3.0499999999999999E-2</c:v>
                </c:pt>
                <c:pt idx="245">
                  <c:v>3.0624999999999999E-2</c:v>
                </c:pt>
                <c:pt idx="246">
                  <c:v>3.075E-2</c:v>
                </c:pt>
                <c:pt idx="247">
                  <c:v>3.0875E-2</c:v>
                </c:pt>
                <c:pt idx="248">
                  <c:v>3.1E-2</c:v>
                </c:pt>
                <c:pt idx="249">
                  <c:v>3.1125E-2</c:v>
                </c:pt>
                <c:pt idx="250">
                  <c:v>3.125E-2</c:v>
                </c:pt>
                <c:pt idx="251">
                  <c:v>3.1375E-2</c:v>
                </c:pt>
                <c:pt idx="252">
                  <c:v>3.15E-2</c:v>
                </c:pt>
                <c:pt idx="253">
                  <c:v>3.1625E-2</c:v>
                </c:pt>
                <c:pt idx="254">
                  <c:v>3.175E-2</c:v>
                </c:pt>
                <c:pt idx="255">
                  <c:v>3.1875000000000001E-2</c:v>
                </c:pt>
                <c:pt idx="256">
                  <c:v>3.2000000000000001E-2</c:v>
                </c:pt>
                <c:pt idx="257">
                  <c:v>3.2125000000000001E-2</c:v>
                </c:pt>
                <c:pt idx="258">
                  <c:v>3.2250000000000001E-2</c:v>
                </c:pt>
                <c:pt idx="259">
                  <c:v>3.2375000000000001E-2</c:v>
                </c:pt>
                <c:pt idx="260">
                  <c:v>3.2500000000000001E-2</c:v>
                </c:pt>
                <c:pt idx="261">
                  <c:v>3.2625000000000001E-2</c:v>
                </c:pt>
                <c:pt idx="262">
                  <c:v>3.2750000000000001E-2</c:v>
                </c:pt>
                <c:pt idx="263">
                  <c:v>3.2875000000000001E-2</c:v>
                </c:pt>
                <c:pt idx="264">
                  <c:v>3.3000000000000002E-2</c:v>
                </c:pt>
                <c:pt idx="265">
                  <c:v>3.3125000000000002E-2</c:v>
                </c:pt>
                <c:pt idx="266">
                  <c:v>3.3250000000000002E-2</c:v>
                </c:pt>
                <c:pt idx="267">
                  <c:v>3.3375000000000002E-2</c:v>
                </c:pt>
                <c:pt idx="268">
                  <c:v>3.3500000000000002E-2</c:v>
                </c:pt>
                <c:pt idx="269">
                  <c:v>3.3625000000000002E-2</c:v>
                </c:pt>
                <c:pt idx="270">
                  <c:v>3.3750000000000002E-2</c:v>
                </c:pt>
                <c:pt idx="271">
                  <c:v>3.3875000000000002E-2</c:v>
                </c:pt>
                <c:pt idx="272">
                  <c:v>3.4000000000000002E-2</c:v>
                </c:pt>
                <c:pt idx="273">
                  <c:v>3.4125000000000003E-2</c:v>
                </c:pt>
                <c:pt idx="274">
                  <c:v>3.4250000000000003E-2</c:v>
                </c:pt>
                <c:pt idx="275">
                  <c:v>3.4375000000000003E-2</c:v>
                </c:pt>
                <c:pt idx="276">
                  <c:v>3.4500000000000003E-2</c:v>
                </c:pt>
                <c:pt idx="277">
                  <c:v>3.4625000000000003E-2</c:v>
                </c:pt>
                <c:pt idx="278">
                  <c:v>3.4750000000000003E-2</c:v>
                </c:pt>
                <c:pt idx="279">
                  <c:v>3.4875000000000003E-2</c:v>
                </c:pt>
                <c:pt idx="280">
                  <c:v>3.5000000000000003E-2</c:v>
                </c:pt>
                <c:pt idx="281">
                  <c:v>3.5125000000000003E-2</c:v>
                </c:pt>
                <c:pt idx="282">
                  <c:v>3.5249999999999997E-2</c:v>
                </c:pt>
                <c:pt idx="283">
                  <c:v>3.5374999999999997E-2</c:v>
                </c:pt>
                <c:pt idx="284">
                  <c:v>3.5499999999999997E-2</c:v>
                </c:pt>
                <c:pt idx="285">
                  <c:v>3.5624999999999997E-2</c:v>
                </c:pt>
                <c:pt idx="286">
                  <c:v>3.5749999999999997E-2</c:v>
                </c:pt>
                <c:pt idx="287">
                  <c:v>3.5874999999999997E-2</c:v>
                </c:pt>
                <c:pt idx="288">
                  <c:v>3.5999999999999997E-2</c:v>
                </c:pt>
                <c:pt idx="289">
                  <c:v>3.6124999999999997E-2</c:v>
                </c:pt>
                <c:pt idx="290">
                  <c:v>3.6249999999999998E-2</c:v>
                </c:pt>
                <c:pt idx="291">
                  <c:v>3.6374999999999998E-2</c:v>
                </c:pt>
                <c:pt idx="292">
                  <c:v>3.6499999999999998E-2</c:v>
                </c:pt>
                <c:pt idx="293">
                  <c:v>3.6624999999999998E-2</c:v>
                </c:pt>
                <c:pt idx="294">
                  <c:v>3.6749999999999998E-2</c:v>
                </c:pt>
                <c:pt idx="295">
                  <c:v>3.6874999999999998E-2</c:v>
                </c:pt>
                <c:pt idx="296">
                  <c:v>3.6999999999999998E-2</c:v>
                </c:pt>
                <c:pt idx="297">
                  <c:v>3.7124999999999998E-2</c:v>
                </c:pt>
                <c:pt idx="298">
                  <c:v>3.7249999999999998E-2</c:v>
                </c:pt>
                <c:pt idx="299">
                  <c:v>3.7374999999999999E-2</c:v>
                </c:pt>
                <c:pt idx="300">
                  <c:v>3.7499999999999999E-2</c:v>
                </c:pt>
                <c:pt idx="301">
                  <c:v>3.7624999999999999E-2</c:v>
                </c:pt>
                <c:pt idx="302">
                  <c:v>3.7749999999999999E-2</c:v>
                </c:pt>
                <c:pt idx="303">
                  <c:v>3.7874999999999999E-2</c:v>
                </c:pt>
                <c:pt idx="304">
                  <c:v>3.7999999999999999E-2</c:v>
                </c:pt>
                <c:pt idx="305">
                  <c:v>3.8124999999999999E-2</c:v>
                </c:pt>
                <c:pt idx="306">
                  <c:v>3.8249999999999999E-2</c:v>
                </c:pt>
                <c:pt idx="307">
                  <c:v>3.8374999999999999E-2</c:v>
                </c:pt>
                <c:pt idx="308">
                  <c:v>3.85E-2</c:v>
                </c:pt>
                <c:pt idx="309">
                  <c:v>3.8625E-2</c:v>
                </c:pt>
                <c:pt idx="310">
                  <c:v>3.875E-2</c:v>
                </c:pt>
                <c:pt idx="311">
                  <c:v>3.8875E-2</c:v>
                </c:pt>
                <c:pt idx="312">
                  <c:v>3.9E-2</c:v>
                </c:pt>
                <c:pt idx="313">
                  <c:v>3.9125E-2</c:v>
                </c:pt>
                <c:pt idx="314">
                  <c:v>3.925E-2</c:v>
                </c:pt>
                <c:pt idx="315">
                  <c:v>3.9375E-2</c:v>
                </c:pt>
                <c:pt idx="316">
                  <c:v>3.95E-2</c:v>
                </c:pt>
                <c:pt idx="317">
                  <c:v>3.9625E-2</c:v>
                </c:pt>
                <c:pt idx="318">
                  <c:v>3.9750000000000001E-2</c:v>
                </c:pt>
                <c:pt idx="319">
                  <c:v>3.9875000000000001E-2</c:v>
                </c:pt>
                <c:pt idx="320">
                  <c:v>0.04</c:v>
                </c:pt>
                <c:pt idx="321">
                  <c:v>4.0125000000000001E-2</c:v>
                </c:pt>
                <c:pt idx="322">
                  <c:v>4.0250000000000001E-2</c:v>
                </c:pt>
                <c:pt idx="323">
                  <c:v>4.0375000000000001E-2</c:v>
                </c:pt>
                <c:pt idx="324">
                  <c:v>4.0500000000000001E-2</c:v>
                </c:pt>
                <c:pt idx="325">
                  <c:v>4.0625000000000001E-2</c:v>
                </c:pt>
                <c:pt idx="326">
                  <c:v>4.0750000000000001E-2</c:v>
                </c:pt>
                <c:pt idx="327">
                  <c:v>4.0875000000000002E-2</c:v>
                </c:pt>
                <c:pt idx="328">
                  <c:v>4.1000000000000002E-2</c:v>
                </c:pt>
                <c:pt idx="329">
                  <c:v>4.1125000000000002E-2</c:v>
                </c:pt>
                <c:pt idx="330">
                  <c:v>4.1250000000000002E-2</c:v>
                </c:pt>
                <c:pt idx="331">
                  <c:v>4.1375000000000002E-2</c:v>
                </c:pt>
                <c:pt idx="332">
                  <c:v>4.1500000000000002E-2</c:v>
                </c:pt>
                <c:pt idx="333">
                  <c:v>4.1625000000000002E-2</c:v>
                </c:pt>
                <c:pt idx="334">
                  <c:v>4.1750000000000002E-2</c:v>
                </c:pt>
                <c:pt idx="335">
                  <c:v>4.1875000000000002E-2</c:v>
                </c:pt>
                <c:pt idx="336">
                  <c:v>4.2000000000000003E-2</c:v>
                </c:pt>
                <c:pt idx="337">
                  <c:v>4.2125000000000003E-2</c:v>
                </c:pt>
                <c:pt idx="338">
                  <c:v>4.2250000000000003E-2</c:v>
                </c:pt>
                <c:pt idx="339">
                  <c:v>4.2375000000000003E-2</c:v>
                </c:pt>
                <c:pt idx="340">
                  <c:v>4.2500000000000003E-2</c:v>
                </c:pt>
                <c:pt idx="341">
                  <c:v>4.2625000000000003E-2</c:v>
                </c:pt>
                <c:pt idx="342">
                  <c:v>4.2750000000000003E-2</c:v>
                </c:pt>
                <c:pt idx="343">
                  <c:v>4.2875000000000003E-2</c:v>
                </c:pt>
                <c:pt idx="344">
                  <c:v>4.2999999999999997E-2</c:v>
                </c:pt>
                <c:pt idx="345">
                  <c:v>4.3124999999999997E-2</c:v>
                </c:pt>
                <c:pt idx="346">
                  <c:v>4.3249999999999997E-2</c:v>
                </c:pt>
                <c:pt idx="347">
                  <c:v>4.3374999999999997E-2</c:v>
                </c:pt>
                <c:pt idx="348">
                  <c:v>4.3499999999999997E-2</c:v>
                </c:pt>
                <c:pt idx="349">
                  <c:v>4.3624999999999997E-2</c:v>
                </c:pt>
                <c:pt idx="350">
                  <c:v>4.3749999999999997E-2</c:v>
                </c:pt>
                <c:pt idx="351">
                  <c:v>4.3874999999999997E-2</c:v>
                </c:pt>
                <c:pt idx="352">
                  <c:v>4.3999999999999997E-2</c:v>
                </c:pt>
                <c:pt idx="353">
                  <c:v>4.4124999999999998E-2</c:v>
                </c:pt>
                <c:pt idx="354">
                  <c:v>4.4249999999999998E-2</c:v>
                </c:pt>
                <c:pt idx="355">
                  <c:v>4.4374999999999998E-2</c:v>
                </c:pt>
                <c:pt idx="356">
                  <c:v>4.4499999999999998E-2</c:v>
                </c:pt>
                <c:pt idx="357">
                  <c:v>4.4624999999999998E-2</c:v>
                </c:pt>
                <c:pt idx="358">
                  <c:v>4.4749999999999998E-2</c:v>
                </c:pt>
                <c:pt idx="359">
                  <c:v>4.4874999999999998E-2</c:v>
                </c:pt>
                <c:pt idx="360">
                  <c:v>4.4999999999999998E-2</c:v>
                </c:pt>
                <c:pt idx="361">
                  <c:v>4.5124999999999998E-2</c:v>
                </c:pt>
                <c:pt idx="362">
                  <c:v>4.5249999999999999E-2</c:v>
                </c:pt>
                <c:pt idx="363">
                  <c:v>4.5374999999999999E-2</c:v>
                </c:pt>
                <c:pt idx="364">
                  <c:v>4.5499999999999999E-2</c:v>
                </c:pt>
                <c:pt idx="365">
                  <c:v>4.5624999999999999E-2</c:v>
                </c:pt>
                <c:pt idx="366">
                  <c:v>4.5749999999999999E-2</c:v>
                </c:pt>
                <c:pt idx="367">
                  <c:v>4.5874999999999999E-2</c:v>
                </c:pt>
                <c:pt idx="368">
                  <c:v>4.5999999999999999E-2</c:v>
                </c:pt>
                <c:pt idx="369">
                  <c:v>4.6124999999999999E-2</c:v>
                </c:pt>
                <c:pt idx="370">
                  <c:v>4.6249999999999999E-2</c:v>
                </c:pt>
                <c:pt idx="371">
                  <c:v>4.6375E-2</c:v>
                </c:pt>
                <c:pt idx="372">
                  <c:v>4.65E-2</c:v>
                </c:pt>
                <c:pt idx="373">
                  <c:v>4.6625E-2</c:v>
                </c:pt>
                <c:pt idx="374">
                  <c:v>4.675E-2</c:v>
                </c:pt>
                <c:pt idx="375">
                  <c:v>4.6875E-2</c:v>
                </c:pt>
                <c:pt idx="376">
                  <c:v>4.7E-2</c:v>
                </c:pt>
                <c:pt idx="377">
                  <c:v>4.7125E-2</c:v>
                </c:pt>
                <c:pt idx="378">
                  <c:v>4.725E-2</c:v>
                </c:pt>
                <c:pt idx="379">
                  <c:v>4.7375E-2</c:v>
                </c:pt>
                <c:pt idx="380">
                  <c:v>4.7500000000000001E-2</c:v>
                </c:pt>
                <c:pt idx="381">
                  <c:v>4.7625000000000001E-2</c:v>
                </c:pt>
                <c:pt idx="382">
                  <c:v>4.7750000000000001E-2</c:v>
                </c:pt>
                <c:pt idx="383">
                  <c:v>4.7875000000000001E-2</c:v>
                </c:pt>
                <c:pt idx="384">
                  <c:v>4.8000000000000001E-2</c:v>
                </c:pt>
                <c:pt idx="385">
                  <c:v>4.8125000000000001E-2</c:v>
                </c:pt>
                <c:pt idx="386">
                  <c:v>4.8250000000000001E-2</c:v>
                </c:pt>
                <c:pt idx="387">
                  <c:v>4.8375000000000001E-2</c:v>
                </c:pt>
                <c:pt idx="388">
                  <c:v>4.8500000000000001E-2</c:v>
                </c:pt>
                <c:pt idx="389">
                  <c:v>4.8625000000000002E-2</c:v>
                </c:pt>
                <c:pt idx="390">
                  <c:v>4.8750000000000002E-2</c:v>
                </c:pt>
                <c:pt idx="391">
                  <c:v>4.8875000000000002E-2</c:v>
                </c:pt>
                <c:pt idx="392">
                  <c:v>4.9000000000000002E-2</c:v>
                </c:pt>
                <c:pt idx="393">
                  <c:v>4.9125000000000002E-2</c:v>
                </c:pt>
                <c:pt idx="394">
                  <c:v>4.9250000000000002E-2</c:v>
                </c:pt>
                <c:pt idx="395">
                  <c:v>4.9375000000000002E-2</c:v>
                </c:pt>
                <c:pt idx="396">
                  <c:v>4.9500000000000002E-2</c:v>
                </c:pt>
                <c:pt idx="397">
                  <c:v>4.9625000000000002E-2</c:v>
                </c:pt>
                <c:pt idx="398">
                  <c:v>4.9750000000000003E-2</c:v>
                </c:pt>
                <c:pt idx="399">
                  <c:v>4.9875000000000003E-2</c:v>
                </c:pt>
                <c:pt idx="400">
                  <c:v>0.05</c:v>
                </c:pt>
                <c:pt idx="401">
                  <c:v>5.0125000000000003E-2</c:v>
                </c:pt>
                <c:pt idx="402">
                  <c:v>5.0250000000000003E-2</c:v>
                </c:pt>
                <c:pt idx="403">
                  <c:v>5.0375000000000003E-2</c:v>
                </c:pt>
                <c:pt idx="404">
                  <c:v>5.0500000000000003E-2</c:v>
                </c:pt>
                <c:pt idx="405">
                  <c:v>5.0625000000000003E-2</c:v>
                </c:pt>
                <c:pt idx="406">
                  <c:v>5.0750000000000003E-2</c:v>
                </c:pt>
                <c:pt idx="407">
                  <c:v>5.0874999999999997E-2</c:v>
                </c:pt>
                <c:pt idx="408">
                  <c:v>5.0999999999999997E-2</c:v>
                </c:pt>
                <c:pt idx="409">
                  <c:v>5.1124999999999997E-2</c:v>
                </c:pt>
                <c:pt idx="410">
                  <c:v>5.1249999999999997E-2</c:v>
                </c:pt>
                <c:pt idx="411">
                  <c:v>5.1374999999999997E-2</c:v>
                </c:pt>
                <c:pt idx="412">
                  <c:v>5.1499999999999997E-2</c:v>
                </c:pt>
                <c:pt idx="413">
                  <c:v>5.1624999999999997E-2</c:v>
                </c:pt>
                <c:pt idx="414">
                  <c:v>5.1749999999999997E-2</c:v>
                </c:pt>
                <c:pt idx="415">
                  <c:v>5.1874999999999998E-2</c:v>
                </c:pt>
                <c:pt idx="416">
                  <c:v>5.1999999999999998E-2</c:v>
                </c:pt>
                <c:pt idx="417">
                  <c:v>5.2124999999999998E-2</c:v>
                </c:pt>
                <c:pt idx="418">
                  <c:v>5.2249999999999998E-2</c:v>
                </c:pt>
                <c:pt idx="419">
                  <c:v>5.2374999999999998E-2</c:v>
                </c:pt>
                <c:pt idx="420">
                  <c:v>5.2499999999999998E-2</c:v>
                </c:pt>
                <c:pt idx="421">
                  <c:v>5.2624999999999998E-2</c:v>
                </c:pt>
                <c:pt idx="422">
                  <c:v>5.2749999999999998E-2</c:v>
                </c:pt>
                <c:pt idx="423">
                  <c:v>5.2874999999999998E-2</c:v>
                </c:pt>
                <c:pt idx="424">
                  <c:v>5.2999999999999999E-2</c:v>
                </c:pt>
                <c:pt idx="425">
                  <c:v>5.3124999999999999E-2</c:v>
                </c:pt>
                <c:pt idx="426">
                  <c:v>5.3249999999999999E-2</c:v>
                </c:pt>
                <c:pt idx="427">
                  <c:v>5.3374999999999999E-2</c:v>
                </c:pt>
                <c:pt idx="428">
                  <c:v>5.3499999999999999E-2</c:v>
                </c:pt>
                <c:pt idx="429">
                  <c:v>5.3624999999999999E-2</c:v>
                </c:pt>
                <c:pt idx="430">
                  <c:v>5.3749999999999999E-2</c:v>
                </c:pt>
                <c:pt idx="431">
                  <c:v>5.3874999999999999E-2</c:v>
                </c:pt>
                <c:pt idx="432">
                  <c:v>5.3999999999999999E-2</c:v>
                </c:pt>
                <c:pt idx="433">
                  <c:v>5.4125E-2</c:v>
                </c:pt>
                <c:pt idx="434">
                  <c:v>5.425E-2</c:v>
                </c:pt>
                <c:pt idx="435">
                  <c:v>5.4375E-2</c:v>
                </c:pt>
                <c:pt idx="436">
                  <c:v>5.45E-2</c:v>
                </c:pt>
                <c:pt idx="437">
                  <c:v>5.4625E-2</c:v>
                </c:pt>
                <c:pt idx="438">
                  <c:v>5.475E-2</c:v>
                </c:pt>
                <c:pt idx="439">
                  <c:v>5.4875E-2</c:v>
                </c:pt>
                <c:pt idx="440">
                  <c:v>5.5E-2</c:v>
                </c:pt>
                <c:pt idx="441">
                  <c:v>5.5125E-2</c:v>
                </c:pt>
                <c:pt idx="442">
                  <c:v>5.525E-2</c:v>
                </c:pt>
                <c:pt idx="443">
                  <c:v>5.5375000000000001E-2</c:v>
                </c:pt>
                <c:pt idx="444">
                  <c:v>5.5500000000000001E-2</c:v>
                </c:pt>
                <c:pt idx="445">
                  <c:v>5.5625000000000001E-2</c:v>
                </c:pt>
                <c:pt idx="446">
                  <c:v>5.5750000000000001E-2</c:v>
                </c:pt>
                <c:pt idx="447">
                  <c:v>5.5875000000000001E-2</c:v>
                </c:pt>
                <c:pt idx="448">
                  <c:v>5.6000000000000001E-2</c:v>
                </c:pt>
                <c:pt idx="449">
                  <c:v>5.6125000000000001E-2</c:v>
                </c:pt>
                <c:pt idx="450">
                  <c:v>5.6250000000000001E-2</c:v>
                </c:pt>
                <c:pt idx="451">
                  <c:v>5.6375000000000001E-2</c:v>
                </c:pt>
                <c:pt idx="452">
                  <c:v>5.6500000000000002E-2</c:v>
                </c:pt>
                <c:pt idx="453">
                  <c:v>5.6625000000000002E-2</c:v>
                </c:pt>
                <c:pt idx="454">
                  <c:v>5.6750000000000002E-2</c:v>
                </c:pt>
                <c:pt idx="455">
                  <c:v>5.6875000000000002E-2</c:v>
                </c:pt>
                <c:pt idx="456">
                  <c:v>5.7000000000000002E-2</c:v>
                </c:pt>
                <c:pt idx="457">
                  <c:v>5.7125000000000002E-2</c:v>
                </c:pt>
                <c:pt idx="458">
                  <c:v>5.7250000000000002E-2</c:v>
                </c:pt>
                <c:pt idx="459">
                  <c:v>5.7375000000000002E-2</c:v>
                </c:pt>
                <c:pt idx="460">
                  <c:v>5.7500000000000002E-2</c:v>
                </c:pt>
                <c:pt idx="461">
                  <c:v>5.7625000000000003E-2</c:v>
                </c:pt>
                <c:pt idx="462">
                  <c:v>5.7750000000000003E-2</c:v>
                </c:pt>
                <c:pt idx="463">
                  <c:v>5.7875000000000003E-2</c:v>
                </c:pt>
                <c:pt idx="464">
                  <c:v>5.8000000000000003E-2</c:v>
                </c:pt>
                <c:pt idx="465">
                  <c:v>5.8125000000000003E-2</c:v>
                </c:pt>
                <c:pt idx="466">
                  <c:v>5.8250000000000003E-2</c:v>
                </c:pt>
                <c:pt idx="467">
                  <c:v>5.8375000000000003E-2</c:v>
                </c:pt>
                <c:pt idx="468">
                  <c:v>5.8500000000000003E-2</c:v>
                </c:pt>
                <c:pt idx="469">
                  <c:v>5.8624999999999997E-2</c:v>
                </c:pt>
                <c:pt idx="470">
                  <c:v>5.8749999999999997E-2</c:v>
                </c:pt>
                <c:pt idx="471">
                  <c:v>5.8874999999999997E-2</c:v>
                </c:pt>
                <c:pt idx="472">
                  <c:v>5.8999999999999997E-2</c:v>
                </c:pt>
                <c:pt idx="473">
                  <c:v>5.9124999999999997E-2</c:v>
                </c:pt>
                <c:pt idx="474">
                  <c:v>5.9249999999999997E-2</c:v>
                </c:pt>
                <c:pt idx="475">
                  <c:v>5.9374999999999997E-2</c:v>
                </c:pt>
                <c:pt idx="476">
                  <c:v>5.9499999999999997E-2</c:v>
                </c:pt>
                <c:pt idx="477">
                  <c:v>5.9624999999999997E-2</c:v>
                </c:pt>
                <c:pt idx="478">
                  <c:v>5.9749999999999998E-2</c:v>
                </c:pt>
                <c:pt idx="479">
                  <c:v>5.9874999999999998E-2</c:v>
                </c:pt>
                <c:pt idx="480">
                  <c:v>0.06</c:v>
                </c:pt>
                <c:pt idx="481">
                  <c:v>6.0124999999999998E-2</c:v>
                </c:pt>
                <c:pt idx="482">
                  <c:v>6.0249999999999998E-2</c:v>
                </c:pt>
                <c:pt idx="483">
                  <c:v>6.0374999999999998E-2</c:v>
                </c:pt>
                <c:pt idx="484">
                  <c:v>6.0499999999999998E-2</c:v>
                </c:pt>
                <c:pt idx="485">
                  <c:v>6.0624999999999998E-2</c:v>
                </c:pt>
                <c:pt idx="486">
                  <c:v>6.0749999999999998E-2</c:v>
                </c:pt>
                <c:pt idx="487">
                  <c:v>6.0874999999999999E-2</c:v>
                </c:pt>
                <c:pt idx="488">
                  <c:v>6.0999999999999999E-2</c:v>
                </c:pt>
                <c:pt idx="489">
                  <c:v>6.1124999999999999E-2</c:v>
                </c:pt>
                <c:pt idx="490">
                  <c:v>6.1249999999999999E-2</c:v>
                </c:pt>
                <c:pt idx="491">
                  <c:v>6.1374999999999999E-2</c:v>
                </c:pt>
                <c:pt idx="492">
                  <c:v>6.1499999999999999E-2</c:v>
                </c:pt>
                <c:pt idx="493">
                  <c:v>6.1624999999999999E-2</c:v>
                </c:pt>
                <c:pt idx="494">
                  <c:v>6.1749999999999999E-2</c:v>
                </c:pt>
                <c:pt idx="495">
                  <c:v>6.1874999999999999E-2</c:v>
                </c:pt>
                <c:pt idx="496">
                  <c:v>6.2E-2</c:v>
                </c:pt>
                <c:pt idx="497">
                  <c:v>6.2125E-2</c:v>
                </c:pt>
                <c:pt idx="498">
                  <c:v>6.225E-2</c:v>
                </c:pt>
                <c:pt idx="499">
                  <c:v>6.2375E-2</c:v>
                </c:pt>
                <c:pt idx="500">
                  <c:v>6.25E-2</c:v>
                </c:pt>
                <c:pt idx="501">
                  <c:v>6.2625E-2</c:v>
                </c:pt>
                <c:pt idx="502">
                  <c:v>6.275E-2</c:v>
                </c:pt>
                <c:pt idx="503">
                  <c:v>6.2875E-2</c:v>
                </c:pt>
                <c:pt idx="504">
                  <c:v>6.3E-2</c:v>
                </c:pt>
                <c:pt idx="505">
                  <c:v>6.3125000000000001E-2</c:v>
                </c:pt>
                <c:pt idx="506">
                  <c:v>6.3250000000000001E-2</c:v>
                </c:pt>
                <c:pt idx="507">
                  <c:v>6.3375000000000001E-2</c:v>
                </c:pt>
                <c:pt idx="508">
                  <c:v>6.3500000000000001E-2</c:v>
                </c:pt>
                <c:pt idx="509">
                  <c:v>6.3625000000000001E-2</c:v>
                </c:pt>
                <c:pt idx="510">
                  <c:v>6.3750000000000001E-2</c:v>
                </c:pt>
                <c:pt idx="511">
                  <c:v>6.3875000000000001E-2</c:v>
                </c:pt>
                <c:pt idx="512">
                  <c:v>6.4000000000000001E-2</c:v>
                </c:pt>
                <c:pt idx="513">
                  <c:v>6.4125000000000001E-2</c:v>
                </c:pt>
                <c:pt idx="514">
                  <c:v>6.4250000000000002E-2</c:v>
                </c:pt>
                <c:pt idx="515">
                  <c:v>6.4375000000000002E-2</c:v>
                </c:pt>
                <c:pt idx="516">
                  <c:v>6.4500000000000002E-2</c:v>
                </c:pt>
                <c:pt idx="517">
                  <c:v>6.4625000000000002E-2</c:v>
                </c:pt>
                <c:pt idx="518">
                  <c:v>6.4750000000000002E-2</c:v>
                </c:pt>
                <c:pt idx="519">
                  <c:v>6.4875000000000002E-2</c:v>
                </c:pt>
                <c:pt idx="520">
                  <c:v>6.5000000000000002E-2</c:v>
                </c:pt>
                <c:pt idx="521">
                  <c:v>6.5125000000000002E-2</c:v>
                </c:pt>
                <c:pt idx="522">
                  <c:v>6.5250000000000002E-2</c:v>
                </c:pt>
                <c:pt idx="523">
                  <c:v>6.5375000000000003E-2</c:v>
                </c:pt>
                <c:pt idx="524">
                  <c:v>6.5500000000000003E-2</c:v>
                </c:pt>
                <c:pt idx="525">
                  <c:v>6.5625000000000003E-2</c:v>
                </c:pt>
                <c:pt idx="526">
                  <c:v>6.5750000000000003E-2</c:v>
                </c:pt>
                <c:pt idx="527">
                  <c:v>6.5875000000000003E-2</c:v>
                </c:pt>
                <c:pt idx="528">
                  <c:v>6.6000000000000003E-2</c:v>
                </c:pt>
                <c:pt idx="529">
                  <c:v>6.6125000000000003E-2</c:v>
                </c:pt>
                <c:pt idx="530">
                  <c:v>6.6250000000000003E-2</c:v>
                </c:pt>
                <c:pt idx="531">
                  <c:v>6.6375000000000003E-2</c:v>
                </c:pt>
                <c:pt idx="532">
                  <c:v>6.6500000000000004E-2</c:v>
                </c:pt>
                <c:pt idx="533">
                  <c:v>6.6625000000000004E-2</c:v>
                </c:pt>
                <c:pt idx="534">
                  <c:v>6.6750000000000004E-2</c:v>
                </c:pt>
                <c:pt idx="535">
                  <c:v>6.6875000000000004E-2</c:v>
                </c:pt>
                <c:pt idx="536">
                  <c:v>6.7000000000000004E-2</c:v>
                </c:pt>
                <c:pt idx="537">
                  <c:v>6.7125000000000004E-2</c:v>
                </c:pt>
                <c:pt idx="538">
                  <c:v>6.7250000000000004E-2</c:v>
                </c:pt>
                <c:pt idx="539">
                  <c:v>6.7375000000000004E-2</c:v>
                </c:pt>
                <c:pt idx="540">
                  <c:v>6.7500000000000004E-2</c:v>
                </c:pt>
                <c:pt idx="541">
                  <c:v>6.7625000000000005E-2</c:v>
                </c:pt>
                <c:pt idx="542">
                  <c:v>6.7750000000000005E-2</c:v>
                </c:pt>
                <c:pt idx="543">
                  <c:v>6.7875000000000005E-2</c:v>
                </c:pt>
                <c:pt idx="544">
                  <c:v>6.8000000000000005E-2</c:v>
                </c:pt>
                <c:pt idx="545">
                  <c:v>6.8125000000000005E-2</c:v>
                </c:pt>
                <c:pt idx="546">
                  <c:v>6.8250000000000005E-2</c:v>
                </c:pt>
                <c:pt idx="547">
                  <c:v>6.8375000000000005E-2</c:v>
                </c:pt>
                <c:pt idx="548">
                  <c:v>6.8500000000000005E-2</c:v>
                </c:pt>
                <c:pt idx="549">
                  <c:v>6.8625000000000005E-2</c:v>
                </c:pt>
                <c:pt idx="550">
                  <c:v>6.8750000000000006E-2</c:v>
                </c:pt>
                <c:pt idx="551">
                  <c:v>6.8875000000000006E-2</c:v>
                </c:pt>
                <c:pt idx="552">
                  <c:v>6.9000000000000006E-2</c:v>
                </c:pt>
                <c:pt idx="553">
                  <c:v>6.9125000000000006E-2</c:v>
                </c:pt>
                <c:pt idx="554">
                  <c:v>6.9250000000000006E-2</c:v>
                </c:pt>
                <c:pt idx="555">
                  <c:v>6.9375000000000006E-2</c:v>
                </c:pt>
                <c:pt idx="556">
                  <c:v>6.9500000000000006E-2</c:v>
                </c:pt>
                <c:pt idx="557">
                  <c:v>6.9625000000000006E-2</c:v>
                </c:pt>
                <c:pt idx="558">
                  <c:v>6.9750000000000006E-2</c:v>
                </c:pt>
                <c:pt idx="559">
                  <c:v>6.9875000000000007E-2</c:v>
                </c:pt>
                <c:pt idx="560">
                  <c:v>7.0000000000000007E-2</c:v>
                </c:pt>
                <c:pt idx="561">
                  <c:v>7.0125000000000007E-2</c:v>
                </c:pt>
                <c:pt idx="562">
                  <c:v>7.0250000000000007E-2</c:v>
                </c:pt>
                <c:pt idx="563">
                  <c:v>7.0374999999999993E-2</c:v>
                </c:pt>
                <c:pt idx="564">
                  <c:v>7.0499999999999993E-2</c:v>
                </c:pt>
                <c:pt idx="565">
                  <c:v>7.0624999999999993E-2</c:v>
                </c:pt>
                <c:pt idx="566">
                  <c:v>7.0749999999999993E-2</c:v>
                </c:pt>
                <c:pt idx="567">
                  <c:v>7.0874999999999994E-2</c:v>
                </c:pt>
                <c:pt idx="568">
                  <c:v>7.0999999999999994E-2</c:v>
                </c:pt>
                <c:pt idx="569">
                  <c:v>7.1124999999999994E-2</c:v>
                </c:pt>
                <c:pt idx="570">
                  <c:v>7.1249999999999994E-2</c:v>
                </c:pt>
                <c:pt idx="571">
                  <c:v>7.1374999999999994E-2</c:v>
                </c:pt>
                <c:pt idx="572">
                  <c:v>7.1499999999999994E-2</c:v>
                </c:pt>
                <c:pt idx="573">
                  <c:v>7.1624999999999994E-2</c:v>
                </c:pt>
                <c:pt idx="574">
                  <c:v>7.1749999999999994E-2</c:v>
                </c:pt>
                <c:pt idx="575">
                  <c:v>7.1874999999999994E-2</c:v>
                </c:pt>
                <c:pt idx="576">
                  <c:v>7.1999999999999995E-2</c:v>
                </c:pt>
                <c:pt idx="577">
                  <c:v>7.2124999999999995E-2</c:v>
                </c:pt>
                <c:pt idx="578">
                  <c:v>7.2249999999999995E-2</c:v>
                </c:pt>
                <c:pt idx="579">
                  <c:v>7.2374999999999995E-2</c:v>
                </c:pt>
                <c:pt idx="580">
                  <c:v>7.2499999999999995E-2</c:v>
                </c:pt>
                <c:pt idx="581">
                  <c:v>7.2624999999999995E-2</c:v>
                </c:pt>
                <c:pt idx="582">
                  <c:v>7.2749999999999995E-2</c:v>
                </c:pt>
                <c:pt idx="583">
                  <c:v>7.2874999999999995E-2</c:v>
                </c:pt>
                <c:pt idx="584">
                  <c:v>7.2999999999999995E-2</c:v>
                </c:pt>
                <c:pt idx="585">
                  <c:v>7.3124999999999996E-2</c:v>
                </c:pt>
                <c:pt idx="586">
                  <c:v>7.3249999999999996E-2</c:v>
                </c:pt>
                <c:pt idx="587">
                  <c:v>7.3374999999999996E-2</c:v>
                </c:pt>
                <c:pt idx="588">
                  <c:v>7.3499999999999996E-2</c:v>
                </c:pt>
                <c:pt idx="589">
                  <c:v>7.3624999999999996E-2</c:v>
                </c:pt>
                <c:pt idx="590">
                  <c:v>7.3749999999999996E-2</c:v>
                </c:pt>
                <c:pt idx="591">
                  <c:v>7.3874999999999996E-2</c:v>
                </c:pt>
                <c:pt idx="592">
                  <c:v>7.3999999999999996E-2</c:v>
                </c:pt>
                <c:pt idx="593">
                  <c:v>7.4124999999999996E-2</c:v>
                </c:pt>
                <c:pt idx="594">
                  <c:v>7.4249999999999997E-2</c:v>
                </c:pt>
                <c:pt idx="595">
                  <c:v>7.4374999999999997E-2</c:v>
                </c:pt>
                <c:pt idx="596">
                  <c:v>7.4499999999999997E-2</c:v>
                </c:pt>
                <c:pt idx="597">
                  <c:v>7.4624999999999997E-2</c:v>
                </c:pt>
                <c:pt idx="598">
                  <c:v>7.4749999999999997E-2</c:v>
                </c:pt>
                <c:pt idx="599">
                  <c:v>7.4874999999999997E-2</c:v>
                </c:pt>
                <c:pt idx="600">
                  <c:v>7.4999999999999997E-2</c:v>
                </c:pt>
                <c:pt idx="601">
                  <c:v>7.5124999999999997E-2</c:v>
                </c:pt>
                <c:pt idx="602">
                  <c:v>7.5249999999999997E-2</c:v>
                </c:pt>
                <c:pt idx="603">
                  <c:v>7.5374999999999998E-2</c:v>
                </c:pt>
                <c:pt idx="604">
                  <c:v>7.5499999999999998E-2</c:v>
                </c:pt>
                <c:pt idx="605">
                  <c:v>7.5624999999999998E-2</c:v>
                </c:pt>
                <c:pt idx="606">
                  <c:v>7.5749999999999998E-2</c:v>
                </c:pt>
                <c:pt idx="607">
                  <c:v>7.5874999999999998E-2</c:v>
                </c:pt>
                <c:pt idx="608">
                  <c:v>7.5999999999999998E-2</c:v>
                </c:pt>
                <c:pt idx="609">
                  <c:v>7.6124999999999998E-2</c:v>
                </c:pt>
                <c:pt idx="610">
                  <c:v>7.6249999999999998E-2</c:v>
                </c:pt>
                <c:pt idx="611">
                  <c:v>7.6374999999999998E-2</c:v>
                </c:pt>
                <c:pt idx="612">
                  <c:v>7.6499999999999999E-2</c:v>
                </c:pt>
                <c:pt idx="613">
                  <c:v>7.6624999999999999E-2</c:v>
                </c:pt>
                <c:pt idx="614">
                  <c:v>7.6749999999999999E-2</c:v>
                </c:pt>
                <c:pt idx="615">
                  <c:v>7.6874999999999999E-2</c:v>
                </c:pt>
                <c:pt idx="616">
                  <c:v>7.6999999999999999E-2</c:v>
                </c:pt>
                <c:pt idx="617">
                  <c:v>7.7124999999999999E-2</c:v>
                </c:pt>
                <c:pt idx="618">
                  <c:v>7.7249999999999999E-2</c:v>
                </c:pt>
                <c:pt idx="619">
                  <c:v>7.7374999999999999E-2</c:v>
                </c:pt>
                <c:pt idx="620">
                  <c:v>7.7499999999999999E-2</c:v>
                </c:pt>
                <c:pt idx="621">
                  <c:v>7.7625E-2</c:v>
                </c:pt>
                <c:pt idx="622">
                  <c:v>7.775E-2</c:v>
                </c:pt>
                <c:pt idx="623">
                  <c:v>7.7875E-2</c:v>
                </c:pt>
                <c:pt idx="624">
                  <c:v>7.8E-2</c:v>
                </c:pt>
                <c:pt idx="625">
                  <c:v>7.8125E-2</c:v>
                </c:pt>
                <c:pt idx="626">
                  <c:v>7.825E-2</c:v>
                </c:pt>
                <c:pt idx="627">
                  <c:v>7.8375E-2</c:v>
                </c:pt>
                <c:pt idx="628">
                  <c:v>7.85E-2</c:v>
                </c:pt>
                <c:pt idx="629">
                  <c:v>7.8625E-2</c:v>
                </c:pt>
                <c:pt idx="630">
                  <c:v>7.8750000000000001E-2</c:v>
                </c:pt>
                <c:pt idx="631">
                  <c:v>7.8875000000000001E-2</c:v>
                </c:pt>
                <c:pt idx="632">
                  <c:v>7.9000000000000001E-2</c:v>
                </c:pt>
                <c:pt idx="633">
                  <c:v>7.9125000000000001E-2</c:v>
                </c:pt>
                <c:pt idx="634">
                  <c:v>7.9250000000000001E-2</c:v>
                </c:pt>
                <c:pt idx="635">
                  <c:v>7.9375000000000001E-2</c:v>
                </c:pt>
                <c:pt idx="636">
                  <c:v>7.9500000000000001E-2</c:v>
                </c:pt>
                <c:pt idx="637">
                  <c:v>7.9625000000000001E-2</c:v>
                </c:pt>
                <c:pt idx="638">
                  <c:v>7.9750000000000001E-2</c:v>
                </c:pt>
                <c:pt idx="639">
                  <c:v>7.9875000000000002E-2</c:v>
                </c:pt>
                <c:pt idx="640">
                  <c:v>0.08</c:v>
                </c:pt>
                <c:pt idx="641">
                  <c:v>8.0125000000000002E-2</c:v>
                </c:pt>
                <c:pt idx="642">
                  <c:v>8.0250000000000002E-2</c:v>
                </c:pt>
                <c:pt idx="643">
                  <c:v>8.0375000000000002E-2</c:v>
                </c:pt>
                <c:pt idx="644">
                  <c:v>8.0500000000000002E-2</c:v>
                </c:pt>
                <c:pt idx="645">
                  <c:v>8.0625000000000002E-2</c:v>
                </c:pt>
                <c:pt idx="646">
                  <c:v>8.0750000000000002E-2</c:v>
                </c:pt>
                <c:pt idx="647">
                  <c:v>8.0875000000000002E-2</c:v>
                </c:pt>
                <c:pt idx="648">
                  <c:v>8.1000000000000003E-2</c:v>
                </c:pt>
                <c:pt idx="649">
                  <c:v>8.1125000000000003E-2</c:v>
                </c:pt>
                <c:pt idx="650">
                  <c:v>8.1250000000000003E-2</c:v>
                </c:pt>
                <c:pt idx="651">
                  <c:v>8.1375000000000003E-2</c:v>
                </c:pt>
                <c:pt idx="652">
                  <c:v>8.1500000000000003E-2</c:v>
                </c:pt>
                <c:pt idx="653">
                  <c:v>8.1625000000000003E-2</c:v>
                </c:pt>
                <c:pt idx="654">
                  <c:v>8.1750000000000003E-2</c:v>
                </c:pt>
                <c:pt idx="655">
                  <c:v>8.1875000000000003E-2</c:v>
                </c:pt>
                <c:pt idx="656">
                  <c:v>8.2000000000000003E-2</c:v>
                </c:pt>
                <c:pt idx="657">
                  <c:v>8.2125000000000004E-2</c:v>
                </c:pt>
                <c:pt idx="658">
                  <c:v>8.2250000000000004E-2</c:v>
                </c:pt>
                <c:pt idx="659">
                  <c:v>8.2375000000000004E-2</c:v>
                </c:pt>
                <c:pt idx="660">
                  <c:v>8.2500000000000004E-2</c:v>
                </c:pt>
                <c:pt idx="661">
                  <c:v>8.2625000000000004E-2</c:v>
                </c:pt>
                <c:pt idx="662">
                  <c:v>8.2750000000000004E-2</c:v>
                </c:pt>
                <c:pt idx="663">
                  <c:v>8.2875000000000004E-2</c:v>
                </c:pt>
                <c:pt idx="664">
                  <c:v>8.3000000000000004E-2</c:v>
                </c:pt>
                <c:pt idx="665">
                  <c:v>8.3125000000000004E-2</c:v>
                </c:pt>
                <c:pt idx="666">
                  <c:v>8.3250000000000005E-2</c:v>
                </c:pt>
                <c:pt idx="667">
                  <c:v>8.3375000000000005E-2</c:v>
                </c:pt>
                <c:pt idx="668">
                  <c:v>8.3500000000000005E-2</c:v>
                </c:pt>
                <c:pt idx="669">
                  <c:v>8.3625000000000005E-2</c:v>
                </c:pt>
                <c:pt idx="670">
                  <c:v>8.3750000000000005E-2</c:v>
                </c:pt>
                <c:pt idx="671">
                  <c:v>8.3875000000000005E-2</c:v>
                </c:pt>
                <c:pt idx="672">
                  <c:v>8.4000000000000005E-2</c:v>
                </c:pt>
                <c:pt idx="673">
                  <c:v>8.4125000000000005E-2</c:v>
                </c:pt>
                <c:pt idx="674">
                  <c:v>8.4250000000000005E-2</c:v>
                </c:pt>
                <c:pt idx="675">
                  <c:v>8.4375000000000006E-2</c:v>
                </c:pt>
                <c:pt idx="676">
                  <c:v>8.4500000000000006E-2</c:v>
                </c:pt>
                <c:pt idx="677">
                  <c:v>8.4625000000000006E-2</c:v>
                </c:pt>
                <c:pt idx="678">
                  <c:v>8.4750000000000006E-2</c:v>
                </c:pt>
                <c:pt idx="679">
                  <c:v>8.4875000000000006E-2</c:v>
                </c:pt>
                <c:pt idx="680">
                  <c:v>8.5000000000000006E-2</c:v>
                </c:pt>
                <c:pt idx="681">
                  <c:v>8.5125000000000006E-2</c:v>
                </c:pt>
                <c:pt idx="682">
                  <c:v>8.5250000000000006E-2</c:v>
                </c:pt>
                <c:pt idx="683">
                  <c:v>8.5375000000000006E-2</c:v>
                </c:pt>
                <c:pt idx="684">
                  <c:v>8.5500000000000007E-2</c:v>
                </c:pt>
                <c:pt idx="685">
                  <c:v>8.5625000000000007E-2</c:v>
                </c:pt>
                <c:pt idx="686">
                  <c:v>8.5750000000000007E-2</c:v>
                </c:pt>
                <c:pt idx="687">
                  <c:v>8.5875000000000007E-2</c:v>
                </c:pt>
                <c:pt idx="688">
                  <c:v>8.5999999999999993E-2</c:v>
                </c:pt>
                <c:pt idx="689">
                  <c:v>8.6124999999999993E-2</c:v>
                </c:pt>
                <c:pt idx="690">
                  <c:v>8.6249999999999993E-2</c:v>
                </c:pt>
                <c:pt idx="691">
                  <c:v>8.6374999999999993E-2</c:v>
                </c:pt>
                <c:pt idx="692">
                  <c:v>8.6499999999999994E-2</c:v>
                </c:pt>
                <c:pt idx="693">
                  <c:v>8.6624999999999994E-2</c:v>
                </c:pt>
                <c:pt idx="694">
                  <c:v>8.6749999999999994E-2</c:v>
                </c:pt>
                <c:pt idx="695">
                  <c:v>8.6874999999999994E-2</c:v>
                </c:pt>
                <c:pt idx="696">
                  <c:v>8.6999999999999994E-2</c:v>
                </c:pt>
                <c:pt idx="697">
                  <c:v>8.7124999999999994E-2</c:v>
                </c:pt>
                <c:pt idx="698">
                  <c:v>8.7249999999999994E-2</c:v>
                </c:pt>
                <c:pt idx="699">
                  <c:v>8.7374999999999994E-2</c:v>
                </c:pt>
                <c:pt idx="700">
                  <c:v>8.7499999999999994E-2</c:v>
                </c:pt>
                <c:pt idx="701">
                  <c:v>8.7624999999999995E-2</c:v>
                </c:pt>
                <c:pt idx="702">
                  <c:v>8.7749999999999995E-2</c:v>
                </c:pt>
                <c:pt idx="703">
                  <c:v>8.7874999999999995E-2</c:v>
                </c:pt>
                <c:pt idx="704">
                  <c:v>8.7999999999999995E-2</c:v>
                </c:pt>
                <c:pt idx="705">
                  <c:v>8.8124999999999995E-2</c:v>
                </c:pt>
                <c:pt idx="706">
                  <c:v>8.8249999999999995E-2</c:v>
                </c:pt>
                <c:pt idx="707">
                  <c:v>8.8374999999999995E-2</c:v>
                </c:pt>
                <c:pt idx="708">
                  <c:v>8.8499999999999995E-2</c:v>
                </c:pt>
                <c:pt idx="709">
                  <c:v>8.8624999999999995E-2</c:v>
                </c:pt>
                <c:pt idx="710">
                  <c:v>8.8749999999999996E-2</c:v>
                </c:pt>
                <c:pt idx="711">
                  <c:v>8.8874999999999996E-2</c:v>
                </c:pt>
                <c:pt idx="712">
                  <c:v>8.8999999999999996E-2</c:v>
                </c:pt>
                <c:pt idx="713">
                  <c:v>8.9124999999999996E-2</c:v>
                </c:pt>
                <c:pt idx="714">
                  <c:v>8.9249999999999996E-2</c:v>
                </c:pt>
                <c:pt idx="715">
                  <c:v>8.9374999999999996E-2</c:v>
                </c:pt>
                <c:pt idx="716">
                  <c:v>8.9499999999999996E-2</c:v>
                </c:pt>
                <c:pt idx="717">
                  <c:v>8.9624999999999996E-2</c:v>
                </c:pt>
                <c:pt idx="718">
                  <c:v>8.9749999999999996E-2</c:v>
                </c:pt>
                <c:pt idx="719">
                  <c:v>8.9874999999999997E-2</c:v>
                </c:pt>
                <c:pt idx="720">
                  <c:v>0.09</c:v>
                </c:pt>
                <c:pt idx="721">
                  <c:v>9.0124999999999997E-2</c:v>
                </c:pt>
                <c:pt idx="722">
                  <c:v>9.0249999999999997E-2</c:v>
                </c:pt>
                <c:pt idx="723">
                  <c:v>9.0374999999999997E-2</c:v>
                </c:pt>
                <c:pt idx="724">
                  <c:v>9.0499999999999997E-2</c:v>
                </c:pt>
                <c:pt idx="725">
                  <c:v>9.0624999999999997E-2</c:v>
                </c:pt>
                <c:pt idx="726">
                  <c:v>9.0749999999999997E-2</c:v>
                </c:pt>
                <c:pt idx="727">
                  <c:v>9.0874999999999997E-2</c:v>
                </c:pt>
                <c:pt idx="728">
                  <c:v>9.0999999999999998E-2</c:v>
                </c:pt>
                <c:pt idx="729">
                  <c:v>9.1124999999999998E-2</c:v>
                </c:pt>
                <c:pt idx="730">
                  <c:v>9.1249999999999998E-2</c:v>
                </c:pt>
                <c:pt idx="731">
                  <c:v>9.1374999999999998E-2</c:v>
                </c:pt>
                <c:pt idx="732">
                  <c:v>9.1499999999999998E-2</c:v>
                </c:pt>
                <c:pt idx="733">
                  <c:v>9.1624999999999998E-2</c:v>
                </c:pt>
                <c:pt idx="734">
                  <c:v>9.1749999999999998E-2</c:v>
                </c:pt>
                <c:pt idx="735">
                  <c:v>9.1874999999999998E-2</c:v>
                </c:pt>
                <c:pt idx="736">
                  <c:v>9.1999999999999998E-2</c:v>
                </c:pt>
                <c:pt idx="737">
                  <c:v>9.2124999999999999E-2</c:v>
                </c:pt>
                <c:pt idx="738">
                  <c:v>9.2249999999999999E-2</c:v>
                </c:pt>
                <c:pt idx="739">
                  <c:v>9.2374999999999999E-2</c:v>
                </c:pt>
                <c:pt idx="740">
                  <c:v>9.2499999999999999E-2</c:v>
                </c:pt>
                <c:pt idx="741">
                  <c:v>9.2624999999999999E-2</c:v>
                </c:pt>
                <c:pt idx="742">
                  <c:v>9.2749999999999999E-2</c:v>
                </c:pt>
                <c:pt idx="743">
                  <c:v>9.2874999999999999E-2</c:v>
                </c:pt>
                <c:pt idx="744">
                  <c:v>9.2999999999999999E-2</c:v>
                </c:pt>
                <c:pt idx="745">
                  <c:v>9.3124999999999999E-2</c:v>
                </c:pt>
                <c:pt idx="746">
                  <c:v>9.325E-2</c:v>
                </c:pt>
                <c:pt idx="747">
                  <c:v>9.3375E-2</c:v>
                </c:pt>
                <c:pt idx="748">
                  <c:v>9.35E-2</c:v>
                </c:pt>
                <c:pt idx="749">
                  <c:v>9.3625E-2</c:v>
                </c:pt>
                <c:pt idx="750">
                  <c:v>9.375E-2</c:v>
                </c:pt>
                <c:pt idx="751">
                  <c:v>9.3875E-2</c:v>
                </c:pt>
                <c:pt idx="752">
                  <c:v>9.4E-2</c:v>
                </c:pt>
                <c:pt idx="753">
                  <c:v>9.4125E-2</c:v>
                </c:pt>
                <c:pt idx="754">
                  <c:v>9.425E-2</c:v>
                </c:pt>
                <c:pt idx="755">
                  <c:v>9.4375000000000001E-2</c:v>
                </c:pt>
                <c:pt idx="756">
                  <c:v>9.4500000000000001E-2</c:v>
                </c:pt>
                <c:pt idx="757">
                  <c:v>9.4625000000000001E-2</c:v>
                </c:pt>
                <c:pt idx="758">
                  <c:v>9.4750000000000001E-2</c:v>
                </c:pt>
                <c:pt idx="759">
                  <c:v>9.4875000000000001E-2</c:v>
                </c:pt>
                <c:pt idx="760">
                  <c:v>9.5000000000000001E-2</c:v>
                </c:pt>
                <c:pt idx="761">
                  <c:v>9.5125000000000001E-2</c:v>
                </c:pt>
                <c:pt idx="762">
                  <c:v>9.5250000000000001E-2</c:v>
                </c:pt>
                <c:pt idx="763">
                  <c:v>9.5375000000000001E-2</c:v>
                </c:pt>
                <c:pt idx="764">
                  <c:v>9.5500000000000002E-2</c:v>
                </c:pt>
                <c:pt idx="765">
                  <c:v>9.5625000000000002E-2</c:v>
                </c:pt>
                <c:pt idx="766">
                  <c:v>9.5750000000000002E-2</c:v>
                </c:pt>
                <c:pt idx="767">
                  <c:v>9.5875000000000002E-2</c:v>
                </c:pt>
                <c:pt idx="768">
                  <c:v>9.6000000000000002E-2</c:v>
                </c:pt>
                <c:pt idx="769">
                  <c:v>9.6125000000000002E-2</c:v>
                </c:pt>
                <c:pt idx="770">
                  <c:v>9.6250000000000002E-2</c:v>
                </c:pt>
                <c:pt idx="771">
                  <c:v>9.6375000000000002E-2</c:v>
                </c:pt>
                <c:pt idx="772">
                  <c:v>9.6500000000000002E-2</c:v>
                </c:pt>
                <c:pt idx="773">
                  <c:v>9.6625000000000003E-2</c:v>
                </c:pt>
                <c:pt idx="774">
                  <c:v>9.6750000000000003E-2</c:v>
                </c:pt>
                <c:pt idx="775">
                  <c:v>9.6875000000000003E-2</c:v>
                </c:pt>
                <c:pt idx="776">
                  <c:v>9.7000000000000003E-2</c:v>
                </c:pt>
                <c:pt idx="777">
                  <c:v>9.7125000000000003E-2</c:v>
                </c:pt>
                <c:pt idx="778">
                  <c:v>9.7250000000000003E-2</c:v>
                </c:pt>
                <c:pt idx="779">
                  <c:v>9.7375000000000003E-2</c:v>
                </c:pt>
                <c:pt idx="780">
                  <c:v>9.7500000000000003E-2</c:v>
                </c:pt>
                <c:pt idx="781">
                  <c:v>9.7625000000000003E-2</c:v>
                </c:pt>
                <c:pt idx="782">
                  <c:v>9.7750000000000004E-2</c:v>
                </c:pt>
                <c:pt idx="783">
                  <c:v>9.7875000000000004E-2</c:v>
                </c:pt>
                <c:pt idx="784">
                  <c:v>9.8000000000000004E-2</c:v>
                </c:pt>
                <c:pt idx="785">
                  <c:v>9.8125000000000004E-2</c:v>
                </c:pt>
                <c:pt idx="786">
                  <c:v>9.8250000000000004E-2</c:v>
                </c:pt>
                <c:pt idx="787">
                  <c:v>9.8375000000000004E-2</c:v>
                </c:pt>
                <c:pt idx="788">
                  <c:v>9.8500000000000004E-2</c:v>
                </c:pt>
                <c:pt idx="789">
                  <c:v>9.8625000000000004E-2</c:v>
                </c:pt>
                <c:pt idx="790">
                  <c:v>9.8750000000000004E-2</c:v>
                </c:pt>
                <c:pt idx="791">
                  <c:v>9.8875000000000005E-2</c:v>
                </c:pt>
                <c:pt idx="792">
                  <c:v>9.9000000000000005E-2</c:v>
                </c:pt>
                <c:pt idx="793">
                  <c:v>9.9125000000000005E-2</c:v>
                </c:pt>
                <c:pt idx="794">
                  <c:v>9.9250000000000005E-2</c:v>
                </c:pt>
                <c:pt idx="795">
                  <c:v>9.9375000000000005E-2</c:v>
                </c:pt>
                <c:pt idx="796">
                  <c:v>9.9500000000000005E-2</c:v>
                </c:pt>
                <c:pt idx="797">
                  <c:v>9.9625000000000005E-2</c:v>
                </c:pt>
                <c:pt idx="798">
                  <c:v>9.9750000000000005E-2</c:v>
                </c:pt>
                <c:pt idx="799">
                  <c:v>9.9875000000000005E-2</c:v>
                </c:pt>
                <c:pt idx="800">
                  <c:v>0.1</c:v>
                </c:pt>
                <c:pt idx="801">
                  <c:v>0.10012500000000001</c:v>
                </c:pt>
                <c:pt idx="802">
                  <c:v>0.10025000000000001</c:v>
                </c:pt>
                <c:pt idx="803">
                  <c:v>0.10037500000000001</c:v>
                </c:pt>
                <c:pt idx="804">
                  <c:v>0.10050000000000001</c:v>
                </c:pt>
                <c:pt idx="805">
                  <c:v>0.10062500000000001</c:v>
                </c:pt>
                <c:pt idx="806">
                  <c:v>0.10075000000000001</c:v>
                </c:pt>
                <c:pt idx="807">
                  <c:v>0.10087500000000001</c:v>
                </c:pt>
                <c:pt idx="808">
                  <c:v>0.10100000000000001</c:v>
                </c:pt>
                <c:pt idx="809">
                  <c:v>0.10112500000000001</c:v>
                </c:pt>
                <c:pt idx="810">
                  <c:v>0.10125000000000001</c:v>
                </c:pt>
                <c:pt idx="811">
                  <c:v>0.10137500000000001</c:v>
                </c:pt>
                <c:pt idx="812">
                  <c:v>0.10150000000000001</c:v>
                </c:pt>
                <c:pt idx="813">
                  <c:v>0.10162499999999999</c:v>
                </c:pt>
                <c:pt idx="814">
                  <c:v>0.10174999999999999</c:v>
                </c:pt>
                <c:pt idx="815">
                  <c:v>0.10187499999999999</c:v>
                </c:pt>
                <c:pt idx="816">
                  <c:v>0.10199999999999999</c:v>
                </c:pt>
                <c:pt idx="817">
                  <c:v>0.10212499999999999</c:v>
                </c:pt>
                <c:pt idx="818">
                  <c:v>0.10224999999999999</c:v>
                </c:pt>
                <c:pt idx="819">
                  <c:v>0.10237499999999999</c:v>
                </c:pt>
                <c:pt idx="820">
                  <c:v>0.10249999999999999</c:v>
                </c:pt>
                <c:pt idx="821">
                  <c:v>0.10262499999999999</c:v>
                </c:pt>
                <c:pt idx="822">
                  <c:v>0.10274999999999999</c:v>
                </c:pt>
                <c:pt idx="823">
                  <c:v>0.10287499999999999</c:v>
                </c:pt>
                <c:pt idx="824">
                  <c:v>0.10299999999999999</c:v>
                </c:pt>
                <c:pt idx="825">
                  <c:v>0.10312499999999999</c:v>
                </c:pt>
                <c:pt idx="826">
                  <c:v>0.10324999999999999</c:v>
                </c:pt>
                <c:pt idx="827">
                  <c:v>0.10337499999999999</c:v>
                </c:pt>
                <c:pt idx="828">
                  <c:v>0.10349999999999999</c:v>
                </c:pt>
                <c:pt idx="829">
                  <c:v>0.10362499999999999</c:v>
                </c:pt>
                <c:pt idx="830">
                  <c:v>0.10375</c:v>
                </c:pt>
                <c:pt idx="831">
                  <c:v>0.103875</c:v>
                </c:pt>
                <c:pt idx="832">
                  <c:v>0.104</c:v>
                </c:pt>
                <c:pt idx="833">
                  <c:v>0.104125</c:v>
                </c:pt>
                <c:pt idx="834">
                  <c:v>0.10425</c:v>
                </c:pt>
                <c:pt idx="835">
                  <c:v>0.104375</c:v>
                </c:pt>
                <c:pt idx="836">
                  <c:v>0.1045</c:v>
                </c:pt>
                <c:pt idx="837">
                  <c:v>0.104625</c:v>
                </c:pt>
                <c:pt idx="838">
                  <c:v>0.10475</c:v>
                </c:pt>
                <c:pt idx="839">
                  <c:v>0.104875</c:v>
                </c:pt>
                <c:pt idx="840">
                  <c:v>0.105</c:v>
                </c:pt>
                <c:pt idx="841">
                  <c:v>0.105125</c:v>
                </c:pt>
                <c:pt idx="842">
                  <c:v>0.10525</c:v>
                </c:pt>
                <c:pt idx="843">
                  <c:v>0.105375</c:v>
                </c:pt>
                <c:pt idx="844">
                  <c:v>0.1055</c:v>
                </c:pt>
                <c:pt idx="845">
                  <c:v>0.105625</c:v>
                </c:pt>
                <c:pt idx="846">
                  <c:v>0.10575</c:v>
                </c:pt>
                <c:pt idx="847">
                  <c:v>0.105875</c:v>
                </c:pt>
                <c:pt idx="848">
                  <c:v>0.106</c:v>
                </c:pt>
                <c:pt idx="849">
                  <c:v>0.106125</c:v>
                </c:pt>
                <c:pt idx="850">
                  <c:v>0.10625</c:v>
                </c:pt>
                <c:pt idx="851">
                  <c:v>0.106375</c:v>
                </c:pt>
                <c:pt idx="852">
                  <c:v>0.1065</c:v>
                </c:pt>
                <c:pt idx="853">
                  <c:v>0.106625</c:v>
                </c:pt>
                <c:pt idx="854">
                  <c:v>0.10675</c:v>
                </c:pt>
                <c:pt idx="855">
                  <c:v>0.106875</c:v>
                </c:pt>
                <c:pt idx="856">
                  <c:v>0.107</c:v>
                </c:pt>
                <c:pt idx="857">
                  <c:v>0.107125</c:v>
                </c:pt>
                <c:pt idx="858">
                  <c:v>0.10725</c:v>
                </c:pt>
                <c:pt idx="859">
                  <c:v>0.107375</c:v>
                </c:pt>
                <c:pt idx="860">
                  <c:v>0.1075</c:v>
                </c:pt>
                <c:pt idx="861">
                  <c:v>0.107625</c:v>
                </c:pt>
                <c:pt idx="862">
                  <c:v>0.10775</c:v>
                </c:pt>
                <c:pt idx="863">
                  <c:v>0.107875</c:v>
                </c:pt>
                <c:pt idx="864">
                  <c:v>0.108</c:v>
                </c:pt>
                <c:pt idx="865">
                  <c:v>0.108125</c:v>
                </c:pt>
                <c:pt idx="866">
                  <c:v>0.10825</c:v>
                </c:pt>
                <c:pt idx="867">
                  <c:v>0.108375</c:v>
                </c:pt>
                <c:pt idx="868">
                  <c:v>0.1085</c:v>
                </c:pt>
                <c:pt idx="869">
                  <c:v>0.108625</c:v>
                </c:pt>
                <c:pt idx="870">
                  <c:v>0.10875</c:v>
                </c:pt>
                <c:pt idx="871">
                  <c:v>0.108875</c:v>
                </c:pt>
                <c:pt idx="872">
                  <c:v>0.109</c:v>
                </c:pt>
                <c:pt idx="873">
                  <c:v>0.109125</c:v>
                </c:pt>
                <c:pt idx="874">
                  <c:v>0.10925</c:v>
                </c:pt>
                <c:pt idx="875">
                  <c:v>0.109375</c:v>
                </c:pt>
                <c:pt idx="876">
                  <c:v>0.1095</c:v>
                </c:pt>
                <c:pt idx="877">
                  <c:v>0.109625</c:v>
                </c:pt>
                <c:pt idx="878">
                  <c:v>0.10975</c:v>
                </c:pt>
                <c:pt idx="879">
                  <c:v>0.109875</c:v>
                </c:pt>
                <c:pt idx="880">
                  <c:v>0.11</c:v>
                </c:pt>
                <c:pt idx="881">
                  <c:v>0.110125</c:v>
                </c:pt>
                <c:pt idx="882">
                  <c:v>0.11025</c:v>
                </c:pt>
                <c:pt idx="883">
                  <c:v>0.110375</c:v>
                </c:pt>
                <c:pt idx="884">
                  <c:v>0.1105</c:v>
                </c:pt>
                <c:pt idx="885">
                  <c:v>0.110625</c:v>
                </c:pt>
                <c:pt idx="886">
                  <c:v>0.11075</c:v>
                </c:pt>
                <c:pt idx="887">
                  <c:v>0.110875</c:v>
                </c:pt>
                <c:pt idx="888">
                  <c:v>0.111</c:v>
                </c:pt>
                <c:pt idx="889">
                  <c:v>0.111125</c:v>
                </c:pt>
                <c:pt idx="890">
                  <c:v>0.11125</c:v>
                </c:pt>
                <c:pt idx="891">
                  <c:v>0.111375</c:v>
                </c:pt>
                <c:pt idx="892">
                  <c:v>0.1115</c:v>
                </c:pt>
                <c:pt idx="893">
                  <c:v>0.111625</c:v>
                </c:pt>
                <c:pt idx="894">
                  <c:v>0.11175</c:v>
                </c:pt>
                <c:pt idx="895">
                  <c:v>0.111875</c:v>
                </c:pt>
                <c:pt idx="896">
                  <c:v>0.112</c:v>
                </c:pt>
                <c:pt idx="897">
                  <c:v>0.112125</c:v>
                </c:pt>
                <c:pt idx="898">
                  <c:v>0.11225</c:v>
                </c:pt>
                <c:pt idx="899">
                  <c:v>0.112375</c:v>
                </c:pt>
                <c:pt idx="900">
                  <c:v>0.1125</c:v>
                </c:pt>
                <c:pt idx="901">
                  <c:v>0.112625</c:v>
                </c:pt>
                <c:pt idx="902">
                  <c:v>0.11275</c:v>
                </c:pt>
                <c:pt idx="903">
                  <c:v>0.112875</c:v>
                </c:pt>
                <c:pt idx="904">
                  <c:v>0.113</c:v>
                </c:pt>
                <c:pt idx="905">
                  <c:v>0.113125</c:v>
                </c:pt>
                <c:pt idx="906">
                  <c:v>0.11325</c:v>
                </c:pt>
                <c:pt idx="907">
                  <c:v>0.113375</c:v>
                </c:pt>
                <c:pt idx="908">
                  <c:v>0.1135</c:v>
                </c:pt>
                <c:pt idx="909">
                  <c:v>0.113625</c:v>
                </c:pt>
                <c:pt idx="910">
                  <c:v>0.11375</c:v>
                </c:pt>
                <c:pt idx="911">
                  <c:v>0.113875</c:v>
                </c:pt>
                <c:pt idx="912">
                  <c:v>0.114</c:v>
                </c:pt>
                <c:pt idx="913">
                  <c:v>0.114125</c:v>
                </c:pt>
                <c:pt idx="914">
                  <c:v>0.11425</c:v>
                </c:pt>
                <c:pt idx="915">
                  <c:v>0.114375</c:v>
                </c:pt>
                <c:pt idx="916">
                  <c:v>0.1145</c:v>
                </c:pt>
                <c:pt idx="917">
                  <c:v>0.114625</c:v>
                </c:pt>
                <c:pt idx="918">
                  <c:v>0.11475</c:v>
                </c:pt>
                <c:pt idx="919">
                  <c:v>0.114875</c:v>
                </c:pt>
                <c:pt idx="920">
                  <c:v>0.115</c:v>
                </c:pt>
                <c:pt idx="921">
                  <c:v>0.11512500000000001</c:v>
                </c:pt>
                <c:pt idx="922">
                  <c:v>0.11525000000000001</c:v>
                </c:pt>
                <c:pt idx="923">
                  <c:v>0.11537500000000001</c:v>
                </c:pt>
                <c:pt idx="924">
                  <c:v>0.11550000000000001</c:v>
                </c:pt>
                <c:pt idx="925">
                  <c:v>0.11562500000000001</c:v>
                </c:pt>
                <c:pt idx="926">
                  <c:v>0.11575000000000001</c:v>
                </c:pt>
                <c:pt idx="927">
                  <c:v>0.11587500000000001</c:v>
                </c:pt>
                <c:pt idx="928">
                  <c:v>0.11600000000000001</c:v>
                </c:pt>
                <c:pt idx="929">
                  <c:v>0.11612500000000001</c:v>
                </c:pt>
                <c:pt idx="930">
                  <c:v>0.11625000000000001</c:v>
                </c:pt>
                <c:pt idx="931">
                  <c:v>0.11637500000000001</c:v>
                </c:pt>
                <c:pt idx="932">
                  <c:v>0.11650000000000001</c:v>
                </c:pt>
                <c:pt idx="933">
                  <c:v>0.11662500000000001</c:v>
                </c:pt>
                <c:pt idx="934">
                  <c:v>0.11675000000000001</c:v>
                </c:pt>
                <c:pt idx="935">
                  <c:v>0.11687500000000001</c:v>
                </c:pt>
                <c:pt idx="936">
                  <c:v>0.11700000000000001</c:v>
                </c:pt>
                <c:pt idx="937">
                  <c:v>0.11712500000000001</c:v>
                </c:pt>
                <c:pt idx="938">
                  <c:v>0.11724999999999999</c:v>
                </c:pt>
                <c:pt idx="939">
                  <c:v>0.11737499999999999</c:v>
                </c:pt>
                <c:pt idx="940">
                  <c:v>0.11749999999999999</c:v>
                </c:pt>
                <c:pt idx="941">
                  <c:v>0.11762499999999999</c:v>
                </c:pt>
                <c:pt idx="942">
                  <c:v>0.11774999999999999</c:v>
                </c:pt>
                <c:pt idx="943">
                  <c:v>0.11787499999999999</c:v>
                </c:pt>
                <c:pt idx="944">
                  <c:v>0.11799999999999999</c:v>
                </c:pt>
                <c:pt idx="945">
                  <c:v>0.11812499999999999</c:v>
                </c:pt>
                <c:pt idx="946">
                  <c:v>0.11824999999999999</c:v>
                </c:pt>
                <c:pt idx="947">
                  <c:v>0.11837499999999999</c:v>
                </c:pt>
                <c:pt idx="948">
                  <c:v>0.11849999999999999</c:v>
                </c:pt>
                <c:pt idx="949">
                  <c:v>0.11862499999999999</c:v>
                </c:pt>
                <c:pt idx="950">
                  <c:v>0.11874999999999999</c:v>
                </c:pt>
                <c:pt idx="951">
                  <c:v>0.11887499999999999</c:v>
                </c:pt>
                <c:pt idx="952">
                  <c:v>0.11899999999999999</c:v>
                </c:pt>
                <c:pt idx="953">
                  <c:v>0.11912499999999999</c:v>
                </c:pt>
                <c:pt idx="954">
                  <c:v>0.11924999999999999</c:v>
                </c:pt>
                <c:pt idx="955">
                  <c:v>0.119375</c:v>
                </c:pt>
                <c:pt idx="956">
                  <c:v>0.1195</c:v>
                </c:pt>
                <c:pt idx="957">
                  <c:v>0.119625</c:v>
                </c:pt>
                <c:pt idx="958">
                  <c:v>0.11975</c:v>
                </c:pt>
                <c:pt idx="959">
                  <c:v>0.119875</c:v>
                </c:pt>
                <c:pt idx="960">
                  <c:v>0.12</c:v>
                </c:pt>
                <c:pt idx="961">
                  <c:v>0.120125</c:v>
                </c:pt>
                <c:pt idx="962">
                  <c:v>0.12025</c:v>
                </c:pt>
                <c:pt idx="963">
                  <c:v>0.120375</c:v>
                </c:pt>
                <c:pt idx="964">
                  <c:v>0.1205</c:v>
                </c:pt>
                <c:pt idx="965">
                  <c:v>0.120625</c:v>
                </c:pt>
                <c:pt idx="966">
                  <c:v>0.12075</c:v>
                </c:pt>
                <c:pt idx="967">
                  <c:v>0.120875</c:v>
                </c:pt>
                <c:pt idx="968">
                  <c:v>0.121</c:v>
                </c:pt>
                <c:pt idx="969">
                  <c:v>0.121125</c:v>
                </c:pt>
                <c:pt idx="970">
                  <c:v>0.12125</c:v>
                </c:pt>
                <c:pt idx="971">
                  <c:v>0.121375</c:v>
                </c:pt>
                <c:pt idx="972">
                  <c:v>0.1215</c:v>
                </c:pt>
                <c:pt idx="973">
                  <c:v>0.121625</c:v>
                </c:pt>
                <c:pt idx="974">
                  <c:v>0.12175</c:v>
                </c:pt>
                <c:pt idx="975">
                  <c:v>0.121875</c:v>
                </c:pt>
                <c:pt idx="976">
                  <c:v>0.122</c:v>
                </c:pt>
                <c:pt idx="977">
                  <c:v>0.122125</c:v>
                </c:pt>
                <c:pt idx="978">
                  <c:v>0.12225</c:v>
                </c:pt>
                <c:pt idx="979">
                  <c:v>0.122375</c:v>
                </c:pt>
                <c:pt idx="980">
                  <c:v>0.1225</c:v>
                </c:pt>
                <c:pt idx="981">
                  <c:v>0.122625</c:v>
                </c:pt>
                <c:pt idx="982">
                  <c:v>0.12275</c:v>
                </c:pt>
                <c:pt idx="983">
                  <c:v>0.122875</c:v>
                </c:pt>
                <c:pt idx="984">
                  <c:v>0.123</c:v>
                </c:pt>
                <c:pt idx="985">
                  <c:v>0.123125</c:v>
                </c:pt>
                <c:pt idx="986">
                  <c:v>0.12325</c:v>
                </c:pt>
                <c:pt idx="987">
                  <c:v>0.123375</c:v>
                </c:pt>
                <c:pt idx="988">
                  <c:v>0.1235</c:v>
                </c:pt>
                <c:pt idx="989">
                  <c:v>0.123625</c:v>
                </c:pt>
                <c:pt idx="990">
                  <c:v>0.12375</c:v>
                </c:pt>
                <c:pt idx="991">
                  <c:v>0.123875</c:v>
                </c:pt>
                <c:pt idx="992">
                  <c:v>0.124</c:v>
                </c:pt>
                <c:pt idx="993">
                  <c:v>0.124125</c:v>
                </c:pt>
                <c:pt idx="994">
                  <c:v>0.12425</c:v>
                </c:pt>
                <c:pt idx="995">
                  <c:v>0.124375</c:v>
                </c:pt>
                <c:pt idx="996">
                  <c:v>0.1245</c:v>
                </c:pt>
                <c:pt idx="997">
                  <c:v>0.124625</c:v>
                </c:pt>
                <c:pt idx="998">
                  <c:v>0.12475</c:v>
                </c:pt>
                <c:pt idx="999">
                  <c:v>0.124875</c:v>
                </c:pt>
                <c:pt idx="1000">
                  <c:v>0.125</c:v>
                </c:pt>
                <c:pt idx="1001">
                  <c:v>0.12512499999999999</c:v>
                </c:pt>
                <c:pt idx="1002">
                  <c:v>0.12525</c:v>
                </c:pt>
                <c:pt idx="1003">
                  <c:v>0.12537499999999999</c:v>
                </c:pt>
                <c:pt idx="1004">
                  <c:v>0.1255</c:v>
                </c:pt>
                <c:pt idx="1005">
                  <c:v>0.12562499999999999</c:v>
                </c:pt>
                <c:pt idx="1006">
                  <c:v>0.12575</c:v>
                </c:pt>
                <c:pt idx="1007">
                  <c:v>0.12587499999999999</c:v>
                </c:pt>
                <c:pt idx="1008">
                  <c:v>0.126</c:v>
                </c:pt>
                <c:pt idx="1009">
                  <c:v>0.12612499999999999</c:v>
                </c:pt>
                <c:pt idx="1010">
                  <c:v>0.12625</c:v>
                </c:pt>
                <c:pt idx="1011">
                  <c:v>0.12637499999999999</c:v>
                </c:pt>
                <c:pt idx="1012">
                  <c:v>0.1265</c:v>
                </c:pt>
                <c:pt idx="1013">
                  <c:v>0.12662499999999999</c:v>
                </c:pt>
                <c:pt idx="1014">
                  <c:v>0.12675</c:v>
                </c:pt>
                <c:pt idx="1015">
                  <c:v>0.12687499999999999</c:v>
                </c:pt>
                <c:pt idx="1016">
                  <c:v>0.127</c:v>
                </c:pt>
                <c:pt idx="1017">
                  <c:v>0.12712499999999999</c:v>
                </c:pt>
                <c:pt idx="1018">
                  <c:v>0.12725</c:v>
                </c:pt>
                <c:pt idx="1019">
                  <c:v>0.12737499999999999</c:v>
                </c:pt>
                <c:pt idx="1020">
                  <c:v>0.1275</c:v>
                </c:pt>
                <c:pt idx="1021">
                  <c:v>0.12762499999999999</c:v>
                </c:pt>
                <c:pt idx="1022">
                  <c:v>0.12775</c:v>
                </c:pt>
                <c:pt idx="1023">
                  <c:v>0.12787499999999999</c:v>
                </c:pt>
                <c:pt idx="1024">
                  <c:v>0.128</c:v>
                </c:pt>
                <c:pt idx="1025">
                  <c:v>0.12812499999999999</c:v>
                </c:pt>
                <c:pt idx="1026">
                  <c:v>0.12825</c:v>
                </c:pt>
                <c:pt idx="1027">
                  <c:v>0.12837499999999999</c:v>
                </c:pt>
                <c:pt idx="1028">
                  <c:v>0.1285</c:v>
                </c:pt>
                <c:pt idx="1029">
                  <c:v>0.12862499999999999</c:v>
                </c:pt>
                <c:pt idx="1030">
                  <c:v>0.12875</c:v>
                </c:pt>
                <c:pt idx="1031">
                  <c:v>0.12887499999999999</c:v>
                </c:pt>
                <c:pt idx="1032">
                  <c:v>0.129</c:v>
                </c:pt>
                <c:pt idx="1033">
                  <c:v>0.12912499999999999</c:v>
                </c:pt>
                <c:pt idx="1034">
                  <c:v>0.12925</c:v>
                </c:pt>
                <c:pt idx="1035">
                  <c:v>0.12937499999999999</c:v>
                </c:pt>
                <c:pt idx="1036">
                  <c:v>0.1295</c:v>
                </c:pt>
                <c:pt idx="1037">
                  <c:v>0.12962499999999999</c:v>
                </c:pt>
                <c:pt idx="1038">
                  <c:v>0.12975</c:v>
                </c:pt>
                <c:pt idx="1039">
                  <c:v>0.12987499999999999</c:v>
                </c:pt>
                <c:pt idx="1040">
                  <c:v>0.13</c:v>
                </c:pt>
                <c:pt idx="1041">
                  <c:v>0.13012499999999999</c:v>
                </c:pt>
                <c:pt idx="1042">
                  <c:v>0.13025</c:v>
                </c:pt>
                <c:pt idx="1043">
                  <c:v>0.13037499999999999</c:v>
                </c:pt>
                <c:pt idx="1044">
                  <c:v>0.1305</c:v>
                </c:pt>
                <c:pt idx="1045">
                  <c:v>0.13062499999999999</c:v>
                </c:pt>
                <c:pt idx="1046">
                  <c:v>0.13075000000000001</c:v>
                </c:pt>
                <c:pt idx="1047">
                  <c:v>0.13087499999999999</c:v>
                </c:pt>
                <c:pt idx="1048">
                  <c:v>0.13100000000000001</c:v>
                </c:pt>
                <c:pt idx="1049">
                  <c:v>0.13112499999999999</c:v>
                </c:pt>
                <c:pt idx="1050">
                  <c:v>0.13125000000000001</c:v>
                </c:pt>
                <c:pt idx="1051">
                  <c:v>0.13137499999999999</c:v>
                </c:pt>
                <c:pt idx="1052">
                  <c:v>0.13150000000000001</c:v>
                </c:pt>
                <c:pt idx="1053">
                  <c:v>0.13162499999999999</c:v>
                </c:pt>
                <c:pt idx="1054">
                  <c:v>0.13175000000000001</c:v>
                </c:pt>
                <c:pt idx="1055">
                  <c:v>0.13187499999999999</c:v>
                </c:pt>
                <c:pt idx="1056">
                  <c:v>0.13200000000000001</c:v>
                </c:pt>
                <c:pt idx="1057">
                  <c:v>0.13212499999999999</c:v>
                </c:pt>
                <c:pt idx="1058">
                  <c:v>0.13225000000000001</c:v>
                </c:pt>
                <c:pt idx="1059">
                  <c:v>0.13237499999999999</c:v>
                </c:pt>
                <c:pt idx="1060">
                  <c:v>0.13250000000000001</c:v>
                </c:pt>
                <c:pt idx="1061">
                  <c:v>0.13262499999999999</c:v>
                </c:pt>
                <c:pt idx="1062">
                  <c:v>0.13275000000000001</c:v>
                </c:pt>
                <c:pt idx="1063">
                  <c:v>0.13287499999999999</c:v>
                </c:pt>
                <c:pt idx="1064">
                  <c:v>0.13300000000000001</c:v>
                </c:pt>
                <c:pt idx="1065">
                  <c:v>0.13312499999999999</c:v>
                </c:pt>
                <c:pt idx="1066">
                  <c:v>0.13325000000000001</c:v>
                </c:pt>
                <c:pt idx="1067">
                  <c:v>0.13337499999999999</c:v>
                </c:pt>
                <c:pt idx="1068">
                  <c:v>0.13350000000000001</c:v>
                </c:pt>
                <c:pt idx="1069">
                  <c:v>0.13362499999999999</c:v>
                </c:pt>
                <c:pt idx="1070">
                  <c:v>0.13375000000000001</c:v>
                </c:pt>
                <c:pt idx="1071">
                  <c:v>0.13387499999999999</c:v>
                </c:pt>
                <c:pt idx="1072">
                  <c:v>0.13400000000000001</c:v>
                </c:pt>
                <c:pt idx="1073">
                  <c:v>0.13412499999999999</c:v>
                </c:pt>
                <c:pt idx="1074">
                  <c:v>0.13425000000000001</c:v>
                </c:pt>
                <c:pt idx="1075">
                  <c:v>0.13437499999999999</c:v>
                </c:pt>
                <c:pt idx="1076">
                  <c:v>0.13450000000000001</c:v>
                </c:pt>
                <c:pt idx="1077">
                  <c:v>0.13462499999999999</c:v>
                </c:pt>
                <c:pt idx="1078">
                  <c:v>0.13475000000000001</c:v>
                </c:pt>
                <c:pt idx="1079">
                  <c:v>0.13487499999999999</c:v>
                </c:pt>
                <c:pt idx="1080">
                  <c:v>0.13500000000000001</c:v>
                </c:pt>
                <c:pt idx="1081">
                  <c:v>0.135125</c:v>
                </c:pt>
                <c:pt idx="1082">
                  <c:v>0.13525000000000001</c:v>
                </c:pt>
                <c:pt idx="1083">
                  <c:v>0.135375</c:v>
                </c:pt>
                <c:pt idx="1084">
                  <c:v>0.13550000000000001</c:v>
                </c:pt>
                <c:pt idx="1085">
                  <c:v>0.135625</c:v>
                </c:pt>
                <c:pt idx="1086">
                  <c:v>0.13575000000000001</c:v>
                </c:pt>
                <c:pt idx="1087">
                  <c:v>0.135875</c:v>
                </c:pt>
                <c:pt idx="1088">
                  <c:v>0.13600000000000001</c:v>
                </c:pt>
                <c:pt idx="1089">
                  <c:v>0.136125</c:v>
                </c:pt>
                <c:pt idx="1090">
                  <c:v>0.13625000000000001</c:v>
                </c:pt>
                <c:pt idx="1091">
                  <c:v>0.136375</c:v>
                </c:pt>
                <c:pt idx="1092">
                  <c:v>0.13650000000000001</c:v>
                </c:pt>
                <c:pt idx="1093">
                  <c:v>0.136625</c:v>
                </c:pt>
                <c:pt idx="1094">
                  <c:v>0.13675000000000001</c:v>
                </c:pt>
                <c:pt idx="1095">
                  <c:v>0.136875</c:v>
                </c:pt>
                <c:pt idx="1096">
                  <c:v>0.13700000000000001</c:v>
                </c:pt>
                <c:pt idx="1097">
                  <c:v>0.137125</c:v>
                </c:pt>
                <c:pt idx="1098">
                  <c:v>0.13725000000000001</c:v>
                </c:pt>
                <c:pt idx="1099">
                  <c:v>0.137375</c:v>
                </c:pt>
                <c:pt idx="1100">
                  <c:v>0.13750000000000001</c:v>
                </c:pt>
                <c:pt idx="1101">
                  <c:v>0.137625</c:v>
                </c:pt>
                <c:pt idx="1102">
                  <c:v>0.13775000000000001</c:v>
                </c:pt>
                <c:pt idx="1103">
                  <c:v>0.137875</c:v>
                </c:pt>
                <c:pt idx="1104">
                  <c:v>0.13800000000000001</c:v>
                </c:pt>
                <c:pt idx="1105">
                  <c:v>0.138125</c:v>
                </c:pt>
                <c:pt idx="1106">
                  <c:v>0.13825000000000001</c:v>
                </c:pt>
                <c:pt idx="1107">
                  <c:v>0.138375</c:v>
                </c:pt>
                <c:pt idx="1108">
                  <c:v>0.13850000000000001</c:v>
                </c:pt>
                <c:pt idx="1109">
                  <c:v>0.138625</c:v>
                </c:pt>
                <c:pt idx="1110">
                  <c:v>0.13875000000000001</c:v>
                </c:pt>
                <c:pt idx="1111">
                  <c:v>0.138875</c:v>
                </c:pt>
                <c:pt idx="1112">
                  <c:v>0.13900000000000001</c:v>
                </c:pt>
                <c:pt idx="1113">
                  <c:v>0.139125</c:v>
                </c:pt>
                <c:pt idx="1114">
                  <c:v>0.13925000000000001</c:v>
                </c:pt>
                <c:pt idx="1115">
                  <c:v>0.139375</c:v>
                </c:pt>
                <c:pt idx="1116">
                  <c:v>0.13950000000000001</c:v>
                </c:pt>
                <c:pt idx="1117">
                  <c:v>0.139625</c:v>
                </c:pt>
                <c:pt idx="1118">
                  <c:v>0.13975000000000001</c:v>
                </c:pt>
                <c:pt idx="1119">
                  <c:v>0.139875</c:v>
                </c:pt>
                <c:pt idx="1120">
                  <c:v>0.14000000000000001</c:v>
                </c:pt>
                <c:pt idx="1121">
                  <c:v>0.140125</c:v>
                </c:pt>
                <c:pt idx="1122">
                  <c:v>0.14025000000000001</c:v>
                </c:pt>
                <c:pt idx="1123">
                  <c:v>0.140375</c:v>
                </c:pt>
                <c:pt idx="1124">
                  <c:v>0.14050000000000001</c:v>
                </c:pt>
                <c:pt idx="1125">
                  <c:v>0.140625</c:v>
                </c:pt>
                <c:pt idx="1126">
                  <c:v>0.14074999999999999</c:v>
                </c:pt>
                <c:pt idx="1127">
                  <c:v>0.140875</c:v>
                </c:pt>
                <c:pt idx="1128">
                  <c:v>0.14099999999999999</c:v>
                </c:pt>
                <c:pt idx="1129">
                  <c:v>0.141125</c:v>
                </c:pt>
                <c:pt idx="1130">
                  <c:v>0.14124999999999999</c:v>
                </c:pt>
                <c:pt idx="1131">
                  <c:v>0.141375</c:v>
                </c:pt>
                <c:pt idx="1132">
                  <c:v>0.14149999999999999</c:v>
                </c:pt>
                <c:pt idx="1133">
                  <c:v>0.141625</c:v>
                </c:pt>
                <c:pt idx="1134">
                  <c:v>0.14174999999999999</c:v>
                </c:pt>
                <c:pt idx="1135">
                  <c:v>0.141875</c:v>
                </c:pt>
                <c:pt idx="1136">
                  <c:v>0.14199999999999999</c:v>
                </c:pt>
                <c:pt idx="1137">
                  <c:v>0.142125</c:v>
                </c:pt>
                <c:pt idx="1138">
                  <c:v>0.14224999999999999</c:v>
                </c:pt>
                <c:pt idx="1139">
                  <c:v>0.142375</c:v>
                </c:pt>
                <c:pt idx="1140">
                  <c:v>0.14249999999999999</c:v>
                </c:pt>
                <c:pt idx="1141">
                  <c:v>0.142625</c:v>
                </c:pt>
                <c:pt idx="1142">
                  <c:v>0.14274999999999999</c:v>
                </c:pt>
                <c:pt idx="1143">
                  <c:v>0.142875</c:v>
                </c:pt>
                <c:pt idx="1144">
                  <c:v>0.14299999999999999</c:v>
                </c:pt>
                <c:pt idx="1145">
                  <c:v>0.143125</c:v>
                </c:pt>
                <c:pt idx="1146">
                  <c:v>0.14324999999999999</c:v>
                </c:pt>
                <c:pt idx="1147">
                  <c:v>0.143375</c:v>
                </c:pt>
                <c:pt idx="1148">
                  <c:v>0.14349999999999999</c:v>
                </c:pt>
                <c:pt idx="1149">
                  <c:v>0.143625</c:v>
                </c:pt>
                <c:pt idx="1150">
                  <c:v>0.14374999999999999</c:v>
                </c:pt>
                <c:pt idx="1151">
                  <c:v>0.143875</c:v>
                </c:pt>
                <c:pt idx="1152">
                  <c:v>0.14399999999999999</c:v>
                </c:pt>
                <c:pt idx="1153">
                  <c:v>0.144125</c:v>
                </c:pt>
                <c:pt idx="1154">
                  <c:v>0.14424999999999999</c:v>
                </c:pt>
                <c:pt idx="1155">
                  <c:v>0.144375</c:v>
                </c:pt>
                <c:pt idx="1156">
                  <c:v>0.14449999999999999</c:v>
                </c:pt>
                <c:pt idx="1157">
                  <c:v>0.144625</c:v>
                </c:pt>
                <c:pt idx="1158">
                  <c:v>0.14474999999999999</c:v>
                </c:pt>
                <c:pt idx="1159">
                  <c:v>0.144875</c:v>
                </c:pt>
                <c:pt idx="1160">
                  <c:v>0.14499999999999999</c:v>
                </c:pt>
                <c:pt idx="1161">
                  <c:v>0.145125</c:v>
                </c:pt>
                <c:pt idx="1162">
                  <c:v>0.14524999999999999</c:v>
                </c:pt>
                <c:pt idx="1163">
                  <c:v>0.145375</c:v>
                </c:pt>
                <c:pt idx="1164">
                  <c:v>0.14549999999999999</c:v>
                </c:pt>
                <c:pt idx="1165">
                  <c:v>0.145625</c:v>
                </c:pt>
                <c:pt idx="1166">
                  <c:v>0.14574999999999999</c:v>
                </c:pt>
                <c:pt idx="1167">
                  <c:v>0.145875</c:v>
                </c:pt>
                <c:pt idx="1168">
                  <c:v>0.14599999999999999</c:v>
                </c:pt>
                <c:pt idx="1169">
                  <c:v>0.146125</c:v>
                </c:pt>
                <c:pt idx="1170">
                  <c:v>0.14624999999999999</c:v>
                </c:pt>
                <c:pt idx="1171">
                  <c:v>0.14637500000000001</c:v>
                </c:pt>
                <c:pt idx="1172">
                  <c:v>0.14649999999999999</c:v>
                </c:pt>
                <c:pt idx="1173">
                  <c:v>0.14662500000000001</c:v>
                </c:pt>
                <c:pt idx="1174">
                  <c:v>0.14674999999999999</c:v>
                </c:pt>
                <c:pt idx="1175">
                  <c:v>0.14687500000000001</c:v>
                </c:pt>
                <c:pt idx="1176">
                  <c:v>0.14699999999999999</c:v>
                </c:pt>
                <c:pt idx="1177">
                  <c:v>0.14712500000000001</c:v>
                </c:pt>
                <c:pt idx="1178">
                  <c:v>0.14724999999999999</c:v>
                </c:pt>
                <c:pt idx="1179">
                  <c:v>0.14737500000000001</c:v>
                </c:pt>
                <c:pt idx="1180">
                  <c:v>0.14749999999999999</c:v>
                </c:pt>
                <c:pt idx="1181">
                  <c:v>0.14762500000000001</c:v>
                </c:pt>
                <c:pt idx="1182">
                  <c:v>0.14774999999999999</c:v>
                </c:pt>
                <c:pt idx="1183">
                  <c:v>0.14787500000000001</c:v>
                </c:pt>
                <c:pt idx="1184">
                  <c:v>0.14799999999999999</c:v>
                </c:pt>
                <c:pt idx="1185">
                  <c:v>0.14812500000000001</c:v>
                </c:pt>
                <c:pt idx="1186">
                  <c:v>0.14824999999999999</c:v>
                </c:pt>
                <c:pt idx="1187">
                  <c:v>0.14837500000000001</c:v>
                </c:pt>
                <c:pt idx="1188">
                  <c:v>0.14849999999999999</c:v>
                </c:pt>
                <c:pt idx="1189">
                  <c:v>0.14862500000000001</c:v>
                </c:pt>
                <c:pt idx="1190">
                  <c:v>0.14874999999999999</c:v>
                </c:pt>
                <c:pt idx="1191">
                  <c:v>0.14887500000000001</c:v>
                </c:pt>
                <c:pt idx="1192">
                  <c:v>0.14899999999999999</c:v>
                </c:pt>
                <c:pt idx="1193">
                  <c:v>0.14912500000000001</c:v>
                </c:pt>
                <c:pt idx="1194">
                  <c:v>0.14924999999999999</c:v>
                </c:pt>
                <c:pt idx="1195">
                  <c:v>0.14937500000000001</c:v>
                </c:pt>
                <c:pt idx="1196">
                  <c:v>0.14949999999999999</c:v>
                </c:pt>
                <c:pt idx="1197">
                  <c:v>0.14962500000000001</c:v>
                </c:pt>
                <c:pt idx="1198">
                  <c:v>0.14974999999999999</c:v>
                </c:pt>
                <c:pt idx="1199">
                  <c:v>0.14987500000000001</c:v>
                </c:pt>
                <c:pt idx="1200">
                  <c:v>0.15</c:v>
                </c:pt>
                <c:pt idx="1201">
                  <c:v>0.15012500000000001</c:v>
                </c:pt>
                <c:pt idx="1202">
                  <c:v>0.15024999999999999</c:v>
                </c:pt>
                <c:pt idx="1203">
                  <c:v>0.15037500000000001</c:v>
                </c:pt>
                <c:pt idx="1204">
                  <c:v>0.15049999999999999</c:v>
                </c:pt>
                <c:pt idx="1205">
                  <c:v>0.15062500000000001</c:v>
                </c:pt>
                <c:pt idx="1206">
                  <c:v>0.15075</c:v>
                </c:pt>
                <c:pt idx="1207">
                  <c:v>0.15087500000000001</c:v>
                </c:pt>
                <c:pt idx="1208">
                  <c:v>0.151</c:v>
                </c:pt>
                <c:pt idx="1209">
                  <c:v>0.15112500000000001</c:v>
                </c:pt>
                <c:pt idx="1210">
                  <c:v>0.15125</c:v>
                </c:pt>
                <c:pt idx="1211">
                  <c:v>0.15137500000000001</c:v>
                </c:pt>
                <c:pt idx="1212">
                  <c:v>0.1515</c:v>
                </c:pt>
                <c:pt idx="1213">
                  <c:v>0.15162500000000001</c:v>
                </c:pt>
                <c:pt idx="1214">
                  <c:v>0.15175</c:v>
                </c:pt>
                <c:pt idx="1215">
                  <c:v>0.15187500000000001</c:v>
                </c:pt>
                <c:pt idx="1216">
                  <c:v>0.152</c:v>
                </c:pt>
                <c:pt idx="1217">
                  <c:v>0.15212500000000001</c:v>
                </c:pt>
                <c:pt idx="1218">
                  <c:v>0.15225</c:v>
                </c:pt>
                <c:pt idx="1219">
                  <c:v>0.15237500000000001</c:v>
                </c:pt>
                <c:pt idx="1220">
                  <c:v>0.1525</c:v>
                </c:pt>
                <c:pt idx="1221">
                  <c:v>0.15262500000000001</c:v>
                </c:pt>
                <c:pt idx="1222">
                  <c:v>0.15275</c:v>
                </c:pt>
                <c:pt idx="1223">
                  <c:v>0.15287500000000001</c:v>
                </c:pt>
                <c:pt idx="1224">
                  <c:v>0.153</c:v>
                </c:pt>
                <c:pt idx="1225">
                  <c:v>0.15312500000000001</c:v>
                </c:pt>
                <c:pt idx="1226">
                  <c:v>0.15325</c:v>
                </c:pt>
                <c:pt idx="1227">
                  <c:v>0.15337500000000001</c:v>
                </c:pt>
                <c:pt idx="1228">
                  <c:v>0.1535</c:v>
                </c:pt>
                <c:pt idx="1229">
                  <c:v>0.15362500000000001</c:v>
                </c:pt>
                <c:pt idx="1230">
                  <c:v>0.15375</c:v>
                </c:pt>
                <c:pt idx="1231">
                  <c:v>0.15387500000000001</c:v>
                </c:pt>
                <c:pt idx="1232">
                  <c:v>0.154</c:v>
                </c:pt>
                <c:pt idx="1233">
                  <c:v>0.15412500000000001</c:v>
                </c:pt>
                <c:pt idx="1234">
                  <c:v>0.15425</c:v>
                </c:pt>
                <c:pt idx="1235">
                  <c:v>0.15437500000000001</c:v>
                </c:pt>
                <c:pt idx="1236">
                  <c:v>0.1545</c:v>
                </c:pt>
                <c:pt idx="1237">
                  <c:v>0.15462500000000001</c:v>
                </c:pt>
                <c:pt idx="1238">
                  <c:v>0.15475</c:v>
                </c:pt>
                <c:pt idx="1239">
                  <c:v>0.15487500000000001</c:v>
                </c:pt>
                <c:pt idx="1240">
                  <c:v>0.155</c:v>
                </c:pt>
                <c:pt idx="1241">
                  <c:v>0.15512500000000001</c:v>
                </c:pt>
                <c:pt idx="1242">
                  <c:v>0.15525</c:v>
                </c:pt>
                <c:pt idx="1243">
                  <c:v>0.15537500000000001</c:v>
                </c:pt>
                <c:pt idx="1244">
                  <c:v>0.1555</c:v>
                </c:pt>
                <c:pt idx="1245">
                  <c:v>0.15562500000000001</c:v>
                </c:pt>
                <c:pt idx="1246">
                  <c:v>0.15575</c:v>
                </c:pt>
                <c:pt idx="1247">
                  <c:v>0.15587500000000001</c:v>
                </c:pt>
                <c:pt idx="1248">
                  <c:v>0.156</c:v>
                </c:pt>
                <c:pt idx="1249">
                  <c:v>0.15612500000000001</c:v>
                </c:pt>
                <c:pt idx="1250">
                  <c:v>0.15625</c:v>
                </c:pt>
                <c:pt idx="1251">
                  <c:v>0.15637499999999999</c:v>
                </c:pt>
                <c:pt idx="1252">
                  <c:v>0.1565</c:v>
                </c:pt>
                <c:pt idx="1253">
                  <c:v>0.15662499999999999</c:v>
                </c:pt>
                <c:pt idx="1254">
                  <c:v>0.15675</c:v>
                </c:pt>
                <c:pt idx="1255">
                  <c:v>0.15687499999999999</c:v>
                </c:pt>
                <c:pt idx="1256">
                  <c:v>0.157</c:v>
                </c:pt>
                <c:pt idx="1257">
                  <c:v>0.15712499999999999</c:v>
                </c:pt>
                <c:pt idx="1258">
                  <c:v>0.15725</c:v>
                </c:pt>
                <c:pt idx="1259">
                  <c:v>0.15737499999999999</c:v>
                </c:pt>
                <c:pt idx="1260">
                  <c:v>0.1575</c:v>
                </c:pt>
                <c:pt idx="1261">
                  <c:v>0.15762499999999999</c:v>
                </c:pt>
                <c:pt idx="1262">
                  <c:v>0.15775</c:v>
                </c:pt>
                <c:pt idx="1263">
                  <c:v>0.15787499999999999</c:v>
                </c:pt>
                <c:pt idx="1264">
                  <c:v>0.158</c:v>
                </c:pt>
                <c:pt idx="1265">
                  <c:v>0.15812499999999999</c:v>
                </c:pt>
                <c:pt idx="1266">
                  <c:v>0.15825</c:v>
                </c:pt>
                <c:pt idx="1267">
                  <c:v>0.15837499999999999</c:v>
                </c:pt>
                <c:pt idx="1268">
                  <c:v>0.1585</c:v>
                </c:pt>
                <c:pt idx="1269">
                  <c:v>0.15862499999999999</c:v>
                </c:pt>
                <c:pt idx="1270">
                  <c:v>0.15875</c:v>
                </c:pt>
                <c:pt idx="1271">
                  <c:v>0.15887499999999999</c:v>
                </c:pt>
                <c:pt idx="1272">
                  <c:v>0.159</c:v>
                </c:pt>
                <c:pt idx="1273">
                  <c:v>0.15912499999999999</c:v>
                </c:pt>
                <c:pt idx="1274">
                  <c:v>0.15925</c:v>
                </c:pt>
                <c:pt idx="1275">
                  <c:v>0.15937499999999999</c:v>
                </c:pt>
                <c:pt idx="1276">
                  <c:v>0.1595</c:v>
                </c:pt>
                <c:pt idx="1277">
                  <c:v>0.15962499999999999</c:v>
                </c:pt>
                <c:pt idx="1278">
                  <c:v>0.15975</c:v>
                </c:pt>
                <c:pt idx="1279">
                  <c:v>0.15987499999999999</c:v>
                </c:pt>
                <c:pt idx="1280">
                  <c:v>0.16</c:v>
                </c:pt>
                <c:pt idx="1281">
                  <c:v>0.16012499999999999</c:v>
                </c:pt>
                <c:pt idx="1282">
                  <c:v>0.16025</c:v>
                </c:pt>
                <c:pt idx="1283">
                  <c:v>0.16037499999999999</c:v>
                </c:pt>
                <c:pt idx="1284">
                  <c:v>0.1605</c:v>
                </c:pt>
                <c:pt idx="1285">
                  <c:v>0.16062499999999999</c:v>
                </c:pt>
                <c:pt idx="1286">
                  <c:v>0.16075</c:v>
                </c:pt>
                <c:pt idx="1287">
                  <c:v>0.16087499999999999</c:v>
                </c:pt>
                <c:pt idx="1288">
                  <c:v>0.161</c:v>
                </c:pt>
                <c:pt idx="1289">
                  <c:v>0.16112499999999999</c:v>
                </c:pt>
                <c:pt idx="1290">
                  <c:v>0.16125</c:v>
                </c:pt>
                <c:pt idx="1291">
                  <c:v>0.16137499999999999</c:v>
                </c:pt>
                <c:pt idx="1292">
                  <c:v>0.1615</c:v>
                </c:pt>
                <c:pt idx="1293">
                  <c:v>0.16162499999999999</c:v>
                </c:pt>
                <c:pt idx="1294">
                  <c:v>0.16175</c:v>
                </c:pt>
                <c:pt idx="1295">
                  <c:v>0.16187499999999999</c:v>
                </c:pt>
                <c:pt idx="1296">
                  <c:v>0.16200000000000001</c:v>
                </c:pt>
                <c:pt idx="1297">
                  <c:v>0.16212499999999999</c:v>
                </c:pt>
                <c:pt idx="1298">
                  <c:v>0.16225000000000001</c:v>
                </c:pt>
                <c:pt idx="1299">
                  <c:v>0.16237499999999999</c:v>
                </c:pt>
                <c:pt idx="1300">
                  <c:v>0.16250000000000001</c:v>
                </c:pt>
                <c:pt idx="1301">
                  <c:v>0.16262499999999999</c:v>
                </c:pt>
                <c:pt idx="1302">
                  <c:v>0.16275000000000001</c:v>
                </c:pt>
                <c:pt idx="1303">
                  <c:v>0.16287499999999999</c:v>
                </c:pt>
                <c:pt idx="1304">
                  <c:v>0.16300000000000001</c:v>
                </c:pt>
                <c:pt idx="1305">
                  <c:v>0.16312499999999999</c:v>
                </c:pt>
                <c:pt idx="1306">
                  <c:v>0.16325000000000001</c:v>
                </c:pt>
                <c:pt idx="1307">
                  <c:v>0.16337499999999999</c:v>
                </c:pt>
                <c:pt idx="1308">
                  <c:v>0.16350000000000001</c:v>
                </c:pt>
                <c:pt idx="1309">
                  <c:v>0.16362499999999999</c:v>
                </c:pt>
                <c:pt idx="1310">
                  <c:v>0.16375000000000001</c:v>
                </c:pt>
                <c:pt idx="1311">
                  <c:v>0.16387499999999999</c:v>
                </c:pt>
                <c:pt idx="1312">
                  <c:v>0.16400000000000001</c:v>
                </c:pt>
                <c:pt idx="1313">
                  <c:v>0.16412499999999999</c:v>
                </c:pt>
                <c:pt idx="1314">
                  <c:v>0.16425000000000001</c:v>
                </c:pt>
                <c:pt idx="1315">
                  <c:v>0.16437499999999999</c:v>
                </c:pt>
                <c:pt idx="1316">
                  <c:v>0.16450000000000001</c:v>
                </c:pt>
                <c:pt idx="1317">
                  <c:v>0.16462499999999999</c:v>
                </c:pt>
                <c:pt idx="1318">
                  <c:v>0.16475000000000001</c:v>
                </c:pt>
                <c:pt idx="1319">
                  <c:v>0.16487499999999999</c:v>
                </c:pt>
                <c:pt idx="1320">
                  <c:v>0.16500000000000001</c:v>
                </c:pt>
                <c:pt idx="1321">
                  <c:v>0.16512499999999999</c:v>
                </c:pt>
                <c:pt idx="1322">
                  <c:v>0.16525000000000001</c:v>
                </c:pt>
                <c:pt idx="1323">
                  <c:v>0.16537499999999999</c:v>
                </c:pt>
                <c:pt idx="1324">
                  <c:v>0.16550000000000001</c:v>
                </c:pt>
                <c:pt idx="1325">
                  <c:v>0.16562499999999999</c:v>
                </c:pt>
                <c:pt idx="1326">
                  <c:v>0.16575000000000001</c:v>
                </c:pt>
                <c:pt idx="1327">
                  <c:v>0.16587499999999999</c:v>
                </c:pt>
                <c:pt idx="1328">
                  <c:v>0.16600000000000001</c:v>
                </c:pt>
                <c:pt idx="1329">
                  <c:v>0.16612499999999999</c:v>
                </c:pt>
                <c:pt idx="1330">
                  <c:v>0.16625000000000001</c:v>
                </c:pt>
                <c:pt idx="1331">
                  <c:v>0.166375</c:v>
                </c:pt>
                <c:pt idx="1332">
                  <c:v>0.16650000000000001</c:v>
                </c:pt>
                <c:pt idx="1333">
                  <c:v>0.166625</c:v>
                </c:pt>
                <c:pt idx="1334">
                  <c:v>0.16675000000000001</c:v>
                </c:pt>
                <c:pt idx="1335">
                  <c:v>0.166875</c:v>
                </c:pt>
                <c:pt idx="1336">
                  <c:v>0.16700000000000001</c:v>
                </c:pt>
                <c:pt idx="1337">
                  <c:v>0.167125</c:v>
                </c:pt>
                <c:pt idx="1338">
                  <c:v>0.16725000000000001</c:v>
                </c:pt>
                <c:pt idx="1339">
                  <c:v>0.167375</c:v>
                </c:pt>
                <c:pt idx="1340">
                  <c:v>0.16750000000000001</c:v>
                </c:pt>
                <c:pt idx="1341">
                  <c:v>0.167625</c:v>
                </c:pt>
                <c:pt idx="1342">
                  <c:v>0.16775000000000001</c:v>
                </c:pt>
                <c:pt idx="1343">
                  <c:v>0.167875</c:v>
                </c:pt>
                <c:pt idx="1344">
                  <c:v>0.16800000000000001</c:v>
                </c:pt>
                <c:pt idx="1345">
                  <c:v>0.168125</c:v>
                </c:pt>
                <c:pt idx="1346">
                  <c:v>0.16825000000000001</c:v>
                </c:pt>
                <c:pt idx="1347">
                  <c:v>0.168375</c:v>
                </c:pt>
                <c:pt idx="1348">
                  <c:v>0.16850000000000001</c:v>
                </c:pt>
                <c:pt idx="1349">
                  <c:v>0.168625</c:v>
                </c:pt>
                <c:pt idx="1350">
                  <c:v>0.16875000000000001</c:v>
                </c:pt>
                <c:pt idx="1351">
                  <c:v>0.168875</c:v>
                </c:pt>
                <c:pt idx="1352">
                  <c:v>0.16900000000000001</c:v>
                </c:pt>
                <c:pt idx="1353">
                  <c:v>0.169125</c:v>
                </c:pt>
                <c:pt idx="1354">
                  <c:v>0.16925000000000001</c:v>
                </c:pt>
                <c:pt idx="1355">
                  <c:v>0.169375</c:v>
                </c:pt>
                <c:pt idx="1356">
                  <c:v>0.16950000000000001</c:v>
                </c:pt>
                <c:pt idx="1357">
                  <c:v>0.169625</c:v>
                </c:pt>
                <c:pt idx="1358">
                  <c:v>0.16975000000000001</c:v>
                </c:pt>
                <c:pt idx="1359">
                  <c:v>0.169875</c:v>
                </c:pt>
                <c:pt idx="1360">
                  <c:v>0.17</c:v>
                </c:pt>
                <c:pt idx="1361">
                  <c:v>0.170125</c:v>
                </c:pt>
                <c:pt idx="1362">
                  <c:v>0.17025000000000001</c:v>
                </c:pt>
                <c:pt idx="1363">
                  <c:v>0.170375</c:v>
                </c:pt>
                <c:pt idx="1364">
                  <c:v>0.17050000000000001</c:v>
                </c:pt>
                <c:pt idx="1365">
                  <c:v>0.170625</c:v>
                </c:pt>
                <c:pt idx="1366">
                  <c:v>0.17075000000000001</c:v>
                </c:pt>
                <c:pt idx="1367">
                  <c:v>0.170875</c:v>
                </c:pt>
                <c:pt idx="1368">
                  <c:v>0.17100000000000001</c:v>
                </c:pt>
                <c:pt idx="1369">
                  <c:v>0.171125</c:v>
                </c:pt>
                <c:pt idx="1370">
                  <c:v>0.17125000000000001</c:v>
                </c:pt>
                <c:pt idx="1371">
                  <c:v>0.171375</c:v>
                </c:pt>
                <c:pt idx="1372">
                  <c:v>0.17150000000000001</c:v>
                </c:pt>
                <c:pt idx="1373">
                  <c:v>0.171625</c:v>
                </c:pt>
                <c:pt idx="1374">
                  <c:v>0.17175000000000001</c:v>
                </c:pt>
                <c:pt idx="1375">
                  <c:v>0.171875</c:v>
                </c:pt>
                <c:pt idx="1376">
                  <c:v>0.17199999999999999</c:v>
                </c:pt>
                <c:pt idx="1377">
                  <c:v>0.172125</c:v>
                </c:pt>
                <c:pt idx="1378">
                  <c:v>0.17224999999999999</c:v>
                </c:pt>
                <c:pt idx="1379">
                  <c:v>0.172375</c:v>
                </c:pt>
                <c:pt idx="1380">
                  <c:v>0.17249999999999999</c:v>
                </c:pt>
                <c:pt idx="1381">
                  <c:v>0.172625</c:v>
                </c:pt>
                <c:pt idx="1382">
                  <c:v>0.17274999999999999</c:v>
                </c:pt>
                <c:pt idx="1383">
                  <c:v>0.172875</c:v>
                </c:pt>
                <c:pt idx="1384">
                  <c:v>0.17299999999999999</c:v>
                </c:pt>
                <c:pt idx="1385">
                  <c:v>0.173125</c:v>
                </c:pt>
                <c:pt idx="1386">
                  <c:v>0.17324999999999999</c:v>
                </c:pt>
                <c:pt idx="1387">
                  <c:v>0.173375</c:v>
                </c:pt>
                <c:pt idx="1388">
                  <c:v>0.17349999999999999</c:v>
                </c:pt>
                <c:pt idx="1389">
                  <c:v>0.173625</c:v>
                </c:pt>
                <c:pt idx="1390">
                  <c:v>0.17374999999999999</c:v>
                </c:pt>
                <c:pt idx="1391">
                  <c:v>0.173875</c:v>
                </c:pt>
                <c:pt idx="1392">
                  <c:v>0.17399999999999999</c:v>
                </c:pt>
                <c:pt idx="1393">
                  <c:v>0.174125</c:v>
                </c:pt>
                <c:pt idx="1394">
                  <c:v>0.17424999999999999</c:v>
                </c:pt>
                <c:pt idx="1395">
                  <c:v>0.174375</c:v>
                </c:pt>
                <c:pt idx="1396">
                  <c:v>0.17449999999999999</c:v>
                </c:pt>
                <c:pt idx="1397">
                  <c:v>0.174625</c:v>
                </c:pt>
                <c:pt idx="1398">
                  <c:v>0.17474999999999999</c:v>
                </c:pt>
                <c:pt idx="1399">
                  <c:v>0.174875</c:v>
                </c:pt>
                <c:pt idx="1400">
                  <c:v>0.17499999999999999</c:v>
                </c:pt>
                <c:pt idx="1401">
                  <c:v>0.175125</c:v>
                </c:pt>
                <c:pt idx="1402">
                  <c:v>0.17524999999999999</c:v>
                </c:pt>
                <c:pt idx="1403">
                  <c:v>0.175375</c:v>
                </c:pt>
                <c:pt idx="1404">
                  <c:v>0.17549999999999999</c:v>
                </c:pt>
                <c:pt idx="1405">
                  <c:v>0.175625</c:v>
                </c:pt>
                <c:pt idx="1406">
                  <c:v>0.17574999999999999</c:v>
                </c:pt>
                <c:pt idx="1407">
                  <c:v>0.175875</c:v>
                </c:pt>
                <c:pt idx="1408">
                  <c:v>0.17599999999999999</c:v>
                </c:pt>
                <c:pt idx="1409">
                  <c:v>0.176125</c:v>
                </c:pt>
                <c:pt idx="1410">
                  <c:v>0.17624999999999999</c:v>
                </c:pt>
                <c:pt idx="1411">
                  <c:v>0.176375</c:v>
                </c:pt>
                <c:pt idx="1412">
                  <c:v>0.17649999999999999</c:v>
                </c:pt>
                <c:pt idx="1413">
                  <c:v>0.176625</c:v>
                </c:pt>
                <c:pt idx="1414">
                  <c:v>0.17674999999999999</c:v>
                </c:pt>
                <c:pt idx="1415">
                  <c:v>0.176875</c:v>
                </c:pt>
                <c:pt idx="1416">
                  <c:v>0.17699999999999999</c:v>
                </c:pt>
                <c:pt idx="1417">
                  <c:v>0.177125</c:v>
                </c:pt>
                <c:pt idx="1418">
                  <c:v>0.17724999999999999</c:v>
                </c:pt>
                <c:pt idx="1419">
                  <c:v>0.177375</c:v>
                </c:pt>
                <c:pt idx="1420">
                  <c:v>0.17749999999999999</c:v>
                </c:pt>
                <c:pt idx="1421">
                  <c:v>0.17762500000000001</c:v>
                </c:pt>
                <c:pt idx="1422">
                  <c:v>0.17774999999999999</c:v>
                </c:pt>
                <c:pt idx="1423">
                  <c:v>0.17787500000000001</c:v>
                </c:pt>
                <c:pt idx="1424">
                  <c:v>0.17799999999999999</c:v>
                </c:pt>
                <c:pt idx="1425">
                  <c:v>0.17812500000000001</c:v>
                </c:pt>
                <c:pt idx="1426">
                  <c:v>0.17824999999999999</c:v>
                </c:pt>
                <c:pt idx="1427">
                  <c:v>0.17837500000000001</c:v>
                </c:pt>
                <c:pt idx="1428">
                  <c:v>0.17849999999999999</c:v>
                </c:pt>
                <c:pt idx="1429">
                  <c:v>0.17862500000000001</c:v>
                </c:pt>
                <c:pt idx="1430">
                  <c:v>0.17874999999999999</c:v>
                </c:pt>
                <c:pt idx="1431">
                  <c:v>0.17887500000000001</c:v>
                </c:pt>
                <c:pt idx="1432">
                  <c:v>0.17899999999999999</c:v>
                </c:pt>
                <c:pt idx="1433">
                  <c:v>0.17912500000000001</c:v>
                </c:pt>
                <c:pt idx="1434">
                  <c:v>0.17924999999999999</c:v>
                </c:pt>
                <c:pt idx="1435">
                  <c:v>0.17937500000000001</c:v>
                </c:pt>
                <c:pt idx="1436">
                  <c:v>0.17949999999999999</c:v>
                </c:pt>
                <c:pt idx="1437">
                  <c:v>0.17962500000000001</c:v>
                </c:pt>
                <c:pt idx="1438">
                  <c:v>0.17974999999999999</c:v>
                </c:pt>
                <c:pt idx="1439">
                  <c:v>0.17987500000000001</c:v>
                </c:pt>
                <c:pt idx="1440">
                  <c:v>0.18</c:v>
                </c:pt>
                <c:pt idx="1441">
                  <c:v>0.18012500000000001</c:v>
                </c:pt>
                <c:pt idx="1442">
                  <c:v>0.18024999999999999</c:v>
                </c:pt>
                <c:pt idx="1443">
                  <c:v>0.18037500000000001</c:v>
                </c:pt>
                <c:pt idx="1444">
                  <c:v>0.18049999999999999</c:v>
                </c:pt>
                <c:pt idx="1445">
                  <c:v>0.18062500000000001</c:v>
                </c:pt>
                <c:pt idx="1446">
                  <c:v>0.18074999999999999</c:v>
                </c:pt>
                <c:pt idx="1447">
                  <c:v>0.18087500000000001</c:v>
                </c:pt>
                <c:pt idx="1448">
                  <c:v>0.18099999999999999</c:v>
                </c:pt>
                <c:pt idx="1449">
                  <c:v>0.18112500000000001</c:v>
                </c:pt>
                <c:pt idx="1450">
                  <c:v>0.18124999999999999</c:v>
                </c:pt>
                <c:pt idx="1451">
                  <c:v>0.18137500000000001</c:v>
                </c:pt>
                <c:pt idx="1452">
                  <c:v>0.18149999999999999</c:v>
                </c:pt>
                <c:pt idx="1453">
                  <c:v>0.18162500000000001</c:v>
                </c:pt>
                <c:pt idx="1454">
                  <c:v>0.18174999999999999</c:v>
                </c:pt>
                <c:pt idx="1455">
                  <c:v>0.18187500000000001</c:v>
                </c:pt>
                <c:pt idx="1456">
                  <c:v>0.182</c:v>
                </c:pt>
                <c:pt idx="1457">
                  <c:v>0.18212500000000001</c:v>
                </c:pt>
                <c:pt idx="1458">
                  <c:v>0.18225</c:v>
                </c:pt>
                <c:pt idx="1459">
                  <c:v>0.18237500000000001</c:v>
                </c:pt>
                <c:pt idx="1460">
                  <c:v>0.1825</c:v>
                </c:pt>
                <c:pt idx="1461">
                  <c:v>0.18262500000000001</c:v>
                </c:pt>
                <c:pt idx="1462">
                  <c:v>0.18275</c:v>
                </c:pt>
                <c:pt idx="1463">
                  <c:v>0.18287500000000001</c:v>
                </c:pt>
                <c:pt idx="1464">
                  <c:v>0.183</c:v>
                </c:pt>
                <c:pt idx="1465">
                  <c:v>0.18312500000000001</c:v>
                </c:pt>
                <c:pt idx="1466">
                  <c:v>0.18325</c:v>
                </c:pt>
                <c:pt idx="1467">
                  <c:v>0.18337500000000001</c:v>
                </c:pt>
                <c:pt idx="1468">
                  <c:v>0.1835</c:v>
                </c:pt>
                <c:pt idx="1469">
                  <c:v>0.18362500000000001</c:v>
                </c:pt>
                <c:pt idx="1470">
                  <c:v>0.18375</c:v>
                </c:pt>
                <c:pt idx="1471">
                  <c:v>0.18387500000000001</c:v>
                </c:pt>
                <c:pt idx="1472">
                  <c:v>0.184</c:v>
                </c:pt>
                <c:pt idx="1473">
                  <c:v>0.18412500000000001</c:v>
                </c:pt>
                <c:pt idx="1474">
                  <c:v>0.18425</c:v>
                </c:pt>
                <c:pt idx="1475">
                  <c:v>0.18437500000000001</c:v>
                </c:pt>
                <c:pt idx="1476">
                  <c:v>0.1845</c:v>
                </c:pt>
                <c:pt idx="1477">
                  <c:v>0.18462500000000001</c:v>
                </c:pt>
                <c:pt idx="1478">
                  <c:v>0.18475</c:v>
                </c:pt>
                <c:pt idx="1479">
                  <c:v>0.18487500000000001</c:v>
                </c:pt>
                <c:pt idx="1480">
                  <c:v>0.185</c:v>
                </c:pt>
                <c:pt idx="1481">
                  <c:v>0.18512500000000001</c:v>
                </c:pt>
                <c:pt idx="1482">
                  <c:v>0.18525</c:v>
                </c:pt>
                <c:pt idx="1483">
                  <c:v>0.18537500000000001</c:v>
                </c:pt>
                <c:pt idx="1484">
                  <c:v>0.1855</c:v>
                </c:pt>
                <c:pt idx="1485">
                  <c:v>0.18562500000000001</c:v>
                </c:pt>
                <c:pt idx="1486">
                  <c:v>0.18575</c:v>
                </c:pt>
                <c:pt idx="1487">
                  <c:v>0.18587500000000001</c:v>
                </c:pt>
                <c:pt idx="1488">
                  <c:v>0.186</c:v>
                </c:pt>
                <c:pt idx="1489">
                  <c:v>0.18612500000000001</c:v>
                </c:pt>
                <c:pt idx="1490">
                  <c:v>0.18625</c:v>
                </c:pt>
                <c:pt idx="1491">
                  <c:v>0.18637500000000001</c:v>
                </c:pt>
                <c:pt idx="1492">
                  <c:v>0.1865</c:v>
                </c:pt>
                <c:pt idx="1493">
                  <c:v>0.18662500000000001</c:v>
                </c:pt>
                <c:pt idx="1494">
                  <c:v>0.18675</c:v>
                </c:pt>
                <c:pt idx="1495">
                  <c:v>0.18687500000000001</c:v>
                </c:pt>
                <c:pt idx="1496">
                  <c:v>0.187</c:v>
                </c:pt>
                <c:pt idx="1497">
                  <c:v>0.18712500000000001</c:v>
                </c:pt>
                <c:pt idx="1498">
                  <c:v>0.18725</c:v>
                </c:pt>
                <c:pt idx="1499">
                  <c:v>0.18737500000000001</c:v>
                </c:pt>
                <c:pt idx="1500">
                  <c:v>0.1875</c:v>
                </c:pt>
                <c:pt idx="1501">
                  <c:v>0.18762499999999999</c:v>
                </c:pt>
                <c:pt idx="1502">
                  <c:v>0.18775</c:v>
                </c:pt>
                <c:pt idx="1503">
                  <c:v>0.18787499999999999</c:v>
                </c:pt>
                <c:pt idx="1504">
                  <c:v>0.188</c:v>
                </c:pt>
                <c:pt idx="1505">
                  <c:v>0.18812499999999999</c:v>
                </c:pt>
                <c:pt idx="1506">
                  <c:v>0.18825</c:v>
                </c:pt>
                <c:pt idx="1507">
                  <c:v>0.18837499999999999</c:v>
                </c:pt>
                <c:pt idx="1508">
                  <c:v>0.1885</c:v>
                </c:pt>
                <c:pt idx="1509">
                  <c:v>0.18862499999999999</c:v>
                </c:pt>
                <c:pt idx="1510">
                  <c:v>0.18875</c:v>
                </c:pt>
                <c:pt idx="1511">
                  <c:v>0.18887499999999999</c:v>
                </c:pt>
                <c:pt idx="1512">
                  <c:v>0.189</c:v>
                </c:pt>
                <c:pt idx="1513">
                  <c:v>0.18912499999999999</c:v>
                </c:pt>
                <c:pt idx="1514">
                  <c:v>0.18925</c:v>
                </c:pt>
                <c:pt idx="1515">
                  <c:v>0.18937499999999999</c:v>
                </c:pt>
                <c:pt idx="1516">
                  <c:v>0.1895</c:v>
                </c:pt>
                <c:pt idx="1517">
                  <c:v>0.18962499999999999</c:v>
                </c:pt>
                <c:pt idx="1518">
                  <c:v>0.18975</c:v>
                </c:pt>
                <c:pt idx="1519">
                  <c:v>0.18987499999999999</c:v>
                </c:pt>
                <c:pt idx="1520">
                  <c:v>0.19</c:v>
                </c:pt>
                <c:pt idx="1521">
                  <c:v>0.19012499999999999</c:v>
                </c:pt>
                <c:pt idx="1522">
                  <c:v>0.19025</c:v>
                </c:pt>
                <c:pt idx="1523">
                  <c:v>0.19037499999999999</c:v>
                </c:pt>
                <c:pt idx="1524">
                  <c:v>0.1905</c:v>
                </c:pt>
                <c:pt idx="1525">
                  <c:v>0.19062499999999999</c:v>
                </c:pt>
                <c:pt idx="1526">
                  <c:v>0.19075</c:v>
                </c:pt>
                <c:pt idx="1527">
                  <c:v>0.19087499999999999</c:v>
                </c:pt>
                <c:pt idx="1528">
                  <c:v>0.191</c:v>
                </c:pt>
                <c:pt idx="1529">
                  <c:v>0.19112499999999999</c:v>
                </c:pt>
                <c:pt idx="1530">
                  <c:v>0.19125</c:v>
                </c:pt>
                <c:pt idx="1531">
                  <c:v>0.19137499999999999</c:v>
                </c:pt>
                <c:pt idx="1532">
                  <c:v>0.1915</c:v>
                </c:pt>
                <c:pt idx="1533">
                  <c:v>0.19162499999999999</c:v>
                </c:pt>
                <c:pt idx="1534">
                  <c:v>0.19175</c:v>
                </c:pt>
                <c:pt idx="1535">
                  <c:v>0.19187499999999999</c:v>
                </c:pt>
                <c:pt idx="1536">
                  <c:v>0.192</c:v>
                </c:pt>
                <c:pt idx="1537">
                  <c:v>0.19212499999999999</c:v>
                </c:pt>
                <c:pt idx="1538">
                  <c:v>0.19225</c:v>
                </c:pt>
                <c:pt idx="1539">
                  <c:v>0.19237499999999999</c:v>
                </c:pt>
                <c:pt idx="1540">
                  <c:v>0.1925</c:v>
                </c:pt>
                <c:pt idx="1541">
                  <c:v>0.19262499999999999</c:v>
                </c:pt>
                <c:pt idx="1542">
                  <c:v>0.19275</c:v>
                </c:pt>
                <c:pt idx="1543">
                  <c:v>0.19287499999999999</c:v>
                </c:pt>
                <c:pt idx="1544">
                  <c:v>0.193</c:v>
                </c:pt>
                <c:pt idx="1545">
                  <c:v>0.19312499999999999</c:v>
                </c:pt>
                <c:pt idx="1546">
                  <c:v>0.19325000000000001</c:v>
                </c:pt>
                <c:pt idx="1547">
                  <c:v>0.19337499999999999</c:v>
                </c:pt>
                <c:pt idx="1548">
                  <c:v>0.19350000000000001</c:v>
                </c:pt>
                <c:pt idx="1549">
                  <c:v>0.19362499999999999</c:v>
                </c:pt>
                <c:pt idx="1550">
                  <c:v>0.19375000000000001</c:v>
                </c:pt>
                <c:pt idx="1551">
                  <c:v>0.19387499999999999</c:v>
                </c:pt>
                <c:pt idx="1552">
                  <c:v>0.19400000000000001</c:v>
                </c:pt>
                <c:pt idx="1553">
                  <c:v>0.19412499999999999</c:v>
                </c:pt>
                <c:pt idx="1554">
                  <c:v>0.19425000000000001</c:v>
                </c:pt>
                <c:pt idx="1555">
                  <c:v>0.19437499999999999</c:v>
                </c:pt>
                <c:pt idx="1556">
                  <c:v>0.19450000000000001</c:v>
                </c:pt>
                <c:pt idx="1557">
                  <c:v>0.19462499999999999</c:v>
                </c:pt>
                <c:pt idx="1558">
                  <c:v>0.19475000000000001</c:v>
                </c:pt>
                <c:pt idx="1559">
                  <c:v>0.19487499999999999</c:v>
                </c:pt>
                <c:pt idx="1560">
                  <c:v>0.19500000000000001</c:v>
                </c:pt>
                <c:pt idx="1561">
                  <c:v>0.19512499999999999</c:v>
                </c:pt>
                <c:pt idx="1562">
                  <c:v>0.19525000000000001</c:v>
                </c:pt>
                <c:pt idx="1563">
                  <c:v>0.19537499999999999</c:v>
                </c:pt>
                <c:pt idx="1564">
                  <c:v>0.19550000000000001</c:v>
                </c:pt>
                <c:pt idx="1565">
                  <c:v>0.19562499999999999</c:v>
                </c:pt>
                <c:pt idx="1566">
                  <c:v>0.19575000000000001</c:v>
                </c:pt>
                <c:pt idx="1567">
                  <c:v>0.19587499999999999</c:v>
                </c:pt>
                <c:pt idx="1568">
                  <c:v>0.19600000000000001</c:v>
                </c:pt>
                <c:pt idx="1569">
                  <c:v>0.19612499999999999</c:v>
                </c:pt>
                <c:pt idx="1570">
                  <c:v>0.19625000000000001</c:v>
                </c:pt>
                <c:pt idx="1571">
                  <c:v>0.19637499999999999</c:v>
                </c:pt>
                <c:pt idx="1572">
                  <c:v>0.19650000000000001</c:v>
                </c:pt>
                <c:pt idx="1573">
                  <c:v>0.19662499999999999</c:v>
                </c:pt>
                <c:pt idx="1574">
                  <c:v>0.19675000000000001</c:v>
                </c:pt>
                <c:pt idx="1575">
                  <c:v>0.19687499999999999</c:v>
                </c:pt>
                <c:pt idx="1576">
                  <c:v>0.19700000000000001</c:v>
                </c:pt>
                <c:pt idx="1577">
                  <c:v>0.19712499999999999</c:v>
                </c:pt>
                <c:pt idx="1578">
                  <c:v>0.19725000000000001</c:v>
                </c:pt>
                <c:pt idx="1579">
                  <c:v>0.19737499999999999</c:v>
                </c:pt>
                <c:pt idx="1580">
                  <c:v>0.19750000000000001</c:v>
                </c:pt>
                <c:pt idx="1581">
                  <c:v>0.197625</c:v>
                </c:pt>
                <c:pt idx="1582">
                  <c:v>0.19775000000000001</c:v>
                </c:pt>
                <c:pt idx="1583">
                  <c:v>0.197875</c:v>
                </c:pt>
                <c:pt idx="1584">
                  <c:v>0.19800000000000001</c:v>
                </c:pt>
                <c:pt idx="1585">
                  <c:v>0.198125</c:v>
                </c:pt>
                <c:pt idx="1586">
                  <c:v>0.19825000000000001</c:v>
                </c:pt>
                <c:pt idx="1587">
                  <c:v>0.198375</c:v>
                </c:pt>
                <c:pt idx="1588">
                  <c:v>0.19850000000000001</c:v>
                </c:pt>
                <c:pt idx="1589">
                  <c:v>0.198625</c:v>
                </c:pt>
                <c:pt idx="1590">
                  <c:v>0.19875000000000001</c:v>
                </c:pt>
                <c:pt idx="1591">
                  <c:v>0.198875</c:v>
                </c:pt>
                <c:pt idx="1592">
                  <c:v>0.19900000000000001</c:v>
                </c:pt>
                <c:pt idx="1593">
                  <c:v>0.199125</c:v>
                </c:pt>
                <c:pt idx="1594">
                  <c:v>0.19925000000000001</c:v>
                </c:pt>
                <c:pt idx="1595">
                  <c:v>0.199375</c:v>
                </c:pt>
                <c:pt idx="1596">
                  <c:v>0.19950000000000001</c:v>
                </c:pt>
                <c:pt idx="1597">
                  <c:v>0.199625</c:v>
                </c:pt>
                <c:pt idx="1598">
                  <c:v>0.19975000000000001</c:v>
                </c:pt>
                <c:pt idx="1599">
                  <c:v>0.199875</c:v>
                </c:pt>
                <c:pt idx="1600">
                  <c:v>0.2</c:v>
                </c:pt>
              </c:numCache>
            </c:numRef>
          </c:xVal>
          <c:yVal>
            <c:numRef>
              <c:f>'Pres Est Orig (DEPRECATED)'!$B$2:$B$1602</c:f>
              <c:numCache>
                <c:formatCode>General</c:formatCode>
                <c:ptCount val="1601"/>
                <c:pt idx="0">
                  <c:v>101325</c:v>
                </c:pt>
                <c:pt idx="1">
                  <c:v>98186.636170886195</c:v>
                </c:pt>
                <c:pt idx="2">
                  <c:v>95067.621398390766</c:v>
                </c:pt>
                <c:pt idx="3">
                  <c:v>91987.185445763782</c:v>
                </c:pt>
                <c:pt idx="4">
                  <c:v>88964.320225002099</c:v>
                </c:pt>
                <c:pt idx="5">
                  <c:v>86017.662705396404</c:v>
                </c:pt>
                <c:pt idx="6">
                  <c:v>83165.380010418128</c:v>
                </c:pt>
                <c:pt idx="7">
                  <c:v>80425.057411362053</c:v>
                </c:pt>
                <c:pt idx="8">
                  <c:v>77813.589908301074</c:v>
                </c:pt>
                <c:pt idx="9">
                  <c:v>75347.078066792659</c:v>
                </c:pt>
                <c:pt idx="10">
                  <c:v>73040.728752538096</c:v>
                </c:pt>
                <c:pt idx="11">
                  <c:v>70908.761375998758</c:v>
                </c:pt>
                <c:pt idx="12">
                  <c:v>68964.320225002099</c:v>
                </c:pt>
                <c:pt idx="13">
                  <c:v>67219.393425836315</c:v>
                </c:pt>
                <c:pt idx="14">
                  <c:v>65684.739032465295</c:v>
                </c:pt>
                <c:pt idx="15">
                  <c:v>64369.81869954853</c:v>
                </c:pt>
                <c:pt idx="16">
                  <c:v>63282.739348193856</c:v>
                </c:pt>
                <c:pt idx="17">
                  <c:v>62430.203184092934</c:v>
                </c:pt>
                <c:pt idx="18">
                  <c:v>61817.46637619449</c:v>
                </c:pt>
                <c:pt idx="19">
                  <c:v>61448.30665067488</c:v>
                </c:pt>
                <c:pt idx="20">
                  <c:v>61325</c:v>
                </c:pt>
                <c:pt idx="21">
                  <c:v>61448.30665067488</c:v>
                </c:pt>
                <c:pt idx="22">
                  <c:v>61817.46637619449</c:v>
                </c:pt>
                <c:pt idx="23">
                  <c:v>62430.203184092934</c:v>
                </c:pt>
                <c:pt idx="24">
                  <c:v>63282.739348193856</c:v>
                </c:pt>
                <c:pt idx="25">
                  <c:v>64369.81869954853</c:v>
                </c:pt>
                <c:pt idx="26">
                  <c:v>65684.739032465281</c:v>
                </c:pt>
                <c:pt idx="27">
                  <c:v>67219.393425836315</c:v>
                </c:pt>
                <c:pt idx="28">
                  <c:v>68964.320225002099</c:v>
                </c:pt>
                <c:pt idx="29">
                  <c:v>70908.761375998758</c:v>
                </c:pt>
                <c:pt idx="30">
                  <c:v>73040.728752538096</c:v>
                </c:pt>
                <c:pt idx="31">
                  <c:v>75347.078066792645</c:v>
                </c:pt>
                <c:pt idx="32">
                  <c:v>77813.589908301074</c:v>
                </c:pt>
                <c:pt idx="33">
                  <c:v>80425.057411362053</c:v>
                </c:pt>
                <c:pt idx="34">
                  <c:v>83165.380010418143</c:v>
                </c:pt>
                <c:pt idx="35">
                  <c:v>86017.662705396418</c:v>
                </c:pt>
                <c:pt idx="36">
                  <c:v>88964.320225002099</c:v>
                </c:pt>
                <c:pt idx="37">
                  <c:v>91987.185445763782</c:v>
                </c:pt>
                <c:pt idx="38">
                  <c:v>95067.621398390766</c:v>
                </c:pt>
                <c:pt idx="39">
                  <c:v>98186.636170886195</c:v>
                </c:pt>
                <c:pt idx="40">
                  <c:v>101325</c:v>
                </c:pt>
                <c:pt idx="41">
                  <c:v>104463.3638291138</c:v>
                </c:pt>
                <c:pt idx="42">
                  <c:v>107582.37860160925</c:v>
                </c:pt>
                <c:pt idx="43">
                  <c:v>110662.81455423622</c:v>
                </c:pt>
                <c:pt idx="44">
                  <c:v>113685.67977499789</c:v>
                </c:pt>
                <c:pt idx="45">
                  <c:v>116632.33729460358</c:v>
                </c:pt>
                <c:pt idx="46">
                  <c:v>119484.61998958187</c:v>
                </c:pt>
                <c:pt idx="47">
                  <c:v>122224.94258863795</c:v>
                </c:pt>
                <c:pt idx="48">
                  <c:v>124836.41009169893</c:v>
                </c:pt>
                <c:pt idx="49">
                  <c:v>127302.92193320736</c:v>
                </c:pt>
                <c:pt idx="50">
                  <c:v>129609.2712474619</c:v>
                </c:pt>
                <c:pt idx="51">
                  <c:v>131741.23862400121</c:v>
                </c:pt>
                <c:pt idx="52">
                  <c:v>133685.6797749979</c:v>
                </c:pt>
                <c:pt idx="53">
                  <c:v>135430.60657416371</c:v>
                </c:pt>
                <c:pt idx="54">
                  <c:v>136965.2609675347</c:v>
                </c:pt>
                <c:pt idx="55">
                  <c:v>138280.18130045148</c:v>
                </c:pt>
                <c:pt idx="56">
                  <c:v>139367.26065180614</c:v>
                </c:pt>
                <c:pt idx="57">
                  <c:v>140219.79681590706</c:v>
                </c:pt>
                <c:pt idx="58">
                  <c:v>140832.5336238055</c:v>
                </c:pt>
                <c:pt idx="59">
                  <c:v>141201.69334932513</c:v>
                </c:pt>
                <c:pt idx="60">
                  <c:v>141325</c:v>
                </c:pt>
                <c:pt idx="61">
                  <c:v>141201.69334932513</c:v>
                </c:pt>
                <c:pt idx="62">
                  <c:v>140832.5336238055</c:v>
                </c:pt>
                <c:pt idx="63">
                  <c:v>140219.79681590706</c:v>
                </c:pt>
                <c:pt idx="64">
                  <c:v>139367.26065180614</c:v>
                </c:pt>
                <c:pt idx="65">
                  <c:v>138280.18130045146</c:v>
                </c:pt>
                <c:pt idx="66">
                  <c:v>136965.2609675347</c:v>
                </c:pt>
                <c:pt idx="67">
                  <c:v>135430.60657416368</c:v>
                </c:pt>
                <c:pt idx="68">
                  <c:v>133685.67977499787</c:v>
                </c:pt>
                <c:pt idx="69">
                  <c:v>131741.23862400124</c:v>
                </c:pt>
                <c:pt idx="70">
                  <c:v>129609.27124746187</c:v>
                </c:pt>
                <c:pt idx="71">
                  <c:v>127302.92193320737</c:v>
                </c:pt>
                <c:pt idx="72">
                  <c:v>124836.41009169893</c:v>
                </c:pt>
                <c:pt idx="73">
                  <c:v>122224.94258863798</c:v>
                </c:pt>
                <c:pt idx="74">
                  <c:v>119484.61998958187</c:v>
                </c:pt>
                <c:pt idx="75">
                  <c:v>116632.33729460358</c:v>
                </c:pt>
                <c:pt idx="76">
                  <c:v>113685.6797749979</c:v>
                </c:pt>
                <c:pt idx="77">
                  <c:v>110662.8145542362</c:v>
                </c:pt>
                <c:pt idx="78">
                  <c:v>107582.37860160925</c:v>
                </c:pt>
                <c:pt idx="79">
                  <c:v>104463.36382911379</c:v>
                </c:pt>
                <c:pt idx="80">
                  <c:v>101325.00000000001</c:v>
                </c:pt>
                <c:pt idx="81">
                  <c:v>98186.636170886195</c:v>
                </c:pt>
                <c:pt idx="82">
                  <c:v>95067.621398390736</c:v>
                </c:pt>
                <c:pt idx="83">
                  <c:v>91987.185445763782</c:v>
                </c:pt>
                <c:pt idx="84">
                  <c:v>88964.320225002084</c:v>
                </c:pt>
                <c:pt idx="85">
                  <c:v>86017.662705396404</c:v>
                </c:pt>
                <c:pt idx="86">
                  <c:v>83165.380010418128</c:v>
                </c:pt>
                <c:pt idx="87">
                  <c:v>80425.057411362068</c:v>
                </c:pt>
                <c:pt idx="88">
                  <c:v>77813.589908301088</c:v>
                </c:pt>
                <c:pt idx="89">
                  <c:v>75347.078066792674</c:v>
                </c:pt>
                <c:pt idx="90">
                  <c:v>73040.728752538111</c:v>
                </c:pt>
                <c:pt idx="91">
                  <c:v>70908.761375998758</c:v>
                </c:pt>
                <c:pt idx="92">
                  <c:v>68964.320225002113</c:v>
                </c:pt>
                <c:pt idx="93">
                  <c:v>67219.393425836315</c:v>
                </c:pt>
                <c:pt idx="94">
                  <c:v>65684.739032465295</c:v>
                </c:pt>
                <c:pt idx="95">
                  <c:v>64369.818699548523</c:v>
                </c:pt>
                <c:pt idx="96">
                  <c:v>63282.739348193849</c:v>
                </c:pt>
                <c:pt idx="97">
                  <c:v>62430.203184092934</c:v>
                </c:pt>
                <c:pt idx="98">
                  <c:v>61817.46637619449</c:v>
                </c:pt>
                <c:pt idx="99">
                  <c:v>61448.30665067488</c:v>
                </c:pt>
                <c:pt idx="100">
                  <c:v>61325</c:v>
                </c:pt>
                <c:pt idx="101">
                  <c:v>61448.30665067488</c:v>
                </c:pt>
                <c:pt idx="102">
                  <c:v>61817.466376194483</c:v>
                </c:pt>
                <c:pt idx="103">
                  <c:v>62430.203184092927</c:v>
                </c:pt>
                <c:pt idx="104">
                  <c:v>63282.739348193856</c:v>
                </c:pt>
                <c:pt idx="105">
                  <c:v>64369.81869954853</c:v>
                </c:pt>
                <c:pt idx="106">
                  <c:v>65684.739032465295</c:v>
                </c:pt>
                <c:pt idx="107">
                  <c:v>67219.393425836286</c:v>
                </c:pt>
                <c:pt idx="108">
                  <c:v>68964.320225002099</c:v>
                </c:pt>
                <c:pt idx="109">
                  <c:v>70908.761375998773</c:v>
                </c:pt>
                <c:pt idx="110">
                  <c:v>73040.728752538111</c:v>
                </c:pt>
                <c:pt idx="111">
                  <c:v>75347.078066792688</c:v>
                </c:pt>
                <c:pt idx="112">
                  <c:v>77813.589908301074</c:v>
                </c:pt>
                <c:pt idx="113">
                  <c:v>80425.057411362053</c:v>
                </c:pt>
                <c:pt idx="114">
                  <c:v>83165.380010418143</c:v>
                </c:pt>
                <c:pt idx="115">
                  <c:v>86017.662705396448</c:v>
                </c:pt>
                <c:pt idx="116">
                  <c:v>88964.320225002084</c:v>
                </c:pt>
                <c:pt idx="117">
                  <c:v>91987.185445763782</c:v>
                </c:pt>
                <c:pt idx="118">
                  <c:v>95067.621398390722</c:v>
                </c:pt>
                <c:pt idx="119">
                  <c:v>98186.636170886166</c:v>
                </c:pt>
                <c:pt idx="120">
                  <c:v>101324.99999999999</c:v>
                </c:pt>
                <c:pt idx="121">
                  <c:v>104463.3638291138</c:v>
                </c:pt>
                <c:pt idx="122">
                  <c:v>107582.37860160925</c:v>
                </c:pt>
                <c:pt idx="123">
                  <c:v>110662.81455423619</c:v>
                </c:pt>
                <c:pt idx="124">
                  <c:v>113685.67977499789</c:v>
                </c:pt>
                <c:pt idx="125">
                  <c:v>116632.3372946036</c:v>
                </c:pt>
                <c:pt idx="126">
                  <c:v>119484.61998958189</c:v>
                </c:pt>
                <c:pt idx="127">
                  <c:v>122224.94258863799</c:v>
                </c:pt>
                <c:pt idx="128">
                  <c:v>124836.41009169891</c:v>
                </c:pt>
                <c:pt idx="129">
                  <c:v>127302.92193320734</c:v>
                </c:pt>
                <c:pt idx="130">
                  <c:v>129609.27124746192</c:v>
                </c:pt>
                <c:pt idx="131">
                  <c:v>131741.23862400127</c:v>
                </c:pt>
                <c:pt idx="132">
                  <c:v>133685.67977499793</c:v>
                </c:pt>
                <c:pt idx="133">
                  <c:v>135430.60657416368</c:v>
                </c:pt>
                <c:pt idx="134">
                  <c:v>136965.26096753473</c:v>
                </c:pt>
                <c:pt idx="135">
                  <c:v>138280.18130045148</c:v>
                </c:pt>
                <c:pt idx="136">
                  <c:v>139367.26065180617</c:v>
                </c:pt>
                <c:pt idx="137">
                  <c:v>140219.79681590706</c:v>
                </c:pt>
                <c:pt idx="138">
                  <c:v>140832.5336238055</c:v>
                </c:pt>
                <c:pt idx="139">
                  <c:v>141201.69334932513</c:v>
                </c:pt>
                <c:pt idx="140">
                  <c:v>141325</c:v>
                </c:pt>
                <c:pt idx="141">
                  <c:v>141201.69334932513</c:v>
                </c:pt>
                <c:pt idx="142">
                  <c:v>140832.5336238055</c:v>
                </c:pt>
                <c:pt idx="143">
                  <c:v>140219.79681590706</c:v>
                </c:pt>
                <c:pt idx="144">
                  <c:v>139367.26065180614</c:v>
                </c:pt>
                <c:pt idx="145">
                  <c:v>138280.18130045146</c:v>
                </c:pt>
                <c:pt idx="146">
                  <c:v>136965.26096753473</c:v>
                </c:pt>
                <c:pt idx="147">
                  <c:v>135430.60657416371</c:v>
                </c:pt>
                <c:pt idx="148">
                  <c:v>133685.6797749979</c:v>
                </c:pt>
                <c:pt idx="149">
                  <c:v>131741.23862400124</c:v>
                </c:pt>
                <c:pt idx="150">
                  <c:v>129609.27124746189</c:v>
                </c:pt>
                <c:pt idx="151">
                  <c:v>127302.92193320737</c:v>
                </c:pt>
                <c:pt idx="152">
                  <c:v>124836.41009169894</c:v>
                </c:pt>
                <c:pt idx="153">
                  <c:v>122224.94258863796</c:v>
                </c:pt>
                <c:pt idx="154">
                  <c:v>119484.61998958186</c:v>
                </c:pt>
                <c:pt idx="155">
                  <c:v>116632.33729460355</c:v>
                </c:pt>
                <c:pt idx="156">
                  <c:v>113685.67977499792</c:v>
                </c:pt>
                <c:pt idx="157">
                  <c:v>110662.81455423622</c:v>
                </c:pt>
                <c:pt idx="158">
                  <c:v>107582.37860160922</c:v>
                </c:pt>
                <c:pt idx="159">
                  <c:v>104463.36382911376</c:v>
                </c:pt>
                <c:pt idx="160">
                  <c:v>101325.00000000001</c:v>
                </c:pt>
                <c:pt idx="161">
                  <c:v>98186.63617088621</c:v>
                </c:pt>
                <c:pt idx="162">
                  <c:v>95067.621398390751</c:v>
                </c:pt>
                <c:pt idx="163">
                  <c:v>91987.185445763753</c:v>
                </c:pt>
                <c:pt idx="164">
                  <c:v>88964.320225002055</c:v>
                </c:pt>
                <c:pt idx="165">
                  <c:v>86017.662705396418</c:v>
                </c:pt>
                <c:pt idx="166">
                  <c:v>83165.380010418114</c:v>
                </c:pt>
                <c:pt idx="167">
                  <c:v>80425.05741136201</c:v>
                </c:pt>
                <c:pt idx="168">
                  <c:v>77813.58990830103</c:v>
                </c:pt>
                <c:pt idx="169">
                  <c:v>75347.078066792601</c:v>
                </c:pt>
                <c:pt idx="170">
                  <c:v>73040.728752538096</c:v>
                </c:pt>
                <c:pt idx="171">
                  <c:v>70908.761375998743</c:v>
                </c:pt>
                <c:pt idx="172">
                  <c:v>68964.320225002113</c:v>
                </c:pt>
                <c:pt idx="173">
                  <c:v>67219.393425836315</c:v>
                </c:pt>
                <c:pt idx="174">
                  <c:v>65684.73903246531</c:v>
                </c:pt>
                <c:pt idx="175">
                  <c:v>64369.818699548545</c:v>
                </c:pt>
                <c:pt idx="176">
                  <c:v>63282.739348193863</c:v>
                </c:pt>
                <c:pt idx="177">
                  <c:v>62430.203184092941</c:v>
                </c:pt>
                <c:pt idx="178">
                  <c:v>61817.466376194498</c:v>
                </c:pt>
                <c:pt idx="179">
                  <c:v>61448.306650674887</c:v>
                </c:pt>
                <c:pt idx="180">
                  <c:v>61325</c:v>
                </c:pt>
                <c:pt idx="181">
                  <c:v>61448.30665067488</c:v>
                </c:pt>
                <c:pt idx="182">
                  <c:v>61817.46637619449</c:v>
                </c:pt>
                <c:pt idx="183">
                  <c:v>62430.203184092927</c:v>
                </c:pt>
                <c:pt idx="184">
                  <c:v>63282.739348193849</c:v>
                </c:pt>
                <c:pt idx="185">
                  <c:v>64369.818699548523</c:v>
                </c:pt>
                <c:pt idx="186">
                  <c:v>65684.739032465295</c:v>
                </c:pt>
                <c:pt idx="187">
                  <c:v>67219.39342583633</c:v>
                </c:pt>
                <c:pt idx="188">
                  <c:v>68964.320225002084</c:v>
                </c:pt>
                <c:pt idx="189">
                  <c:v>70908.761375998758</c:v>
                </c:pt>
                <c:pt idx="190">
                  <c:v>73040.728752538111</c:v>
                </c:pt>
                <c:pt idx="191">
                  <c:v>75347.078066792674</c:v>
                </c:pt>
                <c:pt idx="192">
                  <c:v>77813.589908301117</c:v>
                </c:pt>
                <c:pt idx="193">
                  <c:v>80425.057411362039</c:v>
                </c:pt>
                <c:pt idx="194">
                  <c:v>83165.380010418143</c:v>
                </c:pt>
                <c:pt idx="195">
                  <c:v>86017.662705396433</c:v>
                </c:pt>
                <c:pt idx="196">
                  <c:v>88964.320225002142</c:v>
                </c:pt>
                <c:pt idx="197">
                  <c:v>91987.18544576384</c:v>
                </c:pt>
                <c:pt idx="198">
                  <c:v>95067.62139839078</c:v>
                </c:pt>
                <c:pt idx="199">
                  <c:v>98186.636170886224</c:v>
                </c:pt>
                <c:pt idx="200">
                  <c:v>101325.00000000004</c:v>
                </c:pt>
                <c:pt idx="201">
                  <c:v>104463.36382911386</c:v>
                </c:pt>
                <c:pt idx="202">
                  <c:v>107582.37860160925</c:v>
                </c:pt>
                <c:pt idx="203">
                  <c:v>110662.81455423625</c:v>
                </c:pt>
                <c:pt idx="204">
                  <c:v>113685.6797749978</c:v>
                </c:pt>
                <c:pt idx="205">
                  <c:v>116632.33729460352</c:v>
                </c:pt>
                <c:pt idx="206">
                  <c:v>119484.61998958181</c:v>
                </c:pt>
                <c:pt idx="207">
                  <c:v>122224.94258863792</c:v>
                </c:pt>
                <c:pt idx="208">
                  <c:v>124836.4100916989</c:v>
                </c:pt>
                <c:pt idx="209">
                  <c:v>127302.92193320734</c:v>
                </c:pt>
                <c:pt idx="210">
                  <c:v>129609.2712474619</c:v>
                </c:pt>
                <c:pt idx="211">
                  <c:v>131741.23862400127</c:v>
                </c:pt>
                <c:pt idx="212">
                  <c:v>133685.67977499793</c:v>
                </c:pt>
                <c:pt idx="213">
                  <c:v>135430.60657416366</c:v>
                </c:pt>
                <c:pt idx="214">
                  <c:v>136965.26096753468</c:v>
                </c:pt>
                <c:pt idx="215">
                  <c:v>138280.18130045146</c:v>
                </c:pt>
                <c:pt idx="216">
                  <c:v>139367.26065180614</c:v>
                </c:pt>
                <c:pt idx="217">
                  <c:v>140219.79681590706</c:v>
                </c:pt>
                <c:pt idx="218">
                  <c:v>140832.5336238055</c:v>
                </c:pt>
                <c:pt idx="219">
                  <c:v>141201.69334932513</c:v>
                </c:pt>
                <c:pt idx="220">
                  <c:v>141325</c:v>
                </c:pt>
                <c:pt idx="221">
                  <c:v>141201.6933493251</c:v>
                </c:pt>
                <c:pt idx="222">
                  <c:v>140832.5336238055</c:v>
                </c:pt>
                <c:pt idx="223">
                  <c:v>140219.79681590706</c:v>
                </c:pt>
                <c:pt idx="224">
                  <c:v>139367.26065180614</c:v>
                </c:pt>
                <c:pt idx="225">
                  <c:v>138280.18130045148</c:v>
                </c:pt>
                <c:pt idx="226">
                  <c:v>136965.2609675347</c:v>
                </c:pt>
                <c:pt idx="227">
                  <c:v>135430.60657416366</c:v>
                </c:pt>
                <c:pt idx="228">
                  <c:v>133685.67977499787</c:v>
                </c:pt>
                <c:pt idx="229">
                  <c:v>131741.23862400121</c:v>
                </c:pt>
                <c:pt idx="230">
                  <c:v>129609.27124746185</c:v>
                </c:pt>
                <c:pt idx="231">
                  <c:v>127302.92193320728</c:v>
                </c:pt>
                <c:pt idx="232">
                  <c:v>124836.41009169896</c:v>
                </c:pt>
                <c:pt idx="233">
                  <c:v>122224.94258863796</c:v>
                </c:pt>
                <c:pt idx="234">
                  <c:v>119484.61998958187</c:v>
                </c:pt>
                <c:pt idx="235">
                  <c:v>116632.33729460357</c:v>
                </c:pt>
                <c:pt idx="236">
                  <c:v>113685.67977499799</c:v>
                </c:pt>
                <c:pt idx="237">
                  <c:v>110662.81455423629</c:v>
                </c:pt>
                <c:pt idx="238">
                  <c:v>107582.37860160929</c:v>
                </c:pt>
                <c:pt idx="239">
                  <c:v>104463.36382911385</c:v>
                </c:pt>
                <c:pt idx="240">
                  <c:v>101325.00000000003</c:v>
                </c:pt>
                <c:pt idx="241">
                  <c:v>98186.63617088621</c:v>
                </c:pt>
                <c:pt idx="242">
                  <c:v>95067.621398390766</c:v>
                </c:pt>
                <c:pt idx="243">
                  <c:v>91987.185445763767</c:v>
                </c:pt>
                <c:pt idx="244">
                  <c:v>88964.320225002069</c:v>
                </c:pt>
                <c:pt idx="245">
                  <c:v>86017.66270539636</c:v>
                </c:pt>
                <c:pt idx="246">
                  <c:v>83165.380010418186</c:v>
                </c:pt>
                <c:pt idx="247">
                  <c:v>80425.057411362097</c:v>
                </c:pt>
                <c:pt idx="248">
                  <c:v>77813.589908301103</c:v>
                </c:pt>
                <c:pt idx="249">
                  <c:v>75347.078066792659</c:v>
                </c:pt>
                <c:pt idx="250">
                  <c:v>73040.728752538096</c:v>
                </c:pt>
                <c:pt idx="251">
                  <c:v>70908.761375998758</c:v>
                </c:pt>
                <c:pt idx="252">
                  <c:v>68964.320225002084</c:v>
                </c:pt>
                <c:pt idx="253">
                  <c:v>67219.393425836286</c:v>
                </c:pt>
                <c:pt idx="254">
                  <c:v>65684.739032465252</c:v>
                </c:pt>
                <c:pt idx="255">
                  <c:v>64369.818699548545</c:v>
                </c:pt>
                <c:pt idx="256">
                  <c:v>63282.739348193871</c:v>
                </c:pt>
                <c:pt idx="257">
                  <c:v>62430.203184092941</c:v>
                </c:pt>
                <c:pt idx="258">
                  <c:v>61817.46637619449</c:v>
                </c:pt>
                <c:pt idx="259">
                  <c:v>61448.30665067488</c:v>
                </c:pt>
                <c:pt idx="260">
                  <c:v>61325</c:v>
                </c:pt>
                <c:pt idx="261">
                  <c:v>61448.306650674887</c:v>
                </c:pt>
                <c:pt idx="262">
                  <c:v>61817.466376194505</c:v>
                </c:pt>
                <c:pt idx="263">
                  <c:v>62430.203184092956</c:v>
                </c:pt>
                <c:pt idx="264">
                  <c:v>63282.739348193893</c:v>
                </c:pt>
                <c:pt idx="265">
                  <c:v>64369.818699548523</c:v>
                </c:pt>
                <c:pt idx="266">
                  <c:v>65684.739032465295</c:v>
                </c:pt>
                <c:pt idx="267">
                  <c:v>67219.393425836315</c:v>
                </c:pt>
                <c:pt idx="268">
                  <c:v>68964.320225002128</c:v>
                </c:pt>
                <c:pt idx="269">
                  <c:v>70908.761375998802</c:v>
                </c:pt>
                <c:pt idx="270">
                  <c:v>73040.728752538154</c:v>
                </c:pt>
                <c:pt idx="271">
                  <c:v>75347.078066792717</c:v>
                </c:pt>
                <c:pt idx="272">
                  <c:v>77813.589908301161</c:v>
                </c:pt>
                <c:pt idx="273">
                  <c:v>80425.057411362155</c:v>
                </c:pt>
                <c:pt idx="274">
                  <c:v>83165.380010418128</c:v>
                </c:pt>
                <c:pt idx="275">
                  <c:v>86017.662705396418</c:v>
                </c:pt>
                <c:pt idx="276">
                  <c:v>88964.320225002142</c:v>
                </c:pt>
                <c:pt idx="277">
                  <c:v>91987.18544576384</c:v>
                </c:pt>
                <c:pt idx="278">
                  <c:v>95067.621398390838</c:v>
                </c:pt>
                <c:pt idx="279">
                  <c:v>98186.636170886297</c:v>
                </c:pt>
                <c:pt idx="280">
                  <c:v>101325.0000000001</c:v>
                </c:pt>
                <c:pt idx="281">
                  <c:v>104463.36382911392</c:v>
                </c:pt>
                <c:pt idx="282">
                  <c:v>107582.37860160909</c:v>
                </c:pt>
                <c:pt idx="283">
                  <c:v>110662.8145542361</c:v>
                </c:pt>
                <c:pt idx="284">
                  <c:v>113685.6797749978</c:v>
                </c:pt>
                <c:pt idx="285">
                  <c:v>116632.33729460351</c:v>
                </c:pt>
                <c:pt idx="286">
                  <c:v>119484.61998958181</c:v>
                </c:pt>
                <c:pt idx="287">
                  <c:v>122224.9425886379</c:v>
                </c:pt>
                <c:pt idx="288">
                  <c:v>124836.4100916989</c:v>
                </c:pt>
                <c:pt idx="289">
                  <c:v>127302.92193320734</c:v>
                </c:pt>
                <c:pt idx="290">
                  <c:v>129609.2712474619</c:v>
                </c:pt>
                <c:pt idx="291">
                  <c:v>131741.23862400115</c:v>
                </c:pt>
                <c:pt idx="292">
                  <c:v>133685.67977499784</c:v>
                </c:pt>
                <c:pt idx="293">
                  <c:v>135430.60657416366</c:v>
                </c:pt>
                <c:pt idx="294">
                  <c:v>136965.26096753468</c:v>
                </c:pt>
                <c:pt idx="295">
                  <c:v>138280.18130045146</c:v>
                </c:pt>
                <c:pt idx="296">
                  <c:v>139367.26065180614</c:v>
                </c:pt>
                <c:pt idx="297">
                  <c:v>140219.79681590706</c:v>
                </c:pt>
                <c:pt idx="298">
                  <c:v>140832.5336238055</c:v>
                </c:pt>
                <c:pt idx="299">
                  <c:v>141201.69334932513</c:v>
                </c:pt>
                <c:pt idx="300">
                  <c:v>141325</c:v>
                </c:pt>
                <c:pt idx="301">
                  <c:v>141201.69334932513</c:v>
                </c:pt>
                <c:pt idx="302">
                  <c:v>140832.5336238055</c:v>
                </c:pt>
                <c:pt idx="303">
                  <c:v>140219.79681590706</c:v>
                </c:pt>
                <c:pt idx="304">
                  <c:v>139367.26065180614</c:v>
                </c:pt>
                <c:pt idx="305">
                  <c:v>138280.18130045148</c:v>
                </c:pt>
                <c:pt idx="306">
                  <c:v>136965.26096753473</c:v>
                </c:pt>
                <c:pt idx="307">
                  <c:v>135430.60657416368</c:v>
                </c:pt>
                <c:pt idx="308">
                  <c:v>133685.67977499787</c:v>
                </c:pt>
                <c:pt idx="309">
                  <c:v>131741.23862400121</c:v>
                </c:pt>
                <c:pt idx="310">
                  <c:v>129609.27124746185</c:v>
                </c:pt>
                <c:pt idx="311">
                  <c:v>127302.9219332074</c:v>
                </c:pt>
                <c:pt idx="312">
                  <c:v>124836.41009169896</c:v>
                </c:pt>
                <c:pt idx="313">
                  <c:v>122224.94258863798</c:v>
                </c:pt>
                <c:pt idx="314">
                  <c:v>119484.61998958187</c:v>
                </c:pt>
                <c:pt idx="315">
                  <c:v>116632.33729460358</c:v>
                </c:pt>
                <c:pt idx="316">
                  <c:v>113685.67977499787</c:v>
                </c:pt>
                <c:pt idx="317">
                  <c:v>110662.81455423616</c:v>
                </c:pt>
                <c:pt idx="318">
                  <c:v>107582.37860160916</c:v>
                </c:pt>
                <c:pt idx="319">
                  <c:v>104463.36382911372</c:v>
                </c:pt>
                <c:pt idx="320">
                  <c:v>101325.00000000004</c:v>
                </c:pt>
                <c:pt idx="321">
                  <c:v>98186.636170886224</c:v>
                </c:pt>
                <c:pt idx="322">
                  <c:v>95067.621398390766</c:v>
                </c:pt>
                <c:pt idx="323">
                  <c:v>91987.185445763767</c:v>
                </c:pt>
                <c:pt idx="324">
                  <c:v>88964.320225002069</c:v>
                </c:pt>
                <c:pt idx="325">
                  <c:v>86017.66270539636</c:v>
                </c:pt>
                <c:pt idx="326">
                  <c:v>83165.38001041807</c:v>
                </c:pt>
                <c:pt idx="327">
                  <c:v>80425.05741136198</c:v>
                </c:pt>
                <c:pt idx="328">
                  <c:v>77813.589908300986</c:v>
                </c:pt>
                <c:pt idx="329">
                  <c:v>75347.078066792572</c:v>
                </c:pt>
                <c:pt idx="330">
                  <c:v>73040.728752538096</c:v>
                </c:pt>
                <c:pt idx="331">
                  <c:v>70908.761375998758</c:v>
                </c:pt>
                <c:pt idx="332">
                  <c:v>68964.320225002084</c:v>
                </c:pt>
                <c:pt idx="333">
                  <c:v>67219.393425836286</c:v>
                </c:pt>
                <c:pt idx="334">
                  <c:v>65684.739032465266</c:v>
                </c:pt>
                <c:pt idx="335">
                  <c:v>64369.818699548501</c:v>
                </c:pt>
                <c:pt idx="336">
                  <c:v>63282.739348193827</c:v>
                </c:pt>
                <c:pt idx="337">
                  <c:v>62430.203184092905</c:v>
                </c:pt>
                <c:pt idx="338">
                  <c:v>61817.466376194468</c:v>
                </c:pt>
                <c:pt idx="339">
                  <c:v>61448.30665067488</c:v>
                </c:pt>
                <c:pt idx="340">
                  <c:v>61325</c:v>
                </c:pt>
                <c:pt idx="341">
                  <c:v>61448.306650674887</c:v>
                </c:pt>
                <c:pt idx="342">
                  <c:v>61817.466376194505</c:v>
                </c:pt>
                <c:pt idx="343">
                  <c:v>62430.203184092956</c:v>
                </c:pt>
                <c:pt idx="344">
                  <c:v>63282.739348193849</c:v>
                </c:pt>
                <c:pt idx="345">
                  <c:v>64369.818699548523</c:v>
                </c:pt>
                <c:pt idx="346">
                  <c:v>65684.739032465281</c:v>
                </c:pt>
                <c:pt idx="347">
                  <c:v>67219.393425836242</c:v>
                </c:pt>
                <c:pt idx="348">
                  <c:v>68964.32022500204</c:v>
                </c:pt>
                <c:pt idx="349">
                  <c:v>70908.7613759987</c:v>
                </c:pt>
                <c:pt idx="350">
                  <c:v>73040.728752538038</c:v>
                </c:pt>
                <c:pt idx="351">
                  <c:v>75347.078066792601</c:v>
                </c:pt>
                <c:pt idx="352">
                  <c:v>77813.589908301044</c:v>
                </c:pt>
                <c:pt idx="353">
                  <c:v>80425.057411362024</c:v>
                </c:pt>
                <c:pt idx="354">
                  <c:v>83165.380010418128</c:v>
                </c:pt>
                <c:pt idx="355">
                  <c:v>86017.662705396418</c:v>
                </c:pt>
                <c:pt idx="356">
                  <c:v>88964.320225001997</c:v>
                </c:pt>
                <c:pt idx="357">
                  <c:v>91987.185445763695</c:v>
                </c:pt>
                <c:pt idx="358">
                  <c:v>95067.621398390693</c:v>
                </c:pt>
                <c:pt idx="359">
                  <c:v>98186.636170886137</c:v>
                </c:pt>
                <c:pt idx="360">
                  <c:v>101324.99999999996</c:v>
                </c:pt>
                <c:pt idx="361">
                  <c:v>104463.36382911378</c:v>
                </c:pt>
                <c:pt idx="362">
                  <c:v>107582.37860160922</c:v>
                </c:pt>
                <c:pt idx="363">
                  <c:v>110662.81455423622</c:v>
                </c:pt>
                <c:pt idx="364">
                  <c:v>113685.67977499793</c:v>
                </c:pt>
                <c:pt idx="365">
                  <c:v>116632.33729460363</c:v>
                </c:pt>
                <c:pt idx="366">
                  <c:v>119484.6199895818</c:v>
                </c:pt>
                <c:pt idx="367">
                  <c:v>122224.9425886379</c:v>
                </c:pt>
                <c:pt idx="368">
                  <c:v>124836.4100916989</c:v>
                </c:pt>
                <c:pt idx="369">
                  <c:v>127302.92193320733</c:v>
                </c:pt>
                <c:pt idx="370">
                  <c:v>129609.27124746189</c:v>
                </c:pt>
                <c:pt idx="371">
                  <c:v>131741.23862400124</c:v>
                </c:pt>
                <c:pt idx="372">
                  <c:v>133685.6797749979</c:v>
                </c:pt>
                <c:pt idx="373">
                  <c:v>135430.60657416371</c:v>
                </c:pt>
                <c:pt idx="374">
                  <c:v>136965.26096753473</c:v>
                </c:pt>
                <c:pt idx="375">
                  <c:v>138280.18130045146</c:v>
                </c:pt>
                <c:pt idx="376">
                  <c:v>139367.26065180614</c:v>
                </c:pt>
                <c:pt idx="377">
                  <c:v>140219.79681590706</c:v>
                </c:pt>
                <c:pt idx="378">
                  <c:v>140832.5336238055</c:v>
                </c:pt>
                <c:pt idx="379">
                  <c:v>141201.69334932513</c:v>
                </c:pt>
                <c:pt idx="380">
                  <c:v>141325</c:v>
                </c:pt>
                <c:pt idx="381">
                  <c:v>141201.6933493251</c:v>
                </c:pt>
                <c:pt idx="382">
                  <c:v>140832.5336238055</c:v>
                </c:pt>
                <c:pt idx="383">
                  <c:v>140219.79681590706</c:v>
                </c:pt>
                <c:pt idx="384">
                  <c:v>139367.26065180611</c:v>
                </c:pt>
                <c:pt idx="385">
                  <c:v>138280.18130045148</c:v>
                </c:pt>
                <c:pt idx="386">
                  <c:v>136965.26096753473</c:v>
                </c:pt>
                <c:pt idx="387">
                  <c:v>135430.60657416368</c:v>
                </c:pt>
                <c:pt idx="388">
                  <c:v>133685.67977499787</c:v>
                </c:pt>
                <c:pt idx="389">
                  <c:v>131741.23862400121</c:v>
                </c:pt>
                <c:pt idx="390">
                  <c:v>129609.27124746186</c:v>
                </c:pt>
                <c:pt idx="391">
                  <c:v>127302.92193320728</c:v>
                </c:pt>
                <c:pt idx="392">
                  <c:v>124836.41009169885</c:v>
                </c:pt>
                <c:pt idx="393">
                  <c:v>122224.94258863786</c:v>
                </c:pt>
                <c:pt idx="394">
                  <c:v>119484.61998958176</c:v>
                </c:pt>
                <c:pt idx="395">
                  <c:v>116632.33729460358</c:v>
                </c:pt>
                <c:pt idx="396">
                  <c:v>113685.67977499787</c:v>
                </c:pt>
                <c:pt idx="397">
                  <c:v>110662.81455423617</c:v>
                </c:pt>
                <c:pt idx="398">
                  <c:v>107582.37860160918</c:v>
                </c:pt>
                <c:pt idx="399">
                  <c:v>104463.36382911372</c:v>
                </c:pt>
                <c:pt idx="400">
                  <c:v>101324.99999999991</c:v>
                </c:pt>
                <c:pt idx="401">
                  <c:v>98186.636170886093</c:v>
                </c:pt>
                <c:pt idx="402">
                  <c:v>95067.621398390635</c:v>
                </c:pt>
                <c:pt idx="403">
                  <c:v>91987.185445763636</c:v>
                </c:pt>
                <c:pt idx="404">
                  <c:v>88964.320225002084</c:v>
                </c:pt>
                <c:pt idx="405">
                  <c:v>86017.662705396375</c:v>
                </c:pt>
                <c:pt idx="406">
                  <c:v>83165.38001041807</c:v>
                </c:pt>
                <c:pt idx="407">
                  <c:v>80425.057411362097</c:v>
                </c:pt>
                <c:pt idx="408">
                  <c:v>77813.589908301234</c:v>
                </c:pt>
                <c:pt idx="409">
                  <c:v>75347.078066792688</c:v>
                </c:pt>
                <c:pt idx="410">
                  <c:v>73040.728752538213</c:v>
                </c:pt>
                <c:pt idx="411">
                  <c:v>70908.761375998758</c:v>
                </c:pt>
                <c:pt idx="412">
                  <c:v>68964.320225002171</c:v>
                </c:pt>
                <c:pt idx="413">
                  <c:v>67219.393425836286</c:v>
                </c:pt>
                <c:pt idx="414">
                  <c:v>65684.739032465324</c:v>
                </c:pt>
                <c:pt idx="415">
                  <c:v>64369.818699548501</c:v>
                </c:pt>
                <c:pt idx="416">
                  <c:v>63282.739348193871</c:v>
                </c:pt>
                <c:pt idx="417">
                  <c:v>62430.203184092978</c:v>
                </c:pt>
                <c:pt idx="418">
                  <c:v>61817.46637619449</c:v>
                </c:pt>
                <c:pt idx="419">
                  <c:v>61448.306650674887</c:v>
                </c:pt>
                <c:pt idx="420">
                  <c:v>61325</c:v>
                </c:pt>
                <c:pt idx="421">
                  <c:v>61448.306650674873</c:v>
                </c:pt>
                <c:pt idx="422">
                  <c:v>61817.466376194498</c:v>
                </c:pt>
                <c:pt idx="423">
                  <c:v>62430.203184092919</c:v>
                </c:pt>
                <c:pt idx="424">
                  <c:v>63282.739348193885</c:v>
                </c:pt>
                <c:pt idx="425">
                  <c:v>64369.818699548516</c:v>
                </c:pt>
                <c:pt idx="426">
                  <c:v>65684.739032465208</c:v>
                </c:pt>
                <c:pt idx="427">
                  <c:v>67219.393425836315</c:v>
                </c:pt>
                <c:pt idx="428">
                  <c:v>68964.320225002026</c:v>
                </c:pt>
                <c:pt idx="429">
                  <c:v>70908.761375998787</c:v>
                </c:pt>
                <c:pt idx="430">
                  <c:v>73040.728752538038</c:v>
                </c:pt>
                <c:pt idx="431">
                  <c:v>75347.078066792703</c:v>
                </c:pt>
                <c:pt idx="432">
                  <c:v>77813.58990830103</c:v>
                </c:pt>
                <c:pt idx="433">
                  <c:v>80425.057411362141</c:v>
                </c:pt>
                <c:pt idx="434">
                  <c:v>83165.380010418114</c:v>
                </c:pt>
                <c:pt idx="435">
                  <c:v>86017.662705396535</c:v>
                </c:pt>
                <c:pt idx="436">
                  <c:v>88964.320225002128</c:v>
                </c:pt>
                <c:pt idx="437">
                  <c:v>91987.18544576368</c:v>
                </c:pt>
                <c:pt idx="438">
                  <c:v>95067.621398390824</c:v>
                </c:pt>
                <c:pt idx="439">
                  <c:v>98186.636170886137</c:v>
                </c:pt>
                <c:pt idx="440">
                  <c:v>101325.00000000009</c:v>
                </c:pt>
                <c:pt idx="441">
                  <c:v>104463.36382911376</c:v>
                </c:pt>
                <c:pt idx="442">
                  <c:v>107582.37860160935</c:v>
                </c:pt>
                <c:pt idx="443">
                  <c:v>110662.81455423622</c:v>
                </c:pt>
                <c:pt idx="444">
                  <c:v>113685.67977499805</c:v>
                </c:pt>
                <c:pt idx="445">
                  <c:v>116632.33729460363</c:v>
                </c:pt>
                <c:pt idx="446">
                  <c:v>119484.61998958178</c:v>
                </c:pt>
                <c:pt idx="447">
                  <c:v>122224.94258863802</c:v>
                </c:pt>
                <c:pt idx="448">
                  <c:v>124836.41009169888</c:v>
                </c:pt>
                <c:pt idx="449">
                  <c:v>127302.92193320743</c:v>
                </c:pt>
                <c:pt idx="450">
                  <c:v>129609.27124746189</c:v>
                </c:pt>
                <c:pt idx="451">
                  <c:v>131741.23862400133</c:v>
                </c:pt>
                <c:pt idx="452">
                  <c:v>133685.6797749979</c:v>
                </c:pt>
                <c:pt idx="453">
                  <c:v>135430.60657416377</c:v>
                </c:pt>
                <c:pt idx="454">
                  <c:v>136965.26096753473</c:v>
                </c:pt>
                <c:pt idx="455">
                  <c:v>138280.18130045146</c:v>
                </c:pt>
                <c:pt idx="456">
                  <c:v>139367.26065180617</c:v>
                </c:pt>
                <c:pt idx="457">
                  <c:v>140219.79681590706</c:v>
                </c:pt>
                <c:pt idx="458">
                  <c:v>140832.53362380553</c:v>
                </c:pt>
                <c:pt idx="459">
                  <c:v>141201.69334932513</c:v>
                </c:pt>
                <c:pt idx="460">
                  <c:v>141325</c:v>
                </c:pt>
                <c:pt idx="461">
                  <c:v>141201.69334932513</c:v>
                </c:pt>
                <c:pt idx="462">
                  <c:v>140832.53362380547</c:v>
                </c:pt>
                <c:pt idx="463">
                  <c:v>140219.79681590706</c:v>
                </c:pt>
                <c:pt idx="464">
                  <c:v>139367.26065180617</c:v>
                </c:pt>
                <c:pt idx="465">
                  <c:v>138280.18130045143</c:v>
                </c:pt>
                <c:pt idx="466">
                  <c:v>136965.26096753473</c:v>
                </c:pt>
                <c:pt idx="467">
                  <c:v>135430.60657416363</c:v>
                </c:pt>
                <c:pt idx="468">
                  <c:v>133685.6797749979</c:v>
                </c:pt>
                <c:pt idx="469">
                  <c:v>131741.2386240013</c:v>
                </c:pt>
                <c:pt idx="470">
                  <c:v>129609.27124746187</c:v>
                </c:pt>
                <c:pt idx="471">
                  <c:v>127302.9219332074</c:v>
                </c:pt>
                <c:pt idx="472">
                  <c:v>124836.41009169909</c:v>
                </c:pt>
                <c:pt idx="473">
                  <c:v>122224.94258863799</c:v>
                </c:pt>
                <c:pt idx="474">
                  <c:v>119484.61998958202</c:v>
                </c:pt>
                <c:pt idx="475">
                  <c:v>116632.3372946036</c:v>
                </c:pt>
                <c:pt idx="476">
                  <c:v>113685.67977499802</c:v>
                </c:pt>
                <c:pt idx="477">
                  <c:v>110662.81455423619</c:v>
                </c:pt>
                <c:pt idx="478">
                  <c:v>107582.37860160932</c:v>
                </c:pt>
                <c:pt idx="479">
                  <c:v>104463.36382911373</c:v>
                </c:pt>
                <c:pt idx="480">
                  <c:v>101325.00000000006</c:v>
                </c:pt>
                <c:pt idx="481">
                  <c:v>98186.636170886384</c:v>
                </c:pt>
                <c:pt idx="482">
                  <c:v>95067.621398390795</c:v>
                </c:pt>
                <c:pt idx="483">
                  <c:v>91987.185445763927</c:v>
                </c:pt>
                <c:pt idx="484">
                  <c:v>88964.320225002099</c:v>
                </c:pt>
                <c:pt idx="485">
                  <c:v>86017.662705396506</c:v>
                </c:pt>
                <c:pt idx="486">
                  <c:v>83165.380010418085</c:v>
                </c:pt>
                <c:pt idx="487">
                  <c:v>80425.057411362111</c:v>
                </c:pt>
                <c:pt idx="488">
                  <c:v>77813.589908301015</c:v>
                </c:pt>
                <c:pt idx="489">
                  <c:v>75347.078066792688</c:v>
                </c:pt>
                <c:pt idx="490">
                  <c:v>73040.728752538009</c:v>
                </c:pt>
                <c:pt idx="491">
                  <c:v>70908.761375998773</c:v>
                </c:pt>
                <c:pt idx="492">
                  <c:v>68964.320225002186</c:v>
                </c:pt>
                <c:pt idx="493">
                  <c:v>67219.393425836286</c:v>
                </c:pt>
                <c:pt idx="494">
                  <c:v>65684.739032465324</c:v>
                </c:pt>
                <c:pt idx="495">
                  <c:v>64369.818699548501</c:v>
                </c:pt>
                <c:pt idx="496">
                  <c:v>63282.739348193878</c:v>
                </c:pt>
                <c:pt idx="497">
                  <c:v>62430.203184092912</c:v>
                </c:pt>
                <c:pt idx="498">
                  <c:v>61817.46637619449</c:v>
                </c:pt>
                <c:pt idx="499">
                  <c:v>61448.306650674873</c:v>
                </c:pt>
                <c:pt idx="500">
                  <c:v>61325</c:v>
                </c:pt>
                <c:pt idx="501">
                  <c:v>61448.306650674873</c:v>
                </c:pt>
                <c:pt idx="502">
                  <c:v>61817.466376194498</c:v>
                </c:pt>
                <c:pt idx="503">
                  <c:v>62430.203184092912</c:v>
                </c:pt>
                <c:pt idx="504">
                  <c:v>63282.739348193878</c:v>
                </c:pt>
                <c:pt idx="505">
                  <c:v>64369.818699548516</c:v>
                </c:pt>
                <c:pt idx="506">
                  <c:v>65684.739032465339</c:v>
                </c:pt>
                <c:pt idx="507">
                  <c:v>67219.393425836315</c:v>
                </c:pt>
                <c:pt idx="508">
                  <c:v>68964.320225002186</c:v>
                </c:pt>
                <c:pt idx="509">
                  <c:v>70908.761375998787</c:v>
                </c:pt>
                <c:pt idx="510">
                  <c:v>73040.728752538038</c:v>
                </c:pt>
                <c:pt idx="511">
                  <c:v>75347.078066792703</c:v>
                </c:pt>
                <c:pt idx="512">
                  <c:v>77813.58990830103</c:v>
                </c:pt>
                <c:pt idx="513">
                  <c:v>80425.057411362126</c:v>
                </c:pt>
                <c:pt idx="514">
                  <c:v>83165.380010418099</c:v>
                </c:pt>
                <c:pt idx="515">
                  <c:v>86017.662705396535</c:v>
                </c:pt>
                <c:pt idx="516">
                  <c:v>88964.320225002113</c:v>
                </c:pt>
                <c:pt idx="517">
                  <c:v>91987.185445763942</c:v>
                </c:pt>
                <c:pt idx="518">
                  <c:v>95067.621398390809</c:v>
                </c:pt>
                <c:pt idx="519">
                  <c:v>98186.636170886399</c:v>
                </c:pt>
                <c:pt idx="520">
                  <c:v>101325.00000000007</c:v>
                </c:pt>
                <c:pt idx="521">
                  <c:v>104463.36382911375</c:v>
                </c:pt>
                <c:pt idx="522">
                  <c:v>107582.37860160935</c:v>
                </c:pt>
                <c:pt idx="523">
                  <c:v>110662.8145542362</c:v>
                </c:pt>
                <c:pt idx="524">
                  <c:v>113685.67977499803</c:v>
                </c:pt>
                <c:pt idx="525">
                  <c:v>116632.33729460361</c:v>
                </c:pt>
                <c:pt idx="526">
                  <c:v>119484.61998958203</c:v>
                </c:pt>
                <c:pt idx="527">
                  <c:v>122224.942588638</c:v>
                </c:pt>
                <c:pt idx="528">
                  <c:v>124836.4100916991</c:v>
                </c:pt>
                <c:pt idx="529">
                  <c:v>127302.92193320741</c:v>
                </c:pt>
                <c:pt idx="530">
                  <c:v>129609.27124746187</c:v>
                </c:pt>
                <c:pt idx="531">
                  <c:v>131741.23862400133</c:v>
                </c:pt>
                <c:pt idx="532">
                  <c:v>133685.6797749979</c:v>
                </c:pt>
                <c:pt idx="533">
                  <c:v>135430.60657416377</c:v>
                </c:pt>
                <c:pt idx="534">
                  <c:v>136965.26096753473</c:v>
                </c:pt>
                <c:pt idx="535">
                  <c:v>138280.18130045154</c:v>
                </c:pt>
                <c:pt idx="536">
                  <c:v>139367.26065180617</c:v>
                </c:pt>
                <c:pt idx="537">
                  <c:v>140219.79681590712</c:v>
                </c:pt>
                <c:pt idx="538">
                  <c:v>140832.53362380553</c:v>
                </c:pt>
                <c:pt idx="539">
                  <c:v>141201.69334932513</c:v>
                </c:pt>
                <c:pt idx="540">
                  <c:v>141325</c:v>
                </c:pt>
                <c:pt idx="541">
                  <c:v>141201.69334932513</c:v>
                </c:pt>
                <c:pt idx="542">
                  <c:v>140832.53362380547</c:v>
                </c:pt>
                <c:pt idx="543">
                  <c:v>140219.79681590706</c:v>
                </c:pt>
                <c:pt idx="544">
                  <c:v>139367.26065180608</c:v>
                </c:pt>
                <c:pt idx="545">
                  <c:v>138280.18130045143</c:v>
                </c:pt>
                <c:pt idx="546">
                  <c:v>136965.26096753462</c:v>
                </c:pt>
                <c:pt idx="547">
                  <c:v>135430.60657416363</c:v>
                </c:pt>
                <c:pt idx="548">
                  <c:v>133685.6797749979</c:v>
                </c:pt>
                <c:pt idx="549">
                  <c:v>131741.23862400113</c:v>
                </c:pt>
                <c:pt idx="550">
                  <c:v>129609.27124746187</c:v>
                </c:pt>
                <c:pt idx="551">
                  <c:v>127302.9219332072</c:v>
                </c:pt>
                <c:pt idx="552">
                  <c:v>124836.41009169887</c:v>
                </c:pt>
                <c:pt idx="553">
                  <c:v>122224.94258863776</c:v>
                </c:pt>
                <c:pt idx="554">
                  <c:v>119484.61998958177</c:v>
                </c:pt>
                <c:pt idx="555">
                  <c:v>116632.33729460335</c:v>
                </c:pt>
                <c:pt idx="556">
                  <c:v>113685.67977499776</c:v>
                </c:pt>
                <c:pt idx="557">
                  <c:v>110662.81455423593</c:v>
                </c:pt>
                <c:pt idx="558">
                  <c:v>107582.37860160906</c:v>
                </c:pt>
                <c:pt idx="559">
                  <c:v>104463.36382911375</c:v>
                </c:pt>
                <c:pt idx="560">
                  <c:v>101324.99999999978</c:v>
                </c:pt>
                <c:pt idx="561">
                  <c:v>98186.636170886108</c:v>
                </c:pt>
                <c:pt idx="562">
                  <c:v>95067.621398390518</c:v>
                </c:pt>
                <c:pt idx="563">
                  <c:v>91987.185445763942</c:v>
                </c:pt>
                <c:pt idx="564">
                  <c:v>88964.320225002375</c:v>
                </c:pt>
                <c:pt idx="565">
                  <c:v>86017.66270539652</c:v>
                </c:pt>
                <c:pt idx="566">
                  <c:v>83165.380010418347</c:v>
                </c:pt>
                <c:pt idx="567">
                  <c:v>80425.057411362126</c:v>
                </c:pt>
                <c:pt idx="568">
                  <c:v>77813.589908301248</c:v>
                </c:pt>
                <c:pt idx="569">
                  <c:v>75347.078066792688</c:v>
                </c:pt>
                <c:pt idx="570">
                  <c:v>73040.728752538227</c:v>
                </c:pt>
                <c:pt idx="571">
                  <c:v>70908.761375998773</c:v>
                </c:pt>
                <c:pt idx="572">
                  <c:v>68964.320225002186</c:v>
                </c:pt>
                <c:pt idx="573">
                  <c:v>67219.393425836461</c:v>
                </c:pt>
                <c:pt idx="574">
                  <c:v>65684.739032465324</c:v>
                </c:pt>
                <c:pt idx="575">
                  <c:v>64369.818699548618</c:v>
                </c:pt>
                <c:pt idx="576">
                  <c:v>63282.739348193878</c:v>
                </c:pt>
                <c:pt idx="577">
                  <c:v>62430.203184092985</c:v>
                </c:pt>
                <c:pt idx="578">
                  <c:v>61817.466376194498</c:v>
                </c:pt>
                <c:pt idx="579">
                  <c:v>61448.306650674895</c:v>
                </c:pt>
                <c:pt idx="580">
                  <c:v>61325</c:v>
                </c:pt>
                <c:pt idx="581">
                  <c:v>61448.306650674873</c:v>
                </c:pt>
                <c:pt idx="582">
                  <c:v>61817.466376194454</c:v>
                </c:pt>
                <c:pt idx="583">
                  <c:v>62430.203184092912</c:v>
                </c:pt>
                <c:pt idx="584">
                  <c:v>63282.739348193791</c:v>
                </c:pt>
                <c:pt idx="585">
                  <c:v>64369.818699548508</c:v>
                </c:pt>
                <c:pt idx="586">
                  <c:v>65684.739032465208</c:v>
                </c:pt>
                <c:pt idx="587">
                  <c:v>67219.393425836301</c:v>
                </c:pt>
                <c:pt idx="588">
                  <c:v>68964.320225002011</c:v>
                </c:pt>
                <c:pt idx="589">
                  <c:v>70908.761375998773</c:v>
                </c:pt>
                <c:pt idx="590">
                  <c:v>73040.728752538023</c:v>
                </c:pt>
                <c:pt idx="591">
                  <c:v>75347.078066792688</c:v>
                </c:pt>
                <c:pt idx="592">
                  <c:v>77813.589908301015</c:v>
                </c:pt>
                <c:pt idx="593">
                  <c:v>80425.057411361879</c:v>
                </c:pt>
                <c:pt idx="594">
                  <c:v>83165.380010418099</c:v>
                </c:pt>
                <c:pt idx="595">
                  <c:v>86017.662705396258</c:v>
                </c:pt>
                <c:pt idx="596">
                  <c:v>88964.320225002099</c:v>
                </c:pt>
                <c:pt idx="597">
                  <c:v>91987.185445763665</c:v>
                </c:pt>
                <c:pt idx="598">
                  <c:v>95067.621398390795</c:v>
                </c:pt>
                <c:pt idx="599">
                  <c:v>98186.636170886108</c:v>
                </c:pt>
                <c:pt idx="600">
                  <c:v>101325.00000000007</c:v>
                </c:pt>
                <c:pt idx="601">
                  <c:v>104463.36382911375</c:v>
                </c:pt>
                <c:pt idx="602">
                  <c:v>107582.37860160906</c:v>
                </c:pt>
                <c:pt idx="603">
                  <c:v>110662.81455423619</c:v>
                </c:pt>
                <c:pt idx="604">
                  <c:v>113685.67977499776</c:v>
                </c:pt>
                <c:pt idx="605">
                  <c:v>116632.33729460361</c:v>
                </c:pt>
                <c:pt idx="606">
                  <c:v>119484.61998958177</c:v>
                </c:pt>
                <c:pt idx="607">
                  <c:v>122224.94258863799</c:v>
                </c:pt>
                <c:pt idx="608">
                  <c:v>124836.41009169887</c:v>
                </c:pt>
                <c:pt idx="609">
                  <c:v>127302.92193320741</c:v>
                </c:pt>
                <c:pt idx="610">
                  <c:v>129609.27124746187</c:v>
                </c:pt>
                <c:pt idx="611">
                  <c:v>131741.23862400113</c:v>
                </c:pt>
                <c:pt idx="612">
                  <c:v>133685.6797749979</c:v>
                </c:pt>
                <c:pt idx="613">
                  <c:v>135430.60657416363</c:v>
                </c:pt>
                <c:pt idx="614">
                  <c:v>136965.26096753473</c:v>
                </c:pt>
                <c:pt idx="615">
                  <c:v>138280.18130045143</c:v>
                </c:pt>
                <c:pt idx="616">
                  <c:v>139367.26065180617</c:v>
                </c:pt>
                <c:pt idx="617">
                  <c:v>140219.79681590706</c:v>
                </c:pt>
                <c:pt idx="618">
                  <c:v>140832.53362380553</c:v>
                </c:pt>
                <c:pt idx="619">
                  <c:v>141201.69334932513</c:v>
                </c:pt>
                <c:pt idx="620">
                  <c:v>141325</c:v>
                </c:pt>
                <c:pt idx="621">
                  <c:v>141201.69334932513</c:v>
                </c:pt>
                <c:pt idx="622">
                  <c:v>140832.53362380553</c:v>
                </c:pt>
                <c:pt idx="623">
                  <c:v>140219.79681590706</c:v>
                </c:pt>
                <c:pt idx="624">
                  <c:v>139367.26065180617</c:v>
                </c:pt>
                <c:pt idx="625">
                  <c:v>138280.18130045146</c:v>
                </c:pt>
                <c:pt idx="626">
                  <c:v>136965.26096753473</c:v>
                </c:pt>
                <c:pt idx="627">
                  <c:v>135430.60657416363</c:v>
                </c:pt>
                <c:pt idx="628">
                  <c:v>133685.6797749979</c:v>
                </c:pt>
                <c:pt idx="629">
                  <c:v>131741.23862400115</c:v>
                </c:pt>
                <c:pt idx="630">
                  <c:v>129609.27124746187</c:v>
                </c:pt>
                <c:pt idx="631">
                  <c:v>127302.92193320741</c:v>
                </c:pt>
                <c:pt idx="632">
                  <c:v>124836.41009169887</c:v>
                </c:pt>
                <c:pt idx="633">
                  <c:v>122224.942588638</c:v>
                </c:pt>
                <c:pt idx="634">
                  <c:v>119484.61998958178</c:v>
                </c:pt>
                <c:pt idx="635">
                  <c:v>116632.33729460361</c:v>
                </c:pt>
                <c:pt idx="636">
                  <c:v>113685.67977499777</c:v>
                </c:pt>
                <c:pt idx="637">
                  <c:v>110662.8145542362</c:v>
                </c:pt>
                <c:pt idx="638">
                  <c:v>107582.37860160906</c:v>
                </c:pt>
                <c:pt idx="639">
                  <c:v>104463.36382911375</c:v>
                </c:pt>
                <c:pt idx="640">
                  <c:v>101325.00000000007</c:v>
                </c:pt>
                <c:pt idx="641">
                  <c:v>98186.636170886122</c:v>
                </c:pt>
                <c:pt idx="642">
                  <c:v>95067.621398390809</c:v>
                </c:pt>
                <c:pt idx="643">
                  <c:v>91987.185445763665</c:v>
                </c:pt>
                <c:pt idx="644">
                  <c:v>88964.320225002113</c:v>
                </c:pt>
                <c:pt idx="645">
                  <c:v>86017.662705396273</c:v>
                </c:pt>
                <c:pt idx="646">
                  <c:v>83165.380010418099</c:v>
                </c:pt>
                <c:pt idx="647">
                  <c:v>80425.057411361879</c:v>
                </c:pt>
                <c:pt idx="648">
                  <c:v>77813.58990830103</c:v>
                </c:pt>
                <c:pt idx="649">
                  <c:v>75347.078066792703</c:v>
                </c:pt>
                <c:pt idx="650">
                  <c:v>73040.728752538038</c:v>
                </c:pt>
                <c:pt idx="651">
                  <c:v>70908.761375998787</c:v>
                </c:pt>
                <c:pt idx="652">
                  <c:v>68964.320225002026</c:v>
                </c:pt>
                <c:pt idx="653">
                  <c:v>67219.393425836315</c:v>
                </c:pt>
                <c:pt idx="654">
                  <c:v>65684.739032465208</c:v>
                </c:pt>
                <c:pt idx="655">
                  <c:v>64369.818699548516</c:v>
                </c:pt>
                <c:pt idx="656">
                  <c:v>63282.739348193791</c:v>
                </c:pt>
                <c:pt idx="657">
                  <c:v>62430.203184092912</c:v>
                </c:pt>
                <c:pt idx="658">
                  <c:v>61817.466376194454</c:v>
                </c:pt>
                <c:pt idx="659">
                  <c:v>61448.306650674873</c:v>
                </c:pt>
                <c:pt idx="660">
                  <c:v>61325</c:v>
                </c:pt>
                <c:pt idx="661">
                  <c:v>61448.306650674895</c:v>
                </c:pt>
                <c:pt idx="662">
                  <c:v>61817.46637619449</c:v>
                </c:pt>
                <c:pt idx="663">
                  <c:v>62430.203184092978</c:v>
                </c:pt>
                <c:pt idx="664">
                  <c:v>63282.739348193878</c:v>
                </c:pt>
                <c:pt idx="665">
                  <c:v>64369.818699548618</c:v>
                </c:pt>
                <c:pt idx="666">
                  <c:v>65684.739032465324</c:v>
                </c:pt>
                <c:pt idx="667">
                  <c:v>67219.393425836446</c:v>
                </c:pt>
                <c:pt idx="668">
                  <c:v>68964.320225002186</c:v>
                </c:pt>
                <c:pt idx="669">
                  <c:v>70908.761375998773</c:v>
                </c:pt>
                <c:pt idx="670">
                  <c:v>73040.728752538213</c:v>
                </c:pt>
                <c:pt idx="671">
                  <c:v>75347.078066792688</c:v>
                </c:pt>
                <c:pt idx="672">
                  <c:v>77813.589908301234</c:v>
                </c:pt>
                <c:pt idx="673">
                  <c:v>80425.057411362111</c:v>
                </c:pt>
                <c:pt idx="674">
                  <c:v>83165.380010418332</c:v>
                </c:pt>
                <c:pt idx="675">
                  <c:v>86017.662705396506</c:v>
                </c:pt>
                <c:pt idx="676">
                  <c:v>88964.320225002361</c:v>
                </c:pt>
                <c:pt idx="677">
                  <c:v>91987.185445763927</c:v>
                </c:pt>
                <c:pt idx="678">
                  <c:v>95067.621398390795</c:v>
                </c:pt>
                <c:pt idx="679">
                  <c:v>98186.636170886384</c:v>
                </c:pt>
                <c:pt idx="680">
                  <c:v>101325.00000000006</c:v>
                </c:pt>
                <c:pt idx="681">
                  <c:v>104463.36382911401</c:v>
                </c:pt>
                <c:pt idx="682">
                  <c:v>107582.37860160932</c:v>
                </c:pt>
                <c:pt idx="683">
                  <c:v>110662.81455423647</c:v>
                </c:pt>
                <c:pt idx="684">
                  <c:v>113685.67977499802</c:v>
                </c:pt>
                <c:pt idx="685">
                  <c:v>116632.33729460386</c:v>
                </c:pt>
                <c:pt idx="686">
                  <c:v>119484.61998958202</c:v>
                </c:pt>
                <c:pt idx="687">
                  <c:v>122224.94258863822</c:v>
                </c:pt>
                <c:pt idx="688">
                  <c:v>124836.41009169885</c:v>
                </c:pt>
                <c:pt idx="689">
                  <c:v>127302.9219332072</c:v>
                </c:pt>
                <c:pt idx="690">
                  <c:v>129609.27124746187</c:v>
                </c:pt>
                <c:pt idx="691">
                  <c:v>131741.23862400113</c:v>
                </c:pt>
                <c:pt idx="692">
                  <c:v>133685.6797749979</c:v>
                </c:pt>
                <c:pt idx="693">
                  <c:v>135430.60657416363</c:v>
                </c:pt>
                <c:pt idx="694">
                  <c:v>136965.26096753459</c:v>
                </c:pt>
                <c:pt idx="695">
                  <c:v>138280.18130045143</c:v>
                </c:pt>
                <c:pt idx="696">
                  <c:v>139367.26065180608</c:v>
                </c:pt>
                <c:pt idx="697">
                  <c:v>140219.79681590706</c:v>
                </c:pt>
                <c:pt idx="698">
                  <c:v>140832.53362380547</c:v>
                </c:pt>
                <c:pt idx="699">
                  <c:v>141201.69334932513</c:v>
                </c:pt>
                <c:pt idx="700">
                  <c:v>141325</c:v>
                </c:pt>
                <c:pt idx="701">
                  <c:v>141201.69334932513</c:v>
                </c:pt>
                <c:pt idx="702">
                  <c:v>140832.53362380553</c:v>
                </c:pt>
                <c:pt idx="703">
                  <c:v>140219.79681590712</c:v>
                </c:pt>
                <c:pt idx="704">
                  <c:v>139367.26065180617</c:v>
                </c:pt>
                <c:pt idx="705">
                  <c:v>138280.18130045154</c:v>
                </c:pt>
                <c:pt idx="706">
                  <c:v>136965.26096753473</c:v>
                </c:pt>
                <c:pt idx="707">
                  <c:v>135430.60657416377</c:v>
                </c:pt>
                <c:pt idx="708">
                  <c:v>133685.6797749979</c:v>
                </c:pt>
                <c:pt idx="709">
                  <c:v>131741.23862400133</c:v>
                </c:pt>
                <c:pt idx="710">
                  <c:v>129609.27124746189</c:v>
                </c:pt>
                <c:pt idx="711">
                  <c:v>127302.92193320743</c:v>
                </c:pt>
                <c:pt idx="712">
                  <c:v>124836.41009169912</c:v>
                </c:pt>
                <c:pt idx="713">
                  <c:v>122224.94258863802</c:v>
                </c:pt>
                <c:pt idx="714">
                  <c:v>119484.61998958205</c:v>
                </c:pt>
                <c:pt idx="715">
                  <c:v>116632.33729460363</c:v>
                </c:pt>
                <c:pt idx="716">
                  <c:v>113685.67977499805</c:v>
                </c:pt>
                <c:pt idx="717">
                  <c:v>110662.81455423622</c:v>
                </c:pt>
                <c:pt idx="718">
                  <c:v>107582.37860160935</c:v>
                </c:pt>
                <c:pt idx="719">
                  <c:v>104463.36382911376</c:v>
                </c:pt>
                <c:pt idx="720">
                  <c:v>101325.00000000009</c:v>
                </c:pt>
                <c:pt idx="721">
                  <c:v>98186.636170886137</c:v>
                </c:pt>
                <c:pt idx="722">
                  <c:v>95067.621398390824</c:v>
                </c:pt>
                <c:pt idx="723">
                  <c:v>91987.185445763957</c:v>
                </c:pt>
                <c:pt idx="724">
                  <c:v>88964.320225002128</c:v>
                </c:pt>
                <c:pt idx="725">
                  <c:v>86017.662705396535</c:v>
                </c:pt>
                <c:pt idx="726">
                  <c:v>83165.380010418114</c:v>
                </c:pt>
                <c:pt idx="727">
                  <c:v>80425.057411362141</c:v>
                </c:pt>
                <c:pt idx="728">
                  <c:v>77813.58990830103</c:v>
                </c:pt>
                <c:pt idx="729">
                  <c:v>75347.078066792703</c:v>
                </c:pt>
                <c:pt idx="730">
                  <c:v>73040.728752538038</c:v>
                </c:pt>
                <c:pt idx="731">
                  <c:v>70908.761375998787</c:v>
                </c:pt>
                <c:pt idx="732">
                  <c:v>68964.3202250022</c:v>
                </c:pt>
                <c:pt idx="733">
                  <c:v>67219.393425836315</c:v>
                </c:pt>
                <c:pt idx="734">
                  <c:v>65684.739032465339</c:v>
                </c:pt>
                <c:pt idx="735">
                  <c:v>64369.818699548516</c:v>
                </c:pt>
                <c:pt idx="736">
                  <c:v>63282.739348193885</c:v>
                </c:pt>
                <c:pt idx="737">
                  <c:v>62430.203184092919</c:v>
                </c:pt>
                <c:pt idx="738">
                  <c:v>61817.466376194498</c:v>
                </c:pt>
                <c:pt idx="739">
                  <c:v>61448.306650674873</c:v>
                </c:pt>
                <c:pt idx="740">
                  <c:v>61325</c:v>
                </c:pt>
                <c:pt idx="741">
                  <c:v>61448.306650674866</c:v>
                </c:pt>
                <c:pt idx="742">
                  <c:v>61817.46637619449</c:v>
                </c:pt>
                <c:pt idx="743">
                  <c:v>62430.203184092912</c:v>
                </c:pt>
                <c:pt idx="744">
                  <c:v>63282.739348193871</c:v>
                </c:pt>
                <c:pt idx="745">
                  <c:v>64369.818699548501</c:v>
                </c:pt>
                <c:pt idx="746">
                  <c:v>65684.739032465324</c:v>
                </c:pt>
                <c:pt idx="747">
                  <c:v>67219.393425836286</c:v>
                </c:pt>
                <c:pt idx="748">
                  <c:v>68964.320225002171</c:v>
                </c:pt>
                <c:pt idx="749">
                  <c:v>70908.761375998758</c:v>
                </c:pt>
                <c:pt idx="750">
                  <c:v>73040.728752538009</c:v>
                </c:pt>
                <c:pt idx="751">
                  <c:v>75347.078066792688</c:v>
                </c:pt>
                <c:pt idx="752">
                  <c:v>77813.589908301001</c:v>
                </c:pt>
                <c:pt idx="753">
                  <c:v>80425.057411362097</c:v>
                </c:pt>
                <c:pt idx="754">
                  <c:v>83165.38001041807</c:v>
                </c:pt>
                <c:pt idx="755">
                  <c:v>86017.662705396506</c:v>
                </c:pt>
                <c:pt idx="756">
                  <c:v>88964.320225002084</c:v>
                </c:pt>
                <c:pt idx="757">
                  <c:v>91987.185445763913</c:v>
                </c:pt>
                <c:pt idx="758">
                  <c:v>95067.62139839078</c:v>
                </c:pt>
                <c:pt idx="759">
                  <c:v>98186.63617088637</c:v>
                </c:pt>
                <c:pt idx="760">
                  <c:v>101325.00000000004</c:v>
                </c:pt>
                <c:pt idx="761">
                  <c:v>104463.36382911372</c:v>
                </c:pt>
                <c:pt idx="762">
                  <c:v>107582.37860160932</c:v>
                </c:pt>
                <c:pt idx="763">
                  <c:v>110662.81455423617</c:v>
                </c:pt>
                <c:pt idx="764">
                  <c:v>113685.67977499802</c:v>
                </c:pt>
                <c:pt idx="765">
                  <c:v>116632.33729460358</c:v>
                </c:pt>
                <c:pt idx="766">
                  <c:v>119484.61998958202</c:v>
                </c:pt>
                <c:pt idx="767">
                  <c:v>122224.94258863798</c:v>
                </c:pt>
                <c:pt idx="768">
                  <c:v>124836.41009169907</c:v>
                </c:pt>
                <c:pt idx="769">
                  <c:v>127302.9219332074</c:v>
                </c:pt>
                <c:pt idx="770">
                  <c:v>129609.27124746186</c:v>
                </c:pt>
                <c:pt idx="771">
                  <c:v>131741.2386240013</c:v>
                </c:pt>
                <c:pt idx="772">
                  <c:v>133685.67977499787</c:v>
                </c:pt>
                <c:pt idx="773">
                  <c:v>135430.60657416377</c:v>
                </c:pt>
                <c:pt idx="774">
                  <c:v>136965.26096753473</c:v>
                </c:pt>
                <c:pt idx="775">
                  <c:v>138280.18130045154</c:v>
                </c:pt>
                <c:pt idx="776">
                  <c:v>139367.26065180617</c:v>
                </c:pt>
                <c:pt idx="777">
                  <c:v>140219.79681590712</c:v>
                </c:pt>
                <c:pt idx="778">
                  <c:v>140832.53362380553</c:v>
                </c:pt>
                <c:pt idx="779">
                  <c:v>141201.6933493251</c:v>
                </c:pt>
                <c:pt idx="780">
                  <c:v>141325</c:v>
                </c:pt>
                <c:pt idx="781">
                  <c:v>141201.69334932513</c:v>
                </c:pt>
                <c:pt idx="782">
                  <c:v>140832.53362380547</c:v>
                </c:pt>
                <c:pt idx="783">
                  <c:v>140219.79681590706</c:v>
                </c:pt>
                <c:pt idx="784">
                  <c:v>139367.26065180608</c:v>
                </c:pt>
                <c:pt idx="785">
                  <c:v>138280.18130045146</c:v>
                </c:pt>
                <c:pt idx="786">
                  <c:v>136965.26096753462</c:v>
                </c:pt>
                <c:pt idx="787">
                  <c:v>135430.60657416366</c:v>
                </c:pt>
                <c:pt idx="788">
                  <c:v>133685.67977499776</c:v>
                </c:pt>
                <c:pt idx="789">
                  <c:v>131741.23862400115</c:v>
                </c:pt>
                <c:pt idx="790">
                  <c:v>129609.27124746189</c:v>
                </c:pt>
                <c:pt idx="791">
                  <c:v>127302.92193320722</c:v>
                </c:pt>
                <c:pt idx="792">
                  <c:v>124836.4100916989</c:v>
                </c:pt>
                <c:pt idx="793">
                  <c:v>122224.94258863779</c:v>
                </c:pt>
                <c:pt idx="794">
                  <c:v>119484.6199895818</c:v>
                </c:pt>
                <c:pt idx="795">
                  <c:v>116632.33729460336</c:v>
                </c:pt>
                <c:pt idx="796">
                  <c:v>113685.67977499778</c:v>
                </c:pt>
                <c:pt idx="797">
                  <c:v>110662.81455423596</c:v>
                </c:pt>
                <c:pt idx="798">
                  <c:v>107582.37860160909</c:v>
                </c:pt>
                <c:pt idx="799">
                  <c:v>104463.36382911378</c:v>
                </c:pt>
                <c:pt idx="800">
                  <c:v>101324.99999999981</c:v>
                </c:pt>
                <c:pt idx="801">
                  <c:v>98186.636170886137</c:v>
                </c:pt>
                <c:pt idx="802">
                  <c:v>95067.621398390547</c:v>
                </c:pt>
                <c:pt idx="803">
                  <c:v>91987.185445763695</c:v>
                </c:pt>
                <c:pt idx="804">
                  <c:v>88964.320225001866</c:v>
                </c:pt>
                <c:pt idx="805">
                  <c:v>86017.662705396287</c:v>
                </c:pt>
                <c:pt idx="806">
                  <c:v>83165.380010417866</c:v>
                </c:pt>
                <c:pt idx="807">
                  <c:v>80425.057411361893</c:v>
                </c:pt>
                <c:pt idx="808">
                  <c:v>77813.589908301044</c:v>
                </c:pt>
                <c:pt idx="809">
                  <c:v>75347.078066792499</c:v>
                </c:pt>
                <c:pt idx="810">
                  <c:v>73040.728752538038</c:v>
                </c:pt>
                <c:pt idx="811">
                  <c:v>70908.761375998612</c:v>
                </c:pt>
                <c:pt idx="812">
                  <c:v>68964.32022500204</c:v>
                </c:pt>
                <c:pt idx="813">
                  <c:v>67219.393425836461</c:v>
                </c:pt>
                <c:pt idx="814">
                  <c:v>65684.739032465353</c:v>
                </c:pt>
                <c:pt idx="815">
                  <c:v>64369.818699548625</c:v>
                </c:pt>
                <c:pt idx="816">
                  <c:v>63282.739348193973</c:v>
                </c:pt>
                <c:pt idx="817">
                  <c:v>62430.203184092919</c:v>
                </c:pt>
                <c:pt idx="818">
                  <c:v>61817.466376194505</c:v>
                </c:pt>
                <c:pt idx="819">
                  <c:v>61448.306650674895</c:v>
                </c:pt>
                <c:pt idx="820">
                  <c:v>61325</c:v>
                </c:pt>
                <c:pt idx="821">
                  <c:v>61448.306650674887</c:v>
                </c:pt>
                <c:pt idx="822">
                  <c:v>61817.46637619449</c:v>
                </c:pt>
                <c:pt idx="823">
                  <c:v>62430.203184092905</c:v>
                </c:pt>
                <c:pt idx="824">
                  <c:v>63282.739348193783</c:v>
                </c:pt>
                <c:pt idx="825">
                  <c:v>64369.818699548385</c:v>
                </c:pt>
                <c:pt idx="826">
                  <c:v>65684.739032465324</c:v>
                </c:pt>
                <c:pt idx="827">
                  <c:v>67219.393425836286</c:v>
                </c:pt>
                <c:pt idx="828">
                  <c:v>68964.320225001997</c:v>
                </c:pt>
                <c:pt idx="829">
                  <c:v>70908.761375998569</c:v>
                </c:pt>
                <c:pt idx="830">
                  <c:v>73040.728752538213</c:v>
                </c:pt>
                <c:pt idx="831">
                  <c:v>75347.078066792674</c:v>
                </c:pt>
                <c:pt idx="832">
                  <c:v>77813.589908300986</c:v>
                </c:pt>
                <c:pt idx="833">
                  <c:v>80425.05741136185</c:v>
                </c:pt>
                <c:pt idx="834">
                  <c:v>83165.380010417808</c:v>
                </c:pt>
                <c:pt idx="835">
                  <c:v>86017.662705396491</c:v>
                </c:pt>
                <c:pt idx="836">
                  <c:v>88964.320225002069</c:v>
                </c:pt>
                <c:pt idx="837">
                  <c:v>91987.185445763636</c:v>
                </c:pt>
                <c:pt idx="838">
                  <c:v>95067.621398390489</c:v>
                </c:pt>
                <c:pt idx="839">
                  <c:v>98186.63617088637</c:v>
                </c:pt>
                <c:pt idx="840">
                  <c:v>101325.00000000004</c:v>
                </c:pt>
                <c:pt idx="841">
                  <c:v>104463.36382911372</c:v>
                </c:pt>
                <c:pt idx="842">
                  <c:v>107582.37860160903</c:v>
                </c:pt>
                <c:pt idx="843">
                  <c:v>110662.8145542359</c:v>
                </c:pt>
                <c:pt idx="844">
                  <c:v>113685.679774998</c:v>
                </c:pt>
                <c:pt idx="845">
                  <c:v>116632.33729460358</c:v>
                </c:pt>
                <c:pt idx="846">
                  <c:v>119484.61998958176</c:v>
                </c:pt>
                <c:pt idx="847">
                  <c:v>122224.94258863773</c:v>
                </c:pt>
                <c:pt idx="848">
                  <c:v>124836.41009169907</c:v>
                </c:pt>
                <c:pt idx="849">
                  <c:v>127302.9219332074</c:v>
                </c:pt>
                <c:pt idx="850">
                  <c:v>129609.27124746185</c:v>
                </c:pt>
                <c:pt idx="851">
                  <c:v>131741.23862400113</c:v>
                </c:pt>
                <c:pt idx="852">
                  <c:v>133685.6797749977</c:v>
                </c:pt>
                <c:pt idx="853">
                  <c:v>135430.60657416374</c:v>
                </c:pt>
                <c:pt idx="854">
                  <c:v>136965.26096753473</c:v>
                </c:pt>
                <c:pt idx="855">
                  <c:v>138280.18130045143</c:v>
                </c:pt>
                <c:pt idx="856">
                  <c:v>139367.26065180608</c:v>
                </c:pt>
                <c:pt idx="857">
                  <c:v>140219.79681590712</c:v>
                </c:pt>
                <c:pt idx="858">
                  <c:v>140832.5336238055</c:v>
                </c:pt>
                <c:pt idx="859">
                  <c:v>141201.6933493251</c:v>
                </c:pt>
                <c:pt idx="860">
                  <c:v>141325</c:v>
                </c:pt>
                <c:pt idx="861">
                  <c:v>141201.69334932516</c:v>
                </c:pt>
                <c:pt idx="862">
                  <c:v>140832.5336238055</c:v>
                </c:pt>
                <c:pt idx="863">
                  <c:v>140219.79681590706</c:v>
                </c:pt>
                <c:pt idx="864">
                  <c:v>139367.26065180619</c:v>
                </c:pt>
                <c:pt idx="865">
                  <c:v>138280.18130045157</c:v>
                </c:pt>
                <c:pt idx="866">
                  <c:v>136965.26096753462</c:v>
                </c:pt>
                <c:pt idx="867">
                  <c:v>135430.60657416366</c:v>
                </c:pt>
                <c:pt idx="868">
                  <c:v>133685.67977499793</c:v>
                </c:pt>
                <c:pt idx="869">
                  <c:v>131741.23862400133</c:v>
                </c:pt>
                <c:pt idx="870">
                  <c:v>129609.2712474617</c:v>
                </c:pt>
                <c:pt idx="871">
                  <c:v>127302.92193320722</c:v>
                </c:pt>
                <c:pt idx="872">
                  <c:v>124836.4100916989</c:v>
                </c:pt>
                <c:pt idx="873">
                  <c:v>122224.94258863803</c:v>
                </c:pt>
                <c:pt idx="874">
                  <c:v>119484.61998958206</c:v>
                </c:pt>
                <c:pt idx="875">
                  <c:v>116632.33729460338</c:v>
                </c:pt>
                <c:pt idx="876">
                  <c:v>113685.6797749978</c:v>
                </c:pt>
                <c:pt idx="877">
                  <c:v>110662.81455423623</c:v>
                </c:pt>
                <c:pt idx="878">
                  <c:v>107582.37860160938</c:v>
                </c:pt>
                <c:pt idx="879">
                  <c:v>104463.3638291135</c:v>
                </c:pt>
                <c:pt idx="880">
                  <c:v>101324.99999999983</c:v>
                </c:pt>
                <c:pt idx="881">
                  <c:v>98186.636170886151</c:v>
                </c:pt>
                <c:pt idx="882">
                  <c:v>95067.621398390838</c:v>
                </c:pt>
                <c:pt idx="883">
                  <c:v>91987.185445763971</c:v>
                </c:pt>
                <c:pt idx="884">
                  <c:v>88964.320225001866</c:v>
                </c:pt>
                <c:pt idx="885">
                  <c:v>86017.662705396302</c:v>
                </c:pt>
                <c:pt idx="886">
                  <c:v>83165.380010418128</c:v>
                </c:pt>
                <c:pt idx="887">
                  <c:v>80425.057411362155</c:v>
                </c:pt>
                <c:pt idx="888">
                  <c:v>77813.589908300812</c:v>
                </c:pt>
                <c:pt idx="889">
                  <c:v>75347.078066792514</c:v>
                </c:pt>
                <c:pt idx="890">
                  <c:v>73040.728752538053</c:v>
                </c:pt>
                <c:pt idx="891">
                  <c:v>70908.761375998802</c:v>
                </c:pt>
                <c:pt idx="892">
                  <c:v>68964.320225002215</c:v>
                </c:pt>
                <c:pt idx="893">
                  <c:v>67219.39342583617</c:v>
                </c:pt>
                <c:pt idx="894">
                  <c:v>65684.739032465222</c:v>
                </c:pt>
                <c:pt idx="895">
                  <c:v>64369.818699548523</c:v>
                </c:pt>
                <c:pt idx="896">
                  <c:v>63282.739348193893</c:v>
                </c:pt>
                <c:pt idx="897">
                  <c:v>62430.203184092861</c:v>
                </c:pt>
                <c:pt idx="898">
                  <c:v>61817.466376194461</c:v>
                </c:pt>
                <c:pt idx="899">
                  <c:v>61448.306650674873</c:v>
                </c:pt>
                <c:pt idx="900">
                  <c:v>61325</c:v>
                </c:pt>
                <c:pt idx="901">
                  <c:v>61448.306650674866</c:v>
                </c:pt>
                <c:pt idx="902">
                  <c:v>61817.466376194534</c:v>
                </c:pt>
                <c:pt idx="903">
                  <c:v>62430.20318409297</c:v>
                </c:pt>
                <c:pt idx="904">
                  <c:v>63282.739348193871</c:v>
                </c:pt>
                <c:pt idx="905">
                  <c:v>64369.818699548494</c:v>
                </c:pt>
                <c:pt idx="906">
                  <c:v>65684.739032465441</c:v>
                </c:pt>
                <c:pt idx="907">
                  <c:v>67219.393425836432</c:v>
                </c:pt>
                <c:pt idx="908">
                  <c:v>68964.320225002157</c:v>
                </c:pt>
                <c:pt idx="909">
                  <c:v>70908.761375998758</c:v>
                </c:pt>
                <c:pt idx="910">
                  <c:v>73040.728752537994</c:v>
                </c:pt>
                <c:pt idx="911">
                  <c:v>75347.078066792878</c:v>
                </c:pt>
                <c:pt idx="912">
                  <c:v>77813.589908301219</c:v>
                </c:pt>
                <c:pt idx="913">
                  <c:v>80425.057411362097</c:v>
                </c:pt>
                <c:pt idx="914">
                  <c:v>83165.38001041807</c:v>
                </c:pt>
                <c:pt idx="915">
                  <c:v>86017.662705396753</c:v>
                </c:pt>
                <c:pt idx="916">
                  <c:v>88964.320225002331</c:v>
                </c:pt>
                <c:pt idx="917">
                  <c:v>91987.185445763898</c:v>
                </c:pt>
                <c:pt idx="918">
                  <c:v>95067.621398390766</c:v>
                </c:pt>
                <c:pt idx="919">
                  <c:v>98186.636170886079</c:v>
                </c:pt>
                <c:pt idx="920">
                  <c:v>101325.00000000032</c:v>
                </c:pt>
                <c:pt idx="921">
                  <c:v>104463.36382911398</c:v>
                </c:pt>
                <c:pt idx="922">
                  <c:v>107582.37860160929</c:v>
                </c:pt>
                <c:pt idx="923">
                  <c:v>110662.81455423616</c:v>
                </c:pt>
                <c:pt idx="924">
                  <c:v>113685.67977499827</c:v>
                </c:pt>
                <c:pt idx="925">
                  <c:v>116632.33729460383</c:v>
                </c:pt>
                <c:pt idx="926">
                  <c:v>119484.61998958199</c:v>
                </c:pt>
                <c:pt idx="927">
                  <c:v>122224.94258863796</c:v>
                </c:pt>
                <c:pt idx="928">
                  <c:v>124836.41009169884</c:v>
                </c:pt>
                <c:pt idx="929">
                  <c:v>127302.9219332076</c:v>
                </c:pt>
                <c:pt idx="930">
                  <c:v>129609.27124746205</c:v>
                </c:pt>
                <c:pt idx="931">
                  <c:v>131741.2386240013</c:v>
                </c:pt>
                <c:pt idx="932">
                  <c:v>133685.67977499787</c:v>
                </c:pt>
                <c:pt idx="933">
                  <c:v>135430.60657416389</c:v>
                </c:pt>
                <c:pt idx="934">
                  <c:v>136965.26096753485</c:v>
                </c:pt>
                <c:pt idx="935">
                  <c:v>138280.18130045151</c:v>
                </c:pt>
                <c:pt idx="936">
                  <c:v>139367.26065180614</c:v>
                </c:pt>
                <c:pt idx="937">
                  <c:v>140219.79681590718</c:v>
                </c:pt>
                <c:pt idx="938">
                  <c:v>140832.53362380547</c:v>
                </c:pt>
                <c:pt idx="939">
                  <c:v>141201.6933493251</c:v>
                </c:pt>
                <c:pt idx="940">
                  <c:v>141325</c:v>
                </c:pt>
                <c:pt idx="941">
                  <c:v>141201.69334932513</c:v>
                </c:pt>
                <c:pt idx="942">
                  <c:v>140832.53362380553</c:v>
                </c:pt>
                <c:pt idx="943">
                  <c:v>140219.79681590712</c:v>
                </c:pt>
                <c:pt idx="944">
                  <c:v>139367.26065180625</c:v>
                </c:pt>
                <c:pt idx="945">
                  <c:v>138280.18130045146</c:v>
                </c:pt>
                <c:pt idx="946">
                  <c:v>136965.26096753473</c:v>
                </c:pt>
                <c:pt idx="947">
                  <c:v>135430.6065741638</c:v>
                </c:pt>
                <c:pt idx="948">
                  <c:v>133685.67977499811</c:v>
                </c:pt>
                <c:pt idx="949">
                  <c:v>131741.23862400115</c:v>
                </c:pt>
                <c:pt idx="950">
                  <c:v>129609.2712474619</c:v>
                </c:pt>
                <c:pt idx="951">
                  <c:v>127302.92193320746</c:v>
                </c:pt>
                <c:pt idx="952">
                  <c:v>124836.41009169913</c:v>
                </c:pt>
                <c:pt idx="953">
                  <c:v>122224.94258863828</c:v>
                </c:pt>
                <c:pt idx="954">
                  <c:v>119484.61998958181</c:v>
                </c:pt>
                <c:pt idx="955">
                  <c:v>116632.33729460365</c:v>
                </c:pt>
                <c:pt idx="956">
                  <c:v>113685.67977499808</c:v>
                </c:pt>
                <c:pt idx="957">
                  <c:v>110662.81455423652</c:v>
                </c:pt>
                <c:pt idx="958">
                  <c:v>107582.3786016091</c:v>
                </c:pt>
                <c:pt idx="959">
                  <c:v>104463.36382911379</c:v>
                </c:pt>
                <c:pt idx="960">
                  <c:v>101325.00000000012</c:v>
                </c:pt>
                <c:pt idx="961">
                  <c:v>98186.636170886442</c:v>
                </c:pt>
                <c:pt idx="962">
                  <c:v>95067.621398391129</c:v>
                </c:pt>
                <c:pt idx="963">
                  <c:v>91987.185445763709</c:v>
                </c:pt>
                <c:pt idx="964">
                  <c:v>88964.320225002142</c:v>
                </c:pt>
                <c:pt idx="965">
                  <c:v>86017.662705396564</c:v>
                </c:pt>
                <c:pt idx="966">
                  <c:v>83165.38001041839</c:v>
                </c:pt>
                <c:pt idx="967">
                  <c:v>80425.057411361922</c:v>
                </c:pt>
                <c:pt idx="968">
                  <c:v>77813.589908301059</c:v>
                </c:pt>
                <c:pt idx="969">
                  <c:v>75347.078066792732</c:v>
                </c:pt>
                <c:pt idx="970">
                  <c:v>73040.728752538256</c:v>
                </c:pt>
                <c:pt idx="971">
                  <c:v>70908.761375998612</c:v>
                </c:pt>
                <c:pt idx="972">
                  <c:v>68964.32022500204</c:v>
                </c:pt>
                <c:pt idx="973">
                  <c:v>67219.39342583633</c:v>
                </c:pt>
                <c:pt idx="974">
                  <c:v>65684.739032465353</c:v>
                </c:pt>
                <c:pt idx="975">
                  <c:v>64369.818699548639</c:v>
                </c:pt>
                <c:pt idx="976">
                  <c:v>63282.739348193805</c:v>
                </c:pt>
                <c:pt idx="977">
                  <c:v>62430.203184092927</c:v>
                </c:pt>
                <c:pt idx="978">
                  <c:v>61817.466376194505</c:v>
                </c:pt>
                <c:pt idx="979">
                  <c:v>61448.306650674902</c:v>
                </c:pt>
                <c:pt idx="980">
                  <c:v>61325</c:v>
                </c:pt>
                <c:pt idx="981">
                  <c:v>61448.306650674887</c:v>
                </c:pt>
                <c:pt idx="982">
                  <c:v>61817.46637619449</c:v>
                </c:pt>
                <c:pt idx="983">
                  <c:v>62430.203184092905</c:v>
                </c:pt>
                <c:pt idx="984">
                  <c:v>63282.739348193776</c:v>
                </c:pt>
                <c:pt idx="985">
                  <c:v>64369.818699548596</c:v>
                </c:pt>
                <c:pt idx="986">
                  <c:v>65684.73903246531</c:v>
                </c:pt>
                <c:pt idx="987">
                  <c:v>67219.393425836286</c:v>
                </c:pt>
                <c:pt idx="988">
                  <c:v>68964.320225001982</c:v>
                </c:pt>
                <c:pt idx="989">
                  <c:v>70908.761375998933</c:v>
                </c:pt>
                <c:pt idx="990">
                  <c:v>73040.728752538183</c:v>
                </c:pt>
                <c:pt idx="991">
                  <c:v>75347.078066792659</c:v>
                </c:pt>
                <c:pt idx="992">
                  <c:v>77813.589908300972</c:v>
                </c:pt>
                <c:pt idx="993">
                  <c:v>80425.057411361835</c:v>
                </c:pt>
                <c:pt idx="994">
                  <c:v>83165.380010418303</c:v>
                </c:pt>
                <c:pt idx="995">
                  <c:v>86017.662705396477</c:v>
                </c:pt>
                <c:pt idx="996">
                  <c:v>88964.320225002055</c:v>
                </c:pt>
                <c:pt idx="997">
                  <c:v>91987.185445763607</c:v>
                </c:pt>
                <c:pt idx="998">
                  <c:v>95067.621398391027</c:v>
                </c:pt>
                <c:pt idx="999">
                  <c:v>98186.636170886341</c:v>
                </c:pt>
                <c:pt idx="1000">
                  <c:v>101325.00000000001</c:v>
                </c:pt>
                <c:pt idx="1001">
                  <c:v>104463.36382911369</c:v>
                </c:pt>
                <c:pt idx="1002">
                  <c:v>107582.378601609</c:v>
                </c:pt>
                <c:pt idx="1003">
                  <c:v>110662.81455423587</c:v>
                </c:pt>
                <c:pt idx="1004">
                  <c:v>113685.67977499799</c:v>
                </c:pt>
                <c:pt idx="1005">
                  <c:v>116632.33729460355</c:v>
                </c:pt>
                <c:pt idx="1006">
                  <c:v>119484.61998958173</c:v>
                </c:pt>
                <c:pt idx="1007">
                  <c:v>122224.94258863771</c:v>
                </c:pt>
                <c:pt idx="1008">
                  <c:v>124836.41009169906</c:v>
                </c:pt>
                <c:pt idx="1009">
                  <c:v>127302.92193320693</c:v>
                </c:pt>
                <c:pt idx="1010">
                  <c:v>129609.27124746185</c:v>
                </c:pt>
                <c:pt idx="1011">
                  <c:v>131741.2386240011</c:v>
                </c:pt>
                <c:pt idx="1012">
                  <c:v>133685.67977499805</c:v>
                </c:pt>
                <c:pt idx="1013">
                  <c:v>135430.60657416345</c:v>
                </c:pt>
                <c:pt idx="1014">
                  <c:v>136965.2609675347</c:v>
                </c:pt>
                <c:pt idx="1015">
                  <c:v>138280.18130045143</c:v>
                </c:pt>
                <c:pt idx="1016">
                  <c:v>139367.26065180622</c:v>
                </c:pt>
                <c:pt idx="1017">
                  <c:v>140219.79681590697</c:v>
                </c:pt>
                <c:pt idx="1018">
                  <c:v>140832.5336238055</c:v>
                </c:pt>
                <c:pt idx="1019">
                  <c:v>141201.6933493251</c:v>
                </c:pt>
                <c:pt idx="1020">
                  <c:v>141325</c:v>
                </c:pt>
                <c:pt idx="1021">
                  <c:v>141201.69334932516</c:v>
                </c:pt>
                <c:pt idx="1022">
                  <c:v>140832.5336238055</c:v>
                </c:pt>
                <c:pt idx="1023">
                  <c:v>140219.79681590706</c:v>
                </c:pt>
                <c:pt idx="1024">
                  <c:v>139367.26065180619</c:v>
                </c:pt>
                <c:pt idx="1025">
                  <c:v>138280.18130045157</c:v>
                </c:pt>
                <c:pt idx="1026">
                  <c:v>136965.26096753462</c:v>
                </c:pt>
                <c:pt idx="1027">
                  <c:v>135430.60657416395</c:v>
                </c:pt>
                <c:pt idx="1028">
                  <c:v>133685.67977499793</c:v>
                </c:pt>
                <c:pt idx="1029">
                  <c:v>131741.23862400136</c:v>
                </c:pt>
                <c:pt idx="1030">
                  <c:v>129609.27124746171</c:v>
                </c:pt>
                <c:pt idx="1031">
                  <c:v>127302.92193320768</c:v>
                </c:pt>
                <c:pt idx="1032">
                  <c:v>124836.41009169891</c:v>
                </c:pt>
                <c:pt idx="1033">
                  <c:v>122224.94258863805</c:v>
                </c:pt>
                <c:pt idx="1034">
                  <c:v>119484.61998958158</c:v>
                </c:pt>
                <c:pt idx="1035">
                  <c:v>116632.33729460392</c:v>
                </c:pt>
                <c:pt idx="1036">
                  <c:v>113685.67977499781</c:v>
                </c:pt>
                <c:pt idx="1037">
                  <c:v>110662.81455423625</c:v>
                </c:pt>
                <c:pt idx="1038">
                  <c:v>107582.37860160883</c:v>
                </c:pt>
                <c:pt idx="1039">
                  <c:v>104463.36382911408</c:v>
                </c:pt>
                <c:pt idx="1040">
                  <c:v>101324.99999999984</c:v>
                </c:pt>
                <c:pt idx="1041">
                  <c:v>98186.636170886166</c:v>
                </c:pt>
                <c:pt idx="1042">
                  <c:v>95067.621398390853</c:v>
                </c:pt>
                <c:pt idx="1043">
                  <c:v>91987.185445764</c:v>
                </c:pt>
                <c:pt idx="1044">
                  <c:v>88964.32022500188</c:v>
                </c:pt>
                <c:pt idx="1045">
                  <c:v>86017.66270539684</c:v>
                </c:pt>
                <c:pt idx="1046">
                  <c:v>83165.380010418143</c:v>
                </c:pt>
                <c:pt idx="1047">
                  <c:v>80425.05741136217</c:v>
                </c:pt>
                <c:pt idx="1048">
                  <c:v>77813.589908300841</c:v>
                </c:pt>
                <c:pt idx="1049">
                  <c:v>75347.07806679295</c:v>
                </c:pt>
                <c:pt idx="1050">
                  <c:v>73040.728752538067</c:v>
                </c:pt>
                <c:pt idx="1051">
                  <c:v>70908.761375998816</c:v>
                </c:pt>
                <c:pt idx="1052">
                  <c:v>68964.32022500188</c:v>
                </c:pt>
                <c:pt idx="1053">
                  <c:v>67219.39342583649</c:v>
                </c:pt>
                <c:pt idx="1054">
                  <c:v>65684.739032465237</c:v>
                </c:pt>
                <c:pt idx="1055">
                  <c:v>64369.81869954853</c:v>
                </c:pt>
                <c:pt idx="1056">
                  <c:v>63282.739348193718</c:v>
                </c:pt>
                <c:pt idx="1057">
                  <c:v>62430.203184092992</c:v>
                </c:pt>
                <c:pt idx="1058">
                  <c:v>61817.466376194461</c:v>
                </c:pt>
                <c:pt idx="1059">
                  <c:v>61448.30665067488</c:v>
                </c:pt>
                <c:pt idx="1060">
                  <c:v>61325</c:v>
                </c:pt>
                <c:pt idx="1061">
                  <c:v>61448.306650674866</c:v>
                </c:pt>
                <c:pt idx="1062">
                  <c:v>61817.466376194534</c:v>
                </c:pt>
                <c:pt idx="1063">
                  <c:v>62430.203184092832</c:v>
                </c:pt>
                <c:pt idx="1064">
                  <c:v>63282.739348193856</c:v>
                </c:pt>
                <c:pt idx="1065">
                  <c:v>64369.818699548487</c:v>
                </c:pt>
                <c:pt idx="1066">
                  <c:v>65684.739032465441</c:v>
                </c:pt>
                <c:pt idx="1067">
                  <c:v>67219.393425836111</c:v>
                </c:pt>
                <c:pt idx="1068">
                  <c:v>68964.320225002157</c:v>
                </c:pt>
                <c:pt idx="1069">
                  <c:v>70908.761375998729</c:v>
                </c:pt>
                <c:pt idx="1070">
                  <c:v>73040.728752538387</c:v>
                </c:pt>
                <c:pt idx="1071">
                  <c:v>75347.078066792426</c:v>
                </c:pt>
                <c:pt idx="1072">
                  <c:v>77813.58990830119</c:v>
                </c:pt>
                <c:pt idx="1073">
                  <c:v>80425.057411362068</c:v>
                </c:pt>
                <c:pt idx="1074">
                  <c:v>83165.38001041855</c:v>
                </c:pt>
                <c:pt idx="1075">
                  <c:v>86017.6627053962</c:v>
                </c:pt>
                <c:pt idx="1076">
                  <c:v>88964.320225002317</c:v>
                </c:pt>
                <c:pt idx="1077">
                  <c:v>91987.185445763884</c:v>
                </c:pt>
                <c:pt idx="1078">
                  <c:v>95067.621398390736</c:v>
                </c:pt>
                <c:pt idx="1079">
                  <c:v>98186.63617088605</c:v>
                </c:pt>
                <c:pt idx="1080">
                  <c:v>101325.00000000029</c:v>
                </c:pt>
                <c:pt idx="1081">
                  <c:v>104463.36382911397</c:v>
                </c:pt>
                <c:pt idx="1082">
                  <c:v>107582.37860160928</c:v>
                </c:pt>
                <c:pt idx="1083">
                  <c:v>110662.81455423615</c:v>
                </c:pt>
                <c:pt idx="1084">
                  <c:v>113685.67977499825</c:v>
                </c:pt>
                <c:pt idx="1085">
                  <c:v>116632.33729460329</c:v>
                </c:pt>
                <c:pt idx="1086">
                  <c:v>119484.61998958197</c:v>
                </c:pt>
                <c:pt idx="1087">
                  <c:v>122224.94258863795</c:v>
                </c:pt>
                <c:pt idx="1088">
                  <c:v>124836.41009169928</c:v>
                </c:pt>
                <c:pt idx="1089">
                  <c:v>127302.92193320715</c:v>
                </c:pt>
                <c:pt idx="1090">
                  <c:v>129609.27124746203</c:v>
                </c:pt>
                <c:pt idx="1091">
                  <c:v>131741.23862400127</c:v>
                </c:pt>
                <c:pt idx="1092">
                  <c:v>133685.67977499819</c:v>
                </c:pt>
                <c:pt idx="1093">
                  <c:v>135430.6065741636</c:v>
                </c:pt>
                <c:pt idx="1094">
                  <c:v>136965.26096753482</c:v>
                </c:pt>
                <c:pt idx="1095">
                  <c:v>138280.18130045151</c:v>
                </c:pt>
                <c:pt idx="1096">
                  <c:v>139367.26065180614</c:v>
                </c:pt>
                <c:pt idx="1097">
                  <c:v>140219.79681590703</c:v>
                </c:pt>
                <c:pt idx="1098">
                  <c:v>140832.53362380556</c:v>
                </c:pt>
                <c:pt idx="1099">
                  <c:v>141201.69334932513</c:v>
                </c:pt>
                <c:pt idx="1100">
                  <c:v>141325</c:v>
                </c:pt>
                <c:pt idx="1101">
                  <c:v>141201.69334932513</c:v>
                </c:pt>
                <c:pt idx="1102">
                  <c:v>140832.53362380544</c:v>
                </c:pt>
                <c:pt idx="1103">
                  <c:v>140219.79681590712</c:v>
                </c:pt>
                <c:pt idx="1104">
                  <c:v>139367.26065180611</c:v>
                </c:pt>
                <c:pt idx="1105">
                  <c:v>138280.18130045146</c:v>
                </c:pt>
                <c:pt idx="1106">
                  <c:v>136965.2609675345</c:v>
                </c:pt>
                <c:pt idx="1107">
                  <c:v>135430.6065741638</c:v>
                </c:pt>
                <c:pt idx="1108">
                  <c:v>133685.67977499776</c:v>
                </c:pt>
                <c:pt idx="1109">
                  <c:v>131741.23862400118</c:v>
                </c:pt>
                <c:pt idx="1110">
                  <c:v>129609.27124746153</c:v>
                </c:pt>
                <c:pt idx="1111">
                  <c:v>127302.92193320746</c:v>
                </c:pt>
                <c:pt idx="1112">
                  <c:v>124836.41009169869</c:v>
                </c:pt>
                <c:pt idx="1113">
                  <c:v>122224.94258863782</c:v>
                </c:pt>
                <c:pt idx="1114">
                  <c:v>119484.61998958133</c:v>
                </c:pt>
                <c:pt idx="1115">
                  <c:v>116632.33729460367</c:v>
                </c:pt>
                <c:pt idx="1116">
                  <c:v>113685.67977499755</c:v>
                </c:pt>
                <c:pt idx="1117">
                  <c:v>110662.81455423599</c:v>
                </c:pt>
                <c:pt idx="1118">
                  <c:v>107582.37860160912</c:v>
                </c:pt>
                <c:pt idx="1119">
                  <c:v>104463.3638291138</c:v>
                </c:pt>
                <c:pt idx="1120">
                  <c:v>101324.99999999956</c:v>
                </c:pt>
                <c:pt idx="1121">
                  <c:v>98186.636170886457</c:v>
                </c:pt>
                <c:pt idx="1122">
                  <c:v>95067.621398390591</c:v>
                </c:pt>
                <c:pt idx="1123">
                  <c:v>91987.185445763724</c:v>
                </c:pt>
                <c:pt idx="1124">
                  <c:v>88964.320225001633</c:v>
                </c:pt>
                <c:pt idx="1125">
                  <c:v>86017.662705396593</c:v>
                </c:pt>
                <c:pt idx="1126">
                  <c:v>83165.380010418405</c:v>
                </c:pt>
                <c:pt idx="1127">
                  <c:v>80425.057411361937</c:v>
                </c:pt>
                <c:pt idx="1128">
                  <c:v>77813.589908301539</c:v>
                </c:pt>
                <c:pt idx="1129">
                  <c:v>75347.078066792747</c:v>
                </c:pt>
                <c:pt idx="1130">
                  <c:v>73040.728752538271</c:v>
                </c:pt>
                <c:pt idx="1131">
                  <c:v>70908.761375998642</c:v>
                </c:pt>
                <c:pt idx="1132">
                  <c:v>68964.32022500239</c:v>
                </c:pt>
                <c:pt idx="1133">
                  <c:v>67219.393425836344</c:v>
                </c:pt>
                <c:pt idx="1134">
                  <c:v>65684.739032465353</c:v>
                </c:pt>
                <c:pt idx="1135">
                  <c:v>64369.818699548428</c:v>
                </c:pt>
                <c:pt idx="1136">
                  <c:v>63282.739348193987</c:v>
                </c:pt>
                <c:pt idx="1137">
                  <c:v>62430.203184092934</c:v>
                </c:pt>
                <c:pt idx="1138">
                  <c:v>61817.466376194505</c:v>
                </c:pt>
                <c:pt idx="1139">
                  <c:v>61448.306650674858</c:v>
                </c:pt>
                <c:pt idx="1140">
                  <c:v>61325</c:v>
                </c:pt>
                <c:pt idx="1141">
                  <c:v>61448.306650674887</c:v>
                </c:pt>
                <c:pt idx="1142">
                  <c:v>61817.466376194483</c:v>
                </c:pt>
                <c:pt idx="1143">
                  <c:v>62430.203184092898</c:v>
                </c:pt>
                <c:pt idx="1144">
                  <c:v>63282.739348193769</c:v>
                </c:pt>
                <c:pt idx="1145">
                  <c:v>64369.818699548596</c:v>
                </c:pt>
                <c:pt idx="1146">
                  <c:v>65684.739032465048</c:v>
                </c:pt>
                <c:pt idx="1147">
                  <c:v>67219.393425836257</c:v>
                </c:pt>
                <c:pt idx="1148">
                  <c:v>68964.320225001982</c:v>
                </c:pt>
                <c:pt idx="1149">
                  <c:v>70908.761375998918</c:v>
                </c:pt>
                <c:pt idx="1150">
                  <c:v>73040.728752537776</c:v>
                </c:pt>
                <c:pt idx="1151">
                  <c:v>75347.078066792645</c:v>
                </c:pt>
                <c:pt idx="1152">
                  <c:v>77813.589908300957</c:v>
                </c:pt>
                <c:pt idx="1153">
                  <c:v>80425.057411362301</c:v>
                </c:pt>
                <c:pt idx="1154">
                  <c:v>83165.380010417779</c:v>
                </c:pt>
                <c:pt idx="1155">
                  <c:v>86017.662705396462</c:v>
                </c:pt>
                <c:pt idx="1156">
                  <c:v>88964.32022500204</c:v>
                </c:pt>
                <c:pt idx="1157">
                  <c:v>91987.185445764146</c:v>
                </c:pt>
                <c:pt idx="1158">
                  <c:v>95067.621398390445</c:v>
                </c:pt>
                <c:pt idx="1159">
                  <c:v>98186.636170886326</c:v>
                </c:pt>
                <c:pt idx="1160">
                  <c:v>101325</c:v>
                </c:pt>
                <c:pt idx="1161">
                  <c:v>104463.36382911367</c:v>
                </c:pt>
                <c:pt idx="1162">
                  <c:v>107582.37860160899</c:v>
                </c:pt>
                <c:pt idx="1163">
                  <c:v>110662.81455423641</c:v>
                </c:pt>
                <c:pt idx="1164">
                  <c:v>113685.67977499742</c:v>
                </c:pt>
                <c:pt idx="1165">
                  <c:v>116632.33729460354</c:v>
                </c:pt>
                <c:pt idx="1166">
                  <c:v>119484.61998958171</c:v>
                </c:pt>
                <c:pt idx="1167">
                  <c:v>122224.94258863818</c:v>
                </c:pt>
                <c:pt idx="1168">
                  <c:v>124836.41009169858</c:v>
                </c:pt>
                <c:pt idx="1169">
                  <c:v>127302.92193320736</c:v>
                </c:pt>
                <c:pt idx="1170">
                  <c:v>129609.27124746182</c:v>
                </c:pt>
                <c:pt idx="1171">
                  <c:v>131741.23862400145</c:v>
                </c:pt>
                <c:pt idx="1172">
                  <c:v>133685.6797749977</c:v>
                </c:pt>
                <c:pt idx="1173">
                  <c:v>135430.60657416374</c:v>
                </c:pt>
                <c:pt idx="1174">
                  <c:v>136965.2609675347</c:v>
                </c:pt>
                <c:pt idx="1175">
                  <c:v>138280.18130045163</c:v>
                </c:pt>
                <c:pt idx="1176">
                  <c:v>139367.26065180605</c:v>
                </c:pt>
                <c:pt idx="1177">
                  <c:v>140219.79681590712</c:v>
                </c:pt>
                <c:pt idx="1178">
                  <c:v>140832.5336238055</c:v>
                </c:pt>
                <c:pt idx="1179">
                  <c:v>141201.6933493251</c:v>
                </c:pt>
                <c:pt idx="1180">
                  <c:v>141325</c:v>
                </c:pt>
                <c:pt idx="1181">
                  <c:v>141201.6933493251</c:v>
                </c:pt>
                <c:pt idx="1182">
                  <c:v>140832.5336238055</c:v>
                </c:pt>
                <c:pt idx="1183">
                  <c:v>140219.79681590706</c:v>
                </c:pt>
                <c:pt idx="1184">
                  <c:v>139367.26065180619</c:v>
                </c:pt>
                <c:pt idx="1185">
                  <c:v>138280.18130045134</c:v>
                </c:pt>
                <c:pt idx="1186">
                  <c:v>136965.26096753491</c:v>
                </c:pt>
                <c:pt idx="1187">
                  <c:v>135430.60657416366</c:v>
                </c:pt>
                <c:pt idx="1188">
                  <c:v>133685.67977499793</c:v>
                </c:pt>
                <c:pt idx="1189">
                  <c:v>131741.23862400101</c:v>
                </c:pt>
                <c:pt idx="1190">
                  <c:v>129609.27124746214</c:v>
                </c:pt>
                <c:pt idx="1191">
                  <c:v>127302.92193320725</c:v>
                </c:pt>
                <c:pt idx="1192">
                  <c:v>124836.41009169893</c:v>
                </c:pt>
                <c:pt idx="1193">
                  <c:v>122224.94258863758</c:v>
                </c:pt>
                <c:pt idx="1194">
                  <c:v>119484.6199895821</c:v>
                </c:pt>
                <c:pt idx="1195">
                  <c:v>116632.33729460341</c:v>
                </c:pt>
                <c:pt idx="1196">
                  <c:v>113685.67977499783</c:v>
                </c:pt>
                <c:pt idx="1197">
                  <c:v>110662.81455423628</c:v>
                </c:pt>
                <c:pt idx="1198">
                  <c:v>107582.37860160941</c:v>
                </c:pt>
                <c:pt idx="1199">
                  <c:v>104463.36382911354</c:v>
                </c:pt>
                <c:pt idx="1200">
                  <c:v>101324.99999999987</c:v>
                </c:pt>
                <c:pt idx="1201">
                  <c:v>98186.636170886195</c:v>
                </c:pt>
                <c:pt idx="1202">
                  <c:v>95067.621398390882</c:v>
                </c:pt>
                <c:pt idx="1203">
                  <c:v>91987.185445763462</c:v>
                </c:pt>
                <c:pt idx="1204">
                  <c:v>88964.320225002448</c:v>
                </c:pt>
                <c:pt idx="1205">
                  <c:v>86017.662705396331</c:v>
                </c:pt>
                <c:pt idx="1206">
                  <c:v>83165.380010418157</c:v>
                </c:pt>
                <c:pt idx="1207">
                  <c:v>80425.057411361704</c:v>
                </c:pt>
                <c:pt idx="1208">
                  <c:v>77813.589908301306</c:v>
                </c:pt>
                <c:pt idx="1209">
                  <c:v>75347.078066792543</c:v>
                </c:pt>
                <c:pt idx="1210">
                  <c:v>73040.728752538082</c:v>
                </c:pt>
                <c:pt idx="1211">
                  <c:v>70908.761375998452</c:v>
                </c:pt>
                <c:pt idx="1212">
                  <c:v>68964.32022500223</c:v>
                </c:pt>
                <c:pt idx="1213">
                  <c:v>67219.393425836199</c:v>
                </c:pt>
                <c:pt idx="1214">
                  <c:v>65684.739032465237</c:v>
                </c:pt>
                <c:pt idx="1215">
                  <c:v>64369.818699548319</c:v>
                </c:pt>
                <c:pt idx="1216">
                  <c:v>63282.7393481939</c:v>
                </c:pt>
                <c:pt idx="1217">
                  <c:v>62430.203184092868</c:v>
                </c:pt>
                <c:pt idx="1218">
                  <c:v>61817.466376194461</c:v>
                </c:pt>
                <c:pt idx="1219">
                  <c:v>61448.30665067488</c:v>
                </c:pt>
                <c:pt idx="1220">
                  <c:v>61325</c:v>
                </c:pt>
                <c:pt idx="1221">
                  <c:v>61448.306650674909</c:v>
                </c:pt>
                <c:pt idx="1222">
                  <c:v>61817.466376194439</c:v>
                </c:pt>
                <c:pt idx="1223">
                  <c:v>62430.203184092963</c:v>
                </c:pt>
                <c:pt idx="1224">
                  <c:v>63282.739348193856</c:v>
                </c:pt>
                <c:pt idx="1225">
                  <c:v>64369.818699548698</c:v>
                </c:pt>
                <c:pt idx="1226">
                  <c:v>65684.739032465179</c:v>
                </c:pt>
                <c:pt idx="1227">
                  <c:v>67219.393425836402</c:v>
                </c:pt>
                <c:pt idx="1228">
                  <c:v>68964.320225002142</c:v>
                </c:pt>
                <c:pt idx="1229">
                  <c:v>70908.761375999093</c:v>
                </c:pt>
                <c:pt idx="1230">
                  <c:v>73040.728752537965</c:v>
                </c:pt>
                <c:pt idx="1231">
                  <c:v>75347.078066792848</c:v>
                </c:pt>
                <c:pt idx="1232">
                  <c:v>77813.58990830119</c:v>
                </c:pt>
                <c:pt idx="1233">
                  <c:v>80425.057411362533</c:v>
                </c:pt>
                <c:pt idx="1234">
                  <c:v>83165.380010418026</c:v>
                </c:pt>
                <c:pt idx="1235">
                  <c:v>86017.662705396709</c:v>
                </c:pt>
                <c:pt idx="1236">
                  <c:v>88964.320225002302</c:v>
                </c:pt>
                <c:pt idx="1237">
                  <c:v>91987.185445763855</c:v>
                </c:pt>
                <c:pt idx="1238">
                  <c:v>95067.621398390722</c:v>
                </c:pt>
                <c:pt idx="1239">
                  <c:v>98186.636170886602</c:v>
                </c:pt>
                <c:pt idx="1240">
                  <c:v>101325.00000000028</c:v>
                </c:pt>
                <c:pt idx="1241">
                  <c:v>104463.36382911395</c:v>
                </c:pt>
                <c:pt idx="1242">
                  <c:v>107582.37860160926</c:v>
                </c:pt>
                <c:pt idx="1243">
                  <c:v>110662.81455423667</c:v>
                </c:pt>
                <c:pt idx="1244">
                  <c:v>113685.67977499768</c:v>
                </c:pt>
                <c:pt idx="1245">
                  <c:v>116632.3372946038</c:v>
                </c:pt>
                <c:pt idx="1246">
                  <c:v>119484.61998958196</c:v>
                </c:pt>
                <c:pt idx="1247">
                  <c:v>122224.94258863841</c:v>
                </c:pt>
                <c:pt idx="1248">
                  <c:v>124836.41009169881</c:v>
                </c:pt>
                <c:pt idx="1249">
                  <c:v>127302.92193320757</c:v>
                </c:pt>
                <c:pt idx="1250">
                  <c:v>129609.27124746202</c:v>
                </c:pt>
                <c:pt idx="1251">
                  <c:v>131741.23862400089</c:v>
                </c:pt>
                <c:pt idx="1252">
                  <c:v>133685.67977499784</c:v>
                </c:pt>
                <c:pt idx="1253">
                  <c:v>135430.6065741636</c:v>
                </c:pt>
                <c:pt idx="1254">
                  <c:v>136965.26096753482</c:v>
                </c:pt>
                <c:pt idx="1255">
                  <c:v>138280.18130045128</c:v>
                </c:pt>
                <c:pt idx="1256">
                  <c:v>139367.26065180614</c:v>
                </c:pt>
                <c:pt idx="1257">
                  <c:v>140219.79681590703</c:v>
                </c:pt>
                <c:pt idx="1258">
                  <c:v>140832.53362380556</c:v>
                </c:pt>
                <c:pt idx="1259">
                  <c:v>141201.6933493251</c:v>
                </c:pt>
                <c:pt idx="1260">
                  <c:v>141325</c:v>
                </c:pt>
                <c:pt idx="1261">
                  <c:v>141201.69334932513</c:v>
                </c:pt>
                <c:pt idx="1262">
                  <c:v>140832.53362380553</c:v>
                </c:pt>
                <c:pt idx="1263">
                  <c:v>140219.79681590715</c:v>
                </c:pt>
                <c:pt idx="1264">
                  <c:v>139367.26065180611</c:v>
                </c:pt>
                <c:pt idx="1265">
                  <c:v>138280.18130045169</c:v>
                </c:pt>
                <c:pt idx="1266">
                  <c:v>136965.26096753476</c:v>
                </c:pt>
                <c:pt idx="1267">
                  <c:v>135430.60657416383</c:v>
                </c:pt>
                <c:pt idx="1268">
                  <c:v>133685.67977499778</c:v>
                </c:pt>
                <c:pt idx="1269">
                  <c:v>131741.23862400156</c:v>
                </c:pt>
                <c:pt idx="1270">
                  <c:v>129609.27124746193</c:v>
                </c:pt>
                <c:pt idx="1271">
                  <c:v>127302.92193320749</c:v>
                </c:pt>
                <c:pt idx="1272">
                  <c:v>124836.41009169871</c:v>
                </c:pt>
                <c:pt idx="1273">
                  <c:v>122224.94258863831</c:v>
                </c:pt>
                <c:pt idx="1274">
                  <c:v>119484.61998958186</c:v>
                </c:pt>
                <c:pt idx="1275">
                  <c:v>116632.33729460368</c:v>
                </c:pt>
                <c:pt idx="1276">
                  <c:v>113685.67977499757</c:v>
                </c:pt>
                <c:pt idx="1277">
                  <c:v>110662.81455423655</c:v>
                </c:pt>
                <c:pt idx="1278">
                  <c:v>107582.37860160915</c:v>
                </c:pt>
                <c:pt idx="1279">
                  <c:v>104463.36382911383</c:v>
                </c:pt>
                <c:pt idx="1280">
                  <c:v>101325.00000000016</c:v>
                </c:pt>
                <c:pt idx="1281">
                  <c:v>98186.636170886486</c:v>
                </c:pt>
                <c:pt idx="1282">
                  <c:v>95067.621398390605</c:v>
                </c:pt>
                <c:pt idx="1283">
                  <c:v>91987.185445763753</c:v>
                </c:pt>
                <c:pt idx="1284">
                  <c:v>88964.320225002186</c:v>
                </c:pt>
                <c:pt idx="1285">
                  <c:v>86017.662705396608</c:v>
                </c:pt>
                <c:pt idx="1286">
                  <c:v>83165.380010417924</c:v>
                </c:pt>
                <c:pt idx="1287">
                  <c:v>80425.057411362446</c:v>
                </c:pt>
                <c:pt idx="1288">
                  <c:v>77813.589908301088</c:v>
                </c:pt>
                <c:pt idx="1289">
                  <c:v>75347.078066792761</c:v>
                </c:pt>
                <c:pt idx="1290">
                  <c:v>73040.728752537892</c:v>
                </c:pt>
                <c:pt idx="1291">
                  <c:v>70908.76137599902</c:v>
                </c:pt>
                <c:pt idx="1292">
                  <c:v>68964.320225002069</c:v>
                </c:pt>
                <c:pt idx="1293">
                  <c:v>67219.393425836344</c:v>
                </c:pt>
                <c:pt idx="1294">
                  <c:v>65684.739032465121</c:v>
                </c:pt>
                <c:pt idx="1295">
                  <c:v>64369.818699548654</c:v>
                </c:pt>
                <c:pt idx="1296">
                  <c:v>63282.73934819382</c:v>
                </c:pt>
                <c:pt idx="1297">
                  <c:v>62430.203184092941</c:v>
                </c:pt>
                <c:pt idx="1298">
                  <c:v>61817.466376194512</c:v>
                </c:pt>
                <c:pt idx="1299">
                  <c:v>61448.306650674902</c:v>
                </c:pt>
                <c:pt idx="1300">
                  <c:v>61325</c:v>
                </c:pt>
                <c:pt idx="1301">
                  <c:v>61448.306650674887</c:v>
                </c:pt>
                <c:pt idx="1302">
                  <c:v>61817.466376194483</c:v>
                </c:pt>
                <c:pt idx="1303">
                  <c:v>62430.20318409289</c:v>
                </c:pt>
                <c:pt idx="1304">
                  <c:v>63282.739348193936</c:v>
                </c:pt>
                <c:pt idx="1305">
                  <c:v>64369.818699548363</c:v>
                </c:pt>
                <c:pt idx="1306">
                  <c:v>65684.739032465295</c:v>
                </c:pt>
                <c:pt idx="1307">
                  <c:v>67219.393425836257</c:v>
                </c:pt>
                <c:pt idx="1308">
                  <c:v>68964.320225002302</c:v>
                </c:pt>
                <c:pt idx="1309">
                  <c:v>70908.761375998525</c:v>
                </c:pt>
                <c:pt idx="1310">
                  <c:v>73040.728752538154</c:v>
                </c:pt>
                <c:pt idx="1311">
                  <c:v>75347.07806679263</c:v>
                </c:pt>
                <c:pt idx="1312">
                  <c:v>77813.589908301408</c:v>
                </c:pt>
                <c:pt idx="1313">
                  <c:v>80425.057411361806</c:v>
                </c:pt>
                <c:pt idx="1314">
                  <c:v>83165.380010418274</c:v>
                </c:pt>
                <c:pt idx="1315">
                  <c:v>86017.662705396448</c:v>
                </c:pt>
                <c:pt idx="1316">
                  <c:v>88964.320225002564</c:v>
                </c:pt>
                <c:pt idx="1317">
                  <c:v>91987.185445763578</c:v>
                </c:pt>
                <c:pt idx="1318">
                  <c:v>95067.621398390998</c:v>
                </c:pt>
                <c:pt idx="1319">
                  <c:v>98186.636170886311</c:v>
                </c:pt>
                <c:pt idx="1320">
                  <c:v>101324.99999999999</c:v>
                </c:pt>
                <c:pt idx="1321">
                  <c:v>104463.36382911366</c:v>
                </c:pt>
                <c:pt idx="1322">
                  <c:v>107582.37860160953</c:v>
                </c:pt>
                <c:pt idx="1323">
                  <c:v>110662.81455423584</c:v>
                </c:pt>
                <c:pt idx="1324">
                  <c:v>113685.67977499795</c:v>
                </c:pt>
                <c:pt idx="1325">
                  <c:v>116632.33729460352</c:v>
                </c:pt>
                <c:pt idx="1326">
                  <c:v>119484.61998958219</c:v>
                </c:pt>
                <c:pt idx="1327">
                  <c:v>122224.94258863768</c:v>
                </c:pt>
                <c:pt idx="1328">
                  <c:v>124836.41009169903</c:v>
                </c:pt>
                <c:pt idx="1329">
                  <c:v>127302.92193320734</c:v>
                </c:pt>
                <c:pt idx="1330">
                  <c:v>129609.27124746221</c:v>
                </c:pt>
                <c:pt idx="1331">
                  <c:v>131741.23862400107</c:v>
                </c:pt>
                <c:pt idx="1332">
                  <c:v>133685.67977499802</c:v>
                </c:pt>
                <c:pt idx="1333">
                  <c:v>135430.60657416371</c:v>
                </c:pt>
                <c:pt idx="1334">
                  <c:v>136965.26096753494</c:v>
                </c:pt>
                <c:pt idx="1335">
                  <c:v>138280.1813004514</c:v>
                </c:pt>
                <c:pt idx="1336">
                  <c:v>139367.26065180622</c:v>
                </c:pt>
                <c:pt idx="1337">
                  <c:v>140219.79681590709</c:v>
                </c:pt>
                <c:pt idx="1338">
                  <c:v>140832.5336238055</c:v>
                </c:pt>
                <c:pt idx="1339">
                  <c:v>141201.6933493251</c:v>
                </c:pt>
                <c:pt idx="1340">
                  <c:v>141325</c:v>
                </c:pt>
                <c:pt idx="1341">
                  <c:v>141201.6933493251</c:v>
                </c:pt>
                <c:pt idx="1342">
                  <c:v>140832.5336238055</c:v>
                </c:pt>
                <c:pt idx="1343">
                  <c:v>140219.79681590706</c:v>
                </c:pt>
                <c:pt idx="1344">
                  <c:v>139367.26065180602</c:v>
                </c:pt>
                <c:pt idx="1345">
                  <c:v>138280.18130045157</c:v>
                </c:pt>
                <c:pt idx="1346">
                  <c:v>136965.26096753465</c:v>
                </c:pt>
                <c:pt idx="1347">
                  <c:v>135430.60657416366</c:v>
                </c:pt>
                <c:pt idx="1348">
                  <c:v>133685.67977499761</c:v>
                </c:pt>
                <c:pt idx="1349">
                  <c:v>131741.23862400139</c:v>
                </c:pt>
                <c:pt idx="1350">
                  <c:v>129609.27124746174</c:v>
                </c:pt>
                <c:pt idx="1351">
                  <c:v>127302.92193320727</c:v>
                </c:pt>
                <c:pt idx="1352">
                  <c:v>124836.41009169849</c:v>
                </c:pt>
                <c:pt idx="1353">
                  <c:v>122224.94258863808</c:v>
                </c:pt>
                <c:pt idx="1354">
                  <c:v>119484.61998958161</c:v>
                </c:pt>
                <c:pt idx="1355">
                  <c:v>116632.33729460344</c:v>
                </c:pt>
                <c:pt idx="1356">
                  <c:v>113685.67977499786</c:v>
                </c:pt>
                <c:pt idx="1357">
                  <c:v>110662.81455423629</c:v>
                </c:pt>
                <c:pt idx="1358">
                  <c:v>107582.37860160887</c:v>
                </c:pt>
                <c:pt idx="1359">
                  <c:v>104463.36382911356</c:v>
                </c:pt>
                <c:pt idx="1360">
                  <c:v>101324.99999999988</c:v>
                </c:pt>
                <c:pt idx="1361">
                  <c:v>98186.63617088621</c:v>
                </c:pt>
                <c:pt idx="1362">
                  <c:v>95067.621398390329</c:v>
                </c:pt>
                <c:pt idx="1363">
                  <c:v>91987.185445764029</c:v>
                </c:pt>
                <c:pt idx="1364">
                  <c:v>88964.320225001924</c:v>
                </c:pt>
                <c:pt idx="1365">
                  <c:v>86017.662705396346</c:v>
                </c:pt>
                <c:pt idx="1366">
                  <c:v>83165.380010417677</c:v>
                </c:pt>
                <c:pt idx="1367">
                  <c:v>80425.057411362199</c:v>
                </c:pt>
                <c:pt idx="1368">
                  <c:v>77813.58990830087</c:v>
                </c:pt>
                <c:pt idx="1369">
                  <c:v>75347.078066792543</c:v>
                </c:pt>
                <c:pt idx="1370">
                  <c:v>73040.728752537689</c:v>
                </c:pt>
                <c:pt idx="1371">
                  <c:v>70908.761375998845</c:v>
                </c:pt>
                <c:pt idx="1372">
                  <c:v>68964.320225001909</c:v>
                </c:pt>
                <c:pt idx="1373">
                  <c:v>67219.393425836199</c:v>
                </c:pt>
                <c:pt idx="1374">
                  <c:v>65684.73903246499</c:v>
                </c:pt>
                <c:pt idx="1375">
                  <c:v>64369.818699548545</c:v>
                </c:pt>
                <c:pt idx="1376">
                  <c:v>63282.739348193907</c:v>
                </c:pt>
                <c:pt idx="1377">
                  <c:v>62430.203184092868</c:v>
                </c:pt>
                <c:pt idx="1378">
                  <c:v>61817.466376194556</c:v>
                </c:pt>
                <c:pt idx="1379">
                  <c:v>61448.30665067488</c:v>
                </c:pt>
                <c:pt idx="1380">
                  <c:v>61325</c:v>
                </c:pt>
                <c:pt idx="1381">
                  <c:v>61448.306650674866</c:v>
                </c:pt>
                <c:pt idx="1382">
                  <c:v>61817.466376194439</c:v>
                </c:pt>
                <c:pt idx="1383">
                  <c:v>62430.203184092963</c:v>
                </c:pt>
                <c:pt idx="1384">
                  <c:v>63282.739348193849</c:v>
                </c:pt>
                <c:pt idx="1385">
                  <c:v>64369.818699548472</c:v>
                </c:pt>
                <c:pt idx="1386">
                  <c:v>65684.73903246515</c:v>
                </c:pt>
                <c:pt idx="1387">
                  <c:v>67219.393425836402</c:v>
                </c:pt>
                <c:pt idx="1388">
                  <c:v>68964.320225001793</c:v>
                </c:pt>
                <c:pt idx="1389">
                  <c:v>70908.761375998714</c:v>
                </c:pt>
                <c:pt idx="1390">
                  <c:v>73040.728752537951</c:v>
                </c:pt>
                <c:pt idx="1391">
                  <c:v>75347.078066792834</c:v>
                </c:pt>
                <c:pt idx="1392">
                  <c:v>77813.58990830071</c:v>
                </c:pt>
                <c:pt idx="1393">
                  <c:v>80425.057411362039</c:v>
                </c:pt>
                <c:pt idx="1394">
                  <c:v>83165.380010418012</c:v>
                </c:pt>
                <c:pt idx="1395">
                  <c:v>86017.662705396695</c:v>
                </c:pt>
                <c:pt idx="1396">
                  <c:v>88964.320225001735</c:v>
                </c:pt>
                <c:pt idx="1397">
                  <c:v>91987.18544576384</c:v>
                </c:pt>
                <c:pt idx="1398">
                  <c:v>95067.621398390707</c:v>
                </c:pt>
                <c:pt idx="1399">
                  <c:v>98186.63617088602</c:v>
                </c:pt>
                <c:pt idx="1400">
                  <c:v>101324.99999999968</c:v>
                </c:pt>
                <c:pt idx="1401">
                  <c:v>104463.36382911392</c:v>
                </c:pt>
                <c:pt idx="1402">
                  <c:v>107582.37860160923</c:v>
                </c:pt>
                <c:pt idx="1403">
                  <c:v>110662.8145542361</c:v>
                </c:pt>
                <c:pt idx="1404">
                  <c:v>113685.67977499767</c:v>
                </c:pt>
                <c:pt idx="1405">
                  <c:v>116632.33729460377</c:v>
                </c:pt>
                <c:pt idx="1406">
                  <c:v>119484.61998958144</c:v>
                </c:pt>
                <c:pt idx="1407">
                  <c:v>122224.9425886379</c:v>
                </c:pt>
                <c:pt idx="1408">
                  <c:v>124836.41009169878</c:v>
                </c:pt>
                <c:pt idx="1409">
                  <c:v>127302.92193320754</c:v>
                </c:pt>
                <c:pt idx="1410">
                  <c:v>129609.2712474616</c:v>
                </c:pt>
                <c:pt idx="1411">
                  <c:v>131741.23862400124</c:v>
                </c:pt>
                <c:pt idx="1412">
                  <c:v>133685.67977499784</c:v>
                </c:pt>
                <c:pt idx="1413">
                  <c:v>135430.60657416386</c:v>
                </c:pt>
                <c:pt idx="1414">
                  <c:v>136965.26096753456</c:v>
                </c:pt>
                <c:pt idx="1415">
                  <c:v>138280.18130045151</c:v>
                </c:pt>
                <c:pt idx="1416">
                  <c:v>139367.26065180614</c:v>
                </c:pt>
                <c:pt idx="1417">
                  <c:v>140219.79681590718</c:v>
                </c:pt>
                <c:pt idx="1418">
                  <c:v>140832.53362380547</c:v>
                </c:pt>
                <c:pt idx="1419">
                  <c:v>141201.69334932513</c:v>
                </c:pt>
                <c:pt idx="1420">
                  <c:v>141325</c:v>
                </c:pt>
                <c:pt idx="1421">
                  <c:v>141201.69334932513</c:v>
                </c:pt>
                <c:pt idx="1422">
                  <c:v>140832.53362380553</c:v>
                </c:pt>
                <c:pt idx="1423">
                  <c:v>140219.796815907</c:v>
                </c:pt>
                <c:pt idx="1424">
                  <c:v>139367.26065180628</c:v>
                </c:pt>
                <c:pt idx="1425">
                  <c:v>138280.18130045148</c:v>
                </c:pt>
                <c:pt idx="1426">
                  <c:v>136965.26096753479</c:v>
                </c:pt>
                <c:pt idx="1427">
                  <c:v>135430.60657416354</c:v>
                </c:pt>
                <c:pt idx="1428">
                  <c:v>133685.67977499813</c:v>
                </c:pt>
                <c:pt idx="1429">
                  <c:v>131741.23862400121</c:v>
                </c:pt>
                <c:pt idx="1430">
                  <c:v>129609.27124746195</c:v>
                </c:pt>
                <c:pt idx="1431">
                  <c:v>127302.92193320706</c:v>
                </c:pt>
                <c:pt idx="1432">
                  <c:v>124836.41009169919</c:v>
                </c:pt>
                <c:pt idx="1433">
                  <c:v>122224.94258863784</c:v>
                </c:pt>
                <c:pt idx="1434">
                  <c:v>119484.61998958187</c:v>
                </c:pt>
                <c:pt idx="1435">
                  <c:v>116632.33729460317</c:v>
                </c:pt>
                <c:pt idx="1436">
                  <c:v>113685.67977499813</c:v>
                </c:pt>
                <c:pt idx="1437">
                  <c:v>110662.81455423603</c:v>
                </c:pt>
                <c:pt idx="1438">
                  <c:v>107582.37860160916</c:v>
                </c:pt>
                <c:pt idx="1439">
                  <c:v>104463.36382911385</c:v>
                </c:pt>
                <c:pt idx="1440">
                  <c:v>101325.00000000017</c:v>
                </c:pt>
                <c:pt idx="1441">
                  <c:v>98186.636170885933</c:v>
                </c:pt>
                <c:pt idx="1442">
                  <c:v>95067.62139839062</c:v>
                </c:pt>
                <c:pt idx="1443">
                  <c:v>91987.185445763767</c:v>
                </c:pt>
                <c:pt idx="1444">
                  <c:v>88964.3202250022</c:v>
                </c:pt>
                <c:pt idx="1445">
                  <c:v>86017.662705396098</c:v>
                </c:pt>
                <c:pt idx="1446">
                  <c:v>83165.380010418448</c:v>
                </c:pt>
                <c:pt idx="1447">
                  <c:v>80425.057411361966</c:v>
                </c:pt>
                <c:pt idx="1448">
                  <c:v>77813.589908301103</c:v>
                </c:pt>
                <c:pt idx="1449">
                  <c:v>75347.078066792339</c:v>
                </c:pt>
                <c:pt idx="1450">
                  <c:v>73040.7287525383</c:v>
                </c:pt>
                <c:pt idx="1451">
                  <c:v>70908.761375998656</c:v>
                </c:pt>
                <c:pt idx="1452">
                  <c:v>68964.320225002084</c:v>
                </c:pt>
                <c:pt idx="1453">
                  <c:v>67219.393425836053</c:v>
                </c:pt>
                <c:pt idx="1454">
                  <c:v>65684.739032465382</c:v>
                </c:pt>
                <c:pt idx="1455">
                  <c:v>64369.818699548443</c:v>
                </c:pt>
                <c:pt idx="1456">
                  <c:v>63282.73934819382</c:v>
                </c:pt>
                <c:pt idx="1457">
                  <c:v>62430.203184092941</c:v>
                </c:pt>
                <c:pt idx="1458">
                  <c:v>61817.466376194512</c:v>
                </c:pt>
                <c:pt idx="1459">
                  <c:v>61448.306650674858</c:v>
                </c:pt>
                <c:pt idx="1460">
                  <c:v>61325</c:v>
                </c:pt>
                <c:pt idx="1461">
                  <c:v>61448.306650674887</c:v>
                </c:pt>
                <c:pt idx="1462">
                  <c:v>61817.466376194483</c:v>
                </c:pt>
                <c:pt idx="1463">
                  <c:v>62430.203184093021</c:v>
                </c:pt>
                <c:pt idx="1464">
                  <c:v>63282.739348193754</c:v>
                </c:pt>
                <c:pt idx="1465">
                  <c:v>64369.818699548574</c:v>
                </c:pt>
                <c:pt idx="1466">
                  <c:v>65684.739032465281</c:v>
                </c:pt>
                <c:pt idx="1467">
                  <c:v>67219.393425836548</c:v>
                </c:pt>
                <c:pt idx="1468">
                  <c:v>68964.320225001953</c:v>
                </c:pt>
                <c:pt idx="1469">
                  <c:v>70908.761375998889</c:v>
                </c:pt>
                <c:pt idx="1470">
                  <c:v>73040.728752538154</c:v>
                </c:pt>
                <c:pt idx="1471">
                  <c:v>75347.078066793038</c:v>
                </c:pt>
                <c:pt idx="1472">
                  <c:v>77813.589908300928</c:v>
                </c:pt>
                <c:pt idx="1473">
                  <c:v>80425.057411362272</c:v>
                </c:pt>
                <c:pt idx="1474">
                  <c:v>83165.380010418245</c:v>
                </c:pt>
                <c:pt idx="1475">
                  <c:v>86017.662705396942</c:v>
                </c:pt>
                <c:pt idx="1476">
                  <c:v>88964.320225001997</c:v>
                </c:pt>
                <c:pt idx="1477">
                  <c:v>91987.185445764102</c:v>
                </c:pt>
                <c:pt idx="1478">
                  <c:v>95067.621398390969</c:v>
                </c:pt>
                <c:pt idx="1479">
                  <c:v>98186.636170886282</c:v>
                </c:pt>
                <c:pt idx="1480">
                  <c:v>101324.99999999996</c:v>
                </c:pt>
                <c:pt idx="1481">
                  <c:v>104463.3638291142</c:v>
                </c:pt>
                <c:pt idx="1482">
                  <c:v>107582.37860160894</c:v>
                </c:pt>
                <c:pt idx="1483">
                  <c:v>110662.81455423636</c:v>
                </c:pt>
                <c:pt idx="1484">
                  <c:v>113685.67977499793</c:v>
                </c:pt>
                <c:pt idx="1485">
                  <c:v>116632.33729460403</c:v>
                </c:pt>
                <c:pt idx="1486">
                  <c:v>119484.61998958167</c:v>
                </c:pt>
                <c:pt idx="1487">
                  <c:v>122224.94258863815</c:v>
                </c:pt>
                <c:pt idx="1488">
                  <c:v>124836.41009169901</c:v>
                </c:pt>
                <c:pt idx="1489">
                  <c:v>127302.92193320776</c:v>
                </c:pt>
                <c:pt idx="1490">
                  <c:v>129609.27124746179</c:v>
                </c:pt>
                <c:pt idx="1491">
                  <c:v>131741.23862400142</c:v>
                </c:pt>
                <c:pt idx="1492">
                  <c:v>133685.67977499799</c:v>
                </c:pt>
                <c:pt idx="1493">
                  <c:v>135430.606574164</c:v>
                </c:pt>
                <c:pt idx="1494">
                  <c:v>136965.26096753468</c:v>
                </c:pt>
                <c:pt idx="1495">
                  <c:v>138280.18130045163</c:v>
                </c:pt>
                <c:pt idx="1496">
                  <c:v>139367.26065180622</c:v>
                </c:pt>
                <c:pt idx="1497">
                  <c:v>140219.79681590709</c:v>
                </c:pt>
                <c:pt idx="1498">
                  <c:v>140832.5336238055</c:v>
                </c:pt>
                <c:pt idx="1499">
                  <c:v>141201.69334932516</c:v>
                </c:pt>
                <c:pt idx="1500">
                  <c:v>141325</c:v>
                </c:pt>
                <c:pt idx="1501">
                  <c:v>141201.69334932516</c:v>
                </c:pt>
                <c:pt idx="1502">
                  <c:v>140832.5336238055</c:v>
                </c:pt>
                <c:pt idx="1503">
                  <c:v>140219.79681590709</c:v>
                </c:pt>
                <c:pt idx="1504">
                  <c:v>139367.26065180619</c:v>
                </c:pt>
                <c:pt idx="1505">
                  <c:v>138280.18130045157</c:v>
                </c:pt>
                <c:pt idx="1506">
                  <c:v>136965.26096753465</c:v>
                </c:pt>
                <c:pt idx="1507">
                  <c:v>135430.60657416398</c:v>
                </c:pt>
                <c:pt idx="1508">
                  <c:v>133685.67977499796</c:v>
                </c:pt>
                <c:pt idx="1509">
                  <c:v>131741.23862400139</c:v>
                </c:pt>
                <c:pt idx="1510">
                  <c:v>129609.27124746176</c:v>
                </c:pt>
                <c:pt idx="1511">
                  <c:v>127302.92193320772</c:v>
                </c:pt>
                <c:pt idx="1512">
                  <c:v>124836.41009169896</c:v>
                </c:pt>
                <c:pt idx="1513">
                  <c:v>122224.94258863811</c:v>
                </c:pt>
                <c:pt idx="1514">
                  <c:v>119484.61998958162</c:v>
                </c:pt>
                <c:pt idx="1515">
                  <c:v>116632.33729460397</c:v>
                </c:pt>
                <c:pt idx="1516">
                  <c:v>113685.67977499787</c:v>
                </c:pt>
                <c:pt idx="1517">
                  <c:v>110662.81455423631</c:v>
                </c:pt>
                <c:pt idx="1518">
                  <c:v>107582.37860160889</c:v>
                </c:pt>
                <c:pt idx="1519">
                  <c:v>104463.36382911414</c:v>
                </c:pt>
                <c:pt idx="1520">
                  <c:v>101324.9999999999</c:v>
                </c:pt>
                <c:pt idx="1521">
                  <c:v>98186.636170886224</c:v>
                </c:pt>
                <c:pt idx="1522">
                  <c:v>95067.621398390911</c:v>
                </c:pt>
                <c:pt idx="1523">
                  <c:v>91987.185445764044</c:v>
                </c:pt>
                <c:pt idx="1524">
                  <c:v>88964.320225001939</c:v>
                </c:pt>
                <c:pt idx="1525">
                  <c:v>86017.662705396899</c:v>
                </c:pt>
                <c:pt idx="1526">
                  <c:v>83165.380010418201</c:v>
                </c:pt>
                <c:pt idx="1527">
                  <c:v>80425.057411362213</c:v>
                </c:pt>
                <c:pt idx="1528">
                  <c:v>77813.589908300884</c:v>
                </c:pt>
                <c:pt idx="1529">
                  <c:v>75347.078066793008</c:v>
                </c:pt>
                <c:pt idx="1530">
                  <c:v>73040.728752538111</c:v>
                </c:pt>
                <c:pt idx="1531">
                  <c:v>70908.761375998845</c:v>
                </c:pt>
                <c:pt idx="1532">
                  <c:v>68964.320225001924</c:v>
                </c:pt>
                <c:pt idx="1533">
                  <c:v>67219.393425836519</c:v>
                </c:pt>
                <c:pt idx="1534">
                  <c:v>65684.739032465266</c:v>
                </c:pt>
                <c:pt idx="1535">
                  <c:v>64369.818699548552</c:v>
                </c:pt>
                <c:pt idx="1536">
                  <c:v>63282.73934819374</c:v>
                </c:pt>
                <c:pt idx="1537">
                  <c:v>62430.203184093007</c:v>
                </c:pt>
                <c:pt idx="1538">
                  <c:v>61817.466376194468</c:v>
                </c:pt>
                <c:pt idx="1539">
                  <c:v>61448.30665067488</c:v>
                </c:pt>
                <c:pt idx="1540">
                  <c:v>61325</c:v>
                </c:pt>
                <c:pt idx="1541">
                  <c:v>61448.306650674866</c:v>
                </c:pt>
                <c:pt idx="1542">
                  <c:v>61817.466376194527</c:v>
                </c:pt>
                <c:pt idx="1543">
                  <c:v>62430.203184092956</c:v>
                </c:pt>
                <c:pt idx="1544">
                  <c:v>63282.739348193842</c:v>
                </c:pt>
                <c:pt idx="1545">
                  <c:v>64369.818699548465</c:v>
                </c:pt>
                <c:pt idx="1546">
                  <c:v>65684.739032465412</c:v>
                </c:pt>
                <c:pt idx="1547">
                  <c:v>67219.393425836082</c:v>
                </c:pt>
                <c:pt idx="1548">
                  <c:v>68964.320225002113</c:v>
                </c:pt>
                <c:pt idx="1549">
                  <c:v>70908.7613759987</c:v>
                </c:pt>
                <c:pt idx="1550">
                  <c:v>73040.728752538344</c:v>
                </c:pt>
                <c:pt idx="1551">
                  <c:v>75347.078066792383</c:v>
                </c:pt>
                <c:pt idx="1552">
                  <c:v>77813.589908301146</c:v>
                </c:pt>
                <c:pt idx="1553">
                  <c:v>80425.057411362024</c:v>
                </c:pt>
                <c:pt idx="1554">
                  <c:v>83165.380010418492</c:v>
                </c:pt>
                <c:pt idx="1555">
                  <c:v>86017.662705396157</c:v>
                </c:pt>
                <c:pt idx="1556">
                  <c:v>88964.320225002259</c:v>
                </c:pt>
                <c:pt idx="1557">
                  <c:v>91987.185445763826</c:v>
                </c:pt>
                <c:pt idx="1558">
                  <c:v>95067.621398390678</c:v>
                </c:pt>
                <c:pt idx="1559">
                  <c:v>98186.636170885991</c:v>
                </c:pt>
                <c:pt idx="1560">
                  <c:v>101325.00000000023</c:v>
                </c:pt>
                <c:pt idx="1561">
                  <c:v>104463.36382911391</c:v>
                </c:pt>
                <c:pt idx="1562">
                  <c:v>107582.37860160922</c:v>
                </c:pt>
                <c:pt idx="1563">
                  <c:v>110662.81455423609</c:v>
                </c:pt>
                <c:pt idx="1564">
                  <c:v>113685.67977499819</c:v>
                </c:pt>
                <c:pt idx="1565">
                  <c:v>116632.33729460323</c:v>
                </c:pt>
                <c:pt idx="1566">
                  <c:v>119484.61998958193</c:v>
                </c:pt>
                <c:pt idx="1567">
                  <c:v>122224.9425886379</c:v>
                </c:pt>
                <c:pt idx="1568">
                  <c:v>124836.41009169923</c:v>
                </c:pt>
                <c:pt idx="1569">
                  <c:v>127302.92193320711</c:v>
                </c:pt>
                <c:pt idx="1570">
                  <c:v>129609.27124746199</c:v>
                </c:pt>
                <c:pt idx="1571">
                  <c:v>131741.23862400124</c:v>
                </c:pt>
                <c:pt idx="1572">
                  <c:v>133685.67977499816</c:v>
                </c:pt>
                <c:pt idx="1573">
                  <c:v>135430.60657416357</c:v>
                </c:pt>
                <c:pt idx="1574">
                  <c:v>136965.26096753479</c:v>
                </c:pt>
                <c:pt idx="1575">
                  <c:v>138280.18130045151</c:v>
                </c:pt>
                <c:pt idx="1576">
                  <c:v>139367.26065180631</c:v>
                </c:pt>
                <c:pt idx="1577">
                  <c:v>140219.79681590703</c:v>
                </c:pt>
                <c:pt idx="1578">
                  <c:v>140832.53362380556</c:v>
                </c:pt>
                <c:pt idx="1579">
                  <c:v>141201.69334932513</c:v>
                </c:pt>
                <c:pt idx="1580">
                  <c:v>141325</c:v>
                </c:pt>
                <c:pt idx="1581">
                  <c:v>141201.69334932513</c:v>
                </c:pt>
                <c:pt idx="1582">
                  <c:v>140832.53362380544</c:v>
                </c:pt>
                <c:pt idx="1583">
                  <c:v>140219.79681590715</c:v>
                </c:pt>
                <c:pt idx="1584">
                  <c:v>139367.26065180611</c:v>
                </c:pt>
                <c:pt idx="1585">
                  <c:v>138280.18130045148</c:v>
                </c:pt>
                <c:pt idx="1586">
                  <c:v>136965.26096753453</c:v>
                </c:pt>
                <c:pt idx="1587">
                  <c:v>135430.60657416383</c:v>
                </c:pt>
                <c:pt idx="1588">
                  <c:v>133685.67977499781</c:v>
                </c:pt>
                <c:pt idx="1589">
                  <c:v>131741.23862400121</c:v>
                </c:pt>
                <c:pt idx="1590">
                  <c:v>129609.27124746155</c:v>
                </c:pt>
                <c:pt idx="1591">
                  <c:v>127302.9219332075</c:v>
                </c:pt>
                <c:pt idx="1592">
                  <c:v>124836.41009169874</c:v>
                </c:pt>
                <c:pt idx="1593">
                  <c:v>122224.94258863786</c:v>
                </c:pt>
                <c:pt idx="1594">
                  <c:v>119484.61998958138</c:v>
                </c:pt>
                <c:pt idx="1595">
                  <c:v>116632.33729460373</c:v>
                </c:pt>
                <c:pt idx="1596">
                  <c:v>113685.67977499761</c:v>
                </c:pt>
                <c:pt idx="1597">
                  <c:v>110662.81455423604</c:v>
                </c:pt>
                <c:pt idx="1598">
                  <c:v>107582.37860160918</c:v>
                </c:pt>
                <c:pt idx="1599">
                  <c:v>104463.36382911386</c:v>
                </c:pt>
                <c:pt idx="1600">
                  <c:v>101324.99999999962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294-4CEA-838D-4CB0E09B5CD5}"/>
            </c:ext>
          </c:extLst>
        </c:ser>
        <c:ser>
          <c:idx val="1"/>
          <c:order val="1"/>
          <c:tx>
            <c:strRef>
              <c:f>'Pres Est Orig (DEPRECATED)'!$B$1</c:f>
              <c:strCache>
                <c:ptCount val="1"/>
                <c:pt idx="0">
                  <c:v>Pressure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'Pres Est Orig (DEPRECATED)'!$A$2:$A$1602</c:f>
              <c:numCache>
                <c:formatCode>General</c:formatCode>
                <c:ptCount val="1601"/>
                <c:pt idx="0">
                  <c:v>0</c:v>
                </c:pt>
                <c:pt idx="1">
                  <c:v>1.25E-4</c:v>
                </c:pt>
                <c:pt idx="2">
                  <c:v>2.5000000000000001E-4</c:v>
                </c:pt>
                <c:pt idx="3">
                  <c:v>3.7500000000000001E-4</c:v>
                </c:pt>
                <c:pt idx="4">
                  <c:v>5.0000000000000001E-4</c:v>
                </c:pt>
                <c:pt idx="5">
                  <c:v>6.2500000000000001E-4</c:v>
                </c:pt>
                <c:pt idx="6">
                  <c:v>7.5000000000000002E-4</c:v>
                </c:pt>
                <c:pt idx="7">
                  <c:v>8.7500000000000002E-4</c:v>
                </c:pt>
                <c:pt idx="8">
                  <c:v>1E-3</c:v>
                </c:pt>
                <c:pt idx="9">
                  <c:v>1.1249999999999999E-3</c:v>
                </c:pt>
                <c:pt idx="10">
                  <c:v>1.25E-3</c:v>
                </c:pt>
                <c:pt idx="11">
                  <c:v>1.3749999999999999E-3</c:v>
                </c:pt>
                <c:pt idx="12">
                  <c:v>1.5E-3</c:v>
                </c:pt>
                <c:pt idx="13">
                  <c:v>1.6249999999999999E-3</c:v>
                </c:pt>
                <c:pt idx="14">
                  <c:v>1.75E-3</c:v>
                </c:pt>
                <c:pt idx="15">
                  <c:v>1.8749999999999999E-3</c:v>
                </c:pt>
                <c:pt idx="16">
                  <c:v>2E-3</c:v>
                </c:pt>
                <c:pt idx="17">
                  <c:v>2.1250000000000002E-3</c:v>
                </c:pt>
                <c:pt idx="18">
                  <c:v>2.2499999999999998E-3</c:v>
                </c:pt>
                <c:pt idx="19">
                  <c:v>2.3749999999999999E-3</c:v>
                </c:pt>
                <c:pt idx="20">
                  <c:v>2.5000000000000001E-3</c:v>
                </c:pt>
                <c:pt idx="21">
                  <c:v>2.6250000000000002E-3</c:v>
                </c:pt>
                <c:pt idx="22">
                  <c:v>2.7499999999999998E-3</c:v>
                </c:pt>
                <c:pt idx="23">
                  <c:v>2.875E-3</c:v>
                </c:pt>
                <c:pt idx="24">
                  <c:v>3.0000000000000001E-3</c:v>
                </c:pt>
                <c:pt idx="25">
                  <c:v>3.1250000000000002E-3</c:v>
                </c:pt>
                <c:pt idx="26">
                  <c:v>3.2499999999999999E-3</c:v>
                </c:pt>
                <c:pt idx="27">
                  <c:v>3.375E-3</c:v>
                </c:pt>
                <c:pt idx="28">
                  <c:v>3.5000000000000001E-3</c:v>
                </c:pt>
                <c:pt idx="29">
                  <c:v>3.6250000000000002E-3</c:v>
                </c:pt>
                <c:pt idx="30">
                  <c:v>3.7499999999999999E-3</c:v>
                </c:pt>
                <c:pt idx="31">
                  <c:v>3.875E-3</c:v>
                </c:pt>
                <c:pt idx="32">
                  <c:v>4.0000000000000001E-3</c:v>
                </c:pt>
                <c:pt idx="33">
                  <c:v>4.1250000000000002E-3</c:v>
                </c:pt>
                <c:pt idx="34">
                  <c:v>4.2500000000000003E-3</c:v>
                </c:pt>
                <c:pt idx="35">
                  <c:v>4.3750000000000004E-3</c:v>
                </c:pt>
                <c:pt idx="36">
                  <c:v>4.4999999999999997E-3</c:v>
                </c:pt>
                <c:pt idx="37">
                  <c:v>4.6249999999999998E-3</c:v>
                </c:pt>
                <c:pt idx="38">
                  <c:v>4.7499999999999999E-3</c:v>
                </c:pt>
                <c:pt idx="39">
                  <c:v>4.875E-3</c:v>
                </c:pt>
                <c:pt idx="40">
                  <c:v>5.0000000000000001E-3</c:v>
                </c:pt>
                <c:pt idx="41">
                  <c:v>5.1250000000000002E-3</c:v>
                </c:pt>
                <c:pt idx="42">
                  <c:v>5.2500000000000003E-3</c:v>
                </c:pt>
                <c:pt idx="43">
                  <c:v>5.3749999999999996E-3</c:v>
                </c:pt>
                <c:pt idx="44">
                  <c:v>5.4999999999999997E-3</c:v>
                </c:pt>
                <c:pt idx="45">
                  <c:v>5.6249999999999998E-3</c:v>
                </c:pt>
                <c:pt idx="46">
                  <c:v>5.7499999999999999E-3</c:v>
                </c:pt>
                <c:pt idx="47">
                  <c:v>5.875E-3</c:v>
                </c:pt>
                <c:pt idx="48">
                  <c:v>6.0000000000000001E-3</c:v>
                </c:pt>
                <c:pt idx="49">
                  <c:v>6.1250000000000002E-3</c:v>
                </c:pt>
                <c:pt idx="50">
                  <c:v>6.2500000000000003E-3</c:v>
                </c:pt>
                <c:pt idx="51">
                  <c:v>6.3749999999999996E-3</c:v>
                </c:pt>
                <c:pt idx="52">
                  <c:v>6.4999999999999997E-3</c:v>
                </c:pt>
                <c:pt idx="53">
                  <c:v>6.6249999999999998E-3</c:v>
                </c:pt>
                <c:pt idx="54">
                  <c:v>6.7499999999999999E-3</c:v>
                </c:pt>
                <c:pt idx="55">
                  <c:v>6.875E-3</c:v>
                </c:pt>
                <c:pt idx="56">
                  <c:v>7.0000000000000001E-3</c:v>
                </c:pt>
                <c:pt idx="57">
                  <c:v>7.1250000000000003E-3</c:v>
                </c:pt>
                <c:pt idx="58">
                  <c:v>7.2500000000000004E-3</c:v>
                </c:pt>
                <c:pt idx="59">
                  <c:v>7.3749999999999996E-3</c:v>
                </c:pt>
                <c:pt idx="60">
                  <c:v>7.4999999999999997E-3</c:v>
                </c:pt>
                <c:pt idx="61">
                  <c:v>7.6249999999999998E-3</c:v>
                </c:pt>
                <c:pt idx="62">
                  <c:v>7.7499999999999999E-3</c:v>
                </c:pt>
                <c:pt idx="63">
                  <c:v>7.8750000000000001E-3</c:v>
                </c:pt>
                <c:pt idx="64">
                  <c:v>8.0000000000000002E-3</c:v>
                </c:pt>
                <c:pt idx="65">
                  <c:v>8.1250000000000003E-3</c:v>
                </c:pt>
                <c:pt idx="66">
                  <c:v>8.2500000000000004E-3</c:v>
                </c:pt>
                <c:pt idx="67">
                  <c:v>8.3750000000000005E-3</c:v>
                </c:pt>
                <c:pt idx="68">
                  <c:v>8.5000000000000006E-3</c:v>
                </c:pt>
                <c:pt idx="69">
                  <c:v>8.6250000000000007E-3</c:v>
                </c:pt>
                <c:pt idx="70">
                  <c:v>8.7500000000000008E-3</c:v>
                </c:pt>
                <c:pt idx="71">
                  <c:v>8.8749999999999992E-3</c:v>
                </c:pt>
                <c:pt idx="72">
                  <c:v>8.9999999999999993E-3</c:v>
                </c:pt>
                <c:pt idx="73">
                  <c:v>9.1249999999999994E-3</c:v>
                </c:pt>
                <c:pt idx="74">
                  <c:v>9.2499999999999995E-3</c:v>
                </c:pt>
                <c:pt idx="75">
                  <c:v>9.3749999999999997E-3</c:v>
                </c:pt>
                <c:pt idx="76">
                  <c:v>9.4999999999999998E-3</c:v>
                </c:pt>
                <c:pt idx="77">
                  <c:v>9.6249999999999999E-3</c:v>
                </c:pt>
                <c:pt idx="78">
                  <c:v>9.75E-3</c:v>
                </c:pt>
                <c:pt idx="79">
                  <c:v>9.8750000000000001E-3</c:v>
                </c:pt>
                <c:pt idx="80">
                  <c:v>0.01</c:v>
                </c:pt>
                <c:pt idx="81">
                  <c:v>1.0125E-2</c:v>
                </c:pt>
                <c:pt idx="82">
                  <c:v>1.025E-2</c:v>
                </c:pt>
                <c:pt idx="83">
                  <c:v>1.0375000000000001E-2</c:v>
                </c:pt>
                <c:pt idx="84">
                  <c:v>1.0500000000000001E-2</c:v>
                </c:pt>
                <c:pt idx="85">
                  <c:v>1.0625000000000001E-2</c:v>
                </c:pt>
                <c:pt idx="86">
                  <c:v>1.0749999999999999E-2</c:v>
                </c:pt>
                <c:pt idx="87">
                  <c:v>1.0874999999999999E-2</c:v>
                </c:pt>
                <c:pt idx="88">
                  <c:v>1.0999999999999999E-2</c:v>
                </c:pt>
                <c:pt idx="89">
                  <c:v>1.1124999999999999E-2</c:v>
                </c:pt>
                <c:pt idx="90">
                  <c:v>1.125E-2</c:v>
                </c:pt>
                <c:pt idx="91">
                  <c:v>1.1375E-2</c:v>
                </c:pt>
                <c:pt idx="92">
                  <c:v>1.15E-2</c:v>
                </c:pt>
                <c:pt idx="93">
                  <c:v>1.1625E-2</c:v>
                </c:pt>
                <c:pt idx="94">
                  <c:v>1.175E-2</c:v>
                </c:pt>
                <c:pt idx="95">
                  <c:v>1.1875E-2</c:v>
                </c:pt>
                <c:pt idx="96">
                  <c:v>1.2E-2</c:v>
                </c:pt>
                <c:pt idx="97">
                  <c:v>1.2125E-2</c:v>
                </c:pt>
                <c:pt idx="98">
                  <c:v>1.225E-2</c:v>
                </c:pt>
                <c:pt idx="99">
                  <c:v>1.2375000000000001E-2</c:v>
                </c:pt>
                <c:pt idx="100">
                  <c:v>1.2500000000000001E-2</c:v>
                </c:pt>
                <c:pt idx="101">
                  <c:v>1.2625000000000001E-2</c:v>
                </c:pt>
                <c:pt idx="102">
                  <c:v>1.2749999999999999E-2</c:v>
                </c:pt>
                <c:pt idx="103">
                  <c:v>1.2874999999999999E-2</c:v>
                </c:pt>
                <c:pt idx="104">
                  <c:v>1.2999999999999999E-2</c:v>
                </c:pt>
                <c:pt idx="105">
                  <c:v>1.3125E-2</c:v>
                </c:pt>
                <c:pt idx="106">
                  <c:v>1.325E-2</c:v>
                </c:pt>
                <c:pt idx="107">
                  <c:v>1.3375E-2</c:v>
                </c:pt>
                <c:pt idx="108">
                  <c:v>1.35E-2</c:v>
                </c:pt>
                <c:pt idx="109">
                  <c:v>1.3625E-2</c:v>
                </c:pt>
                <c:pt idx="110">
                  <c:v>1.375E-2</c:v>
                </c:pt>
                <c:pt idx="111">
                  <c:v>1.3875E-2</c:v>
                </c:pt>
                <c:pt idx="112">
                  <c:v>1.4E-2</c:v>
                </c:pt>
                <c:pt idx="113">
                  <c:v>1.4125E-2</c:v>
                </c:pt>
                <c:pt idx="114">
                  <c:v>1.4250000000000001E-2</c:v>
                </c:pt>
                <c:pt idx="115">
                  <c:v>1.4375000000000001E-2</c:v>
                </c:pt>
                <c:pt idx="116">
                  <c:v>1.4500000000000001E-2</c:v>
                </c:pt>
                <c:pt idx="117">
                  <c:v>1.4625000000000001E-2</c:v>
                </c:pt>
                <c:pt idx="118">
                  <c:v>1.4749999999999999E-2</c:v>
                </c:pt>
                <c:pt idx="119">
                  <c:v>1.4874999999999999E-2</c:v>
                </c:pt>
                <c:pt idx="120">
                  <c:v>1.4999999999999999E-2</c:v>
                </c:pt>
                <c:pt idx="121">
                  <c:v>1.5125E-2</c:v>
                </c:pt>
                <c:pt idx="122">
                  <c:v>1.525E-2</c:v>
                </c:pt>
                <c:pt idx="123">
                  <c:v>1.5375E-2</c:v>
                </c:pt>
                <c:pt idx="124">
                  <c:v>1.55E-2</c:v>
                </c:pt>
                <c:pt idx="125">
                  <c:v>1.5625E-2</c:v>
                </c:pt>
                <c:pt idx="126">
                  <c:v>1.575E-2</c:v>
                </c:pt>
                <c:pt idx="127">
                  <c:v>1.5875E-2</c:v>
                </c:pt>
                <c:pt idx="128">
                  <c:v>1.6E-2</c:v>
                </c:pt>
                <c:pt idx="129">
                  <c:v>1.6125E-2</c:v>
                </c:pt>
                <c:pt idx="130">
                  <c:v>1.6250000000000001E-2</c:v>
                </c:pt>
                <c:pt idx="131">
                  <c:v>1.6375000000000001E-2</c:v>
                </c:pt>
                <c:pt idx="132">
                  <c:v>1.6500000000000001E-2</c:v>
                </c:pt>
                <c:pt idx="133">
                  <c:v>1.6625000000000001E-2</c:v>
                </c:pt>
                <c:pt idx="134">
                  <c:v>1.6750000000000001E-2</c:v>
                </c:pt>
                <c:pt idx="135">
                  <c:v>1.6875000000000001E-2</c:v>
                </c:pt>
                <c:pt idx="136">
                  <c:v>1.7000000000000001E-2</c:v>
                </c:pt>
                <c:pt idx="137">
                  <c:v>1.7125000000000001E-2</c:v>
                </c:pt>
                <c:pt idx="138">
                  <c:v>1.7250000000000001E-2</c:v>
                </c:pt>
                <c:pt idx="139">
                  <c:v>1.7375000000000002E-2</c:v>
                </c:pt>
                <c:pt idx="140">
                  <c:v>1.7500000000000002E-2</c:v>
                </c:pt>
                <c:pt idx="141">
                  <c:v>1.7624999999999998E-2</c:v>
                </c:pt>
                <c:pt idx="142">
                  <c:v>1.7749999999999998E-2</c:v>
                </c:pt>
                <c:pt idx="143">
                  <c:v>1.7874999999999999E-2</c:v>
                </c:pt>
                <c:pt idx="144">
                  <c:v>1.7999999999999999E-2</c:v>
                </c:pt>
                <c:pt idx="145">
                  <c:v>1.8124999999999999E-2</c:v>
                </c:pt>
                <c:pt idx="146">
                  <c:v>1.8249999999999999E-2</c:v>
                </c:pt>
                <c:pt idx="147">
                  <c:v>1.8374999999999999E-2</c:v>
                </c:pt>
                <c:pt idx="148">
                  <c:v>1.8499999999999999E-2</c:v>
                </c:pt>
                <c:pt idx="149">
                  <c:v>1.8624999999999999E-2</c:v>
                </c:pt>
                <c:pt idx="150">
                  <c:v>1.8749999999999999E-2</c:v>
                </c:pt>
                <c:pt idx="151">
                  <c:v>1.8874999999999999E-2</c:v>
                </c:pt>
                <c:pt idx="152">
                  <c:v>1.9E-2</c:v>
                </c:pt>
                <c:pt idx="153">
                  <c:v>1.9125E-2</c:v>
                </c:pt>
                <c:pt idx="154">
                  <c:v>1.925E-2</c:v>
                </c:pt>
                <c:pt idx="155">
                  <c:v>1.9375E-2</c:v>
                </c:pt>
                <c:pt idx="156">
                  <c:v>1.95E-2</c:v>
                </c:pt>
                <c:pt idx="157">
                  <c:v>1.9625E-2</c:v>
                </c:pt>
                <c:pt idx="158">
                  <c:v>1.975E-2</c:v>
                </c:pt>
                <c:pt idx="159">
                  <c:v>1.9875E-2</c:v>
                </c:pt>
                <c:pt idx="160">
                  <c:v>0.02</c:v>
                </c:pt>
                <c:pt idx="161">
                  <c:v>2.0125000000000001E-2</c:v>
                </c:pt>
                <c:pt idx="162">
                  <c:v>2.0250000000000001E-2</c:v>
                </c:pt>
                <c:pt idx="163">
                  <c:v>2.0375000000000001E-2</c:v>
                </c:pt>
                <c:pt idx="164">
                  <c:v>2.0500000000000001E-2</c:v>
                </c:pt>
                <c:pt idx="165">
                  <c:v>2.0625000000000001E-2</c:v>
                </c:pt>
                <c:pt idx="166">
                  <c:v>2.0750000000000001E-2</c:v>
                </c:pt>
                <c:pt idx="167">
                  <c:v>2.0875000000000001E-2</c:v>
                </c:pt>
                <c:pt idx="168">
                  <c:v>2.1000000000000001E-2</c:v>
                </c:pt>
                <c:pt idx="169">
                  <c:v>2.1125000000000001E-2</c:v>
                </c:pt>
                <c:pt idx="170">
                  <c:v>2.1250000000000002E-2</c:v>
                </c:pt>
                <c:pt idx="171">
                  <c:v>2.1375000000000002E-2</c:v>
                </c:pt>
                <c:pt idx="172">
                  <c:v>2.1499999999999998E-2</c:v>
                </c:pt>
                <c:pt idx="173">
                  <c:v>2.1624999999999998E-2</c:v>
                </c:pt>
                <c:pt idx="174">
                  <c:v>2.1749999999999999E-2</c:v>
                </c:pt>
                <c:pt idx="175">
                  <c:v>2.1874999999999999E-2</c:v>
                </c:pt>
                <c:pt idx="176">
                  <c:v>2.1999999999999999E-2</c:v>
                </c:pt>
                <c:pt idx="177">
                  <c:v>2.2124999999999999E-2</c:v>
                </c:pt>
                <c:pt idx="178">
                  <c:v>2.2249999999999999E-2</c:v>
                </c:pt>
                <c:pt idx="179">
                  <c:v>2.2374999999999999E-2</c:v>
                </c:pt>
                <c:pt idx="180">
                  <c:v>2.2499999999999999E-2</c:v>
                </c:pt>
                <c:pt idx="181">
                  <c:v>2.2624999999999999E-2</c:v>
                </c:pt>
                <c:pt idx="182">
                  <c:v>2.2749999999999999E-2</c:v>
                </c:pt>
                <c:pt idx="183">
                  <c:v>2.2875E-2</c:v>
                </c:pt>
                <c:pt idx="184">
                  <c:v>2.3E-2</c:v>
                </c:pt>
                <c:pt idx="185">
                  <c:v>2.3125E-2</c:v>
                </c:pt>
                <c:pt idx="186">
                  <c:v>2.325E-2</c:v>
                </c:pt>
                <c:pt idx="187">
                  <c:v>2.3375E-2</c:v>
                </c:pt>
                <c:pt idx="188">
                  <c:v>2.35E-2</c:v>
                </c:pt>
                <c:pt idx="189">
                  <c:v>2.3625E-2</c:v>
                </c:pt>
                <c:pt idx="190">
                  <c:v>2.375E-2</c:v>
                </c:pt>
                <c:pt idx="191">
                  <c:v>2.3875E-2</c:v>
                </c:pt>
                <c:pt idx="192">
                  <c:v>2.4E-2</c:v>
                </c:pt>
                <c:pt idx="193">
                  <c:v>2.4125000000000001E-2</c:v>
                </c:pt>
                <c:pt idx="194">
                  <c:v>2.4250000000000001E-2</c:v>
                </c:pt>
                <c:pt idx="195">
                  <c:v>2.4375000000000001E-2</c:v>
                </c:pt>
                <c:pt idx="196">
                  <c:v>2.4500000000000001E-2</c:v>
                </c:pt>
                <c:pt idx="197">
                  <c:v>2.4625000000000001E-2</c:v>
                </c:pt>
                <c:pt idx="198">
                  <c:v>2.4750000000000001E-2</c:v>
                </c:pt>
                <c:pt idx="199">
                  <c:v>2.4875000000000001E-2</c:v>
                </c:pt>
                <c:pt idx="200">
                  <c:v>2.5000000000000001E-2</c:v>
                </c:pt>
                <c:pt idx="201">
                  <c:v>2.5125000000000001E-2</c:v>
                </c:pt>
                <c:pt idx="202">
                  <c:v>2.5250000000000002E-2</c:v>
                </c:pt>
                <c:pt idx="203">
                  <c:v>2.5375000000000002E-2</c:v>
                </c:pt>
                <c:pt idx="204">
                  <c:v>2.5499999999999998E-2</c:v>
                </c:pt>
                <c:pt idx="205">
                  <c:v>2.5624999999999998E-2</c:v>
                </c:pt>
                <c:pt idx="206">
                  <c:v>2.5749999999999999E-2</c:v>
                </c:pt>
                <c:pt idx="207">
                  <c:v>2.5874999999999999E-2</c:v>
                </c:pt>
                <c:pt idx="208">
                  <c:v>2.5999999999999999E-2</c:v>
                </c:pt>
                <c:pt idx="209">
                  <c:v>2.6124999999999999E-2</c:v>
                </c:pt>
                <c:pt idx="210">
                  <c:v>2.6249999999999999E-2</c:v>
                </c:pt>
                <c:pt idx="211">
                  <c:v>2.6374999999999999E-2</c:v>
                </c:pt>
                <c:pt idx="212">
                  <c:v>2.6499999999999999E-2</c:v>
                </c:pt>
                <c:pt idx="213">
                  <c:v>2.6624999999999999E-2</c:v>
                </c:pt>
                <c:pt idx="214">
                  <c:v>2.6749999999999999E-2</c:v>
                </c:pt>
                <c:pt idx="215">
                  <c:v>2.6875E-2</c:v>
                </c:pt>
                <c:pt idx="216">
                  <c:v>2.7E-2</c:v>
                </c:pt>
                <c:pt idx="217">
                  <c:v>2.7125E-2</c:v>
                </c:pt>
                <c:pt idx="218">
                  <c:v>2.725E-2</c:v>
                </c:pt>
                <c:pt idx="219">
                  <c:v>2.7375E-2</c:v>
                </c:pt>
                <c:pt idx="220">
                  <c:v>2.75E-2</c:v>
                </c:pt>
                <c:pt idx="221">
                  <c:v>2.7625E-2</c:v>
                </c:pt>
                <c:pt idx="222">
                  <c:v>2.775E-2</c:v>
                </c:pt>
                <c:pt idx="223">
                  <c:v>2.7875E-2</c:v>
                </c:pt>
                <c:pt idx="224">
                  <c:v>2.8000000000000001E-2</c:v>
                </c:pt>
                <c:pt idx="225">
                  <c:v>2.8125000000000001E-2</c:v>
                </c:pt>
                <c:pt idx="226">
                  <c:v>2.8250000000000001E-2</c:v>
                </c:pt>
                <c:pt idx="227">
                  <c:v>2.8375000000000001E-2</c:v>
                </c:pt>
                <c:pt idx="228">
                  <c:v>2.8500000000000001E-2</c:v>
                </c:pt>
                <c:pt idx="229">
                  <c:v>2.8625000000000001E-2</c:v>
                </c:pt>
                <c:pt idx="230">
                  <c:v>2.8750000000000001E-2</c:v>
                </c:pt>
                <c:pt idx="231">
                  <c:v>2.8875000000000001E-2</c:v>
                </c:pt>
                <c:pt idx="232">
                  <c:v>2.9000000000000001E-2</c:v>
                </c:pt>
                <c:pt idx="233">
                  <c:v>2.9125000000000002E-2</c:v>
                </c:pt>
                <c:pt idx="234">
                  <c:v>2.9250000000000002E-2</c:v>
                </c:pt>
                <c:pt idx="235">
                  <c:v>2.9374999999999998E-2</c:v>
                </c:pt>
                <c:pt idx="236">
                  <c:v>2.9499999999999998E-2</c:v>
                </c:pt>
                <c:pt idx="237">
                  <c:v>2.9624999999999999E-2</c:v>
                </c:pt>
                <c:pt idx="238">
                  <c:v>2.9749999999999999E-2</c:v>
                </c:pt>
                <c:pt idx="239">
                  <c:v>2.9874999999999999E-2</c:v>
                </c:pt>
                <c:pt idx="240">
                  <c:v>0.03</c:v>
                </c:pt>
                <c:pt idx="241">
                  <c:v>3.0124999999999999E-2</c:v>
                </c:pt>
                <c:pt idx="242">
                  <c:v>3.0249999999999999E-2</c:v>
                </c:pt>
                <c:pt idx="243">
                  <c:v>3.0374999999999999E-2</c:v>
                </c:pt>
                <c:pt idx="244">
                  <c:v>3.0499999999999999E-2</c:v>
                </c:pt>
                <c:pt idx="245">
                  <c:v>3.0624999999999999E-2</c:v>
                </c:pt>
                <c:pt idx="246">
                  <c:v>3.075E-2</c:v>
                </c:pt>
                <c:pt idx="247">
                  <c:v>3.0875E-2</c:v>
                </c:pt>
                <c:pt idx="248">
                  <c:v>3.1E-2</c:v>
                </c:pt>
                <c:pt idx="249">
                  <c:v>3.1125E-2</c:v>
                </c:pt>
                <c:pt idx="250">
                  <c:v>3.125E-2</c:v>
                </c:pt>
                <c:pt idx="251">
                  <c:v>3.1375E-2</c:v>
                </c:pt>
                <c:pt idx="252">
                  <c:v>3.15E-2</c:v>
                </c:pt>
                <c:pt idx="253">
                  <c:v>3.1625E-2</c:v>
                </c:pt>
                <c:pt idx="254">
                  <c:v>3.175E-2</c:v>
                </c:pt>
                <c:pt idx="255">
                  <c:v>3.1875000000000001E-2</c:v>
                </c:pt>
                <c:pt idx="256">
                  <c:v>3.2000000000000001E-2</c:v>
                </c:pt>
                <c:pt idx="257">
                  <c:v>3.2125000000000001E-2</c:v>
                </c:pt>
                <c:pt idx="258">
                  <c:v>3.2250000000000001E-2</c:v>
                </c:pt>
                <c:pt idx="259">
                  <c:v>3.2375000000000001E-2</c:v>
                </c:pt>
                <c:pt idx="260">
                  <c:v>3.2500000000000001E-2</c:v>
                </c:pt>
                <c:pt idx="261">
                  <c:v>3.2625000000000001E-2</c:v>
                </c:pt>
                <c:pt idx="262">
                  <c:v>3.2750000000000001E-2</c:v>
                </c:pt>
                <c:pt idx="263">
                  <c:v>3.2875000000000001E-2</c:v>
                </c:pt>
                <c:pt idx="264">
                  <c:v>3.3000000000000002E-2</c:v>
                </c:pt>
                <c:pt idx="265">
                  <c:v>3.3125000000000002E-2</c:v>
                </c:pt>
                <c:pt idx="266">
                  <c:v>3.3250000000000002E-2</c:v>
                </c:pt>
                <c:pt idx="267">
                  <c:v>3.3375000000000002E-2</c:v>
                </c:pt>
                <c:pt idx="268">
                  <c:v>3.3500000000000002E-2</c:v>
                </c:pt>
                <c:pt idx="269">
                  <c:v>3.3625000000000002E-2</c:v>
                </c:pt>
                <c:pt idx="270">
                  <c:v>3.3750000000000002E-2</c:v>
                </c:pt>
                <c:pt idx="271">
                  <c:v>3.3875000000000002E-2</c:v>
                </c:pt>
                <c:pt idx="272">
                  <c:v>3.4000000000000002E-2</c:v>
                </c:pt>
                <c:pt idx="273">
                  <c:v>3.4125000000000003E-2</c:v>
                </c:pt>
                <c:pt idx="274">
                  <c:v>3.4250000000000003E-2</c:v>
                </c:pt>
                <c:pt idx="275">
                  <c:v>3.4375000000000003E-2</c:v>
                </c:pt>
                <c:pt idx="276">
                  <c:v>3.4500000000000003E-2</c:v>
                </c:pt>
                <c:pt idx="277">
                  <c:v>3.4625000000000003E-2</c:v>
                </c:pt>
                <c:pt idx="278">
                  <c:v>3.4750000000000003E-2</c:v>
                </c:pt>
                <c:pt idx="279">
                  <c:v>3.4875000000000003E-2</c:v>
                </c:pt>
                <c:pt idx="280">
                  <c:v>3.5000000000000003E-2</c:v>
                </c:pt>
                <c:pt idx="281">
                  <c:v>3.5125000000000003E-2</c:v>
                </c:pt>
                <c:pt idx="282">
                  <c:v>3.5249999999999997E-2</c:v>
                </c:pt>
                <c:pt idx="283">
                  <c:v>3.5374999999999997E-2</c:v>
                </c:pt>
                <c:pt idx="284">
                  <c:v>3.5499999999999997E-2</c:v>
                </c:pt>
                <c:pt idx="285">
                  <c:v>3.5624999999999997E-2</c:v>
                </c:pt>
                <c:pt idx="286">
                  <c:v>3.5749999999999997E-2</c:v>
                </c:pt>
                <c:pt idx="287">
                  <c:v>3.5874999999999997E-2</c:v>
                </c:pt>
                <c:pt idx="288">
                  <c:v>3.5999999999999997E-2</c:v>
                </c:pt>
                <c:pt idx="289">
                  <c:v>3.6124999999999997E-2</c:v>
                </c:pt>
                <c:pt idx="290">
                  <c:v>3.6249999999999998E-2</c:v>
                </c:pt>
                <c:pt idx="291">
                  <c:v>3.6374999999999998E-2</c:v>
                </c:pt>
                <c:pt idx="292">
                  <c:v>3.6499999999999998E-2</c:v>
                </c:pt>
                <c:pt idx="293">
                  <c:v>3.6624999999999998E-2</c:v>
                </c:pt>
                <c:pt idx="294">
                  <c:v>3.6749999999999998E-2</c:v>
                </c:pt>
                <c:pt idx="295">
                  <c:v>3.6874999999999998E-2</c:v>
                </c:pt>
                <c:pt idx="296">
                  <c:v>3.6999999999999998E-2</c:v>
                </c:pt>
                <c:pt idx="297">
                  <c:v>3.7124999999999998E-2</c:v>
                </c:pt>
                <c:pt idx="298">
                  <c:v>3.7249999999999998E-2</c:v>
                </c:pt>
                <c:pt idx="299">
                  <c:v>3.7374999999999999E-2</c:v>
                </c:pt>
                <c:pt idx="300">
                  <c:v>3.7499999999999999E-2</c:v>
                </c:pt>
                <c:pt idx="301">
                  <c:v>3.7624999999999999E-2</c:v>
                </c:pt>
                <c:pt idx="302">
                  <c:v>3.7749999999999999E-2</c:v>
                </c:pt>
                <c:pt idx="303">
                  <c:v>3.7874999999999999E-2</c:v>
                </c:pt>
                <c:pt idx="304">
                  <c:v>3.7999999999999999E-2</c:v>
                </c:pt>
                <c:pt idx="305">
                  <c:v>3.8124999999999999E-2</c:v>
                </c:pt>
                <c:pt idx="306">
                  <c:v>3.8249999999999999E-2</c:v>
                </c:pt>
                <c:pt idx="307">
                  <c:v>3.8374999999999999E-2</c:v>
                </c:pt>
                <c:pt idx="308">
                  <c:v>3.85E-2</c:v>
                </c:pt>
                <c:pt idx="309">
                  <c:v>3.8625E-2</c:v>
                </c:pt>
                <c:pt idx="310">
                  <c:v>3.875E-2</c:v>
                </c:pt>
                <c:pt idx="311">
                  <c:v>3.8875E-2</c:v>
                </c:pt>
                <c:pt idx="312">
                  <c:v>3.9E-2</c:v>
                </c:pt>
                <c:pt idx="313">
                  <c:v>3.9125E-2</c:v>
                </c:pt>
                <c:pt idx="314">
                  <c:v>3.925E-2</c:v>
                </c:pt>
                <c:pt idx="315">
                  <c:v>3.9375E-2</c:v>
                </c:pt>
                <c:pt idx="316">
                  <c:v>3.95E-2</c:v>
                </c:pt>
                <c:pt idx="317">
                  <c:v>3.9625E-2</c:v>
                </c:pt>
                <c:pt idx="318">
                  <c:v>3.9750000000000001E-2</c:v>
                </c:pt>
                <c:pt idx="319">
                  <c:v>3.9875000000000001E-2</c:v>
                </c:pt>
                <c:pt idx="320">
                  <c:v>0.04</c:v>
                </c:pt>
                <c:pt idx="321">
                  <c:v>4.0125000000000001E-2</c:v>
                </c:pt>
                <c:pt idx="322">
                  <c:v>4.0250000000000001E-2</c:v>
                </c:pt>
                <c:pt idx="323">
                  <c:v>4.0375000000000001E-2</c:v>
                </c:pt>
                <c:pt idx="324">
                  <c:v>4.0500000000000001E-2</c:v>
                </c:pt>
                <c:pt idx="325">
                  <c:v>4.0625000000000001E-2</c:v>
                </c:pt>
                <c:pt idx="326">
                  <c:v>4.0750000000000001E-2</c:v>
                </c:pt>
                <c:pt idx="327">
                  <c:v>4.0875000000000002E-2</c:v>
                </c:pt>
                <c:pt idx="328">
                  <c:v>4.1000000000000002E-2</c:v>
                </c:pt>
                <c:pt idx="329">
                  <c:v>4.1125000000000002E-2</c:v>
                </c:pt>
                <c:pt idx="330">
                  <c:v>4.1250000000000002E-2</c:v>
                </c:pt>
                <c:pt idx="331">
                  <c:v>4.1375000000000002E-2</c:v>
                </c:pt>
                <c:pt idx="332">
                  <c:v>4.1500000000000002E-2</c:v>
                </c:pt>
                <c:pt idx="333">
                  <c:v>4.1625000000000002E-2</c:v>
                </c:pt>
                <c:pt idx="334">
                  <c:v>4.1750000000000002E-2</c:v>
                </c:pt>
                <c:pt idx="335">
                  <c:v>4.1875000000000002E-2</c:v>
                </c:pt>
                <c:pt idx="336">
                  <c:v>4.2000000000000003E-2</c:v>
                </c:pt>
                <c:pt idx="337">
                  <c:v>4.2125000000000003E-2</c:v>
                </c:pt>
                <c:pt idx="338">
                  <c:v>4.2250000000000003E-2</c:v>
                </c:pt>
                <c:pt idx="339">
                  <c:v>4.2375000000000003E-2</c:v>
                </c:pt>
                <c:pt idx="340">
                  <c:v>4.2500000000000003E-2</c:v>
                </c:pt>
                <c:pt idx="341">
                  <c:v>4.2625000000000003E-2</c:v>
                </c:pt>
                <c:pt idx="342">
                  <c:v>4.2750000000000003E-2</c:v>
                </c:pt>
                <c:pt idx="343">
                  <c:v>4.2875000000000003E-2</c:v>
                </c:pt>
                <c:pt idx="344">
                  <c:v>4.2999999999999997E-2</c:v>
                </c:pt>
                <c:pt idx="345">
                  <c:v>4.3124999999999997E-2</c:v>
                </c:pt>
                <c:pt idx="346">
                  <c:v>4.3249999999999997E-2</c:v>
                </c:pt>
                <c:pt idx="347">
                  <c:v>4.3374999999999997E-2</c:v>
                </c:pt>
                <c:pt idx="348">
                  <c:v>4.3499999999999997E-2</c:v>
                </c:pt>
                <c:pt idx="349">
                  <c:v>4.3624999999999997E-2</c:v>
                </c:pt>
                <c:pt idx="350">
                  <c:v>4.3749999999999997E-2</c:v>
                </c:pt>
                <c:pt idx="351">
                  <c:v>4.3874999999999997E-2</c:v>
                </c:pt>
                <c:pt idx="352">
                  <c:v>4.3999999999999997E-2</c:v>
                </c:pt>
                <c:pt idx="353">
                  <c:v>4.4124999999999998E-2</c:v>
                </c:pt>
                <c:pt idx="354">
                  <c:v>4.4249999999999998E-2</c:v>
                </c:pt>
                <c:pt idx="355">
                  <c:v>4.4374999999999998E-2</c:v>
                </c:pt>
                <c:pt idx="356">
                  <c:v>4.4499999999999998E-2</c:v>
                </c:pt>
                <c:pt idx="357">
                  <c:v>4.4624999999999998E-2</c:v>
                </c:pt>
                <c:pt idx="358">
                  <c:v>4.4749999999999998E-2</c:v>
                </c:pt>
                <c:pt idx="359">
                  <c:v>4.4874999999999998E-2</c:v>
                </c:pt>
                <c:pt idx="360">
                  <c:v>4.4999999999999998E-2</c:v>
                </c:pt>
                <c:pt idx="361">
                  <c:v>4.5124999999999998E-2</c:v>
                </c:pt>
                <c:pt idx="362">
                  <c:v>4.5249999999999999E-2</c:v>
                </c:pt>
                <c:pt idx="363">
                  <c:v>4.5374999999999999E-2</c:v>
                </c:pt>
                <c:pt idx="364">
                  <c:v>4.5499999999999999E-2</c:v>
                </c:pt>
                <c:pt idx="365">
                  <c:v>4.5624999999999999E-2</c:v>
                </c:pt>
                <c:pt idx="366">
                  <c:v>4.5749999999999999E-2</c:v>
                </c:pt>
                <c:pt idx="367">
                  <c:v>4.5874999999999999E-2</c:v>
                </c:pt>
                <c:pt idx="368">
                  <c:v>4.5999999999999999E-2</c:v>
                </c:pt>
                <c:pt idx="369">
                  <c:v>4.6124999999999999E-2</c:v>
                </c:pt>
                <c:pt idx="370">
                  <c:v>4.6249999999999999E-2</c:v>
                </c:pt>
                <c:pt idx="371">
                  <c:v>4.6375E-2</c:v>
                </c:pt>
                <c:pt idx="372">
                  <c:v>4.65E-2</c:v>
                </c:pt>
                <c:pt idx="373">
                  <c:v>4.6625E-2</c:v>
                </c:pt>
                <c:pt idx="374">
                  <c:v>4.675E-2</c:v>
                </c:pt>
                <c:pt idx="375">
                  <c:v>4.6875E-2</c:v>
                </c:pt>
                <c:pt idx="376">
                  <c:v>4.7E-2</c:v>
                </c:pt>
                <c:pt idx="377">
                  <c:v>4.7125E-2</c:v>
                </c:pt>
                <c:pt idx="378">
                  <c:v>4.725E-2</c:v>
                </c:pt>
                <c:pt idx="379">
                  <c:v>4.7375E-2</c:v>
                </c:pt>
                <c:pt idx="380">
                  <c:v>4.7500000000000001E-2</c:v>
                </c:pt>
                <c:pt idx="381">
                  <c:v>4.7625000000000001E-2</c:v>
                </c:pt>
                <c:pt idx="382">
                  <c:v>4.7750000000000001E-2</c:v>
                </c:pt>
                <c:pt idx="383">
                  <c:v>4.7875000000000001E-2</c:v>
                </c:pt>
                <c:pt idx="384">
                  <c:v>4.8000000000000001E-2</c:v>
                </c:pt>
                <c:pt idx="385">
                  <c:v>4.8125000000000001E-2</c:v>
                </c:pt>
                <c:pt idx="386">
                  <c:v>4.8250000000000001E-2</c:v>
                </c:pt>
                <c:pt idx="387">
                  <c:v>4.8375000000000001E-2</c:v>
                </c:pt>
                <c:pt idx="388">
                  <c:v>4.8500000000000001E-2</c:v>
                </c:pt>
                <c:pt idx="389">
                  <c:v>4.8625000000000002E-2</c:v>
                </c:pt>
                <c:pt idx="390">
                  <c:v>4.8750000000000002E-2</c:v>
                </c:pt>
                <c:pt idx="391">
                  <c:v>4.8875000000000002E-2</c:v>
                </c:pt>
                <c:pt idx="392">
                  <c:v>4.9000000000000002E-2</c:v>
                </c:pt>
                <c:pt idx="393">
                  <c:v>4.9125000000000002E-2</c:v>
                </c:pt>
                <c:pt idx="394">
                  <c:v>4.9250000000000002E-2</c:v>
                </c:pt>
                <c:pt idx="395">
                  <c:v>4.9375000000000002E-2</c:v>
                </c:pt>
                <c:pt idx="396">
                  <c:v>4.9500000000000002E-2</c:v>
                </c:pt>
                <c:pt idx="397">
                  <c:v>4.9625000000000002E-2</c:v>
                </c:pt>
                <c:pt idx="398">
                  <c:v>4.9750000000000003E-2</c:v>
                </c:pt>
                <c:pt idx="399">
                  <c:v>4.9875000000000003E-2</c:v>
                </c:pt>
                <c:pt idx="400">
                  <c:v>0.05</c:v>
                </c:pt>
                <c:pt idx="401">
                  <c:v>5.0125000000000003E-2</c:v>
                </c:pt>
                <c:pt idx="402">
                  <c:v>5.0250000000000003E-2</c:v>
                </c:pt>
                <c:pt idx="403">
                  <c:v>5.0375000000000003E-2</c:v>
                </c:pt>
                <c:pt idx="404">
                  <c:v>5.0500000000000003E-2</c:v>
                </c:pt>
                <c:pt idx="405">
                  <c:v>5.0625000000000003E-2</c:v>
                </c:pt>
                <c:pt idx="406">
                  <c:v>5.0750000000000003E-2</c:v>
                </c:pt>
                <c:pt idx="407">
                  <c:v>5.0874999999999997E-2</c:v>
                </c:pt>
                <c:pt idx="408">
                  <c:v>5.0999999999999997E-2</c:v>
                </c:pt>
                <c:pt idx="409">
                  <c:v>5.1124999999999997E-2</c:v>
                </c:pt>
                <c:pt idx="410">
                  <c:v>5.1249999999999997E-2</c:v>
                </c:pt>
                <c:pt idx="411">
                  <c:v>5.1374999999999997E-2</c:v>
                </c:pt>
                <c:pt idx="412">
                  <c:v>5.1499999999999997E-2</c:v>
                </c:pt>
                <c:pt idx="413">
                  <c:v>5.1624999999999997E-2</c:v>
                </c:pt>
                <c:pt idx="414">
                  <c:v>5.1749999999999997E-2</c:v>
                </c:pt>
                <c:pt idx="415">
                  <c:v>5.1874999999999998E-2</c:v>
                </c:pt>
                <c:pt idx="416">
                  <c:v>5.1999999999999998E-2</c:v>
                </c:pt>
                <c:pt idx="417">
                  <c:v>5.2124999999999998E-2</c:v>
                </c:pt>
                <c:pt idx="418">
                  <c:v>5.2249999999999998E-2</c:v>
                </c:pt>
                <c:pt idx="419">
                  <c:v>5.2374999999999998E-2</c:v>
                </c:pt>
                <c:pt idx="420">
                  <c:v>5.2499999999999998E-2</c:v>
                </c:pt>
                <c:pt idx="421">
                  <c:v>5.2624999999999998E-2</c:v>
                </c:pt>
                <c:pt idx="422">
                  <c:v>5.2749999999999998E-2</c:v>
                </c:pt>
                <c:pt idx="423">
                  <c:v>5.2874999999999998E-2</c:v>
                </c:pt>
                <c:pt idx="424">
                  <c:v>5.2999999999999999E-2</c:v>
                </c:pt>
                <c:pt idx="425">
                  <c:v>5.3124999999999999E-2</c:v>
                </c:pt>
                <c:pt idx="426">
                  <c:v>5.3249999999999999E-2</c:v>
                </c:pt>
                <c:pt idx="427">
                  <c:v>5.3374999999999999E-2</c:v>
                </c:pt>
                <c:pt idx="428">
                  <c:v>5.3499999999999999E-2</c:v>
                </c:pt>
                <c:pt idx="429">
                  <c:v>5.3624999999999999E-2</c:v>
                </c:pt>
                <c:pt idx="430">
                  <c:v>5.3749999999999999E-2</c:v>
                </c:pt>
                <c:pt idx="431">
                  <c:v>5.3874999999999999E-2</c:v>
                </c:pt>
                <c:pt idx="432">
                  <c:v>5.3999999999999999E-2</c:v>
                </c:pt>
                <c:pt idx="433">
                  <c:v>5.4125E-2</c:v>
                </c:pt>
                <c:pt idx="434">
                  <c:v>5.425E-2</c:v>
                </c:pt>
                <c:pt idx="435">
                  <c:v>5.4375E-2</c:v>
                </c:pt>
                <c:pt idx="436">
                  <c:v>5.45E-2</c:v>
                </c:pt>
                <c:pt idx="437">
                  <c:v>5.4625E-2</c:v>
                </c:pt>
                <c:pt idx="438">
                  <c:v>5.475E-2</c:v>
                </c:pt>
                <c:pt idx="439">
                  <c:v>5.4875E-2</c:v>
                </c:pt>
                <c:pt idx="440">
                  <c:v>5.5E-2</c:v>
                </c:pt>
                <c:pt idx="441">
                  <c:v>5.5125E-2</c:v>
                </c:pt>
                <c:pt idx="442">
                  <c:v>5.525E-2</c:v>
                </c:pt>
                <c:pt idx="443">
                  <c:v>5.5375000000000001E-2</c:v>
                </c:pt>
                <c:pt idx="444">
                  <c:v>5.5500000000000001E-2</c:v>
                </c:pt>
                <c:pt idx="445">
                  <c:v>5.5625000000000001E-2</c:v>
                </c:pt>
                <c:pt idx="446">
                  <c:v>5.5750000000000001E-2</c:v>
                </c:pt>
                <c:pt idx="447">
                  <c:v>5.5875000000000001E-2</c:v>
                </c:pt>
                <c:pt idx="448">
                  <c:v>5.6000000000000001E-2</c:v>
                </c:pt>
                <c:pt idx="449">
                  <c:v>5.6125000000000001E-2</c:v>
                </c:pt>
                <c:pt idx="450">
                  <c:v>5.6250000000000001E-2</c:v>
                </c:pt>
                <c:pt idx="451">
                  <c:v>5.6375000000000001E-2</c:v>
                </c:pt>
                <c:pt idx="452">
                  <c:v>5.6500000000000002E-2</c:v>
                </c:pt>
                <c:pt idx="453">
                  <c:v>5.6625000000000002E-2</c:v>
                </c:pt>
                <c:pt idx="454">
                  <c:v>5.6750000000000002E-2</c:v>
                </c:pt>
                <c:pt idx="455">
                  <c:v>5.6875000000000002E-2</c:v>
                </c:pt>
                <c:pt idx="456">
                  <c:v>5.7000000000000002E-2</c:v>
                </c:pt>
                <c:pt idx="457">
                  <c:v>5.7125000000000002E-2</c:v>
                </c:pt>
                <c:pt idx="458">
                  <c:v>5.7250000000000002E-2</c:v>
                </c:pt>
                <c:pt idx="459">
                  <c:v>5.7375000000000002E-2</c:v>
                </c:pt>
                <c:pt idx="460">
                  <c:v>5.7500000000000002E-2</c:v>
                </c:pt>
                <c:pt idx="461">
                  <c:v>5.7625000000000003E-2</c:v>
                </c:pt>
                <c:pt idx="462">
                  <c:v>5.7750000000000003E-2</c:v>
                </c:pt>
                <c:pt idx="463">
                  <c:v>5.7875000000000003E-2</c:v>
                </c:pt>
                <c:pt idx="464">
                  <c:v>5.8000000000000003E-2</c:v>
                </c:pt>
                <c:pt idx="465">
                  <c:v>5.8125000000000003E-2</c:v>
                </c:pt>
                <c:pt idx="466">
                  <c:v>5.8250000000000003E-2</c:v>
                </c:pt>
                <c:pt idx="467">
                  <c:v>5.8375000000000003E-2</c:v>
                </c:pt>
                <c:pt idx="468">
                  <c:v>5.8500000000000003E-2</c:v>
                </c:pt>
                <c:pt idx="469">
                  <c:v>5.8624999999999997E-2</c:v>
                </c:pt>
                <c:pt idx="470">
                  <c:v>5.8749999999999997E-2</c:v>
                </c:pt>
                <c:pt idx="471">
                  <c:v>5.8874999999999997E-2</c:v>
                </c:pt>
                <c:pt idx="472">
                  <c:v>5.8999999999999997E-2</c:v>
                </c:pt>
                <c:pt idx="473">
                  <c:v>5.9124999999999997E-2</c:v>
                </c:pt>
                <c:pt idx="474">
                  <c:v>5.9249999999999997E-2</c:v>
                </c:pt>
                <c:pt idx="475">
                  <c:v>5.9374999999999997E-2</c:v>
                </c:pt>
                <c:pt idx="476">
                  <c:v>5.9499999999999997E-2</c:v>
                </c:pt>
                <c:pt idx="477">
                  <c:v>5.9624999999999997E-2</c:v>
                </c:pt>
                <c:pt idx="478">
                  <c:v>5.9749999999999998E-2</c:v>
                </c:pt>
                <c:pt idx="479">
                  <c:v>5.9874999999999998E-2</c:v>
                </c:pt>
                <c:pt idx="480">
                  <c:v>0.06</c:v>
                </c:pt>
                <c:pt idx="481">
                  <c:v>6.0124999999999998E-2</c:v>
                </c:pt>
                <c:pt idx="482">
                  <c:v>6.0249999999999998E-2</c:v>
                </c:pt>
                <c:pt idx="483">
                  <c:v>6.0374999999999998E-2</c:v>
                </c:pt>
                <c:pt idx="484">
                  <c:v>6.0499999999999998E-2</c:v>
                </c:pt>
                <c:pt idx="485">
                  <c:v>6.0624999999999998E-2</c:v>
                </c:pt>
                <c:pt idx="486">
                  <c:v>6.0749999999999998E-2</c:v>
                </c:pt>
                <c:pt idx="487">
                  <c:v>6.0874999999999999E-2</c:v>
                </c:pt>
                <c:pt idx="488">
                  <c:v>6.0999999999999999E-2</c:v>
                </c:pt>
                <c:pt idx="489">
                  <c:v>6.1124999999999999E-2</c:v>
                </c:pt>
                <c:pt idx="490">
                  <c:v>6.1249999999999999E-2</c:v>
                </c:pt>
                <c:pt idx="491">
                  <c:v>6.1374999999999999E-2</c:v>
                </c:pt>
                <c:pt idx="492">
                  <c:v>6.1499999999999999E-2</c:v>
                </c:pt>
                <c:pt idx="493">
                  <c:v>6.1624999999999999E-2</c:v>
                </c:pt>
                <c:pt idx="494">
                  <c:v>6.1749999999999999E-2</c:v>
                </c:pt>
                <c:pt idx="495">
                  <c:v>6.1874999999999999E-2</c:v>
                </c:pt>
                <c:pt idx="496">
                  <c:v>6.2E-2</c:v>
                </c:pt>
                <c:pt idx="497">
                  <c:v>6.2125E-2</c:v>
                </c:pt>
                <c:pt idx="498">
                  <c:v>6.225E-2</c:v>
                </c:pt>
                <c:pt idx="499">
                  <c:v>6.2375E-2</c:v>
                </c:pt>
                <c:pt idx="500">
                  <c:v>6.25E-2</c:v>
                </c:pt>
                <c:pt idx="501">
                  <c:v>6.2625E-2</c:v>
                </c:pt>
                <c:pt idx="502">
                  <c:v>6.275E-2</c:v>
                </c:pt>
                <c:pt idx="503">
                  <c:v>6.2875E-2</c:v>
                </c:pt>
                <c:pt idx="504">
                  <c:v>6.3E-2</c:v>
                </c:pt>
                <c:pt idx="505">
                  <c:v>6.3125000000000001E-2</c:v>
                </c:pt>
                <c:pt idx="506">
                  <c:v>6.3250000000000001E-2</c:v>
                </c:pt>
                <c:pt idx="507">
                  <c:v>6.3375000000000001E-2</c:v>
                </c:pt>
                <c:pt idx="508">
                  <c:v>6.3500000000000001E-2</c:v>
                </c:pt>
                <c:pt idx="509">
                  <c:v>6.3625000000000001E-2</c:v>
                </c:pt>
                <c:pt idx="510">
                  <c:v>6.3750000000000001E-2</c:v>
                </c:pt>
                <c:pt idx="511">
                  <c:v>6.3875000000000001E-2</c:v>
                </c:pt>
                <c:pt idx="512">
                  <c:v>6.4000000000000001E-2</c:v>
                </c:pt>
                <c:pt idx="513">
                  <c:v>6.4125000000000001E-2</c:v>
                </c:pt>
                <c:pt idx="514">
                  <c:v>6.4250000000000002E-2</c:v>
                </c:pt>
                <c:pt idx="515">
                  <c:v>6.4375000000000002E-2</c:v>
                </c:pt>
                <c:pt idx="516">
                  <c:v>6.4500000000000002E-2</c:v>
                </c:pt>
                <c:pt idx="517">
                  <c:v>6.4625000000000002E-2</c:v>
                </c:pt>
                <c:pt idx="518">
                  <c:v>6.4750000000000002E-2</c:v>
                </c:pt>
                <c:pt idx="519">
                  <c:v>6.4875000000000002E-2</c:v>
                </c:pt>
                <c:pt idx="520">
                  <c:v>6.5000000000000002E-2</c:v>
                </c:pt>
                <c:pt idx="521">
                  <c:v>6.5125000000000002E-2</c:v>
                </c:pt>
                <c:pt idx="522">
                  <c:v>6.5250000000000002E-2</c:v>
                </c:pt>
                <c:pt idx="523">
                  <c:v>6.5375000000000003E-2</c:v>
                </c:pt>
                <c:pt idx="524">
                  <c:v>6.5500000000000003E-2</c:v>
                </c:pt>
                <c:pt idx="525">
                  <c:v>6.5625000000000003E-2</c:v>
                </c:pt>
                <c:pt idx="526">
                  <c:v>6.5750000000000003E-2</c:v>
                </c:pt>
                <c:pt idx="527">
                  <c:v>6.5875000000000003E-2</c:v>
                </c:pt>
                <c:pt idx="528">
                  <c:v>6.6000000000000003E-2</c:v>
                </c:pt>
                <c:pt idx="529">
                  <c:v>6.6125000000000003E-2</c:v>
                </c:pt>
                <c:pt idx="530">
                  <c:v>6.6250000000000003E-2</c:v>
                </c:pt>
                <c:pt idx="531">
                  <c:v>6.6375000000000003E-2</c:v>
                </c:pt>
                <c:pt idx="532">
                  <c:v>6.6500000000000004E-2</c:v>
                </c:pt>
                <c:pt idx="533">
                  <c:v>6.6625000000000004E-2</c:v>
                </c:pt>
                <c:pt idx="534">
                  <c:v>6.6750000000000004E-2</c:v>
                </c:pt>
                <c:pt idx="535">
                  <c:v>6.6875000000000004E-2</c:v>
                </c:pt>
                <c:pt idx="536">
                  <c:v>6.7000000000000004E-2</c:v>
                </c:pt>
                <c:pt idx="537">
                  <c:v>6.7125000000000004E-2</c:v>
                </c:pt>
                <c:pt idx="538">
                  <c:v>6.7250000000000004E-2</c:v>
                </c:pt>
                <c:pt idx="539">
                  <c:v>6.7375000000000004E-2</c:v>
                </c:pt>
                <c:pt idx="540">
                  <c:v>6.7500000000000004E-2</c:v>
                </c:pt>
                <c:pt idx="541">
                  <c:v>6.7625000000000005E-2</c:v>
                </c:pt>
                <c:pt idx="542">
                  <c:v>6.7750000000000005E-2</c:v>
                </c:pt>
                <c:pt idx="543">
                  <c:v>6.7875000000000005E-2</c:v>
                </c:pt>
                <c:pt idx="544">
                  <c:v>6.8000000000000005E-2</c:v>
                </c:pt>
                <c:pt idx="545">
                  <c:v>6.8125000000000005E-2</c:v>
                </c:pt>
                <c:pt idx="546">
                  <c:v>6.8250000000000005E-2</c:v>
                </c:pt>
                <c:pt idx="547">
                  <c:v>6.8375000000000005E-2</c:v>
                </c:pt>
                <c:pt idx="548">
                  <c:v>6.8500000000000005E-2</c:v>
                </c:pt>
                <c:pt idx="549">
                  <c:v>6.8625000000000005E-2</c:v>
                </c:pt>
                <c:pt idx="550">
                  <c:v>6.8750000000000006E-2</c:v>
                </c:pt>
                <c:pt idx="551">
                  <c:v>6.8875000000000006E-2</c:v>
                </c:pt>
                <c:pt idx="552">
                  <c:v>6.9000000000000006E-2</c:v>
                </c:pt>
                <c:pt idx="553">
                  <c:v>6.9125000000000006E-2</c:v>
                </c:pt>
                <c:pt idx="554">
                  <c:v>6.9250000000000006E-2</c:v>
                </c:pt>
                <c:pt idx="555">
                  <c:v>6.9375000000000006E-2</c:v>
                </c:pt>
                <c:pt idx="556">
                  <c:v>6.9500000000000006E-2</c:v>
                </c:pt>
                <c:pt idx="557">
                  <c:v>6.9625000000000006E-2</c:v>
                </c:pt>
                <c:pt idx="558">
                  <c:v>6.9750000000000006E-2</c:v>
                </c:pt>
                <c:pt idx="559">
                  <c:v>6.9875000000000007E-2</c:v>
                </c:pt>
                <c:pt idx="560">
                  <c:v>7.0000000000000007E-2</c:v>
                </c:pt>
                <c:pt idx="561">
                  <c:v>7.0125000000000007E-2</c:v>
                </c:pt>
                <c:pt idx="562">
                  <c:v>7.0250000000000007E-2</c:v>
                </c:pt>
                <c:pt idx="563">
                  <c:v>7.0374999999999993E-2</c:v>
                </c:pt>
                <c:pt idx="564">
                  <c:v>7.0499999999999993E-2</c:v>
                </c:pt>
                <c:pt idx="565">
                  <c:v>7.0624999999999993E-2</c:v>
                </c:pt>
                <c:pt idx="566">
                  <c:v>7.0749999999999993E-2</c:v>
                </c:pt>
                <c:pt idx="567">
                  <c:v>7.0874999999999994E-2</c:v>
                </c:pt>
                <c:pt idx="568">
                  <c:v>7.0999999999999994E-2</c:v>
                </c:pt>
                <c:pt idx="569">
                  <c:v>7.1124999999999994E-2</c:v>
                </c:pt>
                <c:pt idx="570">
                  <c:v>7.1249999999999994E-2</c:v>
                </c:pt>
                <c:pt idx="571">
                  <c:v>7.1374999999999994E-2</c:v>
                </c:pt>
                <c:pt idx="572">
                  <c:v>7.1499999999999994E-2</c:v>
                </c:pt>
                <c:pt idx="573">
                  <c:v>7.1624999999999994E-2</c:v>
                </c:pt>
                <c:pt idx="574">
                  <c:v>7.1749999999999994E-2</c:v>
                </c:pt>
                <c:pt idx="575">
                  <c:v>7.1874999999999994E-2</c:v>
                </c:pt>
                <c:pt idx="576">
                  <c:v>7.1999999999999995E-2</c:v>
                </c:pt>
                <c:pt idx="577">
                  <c:v>7.2124999999999995E-2</c:v>
                </c:pt>
                <c:pt idx="578">
                  <c:v>7.2249999999999995E-2</c:v>
                </c:pt>
                <c:pt idx="579">
                  <c:v>7.2374999999999995E-2</c:v>
                </c:pt>
                <c:pt idx="580">
                  <c:v>7.2499999999999995E-2</c:v>
                </c:pt>
                <c:pt idx="581">
                  <c:v>7.2624999999999995E-2</c:v>
                </c:pt>
                <c:pt idx="582">
                  <c:v>7.2749999999999995E-2</c:v>
                </c:pt>
                <c:pt idx="583">
                  <c:v>7.2874999999999995E-2</c:v>
                </c:pt>
                <c:pt idx="584">
                  <c:v>7.2999999999999995E-2</c:v>
                </c:pt>
                <c:pt idx="585">
                  <c:v>7.3124999999999996E-2</c:v>
                </c:pt>
                <c:pt idx="586">
                  <c:v>7.3249999999999996E-2</c:v>
                </c:pt>
                <c:pt idx="587">
                  <c:v>7.3374999999999996E-2</c:v>
                </c:pt>
                <c:pt idx="588">
                  <c:v>7.3499999999999996E-2</c:v>
                </c:pt>
                <c:pt idx="589">
                  <c:v>7.3624999999999996E-2</c:v>
                </c:pt>
                <c:pt idx="590">
                  <c:v>7.3749999999999996E-2</c:v>
                </c:pt>
                <c:pt idx="591">
                  <c:v>7.3874999999999996E-2</c:v>
                </c:pt>
                <c:pt idx="592">
                  <c:v>7.3999999999999996E-2</c:v>
                </c:pt>
                <c:pt idx="593">
                  <c:v>7.4124999999999996E-2</c:v>
                </c:pt>
                <c:pt idx="594">
                  <c:v>7.4249999999999997E-2</c:v>
                </c:pt>
                <c:pt idx="595">
                  <c:v>7.4374999999999997E-2</c:v>
                </c:pt>
                <c:pt idx="596">
                  <c:v>7.4499999999999997E-2</c:v>
                </c:pt>
                <c:pt idx="597">
                  <c:v>7.4624999999999997E-2</c:v>
                </c:pt>
                <c:pt idx="598">
                  <c:v>7.4749999999999997E-2</c:v>
                </c:pt>
                <c:pt idx="599">
                  <c:v>7.4874999999999997E-2</c:v>
                </c:pt>
                <c:pt idx="600">
                  <c:v>7.4999999999999997E-2</c:v>
                </c:pt>
                <c:pt idx="601">
                  <c:v>7.5124999999999997E-2</c:v>
                </c:pt>
                <c:pt idx="602">
                  <c:v>7.5249999999999997E-2</c:v>
                </c:pt>
                <c:pt idx="603">
                  <c:v>7.5374999999999998E-2</c:v>
                </c:pt>
                <c:pt idx="604">
                  <c:v>7.5499999999999998E-2</c:v>
                </c:pt>
                <c:pt idx="605">
                  <c:v>7.5624999999999998E-2</c:v>
                </c:pt>
                <c:pt idx="606">
                  <c:v>7.5749999999999998E-2</c:v>
                </c:pt>
                <c:pt idx="607">
                  <c:v>7.5874999999999998E-2</c:v>
                </c:pt>
                <c:pt idx="608">
                  <c:v>7.5999999999999998E-2</c:v>
                </c:pt>
                <c:pt idx="609">
                  <c:v>7.6124999999999998E-2</c:v>
                </c:pt>
                <c:pt idx="610">
                  <c:v>7.6249999999999998E-2</c:v>
                </c:pt>
                <c:pt idx="611">
                  <c:v>7.6374999999999998E-2</c:v>
                </c:pt>
                <c:pt idx="612">
                  <c:v>7.6499999999999999E-2</c:v>
                </c:pt>
                <c:pt idx="613">
                  <c:v>7.6624999999999999E-2</c:v>
                </c:pt>
                <c:pt idx="614">
                  <c:v>7.6749999999999999E-2</c:v>
                </c:pt>
                <c:pt idx="615">
                  <c:v>7.6874999999999999E-2</c:v>
                </c:pt>
                <c:pt idx="616">
                  <c:v>7.6999999999999999E-2</c:v>
                </c:pt>
                <c:pt idx="617">
                  <c:v>7.7124999999999999E-2</c:v>
                </c:pt>
                <c:pt idx="618">
                  <c:v>7.7249999999999999E-2</c:v>
                </c:pt>
                <c:pt idx="619">
                  <c:v>7.7374999999999999E-2</c:v>
                </c:pt>
                <c:pt idx="620">
                  <c:v>7.7499999999999999E-2</c:v>
                </c:pt>
                <c:pt idx="621">
                  <c:v>7.7625E-2</c:v>
                </c:pt>
                <c:pt idx="622">
                  <c:v>7.775E-2</c:v>
                </c:pt>
                <c:pt idx="623">
                  <c:v>7.7875E-2</c:v>
                </c:pt>
                <c:pt idx="624">
                  <c:v>7.8E-2</c:v>
                </c:pt>
                <c:pt idx="625">
                  <c:v>7.8125E-2</c:v>
                </c:pt>
                <c:pt idx="626">
                  <c:v>7.825E-2</c:v>
                </c:pt>
                <c:pt idx="627">
                  <c:v>7.8375E-2</c:v>
                </c:pt>
                <c:pt idx="628">
                  <c:v>7.85E-2</c:v>
                </c:pt>
                <c:pt idx="629">
                  <c:v>7.8625E-2</c:v>
                </c:pt>
                <c:pt idx="630">
                  <c:v>7.8750000000000001E-2</c:v>
                </c:pt>
                <c:pt idx="631">
                  <c:v>7.8875000000000001E-2</c:v>
                </c:pt>
                <c:pt idx="632">
                  <c:v>7.9000000000000001E-2</c:v>
                </c:pt>
                <c:pt idx="633">
                  <c:v>7.9125000000000001E-2</c:v>
                </c:pt>
                <c:pt idx="634">
                  <c:v>7.9250000000000001E-2</c:v>
                </c:pt>
                <c:pt idx="635">
                  <c:v>7.9375000000000001E-2</c:v>
                </c:pt>
                <c:pt idx="636">
                  <c:v>7.9500000000000001E-2</c:v>
                </c:pt>
                <c:pt idx="637">
                  <c:v>7.9625000000000001E-2</c:v>
                </c:pt>
                <c:pt idx="638">
                  <c:v>7.9750000000000001E-2</c:v>
                </c:pt>
                <c:pt idx="639">
                  <c:v>7.9875000000000002E-2</c:v>
                </c:pt>
                <c:pt idx="640">
                  <c:v>0.08</c:v>
                </c:pt>
                <c:pt idx="641">
                  <c:v>8.0125000000000002E-2</c:v>
                </c:pt>
                <c:pt idx="642">
                  <c:v>8.0250000000000002E-2</c:v>
                </c:pt>
                <c:pt idx="643">
                  <c:v>8.0375000000000002E-2</c:v>
                </c:pt>
                <c:pt idx="644">
                  <c:v>8.0500000000000002E-2</c:v>
                </c:pt>
                <c:pt idx="645">
                  <c:v>8.0625000000000002E-2</c:v>
                </c:pt>
                <c:pt idx="646">
                  <c:v>8.0750000000000002E-2</c:v>
                </c:pt>
                <c:pt idx="647">
                  <c:v>8.0875000000000002E-2</c:v>
                </c:pt>
                <c:pt idx="648">
                  <c:v>8.1000000000000003E-2</c:v>
                </c:pt>
                <c:pt idx="649">
                  <c:v>8.1125000000000003E-2</c:v>
                </c:pt>
                <c:pt idx="650">
                  <c:v>8.1250000000000003E-2</c:v>
                </c:pt>
                <c:pt idx="651">
                  <c:v>8.1375000000000003E-2</c:v>
                </c:pt>
                <c:pt idx="652">
                  <c:v>8.1500000000000003E-2</c:v>
                </c:pt>
                <c:pt idx="653">
                  <c:v>8.1625000000000003E-2</c:v>
                </c:pt>
                <c:pt idx="654">
                  <c:v>8.1750000000000003E-2</c:v>
                </c:pt>
                <c:pt idx="655">
                  <c:v>8.1875000000000003E-2</c:v>
                </c:pt>
                <c:pt idx="656">
                  <c:v>8.2000000000000003E-2</c:v>
                </c:pt>
                <c:pt idx="657">
                  <c:v>8.2125000000000004E-2</c:v>
                </c:pt>
                <c:pt idx="658">
                  <c:v>8.2250000000000004E-2</c:v>
                </c:pt>
                <c:pt idx="659">
                  <c:v>8.2375000000000004E-2</c:v>
                </c:pt>
                <c:pt idx="660">
                  <c:v>8.2500000000000004E-2</c:v>
                </c:pt>
                <c:pt idx="661">
                  <c:v>8.2625000000000004E-2</c:v>
                </c:pt>
                <c:pt idx="662">
                  <c:v>8.2750000000000004E-2</c:v>
                </c:pt>
                <c:pt idx="663">
                  <c:v>8.2875000000000004E-2</c:v>
                </c:pt>
                <c:pt idx="664">
                  <c:v>8.3000000000000004E-2</c:v>
                </c:pt>
                <c:pt idx="665">
                  <c:v>8.3125000000000004E-2</c:v>
                </c:pt>
                <c:pt idx="666">
                  <c:v>8.3250000000000005E-2</c:v>
                </c:pt>
                <c:pt idx="667">
                  <c:v>8.3375000000000005E-2</c:v>
                </c:pt>
                <c:pt idx="668">
                  <c:v>8.3500000000000005E-2</c:v>
                </c:pt>
                <c:pt idx="669">
                  <c:v>8.3625000000000005E-2</c:v>
                </c:pt>
                <c:pt idx="670">
                  <c:v>8.3750000000000005E-2</c:v>
                </c:pt>
                <c:pt idx="671">
                  <c:v>8.3875000000000005E-2</c:v>
                </c:pt>
                <c:pt idx="672">
                  <c:v>8.4000000000000005E-2</c:v>
                </c:pt>
                <c:pt idx="673">
                  <c:v>8.4125000000000005E-2</c:v>
                </c:pt>
                <c:pt idx="674">
                  <c:v>8.4250000000000005E-2</c:v>
                </c:pt>
                <c:pt idx="675">
                  <c:v>8.4375000000000006E-2</c:v>
                </c:pt>
                <c:pt idx="676">
                  <c:v>8.4500000000000006E-2</c:v>
                </c:pt>
                <c:pt idx="677">
                  <c:v>8.4625000000000006E-2</c:v>
                </c:pt>
                <c:pt idx="678">
                  <c:v>8.4750000000000006E-2</c:v>
                </c:pt>
                <c:pt idx="679">
                  <c:v>8.4875000000000006E-2</c:v>
                </c:pt>
                <c:pt idx="680">
                  <c:v>8.5000000000000006E-2</c:v>
                </c:pt>
                <c:pt idx="681">
                  <c:v>8.5125000000000006E-2</c:v>
                </c:pt>
                <c:pt idx="682">
                  <c:v>8.5250000000000006E-2</c:v>
                </c:pt>
                <c:pt idx="683">
                  <c:v>8.5375000000000006E-2</c:v>
                </c:pt>
                <c:pt idx="684">
                  <c:v>8.5500000000000007E-2</c:v>
                </c:pt>
                <c:pt idx="685">
                  <c:v>8.5625000000000007E-2</c:v>
                </c:pt>
                <c:pt idx="686">
                  <c:v>8.5750000000000007E-2</c:v>
                </c:pt>
                <c:pt idx="687">
                  <c:v>8.5875000000000007E-2</c:v>
                </c:pt>
                <c:pt idx="688">
                  <c:v>8.5999999999999993E-2</c:v>
                </c:pt>
                <c:pt idx="689">
                  <c:v>8.6124999999999993E-2</c:v>
                </c:pt>
                <c:pt idx="690">
                  <c:v>8.6249999999999993E-2</c:v>
                </c:pt>
                <c:pt idx="691">
                  <c:v>8.6374999999999993E-2</c:v>
                </c:pt>
                <c:pt idx="692">
                  <c:v>8.6499999999999994E-2</c:v>
                </c:pt>
                <c:pt idx="693">
                  <c:v>8.6624999999999994E-2</c:v>
                </c:pt>
                <c:pt idx="694">
                  <c:v>8.6749999999999994E-2</c:v>
                </c:pt>
                <c:pt idx="695">
                  <c:v>8.6874999999999994E-2</c:v>
                </c:pt>
                <c:pt idx="696">
                  <c:v>8.6999999999999994E-2</c:v>
                </c:pt>
                <c:pt idx="697">
                  <c:v>8.7124999999999994E-2</c:v>
                </c:pt>
                <c:pt idx="698">
                  <c:v>8.7249999999999994E-2</c:v>
                </c:pt>
                <c:pt idx="699">
                  <c:v>8.7374999999999994E-2</c:v>
                </c:pt>
                <c:pt idx="700">
                  <c:v>8.7499999999999994E-2</c:v>
                </c:pt>
                <c:pt idx="701">
                  <c:v>8.7624999999999995E-2</c:v>
                </c:pt>
                <c:pt idx="702">
                  <c:v>8.7749999999999995E-2</c:v>
                </c:pt>
                <c:pt idx="703">
                  <c:v>8.7874999999999995E-2</c:v>
                </c:pt>
                <c:pt idx="704">
                  <c:v>8.7999999999999995E-2</c:v>
                </c:pt>
                <c:pt idx="705">
                  <c:v>8.8124999999999995E-2</c:v>
                </c:pt>
                <c:pt idx="706">
                  <c:v>8.8249999999999995E-2</c:v>
                </c:pt>
                <c:pt idx="707">
                  <c:v>8.8374999999999995E-2</c:v>
                </c:pt>
                <c:pt idx="708">
                  <c:v>8.8499999999999995E-2</c:v>
                </c:pt>
                <c:pt idx="709">
                  <c:v>8.8624999999999995E-2</c:v>
                </c:pt>
                <c:pt idx="710">
                  <c:v>8.8749999999999996E-2</c:v>
                </c:pt>
                <c:pt idx="711">
                  <c:v>8.8874999999999996E-2</c:v>
                </c:pt>
                <c:pt idx="712">
                  <c:v>8.8999999999999996E-2</c:v>
                </c:pt>
                <c:pt idx="713">
                  <c:v>8.9124999999999996E-2</c:v>
                </c:pt>
                <c:pt idx="714">
                  <c:v>8.9249999999999996E-2</c:v>
                </c:pt>
                <c:pt idx="715">
                  <c:v>8.9374999999999996E-2</c:v>
                </c:pt>
                <c:pt idx="716">
                  <c:v>8.9499999999999996E-2</c:v>
                </c:pt>
                <c:pt idx="717">
                  <c:v>8.9624999999999996E-2</c:v>
                </c:pt>
                <c:pt idx="718">
                  <c:v>8.9749999999999996E-2</c:v>
                </c:pt>
                <c:pt idx="719">
                  <c:v>8.9874999999999997E-2</c:v>
                </c:pt>
                <c:pt idx="720">
                  <c:v>0.09</c:v>
                </c:pt>
                <c:pt idx="721">
                  <c:v>9.0124999999999997E-2</c:v>
                </c:pt>
                <c:pt idx="722">
                  <c:v>9.0249999999999997E-2</c:v>
                </c:pt>
                <c:pt idx="723">
                  <c:v>9.0374999999999997E-2</c:v>
                </c:pt>
                <c:pt idx="724">
                  <c:v>9.0499999999999997E-2</c:v>
                </c:pt>
                <c:pt idx="725">
                  <c:v>9.0624999999999997E-2</c:v>
                </c:pt>
                <c:pt idx="726">
                  <c:v>9.0749999999999997E-2</c:v>
                </c:pt>
                <c:pt idx="727">
                  <c:v>9.0874999999999997E-2</c:v>
                </c:pt>
                <c:pt idx="728">
                  <c:v>9.0999999999999998E-2</c:v>
                </c:pt>
                <c:pt idx="729">
                  <c:v>9.1124999999999998E-2</c:v>
                </c:pt>
                <c:pt idx="730">
                  <c:v>9.1249999999999998E-2</c:v>
                </c:pt>
                <c:pt idx="731">
                  <c:v>9.1374999999999998E-2</c:v>
                </c:pt>
                <c:pt idx="732">
                  <c:v>9.1499999999999998E-2</c:v>
                </c:pt>
                <c:pt idx="733">
                  <c:v>9.1624999999999998E-2</c:v>
                </c:pt>
                <c:pt idx="734">
                  <c:v>9.1749999999999998E-2</c:v>
                </c:pt>
                <c:pt idx="735">
                  <c:v>9.1874999999999998E-2</c:v>
                </c:pt>
                <c:pt idx="736">
                  <c:v>9.1999999999999998E-2</c:v>
                </c:pt>
                <c:pt idx="737">
                  <c:v>9.2124999999999999E-2</c:v>
                </c:pt>
                <c:pt idx="738">
                  <c:v>9.2249999999999999E-2</c:v>
                </c:pt>
                <c:pt idx="739">
                  <c:v>9.2374999999999999E-2</c:v>
                </c:pt>
                <c:pt idx="740">
                  <c:v>9.2499999999999999E-2</c:v>
                </c:pt>
                <c:pt idx="741">
                  <c:v>9.2624999999999999E-2</c:v>
                </c:pt>
                <c:pt idx="742">
                  <c:v>9.2749999999999999E-2</c:v>
                </c:pt>
                <c:pt idx="743">
                  <c:v>9.2874999999999999E-2</c:v>
                </c:pt>
                <c:pt idx="744">
                  <c:v>9.2999999999999999E-2</c:v>
                </c:pt>
                <c:pt idx="745">
                  <c:v>9.3124999999999999E-2</c:v>
                </c:pt>
                <c:pt idx="746">
                  <c:v>9.325E-2</c:v>
                </c:pt>
                <c:pt idx="747">
                  <c:v>9.3375E-2</c:v>
                </c:pt>
                <c:pt idx="748">
                  <c:v>9.35E-2</c:v>
                </c:pt>
                <c:pt idx="749">
                  <c:v>9.3625E-2</c:v>
                </c:pt>
                <c:pt idx="750">
                  <c:v>9.375E-2</c:v>
                </c:pt>
                <c:pt idx="751">
                  <c:v>9.3875E-2</c:v>
                </c:pt>
                <c:pt idx="752">
                  <c:v>9.4E-2</c:v>
                </c:pt>
                <c:pt idx="753">
                  <c:v>9.4125E-2</c:v>
                </c:pt>
                <c:pt idx="754">
                  <c:v>9.425E-2</c:v>
                </c:pt>
                <c:pt idx="755">
                  <c:v>9.4375000000000001E-2</c:v>
                </c:pt>
                <c:pt idx="756">
                  <c:v>9.4500000000000001E-2</c:v>
                </c:pt>
                <c:pt idx="757">
                  <c:v>9.4625000000000001E-2</c:v>
                </c:pt>
                <c:pt idx="758">
                  <c:v>9.4750000000000001E-2</c:v>
                </c:pt>
                <c:pt idx="759">
                  <c:v>9.4875000000000001E-2</c:v>
                </c:pt>
                <c:pt idx="760">
                  <c:v>9.5000000000000001E-2</c:v>
                </c:pt>
                <c:pt idx="761">
                  <c:v>9.5125000000000001E-2</c:v>
                </c:pt>
                <c:pt idx="762">
                  <c:v>9.5250000000000001E-2</c:v>
                </c:pt>
                <c:pt idx="763">
                  <c:v>9.5375000000000001E-2</c:v>
                </c:pt>
                <c:pt idx="764">
                  <c:v>9.5500000000000002E-2</c:v>
                </c:pt>
                <c:pt idx="765">
                  <c:v>9.5625000000000002E-2</c:v>
                </c:pt>
                <c:pt idx="766">
                  <c:v>9.5750000000000002E-2</c:v>
                </c:pt>
                <c:pt idx="767">
                  <c:v>9.5875000000000002E-2</c:v>
                </c:pt>
                <c:pt idx="768">
                  <c:v>9.6000000000000002E-2</c:v>
                </c:pt>
                <c:pt idx="769">
                  <c:v>9.6125000000000002E-2</c:v>
                </c:pt>
                <c:pt idx="770">
                  <c:v>9.6250000000000002E-2</c:v>
                </c:pt>
                <c:pt idx="771">
                  <c:v>9.6375000000000002E-2</c:v>
                </c:pt>
                <c:pt idx="772">
                  <c:v>9.6500000000000002E-2</c:v>
                </c:pt>
                <c:pt idx="773">
                  <c:v>9.6625000000000003E-2</c:v>
                </c:pt>
                <c:pt idx="774">
                  <c:v>9.6750000000000003E-2</c:v>
                </c:pt>
                <c:pt idx="775">
                  <c:v>9.6875000000000003E-2</c:v>
                </c:pt>
                <c:pt idx="776">
                  <c:v>9.7000000000000003E-2</c:v>
                </c:pt>
                <c:pt idx="777">
                  <c:v>9.7125000000000003E-2</c:v>
                </c:pt>
                <c:pt idx="778">
                  <c:v>9.7250000000000003E-2</c:v>
                </c:pt>
                <c:pt idx="779">
                  <c:v>9.7375000000000003E-2</c:v>
                </c:pt>
                <c:pt idx="780">
                  <c:v>9.7500000000000003E-2</c:v>
                </c:pt>
                <c:pt idx="781">
                  <c:v>9.7625000000000003E-2</c:v>
                </c:pt>
                <c:pt idx="782">
                  <c:v>9.7750000000000004E-2</c:v>
                </c:pt>
                <c:pt idx="783">
                  <c:v>9.7875000000000004E-2</c:v>
                </c:pt>
                <c:pt idx="784">
                  <c:v>9.8000000000000004E-2</c:v>
                </c:pt>
                <c:pt idx="785">
                  <c:v>9.8125000000000004E-2</c:v>
                </c:pt>
                <c:pt idx="786">
                  <c:v>9.8250000000000004E-2</c:v>
                </c:pt>
                <c:pt idx="787">
                  <c:v>9.8375000000000004E-2</c:v>
                </c:pt>
                <c:pt idx="788">
                  <c:v>9.8500000000000004E-2</c:v>
                </c:pt>
                <c:pt idx="789">
                  <c:v>9.8625000000000004E-2</c:v>
                </c:pt>
                <c:pt idx="790">
                  <c:v>9.8750000000000004E-2</c:v>
                </c:pt>
                <c:pt idx="791">
                  <c:v>9.8875000000000005E-2</c:v>
                </c:pt>
                <c:pt idx="792">
                  <c:v>9.9000000000000005E-2</c:v>
                </c:pt>
                <c:pt idx="793">
                  <c:v>9.9125000000000005E-2</c:v>
                </c:pt>
                <c:pt idx="794">
                  <c:v>9.9250000000000005E-2</c:v>
                </c:pt>
                <c:pt idx="795">
                  <c:v>9.9375000000000005E-2</c:v>
                </c:pt>
                <c:pt idx="796">
                  <c:v>9.9500000000000005E-2</c:v>
                </c:pt>
                <c:pt idx="797">
                  <c:v>9.9625000000000005E-2</c:v>
                </c:pt>
                <c:pt idx="798">
                  <c:v>9.9750000000000005E-2</c:v>
                </c:pt>
                <c:pt idx="799">
                  <c:v>9.9875000000000005E-2</c:v>
                </c:pt>
                <c:pt idx="800">
                  <c:v>0.1</c:v>
                </c:pt>
                <c:pt idx="801">
                  <c:v>0.10012500000000001</c:v>
                </c:pt>
                <c:pt idx="802">
                  <c:v>0.10025000000000001</c:v>
                </c:pt>
                <c:pt idx="803">
                  <c:v>0.10037500000000001</c:v>
                </c:pt>
                <c:pt idx="804">
                  <c:v>0.10050000000000001</c:v>
                </c:pt>
                <c:pt idx="805">
                  <c:v>0.10062500000000001</c:v>
                </c:pt>
                <c:pt idx="806">
                  <c:v>0.10075000000000001</c:v>
                </c:pt>
                <c:pt idx="807">
                  <c:v>0.10087500000000001</c:v>
                </c:pt>
                <c:pt idx="808">
                  <c:v>0.10100000000000001</c:v>
                </c:pt>
                <c:pt idx="809">
                  <c:v>0.10112500000000001</c:v>
                </c:pt>
                <c:pt idx="810">
                  <c:v>0.10125000000000001</c:v>
                </c:pt>
                <c:pt idx="811">
                  <c:v>0.10137500000000001</c:v>
                </c:pt>
                <c:pt idx="812">
                  <c:v>0.10150000000000001</c:v>
                </c:pt>
                <c:pt idx="813">
                  <c:v>0.10162499999999999</c:v>
                </c:pt>
                <c:pt idx="814">
                  <c:v>0.10174999999999999</c:v>
                </c:pt>
                <c:pt idx="815">
                  <c:v>0.10187499999999999</c:v>
                </c:pt>
                <c:pt idx="816">
                  <c:v>0.10199999999999999</c:v>
                </c:pt>
                <c:pt idx="817">
                  <c:v>0.10212499999999999</c:v>
                </c:pt>
                <c:pt idx="818">
                  <c:v>0.10224999999999999</c:v>
                </c:pt>
                <c:pt idx="819">
                  <c:v>0.10237499999999999</c:v>
                </c:pt>
                <c:pt idx="820">
                  <c:v>0.10249999999999999</c:v>
                </c:pt>
                <c:pt idx="821">
                  <c:v>0.10262499999999999</c:v>
                </c:pt>
                <c:pt idx="822">
                  <c:v>0.10274999999999999</c:v>
                </c:pt>
                <c:pt idx="823">
                  <c:v>0.10287499999999999</c:v>
                </c:pt>
                <c:pt idx="824">
                  <c:v>0.10299999999999999</c:v>
                </c:pt>
                <c:pt idx="825">
                  <c:v>0.10312499999999999</c:v>
                </c:pt>
                <c:pt idx="826">
                  <c:v>0.10324999999999999</c:v>
                </c:pt>
                <c:pt idx="827">
                  <c:v>0.10337499999999999</c:v>
                </c:pt>
                <c:pt idx="828">
                  <c:v>0.10349999999999999</c:v>
                </c:pt>
                <c:pt idx="829">
                  <c:v>0.10362499999999999</c:v>
                </c:pt>
                <c:pt idx="830">
                  <c:v>0.10375</c:v>
                </c:pt>
                <c:pt idx="831">
                  <c:v>0.103875</c:v>
                </c:pt>
                <c:pt idx="832">
                  <c:v>0.104</c:v>
                </c:pt>
                <c:pt idx="833">
                  <c:v>0.104125</c:v>
                </c:pt>
                <c:pt idx="834">
                  <c:v>0.10425</c:v>
                </c:pt>
                <c:pt idx="835">
                  <c:v>0.104375</c:v>
                </c:pt>
                <c:pt idx="836">
                  <c:v>0.1045</c:v>
                </c:pt>
                <c:pt idx="837">
                  <c:v>0.104625</c:v>
                </c:pt>
                <c:pt idx="838">
                  <c:v>0.10475</c:v>
                </c:pt>
                <c:pt idx="839">
                  <c:v>0.104875</c:v>
                </c:pt>
                <c:pt idx="840">
                  <c:v>0.105</c:v>
                </c:pt>
                <c:pt idx="841">
                  <c:v>0.105125</c:v>
                </c:pt>
                <c:pt idx="842">
                  <c:v>0.10525</c:v>
                </c:pt>
                <c:pt idx="843">
                  <c:v>0.105375</c:v>
                </c:pt>
                <c:pt idx="844">
                  <c:v>0.1055</c:v>
                </c:pt>
                <c:pt idx="845">
                  <c:v>0.105625</c:v>
                </c:pt>
                <c:pt idx="846">
                  <c:v>0.10575</c:v>
                </c:pt>
                <c:pt idx="847">
                  <c:v>0.105875</c:v>
                </c:pt>
                <c:pt idx="848">
                  <c:v>0.106</c:v>
                </c:pt>
                <c:pt idx="849">
                  <c:v>0.106125</c:v>
                </c:pt>
                <c:pt idx="850">
                  <c:v>0.10625</c:v>
                </c:pt>
                <c:pt idx="851">
                  <c:v>0.106375</c:v>
                </c:pt>
                <c:pt idx="852">
                  <c:v>0.1065</c:v>
                </c:pt>
                <c:pt idx="853">
                  <c:v>0.106625</c:v>
                </c:pt>
                <c:pt idx="854">
                  <c:v>0.10675</c:v>
                </c:pt>
                <c:pt idx="855">
                  <c:v>0.106875</c:v>
                </c:pt>
                <c:pt idx="856">
                  <c:v>0.107</c:v>
                </c:pt>
                <c:pt idx="857">
                  <c:v>0.107125</c:v>
                </c:pt>
                <c:pt idx="858">
                  <c:v>0.10725</c:v>
                </c:pt>
                <c:pt idx="859">
                  <c:v>0.107375</c:v>
                </c:pt>
                <c:pt idx="860">
                  <c:v>0.1075</c:v>
                </c:pt>
                <c:pt idx="861">
                  <c:v>0.107625</c:v>
                </c:pt>
                <c:pt idx="862">
                  <c:v>0.10775</c:v>
                </c:pt>
                <c:pt idx="863">
                  <c:v>0.107875</c:v>
                </c:pt>
                <c:pt idx="864">
                  <c:v>0.108</c:v>
                </c:pt>
                <c:pt idx="865">
                  <c:v>0.108125</c:v>
                </c:pt>
                <c:pt idx="866">
                  <c:v>0.10825</c:v>
                </c:pt>
                <c:pt idx="867">
                  <c:v>0.108375</c:v>
                </c:pt>
                <c:pt idx="868">
                  <c:v>0.1085</c:v>
                </c:pt>
                <c:pt idx="869">
                  <c:v>0.108625</c:v>
                </c:pt>
                <c:pt idx="870">
                  <c:v>0.10875</c:v>
                </c:pt>
                <c:pt idx="871">
                  <c:v>0.108875</c:v>
                </c:pt>
                <c:pt idx="872">
                  <c:v>0.109</c:v>
                </c:pt>
                <c:pt idx="873">
                  <c:v>0.109125</c:v>
                </c:pt>
                <c:pt idx="874">
                  <c:v>0.10925</c:v>
                </c:pt>
                <c:pt idx="875">
                  <c:v>0.109375</c:v>
                </c:pt>
                <c:pt idx="876">
                  <c:v>0.1095</c:v>
                </c:pt>
                <c:pt idx="877">
                  <c:v>0.109625</c:v>
                </c:pt>
                <c:pt idx="878">
                  <c:v>0.10975</c:v>
                </c:pt>
                <c:pt idx="879">
                  <c:v>0.109875</c:v>
                </c:pt>
                <c:pt idx="880">
                  <c:v>0.11</c:v>
                </c:pt>
                <c:pt idx="881">
                  <c:v>0.110125</c:v>
                </c:pt>
                <c:pt idx="882">
                  <c:v>0.11025</c:v>
                </c:pt>
                <c:pt idx="883">
                  <c:v>0.110375</c:v>
                </c:pt>
                <c:pt idx="884">
                  <c:v>0.1105</c:v>
                </c:pt>
                <c:pt idx="885">
                  <c:v>0.110625</c:v>
                </c:pt>
                <c:pt idx="886">
                  <c:v>0.11075</c:v>
                </c:pt>
                <c:pt idx="887">
                  <c:v>0.110875</c:v>
                </c:pt>
                <c:pt idx="888">
                  <c:v>0.111</c:v>
                </c:pt>
                <c:pt idx="889">
                  <c:v>0.111125</c:v>
                </c:pt>
                <c:pt idx="890">
                  <c:v>0.11125</c:v>
                </c:pt>
                <c:pt idx="891">
                  <c:v>0.111375</c:v>
                </c:pt>
                <c:pt idx="892">
                  <c:v>0.1115</c:v>
                </c:pt>
                <c:pt idx="893">
                  <c:v>0.111625</c:v>
                </c:pt>
                <c:pt idx="894">
                  <c:v>0.11175</c:v>
                </c:pt>
                <c:pt idx="895">
                  <c:v>0.111875</c:v>
                </c:pt>
                <c:pt idx="896">
                  <c:v>0.112</c:v>
                </c:pt>
                <c:pt idx="897">
                  <c:v>0.112125</c:v>
                </c:pt>
                <c:pt idx="898">
                  <c:v>0.11225</c:v>
                </c:pt>
                <c:pt idx="899">
                  <c:v>0.112375</c:v>
                </c:pt>
                <c:pt idx="900">
                  <c:v>0.1125</c:v>
                </c:pt>
                <c:pt idx="901">
                  <c:v>0.112625</c:v>
                </c:pt>
                <c:pt idx="902">
                  <c:v>0.11275</c:v>
                </c:pt>
                <c:pt idx="903">
                  <c:v>0.112875</c:v>
                </c:pt>
                <c:pt idx="904">
                  <c:v>0.113</c:v>
                </c:pt>
                <c:pt idx="905">
                  <c:v>0.113125</c:v>
                </c:pt>
                <c:pt idx="906">
                  <c:v>0.11325</c:v>
                </c:pt>
                <c:pt idx="907">
                  <c:v>0.113375</c:v>
                </c:pt>
                <c:pt idx="908">
                  <c:v>0.1135</c:v>
                </c:pt>
                <c:pt idx="909">
                  <c:v>0.113625</c:v>
                </c:pt>
                <c:pt idx="910">
                  <c:v>0.11375</c:v>
                </c:pt>
                <c:pt idx="911">
                  <c:v>0.113875</c:v>
                </c:pt>
                <c:pt idx="912">
                  <c:v>0.114</c:v>
                </c:pt>
                <c:pt idx="913">
                  <c:v>0.114125</c:v>
                </c:pt>
                <c:pt idx="914">
                  <c:v>0.11425</c:v>
                </c:pt>
                <c:pt idx="915">
                  <c:v>0.114375</c:v>
                </c:pt>
                <c:pt idx="916">
                  <c:v>0.1145</c:v>
                </c:pt>
                <c:pt idx="917">
                  <c:v>0.114625</c:v>
                </c:pt>
                <c:pt idx="918">
                  <c:v>0.11475</c:v>
                </c:pt>
                <c:pt idx="919">
                  <c:v>0.114875</c:v>
                </c:pt>
                <c:pt idx="920">
                  <c:v>0.115</c:v>
                </c:pt>
                <c:pt idx="921">
                  <c:v>0.11512500000000001</c:v>
                </c:pt>
                <c:pt idx="922">
                  <c:v>0.11525000000000001</c:v>
                </c:pt>
                <c:pt idx="923">
                  <c:v>0.11537500000000001</c:v>
                </c:pt>
                <c:pt idx="924">
                  <c:v>0.11550000000000001</c:v>
                </c:pt>
                <c:pt idx="925">
                  <c:v>0.11562500000000001</c:v>
                </c:pt>
                <c:pt idx="926">
                  <c:v>0.11575000000000001</c:v>
                </c:pt>
                <c:pt idx="927">
                  <c:v>0.11587500000000001</c:v>
                </c:pt>
                <c:pt idx="928">
                  <c:v>0.11600000000000001</c:v>
                </c:pt>
                <c:pt idx="929">
                  <c:v>0.11612500000000001</c:v>
                </c:pt>
                <c:pt idx="930">
                  <c:v>0.11625000000000001</c:v>
                </c:pt>
                <c:pt idx="931">
                  <c:v>0.11637500000000001</c:v>
                </c:pt>
                <c:pt idx="932">
                  <c:v>0.11650000000000001</c:v>
                </c:pt>
                <c:pt idx="933">
                  <c:v>0.11662500000000001</c:v>
                </c:pt>
                <c:pt idx="934">
                  <c:v>0.11675000000000001</c:v>
                </c:pt>
                <c:pt idx="935">
                  <c:v>0.11687500000000001</c:v>
                </c:pt>
                <c:pt idx="936">
                  <c:v>0.11700000000000001</c:v>
                </c:pt>
                <c:pt idx="937">
                  <c:v>0.11712500000000001</c:v>
                </c:pt>
                <c:pt idx="938">
                  <c:v>0.11724999999999999</c:v>
                </c:pt>
                <c:pt idx="939">
                  <c:v>0.11737499999999999</c:v>
                </c:pt>
                <c:pt idx="940">
                  <c:v>0.11749999999999999</c:v>
                </c:pt>
                <c:pt idx="941">
                  <c:v>0.11762499999999999</c:v>
                </c:pt>
                <c:pt idx="942">
                  <c:v>0.11774999999999999</c:v>
                </c:pt>
                <c:pt idx="943">
                  <c:v>0.11787499999999999</c:v>
                </c:pt>
                <c:pt idx="944">
                  <c:v>0.11799999999999999</c:v>
                </c:pt>
                <c:pt idx="945">
                  <c:v>0.11812499999999999</c:v>
                </c:pt>
                <c:pt idx="946">
                  <c:v>0.11824999999999999</c:v>
                </c:pt>
                <c:pt idx="947">
                  <c:v>0.11837499999999999</c:v>
                </c:pt>
                <c:pt idx="948">
                  <c:v>0.11849999999999999</c:v>
                </c:pt>
                <c:pt idx="949">
                  <c:v>0.11862499999999999</c:v>
                </c:pt>
                <c:pt idx="950">
                  <c:v>0.11874999999999999</c:v>
                </c:pt>
                <c:pt idx="951">
                  <c:v>0.11887499999999999</c:v>
                </c:pt>
                <c:pt idx="952">
                  <c:v>0.11899999999999999</c:v>
                </c:pt>
                <c:pt idx="953">
                  <c:v>0.11912499999999999</c:v>
                </c:pt>
                <c:pt idx="954">
                  <c:v>0.11924999999999999</c:v>
                </c:pt>
                <c:pt idx="955">
                  <c:v>0.119375</c:v>
                </c:pt>
                <c:pt idx="956">
                  <c:v>0.1195</c:v>
                </c:pt>
                <c:pt idx="957">
                  <c:v>0.119625</c:v>
                </c:pt>
                <c:pt idx="958">
                  <c:v>0.11975</c:v>
                </c:pt>
                <c:pt idx="959">
                  <c:v>0.119875</c:v>
                </c:pt>
                <c:pt idx="960">
                  <c:v>0.12</c:v>
                </c:pt>
                <c:pt idx="961">
                  <c:v>0.120125</c:v>
                </c:pt>
                <c:pt idx="962">
                  <c:v>0.12025</c:v>
                </c:pt>
                <c:pt idx="963">
                  <c:v>0.120375</c:v>
                </c:pt>
                <c:pt idx="964">
                  <c:v>0.1205</c:v>
                </c:pt>
                <c:pt idx="965">
                  <c:v>0.120625</c:v>
                </c:pt>
                <c:pt idx="966">
                  <c:v>0.12075</c:v>
                </c:pt>
                <c:pt idx="967">
                  <c:v>0.120875</c:v>
                </c:pt>
                <c:pt idx="968">
                  <c:v>0.121</c:v>
                </c:pt>
                <c:pt idx="969">
                  <c:v>0.121125</c:v>
                </c:pt>
                <c:pt idx="970">
                  <c:v>0.12125</c:v>
                </c:pt>
                <c:pt idx="971">
                  <c:v>0.121375</c:v>
                </c:pt>
                <c:pt idx="972">
                  <c:v>0.1215</c:v>
                </c:pt>
                <c:pt idx="973">
                  <c:v>0.121625</c:v>
                </c:pt>
                <c:pt idx="974">
                  <c:v>0.12175</c:v>
                </c:pt>
                <c:pt idx="975">
                  <c:v>0.121875</c:v>
                </c:pt>
                <c:pt idx="976">
                  <c:v>0.122</c:v>
                </c:pt>
                <c:pt idx="977">
                  <c:v>0.122125</c:v>
                </c:pt>
                <c:pt idx="978">
                  <c:v>0.12225</c:v>
                </c:pt>
                <c:pt idx="979">
                  <c:v>0.122375</c:v>
                </c:pt>
                <c:pt idx="980">
                  <c:v>0.1225</c:v>
                </c:pt>
                <c:pt idx="981">
                  <c:v>0.122625</c:v>
                </c:pt>
                <c:pt idx="982">
                  <c:v>0.12275</c:v>
                </c:pt>
                <c:pt idx="983">
                  <c:v>0.122875</c:v>
                </c:pt>
                <c:pt idx="984">
                  <c:v>0.123</c:v>
                </c:pt>
                <c:pt idx="985">
                  <c:v>0.123125</c:v>
                </c:pt>
                <c:pt idx="986">
                  <c:v>0.12325</c:v>
                </c:pt>
                <c:pt idx="987">
                  <c:v>0.123375</c:v>
                </c:pt>
                <c:pt idx="988">
                  <c:v>0.1235</c:v>
                </c:pt>
                <c:pt idx="989">
                  <c:v>0.123625</c:v>
                </c:pt>
                <c:pt idx="990">
                  <c:v>0.12375</c:v>
                </c:pt>
                <c:pt idx="991">
                  <c:v>0.123875</c:v>
                </c:pt>
                <c:pt idx="992">
                  <c:v>0.124</c:v>
                </c:pt>
                <c:pt idx="993">
                  <c:v>0.124125</c:v>
                </c:pt>
                <c:pt idx="994">
                  <c:v>0.12425</c:v>
                </c:pt>
                <c:pt idx="995">
                  <c:v>0.124375</c:v>
                </c:pt>
                <c:pt idx="996">
                  <c:v>0.1245</c:v>
                </c:pt>
                <c:pt idx="997">
                  <c:v>0.124625</c:v>
                </c:pt>
                <c:pt idx="998">
                  <c:v>0.12475</c:v>
                </c:pt>
                <c:pt idx="999">
                  <c:v>0.124875</c:v>
                </c:pt>
                <c:pt idx="1000">
                  <c:v>0.125</c:v>
                </c:pt>
                <c:pt idx="1001">
                  <c:v>0.12512499999999999</c:v>
                </c:pt>
                <c:pt idx="1002">
                  <c:v>0.12525</c:v>
                </c:pt>
                <c:pt idx="1003">
                  <c:v>0.12537499999999999</c:v>
                </c:pt>
                <c:pt idx="1004">
                  <c:v>0.1255</c:v>
                </c:pt>
                <c:pt idx="1005">
                  <c:v>0.12562499999999999</c:v>
                </c:pt>
                <c:pt idx="1006">
                  <c:v>0.12575</c:v>
                </c:pt>
                <c:pt idx="1007">
                  <c:v>0.12587499999999999</c:v>
                </c:pt>
                <c:pt idx="1008">
                  <c:v>0.126</c:v>
                </c:pt>
                <c:pt idx="1009">
                  <c:v>0.12612499999999999</c:v>
                </c:pt>
                <c:pt idx="1010">
                  <c:v>0.12625</c:v>
                </c:pt>
                <c:pt idx="1011">
                  <c:v>0.12637499999999999</c:v>
                </c:pt>
                <c:pt idx="1012">
                  <c:v>0.1265</c:v>
                </c:pt>
                <c:pt idx="1013">
                  <c:v>0.12662499999999999</c:v>
                </c:pt>
                <c:pt idx="1014">
                  <c:v>0.12675</c:v>
                </c:pt>
                <c:pt idx="1015">
                  <c:v>0.12687499999999999</c:v>
                </c:pt>
                <c:pt idx="1016">
                  <c:v>0.127</c:v>
                </c:pt>
                <c:pt idx="1017">
                  <c:v>0.12712499999999999</c:v>
                </c:pt>
                <c:pt idx="1018">
                  <c:v>0.12725</c:v>
                </c:pt>
                <c:pt idx="1019">
                  <c:v>0.12737499999999999</c:v>
                </c:pt>
                <c:pt idx="1020">
                  <c:v>0.1275</c:v>
                </c:pt>
                <c:pt idx="1021">
                  <c:v>0.12762499999999999</c:v>
                </c:pt>
                <c:pt idx="1022">
                  <c:v>0.12775</c:v>
                </c:pt>
                <c:pt idx="1023">
                  <c:v>0.12787499999999999</c:v>
                </c:pt>
                <c:pt idx="1024">
                  <c:v>0.128</c:v>
                </c:pt>
                <c:pt idx="1025">
                  <c:v>0.12812499999999999</c:v>
                </c:pt>
                <c:pt idx="1026">
                  <c:v>0.12825</c:v>
                </c:pt>
                <c:pt idx="1027">
                  <c:v>0.12837499999999999</c:v>
                </c:pt>
                <c:pt idx="1028">
                  <c:v>0.1285</c:v>
                </c:pt>
                <c:pt idx="1029">
                  <c:v>0.12862499999999999</c:v>
                </c:pt>
                <c:pt idx="1030">
                  <c:v>0.12875</c:v>
                </c:pt>
                <c:pt idx="1031">
                  <c:v>0.12887499999999999</c:v>
                </c:pt>
                <c:pt idx="1032">
                  <c:v>0.129</c:v>
                </c:pt>
                <c:pt idx="1033">
                  <c:v>0.12912499999999999</c:v>
                </c:pt>
                <c:pt idx="1034">
                  <c:v>0.12925</c:v>
                </c:pt>
                <c:pt idx="1035">
                  <c:v>0.12937499999999999</c:v>
                </c:pt>
                <c:pt idx="1036">
                  <c:v>0.1295</c:v>
                </c:pt>
                <c:pt idx="1037">
                  <c:v>0.12962499999999999</c:v>
                </c:pt>
                <c:pt idx="1038">
                  <c:v>0.12975</c:v>
                </c:pt>
                <c:pt idx="1039">
                  <c:v>0.12987499999999999</c:v>
                </c:pt>
                <c:pt idx="1040">
                  <c:v>0.13</c:v>
                </c:pt>
                <c:pt idx="1041">
                  <c:v>0.13012499999999999</c:v>
                </c:pt>
                <c:pt idx="1042">
                  <c:v>0.13025</c:v>
                </c:pt>
                <c:pt idx="1043">
                  <c:v>0.13037499999999999</c:v>
                </c:pt>
                <c:pt idx="1044">
                  <c:v>0.1305</c:v>
                </c:pt>
                <c:pt idx="1045">
                  <c:v>0.13062499999999999</c:v>
                </c:pt>
                <c:pt idx="1046">
                  <c:v>0.13075000000000001</c:v>
                </c:pt>
                <c:pt idx="1047">
                  <c:v>0.13087499999999999</c:v>
                </c:pt>
                <c:pt idx="1048">
                  <c:v>0.13100000000000001</c:v>
                </c:pt>
                <c:pt idx="1049">
                  <c:v>0.13112499999999999</c:v>
                </c:pt>
                <c:pt idx="1050">
                  <c:v>0.13125000000000001</c:v>
                </c:pt>
                <c:pt idx="1051">
                  <c:v>0.13137499999999999</c:v>
                </c:pt>
                <c:pt idx="1052">
                  <c:v>0.13150000000000001</c:v>
                </c:pt>
                <c:pt idx="1053">
                  <c:v>0.13162499999999999</c:v>
                </c:pt>
                <c:pt idx="1054">
                  <c:v>0.13175000000000001</c:v>
                </c:pt>
                <c:pt idx="1055">
                  <c:v>0.13187499999999999</c:v>
                </c:pt>
                <c:pt idx="1056">
                  <c:v>0.13200000000000001</c:v>
                </c:pt>
                <c:pt idx="1057">
                  <c:v>0.13212499999999999</c:v>
                </c:pt>
                <c:pt idx="1058">
                  <c:v>0.13225000000000001</c:v>
                </c:pt>
                <c:pt idx="1059">
                  <c:v>0.13237499999999999</c:v>
                </c:pt>
                <c:pt idx="1060">
                  <c:v>0.13250000000000001</c:v>
                </c:pt>
                <c:pt idx="1061">
                  <c:v>0.13262499999999999</c:v>
                </c:pt>
                <c:pt idx="1062">
                  <c:v>0.13275000000000001</c:v>
                </c:pt>
                <c:pt idx="1063">
                  <c:v>0.13287499999999999</c:v>
                </c:pt>
                <c:pt idx="1064">
                  <c:v>0.13300000000000001</c:v>
                </c:pt>
                <c:pt idx="1065">
                  <c:v>0.13312499999999999</c:v>
                </c:pt>
                <c:pt idx="1066">
                  <c:v>0.13325000000000001</c:v>
                </c:pt>
                <c:pt idx="1067">
                  <c:v>0.13337499999999999</c:v>
                </c:pt>
                <c:pt idx="1068">
                  <c:v>0.13350000000000001</c:v>
                </c:pt>
                <c:pt idx="1069">
                  <c:v>0.13362499999999999</c:v>
                </c:pt>
                <c:pt idx="1070">
                  <c:v>0.13375000000000001</c:v>
                </c:pt>
                <c:pt idx="1071">
                  <c:v>0.13387499999999999</c:v>
                </c:pt>
                <c:pt idx="1072">
                  <c:v>0.13400000000000001</c:v>
                </c:pt>
                <c:pt idx="1073">
                  <c:v>0.13412499999999999</c:v>
                </c:pt>
                <c:pt idx="1074">
                  <c:v>0.13425000000000001</c:v>
                </c:pt>
                <c:pt idx="1075">
                  <c:v>0.13437499999999999</c:v>
                </c:pt>
                <c:pt idx="1076">
                  <c:v>0.13450000000000001</c:v>
                </c:pt>
                <c:pt idx="1077">
                  <c:v>0.13462499999999999</c:v>
                </c:pt>
                <c:pt idx="1078">
                  <c:v>0.13475000000000001</c:v>
                </c:pt>
                <c:pt idx="1079">
                  <c:v>0.13487499999999999</c:v>
                </c:pt>
                <c:pt idx="1080">
                  <c:v>0.13500000000000001</c:v>
                </c:pt>
                <c:pt idx="1081">
                  <c:v>0.135125</c:v>
                </c:pt>
                <c:pt idx="1082">
                  <c:v>0.13525000000000001</c:v>
                </c:pt>
                <c:pt idx="1083">
                  <c:v>0.135375</c:v>
                </c:pt>
                <c:pt idx="1084">
                  <c:v>0.13550000000000001</c:v>
                </c:pt>
                <c:pt idx="1085">
                  <c:v>0.135625</c:v>
                </c:pt>
                <c:pt idx="1086">
                  <c:v>0.13575000000000001</c:v>
                </c:pt>
                <c:pt idx="1087">
                  <c:v>0.135875</c:v>
                </c:pt>
                <c:pt idx="1088">
                  <c:v>0.13600000000000001</c:v>
                </c:pt>
                <c:pt idx="1089">
                  <c:v>0.136125</c:v>
                </c:pt>
                <c:pt idx="1090">
                  <c:v>0.13625000000000001</c:v>
                </c:pt>
                <c:pt idx="1091">
                  <c:v>0.136375</c:v>
                </c:pt>
                <c:pt idx="1092">
                  <c:v>0.13650000000000001</c:v>
                </c:pt>
                <c:pt idx="1093">
                  <c:v>0.136625</c:v>
                </c:pt>
                <c:pt idx="1094">
                  <c:v>0.13675000000000001</c:v>
                </c:pt>
                <c:pt idx="1095">
                  <c:v>0.136875</c:v>
                </c:pt>
                <c:pt idx="1096">
                  <c:v>0.13700000000000001</c:v>
                </c:pt>
                <c:pt idx="1097">
                  <c:v>0.137125</c:v>
                </c:pt>
                <c:pt idx="1098">
                  <c:v>0.13725000000000001</c:v>
                </c:pt>
                <c:pt idx="1099">
                  <c:v>0.137375</c:v>
                </c:pt>
                <c:pt idx="1100">
                  <c:v>0.13750000000000001</c:v>
                </c:pt>
                <c:pt idx="1101">
                  <c:v>0.137625</c:v>
                </c:pt>
                <c:pt idx="1102">
                  <c:v>0.13775000000000001</c:v>
                </c:pt>
                <c:pt idx="1103">
                  <c:v>0.137875</c:v>
                </c:pt>
                <c:pt idx="1104">
                  <c:v>0.13800000000000001</c:v>
                </c:pt>
                <c:pt idx="1105">
                  <c:v>0.138125</c:v>
                </c:pt>
                <c:pt idx="1106">
                  <c:v>0.13825000000000001</c:v>
                </c:pt>
                <c:pt idx="1107">
                  <c:v>0.138375</c:v>
                </c:pt>
                <c:pt idx="1108">
                  <c:v>0.13850000000000001</c:v>
                </c:pt>
                <c:pt idx="1109">
                  <c:v>0.138625</c:v>
                </c:pt>
                <c:pt idx="1110">
                  <c:v>0.13875000000000001</c:v>
                </c:pt>
                <c:pt idx="1111">
                  <c:v>0.138875</c:v>
                </c:pt>
                <c:pt idx="1112">
                  <c:v>0.13900000000000001</c:v>
                </c:pt>
                <c:pt idx="1113">
                  <c:v>0.139125</c:v>
                </c:pt>
                <c:pt idx="1114">
                  <c:v>0.13925000000000001</c:v>
                </c:pt>
                <c:pt idx="1115">
                  <c:v>0.139375</c:v>
                </c:pt>
                <c:pt idx="1116">
                  <c:v>0.13950000000000001</c:v>
                </c:pt>
                <c:pt idx="1117">
                  <c:v>0.139625</c:v>
                </c:pt>
                <c:pt idx="1118">
                  <c:v>0.13975000000000001</c:v>
                </c:pt>
                <c:pt idx="1119">
                  <c:v>0.139875</c:v>
                </c:pt>
                <c:pt idx="1120">
                  <c:v>0.14000000000000001</c:v>
                </c:pt>
                <c:pt idx="1121">
                  <c:v>0.140125</c:v>
                </c:pt>
                <c:pt idx="1122">
                  <c:v>0.14025000000000001</c:v>
                </c:pt>
                <c:pt idx="1123">
                  <c:v>0.140375</c:v>
                </c:pt>
                <c:pt idx="1124">
                  <c:v>0.14050000000000001</c:v>
                </c:pt>
                <c:pt idx="1125">
                  <c:v>0.140625</c:v>
                </c:pt>
                <c:pt idx="1126">
                  <c:v>0.14074999999999999</c:v>
                </c:pt>
                <c:pt idx="1127">
                  <c:v>0.140875</c:v>
                </c:pt>
                <c:pt idx="1128">
                  <c:v>0.14099999999999999</c:v>
                </c:pt>
                <c:pt idx="1129">
                  <c:v>0.141125</c:v>
                </c:pt>
                <c:pt idx="1130">
                  <c:v>0.14124999999999999</c:v>
                </c:pt>
                <c:pt idx="1131">
                  <c:v>0.141375</c:v>
                </c:pt>
                <c:pt idx="1132">
                  <c:v>0.14149999999999999</c:v>
                </c:pt>
                <c:pt idx="1133">
                  <c:v>0.141625</c:v>
                </c:pt>
                <c:pt idx="1134">
                  <c:v>0.14174999999999999</c:v>
                </c:pt>
                <c:pt idx="1135">
                  <c:v>0.141875</c:v>
                </c:pt>
                <c:pt idx="1136">
                  <c:v>0.14199999999999999</c:v>
                </c:pt>
                <c:pt idx="1137">
                  <c:v>0.142125</c:v>
                </c:pt>
                <c:pt idx="1138">
                  <c:v>0.14224999999999999</c:v>
                </c:pt>
                <c:pt idx="1139">
                  <c:v>0.142375</c:v>
                </c:pt>
                <c:pt idx="1140">
                  <c:v>0.14249999999999999</c:v>
                </c:pt>
                <c:pt idx="1141">
                  <c:v>0.142625</c:v>
                </c:pt>
                <c:pt idx="1142">
                  <c:v>0.14274999999999999</c:v>
                </c:pt>
                <c:pt idx="1143">
                  <c:v>0.142875</c:v>
                </c:pt>
                <c:pt idx="1144">
                  <c:v>0.14299999999999999</c:v>
                </c:pt>
                <c:pt idx="1145">
                  <c:v>0.143125</c:v>
                </c:pt>
                <c:pt idx="1146">
                  <c:v>0.14324999999999999</c:v>
                </c:pt>
                <c:pt idx="1147">
                  <c:v>0.143375</c:v>
                </c:pt>
                <c:pt idx="1148">
                  <c:v>0.14349999999999999</c:v>
                </c:pt>
                <c:pt idx="1149">
                  <c:v>0.143625</c:v>
                </c:pt>
                <c:pt idx="1150">
                  <c:v>0.14374999999999999</c:v>
                </c:pt>
                <c:pt idx="1151">
                  <c:v>0.143875</c:v>
                </c:pt>
                <c:pt idx="1152">
                  <c:v>0.14399999999999999</c:v>
                </c:pt>
                <c:pt idx="1153">
                  <c:v>0.144125</c:v>
                </c:pt>
                <c:pt idx="1154">
                  <c:v>0.14424999999999999</c:v>
                </c:pt>
                <c:pt idx="1155">
                  <c:v>0.144375</c:v>
                </c:pt>
                <c:pt idx="1156">
                  <c:v>0.14449999999999999</c:v>
                </c:pt>
                <c:pt idx="1157">
                  <c:v>0.144625</c:v>
                </c:pt>
                <c:pt idx="1158">
                  <c:v>0.14474999999999999</c:v>
                </c:pt>
                <c:pt idx="1159">
                  <c:v>0.144875</c:v>
                </c:pt>
                <c:pt idx="1160">
                  <c:v>0.14499999999999999</c:v>
                </c:pt>
                <c:pt idx="1161">
                  <c:v>0.145125</c:v>
                </c:pt>
                <c:pt idx="1162">
                  <c:v>0.14524999999999999</c:v>
                </c:pt>
                <c:pt idx="1163">
                  <c:v>0.145375</c:v>
                </c:pt>
                <c:pt idx="1164">
                  <c:v>0.14549999999999999</c:v>
                </c:pt>
                <c:pt idx="1165">
                  <c:v>0.145625</c:v>
                </c:pt>
                <c:pt idx="1166">
                  <c:v>0.14574999999999999</c:v>
                </c:pt>
                <c:pt idx="1167">
                  <c:v>0.145875</c:v>
                </c:pt>
                <c:pt idx="1168">
                  <c:v>0.14599999999999999</c:v>
                </c:pt>
                <c:pt idx="1169">
                  <c:v>0.146125</c:v>
                </c:pt>
                <c:pt idx="1170">
                  <c:v>0.14624999999999999</c:v>
                </c:pt>
                <c:pt idx="1171">
                  <c:v>0.14637500000000001</c:v>
                </c:pt>
                <c:pt idx="1172">
                  <c:v>0.14649999999999999</c:v>
                </c:pt>
                <c:pt idx="1173">
                  <c:v>0.14662500000000001</c:v>
                </c:pt>
                <c:pt idx="1174">
                  <c:v>0.14674999999999999</c:v>
                </c:pt>
                <c:pt idx="1175">
                  <c:v>0.14687500000000001</c:v>
                </c:pt>
                <c:pt idx="1176">
                  <c:v>0.14699999999999999</c:v>
                </c:pt>
                <c:pt idx="1177">
                  <c:v>0.14712500000000001</c:v>
                </c:pt>
                <c:pt idx="1178">
                  <c:v>0.14724999999999999</c:v>
                </c:pt>
                <c:pt idx="1179">
                  <c:v>0.14737500000000001</c:v>
                </c:pt>
                <c:pt idx="1180">
                  <c:v>0.14749999999999999</c:v>
                </c:pt>
                <c:pt idx="1181">
                  <c:v>0.14762500000000001</c:v>
                </c:pt>
                <c:pt idx="1182">
                  <c:v>0.14774999999999999</c:v>
                </c:pt>
                <c:pt idx="1183">
                  <c:v>0.14787500000000001</c:v>
                </c:pt>
                <c:pt idx="1184">
                  <c:v>0.14799999999999999</c:v>
                </c:pt>
                <c:pt idx="1185">
                  <c:v>0.14812500000000001</c:v>
                </c:pt>
                <c:pt idx="1186">
                  <c:v>0.14824999999999999</c:v>
                </c:pt>
                <c:pt idx="1187">
                  <c:v>0.14837500000000001</c:v>
                </c:pt>
                <c:pt idx="1188">
                  <c:v>0.14849999999999999</c:v>
                </c:pt>
                <c:pt idx="1189">
                  <c:v>0.14862500000000001</c:v>
                </c:pt>
                <c:pt idx="1190">
                  <c:v>0.14874999999999999</c:v>
                </c:pt>
                <c:pt idx="1191">
                  <c:v>0.14887500000000001</c:v>
                </c:pt>
                <c:pt idx="1192">
                  <c:v>0.14899999999999999</c:v>
                </c:pt>
                <c:pt idx="1193">
                  <c:v>0.14912500000000001</c:v>
                </c:pt>
                <c:pt idx="1194">
                  <c:v>0.14924999999999999</c:v>
                </c:pt>
                <c:pt idx="1195">
                  <c:v>0.14937500000000001</c:v>
                </c:pt>
                <c:pt idx="1196">
                  <c:v>0.14949999999999999</c:v>
                </c:pt>
                <c:pt idx="1197">
                  <c:v>0.14962500000000001</c:v>
                </c:pt>
                <c:pt idx="1198">
                  <c:v>0.14974999999999999</c:v>
                </c:pt>
                <c:pt idx="1199">
                  <c:v>0.14987500000000001</c:v>
                </c:pt>
                <c:pt idx="1200">
                  <c:v>0.15</c:v>
                </c:pt>
                <c:pt idx="1201">
                  <c:v>0.15012500000000001</c:v>
                </c:pt>
                <c:pt idx="1202">
                  <c:v>0.15024999999999999</c:v>
                </c:pt>
                <c:pt idx="1203">
                  <c:v>0.15037500000000001</c:v>
                </c:pt>
                <c:pt idx="1204">
                  <c:v>0.15049999999999999</c:v>
                </c:pt>
                <c:pt idx="1205">
                  <c:v>0.15062500000000001</c:v>
                </c:pt>
                <c:pt idx="1206">
                  <c:v>0.15075</c:v>
                </c:pt>
                <c:pt idx="1207">
                  <c:v>0.15087500000000001</c:v>
                </c:pt>
                <c:pt idx="1208">
                  <c:v>0.151</c:v>
                </c:pt>
                <c:pt idx="1209">
                  <c:v>0.15112500000000001</c:v>
                </c:pt>
                <c:pt idx="1210">
                  <c:v>0.15125</c:v>
                </c:pt>
                <c:pt idx="1211">
                  <c:v>0.15137500000000001</c:v>
                </c:pt>
                <c:pt idx="1212">
                  <c:v>0.1515</c:v>
                </c:pt>
                <c:pt idx="1213">
                  <c:v>0.15162500000000001</c:v>
                </c:pt>
                <c:pt idx="1214">
                  <c:v>0.15175</c:v>
                </c:pt>
                <c:pt idx="1215">
                  <c:v>0.15187500000000001</c:v>
                </c:pt>
                <c:pt idx="1216">
                  <c:v>0.152</c:v>
                </c:pt>
                <c:pt idx="1217">
                  <c:v>0.15212500000000001</c:v>
                </c:pt>
                <c:pt idx="1218">
                  <c:v>0.15225</c:v>
                </c:pt>
                <c:pt idx="1219">
                  <c:v>0.15237500000000001</c:v>
                </c:pt>
                <c:pt idx="1220">
                  <c:v>0.1525</c:v>
                </c:pt>
                <c:pt idx="1221">
                  <c:v>0.15262500000000001</c:v>
                </c:pt>
                <c:pt idx="1222">
                  <c:v>0.15275</c:v>
                </c:pt>
                <c:pt idx="1223">
                  <c:v>0.15287500000000001</c:v>
                </c:pt>
                <c:pt idx="1224">
                  <c:v>0.153</c:v>
                </c:pt>
                <c:pt idx="1225">
                  <c:v>0.15312500000000001</c:v>
                </c:pt>
                <c:pt idx="1226">
                  <c:v>0.15325</c:v>
                </c:pt>
                <c:pt idx="1227">
                  <c:v>0.15337500000000001</c:v>
                </c:pt>
                <c:pt idx="1228">
                  <c:v>0.1535</c:v>
                </c:pt>
                <c:pt idx="1229">
                  <c:v>0.15362500000000001</c:v>
                </c:pt>
                <c:pt idx="1230">
                  <c:v>0.15375</c:v>
                </c:pt>
                <c:pt idx="1231">
                  <c:v>0.15387500000000001</c:v>
                </c:pt>
                <c:pt idx="1232">
                  <c:v>0.154</c:v>
                </c:pt>
                <c:pt idx="1233">
                  <c:v>0.15412500000000001</c:v>
                </c:pt>
                <c:pt idx="1234">
                  <c:v>0.15425</c:v>
                </c:pt>
                <c:pt idx="1235">
                  <c:v>0.15437500000000001</c:v>
                </c:pt>
                <c:pt idx="1236">
                  <c:v>0.1545</c:v>
                </c:pt>
                <c:pt idx="1237">
                  <c:v>0.15462500000000001</c:v>
                </c:pt>
                <c:pt idx="1238">
                  <c:v>0.15475</c:v>
                </c:pt>
                <c:pt idx="1239">
                  <c:v>0.15487500000000001</c:v>
                </c:pt>
                <c:pt idx="1240">
                  <c:v>0.155</c:v>
                </c:pt>
                <c:pt idx="1241">
                  <c:v>0.15512500000000001</c:v>
                </c:pt>
                <c:pt idx="1242">
                  <c:v>0.15525</c:v>
                </c:pt>
                <c:pt idx="1243">
                  <c:v>0.15537500000000001</c:v>
                </c:pt>
                <c:pt idx="1244">
                  <c:v>0.1555</c:v>
                </c:pt>
                <c:pt idx="1245">
                  <c:v>0.15562500000000001</c:v>
                </c:pt>
                <c:pt idx="1246">
                  <c:v>0.15575</c:v>
                </c:pt>
                <c:pt idx="1247">
                  <c:v>0.15587500000000001</c:v>
                </c:pt>
                <c:pt idx="1248">
                  <c:v>0.156</c:v>
                </c:pt>
                <c:pt idx="1249">
                  <c:v>0.15612500000000001</c:v>
                </c:pt>
                <c:pt idx="1250">
                  <c:v>0.15625</c:v>
                </c:pt>
                <c:pt idx="1251">
                  <c:v>0.15637499999999999</c:v>
                </c:pt>
                <c:pt idx="1252">
                  <c:v>0.1565</c:v>
                </c:pt>
                <c:pt idx="1253">
                  <c:v>0.15662499999999999</c:v>
                </c:pt>
                <c:pt idx="1254">
                  <c:v>0.15675</c:v>
                </c:pt>
                <c:pt idx="1255">
                  <c:v>0.15687499999999999</c:v>
                </c:pt>
                <c:pt idx="1256">
                  <c:v>0.157</c:v>
                </c:pt>
                <c:pt idx="1257">
                  <c:v>0.15712499999999999</c:v>
                </c:pt>
                <c:pt idx="1258">
                  <c:v>0.15725</c:v>
                </c:pt>
                <c:pt idx="1259">
                  <c:v>0.15737499999999999</c:v>
                </c:pt>
                <c:pt idx="1260">
                  <c:v>0.1575</c:v>
                </c:pt>
                <c:pt idx="1261">
                  <c:v>0.15762499999999999</c:v>
                </c:pt>
                <c:pt idx="1262">
                  <c:v>0.15775</c:v>
                </c:pt>
                <c:pt idx="1263">
                  <c:v>0.15787499999999999</c:v>
                </c:pt>
                <c:pt idx="1264">
                  <c:v>0.158</c:v>
                </c:pt>
                <c:pt idx="1265">
                  <c:v>0.15812499999999999</c:v>
                </c:pt>
                <c:pt idx="1266">
                  <c:v>0.15825</c:v>
                </c:pt>
                <c:pt idx="1267">
                  <c:v>0.15837499999999999</c:v>
                </c:pt>
                <c:pt idx="1268">
                  <c:v>0.1585</c:v>
                </c:pt>
                <c:pt idx="1269">
                  <c:v>0.15862499999999999</c:v>
                </c:pt>
                <c:pt idx="1270">
                  <c:v>0.15875</c:v>
                </c:pt>
                <c:pt idx="1271">
                  <c:v>0.15887499999999999</c:v>
                </c:pt>
                <c:pt idx="1272">
                  <c:v>0.159</c:v>
                </c:pt>
                <c:pt idx="1273">
                  <c:v>0.15912499999999999</c:v>
                </c:pt>
                <c:pt idx="1274">
                  <c:v>0.15925</c:v>
                </c:pt>
                <c:pt idx="1275">
                  <c:v>0.15937499999999999</c:v>
                </c:pt>
                <c:pt idx="1276">
                  <c:v>0.1595</c:v>
                </c:pt>
                <c:pt idx="1277">
                  <c:v>0.15962499999999999</c:v>
                </c:pt>
                <c:pt idx="1278">
                  <c:v>0.15975</c:v>
                </c:pt>
                <c:pt idx="1279">
                  <c:v>0.15987499999999999</c:v>
                </c:pt>
                <c:pt idx="1280">
                  <c:v>0.16</c:v>
                </c:pt>
                <c:pt idx="1281">
                  <c:v>0.16012499999999999</c:v>
                </c:pt>
                <c:pt idx="1282">
                  <c:v>0.16025</c:v>
                </c:pt>
                <c:pt idx="1283">
                  <c:v>0.16037499999999999</c:v>
                </c:pt>
                <c:pt idx="1284">
                  <c:v>0.1605</c:v>
                </c:pt>
                <c:pt idx="1285">
                  <c:v>0.16062499999999999</c:v>
                </c:pt>
                <c:pt idx="1286">
                  <c:v>0.16075</c:v>
                </c:pt>
                <c:pt idx="1287">
                  <c:v>0.16087499999999999</c:v>
                </c:pt>
                <c:pt idx="1288">
                  <c:v>0.161</c:v>
                </c:pt>
                <c:pt idx="1289">
                  <c:v>0.16112499999999999</c:v>
                </c:pt>
                <c:pt idx="1290">
                  <c:v>0.16125</c:v>
                </c:pt>
                <c:pt idx="1291">
                  <c:v>0.16137499999999999</c:v>
                </c:pt>
                <c:pt idx="1292">
                  <c:v>0.1615</c:v>
                </c:pt>
                <c:pt idx="1293">
                  <c:v>0.16162499999999999</c:v>
                </c:pt>
                <c:pt idx="1294">
                  <c:v>0.16175</c:v>
                </c:pt>
                <c:pt idx="1295">
                  <c:v>0.16187499999999999</c:v>
                </c:pt>
                <c:pt idx="1296">
                  <c:v>0.16200000000000001</c:v>
                </c:pt>
                <c:pt idx="1297">
                  <c:v>0.16212499999999999</c:v>
                </c:pt>
                <c:pt idx="1298">
                  <c:v>0.16225000000000001</c:v>
                </c:pt>
                <c:pt idx="1299">
                  <c:v>0.16237499999999999</c:v>
                </c:pt>
                <c:pt idx="1300">
                  <c:v>0.16250000000000001</c:v>
                </c:pt>
                <c:pt idx="1301">
                  <c:v>0.16262499999999999</c:v>
                </c:pt>
                <c:pt idx="1302">
                  <c:v>0.16275000000000001</c:v>
                </c:pt>
                <c:pt idx="1303">
                  <c:v>0.16287499999999999</c:v>
                </c:pt>
                <c:pt idx="1304">
                  <c:v>0.16300000000000001</c:v>
                </c:pt>
                <c:pt idx="1305">
                  <c:v>0.16312499999999999</c:v>
                </c:pt>
                <c:pt idx="1306">
                  <c:v>0.16325000000000001</c:v>
                </c:pt>
                <c:pt idx="1307">
                  <c:v>0.16337499999999999</c:v>
                </c:pt>
                <c:pt idx="1308">
                  <c:v>0.16350000000000001</c:v>
                </c:pt>
                <c:pt idx="1309">
                  <c:v>0.16362499999999999</c:v>
                </c:pt>
                <c:pt idx="1310">
                  <c:v>0.16375000000000001</c:v>
                </c:pt>
                <c:pt idx="1311">
                  <c:v>0.16387499999999999</c:v>
                </c:pt>
                <c:pt idx="1312">
                  <c:v>0.16400000000000001</c:v>
                </c:pt>
                <c:pt idx="1313">
                  <c:v>0.16412499999999999</c:v>
                </c:pt>
                <c:pt idx="1314">
                  <c:v>0.16425000000000001</c:v>
                </c:pt>
                <c:pt idx="1315">
                  <c:v>0.16437499999999999</c:v>
                </c:pt>
                <c:pt idx="1316">
                  <c:v>0.16450000000000001</c:v>
                </c:pt>
                <c:pt idx="1317">
                  <c:v>0.16462499999999999</c:v>
                </c:pt>
                <c:pt idx="1318">
                  <c:v>0.16475000000000001</c:v>
                </c:pt>
                <c:pt idx="1319">
                  <c:v>0.16487499999999999</c:v>
                </c:pt>
                <c:pt idx="1320">
                  <c:v>0.16500000000000001</c:v>
                </c:pt>
                <c:pt idx="1321">
                  <c:v>0.16512499999999999</c:v>
                </c:pt>
                <c:pt idx="1322">
                  <c:v>0.16525000000000001</c:v>
                </c:pt>
                <c:pt idx="1323">
                  <c:v>0.16537499999999999</c:v>
                </c:pt>
                <c:pt idx="1324">
                  <c:v>0.16550000000000001</c:v>
                </c:pt>
                <c:pt idx="1325">
                  <c:v>0.16562499999999999</c:v>
                </c:pt>
                <c:pt idx="1326">
                  <c:v>0.16575000000000001</c:v>
                </c:pt>
                <c:pt idx="1327">
                  <c:v>0.16587499999999999</c:v>
                </c:pt>
                <c:pt idx="1328">
                  <c:v>0.16600000000000001</c:v>
                </c:pt>
                <c:pt idx="1329">
                  <c:v>0.16612499999999999</c:v>
                </c:pt>
                <c:pt idx="1330">
                  <c:v>0.16625000000000001</c:v>
                </c:pt>
                <c:pt idx="1331">
                  <c:v>0.166375</c:v>
                </c:pt>
                <c:pt idx="1332">
                  <c:v>0.16650000000000001</c:v>
                </c:pt>
                <c:pt idx="1333">
                  <c:v>0.166625</c:v>
                </c:pt>
                <c:pt idx="1334">
                  <c:v>0.16675000000000001</c:v>
                </c:pt>
                <c:pt idx="1335">
                  <c:v>0.166875</c:v>
                </c:pt>
                <c:pt idx="1336">
                  <c:v>0.16700000000000001</c:v>
                </c:pt>
                <c:pt idx="1337">
                  <c:v>0.167125</c:v>
                </c:pt>
                <c:pt idx="1338">
                  <c:v>0.16725000000000001</c:v>
                </c:pt>
                <c:pt idx="1339">
                  <c:v>0.167375</c:v>
                </c:pt>
                <c:pt idx="1340">
                  <c:v>0.16750000000000001</c:v>
                </c:pt>
                <c:pt idx="1341">
                  <c:v>0.167625</c:v>
                </c:pt>
                <c:pt idx="1342">
                  <c:v>0.16775000000000001</c:v>
                </c:pt>
                <c:pt idx="1343">
                  <c:v>0.167875</c:v>
                </c:pt>
                <c:pt idx="1344">
                  <c:v>0.16800000000000001</c:v>
                </c:pt>
                <c:pt idx="1345">
                  <c:v>0.168125</c:v>
                </c:pt>
                <c:pt idx="1346">
                  <c:v>0.16825000000000001</c:v>
                </c:pt>
                <c:pt idx="1347">
                  <c:v>0.168375</c:v>
                </c:pt>
                <c:pt idx="1348">
                  <c:v>0.16850000000000001</c:v>
                </c:pt>
                <c:pt idx="1349">
                  <c:v>0.168625</c:v>
                </c:pt>
                <c:pt idx="1350">
                  <c:v>0.16875000000000001</c:v>
                </c:pt>
                <c:pt idx="1351">
                  <c:v>0.168875</c:v>
                </c:pt>
                <c:pt idx="1352">
                  <c:v>0.16900000000000001</c:v>
                </c:pt>
                <c:pt idx="1353">
                  <c:v>0.169125</c:v>
                </c:pt>
                <c:pt idx="1354">
                  <c:v>0.16925000000000001</c:v>
                </c:pt>
                <c:pt idx="1355">
                  <c:v>0.169375</c:v>
                </c:pt>
                <c:pt idx="1356">
                  <c:v>0.16950000000000001</c:v>
                </c:pt>
                <c:pt idx="1357">
                  <c:v>0.169625</c:v>
                </c:pt>
                <c:pt idx="1358">
                  <c:v>0.16975000000000001</c:v>
                </c:pt>
                <c:pt idx="1359">
                  <c:v>0.169875</c:v>
                </c:pt>
                <c:pt idx="1360">
                  <c:v>0.17</c:v>
                </c:pt>
                <c:pt idx="1361">
                  <c:v>0.170125</c:v>
                </c:pt>
                <c:pt idx="1362">
                  <c:v>0.17025000000000001</c:v>
                </c:pt>
                <c:pt idx="1363">
                  <c:v>0.170375</c:v>
                </c:pt>
                <c:pt idx="1364">
                  <c:v>0.17050000000000001</c:v>
                </c:pt>
                <c:pt idx="1365">
                  <c:v>0.170625</c:v>
                </c:pt>
                <c:pt idx="1366">
                  <c:v>0.17075000000000001</c:v>
                </c:pt>
                <c:pt idx="1367">
                  <c:v>0.170875</c:v>
                </c:pt>
                <c:pt idx="1368">
                  <c:v>0.17100000000000001</c:v>
                </c:pt>
                <c:pt idx="1369">
                  <c:v>0.171125</c:v>
                </c:pt>
                <c:pt idx="1370">
                  <c:v>0.17125000000000001</c:v>
                </c:pt>
                <c:pt idx="1371">
                  <c:v>0.171375</c:v>
                </c:pt>
                <c:pt idx="1372">
                  <c:v>0.17150000000000001</c:v>
                </c:pt>
                <c:pt idx="1373">
                  <c:v>0.171625</c:v>
                </c:pt>
                <c:pt idx="1374">
                  <c:v>0.17175000000000001</c:v>
                </c:pt>
                <c:pt idx="1375">
                  <c:v>0.171875</c:v>
                </c:pt>
                <c:pt idx="1376">
                  <c:v>0.17199999999999999</c:v>
                </c:pt>
                <c:pt idx="1377">
                  <c:v>0.172125</c:v>
                </c:pt>
                <c:pt idx="1378">
                  <c:v>0.17224999999999999</c:v>
                </c:pt>
                <c:pt idx="1379">
                  <c:v>0.172375</c:v>
                </c:pt>
                <c:pt idx="1380">
                  <c:v>0.17249999999999999</c:v>
                </c:pt>
                <c:pt idx="1381">
                  <c:v>0.172625</c:v>
                </c:pt>
                <c:pt idx="1382">
                  <c:v>0.17274999999999999</c:v>
                </c:pt>
                <c:pt idx="1383">
                  <c:v>0.172875</c:v>
                </c:pt>
                <c:pt idx="1384">
                  <c:v>0.17299999999999999</c:v>
                </c:pt>
                <c:pt idx="1385">
                  <c:v>0.173125</c:v>
                </c:pt>
                <c:pt idx="1386">
                  <c:v>0.17324999999999999</c:v>
                </c:pt>
                <c:pt idx="1387">
                  <c:v>0.173375</c:v>
                </c:pt>
                <c:pt idx="1388">
                  <c:v>0.17349999999999999</c:v>
                </c:pt>
                <c:pt idx="1389">
                  <c:v>0.173625</c:v>
                </c:pt>
                <c:pt idx="1390">
                  <c:v>0.17374999999999999</c:v>
                </c:pt>
                <c:pt idx="1391">
                  <c:v>0.173875</c:v>
                </c:pt>
                <c:pt idx="1392">
                  <c:v>0.17399999999999999</c:v>
                </c:pt>
                <c:pt idx="1393">
                  <c:v>0.174125</c:v>
                </c:pt>
                <c:pt idx="1394">
                  <c:v>0.17424999999999999</c:v>
                </c:pt>
                <c:pt idx="1395">
                  <c:v>0.174375</c:v>
                </c:pt>
                <c:pt idx="1396">
                  <c:v>0.17449999999999999</c:v>
                </c:pt>
                <c:pt idx="1397">
                  <c:v>0.174625</c:v>
                </c:pt>
                <c:pt idx="1398">
                  <c:v>0.17474999999999999</c:v>
                </c:pt>
                <c:pt idx="1399">
                  <c:v>0.174875</c:v>
                </c:pt>
                <c:pt idx="1400">
                  <c:v>0.17499999999999999</c:v>
                </c:pt>
                <c:pt idx="1401">
                  <c:v>0.175125</c:v>
                </c:pt>
                <c:pt idx="1402">
                  <c:v>0.17524999999999999</c:v>
                </c:pt>
                <c:pt idx="1403">
                  <c:v>0.175375</c:v>
                </c:pt>
                <c:pt idx="1404">
                  <c:v>0.17549999999999999</c:v>
                </c:pt>
                <c:pt idx="1405">
                  <c:v>0.175625</c:v>
                </c:pt>
                <c:pt idx="1406">
                  <c:v>0.17574999999999999</c:v>
                </c:pt>
                <c:pt idx="1407">
                  <c:v>0.175875</c:v>
                </c:pt>
                <c:pt idx="1408">
                  <c:v>0.17599999999999999</c:v>
                </c:pt>
                <c:pt idx="1409">
                  <c:v>0.176125</c:v>
                </c:pt>
                <c:pt idx="1410">
                  <c:v>0.17624999999999999</c:v>
                </c:pt>
                <c:pt idx="1411">
                  <c:v>0.176375</c:v>
                </c:pt>
                <c:pt idx="1412">
                  <c:v>0.17649999999999999</c:v>
                </c:pt>
                <c:pt idx="1413">
                  <c:v>0.176625</c:v>
                </c:pt>
                <c:pt idx="1414">
                  <c:v>0.17674999999999999</c:v>
                </c:pt>
                <c:pt idx="1415">
                  <c:v>0.176875</c:v>
                </c:pt>
                <c:pt idx="1416">
                  <c:v>0.17699999999999999</c:v>
                </c:pt>
                <c:pt idx="1417">
                  <c:v>0.177125</c:v>
                </c:pt>
                <c:pt idx="1418">
                  <c:v>0.17724999999999999</c:v>
                </c:pt>
                <c:pt idx="1419">
                  <c:v>0.177375</c:v>
                </c:pt>
                <c:pt idx="1420">
                  <c:v>0.17749999999999999</c:v>
                </c:pt>
                <c:pt idx="1421">
                  <c:v>0.17762500000000001</c:v>
                </c:pt>
                <c:pt idx="1422">
                  <c:v>0.17774999999999999</c:v>
                </c:pt>
                <c:pt idx="1423">
                  <c:v>0.17787500000000001</c:v>
                </c:pt>
                <c:pt idx="1424">
                  <c:v>0.17799999999999999</c:v>
                </c:pt>
                <c:pt idx="1425">
                  <c:v>0.17812500000000001</c:v>
                </c:pt>
                <c:pt idx="1426">
                  <c:v>0.17824999999999999</c:v>
                </c:pt>
                <c:pt idx="1427">
                  <c:v>0.17837500000000001</c:v>
                </c:pt>
                <c:pt idx="1428">
                  <c:v>0.17849999999999999</c:v>
                </c:pt>
                <c:pt idx="1429">
                  <c:v>0.17862500000000001</c:v>
                </c:pt>
                <c:pt idx="1430">
                  <c:v>0.17874999999999999</c:v>
                </c:pt>
                <c:pt idx="1431">
                  <c:v>0.17887500000000001</c:v>
                </c:pt>
                <c:pt idx="1432">
                  <c:v>0.17899999999999999</c:v>
                </c:pt>
                <c:pt idx="1433">
                  <c:v>0.17912500000000001</c:v>
                </c:pt>
                <c:pt idx="1434">
                  <c:v>0.17924999999999999</c:v>
                </c:pt>
                <c:pt idx="1435">
                  <c:v>0.17937500000000001</c:v>
                </c:pt>
                <c:pt idx="1436">
                  <c:v>0.17949999999999999</c:v>
                </c:pt>
                <c:pt idx="1437">
                  <c:v>0.17962500000000001</c:v>
                </c:pt>
                <c:pt idx="1438">
                  <c:v>0.17974999999999999</c:v>
                </c:pt>
                <c:pt idx="1439">
                  <c:v>0.17987500000000001</c:v>
                </c:pt>
                <c:pt idx="1440">
                  <c:v>0.18</c:v>
                </c:pt>
                <c:pt idx="1441">
                  <c:v>0.18012500000000001</c:v>
                </c:pt>
                <c:pt idx="1442">
                  <c:v>0.18024999999999999</c:v>
                </c:pt>
                <c:pt idx="1443">
                  <c:v>0.18037500000000001</c:v>
                </c:pt>
                <c:pt idx="1444">
                  <c:v>0.18049999999999999</c:v>
                </c:pt>
                <c:pt idx="1445">
                  <c:v>0.18062500000000001</c:v>
                </c:pt>
                <c:pt idx="1446">
                  <c:v>0.18074999999999999</c:v>
                </c:pt>
                <c:pt idx="1447">
                  <c:v>0.18087500000000001</c:v>
                </c:pt>
                <c:pt idx="1448">
                  <c:v>0.18099999999999999</c:v>
                </c:pt>
                <c:pt idx="1449">
                  <c:v>0.18112500000000001</c:v>
                </c:pt>
                <c:pt idx="1450">
                  <c:v>0.18124999999999999</c:v>
                </c:pt>
                <c:pt idx="1451">
                  <c:v>0.18137500000000001</c:v>
                </c:pt>
                <c:pt idx="1452">
                  <c:v>0.18149999999999999</c:v>
                </c:pt>
                <c:pt idx="1453">
                  <c:v>0.18162500000000001</c:v>
                </c:pt>
                <c:pt idx="1454">
                  <c:v>0.18174999999999999</c:v>
                </c:pt>
                <c:pt idx="1455">
                  <c:v>0.18187500000000001</c:v>
                </c:pt>
                <c:pt idx="1456">
                  <c:v>0.182</c:v>
                </c:pt>
                <c:pt idx="1457">
                  <c:v>0.18212500000000001</c:v>
                </c:pt>
                <c:pt idx="1458">
                  <c:v>0.18225</c:v>
                </c:pt>
                <c:pt idx="1459">
                  <c:v>0.18237500000000001</c:v>
                </c:pt>
                <c:pt idx="1460">
                  <c:v>0.1825</c:v>
                </c:pt>
                <c:pt idx="1461">
                  <c:v>0.18262500000000001</c:v>
                </c:pt>
                <c:pt idx="1462">
                  <c:v>0.18275</c:v>
                </c:pt>
                <c:pt idx="1463">
                  <c:v>0.18287500000000001</c:v>
                </c:pt>
                <c:pt idx="1464">
                  <c:v>0.183</c:v>
                </c:pt>
                <c:pt idx="1465">
                  <c:v>0.18312500000000001</c:v>
                </c:pt>
                <c:pt idx="1466">
                  <c:v>0.18325</c:v>
                </c:pt>
                <c:pt idx="1467">
                  <c:v>0.18337500000000001</c:v>
                </c:pt>
                <c:pt idx="1468">
                  <c:v>0.1835</c:v>
                </c:pt>
                <c:pt idx="1469">
                  <c:v>0.18362500000000001</c:v>
                </c:pt>
                <c:pt idx="1470">
                  <c:v>0.18375</c:v>
                </c:pt>
                <c:pt idx="1471">
                  <c:v>0.18387500000000001</c:v>
                </c:pt>
                <c:pt idx="1472">
                  <c:v>0.184</c:v>
                </c:pt>
                <c:pt idx="1473">
                  <c:v>0.18412500000000001</c:v>
                </c:pt>
                <c:pt idx="1474">
                  <c:v>0.18425</c:v>
                </c:pt>
                <c:pt idx="1475">
                  <c:v>0.18437500000000001</c:v>
                </c:pt>
                <c:pt idx="1476">
                  <c:v>0.1845</c:v>
                </c:pt>
                <c:pt idx="1477">
                  <c:v>0.18462500000000001</c:v>
                </c:pt>
                <c:pt idx="1478">
                  <c:v>0.18475</c:v>
                </c:pt>
                <c:pt idx="1479">
                  <c:v>0.18487500000000001</c:v>
                </c:pt>
                <c:pt idx="1480">
                  <c:v>0.185</c:v>
                </c:pt>
                <c:pt idx="1481">
                  <c:v>0.18512500000000001</c:v>
                </c:pt>
                <c:pt idx="1482">
                  <c:v>0.18525</c:v>
                </c:pt>
                <c:pt idx="1483">
                  <c:v>0.18537500000000001</c:v>
                </c:pt>
                <c:pt idx="1484">
                  <c:v>0.1855</c:v>
                </c:pt>
                <c:pt idx="1485">
                  <c:v>0.18562500000000001</c:v>
                </c:pt>
                <c:pt idx="1486">
                  <c:v>0.18575</c:v>
                </c:pt>
                <c:pt idx="1487">
                  <c:v>0.18587500000000001</c:v>
                </c:pt>
                <c:pt idx="1488">
                  <c:v>0.186</c:v>
                </c:pt>
                <c:pt idx="1489">
                  <c:v>0.18612500000000001</c:v>
                </c:pt>
                <c:pt idx="1490">
                  <c:v>0.18625</c:v>
                </c:pt>
                <c:pt idx="1491">
                  <c:v>0.18637500000000001</c:v>
                </c:pt>
                <c:pt idx="1492">
                  <c:v>0.1865</c:v>
                </c:pt>
                <c:pt idx="1493">
                  <c:v>0.18662500000000001</c:v>
                </c:pt>
                <c:pt idx="1494">
                  <c:v>0.18675</c:v>
                </c:pt>
                <c:pt idx="1495">
                  <c:v>0.18687500000000001</c:v>
                </c:pt>
                <c:pt idx="1496">
                  <c:v>0.187</c:v>
                </c:pt>
                <c:pt idx="1497">
                  <c:v>0.18712500000000001</c:v>
                </c:pt>
                <c:pt idx="1498">
                  <c:v>0.18725</c:v>
                </c:pt>
                <c:pt idx="1499">
                  <c:v>0.18737500000000001</c:v>
                </c:pt>
                <c:pt idx="1500">
                  <c:v>0.1875</c:v>
                </c:pt>
                <c:pt idx="1501">
                  <c:v>0.18762499999999999</c:v>
                </c:pt>
                <c:pt idx="1502">
                  <c:v>0.18775</c:v>
                </c:pt>
                <c:pt idx="1503">
                  <c:v>0.18787499999999999</c:v>
                </c:pt>
                <c:pt idx="1504">
                  <c:v>0.188</c:v>
                </c:pt>
                <c:pt idx="1505">
                  <c:v>0.18812499999999999</c:v>
                </c:pt>
                <c:pt idx="1506">
                  <c:v>0.18825</c:v>
                </c:pt>
                <c:pt idx="1507">
                  <c:v>0.18837499999999999</c:v>
                </c:pt>
                <c:pt idx="1508">
                  <c:v>0.1885</c:v>
                </c:pt>
                <c:pt idx="1509">
                  <c:v>0.18862499999999999</c:v>
                </c:pt>
                <c:pt idx="1510">
                  <c:v>0.18875</c:v>
                </c:pt>
                <c:pt idx="1511">
                  <c:v>0.18887499999999999</c:v>
                </c:pt>
                <c:pt idx="1512">
                  <c:v>0.189</c:v>
                </c:pt>
                <c:pt idx="1513">
                  <c:v>0.18912499999999999</c:v>
                </c:pt>
                <c:pt idx="1514">
                  <c:v>0.18925</c:v>
                </c:pt>
                <c:pt idx="1515">
                  <c:v>0.18937499999999999</c:v>
                </c:pt>
                <c:pt idx="1516">
                  <c:v>0.1895</c:v>
                </c:pt>
                <c:pt idx="1517">
                  <c:v>0.18962499999999999</c:v>
                </c:pt>
                <c:pt idx="1518">
                  <c:v>0.18975</c:v>
                </c:pt>
                <c:pt idx="1519">
                  <c:v>0.18987499999999999</c:v>
                </c:pt>
                <c:pt idx="1520">
                  <c:v>0.19</c:v>
                </c:pt>
                <c:pt idx="1521">
                  <c:v>0.19012499999999999</c:v>
                </c:pt>
                <c:pt idx="1522">
                  <c:v>0.19025</c:v>
                </c:pt>
                <c:pt idx="1523">
                  <c:v>0.19037499999999999</c:v>
                </c:pt>
                <c:pt idx="1524">
                  <c:v>0.1905</c:v>
                </c:pt>
                <c:pt idx="1525">
                  <c:v>0.19062499999999999</c:v>
                </c:pt>
                <c:pt idx="1526">
                  <c:v>0.19075</c:v>
                </c:pt>
                <c:pt idx="1527">
                  <c:v>0.19087499999999999</c:v>
                </c:pt>
                <c:pt idx="1528">
                  <c:v>0.191</c:v>
                </c:pt>
                <c:pt idx="1529">
                  <c:v>0.19112499999999999</c:v>
                </c:pt>
                <c:pt idx="1530">
                  <c:v>0.19125</c:v>
                </c:pt>
                <c:pt idx="1531">
                  <c:v>0.19137499999999999</c:v>
                </c:pt>
                <c:pt idx="1532">
                  <c:v>0.1915</c:v>
                </c:pt>
                <c:pt idx="1533">
                  <c:v>0.19162499999999999</c:v>
                </c:pt>
                <c:pt idx="1534">
                  <c:v>0.19175</c:v>
                </c:pt>
                <c:pt idx="1535">
                  <c:v>0.19187499999999999</c:v>
                </c:pt>
                <c:pt idx="1536">
                  <c:v>0.192</c:v>
                </c:pt>
                <c:pt idx="1537">
                  <c:v>0.19212499999999999</c:v>
                </c:pt>
                <c:pt idx="1538">
                  <c:v>0.19225</c:v>
                </c:pt>
                <c:pt idx="1539">
                  <c:v>0.19237499999999999</c:v>
                </c:pt>
                <c:pt idx="1540">
                  <c:v>0.1925</c:v>
                </c:pt>
                <c:pt idx="1541">
                  <c:v>0.19262499999999999</c:v>
                </c:pt>
                <c:pt idx="1542">
                  <c:v>0.19275</c:v>
                </c:pt>
                <c:pt idx="1543">
                  <c:v>0.19287499999999999</c:v>
                </c:pt>
                <c:pt idx="1544">
                  <c:v>0.193</c:v>
                </c:pt>
                <c:pt idx="1545">
                  <c:v>0.19312499999999999</c:v>
                </c:pt>
                <c:pt idx="1546">
                  <c:v>0.19325000000000001</c:v>
                </c:pt>
                <c:pt idx="1547">
                  <c:v>0.19337499999999999</c:v>
                </c:pt>
                <c:pt idx="1548">
                  <c:v>0.19350000000000001</c:v>
                </c:pt>
                <c:pt idx="1549">
                  <c:v>0.19362499999999999</c:v>
                </c:pt>
                <c:pt idx="1550">
                  <c:v>0.19375000000000001</c:v>
                </c:pt>
                <c:pt idx="1551">
                  <c:v>0.19387499999999999</c:v>
                </c:pt>
                <c:pt idx="1552">
                  <c:v>0.19400000000000001</c:v>
                </c:pt>
                <c:pt idx="1553">
                  <c:v>0.19412499999999999</c:v>
                </c:pt>
                <c:pt idx="1554">
                  <c:v>0.19425000000000001</c:v>
                </c:pt>
                <c:pt idx="1555">
                  <c:v>0.19437499999999999</c:v>
                </c:pt>
                <c:pt idx="1556">
                  <c:v>0.19450000000000001</c:v>
                </c:pt>
                <c:pt idx="1557">
                  <c:v>0.19462499999999999</c:v>
                </c:pt>
                <c:pt idx="1558">
                  <c:v>0.19475000000000001</c:v>
                </c:pt>
                <c:pt idx="1559">
                  <c:v>0.19487499999999999</c:v>
                </c:pt>
                <c:pt idx="1560">
                  <c:v>0.19500000000000001</c:v>
                </c:pt>
                <c:pt idx="1561">
                  <c:v>0.19512499999999999</c:v>
                </c:pt>
                <c:pt idx="1562">
                  <c:v>0.19525000000000001</c:v>
                </c:pt>
                <c:pt idx="1563">
                  <c:v>0.19537499999999999</c:v>
                </c:pt>
                <c:pt idx="1564">
                  <c:v>0.19550000000000001</c:v>
                </c:pt>
                <c:pt idx="1565">
                  <c:v>0.19562499999999999</c:v>
                </c:pt>
                <c:pt idx="1566">
                  <c:v>0.19575000000000001</c:v>
                </c:pt>
                <c:pt idx="1567">
                  <c:v>0.19587499999999999</c:v>
                </c:pt>
                <c:pt idx="1568">
                  <c:v>0.19600000000000001</c:v>
                </c:pt>
                <c:pt idx="1569">
                  <c:v>0.19612499999999999</c:v>
                </c:pt>
                <c:pt idx="1570">
                  <c:v>0.19625000000000001</c:v>
                </c:pt>
                <c:pt idx="1571">
                  <c:v>0.19637499999999999</c:v>
                </c:pt>
                <c:pt idx="1572">
                  <c:v>0.19650000000000001</c:v>
                </c:pt>
                <c:pt idx="1573">
                  <c:v>0.19662499999999999</c:v>
                </c:pt>
                <c:pt idx="1574">
                  <c:v>0.19675000000000001</c:v>
                </c:pt>
                <c:pt idx="1575">
                  <c:v>0.19687499999999999</c:v>
                </c:pt>
                <c:pt idx="1576">
                  <c:v>0.19700000000000001</c:v>
                </c:pt>
                <c:pt idx="1577">
                  <c:v>0.19712499999999999</c:v>
                </c:pt>
                <c:pt idx="1578">
                  <c:v>0.19725000000000001</c:v>
                </c:pt>
                <c:pt idx="1579">
                  <c:v>0.19737499999999999</c:v>
                </c:pt>
                <c:pt idx="1580">
                  <c:v>0.19750000000000001</c:v>
                </c:pt>
                <c:pt idx="1581">
                  <c:v>0.197625</c:v>
                </c:pt>
                <c:pt idx="1582">
                  <c:v>0.19775000000000001</c:v>
                </c:pt>
                <c:pt idx="1583">
                  <c:v>0.197875</c:v>
                </c:pt>
                <c:pt idx="1584">
                  <c:v>0.19800000000000001</c:v>
                </c:pt>
                <c:pt idx="1585">
                  <c:v>0.198125</c:v>
                </c:pt>
                <c:pt idx="1586">
                  <c:v>0.19825000000000001</c:v>
                </c:pt>
                <c:pt idx="1587">
                  <c:v>0.198375</c:v>
                </c:pt>
                <c:pt idx="1588">
                  <c:v>0.19850000000000001</c:v>
                </c:pt>
                <c:pt idx="1589">
                  <c:v>0.198625</c:v>
                </c:pt>
                <c:pt idx="1590">
                  <c:v>0.19875000000000001</c:v>
                </c:pt>
                <c:pt idx="1591">
                  <c:v>0.198875</c:v>
                </c:pt>
                <c:pt idx="1592">
                  <c:v>0.19900000000000001</c:v>
                </c:pt>
                <c:pt idx="1593">
                  <c:v>0.199125</c:v>
                </c:pt>
                <c:pt idx="1594">
                  <c:v>0.19925000000000001</c:v>
                </c:pt>
                <c:pt idx="1595">
                  <c:v>0.199375</c:v>
                </c:pt>
                <c:pt idx="1596">
                  <c:v>0.19950000000000001</c:v>
                </c:pt>
                <c:pt idx="1597">
                  <c:v>0.199625</c:v>
                </c:pt>
                <c:pt idx="1598">
                  <c:v>0.19975000000000001</c:v>
                </c:pt>
                <c:pt idx="1599">
                  <c:v>0.199875</c:v>
                </c:pt>
                <c:pt idx="1600">
                  <c:v>0.2</c:v>
                </c:pt>
              </c:numCache>
            </c:numRef>
          </c:xVal>
          <c:yVal>
            <c:numRef>
              <c:f>'Pres Est Orig (DEPRECATED)'!$C$2:$C$1602</c:f>
              <c:numCache>
                <c:formatCode>General</c:formatCode>
                <c:ptCount val="1601"/>
                <c:pt idx="0">
                  <c:v>101325</c:v>
                </c:pt>
                <c:pt idx="1">
                  <c:v>98186.636170886195</c:v>
                </c:pt>
                <c:pt idx="2">
                  <c:v>95067.621398390766</c:v>
                </c:pt>
                <c:pt idx="3">
                  <c:v>91987.185445763782</c:v>
                </c:pt>
                <c:pt idx="4">
                  <c:v>88964.320225002099</c:v>
                </c:pt>
                <c:pt idx="5">
                  <c:v>86017.662705396404</c:v>
                </c:pt>
                <c:pt idx="6">
                  <c:v>83165.380010418128</c:v>
                </c:pt>
                <c:pt idx="7">
                  <c:v>80425.057411362053</c:v>
                </c:pt>
                <c:pt idx="8">
                  <c:v>77813.589908301074</c:v>
                </c:pt>
                <c:pt idx="9">
                  <c:v>75347.078066792659</c:v>
                </c:pt>
                <c:pt idx="10">
                  <c:v>73040.728752538096</c:v>
                </c:pt>
                <c:pt idx="11">
                  <c:v>70908.761375998758</c:v>
                </c:pt>
                <c:pt idx="12">
                  <c:v>68964.320225002099</c:v>
                </c:pt>
                <c:pt idx="13">
                  <c:v>67219.393425836315</c:v>
                </c:pt>
                <c:pt idx="14">
                  <c:v>65684.739032465295</c:v>
                </c:pt>
                <c:pt idx="15">
                  <c:v>64369.81869954853</c:v>
                </c:pt>
                <c:pt idx="16">
                  <c:v>63282.739348193856</c:v>
                </c:pt>
                <c:pt idx="17">
                  <c:v>62430.203184092934</c:v>
                </c:pt>
                <c:pt idx="18">
                  <c:v>61817.46637619449</c:v>
                </c:pt>
                <c:pt idx="19">
                  <c:v>61448.30665067488</c:v>
                </c:pt>
                <c:pt idx="20">
                  <c:v>61325</c:v>
                </c:pt>
                <c:pt idx="21">
                  <c:v>61448.30665067488</c:v>
                </c:pt>
                <c:pt idx="22">
                  <c:v>61817.46637619449</c:v>
                </c:pt>
                <c:pt idx="23">
                  <c:v>62430.203184092934</c:v>
                </c:pt>
                <c:pt idx="24">
                  <c:v>63282.739348193856</c:v>
                </c:pt>
                <c:pt idx="25">
                  <c:v>64369.81869954853</c:v>
                </c:pt>
                <c:pt idx="26">
                  <c:v>65684.739032465281</c:v>
                </c:pt>
                <c:pt idx="27">
                  <c:v>67219.393425836315</c:v>
                </c:pt>
                <c:pt idx="28">
                  <c:v>68964.320225002099</c:v>
                </c:pt>
                <c:pt idx="29">
                  <c:v>70908.761375998758</c:v>
                </c:pt>
                <c:pt idx="30">
                  <c:v>73040.728752538096</c:v>
                </c:pt>
                <c:pt idx="31">
                  <c:v>75347.078066792645</c:v>
                </c:pt>
                <c:pt idx="32">
                  <c:v>77813.589908301074</c:v>
                </c:pt>
                <c:pt idx="33">
                  <c:v>80425.057411362053</c:v>
                </c:pt>
                <c:pt idx="34">
                  <c:v>83165.380010418143</c:v>
                </c:pt>
                <c:pt idx="35">
                  <c:v>86017.662705396418</c:v>
                </c:pt>
                <c:pt idx="36">
                  <c:v>88964.320225002099</c:v>
                </c:pt>
                <c:pt idx="37">
                  <c:v>91987.185445763782</c:v>
                </c:pt>
                <c:pt idx="38">
                  <c:v>95067.621398390766</c:v>
                </c:pt>
                <c:pt idx="39">
                  <c:v>98186.636170886195</c:v>
                </c:pt>
                <c:pt idx="40">
                  <c:v>101325</c:v>
                </c:pt>
                <c:pt idx="41">
                  <c:v>101325</c:v>
                </c:pt>
                <c:pt idx="42">
                  <c:v>101325</c:v>
                </c:pt>
                <c:pt idx="43">
                  <c:v>101325</c:v>
                </c:pt>
                <c:pt idx="44">
                  <c:v>101325</c:v>
                </c:pt>
                <c:pt idx="45">
                  <c:v>101325</c:v>
                </c:pt>
                <c:pt idx="46">
                  <c:v>101325</c:v>
                </c:pt>
                <c:pt idx="47">
                  <c:v>101325</c:v>
                </c:pt>
                <c:pt idx="48">
                  <c:v>101325</c:v>
                </c:pt>
                <c:pt idx="49">
                  <c:v>101325</c:v>
                </c:pt>
                <c:pt idx="50">
                  <c:v>101325</c:v>
                </c:pt>
                <c:pt idx="51">
                  <c:v>101325</c:v>
                </c:pt>
                <c:pt idx="52">
                  <c:v>101325</c:v>
                </c:pt>
                <c:pt idx="53">
                  <c:v>101325</c:v>
                </c:pt>
                <c:pt idx="54">
                  <c:v>101325</c:v>
                </c:pt>
                <c:pt idx="55">
                  <c:v>101325</c:v>
                </c:pt>
                <c:pt idx="56">
                  <c:v>101325</c:v>
                </c:pt>
                <c:pt idx="57">
                  <c:v>101325</c:v>
                </c:pt>
                <c:pt idx="58">
                  <c:v>101325</c:v>
                </c:pt>
                <c:pt idx="59">
                  <c:v>101325</c:v>
                </c:pt>
                <c:pt idx="60">
                  <c:v>101325</c:v>
                </c:pt>
                <c:pt idx="61">
                  <c:v>101325</c:v>
                </c:pt>
                <c:pt idx="62">
                  <c:v>101325</c:v>
                </c:pt>
                <c:pt idx="63">
                  <c:v>101325</c:v>
                </c:pt>
                <c:pt idx="64">
                  <c:v>101325</c:v>
                </c:pt>
                <c:pt idx="65">
                  <c:v>101325</c:v>
                </c:pt>
                <c:pt idx="66">
                  <c:v>101325</c:v>
                </c:pt>
                <c:pt idx="67">
                  <c:v>101325</c:v>
                </c:pt>
                <c:pt idx="68">
                  <c:v>101325</c:v>
                </c:pt>
                <c:pt idx="69">
                  <c:v>101325</c:v>
                </c:pt>
                <c:pt idx="70">
                  <c:v>101325</c:v>
                </c:pt>
                <c:pt idx="71">
                  <c:v>101325</c:v>
                </c:pt>
                <c:pt idx="72">
                  <c:v>101325</c:v>
                </c:pt>
                <c:pt idx="73">
                  <c:v>101325</c:v>
                </c:pt>
                <c:pt idx="74">
                  <c:v>101325</c:v>
                </c:pt>
                <c:pt idx="75">
                  <c:v>101325</c:v>
                </c:pt>
                <c:pt idx="76">
                  <c:v>101325</c:v>
                </c:pt>
                <c:pt idx="77">
                  <c:v>101325</c:v>
                </c:pt>
                <c:pt idx="78">
                  <c:v>101325</c:v>
                </c:pt>
                <c:pt idx="79">
                  <c:v>101325</c:v>
                </c:pt>
                <c:pt idx="80">
                  <c:v>101325</c:v>
                </c:pt>
                <c:pt idx="81">
                  <c:v>101325</c:v>
                </c:pt>
                <c:pt idx="82">
                  <c:v>101325</c:v>
                </c:pt>
                <c:pt idx="83">
                  <c:v>101325</c:v>
                </c:pt>
                <c:pt idx="84">
                  <c:v>101325</c:v>
                </c:pt>
                <c:pt idx="85">
                  <c:v>101325</c:v>
                </c:pt>
                <c:pt idx="86">
                  <c:v>101325</c:v>
                </c:pt>
                <c:pt idx="87">
                  <c:v>101325</c:v>
                </c:pt>
                <c:pt idx="88">
                  <c:v>101325</c:v>
                </c:pt>
                <c:pt idx="89">
                  <c:v>101325</c:v>
                </c:pt>
                <c:pt idx="90">
                  <c:v>101325</c:v>
                </c:pt>
                <c:pt idx="91">
                  <c:v>101325</c:v>
                </c:pt>
                <c:pt idx="92">
                  <c:v>101325</c:v>
                </c:pt>
                <c:pt idx="93">
                  <c:v>101325</c:v>
                </c:pt>
                <c:pt idx="94">
                  <c:v>101325</c:v>
                </c:pt>
                <c:pt idx="95">
                  <c:v>101325</c:v>
                </c:pt>
                <c:pt idx="96">
                  <c:v>101325</c:v>
                </c:pt>
                <c:pt idx="97">
                  <c:v>101325</c:v>
                </c:pt>
                <c:pt idx="98">
                  <c:v>101325</c:v>
                </c:pt>
                <c:pt idx="99">
                  <c:v>101325</c:v>
                </c:pt>
                <c:pt idx="100">
                  <c:v>101325</c:v>
                </c:pt>
                <c:pt idx="101">
                  <c:v>101325</c:v>
                </c:pt>
                <c:pt idx="102">
                  <c:v>101325</c:v>
                </c:pt>
                <c:pt idx="103">
                  <c:v>101325</c:v>
                </c:pt>
                <c:pt idx="104">
                  <c:v>101325</c:v>
                </c:pt>
                <c:pt idx="105">
                  <c:v>101325</c:v>
                </c:pt>
                <c:pt idx="106">
                  <c:v>101325</c:v>
                </c:pt>
                <c:pt idx="107">
                  <c:v>101325</c:v>
                </c:pt>
                <c:pt idx="108">
                  <c:v>101325</c:v>
                </c:pt>
                <c:pt idx="109">
                  <c:v>101325</c:v>
                </c:pt>
                <c:pt idx="110">
                  <c:v>101325</c:v>
                </c:pt>
                <c:pt idx="111">
                  <c:v>101325</c:v>
                </c:pt>
                <c:pt idx="112">
                  <c:v>101325</c:v>
                </c:pt>
                <c:pt idx="113">
                  <c:v>101325</c:v>
                </c:pt>
                <c:pt idx="114">
                  <c:v>101325</c:v>
                </c:pt>
                <c:pt idx="115">
                  <c:v>101325</c:v>
                </c:pt>
                <c:pt idx="116">
                  <c:v>101325</c:v>
                </c:pt>
                <c:pt idx="117">
                  <c:v>101325</c:v>
                </c:pt>
                <c:pt idx="118">
                  <c:v>101325</c:v>
                </c:pt>
                <c:pt idx="119">
                  <c:v>101325</c:v>
                </c:pt>
                <c:pt idx="120">
                  <c:v>101325</c:v>
                </c:pt>
                <c:pt idx="121">
                  <c:v>101325</c:v>
                </c:pt>
                <c:pt idx="122">
                  <c:v>101325</c:v>
                </c:pt>
                <c:pt idx="123">
                  <c:v>101325</c:v>
                </c:pt>
                <c:pt idx="124">
                  <c:v>101325</c:v>
                </c:pt>
                <c:pt idx="125">
                  <c:v>101325</c:v>
                </c:pt>
                <c:pt idx="126">
                  <c:v>101325</c:v>
                </c:pt>
                <c:pt idx="127">
                  <c:v>101325</c:v>
                </c:pt>
                <c:pt idx="128">
                  <c:v>101325</c:v>
                </c:pt>
                <c:pt idx="129">
                  <c:v>101325</c:v>
                </c:pt>
                <c:pt idx="130">
                  <c:v>101325</c:v>
                </c:pt>
                <c:pt idx="131">
                  <c:v>101325</c:v>
                </c:pt>
                <c:pt idx="132">
                  <c:v>101325</c:v>
                </c:pt>
                <c:pt idx="133">
                  <c:v>101325</c:v>
                </c:pt>
                <c:pt idx="134">
                  <c:v>101325</c:v>
                </c:pt>
                <c:pt idx="135">
                  <c:v>101325</c:v>
                </c:pt>
                <c:pt idx="136">
                  <c:v>101325</c:v>
                </c:pt>
                <c:pt idx="137">
                  <c:v>101325</c:v>
                </c:pt>
                <c:pt idx="138">
                  <c:v>101325</c:v>
                </c:pt>
                <c:pt idx="139">
                  <c:v>101325</c:v>
                </c:pt>
                <c:pt idx="140">
                  <c:v>101325</c:v>
                </c:pt>
                <c:pt idx="141">
                  <c:v>101325</c:v>
                </c:pt>
                <c:pt idx="142">
                  <c:v>101325</c:v>
                </c:pt>
                <c:pt idx="143">
                  <c:v>101325</c:v>
                </c:pt>
                <c:pt idx="144">
                  <c:v>101325</c:v>
                </c:pt>
                <c:pt idx="145">
                  <c:v>101325</c:v>
                </c:pt>
                <c:pt idx="146">
                  <c:v>101325</c:v>
                </c:pt>
                <c:pt idx="147">
                  <c:v>101325</c:v>
                </c:pt>
                <c:pt idx="148">
                  <c:v>101325</c:v>
                </c:pt>
                <c:pt idx="149">
                  <c:v>101325</c:v>
                </c:pt>
                <c:pt idx="150">
                  <c:v>101325</c:v>
                </c:pt>
                <c:pt idx="151">
                  <c:v>101325</c:v>
                </c:pt>
                <c:pt idx="152">
                  <c:v>101325</c:v>
                </c:pt>
                <c:pt idx="153">
                  <c:v>101325</c:v>
                </c:pt>
                <c:pt idx="154">
                  <c:v>101325</c:v>
                </c:pt>
                <c:pt idx="155">
                  <c:v>101325</c:v>
                </c:pt>
                <c:pt idx="156">
                  <c:v>101325</c:v>
                </c:pt>
                <c:pt idx="157">
                  <c:v>101325</c:v>
                </c:pt>
                <c:pt idx="158">
                  <c:v>101325</c:v>
                </c:pt>
                <c:pt idx="159">
                  <c:v>101325</c:v>
                </c:pt>
                <c:pt idx="160">
                  <c:v>101325.00000000001</c:v>
                </c:pt>
                <c:pt idx="161">
                  <c:v>98186.63617088621</c:v>
                </c:pt>
                <c:pt idx="162">
                  <c:v>95067.621398390751</c:v>
                </c:pt>
                <c:pt idx="163">
                  <c:v>91987.185445763753</c:v>
                </c:pt>
                <c:pt idx="164">
                  <c:v>88964.320225002055</c:v>
                </c:pt>
                <c:pt idx="165">
                  <c:v>86017.662705396418</c:v>
                </c:pt>
                <c:pt idx="166">
                  <c:v>83165.380010418114</c:v>
                </c:pt>
                <c:pt idx="167">
                  <c:v>80425.05741136201</c:v>
                </c:pt>
                <c:pt idx="168">
                  <c:v>77813.58990830103</c:v>
                </c:pt>
                <c:pt idx="169">
                  <c:v>75347.078066792601</c:v>
                </c:pt>
                <c:pt idx="170">
                  <c:v>73040.728752538096</c:v>
                </c:pt>
                <c:pt idx="171">
                  <c:v>70908.761375998743</c:v>
                </c:pt>
                <c:pt idx="172">
                  <c:v>68964.320225002113</c:v>
                </c:pt>
                <c:pt idx="173">
                  <c:v>67219.393425836315</c:v>
                </c:pt>
                <c:pt idx="174">
                  <c:v>65684.73903246531</c:v>
                </c:pt>
                <c:pt idx="175">
                  <c:v>64369.818699548545</c:v>
                </c:pt>
                <c:pt idx="176">
                  <c:v>63282.739348193863</c:v>
                </c:pt>
                <c:pt idx="177">
                  <c:v>62430.203184092941</c:v>
                </c:pt>
                <c:pt idx="178">
                  <c:v>61817.466376194498</c:v>
                </c:pt>
                <c:pt idx="179">
                  <c:v>61448.306650674887</c:v>
                </c:pt>
                <c:pt idx="180">
                  <c:v>61325</c:v>
                </c:pt>
                <c:pt idx="181">
                  <c:v>61448.30665067488</c:v>
                </c:pt>
                <c:pt idx="182">
                  <c:v>61817.46637619449</c:v>
                </c:pt>
                <c:pt idx="183">
                  <c:v>62430.203184092927</c:v>
                </c:pt>
                <c:pt idx="184">
                  <c:v>63282.739348193849</c:v>
                </c:pt>
                <c:pt idx="185">
                  <c:v>64369.818699548523</c:v>
                </c:pt>
                <c:pt idx="186">
                  <c:v>65684.739032465295</c:v>
                </c:pt>
                <c:pt idx="187">
                  <c:v>67219.39342583633</c:v>
                </c:pt>
                <c:pt idx="188">
                  <c:v>68964.320225002084</c:v>
                </c:pt>
                <c:pt idx="189">
                  <c:v>70908.761375998758</c:v>
                </c:pt>
                <c:pt idx="190">
                  <c:v>73040.728752538111</c:v>
                </c:pt>
                <c:pt idx="191">
                  <c:v>75347.078066792674</c:v>
                </c:pt>
                <c:pt idx="192">
                  <c:v>77813.589908301117</c:v>
                </c:pt>
                <c:pt idx="193">
                  <c:v>80425.057411362039</c:v>
                </c:pt>
                <c:pt idx="194">
                  <c:v>83165.380010418143</c:v>
                </c:pt>
                <c:pt idx="195">
                  <c:v>86017.662705396433</c:v>
                </c:pt>
                <c:pt idx="196">
                  <c:v>88964.320225002142</c:v>
                </c:pt>
                <c:pt idx="197">
                  <c:v>91987.18544576384</c:v>
                </c:pt>
                <c:pt idx="198">
                  <c:v>95067.62139839078</c:v>
                </c:pt>
                <c:pt idx="199">
                  <c:v>98186.636170886224</c:v>
                </c:pt>
                <c:pt idx="200">
                  <c:v>101325.00000000004</c:v>
                </c:pt>
                <c:pt idx="201">
                  <c:v>101325</c:v>
                </c:pt>
                <c:pt idx="202">
                  <c:v>101325</c:v>
                </c:pt>
                <c:pt idx="203">
                  <c:v>101325</c:v>
                </c:pt>
                <c:pt idx="204">
                  <c:v>101325</c:v>
                </c:pt>
                <c:pt idx="205">
                  <c:v>101325</c:v>
                </c:pt>
                <c:pt idx="206">
                  <c:v>101325</c:v>
                </c:pt>
                <c:pt idx="207">
                  <c:v>101325</c:v>
                </c:pt>
                <c:pt idx="208">
                  <c:v>101325</c:v>
                </c:pt>
                <c:pt idx="209">
                  <c:v>101325</c:v>
                </c:pt>
                <c:pt idx="210">
                  <c:v>101325</c:v>
                </c:pt>
                <c:pt idx="211">
                  <c:v>101325</c:v>
                </c:pt>
                <c:pt idx="212">
                  <c:v>101325</c:v>
                </c:pt>
                <c:pt idx="213">
                  <c:v>101325</c:v>
                </c:pt>
                <c:pt idx="214">
                  <c:v>101325</c:v>
                </c:pt>
                <c:pt idx="215">
                  <c:v>101325</c:v>
                </c:pt>
                <c:pt idx="216">
                  <c:v>101325</c:v>
                </c:pt>
                <c:pt idx="217">
                  <c:v>101325</c:v>
                </c:pt>
                <c:pt idx="218">
                  <c:v>101325</c:v>
                </c:pt>
                <c:pt idx="219">
                  <c:v>101325</c:v>
                </c:pt>
                <c:pt idx="220">
                  <c:v>101325</c:v>
                </c:pt>
                <c:pt idx="221">
                  <c:v>101325</c:v>
                </c:pt>
                <c:pt idx="222">
                  <c:v>101325</c:v>
                </c:pt>
                <c:pt idx="223">
                  <c:v>101325</c:v>
                </c:pt>
                <c:pt idx="224">
                  <c:v>101325</c:v>
                </c:pt>
                <c:pt idx="225">
                  <c:v>101325</c:v>
                </c:pt>
                <c:pt idx="226">
                  <c:v>101325</c:v>
                </c:pt>
                <c:pt idx="227">
                  <c:v>101325</c:v>
                </c:pt>
                <c:pt idx="228">
                  <c:v>101325</c:v>
                </c:pt>
                <c:pt idx="229">
                  <c:v>101325</c:v>
                </c:pt>
                <c:pt idx="230">
                  <c:v>101325</c:v>
                </c:pt>
                <c:pt idx="231">
                  <c:v>101325</c:v>
                </c:pt>
                <c:pt idx="232">
                  <c:v>101325</c:v>
                </c:pt>
                <c:pt idx="233">
                  <c:v>101325</c:v>
                </c:pt>
                <c:pt idx="234">
                  <c:v>101325</c:v>
                </c:pt>
                <c:pt idx="235">
                  <c:v>101325</c:v>
                </c:pt>
                <c:pt idx="236">
                  <c:v>101325</c:v>
                </c:pt>
                <c:pt idx="237">
                  <c:v>101325</c:v>
                </c:pt>
                <c:pt idx="238">
                  <c:v>101325</c:v>
                </c:pt>
                <c:pt idx="239">
                  <c:v>101325</c:v>
                </c:pt>
                <c:pt idx="240">
                  <c:v>101325</c:v>
                </c:pt>
                <c:pt idx="241">
                  <c:v>101325</c:v>
                </c:pt>
                <c:pt idx="242">
                  <c:v>101325</c:v>
                </c:pt>
                <c:pt idx="243">
                  <c:v>101325</c:v>
                </c:pt>
                <c:pt idx="244">
                  <c:v>101325</c:v>
                </c:pt>
                <c:pt idx="245">
                  <c:v>101325</c:v>
                </c:pt>
                <c:pt idx="246">
                  <c:v>101325</c:v>
                </c:pt>
                <c:pt idx="247">
                  <c:v>101325</c:v>
                </c:pt>
                <c:pt idx="248">
                  <c:v>101325</c:v>
                </c:pt>
                <c:pt idx="249">
                  <c:v>101325</c:v>
                </c:pt>
                <c:pt idx="250">
                  <c:v>101325</c:v>
                </c:pt>
                <c:pt idx="251">
                  <c:v>101325</c:v>
                </c:pt>
                <c:pt idx="252">
                  <c:v>101325</c:v>
                </c:pt>
                <c:pt idx="253">
                  <c:v>101325</c:v>
                </c:pt>
                <c:pt idx="254">
                  <c:v>101325</c:v>
                </c:pt>
                <c:pt idx="255">
                  <c:v>101325</c:v>
                </c:pt>
                <c:pt idx="256">
                  <c:v>101325</c:v>
                </c:pt>
                <c:pt idx="257">
                  <c:v>101325</c:v>
                </c:pt>
                <c:pt idx="258">
                  <c:v>101325</c:v>
                </c:pt>
                <c:pt idx="259">
                  <c:v>101325</c:v>
                </c:pt>
                <c:pt idx="260">
                  <c:v>101325</c:v>
                </c:pt>
                <c:pt idx="261">
                  <c:v>101325</c:v>
                </c:pt>
                <c:pt idx="262">
                  <c:v>101325</c:v>
                </c:pt>
                <c:pt idx="263">
                  <c:v>101325</c:v>
                </c:pt>
                <c:pt idx="264">
                  <c:v>101325</c:v>
                </c:pt>
                <c:pt idx="265">
                  <c:v>101325</c:v>
                </c:pt>
                <c:pt idx="266">
                  <c:v>101325</c:v>
                </c:pt>
                <c:pt idx="267">
                  <c:v>101325</c:v>
                </c:pt>
                <c:pt idx="268">
                  <c:v>101325</c:v>
                </c:pt>
                <c:pt idx="269">
                  <c:v>101325</c:v>
                </c:pt>
                <c:pt idx="270">
                  <c:v>101325</c:v>
                </c:pt>
                <c:pt idx="271">
                  <c:v>101325</c:v>
                </c:pt>
                <c:pt idx="272">
                  <c:v>101325</c:v>
                </c:pt>
                <c:pt idx="273">
                  <c:v>101325</c:v>
                </c:pt>
                <c:pt idx="274">
                  <c:v>101325</c:v>
                </c:pt>
                <c:pt idx="275">
                  <c:v>101325</c:v>
                </c:pt>
                <c:pt idx="276">
                  <c:v>101325</c:v>
                </c:pt>
                <c:pt idx="277">
                  <c:v>101325</c:v>
                </c:pt>
                <c:pt idx="278">
                  <c:v>101325</c:v>
                </c:pt>
                <c:pt idx="279">
                  <c:v>101325</c:v>
                </c:pt>
                <c:pt idx="280">
                  <c:v>101325</c:v>
                </c:pt>
                <c:pt idx="281">
                  <c:v>101325</c:v>
                </c:pt>
                <c:pt idx="282">
                  <c:v>101325</c:v>
                </c:pt>
                <c:pt idx="283">
                  <c:v>101325</c:v>
                </c:pt>
                <c:pt idx="284">
                  <c:v>101325</c:v>
                </c:pt>
                <c:pt idx="285">
                  <c:v>101325</c:v>
                </c:pt>
                <c:pt idx="286">
                  <c:v>101325</c:v>
                </c:pt>
                <c:pt idx="287">
                  <c:v>101325</c:v>
                </c:pt>
                <c:pt idx="288">
                  <c:v>101325</c:v>
                </c:pt>
                <c:pt idx="289">
                  <c:v>101325</c:v>
                </c:pt>
                <c:pt idx="290">
                  <c:v>101325</c:v>
                </c:pt>
                <c:pt idx="291">
                  <c:v>101325</c:v>
                </c:pt>
                <c:pt idx="292">
                  <c:v>101325</c:v>
                </c:pt>
                <c:pt idx="293">
                  <c:v>101325</c:v>
                </c:pt>
                <c:pt idx="294">
                  <c:v>101325</c:v>
                </c:pt>
                <c:pt idx="295">
                  <c:v>101325</c:v>
                </c:pt>
                <c:pt idx="296">
                  <c:v>101325</c:v>
                </c:pt>
                <c:pt idx="297">
                  <c:v>101325</c:v>
                </c:pt>
                <c:pt idx="298">
                  <c:v>101325</c:v>
                </c:pt>
                <c:pt idx="299">
                  <c:v>101325</c:v>
                </c:pt>
                <c:pt idx="300">
                  <c:v>101325</c:v>
                </c:pt>
                <c:pt idx="301">
                  <c:v>101325</c:v>
                </c:pt>
                <c:pt idx="302">
                  <c:v>101325</c:v>
                </c:pt>
                <c:pt idx="303">
                  <c:v>101325</c:v>
                </c:pt>
                <c:pt idx="304">
                  <c:v>101325</c:v>
                </c:pt>
                <c:pt idx="305">
                  <c:v>101325</c:v>
                </c:pt>
                <c:pt idx="306">
                  <c:v>101325</c:v>
                </c:pt>
                <c:pt idx="307">
                  <c:v>101325</c:v>
                </c:pt>
                <c:pt idx="308">
                  <c:v>101325</c:v>
                </c:pt>
                <c:pt idx="309">
                  <c:v>101325</c:v>
                </c:pt>
                <c:pt idx="310">
                  <c:v>101325</c:v>
                </c:pt>
                <c:pt idx="311">
                  <c:v>101325</c:v>
                </c:pt>
                <c:pt idx="312">
                  <c:v>101325</c:v>
                </c:pt>
                <c:pt idx="313">
                  <c:v>101325</c:v>
                </c:pt>
                <c:pt idx="314">
                  <c:v>101325</c:v>
                </c:pt>
                <c:pt idx="315">
                  <c:v>101325</c:v>
                </c:pt>
                <c:pt idx="316">
                  <c:v>101325</c:v>
                </c:pt>
                <c:pt idx="317">
                  <c:v>101325</c:v>
                </c:pt>
                <c:pt idx="318">
                  <c:v>101325</c:v>
                </c:pt>
                <c:pt idx="319">
                  <c:v>101325</c:v>
                </c:pt>
                <c:pt idx="320">
                  <c:v>101325.00000000004</c:v>
                </c:pt>
                <c:pt idx="321">
                  <c:v>98186.636170886224</c:v>
                </c:pt>
                <c:pt idx="322">
                  <c:v>95067.621398390766</c:v>
                </c:pt>
                <c:pt idx="323">
                  <c:v>91987.185445763767</c:v>
                </c:pt>
                <c:pt idx="324">
                  <c:v>88964.320225002069</c:v>
                </c:pt>
                <c:pt idx="325">
                  <c:v>86017.66270539636</c:v>
                </c:pt>
                <c:pt idx="326">
                  <c:v>83165.38001041807</c:v>
                </c:pt>
                <c:pt idx="327">
                  <c:v>80425.05741136198</c:v>
                </c:pt>
                <c:pt idx="328">
                  <c:v>77813.589908300986</c:v>
                </c:pt>
                <c:pt idx="329">
                  <c:v>75347.078066792572</c:v>
                </c:pt>
                <c:pt idx="330">
                  <c:v>73040.728752538096</c:v>
                </c:pt>
                <c:pt idx="331">
                  <c:v>70908.761375998758</c:v>
                </c:pt>
                <c:pt idx="332">
                  <c:v>68964.320225002084</c:v>
                </c:pt>
                <c:pt idx="333">
                  <c:v>67219.393425836286</c:v>
                </c:pt>
                <c:pt idx="334">
                  <c:v>65684.739032465266</c:v>
                </c:pt>
                <c:pt idx="335">
                  <c:v>64369.818699548501</c:v>
                </c:pt>
                <c:pt idx="336">
                  <c:v>63282.739348193827</c:v>
                </c:pt>
                <c:pt idx="337">
                  <c:v>62430.203184092905</c:v>
                </c:pt>
                <c:pt idx="338">
                  <c:v>61817.466376194468</c:v>
                </c:pt>
                <c:pt idx="339">
                  <c:v>61448.30665067488</c:v>
                </c:pt>
                <c:pt idx="340">
                  <c:v>61325</c:v>
                </c:pt>
                <c:pt idx="341">
                  <c:v>61448.306650674887</c:v>
                </c:pt>
                <c:pt idx="342">
                  <c:v>61817.466376194505</c:v>
                </c:pt>
                <c:pt idx="343">
                  <c:v>62430.203184092956</c:v>
                </c:pt>
                <c:pt idx="344">
                  <c:v>63282.739348193849</c:v>
                </c:pt>
                <c:pt idx="345">
                  <c:v>64369.818699548523</c:v>
                </c:pt>
                <c:pt idx="346">
                  <c:v>65684.739032465281</c:v>
                </c:pt>
                <c:pt idx="347">
                  <c:v>67219.393425836242</c:v>
                </c:pt>
                <c:pt idx="348">
                  <c:v>68964.32022500204</c:v>
                </c:pt>
                <c:pt idx="349">
                  <c:v>70908.7613759987</c:v>
                </c:pt>
                <c:pt idx="350">
                  <c:v>73040.728752538038</c:v>
                </c:pt>
                <c:pt idx="351">
                  <c:v>75347.078066792601</c:v>
                </c:pt>
                <c:pt idx="352">
                  <c:v>77813.589908301044</c:v>
                </c:pt>
                <c:pt idx="353">
                  <c:v>80425.057411362024</c:v>
                </c:pt>
                <c:pt idx="354">
                  <c:v>83165.380010418128</c:v>
                </c:pt>
                <c:pt idx="355">
                  <c:v>86017.662705396418</c:v>
                </c:pt>
                <c:pt idx="356">
                  <c:v>88964.320225001997</c:v>
                </c:pt>
                <c:pt idx="357">
                  <c:v>91987.185445763695</c:v>
                </c:pt>
                <c:pt idx="358">
                  <c:v>95067.621398390693</c:v>
                </c:pt>
                <c:pt idx="359">
                  <c:v>98186.636170886137</c:v>
                </c:pt>
                <c:pt idx="360">
                  <c:v>101324.99999999996</c:v>
                </c:pt>
                <c:pt idx="361">
                  <c:v>101325</c:v>
                </c:pt>
                <c:pt idx="362">
                  <c:v>101325</c:v>
                </c:pt>
                <c:pt idx="363">
                  <c:v>101325</c:v>
                </c:pt>
                <c:pt idx="364">
                  <c:v>101325</c:v>
                </c:pt>
                <c:pt idx="365">
                  <c:v>101325</c:v>
                </c:pt>
                <c:pt idx="366">
                  <c:v>101325</c:v>
                </c:pt>
                <c:pt idx="367">
                  <c:v>101325</c:v>
                </c:pt>
                <c:pt idx="368">
                  <c:v>101325</c:v>
                </c:pt>
                <c:pt idx="369">
                  <c:v>101325</c:v>
                </c:pt>
                <c:pt idx="370">
                  <c:v>101325</c:v>
                </c:pt>
                <c:pt idx="371">
                  <c:v>101325</c:v>
                </c:pt>
                <c:pt idx="372">
                  <c:v>101325</c:v>
                </c:pt>
                <c:pt idx="373">
                  <c:v>101325</c:v>
                </c:pt>
                <c:pt idx="374">
                  <c:v>101325</c:v>
                </c:pt>
                <c:pt idx="375">
                  <c:v>101325</c:v>
                </c:pt>
                <c:pt idx="376">
                  <c:v>101325</c:v>
                </c:pt>
                <c:pt idx="377">
                  <c:v>101325</c:v>
                </c:pt>
                <c:pt idx="378">
                  <c:v>101325</c:v>
                </c:pt>
                <c:pt idx="379">
                  <c:v>101325</c:v>
                </c:pt>
                <c:pt idx="380">
                  <c:v>101325</c:v>
                </c:pt>
                <c:pt idx="381">
                  <c:v>101325</c:v>
                </c:pt>
                <c:pt idx="382">
                  <c:v>101325</c:v>
                </c:pt>
                <c:pt idx="383">
                  <c:v>101325</c:v>
                </c:pt>
                <c:pt idx="384">
                  <c:v>101325</c:v>
                </c:pt>
                <c:pt idx="385">
                  <c:v>101325</c:v>
                </c:pt>
                <c:pt idx="386">
                  <c:v>101325</c:v>
                </c:pt>
                <c:pt idx="387">
                  <c:v>101325</c:v>
                </c:pt>
                <c:pt idx="388">
                  <c:v>101325</c:v>
                </c:pt>
                <c:pt idx="389">
                  <c:v>101325</c:v>
                </c:pt>
                <c:pt idx="390">
                  <c:v>101325</c:v>
                </c:pt>
                <c:pt idx="391">
                  <c:v>101325</c:v>
                </c:pt>
                <c:pt idx="392">
                  <c:v>101325</c:v>
                </c:pt>
                <c:pt idx="393">
                  <c:v>101325</c:v>
                </c:pt>
                <c:pt idx="394">
                  <c:v>101325</c:v>
                </c:pt>
                <c:pt idx="395">
                  <c:v>101325</c:v>
                </c:pt>
                <c:pt idx="396">
                  <c:v>101325</c:v>
                </c:pt>
                <c:pt idx="397">
                  <c:v>101325</c:v>
                </c:pt>
                <c:pt idx="398">
                  <c:v>101325</c:v>
                </c:pt>
                <c:pt idx="399">
                  <c:v>101325</c:v>
                </c:pt>
                <c:pt idx="400">
                  <c:v>101325</c:v>
                </c:pt>
                <c:pt idx="401">
                  <c:v>101325</c:v>
                </c:pt>
                <c:pt idx="402">
                  <c:v>101325</c:v>
                </c:pt>
                <c:pt idx="403">
                  <c:v>101325</c:v>
                </c:pt>
                <c:pt idx="404">
                  <c:v>101325</c:v>
                </c:pt>
                <c:pt idx="405">
                  <c:v>101325</c:v>
                </c:pt>
                <c:pt idx="406">
                  <c:v>101325</c:v>
                </c:pt>
                <c:pt idx="407">
                  <c:v>101325</c:v>
                </c:pt>
                <c:pt idx="408">
                  <c:v>101325</c:v>
                </c:pt>
                <c:pt idx="409">
                  <c:v>101325</c:v>
                </c:pt>
                <c:pt idx="410">
                  <c:v>101325</c:v>
                </c:pt>
                <c:pt idx="411">
                  <c:v>101325</c:v>
                </c:pt>
                <c:pt idx="412">
                  <c:v>101325</c:v>
                </c:pt>
                <c:pt idx="413">
                  <c:v>101325</c:v>
                </c:pt>
                <c:pt idx="414">
                  <c:v>101325</c:v>
                </c:pt>
                <c:pt idx="415">
                  <c:v>101325</c:v>
                </c:pt>
                <c:pt idx="416">
                  <c:v>101325</c:v>
                </c:pt>
                <c:pt idx="417">
                  <c:v>101325</c:v>
                </c:pt>
                <c:pt idx="418">
                  <c:v>101325</c:v>
                </c:pt>
                <c:pt idx="419">
                  <c:v>101325</c:v>
                </c:pt>
                <c:pt idx="420">
                  <c:v>101325</c:v>
                </c:pt>
                <c:pt idx="421">
                  <c:v>101325</c:v>
                </c:pt>
                <c:pt idx="422">
                  <c:v>101325</c:v>
                </c:pt>
                <c:pt idx="423">
                  <c:v>101325</c:v>
                </c:pt>
                <c:pt idx="424">
                  <c:v>101325</c:v>
                </c:pt>
                <c:pt idx="425">
                  <c:v>101325</c:v>
                </c:pt>
                <c:pt idx="426">
                  <c:v>101325</c:v>
                </c:pt>
                <c:pt idx="427">
                  <c:v>101325</c:v>
                </c:pt>
                <c:pt idx="428">
                  <c:v>101325</c:v>
                </c:pt>
                <c:pt idx="429">
                  <c:v>101325</c:v>
                </c:pt>
                <c:pt idx="430">
                  <c:v>101325</c:v>
                </c:pt>
                <c:pt idx="431">
                  <c:v>101325</c:v>
                </c:pt>
                <c:pt idx="432">
                  <c:v>101325</c:v>
                </c:pt>
                <c:pt idx="433">
                  <c:v>101325</c:v>
                </c:pt>
                <c:pt idx="434">
                  <c:v>101325</c:v>
                </c:pt>
                <c:pt idx="435">
                  <c:v>101325</c:v>
                </c:pt>
                <c:pt idx="436">
                  <c:v>101325</c:v>
                </c:pt>
                <c:pt idx="437">
                  <c:v>101325</c:v>
                </c:pt>
                <c:pt idx="438">
                  <c:v>101325</c:v>
                </c:pt>
                <c:pt idx="439">
                  <c:v>101325</c:v>
                </c:pt>
                <c:pt idx="440">
                  <c:v>101325</c:v>
                </c:pt>
                <c:pt idx="441">
                  <c:v>101325</c:v>
                </c:pt>
                <c:pt idx="442">
                  <c:v>101325</c:v>
                </c:pt>
                <c:pt idx="443">
                  <c:v>101325</c:v>
                </c:pt>
                <c:pt idx="444">
                  <c:v>101325</c:v>
                </c:pt>
                <c:pt idx="445">
                  <c:v>101325</c:v>
                </c:pt>
                <c:pt idx="446">
                  <c:v>101325</c:v>
                </c:pt>
                <c:pt idx="447">
                  <c:v>101325</c:v>
                </c:pt>
                <c:pt idx="448">
                  <c:v>101325</c:v>
                </c:pt>
                <c:pt idx="449">
                  <c:v>101325</c:v>
                </c:pt>
                <c:pt idx="450">
                  <c:v>101325</c:v>
                </c:pt>
                <c:pt idx="451">
                  <c:v>101325</c:v>
                </c:pt>
                <c:pt idx="452">
                  <c:v>101325</c:v>
                </c:pt>
                <c:pt idx="453">
                  <c:v>101325</c:v>
                </c:pt>
                <c:pt idx="454">
                  <c:v>101325</c:v>
                </c:pt>
                <c:pt idx="455">
                  <c:v>101325</c:v>
                </c:pt>
                <c:pt idx="456">
                  <c:v>101325</c:v>
                </c:pt>
                <c:pt idx="457">
                  <c:v>101325</c:v>
                </c:pt>
                <c:pt idx="458">
                  <c:v>101325</c:v>
                </c:pt>
                <c:pt idx="459">
                  <c:v>101325</c:v>
                </c:pt>
                <c:pt idx="460">
                  <c:v>101325</c:v>
                </c:pt>
                <c:pt idx="461">
                  <c:v>101325</c:v>
                </c:pt>
                <c:pt idx="462">
                  <c:v>101325</c:v>
                </c:pt>
                <c:pt idx="463">
                  <c:v>101325</c:v>
                </c:pt>
                <c:pt idx="464">
                  <c:v>101325</c:v>
                </c:pt>
                <c:pt idx="465">
                  <c:v>101325</c:v>
                </c:pt>
                <c:pt idx="466">
                  <c:v>101325</c:v>
                </c:pt>
                <c:pt idx="467">
                  <c:v>101325</c:v>
                </c:pt>
                <c:pt idx="468">
                  <c:v>101325</c:v>
                </c:pt>
                <c:pt idx="469">
                  <c:v>101325</c:v>
                </c:pt>
                <c:pt idx="470">
                  <c:v>101325</c:v>
                </c:pt>
                <c:pt idx="471">
                  <c:v>101325</c:v>
                </c:pt>
                <c:pt idx="472">
                  <c:v>101325</c:v>
                </c:pt>
                <c:pt idx="473">
                  <c:v>101325</c:v>
                </c:pt>
                <c:pt idx="474">
                  <c:v>101325</c:v>
                </c:pt>
                <c:pt idx="475">
                  <c:v>101325</c:v>
                </c:pt>
                <c:pt idx="476">
                  <c:v>101325</c:v>
                </c:pt>
                <c:pt idx="477">
                  <c:v>101325</c:v>
                </c:pt>
                <c:pt idx="478">
                  <c:v>101325</c:v>
                </c:pt>
                <c:pt idx="479">
                  <c:v>101325</c:v>
                </c:pt>
                <c:pt idx="480">
                  <c:v>101325</c:v>
                </c:pt>
                <c:pt idx="481">
                  <c:v>98186.636170886384</c:v>
                </c:pt>
                <c:pt idx="482">
                  <c:v>95067.621398390795</c:v>
                </c:pt>
                <c:pt idx="483">
                  <c:v>91987.185445763927</c:v>
                </c:pt>
                <c:pt idx="484">
                  <c:v>88964.320225002099</c:v>
                </c:pt>
                <c:pt idx="485">
                  <c:v>86017.662705396506</c:v>
                </c:pt>
                <c:pt idx="486">
                  <c:v>83165.380010418085</c:v>
                </c:pt>
                <c:pt idx="487">
                  <c:v>80425.057411362111</c:v>
                </c:pt>
                <c:pt idx="488">
                  <c:v>77813.589908301015</c:v>
                </c:pt>
                <c:pt idx="489">
                  <c:v>75347.078066792688</c:v>
                </c:pt>
                <c:pt idx="490">
                  <c:v>73040.728752538009</c:v>
                </c:pt>
                <c:pt idx="491">
                  <c:v>70908.761375998773</c:v>
                </c:pt>
                <c:pt idx="492">
                  <c:v>68964.320225002186</c:v>
                </c:pt>
                <c:pt idx="493">
                  <c:v>67219.393425836286</c:v>
                </c:pt>
                <c:pt idx="494">
                  <c:v>65684.739032465324</c:v>
                </c:pt>
                <c:pt idx="495">
                  <c:v>64369.818699548501</c:v>
                </c:pt>
                <c:pt idx="496">
                  <c:v>63282.739348193878</c:v>
                </c:pt>
                <c:pt idx="497">
                  <c:v>62430.203184092912</c:v>
                </c:pt>
                <c:pt idx="498">
                  <c:v>61817.46637619449</c:v>
                </c:pt>
                <c:pt idx="499">
                  <c:v>61448.306650674873</c:v>
                </c:pt>
                <c:pt idx="500">
                  <c:v>61325</c:v>
                </c:pt>
                <c:pt idx="501">
                  <c:v>61448.306650674873</c:v>
                </c:pt>
                <c:pt idx="502">
                  <c:v>61817.466376194498</c:v>
                </c:pt>
                <c:pt idx="503">
                  <c:v>62430.203184092912</c:v>
                </c:pt>
                <c:pt idx="504">
                  <c:v>63282.739348193878</c:v>
                </c:pt>
                <c:pt idx="505">
                  <c:v>64369.818699548516</c:v>
                </c:pt>
                <c:pt idx="506">
                  <c:v>65684.739032465339</c:v>
                </c:pt>
                <c:pt idx="507">
                  <c:v>67219.393425836315</c:v>
                </c:pt>
                <c:pt idx="508">
                  <c:v>68964.320225002186</c:v>
                </c:pt>
                <c:pt idx="509">
                  <c:v>70908.761375998787</c:v>
                </c:pt>
                <c:pt idx="510">
                  <c:v>73040.728752538038</c:v>
                </c:pt>
                <c:pt idx="511">
                  <c:v>75347.078066792703</c:v>
                </c:pt>
                <c:pt idx="512">
                  <c:v>77813.58990830103</c:v>
                </c:pt>
                <c:pt idx="513">
                  <c:v>80425.057411362126</c:v>
                </c:pt>
                <c:pt idx="514">
                  <c:v>83165.380010418099</c:v>
                </c:pt>
                <c:pt idx="515">
                  <c:v>86017.662705396535</c:v>
                </c:pt>
                <c:pt idx="516">
                  <c:v>88964.320225002113</c:v>
                </c:pt>
                <c:pt idx="517">
                  <c:v>91987.185445763942</c:v>
                </c:pt>
                <c:pt idx="518">
                  <c:v>95067.621398390809</c:v>
                </c:pt>
                <c:pt idx="519">
                  <c:v>98186.636170886399</c:v>
                </c:pt>
                <c:pt idx="520">
                  <c:v>101325.00000000007</c:v>
                </c:pt>
                <c:pt idx="521">
                  <c:v>101325</c:v>
                </c:pt>
                <c:pt idx="522">
                  <c:v>101325</c:v>
                </c:pt>
                <c:pt idx="523">
                  <c:v>101325</c:v>
                </c:pt>
                <c:pt idx="524">
                  <c:v>101325</c:v>
                </c:pt>
                <c:pt idx="525">
                  <c:v>101325</c:v>
                </c:pt>
                <c:pt idx="526">
                  <c:v>101325</c:v>
                </c:pt>
                <c:pt idx="527">
                  <c:v>101325</c:v>
                </c:pt>
                <c:pt idx="528">
                  <c:v>101325</c:v>
                </c:pt>
                <c:pt idx="529">
                  <c:v>101325</c:v>
                </c:pt>
                <c:pt idx="530">
                  <c:v>101325</c:v>
                </c:pt>
                <c:pt idx="531">
                  <c:v>101325</c:v>
                </c:pt>
                <c:pt idx="532">
                  <c:v>101325</c:v>
                </c:pt>
                <c:pt idx="533">
                  <c:v>101325</c:v>
                </c:pt>
                <c:pt idx="534">
                  <c:v>101325</c:v>
                </c:pt>
                <c:pt idx="535">
                  <c:v>101325</c:v>
                </c:pt>
                <c:pt idx="536">
                  <c:v>101325</c:v>
                </c:pt>
                <c:pt idx="537">
                  <c:v>101325</c:v>
                </c:pt>
                <c:pt idx="538">
                  <c:v>101325</c:v>
                </c:pt>
                <c:pt idx="539">
                  <c:v>101325</c:v>
                </c:pt>
                <c:pt idx="540">
                  <c:v>101325</c:v>
                </c:pt>
                <c:pt idx="541">
                  <c:v>101325</c:v>
                </c:pt>
                <c:pt idx="542">
                  <c:v>101325</c:v>
                </c:pt>
                <c:pt idx="543">
                  <c:v>101325</c:v>
                </c:pt>
                <c:pt idx="544">
                  <c:v>101325</c:v>
                </c:pt>
                <c:pt idx="545">
                  <c:v>101325</c:v>
                </c:pt>
                <c:pt idx="546">
                  <c:v>101325</c:v>
                </c:pt>
                <c:pt idx="547">
                  <c:v>101325</c:v>
                </c:pt>
                <c:pt idx="548">
                  <c:v>101325</c:v>
                </c:pt>
                <c:pt idx="549">
                  <c:v>101325</c:v>
                </c:pt>
                <c:pt idx="550">
                  <c:v>101325</c:v>
                </c:pt>
                <c:pt idx="551">
                  <c:v>101325</c:v>
                </c:pt>
                <c:pt idx="552">
                  <c:v>101325</c:v>
                </c:pt>
                <c:pt idx="553">
                  <c:v>101325</c:v>
                </c:pt>
                <c:pt idx="554">
                  <c:v>101325</c:v>
                </c:pt>
                <c:pt idx="555">
                  <c:v>101325</c:v>
                </c:pt>
                <c:pt idx="556">
                  <c:v>101325</c:v>
                </c:pt>
                <c:pt idx="557">
                  <c:v>101325</c:v>
                </c:pt>
                <c:pt idx="558">
                  <c:v>101325</c:v>
                </c:pt>
                <c:pt idx="559">
                  <c:v>101325</c:v>
                </c:pt>
                <c:pt idx="560">
                  <c:v>101325</c:v>
                </c:pt>
                <c:pt idx="561">
                  <c:v>101325</c:v>
                </c:pt>
                <c:pt idx="562">
                  <c:v>101325</c:v>
                </c:pt>
                <c:pt idx="563">
                  <c:v>101325</c:v>
                </c:pt>
                <c:pt idx="564">
                  <c:v>101325</c:v>
                </c:pt>
                <c:pt idx="565">
                  <c:v>101325</c:v>
                </c:pt>
                <c:pt idx="566">
                  <c:v>101325</c:v>
                </c:pt>
                <c:pt idx="567">
                  <c:v>101325</c:v>
                </c:pt>
                <c:pt idx="568">
                  <c:v>101325</c:v>
                </c:pt>
                <c:pt idx="569">
                  <c:v>101325</c:v>
                </c:pt>
                <c:pt idx="570">
                  <c:v>101325</c:v>
                </c:pt>
                <c:pt idx="571">
                  <c:v>101325</c:v>
                </c:pt>
                <c:pt idx="572">
                  <c:v>101325</c:v>
                </c:pt>
                <c:pt idx="573">
                  <c:v>101325</c:v>
                </c:pt>
                <c:pt idx="574">
                  <c:v>101325</c:v>
                </c:pt>
                <c:pt idx="575">
                  <c:v>101325</c:v>
                </c:pt>
                <c:pt idx="576">
                  <c:v>101325</c:v>
                </c:pt>
                <c:pt idx="577">
                  <c:v>101325</c:v>
                </c:pt>
                <c:pt idx="578">
                  <c:v>101325</c:v>
                </c:pt>
                <c:pt idx="579">
                  <c:v>101325</c:v>
                </c:pt>
                <c:pt idx="580">
                  <c:v>101325</c:v>
                </c:pt>
                <c:pt idx="581">
                  <c:v>101325</c:v>
                </c:pt>
                <c:pt idx="582">
                  <c:v>101325</c:v>
                </c:pt>
                <c:pt idx="583">
                  <c:v>101325</c:v>
                </c:pt>
                <c:pt idx="584">
                  <c:v>101325</c:v>
                </c:pt>
                <c:pt idx="585">
                  <c:v>101325</c:v>
                </c:pt>
                <c:pt idx="586">
                  <c:v>101325</c:v>
                </c:pt>
                <c:pt idx="587">
                  <c:v>101325</c:v>
                </c:pt>
                <c:pt idx="588">
                  <c:v>101325</c:v>
                </c:pt>
                <c:pt idx="589">
                  <c:v>101325</c:v>
                </c:pt>
                <c:pt idx="590">
                  <c:v>101325</c:v>
                </c:pt>
                <c:pt idx="591">
                  <c:v>101325</c:v>
                </c:pt>
                <c:pt idx="592">
                  <c:v>101325</c:v>
                </c:pt>
                <c:pt idx="593">
                  <c:v>101325</c:v>
                </c:pt>
                <c:pt idx="594">
                  <c:v>101325</c:v>
                </c:pt>
                <c:pt idx="595">
                  <c:v>101325</c:v>
                </c:pt>
                <c:pt idx="596">
                  <c:v>101325</c:v>
                </c:pt>
                <c:pt idx="597">
                  <c:v>101325</c:v>
                </c:pt>
                <c:pt idx="598">
                  <c:v>101325</c:v>
                </c:pt>
                <c:pt idx="599">
                  <c:v>101325</c:v>
                </c:pt>
                <c:pt idx="600">
                  <c:v>101325</c:v>
                </c:pt>
                <c:pt idx="601">
                  <c:v>101325</c:v>
                </c:pt>
                <c:pt idx="602">
                  <c:v>101325</c:v>
                </c:pt>
                <c:pt idx="603">
                  <c:v>101325</c:v>
                </c:pt>
                <c:pt idx="604">
                  <c:v>101325</c:v>
                </c:pt>
                <c:pt idx="605">
                  <c:v>101325</c:v>
                </c:pt>
                <c:pt idx="606">
                  <c:v>101325</c:v>
                </c:pt>
                <c:pt idx="607">
                  <c:v>101325</c:v>
                </c:pt>
                <c:pt idx="608">
                  <c:v>101325</c:v>
                </c:pt>
                <c:pt idx="609">
                  <c:v>101325</c:v>
                </c:pt>
                <c:pt idx="610">
                  <c:v>101325</c:v>
                </c:pt>
                <c:pt idx="611">
                  <c:v>101325</c:v>
                </c:pt>
                <c:pt idx="612">
                  <c:v>101325</c:v>
                </c:pt>
                <c:pt idx="613">
                  <c:v>101325</c:v>
                </c:pt>
                <c:pt idx="614">
                  <c:v>101325</c:v>
                </c:pt>
                <c:pt idx="615">
                  <c:v>101325</c:v>
                </c:pt>
                <c:pt idx="616">
                  <c:v>101325</c:v>
                </c:pt>
                <c:pt idx="617">
                  <c:v>101325</c:v>
                </c:pt>
                <c:pt idx="618">
                  <c:v>101325</c:v>
                </c:pt>
                <c:pt idx="619">
                  <c:v>101325</c:v>
                </c:pt>
                <c:pt idx="620">
                  <c:v>101325</c:v>
                </c:pt>
                <c:pt idx="621">
                  <c:v>101325</c:v>
                </c:pt>
                <c:pt idx="622">
                  <c:v>101325</c:v>
                </c:pt>
                <c:pt idx="623">
                  <c:v>101325</c:v>
                </c:pt>
                <c:pt idx="624">
                  <c:v>101325</c:v>
                </c:pt>
                <c:pt idx="625">
                  <c:v>101325</c:v>
                </c:pt>
                <c:pt idx="626">
                  <c:v>101325</c:v>
                </c:pt>
                <c:pt idx="627">
                  <c:v>101325</c:v>
                </c:pt>
                <c:pt idx="628">
                  <c:v>101325</c:v>
                </c:pt>
                <c:pt idx="629">
                  <c:v>101325</c:v>
                </c:pt>
                <c:pt idx="630">
                  <c:v>101325</c:v>
                </c:pt>
                <c:pt idx="631">
                  <c:v>101325</c:v>
                </c:pt>
                <c:pt idx="632">
                  <c:v>101325</c:v>
                </c:pt>
                <c:pt idx="633">
                  <c:v>101325</c:v>
                </c:pt>
                <c:pt idx="634">
                  <c:v>101325</c:v>
                </c:pt>
                <c:pt idx="635">
                  <c:v>101325</c:v>
                </c:pt>
                <c:pt idx="636">
                  <c:v>101325</c:v>
                </c:pt>
                <c:pt idx="637">
                  <c:v>101325</c:v>
                </c:pt>
                <c:pt idx="638">
                  <c:v>101325</c:v>
                </c:pt>
                <c:pt idx="639">
                  <c:v>101325</c:v>
                </c:pt>
                <c:pt idx="640">
                  <c:v>101325.00000000007</c:v>
                </c:pt>
                <c:pt idx="641">
                  <c:v>98186.636170886122</c:v>
                </c:pt>
                <c:pt idx="642">
                  <c:v>95067.621398390809</c:v>
                </c:pt>
                <c:pt idx="643">
                  <c:v>91987.185445763665</c:v>
                </c:pt>
                <c:pt idx="644">
                  <c:v>88964.320225002113</c:v>
                </c:pt>
                <c:pt idx="645">
                  <c:v>86017.662705396273</c:v>
                </c:pt>
                <c:pt idx="646">
                  <c:v>83165.380010418099</c:v>
                </c:pt>
                <c:pt idx="647">
                  <c:v>80425.057411361879</c:v>
                </c:pt>
                <c:pt idx="648">
                  <c:v>77813.58990830103</c:v>
                </c:pt>
                <c:pt idx="649">
                  <c:v>75347.078066792703</c:v>
                </c:pt>
                <c:pt idx="650">
                  <c:v>73040.728752538038</c:v>
                </c:pt>
                <c:pt idx="651">
                  <c:v>70908.761375998787</c:v>
                </c:pt>
                <c:pt idx="652">
                  <c:v>68964.320225002026</c:v>
                </c:pt>
                <c:pt idx="653">
                  <c:v>67219.393425836315</c:v>
                </c:pt>
                <c:pt idx="654">
                  <c:v>65684.739032465208</c:v>
                </c:pt>
                <c:pt idx="655">
                  <c:v>64369.818699548516</c:v>
                </c:pt>
                <c:pt idx="656">
                  <c:v>63282.739348193791</c:v>
                </c:pt>
                <c:pt idx="657">
                  <c:v>62430.203184092912</c:v>
                </c:pt>
                <c:pt idx="658">
                  <c:v>61817.466376194454</c:v>
                </c:pt>
                <c:pt idx="659">
                  <c:v>61448.306650674873</c:v>
                </c:pt>
                <c:pt idx="660">
                  <c:v>61325</c:v>
                </c:pt>
                <c:pt idx="661">
                  <c:v>61448.306650674895</c:v>
                </c:pt>
                <c:pt idx="662">
                  <c:v>61817.46637619449</c:v>
                </c:pt>
                <c:pt idx="663">
                  <c:v>62430.203184092978</c:v>
                </c:pt>
                <c:pt idx="664">
                  <c:v>63282.739348193878</c:v>
                </c:pt>
                <c:pt idx="665">
                  <c:v>64369.818699548618</c:v>
                </c:pt>
                <c:pt idx="666">
                  <c:v>65684.739032465324</c:v>
                </c:pt>
                <c:pt idx="667">
                  <c:v>67219.393425836446</c:v>
                </c:pt>
                <c:pt idx="668">
                  <c:v>68964.320225002186</c:v>
                </c:pt>
                <c:pt idx="669">
                  <c:v>70908.761375998773</c:v>
                </c:pt>
                <c:pt idx="670">
                  <c:v>73040.728752538213</c:v>
                </c:pt>
                <c:pt idx="671">
                  <c:v>75347.078066792688</c:v>
                </c:pt>
                <c:pt idx="672">
                  <c:v>77813.589908301234</c:v>
                </c:pt>
                <c:pt idx="673">
                  <c:v>80425.057411362111</c:v>
                </c:pt>
                <c:pt idx="674">
                  <c:v>83165.380010418332</c:v>
                </c:pt>
                <c:pt idx="675">
                  <c:v>86017.662705396506</c:v>
                </c:pt>
                <c:pt idx="676">
                  <c:v>88964.320225002361</c:v>
                </c:pt>
                <c:pt idx="677">
                  <c:v>91987.185445763927</c:v>
                </c:pt>
                <c:pt idx="678">
                  <c:v>95067.621398390795</c:v>
                </c:pt>
                <c:pt idx="679">
                  <c:v>98186.636170886384</c:v>
                </c:pt>
                <c:pt idx="680">
                  <c:v>101325.00000000006</c:v>
                </c:pt>
                <c:pt idx="681">
                  <c:v>101325</c:v>
                </c:pt>
                <c:pt idx="682">
                  <c:v>101325</c:v>
                </c:pt>
                <c:pt idx="683">
                  <c:v>101325</c:v>
                </c:pt>
                <c:pt idx="684">
                  <c:v>101325</c:v>
                </c:pt>
                <c:pt idx="685">
                  <c:v>101325</c:v>
                </c:pt>
                <c:pt idx="686">
                  <c:v>101325</c:v>
                </c:pt>
                <c:pt idx="687">
                  <c:v>101325</c:v>
                </c:pt>
                <c:pt idx="688">
                  <c:v>101325</c:v>
                </c:pt>
                <c:pt idx="689">
                  <c:v>101325</c:v>
                </c:pt>
                <c:pt idx="690">
                  <c:v>101325</c:v>
                </c:pt>
                <c:pt idx="691">
                  <c:v>101325</c:v>
                </c:pt>
                <c:pt idx="692">
                  <c:v>101325</c:v>
                </c:pt>
                <c:pt idx="693">
                  <c:v>101325</c:v>
                </c:pt>
                <c:pt idx="694">
                  <c:v>101325</c:v>
                </c:pt>
                <c:pt idx="695">
                  <c:v>101325</c:v>
                </c:pt>
                <c:pt idx="696">
                  <c:v>101325</c:v>
                </c:pt>
                <c:pt idx="697">
                  <c:v>101325</c:v>
                </c:pt>
                <c:pt idx="698">
                  <c:v>101325</c:v>
                </c:pt>
                <c:pt idx="699">
                  <c:v>101325</c:v>
                </c:pt>
                <c:pt idx="700">
                  <c:v>101325</c:v>
                </c:pt>
                <c:pt idx="701">
                  <c:v>101325</c:v>
                </c:pt>
                <c:pt idx="702">
                  <c:v>101325</c:v>
                </c:pt>
                <c:pt idx="703">
                  <c:v>101325</c:v>
                </c:pt>
                <c:pt idx="704">
                  <c:v>101325</c:v>
                </c:pt>
                <c:pt idx="705">
                  <c:v>101325</c:v>
                </c:pt>
                <c:pt idx="706">
                  <c:v>101325</c:v>
                </c:pt>
                <c:pt idx="707">
                  <c:v>101325</c:v>
                </c:pt>
                <c:pt idx="708">
                  <c:v>101325</c:v>
                </c:pt>
                <c:pt idx="709">
                  <c:v>101325</c:v>
                </c:pt>
                <c:pt idx="710">
                  <c:v>101325</c:v>
                </c:pt>
                <c:pt idx="711">
                  <c:v>101325</c:v>
                </c:pt>
                <c:pt idx="712">
                  <c:v>101325</c:v>
                </c:pt>
                <c:pt idx="713">
                  <c:v>101325</c:v>
                </c:pt>
                <c:pt idx="714">
                  <c:v>101325</c:v>
                </c:pt>
                <c:pt idx="715">
                  <c:v>101325</c:v>
                </c:pt>
                <c:pt idx="716">
                  <c:v>101325</c:v>
                </c:pt>
                <c:pt idx="717">
                  <c:v>101325</c:v>
                </c:pt>
                <c:pt idx="718">
                  <c:v>101325</c:v>
                </c:pt>
                <c:pt idx="719">
                  <c:v>101325</c:v>
                </c:pt>
                <c:pt idx="720">
                  <c:v>101325</c:v>
                </c:pt>
                <c:pt idx="721">
                  <c:v>101325</c:v>
                </c:pt>
                <c:pt idx="722">
                  <c:v>101325</c:v>
                </c:pt>
                <c:pt idx="723">
                  <c:v>101325</c:v>
                </c:pt>
                <c:pt idx="724">
                  <c:v>101325</c:v>
                </c:pt>
                <c:pt idx="725">
                  <c:v>101325</c:v>
                </c:pt>
                <c:pt idx="726">
                  <c:v>101325</c:v>
                </c:pt>
                <c:pt idx="727">
                  <c:v>101325</c:v>
                </c:pt>
                <c:pt idx="728">
                  <c:v>101325</c:v>
                </c:pt>
                <c:pt idx="729">
                  <c:v>101325</c:v>
                </c:pt>
                <c:pt idx="730">
                  <c:v>101325</c:v>
                </c:pt>
                <c:pt idx="731">
                  <c:v>101325</c:v>
                </c:pt>
                <c:pt idx="732">
                  <c:v>101325</c:v>
                </c:pt>
                <c:pt idx="733">
                  <c:v>101325</c:v>
                </c:pt>
                <c:pt idx="734">
                  <c:v>101325</c:v>
                </c:pt>
                <c:pt idx="735">
                  <c:v>101325</c:v>
                </c:pt>
                <c:pt idx="736">
                  <c:v>101325</c:v>
                </c:pt>
                <c:pt idx="737">
                  <c:v>101325</c:v>
                </c:pt>
                <c:pt idx="738">
                  <c:v>101325</c:v>
                </c:pt>
                <c:pt idx="739">
                  <c:v>101325</c:v>
                </c:pt>
                <c:pt idx="740">
                  <c:v>101325</c:v>
                </c:pt>
                <c:pt idx="741">
                  <c:v>101325</c:v>
                </c:pt>
                <c:pt idx="742">
                  <c:v>101325</c:v>
                </c:pt>
                <c:pt idx="743">
                  <c:v>101325</c:v>
                </c:pt>
                <c:pt idx="744">
                  <c:v>101325</c:v>
                </c:pt>
                <c:pt idx="745">
                  <c:v>101325</c:v>
                </c:pt>
                <c:pt idx="746">
                  <c:v>101325</c:v>
                </c:pt>
                <c:pt idx="747">
                  <c:v>101325</c:v>
                </c:pt>
                <c:pt idx="748">
                  <c:v>101325</c:v>
                </c:pt>
                <c:pt idx="749">
                  <c:v>101325</c:v>
                </c:pt>
                <c:pt idx="750">
                  <c:v>101325</c:v>
                </c:pt>
                <c:pt idx="751">
                  <c:v>101325</c:v>
                </c:pt>
                <c:pt idx="752">
                  <c:v>101325</c:v>
                </c:pt>
                <c:pt idx="753">
                  <c:v>101325</c:v>
                </c:pt>
                <c:pt idx="754">
                  <c:v>101325</c:v>
                </c:pt>
                <c:pt idx="755">
                  <c:v>101325</c:v>
                </c:pt>
                <c:pt idx="756">
                  <c:v>101325</c:v>
                </c:pt>
                <c:pt idx="757">
                  <c:v>101325</c:v>
                </c:pt>
                <c:pt idx="758">
                  <c:v>101325</c:v>
                </c:pt>
                <c:pt idx="759">
                  <c:v>101325</c:v>
                </c:pt>
                <c:pt idx="760">
                  <c:v>101325</c:v>
                </c:pt>
                <c:pt idx="761">
                  <c:v>101325</c:v>
                </c:pt>
                <c:pt idx="762">
                  <c:v>101325</c:v>
                </c:pt>
                <c:pt idx="763">
                  <c:v>101325</c:v>
                </c:pt>
                <c:pt idx="764">
                  <c:v>101325</c:v>
                </c:pt>
                <c:pt idx="765">
                  <c:v>101325</c:v>
                </c:pt>
                <c:pt idx="766">
                  <c:v>101325</c:v>
                </c:pt>
                <c:pt idx="767">
                  <c:v>101325</c:v>
                </c:pt>
                <c:pt idx="768">
                  <c:v>101325</c:v>
                </c:pt>
                <c:pt idx="769">
                  <c:v>101325</c:v>
                </c:pt>
                <c:pt idx="770">
                  <c:v>101325</c:v>
                </c:pt>
                <c:pt idx="771">
                  <c:v>101325</c:v>
                </c:pt>
                <c:pt idx="772">
                  <c:v>101325</c:v>
                </c:pt>
                <c:pt idx="773">
                  <c:v>101325</c:v>
                </c:pt>
                <c:pt idx="774">
                  <c:v>101325</c:v>
                </c:pt>
                <c:pt idx="775">
                  <c:v>101325</c:v>
                </c:pt>
                <c:pt idx="776">
                  <c:v>101325</c:v>
                </c:pt>
                <c:pt idx="777">
                  <c:v>101325</c:v>
                </c:pt>
                <c:pt idx="778">
                  <c:v>101325</c:v>
                </c:pt>
                <c:pt idx="779">
                  <c:v>101325</c:v>
                </c:pt>
                <c:pt idx="780">
                  <c:v>101325</c:v>
                </c:pt>
                <c:pt idx="781">
                  <c:v>101325</c:v>
                </c:pt>
                <c:pt idx="782">
                  <c:v>101325</c:v>
                </c:pt>
                <c:pt idx="783">
                  <c:v>101325</c:v>
                </c:pt>
                <c:pt idx="784">
                  <c:v>101325</c:v>
                </c:pt>
                <c:pt idx="785">
                  <c:v>101325</c:v>
                </c:pt>
                <c:pt idx="786">
                  <c:v>101325</c:v>
                </c:pt>
                <c:pt idx="787">
                  <c:v>101325</c:v>
                </c:pt>
                <c:pt idx="788">
                  <c:v>101325</c:v>
                </c:pt>
                <c:pt idx="789">
                  <c:v>101325</c:v>
                </c:pt>
                <c:pt idx="790">
                  <c:v>101325</c:v>
                </c:pt>
                <c:pt idx="791">
                  <c:v>101325</c:v>
                </c:pt>
                <c:pt idx="792">
                  <c:v>101325</c:v>
                </c:pt>
                <c:pt idx="793">
                  <c:v>101325</c:v>
                </c:pt>
                <c:pt idx="794">
                  <c:v>101325</c:v>
                </c:pt>
                <c:pt idx="795">
                  <c:v>101325</c:v>
                </c:pt>
                <c:pt idx="796">
                  <c:v>101325</c:v>
                </c:pt>
                <c:pt idx="797">
                  <c:v>101325</c:v>
                </c:pt>
                <c:pt idx="798">
                  <c:v>101325</c:v>
                </c:pt>
                <c:pt idx="799">
                  <c:v>101325</c:v>
                </c:pt>
                <c:pt idx="800">
                  <c:v>101324.99999999981</c:v>
                </c:pt>
                <c:pt idx="801">
                  <c:v>98186.636170886137</c:v>
                </c:pt>
                <c:pt idx="802">
                  <c:v>95067.621398390547</c:v>
                </c:pt>
                <c:pt idx="803">
                  <c:v>91987.185445763695</c:v>
                </c:pt>
                <c:pt idx="804">
                  <c:v>88964.320225001866</c:v>
                </c:pt>
                <c:pt idx="805">
                  <c:v>86017.662705396287</c:v>
                </c:pt>
                <c:pt idx="806">
                  <c:v>83165.380010417866</c:v>
                </c:pt>
                <c:pt idx="807">
                  <c:v>80425.057411361893</c:v>
                </c:pt>
                <c:pt idx="808">
                  <c:v>77813.589908301044</c:v>
                </c:pt>
                <c:pt idx="809">
                  <c:v>75347.078066792499</c:v>
                </c:pt>
                <c:pt idx="810">
                  <c:v>73040.728752538038</c:v>
                </c:pt>
                <c:pt idx="811">
                  <c:v>70908.761375998612</c:v>
                </c:pt>
                <c:pt idx="812">
                  <c:v>68964.32022500204</c:v>
                </c:pt>
                <c:pt idx="813">
                  <c:v>67219.393425836461</c:v>
                </c:pt>
                <c:pt idx="814">
                  <c:v>65684.739032465353</c:v>
                </c:pt>
                <c:pt idx="815">
                  <c:v>64369.818699548625</c:v>
                </c:pt>
                <c:pt idx="816">
                  <c:v>63282.739348193973</c:v>
                </c:pt>
                <c:pt idx="817">
                  <c:v>62430.203184092919</c:v>
                </c:pt>
                <c:pt idx="818">
                  <c:v>61817.466376194505</c:v>
                </c:pt>
                <c:pt idx="819">
                  <c:v>61448.306650674895</c:v>
                </c:pt>
                <c:pt idx="820">
                  <c:v>61325</c:v>
                </c:pt>
                <c:pt idx="821">
                  <c:v>61448.306650674887</c:v>
                </c:pt>
                <c:pt idx="822">
                  <c:v>61817.46637619449</c:v>
                </c:pt>
                <c:pt idx="823">
                  <c:v>62430.203184092905</c:v>
                </c:pt>
                <c:pt idx="824">
                  <c:v>63282.739348193783</c:v>
                </c:pt>
                <c:pt idx="825">
                  <c:v>64369.818699548385</c:v>
                </c:pt>
                <c:pt idx="826">
                  <c:v>65684.739032465324</c:v>
                </c:pt>
                <c:pt idx="827">
                  <c:v>67219.393425836286</c:v>
                </c:pt>
                <c:pt idx="828">
                  <c:v>68964.320225001997</c:v>
                </c:pt>
                <c:pt idx="829">
                  <c:v>70908.761375998569</c:v>
                </c:pt>
                <c:pt idx="830">
                  <c:v>73040.728752538213</c:v>
                </c:pt>
                <c:pt idx="831">
                  <c:v>75347.078066792674</c:v>
                </c:pt>
                <c:pt idx="832">
                  <c:v>77813.589908300986</c:v>
                </c:pt>
                <c:pt idx="833">
                  <c:v>80425.05741136185</c:v>
                </c:pt>
                <c:pt idx="834">
                  <c:v>83165.380010417808</c:v>
                </c:pt>
                <c:pt idx="835">
                  <c:v>86017.662705396491</c:v>
                </c:pt>
                <c:pt idx="836">
                  <c:v>88964.320225002069</c:v>
                </c:pt>
                <c:pt idx="837">
                  <c:v>91987.185445763636</c:v>
                </c:pt>
                <c:pt idx="838">
                  <c:v>95067.621398390489</c:v>
                </c:pt>
                <c:pt idx="839">
                  <c:v>98186.63617088637</c:v>
                </c:pt>
                <c:pt idx="840">
                  <c:v>101325.00000000004</c:v>
                </c:pt>
                <c:pt idx="841">
                  <c:v>101325</c:v>
                </c:pt>
                <c:pt idx="842">
                  <c:v>101325</c:v>
                </c:pt>
                <c:pt idx="843">
                  <c:v>101325</c:v>
                </c:pt>
                <c:pt idx="844">
                  <c:v>101325</c:v>
                </c:pt>
                <c:pt idx="845">
                  <c:v>101325</c:v>
                </c:pt>
                <c:pt idx="846">
                  <c:v>101325</c:v>
                </c:pt>
                <c:pt idx="847">
                  <c:v>101325</c:v>
                </c:pt>
                <c:pt idx="848">
                  <c:v>101325</c:v>
                </c:pt>
                <c:pt idx="849">
                  <c:v>101325</c:v>
                </c:pt>
                <c:pt idx="850">
                  <c:v>101325</c:v>
                </c:pt>
                <c:pt idx="851">
                  <c:v>101325</c:v>
                </c:pt>
                <c:pt idx="852">
                  <c:v>101325</c:v>
                </c:pt>
                <c:pt idx="853">
                  <c:v>101325</c:v>
                </c:pt>
                <c:pt idx="854">
                  <c:v>101325</c:v>
                </c:pt>
                <c:pt idx="855">
                  <c:v>101325</c:v>
                </c:pt>
                <c:pt idx="856">
                  <c:v>101325</c:v>
                </c:pt>
                <c:pt idx="857">
                  <c:v>101325</c:v>
                </c:pt>
                <c:pt idx="858">
                  <c:v>101325</c:v>
                </c:pt>
                <c:pt idx="859">
                  <c:v>101325</c:v>
                </c:pt>
                <c:pt idx="860">
                  <c:v>101325</c:v>
                </c:pt>
                <c:pt idx="861">
                  <c:v>101325</c:v>
                </c:pt>
                <c:pt idx="862">
                  <c:v>101325</c:v>
                </c:pt>
                <c:pt idx="863">
                  <c:v>101325</c:v>
                </c:pt>
                <c:pt idx="864">
                  <c:v>101325</c:v>
                </c:pt>
                <c:pt idx="865">
                  <c:v>101325</c:v>
                </c:pt>
                <c:pt idx="866">
                  <c:v>101325</c:v>
                </c:pt>
                <c:pt idx="867">
                  <c:v>101325</c:v>
                </c:pt>
                <c:pt idx="868">
                  <c:v>101325</c:v>
                </c:pt>
                <c:pt idx="869">
                  <c:v>101325</c:v>
                </c:pt>
                <c:pt idx="870">
                  <c:v>101325</c:v>
                </c:pt>
                <c:pt idx="871">
                  <c:v>101325</c:v>
                </c:pt>
                <c:pt idx="872">
                  <c:v>101325</c:v>
                </c:pt>
                <c:pt idx="873">
                  <c:v>101325</c:v>
                </c:pt>
                <c:pt idx="874">
                  <c:v>101325</c:v>
                </c:pt>
                <c:pt idx="875">
                  <c:v>101325</c:v>
                </c:pt>
                <c:pt idx="876">
                  <c:v>101325</c:v>
                </c:pt>
                <c:pt idx="877">
                  <c:v>101325</c:v>
                </c:pt>
                <c:pt idx="878">
                  <c:v>101325</c:v>
                </c:pt>
                <c:pt idx="879">
                  <c:v>101325</c:v>
                </c:pt>
                <c:pt idx="880">
                  <c:v>101325</c:v>
                </c:pt>
                <c:pt idx="881">
                  <c:v>101325</c:v>
                </c:pt>
                <c:pt idx="882">
                  <c:v>101325</c:v>
                </c:pt>
                <c:pt idx="883">
                  <c:v>101325</c:v>
                </c:pt>
                <c:pt idx="884">
                  <c:v>101325</c:v>
                </c:pt>
                <c:pt idx="885">
                  <c:v>101325</c:v>
                </c:pt>
                <c:pt idx="886">
                  <c:v>101325</c:v>
                </c:pt>
                <c:pt idx="887">
                  <c:v>101325</c:v>
                </c:pt>
                <c:pt idx="888">
                  <c:v>101325</c:v>
                </c:pt>
                <c:pt idx="889">
                  <c:v>101325</c:v>
                </c:pt>
                <c:pt idx="890">
                  <c:v>101325</c:v>
                </c:pt>
                <c:pt idx="891">
                  <c:v>101325</c:v>
                </c:pt>
                <c:pt idx="892">
                  <c:v>101325</c:v>
                </c:pt>
                <c:pt idx="893">
                  <c:v>101325</c:v>
                </c:pt>
                <c:pt idx="894">
                  <c:v>101325</c:v>
                </c:pt>
                <c:pt idx="895">
                  <c:v>101325</c:v>
                </c:pt>
                <c:pt idx="896">
                  <c:v>101325</c:v>
                </c:pt>
                <c:pt idx="897">
                  <c:v>101325</c:v>
                </c:pt>
                <c:pt idx="898">
                  <c:v>101325</c:v>
                </c:pt>
                <c:pt idx="899">
                  <c:v>101325</c:v>
                </c:pt>
                <c:pt idx="900">
                  <c:v>101325</c:v>
                </c:pt>
                <c:pt idx="901">
                  <c:v>101325</c:v>
                </c:pt>
                <c:pt idx="902">
                  <c:v>101325</c:v>
                </c:pt>
                <c:pt idx="903">
                  <c:v>101325</c:v>
                </c:pt>
                <c:pt idx="904">
                  <c:v>101325</c:v>
                </c:pt>
                <c:pt idx="905">
                  <c:v>101325</c:v>
                </c:pt>
                <c:pt idx="906">
                  <c:v>101325</c:v>
                </c:pt>
                <c:pt idx="907">
                  <c:v>101325</c:v>
                </c:pt>
                <c:pt idx="908">
                  <c:v>101325</c:v>
                </c:pt>
                <c:pt idx="909">
                  <c:v>101325</c:v>
                </c:pt>
                <c:pt idx="910">
                  <c:v>101325</c:v>
                </c:pt>
                <c:pt idx="911">
                  <c:v>101325</c:v>
                </c:pt>
                <c:pt idx="912">
                  <c:v>101325</c:v>
                </c:pt>
                <c:pt idx="913">
                  <c:v>101325</c:v>
                </c:pt>
                <c:pt idx="914">
                  <c:v>101325</c:v>
                </c:pt>
                <c:pt idx="915">
                  <c:v>101325</c:v>
                </c:pt>
                <c:pt idx="916">
                  <c:v>101325</c:v>
                </c:pt>
                <c:pt idx="917">
                  <c:v>101325</c:v>
                </c:pt>
                <c:pt idx="918">
                  <c:v>101325</c:v>
                </c:pt>
                <c:pt idx="919">
                  <c:v>101325</c:v>
                </c:pt>
                <c:pt idx="920">
                  <c:v>101325</c:v>
                </c:pt>
                <c:pt idx="921">
                  <c:v>101325</c:v>
                </c:pt>
                <c:pt idx="922">
                  <c:v>101325</c:v>
                </c:pt>
                <c:pt idx="923">
                  <c:v>101325</c:v>
                </c:pt>
                <c:pt idx="924">
                  <c:v>101325</c:v>
                </c:pt>
                <c:pt idx="925">
                  <c:v>101325</c:v>
                </c:pt>
                <c:pt idx="926">
                  <c:v>101325</c:v>
                </c:pt>
                <c:pt idx="927">
                  <c:v>101325</c:v>
                </c:pt>
                <c:pt idx="928">
                  <c:v>101325</c:v>
                </c:pt>
                <c:pt idx="929">
                  <c:v>101325</c:v>
                </c:pt>
                <c:pt idx="930">
                  <c:v>101325</c:v>
                </c:pt>
                <c:pt idx="931">
                  <c:v>101325</c:v>
                </c:pt>
                <c:pt idx="932">
                  <c:v>101325</c:v>
                </c:pt>
                <c:pt idx="933">
                  <c:v>101325</c:v>
                </c:pt>
                <c:pt idx="934">
                  <c:v>101325</c:v>
                </c:pt>
                <c:pt idx="935">
                  <c:v>101325</c:v>
                </c:pt>
                <c:pt idx="936">
                  <c:v>101325</c:v>
                </c:pt>
                <c:pt idx="937">
                  <c:v>101325</c:v>
                </c:pt>
                <c:pt idx="938">
                  <c:v>101325</c:v>
                </c:pt>
                <c:pt idx="939">
                  <c:v>101325</c:v>
                </c:pt>
                <c:pt idx="940">
                  <c:v>101325</c:v>
                </c:pt>
                <c:pt idx="941">
                  <c:v>101325</c:v>
                </c:pt>
                <c:pt idx="942">
                  <c:v>101325</c:v>
                </c:pt>
                <c:pt idx="943">
                  <c:v>101325</c:v>
                </c:pt>
                <c:pt idx="944">
                  <c:v>101325</c:v>
                </c:pt>
                <c:pt idx="945">
                  <c:v>101325</c:v>
                </c:pt>
                <c:pt idx="946">
                  <c:v>101325</c:v>
                </c:pt>
                <c:pt idx="947">
                  <c:v>101325</c:v>
                </c:pt>
                <c:pt idx="948">
                  <c:v>101325</c:v>
                </c:pt>
                <c:pt idx="949">
                  <c:v>101325</c:v>
                </c:pt>
                <c:pt idx="950">
                  <c:v>101325</c:v>
                </c:pt>
                <c:pt idx="951">
                  <c:v>101325</c:v>
                </c:pt>
                <c:pt idx="952">
                  <c:v>101325</c:v>
                </c:pt>
                <c:pt idx="953">
                  <c:v>101325</c:v>
                </c:pt>
                <c:pt idx="954">
                  <c:v>101325</c:v>
                </c:pt>
                <c:pt idx="955">
                  <c:v>101325</c:v>
                </c:pt>
                <c:pt idx="956">
                  <c:v>101325</c:v>
                </c:pt>
                <c:pt idx="957">
                  <c:v>101325</c:v>
                </c:pt>
                <c:pt idx="958">
                  <c:v>101325</c:v>
                </c:pt>
                <c:pt idx="959">
                  <c:v>101325</c:v>
                </c:pt>
                <c:pt idx="960">
                  <c:v>101325</c:v>
                </c:pt>
                <c:pt idx="961">
                  <c:v>98186.636170886442</c:v>
                </c:pt>
                <c:pt idx="962">
                  <c:v>95067.621398391129</c:v>
                </c:pt>
                <c:pt idx="963">
                  <c:v>91987.185445763709</c:v>
                </c:pt>
                <c:pt idx="964">
                  <c:v>88964.320225002142</c:v>
                </c:pt>
                <c:pt idx="965">
                  <c:v>86017.662705396564</c:v>
                </c:pt>
                <c:pt idx="966">
                  <c:v>83165.38001041839</c:v>
                </c:pt>
                <c:pt idx="967">
                  <c:v>80425.057411361922</c:v>
                </c:pt>
                <c:pt idx="968">
                  <c:v>77813.589908301059</c:v>
                </c:pt>
                <c:pt idx="969">
                  <c:v>75347.078066792732</c:v>
                </c:pt>
                <c:pt idx="970">
                  <c:v>73040.728752538256</c:v>
                </c:pt>
                <c:pt idx="971">
                  <c:v>70908.761375998612</c:v>
                </c:pt>
                <c:pt idx="972">
                  <c:v>68964.32022500204</c:v>
                </c:pt>
                <c:pt idx="973">
                  <c:v>67219.39342583633</c:v>
                </c:pt>
                <c:pt idx="974">
                  <c:v>65684.739032465353</c:v>
                </c:pt>
                <c:pt idx="975">
                  <c:v>64369.818699548639</c:v>
                </c:pt>
                <c:pt idx="976">
                  <c:v>63282.739348193805</c:v>
                </c:pt>
                <c:pt idx="977">
                  <c:v>62430.203184092927</c:v>
                </c:pt>
                <c:pt idx="978">
                  <c:v>61817.466376194505</c:v>
                </c:pt>
                <c:pt idx="979">
                  <c:v>61448.306650674902</c:v>
                </c:pt>
                <c:pt idx="980">
                  <c:v>61325</c:v>
                </c:pt>
                <c:pt idx="981">
                  <c:v>61448.306650674887</c:v>
                </c:pt>
                <c:pt idx="982">
                  <c:v>61817.46637619449</c:v>
                </c:pt>
                <c:pt idx="983">
                  <c:v>62430.203184092905</c:v>
                </c:pt>
                <c:pt idx="984">
                  <c:v>63282.739348193776</c:v>
                </c:pt>
                <c:pt idx="985">
                  <c:v>64369.818699548596</c:v>
                </c:pt>
                <c:pt idx="986">
                  <c:v>65684.73903246531</c:v>
                </c:pt>
                <c:pt idx="987">
                  <c:v>67219.393425836286</c:v>
                </c:pt>
                <c:pt idx="988">
                  <c:v>68964.320225001982</c:v>
                </c:pt>
                <c:pt idx="989">
                  <c:v>70908.761375998933</c:v>
                </c:pt>
                <c:pt idx="990">
                  <c:v>73040.728752538183</c:v>
                </c:pt>
                <c:pt idx="991">
                  <c:v>75347.078066792659</c:v>
                </c:pt>
                <c:pt idx="992">
                  <c:v>77813.589908300972</c:v>
                </c:pt>
                <c:pt idx="993">
                  <c:v>80425.057411361835</c:v>
                </c:pt>
                <c:pt idx="994">
                  <c:v>83165.380010418303</c:v>
                </c:pt>
                <c:pt idx="995">
                  <c:v>86017.662705396477</c:v>
                </c:pt>
                <c:pt idx="996">
                  <c:v>88964.320225002055</c:v>
                </c:pt>
                <c:pt idx="997">
                  <c:v>91987.185445763607</c:v>
                </c:pt>
                <c:pt idx="998">
                  <c:v>95067.621398391027</c:v>
                </c:pt>
                <c:pt idx="999">
                  <c:v>98186.636170886341</c:v>
                </c:pt>
                <c:pt idx="1000">
                  <c:v>101325.00000000001</c:v>
                </c:pt>
                <c:pt idx="1001">
                  <c:v>101325</c:v>
                </c:pt>
                <c:pt idx="1002">
                  <c:v>101325</c:v>
                </c:pt>
                <c:pt idx="1003">
                  <c:v>101325</c:v>
                </c:pt>
                <c:pt idx="1004">
                  <c:v>101325</c:v>
                </c:pt>
                <c:pt idx="1005">
                  <c:v>101325</c:v>
                </c:pt>
                <c:pt idx="1006">
                  <c:v>101325</c:v>
                </c:pt>
                <c:pt idx="1007">
                  <c:v>101325</c:v>
                </c:pt>
                <c:pt idx="1008">
                  <c:v>101325</c:v>
                </c:pt>
                <c:pt idx="1009">
                  <c:v>101325</c:v>
                </c:pt>
                <c:pt idx="1010">
                  <c:v>101325</c:v>
                </c:pt>
                <c:pt idx="1011">
                  <c:v>101325</c:v>
                </c:pt>
                <c:pt idx="1012">
                  <c:v>101325</c:v>
                </c:pt>
                <c:pt idx="1013">
                  <c:v>101325</c:v>
                </c:pt>
                <c:pt idx="1014">
                  <c:v>101325</c:v>
                </c:pt>
                <c:pt idx="1015">
                  <c:v>101325</c:v>
                </c:pt>
                <c:pt idx="1016">
                  <c:v>101325</c:v>
                </c:pt>
                <c:pt idx="1017">
                  <c:v>101325</c:v>
                </c:pt>
                <c:pt idx="1018">
                  <c:v>101325</c:v>
                </c:pt>
                <c:pt idx="1019">
                  <c:v>101325</c:v>
                </c:pt>
                <c:pt idx="1020">
                  <c:v>101325</c:v>
                </c:pt>
                <c:pt idx="1021">
                  <c:v>101325</c:v>
                </c:pt>
                <c:pt idx="1022">
                  <c:v>101325</c:v>
                </c:pt>
                <c:pt idx="1023">
                  <c:v>101325</c:v>
                </c:pt>
                <c:pt idx="1024">
                  <c:v>101325</c:v>
                </c:pt>
                <c:pt idx="1025">
                  <c:v>101325</c:v>
                </c:pt>
                <c:pt idx="1026">
                  <c:v>101325</c:v>
                </c:pt>
                <c:pt idx="1027">
                  <c:v>101325</c:v>
                </c:pt>
                <c:pt idx="1028">
                  <c:v>101325</c:v>
                </c:pt>
                <c:pt idx="1029">
                  <c:v>101325</c:v>
                </c:pt>
                <c:pt idx="1030">
                  <c:v>101325</c:v>
                </c:pt>
                <c:pt idx="1031">
                  <c:v>101325</c:v>
                </c:pt>
                <c:pt idx="1032">
                  <c:v>101325</c:v>
                </c:pt>
                <c:pt idx="1033">
                  <c:v>101325</c:v>
                </c:pt>
                <c:pt idx="1034">
                  <c:v>101325</c:v>
                </c:pt>
                <c:pt idx="1035">
                  <c:v>101325</c:v>
                </c:pt>
                <c:pt idx="1036">
                  <c:v>101325</c:v>
                </c:pt>
                <c:pt idx="1037">
                  <c:v>101325</c:v>
                </c:pt>
                <c:pt idx="1038">
                  <c:v>101325</c:v>
                </c:pt>
                <c:pt idx="1039">
                  <c:v>101325</c:v>
                </c:pt>
                <c:pt idx="1040">
                  <c:v>101325</c:v>
                </c:pt>
                <c:pt idx="1041">
                  <c:v>101325</c:v>
                </c:pt>
                <c:pt idx="1042">
                  <c:v>101325</c:v>
                </c:pt>
                <c:pt idx="1043">
                  <c:v>101325</c:v>
                </c:pt>
                <c:pt idx="1044">
                  <c:v>101325</c:v>
                </c:pt>
                <c:pt idx="1045">
                  <c:v>101325</c:v>
                </c:pt>
                <c:pt idx="1046">
                  <c:v>101325</c:v>
                </c:pt>
                <c:pt idx="1047">
                  <c:v>101325</c:v>
                </c:pt>
                <c:pt idx="1048">
                  <c:v>101325</c:v>
                </c:pt>
                <c:pt idx="1049">
                  <c:v>101325</c:v>
                </c:pt>
                <c:pt idx="1050">
                  <c:v>101325</c:v>
                </c:pt>
                <c:pt idx="1051">
                  <c:v>101325</c:v>
                </c:pt>
                <c:pt idx="1052">
                  <c:v>101325</c:v>
                </c:pt>
                <c:pt idx="1053">
                  <c:v>101325</c:v>
                </c:pt>
                <c:pt idx="1054">
                  <c:v>101325</c:v>
                </c:pt>
                <c:pt idx="1055">
                  <c:v>101325</c:v>
                </c:pt>
                <c:pt idx="1056">
                  <c:v>101325</c:v>
                </c:pt>
                <c:pt idx="1057">
                  <c:v>101325</c:v>
                </c:pt>
                <c:pt idx="1058">
                  <c:v>101325</c:v>
                </c:pt>
                <c:pt idx="1059">
                  <c:v>101325</c:v>
                </c:pt>
                <c:pt idx="1060">
                  <c:v>101325</c:v>
                </c:pt>
                <c:pt idx="1061">
                  <c:v>101325</c:v>
                </c:pt>
                <c:pt idx="1062">
                  <c:v>101325</c:v>
                </c:pt>
                <c:pt idx="1063">
                  <c:v>101325</c:v>
                </c:pt>
                <c:pt idx="1064">
                  <c:v>101325</c:v>
                </c:pt>
                <c:pt idx="1065">
                  <c:v>101325</c:v>
                </c:pt>
                <c:pt idx="1066">
                  <c:v>101325</c:v>
                </c:pt>
                <c:pt idx="1067">
                  <c:v>101325</c:v>
                </c:pt>
                <c:pt idx="1068">
                  <c:v>101325</c:v>
                </c:pt>
                <c:pt idx="1069">
                  <c:v>101325</c:v>
                </c:pt>
                <c:pt idx="1070">
                  <c:v>101325</c:v>
                </c:pt>
                <c:pt idx="1071">
                  <c:v>101325</c:v>
                </c:pt>
                <c:pt idx="1072">
                  <c:v>101325</c:v>
                </c:pt>
                <c:pt idx="1073">
                  <c:v>101325</c:v>
                </c:pt>
                <c:pt idx="1074">
                  <c:v>101325</c:v>
                </c:pt>
                <c:pt idx="1075">
                  <c:v>101325</c:v>
                </c:pt>
                <c:pt idx="1076">
                  <c:v>101325</c:v>
                </c:pt>
                <c:pt idx="1077">
                  <c:v>101325</c:v>
                </c:pt>
                <c:pt idx="1078">
                  <c:v>101325</c:v>
                </c:pt>
                <c:pt idx="1079">
                  <c:v>101325</c:v>
                </c:pt>
                <c:pt idx="1080">
                  <c:v>101325</c:v>
                </c:pt>
                <c:pt idx="1081">
                  <c:v>101325</c:v>
                </c:pt>
                <c:pt idx="1082">
                  <c:v>101325</c:v>
                </c:pt>
                <c:pt idx="1083">
                  <c:v>101325</c:v>
                </c:pt>
                <c:pt idx="1084">
                  <c:v>101325</c:v>
                </c:pt>
                <c:pt idx="1085">
                  <c:v>101325</c:v>
                </c:pt>
                <c:pt idx="1086">
                  <c:v>101325</c:v>
                </c:pt>
                <c:pt idx="1087">
                  <c:v>101325</c:v>
                </c:pt>
                <c:pt idx="1088">
                  <c:v>101325</c:v>
                </c:pt>
                <c:pt idx="1089">
                  <c:v>101325</c:v>
                </c:pt>
                <c:pt idx="1090">
                  <c:v>101325</c:v>
                </c:pt>
                <c:pt idx="1091">
                  <c:v>101325</c:v>
                </c:pt>
                <c:pt idx="1092">
                  <c:v>101325</c:v>
                </c:pt>
                <c:pt idx="1093">
                  <c:v>101325</c:v>
                </c:pt>
                <c:pt idx="1094">
                  <c:v>101325</c:v>
                </c:pt>
                <c:pt idx="1095">
                  <c:v>101325</c:v>
                </c:pt>
                <c:pt idx="1096">
                  <c:v>101325</c:v>
                </c:pt>
                <c:pt idx="1097">
                  <c:v>101325</c:v>
                </c:pt>
                <c:pt idx="1098">
                  <c:v>101325</c:v>
                </c:pt>
                <c:pt idx="1099">
                  <c:v>101325</c:v>
                </c:pt>
                <c:pt idx="1100">
                  <c:v>101325</c:v>
                </c:pt>
                <c:pt idx="1101">
                  <c:v>101325</c:v>
                </c:pt>
                <c:pt idx="1102">
                  <c:v>101325</c:v>
                </c:pt>
                <c:pt idx="1103">
                  <c:v>101325</c:v>
                </c:pt>
                <c:pt idx="1104">
                  <c:v>101325</c:v>
                </c:pt>
                <c:pt idx="1105">
                  <c:v>101325</c:v>
                </c:pt>
                <c:pt idx="1106">
                  <c:v>101325</c:v>
                </c:pt>
                <c:pt idx="1107">
                  <c:v>101325</c:v>
                </c:pt>
                <c:pt idx="1108">
                  <c:v>101325</c:v>
                </c:pt>
                <c:pt idx="1109">
                  <c:v>101325</c:v>
                </c:pt>
                <c:pt idx="1110">
                  <c:v>101325</c:v>
                </c:pt>
                <c:pt idx="1111">
                  <c:v>101325</c:v>
                </c:pt>
                <c:pt idx="1112">
                  <c:v>101325</c:v>
                </c:pt>
                <c:pt idx="1113">
                  <c:v>101325</c:v>
                </c:pt>
                <c:pt idx="1114">
                  <c:v>101325</c:v>
                </c:pt>
                <c:pt idx="1115">
                  <c:v>101325</c:v>
                </c:pt>
                <c:pt idx="1116">
                  <c:v>101325</c:v>
                </c:pt>
                <c:pt idx="1117">
                  <c:v>101325</c:v>
                </c:pt>
                <c:pt idx="1118">
                  <c:v>101325</c:v>
                </c:pt>
                <c:pt idx="1119">
                  <c:v>101325</c:v>
                </c:pt>
                <c:pt idx="1120">
                  <c:v>101324.99999999956</c:v>
                </c:pt>
                <c:pt idx="1121">
                  <c:v>98186.636170886457</c:v>
                </c:pt>
                <c:pt idx="1122">
                  <c:v>95067.621398390591</c:v>
                </c:pt>
                <c:pt idx="1123">
                  <c:v>91987.185445763724</c:v>
                </c:pt>
                <c:pt idx="1124">
                  <c:v>88964.320225001633</c:v>
                </c:pt>
                <c:pt idx="1125">
                  <c:v>86017.662705396593</c:v>
                </c:pt>
                <c:pt idx="1126">
                  <c:v>83165.380010418405</c:v>
                </c:pt>
                <c:pt idx="1127">
                  <c:v>80425.057411361937</c:v>
                </c:pt>
                <c:pt idx="1128">
                  <c:v>77813.589908301539</c:v>
                </c:pt>
                <c:pt idx="1129">
                  <c:v>75347.078066792747</c:v>
                </c:pt>
                <c:pt idx="1130">
                  <c:v>73040.728752538271</c:v>
                </c:pt>
                <c:pt idx="1131">
                  <c:v>70908.761375998642</c:v>
                </c:pt>
                <c:pt idx="1132">
                  <c:v>68964.32022500239</c:v>
                </c:pt>
                <c:pt idx="1133">
                  <c:v>67219.393425836344</c:v>
                </c:pt>
                <c:pt idx="1134">
                  <c:v>65684.739032465353</c:v>
                </c:pt>
                <c:pt idx="1135">
                  <c:v>64369.818699548428</c:v>
                </c:pt>
                <c:pt idx="1136">
                  <c:v>63282.739348193987</c:v>
                </c:pt>
                <c:pt idx="1137">
                  <c:v>62430.203184092934</c:v>
                </c:pt>
                <c:pt idx="1138">
                  <c:v>61817.466376194505</c:v>
                </c:pt>
                <c:pt idx="1139">
                  <c:v>61448.306650674858</c:v>
                </c:pt>
                <c:pt idx="1140">
                  <c:v>61325</c:v>
                </c:pt>
                <c:pt idx="1141">
                  <c:v>61448.306650674887</c:v>
                </c:pt>
                <c:pt idx="1142">
                  <c:v>61817.466376194483</c:v>
                </c:pt>
                <c:pt idx="1143">
                  <c:v>62430.203184092898</c:v>
                </c:pt>
                <c:pt idx="1144">
                  <c:v>63282.739348193769</c:v>
                </c:pt>
                <c:pt idx="1145">
                  <c:v>64369.818699548596</c:v>
                </c:pt>
                <c:pt idx="1146">
                  <c:v>65684.739032465048</c:v>
                </c:pt>
                <c:pt idx="1147">
                  <c:v>67219.393425836257</c:v>
                </c:pt>
                <c:pt idx="1148">
                  <c:v>68964.320225001982</c:v>
                </c:pt>
                <c:pt idx="1149">
                  <c:v>70908.761375998918</c:v>
                </c:pt>
                <c:pt idx="1150">
                  <c:v>73040.728752537776</c:v>
                </c:pt>
                <c:pt idx="1151">
                  <c:v>75347.078066792645</c:v>
                </c:pt>
                <c:pt idx="1152">
                  <c:v>77813.589908300957</c:v>
                </c:pt>
                <c:pt idx="1153">
                  <c:v>80425.057411362301</c:v>
                </c:pt>
                <c:pt idx="1154">
                  <c:v>83165.380010417779</c:v>
                </c:pt>
                <c:pt idx="1155">
                  <c:v>86017.662705396462</c:v>
                </c:pt>
                <c:pt idx="1156">
                  <c:v>88964.32022500204</c:v>
                </c:pt>
                <c:pt idx="1157">
                  <c:v>91987.185445764146</c:v>
                </c:pt>
                <c:pt idx="1158">
                  <c:v>95067.621398390445</c:v>
                </c:pt>
                <c:pt idx="1159">
                  <c:v>98186.636170886326</c:v>
                </c:pt>
                <c:pt idx="1160">
                  <c:v>101325</c:v>
                </c:pt>
                <c:pt idx="1161">
                  <c:v>101325</c:v>
                </c:pt>
                <c:pt idx="1162">
                  <c:v>101325</c:v>
                </c:pt>
                <c:pt idx="1163">
                  <c:v>101325</c:v>
                </c:pt>
                <c:pt idx="1164">
                  <c:v>101325</c:v>
                </c:pt>
                <c:pt idx="1165">
                  <c:v>101325</c:v>
                </c:pt>
                <c:pt idx="1166">
                  <c:v>101325</c:v>
                </c:pt>
                <c:pt idx="1167">
                  <c:v>101325</c:v>
                </c:pt>
                <c:pt idx="1168">
                  <c:v>101325</c:v>
                </c:pt>
                <c:pt idx="1169">
                  <c:v>101325</c:v>
                </c:pt>
                <c:pt idx="1170">
                  <c:v>101325</c:v>
                </c:pt>
                <c:pt idx="1171">
                  <c:v>101325</c:v>
                </c:pt>
                <c:pt idx="1172">
                  <c:v>101325</c:v>
                </c:pt>
                <c:pt idx="1173">
                  <c:v>101325</c:v>
                </c:pt>
                <c:pt idx="1174">
                  <c:v>101325</c:v>
                </c:pt>
                <c:pt idx="1175">
                  <c:v>101325</c:v>
                </c:pt>
                <c:pt idx="1176">
                  <c:v>101325</c:v>
                </c:pt>
                <c:pt idx="1177">
                  <c:v>101325</c:v>
                </c:pt>
                <c:pt idx="1178">
                  <c:v>101325</c:v>
                </c:pt>
                <c:pt idx="1179">
                  <c:v>101325</c:v>
                </c:pt>
                <c:pt idx="1180">
                  <c:v>101325</c:v>
                </c:pt>
                <c:pt idx="1181">
                  <c:v>101325</c:v>
                </c:pt>
                <c:pt idx="1182">
                  <c:v>101325</c:v>
                </c:pt>
                <c:pt idx="1183">
                  <c:v>101325</c:v>
                </c:pt>
                <c:pt idx="1184">
                  <c:v>101325</c:v>
                </c:pt>
                <c:pt idx="1185">
                  <c:v>101325</c:v>
                </c:pt>
                <c:pt idx="1186">
                  <c:v>101325</c:v>
                </c:pt>
                <c:pt idx="1187">
                  <c:v>101325</c:v>
                </c:pt>
                <c:pt idx="1188">
                  <c:v>101325</c:v>
                </c:pt>
                <c:pt idx="1189">
                  <c:v>101325</c:v>
                </c:pt>
                <c:pt idx="1190">
                  <c:v>101325</c:v>
                </c:pt>
                <c:pt idx="1191">
                  <c:v>101325</c:v>
                </c:pt>
                <c:pt idx="1192">
                  <c:v>101325</c:v>
                </c:pt>
                <c:pt idx="1193">
                  <c:v>101325</c:v>
                </c:pt>
                <c:pt idx="1194">
                  <c:v>101325</c:v>
                </c:pt>
                <c:pt idx="1195">
                  <c:v>101325</c:v>
                </c:pt>
                <c:pt idx="1196">
                  <c:v>101325</c:v>
                </c:pt>
                <c:pt idx="1197">
                  <c:v>101325</c:v>
                </c:pt>
                <c:pt idx="1198">
                  <c:v>101325</c:v>
                </c:pt>
                <c:pt idx="1199">
                  <c:v>101325</c:v>
                </c:pt>
                <c:pt idx="1200">
                  <c:v>101325</c:v>
                </c:pt>
                <c:pt idx="1201">
                  <c:v>101325</c:v>
                </c:pt>
                <c:pt idx="1202">
                  <c:v>101325</c:v>
                </c:pt>
                <c:pt idx="1203">
                  <c:v>101325</c:v>
                </c:pt>
                <c:pt idx="1204">
                  <c:v>101325</c:v>
                </c:pt>
                <c:pt idx="1205">
                  <c:v>101325</c:v>
                </c:pt>
                <c:pt idx="1206">
                  <c:v>101325</c:v>
                </c:pt>
                <c:pt idx="1207">
                  <c:v>101325</c:v>
                </c:pt>
                <c:pt idx="1208">
                  <c:v>101325</c:v>
                </c:pt>
                <c:pt idx="1209">
                  <c:v>101325</c:v>
                </c:pt>
                <c:pt idx="1210">
                  <c:v>101325</c:v>
                </c:pt>
                <c:pt idx="1211">
                  <c:v>101325</c:v>
                </c:pt>
                <c:pt idx="1212">
                  <c:v>101325</c:v>
                </c:pt>
                <c:pt idx="1213">
                  <c:v>101325</c:v>
                </c:pt>
                <c:pt idx="1214">
                  <c:v>101325</c:v>
                </c:pt>
                <c:pt idx="1215">
                  <c:v>101325</c:v>
                </c:pt>
                <c:pt idx="1216">
                  <c:v>101325</c:v>
                </c:pt>
                <c:pt idx="1217">
                  <c:v>101325</c:v>
                </c:pt>
                <c:pt idx="1218">
                  <c:v>101325</c:v>
                </c:pt>
                <c:pt idx="1219">
                  <c:v>101325</c:v>
                </c:pt>
                <c:pt idx="1220">
                  <c:v>101325</c:v>
                </c:pt>
                <c:pt idx="1221">
                  <c:v>101325</c:v>
                </c:pt>
                <c:pt idx="1222">
                  <c:v>101325</c:v>
                </c:pt>
                <c:pt idx="1223">
                  <c:v>101325</c:v>
                </c:pt>
                <c:pt idx="1224">
                  <c:v>101325</c:v>
                </c:pt>
                <c:pt idx="1225">
                  <c:v>101325</c:v>
                </c:pt>
                <c:pt idx="1226">
                  <c:v>101325</c:v>
                </c:pt>
                <c:pt idx="1227">
                  <c:v>101325</c:v>
                </c:pt>
                <c:pt idx="1228">
                  <c:v>101325</c:v>
                </c:pt>
                <c:pt idx="1229">
                  <c:v>101325</c:v>
                </c:pt>
                <c:pt idx="1230">
                  <c:v>101325</c:v>
                </c:pt>
                <c:pt idx="1231">
                  <c:v>101325</c:v>
                </c:pt>
                <c:pt idx="1232">
                  <c:v>101325</c:v>
                </c:pt>
                <c:pt idx="1233">
                  <c:v>101325</c:v>
                </c:pt>
                <c:pt idx="1234">
                  <c:v>101325</c:v>
                </c:pt>
                <c:pt idx="1235">
                  <c:v>101325</c:v>
                </c:pt>
                <c:pt idx="1236">
                  <c:v>101325</c:v>
                </c:pt>
                <c:pt idx="1237">
                  <c:v>101325</c:v>
                </c:pt>
                <c:pt idx="1238">
                  <c:v>101325</c:v>
                </c:pt>
                <c:pt idx="1239">
                  <c:v>101325</c:v>
                </c:pt>
                <c:pt idx="1240">
                  <c:v>101325</c:v>
                </c:pt>
                <c:pt idx="1241">
                  <c:v>101325</c:v>
                </c:pt>
                <c:pt idx="1242">
                  <c:v>101325</c:v>
                </c:pt>
                <c:pt idx="1243">
                  <c:v>101325</c:v>
                </c:pt>
                <c:pt idx="1244">
                  <c:v>101325</c:v>
                </c:pt>
                <c:pt idx="1245">
                  <c:v>101325</c:v>
                </c:pt>
                <c:pt idx="1246">
                  <c:v>101325</c:v>
                </c:pt>
                <c:pt idx="1247">
                  <c:v>101325</c:v>
                </c:pt>
                <c:pt idx="1248">
                  <c:v>101325</c:v>
                </c:pt>
                <c:pt idx="1249">
                  <c:v>101325</c:v>
                </c:pt>
                <c:pt idx="1250">
                  <c:v>101325</c:v>
                </c:pt>
                <c:pt idx="1251">
                  <c:v>101325</c:v>
                </c:pt>
                <c:pt idx="1252">
                  <c:v>101325</c:v>
                </c:pt>
                <c:pt idx="1253">
                  <c:v>101325</c:v>
                </c:pt>
                <c:pt idx="1254">
                  <c:v>101325</c:v>
                </c:pt>
                <c:pt idx="1255">
                  <c:v>101325</c:v>
                </c:pt>
                <c:pt idx="1256">
                  <c:v>101325</c:v>
                </c:pt>
                <c:pt idx="1257">
                  <c:v>101325</c:v>
                </c:pt>
                <c:pt idx="1258">
                  <c:v>101325</c:v>
                </c:pt>
                <c:pt idx="1259">
                  <c:v>101325</c:v>
                </c:pt>
                <c:pt idx="1260">
                  <c:v>101325</c:v>
                </c:pt>
                <c:pt idx="1261">
                  <c:v>101325</c:v>
                </c:pt>
                <c:pt idx="1262">
                  <c:v>101325</c:v>
                </c:pt>
                <c:pt idx="1263">
                  <c:v>101325</c:v>
                </c:pt>
                <c:pt idx="1264">
                  <c:v>101325</c:v>
                </c:pt>
                <c:pt idx="1265">
                  <c:v>101325</c:v>
                </c:pt>
                <c:pt idx="1266">
                  <c:v>101325</c:v>
                </c:pt>
                <c:pt idx="1267">
                  <c:v>101325</c:v>
                </c:pt>
                <c:pt idx="1268">
                  <c:v>101325</c:v>
                </c:pt>
                <c:pt idx="1269">
                  <c:v>101325</c:v>
                </c:pt>
                <c:pt idx="1270">
                  <c:v>101325</c:v>
                </c:pt>
                <c:pt idx="1271">
                  <c:v>101325</c:v>
                </c:pt>
                <c:pt idx="1272">
                  <c:v>101325</c:v>
                </c:pt>
                <c:pt idx="1273">
                  <c:v>101325</c:v>
                </c:pt>
                <c:pt idx="1274">
                  <c:v>101325</c:v>
                </c:pt>
                <c:pt idx="1275">
                  <c:v>101325</c:v>
                </c:pt>
                <c:pt idx="1276">
                  <c:v>101325</c:v>
                </c:pt>
                <c:pt idx="1277">
                  <c:v>101325</c:v>
                </c:pt>
                <c:pt idx="1278">
                  <c:v>101325</c:v>
                </c:pt>
                <c:pt idx="1279">
                  <c:v>101325</c:v>
                </c:pt>
                <c:pt idx="1280">
                  <c:v>101325.00000000016</c:v>
                </c:pt>
                <c:pt idx="1281">
                  <c:v>98186.636170886486</c:v>
                </c:pt>
                <c:pt idx="1282">
                  <c:v>95067.621398390605</c:v>
                </c:pt>
                <c:pt idx="1283">
                  <c:v>91987.185445763753</c:v>
                </c:pt>
                <c:pt idx="1284">
                  <c:v>88964.320225002186</c:v>
                </c:pt>
                <c:pt idx="1285">
                  <c:v>86017.662705396608</c:v>
                </c:pt>
                <c:pt idx="1286">
                  <c:v>83165.380010417924</c:v>
                </c:pt>
                <c:pt idx="1287">
                  <c:v>80425.057411362446</c:v>
                </c:pt>
                <c:pt idx="1288">
                  <c:v>77813.589908301088</c:v>
                </c:pt>
                <c:pt idx="1289">
                  <c:v>75347.078066792761</c:v>
                </c:pt>
                <c:pt idx="1290">
                  <c:v>73040.728752537892</c:v>
                </c:pt>
                <c:pt idx="1291">
                  <c:v>70908.76137599902</c:v>
                </c:pt>
                <c:pt idx="1292">
                  <c:v>68964.320225002069</c:v>
                </c:pt>
                <c:pt idx="1293">
                  <c:v>67219.393425836344</c:v>
                </c:pt>
                <c:pt idx="1294">
                  <c:v>65684.739032465121</c:v>
                </c:pt>
                <c:pt idx="1295">
                  <c:v>64369.818699548654</c:v>
                </c:pt>
                <c:pt idx="1296">
                  <c:v>63282.73934819382</c:v>
                </c:pt>
                <c:pt idx="1297">
                  <c:v>62430.203184092941</c:v>
                </c:pt>
                <c:pt idx="1298">
                  <c:v>61817.466376194512</c:v>
                </c:pt>
                <c:pt idx="1299">
                  <c:v>61448.306650674902</c:v>
                </c:pt>
                <c:pt idx="1300">
                  <c:v>61325</c:v>
                </c:pt>
                <c:pt idx="1301">
                  <c:v>61448.306650674887</c:v>
                </c:pt>
                <c:pt idx="1302">
                  <c:v>61817.466376194483</c:v>
                </c:pt>
                <c:pt idx="1303">
                  <c:v>62430.20318409289</c:v>
                </c:pt>
                <c:pt idx="1304">
                  <c:v>63282.739348193936</c:v>
                </c:pt>
                <c:pt idx="1305">
                  <c:v>64369.818699548363</c:v>
                </c:pt>
                <c:pt idx="1306">
                  <c:v>65684.739032465295</c:v>
                </c:pt>
                <c:pt idx="1307">
                  <c:v>67219.393425836257</c:v>
                </c:pt>
                <c:pt idx="1308">
                  <c:v>68964.320225002302</c:v>
                </c:pt>
                <c:pt idx="1309">
                  <c:v>70908.761375998525</c:v>
                </c:pt>
                <c:pt idx="1310">
                  <c:v>73040.728752538154</c:v>
                </c:pt>
                <c:pt idx="1311">
                  <c:v>75347.07806679263</c:v>
                </c:pt>
                <c:pt idx="1312">
                  <c:v>77813.589908301408</c:v>
                </c:pt>
                <c:pt idx="1313">
                  <c:v>80425.057411361806</c:v>
                </c:pt>
                <c:pt idx="1314">
                  <c:v>83165.380010418274</c:v>
                </c:pt>
                <c:pt idx="1315">
                  <c:v>86017.662705396448</c:v>
                </c:pt>
                <c:pt idx="1316">
                  <c:v>88964.320225002564</c:v>
                </c:pt>
                <c:pt idx="1317">
                  <c:v>91987.185445763578</c:v>
                </c:pt>
                <c:pt idx="1318">
                  <c:v>95067.621398390998</c:v>
                </c:pt>
                <c:pt idx="1319">
                  <c:v>98186.636170886311</c:v>
                </c:pt>
                <c:pt idx="1320">
                  <c:v>101324.99999999999</c:v>
                </c:pt>
                <c:pt idx="1321">
                  <c:v>101325</c:v>
                </c:pt>
                <c:pt idx="1322">
                  <c:v>101325</c:v>
                </c:pt>
                <c:pt idx="1323">
                  <c:v>101325</c:v>
                </c:pt>
                <c:pt idx="1324">
                  <c:v>101325</c:v>
                </c:pt>
                <c:pt idx="1325">
                  <c:v>101325</c:v>
                </c:pt>
                <c:pt idx="1326">
                  <c:v>101325</c:v>
                </c:pt>
                <c:pt idx="1327">
                  <c:v>101325</c:v>
                </c:pt>
                <c:pt idx="1328">
                  <c:v>101325</c:v>
                </c:pt>
                <c:pt idx="1329">
                  <c:v>101325</c:v>
                </c:pt>
                <c:pt idx="1330">
                  <c:v>101325</c:v>
                </c:pt>
                <c:pt idx="1331">
                  <c:v>101325</c:v>
                </c:pt>
                <c:pt idx="1332">
                  <c:v>101325</c:v>
                </c:pt>
                <c:pt idx="1333">
                  <c:v>101325</c:v>
                </c:pt>
                <c:pt idx="1334">
                  <c:v>101325</c:v>
                </c:pt>
                <c:pt idx="1335">
                  <c:v>101325</c:v>
                </c:pt>
                <c:pt idx="1336">
                  <c:v>101325</c:v>
                </c:pt>
                <c:pt idx="1337">
                  <c:v>101325</c:v>
                </c:pt>
                <c:pt idx="1338">
                  <c:v>101325</c:v>
                </c:pt>
                <c:pt idx="1339">
                  <c:v>101325</c:v>
                </c:pt>
                <c:pt idx="1340">
                  <c:v>101325</c:v>
                </c:pt>
                <c:pt idx="1341">
                  <c:v>101325</c:v>
                </c:pt>
                <c:pt idx="1342">
                  <c:v>101325</c:v>
                </c:pt>
                <c:pt idx="1343">
                  <c:v>101325</c:v>
                </c:pt>
                <c:pt idx="1344">
                  <c:v>101325</c:v>
                </c:pt>
                <c:pt idx="1345">
                  <c:v>101325</c:v>
                </c:pt>
                <c:pt idx="1346">
                  <c:v>101325</c:v>
                </c:pt>
                <c:pt idx="1347">
                  <c:v>101325</c:v>
                </c:pt>
                <c:pt idx="1348">
                  <c:v>101325</c:v>
                </c:pt>
                <c:pt idx="1349">
                  <c:v>101325</c:v>
                </c:pt>
                <c:pt idx="1350">
                  <c:v>101325</c:v>
                </c:pt>
                <c:pt idx="1351">
                  <c:v>101325</c:v>
                </c:pt>
                <c:pt idx="1352">
                  <c:v>101325</c:v>
                </c:pt>
                <c:pt idx="1353">
                  <c:v>101325</c:v>
                </c:pt>
                <c:pt idx="1354">
                  <c:v>101325</c:v>
                </c:pt>
                <c:pt idx="1355">
                  <c:v>101325</c:v>
                </c:pt>
                <c:pt idx="1356">
                  <c:v>101325</c:v>
                </c:pt>
                <c:pt idx="1357">
                  <c:v>101325</c:v>
                </c:pt>
                <c:pt idx="1358">
                  <c:v>101325</c:v>
                </c:pt>
                <c:pt idx="1359">
                  <c:v>101325</c:v>
                </c:pt>
                <c:pt idx="1360">
                  <c:v>101325</c:v>
                </c:pt>
                <c:pt idx="1361">
                  <c:v>101325</c:v>
                </c:pt>
                <c:pt idx="1362">
                  <c:v>101325</c:v>
                </c:pt>
                <c:pt idx="1363">
                  <c:v>101325</c:v>
                </c:pt>
                <c:pt idx="1364">
                  <c:v>101325</c:v>
                </c:pt>
                <c:pt idx="1365">
                  <c:v>101325</c:v>
                </c:pt>
                <c:pt idx="1366">
                  <c:v>101325</c:v>
                </c:pt>
                <c:pt idx="1367">
                  <c:v>101325</c:v>
                </c:pt>
                <c:pt idx="1368">
                  <c:v>101325</c:v>
                </c:pt>
                <c:pt idx="1369">
                  <c:v>101325</c:v>
                </c:pt>
                <c:pt idx="1370">
                  <c:v>101325</c:v>
                </c:pt>
                <c:pt idx="1371">
                  <c:v>101325</c:v>
                </c:pt>
                <c:pt idx="1372">
                  <c:v>101325</c:v>
                </c:pt>
                <c:pt idx="1373">
                  <c:v>101325</c:v>
                </c:pt>
                <c:pt idx="1374">
                  <c:v>101325</c:v>
                </c:pt>
                <c:pt idx="1375">
                  <c:v>101325</c:v>
                </c:pt>
                <c:pt idx="1376">
                  <c:v>101325</c:v>
                </c:pt>
                <c:pt idx="1377">
                  <c:v>101325</c:v>
                </c:pt>
                <c:pt idx="1378">
                  <c:v>101325</c:v>
                </c:pt>
                <c:pt idx="1379">
                  <c:v>101325</c:v>
                </c:pt>
                <c:pt idx="1380">
                  <c:v>101325</c:v>
                </c:pt>
                <c:pt idx="1381">
                  <c:v>101325</c:v>
                </c:pt>
                <c:pt idx="1382">
                  <c:v>101325</c:v>
                </c:pt>
                <c:pt idx="1383">
                  <c:v>101325</c:v>
                </c:pt>
                <c:pt idx="1384">
                  <c:v>101325</c:v>
                </c:pt>
                <c:pt idx="1385">
                  <c:v>101325</c:v>
                </c:pt>
                <c:pt idx="1386">
                  <c:v>101325</c:v>
                </c:pt>
                <c:pt idx="1387">
                  <c:v>101325</c:v>
                </c:pt>
                <c:pt idx="1388">
                  <c:v>101325</c:v>
                </c:pt>
                <c:pt idx="1389">
                  <c:v>101325</c:v>
                </c:pt>
                <c:pt idx="1390">
                  <c:v>101325</c:v>
                </c:pt>
                <c:pt idx="1391">
                  <c:v>101325</c:v>
                </c:pt>
                <c:pt idx="1392">
                  <c:v>101325</c:v>
                </c:pt>
                <c:pt idx="1393">
                  <c:v>101325</c:v>
                </c:pt>
                <c:pt idx="1394">
                  <c:v>101325</c:v>
                </c:pt>
                <c:pt idx="1395">
                  <c:v>101325</c:v>
                </c:pt>
                <c:pt idx="1396">
                  <c:v>101325</c:v>
                </c:pt>
                <c:pt idx="1397">
                  <c:v>101325</c:v>
                </c:pt>
                <c:pt idx="1398">
                  <c:v>101325</c:v>
                </c:pt>
                <c:pt idx="1399">
                  <c:v>101325</c:v>
                </c:pt>
                <c:pt idx="1400">
                  <c:v>101325</c:v>
                </c:pt>
                <c:pt idx="1401">
                  <c:v>101325</c:v>
                </c:pt>
                <c:pt idx="1402">
                  <c:v>101325</c:v>
                </c:pt>
                <c:pt idx="1403">
                  <c:v>101325</c:v>
                </c:pt>
                <c:pt idx="1404">
                  <c:v>101325</c:v>
                </c:pt>
                <c:pt idx="1405">
                  <c:v>101325</c:v>
                </c:pt>
                <c:pt idx="1406">
                  <c:v>101325</c:v>
                </c:pt>
                <c:pt idx="1407">
                  <c:v>101325</c:v>
                </c:pt>
                <c:pt idx="1408">
                  <c:v>101325</c:v>
                </c:pt>
                <c:pt idx="1409">
                  <c:v>101325</c:v>
                </c:pt>
                <c:pt idx="1410">
                  <c:v>101325</c:v>
                </c:pt>
                <c:pt idx="1411">
                  <c:v>101325</c:v>
                </c:pt>
                <c:pt idx="1412">
                  <c:v>101325</c:v>
                </c:pt>
                <c:pt idx="1413">
                  <c:v>101325</c:v>
                </c:pt>
                <c:pt idx="1414">
                  <c:v>101325</c:v>
                </c:pt>
                <c:pt idx="1415">
                  <c:v>101325</c:v>
                </c:pt>
                <c:pt idx="1416">
                  <c:v>101325</c:v>
                </c:pt>
                <c:pt idx="1417">
                  <c:v>101325</c:v>
                </c:pt>
                <c:pt idx="1418">
                  <c:v>101325</c:v>
                </c:pt>
                <c:pt idx="1419">
                  <c:v>101325</c:v>
                </c:pt>
                <c:pt idx="1420">
                  <c:v>101325</c:v>
                </c:pt>
                <c:pt idx="1421">
                  <c:v>101325</c:v>
                </c:pt>
                <c:pt idx="1422">
                  <c:v>101325</c:v>
                </c:pt>
                <c:pt idx="1423">
                  <c:v>101325</c:v>
                </c:pt>
                <c:pt idx="1424">
                  <c:v>101325</c:v>
                </c:pt>
                <c:pt idx="1425">
                  <c:v>101325</c:v>
                </c:pt>
                <c:pt idx="1426">
                  <c:v>101325</c:v>
                </c:pt>
                <c:pt idx="1427">
                  <c:v>101325</c:v>
                </c:pt>
                <c:pt idx="1428">
                  <c:v>101325</c:v>
                </c:pt>
                <c:pt idx="1429">
                  <c:v>101325</c:v>
                </c:pt>
                <c:pt idx="1430">
                  <c:v>101325</c:v>
                </c:pt>
                <c:pt idx="1431">
                  <c:v>101325</c:v>
                </c:pt>
                <c:pt idx="1432">
                  <c:v>101325</c:v>
                </c:pt>
                <c:pt idx="1433">
                  <c:v>101325</c:v>
                </c:pt>
                <c:pt idx="1434">
                  <c:v>101325</c:v>
                </c:pt>
                <c:pt idx="1435">
                  <c:v>101325</c:v>
                </c:pt>
                <c:pt idx="1436">
                  <c:v>101325</c:v>
                </c:pt>
                <c:pt idx="1437">
                  <c:v>101325</c:v>
                </c:pt>
                <c:pt idx="1438">
                  <c:v>101325</c:v>
                </c:pt>
                <c:pt idx="1439">
                  <c:v>101325</c:v>
                </c:pt>
                <c:pt idx="1440">
                  <c:v>101325</c:v>
                </c:pt>
                <c:pt idx="1441">
                  <c:v>98186.636170885933</c:v>
                </c:pt>
                <c:pt idx="1442">
                  <c:v>95067.62139839062</c:v>
                </c:pt>
                <c:pt idx="1443">
                  <c:v>91987.185445763767</c:v>
                </c:pt>
                <c:pt idx="1444">
                  <c:v>88964.3202250022</c:v>
                </c:pt>
                <c:pt idx="1445">
                  <c:v>86017.662705396098</c:v>
                </c:pt>
                <c:pt idx="1446">
                  <c:v>83165.380010418448</c:v>
                </c:pt>
                <c:pt idx="1447">
                  <c:v>80425.057411361966</c:v>
                </c:pt>
                <c:pt idx="1448">
                  <c:v>77813.589908301103</c:v>
                </c:pt>
                <c:pt idx="1449">
                  <c:v>75347.078066792339</c:v>
                </c:pt>
                <c:pt idx="1450">
                  <c:v>73040.7287525383</c:v>
                </c:pt>
                <c:pt idx="1451">
                  <c:v>70908.761375998656</c:v>
                </c:pt>
                <c:pt idx="1452">
                  <c:v>68964.320225002084</c:v>
                </c:pt>
                <c:pt idx="1453">
                  <c:v>67219.393425836053</c:v>
                </c:pt>
                <c:pt idx="1454">
                  <c:v>65684.739032465382</c:v>
                </c:pt>
                <c:pt idx="1455">
                  <c:v>64369.818699548443</c:v>
                </c:pt>
                <c:pt idx="1456">
                  <c:v>63282.73934819382</c:v>
                </c:pt>
                <c:pt idx="1457">
                  <c:v>62430.203184092941</c:v>
                </c:pt>
                <c:pt idx="1458">
                  <c:v>61817.466376194512</c:v>
                </c:pt>
                <c:pt idx="1459">
                  <c:v>61448.306650674858</c:v>
                </c:pt>
                <c:pt idx="1460">
                  <c:v>61325</c:v>
                </c:pt>
                <c:pt idx="1461">
                  <c:v>61448.306650674887</c:v>
                </c:pt>
                <c:pt idx="1462">
                  <c:v>61817.466376194483</c:v>
                </c:pt>
                <c:pt idx="1463">
                  <c:v>62430.203184093021</c:v>
                </c:pt>
                <c:pt idx="1464">
                  <c:v>63282.739348193754</c:v>
                </c:pt>
                <c:pt idx="1465">
                  <c:v>64369.818699548574</c:v>
                </c:pt>
                <c:pt idx="1466">
                  <c:v>65684.739032465281</c:v>
                </c:pt>
                <c:pt idx="1467">
                  <c:v>67219.393425836548</c:v>
                </c:pt>
                <c:pt idx="1468">
                  <c:v>68964.320225001953</c:v>
                </c:pt>
                <c:pt idx="1469">
                  <c:v>70908.761375998889</c:v>
                </c:pt>
                <c:pt idx="1470">
                  <c:v>73040.728752538154</c:v>
                </c:pt>
                <c:pt idx="1471">
                  <c:v>75347.078066793038</c:v>
                </c:pt>
                <c:pt idx="1472">
                  <c:v>77813.589908300928</c:v>
                </c:pt>
                <c:pt idx="1473">
                  <c:v>80425.057411362272</c:v>
                </c:pt>
                <c:pt idx="1474">
                  <c:v>83165.380010418245</c:v>
                </c:pt>
                <c:pt idx="1475">
                  <c:v>86017.662705396942</c:v>
                </c:pt>
                <c:pt idx="1476">
                  <c:v>88964.320225001997</c:v>
                </c:pt>
                <c:pt idx="1477">
                  <c:v>91987.185445764102</c:v>
                </c:pt>
                <c:pt idx="1478">
                  <c:v>95067.621398390969</c:v>
                </c:pt>
                <c:pt idx="1479">
                  <c:v>98186.636170886282</c:v>
                </c:pt>
                <c:pt idx="1480">
                  <c:v>101324.99999999996</c:v>
                </c:pt>
                <c:pt idx="1481">
                  <c:v>101325</c:v>
                </c:pt>
                <c:pt idx="1482">
                  <c:v>101325</c:v>
                </c:pt>
                <c:pt idx="1483">
                  <c:v>101325</c:v>
                </c:pt>
                <c:pt idx="1484">
                  <c:v>101325</c:v>
                </c:pt>
                <c:pt idx="1485">
                  <c:v>101325</c:v>
                </c:pt>
                <c:pt idx="1486">
                  <c:v>101325</c:v>
                </c:pt>
                <c:pt idx="1487">
                  <c:v>101325</c:v>
                </c:pt>
                <c:pt idx="1488">
                  <c:v>101325</c:v>
                </c:pt>
                <c:pt idx="1489">
                  <c:v>101325</c:v>
                </c:pt>
                <c:pt idx="1490">
                  <c:v>101325</c:v>
                </c:pt>
                <c:pt idx="1491">
                  <c:v>101325</c:v>
                </c:pt>
                <c:pt idx="1492">
                  <c:v>101325</c:v>
                </c:pt>
                <c:pt idx="1493">
                  <c:v>101325</c:v>
                </c:pt>
                <c:pt idx="1494">
                  <c:v>101325</c:v>
                </c:pt>
                <c:pt idx="1495">
                  <c:v>101325</c:v>
                </c:pt>
                <c:pt idx="1496">
                  <c:v>101325</c:v>
                </c:pt>
                <c:pt idx="1497">
                  <c:v>101325</c:v>
                </c:pt>
                <c:pt idx="1498">
                  <c:v>101325</c:v>
                </c:pt>
                <c:pt idx="1499">
                  <c:v>101325</c:v>
                </c:pt>
                <c:pt idx="1500">
                  <c:v>101325</c:v>
                </c:pt>
                <c:pt idx="1501">
                  <c:v>101325</c:v>
                </c:pt>
                <c:pt idx="1502">
                  <c:v>101325</c:v>
                </c:pt>
                <c:pt idx="1503">
                  <c:v>101325</c:v>
                </c:pt>
                <c:pt idx="1504">
                  <c:v>101325</c:v>
                </c:pt>
                <c:pt idx="1505">
                  <c:v>101325</c:v>
                </c:pt>
                <c:pt idx="1506">
                  <c:v>101325</c:v>
                </c:pt>
                <c:pt idx="1507">
                  <c:v>101325</c:v>
                </c:pt>
                <c:pt idx="1508">
                  <c:v>101325</c:v>
                </c:pt>
                <c:pt idx="1509">
                  <c:v>101325</c:v>
                </c:pt>
                <c:pt idx="1510">
                  <c:v>101325</c:v>
                </c:pt>
                <c:pt idx="1511">
                  <c:v>101325</c:v>
                </c:pt>
                <c:pt idx="1512">
                  <c:v>101325</c:v>
                </c:pt>
                <c:pt idx="1513">
                  <c:v>101325</c:v>
                </c:pt>
                <c:pt idx="1514">
                  <c:v>101325</c:v>
                </c:pt>
                <c:pt idx="1515">
                  <c:v>101325</c:v>
                </c:pt>
                <c:pt idx="1516">
                  <c:v>101325</c:v>
                </c:pt>
                <c:pt idx="1517">
                  <c:v>101325</c:v>
                </c:pt>
                <c:pt idx="1518">
                  <c:v>101325</c:v>
                </c:pt>
                <c:pt idx="1519">
                  <c:v>101325</c:v>
                </c:pt>
                <c:pt idx="1520">
                  <c:v>101325</c:v>
                </c:pt>
                <c:pt idx="1521">
                  <c:v>101325</c:v>
                </c:pt>
                <c:pt idx="1522">
                  <c:v>101325</c:v>
                </c:pt>
                <c:pt idx="1523">
                  <c:v>101325</c:v>
                </c:pt>
                <c:pt idx="1524">
                  <c:v>101325</c:v>
                </c:pt>
                <c:pt idx="1525">
                  <c:v>101325</c:v>
                </c:pt>
                <c:pt idx="1526">
                  <c:v>101325</c:v>
                </c:pt>
                <c:pt idx="1527">
                  <c:v>101325</c:v>
                </c:pt>
                <c:pt idx="1528">
                  <c:v>101325</c:v>
                </c:pt>
                <c:pt idx="1529">
                  <c:v>101325</c:v>
                </c:pt>
                <c:pt idx="1530">
                  <c:v>101325</c:v>
                </c:pt>
                <c:pt idx="1531">
                  <c:v>101325</c:v>
                </c:pt>
                <c:pt idx="1532">
                  <c:v>101325</c:v>
                </c:pt>
                <c:pt idx="1533">
                  <c:v>101325</c:v>
                </c:pt>
                <c:pt idx="1534">
                  <c:v>101325</c:v>
                </c:pt>
                <c:pt idx="1535">
                  <c:v>101325</c:v>
                </c:pt>
                <c:pt idx="1536">
                  <c:v>101325</c:v>
                </c:pt>
                <c:pt idx="1537">
                  <c:v>101325</c:v>
                </c:pt>
                <c:pt idx="1538">
                  <c:v>101325</c:v>
                </c:pt>
                <c:pt idx="1539">
                  <c:v>101325</c:v>
                </c:pt>
                <c:pt idx="1540">
                  <c:v>101325</c:v>
                </c:pt>
                <c:pt idx="1541">
                  <c:v>101325</c:v>
                </c:pt>
                <c:pt idx="1542">
                  <c:v>101325</c:v>
                </c:pt>
                <c:pt idx="1543">
                  <c:v>101325</c:v>
                </c:pt>
                <c:pt idx="1544">
                  <c:v>101325</c:v>
                </c:pt>
                <c:pt idx="1545">
                  <c:v>101325</c:v>
                </c:pt>
                <c:pt idx="1546">
                  <c:v>101325</c:v>
                </c:pt>
                <c:pt idx="1547">
                  <c:v>101325</c:v>
                </c:pt>
                <c:pt idx="1548">
                  <c:v>101325</c:v>
                </c:pt>
                <c:pt idx="1549">
                  <c:v>101325</c:v>
                </c:pt>
                <c:pt idx="1550">
                  <c:v>101325</c:v>
                </c:pt>
                <c:pt idx="1551">
                  <c:v>101325</c:v>
                </c:pt>
                <c:pt idx="1552">
                  <c:v>101325</c:v>
                </c:pt>
                <c:pt idx="1553">
                  <c:v>101325</c:v>
                </c:pt>
                <c:pt idx="1554">
                  <c:v>101325</c:v>
                </c:pt>
                <c:pt idx="1555">
                  <c:v>101325</c:v>
                </c:pt>
                <c:pt idx="1556">
                  <c:v>101325</c:v>
                </c:pt>
                <c:pt idx="1557">
                  <c:v>101325</c:v>
                </c:pt>
                <c:pt idx="1558">
                  <c:v>101325</c:v>
                </c:pt>
                <c:pt idx="1559">
                  <c:v>101325</c:v>
                </c:pt>
                <c:pt idx="1560">
                  <c:v>101325</c:v>
                </c:pt>
                <c:pt idx="1561">
                  <c:v>101325</c:v>
                </c:pt>
                <c:pt idx="1562">
                  <c:v>101325</c:v>
                </c:pt>
                <c:pt idx="1563">
                  <c:v>101325</c:v>
                </c:pt>
                <c:pt idx="1564">
                  <c:v>101325</c:v>
                </c:pt>
                <c:pt idx="1565">
                  <c:v>101325</c:v>
                </c:pt>
                <c:pt idx="1566">
                  <c:v>101325</c:v>
                </c:pt>
                <c:pt idx="1567">
                  <c:v>101325</c:v>
                </c:pt>
                <c:pt idx="1568">
                  <c:v>101325</c:v>
                </c:pt>
                <c:pt idx="1569">
                  <c:v>101325</c:v>
                </c:pt>
                <c:pt idx="1570">
                  <c:v>101325</c:v>
                </c:pt>
                <c:pt idx="1571">
                  <c:v>101325</c:v>
                </c:pt>
                <c:pt idx="1572">
                  <c:v>101325</c:v>
                </c:pt>
                <c:pt idx="1573">
                  <c:v>101325</c:v>
                </c:pt>
                <c:pt idx="1574">
                  <c:v>101325</c:v>
                </c:pt>
                <c:pt idx="1575">
                  <c:v>101325</c:v>
                </c:pt>
                <c:pt idx="1576">
                  <c:v>101325</c:v>
                </c:pt>
                <c:pt idx="1577">
                  <c:v>101325</c:v>
                </c:pt>
                <c:pt idx="1578">
                  <c:v>101325</c:v>
                </c:pt>
                <c:pt idx="1579">
                  <c:v>101325</c:v>
                </c:pt>
                <c:pt idx="1580">
                  <c:v>101325</c:v>
                </c:pt>
                <c:pt idx="1581">
                  <c:v>101325</c:v>
                </c:pt>
                <c:pt idx="1582">
                  <c:v>101325</c:v>
                </c:pt>
                <c:pt idx="1583">
                  <c:v>101325</c:v>
                </c:pt>
                <c:pt idx="1584">
                  <c:v>101325</c:v>
                </c:pt>
                <c:pt idx="1585">
                  <c:v>101325</c:v>
                </c:pt>
                <c:pt idx="1586">
                  <c:v>101325</c:v>
                </c:pt>
                <c:pt idx="1587">
                  <c:v>101325</c:v>
                </c:pt>
                <c:pt idx="1588">
                  <c:v>101325</c:v>
                </c:pt>
                <c:pt idx="1589">
                  <c:v>101325</c:v>
                </c:pt>
                <c:pt idx="1590">
                  <c:v>101325</c:v>
                </c:pt>
                <c:pt idx="1591">
                  <c:v>101325</c:v>
                </c:pt>
                <c:pt idx="1592">
                  <c:v>101325</c:v>
                </c:pt>
                <c:pt idx="1593">
                  <c:v>101325</c:v>
                </c:pt>
                <c:pt idx="1594">
                  <c:v>101325</c:v>
                </c:pt>
                <c:pt idx="1595">
                  <c:v>101325</c:v>
                </c:pt>
                <c:pt idx="1596">
                  <c:v>101325</c:v>
                </c:pt>
                <c:pt idx="1597">
                  <c:v>101325</c:v>
                </c:pt>
                <c:pt idx="1598">
                  <c:v>101325</c:v>
                </c:pt>
                <c:pt idx="1599">
                  <c:v>101325</c:v>
                </c:pt>
                <c:pt idx="1600">
                  <c:v>101324.99999999962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294-4CEA-838D-4CB0E09B5C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1387616"/>
        <c:axId val="411387944"/>
      </c:scatterChart>
      <c:valAx>
        <c:axId val="411387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out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387944"/>
        <c:crosses val="autoZero"/>
        <c:crossBetween val="midCat"/>
      </c:valAx>
      <c:valAx>
        <c:axId val="411387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3876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27</xdr:row>
      <xdr:rowOff>9525</xdr:rowOff>
    </xdr:from>
    <xdr:to>
      <xdr:col>0</xdr:col>
      <xdr:colOff>9452308</xdr:colOff>
      <xdr:row>62</xdr:row>
      <xdr:rowOff>102150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66850"/>
          <a:ext cx="9452308" cy="57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9427233</xdr:colOff>
      <xdr:row>111</xdr:row>
      <xdr:rowOff>92625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1334750"/>
          <a:ext cx="9427233" cy="576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29</xdr:row>
      <xdr:rowOff>47624</xdr:rowOff>
    </xdr:from>
    <xdr:to>
      <xdr:col>4</xdr:col>
      <xdr:colOff>3225</xdr:colOff>
      <xdr:row>55</xdr:row>
      <xdr:rowOff>157574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295275</xdr:colOff>
      <xdr:row>12</xdr:row>
      <xdr:rowOff>95250</xdr:rowOff>
    </xdr:from>
    <xdr:to>
      <xdr:col>10</xdr:col>
      <xdr:colOff>600075</xdr:colOff>
      <xdr:row>29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57150</xdr:colOff>
      <xdr:row>91</xdr:row>
      <xdr:rowOff>123825</xdr:rowOff>
    </xdr:from>
    <xdr:to>
      <xdr:col>9</xdr:col>
      <xdr:colOff>781050</xdr:colOff>
      <xdr:row>105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447675</xdr:colOff>
      <xdr:row>21</xdr:row>
      <xdr:rowOff>104775</xdr:rowOff>
    </xdr:from>
    <xdr:to>
      <xdr:col>8</xdr:col>
      <xdr:colOff>209550</xdr:colOff>
      <xdr:row>35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919162</xdr:colOff>
      <xdr:row>63</xdr:row>
      <xdr:rowOff>19050</xdr:rowOff>
    </xdr:from>
    <xdr:to>
      <xdr:col>24</xdr:col>
      <xdr:colOff>681037</xdr:colOff>
      <xdr:row>80</xdr:row>
      <xdr:rowOff>9525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133350</xdr:colOff>
      <xdr:row>63</xdr:row>
      <xdr:rowOff>123825</xdr:rowOff>
    </xdr:from>
    <xdr:to>
      <xdr:col>19</xdr:col>
      <xdr:colOff>857250</xdr:colOff>
      <xdr:row>80</xdr:row>
      <xdr:rowOff>114300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109537</xdr:colOff>
      <xdr:row>8</xdr:row>
      <xdr:rowOff>114300</xdr:rowOff>
    </xdr:from>
    <xdr:to>
      <xdr:col>6</xdr:col>
      <xdr:colOff>833437</xdr:colOff>
      <xdr:row>22</xdr:row>
      <xdr:rowOff>57150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28575</xdr:colOff>
      <xdr:row>2</xdr:row>
      <xdr:rowOff>9525</xdr:rowOff>
    </xdr:from>
    <xdr:to>
      <xdr:col>17</xdr:col>
      <xdr:colOff>600075</xdr:colOff>
      <xdr:row>19</xdr:row>
      <xdr:rowOff>28800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22</xdr:row>
      <xdr:rowOff>161924</xdr:rowOff>
    </xdr:from>
    <xdr:to>
      <xdr:col>3</xdr:col>
      <xdr:colOff>955725</xdr:colOff>
      <xdr:row>49</xdr:row>
      <xdr:rowOff>109949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47625</xdr:colOff>
      <xdr:row>19</xdr:row>
      <xdr:rowOff>19050</xdr:rowOff>
    </xdr:from>
    <xdr:to>
      <xdr:col>22</xdr:col>
      <xdr:colOff>247650</xdr:colOff>
      <xdr:row>34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142875</xdr:colOff>
      <xdr:row>1</xdr:row>
      <xdr:rowOff>0</xdr:rowOff>
    </xdr:from>
    <xdr:to>
      <xdr:col>23</xdr:col>
      <xdr:colOff>228600</xdr:colOff>
      <xdr:row>17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nist.gov/document-12896" TargetMode="External"/><Relationship Id="rId2" Type="http://schemas.openxmlformats.org/officeDocument/2006/relationships/hyperlink" Target="https://www.researchgate.net/publication/251581673_An_experimental_investigation_of_high_performance_natural_gas_engine_with_direct_injection" TargetMode="External"/><Relationship Id="rId1" Type="http://schemas.openxmlformats.org/officeDocument/2006/relationships/hyperlink" Target="http://www.volkspage.net/technik/ssp/ssp/SSP_230.pdf" TargetMode="External"/><Relationship Id="rId5" Type="http://schemas.openxmlformats.org/officeDocument/2006/relationships/hyperlink" Target="https://www.grc.nasa.gov/www/k-12/airplane/dynpress.html" TargetMode="External"/><Relationship Id="rId4" Type="http://schemas.openxmlformats.org/officeDocument/2006/relationships/hyperlink" Target="http://www.spiraxsarco.com/Resources/Pages/Steam-Tables/superheated-steam.aspx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76"/>
  <sheetViews>
    <sheetView workbookViewId="0"/>
  </sheetViews>
  <sheetFormatPr defaultRowHeight="12.75" x14ac:dyDescent="0.2"/>
  <cols>
    <col min="1" max="1" width="160.7109375" customWidth="1"/>
  </cols>
  <sheetData>
    <row r="1" spans="1:1" x14ac:dyDescent="0.2">
      <c r="A1" s="15" t="s">
        <v>162</v>
      </c>
    </row>
    <row r="2" spans="1:1" x14ac:dyDescent="0.2">
      <c r="A2" t="s">
        <v>144</v>
      </c>
    </row>
    <row r="3" spans="1:1" x14ac:dyDescent="0.2">
      <c r="A3" t="s">
        <v>145</v>
      </c>
    </row>
    <row r="4" spans="1:1" x14ac:dyDescent="0.2">
      <c r="A4" t="s">
        <v>164</v>
      </c>
    </row>
    <row r="6" spans="1:1" x14ac:dyDescent="0.2">
      <c r="A6" s="15" t="s">
        <v>161</v>
      </c>
    </row>
    <row r="7" spans="1:1" x14ac:dyDescent="0.2">
      <c r="A7" s="15" t="s">
        <v>152</v>
      </c>
    </row>
    <row r="8" spans="1:1" x14ac:dyDescent="0.2">
      <c r="A8" s="15" t="s">
        <v>153</v>
      </c>
    </row>
    <row r="9" spans="1:1" x14ac:dyDescent="0.2">
      <c r="A9" s="15" t="s">
        <v>154</v>
      </c>
    </row>
    <row r="10" spans="1:1" x14ac:dyDescent="0.2">
      <c r="A10" t="s">
        <v>148</v>
      </c>
    </row>
    <row r="11" spans="1:1" x14ac:dyDescent="0.2">
      <c r="A11" s="15" t="s">
        <v>160</v>
      </c>
    </row>
    <row r="13" spans="1:1" x14ac:dyDescent="0.2">
      <c r="A13" s="15" t="s">
        <v>155</v>
      </c>
    </row>
    <row r="14" spans="1:1" x14ac:dyDescent="0.2">
      <c r="A14" s="15" t="s">
        <v>156</v>
      </c>
    </row>
    <row r="15" spans="1:1" x14ac:dyDescent="0.2">
      <c r="A15" s="15" t="s">
        <v>157</v>
      </c>
    </row>
    <row r="16" spans="1:1" x14ac:dyDescent="0.2">
      <c r="A16" s="15" t="s">
        <v>158</v>
      </c>
    </row>
    <row r="17" spans="1:1" x14ac:dyDescent="0.2">
      <c r="A17" s="15" t="s">
        <v>167</v>
      </c>
    </row>
    <row r="18" spans="1:1" x14ac:dyDescent="0.2">
      <c r="A18" s="15" t="s">
        <v>168</v>
      </c>
    </row>
    <row r="19" spans="1:1" x14ac:dyDescent="0.2">
      <c r="A19" s="15" t="s">
        <v>165</v>
      </c>
    </row>
    <row r="20" spans="1:1" x14ac:dyDescent="0.2">
      <c r="A20" s="15" t="s">
        <v>166</v>
      </c>
    </row>
    <row r="22" spans="1:1" x14ac:dyDescent="0.2">
      <c r="A22" t="s">
        <v>172</v>
      </c>
    </row>
    <row r="23" spans="1:1" x14ac:dyDescent="0.2">
      <c r="A23" t="s">
        <v>173</v>
      </c>
    </row>
    <row r="24" spans="1:1" x14ac:dyDescent="0.2">
      <c r="A24" t="s">
        <v>174</v>
      </c>
    </row>
    <row r="27" spans="1:1" x14ac:dyDescent="0.2">
      <c r="A27" s="15" t="s">
        <v>159</v>
      </c>
    </row>
    <row r="76" spans="1:1" x14ac:dyDescent="0.2">
      <c r="A76" s="15" t="s">
        <v>163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4005"/>
  <sheetViews>
    <sheetView tabSelected="1" topLeftCell="A13" zoomScaleNormal="100" workbookViewId="0">
      <selection activeCell="D26" sqref="D26"/>
    </sheetView>
  </sheetViews>
  <sheetFormatPr defaultColWidth="14.42578125" defaultRowHeight="12.75" x14ac:dyDescent="0.2"/>
  <cols>
    <col min="1" max="1" width="28.5703125" customWidth="1"/>
    <col min="2" max="26" width="14.28515625" customWidth="1"/>
  </cols>
  <sheetData>
    <row r="1" spans="1:26" ht="15.75" thickBot="1" x14ac:dyDescent="0.35">
      <c r="A1" s="23" t="s">
        <v>87</v>
      </c>
      <c r="B1" s="23"/>
      <c r="C1" s="23"/>
      <c r="E1" s="23" t="s">
        <v>141</v>
      </c>
      <c r="F1" s="24"/>
      <c r="H1" s="23" t="s">
        <v>125</v>
      </c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  <c r="Z1" s="24"/>
    </row>
    <row r="2" spans="1:26" x14ac:dyDescent="0.2">
      <c r="A2" s="29" t="s">
        <v>245</v>
      </c>
      <c r="B2" s="34">
        <v>1.25E-4</v>
      </c>
      <c r="C2" s="15" t="s">
        <v>223</v>
      </c>
      <c r="E2" s="30" t="str">
        <f>H2</f>
        <v>TIME</v>
      </c>
      <c r="F2" s="30" t="str">
        <f>Z2</f>
        <v>TOT PRES</v>
      </c>
      <c r="H2" s="30" t="s">
        <v>194</v>
      </c>
      <c r="I2" s="30" t="s">
        <v>196</v>
      </c>
      <c r="J2" s="30" t="s">
        <v>197</v>
      </c>
      <c r="K2" s="30" t="s">
        <v>200</v>
      </c>
      <c r="L2" s="30" t="s">
        <v>203</v>
      </c>
      <c r="M2" s="30" t="s">
        <v>202</v>
      </c>
      <c r="N2" s="30" t="s">
        <v>204</v>
      </c>
      <c r="O2" s="30" t="s">
        <v>205</v>
      </c>
      <c r="P2" s="30" t="s">
        <v>206</v>
      </c>
      <c r="Q2" s="30" t="s">
        <v>208</v>
      </c>
      <c r="R2" s="30" t="s">
        <v>209</v>
      </c>
      <c r="S2" s="30" t="s">
        <v>211</v>
      </c>
      <c r="T2" s="30" t="s">
        <v>213</v>
      </c>
      <c r="U2" s="30" t="s">
        <v>142</v>
      </c>
      <c r="V2" s="30" t="s">
        <v>216</v>
      </c>
      <c r="W2" s="30" t="s">
        <v>218</v>
      </c>
      <c r="X2" s="30" t="s">
        <v>220</v>
      </c>
      <c r="Y2" s="30" t="s">
        <v>221</v>
      </c>
      <c r="Z2" s="30" t="s">
        <v>222</v>
      </c>
    </row>
    <row r="3" spans="1:26" x14ac:dyDescent="0.2">
      <c r="A3" s="29" t="s">
        <v>244</v>
      </c>
      <c r="B3" s="34">
        <v>95</v>
      </c>
      <c r="C3" s="15" t="s">
        <v>224</v>
      </c>
      <c r="E3" s="30" t="str">
        <f>H3</f>
        <v>(sec)</v>
      </c>
      <c r="F3" s="30" t="str">
        <f>Z3</f>
        <v>(Pa)</v>
      </c>
      <c r="H3" s="30" t="s">
        <v>193</v>
      </c>
      <c r="I3" s="30" t="s">
        <v>195</v>
      </c>
      <c r="J3" s="30" t="s">
        <v>198</v>
      </c>
      <c r="K3" s="30" t="s">
        <v>199</v>
      </c>
      <c r="L3" s="30" t="s">
        <v>201</v>
      </c>
      <c r="M3" s="30" t="s">
        <v>193</v>
      </c>
      <c r="N3" s="30" t="s">
        <v>198</v>
      </c>
      <c r="O3" s="30" t="s">
        <v>201</v>
      </c>
      <c r="P3" s="30" t="s">
        <v>207</v>
      </c>
      <c r="Q3" s="30" t="s">
        <v>198</v>
      </c>
      <c r="R3" s="30" t="s">
        <v>210</v>
      </c>
      <c r="S3" s="30" t="s">
        <v>201</v>
      </c>
      <c r="T3" s="30" t="s">
        <v>212</v>
      </c>
      <c r="U3" s="30" t="s">
        <v>214</v>
      </c>
      <c r="V3" s="30" t="s">
        <v>215</v>
      </c>
      <c r="W3" s="30" t="s">
        <v>217</v>
      </c>
      <c r="X3" s="30" t="s">
        <v>219</v>
      </c>
      <c r="Y3" s="30" t="s">
        <v>219</v>
      </c>
      <c r="Z3" s="30" t="s">
        <v>219</v>
      </c>
    </row>
    <row r="4" spans="1:26" x14ac:dyDescent="0.2">
      <c r="A4" s="29" t="s">
        <v>243</v>
      </c>
      <c r="B4" s="34">
        <v>63.4</v>
      </c>
      <c r="C4" s="15" t="s">
        <v>224</v>
      </c>
      <c r="E4" s="15"/>
      <c r="F4" s="15"/>
      <c r="H4" s="15"/>
      <c r="I4" s="15"/>
      <c r="J4" s="15"/>
      <c r="K4" s="15"/>
      <c r="L4" s="15"/>
      <c r="M4" s="15"/>
      <c r="N4" s="15"/>
    </row>
    <row r="5" spans="1:26" x14ac:dyDescent="0.2">
      <c r="A5" s="28" t="s">
        <v>13</v>
      </c>
      <c r="B5" s="33">
        <v>12.3</v>
      </c>
      <c r="C5" s="15" t="s">
        <v>228</v>
      </c>
      <c r="E5">
        <f t="shared" ref="E5:E67" si="0">H5</f>
        <v>0</v>
      </c>
      <c r="F5">
        <f t="shared" ref="F5:F67" si="1">Z5</f>
        <v>101325</v>
      </c>
      <c r="H5">
        <v>0</v>
      </c>
      <c r="I5">
        <f t="shared" ref="I5:I68" si="2">($B$11*360*H5)-(720*FLOOR(H5/(2/$B$11),1))</f>
        <v>0</v>
      </c>
      <c r="J5">
        <f t="shared" ref="J5:J68" si="3">-(($B$4/1000)/2)*COS($B$12*H5)+(($B$4/1000)/2)</f>
        <v>0</v>
      </c>
      <c r="K5">
        <f t="shared" ref="K5:K68" si="4">($B$4/1000/2)*$B$12*SIN($B$12*H5)</f>
        <v>0</v>
      </c>
      <c r="L5">
        <f t="shared" ref="L5:L68" si="5">$B$8+P5*(J5*$B$6)</f>
        <v>3.9769296294121147E-5</v>
      </c>
      <c r="M5">
        <f>J5/SQRT('Exhaust Gas Math'!$E$14*$B$21*$B$23)</f>
        <v>0</v>
      </c>
      <c r="N5">
        <f t="shared" ref="N5:N68" si="6">-(($B$4/1000)/2)*COS($B$12*(H5-M5))+(($B$4/1000)/2)</f>
        <v>0</v>
      </c>
      <c r="O5">
        <f t="shared" ref="O5:O68" si="7">N5*$B$6*P5</f>
        <v>0</v>
      </c>
      <c r="P5">
        <f t="shared" ref="P5:P68" si="8">IF(I5&lt;=$B$17,1,0)</f>
        <v>1</v>
      </c>
      <c r="Q5">
        <f>($B$16/2)*(COS((ACOS((2*'Intake Valve Fxn Scratch'!$B$1)/$B$16-1)/($B$17/2))*(I5-($B$17/2)))+1)*P5</f>
        <v>9.999999999999998E-4</v>
      </c>
      <c r="R5">
        <f t="shared" ref="R5:R68" si="9">Q5/$B$16</f>
        <v>0.13157894736842102</v>
      </c>
      <c r="S5">
        <f t="shared" ref="S5:S68" si="10">P5*($B$13*R5*(O5-O4)*$B$19+S4)</f>
        <v>0</v>
      </c>
      <c r="T5">
        <f>S5*'Exhaust Gas Math'!$C$14</f>
        <v>0</v>
      </c>
      <c r="U5">
        <f>(T5/'Exhaust Gas Math'!$B$14)+('Exhaust Gas Math'!$D$10)</f>
        <v>4.4059320573952224E-4</v>
      </c>
      <c r="V5">
        <f>('Exhaust Gas Math'!$E$10*(2.53982214E-12*V4^4 - 0.0000000071629564556*V4^3 + 7.56281407226508E-06*V4^2 - 0.00322508455050905*V4 + 1.62997098133725)*$B$24+T5*'Exhaust Gas Math'!$D$14*$B$23)/('Exhaust Gas Math'!$E$10*(2.53982214E-12*V4^4 - 0.0000000071629564556*V4^3 + 7.56281407226508E-06*V4^2 - 0.00322508455050905*V4 + 1.62997098133725)+T5*'Exhaust Gas Math'!$D$14)</f>
        <v>1100</v>
      </c>
      <c r="W5">
        <f>(353.3116967483*V5^-1.0020802909)*('Exhaust Gas Math'!$E$10/(T5+'Exhaust Gas Math'!$E$10))+(357.4500179626*V5^-1.0038444015 )*(T5/(T5+'Exhaust Gas Math'!$E$10))</f>
        <v>0.31654710700089367</v>
      </c>
      <c r="X5">
        <f t="shared" ref="X5:X68" si="11">P5*SIGN(K5)*-0.5*W5*K5^2</f>
        <v>0</v>
      </c>
      <c r="Y5">
        <f t="shared" ref="Y5:Y68" si="12">(U5*$B$21*V5)/L5</f>
        <v>101325</v>
      </c>
      <c r="Z5">
        <f t="shared" ref="Z5:Z68" si="13">IF((X5+Y5)&lt;$B$22,(X5+Y5),$B$22)</f>
        <v>101325</v>
      </c>
    </row>
    <row r="6" spans="1:26" x14ac:dyDescent="0.2">
      <c r="A6" s="29" t="s">
        <v>246</v>
      </c>
      <c r="B6" s="31">
        <f>(PI()*(B3/1000)^2)/4</f>
        <v>7.0882184246619708E-3</v>
      </c>
      <c r="C6" s="15" t="s">
        <v>225</v>
      </c>
      <c r="E6">
        <f t="shared" si="0"/>
        <v>1.25E-4</v>
      </c>
      <c r="F6">
        <f t="shared" si="1"/>
        <v>98881.992170432699</v>
      </c>
      <c r="H6">
        <f>H5+$B$2</f>
        <v>1.25E-4</v>
      </c>
      <c r="I6">
        <f t="shared" si="2"/>
        <v>6</v>
      </c>
      <c r="J6">
        <f t="shared" si="3"/>
        <v>1.7365591682573511E-4</v>
      </c>
      <c r="K6">
        <f t="shared" si="4"/>
        <v>2.7759550713808787</v>
      </c>
      <c r="L6">
        <f t="shared" si="5"/>
        <v>4.1000207363316887E-5</v>
      </c>
      <c r="M6">
        <f>J6/SQRT('Exhaust Gas Math'!$E$14*$B$21*$B$23)</f>
        <v>2.9480842795603111E-6</v>
      </c>
      <c r="N6">
        <f t="shared" si="6"/>
        <v>1.6556832809775518E-4</v>
      </c>
      <c r="O6">
        <f t="shared" si="7"/>
        <v>1.1735844737629865E-6</v>
      </c>
      <c r="P6">
        <f t="shared" si="8"/>
        <v>1</v>
      </c>
      <c r="Q6">
        <f>($B$16/2)*(COS((ACOS((2*'Intake Valve Fxn Scratch'!$B$1)/$B$16-1)/($B$17/2))*(I6-($B$17/2)))+1)*P6</f>
        <v>1.3137463075028333E-3</v>
      </c>
      <c r="R6">
        <f t="shared" si="9"/>
        <v>0.1728613562503728</v>
      </c>
      <c r="S6">
        <f t="shared" si="10"/>
        <v>3.1255780934403649E-7</v>
      </c>
      <c r="T6">
        <f>S6*'Exhaust Gas Math'!$C$14</f>
        <v>3.7029270821021583E-7</v>
      </c>
      <c r="U6">
        <f>(T6/'Exhaust Gas Math'!$B$14)+('Exhaust Gas Math'!$D$10)</f>
        <v>4.5337514250894632E-4</v>
      </c>
      <c r="V6">
        <f>('Exhaust Gas Math'!$E$10*(2.53982214E-12*V5^4 - 0.0000000071629564556*V5^3 + 7.56281407226508E-06*V5^2 - 0.00322508455050905*V5 + 1.62997098133725)*$B$24+T6*'Exhaust Gas Math'!$D$14*$B$23)/('Exhaust Gas Math'!$E$10*(2.53982214E-12*V5^4 - 0.0000000071629564556*V5^3 + 7.56281407226508E-06*V5^2 - 0.00322508455050905*V5 + 1.62997098133725)+T6*'Exhaust Gas Math'!$D$14)</f>
        <v>1075.5162995543701</v>
      </c>
      <c r="W6">
        <f>(353.3116967483*V6^-1.0020802909)*('Exhaust Gas Math'!$E$10/(T6+'Exhaust Gas Math'!$E$10))+(357.4500179626*V6^-1.0038444015 )*(T6/(T6+'Exhaust Gas Math'!$E$10))</f>
        <v>0.32375916127827575</v>
      </c>
      <c r="X6">
        <f t="shared" si="11"/>
        <v>-1.2474321596976816</v>
      </c>
      <c r="Y6">
        <f t="shared" si="12"/>
        <v>98883.239602592395</v>
      </c>
      <c r="Z6">
        <f t="shared" si="13"/>
        <v>98881.992170432699</v>
      </c>
    </row>
    <row r="7" spans="1:26" x14ac:dyDescent="0.2">
      <c r="A7" s="29" t="s">
        <v>247</v>
      </c>
      <c r="B7" s="31">
        <f>B6*B4/1000</f>
        <v>4.4939304812356896E-4</v>
      </c>
      <c r="C7" s="15" t="s">
        <v>227</v>
      </c>
      <c r="E7">
        <f t="shared" si="0"/>
        <v>2.5000000000000001E-4</v>
      </c>
      <c r="F7">
        <f t="shared" si="1"/>
        <v>92629.745974137069</v>
      </c>
      <c r="H7">
        <f t="shared" ref="H7:H70" si="14">H6+$B$2</f>
        <v>2.5000000000000001E-4</v>
      </c>
      <c r="I7">
        <f t="shared" si="2"/>
        <v>12</v>
      </c>
      <c r="J7">
        <f t="shared" si="3"/>
        <v>6.9272105673836085E-4</v>
      </c>
      <c r="K7">
        <f t="shared" si="4"/>
        <v>5.5214961980937636</v>
      </c>
      <c r="L7">
        <f t="shared" si="5"/>
        <v>4.4679454451645305E-5</v>
      </c>
      <c r="M7">
        <f>J7/SQRT('Exhaust Gas Math'!$E$14*$B$21*$B$23)</f>
        <v>1.1760037289948086E-5</v>
      </c>
      <c r="N7">
        <f t="shared" si="6"/>
        <v>6.2929392667700895E-4</v>
      </c>
      <c r="O7">
        <f t="shared" si="7"/>
        <v>4.460572805599854E-6</v>
      </c>
      <c r="P7">
        <f t="shared" si="8"/>
        <v>1</v>
      </c>
      <c r="Q7">
        <f>($B$16/2)*(COS((ACOS((2*'Intake Valve Fxn Scratch'!$B$1)/$B$16-1)/($B$17/2))*(I7-($B$17/2)))+1)*P7</f>
        <v>1.660428922410312E-3</v>
      </c>
      <c r="R7">
        <f t="shared" si="9"/>
        <v>0.21847748979083054</v>
      </c>
      <c r="S7">
        <f t="shared" si="10"/>
        <v>1.418985261417304E-6</v>
      </c>
      <c r="T7">
        <f>S7*'Exhaust Gas Math'!$C$14</f>
        <v>1.6810966792457774E-6</v>
      </c>
      <c r="U7">
        <f>(T7/'Exhaust Gas Math'!$B$14)+('Exhaust Gas Math'!$D$10)</f>
        <v>4.9862208662477517E-4</v>
      </c>
      <c r="V7">
        <f>('Exhaust Gas Math'!$E$10*(2.53982214E-12*V6^4 - 0.0000000071629564556*V6^3 + 7.56281407226508E-06*V6^2 - 0.00322508455050905*V6 + 1.62997098133725)*$B$24+T7*'Exhaust Gas Math'!$D$14*$B$23)/('Exhaust Gas Math'!$E$10*(2.53982214E-12*V6^4 - 0.0000000071629564556*V6^3 + 7.56281407226508E-06*V6^2 - 0.00322508455050905*V6 + 1.62997098133725)+T7*'Exhaust Gas Math'!$D$14)</f>
        <v>998.33825752159476</v>
      </c>
      <c r="W7">
        <f>(353.3116967483*V7^-1.0020802909)*('Exhaust Gas Math'!$E$10/(T7+'Exhaust Gas Math'!$E$10))+(357.4500179626*V7^-1.0038444015 )*(T7/(T7+'Exhaust Gas Math'!$E$10))</f>
        <v>0.34882039408038257</v>
      </c>
      <c r="X7">
        <f t="shared" si="11"/>
        <v>-5.3172297706655982</v>
      </c>
      <c r="Y7">
        <f t="shared" si="12"/>
        <v>92635.063203907732</v>
      </c>
      <c r="Z7">
        <f t="shared" si="13"/>
        <v>92629.745974137069</v>
      </c>
    </row>
    <row r="8" spans="1:26" x14ac:dyDescent="0.2">
      <c r="A8" s="29" t="s">
        <v>242</v>
      </c>
      <c r="B8" s="32">
        <f>B7/(B5-1)</f>
        <v>3.9769296294121147E-5</v>
      </c>
      <c r="C8" s="15" t="s">
        <v>227</v>
      </c>
      <c r="E8">
        <f t="shared" si="0"/>
        <v>3.7500000000000001E-4</v>
      </c>
      <c r="F8">
        <f t="shared" si="1"/>
        <v>84362.040952785945</v>
      </c>
      <c r="H8">
        <f t="shared" si="14"/>
        <v>3.7500000000000001E-4</v>
      </c>
      <c r="I8">
        <f t="shared" si="2"/>
        <v>18</v>
      </c>
      <c r="J8">
        <f t="shared" si="3"/>
        <v>1.5515084334436317E-3</v>
      </c>
      <c r="K8">
        <f t="shared" si="4"/>
        <v>8.2065426570129727</v>
      </c>
      <c r="L8">
        <f t="shared" si="5"/>
        <v>5.0766726958074732E-5</v>
      </c>
      <c r="M8">
        <f>J8/SQRT('Exhaust Gas Math'!$E$14*$B$21*$B$23)</f>
        <v>2.6339313429961811E-5</v>
      </c>
      <c r="N8">
        <f t="shared" si="6"/>
        <v>1.3427107345485613E-3</v>
      </c>
      <c r="O8">
        <f t="shared" si="7"/>
        <v>9.5174269676185202E-6</v>
      </c>
      <c r="P8">
        <f t="shared" si="8"/>
        <v>1</v>
      </c>
      <c r="Q8">
        <f>($B$16/2)*(COS((ACOS((2*'Intake Valve Fxn Scratch'!$B$1)/$B$16-1)/($B$17/2))*(I8-($B$17/2)))+1)*P8</f>
        <v>2.035455213966011E-3</v>
      </c>
      <c r="R8">
        <f t="shared" si="9"/>
        <v>0.26782305446921195</v>
      </c>
      <c r="S8">
        <f t="shared" si="10"/>
        <v>3.5056201795018564E-6</v>
      </c>
      <c r="T8">
        <f>S8*'Exhaust Gas Math'!$C$14</f>
        <v>4.1531695942854636E-6</v>
      </c>
      <c r="U8">
        <f>(T8/'Exhaust Gas Math'!$B$14)+('Exhaust Gas Math'!$D$10)</f>
        <v>5.839542549036735E-4</v>
      </c>
      <c r="V8">
        <f>('Exhaust Gas Math'!$E$10*(2.53982214E-12*V7^4 - 0.0000000071629564556*V7^3 + 7.56281407226508E-06*V7^2 - 0.00322508455050905*V7 + 1.62997098133725)*$B$24+T8*'Exhaust Gas Math'!$D$14*$B$23)/('Exhaust Gas Math'!$E$10*(2.53982214E-12*V7^4 - 0.0000000071629564556*V7^3 + 7.56281407226508E-06*V7^2 - 0.00322508455050905*V7 + 1.62997098133725)+T8*'Exhaust Gas Math'!$D$14)</f>
        <v>882.22998644167126</v>
      </c>
      <c r="W8">
        <f>(353.3116967483*V8^-1.0020802909)*('Exhaust Gas Math'!$E$10/(T8+'Exhaust Gas Math'!$E$10))+(357.4500179626*V8^-1.0038444015 )*(T8/(T8+'Exhaust Gas Math'!$E$10))</f>
        <v>0.3948230102407016</v>
      </c>
      <c r="X8">
        <f t="shared" si="11"/>
        <v>-13.295140225362541</v>
      </c>
      <c r="Y8">
        <f t="shared" si="12"/>
        <v>84375.336093011312</v>
      </c>
      <c r="Z8">
        <f t="shared" si="13"/>
        <v>84362.040952785945</v>
      </c>
    </row>
    <row r="9" spans="1:26" x14ac:dyDescent="0.2">
      <c r="E9">
        <f t="shared" si="0"/>
        <v>5.0000000000000001E-4</v>
      </c>
      <c r="F9">
        <f t="shared" si="1"/>
        <v>76129.603912900857</v>
      </c>
      <c r="H9">
        <f t="shared" si="14"/>
        <v>5.0000000000000001E-4</v>
      </c>
      <c r="I9">
        <f t="shared" si="2"/>
        <v>24</v>
      </c>
      <c r="J9">
        <f t="shared" si="3"/>
        <v>2.7406089927295534E-3</v>
      </c>
      <c r="K9">
        <f t="shared" si="4"/>
        <v>10.80167651725249</v>
      </c>
      <c r="L9">
        <f t="shared" si="5"/>
        <v>5.9195331451181055E-5</v>
      </c>
      <c r="M9">
        <f>J9/SQRT('Exhaust Gas Math'!$E$14*$B$21*$B$23)</f>
        <v>4.6526179099301838E-5</v>
      </c>
      <c r="N9">
        <f t="shared" si="6"/>
        <v>2.2601711314945983E-3</v>
      </c>
      <c r="O9">
        <f t="shared" si="7"/>
        <v>1.6020586657149105E-5</v>
      </c>
      <c r="P9">
        <f t="shared" si="8"/>
        <v>1</v>
      </c>
      <c r="Q9">
        <f>($B$16/2)*(COS((ACOS((2*'Intake Valve Fxn Scratch'!$B$1)/$B$16-1)/($B$17/2))*(I9-($B$17/2)))+1)*P9</f>
        <v>2.4338570724147675E-3</v>
      </c>
      <c r="R9">
        <f t="shared" si="9"/>
        <v>0.32024435163352205</v>
      </c>
      <c r="S9">
        <f t="shared" si="10"/>
        <v>6.7142822464937486E-6</v>
      </c>
      <c r="T9">
        <f>S9*'Exhaust Gas Math'!$C$14</f>
        <v>7.9545277142805096E-6</v>
      </c>
      <c r="U9">
        <f>(T9/'Exhaust Gas Math'!$B$14)+('Exhaust Gas Math'!$D$10)</f>
        <v>7.1517131116860446E-4</v>
      </c>
      <c r="V9">
        <f>('Exhaust Gas Math'!$E$10*(2.53982214E-12*V8^4 - 0.0000000071629564556*V8^3 + 7.56281407226508E-06*V8^2 - 0.00322508455050905*V8 + 1.62997098133725)*$B$24+T9*'Exhaust Gas Math'!$D$14*$B$23)/('Exhaust Gas Math'!$E$10*(2.53982214E-12*V8^4 - 0.0000000071629564556*V8^3 + 7.56281407226508E-06*V8^2 - 0.00322508455050905*V8 + 1.62997098133725)+T9*'Exhaust Gas Math'!$D$14)</f>
        <v>758.14075178052587</v>
      </c>
      <c r="W9">
        <f>(353.3116967483*V9^-1.0020802909)*('Exhaust Gas Math'!$E$10/(T9+'Exhaust Gas Math'!$E$10))+(357.4500179626*V9^-1.0038444015 )*(T9/(T9+'Exhaust Gas Math'!$E$10))</f>
        <v>0.45962781999605273</v>
      </c>
      <c r="X9">
        <f t="shared" si="11"/>
        <v>-26.813817306985509</v>
      </c>
      <c r="Y9">
        <f t="shared" si="12"/>
        <v>76156.417730207846</v>
      </c>
      <c r="Z9">
        <f t="shared" si="13"/>
        <v>76129.603912900857</v>
      </c>
    </row>
    <row r="10" spans="1:26" x14ac:dyDescent="0.2">
      <c r="A10" s="29" t="s">
        <v>50</v>
      </c>
      <c r="B10" s="33">
        <v>8000</v>
      </c>
      <c r="E10">
        <f t="shared" si="0"/>
        <v>6.2500000000000001E-4</v>
      </c>
      <c r="F10">
        <f t="shared" si="1"/>
        <v>69343.44246908123</v>
      </c>
      <c r="H10">
        <f t="shared" si="14"/>
        <v>6.2500000000000001E-4</v>
      </c>
      <c r="I10">
        <f t="shared" si="2"/>
        <v>30</v>
      </c>
      <c r="J10">
        <f t="shared" si="3"/>
        <v>4.2469947000332957E-3</v>
      </c>
      <c r="K10">
        <f t="shared" si="4"/>
        <v>13.278464949172859</v>
      </c>
      <c r="L10">
        <f t="shared" si="5"/>
        <v>6.9872922376338893E-5</v>
      </c>
      <c r="M10">
        <f>J10/SQRT('Exhaust Gas Math'!$E$14*$B$21*$B$23)</f>
        <v>7.2099462773321591E-5</v>
      </c>
      <c r="N10">
        <f t="shared" si="6"/>
        <v>3.3402709601272583E-3</v>
      </c>
      <c r="O10">
        <f t="shared" si="7"/>
        <v>2.3676570162937363E-5</v>
      </c>
      <c r="P10">
        <f t="shared" si="8"/>
        <v>1</v>
      </c>
      <c r="Q10">
        <f>($B$16/2)*(COS((ACOS((2*'Intake Valve Fxn Scratch'!$B$1)/$B$16-1)/($B$17/2))*(I10-($B$17/2)))+1)*P10</f>
        <v>2.8503567233604905E-3</v>
      </c>
      <c r="R10">
        <f t="shared" si="9"/>
        <v>0.37504693728427507</v>
      </c>
      <c r="S10">
        <f t="shared" si="10"/>
        <v>1.1138176073138299E-5</v>
      </c>
      <c r="T10">
        <f>S10*'Exhaust Gas Math'!$C$14</f>
        <v>1.319559217317409E-5</v>
      </c>
      <c r="U10">
        <f>(T10/'Exhaust Gas Math'!$B$14)+('Exhaust Gas Math'!$D$10)</f>
        <v>8.9608482372965307E-4</v>
      </c>
      <c r="V10">
        <f>('Exhaust Gas Math'!$E$10*(2.53982214E-12*V9^4 - 0.0000000071629564556*V9^3 + 7.56281407226508E-06*V9^2 - 0.00322508455050905*V9 + 1.62997098133725)*$B$24+T10*'Exhaust Gas Math'!$D$14*$B$23)/('Exhaust Gas Math'!$E$10*(2.53982214E-12*V9^4 - 0.0000000071629564556*V9^3 + 7.56281407226508E-06*V9^2 - 0.00322508455050905*V9 + 1.62997098133725)+T10*'Exhaust Gas Math'!$D$14)</f>
        <v>650.76896437260132</v>
      </c>
      <c r="W10">
        <f>(353.3116967483*V10^-1.0020802909)*('Exhaust Gas Math'!$E$10/(T10+'Exhaust Gas Math'!$E$10))+(357.4500179626*V10^-1.0038444015 )*(T10/(T10+'Exhaust Gas Math'!$E$10))</f>
        <v>0.53571771431551418</v>
      </c>
      <c r="X10">
        <f t="shared" si="11"/>
        <v>-47.228239245284222</v>
      </c>
      <c r="Y10">
        <f t="shared" si="12"/>
        <v>69390.670708326521</v>
      </c>
      <c r="Z10">
        <f t="shared" si="13"/>
        <v>69343.44246908123</v>
      </c>
    </row>
    <row r="11" spans="1:26" x14ac:dyDescent="0.2">
      <c r="A11" s="29" t="s">
        <v>241</v>
      </c>
      <c r="B11">
        <f>B10/60</f>
        <v>133.33333333333334</v>
      </c>
      <c r="C11" s="15" t="s">
        <v>226</v>
      </c>
      <c r="E11">
        <f t="shared" si="0"/>
        <v>7.5000000000000002E-4</v>
      </c>
      <c r="F11">
        <f t="shared" si="1"/>
        <v>64314.333579041719</v>
      </c>
      <c r="H11">
        <f t="shared" si="14"/>
        <v>7.5000000000000002E-4</v>
      </c>
      <c r="I11">
        <f t="shared" si="2"/>
        <v>36</v>
      </c>
      <c r="J11">
        <f t="shared" si="3"/>
        <v>6.0541612783141692E-3</v>
      </c>
      <c r="K11">
        <f t="shared" si="4"/>
        <v>15.609771740412663</v>
      </c>
      <c r="L11">
        <f t="shared" si="5"/>
        <v>8.2682513812942706E-5</v>
      </c>
      <c r="M11">
        <f>J11/SQRT('Exhaust Gas Math'!$E$14*$B$21*$B$23)</f>
        <v>1.0277897820453494E-4</v>
      </c>
      <c r="N11">
        <f t="shared" si="6"/>
        <v>4.5467954922461529E-3</v>
      </c>
      <c r="O11">
        <f t="shared" si="7"/>
        <v>3.2228679581309179E-5</v>
      </c>
      <c r="P11">
        <f t="shared" si="8"/>
        <v>1</v>
      </c>
      <c r="Q11">
        <f>($B$16/2)*(COS((ACOS((2*'Intake Valve Fxn Scratch'!$B$1)/$B$16-1)/($B$17/2))*(I11-($B$17/2)))+1)*P11</f>
        <v>3.2794366443641486E-3</v>
      </c>
      <c r="R11">
        <f t="shared" si="9"/>
        <v>0.43150482162686166</v>
      </c>
      <c r="S11">
        <f t="shared" si="10"/>
        <v>1.6823785003652998E-5</v>
      </c>
      <c r="T11">
        <f>S11*'Exhaust Gas Math'!$C$14</f>
        <v>1.9931432602574788E-5</v>
      </c>
      <c r="U11">
        <f>(T11/'Exhaust Gas Math'!$B$14)+('Exhaust Gas Math'!$D$10)</f>
        <v>1.1285957118691318E-3</v>
      </c>
      <c r="V11">
        <f>('Exhaust Gas Math'!$E$10*(2.53982214E-12*V10^4 - 0.0000000071629564556*V10^3 + 7.56281407226508E-06*V10^2 - 0.00322508455050905*V10 + 1.62997098133725)*$B$24+T11*'Exhaust Gas Math'!$D$14*$B$23)/('Exhaust Gas Math'!$E$10*(2.53982214E-12*V10^4 - 0.0000000071629564556*V10^3 + 7.56281407226508E-06*V10^2 - 0.00322508455050905*V10 + 1.62997098133725)+T11*'Exhaust Gas Math'!$D$14)</f>
        <v>567.35448167777645</v>
      </c>
      <c r="W11">
        <f>(353.3116967483*V11^-1.0020802909)*('Exhaust Gas Math'!$E$10/(T11+'Exhaust Gas Math'!$E$10))+(357.4500179626*V11^-1.0038444015 )*(T11/(T11+'Exhaust Gas Math'!$E$10))</f>
        <v>0.61477326966786927</v>
      </c>
      <c r="X11">
        <f t="shared" si="11"/>
        <v>-74.899356319526362</v>
      </c>
      <c r="Y11">
        <f t="shared" si="12"/>
        <v>64389.232935361244</v>
      </c>
      <c r="Z11">
        <f t="shared" si="13"/>
        <v>64314.333579041719</v>
      </c>
    </row>
    <row r="12" spans="1:26" x14ac:dyDescent="0.2">
      <c r="A12" s="29" t="s">
        <v>240</v>
      </c>
      <c r="B12" s="26">
        <f>2*PI()*B11</f>
        <v>837.75804095727824</v>
      </c>
      <c r="C12" s="15" t="s">
        <v>231</v>
      </c>
      <c r="E12">
        <f t="shared" si="0"/>
        <v>8.7500000000000002E-4</v>
      </c>
      <c r="F12">
        <f t="shared" si="1"/>
        <v>60872.220055864796</v>
      </c>
      <c r="H12">
        <f t="shared" si="14"/>
        <v>8.7500000000000002E-4</v>
      </c>
      <c r="I12">
        <f t="shared" si="2"/>
        <v>42</v>
      </c>
      <c r="J12">
        <f t="shared" si="3"/>
        <v>8.1423090323666028E-3</v>
      </c>
      <c r="K12">
        <f t="shared" si="4"/>
        <v>17.770054605909763</v>
      </c>
      <c r="L12">
        <f t="shared" si="5"/>
        <v>9.7483761196633681E-5</v>
      </c>
      <c r="M12">
        <f>J12/SQRT('Exhaust Gas Math'!$E$14*$B$21*$B$23)</f>
        <v>1.3822859420177603E-4</v>
      </c>
      <c r="N12">
        <f t="shared" si="6"/>
        <v>5.8492450478062272E-3</v>
      </c>
      <c r="O12">
        <f t="shared" si="7"/>
        <v>4.1460726518222887E-5</v>
      </c>
      <c r="P12">
        <f t="shared" si="8"/>
        <v>1</v>
      </c>
      <c r="Q12">
        <f>($B$16/2)*(COS((ACOS((2*'Intake Valve Fxn Scratch'!$B$1)/$B$16-1)/($B$17/2))*(I12-($B$17/2)))+1)*P12</f>
        <v>3.7154126575713324E-3</v>
      </c>
      <c r="R12">
        <f t="shared" si="9"/>
        <v>0.48887008652254377</v>
      </c>
      <c r="S12">
        <f t="shared" si="10"/>
        <v>2.3777382540971952E-5</v>
      </c>
      <c r="T12">
        <f>S12*'Exhaust Gas Math'!$C$14</f>
        <v>2.8169481331229439E-5</v>
      </c>
      <c r="U12">
        <f>(T12/'Exhaust Gas Math'!$B$14)+('Exhaust Gas Math'!$D$10)</f>
        <v>1.4129605281844458E-3</v>
      </c>
      <c r="V12">
        <f>('Exhaust Gas Math'!$E$10*(2.53982214E-12*V11^4 - 0.0000000071629564556*V11^3 + 7.56281407226508E-06*V11^2 - 0.00322508455050905*V11 + 1.62997098133725)*$B$24+T12*'Exhaust Gas Math'!$D$14*$B$23)/('Exhaust Gas Math'!$E$10*(2.53982214E-12*V11^4 - 0.0000000071629564556*V11^3 + 7.56281407226508E-06*V11^2 - 0.00322508455050905*V11 + 1.62997098133725)+T12*'Exhaust Gas Math'!$D$14)</f>
        <v>506.0150635465061</v>
      </c>
      <c r="W12">
        <f>(353.3116967483*V12^-1.0020802909)*('Exhaust Gas Math'!$E$10/(T12+'Exhaust Gas Math'!$E$10))+(357.4500179626*V12^-1.0038444015 )*(T12/(T12+'Exhaust Gas Math'!$E$10))</f>
        <v>0.68958888908529037</v>
      </c>
      <c r="X12">
        <f t="shared" si="11"/>
        <v>-108.87741079866949</v>
      </c>
      <c r="Y12">
        <f t="shared" si="12"/>
        <v>60981.097466663465</v>
      </c>
      <c r="Z12">
        <f t="shared" si="13"/>
        <v>60872.220055864796</v>
      </c>
    </row>
    <row r="13" spans="1:26" x14ac:dyDescent="0.2">
      <c r="A13" s="29" t="s">
        <v>188</v>
      </c>
      <c r="B13" s="26">
        <f xml:space="preserve"> 0.000000000000005625*B10^4 - 1.6145833333E-10*B10^3 + 1.69250000000829E-06*B10^2 - 0.00775916666669253*B10 + 15.5500000000208</f>
        <v>2.1700000020511094</v>
      </c>
      <c r="E13">
        <f t="shared" si="0"/>
        <v>1E-3</v>
      </c>
      <c r="F13">
        <f t="shared" si="1"/>
        <v>58681.168892018519</v>
      </c>
      <c r="H13">
        <f t="shared" si="14"/>
        <v>1E-3</v>
      </c>
      <c r="I13">
        <f t="shared" si="2"/>
        <v>48</v>
      </c>
      <c r="J13">
        <f t="shared" si="3"/>
        <v>1.0488559778424195E-2</v>
      </c>
      <c r="K13">
        <f t="shared" si="4"/>
        <v>19.735645034521522</v>
      </c>
      <c r="L13">
        <f t="shared" si="5"/>
        <v>1.1411449896371601E-4</v>
      </c>
      <c r="M13">
        <f>J13/SQRT('Exhaust Gas Math'!$E$14*$B$21*$B$23)</f>
        <v>1.7805991735387019E-4</v>
      </c>
      <c r="N13">
        <f t="shared" si="6"/>
        <v>7.2230121595125082E-3</v>
      </c>
      <c r="O13">
        <f t="shared" si="7"/>
        <v>5.1198287870614011E-5</v>
      </c>
      <c r="P13">
        <f t="shared" si="8"/>
        <v>1</v>
      </c>
      <c r="Q13">
        <f>($B$16/2)*(COS((ACOS((2*'Intake Valve Fxn Scratch'!$B$1)/$B$16-1)/($B$17/2))*(I13-($B$17/2)))+1)*P13</f>
        <v>4.1525092300847442E-3</v>
      </c>
      <c r="R13">
        <f t="shared" si="9"/>
        <v>0.5463827934322032</v>
      </c>
      <c r="S13">
        <f t="shared" si="10"/>
        <v>3.1974578252223959E-5</v>
      </c>
      <c r="T13">
        <f>S13*'Exhaust Gas Math'!$C$14</f>
        <v>3.788084258634884E-5</v>
      </c>
      <c r="U13">
        <f>(T13/'Exhaust Gas Math'!$B$14)+('Exhaust Gas Math'!$D$10)</f>
        <v>1.7481818348851501E-3</v>
      </c>
      <c r="V13">
        <f>('Exhaust Gas Math'!$E$10*(2.53982214E-12*V12^4 - 0.0000000071629564556*V12^3 + 7.56281407226508E-06*V12^2 - 0.00322508455050905*V12 + 1.62997098133725)*$B$24+T13*'Exhaust Gas Math'!$D$14*$B$23)/('Exhaust Gas Math'!$E$10*(2.53982214E-12*V12^4 - 0.0000000071629564556*V12^3 + 7.56281407226508E-06*V12^2 - 0.00322508455050905*V12 + 1.62997098133725)+T13*'Exhaust Gas Math'!$D$14)</f>
        <v>461.8563369182034</v>
      </c>
      <c r="W13">
        <f>(353.3116967483*V13^-1.0020802909)*('Exhaust Gas Math'!$E$10/(T13+'Exhaust Gas Math'!$E$10))+(357.4500179626*V13^-1.0038444015 )*(T13/(T13+'Exhaust Gas Math'!$E$10))</f>
        <v>0.75578869281177585</v>
      </c>
      <c r="X13">
        <f t="shared" si="11"/>
        <v>-147.1882172840198</v>
      </c>
      <c r="Y13">
        <f t="shared" si="12"/>
        <v>58828.357109302538</v>
      </c>
      <c r="Z13">
        <f t="shared" si="13"/>
        <v>58681.168892018519</v>
      </c>
    </row>
    <row r="14" spans="1:26" x14ac:dyDescent="0.2">
      <c r="E14">
        <f t="shared" si="0"/>
        <v>1.1250000000000001E-3</v>
      </c>
      <c r="F14">
        <f t="shared" si="1"/>
        <v>57387.442106003589</v>
      </c>
      <c r="H14">
        <f t="shared" si="14"/>
        <v>1.1250000000000001E-3</v>
      </c>
      <c r="I14">
        <f t="shared" si="2"/>
        <v>54.000000000000007</v>
      </c>
      <c r="J14">
        <f t="shared" si="3"/>
        <v>1.3067207502328603E-2</v>
      </c>
      <c r="K14">
        <f t="shared" si="4"/>
        <v>21.485007606185835</v>
      </c>
      <c r="L14">
        <f t="shared" si="5"/>
        <v>1.3239251727100788E-4</v>
      </c>
      <c r="M14">
        <f>J14/SQRT('Exhaust Gas Math'!$E$14*$B$21*$B$23)</f>
        <v>2.2183654734912278E-4</v>
      </c>
      <c r="N14">
        <f t="shared" si="6"/>
        <v>8.6492854861365369E-3</v>
      </c>
      <c r="O14">
        <f t="shared" si="7"/>
        <v>6.1308024742994373E-5</v>
      </c>
      <c r="P14">
        <f t="shared" si="8"/>
        <v>1</v>
      </c>
      <c r="Q14">
        <f>($B$16/2)*(COS((ACOS((2*'Intake Valve Fxn Scratch'!$B$1)/$B$16-1)/($B$17/2))*(I14-($B$17/2)))+1)*P14</f>
        <v>4.5849359845501914E-3</v>
      </c>
      <c r="R14">
        <f t="shared" si="9"/>
        <v>0.6032810505987094</v>
      </c>
      <c r="S14">
        <f t="shared" si="10"/>
        <v>4.1371327099718074E-5</v>
      </c>
      <c r="T14">
        <f>S14*'Exhaust Gas Math'!$C$14</f>
        <v>4.9013335440750168E-5</v>
      </c>
      <c r="U14">
        <f>(T14/'Exhaust Gas Math'!$B$14)+('Exhaust Gas Math'!$D$10)</f>
        <v>2.1324584263384236E-3</v>
      </c>
      <c r="V14">
        <f>('Exhaust Gas Math'!$E$10*(2.53982214E-12*V13^4 - 0.0000000071629564556*V13^3 + 7.56281407226508E-06*V13^2 - 0.00322508455050905*V13 + 1.62997098133725)*$B$24+T14*'Exhaust Gas Math'!$D$14*$B$23)/('Exhaust Gas Math'!$E$10*(2.53982214E-12*V13^4 - 0.0000000071629564556*V13^3 + 7.56281407226508E-06*V13^2 - 0.00322508455050905*V13 + 1.62997098133725)+T14*'Exhaust Gas Math'!$D$14)</f>
        <v>429.91438624878111</v>
      </c>
      <c r="W14">
        <f>(353.3116967483*V14^-1.0020802909)*('Exhaust Gas Math'!$E$10/(T14+'Exhaust Gas Math'!$E$10))+(357.4500179626*V14^-1.0038444015 )*(T14/(T14+'Exhaust Gas Math'!$E$10))</f>
        <v>0.8121747771168506</v>
      </c>
      <c r="X14">
        <f t="shared" si="11"/>
        <v>-187.45219308990866</v>
      </c>
      <c r="Y14">
        <f t="shared" si="12"/>
        <v>57574.894299093496</v>
      </c>
      <c r="Z14">
        <f t="shared" si="13"/>
        <v>57387.442106003589</v>
      </c>
    </row>
    <row r="15" spans="1:26" x14ac:dyDescent="0.2">
      <c r="A15" s="29" t="s">
        <v>239</v>
      </c>
      <c r="B15" s="34">
        <v>7.6</v>
      </c>
      <c r="C15" s="15" t="s">
        <v>224</v>
      </c>
      <c r="E15">
        <f t="shared" si="0"/>
        <v>1.2500000000000002E-3</v>
      </c>
      <c r="F15">
        <f t="shared" si="1"/>
        <v>56715.739906321607</v>
      </c>
      <c r="H15">
        <f t="shared" si="14"/>
        <v>1.2500000000000002E-3</v>
      </c>
      <c r="I15">
        <f t="shared" si="2"/>
        <v>60.000000000000014</v>
      </c>
      <c r="J15">
        <f t="shared" si="3"/>
        <v>1.585000000000001E-2</v>
      </c>
      <c r="K15">
        <f t="shared" si="4"/>
        <v>22.998975938489885</v>
      </c>
      <c r="L15">
        <f t="shared" si="5"/>
        <v>1.5211755832501345E-4</v>
      </c>
      <c r="M15">
        <f>J15/SQRT('Exhaust Gas Math'!$E$14*$B$21*$B$23)</f>
        <v>2.6907885826845713E-4</v>
      </c>
      <c r="N15">
        <f t="shared" si="6"/>
        <v>1.0114751634538257E-2</v>
      </c>
      <c r="O15">
        <f t="shared" si="7"/>
        <v>7.1695568896813864E-5</v>
      </c>
      <c r="P15">
        <f t="shared" si="8"/>
        <v>1</v>
      </c>
      <c r="Q15">
        <f>($B$16/2)*(COS((ACOS((2*'Intake Valve Fxn Scratch'!$B$1)/$B$16-1)/($B$17/2))*(I15-($B$17/2)))+1)*P15</f>
        <v>5.0069644063924917E-3</v>
      </c>
      <c r="R15">
        <f t="shared" si="9"/>
        <v>0.65881110610427518</v>
      </c>
      <c r="S15">
        <f t="shared" si="10"/>
        <v>5.1914998868976272E-5</v>
      </c>
      <c r="T15">
        <f>S15*'Exhaust Gas Math'!$C$14</f>
        <v>6.1504607958023171E-5</v>
      </c>
      <c r="U15">
        <f>(T15/'Exhaust Gas Math'!$B$14)+('Exhaust Gas Math'!$D$10)</f>
        <v>2.5636380092612055E-3</v>
      </c>
      <c r="V15">
        <f>('Exhaust Gas Math'!$E$10*(2.53982214E-12*V14^4 - 0.0000000071629564556*V14^3 + 7.56281407226508E-06*V14^2 - 0.00322508455050905*V14 + 1.62997098133725)*$B$24+T15*'Exhaust Gas Math'!$D$14*$B$23)/('Exhaust Gas Math'!$E$10*(2.53982214E-12*V14^4 - 0.0000000071629564556*V14^3 + 7.56281407226508E-06*V14^2 - 0.00322508455050905*V14 + 1.62997098133725)+T15*'Exhaust Gas Math'!$D$14)</f>
        <v>406.37708618463927</v>
      </c>
      <c r="W15">
        <f>(353.3116967483*V15^-1.0020802909)*('Exhaust Gas Math'!$E$10/(T15+'Exhaust Gas Math'!$E$10))+(357.4500179626*V15^-1.0038444015 )*(T15/(T15+'Exhaust Gas Math'!$E$10))</f>
        <v>0.85941284866428358</v>
      </c>
      <c r="X15">
        <f t="shared" si="11"/>
        <v>-227.29445681508582</v>
      </c>
      <c r="Y15">
        <f t="shared" si="12"/>
        <v>56943.034363136692</v>
      </c>
      <c r="Z15">
        <f t="shared" si="13"/>
        <v>56715.739906321607</v>
      </c>
    </row>
    <row r="16" spans="1:26" x14ac:dyDescent="0.2">
      <c r="A16" s="29"/>
      <c r="B16">
        <f>B15/1000</f>
        <v>7.6E-3</v>
      </c>
      <c r="C16" s="15" t="s">
        <v>230</v>
      </c>
      <c r="E16">
        <f t="shared" si="0"/>
        <v>1.3750000000000004E-3</v>
      </c>
      <c r="F16">
        <f t="shared" si="1"/>
        <v>56485.693218609304</v>
      </c>
      <c r="H16">
        <f t="shared" si="14"/>
        <v>1.3750000000000004E-3</v>
      </c>
      <c r="I16">
        <f t="shared" si="2"/>
        <v>66.000000000000014</v>
      </c>
      <c r="J16">
        <f t="shared" si="3"/>
        <v>1.8806448414497141E-2</v>
      </c>
      <c r="K16">
        <f t="shared" si="4"/>
        <v>24.260962677566713</v>
      </c>
      <c r="L16">
        <f t="shared" si="5"/>
        <v>1.7307351044821469E-4</v>
      </c>
      <c r="M16">
        <f>J16/SQRT('Exhaust Gas Math'!$E$14*$B$21*$B$23)</f>
        <v>3.1926925346735166E-4</v>
      </c>
      <c r="N16">
        <f t="shared" si="6"/>
        <v>1.1611157153119046E-2</v>
      </c>
      <c r="O16">
        <f t="shared" si="7"/>
        <v>8.2302418064384054E-5</v>
      </c>
      <c r="P16">
        <f t="shared" si="8"/>
        <v>1</v>
      </c>
      <c r="Q16">
        <f>($B$16/2)*(COS((ACOS((2*'Intake Valve Fxn Scratch'!$B$1)/$B$16-1)/($B$17/2))*(I16-($B$17/2)))+1)*P16</f>
        <v>5.4130037315326422E-3</v>
      </c>
      <c r="R16">
        <f t="shared" si="9"/>
        <v>0.71223733309640025</v>
      </c>
      <c r="S16">
        <f t="shared" si="10"/>
        <v>6.3554361799798083E-5</v>
      </c>
      <c r="T16">
        <f>S16*'Exhaust Gas Math'!$C$14</f>
        <v>7.5293964975020814E-5</v>
      </c>
      <c r="U16">
        <f>(T16/'Exhaust Gas Math'!$B$14)+('Exhaust Gas Math'!$D$10)</f>
        <v>3.0396254796442794E-3</v>
      </c>
      <c r="V16">
        <f>('Exhaust Gas Math'!$E$10*(2.53982214E-12*V15^4 - 0.0000000071629564556*V15^3 + 7.56281407226508E-06*V15^2 - 0.00322508455050905*V15 + 1.62997098133725)*$B$24+T16*'Exhaust Gas Math'!$D$14*$B$23)/('Exhaust Gas Math'!$E$10*(2.53982214E-12*V15^4 - 0.0000000071629564556*V15^3 + 7.56281407226508E-06*V15^2 - 0.00322508455050905*V15 + 1.62997098133725)+T16*'Exhaust Gas Math'!$D$14)</f>
        <v>388.6368356551024</v>
      </c>
      <c r="W16">
        <f>(353.3116967483*V16^-1.0020802909)*('Exhaust Gas Math'!$E$10/(T16+'Exhaust Gas Math'!$E$10))+(357.4500179626*V16^-1.0038444015 )*(T16/(T16+'Exhaust Gas Math'!$E$10))</f>
        <v>0.89880851771816872</v>
      </c>
      <c r="X16">
        <f t="shared" si="11"/>
        <v>-264.51678967322721</v>
      </c>
      <c r="Y16">
        <f t="shared" si="12"/>
        <v>56750.210008282527</v>
      </c>
      <c r="Z16">
        <f t="shared" si="13"/>
        <v>56485.693218609304</v>
      </c>
    </row>
    <row r="17" spans="1:26" x14ac:dyDescent="0.2">
      <c r="A17" s="29" t="s">
        <v>233</v>
      </c>
      <c r="B17" s="34">
        <v>250</v>
      </c>
      <c r="C17" s="15" t="s">
        <v>232</v>
      </c>
      <c r="E17">
        <f t="shared" si="0"/>
        <v>1.5000000000000005E-3</v>
      </c>
      <c r="F17">
        <f t="shared" si="1"/>
        <v>56589.987553400388</v>
      </c>
      <c r="H17">
        <f t="shared" si="14"/>
        <v>1.5000000000000005E-3</v>
      </c>
      <c r="I17">
        <f t="shared" si="2"/>
        <v>72.000000000000028</v>
      </c>
      <c r="J17">
        <f t="shared" si="3"/>
        <v>2.1904161278314176E-2</v>
      </c>
      <c r="K17">
        <f t="shared" si="4"/>
        <v>25.257141232615286</v>
      </c>
      <c r="L17">
        <f t="shared" si="5"/>
        <v>1.9503077584383499E-4</v>
      </c>
      <c r="M17">
        <f>J17/SQRT('Exhaust Gas Math'!$E$14*$B$21*$B$23)</f>
        <v>3.7185783647299201E-4</v>
      </c>
      <c r="N17">
        <f t="shared" si="6"/>
        <v>1.3134781388511558E-2</v>
      </c>
      <c r="O17">
        <f t="shared" si="7"/>
        <v>9.3102199441954763E-5</v>
      </c>
      <c r="P17">
        <f t="shared" si="8"/>
        <v>1</v>
      </c>
      <c r="Q17">
        <f>($B$16/2)*(COS((ACOS((2*'Intake Valve Fxn Scratch'!$B$1)/$B$16-1)/($B$17/2))*(I17-($B$17/2)))+1)*P17</f>
        <v>5.7976750092740429E-3</v>
      </c>
      <c r="R17">
        <f t="shared" si="9"/>
        <v>0.76285197490447931</v>
      </c>
      <c r="S17">
        <f t="shared" si="10"/>
        <v>7.6247626066703895E-5</v>
      </c>
      <c r="T17">
        <f>S17*'Exhaust Gas Math'!$C$14</f>
        <v>9.033189735394568E-5</v>
      </c>
      <c r="U17">
        <f>(T17/'Exhaust Gas Math'!$B$14)+('Exhaust Gas Math'!$D$10)</f>
        <v>3.5587118579295698E-3</v>
      </c>
      <c r="V17">
        <f>('Exhaust Gas Math'!$E$10*(2.53982214E-12*V16^4 - 0.0000000071629564556*V16^3 + 7.56281407226508E-06*V16^2 - 0.00322508455050905*V16 + 1.62997098133725)*$B$24+T17*'Exhaust Gas Math'!$D$14*$B$23)/('Exhaust Gas Math'!$E$10*(2.53982214E-12*V16^4 - 0.0000000071629564556*V16^3 + 7.56281407226508E-06*V16^2 - 0.00322508455050905*V16 + 1.62997098133725)+T17*'Exhaust Gas Math'!$D$14)</f>
        <v>374.96490173823912</v>
      </c>
      <c r="W17">
        <f>(353.3116967483*V17^-1.0020802909)*('Exhaust Gas Math'!$E$10/(T17+'Exhaust Gas Math'!$E$10))+(357.4500179626*V17^-1.0038444015 )*(T17/(T17+'Exhaust Gas Math'!$E$10))</f>
        <v>0.93172005993386553</v>
      </c>
      <c r="X17">
        <f t="shared" si="11"/>
        <v>-297.18291326277915</v>
      </c>
      <c r="Y17">
        <f t="shared" si="12"/>
        <v>56887.17046666317</v>
      </c>
      <c r="Z17">
        <f t="shared" si="13"/>
        <v>56589.987553400388</v>
      </c>
    </row>
    <row r="18" spans="1:26" x14ac:dyDescent="0.2">
      <c r="E18">
        <f t="shared" si="0"/>
        <v>1.6250000000000006E-3</v>
      </c>
      <c r="F18">
        <f t="shared" si="1"/>
        <v>56969.761239471831</v>
      </c>
      <c r="H18">
        <f t="shared" si="14"/>
        <v>1.6250000000000006E-3</v>
      </c>
      <c r="I18">
        <f t="shared" si="2"/>
        <v>78.000000000000028</v>
      </c>
      <c r="J18">
        <f t="shared" si="3"/>
        <v>2.5109199401077045E-2</v>
      </c>
      <c r="K18">
        <f t="shared" si="4"/>
        <v>25.976597262922738</v>
      </c>
      <c r="L18">
        <f t="shared" si="5"/>
        <v>2.1774878611734679E-4</v>
      </c>
      <c r="M18">
        <f>J18/SQRT('Exhaust Gas Math'!$E$14*$B$21*$B$23)</f>
        <v>4.2626843576509999E-4</v>
      </c>
      <c r="N18">
        <f t="shared" si="6"/>
        <v>1.468585836712041E-2</v>
      </c>
      <c r="O18">
        <f t="shared" si="7"/>
        <v>1.0409657185979906E-4</v>
      </c>
      <c r="P18">
        <f t="shared" si="8"/>
        <v>1</v>
      </c>
      <c r="Q18">
        <f>($B$16/2)*(COS((ACOS((2*'Intake Valve Fxn Scratch'!$B$1)/$B$16-1)/($B$17/2))*(I18-($B$17/2)))+1)*P18</f>
        <v>6.1558823592197474E-3</v>
      </c>
      <c r="R18">
        <f t="shared" si="9"/>
        <v>0.80998452094996676</v>
      </c>
      <c r="S18">
        <f t="shared" si="10"/>
        <v>8.9967977842765975E-5</v>
      </c>
      <c r="T18">
        <f>S18*'Exhaust Gas Math'!$C$14</f>
        <v>1.0658663828464707E-4</v>
      </c>
      <c r="U18">
        <f>(T18/'Exhaust Gas Math'!$B$14)+('Exhaust Gas Math'!$D$10)</f>
        <v>4.1198006025171229E-3</v>
      </c>
      <c r="V18">
        <f>('Exhaust Gas Math'!$E$10*(2.53982214E-12*V17^4 - 0.0000000071629564556*V17^3 + 7.56281407226508E-06*V17^2 - 0.00322508455050905*V17 + 1.62997098133725)*$B$24+T18*'Exhaust Gas Math'!$D$14*$B$23)/('Exhaust Gas Math'!$E$10*(2.53982214E-12*V17^4 - 0.0000000071629564556*V17^3 + 7.56281407226508E-06*V17^2 - 0.00322508455050905*V17 + 1.62997098133725)+T18*'Exhaust Gas Math'!$D$14)</f>
        <v>364.20877236267438</v>
      </c>
      <c r="W18">
        <f>(353.3116967483*V18^-1.0020802909)*('Exhaust Gas Math'!$E$10/(T18+'Exhaust Gas Math'!$E$10))+(357.4500179626*V18^-1.0038444015 )*(T18/(T18+'Exhaust Gas Math'!$E$10))</f>
        <v>0.95935385943044105</v>
      </c>
      <c r="X18">
        <f t="shared" si="11"/>
        <v>-323.67812804129261</v>
      </c>
      <c r="Y18">
        <f t="shared" si="12"/>
        <v>57293.439367513121</v>
      </c>
      <c r="Z18">
        <f t="shared" si="13"/>
        <v>56969.761239471831</v>
      </c>
    </row>
    <row r="19" spans="1:26" x14ac:dyDescent="0.2">
      <c r="A19" s="29" t="s">
        <v>192</v>
      </c>
      <c r="B19" s="33">
        <v>0.71</v>
      </c>
      <c r="E19">
        <f t="shared" si="0"/>
        <v>1.7500000000000007E-3</v>
      </c>
      <c r="F19">
        <f t="shared" si="1"/>
        <v>57596.726316006796</v>
      </c>
      <c r="H19">
        <f t="shared" si="14"/>
        <v>1.7500000000000007E-3</v>
      </c>
      <c r="I19">
        <f t="shared" si="2"/>
        <v>84.000000000000028</v>
      </c>
      <c r="J19">
        <f t="shared" si="3"/>
        <v>2.8386447714415404E-2</v>
      </c>
      <c r="K19">
        <f t="shared" si="4"/>
        <v>26.411448257665153</v>
      </c>
      <c r="L19">
        <f t="shared" si="5"/>
        <v>2.409786379941441E-4</v>
      </c>
      <c r="M19">
        <f>J19/SQRT('Exhaust Gas Math'!$E$14*$B$21*$B$23)</f>
        <v>4.819049174316812E-4</v>
      </c>
      <c r="N19">
        <f t="shared" si="6"/>
        <v>1.6267973594252069E-2</v>
      </c>
      <c r="O19">
        <f t="shared" si="7"/>
        <v>1.1531095016269194E-4</v>
      </c>
      <c r="P19">
        <f t="shared" si="8"/>
        <v>1</v>
      </c>
      <c r="Q19">
        <f>($B$16/2)*(COS((ACOS((2*'Intake Valve Fxn Scratch'!$B$1)/$B$16-1)/($B$17/2))*(I19-($B$17/2)))+1)*P19</f>
        <v>6.4828804782544628E-3</v>
      </c>
      <c r="R19">
        <f t="shared" si="9"/>
        <v>0.8530105892440083</v>
      </c>
      <c r="S19">
        <f t="shared" si="10"/>
        <v>1.0470628854910777E-4</v>
      </c>
      <c r="T19">
        <f>S19*'Exhaust Gas Math'!$C$14</f>
        <v>1.2404737297992962E-4</v>
      </c>
      <c r="U19">
        <f>(T19/'Exhaust Gas Math'!$B$14)+('Exhaust Gas Math'!$D$10)</f>
        <v>4.7225184035279109E-3</v>
      </c>
      <c r="V19">
        <f>('Exhaust Gas Math'!$E$10*(2.53982214E-12*V18^4 - 0.0000000071629564556*V18^3 + 7.56281407226508E-06*V18^2 - 0.00322508455050905*V18 + 1.62997098133725)*$B$24+T19*'Exhaust Gas Math'!$D$14*$B$23)/('Exhaust Gas Math'!$E$10*(2.53982214E-12*V18^4 - 0.0000000071629564556*V18^3 + 7.56281407226508E-06*V18^2 - 0.00322508455050905*V18 + 1.62997098133725)+T19*'Exhaust Gas Math'!$D$14)</f>
        <v>355.58664564492778</v>
      </c>
      <c r="W19">
        <f>(353.3116967483*V19^-1.0020802909)*('Exhaust Gas Math'!$E$10/(T19+'Exhaust Gas Math'!$E$10))+(357.4500179626*V19^-1.0038444015 )*(T19/(T19+'Exhaust Gas Math'!$E$10))</f>
        <v>0.98271548954045596</v>
      </c>
      <c r="X19">
        <f t="shared" si="11"/>
        <v>-342.75376822926842</v>
      </c>
      <c r="Y19">
        <f t="shared" si="12"/>
        <v>57939.480084236064</v>
      </c>
      <c r="Z19">
        <f t="shared" si="13"/>
        <v>57596.726316006796</v>
      </c>
    </row>
    <row r="20" spans="1:26" x14ac:dyDescent="0.2">
      <c r="E20">
        <f t="shared" si="0"/>
        <v>1.8750000000000008E-3</v>
      </c>
      <c r="F20">
        <f t="shared" si="1"/>
        <v>58461.386390703134</v>
      </c>
      <c r="H20">
        <f t="shared" si="14"/>
        <v>1.8750000000000008E-3</v>
      </c>
      <c r="I20">
        <f t="shared" si="2"/>
        <v>90.000000000000043</v>
      </c>
      <c r="J20">
        <f t="shared" si="3"/>
        <v>3.1700000000000027E-2</v>
      </c>
      <c r="K20">
        <f t="shared" si="4"/>
        <v>26.556929898345718</v>
      </c>
      <c r="L20">
        <f t="shared" si="5"/>
        <v>2.6446582035590579E-4</v>
      </c>
      <c r="M20">
        <f>J20/SQRT('Exhaust Gas Math'!$E$14*$B$21*$B$23)</f>
        <v>5.3815771653691437E-4</v>
      </c>
      <c r="N20">
        <f t="shared" si="6"/>
        <v>1.7887450438387794E-2</v>
      </c>
      <c r="O20">
        <f t="shared" si="7"/>
        <v>1.267901557676082E-4</v>
      </c>
      <c r="P20">
        <f t="shared" si="8"/>
        <v>1</v>
      </c>
      <c r="Q20">
        <f>($B$16/2)*(COS((ACOS((2*'Intake Valve Fxn Scratch'!$B$1)/$B$16-1)/($B$17/2))*(I20-($B$17/2)))+1)*P20</f>
        <v>6.7743375033017181E-3</v>
      </c>
      <c r="R20">
        <f t="shared" si="9"/>
        <v>0.89136019780285769</v>
      </c>
      <c r="S20">
        <f t="shared" si="10"/>
        <v>1.2047089578596514E-4</v>
      </c>
      <c r="T20">
        <f>S20*'Exhaust Gas Math'!$C$14</f>
        <v>1.4272397914074657E-4</v>
      </c>
      <c r="U20">
        <f>(T20/'Exhaust Gas Math'!$B$14)+('Exhaust Gas Math'!$D$10)</f>
        <v>5.3672062240600806E-3</v>
      </c>
      <c r="V20">
        <f>('Exhaust Gas Math'!$E$10*(2.53982214E-12*V19^4 - 0.0000000071629564556*V19^3 + 7.56281407226508E-06*V19^2 - 0.00322508455050905*V19 + 1.62997098133725)*$B$24+T20*'Exhaust Gas Math'!$D$14*$B$23)/('Exhaust Gas Math'!$E$10*(2.53982214E-12*V19^4 - 0.0000000071629564556*V19^3 + 7.56281407226508E-06*V19^2 - 0.00322508455050905*V19 + 1.62997098133725)+T20*'Exhaust Gas Math'!$D$14)</f>
        <v>348.55789439540524</v>
      </c>
      <c r="W20">
        <f>(353.3116967483*V20^-1.0020802909)*('Exhaust Gas Math'!$E$10/(T20+'Exhaust Gas Math'!$E$10))+(357.4500179626*V20^-1.0038444015 )*(T20/(T20+'Exhaust Gas Math'!$E$10))</f>
        <v>1.0026172215476583</v>
      </c>
      <c r="X20">
        <f t="shared" si="11"/>
        <v>-353.55818742112223</v>
      </c>
      <c r="Y20">
        <f t="shared" si="12"/>
        <v>58814.944578124254</v>
      </c>
      <c r="Z20">
        <f t="shared" si="13"/>
        <v>58461.386390703134</v>
      </c>
    </row>
    <row r="21" spans="1:26" x14ac:dyDescent="0.2">
      <c r="A21" s="29" t="s">
        <v>238</v>
      </c>
      <c r="B21" s="27">
        <v>8.3144597999999998</v>
      </c>
      <c r="C21" s="15" t="s">
        <v>234</v>
      </c>
      <c r="E21">
        <f t="shared" si="0"/>
        <v>2.0000000000000009E-3</v>
      </c>
      <c r="F21">
        <f t="shared" si="1"/>
        <v>59565.331148748257</v>
      </c>
      <c r="H21">
        <f t="shared" si="14"/>
        <v>2.0000000000000009E-3</v>
      </c>
      <c r="I21">
        <f t="shared" si="2"/>
        <v>96.000000000000043</v>
      </c>
      <c r="J21">
        <f t="shared" si="3"/>
        <v>3.5013552285584636E-2</v>
      </c>
      <c r="K21">
        <f t="shared" si="4"/>
        <v>26.41144825766515</v>
      </c>
      <c r="L21">
        <f t="shared" si="5"/>
        <v>2.8795300271766743E-4</v>
      </c>
      <c r="M21">
        <f>J21/SQRT('Exhaust Gas Math'!$E$14*$B$21*$B$23)</f>
        <v>5.9441051564214744E-4</v>
      </c>
      <c r="N21">
        <f t="shared" si="6"/>
        <v>1.9552731033997343E-2</v>
      </c>
      <c r="O21">
        <f t="shared" si="7"/>
        <v>1.3859402836763988E-4</v>
      </c>
      <c r="P21">
        <f t="shared" si="8"/>
        <v>1</v>
      </c>
      <c r="Q21">
        <f>($B$16/2)*(COS((ACOS((2*'Intake Valve Fxn Scratch'!$B$1)/$B$16-1)/($B$17/2))*(I21-($B$17/2)))+1)*P21</f>
        <v>7.0263923970903894E-3</v>
      </c>
      <c r="R21">
        <f t="shared" si="9"/>
        <v>0.92452531540663019</v>
      </c>
      <c r="S21">
        <f t="shared" si="10"/>
        <v>1.3728452260657308E-4</v>
      </c>
      <c r="T21">
        <f>S21*'Exhaust Gas Math'!$C$14</f>
        <v>1.6264337716604381E-4</v>
      </c>
      <c r="U21">
        <f>(T21/'Exhaust Gas Math'!$B$14)+('Exhaust Gas Math'!$D$10)</f>
        <v>6.0547933150265024E-3</v>
      </c>
      <c r="V21">
        <f>('Exhaust Gas Math'!$E$10*(2.53982214E-12*V20^4 - 0.0000000071629564556*V20^3 + 7.56281407226508E-06*V20^2 - 0.00322508455050905*V20 + 1.62997098133725)*$B$24+T21*'Exhaust Gas Math'!$D$14*$B$23)/('Exhaust Gas Math'!$E$10*(2.53982214E-12*V20^4 - 0.0000000071629564556*V20^3 + 7.56281407226508E-06*V20^2 - 0.00322508455050905*V20 + 1.62997098133725)+T21*'Exhaust Gas Math'!$D$14)</f>
        <v>342.74190047657964</v>
      </c>
      <c r="W21">
        <f>(353.3116967483*V21^-1.0020802909)*('Exhaust Gas Math'!$E$10/(T21+'Exhaust Gas Math'!$E$10))+(357.4500179626*V21^-1.0038444015 )*(T21/(T21+'Exhaust Gas Math'!$E$10))</f>
        <v>1.0197038056496694</v>
      </c>
      <c r="X21">
        <f t="shared" si="11"/>
        <v>-355.6546381777178</v>
      </c>
      <c r="Y21">
        <f t="shared" si="12"/>
        <v>59920.985786925972</v>
      </c>
      <c r="Z21">
        <f t="shared" si="13"/>
        <v>59565.331148748257</v>
      </c>
    </row>
    <row r="22" spans="1:26" x14ac:dyDescent="0.2">
      <c r="A22" s="29" t="s">
        <v>237</v>
      </c>
      <c r="B22" s="27">
        <v>101325</v>
      </c>
      <c r="C22" s="15" t="s">
        <v>229</v>
      </c>
      <c r="E22">
        <f t="shared" si="0"/>
        <v>2.125000000000001E-3</v>
      </c>
      <c r="F22">
        <f t="shared" si="1"/>
        <v>60916.085700398129</v>
      </c>
      <c r="H22">
        <f t="shared" si="14"/>
        <v>2.125000000000001E-3</v>
      </c>
      <c r="I22">
        <f t="shared" si="2"/>
        <v>102.00000000000004</v>
      </c>
      <c r="J22">
        <f t="shared" si="3"/>
        <v>3.8290800598922994E-2</v>
      </c>
      <c r="K22">
        <f t="shared" si="4"/>
        <v>25.976597262922727</v>
      </c>
      <c r="L22">
        <f t="shared" si="5"/>
        <v>3.1118285459446476E-4</v>
      </c>
      <c r="M22">
        <f>J22/SQRT('Exhaust Gas Math'!$E$14*$B$21*$B$23)</f>
        <v>6.5004699730872859E-4</v>
      </c>
      <c r="N22">
        <f t="shared" si="6"/>
        <v>2.127374862632209E-2</v>
      </c>
      <c r="O22">
        <f t="shared" si="7"/>
        <v>1.5079297697472352E-4</v>
      </c>
      <c r="P22">
        <f t="shared" si="8"/>
        <v>1</v>
      </c>
      <c r="Q22">
        <f>($B$16/2)*(COS((ACOS((2*'Intake Valve Fxn Scratch'!$B$1)/$B$16-1)/($B$17/2))*(I22-($B$17/2)))+1)*P22</f>
        <v>7.2357060967204517E-3</v>
      </c>
      <c r="R22">
        <f t="shared" si="9"/>
        <v>0.95206659167374363</v>
      </c>
      <c r="S22">
        <f t="shared" si="10"/>
        <v>1.5517853816190025E-4</v>
      </c>
      <c r="T22">
        <f>S22*'Exhaust Gas Math'!$C$14</f>
        <v>1.8384273063810655E-4</v>
      </c>
      <c r="U22">
        <f>(T22/'Exhaust Gas Math'!$B$14)+('Exhaust Gas Math'!$D$10)</f>
        <v>6.7865625063300147E-3</v>
      </c>
      <c r="V22">
        <f>('Exhaust Gas Math'!$E$10*(2.53982214E-12*V21^4 - 0.0000000071629564556*V21^3 + 7.56281407226508E-06*V21^2 - 0.00322508455050905*V21 + 1.62997098133725)*$B$24+T22*'Exhaust Gas Math'!$D$14*$B$23)/('Exhaust Gas Math'!$E$10*(2.53982214E-12*V21^4 - 0.0000000071629564556*V21^3 + 7.56281407226508E-06*V21^2 - 0.00322508455050905*V21 + 1.62997098133725)+T22*'Exhaust Gas Math'!$D$14)</f>
        <v>337.86639385525478</v>
      </c>
      <c r="W22">
        <f>(353.3116967483*V22^-1.0020802909)*('Exhaust Gas Math'!$E$10/(T22+'Exhaust Gas Math'!$E$10))+(357.4500179626*V22^-1.0038444015 )*(T22/(T22+'Exhaust Gas Math'!$E$10))</f>
        <v>1.034481782574638</v>
      </c>
      <c r="X22">
        <f t="shared" si="11"/>
        <v>-349.02567346252061</v>
      </c>
      <c r="Y22">
        <f t="shared" si="12"/>
        <v>61265.111373860651</v>
      </c>
      <c r="Z22">
        <f t="shared" si="13"/>
        <v>60916.085700398129</v>
      </c>
    </row>
    <row r="23" spans="1:26" x14ac:dyDescent="0.2">
      <c r="A23" s="29" t="s">
        <v>236</v>
      </c>
      <c r="B23" s="27">
        <v>298</v>
      </c>
      <c r="C23" s="15" t="s">
        <v>26</v>
      </c>
      <c r="E23">
        <f t="shared" si="0"/>
        <v>2.2500000000000011E-3</v>
      </c>
      <c r="F23">
        <f t="shared" si="1"/>
        <v>62523.552926738645</v>
      </c>
      <c r="H23">
        <f t="shared" si="14"/>
        <v>2.2500000000000011E-3</v>
      </c>
      <c r="I23">
        <f t="shared" si="2"/>
        <v>108.00000000000006</v>
      </c>
      <c r="J23">
        <f t="shared" si="3"/>
        <v>4.1495838721685864E-2</v>
      </c>
      <c r="K23">
        <f t="shared" si="4"/>
        <v>25.257141232615275</v>
      </c>
      <c r="L23">
        <f t="shared" si="5"/>
        <v>3.3390086486797654E-4</v>
      </c>
      <c r="M23">
        <f>J23/SQRT('Exhaust Gas Math'!$E$14*$B$21*$B$23)</f>
        <v>7.0445759660083657E-4</v>
      </c>
      <c r="N23">
        <f t="shared" si="6"/>
        <v>2.3061282130945819E-2</v>
      </c>
      <c r="O23">
        <f t="shared" si="7"/>
        <v>1.6346340489689802E-4</v>
      </c>
      <c r="P23">
        <f t="shared" si="8"/>
        <v>1</v>
      </c>
      <c r="Q23">
        <f>($B$16/2)*(COS((ACOS((2*'Intake Valve Fxn Scratch'!$B$1)/$B$16-1)/($B$17/2))*(I23-($B$17/2)))+1)*P23</f>
        <v>7.3995057474442894E-3</v>
      </c>
      <c r="R23">
        <f t="shared" si="9"/>
        <v>0.97361917729530123</v>
      </c>
      <c r="S23">
        <f t="shared" si="10"/>
        <v>1.7418487777872506E-4</v>
      </c>
      <c r="T23">
        <f>S23*'Exhaust Gas Math'!$C$14</f>
        <v>2.06359873897613E-4</v>
      </c>
      <c r="U23">
        <f>(T23/'Exhaust Gas Math'!$B$14)+('Exhaust Gas Math'!$D$10)</f>
        <v>7.5638197814251627E-3</v>
      </c>
      <c r="V23">
        <f>('Exhaust Gas Math'!$E$10*(2.53982214E-12*V22^4 - 0.0000000071629564556*V22^3 + 7.56281407226508E-06*V22^2 - 0.00322508455050905*V22 + 1.62997098133725)*$B$24+T23*'Exhaust Gas Math'!$D$14*$B$23)/('Exhaust Gas Math'!$E$10*(2.53982214E-12*V22^4 - 0.0000000071629564556*V22^3 + 7.56281407226508E-06*V22^2 - 0.00322508455050905*V22 + 1.62997098133725)+T23*'Exhaust Gas Math'!$D$14)</f>
        <v>333.73383668604612</v>
      </c>
      <c r="W23">
        <f>(353.3116967483*V23^-1.0020802909)*('Exhaust Gas Math'!$E$10/(T23+'Exhaust Gas Math'!$E$10))+(357.4500179626*V23^-1.0038444015 )*(T23/(T23+'Exhaust Gas Math'!$E$10))</f>
        <v>1.0473467888840524</v>
      </c>
      <c r="X23">
        <f t="shared" si="11"/>
        <v>-334.06339876279202</v>
      </c>
      <c r="Y23">
        <f t="shared" si="12"/>
        <v>62857.61632550144</v>
      </c>
      <c r="Z23">
        <f t="shared" si="13"/>
        <v>62523.552926738645</v>
      </c>
    </row>
    <row r="24" spans="1:26" x14ac:dyDescent="0.2">
      <c r="A24" s="29" t="s">
        <v>235</v>
      </c>
      <c r="B24" s="27">
        <v>1100</v>
      </c>
      <c r="C24" s="15" t="s">
        <v>26</v>
      </c>
      <c r="E24">
        <f t="shared" si="0"/>
        <v>2.3750000000000012E-3</v>
      </c>
      <c r="F24">
        <f t="shared" si="1"/>
        <v>64397.46167920062</v>
      </c>
      <c r="H24">
        <f t="shared" si="14"/>
        <v>2.3750000000000012E-3</v>
      </c>
      <c r="I24">
        <f t="shared" si="2"/>
        <v>114.00000000000006</v>
      </c>
      <c r="J24">
        <f t="shared" si="3"/>
        <v>4.4593551585502898E-2</v>
      </c>
      <c r="K24">
        <f t="shared" si="4"/>
        <v>24.260962677566695</v>
      </c>
      <c r="L24">
        <f t="shared" si="5"/>
        <v>3.558581302635968E-4</v>
      </c>
      <c r="M24">
        <f>J24/SQRT('Exhaust Gas Math'!$E$14*$B$21*$B$23)</f>
        <v>7.5704617960647698E-4</v>
      </c>
      <c r="N24">
        <f t="shared" si="6"/>
        <v>2.4926279523175679E-2</v>
      </c>
      <c r="O24">
        <f t="shared" si="7"/>
        <v>1.7668291377444825E-4</v>
      </c>
      <c r="P24">
        <f t="shared" si="8"/>
        <v>1</v>
      </c>
      <c r="Q24">
        <f>($B$16/2)*(COS((ACOS((2*'Intake Valve Fxn Scratch'!$B$1)/$B$16-1)/($B$17/2))*(I24-($B$17/2)))+1)*P24</f>
        <v>7.5156214356825691E-3</v>
      </c>
      <c r="R24">
        <f t="shared" si="9"/>
        <v>0.98889755732665385</v>
      </c>
      <c r="S24">
        <f t="shared" si="10"/>
        <v>1.9432604837441324E-4</v>
      </c>
      <c r="T24">
        <f>S24*'Exhaust Gas Math'!$C$14</f>
        <v>2.3022147128356116E-4</v>
      </c>
      <c r="U24">
        <f>(T24/'Exhaust Gas Math'!$B$14)+('Exhaust Gas Math'!$D$10)</f>
        <v>8.3874855524278605E-3</v>
      </c>
      <c r="V24">
        <f>('Exhaust Gas Math'!$E$10*(2.53982214E-12*V23^4 - 0.0000000071629564556*V23^3 + 7.56281407226508E-06*V23^2 - 0.00322508455050905*V23 + 1.62997098133725)*$B$24+T24*'Exhaust Gas Math'!$D$14*$B$23)/('Exhaust Gas Math'!$E$10*(2.53982214E-12*V23^4 - 0.0000000071629564556*V23^3 + 7.56281407226508E-06*V23^2 - 0.00322508455050905*V23 + 1.62997098133725)+T24*'Exhaust Gas Math'!$D$14)</f>
        <v>330.19903763216661</v>
      </c>
      <c r="W24">
        <f>(353.3116967483*V24^-1.0020802909)*('Exhaust Gas Math'!$E$10/(T24+'Exhaust Gas Math'!$E$10))+(357.4500179626*V24^-1.0038444015 )*(T24/(T24+'Exhaust Gas Math'!$E$10))</f>
        <v>1.0586070874359621</v>
      </c>
      <c r="X24">
        <f t="shared" si="11"/>
        <v>-311.54505411762108</v>
      </c>
      <c r="Y24">
        <f t="shared" si="12"/>
        <v>64709.006733318238</v>
      </c>
      <c r="Z24">
        <f t="shared" si="13"/>
        <v>64397.46167920062</v>
      </c>
    </row>
    <row r="25" spans="1:26" x14ac:dyDescent="0.2">
      <c r="E25">
        <f t="shared" si="0"/>
        <v>2.5000000000000014E-3</v>
      </c>
      <c r="F25">
        <f t="shared" si="1"/>
        <v>66545.464461168958</v>
      </c>
      <c r="H25">
        <f t="shared" si="14"/>
        <v>2.5000000000000014E-3</v>
      </c>
      <c r="I25">
        <f t="shared" si="2"/>
        <v>120.00000000000007</v>
      </c>
      <c r="J25">
        <f t="shared" si="3"/>
        <v>4.755000000000003E-2</v>
      </c>
      <c r="K25">
        <f t="shared" si="4"/>
        <v>22.998975938489867</v>
      </c>
      <c r="L25">
        <f t="shared" si="5"/>
        <v>3.7681408238679807E-4</v>
      </c>
      <c r="M25">
        <f>J25/SQRT('Exhaust Gas Math'!$E$14*$B$21*$B$23)</f>
        <v>8.0723657480537151E-4</v>
      </c>
      <c r="N25">
        <f t="shared" si="6"/>
        <v>2.6879134705680686E-2</v>
      </c>
      <c r="O25">
        <f t="shared" si="7"/>
        <v>1.9052517785977686E-4</v>
      </c>
      <c r="P25">
        <f t="shared" si="8"/>
        <v>1</v>
      </c>
      <c r="Q25">
        <f>($B$16/2)*(COS((ACOS((2*'Intake Valve Fxn Scratch'!$B$1)/$B$16-1)/($B$17/2))*(I25-($B$17/2)))+1)*P25</f>
        <v>7.5825149346590535E-3</v>
      </c>
      <c r="R25">
        <f t="shared" si="9"/>
        <v>0.99769933350777018</v>
      </c>
      <c r="S25">
        <f t="shared" si="10"/>
        <v>2.1560375887122487E-4</v>
      </c>
      <c r="T25">
        <f>S25*'Exhaust Gas Math'!$C$14</f>
        <v>2.5542954738606806E-4</v>
      </c>
      <c r="U25">
        <f>(T25/'Exhaust Gas Math'!$B$14)+('Exhaust Gas Math'!$D$10)</f>
        <v>9.2576297050860207E-3</v>
      </c>
      <c r="V25">
        <f>('Exhaust Gas Math'!$E$10*(2.53982214E-12*V24^4 - 0.0000000071629564556*V24^3 + 7.56281407226508E-06*V24^2 - 0.00322508455050905*V24 + 1.62997098133725)*$B$24+T25*'Exhaust Gas Math'!$D$14*$B$23)/('Exhaust Gas Math'!$E$10*(2.53982214E-12*V24^4 - 0.0000000071629564556*V24^3 + 7.56281407226508E-06*V24^2 - 0.00322508455050905*V24 + 1.62997098133725)+T25*'Exhaust Gas Math'!$D$14)</f>
        <v>327.15391727288932</v>
      </c>
      <c r="W25">
        <f>(353.3116967483*V25^-1.0020802909)*('Exhaust Gas Math'!$E$10/(T25+'Exhaust Gas Math'!$E$10))+(357.4500179626*V25^-1.0038444015 )*(T25/(T25+'Exhaust Gas Math'!$E$10))</f>
        <v>1.0685030772757274</v>
      </c>
      <c r="X25">
        <f t="shared" si="11"/>
        <v>-282.59389760357789</v>
      </c>
      <c r="Y25">
        <f t="shared" si="12"/>
        <v>66828.058358772541</v>
      </c>
      <c r="Z25">
        <f t="shared" si="13"/>
        <v>66545.464461168958</v>
      </c>
    </row>
    <row r="26" spans="1:26" x14ac:dyDescent="0.2">
      <c r="A26" s="29" t="s">
        <v>248</v>
      </c>
      <c r="B26">
        <f>ROUND(MIN(F:F),0)</f>
        <v>56486</v>
      </c>
      <c r="C26" s="15" t="s">
        <v>229</v>
      </c>
      <c r="E26">
        <f t="shared" si="0"/>
        <v>2.6250000000000015E-3</v>
      </c>
      <c r="F26">
        <f t="shared" si="1"/>
        <v>68971.672635471317</v>
      </c>
      <c r="H26">
        <f t="shared" si="14"/>
        <v>2.6250000000000015E-3</v>
      </c>
      <c r="I26">
        <f t="shared" si="2"/>
        <v>126.00000000000007</v>
      </c>
      <c r="J26">
        <f t="shared" si="3"/>
        <v>5.0332792497671433E-2</v>
      </c>
      <c r="K26">
        <f t="shared" si="4"/>
        <v>21.48500760618581</v>
      </c>
      <c r="L26">
        <f t="shared" si="5"/>
        <v>3.9653912344080359E-4</v>
      </c>
      <c r="M26">
        <f>J26/SQRT('Exhaust Gas Math'!$E$14*$B$21*$B$23)</f>
        <v>8.5447888572470581E-4</v>
      </c>
      <c r="N26">
        <f t="shared" si="6"/>
        <v>2.8928903021830772E-2</v>
      </c>
      <c r="O26">
        <f t="shared" si="7"/>
        <v>2.0505438340460026E-4</v>
      </c>
      <c r="P26">
        <f t="shared" si="8"/>
        <v>1</v>
      </c>
      <c r="Q26">
        <f>($B$16/2)*(COS((ACOS((2*'Intake Valve Fxn Scratch'!$B$1)/$B$16-1)/($B$17/2))*(I26-($B$17/2)))+1)*P26</f>
        <v>7.599300081850462E-3</v>
      </c>
      <c r="R26">
        <f t="shared" si="9"/>
        <v>0.99990790550663977</v>
      </c>
      <c r="S26">
        <f t="shared" si="10"/>
        <v>2.3798684432652084E-4</v>
      </c>
      <c r="T26">
        <f>S26*'Exhaust Gas Math'!$C$14</f>
        <v>2.8194718055203134E-4</v>
      </c>
      <c r="U26">
        <f>(T26/'Exhaust Gas Math'!$B$14)+('Exhaust Gas Math'!$D$10)</f>
        <v>1.0172977760521411E-2</v>
      </c>
      <c r="V26">
        <f>('Exhaust Gas Math'!$E$10*(2.53982214E-12*V25^4 - 0.0000000071629564556*V25^3 + 7.56281407226508E-06*V25^2 - 0.00322508455050905*V25 + 1.62997098133725)*$B$24+T26*'Exhaust Gas Math'!$D$14*$B$23)/('Exhaust Gas Math'!$E$10*(2.53982214E-12*V25^4 - 0.0000000071629564556*V25^3 + 7.56281407226508E-06*V25^2 - 0.00322508455050905*V25 + 1.62997098133725)+T26*'Exhaust Gas Math'!$D$14)</f>
        <v>324.5169446713067</v>
      </c>
      <c r="W26">
        <f>(353.3116967483*V26^-1.0020802909)*('Exhaust Gas Math'!$E$10/(T26+'Exhaust Gas Math'!$E$10))+(357.4500179626*V26^-1.0038444015 )*(T26/(T26+'Exhaust Gas Math'!$E$10))</f>
        <v>1.0772230975915957</v>
      </c>
      <c r="X26">
        <f t="shared" si="11"/>
        <v>-248.6260812081299</v>
      </c>
      <c r="Y26">
        <f t="shared" si="12"/>
        <v>69220.298716679448</v>
      </c>
      <c r="Z26">
        <f t="shared" si="13"/>
        <v>68971.672635471317</v>
      </c>
    </row>
    <row r="27" spans="1:26" x14ac:dyDescent="0.2">
      <c r="A27" s="29" t="s">
        <v>249</v>
      </c>
      <c r="B27">
        <f>ROUND(MAX(F:F),0)</f>
        <v>101325</v>
      </c>
      <c r="C27" s="15" t="s">
        <v>229</v>
      </c>
      <c r="E27">
        <f t="shared" si="0"/>
        <v>2.7500000000000016E-3</v>
      </c>
      <c r="F27">
        <f t="shared" si="1"/>
        <v>71675.513123816636</v>
      </c>
      <c r="H27">
        <f t="shared" si="14"/>
        <v>2.7500000000000016E-3</v>
      </c>
      <c r="I27">
        <f t="shared" si="2"/>
        <v>132.00000000000009</v>
      </c>
      <c r="J27">
        <f t="shared" si="3"/>
        <v>5.2911440221575831E-2</v>
      </c>
      <c r="K27">
        <f t="shared" si="4"/>
        <v>19.735645034521497</v>
      </c>
      <c r="L27">
        <f t="shared" si="5"/>
        <v>4.1481714174809541E-4</v>
      </c>
      <c r="M27">
        <f>J27/SQRT('Exhaust Gas Math'!$E$14*$B$21*$B$23)</f>
        <v>8.9825551571995821E-4</v>
      </c>
      <c r="N27">
        <f t="shared" si="6"/>
        <v>3.1082443968384461E-2</v>
      </c>
      <c r="O27">
        <f t="shared" si="7"/>
        <v>2.2031915202022607E-4</v>
      </c>
      <c r="P27">
        <f t="shared" si="8"/>
        <v>1</v>
      </c>
      <c r="Q27">
        <f>($B$16/2)*(COS((ACOS((2*'Intake Valve Fxn Scratch'!$B$1)/$B$16-1)/($B$17/2))*(I27-($B$17/2)))+1)*P27</f>
        <v>7.5657545183038842E-3</v>
      </c>
      <c r="R27">
        <f t="shared" si="9"/>
        <v>0.99549401556630057</v>
      </c>
      <c r="S27">
        <f t="shared" si="10"/>
        <v>2.6139929967973876E-4</v>
      </c>
      <c r="T27">
        <f>S27*'Exhaust Gas Math'!$C$14</f>
        <v>3.0968432625569614E-4</v>
      </c>
      <c r="U27">
        <f>(T27/'Exhaust Gas Math'!$B$14)+('Exhaust Gas Math'!$D$10)</f>
        <v>1.1130421519709013E-2</v>
      </c>
      <c r="V27">
        <f>('Exhaust Gas Math'!$E$10*(2.53982214E-12*V26^4 - 0.0000000071629564556*V26^3 + 7.56281407226508E-06*V26^2 - 0.00322508455050905*V26 + 1.62997098133725)*$B$24+T27*'Exhaust Gas Math'!$D$14*$B$23)/('Exhaust Gas Math'!$E$10*(2.53982214E-12*V26^4 - 0.0000000071629564556*V26^3 + 7.56281407226508E-06*V26^2 - 0.00322508455050905*V26 + 1.62997098133725)+T27*'Exhaust Gas Math'!$D$14)</f>
        <v>322.22570732627503</v>
      </c>
      <c r="W27">
        <f>(353.3116967483*V27^-1.0020802909)*('Exhaust Gas Math'!$E$10/(T27+'Exhaust Gas Math'!$E$10))+(357.4500179626*V27^-1.0038444015 )*(T27/(T27+'Exhaust Gas Math'!$E$10))</f>
        <v>1.0849159994158677</v>
      </c>
      <c r="X27">
        <f t="shared" si="11"/>
        <v>-211.2850501412579</v>
      </c>
      <c r="Y27">
        <f t="shared" si="12"/>
        <v>71886.798173957897</v>
      </c>
      <c r="Z27">
        <f t="shared" si="13"/>
        <v>71675.513123816636</v>
      </c>
    </row>
    <row r="28" spans="1:26" x14ac:dyDescent="0.2">
      <c r="E28">
        <f t="shared" si="0"/>
        <v>2.8750000000000017E-3</v>
      </c>
      <c r="F28">
        <f t="shared" si="1"/>
        <v>74650.859585358936</v>
      </c>
      <c r="H28">
        <f t="shared" si="14"/>
        <v>2.8750000000000017E-3</v>
      </c>
      <c r="I28">
        <f t="shared" si="2"/>
        <v>138.00000000000009</v>
      </c>
      <c r="J28">
        <f t="shared" si="3"/>
        <v>5.525769096763343E-2</v>
      </c>
      <c r="K28">
        <f t="shared" si="4"/>
        <v>17.770054605909731</v>
      </c>
      <c r="L28">
        <f t="shared" si="5"/>
        <v>4.3144787951517776E-4</v>
      </c>
      <c r="M28">
        <f>J28/SQRT('Exhaust Gas Math'!$E$14*$B$21*$B$23)</f>
        <v>9.3808683887205242E-4</v>
      </c>
      <c r="N28">
        <f t="shared" si="6"/>
        <v>3.3343486332452016E-2</v>
      </c>
      <c r="O28">
        <f t="shared" si="7"/>
        <v>2.3634591416415098E-4</v>
      </c>
      <c r="P28">
        <f t="shared" si="8"/>
        <v>1</v>
      </c>
      <c r="Q28">
        <f>($B$16/2)*(COS((ACOS((2*'Intake Valve Fxn Scratch'!$B$1)/$B$16-1)/($B$17/2))*(I28-($B$17/2)))+1)*P28</f>
        <v>7.4823226343067534E-3</v>
      </c>
      <c r="R28">
        <f t="shared" si="9"/>
        <v>0.98451613609299382</v>
      </c>
      <c r="S28">
        <f t="shared" si="10"/>
        <v>2.8570939787450335E-4</v>
      </c>
      <c r="T28">
        <f>S28*'Exhaust Gas Math'!$C$14</f>
        <v>3.3848492514742688E-4</v>
      </c>
      <c r="U28">
        <f>(T28/'Exhaust Gas Math'!$B$14)+('Exhaust Gas Math'!$D$10)</f>
        <v>1.2124574053079077E-2</v>
      </c>
      <c r="V28">
        <f>('Exhaust Gas Math'!$E$10*(2.53982214E-12*V27^4 - 0.0000000071629564556*V27^3 + 7.56281407226508E-06*V27^2 - 0.00322508455050905*V27 + 1.62997098133725)*$B$24+T28*'Exhaust Gas Math'!$D$14*$B$23)/('Exhaust Gas Math'!$E$10*(2.53982214E-12*V27^4 - 0.0000000071629564556*V27^3 + 7.56281407226508E-06*V27^2 - 0.00322508455050905*V27 + 1.62997098133725)+T28*'Exhaust Gas Math'!$D$14)</f>
        <v>320.2316375390119</v>
      </c>
      <c r="W28">
        <f>(353.3116967483*V28^-1.0020802909)*('Exhaust Gas Math'!$E$10/(T28+'Exhaust Gas Math'!$E$10))+(357.4500179626*V28^-1.0038444015 )*(T28/(T28+'Exhaust Gas Math'!$E$10))</f>
        <v>1.0917009680645589</v>
      </c>
      <c r="X28">
        <f t="shared" si="11"/>
        <v>-172.36584963968082</v>
      </c>
      <c r="Y28">
        <f t="shared" si="12"/>
        <v>74823.225434998618</v>
      </c>
      <c r="Z28">
        <f t="shared" si="13"/>
        <v>74650.859585358936</v>
      </c>
    </row>
    <row r="29" spans="1:26" x14ac:dyDescent="0.2">
      <c r="E29">
        <f t="shared" si="0"/>
        <v>3.0000000000000018E-3</v>
      </c>
      <c r="F29">
        <f t="shared" si="1"/>
        <v>77885.44463177849</v>
      </c>
      <c r="H29">
        <f t="shared" si="14"/>
        <v>3.0000000000000018E-3</v>
      </c>
      <c r="I29">
        <f t="shared" si="2"/>
        <v>144.00000000000009</v>
      </c>
      <c r="J29">
        <f t="shared" si="3"/>
        <v>5.734583872168586E-2</v>
      </c>
      <c r="K29">
        <f t="shared" si="4"/>
        <v>15.609771740412626</v>
      </c>
      <c r="L29">
        <f t="shared" si="5"/>
        <v>4.4624912689886871E-4</v>
      </c>
      <c r="M29">
        <f>J29/SQRT('Exhaust Gas Math'!$E$14*$B$21*$B$23)</f>
        <v>9.7353645486929349E-4</v>
      </c>
      <c r="N29">
        <f t="shared" si="6"/>
        <v>3.571162129339029E-2</v>
      </c>
      <c r="O29">
        <f t="shared" si="7"/>
        <v>2.5313177202635981E-4</v>
      </c>
      <c r="P29">
        <f t="shared" si="8"/>
        <v>1</v>
      </c>
      <c r="Q29">
        <f>($B$16/2)*(COS((ACOS((2*'Intake Valve Fxn Scratch'!$B$1)/$B$16-1)/($B$17/2))*(I29-($B$17/2)))+1)*P29</f>
        <v>7.3501096823869834E-3</v>
      </c>
      <c r="R29">
        <f t="shared" si="9"/>
        <v>0.96711969505091888</v>
      </c>
      <c r="S29">
        <f t="shared" si="10"/>
        <v>3.1072101960653636E-4</v>
      </c>
      <c r="T29">
        <f>S29*'Exhaust Gas Math'!$C$14</f>
        <v>3.6811663125427898E-4</v>
      </c>
      <c r="U29">
        <f>(T29/'Exhaust Gas Math'!$B$14)+('Exhaust Gas Math'!$D$10)</f>
        <v>1.314741513374363E-2</v>
      </c>
      <c r="V29">
        <f>('Exhaust Gas Math'!$E$10*(2.53982214E-12*V28^4 - 0.0000000071629564556*V28^3 + 7.56281407226508E-06*V28^2 - 0.00322508455050905*V28 + 1.62997098133725)*$B$24+T29*'Exhaust Gas Math'!$D$14*$B$23)/('Exhaust Gas Math'!$E$10*(2.53982214E-12*V28^4 - 0.0000000071629564556*V28^3 + 7.56281407226508E-06*V28^2 - 0.00322508455050905*V28 + 1.62997098133725)+T29*'Exhaust Gas Math'!$D$14)</f>
        <v>318.49625551449617</v>
      </c>
      <c r="W29">
        <f>(353.3116967483*V29^-1.0020802909)*('Exhaust Gas Math'!$E$10/(T29+'Exhaust Gas Math'!$E$10))+(357.4500179626*V29^-1.0038444015 )*(T29/(T29+'Exhaust Gas Math'!$E$10))</f>
        <v>1.0976750460609033</v>
      </c>
      <c r="X29">
        <f t="shared" si="11"/>
        <v>-133.73248066296765</v>
      </c>
      <c r="Y29">
        <f t="shared" si="12"/>
        <v>78019.177112441452</v>
      </c>
      <c r="Z29">
        <f t="shared" si="13"/>
        <v>77885.44463177849</v>
      </c>
    </row>
    <row r="30" spans="1:26" x14ac:dyDescent="0.2">
      <c r="E30">
        <f t="shared" si="0"/>
        <v>3.1250000000000019E-3</v>
      </c>
      <c r="F30">
        <f t="shared" si="1"/>
        <v>81360.603047183715</v>
      </c>
      <c r="H30">
        <f t="shared" si="14"/>
        <v>3.1250000000000019E-3</v>
      </c>
      <c r="I30">
        <f t="shared" si="2"/>
        <v>150.00000000000009</v>
      </c>
      <c r="J30">
        <f t="shared" si="3"/>
        <v>5.9153005299966734E-2</v>
      </c>
      <c r="K30">
        <f t="shared" si="4"/>
        <v>13.278464949172818</v>
      </c>
      <c r="L30">
        <f t="shared" si="5"/>
        <v>4.5905871833547252E-4</v>
      </c>
      <c r="M30">
        <f>J30/SQRT('Exhaust Gas Math'!$E$14*$B$21*$B$23)</f>
        <v>1.0042159703005068E-3</v>
      </c>
      <c r="N30">
        <f t="shared" si="6"/>
        <v>3.8181243154758793E-2</v>
      </c>
      <c r="O30">
        <f t="shared" si="7"/>
        <v>2.7063699120606004E-4</v>
      </c>
      <c r="P30">
        <f t="shared" si="8"/>
        <v>1</v>
      </c>
      <c r="Q30">
        <f>($B$16/2)*(COS((ACOS((2*'Intake Valve Fxn Scratch'!$B$1)/$B$16-1)/($B$17/2))*(I30-($B$17/2)))+1)*P30</f>
        <v>7.1708671356305494E-3</v>
      </c>
      <c r="R30">
        <f t="shared" si="9"/>
        <v>0.94353514942507233</v>
      </c>
      <c r="S30">
        <f t="shared" si="10"/>
        <v>3.3616843735873882E-4</v>
      </c>
      <c r="T30">
        <f>S30*'Exhaust Gas Math'!$C$14</f>
        <v>3.982646325350525E-4</v>
      </c>
      <c r="U30">
        <f>(T30/'Exhaust Gas Math'!$B$14)+('Exhaust Gas Math'!$D$10)</f>
        <v>1.4188077932527665E-2</v>
      </c>
      <c r="V30">
        <f>('Exhaust Gas Math'!$E$10*(2.53982214E-12*V29^4 - 0.0000000071629564556*V29^3 + 7.56281407226508E-06*V29^2 - 0.00322508455050905*V29 + 1.62997098133725)*$B$24+T30*'Exhaust Gas Math'!$D$14*$B$23)/('Exhaust Gas Math'!$E$10*(2.53982214E-12*V29^4 - 0.0000000071629564556*V29^3 + 7.56281407226508E-06*V29^2 - 0.00322508455050905*V29 + 1.62997098133725)+T30*'Exhaust Gas Math'!$D$14)</f>
        <v>316.98849515175766</v>
      </c>
      <c r="W30">
        <f>(353.3116967483*V30^-1.0020802909)*('Exhaust Gas Math'!$E$10/(T30+'Exhaust Gas Math'!$E$10))+(357.4500179626*V30^-1.0038444015 )*(T30/(T30+'Exhaust Gas Math'!$E$10))</f>
        <v>1.1029187687733415</v>
      </c>
      <c r="X30">
        <f t="shared" si="11"/>
        <v>-97.232012471895388</v>
      </c>
      <c r="Y30">
        <f t="shared" si="12"/>
        <v>81457.835059655612</v>
      </c>
      <c r="Z30">
        <f t="shared" si="13"/>
        <v>81360.603047183715</v>
      </c>
    </row>
    <row r="31" spans="1:26" x14ac:dyDescent="0.2">
      <c r="E31">
        <f t="shared" si="0"/>
        <v>3.250000000000002E-3</v>
      </c>
      <c r="F31">
        <f t="shared" si="1"/>
        <v>85051.430592961871</v>
      </c>
      <c r="H31">
        <f t="shared" si="14"/>
        <v>3.250000000000002E-3</v>
      </c>
      <c r="I31">
        <f t="shared" si="2"/>
        <v>156.00000000000009</v>
      </c>
      <c r="J31">
        <f t="shared" si="3"/>
        <v>6.0659391007270469E-2</v>
      </c>
      <c r="K31">
        <f t="shared" si="4"/>
        <v>10.801676517252442</v>
      </c>
      <c r="L31">
        <f t="shared" si="5"/>
        <v>4.6973630926063035E-4</v>
      </c>
      <c r="M31">
        <f>J31/SQRT('Exhaust Gas Math'!$E$14*$B$21*$B$23)</f>
        <v>1.0297892539745264E-3</v>
      </c>
      <c r="N31">
        <f t="shared" si="6"/>
        <v>4.0740475102976792E-2</v>
      </c>
      <c r="O31">
        <f t="shared" si="7"/>
        <v>2.8877738625440242E-4</v>
      </c>
      <c r="P31">
        <f t="shared" si="8"/>
        <v>1</v>
      </c>
      <c r="Q31">
        <f>($B$16/2)*(COS((ACOS((2*'Intake Valve Fxn Scratch'!$B$1)/$B$16-1)/($B$17/2))*(I31-($B$17/2)))+1)*P31</f>
        <v>6.9469694852801476E-3</v>
      </c>
      <c r="R31">
        <f t="shared" si="9"/>
        <v>0.91407493227370362</v>
      </c>
      <c r="S31">
        <f t="shared" si="10"/>
        <v>3.6171583233700615E-4</v>
      </c>
      <c r="T31">
        <f>S31*'Exhaust Gas Math'!$C$14</f>
        <v>4.2853107858569623E-4</v>
      </c>
      <c r="U31">
        <f>(T31/'Exhaust Gas Math'!$B$14)+('Exhaust Gas Math'!$D$10)</f>
        <v>1.5232829263236804E-2</v>
      </c>
      <c r="V31">
        <f>('Exhaust Gas Math'!$E$10*(2.53982214E-12*V30^4 - 0.0000000071629564556*V30^3 + 7.56281407226508E-06*V30^2 - 0.00322508455050905*V30 + 1.62997098133725)*$B$24+T31*'Exhaust Gas Math'!$D$14*$B$23)/('Exhaust Gas Math'!$E$10*(2.53982214E-12*V30^4 - 0.0000000071629564556*V30^3 + 7.56281407226508E-06*V30^2 - 0.00322508455050905*V30 + 1.62997098133725)+T31*'Exhaust Gas Math'!$D$14)</f>
        <v>315.68280679235539</v>
      </c>
      <c r="W31">
        <f>(353.3116967483*V31^-1.0020802909)*('Exhaust Gas Math'!$E$10/(T31+'Exhaust Gas Math'!$E$10))+(357.4500179626*V31^-1.0038444015 )*(T31/(T31+'Exhaust Gas Math'!$E$10))</f>
        <v>1.107500290907385</v>
      </c>
      <c r="X31">
        <f t="shared" si="11"/>
        <v>-64.609471350273566</v>
      </c>
      <c r="Y31">
        <f t="shared" si="12"/>
        <v>85116.040064312139</v>
      </c>
      <c r="Z31">
        <f t="shared" si="13"/>
        <v>85051.430592961871</v>
      </c>
    </row>
    <row r="32" spans="1:26" x14ac:dyDescent="0.2">
      <c r="E32">
        <f t="shared" si="0"/>
        <v>3.3750000000000021E-3</v>
      </c>
      <c r="F32">
        <f t="shared" si="1"/>
        <v>88927.467506002067</v>
      </c>
      <c r="H32">
        <f t="shared" si="14"/>
        <v>3.3750000000000021E-3</v>
      </c>
      <c r="I32">
        <f t="shared" si="2"/>
        <v>162.00000000000011</v>
      </c>
      <c r="J32">
        <f t="shared" si="3"/>
        <v>6.1848491566556391E-2</v>
      </c>
      <c r="K32">
        <f t="shared" si="4"/>
        <v>8.2065426570129176</v>
      </c>
      <c r="L32">
        <f t="shared" si="5"/>
        <v>4.7816491375373663E-4</v>
      </c>
      <c r="M32">
        <f>J32/SQRT('Exhaust Gas Math'!$E$14*$B$21*$B$23)</f>
        <v>1.0499761196438664E-3</v>
      </c>
      <c r="N32">
        <f t="shared" si="6"/>
        <v>4.3370137971736555E-2</v>
      </c>
      <c r="O32">
        <f t="shared" si="7"/>
        <v>3.0741701105139481E-4</v>
      </c>
      <c r="P32">
        <f t="shared" si="8"/>
        <v>1</v>
      </c>
      <c r="Q32">
        <f>($B$16/2)*(COS((ACOS((2*'Intake Valve Fxn Scratch'!$B$1)/$B$16-1)/($B$17/2))*(I32-($B$17/2)))+1)*P32</f>
        <v>6.6813827849856403E-3</v>
      </c>
      <c r="R32">
        <f t="shared" si="9"/>
        <v>0.87912931381390003</v>
      </c>
      <c r="S32">
        <f t="shared" si="10"/>
        <v>3.8696272946785393E-4</v>
      </c>
      <c r="T32">
        <f>S32*'Exhaust Gas Math'!$C$14</f>
        <v>4.5844151957613735E-4</v>
      </c>
      <c r="U32">
        <f>(T32/'Exhaust Gas Math'!$B$14)+('Exhaust Gas Math'!$D$10)</f>
        <v>1.6265291844888206E-2</v>
      </c>
      <c r="V32">
        <f>('Exhaust Gas Math'!$E$10*(2.53982214E-12*V31^4 - 0.0000000071629564556*V31^3 + 7.56281407226508E-06*V31^2 - 0.00322508455050905*V31 + 1.62997098133725)*$B$24+T32*'Exhaust Gas Math'!$D$14*$B$23)/('Exhaust Gas Math'!$E$10*(2.53982214E-12*V31^4 - 0.0000000071629564556*V31^3 + 7.56281407226508E-06*V31^2 - 0.00322508455050905*V31 + 1.62997098133725)+T32*'Exhaust Gas Math'!$D$14)</f>
        <v>314.55781438514589</v>
      </c>
      <c r="W32">
        <f>(353.3116967483*V32^-1.0020802909)*('Exhaust Gas Math'!$E$10/(T32+'Exhaust Gas Math'!$E$10))+(357.4500179626*V32^-1.0038444015 )*(T32/(T32+'Exhaust Gas Math'!$E$10))</f>
        <v>1.1114783485043225</v>
      </c>
      <c r="X32">
        <f t="shared" si="11"/>
        <v>-37.427556443101615</v>
      </c>
      <c r="Y32">
        <f t="shared" si="12"/>
        <v>88964.895062445168</v>
      </c>
      <c r="Z32">
        <f t="shared" si="13"/>
        <v>88927.467506002067</v>
      </c>
    </row>
    <row r="33" spans="5:26" x14ac:dyDescent="0.2">
      <c r="E33">
        <f t="shared" si="0"/>
        <v>3.5000000000000022E-3</v>
      </c>
      <c r="F33">
        <f t="shared" si="1"/>
        <v>92954.027229123574</v>
      </c>
      <c r="H33">
        <f t="shared" si="14"/>
        <v>3.5000000000000022E-3</v>
      </c>
      <c r="I33">
        <f t="shared" si="2"/>
        <v>168.00000000000011</v>
      </c>
      <c r="J33">
        <f t="shared" si="3"/>
        <v>6.2707278943261641E-2</v>
      </c>
      <c r="K33">
        <f t="shared" si="4"/>
        <v>5.5214961980937165</v>
      </c>
      <c r="L33">
        <f t="shared" si="5"/>
        <v>4.8425218626016594E-4</v>
      </c>
      <c r="M33">
        <f>J33/SQRT('Exhaust Gas Math'!$E$14*$B$21*$B$23)</f>
        <v>1.0645553957838799E-3</v>
      </c>
      <c r="N33">
        <f t="shared" si="6"/>
        <v>4.6042841937539075E-2</v>
      </c>
      <c r="O33">
        <f t="shared" si="7"/>
        <v>3.2636172054546336E-4</v>
      </c>
      <c r="P33">
        <f t="shared" si="8"/>
        <v>1</v>
      </c>
      <c r="Q33">
        <f>($B$16/2)*(COS((ACOS((2*'Intake Valve Fxn Scratch'!$B$1)/$B$16-1)/($B$17/2))*(I33-($B$17/2)))+1)*P33</f>
        <v>6.3776253584120228E-3</v>
      </c>
      <c r="R33">
        <f t="shared" si="9"/>
        <v>0.83916123137000298</v>
      </c>
      <c r="S33">
        <f t="shared" si="10"/>
        <v>4.114562631073923E-4</v>
      </c>
      <c r="T33">
        <f>S33*'Exhaust Gas Math'!$C$14</f>
        <v>4.8745943765042061E-4</v>
      </c>
      <c r="U33">
        <f>(T33/'Exhaust Gas Math'!$B$14)+('Exhaust Gas Math'!$D$10)</f>
        <v>1.7266945903372268E-2</v>
      </c>
      <c r="V33">
        <f>('Exhaust Gas Math'!$E$10*(2.53982214E-12*V32^4 - 0.0000000071629564556*V32^3 + 7.56281407226508E-06*V32^2 - 0.00322508455050905*V32 + 1.62997098133725)*$B$24+T33*'Exhaust Gas Math'!$D$14*$B$23)/('Exhaust Gas Math'!$E$10*(2.53982214E-12*V32^4 - 0.0000000071629564556*V32^3 + 7.56281407226508E-06*V32^2 - 0.00322508455050905*V32 + 1.62997098133725)+T33*'Exhaust Gas Math'!$D$14)</f>
        <v>313.59536130045149</v>
      </c>
      <c r="W33">
        <f>(353.3116967483*V33^-1.0020802909)*('Exhaust Gas Math'!$E$10/(T33+'Exhaust Gas Math'!$E$10))+(357.4500179626*V33^-1.0038444015 )*(T33/(T33+'Exhaust Gas Math'!$E$10))</f>
        <v>1.1149043646282444</v>
      </c>
      <c r="X33">
        <f t="shared" si="11"/>
        <v>-16.995000234074936</v>
      </c>
      <c r="Y33">
        <f t="shared" si="12"/>
        <v>92971.022229357652</v>
      </c>
      <c r="Z33">
        <f t="shared" si="13"/>
        <v>92954.027229123574</v>
      </c>
    </row>
    <row r="34" spans="5:26" x14ac:dyDescent="0.2">
      <c r="E34">
        <f t="shared" si="0"/>
        <v>3.6250000000000024E-3</v>
      </c>
      <c r="F34">
        <f t="shared" si="1"/>
        <v>97094.285381964786</v>
      </c>
      <c r="H34">
        <f t="shared" si="14"/>
        <v>3.6250000000000024E-3</v>
      </c>
      <c r="I34">
        <f t="shared" si="2"/>
        <v>174.00000000000011</v>
      </c>
      <c r="J34">
        <f t="shared" si="3"/>
        <v>6.3226344083174263E-2</v>
      </c>
      <c r="K34">
        <f t="shared" si="4"/>
        <v>2.7759550713808272</v>
      </c>
      <c r="L34">
        <f t="shared" si="5"/>
        <v>4.8793143334849439E-4</v>
      </c>
      <c r="M34">
        <f>J34/SQRT('Exhaust Gas Math'!$E$14*$B$21*$B$23)</f>
        <v>1.0733673487942675E-3</v>
      </c>
      <c r="N34">
        <f t="shared" si="6"/>
        <v>4.8722302043226529E-2</v>
      </c>
      <c r="O34">
        <f t="shared" si="7"/>
        <v>3.4535431903474385E-4</v>
      </c>
      <c r="P34">
        <f t="shared" si="8"/>
        <v>1</v>
      </c>
      <c r="Q34">
        <f>($B$16/2)*(COS((ACOS((2*'Intake Valve Fxn Scratch'!$B$1)/$B$16-1)/($B$17/2))*(I34-($B$17/2)))+1)*P34</f>
        <v>6.0397211907255149E-3</v>
      </c>
      <c r="R34">
        <f t="shared" si="9"/>
        <v>0.79470015667440985</v>
      </c>
      <c r="S34">
        <f t="shared" si="10"/>
        <v>4.3471069685650072E-4</v>
      </c>
      <c r="T34">
        <f>S34*'Exhaust Gas Math'!$C$14</f>
        <v>5.1500937239344993E-4</v>
      </c>
      <c r="U34">
        <f>(T34/'Exhaust Gas Math'!$B$14)+('Exhaust Gas Math'!$D$10)</f>
        <v>1.8217927427121985E-2</v>
      </c>
      <c r="V34">
        <f>('Exhaust Gas Math'!$E$10*(2.53982214E-12*V33^4 - 0.0000000071629564556*V33^3 + 7.56281407226508E-06*V33^2 - 0.00322508455050905*V33 + 1.62997098133725)*$B$24+T34*'Exhaust Gas Math'!$D$14*$B$23)/('Exhaust Gas Math'!$E$10*(2.53982214E-12*V33^4 - 0.0000000071629564556*V33^3 + 7.56281407226508E-06*V33^2 - 0.00322508455050905*V33 + 1.62997098133725)+T34*'Exhaust Gas Math'!$D$14)</f>
        <v>312.77981988173582</v>
      </c>
      <c r="W34">
        <f>(353.3116967483*V34^-1.0020802909)*('Exhaust Gas Math'!$E$10/(T34+'Exhaust Gas Math'!$E$10))+(357.4500179626*V34^-1.0038444015 )*(T34/(T34+'Exhaust Gas Math'!$E$10))</f>
        <v>1.1178239665252656</v>
      </c>
      <c r="X34">
        <f t="shared" si="11"/>
        <v>-4.3069346955895833</v>
      </c>
      <c r="Y34">
        <f t="shared" si="12"/>
        <v>97098.592316660375</v>
      </c>
      <c r="Z34">
        <f t="shared" si="13"/>
        <v>97094.285381964786</v>
      </c>
    </row>
    <row r="35" spans="5:26" x14ac:dyDescent="0.2">
      <c r="E35">
        <f t="shared" si="0"/>
        <v>3.7500000000000025E-3</v>
      </c>
      <c r="F35">
        <f t="shared" si="1"/>
        <v>101312.21780384285</v>
      </c>
      <c r="H35">
        <f t="shared" si="14"/>
        <v>3.7500000000000025E-3</v>
      </c>
      <c r="I35">
        <f t="shared" si="2"/>
        <v>180.00000000000011</v>
      </c>
      <c r="J35">
        <f t="shared" si="3"/>
        <v>6.3399999999999998E-2</v>
      </c>
      <c r="K35">
        <f t="shared" si="4"/>
        <v>-5.5714611909791786E-14</v>
      </c>
      <c r="L35">
        <f t="shared" si="5"/>
        <v>4.8916234441769013E-4</v>
      </c>
      <c r="M35">
        <f>J35/SQRT('Exhaust Gas Math'!$E$14*$B$21*$B$23)</f>
        <v>1.0763154330738279E-3</v>
      </c>
      <c r="N35">
        <f t="shared" si="6"/>
        <v>5.1362995243407372E-2</v>
      </c>
      <c r="O35">
        <f t="shared" si="7"/>
        <v>3.6407212923014531E-4</v>
      </c>
      <c r="P35">
        <f t="shared" si="8"/>
        <v>1</v>
      </c>
      <c r="Q35">
        <f>($B$16/2)*(COS((ACOS((2*'Intake Valve Fxn Scratch'!$B$1)/$B$16-1)/($B$17/2))*(I35-($B$17/2)))+1)*P35</f>
        <v>5.6721466213977565E-3</v>
      </c>
      <c r="R35">
        <f t="shared" si="9"/>
        <v>0.74633508176286267</v>
      </c>
      <c r="S35">
        <f t="shared" si="10"/>
        <v>4.5623390364774084E-4</v>
      </c>
      <c r="T35">
        <f>S35*'Exhaust Gas Math'!$C$14</f>
        <v>5.4050829225350133E-4</v>
      </c>
      <c r="U35">
        <f>(T35/'Exhaust Gas Math'!$B$14)+('Exhaust Gas Math'!$D$10)</f>
        <v>1.9098111060537635E-2</v>
      </c>
      <c r="V35">
        <f>('Exhaust Gas Math'!$E$10*(2.53982214E-12*V34^4 - 0.0000000071629564556*V34^3 + 7.56281407226508E-06*V34^2 - 0.00322508455050905*V34 + 1.62997098133725)*$B$24+T35*'Exhaust Gas Math'!$D$14*$B$23)/('Exhaust Gas Math'!$E$10*(2.53982214E-12*V34^4 - 0.0000000071629564556*V34^3 + 7.56281407226508E-06*V34^2 - 0.00322508455050905*V34 + 1.62997098133725)+T35*'Exhaust Gas Math'!$D$14)</f>
        <v>312.09757045101497</v>
      </c>
      <c r="W35">
        <f>(353.3116967483*V35^-1.0020802909)*('Exhaust Gas Math'!$E$10/(T35+'Exhaust Gas Math'!$E$10))+(357.4500179626*V35^-1.0038444015 )*(T35/(T35+'Exhaust Gas Math'!$E$10))</f>
        <v>1.1202781392722247</v>
      </c>
      <c r="X35">
        <f t="shared" si="11"/>
        <v>1.7387377575028435E-27</v>
      </c>
      <c r="Y35">
        <f t="shared" si="12"/>
        <v>101312.21780384285</v>
      </c>
      <c r="Z35">
        <f t="shared" si="13"/>
        <v>101312.21780384285</v>
      </c>
    </row>
    <row r="36" spans="5:26" x14ac:dyDescent="0.2">
      <c r="E36">
        <f t="shared" si="0"/>
        <v>3.8750000000000026E-3</v>
      </c>
      <c r="F36">
        <f t="shared" si="1"/>
        <v>101325</v>
      </c>
      <c r="H36">
        <f t="shared" si="14"/>
        <v>3.8750000000000026E-3</v>
      </c>
      <c r="I36">
        <f t="shared" si="2"/>
        <v>186.00000000000011</v>
      </c>
      <c r="J36">
        <f t="shared" si="3"/>
        <v>6.3226344083174263E-2</v>
      </c>
      <c r="K36">
        <f t="shared" si="4"/>
        <v>-2.7759550713809378</v>
      </c>
      <c r="L36">
        <f t="shared" si="5"/>
        <v>4.8793143334849439E-4</v>
      </c>
      <c r="M36">
        <f>J36/SQRT('Exhaust Gas Math'!$E$14*$B$21*$B$23)</f>
        <v>1.0733673487942675E-3</v>
      </c>
      <c r="N36">
        <f t="shared" si="6"/>
        <v>5.3910285390157325E-2</v>
      </c>
      <c r="O36">
        <f t="shared" si="7"/>
        <v>3.821278781812982E-4</v>
      </c>
      <c r="P36">
        <f t="shared" si="8"/>
        <v>1</v>
      </c>
      <c r="Q36">
        <f>($B$16/2)*(COS((ACOS((2*'Intake Valve Fxn Scratch'!$B$1)/$B$16-1)/($B$17/2))*(I36-($B$17/2)))+1)*P36</f>
        <v>5.2797710445078964E-3</v>
      </c>
      <c r="R36">
        <f t="shared" si="9"/>
        <v>0.69470671638261794</v>
      </c>
      <c r="S36">
        <f t="shared" si="10"/>
        <v>4.7555959718220757E-4</v>
      </c>
      <c r="T36">
        <f>S36*'Exhaust Gas Math'!$C$14</f>
        <v>5.6340377968968768E-4</v>
      </c>
      <c r="U36">
        <f>(T36/'Exhaust Gas Math'!$B$14)+('Exhaust Gas Math'!$D$10)</f>
        <v>1.9888428196753939E-2</v>
      </c>
      <c r="V36">
        <f>('Exhaust Gas Math'!$E$10*(2.53982214E-12*V35^4 - 0.0000000071629564556*V35^3 + 7.56281407226508E-06*V35^2 - 0.00322508455050905*V35 + 1.62997098133725)*$B$24+T36*'Exhaust Gas Math'!$D$14*$B$23)/('Exhaust Gas Math'!$E$10*(2.53982214E-12*V35^4 - 0.0000000071629564556*V35^3 + 7.56281407226508E-06*V35^2 - 0.00322508455050905*V35 + 1.62997098133725)+T36*'Exhaust Gas Math'!$D$14)</f>
        <v>311.53657905150334</v>
      </c>
      <c r="W36">
        <f>(353.3116967483*V36^-1.0020802909)*('Exhaust Gas Math'!$E$10/(T36+'Exhaust Gas Math'!$E$10))+(357.4500179626*V36^-1.0038444015 )*(T36/(T36+'Exhaust Gas Math'!$E$10))</f>
        <v>1.1223041981651591</v>
      </c>
      <c r="X36">
        <f t="shared" si="11"/>
        <v>4.3241968635805792</v>
      </c>
      <c r="Y36">
        <f t="shared" si="12"/>
        <v>105580.75159274491</v>
      </c>
      <c r="Z36">
        <f t="shared" si="13"/>
        <v>101325</v>
      </c>
    </row>
    <row r="37" spans="5:26" x14ac:dyDescent="0.2">
      <c r="E37">
        <f t="shared" si="0"/>
        <v>4.0000000000000027E-3</v>
      </c>
      <c r="F37">
        <f t="shared" si="1"/>
        <v>101325</v>
      </c>
      <c r="H37">
        <f t="shared" si="14"/>
        <v>4.0000000000000027E-3</v>
      </c>
      <c r="I37">
        <f t="shared" si="2"/>
        <v>192.00000000000014</v>
      </c>
      <c r="J37">
        <f t="shared" si="3"/>
        <v>6.2707278943261613E-2</v>
      </c>
      <c r="K37">
        <f t="shared" si="4"/>
        <v>-5.5214961980938257</v>
      </c>
      <c r="L37">
        <f t="shared" si="5"/>
        <v>4.8425218626016572E-4</v>
      </c>
      <c r="M37">
        <f>J37/SQRT('Exhaust Gas Math'!$E$14*$B$21*$B$23)</f>
        <v>1.0645553957838794E-3</v>
      </c>
      <c r="N37">
        <f t="shared" si="6"/>
        <v>5.6301139018068762E-2</v>
      </c>
      <c r="O37">
        <f t="shared" si="7"/>
        <v>3.9907477091732999E-4</v>
      </c>
      <c r="P37">
        <f t="shared" si="8"/>
        <v>1</v>
      </c>
      <c r="Q37">
        <f>($B$16/2)*(COS((ACOS((2*'Intake Valve Fxn Scratch'!$B$1)/$B$16-1)/($B$17/2))*(I37-($B$17/2)))+1)*P37</f>
        <v>4.8677924021072686E-3</v>
      </c>
      <c r="R37">
        <f t="shared" si="9"/>
        <v>0.64049900027727213</v>
      </c>
      <c r="S37">
        <f t="shared" si="10"/>
        <v>4.9228307582257461E-4</v>
      </c>
      <c r="T37">
        <f>S37*'Exhaust Gas Math'!$C$14</f>
        <v>5.8321637758776477E-4</v>
      </c>
      <c r="U37">
        <f>(T37/'Exhaust Gas Math'!$B$14)+('Exhaust Gas Math'!$D$10)</f>
        <v>2.0572328711012729E-2</v>
      </c>
      <c r="V37">
        <f>('Exhaust Gas Math'!$E$10*(2.53982214E-12*V36^4 - 0.0000000071629564556*V36^3 + 7.56281407226508E-06*V36^2 - 0.00322508455050905*V36 + 1.62997098133725)*$B$24+T37*'Exhaust Gas Math'!$D$14*$B$23)/('Exhaust Gas Math'!$E$10*(2.53982214E-12*V36^4 - 0.0000000071629564556*V36^3 + 7.56281407226508E-06*V36^2 - 0.00322508455050905*V36 + 1.62997098133725)+T37*'Exhaust Gas Math'!$D$14)</f>
        <v>311.08602182962011</v>
      </c>
      <c r="W37">
        <f>(353.3116967483*V37^-1.0020802909)*('Exhaust Gas Math'!$E$10/(T37+'Exhaust Gas Math'!$E$10))+(357.4500179626*V37^-1.0038444015 )*(T37/(T37+'Exhaust Gas Math'!$E$10))</f>
        <v>1.1239367206307265</v>
      </c>
      <c r="X37">
        <f t="shared" si="11"/>
        <v>17.132684592704539</v>
      </c>
      <c r="Y37">
        <f t="shared" si="12"/>
        <v>109881.96062540356</v>
      </c>
      <c r="Z37">
        <f t="shared" si="13"/>
        <v>101325</v>
      </c>
    </row>
    <row r="38" spans="5:26" x14ac:dyDescent="0.2">
      <c r="E38">
        <f t="shared" si="0"/>
        <v>4.1250000000000028E-3</v>
      </c>
      <c r="F38">
        <f t="shared" si="1"/>
        <v>101325</v>
      </c>
      <c r="H38">
        <f t="shared" si="14"/>
        <v>4.1250000000000028E-3</v>
      </c>
      <c r="I38">
        <f t="shared" si="2"/>
        <v>198.00000000000014</v>
      </c>
      <c r="J38">
        <f t="shared" si="3"/>
        <v>6.1848491566556342E-2</v>
      </c>
      <c r="K38">
        <f t="shared" si="4"/>
        <v>-8.2065426570130366</v>
      </c>
      <c r="L38">
        <f t="shared" si="5"/>
        <v>4.781649137537363E-4</v>
      </c>
      <c r="M38">
        <f>J38/SQRT('Exhaust Gas Math'!$E$14*$B$21*$B$23)</f>
        <v>1.0499761196438658E-3</v>
      </c>
      <c r="N38">
        <f t="shared" si="6"/>
        <v>5.8465535048486839E-2</v>
      </c>
      <c r="O38">
        <f t="shared" si="7"/>
        <v>4.1441648273840461E-4</v>
      </c>
      <c r="P38">
        <f t="shared" si="8"/>
        <v>1</v>
      </c>
      <c r="Q38">
        <f>($B$16/2)*(COS((ACOS((2*'Intake Valve Fxn Scratch'!$B$1)/$B$16-1)/($B$17/2))*(I38-($B$17/2)))+1)*P38</f>
        <v>4.4416683251895274E-3</v>
      </c>
      <c r="R38">
        <f t="shared" si="9"/>
        <v>0.58443004278809574</v>
      </c>
      <c r="S38">
        <f t="shared" si="10"/>
        <v>5.0609723438163037E-4</v>
      </c>
      <c r="T38">
        <f>S38*'Exhaust Gas Math'!$C$14</f>
        <v>5.9958225305641326E-4</v>
      </c>
      <c r="U38">
        <f>(T38/'Exhaust Gas Math'!$B$14)+('Exhaust Gas Math'!$D$10)</f>
        <v>2.1137253649523204E-2</v>
      </c>
      <c r="V38">
        <f>('Exhaust Gas Math'!$E$10*(2.53982214E-12*V37^4 - 0.0000000071629564556*V37^3 + 7.56281407226508E-06*V37^2 - 0.00322508455050905*V37 + 1.62997098133725)*$B$24+T38*'Exhaust Gas Math'!$D$14*$B$23)/('Exhaust Gas Math'!$E$10*(2.53982214E-12*V37^4 - 0.0000000071629564556*V37^3 + 7.56281407226508E-06*V37^2 - 0.00322508455050905*V37 + 1.62997098133725)+T38*'Exhaust Gas Math'!$D$14)</f>
        <v>310.73591957812465</v>
      </c>
      <c r="W38">
        <f>(353.3116967483*V38^-1.0020802909)*('Exhaust Gas Math'!$E$10/(T38+'Exhaust Gas Math'!$E$10))+(357.4500179626*V38^-1.0038444015 )*(T38/(T38+'Exhaust Gas Math'!$E$10))</f>
        <v>1.1252085371308358</v>
      </c>
      <c r="X38">
        <f t="shared" si="11"/>
        <v>37.889902300298019</v>
      </c>
      <c r="Y38">
        <f t="shared" si="12"/>
        <v>114207.95354255337</v>
      </c>
      <c r="Z38">
        <f t="shared" si="13"/>
        <v>101325</v>
      </c>
    </row>
    <row r="39" spans="5:26" x14ac:dyDescent="0.2">
      <c r="E39">
        <f t="shared" si="0"/>
        <v>4.2500000000000029E-3</v>
      </c>
      <c r="F39">
        <f t="shared" si="1"/>
        <v>101325</v>
      </c>
      <c r="H39">
        <f t="shared" si="14"/>
        <v>4.2500000000000029E-3</v>
      </c>
      <c r="I39">
        <f t="shared" si="2"/>
        <v>204.00000000000014</v>
      </c>
      <c r="J39">
        <f t="shared" si="3"/>
        <v>6.0659391007270413E-2</v>
      </c>
      <c r="K39">
        <f t="shared" si="4"/>
        <v>-10.801676517252554</v>
      </c>
      <c r="L39">
        <f t="shared" si="5"/>
        <v>4.6973630926062991E-4</v>
      </c>
      <c r="M39">
        <f>J39/SQRT('Exhaust Gas Math'!$E$14*$B$21*$B$23)</f>
        <v>1.0297892539745256E-3</v>
      </c>
      <c r="N39">
        <f t="shared" si="6"/>
        <v>6.0328632872303327E-2</v>
      </c>
      <c r="O39">
        <f t="shared" si="7"/>
        <v>4.276225270601283E-4</v>
      </c>
      <c r="P39">
        <f t="shared" si="8"/>
        <v>1</v>
      </c>
      <c r="Q39">
        <f>($B$16/2)*(COS((ACOS((2*'Intake Valve Fxn Scratch'!$B$1)/$B$16-1)/($B$17/2))*(I39-($B$17/2)))+1)*P39</f>
        <v>4.0070438344668568E-3</v>
      </c>
      <c r="R39">
        <f t="shared" si="9"/>
        <v>0.52724260979827064</v>
      </c>
      <c r="S39">
        <f t="shared" si="10"/>
        <v>5.1682480382513919E-4</v>
      </c>
      <c r="T39">
        <f>S39*'Exhaust Gas Math'!$C$14</f>
        <v>6.1229139236759148E-4</v>
      </c>
      <c r="U39">
        <f>(T39/'Exhaust Gas Math'!$B$14)+('Exhaust Gas Math'!$D$10)</f>
        <v>2.1575953660264598E-2</v>
      </c>
      <c r="V39">
        <f>('Exhaust Gas Math'!$E$10*(2.53982214E-12*V38^4 - 0.0000000071629564556*V38^3 + 7.56281407226508E-06*V38^2 - 0.00322508455050905*V38 + 1.62997098133725)*$B$24+T39*'Exhaust Gas Math'!$D$14*$B$23)/('Exhaust Gas Math'!$E$10*(2.53982214E-12*V38^4 - 0.0000000071629564556*V38^3 + 7.56281407226508E-06*V38^2 - 0.00322508455050905*V38 + 1.62997098133725)+T39*'Exhaust Gas Math'!$D$14)</f>
        <v>310.47676082357583</v>
      </c>
      <c r="W39">
        <f>(353.3116967483*V39^-1.0020802909)*('Exhaust Gas Math'!$E$10/(T39+'Exhaust Gas Math'!$E$10))+(357.4500179626*V39^-1.0038444015 )*(T39/(T39+'Exhaust Gas Math'!$E$10))</f>
        <v>1.1261518352108812</v>
      </c>
      <c r="X39">
        <f t="shared" si="11"/>
        <v>65.697567152333605</v>
      </c>
      <c r="Y39">
        <f t="shared" si="12"/>
        <v>118571.14293710199</v>
      </c>
      <c r="Z39">
        <f t="shared" si="13"/>
        <v>101325</v>
      </c>
    </row>
    <row r="40" spans="5:26" x14ac:dyDescent="0.2">
      <c r="E40">
        <f t="shared" si="0"/>
        <v>4.375000000000003E-3</v>
      </c>
      <c r="F40">
        <f t="shared" si="1"/>
        <v>101325</v>
      </c>
      <c r="H40">
        <f t="shared" si="14"/>
        <v>4.375000000000003E-3</v>
      </c>
      <c r="I40">
        <f t="shared" si="2"/>
        <v>210.00000000000014</v>
      </c>
      <c r="J40">
        <f t="shared" si="3"/>
        <v>5.9153005299966657E-2</v>
      </c>
      <c r="K40">
        <f t="shared" si="4"/>
        <v>-13.278464949172925</v>
      </c>
      <c r="L40">
        <f t="shared" si="5"/>
        <v>4.5905871833547198E-4</v>
      </c>
      <c r="M40">
        <f>J40/SQRT('Exhaust Gas Math'!$E$14*$B$21*$B$23)</f>
        <v>1.0042159703005054E-3</v>
      </c>
      <c r="N40">
        <f t="shared" si="6"/>
        <v>6.1813705050934684E-2</v>
      </c>
      <c r="O40">
        <f t="shared" si="7"/>
        <v>4.3814904303865595E-4</v>
      </c>
      <c r="P40">
        <f t="shared" si="8"/>
        <v>1</v>
      </c>
      <c r="Q40">
        <f>($B$16/2)*(COS((ACOS((2*'Intake Valve Fxn Scratch'!$B$1)/$B$16-1)/($B$17/2))*(I40-($B$17/2)))+1)*P40</f>
        <v>3.5696765587263824E-3</v>
      </c>
      <c r="R40">
        <f t="shared" si="9"/>
        <v>0.46969428404294505</v>
      </c>
      <c r="S40">
        <f t="shared" si="10"/>
        <v>5.2444240115785148E-4</v>
      </c>
      <c r="T40">
        <f>S40*'Exhaust Gas Math'!$C$14</f>
        <v>6.213160932774962E-4</v>
      </c>
      <c r="U40">
        <f>(T40/'Exhaust Gas Math'!$B$14)+('Exhaust Gas Math'!$D$10)</f>
        <v>2.1887472504237837E-2</v>
      </c>
      <c r="V40">
        <f>('Exhaust Gas Math'!$E$10*(2.53982214E-12*V39^4 - 0.0000000071629564556*V39^3 + 7.56281407226508E-06*V39^2 - 0.00322508455050905*V39 + 1.62997098133725)*$B$24+T40*'Exhaust Gas Math'!$D$14*$B$23)/('Exhaust Gas Math'!$E$10*(2.53982214E-12*V39^4 - 0.0000000071629564556*V39^3 + 7.56281407226508E-06*V39^2 - 0.00322508455050905*V39 + 1.62997098133725)+T40*'Exhaust Gas Math'!$D$14)</f>
        <v>310.29910852875764</v>
      </c>
      <c r="W40">
        <f>(353.3116967483*V40^-1.0020802909)*('Exhaust Gas Math'!$E$10/(T40+'Exhaust Gas Math'!$E$10))+(357.4500179626*V40^-1.0038444015 )*(T40/(T40+'Exhaust Gas Math'!$E$10))</f>
        <v>1.1267993748783645</v>
      </c>
      <c r="X40">
        <f t="shared" si="11"/>
        <v>99.337298424390539</v>
      </c>
      <c r="Y40">
        <f t="shared" si="12"/>
        <v>123010.43079257046</v>
      </c>
      <c r="Z40">
        <f t="shared" si="13"/>
        <v>101325</v>
      </c>
    </row>
    <row r="41" spans="5:26" x14ac:dyDescent="0.2">
      <c r="E41">
        <f t="shared" si="0"/>
        <v>4.5000000000000031E-3</v>
      </c>
      <c r="F41">
        <f t="shared" si="1"/>
        <v>101325</v>
      </c>
      <c r="H41">
        <f t="shared" si="14"/>
        <v>4.5000000000000031E-3</v>
      </c>
      <c r="I41">
        <f t="shared" si="2"/>
        <v>216.00000000000014</v>
      </c>
      <c r="J41">
        <f t="shared" si="3"/>
        <v>5.7345838721685777E-2</v>
      </c>
      <c r="K41">
        <f t="shared" si="4"/>
        <v>-15.609771740412725</v>
      </c>
      <c r="L41">
        <f t="shared" si="5"/>
        <v>4.4624912689886817E-4</v>
      </c>
      <c r="M41">
        <f>J41/SQRT('Exhaust Gas Math'!$E$14*$B$21*$B$23)</f>
        <v>9.7353645486929208E-4</v>
      </c>
      <c r="N41">
        <f t="shared" si="6"/>
        <v>6.2845765440107754E-2</v>
      </c>
      <c r="O41">
        <f t="shared" si="7"/>
        <v>4.4546451250455633E-4</v>
      </c>
      <c r="P41">
        <f t="shared" si="8"/>
        <v>1</v>
      </c>
      <c r="Q41">
        <f>($B$16/2)*(COS((ACOS((2*'Intake Valve Fxn Scratch'!$B$1)/$B$16-1)/($B$17/2))*(I41-($B$17/2)))+1)*P41</f>
        <v>3.1353604614264585E-3</v>
      </c>
      <c r="R41">
        <f t="shared" si="9"/>
        <v>0.41254742913506032</v>
      </c>
      <c r="S41">
        <f t="shared" si="10"/>
        <v>5.2909220005338401E-4</v>
      </c>
      <c r="T41">
        <f>S41*'Exhaust Gas Math'!$C$14</f>
        <v>6.2682479142608222E-4</v>
      </c>
      <c r="U41">
        <f>(T41/'Exhaust Gas Math'!$B$14)+('Exhaust Gas Math'!$D$10)</f>
        <v>2.2077624321586338E-2</v>
      </c>
      <c r="V41">
        <f>('Exhaust Gas Math'!$E$10*(2.53982214E-12*V40^4 - 0.0000000071629564556*V40^3 + 7.56281407226508E-06*V40^2 - 0.00322508455050905*V40 + 1.62997098133725)*$B$24+T41*'Exhaust Gas Math'!$D$14*$B$23)/('Exhaust Gas Math'!$E$10*(2.53982214E-12*V40^4 - 0.0000000071629564556*V40^3 + 7.56281407226508E-06*V40^2 - 0.00322508455050905*V40 + 1.62997098133725)+T41*'Exhaust Gas Math'!$D$14)</f>
        <v>310.19320645600374</v>
      </c>
      <c r="W41">
        <f>(353.3116967483*V41^-1.0020802909)*('Exhaust Gas Math'!$E$10/(T41+'Exhaust Gas Math'!$E$10))+(357.4500179626*V41^-1.0038444015 )*(T41/(T41+'Exhaust Gas Math'!$E$10))</f>
        <v>1.1271857400270195</v>
      </c>
      <c r="X41">
        <f t="shared" si="11"/>
        <v>137.32784189882591</v>
      </c>
      <c r="Y41">
        <f t="shared" si="12"/>
        <v>127597.23973521349</v>
      </c>
      <c r="Z41">
        <f t="shared" si="13"/>
        <v>101325</v>
      </c>
    </row>
    <row r="42" spans="5:26" x14ac:dyDescent="0.2">
      <c r="E42">
        <f t="shared" si="0"/>
        <v>4.6250000000000032E-3</v>
      </c>
      <c r="F42">
        <f t="shared" si="1"/>
        <v>101325</v>
      </c>
      <c r="H42">
        <f t="shared" si="14"/>
        <v>4.6250000000000032E-3</v>
      </c>
      <c r="I42">
        <f t="shared" si="2"/>
        <v>222.00000000000014</v>
      </c>
      <c r="J42">
        <f t="shared" si="3"/>
        <v>5.5257690967633333E-2</v>
      </c>
      <c r="K42">
        <f t="shared" si="4"/>
        <v>-17.770054605909824</v>
      </c>
      <c r="L42">
        <f t="shared" si="5"/>
        <v>4.3144787951517711E-4</v>
      </c>
      <c r="M42">
        <f>J42/SQRT('Exhaust Gas Math'!$E$14*$B$21*$B$23)</f>
        <v>9.3808683887205079E-4</v>
      </c>
      <c r="N42">
        <f t="shared" si="6"/>
        <v>6.3355736789099421E-2</v>
      </c>
      <c r="O42">
        <f t="shared" si="7"/>
        <v>4.4907930081652877E-4</v>
      </c>
      <c r="P42">
        <f t="shared" si="8"/>
        <v>1</v>
      </c>
      <c r="Q42">
        <f>($B$16/2)*(COS((ACOS((2*'Intake Valve Fxn Scratch'!$B$1)/$B$16-1)/($B$17/2))*(I42-($B$17/2)))+1)*P42</f>
        <v>2.7098490859543186E-3</v>
      </c>
      <c r="R42">
        <f t="shared" si="9"/>
        <v>0.35655909025714716</v>
      </c>
      <c r="S42">
        <f t="shared" si="10"/>
        <v>5.3107798614846651E-4</v>
      </c>
      <c r="T42">
        <f>S42*'Exhaust Gas Math'!$C$14</f>
        <v>6.2917738697510243E-4</v>
      </c>
      <c r="U42">
        <f>(T42/'Exhaust Gas Math'!$B$14)+('Exhaust Gas Math'!$D$10)</f>
        <v>2.2158832314303639E-2</v>
      </c>
      <c r="V42">
        <f>('Exhaust Gas Math'!$E$10*(2.53982214E-12*V41^4 - 0.0000000071629564556*V41^3 + 7.56281407226508E-06*V41^2 - 0.00322508455050905*V41 + 1.62997098133725)*$B$24+T42*'Exhaust Gas Math'!$D$14*$B$23)/('Exhaust Gas Math'!$E$10*(2.53982214E-12*V41^4 - 0.0000000071629564556*V41^3 + 7.56281407226508E-06*V41^2 - 0.00322508455050905*V41 + 1.62997098133725)+T42*'Exhaust Gas Math'!$D$14)</f>
        <v>310.14862761277499</v>
      </c>
      <c r="W42">
        <f>(353.3116967483*V42^-1.0020802909)*('Exhaust Gas Math'!$E$10/(T42+'Exhaust Gas Math'!$E$10))+(357.4500179626*V42^-1.0038444015 )*(T42/(T42+'Exhaust Gas Math'!$E$10))</f>
        <v>1.1273484574003987</v>
      </c>
      <c r="X42">
        <f t="shared" si="11"/>
        <v>177.99413977281935</v>
      </c>
      <c r="Y42">
        <f t="shared" si="12"/>
        <v>132440.99467589377</v>
      </c>
      <c r="Z42">
        <f t="shared" si="13"/>
        <v>101325</v>
      </c>
    </row>
    <row r="43" spans="5:26" x14ac:dyDescent="0.2">
      <c r="E43">
        <f t="shared" si="0"/>
        <v>4.7500000000000034E-3</v>
      </c>
      <c r="F43">
        <f t="shared" si="1"/>
        <v>101325</v>
      </c>
      <c r="H43">
        <f t="shared" si="14"/>
        <v>4.7500000000000034E-3</v>
      </c>
      <c r="I43">
        <f t="shared" si="2"/>
        <v>228.00000000000017</v>
      </c>
      <c r="J43">
        <f t="shared" si="3"/>
        <v>5.2911440221575734E-2</v>
      </c>
      <c r="K43">
        <f t="shared" si="4"/>
        <v>-19.735645034521571</v>
      </c>
      <c r="L43">
        <f t="shared" si="5"/>
        <v>4.1481714174809476E-4</v>
      </c>
      <c r="M43">
        <f>J43/SQRT('Exhaust Gas Math'!$E$14*$B$21*$B$23)</f>
        <v>8.9825551571995658E-4</v>
      </c>
      <c r="N43">
        <f t="shared" si="6"/>
        <v>6.328491326565136E-2</v>
      </c>
      <c r="O43">
        <f t="shared" si="7"/>
        <v>4.4857728821272476E-4</v>
      </c>
      <c r="P43">
        <f t="shared" si="8"/>
        <v>1</v>
      </c>
      <c r="Q43">
        <f>($B$16/2)*(COS((ACOS((2*'Intake Valve Fxn Scratch'!$B$1)/$B$16-1)/($B$17/2))*(I43-($B$17/2)))+1)*P43</f>
        <v>2.2987793363431321E-3</v>
      </c>
      <c r="R43">
        <f t="shared" si="9"/>
        <v>0.30247096530830686</v>
      </c>
      <c r="S43">
        <f t="shared" si="10"/>
        <v>5.3084403973250054E-4</v>
      </c>
      <c r="T43">
        <f>S43*'Exhaust Gas Math'!$C$14</f>
        <v>6.2890022656075892E-4</v>
      </c>
      <c r="U43">
        <f>(T43/'Exhaust Gas Math'!$B$14)+('Exhaust Gas Math'!$D$10)</f>
        <v>2.2149265161582082E-2</v>
      </c>
      <c r="V43">
        <f>('Exhaust Gas Math'!$E$10*(2.53982214E-12*V42^4 - 0.0000000071629564556*V42^3 + 7.56281407226508E-06*V42^2 - 0.00322508455050905*V42 + 1.62997098133725)*$B$24+T43*'Exhaust Gas Math'!$D$14*$B$23)/('Exhaust Gas Math'!$E$10*(2.53982214E-12*V42^4 - 0.0000000071629564556*V42^3 + 7.56281407226508E-06*V42^2 - 0.00322508455050905*V42 + 1.62997098133725)+T43*'Exhaust Gas Math'!$D$14)</f>
        <v>310.15403660183938</v>
      </c>
      <c r="W43">
        <f>(353.3116967483*V43^-1.0020802909)*('Exhaust Gas Math'!$E$10/(T43+'Exhaust Gas Math'!$E$10))+(357.4500179626*V43^-1.0038444015 )*(T43/(T43+'Exhaust Gas Math'!$E$10))</f>
        <v>1.1273287118595599</v>
      </c>
      <c r="X43">
        <f t="shared" si="11"/>
        <v>219.54483438272808</v>
      </c>
      <c r="Y43">
        <f t="shared" si="12"/>
        <v>137693.71052577387</v>
      </c>
      <c r="Z43">
        <f t="shared" si="13"/>
        <v>101325</v>
      </c>
    </row>
    <row r="44" spans="5:26" x14ac:dyDescent="0.2">
      <c r="E44">
        <f t="shared" si="0"/>
        <v>4.8750000000000035E-3</v>
      </c>
      <c r="F44">
        <f t="shared" si="1"/>
        <v>101325</v>
      </c>
      <c r="H44">
        <f t="shared" si="14"/>
        <v>4.8750000000000035E-3</v>
      </c>
      <c r="I44">
        <f t="shared" si="2"/>
        <v>234.00000000000017</v>
      </c>
      <c r="J44">
        <f t="shared" si="3"/>
        <v>5.0332792497671308E-2</v>
      </c>
      <c r="K44">
        <f t="shared" si="4"/>
        <v>-21.485007606185885</v>
      </c>
      <c r="L44">
        <f t="shared" si="5"/>
        <v>3.9653912344080272E-4</v>
      </c>
      <c r="M44">
        <f>J44/SQRT('Exhaust Gas Math'!$E$14*$B$21*$B$23)</f>
        <v>8.5447888572470364E-4</v>
      </c>
      <c r="N44">
        <f t="shared" si="6"/>
        <v>6.2589395196655587E-2</v>
      </c>
      <c r="O44">
        <f t="shared" si="7"/>
        <v>4.4364730422138357E-4</v>
      </c>
      <c r="P44">
        <f t="shared" si="8"/>
        <v>1</v>
      </c>
      <c r="Q44">
        <f>($B$16/2)*(COS((ACOS((2*'Intake Valve Fxn Scratch'!$B$1)/$B$16-1)/($B$17/2))*(I44-($B$17/2)))+1)*P44</f>
        <v>1.9075968031530318E-3</v>
      </c>
      <c r="R44">
        <f t="shared" si="9"/>
        <v>0.25099957936224104</v>
      </c>
      <c r="S44">
        <f t="shared" si="10"/>
        <v>5.2893754071550541E-4</v>
      </c>
      <c r="T44">
        <f>S44*'Exhaust Gas Math'!$C$14</f>
        <v>6.266415638011086E-4</v>
      </c>
      <c r="U44">
        <f>(T44/'Exhaust Gas Math'!$B$14)+('Exhaust Gas Math'!$D$10)</f>
        <v>2.2071299584790562E-2</v>
      </c>
      <c r="V44">
        <f>('Exhaust Gas Math'!$E$10*(2.53982214E-12*V43^4 - 0.0000000071629564556*V43^3 + 7.56281407226508E-06*V43^2 - 0.00322508455050905*V43 + 1.62997098133725)*$B$24+T44*'Exhaust Gas Math'!$D$14*$B$23)/('Exhaust Gas Math'!$E$10*(2.53982214E-12*V43^4 - 0.0000000071629564556*V43^3 + 7.56281407226508E-06*V43^2 - 0.00322508455050905*V43 + 1.62997098133725)+T44*'Exhaust Gas Math'!$D$14)</f>
        <v>310.19716169889131</v>
      </c>
      <c r="W44">
        <f>(353.3116967483*V44^-1.0020802909)*('Exhaust Gas Math'!$E$10/(T44+'Exhaust Gas Math'!$E$10))+(357.4500179626*V44^-1.0038444015 )*(T44/(T44+'Exhaust Gas Math'!$E$10))</f>
        <v>1.1271713061267064</v>
      </c>
      <c r="X44">
        <f t="shared" si="11"/>
        <v>260.15426639021285</v>
      </c>
      <c r="Y44">
        <f t="shared" si="12"/>
        <v>143553.47866855218</v>
      </c>
      <c r="Z44">
        <f t="shared" si="13"/>
        <v>101325</v>
      </c>
    </row>
    <row r="45" spans="5:26" x14ac:dyDescent="0.2">
      <c r="E45">
        <f t="shared" si="0"/>
        <v>5.0000000000000036E-3</v>
      </c>
      <c r="F45">
        <f t="shared" si="1"/>
        <v>101325</v>
      </c>
      <c r="H45">
        <f t="shared" si="14"/>
        <v>5.0000000000000036E-3</v>
      </c>
      <c r="I45">
        <f t="shared" si="2"/>
        <v>240.00000000000017</v>
      </c>
      <c r="J45">
        <f t="shared" si="3"/>
        <v>4.7549999999999912E-2</v>
      </c>
      <c r="K45">
        <f t="shared" si="4"/>
        <v>-22.99897593848992</v>
      </c>
      <c r="L45">
        <f t="shared" si="5"/>
        <v>3.768140823867972E-4</v>
      </c>
      <c r="M45">
        <f>J45/SQRT('Exhaust Gas Math'!$E$14*$B$21*$B$23)</f>
        <v>8.0723657480536945E-4</v>
      </c>
      <c r="N45">
        <f t="shared" si="6"/>
        <v>6.1244119152323646E-2</v>
      </c>
      <c r="O45">
        <f t="shared" si="7"/>
        <v>4.3411169377769354E-4</v>
      </c>
      <c r="P45">
        <f t="shared" si="8"/>
        <v>1</v>
      </c>
      <c r="Q45">
        <f>($B$16/2)*(COS((ACOS((2*'Intake Valve Fxn Scratch'!$B$1)/$B$16-1)/($B$17/2))*(I45-($B$17/2)))+1)*P45</f>
        <v>1.541483623751314E-3</v>
      </c>
      <c r="R45">
        <f t="shared" si="9"/>
        <v>0.20282679259885711</v>
      </c>
      <c r="S45">
        <f t="shared" si="10"/>
        <v>5.2595770784467227E-4</v>
      </c>
      <c r="T45">
        <f>S45*'Exhaust Gas Math'!$C$14</f>
        <v>6.2311130363557207E-4</v>
      </c>
      <c r="U45">
        <f>(T45/'Exhaust Gas Math'!$B$14)+('Exhaust Gas Math'!$D$10)</f>
        <v>2.1949440414423406E-2</v>
      </c>
      <c r="V45">
        <f>('Exhaust Gas Math'!$E$10*(2.53982214E-12*V44^4 - 0.0000000071629564556*V44^3 + 7.56281407226508E-06*V44^2 - 0.00322508455050905*V44 + 1.62997098133725)*$B$24+T45*'Exhaust Gas Math'!$D$14*$B$23)/('Exhaust Gas Math'!$E$10*(2.53982214E-12*V44^4 - 0.0000000071629564556*V44^3 + 7.56281407226508E-06*V44^2 - 0.00322508455050905*V44 + 1.62997098133725)+T45*'Exhaust Gas Math'!$D$14)</f>
        <v>310.26507546836996</v>
      </c>
      <c r="W45">
        <f>(353.3116967483*V45^-1.0020802909)*('Exhaust Gas Math'!$E$10/(T45+'Exhaust Gas Math'!$E$10))+(357.4500179626*V45^-1.0038444015 )*(T45/(T45+'Exhaust Gas Math'!$E$10))</f>
        <v>1.1269235109748654</v>
      </c>
      <c r="X45">
        <f t="shared" si="11"/>
        <v>298.0447263469303</v>
      </c>
      <c r="Y45">
        <f t="shared" si="12"/>
        <v>150266.87618012345</v>
      </c>
      <c r="Z45">
        <f t="shared" si="13"/>
        <v>101325</v>
      </c>
    </row>
    <row r="46" spans="5:26" x14ac:dyDescent="0.2">
      <c r="E46">
        <f t="shared" si="0"/>
        <v>5.1250000000000037E-3</v>
      </c>
      <c r="F46">
        <f t="shared" si="1"/>
        <v>101325</v>
      </c>
      <c r="H46">
        <f t="shared" si="14"/>
        <v>5.1250000000000037E-3</v>
      </c>
      <c r="I46">
        <f t="shared" si="2"/>
        <v>246.00000000000017</v>
      </c>
      <c r="J46">
        <f t="shared" si="3"/>
        <v>4.4593551585502759E-2</v>
      </c>
      <c r="K46">
        <f t="shared" si="4"/>
        <v>-24.260962677566749</v>
      </c>
      <c r="L46">
        <f t="shared" si="5"/>
        <v>3.5585813026359583E-4</v>
      </c>
      <c r="M46">
        <f>J46/SQRT('Exhaust Gas Math'!$E$14*$B$21*$B$23)</f>
        <v>7.5704617960647459E-4</v>
      </c>
      <c r="N46">
        <f t="shared" si="6"/>
        <v>5.9246088902351904E-2</v>
      </c>
      <c r="O46">
        <f t="shared" si="7"/>
        <v>4.1994921894681188E-4</v>
      </c>
      <c r="P46">
        <f t="shared" si="8"/>
        <v>1</v>
      </c>
      <c r="Q46">
        <f>($B$16/2)*(COS((ACOS((2*'Intake Valve Fxn Scratch'!$B$1)/$B$16-1)/($B$17/2))*(I46-($B$17/2)))+1)*P46</f>
        <v>1.205289832652983E-3</v>
      </c>
      <c r="R46">
        <f t="shared" si="9"/>
        <v>0.15859076745433986</v>
      </c>
      <c r="S46">
        <f t="shared" si="10"/>
        <v>5.2249723747615194E-4</v>
      </c>
      <c r="T46">
        <f>S46*'Exhaust Gas Math'!$C$14</f>
        <v>6.1901162381272634E-4</v>
      </c>
      <c r="U46">
        <f>(T46/'Exhaust Gas Math'!$B$14)+('Exhaust Gas Math'!$D$10)</f>
        <v>2.1807925750189864E-2</v>
      </c>
      <c r="V46">
        <f>('Exhaust Gas Math'!$E$10*(2.53982214E-12*V45^4 - 0.0000000071629564556*V45^3 + 7.56281407226508E-06*V45^2 - 0.00322508455050905*V45 + 1.62997098133725)*$B$24+T46*'Exhaust Gas Math'!$D$14*$B$23)/('Exhaust Gas Math'!$E$10*(2.53982214E-12*V45^4 - 0.0000000071629564556*V45^3 + 7.56281407226508E-06*V45^2 - 0.00322508455050905*V45 + 1.62997098133725)+T46*'Exhaust Gas Math'!$D$14)</f>
        <v>310.34484558851744</v>
      </c>
      <c r="W46">
        <f>(353.3116967483*V46^-1.0020802909)*('Exhaust Gas Math'!$E$10/(T46+'Exhaust Gas Math'!$E$10))+(357.4500179626*V46^-1.0038444015 )*(T46/(T46+'Exhaust Gas Math'!$E$10))</f>
        <v>1.1266325946186067</v>
      </c>
      <c r="X46">
        <f t="shared" si="11"/>
        <v>331.56476735034511</v>
      </c>
      <c r="Y46">
        <f t="shared" si="12"/>
        <v>158130.64481187824</v>
      </c>
      <c r="Z46">
        <f t="shared" si="13"/>
        <v>101325</v>
      </c>
    </row>
    <row r="47" spans="5:26" x14ac:dyDescent="0.2">
      <c r="E47">
        <f t="shared" si="0"/>
        <v>5.2500000000000038E-3</v>
      </c>
      <c r="F47">
        <f t="shared" si="1"/>
        <v>101325</v>
      </c>
      <c r="H47">
        <f t="shared" si="14"/>
        <v>5.2500000000000038E-3</v>
      </c>
      <c r="I47">
        <f t="shared" si="2"/>
        <v>252.00000000000017</v>
      </c>
      <c r="J47">
        <f t="shared" si="3"/>
        <v>4.1495838721685732E-2</v>
      </c>
      <c r="K47">
        <f t="shared" si="4"/>
        <v>-25.257141232615314</v>
      </c>
      <c r="L47">
        <f t="shared" si="5"/>
        <v>3.9769296294121147E-5</v>
      </c>
      <c r="M47">
        <f>J47/SQRT('Exhaust Gas Math'!$E$14*$B$21*$B$23)</f>
        <v>7.0445759660083429E-4</v>
      </c>
      <c r="N47">
        <f t="shared" si="6"/>
        <v>5.6616440724261891E-2</v>
      </c>
      <c r="O47">
        <f t="shared" si="7"/>
        <v>0</v>
      </c>
      <c r="P47">
        <f t="shared" si="8"/>
        <v>0</v>
      </c>
      <c r="Q47">
        <f>($B$16/2)*(COS((ACOS((2*'Intake Valve Fxn Scratch'!$B$1)/$B$16-1)/($B$17/2))*(I47-($B$17/2)))+1)*P47</f>
        <v>0</v>
      </c>
      <c r="R47">
        <f t="shared" si="9"/>
        <v>0</v>
      </c>
      <c r="S47">
        <f t="shared" si="10"/>
        <v>0</v>
      </c>
      <c r="T47">
        <f>S47*'Exhaust Gas Math'!$C$14</f>
        <v>0</v>
      </c>
      <c r="U47">
        <f>(T47/'Exhaust Gas Math'!$B$14)+('Exhaust Gas Math'!$D$10)</f>
        <v>4.4059320573952224E-4</v>
      </c>
      <c r="V47">
        <f>('Exhaust Gas Math'!$E$10*(2.53982214E-12*V46^4 - 0.0000000071629564556*V46^3 + 7.56281407226508E-06*V46^2 - 0.00322508455050905*V46 + 1.62997098133725)*$B$24+T47*'Exhaust Gas Math'!$D$14*$B$23)/('Exhaust Gas Math'!$E$10*(2.53982214E-12*V46^4 - 0.0000000071629564556*V46^3 + 7.56281407226508E-06*V46^2 - 0.00322508455050905*V46 + 1.62997098133725)+T47*'Exhaust Gas Math'!$D$14)</f>
        <v>1100</v>
      </c>
      <c r="W47">
        <f>(353.3116967483*V47^-1.0020802909)*('Exhaust Gas Math'!$E$10/(T47+'Exhaust Gas Math'!$E$10))+(357.4500179626*V47^-1.0038444015 )*(T47/(T47+'Exhaust Gas Math'!$E$10))</f>
        <v>0.31654710700089367</v>
      </c>
      <c r="X47">
        <f t="shared" si="11"/>
        <v>0</v>
      </c>
      <c r="Y47">
        <f t="shared" si="12"/>
        <v>101325</v>
      </c>
      <c r="Z47">
        <f t="shared" si="13"/>
        <v>101325</v>
      </c>
    </row>
    <row r="48" spans="5:26" x14ac:dyDescent="0.2">
      <c r="E48">
        <f t="shared" si="0"/>
        <v>5.3750000000000039E-3</v>
      </c>
      <c r="F48">
        <f t="shared" si="1"/>
        <v>101325</v>
      </c>
      <c r="H48">
        <f t="shared" si="14"/>
        <v>5.3750000000000039E-3</v>
      </c>
      <c r="I48">
        <f t="shared" si="2"/>
        <v>258.00000000000017</v>
      </c>
      <c r="J48">
        <f t="shared" si="3"/>
        <v>3.8290800598922876E-2</v>
      </c>
      <c r="K48">
        <f t="shared" si="4"/>
        <v>-25.976597262922748</v>
      </c>
      <c r="L48">
        <f t="shared" si="5"/>
        <v>3.9769296294121147E-5</v>
      </c>
      <c r="M48">
        <f>J48/SQRT('Exhaust Gas Math'!$E$14*$B$21*$B$23)</f>
        <v>6.5004699730872664E-4</v>
      </c>
      <c r="N48">
        <f t="shared" si="6"/>
        <v>5.3401053069949314E-2</v>
      </c>
      <c r="O48">
        <f t="shared" si="7"/>
        <v>0</v>
      </c>
      <c r="P48">
        <f t="shared" si="8"/>
        <v>0</v>
      </c>
      <c r="Q48">
        <f>($B$16/2)*(COS((ACOS((2*'Intake Valve Fxn Scratch'!$B$1)/$B$16-1)/($B$17/2))*(I48-($B$17/2)))+1)*P48</f>
        <v>0</v>
      </c>
      <c r="R48">
        <f t="shared" si="9"/>
        <v>0</v>
      </c>
      <c r="S48">
        <f t="shared" si="10"/>
        <v>0</v>
      </c>
      <c r="T48">
        <f>S48*'Exhaust Gas Math'!$C$14</f>
        <v>0</v>
      </c>
      <c r="U48">
        <f>(T48/'Exhaust Gas Math'!$B$14)+('Exhaust Gas Math'!$D$10)</f>
        <v>4.4059320573952224E-4</v>
      </c>
      <c r="V48">
        <f>('Exhaust Gas Math'!$E$10*(2.53982214E-12*V47^4 - 0.0000000071629564556*V47^3 + 7.56281407226508E-06*V47^2 - 0.00322508455050905*V47 + 1.62997098133725)*$B$24+T48*'Exhaust Gas Math'!$D$14*$B$23)/('Exhaust Gas Math'!$E$10*(2.53982214E-12*V47^4 - 0.0000000071629564556*V47^3 + 7.56281407226508E-06*V47^2 - 0.00322508455050905*V47 + 1.62997098133725)+T48*'Exhaust Gas Math'!$D$14)</f>
        <v>1100</v>
      </c>
      <c r="W48">
        <f>(353.3116967483*V48^-1.0020802909)*('Exhaust Gas Math'!$E$10/(T48+'Exhaust Gas Math'!$E$10))+(357.4500179626*V48^-1.0038444015 )*(T48/(T48+'Exhaust Gas Math'!$E$10))</f>
        <v>0.31654710700089367</v>
      </c>
      <c r="X48">
        <f t="shared" si="11"/>
        <v>0</v>
      </c>
      <c r="Y48">
        <f t="shared" si="12"/>
        <v>101325</v>
      </c>
      <c r="Z48">
        <f t="shared" si="13"/>
        <v>101325</v>
      </c>
    </row>
    <row r="49" spans="1:26" x14ac:dyDescent="0.2">
      <c r="E49">
        <f t="shared" si="0"/>
        <v>5.500000000000004E-3</v>
      </c>
      <c r="F49">
        <f t="shared" si="1"/>
        <v>101325</v>
      </c>
      <c r="H49">
        <f t="shared" si="14"/>
        <v>5.500000000000004E-3</v>
      </c>
      <c r="I49">
        <f t="shared" si="2"/>
        <v>264.00000000000017</v>
      </c>
      <c r="J49">
        <f t="shared" si="3"/>
        <v>3.5013552285584497E-2</v>
      </c>
      <c r="K49">
        <f t="shared" si="4"/>
        <v>-26.41144825766516</v>
      </c>
      <c r="L49">
        <f t="shared" si="5"/>
        <v>3.9769296294121147E-5</v>
      </c>
      <c r="M49">
        <f>J49/SQRT('Exhaust Gas Math'!$E$14*$B$21*$B$23)</f>
        <v>5.9441051564214505E-4</v>
      </c>
      <c r="N49">
        <f t="shared" si="6"/>
        <v>4.9669531178883272E-2</v>
      </c>
      <c r="O49">
        <f t="shared" si="7"/>
        <v>0</v>
      </c>
      <c r="P49">
        <f t="shared" si="8"/>
        <v>0</v>
      </c>
      <c r="Q49">
        <f>($B$16/2)*(COS((ACOS((2*'Intake Valve Fxn Scratch'!$B$1)/$B$16-1)/($B$17/2))*(I49-($B$17/2)))+1)*P49</f>
        <v>0</v>
      </c>
      <c r="R49">
        <f t="shared" si="9"/>
        <v>0</v>
      </c>
      <c r="S49">
        <f t="shared" si="10"/>
        <v>0</v>
      </c>
      <c r="T49">
        <f>S49*'Exhaust Gas Math'!$C$14</f>
        <v>0</v>
      </c>
      <c r="U49">
        <f>(T49/'Exhaust Gas Math'!$B$14)+('Exhaust Gas Math'!$D$10)</f>
        <v>4.4059320573952224E-4</v>
      </c>
      <c r="V49">
        <f>('Exhaust Gas Math'!$E$10*(2.53982214E-12*V48^4 - 0.0000000071629564556*V48^3 + 7.56281407226508E-06*V48^2 - 0.00322508455050905*V48 + 1.62997098133725)*$B$24+T49*'Exhaust Gas Math'!$D$14*$B$23)/('Exhaust Gas Math'!$E$10*(2.53982214E-12*V48^4 - 0.0000000071629564556*V48^3 + 7.56281407226508E-06*V48^2 - 0.00322508455050905*V48 + 1.62997098133725)+T49*'Exhaust Gas Math'!$D$14)</f>
        <v>1100</v>
      </c>
      <c r="W49">
        <f>(353.3116967483*V49^-1.0020802909)*('Exhaust Gas Math'!$E$10/(T49+'Exhaust Gas Math'!$E$10))+(357.4500179626*V49^-1.0038444015 )*(T49/(T49+'Exhaust Gas Math'!$E$10))</f>
        <v>0.31654710700089367</v>
      </c>
      <c r="X49">
        <f t="shared" si="11"/>
        <v>0</v>
      </c>
      <c r="Y49">
        <f t="shared" si="12"/>
        <v>101325</v>
      </c>
      <c r="Z49">
        <f t="shared" si="13"/>
        <v>101325</v>
      </c>
    </row>
    <row r="50" spans="1:26" x14ac:dyDescent="0.2">
      <c r="E50">
        <f t="shared" si="0"/>
        <v>5.6250000000000041E-3</v>
      </c>
      <c r="F50">
        <f t="shared" si="1"/>
        <v>101325</v>
      </c>
      <c r="H50">
        <f t="shared" si="14"/>
        <v>5.6250000000000041E-3</v>
      </c>
      <c r="I50">
        <f t="shared" si="2"/>
        <v>270.00000000000017</v>
      </c>
      <c r="J50">
        <f t="shared" si="3"/>
        <v>3.1699999999999895E-2</v>
      </c>
      <c r="K50">
        <f t="shared" si="4"/>
        <v>-26.556929898345718</v>
      </c>
      <c r="L50">
        <f t="shared" si="5"/>
        <v>3.9769296294121147E-5</v>
      </c>
      <c r="M50">
        <f>J50/SQRT('Exhaust Gas Math'!$E$14*$B$21*$B$23)</f>
        <v>5.3815771653691221E-4</v>
      </c>
      <c r="N50">
        <f t="shared" si="6"/>
        <v>4.5512549561612069E-2</v>
      </c>
      <c r="O50">
        <f t="shared" si="7"/>
        <v>0</v>
      </c>
      <c r="P50">
        <f t="shared" si="8"/>
        <v>0</v>
      </c>
      <c r="Q50">
        <f>($B$16/2)*(COS((ACOS((2*'Intake Valve Fxn Scratch'!$B$1)/$B$16-1)/($B$17/2))*(I50-($B$17/2)))+1)*P50</f>
        <v>0</v>
      </c>
      <c r="R50">
        <f t="shared" si="9"/>
        <v>0</v>
      </c>
      <c r="S50">
        <f t="shared" si="10"/>
        <v>0</v>
      </c>
      <c r="T50">
        <f>S50*'Exhaust Gas Math'!$C$14</f>
        <v>0</v>
      </c>
      <c r="U50">
        <f>(T50/'Exhaust Gas Math'!$B$14)+('Exhaust Gas Math'!$D$10)</f>
        <v>4.4059320573952224E-4</v>
      </c>
      <c r="V50">
        <f>('Exhaust Gas Math'!$E$10*(2.53982214E-12*V49^4 - 0.0000000071629564556*V49^3 + 7.56281407226508E-06*V49^2 - 0.00322508455050905*V49 + 1.62997098133725)*$B$24+T50*'Exhaust Gas Math'!$D$14*$B$23)/('Exhaust Gas Math'!$E$10*(2.53982214E-12*V49^4 - 0.0000000071629564556*V49^3 + 7.56281407226508E-06*V49^2 - 0.00322508455050905*V49 + 1.62997098133725)+T50*'Exhaust Gas Math'!$D$14)</f>
        <v>1100</v>
      </c>
      <c r="W50">
        <f>(353.3116967483*V50^-1.0020802909)*('Exhaust Gas Math'!$E$10/(T50+'Exhaust Gas Math'!$E$10))+(357.4500179626*V50^-1.0038444015 )*(T50/(T50+'Exhaust Gas Math'!$E$10))</f>
        <v>0.31654710700089367</v>
      </c>
      <c r="X50">
        <f t="shared" si="11"/>
        <v>0</v>
      </c>
      <c r="Y50">
        <f t="shared" si="12"/>
        <v>101325</v>
      </c>
      <c r="Z50">
        <f t="shared" si="13"/>
        <v>101325</v>
      </c>
    </row>
    <row r="51" spans="1:26" x14ac:dyDescent="0.2">
      <c r="E51">
        <f t="shared" si="0"/>
        <v>5.7500000000000042E-3</v>
      </c>
      <c r="F51">
        <f t="shared" si="1"/>
        <v>101325</v>
      </c>
      <c r="H51">
        <f t="shared" si="14"/>
        <v>5.7500000000000042E-3</v>
      </c>
      <c r="I51">
        <f t="shared" si="2"/>
        <v>276.00000000000023</v>
      </c>
      <c r="J51">
        <f t="shared" si="3"/>
        <v>2.8386447714415258E-2</v>
      </c>
      <c r="K51">
        <f t="shared" si="4"/>
        <v>-26.411448257665139</v>
      </c>
      <c r="L51">
        <f t="shared" si="5"/>
        <v>3.9769296294121147E-5</v>
      </c>
      <c r="M51">
        <f>J51/SQRT('Exhaust Gas Math'!$E$14*$B$21*$B$23)</f>
        <v>4.8190491743167876E-4</v>
      </c>
      <c r="N51">
        <f t="shared" si="6"/>
        <v>4.103770062814014E-2</v>
      </c>
      <c r="O51">
        <f t="shared" si="7"/>
        <v>0</v>
      </c>
      <c r="P51">
        <f t="shared" si="8"/>
        <v>0</v>
      </c>
      <c r="Q51">
        <f>($B$16/2)*(COS((ACOS((2*'Intake Valve Fxn Scratch'!$B$1)/$B$16-1)/($B$17/2))*(I51-($B$17/2)))+1)*P51</f>
        <v>0</v>
      </c>
      <c r="R51">
        <f t="shared" si="9"/>
        <v>0</v>
      </c>
      <c r="S51">
        <f t="shared" si="10"/>
        <v>0</v>
      </c>
      <c r="T51">
        <f>S51*'Exhaust Gas Math'!$C$14</f>
        <v>0</v>
      </c>
      <c r="U51">
        <f>(T51/'Exhaust Gas Math'!$B$14)+('Exhaust Gas Math'!$D$10)</f>
        <v>4.4059320573952224E-4</v>
      </c>
      <c r="V51">
        <f>('Exhaust Gas Math'!$E$10*(2.53982214E-12*V50^4 - 0.0000000071629564556*V50^3 + 7.56281407226508E-06*V50^2 - 0.00322508455050905*V50 + 1.62997098133725)*$B$24+T51*'Exhaust Gas Math'!$D$14*$B$23)/('Exhaust Gas Math'!$E$10*(2.53982214E-12*V50^4 - 0.0000000071629564556*V50^3 + 7.56281407226508E-06*V50^2 - 0.00322508455050905*V50 + 1.62997098133725)+T51*'Exhaust Gas Math'!$D$14)</f>
        <v>1100</v>
      </c>
      <c r="W51">
        <f>(353.3116967483*V51^-1.0020802909)*('Exhaust Gas Math'!$E$10/(T51+'Exhaust Gas Math'!$E$10))+(357.4500179626*V51^-1.0038444015 )*(T51/(T51+'Exhaust Gas Math'!$E$10))</f>
        <v>0.31654710700089367</v>
      </c>
      <c r="X51">
        <f t="shared" si="11"/>
        <v>0</v>
      </c>
      <c r="Y51">
        <f t="shared" si="12"/>
        <v>101325</v>
      </c>
      <c r="Z51">
        <f t="shared" si="13"/>
        <v>101325</v>
      </c>
    </row>
    <row r="52" spans="1:26" x14ac:dyDescent="0.2">
      <c r="E52">
        <f t="shared" si="0"/>
        <v>5.8750000000000044E-3</v>
      </c>
      <c r="F52">
        <f t="shared" si="1"/>
        <v>101325</v>
      </c>
      <c r="H52">
        <f t="shared" si="14"/>
        <v>5.8750000000000044E-3</v>
      </c>
      <c r="I52">
        <f t="shared" si="2"/>
        <v>282.00000000000023</v>
      </c>
      <c r="J52">
        <f t="shared" si="3"/>
        <v>2.5109199401076913E-2</v>
      </c>
      <c r="K52">
        <f t="shared" si="4"/>
        <v>-25.976597262922713</v>
      </c>
      <c r="L52">
        <f t="shared" si="5"/>
        <v>3.9769296294121147E-5</v>
      </c>
      <c r="M52">
        <f>J52/SQRT('Exhaust Gas Math'!$E$14*$B$21*$B$23)</f>
        <v>4.2626843576509777E-4</v>
      </c>
      <c r="N52">
        <f t="shared" si="6"/>
        <v>3.6364153774649639E-2</v>
      </c>
      <c r="O52">
        <f t="shared" si="7"/>
        <v>0</v>
      </c>
      <c r="P52">
        <f t="shared" si="8"/>
        <v>0</v>
      </c>
      <c r="Q52">
        <f>($B$16/2)*(COS((ACOS((2*'Intake Valve Fxn Scratch'!$B$1)/$B$16-1)/($B$17/2))*(I52-($B$17/2)))+1)*P52</f>
        <v>0</v>
      </c>
      <c r="R52">
        <f t="shared" si="9"/>
        <v>0</v>
      </c>
      <c r="S52">
        <f t="shared" si="10"/>
        <v>0</v>
      </c>
      <c r="T52">
        <f>S52*'Exhaust Gas Math'!$C$14</f>
        <v>0</v>
      </c>
      <c r="U52">
        <f>(T52/'Exhaust Gas Math'!$B$14)+('Exhaust Gas Math'!$D$10)</f>
        <v>4.4059320573952224E-4</v>
      </c>
      <c r="V52">
        <f>('Exhaust Gas Math'!$E$10*(2.53982214E-12*V51^4 - 0.0000000071629564556*V51^3 + 7.56281407226508E-06*V51^2 - 0.00322508455050905*V51 + 1.62997098133725)*$B$24+T52*'Exhaust Gas Math'!$D$14*$B$23)/('Exhaust Gas Math'!$E$10*(2.53982214E-12*V51^4 - 0.0000000071629564556*V51^3 + 7.56281407226508E-06*V51^2 - 0.00322508455050905*V51 + 1.62997098133725)+T52*'Exhaust Gas Math'!$D$14)</f>
        <v>1100</v>
      </c>
      <c r="W52">
        <f>(353.3116967483*V52^-1.0020802909)*('Exhaust Gas Math'!$E$10/(T52+'Exhaust Gas Math'!$E$10))+(357.4500179626*V52^-1.0038444015 )*(T52/(T52+'Exhaust Gas Math'!$E$10))</f>
        <v>0.31654710700089367</v>
      </c>
      <c r="X52">
        <f t="shared" si="11"/>
        <v>0</v>
      </c>
      <c r="Y52">
        <f t="shared" si="12"/>
        <v>101325</v>
      </c>
      <c r="Z52">
        <f t="shared" si="13"/>
        <v>101325</v>
      </c>
    </row>
    <row r="53" spans="1:26" x14ac:dyDescent="0.2">
      <c r="E53">
        <f t="shared" si="0"/>
        <v>6.0000000000000045E-3</v>
      </c>
      <c r="F53">
        <f t="shared" si="1"/>
        <v>101325</v>
      </c>
      <c r="H53">
        <f t="shared" si="14"/>
        <v>6.0000000000000045E-3</v>
      </c>
      <c r="I53">
        <f t="shared" si="2"/>
        <v>288.00000000000023</v>
      </c>
      <c r="J53">
        <f t="shared" si="3"/>
        <v>2.1904161278314037E-2</v>
      </c>
      <c r="K53">
        <f t="shared" si="4"/>
        <v>-25.25714123261525</v>
      </c>
      <c r="L53">
        <f t="shared" si="5"/>
        <v>3.9769296294121147E-5</v>
      </c>
      <c r="M53">
        <f>J53/SQRT('Exhaust Gas Math'!$E$14*$B$21*$B$23)</f>
        <v>3.7185783647298968E-4</v>
      </c>
      <c r="N53">
        <f t="shared" si="6"/>
        <v>3.1616553879855715E-2</v>
      </c>
      <c r="O53">
        <f t="shared" si="7"/>
        <v>0</v>
      </c>
      <c r="P53">
        <f t="shared" si="8"/>
        <v>0</v>
      </c>
      <c r="Q53">
        <f>($B$16/2)*(COS((ACOS((2*'Intake Valve Fxn Scratch'!$B$1)/$B$16-1)/($B$17/2))*(I53-($B$17/2)))+1)*P53</f>
        <v>0</v>
      </c>
      <c r="R53">
        <f t="shared" si="9"/>
        <v>0</v>
      </c>
      <c r="S53">
        <f t="shared" si="10"/>
        <v>0</v>
      </c>
      <c r="T53">
        <f>S53*'Exhaust Gas Math'!$C$14</f>
        <v>0</v>
      </c>
      <c r="U53">
        <f>(T53/'Exhaust Gas Math'!$B$14)+('Exhaust Gas Math'!$D$10)</f>
        <v>4.4059320573952224E-4</v>
      </c>
      <c r="V53">
        <f>('Exhaust Gas Math'!$E$10*(2.53982214E-12*V52^4 - 0.0000000071629564556*V52^3 + 7.56281407226508E-06*V52^2 - 0.00322508455050905*V52 + 1.62997098133725)*$B$24+T53*'Exhaust Gas Math'!$D$14*$B$23)/('Exhaust Gas Math'!$E$10*(2.53982214E-12*V52^4 - 0.0000000071629564556*V52^3 + 7.56281407226508E-06*V52^2 - 0.00322508455050905*V52 + 1.62997098133725)+T53*'Exhaust Gas Math'!$D$14)</f>
        <v>1100</v>
      </c>
      <c r="W53">
        <f>(353.3116967483*V53^-1.0020802909)*('Exhaust Gas Math'!$E$10/(T53+'Exhaust Gas Math'!$E$10))+(357.4500179626*V53^-1.0038444015 )*(T53/(T53+'Exhaust Gas Math'!$E$10))</f>
        <v>0.31654710700089367</v>
      </c>
      <c r="X53">
        <f t="shared" si="11"/>
        <v>0</v>
      </c>
      <c r="Y53">
        <f t="shared" si="12"/>
        <v>101325</v>
      </c>
      <c r="Z53">
        <f t="shared" si="13"/>
        <v>101325</v>
      </c>
    </row>
    <row r="54" spans="1:26" x14ac:dyDescent="0.2">
      <c r="E54">
        <f t="shared" si="0"/>
        <v>6.1250000000000046E-3</v>
      </c>
      <c r="F54">
        <f t="shared" si="1"/>
        <v>101325</v>
      </c>
      <c r="H54">
        <f t="shared" si="14"/>
        <v>6.1250000000000046E-3</v>
      </c>
      <c r="I54">
        <f t="shared" si="2"/>
        <v>294.00000000000023</v>
      </c>
      <c r="J54">
        <f t="shared" si="3"/>
        <v>1.8806448414497016E-2</v>
      </c>
      <c r="K54">
        <f t="shared" si="4"/>
        <v>-24.260962677566667</v>
      </c>
      <c r="L54">
        <f t="shared" si="5"/>
        <v>3.9769296294121147E-5</v>
      </c>
      <c r="M54">
        <f>J54/SQRT('Exhaust Gas Math'!$E$14*$B$21*$B$23)</f>
        <v>3.1926925346734955E-4</v>
      </c>
      <c r="N54">
        <f t="shared" si="6"/>
        <v>2.6918663562601412E-2</v>
      </c>
      <c r="O54">
        <f t="shared" si="7"/>
        <v>0</v>
      </c>
      <c r="P54">
        <f t="shared" si="8"/>
        <v>0</v>
      </c>
      <c r="Q54">
        <f>($B$16/2)*(COS((ACOS((2*'Intake Valve Fxn Scratch'!$B$1)/$B$16-1)/($B$17/2))*(I54-($B$17/2)))+1)*P54</f>
        <v>0</v>
      </c>
      <c r="R54">
        <f t="shared" si="9"/>
        <v>0</v>
      </c>
      <c r="S54">
        <f t="shared" si="10"/>
        <v>0</v>
      </c>
      <c r="T54">
        <f>S54*'Exhaust Gas Math'!$C$14</f>
        <v>0</v>
      </c>
      <c r="U54">
        <f>(T54/'Exhaust Gas Math'!$B$14)+('Exhaust Gas Math'!$D$10)</f>
        <v>4.4059320573952224E-4</v>
      </c>
      <c r="V54">
        <f>('Exhaust Gas Math'!$E$10*(2.53982214E-12*V53^4 - 0.0000000071629564556*V53^3 + 7.56281407226508E-06*V53^2 - 0.00322508455050905*V53 + 1.62997098133725)*$B$24+T54*'Exhaust Gas Math'!$D$14*$B$23)/('Exhaust Gas Math'!$E$10*(2.53982214E-12*V53^4 - 0.0000000071629564556*V53^3 + 7.56281407226508E-06*V53^2 - 0.00322508455050905*V53 + 1.62997098133725)+T54*'Exhaust Gas Math'!$D$14)</f>
        <v>1100</v>
      </c>
      <c r="W54">
        <f>(353.3116967483*V54^-1.0020802909)*('Exhaust Gas Math'!$E$10/(T54+'Exhaust Gas Math'!$E$10))+(357.4500179626*V54^-1.0038444015 )*(T54/(T54+'Exhaust Gas Math'!$E$10))</f>
        <v>0.31654710700089367</v>
      </c>
      <c r="X54">
        <f t="shared" si="11"/>
        <v>0</v>
      </c>
      <c r="Y54">
        <f t="shared" si="12"/>
        <v>101325</v>
      </c>
      <c r="Z54">
        <f t="shared" si="13"/>
        <v>101325</v>
      </c>
    </row>
    <row r="55" spans="1:26" x14ac:dyDescent="0.2">
      <c r="E55">
        <f t="shared" si="0"/>
        <v>6.2500000000000047E-3</v>
      </c>
      <c r="F55">
        <f t="shared" si="1"/>
        <v>101325</v>
      </c>
      <c r="H55">
        <f t="shared" si="14"/>
        <v>6.2500000000000047E-3</v>
      </c>
      <c r="I55">
        <f t="shared" si="2"/>
        <v>300.00000000000023</v>
      </c>
      <c r="J55">
        <f t="shared" si="3"/>
        <v>1.5849999999999875E-2</v>
      </c>
      <c r="K55">
        <f t="shared" si="4"/>
        <v>-22.998975938489821</v>
      </c>
      <c r="L55">
        <f t="shared" si="5"/>
        <v>3.9769296294121147E-5</v>
      </c>
      <c r="M55">
        <f>J55/SQRT('Exhaust Gas Math'!$E$14*$B$21*$B$23)</f>
        <v>2.6907885826845486E-4</v>
      </c>
      <c r="N55">
        <f t="shared" si="6"/>
        <v>2.2387269429556128E-2</v>
      </c>
      <c r="O55">
        <f t="shared" si="7"/>
        <v>0</v>
      </c>
      <c r="P55">
        <f t="shared" si="8"/>
        <v>0</v>
      </c>
      <c r="Q55">
        <f>($B$16/2)*(COS((ACOS((2*'Intake Valve Fxn Scratch'!$B$1)/$B$16-1)/($B$17/2))*(I55-($B$17/2)))+1)*P55</f>
        <v>0</v>
      </c>
      <c r="R55">
        <f t="shared" si="9"/>
        <v>0</v>
      </c>
      <c r="S55">
        <f t="shared" si="10"/>
        <v>0</v>
      </c>
      <c r="T55">
        <f>S55*'Exhaust Gas Math'!$C$14</f>
        <v>0</v>
      </c>
      <c r="U55">
        <f>(T55/'Exhaust Gas Math'!$B$14)+('Exhaust Gas Math'!$D$10)</f>
        <v>4.4059320573952224E-4</v>
      </c>
      <c r="V55">
        <f>('Exhaust Gas Math'!$E$10*(2.53982214E-12*V54^4 - 0.0000000071629564556*V54^3 + 7.56281407226508E-06*V54^2 - 0.00322508455050905*V54 + 1.62997098133725)*$B$24+T55*'Exhaust Gas Math'!$D$14*$B$23)/('Exhaust Gas Math'!$E$10*(2.53982214E-12*V54^4 - 0.0000000071629564556*V54^3 + 7.56281407226508E-06*V54^2 - 0.00322508455050905*V54 + 1.62997098133725)+T55*'Exhaust Gas Math'!$D$14)</f>
        <v>1100</v>
      </c>
      <c r="W55">
        <f>(353.3116967483*V55^-1.0020802909)*('Exhaust Gas Math'!$E$10/(T55+'Exhaust Gas Math'!$E$10))+(357.4500179626*V55^-1.0038444015 )*(T55/(T55+'Exhaust Gas Math'!$E$10))</f>
        <v>0.31654710700089367</v>
      </c>
      <c r="X55">
        <f t="shared" si="11"/>
        <v>0</v>
      </c>
      <c r="Y55">
        <f t="shared" si="12"/>
        <v>101325</v>
      </c>
      <c r="Z55">
        <f t="shared" si="13"/>
        <v>101325</v>
      </c>
    </row>
    <row r="56" spans="1:26" x14ac:dyDescent="0.2">
      <c r="E56">
        <f t="shared" si="0"/>
        <v>6.3750000000000048E-3</v>
      </c>
      <c r="F56">
        <f t="shared" si="1"/>
        <v>101325</v>
      </c>
      <c r="H56">
        <f t="shared" si="14"/>
        <v>6.3750000000000048E-3</v>
      </c>
      <c r="I56">
        <f t="shared" si="2"/>
        <v>306.00000000000023</v>
      </c>
      <c r="J56">
        <f t="shared" si="3"/>
        <v>1.3067207502328492E-2</v>
      </c>
      <c r="K56">
        <f t="shared" si="4"/>
        <v>-21.485007606185764</v>
      </c>
      <c r="L56">
        <f t="shared" si="5"/>
        <v>3.9769296294121147E-5</v>
      </c>
      <c r="M56">
        <f>J56/SQRT('Exhaust Gas Math'!$E$14*$B$21*$B$23)</f>
        <v>2.2183654734912088E-4</v>
      </c>
      <c r="N56">
        <f t="shared" si="6"/>
        <v>1.8126827986224187E-2</v>
      </c>
      <c r="O56">
        <f t="shared" si="7"/>
        <v>0</v>
      </c>
      <c r="P56">
        <f t="shared" si="8"/>
        <v>0</v>
      </c>
      <c r="Q56">
        <f>($B$16/2)*(COS((ACOS((2*'Intake Valve Fxn Scratch'!$B$1)/$B$16-1)/($B$17/2))*(I56-($B$17/2)))+1)*P56</f>
        <v>0</v>
      </c>
      <c r="R56">
        <f t="shared" si="9"/>
        <v>0</v>
      </c>
      <c r="S56">
        <f t="shared" si="10"/>
        <v>0</v>
      </c>
      <c r="T56">
        <f>S56*'Exhaust Gas Math'!$C$14</f>
        <v>0</v>
      </c>
      <c r="U56">
        <f>(T56/'Exhaust Gas Math'!$B$14)+('Exhaust Gas Math'!$D$10)</f>
        <v>4.4059320573952224E-4</v>
      </c>
      <c r="V56">
        <f>('Exhaust Gas Math'!$E$10*(2.53982214E-12*V55^4 - 0.0000000071629564556*V55^3 + 7.56281407226508E-06*V55^2 - 0.00322508455050905*V55 + 1.62997098133725)*$B$24+T56*'Exhaust Gas Math'!$D$14*$B$23)/('Exhaust Gas Math'!$E$10*(2.53982214E-12*V55^4 - 0.0000000071629564556*V55^3 + 7.56281407226508E-06*V55^2 - 0.00322508455050905*V55 + 1.62997098133725)+T56*'Exhaust Gas Math'!$D$14)</f>
        <v>1100</v>
      </c>
      <c r="W56">
        <f>(353.3116967483*V56^-1.0020802909)*('Exhaust Gas Math'!$E$10/(T56+'Exhaust Gas Math'!$E$10))+(357.4500179626*V56^-1.0038444015 )*(T56/(T56+'Exhaust Gas Math'!$E$10))</f>
        <v>0.31654710700089367</v>
      </c>
      <c r="X56">
        <f t="shared" si="11"/>
        <v>0</v>
      </c>
      <c r="Y56">
        <f t="shared" si="12"/>
        <v>101325</v>
      </c>
      <c r="Z56">
        <f t="shared" si="13"/>
        <v>101325</v>
      </c>
    </row>
    <row r="57" spans="1:26" x14ac:dyDescent="0.2">
      <c r="A57" t="s">
        <v>122</v>
      </c>
      <c r="E57">
        <f t="shared" si="0"/>
        <v>6.5000000000000049E-3</v>
      </c>
      <c r="F57">
        <f t="shared" si="1"/>
        <v>101325</v>
      </c>
      <c r="H57">
        <f t="shared" si="14"/>
        <v>6.5000000000000049E-3</v>
      </c>
      <c r="I57">
        <f t="shared" si="2"/>
        <v>312.00000000000023</v>
      </c>
      <c r="J57">
        <f t="shared" si="3"/>
        <v>1.048855977842408E-2</v>
      </c>
      <c r="K57">
        <f t="shared" si="4"/>
        <v>-19.735645034521436</v>
      </c>
      <c r="L57">
        <f t="shared" si="5"/>
        <v>3.9769296294121147E-5</v>
      </c>
      <c r="M57">
        <f>J57/SQRT('Exhaust Gas Math'!$E$14*$B$21*$B$23)</f>
        <v>1.7805991735386824E-4</v>
      </c>
      <c r="N57">
        <f t="shared" si="6"/>
        <v>1.4225230308826033E-2</v>
      </c>
      <c r="O57">
        <f t="shared" si="7"/>
        <v>0</v>
      </c>
      <c r="P57">
        <f t="shared" si="8"/>
        <v>0</v>
      </c>
      <c r="Q57">
        <f>($B$16/2)*(COS((ACOS((2*'Intake Valve Fxn Scratch'!$B$1)/$B$16-1)/($B$17/2))*(I57-($B$17/2)))+1)*P57</f>
        <v>0</v>
      </c>
      <c r="R57">
        <f t="shared" si="9"/>
        <v>0</v>
      </c>
      <c r="S57">
        <f t="shared" si="10"/>
        <v>0</v>
      </c>
      <c r="T57">
        <f>S57*'Exhaust Gas Math'!$C$14</f>
        <v>0</v>
      </c>
      <c r="U57">
        <f>(T57/'Exhaust Gas Math'!$B$14)+('Exhaust Gas Math'!$D$10)</f>
        <v>4.4059320573952224E-4</v>
      </c>
      <c r="V57">
        <f>('Exhaust Gas Math'!$E$10*(2.53982214E-12*V56^4 - 0.0000000071629564556*V56^3 + 7.56281407226508E-06*V56^2 - 0.00322508455050905*V56 + 1.62997098133725)*$B$24+T57*'Exhaust Gas Math'!$D$14*$B$23)/('Exhaust Gas Math'!$E$10*(2.53982214E-12*V56^4 - 0.0000000071629564556*V56^3 + 7.56281407226508E-06*V56^2 - 0.00322508455050905*V56 + 1.62997098133725)+T57*'Exhaust Gas Math'!$D$14)</f>
        <v>1100</v>
      </c>
      <c r="W57">
        <f>(353.3116967483*V57^-1.0020802909)*('Exhaust Gas Math'!$E$10/(T57+'Exhaust Gas Math'!$E$10))+(357.4500179626*V57^-1.0038444015 )*(T57/(T57+'Exhaust Gas Math'!$E$10))</f>
        <v>0.31654710700089367</v>
      </c>
      <c r="X57">
        <f t="shared" si="11"/>
        <v>0</v>
      </c>
      <c r="Y57">
        <f t="shared" si="12"/>
        <v>101325</v>
      </c>
      <c r="Z57">
        <f t="shared" si="13"/>
        <v>101325</v>
      </c>
    </row>
    <row r="58" spans="1:26" x14ac:dyDescent="0.2">
      <c r="A58" t="s">
        <v>169</v>
      </c>
      <c r="E58">
        <f t="shared" si="0"/>
        <v>6.625000000000005E-3</v>
      </c>
      <c r="F58">
        <f t="shared" si="1"/>
        <v>101325</v>
      </c>
      <c r="H58">
        <f t="shared" si="14"/>
        <v>6.625000000000005E-3</v>
      </c>
      <c r="I58">
        <f t="shared" si="2"/>
        <v>318.00000000000023</v>
      </c>
      <c r="J58">
        <f t="shared" si="3"/>
        <v>8.1423090323665057E-3</v>
      </c>
      <c r="K58">
        <f t="shared" si="4"/>
        <v>-17.770054605909674</v>
      </c>
      <c r="L58">
        <f t="shared" si="5"/>
        <v>3.9769296294121147E-5</v>
      </c>
      <c r="M58">
        <f>J58/SQRT('Exhaust Gas Math'!$E$14*$B$21*$B$23)</f>
        <v>1.3822859420177438E-4</v>
      </c>
      <c r="N58">
        <f t="shared" si="6"/>
        <v>1.0750931841514072E-2</v>
      </c>
      <c r="O58">
        <f t="shared" si="7"/>
        <v>0</v>
      </c>
      <c r="P58">
        <f t="shared" si="8"/>
        <v>0</v>
      </c>
      <c r="Q58">
        <f>($B$16/2)*(COS((ACOS((2*'Intake Valve Fxn Scratch'!$B$1)/$B$16-1)/($B$17/2))*(I58-($B$17/2)))+1)*P58</f>
        <v>0</v>
      </c>
      <c r="R58">
        <f t="shared" si="9"/>
        <v>0</v>
      </c>
      <c r="S58">
        <f t="shared" si="10"/>
        <v>0</v>
      </c>
      <c r="T58">
        <f>S58*'Exhaust Gas Math'!$C$14</f>
        <v>0</v>
      </c>
      <c r="U58">
        <f>(T58/'Exhaust Gas Math'!$B$14)+('Exhaust Gas Math'!$D$10)</f>
        <v>4.4059320573952224E-4</v>
      </c>
      <c r="V58">
        <f>('Exhaust Gas Math'!$E$10*(2.53982214E-12*V57^4 - 0.0000000071629564556*V57^3 + 7.56281407226508E-06*V57^2 - 0.00322508455050905*V57 + 1.62997098133725)*$B$24+T58*'Exhaust Gas Math'!$D$14*$B$23)/('Exhaust Gas Math'!$E$10*(2.53982214E-12*V57^4 - 0.0000000071629564556*V57^3 + 7.56281407226508E-06*V57^2 - 0.00322508455050905*V57 + 1.62997098133725)+T58*'Exhaust Gas Math'!$D$14)</f>
        <v>1100</v>
      </c>
      <c r="W58">
        <f>(353.3116967483*V58^-1.0020802909)*('Exhaust Gas Math'!$E$10/(T58+'Exhaust Gas Math'!$E$10))+(357.4500179626*V58^-1.0038444015 )*(T58/(T58+'Exhaust Gas Math'!$E$10))</f>
        <v>0.31654710700089367</v>
      </c>
      <c r="X58">
        <f t="shared" si="11"/>
        <v>0</v>
      </c>
      <c r="Y58">
        <f t="shared" si="12"/>
        <v>101325</v>
      </c>
      <c r="Z58">
        <f t="shared" si="13"/>
        <v>101325</v>
      </c>
    </row>
    <row r="59" spans="1:26" x14ac:dyDescent="0.2">
      <c r="A59" t="s">
        <v>170</v>
      </c>
      <c r="E59">
        <f t="shared" si="0"/>
        <v>6.7500000000000051E-3</v>
      </c>
      <c r="F59">
        <f t="shared" si="1"/>
        <v>101325</v>
      </c>
      <c r="H59">
        <f t="shared" si="14"/>
        <v>6.7500000000000051E-3</v>
      </c>
      <c r="I59">
        <f t="shared" si="2"/>
        <v>324.00000000000023</v>
      </c>
      <c r="J59">
        <f t="shared" si="3"/>
        <v>6.0541612783140894E-3</v>
      </c>
      <c r="K59">
        <f t="shared" si="4"/>
        <v>-15.609771740412569</v>
      </c>
      <c r="L59">
        <f t="shared" si="5"/>
        <v>3.9769296294121147E-5</v>
      </c>
      <c r="M59">
        <f>J59/SQRT('Exhaust Gas Math'!$E$14*$B$21*$B$23)</f>
        <v>1.0277897820453358E-4</v>
      </c>
      <c r="N59">
        <f t="shared" si="6"/>
        <v>7.7515449031762794E-3</v>
      </c>
      <c r="O59">
        <f t="shared" si="7"/>
        <v>0</v>
      </c>
      <c r="P59">
        <f t="shared" si="8"/>
        <v>0</v>
      </c>
      <c r="Q59">
        <f>($B$16/2)*(COS((ACOS((2*'Intake Valve Fxn Scratch'!$B$1)/$B$16-1)/($B$17/2))*(I59-($B$17/2)))+1)*P59</f>
        <v>0</v>
      </c>
      <c r="R59">
        <f t="shared" si="9"/>
        <v>0</v>
      </c>
      <c r="S59">
        <f t="shared" si="10"/>
        <v>0</v>
      </c>
      <c r="T59">
        <f>S59*'Exhaust Gas Math'!$C$14</f>
        <v>0</v>
      </c>
      <c r="U59">
        <f>(T59/'Exhaust Gas Math'!$B$14)+('Exhaust Gas Math'!$D$10)</f>
        <v>4.4059320573952224E-4</v>
      </c>
      <c r="V59">
        <f>('Exhaust Gas Math'!$E$10*(2.53982214E-12*V58^4 - 0.0000000071629564556*V58^3 + 7.56281407226508E-06*V58^2 - 0.00322508455050905*V58 + 1.62997098133725)*$B$24+T59*'Exhaust Gas Math'!$D$14*$B$23)/('Exhaust Gas Math'!$E$10*(2.53982214E-12*V58^4 - 0.0000000071629564556*V58^3 + 7.56281407226508E-06*V58^2 - 0.00322508455050905*V58 + 1.62997098133725)+T59*'Exhaust Gas Math'!$D$14)</f>
        <v>1100</v>
      </c>
      <c r="W59">
        <f>(353.3116967483*V59^-1.0020802909)*('Exhaust Gas Math'!$E$10/(T59+'Exhaust Gas Math'!$E$10))+(357.4500179626*V59^-1.0038444015 )*(T59/(T59+'Exhaust Gas Math'!$E$10))</f>
        <v>0.31654710700089367</v>
      </c>
      <c r="X59">
        <f t="shared" si="11"/>
        <v>0</v>
      </c>
      <c r="Y59">
        <f t="shared" si="12"/>
        <v>101325</v>
      </c>
      <c r="Z59">
        <f t="shared" si="13"/>
        <v>101325</v>
      </c>
    </row>
    <row r="60" spans="1:26" x14ac:dyDescent="0.2">
      <c r="A60" t="s">
        <v>109</v>
      </c>
      <c r="E60">
        <f t="shared" si="0"/>
        <v>6.8750000000000052E-3</v>
      </c>
      <c r="F60">
        <f t="shared" si="1"/>
        <v>101325</v>
      </c>
      <c r="H60">
        <f t="shared" si="14"/>
        <v>6.8750000000000052E-3</v>
      </c>
      <c r="I60">
        <f t="shared" si="2"/>
        <v>330.00000000000023</v>
      </c>
      <c r="J60">
        <f t="shared" si="3"/>
        <v>4.2469947000332194E-3</v>
      </c>
      <c r="K60">
        <f t="shared" si="4"/>
        <v>-13.278464949172749</v>
      </c>
      <c r="L60">
        <f t="shared" si="5"/>
        <v>3.9769296294121147E-5</v>
      </c>
      <c r="M60">
        <f>J60/SQRT('Exhaust Gas Math'!$E$14*$B$21*$B$23)</f>
        <v>7.209946277332029E-5</v>
      </c>
      <c r="N60">
        <f t="shared" si="6"/>
        <v>5.2538472644398267E-3</v>
      </c>
      <c r="O60">
        <f t="shared" si="7"/>
        <v>0</v>
      </c>
      <c r="P60">
        <f t="shared" si="8"/>
        <v>0</v>
      </c>
      <c r="Q60">
        <f>($B$16/2)*(COS((ACOS((2*'Intake Valve Fxn Scratch'!$B$1)/$B$16-1)/($B$17/2))*(I60-($B$17/2)))+1)*P60</f>
        <v>0</v>
      </c>
      <c r="R60">
        <f t="shared" si="9"/>
        <v>0</v>
      </c>
      <c r="S60">
        <f t="shared" si="10"/>
        <v>0</v>
      </c>
      <c r="T60">
        <f>S60*'Exhaust Gas Math'!$C$14</f>
        <v>0</v>
      </c>
      <c r="U60">
        <f>(T60/'Exhaust Gas Math'!$B$14)+('Exhaust Gas Math'!$D$10)</f>
        <v>4.4059320573952224E-4</v>
      </c>
      <c r="V60">
        <f>('Exhaust Gas Math'!$E$10*(2.53982214E-12*V59^4 - 0.0000000071629564556*V59^3 + 7.56281407226508E-06*V59^2 - 0.00322508455050905*V59 + 1.62997098133725)*$B$24+T60*'Exhaust Gas Math'!$D$14*$B$23)/('Exhaust Gas Math'!$E$10*(2.53982214E-12*V59^4 - 0.0000000071629564556*V59^3 + 7.56281407226508E-06*V59^2 - 0.00322508455050905*V59 + 1.62997098133725)+T60*'Exhaust Gas Math'!$D$14)</f>
        <v>1100</v>
      </c>
      <c r="W60">
        <f>(353.3116967483*V60^-1.0020802909)*('Exhaust Gas Math'!$E$10/(T60+'Exhaust Gas Math'!$E$10))+(357.4500179626*V60^-1.0038444015 )*(T60/(T60+'Exhaust Gas Math'!$E$10))</f>
        <v>0.31654710700089367</v>
      </c>
      <c r="X60">
        <f t="shared" si="11"/>
        <v>0</v>
      </c>
      <c r="Y60">
        <f t="shared" si="12"/>
        <v>101325</v>
      </c>
      <c r="Z60">
        <f t="shared" si="13"/>
        <v>101325</v>
      </c>
    </row>
    <row r="61" spans="1:26" x14ac:dyDescent="0.2">
      <c r="A61" t="s">
        <v>118</v>
      </c>
      <c r="E61">
        <f t="shared" si="0"/>
        <v>7.0000000000000053E-3</v>
      </c>
      <c r="F61">
        <f t="shared" si="1"/>
        <v>101325</v>
      </c>
      <c r="H61">
        <f t="shared" si="14"/>
        <v>7.0000000000000053E-3</v>
      </c>
      <c r="I61">
        <f t="shared" si="2"/>
        <v>336.00000000000028</v>
      </c>
      <c r="J61">
        <f t="shared" si="3"/>
        <v>2.7406089927294909E-3</v>
      </c>
      <c r="K61">
        <f t="shared" si="4"/>
        <v>-10.80167651725238</v>
      </c>
      <c r="L61">
        <f t="shared" si="5"/>
        <v>3.9769296294121147E-5</v>
      </c>
      <c r="M61">
        <f>J61/SQRT('Exhaust Gas Math'!$E$14*$B$21*$B$23)</f>
        <v>4.652617909930078E-5</v>
      </c>
      <c r="N61">
        <f t="shared" si="6"/>
        <v>3.2650381165165061E-3</v>
      </c>
      <c r="O61">
        <f t="shared" si="7"/>
        <v>0</v>
      </c>
      <c r="P61">
        <f t="shared" si="8"/>
        <v>0</v>
      </c>
      <c r="Q61">
        <f>($B$16/2)*(COS((ACOS((2*'Intake Valve Fxn Scratch'!$B$1)/$B$16-1)/($B$17/2))*(I61-($B$17/2)))+1)*P61</f>
        <v>0</v>
      </c>
      <c r="R61">
        <f t="shared" si="9"/>
        <v>0</v>
      </c>
      <c r="S61">
        <f t="shared" si="10"/>
        <v>0</v>
      </c>
      <c r="T61">
        <f>S61*'Exhaust Gas Math'!$C$14</f>
        <v>0</v>
      </c>
      <c r="U61">
        <f>(T61/'Exhaust Gas Math'!$B$14)+('Exhaust Gas Math'!$D$10)</f>
        <v>4.4059320573952224E-4</v>
      </c>
      <c r="V61">
        <f>('Exhaust Gas Math'!$E$10*(2.53982214E-12*V60^4 - 0.0000000071629564556*V60^3 + 7.56281407226508E-06*V60^2 - 0.00322508455050905*V60 + 1.62997098133725)*$B$24+T61*'Exhaust Gas Math'!$D$14*$B$23)/('Exhaust Gas Math'!$E$10*(2.53982214E-12*V60^4 - 0.0000000071629564556*V60^3 + 7.56281407226508E-06*V60^2 - 0.00322508455050905*V60 + 1.62997098133725)+T61*'Exhaust Gas Math'!$D$14)</f>
        <v>1100</v>
      </c>
      <c r="W61">
        <f>(353.3116967483*V61^-1.0020802909)*('Exhaust Gas Math'!$E$10/(T61+'Exhaust Gas Math'!$E$10))+(357.4500179626*V61^-1.0038444015 )*(T61/(T61+'Exhaust Gas Math'!$E$10))</f>
        <v>0.31654710700089367</v>
      </c>
      <c r="X61">
        <f t="shared" si="11"/>
        <v>0</v>
      </c>
      <c r="Y61">
        <f t="shared" si="12"/>
        <v>101325</v>
      </c>
      <c r="Z61">
        <f t="shared" si="13"/>
        <v>101325</v>
      </c>
    </row>
    <row r="62" spans="1:26" x14ac:dyDescent="0.2">
      <c r="A62" t="s">
        <v>115</v>
      </c>
      <c r="E62">
        <f t="shared" si="0"/>
        <v>7.1250000000000055E-3</v>
      </c>
      <c r="F62">
        <f t="shared" si="1"/>
        <v>101325</v>
      </c>
      <c r="H62">
        <f t="shared" si="14"/>
        <v>7.1250000000000055E-3</v>
      </c>
      <c r="I62">
        <f t="shared" si="2"/>
        <v>342.00000000000028</v>
      </c>
      <c r="J62">
        <f t="shared" si="3"/>
        <v>1.5515084334435797E-3</v>
      </c>
      <c r="K62">
        <f t="shared" si="4"/>
        <v>-8.206542657012843</v>
      </c>
      <c r="L62">
        <f t="shared" si="5"/>
        <v>3.9769296294121147E-5</v>
      </c>
      <c r="M62">
        <f>J62/SQRT('Exhaust Gas Math'!$E$14*$B$21*$B$23)</f>
        <v>2.6339313429960927E-5</v>
      </c>
      <c r="N62">
        <f t="shared" si="6"/>
        <v>1.7749850514219186E-3</v>
      </c>
      <c r="O62">
        <f t="shared" si="7"/>
        <v>0</v>
      </c>
      <c r="P62">
        <f t="shared" si="8"/>
        <v>0</v>
      </c>
      <c r="Q62">
        <f>($B$16/2)*(COS((ACOS((2*'Intake Valve Fxn Scratch'!$B$1)/$B$16-1)/($B$17/2))*(I62-($B$17/2)))+1)*P62</f>
        <v>0</v>
      </c>
      <c r="R62">
        <f t="shared" si="9"/>
        <v>0</v>
      </c>
      <c r="S62">
        <f t="shared" si="10"/>
        <v>0</v>
      </c>
      <c r="T62">
        <f>S62*'Exhaust Gas Math'!$C$14</f>
        <v>0</v>
      </c>
      <c r="U62">
        <f>(T62/'Exhaust Gas Math'!$B$14)+('Exhaust Gas Math'!$D$10)</f>
        <v>4.4059320573952224E-4</v>
      </c>
      <c r="V62">
        <f>('Exhaust Gas Math'!$E$10*(2.53982214E-12*V61^4 - 0.0000000071629564556*V61^3 + 7.56281407226508E-06*V61^2 - 0.00322508455050905*V61 + 1.62997098133725)*$B$24+T62*'Exhaust Gas Math'!$D$14*$B$23)/('Exhaust Gas Math'!$E$10*(2.53982214E-12*V61^4 - 0.0000000071629564556*V61^3 + 7.56281407226508E-06*V61^2 - 0.00322508455050905*V61 + 1.62997098133725)+T62*'Exhaust Gas Math'!$D$14)</f>
        <v>1100</v>
      </c>
      <c r="W62">
        <f>(353.3116967483*V62^-1.0020802909)*('Exhaust Gas Math'!$E$10/(T62+'Exhaust Gas Math'!$E$10))+(357.4500179626*V62^-1.0038444015 )*(T62/(T62+'Exhaust Gas Math'!$E$10))</f>
        <v>0.31654710700089367</v>
      </c>
      <c r="X62">
        <f t="shared" si="11"/>
        <v>0</v>
      </c>
      <c r="Y62">
        <f t="shared" si="12"/>
        <v>101325</v>
      </c>
      <c r="Z62">
        <f t="shared" si="13"/>
        <v>101325</v>
      </c>
    </row>
    <row r="63" spans="1:26" x14ac:dyDescent="0.2">
      <c r="A63" t="s">
        <v>114</v>
      </c>
      <c r="E63">
        <f t="shared" si="0"/>
        <v>7.2500000000000056E-3</v>
      </c>
      <c r="F63">
        <f t="shared" si="1"/>
        <v>101325</v>
      </c>
      <c r="H63">
        <f t="shared" si="14"/>
        <v>7.2500000000000056E-3</v>
      </c>
      <c r="I63">
        <f t="shared" si="2"/>
        <v>348.00000000000028</v>
      </c>
      <c r="J63">
        <f t="shared" si="3"/>
        <v>6.9272105673832962E-4</v>
      </c>
      <c r="K63">
        <f t="shared" si="4"/>
        <v>-5.5214961980936392</v>
      </c>
      <c r="L63">
        <f t="shared" si="5"/>
        <v>3.9769296294121147E-5</v>
      </c>
      <c r="M63">
        <f>J63/SQRT('Exhaust Gas Math'!$E$14*$B$21*$B$23)</f>
        <v>1.1760037289947556E-5</v>
      </c>
      <c r="N63">
        <f t="shared" si="6"/>
        <v>7.5915782819063748E-4</v>
      </c>
      <c r="O63">
        <f t="shared" si="7"/>
        <v>0</v>
      </c>
      <c r="P63">
        <f t="shared" si="8"/>
        <v>0</v>
      </c>
      <c r="Q63">
        <f>($B$16/2)*(COS((ACOS((2*'Intake Valve Fxn Scratch'!$B$1)/$B$16-1)/($B$17/2))*(I63-($B$17/2)))+1)*P63</f>
        <v>0</v>
      </c>
      <c r="R63">
        <f t="shared" si="9"/>
        <v>0</v>
      </c>
      <c r="S63">
        <f t="shared" si="10"/>
        <v>0</v>
      </c>
      <c r="T63">
        <f>S63*'Exhaust Gas Math'!$C$14</f>
        <v>0</v>
      </c>
      <c r="U63">
        <f>(T63/'Exhaust Gas Math'!$B$14)+('Exhaust Gas Math'!$D$10)</f>
        <v>4.4059320573952224E-4</v>
      </c>
      <c r="V63">
        <f>('Exhaust Gas Math'!$E$10*(2.53982214E-12*V62^4 - 0.0000000071629564556*V62^3 + 7.56281407226508E-06*V62^2 - 0.00322508455050905*V62 + 1.62997098133725)*$B$24+T63*'Exhaust Gas Math'!$D$14*$B$23)/('Exhaust Gas Math'!$E$10*(2.53982214E-12*V62^4 - 0.0000000071629564556*V62^3 + 7.56281407226508E-06*V62^2 - 0.00322508455050905*V62 + 1.62997098133725)+T63*'Exhaust Gas Math'!$D$14)</f>
        <v>1100</v>
      </c>
      <c r="W63">
        <f>(353.3116967483*V63^-1.0020802909)*('Exhaust Gas Math'!$E$10/(T63+'Exhaust Gas Math'!$E$10))+(357.4500179626*V63^-1.0038444015 )*(T63/(T63+'Exhaust Gas Math'!$E$10))</f>
        <v>0.31654710700089367</v>
      </c>
      <c r="X63">
        <f t="shared" si="11"/>
        <v>0</v>
      </c>
      <c r="Y63">
        <f t="shared" si="12"/>
        <v>101325</v>
      </c>
      <c r="Z63">
        <f t="shared" si="13"/>
        <v>101325</v>
      </c>
    </row>
    <row r="64" spans="1:26" x14ac:dyDescent="0.2">
      <c r="A64" t="s">
        <v>90</v>
      </c>
      <c r="E64">
        <f t="shared" si="0"/>
        <v>7.3750000000000057E-3</v>
      </c>
      <c r="F64">
        <f t="shared" si="1"/>
        <v>101325</v>
      </c>
      <c r="H64">
        <f t="shared" si="14"/>
        <v>7.3750000000000057E-3</v>
      </c>
      <c r="I64">
        <f t="shared" si="2"/>
        <v>354.00000000000028</v>
      </c>
      <c r="J64">
        <f t="shared" si="3"/>
        <v>1.7365591682572123E-4</v>
      </c>
      <c r="K64">
        <f t="shared" si="4"/>
        <v>-2.7759550713807362</v>
      </c>
      <c r="L64">
        <f t="shared" si="5"/>
        <v>3.9769296294121147E-5</v>
      </c>
      <c r="M64">
        <f>J64/SQRT('Exhaust Gas Math'!$E$14*$B$21*$B$23)</f>
        <v>2.9480842795600756E-6</v>
      </c>
      <c r="N64">
        <f t="shared" si="6"/>
        <v>1.8193581047135088E-4</v>
      </c>
      <c r="O64">
        <f t="shared" si="7"/>
        <v>0</v>
      </c>
      <c r="P64">
        <f t="shared" si="8"/>
        <v>0</v>
      </c>
      <c r="Q64">
        <f>($B$16/2)*(COS((ACOS((2*'Intake Valve Fxn Scratch'!$B$1)/$B$16-1)/($B$17/2))*(I64-($B$17/2)))+1)*P64</f>
        <v>0</v>
      </c>
      <c r="R64">
        <f t="shared" si="9"/>
        <v>0</v>
      </c>
      <c r="S64">
        <f t="shared" si="10"/>
        <v>0</v>
      </c>
      <c r="T64">
        <f>S64*'Exhaust Gas Math'!$C$14</f>
        <v>0</v>
      </c>
      <c r="U64">
        <f>(T64/'Exhaust Gas Math'!$B$14)+('Exhaust Gas Math'!$D$10)</f>
        <v>4.4059320573952224E-4</v>
      </c>
      <c r="V64">
        <f>('Exhaust Gas Math'!$E$10*(2.53982214E-12*V63^4 - 0.0000000071629564556*V63^3 + 7.56281407226508E-06*V63^2 - 0.00322508455050905*V63 + 1.62997098133725)*$B$24+T64*'Exhaust Gas Math'!$D$14*$B$23)/('Exhaust Gas Math'!$E$10*(2.53982214E-12*V63^4 - 0.0000000071629564556*V63^3 + 7.56281407226508E-06*V63^2 - 0.00322508455050905*V63 + 1.62997098133725)+T64*'Exhaust Gas Math'!$D$14)</f>
        <v>1100</v>
      </c>
      <c r="W64">
        <f>(353.3116967483*V64^-1.0020802909)*('Exhaust Gas Math'!$E$10/(T64+'Exhaust Gas Math'!$E$10))+(357.4500179626*V64^-1.0038444015 )*(T64/(T64+'Exhaust Gas Math'!$E$10))</f>
        <v>0.31654710700089367</v>
      </c>
      <c r="X64">
        <f t="shared" si="11"/>
        <v>0</v>
      </c>
      <c r="Y64">
        <f t="shared" si="12"/>
        <v>101325</v>
      </c>
      <c r="Z64">
        <f t="shared" si="13"/>
        <v>101325</v>
      </c>
    </row>
    <row r="65" spans="1:26" x14ac:dyDescent="0.2">
      <c r="A65" s="15" t="s">
        <v>91</v>
      </c>
      <c r="E65">
        <f t="shared" si="0"/>
        <v>7.5000000000000058E-3</v>
      </c>
      <c r="F65">
        <f t="shared" si="1"/>
        <v>101325</v>
      </c>
      <c r="H65">
        <f t="shared" si="14"/>
        <v>7.5000000000000058E-3</v>
      </c>
      <c r="I65">
        <f t="shared" si="2"/>
        <v>360.00000000000028</v>
      </c>
      <c r="J65">
        <f t="shared" si="3"/>
        <v>0</v>
      </c>
      <c r="K65">
        <f t="shared" si="4"/>
        <v>1.3501651584878328E-13</v>
      </c>
      <c r="L65">
        <f t="shared" si="5"/>
        <v>3.9769296294121147E-5</v>
      </c>
      <c r="M65">
        <f>J65/SQRT('Exhaust Gas Math'!$E$14*$B$21*$B$23)</f>
        <v>0</v>
      </c>
      <c r="N65">
        <f t="shared" si="6"/>
        <v>0</v>
      </c>
      <c r="O65">
        <f t="shared" si="7"/>
        <v>0</v>
      </c>
      <c r="P65">
        <f t="shared" si="8"/>
        <v>0</v>
      </c>
      <c r="Q65">
        <f>($B$16/2)*(COS((ACOS((2*'Intake Valve Fxn Scratch'!$B$1)/$B$16-1)/($B$17/2))*(I65-($B$17/2)))+1)*P65</f>
        <v>0</v>
      </c>
      <c r="R65">
        <f t="shared" si="9"/>
        <v>0</v>
      </c>
      <c r="S65">
        <f t="shared" si="10"/>
        <v>0</v>
      </c>
      <c r="T65">
        <f>S65*'Exhaust Gas Math'!$C$14</f>
        <v>0</v>
      </c>
      <c r="U65">
        <f>(T65/'Exhaust Gas Math'!$B$14)+('Exhaust Gas Math'!$D$10)</f>
        <v>4.4059320573952224E-4</v>
      </c>
      <c r="V65">
        <f>('Exhaust Gas Math'!$E$10*(2.53982214E-12*V64^4 - 0.0000000071629564556*V64^3 + 7.56281407226508E-06*V64^2 - 0.00322508455050905*V64 + 1.62997098133725)*$B$24+T65*'Exhaust Gas Math'!$D$14*$B$23)/('Exhaust Gas Math'!$E$10*(2.53982214E-12*V64^4 - 0.0000000071629564556*V64^3 + 7.56281407226508E-06*V64^2 - 0.00322508455050905*V64 + 1.62997098133725)+T65*'Exhaust Gas Math'!$D$14)</f>
        <v>1100</v>
      </c>
      <c r="W65">
        <f>(353.3116967483*V65^-1.0020802909)*('Exhaust Gas Math'!$E$10/(T65+'Exhaust Gas Math'!$E$10))+(357.4500179626*V65^-1.0038444015 )*(T65/(T65+'Exhaust Gas Math'!$E$10))</f>
        <v>0.31654710700089367</v>
      </c>
      <c r="X65">
        <f t="shared" si="11"/>
        <v>0</v>
      </c>
      <c r="Y65">
        <f t="shared" si="12"/>
        <v>101325</v>
      </c>
      <c r="Z65">
        <f t="shared" si="13"/>
        <v>101325</v>
      </c>
    </row>
    <row r="66" spans="1:26" x14ac:dyDescent="0.2">
      <c r="A66" t="s">
        <v>92</v>
      </c>
      <c r="E66">
        <f t="shared" si="0"/>
        <v>7.6250000000000059E-3</v>
      </c>
      <c r="F66">
        <f t="shared" si="1"/>
        <v>101325</v>
      </c>
      <c r="H66">
        <f t="shared" si="14"/>
        <v>7.6250000000000059E-3</v>
      </c>
      <c r="I66">
        <f t="shared" si="2"/>
        <v>366.00000000000028</v>
      </c>
      <c r="J66">
        <f t="shared" si="3"/>
        <v>1.7365591682575593E-4</v>
      </c>
      <c r="K66">
        <f t="shared" si="4"/>
        <v>2.7759550713810288</v>
      </c>
      <c r="L66">
        <f t="shared" si="5"/>
        <v>3.9769296294121147E-5</v>
      </c>
      <c r="M66">
        <f>J66/SQRT('Exhaust Gas Math'!$E$14*$B$21*$B$23)</f>
        <v>2.9480842795606647E-6</v>
      </c>
      <c r="N66">
        <f t="shared" si="6"/>
        <v>1.65568328097776E-4</v>
      </c>
      <c r="O66">
        <f t="shared" si="7"/>
        <v>0</v>
      </c>
      <c r="P66">
        <f t="shared" si="8"/>
        <v>0</v>
      </c>
      <c r="Q66">
        <f>($B$16/2)*(COS((ACOS((2*'Intake Valve Fxn Scratch'!$B$1)/$B$16-1)/($B$17/2))*(I66-($B$17/2)))+1)*P66</f>
        <v>0</v>
      </c>
      <c r="R66">
        <f t="shared" si="9"/>
        <v>0</v>
      </c>
      <c r="S66">
        <f t="shared" si="10"/>
        <v>0</v>
      </c>
      <c r="T66">
        <f>S66*'Exhaust Gas Math'!$C$14</f>
        <v>0</v>
      </c>
      <c r="U66">
        <f>(T66/'Exhaust Gas Math'!$B$14)+('Exhaust Gas Math'!$D$10)</f>
        <v>4.4059320573952224E-4</v>
      </c>
      <c r="V66">
        <f>('Exhaust Gas Math'!$E$10*(2.53982214E-12*V65^4 - 0.0000000071629564556*V65^3 + 7.56281407226508E-06*V65^2 - 0.00322508455050905*V65 + 1.62997098133725)*$B$24+T66*'Exhaust Gas Math'!$D$14*$B$23)/('Exhaust Gas Math'!$E$10*(2.53982214E-12*V65^4 - 0.0000000071629564556*V65^3 + 7.56281407226508E-06*V65^2 - 0.00322508455050905*V65 + 1.62997098133725)+T66*'Exhaust Gas Math'!$D$14)</f>
        <v>1100</v>
      </c>
      <c r="W66">
        <f>(353.3116967483*V66^-1.0020802909)*('Exhaust Gas Math'!$E$10/(T66+'Exhaust Gas Math'!$E$10))+(357.4500179626*V66^-1.0038444015 )*(T66/(T66+'Exhaust Gas Math'!$E$10))</f>
        <v>0.31654710700089367</v>
      </c>
      <c r="X66">
        <f t="shared" si="11"/>
        <v>0</v>
      </c>
      <c r="Y66">
        <f t="shared" si="12"/>
        <v>101325</v>
      </c>
      <c r="Z66">
        <f t="shared" si="13"/>
        <v>101325</v>
      </c>
    </row>
    <row r="67" spans="1:26" x14ac:dyDescent="0.2">
      <c r="A67" t="s">
        <v>171</v>
      </c>
      <c r="E67">
        <f t="shared" si="0"/>
        <v>7.750000000000006E-3</v>
      </c>
      <c r="F67">
        <f t="shared" si="1"/>
        <v>101325</v>
      </c>
      <c r="H67">
        <f t="shared" si="14"/>
        <v>7.750000000000006E-3</v>
      </c>
      <c r="I67">
        <f t="shared" si="2"/>
        <v>372.00000000000028</v>
      </c>
      <c r="J67">
        <f t="shared" si="3"/>
        <v>6.9272105673839901E-4</v>
      </c>
      <c r="K67">
        <f t="shared" si="4"/>
        <v>5.521496198093903</v>
      </c>
      <c r="L67">
        <f t="shared" si="5"/>
        <v>3.9769296294121147E-5</v>
      </c>
      <c r="M67">
        <f>J67/SQRT('Exhaust Gas Math'!$E$14*$B$21*$B$23)</f>
        <v>1.1760037289948733E-5</v>
      </c>
      <c r="N67">
        <f t="shared" si="6"/>
        <v>6.2929392667704365E-4</v>
      </c>
      <c r="O67">
        <f t="shared" si="7"/>
        <v>0</v>
      </c>
      <c r="P67">
        <f t="shared" si="8"/>
        <v>0</v>
      </c>
      <c r="Q67">
        <f>($B$16/2)*(COS((ACOS((2*'Intake Valve Fxn Scratch'!$B$1)/$B$16-1)/($B$17/2))*(I67-($B$17/2)))+1)*P67</f>
        <v>0</v>
      </c>
      <c r="R67">
        <f t="shared" si="9"/>
        <v>0</v>
      </c>
      <c r="S67">
        <f t="shared" si="10"/>
        <v>0</v>
      </c>
      <c r="T67">
        <f>S67*'Exhaust Gas Math'!$C$14</f>
        <v>0</v>
      </c>
      <c r="U67">
        <f>(T67/'Exhaust Gas Math'!$B$14)+('Exhaust Gas Math'!$D$10)</f>
        <v>4.4059320573952224E-4</v>
      </c>
      <c r="V67">
        <f>('Exhaust Gas Math'!$E$10*(2.53982214E-12*V66^4 - 0.0000000071629564556*V66^3 + 7.56281407226508E-06*V66^2 - 0.00322508455050905*V66 + 1.62997098133725)*$B$24+T67*'Exhaust Gas Math'!$D$14*$B$23)/('Exhaust Gas Math'!$E$10*(2.53982214E-12*V66^4 - 0.0000000071629564556*V66^3 + 7.56281407226508E-06*V66^2 - 0.00322508455050905*V66 + 1.62997098133725)+T67*'Exhaust Gas Math'!$D$14)</f>
        <v>1100</v>
      </c>
      <c r="W67">
        <f>(353.3116967483*V67^-1.0020802909)*('Exhaust Gas Math'!$E$10/(T67+'Exhaust Gas Math'!$E$10))+(357.4500179626*V67^-1.0038444015 )*(T67/(T67+'Exhaust Gas Math'!$E$10))</f>
        <v>0.31654710700089367</v>
      </c>
      <c r="X67">
        <f t="shared" si="11"/>
        <v>0</v>
      </c>
      <c r="Y67">
        <f t="shared" si="12"/>
        <v>101325</v>
      </c>
      <c r="Z67">
        <f t="shared" si="13"/>
        <v>101325</v>
      </c>
    </row>
    <row r="68" spans="1:26" x14ac:dyDescent="0.2">
      <c r="A68" t="s">
        <v>98</v>
      </c>
      <c r="E68">
        <f t="shared" ref="E68:E131" si="15">H68</f>
        <v>7.8750000000000053E-3</v>
      </c>
      <c r="F68">
        <f t="shared" ref="F68:F131" si="16">Z68</f>
        <v>101325</v>
      </c>
      <c r="H68">
        <f t="shared" si="14"/>
        <v>7.8750000000000053E-3</v>
      </c>
      <c r="I68">
        <f t="shared" si="2"/>
        <v>378.00000000000023</v>
      </c>
      <c r="J68">
        <f t="shared" si="3"/>
        <v>1.5515084334436838E-3</v>
      </c>
      <c r="K68">
        <f t="shared" si="4"/>
        <v>8.2065426570130988</v>
      </c>
      <c r="L68">
        <f t="shared" si="5"/>
        <v>3.9769296294121147E-5</v>
      </c>
      <c r="M68">
        <f>J68/SQRT('Exhaust Gas Math'!$E$14*$B$21*$B$23)</f>
        <v>2.6339313429962695E-5</v>
      </c>
      <c r="N68">
        <f t="shared" si="6"/>
        <v>1.342710734548596E-3</v>
      </c>
      <c r="O68">
        <f t="shared" si="7"/>
        <v>0</v>
      </c>
      <c r="P68">
        <f t="shared" si="8"/>
        <v>0</v>
      </c>
      <c r="Q68">
        <f>($B$16/2)*(COS((ACOS((2*'Intake Valve Fxn Scratch'!$B$1)/$B$16-1)/($B$17/2))*(I68-($B$17/2)))+1)*P68</f>
        <v>0</v>
      </c>
      <c r="R68">
        <f t="shared" si="9"/>
        <v>0</v>
      </c>
      <c r="S68">
        <f t="shared" si="10"/>
        <v>0</v>
      </c>
      <c r="T68">
        <f>S68*'Exhaust Gas Math'!$C$14</f>
        <v>0</v>
      </c>
      <c r="U68">
        <f>(T68/'Exhaust Gas Math'!$B$14)+('Exhaust Gas Math'!$D$10)</f>
        <v>4.4059320573952224E-4</v>
      </c>
      <c r="V68">
        <f>('Exhaust Gas Math'!$E$10*(2.53982214E-12*V67^4 - 0.0000000071629564556*V67^3 + 7.56281407226508E-06*V67^2 - 0.00322508455050905*V67 + 1.62997098133725)*$B$24+T68*'Exhaust Gas Math'!$D$14*$B$23)/('Exhaust Gas Math'!$E$10*(2.53982214E-12*V67^4 - 0.0000000071629564556*V67^3 + 7.56281407226508E-06*V67^2 - 0.00322508455050905*V67 + 1.62997098133725)+T68*'Exhaust Gas Math'!$D$14)</f>
        <v>1100</v>
      </c>
      <c r="W68">
        <f>(353.3116967483*V68^-1.0020802909)*('Exhaust Gas Math'!$E$10/(T68+'Exhaust Gas Math'!$E$10))+(357.4500179626*V68^-1.0038444015 )*(T68/(T68+'Exhaust Gas Math'!$E$10))</f>
        <v>0.31654710700089367</v>
      </c>
      <c r="X68">
        <f t="shared" si="11"/>
        <v>0</v>
      </c>
      <c r="Y68">
        <f t="shared" si="12"/>
        <v>101325</v>
      </c>
      <c r="Z68">
        <f t="shared" si="13"/>
        <v>101325</v>
      </c>
    </row>
    <row r="69" spans="1:26" x14ac:dyDescent="0.2">
      <c r="A69" t="s">
        <v>120</v>
      </c>
      <c r="E69">
        <f t="shared" si="15"/>
        <v>8.0000000000000054E-3</v>
      </c>
      <c r="F69">
        <f t="shared" si="16"/>
        <v>101325</v>
      </c>
      <c r="H69">
        <f t="shared" si="14"/>
        <v>8.0000000000000054E-3</v>
      </c>
      <c r="I69">
        <f t="shared" ref="I69:I132" si="17">($B$11*360*H69)-(720*FLOOR(H69/(2/$B$11),1))</f>
        <v>384.00000000000028</v>
      </c>
      <c r="J69">
        <f t="shared" ref="J69:J132" si="18">-(($B$4/1000)/2)*COS($B$12*H69)+(($B$4/1000)/2)</f>
        <v>2.7406089927296123E-3</v>
      </c>
      <c r="K69">
        <f t="shared" ref="K69:K132" si="19">($B$4/1000/2)*$B$12*SIN($B$12*H69)</f>
        <v>10.801676517252606</v>
      </c>
      <c r="L69">
        <f t="shared" ref="L69:L132" si="20">$B$8+P69*(J69*$B$6)</f>
        <v>3.9769296294121147E-5</v>
      </c>
      <c r="M69">
        <f>J69/SQRT('Exhaust Gas Math'!$E$14*$B$21*$B$23)</f>
        <v>4.652617909930284E-5</v>
      </c>
      <c r="N69">
        <f t="shared" ref="N69:N132" si="21">-(($B$4/1000)/2)*COS($B$12*(H69-M69))+(($B$4/1000)/2)</f>
        <v>2.2601711314946468E-3</v>
      </c>
      <c r="O69">
        <f t="shared" ref="O69:O132" si="22">N69*$B$6*P69</f>
        <v>0</v>
      </c>
      <c r="P69">
        <f t="shared" ref="P69:P132" si="23">IF(I69&lt;=$B$17,1,0)</f>
        <v>0</v>
      </c>
      <c r="Q69">
        <f>($B$16/2)*(COS((ACOS((2*'Intake Valve Fxn Scratch'!$B$1)/$B$16-1)/($B$17/2))*(I69-($B$17/2)))+1)*P69</f>
        <v>0</v>
      </c>
      <c r="R69">
        <f t="shared" ref="R69:R132" si="24">Q69/$B$16</f>
        <v>0</v>
      </c>
      <c r="S69">
        <f t="shared" ref="S69:S132" si="25">P69*($B$13*R69*(O69-O68)*$B$19+S68)</f>
        <v>0</v>
      </c>
      <c r="T69">
        <f>S69*'Exhaust Gas Math'!$C$14</f>
        <v>0</v>
      </c>
      <c r="U69">
        <f>(T69/'Exhaust Gas Math'!$B$14)+('Exhaust Gas Math'!$D$10)</f>
        <v>4.4059320573952224E-4</v>
      </c>
      <c r="V69">
        <f>('Exhaust Gas Math'!$E$10*(2.53982214E-12*V68^4 - 0.0000000071629564556*V68^3 + 7.56281407226508E-06*V68^2 - 0.00322508455050905*V68 + 1.62997098133725)*$B$24+T69*'Exhaust Gas Math'!$D$14*$B$23)/('Exhaust Gas Math'!$E$10*(2.53982214E-12*V68^4 - 0.0000000071629564556*V68^3 + 7.56281407226508E-06*V68^2 - 0.00322508455050905*V68 + 1.62997098133725)+T69*'Exhaust Gas Math'!$D$14)</f>
        <v>1100</v>
      </c>
      <c r="W69">
        <f>(353.3116967483*V69^-1.0020802909)*('Exhaust Gas Math'!$E$10/(T69+'Exhaust Gas Math'!$E$10))+(357.4500179626*V69^-1.0038444015 )*(T69/(T69+'Exhaust Gas Math'!$E$10))</f>
        <v>0.31654710700089367</v>
      </c>
      <c r="X69">
        <f t="shared" ref="X69:X132" si="26">P69*SIGN(K69)*-0.5*W69*K69^2</f>
        <v>0</v>
      </c>
      <c r="Y69">
        <f t="shared" ref="Y69:Y132" si="27">(U69*$B$21*V69)/L69</f>
        <v>101325</v>
      </c>
      <c r="Z69">
        <f t="shared" ref="Z69:Z132" si="28">IF((X69+Y69)&lt;$B$22,(X69+Y69),$B$22)</f>
        <v>101325</v>
      </c>
    </row>
    <row r="70" spans="1:26" x14ac:dyDescent="0.2">
      <c r="A70" t="s">
        <v>132</v>
      </c>
      <c r="E70">
        <f t="shared" si="15"/>
        <v>8.1250000000000055E-3</v>
      </c>
      <c r="F70">
        <f t="shared" si="16"/>
        <v>101325</v>
      </c>
      <c r="H70">
        <f t="shared" si="14"/>
        <v>8.1250000000000055E-3</v>
      </c>
      <c r="I70">
        <f t="shared" si="17"/>
        <v>390.00000000000028</v>
      </c>
      <c r="J70">
        <f t="shared" si="18"/>
        <v>4.2469947000333824E-3</v>
      </c>
      <c r="K70">
        <f t="shared" si="19"/>
        <v>13.278464949172983</v>
      </c>
      <c r="L70">
        <f t="shared" si="20"/>
        <v>3.9769296294121147E-5</v>
      </c>
      <c r="M70">
        <f>J70/SQRT('Exhaust Gas Math'!$E$14*$B$21*$B$23)</f>
        <v>7.2099462773323055E-5</v>
      </c>
      <c r="N70">
        <f t="shared" si="21"/>
        <v>3.3402709601273173E-3</v>
      </c>
      <c r="O70">
        <f t="shared" si="22"/>
        <v>0</v>
      </c>
      <c r="P70">
        <f t="shared" si="23"/>
        <v>0</v>
      </c>
      <c r="Q70">
        <f>($B$16/2)*(COS((ACOS((2*'Intake Valve Fxn Scratch'!$B$1)/$B$16-1)/($B$17/2))*(I70-($B$17/2)))+1)*P70</f>
        <v>0</v>
      </c>
      <c r="R70">
        <f t="shared" si="24"/>
        <v>0</v>
      </c>
      <c r="S70">
        <f t="shared" si="25"/>
        <v>0</v>
      </c>
      <c r="T70">
        <f>S70*'Exhaust Gas Math'!$C$14</f>
        <v>0</v>
      </c>
      <c r="U70">
        <f>(T70/'Exhaust Gas Math'!$B$14)+('Exhaust Gas Math'!$D$10)</f>
        <v>4.4059320573952224E-4</v>
      </c>
      <c r="V70">
        <f>('Exhaust Gas Math'!$E$10*(2.53982214E-12*V69^4 - 0.0000000071629564556*V69^3 + 7.56281407226508E-06*V69^2 - 0.00322508455050905*V69 + 1.62997098133725)*$B$24+T70*'Exhaust Gas Math'!$D$14*$B$23)/('Exhaust Gas Math'!$E$10*(2.53982214E-12*V69^4 - 0.0000000071629564556*V69^3 + 7.56281407226508E-06*V69^2 - 0.00322508455050905*V69 + 1.62997098133725)+T70*'Exhaust Gas Math'!$D$14)</f>
        <v>1100</v>
      </c>
      <c r="W70">
        <f>(353.3116967483*V70^-1.0020802909)*('Exhaust Gas Math'!$E$10/(T70+'Exhaust Gas Math'!$E$10))+(357.4500179626*V70^-1.0038444015 )*(T70/(T70+'Exhaust Gas Math'!$E$10))</f>
        <v>0.31654710700089367</v>
      </c>
      <c r="X70">
        <f t="shared" si="26"/>
        <v>0</v>
      </c>
      <c r="Y70">
        <f t="shared" si="27"/>
        <v>101325</v>
      </c>
      <c r="Z70">
        <f t="shared" si="28"/>
        <v>101325</v>
      </c>
    </row>
    <row r="71" spans="1:26" x14ac:dyDescent="0.2">
      <c r="A71" t="s">
        <v>134</v>
      </c>
      <c r="E71">
        <f t="shared" si="15"/>
        <v>8.2500000000000056E-3</v>
      </c>
      <c r="F71">
        <f t="shared" si="16"/>
        <v>101325</v>
      </c>
      <c r="H71">
        <f t="shared" ref="H71:H134" si="29">H70+$B$2</f>
        <v>8.2500000000000056E-3</v>
      </c>
      <c r="I71">
        <f t="shared" si="17"/>
        <v>396.00000000000028</v>
      </c>
      <c r="J71">
        <f t="shared" si="18"/>
        <v>6.0541612783142594E-3</v>
      </c>
      <c r="K71">
        <f t="shared" si="19"/>
        <v>15.60977174041277</v>
      </c>
      <c r="L71">
        <f t="shared" si="20"/>
        <v>3.9769296294121147E-5</v>
      </c>
      <c r="M71">
        <f>J71/SQRT('Exhaust Gas Math'!$E$14*$B$21*$B$23)</f>
        <v>1.0277897820453647E-4</v>
      </c>
      <c r="N71">
        <f t="shared" si="21"/>
        <v>4.5467954922462188E-3</v>
      </c>
      <c r="O71">
        <f t="shared" si="22"/>
        <v>0</v>
      </c>
      <c r="P71">
        <f t="shared" si="23"/>
        <v>0</v>
      </c>
      <c r="Q71">
        <f>($B$16/2)*(COS((ACOS((2*'Intake Valve Fxn Scratch'!$B$1)/$B$16-1)/($B$17/2))*(I71-($B$17/2)))+1)*P71</f>
        <v>0</v>
      </c>
      <c r="R71">
        <f t="shared" si="24"/>
        <v>0</v>
      </c>
      <c r="S71">
        <f t="shared" si="25"/>
        <v>0</v>
      </c>
      <c r="T71">
        <f>S71*'Exhaust Gas Math'!$C$14</f>
        <v>0</v>
      </c>
      <c r="U71">
        <f>(T71/'Exhaust Gas Math'!$B$14)+('Exhaust Gas Math'!$D$10)</f>
        <v>4.4059320573952224E-4</v>
      </c>
      <c r="V71">
        <f>('Exhaust Gas Math'!$E$10*(2.53982214E-12*V70^4 - 0.0000000071629564556*V70^3 + 7.56281407226508E-06*V70^2 - 0.00322508455050905*V70 + 1.62997098133725)*$B$24+T71*'Exhaust Gas Math'!$D$14*$B$23)/('Exhaust Gas Math'!$E$10*(2.53982214E-12*V70^4 - 0.0000000071629564556*V70^3 + 7.56281407226508E-06*V70^2 - 0.00322508455050905*V70 + 1.62997098133725)+T71*'Exhaust Gas Math'!$D$14)</f>
        <v>1100</v>
      </c>
      <c r="W71">
        <f>(353.3116967483*V71^-1.0020802909)*('Exhaust Gas Math'!$E$10/(T71+'Exhaust Gas Math'!$E$10))+(357.4500179626*V71^-1.0038444015 )*(T71/(T71+'Exhaust Gas Math'!$E$10))</f>
        <v>0.31654710700089367</v>
      </c>
      <c r="X71">
        <f t="shared" si="26"/>
        <v>0</v>
      </c>
      <c r="Y71">
        <f t="shared" si="27"/>
        <v>101325</v>
      </c>
      <c r="Z71">
        <f t="shared" si="28"/>
        <v>101325</v>
      </c>
    </row>
    <row r="72" spans="1:26" x14ac:dyDescent="0.2">
      <c r="A72" t="s">
        <v>250</v>
      </c>
      <c r="E72">
        <f t="shared" si="15"/>
        <v>8.3750000000000057E-3</v>
      </c>
      <c r="F72">
        <f t="shared" si="16"/>
        <v>101325</v>
      </c>
      <c r="H72">
        <f t="shared" si="29"/>
        <v>8.3750000000000057E-3</v>
      </c>
      <c r="I72">
        <f t="shared" si="17"/>
        <v>402.00000000000028</v>
      </c>
      <c r="J72">
        <f t="shared" si="18"/>
        <v>8.1423090323667034E-3</v>
      </c>
      <c r="K72">
        <f t="shared" si="19"/>
        <v>17.770054605909856</v>
      </c>
      <c r="L72">
        <f t="shared" si="20"/>
        <v>3.9769296294121147E-5</v>
      </c>
      <c r="M72">
        <f>J72/SQRT('Exhaust Gas Math'!$E$14*$B$21*$B$23)</f>
        <v>1.3822859420177774E-4</v>
      </c>
      <c r="N72">
        <f t="shared" si="21"/>
        <v>5.849245047806307E-3</v>
      </c>
      <c r="O72">
        <f t="shared" si="22"/>
        <v>0</v>
      </c>
      <c r="P72">
        <f t="shared" si="23"/>
        <v>0</v>
      </c>
      <c r="Q72">
        <f>($B$16/2)*(COS((ACOS((2*'Intake Valve Fxn Scratch'!$B$1)/$B$16-1)/($B$17/2))*(I72-($B$17/2)))+1)*P72</f>
        <v>0</v>
      </c>
      <c r="R72">
        <f t="shared" si="24"/>
        <v>0</v>
      </c>
      <c r="S72">
        <f t="shared" si="25"/>
        <v>0</v>
      </c>
      <c r="T72">
        <f>S72*'Exhaust Gas Math'!$C$14</f>
        <v>0</v>
      </c>
      <c r="U72">
        <f>(T72/'Exhaust Gas Math'!$B$14)+('Exhaust Gas Math'!$D$10)</f>
        <v>4.4059320573952224E-4</v>
      </c>
      <c r="V72">
        <f>('Exhaust Gas Math'!$E$10*(2.53982214E-12*V71^4 - 0.0000000071629564556*V71^3 + 7.56281407226508E-06*V71^2 - 0.00322508455050905*V71 + 1.62997098133725)*$B$24+T72*'Exhaust Gas Math'!$D$14*$B$23)/('Exhaust Gas Math'!$E$10*(2.53982214E-12*V71^4 - 0.0000000071629564556*V71^3 + 7.56281407226508E-06*V71^2 - 0.00322508455050905*V71 + 1.62997098133725)+T72*'Exhaust Gas Math'!$D$14)</f>
        <v>1100</v>
      </c>
      <c r="W72">
        <f>(353.3116967483*V72^-1.0020802909)*('Exhaust Gas Math'!$E$10/(T72+'Exhaust Gas Math'!$E$10))+(357.4500179626*V72^-1.0038444015 )*(T72/(T72+'Exhaust Gas Math'!$E$10))</f>
        <v>0.31654710700089367</v>
      </c>
      <c r="X72">
        <f t="shared" si="26"/>
        <v>0</v>
      </c>
      <c r="Y72">
        <f t="shared" si="27"/>
        <v>101325</v>
      </c>
      <c r="Z72">
        <f t="shared" si="28"/>
        <v>101325</v>
      </c>
    </row>
    <row r="73" spans="1:26" x14ac:dyDescent="0.2">
      <c r="E73">
        <f t="shared" si="15"/>
        <v>8.5000000000000058E-3</v>
      </c>
      <c r="F73">
        <f t="shared" si="16"/>
        <v>101325</v>
      </c>
      <c r="H73">
        <f t="shared" si="29"/>
        <v>8.5000000000000058E-3</v>
      </c>
      <c r="I73">
        <f t="shared" si="17"/>
        <v>408.00000000000028</v>
      </c>
      <c r="J73">
        <f t="shared" si="18"/>
        <v>1.048855977842432E-2</v>
      </c>
      <c r="K73">
        <f t="shared" si="19"/>
        <v>19.735645034521617</v>
      </c>
      <c r="L73">
        <f t="shared" si="20"/>
        <v>3.9769296294121147E-5</v>
      </c>
      <c r="M73">
        <f>J73/SQRT('Exhaust Gas Math'!$E$14*$B$21*$B$23)</f>
        <v>1.7805991735387231E-4</v>
      </c>
      <c r="N73">
        <f t="shared" si="21"/>
        <v>7.2230121595125672E-3</v>
      </c>
      <c r="O73">
        <f t="shared" si="22"/>
        <v>0</v>
      </c>
      <c r="P73">
        <f t="shared" si="23"/>
        <v>0</v>
      </c>
      <c r="Q73">
        <f>($B$16/2)*(COS((ACOS((2*'Intake Valve Fxn Scratch'!$B$1)/$B$16-1)/($B$17/2))*(I73-($B$17/2)))+1)*P73</f>
        <v>0</v>
      </c>
      <c r="R73">
        <f t="shared" si="24"/>
        <v>0</v>
      </c>
      <c r="S73">
        <f t="shared" si="25"/>
        <v>0</v>
      </c>
      <c r="T73">
        <f>S73*'Exhaust Gas Math'!$C$14</f>
        <v>0</v>
      </c>
      <c r="U73">
        <f>(T73/'Exhaust Gas Math'!$B$14)+('Exhaust Gas Math'!$D$10)</f>
        <v>4.4059320573952224E-4</v>
      </c>
      <c r="V73">
        <f>('Exhaust Gas Math'!$E$10*(2.53982214E-12*V72^4 - 0.0000000071629564556*V72^3 + 7.56281407226508E-06*V72^2 - 0.00322508455050905*V72 + 1.62997098133725)*$B$24+T73*'Exhaust Gas Math'!$D$14*$B$23)/('Exhaust Gas Math'!$E$10*(2.53982214E-12*V72^4 - 0.0000000071629564556*V72^3 + 7.56281407226508E-06*V72^2 - 0.00322508455050905*V72 + 1.62997098133725)+T73*'Exhaust Gas Math'!$D$14)</f>
        <v>1100</v>
      </c>
      <c r="W73">
        <f>(353.3116967483*V73^-1.0020802909)*('Exhaust Gas Math'!$E$10/(T73+'Exhaust Gas Math'!$E$10))+(357.4500179626*V73^-1.0038444015 )*(T73/(T73+'Exhaust Gas Math'!$E$10))</f>
        <v>0.31654710700089367</v>
      </c>
      <c r="X73">
        <f t="shared" si="26"/>
        <v>0</v>
      </c>
      <c r="Y73">
        <f t="shared" si="27"/>
        <v>101325</v>
      </c>
      <c r="Z73">
        <f t="shared" si="28"/>
        <v>101325</v>
      </c>
    </row>
    <row r="74" spans="1:26" x14ac:dyDescent="0.2">
      <c r="E74">
        <f t="shared" si="15"/>
        <v>8.6250000000000059E-3</v>
      </c>
      <c r="F74">
        <f t="shared" si="16"/>
        <v>101325</v>
      </c>
      <c r="H74">
        <f t="shared" si="29"/>
        <v>8.6250000000000059E-3</v>
      </c>
      <c r="I74">
        <f t="shared" si="17"/>
        <v>414.00000000000028</v>
      </c>
      <c r="J74">
        <f t="shared" si="18"/>
        <v>1.3067207502328732E-2</v>
      </c>
      <c r="K74">
        <f t="shared" si="19"/>
        <v>21.48500760618591</v>
      </c>
      <c r="L74">
        <f t="shared" si="20"/>
        <v>3.9769296294121147E-5</v>
      </c>
      <c r="M74">
        <f>J74/SQRT('Exhaust Gas Math'!$E$14*$B$21*$B$23)</f>
        <v>2.2183654734912495E-4</v>
      </c>
      <c r="N74">
        <f t="shared" si="21"/>
        <v>8.6492854861365889E-3</v>
      </c>
      <c r="O74">
        <f t="shared" si="22"/>
        <v>0</v>
      </c>
      <c r="P74">
        <f t="shared" si="23"/>
        <v>0</v>
      </c>
      <c r="Q74">
        <f>($B$16/2)*(COS((ACOS((2*'Intake Valve Fxn Scratch'!$B$1)/$B$16-1)/($B$17/2))*(I74-($B$17/2)))+1)*P74</f>
        <v>0</v>
      </c>
      <c r="R74">
        <f t="shared" si="24"/>
        <v>0</v>
      </c>
      <c r="S74">
        <f t="shared" si="25"/>
        <v>0</v>
      </c>
      <c r="T74">
        <f>S74*'Exhaust Gas Math'!$C$14</f>
        <v>0</v>
      </c>
      <c r="U74">
        <f>(T74/'Exhaust Gas Math'!$B$14)+('Exhaust Gas Math'!$D$10)</f>
        <v>4.4059320573952224E-4</v>
      </c>
      <c r="V74">
        <f>('Exhaust Gas Math'!$E$10*(2.53982214E-12*V73^4 - 0.0000000071629564556*V73^3 + 7.56281407226508E-06*V73^2 - 0.00322508455050905*V73 + 1.62997098133725)*$B$24+T74*'Exhaust Gas Math'!$D$14*$B$23)/('Exhaust Gas Math'!$E$10*(2.53982214E-12*V73^4 - 0.0000000071629564556*V73^3 + 7.56281407226508E-06*V73^2 - 0.00322508455050905*V73 + 1.62997098133725)+T74*'Exhaust Gas Math'!$D$14)</f>
        <v>1100</v>
      </c>
      <c r="W74">
        <f>(353.3116967483*V74^-1.0020802909)*('Exhaust Gas Math'!$E$10/(T74+'Exhaust Gas Math'!$E$10))+(357.4500179626*V74^-1.0038444015 )*(T74/(T74+'Exhaust Gas Math'!$E$10))</f>
        <v>0.31654710700089367</v>
      </c>
      <c r="X74">
        <f t="shared" si="26"/>
        <v>0</v>
      </c>
      <c r="Y74">
        <f t="shared" si="27"/>
        <v>101325</v>
      </c>
      <c r="Z74">
        <f t="shared" si="28"/>
        <v>101325</v>
      </c>
    </row>
    <row r="75" spans="1:26" x14ac:dyDescent="0.2">
      <c r="E75">
        <f t="shared" si="15"/>
        <v>8.750000000000006E-3</v>
      </c>
      <c r="F75">
        <f t="shared" si="16"/>
        <v>101325</v>
      </c>
      <c r="H75">
        <f t="shared" si="29"/>
        <v>8.750000000000006E-3</v>
      </c>
      <c r="I75">
        <f t="shared" si="17"/>
        <v>420.00000000000028</v>
      </c>
      <c r="J75">
        <f t="shared" si="18"/>
        <v>1.5850000000000156E-2</v>
      </c>
      <c r="K75">
        <f t="shared" si="19"/>
        <v>22.998975938489956</v>
      </c>
      <c r="L75">
        <f t="shared" si="20"/>
        <v>3.9769296294121147E-5</v>
      </c>
      <c r="M75">
        <f>J75/SQRT('Exhaust Gas Math'!$E$14*$B$21*$B$23)</f>
        <v>2.6907885826845963E-4</v>
      </c>
      <c r="N75">
        <f t="shared" si="21"/>
        <v>1.0114751634538312E-2</v>
      </c>
      <c r="O75">
        <f t="shared" si="22"/>
        <v>0</v>
      </c>
      <c r="P75">
        <f t="shared" si="23"/>
        <v>0</v>
      </c>
      <c r="Q75">
        <f>($B$16/2)*(COS((ACOS((2*'Intake Valve Fxn Scratch'!$B$1)/$B$16-1)/($B$17/2))*(I75-($B$17/2)))+1)*P75</f>
        <v>0</v>
      </c>
      <c r="R75">
        <f t="shared" si="24"/>
        <v>0</v>
      </c>
      <c r="S75">
        <f t="shared" si="25"/>
        <v>0</v>
      </c>
      <c r="T75">
        <f>S75*'Exhaust Gas Math'!$C$14</f>
        <v>0</v>
      </c>
      <c r="U75">
        <f>(T75/'Exhaust Gas Math'!$B$14)+('Exhaust Gas Math'!$D$10)</f>
        <v>4.4059320573952224E-4</v>
      </c>
      <c r="V75">
        <f>('Exhaust Gas Math'!$E$10*(2.53982214E-12*V74^4 - 0.0000000071629564556*V74^3 + 7.56281407226508E-06*V74^2 - 0.00322508455050905*V74 + 1.62997098133725)*$B$24+T75*'Exhaust Gas Math'!$D$14*$B$23)/('Exhaust Gas Math'!$E$10*(2.53982214E-12*V74^4 - 0.0000000071629564556*V74^3 + 7.56281407226508E-06*V74^2 - 0.00322508455050905*V74 + 1.62997098133725)+T75*'Exhaust Gas Math'!$D$14)</f>
        <v>1100</v>
      </c>
      <c r="W75">
        <f>(353.3116967483*V75^-1.0020802909)*('Exhaust Gas Math'!$E$10/(T75+'Exhaust Gas Math'!$E$10))+(357.4500179626*V75^-1.0038444015 )*(T75/(T75+'Exhaust Gas Math'!$E$10))</f>
        <v>0.31654710700089367</v>
      </c>
      <c r="X75">
        <f t="shared" si="26"/>
        <v>0</v>
      </c>
      <c r="Y75">
        <f t="shared" si="27"/>
        <v>101325</v>
      </c>
      <c r="Z75">
        <f t="shared" si="28"/>
        <v>101325</v>
      </c>
    </row>
    <row r="76" spans="1:26" x14ac:dyDescent="0.2">
      <c r="E76">
        <f t="shared" si="15"/>
        <v>8.8750000000000061E-3</v>
      </c>
      <c r="F76">
        <f t="shared" si="16"/>
        <v>101325</v>
      </c>
      <c r="H76">
        <f t="shared" si="29"/>
        <v>8.8750000000000061E-3</v>
      </c>
      <c r="I76">
        <f t="shared" si="17"/>
        <v>426.00000000000028</v>
      </c>
      <c r="J76">
        <f t="shared" si="18"/>
        <v>1.8806448414497287E-2</v>
      </c>
      <c r="K76">
        <f t="shared" si="19"/>
        <v>24.260962677566766</v>
      </c>
      <c r="L76">
        <f t="shared" si="20"/>
        <v>3.9769296294121147E-5</v>
      </c>
      <c r="M76">
        <f>J76/SQRT('Exhaust Gas Math'!$E$14*$B$21*$B$23)</f>
        <v>3.1926925346735416E-4</v>
      </c>
      <c r="N76">
        <f t="shared" si="21"/>
        <v>1.1611157153119125E-2</v>
      </c>
      <c r="O76">
        <f t="shared" si="22"/>
        <v>0</v>
      </c>
      <c r="P76">
        <f t="shared" si="23"/>
        <v>0</v>
      </c>
      <c r="Q76">
        <f>($B$16/2)*(COS((ACOS((2*'Intake Valve Fxn Scratch'!$B$1)/$B$16-1)/($B$17/2))*(I76-($B$17/2)))+1)*P76</f>
        <v>0</v>
      </c>
      <c r="R76">
        <f t="shared" si="24"/>
        <v>0</v>
      </c>
      <c r="S76">
        <f t="shared" si="25"/>
        <v>0</v>
      </c>
      <c r="T76">
        <f>S76*'Exhaust Gas Math'!$C$14</f>
        <v>0</v>
      </c>
      <c r="U76">
        <f>(T76/'Exhaust Gas Math'!$B$14)+('Exhaust Gas Math'!$D$10)</f>
        <v>4.4059320573952224E-4</v>
      </c>
      <c r="V76">
        <f>('Exhaust Gas Math'!$E$10*(2.53982214E-12*V75^4 - 0.0000000071629564556*V75^3 + 7.56281407226508E-06*V75^2 - 0.00322508455050905*V75 + 1.62997098133725)*$B$24+T76*'Exhaust Gas Math'!$D$14*$B$23)/('Exhaust Gas Math'!$E$10*(2.53982214E-12*V75^4 - 0.0000000071629564556*V75^3 + 7.56281407226508E-06*V75^2 - 0.00322508455050905*V75 + 1.62997098133725)+T76*'Exhaust Gas Math'!$D$14)</f>
        <v>1100</v>
      </c>
      <c r="W76">
        <f>(353.3116967483*V76^-1.0020802909)*('Exhaust Gas Math'!$E$10/(T76+'Exhaust Gas Math'!$E$10))+(357.4500179626*V76^-1.0038444015 )*(T76/(T76+'Exhaust Gas Math'!$E$10))</f>
        <v>0.31654710700089367</v>
      </c>
      <c r="X76">
        <f t="shared" si="26"/>
        <v>0</v>
      </c>
      <c r="Y76">
        <f t="shared" si="27"/>
        <v>101325</v>
      </c>
      <c r="Z76">
        <f t="shared" si="28"/>
        <v>101325</v>
      </c>
    </row>
    <row r="77" spans="1:26" x14ac:dyDescent="0.2">
      <c r="E77">
        <f t="shared" si="15"/>
        <v>9.0000000000000063E-3</v>
      </c>
      <c r="F77">
        <f t="shared" si="16"/>
        <v>101325</v>
      </c>
      <c r="H77">
        <f t="shared" si="29"/>
        <v>9.0000000000000063E-3</v>
      </c>
      <c r="I77">
        <f t="shared" si="17"/>
        <v>432.00000000000028</v>
      </c>
      <c r="J77">
        <f t="shared" si="18"/>
        <v>2.1904161278314342E-2</v>
      </c>
      <c r="K77">
        <f t="shared" si="19"/>
        <v>25.257141232615336</v>
      </c>
      <c r="L77">
        <f t="shared" si="20"/>
        <v>3.9769296294121147E-5</v>
      </c>
      <c r="M77">
        <f>J77/SQRT('Exhaust Gas Math'!$E$14*$B$21*$B$23)</f>
        <v>3.7185783647299483E-4</v>
      </c>
      <c r="N77">
        <f t="shared" si="21"/>
        <v>1.3134781388511641E-2</v>
      </c>
      <c r="O77">
        <f t="shared" si="22"/>
        <v>0</v>
      </c>
      <c r="P77">
        <f t="shared" si="23"/>
        <v>0</v>
      </c>
      <c r="Q77">
        <f>($B$16/2)*(COS((ACOS((2*'Intake Valve Fxn Scratch'!$B$1)/$B$16-1)/($B$17/2))*(I77-($B$17/2)))+1)*P77</f>
        <v>0</v>
      </c>
      <c r="R77">
        <f t="shared" si="24"/>
        <v>0</v>
      </c>
      <c r="S77">
        <f t="shared" si="25"/>
        <v>0</v>
      </c>
      <c r="T77">
        <f>S77*'Exhaust Gas Math'!$C$14</f>
        <v>0</v>
      </c>
      <c r="U77">
        <f>(T77/'Exhaust Gas Math'!$B$14)+('Exhaust Gas Math'!$D$10)</f>
        <v>4.4059320573952224E-4</v>
      </c>
      <c r="V77">
        <f>('Exhaust Gas Math'!$E$10*(2.53982214E-12*V76^4 - 0.0000000071629564556*V76^3 + 7.56281407226508E-06*V76^2 - 0.00322508455050905*V76 + 1.62997098133725)*$B$24+T77*'Exhaust Gas Math'!$D$14*$B$23)/('Exhaust Gas Math'!$E$10*(2.53982214E-12*V76^4 - 0.0000000071629564556*V76^3 + 7.56281407226508E-06*V76^2 - 0.00322508455050905*V76 + 1.62997098133725)+T77*'Exhaust Gas Math'!$D$14)</f>
        <v>1100</v>
      </c>
      <c r="W77">
        <f>(353.3116967483*V77^-1.0020802909)*('Exhaust Gas Math'!$E$10/(T77+'Exhaust Gas Math'!$E$10))+(357.4500179626*V77^-1.0038444015 )*(T77/(T77+'Exhaust Gas Math'!$E$10))</f>
        <v>0.31654710700089367</v>
      </c>
      <c r="X77">
        <f t="shared" si="26"/>
        <v>0</v>
      </c>
      <c r="Y77">
        <f t="shared" si="27"/>
        <v>101325</v>
      </c>
      <c r="Z77">
        <f t="shared" si="28"/>
        <v>101325</v>
      </c>
    </row>
    <row r="78" spans="1:26" x14ac:dyDescent="0.2">
      <c r="E78">
        <f t="shared" si="15"/>
        <v>9.1250000000000064E-3</v>
      </c>
      <c r="F78">
        <f t="shared" si="16"/>
        <v>101325</v>
      </c>
      <c r="H78">
        <f t="shared" si="29"/>
        <v>9.1250000000000064E-3</v>
      </c>
      <c r="I78">
        <f t="shared" si="17"/>
        <v>438.00000000000028</v>
      </c>
      <c r="J78">
        <f t="shared" si="18"/>
        <v>2.5109199401077201E-2</v>
      </c>
      <c r="K78">
        <f t="shared" si="19"/>
        <v>25.976597262922763</v>
      </c>
      <c r="L78">
        <f t="shared" si="20"/>
        <v>3.9769296294121147E-5</v>
      </c>
      <c r="M78">
        <f>J78/SQRT('Exhaust Gas Math'!$E$14*$B$21*$B$23)</f>
        <v>4.2626843576510265E-4</v>
      </c>
      <c r="N78">
        <f t="shared" si="21"/>
        <v>1.4685858367120483E-2</v>
      </c>
      <c r="O78">
        <f t="shared" si="22"/>
        <v>0</v>
      </c>
      <c r="P78">
        <f t="shared" si="23"/>
        <v>0</v>
      </c>
      <c r="Q78">
        <f>($B$16/2)*(COS((ACOS((2*'Intake Valve Fxn Scratch'!$B$1)/$B$16-1)/($B$17/2))*(I78-($B$17/2)))+1)*P78</f>
        <v>0</v>
      </c>
      <c r="R78">
        <f t="shared" si="24"/>
        <v>0</v>
      </c>
      <c r="S78">
        <f t="shared" si="25"/>
        <v>0</v>
      </c>
      <c r="T78">
        <f>S78*'Exhaust Gas Math'!$C$14</f>
        <v>0</v>
      </c>
      <c r="U78">
        <f>(T78/'Exhaust Gas Math'!$B$14)+('Exhaust Gas Math'!$D$10)</f>
        <v>4.4059320573952224E-4</v>
      </c>
      <c r="V78">
        <f>('Exhaust Gas Math'!$E$10*(2.53982214E-12*V77^4 - 0.0000000071629564556*V77^3 + 7.56281407226508E-06*V77^2 - 0.00322508455050905*V77 + 1.62997098133725)*$B$24+T78*'Exhaust Gas Math'!$D$14*$B$23)/('Exhaust Gas Math'!$E$10*(2.53982214E-12*V77^4 - 0.0000000071629564556*V77^3 + 7.56281407226508E-06*V77^2 - 0.00322508455050905*V77 + 1.62997098133725)+T78*'Exhaust Gas Math'!$D$14)</f>
        <v>1100</v>
      </c>
      <c r="W78">
        <f>(353.3116967483*V78^-1.0020802909)*('Exhaust Gas Math'!$E$10/(T78+'Exhaust Gas Math'!$E$10))+(357.4500179626*V78^-1.0038444015 )*(T78/(T78+'Exhaust Gas Math'!$E$10))</f>
        <v>0.31654710700089367</v>
      </c>
      <c r="X78">
        <f t="shared" si="26"/>
        <v>0</v>
      </c>
      <c r="Y78">
        <f t="shared" si="27"/>
        <v>101325</v>
      </c>
      <c r="Z78">
        <f t="shared" si="28"/>
        <v>101325</v>
      </c>
    </row>
    <row r="79" spans="1:26" x14ac:dyDescent="0.2">
      <c r="E79">
        <f t="shared" si="15"/>
        <v>9.2500000000000065E-3</v>
      </c>
      <c r="F79">
        <f t="shared" si="16"/>
        <v>101325</v>
      </c>
      <c r="H79">
        <f t="shared" si="29"/>
        <v>9.2500000000000065E-3</v>
      </c>
      <c r="I79">
        <f t="shared" si="17"/>
        <v>444.00000000000028</v>
      </c>
      <c r="J79">
        <f t="shared" si="18"/>
        <v>2.8386447714415581E-2</v>
      </c>
      <c r="K79">
        <f t="shared" si="19"/>
        <v>26.411448257665167</v>
      </c>
      <c r="L79">
        <f t="shared" si="20"/>
        <v>3.9769296294121147E-5</v>
      </c>
      <c r="M79">
        <f>J79/SQRT('Exhaust Gas Math'!$E$14*$B$21*$B$23)</f>
        <v>4.8190491743168424E-4</v>
      </c>
      <c r="N79">
        <f t="shared" si="21"/>
        <v>1.6267973594252142E-2</v>
      </c>
      <c r="O79">
        <f t="shared" si="22"/>
        <v>0</v>
      </c>
      <c r="P79">
        <f t="shared" si="23"/>
        <v>0</v>
      </c>
      <c r="Q79">
        <f>($B$16/2)*(COS((ACOS((2*'Intake Valve Fxn Scratch'!$B$1)/$B$16-1)/($B$17/2))*(I79-($B$17/2)))+1)*P79</f>
        <v>0</v>
      </c>
      <c r="R79">
        <f t="shared" si="24"/>
        <v>0</v>
      </c>
      <c r="S79">
        <f t="shared" si="25"/>
        <v>0</v>
      </c>
      <c r="T79">
        <f>S79*'Exhaust Gas Math'!$C$14</f>
        <v>0</v>
      </c>
      <c r="U79">
        <f>(T79/'Exhaust Gas Math'!$B$14)+('Exhaust Gas Math'!$D$10)</f>
        <v>4.4059320573952224E-4</v>
      </c>
      <c r="V79">
        <f>('Exhaust Gas Math'!$E$10*(2.53982214E-12*V78^4 - 0.0000000071629564556*V78^3 + 7.56281407226508E-06*V78^2 - 0.00322508455050905*V78 + 1.62997098133725)*$B$24+T79*'Exhaust Gas Math'!$D$14*$B$23)/('Exhaust Gas Math'!$E$10*(2.53982214E-12*V78^4 - 0.0000000071629564556*V78^3 + 7.56281407226508E-06*V78^2 - 0.00322508455050905*V78 + 1.62997098133725)+T79*'Exhaust Gas Math'!$D$14)</f>
        <v>1100</v>
      </c>
      <c r="W79">
        <f>(353.3116967483*V79^-1.0020802909)*('Exhaust Gas Math'!$E$10/(T79+'Exhaust Gas Math'!$E$10))+(357.4500179626*V79^-1.0038444015 )*(T79/(T79+'Exhaust Gas Math'!$E$10))</f>
        <v>0.31654710700089367</v>
      </c>
      <c r="X79">
        <f t="shared" si="26"/>
        <v>0</v>
      </c>
      <c r="Y79">
        <f t="shared" si="27"/>
        <v>101325</v>
      </c>
      <c r="Z79">
        <f t="shared" si="28"/>
        <v>101325</v>
      </c>
    </row>
    <row r="80" spans="1:26" x14ac:dyDescent="0.2">
      <c r="E80">
        <f t="shared" si="15"/>
        <v>9.3750000000000066E-3</v>
      </c>
      <c r="F80">
        <f t="shared" si="16"/>
        <v>101325</v>
      </c>
      <c r="H80">
        <f t="shared" si="29"/>
        <v>9.3750000000000066E-3</v>
      </c>
      <c r="I80">
        <f t="shared" si="17"/>
        <v>450.00000000000034</v>
      </c>
      <c r="J80">
        <f t="shared" si="18"/>
        <v>3.1700000000000186E-2</v>
      </c>
      <c r="K80">
        <f t="shared" si="19"/>
        <v>26.556929898345718</v>
      </c>
      <c r="L80">
        <f t="shared" si="20"/>
        <v>3.9769296294121147E-5</v>
      </c>
      <c r="M80">
        <f>J80/SQRT('Exhaust Gas Math'!$E$14*$B$21*$B$23)</f>
        <v>5.3815771653691708E-4</v>
      </c>
      <c r="N80">
        <f t="shared" si="21"/>
        <v>1.7887450438387874E-2</v>
      </c>
      <c r="O80">
        <f t="shared" si="22"/>
        <v>0</v>
      </c>
      <c r="P80">
        <f t="shared" si="23"/>
        <v>0</v>
      </c>
      <c r="Q80">
        <f>($B$16/2)*(COS((ACOS((2*'Intake Valve Fxn Scratch'!$B$1)/$B$16-1)/($B$17/2))*(I80-($B$17/2)))+1)*P80</f>
        <v>0</v>
      </c>
      <c r="R80">
        <f t="shared" si="24"/>
        <v>0</v>
      </c>
      <c r="S80">
        <f t="shared" si="25"/>
        <v>0</v>
      </c>
      <c r="T80">
        <f>S80*'Exhaust Gas Math'!$C$14</f>
        <v>0</v>
      </c>
      <c r="U80">
        <f>(T80/'Exhaust Gas Math'!$B$14)+('Exhaust Gas Math'!$D$10)</f>
        <v>4.4059320573952224E-4</v>
      </c>
      <c r="V80">
        <f>('Exhaust Gas Math'!$E$10*(2.53982214E-12*V79^4 - 0.0000000071629564556*V79^3 + 7.56281407226508E-06*V79^2 - 0.00322508455050905*V79 + 1.62997098133725)*$B$24+T80*'Exhaust Gas Math'!$D$14*$B$23)/('Exhaust Gas Math'!$E$10*(2.53982214E-12*V79^4 - 0.0000000071629564556*V79^3 + 7.56281407226508E-06*V79^2 - 0.00322508455050905*V79 + 1.62997098133725)+T80*'Exhaust Gas Math'!$D$14)</f>
        <v>1100</v>
      </c>
      <c r="W80">
        <f>(353.3116967483*V80^-1.0020802909)*('Exhaust Gas Math'!$E$10/(T80+'Exhaust Gas Math'!$E$10))+(357.4500179626*V80^-1.0038444015 )*(T80/(T80+'Exhaust Gas Math'!$E$10))</f>
        <v>0.31654710700089367</v>
      </c>
      <c r="X80">
        <f t="shared" si="26"/>
        <v>0</v>
      </c>
      <c r="Y80">
        <f t="shared" si="27"/>
        <v>101325</v>
      </c>
      <c r="Z80">
        <f t="shared" si="28"/>
        <v>101325</v>
      </c>
    </row>
    <row r="81" spans="5:26" x14ac:dyDescent="0.2">
      <c r="E81">
        <f t="shared" si="15"/>
        <v>9.5000000000000067E-3</v>
      </c>
      <c r="F81">
        <f t="shared" si="16"/>
        <v>101325</v>
      </c>
      <c r="H81">
        <f t="shared" si="29"/>
        <v>9.5000000000000067E-3</v>
      </c>
      <c r="I81">
        <f t="shared" si="17"/>
        <v>456.00000000000034</v>
      </c>
      <c r="J81">
        <f t="shared" si="18"/>
        <v>3.5013552285584788E-2</v>
      </c>
      <c r="K81">
        <f t="shared" si="19"/>
        <v>26.411448257665135</v>
      </c>
      <c r="L81">
        <f t="shared" si="20"/>
        <v>3.9769296294121147E-5</v>
      </c>
      <c r="M81">
        <f>J81/SQRT('Exhaust Gas Math'!$E$14*$B$21*$B$23)</f>
        <v>5.9441051564215004E-4</v>
      </c>
      <c r="N81">
        <f t="shared" si="21"/>
        <v>1.9552731033997427E-2</v>
      </c>
      <c r="O81">
        <f t="shared" si="22"/>
        <v>0</v>
      </c>
      <c r="P81">
        <f t="shared" si="23"/>
        <v>0</v>
      </c>
      <c r="Q81">
        <f>($B$16/2)*(COS((ACOS((2*'Intake Valve Fxn Scratch'!$B$1)/$B$16-1)/($B$17/2))*(I81-($B$17/2)))+1)*P81</f>
        <v>0</v>
      </c>
      <c r="R81">
        <f t="shared" si="24"/>
        <v>0</v>
      </c>
      <c r="S81">
        <f t="shared" si="25"/>
        <v>0</v>
      </c>
      <c r="T81">
        <f>S81*'Exhaust Gas Math'!$C$14</f>
        <v>0</v>
      </c>
      <c r="U81">
        <f>(T81/'Exhaust Gas Math'!$B$14)+('Exhaust Gas Math'!$D$10)</f>
        <v>4.4059320573952224E-4</v>
      </c>
      <c r="V81">
        <f>('Exhaust Gas Math'!$E$10*(2.53982214E-12*V80^4 - 0.0000000071629564556*V80^3 + 7.56281407226508E-06*V80^2 - 0.00322508455050905*V80 + 1.62997098133725)*$B$24+T81*'Exhaust Gas Math'!$D$14*$B$23)/('Exhaust Gas Math'!$E$10*(2.53982214E-12*V80^4 - 0.0000000071629564556*V80^3 + 7.56281407226508E-06*V80^2 - 0.00322508455050905*V80 + 1.62997098133725)+T81*'Exhaust Gas Math'!$D$14)</f>
        <v>1100</v>
      </c>
      <c r="W81">
        <f>(353.3116967483*V81^-1.0020802909)*('Exhaust Gas Math'!$E$10/(T81+'Exhaust Gas Math'!$E$10))+(357.4500179626*V81^-1.0038444015 )*(T81/(T81+'Exhaust Gas Math'!$E$10))</f>
        <v>0.31654710700089367</v>
      </c>
      <c r="X81">
        <f t="shared" si="26"/>
        <v>0</v>
      </c>
      <c r="Y81">
        <f t="shared" si="27"/>
        <v>101325</v>
      </c>
      <c r="Z81">
        <f t="shared" si="28"/>
        <v>101325</v>
      </c>
    </row>
    <row r="82" spans="5:26" x14ac:dyDescent="0.2">
      <c r="E82">
        <f t="shared" si="15"/>
        <v>9.6250000000000068E-3</v>
      </c>
      <c r="F82">
        <f t="shared" si="16"/>
        <v>101325</v>
      </c>
      <c r="H82">
        <f t="shared" si="29"/>
        <v>9.6250000000000068E-3</v>
      </c>
      <c r="I82">
        <f t="shared" si="17"/>
        <v>462.00000000000034</v>
      </c>
      <c r="J82">
        <f t="shared" si="18"/>
        <v>3.8290800598923161E-2</v>
      </c>
      <c r="K82">
        <f t="shared" si="19"/>
        <v>25.976597262922699</v>
      </c>
      <c r="L82">
        <f t="shared" si="20"/>
        <v>3.9769296294121147E-5</v>
      </c>
      <c r="M82">
        <f>J82/SQRT('Exhaust Gas Math'!$E$14*$B$21*$B$23)</f>
        <v>6.5004699730873141E-4</v>
      </c>
      <c r="N82">
        <f t="shared" si="21"/>
        <v>2.1273748626322184E-2</v>
      </c>
      <c r="O82">
        <f t="shared" si="22"/>
        <v>0</v>
      </c>
      <c r="P82">
        <f t="shared" si="23"/>
        <v>0</v>
      </c>
      <c r="Q82">
        <f>($B$16/2)*(COS((ACOS((2*'Intake Valve Fxn Scratch'!$B$1)/$B$16-1)/($B$17/2))*(I82-($B$17/2)))+1)*P82</f>
        <v>0</v>
      </c>
      <c r="R82">
        <f t="shared" si="24"/>
        <v>0</v>
      </c>
      <c r="S82">
        <f t="shared" si="25"/>
        <v>0</v>
      </c>
      <c r="T82">
        <f>S82*'Exhaust Gas Math'!$C$14</f>
        <v>0</v>
      </c>
      <c r="U82">
        <f>(T82/'Exhaust Gas Math'!$B$14)+('Exhaust Gas Math'!$D$10)</f>
        <v>4.4059320573952224E-4</v>
      </c>
      <c r="V82">
        <f>('Exhaust Gas Math'!$E$10*(2.53982214E-12*V81^4 - 0.0000000071629564556*V81^3 + 7.56281407226508E-06*V81^2 - 0.00322508455050905*V81 + 1.62997098133725)*$B$24+T82*'Exhaust Gas Math'!$D$14*$B$23)/('Exhaust Gas Math'!$E$10*(2.53982214E-12*V81^4 - 0.0000000071629564556*V81^3 + 7.56281407226508E-06*V81^2 - 0.00322508455050905*V81 + 1.62997098133725)+T82*'Exhaust Gas Math'!$D$14)</f>
        <v>1100</v>
      </c>
      <c r="W82">
        <f>(353.3116967483*V82^-1.0020802909)*('Exhaust Gas Math'!$E$10/(T82+'Exhaust Gas Math'!$E$10))+(357.4500179626*V82^-1.0038444015 )*(T82/(T82+'Exhaust Gas Math'!$E$10))</f>
        <v>0.31654710700089367</v>
      </c>
      <c r="X82">
        <f t="shared" si="26"/>
        <v>0</v>
      </c>
      <c r="Y82">
        <f t="shared" si="27"/>
        <v>101325</v>
      </c>
      <c r="Z82">
        <f t="shared" si="28"/>
        <v>101325</v>
      </c>
    </row>
    <row r="83" spans="5:26" x14ac:dyDescent="0.2">
      <c r="E83">
        <f t="shared" si="15"/>
        <v>9.7500000000000069E-3</v>
      </c>
      <c r="F83">
        <f t="shared" si="16"/>
        <v>101325</v>
      </c>
      <c r="H83">
        <f t="shared" si="29"/>
        <v>9.7500000000000069E-3</v>
      </c>
      <c r="I83">
        <f t="shared" si="17"/>
        <v>468.00000000000034</v>
      </c>
      <c r="J83">
        <f t="shared" si="18"/>
        <v>4.1495838721686037E-2</v>
      </c>
      <c r="K83">
        <f t="shared" si="19"/>
        <v>25.257141232615229</v>
      </c>
      <c r="L83">
        <f t="shared" si="20"/>
        <v>3.9769296294121147E-5</v>
      </c>
      <c r="M83">
        <f>J83/SQRT('Exhaust Gas Math'!$E$14*$B$21*$B$23)</f>
        <v>7.044575966008395E-4</v>
      </c>
      <c r="N83">
        <f t="shared" si="21"/>
        <v>2.3061282130945888E-2</v>
      </c>
      <c r="O83">
        <f t="shared" si="22"/>
        <v>0</v>
      </c>
      <c r="P83">
        <f t="shared" si="23"/>
        <v>0</v>
      </c>
      <c r="Q83">
        <f>($B$16/2)*(COS((ACOS((2*'Intake Valve Fxn Scratch'!$B$1)/$B$16-1)/($B$17/2))*(I83-($B$17/2)))+1)*P83</f>
        <v>0</v>
      </c>
      <c r="R83">
        <f t="shared" si="24"/>
        <v>0</v>
      </c>
      <c r="S83">
        <f t="shared" si="25"/>
        <v>0</v>
      </c>
      <c r="T83">
        <f>S83*'Exhaust Gas Math'!$C$14</f>
        <v>0</v>
      </c>
      <c r="U83">
        <f>(T83/'Exhaust Gas Math'!$B$14)+('Exhaust Gas Math'!$D$10)</f>
        <v>4.4059320573952224E-4</v>
      </c>
      <c r="V83">
        <f>('Exhaust Gas Math'!$E$10*(2.53982214E-12*V82^4 - 0.0000000071629564556*V82^3 + 7.56281407226508E-06*V82^2 - 0.00322508455050905*V82 + 1.62997098133725)*$B$24+T83*'Exhaust Gas Math'!$D$14*$B$23)/('Exhaust Gas Math'!$E$10*(2.53982214E-12*V82^4 - 0.0000000071629564556*V82^3 + 7.56281407226508E-06*V82^2 - 0.00322508455050905*V82 + 1.62997098133725)+T83*'Exhaust Gas Math'!$D$14)</f>
        <v>1100</v>
      </c>
      <c r="W83">
        <f>(353.3116967483*V83^-1.0020802909)*('Exhaust Gas Math'!$E$10/(T83+'Exhaust Gas Math'!$E$10))+(357.4500179626*V83^-1.0038444015 )*(T83/(T83+'Exhaust Gas Math'!$E$10))</f>
        <v>0.31654710700089367</v>
      </c>
      <c r="X83">
        <f t="shared" si="26"/>
        <v>0</v>
      </c>
      <c r="Y83">
        <f t="shared" si="27"/>
        <v>101325</v>
      </c>
      <c r="Z83">
        <f t="shared" si="28"/>
        <v>101325</v>
      </c>
    </row>
    <row r="84" spans="5:26" x14ac:dyDescent="0.2">
      <c r="E84">
        <f t="shared" si="15"/>
        <v>9.875000000000007E-3</v>
      </c>
      <c r="F84">
        <f t="shared" si="16"/>
        <v>101325</v>
      </c>
      <c r="H84">
        <f t="shared" si="29"/>
        <v>9.875000000000007E-3</v>
      </c>
      <c r="I84">
        <f t="shared" si="17"/>
        <v>474.00000000000034</v>
      </c>
      <c r="J84">
        <f t="shared" si="18"/>
        <v>4.459355158550303E-2</v>
      </c>
      <c r="K84">
        <f t="shared" si="19"/>
        <v>24.260962677566649</v>
      </c>
      <c r="L84">
        <f t="shared" si="20"/>
        <v>3.9769296294121147E-5</v>
      </c>
      <c r="M84">
        <f>J84/SQRT('Exhaust Gas Math'!$E$14*$B$21*$B$23)</f>
        <v>7.5704617960647915E-4</v>
      </c>
      <c r="N84">
        <f t="shared" si="21"/>
        <v>2.4926279523175776E-2</v>
      </c>
      <c r="O84">
        <f t="shared" si="22"/>
        <v>0</v>
      </c>
      <c r="P84">
        <f t="shared" si="23"/>
        <v>0</v>
      </c>
      <c r="Q84">
        <f>($B$16/2)*(COS((ACOS((2*'Intake Valve Fxn Scratch'!$B$1)/$B$16-1)/($B$17/2))*(I84-($B$17/2)))+1)*P84</f>
        <v>0</v>
      </c>
      <c r="R84">
        <f t="shared" si="24"/>
        <v>0</v>
      </c>
      <c r="S84">
        <f t="shared" si="25"/>
        <v>0</v>
      </c>
      <c r="T84">
        <f>S84*'Exhaust Gas Math'!$C$14</f>
        <v>0</v>
      </c>
      <c r="U84">
        <f>(T84/'Exhaust Gas Math'!$B$14)+('Exhaust Gas Math'!$D$10)</f>
        <v>4.4059320573952224E-4</v>
      </c>
      <c r="V84">
        <f>('Exhaust Gas Math'!$E$10*(2.53982214E-12*V83^4 - 0.0000000071629564556*V83^3 + 7.56281407226508E-06*V83^2 - 0.00322508455050905*V83 + 1.62997098133725)*$B$24+T84*'Exhaust Gas Math'!$D$14*$B$23)/('Exhaust Gas Math'!$E$10*(2.53982214E-12*V83^4 - 0.0000000071629564556*V83^3 + 7.56281407226508E-06*V83^2 - 0.00322508455050905*V83 + 1.62997098133725)+T84*'Exhaust Gas Math'!$D$14)</f>
        <v>1100</v>
      </c>
      <c r="W84">
        <f>(353.3116967483*V84^-1.0020802909)*('Exhaust Gas Math'!$E$10/(T84+'Exhaust Gas Math'!$E$10))+(357.4500179626*V84^-1.0038444015 )*(T84/(T84+'Exhaust Gas Math'!$E$10))</f>
        <v>0.31654710700089367</v>
      </c>
      <c r="X84">
        <f t="shared" si="26"/>
        <v>0</v>
      </c>
      <c r="Y84">
        <f t="shared" si="27"/>
        <v>101325</v>
      </c>
      <c r="Z84">
        <f t="shared" si="28"/>
        <v>101325</v>
      </c>
    </row>
    <row r="85" spans="5:26" x14ac:dyDescent="0.2">
      <c r="E85">
        <f t="shared" si="15"/>
        <v>1.0000000000000007E-2</v>
      </c>
      <c r="F85">
        <f t="shared" si="16"/>
        <v>101325</v>
      </c>
      <c r="H85">
        <f t="shared" si="29"/>
        <v>1.0000000000000007E-2</v>
      </c>
      <c r="I85">
        <f t="shared" si="17"/>
        <v>480.00000000000034</v>
      </c>
      <c r="J85">
        <f t="shared" si="18"/>
        <v>4.7550000000000169E-2</v>
      </c>
      <c r="K85">
        <f t="shared" si="19"/>
        <v>22.998975938489799</v>
      </c>
      <c r="L85">
        <f t="shared" si="20"/>
        <v>3.9769296294121147E-5</v>
      </c>
      <c r="M85">
        <f>J85/SQRT('Exhaust Gas Math'!$E$14*$B$21*$B$23)</f>
        <v>8.0723657480537378E-4</v>
      </c>
      <c r="N85">
        <f t="shared" si="21"/>
        <v>2.6879134705680756E-2</v>
      </c>
      <c r="O85">
        <f t="shared" si="22"/>
        <v>0</v>
      </c>
      <c r="P85">
        <f t="shared" si="23"/>
        <v>0</v>
      </c>
      <c r="Q85">
        <f>($B$16/2)*(COS((ACOS((2*'Intake Valve Fxn Scratch'!$B$1)/$B$16-1)/($B$17/2))*(I85-($B$17/2)))+1)*P85</f>
        <v>0</v>
      </c>
      <c r="R85">
        <f t="shared" si="24"/>
        <v>0</v>
      </c>
      <c r="S85">
        <f t="shared" si="25"/>
        <v>0</v>
      </c>
      <c r="T85">
        <f>S85*'Exhaust Gas Math'!$C$14</f>
        <v>0</v>
      </c>
      <c r="U85">
        <f>(T85/'Exhaust Gas Math'!$B$14)+('Exhaust Gas Math'!$D$10)</f>
        <v>4.4059320573952224E-4</v>
      </c>
      <c r="V85">
        <f>('Exhaust Gas Math'!$E$10*(2.53982214E-12*V84^4 - 0.0000000071629564556*V84^3 + 7.56281407226508E-06*V84^2 - 0.00322508455050905*V84 + 1.62997098133725)*$B$24+T85*'Exhaust Gas Math'!$D$14*$B$23)/('Exhaust Gas Math'!$E$10*(2.53982214E-12*V84^4 - 0.0000000071629564556*V84^3 + 7.56281407226508E-06*V84^2 - 0.00322508455050905*V84 + 1.62997098133725)+T85*'Exhaust Gas Math'!$D$14)</f>
        <v>1100</v>
      </c>
      <c r="W85">
        <f>(353.3116967483*V85^-1.0020802909)*('Exhaust Gas Math'!$E$10/(T85+'Exhaust Gas Math'!$E$10))+(357.4500179626*V85^-1.0038444015 )*(T85/(T85+'Exhaust Gas Math'!$E$10))</f>
        <v>0.31654710700089367</v>
      </c>
      <c r="X85">
        <f t="shared" si="26"/>
        <v>0</v>
      </c>
      <c r="Y85">
        <f t="shared" si="27"/>
        <v>101325</v>
      </c>
      <c r="Z85">
        <f t="shared" si="28"/>
        <v>101325</v>
      </c>
    </row>
    <row r="86" spans="5:26" x14ac:dyDescent="0.2">
      <c r="E86">
        <f t="shared" si="15"/>
        <v>1.0125000000000007E-2</v>
      </c>
      <c r="F86">
        <f t="shared" si="16"/>
        <v>101325</v>
      </c>
      <c r="H86">
        <f t="shared" si="29"/>
        <v>1.0125000000000007E-2</v>
      </c>
      <c r="I86">
        <f t="shared" si="17"/>
        <v>486.00000000000034</v>
      </c>
      <c r="J86">
        <f t="shared" si="18"/>
        <v>5.0332792497671572E-2</v>
      </c>
      <c r="K86">
        <f t="shared" si="19"/>
        <v>21.485007606185725</v>
      </c>
      <c r="L86">
        <f t="shared" si="20"/>
        <v>3.9769296294121147E-5</v>
      </c>
      <c r="M86">
        <f>J86/SQRT('Exhaust Gas Math'!$E$14*$B$21*$B$23)</f>
        <v>8.5447888572470808E-4</v>
      </c>
      <c r="N86">
        <f t="shared" si="21"/>
        <v>2.8928903021830897E-2</v>
      </c>
      <c r="O86">
        <f t="shared" si="22"/>
        <v>0</v>
      </c>
      <c r="P86">
        <f t="shared" si="23"/>
        <v>0</v>
      </c>
      <c r="Q86">
        <f>($B$16/2)*(COS((ACOS((2*'Intake Valve Fxn Scratch'!$B$1)/$B$16-1)/($B$17/2))*(I86-($B$17/2)))+1)*P86</f>
        <v>0</v>
      </c>
      <c r="R86">
        <f t="shared" si="24"/>
        <v>0</v>
      </c>
      <c r="S86">
        <f t="shared" si="25"/>
        <v>0</v>
      </c>
      <c r="T86">
        <f>S86*'Exhaust Gas Math'!$C$14</f>
        <v>0</v>
      </c>
      <c r="U86">
        <f>(T86/'Exhaust Gas Math'!$B$14)+('Exhaust Gas Math'!$D$10)</f>
        <v>4.4059320573952224E-4</v>
      </c>
      <c r="V86">
        <f>('Exhaust Gas Math'!$E$10*(2.53982214E-12*V85^4 - 0.0000000071629564556*V85^3 + 7.56281407226508E-06*V85^2 - 0.00322508455050905*V85 + 1.62997098133725)*$B$24+T86*'Exhaust Gas Math'!$D$14*$B$23)/('Exhaust Gas Math'!$E$10*(2.53982214E-12*V85^4 - 0.0000000071629564556*V85^3 + 7.56281407226508E-06*V85^2 - 0.00322508455050905*V85 + 1.62997098133725)+T86*'Exhaust Gas Math'!$D$14)</f>
        <v>1100</v>
      </c>
      <c r="W86">
        <f>(353.3116967483*V86^-1.0020802909)*('Exhaust Gas Math'!$E$10/(T86+'Exhaust Gas Math'!$E$10))+(357.4500179626*V86^-1.0038444015 )*(T86/(T86+'Exhaust Gas Math'!$E$10))</f>
        <v>0.31654710700089367</v>
      </c>
      <c r="X86">
        <f t="shared" si="26"/>
        <v>0</v>
      </c>
      <c r="Y86">
        <f t="shared" si="27"/>
        <v>101325</v>
      </c>
      <c r="Z86">
        <f t="shared" si="28"/>
        <v>101325</v>
      </c>
    </row>
    <row r="87" spans="5:26" x14ac:dyDescent="0.2">
      <c r="E87">
        <f t="shared" si="15"/>
        <v>1.0250000000000007E-2</v>
      </c>
      <c r="F87">
        <f t="shared" si="16"/>
        <v>101325</v>
      </c>
      <c r="H87">
        <f t="shared" si="29"/>
        <v>1.0250000000000007E-2</v>
      </c>
      <c r="I87">
        <f t="shared" si="17"/>
        <v>492.00000000000034</v>
      </c>
      <c r="J87">
        <f t="shared" si="18"/>
        <v>5.2911440221575977E-2</v>
      </c>
      <c r="K87">
        <f t="shared" si="19"/>
        <v>19.735645034521394</v>
      </c>
      <c r="L87">
        <f t="shared" si="20"/>
        <v>3.9769296294121147E-5</v>
      </c>
      <c r="M87">
        <f>J87/SQRT('Exhaust Gas Math'!$E$14*$B$21*$B$23)</f>
        <v>8.982555157199607E-4</v>
      </c>
      <c r="N87">
        <f t="shared" si="21"/>
        <v>3.1082443968384565E-2</v>
      </c>
      <c r="O87">
        <f t="shared" si="22"/>
        <v>0</v>
      </c>
      <c r="P87">
        <f t="shared" si="23"/>
        <v>0</v>
      </c>
      <c r="Q87">
        <f>($B$16/2)*(COS((ACOS((2*'Intake Valve Fxn Scratch'!$B$1)/$B$16-1)/($B$17/2))*(I87-($B$17/2)))+1)*P87</f>
        <v>0</v>
      </c>
      <c r="R87">
        <f t="shared" si="24"/>
        <v>0</v>
      </c>
      <c r="S87">
        <f t="shared" si="25"/>
        <v>0</v>
      </c>
      <c r="T87">
        <f>S87*'Exhaust Gas Math'!$C$14</f>
        <v>0</v>
      </c>
      <c r="U87">
        <f>(T87/'Exhaust Gas Math'!$B$14)+('Exhaust Gas Math'!$D$10)</f>
        <v>4.4059320573952224E-4</v>
      </c>
      <c r="V87">
        <f>('Exhaust Gas Math'!$E$10*(2.53982214E-12*V86^4 - 0.0000000071629564556*V86^3 + 7.56281407226508E-06*V86^2 - 0.00322508455050905*V86 + 1.62997098133725)*$B$24+T87*'Exhaust Gas Math'!$D$14*$B$23)/('Exhaust Gas Math'!$E$10*(2.53982214E-12*V86^4 - 0.0000000071629564556*V86^3 + 7.56281407226508E-06*V86^2 - 0.00322508455050905*V86 + 1.62997098133725)+T87*'Exhaust Gas Math'!$D$14)</f>
        <v>1100</v>
      </c>
      <c r="W87">
        <f>(353.3116967483*V87^-1.0020802909)*('Exhaust Gas Math'!$E$10/(T87+'Exhaust Gas Math'!$E$10))+(357.4500179626*V87^-1.0038444015 )*(T87/(T87+'Exhaust Gas Math'!$E$10))</f>
        <v>0.31654710700089367</v>
      </c>
      <c r="X87">
        <f t="shared" si="26"/>
        <v>0</v>
      </c>
      <c r="Y87">
        <f t="shared" si="27"/>
        <v>101325</v>
      </c>
      <c r="Z87">
        <f t="shared" si="28"/>
        <v>101325</v>
      </c>
    </row>
    <row r="88" spans="5:26" x14ac:dyDescent="0.2">
      <c r="E88">
        <f t="shared" si="15"/>
        <v>1.0375000000000007E-2</v>
      </c>
      <c r="F88">
        <f t="shared" si="16"/>
        <v>101325</v>
      </c>
      <c r="H88">
        <f t="shared" si="29"/>
        <v>1.0375000000000007E-2</v>
      </c>
      <c r="I88">
        <f t="shared" si="17"/>
        <v>498.00000000000034</v>
      </c>
      <c r="J88">
        <f t="shared" si="18"/>
        <v>5.5257690967633527E-2</v>
      </c>
      <c r="K88">
        <f t="shared" si="19"/>
        <v>17.770054605909639</v>
      </c>
      <c r="L88">
        <f t="shared" si="20"/>
        <v>3.9769296294121147E-5</v>
      </c>
      <c r="M88">
        <f>J88/SQRT('Exhaust Gas Math'!$E$14*$B$21*$B$23)</f>
        <v>9.3808683887205405E-4</v>
      </c>
      <c r="N88">
        <f t="shared" si="21"/>
        <v>3.3343486332452134E-2</v>
      </c>
      <c r="O88">
        <f t="shared" si="22"/>
        <v>0</v>
      </c>
      <c r="P88">
        <f t="shared" si="23"/>
        <v>0</v>
      </c>
      <c r="Q88">
        <f>($B$16/2)*(COS((ACOS((2*'Intake Valve Fxn Scratch'!$B$1)/$B$16-1)/($B$17/2))*(I88-($B$17/2)))+1)*P88</f>
        <v>0</v>
      </c>
      <c r="R88">
        <f t="shared" si="24"/>
        <v>0</v>
      </c>
      <c r="S88">
        <f t="shared" si="25"/>
        <v>0</v>
      </c>
      <c r="T88">
        <f>S88*'Exhaust Gas Math'!$C$14</f>
        <v>0</v>
      </c>
      <c r="U88">
        <f>(T88/'Exhaust Gas Math'!$B$14)+('Exhaust Gas Math'!$D$10)</f>
        <v>4.4059320573952224E-4</v>
      </c>
      <c r="V88">
        <f>('Exhaust Gas Math'!$E$10*(2.53982214E-12*V87^4 - 0.0000000071629564556*V87^3 + 7.56281407226508E-06*V87^2 - 0.00322508455050905*V87 + 1.62997098133725)*$B$24+T88*'Exhaust Gas Math'!$D$14*$B$23)/('Exhaust Gas Math'!$E$10*(2.53982214E-12*V87^4 - 0.0000000071629564556*V87^3 + 7.56281407226508E-06*V87^2 - 0.00322508455050905*V87 + 1.62997098133725)+T88*'Exhaust Gas Math'!$D$14)</f>
        <v>1100</v>
      </c>
      <c r="W88">
        <f>(353.3116967483*V88^-1.0020802909)*('Exhaust Gas Math'!$E$10/(T88+'Exhaust Gas Math'!$E$10))+(357.4500179626*V88^-1.0038444015 )*(T88/(T88+'Exhaust Gas Math'!$E$10))</f>
        <v>0.31654710700089367</v>
      </c>
      <c r="X88">
        <f t="shared" si="26"/>
        <v>0</v>
      </c>
      <c r="Y88">
        <f t="shared" si="27"/>
        <v>101325</v>
      </c>
      <c r="Z88">
        <f t="shared" si="28"/>
        <v>101325</v>
      </c>
    </row>
    <row r="89" spans="5:26" x14ac:dyDescent="0.2">
      <c r="E89">
        <f t="shared" si="15"/>
        <v>1.0500000000000008E-2</v>
      </c>
      <c r="F89">
        <f t="shared" si="16"/>
        <v>101325</v>
      </c>
      <c r="H89">
        <f t="shared" si="29"/>
        <v>1.0500000000000008E-2</v>
      </c>
      <c r="I89">
        <f t="shared" si="17"/>
        <v>504.00000000000034</v>
      </c>
      <c r="J89">
        <f t="shared" si="18"/>
        <v>5.7345838721685957E-2</v>
      </c>
      <c r="K89">
        <f t="shared" si="19"/>
        <v>15.609771740412516</v>
      </c>
      <c r="L89">
        <f t="shared" si="20"/>
        <v>3.9769296294121147E-5</v>
      </c>
      <c r="M89">
        <f>J89/SQRT('Exhaust Gas Math'!$E$14*$B$21*$B$23)</f>
        <v>9.7353645486929511E-4</v>
      </c>
      <c r="N89">
        <f t="shared" si="21"/>
        <v>3.5711621293390408E-2</v>
      </c>
      <c r="O89">
        <f t="shared" si="22"/>
        <v>0</v>
      </c>
      <c r="P89">
        <f t="shared" si="23"/>
        <v>0</v>
      </c>
      <c r="Q89">
        <f>($B$16/2)*(COS((ACOS((2*'Intake Valve Fxn Scratch'!$B$1)/$B$16-1)/($B$17/2))*(I89-($B$17/2)))+1)*P89</f>
        <v>0</v>
      </c>
      <c r="R89">
        <f t="shared" si="24"/>
        <v>0</v>
      </c>
      <c r="S89">
        <f t="shared" si="25"/>
        <v>0</v>
      </c>
      <c r="T89">
        <f>S89*'Exhaust Gas Math'!$C$14</f>
        <v>0</v>
      </c>
      <c r="U89">
        <f>(T89/'Exhaust Gas Math'!$B$14)+('Exhaust Gas Math'!$D$10)</f>
        <v>4.4059320573952224E-4</v>
      </c>
      <c r="V89">
        <f>('Exhaust Gas Math'!$E$10*(2.53982214E-12*V88^4 - 0.0000000071629564556*V88^3 + 7.56281407226508E-06*V88^2 - 0.00322508455050905*V88 + 1.62997098133725)*$B$24+T89*'Exhaust Gas Math'!$D$14*$B$23)/('Exhaust Gas Math'!$E$10*(2.53982214E-12*V88^4 - 0.0000000071629564556*V88^3 + 7.56281407226508E-06*V88^2 - 0.00322508455050905*V88 + 1.62997098133725)+T89*'Exhaust Gas Math'!$D$14)</f>
        <v>1100</v>
      </c>
      <c r="W89">
        <f>(353.3116967483*V89^-1.0020802909)*('Exhaust Gas Math'!$E$10/(T89+'Exhaust Gas Math'!$E$10))+(357.4500179626*V89^-1.0038444015 )*(T89/(T89+'Exhaust Gas Math'!$E$10))</f>
        <v>0.31654710700089367</v>
      </c>
      <c r="X89">
        <f t="shared" si="26"/>
        <v>0</v>
      </c>
      <c r="Y89">
        <f t="shared" si="27"/>
        <v>101325</v>
      </c>
      <c r="Z89">
        <f t="shared" si="28"/>
        <v>101325</v>
      </c>
    </row>
    <row r="90" spans="5:26" x14ac:dyDescent="0.2">
      <c r="E90">
        <f t="shared" si="15"/>
        <v>1.0625000000000008E-2</v>
      </c>
      <c r="F90">
        <f t="shared" si="16"/>
        <v>101325</v>
      </c>
      <c r="H90">
        <f t="shared" si="29"/>
        <v>1.0625000000000008E-2</v>
      </c>
      <c r="I90">
        <f t="shared" si="17"/>
        <v>510.0000000000004</v>
      </c>
      <c r="J90">
        <f t="shared" si="18"/>
        <v>5.9153005299966824E-2</v>
      </c>
      <c r="K90">
        <f t="shared" si="19"/>
        <v>13.27846494917269</v>
      </c>
      <c r="L90">
        <f t="shared" si="20"/>
        <v>3.9769296294121147E-5</v>
      </c>
      <c r="M90">
        <f>J90/SQRT('Exhaust Gas Math'!$E$14*$B$21*$B$23)</f>
        <v>1.0042159703005083E-3</v>
      </c>
      <c r="N90">
        <f t="shared" si="21"/>
        <v>3.8181243154758952E-2</v>
      </c>
      <c r="O90">
        <f t="shared" si="22"/>
        <v>0</v>
      </c>
      <c r="P90">
        <f t="shared" si="23"/>
        <v>0</v>
      </c>
      <c r="Q90">
        <f>($B$16/2)*(COS((ACOS((2*'Intake Valve Fxn Scratch'!$B$1)/$B$16-1)/($B$17/2))*(I90-($B$17/2)))+1)*P90</f>
        <v>0</v>
      </c>
      <c r="R90">
        <f t="shared" si="24"/>
        <v>0</v>
      </c>
      <c r="S90">
        <f t="shared" si="25"/>
        <v>0</v>
      </c>
      <c r="T90">
        <f>S90*'Exhaust Gas Math'!$C$14</f>
        <v>0</v>
      </c>
      <c r="U90">
        <f>(T90/'Exhaust Gas Math'!$B$14)+('Exhaust Gas Math'!$D$10)</f>
        <v>4.4059320573952224E-4</v>
      </c>
      <c r="V90">
        <f>('Exhaust Gas Math'!$E$10*(2.53982214E-12*V89^4 - 0.0000000071629564556*V89^3 + 7.56281407226508E-06*V89^2 - 0.00322508455050905*V89 + 1.62997098133725)*$B$24+T90*'Exhaust Gas Math'!$D$14*$B$23)/('Exhaust Gas Math'!$E$10*(2.53982214E-12*V89^4 - 0.0000000071629564556*V89^3 + 7.56281407226508E-06*V89^2 - 0.00322508455050905*V89 + 1.62997098133725)+T90*'Exhaust Gas Math'!$D$14)</f>
        <v>1100</v>
      </c>
      <c r="W90">
        <f>(353.3116967483*V90^-1.0020802909)*('Exhaust Gas Math'!$E$10/(T90+'Exhaust Gas Math'!$E$10))+(357.4500179626*V90^-1.0038444015 )*(T90/(T90+'Exhaust Gas Math'!$E$10))</f>
        <v>0.31654710700089367</v>
      </c>
      <c r="X90">
        <f t="shared" si="26"/>
        <v>0</v>
      </c>
      <c r="Y90">
        <f t="shared" si="27"/>
        <v>101325</v>
      </c>
      <c r="Z90">
        <f t="shared" si="28"/>
        <v>101325</v>
      </c>
    </row>
    <row r="91" spans="5:26" x14ac:dyDescent="0.2">
      <c r="E91">
        <f t="shared" si="15"/>
        <v>1.0750000000000008E-2</v>
      </c>
      <c r="F91">
        <f t="shared" si="16"/>
        <v>101325</v>
      </c>
      <c r="H91">
        <f t="shared" si="29"/>
        <v>1.0750000000000008E-2</v>
      </c>
      <c r="I91">
        <f t="shared" si="17"/>
        <v>516.00000000000034</v>
      </c>
      <c r="J91">
        <f t="shared" si="18"/>
        <v>6.0659391007270524E-2</v>
      </c>
      <c r="K91">
        <f t="shared" si="19"/>
        <v>10.801676517252341</v>
      </c>
      <c r="L91">
        <f t="shared" si="20"/>
        <v>3.9769296294121147E-5</v>
      </c>
      <c r="M91">
        <f>J91/SQRT('Exhaust Gas Math'!$E$14*$B$21*$B$23)</f>
        <v>1.0297892539745273E-3</v>
      </c>
      <c r="N91">
        <f t="shared" si="21"/>
        <v>4.0740475102976917E-2</v>
      </c>
      <c r="O91">
        <f t="shared" si="22"/>
        <v>0</v>
      </c>
      <c r="P91">
        <f t="shared" si="23"/>
        <v>0</v>
      </c>
      <c r="Q91">
        <f>($B$16/2)*(COS((ACOS((2*'Intake Valve Fxn Scratch'!$B$1)/$B$16-1)/($B$17/2))*(I91-($B$17/2)))+1)*P91</f>
        <v>0</v>
      </c>
      <c r="R91">
        <f t="shared" si="24"/>
        <v>0</v>
      </c>
      <c r="S91">
        <f t="shared" si="25"/>
        <v>0</v>
      </c>
      <c r="T91">
        <f>S91*'Exhaust Gas Math'!$C$14</f>
        <v>0</v>
      </c>
      <c r="U91">
        <f>(T91/'Exhaust Gas Math'!$B$14)+('Exhaust Gas Math'!$D$10)</f>
        <v>4.4059320573952224E-4</v>
      </c>
      <c r="V91">
        <f>('Exhaust Gas Math'!$E$10*(2.53982214E-12*V90^4 - 0.0000000071629564556*V90^3 + 7.56281407226508E-06*V90^2 - 0.00322508455050905*V90 + 1.62997098133725)*$B$24+T91*'Exhaust Gas Math'!$D$14*$B$23)/('Exhaust Gas Math'!$E$10*(2.53982214E-12*V90^4 - 0.0000000071629564556*V90^3 + 7.56281407226508E-06*V90^2 - 0.00322508455050905*V90 + 1.62997098133725)+T91*'Exhaust Gas Math'!$D$14)</f>
        <v>1100</v>
      </c>
      <c r="W91">
        <f>(353.3116967483*V91^-1.0020802909)*('Exhaust Gas Math'!$E$10/(T91+'Exhaust Gas Math'!$E$10))+(357.4500179626*V91^-1.0038444015 )*(T91/(T91+'Exhaust Gas Math'!$E$10))</f>
        <v>0.31654710700089367</v>
      </c>
      <c r="X91">
        <f t="shared" si="26"/>
        <v>0</v>
      </c>
      <c r="Y91">
        <f t="shared" si="27"/>
        <v>101325</v>
      </c>
      <c r="Z91">
        <f t="shared" si="28"/>
        <v>101325</v>
      </c>
    </row>
    <row r="92" spans="5:26" x14ac:dyDescent="0.2">
      <c r="E92">
        <f t="shared" si="15"/>
        <v>1.0875000000000008E-2</v>
      </c>
      <c r="F92">
        <f t="shared" si="16"/>
        <v>101325</v>
      </c>
      <c r="H92">
        <f t="shared" si="29"/>
        <v>1.0875000000000008E-2</v>
      </c>
      <c r="I92">
        <f t="shared" si="17"/>
        <v>522.00000000000034</v>
      </c>
      <c r="J92">
        <f t="shared" si="18"/>
        <v>6.1848491566556432E-2</v>
      </c>
      <c r="K92">
        <f t="shared" si="19"/>
        <v>8.2065426570128022</v>
      </c>
      <c r="L92">
        <f t="shared" si="20"/>
        <v>3.9769296294121147E-5</v>
      </c>
      <c r="M92">
        <f>J92/SQRT('Exhaust Gas Math'!$E$14*$B$21*$B$23)</f>
        <v>1.0499761196438673E-3</v>
      </c>
      <c r="N92">
        <f t="shared" si="21"/>
        <v>4.3370137971736708E-2</v>
      </c>
      <c r="O92">
        <f t="shared" si="22"/>
        <v>0</v>
      </c>
      <c r="P92">
        <f t="shared" si="23"/>
        <v>0</v>
      </c>
      <c r="Q92">
        <f>($B$16/2)*(COS((ACOS((2*'Intake Valve Fxn Scratch'!$B$1)/$B$16-1)/($B$17/2))*(I92-($B$17/2)))+1)*P92</f>
        <v>0</v>
      </c>
      <c r="R92">
        <f t="shared" si="24"/>
        <v>0</v>
      </c>
      <c r="S92">
        <f t="shared" si="25"/>
        <v>0</v>
      </c>
      <c r="T92">
        <f>S92*'Exhaust Gas Math'!$C$14</f>
        <v>0</v>
      </c>
      <c r="U92">
        <f>(T92/'Exhaust Gas Math'!$B$14)+('Exhaust Gas Math'!$D$10)</f>
        <v>4.4059320573952224E-4</v>
      </c>
      <c r="V92">
        <f>('Exhaust Gas Math'!$E$10*(2.53982214E-12*V91^4 - 0.0000000071629564556*V91^3 + 7.56281407226508E-06*V91^2 - 0.00322508455050905*V91 + 1.62997098133725)*$B$24+T92*'Exhaust Gas Math'!$D$14*$B$23)/('Exhaust Gas Math'!$E$10*(2.53982214E-12*V91^4 - 0.0000000071629564556*V91^3 + 7.56281407226508E-06*V91^2 - 0.00322508455050905*V91 + 1.62997098133725)+T92*'Exhaust Gas Math'!$D$14)</f>
        <v>1100</v>
      </c>
      <c r="W92">
        <f>(353.3116967483*V92^-1.0020802909)*('Exhaust Gas Math'!$E$10/(T92+'Exhaust Gas Math'!$E$10))+(357.4500179626*V92^-1.0038444015 )*(T92/(T92+'Exhaust Gas Math'!$E$10))</f>
        <v>0.31654710700089367</v>
      </c>
      <c r="X92">
        <f t="shared" si="26"/>
        <v>0</v>
      </c>
      <c r="Y92">
        <f t="shared" si="27"/>
        <v>101325</v>
      </c>
      <c r="Z92">
        <f t="shared" si="28"/>
        <v>101325</v>
      </c>
    </row>
    <row r="93" spans="5:26" x14ac:dyDescent="0.2">
      <c r="E93">
        <f t="shared" si="15"/>
        <v>1.1000000000000008E-2</v>
      </c>
      <c r="F93">
        <f t="shared" si="16"/>
        <v>101325</v>
      </c>
      <c r="H93">
        <f t="shared" si="29"/>
        <v>1.1000000000000008E-2</v>
      </c>
      <c r="I93">
        <f t="shared" si="17"/>
        <v>528.00000000000034</v>
      </c>
      <c r="J93">
        <f t="shared" si="18"/>
        <v>6.2707278943261682E-2</v>
      </c>
      <c r="K93">
        <f t="shared" si="19"/>
        <v>5.5214961980935735</v>
      </c>
      <c r="L93">
        <f t="shared" si="20"/>
        <v>3.9769296294121147E-5</v>
      </c>
      <c r="M93">
        <f>J93/SQRT('Exhaust Gas Math'!$E$14*$B$21*$B$23)</f>
        <v>1.0645553957838805E-3</v>
      </c>
      <c r="N93">
        <f t="shared" si="21"/>
        <v>4.6042841937539172E-2</v>
      </c>
      <c r="O93">
        <f t="shared" si="22"/>
        <v>0</v>
      </c>
      <c r="P93">
        <f t="shared" si="23"/>
        <v>0</v>
      </c>
      <c r="Q93">
        <f>($B$16/2)*(COS((ACOS((2*'Intake Valve Fxn Scratch'!$B$1)/$B$16-1)/($B$17/2))*(I93-($B$17/2)))+1)*P93</f>
        <v>0</v>
      </c>
      <c r="R93">
        <f t="shared" si="24"/>
        <v>0</v>
      </c>
      <c r="S93">
        <f t="shared" si="25"/>
        <v>0</v>
      </c>
      <c r="T93">
        <f>S93*'Exhaust Gas Math'!$C$14</f>
        <v>0</v>
      </c>
      <c r="U93">
        <f>(T93/'Exhaust Gas Math'!$B$14)+('Exhaust Gas Math'!$D$10)</f>
        <v>4.4059320573952224E-4</v>
      </c>
      <c r="V93">
        <f>('Exhaust Gas Math'!$E$10*(2.53982214E-12*V92^4 - 0.0000000071629564556*V92^3 + 7.56281407226508E-06*V92^2 - 0.00322508455050905*V92 + 1.62997098133725)*$B$24+T93*'Exhaust Gas Math'!$D$14*$B$23)/('Exhaust Gas Math'!$E$10*(2.53982214E-12*V92^4 - 0.0000000071629564556*V92^3 + 7.56281407226508E-06*V92^2 - 0.00322508455050905*V92 + 1.62997098133725)+T93*'Exhaust Gas Math'!$D$14)</f>
        <v>1100</v>
      </c>
      <c r="W93">
        <f>(353.3116967483*V93^-1.0020802909)*('Exhaust Gas Math'!$E$10/(T93+'Exhaust Gas Math'!$E$10))+(357.4500179626*V93^-1.0038444015 )*(T93/(T93+'Exhaust Gas Math'!$E$10))</f>
        <v>0.31654710700089367</v>
      </c>
      <c r="X93">
        <f t="shared" si="26"/>
        <v>0</v>
      </c>
      <c r="Y93">
        <f t="shared" si="27"/>
        <v>101325</v>
      </c>
      <c r="Z93">
        <f t="shared" si="28"/>
        <v>101325</v>
      </c>
    </row>
    <row r="94" spans="5:26" x14ac:dyDescent="0.2">
      <c r="E94">
        <f t="shared" si="15"/>
        <v>1.1125000000000008E-2</v>
      </c>
      <c r="F94">
        <f t="shared" si="16"/>
        <v>101325</v>
      </c>
      <c r="H94">
        <f t="shared" si="29"/>
        <v>1.1125000000000008E-2</v>
      </c>
      <c r="I94">
        <f t="shared" si="17"/>
        <v>534.00000000000034</v>
      </c>
      <c r="J94">
        <f t="shared" si="18"/>
        <v>6.3226344083174291E-2</v>
      </c>
      <c r="K94">
        <f t="shared" si="19"/>
        <v>2.7759550713806691</v>
      </c>
      <c r="L94">
        <f t="shared" si="20"/>
        <v>3.9769296294121147E-5</v>
      </c>
      <c r="M94">
        <f>J94/SQRT('Exhaust Gas Math'!$E$14*$B$21*$B$23)</f>
        <v>1.073367348794268E-3</v>
      </c>
      <c r="N94">
        <f t="shared" si="21"/>
        <v>4.872230204322666E-2</v>
      </c>
      <c r="O94">
        <f t="shared" si="22"/>
        <v>0</v>
      </c>
      <c r="P94">
        <f t="shared" si="23"/>
        <v>0</v>
      </c>
      <c r="Q94">
        <f>($B$16/2)*(COS((ACOS((2*'Intake Valve Fxn Scratch'!$B$1)/$B$16-1)/($B$17/2))*(I94-($B$17/2)))+1)*P94</f>
        <v>0</v>
      </c>
      <c r="R94">
        <f t="shared" si="24"/>
        <v>0</v>
      </c>
      <c r="S94">
        <f t="shared" si="25"/>
        <v>0</v>
      </c>
      <c r="T94">
        <f>S94*'Exhaust Gas Math'!$C$14</f>
        <v>0</v>
      </c>
      <c r="U94">
        <f>(T94/'Exhaust Gas Math'!$B$14)+('Exhaust Gas Math'!$D$10)</f>
        <v>4.4059320573952224E-4</v>
      </c>
      <c r="V94">
        <f>('Exhaust Gas Math'!$E$10*(2.53982214E-12*V93^4 - 0.0000000071629564556*V93^3 + 7.56281407226508E-06*V93^2 - 0.00322508455050905*V93 + 1.62997098133725)*$B$24+T94*'Exhaust Gas Math'!$D$14*$B$23)/('Exhaust Gas Math'!$E$10*(2.53982214E-12*V93^4 - 0.0000000071629564556*V93^3 + 7.56281407226508E-06*V93^2 - 0.00322508455050905*V93 + 1.62997098133725)+T94*'Exhaust Gas Math'!$D$14)</f>
        <v>1100</v>
      </c>
      <c r="W94">
        <f>(353.3116967483*V94^-1.0020802909)*('Exhaust Gas Math'!$E$10/(T94+'Exhaust Gas Math'!$E$10))+(357.4500179626*V94^-1.0038444015 )*(T94/(T94+'Exhaust Gas Math'!$E$10))</f>
        <v>0.31654710700089367</v>
      </c>
      <c r="X94">
        <f t="shared" si="26"/>
        <v>0</v>
      </c>
      <c r="Y94">
        <f t="shared" si="27"/>
        <v>101325</v>
      </c>
      <c r="Z94">
        <f t="shared" si="28"/>
        <v>101325</v>
      </c>
    </row>
    <row r="95" spans="5:26" x14ac:dyDescent="0.2">
      <c r="E95">
        <f t="shared" si="15"/>
        <v>1.1250000000000008E-2</v>
      </c>
      <c r="F95">
        <f t="shared" si="16"/>
        <v>101325</v>
      </c>
      <c r="H95">
        <f t="shared" si="29"/>
        <v>1.1250000000000008E-2</v>
      </c>
      <c r="I95">
        <f t="shared" si="17"/>
        <v>540.00000000000034</v>
      </c>
      <c r="J95">
        <f t="shared" si="18"/>
        <v>6.3399999999999998E-2</v>
      </c>
      <c r="K95">
        <f t="shared" si="19"/>
        <v>-1.7893748174397521E-13</v>
      </c>
      <c r="L95">
        <f t="shared" si="20"/>
        <v>3.9769296294121147E-5</v>
      </c>
      <c r="M95">
        <f>J95/SQRT('Exhaust Gas Math'!$E$14*$B$21*$B$23)</f>
        <v>1.0763154330738279E-3</v>
      </c>
      <c r="N95">
        <f t="shared" si="21"/>
        <v>5.1362995243407497E-2</v>
      </c>
      <c r="O95">
        <f t="shared" si="22"/>
        <v>0</v>
      </c>
      <c r="P95">
        <f t="shared" si="23"/>
        <v>0</v>
      </c>
      <c r="Q95">
        <f>($B$16/2)*(COS((ACOS((2*'Intake Valve Fxn Scratch'!$B$1)/$B$16-1)/($B$17/2))*(I95-($B$17/2)))+1)*P95</f>
        <v>0</v>
      </c>
      <c r="R95">
        <f t="shared" si="24"/>
        <v>0</v>
      </c>
      <c r="S95">
        <f t="shared" si="25"/>
        <v>0</v>
      </c>
      <c r="T95">
        <f>S95*'Exhaust Gas Math'!$C$14</f>
        <v>0</v>
      </c>
      <c r="U95">
        <f>(T95/'Exhaust Gas Math'!$B$14)+('Exhaust Gas Math'!$D$10)</f>
        <v>4.4059320573952224E-4</v>
      </c>
      <c r="V95">
        <f>('Exhaust Gas Math'!$E$10*(2.53982214E-12*V94^4 - 0.0000000071629564556*V94^3 + 7.56281407226508E-06*V94^2 - 0.00322508455050905*V94 + 1.62997098133725)*$B$24+T95*'Exhaust Gas Math'!$D$14*$B$23)/('Exhaust Gas Math'!$E$10*(2.53982214E-12*V94^4 - 0.0000000071629564556*V94^3 + 7.56281407226508E-06*V94^2 - 0.00322508455050905*V94 + 1.62997098133725)+T95*'Exhaust Gas Math'!$D$14)</f>
        <v>1100</v>
      </c>
      <c r="W95">
        <f>(353.3116967483*V95^-1.0020802909)*('Exhaust Gas Math'!$E$10/(T95+'Exhaust Gas Math'!$E$10))+(357.4500179626*V95^-1.0038444015 )*(T95/(T95+'Exhaust Gas Math'!$E$10))</f>
        <v>0.31654710700089367</v>
      </c>
      <c r="X95">
        <f t="shared" si="26"/>
        <v>0</v>
      </c>
      <c r="Y95">
        <f t="shared" si="27"/>
        <v>101325</v>
      </c>
      <c r="Z95">
        <f t="shared" si="28"/>
        <v>101325</v>
      </c>
    </row>
    <row r="96" spans="5:26" x14ac:dyDescent="0.2">
      <c r="E96">
        <f t="shared" si="15"/>
        <v>1.1375000000000008E-2</v>
      </c>
      <c r="F96">
        <f t="shared" si="16"/>
        <v>101325</v>
      </c>
      <c r="H96">
        <f t="shared" si="29"/>
        <v>1.1375000000000008E-2</v>
      </c>
      <c r="I96">
        <f t="shared" si="17"/>
        <v>546.00000000000045</v>
      </c>
      <c r="J96">
        <f t="shared" si="18"/>
        <v>6.3226344083174235E-2</v>
      </c>
      <c r="K96">
        <f t="shared" si="19"/>
        <v>-2.7759550713810719</v>
      </c>
      <c r="L96">
        <f t="shared" si="20"/>
        <v>3.9769296294121147E-5</v>
      </c>
      <c r="M96">
        <f>J96/SQRT('Exhaust Gas Math'!$E$14*$B$21*$B$23)</f>
        <v>1.0733673487942671E-3</v>
      </c>
      <c r="N96">
        <f t="shared" si="21"/>
        <v>5.3910285390157464E-2</v>
      </c>
      <c r="O96">
        <f t="shared" si="22"/>
        <v>0</v>
      </c>
      <c r="P96">
        <f t="shared" si="23"/>
        <v>0</v>
      </c>
      <c r="Q96">
        <f>($B$16/2)*(COS((ACOS((2*'Intake Valve Fxn Scratch'!$B$1)/$B$16-1)/($B$17/2))*(I96-($B$17/2)))+1)*P96</f>
        <v>0</v>
      </c>
      <c r="R96">
        <f t="shared" si="24"/>
        <v>0</v>
      </c>
      <c r="S96">
        <f t="shared" si="25"/>
        <v>0</v>
      </c>
      <c r="T96">
        <f>S96*'Exhaust Gas Math'!$C$14</f>
        <v>0</v>
      </c>
      <c r="U96">
        <f>(T96/'Exhaust Gas Math'!$B$14)+('Exhaust Gas Math'!$D$10)</f>
        <v>4.4059320573952224E-4</v>
      </c>
      <c r="V96">
        <f>('Exhaust Gas Math'!$E$10*(2.53982214E-12*V95^4 - 0.0000000071629564556*V95^3 + 7.56281407226508E-06*V95^2 - 0.00322508455050905*V95 + 1.62997098133725)*$B$24+T96*'Exhaust Gas Math'!$D$14*$B$23)/('Exhaust Gas Math'!$E$10*(2.53982214E-12*V95^4 - 0.0000000071629564556*V95^3 + 7.56281407226508E-06*V95^2 - 0.00322508455050905*V95 + 1.62997098133725)+T96*'Exhaust Gas Math'!$D$14)</f>
        <v>1100</v>
      </c>
      <c r="W96">
        <f>(353.3116967483*V96^-1.0020802909)*('Exhaust Gas Math'!$E$10/(T96+'Exhaust Gas Math'!$E$10))+(357.4500179626*V96^-1.0038444015 )*(T96/(T96+'Exhaust Gas Math'!$E$10))</f>
        <v>0.31654710700089367</v>
      </c>
      <c r="X96">
        <f t="shared" si="26"/>
        <v>0</v>
      </c>
      <c r="Y96">
        <f t="shared" si="27"/>
        <v>101325</v>
      </c>
      <c r="Z96">
        <f t="shared" si="28"/>
        <v>101325</v>
      </c>
    </row>
    <row r="97" spans="5:26" x14ac:dyDescent="0.2">
      <c r="E97">
        <f t="shared" si="15"/>
        <v>1.1500000000000008E-2</v>
      </c>
      <c r="F97">
        <f t="shared" si="16"/>
        <v>101325</v>
      </c>
      <c r="H97">
        <f t="shared" si="29"/>
        <v>1.1500000000000008E-2</v>
      </c>
      <c r="I97">
        <f t="shared" si="17"/>
        <v>552.00000000000045</v>
      </c>
      <c r="J97">
        <f t="shared" si="18"/>
        <v>6.2707278943261585E-2</v>
      </c>
      <c r="K97">
        <f t="shared" si="19"/>
        <v>-5.5214961980939696</v>
      </c>
      <c r="L97">
        <f t="shared" si="20"/>
        <v>3.9769296294121147E-5</v>
      </c>
      <c r="M97">
        <f>J97/SQRT('Exhaust Gas Math'!$E$14*$B$21*$B$23)</f>
        <v>1.064555395783879E-3</v>
      </c>
      <c r="N97">
        <f t="shared" si="21"/>
        <v>5.6301139018068866E-2</v>
      </c>
      <c r="O97">
        <f t="shared" si="22"/>
        <v>0</v>
      </c>
      <c r="P97">
        <f t="shared" si="23"/>
        <v>0</v>
      </c>
      <c r="Q97">
        <f>($B$16/2)*(COS((ACOS((2*'Intake Valve Fxn Scratch'!$B$1)/$B$16-1)/($B$17/2))*(I97-($B$17/2)))+1)*P97</f>
        <v>0</v>
      </c>
      <c r="R97">
        <f t="shared" si="24"/>
        <v>0</v>
      </c>
      <c r="S97">
        <f t="shared" si="25"/>
        <v>0</v>
      </c>
      <c r="T97">
        <f>S97*'Exhaust Gas Math'!$C$14</f>
        <v>0</v>
      </c>
      <c r="U97">
        <f>(T97/'Exhaust Gas Math'!$B$14)+('Exhaust Gas Math'!$D$10)</f>
        <v>4.4059320573952224E-4</v>
      </c>
      <c r="V97">
        <f>('Exhaust Gas Math'!$E$10*(2.53982214E-12*V96^4 - 0.0000000071629564556*V96^3 + 7.56281407226508E-06*V96^2 - 0.00322508455050905*V96 + 1.62997098133725)*$B$24+T97*'Exhaust Gas Math'!$D$14*$B$23)/('Exhaust Gas Math'!$E$10*(2.53982214E-12*V96^4 - 0.0000000071629564556*V96^3 + 7.56281407226508E-06*V96^2 - 0.00322508455050905*V96 + 1.62997098133725)+T97*'Exhaust Gas Math'!$D$14)</f>
        <v>1100</v>
      </c>
      <c r="W97">
        <f>(353.3116967483*V97^-1.0020802909)*('Exhaust Gas Math'!$E$10/(T97+'Exhaust Gas Math'!$E$10))+(357.4500179626*V97^-1.0038444015 )*(T97/(T97+'Exhaust Gas Math'!$E$10))</f>
        <v>0.31654710700089367</v>
      </c>
      <c r="X97">
        <f t="shared" si="26"/>
        <v>0</v>
      </c>
      <c r="Y97">
        <f t="shared" si="27"/>
        <v>101325</v>
      </c>
      <c r="Z97">
        <f t="shared" si="28"/>
        <v>101325</v>
      </c>
    </row>
    <row r="98" spans="5:26" x14ac:dyDescent="0.2">
      <c r="E98">
        <f t="shared" si="15"/>
        <v>1.1625000000000009E-2</v>
      </c>
      <c r="F98">
        <f t="shared" si="16"/>
        <v>101325</v>
      </c>
      <c r="H98">
        <f t="shared" si="29"/>
        <v>1.1625000000000009E-2</v>
      </c>
      <c r="I98">
        <f t="shared" si="17"/>
        <v>558.00000000000045</v>
      </c>
      <c r="J98">
        <f t="shared" si="18"/>
        <v>6.184849156655628E-2</v>
      </c>
      <c r="K98">
        <f t="shared" si="19"/>
        <v>-8.2065426570131859</v>
      </c>
      <c r="L98">
        <f t="shared" si="20"/>
        <v>3.9769296294121147E-5</v>
      </c>
      <c r="M98">
        <f>J98/SQRT('Exhaust Gas Math'!$E$14*$B$21*$B$23)</f>
        <v>1.0499761196438647E-3</v>
      </c>
      <c r="N98">
        <f t="shared" si="21"/>
        <v>5.8465535048486936E-2</v>
      </c>
      <c r="O98">
        <f t="shared" si="22"/>
        <v>0</v>
      </c>
      <c r="P98">
        <f t="shared" si="23"/>
        <v>0</v>
      </c>
      <c r="Q98">
        <f>($B$16/2)*(COS((ACOS((2*'Intake Valve Fxn Scratch'!$B$1)/$B$16-1)/($B$17/2))*(I98-($B$17/2)))+1)*P98</f>
        <v>0</v>
      </c>
      <c r="R98">
        <f t="shared" si="24"/>
        <v>0</v>
      </c>
      <c r="S98">
        <f t="shared" si="25"/>
        <v>0</v>
      </c>
      <c r="T98">
        <f>S98*'Exhaust Gas Math'!$C$14</f>
        <v>0</v>
      </c>
      <c r="U98">
        <f>(T98/'Exhaust Gas Math'!$B$14)+('Exhaust Gas Math'!$D$10)</f>
        <v>4.4059320573952224E-4</v>
      </c>
      <c r="V98">
        <f>('Exhaust Gas Math'!$E$10*(2.53982214E-12*V97^4 - 0.0000000071629564556*V97^3 + 7.56281407226508E-06*V97^2 - 0.00322508455050905*V97 + 1.62997098133725)*$B$24+T98*'Exhaust Gas Math'!$D$14*$B$23)/('Exhaust Gas Math'!$E$10*(2.53982214E-12*V97^4 - 0.0000000071629564556*V97^3 + 7.56281407226508E-06*V97^2 - 0.00322508455050905*V97 + 1.62997098133725)+T98*'Exhaust Gas Math'!$D$14)</f>
        <v>1100</v>
      </c>
      <c r="W98">
        <f>(353.3116967483*V98^-1.0020802909)*('Exhaust Gas Math'!$E$10/(T98+'Exhaust Gas Math'!$E$10))+(357.4500179626*V98^-1.0038444015 )*(T98/(T98+'Exhaust Gas Math'!$E$10))</f>
        <v>0.31654710700089367</v>
      </c>
      <c r="X98">
        <f t="shared" si="26"/>
        <v>0</v>
      </c>
      <c r="Y98">
        <f t="shared" si="27"/>
        <v>101325</v>
      </c>
      <c r="Z98">
        <f t="shared" si="28"/>
        <v>101325</v>
      </c>
    </row>
    <row r="99" spans="5:26" x14ac:dyDescent="0.2">
      <c r="E99">
        <f t="shared" si="15"/>
        <v>1.1750000000000009E-2</v>
      </c>
      <c r="F99">
        <f t="shared" si="16"/>
        <v>101325</v>
      </c>
      <c r="H99">
        <f t="shared" si="29"/>
        <v>1.1750000000000009E-2</v>
      </c>
      <c r="I99">
        <f t="shared" si="17"/>
        <v>564.00000000000045</v>
      </c>
      <c r="J99">
        <f t="shared" si="18"/>
        <v>6.0659391007270351E-2</v>
      </c>
      <c r="K99">
        <f t="shared" si="19"/>
        <v>-10.801676517252666</v>
      </c>
      <c r="L99">
        <f t="shared" si="20"/>
        <v>3.9769296294121147E-5</v>
      </c>
      <c r="M99">
        <f>J99/SQRT('Exhaust Gas Math'!$E$14*$B$21*$B$23)</f>
        <v>1.0297892539745245E-3</v>
      </c>
      <c r="N99">
        <f t="shared" si="21"/>
        <v>6.0328632872303403E-2</v>
      </c>
      <c r="O99">
        <f t="shared" si="22"/>
        <v>0</v>
      </c>
      <c r="P99">
        <f t="shared" si="23"/>
        <v>0</v>
      </c>
      <c r="Q99">
        <f>($B$16/2)*(COS((ACOS((2*'Intake Valve Fxn Scratch'!$B$1)/$B$16-1)/($B$17/2))*(I99-($B$17/2)))+1)*P99</f>
        <v>0</v>
      </c>
      <c r="R99">
        <f t="shared" si="24"/>
        <v>0</v>
      </c>
      <c r="S99">
        <f t="shared" si="25"/>
        <v>0</v>
      </c>
      <c r="T99">
        <f>S99*'Exhaust Gas Math'!$C$14</f>
        <v>0</v>
      </c>
      <c r="U99">
        <f>(T99/'Exhaust Gas Math'!$B$14)+('Exhaust Gas Math'!$D$10)</f>
        <v>4.4059320573952224E-4</v>
      </c>
      <c r="V99">
        <f>('Exhaust Gas Math'!$E$10*(2.53982214E-12*V98^4 - 0.0000000071629564556*V98^3 + 7.56281407226508E-06*V98^2 - 0.00322508455050905*V98 + 1.62997098133725)*$B$24+T99*'Exhaust Gas Math'!$D$14*$B$23)/('Exhaust Gas Math'!$E$10*(2.53982214E-12*V98^4 - 0.0000000071629564556*V98^3 + 7.56281407226508E-06*V98^2 - 0.00322508455050905*V98 + 1.62997098133725)+T99*'Exhaust Gas Math'!$D$14)</f>
        <v>1100</v>
      </c>
      <c r="W99">
        <f>(353.3116967483*V99^-1.0020802909)*('Exhaust Gas Math'!$E$10/(T99+'Exhaust Gas Math'!$E$10))+(357.4500179626*V99^-1.0038444015 )*(T99/(T99+'Exhaust Gas Math'!$E$10))</f>
        <v>0.31654710700089367</v>
      </c>
      <c r="X99">
        <f t="shared" si="26"/>
        <v>0</v>
      </c>
      <c r="Y99">
        <f t="shared" si="27"/>
        <v>101325</v>
      </c>
      <c r="Z99">
        <f t="shared" si="28"/>
        <v>101325</v>
      </c>
    </row>
    <row r="100" spans="5:26" x14ac:dyDescent="0.2">
      <c r="E100">
        <f t="shared" si="15"/>
        <v>1.1875000000000009E-2</v>
      </c>
      <c r="F100">
        <f t="shared" si="16"/>
        <v>101325</v>
      </c>
      <c r="H100">
        <f t="shared" si="29"/>
        <v>1.1875000000000009E-2</v>
      </c>
      <c r="I100">
        <f t="shared" si="17"/>
        <v>570.00000000000045</v>
      </c>
      <c r="J100">
        <f t="shared" si="18"/>
        <v>5.9153005299966574E-2</v>
      </c>
      <c r="K100">
        <f t="shared" si="19"/>
        <v>-13.278464949173042</v>
      </c>
      <c r="L100">
        <f t="shared" si="20"/>
        <v>3.9769296294121147E-5</v>
      </c>
      <c r="M100">
        <f>J100/SQRT('Exhaust Gas Math'!$E$14*$B$21*$B$23)</f>
        <v>1.0042159703005041E-3</v>
      </c>
      <c r="N100">
        <f t="shared" si="21"/>
        <v>6.1813705050934732E-2</v>
      </c>
      <c r="O100">
        <f t="shared" si="22"/>
        <v>0</v>
      </c>
      <c r="P100">
        <f t="shared" si="23"/>
        <v>0</v>
      </c>
      <c r="Q100">
        <f>($B$16/2)*(COS((ACOS((2*'Intake Valve Fxn Scratch'!$B$1)/$B$16-1)/($B$17/2))*(I100-($B$17/2)))+1)*P100</f>
        <v>0</v>
      </c>
      <c r="R100">
        <f t="shared" si="24"/>
        <v>0</v>
      </c>
      <c r="S100">
        <f t="shared" si="25"/>
        <v>0</v>
      </c>
      <c r="T100">
        <f>S100*'Exhaust Gas Math'!$C$14</f>
        <v>0</v>
      </c>
      <c r="U100">
        <f>(T100/'Exhaust Gas Math'!$B$14)+('Exhaust Gas Math'!$D$10)</f>
        <v>4.4059320573952224E-4</v>
      </c>
      <c r="V100">
        <f>('Exhaust Gas Math'!$E$10*(2.53982214E-12*V99^4 - 0.0000000071629564556*V99^3 + 7.56281407226508E-06*V99^2 - 0.00322508455050905*V99 + 1.62997098133725)*$B$24+T100*'Exhaust Gas Math'!$D$14*$B$23)/('Exhaust Gas Math'!$E$10*(2.53982214E-12*V99^4 - 0.0000000071629564556*V99^3 + 7.56281407226508E-06*V99^2 - 0.00322508455050905*V99 + 1.62997098133725)+T100*'Exhaust Gas Math'!$D$14)</f>
        <v>1100</v>
      </c>
      <c r="W100">
        <f>(353.3116967483*V100^-1.0020802909)*('Exhaust Gas Math'!$E$10/(T100+'Exhaust Gas Math'!$E$10))+(357.4500179626*V100^-1.0038444015 )*(T100/(T100+'Exhaust Gas Math'!$E$10))</f>
        <v>0.31654710700089367</v>
      </c>
      <c r="X100">
        <f t="shared" si="26"/>
        <v>0</v>
      </c>
      <c r="Y100">
        <f t="shared" si="27"/>
        <v>101325</v>
      </c>
      <c r="Z100">
        <f t="shared" si="28"/>
        <v>101325</v>
      </c>
    </row>
    <row r="101" spans="5:26" x14ac:dyDescent="0.2">
      <c r="E101">
        <f t="shared" si="15"/>
        <v>1.2000000000000009E-2</v>
      </c>
      <c r="F101">
        <f t="shared" si="16"/>
        <v>101325</v>
      </c>
      <c r="H101">
        <f t="shared" si="29"/>
        <v>1.2000000000000009E-2</v>
      </c>
      <c r="I101">
        <f t="shared" si="17"/>
        <v>576.00000000000045</v>
      </c>
      <c r="J101">
        <f t="shared" si="18"/>
        <v>5.7345838721685673E-2</v>
      </c>
      <c r="K101">
        <f t="shared" si="19"/>
        <v>-15.609771740412844</v>
      </c>
      <c r="L101">
        <f t="shared" si="20"/>
        <v>3.9769296294121147E-5</v>
      </c>
      <c r="M101">
        <f>J101/SQRT('Exhaust Gas Math'!$E$14*$B$21*$B$23)</f>
        <v>9.7353645486929034E-4</v>
      </c>
      <c r="N101">
        <f t="shared" si="21"/>
        <v>6.2845765440107795E-2</v>
      </c>
      <c r="O101">
        <f t="shared" si="22"/>
        <v>0</v>
      </c>
      <c r="P101">
        <f t="shared" si="23"/>
        <v>0</v>
      </c>
      <c r="Q101">
        <f>($B$16/2)*(COS((ACOS((2*'Intake Valve Fxn Scratch'!$B$1)/$B$16-1)/($B$17/2))*(I101-($B$17/2)))+1)*P101</f>
        <v>0</v>
      </c>
      <c r="R101">
        <f t="shared" si="24"/>
        <v>0</v>
      </c>
      <c r="S101">
        <f t="shared" si="25"/>
        <v>0</v>
      </c>
      <c r="T101">
        <f>S101*'Exhaust Gas Math'!$C$14</f>
        <v>0</v>
      </c>
      <c r="U101">
        <f>(T101/'Exhaust Gas Math'!$B$14)+('Exhaust Gas Math'!$D$10)</f>
        <v>4.4059320573952224E-4</v>
      </c>
      <c r="V101">
        <f>('Exhaust Gas Math'!$E$10*(2.53982214E-12*V100^4 - 0.0000000071629564556*V100^3 + 7.56281407226508E-06*V100^2 - 0.00322508455050905*V100 + 1.62997098133725)*$B$24+T101*'Exhaust Gas Math'!$D$14*$B$23)/('Exhaust Gas Math'!$E$10*(2.53982214E-12*V100^4 - 0.0000000071629564556*V100^3 + 7.56281407226508E-06*V100^2 - 0.00322508455050905*V100 + 1.62997098133725)+T101*'Exhaust Gas Math'!$D$14)</f>
        <v>1100</v>
      </c>
      <c r="W101">
        <f>(353.3116967483*V101^-1.0020802909)*('Exhaust Gas Math'!$E$10/(T101+'Exhaust Gas Math'!$E$10))+(357.4500179626*V101^-1.0038444015 )*(T101/(T101+'Exhaust Gas Math'!$E$10))</f>
        <v>0.31654710700089367</v>
      </c>
      <c r="X101">
        <f t="shared" si="26"/>
        <v>0</v>
      </c>
      <c r="Y101">
        <f t="shared" si="27"/>
        <v>101325</v>
      </c>
      <c r="Z101">
        <f t="shared" si="28"/>
        <v>101325</v>
      </c>
    </row>
    <row r="102" spans="5:26" x14ac:dyDescent="0.2">
      <c r="E102">
        <f t="shared" si="15"/>
        <v>1.2125000000000009E-2</v>
      </c>
      <c r="F102">
        <f t="shared" si="16"/>
        <v>101325</v>
      </c>
      <c r="H102">
        <f t="shared" si="29"/>
        <v>1.2125000000000009E-2</v>
      </c>
      <c r="I102">
        <f t="shared" si="17"/>
        <v>582.00000000000045</v>
      </c>
      <c r="J102">
        <f t="shared" si="18"/>
        <v>5.5257690967633243E-2</v>
      </c>
      <c r="K102">
        <f t="shared" si="19"/>
        <v>-17.770054605909905</v>
      </c>
      <c r="L102">
        <f t="shared" si="20"/>
        <v>3.9769296294121147E-5</v>
      </c>
      <c r="M102">
        <f>J102/SQRT('Exhaust Gas Math'!$E$14*$B$21*$B$23)</f>
        <v>9.3808683887204927E-4</v>
      </c>
      <c r="N102">
        <f t="shared" si="21"/>
        <v>6.3355736789099421E-2</v>
      </c>
      <c r="O102">
        <f t="shared" si="22"/>
        <v>0</v>
      </c>
      <c r="P102">
        <f t="shared" si="23"/>
        <v>0</v>
      </c>
      <c r="Q102">
        <f>($B$16/2)*(COS((ACOS((2*'Intake Valve Fxn Scratch'!$B$1)/$B$16-1)/($B$17/2))*(I102-($B$17/2)))+1)*P102</f>
        <v>0</v>
      </c>
      <c r="R102">
        <f t="shared" si="24"/>
        <v>0</v>
      </c>
      <c r="S102">
        <f t="shared" si="25"/>
        <v>0</v>
      </c>
      <c r="T102">
        <f>S102*'Exhaust Gas Math'!$C$14</f>
        <v>0</v>
      </c>
      <c r="U102">
        <f>(T102/'Exhaust Gas Math'!$B$14)+('Exhaust Gas Math'!$D$10)</f>
        <v>4.4059320573952224E-4</v>
      </c>
      <c r="V102">
        <f>('Exhaust Gas Math'!$E$10*(2.53982214E-12*V101^4 - 0.0000000071629564556*V101^3 + 7.56281407226508E-06*V101^2 - 0.00322508455050905*V101 + 1.62997098133725)*$B$24+T102*'Exhaust Gas Math'!$D$14*$B$23)/('Exhaust Gas Math'!$E$10*(2.53982214E-12*V101^4 - 0.0000000071629564556*V101^3 + 7.56281407226508E-06*V101^2 - 0.00322508455050905*V101 + 1.62997098133725)+T102*'Exhaust Gas Math'!$D$14)</f>
        <v>1100</v>
      </c>
      <c r="W102">
        <f>(353.3116967483*V102^-1.0020802909)*('Exhaust Gas Math'!$E$10/(T102+'Exhaust Gas Math'!$E$10))+(357.4500179626*V102^-1.0038444015 )*(T102/(T102+'Exhaust Gas Math'!$E$10))</f>
        <v>0.31654710700089367</v>
      </c>
      <c r="X102">
        <f t="shared" si="26"/>
        <v>0</v>
      </c>
      <c r="Y102">
        <f t="shared" si="27"/>
        <v>101325</v>
      </c>
      <c r="Z102">
        <f t="shared" si="28"/>
        <v>101325</v>
      </c>
    </row>
    <row r="103" spans="5:26" x14ac:dyDescent="0.2">
      <c r="E103">
        <f t="shared" si="15"/>
        <v>1.2250000000000009E-2</v>
      </c>
      <c r="F103">
        <f t="shared" si="16"/>
        <v>101325</v>
      </c>
      <c r="H103">
        <f t="shared" si="29"/>
        <v>1.2250000000000009E-2</v>
      </c>
      <c r="I103">
        <f t="shared" si="17"/>
        <v>588.00000000000045</v>
      </c>
      <c r="J103">
        <f t="shared" si="18"/>
        <v>5.2911440221575623E-2</v>
      </c>
      <c r="K103">
        <f t="shared" si="19"/>
        <v>-19.73564503452166</v>
      </c>
      <c r="L103">
        <f t="shared" si="20"/>
        <v>3.9769296294121147E-5</v>
      </c>
      <c r="M103">
        <f>J103/SQRT('Exhaust Gas Math'!$E$14*$B$21*$B$23)</f>
        <v>8.9825551571995463E-4</v>
      </c>
      <c r="N103">
        <f t="shared" si="21"/>
        <v>6.3284913265651332E-2</v>
      </c>
      <c r="O103">
        <f t="shared" si="22"/>
        <v>0</v>
      </c>
      <c r="P103">
        <f t="shared" si="23"/>
        <v>0</v>
      </c>
      <c r="Q103">
        <f>($B$16/2)*(COS((ACOS((2*'Intake Valve Fxn Scratch'!$B$1)/$B$16-1)/($B$17/2))*(I103-($B$17/2)))+1)*P103</f>
        <v>0</v>
      </c>
      <c r="R103">
        <f t="shared" si="24"/>
        <v>0</v>
      </c>
      <c r="S103">
        <f t="shared" si="25"/>
        <v>0</v>
      </c>
      <c r="T103">
        <f>S103*'Exhaust Gas Math'!$C$14</f>
        <v>0</v>
      </c>
      <c r="U103">
        <f>(T103/'Exhaust Gas Math'!$B$14)+('Exhaust Gas Math'!$D$10)</f>
        <v>4.4059320573952224E-4</v>
      </c>
      <c r="V103">
        <f>('Exhaust Gas Math'!$E$10*(2.53982214E-12*V102^4 - 0.0000000071629564556*V102^3 + 7.56281407226508E-06*V102^2 - 0.00322508455050905*V102 + 1.62997098133725)*$B$24+T103*'Exhaust Gas Math'!$D$14*$B$23)/('Exhaust Gas Math'!$E$10*(2.53982214E-12*V102^4 - 0.0000000071629564556*V102^3 + 7.56281407226508E-06*V102^2 - 0.00322508455050905*V102 + 1.62997098133725)+T103*'Exhaust Gas Math'!$D$14)</f>
        <v>1100</v>
      </c>
      <c r="W103">
        <f>(353.3116967483*V103^-1.0020802909)*('Exhaust Gas Math'!$E$10/(T103+'Exhaust Gas Math'!$E$10))+(357.4500179626*V103^-1.0038444015 )*(T103/(T103+'Exhaust Gas Math'!$E$10))</f>
        <v>0.31654710700089367</v>
      </c>
      <c r="X103">
        <f t="shared" si="26"/>
        <v>0</v>
      </c>
      <c r="Y103">
        <f t="shared" si="27"/>
        <v>101325</v>
      </c>
      <c r="Z103">
        <f t="shared" si="28"/>
        <v>101325</v>
      </c>
    </row>
    <row r="104" spans="5:26" x14ac:dyDescent="0.2">
      <c r="E104">
        <f t="shared" si="15"/>
        <v>1.2375000000000009E-2</v>
      </c>
      <c r="F104">
        <f t="shared" si="16"/>
        <v>101325</v>
      </c>
      <c r="H104">
        <f t="shared" si="29"/>
        <v>1.2375000000000009E-2</v>
      </c>
      <c r="I104">
        <f t="shared" si="17"/>
        <v>594.00000000000045</v>
      </c>
      <c r="J104">
        <f t="shared" si="18"/>
        <v>5.0332792497671183E-2</v>
      </c>
      <c r="K104">
        <f t="shared" si="19"/>
        <v>-21.485007606185963</v>
      </c>
      <c r="L104">
        <f t="shared" si="20"/>
        <v>3.9769296294121147E-5</v>
      </c>
      <c r="M104">
        <f>J104/SQRT('Exhaust Gas Math'!$E$14*$B$21*$B$23)</f>
        <v>8.5447888572470158E-4</v>
      </c>
      <c r="N104">
        <f t="shared" si="21"/>
        <v>6.2589395196655545E-2</v>
      </c>
      <c r="O104">
        <f t="shared" si="22"/>
        <v>0</v>
      </c>
      <c r="P104">
        <f t="shared" si="23"/>
        <v>0</v>
      </c>
      <c r="Q104">
        <f>($B$16/2)*(COS((ACOS((2*'Intake Valve Fxn Scratch'!$B$1)/$B$16-1)/($B$17/2))*(I104-($B$17/2)))+1)*P104</f>
        <v>0</v>
      </c>
      <c r="R104">
        <f t="shared" si="24"/>
        <v>0</v>
      </c>
      <c r="S104">
        <f t="shared" si="25"/>
        <v>0</v>
      </c>
      <c r="T104">
        <f>S104*'Exhaust Gas Math'!$C$14</f>
        <v>0</v>
      </c>
      <c r="U104">
        <f>(T104/'Exhaust Gas Math'!$B$14)+('Exhaust Gas Math'!$D$10)</f>
        <v>4.4059320573952224E-4</v>
      </c>
      <c r="V104">
        <f>('Exhaust Gas Math'!$E$10*(2.53982214E-12*V103^4 - 0.0000000071629564556*V103^3 + 7.56281407226508E-06*V103^2 - 0.00322508455050905*V103 + 1.62997098133725)*$B$24+T104*'Exhaust Gas Math'!$D$14*$B$23)/('Exhaust Gas Math'!$E$10*(2.53982214E-12*V103^4 - 0.0000000071629564556*V103^3 + 7.56281407226508E-06*V103^2 - 0.00322508455050905*V103 + 1.62997098133725)+T104*'Exhaust Gas Math'!$D$14)</f>
        <v>1100</v>
      </c>
      <c r="W104">
        <f>(353.3116967483*V104^-1.0020802909)*('Exhaust Gas Math'!$E$10/(T104+'Exhaust Gas Math'!$E$10))+(357.4500179626*V104^-1.0038444015 )*(T104/(T104+'Exhaust Gas Math'!$E$10))</f>
        <v>0.31654710700089367</v>
      </c>
      <c r="X104">
        <f t="shared" si="26"/>
        <v>0</v>
      </c>
      <c r="Y104">
        <f t="shared" si="27"/>
        <v>101325</v>
      </c>
      <c r="Z104">
        <f t="shared" si="28"/>
        <v>101325</v>
      </c>
    </row>
    <row r="105" spans="5:26" x14ac:dyDescent="0.2">
      <c r="E105">
        <f t="shared" si="15"/>
        <v>1.2500000000000009E-2</v>
      </c>
      <c r="F105">
        <f t="shared" si="16"/>
        <v>101325</v>
      </c>
      <c r="H105">
        <f t="shared" si="29"/>
        <v>1.2500000000000009E-2</v>
      </c>
      <c r="I105">
        <f t="shared" si="17"/>
        <v>600.00000000000045</v>
      </c>
      <c r="J105">
        <f t="shared" si="18"/>
        <v>4.7549999999999745E-2</v>
      </c>
      <c r="K105">
        <f t="shared" si="19"/>
        <v>-22.998975938490002</v>
      </c>
      <c r="L105">
        <f t="shared" si="20"/>
        <v>3.9769296294121147E-5</v>
      </c>
      <c r="M105">
        <f>J105/SQRT('Exhaust Gas Math'!$E$14*$B$21*$B$23)</f>
        <v>8.0723657480536663E-4</v>
      </c>
      <c r="N105">
        <f t="shared" si="21"/>
        <v>6.1244119152323556E-2</v>
      </c>
      <c r="O105">
        <f t="shared" si="22"/>
        <v>0</v>
      </c>
      <c r="P105">
        <f t="shared" si="23"/>
        <v>0</v>
      </c>
      <c r="Q105">
        <f>($B$16/2)*(COS((ACOS((2*'Intake Valve Fxn Scratch'!$B$1)/$B$16-1)/($B$17/2))*(I105-($B$17/2)))+1)*P105</f>
        <v>0</v>
      </c>
      <c r="R105">
        <f t="shared" si="24"/>
        <v>0</v>
      </c>
      <c r="S105">
        <f t="shared" si="25"/>
        <v>0</v>
      </c>
      <c r="T105">
        <f>S105*'Exhaust Gas Math'!$C$14</f>
        <v>0</v>
      </c>
      <c r="U105">
        <f>(T105/'Exhaust Gas Math'!$B$14)+('Exhaust Gas Math'!$D$10)</f>
        <v>4.4059320573952224E-4</v>
      </c>
      <c r="V105">
        <f>('Exhaust Gas Math'!$E$10*(2.53982214E-12*V104^4 - 0.0000000071629564556*V104^3 + 7.56281407226508E-06*V104^2 - 0.00322508455050905*V104 + 1.62997098133725)*$B$24+T105*'Exhaust Gas Math'!$D$14*$B$23)/('Exhaust Gas Math'!$E$10*(2.53982214E-12*V104^4 - 0.0000000071629564556*V104^3 + 7.56281407226508E-06*V104^2 - 0.00322508455050905*V104 + 1.62997098133725)+T105*'Exhaust Gas Math'!$D$14)</f>
        <v>1100</v>
      </c>
      <c r="W105">
        <f>(353.3116967483*V105^-1.0020802909)*('Exhaust Gas Math'!$E$10/(T105+'Exhaust Gas Math'!$E$10))+(357.4500179626*V105^-1.0038444015 )*(T105/(T105+'Exhaust Gas Math'!$E$10))</f>
        <v>0.31654710700089367</v>
      </c>
      <c r="X105">
        <f t="shared" si="26"/>
        <v>0</v>
      </c>
      <c r="Y105">
        <f t="shared" si="27"/>
        <v>101325</v>
      </c>
      <c r="Z105">
        <f t="shared" si="28"/>
        <v>101325</v>
      </c>
    </row>
    <row r="106" spans="5:26" x14ac:dyDescent="0.2">
      <c r="E106">
        <f t="shared" si="15"/>
        <v>1.2625000000000009E-2</v>
      </c>
      <c r="F106">
        <f t="shared" si="16"/>
        <v>101325</v>
      </c>
      <c r="H106">
        <f t="shared" si="29"/>
        <v>1.2625000000000009E-2</v>
      </c>
      <c r="I106">
        <f t="shared" si="17"/>
        <v>606.00000000000045</v>
      </c>
      <c r="J106">
        <f t="shared" si="18"/>
        <v>4.4593551585502635E-2</v>
      </c>
      <c r="K106">
        <f t="shared" si="19"/>
        <v>-24.260962677566795</v>
      </c>
      <c r="L106">
        <f t="shared" si="20"/>
        <v>3.9769296294121147E-5</v>
      </c>
      <c r="M106">
        <f>J106/SQRT('Exhaust Gas Math'!$E$14*$B$21*$B$23)</f>
        <v>7.5704617960647242E-4</v>
      </c>
      <c r="N106">
        <f t="shared" si="21"/>
        <v>5.9246088902351793E-2</v>
      </c>
      <c r="O106">
        <f t="shared" si="22"/>
        <v>0</v>
      </c>
      <c r="P106">
        <f t="shared" si="23"/>
        <v>0</v>
      </c>
      <c r="Q106">
        <f>($B$16/2)*(COS((ACOS((2*'Intake Valve Fxn Scratch'!$B$1)/$B$16-1)/($B$17/2))*(I106-($B$17/2)))+1)*P106</f>
        <v>0</v>
      </c>
      <c r="R106">
        <f t="shared" si="24"/>
        <v>0</v>
      </c>
      <c r="S106">
        <f t="shared" si="25"/>
        <v>0</v>
      </c>
      <c r="T106">
        <f>S106*'Exhaust Gas Math'!$C$14</f>
        <v>0</v>
      </c>
      <c r="U106">
        <f>(T106/'Exhaust Gas Math'!$B$14)+('Exhaust Gas Math'!$D$10)</f>
        <v>4.4059320573952224E-4</v>
      </c>
      <c r="V106">
        <f>('Exhaust Gas Math'!$E$10*(2.53982214E-12*V105^4 - 0.0000000071629564556*V105^3 + 7.56281407226508E-06*V105^2 - 0.00322508455050905*V105 + 1.62997098133725)*$B$24+T106*'Exhaust Gas Math'!$D$14*$B$23)/('Exhaust Gas Math'!$E$10*(2.53982214E-12*V105^4 - 0.0000000071629564556*V105^3 + 7.56281407226508E-06*V105^2 - 0.00322508455050905*V105 + 1.62997098133725)+T106*'Exhaust Gas Math'!$D$14)</f>
        <v>1100</v>
      </c>
      <c r="W106">
        <f>(353.3116967483*V106^-1.0020802909)*('Exhaust Gas Math'!$E$10/(T106+'Exhaust Gas Math'!$E$10))+(357.4500179626*V106^-1.0038444015 )*(T106/(T106+'Exhaust Gas Math'!$E$10))</f>
        <v>0.31654710700089367</v>
      </c>
      <c r="X106">
        <f t="shared" si="26"/>
        <v>0</v>
      </c>
      <c r="Y106">
        <f t="shared" si="27"/>
        <v>101325</v>
      </c>
      <c r="Z106">
        <f t="shared" si="28"/>
        <v>101325</v>
      </c>
    </row>
    <row r="107" spans="5:26" x14ac:dyDescent="0.2">
      <c r="E107">
        <f t="shared" si="15"/>
        <v>1.275000000000001E-2</v>
      </c>
      <c r="F107">
        <f t="shared" si="16"/>
        <v>101325</v>
      </c>
      <c r="H107">
        <f t="shared" si="29"/>
        <v>1.275000000000001E-2</v>
      </c>
      <c r="I107">
        <f t="shared" si="17"/>
        <v>612.00000000000045</v>
      </c>
      <c r="J107">
        <f t="shared" si="18"/>
        <v>4.149583872168558E-2</v>
      </c>
      <c r="K107">
        <f t="shared" si="19"/>
        <v>-25.257141232615353</v>
      </c>
      <c r="L107">
        <f t="shared" si="20"/>
        <v>3.9769296294121147E-5</v>
      </c>
      <c r="M107">
        <f>J107/SQRT('Exhaust Gas Math'!$E$14*$B$21*$B$23)</f>
        <v>7.044575966008318E-4</v>
      </c>
      <c r="N107">
        <f t="shared" si="21"/>
        <v>5.6616440724261766E-2</v>
      </c>
      <c r="O107">
        <f t="shared" si="22"/>
        <v>0</v>
      </c>
      <c r="P107">
        <f t="shared" si="23"/>
        <v>0</v>
      </c>
      <c r="Q107">
        <f>($B$16/2)*(COS((ACOS((2*'Intake Valve Fxn Scratch'!$B$1)/$B$16-1)/($B$17/2))*(I107-($B$17/2)))+1)*P107</f>
        <v>0</v>
      </c>
      <c r="R107">
        <f t="shared" si="24"/>
        <v>0</v>
      </c>
      <c r="S107">
        <f t="shared" si="25"/>
        <v>0</v>
      </c>
      <c r="T107">
        <f>S107*'Exhaust Gas Math'!$C$14</f>
        <v>0</v>
      </c>
      <c r="U107">
        <f>(T107/'Exhaust Gas Math'!$B$14)+('Exhaust Gas Math'!$D$10)</f>
        <v>4.4059320573952224E-4</v>
      </c>
      <c r="V107">
        <f>('Exhaust Gas Math'!$E$10*(2.53982214E-12*V106^4 - 0.0000000071629564556*V106^3 + 7.56281407226508E-06*V106^2 - 0.00322508455050905*V106 + 1.62997098133725)*$B$24+T107*'Exhaust Gas Math'!$D$14*$B$23)/('Exhaust Gas Math'!$E$10*(2.53982214E-12*V106^4 - 0.0000000071629564556*V106^3 + 7.56281407226508E-06*V106^2 - 0.00322508455050905*V106 + 1.62997098133725)+T107*'Exhaust Gas Math'!$D$14)</f>
        <v>1100</v>
      </c>
      <c r="W107">
        <f>(353.3116967483*V107^-1.0020802909)*('Exhaust Gas Math'!$E$10/(T107+'Exhaust Gas Math'!$E$10))+(357.4500179626*V107^-1.0038444015 )*(T107/(T107+'Exhaust Gas Math'!$E$10))</f>
        <v>0.31654710700089367</v>
      </c>
      <c r="X107">
        <f t="shared" si="26"/>
        <v>0</v>
      </c>
      <c r="Y107">
        <f t="shared" si="27"/>
        <v>101325</v>
      </c>
      <c r="Z107">
        <f t="shared" si="28"/>
        <v>101325</v>
      </c>
    </row>
    <row r="108" spans="5:26" x14ac:dyDescent="0.2">
      <c r="E108">
        <f t="shared" si="15"/>
        <v>1.287500000000001E-2</v>
      </c>
      <c r="F108">
        <f t="shared" si="16"/>
        <v>101325</v>
      </c>
      <c r="H108">
        <f t="shared" si="29"/>
        <v>1.287500000000001E-2</v>
      </c>
      <c r="I108">
        <f t="shared" si="17"/>
        <v>618.00000000000045</v>
      </c>
      <c r="J108">
        <f t="shared" si="18"/>
        <v>3.8290800598922689E-2</v>
      </c>
      <c r="K108">
        <f t="shared" si="19"/>
        <v>-25.97659726292278</v>
      </c>
      <c r="L108">
        <f t="shared" si="20"/>
        <v>3.9769296294121147E-5</v>
      </c>
      <c r="M108">
        <f>J108/SQRT('Exhaust Gas Math'!$E$14*$B$21*$B$23)</f>
        <v>6.5004699730872339E-4</v>
      </c>
      <c r="N108">
        <f t="shared" si="21"/>
        <v>5.3401053069949134E-2</v>
      </c>
      <c r="O108">
        <f t="shared" si="22"/>
        <v>0</v>
      </c>
      <c r="P108">
        <f t="shared" si="23"/>
        <v>0</v>
      </c>
      <c r="Q108">
        <f>($B$16/2)*(COS((ACOS((2*'Intake Valve Fxn Scratch'!$B$1)/$B$16-1)/($B$17/2))*(I108-($B$17/2)))+1)*P108</f>
        <v>0</v>
      </c>
      <c r="R108">
        <f t="shared" si="24"/>
        <v>0</v>
      </c>
      <c r="S108">
        <f t="shared" si="25"/>
        <v>0</v>
      </c>
      <c r="T108">
        <f>S108*'Exhaust Gas Math'!$C$14</f>
        <v>0</v>
      </c>
      <c r="U108">
        <f>(T108/'Exhaust Gas Math'!$B$14)+('Exhaust Gas Math'!$D$10)</f>
        <v>4.4059320573952224E-4</v>
      </c>
      <c r="V108">
        <f>('Exhaust Gas Math'!$E$10*(2.53982214E-12*V107^4 - 0.0000000071629564556*V107^3 + 7.56281407226508E-06*V107^2 - 0.00322508455050905*V107 + 1.62997098133725)*$B$24+T108*'Exhaust Gas Math'!$D$14*$B$23)/('Exhaust Gas Math'!$E$10*(2.53982214E-12*V107^4 - 0.0000000071629564556*V107^3 + 7.56281407226508E-06*V107^2 - 0.00322508455050905*V107 + 1.62997098133725)+T108*'Exhaust Gas Math'!$D$14)</f>
        <v>1100</v>
      </c>
      <c r="W108">
        <f>(353.3116967483*V108^-1.0020802909)*('Exhaust Gas Math'!$E$10/(T108+'Exhaust Gas Math'!$E$10))+(357.4500179626*V108^-1.0038444015 )*(T108/(T108+'Exhaust Gas Math'!$E$10))</f>
        <v>0.31654710700089367</v>
      </c>
      <c r="X108">
        <f t="shared" si="26"/>
        <v>0</v>
      </c>
      <c r="Y108">
        <f t="shared" si="27"/>
        <v>101325</v>
      </c>
      <c r="Z108">
        <f t="shared" si="28"/>
        <v>101325</v>
      </c>
    </row>
    <row r="109" spans="5:26" x14ac:dyDescent="0.2">
      <c r="E109">
        <f t="shared" si="15"/>
        <v>1.300000000000001E-2</v>
      </c>
      <c r="F109">
        <f t="shared" si="16"/>
        <v>101325</v>
      </c>
      <c r="H109">
        <f t="shared" si="29"/>
        <v>1.300000000000001E-2</v>
      </c>
      <c r="I109">
        <f t="shared" si="17"/>
        <v>624.00000000000045</v>
      </c>
      <c r="J109">
        <f t="shared" si="18"/>
        <v>3.501355228558431E-2</v>
      </c>
      <c r="K109">
        <f t="shared" si="19"/>
        <v>-26.411448257665178</v>
      </c>
      <c r="L109">
        <f t="shared" si="20"/>
        <v>3.9769296294121147E-5</v>
      </c>
      <c r="M109">
        <f>J109/SQRT('Exhaust Gas Math'!$E$14*$B$21*$B$23)</f>
        <v>5.9441051564214191E-4</v>
      </c>
      <c r="N109">
        <f t="shared" si="21"/>
        <v>4.966953117888305E-2</v>
      </c>
      <c r="O109">
        <f t="shared" si="22"/>
        <v>0</v>
      </c>
      <c r="P109">
        <f t="shared" si="23"/>
        <v>0</v>
      </c>
      <c r="Q109">
        <f>($B$16/2)*(COS((ACOS((2*'Intake Valve Fxn Scratch'!$B$1)/$B$16-1)/($B$17/2))*(I109-($B$17/2)))+1)*P109</f>
        <v>0</v>
      </c>
      <c r="R109">
        <f t="shared" si="24"/>
        <v>0</v>
      </c>
      <c r="S109">
        <f t="shared" si="25"/>
        <v>0</v>
      </c>
      <c r="T109">
        <f>S109*'Exhaust Gas Math'!$C$14</f>
        <v>0</v>
      </c>
      <c r="U109">
        <f>(T109/'Exhaust Gas Math'!$B$14)+('Exhaust Gas Math'!$D$10)</f>
        <v>4.4059320573952224E-4</v>
      </c>
      <c r="V109">
        <f>('Exhaust Gas Math'!$E$10*(2.53982214E-12*V108^4 - 0.0000000071629564556*V108^3 + 7.56281407226508E-06*V108^2 - 0.00322508455050905*V108 + 1.62997098133725)*$B$24+T109*'Exhaust Gas Math'!$D$14*$B$23)/('Exhaust Gas Math'!$E$10*(2.53982214E-12*V108^4 - 0.0000000071629564556*V108^3 + 7.56281407226508E-06*V108^2 - 0.00322508455050905*V108 + 1.62997098133725)+T109*'Exhaust Gas Math'!$D$14)</f>
        <v>1100</v>
      </c>
      <c r="W109">
        <f>(353.3116967483*V109^-1.0020802909)*('Exhaust Gas Math'!$E$10/(T109+'Exhaust Gas Math'!$E$10))+(357.4500179626*V109^-1.0038444015 )*(T109/(T109+'Exhaust Gas Math'!$E$10))</f>
        <v>0.31654710700089367</v>
      </c>
      <c r="X109">
        <f t="shared" si="26"/>
        <v>0</v>
      </c>
      <c r="Y109">
        <f t="shared" si="27"/>
        <v>101325</v>
      </c>
      <c r="Z109">
        <f t="shared" si="28"/>
        <v>101325</v>
      </c>
    </row>
    <row r="110" spans="5:26" x14ac:dyDescent="0.2">
      <c r="E110">
        <f t="shared" si="15"/>
        <v>1.312500000000001E-2</v>
      </c>
      <c r="F110">
        <f t="shared" si="16"/>
        <v>101325</v>
      </c>
      <c r="H110">
        <f t="shared" si="29"/>
        <v>1.312500000000001E-2</v>
      </c>
      <c r="I110">
        <f t="shared" si="17"/>
        <v>630.00000000000045</v>
      </c>
      <c r="J110">
        <f t="shared" si="18"/>
        <v>3.1699999999999728E-2</v>
      </c>
      <c r="K110">
        <f t="shared" si="19"/>
        <v>-26.556929898345718</v>
      </c>
      <c r="L110">
        <f t="shared" si="20"/>
        <v>3.9769296294121147E-5</v>
      </c>
      <c r="M110">
        <f>J110/SQRT('Exhaust Gas Math'!$E$14*$B$21*$B$23)</f>
        <v>5.3815771653690939E-4</v>
      </c>
      <c r="N110">
        <f t="shared" si="21"/>
        <v>4.5512549561611847E-2</v>
      </c>
      <c r="O110">
        <f t="shared" si="22"/>
        <v>0</v>
      </c>
      <c r="P110">
        <f t="shared" si="23"/>
        <v>0</v>
      </c>
      <c r="Q110">
        <f>($B$16/2)*(COS((ACOS((2*'Intake Valve Fxn Scratch'!$B$1)/$B$16-1)/($B$17/2))*(I110-($B$17/2)))+1)*P110</f>
        <v>0</v>
      </c>
      <c r="R110">
        <f t="shared" si="24"/>
        <v>0</v>
      </c>
      <c r="S110">
        <f t="shared" si="25"/>
        <v>0</v>
      </c>
      <c r="T110">
        <f>S110*'Exhaust Gas Math'!$C$14</f>
        <v>0</v>
      </c>
      <c r="U110">
        <f>(T110/'Exhaust Gas Math'!$B$14)+('Exhaust Gas Math'!$D$10)</f>
        <v>4.4059320573952224E-4</v>
      </c>
      <c r="V110">
        <f>('Exhaust Gas Math'!$E$10*(2.53982214E-12*V109^4 - 0.0000000071629564556*V109^3 + 7.56281407226508E-06*V109^2 - 0.00322508455050905*V109 + 1.62997098133725)*$B$24+T110*'Exhaust Gas Math'!$D$14*$B$23)/('Exhaust Gas Math'!$E$10*(2.53982214E-12*V109^4 - 0.0000000071629564556*V109^3 + 7.56281407226508E-06*V109^2 - 0.00322508455050905*V109 + 1.62997098133725)+T110*'Exhaust Gas Math'!$D$14)</f>
        <v>1100</v>
      </c>
      <c r="W110">
        <f>(353.3116967483*V110^-1.0020802909)*('Exhaust Gas Math'!$E$10/(T110+'Exhaust Gas Math'!$E$10))+(357.4500179626*V110^-1.0038444015 )*(T110/(T110+'Exhaust Gas Math'!$E$10))</f>
        <v>0.31654710700089367</v>
      </c>
      <c r="X110">
        <f t="shared" si="26"/>
        <v>0</v>
      </c>
      <c r="Y110">
        <f t="shared" si="27"/>
        <v>101325</v>
      </c>
      <c r="Z110">
        <f t="shared" si="28"/>
        <v>101325</v>
      </c>
    </row>
    <row r="111" spans="5:26" x14ac:dyDescent="0.2">
      <c r="E111">
        <f t="shared" si="15"/>
        <v>1.325000000000001E-2</v>
      </c>
      <c r="F111">
        <f t="shared" si="16"/>
        <v>101325</v>
      </c>
      <c r="H111">
        <f t="shared" si="29"/>
        <v>1.325000000000001E-2</v>
      </c>
      <c r="I111">
        <f t="shared" si="17"/>
        <v>636.00000000000045</v>
      </c>
      <c r="J111">
        <f t="shared" si="18"/>
        <v>2.8386447714415099E-2</v>
      </c>
      <c r="K111">
        <f t="shared" si="19"/>
        <v>-26.411448257665125</v>
      </c>
      <c r="L111">
        <f t="shared" si="20"/>
        <v>3.9769296294121147E-5</v>
      </c>
      <c r="M111">
        <f>J111/SQRT('Exhaust Gas Math'!$E$14*$B$21*$B$23)</f>
        <v>4.8190491743167605E-4</v>
      </c>
      <c r="N111">
        <f t="shared" si="21"/>
        <v>4.1037700628139905E-2</v>
      </c>
      <c r="O111">
        <f t="shared" si="22"/>
        <v>0</v>
      </c>
      <c r="P111">
        <f t="shared" si="23"/>
        <v>0</v>
      </c>
      <c r="Q111">
        <f>($B$16/2)*(COS((ACOS((2*'Intake Valve Fxn Scratch'!$B$1)/$B$16-1)/($B$17/2))*(I111-($B$17/2)))+1)*P111</f>
        <v>0</v>
      </c>
      <c r="R111">
        <f t="shared" si="24"/>
        <v>0</v>
      </c>
      <c r="S111">
        <f t="shared" si="25"/>
        <v>0</v>
      </c>
      <c r="T111">
        <f>S111*'Exhaust Gas Math'!$C$14</f>
        <v>0</v>
      </c>
      <c r="U111">
        <f>(T111/'Exhaust Gas Math'!$B$14)+('Exhaust Gas Math'!$D$10)</f>
        <v>4.4059320573952224E-4</v>
      </c>
      <c r="V111">
        <f>('Exhaust Gas Math'!$E$10*(2.53982214E-12*V110^4 - 0.0000000071629564556*V110^3 + 7.56281407226508E-06*V110^2 - 0.00322508455050905*V110 + 1.62997098133725)*$B$24+T111*'Exhaust Gas Math'!$D$14*$B$23)/('Exhaust Gas Math'!$E$10*(2.53982214E-12*V110^4 - 0.0000000071629564556*V110^3 + 7.56281407226508E-06*V110^2 - 0.00322508455050905*V110 + 1.62997098133725)+T111*'Exhaust Gas Math'!$D$14)</f>
        <v>1100</v>
      </c>
      <c r="W111">
        <f>(353.3116967483*V111^-1.0020802909)*('Exhaust Gas Math'!$E$10/(T111+'Exhaust Gas Math'!$E$10))+(357.4500179626*V111^-1.0038444015 )*(T111/(T111+'Exhaust Gas Math'!$E$10))</f>
        <v>0.31654710700089367</v>
      </c>
      <c r="X111">
        <f t="shared" si="26"/>
        <v>0</v>
      </c>
      <c r="Y111">
        <f t="shared" si="27"/>
        <v>101325</v>
      </c>
      <c r="Z111">
        <f t="shared" si="28"/>
        <v>101325</v>
      </c>
    </row>
    <row r="112" spans="5:26" x14ac:dyDescent="0.2">
      <c r="E112">
        <f t="shared" si="15"/>
        <v>1.337500000000001E-2</v>
      </c>
      <c r="F112">
        <f t="shared" si="16"/>
        <v>101325</v>
      </c>
      <c r="H112">
        <f t="shared" si="29"/>
        <v>1.337500000000001E-2</v>
      </c>
      <c r="I112">
        <f t="shared" si="17"/>
        <v>642.00000000000045</v>
      </c>
      <c r="J112">
        <f t="shared" si="18"/>
        <v>2.510919940107673E-2</v>
      </c>
      <c r="K112">
        <f t="shared" si="19"/>
        <v>-25.976597262922681</v>
      </c>
      <c r="L112">
        <f t="shared" si="20"/>
        <v>3.9769296294121147E-5</v>
      </c>
      <c r="M112">
        <f>J112/SQRT('Exhaust Gas Math'!$E$14*$B$21*$B$23)</f>
        <v>4.2626843576509468E-4</v>
      </c>
      <c r="N112">
        <f t="shared" si="21"/>
        <v>3.6364153774649396E-2</v>
      </c>
      <c r="O112">
        <f t="shared" si="22"/>
        <v>0</v>
      </c>
      <c r="P112">
        <f t="shared" si="23"/>
        <v>0</v>
      </c>
      <c r="Q112">
        <f>($B$16/2)*(COS((ACOS((2*'Intake Valve Fxn Scratch'!$B$1)/$B$16-1)/($B$17/2))*(I112-($B$17/2)))+1)*P112</f>
        <v>0</v>
      </c>
      <c r="R112">
        <f t="shared" si="24"/>
        <v>0</v>
      </c>
      <c r="S112">
        <f t="shared" si="25"/>
        <v>0</v>
      </c>
      <c r="T112">
        <f>S112*'Exhaust Gas Math'!$C$14</f>
        <v>0</v>
      </c>
      <c r="U112">
        <f>(T112/'Exhaust Gas Math'!$B$14)+('Exhaust Gas Math'!$D$10)</f>
        <v>4.4059320573952224E-4</v>
      </c>
      <c r="V112">
        <f>('Exhaust Gas Math'!$E$10*(2.53982214E-12*V111^4 - 0.0000000071629564556*V111^3 + 7.56281407226508E-06*V111^2 - 0.00322508455050905*V111 + 1.62997098133725)*$B$24+T112*'Exhaust Gas Math'!$D$14*$B$23)/('Exhaust Gas Math'!$E$10*(2.53982214E-12*V111^4 - 0.0000000071629564556*V111^3 + 7.56281407226508E-06*V111^2 - 0.00322508455050905*V111 + 1.62997098133725)+T112*'Exhaust Gas Math'!$D$14)</f>
        <v>1100</v>
      </c>
      <c r="W112">
        <f>(353.3116967483*V112^-1.0020802909)*('Exhaust Gas Math'!$E$10/(T112+'Exhaust Gas Math'!$E$10))+(357.4500179626*V112^-1.0038444015 )*(T112/(T112+'Exhaust Gas Math'!$E$10))</f>
        <v>0.31654710700089367</v>
      </c>
      <c r="X112">
        <f t="shared" si="26"/>
        <v>0</v>
      </c>
      <c r="Y112">
        <f t="shared" si="27"/>
        <v>101325</v>
      </c>
      <c r="Z112">
        <f t="shared" si="28"/>
        <v>101325</v>
      </c>
    </row>
    <row r="113" spans="5:26" x14ac:dyDescent="0.2">
      <c r="E113">
        <f t="shared" si="15"/>
        <v>1.350000000000001E-2</v>
      </c>
      <c r="F113">
        <f t="shared" si="16"/>
        <v>101325</v>
      </c>
      <c r="H113">
        <f t="shared" si="29"/>
        <v>1.350000000000001E-2</v>
      </c>
      <c r="I113">
        <f t="shared" si="17"/>
        <v>648.00000000000045</v>
      </c>
      <c r="J113">
        <f t="shared" si="18"/>
        <v>2.1904161278313912E-2</v>
      </c>
      <c r="K113">
        <f t="shared" si="19"/>
        <v>-25.257141232615215</v>
      </c>
      <c r="L113">
        <f t="shared" si="20"/>
        <v>3.9769296294121147E-5</v>
      </c>
      <c r="M113">
        <f>J113/SQRT('Exhaust Gas Math'!$E$14*$B$21*$B$23)</f>
        <v>3.7185783647298757E-4</v>
      </c>
      <c r="N113">
        <f t="shared" si="21"/>
        <v>3.1616553879855527E-2</v>
      </c>
      <c r="O113">
        <f t="shared" si="22"/>
        <v>0</v>
      </c>
      <c r="P113">
        <f t="shared" si="23"/>
        <v>0</v>
      </c>
      <c r="Q113">
        <f>($B$16/2)*(COS((ACOS((2*'Intake Valve Fxn Scratch'!$B$1)/$B$16-1)/($B$17/2))*(I113-($B$17/2)))+1)*P113</f>
        <v>0</v>
      </c>
      <c r="R113">
        <f t="shared" si="24"/>
        <v>0</v>
      </c>
      <c r="S113">
        <f t="shared" si="25"/>
        <v>0</v>
      </c>
      <c r="T113">
        <f>S113*'Exhaust Gas Math'!$C$14</f>
        <v>0</v>
      </c>
      <c r="U113">
        <f>(T113/'Exhaust Gas Math'!$B$14)+('Exhaust Gas Math'!$D$10)</f>
        <v>4.4059320573952224E-4</v>
      </c>
      <c r="V113">
        <f>('Exhaust Gas Math'!$E$10*(2.53982214E-12*V112^4 - 0.0000000071629564556*V112^3 + 7.56281407226508E-06*V112^2 - 0.00322508455050905*V112 + 1.62997098133725)*$B$24+T113*'Exhaust Gas Math'!$D$14*$B$23)/('Exhaust Gas Math'!$E$10*(2.53982214E-12*V112^4 - 0.0000000071629564556*V112^3 + 7.56281407226508E-06*V112^2 - 0.00322508455050905*V112 + 1.62997098133725)+T113*'Exhaust Gas Math'!$D$14)</f>
        <v>1100</v>
      </c>
      <c r="W113">
        <f>(353.3116967483*V113^-1.0020802909)*('Exhaust Gas Math'!$E$10/(T113+'Exhaust Gas Math'!$E$10))+(357.4500179626*V113^-1.0038444015 )*(T113/(T113+'Exhaust Gas Math'!$E$10))</f>
        <v>0.31654710700089367</v>
      </c>
      <c r="X113">
        <f t="shared" si="26"/>
        <v>0</v>
      </c>
      <c r="Y113">
        <f t="shared" si="27"/>
        <v>101325</v>
      </c>
      <c r="Z113">
        <f t="shared" si="28"/>
        <v>101325</v>
      </c>
    </row>
    <row r="114" spans="5:26" x14ac:dyDescent="0.2">
      <c r="E114">
        <f t="shared" si="15"/>
        <v>1.362500000000001E-2</v>
      </c>
      <c r="F114">
        <f t="shared" si="16"/>
        <v>101325</v>
      </c>
      <c r="H114">
        <f t="shared" si="29"/>
        <v>1.362500000000001E-2</v>
      </c>
      <c r="I114">
        <f t="shared" si="17"/>
        <v>654.00000000000045</v>
      </c>
      <c r="J114">
        <f t="shared" si="18"/>
        <v>1.8806448414496871E-2</v>
      </c>
      <c r="K114">
        <f t="shared" si="19"/>
        <v>-24.26096267756661</v>
      </c>
      <c r="L114">
        <f t="shared" si="20"/>
        <v>3.9769296294121147E-5</v>
      </c>
      <c r="M114">
        <f>J114/SQRT('Exhaust Gas Math'!$E$14*$B$21*$B$23)</f>
        <v>3.1926925346734705E-4</v>
      </c>
      <c r="N114">
        <f t="shared" si="21"/>
        <v>2.6918663562601197E-2</v>
      </c>
      <c r="O114">
        <f t="shared" si="22"/>
        <v>0</v>
      </c>
      <c r="P114">
        <f t="shared" si="23"/>
        <v>0</v>
      </c>
      <c r="Q114">
        <f>($B$16/2)*(COS((ACOS((2*'Intake Valve Fxn Scratch'!$B$1)/$B$16-1)/($B$17/2))*(I114-($B$17/2)))+1)*P114</f>
        <v>0</v>
      </c>
      <c r="R114">
        <f t="shared" si="24"/>
        <v>0</v>
      </c>
      <c r="S114">
        <f t="shared" si="25"/>
        <v>0</v>
      </c>
      <c r="T114">
        <f>S114*'Exhaust Gas Math'!$C$14</f>
        <v>0</v>
      </c>
      <c r="U114">
        <f>(T114/'Exhaust Gas Math'!$B$14)+('Exhaust Gas Math'!$D$10)</f>
        <v>4.4059320573952224E-4</v>
      </c>
      <c r="V114">
        <f>('Exhaust Gas Math'!$E$10*(2.53982214E-12*V113^4 - 0.0000000071629564556*V113^3 + 7.56281407226508E-06*V113^2 - 0.00322508455050905*V113 + 1.62997098133725)*$B$24+T114*'Exhaust Gas Math'!$D$14*$B$23)/('Exhaust Gas Math'!$E$10*(2.53982214E-12*V113^4 - 0.0000000071629564556*V113^3 + 7.56281407226508E-06*V113^2 - 0.00322508455050905*V113 + 1.62997098133725)+T114*'Exhaust Gas Math'!$D$14)</f>
        <v>1100</v>
      </c>
      <c r="W114">
        <f>(353.3116967483*V114^-1.0020802909)*('Exhaust Gas Math'!$E$10/(T114+'Exhaust Gas Math'!$E$10))+(357.4500179626*V114^-1.0038444015 )*(T114/(T114+'Exhaust Gas Math'!$E$10))</f>
        <v>0.31654710700089367</v>
      </c>
      <c r="X114">
        <f t="shared" si="26"/>
        <v>0</v>
      </c>
      <c r="Y114">
        <f t="shared" si="27"/>
        <v>101325</v>
      </c>
      <c r="Z114">
        <f t="shared" si="28"/>
        <v>101325</v>
      </c>
    </row>
    <row r="115" spans="5:26" x14ac:dyDescent="0.2">
      <c r="E115">
        <f t="shared" si="15"/>
        <v>1.375000000000001E-2</v>
      </c>
      <c r="F115">
        <f t="shared" si="16"/>
        <v>101325</v>
      </c>
      <c r="H115">
        <f t="shared" si="29"/>
        <v>1.375000000000001E-2</v>
      </c>
      <c r="I115">
        <f t="shared" si="17"/>
        <v>660.00000000000045</v>
      </c>
      <c r="J115">
        <f t="shared" si="18"/>
        <v>1.5849999999999736E-2</v>
      </c>
      <c r="K115">
        <f t="shared" si="19"/>
        <v>-22.998975938489753</v>
      </c>
      <c r="L115">
        <f t="shared" si="20"/>
        <v>3.9769296294121147E-5</v>
      </c>
      <c r="M115">
        <f>J115/SQRT('Exhaust Gas Math'!$E$14*$B$21*$B$23)</f>
        <v>2.6907885826845253E-4</v>
      </c>
      <c r="N115">
        <f t="shared" si="21"/>
        <v>2.238726942955592E-2</v>
      </c>
      <c r="O115">
        <f t="shared" si="22"/>
        <v>0</v>
      </c>
      <c r="P115">
        <f t="shared" si="23"/>
        <v>0</v>
      </c>
      <c r="Q115">
        <f>($B$16/2)*(COS((ACOS((2*'Intake Valve Fxn Scratch'!$B$1)/$B$16-1)/($B$17/2))*(I115-($B$17/2)))+1)*P115</f>
        <v>0</v>
      </c>
      <c r="R115">
        <f t="shared" si="24"/>
        <v>0</v>
      </c>
      <c r="S115">
        <f t="shared" si="25"/>
        <v>0</v>
      </c>
      <c r="T115">
        <f>S115*'Exhaust Gas Math'!$C$14</f>
        <v>0</v>
      </c>
      <c r="U115">
        <f>(T115/'Exhaust Gas Math'!$B$14)+('Exhaust Gas Math'!$D$10)</f>
        <v>4.4059320573952224E-4</v>
      </c>
      <c r="V115">
        <f>('Exhaust Gas Math'!$E$10*(2.53982214E-12*V114^4 - 0.0000000071629564556*V114^3 + 7.56281407226508E-06*V114^2 - 0.00322508455050905*V114 + 1.62997098133725)*$B$24+T115*'Exhaust Gas Math'!$D$14*$B$23)/('Exhaust Gas Math'!$E$10*(2.53982214E-12*V114^4 - 0.0000000071629564556*V114^3 + 7.56281407226508E-06*V114^2 - 0.00322508455050905*V114 + 1.62997098133725)+T115*'Exhaust Gas Math'!$D$14)</f>
        <v>1100</v>
      </c>
      <c r="W115">
        <f>(353.3116967483*V115^-1.0020802909)*('Exhaust Gas Math'!$E$10/(T115+'Exhaust Gas Math'!$E$10))+(357.4500179626*V115^-1.0038444015 )*(T115/(T115+'Exhaust Gas Math'!$E$10))</f>
        <v>0.31654710700089367</v>
      </c>
      <c r="X115">
        <f t="shared" si="26"/>
        <v>0</v>
      </c>
      <c r="Y115">
        <f t="shared" si="27"/>
        <v>101325</v>
      </c>
      <c r="Z115">
        <f t="shared" si="28"/>
        <v>101325</v>
      </c>
    </row>
    <row r="116" spans="5:26" x14ac:dyDescent="0.2">
      <c r="E116">
        <f t="shared" si="15"/>
        <v>1.3875000000000011E-2</v>
      </c>
      <c r="F116">
        <f t="shared" si="16"/>
        <v>101325</v>
      </c>
      <c r="H116">
        <f t="shared" si="29"/>
        <v>1.3875000000000011E-2</v>
      </c>
      <c r="I116">
        <f t="shared" si="17"/>
        <v>666.00000000000045</v>
      </c>
      <c r="J116">
        <f t="shared" si="18"/>
        <v>1.3067207502328339E-2</v>
      </c>
      <c r="K116">
        <f t="shared" si="19"/>
        <v>-21.485007606185672</v>
      </c>
      <c r="L116">
        <f t="shared" si="20"/>
        <v>3.9769296294121147E-5</v>
      </c>
      <c r="M116">
        <f>J116/SQRT('Exhaust Gas Math'!$E$14*$B$21*$B$23)</f>
        <v>2.2183654734911831E-4</v>
      </c>
      <c r="N116">
        <f t="shared" si="21"/>
        <v>1.8126827986223965E-2</v>
      </c>
      <c r="O116">
        <f t="shared" si="22"/>
        <v>0</v>
      </c>
      <c r="P116">
        <f t="shared" si="23"/>
        <v>0</v>
      </c>
      <c r="Q116">
        <f>($B$16/2)*(COS((ACOS((2*'Intake Valve Fxn Scratch'!$B$1)/$B$16-1)/($B$17/2))*(I116-($B$17/2)))+1)*P116</f>
        <v>0</v>
      </c>
      <c r="R116">
        <f t="shared" si="24"/>
        <v>0</v>
      </c>
      <c r="S116">
        <f t="shared" si="25"/>
        <v>0</v>
      </c>
      <c r="T116">
        <f>S116*'Exhaust Gas Math'!$C$14</f>
        <v>0</v>
      </c>
      <c r="U116">
        <f>(T116/'Exhaust Gas Math'!$B$14)+('Exhaust Gas Math'!$D$10)</f>
        <v>4.4059320573952224E-4</v>
      </c>
      <c r="V116">
        <f>('Exhaust Gas Math'!$E$10*(2.53982214E-12*V115^4 - 0.0000000071629564556*V115^3 + 7.56281407226508E-06*V115^2 - 0.00322508455050905*V115 + 1.62997098133725)*$B$24+T116*'Exhaust Gas Math'!$D$14*$B$23)/('Exhaust Gas Math'!$E$10*(2.53982214E-12*V115^4 - 0.0000000071629564556*V115^3 + 7.56281407226508E-06*V115^2 - 0.00322508455050905*V115 + 1.62997098133725)+T116*'Exhaust Gas Math'!$D$14)</f>
        <v>1100</v>
      </c>
      <c r="W116">
        <f>(353.3116967483*V116^-1.0020802909)*('Exhaust Gas Math'!$E$10/(T116+'Exhaust Gas Math'!$E$10))+(357.4500179626*V116^-1.0038444015 )*(T116/(T116+'Exhaust Gas Math'!$E$10))</f>
        <v>0.31654710700089367</v>
      </c>
      <c r="X116">
        <f t="shared" si="26"/>
        <v>0</v>
      </c>
      <c r="Y116">
        <f t="shared" si="27"/>
        <v>101325</v>
      </c>
      <c r="Z116">
        <f t="shared" si="28"/>
        <v>101325</v>
      </c>
    </row>
    <row r="117" spans="5:26" x14ac:dyDescent="0.2">
      <c r="E117">
        <f t="shared" si="15"/>
        <v>1.4000000000000011E-2</v>
      </c>
      <c r="F117">
        <f t="shared" si="16"/>
        <v>101325</v>
      </c>
      <c r="H117">
        <f t="shared" si="29"/>
        <v>1.4000000000000011E-2</v>
      </c>
      <c r="I117">
        <f t="shared" si="17"/>
        <v>672.00000000000057</v>
      </c>
      <c r="J117">
        <f t="shared" si="18"/>
        <v>1.0488559778423983E-2</v>
      </c>
      <c r="K117">
        <f t="shared" si="19"/>
        <v>-19.735645034521362</v>
      </c>
      <c r="L117">
        <f t="shared" si="20"/>
        <v>3.9769296294121147E-5</v>
      </c>
      <c r="M117">
        <f>J117/SQRT('Exhaust Gas Math'!$E$14*$B$21*$B$23)</f>
        <v>1.7805991735386659E-4</v>
      </c>
      <c r="N117">
        <f t="shared" si="21"/>
        <v>1.4225230308825856E-2</v>
      </c>
      <c r="O117">
        <f t="shared" si="22"/>
        <v>0</v>
      </c>
      <c r="P117">
        <f t="shared" si="23"/>
        <v>0</v>
      </c>
      <c r="Q117">
        <f>($B$16/2)*(COS((ACOS((2*'Intake Valve Fxn Scratch'!$B$1)/$B$16-1)/($B$17/2))*(I117-($B$17/2)))+1)*P117</f>
        <v>0</v>
      </c>
      <c r="R117">
        <f t="shared" si="24"/>
        <v>0</v>
      </c>
      <c r="S117">
        <f t="shared" si="25"/>
        <v>0</v>
      </c>
      <c r="T117">
        <f>S117*'Exhaust Gas Math'!$C$14</f>
        <v>0</v>
      </c>
      <c r="U117">
        <f>(T117/'Exhaust Gas Math'!$B$14)+('Exhaust Gas Math'!$D$10)</f>
        <v>4.4059320573952224E-4</v>
      </c>
      <c r="V117">
        <f>('Exhaust Gas Math'!$E$10*(2.53982214E-12*V116^4 - 0.0000000071629564556*V116^3 + 7.56281407226508E-06*V116^2 - 0.00322508455050905*V116 + 1.62997098133725)*$B$24+T117*'Exhaust Gas Math'!$D$14*$B$23)/('Exhaust Gas Math'!$E$10*(2.53982214E-12*V116^4 - 0.0000000071629564556*V116^3 + 7.56281407226508E-06*V116^2 - 0.00322508455050905*V116 + 1.62997098133725)+T117*'Exhaust Gas Math'!$D$14)</f>
        <v>1100</v>
      </c>
      <c r="W117">
        <f>(353.3116967483*V117^-1.0020802909)*('Exhaust Gas Math'!$E$10/(T117+'Exhaust Gas Math'!$E$10))+(357.4500179626*V117^-1.0038444015 )*(T117/(T117+'Exhaust Gas Math'!$E$10))</f>
        <v>0.31654710700089367</v>
      </c>
      <c r="X117">
        <f t="shared" si="26"/>
        <v>0</v>
      </c>
      <c r="Y117">
        <f t="shared" si="27"/>
        <v>101325</v>
      </c>
      <c r="Z117">
        <f t="shared" si="28"/>
        <v>101325</v>
      </c>
    </row>
    <row r="118" spans="5:26" x14ac:dyDescent="0.2">
      <c r="E118">
        <f t="shared" si="15"/>
        <v>1.4125000000000011E-2</v>
      </c>
      <c r="F118">
        <f t="shared" si="16"/>
        <v>101325</v>
      </c>
      <c r="H118">
        <f t="shared" si="29"/>
        <v>1.4125000000000011E-2</v>
      </c>
      <c r="I118">
        <f t="shared" si="17"/>
        <v>678.00000000000057</v>
      </c>
      <c r="J118">
        <f t="shared" si="18"/>
        <v>8.1423090323663981E-3</v>
      </c>
      <c r="K118">
        <f t="shared" si="19"/>
        <v>-17.770054605909571</v>
      </c>
      <c r="L118">
        <f t="shared" si="20"/>
        <v>3.9769296294121147E-5</v>
      </c>
      <c r="M118">
        <f>J118/SQRT('Exhaust Gas Math'!$E$14*$B$21*$B$23)</f>
        <v>1.3822859420177256E-4</v>
      </c>
      <c r="N118">
        <f t="shared" si="21"/>
        <v>1.0750931841513888E-2</v>
      </c>
      <c r="O118">
        <f t="shared" si="22"/>
        <v>0</v>
      </c>
      <c r="P118">
        <f t="shared" si="23"/>
        <v>0</v>
      </c>
      <c r="Q118">
        <f>($B$16/2)*(COS((ACOS((2*'Intake Valve Fxn Scratch'!$B$1)/$B$16-1)/($B$17/2))*(I118-($B$17/2)))+1)*P118</f>
        <v>0</v>
      </c>
      <c r="R118">
        <f t="shared" si="24"/>
        <v>0</v>
      </c>
      <c r="S118">
        <f t="shared" si="25"/>
        <v>0</v>
      </c>
      <c r="T118">
        <f>S118*'Exhaust Gas Math'!$C$14</f>
        <v>0</v>
      </c>
      <c r="U118">
        <f>(T118/'Exhaust Gas Math'!$B$14)+('Exhaust Gas Math'!$D$10)</f>
        <v>4.4059320573952224E-4</v>
      </c>
      <c r="V118">
        <f>('Exhaust Gas Math'!$E$10*(2.53982214E-12*V117^4 - 0.0000000071629564556*V117^3 + 7.56281407226508E-06*V117^2 - 0.00322508455050905*V117 + 1.62997098133725)*$B$24+T118*'Exhaust Gas Math'!$D$14*$B$23)/('Exhaust Gas Math'!$E$10*(2.53982214E-12*V117^4 - 0.0000000071629564556*V117^3 + 7.56281407226508E-06*V117^2 - 0.00322508455050905*V117 + 1.62997098133725)+T118*'Exhaust Gas Math'!$D$14)</f>
        <v>1100</v>
      </c>
      <c r="W118">
        <f>(353.3116967483*V118^-1.0020802909)*('Exhaust Gas Math'!$E$10/(T118+'Exhaust Gas Math'!$E$10))+(357.4500179626*V118^-1.0038444015 )*(T118/(T118+'Exhaust Gas Math'!$E$10))</f>
        <v>0.31654710700089367</v>
      </c>
      <c r="X118">
        <f t="shared" si="26"/>
        <v>0</v>
      </c>
      <c r="Y118">
        <f t="shared" si="27"/>
        <v>101325</v>
      </c>
      <c r="Z118">
        <f t="shared" si="28"/>
        <v>101325</v>
      </c>
    </row>
    <row r="119" spans="5:26" x14ac:dyDescent="0.2">
      <c r="E119">
        <f t="shared" si="15"/>
        <v>1.4250000000000011E-2</v>
      </c>
      <c r="F119">
        <f t="shared" si="16"/>
        <v>101325</v>
      </c>
      <c r="H119">
        <f t="shared" si="29"/>
        <v>1.4250000000000011E-2</v>
      </c>
      <c r="I119">
        <f t="shared" si="17"/>
        <v>684.00000000000057</v>
      </c>
      <c r="J119">
        <f t="shared" si="18"/>
        <v>6.0541612783139749E-3</v>
      </c>
      <c r="K119">
        <f t="shared" si="19"/>
        <v>-15.609771740412443</v>
      </c>
      <c r="L119">
        <f t="shared" si="20"/>
        <v>3.9769296294121147E-5</v>
      </c>
      <c r="M119">
        <f>J119/SQRT('Exhaust Gas Math'!$E$14*$B$21*$B$23)</f>
        <v>1.0277897820453163E-4</v>
      </c>
      <c r="N119">
        <f t="shared" si="21"/>
        <v>7.7515449031761163E-3</v>
      </c>
      <c r="O119">
        <f t="shared" si="22"/>
        <v>0</v>
      </c>
      <c r="P119">
        <f t="shared" si="23"/>
        <v>0</v>
      </c>
      <c r="Q119">
        <f>($B$16/2)*(COS((ACOS((2*'Intake Valve Fxn Scratch'!$B$1)/$B$16-1)/($B$17/2))*(I119-($B$17/2)))+1)*P119</f>
        <v>0</v>
      </c>
      <c r="R119">
        <f t="shared" si="24"/>
        <v>0</v>
      </c>
      <c r="S119">
        <f t="shared" si="25"/>
        <v>0</v>
      </c>
      <c r="T119">
        <f>S119*'Exhaust Gas Math'!$C$14</f>
        <v>0</v>
      </c>
      <c r="U119">
        <f>(T119/'Exhaust Gas Math'!$B$14)+('Exhaust Gas Math'!$D$10)</f>
        <v>4.4059320573952224E-4</v>
      </c>
      <c r="V119">
        <f>('Exhaust Gas Math'!$E$10*(2.53982214E-12*V118^4 - 0.0000000071629564556*V118^3 + 7.56281407226508E-06*V118^2 - 0.00322508455050905*V118 + 1.62997098133725)*$B$24+T119*'Exhaust Gas Math'!$D$14*$B$23)/('Exhaust Gas Math'!$E$10*(2.53982214E-12*V118^4 - 0.0000000071629564556*V118^3 + 7.56281407226508E-06*V118^2 - 0.00322508455050905*V118 + 1.62997098133725)+T119*'Exhaust Gas Math'!$D$14)</f>
        <v>1100</v>
      </c>
      <c r="W119">
        <f>(353.3116967483*V119^-1.0020802909)*('Exhaust Gas Math'!$E$10/(T119+'Exhaust Gas Math'!$E$10))+(357.4500179626*V119^-1.0038444015 )*(T119/(T119+'Exhaust Gas Math'!$E$10))</f>
        <v>0.31654710700089367</v>
      </c>
      <c r="X119">
        <f t="shared" si="26"/>
        <v>0</v>
      </c>
      <c r="Y119">
        <f t="shared" si="27"/>
        <v>101325</v>
      </c>
      <c r="Z119">
        <f t="shared" si="28"/>
        <v>101325</v>
      </c>
    </row>
    <row r="120" spans="5:26" x14ac:dyDescent="0.2">
      <c r="E120">
        <f t="shared" si="15"/>
        <v>1.4375000000000011E-2</v>
      </c>
      <c r="F120">
        <f t="shared" si="16"/>
        <v>101325</v>
      </c>
      <c r="H120">
        <f t="shared" si="29"/>
        <v>1.4375000000000011E-2</v>
      </c>
      <c r="I120">
        <f t="shared" si="17"/>
        <v>690.00000000000057</v>
      </c>
      <c r="J120">
        <f t="shared" si="18"/>
        <v>4.2469947000331534E-3</v>
      </c>
      <c r="K120">
        <f t="shared" si="19"/>
        <v>-13.278464949172653</v>
      </c>
      <c r="L120">
        <f t="shared" si="20"/>
        <v>3.9769296294121147E-5</v>
      </c>
      <c r="M120">
        <f>J120/SQRT('Exhaust Gas Math'!$E$14*$B$21*$B$23)</f>
        <v>7.2099462773319166E-5</v>
      </c>
      <c r="N120">
        <f t="shared" si="21"/>
        <v>5.2538472644397226E-3</v>
      </c>
      <c r="O120">
        <f t="shared" si="22"/>
        <v>0</v>
      </c>
      <c r="P120">
        <f t="shared" si="23"/>
        <v>0</v>
      </c>
      <c r="Q120">
        <f>($B$16/2)*(COS((ACOS((2*'Intake Valve Fxn Scratch'!$B$1)/$B$16-1)/($B$17/2))*(I120-($B$17/2)))+1)*P120</f>
        <v>0</v>
      </c>
      <c r="R120">
        <f t="shared" si="24"/>
        <v>0</v>
      </c>
      <c r="S120">
        <f t="shared" si="25"/>
        <v>0</v>
      </c>
      <c r="T120">
        <f>S120*'Exhaust Gas Math'!$C$14</f>
        <v>0</v>
      </c>
      <c r="U120">
        <f>(T120/'Exhaust Gas Math'!$B$14)+('Exhaust Gas Math'!$D$10)</f>
        <v>4.4059320573952224E-4</v>
      </c>
      <c r="V120">
        <f>('Exhaust Gas Math'!$E$10*(2.53982214E-12*V119^4 - 0.0000000071629564556*V119^3 + 7.56281407226508E-06*V119^2 - 0.00322508455050905*V119 + 1.62997098133725)*$B$24+T120*'Exhaust Gas Math'!$D$14*$B$23)/('Exhaust Gas Math'!$E$10*(2.53982214E-12*V119^4 - 0.0000000071629564556*V119^3 + 7.56281407226508E-06*V119^2 - 0.00322508455050905*V119 + 1.62997098133725)+T120*'Exhaust Gas Math'!$D$14)</f>
        <v>1100</v>
      </c>
      <c r="W120">
        <f>(353.3116967483*V120^-1.0020802909)*('Exhaust Gas Math'!$E$10/(T120+'Exhaust Gas Math'!$E$10))+(357.4500179626*V120^-1.0038444015 )*(T120/(T120+'Exhaust Gas Math'!$E$10))</f>
        <v>0.31654710700089367</v>
      </c>
      <c r="X120">
        <f t="shared" si="26"/>
        <v>0</v>
      </c>
      <c r="Y120">
        <f t="shared" si="27"/>
        <v>101325</v>
      </c>
      <c r="Z120">
        <f t="shared" si="28"/>
        <v>101325</v>
      </c>
    </row>
    <row r="121" spans="5:26" x14ac:dyDescent="0.2">
      <c r="E121">
        <f t="shared" si="15"/>
        <v>1.4500000000000011E-2</v>
      </c>
      <c r="F121">
        <f t="shared" si="16"/>
        <v>101325</v>
      </c>
      <c r="H121">
        <f t="shared" si="29"/>
        <v>1.4500000000000011E-2</v>
      </c>
      <c r="I121">
        <f t="shared" si="17"/>
        <v>696.00000000000057</v>
      </c>
      <c r="J121">
        <f t="shared" si="18"/>
        <v>2.7406089927294285E-3</v>
      </c>
      <c r="K121">
        <f t="shared" si="19"/>
        <v>-10.801676517252256</v>
      </c>
      <c r="L121">
        <f t="shared" si="20"/>
        <v>3.9769296294121147E-5</v>
      </c>
      <c r="M121">
        <f>J121/SQRT('Exhaust Gas Math'!$E$14*$B$21*$B$23)</f>
        <v>4.6526179099299717E-5</v>
      </c>
      <c r="N121">
        <f t="shared" si="21"/>
        <v>3.2650381165164194E-3</v>
      </c>
      <c r="O121">
        <f t="shared" si="22"/>
        <v>0</v>
      </c>
      <c r="P121">
        <f t="shared" si="23"/>
        <v>0</v>
      </c>
      <c r="Q121">
        <f>($B$16/2)*(COS((ACOS((2*'Intake Valve Fxn Scratch'!$B$1)/$B$16-1)/($B$17/2))*(I121-($B$17/2)))+1)*P121</f>
        <v>0</v>
      </c>
      <c r="R121">
        <f t="shared" si="24"/>
        <v>0</v>
      </c>
      <c r="S121">
        <f t="shared" si="25"/>
        <v>0</v>
      </c>
      <c r="T121">
        <f>S121*'Exhaust Gas Math'!$C$14</f>
        <v>0</v>
      </c>
      <c r="U121">
        <f>(T121/'Exhaust Gas Math'!$B$14)+('Exhaust Gas Math'!$D$10)</f>
        <v>4.4059320573952224E-4</v>
      </c>
      <c r="V121">
        <f>('Exhaust Gas Math'!$E$10*(2.53982214E-12*V120^4 - 0.0000000071629564556*V120^3 + 7.56281407226508E-06*V120^2 - 0.00322508455050905*V120 + 1.62997098133725)*$B$24+T121*'Exhaust Gas Math'!$D$14*$B$23)/('Exhaust Gas Math'!$E$10*(2.53982214E-12*V120^4 - 0.0000000071629564556*V120^3 + 7.56281407226508E-06*V120^2 - 0.00322508455050905*V120 + 1.62997098133725)+T121*'Exhaust Gas Math'!$D$14)</f>
        <v>1100</v>
      </c>
      <c r="W121">
        <f>(353.3116967483*V121^-1.0020802909)*('Exhaust Gas Math'!$E$10/(T121+'Exhaust Gas Math'!$E$10))+(357.4500179626*V121^-1.0038444015 )*(T121/(T121+'Exhaust Gas Math'!$E$10))</f>
        <v>0.31654710700089367</v>
      </c>
      <c r="X121">
        <f t="shared" si="26"/>
        <v>0</v>
      </c>
      <c r="Y121">
        <f t="shared" si="27"/>
        <v>101325</v>
      </c>
      <c r="Z121">
        <f t="shared" si="28"/>
        <v>101325</v>
      </c>
    </row>
    <row r="122" spans="5:26" x14ac:dyDescent="0.2">
      <c r="E122">
        <f t="shared" si="15"/>
        <v>1.4625000000000011E-2</v>
      </c>
      <c r="F122">
        <f t="shared" si="16"/>
        <v>101325</v>
      </c>
      <c r="H122">
        <f t="shared" si="29"/>
        <v>1.4625000000000011E-2</v>
      </c>
      <c r="I122">
        <f t="shared" si="17"/>
        <v>702.00000000000057</v>
      </c>
      <c r="J122">
        <f t="shared" si="18"/>
        <v>1.5515084334435311E-3</v>
      </c>
      <c r="K122">
        <f t="shared" si="19"/>
        <v>-8.2065426570127151</v>
      </c>
      <c r="L122">
        <f t="shared" si="20"/>
        <v>3.9769296294121147E-5</v>
      </c>
      <c r="M122">
        <f>J122/SQRT('Exhaust Gas Math'!$E$14*$B$21*$B$23)</f>
        <v>2.6339313429960103E-5</v>
      </c>
      <c r="N122">
        <f t="shared" si="21"/>
        <v>1.7749850514218561E-3</v>
      </c>
      <c r="O122">
        <f t="shared" si="22"/>
        <v>0</v>
      </c>
      <c r="P122">
        <f t="shared" si="23"/>
        <v>0</v>
      </c>
      <c r="Q122">
        <f>($B$16/2)*(COS((ACOS((2*'Intake Valve Fxn Scratch'!$B$1)/$B$16-1)/($B$17/2))*(I122-($B$17/2)))+1)*P122</f>
        <v>0</v>
      </c>
      <c r="R122">
        <f t="shared" si="24"/>
        <v>0</v>
      </c>
      <c r="S122">
        <f t="shared" si="25"/>
        <v>0</v>
      </c>
      <c r="T122">
        <f>S122*'Exhaust Gas Math'!$C$14</f>
        <v>0</v>
      </c>
      <c r="U122">
        <f>(T122/'Exhaust Gas Math'!$B$14)+('Exhaust Gas Math'!$D$10)</f>
        <v>4.4059320573952224E-4</v>
      </c>
      <c r="V122">
        <f>('Exhaust Gas Math'!$E$10*(2.53982214E-12*V121^4 - 0.0000000071629564556*V121^3 + 7.56281407226508E-06*V121^2 - 0.00322508455050905*V121 + 1.62997098133725)*$B$24+T122*'Exhaust Gas Math'!$D$14*$B$23)/('Exhaust Gas Math'!$E$10*(2.53982214E-12*V121^4 - 0.0000000071629564556*V121^3 + 7.56281407226508E-06*V121^2 - 0.00322508455050905*V121 + 1.62997098133725)+T122*'Exhaust Gas Math'!$D$14)</f>
        <v>1100</v>
      </c>
      <c r="W122">
        <f>(353.3116967483*V122^-1.0020802909)*('Exhaust Gas Math'!$E$10/(T122+'Exhaust Gas Math'!$E$10))+(357.4500179626*V122^-1.0038444015 )*(T122/(T122+'Exhaust Gas Math'!$E$10))</f>
        <v>0.31654710700089367</v>
      </c>
      <c r="X122">
        <f t="shared" si="26"/>
        <v>0</v>
      </c>
      <c r="Y122">
        <f t="shared" si="27"/>
        <v>101325</v>
      </c>
      <c r="Z122">
        <f t="shared" si="28"/>
        <v>101325</v>
      </c>
    </row>
    <row r="123" spans="5:26" x14ac:dyDescent="0.2">
      <c r="E123">
        <f t="shared" si="15"/>
        <v>1.4750000000000011E-2</v>
      </c>
      <c r="F123">
        <f t="shared" si="16"/>
        <v>101325</v>
      </c>
      <c r="H123">
        <f t="shared" si="29"/>
        <v>1.4750000000000011E-2</v>
      </c>
      <c r="I123">
        <f t="shared" si="17"/>
        <v>708.00000000000057</v>
      </c>
      <c r="J123">
        <f t="shared" si="18"/>
        <v>6.9272105673828799E-4</v>
      </c>
      <c r="K123">
        <f t="shared" si="19"/>
        <v>-5.5214961980934838</v>
      </c>
      <c r="L123">
        <f t="shared" si="20"/>
        <v>3.9769296294121147E-5</v>
      </c>
      <c r="M123">
        <f>J123/SQRT('Exhaust Gas Math'!$E$14*$B$21*$B$23)</f>
        <v>1.1760037289946847E-5</v>
      </c>
      <c r="N123">
        <f t="shared" si="21"/>
        <v>7.5915782819060279E-4</v>
      </c>
      <c r="O123">
        <f t="shared" si="22"/>
        <v>0</v>
      </c>
      <c r="P123">
        <f t="shared" si="23"/>
        <v>0</v>
      </c>
      <c r="Q123">
        <f>($B$16/2)*(COS((ACOS((2*'Intake Valve Fxn Scratch'!$B$1)/$B$16-1)/($B$17/2))*(I123-($B$17/2)))+1)*P123</f>
        <v>0</v>
      </c>
      <c r="R123">
        <f t="shared" si="24"/>
        <v>0</v>
      </c>
      <c r="S123">
        <f t="shared" si="25"/>
        <v>0</v>
      </c>
      <c r="T123">
        <f>S123*'Exhaust Gas Math'!$C$14</f>
        <v>0</v>
      </c>
      <c r="U123">
        <f>(T123/'Exhaust Gas Math'!$B$14)+('Exhaust Gas Math'!$D$10)</f>
        <v>4.4059320573952224E-4</v>
      </c>
      <c r="V123">
        <f>('Exhaust Gas Math'!$E$10*(2.53982214E-12*V122^4 - 0.0000000071629564556*V122^3 + 7.56281407226508E-06*V122^2 - 0.00322508455050905*V122 + 1.62997098133725)*$B$24+T123*'Exhaust Gas Math'!$D$14*$B$23)/('Exhaust Gas Math'!$E$10*(2.53982214E-12*V122^4 - 0.0000000071629564556*V122^3 + 7.56281407226508E-06*V122^2 - 0.00322508455050905*V122 + 1.62997098133725)+T123*'Exhaust Gas Math'!$D$14)</f>
        <v>1100</v>
      </c>
      <c r="W123">
        <f>(353.3116967483*V123^-1.0020802909)*('Exhaust Gas Math'!$E$10/(T123+'Exhaust Gas Math'!$E$10))+(357.4500179626*V123^-1.0038444015 )*(T123/(T123+'Exhaust Gas Math'!$E$10))</f>
        <v>0.31654710700089367</v>
      </c>
      <c r="X123">
        <f t="shared" si="26"/>
        <v>0</v>
      </c>
      <c r="Y123">
        <f t="shared" si="27"/>
        <v>101325</v>
      </c>
      <c r="Z123">
        <f t="shared" si="28"/>
        <v>101325</v>
      </c>
    </row>
    <row r="124" spans="5:26" x14ac:dyDescent="0.2">
      <c r="E124">
        <f t="shared" si="15"/>
        <v>1.4875000000000011E-2</v>
      </c>
      <c r="F124">
        <f t="shared" si="16"/>
        <v>101325</v>
      </c>
      <c r="H124">
        <f t="shared" si="29"/>
        <v>1.4875000000000011E-2</v>
      </c>
      <c r="I124">
        <f t="shared" si="17"/>
        <v>714.00000000000057</v>
      </c>
      <c r="J124">
        <f t="shared" si="18"/>
        <v>1.7365591682570736E-4</v>
      </c>
      <c r="K124">
        <f t="shared" si="19"/>
        <v>-2.7759550713806256</v>
      </c>
      <c r="L124">
        <f t="shared" si="20"/>
        <v>3.9769296294121147E-5</v>
      </c>
      <c r="M124">
        <f>J124/SQRT('Exhaust Gas Math'!$E$14*$B$21*$B$23)</f>
        <v>2.9480842795598401E-6</v>
      </c>
      <c r="N124">
        <f t="shared" si="21"/>
        <v>1.81935810471337E-4</v>
      </c>
      <c r="O124">
        <f t="shared" si="22"/>
        <v>0</v>
      </c>
      <c r="P124">
        <f t="shared" si="23"/>
        <v>0</v>
      </c>
      <c r="Q124">
        <f>($B$16/2)*(COS((ACOS((2*'Intake Valve Fxn Scratch'!$B$1)/$B$16-1)/($B$17/2))*(I124-($B$17/2)))+1)*P124</f>
        <v>0</v>
      </c>
      <c r="R124">
        <f t="shared" si="24"/>
        <v>0</v>
      </c>
      <c r="S124">
        <f t="shared" si="25"/>
        <v>0</v>
      </c>
      <c r="T124">
        <f>S124*'Exhaust Gas Math'!$C$14</f>
        <v>0</v>
      </c>
      <c r="U124">
        <f>(T124/'Exhaust Gas Math'!$B$14)+('Exhaust Gas Math'!$D$10)</f>
        <v>4.4059320573952224E-4</v>
      </c>
      <c r="V124">
        <f>('Exhaust Gas Math'!$E$10*(2.53982214E-12*V123^4 - 0.0000000071629564556*V123^3 + 7.56281407226508E-06*V123^2 - 0.00322508455050905*V123 + 1.62997098133725)*$B$24+T124*'Exhaust Gas Math'!$D$14*$B$23)/('Exhaust Gas Math'!$E$10*(2.53982214E-12*V123^4 - 0.0000000071629564556*V123^3 + 7.56281407226508E-06*V123^2 - 0.00322508455050905*V123 + 1.62997098133725)+T124*'Exhaust Gas Math'!$D$14)</f>
        <v>1100</v>
      </c>
      <c r="W124">
        <f>(353.3116967483*V124^-1.0020802909)*('Exhaust Gas Math'!$E$10/(T124+'Exhaust Gas Math'!$E$10))+(357.4500179626*V124^-1.0038444015 )*(T124/(T124+'Exhaust Gas Math'!$E$10))</f>
        <v>0.31654710700089367</v>
      </c>
      <c r="X124">
        <f t="shared" si="26"/>
        <v>0</v>
      </c>
      <c r="Y124">
        <f t="shared" si="27"/>
        <v>101325</v>
      </c>
      <c r="Z124">
        <f t="shared" si="28"/>
        <v>101325</v>
      </c>
    </row>
    <row r="125" spans="5:26" x14ac:dyDescent="0.2">
      <c r="E125">
        <f t="shared" si="15"/>
        <v>1.5000000000000012E-2</v>
      </c>
      <c r="F125">
        <f t="shared" si="16"/>
        <v>101325</v>
      </c>
      <c r="H125">
        <f t="shared" si="29"/>
        <v>1.5000000000000012E-2</v>
      </c>
      <c r="I125">
        <f t="shared" si="17"/>
        <v>0</v>
      </c>
      <c r="J125">
        <f t="shared" si="18"/>
        <v>0</v>
      </c>
      <c r="K125">
        <f t="shared" si="19"/>
        <v>2.7003303169756655E-13</v>
      </c>
      <c r="L125">
        <f t="shared" si="20"/>
        <v>3.9769296294121147E-5</v>
      </c>
      <c r="M125">
        <f>J125/SQRT('Exhaust Gas Math'!$E$14*$B$21*$B$23)</f>
        <v>0</v>
      </c>
      <c r="N125">
        <f t="shared" si="21"/>
        <v>0</v>
      </c>
      <c r="O125">
        <f t="shared" si="22"/>
        <v>0</v>
      </c>
      <c r="P125">
        <f t="shared" si="23"/>
        <v>1</v>
      </c>
      <c r="Q125">
        <f>($B$16/2)*(COS((ACOS((2*'Intake Valve Fxn Scratch'!$B$1)/$B$16-1)/($B$17/2))*(I125-($B$17/2)))+1)*P125</f>
        <v>9.999999999999998E-4</v>
      </c>
      <c r="R125">
        <f t="shared" si="24"/>
        <v>0.13157894736842102</v>
      </c>
      <c r="S125">
        <f t="shared" si="25"/>
        <v>0</v>
      </c>
      <c r="T125">
        <f>S125*'Exhaust Gas Math'!$C$14</f>
        <v>0</v>
      </c>
      <c r="U125">
        <f>(T125/'Exhaust Gas Math'!$B$14)+('Exhaust Gas Math'!$D$10)</f>
        <v>4.4059320573952224E-4</v>
      </c>
      <c r="V125">
        <f>('Exhaust Gas Math'!$E$10*(2.53982214E-12*V124^4 - 0.0000000071629564556*V124^3 + 7.56281407226508E-06*V124^2 - 0.00322508455050905*V124 + 1.62997098133725)*$B$24+T125*'Exhaust Gas Math'!$D$14*$B$23)/('Exhaust Gas Math'!$E$10*(2.53982214E-12*V124^4 - 0.0000000071629564556*V124^3 + 7.56281407226508E-06*V124^2 - 0.00322508455050905*V124 + 1.62997098133725)+T125*'Exhaust Gas Math'!$D$14)</f>
        <v>1100</v>
      </c>
      <c r="W125">
        <f>(353.3116967483*V125^-1.0020802909)*('Exhaust Gas Math'!$E$10/(T125+'Exhaust Gas Math'!$E$10))+(357.4500179626*V125^-1.0038444015 )*(T125/(T125+'Exhaust Gas Math'!$E$10))</f>
        <v>0.31654710700089367</v>
      </c>
      <c r="X125">
        <f t="shared" si="26"/>
        <v>-1.1540965366715833E-26</v>
      </c>
      <c r="Y125">
        <f t="shared" si="27"/>
        <v>101325</v>
      </c>
      <c r="Z125">
        <f t="shared" si="28"/>
        <v>101325</v>
      </c>
    </row>
    <row r="126" spans="5:26" x14ac:dyDescent="0.2">
      <c r="E126">
        <f t="shared" si="15"/>
        <v>1.5125000000000012E-2</v>
      </c>
      <c r="F126">
        <f t="shared" si="16"/>
        <v>98881.992170432219</v>
      </c>
      <c r="H126">
        <f t="shared" si="29"/>
        <v>1.5125000000000012E-2</v>
      </c>
      <c r="I126">
        <f t="shared" si="17"/>
        <v>6.0000000000005684</v>
      </c>
      <c r="J126">
        <f t="shared" si="18"/>
        <v>1.7365591682576981E-4</v>
      </c>
      <c r="K126">
        <f t="shared" si="19"/>
        <v>2.7759550713811629</v>
      </c>
      <c r="L126">
        <f t="shared" si="20"/>
        <v>4.1000207363317137E-5</v>
      </c>
      <c r="M126">
        <f>J126/SQRT('Exhaust Gas Math'!$E$14*$B$21*$B$23)</f>
        <v>2.9480842795609002E-6</v>
      </c>
      <c r="N126">
        <f t="shared" si="21"/>
        <v>1.6556832809778987E-4</v>
      </c>
      <c r="O126">
        <f t="shared" si="22"/>
        <v>1.1735844737632324E-6</v>
      </c>
      <c r="P126">
        <f t="shared" si="23"/>
        <v>1</v>
      </c>
      <c r="Q126">
        <f>($B$16/2)*(COS((ACOS((2*'Intake Valve Fxn Scratch'!$B$1)/$B$16-1)/($B$17/2))*(I126-($B$17/2)))+1)*P126</f>
        <v>1.3137463075028649E-3</v>
      </c>
      <c r="R126">
        <f t="shared" si="24"/>
        <v>0.17286135625037696</v>
      </c>
      <c r="S126">
        <f t="shared" si="25"/>
        <v>3.1255780934410944E-7</v>
      </c>
      <c r="T126">
        <f>S126*'Exhaust Gas Math'!$C$14</f>
        <v>3.7029270821030223E-7</v>
      </c>
      <c r="U126">
        <f>(T126/'Exhaust Gas Math'!$B$14)+('Exhaust Gas Math'!$D$10)</f>
        <v>4.533751425089493E-4</v>
      </c>
      <c r="V126">
        <f>('Exhaust Gas Math'!$E$10*(2.53982214E-12*V125^4 - 0.0000000071629564556*V125^3 + 7.56281407226508E-06*V125^2 - 0.00322508455050905*V125 + 1.62997098133725)*$B$24+T126*'Exhaust Gas Math'!$D$14*$B$23)/('Exhaust Gas Math'!$E$10*(2.53982214E-12*V125^4 - 0.0000000071629564556*V125^3 + 7.56281407226508E-06*V125^2 - 0.00322508455050905*V125 + 1.62997098133725)+T126*'Exhaust Gas Math'!$D$14)</f>
        <v>1075.5162995543644</v>
      </c>
      <c r="W126">
        <f>(353.3116967483*V126^-1.0020802909)*('Exhaust Gas Math'!$E$10/(T126+'Exhaust Gas Math'!$E$10))+(357.4500179626*V126^-1.0038444015 )*(T126/(T126+'Exhaust Gas Math'!$E$10))</f>
        <v>0.32375916127827753</v>
      </c>
      <c r="X126">
        <f t="shared" si="26"/>
        <v>-1.2474321596979439</v>
      </c>
      <c r="Y126">
        <f t="shared" si="27"/>
        <v>98883.239602591915</v>
      </c>
      <c r="Z126">
        <f t="shared" si="28"/>
        <v>98881.992170432219</v>
      </c>
    </row>
    <row r="127" spans="5:26" x14ac:dyDescent="0.2">
      <c r="E127">
        <f t="shared" si="15"/>
        <v>1.5250000000000012E-2</v>
      </c>
      <c r="F127">
        <f t="shared" si="16"/>
        <v>92629.745974136182</v>
      </c>
      <c r="H127">
        <f t="shared" si="29"/>
        <v>1.5250000000000012E-2</v>
      </c>
      <c r="I127">
        <f t="shared" si="17"/>
        <v>12.000000000000568</v>
      </c>
      <c r="J127">
        <f t="shared" si="18"/>
        <v>6.9272105673843717E-4</v>
      </c>
      <c r="K127">
        <f t="shared" si="19"/>
        <v>5.5214961980940584</v>
      </c>
      <c r="L127">
        <f t="shared" si="20"/>
        <v>4.4679454451645847E-5</v>
      </c>
      <c r="M127">
        <f>J127/SQRT('Exhaust Gas Math'!$E$14*$B$21*$B$23)</f>
        <v>1.176003728994938E-5</v>
      </c>
      <c r="N127">
        <f t="shared" si="21"/>
        <v>6.2929392667706793E-4</v>
      </c>
      <c r="O127">
        <f t="shared" si="22"/>
        <v>4.4605728056002724E-6</v>
      </c>
      <c r="P127">
        <f t="shared" si="23"/>
        <v>1</v>
      </c>
      <c r="Q127">
        <f>($B$16/2)*(COS((ACOS((2*'Intake Valve Fxn Scratch'!$B$1)/$B$16-1)/($B$17/2))*(I127-($B$17/2)))+1)*P127</f>
        <v>1.6604289224103471E-3</v>
      </c>
      <c r="R127">
        <f t="shared" si="24"/>
        <v>0.21847748979083514</v>
      </c>
      <c r="S127">
        <f t="shared" si="25"/>
        <v>1.4189852614174582E-6</v>
      </c>
      <c r="T127">
        <f>S127*'Exhaust Gas Math'!$C$14</f>
        <v>1.68109667924596E-6</v>
      </c>
      <c r="U127">
        <f>(T127/'Exhaust Gas Math'!$B$14)+('Exhaust Gas Math'!$D$10)</f>
        <v>4.9862208662478146E-4</v>
      </c>
      <c r="V127">
        <f>('Exhaust Gas Math'!$E$10*(2.53982214E-12*V126^4 - 0.0000000071629564556*V126^3 + 7.56281407226508E-06*V126^2 - 0.00322508455050905*V126 + 1.62997098133725)*$B$24+T127*'Exhaust Gas Math'!$D$14*$B$23)/('Exhaust Gas Math'!$E$10*(2.53982214E-12*V126^4 - 0.0000000071629564556*V126^3 + 7.56281407226508E-06*V126^2 - 0.00322508455050905*V126 + 1.62997098133725)+T127*'Exhaust Gas Math'!$D$14)</f>
        <v>998.33825752158475</v>
      </c>
      <c r="W127">
        <f>(353.3116967483*V127^-1.0020802909)*('Exhaust Gas Math'!$E$10/(T127+'Exhaust Gas Math'!$E$10))+(357.4500179626*V127^-1.0038444015 )*(T127/(T127+'Exhaust Gas Math'!$E$10))</f>
        <v>0.3488203940803859</v>
      </c>
      <c r="X127">
        <f t="shared" si="26"/>
        <v>-5.3172297706662173</v>
      </c>
      <c r="Y127">
        <f t="shared" si="27"/>
        <v>92635.063203906844</v>
      </c>
      <c r="Z127">
        <f t="shared" si="28"/>
        <v>92629.745974136182</v>
      </c>
    </row>
    <row r="128" spans="5:26" x14ac:dyDescent="0.2">
      <c r="E128">
        <f t="shared" si="15"/>
        <v>1.5375000000000012E-2</v>
      </c>
      <c r="F128">
        <f t="shared" si="16"/>
        <v>84362.040952785159</v>
      </c>
      <c r="H128">
        <f t="shared" si="29"/>
        <v>1.5375000000000012E-2</v>
      </c>
      <c r="I128">
        <f t="shared" si="17"/>
        <v>18.000000000000568</v>
      </c>
      <c r="J128">
        <f t="shared" si="18"/>
        <v>1.5515084334437323E-3</v>
      </c>
      <c r="K128">
        <f t="shared" si="19"/>
        <v>8.2065426570132285</v>
      </c>
      <c r="L128">
        <f t="shared" si="20"/>
        <v>5.0766726958075444E-5</v>
      </c>
      <c r="M128">
        <f>J128/SQRT('Exhaust Gas Math'!$E$14*$B$21*$B$23)</f>
        <v>2.6339313429963518E-5</v>
      </c>
      <c r="N128">
        <f t="shared" si="21"/>
        <v>1.342710734548648E-3</v>
      </c>
      <c r="O128">
        <f t="shared" si="22"/>
        <v>9.5174269676191352E-6</v>
      </c>
      <c r="P128">
        <f t="shared" si="23"/>
        <v>1</v>
      </c>
      <c r="Q128">
        <f>($B$16/2)*(COS((ACOS((2*'Intake Valve Fxn Scratch'!$B$1)/$B$16-1)/($B$17/2))*(I128-($B$17/2)))+1)*P128</f>
        <v>2.035455213966047E-3</v>
      </c>
      <c r="R128">
        <f t="shared" si="24"/>
        <v>0.26782305446921673</v>
      </c>
      <c r="S128">
        <f t="shared" si="25"/>
        <v>3.5056201795021296E-6</v>
      </c>
      <c r="T128">
        <f>S128*'Exhaust Gas Math'!$C$14</f>
        <v>4.1531695942857871E-6</v>
      </c>
      <c r="U128">
        <f>(T128/'Exhaust Gas Math'!$B$14)+('Exhaust Gas Math'!$D$10)</f>
        <v>5.8395425490368478E-4</v>
      </c>
      <c r="V128">
        <f>('Exhaust Gas Math'!$E$10*(2.53982214E-12*V127^4 - 0.0000000071629564556*V127^3 + 7.56281407226508E-06*V127^2 - 0.00322508455050905*V127 + 1.62997098133725)*$B$24+T128*'Exhaust Gas Math'!$D$14*$B$23)/('Exhaust Gas Math'!$E$10*(2.53982214E-12*V127^4 - 0.0000000071629564556*V127^3 + 7.56281407226508E-06*V127^2 - 0.00322508455050905*V127 + 1.62997098133725)+T128*'Exhaust Gas Math'!$D$14)</f>
        <v>882.22998644165818</v>
      </c>
      <c r="W128">
        <f>(353.3116967483*V128^-1.0020802909)*('Exhaust Gas Math'!$E$10/(T128+'Exhaust Gas Math'!$E$10))+(357.4500179626*V128^-1.0038444015 )*(T128/(T128+'Exhaust Gas Math'!$E$10))</f>
        <v>0.39482301024070765</v>
      </c>
      <c r="X128">
        <f t="shared" si="26"/>
        <v>-13.295140225363575</v>
      </c>
      <c r="Y128">
        <f t="shared" si="27"/>
        <v>84375.336093010526</v>
      </c>
      <c r="Z128">
        <f t="shared" si="28"/>
        <v>84362.040952785159</v>
      </c>
    </row>
    <row r="129" spans="5:26" x14ac:dyDescent="0.2">
      <c r="E129">
        <f t="shared" si="15"/>
        <v>1.5500000000000012E-2</v>
      </c>
      <c r="F129">
        <f t="shared" si="16"/>
        <v>76129.603912900027</v>
      </c>
      <c r="H129">
        <f t="shared" si="29"/>
        <v>1.5500000000000012E-2</v>
      </c>
      <c r="I129">
        <f t="shared" si="17"/>
        <v>24.000000000000568</v>
      </c>
      <c r="J129">
        <f t="shared" si="18"/>
        <v>2.7406089927296887E-3</v>
      </c>
      <c r="K129">
        <f t="shared" si="19"/>
        <v>10.80167651725275</v>
      </c>
      <c r="L129">
        <f t="shared" si="20"/>
        <v>5.919533145118201E-5</v>
      </c>
      <c r="M129">
        <f>J129/SQRT('Exhaust Gas Math'!$E$14*$B$21*$B$23)</f>
        <v>4.6526179099304135E-5</v>
      </c>
      <c r="N129">
        <f t="shared" si="21"/>
        <v>2.2601711314946885E-3</v>
      </c>
      <c r="O129">
        <f t="shared" si="22"/>
        <v>1.6020586657149745E-5</v>
      </c>
      <c r="P129">
        <f t="shared" si="23"/>
        <v>1</v>
      </c>
      <c r="Q129">
        <f>($B$16/2)*(COS((ACOS((2*'Intake Valve Fxn Scratch'!$B$1)/$B$16-1)/($B$17/2))*(I129-($B$17/2)))+1)*P129</f>
        <v>2.4338570724148061E-3</v>
      </c>
      <c r="R129">
        <f t="shared" si="24"/>
        <v>0.3202443516335271</v>
      </c>
      <c r="S129">
        <f t="shared" si="25"/>
        <v>6.7142822464940841E-6</v>
      </c>
      <c r="T129">
        <f>S129*'Exhaust Gas Math'!$C$14</f>
        <v>7.9545277142809077E-6</v>
      </c>
      <c r="U129">
        <f>(T129/'Exhaust Gas Math'!$B$14)+('Exhaust Gas Math'!$D$10)</f>
        <v>7.1517131116861812E-4</v>
      </c>
      <c r="V129">
        <f>('Exhaust Gas Math'!$E$10*(2.53982214E-12*V128^4 - 0.0000000071629564556*V128^3 + 7.56281407226508E-06*V128^2 - 0.00322508455050905*V128 + 1.62997098133725)*$B$24+T129*'Exhaust Gas Math'!$D$14*$B$23)/('Exhaust Gas Math'!$E$10*(2.53982214E-12*V128^4 - 0.0000000071629564556*V128^3 + 7.56281407226508E-06*V128^2 - 0.00322508455050905*V128 + 1.62997098133725)+T129*'Exhaust Gas Math'!$D$14)</f>
        <v>758.14075178051542</v>
      </c>
      <c r="W129">
        <f>(353.3116967483*V129^-1.0020802909)*('Exhaust Gas Math'!$E$10/(T129+'Exhaust Gas Math'!$E$10))+(357.4500179626*V129^-1.0038444015 )*(T129/(T129+'Exhaust Gas Math'!$E$10))</f>
        <v>0.45962781999605878</v>
      </c>
      <c r="X129">
        <f t="shared" si="26"/>
        <v>-26.813817306987151</v>
      </c>
      <c r="Y129">
        <f t="shared" si="27"/>
        <v>76156.417730207017</v>
      </c>
      <c r="Z129">
        <f t="shared" si="28"/>
        <v>76129.603912900027</v>
      </c>
    </row>
    <row r="130" spans="5:26" x14ac:dyDescent="0.2">
      <c r="E130">
        <f t="shared" si="15"/>
        <v>1.562500000000001E-2</v>
      </c>
      <c r="F130">
        <f t="shared" si="16"/>
        <v>69343.442469080619</v>
      </c>
      <c r="H130">
        <f t="shared" si="29"/>
        <v>1.562500000000001E-2</v>
      </c>
      <c r="I130">
        <f t="shared" si="17"/>
        <v>30.000000000000455</v>
      </c>
      <c r="J130">
        <f t="shared" si="18"/>
        <v>4.2469947000334483E-3</v>
      </c>
      <c r="K130">
        <f t="shared" si="19"/>
        <v>13.278464949173079</v>
      </c>
      <c r="L130">
        <f t="shared" si="20"/>
        <v>6.9872922376339977E-5</v>
      </c>
      <c r="M130">
        <f>J130/SQRT('Exhaust Gas Math'!$E$14*$B$21*$B$23)</f>
        <v>7.209946277332418E-5</v>
      </c>
      <c r="N130">
        <f t="shared" si="21"/>
        <v>3.3402709601273554E-3</v>
      </c>
      <c r="O130">
        <f t="shared" si="22"/>
        <v>2.367657016293805E-5</v>
      </c>
      <c r="P130">
        <f t="shared" si="23"/>
        <v>1</v>
      </c>
      <c r="Q130">
        <f>($B$16/2)*(COS((ACOS((2*'Intake Valve Fxn Scratch'!$B$1)/$B$16-1)/($B$17/2))*(I130-($B$17/2)))+1)*P130</f>
        <v>2.8503567233605226E-3</v>
      </c>
      <c r="R130">
        <f t="shared" si="24"/>
        <v>0.37504693728427929</v>
      </c>
      <c r="S130">
        <f t="shared" si="25"/>
        <v>1.1138176073138712E-5</v>
      </c>
      <c r="T130">
        <f>S130*'Exhaust Gas Math'!$C$14</f>
        <v>1.3195592173174579E-5</v>
      </c>
      <c r="U130">
        <f>(T130/'Exhaust Gas Math'!$B$14)+('Exhaust Gas Math'!$D$10)</f>
        <v>8.9608482372966999E-4</v>
      </c>
      <c r="V130">
        <f>('Exhaust Gas Math'!$E$10*(2.53982214E-12*V129^4 - 0.0000000071629564556*V129^3 + 7.56281407226508E-06*V129^2 - 0.00322508455050905*V129 + 1.62997098133725)*$B$24+T130*'Exhaust Gas Math'!$D$14*$B$23)/('Exhaust Gas Math'!$E$10*(2.53982214E-12*V129^4 - 0.0000000071629564556*V129^3 + 7.56281407226508E-06*V129^2 - 0.00322508455050905*V129 + 1.62997098133725)+T130*'Exhaust Gas Math'!$D$14)</f>
        <v>650.76896437259336</v>
      </c>
      <c r="W130">
        <f>(353.3116967483*V130^-1.0020802909)*('Exhaust Gas Math'!$E$10/(T130+'Exhaust Gas Math'!$E$10))+(357.4500179626*V130^-1.0038444015 )*(T130/(T130+'Exhaust Gas Math'!$E$10))</f>
        <v>0.53571771431552029</v>
      </c>
      <c r="X130">
        <f t="shared" si="26"/>
        <v>-47.228239245286332</v>
      </c>
      <c r="Y130">
        <f t="shared" si="27"/>
        <v>69390.67070832591</v>
      </c>
      <c r="Z130">
        <f t="shared" si="28"/>
        <v>69343.442469080619</v>
      </c>
    </row>
    <row r="131" spans="5:26" x14ac:dyDescent="0.2">
      <c r="E131">
        <f t="shared" si="15"/>
        <v>1.5750000000000011E-2</v>
      </c>
      <c r="F131">
        <f t="shared" si="16"/>
        <v>64314.333579041238</v>
      </c>
      <c r="H131">
        <f t="shared" si="29"/>
        <v>1.5750000000000011E-2</v>
      </c>
      <c r="I131">
        <f t="shared" si="17"/>
        <v>36.000000000000455</v>
      </c>
      <c r="J131">
        <f t="shared" si="18"/>
        <v>6.0541612783143565E-3</v>
      </c>
      <c r="K131">
        <f t="shared" si="19"/>
        <v>15.60977174041288</v>
      </c>
      <c r="L131">
        <f t="shared" si="20"/>
        <v>8.2682513812944034E-5</v>
      </c>
      <c r="M131">
        <f>J131/SQRT('Exhaust Gas Math'!$E$14*$B$21*$B$23)</f>
        <v>1.0277897820453811E-4</v>
      </c>
      <c r="N131">
        <f t="shared" si="21"/>
        <v>4.5467954922462639E-3</v>
      </c>
      <c r="O131">
        <f t="shared" si="22"/>
        <v>3.2228679581309965E-5</v>
      </c>
      <c r="P131">
        <f t="shared" si="23"/>
        <v>1</v>
      </c>
      <c r="Q131">
        <f>($B$16/2)*(COS((ACOS((2*'Intake Valve Fxn Scratch'!$B$1)/$B$16-1)/($B$17/2))*(I131-($B$17/2)))+1)*P131</f>
        <v>3.2794366443641811E-3</v>
      </c>
      <c r="R131">
        <f t="shared" si="24"/>
        <v>0.43150482162686593</v>
      </c>
      <c r="S131">
        <f t="shared" si="25"/>
        <v>1.682378500365353E-5</v>
      </c>
      <c r="T131">
        <f>S131*'Exhaust Gas Math'!$C$14</f>
        <v>1.9931432602575418E-5</v>
      </c>
      <c r="U131">
        <f>(T131/'Exhaust Gas Math'!$B$14)+('Exhaust Gas Math'!$D$10)</f>
        <v>1.1285957118691535E-3</v>
      </c>
      <c r="V131">
        <f>('Exhaust Gas Math'!$E$10*(2.53982214E-12*V130^4 - 0.0000000071629564556*V130^3 + 7.56281407226508E-06*V130^2 - 0.00322508455050905*V130 + 1.62997098133725)*$B$24+T131*'Exhaust Gas Math'!$D$14*$B$23)/('Exhaust Gas Math'!$E$10*(2.53982214E-12*V130^4 - 0.0000000071629564556*V130^3 + 7.56281407226508E-06*V130^2 - 0.00322508455050905*V130 + 1.62997098133725)+T131*'Exhaust Gas Math'!$D$14)</f>
        <v>567.35448167777042</v>
      </c>
      <c r="W131">
        <f>(353.3116967483*V131^-1.0020802909)*('Exhaust Gas Math'!$E$10/(T131+'Exhaust Gas Math'!$E$10))+(357.4500179626*V131^-1.0038444015 )*(T131/(T131+'Exhaust Gas Math'!$E$10))</f>
        <v>0.61477326966787593</v>
      </c>
      <c r="X131">
        <f t="shared" si="26"/>
        <v>-74.899356319529261</v>
      </c>
      <c r="Y131">
        <f t="shared" si="27"/>
        <v>64389.232935360771</v>
      </c>
      <c r="Z131">
        <f t="shared" si="28"/>
        <v>64314.333579041238</v>
      </c>
    </row>
    <row r="132" spans="5:26" x14ac:dyDescent="0.2">
      <c r="E132">
        <f t="shared" ref="E132:E195" si="30">H132</f>
        <v>1.5875000000000011E-2</v>
      </c>
      <c r="F132">
        <f t="shared" ref="F132:F195" si="31">Z132</f>
        <v>60872.220055864658</v>
      </c>
      <c r="H132">
        <f t="shared" si="29"/>
        <v>1.5875000000000011E-2</v>
      </c>
      <c r="I132">
        <f t="shared" si="17"/>
        <v>42.000000000000455</v>
      </c>
      <c r="J132">
        <f t="shared" si="18"/>
        <v>8.1423090323667936E-3</v>
      </c>
      <c r="K132">
        <f t="shared" si="19"/>
        <v>17.770054605909937</v>
      </c>
      <c r="L132">
        <f t="shared" si="20"/>
        <v>9.7483761196635036E-5</v>
      </c>
      <c r="M132">
        <f>J132/SQRT('Exhaust Gas Math'!$E$14*$B$21*$B$23)</f>
        <v>1.3822859420177928E-4</v>
      </c>
      <c r="N132">
        <f t="shared" si="21"/>
        <v>5.8492450478063659E-3</v>
      </c>
      <c r="O132">
        <f t="shared" si="22"/>
        <v>4.1460726518223877E-5</v>
      </c>
      <c r="P132">
        <f t="shared" si="23"/>
        <v>1</v>
      </c>
      <c r="Q132">
        <f>($B$16/2)*(COS((ACOS((2*'Intake Valve Fxn Scratch'!$B$1)/$B$16-1)/($B$17/2))*(I132-($B$17/2)))+1)*P132</f>
        <v>3.7154126575713654E-3</v>
      </c>
      <c r="R132">
        <f t="shared" si="24"/>
        <v>0.4888700865225481</v>
      </c>
      <c r="S132">
        <f t="shared" si="25"/>
        <v>2.3777382540972701E-5</v>
      </c>
      <c r="T132">
        <f>S132*'Exhaust Gas Math'!$C$14</f>
        <v>2.8169481331230326E-5</v>
      </c>
      <c r="U132">
        <f>(T132/'Exhaust Gas Math'!$B$14)+('Exhaust Gas Math'!$D$10)</f>
        <v>1.4129605281844766E-3</v>
      </c>
      <c r="V132">
        <f>('Exhaust Gas Math'!$E$10*(2.53982214E-12*V131^4 - 0.0000000071629564556*V131^3 + 7.56281407226508E-06*V131^2 - 0.00322508455050905*V131 + 1.62997098133725)*$B$24+T132*'Exhaust Gas Math'!$D$14*$B$23)/('Exhaust Gas Math'!$E$10*(2.53982214E-12*V131^4 - 0.0000000071629564556*V131^3 + 7.56281407226508E-06*V131^2 - 0.00322508455050905*V131 + 1.62997098133725)+T132*'Exhaust Gas Math'!$D$14)</f>
        <v>506.01506354650098</v>
      </c>
      <c r="W132">
        <f>(353.3116967483*V132^-1.0020802909)*('Exhaust Gas Math'!$E$10/(T132+'Exhaust Gas Math'!$E$10))+(357.4500179626*V132^-1.0038444015 )*(T132/(T132+'Exhaust Gas Math'!$E$10))</f>
        <v>0.68958888908529703</v>
      </c>
      <c r="X132">
        <f t="shared" si="26"/>
        <v>-108.87741079867267</v>
      </c>
      <c r="Y132">
        <f t="shared" si="27"/>
        <v>60981.097466663334</v>
      </c>
      <c r="Z132">
        <f t="shared" si="28"/>
        <v>60872.220055864658</v>
      </c>
    </row>
    <row r="133" spans="5:26" x14ac:dyDescent="0.2">
      <c r="E133">
        <f t="shared" si="30"/>
        <v>1.6000000000000011E-2</v>
      </c>
      <c r="F133">
        <f t="shared" si="31"/>
        <v>58681.16889201833</v>
      </c>
      <c r="H133">
        <f t="shared" si="29"/>
        <v>1.6000000000000011E-2</v>
      </c>
      <c r="I133">
        <f t="shared" ref="I133:I196" si="32">($B$11*360*H133)-(720*FLOOR(H133/(2/$B$11),1))</f>
        <v>48.000000000000568</v>
      </c>
      <c r="J133">
        <f t="shared" ref="J133:J196" si="33">-(($B$4/1000)/2)*COS($B$12*H133)+(($B$4/1000)/2)</f>
        <v>1.048855977842442E-2</v>
      </c>
      <c r="K133">
        <f t="shared" ref="K133:K196" si="34">($B$4/1000/2)*$B$12*SIN($B$12*H133)</f>
        <v>19.735645034521689</v>
      </c>
      <c r="L133">
        <f t="shared" ref="L133:L196" si="35">$B$8+P133*(J133*$B$6)</f>
        <v>1.1411449896371761E-4</v>
      </c>
      <c r="M133">
        <f>J133/SQRT('Exhaust Gas Math'!$E$14*$B$21*$B$23)</f>
        <v>1.7805991735387401E-4</v>
      </c>
      <c r="N133">
        <f t="shared" ref="N133:N196" si="36">-(($B$4/1000)/2)*COS($B$12*(H133-M133))+(($B$4/1000)/2)</f>
        <v>7.2230121595126366E-3</v>
      </c>
      <c r="O133">
        <f t="shared" ref="O133:O196" si="37">N133*$B$6*P133</f>
        <v>5.1198287870614919E-5</v>
      </c>
      <c r="P133">
        <f t="shared" ref="P133:P196" si="38">IF(I133&lt;=$B$17,1,0)</f>
        <v>1</v>
      </c>
      <c r="Q133">
        <f>($B$16/2)*(COS((ACOS((2*'Intake Valve Fxn Scratch'!$B$1)/$B$16-1)/($B$17/2))*(I133-($B$17/2)))+1)*P133</f>
        <v>4.1525092300847858E-3</v>
      </c>
      <c r="R133">
        <f t="shared" ref="R133:R196" si="39">Q133/$B$16</f>
        <v>0.54638279343220864</v>
      </c>
      <c r="S133">
        <f t="shared" ref="S133:S196" si="40">P133*($B$13*R133*(O133-O132)*$B$19+S132)</f>
        <v>3.1974578252224718E-5</v>
      </c>
      <c r="T133">
        <f>S133*'Exhaust Gas Math'!$C$14</f>
        <v>3.7880842586349735E-5</v>
      </c>
      <c r="U133">
        <f>(T133/'Exhaust Gas Math'!$B$14)+('Exhaust Gas Math'!$D$10)</f>
        <v>1.7481818348851811E-3</v>
      </c>
      <c r="V133">
        <f>('Exhaust Gas Math'!$E$10*(2.53982214E-12*V132^4 - 0.0000000071629564556*V132^3 + 7.56281407226508E-06*V132^2 - 0.00322508455050905*V132 + 1.62997098133725)*$B$24+T133*'Exhaust Gas Math'!$D$14*$B$23)/('Exhaust Gas Math'!$E$10*(2.53982214E-12*V132^4 - 0.0000000071629564556*V132^3 + 7.56281407226508E-06*V132^2 - 0.00322508455050905*V132 + 1.62997098133725)+T133*'Exhaust Gas Math'!$D$14)</f>
        <v>461.85633691820021</v>
      </c>
      <c r="W133">
        <f>(353.3116967483*V133^-1.0020802909)*('Exhaust Gas Math'!$E$10/(T133+'Exhaust Gas Math'!$E$10))+(357.4500179626*V133^-1.0038444015 )*(T133/(T133+'Exhaust Gas Math'!$E$10))</f>
        <v>0.75578869281178063</v>
      </c>
      <c r="X133">
        <f t="shared" ref="X133:X196" si="41">P133*SIGN(K133)*-0.5*W133*K133^2</f>
        <v>-147.18821728402321</v>
      </c>
      <c r="Y133">
        <f t="shared" ref="Y133:Y196" si="42">(U133*$B$21*V133)/L133</f>
        <v>58828.357109302349</v>
      </c>
      <c r="Z133">
        <f t="shared" ref="Z133:Z196" si="43">IF((X133+Y133)&lt;$B$22,(X133+Y133),$B$22)</f>
        <v>58681.16889201833</v>
      </c>
    </row>
    <row r="134" spans="5:26" x14ac:dyDescent="0.2">
      <c r="E134">
        <f t="shared" si="30"/>
        <v>1.6125000000000011E-2</v>
      </c>
      <c r="F134">
        <f t="shared" si="31"/>
        <v>57387.442106003364</v>
      </c>
      <c r="H134">
        <f t="shared" si="29"/>
        <v>1.6125000000000011E-2</v>
      </c>
      <c r="I134">
        <f t="shared" si="32"/>
        <v>54.000000000000568</v>
      </c>
      <c r="J134">
        <f t="shared" si="33"/>
        <v>1.306720750232886E-2</v>
      </c>
      <c r="K134">
        <f t="shared" si="34"/>
        <v>21.485007606185988</v>
      </c>
      <c r="L134">
        <f t="shared" si="35"/>
        <v>1.3239251727100972E-4</v>
      </c>
      <c r="M134">
        <f>J134/SQRT('Exhaust Gas Math'!$E$14*$B$21*$B$23)</f>
        <v>2.2183654734912714E-4</v>
      </c>
      <c r="N134">
        <f t="shared" si="36"/>
        <v>8.6492854861366583E-3</v>
      </c>
      <c r="O134">
        <f t="shared" si="37"/>
        <v>6.1308024742995226E-5</v>
      </c>
      <c r="P134">
        <f t="shared" si="38"/>
        <v>1</v>
      </c>
      <c r="Q134">
        <f>($B$16/2)*(COS((ACOS((2*'Intake Valve Fxn Scratch'!$B$1)/$B$16-1)/($B$17/2))*(I134-($B$17/2)))+1)*P134</f>
        <v>4.5849359845502313E-3</v>
      </c>
      <c r="R134">
        <f t="shared" si="39"/>
        <v>0.60328105059871462</v>
      </c>
      <c r="S134">
        <f t="shared" si="40"/>
        <v>4.1371327099718867E-5</v>
      </c>
      <c r="T134">
        <f>S134*'Exhaust Gas Math'!$C$14</f>
        <v>4.901333544075111E-5</v>
      </c>
      <c r="U134">
        <f>(T134/'Exhaust Gas Math'!$B$14)+('Exhaust Gas Math'!$D$10)</f>
        <v>2.1324584263384561E-3</v>
      </c>
      <c r="V134">
        <f>('Exhaust Gas Math'!$E$10*(2.53982214E-12*V133^4 - 0.0000000071629564556*V133^3 + 7.56281407226508E-06*V133^2 - 0.00322508455050905*V133 + 1.62997098133725)*$B$24+T134*'Exhaust Gas Math'!$D$14*$B$23)/('Exhaust Gas Math'!$E$10*(2.53982214E-12*V133^4 - 0.0000000071629564556*V133^3 + 7.56281407226508E-06*V133^2 - 0.00322508455050905*V133 + 1.62997098133725)+T134*'Exhaust Gas Math'!$D$14)</f>
        <v>429.9143862487789</v>
      </c>
      <c r="W134">
        <f>(353.3116967483*V134^-1.0020802909)*('Exhaust Gas Math'!$E$10/(T134+'Exhaust Gas Math'!$E$10))+(357.4500179626*V134^-1.0038444015 )*(T134/(T134+'Exhaust Gas Math'!$E$10))</f>
        <v>0.81217477711685482</v>
      </c>
      <c r="X134">
        <f t="shared" si="41"/>
        <v>-187.45219308991233</v>
      </c>
      <c r="Y134">
        <f t="shared" si="42"/>
        <v>57574.894299093277</v>
      </c>
      <c r="Z134">
        <f t="shared" si="43"/>
        <v>57387.442106003364</v>
      </c>
    </row>
    <row r="135" spans="5:26" x14ac:dyDescent="0.2">
      <c r="E135">
        <f t="shared" si="30"/>
        <v>1.6250000000000011E-2</v>
      </c>
      <c r="F135">
        <f t="shared" si="31"/>
        <v>56715.739906321454</v>
      </c>
      <c r="H135">
        <f t="shared" ref="H135:H198" si="44">H134+$B$2</f>
        <v>1.6250000000000011E-2</v>
      </c>
      <c r="I135">
        <f t="shared" si="32"/>
        <v>60.000000000000568</v>
      </c>
      <c r="J135">
        <f t="shared" si="33"/>
        <v>1.5850000000000294E-2</v>
      </c>
      <c r="K135">
        <f t="shared" si="34"/>
        <v>22.998975938490023</v>
      </c>
      <c r="L135">
        <f t="shared" si="35"/>
        <v>1.5211755832501546E-4</v>
      </c>
      <c r="M135">
        <f>J135/SQRT('Exhaust Gas Math'!$E$14*$B$21*$B$23)</f>
        <v>2.6907885826846196E-4</v>
      </c>
      <c r="N135">
        <f t="shared" si="36"/>
        <v>1.0114751634538389E-2</v>
      </c>
      <c r="O135">
        <f t="shared" si="37"/>
        <v>7.1695568896814799E-5</v>
      </c>
      <c r="P135">
        <f t="shared" si="38"/>
        <v>1</v>
      </c>
      <c r="Q135">
        <f>($B$16/2)*(COS((ACOS((2*'Intake Valve Fxn Scratch'!$B$1)/$B$16-1)/($B$17/2))*(I135-($B$17/2)))+1)*P135</f>
        <v>5.006964406392529E-3</v>
      </c>
      <c r="R135">
        <f t="shared" si="39"/>
        <v>0.65881110610428018</v>
      </c>
      <c r="S135">
        <f t="shared" si="40"/>
        <v>5.1914998868977228E-5</v>
      </c>
      <c r="T135">
        <f>S135*'Exhaust Gas Math'!$C$14</f>
        <v>6.1504607958024296E-5</v>
      </c>
      <c r="U135">
        <f>(T135/'Exhaust Gas Math'!$B$14)+('Exhaust Gas Math'!$D$10)</f>
        <v>2.5636380092612446E-3</v>
      </c>
      <c r="V135">
        <f>('Exhaust Gas Math'!$E$10*(2.53982214E-12*V134^4 - 0.0000000071629564556*V134^3 + 7.56281407226508E-06*V134^2 - 0.00322508455050905*V134 + 1.62997098133725)*$B$24+T135*'Exhaust Gas Math'!$D$14*$B$23)/('Exhaust Gas Math'!$E$10*(2.53982214E-12*V134^4 - 0.0000000071629564556*V134^3 + 7.56281407226508E-06*V134^2 - 0.00322508455050905*V134 + 1.62997098133725)+T135*'Exhaust Gas Math'!$D$14)</f>
        <v>406.37708618463745</v>
      </c>
      <c r="W135">
        <f>(353.3116967483*V135^-1.0020802909)*('Exhaust Gas Math'!$E$10/(T135+'Exhaust Gas Math'!$E$10))+(357.4500179626*V135^-1.0038444015 )*(T135/(T135+'Exhaust Gas Math'!$E$10))</f>
        <v>0.85941284866428758</v>
      </c>
      <c r="X135">
        <f t="shared" si="41"/>
        <v>-227.2944568150896</v>
      </c>
      <c r="Y135">
        <f t="shared" si="42"/>
        <v>56943.034363136547</v>
      </c>
      <c r="Z135">
        <f t="shared" si="43"/>
        <v>56715.739906321454</v>
      </c>
    </row>
    <row r="136" spans="5:26" x14ac:dyDescent="0.2">
      <c r="E136">
        <f t="shared" si="30"/>
        <v>1.6375000000000011E-2</v>
      </c>
      <c r="F136">
        <f t="shared" si="31"/>
        <v>56485.693218609311</v>
      </c>
      <c r="H136">
        <f t="shared" si="44"/>
        <v>1.6375000000000011E-2</v>
      </c>
      <c r="I136">
        <f t="shared" si="32"/>
        <v>66.000000000000568</v>
      </c>
      <c r="J136">
        <f t="shared" si="33"/>
        <v>1.8806448414497409E-2</v>
      </c>
      <c r="K136">
        <f t="shared" si="34"/>
        <v>24.260962677566813</v>
      </c>
      <c r="L136">
        <f t="shared" si="35"/>
        <v>1.7307351044821659E-4</v>
      </c>
      <c r="M136">
        <f>J136/SQRT('Exhaust Gas Math'!$E$14*$B$21*$B$23)</f>
        <v>3.1926925346735622E-4</v>
      </c>
      <c r="N136">
        <f t="shared" si="36"/>
        <v>1.1611157153119188E-2</v>
      </c>
      <c r="O136">
        <f t="shared" si="37"/>
        <v>8.2302418064385057E-5</v>
      </c>
      <c r="P136">
        <f t="shared" si="38"/>
        <v>1</v>
      </c>
      <c r="Q136">
        <f>($B$16/2)*(COS((ACOS((2*'Intake Valve Fxn Scratch'!$B$1)/$B$16-1)/($B$17/2))*(I136-($B$17/2)))+1)*P136</f>
        <v>5.4130037315326786E-3</v>
      </c>
      <c r="R136">
        <f t="shared" si="39"/>
        <v>0.71223733309640513</v>
      </c>
      <c r="S136">
        <f t="shared" si="40"/>
        <v>6.3554361799799194E-5</v>
      </c>
      <c r="T136">
        <f>S136*'Exhaust Gas Math'!$C$14</f>
        <v>7.5293964975022129E-5</v>
      </c>
      <c r="U136">
        <f>(T136/'Exhaust Gas Math'!$B$14)+('Exhaust Gas Math'!$D$10)</f>
        <v>3.0396254796443249E-3</v>
      </c>
      <c r="V136">
        <f>('Exhaust Gas Math'!$E$10*(2.53982214E-12*V135^4 - 0.0000000071629564556*V135^3 + 7.56281407226508E-06*V135^2 - 0.00322508455050905*V135 + 1.62997098133725)*$B$24+T136*'Exhaust Gas Math'!$D$14*$B$23)/('Exhaust Gas Math'!$E$10*(2.53982214E-12*V135^4 - 0.0000000071629564556*V135^3 + 7.56281407226508E-06*V135^2 - 0.00322508455050905*V135 + 1.62997098133725)+T136*'Exhaust Gas Math'!$D$14)</f>
        <v>388.63683565510098</v>
      </c>
      <c r="W136">
        <f>(353.3116967483*V136^-1.0020802909)*('Exhaust Gas Math'!$E$10/(T136+'Exhaust Gas Math'!$E$10))+(357.4500179626*V136^-1.0038444015 )*(T136/(T136+'Exhaust Gas Math'!$E$10))</f>
        <v>0.89880851771817172</v>
      </c>
      <c r="X136">
        <f t="shared" si="41"/>
        <v>-264.51678967323028</v>
      </c>
      <c r="Y136">
        <f t="shared" si="42"/>
        <v>56750.210008282542</v>
      </c>
      <c r="Z136">
        <f t="shared" si="43"/>
        <v>56485.693218609311</v>
      </c>
    </row>
    <row r="137" spans="5:26" x14ac:dyDescent="0.2">
      <c r="E137">
        <f t="shared" si="30"/>
        <v>1.6500000000000011E-2</v>
      </c>
      <c r="F137">
        <f t="shared" si="31"/>
        <v>56589.987553400344</v>
      </c>
      <c r="H137">
        <f t="shared" si="44"/>
        <v>1.6500000000000011E-2</v>
      </c>
      <c r="I137">
        <f t="shared" si="32"/>
        <v>72.000000000000568</v>
      </c>
      <c r="J137">
        <f t="shared" si="33"/>
        <v>2.1904161278314471E-2</v>
      </c>
      <c r="K137">
        <f t="shared" si="34"/>
        <v>25.257141232615371</v>
      </c>
      <c r="L137">
        <f t="shared" si="35"/>
        <v>1.9503077584383707E-4</v>
      </c>
      <c r="M137">
        <f>J137/SQRT('Exhaust Gas Math'!$E$14*$B$21*$B$23)</f>
        <v>3.7185783647299706E-4</v>
      </c>
      <c r="N137">
        <f t="shared" si="36"/>
        <v>1.3134781388511683E-2</v>
      </c>
      <c r="O137">
        <f t="shared" si="37"/>
        <v>9.3102199441955658E-5</v>
      </c>
      <c r="P137">
        <f t="shared" si="38"/>
        <v>1</v>
      </c>
      <c r="Q137">
        <f>($B$16/2)*(COS((ACOS((2*'Intake Valve Fxn Scratch'!$B$1)/$B$16-1)/($B$17/2))*(I137-($B$17/2)))+1)*P137</f>
        <v>5.7976750092740767E-3</v>
      </c>
      <c r="R137">
        <f t="shared" si="39"/>
        <v>0.76285197490448375</v>
      </c>
      <c r="S137">
        <f t="shared" si="40"/>
        <v>7.6247626066704965E-5</v>
      </c>
      <c r="T137">
        <f>S137*'Exhaust Gas Math'!$C$14</f>
        <v>9.0331897353946954E-5</v>
      </c>
      <c r="U137">
        <f>(T137/'Exhaust Gas Math'!$B$14)+('Exhaust Gas Math'!$D$10)</f>
        <v>3.5587118579296141E-3</v>
      </c>
      <c r="V137">
        <f>('Exhaust Gas Math'!$E$10*(2.53982214E-12*V136^4 - 0.0000000071629564556*V136^3 + 7.56281407226508E-06*V136^2 - 0.00322508455050905*V136 + 1.62997098133725)*$B$24+T137*'Exhaust Gas Math'!$D$14*$B$23)/('Exhaust Gas Math'!$E$10*(2.53982214E-12*V136^4 - 0.0000000071629564556*V136^3 + 7.56281407226508E-06*V136^2 - 0.00322508455050905*V136 + 1.62997098133725)+T137*'Exhaust Gas Math'!$D$14)</f>
        <v>374.96490173823815</v>
      </c>
      <c r="W137">
        <f>(353.3116967483*V137^-1.0020802909)*('Exhaust Gas Math'!$E$10/(T137+'Exhaust Gas Math'!$E$10))+(357.4500179626*V137^-1.0038444015 )*(T137/(T137+'Exhaust Gas Math'!$E$10))</f>
        <v>0.93172005993386797</v>
      </c>
      <c r="X137">
        <f t="shared" si="41"/>
        <v>-297.18291326278194</v>
      </c>
      <c r="Y137">
        <f t="shared" si="42"/>
        <v>56887.170466663127</v>
      </c>
      <c r="Z137">
        <f t="shared" si="43"/>
        <v>56589.987553400344</v>
      </c>
    </row>
    <row r="138" spans="5:26" x14ac:dyDescent="0.2">
      <c r="E138">
        <f t="shared" si="30"/>
        <v>1.6625000000000011E-2</v>
      </c>
      <c r="F138">
        <f t="shared" si="31"/>
        <v>56969.761239471794</v>
      </c>
      <c r="H138">
        <f t="shared" si="44"/>
        <v>1.6625000000000011E-2</v>
      </c>
      <c r="I138">
        <f t="shared" si="32"/>
        <v>78.000000000000568</v>
      </c>
      <c r="J138">
        <f t="shared" si="33"/>
        <v>2.5109199401077361E-2</v>
      </c>
      <c r="K138">
        <f t="shared" si="34"/>
        <v>25.976597262922795</v>
      </c>
      <c r="L138">
        <f t="shared" si="35"/>
        <v>2.1774878611734901E-4</v>
      </c>
      <c r="M138">
        <f>J138/SQRT('Exhaust Gas Math'!$E$14*$B$21*$B$23)</f>
        <v>4.2626843576510536E-4</v>
      </c>
      <c r="N138">
        <f t="shared" si="36"/>
        <v>1.4685858367120545E-2</v>
      </c>
      <c r="O138">
        <f t="shared" si="37"/>
        <v>1.0409657185980002E-4</v>
      </c>
      <c r="P138">
        <f t="shared" si="38"/>
        <v>1</v>
      </c>
      <c r="Q138">
        <f>($B$16/2)*(COS((ACOS((2*'Intake Valve Fxn Scratch'!$B$1)/$B$16-1)/($B$17/2))*(I138-($B$17/2)))+1)*P138</f>
        <v>6.1558823592197777E-3</v>
      </c>
      <c r="R138">
        <f t="shared" si="39"/>
        <v>0.80998452094997075</v>
      </c>
      <c r="S138">
        <f t="shared" si="40"/>
        <v>8.9967977842767195E-5</v>
      </c>
      <c r="T138">
        <f>S138*'Exhaust Gas Math'!$C$14</f>
        <v>1.0658663828464852E-4</v>
      </c>
      <c r="U138">
        <f>(T138/'Exhaust Gas Math'!$B$14)+('Exhaust Gas Math'!$D$10)</f>
        <v>4.1198006025171723E-3</v>
      </c>
      <c r="V138">
        <f>('Exhaust Gas Math'!$E$10*(2.53982214E-12*V137^4 - 0.0000000071629564556*V137^3 + 7.56281407226508E-06*V137^2 - 0.00322508455050905*V137 + 1.62997098133725)*$B$24+T138*'Exhaust Gas Math'!$D$14*$B$23)/('Exhaust Gas Math'!$E$10*(2.53982214E-12*V137^4 - 0.0000000071629564556*V137^3 + 7.56281407226508E-06*V137^2 - 0.00322508455050905*V137 + 1.62997098133725)+T138*'Exhaust Gas Math'!$D$14)</f>
        <v>364.20877236267359</v>
      </c>
      <c r="W138">
        <f>(353.3116967483*V138^-1.0020802909)*('Exhaust Gas Math'!$E$10/(T138+'Exhaust Gas Math'!$E$10))+(357.4500179626*V138^-1.0038444015 )*(T138/(T138+'Exhaust Gas Math'!$E$10))</f>
        <v>0.95935385943044371</v>
      </c>
      <c r="X138">
        <f t="shared" si="41"/>
        <v>-323.67812804129494</v>
      </c>
      <c r="Y138">
        <f t="shared" si="42"/>
        <v>57293.439367513092</v>
      </c>
      <c r="Z138">
        <f t="shared" si="43"/>
        <v>56969.761239471794</v>
      </c>
    </row>
    <row r="139" spans="5:26" x14ac:dyDescent="0.2">
      <c r="E139">
        <f t="shared" si="30"/>
        <v>1.6750000000000011E-2</v>
      </c>
      <c r="F139">
        <f t="shared" si="31"/>
        <v>57596.726316007051</v>
      </c>
      <c r="H139">
        <f t="shared" si="44"/>
        <v>1.6750000000000011E-2</v>
      </c>
      <c r="I139">
        <f t="shared" si="32"/>
        <v>84.000000000000568</v>
      </c>
      <c r="J139">
        <f t="shared" si="33"/>
        <v>2.8386447714415685E-2</v>
      </c>
      <c r="K139">
        <f t="shared" si="34"/>
        <v>26.411448257665175</v>
      </c>
      <c r="L139">
        <f t="shared" si="35"/>
        <v>2.409786379941461E-4</v>
      </c>
      <c r="M139">
        <f>J139/SQRT('Exhaust Gas Math'!$E$14*$B$21*$B$23)</f>
        <v>4.8190491743168597E-4</v>
      </c>
      <c r="N139">
        <f t="shared" si="36"/>
        <v>1.6267973594252257E-2</v>
      </c>
      <c r="O139">
        <f t="shared" si="37"/>
        <v>1.1531095016269327E-4</v>
      </c>
      <c r="P139">
        <f t="shared" si="38"/>
        <v>1</v>
      </c>
      <c r="Q139">
        <f>($B$16/2)*(COS((ACOS((2*'Intake Valve Fxn Scratch'!$B$1)/$B$16-1)/($B$17/2))*(I139-($B$17/2)))+1)*P139</f>
        <v>6.4828804782544897E-3</v>
      </c>
      <c r="R139">
        <f t="shared" si="39"/>
        <v>0.85301058924401185</v>
      </c>
      <c r="S139">
        <f t="shared" si="40"/>
        <v>1.0470628854910953E-4</v>
      </c>
      <c r="T139">
        <f>S139*'Exhaust Gas Math'!$C$14</f>
        <v>1.240473729799317E-4</v>
      </c>
      <c r="U139">
        <f>(T139/'Exhaust Gas Math'!$B$14)+('Exhaust Gas Math'!$D$10)</f>
        <v>4.7225184035279829E-3</v>
      </c>
      <c r="V139">
        <f>('Exhaust Gas Math'!$E$10*(2.53982214E-12*V138^4 - 0.0000000071629564556*V138^3 + 7.56281407226508E-06*V138^2 - 0.00322508455050905*V138 + 1.62997098133725)*$B$24+T139*'Exhaust Gas Math'!$D$14*$B$23)/('Exhaust Gas Math'!$E$10*(2.53982214E-12*V138^4 - 0.0000000071629564556*V138^3 + 7.56281407226508E-06*V138^2 - 0.00322508455050905*V138 + 1.62997098133725)+T139*'Exhaust Gas Math'!$D$14)</f>
        <v>355.58664564492688</v>
      </c>
      <c r="W139">
        <f>(353.3116967483*V139^-1.0020802909)*('Exhaust Gas Math'!$E$10/(T139+'Exhaust Gas Math'!$E$10))+(357.4500179626*V139^-1.0038444015 )*(T139/(T139+'Exhaust Gas Math'!$E$10))</f>
        <v>0.98271548954045851</v>
      </c>
      <c r="X139">
        <f t="shared" si="41"/>
        <v>-342.75376822926989</v>
      </c>
      <c r="Y139">
        <f t="shared" si="42"/>
        <v>57939.480084236318</v>
      </c>
      <c r="Z139">
        <f t="shared" si="43"/>
        <v>57596.726316007051</v>
      </c>
    </row>
    <row r="140" spans="5:26" x14ac:dyDescent="0.2">
      <c r="E140">
        <f t="shared" si="30"/>
        <v>1.6875000000000012E-2</v>
      </c>
      <c r="F140">
        <f t="shared" si="31"/>
        <v>58461.386390703046</v>
      </c>
      <c r="H140">
        <f t="shared" si="44"/>
        <v>1.6875000000000012E-2</v>
      </c>
      <c r="I140">
        <f t="shared" si="32"/>
        <v>90.000000000000568</v>
      </c>
      <c r="J140">
        <f t="shared" si="33"/>
        <v>3.1700000000000318E-2</v>
      </c>
      <c r="K140">
        <f t="shared" si="34"/>
        <v>26.556929898345718</v>
      </c>
      <c r="L140">
        <f t="shared" si="35"/>
        <v>2.6446582035590785E-4</v>
      </c>
      <c r="M140">
        <f>J140/SQRT('Exhaust Gas Math'!$E$14*$B$21*$B$23)</f>
        <v>5.3815771653691936E-4</v>
      </c>
      <c r="N140">
        <f t="shared" si="36"/>
        <v>1.7887450438387895E-2</v>
      </c>
      <c r="O140">
        <f t="shared" si="37"/>
        <v>1.2679015576760893E-4</v>
      </c>
      <c r="P140">
        <f t="shared" si="38"/>
        <v>1</v>
      </c>
      <c r="Q140">
        <f>($B$16/2)*(COS((ACOS((2*'Intake Valve Fxn Scratch'!$B$1)/$B$16-1)/($B$17/2))*(I140-($B$17/2)))+1)*P140</f>
        <v>6.7743375033017424E-3</v>
      </c>
      <c r="R140">
        <f t="shared" si="39"/>
        <v>0.8913601978028608</v>
      </c>
      <c r="S140">
        <f t="shared" si="40"/>
        <v>1.2047089578596615E-4</v>
      </c>
      <c r="T140">
        <f>S140*'Exhaust Gas Math'!$C$14</f>
        <v>1.4272397914074777E-4</v>
      </c>
      <c r="U140">
        <f>(T140/'Exhaust Gas Math'!$B$14)+('Exhaust Gas Math'!$D$10)</f>
        <v>5.3672062240601214E-3</v>
      </c>
      <c r="V140">
        <f>('Exhaust Gas Math'!$E$10*(2.53982214E-12*V139^4 - 0.0000000071629564556*V139^3 + 7.56281407226508E-06*V139^2 - 0.00322508455050905*V139 + 1.62997098133725)*$B$24+T140*'Exhaust Gas Math'!$D$14*$B$23)/('Exhaust Gas Math'!$E$10*(2.53982214E-12*V139^4 - 0.0000000071629564556*V139^3 + 7.56281407226508E-06*V139^2 - 0.00322508455050905*V139 + 1.62997098133725)+T140*'Exhaust Gas Math'!$D$14)</f>
        <v>348.55789439540484</v>
      </c>
      <c r="W140">
        <f>(353.3116967483*V140^-1.0020802909)*('Exhaust Gas Math'!$E$10/(T140+'Exhaust Gas Math'!$E$10))+(357.4500179626*V140^-1.0038444015 )*(T140/(T140+'Exhaust Gas Math'!$E$10))</f>
        <v>1.0026172215476603</v>
      </c>
      <c r="X140">
        <f t="shared" si="41"/>
        <v>-353.55818742112291</v>
      </c>
      <c r="Y140">
        <f t="shared" si="42"/>
        <v>58814.944578124167</v>
      </c>
      <c r="Z140">
        <f t="shared" si="43"/>
        <v>58461.386390703046</v>
      </c>
    </row>
    <row r="141" spans="5:26" x14ac:dyDescent="0.2">
      <c r="E141">
        <f t="shared" si="30"/>
        <v>1.7000000000000012E-2</v>
      </c>
      <c r="F141">
        <f t="shared" si="31"/>
        <v>59565.331148748177</v>
      </c>
      <c r="H141">
        <f t="shared" si="44"/>
        <v>1.7000000000000012E-2</v>
      </c>
      <c r="I141">
        <f t="shared" si="32"/>
        <v>96.000000000000568</v>
      </c>
      <c r="J141">
        <f t="shared" si="33"/>
        <v>3.5013552285584948E-2</v>
      </c>
      <c r="K141">
        <f t="shared" si="34"/>
        <v>26.411448257665118</v>
      </c>
      <c r="L141">
        <f t="shared" si="35"/>
        <v>2.8795300271766959E-4</v>
      </c>
      <c r="M141">
        <f>J141/SQRT('Exhaust Gas Math'!$E$14*$B$21*$B$23)</f>
        <v>5.9441051564215275E-4</v>
      </c>
      <c r="N141">
        <f t="shared" si="36"/>
        <v>1.9552731033997447E-2</v>
      </c>
      <c r="O141">
        <f t="shared" si="37"/>
        <v>1.3859402836764062E-4</v>
      </c>
      <c r="P141">
        <f t="shared" si="38"/>
        <v>1</v>
      </c>
      <c r="Q141">
        <f>($B$16/2)*(COS((ACOS((2*'Intake Valve Fxn Scratch'!$B$1)/$B$16-1)/($B$17/2))*(I141-($B$17/2)))+1)*P141</f>
        <v>7.0263923970904094E-3</v>
      </c>
      <c r="R141">
        <f t="shared" si="39"/>
        <v>0.92452531540663285</v>
      </c>
      <c r="S141">
        <f t="shared" si="40"/>
        <v>1.3728452260657414E-4</v>
      </c>
      <c r="T141">
        <f>S141*'Exhaust Gas Math'!$C$14</f>
        <v>1.6264337716604508E-4</v>
      </c>
      <c r="U141">
        <f>(T141/'Exhaust Gas Math'!$B$14)+('Exhaust Gas Math'!$D$10)</f>
        <v>6.0547933150265458E-3</v>
      </c>
      <c r="V141">
        <f>('Exhaust Gas Math'!$E$10*(2.53982214E-12*V140^4 - 0.0000000071629564556*V140^3 + 7.56281407226508E-06*V140^2 - 0.00322508455050905*V140 + 1.62997098133725)*$B$24+T141*'Exhaust Gas Math'!$D$14*$B$23)/('Exhaust Gas Math'!$E$10*(2.53982214E-12*V140^4 - 0.0000000071629564556*V140^3 + 7.56281407226508E-06*V140^2 - 0.00322508455050905*V140 + 1.62997098133725)+T141*'Exhaust Gas Math'!$D$14)</f>
        <v>342.74190047657936</v>
      </c>
      <c r="W141">
        <f>(353.3116967483*V141^-1.0020802909)*('Exhaust Gas Math'!$E$10/(T141+'Exhaust Gas Math'!$E$10))+(357.4500179626*V141^-1.0038444015 )*(T141/(T141+'Exhaust Gas Math'!$E$10))</f>
        <v>1.0197038056496703</v>
      </c>
      <c r="X141">
        <f t="shared" si="41"/>
        <v>-355.65463817771723</v>
      </c>
      <c r="Y141">
        <f t="shared" si="42"/>
        <v>59920.985786925892</v>
      </c>
      <c r="Z141">
        <f t="shared" si="43"/>
        <v>59565.331148748177</v>
      </c>
    </row>
    <row r="142" spans="5:26" x14ac:dyDescent="0.2">
      <c r="E142">
        <f t="shared" si="30"/>
        <v>1.7125000000000012E-2</v>
      </c>
      <c r="F142">
        <f t="shared" si="31"/>
        <v>60916.085700398238</v>
      </c>
      <c r="H142">
        <f t="shared" si="44"/>
        <v>1.7125000000000012E-2</v>
      </c>
      <c r="I142">
        <f t="shared" si="32"/>
        <v>102.00000000000057</v>
      </c>
      <c r="J142">
        <f t="shared" si="33"/>
        <v>3.829080059892332E-2</v>
      </c>
      <c r="K142">
        <f t="shared" si="34"/>
        <v>25.97659726292267</v>
      </c>
      <c r="L142">
        <f t="shared" si="35"/>
        <v>3.1118285459446704E-4</v>
      </c>
      <c r="M142">
        <f>J142/SQRT('Exhaust Gas Math'!$E$14*$B$21*$B$23)</f>
        <v>6.5004699730873412E-4</v>
      </c>
      <c r="N142">
        <f t="shared" si="36"/>
        <v>2.1273748626322253E-2</v>
      </c>
      <c r="O142">
        <f t="shared" si="37"/>
        <v>1.5079297697472469E-4</v>
      </c>
      <c r="P142">
        <f t="shared" si="38"/>
        <v>1</v>
      </c>
      <c r="Q142">
        <f>($B$16/2)*(COS((ACOS((2*'Intake Valve Fxn Scratch'!$B$1)/$B$16-1)/($B$17/2))*(I142-($B$17/2)))+1)*P142</f>
        <v>7.2357060967204682E-3</v>
      </c>
      <c r="R142">
        <f t="shared" si="39"/>
        <v>0.95206659167374585</v>
      </c>
      <c r="S142">
        <f t="shared" si="40"/>
        <v>1.5517853816190199E-4</v>
      </c>
      <c r="T142">
        <f>S142*'Exhaust Gas Math'!$C$14</f>
        <v>1.8384273063810861E-4</v>
      </c>
      <c r="U142">
        <f>(T142/'Exhaust Gas Math'!$B$14)+('Exhaust Gas Math'!$D$10)</f>
        <v>6.7865625063300858E-3</v>
      </c>
      <c r="V142">
        <f>('Exhaust Gas Math'!$E$10*(2.53982214E-12*V141^4 - 0.0000000071629564556*V141^3 + 7.56281407226508E-06*V141^2 - 0.00322508455050905*V141 + 1.62997098133725)*$B$24+T142*'Exhaust Gas Math'!$D$14*$B$23)/('Exhaust Gas Math'!$E$10*(2.53982214E-12*V141^4 - 0.0000000071629564556*V141^3 + 7.56281407226508E-06*V141^2 - 0.00322508455050905*V141 + 1.62997098133725)+T142*'Exhaust Gas Math'!$D$14)</f>
        <v>337.86639385525433</v>
      </c>
      <c r="W142">
        <f>(353.3116967483*V142^-1.0020802909)*('Exhaust Gas Math'!$E$10/(T142+'Exhaust Gas Math'!$E$10))+(357.4500179626*V142^-1.0038444015 )*(T142/(T142+'Exhaust Gas Math'!$E$10))</f>
        <v>1.0344817825746389</v>
      </c>
      <c r="X142">
        <f t="shared" si="41"/>
        <v>-349.02567346251936</v>
      </c>
      <c r="Y142">
        <f t="shared" si="42"/>
        <v>61265.11137386076</v>
      </c>
      <c r="Z142">
        <f t="shared" si="43"/>
        <v>60916.085700398238</v>
      </c>
    </row>
    <row r="143" spans="5:26" x14ac:dyDescent="0.2">
      <c r="E143">
        <f t="shared" si="30"/>
        <v>1.7250000000000012E-2</v>
      </c>
      <c r="F143">
        <f t="shared" si="31"/>
        <v>62523.552926739001</v>
      </c>
      <c r="H143">
        <f t="shared" si="44"/>
        <v>1.7250000000000012E-2</v>
      </c>
      <c r="I143">
        <f t="shared" si="32"/>
        <v>108.00000000000057</v>
      </c>
      <c r="J143">
        <f t="shared" si="33"/>
        <v>4.1495838721686135E-2</v>
      </c>
      <c r="K143">
        <f t="shared" si="34"/>
        <v>25.257141232615201</v>
      </c>
      <c r="L143">
        <f t="shared" si="35"/>
        <v>3.3390086486797849E-4</v>
      </c>
      <c r="M143">
        <f>J143/SQRT('Exhaust Gas Math'!$E$14*$B$21*$B$23)</f>
        <v>7.0445759660084113E-4</v>
      </c>
      <c r="N143">
        <f t="shared" si="36"/>
        <v>2.3061282130946045E-2</v>
      </c>
      <c r="O143">
        <f t="shared" si="37"/>
        <v>1.6346340489689962E-4</v>
      </c>
      <c r="P143">
        <f t="shared" si="38"/>
        <v>1</v>
      </c>
      <c r="Q143">
        <f>($B$16/2)*(COS((ACOS((2*'Intake Valve Fxn Scratch'!$B$1)/$B$16-1)/($B$17/2))*(I143-($B$17/2)))+1)*P143</f>
        <v>7.3995057474443016E-3</v>
      </c>
      <c r="R143">
        <f t="shared" si="39"/>
        <v>0.97361917729530278</v>
      </c>
      <c r="S143">
        <f t="shared" si="40"/>
        <v>1.741848777787275E-4</v>
      </c>
      <c r="T143">
        <f>S143*'Exhaust Gas Math'!$C$14</f>
        <v>2.063598738976159E-4</v>
      </c>
      <c r="U143">
        <f>(T143/'Exhaust Gas Math'!$B$14)+('Exhaust Gas Math'!$D$10)</f>
        <v>7.5638197814252624E-3</v>
      </c>
      <c r="V143">
        <f>('Exhaust Gas Math'!$E$10*(2.53982214E-12*V142^4 - 0.0000000071629564556*V142^3 + 7.56281407226508E-06*V142^2 - 0.00322508455050905*V142 + 1.62997098133725)*$B$24+T143*'Exhaust Gas Math'!$D$14*$B$23)/('Exhaust Gas Math'!$E$10*(2.53982214E-12*V142^4 - 0.0000000071629564556*V142^3 + 7.56281407226508E-06*V142^2 - 0.00322508455050905*V142 + 1.62997098133725)+T143*'Exhaust Gas Math'!$D$14)</f>
        <v>333.73383668604561</v>
      </c>
      <c r="W143">
        <f>(353.3116967483*V143^-1.0020802909)*('Exhaust Gas Math'!$E$10/(T143+'Exhaust Gas Math'!$E$10))+(357.4500179626*V143^-1.0038444015 )*(T143/(T143+'Exhaust Gas Math'!$E$10))</f>
        <v>1.0473467888840546</v>
      </c>
      <c r="X143">
        <f t="shared" si="41"/>
        <v>-334.06339876279077</v>
      </c>
      <c r="Y143">
        <f t="shared" si="42"/>
        <v>62857.616325501789</v>
      </c>
      <c r="Z143">
        <f t="shared" si="43"/>
        <v>62523.552926739001</v>
      </c>
    </row>
    <row r="144" spans="5:26" x14ac:dyDescent="0.2">
      <c r="E144">
        <f t="shared" si="30"/>
        <v>1.7375000000000012E-2</v>
      </c>
      <c r="F144">
        <f t="shared" si="31"/>
        <v>64397.461679200715</v>
      </c>
      <c r="H144">
        <f t="shared" si="44"/>
        <v>1.7375000000000012E-2</v>
      </c>
      <c r="I144">
        <f t="shared" si="32"/>
        <v>114.00000000000057</v>
      </c>
      <c r="J144">
        <f t="shared" si="33"/>
        <v>4.4593551585503176E-2</v>
      </c>
      <c r="K144">
        <f t="shared" si="34"/>
        <v>24.260962677566592</v>
      </c>
      <c r="L144">
        <f t="shared" si="35"/>
        <v>3.5585813026359876E-4</v>
      </c>
      <c r="M144">
        <f>J144/SQRT('Exhaust Gas Math'!$E$14*$B$21*$B$23)</f>
        <v>7.5704617960648164E-4</v>
      </c>
      <c r="N144">
        <f t="shared" si="36"/>
        <v>2.4926279523175821E-2</v>
      </c>
      <c r="O144">
        <f t="shared" si="37"/>
        <v>1.7668291377444925E-4</v>
      </c>
      <c r="P144">
        <f t="shared" si="38"/>
        <v>1</v>
      </c>
      <c r="Q144">
        <f>($B$16/2)*(COS((ACOS((2*'Intake Valve Fxn Scratch'!$B$1)/$B$16-1)/($B$17/2))*(I144-($B$17/2)))+1)*P144</f>
        <v>7.5156214356825761E-3</v>
      </c>
      <c r="R144">
        <f t="shared" si="39"/>
        <v>0.98889755732665474</v>
      </c>
      <c r="S144">
        <f t="shared" si="40"/>
        <v>1.9432604837441478E-4</v>
      </c>
      <c r="T144">
        <f>S144*'Exhaust Gas Math'!$C$14</f>
        <v>2.30221471283563E-4</v>
      </c>
      <c r="U144">
        <f>(T144/'Exhaust Gas Math'!$B$14)+('Exhaust Gas Math'!$D$10)</f>
        <v>8.3874855524279247E-3</v>
      </c>
      <c r="V144">
        <f>('Exhaust Gas Math'!$E$10*(2.53982214E-12*V143^4 - 0.0000000071629564556*V143^3 + 7.56281407226508E-06*V143^2 - 0.00322508455050905*V143 + 1.62997098133725)*$B$24+T144*'Exhaust Gas Math'!$D$14*$B$23)/('Exhaust Gas Math'!$E$10*(2.53982214E-12*V143^4 - 0.0000000071629564556*V143^3 + 7.56281407226508E-06*V143^2 - 0.00322508455050905*V143 + 1.62997098133725)+T144*'Exhaust Gas Math'!$D$14)</f>
        <v>330.19903763216638</v>
      </c>
      <c r="W144">
        <f>(353.3116967483*V144^-1.0020802909)*('Exhaust Gas Math'!$E$10/(T144+'Exhaust Gas Math'!$E$10))+(357.4500179626*V144^-1.0038444015 )*(T144/(T144+'Exhaust Gas Math'!$E$10))</f>
        <v>1.0586070874359621</v>
      </c>
      <c r="X144">
        <f t="shared" si="41"/>
        <v>-311.54505411761841</v>
      </c>
      <c r="Y144">
        <f t="shared" si="42"/>
        <v>64709.006733318332</v>
      </c>
      <c r="Z144">
        <f t="shared" si="43"/>
        <v>64397.461679200715</v>
      </c>
    </row>
    <row r="145" spans="5:26" x14ac:dyDescent="0.2">
      <c r="E145">
        <f t="shared" si="30"/>
        <v>1.7500000000000012E-2</v>
      </c>
      <c r="F145">
        <f t="shared" si="31"/>
        <v>66545.46446116922</v>
      </c>
      <c r="H145">
        <f t="shared" si="44"/>
        <v>1.7500000000000012E-2</v>
      </c>
      <c r="I145">
        <f t="shared" si="32"/>
        <v>120.00000000000057</v>
      </c>
      <c r="J145">
        <f t="shared" si="33"/>
        <v>4.7550000000000307E-2</v>
      </c>
      <c r="K145">
        <f t="shared" si="34"/>
        <v>22.998975938489732</v>
      </c>
      <c r="L145">
        <f t="shared" si="35"/>
        <v>3.7681408238680002E-4</v>
      </c>
      <c r="M145">
        <f>J145/SQRT('Exhaust Gas Math'!$E$14*$B$21*$B$23)</f>
        <v>8.0723657480537617E-4</v>
      </c>
      <c r="N145">
        <f t="shared" si="36"/>
        <v>2.6879134705680888E-2</v>
      </c>
      <c r="O145">
        <f t="shared" si="37"/>
        <v>1.9052517785977829E-4</v>
      </c>
      <c r="P145">
        <f t="shared" si="38"/>
        <v>1</v>
      </c>
      <c r="Q145">
        <f>($B$16/2)*(COS((ACOS((2*'Intake Valve Fxn Scratch'!$B$1)/$B$16-1)/($B$17/2))*(I145-($B$17/2)))+1)*P145</f>
        <v>7.582514934659057E-3</v>
      </c>
      <c r="R145">
        <f t="shared" si="39"/>
        <v>0.99769933350777062</v>
      </c>
      <c r="S145">
        <f t="shared" si="40"/>
        <v>2.1560375887122709E-4</v>
      </c>
      <c r="T145">
        <f>S145*'Exhaust Gas Math'!$C$14</f>
        <v>2.5542954738607071E-4</v>
      </c>
      <c r="U145">
        <f>(T145/'Exhaust Gas Math'!$B$14)+('Exhaust Gas Math'!$D$10)</f>
        <v>9.2576297050861126E-3</v>
      </c>
      <c r="V145">
        <f>('Exhaust Gas Math'!$E$10*(2.53982214E-12*V144^4 - 0.0000000071629564556*V144^3 + 7.56281407226508E-06*V144^2 - 0.00322508455050905*V144 + 1.62997098133725)*$B$24+T145*'Exhaust Gas Math'!$D$14*$B$23)/('Exhaust Gas Math'!$E$10*(2.53982214E-12*V144^4 - 0.0000000071629564556*V144^3 + 7.56281407226508E-06*V144^2 - 0.00322508455050905*V144 + 1.62997098133725)+T145*'Exhaust Gas Math'!$D$14)</f>
        <v>327.15391727288903</v>
      </c>
      <c r="W145">
        <f>(353.3116967483*V145^-1.0020802909)*('Exhaust Gas Math'!$E$10/(T145+'Exhaust Gas Math'!$E$10))+(357.4500179626*V145^-1.0038444015 )*(T145/(T145+'Exhaust Gas Math'!$E$10))</f>
        <v>1.0685030772757285</v>
      </c>
      <c r="X145">
        <f t="shared" si="41"/>
        <v>-282.59389760357487</v>
      </c>
      <c r="Y145">
        <f t="shared" si="42"/>
        <v>66828.058358772789</v>
      </c>
      <c r="Z145">
        <f t="shared" si="43"/>
        <v>66545.46446116922</v>
      </c>
    </row>
    <row r="146" spans="5:26" x14ac:dyDescent="0.2">
      <c r="E146">
        <f t="shared" si="30"/>
        <v>1.7625000000000012E-2</v>
      </c>
      <c r="F146">
        <f t="shared" si="31"/>
        <v>68971.672635471448</v>
      </c>
      <c r="H146">
        <f t="shared" si="44"/>
        <v>1.7625000000000012E-2</v>
      </c>
      <c r="I146">
        <f t="shared" si="32"/>
        <v>126.00000000000057</v>
      </c>
      <c r="J146">
        <f t="shared" si="33"/>
        <v>5.0332792497671655E-2</v>
      </c>
      <c r="K146">
        <f t="shared" si="34"/>
        <v>21.485007606185672</v>
      </c>
      <c r="L146">
        <f t="shared" si="35"/>
        <v>3.9653912344080522E-4</v>
      </c>
      <c r="M146">
        <f>J146/SQRT('Exhaust Gas Math'!$E$14*$B$21*$B$23)</f>
        <v>8.5447888572470949E-4</v>
      </c>
      <c r="N146">
        <f t="shared" si="36"/>
        <v>2.8928903021830918E-2</v>
      </c>
      <c r="O146">
        <f t="shared" si="37"/>
        <v>2.0505438340460129E-4</v>
      </c>
      <c r="P146">
        <f t="shared" si="38"/>
        <v>1</v>
      </c>
      <c r="Q146">
        <f>($B$16/2)*(COS((ACOS((2*'Intake Valve Fxn Scratch'!$B$1)/$B$16-1)/($B$17/2))*(I146-($B$17/2)))+1)*P146</f>
        <v>7.5993000818504602E-3</v>
      </c>
      <c r="R146">
        <f t="shared" si="39"/>
        <v>0.99990790550663955</v>
      </c>
      <c r="S146">
        <f t="shared" si="40"/>
        <v>2.3798684432652244E-4</v>
      </c>
      <c r="T146">
        <f>S146*'Exhaust Gas Math'!$C$14</f>
        <v>2.8194718055203318E-4</v>
      </c>
      <c r="U146">
        <f>(T146/'Exhaust Gas Math'!$B$14)+('Exhaust Gas Math'!$D$10)</f>
        <v>1.0172977760521475E-2</v>
      </c>
      <c r="V146">
        <f>('Exhaust Gas Math'!$E$10*(2.53982214E-12*V145^4 - 0.0000000071629564556*V145^3 + 7.56281407226508E-06*V145^2 - 0.00322508455050905*V145 + 1.62997098133725)*$B$24+T146*'Exhaust Gas Math'!$D$14*$B$23)/('Exhaust Gas Math'!$E$10*(2.53982214E-12*V145^4 - 0.0000000071629564556*V145^3 + 7.56281407226508E-06*V145^2 - 0.00322508455050905*V145 + 1.62997098133725)+T146*'Exhaust Gas Math'!$D$14)</f>
        <v>324.51694467130659</v>
      </c>
      <c r="W146">
        <f>(353.3116967483*V146^-1.0020802909)*('Exhaust Gas Math'!$E$10/(T146+'Exhaust Gas Math'!$E$10))+(357.4500179626*V146^-1.0038444015 )*(T146/(T146+'Exhaust Gas Math'!$E$10))</f>
        <v>1.0772230975915964</v>
      </c>
      <c r="X146">
        <f t="shared" si="41"/>
        <v>-248.62608120812683</v>
      </c>
      <c r="Y146">
        <f t="shared" si="42"/>
        <v>69220.298716679579</v>
      </c>
      <c r="Z146">
        <f t="shared" si="43"/>
        <v>68971.672635471448</v>
      </c>
    </row>
    <row r="147" spans="5:26" x14ac:dyDescent="0.2">
      <c r="E147">
        <f t="shared" si="30"/>
        <v>1.7750000000000012E-2</v>
      </c>
      <c r="F147">
        <f t="shared" si="31"/>
        <v>71675.513123816956</v>
      </c>
      <c r="H147">
        <f t="shared" si="44"/>
        <v>1.7750000000000012E-2</v>
      </c>
      <c r="I147">
        <f t="shared" si="32"/>
        <v>132.00000000000057</v>
      </c>
      <c r="J147">
        <f t="shared" si="33"/>
        <v>5.2911440221576053E-2</v>
      </c>
      <c r="K147">
        <f t="shared" si="34"/>
        <v>19.735645034521333</v>
      </c>
      <c r="L147">
        <f t="shared" si="35"/>
        <v>4.1481714174809703E-4</v>
      </c>
      <c r="M147">
        <f>J147/SQRT('Exhaust Gas Math'!$E$14*$B$21*$B$23)</f>
        <v>8.98255515719962E-4</v>
      </c>
      <c r="N147">
        <f t="shared" si="36"/>
        <v>3.1082443968384697E-2</v>
      </c>
      <c r="O147">
        <f t="shared" si="37"/>
        <v>2.2031915202022775E-4</v>
      </c>
      <c r="P147">
        <f t="shared" si="38"/>
        <v>1</v>
      </c>
      <c r="Q147">
        <f>($B$16/2)*(COS((ACOS((2*'Intake Valve Fxn Scratch'!$B$1)/$B$16-1)/($B$17/2))*(I147-($B$17/2)))+1)*P147</f>
        <v>7.5657545183038799E-3</v>
      </c>
      <c r="R147">
        <f t="shared" si="39"/>
        <v>0.99549401556630002</v>
      </c>
      <c r="S147">
        <f t="shared" si="40"/>
        <v>2.613992996797413E-4</v>
      </c>
      <c r="T147">
        <f>S147*'Exhaust Gas Math'!$C$14</f>
        <v>3.0968432625569912E-4</v>
      </c>
      <c r="U147">
        <f>(T147/'Exhaust Gas Math'!$B$14)+('Exhaust Gas Math'!$D$10)</f>
        <v>1.1130421519709116E-2</v>
      </c>
      <c r="V147">
        <f>('Exhaust Gas Math'!$E$10*(2.53982214E-12*V146^4 - 0.0000000071629564556*V146^3 + 7.56281407226508E-06*V146^2 - 0.00322508455050905*V146 + 1.62997098133725)*$B$24+T147*'Exhaust Gas Math'!$D$14*$B$23)/('Exhaust Gas Math'!$E$10*(2.53982214E-12*V146^4 - 0.0000000071629564556*V146^3 + 7.56281407226508E-06*V146^2 - 0.00322508455050905*V146 + 1.62997098133725)+T147*'Exhaust Gas Math'!$D$14)</f>
        <v>322.2257073262748</v>
      </c>
      <c r="W147">
        <f>(353.3116967483*V147^-1.0020802909)*('Exhaust Gas Math'!$E$10/(T147+'Exhaust Gas Math'!$E$10))+(357.4500179626*V147^-1.0038444015 )*(T147/(T147+'Exhaust Gas Math'!$E$10))</f>
        <v>1.0849159994158686</v>
      </c>
      <c r="X147">
        <f t="shared" si="41"/>
        <v>-211.28505014125454</v>
      </c>
      <c r="Y147">
        <f t="shared" si="42"/>
        <v>71886.798173958217</v>
      </c>
      <c r="Z147">
        <f t="shared" si="43"/>
        <v>71675.513123816956</v>
      </c>
    </row>
    <row r="148" spans="5:26" x14ac:dyDescent="0.2">
      <c r="E148">
        <f t="shared" si="30"/>
        <v>1.7875000000000012E-2</v>
      </c>
      <c r="F148">
        <f t="shared" si="31"/>
        <v>74650.85958535914</v>
      </c>
      <c r="H148">
        <f t="shared" si="44"/>
        <v>1.7875000000000012E-2</v>
      </c>
      <c r="I148">
        <f t="shared" si="32"/>
        <v>138.00000000000057</v>
      </c>
      <c r="J148">
        <f t="shared" si="33"/>
        <v>5.5257690967633638E-2</v>
      </c>
      <c r="K148">
        <f t="shared" si="34"/>
        <v>17.770054605909539</v>
      </c>
      <c r="L148">
        <f t="shared" si="35"/>
        <v>4.3144787951517928E-4</v>
      </c>
      <c r="M148">
        <f>J148/SQRT('Exhaust Gas Math'!$E$14*$B$21*$B$23)</f>
        <v>9.38086838872056E-4</v>
      </c>
      <c r="N148">
        <f t="shared" si="36"/>
        <v>3.334348633245221E-2</v>
      </c>
      <c r="O148">
        <f t="shared" si="37"/>
        <v>2.3634591416415236E-4</v>
      </c>
      <c r="P148">
        <f t="shared" si="38"/>
        <v>1</v>
      </c>
      <c r="Q148">
        <f>($B$16/2)*(COS((ACOS((2*'Intake Valve Fxn Scratch'!$B$1)/$B$16-1)/($B$17/2))*(I148-($B$17/2)))+1)*P148</f>
        <v>7.4823226343067439E-3</v>
      </c>
      <c r="R148">
        <f t="shared" si="39"/>
        <v>0.9845161360929926</v>
      </c>
      <c r="S148">
        <f t="shared" si="40"/>
        <v>2.8570939787450541E-4</v>
      </c>
      <c r="T148">
        <f>S148*'Exhaust Gas Math'!$C$14</f>
        <v>3.3848492514742932E-4</v>
      </c>
      <c r="U148">
        <f>(T148/'Exhaust Gas Math'!$B$14)+('Exhaust Gas Math'!$D$10)</f>
        <v>1.212457405307916E-2</v>
      </c>
      <c r="V148">
        <f>('Exhaust Gas Math'!$E$10*(2.53982214E-12*V147^4 - 0.0000000071629564556*V147^3 + 7.56281407226508E-06*V147^2 - 0.00322508455050905*V147 + 1.62997098133725)*$B$24+T148*'Exhaust Gas Math'!$D$14*$B$23)/('Exhaust Gas Math'!$E$10*(2.53982214E-12*V147^4 - 0.0000000071629564556*V147^3 + 7.56281407226508E-06*V147^2 - 0.00322508455050905*V147 + 1.62997098133725)+T148*'Exhaust Gas Math'!$D$14)</f>
        <v>320.23163753901173</v>
      </c>
      <c r="W148">
        <f>(353.3116967483*V148^-1.0020802909)*('Exhaust Gas Math'!$E$10/(T148+'Exhaust Gas Math'!$E$10))+(357.4500179626*V148^-1.0038444015 )*(T148/(T148+'Exhaust Gas Math'!$E$10))</f>
        <v>1.0917009680645589</v>
      </c>
      <c r="X148">
        <f t="shared" si="41"/>
        <v>-172.36584963967709</v>
      </c>
      <c r="Y148">
        <f t="shared" si="42"/>
        <v>74823.225434998822</v>
      </c>
      <c r="Z148">
        <f t="shared" si="43"/>
        <v>74650.85958535914</v>
      </c>
    </row>
    <row r="149" spans="5:26" x14ac:dyDescent="0.2">
      <c r="E149">
        <f t="shared" si="30"/>
        <v>1.8000000000000013E-2</v>
      </c>
      <c r="F149">
        <f t="shared" si="31"/>
        <v>77885.444631778751</v>
      </c>
      <c r="H149">
        <f t="shared" si="44"/>
        <v>1.8000000000000013E-2</v>
      </c>
      <c r="I149">
        <f t="shared" si="32"/>
        <v>144.00000000000057</v>
      </c>
      <c r="J149">
        <f t="shared" si="33"/>
        <v>5.7345838721686054E-2</v>
      </c>
      <c r="K149">
        <f t="shared" si="34"/>
        <v>15.609771740412407</v>
      </c>
      <c r="L149">
        <f t="shared" si="35"/>
        <v>4.4624912689887012E-4</v>
      </c>
      <c r="M149">
        <f>J149/SQRT('Exhaust Gas Math'!$E$14*$B$21*$B$23)</f>
        <v>9.7353645486929685E-4</v>
      </c>
      <c r="N149">
        <f t="shared" si="36"/>
        <v>3.5711621293390512E-2</v>
      </c>
      <c r="O149">
        <f t="shared" si="37"/>
        <v>2.5313177202636138E-4</v>
      </c>
      <c r="P149">
        <f t="shared" si="38"/>
        <v>1</v>
      </c>
      <c r="Q149">
        <f>($B$16/2)*(COS((ACOS((2*'Intake Valve Fxn Scratch'!$B$1)/$B$16-1)/($B$17/2))*(I149-($B$17/2)))+1)*P149</f>
        <v>7.3501096823869721E-3</v>
      </c>
      <c r="R149">
        <f t="shared" si="39"/>
        <v>0.96711969505091733</v>
      </c>
      <c r="S149">
        <f t="shared" si="40"/>
        <v>3.1072101960653864E-4</v>
      </c>
      <c r="T149">
        <f>S149*'Exhaust Gas Math'!$C$14</f>
        <v>3.6811663125428169E-4</v>
      </c>
      <c r="U149">
        <f>(T149/'Exhaust Gas Math'!$B$14)+('Exhaust Gas Math'!$D$10)</f>
        <v>1.3147415133743724E-2</v>
      </c>
      <c r="V149">
        <f>('Exhaust Gas Math'!$E$10*(2.53982214E-12*V148^4 - 0.0000000071629564556*V148^3 + 7.56281407226508E-06*V148^2 - 0.00322508455050905*V148 + 1.62997098133725)*$B$24+T149*'Exhaust Gas Math'!$D$14*$B$23)/('Exhaust Gas Math'!$E$10*(2.53982214E-12*V148^4 - 0.0000000071629564556*V148^3 + 7.56281407226508E-06*V148^2 - 0.00322508455050905*V148 + 1.62997098133725)+T149*'Exhaust Gas Math'!$D$14)</f>
        <v>318.496255514496</v>
      </c>
      <c r="W149">
        <f>(353.3116967483*V149^-1.0020802909)*('Exhaust Gas Math'!$E$10/(T149+'Exhaust Gas Math'!$E$10))+(357.4500179626*V149^-1.0038444015 )*(T149/(T149+'Exhaust Gas Math'!$E$10))</f>
        <v>1.097675046060903</v>
      </c>
      <c r="X149">
        <f t="shared" si="41"/>
        <v>-133.73248066296387</v>
      </c>
      <c r="Y149">
        <f t="shared" si="42"/>
        <v>78019.177112441714</v>
      </c>
      <c r="Z149">
        <f t="shared" si="43"/>
        <v>77885.444631778751</v>
      </c>
    </row>
    <row r="150" spans="5:26" x14ac:dyDescent="0.2">
      <c r="E150">
        <f t="shared" si="30"/>
        <v>1.8125000000000013E-2</v>
      </c>
      <c r="F150">
        <f t="shared" si="31"/>
        <v>81360.603047183991</v>
      </c>
      <c r="H150">
        <f t="shared" si="44"/>
        <v>1.8125000000000013E-2</v>
      </c>
      <c r="I150">
        <f t="shared" si="32"/>
        <v>150.00000000000057</v>
      </c>
      <c r="J150">
        <f t="shared" si="33"/>
        <v>5.9153005299966865E-2</v>
      </c>
      <c r="K150">
        <f t="shared" si="34"/>
        <v>13.278464949172614</v>
      </c>
      <c r="L150">
        <f t="shared" si="35"/>
        <v>4.590587183354735E-4</v>
      </c>
      <c r="M150">
        <f>J150/SQRT('Exhaust Gas Math'!$E$14*$B$21*$B$23)</f>
        <v>1.0042159703005091E-3</v>
      </c>
      <c r="N150">
        <f t="shared" si="36"/>
        <v>3.8181243154758994E-2</v>
      </c>
      <c r="O150">
        <f t="shared" si="37"/>
        <v>2.7063699120606145E-4</v>
      </c>
      <c r="P150">
        <f t="shared" si="38"/>
        <v>1</v>
      </c>
      <c r="Q150">
        <f>($B$16/2)*(COS((ACOS((2*'Intake Valve Fxn Scratch'!$B$1)/$B$16-1)/($B$17/2))*(I150-($B$17/2)))+1)*P150</f>
        <v>7.1708671356305329E-3</v>
      </c>
      <c r="R150">
        <f t="shared" si="39"/>
        <v>0.94353514942507011</v>
      </c>
      <c r="S150">
        <f t="shared" si="40"/>
        <v>3.3616843735874077E-4</v>
      </c>
      <c r="T150">
        <f>S150*'Exhaust Gas Math'!$C$14</f>
        <v>3.9826463253505478E-4</v>
      </c>
      <c r="U150">
        <f>(T150/'Exhaust Gas Math'!$B$14)+('Exhaust Gas Math'!$D$10)</f>
        <v>1.4188077932527745E-2</v>
      </c>
      <c r="V150">
        <f>('Exhaust Gas Math'!$E$10*(2.53982214E-12*V149^4 - 0.0000000071629564556*V149^3 + 7.56281407226508E-06*V149^2 - 0.00322508455050905*V149 + 1.62997098133725)*$B$24+T150*'Exhaust Gas Math'!$D$14*$B$23)/('Exhaust Gas Math'!$E$10*(2.53982214E-12*V149^4 - 0.0000000071629564556*V149^3 + 7.56281407226508E-06*V149^2 - 0.00322508455050905*V149 + 1.62997098133725)+T150*'Exhaust Gas Math'!$D$14)</f>
        <v>316.9884951517576</v>
      </c>
      <c r="W150">
        <f>(353.3116967483*V150^-1.0020802909)*('Exhaust Gas Math'!$E$10/(T150+'Exhaust Gas Math'!$E$10))+(357.4500179626*V150^-1.0038444015 )*(T150/(T150+'Exhaust Gas Math'!$E$10))</f>
        <v>1.1029187687733422</v>
      </c>
      <c r="X150">
        <f t="shared" si="41"/>
        <v>-97.232012471892446</v>
      </c>
      <c r="Y150">
        <f t="shared" si="42"/>
        <v>81457.835059655888</v>
      </c>
      <c r="Z150">
        <f t="shared" si="43"/>
        <v>81360.603047183991</v>
      </c>
    </row>
    <row r="151" spans="5:26" x14ac:dyDescent="0.2">
      <c r="E151">
        <f t="shared" si="30"/>
        <v>1.8250000000000013E-2</v>
      </c>
      <c r="F151">
        <f t="shared" si="31"/>
        <v>85051.430592962177</v>
      </c>
      <c r="H151">
        <f t="shared" si="44"/>
        <v>1.8250000000000013E-2</v>
      </c>
      <c r="I151">
        <f t="shared" si="32"/>
        <v>156.00000000000057</v>
      </c>
      <c r="J151">
        <f t="shared" si="33"/>
        <v>6.0659391007270594E-2</v>
      </c>
      <c r="K151">
        <f t="shared" si="34"/>
        <v>10.801676517252217</v>
      </c>
      <c r="L151">
        <f t="shared" si="35"/>
        <v>4.6973630926063121E-4</v>
      </c>
      <c r="M151">
        <f>J151/SQRT('Exhaust Gas Math'!$E$14*$B$21*$B$23)</f>
        <v>1.0297892539745286E-3</v>
      </c>
      <c r="N151">
        <f t="shared" si="36"/>
        <v>4.0740475102977021E-2</v>
      </c>
      <c r="O151">
        <f t="shared" si="37"/>
        <v>2.8877738625440405E-4</v>
      </c>
      <c r="P151">
        <f t="shared" si="38"/>
        <v>1</v>
      </c>
      <c r="Q151">
        <f>($B$16/2)*(COS((ACOS((2*'Intake Valve Fxn Scratch'!$B$1)/$B$16-1)/($B$17/2))*(I151-($B$17/2)))+1)*P151</f>
        <v>6.9469694852801276E-3</v>
      </c>
      <c r="R151">
        <f t="shared" si="39"/>
        <v>0.91407493227370096</v>
      </c>
      <c r="S151">
        <f t="shared" si="40"/>
        <v>3.6171583233700832E-4</v>
      </c>
      <c r="T151">
        <f>S151*'Exhaust Gas Math'!$C$14</f>
        <v>4.2853107858569877E-4</v>
      </c>
      <c r="U151">
        <f>(T151/'Exhaust Gas Math'!$B$14)+('Exhaust Gas Math'!$D$10)</f>
        <v>1.5232829263236892E-2</v>
      </c>
      <c r="V151">
        <f>('Exhaust Gas Math'!$E$10*(2.53982214E-12*V150^4 - 0.0000000071629564556*V150^3 + 7.56281407226508E-06*V150^2 - 0.00322508455050905*V150 + 1.62997098133725)*$B$24+T151*'Exhaust Gas Math'!$D$14*$B$23)/('Exhaust Gas Math'!$E$10*(2.53982214E-12*V150^4 - 0.0000000071629564556*V150^3 + 7.56281407226508E-06*V150^2 - 0.00322508455050905*V150 + 1.62997098133725)+T151*'Exhaust Gas Math'!$D$14)</f>
        <v>315.68280679235534</v>
      </c>
      <c r="W151">
        <f>(353.3116967483*V151^-1.0020802909)*('Exhaust Gas Math'!$E$10/(T151+'Exhaust Gas Math'!$E$10))+(357.4500179626*V151^-1.0038444015 )*(T151/(T151+'Exhaust Gas Math'!$E$10))</f>
        <v>1.107500290907385</v>
      </c>
      <c r="X151">
        <f t="shared" si="41"/>
        <v>-64.609471350270866</v>
      </c>
      <c r="Y151">
        <f t="shared" si="42"/>
        <v>85116.040064312445</v>
      </c>
      <c r="Z151">
        <f t="shared" si="43"/>
        <v>85051.430592962177</v>
      </c>
    </row>
    <row r="152" spans="5:26" x14ac:dyDescent="0.2">
      <c r="E152">
        <f t="shared" si="30"/>
        <v>1.8375000000000013E-2</v>
      </c>
      <c r="F152">
        <f t="shared" si="31"/>
        <v>88927.467506002329</v>
      </c>
      <c r="H152">
        <f t="shared" si="44"/>
        <v>1.8375000000000013E-2</v>
      </c>
      <c r="I152">
        <f t="shared" si="32"/>
        <v>162.00000000000057</v>
      </c>
      <c r="J152">
        <f t="shared" si="33"/>
        <v>6.1848491566556481E-2</v>
      </c>
      <c r="K152">
        <f t="shared" si="34"/>
        <v>8.2065426570126725</v>
      </c>
      <c r="L152">
        <f t="shared" si="35"/>
        <v>4.7816491375373728E-4</v>
      </c>
      <c r="M152">
        <f>J152/SQRT('Exhaust Gas Math'!$E$14*$B$21*$B$23)</f>
        <v>1.0499761196438679E-3</v>
      </c>
      <c r="N152">
        <f t="shared" si="36"/>
        <v>4.3370137971736757E-2</v>
      </c>
      <c r="O152">
        <f t="shared" si="37"/>
        <v>3.0741701105139622E-4</v>
      </c>
      <c r="P152">
        <f t="shared" si="38"/>
        <v>1</v>
      </c>
      <c r="Q152">
        <f>($B$16/2)*(COS((ACOS((2*'Intake Valve Fxn Scratch'!$B$1)/$B$16-1)/($B$17/2))*(I152-($B$17/2)))+1)*P152</f>
        <v>6.6813827849856195E-3</v>
      </c>
      <c r="R152">
        <f t="shared" si="39"/>
        <v>0.87912931381389725</v>
      </c>
      <c r="S152">
        <f t="shared" si="40"/>
        <v>3.8696272946785572E-4</v>
      </c>
      <c r="T152">
        <f>S152*'Exhaust Gas Math'!$C$14</f>
        <v>4.5844151957613946E-4</v>
      </c>
      <c r="U152">
        <f>(T152/'Exhaust Gas Math'!$B$14)+('Exhaust Gas Math'!$D$10)</f>
        <v>1.6265291844888279E-2</v>
      </c>
      <c r="V152">
        <f>('Exhaust Gas Math'!$E$10*(2.53982214E-12*V151^4 - 0.0000000071629564556*V151^3 + 7.56281407226508E-06*V151^2 - 0.00322508455050905*V151 + 1.62997098133725)*$B$24+T152*'Exhaust Gas Math'!$D$14*$B$23)/('Exhaust Gas Math'!$E$10*(2.53982214E-12*V151^4 - 0.0000000071629564556*V151^3 + 7.56281407226508E-06*V151^2 - 0.00322508455050905*V151 + 1.62997098133725)+T152*'Exhaust Gas Math'!$D$14)</f>
        <v>314.55781438514583</v>
      </c>
      <c r="W152">
        <f>(353.3116967483*V152^-1.0020802909)*('Exhaust Gas Math'!$E$10/(T152+'Exhaust Gas Math'!$E$10))+(357.4500179626*V152^-1.0038444015 )*(T152/(T152+'Exhaust Gas Math'!$E$10))</f>
        <v>1.1114783485043236</v>
      </c>
      <c r="X152">
        <f t="shared" si="41"/>
        <v>-37.427556443099419</v>
      </c>
      <c r="Y152">
        <f t="shared" si="42"/>
        <v>88964.89506244543</v>
      </c>
      <c r="Z152">
        <f t="shared" si="43"/>
        <v>88927.467506002329</v>
      </c>
    </row>
    <row r="153" spans="5:26" x14ac:dyDescent="0.2">
      <c r="E153">
        <f t="shared" si="30"/>
        <v>1.8500000000000013E-2</v>
      </c>
      <c r="F153">
        <f t="shared" si="31"/>
        <v>92954.027229123763</v>
      </c>
      <c r="H153">
        <f t="shared" si="44"/>
        <v>1.8500000000000013E-2</v>
      </c>
      <c r="I153">
        <f t="shared" si="32"/>
        <v>168.00000000000057</v>
      </c>
      <c r="J153">
        <f t="shared" si="33"/>
        <v>6.2707278943261724E-2</v>
      </c>
      <c r="K153">
        <f t="shared" si="34"/>
        <v>5.5214961980934412</v>
      </c>
      <c r="L153">
        <f t="shared" si="35"/>
        <v>4.8425218626016659E-4</v>
      </c>
      <c r="M153">
        <f>J153/SQRT('Exhaust Gas Math'!$E$14*$B$21*$B$23)</f>
        <v>1.0645553957838814E-3</v>
      </c>
      <c r="N153">
        <f t="shared" si="36"/>
        <v>4.6042841937539263E-2</v>
      </c>
      <c r="O153">
        <f t="shared" si="37"/>
        <v>3.2636172054546466E-4</v>
      </c>
      <c r="P153">
        <f t="shared" si="38"/>
        <v>1</v>
      </c>
      <c r="Q153">
        <f>($B$16/2)*(COS((ACOS((2*'Intake Valve Fxn Scratch'!$B$1)/$B$16-1)/($B$17/2))*(I153-($B$17/2)))+1)*P153</f>
        <v>6.3776253584119993E-3</v>
      </c>
      <c r="R153">
        <f t="shared" si="39"/>
        <v>0.83916123136999987</v>
      </c>
      <c r="S153">
        <f t="shared" si="40"/>
        <v>4.1145626310739388E-4</v>
      </c>
      <c r="T153">
        <f>S153*'Exhaust Gas Math'!$C$14</f>
        <v>4.8745943765042245E-4</v>
      </c>
      <c r="U153">
        <f>(T153/'Exhaust Gas Math'!$B$14)+('Exhaust Gas Math'!$D$10)</f>
        <v>1.7266945903372331E-2</v>
      </c>
      <c r="V153">
        <f>('Exhaust Gas Math'!$E$10*(2.53982214E-12*V152^4 - 0.0000000071629564556*V152^3 + 7.56281407226508E-06*V152^2 - 0.00322508455050905*V152 + 1.62997098133725)*$B$24+T153*'Exhaust Gas Math'!$D$14*$B$23)/('Exhaust Gas Math'!$E$10*(2.53982214E-12*V152^4 - 0.0000000071629564556*V152^3 + 7.56281407226508E-06*V152^2 - 0.00322508455050905*V152 + 1.62997098133725)+T153*'Exhaust Gas Math'!$D$14)</f>
        <v>313.59536130045143</v>
      </c>
      <c r="W153">
        <f>(353.3116967483*V153^-1.0020802909)*('Exhaust Gas Math'!$E$10/(T153+'Exhaust Gas Math'!$E$10))+(357.4500179626*V153^-1.0038444015 )*(T153/(T153+'Exhaust Gas Math'!$E$10))</f>
        <v>1.1149043646282444</v>
      </c>
      <c r="X153">
        <f t="shared" si="41"/>
        <v>-16.995000234073242</v>
      </c>
      <c r="Y153">
        <f t="shared" si="42"/>
        <v>92971.022229357841</v>
      </c>
      <c r="Z153">
        <f t="shared" si="43"/>
        <v>92954.027229123763</v>
      </c>
    </row>
    <row r="154" spans="5:26" x14ac:dyDescent="0.2">
      <c r="E154">
        <f t="shared" si="30"/>
        <v>1.8625000000000013E-2</v>
      </c>
      <c r="F154">
        <f t="shared" si="31"/>
        <v>97094.285381965237</v>
      </c>
      <c r="H154">
        <f t="shared" si="44"/>
        <v>1.8625000000000013E-2</v>
      </c>
      <c r="I154">
        <f t="shared" si="32"/>
        <v>174.00000000000068</v>
      </c>
      <c r="J154">
        <f t="shared" si="33"/>
        <v>6.3226344083174291E-2</v>
      </c>
      <c r="K154">
        <f t="shared" si="34"/>
        <v>2.7759550713805821</v>
      </c>
      <c r="L154">
        <f t="shared" si="35"/>
        <v>4.879314333484945E-4</v>
      </c>
      <c r="M154">
        <f>J154/SQRT('Exhaust Gas Math'!$E$14*$B$21*$B$23)</f>
        <v>1.073367348794268E-3</v>
      </c>
      <c r="N154">
        <f t="shared" si="36"/>
        <v>4.8722302043226799E-2</v>
      </c>
      <c r="O154">
        <f t="shared" si="37"/>
        <v>3.4535431903474581E-4</v>
      </c>
      <c r="P154">
        <f t="shared" si="38"/>
        <v>1</v>
      </c>
      <c r="Q154">
        <f>($B$16/2)*(COS((ACOS((2*'Intake Valve Fxn Scratch'!$B$1)/$B$16-1)/($B$17/2))*(I154-($B$17/2)))+1)*P154</f>
        <v>6.039721190725481E-3</v>
      </c>
      <c r="R154">
        <f t="shared" si="39"/>
        <v>0.79470015667440541</v>
      </c>
      <c r="S154">
        <f t="shared" si="40"/>
        <v>4.3471069685650294E-4</v>
      </c>
      <c r="T154">
        <f>S154*'Exhaust Gas Math'!$C$14</f>
        <v>5.1500937239345253E-4</v>
      </c>
      <c r="U154">
        <f>(T154/'Exhaust Gas Math'!$B$14)+('Exhaust Gas Math'!$D$10)</f>
        <v>1.8217927427122076E-2</v>
      </c>
      <c r="V154">
        <f>('Exhaust Gas Math'!$E$10*(2.53982214E-12*V153^4 - 0.0000000071629564556*V153^3 + 7.56281407226508E-06*V153^2 - 0.00322508455050905*V153 + 1.62997098133725)*$B$24+T154*'Exhaust Gas Math'!$D$14*$B$23)/('Exhaust Gas Math'!$E$10*(2.53982214E-12*V153^4 - 0.0000000071629564556*V153^3 + 7.56281407226508E-06*V153^2 - 0.00322508455050905*V153 + 1.62997098133725)+T154*'Exhaust Gas Math'!$D$14)</f>
        <v>312.77981988173576</v>
      </c>
      <c r="W154">
        <f>(353.3116967483*V154^-1.0020802909)*('Exhaust Gas Math'!$E$10/(T154+'Exhaust Gas Math'!$E$10))+(357.4500179626*V154^-1.0038444015 )*(T154/(T154+'Exhaust Gas Math'!$E$10))</f>
        <v>1.1178239665252654</v>
      </c>
      <c r="X154">
        <f t="shared" si="41"/>
        <v>-4.3069346955888212</v>
      </c>
      <c r="Y154">
        <f t="shared" si="42"/>
        <v>97098.592316660826</v>
      </c>
      <c r="Z154">
        <f t="shared" si="43"/>
        <v>97094.285381965237</v>
      </c>
    </row>
    <row r="155" spans="5:26" x14ac:dyDescent="0.2">
      <c r="E155">
        <f t="shared" si="30"/>
        <v>1.8750000000000013E-2</v>
      </c>
      <c r="F155">
        <f t="shared" si="31"/>
        <v>101312.21780384325</v>
      </c>
      <c r="H155">
        <f t="shared" si="44"/>
        <v>1.8750000000000013E-2</v>
      </c>
      <c r="I155">
        <f t="shared" si="32"/>
        <v>180.00000000000068</v>
      </c>
      <c r="J155">
        <f t="shared" si="33"/>
        <v>6.3399999999999998E-2</v>
      </c>
      <c r="K155">
        <f t="shared" si="34"/>
        <v>-3.1395399759275849E-13</v>
      </c>
      <c r="L155">
        <f t="shared" si="35"/>
        <v>4.8916234441769013E-4</v>
      </c>
      <c r="M155">
        <f>J155/SQRT('Exhaust Gas Math'!$E$14*$B$21*$B$23)</f>
        <v>1.0763154330738279E-3</v>
      </c>
      <c r="N155">
        <f t="shared" si="36"/>
        <v>5.1362995243407622E-2</v>
      </c>
      <c r="O155">
        <f t="shared" si="37"/>
        <v>3.640721292301471E-4</v>
      </c>
      <c r="P155">
        <f t="shared" si="38"/>
        <v>1</v>
      </c>
      <c r="Q155">
        <f>($B$16/2)*(COS((ACOS((2*'Intake Valve Fxn Scratch'!$B$1)/$B$16-1)/($B$17/2))*(I155-($B$17/2)))+1)*P155</f>
        <v>5.67214662139772E-3</v>
      </c>
      <c r="R155">
        <f t="shared" si="39"/>
        <v>0.7463350817628579</v>
      </c>
      <c r="S155">
        <f t="shared" si="40"/>
        <v>4.5623390364774274E-4</v>
      </c>
      <c r="T155">
        <f>S155*'Exhaust Gas Math'!$C$14</f>
        <v>5.405082922535035E-4</v>
      </c>
      <c r="U155">
        <f>(T155/'Exhaust Gas Math'!$B$14)+('Exhaust Gas Math'!$D$10)</f>
        <v>1.9098111060537711E-2</v>
      </c>
      <c r="V155">
        <f>('Exhaust Gas Math'!$E$10*(2.53982214E-12*V154^4 - 0.0000000071629564556*V154^3 + 7.56281407226508E-06*V154^2 - 0.00322508455050905*V154 + 1.62997098133725)*$B$24+T155*'Exhaust Gas Math'!$D$14*$B$23)/('Exhaust Gas Math'!$E$10*(2.53982214E-12*V154^4 - 0.0000000071629564556*V154^3 + 7.56281407226508E-06*V154^2 - 0.00322508455050905*V154 + 1.62997098133725)+T155*'Exhaust Gas Math'!$D$14)</f>
        <v>312.09757045101492</v>
      </c>
      <c r="W155">
        <f>(353.3116967483*V155^-1.0020802909)*('Exhaust Gas Math'!$E$10/(T155+'Exhaust Gas Math'!$E$10))+(357.4500179626*V155^-1.0038444015 )*(T155/(T155+'Exhaust Gas Math'!$E$10))</f>
        <v>1.1202781392722259</v>
      </c>
      <c r="X155">
        <f t="shared" si="41"/>
        <v>5.5211290750987936E-26</v>
      </c>
      <c r="Y155">
        <f t="shared" si="42"/>
        <v>101312.21780384325</v>
      </c>
      <c r="Z155">
        <f t="shared" si="43"/>
        <v>101312.21780384325</v>
      </c>
    </row>
    <row r="156" spans="5:26" x14ac:dyDescent="0.2">
      <c r="E156">
        <f t="shared" si="30"/>
        <v>1.8875000000000013E-2</v>
      </c>
      <c r="F156">
        <f t="shared" si="31"/>
        <v>101325</v>
      </c>
      <c r="H156">
        <f t="shared" si="44"/>
        <v>1.8875000000000013E-2</v>
      </c>
      <c r="I156">
        <f t="shared" si="32"/>
        <v>186.00000000000068</v>
      </c>
      <c r="J156">
        <f t="shared" si="33"/>
        <v>6.3226344083174221E-2</v>
      </c>
      <c r="K156">
        <f t="shared" si="34"/>
        <v>-2.7759550713812065</v>
      </c>
      <c r="L156">
        <f t="shared" si="35"/>
        <v>4.8793143334849407E-4</v>
      </c>
      <c r="M156">
        <f>J156/SQRT('Exhaust Gas Math'!$E$14*$B$21*$B$23)</f>
        <v>1.0733673487942669E-3</v>
      </c>
      <c r="N156">
        <f t="shared" si="36"/>
        <v>5.3910285390157534E-2</v>
      </c>
      <c r="O156">
        <f t="shared" si="37"/>
        <v>3.8212787818129972E-4</v>
      </c>
      <c r="P156">
        <f t="shared" si="38"/>
        <v>1</v>
      </c>
      <c r="Q156">
        <f>($B$16/2)*(COS((ACOS((2*'Intake Valve Fxn Scratch'!$B$1)/$B$16-1)/($B$17/2))*(I156-($B$17/2)))+1)*P156</f>
        <v>5.2797710445078574E-3</v>
      </c>
      <c r="R156">
        <f t="shared" si="39"/>
        <v>0.69470671638261283</v>
      </c>
      <c r="S156">
        <f t="shared" si="40"/>
        <v>4.7555959718220903E-4</v>
      </c>
      <c r="T156">
        <f>S156*'Exhaust Gas Math'!$C$14</f>
        <v>5.6340377968968941E-4</v>
      </c>
      <c r="U156">
        <f>(T156/'Exhaust Gas Math'!$B$14)+('Exhaust Gas Math'!$D$10)</f>
        <v>1.9888428196754002E-2</v>
      </c>
      <c r="V156">
        <f>('Exhaust Gas Math'!$E$10*(2.53982214E-12*V155^4 - 0.0000000071629564556*V155^3 + 7.56281407226508E-06*V155^2 - 0.00322508455050905*V155 + 1.62997098133725)*$B$24+T156*'Exhaust Gas Math'!$D$14*$B$23)/('Exhaust Gas Math'!$E$10*(2.53982214E-12*V155^4 - 0.0000000071629564556*V155^3 + 7.56281407226508E-06*V155^2 - 0.00322508455050905*V155 + 1.62997098133725)+T156*'Exhaust Gas Math'!$D$14)</f>
        <v>311.53657905150328</v>
      </c>
      <c r="W156">
        <f>(353.3116967483*V156^-1.0020802909)*('Exhaust Gas Math'!$E$10/(T156+'Exhaust Gas Math'!$E$10))+(357.4500179626*V156^-1.0038444015 )*(T156/(T156+'Exhaust Gas Math'!$E$10))</f>
        <v>1.1223041981651591</v>
      </c>
      <c r="X156">
        <f t="shared" si="41"/>
        <v>4.3241968635814159</v>
      </c>
      <c r="Y156">
        <f t="shared" si="42"/>
        <v>105580.75159274531</v>
      </c>
      <c r="Z156">
        <f t="shared" si="43"/>
        <v>101325</v>
      </c>
    </row>
    <row r="157" spans="5:26" x14ac:dyDescent="0.2">
      <c r="E157">
        <f t="shared" si="30"/>
        <v>1.9000000000000013E-2</v>
      </c>
      <c r="F157">
        <f t="shared" si="31"/>
        <v>101325</v>
      </c>
      <c r="H157">
        <f t="shared" si="44"/>
        <v>1.9000000000000013E-2</v>
      </c>
      <c r="I157">
        <f t="shared" si="32"/>
        <v>192.00000000000068</v>
      </c>
      <c r="J157">
        <f t="shared" si="33"/>
        <v>6.2707278943261557E-2</v>
      </c>
      <c r="K157">
        <f t="shared" si="34"/>
        <v>-5.5214961980940549</v>
      </c>
      <c r="L157">
        <f t="shared" si="35"/>
        <v>4.842521862601654E-4</v>
      </c>
      <c r="M157">
        <f>J157/SQRT('Exhaust Gas Math'!$E$14*$B$21*$B$23)</f>
        <v>1.0645553957838786E-3</v>
      </c>
      <c r="N157">
        <f t="shared" si="36"/>
        <v>5.6301139018068935E-2</v>
      </c>
      <c r="O157">
        <f t="shared" si="37"/>
        <v>3.9907477091733119E-4</v>
      </c>
      <c r="P157">
        <f t="shared" si="38"/>
        <v>1</v>
      </c>
      <c r="Q157">
        <f>($B$16/2)*(COS((ACOS((2*'Intake Valve Fxn Scratch'!$B$1)/$B$16-1)/($B$17/2))*(I157-($B$17/2)))+1)*P157</f>
        <v>4.8677924021072296E-3</v>
      </c>
      <c r="R157">
        <f t="shared" si="39"/>
        <v>0.64049900027726703</v>
      </c>
      <c r="S157">
        <f t="shared" si="40"/>
        <v>4.9228307582257569E-4</v>
      </c>
      <c r="T157">
        <f>S157*'Exhaust Gas Math'!$C$14</f>
        <v>5.8321637758776597E-4</v>
      </c>
      <c r="U157">
        <f>(T157/'Exhaust Gas Math'!$B$14)+('Exhaust Gas Math'!$D$10)</f>
        <v>2.057232871101277E-2</v>
      </c>
      <c r="V157">
        <f>('Exhaust Gas Math'!$E$10*(2.53982214E-12*V156^4 - 0.0000000071629564556*V156^3 + 7.56281407226508E-06*V156^2 - 0.00322508455050905*V156 + 1.62997098133725)*$B$24+T157*'Exhaust Gas Math'!$D$14*$B$23)/('Exhaust Gas Math'!$E$10*(2.53982214E-12*V156^4 - 0.0000000071629564556*V156^3 + 7.56281407226508E-06*V156^2 - 0.00322508455050905*V156 + 1.62997098133725)+T157*'Exhaust Gas Math'!$D$14)</f>
        <v>311.08602182962011</v>
      </c>
      <c r="W157">
        <f>(353.3116967483*V157^-1.0020802909)*('Exhaust Gas Math'!$E$10/(T157+'Exhaust Gas Math'!$E$10))+(357.4500179626*V157^-1.0038444015 )*(T157/(T157+'Exhaust Gas Math'!$E$10))</f>
        <v>1.1239367206307262</v>
      </c>
      <c r="X157">
        <f t="shared" si="41"/>
        <v>17.13268459270596</v>
      </c>
      <c r="Y157">
        <f t="shared" si="42"/>
        <v>109881.96062540385</v>
      </c>
      <c r="Z157">
        <f t="shared" si="43"/>
        <v>101325</v>
      </c>
    </row>
    <row r="158" spans="5:26" x14ac:dyDescent="0.2">
      <c r="E158">
        <f t="shared" si="30"/>
        <v>1.9125000000000014E-2</v>
      </c>
      <c r="F158">
        <f t="shared" si="31"/>
        <v>101325</v>
      </c>
      <c r="H158">
        <f t="shared" si="44"/>
        <v>1.9125000000000014E-2</v>
      </c>
      <c r="I158">
        <f t="shared" si="32"/>
        <v>198.00000000000068</v>
      </c>
      <c r="J158">
        <f t="shared" si="33"/>
        <v>6.1848491566556252E-2</v>
      </c>
      <c r="K158">
        <f t="shared" si="34"/>
        <v>-8.2065426570132711</v>
      </c>
      <c r="L158">
        <f t="shared" si="35"/>
        <v>4.7816491375373565E-4</v>
      </c>
      <c r="M158">
        <f>J158/SQRT('Exhaust Gas Math'!$E$14*$B$21*$B$23)</f>
        <v>1.0499761196438643E-3</v>
      </c>
      <c r="N158">
        <f t="shared" si="36"/>
        <v>5.8465535048486991E-2</v>
      </c>
      <c r="O158">
        <f t="shared" si="37"/>
        <v>4.144164827384057E-4</v>
      </c>
      <c r="P158">
        <f t="shared" si="38"/>
        <v>1</v>
      </c>
      <c r="Q158">
        <f>($B$16/2)*(COS((ACOS((2*'Intake Valve Fxn Scratch'!$B$1)/$B$16-1)/($B$17/2))*(I158-($B$17/2)))+1)*P158</f>
        <v>4.4416683251894892E-3</v>
      </c>
      <c r="R158">
        <f t="shared" si="39"/>
        <v>0.58443004278809074</v>
      </c>
      <c r="S158">
        <f t="shared" si="40"/>
        <v>5.0609723438163124E-4</v>
      </c>
      <c r="T158">
        <f>S158*'Exhaust Gas Math'!$C$14</f>
        <v>5.9958225305641424E-4</v>
      </c>
      <c r="U158">
        <f>(T158/'Exhaust Gas Math'!$B$14)+('Exhaust Gas Math'!$D$10)</f>
        <v>2.1137253649523239E-2</v>
      </c>
      <c r="V158">
        <f>('Exhaust Gas Math'!$E$10*(2.53982214E-12*V157^4 - 0.0000000071629564556*V157^3 + 7.56281407226508E-06*V157^2 - 0.00322508455050905*V157 + 1.62997098133725)*$B$24+T158*'Exhaust Gas Math'!$D$14*$B$23)/('Exhaust Gas Math'!$E$10*(2.53982214E-12*V157^4 - 0.0000000071629564556*V157^3 + 7.56281407226508E-06*V157^2 - 0.00322508455050905*V157 + 1.62997098133725)+T158*'Exhaust Gas Math'!$D$14)</f>
        <v>310.73591957812459</v>
      </c>
      <c r="W158">
        <f>(353.3116967483*V158^-1.0020802909)*('Exhaust Gas Math'!$E$10/(T158+'Exhaust Gas Math'!$E$10))+(357.4500179626*V158^-1.0038444015 )*(T158/(T158+'Exhaust Gas Math'!$E$10))</f>
        <v>1.1252085371308367</v>
      </c>
      <c r="X158">
        <f t="shared" si="41"/>
        <v>37.889902300300214</v>
      </c>
      <c r="Y158">
        <f t="shared" si="42"/>
        <v>114207.9535425537</v>
      </c>
      <c r="Z158">
        <f t="shared" si="43"/>
        <v>101325</v>
      </c>
    </row>
    <row r="159" spans="5:26" x14ac:dyDescent="0.2">
      <c r="E159">
        <f t="shared" si="30"/>
        <v>1.9250000000000014E-2</v>
      </c>
      <c r="F159">
        <f t="shared" si="31"/>
        <v>101325</v>
      </c>
      <c r="H159">
        <f t="shared" si="44"/>
        <v>1.9250000000000014E-2</v>
      </c>
      <c r="I159">
        <f t="shared" si="32"/>
        <v>204.00000000000068</v>
      </c>
      <c r="J159">
        <f t="shared" si="33"/>
        <v>6.0659391007270289E-2</v>
      </c>
      <c r="K159">
        <f t="shared" si="34"/>
        <v>-10.80167651725279</v>
      </c>
      <c r="L159">
        <f t="shared" si="35"/>
        <v>4.6973630926062904E-4</v>
      </c>
      <c r="M159">
        <f>J159/SQRT('Exhaust Gas Math'!$E$14*$B$21*$B$23)</f>
        <v>1.0297892539745234E-3</v>
      </c>
      <c r="N159">
        <f t="shared" si="36"/>
        <v>6.03286328723035E-2</v>
      </c>
      <c r="O159">
        <f t="shared" si="37"/>
        <v>4.2762252706012949E-4</v>
      </c>
      <c r="P159">
        <f t="shared" si="38"/>
        <v>1</v>
      </c>
      <c r="Q159">
        <f>($B$16/2)*(COS((ACOS((2*'Intake Valve Fxn Scratch'!$B$1)/$B$16-1)/($B$17/2))*(I159-($B$17/2)))+1)*P159</f>
        <v>4.0070438344668169E-3</v>
      </c>
      <c r="R159">
        <f t="shared" si="39"/>
        <v>0.52724260979826543</v>
      </c>
      <c r="S159">
        <f t="shared" si="40"/>
        <v>5.1682480382514006E-4</v>
      </c>
      <c r="T159">
        <f>S159*'Exhaust Gas Math'!$C$14</f>
        <v>6.1229139236759246E-4</v>
      </c>
      <c r="U159">
        <f>(T159/'Exhaust Gas Math'!$B$14)+('Exhaust Gas Math'!$D$10)</f>
        <v>2.1575953660264633E-2</v>
      </c>
      <c r="V159">
        <f>('Exhaust Gas Math'!$E$10*(2.53982214E-12*V158^4 - 0.0000000071629564556*V158^3 + 7.56281407226508E-06*V158^2 - 0.00322508455050905*V158 + 1.62997098133725)*$B$24+T159*'Exhaust Gas Math'!$D$14*$B$23)/('Exhaust Gas Math'!$E$10*(2.53982214E-12*V158^4 - 0.0000000071629564556*V158^3 + 7.56281407226508E-06*V158^2 - 0.00322508455050905*V158 + 1.62997098133725)+T159*'Exhaust Gas Math'!$D$14)</f>
        <v>310.47676082357583</v>
      </c>
      <c r="W159">
        <f>(353.3116967483*V159^-1.0020802909)*('Exhaust Gas Math'!$E$10/(T159+'Exhaust Gas Math'!$E$10))+(357.4500179626*V159^-1.0038444015 )*(T159/(T159+'Exhaust Gas Math'!$E$10))</f>
        <v>1.1261518352108812</v>
      </c>
      <c r="X159">
        <f t="shared" si="41"/>
        <v>65.697567152336489</v>
      </c>
      <c r="Y159">
        <f t="shared" si="42"/>
        <v>118571.14293710238</v>
      </c>
      <c r="Z159">
        <f t="shared" si="43"/>
        <v>101325</v>
      </c>
    </row>
    <row r="160" spans="5:26" x14ac:dyDescent="0.2">
      <c r="E160">
        <f t="shared" si="30"/>
        <v>1.9375000000000014E-2</v>
      </c>
      <c r="F160">
        <f t="shared" si="31"/>
        <v>101325</v>
      </c>
      <c r="H160">
        <f t="shared" si="44"/>
        <v>1.9375000000000014E-2</v>
      </c>
      <c r="I160">
        <f t="shared" si="32"/>
        <v>210.00000000000068</v>
      </c>
      <c r="J160">
        <f t="shared" si="33"/>
        <v>5.9153005299966498E-2</v>
      </c>
      <c r="K160">
        <f t="shared" si="34"/>
        <v>-13.278464949173157</v>
      </c>
      <c r="L160">
        <f t="shared" si="35"/>
        <v>4.5905871833547089E-4</v>
      </c>
      <c r="M160">
        <f>J160/SQRT('Exhaust Gas Math'!$E$14*$B$21*$B$23)</f>
        <v>1.0042159703005028E-3</v>
      </c>
      <c r="N160">
        <f t="shared" si="36"/>
        <v>6.1813705050934808E-2</v>
      </c>
      <c r="O160">
        <f t="shared" si="37"/>
        <v>4.3814904303865682E-4</v>
      </c>
      <c r="P160">
        <f t="shared" si="38"/>
        <v>1</v>
      </c>
      <c r="Q160">
        <f>($B$16/2)*(COS((ACOS((2*'Intake Valve Fxn Scratch'!$B$1)/$B$16-1)/($B$17/2))*(I160-($B$17/2)))+1)*P160</f>
        <v>3.5696765587263442E-3</v>
      </c>
      <c r="R160">
        <f t="shared" si="39"/>
        <v>0.46969428404294</v>
      </c>
      <c r="S160">
        <f t="shared" si="40"/>
        <v>5.2444240115785202E-4</v>
      </c>
      <c r="T160">
        <f>S160*'Exhaust Gas Math'!$C$14</f>
        <v>6.2131609327749685E-4</v>
      </c>
      <c r="U160">
        <f>(T160/'Exhaust Gas Math'!$B$14)+('Exhaust Gas Math'!$D$10)</f>
        <v>2.1887472504237861E-2</v>
      </c>
      <c r="V160">
        <f>('Exhaust Gas Math'!$E$10*(2.53982214E-12*V159^4 - 0.0000000071629564556*V159^3 + 7.56281407226508E-06*V159^2 - 0.00322508455050905*V159 + 1.62997098133725)*$B$24+T160*'Exhaust Gas Math'!$D$14*$B$23)/('Exhaust Gas Math'!$E$10*(2.53982214E-12*V159^4 - 0.0000000071629564556*V159^3 + 7.56281407226508E-06*V159^2 - 0.00322508455050905*V159 + 1.62997098133725)+T160*'Exhaust Gas Math'!$D$14)</f>
        <v>310.29910852875759</v>
      </c>
      <c r="W160">
        <f>(353.3116967483*V160^-1.0020802909)*('Exhaust Gas Math'!$E$10/(T160+'Exhaust Gas Math'!$E$10))+(357.4500179626*V160^-1.0038444015 )*(T160/(T160+'Exhaust Gas Math'!$E$10))</f>
        <v>1.1267993748783645</v>
      </c>
      <c r="X160">
        <f t="shared" si="41"/>
        <v>99.337298424394021</v>
      </c>
      <c r="Y160">
        <f t="shared" si="42"/>
        <v>123010.43079257086</v>
      </c>
      <c r="Z160">
        <f t="shared" si="43"/>
        <v>101325</v>
      </c>
    </row>
    <row r="161" spans="5:26" x14ac:dyDescent="0.2">
      <c r="E161">
        <f t="shared" si="30"/>
        <v>1.9500000000000014E-2</v>
      </c>
      <c r="F161">
        <f t="shared" si="31"/>
        <v>101325</v>
      </c>
      <c r="H161">
        <f t="shared" si="44"/>
        <v>1.9500000000000014E-2</v>
      </c>
      <c r="I161">
        <f t="shared" si="32"/>
        <v>216.00000000000068</v>
      </c>
      <c r="J161">
        <f t="shared" si="33"/>
        <v>5.7345838721685582E-2</v>
      </c>
      <c r="K161">
        <f t="shared" si="34"/>
        <v>-15.609771740412953</v>
      </c>
      <c r="L161">
        <f t="shared" si="35"/>
        <v>4.4624912689886676E-4</v>
      </c>
      <c r="M161">
        <f>J161/SQRT('Exhaust Gas Math'!$E$14*$B$21*$B$23)</f>
        <v>9.7353645486928883E-4</v>
      </c>
      <c r="N161">
        <f t="shared" si="36"/>
        <v>6.2845765440107823E-2</v>
      </c>
      <c r="O161">
        <f t="shared" si="37"/>
        <v>4.4546451250455682E-4</v>
      </c>
      <c r="P161">
        <f t="shared" si="38"/>
        <v>1</v>
      </c>
      <c r="Q161">
        <f>($B$16/2)*(COS((ACOS((2*'Intake Valve Fxn Scratch'!$B$1)/$B$16-1)/($B$17/2))*(I161-($B$17/2)))+1)*P161</f>
        <v>3.135360461426419E-3</v>
      </c>
      <c r="R161">
        <f t="shared" si="39"/>
        <v>0.41254742913505515</v>
      </c>
      <c r="S161">
        <f t="shared" si="40"/>
        <v>5.2909220005338434E-4</v>
      </c>
      <c r="T161">
        <f>S161*'Exhaust Gas Math'!$C$14</f>
        <v>6.2682479142608266E-4</v>
      </c>
      <c r="U161">
        <f>(T161/'Exhaust Gas Math'!$B$14)+('Exhaust Gas Math'!$D$10)</f>
        <v>2.2077624321586352E-2</v>
      </c>
      <c r="V161">
        <f>('Exhaust Gas Math'!$E$10*(2.53982214E-12*V160^4 - 0.0000000071629564556*V160^3 + 7.56281407226508E-06*V160^2 - 0.00322508455050905*V160 + 1.62997098133725)*$B$24+T161*'Exhaust Gas Math'!$D$14*$B$23)/('Exhaust Gas Math'!$E$10*(2.53982214E-12*V160^4 - 0.0000000071629564556*V160^3 + 7.56281407226508E-06*V160^2 - 0.00322508455050905*V160 + 1.62997098133725)+T161*'Exhaust Gas Math'!$D$14)</f>
        <v>310.19320645600368</v>
      </c>
      <c r="W161">
        <f>(353.3116967483*V161^-1.0020802909)*('Exhaust Gas Math'!$E$10/(T161+'Exhaust Gas Math'!$E$10))+(357.4500179626*V161^-1.0038444015 )*(T161/(T161+'Exhaust Gas Math'!$E$10))</f>
        <v>1.1271857400270195</v>
      </c>
      <c r="X161">
        <f t="shared" si="41"/>
        <v>137.32784189882992</v>
      </c>
      <c r="Y161">
        <f t="shared" si="42"/>
        <v>127597.23973521395</v>
      </c>
      <c r="Z161">
        <f t="shared" si="43"/>
        <v>101325</v>
      </c>
    </row>
    <row r="162" spans="5:26" x14ac:dyDescent="0.2">
      <c r="E162">
        <f t="shared" si="30"/>
        <v>1.9625000000000014E-2</v>
      </c>
      <c r="F162">
        <f t="shared" si="31"/>
        <v>101325</v>
      </c>
      <c r="H162">
        <f t="shared" si="44"/>
        <v>1.9625000000000014E-2</v>
      </c>
      <c r="I162">
        <f t="shared" si="32"/>
        <v>222.00000000000068</v>
      </c>
      <c r="J162">
        <f t="shared" si="33"/>
        <v>5.5257690967633097E-2</v>
      </c>
      <c r="K162">
        <f t="shared" si="34"/>
        <v>-17.77005460591004</v>
      </c>
      <c r="L162">
        <f t="shared" si="35"/>
        <v>4.3144787951517548E-4</v>
      </c>
      <c r="M162">
        <f>J162/SQRT('Exhaust Gas Math'!$E$14*$B$21*$B$23)</f>
        <v>9.3808683887204678E-4</v>
      </c>
      <c r="N162">
        <f t="shared" si="36"/>
        <v>6.3355736789099448E-2</v>
      </c>
      <c r="O162">
        <f t="shared" si="37"/>
        <v>4.4907930081652898E-4</v>
      </c>
      <c r="P162">
        <f t="shared" si="38"/>
        <v>1</v>
      </c>
      <c r="Q162">
        <f>($B$16/2)*(COS((ACOS((2*'Intake Valve Fxn Scratch'!$B$1)/$B$16-1)/($B$17/2))*(I162-($B$17/2)))+1)*P162</f>
        <v>2.7098490859542804E-3</v>
      </c>
      <c r="R162">
        <f t="shared" si="39"/>
        <v>0.35655909025714216</v>
      </c>
      <c r="S162">
        <f t="shared" si="40"/>
        <v>5.3107798614846673E-4</v>
      </c>
      <c r="T162">
        <f>S162*'Exhaust Gas Math'!$C$14</f>
        <v>6.2917738697510276E-4</v>
      </c>
      <c r="U162">
        <f>(T162/'Exhaust Gas Math'!$B$14)+('Exhaust Gas Math'!$D$10)</f>
        <v>2.2158832314303649E-2</v>
      </c>
      <c r="V162">
        <f>('Exhaust Gas Math'!$E$10*(2.53982214E-12*V161^4 - 0.0000000071629564556*V161^3 + 7.56281407226508E-06*V161^2 - 0.00322508455050905*V161 + 1.62997098133725)*$B$24+T162*'Exhaust Gas Math'!$D$14*$B$23)/('Exhaust Gas Math'!$E$10*(2.53982214E-12*V161^4 - 0.0000000071629564556*V161^3 + 7.56281407226508E-06*V161^2 - 0.00322508455050905*V161 + 1.62997098133725)+T162*'Exhaust Gas Math'!$D$14)</f>
        <v>310.14862761277499</v>
      </c>
      <c r="W162">
        <f>(353.3116967483*V162^-1.0020802909)*('Exhaust Gas Math'!$E$10/(T162+'Exhaust Gas Math'!$E$10))+(357.4500179626*V162^-1.0038444015 )*(T162/(T162+'Exhaust Gas Math'!$E$10))</f>
        <v>1.1273484574003987</v>
      </c>
      <c r="X162">
        <f t="shared" si="41"/>
        <v>177.99413977282367</v>
      </c>
      <c r="Y162">
        <f t="shared" si="42"/>
        <v>132440.99467589433</v>
      </c>
      <c r="Z162">
        <f t="shared" si="43"/>
        <v>101325</v>
      </c>
    </row>
    <row r="163" spans="5:26" x14ac:dyDescent="0.2">
      <c r="E163">
        <f t="shared" si="30"/>
        <v>1.9750000000000014E-2</v>
      </c>
      <c r="F163">
        <f t="shared" si="31"/>
        <v>101325</v>
      </c>
      <c r="H163">
        <f t="shared" si="44"/>
        <v>1.9750000000000014E-2</v>
      </c>
      <c r="I163">
        <f t="shared" si="32"/>
        <v>228.00000000000068</v>
      </c>
      <c r="J163">
        <f t="shared" si="33"/>
        <v>5.291144022157554E-2</v>
      </c>
      <c r="K163">
        <f t="shared" si="34"/>
        <v>-19.73564503452172</v>
      </c>
      <c r="L163">
        <f t="shared" si="35"/>
        <v>4.1481714174809335E-4</v>
      </c>
      <c r="M163">
        <f>J163/SQRT('Exhaust Gas Math'!$E$14*$B$21*$B$23)</f>
        <v>8.9825551571995322E-4</v>
      </c>
      <c r="N163">
        <f t="shared" si="36"/>
        <v>6.3284913265651319E-2</v>
      </c>
      <c r="O163">
        <f t="shared" si="37"/>
        <v>4.4857728821272444E-4</v>
      </c>
      <c r="P163">
        <f t="shared" si="38"/>
        <v>1</v>
      </c>
      <c r="Q163">
        <f>($B$16/2)*(COS((ACOS((2*'Intake Valve Fxn Scratch'!$B$1)/$B$16-1)/($B$17/2))*(I163-($B$17/2)))+1)*P163</f>
        <v>2.2987793363430978E-3</v>
      </c>
      <c r="R163">
        <f t="shared" si="39"/>
        <v>0.30247096530830236</v>
      </c>
      <c r="S163">
        <f t="shared" si="40"/>
        <v>5.3084403973250043E-4</v>
      </c>
      <c r="T163">
        <f>S163*'Exhaust Gas Math'!$C$14</f>
        <v>6.2890022656075871E-4</v>
      </c>
      <c r="U163">
        <f>(T163/'Exhaust Gas Math'!$B$14)+('Exhaust Gas Math'!$D$10)</f>
        <v>2.2149265161582075E-2</v>
      </c>
      <c r="V163">
        <f>('Exhaust Gas Math'!$E$10*(2.53982214E-12*V162^4 - 0.0000000071629564556*V162^3 + 7.56281407226508E-06*V162^2 - 0.00322508455050905*V162 + 1.62997098133725)*$B$24+T163*'Exhaust Gas Math'!$D$14*$B$23)/('Exhaust Gas Math'!$E$10*(2.53982214E-12*V162^4 - 0.0000000071629564556*V162^3 + 7.56281407226508E-06*V162^2 - 0.00322508455050905*V162 + 1.62997098133725)+T163*'Exhaust Gas Math'!$D$14)</f>
        <v>310.15403660183938</v>
      </c>
      <c r="W163">
        <f>(353.3116967483*V163^-1.0020802909)*('Exhaust Gas Math'!$E$10/(T163+'Exhaust Gas Math'!$E$10))+(357.4500179626*V163^-1.0038444015 )*(T163/(T163+'Exhaust Gas Math'!$E$10))</f>
        <v>1.1273287118595599</v>
      </c>
      <c r="X163">
        <f t="shared" si="41"/>
        <v>219.54483438273138</v>
      </c>
      <c r="Y163">
        <f t="shared" si="42"/>
        <v>137693.71052577431</v>
      </c>
      <c r="Z163">
        <f t="shared" si="43"/>
        <v>101325</v>
      </c>
    </row>
    <row r="164" spans="5:26" x14ac:dyDescent="0.2">
      <c r="E164">
        <f t="shared" si="30"/>
        <v>1.9875000000000014E-2</v>
      </c>
      <c r="F164">
        <f t="shared" si="31"/>
        <v>101325</v>
      </c>
      <c r="H164">
        <f t="shared" si="44"/>
        <v>1.9875000000000014E-2</v>
      </c>
      <c r="I164">
        <f t="shared" si="32"/>
        <v>234.00000000000068</v>
      </c>
      <c r="J164">
        <f t="shared" si="33"/>
        <v>5.0332792497671093E-2</v>
      </c>
      <c r="K164">
        <f t="shared" si="34"/>
        <v>-21.485007606186013</v>
      </c>
      <c r="L164">
        <f t="shared" si="35"/>
        <v>3.9653912344080121E-4</v>
      </c>
      <c r="M164">
        <f>J164/SQRT('Exhaust Gas Math'!$E$14*$B$21*$B$23)</f>
        <v>8.5447888572469995E-4</v>
      </c>
      <c r="N164">
        <f t="shared" si="36"/>
        <v>6.2589395196655517E-2</v>
      </c>
      <c r="O164">
        <f t="shared" si="37"/>
        <v>4.4364730422138309E-4</v>
      </c>
      <c r="P164">
        <f t="shared" si="38"/>
        <v>1</v>
      </c>
      <c r="Q164">
        <f>($B$16/2)*(COS((ACOS((2*'Intake Valve Fxn Scratch'!$B$1)/$B$16-1)/($B$17/2))*(I164-($B$17/2)))+1)*P164</f>
        <v>1.9075968031529995E-3</v>
      </c>
      <c r="R164">
        <f t="shared" si="39"/>
        <v>0.25099957936223677</v>
      </c>
      <c r="S164">
        <f t="shared" si="40"/>
        <v>5.289375407155053E-4</v>
      </c>
      <c r="T164">
        <f>S164*'Exhaust Gas Math'!$C$14</f>
        <v>6.2664156380110849E-4</v>
      </c>
      <c r="U164">
        <f>(T164/'Exhaust Gas Math'!$B$14)+('Exhaust Gas Math'!$D$10)</f>
        <v>2.2071299584790559E-2</v>
      </c>
      <c r="V164">
        <f>('Exhaust Gas Math'!$E$10*(2.53982214E-12*V163^4 - 0.0000000071629564556*V163^3 + 7.56281407226508E-06*V163^2 - 0.00322508455050905*V163 + 1.62997098133725)*$B$24+T164*'Exhaust Gas Math'!$D$14*$B$23)/('Exhaust Gas Math'!$E$10*(2.53982214E-12*V163^4 - 0.0000000071629564556*V163^3 + 7.56281407226508E-06*V163^2 - 0.00322508455050905*V163 + 1.62997098133725)+T164*'Exhaust Gas Math'!$D$14)</f>
        <v>310.19716169889131</v>
      </c>
      <c r="W164">
        <f>(353.3116967483*V164^-1.0020802909)*('Exhaust Gas Math'!$E$10/(T164+'Exhaust Gas Math'!$E$10))+(357.4500179626*V164^-1.0038444015 )*(T164/(T164+'Exhaust Gas Math'!$E$10))</f>
        <v>1.1271713061267064</v>
      </c>
      <c r="X164">
        <f t="shared" si="41"/>
        <v>260.15426639021598</v>
      </c>
      <c r="Y164">
        <f t="shared" si="42"/>
        <v>143553.47866855274</v>
      </c>
      <c r="Z164">
        <f t="shared" si="43"/>
        <v>101325</v>
      </c>
    </row>
    <row r="165" spans="5:26" x14ac:dyDescent="0.2">
      <c r="E165">
        <f t="shared" si="30"/>
        <v>2.0000000000000014E-2</v>
      </c>
      <c r="F165">
        <f t="shared" si="31"/>
        <v>101325</v>
      </c>
      <c r="H165">
        <f t="shared" si="44"/>
        <v>2.0000000000000014E-2</v>
      </c>
      <c r="I165">
        <f t="shared" si="32"/>
        <v>240.00000000000068</v>
      </c>
      <c r="J165">
        <f t="shared" si="33"/>
        <v>4.7549999999999662E-2</v>
      </c>
      <c r="K165">
        <f t="shared" si="34"/>
        <v>-22.998975938490045</v>
      </c>
      <c r="L165">
        <f t="shared" si="35"/>
        <v>3.7681408238679547E-4</v>
      </c>
      <c r="M165">
        <f>J165/SQRT('Exhaust Gas Math'!$E$14*$B$21*$B$23)</f>
        <v>8.0723657480536522E-4</v>
      </c>
      <c r="N165">
        <f t="shared" si="36"/>
        <v>6.1244119152323515E-2</v>
      </c>
      <c r="O165">
        <f t="shared" si="37"/>
        <v>4.3411169377769262E-4</v>
      </c>
      <c r="P165">
        <f t="shared" si="38"/>
        <v>1</v>
      </c>
      <c r="Q165">
        <f>($B$16/2)*(COS((ACOS((2*'Intake Valve Fxn Scratch'!$B$1)/$B$16-1)/($B$17/2))*(I165-($B$17/2)))+1)*P165</f>
        <v>1.5414836237512841E-3</v>
      </c>
      <c r="R165">
        <f t="shared" si="39"/>
        <v>0.20282679259885317</v>
      </c>
      <c r="S165">
        <f t="shared" si="40"/>
        <v>5.2595770784467206E-4</v>
      </c>
      <c r="T165">
        <f>S165*'Exhaust Gas Math'!$C$14</f>
        <v>6.2311130363557185E-4</v>
      </c>
      <c r="U165">
        <f>(T165/'Exhaust Gas Math'!$B$14)+('Exhaust Gas Math'!$D$10)</f>
        <v>2.1949440414423399E-2</v>
      </c>
      <c r="V165">
        <f>('Exhaust Gas Math'!$E$10*(2.53982214E-12*V164^4 - 0.0000000071629564556*V164^3 + 7.56281407226508E-06*V164^2 - 0.00322508455050905*V164 + 1.62997098133725)*$B$24+T165*'Exhaust Gas Math'!$D$14*$B$23)/('Exhaust Gas Math'!$E$10*(2.53982214E-12*V164^4 - 0.0000000071629564556*V164^3 + 7.56281407226508E-06*V164^2 - 0.00322508455050905*V164 + 1.62997098133725)+T165*'Exhaust Gas Math'!$D$14)</f>
        <v>310.26507546836996</v>
      </c>
      <c r="W165">
        <f>(353.3116967483*V165^-1.0020802909)*('Exhaust Gas Math'!$E$10/(T165+'Exhaust Gas Math'!$E$10))+(357.4500179626*V165^-1.0038444015 )*(T165/(T165+'Exhaust Gas Math'!$E$10))</f>
        <v>1.1269235109748654</v>
      </c>
      <c r="X165">
        <f t="shared" si="41"/>
        <v>298.04472634693354</v>
      </c>
      <c r="Y165">
        <f t="shared" si="42"/>
        <v>150266.87618012409</v>
      </c>
      <c r="Z165">
        <f t="shared" si="43"/>
        <v>101325</v>
      </c>
    </row>
    <row r="166" spans="5:26" x14ac:dyDescent="0.2">
      <c r="E166">
        <f t="shared" si="30"/>
        <v>2.0125000000000014E-2</v>
      </c>
      <c r="F166">
        <f t="shared" si="31"/>
        <v>101325</v>
      </c>
      <c r="H166">
        <f t="shared" si="44"/>
        <v>2.0125000000000014E-2</v>
      </c>
      <c r="I166">
        <f t="shared" si="32"/>
        <v>246.00000000000068</v>
      </c>
      <c r="J166">
        <f t="shared" si="33"/>
        <v>4.4593551585502489E-2</v>
      </c>
      <c r="K166">
        <f t="shared" si="34"/>
        <v>-24.260962677566852</v>
      </c>
      <c r="L166">
        <f t="shared" si="35"/>
        <v>3.5585813026359388E-4</v>
      </c>
      <c r="M166">
        <f>J166/SQRT('Exhaust Gas Math'!$E$14*$B$21*$B$23)</f>
        <v>7.5704617960647004E-4</v>
      </c>
      <c r="N166">
        <f t="shared" si="36"/>
        <v>5.9246088902351668E-2</v>
      </c>
      <c r="O166">
        <f t="shared" si="37"/>
        <v>4.199492189468102E-4</v>
      </c>
      <c r="P166">
        <f t="shared" si="38"/>
        <v>1</v>
      </c>
      <c r="Q166">
        <f>($B$16/2)*(COS((ACOS((2*'Intake Valve Fxn Scratch'!$B$1)/$B$16-1)/($B$17/2))*(I166-($B$17/2)))+1)*P166</f>
        <v>1.2052898326529559E-3</v>
      </c>
      <c r="R166">
        <f t="shared" si="39"/>
        <v>0.15859076745433631</v>
      </c>
      <c r="S166">
        <f t="shared" si="40"/>
        <v>5.2249723747615161E-4</v>
      </c>
      <c r="T166">
        <f>S166*'Exhaust Gas Math'!$C$14</f>
        <v>6.1901162381272602E-4</v>
      </c>
      <c r="U166">
        <f>(T166/'Exhaust Gas Math'!$B$14)+('Exhaust Gas Math'!$D$10)</f>
        <v>2.180792575018985E-2</v>
      </c>
      <c r="V166">
        <f>('Exhaust Gas Math'!$E$10*(2.53982214E-12*V165^4 - 0.0000000071629564556*V165^3 + 7.56281407226508E-06*V165^2 - 0.00322508455050905*V165 + 1.62997098133725)*$B$24+T166*'Exhaust Gas Math'!$D$14*$B$23)/('Exhaust Gas Math'!$E$10*(2.53982214E-12*V165^4 - 0.0000000071629564556*V165^3 + 7.56281407226508E-06*V165^2 - 0.00322508455050905*V165 + 1.62997098133725)+T166*'Exhaust Gas Math'!$D$14)</f>
        <v>310.3448455885175</v>
      </c>
      <c r="W166">
        <f>(353.3116967483*V166^-1.0020802909)*('Exhaust Gas Math'!$E$10/(T166+'Exhaust Gas Math'!$E$10))+(357.4500179626*V166^-1.0038444015 )*(T166/(T166+'Exhaust Gas Math'!$E$10))</f>
        <v>1.1266325946186055</v>
      </c>
      <c r="X166">
        <f t="shared" si="41"/>
        <v>331.56476735034755</v>
      </c>
      <c r="Y166">
        <f t="shared" si="42"/>
        <v>158130.64481187906</v>
      </c>
      <c r="Z166">
        <f t="shared" si="43"/>
        <v>101325</v>
      </c>
    </row>
    <row r="167" spans="5:26" x14ac:dyDescent="0.2">
      <c r="E167">
        <f t="shared" si="30"/>
        <v>2.0250000000000015E-2</v>
      </c>
      <c r="F167">
        <f t="shared" si="31"/>
        <v>101325</v>
      </c>
      <c r="H167">
        <f t="shared" si="44"/>
        <v>2.0250000000000015E-2</v>
      </c>
      <c r="I167">
        <f t="shared" si="32"/>
        <v>252.00000000000068</v>
      </c>
      <c r="J167">
        <f t="shared" si="33"/>
        <v>4.1495838721685427E-2</v>
      </c>
      <c r="K167">
        <f t="shared" si="34"/>
        <v>-25.257141232615396</v>
      </c>
      <c r="L167">
        <f t="shared" si="35"/>
        <v>3.9769296294121147E-5</v>
      </c>
      <c r="M167">
        <f>J167/SQRT('Exhaust Gas Math'!$E$14*$B$21*$B$23)</f>
        <v>7.044575966008292E-4</v>
      </c>
      <c r="N167">
        <f t="shared" si="36"/>
        <v>5.6616440724261669E-2</v>
      </c>
      <c r="O167">
        <f t="shared" si="37"/>
        <v>0</v>
      </c>
      <c r="P167">
        <f t="shared" si="38"/>
        <v>0</v>
      </c>
      <c r="Q167">
        <f>($B$16/2)*(COS((ACOS((2*'Intake Valve Fxn Scratch'!$B$1)/$B$16-1)/($B$17/2))*(I167-($B$17/2)))+1)*P167</f>
        <v>0</v>
      </c>
      <c r="R167">
        <f t="shared" si="39"/>
        <v>0</v>
      </c>
      <c r="S167">
        <f t="shared" si="40"/>
        <v>0</v>
      </c>
      <c r="T167">
        <f>S167*'Exhaust Gas Math'!$C$14</f>
        <v>0</v>
      </c>
      <c r="U167">
        <f>(T167/'Exhaust Gas Math'!$B$14)+('Exhaust Gas Math'!$D$10)</f>
        <v>4.4059320573952224E-4</v>
      </c>
      <c r="V167">
        <f>('Exhaust Gas Math'!$E$10*(2.53982214E-12*V166^4 - 0.0000000071629564556*V166^3 + 7.56281407226508E-06*V166^2 - 0.00322508455050905*V166 + 1.62997098133725)*$B$24+T167*'Exhaust Gas Math'!$D$14*$B$23)/('Exhaust Gas Math'!$E$10*(2.53982214E-12*V166^4 - 0.0000000071629564556*V166^3 + 7.56281407226508E-06*V166^2 - 0.00322508455050905*V166 + 1.62997098133725)+T167*'Exhaust Gas Math'!$D$14)</f>
        <v>1100</v>
      </c>
      <c r="W167">
        <f>(353.3116967483*V167^-1.0020802909)*('Exhaust Gas Math'!$E$10/(T167+'Exhaust Gas Math'!$E$10))+(357.4500179626*V167^-1.0038444015 )*(T167/(T167+'Exhaust Gas Math'!$E$10))</f>
        <v>0.31654710700089367</v>
      </c>
      <c r="X167">
        <f t="shared" si="41"/>
        <v>0</v>
      </c>
      <c r="Y167">
        <f t="shared" si="42"/>
        <v>101325</v>
      </c>
      <c r="Z167">
        <f t="shared" si="43"/>
        <v>101325</v>
      </c>
    </row>
    <row r="168" spans="5:26" x14ac:dyDescent="0.2">
      <c r="E168">
        <f t="shared" si="30"/>
        <v>2.0375000000000015E-2</v>
      </c>
      <c r="F168">
        <f t="shared" si="31"/>
        <v>101325</v>
      </c>
      <c r="H168">
        <f t="shared" si="44"/>
        <v>2.0375000000000015E-2</v>
      </c>
      <c r="I168">
        <f t="shared" si="32"/>
        <v>258.00000000000068</v>
      </c>
      <c r="J168">
        <f t="shared" si="33"/>
        <v>3.8290800598922529E-2</v>
      </c>
      <c r="K168">
        <f t="shared" si="34"/>
        <v>-25.976597262922812</v>
      </c>
      <c r="L168">
        <f t="shared" si="35"/>
        <v>3.9769296294121147E-5</v>
      </c>
      <c r="M168">
        <f>J168/SQRT('Exhaust Gas Math'!$E$14*$B$21*$B$23)</f>
        <v>6.5004699730872068E-4</v>
      </c>
      <c r="N168">
        <f t="shared" si="36"/>
        <v>5.3401053069948967E-2</v>
      </c>
      <c r="O168">
        <f t="shared" si="37"/>
        <v>0</v>
      </c>
      <c r="P168">
        <f t="shared" si="38"/>
        <v>0</v>
      </c>
      <c r="Q168">
        <f>($B$16/2)*(COS((ACOS((2*'Intake Valve Fxn Scratch'!$B$1)/$B$16-1)/($B$17/2))*(I168-($B$17/2)))+1)*P168</f>
        <v>0</v>
      </c>
      <c r="R168">
        <f t="shared" si="39"/>
        <v>0</v>
      </c>
      <c r="S168">
        <f t="shared" si="40"/>
        <v>0</v>
      </c>
      <c r="T168">
        <f>S168*'Exhaust Gas Math'!$C$14</f>
        <v>0</v>
      </c>
      <c r="U168">
        <f>(T168/'Exhaust Gas Math'!$B$14)+('Exhaust Gas Math'!$D$10)</f>
        <v>4.4059320573952224E-4</v>
      </c>
      <c r="V168">
        <f>('Exhaust Gas Math'!$E$10*(2.53982214E-12*V167^4 - 0.0000000071629564556*V167^3 + 7.56281407226508E-06*V167^2 - 0.00322508455050905*V167 + 1.62997098133725)*$B$24+T168*'Exhaust Gas Math'!$D$14*$B$23)/('Exhaust Gas Math'!$E$10*(2.53982214E-12*V167^4 - 0.0000000071629564556*V167^3 + 7.56281407226508E-06*V167^2 - 0.00322508455050905*V167 + 1.62997098133725)+T168*'Exhaust Gas Math'!$D$14)</f>
        <v>1100</v>
      </c>
      <c r="W168">
        <f>(353.3116967483*V168^-1.0020802909)*('Exhaust Gas Math'!$E$10/(T168+'Exhaust Gas Math'!$E$10))+(357.4500179626*V168^-1.0038444015 )*(T168/(T168+'Exhaust Gas Math'!$E$10))</f>
        <v>0.31654710700089367</v>
      </c>
      <c r="X168">
        <f t="shared" si="41"/>
        <v>0</v>
      </c>
      <c r="Y168">
        <f t="shared" si="42"/>
        <v>101325</v>
      </c>
      <c r="Z168">
        <f t="shared" si="43"/>
        <v>101325</v>
      </c>
    </row>
    <row r="169" spans="5:26" x14ac:dyDescent="0.2">
      <c r="E169">
        <f t="shared" si="30"/>
        <v>2.0500000000000015E-2</v>
      </c>
      <c r="F169">
        <f t="shared" si="31"/>
        <v>101325</v>
      </c>
      <c r="H169">
        <f t="shared" si="44"/>
        <v>2.0500000000000015E-2</v>
      </c>
      <c r="I169">
        <f t="shared" si="32"/>
        <v>264.00000000000068</v>
      </c>
      <c r="J169">
        <f t="shared" si="33"/>
        <v>3.501355228558415E-2</v>
      </c>
      <c r="K169">
        <f t="shared" si="34"/>
        <v>-26.411448257665189</v>
      </c>
      <c r="L169">
        <f t="shared" si="35"/>
        <v>3.9769296294121147E-5</v>
      </c>
      <c r="M169">
        <f>J169/SQRT('Exhaust Gas Math'!$E$14*$B$21*$B$23)</f>
        <v>5.944105156421392E-4</v>
      </c>
      <c r="N169">
        <f t="shared" si="36"/>
        <v>4.966953117888287E-2</v>
      </c>
      <c r="O169">
        <f t="shared" si="37"/>
        <v>0</v>
      </c>
      <c r="P169">
        <f t="shared" si="38"/>
        <v>0</v>
      </c>
      <c r="Q169">
        <f>($B$16/2)*(COS((ACOS((2*'Intake Valve Fxn Scratch'!$B$1)/$B$16-1)/($B$17/2))*(I169-($B$17/2)))+1)*P169</f>
        <v>0</v>
      </c>
      <c r="R169">
        <f t="shared" si="39"/>
        <v>0</v>
      </c>
      <c r="S169">
        <f t="shared" si="40"/>
        <v>0</v>
      </c>
      <c r="T169">
        <f>S169*'Exhaust Gas Math'!$C$14</f>
        <v>0</v>
      </c>
      <c r="U169">
        <f>(T169/'Exhaust Gas Math'!$B$14)+('Exhaust Gas Math'!$D$10)</f>
        <v>4.4059320573952224E-4</v>
      </c>
      <c r="V169">
        <f>('Exhaust Gas Math'!$E$10*(2.53982214E-12*V168^4 - 0.0000000071629564556*V168^3 + 7.56281407226508E-06*V168^2 - 0.00322508455050905*V168 + 1.62997098133725)*$B$24+T169*'Exhaust Gas Math'!$D$14*$B$23)/('Exhaust Gas Math'!$E$10*(2.53982214E-12*V168^4 - 0.0000000071629564556*V168^3 + 7.56281407226508E-06*V168^2 - 0.00322508455050905*V168 + 1.62997098133725)+T169*'Exhaust Gas Math'!$D$14)</f>
        <v>1100</v>
      </c>
      <c r="W169">
        <f>(353.3116967483*V169^-1.0020802909)*('Exhaust Gas Math'!$E$10/(T169+'Exhaust Gas Math'!$E$10))+(357.4500179626*V169^-1.0038444015 )*(T169/(T169+'Exhaust Gas Math'!$E$10))</f>
        <v>0.31654710700089367</v>
      </c>
      <c r="X169">
        <f t="shared" si="41"/>
        <v>0</v>
      </c>
      <c r="Y169">
        <f t="shared" si="42"/>
        <v>101325</v>
      </c>
      <c r="Z169">
        <f t="shared" si="43"/>
        <v>101325</v>
      </c>
    </row>
    <row r="170" spans="5:26" x14ac:dyDescent="0.2">
      <c r="E170">
        <f t="shared" si="30"/>
        <v>2.0625000000000015E-2</v>
      </c>
      <c r="F170">
        <f t="shared" si="31"/>
        <v>101325</v>
      </c>
      <c r="H170">
        <f t="shared" si="44"/>
        <v>2.0625000000000015E-2</v>
      </c>
      <c r="I170">
        <f t="shared" si="32"/>
        <v>270.00000000000068</v>
      </c>
      <c r="J170">
        <f t="shared" si="33"/>
        <v>3.1699999999999624E-2</v>
      </c>
      <c r="K170">
        <f t="shared" si="34"/>
        <v>-26.556929898345718</v>
      </c>
      <c r="L170">
        <f t="shared" si="35"/>
        <v>3.9769296294121147E-5</v>
      </c>
      <c r="M170">
        <f>J170/SQRT('Exhaust Gas Math'!$E$14*$B$21*$B$23)</f>
        <v>5.3815771653690754E-4</v>
      </c>
      <c r="N170">
        <f t="shared" si="36"/>
        <v>4.5512549561611652E-2</v>
      </c>
      <c r="O170">
        <f t="shared" si="37"/>
        <v>0</v>
      </c>
      <c r="P170">
        <f t="shared" si="38"/>
        <v>0</v>
      </c>
      <c r="Q170">
        <f>($B$16/2)*(COS((ACOS((2*'Intake Valve Fxn Scratch'!$B$1)/$B$16-1)/($B$17/2))*(I170-($B$17/2)))+1)*P170</f>
        <v>0</v>
      </c>
      <c r="R170">
        <f t="shared" si="39"/>
        <v>0</v>
      </c>
      <c r="S170">
        <f t="shared" si="40"/>
        <v>0</v>
      </c>
      <c r="T170">
        <f>S170*'Exhaust Gas Math'!$C$14</f>
        <v>0</v>
      </c>
      <c r="U170">
        <f>(T170/'Exhaust Gas Math'!$B$14)+('Exhaust Gas Math'!$D$10)</f>
        <v>4.4059320573952224E-4</v>
      </c>
      <c r="V170">
        <f>('Exhaust Gas Math'!$E$10*(2.53982214E-12*V169^4 - 0.0000000071629564556*V169^3 + 7.56281407226508E-06*V169^2 - 0.00322508455050905*V169 + 1.62997098133725)*$B$24+T170*'Exhaust Gas Math'!$D$14*$B$23)/('Exhaust Gas Math'!$E$10*(2.53982214E-12*V169^4 - 0.0000000071629564556*V169^3 + 7.56281407226508E-06*V169^2 - 0.00322508455050905*V169 + 1.62997098133725)+T170*'Exhaust Gas Math'!$D$14)</f>
        <v>1100</v>
      </c>
      <c r="W170">
        <f>(353.3116967483*V170^-1.0020802909)*('Exhaust Gas Math'!$E$10/(T170+'Exhaust Gas Math'!$E$10))+(357.4500179626*V170^-1.0038444015 )*(T170/(T170+'Exhaust Gas Math'!$E$10))</f>
        <v>0.31654710700089367</v>
      </c>
      <c r="X170">
        <f t="shared" si="41"/>
        <v>0</v>
      </c>
      <c r="Y170">
        <f t="shared" si="42"/>
        <v>101325</v>
      </c>
      <c r="Z170">
        <f t="shared" si="43"/>
        <v>101325</v>
      </c>
    </row>
    <row r="171" spans="5:26" x14ac:dyDescent="0.2">
      <c r="E171">
        <f t="shared" si="30"/>
        <v>2.0750000000000015E-2</v>
      </c>
      <c r="F171">
        <f t="shared" si="31"/>
        <v>101325</v>
      </c>
      <c r="H171">
        <f t="shared" si="44"/>
        <v>2.0750000000000015E-2</v>
      </c>
      <c r="I171">
        <f t="shared" si="32"/>
        <v>276.00000000000068</v>
      </c>
      <c r="J171">
        <f t="shared" si="33"/>
        <v>2.8386447714414995E-2</v>
      </c>
      <c r="K171">
        <f t="shared" si="34"/>
        <v>-26.411448257665118</v>
      </c>
      <c r="L171">
        <f t="shared" si="35"/>
        <v>3.9769296294121147E-5</v>
      </c>
      <c r="M171">
        <f>J171/SQRT('Exhaust Gas Math'!$E$14*$B$21*$B$23)</f>
        <v>4.8190491743167426E-4</v>
      </c>
      <c r="N171">
        <f t="shared" si="36"/>
        <v>4.1037700628139752E-2</v>
      </c>
      <c r="O171">
        <f t="shared" si="37"/>
        <v>0</v>
      </c>
      <c r="P171">
        <f t="shared" si="38"/>
        <v>0</v>
      </c>
      <c r="Q171">
        <f>($B$16/2)*(COS((ACOS((2*'Intake Valve Fxn Scratch'!$B$1)/$B$16-1)/($B$17/2))*(I171-($B$17/2)))+1)*P171</f>
        <v>0</v>
      </c>
      <c r="R171">
        <f t="shared" si="39"/>
        <v>0</v>
      </c>
      <c r="S171">
        <f t="shared" si="40"/>
        <v>0</v>
      </c>
      <c r="T171">
        <f>S171*'Exhaust Gas Math'!$C$14</f>
        <v>0</v>
      </c>
      <c r="U171">
        <f>(T171/'Exhaust Gas Math'!$B$14)+('Exhaust Gas Math'!$D$10)</f>
        <v>4.4059320573952224E-4</v>
      </c>
      <c r="V171">
        <f>('Exhaust Gas Math'!$E$10*(2.53982214E-12*V170^4 - 0.0000000071629564556*V170^3 + 7.56281407226508E-06*V170^2 - 0.00322508455050905*V170 + 1.62997098133725)*$B$24+T171*'Exhaust Gas Math'!$D$14*$B$23)/('Exhaust Gas Math'!$E$10*(2.53982214E-12*V170^4 - 0.0000000071629564556*V170^3 + 7.56281407226508E-06*V170^2 - 0.00322508455050905*V170 + 1.62997098133725)+T171*'Exhaust Gas Math'!$D$14)</f>
        <v>1100</v>
      </c>
      <c r="W171">
        <f>(353.3116967483*V171^-1.0020802909)*('Exhaust Gas Math'!$E$10/(T171+'Exhaust Gas Math'!$E$10))+(357.4500179626*V171^-1.0038444015 )*(T171/(T171+'Exhaust Gas Math'!$E$10))</f>
        <v>0.31654710700089367</v>
      </c>
      <c r="X171">
        <f t="shared" si="41"/>
        <v>0</v>
      </c>
      <c r="Y171">
        <f t="shared" si="42"/>
        <v>101325</v>
      </c>
      <c r="Z171">
        <f t="shared" si="43"/>
        <v>101325</v>
      </c>
    </row>
    <row r="172" spans="5:26" x14ac:dyDescent="0.2">
      <c r="E172">
        <f t="shared" si="30"/>
        <v>2.0875000000000015E-2</v>
      </c>
      <c r="F172">
        <f t="shared" si="31"/>
        <v>101325</v>
      </c>
      <c r="H172">
        <f t="shared" si="44"/>
        <v>2.0875000000000015E-2</v>
      </c>
      <c r="I172">
        <f t="shared" si="32"/>
        <v>282.00000000000068</v>
      </c>
      <c r="J172">
        <f t="shared" si="33"/>
        <v>2.5109199401076629E-2</v>
      </c>
      <c r="K172">
        <f t="shared" si="34"/>
        <v>-25.97659726292266</v>
      </c>
      <c r="L172">
        <f t="shared" si="35"/>
        <v>3.9769296294121147E-5</v>
      </c>
      <c r="M172">
        <f>J172/SQRT('Exhaust Gas Math'!$E$14*$B$21*$B$23)</f>
        <v>4.2626843576509295E-4</v>
      </c>
      <c r="N172">
        <f t="shared" si="36"/>
        <v>3.6364153774649292E-2</v>
      </c>
      <c r="O172">
        <f t="shared" si="37"/>
        <v>0</v>
      </c>
      <c r="P172">
        <f t="shared" si="38"/>
        <v>0</v>
      </c>
      <c r="Q172">
        <f>($B$16/2)*(COS((ACOS((2*'Intake Valve Fxn Scratch'!$B$1)/$B$16-1)/($B$17/2))*(I172-($B$17/2)))+1)*P172</f>
        <v>0</v>
      </c>
      <c r="R172">
        <f t="shared" si="39"/>
        <v>0</v>
      </c>
      <c r="S172">
        <f t="shared" si="40"/>
        <v>0</v>
      </c>
      <c r="T172">
        <f>S172*'Exhaust Gas Math'!$C$14</f>
        <v>0</v>
      </c>
      <c r="U172">
        <f>(T172/'Exhaust Gas Math'!$B$14)+('Exhaust Gas Math'!$D$10)</f>
        <v>4.4059320573952224E-4</v>
      </c>
      <c r="V172">
        <f>('Exhaust Gas Math'!$E$10*(2.53982214E-12*V171^4 - 0.0000000071629564556*V171^3 + 7.56281407226508E-06*V171^2 - 0.00322508455050905*V171 + 1.62997098133725)*$B$24+T172*'Exhaust Gas Math'!$D$14*$B$23)/('Exhaust Gas Math'!$E$10*(2.53982214E-12*V171^4 - 0.0000000071629564556*V171^3 + 7.56281407226508E-06*V171^2 - 0.00322508455050905*V171 + 1.62997098133725)+T172*'Exhaust Gas Math'!$D$14)</f>
        <v>1100</v>
      </c>
      <c r="W172">
        <f>(353.3116967483*V172^-1.0020802909)*('Exhaust Gas Math'!$E$10/(T172+'Exhaust Gas Math'!$E$10))+(357.4500179626*V172^-1.0038444015 )*(T172/(T172+'Exhaust Gas Math'!$E$10))</f>
        <v>0.31654710700089367</v>
      </c>
      <c r="X172">
        <f t="shared" si="41"/>
        <v>0</v>
      </c>
      <c r="Y172">
        <f t="shared" si="42"/>
        <v>101325</v>
      </c>
      <c r="Z172">
        <f t="shared" si="43"/>
        <v>101325</v>
      </c>
    </row>
    <row r="173" spans="5:26" x14ac:dyDescent="0.2">
      <c r="E173">
        <f t="shared" si="30"/>
        <v>2.1000000000000015E-2</v>
      </c>
      <c r="F173">
        <f t="shared" si="31"/>
        <v>101325</v>
      </c>
      <c r="H173">
        <f t="shared" si="44"/>
        <v>2.1000000000000015E-2</v>
      </c>
      <c r="I173">
        <f t="shared" si="32"/>
        <v>288.00000000000068</v>
      </c>
      <c r="J173">
        <f t="shared" si="33"/>
        <v>2.1904161278313759E-2</v>
      </c>
      <c r="K173">
        <f t="shared" si="34"/>
        <v>-25.257141232615176</v>
      </c>
      <c r="L173">
        <f t="shared" si="35"/>
        <v>3.9769296294121147E-5</v>
      </c>
      <c r="M173">
        <f>J173/SQRT('Exhaust Gas Math'!$E$14*$B$21*$B$23)</f>
        <v>3.7185783647298497E-4</v>
      </c>
      <c r="N173">
        <f t="shared" si="36"/>
        <v>3.1616553879855312E-2</v>
      </c>
      <c r="O173">
        <f t="shared" si="37"/>
        <v>0</v>
      </c>
      <c r="P173">
        <f t="shared" si="38"/>
        <v>0</v>
      </c>
      <c r="Q173">
        <f>($B$16/2)*(COS((ACOS((2*'Intake Valve Fxn Scratch'!$B$1)/$B$16-1)/($B$17/2))*(I173-($B$17/2)))+1)*P173</f>
        <v>0</v>
      </c>
      <c r="R173">
        <f t="shared" si="39"/>
        <v>0</v>
      </c>
      <c r="S173">
        <f t="shared" si="40"/>
        <v>0</v>
      </c>
      <c r="T173">
        <f>S173*'Exhaust Gas Math'!$C$14</f>
        <v>0</v>
      </c>
      <c r="U173">
        <f>(T173/'Exhaust Gas Math'!$B$14)+('Exhaust Gas Math'!$D$10)</f>
        <v>4.4059320573952224E-4</v>
      </c>
      <c r="V173">
        <f>('Exhaust Gas Math'!$E$10*(2.53982214E-12*V172^4 - 0.0000000071629564556*V172^3 + 7.56281407226508E-06*V172^2 - 0.00322508455050905*V172 + 1.62997098133725)*$B$24+T173*'Exhaust Gas Math'!$D$14*$B$23)/('Exhaust Gas Math'!$E$10*(2.53982214E-12*V172^4 - 0.0000000071629564556*V172^3 + 7.56281407226508E-06*V172^2 - 0.00322508455050905*V172 + 1.62997098133725)+T173*'Exhaust Gas Math'!$D$14)</f>
        <v>1100</v>
      </c>
      <c r="W173">
        <f>(353.3116967483*V173^-1.0020802909)*('Exhaust Gas Math'!$E$10/(T173+'Exhaust Gas Math'!$E$10))+(357.4500179626*V173^-1.0038444015 )*(T173/(T173+'Exhaust Gas Math'!$E$10))</f>
        <v>0.31654710700089367</v>
      </c>
      <c r="X173">
        <f t="shared" si="41"/>
        <v>0</v>
      </c>
      <c r="Y173">
        <f t="shared" si="42"/>
        <v>101325</v>
      </c>
      <c r="Z173">
        <f t="shared" si="43"/>
        <v>101325</v>
      </c>
    </row>
    <row r="174" spans="5:26" x14ac:dyDescent="0.2">
      <c r="E174">
        <f t="shared" si="30"/>
        <v>2.1125000000000015E-2</v>
      </c>
      <c r="F174">
        <f t="shared" si="31"/>
        <v>101325</v>
      </c>
      <c r="H174">
        <f t="shared" si="44"/>
        <v>2.1125000000000015E-2</v>
      </c>
      <c r="I174">
        <f t="shared" si="32"/>
        <v>294.00000000000068</v>
      </c>
      <c r="J174">
        <f t="shared" si="33"/>
        <v>1.8806448414496725E-2</v>
      </c>
      <c r="K174">
        <f t="shared" si="34"/>
        <v>-24.260962677566557</v>
      </c>
      <c r="L174">
        <f t="shared" si="35"/>
        <v>3.9769296294121147E-5</v>
      </c>
      <c r="M174">
        <f>J174/SQRT('Exhaust Gas Math'!$E$14*$B$21*$B$23)</f>
        <v>3.1926925346734462E-4</v>
      </c>
      <c r="N174">
        <f t="shared" si="36"/>
        <v>2.6918663562600982E-2</v>
      </c>
      <c r="O174">
        <f t="shared" si="37"/>
        <v>0</v>
      </c>
      <c r="P174">
        <f t="shared" si="38"/>
        <v>0</v>
      </c>
      <c r="Q174">
        <f>($B$16/2)*(COS((ACOS((2*'Intake Valve Fxn Scratch'!$B$1)/$B$16-1)/($B$17/2))*(I174-($B$17/2)))+1)*P174</f>
        <v>0</v>
      </c>
      <c r="R174">
        <f t="shared" si="39"/>
        <v>0</v>
      </c>
      <c r="S174">
        <f t="shared" si="40"/>
        <v>0</v>
      </c>
      <c r="T174">
        <f>S174*'Exhaust Gas Math'!$C$14</f>
        <v>0</v>
      </c>
      <c r="U174">
        <f>(T174/'Exhaust Gas Math'!$B$14)+('Exhaust Gas Math'!$D$10)</f>
        <v>4.4059320573952224E-4</v>
      </c>
      <c r="V174">
        <f>('Exhaust Gas Math'!$E$10*(2.53982214E-12*V173^4 - 0.0000000071629564556*V173^3 + 7.56281407226508E-06*V173^2 - 0.00322508455050905*V173 + 1.62997098133725)*$B$24+T174*'Exhaust Gas Math'!$D$14*$B$23)/('Exhaust Gas Math'!$E$10*(2.53982214E-12*V173^4 - 0.0000000071629564556*V173^3 + 7.56281407226508E-06*V173^2 - 0.00322508455050905*V173 + 1.62997098133725)+T174*'Exhaust Gas Math'!$D$14)</f>
        <v>1100</v>
      </c>
      <c r="W174">
        <f>(353.3116967483*V174^-1.0020802909)*('Exhaust Gas Math'!$E$10/(T174+'Exhaust Gas Math'!$E$10))+(357.4500179626*V174^-1.0038444015 )*(T174/(T174+'Exhaust Gas Math'!$E$10))</f>
        <v>0.31654710700089367</v>
      </c>
      <c r="X174">
        <f t="shared" si="41"/>
        <v>0</v>
      </c>
      <c r="Y174">
        <f t="shared" si="42"/>
        <v>101325</v>
      </c>
      <c r="Z174">
        <f t="shared" si="43"/>
        <v>101325</v>
      </c>
    </row>
    <row r="175" spans="5:26" x14ac:dyDescent="0.2">
      <c r="E175">
        <f t="shared" si="30"/>
        <v>2.1250000000000015E-2</v>
      </c>
      <c r="F175">
        <f t="shared" si="31"/>
        <v>101325</v>
      </c>
      <c r="H175">
        <f t="shared" si="44"/>
        <v>2.1250000000000015E-2</v>
      </c>
      <c r="I175">
        <f t="shared" si="32"/>
        <v>300.0000000000008</v>
      </c>
      <c r="J175">
        <f t="shared" si="33"/>
        <v>1.5849999999999594E-2</v>
      </c>
      <c r="K175">
        <f t="shared" si="34"/>
        <v>-22.998975938489686</v>
      </c>
      <c r="L175">
        <f t="shared" si="35"/>
        <v>3.9769296294121147E-5</v>
      </c>
      <c r="M175">
        <f>J175/SQRT('Exhaust Gas Math'!$E$14*$B$21*$B$23)</f>
        <v>2.6907885826845009E-4</v>
      </c>
      <c r="N175">
        <f t="shared" si="36"/>
        <v>2.2387269429555816E-2</v>
      </c>
      <c r="O175">
        <f t="shared" si="37"/>
        <v>0</v>
      </c>
      <c r="P175">
        <f t="shared" si="38"/>
        <v>0</v>
      </c>
      <c r="Q175">
        <f>($B$16/2)*(COS((ACOS((2*'Intake Valve Fxn Scratch'!$B$1)/$B$16-1)/($B$17/2))*(I175-($B$17/2)))+1)*P175</f>
        <v>0</v>
      </c>
      <c r="R175">
        <f t="shared" si="39"/>
        <v>0</v>
      </c>
      <c r="S175">
        <f t="shared" si="40"/>
        <v>0</v>
      </c>
      <c r="T175">
        <f>S175*'Exhaust Gas Math'!$C$14</f>
        <v>0</v>
      </c>
      <c r="U175">
        <f>(T175/'Exhaust Gas Math'!$B$14)+('Exhaust Gas Math'!$D$10)</f>
        <v>4.4059320573952224E-4</v>
      </c>
      <c r="V175">
        <f>('Exhaust Gas Math'!$E$10*(2.53982214E-12*V174^4 - 0.0000000071629564556*V174^3 + 7.56281407226508E-06*V174^2 - 0.00322508455050905*V174 + 1.62997098133725)*$B$24+T175*'Exhaust Gas Math'!$D$14*$B$23)/('Exhaust Gas Math'!$E$10*(2.53982214E-12*V174^4 - 0.0000000071629564556*V174^3 + 7.56281407226508E-06*V174^2 - 0.00322508455050905*V174 + 1.62997098133725)+T175*'Exhaust Gas Math'!$D$14)</f>
        <v>1100</v>
      </c>
      <c r="W175">
        <f>(353.3116967483*V175^-1.0020802909)*('Exhaust Gas Math'!$E$10/(T175+'Exhaust Gas Math'!$E$10))+(357.4500179626*V175^-1.0038444015 )*(T175/(T175+'Exhaust Gas Math'!$E$10))</f>
        <v>0.31654710700089367</v>
      </c>
      <c r="X175">
        <f t="shared" si="41"/>
        <v>0</v>
      </c>
      <c r="Y175">
        <f t="shared" si="42"/>
        <v>101325</v>
      </c>
      <c r="Z175">
        <f t="shared" si="43"/>
        <v>101325</v>
      </c>
    </row>
    <row r="176" spans="5:26" x14ac:dyDescent="0.2">
      <c r="E176">
        <f t="shared" si="30"/>
        <v>2.1375000000000016E-2</v>
      </c>
      <c r="F176">
        <f t="shared" si="31"/>
        <v>101325</v>
      </c>
      <c r="H176">
        <f t="shared" si="44"/>
        <v>2.1375000000000016E-2</v>
      </c>
      <c r="I176">
        <f t="shared" si="32"/>
        <v>306.00000000000068</v>
      </c>
      <c r="J176">
        <f t="shared" si="33"/>
        <v>1.3067207502328211E-2</v>
      </c>
      <c r="K176">
        <f t="shared" si="34"/>
        <v>-21.485007606185594</v>
      </c>
      <c r="L176">
        <f t="shared" si="35"/>
        <v>3.9769296294121147E-5</v>
      </c>
      <c r="M176">
        <f>J176/SQRT('Exhaust Gas Math'!$E$14*$B$21*$B$23)</f>
        <v>2.2183654734911611E-4</v>
      </c>
      <c r="N176">
        <f t="shared" si="36"/>
        <v>1.8126827986223771E-2</v>
      </c>
      <c r="O176">
        <f t="shared" si="37"/>
        <v>0</v>
      </c>
      <c r="P176">
        <f t="shared" si="38"/>
        <v>0</v>
      </c>
      <c r="Q176">
        <f>($B$16/2)*(COS((ACOS((2*'Intake Valve Fxn Scratch'!$B$1)/$B$16-1)/($B$17/2))*(I176-($B$17/2)))+1)*P176</f>
        <v>0</v>
      </c>
      <c r="R176">
        <f t="shared" si="39"/>
        <v>0</v>
      </c>
      <c r="S176">
        <f t="shared" si="40"/>
        <v>0</v>
      </c>
      <c r="T176">
        <f>S176*'Exhaust Gas Math'!$C$14</f>
        <v>0</v>
      </c>
      <c r="U176">
        <f>(T176/'Exhaust Gas Math'!$B$14)+('Exhaust Gas Math'!$D$10)</f>
        <v>4.4059320573952224E-4</v>
      </c>
      <c r="V176">
        <f>('Exhaust Gas Math'!$E$10*(2.53982214E-12*V175^4 - 0.0000000071629564556*V175^3 + 7.56281407226508E-06*V175^2 - 0.00322508455050905*V175 + 1.62997098133725)*$B$24+T176*'Exhaust Gas Math'!$D$14*$B$23)/('Exhaust Gas Math'!$E$10*(2.53982214E-12*V175^4 - 0.0000000071629564556*V175^3 + 7.56281407226508E-06*V175^2 - 0.00322508455050905*V175 + 1.62997098133725)+T176*'Exhaust Gas Math'!$D$14)</f>
        <v>1100</v>
      </c>
      <c r="W176">
        <f>(353.3116967483*V176^-1.0020802909)*('Exhaust Gas Math'!$E$10/(T176+'Exhaust Gas Math'!$E$10))+(357.4500179626*V176^-1.0038444015 )*(T176/(T176+'Exhaust Gas Math'!$E$10))</f>
        <v>0.31654710700089367</v>
      </c>
      <c r="X176">
        <f t="shared" si="41"/>
        <v>0</v>
      </c>
      <c r="Y176">
        <f t="shared" si="42"/>
        <v>101325</v>
      </c>
      <c r="Z176">
        <f t="shared" si="43"/>
        <v>101325</v>
      </c>
    </row>
    <row r="177" spans="5:26" x14ac:dyDescent="0.2">
      <c r="E177">
        <f t="shared" si="30"/>
        <v>2.1500000000000016E-2</v>
      </c>
      <c r="F177">
        <f t="shared" si="31"/>
        <v>101325</v>
      </c>
      <c r="H177">
        <f t="shared" si="44"/>
        <v>2.1500000000000016E-2</v>
      </c>
      <c r="I177">
        <f t="shared" si="32"/>
        <v>312.00000000000068</v>
      </c>
      <c r="J177">
        <f t="shared" si="33"/>
        <v>1.0488559778423907E-2</v>
      </c>
      <c r="K177">
        <f t="shared" si="34"/>
        <v>-19.735645034521305</v>
      </c>
      <c r="L177">
        <f t="shared" si="35"/>
        <v>3.9769296294121147E-5</v>
      </c>
      <c r="M177">
        <f>J177/SQRT('Exhaust Gas Math'!$E$14*$B$21*$B$23)</f>
        <v>1.7805991735386529E-4</v>
      </c>
      <c r="N177">
        <f t="shared" si="36"/>
        <v>1.4225230308825672E-2</v>
      </c>
      <c r="O177">
        <f t="shared" si="37"/>
        <v>0</v>
      </c>
      <c r="P177">
        <f t="shared" si="38"/>
        <v>0</v>
      </c>
      <c r="Q177">
        <f>($B$16/2)*(COS((ACOS((2*'Intake Valve Fxn Scratch'!$B$1)/$B$16-1)/($B$17/2))*(I177-($B$17/2)))+1)*P177</f>
        <v>0</v>
      </c>
      <c r="R177">
        <f t="shared" si="39"/>
        <v>0</v>
      </c>
      <c r="S177">
        <f t="shared" si="40"/>
        <v>0</v>
      </c>
      <c r="T177">
        <f>S177*'Exhaust Gas Math'!$C$14</f>
        <v>0</v>
      </c>
      <c r="U177">
        <f>(T177/'Exhaust Gas Math'!$B$14)+('Exhaust Gas Math'!$D$10)</f>
        <v>4.4059320573952224E-4</v>
      </c>
      <c r="V177">
        <f>('Exhaust Gas Math'!$E$10*(2.53982214E-12*V176^4 - 0.0000000071629564556*V176^3 + 7.56281407226508E-06*V176^2 - 0.00322508455050905*V176 + 1.62997098133725)*$B$24+T177*'Exhaust Gas Math'!$D$14*$B$23)/('Exhaust Gas Math'!$E$10*(2.53982214E-12*V176^4 - 0.0000000071629564556*V176^3 + 7.56281407226508E-06*V176^2 - 0.00322508455050905*V176 + 1.62997098133725)+T177*'Exhaust Gas Math'!$D$14)</f>
        <v>1100</v>
      </c>
      <c r="W177">
        <f>(353.3116967483*V177^-1.0020802909)*('Exhaust Gas Math'!$E$10/(T177+'Exhaust Gas Math'!$E$10))+(357.4500179626*V177^-1.0038444015 )*(T177/(T177+'Exhaust Gas Math'!$E$10))</f>
        <v>0.31654710700089367</v>
      </c>
      <c r="X177">
        <f t="shared" si="41"/>
        <v>0</v>
      </c>
      <c r="Y177">
        <f t="shared" si="42"/>
        <v>101325</v>
      </c>
      <c r="Z177">
        <f t="shared" si="43"/>
        <v>101325</v>
      </c>
    </row>
    <row r="178" spans="5:26" x14ac:dyDescent="0.2">
      <c r="E178">
        <f t="shared" si="30"/>
        <v>2.1625000000000016E-2</v>
      </c>
      <c r="F178">
        <f t="shared" si="31"/>
        <v>101325</v>
      </c>
      <c r="H178">
        <f t="shared" si="44"/>
        <v>2.1625000000000016E-2</v>
      </c>
      <c r="I178">
        <f t="shared" si="32"/>
        <v>318.00000000000068</v>
      </c>
      <c r="J178">
        <f t="shared" si="33"/>
        <v>8.1423090323663287E-3</v>
      </c>
      <c r="K178">
        <f t="shared" si="34"/>
        <v>-17.770054605909504</v>
      </c>
      <c r="L178">
        <f t="shared" si="35"/>
        <v>3.9769296294121147E-5</v>
      </c>
      <c r="M178">
        <f>J178/SQRT('Exhaust Gas Math'!$E$14*$B$21*$B$23)</f>
        <v>1.382285942017714E-4</v>
      </c>
      <c r="N178">
        <f t="shared" si="36"/>
        <v>1.0750931841513812E-2</v>
      </c>
      <c r="O178">
        <f t="shared" si="37"/>
        <v>0</v>
      </c>
      <c r="P178">
        <f t="shared" si="38"/>
        <v>0</v>
      </c>
      <c r="Q178">
        <f>($B$16/2)*(COS((ACOS((2*'Intake Valve Fxn Scratch'!$B$1)/$B$16-1)/($B$17/2))*(I178-($B$17/2)))+1)*P178</f>
        <v>0</v>
      </c>
      <c r="R178">
        <f t="shared" si="39"/>
        <v>0</v>
      </c>
      <c r="S178">
        <f t="shared" si="40"/>
        <v>0</v>
      </c>
      <c r="T178">
        <f>S178*'Exhaust Gas Math'!$C$14</f>
        <v>0</v>
      </c>
      <c r="U178">
        <f>(T178/'Exhaust Gas Math'!$B$14)+('Exhaust Gas Math'!$D$10)</f>
        <v>4.4059320573952224E-4</v>
      </c>
      <c r="V178">
        <f>('Exhaust Gas Math'!$E$10*(2.53982214E-12*V177^4 - 0.0000000071629564556*V177^3 + 7.56281407226508E-06*V177^2 - 0.00322508455050905*V177 + 1.62997098133725)*$B$24+T178*'Exhaust Gas Math'!$D$14*$B$23)/('Exhaust Gas Math'!$E$10*(2.53982214E-12*V177^4 - 0.0000000071629564556*V177^3 + 7.56281407226508E-06*V177^2 - 0.00322508455050905*V177 + 1.62997098133725)+T178*'Exhaust Gas Math'!$D$14)</f>
        <v>1100</v>
      </c>
      <c r="W178">
        <f>(353.3116967483*V178^-1.0020802909)*('Exhaust Gas Math'!$E$10/(T178+'Exhaust Gas Math'!$E$10))+(357.4500179626*V178^-1.0038444015 )*(T178/(T178+'Exhaust Gas Math'!$E$10))</f>
        <v>0.31654710700089367</v>
      </c>
      <c r="X178">
        <f t="shared" si="41"/>
        <v>0</v>
      </c>
      <c r="Y178">
        <f t="shared" si="42"/>
        <v>101325</v>
      </c>
      <c r="Z178">
        <f t="shared" si="43"/>
        <v>101325</v>
      </c>
    </row>
    <row r="179" spans="5:26" x14ac:dyDescent="0.2">
      <c r="E179">
        <f t="shared" si="30"/>
        <v>2.1750000000000016E-2</v>
      </c>
      <c r="F179">
        <f t="shared" si="31"/>
        <v>101325</v>
      </c>
      <c r="H179">
        <f t="shared" si="44"/>
        <v>2.1750000000000016E-2</v>
      </c>
      <c r="I179">
        <f t="shared" si="32"/>
        <v>324.00000000000068</v>
      </c>
      <c r="J179">
        <f t="shared" si="33"/>
        <v>6.0541612783139159E-3</v>
      </c>
      <c r="K179">
        <f t="shared" si="34"/>
        <v>-15.609771740412372</v>
      </c>
      <c r="L179">
        <f t="shared" si="35"/>
        <v>3.9769296294121147E-5</v>
      </c>
      <c r="M179">
        <f>J179/SQRT('Exhaust Gas Math'!$E$14*$B$21*$B$23)</f>
        <v>1.0277897820453064E-4</v>
      </c>
      <c r="N179">
        <f t="shared" si="36"/>
        <v>7.7515449031759776E-3</v>
      </c>
      <c r="O179">
        <f t="shared" si="37"/>
        <v>0</v>
      </c>
      <c r="P179">
        <f t="shared" si="38"/>
        <v>0</v>
      </c>
      <c r="Q179">
        <f>($B$16/2)*(COS((ACOS((2*'Intake Valve Fxn Scratch'!$B$1)/$B$16-1)/($B$17/2))*(I179-($B$17/2)))+1)*P179</f>
        <v>0</v>
      </c>
      <c r="R179">
        <f t="shared" si="39"/>
        <v>0</v>
      </c>
      <c r="S179">
        <f t="shared" si="40"/>
        <v>0</v>
      </c>
      <c r="T179">
        <f>S179*'Exhaust Gas Math'!$C$14</f>
        <v>0</v>
      </c>
      <c r="U179">
        <f>(T179/'Exhaust Gas Math'!$B$14)+('Exhaust Gas Math'!$D$10)</f>
        <v>4.4059320573952224E-4</v>
      </c>
      <c r="V179">
        <f>('Exhaust Gas Math'!$E$10*(2.53982214E-12*V178^4 - 0.0000000071629564556*V178^3 + 7.56281407226508E-06*V178^2 - 0.00322508455050905*V178 + 1.62997098133725)*$B$24+T179*'Exhaust Gas Math'!$D$14*$B$23)/('Exhaust Gas Math'!$E$10*(2.53982214E-12*V178^4 - 0.0000000071629564556*V178^3 + 7.56281407226508E-06*V178^2 - 0.00322508455050905*V178 + 1.62997098133725)+T179*'Exhaust Gas Math'!$D$14)</f>
        <v>1100</v>
      </c>
      <c r="W179">
        <f>(353.3116967483*V179^-1.0020802909)*('Exhaust Gas Math'!$E$10/(T179+'Exhaust Gas Math'!$E$10))+(357.4500179626*V179^-1.0038444015 )*(T179/(T179+'Exhaust Gas Math'!$E$10))</f>
        <v>0.31654710700089367</v>
      </c>
      <c r="X179">
        <f t="shared" si="41"/>
        <v>0</v>
      </c>
      <c r="Y179">
        <f t="shared" si="42"/>
        <v>101325</v>
      </c>
      <c r="Z179">
        <f t="shared" si="43"/>
        <v>101325</v>
      </c>
    </row>
    <row r="180" spans="5:26" x14ac:dyDescent="0.2">
      <c r="E180">
        <f t="shared" si="30"/>
        <v>2.1875000000000016E-2</v>
      </c>
      <c r="F180">
        <f t="shared" si="31"/>
        <v>101325</v>
      </c>
      <c r="H180">
        <f t="shared" si="44"/>
        <v>2.1875000000000016E-2</v>
      </c>
      <c r="I180">
        <f t="shared" si="32"/>
        <v>330.00000000000068</v>
      </c>
      <c r="J180">
        <f t="shared" si="33"/>
        <v>4.2469947000330702E-3</v>
      </c>
      <c r="K180">
        <f t="shared" si="34"/>
        <v>-13.278464949172534</v>
      </c>
      <c r="L180">
        <f t="shared" si="35"/>
        <v>3.9769296294121147E-5</v>
      </c>
      <c r="M180">
        <f>J180/SQRT('Exhaust Gas Math'!$E$14*$B$21*$B$23)</f>
        <v>7.2099462773317756E-5</v>
      </c>
      <c r="N180">
        <f t="shared" si="36"/>
        <v>5.2538472644396324E-3</v>
      </c>
      <c r="O180">
        <f t="shared" si="37"/>
        <v>0</v>
      </c>
      <c r="P180">
        <f t="shared" si="38"/>
        <v>0</v>
      </c>
      <c r="Q180">
        <f>($B$16/2)*(COS((ACOS((2*'Intake Valve Fxn Scratch'!$B$1)/$B$16-1)/($B$17/2))*(I180-($B$17/2)))+1)*P180</f>
        <v>0</v>
      </c>
      <c r="R180">
        <f t="shared" si="39"/>
        <v>0</v>
      </c>
      <c r="S180">
        <f t="shared" si="40"/>
        <v>0</v>
      </c>
      <c r="T180">
        <f>S180*'Exhaust Gas Math'!$C$14</f>
        <v>0</v>
      </c>
      <c r="U180">
        <f>(T180/'Exhaust Gas Math'!$B$14)+('Exhaust Gas Math'!$D$10)</f>
        <v>4.4059320573952224E-4</v>
      </c>
      <c r="V180">
        <f>('Exhaust Gas Math'!$E$10*(2.53982214E-12*V179^4 - 0.0000000071629564556*V179^3 + 7.56281407226508E-06*V179^2 - 0.00322508455050905*V179 + 1.62997098133725)*$B$24+T180*'Exhaust Gas Math'!$D$14*$B$23)/('Exhaust Gas Math'!$E$10*(2.53982214E-12*V179^4 - 0.0000000071629564556*V179^3 + 7.56281407226508E-06*V179^2 - 0.00322508455050905*V179 + 1.62997098133725)+T180*'Exhaust Gas Math'!$D$14)</f>
        <v>1100</v>
      </c>
      <c r="W180">
        <f>(353.3116967483*V180^-1.0020802909)*('Exhaust Gas Math'!$E$10/(T180+'Exhaust Gas Math'!$E$10))+(357.4500179626*V180^-1.0038444015 )*(T180/(T180+'Exhaust Gas Math'!$E$10))</f>
        <v>0.31654710700089367</v>
      </c>
      <c r="X180">
        <f t="shared" si="41"/>
        <v>0</v>
      </c>
      <c r="Y180">
        <f t="shared" si="42"/>
        <v>101325</v>
      </c>
      <c r="Z180">
        <f t="shared" si="43"/>
        <v>101325</v>
      </c>
    </row>
    <row r="181" spans="5:26" x14ac:dyDescent="0.2">
      <c r="E181">
        <f t="shared" si="30"/>
        <v>2.2000000000000016E-2</v>
      </c>
      <c r="F181">
        <f t="shared" si="31"/>
        <v>101325</v>
      </c>
      <c r="H181">
        <f t="shared" si="44"/>
        <v>2.2000000000000016E-2</v>
      </c>
      <c r="I181">
        <f t="shared" si="32"/>
        <v>336.00000000000068</v>
      </c>
      <c r="J181">
        <f t="shared" si="33"/>
        <v>2.7406089927293625E-3</v>
      </c>
      <c r="K181">
        <f t="shared" si="34"/>
        <v>-10.801676517252133</v>
      </c>
      <c r="L181">
        <f t="shared" si="35"/>
        <v>3.9769296294121147E-5</v>
      </c>
      <c r="M181">
        <f>J181/SQRT('Exhaust Gas Math'!$E$14*$B$21*$B$23)</f>
        <v>4.6526179099298598E-5</v>
      </c>
      <c r="N181">
        <f t="shared" si="36"/>
        <v>3.26503811651635E-3</v>
      </c>
      <c r="O181">
        <f t="shared" si="37"/>
        <v>0</v>
      </c>
      <c r="P181">
        <f t="shared" si="38"/>
        <v>0</v>
      </c>
      <c r="Q181">
        <f>($B$16/2)*(COS((ACOS((2*'Intake Valve Fxn Scratch'!$B$1)/$B$16-1)/($B$17/2))*(I181-($B$17/2)))+1)*P181</f>
        <v>0</v>
      </c>
      <c r="R181">
        <f t="shared" si="39"/>
        <v>0</v>
      </c>
      <c r="S181">
        <f t="shared" si="40"/>
        <v>0</v>
      </c>
      <c r="T181">
        <f>S181*'Exhaust Gas Math'!$C$14</f>
        <v>0</v>
      </c>
      <c r="U181">
        <f>(T181/'Exhaust Gas Math'!$B$14)+('Exhaust Gas Math'!$D$10)</f>
        <v>4.4059320573952224E-4</v>
      </c>
      <c r="V181">
        <f>('Exhaust Gas Math'!$E$10*(2.53982214E-12*V180^4 - 0.0000000071629564556*V180^3 + 7.56281407226508E-06*V180^2 - 0.00322508455050905*V180 + 1.62997098133725)*$B$24+T181*'Exhaust Gas Math'!$D$14*$B$23)/('Exhaust Gas Math'!$E$10*(2.53982214E-12*V180^4 - 0.0000000071629564556*V180^3 + 7.56281407226508E-06*V180^2 - 0.00322508455050905*V180 + 1.62997098133725)+T181*'Exhaust Gas Math'!$D$14)</f>
        <v>1100</v>
      </c>
      <c r="W181">
        <f>(353.3116967483*V181^-1.0020802909)*('Exhaust Gas Math'!$E$10/(T181+'Exhaust Gas Math'!$E$10))+(357.4500179626*V181^-1.0038444015 )*(T181/(T181+'Exhaust Gas Math'!$E$10))</f>
        <v>0.31654710700089367</v>
      </c>
      <c r="X181">
        <f t="shared" si="41"/>
        <v>0</v>
      </c>
      <c r="Y181">
        <f t="shared" si="42"/>
        <v>101325</v>
      </c>
      <c r="Z181">
        <f t="shared" si="43"/>
        <v>101325</v>
      </c>
    </row>
    <row r="182" spans="5:26" x14ac:dyDescent="0.2">
      <c r="E182">
        <f t="shared" si="30"/>
        <v>2.2125000000000016E-2</v>
      </c>
      <c r="F182">
        <f t="shared" si="31"/>
        <v>101325</v>
      </c>
      <c r="H182">
        <f t="shared" si="44"/>
        <v>2.2125000000000016E-2</v>
      </c>
      <c r="I182">
        <f t="shared" si="32"/>
        <v>342.00000000000068</v>
      </c>
      <c r="J182">
        <f t="shared" si="33"/>
        <v>1.5515084334434825E-3</v>
      </c>
      <c r="K182">
        <f t="shared" si="34"/>
        <v>-8.2065426570125855</v>
      </c>
      <c r="L182">
        <f t="shared" si="35"/>
        <v>3.9769296294121147E-5</v>
      </c>
      <c r="M182">
        <f>J182/SQRT('Exhaust Gas Math'!$E$14*$B$21*$B$23)</f>
        <v>2.633931342995928E-5</v>
      </c>
      <c r="N182">
        <f t="shared" si="36"/>
        <v>1.7749850514217833E-3</v>
      </c>
      <c r="O182">
        <f t="shared" si="37"/>
        <v>0</v>
      </c>
      <c r="P182">
        <f t="shared" si="38"/>
        <v>0</v>
      </c>
      <c r="Q182">
        <f>($B$16/2)*(COS((ACOS((2*'Intake Valve Fxn Scratch'!$B$1)/$B$16-1)/($B$17/2))*(I182-($B$17/2)))+1)*P182</f>
        <v>0</v>
      </c>
      <c r="R182">
        <f t="shared" si="39"/>
        <v>0</v>
      </c>
      <c r="S182">
        <f t="shared" si="40"/>
        <v>0</v>
      </c>
      <c r="T182">
        <f>S182*'Exhaust Gas Math'!$C$14</f>
        <v>0</v>
      </c>
      <c r="U182">
        <f>(T182/'Exhaust Gas Math'!$B$14)+('Exhaust Gas Math'!$D$10)</f>
        <v>4.4059320573952224E-4</v>
      </c>
      <c r="V182">
        <f>('Exhaust Gas Math'!$E$10*(2.53982214E-12*V181^4 - 0.0000000071629564556*V181^3 + 7.56281407226508E-06*V181^2 - 0.00322508455050905*V181 + 1.62997098133725)*$B$24+T182*'Exhaust Gas Math'!$D$14*$B$23)/('Exhaust Gas Math'!$E$10*(2.53982214E-12*V181^4 - 0.0000000071629564556*V181^3 + 7.56281407226508E-06*V181^2 - 0.00322508455050905*V181 + 1.62997098133725)+T182*'Exhaust Gas Math'!$D$14)</f>
        <v>1100</v>
      </c>
      <c r="W182">
        <f>(353.3116967483*V182^-1.0020802909)*('Exhaust Gas Math'!$E$10/(T182+'Exhaust Gas Math'!$E$10))+(357.4500179626*V182^-1.0038444015 )*(T182/(T182+'Exhaust Gas Math'!$E$10))</f>
        <v>0.31654710700089367</v>
      </c>
      <c r="X182">
        <f t="shared" si="41"/>
        <v>0</v>
      </c>
      <c r="Y182">
        <f t="shared" si="42"/>
        <v>101325</v>
      </c>
      <c r="Z182">
        <f t="shared" si="43"/>
        <v>101325</v>
      </c>
    </row>
    <row r="183" spans="5:26" x14ac:dyDescent="0.2">
      <c r="E183">
        <f t="shared" si="30"/>
        <v>2.2250000000000016E-2</v>
      </c>
      <c r="F183">
        <f t="shared" si="31"/>
        <v>101325</v>
      </c>
      <c r="H183">
        <f t="shared" si="44"/>
        <v>2.2250000000000016E-2</v>
      </c>
      <c r="I183">
        <f t="shared" si="32"/>
        <v>348.00000000000068</v>
      </c>
      <c r="J183">
        <f t="shared" si="33"/>
        <v>6.9272105673825676E-4</v>
      </c>
      <c r="K183">
        <f t="shared" si="34"/>
        <v>-5.5214961980933523</v>
      </c>
      <c r="L183">
        <f t="shared" si="35"/>
        <v>3.9769296294121147E-5</v>
      </c>
      <c r="M183">
        <f>J183/SQRT('Exhaust Gas Math'!$E$14*$B$21*$B$23)</f>
        <v>1.1760037289946317E-5</v>
      </c>
      <c r="N183">
        <f t="shared" si="36"/>
        <v>7.5915782819055769E-4</v>
      </c>
      <c r="O183">
        <f t="shared" si="37"/>
        <v>0</v>
      </c>
      <c r="P183">
        <f t="shared" si="38"/>
        <v>0</v>
      </c>
      <c r="Q183">
        <f>($B$16/2)*(COS((ACOS((2*'Intake Valve Fxn Scratch'!$B$1)/$B$16-1)/($B$17/2))*(I183-($B$17/2)))+1)*P183</f>
        <v>0</v>
      </c>
      <c r="R183">
        <f t="shared" si="39"/>
        <v>0</v>
      </c>
      <c r="S183">
        <f t="shared" si="40"/>
        <v>0</v>
      </c>
      <c r="T183">
        <f>S183*'Exhaust Gas Math'!$C$14</f>
        <v>0</v>
      </c>
      <c r="U183">
        <f>(T183/'Exhaust Gas Math'!$B$14)+('Exhaust Gas Math'!$D$10)</f>
        <v>4.4059320573952224E-4</v>
      </c>
      <c r="V183">
        <f>('Exhaust Gas Math'!$E$10*(2.53982214E-12*V182^4 - 0.0000000071629564556*V182^3 + 7.56281407226508E-06*V182^2 - 0.00322508455050905*V182 + 1.62997098133725)*$B$24+T183*'Exhaust Gas Math'!$D$14*$B$23)/('Exhaust Gas Math'!$E$10*(2.53982214E-12*V182^4 - 0.0000000071629564556*V182^3 + 7.56281407226508E-06*V182^2 - 0.00322508455050905*V182 + 1.62997098133725)+T183*'Exhaust Gas Math'!$D$14)</f>
        <v>1100</v>
      </c>
      <c r="W183">
        <f>(353.3116967483*V183^-1.0020802909)*('Exhaust Gas Math'!$E$10/(T183+'Exhaust Gas Math'!$E$10))+(357.4500179626*V183^-1.0038444015 )*(T183/(T183+'Exhaust Gas Math'!$E$10))</f>
        <v>0.31654710700089367</v>
      </c>
      <c r="X183">
        <f t="shared" si="41"/>
        <v>0</v>
      </c>
      <c r="Y183">
        <f t="shared" si="42"/>
        <v>101325</v>
      </c>
      <c r="Z183">
        <f t="shared" si="43"/>
        <v>101325</v>
      </c>
    </row>
    <row r="184" spans="5:26" x14ac:dyDescent="0.2">
      <c r="E184">
        <f t="shared" si="30"/>
        <v>2.2375000000000016E-2</v>
      </c>
      <c r="F184">
        <f t="shared" si="31"/>
        <v>101325</v>
      </c>
      <c r="H184">
        <f t="shared" si="44"/>
        <v>2.2375000000000016E-2</v>
      </c>
      <c r="I184">
        <f t="shared" si="32"/>
        <v>354.00000000000068</v>
      </c>
      <c r="J184">
        <f t="shared" si="33"/>
        <v>1.736559168256796E-4</v>
      </c>
      <c r="K184">
        <f t="shared" si="34"/>
        <v>-2.7759550713804444</v>
      </c>
      <c r="L184">
        <f t="shared" si="35"/>
        <v>3.9769296294121147E-5</v>
      </c>
      <c r="M184">
        <f>J184/SQRT('Exhaust Gas Math'!$E$14*$B$21*$B$23)</f>
        <v>2.9480842795593687E-6</v>
      </c>
      <c r="N184">
        <f t="shared" si="36"/>
        <v>1.8193581047131618E-4</v>
      </c>
      <c r="O184">
        <f t="shared" si="37"/>
        <v>0</v>
      </c>
      <c r="P184">
        <f t="shared" si="38"/>
        <v>0</v>
      </c>
      <c r="Q184">
        <f>($B$16/2)*(COS((ACOS((2*'Intake Valve Fxn Scratch'!$B$1)/$B$16-1)/($B$17/2))*(I184-($B$17/2)))+1)*P184</f>
        <v>0</v>
      </c>
      <c r="R184">
        <f t="shared" si="39"/>
        <v>0</v>
      </c>
      <c r="S184">
        <f t="shared" si="40"/>
        <v>0</v>
      </c>
      <c r="T184">
        <f>S184*'Exhaust Gas Math'!$C$14</f>
        <v>0</v>
      </c>
      <c r="U184">
        <f>(T184/'Exhaust Gas Math'!$B$14)+('Exhaust Gas Math'!$D$10)</f>
        <v>4.4059320573952224E-4</v>
      </c>
      <c r="V184">
        <f>('Exhaust Gas Math'!$E$10*(2.53982214E-12*V183^4 - 0.0000000071629564556*V183^3 + 7.56281407226508E-06*V183^2 - 0.00322508455050905*V183 + 1.62997098133725)*$B$24+T184*'Exhaust Gas Math'!$D$14*$B$23)/('Exhaust Gas Math'!$E$10*(2.53982214E-12*V183^4 - 0.0000000071629564556*V183^3 + 7.56281407226508E-06*V183^2 - 0.00322508455050905*V183 + 1.62997098133725)+T184*'Exhaust Gas Math'!$D$14)</f>
        <v>1100</v>
      </c>
      <c r="W184">
        <f>(353.3116967483*V184^-1.0020802909)*('Exhaust Gas Math'!$E$10/(T184+'Exhaust Gas Math'!$E$10))+(357.4500179626*V184^-1.0038444015 )*(T184/(T184+'Exhaust Gas Math'!$E$10))</f>
        <v>0.31654710700089367</v>
      </c>
      <c r="X184">
        <f t="shared" si="41"/>
        <v>0</v>
      </c>
      <c r="Y184">
        <f t="shared" si="42"/>
        <v>101325</v>
      </c>
      <c r="Z184">
        <f t="shared" si="43"/>
        <v>101325</v>
      </c>
    </row>
    <row r="185" spans="5:26" x14ac:dyDescent="0.2">
      <c r="E185">
        <f t="shared" si="30"/>
        <v>2.2500000000000017E-2</v>
      </c>
      <c r="F185">
        <f t="shared" si="31"/>
        <v>101325</v>
      </c>
      <c r="H185">
        <f t="shared" si="44"/>
        <v>2.2500000000000017E-2</v>
      </c>
      <c r="I185">
        <f t="shared" si="32"/>
        <v>360.00000000000068</v>
      </c>
      <c r="J185">
        <f t="shared" si="33"/>
        <v>0</v>
      </c>
      <c r="K185">
        <f t="shared" si="34"/>
        <v>3.5787496348795042E-13</v>
      </c>
      <c r="L185">
        <f t="shared" si="35"/>
        <v>3.9769296294121147E-5</v>
      </c>
      <c r="M185">
        <f>J185/SQRT('Exhaust Gas Math'!$E$14*$B$21*$B$23)</f>
        <v>0</v>
      </c>
      <c r="N185">
        <f t="shared" si="36"/>
        <v>0</v>
      </c>
      <c r="O185">
        <f t="shared" si="37"/>
        <v>0</v>
      </c>
      <c r="P185">
        <f t="shared" si="38"/>
        <v>0</v>
      </c>
      <c r="Q185">
        <f>($B$16/2)*(COS((ACOS((2*'Intake Valve Fxn Scratch'!$B$1)/$B$16-1)/($B$17/2))*(I185-($B$17/2)))+1)*P185</f>
        <v>0</v>
      </c>
      <c r="R185">
        <f t="shared" si="39"/>
        <v>0</v>
      </c>
      <c r="S185">
        <f t="shared" si="40"/>
        <v>0</v>
      </c>
      <c r="T185">
        <f>S185*'Exhaust Gas Math'!$C$14</f>
        <v>0</v>
      </c>
      <c r="U185">
        <f>(T185/'Exhaust Gas Math'!$B$14)+('Exhaust Gas Math'!$D$10)</f>
        <v>4.4059320573952224E-4</v>
      </c>
      <c r="V185">
        <f>('Exhaust Gas Math'!$E$10*(2.53982214E-12*V184^4 - 0.0000000071629564556*V184^3 + 7.56281407226508E-06*V184^2 - 0.00322508455050905*V184 + 1.62997098133725)*$B$24+T185*'Exhaust Gas Math'!$D$14*$B$23)/('Exhaust Gas Math'!$E$10*(2.53982214E-12*V184^4 - 0.0000000071629564556*V184^3 + 7.56281407226508E-06*V184^2 - 0.00322508455050905*V184 + 1.62997098133725)+T185*'Exhaust Gas Math'!$D$14)</f>
        <v>1100</v>
      </c>
      <c r="W185">
        <f>(353.3116967483*V185^-1.0020802909)*('Exhaust Gas Math'!$E$10/(T185+'Exhaust Gas Math'!$E$10))+(357.4500179626*V185^-1.0038444015 )*(T185/(T185+'Exhaust Gas Math'!$E$10))</f>
        <v>0.31654710700089367</v>
      </c>
      <c r="X185">
        <f t="shared" si="41"/>
        <v>0</v>
      </c>
      <c r="Y185">
        <f t="shared" si="42"/>
        <v>101325</v>
      </c>
      <c r="Z185">
        <f t="shared" si="43"/>
        <v>101325</v>
      </c>
    </row>
    <row r="186" spans="5:26" x14ac:dyDescent="0.2">
      <c r="E186">
        <f t="shared" si="30"/>
        <v>2.2625000000000017E-2</v>
      </c>
      <c r="F186">
        <f t="shared" si="31"/>
        <v>101325</v>
      </c>
      <c r="H186">
        <f t="shared" si="44"/>
        <v>2.2625000000000017E-2</v>
      </c>
      <c r="I186">
        <f t="shared" si="32"/>
        <v>366.00000000000091</v>
      </c>
      <c r="J186">
        <f t="shared" si="33"/>
        <v>1.7365591682578368E-4</v>
      </c>
      <c r="K186">
        <f t="shared" si="34"/>
        <v>2.77595507138125</v>
      </c>
      <c r="L186">
        <f t="shared" si="35"/>
        <v>3.9769296294121147E-5</v>
      </c>
      <c r="M186">
        <f>J186/SQRT('Exhaust Gas Math'!$E$14*$B$21*$B$23)</f>
        <v>2.9480842795611356E-6</v>
      </c>
      <c r="N186">
        <f t="shared" si="36"/>
        <v>1.6556832809779681E-4</v>
      </c>
      <c r="O186">
        <f t="shared" si="37"/>
        <v>0</v>
      </c>
      <c r="P186">
        <f t="shared" si="38"/>
        <v>0</v>
      </c>
      <c r="Q186">
        <f>($B$16/2)*(COS((ACOS((2*'Intake Valve Fxn Scratch'!$B$1)/$B$16-1)/($B$17/2))*(I186-($B$17/2)))+1)*P186</f>
        <v>0</v>
      </c>
      <c r="R186">
        <f t="shared" si="39"/>
        <v>0</v>
      </c>
      <c r="S186">
        <f t="shared" si="40"/>
        <v>0</v>
      </c>
      <c r="T186">
        <f>S186*'Exhaust Gas Math'!$C$14</f>
        <v>0</v>
      </c>
      <c r="U186">
        <f>(T186/'Exhaust Gas Math'!$B$14)+('Exhaust Gas Math'!$D$10)</f>
        <v>4.4059320573952224E-4</v>
      </c>
      <c r="V186">
        <f>('Exhaust Gas Math'!$E$10*(2.53982214E-12*V185^4 - 0.0000000071629564556*V185^3 + 7.56281407226508E-06*V185^2 - 0.00322508455050905*V185 + 1.62997098133725)*$B$24+T186*'Exhaust Gas Math'!$D$14*$B$23)/('Exhaust Gas Math'!$E$10*(2.53982214E-12*V185^4 - 0.0000000071629564556*V185^3 + 7.56281407226508E-06*V185^2 - 0.00322508455050905*V185 + 1.62997098133725)+T186*'Exhaust Gas Math'!$D$14)</f>
        <v>1100</v>
      </c>
      <c r="W186">
        <f>(353.3116967483*V186^-1.0020802909)*('Exhaust Gas Math'!$E$10/(T186+'Exhaust Gas Math'!$E$10))+(357.4500179626*V186^-1.0038444015 )*(T186/(T186+'Exhaust Gas Math'!$E$10))</f>
        <v>0.31654710700089367</v>
      </c>
      <c r="X186">
        <f t="shared" si="41"/>
        <v>0</v>
      </c>
      <c r="Y186">
        <f t="shared" si="42"/>
        <v>101325</v>
      </c>
      <c r="Z186">
        <f t="shared" si="43"/>
        <v>101325</v>
      </c>
    </row>
    <row r="187" spans="5:26" x14ac:dyDescent="0.2">
      <c r="E187">
        <f t="shared" si="30"/>
        <v>2.2750000000000017E-2</v>
      </c>
      <c r="F187">
        <f t="shared" si="31"/>
        <v>101325</v>
      </c>
      <c r="H187">
        <f t="shared" si="44"/>
        <v>2.2750000000000017E-2</v>
      </c>
      <c r="I187">
        <f t="shared" si="32"/>
        <v>372.00000000000091</v>
      </c>
      <c r="J187">
        <f t="shared" si="33"/>
        <v>6.9272105673845799E-4</v>
      </c>
      <c r="K187">
        <f t="shared" si="34"/>
        <v>5.5214961980941446</v>
      </c>
      <c r="L187">
        <f t="shared" si="35"/>
        <v>3.9769296294121147E-5</v>
      </c>
      <c r="M187">
        <f>J187/SQRT('Exhaust Gas Math'!$E$14*$B$21*$B$23)</f>
        <v>1.1760037289949734E-5</v>
      </c>
      <c r="N187">
        <f t="shared" si="36"/>
        <v>6.2929392667710957E-4</v>
      </c>
      <c r="O187">
        <f t="shared" si="37"/>
        <v>0</v>
      </c>
      <c r="P187">
        <f t="shared" si="38"/>
        <v>0</v>
      </c>
      <c r="Q187">
        <f>($B$16/2)*(COS((ACOS((2*'Intake Valve Fxn Scratch'!$B$1)/$B$16-1)/($B$17/2))*(I187-($B$17/2)))+1)*P187</f>
        <v>0</v>
      </c>
      <c r="R187">
        <f t="shared" si="39"/>
        <v>0</v>
      </c>
      <c r="S187">
        <f t="shared" si="40"/>
        <v>0</v>
      </c>
      <c r="T187">
        <f>S187*'Exhaust Gas Math'!$C$14</f>
        <v>0</v>
      </c>
      <c r="U187">
        <f>(T187/'Exhaust Gas Math'!$B$14)+('Exhaust Gas Math'!$D$10)</f>
        <v>4.4059320573952224E-4</v>
      </c>
      <c r="V187">
        <f>('Exhaust Gas Math'!$E$10*(2.53982214E-12*V186^4 - 0.0000000071629564556*V186^3 + 7.56281407226508E-06*V186^2 - 0.00322508455050905*V186 + 1.62997098133725)*$B$24+T187*'Exhaust Gas Math'!$D$14*$B$23)/('Exhaust Gas Math'!$E$10*(2.53982214E-12*V186^4 - 0.0000000071629564556*V186^3 + 7.56281407226508E-06*V186^2 - 0.00322508455050905*V186 + 1.62997098133725)+T187*'Exhaust Gas Math'!$D$14)</f>
        <v>1100</v>
      </c>
      <c r="W187">
        <f>(353.3116967483*V187^-1.0020802909)*('Exhaust Gas Math'!$E$10/(T187+'Exhaust Gas Math'!$E$10))+(357.4500179626*V187^-1.0038444015 )*(T187/(T187+'Exhaust Gas Math'!$E$10))</f>
        <v>0.31654710700089367</v>
      </c>
      <c r="X187">
        <f t="shared" si="41"/>
        <v>0</v>
      </c>
      <c r="Y187">
        <f t="shared" si="42"/>
        <v>101325</v>
      </c>
      <c r="Z187">
        <f t="shared" si="43"/>
        <v>101325</v>
      </c>
    </row>
    <row r="188" spans="5:26" x14ac:dyDescent="0.2">
      <c r="E188">
        <f t="shared" si="30"/>
        <v>2.2875000000000017E-2</v>
      </c>
      <c r="F188">
        <f t="shared" si="31"/>
        <v>101325</v>
      </c>
      <c r="H188">
        <f t="shared" si="44"/>
        <v>2.2875000000000017E-2</v>
      </c>
      <c r="I188">
        <f t="shared" si="32"/>
        <v>378.00000000000091</v>
      </c>
      <c r="J188">
        <f t="shared" si="33"/>
        <v>1.5515084334437809E-3</v>
      </c>
      <c r="K188">
        <f t="shared" si="34"/>
        <v>8.2065426570133582</v>
      </c>
      <c r="L188">
        <f t="shared" si="35"/>
        <v>3.9769296294121147E-5</v>
      </c>
      <c r="M188">
        <f>J188/SQRT('Exhaust Gas Math'!$E$14*$B$21*$B$23)</f>
        <v>2.6339313429964345E-5</v>
      </c>
      <c r="N188">
        <f t="shared" si="36"/>
        <v>1.3427107345486931E-3</v>
      </c>
      <c r="O188">
        <f t="shared" si="37"/>
        <v>0</v>
      </c>
      <c r="P188">
        <f t="shared" si="38"/>
        <v>0</v>
      </c>
      <c r="Q188">
        <f>($B$16/2)*(COS((ACOS((2*'Intake Valve Fxn Scratch'!$B$1)/$B$16-1)/($B$17/2))*(I188-($B$17/2)))+1)*P188</f>
        <v>0</v>
      </c>
      <c r="R188">
        <f t="shared" si="39"/>
        <v>0</v>
      </c>
      <c r="S188">
        <f t="shared" si="40"/>
        <v>0</v>
      </c>
      <c r="T188">
        <f>S188*'Exhaust Gas Math'!$C$14</f>
        <v>0</v>
      </c>
      <c r="U188">
        <f>(T188/'Exhaust Gas Math'!$B$14)+('Exhaust Gas Math'!$D$10)</f>
        <v>4.4059320573952224E-4</v>
      </c>
      <c r="V188">
        <f>('Exhaust Gas Math'!$E$10*(2.53982214E-12*V187^4 - 0.0000000071629564556*V187^3 + 7.56281407226508E-06*V187^2 - 0.00322508455050905*V187 + 1.62997098133725)*$B$24+T188*'Exhaust Gas Math'!$D$14*$B$23)/('Exhaust Gas Math'!$E$10*(2.53982214E-12*V187^4 - 0.0000000071629564556*V187^3 + 7.56281407226508E-06*V187^2 - 0.00322508455050905*V187 + 1.62997098133725)+T188*'Exhaust Gas Math'!$D$14)</f>
        <v>1100</v>
      </c>
      <c r="W188">
        <f>(353.3116967483*V188^-1.0020802909)*('Exhaust Gas Math'!$E$10/(T188+'Exhaust Gas Math'!$E$10))+(357.4500179626*V188^-1.0038444015 )*(T188/(T188+'Exhaust Gas Math'!$E$10))</f>
        <v>0.31654710700089367</v>
      </c>
      <c r="X188">
        <f t="shared" si="41"/>
        <v>0</v>
      </c>
      <c r="Y188">
        <f t="shared" si="42"/>
        <v>101325</v>
      </c>
      <c r="Z188">
        <f t="shared" si="43"/>
        <v>101325</v>
      </c>
    </row>
    <row r="189" spans="5:26" x14ac:dyDescent="0.2">
      <c r="E189">
        <f t="shared" si="30"/>
        <v>2.3000000000000017E-2</v>
      </c>
      <c r="F189">
        <f t="shared" si="31"/>
        <v>101325</v>
      </c>
      <c r="H189">
        <f t="shared" si="44"/>
        <v>2.3000000000000017E-2</v>
      </c>
      <c r="I189">
        <f t="shared" si="32"/>
        <v>384.00000000000091</v>
      </c>
      <c r="J189">
        <f t="shared" si="33"/>
        <v>2.7406089927297581E-3</v>
      </c>
      <c r="K189">
        <f t="shared" si="34"/>
        <v>10.801676517252872</v>
      </c>
      <c r="L189">
        <f t="shared" si="35"/>
        <v>3.9769296294121147E-5</v>
      </c>
      <c r="M189">
        <f>J189/SQRT('Exhaust Gas Math'!$E$14*$B$21*$B$23)</f>
        <v>4.6526179099305314E-5</v>
      </c>
      <c r="N189">
        <f t="shared" si="36"/>
        <v>2.2601711314947266E-3</v>
      </c>
      <c r="O189">
        <f t="shared" si="37"/>
        <v>0</v>
      </c>
      <c r="P189">
        <f t="shared" si="38"/>
        <v>0</v>
      </c>
      <c r="Q189">
        <f>($B$16/2)*(COS((ACOS((2*'Intake Valve Fxn Scratch'!$B$1)/$B$16-1)/($B$17/2))*(I189-($B$17/2)))+1)*P189</f>
        <v>0</v>
      </c>
      <c r="R189">
        <f t="shared" si="39"/>
        <v>0</v>
      </c>
      <c r="S189">
        <f t="shared" si="40"/>
        <v>0</v>
      </c>
      <c r="T189">
        <f>S189*'Exhaust Gas Math'!$C$14</f>
        <v>0</v>
      </c>
      <c r="U189">
        <f>(T189/'Exhaust Gas Math'!$B$14)+('Exhaust Gas Math'!$D$10)</f>
        <v>4.4059320573952224E-4</v>
      </c>
      <c r="V189">
        <f>('Exhaust Gas Math'!$E$10*(2.53982214E-12*V188^4 - 0.0000000071629564556*V188^3 + 7.56281407226508E-06*V188^2 - 0.00322508455050905*V188 + 1.62997098133725)*$B$24+T189*'Exhaust Gas Math'!$D$14*$B$23)/('Exhaust Gas Math'!$E$10*(2.53982214E-12*V188^4 - 0.0000000071629564556*V188^3 + 7.56281407226508E-06*V188^2 - 0.00322508455050905*V188 + 1.62997098133725)+T189*'Exhaust Gas Math'!$D$14)</f>
        <v>1100</v>
      </c>
      <c r="W189">
        <f>(353.3116967483*V189^-1.0020802909)*('Exhaust Gas Math'!$E$10/(T189+'Exhaust Gas Math'!$E$10))+(357.4500179626*V189^-1.0038444015 )*(T189/(T189+'Exhaust Gas Math'!$E$10))</f>
        <v>0.31654710700089367</v>
      </c>
      <c r="X189">
        <f t="shared" si="41"/>
        <v>0</v>
      </c>
      <c r="Y189">
        <f t="shared" si="42"/>
        <v>101325</v>
      </c>
      <c r="Z189">
        <f t="shared" si="43"/>
        <v>101325</v>
      </c>
    </row>
    <row r="190" spans="5:26" x14ac:dyDescent="0.2">
      <c r="E190">
        <f t="shared" si="30"/>
        <v>2.3125000000000017E-2</v>
      </c>
      <c r="F190">
        <f t="shared" si="31"/>
        <v>101325</v>
      </c>
      <c r="H190">
        <f t="shared" si="44"/>
        <v>2.3125000000000017E-2</v>
      </c>
      <c r="I190">
        <f t="shared" si="32"/>
        <v>390.00000000000091</v>
      </c>
      <c r="J190">
        <f t="shared" si="33"/>
        <v>4.2469947000335524E-3</v>
      </c>
      <c r="K190">
        <f t="shared" si="34"/>
        <v>13.278464949173236</v>
      </c>
      <c r="L190">
        <f t="shared" si="35"/>
        <v>3.9769296294121147E-5</v>
      </c>
      <c r="M190">
        <f>J190/SQRT('Exhaust Gas Math'!$E$14*$B$21*$B$23)</f>
        <v>7.2099462773325942E-5</v>
      </c>
      <c r="N190">
        <f t="shared" si="36"/>
        <v>3.3402709601274248E-3</v>
      </c>
      <c r="O190">
        <f t="shared" si="37"/>
        <v>0</v>
      </c>
      <c r="P190">
        <f t="shared" si="38"/>
        <v>0</v>
      </c>
      <c r="Q190">
        <f>($B$16/2)*(COS((ACOS((2*'Intake Valve Fxn Scratch'!$B$1)/$B$16-1)/($B$17/2))*(I190-($B$17/2)))+1)*P190</f>
        <v>0</v>
      </c>
      <c r="R190">
        <f t="shared" si="39"/>
        <v>0</v>
      </c>
      <c r="S190">
        <f t="shared" si="40"/>
        <v>0</v>
      </c>
      <c r="T190">
        <f>S190*'Exhaust Gas Math'!$C$14</f>
        <v>0</v>
      </c>
      <c r="U190">
        <f>(T190/'Exhaust Gas Math'!$B$14)+('Exhaust Gas Math'!$D$10)</f>
        <v>4.4059320573952224E-4</v>
      </c>
      <c r="V190">
        <f>('Exhaust Gas Math'!$E$10*(2.53982214E-12*V189^4 - 0.0000000071629564556*V189^3 + 7.56281407226508E-06*V189^2 - 0.00322508455050905*V189 + 1.62997098133725)*$B$24+T190*'Exhaust Gas Math'!$D$14*$B$23)/('Exhaust Gas Math'!$E$10*(2.53982214E-12*V189^4 - 0.0000000071629564556*V189^3 + 7.56281407226508E-06*V189^2 - 0.00322508455050905*V189 + 1.62997098133725)+T190*'Exhaust Gas Math'!$D$14)</f>
        <v>1100</v>
      </c>
      <c r="W190">
        <f>(353.3116967483*V190^-1.0020802909)*('Exhaust Gas Math'!$E$10/(T190+'Exhaust Gas Math'!$E$10))+(357.4500179626*V190^-1.0038444015 )*(T190/(T190+'Exhaust Gas Math'!$E$10))</f>
        <v>0.31654710700089367</v>
      </c>
      <c r="X190">
        <f t="shared" si="41"/>
        <v>0</v>
      </c>
      <c r="Y190">
        <f t="shared" si="42"/>
        <v>101325</v>
      </c>
      <c r="Z190">
        <f t="shared" si="43"/>
        <v>101325</v>
      </c>
    </row>
    <row r="191" spans="5:26" x14ac:dyDescent="0.2">
      <c r="E191">
        <f t="shared" si="30"/>
        <v>2.3250000000000017E-2</v>
      </c>
      <c r="F191">
        <f t="shared" si="31"/>
        <v>101325</v>
      </c>
      <c r="H191">
        <f t="shared" si="44"/>
        <v>2.3250000000000017E-2</v>
      </c>
      <c r="I191">
        <f t="shared" si="32"/>
        <v>396.00000000000091</v>
      </c>
      <c r="J191">
        <f t="shared" si="33"/>
        <v>6.0541612783144814E-3</v>
      </c>
      <c r="K191">
        <f t="shared" si="34"/>
        <v>15.609771740413027</v>
      </c>
      <c r="L191">
        <f t="shared" si="35"/>
        <v>3.9769296294121147E-5</v>
      </c>
      <c r="M191">
        <f>J191/SQRT('Exhaust Gas Math'!$E$14*$B$21*$B$23)</f>
        <v>1.0277897820454023E-4</v>
      </c>
      <c r="N191">
        <f t="shared" si="36"/>
        <v>4.5467954922463159E-3</v>
      </c>
      <c r="O191">
        <f t="shared" si="37"/>
        <v>0</v>
      </c>
      <c r="P191">
        <f t="shared" si="38"/>
        <v>0</v>
      </c>
      <c r="Q191">
        <f>($B$16/2)*(COS((ACOS((2*'Intake Valve Fxn Scratch'!$B$1)/$B$16-1)/($B$17/2))*(I191-($B$17/2)))+1)*P191</f>
        <v>0</v>
      </c>
      <c r="R191">
        <f t="shared" si="39"/>
        <v>0</v>
      </c>
      <c r="S191">
        <f t="shared" si="40"/>
        <v>0</v>
      </c>
      <c r="T191">
        <f>S191*'Exhaust Gas Math'!$C$14</f>
        <v>0</v>
      </c>
      <c r="U191">
        <f>(T191/'Exhaust Gas Math'!$B$14)+('Exhaust Gas Math'!$D$10)</f>
        <v>4.4059320573952224E-4</v>
      </c>
      <c r="V191">
        <f>('Exhaust Gas Math'!$E$10*(2.53982214E-12*V190^4 - 0.0000000071629564556*V190^3 + 7.56281407226508E-06*V190^2 - 0.00322508455050905*V190 + 1.62997098133725)*$B$24+T191*'Exhaust Gas Math'!$D$14*$B$23)/('Exhaust Gas Math'!$E$10*(2.53982214E-12*V190^4 - 0.0000000071629564556*V190^3 + 7.56281407226508E-06*V190^2 - 0.00322508455050905*V190 + 1.62997098133725)+T191*'Exhaust Gas Math'!$D$14)</f>
        <v>1100</v>
      </c>
      <c r="W191">
        <f>(353.3116967483*V191^-1.0020802909)*('Exhaust Gas Math'!$E$10/(T191+'Exhaust Gas Math'!$E$10))+(357.4500179626*V191^-1.0038444015 )*(T191/(T191+'Exhaust Gas Math'!$E$10))</f>
        <v>0.31654710700089367</v>
      </c>
      <c r="X191">
        <f t="shared" si="41"/>
        <v>0</v>
      </c>
      <c r="Y191">
        <f t="shared" si="42"/>
        <v>101325</v>
      </c>
      <c r="Z191">
        <f t="shared" si="43"/>
        <v>101325</v>
      </c>
    </row>
    <row r="192" spans="5:26" x14ac:dyDescent="0.2">
      <c r="E192">
        <f t="shared" si="30"/>
        <v>2.3375000000000017E-2</v>
      </c>
      <c r="F192">
        <f t="shared" si="31"/>
        <v>101325</v>
      </c>
      <c r="H192">
        <f t="shared" si="44"/>
        <v>2.3375000000000017E-2</v>
      </c>
      <c r="I192">
        <f t="shared" si="32"/>
        <v>402.00000000000091</v>
      </c>
      <c r="J192">
        <f t="shared" si="33"/>
        <v>8.1423090323669012E-3</v>
      </c>
      <c r="K192">
        <f t="shared" si="34"/>
        <v>17.77005460591004</v>
      </c>
      <c r="L192">
        <f t="shared" si="35"/>
        <v>3.9769296294121147E-5</v>
      </c>
      <c r="M192">
        <f>J192/SQRT('Exhaust Gas Math'!$E$14*$B$21*$B$23)</f>
        <v>1.382285942017811E-4</v>
      </c>
      <c r="N192">
        <f t="shared" si="36"/>
        <v>5.8492450478064249E-3</v>
      </c>
      <c r="O192">
        <f t="shared" si="37"/>
        <v>0</v>
      </c>
      <c r="P192">
        <f t="shared" si="38"/>
        <v>0</v>
      </c>
      <c r="Q192">
        <f>($B$16/2)*(COS((ACOS((2*'Intake Valve Fxn Scratch'!$B$1)/$B$16-1)/($B$17/2))*(I192-($B$17/2)))+1)*P192</f>
        <v>0</v>
      </c>
      <c r="R192">
        <f t="shared" si="39"/>
        <v>0</v>
      </c>
      <c r="S192">
        <f t="shared" si="40"/>
        <v>0</v>
      </c>
      <c r="T192">
        <f>S192*'Exhaust Gas Math'!$C$14</f>
        <v>0</v>
      </c>
      <c r="U192">
        <f>(T192/'Exhaust Gas Math'!$B$14)+('Exhaust Gas Math'!$D$10)</f>
        <v>4.4059320573952224E-4</v>
      </c>
      <c r="V192">
        <f>('Exhaust Gas Math'!$E$10*(2.53982214E-12*V191^4 - 0.0000000071629564556*V191^3 + 7.56281407226508E-06*V191^2 - 0.00322508455050905*V191 + 1.62997098133725)*$B$24+T192*'Exhaust Gas Math'!$D$14*$B$23)/('Exhaust Gas Math'!$E$10*(2.53982214E-12*V191^4 - 0.0000000071629564556*V191^3 + 7.56281407226508E-06*V191^2 - 0.00322508455050905*V191 + 1.62997098133725)+T192*'Exhaust Gas Math'!$D$14)</f>
        <v>1100</v>
      </c>
      <c r="W192">
        <f>(353.3116967483*V192^-1.0020802909)*('Exhaust Gas Math'!$E$10/(T192+'Exhaust Gas Math'!$E$10))+(357.4500179626*V192^-1.0038444015 )*(T192/(T192+'Exhaust Gas Math'!$E$10))</f>
        <v>0.31654710700089367</v>
      </c>
      <c r="X192">
        <f t="shared" si="41"/>
        <v>0</v>
      </c>
      <c r="Y192">
        <f t="shared" si="42"/>
        <v>101325</v>
      </c>
      <c r="Z192">
        <f t="shared" si="43"/>
        <v>101325</v>
      </c>
    </row>
    <row r="193" spans="5:26" x14ac:dyDescent="0.2">
      <c r="E193">
        <f t="shared" si="30"/>
        <v>2.3500000000000017E-2</v>
      </c>
      <c r="F193">
        <f t="shared" si="31"/>
        <v>101325</v>
      </c>
      <c r="H193">
        <f t="shared" si="44"/>
        <v>2.3500000000000017E-2</v>
      </c>
      <c r="I193">
        <f t="shared" si="32"/>
        <v>408.00000000000091</v>
      </c>
      <c r="J193">
        <f t="shared" si="33"/>
        <v>1.0488559778424538E-2</v>
      </c>
      <c r="K193">
        <f t="shared" si="34"/>
        <v>19.735645034521781</v>
      </c>
      <c r="L193">
        <f t="shared" si="35"/>
        <v>3.9769296294121147E-5</v>
      </c>
      <c r="M193">
        <f>J193/SQRT('Exhaust Gas Math'!$E$14*$B$21*$B$23)</f>
        <v>1.7805991735387602E-4</v>
      </c>
      <c r="N193">
        <f t="shared" si="36"/>
        <v>7.2230121595127372E-3</v>
      </c>
      <c r="O193">
        <f t="shared" si="37"/>
        <v>0</v>
      </c>
      <c r="P193">
        <f t="shared" si="38"/>
        <v>0</v>
      </c>
      <c r="Q193">
        <f>($B$16/2)*(COS((ACOS((2*'Intake Valve Fxn Scratch'!$B$1)/$B$16-1)/($B$17/2))*(I193-($B$17/2)))+1)*P193</f>
        <v>0</v>
      </c>
      <c r="R193">
        <f t="shared" si="39"/>
        <v>0</v>
      </c>
      <c r="S193">
        <f t="shared" si="40"/>
        <v>0</v>
      </c>
      <c r="T193">
        <f>S193*'Exhaust Gas Math'!$C$14</f>
        <v>0</v>
      </c>
      <c r="U193">
        <f>(T193/'Exhaust Gas Math'!$B$14)+('Exhaust Gas Math'!$D$10)</f>
        <v>4.4059320573952224E-4</v>
      </c>
      <c r="V193">
        <f>('Exhaust Gas Math'!$E$10*(2.53982214E-12*V192^4 - 0.0000000071629564556*V192^3 + 7.56281407226508E-06*V192^2 - 0.00322508455050905*V192 + 1.62997098133725)*$B$24+T193*'Exhaust Gas Math'!$D$14*$B$23)/('Exhaust Gas Math'!$E$10*(2.53982214E-12*V192^4 - 0.0000000071629564556*V192^3 + 7.56281407226508E-06*V192^2 - 0.00322508455050905*V192 + 1.62997098133725)+T193*'Exhaust Gas Math'!$D$14)</f>
        <v>1100</v>
      </c>
      <c r="W193">
        <f>(353.3116967483*V193^-1.0020802909)*('Exhaust Gas Math'!$E$10/(T193+'Exhaust Gas Math'!$E$10))+(357.4500179626*V193^-1.0038444015 )*(T193/(T193+'Exhaust Gas Math'!$E$10))</f>
        <v>0.31654710700089367</v>
      </c>
      <c r="X193">
        <f t="shared" si="41"/>
        <v>0</v>
      </c>
      <c r="Y193">
        <f t="shared" si="42"/>
        <v>101325</v>
      </c>
      <c r="Z193">
        <f t="shared" si="43"/>
        <v>101325</v>
      </c>
    </row>
    <row r="194" spans="5:26" x14ac:dyDescent="0.2">
      <c r="E194">
        <f t="shared" si="30"/>
        <v>2.3625000000000018E-2</v>
      </c>
      <c r="F194">
        <f t="shared" si="31"/>
        <v>101325</v>
      </c>
      <c r="H194">
        <f t="shared" si="44"/>
        <v>2.3625000000000018E-2</v>
      </c>
      <c r="I194">
        <f t="shared" si="32"/>
        <v>414.00000000000091</v>
      </c>
      <c r="J194">
        <f t="shared" si="33"/>
        <v>1.3067207502328992E-2</v>
      </c>
      <c r="K194">
        <f t="shared" si="34"/>
        <v>21.485007606186066</v>
      </c>
      <c r="L194">
        <f t="shared" si="35"/>
        <v>3.9769296294121147E-5</v>
      </c>
      <c r="M194">
        <f>J194/SQRT('Exhaust Gas Math'!$E$14*$B$21*$B$23)</f>
        <v>2.2183654734912937E-4</v>
      </c>
      <c r="N194">
        <f t="shared" si="36"/>
        <v>8.6492854861367346E-3</v>
      </c>
      <c r="O194">
        <f t="shared" si="37"/>
        <v>0</v>
      </c>
      <c r="P194">
        <f t="shared" si="38"/>
        <v>0</v>
      </c>
      <c r="Q194">
        <f>($B$16/2)*(COS((ACOS((2*'Intake Valve Fxn Scratch'!$B$1)/$B$16-1)/($B$17/2))*(I194-($B$17/2)))+1)*P194</f>
        <v>0</v>
      </c>
      <c r="R194">
        <f t="shared" si="39"/>
        <v>0</v>
      </c>
      <c r="S194">
        <f t="shared" si="40"/>
        <v>0</v>
      </c>
      <c r="T194">
        <f>S194*'Exhaust Gas Math'!$C$14</f>
        <v>0</v>
      </c>
      <c r="U194">
        <f>(T194/'Exhaust Gas Math'!$B$14)+('Exhaust Gas Math'!$D$10)</f>
        <v>4.4059320573952224E-4</v>
      </c>
      <c r="V194">
        <f>('Exhaust Gas Math'!$E$10*(2.53982214E-12*V193^4 - 0.0000000071629564556*V193^3 + 7.56281407226508E-06*V193^2 - 0.00322508455050905*V193 + 1.62997098133725)*$B$24+T194*'Exhaust Gas Math'!$D$14*$B$23)/('Exhaust Gas Math'!$E$10*(2.53982214E-12*V193^4 - 0.0000000071629564556*V193^3 + 7.56281407226508E-06*V193^2 - 0.00322508455050905*V193 + 1.62997098133725)+T194*'Exhaust Gas Math'!$D$14)</f>
        <v>1100</v>
      </c>
      <c r="W194">
        <f>(353.3116967483*V194^-1.0020802909)*('Exhaust Gas Math'!$E$10/(T194+'Exhaust Gas Math'!$E$10))+(357.4500179626*V194^-1.0038444015 )*(T194/(T194+'Exhaust Gas Math'!$E$10))</f>
        <v>0.31654710700089367</v>
      </c>
      <c r="X194">
        <f t="shared" si="41"/>
        <v>0</v>
      </c>
      <c r="Y194">
        <f t="shared" si="42"/>
        <v>101325</v>
      </c>
      <c r="Z194">
        <f t="shared" si="43"/>
        <v>101325</v>
      </c>
    </row>
    <row r="195" spans="5:26" x14ac:dyDescent="0.2">
      <c r="E195">
        <f t="shared" si="30"/>
        <v>2.3750000000000018E-2</v>
      </c>
      <c r="F195">
        <f t="shared" si="31"/>
        <v>101325</v>
      </c>
      <c r="H195">
        <f t="shared" si="44"/>
        <v>2.3750000000000018E-2</v>
      </c>
      <c r="I195">
        <f t="shared" si="32"/>
        <v>420.00000000000091</v>
      </c>
      <c r="J195">
        <f t="shared" si="33"/>
        <v>1.5850000000000433E-2</v>
      </c>
      <c r="K195">
        <f t="shared" si="34"/>
        <v>22.998975938490094</v>
      </c>
      <c r="L195">
        <f t="shared" si="35"/>
        <v>3.9769296294121147E-5</v>
      </c>
      <c r="M195">
        <f>J195/SQRT('Exhaust Gas Math'!$E$14*$B$21*$B$23)</f>
        <v>2.6907885826846434E-4</v>
      </c>
      <c r="N195">
        <f t="shared" si="36"/>
        <v>1.0114751634538423E-2</v>
      </c>
      <c r="O195">
        <f t="shared" si="37"/>
        <v>0</v>
      </c>
      <c r="P195">
        <f t="shared" si="38"/>
        <v>0</v>
      </c>
      <c r="Q195">
        <f>($B$16/2)*(COS((ACOS((2*'Intake Valve Fxn Scratch'!$B$1)/$B$16-1)/($B$17/2))*(I195-($B$17/2)))+1)*P195</f>
        <v>0</v>
      </c>
      <c r="R195">
        <f t="shared" si="39"/>
        <v>0</v>
      </c>
      <c r="S195">
        <f t="shared" si="40"/>
        <v>0</v>
      </c>
      <c r="T195">
        <f>S195*'Exhaust Gas Math'!$C$14</f>
        <v>0</v>
      </c>
      <c r="U195">
        <f>(T195/'Exhaust Gas Math'!$B$14)+('Exhaust Gas Math'!$D$10)</f>
        <v>4.4059320573952224E-4</v>
      </c>
      <c r="V195">
        <f>('Exhaust Gas Math'!$E$10*(2.53982214E-12*V194^4 - 0.0000000071629564556*V194^3 + 7.56281407226508E-06*V194^2 - 0.00322508455050905*V194 + 1.62997098133725)*$B$24+T195*'Exhaust Gas Math'!$D$14*$B$23)/('Exhaust Gas Math'!$E$10*(2.53982214E-12*V194^4 - 0.0000000071629564556*V194^3 + 7.56281407226508E-06*V194^2 - 0.00322508455050905*V194 + 1.62997098133725)+T195*'Exhaust Gas Math'!$D$14)</f>
        <v>1100</v>
      </c>
      <c r="W195">
        <f>(353.3116967483*V195^-1.0020802909)*('Exhaust Gas Math'!$E$10/(T195+'Exhaust Gas Math'!$E$10))+(357.4500179626*V195^-1.0038444015 )*(T195/(T195+'Exhaust Gas Math'!$E$10))</f>
        <v>0.31654710700089367</v>
      </c>
      <c r="X195">
        <f t="shared" si="41"/>
        <v>0</v>
      </c>
      <c r="Y195">
        <f t="shared" si="42"/>
        <v>101325</v>
      </c>
      <c r="Z195">
        <f t="shared" si="43"/>
        <v>101325</v>
      </c>
    </row>
    <row r="196" spans="5:26" x14ac:dyDescent="0.2">
      <c r="E196">
        <f t="shared" ref="E196:E259" si="45">H196</f>
        <v>2.3875000000000018E-2</v>
      </c>
      <c r="F196">
        <f t="shared" ref="F196:F259" si="46">Z196</f>
        <v>101325</v>
      </c>
      <c r="H196">
        <f t="shared" si="44"/>
        <v>2.3875000000000018E-2</v>
      </c>
      <c r="I196">
        <f t="shared" si="32"/>
        <v>426.00000000000091</v>
      </c>
      <c r="J196">
        <f t="shared" si="33"/>
        <v>1.8806448414497606E-2</v>
      </c>
      <c r="K196">
        <f t="shared" si="34"/>
        <v>24.260962677566887</v>
      </c>
      <c r="L196">
        <f t="shared" si="35"/>
        <v>3.9769296294121147E-5</v>
      </c>
      <c r="M196">
        <f>J196/SQRT('Exhaust Gas Math'!$E$14*$B$21*$B$23)</f>
        <v>3.1926925346735958E-4</v>
      </c>
      <c r="N196">
        <f t="shared" si="36"/>
        <v>1.1611157153119313E-2</v>
      </c>
      <c r="O196">
        <f t="shared" si="37"/>
        <v>0</v>
      </c>
      <c r="P196">
        <f t="shared" si="38"/>
        <v>0</v>
      </c>
      <c r="Q196">
        <f>($B$16/2)*(COS((ACOS((2*'Intake Valve Fxn Scratch'!$B$1)/$B$16-1)/($B$17/2))*(I196-($B$17/2)))+1)*P196</f>
        <v>0</v>
      </c>
      <c r="R196">
        <f t="shared" si="39"/>
        <v>0</v>
      </c>
      <c r="S196">
        <f t="shared" si="40"/>
        <v>0</v>
      </c>
      <c r="T196">
        <f>S196*'Exhaust Gas Math'!$C$14</f>
        <v>0</v>
      </c>
      <c r="U196">
        <f>(T196/'Exhaust Gas Math'!$B$14)+('Exhaust Gas Math'!$D$10)</f>
        <v>4.4059320573952224E-4</v>
      </c>
      <c r="V196">
        <f>('Exhaust Gas Math'!$E$10*(2.53982214E-12*V195^4 - 0.0000000071629564556*V195^3 + 7.56281407226508E-06*V195^2 - 0.00322508455050905*V195 + 1.62997098133725)*$B$24+T196*'Exhaust Gas Math'!$D$14*$B$23)/('Exhaust Gas Math'!$E$10*(2.53982214E-12*V195^4 - 0.0000000071629564556*V195^3 + 7.56281407226508E-06*V195^2 - 0.00322508455050905*V195 + 1.62997098133725)+T196*'Exhaust Gas Math'!$D$14)</f>
        <v>1100</v>
      </c>
      <c r="W196">
        <f>(353.3116967483*V196^-1.0020802909)*('Exhaust Gas Math'!$E$10/(T196+'Exhaust Gas Math'!$E$10))+(357.4500179626*V196^-1.0038444015 )*(T196/(T196+'Exhaust Gas Math'!$E$10))</f>
        <v>0.31654710700089367</v>
      </c>
      <c r="X196">
        <f t="shared" si="41"/>
        <v>0</v>
      </c>
      <c r="Y196">
        <f t="shared" si="42"/>
        <v>101325</v>
      </c>
      <c r="Z196">
        <f t="shared" si="43"/>
        <v>101325</v>
      </c>
    </row>
    <row r="197" spans="5:26" x14ac:dyDescent="0.2">
      <c r="E197">
        <f t="shared" si="45"/>
        <v>2.4000000000000018E-2</v>
      </c>
      <c r="F197">
        <f t="shared" si="46"/>
        <v>101325</v>
      </c>
      <c r="H197">
        <f t="shared" si="44"/>
        <v>2.4000000000000018E-2</v>
      </c>
      <c r="I197">
        <f t="shared" ref="I197:I260" si="47">($B$11*360*H197)-(720*FLOOR(H197/(2/$B$11),1))</f>
        <v>432.00000000000091</v>
      </c>
      <c r="J197">
        <f t="shared" ref="J197:J260" si="48">-(($B$4/1000)/2)*COS($B$12*H197)+(($B$4/1000)/2)</f>
        <v>2.1904161278314675E-2</v>
      </c>
      <c r="K197">
        <f t="shared" ref="K197:K260" si="49">($B$4/1000/2)*$B$12*SIN($B$12*H197)</f>
        <v>25.257141232615425</v>
      </c>
      <c r="L197">
        <f t="shared" ref="L197:L260" si="50">$B$8+P197*(J197*$B$6)</f>
        <v>3.9769296294121147E-5</v>
      </c>
      <c r="M197">
        <f>J197/SQRT('Exhaust Gas Math'!$E$14*$B$21*$B$23)</f>
        <v>3.7185783647300053E-4</v>
      </c>
      <c r="N197">
        <f t="shared" ref="N197:N260" si="51">-(($B$4/1000)/2)*COS($B$12*(H197-M197))+(($B$4/1000)/2)</f>
        <v>1.3134781388511766E-2</v>
      </c>
      <c r="O197">
        <f t="shared" ref="O197:O260" si="52">N197*$B$6*P197</f>
        <v>0</v>
      </c>
      <c r="P197">
        <f t="shared" ref="P197:P260" si="53">IF(I197&lt;=$B$17,1,0)</f>
        <v>0</v>
      </c>
      <c r="Q197">
        <f>($B$16/2)*(COS((ACOS((2*'Intake Valve Fxn Scratch'!$B$1)/$B$16-1)/($B$17/2))*(I197-($B$17/2)))+1)*P197</f>
        <v>0</v>
      </c>
      <c r="R197">
        <f t="shared" ref="R197:R260" si="54">Q197/$B$16</f>
        <v>0</v>
      </c>
      <c r="S197">
        <f t="shared" ref="S197:S260" si="55">P197*($B$13*R197*(O197-O196)*$B$19+S196)</f>
        <v>0</v>
      </c>
      <c r="T197">
        <f>S197*'Exhaust Gas Math'!$C$14</f>
        <v>0</v>
      </c>
      <c r="U197">
        <f>(T197/'Exhaust Gas Math'!$B$14)+('Exhaust Gas Math'!$D$10)</f>
        <v>4.4059320573952224E-4</v>
      </c>
      <c r="V197">
        <f>('Exhaust Gas Math'!$E$10*(2.53982214E-12*V196^4 - 0.0000000071629564556*V196^3 + 7.56281407226508E-06*V196^2 - 0.00322508455050905*V196 + 1.62997098133725)*$B$24+T197*'Exhaust Gas Math'!$D$14*$B$23)/('Exhaust Gas Math'!$E$10*(2.53982214E-12*V196^4 - 0.0000000071629564556*V196^3 + 7.56281407226508E-06*V196^2 - 0.00322508455050905*V196 + 1.62997098133725)+T197*'Exhaust Gas Math'!$D$14)</f>
        <v>1100</v>
      </c>
      <c r="W197">
        <f>(353.3116967483*V197^-1.0020802909)*('Exhaust Gas Math'!$E$10/(T197+'Exhaust Gas Math'!$E$10))+(357.4500179626*V197^-1.0038444015 )*(T197/(T197+'Exhaust Gas Math'!$E$10))</f>
        <v>0.31654710700089367</v>
      </c>
      <c r="X197">
        <f t="shared" ref="X197:X260" si="56">P197*SIGN(K197)*-0.5*W197*K197^2</f>
        <v>0</v>
      </c>
      <c r="Y197">
        <f t="shared" ref="Y197:Y260" si="57">(U197*$B$21*V197)/L197</f>
        <v>101325</v>
      </c>
      <c r="Z197">
        <f t="shared" ref="Z197:Z260" si="58">IF((X197+Y197)&lt;$B$22,(X197+Y197),$B$22)</f>
        <v>101325</v>
      </c>
    </row>
    <row r="198" spans="5:26" x14ac:dyDescent="0.2">
      <c r="E198">
        <f t="shared" si="45"/>
        <v>2.4125000000000018E-2</v>
      </c>
      <c r="F198">
        <f t="shared" si="46"/>
        <v>101325</v>
      </c>
      <c r="H198">
        <f t="shared" si="44"/>
        <v>2.4125000000000018E-2</v>
      </c>
      <c r="I198">
        <f t="shared" si="47"/>
        <v>438.00000000000091</v>
      </c>
      <c r="J198">
        <f t="shared" si="48"/>
        <v>2.5109199401077573E-2</v>
      </c>
      <c r="K198">
        <f t="shared" si="49"/>
        <v>25.97659726292283</v>
      </c>
      <c r="L198">
        <f t="shared" si="50"/>
        <v>3.9769296294121147E-5</v>
      </c>
      <c r="M198">
        <f>J198/SQRT('Exhaust Gas Math'!$E$14*$B$21*$B$23)</f>
        <v>4.2626843576510899E-4</v>
      </c>
      <c r="N198">
        <f t="shared" si="51"/>
        <v>1.4685858367120681E-2</v>
      </c>
      <c r="O198">
        <f t="shared" si="52"/>
        <v>0</v>
      </c>
      <c r="P198">
        <f t="shared" si="53"/>
        <v>0</v>
      </c>
      <c r="Q198">
        <f>($B$16/2)*(COS((ACOS((2*'Intake Valve Fxn Scratch'!$B$1)/$B$16-1)/($B$17/2))*(I198-($B$17/2)))+1)*P198</f>
        <v>0</v>
      </c>
      <c r="R198">
        <f t="shared" si="54"/>
        <v>0</v>
      </c>
      <c r="S198">
        <f t="shared" si="55"/>
        <v>0</v>
      </c>
      <c r="T198">
        <f>S198*'Exhaust Gas Math'!$C$14</f>
        <v>0</v>
      </c>
      <c r="U198">
        <f>(T198/'Exhaust Gas Math'!$B$14)+('Exhaust Gas Math'!$D$10)</f>
        <v>4.4059320573952224E-4</v>
      </c>
      <c r="V198">
        <f>('Exhaust Gas Math'!$E$10*(2.53982214E-12*V197^4 - 0.0000000071629564556*V197^3 + 7.56281407226508E-06*V197^2 - 0.00322508455050905*V197 + 1.62997098133725)*$B$24+T198*'Exhaust Gas Math'!$D$14*$B$23)/('Exhaust Gas Math'!$E$10*(2.53982214E-12*V197^4 - 0.0000000071629564556*V197^3 + 7.56281407226508E-06*V197^2 - 0.00322508455050905*V197 + 1.62997098133725)+T198*'Exhaust Gas Math'!$D$14)</f>
        <v>1100</v>
      </c>
      <c r="W198">
        <f>(353.3116967483*V198^-1.0020802909)*('Exhaust Gas Math'!$E$10/(T198+'Exhaust Gas Math'!$E$10))+(357.4500179626*V198^-1.0038444015 )*(T198/(T198+'Exhaust Gas Math'!$E$10))</f>
        <v>0.31654710700089367</v>
      </c>
      <c r="X198">
        <f t="shared" si="56"/>
        <v>0</v>
      </c>
      <c r="Y198">
        <f t="shared" si="57"/>
        <v>101325</v>
      </c>
      <c r="Z198">
        <f t="shared" si="58"/>
        <v>101325</v>
      </c>
    </row>
    <row r="199" spans="5:26" x14ac:dyDescent="0.2">
      <c r="E199">
        <f t="shared" si="45"/>
        <v>2.4250000000000018E-2</v>
      </c>
      <c r="F199">
        <f t="shared" si="46"/>
        <v>101325</v>
      </c>
      <c r="H199">
        <f t="shared" ref="H199:H262" si="59">H198+$B$2</f>
        <v>2.4250000000000018E-2</v>
      </c>
      <c r="I199">
        <f t="shared" si="47"/>
        <v>444.00000000000091</v>
      </c>
      <c r="J199">
        <f t="shared" si="48"/>
        <v>2.8386447714415845E-2</v>
      </c>
      <c r="K199">
        <f t="shared" si="49"/>
        <v>26.411448257665189</v>
      </c>
      <c r="L199">
        <f t="shared" si="50"/>
        <v>3.9769296294121147E-5</v>
      </c>
      <c r="M199">
        <f>J199/SQRT('Exhaust Gas Math'!$E$14*$B$21*$B$23)</f>
        <v>4.8190491743168868E-4</v>
      </c>
      <c r="N199">
        <f t="shared" si="51"/>
        <v>1.626797359425235E-2</v>
      </c>
      <c r="O199">
        <f t="shared" si="52"/>
        <v>0</v>
      </c>
      <c r="P199">
        <f t="shared" si="53"/>
        <v>0</v>
      </c>
      <c r="Q199">
        <f>($B$16/2)*(COS((ACOS((2*'Intake Valve Fxn Scratch'!$B$1)/$B$16-1)/($B$17/2))*(I199-($B$17/2)))+1)*P199</f>
        <v>0</v>
      </c>
      <c r="R199">
        <f t="shared" si="54"/>
        <v>0</v>
      </c>
      <c r="S199">
        <f t="shared" si="55"/>
        <v>0</v>
      </c>
      <c r="T199">
        <f>S199*'Exhaust Gas Math'!$C$14</f>
        <v>0</v>
      </c>
      <c r="U199">
        <f>(T199/'Exhaust Gas Math'!$B$14)+('Exhaust Gas Math'!$D$10)</f>
        <v>4.4059320573952224E-4</v>
      </c>
      <c r="V199">
        <f>('Exhaust Gas Math'!$E$10*(2.53982214E-12*V198^4 - 0.0000000071629564556*V198^3 + 7.56281407226508E-06*V198^2 - 0.00322508455050905*V198 + 1.62997098133725)*$B$24+T199*'Exhaust Gas Math'!$D$14*$B$23)/('Exhaust Gas Math'!$E$10*(2.53982214E-12*V198^4 - 0.0000000071629564556*V198^3 + 7.56281407226508E-06*V198^2 - 0.00322508455050905*V198 + 1.62997098133725)+T199*'Exhaust Gas Math'!$D$14)</f>
        <v>1100</v>
      </c>
      <c r="W199">
        <f>(353.3116967483*V199^-1.0020802909)*('Exhaust Gas Math'!$E$10/(T199+'Exhaust Gas Math'!$E$10))+(357.4500179626*V199^-1.0038444015 )*(T199/(T199+'Exhaust Gas Math'!$E$10))</f>
        <v>0.31654710700089367</v>
      </c>
      <c r="X199">
        <f t="shared" si="56"/>
        <v>0</v>
      </c>
      <c r="Y199">
        <f t="shared" si="57"/>
        <v>101325</v>
      </c>
      <c r="Z199">
        <f t="shared" si="58"/>
        <v>101325</v>
      </c>
    </row>
    <row r="200" spans="5:26" x14ac:dyDescent="0.2">
      <c r="E200">
        <f t="shared" si="45"/>
        <v>2.4375000000000018E-2</v>
      </c>
      <c r="F200">
        <f t="shared" si="46"/>
        <v>101325</v>
      </c>
      <c r="H200">
        <f t="shared" si="59"/>
        <v>2.4375000000000018E-2</v>
      </c>
      <c r="I200">
        <f t="shared" si="47"/>
        <v>450.00000000000091</v>
      </c>
      <c r="J200">
        <f t="shared" si="48"/>
        <v>3.1700000000000478E-2</v>
      </c>
      <c r="K200">
        <f t="shared" si="49"/>
        <v>26.556929898345718</v>
      </c>
      <c r="L200">
        <f t="shared" si="50"/>
        <v>3.9769296294121147E-5</v>
      </c>
      <c r="M200">
        <f>J200/SQRT('Exhaust Gas Math'!$E$14*$B$21*$B$23)</f>
        <v>5.3815771653692207E-4</v>
      </c>
      <c r="N200">
        <f t="shared" si="51"/>
        <v>1.788745043838804E-2</v>
      </c>
      <c r="O200">
        <f t="shared" si="52"/>
        <v>0</v>
      </c>
      <c r="P200">
        <f t="shared" si="53"/>
        <v>0</v>
      </c>
      <c r="Q200">
        <f>($B$16/2)*(COS((ACOS((2*'Intake Valve Fxn Scratch'!$B$1)/$B$16-1)/($B$17/2))*(I200-($B$17/2)))+1)*P200</f>
        <v>0</v>
      </c>
      <c r="R200">
        <f t="shared" si="54"/>
        <v>0</v>
      </c>
      <c r="S200">
        <f t="shared" si="55"/>
        <v>0</v>
      </c>
      <c r="T200">
        <f>S200*'Exhaust Gas Math'!$C$14</f>
        <v>0</v>
      </c>
      <c r="U200">
        <f>(T200/'Exhaust Gas Math'!$B$14)+('Exhaust Gas Math'!$D$10)</f>
        <v>4.4059320573952224E-4</v>
      </c>
      <c r="V200">
        <f>('Exhaust Gas Math'!$E$10*(2.53982214E-12*V199^4 - 0.0000000071629564556*V199^3 + 7.56281407226508E-06*V199^2 - 0.00322508455050905*V199 + 1.62997098133725)*$B$24+T200*'Exhaust Gas Math'!$D$14*$B$23)/('Exhaust Gas Math'!$E$10*(2.53982214E-12*V199^4 - 0.0000000071629564556*V199^3 + 7.56281407226508E-06*V199^2 - 0.00322508455050905*V199 + 1.62997098133725)+T200*'Exhaust Gas Math'!$D$14)</f>
        <v>1100</v>
      </c>
      <c r="W200">
        <f>(353.3116967483*V200^-1.0020802909)*('Exhaust Gas Math'!$E$10/(T200+'Exhaust Gas Math'!$E$10))+(357.4500179626*V200^-1.0038444015 )*(T200/(T200+'Exhaust Gas Math'!$E$10))</f>
        <v>0.31654710700089367</v>
      </c>
      <c r="X200">
        <f t="shared" si="56"/>
        <v>0</v>
      </c>
      <c r="Y200">
        <f t="shared" si="57"/>
        <v>101325</v>
      </c>
      <c r="Z200">
        <f t="shared" si="58"/>
        <v>101325</v>
      </c>
    </row>
    <row r="201" spans="5:26" x14ac:dyDescent="0.2">
      <c r="E201">
        <f t="shared" si="45"/>
        <v>2.4500000000000018E-2</v>
      </c>
      <c r="F201">
        <f t="shared" si="46"/>
        <v>101325</v>
      </c>
      <c r="H201">
        <f t="shared" si="59"/>
        <v>2.4500000000000018E-2</v>
      </c>
      <c r="I201">
        <f t="shared" si="47"/>
        <v>456.00000000000091</v>
      </c>
      <c r="J201">
        <f t="shared" si="48"/>
        <v>3.5013552285585114E-2</v>
      </c>
      <c r="K201">
        <f t="shared" si="49"/>
        <v>26.411448257665107</v>
      </c>
      <c r="L201">
        <f t="shared" si="50"/>
        <v>3.9769296294121147E-5</v>
      </c>
      <c r="M201">
        <f>J201/SQRT('Exhaust Gas Math'!$E$14*$B$21*$B$23)</f>
        <v>5.9441051564215557E-4</v>
      </c>
      <c r="N201">
        <f t="shared" si="51"/>
        <v>1.9552731033997649E-2</v>
      </c>
      <c r="O201">
        <f t="shared" si="52"/>
        <v>0</v>
      </c>
      <c r="P201">
        <f t="shared" si="53"/>
        <v>0</v>
      </c>
      <c r="Q201">
        <f>($B$16/2)*(COS((ACOS((2*'Intake Valve Fxn Scratch'!$B$1)/$B$16-1)/($B$17/2))*(I201-($B$17/2)))+1)*P201</f>
        <v>0</v>
      </c>
      <c r="R201">
        <f t="shared" si="54"/>
        <v>0</v>
      </c>
      <c r="S201">
        <f t="shared" si="55"/>
        <v>0</v>
      </c>
      <c r="T201">
        <f>S201*'Exhaust Gas Math'!$C$14</f>
        <v>0</v>
      </c>
      <c r="U201">
        <f>(T201/'Exhaust Gas Math'!$B$14)+('Exhaust Gas Math'!$D$10)</f>
        <v>4.4059320573952224E-4</v>
      </c>
      <c r="V201">
        <f>('Exhaust Gas Math'!$E$10*(2.53982214E-12*V200^4 - 0.0000000071629564556*V200^3 + 7.56281407226508E-06*V200^2 - 0.00322508455050905*V200 + 1.62997098133725)*$B$24+T201*'Exhaust Gas Math'!$D$14*$B$23)/('Exhaust Gas Math'!$E$10*(2.53982214E-12*V200^4 - 0.0000000071629564556*V200^3 + 7.56281407226508E-06*V200^2 - 0.00322508455050905*V200 + 1.62997098133725)+T201*'Exhaust Gas Math'!$D$14)</f>
        <v>1100</v>
      </c>
      <c r="W201">
        <f>(353.3116967483*V201^-1.0020802909)*('Exhaust Gas Math'!$E$10/(T201+'Exhaust Gas Math'!$E$10))+(357.4500179626*V201^-1.0038444015 )*(T201/(T201+'Exhaust Gas Math'!$E$10))</f>
        <v>0.31654710700089367</v>
      </c>
      <c r="X201">
        <f t="shared" si="56"/>
        <v>0</v>
      </c>
      <c r="Y201">
        <f t="shared" si="57"/>
        <v>101325</v>
      </c>
      <c r="Z201">
        <f t="shared" si="58"/>
        <v>101325</v>
      </c>
    </row>
    <row r="202" spans="5:26" x14ac:dyDescent="0.2">
      <c r="E202">
        <f t="shared" si="45"/>
        <v>2.4625000000000018E-2</v>
      </c>
      <c r="F202">
        <f t="shared" si="46"/>
        <v>101325</v>
      </c>
      <c r="H202">
        <f t="shared" si="59"/>
        <v>2.4625000000000018E-2</v>
      </c>
      <c r="I202">
        <f t="shared" si="47"/>
        <v>462.00000000000091</v>
      </c>
      <c r="J202">
        <f t="shared" si="48"/>
        <v>3.829080059892348E-2</v>
      </c>
      <c r="K202">
        <f t="shared" si="49"/>
        <v>25.976597262922642</v>
      </c>
      <c r="L202">
        <f t="shared" si="50"/>
        <v>3.9769296294121147E-5</v>
      </c>
      <c r="M202">
        <f>J202/SQRT('Exhaust Gas Math'!$E$14*$B$21*$B$23)</f>
        <v>6.5004699730873683E-4</v>
      </c>
      <c r="N202">
        <f t="shared" si="51"/>
        <v>2.1273748626322302E-2</v>
      </c>
      <c r="O202">
        <f t="shared" si="52"/>
        <v>0</v>
      </c>
      <c r="P202">
        <f t="shared" si="53"/>
        <v>0</v>
      </c>
      <c r="Q202">
        <f>($B$16/2)*(COS((ACOS((2*'Intake Valve Fxn Scratch'!$B$1)/$B$16-1)/($B$17/2))*(I202-($B$17/2)))+1)*P202</f>
        <v>0</v>
      </c>
      <c r="R202">
        <f t="shared" si="54"/>
        <v>0</v>
      </c>
      <c r="S202">
        <f t="shared" si="55"/>
        <v>0</v>
      </c>
      <c r="T202">
        <f>S202*'Exhaust Gas Math'!$C$14</f>
        <v>0</v>
      </c>
      <c r="U202">
        <f>(T202/'Exhaust Gas Math'!$B$14)+('Exhaust Gas Math'!$D$10)</f>
        <v>4.4059320573952224E-4</v>
      </c>
      <c r="V202">
        <f>('Exhaust Gas Math'!$E$10*(2.53982214E-12*V201^4 - 0.0000000071629564556*V201^3 + 7.56281407226508E-06*V201^2 - 0.00322508455050905*V201 + 1.62997098133725)*$B$24+T202*'Exhaust Gas Math'!$D$14*$B$23)/('Exhaust Gas Math'!$E$10*(2.53982214E-12*V201^4 - 0.0000000071629564556*V201^3 + 7.56281407226508E-06*V201^2 - 0.00322508455050905*V201 + 1.62997098133725)+T202*'Exhaust Gas Math'!$D$14)</f>
        <v>1100</v>
      </c>
      <c r="W202">
        <f>(353.3116967483*V202^-1.0020802909)*('Exhaust Gas Math'!$E$10/(T202+'Exhaust Gas Math'!$E$10))+(357.4500179626*V202^-1.0038444015 )*(T202/(T202+'Exhaust Gas Math'!$E$10))</f>
        <v>0.31654710700089367</v>
      </c>
      <c r="X202">
        <f t="shared" si="56"/>
        <v>0</v>
      </c>
      <c r="Y202">
        <f t="shared" si="57"/>
        <v>101325</v>
      </c>
      <c r="Z202">
        <f t="shared" si="58"/>
        <v>101325</v>
      </c>
    </row>
    <row r="203" spans="5:26" x14ac:dyDescent="0.2">
      <c r="E203">
        <f t="shared" si="45"/>
        <v>2.4750000000000019E-2</v>
      </c>
      <c r="F203">
        <f t="shared" si="46"/>
        <v>101325</v>
      </c>
      <c r="H203">
        <f t="shared" si="59"/>
        <v>2.4750000000000019E-2</v>
      </c>
      <c r="I203">
        <f t="shared" si="47"/>
        <v>468.00000000000091</v>
      </c>
      <c r="J203">
        <f t="shared" si="48"/>
        <v>4.1495838721686343E-2</v>
      </c>
      <c r="K203">
        <f t="shared" si="49"/>
        <v>25.257141232615147</v>
      </c>
      <c r="L203">
        <f t="shared" si="50"/>
        <v>3.9769296294121147E-5</v>
      </c>
      <c r="M203">
        <f>J203/SQRT('Exhaust Gas Math'!$E$14*$B$21*$B$23)</f>
        <v>7.044575966008447E-4</v>
      </c>
      <c r="N203">
        <f t="shared" si="51"/>
        <v>2.306128213094609E-2</v>
      </c>
      <c r="O203">
        <f t="shared" si="52"/>
        <v>0</v>
      </c>
      <c r="P203">
        <f t="shared" si="53"/>
        <v>0</v>
      </c>
      <c r="Q203">
        <f>($B$16/2)*(COS((ACOS((2*'Intake Valve Fxn Scratch'!$B$1)/$B$16-1)/($B$17/2))*(I203-($B$17/2)))+1)*P203</f>
        <v>0</v>
      </c>
      <c r="R203">
        <f t="shared" si="54"/>
        <v>0</v>
      </c>
      <c r="S203">
        <f t="shared" si="55"/>
        <v>0</v>
      </c>
      <c r="T203">
        <f>S203*'Exhaust Gas Math'!$C$14</f>
        <v>0</v>
      </c>
      <c r="U203">
        <f>(T203/'Exhaust Gas Math'!$B$14)+('Exhaust Gas Math'!$D$10)</f>
        <v>4.4059320573952224E-4</v>
      </c>
      <c r="V203">
        <f>('Exhaust Gas Math'!$E$10*(2.53982214E-12*V202^4 - 0.0000000071629564556*V202^3 + 7.56281407226508E-06*V202^2 - 0.00322508455050905*V202 + 1.62997098133725)*$B$24+T203*'Exhaust Gas Math'!$D$14*$B$23)/('Exhaust Gas Math'!$E$10*(2.53982214E-12*V202^4 - 0.0000000071629564556*V202^3 + 7.56281407226508E-06*V202^2 - 0.00322508455050905*V202 + 1.62997098133725)+T203*'Exhaust Gas Math'!$D$14)</f>
        <v>1100</v>
      </c>
      <c r="W203">
        <f>(353.3116967483*V203^-1.0020802909)*('Exhaust Gas Math'!$E$10/(T203+'Exhaust Gas Math'!$E$10))+(357.4500179626*V203^-1.0038444015 )*(T203/(T203+'Exhaust Gas Math'!$E$10))</f>
        <v>0.31654710700089367</v>
      </c>
      <c r="X203">
        <f t="shared" si="56"/>
        <v>0</v>
      </c>
      <c r="Y203">
        <f t="shared" si="57"/>
        <v>101325</v>
      </c>
      <c r="Z203">
        <f t="shared" si="58"/>
        <v>101325</v>
      </c>
    </row>
    <row r="204" spans="5:26" x14ac:dyDescent="0.2">
      <c r="E204">
        <f t="shared" si="45"/>
        <v>2.4875000000000019E-2</v>
      </c>
      <c r="F204">
        <f t="shared" si="46"/>
        <v>101325</v>
      </c>
      <c r="H204">
        <f t="shared" si="59"/>
        <v>2.4875000000000019E-2</v>
      </c>
      <c r="I204">
        <f t="shared" si="47"/>
        <v>474.00000000000091</v>
      </c>
      <c r="J204">
        <f t="shared" si="48"/>
        <v>4.4593551585503377E-2</v>
      </c>
      <c r="K204">
        <f t="shared" si="49"/>
        <v>24.260962677566521</v>
      </c>
      <c r="L204">
        <f t="shared" si="50"/>
        <v>3.9769296294121147E-5</v>
      </c>
      <c r="M204">
        <f>J204/SQRT('Exhaust Gas Math'!$E$14*$B$21*$B$23)</f>
        <v>7.5704617960648511E-4</v>
      </c>
      <c r="N204">
        <f t="shared" si="51"/>
        <v>2.492627952317587E-2</v>
      </c>
      <c r="O204">
        <f t="shared" si="52"/>
        <v>0</v>
      </c>
      <c r="P204">
        <f t="shared" si="53"/>
        <v>0</v>
      </c>
      <c r="Q204">
        <f>($B$16/2)*(COS((ACOS((2*'Intake Valve Fxn Scratch'!$B$1)/$B$16-1)/($B$17/2))*(I204-($B$17/2)))+1)*P204</f>
        <v>0</v>
      </c>
      <c r="R204">
        <f t="shared" si="54"/>
        <v>0</v>
      </c>
      <c r="S204">
        <f t="shared" si="55"/>
        <v>0</v>
      </c>
      <c r="T204">
        <f>S204*'Exhaust Gas Math'!$C$14</f>
        <v>0</v>
      </c>
      <c r="U204">
        <f>(T204/'Exhaust Gas Math'!$B$14)+('Exhaust Gas Math'!$D$10)</f>
        <v>4.4059320573952224E-4</v>
      </c>
      <c r="V204">
        <f>('Exhaust Gas Math'!$E$10*(2.53982214E-12*V203^4 - 0.0000000071629564556*V203^3 + 7.56281407226508E-06*V203^2 - 0.00322508455050905*V203 + 1.62997098133725)*$B$24+T204*'Exhaust Gas Math'!$D$14*$B$23)/('Exhaust Gas Math'!$E$10*(2.53982214E-12*V203^4 - 0.0000000071629564556*V203^3 + 7.56281407226508E-06*V203^2 - 0.00322508455050905*V203 + 1.62997098133725)+T204*'Exhaust Gas Math'!$D$14)</f>
        <v>1100</v>
      </c>
      <c r="W204">
        <f>(353.3116967483*V204^-1.0020802909)*('Exhaust Gas Math'!$E$10/(T204+'Exhaust Gas Math'!$E$10))+(357.4500179626*V204^-1.0038444015 )*(T204/(T204+'Exhaust Gas Math'!$E$10))</f>
        <v>0.31654710700089367</v>
      </c>
      <c r="X204">
        <f t="shared" si="56"/>
        <v>0</v>
      </c>
      <c r="Y204">
        <f t="shared" si="57"/>
        <v>101325</v>
      </c>
      <c r="Z204">
        <f t="shared" si="58"/>
        <v>101325</v>
      </c>
    </row>
    <row r="205" spans="5:26" x14ac:dyDescent="0.2">
      <c r="E205">
        <f t="shared" si="45"/>
        <v>2.5000000000000019E-2</v>
      </c>
      <c r="F205">
        <f t="shared" si="46"/>
        <v>101325</v>
      </c>
      <c r="H205">
        <f t="shared" si="59"/>
        <v>2.5000000000000019E-2</v>
      </c>
      <c r="I205">
        <f t="shared" si="47"/>
        <v>480.00000000000091</v>
      </c>
      <c r="J205">
        <f t="shared" si="48"/>
        <v>4.7550000000000495E-2</v>
      </c>
      <c r="K205">
        <f t="shared" si="49"/>
        <v>22.998975938489643</v>
      </c>
      <c r="L205">
        <f t="shared" si="50"/>
        <v>3.9769296294121147E-5</v>
      </c>
      <c r="M205">
        <f>J205/SQRT('Exhaust Gas Math'!$E$14*$B$21*$B$23)</f>
        <v>8.0723657480537931E-4</v>
      </c>
      <c r="N205">
        <f t="shared" si="51"/>
        <v>2.6879134705680992E-2</v>
      </c>
      <c r="O205">
        <f t="shared" si="52"/>
        <v>0</v>
      </c>
      <c r="P205">
        <f t="shared" si="53"/>
        <v>0</v>
      </c>
      <c r="Q205">
        <f>($B$16/2)*(COS((ACOS((2*'Intake Valve Fxn Scratch'!$B$1)/$B$16-1)/($B$17/2))*(I205-($B$17/2)))+1)*P205</f>
        <v>0</v>
      </c>
      <c r="R205">
        <f t="shared" si="54"/>
        <v>0</v>
      </c>
      <c r="S205">
        <f t="shared" si="55"/>
        <v>0</v>
      </c>
      <c r="T205">
        <f>S205*'Exhaust Gas Math'!$C$14</f>
        <v>0</v>
      </c>
      <c r="U205">
        <f>(T205/'Exhaust Gas Math'!$B$14)+('Exhaust Gas Math'!$D$10)</f>
        <v>4.4059320573952224E-4</v>
      </c>
      <c r="V205">
        <f>('Exhaust Gas Math'!$E$10*(2.53982214E-12*V204^4 - 0.0000000071629564556*V204^3 + 7.56281407226508E-06*V204^2 - 0.00322508455050905*V204 + 1.62997098133725)*$B$24+T205*'Exhaust Gas Math'!$D$14*$B$23)/('Exhaust Gas Math'!$E$10*(2.53982214E-12*V204^4 - 0.0000000071629564556*V204^3 + 7.56281407226508E-06*V204^2 - 0.00322508455050905*V204 + 1.62997098133725)+T205*'Exhaust Gas Math'!$D$14)</f>
        <v>1100</v>
      </c>
      <c r="W205">
        <f>(353.3116967483*V205^-1.0020802909)*('Exhaust Gas Math'!$E$10/(T205+'Exhaust Gas Math'!$E$10))+(357.4500179626*V205^-1.0038444015 )*(T205/(T205+'Exhaust Gas Math'!$E$10))</f>
        <v>0.31654710700089367</v>
      </c>
      <c r="X205">
        <f t="shared" si="56"/>
        <v>0</v>
      </c>
      <c r="Y205">
        <f t="shared" si="57"/>
        <v>101325</v>
      </c>
      <c r="Z205">
        <f t="shared" si="58"/>
        <v>101325</v>
      </c>
    </row>
    <row r="206" spans="5:26" x14ac:dyDescent="0.2">
      <c r="E206">
        <f t="shared" si="45"/>
        <v>2.5125000000000019E-2</v>
      </c>
      <c r="F206">
        <f t="shared" si="46"/>
        <v>101325</v>
      </c>
      <c r="H206">
        <f t="shared" si="59"/>
        <v>2.5125000000000019E-2</v>
      </c>
      <c r="I206">
        <f t="shared" si="47"/>
        <v>486.00000000000091</v>
      </c>
      <c r="J206">
        <f t="shared" si="48"/>
        <v>5.033279249767178E-2</v>
      </c>
      <c r="K206">
        <f t="shared" si="49"/>
        <v>21.485007606185594</v>
      </c>
      <c r="L206">
        <f t="shared" si="50"/>
        <v>3.9769296294121147E-5</v>
      </c>
      <c r="M206">
        <f>J206/SQRT('Exhaust Gas Math'!$E$14*$B$21*$B$23)</f>
        <v>8.5447888572471166E-4</v>
      </c>
      <c r="N206">
        <f t="shared" si="51"/>
        <v>2.8928903021831136E-2</v>
      </c>
      <c r="O206">
        <f t="shared" si="52"/>
        <v>0</v>
      </c>
      <c r="P206">
        <f t="shared" si="53"/>
        <v>0</v>
      </c>
      <c r="Q206">
        <f>($B$16/2)*(COS((ACOS((2*'Intake Valve Fxn Scratch'!$B$1)/$B$16-1)/($B$17/2))*(I206-($B$17/2)))+1)*P206</f>
        <v>0</v>
      </c>
      <c r="R206">
        <f t="shared" si="54"/>
        <v>0</v>
      </c>
      <c r="S206">
        <f t="shared" si="55"/>
        <v>0</v>
      </c>
      <c r="T206">
        <f>S206*'Exhaust Gas Math'!$C$14</f>
        <v>0</v>
      </c>
      <c r="U206">
        <f>(T206/'Exhaust Gas Math'!$B$14)+('Exhaust Gas Math'!$D$10)</f>
        <v>4.4059320573952224E-4</v>
      </c>
      <c r="V206">
        <f>('Exhaust Gas Math'!$E$10*(2.53982214E-12*V205^4 - 0.0000000071629564556*V205^3 + 7.56281407226508E-06*V205^2 - 0.00322508455050905*V205 + 1.62997098133725)*$B$24+T206*'Exhaust Gas Math'!$D$14*$B$23)/('Exhaust Gas Math'!$E$10*(2.53982214E-12*V205^4 - 0.0000000071629564556*V205^3 + 7.56281407226508E-06*V205^2 - 0.00322508455050905*V205 + 1.62997098133725)+T206*'Exhaust Gas Math'!$D$14)</f>
        <v>1100</v>
      </c>
      <c r="W206">
        <f>(353.3116967483*V206^-1.0020802909)*('Exhaust Gas Math'!$E$10/(T206+'Exhaust Gas Math'!$E$10))+(357.4500179626*V206^-1.0038444015 )*(T206/(T206+'Exhaust Gas Math'!$E$10))</f>
        <v>0.31654710700089367</v>
      </c>
      <c r="X206">
        <f t="shared" si="56"/>
        <v>0</v>
      </c>
      <c r="Y206">
        <f t="shared" si="57"/>
        <v>101325</v>
      </c>
      <c r="Z206">
        <f t="shared" si="58"/>
        <v>101325</v>
      </c>
    </row>
    <row r="207" spans="5:26" x14ac:dyDescent="0.2">
      <c r="E207">
        <f t="shared" si="45"/>
        <v>2.5250000000000019E-2</v>
      </c>
      <c r="F207">
        <f t="shared" si="46"/>
        <v>101325</v>
      </c>
      <c r="H207">
        <f t="shared" si="59"/>
        <v>2.5250000000000019E-2</v>
      </c>
      <c r="I207">
        <f t="shared" si="47"/>
        <v>492.00000000000091</v>
      </c>
      <c r="J207">
        <f t="shared" si="48"/>
        <v>5.2911440221576178E-2</v>
      </c>
      <c r="K207">
        <f t="shared" si="49"/>
        <v>19.735645034521241</v>
      </c>
      <c r="L207">
        <f t="shared" si="50"/>
        <v>3.9769296294121147E-5</v>
      </c>
      <c r="M207">
        <f>J207/SQRT('Exhaust Gas Math'!$E$14*$B$21*$B$23)</f>
        <v>8.9825551571996406E-4</v>
      </c>
      <c r="N207">
        <f t="shared" si="51"/>
        <v>3.108244396838486E-2</v>
      </c>
      <c r="O207">
        <f t="shared" si="52"/>
        <v>0</v>
      </c>
      <c r="P207">
        <f t="shared" si="53"/>
        <v>0</v>
      </c>
      <c r="Q207">
        <f>($B$16/2)*(COS((ACOS((2*'Intake Valve Fxn Scratch'!$B$1)/$B$16-1)/($B$17/2))*(I207-($B$17/2)))+1)*P207</f>
        <v>0</v>
      </c>
      <c r="R207">
        <f t="shared" si="54"/>
        <v>0</v>
      </c>
      <c r="S207">
        <f t="shared" si="55"/>
        <v>0</v>
      </c>
      <c r="T207">
        <f>S207*'Exhaust Gas Math'!$C$14</f>
        <v>0</v>
      </c>
      <c r="U207">
        <f>(T207/'Exhaust Gas Math'!$B$14)+('Exhaust Gas Math'!$D$10)</f>
        <v>4.4059320573952224E-4</v>
      </c>
      <c r="V207">
        <f>('Exhaust Gas Math'!$E$10*(2.53982214E-12*V206^4 - 0.0000000071629564556*V206^3 + 7.56281407226508E-06*V206^2 - 0.00322508455050905*V206 + 1.62997098133725)*$B$24+T207*'Exhaust Gas Math'!$D$14*$B$23)/('Exhaust Gas Math'!$E$10*(2.53982214E-12*V206^4 - 0.0000000071629564556*V206^3 + 7.56281407226508E-06*V206^2 - 0.00322508455050905*V206 + 1.62997098133725)+T207*'Exhaust Gas Math'!$D$14)</f>
        <v>1100</v>
      </c>
      <c r="W207">
        <f>(353.3116967483*V207^-1.0020802909)*('Exhaust Gas Math'!$E$10/(T207+'Exhaust Gas Math'!$E$10))+(357.4500179626*V207^-1.0038444015 )*(T207/(T207+'Exhaust Gas Math'!$E$10))</f>
        <v>0.31654710700089367</v>
      </c>
      <c r="X207">
        <f t="shared" si="56"/>
        <v>0</v>
      </c>
      <c r="Y207">
        <f t="shared" si="57"/>
        <v>101325</v>
      </c>
      <c r="Z207">
        <f t="shared" si="58"/>
        <v>101325</v>
      </c>
    </row>
    <row r="208" spans="5:26" x14ac:dyDescent="0.2">
      <c r="E208">
        <f t="shared" si="45"/>
        <v>2.5375000000000019E-2</v>
      </c>
      <c r="F208">
        <f t="shared" si="46"/>
        <v>101325</v>
      </c>
      <c r="H208">
        <f t="shared" si="59"/>
        <v>2.5375000000000019E-2</v>
      </c>
      <c r="I208">
        <f t="shared" si="47"/>
        <v>498.00000000000091</v>
      </c>
      <c r="J208">
        <f t="shared" si="48"/>
        <v>5.5257690967633742E-2</v>
      </c>
      <c r="K208">
        <f t="shared" si="49"/>
        <v>17.770054605909436</v>
      </c>
      <c r="L208">
        <f t="shared" si="50"/>
        <v>3.9769296294121147E-5</v>
      </c>
      <c r="M208">
        <f>J208/SQRT('Exhaust Gas Math'!$E$14*$B$21*$B$23)</f>
        <v>9.3808683887205773E-4</v>
      </c>
      <c r="N208">
        <f t="shared" si="51"/>
        <v>3.3343486332452425E-2</v>
      </c>
      <c r="O208">
        <f t="shared" si="52"/>
        <v>0</v>
      </c>
      <c r="P208">
        <f t="shared" si="53"/>
        <v>0</v>
      </c>
      <c r="Q208">
        <f>($B$16/2)*(COS((ACOS((2*'Intake Valve Fxn Scratch'!$B$1)/$B$16-1)/($B$17/2))*(I208-($B$17/2)))+1)*P208</f>
        <v>0</v>
      </c>
      <c r="R208">
        <f t="shared" si="54"/>
        <v>0</v>
      </c>
      <c r="S208">
        <f t="shared" si="55"/>
        <v>0</v>
      </c>
      <c r="T208">
        <f>S208*'Exhaust Gas Math'!$C$14</f>
        <v>0</v>
      </c>
      <c r="U208">
        <f>(T208/'Exhaust Gas Math'!$B$14)+('Exhaust Gas Math'!$D$10)</f>
        <v>4.4059320573952224E-4</v>
      </c>
      <c r="V208">
        <f>('Exhaust Gas Math'!$E$10*(2.53982214E-12*V207^4 - 0.0000000071629564556*V207^3 + 7.56281407226508E-06*V207^2 - 0.00322508455050905*V207 + 1.62997098133725)*$B$24+T208*'Exhaust Gas Math'!$D$14*$B$23)/('Exhaust Gas Math'!$E$10*(2.53982214E-12*V207^4 - 0.0000000071629564556*V207^3 + 7.56281407226508E-06*V207^2 - 0.00322508455050905*V207 + 1.62997098133725)+T208*'Exhaust Gas Math'!$D$14)</f>
        <v>1100</v>
      </c>
      <c r="W208">
        <f>(353.3116967483*V208^-1.0020802909)*('Exhaust Gas Math'!$E$10/(T208+'Exhaust Gas Math'!$E$10))+(357.4500179626*V208^-1.0038444015 )*(T208/(T208+'Exhaust Gas Math'!$E$10))</f>
        <v>0.31654710700089367</v>
      </c>
      <c r="X208">
        <f t="shared" si="56"/>
        <v>0</v>
      </c>
      <c r="Y208">
        <f t="shared" si="57"/>
        <v>101325</v>
      </c>
      <c r="Z208">
        <f t="shared" si="58"/>
        <v>101325</v>
      </c>
    </row>
    <row r="209" spans="5:26" x14ac:dyDescent="0.2">
      <c r="E209">
        <f t="shared" si="45"/>
        <v>2.5500000000000019E-2</v>
      </c>
      <c r="F209">
        <f t="shared" si="46"/>
        <v>101325</v>
      </c>
      <c r="H209">
        <f t="shared" si="59"/>
        <v>2.5500000000000019E-2</v>
      </c>
      <c r="I209">
        <f t="shared" si="47"/>
        <v>504.00000000000091</v>
      </c>
      <c r="J209">
        <f t="shared" si="48"/>
        <v>5.7345838721686145E-2</v>
      </c>
      <c r="K209">
        <f t="shared" si="49"/>
        <v>15.609771740412299</v>
      </c>
      <c r="L209">
        <f t="shared" si="50"/>
        <v>3.9769296294121147E-5</v>
      </c>
      <c r="M209">
        <f>J209/SQRT('Exhaust Gas Math'!$E$14*$B$21*$B$23)</f>
        <v>9.7353645486929837E-4</v>
      </c>
      <c r="N209">
        <f t="shared" si="51"/>
        <v>3.5711621293390616E-2</v>
      </c>
      <c r="O209">
        <f t="shared" si="52"/>
        <v>0</v>
      </c>
      <c r="P209">
        <f t="shared" si="53"/>
        <v>0</v>
      </c>
      <c r="Q209">
        <f>($B$16/2)*(COS((ACOS((2*'Intake Valve Fxn Scratch'!$B$1)/$B$16-1)/($B$17/2))*(I209-($B$17/2)))+1)*P209</f>
        <v>0</v>
      </c>
      <c r="R209">
        <f t="shared" si="54"/>
        <v>0</v>
      </c>
      <c r="S209">
        <f t="shared" si="55"/>
        <v>0</v>
      </c>
      <c r="T209">
        <f>S209*'Exhaust Gas Math'!$C$14</f>
        <v>0</v>
      </c>
      <c r="U209">
        <f>(T209/'Exhaust Gas Math'!$B$14)+('Exhaust Gas Math'!$D$10)</f>
        <v>4.4059320573952224E-4</v>
      </c>
      <c r="V209">
        <f>('Exhaust Gas Math'!$E$10*(2.53982214E-12*V208^4 - 0.0000000071629564556*V208^3 + 7.56281407226508E-06*V208^2 - 0.00322508455050905*V208 + 1.62997098133725)*$B$24+T209*'Exhaust Gas Math'!$D$14*$B$23)/('Exhaust Gas Math'!$E$10*(2.53982214E-12*V208^4 - 0.0000000071629564556*V208^3 + 7.56281407226508E-06*V208^2 - 0.00322508455050905*V208 + 1.62997098133725)+T209*'Exhaust Gas Math'!$D$14)</f>
        <v>1100</v>
      </c>
      <c r="W209">
        <f>(353.3116967483*V209^-1.0020802909)*('Exhaust Gas Math'!$E$10/(T209+'Exhaust Gas Math'!$E$10))+(357.4500179626*V209^-1.0038444015 )*(T209/(T209+'Exhaust Gas Math'!$E$10))</f>
        <v>0.31654710700089367</v>
      </c>
      <c r="X209">
        <f t="shared" si="56"/>
        <v>0</v>
      </c>
      <c r="Y209">
        <f t="shared" si="57"/>
        <v>101325</v>
      </c>
      <c r="Z209">
        <f t="shared" si="58"/>
        <v>101325</v>
      </c>
    </row>
    <row r="210" spans="5:26" x14ac:dyDescent="0.2">
      <c r="E210">
        <f t="shared" si="45"/>
        <v>2.5625000000000019E-2</v>
      </c>
      <c r="F210">
        <f t="shared" si="46"/>
        <v>101325</v>
      </c>
      <c r="H210">
        <f t="shared" si="59"/>
        <v>2.5625000000000019E-2</v>
      </c>
      <c r="I210">
        <f t="shared" si="47"/>
        <v>510.00000000000091</v>
      </c>
      <c r="J210">
        <f t="shared" si="48"/>
        <v>5.9153005299966976E-2</v>
      </c>
      <c r="K210">
        <f t="shared" si="49"/>
        <v>13.278464949172456</v>
      </c>
      <c r="L210">
        <f t="shared" si="50"/>
        <v>3.9769296294121147E-5</v>
      </c>
      <c r="M210">
        <f>J210/SQRT('Exhaust Gas Math'!$E$14*$B$21*$B$23)</f>
        <v>1.0042159703005109E-3</v>
      </c>
      <c r="N210">
        <f t="shared" si="51"/>
        <v>3.8181243154759154E-2</v>
      </c>
      <c r="O210">
        <f t="shared" si="52"/>
        <v>0</v>
      </c>
      <c r="P210">
        <f t="shared" si="53"/>
        <v>0</v>
      </c>
      <c r="Q210">
        <f>($B$16/2)*(COS((ACOS((2*'Intake Valve Fxn Scratch'!$B$1)/$B$16-1)/($B$17/2))*(I210-($B$17/2)))+1)*P210</f>
        <v>0</v>
      </c>
      <c r="R210">
        <f t="shared" si="54"/>
        <v>0</v>
      </c>
      <c r="S210">
        <f t="shared" si="55"/>
        <v>0</v>
      </c>
      <c r="T210">
        <f>S210*'Exhaust Gas Math'!$C$14</f>
        <v>0</v>
      </c>
      <c r="U210">
        <f>(T210/'Exhaust Gas Math'!$B$14)+('Exhaust Gas Math'!$D$10)</f>
        <v>4.4059320573952224E-4</v>
      </c>
      <c r="V210">
        <f>('Exhaust Gas Math'!$E$10*(2.53982214E-12*V209^4 - 0.0000000071629564556*V209^3 + 7.56281407226508E-06*V209^2 - 0.00322508455050905*V209 + 1.62997098133725)*$B$24+T210*'Exhaust Gas Math'!$D$14*$B$23)/('Exhaust Gas Math'!$E$10*(2.53982214E-12*V209^4 - 0.0000000071629564556*V209^3 + 7.56281407226508E-06*V209^2 - 0.00322508455050905*V209 + 1.62997098133725)+T210*'Exhaust Gas Math'!$D$14)</f>
        <v>1100</v>
      </c>
      <c r="W210">
        <f>(353.3116967483*V210^-1.0020802909)*('Exhaust Gas Math'!$E$10/(T210+'Exhaust Gas Math'!$E$10))+(357.4500179626*V210^-1.0038444015 )*(T210/(T210+'Exhaust Gas Math'!$E$10))</f>
        <v>0.31654710700089367</v>
      </c>
      <c r="X210">
        <f t="shared" si="56"/>
        <v>0</v>
      </c>
      <c r="Y210">
        <f t="shared" si="57"/>
        <v>101325</v>
      </c>
      <c r="Z210">
        <f t="shared" si="58"/>
        <v>101325</v>
      </c>
    </row>
    <row r="211" spans="5:26" x14ac:dyDescent="0.2">
      <c r="E211">
        <f t="shared" si="45"/>
        <v>2.5750000000000019E-2</v>
      </c>
      <c r="F211">
        <f t="shared" si="46"/>
        <v>101325</v>
      </c>
      <c r="H211">
        <f t="shared" si="59"/>
        <v>2.5750000000000019E-2</v>
      </c>
      <c r="I211">
        <f t="shared" si="47"/>
        <v>516.00000000000091</v>
      </c>
      <c r="J211">
        <f t="shared" si="48"/>
        <v>6.0659391007270677E-2</v>
      </c>
      <c r="K211">
        <f t="shared" si="49"/>
        <v>10.80167651725205</v>
      </c>
      <c r="L211">
        <f t="shared" si="50"/>
        <v>3.9769296294121147E-5</v>
      </c>
      <c r="M211">
        <f>J211/SQRT('Exhaust Gas Math'!$E$14*$B$21*$B$23)</f>
        <v>1.0297892539745299E-3</v>
      </c>
      <c r="N211">
        <f t="shared" si="51"/>
        <v>4.0740475102977174E-2</v>
      </c>
      <c r="O211">
        <f t="shared" si="52"/>
        <v>0</v>
      </c>
      <c r="P211">
        <f t="shared" si="53"/>
        <v>0</v>
      </c>
      <c r="Q211">
        <f>($B$16/2)*(COS((ACOS((2*'Intake Valve Fxn Scratch'!$B$1)/$B$16-1)/($B$17/2))*(I211-($B$17/2)))+1)*P211</f>
        <v>0</v>
      </c>
      <c r="R211">
        <f t="shared" si="54"/>
        <v>0</v>
      </c>
      <c r="S211">
        <f t="shared" si="55"/>
        <v>0</v>
      </c>
      <c r="T211">
        <f>S211*'Exhaust Gas Math'!$C$14</f>
        <v>0</v>
      </c>
      <c r="U211">
        <f>(T211/'Exhaust Gas Math'!$B$14)+('Exhaust Gas Math'!$D$10)</f>
        <v>4.4059320573952224E-4</v>
      </c>
      <c r="V211">
        <f>('Exhaust Gas Math'!$E$10*(2.53982214E-12*V210^4 - 0.0000000071629564556*V210^3 + 7.56281407226508E-06*V210^2 - 0.00322508455050905*V210 + 1.62997098133725)*$B$24+T211*'Exhaust Gas Math'!$D$14*$B$23)/('Exhaust Gas Math'!$E$10*(2.53982214E-12*V210^4 - 0.0000000071629564556*V210^3 + 7.56281407226508E-06*V210^2 - 0.00322508455050905*V210 + 1.62997098133725)+T211*'Exhaust Gas Math'!$D$14)</f>
        <v>1100</v>
      </c>
      <c r="W211">
        <f>(353.3116967483*V211^-1.0020802909)*('Exhaust Gas Math'!$E$10/(T211+'Exhaust Gas Math'!$E$10))+(357.4500179626*V211^-1.0038444015 )*(T211/(T211+'Exhaust Gas Math'!$E$10))</f>
        <v>0.31654710700089367</v>
      </c>
      <c r="X211">
        <f t="shared" si="56"/>
        <v>0</v>
      </c>
      <c r="Y211">
        <f t="shared" si="57"/>
        <v>101325</v>
      </c>
      <c r="Z211">
        <f t="shared" si="58"/>
        <v>101325</v>
      </c>
    </row>
    <row r="212" spans="5:26" x14ac:dyDescent="0.2">
      <c r="E212">
        <f t="shared" si="45"/>
        <v>2.587500000000002E-2</v>
      </c>
      <c r="F212">
        <f t="shared" si="46"/>
        <v>101325</v>
      </c>
      <c r="H212">
        <f t="shared" si="59"/>
        <v>2.587500000000002E-2</v>
      </c>
      <c r="I212">
        <f t="shared" si="47"/>
        <v>522.00000000000091</v>
      </c>
      <c r="J212">
        <f t="shared" si="48"/>
        <v>6.1848491566556543E-2</v>
      </c>
      <c r="K212">
        <f t="shared" si="49"/>
        <v>8.2065426570125002</v>
      </c>
      <c r="L212">
        <f t="shared" si="50"/>
        <v>3.9769296294121147E-5</v>
      </c>
      <c r="M212">
        <f>J212/SQRT('Exhaust Gas Math'!$E$14*$B$21*$B$23)</f>
        <v>1.049976119643869E-3</v>
      </c>
      <c r="N212">
        <f t="shared" si="51"/>
        <v>4.3370137971736902E-2</v>
      </c>
      <c r="O212">
        <f t="shared" si="52"/>
        <v>0</v>
      </c>
      <c r="P212">
        <f t="shared" si="53"/>
        <v>0</v>
      </c>
      <c r="Q212">
        <f>($B$16/2)*(COS((ACOS((2*'Intake Valve Fxn Scratch'!$B$1)/$B$16-1)/($B$17/2))*(I212-($B$17/2)))+1)*P212</f>
        <v>0</v>
      </c>
      <c r="R212">
        <f t="shared" si="54"/>
        <v>0</v>
      </c>
      <c r="S212">
        <f t="shared" si="55"/>
        <v>0</v>
      </c>
      <c r="T212">
        <f>S212*'Exhaust Gas Math'!$C$14</f>
        <v>0</v>
      </c>
      <c r="U212">
        <f>(T212/'Exhaust Gas Math'!$B$14)+('Exhaust Gas Math'!$D$10)</f>
        <v>4.4059320573952224E-4</v>
      </c>
      <c r="V212">
        <f>('Exhaust Gas Math'!$E$10*(2.53982214E-12*V211^4 - 0.0000000071629564556*V211^3 + 7.56281407226508E-06*V211^2 - 0.00322508455050905*V211 + 1.62997098133725)*$B$24+T212*'Exhaust Gas Math'!$D$14*$B$23)/('Exhaust Gas Math'!$E$10*(2.53982214E-12*V211^4 - 0.0000000071629564556*V211^3 + 7.56281407226508E-06*V211^2 - 0.00322508455050905*V211 + 1.62997098133725)+T212*'Exhaust Gas Math'!$D$14)</f>
        <v>1100</v>
      </c>
      <c r="W212">
        <f>(353.3116967483*V212^-1.0020802909)*('Exhaust Gas Math'!$E$10/(T212+'Exhaust Gas Math'!$E$10))+(357.4500179626*V212^-1.0038444015 )*(T212/(T212+'Exhaust Gas Math'!$E$10))</f>
        <v>0.31654710700089367</v>
      </c>
      <c r="X212">
        <f t="shared" si="56"/>
        <v>0</v>
      </c>
      <c r="Y212">
        <f t="shared" si="57"/>
        <v>101325</v>
      </c>
      <c r="Z212">
        <f t="shared" si="58"/>
        <v>101325</v>
      </c>
    </row>
    <row r="213" spans="5:26" x14ac:dyDescent="0.2">
      <c r="E213">
        <f t="shared" si="45"/>
        <v>2.600000000000002E-2</v>
      </c>
      <c r="F213">
        <f t="shared" si="46"/>
        <v>101325</v>
      </c>
      <c r="H213">
        <f t="shared" si="59"/>
        <v>2.600000000000002E-2</v>
      </c>
      <c r="I213">
        <f t="shared" si="47"/>
        <v>528.00000000000091</v>
      </c>
      <c r="J213">
        <f t="shared" si="48"/>
        <v>6.2707278943261766E-2</v>
      </c>
      <c r="K213">
        <f t="shared" si="49"/>
        <v>5.5214961980932626</v>
      </c>
      <c r="L213">
        <f t="shared" si="50"/>
        <v>3.9769296294121147E-5</v>
      </c>
      <c r="M213">
        <f>J213/SQRT('Exhaust Gas Math'!$E$14*$B$21*$B$23)</f>
        <v>1.064555395783882E-3</v>
      </c>
      <c r="N213">
        <f t="shared" si="51"/>
        <v>4.6042841937539457E-2</v>
      </c>
      <c r="O213">
        <f t="shared" si="52"/>
        <v>0</v>
      </c>
      <c r="P213">
        <f t="shared" si="53"/>
        <v>0</v>
      </c>
      <c r="Q213">
        <f>($B$16/2)*(COS((ACOS((2*'Intake Valve Fxn Scratch'!$B$1)/$B$16-1)/($B$17/2))*(I213-($B$17/2)))+1)*P213</f>
        <v>0</v>
      </c>
      <c r="R213">
        <f t="shared" si="54"/>
        <v>0</v>
      </c>
      <c r="S213">
        <f t="shared" si="55"/>
        <v>0</v>
      </c>
      <c r="T213">
        <f>S213*'Exhaust Gas Math'!$C$14</f>
        <v>0</v>
      </c>
      <c r="U213">
        <f>(T213/'Exhaust Gas Math'!$B$14)+('Exhaust Gas Math'!$D$10)</f>
        <v>4.4059320573952224E-4</v>
      </c>
      <c r="V213">
        <f>('Exhaust Gas Math'!$E$10*(2.53982214E-12*V212^4 - 0.0000000071629564556*V212^3 + 7.56281407226508E-06*V212^2 - 0.00322508455050905*V212 + 1.62997098133725)*$B$24+T213*'Exhaust Gas Math'!$D$14*$B$23)/('Exhaust Gas Math'!$E$10*(2.53982214E-12*V212^4 - 0.0000000071629564556*V212^3 + 7.56281407226508E-06*V212^2 - 0.00322508455050905*V212 + 1.62997098133725)+T213*'Exhaust Gas Math'!$D$14)</f>
        <v>1100</v>
      </c>
      <c r="W213">
        <f>(353.3116967483*V213^-1.0020802909)*('Exhaust Gas Math'!$E$10/(T213+'Exhaust Gas Math'!$E$10))+(357.4500179626*V213^-1.0038444015 )*(T213/(T213+'Exhaust Gas Math'!$E$10))</f>
        <v>0.31654710700089367</v>
      </c>
      <c r="X213">
        <f t="shared" si="56"/>
        <v>0</v>
      </c>
      <c r="Y213">
        <f t="shared" si="57"/>
        <v>101325</v>
      </c>
      <c r="Z213">
        <f t="shared" si="58"/>
        <v>101325</v>
      </c>
    </row>
    <row r="214" spans="5:26" x14ac:dyDescent="0.2">
      <c r="E214">
        <f t="shared" si="45"/>
        <v>2.612500000000002E-2</v>
      </c>
      <c r="F214">
        <f t="shared" si="46"/>
        <v>101325</v>
      </c>
      <c r="H214">
        <f t="shared" si="59"/>
        <v>2.612500000000002E-2</v>
      </c>
      <c r="I214">
        <f t="shared" si="47"/>
        <v>534.00000000000091</v>
      </c>
      <c r="J214">
        <f t="shared" si="48"/>
        <v>6.3226344083174318E-2</v>
      </c>
      <c r="K214">
        <f t="shared" si="49"/>
        <v>2.7759550713804479</v>
      </c>
      <c r="L214">
        <f t="shared" si="50"/>
        <v>3.9769296294121147E-5</v>
      </c>
      <c r="M214">
        <f>J214/SQRT('Exhaust Gas Math'!$E$14*$B$21*$B$23)</f>
        <v>1.0733673487942686E-3</v>
      </c>
      <c r="N214">
        <f t="shared" si="51"/>
        <v>4.8722302043226889E-2</v>
      </c>
      <c r="O214">
        <f t="shared" si="52"/>
        <v>0</v>
      </c>
      <c r="P214">
        <f t="shared" si="53"/>
        <v>0</v>
      </c>
      <c r="Q214">
        <f>($B$16/2)*(COS((ACOS((2*'Intake Valve Fxn Scratch'!$B$1)/$B$16-1)/($B$17/2))*(I214-($B$17/2)))+1)*P214</f>
        <v>0</v>
      </c>
      <c r="R214">
        <f t="shared" si="54"/>
        <v>0</v>
      </c>
      <c r="S214">
        <f t="shared" si="55"/>
        <v>0</v>
      </c>
      <c r="T214">
        <f>S214*'Exhaust Gas Math'!$C$14</f>
        <v>0</v>
      </c>
      <c r="U214">
        <f>(T214/'Exhaust Gas Math'!$B$14)+('Exhaust Gas Math'!$D$10)</f>
        <v>4.4059320573952224E-4</v>
      </c>
      <c r="V214">
        <f>('Exhaust Gas Math'!$E$10*(2.53982214E-12*V213^4 - 0.0000000071629564556*V213^3 + 7.56281407226508E-06*V213^2 - 0.00322508455050905*V213 + 1.62997098133725)*$B$24+T214*'Exhaust Gas Math'!$D$14*$B$23)/('Exhaust Gas Math'!$E$10*(2.53982214E-12*V213^4 - 0.0000000071629564556*V213^3 + 7.56281407226508E-06*V213^2 - 0.00322508455050905*V213 + 1.62997098133725)+T214*'Exhaust Gas Math'!$D$14)</f>
        <v>1100</v>
      </c>
      <c r="W214">
        <f>(353.3116967483*V214^-1.0020802909)*('Exhaust Gas Math'!$E$10/(T214+'Exhaust Gas Math'!$E$10))+(357.4500179626*V214^-1.0038444015 )*(T214/(T214+'Exhaust Gas Math'!$E$10))</f>
        <v>0.31654710700089367</v>
      </c>
      <c r="X214">
        <f t="shared" si="56"/>
        <v>0</v>
      </c>
      <c r="Y214">
        <f t="shared" si="57"/>
        <v>101325</v>
      </c>
      <c r="Z214">
        <f t="shared" si="58"/>
        <v>101325</v>
      </c>
    </row>
    <row r="215" spans="5:26" x14ac:dyDescent="0.2">
      <c r="E215">
        <f t="shared" si="45"/>
        <v>2.625000000000002E-2</v>
      </c>
      <c r="F215">
        <f t="shared" si="46"/>
        <v>101325</v>
      </c>
      <c r="H215">
        <f t="shared" si="59"/>
        <v>2.625000000000002E-2</v>
      </c>
      <c r="I215">
        <f t="shared" si="47"/>
        <v>540.00000000000091</v>
      </c>
      <c r="J215">
        <f t="shared" si="48"/>
        <v>6.3399999999999998E-2</v>
      </c>
      <c r="K215">
        <f t="shared" si="49"/>
        <v>-4.4897051344154181E-13</v>
      </c>
      <c r="L215">
        <f t="shared" si="50"/>
        <v>3.9769296294121147E-5</v>
      </c>
      <c r="M215">
        <f>J215/SQRT('Exhaust Gas Math'!$E$14*$B$21*$B$23)</f>
        <v>1.0763154330738279E-3</v>
      </c>
      <c r="N215">
        <f t="shared" si="51"/>
        <v>5.1362995243407789E-2</v>
      </c>
      <c r="O215">
        <f t="shared" si="52"/>
        <v>0</v>
      </c>
      <c r="P215">
        <f t="shared" si="53"/>
        <v>0</v>
      </c>
      <c r="Q215">
        <f>($B$16/2)*(COS((ACOS((2*'Intake Valve Fxn Scratch'!$B$1)/$B$16-1)/($B$17/2))*(I215-($B$17/2)))+1)*P215</f>
        <v>0</v>
      </c>
      <c r="R215">
        <f t="shared" si="54"/>
        <v>0</v>
      </c>
      <c r="S215">
        <f t="shared" si="55"/>
        <v>0</v>
      </c>
      <c r="T215">
        <f>S215*'Exhaust Gas Math'!$C$14</f>
        <v>0</v>
      </c>
      <c r="U215">
        <f>(T215/'Exhaust Gas Math'!$B$14)+('Exhaust Gas Math'!$D$10)</f>
        <v>4.4059320573952224E-4</v>
      </c>
      <c r="V215">
        <f>('Exhaust Gas Math'!$E$10*(2.53982214E-12*V214^4 - 0.0000000071629564556*V214^3 + 7.56281407226508E-06*V214^2 - 0.00322508455050905*V214 + 1.62997098133725)*$B$24+T215*'Exhaust Gas Math'!$D$14*$B$23)/('Exhaust Gas Math'!$E$10*(2.53982214E-12*V214^4 - 0.0000000071629564556*V214^3 + 7.56281407226508E-06*V214^2 - 0.00322508455050905*V214 + 1.62997098133725)+T215*'Exhaust Gas Math'!$D$14)</f>
        <v>1100</v>
      </c>
      <c r="W215">
        <f>(353.3116967483*V215^-1.0020802909)*('Exhaust Gas Math'!$E$10/(T215+'Exhaust Gas Math'!$E$10))+(357.4500179626*V215^-1.0038444015 )*(T215/(T215+'Exhaust Gas Math'!$E$10))</f>
        <v>0.31654710700089367</v>
      </c>
      <c r="X215">
        <f t="shared" si="56"/>
        <v>0</v>
      </c>
      <c r="Y215">
        <f t="shared" si="57"/>
        <v>101325</v>
      </c>
      <c r="Z215">
        <f t="shared" si="58"/>
        <v>101325</v>
      </c>
    </row>
    <row r="216" spans="5:26" x14ac:dyDescent="0.2">
      <c r="E216">
        <f t="shared" si="45"/>
        <v>2.637500000000002E-2</v>
      </c>
      <c r="F216">
        <f t="shared" si="46"/>
        <v>101325</v>
      </c>
      <c r="H216">
        <f t="shared" si="59"/>
        <v>2.637500000000002E-2</v>
      </c>
      <c r="I216">
        <f t="shared" si="47"/>
        <v>546.00000000000091</v>
      </c>
      <c r="J216">
        <f t="shared" si="48"/>
        <v>6.3226344083174207E-2</v>
      </c>
      <c r="K216">
        <f t="shared" si="49"/>
        <v>-2.7759550713813406</v>
      </c>
      <c r="L216">
        <f t="shared" si="50"/>
        <v>3.9769296294121147E-5</v>
      </c>
      <c r="M216">
        <f>J216/SQRT('Exhaust Gas Math'!$E$14*$B$21*$B$23)</f>
        <v>1.0733673487942667E-3</v>
      </c>
      <c r="N216">
        <f t="shared" si="51"/>
        <v>5.3910285390157651E-2</v>
      </c>
      <c r="O216">
        <f t="shared" si="52"/>
        <v>0</v>
      </c>
      <c r="P216">
        <f t="shared" si="53"/>
        <v>0</v>
      </c>
      <c r="Q216">
        <f>($B$16/2)*(COS((ACOS((2*'Intake Valve Fxn Scratch'!$B$1)/$B$16-1)/($B$17/2))*(I216-($B$17/2)))+1)*P216</f>
        <v>0</v>
      </c>
      <c r="R216">
        <f t="shared" si="54"/>
        <v>0</v>
      </c>
      <c r="S216">
        <f t="shared" si="55"/>
        <v>0</v>
      </c>
      <c r="T216">
        <f>S216*'Exhaust Gas Math'!$C$14</f>
        <v>0</v>
      </c>
      <c r="U216">
        <f>(T216/'Exhaust Gas Math'!$B$14)+('Exhaust Gas Math'!$D$10)</f>
        <v>4.4059320573952224E-4</v>
      </c>
      <c r="V216">
        <f>('Exhaust Gas Math'!$E$10*(2.53982214E-12*V215^4 - 0.0000000071629564556*V215^3 + 7.56281407226508E-06*V215^2 - 0.00322508455050905*V215 + 1.62997098133725)*$B$24+T216*'Exhaust Gas Math'!$D$14*$B$23)/('Exhaust Gas Math'!$E$10*(2.53982214E-12*V215^4 - 0.0000000071629564556*V215^3 + 7.56281407226508E-06*V215^2 - 0.00322508455050905*V215 + 1.62997098133725)+T216*'Exhaust Gas Math'!$D$14)</f>
        <v>1100</v>
      </c>
      <c r="W216">
        <f>(353.3116967483*V216^-1.0020802909)*('Exhaust Gas Math'!$E$10/(T216+'Exhaust Gas Math'!$E$10))+(357.4500179626*V216^-1.0038444015 )*(T216/(T216+'Exhaust Gas Math'!$E$10))</f>
        <v>0.31654710700089367</v>
      </c>
      <c r="X216">
        <f t="shared" si="56"/>
        <v>0</v>
      </c>
      <c r="Y216">
        <f t="shared" si="57"/>
        <v>101325</v>
      </c>
      <c r="Z216">
        <f t="shared" si="58"/>
        <v>101325</v>
      </c>
    </row>
    <row r="217" spans="5:26" x14ac:dyDescent="0.2">
      <c r="E217">
        <f t="shared" si="45"/>
        <v>2.650000000000002E-2</v>
      </c>
      <c r="F217">
        <f t="shared" si="46"/>
        <v>101325</v>
      </c>
      <c r="H217">
        <f t="shared" si="59"/>
        <v>2.650000000000002E-2</v>
      </c>
      <c r="I217">
        <f t="shared" si="47"/>
        <v>552.00000000000091</v>
      </c>
      <c r="J217">
        <f t="shared" si="48"/>
        <v>6.2707278943261516E-2</v>
      </c>
      <c r="K217">
        <f t="shared" si="49"/>
        <v>-5.5214961980942334</v>
      </c>
      <c r="L217">
        <f t="shared" si="50"/>
        <v>3.9769296294121147E-5</v>
      </c>
      <c r="M217">
        <f>J217/SQRT('Exhaust Gas Math'!$E$14*$B$21*$B$23)</f>
        <v>1.0645553957838777E-3</v>
      </c>
      <c r="N217">
        <f t="shared" si="51"/>
        <v>5.6301139018069143E-2</v>
      </c>
      <c r="O217">
        <f t="shared" si="52"/>
        <v>0</v>
      </c>
      <c r="P217">
        <f t="shared" si="53"/>
        <v>0</v>
      </c>
      <c r="Q217">
        <f>($B$16/2)*(COS((ACOS((2*'Intake Valve Fxn Scratch'!$B$1)/$B$16-1)/($B$17/2))*(I217-($B$17/2)))+1)*P217</f>
        <v>0</v>
      </c>
      <c r="R217">
        <f t="shared" si="54"/>
        <v>0</v>
      </c>
      <c r="S217">
        <f t="shared" si="55"/>
        <v>0</v>
      </c>
      <c r="T217">
        <f>S217*'Exhaust Gas Math'!$C$14</f>
        <v>0</v>
      </c>
      <c r="U217">
        <f>(T217/'Exhaust Gas Math'!$B$14)+('Exhaust Gas Math'!$D$10)</f>
        <v>4.4059320573952224E-4</v>
      </c>
      <c r="V217">
        <f>('Exhaust Gas Math'!$E$10*(2.53982214E-12*V216^4 - 0.0000000071629564556*V216^3 + 7.56281407226508E-06*V216^2 - 0.00322508455050905*V216 + 1.62997098133725)*$B$24+T217*'Exhaust Gas Math'!$D$14*$B$23)/('Exhaust Gas Math'!$E$10*(2.53982214E-12*V216^4 - 0.0000000071629564556*V216^3 + 7.56281407226508E-06*V216^2 - 0.00322508455050905*V216 + 1.62997098133725)+T217*'Exhaust Gas Math'!$D$14)</f>
        <v>1100</v>
      </c>
      <c r="W217">
        <f>(353.3116967483*V217^-1.0020802909)*('Exhaust Gas Math'!$E$10/(T217+'Exhaust Gas Math'!$E$10))+(357.4500179626*V217^-1.0038444015 )*(T217/(T217+'Exhaust Gas Math'!$E$10))</f>
        <v>0.31654710700089367</v>
      </c>
      <c r="X217">
        <f t="shared" si="56"/>
        <v>0</v>
      </c>
      <c r="Y217">
        <f t="shared" si="57"/>
        <v>101325</v>
      </c>
      <c r="Z217">
        <f t="shared" si="58"/>
        <v>101325</v>
      </c>
    </row>
    <row r="218" spans="5:26" x14ac:dyDescent="0.2">
      <c r="E218">
        <f t="shared" si="45"/>
        <v>2.662500000000002E-2</v>
      </c>
      <c r="F218">
        <f t="shared" si="46"/>
        <v>101325</v>
      </c>
      <c r="H218">
        <f t="shared" si="59"/>
        <v>2.662500000000002E-2</v>
      </c>
      <c r="I218">
        <f t="shared" si="47"/>
        <v>558.00000000000091</v>
      </c>
      <c r="J218">
        <f t="shared" si="48"/>
        <v>6.1848491566556182E-2</v>
      </c>
      <c r="K218">
        <f t="shared" si="49"/>
        <v>-8.2065426570134434</v>
      </c>
      <c r="L218">
        <f t="shared" si="50"/>
        <v>3.9769296294121147E-5</v>
      </c>
      <c r="M218">
        <f>J218/SQRT('Exhaust Gas Math'!$E$14*$B$21*$B$23)</f>
        <v>1.049976119643863E-3</v>
      </c>
      <c r="N218">
        <f t="shared" si="51"/>
        <v>5.8465535048487144E-2</v>
      </c>
      <c r="O218">
        <f t="shared" si="52"/>
        <v>0</v>
      </c>
      <c r="P218">
        <f t="shared" si="53"/>
        <v>0</v>
      </c>
      <c r="Q218">
        <f>($B$16/2)*(COS((ACOS((2*'Intake Valve Fxn Scratch'!$B$1)/$B$16-1)/($B$17/2))*(I218-($B$17/2)))+1)*P218</f>
        <v>0</v>
      </c>
      <c r="R218">
        <f t="shared" si="54"/>
        <v>0</v>
      </c>
      <c r="S218">
        <f t="shared" si="55"/>
        <v>0</v>
      </c>
      <c r="T218">
        <f>S218*'Exhaust Gas Math'!$C$14</f>
        <v>0</v>
      </c>
      <c r="U218">
        <f>(T218/'Exhaust Gas Math'!$B$14)+('Exhaust Gas Math'!$D$10)</f>
        <v>4.4059320573952224E-4</v>
      </c>
      <c r="V218">
        <f>('Exhaust Gas Math'!$E$10*(2.53982214E-12*V217^4 - 0.0000000071629564556*V217^3 + 7.56281407226508E-06*V217^2 - 0.00322508455050905*V217 + 1.62997098133725)*$B$24+T218*'Exhaust Gas Math'!$D$14*$B$23)/('Exhaust Gas Math'!$E$10*(2.53982214E-12*V217^4 - 0.0000000071629564556*V217^3 + 7.56281407226508E-06*V217^2 - 0.00322508455050905*V217 + 1.62997098133725)+T218*'Exhaust Gas Math'!$D$14)</f>
        <v>1100</v>
      </c>
      <c r="W218">
        <f>(353.3116967483*V218^-1.0020802909)*('Exhaust Gas Math'!$E$10/(T218+'Exhaust Gas Math'!$E$10))+(357.4500179626*V218^-1.0038444015 )*(T218/(T218+'Exhaust Gas Math'!$E$10))</f>
        <v>0.31654710700089367</v>
      </c>
      <c r="X218">
        <f t="shared" si="56"/>
        <v>0</v>
      </c>
      <c r="Y218">
        <f t="shared" si="57"/>
        <v>101325</v>
      </c>
      <c r="Z218">
        <f t="shared" si="58"/>
        <v>101325</v>
      </c>
    </row>
    <row r="219" spans="5:26" x14ac:dyDescent="0.2">
      <c r="E219">
        <f t="shared" si="45"/>
        <v>2.675000000000002E-2</v>
      </c>
      <c r="F219">
        <f t="shared" si="46"/>
        <v>101325</v>
      </c>
      <c r="H219">
        <f t="shared" si="59"/>
        <v>2.675000000000002E-2</v>
      </c>
      <c r="I219">
        <f t="shared" si="47"/>
        <v>564.00000000000091</v>
      </c>
      <c r="J219">
        <f t="shared" si="48"/>
        <v>6.0659391007270198E-2</v>
      </c>
      <c r="K219">
        <f t="shared" si="49"/>
        <v>-10.801676517252957</v>
      </c>
      <c r="L219">
        <f t="shared" si="50"/>
        <v>3.9769296294121147E-5</v>
      </c>
      <c r="M219">
        <f>J219/SQRT('Exhaust Gas Math'!$E$14*$B$21*$B$23)</f>
        <v>1.0297892539745219E-3</v>
      </c>
      <c r="N219">
        <f t="shared" si="51"/>
        <v>6.0328632872303591E-2</v>
      </c>
      <c r="O219">
        <f t="shared" si="52"/>
        <v>0</v>
      </c>
      <c r="P219">
        <f t="shared" si="53"/>
        <v>0</v>
      </c>
      <c r="Q219">
        <f>($B$16/2)*(COS((ACOS((2*'Intake Valve Fxn Scratch'!$B$1)/$B$16-1)/($B$17/2))*(I219-($B$17/2)))+1)*P219</f>
        <v>0</v>
      </c>
      <c r="R219">
        <f t="shared" si="54"/>
        <v>0</v>
      </c>
      <c r="S219">
        <f t="shared" si="55"/>
        <v>0</v>
      </c>
      <c r="T219">
        <f>S219*'Exhaust Gas Math'!$C$14</f>
        <v>0</v>
      </c>
      <c r="U219">
        <f>(T219/'Exhaust Gas Math'!$B$14)+('Exhaust Gas Math'!$D$10)</f>
        <v>4.4059320573952224E-4</v>
      </c>
      <c r="V219">
        <f>('Exhaust Gas Math'!$E$10*(2.53982214E-12*V218^4 - 0.0000000071629564556*V218^3 + 7.56281407226508E-06*V218^2 - 0.00322508455050905*V218 + 1.62997098133725)*$B$24+T219*'Exhaust Gas Math'!$D$14*$B$23)/('Exhaust Gas Math'!$E$10*(2.53982214E-12*V218^4 - 0.0000000071629564556*V218^3 + 7.56281407226508E-06*V218^2 - 0.00322508455050905*V218 + 1.62997098133725)+T219*'Exhaust Gas Math'!$D$14)</f>
        <v>1100</v>
      </c>
      <c r="W219">
        <f>(353.3116967483*V219^-1.0020802909)*('Exhaust Gas Math'!$E$10/(T219+'Exhaust Gas Math'!$E$10))+(357.4500179626*V219^-1.0038444015 )*(T219/(T219+'Exhaust Gas Math'!$E$10))</f>
        <v>0.31654710700089367</v>
      </c>
      <c r="X219">
        <f t="shared" si="56"/>
        <v>0</v>
      </c>
      <c r="Y219">
        <f t="shared" si="57"/>
        <v>101325</v>
      </c>
      <c r="Z219">
        <f t="shared" si="58"/>
        <v>101325</v>
      </c>
    </row>
    <row r="220" spans="5:26" x14ac:dyDescent="0.2">
      <c r="E220">
        <f t="shared" si="45"/>
        <v>2.687500000000002E-2</v>
      </c>
      <c r="F220">
        <f t="shared" si="46"/>
        <v>101325</v>
      </c>
      <c r="H220">
        <f t="shared" si="59"/>
        <v>2.687500000000002E-2</v>
      </c>
      <c r="I220">
        <f t="shared" si="47"/>
        <v>570.00000000000091</v>
      </c>
      <c r="J220">
        <f t="shared" si="48"/>
        <v>5.9153005299966394E-2</v>
      </c>
      <c r="K220">
        <f t="shared" si="49"/>
        <v>-13.278464949173316</v>
      </c>
      <c r="L220">
        <f t="shared" si="50"/>
        <v>3.9769296294121147E-5</v>
      </c>
      <c r="M220">
        <f>J220/SQRT('Exhaust Gas Math'!$E$14*$B$21*$B$23)</f>
        <v>1.0042159703005011E-3</v>
      </c>
      <c r="N220">
        <f t="shared" si="51"/>
        <v>6.1813705050934871E-2</v>
      </c>
      <c r="O220">
        <f t="shared" si="52"/>
        <v>0</v>
      </c>
      <c r="P220">
        <f t="shared" si="53"/>
        <v>0</v>
      </c>
      <c r="Q220">
        <f>($B$16/2)*(COS((ACOS((2*'Intake Valve Fxn Scratch'!$B$1)/$B$16-1)/($B$17/2))*(I220-($B$17/2)))+1)*P220</f>
        <v>0</v>
      </c>
      <c r="R220">
        <f t="shared" si="54"/>
        <v>0</v>
      </c>
      <c r="S220">
        <f t="shared" si="55"/>
        <v>0</v>
      </c>
      <c r="T220">
        <f>S220*'Exhaust Gas Math'!$C$14</f>
        <v>0</v>
      </c>
      <c r="U220">
        <f>(T220/'Exhaust Gas Math'!$B$14)+('Exhaust Gas Math'!$D$10)</f>
        <v>4.4059320573952224E-4</v>
      </c>
      <c r="V220">
        <f>('Exhaust Gas Math'!$E$10*(2.53982214E-12*V219^4 - 0.0000000071629564556*V219^3 + 7.56281407226508E-06*V219^2 - 0.00322508455050905*V219 + 1.62997098133725)*$B$24+T220*'Exhaust Gas Math'!$D$14*$B$23)/('Exhaust Gas Math'!$E$10*(2.53982214E-12*V219^4 - 0.0000000071629564556*V219^3 + 7.56281407226508E-06*V219^2 - 0.00322508455050905*V219 + 1.62997098133725)+T220*'Exhaust Gas Math'!$D$14)</f>
        <v>1100</v>
      </c>
      <c r="W220">
        <f>(353.3116967483*V220^-1.0020802909)*('Exhaust Gas Math'!$E$10/(T220+'Exhaust Gas Math'!$E$10))+(357.4500179626*V220^-1.0038444015 )*(T220/(T220+'Exhaust Gas Math'!$E$10))</f>
        <v>0.31654710700089367</v>
      </c>
      <c r="X220">
        <f t="shared" si="56"/>
        <v>0</v>
      </c>
      <c r="Y220">
        <f t="shared" si="57"/>
        <v>101325</v>
      </c>
      <c r="Z220">
        <f t="shared" si="58"/>
        <v>101325</v>
      </c>
    </row>
    <row r="221" spans="5:26" x14ac:dyDescent="0.2">
      <c r="E221">
        <f t="shared" si="45"/>
        <v>2.7000000000000021E-2</v>
      </c>
      <c r="F221">
        <f t="shared" si="46"/>
        <v>101325</v>
      </c>
      <c r="H221">
        <f t="shared" si="59"/>
        <v>2.7000000000000021E-2</v>
      </c>
      <c r="I221">
        <f t="shared" si="47"/>
        <v>576.00000000000091</v>
      </c>
      <c r="J221">
        <f t="shared" si="48"/>
        <v>5.7345838721685513E-2</v>
      </c>
      <c r="K221">
        <f t="shared" si="49"/>
        <v>-15.609771740413024</v>
      </c>
      <c r="L221">
        <f t="shared" si="50"/>
        <v>3.9769296294121147E-5</v>
      </c>
      <c r="M221">
        <f>J221/SQRT('Exhaust Gas Math'!$E$14*$B$21*$B$23)</f>
        <v>9.7353645486928763E-4</v>
      </c>
      <c r="N221">
        <f t="shared" si="51"/>
        <v>6.2845765440107865E-2</v>
      </c>
      <c r="O221">
        <f t="shared" si="52"/>
        <v>0</v>
      </c>
      <c r="P221">
        <f t="shared" si="53"/>
        <v>0</v>
      </c>
      <c r="Q221">
        <f>($B$16/2)*(COS((ACOS((2*'Intake Valve Fxn Scratch'!$B$1)/$B$16-1)/($B$17/2))*(I221-($B$17/2)))+1)*P221</f>
        <v>0</v>
      </c>
      <c r="R221">
        <f t="shared" si="54"/>
        <v>0</v>
      </c>
      <c r="S221">
        <f t="shared" si="55"/>
        <v>0</v>
      </c>
      <c r="T221">
        <f>S221*'Exhaust Gas Math'!$C$14</f>
        <v>0</v>
      </c>
      <c r="U221">
        <f>(T221/'Exhaust Gas Math'!$B$14)+('Exhaust Gas Math'!$D$10)</f>
        <v>4.4059320573952224E-4</v>
      </c>
      <c r="V221">
        <f>('Exhaust Gas Math'!$E$10*(2.53982214E-12*V220^4 - 0.0000000071629564556*V220^3 + 7.56281407226508E-06*V220^2 - 0.00322508455050905*V220 + 1.62997098133725)*$B$24+T221*'Exhaust Gas Math'!$D$14*$B$23)/('Exhaust Gas Math'!$E$10*(2.53982214E-12*V220^4 - 0.0000000071629564556*V220^3 + 7.56281407226508E-06*V220^2 - 0.00322508455050905*V220 + 1.62997098133725)+T221*'Exhaust Gas Math'!$D$14)</f>
        <v>1100</v>
      </c>
      <c r="W221">
        <f>(353.3116967483*V221^-1.0020802909)*('Exhaust Gas Math'!$E$10/(T221+'Exhaust Gas Math'!$E$10))+(357.4500179626*V221^-1.0038444015 )*(T221/(T221+'Exhaust Gas Math'!$E$10))</f>
        <v>0.31654710700089367</v>
      </c>
      <c r="X221">
        <f t="shared" si="56"/>
        <v>0</v>
      </c>
      <c r="Y221">
        <f t="shared" si="57"/>
        <v>101325</v>
      </c>
      <c r="Z221">
        <f t="shared" si="58"/>
        <v>101325</v>
      </c>
    </row>
    <row r="222" spans="5:26" x14ac:dyDescent="0.2">
      <c r="E222">
        <f t="shared" si="45"/>
        <v>2.7125000000000021E-2</v>
      </c>
      <c r="F222">
        <f t="shared" si="46"/>
        <v>101325</v>
      </c>
      <c r="H222">
        <f t="shared" si="59"/>
        <v>2.7125000000000021E-2</v>
      </c>
      <c r="I222">
        <f t="shared" si="47"/>
        <v>582.00000000000091</v>
      </c>
      <c r="J222">
        <f t="shared" si="48"/>
        <v>5.5257690967633027E-2</v>
      </c>
      <c r="K222">
        <f t="shared" si="49"/>
        <v>-17.770054605910108</v>
      </c>
      <c r="L222">
        <f t="shared" si="50"/>
        <v>3.9769296294121147E-5</v>
      </c>
      <c r="M222">
        <f>J222/SQRT('Exhaust Gas Math'!$E$14*$B$21*$B$23)</f>
        <v>9.3808683887204559E-4</v>
      </c>
      <c r="N222">
        <f t="shared" si="51"/>
        <v>6.3355736789099448E-2</v>
      </c>
      <c r="O222">
        <f t="shared" si="52"/>
        <v>0</v>
      </c>
      <c r="P222">
        <f t="shared" si="53"/>
        <v>0</v>
      </c>
      <c r="Q222">
        <f>($B$16/2)*(COS((ACOS((2*'Intake Valve Fxn Scratch'!$B$1)/$B$16-1)/($B$17/2))*(I222-($B$17/2)))+1)*P222</f>
        <v>0</v>
      </c>
      <c r="R222">
        <f t="shared" si="54"/>
        <v>0</v>
      </c>
      <c r="S222">
        <f t="shared" si="55"/>
        <v>0</v>
      </c>
      <c r="T222">
        <f>S222*'Exhaust Gas Math'!$C$14</f>
        <v>0</v>
      </c>
      <c r="U222">
        <f>(T222/'Exhaust Gas Math'!$B$14)+('Exhaust Gas Math'!$D$10)</f>
        <v>4.4059320573952224E-4</v>
      </c>
      <c r="V222">
        <f>('Exhaust Gas Math'!$E$10*(2.53982214E-12*V221^4 - 0.0000000071629564556*V221^3 + 7.56281407226508E-06*V221^2 - 0.00322508455050905*V221 + 1.62997098133725)*$B$24+T222*'Exhaust Gas Math'!$D$14*$B$23)/('Exhaust Gas Math'!$E$10*(2.53982214E-12*V221^4 - 0.0000000071629564556*V221^3 + 7.56281407226508E-06*V221^2 - 0.00322508455050905*V221 + 1.62997098133725)+T222*'Exhaust Gas Math'!$D$14)</f>
        <v>1100</v>
      </c>
      <c r="W222">
        <f>(353.3116967483*V222^-1.0020802909)*('Exhaust Gas Math'!$E$10/(T222+'Exhaust Gas Math'!$E$10))+(357.4500179626*V222^-1.0038444015 )*(T222/(T222+'Exhaust Gas Math'!$E$10))</f>
        <v>0.31654710700089367</v>
      </c>
      <c r="X222">
        <f t="shared" si="56"/>
        <v>0</v>
      </c>
      <c r="Y222">
        <f t="shared" si="57"/>
        <v>101325</v>
      </c>
      <c r="Z222">
        <f t="shared" si="58"/>
        <v>101325</v>
      </c>
    </row>
    <row r="223" spans="5:26" x14ac:dyDescent="0.2">
      <c r="E223">
        <f t="shared" si="45"/>
        <v>2.7250000000000021E-2</v>
      </c>
      <c r="F223">
        <f t="shared" si="46"/>
        <v>101325</v>
      </c>
      <c r="H223">
        <f t="shared" si="59"/>
        <v>2.7250000000000021E-2</v>
      </c>
      <c r="I223">
        <f t="shared" si="47"/>
        <v>588.00000000000091</v>
      </c>
      <c r="J223">
        <f t="shared" si="48"/>
        <v>5.291144022157538E-2</v>
      </c>
      <c r="K223">
        <f t="shared" si="49"/>
        <v>-19.735645034521845</v>
      </c>
      <c r="L223">
        <f t="shared" si="50"/>
        <v>3.9769296294121147E-5</v>
      </c>
      <c r="M223">
        <f>J223/SQRT('Exhaust Gas Math'!$E$14*$B$21*$B$23)</f>
        <v>8.9825551571995051E-4</v>
      </c>
      <c r="N223">
        <f t="shared" si="51"/>
        <v>6.3284913265651291E-2</v>
      </c>
      <c r="O223">
        <f t="shared" si="52"/>
        <v>0</v>
      </c>
      <c r="P223">
        <f t="shared" si="53"/>
        <v>0</v>
      </c>
      <c r="Q223">
        <f>($B$16/2)*(COS((ACOS((2*'Intake Valve Fxn Scratch'!$B$1)/$B$16-1)/($B$17/2))*(I223-($B$17/2)))+1)*P223</f>
        <v>0</v>
      </c>
      <c r="R223">
        <f t="shared" si="54"/>
        <v>0</v>
      </c>
      <c r="S223">
        <f t="shared" si="55"/>
        <v>0</v>
      </c>
      <c r="T223">
        <f>S223*'Exhaust Gas Math'!$C$14</f>
        <v>0</v>
      </c>
      <c r="U223">
        <f>(T223/'Exhaust Gas Math'!$B$14)+('Exhaust Gas Math'!$D$10)</f>
        <v>4.4059320573952224E-4</v>
      </c>
      <c r="V223">
        <f>('Exhaust Gas Math'!$E$10*(2.53982214E-12*V222^4 - 0.0000000071629564556*V222^3 + 7.56281407226508E-06*V222^2 - 0.00322508455050905*V222 + 1.62997098133725)*$B$24+T223*'Exhaust Gas Math'!$D$14*$B$23)/('Exhaust Gas Math'!$E$10*(2.53982214E-12*V222^4 - 0.0000000071629564556*V222^3 + 7.56281407226508E-06*V222^2 - 0.00322508455050905*V222 + 1.62997098133725)+T223*'Exhaust Gas Math'!$D$14)</f>
        <v>1100</v>
      </c>
      <c r="W223">
        <f>(353.3116967483*V223^-1.0020802909)*('Exhaust Gas Math'!$E$10/(T223+'Exhaust Gas Math'!$E$10))+(357.4500179626*V223^-1.0038444015 )*(T223/(T223+'Exhaust Gas Math'!$E$10))</f>
        <v>0.31654710700089367</v>
      </c>
      <c r="X223">
        <f t="shared" si="56"/>
        <v>0</v>
      </c>
      <c r="Y223">
        <f t="shared" si="57"/>
        <v>101325</v>
      </c>
      <c r="Z223">
        <f t="shared" si="58"/>
        <v>101325</v>
      </c>
    </row>
    <row r="224" spans="5:26" x14ac:dyDescent="0.2">
      <c r="E224">
        <f t="shared" si="45"/>
        <v>2.7375000000000021E-2</v>
      </c>
      <c r="F224">
        <f t="shared" si="46"/>
        <v>101325</v>
      </c>
      <c r="H224">
        <f t="shared" si="59"/>
        <v>2.7375000000000021E-2</v>
      </c>
      <c r="I224">
        <f t="shared" si="47"/>
        <v>594.00000000000091</v>
      </c>
      <c r="J224">
        <f t="shared" si="48"/>
        <v>5.033279249767092E-2</v>
      </c>
      <c r="K224">
        <f t="shared" si="49"/>
        <v>-21.485007606186119</v>
      </c>
      <c r="L224">
        <f t="shared" si="50"/>
        <v>3.9769296294121147E-5</v>
      </c>
      <c r="M224">
        <f>J224/SQRT('Exhaust Gas Math'!$E$14*$B$21*$B$23)</f>
        <v>8.5447888572469702E-4</v>
      </c>
      <c r="N224">
        <f t="shared" si="51"/>
        <v>6.2589395196655434E-2</v>
      </c>
      <c r="O224">
        <f t="shared" si="52"/>
        <v>0</v>
      </c>
      <c r="P224">
        <f t="shared" si="53"/>
        <v>0</v>
      </c>
      <c r="Q224">
        <f>($B$16/2)*(COS((ACOS((2*'Intake Valve Fxn Scratch'!$B$1)/$B$16-1)/($B$17/2))*(I224-($B$17/2)))+1)*P224</f>
        <v>0</v>
      </c>
      <c r="R224">
        <f t="shared" si="54"/>
        <v>0</v>
      </c>
      <c r="S224">
        <f t="shared" si="55"/>
        <v>0</v>
      </c>
      <c r="T224">
        <f>S224*'Exhaust Gas Math'!$C$14</f>
        <v>0</v>
      </c>
      <c r="U224">
        <f>(T224/'Exhaust Gas Math'!$B$14)+('Exhaust Gas Math'!$D$10)</f>
        <v>4.4059320573952224E-4</v>
      </c>
      <c r="V224">
        <f>('Exhaust Gas Math'!$E$10*(2.53982214E-12*V223^4 - 0.0000000071629564556*V223^3 + 7.56281407226508E-06*V223^2 - 0.00322508455050905*V223 + 1.62997098133725)*$B$24+T224*'Exhaust Gas Math'!$D$14*$B$23)/('Exhaust Gas Math'!$E$10*(2.53982214E-12*V223^4 - 0.0000000071629564556*V223^3 + 7.56281407226508E-06*V223^2 - 0.00322508455050905*V223 + 1.62997098133725)+T224*'Exhaust Gas Math'!$D$14)</f>
        <v>1100</v>
      </c>
      <c r="W224">
        <f>(353.3116967483*V224^-1.0020802909)*('Exhaust Gas Math'!$E$10/(T224+'Exhaust Gas Math'!$E$10))+(357.4500179626*V224^-1.0038444015 )*(T224/(T224+'Exhaust Gas Math'!$E$10))</f>
        <v>0.31654710700089367</v>
      </c>
      <c r="X224">
        <f t="shared" si="56"/>
        <v>0</v>
      </c>
      <c r="Y224">
        <f t="shared" si="57"/>
        <v>101325</v>
      </c>
      <c r="Z224">
        <f t="shared" si="58"/>
        <v>101325</v>
      </c>
    </row>
    <row r="225" spans="5:26" x14ac:dyDescent="0.2">
      <c r="E225">
        <f t="shared" si="45"/>
        <v>2.7500000000000021E-2</v>
      </c>
      <c r="F225">
        <f t="shared" si="46"/>
        <v>101325</v>
      </c>
      <c r="H225">
        <f t="shared" si="59"/>
        <v>2.7500000000000021E-2</v>
      </c>
      <c r="I225">
        <f t="shared" si="47"/>
        <v>600.00000000000091</v>
      </c>
      <c r="J225">
        <f t="shared" si="48"/>
        <v>4.7549999999999468E-2</v>
      </c>
      <c r="K225">
        <f t="shared" si="49"/>
        <v>-22.998975938490137</v>
      </c>
      <c r="L225">
        <f t="shared" si="50"/>
        <v>3.9769296294121147E-5</v>
      </c>
      <c r="M225">
        <f>J225/SQRT('Exhaust Gas Math'!$E$14*$B$21*$B$23)</f>
        <v>8.0723657480536197E-4</v>
      </c>
      <c r="N225">
        <f t="shared" si="51"/>
        <v>6.1244119152323404E-2</v>
      </c>
      <c r="O225">
        <f t="shared" si="52"/>
        <v>0</v>
      </c>
      <c r="P225">
        <f t="shared" si="53"/>
        <v>0</v>
      </c>
      <c r="Q225">
        <f>($B$16/2)*(COS((ACOS((2*'Intake Valve Fxn Scratch'!$B$1)/$B$16-1)/($B$17/2))*(I225-($B$17/2)))+1)*P225</f>
        <v>0</v>
      </c>
      <c r="R225">
        <f t="shared" si="54"/>
        <v>0</v>
      </c>
      <c r="S225">
        <f t="shared" si="55"/>
        <v>0</v>
      </c>
      <c r="T225">
        <f>S225*'Exhaust Gas Math'!$C$14</f>
        <v>0</v>
      </c>
      <c r="U225">
        <f>(T225/'Exhaust Gas Math'!$B$14)+('Exhaust Gas Math'!$D$10)</f>
        <v>4.4059320573952224E-4</v>
      </c>
      <c r="V225">
        <f>('Exhaust Gas Math'!$E$10*(2.53982214E-12*V224^4 - 0.0000000071629564556*V224^3 + 7.56281407226508E-06*V224^2 - 0.00322508455050905*V224 + 1.62997098133725)*$B$24+T225*'Exhaust Gas Math'!$D$14*$B$23)/('Exhaust Gas Math'!$E$10*(2.53982214E-12*V224^4 - 0.0000000071629564556*V224^3 + 7.56281407226508E-06*V224^2 - 0.00322508455050905*V224 + 1.62997098133725)+T225*'Exhaust Gas Math'!$D$14)</f>
        <v>1100</v>
      </c>
      <c r="W225">
        <f>(353.3116967483*V225^-1.0020802909)*('Exhaust Gas Math'!$E$10/(T225+'Exhaust Gas Math'!$E$10))+(357.4500179626*V225^-1.0038444015 )*(T225/(T225+'Exhaust Gas Math'!$E$10))</f>
        <v>0.31654710700089367</v>
      </c>
      <c r="X225">
        <f t="shared" si="56"/>
        <v>0</v>
      </c>
      <c r="Y225">
        <f t="shared" si="57"/>
        <v>101325</v>
      </c>
      <c r="Z225">
        <f t="shared" si="58"/>
        <v>101325</v>
      </c>
    </row>
    <row r="226" spans="5:26" x14ac:dyDescent="0.2">
      <c r="E226">
        <f t="shared" si="45"/>
        <v>2.7625000000000021E-2</v>
      </c>
      <c r="F226">
        <f t="shared" si="46"/>
        <v>101325</v>
      </c>
      <c r="H226">
        <f t="shared" si="59"/>
        <v>2.7625000000000021E-2</v>
      </c>
      <c r="I226">
        <f t="shared" si="47"/>
        <v>606.00000000000091</v>
      </c>
      <c r="J226">
        <f t="shared" si="48"/>
        <v>4.4593551585502295E-2</v>
      </c>
      <c r="K226">
        <f t="shared" si="49"/>
        <v>-24.260962677566923</v>
      </c>
      <c r="L226">
        <f t="shared" si="50"/>
        <v>3.9769296294121147E-5</v>
      </c>
      <c r="M226">
        <f>J226/SQRT('Exhaust Gas Math'!$E$14*$B$21*$B$23)</f>
        <v>7.5704617960646668E-4</v>
      </c>
      <c r="N226">
        <f t="shared" si="51"/>
        <v>5.9246088902351557E-2</v>
      </c>
      <c r="O226">
        <f t="shared" si="52"/>
        <v>0</v>
      </c>
      <c r="P226">
        <f t="shared" si="53"/>
        <v>0</v>
      </c>
      <c r="Q226">
        <f>($B$16/2)*(COS((ACOS((2*'Intake Valve Fxn Scratch'!$B$1)/$B$16-1)/($B$17/2))*(I226-($B$17/2)))+1)*P226</f>
        <v>0</v>
      </c>
      <c r="R226">
        <f t="shared" si="54"/>
        <v>0</v>
      </c>
      <c r="S226">
        <f t="shared" si="55"/>
        <v>0</v>
      </c>
      <c r="T226">
        <f>S226*'Exhaust Gas Math'!$C$14</f>
        <v>0</v>
      </c>
      <c r="U226">
        <f>(T226/'Exhaust Gas Math'!$B$14)+('Exhaust Gas Math'!$D$10)</f>
        <v>4.4059320573952224E-4</v>
      </c>
      <c r="V226">
        <f>('Exhaust Gas Math'!$E$10*(2.53982214E-12*V225^4 - 0.0000000071629564556*V225^3 + 7.56281407226508E-06*V225^2 - 0.00322508455050905*V225 + 1.62997098133725)*$B$24+T226*'Exhaust Gas Math'!$D$14*$B$23)/('Exhaust Gas Math'!$E$10*(2.53982214E-12*V225^4 - 0.0000000071629564556*V225^3 + 7.56281407226508E-06*V225^2 - 0.00322508455050905*V225 + 1.62997098133725)+T226*'Exhaust Gas Math'!$D$14)</f>
        <v>1100</v>
      </c>
      <c r="W226">
        <f>(353.3116967483*V226^-1.0020802909)*('Exhaust Gas Math'!$E$10/(T226+'Exhaust Gas Math'!$E$10))+(357.4500179626*V226^-1.0038444015 )*(T226/(T226+'Exhaust Gas Math'!$E$10))</f>
        <v>0.31654710700089367</v>
      </c>
      <c r="X226">
        <f t="shared" si="56"/>
        <v>0</v>
      </c>
      <c r="Y226">
        <f t="shared" si="57"/>
        <v>101325</v>
      </c>
      <c r="Z226">
        <f t="shared" si="58"/>
        <v>101325</v>
      </c>
    </row>
    <row r="227" spans="5:26" x14ac:dyDescent="0.2">
      <c r="E227">
        <f t="shared" si="45"/>
        <v>2.7750000000000021E-2</v>
      </c>
      <c r="F227">
        <f t="shared" si="46"/>
        <v>101325</v>
      </c>
      <c r="H227">
        <f t="shared" si="59"/>
        <v>2.7750000000000021E-2</v>
      </c>
      <c r="I227">
        <f t="shared" si="47"/>
        <v>612.00000000000091</v>
      </c>
      <c r="J227">
        <f t="shared" si="48"/>
        <v>4.1495838721685219E-2</v>
      </c>
      <c r="K227">
        <f t="shared" si="49"/>
        <v>-25.257141232615453</v>
      </c>
      <c r="L227">
        <f t="shared" si="50"/>
        <v>3.9769296294121147E-5</v>
      </c>
      <c r="M227">
        <f>J227/SQRT('Exhaust Gas Math'!$E$14*$B$21*$B$23)</f>
        <v>7.0445759660082562E-4</v>
      </c>
      <c r="N227">
        <f t="shared" si="51"/>
        <v>5.661644072426146E-2</v>
      </c>
      <c r="O227">
        <f t="shared" si="52"/>
        <v>0</v>
      </c>
      <c r="P227">
        <f t="shared" si="53"/>
        <v>0</v>
      </c>
      <c r="Q227">
        <f>($B$16/2)*(COS((ACOS((2*'Intake Valve Fxn Scratch'!$B$1)/$B$16-1)/($B$17/2))*(I227-($B$17/2)))+1)*P227</f>
        <v>0</v>
      </c>
      <c r="R227">
        <f t="shared" si="54"/>
        <v>0</v>
      </c>
      <c r="S227">
        <f t="shared" si="55"/>
        <v>0</v>
      </c>
      <c r="T227">
        <f>S227*'Exhaust Gas Math'!$C$14</f>
        <v>0</v>
      </c>
      <c r="U227">
        <f>(T227/'Exhaust Gas Math'!$B$14)+('Exhaust Gas Math'!$D$10)</f>
        <v>4.4059320573952224E-4</v>
      </c>
      <c r="V227">
        <f>('Exhaust Gas Math'!$E$10*(2.53982214E-12*V226^4 - 0.0000000071629564556*V226^3 + 7.56281407226508E-06*V226^2 - 0.00322508455050905*V226 + 1.62997098133725)*$B$24+T227*'Exhaust Gas Math'!$D$14*$B$23)/('Exhaust Gas Math'!$E$10*(2.53982214E-12*V226^4 - 0.0000000071629564556*V226^3 + 7.56281407226508E-06*V226^2 - 0.00322508455050905*V226 + 1.62997098133725)+T227*'Exhaust Gas Math'!$D$14)</f>
        <v>1100</v>
      </c>
      <c r="W227">
        <f>(353.3116967483*V227^-1.0020802909)*('Exhaust Gas Math'!$E$10/(T227+'Exhaust Gas Math'!$E$10))+(357.4500179626*V227^-1.0038444015 )*(T227/(T227+'Exhaust Gas Math'!$E$10))</f>
        <v>0.31654710700089367</v>
      </c>
      <c r="X227">
        <f t="shared" si="56"/>
        <v>0</v>
      </c>
      <c r="Y227">
        <f t="shared" si="57"/>
        <v>101325</v>
      </c>
      <c r="Z227">
        <f t="shared" si="58"/>
        <v>101325</v>
      </c>
    </row>
    <row r="228" spans="5:26" x14ac:dyDescent="0.2">
      <c r="E228">
        <f t="shared" si="45"/>
        <v>2.7875000000000021E-2</v>
      </c>
      <c r="F228">
        <f t="shared" si="46"/>
        <v>101325</v>
      </c>
      <c r="H228">
        <f t="shared" si="59"/>
        <v>2.7875000000000021E-2</v>
      </c>
      <c r="I228">
        <f t="shared" si="47"/>
        <v>618.00000000000091</v>
      </c>
      <c r="J228">
        <f t="shared" si="48"/>
        <v>3.8290800598922425E-2</v>
      </c>
      <c r="K228">
        <f t="shared" si="49"/>
        <v>-25.97659726292283</v>
      </c>
      <c r="L228">
        <f t="shared" si="50"/>
        <v>3.9769296294121147E-5</v>
      </c>
      <c r="M228">
        <f>J228/SQRT('Exhaust Gas Math'!$E$14*$B$21*$B$23)</f>
        <v>6.5004699730871894E-4</v>
      </c>
      <c r="N228">
        <f t="shared" si="51"/>
        <v>5.3401053069948815E-2</v>
      </c>
      <c r="O228">
        <f t="shared" si="52"/>
        <v>0</v>
      </c>
      <c r="P228">
        <f t="shared" si="53"/>
        <v>0</v>
      </c>
      <c r="Q228">
        <f>($B$16/2)*(COS((ACOS((2*'Intake Valve Fxn Scratch'!$B$1)/$B$16-1)/($B$17/2))*(I228-($B$17/2)))+1)*P228</f>
        <v>0</v>
      </c>
      <c r="R228">
        <f t="shared" si="54"/>
        <v>0</v>
      </c>
      <c r="S228">
        <f t="shared" si="55"/>
        <v>0</v>
      </c>
      <c r="T228">
        <f>S228*'Exhaust Gas Math'!$C$14</f>
        <v>0</v>
      </c>
      <c r="U228">
        <f>(T228/'Exhaust Gas Math'!$B$14)+('Exhaust Gas Math'!$D$10)</f>
        <v>4.4059320573952224E-4</v>
      </c>
      <c r="V228">
        <f>('Exhaust Gas Math'!$E$10*(2.53982214E-12*V227^4 - 0.0000000071629564556*V227^3 + 7.56281407226508E-06*V227^2 - 0.00322508455050905*V227 + 1.62997098133725)*$B$24+T228*'Exhaust Gas Math'!$D$14*$B$23)/('Exhaust Gas Math'!$E$10*(2.53982214E-12*V227^4 - 0.0000000071629564556*V227^3 + 7.56281407226508E-06*V227^2 - 0.00322508455050905*V227 + 1.62997098133725)+T228*'Exhaust Gas Math'!$D$14)</f>
        <v>1100</v>
      </c>
      <c r="W228">
        <f>(353.3116967483*V228^-1.0020802909)*('Exhaust Gas Math'!$E$10/(T228+'Exhaust Gas Math'!$E$10))+(357.4500179626*V228^-1.0038444015 )*(T228/(T228+'Exhaust Gas Math'!$E$10))</f>
        <v>0.31654710700089367</v>
      </c>
      <c r="X228">
        <f t="shared" si="56"/>
        <v>0</v>
      </c>
      <c r="Y228">
        <f t="shared" si="57"/>
        <v>101325</v>
      </c>
      <c r="Z228">
        <f t="shared" si="58"/>
        <v>101325</v>
      </c>
    </row>
    <row r="229" spans="5:26" x14ac:dyDescent="0.2">
      <c r="E229">
        <f t="shared" si="45"/>
        <v>2.8000000000000021E-2</v>
      </c>
      <c r="F229">
        <f t="shared" si="46"/>
        <v>101325</v>
      </c>
      <c r="H229">
        <f t="shared" si="59"/>
        <v>2.8000000000000021E-2</v>
      </c>
      <c r="I229">
        <f t="shared" si="47"/>
        <v>624.00000000000114</v>
      </c>
      <c r="J229">
        <f t="shared" si="48"/>
        <v>3.5013552285584046E-2</v>
      </c>
      <c r="K229">
        <f t="shared" si="49"/>
        <v>-26.411448257665199</v>
      </c>
      <c r="L229">
        <f t="shared" si="50"/>
        <v>3.9769296294121147E-5</v>
      </c>
      <c r="M229">
        <f>J229/SQRT('Exhaust Gas Math'!$E$14*$B$21*$B$23)</f>
        <v>5.9441051564213736E-4</v>
      </c>
      <c r="N229">
        <f t="shared" si="51"/>
        <v>4.9669531178882689E-2</v>
      </c>
      <c r="O229">
        <f t="shared" si="52"/>
        <v>0</v>
      </c>
      <c r="P229">
        <f t="shared" si="53"/>
        <v>0</v>
      </c>
      <c r="Q229">
        <f>($B$16/2)*(COS((ACOS((2*'Intake Valve Fxn Scratch'!$B$1)/$B$16-1)/($B$17/2))*(I229-($B$17/2)))+1)*P229</f>
        <v>0</v>
      </c>
      <c r="R229">
        <f t="shared" si="54"/>
        <v>0</v>
      </c>
      <c r="S229">
        <f t="shared" si="55"/>
        <v>0</v>
      </c>
      <c r="T229">
        <f>S229*'Exhaust Gas Math'!$C$14</f>
        <v>0</v>
      </c>
      <c r="U229">
        <f>(T229/'Exhaust Gas Math'!$B$14)+('Exhaust Gas Math'!$D$10)</f>
        <v>4.4059320573952224E-4</v>
      </c>
      <c r="V229">
        <f>('Exhaust Gas Math'!$E$10*(2.53982214E-12*V228^4 - 0.0000000071629564556*V228^3 + 7.56281407226508E-06*V228^2 - 0.00322508455050905*V228 + 1.62997098133725)*$B$24+T229*'Exhaust Gas Math'!$D$14*$B$23)/('Exhaust Gas Math'!$E$10*(2.53982214E-12*V228^4 - 0.0000000071629564556*V228^3 + 7.56281407226508E-06*V228^2 - 0.00322508455050905*V228 + 1.62997098133725)+T229*'Exhaust Gas Math'!$D$14)</f>
        <v>1100</v>
      </c>
      <c r="W229">
        <f>(353.3116967483*V229^-1.0020802909)*('Exhaust Gas Math'!$E$10/(T229+'Exhaust Gas Math'!$E$10))+(357.4500179626*V229^-1.0038444015 )*(T229/(T229+'Exhaust Gas Math'!$E$10))</f>
        <v>0.31654710700089367</v>
      </c>
      <c r="X229">
        <f t="shared" si="56"/>
        <v>0</v>
      </c>
      <c r="Y229">
        <f t="shared" si="57"/>
        <v>101325</v>
      </c>
      <c r="Z229">
        <f t="shared" si="58"/>
        <v>101325</v>
      </c>
    </row>
    <row r="230" spans="5:26" x14ac:dyDescent="0.2">
      <c r="E230">
        <f t="shared" si="45"/>
        <v>2.8125000000000022E-2</v>
      </c>
      <c r="F230">
        <f t="shared" si="46"/>
        <v>101325</v>
      </c>
      <c r="H230">
        <f t="shared" si="59"/>
        <v>2.8125000000000022E-2</v>
      </c>
      <c r="I230">
        <f t="shared" si="47"/>
        <v>630.00000000000114</v>
      </c>
      <c r="J230">
        <f t="shared" si="48"/>
        <v>3.1699999999999409E-2</v>
      </c>
      <c r="K230">
        <f t="shared" si="49"/>
        <v>-26.556929898345718</v>
      </c>
      <c r="L230">
        <f t="shared" si="50"/>
        <v>3.9769296294121147E-5</v>
      </c>
      <c r="M230">
        <f>J230/SQRT('Exhaust Gas Math'!$E$14*$B$21*$B$23)</f>
        <v>5.3815771653690397E-4</v>
      </c>
      <c r="N230">
        <f t="shared" si="51"/>
        <v>4.5512549561611458E-2</v>
      </c>
      <c r="O230">
        <f t="shared" si="52"/>
        <v>0</v>
      </c>
      <c r="P230">
        <f t="shared" si="53"/>
        <v>0</v>
      </c>
      <c r="Q230">
        <f>($B$16/2)*(COS((ACOS((2*'Intake Valve Fxn Scratch'!$B$1)/$B$16-1)/($B$17/2))*(I230-($B$17/2)))+1)*P230</f>
        <v>0</v>
      </c>
      <c r="R230">
        <f t="shared" si="54"/>
        <v>0</v>
      </c>
      <c r="S230">
        <f t="shared" si="55"/>
        <v>0</v>
      </c>
      <c r="T230">
        <f>S230*'Exhaust Gas Math'!$C$14</f>
        <v>0</v>
      </c>
      <c r="U230">
        <f>(T230/'Exhaust Gas Math'!$B$14)+('Exhaust Gas Math'!$D$10)</f>
        <v>4.4059320573952224E-4</v>
      </c>
      <c r="V230">
        <f>('Exhaust Gas Math'!$E$10*(2.53982214E-12*V229^4 - 0.0000000071629564556*V229^3 + 7.56281407226508E-06*V229^2 - 0.00322508455050905*V229 + 1.62997098133725)*$B$24+T230*'Exhaust Gas Math'!$D$14*$B$23)/('Exhaust Gas Math'!$E$10*(2.53982214E-12*V229^4 - 0.0000000071629564556*V229^3 + 7.56281407226508E-06*V229^2 - 0.00322508455050905*V229 + 1.62997098133725)+T230*'Exhaust Gas Math'!$D$14)</f>
        <v>1100</v>
      </c>
      <c r="W230">
        <f>(353.3116967483*V230^-1.0020802909)*('Exhaust Gas Math'!$E$10/(T230+'Exhaust Gas Math'!$E$10))+(357.4500179626*V230^-1.0038444015 )*(T230/(T230+'Exhaust Gas Math'!$E$10))</f>
        <v>0.31654710700089367</v>
      </c>
      <c r="X230">
        <f t="shared" si="56"/>
        <v>0</v>
      </c>
      <c r="Y230">
        <f t="shared" si="57"/>
        <v>101325</v>
      </c>
      <c r="Z230">
        <f t="shared" si="58"/>
        <v>101325</v>
      </c>
    </row>
    <row r="231" spans="5:26" x14ac:dyDescent="0.2">
      <c r="E231">
        <f t="shared" si="45"/>
        <v>2.8250000000000022E-2</v>
      </c>
      <c r="F231">
        <f t="shared" si="46"/>
        <v>101325</v>
      </c>
      <c r="H231">
        <f t="shared" si="59"/>
        <v>2.8250000000000022E-2</v>
      </c>
      <c r="I231">
        <f t="shared" si="47"/>
        <v>636.00000000000114</v>
      </c>
      <c r="J231">
        <f t="shared" si="48"/>
        <v>2.8386447714414779E-2</v>
      </c>
      <c r="K231">
        <f t="shared" si="49"/>
        <v>-26.411448257665096</v>
      </c>
      <c r="L231">
        <f t="shared" si="50"/>
        <v>3.9769296294121147E-5</v>
      </c>
      <c r="M231">
        <f>J231/SQRT('Exhaust Gas Math'!$E$14*$B$21*$B$23)</f>
        <v>4.8190491743167063E-4</v>
      </c>
      <c r="N231">
        <f t="shared" si="51"/>
        <v>4.1037700628139433E-2</v>
      </c>
      <c r="O231">
        <f t="shared" si="52"/>
        <v>0</v>
      </c>
      <c r="P231">
        <f t="shared" si="53"/>
        <v>0</v>
      </c>
      <c r="Q231">
        <f>($B$16/2)*(COS((ACOS((2*'Intake Valve Fxn Scratch'!$B$1)/$B$16-1)/($B$17/2))*(I231-($B$17/2)))+1)*P231</f>
        <v>0</v>
      </c>
      <c r="R231">
        <f t="shared" si="54"/>
        <v>0</v>
      </c>
      <c r="S231">
        <f t="shared" si="55"/>
        <v>0</v>
      </c>
      <c r="T231">
        <f>S231*'Exhaust Gas Math'!$C$14</f>
        <v>0</v>
      </c>
      <c r="U231">
        <f>(T231/'Exhaust Gas Math'!$B$14)+('Exhaust Gas Math'!$D$10)</f>
        <v>4.4059320573952224E-4</v>
      </c>
      <c r="V231">
        <f>('Exhaust Gas Math'!$E$10*(2.53982214E-12*V230^4 - 0.0000000071629564556*V230^3 + 7.56281407226508E-06*V230^2 - 0.00322508455050905*V230 + 1.62997098133725)*$B$24+T231*'Exhaust Gas Math'!$D$14*$B$23)/('Exhaust Gas Math'!$E$10*(2.53982214E-12*V230^4 - 0.0000000071629564556*V230^3 + 7.56281407226508E-06*V230^2 - 0.00322508455050905*V230 + 1.62997098133725)+T231*'Exhaust Gas Math'!$D$14)</f>
        <v>1100</v>
      </c>
      <c r="W231">
        <f>(353.3116967483*V231^-1.0020802909)*('Exhaust Gas Math'!$E$10/(T231+'Exhaust Gas Math'!$E$10))+(357.4500179626*V231^-1.0038444015 )*(T231/(T231+'Exhaust Gas Math'!$E$10))</f>
        <v>0.31654710700089367</v>
      </c>
      <c r="X231">
        <f t="shared" si="56"/>
        <v>0</v>
      </c>
      <c r="Y231">
        <f t="shared" si="57"/>
        <v>101325</v>
      </c>
      <c r="Z231">
        <f t="shared" si="58"/>
        <v>101325</v>
      </c>
    </row>
    <row r="232" spans="5:26" x14ac:dyDescent="0.2">
      <c r="E232">
        <f t="shared" si="45"/>
        <v>2.8375000000000022E-2</v>
      </c>
      <c r="F232">
        <f t="shared" si="46"/>
        <v>101325</v>
      </c>
      <c r="H232">
        <f t="shared" si="59"/>
        <v>2.8375000000000022E-2</v>
      </c>
      <c r="I232">
        <f t="shared" si="47"/>
        <v>642.00000000000114</v>
      </c>
      <c r="J232">
        <f t="shared" si="48"/>
        <v>2.5109199401076414E-2</v>
      </c>
      <c r="K232">
        <f t="shared" si="49"/>
        <v>-25.976597262922621</v>
      </c>
      <c r="L232">
        <f t="shared" si="50"/>
        <v>3.9769296294121147E-5</v>
      </c>
      <c r="M232">
        <f>J232/SQRT('Exhaust Gas Math'!$E$14*$B$21*$B$23)</f>
        <v>4.2626843576508932E-4</v>
      </c>
      <c r="N232">
        <f t="shared" si="51"/>
        <v>3.6364153774648855E-2</v>
      </c>
      <c r="O232">
        <f t="shared" si="52"/>
        <v>0</v>
      </c>
      <c r="P232">
        <f t="shared" si="53"/>
        <v>0</v>
      </c>
      <c r="Q232">
        <f>($B$16/2)*(COS((ACOS((2*'Intake Valve Fxn Scratch'!$B$1)/$B$16-1)/($B$17/2))*(I232-($B$17/2)))+1)*P232</f>
        <v>0</v>
      </c>
      <c r="R232">
        <f t="shared" si="54"/>
        <v>0</v>
      </c>
      <c r="S232">
        <f t="shared" si="55"/>
        <v>0</v>
      </c>
      <c r="T232">
        <f>S232*'Exhaust Gas Math'!$C$14</f>
        <v>0</v>
      </c>
      <c r="U232">
        <f>(T232/'Exhaust Gas Math'!$B$14)+('Exhaust Gas Math'!$D$10)</f>
        <v>4.4059320573952224E-4</v>
      </c>
      <c r="V232">
        <f>('Exhaust Gas Math'!$E$10*(2.53982214E-12*V231^4 - 0.0000000071629564556*V231^3 + 7.56281407226508E-06*V231^2 - 0.00322508455050905*V231 + 1.62997098133725)*$B$24+T232*'Exhaust Gas Math'!$D$14*$B$23)/('Exhaust Gas Math'!$E$10*(2.53982214E-12*V231^4 - 0.0000000071629564556*V231^3 + 7.56281407226508E-06*V231^2 - 0.00322508455050905*V231 + 1.62997098133725)+T232*'Exhaust Gas Math'!$D$14)</f>
        <v>1100</v>
      </c>
      <c r="W232">
        <f>(353.3116967483*V232^-1.0020802909)*('Exhaust Gas Math'!$E$10/(T232+'Exhaust Gas Math'!$E$10))+(357.4500179626*V232^-1.0038444015 )*(T232/(T232+'Exhaust Gas Math'!$E$10))</f>
        <v>0.31654710700089367</v>
      </c>
      <c r="X232">
        <f t="shared" si="56"/>
        <v>0</v>
      </c>
      <c r="Y232">
        <f t="shared" si="57"/>
        <v>101325</v>
      </c>
      <c r="Z232">
        <f t="shared" si="58"/>
        <v>101325</v>
      </c>
    </row>
    <row r="233" spans="5:26" x14ac:dyDescent="0.2">
      <c r="E233">
        <f t="shared" si="45"/>
        <v>2.8500000000000022E-2</v>
      </c>
      <c r="F233">
        <f t="shared" si="46"/>
        <v>101325</v>
      </c>
      <c r="H233">
        <f t="shared" si="59"/>
        <v>2.8500000000000022E-2</v>
      </c>
      <c r="I233">
        <f t="shared" si="47"/>
        <v>648.00000000000114</v>
      </c>
      <c r="J233">
        <f t="shared" si="48"/>
        <v>2.1904161278313551E-2</v>
      </c>
      <c r="K233">
        <f t="shared" si="49"/>
        <v>-25.257141232615119</v>
      </c>
      <c r="L233">
        <f t="shared" si="50"/>
        <v>3.9769296294121147E-5</v>
      </c>
      <c r="M233">
        <f>J233/SQRT('Exhaust Gas Math'!$E$14*$B$21*$B$23)</f>
        <v>3.7185783647298144E-4</v>
      </c>
      <c r="N233">
        <f t="shared" si="51"/>
        <v>3.1616553879854979E-2</v>
      </c>
      <c r="O233">
        <f t="shared" si="52"/>
        <v>0</v>
      </c>
      <c r="P233">
        <f t="shared" si="53"/>
        <v>0</v>
      </c>
      <c r="Q233">
        <f>($B$16/2)*(COS((ACOS((2*'Intake Valve Fxn Scratch'!$B$1)/$B$16-1)/($B$17/2))*(I233-($B$17/2)))+1)*P233</f>
        <v>0</v>
      </c>
      <c r="R233">
        <f t="shared" si="54"/>
        <v>0</v>
      </c>
      <c r="S233">
        <f t="shared" si="55"/>
        <v>0</v>
      </c>
      <c r="T233">
        <f>S233*'Exhaust Gas Math'!$C$14</f>
        <v>0</v>
      </c>
      <c r="U233">
        <f>(T233/'Exhaust Gas Math'!$B$14)+('Exhaust Gas Math'!$D$10)</f>
        <v>4.4059320573952224E-4</v>
      </c>
      <c r="V233">
        <f>('Exhaust Gas Math'!$E$10*(2.53982214E-12*V232^4 - 0.0000000071629564556*V232^3 + 7.56281407226508E-06*V232^2 - 0.00322508455050905*V232 + 1.62997098133725)*$B$24+T233*'Exhaust Gas Math'!$D$14*$B$23)/('Exhaust Gas Math'!$E$10*(2.53982214E-12*V232^4 - 0.0000000071629564556*V232^3 + 7.56281407226508E-06*V232^2 - 0.00322508455050905*V232 + 1.62997098133725)+T233*'Exhaust Gas Math'!$D$14)</f>
        <v>1100</v>
      </c>
      <c r="W233">
        <f>(353.3116967483*V233^-1.0020802909)*('Exhaust Gas Math'!$E$10/(T233+'Exhaust Gas Math'!$E$10))+(357.4500179626*V233^-1.0038444015 )*(T233/(T233+'Exhaust Gas Math'!$E$10))</f>
        <v>0.31654710700089367</v>
      </c>
      <c r="X233">
        <f t="shared" si="56"/>
        <v>0</v>
      </c>
      <c r="Y233">
        <f t="shared" si="57"/>
        <v>101325</v>
      </c>
      <c r="Z233">
        <f t="shared" si="58"/>
        <v>101325</v>
      </c>
    </row>
    <row r="234" spans="5:26" x14ac:dyDescent="0.2">
      <c r="E234">
        <f t="shared" si="45"/>
        <v>2.8625000000000022E-2</v>
      </c>
      <c r="F234">
        <f t="shared" si="46"/>
        <v>101325</v>
      </c>
      <c r="H234">
        <f t="shared" si="59"/>
        <v>2.8625000000000022E-2</v>
      </c>
      <c r="I234">
        <f t="shared" si="47"/>
        <v>654.00000000000114</v>
      </c>
      <c r="J234">
        <f t="shared" si="48"/>
        <v>1.8806448414496524E-2</v>
      </c>
      <c r="K234">
        <f t="shared" si="49"/>
        <v>-24.260962677566482</v>
      </c>
      <c r="L234">
        <f t="shared" si="50"/>
        <v>3.9769296294121147E-5</v>
      </c>
      <c r="M234">
        <f>J234/SQRT('Exhaust Gas Math'!$E$14*$B$21*$B$23)</f>
        <v>3.192692534673412E-4</v>
      </c>
      <c r="N234">
        <f t="shared" si="51"/>
        <v>2.6918663562600656E-2</v>
      </c>
      <c r="O234">
        <f t="shared" si="52"/>
        <v>0</v>
      </c>
      <c r="P234">
        <f t="shared" si="53"/>
        <v>0</v>
      </c>
      <c r="Q234">
        <f>($B$16/2)*(COS((ACOS((2*'Intake Valve Fxn Scratch'!$B$1)/$B$16-1)/($B$17/2))*(I234-($B$17/2)))+1)*P234</f>
        <v>0</v>
      </c>
      <c r="R234">
        <f t="shared" si="54"/>
        <v>0</v>
      </c>
      <c r="S234">
        <f t="shared" si="55"/>
        <v>0</v>
      </c>
      <c r="T234">
        <f>S234*'Exhaust Gas Math'!$C$14</f>
        <v>0</v>
      </c>
      <c r="U234">
        <f>(T234/'Exhaust Gas Math'!$B$14)+('Exhaust Gas Math'!$D$10)</f>
        <v>4.4059320573952224E-4</v>
      </c>
      <c r="V234">
        <f>('Exhaust Gas Math'!$E$10*(2.53982214E-12*V233^4 - 0.0000000071629564556*V233^3 + 7.56281407226508E-06*V233^2 - 0.00322508455050905*V233 + 1.62997098133725)*$B$24+T234*'Exhaust Gas Math'!$D$14*$B$23)/('Exhaust Gas Math'!$E$10*(2.53982214E-12*V233^4 - 0.0000000071629564556*V233^3 + 7.56281407226508E-06*V233^2 - 0.00322508455050905*V233 + 1.62997098133725)+T234*'Exhaust Gas Math'!$D$14)</f>
        <v>1100</v>
      </c>
      <c r="W234">
        <f>(353.3116967483*V234^-1.0020802909)*('Exhaust Gas Math'!$E$10/(T234+'Exhaust Gas Math'!$E$10))+(357.4500179626*V234^-1.0038444015 )*(T234/(T234+'Exhaust Gas Math'!$E$10))</f>
        <v>0.31654710700089367</v>
      </c>
      <c r="X234">
        <f t="shared" si="56"/>
        <v>0</v>
      </c>
      <c r="Y234">
        <f t="shared" si="57"/>
        <v>101325</v>
      </c>
      <c r="Z234">
        <f t="shared" si="58"/>
        <v>101325</v>
      </c>
    </row>
    <row r="235" spans="5:26" x14ac:dyDescent="0.2">
      <c r="E235">
        <f t="shared" si="45"/>
        <v>2.8750000000000022E-2</v>
      </c>
      <c r="F235">
        <f t="shared" si="46"/>
        <v>101325</v>
      </c>
      <c r="H235">
        <f t="shared" si="59"/>
        <v>2.8750000000000022E-2</v>
      </c>
      <c r="I235">
        <f t="shared" si="47"/>
        <v>660.00000000000114</v>
      </c>
      <c r="J235">
        <f t="shared" si="48"/>
        <v>1.5849999999999507E-2</v>
      </c>
      <c r="K235">
        <f t="shared" si="49"/>
        <v>-22.998975938489643</v>
      </c>
      <c r="L235">
        <f t="shared" si="50"/>
        <v>3.9769296294121147E-5</v>
      </c>
      <c r="M235">
        <f>J235/SQRT('Exhaust Gas Math'!$E$14*$B$21*$B$23)</f>
        <v>2.6907885826844862E-4</v>
      </c>
      <c r="N235">
        <f t="shared" si="51"/>
        <v>2.23872694295555E-2</v>
      </c>
      <c r="O235">
        <f t="shared" si="52"/>
        <v>0</v>
      </c>
      <c r="P235">
        <f t="shared" si="53"/>
        <v>0</v>
      </c>
      <c r="Q235">
        <f>($B$16/2)*(COS((ACOS((2*'Intake Valve Fxn Scratch'!$B$1)/$B$16-1)/($B$17/2))*(I235-($B$17/2)))+1)*P235</f>
        <v>0</v>
      </c>
      <c r="R235">
        <f t="shared" si="54"/>
        <v>0</v>
      </c>
      <c r="S235">
        <f t="shared" si="55"/>
        <v>0</v>
      </c>
      <c r="T235">
        <f>S235*'Exhaust Gas Math'!$C$14</f>
        <v>0</v>
      </c>
      <c r="U235">
        <f>(T235/'Exhaust Gas Math'!$B$14)+('Exhaust Gas Math'!$D$10)</f>
        <v>4.4059320573952224E-4</v>
      </c>
      <c r="V235">
        <f>('Exhaust Gas Math'!$E$10*(2.53982214E-12*V234^4 - 0.0000000071629564556*V234^3 + 7.56281407226508E-06*V234^2 - 0.00322508455050905*V234 + 1.62997098133725)*$B$24+T235*'Exhaust Gas Math'!$D$14*$B$23)/('Exhaust Gas Math'!$E$10*(2.53982214E-12*V234^4 - 0.0000000071629564556*V234^3 + 7.56281407226508E-06*V234^2 - 0.00322508455050905*V234 + 1.62997098133725)+T235*'Exhaust Gas Math'!$D$14)</f>
        <v>1100</v>
      </c>
      <c r="W235">
        <f>(353.3116967483*V235^-1.0020802909)*('Exhaust Gas Math'!$E$10/(T235+'Exhaust Gas Math'!$E$10))+(357.4500179626*V235^-1.0038444015 )*(T235/(T235+'Exhaust Gas Math'!$E$10))</f>
        <v>0.31654710700089367</v>
      </c>
      <c r="X235">
        <f t="shared" si="56"/>
        <v>0</v>
      </c>
      <c r="Y235">
        <f t="shared" si="57"/>
        <v>101325</v>
      </c>
      <c r="Z235">
        <f t="shared" si="58"/>
        <v>101325</v>
      </c>
    </row>
    <row r="236" spans="5:26" x14ac:dyDescent="0.2">
      <c r="E236">
        <f t="shared" si="45"/>
        <v>2.8875000000000022E-2</v>
      </c>
      <c r="F236">
        <f t="shared" si="46"/>
        <v>101325</v>
      </c>
      <c r="H236">
        <f t="shared" si="59"/>
        <v>2.8875000000000022E-2</v>
      </c>
      <c r="I236">
        <f t="shared" si="47"/>
        <v>666.00000000000114</v>
      </c>
      <c r="J236">
        <f t="shared" si="48"/>
        <v>1.3067207502328124E-2</v>
      </c>
      <c r="K236">
        <f t="shared" si="49"/>
        <v>-21.48500760618554</v>
      </c>
      <c r="L236">
        <f t="shared" si="50"/>
        <v>3.9769296294121147E-5</v>
      </c>
      <c r="M236">
        <f>J236/SQRT('Exhaust Gas Math'!$E$14*$B$21*$B$23)</f>
        <v>2.2183654734911465E-4</v>
      </c>
      <c r="N236">
        <f t="shared" si="51"/>
        <v>1.8126827986223573E-2</v>
      </c>
      <c r="O236">
        <f t="shared" si="52"/>
        <v>0</v>
      </c>
      <c r="P236">
        <f t="shared" si="53"/>
        <v>0</v>
      </c>
      <c r="Q236">
        <f>($B$16/2)*(COS((ACOS((2*'Intake Valve Fxn Scratch'!$B$1)/$B$16-1)/($B$17/2))*(I236-($B$17/2)))+1)*P236</f>
        <v>0</v>
      </c>
      <c r="R236">
        <f t="shared" si="54"/>
        <v>0</v>
      </c>
      <c r="S236">
        <f t="shared" si="55"/>
        <v>0</v>
      </c>
      <c r="T236">
        <f>S236*'Exhaust Gas Math'!$C$14</f>
        <v>0</v>
      </c>
      <c r="U236">
        <f>(T236/'Exhaust Gas Math'!$B$14)+('Exhaust Gas Math'!$D$10)</f>
        <v>4.4059320573952224E-4</v>
      </c>
      <c r="V236">
        <f>('Exhaust Gas Math'!$E$10*(2.53982214E-12*V235^4 - 0.0000000071629564556*V235^3 + 7.56281407226508E-06*V235^2 - 0.00322508455050905*V235 + 1.62997098133725)*$B$24+T236*'Exhaust Gas Math'!$D$14*$B$23)/('Exhaust Gas Math'!$E$10*(2.53982214E-12*V235^4 - 0.0000000071629564556*V235^3 + 7.56281407226508E-06*V235^2 - 0.00322508455050905*V235 + 1.62997098133725)+T236*'Exhaust Gas Math'!$D$14)</f>
        <v>1100</v>
      </c>
      <c r="W236">
        <f>(353.3116967483*V236^-1.0020802909)*('Exhaust Gas Math'!$E$10/(T236+'Exhaust Gas Math'!$E$10))+(357.4500179626*V236^-1.0038444015 )*(T236/(T236+'Exhaust Gas Math'!$E$10))</f>
        <v>0.31654710700089367</v>
      </c>
      <c r="X236">
        <f t="shared" si="56"/>
        <v>0</v>
      </c>
      <c r="Y236">
        <f t="shared" si="57"/>
        <v>101325</v>
      </c>
      <c r="Z236">
        <f t="shared" si="58"/>
        <v>101325</v>
      </c>
    </row>
    <row r="237" spans="5:26" x14ac:dyDescent="0.2">
      <c r="E237">
        <f t="shared" si="45"/>
        <v>2.9000000000000022E-2</v>
      </c>
      <c r="F237">
        <f t="shared" si="46"/>
        <v>101325</v>
      </c>
      <c r="H237">
        <f t="shared" si="59"/>
        <v>2.9000000000000022E-2</v>
      </c>
      <c r="I237">
        <f t="shared" si="47"/>
        <v>672.00000000000114</v>
      </c>
      <c r="J237">
        <f t="shared" si="48"/>
        <v>1.0488559778423744E-2</v>
      </c>
      <c r="K237">
        <f t="shared" si="49"/>
        <v>-19.73564503452118</v>
      </c>
      <c r="L237">
        <f t="shared" si="50"/>
        <v>3.9769296294121147E-5</v>
      </c>
      <c r="M237">
        <f>J237/SQRT('Exhaust Gas Math'!$E$14*$B$21*$B$23)</f>
        <v>1.7805991735386252E-4</v>
      </c>
      <c r="N237">
        <f t="shared" si="51"/>
        <v>1.4225230308825491E-2</v>
      </c>
      <c r="O237">
        <f t="shared" si="52"/>
        <v>0</v>
      </c>
      <c r="P237">
        <f t="shared" si="53"/>
        <v>0</v>
      </c>
      <c r="Q237">
        <f>($B$16/2)*(COS((ACOS((2*'Intake Valve Fxn Scratch'!$B$1)/$B$16-1)/($B$17/2))*(I237-($B$17/2)))+1)*P237</f>
        <v>0</v>
      </c>
      <c r="R237">
        <f t="shared" si="54"/>
        <v>0</v>
      </c>
      <c r="S237">
        <f t="shared" si="55"/>
        <v>0</v>
      </c>
      <c r="T237">
        <f>S237*'Exhaust Gas Math'!$C$14</f>
        <v>0</v>
      </c>
      <c r="U237">
        <f>(T237/'Exhaust Gas Math'!$B$14)+('Exhaust Gas Math'!$D$10)</f>
        <v>4.4059320573952224E-4</v>
      </c>
      <c r="V237">
        <f>('Exhaust Gas Math'!$E$10*(2.53982214E-12*V236^4 - 0.0000000071629564556*V236^3 + 7.56281407226508E-06*V236^2 - 0.00322508455050905*V236 + 1.62997098133725)*$B$24+T237*'Exhaust Gas Math'!$D$14*$B$23)/('Exhaust Gas Math'!$E$10*(2.53982214E-12*V236^4 - 0.0000000071629564556*V236^3 + 7.56281407226508E-06*V236^2 - 0.00322508455050905*V236 + 1.62997098133725)+T237*'Exhaust Gas Math'!$D$14)</f>
        <v>1100</v>
      </c>
      <c r="W237">
        <f>(353.3116967483*V237^-1.0020802909)*('Exhaust Gas Math'!$E$10/(T237+'Exhaust Gas Math'!$E$10))+(357.4500179626*V237^-1.0038444015 )*(T237/(T237+'Exhaust Gas Math'!$E$10))</f>
        <v>0.31654710700089367</v>
      </c>
      <c r="X237">
        <f t="shared" si="56"/>
        <v>0</v>
      </c>
      <c r="Y237">
        <f t="shared" si="57"/>
        <v>101325</v>
      </c>
      <c r="Z237">
        <f t="shared" si="58"/>
        <v>101325</v>
      </c>
    </row>
    <row r="238" spans="5:26" x14ac:dyDescent="0.2">
      <c r="E238">
        <f t="shared" si="45"/>
        <v>2.9125000000000022E-2</v>
      </c>
      <c r="F238">
        <f t="shared" si="46"/>
        <v>101325</v>
      </c>
      <c r="H238">
        <f t="shared" si="59"/>
        <v>2.9125000000000022E-2</v>
      </c>
      <c r="I238">
        <f t="shared" si="47"/>
        <v>678.00000000000114</v>
      </c>
      <c r="J238">
        <f t="shared" si="48"/>
        <v>8.142309032366183E-3</v>
      </c>
      <c r="K238">
        <f t="shared" si="49"/>
        <v>-17.770054605909369</v>
      </c>
      <c r="L238">
        <f t="shared" si="50"/>
        <v>3.9769296294121147E-5</v>
      </c>
      <c r="M238">
        <f>J238/SQRT('Exhaust Gas Math'!$E$14*$B$21*$B$23)</f>
        <v>1.382285942017689E-4</v>
      </c>
      <c r="N238">
        <f t="shared" si="51"/>
        <v>1.0750931841513562E-2</v>
      </c>
      <c r="O238">
        <f t="shared" si="52"/>
        <v>0</v>
      </c>
      <c r="P238">
        <f t="shared" si="53"/>
        <v>0</v>
      </c>
      <c r="Q238">
        <f>($B$16/2)*(COS((ACOS((2*'Intake Valve Fxn Scratch'!$B$1)/$B$16-1)/($B$17/2))*(I238-($B$17/2)))+1)*P238</f>
        <v>0</v>
      </c>
      <c r="R238">
        <f t="shared" si="54"/>
        <v>0</v>
      </c>
      <c r="S238">
        <f t="shared" si="55"/>
        <v>0</v>
      </c>
      <c r="T238">
        <f>S238*'Exhaust Gas Math'!$C$14</f>
        <v>0</v>
      </c>
      <c r="U238">
        <f>(T238/'Exhaust Gas Math'!$B$14)+('Exhaust Gas Math'!$D$10)</f>
        <v>4.4059320573952224E-4</v>
      </c>
      <c r="V238">
        <f>('Exhaust Gas Math'!$E$10*(2.53982214E-12*V237^4 - 0.0000000071629564556*V237^3 + 7.56281407226508E-06*V237^2 - 0.00322508455050905*V237 + 1.62997098133725)*$B$24+T238*'Exhaust Gas Math'!$D$14*$B$23)/('Exhaust Gas Math'!$E$10*(2.53982214E-12*V237^4 - 0.0000000071629564556*V237^3 + 7.56281407226508E-06*V237^2 - 0.00322508455050905*V237 + 1.62997098133725)+T238*'Exhaust Gas Math'!$D$14)</f>
        <v>1100</v>
      </c>
      <c r="W238">
        <f>(353.3116967483*V238^-1.0020802909)*('Exhaust Gas Math'!$E$10/(T238+'Exhaust Gas Math'!$E$10))+(357.4500179626*V238^-1.0038444015 )*(T238/(T238+'Exhaust Gas Math'!$E$10))</f>
        <v>0.31654710700089367</v>
      </c>
      <c r="X238">
        <f t="shared" si="56"/>
        <v>0</v>
      </c>
      <c r="Y238">
        <f t="shared" si="57"/>
        <v>101325</v>
      </c>
      <c r="Z238">
        <f t="shared" si="58"/>
        <v>101325</v>
      </c>
    </row>
    <row r="239" spans="5:26" x14ac:dyDescent="0.2">
      <c r="E239">
        <f t="shared" si="45"/>
        <v>2.9250000000000023E-2</v>
      </c>
      <c r="F239">
        <f t="shared" si="46"/>
        <v>101325</v>
      </c>
      <c r="H239">
        <f t="shared" si="59"/>
        <v>2.9250000000000023E-2</v>
      </c>
      <c r="I239">
        <f t="shared" si="47"/>
        <v>684.00000000000114</v>
      </c>
      <c r="J239">
        <f t="shared" si="48"/>
        <v>6.0541612783137841E-3</v>
      </c>
      <c r="K239">
        <f t="shared" si="49"/>
        <v>-15.609771740412224</v>
      </c>
      <c r="L239">
        <f t="shared" si="50"/>
        <v>3.9769296294121147E-5</v>
      </c>
      <c r="M239">
        <f>J239/SQRT('Exhaust Gas Math'!$E$14*$B$21*$B$23)</f>
        <v>1.0277897820452839E-4</v>
      </c>
      <c r="N239">
        <f t="shared" si="51"/>
        <v>7.7515449031759047E-3</v>
      </c>
      <c r="O239">
        <f t="shared" si="52"/>
        <v>0</v>
      </c>
      <c r="P239">
        <f t="shared" si="53"/>
        <v>0</v>
      </c>
      <c r="Q239">
        <f>($B$16/2)*(COS((ACOS((2*'Intake Valve Fxn Scratch'!$B$1)/$B$16-1)/($B$17/2))*(I239-($B$17/2)))+1)*P239</f>
        <v>0</v>
      </c>
      <c r="R239">
        <f t="shared" si="54"/>
        <v>0</v>
      </c>
      <c r="S239">
        <f t="shared" si="55"/>
        <v>0</v>
      </c>
      <c r="T239">
        <f>S239*'Exhaust Gas Math'!$C$14</f>
        <v>0</v>
      </c>
      <c r="U239">
        <f>(T239/'Exhaust Gas Math'!$B$14)+('Exhaust Gas Math'!$D$10)</f>
        <v>4.4059320573952224E-4</v>
      </c>
      <c r="V239">
        <f>('Exhaust Gas Math'!$E$10*(2.53982214E-12*V238^4 - 0.0000000071629564556*V238^3 + 7.56281407226508E-06*V238^2 - 0.00322508455050905*V238 + 1.62997098133725)*$B$24+T239*'Exhaust Gas Math'!$D$14*$B$23)/('Exhaust Gas Math'!$E$10*(2.53982214E-12*V238^4 - 0.0000000071629564556*V238^3 + 7.56281407226508E-06*V238^2 - 0.00322508455050905*V238 + 1.62997098133725)+T239*'Exhaust Gas Math'!$D$14)</f>
        <v>1100</v>
      </c>
      <c r="W239">
        <f>(353.3116967483*V239^-1.0020802909)*('Exhaust Gas Math'!$E$10/(T239+'Exhaust Gas Math'!$E$10))+(357.4500179626*V239^-1.0038444015 )*(T239/(T239+'Exhaust Gas Math'!$E$10))</f>
        <v>0.31654710700089367</v>
      </c>
      <c r="X239">
        <f t="shared" si="56"/>
        <v>0</v>
      </c>
      <c r="Y239">
        <f t="shared" si="57"/>
        <v>101325</v>
      </c>
      <c r="Z239">
        <f t="shared" si="58"/>
        <v>101325</v>
      </c>
    </row>
    <row r="240" spans="5:26" x14ac:dyDescent="0.2">
      <c r="E240">
        <f t="shared" si="45"/>
        <v>2.9375000000000023E-2</v>
      </c>
      <c r="F240">
        <f t="shared" si="46"/>
        <v>101325</v>
      </c>
      <c r="H240">
        <f t="shared" si="59"/>
        <v>2.9375000000000023E-2</v>
      </c>
      <c r="I240">
        <f t="shared" si="47"/>
        <v>690.00000000000114</v>
      </c>
      <c r="J240">
        <f t="shared" si="48"/>
        <v>4.2469947000329626E-3</v>
      </c>
      <c r="K240">
        <f t="shared" si="49"/>
        <v>-13.278464949172378</v>
      </c>
      <c r="L240">
        <f t="shared" si="50"/>
        <v>3.9769296294121147E-5</v>
      </c>
      <c r="M240">
        <f>J240/SQRT('Exhaust Gas Math'!$E$14*$B$21*$B$23)</f>
        <v>7.2099462773315926E-5</v>
      </c>
      <c r="N240">
        <f t="shared" si="51"/>
        <v>5.253847264439452E-3</v>
      </c>
      <c r="O240">
        <f t="shared" si="52"/>
        <v>0</v>
      </c>
      <c r="P240">
        <f t="shared" si="53"/>
        <v>0</v>
      </c>
      <c r="Q240">
        <f>($B$16/2)*(COS((ACOS((2*'Intake Valve Fxn Scratch'!$B$1)/$B$16-1)/($B$17/2))*(I240-($B$17/2)))+1)*P240</f>
        <v>0</v>
      </c>
      <c r="R240">
        <f t="shared" si="54"/>
        <v>0</v>
      </c>
      <c r="S240">
        <f t="shared" si="55"/>
        <v>0</v>
      </c>
      <c r="T240">
        <f>S240*'Exhaust Gas Math'!$C$14</f>
        <v>0</v>
      </c>
      <c r="U240">
        <f>(T240/'Exhaust Gas Math'!$B$14)+('Exhaust Gas Math'!$D$10)</f>
        <v>4.4059320573952224E-4</v>
      </c>
      <c r="V240">
        <f>('Exhaust Gas Math'!$E$10*(2.53982214E-12*V239^4 - 0.0000000071629564556*V239^3 + 7.56281407226508E-06*V239^2 - 0.00322508455050905*V239 + 1.62997098133725)*$B$24+T240*'Exhaust Gas Math'!$D$14*$B$23)/('Exhaust Gas Math'!$E$10*(2.53982214E-12*V239^4 - 0.0000000071629564556*V239^3 + 7.56281407226508E-06*V239^2 - 0.00322508455050905*V239 + 1.62997098133725)+T240*'Exhaust Gas Math'!$D$14)</f>
        <v>1100</v>
      </c>
      <c r="W240">
        <f>(353.3116967483*V240^-1.0020802909)*('Exhaust Gas Math'!$E$10/(T240+'Exhaust Gas Math'!$E$10))+(357.4500179626*V240^-1.0038444015 )*(T240/(T240+'Exhaust Gas Math'!$E$10))</f>
        <v>0.31654710700089367</v>
      </c>
      <c r="X240">
        <f t="shared" si="56"/>
        <v>0</v>
      </c>
      <c r="Y240">
        <f t="shared" si="57"/>
        <v>101325</v>
      </c>
      <c r="Z240">
        <f t="shared" si="58"/>
        <v>101325</v>
      </c>
    </row>
    <row r="241" spans="5:26" x14ac:dyDescent="0.2">
      <c r="E241">
        <f t="shared" si="45"/>
        <v>2.9500000000000023E-2</v>
      </c>
      <c r="F241">
        <f t="shared" si="46"/>
        <v>101325</v>
      </c>
      <c r="H241">
        <f t="shared" si="59"/>
        <v>2.9500000000000023E-2</v>
      </c>
      <c r="I241">
        <f t="shared" si="47"/>
        <v>696.00000000000114</v>
      </c>
      <c r="J241">
        <f t="shared" si="48"/>
        <v>2.7406089927292758E-3</v>
      </c>
      <c r="K241">
        <f t="shared" si="49"/>
        <v>-10.801676517251968</v>
      </c>
      <c r="L241">
        <f t="shared" si="50"/>
        <v>3.9769296294121147E-5</v>
      </c>
      <c r="M241">
        <f>J241/SQRT('Exhaust Gas Math'!$E$14*$B$21*$B$23)</f>
        <v>4.6526179099297128E-5</v>
      </c>
      <c r="N241">
        <f t="shared" si="51"/>
        <v>3.2650381165162563E-3</v>
      </c>
      <c r="O241">
        <f t="shared" si="52"/>
        <v>0</v>
      </c>
      <c r="P241">
        <f t="shared" si="53"/>
        <v>0</v>
      </c>
      <c r="Q241">
        <f>($B$16/2)*(COS((ACOS((2*'Intake Valve Fxn Scratch'!$B$1)/$B$16-1)/($B$17/2))*(I241-($B$17/2)))+1)*P241</f>
        <v>0</v>
      </c>
      <c r="R241">
        <f t="shared" si="54"/>
        <v>0</v>
      </c>
      <c r="S241">
        <f t="shared" si="55"/>
        <v>0</v>
      </c>
      <c r="T241">
        <f>S241*'Exhaust Gas Math'!$C$14</f>
        <v>0</v>
      </c>
      <c r="U241">
        <f>(T241/'Exhaust Gas Math'!$B$14)+('Exhaust Gas Math'!$D$10)</f>
        <v>4.4059320573952224E-4</v>
      </c>
      <c r="V241">
        <f>('Exhaust Gas Math'!$E$10*(2.53982214E-12*V240^4 - 0.0000000071629564556*V240^3 + 7.56281407226508E-06*V240^2 - 0.00322508455050905*V240 + 1.62997098133725)*$B$24+T241*'Exhaust Gas Math'!$D$14*$B$23)/('Exhaust Gas Math'!$E$10*(2.53982214E-12*V240^4 - 0.0000000071629564556*V240^3 + 7.56281407226508E-06*V240^2 - 0.00322508455050905*V240 + 1.62997098133725)+T241*'Exhaust Gas Math'!$D$14)</f>
        <v>1100</v>
      </c>
      <c r="W241">
        <f>(353.3116967483*V241^-1.0020802909)*('Exhaust Gas Math'!$E$10/(T241+'Exhaust Gas Math'!$E$10))+(357.4500179626*V241^-1.0038444015 )*(T241/(T241+'Exhaust Gas Math'!$E$10))</f>
        <v>0.31654710700089367</v>
      </c>
      <c r="X241">
        <f t="shared" si="56"/>
        <v>0</v>
      </c>
      <c r="Y241">
        <f t="shared" si="57"/>
        <v>101325</v>
      </c>
      <c r="Z241">
        <f t="shared" si="58"/>
        <v>101325</v>
      </c>
    </row>
    <row r="242" spans="5:26" x14ac:dyDescent="0.2">
      <c r="E242">
        <f t="shared" si="45"/>
        <v>2.9625000000000023E-2</v>
      </c>
      <c r="F242">
        <f t="shared" si="46"/>
        <v>101325</v>
      </c>
      <c r="H242">
        <f t="shared" si="59"/>
        <v>2.9625000000000023E-2</v>
      </c>
      <c r="I242">
        <f t="shared" si="47"/>
        <v>702.00000000000114</v>
      </c>
      <c r="J242">
        <f t="shared" si="48"/>
        <v>1.5515084334434132E-3</v>
      </c>
      <c r="K242">
        <f t="shared" si="49"/>
        <v>-8.2065426570124131</v>
      </c>
      <c r="L242">
        <f t="shared" si="50"/>
        <v>3.9769296294121147E-5</v>
      </c>
      <c r="M242">
        <f>J242/SQRT('Exhaust Gas Math'!$E$14*$B$21*$B$23)</f>
        <v>2.6339313429958101E-5</v>
      </c>
      <c r="N242">
        <f t="shared" si="51"/>
        <v>1.7749850514217486E-3</v>
      </c>
      <c r="O242">
        <f t="shared" si="52"/>
        <v>0</v>
      </c>
      <c r="P242">
        <f t="shared" si="53"/>
        <v>0</v>
      </c>
      <c r="Q242">
        <f>($B$16/2)*(COS((ACOS((2*'Intake Valve Fxn Scratch'!$B$1)/$B$16-1)/($B$17/2))*(I242-($B$17/2)))+1)*P242</f>
        <v>0</v>
      </c>
      <c r="R242">
        <f t="shared" si="54"/>
        <v>0</v>
      </c>
      <c r="S242">
        <f t="shared" si="55"/>
        <v>0</v>
      </c>
      <c r="T242">
        <f>S242*'Exhaust Gas Math'!$C$14</f>
        <v>0</v>
      </c>
      <c r="U242">
        <f>(T242/'Exhaust Gas Math'!$B$14)+('Exhaust Gas Math'!$D$10)</f>
        <v>4.4059320573952224E-4</v>
      </c>
      <c r="V242">
        <f>('Exhaust Gas Math'!$E$10*(2.53982214E-12*V241^4 - 0.0000000071629564556*V241^3 + 7.56281407226508E-06*V241^2 - 0.00322508455050905*V241 + 1.62997098133725)*$B$24+T242*'Exhaust Gas Math'!$D$14*$B$23)/('Exhaust Gas Math'!$E$10*(2.53982214E-12*V241^4 - 0.0000000071629564556*V241^3 + 7.56281407226508E-06*V241^2 - 0.00322508455050905*V241 + 1.62997098133725)+T242*'Exhaust Gas Math'!$D$14)</f>
        <v>1100</v>
      </c>
      <c r="W242">
        <f>(353.3116967483*V242^-1.0020802909)*('Exhaust Gas Math'!$E$10/(T242+'Exhaust Gas Math'!$E$10))+(357.4500179626*V242^-1.0038444015 )*(T242/(T242+'Exhaust Gas Math'!$E$10))</f>
        <v>0.31654710700089367</v>
      </c>
      <c r="X242">
        <f t="shared" si="56"/>
        <v>0</v>
      </c>
      <c r="Y242">
        <f t="shared" si="57"/>
        <v>101325</v>
      </c>
      <c r="Z242">
        <f t="shared" si="58"/>
        <v>101325</v>
      </c>
    </row>
    <row r="243" spans="5:26" x14ac:dyDescent="0.2">
      <c r="E243">
        <f t="shared" si="45"/>
        <v>2.9750000000000023E-2</v>
      </c>
      <c r="F243">
        <f t="shared" si="46"/>
        <v>101325</v>
      </c>
      <c r="H243">
        <f t="shared" si="59"/>
        <v>2.9750000000000023E-2</v>
      </c>
      <c r="I243">
        <f t="shared" si="47"/>
        <v>708.00000000000114</v>
      </c>
      <c r="J243">
        <f t="shared" si="48"/>
        <v>6.9272105673823595E-4</v>
      </c>
      <c r="K243">
        <f t="shared" si="49"/>
        <v>-5.5214961980932662</v>
      </c>
      <c r="L243">
        <f t="shared" si="50"/>
        <v>3.9769296294121147E-5</v>
      </c>
      <c r="M243">
        <f>J243/SQRT('Exhaust Gas Math'!$E$14*$B$21*$B$23)</f>
        <v>1.1760037289945965E-5</v>
      </c>
      <c r="N243">
        <f t="shared" si="51"/>
        <v>7.5915782819050912E-4</v>
      </c>
      <c r="O243">
        <f t="shared" si="52"/>
        <v>0</v>
      </c>
      <c r="P243">
        <f t="shared" si="53"/>
        <v>0</v>
      </c>
      <c r="Q243">
        <f>($B$16/2)*(COS((ACOS((2*'Intake Valve Fxn Scratch'!$B$1)/$B$16-1)/($B$17/2))*(I243-($B$17/2)))+1)*P243</f>
        <v>0</v>
      </c>
      <c r="R243">
        <f t="shared" si="54"/>
        <v>0</v>
      </c>
      <c r="S243">
        <f t="shared" si="55"/>
        <v>0</v>
      </c>
      <c r="T243">
        <f>S243*'Exhaust Gas Math'!$C$14</f>
        <v>0</v>
      </c>
      <c r="U243">
        <f>(T243/'Exhaust Gas Math'!$B$14)+('Exhaust Gas Math'!$D$10)</f>
        <v>4.4059320573952224E-4</v>
      </c>
      <c r="V243">
        <f>('Exhaust Gas Math'!$E$10*(2.53982214E-12*V242^4 - 0.0000000071629564556*V242^3 + 7.56281407226508E-06*V242^2 - 0.00322508455050905*V242 + 1.62997098133725)*$B$24+T243*'Exhaust Gas Math'!$D$14*$B$23)/('Exhaust Gas Math'!$E$10*(2.53982214E-12*V242^4 - 0.0000000071629564556*V242^3 + 7.56281407226508E-06*V242^2 - 0.00322508455050905*V242 + 1.62997098133725)+T243*'Exhaust Gas Math'!$D$14)</f>
        <v>1100</v>
      </c>
      <c r="W243">
        <f>(353.3116967483*V243^-1.0020802909)*('Exhaust Gas Math'!$E$10/(T243+'Exhaust Gas Math'!$E$10))+(357.4500179626*V243^-1.0038444015 )*(T243/(T243+'Exhaust Gas Math'!$E$10))</f>
        <v>0.31654710700089367</v>
      </c>
      <c r="X243">
        <f t="shared" si="56"/>
        <v>0</v>
      </c>
      <c r="Y243">
        <f t="shared" si="57"/>
        <v>101325</v>
      </c>
      <c r="Z243">
        <f t="shared" si="58"/>
        <v>101325</v>
      </c>
    </row>
    <row r="244" spans="5:26" x14ac:dyDescent="0.2">
      <c r="E244">
        <f t="shared" si="45"/>
        <v>2.9875000000000023E-2</v>
      </c>
      <c r="F244">
        <f t="shared" si="46"/>
        <v>101325</v>
      </c>
      <c r="H244">
        <f t="shared" si="59"/>
        <v>2.9875000000000023E-2</v>
      </c>
      <c r="I244">
        <f t="shared" si="47"/>
        <v>714.00000000000114</v>
      </c>
      <c r="J244">
        <f t="shared" si="48"/>
        <v>1.7365591682567266E-4</v>
      </c>
      <c r="K244">
        <f t="shared" si="49"/>
        <v>-2.7759550713803569</v>
      </c>
      <c r="L244">
        <f t="shared" si="50"/>
        <v>3.9769296294121147E-5</v>
      </c>
      <c r="M244">
        <f>J244/SQRT('Exhaust Gas Math'!$E$14*$B$21*$B$23)</f>
        <v>2.948084279559251E-6</v>
      </c>
      <c r="N244">
        <f t="shared" si="51"/>
        <v>1.8193581047129537E-4</v>
      </c>
      <c r="O244">
        <f t="shared" si="52"/>
        <v>0</v>
      </c>
      <c r="P244">
        <f t="shared" si="53"/>
        <v>0</v>
      </c>
      <c r="Q244">
        <f>($B$16/2)*(COS((ACOS((2*'Intake Valve Fxn Scratch'!$B$1)/$B$16-1)/($B$17/2))*(I244-($B$17/2)))+1)*P244</f>
        <v>0</v>
      </c>
      <c r="R244">
        <f t="shared" si="54"/>
        <v>0</v>
      </c>
      <c r="S244">
        <f t="shared" si="55"/>
        <v>0</v>
      </c>
      <c r="T244">
        <f>S244*'Exhaust Gas Math'!$C$14</f>
        <v>0</v>
      </c>
      <c r="U244">
        <f>(T244/'Exhaust Gas Math'!$B$14)+('Exhaust Gas Math'!$D$10)</f>
        <v>4.4059320573952224E-4</v>
      </c>
      <c r="V244">
        <f>('Exhaust Gas Math'!$E$10*(2.53982214E-12*V243^4 - 0.0000000071629564556*V243^3 + 7.56281407226508E-06*V243^2 - 0.00322508455050905*V243 + 1.62997098133725)*$B$24+T244*'Exhaust Gas Math'!$D$14*$B$23)/('Exhaust Gas Math'!$E$10*(2.53982214E-12*V243^4 - 0.0000000071629564556*V243^3 + 7.56281407226508E-06*V243^2 - 0.00322508455050905*V243 + 1.62997098133725)+T244*'Exhaust Gas Math'!$D$14)</f>
        <v>1100</v>
      </c>
      <c r="W244">
        <f>(353.3116967483*V244^-1.0020802909)*('Exhaust Gas Math'!$E$10/(T244+'Exhaust Gas Math'!$E$10))+(357.4500179626*V244^-1.0038444015 )*(T244/(T244+'Exhaust Gas Math'!$E$10))</f>
        <v>0.31654710700089367</v>
      </c>
      <c r="X244">
        <f t="shared" si="56"/>
        <v>0</v>
      </c>
      <c r="Y244">
        <f t="shared" si="57"/>
        <v>101325</v>
      </c>
      <c r="Z244">
        <f t="shared" si="58"/>
        <v>101325</v>
      </c>
    </row>
    <row r="245" spans="5:26" x14ac:dyDescent="0.2">
      <c r="E245">
        <f t="shared" si="45"/>
        <v>3.0000000000000023E-2</v>
      </c>
      <c r="F245">
        <f t="shared" si="46"/>
        <v>101325</v>
      </c>
      <c r="H245">
        <f t="shared" si="59"/>
        <v>3.0000000000000023E-2</v>
      </c>
      <c r="I245">
        <f t="shared" si="47"/>
        <v>0</v>
      </c>
      <c r="J245">
        <f t="shared" si="48"/>
        <v>0</v>
      </c>
      <c r="K245">
        <f t="shared" si="49"/>
        <v>5.400660633951331E-13</v>
      </c>
      <c r="L245">
        <f t="shared" si="50"/>
        <v>3.9769296294121147E-5</v>
      </c>
      <c r="M245">
        <f>J245/SQRT('Exhaust Gas Math'!$E$14*$B$21*$B$23)</f>
        <v>0</v>
      </c>
      <c r="N245">
        <f t="shared" si="51"/>
        <v>0</v>
      </c>
      <c r="O245">
        <f t="shared" si="52"/>
        <v>0</v>
      </c>
      <c r="P245">
        <f t="shared" si="53"/>
        <v>1</v>
      </c>
      <c r="Q245">
        <f>($B$16/2)*(COS((ACOS((2*'Intake Valve Fxn Scratch'!$B$1)/$B$16-1)/($B$17/2))*(I245-($B$17/2)))+1)*P245</f>
        <v>9.999999999999998E-4</v>
      </c>
      <c r="R245">
        <f t="shared" si="54"/>
        <v>0.13157894736842102</v>
      </c>
      <c r="S245">
        <f t="shared" si="55"/>
        <v>0</v>
      </c>
      <c r="T245">
        <f>S245*'Exhaust Gas Math'!$C$14</f>
        <v>0</v>
      </c>
      <c r="U245">
        <f>(T245/'Exhaust Gas Math'!$B$14)+('Exhaust Gas Math'!$D$10)</f>
        <v>4.4059320573952224E-4</v>
      </c>
      <c r="V245">
        <f>('Exhaust Gas Math'!$E$10*(2.53982214E-12*V244^4 - 0.0000000071629564556*V244^3 + 7.56281407226508E-06*V244^2 - 0.00322508455050905*V244 + 1.62997098133725)*$B$24+T245*'Exhaust Gas Math'!$D$14*$B$23)/('Exhaust Gas Math'!$E$10*(2.53982214E-12*V244^4 - 0.0000000071629564556*V244^3 + 7.56281407226508E-06*V244^2 - 0.00322508455050905*V244 + 1.62997098133725)+T245*'Exhaust Gas Math'!$D$14)</f>
        <v>1100</v>
      </c>
      <c r="W245">
        <f>(353.3116967483*V245^-1.0020802909)*('Exhaust Gas Math'!$E$10/(T245+'Exhaust Gas Math'!$E$10))+(357.4500179626*V245^-1.0038444015 )*(T245/(T245+'Exhaust Gas Math'!$E$10))</f>
        <v>0.31654710700089367</v>
      </c>
      <c r="X245">
        <f t="shared" si="56"/>
        <v>-4.6163861466863331E-26</v>
      </c>
      <c r="Y245">
        <f t="shared" si="57"/>
        <v>101325</v>
      </c>
      <c r="Z245">
        <f t="shared" si="58"/>
        <v>101325</v>
      </c>
    </row>
    <row r="246" spans="5:26" x14ac:dyDescent="0.2">
      <c r="E246">
        <f t="shared" si="45"/>
        <v>3.0125000000000023E-2</v>
      </c>
      <c r="F246">
        <f t="shared" si="46"/>
        <v>98881.992170431753</v>
      </c>
      <c r="H246">
        <f t="shared" si="59"/>
        <v>3.0125000000000023E-2</v>
      </c>
      <c r="I246">
        <f t="shared" si="47"/>
        <v>6.0000000000011369</v>
      </c>
      <c r="J246">
        <f t="shared" si="48"/>
        <v>1.736559168258045E-4</v>
      </c>
      <c r="K246">
        <f t="shared" si="49"/>
        <v>2.7759550713814316</v>
      </c>
      <c r="L246">
        <f t="shared" si="50"/>
        <v>4.1000207363317381E-5</v>
      </c>
      <c r="M246">
        <f>J246/SQRT('Exhaust Gas Math'!$E$14*$B$21*$B$23)</f>
        <v>2.9480842795614893E-6</v>
      </c>
      <c r="N246">
        <f t="shared" si="51"/>
        <v>1.6556832809781763E-4</v>
      </c>
      <c r="O246">
        <f t="shared" si="52"/>
        <v>1.1735844737634293E-6</v>
      </c>
      <c r="P246">
        <f t="shared" si="53"/>
        <v>1</v>
      </c>
      <c r="Q246">
        <f>($B$16/2)*(COS((ACOS((2*'Intake Valve Fxn Scratch'!$B$1)/$B$16-1)/($B$17/2))*(I246-($B$17/2)))+1)*P246</f>
        <v>1.3137463075028957E-3</v>
      </c>
      <c r="R246">
        <f t="shared" si="54"/>
        <v>0.17286135625038102</v>
      </c>
      <c r="S246">
        <f t="shared" si="55"/>
        <v>3.1255780934416927E-7</v>
      </c>
      <c r="T246">
        <f>S246*'Exhaust Gas Math'!$C$14</f>
        <v>3.7029270821037312E-7</v>
      </c>
      <c r="U246">
        <f>(T246/'Exhaust Gas Math'!$B$14)+('Exhaust Gas Math'!$D$10)</f>
        <v>4.5337514250895174E-4</v>
      </c>
      <c r="V246">
        <f>('Exhaust Gas Math'!$E$10*(2.53982214E-12*V245^4 - 0.0000000071629564556*V245^3 + 7.56281407226508E-06*V245^2 - 0.00322508455050905*V245 + 1.62997098133725)*$B$24+T246*'Exhaust Gas Math'!$D$14*$B$23)/('Exhaust Gas Math'!$E$10*(2.53982214E-12*V245^4 - 0.0000000071629564556*V245^3 + 7.56281407226508E-06*V245^2 - 0.00322508455050905*V245 + 1.62997098133725)+T246*'Exhaust Gas Math'!$D$14)</f>
        <v>1075.5162995543599</v>
      </c>
      <c r="W246">
        <f>(353.3116967483*V246^-1.0020802909)*('Exhaust Gas Math'!$E$10/(T246+'Exhaust Gas Math'!$E$10))+(357.4500179626*V246^-1.0038444015 )*(T246/(T246+'Exhaust Gas Math'!$E$10))</f>
        <v>0.32375916127827864</v>
      </c>
      <c r="X246">
        <f t="shared" si="56"/>
        <v>-1.2474321596981897</v>
      </c>
      <c r="Y246">
        <f t="shared" si="57"/>
        <v>98883.23960259145</v>
      </c>
      <c r="Z246">
        <f t="shared" si="58"/>
        <v>98881.992170431753</v>
      </c>
    </row>
    <row r="247" spans="5:26" x14ac:dyDescent="0.2">
      <c r="E247">
        <f t="shared" si="45"/>
        <v>3.0250000000000023E-2</v>
      </c>
      <c r="F247">
        <f t="shared" si="46"/>
        <v>92629.745974135411</v>
      </c>
      <c r="H247">
        <f t="shared" si="59"/>
        <v>3.0250000000000023E-2</v>
      </c>
      <c r="I247">
        <f t="shared" si="47"/>
        <v>12.000000000001137</v>
      </c>
      <c r="J247">
        <f t="shared" si="48"/>
        <v>6.9272105673850309E-4</v>
      </c>
      <c r="K247">
        <f t="shared" si="49"/>
        <v>5.5214961980943231</v>
      </c>
      <c r="L247">
        <f t="shared" si="50"/>
        <v>4.4679454451646315E-5</v>
      </c>
      <c r="M247">
        <f>J247/SQRT('Exhaust Gas Math'!$E$14*$B$21*$B$23)</f>
        <v>1.17600372899505E-5</v>
      </c>
      <c r="N247">
        <f t="shared" si="51"/>
        <v>6.2929392667710957E-4</v>
      </c>
      <c r="O247">
        <f t="shared" si="52"/>
        <v>4.4605728056005672E-6</v>
      </c>
      <c r="P247">
        <f t="shared" si="53"/>
        <v>1</v>
      </c>
      <c r="Q247">
        <f>($B$16/2)*(COS((ACOS((2*'Intake Valve Fxn Scratch'!$B$1)/$B$16-1)/($B$17/2))*(I247-($B$17/2)))+1)*P247</f>
        <v>1.6604289224103803E-3</v>
      </c>
      <c r="R247">
        <f t="shared" si="54"/>
        <v>0.2184774897908395</v>
      </c>
      <c r="S247">
        <f t="shared" si="55"/>
        <v>1.4189852614175732E-6</v>
      </c>
      <c r="T247">
        <f>S247*'Exhaust Gas Math'!$C$14</f>
        <v>1.6810966792460963E-6</v>
      </c>
      <c r="U247">
        <f>(T247/'Exhaust Gas Math'!$B$14)+('Exhaust Gas Math'!$D$10)</f>
        <v>4.9862208662478623E-4</v>
      </c>
      <c r="V247">
        <f>('Exhaust Gas Math'!$E$10*(2.53982214E-12*V246^4 - 0.0000000071629564556*V246^3 + 7.56281407226508E-06*V246^2 - 0.00322508455050905*V246 + 1.62997098133725)*$B$24+T247*'Exhaust Gas Math'!$D$14*$B$23)/('Exhaust Gas Math'!$E$10*(2.53982214E-12*V246^4 - 0.0000000071629564556*V246^3 + 7.56281407226508E-06*V246^2 - 0.00322508455050905*V246 + 1.62997098133725)+T247*'Exhaust Gas Math'!$D$14)</f>
        <v>998.33825752157736</v>
      </c>
      <c r="W247">
        <f>(353.3116967483*V247^-1.0020802909)*('Exhaust Gas Math'!$E$10/(T247+'Exhaust Gas Math'!$E$10))+(357.4500179626*V247^-1.0038444015 )*(T247/(T247+'Exhaust Gas Math'!$E$10))</f>
        <v>0.34882039408038878</v>
      </c>
      <c r="X247">
        <f t="shared" si="56"/>
        <v>-5.3172297706667706</v>
      </c>
      <c r="Y247">
        <f t="shared" si="57"/>
        <v>92635.063203906073</v>
      </c>
      <c r="Z247">
        <f t="shared" si="58"/>
        <v>92629.745974135411</v>
      </c>
    </row>
    <row r="248" spans="5:26" x14ac:dyDescent="0.2">
      <c r="E248">
        <f t="shared" si="45"/>
        <v>3.0375000000000024E-2</v>
      </c>
      <c r="F248">
        <f t="shared" si="46"/>
        <v>84362.040952784184</v>
      </c>
      <c r="H248">
        <f t="shared" si="59"/>
        <v>3.0375000000000024E-2</v>
      </c>
      <c r="I248">
        <f t="shared" si="47"/>
        <v>18.000000000001137</v>
      </c>
      <c r="J248">
        <f t="shared" si="48"/>
        <v>1.5515084334438468E-3</v>
      </c>
      <c r="K248">
        <f t="shared" si="49"/>
        <v>8.2065426570135305</v>
      </c>
      <c r="L248">
        <f t="shared" si="50"/>
        <v>5.076672695807625E-5</v>
      </c>
      <c r="M248">
        <f>J248/SQRT('Exhaust Gas Math'!$E$14*$B$21*$B$23)</f>
        <v>2.6339313429965463E-5</v>
      </c>
      <c r="N248">
        <f t="shared" si="51"/>
        <v>1.3427107345487278E-3</v>
      </c>
      <c r="O248">
        <f t="shared" si="52"/>
        <v>9.517426967619701E-6</v>
      </c>
      <c r="P248">
        <f t="shared" si="53"/>
        <v>1</v>
      </c>
      <c r="Q248">
        <f>($B$16/2)*(COS((ACOS((2*'Intake Valve Fxn Scratch'!$B$1)/$B$16-1)/($B$17/2))*(I248-($B$17/2)))+1)*P248</f>
        <v>2.0354552139660843E-3</v>
      </c>
      <c r="R248">
        <f t="shared" si="54"/>
        <v>0.26782305446922161</v>
      </c>
      <c r="S248">
        <f t="shared" si="55"/>
        <v>3.5056201795023943E-6</v>
      </c>
      <c r="T248">
        <f>S248*'Exhaust Gas Math'!$C$14</f>
        <v>4.1531695942861005E-6</v>
      </c>
      <c r="U248">
        <f>(T248/'Exhaust Gas Math'!$B$14)+('Exhaust Gas Math'!$D$10)</f>
        <v>5.8395425490369551E-4</v>
      </c>
      <c r="V248">
        <f>('Exhaust Gas Math'!$E$10*(2.53982214E-12*V247^4 - 0.0000000071629564556*V247^3 + 7.56281407226508E-06*V247^2 - 0.00322508455050905*V247 + 1.62997098133725)*$B$24+T248*'Exhaust Gas Math'!$D$14*$B$23)/('Exhaust Gas Math'!$E$10*(2.53982214E-12*V247^4 - 0.0000000071629564556*V247^3 + 7.56281407226508E-06*V247^2 - 0.00322508455050905*V247 + 1.62997098133725)+T248*'Exhaust Gas Math'!$D$14)</f>
        <v>882.22998644164579</v>
      </c>
      <c r="W248">
        <f>(353.3116967483*V248^-1.0020802909)*('Exhaust Gas Math'!$E$10/(T248+'Exhaust Gas Math'!$E$10))+(357.4500179626*V248^-1.0038444015 )*(T248/(T248+'Exhaust Gas Math'!$E$10))</f>
        <v>0.3948230102407132</v>
      </c>
      <c r="X248">
        <f t="shared" si="56"/>
        <v>-13.29514022536474</v>
      </c>
      <c r="Y248">
        <f t="shared" si="57"/>
        <v>84375.336093009551</v>
      </c>
      <c r="Z248">
        <f t="shared" si="58"/>
        <v>84362.040952784184</v>
      </c>
    </row>
    <row r="249" spans="5:26" x14ac:dyDescent="0.2">
      <c r="E249">
        <f t="shared" si="45"/>
        <v>3.0500000000000024E-2</v>
      </c>
      <c r="F249">
        <f t="shared" si="46"/>
        <v>76129.603912899198</v>
      </c>
      <c r="H249">
        <f t="shared" si="59"/>
        <v>3.0500000000000024E-2</v>
      </c>
      <c r="I249">
        <f t="shared" si="47"/>
        <v>24.000000000001137</v>
      </c>
      <c r="J249">
        <f t="shared" si="48"/>
        <v>2.7406089927298448E-3</v>
      </c>
      <c r="K249">
        <f t="shared" si="49"/>
        <v>10.801676517253039</v>
      </c>
      <c r="L249">
        <f t="shared" si="50"/>
        <v>5.9195331451183115E-5</v>
      </c>
      <c r="M249">
        <f>J249/SQRT('Exhaust Gas Math'!$E$14*$B$21*$B$23)</f>
        <v>4.6526179099306784E-5</v>
      </c>
      <c r="N249">
        <f t="shared" si="51"/>
        <v>2.2601711314948064E-3</v>
      </c>
      <c r="O249">
        <f t="shared" si="52"/>
        <v>1.6020586657150582E-5</v>
      </c>
      <c r="P249">
        <f t="shared" si="53"/>
        <v>1</v>
      </c>
      <c r="Q249">
        <f>($B$16/2)*(COS((ACOS((2*'Intake Valve Fxn Scratch'!$B$1)/$B$16-1)/($B$17/2))*(I249-($B$17/2)))+1)*P249</f>
        <v>2.4338570724148443E-3</v>
      </c>
      <c r="R249">
        <f t="shared" si="54"/>
        <v>0.32024435163353215</v>
      </c>
      <c r="S249">
        <f t="shared" si="55"/>
        <v>6.714282246494533E-6</v>
      </c>
      <c r="T249">
        <f>S249*'Exhaust Gas Math'!$C$14</f>
        <v>7.9545277142814396E-6</v>
      </c>
      <c r="U249">
        <f>(T249/'Exhaust Gas Math'!$B$14)+('Exhaust Gas Math'!$D$10)</f>
        <v>7.1517131116863655E-4</v>
      </c>
      <c r="V249">
        <f>('Exhaust Gas Math'!$E$10*(2.53982214E-12*V248^4 - 0.0000000071629564556*V248^3 + 7.56281407226508E-06*V248^2 - 0.00322508455050905*V248 + 1.62997098133725)*$B$24+T249*'Exhaust Gas Math'!$D$14*$B$23)/('Exhaust Gas Math'!$E$10*(2.53982214E-12*V248^4 - 0.0000000071629564556*V248^3 + 7.56281407226508E-06*V248^2 - 0.00322508455050905*V248 + 1.62997098133725)+T249*'Exhaust Gas Math'!$D$14)</f>
        <v>758.14075178050166</v>
      </c>
      <c r="W249">
        <f>(353.3116967483*V249^-1.0020802909)*('Exhaust Gas Math'!$E$10/(T249+'Exhaust Gas Math'!$E$10))+(357.4500179626*V249^-1.0038444015 )*(T249/(T249+'Exhaust Gas Math'!$E$10))</f>
        <v>0.45962781999606761</v>
      </c>
      <c r="X249">
        <f t="shared" si="56"/>
        <v>-26.813817306989105</v>
      </c>
      <c r="Y249">
        <f t="shared" si="57"/>
        <v>76156.417730206187</v>
      </c>
      <c r="Z249">
        <f t="shared" si="58"/>
        <v>76129.603912899198</v>
      </c>
    </row>
    <row r="250" spans="5:26" x14ac:dyDescent="0.2">
      <c r="E250">
        <f t="shared" si="45"/>
        <v>3.0625000000000024E-2</v>
      </c>
      <c r="F250">
        <f t="shared" si="46"/>
        <v>69343.442469080372</v>
      </c>
      <c r="H250">
        <f t="shared" si="59"/>
        <v>3.0625000000000024E-2</v>
      </c>
      <c r="I250">
        <f t="shared" si="47"/>
        <v>30.000000000001137</v>
      </c>
      <c r="J250">
        <f t="shared" si="48"/>
        <v>4.2469947000336045E-3</v>
      </c>
      <c r="K250">
        <f t="shared" si="49"/>
        <v>13.278464949173314</v>
      </c>
      <c r="L250">
        <f t="shared" si="50"/>
        <v>6.9872922376341089E-5</v>
      </c>
      <c r="M250">
        <f>J250/SQRT('Exhaust Gas Math'!$E$14*$B$21*$B$23)</f>
        <v>7.2099462773326823E-5</v>
      </c>
      <c r="N250">
        <f t="shared" si="51"/>
        <v>3.340270960127522E-3</v>
      </c>
      <c r="O250">
        <f t="shared" si="52"/>
        <v>2.3676570162939233E-5</v>
      </c>
      <c r="P250">
        <f t="shared" si="53"/>
        <v>1</v>
      </c>
      <c r="Q250">
        <f>($B$16/2)*(COS((ACOS((2*'Intake Valve Fxn Scratch'!$B$1)/$B$16-1)/($B$17/2))*(I250-($B$17/2)))+1)*P250</f>
        <v>2.8503567233605707E-3</v>
      </c>
      <c r="R250">
        <f t="shared" si="54"/>
        <v>0.37504693728428562</v>
      </c>
      <c r="S250">
        <f t="shared" si="55"/>
        <v>1.1138176073139434E-5</v>
      </c>
      <c r="T250">
        <f>S250*'Exhaust Gas Math'!$C$14</f>
        <v>1.3195592173175435E-5</v>
      </c>
      <c r="U250">
        <f>(T250/'Exhaust Gas Math'!$B$14)+('Exhaust Gas Math'!$D$10)</f>
        <v>8.9608482372969948E-4</v>
      </c>
      <c r="V250">
        <f>('Exhaust Gas Math'!$E$10*(2.53982214E-12*V249^4 - 0.0000000071629564556*V249^3 + 7.56281407226508E-06*V249^2 - 0.00322508455050905*V249 + 1.62997098133725)*$B$24+T250*'Exhaust Gas Math'!$D$14*$B$23)/('Exhaust Gas Math'!$E$10*(2.53982214E-12*V249^4 - 0.0000000071629564556*V249^3 + 7.56281407226508E-06*V249^2 - 0.00322508455050905*V249 + 1.62997098133725)+T250*'Exhaust Gas Math'!$D$14)</f>
        <v>650.76896437257994</v>
      </c>
      <c r="W250">
        <f>(353.3116967483*V250^-1.0020802909)*('Exhaust Gas Math'!$E$10/(T250+'Exhaust Gas Math'!$E$10))+(357.4500179626*V250^-1.0038444015 )*(T250/(T250+'Exhaust Gas Math'!$E$10))</f>
        <v>0.53571771431553183</v>
      </c>
      <c r="X250">
        <f t="shared" si="56"/>
        <v>-47.228239245289018</v>
      </c>
      <c r="Y250">
        <f t="shared" si="57"/>
        <v>69390.670708325662</v>
      </c>
      <c r="Z250">
        <f t="shared" si="58"/>
        <v>69343.442469080372</v>
      </c>
    </row>
    <row r="251" spans="5:26" x14ac:dyDescent="0.2">
      <c r="E251">
        <f t="shared" si="45"/>
        <v>3.0750000000000024E-2</v>
      </c>
      <c r="F251">
        <f t="shared" si="46"/>
        <v>64314.333579040685</v>
      </c>
      <c r="H251">
        <f t="shared" si="59"/>
        <v>3.0750000000000024E-2</v>
      </c>
      <c r="I251">
        <f t="shared" si="47"/>
        <v>36.000000000001137</v>
      </c>
      <c r="J251">
        <f t="shared" si="48"/>
        <v>6.0541612783145474E-3</v>
      </c>
      <c r="K251">
        <f t="shared" si="49"/>
        <v>15.609771740413096</v>
      </c>
      <c r="L251">
        <f t="shared" si="50"/>
        <v>8.2682513812945389E-5</v>
      </c>
      <c r="M251">
        <f>J251/SQRT('Exhaust Gas Math'!$E$14*$B$21*$B$23)</f>
        <v>1.0277897820454135E-4</v>
      </c>
      <c r="N251">
        <f t="shared" si="51"/>
        <v>4.546795492246368E-3</v>
      </c>
      <c r="O251">
        <f t="shared" si="52"/>
        <v>3.2228679581310703E-5</v>
      </c>
      <c r="P251">
        <f t="shared" si="53"/>
        <v>1</v>
      </c>
      <c r="Q251">
        <f>($B$16/2)*(COS((ACOS((2*'Intake Valve Fxn Scratch'!$B$1)/$B$16-1)/($B$17/2))*(I251-($B$17/2)))+1)*P251</f>
        <v>3.2794366443642305E-3</v>
      </c>
      <c r="R251">
        <f t="shared" si="54"/>
        <v>0.43150482162687243</v>
      </c>
      <c r="S251">
        <f t="shared" si="55"/>
        <v>1.6823785003654045E-5</v>
      </c>
      <c r="T251">
        <f>S251*'Exhaust Gas Math'!$C$14</f>
        <v>1.9931432602576028E-5</v>
      </c>
      <c r="U251">
        <f>(T251/'Exhaust Gas Math'!$B$14)+('Exhaust Gas Math'!$D$10)</f>
        <v>1.1285957118691745E-3</v>
      </c>
      <c r="V251">
        <f>('Exhaust Gas Math'!$E$10*(2.53982214E-12*V250^4 - 0.0000000071629564556*V250^3 + 7.56281407226508E-06*V250^2 - 0.00322508455050905*V250 + 1.62997098133725)*$B$24+T251*'Exhaust Gas Math'!$D$14*$B$23)/('Exhaust Gas Math'!$E$10*(2.53982214E-12*V250^4 - 0.0000000071629564556*V250^3 + 7.56281407226508E-06*V250^2 - 0.00322508455050905*V250 + 1.62997098133725)+T251*'Exhaust Gas Math'!$D$14)</f>
        <v>567.35448167776428</v>
      </c>
      <c r="W251">
        <f>(353.3116967483*V251^-1.0020802909)*('Exhaust Gas Math'!$E$10/(T251+'Exhaust Gas Math'!$E$10))+(357.4500179626*V251^-1.0038444015 )*(T251/(T251+'Exhaust Gas Math'!$E$10))</f>
        <v>0.61477326966788248</v>
      </c>
      <c r="X251">
        <f t="shared" si="56"/>
        <v>-74.899356319532131</v>
      </c>
      <c r="Y251">
        <f t="shared" si="57"/>
        <v>64389.232935360218</v>
      </c>
      <c r="Z251">
        <f t="shared" si="58"/>
        <v>64314.333579040685</v>
      </c>
    </row>
    <row r="252" spans="5:26" x14ac:dyDescent="0.2">
      <c r="E252">
        <f t="shared" si="45"/>
        <v>3.0875000000000024E-2</v>
      </c>
      <c r="F252">
        <f t="shared" si="46"/>
        <v>60872.22005586452</v>
      </c>
      <c r="H252">
        <f t="shared" si="59"/>
        <v>3.0875000000000024E-2</v>
      </c>
      <c r="I252">
        <f t="shared" si="47"/>
        <v>42.000000000001137</v>
      </c>
      <c r="J252">
        <f t="shared" si="48"/>
        <v>8.1423090323670469E-3</v>
      </c>
      <c r="K252">
        <f t="shared" si="49"/>
        <v>17.770054605910175</v>
      </c>
      <c r="L252">
        <f t="shared" si="50"/>
        <v>9.7483761196636825E-5</v>
      </c>
      <c r="M252">
        <f>J252/SQRT('Exhaust Gas Math'!$E$14*$B$21*$B$23)</f>
        <v>1.3822859420178357E-4</v>
      </c>
      <c r="N252">
        <f t="shared" si="51"/>
        <v>5.8492450478065533E-3</v>
      </c>
      <c r="O252">
        <f t="shared" si="52"/>
        <v>4.1460726518225198E-5</v>
      </c>
      <c r="P252">
        <f t="shared" si="53"/>
        <v>1</v>
      </c>
      <c r="Q252">
        <f>($B$16/2)*(COS((ACOS((2*'Intake Valve Fxn Scratch'!$B$1)/$B$16-1)/($B$17/2))*(I252-($B$17/2)))+1)*P252</f>
        <v>3.7154126575714153E-3</v>
      </c>
      <c r="R252">
        <f t="shared" si="54"/>
        <v>0.48887008652255465</v>
      </c>
      <c r="S252">
        <f t="shared" si="55"/>
        <v>2.3777382540973744E-5</v>
      </c>
      <c r="T252">
        <f>S252*'Exhaust Gas Math'!$C$14</f>
        <v>2.8169481331231563E-5</v>
      </c>
      <c r="U252">
        <f>(T252/'Exhaust Gas Math'!$B$14)+('Exhaust Gas Math'!$D$10)</f>
        <v>1.4129605281845193E-3</v>
      </c>
      <c r="V252">
        <f>('Exhaust Gas Math'!$E$10*(2.53982214E-12*V251^4 - 0.0000000071629564556*V251^3 + 7.56281407226508E-06*V251^2 - 0.00322508455050905*V251 + 1.62997098133725)*$B$24+T252*'Exhaust Gas Math'!$D$14*$B$23)/('Exhaust Gas Math'!$E$10*(2.53982214E-12*V251^4 - 0.0000000071629564556*V251^3 + 7.56281407226508E-06*V251^2 - 0.00322508455050905*V251 + 1.62997098133725)+T252*'Exhaust Gas Math'!$D$14)</f>
        <v>506.01506354649393</v>
      </c>
      <c r="W252">
        <f>(353.3116967483*V252^-1.0020802909)*('Exhaust Gas Math'!$E$10/(T252+'Exhaust Gas Math'!$E$10))+(357.4500179626*V252^-1.0038444015 )*(T252/(T252+'Exhaust Gas Math'!$E$10))</f>
        <v>0.6895888890853068</v>
      </c>
      <c r="X252">
        <f t="shared" si="56"/>
        <v>-108.87741079867713</v>
      </c>
      <c r="Y252">
        <f t="shared" si="57"/>
        <v>60981.097466663196</v>
      </c>
      <c r="Z252">
        <f t="shared" si="58"/>
        <v>60872.22005586452</v>
      </c>
    </row>
    <row r="253" spans="5:26" x14ac:dyDescent="0.2">
      <c r="E253">
        <f t="shared" si="45"/>
        <v>3.1000000000000024E-2</v>
      </c>
      <c r="F253">
        <f t="shared" si="46"/>
        <v>58681.168892018155</v>
      </c>
      <c r="H253">
        <f t="shared" si="59"/>
        <v>3.1000000000000024E-2</v>
      </c>
      <c r="I253">
        <f t="shared" si="47"/>
        <v>48.000000000001137</v>
      </c>
      <c r="J253">
        <f t="shared" si="48"/>
        <v>1.0488559778424701E-2</v>
      </c>
      <c r="K253">
        <f t="shared" si="49"/>
        <v>19.735645034521902</v>
      </c>
      <c r="L253">
        <f t="shared" si="50"/>
        <v>1.141144989637196E-4</v>
      </c>
      <c r="M253">
        <f>J253/SQRT('Exhaust Gas Math'!$E$14*$B$21*$B$23)</f>
        <v>1.7805991735387878E-4</v>
      </c>
      <c r="N253">
        <f t="shared" si="51"/>
        <v>7.2230121595128031E-3</v>
      </c>
      <c r="O253">
        <f t="shared" si="52"/>
        <v>5.1198287870616098E-5</v>
      </c>
      <c r="P253">
        <f t="shared" si="53"/>
        <v>1</v>
      </c>
      <c r="Q253">
        <f>($B$16/2)*(COS((ACOS((2*'Intake Valve Fxn Scratch'!$B$1)/$B$16-1)/($B$17/2))*(I253-($B$17/2)))+1)*P253</f>
        <v>4.1525092300848275E-3</v>
      </c>
      <c r="R253">
        <f t="shared" si="54"/>
        <v>0.54638279343221419</v>
      </c>
      <c r="S253">
        <f t="shared" si="55"/>
        <v>3.1974578252225727E-5</v>
      </c>
      <c r="T253">
        <f>S253*'Exhaust Gas Math'!$C$14</f>
        <v>3.7880842586350934E-5</v>
      </c>
      <c r="U253">
        <f>(T253/'Exhaust Gas Math'!$B$14)+('Exhaust Gas Math'!$D$10)</f>
        <v>1.7481818348852225E-3</v>
      </c>
      <c r="V253">
        <f>('Exhaust Gas Math'!$E$10*(2.53982214E-12*V252^4 - 0.0000000071629564556*V252^3 + 7.56281407226508E-06*V252^2 - 0.00322508455050905*V252 + 1.62997098133725)*$B$24+T253*'Exhaust Gas Math'!$D$14*$B$23)/('Exhaust Gas Math'!$E$10*(2.53982214E-12*V252^4 - 0.0000000071629564556*V252^3 + 7.56281407226508E-06*V252^2 - 0.00322508455050905*V252 + 1.62997098133725)+T253*'Exhaust Gas Math'!$D$14)</f>
        <v>461.85633691819601</v>
      </c>
      <c r="W253">
        <f>(353.3116967483*V253^-1.0020802909)*('Exhaust Gas Math'!$E$10/(T253+'Exhaust Gas Math'!$E$10))+(357.4500179626*V253^-1.0038444015 )*(T253/(T253+'Exhaust Gas Math'!$E$10))</f>
        <v>0.75578869281178784</v>
      </c>
      <c r="X253">
        <f t="shared" si="56"/>
        <v>-147.18821728402779</v>
      </c>
      <c r="Y253">
        <f t="shared" si="57"/>
        <v>58828.357109302182</v>
      </c>
      <c r="Z253">
        <f t="shared" si="58"/>
        <v>58681.168892018155</v>
      </c>
    </row>
    <row r="254" spans="5:26" x14ac:dyDescent="0.2">
      <c r="E254">
        <f t="shared" si="45"/>
        <v>3.1125000000000024E-2</v>
      </c>
      <c r="F254">
        <f t="shared" si="46"/>
        <v>57387.442106003487</v>
      </c>
      <c r="H254">
        <f t="shared" si="59"/>
        <v>3.1125000000000024E-2</v>
      </c>
      <c r="I254">
        <f t="shared" si="47"/>
        <v>54.000000000001137</v>
      </c>
      <c r="J254">
        <f t="shared" si="48"/>
        <v>1.3067207502329169E-2</v>
      </c>
      <c r="K254">
        <f t="shared" si="49"/>
        <v>21.485007606186176</v>
      </c>
      <c r="L254">
        <f t="shared" si="50"/>
        <v>1.3239251727101189E-4</v>
      </c>
      <c r="M254">
        <f>J254/SQRT('Exhaust Gas Math'!$E$14*$B$21*$B$23)</f>
        <v>2.2183654734913238E-4</v>
      </c>
      <c r="N254">
        <f t="shared" si="51"/>
        <v>8.6492854861368804E-3</v>
      </c>
      <c r="O254">
        <f t="shared" si="52"/>
        <v>6.1308024742996812E-5</v>
      </c>
      <c r="P254">
        <f t="shared" si="53"/>
        <v>1</v>
      </c>
      <c r="Q254">
        <f>($B$16/2)*(COS((ACOS((2*'Intake Valve Fxn Scratch'!$B$1)/$B$16-1)/($B$17/2))*(I254-($B$17/2)))+1)*P254</f>
        <v>4.5849359845502712E-3</v>
      </c>
      <c r="R254">
        <f t="shared" si="54"/>
        <v>0.60328105059871995</v>
      </c>
      <c r="S254">
        <f t="shared" si="55"/>
        <v>4.1371327099720337E-5</v>
      </c>
      <c r="T254">
        <f>S254*'Exhaust Gas Math'!$C$14</f>
        <v>4.9013335440752852E-5</v>
      </c>
      <c r="U254">
        <f>(T254/'Exhaust Gas Math'!$B$14)+('Exhaust Gas Math'!$D$10)</f>
        <v>2.132458426338516E-3</v>
      </c>
      <c r="V254">
        <f>('Exhaust Gas Math'!$E$10*(2.53982214E-12*V253^4 - 0.0000000071629564556*V253^3 + 7.56281407226508E-06*V253^2 - 0.00322508455050905*V253 + 1.62997098133725)*$B$24+T254*'Exhaust Gas Math'!$D$14*$B$23)/('Exhaust Gas Math'!$E$10*(2.53982214E-12*V253^4 - 0.0000000071629564556*V253^3 + 7.56281407226508E-06*V253^2 - 0.00322508455050905*V253 + 1.62997098133725)+T254*'Exhaust Gas Math'!$D$14)</f>
        <v>429.91438624877492</v>
      </c>
      <c r="W254">
        <f>(353.3116967483*V254^-1.0020802909)*('Exhaust Gas Math'!$E$10/(T254+'Exhaust Gas Math'!$E$10))+(357.4500179626*V254^-1.0038444015 )*(T254/(T254+'Exhaust Gas Math'!$E$10))</f>
        <v>0.81217477711686215</v>
      </c>
      <c r="X254">
        <f t="shared" si="56"/>
        <v>-187.4521930899173</v>
      </c>
      <c r="Y254">
        <f t="shared" si="57"/>
        <v>57574.894299093408</v>
      </c>
      <c r="Z254">
        <f t="shared" si="58"/>
        <v>57387.442106003487</v>
      </c>
    </row>
    <row r="255" spans="5:26" x14ac:dyDescent="0.2">
      <c r="E255">
        <f t="shared" si="45"/>
        <v>3.1250000000000021E-2</v>
      </c>
      <c r="F255">
        <f t="shared" si="46"/>
        <v>56715.739906321323</v>
      </c>
      <c r="H255">
        <f t="shared" si="59"/>
        <v>3.1250000000000021E-2</v>
      </c>
      <c r="I255">
        <f t="shared" si="47"/>
        <v>60.000000000000909</v>
      </c>
      <c r="J255">
        <f t="shared" si="48"/>
        <v>1.5850000000000523E-2</v>
      </c>
      <c r="K255">
        <f t="shared" si="49"/>
        <v>22.998975938490137</v>
      </c>
      <c r="L255">
        <f t="shared" si="50"/>
        <v>1.5211755832501709E-4</v>
      </c>
      <c r="M255">
        <f>J255/SQRT('Exhaust Gas Math'!$E$14*$B$21*$B$23)</f>
        <v>2.6907885826846586E-4</v>
      </c>
      <c r="N255">
        <f t="shared" si="51"/>
        <v>1.01147516345385E-2</v>
      </c>
      <c r="O255">
        <f t="shared" si="52"/>
        <v>7.1695568896815585E-5</v>
      </c>
      <c r="P255">
        <f t="shared" si="53"/>
        <v>1</v>
      </c>
      <c r="Q255">
        <f>($B$16/2)*(COS((ACOS((2*'Intake Valve Fxn Scratch'!$B$1)/$B$16-1)/($B$17/2))*(I255-($B$17/2)))+1)*P255</f>
        <v>5.0069644063925533E-3</v>
      </c>
      <c r="R255">
        <f t="shared" si="54"/>
        <v>0.65881110610428328</v>
      </c>
      <c r="S255">
        <f t="shared" si="55"/>
        <v>5.1914998868977932E-5</v>
      </c>
      <c r="T255">
        <f>S255*'Exhaust Gas Math'!$C$14</f>
        <v>6.1504607958025136E-5</v>
      </c>
      <c r="U255">
        <f>(T255/'Exhaust Gas Math'!$B$14)+('Exhaust Gas Math'!$D$10)</f>
        <v>2.5636380092612736E-3</v>
      </c>
      <c r="V255">
        <f>('Exhaust Gas Math'!$E$10*(2.53982214E-12*V254^4 - 0.0000000071629564556*V254^3 + 7.56281407226508E-06*V254^2 - 0.00322508455050905*V254 + 1.62997098133725)*$B$24+T255*'Exhaust Gas Math'!$D$14*$B$23)/('Exhaust Gas Math'!$E$10*(2.53982214E-12*V254^4 - 0.0000000071629564556*V254^3 + 7.56281407226508E-06*V254^2 - 0.00322508455050905*V254 + 1.62997098133725)+T255*'Exhaust Gas Math'!$D$14)</f>
        <v>406.3770861846362</v>
      </c>
      <c r="W255">
        <f>(353.3116967483*V255^-1.0020802909)*('Exhaust Gas Math'!$E$10/(T255+'Exhaust Gas Math'!$E$10))+(357.4500179626*V255^-1.0038444015 )*(T255/(T255+'Exhaust Gas Math'!$E$10))</f>
        <v>0.85941284866428957</v>
      </c>
      <c r="X255">
        <f t="shared" si="56"/>
        <v>-227.29445681509239</v>
      </c>
      <c r="Y255">
        <f t="shared" si="57"/>
        <v>56943.034363136416</v>
      </c>
      <c r="Z255">
        <f t="shared" si="58"/>
        <v>56715.739906321323</v>
      </c>
    </row>
    <row r="256" spans="5:26" x14ac:dyDescent="0.2">
      <c r="E256">
        <f t="shared" si="45"/>
        <v>3.1375000000000021E-2</v>
      </c>
      <c r="F256">
        <f t="shared" si="46"/>
        <v>56485.6932186091</v>
      </c>
      <c r="H256">
        <f t="shared" si="59"/>
        <v>3.1375000000000021E-2</v>
      </c>
      <c r="I256">
        <f t="shared" si="47"/>
        <v>66.000000000000909</v>
      </c>
      <c r="J256">
        <f t="shared" si="48"/>
        <v>1.8806448414497703E-2</v>
      </c>
      <c r="K256">
        <f t="shared" si="49"/>
        <v>24.260962677566923</v>
      </c>
      <c r="L256">
        <f t="shared" si="50"/>
        <v>1.7307351044821867E-4</v>
      </c>
      <c r="M256">
        <f>J256/SQRT('Exhaust Gas Math'!$E$14*$B$21*$B$23)</f>
        <v>3.192692534673612E-4</v>
      </c>
      <c r="N256">
        <f t="shared" si="51"/>
        <v>1.1611157153119306E-2</v>
      </c>
      <c r="O256">
        <f t="shared" si="52"/>
        <v>8.2302418064385897E-5</v>
      </c>
      <c r="P256">
        <f t="shared" si="53"/>
        <v>1</v>
      </c>
      <c r="Q256">
        <f>($B$16/2)*(COS((ACOS((2*'Intake Valve Fxn Scratch'!$B$1)/$B$16-1)/($B$17/2))*(I256-($B$17/2)))+1)*P256</f>
        <v>5.413003731532702E-3</v>
      </c>
      <c r="R256">
        <f t="shared" si="54"/>
        <v>0.71223733309640813</v>
      </c>
      <c r="S256">
        <f t="shared" si="55"/>
        <v>6.3554361799800007E-5</v>
      </c>
      <c r="T256">
        <f>S256*'Exhaust Gas Math'!$C$14</f>
        <v>7.5293964975023091E-5</v>
      </c>
      <c r="U256">
        <f>(T256/'Exhaust Gas Math'!$B$14)+('Exhaust Gas Math'!$D$10)</f>
        <v>3.0396254796443579E-3</v>
      </c>
      <c r="V256">
        <f>('Exhaust Gas Math'!$E$10*(2.53982214E-12*V255^4 - 0.0000000071629564556*V255^3 + 7.56281407226508E-06*V255^2 - 0.00322508455050905*V255 + 1.62997098133725)*$B$24+T256*'Exhaust Gas Math'!$D$14*$B$23)/('Exhaust Gas Math'!$E$10*(2.53982214E-12*V255^4 - 0.0000000071629564556*V255^3 + 7.56281407226508E-06*V255^2 - 0.00322508455050905*V255 + 1.62997098133725)+T256*'Exhaust Gas Math'!$D$14)</f>
        <v>388.63683565509996</v>
      </c>
      <c r="W256">
        <f>(353.3116967483*V256^-1.0020802909)*('Exhaust Gas Math'!$E$10/(T256+'Exhaust Gas Math'!$E$10))+(357.4500179626*V256^-1.0038444015 )*(T256/(T256+'Exhaust Gas Math'!$E$10))</f>
        <v>0.89880851771817427</v>
      </c>
      <c r="X256">
        <f t="shared" si="56"/>
        <v>-264.5167896732334</v>
      </c>
      <c r="Y256">
        <f t="shared" si="57"/>
        <v>56750.210008282331</v>
      </c>
      <c r="Z256">
        <f t="shared" si="58"/>
        <v>56485.6932186091</v>
      </c>
    </row>
    <row r="257" spans="5:26" x14ac:dyDescent="0.2">
      <c r="E257">
        <f t="shared" si="45"/>
        <v>3.1500000000000021E-2</v>
      </c>
      <c r="F257">
        <f t="shared" si="46"/>
        <v>56589.987553400351</v>
      </c>
      <c r="H257">
        <f t="shared" si="59"/>
        <v>3.1500000000000021E-2</v>
      </c>
      <c r="I257">
        <f t="shared" si="47"/>
        <v>72.000000000000909</v>
      </c>
      <c r="J257">
        <f t="shared" si="48"/>
        <v>2.1904161278314779E-2</v>
      </c>
      <c r="K257">
        <f t="shared" si="49"/>
        <v>25.257141232615453</v>
      </c>
      <c r="L257">
        <f t="shared" si="50"/>
        <v>1.9503077584383927E-4</v>
      </c>
      <c r="M257">
        <f>J257/SQRT('Exhaust Gas Math'!$E$14*$B$21*$B$23)</f>
        <v>3.7185783647300226E-4</v>
      </c>
      <c r="N257">
        <f t="shared" si="51"/>
        <v>1.3134781388511853E-2</v>
      </c>
      <c r="O257">
        <f t="shared" si="52"/>
        <v>9.3102199441956864E-5</v>
      </c>
      <c r="P257">
        <f t="shared" si="53"/>
        <v>1</v>
      </c>
      <c r="Q257">
        <f>($B$16/2)*(COS((ACOS((2*'Intake Valve Fxn Scratch'!$B$1)/$B$16-1)/($B$17/2))*(I257-($B$17/2)))+1)*P257</f>
        <v>5.7976750092740984E-3</v>
      </c>
      <c r="R257">
        <f t="shared" si="54"/>
        <v>0.76285197490448664</v>
      </c>
      <c r="S257">
        <f t="shared" si="55"/>
        <v>7.6247626066706253E-5</v>
      </c>
      <c r="T257">
        <f>S257*'Exhaust Gas Math'!$C$14</f>
        <v>9.0331897353948485E-5</v>
      </c>
      <c r="U257">
        <f>(T257/'Exhaust Gas Math'!$B$14)+('Exhaust Gas Math'!$D$10)</f>
        <v>3.5587118579296665E-3</v>
      </c>
      <c r="V257">
        <f>('Exhaust Gas Math'!$E$10*(2.53982214E-12*V256^4 - 0.0000000071629564556*V256^3 + 7.56281407226508E-06*V256^2 - 0.00322508455050905*V256 + 1.62997098133725)*$B$24+T257*'Exhaust Gas Math'!$D$14*$B$23)/('Exhaust Gas Math'!$E$10*(2.53982214E-12*V256^4 - 0.0000000071629564556*V256^3 + 7.56281407226508E-06*V256^2 - 0.00322508455050905*V256 + 1.62997098133725)+T257*'Exhaust Gas Math'!$D$14)</f>
        <v>374.9649017382369</v>
      </c>
      <c r="W257">
        <f>(353.3116967483*V257^-1.0020802909)*('Exhaust Gas Math'!$E$10/(T257+'Exhaust Gas Math'!$E$10))+(357.4500179626*V257^-1.0038444015 )*(T257/(T257+'Exhaust Gas Math'!$E$10))</f>
        <v>0.93172005993387053</v>
      </c>
      <c r="X257">
        <f t="shared" si="56"/>
        <v>-297.18291326278472</v>
      </c>
      <c r="Y257">
        <f t="shared" si="57"/>
        <v>56887.170466663134</v>
      </c>
      <c r="Z257">
        <f t="shared" si="58"/>
        <v>56589.987553400351</v>
      </c>
    </row>
    <row r="258" spans="5:26" x14ac:dyDescent="0.2">
      <c r="E258">
        <f t="shared" si="45"/>
        <v>3.1625000000000021E-2</v>
      </c>
      <c r="F258">
        <f t="shared" si="46"/>
        <v>56969.761239471874</v>
      </c>
      <c r="H258">
        <f t="shared" si="59"/>
        <v>3.1625000000000021E-2</v>
      </c>
      <c r="I258">
        <f t="shared" si="47"/>
        <v>78.000000000000909</v>
      </c>
      <c r="J258">
        <f t="shared" si="48"/>
        <v>2.5109199401077566E-2</v>
      </c>
      <c r="K258">
        <f t="shared" si="49"/>
        <v>25.97659726292283</v>
      </c>
      <c r="L258">
        <f t="shared" si="50"/>
        <v>2.1774878611735047E-4</v>
      </c>
      <c r="M258">
        <f>J258/SQRT('Exhaust Gas Math'!$E$14*$B$21*$B$23)</f>
        <v>4.2626843576510883E-4</v>
      </c>
      <c r="N258">
        <f t="shared" si="51"/>
        <v>1.4685858367120674E-2</v>
      </c>
      <c r="O258">
        <f t="shared" si="52"/>
        <v>1.0409657185980093E-4</v>
      </c>
      <c r="P258">
        <f t="shared" si="53"/>
        <v>1</v>
      </c>
      <c r="Q258">
        <f>($B$16/2)*(COS((ACOS((2*'Intake Valve Fxn Scratch'!$B$1)/$B$16-1)/($B$17/2))*(I258-($B$17/2)))+1)*P258</f>
        <v>6.1558823592197977E-3</v>
      </c>
      <c r="R258">
        <f t="shared" si="54"/>
        <v>0.80998452094997342</v>
      </c>
      <c r="S258">
        <f t="shared" si="55"/>
        <v>8.9967977842768157E-5</v>
      </c>
      <c r="T258">
        <f>S258*'Exhaust Gas Math'!$C$14</f>
        <v>1.0658663828464966E-4</v>
      </c>
      <c r="U258">
        <f>(T258/'Exhaust Gas Math'!$B$14)+('Exhaust Gas Math'!$D$10)</f>
        <v>4.1198006025172122E-3</v>
      </c>
      <c r="V258">
        <f>('Exhaust Gas Math'!$E$10*(2.53982214E-12*V257^4 - 0.0000000071629564556*V257^3 + 7.56281407226508E-06*V257^2 - 0.00322508455050905*V257 + 1.62997098133725)*$B$24+T258*'Exhaust Gas Math'!$D$14*$B$23)/('Exhaust Gas Math'!$E$10*(2.53982214E-12*V257^4 - 0.0000000071629564556*V257^3 + 7.56281407226508E-06*V257^2 - 0.00322508455050905*V257 + 1.62997098133725)+T258*'Exhaust Gas Math'!$D$14)</f>
        <v>364.20877236267296</v>
      </c>
      <c r="W258">
        <f>(353.3116967483*V258^-1.0020802909)*('Exhaust Gas Math'!$E$10/(T258+'Exhaust Gas Math'!$E$10))+(357.4500179626*V258^-1.0038444015 )*(T258/(T258+'Exhaust Gas Math'!$E$10))</f>
        <v>0.95935385943044549</v>
      </c>
      <c r="X258">
        <f t="shared" si="56"/>
        <v>-323.67812804129642</v>
      </c>
      <c r="Y258">
        <f t="shared" si="57"/>
        <v>57293.439367513172</v>
      </c>
      <c r="Z258">
        <f t="shared" si="58"/>
        <v>56969.761239471874</v>
      </c>
    </row>
    <row r="259" spans="5:26" x14ac:dyDescent="0.2">
      <c r="E259">
        <f t="shared" si="45"/>
        <v>3.1750000000000021E-2</v>
      </c>
      <c r="F259">
        <f t="shared" si="46"/>
        <v>57596.726316006861</v>
      </c>
      <c r="H259">
        <f t="shared" si="59"/>
        <v>3.1750000000000021E-2</v>
      </c>
      <c r="I259">
        <f t="shared" si="47"/>
        <v>84.000000000000909</v>
      </c>
      <c r="J259">
        <f t="shared" si="48"/>
        <v>2.8386447714415949E-2</v>
      </c>
      <c r="K259">
        <f t="shared" si="49"/>
        <v>26.411448257665199</v>
      </c>
      <c r="L259">
        <f t="shared" si="50"/>
        <v>2.4097863799414797E-4</v>
      </c>
      <c r="M259">
        <f>J259/SQRT('Exhaust Gas Math'!$E$14*$B$21*$B$23)</f>
        <v>4.8190491743169047E-4</v>
      </c>
      <c r="N259">
        <f t="shared" si="51"/>
        <v>1.6267973594252347E-2</v>
      </c>
      <c r="O259">
        <f t="shared" si="52"/>
        <v>1.1531095016269391E-4</v>
      </c>
      <c r="P259">
        <f t="shared" si="53"/>
        <v>1</v>
      </c>
      <c r="Q259">
        <f>($B$16/2)*(COS((ACOS((2*'Intake Valve Fxn Scratch'!$B$1)/$B$16-1)/($B$17/2))*(I259-($B$17/2)))+1)*P259</f>
        <v>6.4828804782545088E-3</v>
      </c>
      <c r="R259">
        <f t="shared" si="54"/>
        <v>0.85301058924401429</v>
      </c>
      <c r="S259">
        <f t="shared" si="55"/>
        <v>1.0470628854911017E-4</v>
      </c>
      <c r="T259">
        <f>S259*'Exhaust Gas Math'!$C$14</f>
        <v>1.2404737297993246E-4</v>
      </c>
      <c r="U259">
        <f>(T259/'Exhaust Gas Math'!$B$14)+('Exhaust Gas Math'!$D$10)</f>
        <v>4.722518403528009E-3</v>
      </c>
      <c r="V259">
        <f>('Exhaust Gas Math'!$E$10*(2.53982214E-12*V258^4 - 0.0000000071629564556*V258^3 + 7.56281407226508E-06*V258^2 - 0.00322508455050905*V258 + 1.62997098133725)*$B$24+T259*'Exhaust Gas Math'!$D$14*$B$23)/('Exhaust Gas Math'!$E$10*(2.53982214E-12*V258^4 - 0.0000000071629564556*V258^3 + 7.56281407226508E-06*V258^2 - 0.00322508455050905*V258 + 1.62997098133725)+T259*'Exhaust Gas Math'!$D$14)</f>
        <v>355.58664564492653</v>
      </c>
      <c r="W259">
        <f>(353.3116967483*V259^-1.0020802909)*('Exhaust Gas Math'!$E$10/(T259+'Exhaust Gas Math'!$E$10))+(357.4500179626*V259^-1.0038444015 )*(T259/(T259+'Exhaust Gas Math'!$E$10))</f>
        <v>0.98271548954045951</v>
      </c>
      <c r="X259">
        <f t="shared" si="56"/>
        <v>-342.75376822927086</v>
      </c>
      <c r="Y259">
        <f t="shared" si="57"/>
        <v>57939.480084236129</v>
      </c>
      <c r="Z259">
        <f t="shared" si="58"/>
        <v>57596.726316006861</v>
      </c>
    </row>
    <row r="260" spans="5:26" x14ac:dyDescent="0.2">
      <c r="E260">
        <f t="shared" ref="E260:E323" si="60">H260</f>
        <v>3.1875000000000021E-2</v>
      </c>
      <c r="F260">
        <f t="shared" ref="F260:F323" si="61">Z260</f>
        <v>58461.38639070341</v>
      </c>
      <c r="H260">
        <f t="shared" si="59"/>
        <v>3.1875000000000021E-2</v>
      </c>
      <c r="I260">
        <f t="shared" si="47"/>
        <v>90.000000000001137</v>
      </c>
      <c r="J260">
        <f t="shared" si="48"/>
        <v>3.1700000000000589E-2</v>
      </c>
      <c r="K260">
        <f t="shared" si="49"/>
        <v>26.556929898345718</v>
      </c>
      <c r="L260">
        <f t="shared" si="50"/>
        <v>2.644658203559098E-4</v>
      </c>
      <c r="M260">
        <f>J260/SQRT('Exhaust Gas Math'!$E$14*$B$21*$B$23)</f>
        <v>5.3815771653692392E-4</v>
      </c>
      <c r="N260">
        <f t="shared" si="51"/>
        <v>1.7887450438388134E-2</v>
      </c>
      <c r="O260">
        <f t="shared" si="52"/>
        <v>1.2679015576761061E-4</v>
      </c>
      <c r="P260">
        <f t="shared" si="53"/>
        <v>1</v>
      </c>
      <c r="Q260">
        <f>($B$16/2)*(COS((ACOS((2*'Intake Valve Fxn Scratch'!$B$1)/$B$16-1)/($B$17/2))*(I260-($B$17/2)))+1)*P260</f>
        <v>6.7743375033017684E-3</v>
      </c>
      <c r="R260">
        <f t="shared" si="54"/>
        <v>0.89136019780286424</v>
      </c>
      <c r="S260">
        <f t="shared" si="55"/>
        <v>1.2047089578596829E-4</v>
      </c>
      <c r="T260">
        <f>S260*'Exhaust Gas Math'!$C$14</f>
        <v>1.4272397914075029E-4</v>
      </c>
      <c r="U260">
        <f>(T260/'Exhaust Gas Math'!$B$14)+('Exhaust Gas Math'!$D$10)</f>
        <v>5.367206224060209E-3</v>
      </c>
      <c r="V260">
        <f>('Exhaust Gas Math'!$E$10*(2.53982214E-12*V259^4 - 0.0000000071629564556*V259^3 + 7.56281407226508E-06*V259^2 - 0.00322508455050905*V259 + 1.62997098133725)*$B$24+T260*'Exhaust Gas Math'!$D$14*$B$23)/('Exhaust Gas Math'!$E$10*(2.53982214E-12*V259^4 - 0.0000000071629564556*V259^3 + 7.56281407226508E-06*V259^2 - 0.00322508455050905*V259 + 1.62997098133725)+T260*'Exhaust Gas Math'!$D$14)</f>
        <v>348.55789439540393</v>
      </c>
      <c r="W260">
        <f>(353.3116967483*V260^-1.0020802909)*('Exhaust Gas Math'!$E$10/(T260+'Exhaust Gas Math'!$E$10))+(357.4500179626*V260^-1.0038444015 )*(T260/(T260+'Exhaust Gas Math'!$E$10))</f>
        <v>1.002617221547663</v>
      </c>
      <c r="X260">
        <f t="shared" si="56"/>
        <v>-353.55818742112388</v>
      </c>
      <c r="Y260">
        <f t="shared" si="57"/>
        <v>58814.944578124538</v>
      </c>
      <c r="Z260">
        <f t="shared" si="58"/>
        <v>58461.38639070341</v>
      </c>
    </row>
    <row r="261" spans="5:26" x14ac:dyDescent="0.2">
      <c r="E261">
        <f t="shared" si="60"/>
        <v>3.2000000000000021E-2</v>
      </c>
      <c r="F261">
        <f t="shared" si="61"/>
        <v>59565.331148748402</v>
      </c>
      <c r="H261">
        <f t="shared" si="59"/>
        <v>3.2000000000000021E-2</v>
      </c>
      <c r="I261">
        <f t="shared" ref="I261:I324" si="62">($B$11*360*H261)-(720*FLOOR(H261/(2/$B$11),1))</f>
        <v>96.000000000001137</v>
      </c>
      <c r="J261">
        <f t="shared" ref="J261:J324" si="63">-(($B$4/1000)/2)*COS($B$12*H261)+(($B$4/1000)/2)</f>
        <v>3.5013552285585219E-2</v>
      </c>
      <c r="K261">
        <f t="shared" ref="K261:K324" si="64">($B$4/1000/2)*$B$12*SIN($B$12*H261)</f>
        <v>26.411448257665096</v>
      </c>
      <c r="L261">
        <f t="shared" ref="L261:L324" si="65">$B$8+P261*(J261*$B$6)</f>
        <v>2.8795300271767155E-4</v>
      </c>
      <c r="M261">
        <f>J261/SQRT('Exhaust Gas Math'!$E$14*$B$21*$B$23)</f>
        <v>5.9441051564215731E-4</v>
      </c>
      <c r="N261">
        <f t="shared" ref="N261:N324" si="66">-(($B$4/1000)/2)*COS($B$12*(H261-M261))+(($B$4/1000)/2)</f>
        <v>1.9552731033997642E-2</v>
      </c>
      <c r="O261">
        <f t="shared" ref="O261:O324" si="67">N261*$B$6*P261</f>
        <v>1.38594028367642E-4</v>
      </c>
      <c r="P261">
        <f t="shared" ref="P261:P324" si="68">IF(I261&lt;=$B$17,1,0)</f>
        <v>1</v>
      </c>
      <c r="Q261">
        <f>($B$16/2)*(COS((ACOS((2*'Intake Valve Fxn Scratch'!$B$1)/$B$16-1)/($B$17/2))*(I261-($B$17/2)))+1)*P261</f>
        <v>7.0263923970904319E-3</v>
      </c>
      <c r="R261">
        <f t="shared" ref="R261:R324" si="69">Q261/$B$16</f>
        <v>0.92452531540663574</v>
      </c>
      <c r="S261">
        <f t="shared" ref="S261:S324" si="70">P261*($B$13*R261*(O261-O260)*$B$19+S260)</f>
        <v>1.372845226065759E-4</v>
      </c>
      <c r="T261">
        <f>S261*'Exhaust Gas Math'!$C$14</f>
        <v>1.6264337716604717E-4</v>
      </c>
      <c r="U261">
        <f>(T261/'Exhaust Gas Math'!$B$14)+('Exhaust Gas Math'!$D$10)</f>
        <v>6.0547933150266178E-3</v>
      </c>
      <c r="V261">
        <f>('Exhaust Gas Math'!$E$10*(2.53982214E-12*V260^4 - 0.0000000071629564556*V260^3 + 7.56281407226508E-06*V260^2 - 0.00322508455050905*V260 + 1.62997098133725)*$B$24+T261*'Exhaust Gas Math'!$D$14*$B$23)/('Exhaust Gas Math'!$E$10*(2.53982214E-12*V260^4 - 0.0000000071629564556*V260^3 + 7.56281407226508E-06*V260^2 - 0.00322508455050905*V260 + 1.62997098133725)+T261*'Exhaust Gas Math'!$D$14)</f>
        <v>342.74190047657885</v>
      </c>
      <c r="W261">
        <f>(353.3116967483*V261^-1.0020802909)*('Exhaust Gas Math'!$E$10/(T261+'Exhaust Gas Math'!$E$10))+(357.4500179626*V261^-1.0038444015 )*(T261/(T261+'Exhaust Gas Math'!$E$10))</f>
        <v>1.0197038056496712</v>
      </c>
      <c r="X261">
        <f t="shared" ref="X261:X324" si="71">P261*SIGN(K261)*-0.5*W261*K261^2</f>
        <v>-355.65463817771695</v>
      </c>
      <c r="Y261">
        <f t="shared" ref="Y261:Y324" si="72">(U261*$B$21*V261)/L261</f>
        <v>59920.985786926118</v>
      </c>
      <c r="Z261">
        <f t="shared" ref="Z261:Z324" si="73">IF((X261+Y261)&lt;$B$22,(X261+Y261),$B$22)</f>
        <v>59565.331148748402</v>
      </c>
    </row>
    <row r="262" spans="5:26" x14ac:dyDescent="0.2">
      <c r="E262">
        <f t="shared" si="60"/>
        <v>3.2125000000000022E-2</v>
      </c>
      <c r="F262">
        <f t="shared" si="61"/>
        <v>60916.085700398296</v>
      </c>
      <c r="H262">
        <f t="shared" si="59"/>
        <v>3.2125000000000022E-2</v>
      </c>
      <c r="I262">
        <f t="shared" si="62"/>
        <v>102.00000000000114</v>
      </c>
      <c r="J262">
        <f t="shared" si="63"/>
        <v>3.8290800598923577E-2</v>
      </c>
      <c r="K262">
        <f t="shared" si="64"/>
        <v>25.976597262922624</v>
      </c>
      <c r="L262">
        <f t="shared" si="65"/>
        <v>3.1118285459446888E-4</v>
      </c>
      <c r="M262">
        <f>J262/SQRT('Exhaust Gas Math'!$E$14*$B$21*$B$23)</f>
        <v>6.5004699730873846E-4</v>
      </c>
      <c r="N262">
        <f t="shared" si="66"/>
        <v>2.1273748626322399E-2</v>
      </c>
      <c r="O262">
        <f t="shared" si="67"/>
        <v>1.5079297697472572E-4</v>
      </c>
      <c r="P262">
        <f t="shared" si="68"/>
        <v>1</v>
      </c>
      <c r="Q262">
        <f>($B$16/2)*(COS((ACOS((2*'Intake Valve Fxn Scratch'!$B$1)/$B$16-1)/($B$17/2))*(I262-($B$17/2)))+1)*P262</f>
        <v>7.2357060967204864E-3</v>
      </c>
      <c r="R262">
        <f t="shared" si="69"/>
        <v>0.95206659167374819</v>
      </c>
      <c r="S262">
        <f t="shared" si="70"/>
        <v>1.5517853816190329E-4</v>
      </c>
      <c r="T262">
        <f>S262*'Exhaust Gas Math'!$C$14</f>
        <v>1.8384273063811016E-4</v>
      </c>
      <c r="U262">
        <f>(T262/'Exhaust Gas Math'!$B$14)+('Exhaust Gas Math'!$D$10)</f>
        <v>6.7865625063301387E-3</v>
      </c>
      <c r="V262">
        <f>('Exhaust Gas Math'!$E$10*(2.53982214E-12*V261^4 - 0.0000000071629564556*V261^3 + 7.56281407226508E-06*V261^2 - 0.00322508455050905*V261 + 1.62997098133725)*$B$24+T262*'Exhaust Gas Math'!$D$14*$B$23)/('Exhaust Gas Math'!$E$10*(2.53982214E-12*V261^4 - 0.0000000071629564556*V261^3 + 7.56281407226508E-06*V261^2 - 0.00322508455050905*V261 + 1.62997098133725)+T262*'Exhaust Gas Math'!$D$14)</f>
        <v>337.86639385525405</v>
      </c>
      <c r="W262">
        <f>(353.3116967483*V262^-1.0020802909)*('Exhaust Gas Math'!$E$10/(T262+'Exhaust Gas Math'!$E$10))+(357.4500179626*V262^-1.0038444015 )*(T262/(T262+'Exhaust Gas Math'!$E$10))</f>
        <v>1.0344817825746397</v>
      </c>
      <c r="X262">
        <f t="shared" si="71"/>
        <v>-349.02567346251845</v>
      </c>
      <c r="Y262">
        <f t="shared" si="72"/>
        <v>61265.111373860818</v>
      </c>
      <c r="Z262">
        <f t="shared" si="73"/>
        <v>60916.085700398296</v>
      </c>
    </row>
    <row r="263" spans="5:26" x14ac:dyDescent="0.2">
      <c r="E263">
        <f t="shared" si="60"/>
        <v>3.2250000000000022E-2</v>
      </c>
      <c r="F263">
        <f t="shared" si="61"/>
        <v>62523.552926739001</v>
      </c>
      <c r="H263">
        <f t="shared" ref="H263:H326" si="74">H262+$B$2</f>
        <v>3.2250000000000022E-2</v>
      </c>
      <c r="I263">
        <f t="shared" si="62"/>
        <v>108.00000000000114</v>
      </c>
      <c r="J263">
        <f t="shared" si="63"/>
        <v>4.149583872168644E-2</v>
      </c>
      <c r="K263">
        <f t="shared" si="64"/>
        <v>25.257141232615119</v>
      </c>
      <c r="L263">
        <f t="shared" si="65"/>
        <v>3.3390086486798066E-4</v>
      </c>
      <c r="M263">
        <f>J263/SQRT('Exhaust Gas Math'!$E$14*$B$21*$B$23)</f>
        <v>7.0445759660084633E-4</v>
      </c>
      <c r="N263">
        <f t="shared" si="66"/>
        <v>2.306128213094619E-2</v>
      </c>
      <c r="O263">
        <f t="shared" si="67"/>
        <v>1.6346340489690065E-4</v>
      </c>
      <c r="P263">
        <f t="shared" si="68"/>
        <v>1</v>
      </c>
      <c r="Q263">
        <f>($B$16/2)*(COS((ACOS((2*'Intake Valve Fxn Scratch'!$B$1)/$B$16-1)/($B$17/2))*(I263-($B$17/2)))+1)*P263</f>
        <v>7.3995057474443146E-3</v>
      </c>
      <c r="R263">
        <f t="shared" si="69"/>
        <v>0.97361917729530456</v>
      </c>
      <c r="S263">
        <f t="shared" si="70"/>
        <v>1.7418487777872882E-4</v>
      </c>
      <c r="T263">
        <f>S263*'Exhaust Gas Math'!$C$14</f>
        <v>2.0635987389761747E-4</v>
      </c>
      <c r="U263">
        <f>(T263/'Exhaust Gas Math'!$B$14)+('Exhaust Gas Math'!$D$10)</f>
        <v>7.5638197814253171E-3</v>
      </c>
      <c r="V263">
        <f>('Exhaust Gas Math'!$E$10*(2.53982214E-12*V262^4 - 0.0000000071629564556*V262^3 + 7.56281407226508E-06*V262^2 - 0.00322508455050905*V262 + 1.62997098133725)*$B$24+T263*'Exhaust Gas Math'!$D$14*$B$23)/('Exhaust Gas Math'!$E$10*(2.53982214E-12*V262^4 - 0.0000000071629564556*V262^3 + 7.56281407226508E-06*V262^2 - 0.00322508455050905*V262 + 1.62997098133725)+T263*'Exhaust Gas Math'!$D$14)</f>
        <v>333.73383668604532</v>
      </c>
      <c r="W263">
        <f>(353.3116967483*V263^-1.0020802909)*('Exhaust Gas Math'!$E$10/(T263+'Exhaust Gas Math'!$E$10))+(357.4500179626*V263^-1.0038444015 )*(T263/(T263+'Exhaust Gas Math'!$E$10))</f>
        <v>1.0473467888840555</v>
      </c>
      <c r="X263">
        <f t="shared" si="71"/>
        <v>-334.06339876278884</v>
      </c>
      <c r="Y263">
        <f t="shared" si="72"/>
        <v>62857.616325501789</v>
      </c>
      <c r="Z263">
        <f t="shared" si="73"/>
        <v>62523.552926739001</v>
      </c>
    </row>
    <row r="264" spans="5:26" x14ac:dyDescent="0.2">
      <c r="E264">
        <f t="shared" si="60"/>
        <v>3.2375000000000022E-2</v>
      </c>
      <c r="F264">
        <f t="shared" si="61"/>
        <v>64397.461679200736</v>
      </c>
      <c r="H264">
        <f t="shared" si="74"/>
        <v>3.2375000000000022E-2</v>
      </c>
      <c r="I264">
        <f t="shared" si="62"/>
        <v>114.00000000000114</v>
      </c>
      <c r="J264">
        <f t="shared" si="63"/>
        <v>4.4593551585503467E-2</v>
      </c>
      <c r="K264">
        <f t="shared" si="64"/>
        <v>24.260962677566486</v>
      </c>
      <c r="L264">
        <f t="shared" si="65"/>
        <v>3.5585813026360082E-4</v>
      </c>
      <c r="M264">
        <f>J264/SQRT('Exhaust Gas Math'!$E$14*$B$21*$B$23)</f>
        <v>7.5704617960648663E-4</v>
      </c>
      <c r="N264">
        <f t="shared" si="66"/>
        <v>2.492627952317597E-2</v>
      </c>
      <c r="O264">
        <f t="shared" si="67"/>
        <v>1.7668291377445031E-4</v>
      </c>
      <c r="P264">
        <f t="shared" si="68"/>
        <v>1</v>
      </c>
      <c r="Q264">
        <f>($B$16/2)*(COS((ACOS((2*'Intake Valve Fxn Scratch'!$B$1)/$B$16-1)/($B$17/2))*(I264-($B$17/2)))+1)*P264</f>
        <v>7.5156214356825856E-3</v>
      </c>
      <c r="R264">
        <f t="shared" si="69"/>
        <v>0.98889755732665596</v>
      </c>
      <c r="S264">
        <f t="shared" si="70"/>
        <v>1.9432604837441616E-4</v>
      </c>
      <c r="T264">
        <f>S264*'Exhaust Gas Math'!$C$14</f>
        <v>2.3022147128356463E-4</v>
      </c>
      <c r="U264">
        <f>(T264/'Exhaust Gas Math'!$B$14)+('Exhaust Gas Math'!$D$10)</f>
        <v>8.3874855524279802E-3</v>
      </c>
      <c r="V264">
        <f>('Exhaust Gas Math'!$E$10*(2.53982214E-12*V263^4 - 0.0000000071629564556*V263^3 + 7.56281407226508E-06*V263^2 - 0.00322508455050905*V263 + 1.62997098133725)*$B$24+T264*'Exhaust Gas Math'!$D$14*$B$23)/('Exhaust Gas Math'!$E$10*(2.53982214E-12*V263^4 - 0.0000000071629564556*V263^3 + 7.56281407226508E-06*V263^2 - 0.00322508455050905*V263 + 1.62997098133725)+T264*'Exhaust Gas Math'!$D$14)</f>
        <v>330.19903763216621</v>
      </c>
      <c r="W264">
        <f>(353.3116967483*V264^-1.0020802909)*('Exhaust Gas Math'!$E$10/(T264+'Exhaust Gas Math'!$E$10))+(357.4500179626*V264^-1.0038444015 )*(T264/(T264+'Exhaust Gas Math'!$E$10))</f>
        <v>1.0586070874359634</v>
      </c>
      <c r="X264">
        <f t="shared" si="71"/>
        <v>-311.54505411761602</v>
      </c>
      <c r="Y264">
        <f t="shared" si="72"/>
        <v>64709.006733318354</v>
      </c>
      <c r="Z264">
        <f t="shared" si="73"/>
        <v>64397.461679200736</v>
      </c>
    </row>
    <row r="265" spans="5:26" x14ac:dyDescent="0.2">
      <c r="E265">
        <f t="shared" si="60"/>
        <v>3.2500000000000022E-2</v>
      </c>
      <c r="F265">
        <f t="shared" si="61"/>
        <v>66545.464461169409</v>
      </c>
      <c r="H265">
        <f t="shared" si="74"/>
        <v>3.2500000000000022E-2</v>
      </c>
      <c r="I265">
        <f t="shared" si="62"/>
        <v>120.00000000000114</v>
      </c>
      <c r="J265">
        <f t="shared" si="63"/>
        <v>4.7550000000000585E-2</v>
      </c>
      <c r="K265">
        <f t="shared" si="64"/>
        <v>22.998975938489597</v>
      </c>
      <c r="L265">
        <f t="shared" si="65"/>
        <v>3.7681408238680197E-4</v>
      </c>
      <c r="M265">
        <f>J265/SQRT('Exhaust Gas Math'!$E$14*$B$21*$B$23)</f>
        <v>8.0723657480538083E-4</v>
      </c>
      <c r="N265">
        <f t="shared" si="66"/>
        <v>2.6879134705681096E-2</v>
      </c>
      <c r="O265">
        <f t="shared" si="67"/>
        <v>1.9052517785977976E-4</v>
      </c>
      <c r="P265">
        <f t="shared" si="68"/>
        <v>1</v>
      </c>
      <c r="Q265">
        <f>($B$16/2)*(COS((ACOS((2*'Intake Valve Fxn Scratch'!$B$1)/$B$16-1)/($B$17/2))*(I265-($B$17/2)))+1)*P265</f>
        <v>7.5825149346590614E-3</v>
      </c>
      <c r="R265">
        <f t="shared" si="69"/>
        <v>0.99769933350777118</v>
      </c>
      <c r="S265">
        <f t="shared" si="70"/>
        <v>2.1560375887122912E-4</v>
      </c>
      <c r="T265">
        <f>S265*'Exhaust Gas Math'!$C$14</f>
        <v>2.554295473860731E-4</v>
      </c>
      <c r="U265">
        <f>(T265/'Exhaust Gas Math'!$B$14)+('Exhaust Gas Math'!$D$10)</f>
        <v>9.2576297050861941E-3</v>
      </c>
      <c r="V265">
        <f>('Exhaust Gas Math'!$E$10*(2.53982214E-12*V264^4 - 0.0000000071629564556*V264^3 + 7.56281407226508E-06*V264^2 - 0.00322508455050905*V264 + 1.62997098133725)*$B$24+T265*'Exhaust Gas Math'!$D$14*$B$23)/('Exhaust Gas Math'!$E$10*(2.53982214E-12*V264^4 - 0.0000000071629564556*V264^3 + 7.56281407226508E-06*V264^2 - 0.00322508455050905*V264 + 1.62997098133725)+T265*'Exhaust Gas Math'!$D$14)</f>
        <v>327.15391727288875</v>
      </c>
      <c r="W265">
        <f>(353.3116967483*V265^-1.0020802909)*('Exhaust Gas Math'!$E$10/(T265+'Exhaust Gas Math'!$E$10))+(357.4500179626*V265^-1.0038444015 )*(T265/(T265+'Exhaust Gas Math'!$E$10))</f>
        <v>1.0685030772757291</v>
      </c>
      <c r="X265">
        <f t="shared" si="71"/>
        <v>-282.59389760357175</v>
      </c>
      <c r="Y265">
        <f t="shared" si="72"/>
        <v>66828.058358772978</v>
      </c>
      <c r="Z265">
        <f t="shared" si="73"/>
        <v>66545.464461169409</v>
      </c>
    </row>
    <row r="266" spans="5:26" x14ac:dyDescent="0.2">
      <c r="E266">
        <f t="shared" si="60"/>
        <v>3.2625000000000022E-2</v>
      </c>
      <c r="F266">
        <f t="shared" si="61"/>
        <v>68971.67263547171</v>
      </c>
      <c r="H266">
        <f t="shared" si="74"/>
        <v>3.2625000000000022E-2</v>
      </c>
      <c r="I266">
        <f t="shared" si="62"/>
        <v>126.00000000000114</v>
      </c>
      <c r="J266">
        <f t="shared" si="63"/>
        <v>5.0332792497671877E-2</v>
      </c>
      <c r="K266">
        <f t="shared" si="64"/>
        <v>21.485007606185544</v>
      </c>
      <c r="L266">
        <f t="shared" si="65"/>
        <v>3.9653912344080674E-4</v>
      </c>
      <c r="M266">
        <f>J266/SQRT('Exhaust Gas Math'!$E$14*$B$21*$B$23)</f>
        <v>8.5447888572471329E-4</v>
      </c>
      <c r="N266">
        <f t="shared" si="66"/>
        <v>2.8928903021831126E-2</v>
      </c>
      <c r="O266">
        <f t="shared" si="67"/>
        <v>2.0505438340460275E-4</v>
      </c>
      <c r="P266">
        <f t="shared" si="68"/>
        <v>1</v>
      </c>
      <c r="Q266">
        <f>($B$16/2)*(COS((ACOS((2*'Intake Valve Fxn Scratch'!$B$1)/$B$16-1)/($B$17/2))*(I266-($B$17/2)))+1)*P266</f>
        <v>7.5993000818504602E-3</v>
      </c>
      <c r="R266">
        <f t="shared" si="69"/>
        <v>0.99990790550663955</v>
      </c>
      <c r="S266">
        <f t="shared" si="70"/>
        <v>2.3798684432652448E-4</v>
      </c>
      <c r="T266">
        <f>S266*'Exhaust Gas Math'!$C$14</f>
        <v>2.8194718055203562E-4</v>
      </c>
      <c r="U266">
        <f>(T266/'Exhaust Gas Math'!$B$14)+('Exhaust Gas Math'!$D$10)</f>
        <v>1.017297776052156E-2</v>
      </c>
      <c r="V266">
        <f>('Exhaust Gas Math'!$E$10*(2.53982214E-12*V265^4 - 0.0000000071629564556*V265^3 + 7.56281407226508E-06*V265^2 - 0.00322508455050905*V265 + 1.62997098133725)*$B$24+T266*'Exhaust Gas Math'!$D$14*$B$23)/('Exhaust Gas Math'!$E$10*(2.53982214E-12*V265^4 - 0.0000000071629564556*V265^3 + 7.56281407226508E-06*V265^2 - 0.00322508455050905*V265 + 1.62997098133725)+T266*'Exhaust Gas Math'!$D$14)</f>
        <v>324.51694467130631</v>
      </c>
      <c r="W266">
        <f>(353.3116967483*V266^-1.0020802909)*('Exhaust Gas Math'!$E$10/(T266+'Exhaust Gas Math'!$E$10))+(357.4500179626*V266^-1.0038444015 )*(T266/(T266+'Exhaust Gas Math'!$E$10))</f>
        <v>1.0772230975915975</v>
      </c>
      <c r="X266">
        <f t="shared" si="71"/>
        <v>-248.62608120812411</v>
      </c>
      <c r="Y266">
        <f t="shared" si="72"/>
        <v>69220.298716679841</v>
      </c>
      <c r="Z266">
        <f t="shared" si="73"/>
        <v>68971.67263547171</v>
      </c>
    </row>
    <row r="267" spans="5:26" x14ac:dyDescent="0.2">
      <c r="E267">
        <f t="shared" si="60"/>
        <v>3.2750000000000022E-2</v>
      </c>
      <c r="F267">
        <f t="shared" si="61"/>
        <v>71675.513123817131</v>
      </c>
      <c r="H267">
        <f t="shared" si="74"/>
        <v>3.2750000000000022E-2</v>
      </c>
      <c r="I267">
        <f t="shared" si="62"/>
        <v>132.00000000000114</v>
      </c>
      <c r="J267">
        <f t="shared" si="63"/>
        <v>5.2911440221576247E-2</v>
      </c>
      <c r="K267">
        <f t="shared" si="64"/>
        <v>19.735645034521184</v>
      </c>
      <c r="L267">
        <f t="shared" si="65"/>
        <v>4.1481714174809834E-4</v>
      </c>
      <c r="M267">
        <f>J267/SQRT('Exhaust Gas Math'!$E$14*$B$21*$B$23)</f>
        <v>8.9825551571996525E-4</v>
      </c>
      <c r="N267">
        <f t="shared" si="66"/>
        <v>3.1082443968384853E-2</v>
      </c>
      <c r="O267">
        <f t="shared" si="67"/>
        <v>2.2031915202022886E-4</v>
      </c>
      <c r="P267">
        <f t="shared" si="68"/>
        <v>1</v>
      </c>
      <c r="Q267">
        <f>($B$16/2)*(COS((ACOS((2*'Intake Valve Fxn Scratch'!$B$1)/$B$16-1)/($B$17/2))*(I267-($B$17/2)))+1)*P267</f>
        <v>7.5657545183038738E-3</v>
      </c>
      <c r="R267">
        <f t="shared" si="69"/>
        <v>0.99549401556629924</v>
      </c>
      <c r="S267">
        <f t="shared" si="70"/>
        <v>2.6139929967974277E-4</v>
      </c>
      <c r="T267">
        <f>S267*'Exhaust Gas Math'!$C$14</f>
        <v>3.0968432625570085E-4</v>
      </c>
      <c r="U267">
        <f>(T267/'Exhaust Gas Math'!$B$14)+('Exhaust Gas Math'!$D$10)</f>
        <v>1.1130421519709176E-2</v>
      </c>
      <c r="V267">
        <f>('Exhaust Gas Math'!$E$10*(2.53982214E-12*V266^4 - 0.0000000071629564556*V266^3 + 7.56281407226508E-06*V266^2 - 0.00322508455050905*V266 + 1.62997098133725)*$B$24+T267*'Exhaust Gas Math'!$D$14*$B$23)/('Exhaust Gas Math'!$E$10*(2.53982214E-12*V266^4 - 0.0000000071629564556*V266^3 + 7.56281407226508E-06*V266^2 - 0.00322508455050905*V266 + 1.62997098133725)+T267*'Exhaust Gas Math'!$D$14)</f>
        <v>322.22570732627469</v>
      </c>
      <c r="W267">
        <f>(353.3116967483*V267^-1.0020802909)*('Exhaust Gas Math'!$E$10/(T267+'Exhaust Gas Math'!$E$10))+(357.4500179626*V267^-1.0038444015 )*(T267/(T267+'Exhaust Gas Math'!$E$10))</f>
        <v>1.0849159994158686</v>
      </c>
      <c r="X267">
        <f t="shared" si="71"/>
        <v>-211.28505014125139</v>
      </c>
      <c r="Y267">
        <f t="shared" si="72"/>
        <v>71886.798173958377</v>
      </c>
      <c r="Z267">
        <f t="shared" si="73"/>
        <v>71675.513123817131</v>
      </c>
    </row>
    <row r="268" spans="5:26" x14ac:dyDescent="0.2">
      <c r="E268">
        <f t="shared" si="60"/>
        <v>3.2875000000000022E-2</v>
      </c>
      <c r="F268">
        <f t="shared" si="61"/>
        <v>74650.859585359416</v>
      </c>
      <c r="H268">
        <f t="shared" si="74"/>
        <v>3.2875000000000022E-2</v>
      </c>
      <c r="I268">
        <f t="shared" si="62"/>
        <v>138.00000000000114</v>
      </c>
      <c r="J268">
        <f t="shared" si="63"/>
        <v>5.5257690967633812E-2</v>
      </c>
      <c r="K268">
        <f t="shared" si="64"/>
        <v>17.770054605909372</v>
      </c>
      <c r="L268">
        <f t="shared" si="65"/>
        <v>4.3144787951518047E-4</v>
      </c>
      <c r="M268">
        <f>J268/SQRT('Exhaust Gas Math'!$E$14*$B$21*$B$23)</f>
        <v>9.3808683887205892E-4</v>
      </c>
      <c r="N268">
        <f t="shared" si="66"/>
        <v>3.3343486332452418E-2</v>
      </c>
      <c r="O268">
        <f t="shared" si="67"/>
        <v>2.3634591416415383E-4</v>
      </c>
      <c r="P268">
        <f t="shared" si="68"/>
        <v>1</v>
      </c>
      <c r="Q268">
        <f>($B$16/2)*(COS((ACOS((2*'Intake Valve Fxn Scratch'!$B$1)/$B$16-1)/($B$17/2))*(I268-($B$17/2)))+1)*P268</f>
        <v>7.4823226343067335E-3</v>
      </c>
      <c r="R268">
        <f t="shared" si="69"/>
        <v>0.98451613609299127</v>
      </c>
      <c r="S268">
        <f t="shared" si="70"/>
        <v>2.8570939787450736E-4</v>
      </c>
      <c r="T268">
        <f>S268*'Exhaust Gas Math'!$C$14</f>
        <v>3.3848492514743165E-4</v>
      </c>
      <c r="U268">
        <f>(T268/'Exhaust Gas Math'!$B$14)+('Exhaust Gas Math'!$D$10)</f>
        <v>1.2124574053079241E-2</v>
      </c>
      <c r="V268">
        <f>('Exhaust Gas Math'!$E$10*(2.53982214E-12*V267^4 - 0.0000000071629564556*V267^3 + 7.56281407226508E-06*V267^2 - 0.00322508455050905*V267 + 1.62997098133725)*$B$24+T268*'Exhaust Gas Math'!$D$14*$B$23)/('Exhaust Gas Math'!$E$10*(2.53982214E-12*V267^4 - 0.0000000071629564556*V267^3 + 7.56281407226508E-06*V267^2 - 0.00322508455050905*V267 + 1.62997098133725)+T268*'Exhaust Gas Math'!$D$14)</f>
        <v>320.23163753901161</v>
      </c>
      <c r="W268">
        <f>(353.3116967483*V268^-1.0020802909)*('Exhaust Gas Math'!$E$10/(T268+'Exhaust Gas Math'!$E$10))+(357.4500179626*V268^-1.0038444015 )*(T268/(T268+'Exhaust Gas Math'!$E$10))</f>
        <v>1.0917009680645597</v>
      </c>
      <c r="X268">
        <f t="shared" si="71"/>
        <v>-172.36584963967402</v>
      </c>
      <c r="Y268">
        <f t="shared" si="72"/>
        <v>74823.225434999084</v>
      </c>
      <c r="Z268">
        <f t="shared" si="73"/>
        <v>74650.859585359416</v>
      </c>
    </row>
    <row r="269" spans="5:26" x14ac:dyDescent="0.2">
      <c r="E269">
        <f t="shared" si="60"/>
        <v>3.3000000000000022E-2</v>
      </c>
      <c r="F269">
        <f t="shared" si="61"/>
        <v>77885.444631778999</v>
      </c>
      <c r="H269">
        <f t="shared" si="74"/>
        <v>3.3000000000000022E-2</v>
      </c>
      <c r="I269">
        <f t="shared" si="62"/>
        <v>144.00000000000114</v>
      </c>
      <c r="J269">
        <f t="shared" si="63"/>
        <v>5.7345838721686207E-2</v>
      </c>
      <c r="K269">
        <f t="shared" si="64"/>
        <v>15.609771740412224</v>
      </c>
      <c r="L269">
        <f t="shared" si="65"/>
        <v>4.462491268988712E-4</v>
      </c>
      <c r="M269">
        <f>J269/SQRT('Exhaust Gas Math'!$E$14*$B$21*$B$23)</f>
        <v>9.7353645486929934E-4</v>
      </c>
      <c r="N269">
        <f t="shared" si="66"/>
        <v>3.571162129339072E-2</v>
      </c>
      <c r="O269">
        <f t="shared" si="67"/>
        <v>2.5313177202636284E-4</v>
      </c>
      <c r="P269">
        <f t="shared" si="68"/>
        <v>1</v>
      </c>
      <c r="Q269">
        <f>($B$16/2)*(COS((ACOS((2*'Intake Valve Fxn Scratch'!$B$1)/$B$16-1)/($B$17/2))*(I269-($B$17/2)))+1)*P269</f>
        <v>7.3501096823869565E-3</v>
      </c>
      <c r="R269">
        <f t="shared" si="69"/>
        <v>0.96711969505091533</v>
      </c>
      <c r="S269">
        <f t="shared" si="70"/>
        <v>3.1072101960654053E-4</v>
      </c>
      <c r="T269">
        <f>S269*'Exhaust Gas Math'!$C$14</f>
        <v>3.6811663125428391E-4</v>
      </c>
      <c r="U269">
        <f>(T269/'Exhaust Gas Math'!$B$14)+('Exhaust Gas Math'!$D$10)</f>
        <v>1.31474151337438E-2</v>
      </c>
      <c r="V269">
        <f>('Exhaust Gas Math'!$E$10*(2.53982214E-12*V268^4 - 0.0000000071629564556*V268^3 + 7.56281407226508E-06*V268^2 - 0.00322508455050905*V268 + 1.62997098133725)*$B$24+T269*'Exhaust Gas Math'!$D$14*$B$23)/('Exhaust Gas Math'!$E$10*(2.53982214E-12*V268^4 - 0.0000000071629564556*V268^3 + 7.56281407226508E-06*V268^2 - 0.00322508455050905*V268 + 1.62997098133725)+T269*'Exhaust Gas Math'!$D$14)</f>
        <v>318.49625551449589</v>
      </c>
      <c r="W269">
        <f>(353.3116967483*V269^-1.0020802909)*('Exhaust Gas Math'!$E$10/(T269+'Exhaust Gas Math'!$E$10))+(357.4500179626*V269^-1.0038444015 )*(T269/(T269+'Exhaust Gas Math'!$E$10))</f>
        <v>1.0976750460609042</v>
      </c>
      <c r="X269">
        <f t="shared" si="71"/>
        <v>-133.73248066296085</v>
      </c>
      <c r="Y269">
        <f t="shared" si="72"/>
        <v>78019.177112441961</v>
      </c>
      <c r="Z269">
        <f t="shared" si="73"/>
        <v>77885.444631778999</v>
      </c>
    </row>
    <row r="270" spans="5:26" x14ac:dyDescent="0.2">
      <c r="E270">
        <f t="shared" si="60"/>
        <v>3.3125000000000022E-2</v>
      </c>
      <c r="F270">
        <f t="shared" si="61"/>
        <v>81360.603047184326</v>
      </c>
      <c r="H270">
        <f t="shared" si="74"/>
        <v>3.3125000000000022E-2</v>
      </c>
      <c r="I270">
        <f t="shared" si="62"/>
        <v>150.00000000000114</v>
      </c>
      <c r="J270">
        <f t="shared" si="63"/>
        <v>5.9153005299967032E-2</v>
      </c>
      <c r="K270">
        <f t="shared" si="64"/>
        <v>13.278464949172379</v>
      </c>
      <c r="L270">
        <f t="shared" si="65"/>
        <v>4.5905871833547469E-4</v>
      </c>
      <c r="M270">
        <f>J270/SQRT('Exhaust Gas Math'!$E$14*$B$21*$B$23)</f>
        <v>1.004215970300512E-3</v>
      </c>
      <c r="N270">
        <f t="shared" si="66"/>
        <v>3.8181243154759258E-2</v>
      </c>
      <c r="O270">
        <f t="shared" si="67"/>
        <v>2.7063699120606334E-4</v>
      </c>
      <c r="P270">
        <f t="shared" si="68"/>
        <v>1</v>
      </c>
      <c r="Q270">
        <f>($B$16/2)*(COS((ACOS((2*'Intake Valve Fxn Scratch'!$B$1)/$B$16-1)/($B$17/2))*(I270-($B$17/2)))+1)*P270</f>
        <v>7.1708671356305147E-3</v>
      </c>
      <c r="R270">
        <f t="shared" si="69"/>
        <v>0.94353514942506778</v>
      </c>
      <c r="S270">
        <f t="shared" si="70"/>
        <v>3.3616843735874321E-4</v>
      </c>
      <c r="T270">
        <f>S270*'Exhaust Gas Math'!$C$14</f>
        <v>3.9826463253505771E-4</v>
      </c>
      <c r="U270">
        <f>(T270/'Exhaust Gas Math'!$B$14)+('Exhaust Gas Math'!$D$10)</f>
        <v>1.4188077932527845E-2</v>
      </c>
      <c r="V270">
        <f>('Exhaust Gas Math'!$E$10*(2.53982214E-12*V269^4 - 0.0000000071629564556*V269^3 + 7.56281407226508E-06*V269^2 - 0.00322508455050905*V269 + 1.62997098133725)*$B$24+T270*'Exhaust Gas Math'!$D$14*$B$23)/('Exhaust Gas Math'!$E$10*(2.53982214E-12*V269^4 - 0.0000000071629564556*V269^3 + 7.56281407226508E-06*V269^2 - 0.00322508455050905*V269 + 1.62997098133725)+T270*'Exhaust Gas Math'!$D$14)</f>
        <v>316.98849515175743</v>
      </c>
      <c r="W270">
        <f>(353.3116967483*V270^-1.0020802909)*('Exhaust Gas Math'!$E$10/(T270+'Exhaust Gas Math'!$E$10))+(357.4500179626*V270^-1.0038444015 )*(T270/(T270+'Exhaust Gas Math'!$E$10))</f>
        <v>1.1029187687733424</v>
      </c>
      <c r="X270">
        <f t="shared" si="71"/>
        <v>-97.232012471889036</v>
      </c>
      <c r="Y270">
        <f t="shared" si="72"/>
        <v>81457.835059656209</v>
      </c>
      <c r="Z270">
        <f t="shared" si="73"/>
        <v>81360.603047184326</v>
      </c>
    </row>
    <row r="271" spans="5:26" x14ac:dyDescent="0.2">
      <c r="E271">
        <f t="shared" si="60"/>
        <v>3.3250000000000023E-2</v>
      </c>
      <c r="F271">
        <f t="shared" si="61"/>
        <v>85051.430592962264</v>
      </c>
      <c r="H271">
        <f t="shared" si="74"/>
        <v>3.3250000000000023E-2</v>
      </c>
      <c r="I271">
        <f t="shared" si="62"/>
        <v>156.00000000000114</v>
      </c>
      <c r="J271">
        <f t="shared" si="63"/>
        <v>6.0659391007270719E-2</v>
      </c>
      <c r="K271">
        <f t="shared" si="64"/>
        <v>10.80167651725197</v>
      </c>
      <c r="L271">
        <f t="shared" si="65"/>
        <v>4.6973630926063208E-4</v>
      </c>
      <c r="M271">
        <f>J271/SQRT('Exhaust Gas Math'!$E$14*$B$21*$B$23)</f>
        <v>1.0297892539745308E-3</v>
      </c>
      <c r="N271">
        <f t="shared" si="66"/>
        <v>4.0740475102977167E-2</v>
      </c>
      <c r="O271">
        <f t="shared" si="67"/>
        <v>2.8877738625440508E-4</v>
      </c>
      <c r="P271">
        <f t="shared" si="68"/>
        <v>1</v>
      </c>
      <c r="Q271">
        <f>($B$16/2)*(COS((ACOS((2*'Intake Valve Fxn Scratch'!$B$1)/$B$16-1)/($B$17/2))*(I271-($B$17/2)))+1)*P271</f>
        <v>6.9469694852801042E-3</v>
      </c>
      <c r="R271">
        <f t="shared" si="69"/>
        <v>0.91407493227369796</v>
      </c>
      <c r="S271">
        <f t="shared" si="70"/>
        <v>3.6171583233700946E-4</v>
      </c>
      <c r="T271">
        <f>S271*'Exhaust Gas Math'!$C$14</f>
        <v>4.2853107858570013E-4</v>
      </c>
      <c r="U271">
        <f>(T271/'Exhaust Gas Math'!$B$14)+('Exhaust Gas Math'!$D$10)</f>
        <v>1.5232829263236939E-2</v>
      </c>
      <c r="V271">
        <f>('Exhaust Gas Math'!$E$10*(2.53982214E-12*V270^4 - 0.0000000071629564556*V270^3 + 7.56281407226508E-06*V270^2 - 0.00322508455050905*V270 + 1.62997098133725)*$B$24+T271*'Exhaust Gas Math'!$D$14*$B$23)/('Exhaust Gas Math'!$E$10*(2.53982214E-12*V270^4 - 0.0000000071629564556*V270^3 + 7.56281407226508E-06*V270^2 - 0.00322508455050905*V270 + 1.62997098133725)+T271*'Exhaust Gas Math'!$D$14)</f>
        <v>315.68280679235528</v>
      </c>
      <c r="W271">
        <f>(353.3116967483*V271^-1.0020802909)*('Exhaust Gas Math'!$E$10/(T271+'Exhaust Gas Math'!$E$10))+(357.4500179626*V271^-1.0038444015 )*(T271/(T271+'Exhaust Gas Math'!$E$10))</f>
        <v>1.107500290907385</v>
      </c>
      <c r="X271">
        <f t="shared" si="71"/>
        <v>-64.60947135026791</v>
      </c>
      <c r="Y271">
        <f t="shared" si="72"/>
        <v>85116.040064312532</v>
      </c>
      <c r="Z271">
        <f t="shared" si="73"/>
        <v>85051.430592962264</v>
      </c>
    </row>
    <row r="272" spans="5:26" x14ac:dyDescent="0.2">
      <c r="E272">
        <f t="shared" si="60"/>
        <v>3.3375000000000023E-2</v>
      </c>
      <c r="F272">
        <f t="shared" si="61"/>
        <v>88927.467506002416</v>
      </c>
      <c r="H272">
        <f t="shared" si="74"/>
        <v>3.3375000000000023E-2</v>
      </c>
      <c r="I272">
        <f t="shared" si="62"/>
        <v>162.00000000000114</v>
      </c>
      <c r="J272">
        <f t="shared" si="63"/>
        <v>6.1848491566556585E-2</v>
      </c>
      <c r="K272">
        <f t="shared" si="64"/>
        <v>8.2065426570124167</v>
      </c>
      <c r="L272">
        <f t="shared" si="65"/>
        <v>4.7816491375373804E-4</v>
      </c>
      <c r="M272">
        <f>J272/SQRT('Exhaust Gas Math'!$E$14*$B$21*$B$23)</f>
        <v>1.0499761196438699E-3</v>
      </c>
      <c r="N272">
        <f t="shared" si="66"/>
        <v>4.3370137971736895E-2</v>
      </c>
      <c r="O272">
        <f t="shared" si="67"/>
        <v>3.074170110513972E-4</v>
      </c>
      <c r="P272">
        <f t="shared" si="68"/>
        <v>1</v>
      </c>
      <c r="Q272">
        <f>($B$16/2)*(COS((ACOS((2*'Intake Valve Fxn Scratch'!$B$1)/$B$16-1)/($B$17/2))*(I272-($B$17/2)))+1)*P272</f>
        <v>6.6813827849855918E-3</v>
      </c>
      <c r="R272">
        <f t="shared" si="69"/>
        <v>0.8791293138138937</v>
      </c>
      <c r="S272">
        <f t="shared" si="70"/>
        <v>3.869627294678567E-4</v>
      </c>
      <c r="T272">
        <f>S272*'Exhaust Gas Math'!$C$14</f>
        <v>4.5844151957614065E-4</v>
      </c>
      <c r="U272">
        <f>(T272/'Exhaust Gas Math'!$B$14)+('Exhaust Gas Math'!$D$10)</f>
        <v>1.626529184488832E-2</v>
      </c>
      <c r="V272">
        <f>('Exhaust Gas Math'!$E$10*(2.53982214E-12*V271^4 - 0.0000000071629564556*V271^3 + 7.56281407226508E-06*V271^2 - 0.00322508455050905*V271 + 1.62997098133725)*$B$24+T272*'Exhaust Gas Math'!$D$14*$B$23)/('Exhaust Gas Math'!$E$10*(2.53982214E-12*V271^4 - 0.0000000071629564556*V271^3 + 7.56281407226508E-06*V271^2 - 0.00322508455050905*V271 + 1.62997098133725)+T272*'Exhaust Gas Math'!$D$14)</f>
        <v>314.55781438514583</v>
      </c>
      <c r="W272">
        <f>(353.3116967483*V272^-1.0020802909)*('Exhaust Gas Math'!$E$10/(T272+'Exhaust Gas Math'!$E$10))+(357.4500179626*V272^-1.0038444015 )*(T272/(T272+'Exhaust Gas Math'!$E$10))</f>
        <v>1.1114783485043236</v>
      </c>
      <c r="X272">
        <f t="shared" si="71"/>
        <v>-37.427556443097082</v>
      </c>
      <c r="Y272">
        <f t="shared" si="72"/>
        <v>88964.895062445517</v>
      </c>
      <c r="Z272">
        <f t="shared" si="73"/>
        <v>88927.467506002416</v>
      </c>
    </row>
    <row r="273" spans="5:26" x14ac:dyDescent="0.2">
      <c r="E273">
        <f t="shared" si="60"/>
        <v>3.3500000000000023E-2</v>
      </c>
      <c r="F273">
        <f t="shared" si="61"/>
        <v>92954.0272291242</v>
      </c>
      <c r="H273">
        <f t="shared" si="74"/>
        <v>3.3500000000000023E-2</v>
      </c>
      <c r="I273">
        <f t="shared" si="62"/>
        <v>168.00000000000114</v>
      </c>
      <c r="J273">
        <f t="shared" si="63"/>
        <v>6.2707278943261766E-2</v>
      </c>
      <c r="K273">
        <f t="shared" si="64"/>
        <v>5.5214961980932697</v>
      </c>
      <c r="L273">
        <f t="shared" si="65"/>
        <v>4.8425218626016681E-4</v>
      </c>
      <c r="M273">
        <f>J273/SQRT('Exhaust Gas Math'!$E$14*$B$21*$B$23)</f>
        <v>1.064555395783882E-3</v>
      </c>
      <c r="N273">
        <f t="shared" si="66"/>
        <v>4.6042841937539554E-2</v>
      </c>
      <c r="O273">
        <f t="shared" si="67"/>
        <v>3.2636172054546672E-4</v>
      </c>
      <c r="P273">
        <f t="shared" si="68"/>
        <v>1</v>
      </c>
      <c r="Q273">
        <f>($B$16/2)*(COS((ACOS((2*'Intake Valve Fxn Scratch'!$B$1)/$B$16-1)/($B$17/2))*(I273-($B$17/2)))+1)*P273</f>
        <v>6.3776253584119681E-3</v>
      </c>
      <c r="R273">
        <f t="shared" si="69"/>
        <v>0.83916123136999576</v>
      </c>
      <c r="S273">
        <f t="shared" si="70"/>
        <v>4.114562631073961E-4</v>
      </c>
      <c r="T273">
        <f>S273*'Exhaust Gas Math'!$C$14</f>
        <v>4.8745943765042511E-4</v>
      </c>
      <c r="U273">
        <f>(T273/'Exhaust Gas Math'!$B$14)+('Exhaust Gas Math'!$D$10)</f>
        <v>1.7266945903372421E-2</v>
      </c>
      <c r="V273">
        <f>('Exhaust Gas Math'!$E$10*(2.53982214E-12*V272^4 - 0.0000000071629564556*V272^3 + 7.56281407226508E-06*V272^2 - 0.00322508455050905*V272 + 1.62997098133725)*$B$24+T273*'Exhaust Gas Math'!$D$14*$B$23)/('Exhaust Gas Math'!$E$10*(2.53982214E-12*V272^4 - 0.0000000071629564556*V272^3 + 7.56281407226508E-06*V272^2 - 0.00322508455050905*V272 + 1.62997098133725)+T273*'Exhaust Gas Math'!$D$14)</f>
        <v>313.59536130045137</v>
      </c>
      <c r="W273">
        <f>(353.3116967483*V273^-1.0020802909)*('Exhaust Gas Math'!$E$10/(T273+'Exhaust Gas Math'!$E$10))+(357.4500179626*V273^-1.0038444015 )*(T273/(T273+'Exhaust Gas Math'!$E$10))</f>
        <v>1.1149043646282455</v>
      </c>
      <c r="X273">
        <f t="shared" si="71"/>
        <v>-16.995000234072201</v>
      </c>
      <c r="Y273">
        <f t="shared" si="72"/>
        <v>92971.022229358277</v>
      </c>
      <c r="Z273">
        <f t="shared" si="73"/>
        <v>92954.0272291242</v>
      </c>
    </row>
    <row r="274" spans="5:26" x14ac:dyDescent="0.2">
      <c r="E274">
        <f t="shared" si="60"/>
        <v>3.3625000000000023E-2</v>
      </c>
      <c r="F274">
        <f t="shared" si="61"/>
        <v>97094.285381965426</v>
      </c>
      <c r="H274">
        <f t="shared" si="74"/>
        <v>3.3625000000000023E-2</v>
      </c>
      <c r="I274">
        <f t="shared" si="62"/>
        <v>174.00000000000114</v>
      </c>
      <c r="J274">
        <f t="shared" si="63"/>
        <v>6.3226344083174318E-2</v>
      </c>
      <c r="K274">
        <f t="shared" si="64"/>
        <v>2.7759550713803605</v>
      </c>
      <c r="L274">
        <f t="shared" si="65"/>
        <v>4.8793143334849472E-4</v>
      </c>
      <c r="M274">
        <f>J274/SQRT('Exhaust Gas Math'!$E$14*$B$21*$B$23)</f>
        <v>1.0733673487942686E-3</v>
      </c>
      <c r="N274">
        <f t="shared" si="66"/>
        <v>4.8722302043226973E-2</v>
      </c>
      <c r="O274">
        <f t="shared" si="67"/>
        <v>3.45354319034747E-4</v>
      </c>
      <c r="P274">
        <f t="shared" si="68"/>
        <v>1</v>
      </c>
      <c r="Q274">
        <f>($B$16/2)*(COS((ACOS((2*'Intake Valve Fxn Scratch'!$B$1)/$B$16-1)/($B$17/2))*(I274-($B$17/2)))+1)*P274</f>
        <v>6.0397211907254542E-3</v>
      </c>
      <c r="R274">
        <f t="shared" si="69"/>
        <v>0.79470015667440186</v>
      </c>
      <c r="S274">
        <f t="shared" si="70"/>
        <v>4.3471069685650397E-4</v>
      </c>
      <c r="T274">
        <f>S274*'Exhaust Gas Math'!$C$14</f>
        <v>5.1500937239345372E-4</v>
      </c>
      <c r="U274">
        <f>(T274/'Exhaust Gas Math'!$B$14)+('Exhaust Gas Math'!$D$10)</f>
        <v>1.8217927427122117E-2</v>
      </c>
      <c r="V274">
        <f>('Exhaust Gas Math'!$E$10*(2.53982214E-12*V273^4 - 0.0000000071629564556*V273^3 + 7.56281407226508E-06*V273^2 - 0.00322508455050905*V273 + 1.62997098133725)*$B$24+T274*'Exhaust Gas Math'!$D$14*$B$23)/('Exhaust Gas Math'!$E$10*(2.53982214E-12*V273^4 - 0.0000000071629564556*V273^3 + 7.56281407226508E-06*V273^2 - 0.00322508455050905*V273 + 1.62997098133725)+T274*'Exhaust Gas Math'!$D$14)</f>
        <v>312.77981988173576</v>
      </c>
      <c r="W274">
        <f>(353.3116967483*V274^-1.0020802909)*('Exhaust Gas Math'!$E$10/(T274+'Exhaust Gas Math'!$E$10))+(357.4500179626*V274^-1.0038444015 )*(T274/(T274+'Exhaust Gas Math'!$E$10))</f>
        <v>1.1178239665252654</v>
      </c>
      <c r="X274">
        <f t="shared" si="71"/>
        <v>-4.3069346955881338</v>
      </c>
      <c r="Y274">
        <f t="shared" si="72"/>
        <v>97098.592316661016</v>
      </c>
      <c r="Z274">
        <f t="shared" si="73"/>
        <v>97094.285381965426</v>
      </c>
    </row>
    <row r="275" spans="5:26" x14ac:dyDescent="0.2">
      <c r="E275">
        <f t="shared" si="60"/>
        <v>3.3750000000000023E-2</v>
      </c>
      <c r="F275">
        <f t="shared" si="61"/>
        <v>101312.21780384357</v>
      </c>
      <c r="H275">
        <f t="shared" si="74"/>
        <v>3.3750000000000023E-2</v>
      </c>
      <c r="I275">
        <f t="shared" si="62"/>
        <v>180.00000000000114</v>
      </c>
      <c r="J275">
        <f t="shared" si="63"/>
        <v>6.3399999999999998E-2</v>
      </c>
      <c r="K275">
        <f t="shared" si="64"/>
        <v>-5.3681244523192568E-13</v>
      </c>
      <c r="L275">
        <f t="shared" si="65"/>
        <v>4.8916234441769013E-4</v>
      </c>
      <c r="M275">
        <f>J275/SQRT('Exhaust Gas Math'!$E$14*$B$21*$B$23)</f>
        <v>1.0763154330738279E-3</v>
      </c>
      <c r="N275">
        <f t="shared" si="66"/>
        <v>5.1362995243407872E-2</v>
      </c>
      <c r="O275">
        <f t="shared" si="67"/>
        <v>3.6407212923014883E-4</v>
      </c>
      <c r="P275">
        <f t="shared" si="68"/>
        <v>1</v>
      </c>
      <c r="Q275">
        <f>($B$16/2)*(COS((ACOS((2*'Intake Valve Fxn Scratch'!$B$1)/$B$16-1)/($B$17/2))*(I275-($B$17/2)))+1)*P275</f>
        <v>5.6721466213976914E-3</v>
      </c>
      <c r="R275">
        <f t="shared" si="69"/>
        <v>0.74633508176285412</v>
      </c>
      <c r="S275">
        <f t="shared" si="70"/>
        <v>4.5623390364774426E-4</v>
      </c>
      <c r="T275">
        <f>S275*'Exhaust Gas Math'!$C$14</f>
        <v>5.4050829225350534E-4</v>
      </c>
      <c r="U275">
        <f>(T275/'Exhaust Gas Math'!$B$14)+('Exhaust Gas Math'!$D$10)</f>
        <v>1.9098111060537774E-2</v>
      </c>
      <c r="V275">
        <f>('Exhaust Gas Math'!$E$10*(2.53982214E-12*V274^4 - 0.0000000071629564556*V274^3 + 7.56281407226508E-06*V274^2 - 0.00322508455050905*V274 + 1.62997098133725)*$B$24+T275*'Exhaust Gas Math'!$D$14*$B$23)/('Exhaust Gas Math'!$E$10*(2.53982214E-12*V274^4 - 0.0000000071629564556*V274^3 + 7.56281407226508E-06*V274^2 - 0.00322508455050905*V274 + 1.62997098133725)+T275*'Exhaust Gas Math'!$D$14)</f>
        <v>312.09757045101486</v>
      </c>
      <c r="W275">
        <f>(353.3116967483*V275^-1.0020802909)*('Exhaust Gas Math'!$E$10/(T275+'Exhaust Gas Math'!$E$10))+(357.4500179626*V275^-1.0038444015 )*(T275/(T275+'Exhaust Gas Math'!$E$10))</f>
        <v>1.1202781392722259</v>
      </c>
      <c r="X275">
        <f t="shared" si="71"/>
        <v>1.6141393212275245E-25</v>
      </c>
      <c r="Y275">
        <f t="shared" si="72"/>
        <v>101312.21780384357</v>
      </c>
      <c r="Z275">
        <f t="shared" si="73"/>
        <v>101312.21780384357</v>
      </c>
    </row>
    <row r="276" spans="5:26" x14ac:dyDescent="0.2">
      <c r="E276">
        <f t="shared" si="60"/>
        <v>3.3875000000000023E-2</v>
      </c>
      <c r="F276">
        <f t="shared" si="61"/>
        <v>101325</v>
      </c>
      <c r="H276">
        <f t="shared" si="74"/>
        <v>3.3875000000000023E-2</v>
      </c>
      <c r="I276">
        <f t="shared" si="62"/>
        <v>186.00000000000114</v>
      </c>
      <c r="J276">
        <f t="shared" si="63"/>
        <v>6.3226344083174194E-2</v>
      </c>
      <c r="K276">
        <f t="shared" si="64"/>
        <v>-2.7759550713814281</v>
      </c>
      <c r="L276">
        <f t="shared" si="65"/>
        <v>4.8793143334849385E-4</v>
      </c>
      <c r="M276">
        <f>J276/SQRT('Exhaust Gas Math'!$E$14*$B$21*$B$23)</f>
        <v>1.0733673487942665E-3</v>
      </c>
      <c r="N276">
        <f t="shared" si="66"/>
        <v>5.3910285390157728E-2</v>
      </c>
      <c r="O276">
        <f t="shared" si="67"/>
        <v>3.8212787818130107E-4</v>
      </c>
      <c r="P276">
        <f t="shared" si="68"/>
        <v>1</v>
      </c>
      <c r="Q276">
        <f>($B$16/2)*(COS((ACOS((2*'Intake Valve Fxn Scratch'!$B$1)/$B$16-1)/($B$17/2))*(I276-($B$17/2)))+1)*P276</f>
        <v>5.2797710445078271E-3</v>
      </c>
      <c r="R276">
        <f t="shared" si="69"/>
        <v>0.69470671638260884</v>
      </c>
      <c r="S276">
        <f t="shared" si="70"/>
        <v>4.7555959718221001E-4</v>
      </c>
      <c r="T276">
        <f>S276*'Exhaust Gas Math'!$C$14</f>
        <v>5.634037796896906E-4</v>
      </c>
      <c r="U276">
        <f>(T276/'Exhaust Gas Math'!$B$14)+('Exhaust Gas Math'!$D$10)</f>
        <v>1.988842819675404E-2</v>
      </c>
      <c r="V276">
        <f>('Exhaust Gas Math'!$E$10*(2.53982214E-12*V275^4 - 0.0000000071629564556*V275^3 + 7.56281407226508E-06*V275^2 - 0.00322508455050905*V275 + 1.62997098133725)*$B$24+T276*'Exhaust Gas Math'!$D$14*$B$23)/('Exhaust Gas Math'!$E$10*(2.53982214E-12*V275^4 - 0.0000000071629564556*V275^3 + 7.56281407226508E-06*V275^2 - 0.00322508455050905*V275 + 1.62997098133725)+T276*'Exhaust Gas Math'!$D$14)</f>
        <v>311.53657905150328</v>
      </c>
      <c r="W276">
        <f>(353.3116967483*V276^-1.0020802909)*('Exhaust Gas Math'!$E$10/(T276+'Exhaust Gas Math'!$E$10))+(357.4500179626*V276^-1.0038444015 )*(T276/(T276+'Exhaust Gas Math'!$E$10))</f>
        <v>1.1223041981651589</v>
      </c>
      <c r="X276">
        <f t="shared" si="71"/>
        <v>4.324196863582106</v>
      </c>
      <c r="Y276">
        <f t="shared" si="72"/>
        <v>105580.75159274554</v>
      </c>
      <c r="Z276">
        <f t="shared" si="73"/>
        <v>101325</v>
      </c>
    </row>
    <row r="277" spans="5:26" x14ac:dyDescent="0.2">
      <c r="E277">
        <f t="shared" si="60"/>
        <v>3.4000000000000023E-2</v>
      </c>
      <c r="F277">
        <f t="shared" si="61"/>
        <v>101325</v>
      </c>
      <c r="H277">
        <f t="shared" si="74"/>
        <v>3.4000000000000023E-2</v>
      </c>
      <c r="I277">
        <f t="shared" si="62"/>
        <v>192.00000000000114</v>
      </c>
      <c r="J277">
        <f t="shared" si="63"/>
        <v>6.2707278943261502E-2</v>
      </c>
      <c r="K277">
        <f t="shared" si="64"/>
        <v>-5.5214961980943196</v>
      </c>
      <c r="L277">
        <f t="shared" si="65"/>
        <v>4.8425218626016496E-4</v>
      </c>
      <c r="M277">
        <f>J277/SQRT('Exhaust Gas Math'!$E$14*$B$21*$B$23)</f>
        <v>1.0645553957838775E-3</v>
      </c>
      <c r="N277">
        <f t="shared" si="66"/>
        <v>5.6301139018069143E-2</v>
      </c>
      <c r="O277">
        <f t="shared" si="67"/>
        <v>3.9907477091733271E-4</v>
      </c>
      <c r="P277">
        <f t="shared" si="68"/>
        <v>1</v>
      </c>
      <c r="Q277">
        <f>($B$16/2)*(COS((ACOS((2*'Intake Valve Fxn Scratch'!$B$1)/$B$16-1)/($B$17/2))*(I277-($B$17/2)))+1)*P277</f>
        <v>4.8677924021071984E-3</v>
      </c>
      <c r="R277">
        <f t="shared" si="69"/>
        <v>0.64049900027726292</v>
      </c>
      <c r="S277">
        <f t="shared" si="70"/>
        <v>4.9228307582257667E-4</v>
      </c>
      <c r="T277">
        <f>S277*'Exhaust Gas Math'!$C$14</f>
        <v>5.8321637758776716E-4</v>
      </c>
      <c r="U277">
        <f>(T277/'Exhaust Gas Math'!$B$14)+('Exhaust Gas Math'!$D$10)</f>
        <v>2.0572328711012812E-2</v>
      </c>
      <c r="V277">
        <f>('Exhaust Gas Math'!$E$10*(2.53982214E-12*V276^4 - 0.0000000071629564556*V276^3 + 7.56281407226508E-06*V276^2 - 0.00322508455050905*V276 + 1.62997098133725)*$B$24+T277*'Exhaust Gas Math'!$D$14*$B$23)/('Exhaust Gas Math'!$E$10*(2.53982214E-12*V276^4 - 0.0000000071629564556*V276^3 + 7.56281407226508E-06*V276^2 - 0.00322508455050905*V276 + 1.62997098133725)+T277*'Exhaust Gas Math'!$D$14)</f>
        <v>311.08602182962011</v>
      </c>
      <c r="W277">
        <f>(353.3116967483*V277^-1.0020802909)*('Exhaust Gas Math'!$E$10/(T277+'Exhaust Gas Math'!$E$10))+(357.4500179626*V277^-1.0038444015 )*(T277/(T277+'Exhaust Gas Math'!$E$10))</f>
        <v>1.1239367206307265</v>
      </c>
      <c r="X277">
        <f t="shared" si="71"/>
        <v>17.132684592707605</v>
      </c>
      <c r="Y277">
        <f t="shared" si="72"/>
        <v>109881.96062540417</v>
      </c>
      <c r="Z277">
        <f t="shared" si="73"/>
        <v>101325</v>
      </c>
    </row>
    <row r="278" spans="5:26" x14ac:dyDescent="0.2">
      <c r="E278">
        <f t="shared" si="60"/>
        <v>3.4125000000000023E-2</v>
      </c>
      <c r="F278">
        <f t="shared" si="61"/>
        <v>101325</v>
      </c>
      <c r="H278">
        <f t="shared" si="74"/>
        <v>3.4125000000000023E-2</v>
      </c>
      <c r="I278">
        <f t="shared" si="62"/>
        <v>198.00000000000114</v>
      </c>
      <c r="J278">
        <f t="shared" si="63"/>
        <v>6.1848491566556155E-2</v>
      </c>
      <c r="K278">
        <f t="shared" si="64"/>
        <v>-8.2065426570135269</v>
      </c>
      <c r="L278">
        <f t="shared" si="65"/>
        <v>4.78164913753735E-4</v>
      </c>
      <c r="M278">
        <f>J278/SQRT('Exhaust Gas Math'!$E$14*$B$21*$B$23)</f>
        <v>1.0499761196438625E-3</v>
      </c>
      <c r="N278">
        <f t="shared" si="66"/>
        <v>5.8465535048487137E-2</v>
      </c>
      <c r="O278">
        <f t="shared" si="67"/>
        <v>4.1441648273840673E-4</v>
      </c>
      <c r="P278">
        <f t="shared" si="68"/>
        <v>1</v>
      </c>
      <c r="Q278">
        <f>($B$16/2)*(COS((ACOS((2*'Intake Valve Fxn Scratch'!$B$1)/$B$16-1)/($B$17/2))*(I278-($B$17/2)))+1)*P278</f>
        <v>4.4416683251894571E-3</v>
      </c>
      <c r="R278">
        <f t="shared" si="69"/>
        <v>0.58443004278808641</v>
      </c>
      <c r="S278">
        <f t="shared" si="70"/>
        <v>5.0609723438163167E-4</v>
      </c>
      <c r="T278">
        <f>S278*'Exhaust Gas Math'!$C$14</f>
        <v>5.9958225305641478E-4</v>
      </c>
      <c r="U278">
        <f>(T278/'Exhaust Gas Math'!$B$14)+('Exhaust Gas Math'!$D$10)</f>
        <v>2.1137253649523256E-2</v>
      </c>
      <c r="V278">
        <f>('Exhaust Gas Math'!$E$10*(2.53982214E-12*V277^4 - 0.0000000071629564556*V277^3 + 7.56281407226508E-06*V277^2 - 0.00322508455050905*V277 + 1.62997098133725)*$B$24+T278*'Exhaust Gas Math'!$D$14*$B$23)/('Exhaust Gas Math'!$E$10*(2.53982214E-12*V277^4 - 0.0000000071629564556*V277^3 + 7.56281407226508E-06*V277^2 - 0.00322508455050905*V277 + 1.62997098133725)+T278*'Exhaust Gas Math'!$D$14)</f>
        <v>310.73591957812459</v>
      </c>
      <c r="W278">
        <f>(353.3116967483*V278^-1.0020802909)*('Exhaust Gas Math'!$E$10/(T278+'Exhaust Gas Math'!$E$10))+(357.4500179626*V278^-1.0038444015 )*(T278/(T278+'Exhaust Gas Math'!$E$10))</f>
        <v>1.1252085371308367</v>
      </c>
      <c r="X278">
        <f t="shared" si="71"/>
        <v>37.889902300302573</v>
      </c>
      <c r="Y278">
        <f t="shared" si="72"/>
        <v>114207.95354255395</v>
      </c>
      <c r="Z278">
        <f t="shared" si="73"/>
        <v>101325</v>
      </c>
    </row>
    <row r="279" spans="5:26" x14ac:dyDescent="0.2">
      <c r="E279">
        <f t="shared" si="60"/>
        <v>3.4250000000000023E-2</v>
      </c>
      <c r="F279">
        <f t="shared" si="61"/>
        <v>101325</v>
      </c>
      <c r="H279">
        <f t="shared" si="74"/>
        <v>3.4250000000000023E-2</v>
      </c>
      <c r="I279">
        <f t="shared" si="62"/>
        <v>204.00000000000114</v>
      </c>
      <c r="J279">
        <f t="shared" si="63"/>
        <v>6.0659391007270157E-2</v>
      </c>
      <c r="K279">
        <f t="shared" si="64"/>
        <v>-10.801676517253036</v>
      </c>
      <c r="L279">
        <f t="shared" si="65"/>
        <v>4.6973630926062818E-4</v>
      </c>
      <c r="M279">
        <f>J279/SQRT('Exhaust Gas Math'!$E$14*$B$21*$B$23)</f>
        <v>1.0297892539745212E-3</v>
      </c>
      <c r="N279">
        <f t="shared" si="66"/>
        <v>6.0328632872303681E-2</v>
      </c>
      <c r="O279">
        <f t="shared" si="67"/>
        <v>4.2762252706013079E-4</v>
      </c>
      <c r="P279">
        <f t="shared" si="68"/>
        <v>1</v>
      </c>
      <c r="Q279">
        <f>($B$16/2)*(COS((ACOS((2*'Intake Valve Fxn Scratch'!$B$1)/$B$16-1)/($B$17/2))*(I279-($B$17/2)))+1)*P279</f>
        <v>4.0070438344667839E-3</v>
      </c>
      <c r="R279">
        <f t="shared" si="69"/>
        <v>0.5272426097982611</v>
      </c>
      <c r="S279">
        <f t="shared" si="70"/>
        <v>5.168248038251406E-4</v>
      </c>
      <c r="T279">
        <f>S279*'Exhaust Gas Math'!$C$14</f>
        <v>6.1229139236759311E-4</v>
      </c>
      <c r="U279">
        <f>(T279/'Exhaust Gas Math'!$B$14)+('Exhaust Gas Math'!$D$10)</f>
        <v>2.1575953660264657E-2</v>
      </c>
      <c r="V279">
        <f>('Exhaust Gas Math'!$E$10*(2.53982214E-12*V278^4 - 0.0000000071629564556*V278^3 + 7.56281407226508E-06*V278^2 - 0.00322508455050905*V278 + 1.62997098133725)*$B$24+T279*'Exhaust Gas Math'!$D$14*$B$23)/('Exhaust Gas Math'!$E$10*(2.53982214E-12*V278^4 - 0.0000000071629564556*V278^3 + 7.56281407226508E-06*V278^2 - 0.00322508455050905*V278 + 1.62997098133725)+T279*'Exhaust Gas Math'!$D$14)</f>
        <v>310.47676082357583</v>
      </c>
      <c r="W279">
        <f>(353.3116967483*V279^-1.0020802909)*('Exhaust Gas Math'!$E$10/(T279+'Exhaust Gas Math'!$E$10))+(357.4500179626*V279^-1.0038444015 )*(T279/(T279+'Exhaust Gas Math'!$E$10))</f>
        <v>1.1261518352108812</v>
      </c>
      <c r="X279">
        <f t="shared" si="71"/>
        <v>65.69756715233946</v>
      </c>
      <c r="Y279">
        <f t="shared" si="72"/>
        <v>118571.14293710273</v>
      </c>
      <c r="Z279">
        <f t="shared" si="73"/>
        <v>101325</v>
      </c>
    </row>
    <row r="280" spans="5:26" x14ac:dyDescent="0.2">
      <c r="E280">
        <f t="shared" si="60"/>
        <v>3.4375000000000024E-2</v>
      </c>
      <c r="F280">
        <f t="shared" si="61"/>
        <v>101325</v>
      </c>
      <c r="H280">
        <f t="shared" si="74"/>
        <v>3.4375000000000024E-2</v>
      </c>
      <c r="I280">
        <f t="shared" si="62"/>
        <v>210.00000000000114</v>
      </c>
      <c r="J280">
        <f t="shared" si="63"/>
        <v>5.9153005299966394E-2</v>
      </c>
      <c r="K280">
        <f t="shared" si="64"/>
        <v>-13.27846494917331</v>
      </c>
      <c r="L280">
        <f t="shared" si="65"/>
        <v>4.5905871833547014E-4</v>
      </c>
      <c r="M280">
        <f>J280/SQRT('Exhaust Gas Math'!$E$14*$B$21*$B$23)</f>
        <v>1.0042159703005011E-3</v>
      </c>
      <c r="N280">
        <f t="shared" si="66"/>
        <v>6.1813705050934906E-2</v>
      </c>
      <c r="O280">
        <f t="shared" si="67"/>
        <v>4.3814904303865753E-4</v>
      </c>
      <c r="P280">
        <f t="shared" si="68"/>
        <v>1</v>
      </c>
      <c r="Q280">
        <f>($B$16/2)*(COS((ACOS((2*'Intake Valve Fxn Scratch'!$B$1)/$B$16-1)/($B$17/2))*(I280-($B$17/2)))+1)*P280</f>
        <v>3.5696765587263104E-3</v>
      </c>
      <c r="R280">
        <f t="shared" si="69"/>
        <v>0.46969428404293556</v>
      </c>
      <c r="S280">
        <f t="shared" si="70"/>
        <v>5.2444240115785202E-4</v>
      </c>
      <c r="T280">
        <f>S280*'Exhaust Gas Math'!$C$14</f>
        <v>6.2131609327749685E-4</v>
      </c>
      <c r="U280">
        <f>(T280/'Exhaust Gas Math'!$B$14)+('Exhaust Gas Math'!$D$10)</f>
        <v>2.1887472504237861E-2</v>
      </c>
      <c r="V280">
        <f>('Exhaust Gas Math'!$E$10*(2.53982214E-12*V279^4 - 0.0000000071629564556*V279^3 + 7.56281407226508E-06*V279^2 - 0.00322508455050905*V279 + 1.62997098133725)*$B$24+T280*'Exhaust Gas Math'!$D$14*$B$23)/('Exhaust Gas Math'!$E$10*(2.53982214E-12*V279^4 - 0.0000000071629564556*V279^3 + 7.56281407226508E-06*V279^2 - 0.00322508455050905*V279 + 1.62997098133725)+T280*'Exhaust Gas Math'!$D$14)</f>
        <v>310.29910852875759</v>
      </c>
      <c r="W280">
        <f>(353.3116967483*V280^-1.0020802909)*('Exhaust Gas Math'!$E$10/(T280+'Exhaust Gas Math'!$E$10))+(357.4500179626*V280^-1.0038444015 )*(T280/(T280+'Exhaust Gas Math'!$E$10))</f>
        <v>1.1267993748783645</v>
      </c>
      <c r="X280">
        <f t="shared" si="71"/>
        <v>99.337298424396323</v>
      </c>
      <c r="Y280">
        <f t="shared" si="72"/>
        <v>123010.43079257106</v>
      </c>
      <c r="Z280">
        <f t="shared" si="73"/>
        <v>101325</v>
      </c>
    </row>
    <row r="281" spans="5:26" x14ac:dyDescent="0.2">
      <c r="E281">
        <f t="shared" si="60"/>
        <v>3.4500000000000024E-2</v>
      </c>
      <c r="F281">
        <f t="shared" si="61"/>
        <v>101325</v>
      </c>
      <c r="H281">
        <f t="shared" si="74"/>
        <v>3.4500000000000024E-2</v>
      </c>
      <c r="I281">
        <f t="shared" si="62"/>
        <v>216.00000000000114</v>
      </c>
      <c r="J281">
        <f t="shared" si="63"/>
        <v>5.7345838721685458E-2</v>
      </c>
      <c r="K281">
        <f t="shared" si="64"/>
        <v>-15.609771740413095</v>
      </c>
      <c r="L281">
        <f t="shared" si="65"/>
        <v>4.4624912689886589E-4</v>
      </c>
      <c r="M281">
        <f>J281/SQRT('Exhaust Gas Math'!$E$14*$B$21*$B$23)</f>
        <v>9.7353645486928666E-4</v>
      </c>
      <c r="N281">
        <f t="shared" si="66"/>
        <v>6.2845765440107906E-2</v>
      </c>
      <c r="O281">
        <f t="shared" si="67"/>
        <v>4.4546451250455742E-4</v>
      </c>
      <c r="P281">
        <f t="shared" si="68"/>
        <v>1</v>
      </c>
      <c r="Q281">
        <f>($B$16/2)*(COS((ACOS((2*'Intake Valve Fxn Scratch'!$B$1)/$B$16-1)/($B$17/2))*(I281-($B$17/2)))+1)*P281</f>
        <v>3.1353604614263869E-3</v>
      </c>
      <c r="R281">
        <f t="shared" si="69"/>
        <v>0.41254742913505094</v>
      </c>
      <c r="S281">
        <f t="shared" si="70"/>
        <v>5.2909220005338423E-4</v>
      </c>
      <c r="T281">
        <f>S281*'Exhaust Gas Math'!$C$14</f>
        <v>6.2682479142608255E-4</v>
      </c>
      <c r="U281">
        <f>(T281/'Exhaust Gas Math'!$B$14)+('Exhaust Gas Math'!$D$10)</f>
        <v>2.2077624321586348E-2</v>
      </c>
      <c r="V281">
        <f>('Exhaust Gas Math'!$E$10*(2.53982214E-12*V280^4 - 0.0000000071629564556*V280^3 + 7.56281407226508E-06*V280^2 - 0.00322508455050905*V280 + 1.62997098133725)*$B$24+T281*'Exhaust Gas Math'!$D$14*$B$23)/('Exhaust Gas Math'!$E$10*(2.53982214E-12*V280^4 - 0.0000000071629564556*V280^3 + 7.56281407226508E-06*V280^2 - 0.00322508455050905*V280 + 1.62997098133725)+T281*'Exhaust Gas Math'!$D$14)</f>
        <v>310.19320645600368</v>
      </c>
      <c r="W281">
        <f>(353.3116967483*V281^-1.0020802909)*('Exhaust Gas Math'!$E$10/(T281+'Exhaust Gas Math'!$E$10))+(357.4500179626*V281^-1.0038444015 )*(T281/(T281+'Exhaust Gas Math'!$E$10))</f>
        <v>1.1271857400270195</v>
      </c>
      <c r="X281">
        <f t="shared" si="71"/>
        <v>137.32784189883242</v>
      </c>
      <c r="Y281">
        <f t="shared" si="72"/>
        <v>127597.23973521419</v>
      </c>
      <c r="Z281">
        <f t="shared" si="73"/>
        <v>101325</v>
      </c>
    </row>
    <row r="282" spans="5:26" x14ac:dyDescent="0.2">
      <c r="E282">
        <f t="shared" si="60"/>
        <v>3.4625000000000024E-2</v>
      </c>
      <c r="F282">
        <f t="shared" si="61"/>
        <v>101325</v>
      </c>
      <c r="H282">
        <f t="shared" si="74"/>
        <v>3.4625000000000024E-2</v>
      </c>
      <c r="I282">
        <f t="shared" si="62"/>
        <v>222.00000000000114</v>
      </c>
      <c r="J282">
        <f t="shared" si="63"/>
        <v>5.5257690967632958E-2</v>
      </c>
      <c r="K282">
        <f t="shared" si="64"/>
        <v>-17.770054605910172</v>
      </c>
      <c r="L282">
        <f t="shared" si="65"/>
        <v>4.314478795151744E-4</v>
      </c>
      <c r="M282">
        <f>J282/SQRT('Exhaust Gas Math'!$E$14*$B$21*$B$23)</f>
        <v>9.380868388720444E-4</v>
      </c>
      <c r="N282">
        <f t="shared" si="66"/>
        <v>6.3355736789099448E-2</v>
      </c>
      <c r="O282">
        <f t="shared" si="67"/>
        <v>4.4907930081652898E-4</v>
      </c>
      <c r="P282">
        <f t="shared" si="68"/>
        <v>1</v>
      </c>
      <c r="Q282">
        <f>($B$16/2)*(COS((ACOS((2*'Intake Valve Fxn Scratch'!$B$1)/$B$16-1)/($B$17/2))*(I282-($B$17/2)))+1)*P282</f>
        <v>2.7098490859542483E-3</v>
      </c>
      <c r="R282">
        <f t="shared" si="69"/>
        <v>0.35655909025713795</v>
      </c>
      <c r="S282">
        <f t="shared" si="70"/>
        <v>5.3107798614846619E-4</v>
      </c>
      <c r="T282">
        <f>S282*'Exhaust Gas Math'!$C$14</f>
        <v>6.2917738697510211E-4</v>
      </c>
      <c r="U282">
        <f>(T282/'Exhaust Gas Math'!$B$14)+('Exhaust Gas Math'!$D$10)</f>
        <v>2.2158832314303628E-2</v>
      </c>
      <c r="V282">
        <f>('Exhaust Gas Math'!$E$10*(2.53982214E-12*V281^4 - 0.0000000071629564556*V281^3 + 7.56281407226508E-06*V281^2 - 0.00322508455050905*V281 + 1.62997098133725)*$B$24+T282*'Exhaust Gas Math'!$D$14*$B$23)/('Exhaust Gas Math'!$E$10*(2.53982214E-12*V281^4 - 0.0000000071629564556*V281^3 + 7.56281407226508E-06*V281^2 - 0.00322508455050905*V281 + 1.62997098133725)+T282*'Exhaust Gas Math'!$D$14)</f>
        <v>310.14862761277504</v>
      </c>
      <c r="W282">
        <f>(353.3116967483*V282^-1.0020802909)*('Exhaust Gas Math'!$E$10/(T282+'Exhaust Gas Math'!$E$10))+(357.4500179626*V282^-1.0038444015 )*(T282/(T282+'Exhaust Gas Math'!$E$10))</f>
        <v>1.1273484574003987</v>
      </c>
      <c r="X282">
        <f t="shared" si="71"/>
        <v>177.99413977282632</v>
      </c>
      <c r="Y282">
        <f t="shared" si="72"/>
        <v>132440.99467589459</v>
      </c>
      <c r="Z282">
        <f t="shared" si="73"/>
        <v>101325</v>
      </c>
    </row>
    <row r="283" spans="5:26" x14ac:dyDescent="0.2">
      <c r="E283">
        <f t="shared" si="60"/>
        <v>3.4750000000000024E-2</v>
      </c>
      <c r="F283">
        <f t="shared" si="61"/>
        <v>101325</v>
      </c>
      <c r="H283">
        <f t="shared" si="74"/>
        <v>3.4750000000000024E-2</v>
      </c>
      <c r="I283">
        <f t="shared" si="62"/>
        <v>228.00000000000114</v>
      </c>
      <c r="J283">
        <f t="shared" si="63"/>
        <v>5.2911440221575304E-2</v>
      </c>
      <c r="K283">
        <f t="shared" si="64"/>
        <v>-19.735645034521902</v>
      </c>
      <c r="L283">
        <f t="shared" si="65"/>
        <v>4.1481714174809172E-4</v>
      </c>
      <c r="M283">
        <f>J283/SQRT('Exhaust Gas Math'!$E$14*$B$21*$B$23)</f>
        <v>8.9825551571994921E-4</v>
      </c>
      <c r="N283">
        <f t="shared" si="66"/>
        <v>6.3284913265651277E-2</v>
      </c>
      <c r="O283">
        <f t="shared" si="67"/>
        <v>4.4857728821272417E-4</v>
      </c>
      <c r="P283">
        <f t="shared" si="68"/>
        <v>1</v>
      </c>
      <c r="Q283">
        <f>($B$16/2)*(COS((ACOS((2*'Intake Valve Fxn Scratch'!$B$1)/$B$16-1)/($B$17/2))*(I283-($B$17/2)))+1)*P283</f>
        <v>2.2987793363430679E-3</v>
      </c>
      <c r="R283">
        <f t="shared" si="69"/>
        <v>0.30247096530829842</v>
      </c>
      <c r="S283">
        <f t="shared" si="70"/>
        <v>5.3084403973249978E-4</v>
      </c>
      <c r="T283">
        <f>S283*'Exhaust Gas Math'!$C$14</f>
        <v>6.2890022656075795E-4</v>
      </c>
      <c r="U283">
        <f>(T283/'Exhaust Gas Math'!$B$14)+('Exhaust Gas Math'!$D$10)</f>
        <v>2.2149265161582048E-2</v>
      </c>
      <c r="V283">
        <f>('Exhaust Gas Math'!$E$10*(2.53982214E-12*V282^4 - 0.0000000071629564556*V282^3 + 7.56281407226508E-06*V282^2 - 0.00322508455050905*V282 + 1.62997098133725)*$B$24+T283*'Exhaust Gas Math'!$D$14*$B$23)/('Exhaust Gas Math'!$E$10*(2.53982214E-12*V282^4 - 0.0000000071629564556*V282^3 + 7.56281407226508E-06*V282^2 - 0.00322508455050905*V282 + 1.62997098133725)+T283*'Exhaust Gas Math'!$D$14)</f>
        <v>310.15403660183938</v>
      </c>
      <c r="W283">
        <f>(353.3116967483*V283^-1.0020802909)*('Exhaust Gas Math'!$E$10/(T283+'Exhaust Gas Math'!$E$10))+(357.4500179626*V283^-1.0038444015 )*(T283/(T283+'Exhaust Gas Math'!$E$10))</f>
        <v>1.1273287118595596</v>
      </c>
      <c r="X283">
        <f t="shared" si="71"/>
        <v>219.54483438273539</v>
      </c>
      <c r="Y283">
        <f t="shared" si="72"/>
        <v>137693.71052577466</v>
      </c>
      <c r="Z283">
        <f t="shared" si="73"/>
        <v>101325</v>
      </c>
    </row>
    <row r="284" spans="5:26" x14ac:dyDescent="0.2">
      <c r="E284">
        <f t="shared" si="60"/>
        <v>3.4875000000000024E-2</v>
      </c>
      <c r="F284">
        <f t="shared" si="61"/>
        <v>101325</v>
      </c>
      <c r="H284">
        <f t="shared" si="74"/>
        <v>3.4875000000000024E-2</v>
      </c>
      <c r="I284">
        <f t="shared" si="62"/>
        <v>234.00000000000114</v>
      </c>
      <c r="J284">
        <f t="shared" si="63"/>
        <v>5.0332792497670836E-2</v>
      </c>
      <c r="K284">
        <f t="shared" si="64"/>
        <v>-21.485007606186173</v>
      </c>
      <c r="L284">
        <f t="shared" si="65"/>
        <v>3.9653912344079936E-4</v>
      </c>
      <c r="M284">
        <f>J284/SQRT('Exhaust Gas Math'!$E$14*$B$21*$B$23)</f>
        <v>8.5447888572469561E-4</v>
      </c>
      <c r="N284">
        <f t="shared" si="66"/>
        <v>6.2589395196655406E-2</v>
      </c>
      <c r="O284">
        <f t="shared" si="67"/>
        <v>4.4364730422138233E-4</v>
      </c>
      <c r="P284">
        <f t="shared" si="68"/>
        <v>1</v>
      </c>
      <c r="Q284">
        <f>($B$16/2)*(COS((ACOS((2*'Intake Valve Fxn Scratch'!$B$1)/$B$16-1)/($B$17/2))*(I284-($B$17/2)))+1)*P284</f>
        <v>1.9075968031529702E-3</v>
      </c>
      <c r="R284">
        <f t="shared" si="69"/>
        <v>0.25099957936223294</v>
      </c>
      <c r="S284">
        <f t="shared" si="70"/>
        <v>5.2893754071550443E-4</v>
      </c>
      <c r="T284">
        <f>S284*'Exhaust Gas Math'!$C$14</f>
        <v>6.2664156380110741E-4</v>
      </c>
      <c r="U284">
        <f>(T284/'Exhaust Gas Math'!$B$14)+('Exhaust Gas Math'!$D$10)</f>
        <v>2.2071299584790521E-2</v>
      </c>
      <c r="V284">
        <f>('Exhaust Gas Math'!$E$10*(2.53982214E-12*V283^4 - 0.0000000071629564556*V283^3 + 7.56281407226508E-06*V283^2 - 0.00322508455050905*V283 + 1.62997098133725)*$B$24+T284*'Exhaust Gas Math'!$D$14*$B$23)/('Exhaust Gas Math'!$E$10*(2.53982214E-12*V283^4 - 0.0000000071629564556*V283^3 + 7.56281407226508E-06*V283^2 - 0.00322508455050905*V283 + 1.62997098133725)+T284*'Exhaust Gas Math'!$D$14)</f>
        <v>310.19716169889131</v>
      </c>
      <c r="W284">
        <f>(353.3116967483*V284^-1.0020802909)*('Exhaust Gas Math'!$E$10/(T284+'Exhaust Gas Math'!$E$10))+(357.4500179626*V284^-1.0038444015 )*(T284/(T284+'Exhaust Gas Math'!$E$10))</f>
        <v>1.1271713061267064</v>
      </c>
      <c r="X284">
        <f t="shared" si="71"/>
        <v>260.15426639021985</v>
      </c>
      <c r="Y284">
        <f t="shared" si="72"/>
        <v>143553.47866855311</v>
      </c>
      <c r="Z284">
        <f t="shared" si="73"/>
        <v>101325</v>
      </c>
    </row>
    <row r="285" spans="5:26" x14ac:dyDescent="0.2">
      <c r="E285">
        <f t="shared" si="60"/>
        <v>3.5000000000000024E-2</v>
      </c>
      <c r="F285">
        <f t="shared" si="61"/>
        <v>101325</v>
      </c>
      <c r="H285">
        <f t="shared" si="74"/>
        <v>3.5000000000000024E-2</v>
      </c>
      <c r="I285">
        <f t="shared" si="62"/>
        <v>240.00000000000114</v>
      </c>
      <c r="J285">
        <f t="shared" si="63"/>
        <v>4.7549999999999377E-2</v>
      </c>
      <c r="K285">
        <f t="shared" si="64"/>
        <v>-22.99897593849018</v>
      </c>
      <c r="L285">
        <f t="shared" si="65"/>
        <v>3.7681408238679341E-4</v>
      </c>
      <c r="M285">
        <f>J285/SQRT('Exhaust Gas Math'!$E$14*$B$21*$B$23)</f>
        <v>8.0723657480536034E-4</v>
      </c>
      <c r="N285">
        <f t="shared" si="66"/>
        <v>6.124411915232332E-2</v>
      </c>
      <c r="O285">
        <f t="shared" si="67"/>
        <v>4.3411169377769127E-4</v>
      </c>
      <c r="P285">
        <f t="shared" si="68"/>
        <v>1</v>
      </c>
      <c r="Q285">
        <f>($B$16/2)*(COS((ACOS((2*'Intake Valve Fxn Scratch'!$B$1)/$B$16-1)/($B$17/2))*(I285-($B$17/2)))+1)*P285</f>
        <v>1.5414836237512566E-3</v>
      </c>
      <c r="R285">
        <f t="shared" si="69"/>
        <v>0.20282679259884956</v>
      </c>
      <c r="S285">
        <f t="shared" si="70"/>
        <v>5.2595770784467108E-4</v>
      </c>
      <c r="T285">
        <f>S285*'Exhaust Gas Math'!$C$14</f>
        <v>6.2311130363557066E-4</v>
      </c>
      <c r="U285">
        <f>(T285/'Exhaust Gas Math'!$B$14)+('Exhaust Gas Math'!$D$10)</f>
        <v>2.1949440414423357E-2</v>
      </c>
      <c r="V285">
        <f>('Exhaust Gas Math'!$E$10*(2.53982214E-12*V284^4 - 0.0000000071629564556*V284^3 + 7.56281407226508E-06*V284^2 - 0.00322508455050905*V284 + 1.62997098133725)*$B$24+T285*'Exhaust Gas Math'!$D$14*$B$23)/('Exhaust Gas Math'!$E$10*(2.53982214E-12*V284^4 - 0.0000000071629564556*V284^3 + 7.56281407226508E-06*V284^2 - 0.00322508455050905*V284 + 1.62997098133725)+T285*'Exhaust Gas Math'!$D$14)</f>
        <v>310.26507546837001</v>
      </c>
      <c r="W285">
        <f>(353.3116967483*V285^-1.0020802909)*('Exhaust Gas Math'!$E$10/(T285+'Exhaust Gas Math'!$E$10))+(357.4500179626*V285^-1.0038444015 )*(T285/(T285+'Exhaust Gas Math'!$E$10))</f>
        <v>1.1269235109748656</v>
      </c>
      <c r="X285">
        <f t="shared" si="71"/>
        <v>298.04472634693707</v>
      </c>
      <c r="Y285">
        <f t="shared" si="72"/>
        <v>150266.87618012467</v>
      </c>
      <c r="Z285">
        <f t="shared" si="73"/>
        <v>101325</v>
      </c>
    </row>
    <row r="286" spans="5:26" x14ac:dyDescent="0.2">
      <c r="E286">
        <f t="shared" si="60"/>
        <v>3.5125000000000024E-2</v>
      </c>
      <c r="F286">
        <f t="shared" si="61"/>
        <v>101325</v>
      </c>
      <c r="H286">
        <f t="shared" si="74"/>
        <v>3.5125000000000024E-2</v>
      </c>
      <c r="I286">
        <f t="shared" si="62"/>
        <v>246.00000000000114</v>
      </c>
      <c r="J286">
        <f t="shared" si="63"/>
        <v>4.4593551585502197E-2</v>
      </c>
      <c r="K286">
        <f t="shared" si="64"/>
        <v>-24.260962677566958</v>
      </c>
      <c r="L286">
        <f t="shared" si="65"/>
        <v>3.5585813026359182E-4</v>
      </c>
      <c r="M286">
        <f>J286/SQRT('Exhaust Gas Math'!$E$14*$B$21*$B$23)</f>
        <v>7.5704617960646505E-4</v>
      </c>
      <c r="N286">
        <f t="shared" si="66"/>
        <v>5.9246088902351501E-2</v>
      </c>
      <c r="O286">
        <f t="shared" si="67"/>
        <v>4.1994921894680901E-4</v>
      </c>
      <c r="P286">
        <f t="shared" si="68"/>
        <v>1</v>
      </c>
      <c r="Q286">
        <f>($B$16/2)*(COS((ACOS((2*'Intake Valve Fxn Scratch'!$B$1)/$B$16-1)/($B$17/2))*(I286-($B$17/2)))+1)*P286</f>
        <v>1.2052898326529314E-3</v>
      </c>
      <c r="R286">
        <f t="shared" si="69"/>
        <v>0.15859076745433309</v>
      </c>
      <c r="S286">
        <f t="shared" si="70"/>
        <v>5.2249723747615075E-4</v>
      </c>
      <c r="T286">
        <f>S286*'Exhaust Gas Math'!$C$14</f>
        <v>6.1901162381272493E-4</v>
      </c>
      <c r="U286">
        <f>(T286/'Exhaust Gas Math'!$B$14)+('Exhaust Gas Math'!$D$10)</f>
        <v>2.1807925750189815E-2</v>
      </c>
      <c r="V286">
        <f>('Exhaust Gas Math'!$E$10*(2.53982214E-12*V285^4 - 0.0000000071629564556*V285^3 + 7.56281407226508E-06*V285^2 - 0.00322508455050905*V285 + 1.62997098133725)*$B$24+T286*'Exhaust Gas Math'!$D$14*$B$23)/('Exhaust Gas Math'!$E$10*(2.53982214E-12*V285^4 - 0.0000000071629564556*V285^3 + 7.56281407226508E-06*V285^2 - 0.00322508455050905*V285 + 1.62997098133725)+T286*'Exhaust Gas Math'!$D$14)</f>
        <v>310.3448455885175</v>
      </c>
      <c r="W286">
        <f>(353.3116967483*V286^-1.0020802909)*('Exhaust Gas Math'!$E$10/(T286+'Exhaust Gas Math'!$E$10))+(357.4500179626*V286^-1.0038444015 )*(T286/(T286+'Exhaust Gas Math'!$E$10))</f>
        <v>1.1266325946186055</v>
      </c>
      <c r="X286">
        <f t="shared" si="71"/>
        <v>331.56476735035045</v>
      </c>
      <c r="Y286">
        <f t="shared" si="72"/>
        <v>158130.6448118797</v>
      </c>
      <c r="Z286">
        <f t="shared" si="73"/>
        <v>101325</v>
      </c>
    </row>
    <row r="287" spans="5:26" x14ac:dyDescent="0.2">
      <c r="E287">
        <f t="shared" si="60"/>
        <v>3.5250000000000024E-2</v>
      </c>
      <c r="F287">
        <f t="shared" si="61"/>
        <v>101325</v>
      </c>
      <c r="H287">
        <f t="shared" si="74"/>
        <v>3.5250000000000024E-2</v>
      </c>
      <c r="I287">
        <f t="shared" si="62"/>
        <v>252.00000000000114</v>
      </c>
      <c r="J287">
        <f t="shared" si="63"/>
        <v>4.1495838721685226E-2</v>
      </c>
      <c r="K287">
        <f t="shared" si="64"/>
        <v>-25.257141232615449</v>
      </c>
      <c r="L287">
        <f t="shared" si="65"/>
        <v>3.9769296294121147E-5</v>
      </c>
      <c r="M287">
        <f>J287/SQRT('Exhaust Gas Math'!$E$14*$B$21*$B$23)</f>
        <v>7.0445759660082573E-4</v>
      </c>
      <c r="N287">
        <f t="shared" si="66"/>
        <v>5.6616440724261329E-2</v>
      </c>
      <c r="O287">
        <f t="shared" si="67"/>
        <v>0</v>
      </c>
      <c r="P287">
        <f t="shared" si="68"/>
        <v>0</v>
      </c>
      <c r="Q287">
        <f>($B$16/2)*(COS((ACOS((2*'Intake Valve Fxn Scratch'!$B$1)/$B$16-1)/($B$17/2))*(I287-($B$17/2)))+1)*P287</f>
        <v>0</v>
      </c>
      <c r="R287">
        <f t="shared" si="69"/>
        <v>0</v>
      </c>
      <c r="S287">
        <f t="shared" si="70"/>
        <v>0</v>
      </c>
      <c r="T287">
        <f>S287*'Exhaust Gas Math'!$C$14</f>
        <v>0</v>
      </c>
      <c r="U287">
        <f>(T287/'Exhaust Gas Math'!$B$14)+('Exhaust Gas Math'!$D$10)</f>
        <v>4.4059320573952224E-4</v>
      </c>
      <c r="V287">
        <f>('Exhaust Gas Math'!$E$10*(2.53982214E-12*V286^4 - 0.0000000071629564556*V286^3 + 7.56281407226508E-06*V286^2 - 0.00322508455050905*V286 + 1.62997098133725)*$B$24+T287*'Exhaust Gas Math'!$D$14*$B$23)/('Exhaust Gas Math'!$E$10*(2.53982214E-12*V286^4 - 0.0000000071629564556*V286^3 + 7.56281407226508E-06*V286^2 - 0.00322508455050905*V286 + 1.62997098133725)+T287*'Exhaust Gas Math'!$D$14)</f>
        <v>1100</v>
      </c>
      <c r="W287">
        <f>(353.3116967483*V287^-1.0020802909)*('Exhaust Gas Math'!$E$10/(T287+'Exhaust Gas Math'!$E$10))+(357.4500179626*V287^-1.0038444015 )*(T287/(T287+'Exhaust Gas Math'!$E$10))</f>
        <v>0.31654710700089367</v>
      </c>
      <c r="X287">
        <f t="shared" si="71"/>
        <v>0</v>
      </c>
      <c r="Y287">
        <f t="shared" si="72"/>
        <v>101325</v>
      </c>
      <c r="Z287">
        <f t="shared" si="73"/>
        <v>101325</v>
      </c>
    </row>
    <row r="288" spans="5:26" x14ac:dyDescent="0.2">
      <c r="E288">
        <f t="shared" si="60"/>
        <v>3.5375000000000024E-2</v>
      </c>
      <c r="F288">
        <f t="shared" si="61"/>
        <v>101325</v>
      </c>
      <c r="H288">
        <f t="shared" si="74"/>
        <v>3.5375000000000024E-2</v>
      </c>
      <c r="I288">
        <f t="shared" si="62"/>
        <v>258.00000000000114</v>
      </c>
      <c r="J288">
        <f t="shared" si="63"/>
        <v>3.8290800598922328E-2</v>
      </c>
      <c r="K288">
        <f t="shared" si="64"/>
        <v>-25.976597262922848</v>
      </c>
      <c r="L288">
        <f t="shared" si="65"/>
        <v>3.9769296294121147E-5</v>
      </c>
      <c r="M288">
        <f>J288/SQRT('Exhaust Gas Math'!$E$14*$B$21*$B$23)</f>
        <v>6.5004699730871732E-4</v>
      </c>
      <c r="N288">
        <f t="shared" si="66"/>
        <v>5.3401053069948655E-2</v>
      </c>
      <c r="O288">
        <f t="shared" si="67"/>
        <v>0</v>
      </c>
      <c r="P288">
        <f t="shared" si="68"/>
        <v>0</v>
      </c>
      <c r="Q288">
        <f>($B$16/2)*(COS((ACOS((2*'Intake Valve Fxn Scratch'!$B$1)/$B$16-1)/($B$17/2))*(I288-($B$17/2)))+1)*P288</f>
        <v>0</v>
      </c>
      <c r="R288">
        <f t="shared" si="69"/>
        <v>0</v>
      </c>
      <c r="S288">
        <f t="shared" si="70"/>
        <v>0</v>
      </c>
      <c r="T288">
        <f>S288*'Exhaust Gas Math'!$C$14</f>
        <v>0</v>
      </c>
      <c r="U288">
        <f>(T288/'Exhaust Gas Math'!$B$14)+('Exhaust Gas Math'!$D$10)</f>
        <v>4.4059320573952224E-4</v>
      </c>
      <c r="V288">
        <f>('Exhaust Gas Math'!$E$10*(2.53982214E-12*V287^4 - 0.0000000071629564556*V287^3 + 7.56281407226508E-06*V287^2 - 0.00322508455050905*V287 + 1.62997098133725)*$B$24+T288*'Exhaust Gas Math'!$D$14*$B$23)/('Exhaust Gas Math'!$E$10*(2.53982214E-12*V287^4 - 0.0000000071629564556*V287^3 + 7.56281407226508E-06*V287^2 - 0.00322508455050905*V287 + 1.62997098133725)+T288*'Exhaust Gas Math'!$D$14)</f>
        <v>1100</v>
      </c>
      <c r="W288">
        <f>(353.3116967483*V288^-1.0020802909)*('Exhaust Gas Math'!$E$10/(T288+'Exhaust Gas Math'!$E$10))+(357.4500179626*V288^-1.0038444015 )*(T288/(T288+'Exhaust Gas Math'!$E$10))</f>
        <v>0.31654710700089367</v>
      </c>
      <c r="X288">
        <f t="shared" si="71"/>
        <v>0</v>
      </c>
      <c r="Y288">
        <f t="shared" si="72"/>
        <v>101325</v>
      </c>
      <c r="Z288">
        <f t="shared" si="73"/>
        <v>101325</v>
      </c>
    </row>
    <row r="289" spans="5:26" x14ac:dyDescent="0.2">
      <c r="E289">
        <f t="shared" si="60"/>
        <v>3.5500000000000025E-2</v>
      </c>
      <c r="F289">
        <f t="shared" si="61"/>
        <v>101325</v>
      </c>
      <c r="H289">
        <f t="shared" si="74"/>
        <v>3.5500000000000025E-2</v>
      </c>
      <c r="I289">
        <f t="shared" si="62"/>
        <v>264.00000000000114</v>
      </c>
      <c r="J289">
        <f t="shared" si="63"/>
        <v>3.5013552285583942E-2</v>
      </c>
      <c r="K289">
        <f t="shared" si="64"/>
        <v>-26.41144825766521</v>
      </c>
      <c r="L289">
        <f t="shared" si="65"/>
        <v>3.9769296294121147E-5</v>
      </c>
      <c r="M289">
        <f>J289/SQRT('Exhaust Gas Math'!$E$14*$B$21*$B$23)</f>
        <v>5.9441051564213562E-4</v>
      </c>
      <c r="N289">
        <f t="shared" si="66"/>
        <v>4.9669531178882606E-2</v>
      </c>
      <c r="O289">
        <f t="shared" si="67"/>
        <v>0</v>
      </c>
      <c r="P289">
        <f t="shared" si="68"/>
        <v>0</v>
      </c>
      <c r="Q289">
        <f>($B$16/2)*(COS((ACOS((2*'Intake Valve Fxn Scratch'!$B$1)/$B$16-1)/($B$17/2))*(I289-($B$17/2)))+1)*P289</f>
        <v>0</v>
      </c>
      <c r="R289">
        <f t="shared" si="69"/>
        <v>0</v>
      </c>
      <c r="S289">
        <f t="shared" si="70"/>
        <v>0</v>
      </c>
      <c r="T289">
        <f>S289*'Exhaust Gas Math'!$C$14</f>
        <v>0</v>
      </c>
      <c r="U289">
        <f>(T289/'Exhaust Gas Math'!$B$14)+('Exhaust Gas Math'!$D$10)</f>
        <v>4.4059320573952224E-4</v>
      </c>
      <c r="V289">
        <f>('Exhaust Gas Math'!$E$10*(2.53982214E-12*V288^4 - 0.0000000071629564556*V288^3 + 7.56281407226508E-06*V288^2 - 0.00322508455050905*V288 + 1.62997098133725)*$B$24+T289*'Exhaust Gas Math'!$D$14*$B$23)/('Exhaust Gas Math'!$E$10*(2.53982214E-12*V288^4 - 0.0000000071629564556*V288^3 + 7.56281407226508E-06*V288^2 - 0.00322508455050905*V288 + 1.62997098133725)+T289*'Exhaust Gas Math'!$D$14)</f>
        <v>1100</v>
      </c>
      <c r="W289">
        <f>(353.3116967483*V289^-1.0020802909)*('Exhaust Gas Math'!$E$10/(T289+'Exhaust Gas Math'!$E$10))+(357.4500179626*V289^-1.0038444015 )*(T289/(T289+'Exhaust Gas Math'!$E$10))</f>
        <v>0.31654710700089367</v>
      </c>
      <c r="X289">
        <f t="shared" si="71"/>
        <v>0</v>
      </c>
      <c r="Y289">
        <f t="shared" si="72"/>
        <v>101325</v>
      </c>
      <c r="Z289">
        <f t="shared" si="73"/>
        <v>101325</v>
      </c>
    </row>
    <row r="290" spans="5:26" x14ac:dyDescent="0.2">
      <c r="E290">
        <f t="shared" si="60"/>
        <v>3.5625000000000025E-2</v>
      </c>
      <c r="F290">
        <f t="shared" si="61"/>
        <v>101325</v>
      </c>
      <c r="H290">
        <f t="shared" si="74"/>
        <v>3.5625000000000025E-2</v>
      </c>
      <c r="I290">
        <f t="shared" si="62"/>
        <v>270.00000000000114</v>
      </c>
      <c r="J290">
        <f t="shared" si="63"/>
        <v>3.1699999999999305E-2</v>
      </c>
      <c r="K290">
        <f t="shared" si="64"/>
        <v>-26.556929898345718</v>
      </c>
      <c r="L290">
        <f t="shared" si="65"/>
        <v>3.9769296294121147E-5</v>
      </c>
      <c r="M290">
        <f>J290/SQRT('Exhaust Gas Math'!$E$14*$B$21*$B$23)</f>
        <v>5.3815771653690212E-4</v>
      </c>
      <c r="N290">
        <f t="shared" si="66"/>
        <v>4.5512549561611361E-2</v>
      </c>
      <c r="O290">
        <f t="shared" si="67"/>
        <v>0</v>
      </c>
      <c r="P290">
        <f t="shared" si="68"/>
        <v>0</v>
      </c>
      <c r="Q290">
        <f>($B$16/2)*(COS((ACOS((2*'Intake Valve Fxn Scratch'!$B$1)/$B$16-1)/($B$17/2))*(I290-($B$17/2)))+1)*P290</f>
        <v>0</v>
      </c>
      <c r="R290">
        <f t="shared" si="69"/>
        <v>0</v>
      </c>
      <c r="S290">
        <f t="shared" si="70"/>
        <v>0</v>
      </c>
      <c r="T290">
        <f>S290*'Exhaust Gas Math'!$C$14</f>
        <v>0</v>
      </c>
      <c r="U290">
        <f>(T290/'Exhaust Gas Math'!$B$14)+('Exhaust Gas Math'!$D$10)</f>
        <v>4.4059320573952224E-4</v>
      </c>
      <c r="V290">
        <f>('Exhaust Gas Math'!$E$10*(2.53982214E-12*V289^4 - 0.0000000071629564556*V289^3 + 7.56281407226508E-06*V289^2 - 0.00322508455050905*V289 + 1.62997098133725)*$B$24+T290*'Exhaust Gas Math'!$D$14*$B$23)/('Exhaust Gas Math'!$E$10*(2.53982214E-12*V289^4 - 0.0000000071629564556*V289^3 + 7.56281407226508E-06*V289^2 - 0.00322508455050905*V289 + 1.62997098133725)+T290*'Exhaust Gas Math'!$D$14)</f>
        <v>1100</v>
      </c>
      <c r="W290">
        <f>(353.3116967483*V290^-1.0020802909)*('Exhaust Gas Math'!$E$10/(T290+'Exhaust Gas Math'!$E$10))+(357.4500179626*V290^-1.0038444015 )*(T290/(T290+'Exhaust Gas Math'!$E$10))</f>
        <v>0.31654710700089367</v>
      </c>
      <c r="X290">
        <f t="shared" si="71"/>
        <v>0</v>
      </c>
      <c r="Y290">
        <f t="shared" si="72"/>
        <v>101325</v>
      </c>
      <c r="Z290">
        <f t="shared" si="73"/>
        <v>101325</v>
      </c>
    </row>
    <row r="291" spans="5:26" x14ac:dyDescent="0.2">
      <c r="E291">
        <f t="shared" si="60"/>
        <v>3.5750000000000025E-2</v>
      </c>
      <c r="F291">
        <f t="shared" si="61"/>
        <v>101325</v>
      </c>
      <c r="H291">
        <f t="shared" si="74"/>
        <v>3.5750000000000025E-2</v>
      </c>
      <c r="I291">
        <f t="shared" si="62"/>
        <v>276.00000000000114</v>
      </c>
      <c r="J291">
        <f t="shared" si="63"/>
        <v>2.8386447714414675E-2</v>
      </c>
      <c r="K291">
        <f t="shared" si="64"/>
        <v>-26.411448257665086</v>
      </c>
      <c r="L291">
        <f t="shared" si="65"/>
        <v>3.9769296294121147E-5</v>
      </c>
      <c r="M291">
        <f>J291/SQRT('Exhaust Gas Math'!$E$14*$B$21*$B$23)</f>
        <v>4.8190491743166884E-4</v>
      </c>
      <c r="N291">
        <f t="shared" si="66"/>
        <v>4.1037700628139336E-2</v>
      </c>
      <c r="O291">
        <f t="shared" si="67"/>
        <v>0</v>
      </c>
      <c r="P291">
        <f t="shared" si="68"/>
        <v>0</v>
      </c>
      <c r="Q291">
        <f>($B$16/2)*(COS((ACOS((2*'Intake Valve Fxn Scratch'!$B$1)/$B$16-1)/($B$17/2))*(I291-($B$17/2)))+1)*P291</f>
        <v>0</v>
      </c>
      <c r="R291">
        <f t="shared" si="69"/>
        <v>0</v>
      </c>
      <c r="S291">
        <f t="shared" si="70"/>
        <v>0</v>
      </c>
      <c r="T291">
        <f>S291*'Exhaust Gas Math'!$C$14</f>
        <v>0</v>
      </c>
      <c r="U291">
        <f>(T291/'Exhaust Gas Math'!$B$14)+('Exhaust Gas Math'!$D$10)</f>
        <v>4.4059320573952224E-4</v>
      </c>
      <c r="V291">
        <f>('Exhaust Gas Math'!$E$10*(2.53982214E-12*V290^4 - 0.0000000071629564556*V290^3 + 7.56281407226508E-06*V290^2 - 0.00322508455050905*V290 + 1.62997098133725)*$B$24+T291*'Exhaust Gas Math'!$D$14*$B$23)/('Exhaust Gas Math'!$E$10*(2.53982214E-12*V290^4 - 0.0000000071629564556*V290^3 + 7.56281407226508E-06*V290^2 - 0.00322508455050905*V290 + 1.62997098133725)+T291*'Exhaust Gas Math'!$D$14)</f>
        <v>1100</v>
      </c>
      <c r="W291">
        <f>(353.3116967483*V291^-1.0020802909)*('Exhaust Gas Math'!$E$10/(T291+'Exhaust Gas Math'!$E$10))+(357.4500179626*V291^-1.0038444015 )*(T291/(T291+'Exhaust Gas Math'!$E$10))</f>
        <v>0.31654710700089367</v>
      </c>
      <c r="X291">
        <f t="shared" si="71"/>
        <v>0</v>
      </c>
      <c r="Y291">
        <f t="shared" si="72"/>
        <v>101325</v>
      </c>
      <c r="Z291">
        <f t="shared" si="73"/>
        <v>101325</v>
      </c>
    </row>
    <row r="292" spans="5:26" x14ac:dyDescent="0.2">
      <c r="E292">
        <f t="shared" si="60"/>
        <v>3.5875000000000025E-2</v>
      </c>
      <c r="F292">
        <f t="shared" si="61"/>
        <v>101325</v>
      </c>
      <c r="H292">
        <f t="shared" si="74"/>
        <v>3.5875000000000025E-2</v>
      </c>
      <c r="I292">
        <f t="shared" si="62"/>
        <v>282.00000000000114</v>
      </c>
      <c r="J292">
        <f t="shared" si="63"/>
        <v>2.510919940107631E-2</v>
      </c>
      <c r="K292">
        <f t="shared" si="64"/>
        <v>-25.976597262922606</v>
      </c>
      <c r="L292">
        <f t="shared" si="65"/>
        <v>3.9769296294121147E-5</v>
      </c>
      <c r="M292">
        <f>J292/SQRT('Exhaust Gas Math'!$E$14*$B$21*$B$23)</f>
        <v>4.2626843576508753E-4</v>
      </c>
      <c r="N292">
        <f t="shared" si="66"/>
        <v>3.636415377464864E-2</v>
      </c>
      <c r="O292">
        <f t="shared" si="67"/>
        <v>0</v>
      </c>
      <c r="P292">
        <f t="shared" si="68"/>
        <v>0</v>
      </c>
      <c r="Q292">
        <f>($B$16/2)*(COS((ACOS((2*'Intake Valve Fxn Scratch'!$B$1)/$B$16-1)/($B$17/2))*(I292-($B$17/2)))+1)*P292</f>
        <v>0</v>
      </c>
      <c r="R292">
        <f t="shared" si="69"/>
        <v>0</v>
      </c>
      <c r="S292">
        <f t="shared" si="70"/>
        <v>0</v>
      </c>
      <c r="T292">
        <f>S292*'Exhaust Gas Math'!$C$14</f>
        <v>0</v>
      </c>
      <c r="U292">
        <f>(T292/'Exhaust Gas Math'!$B$14)+('Exhaust Gas Math'!$D$10)</f>
        <v>4.4059320573952224E-4</v>
      </c>
      <c r="V292">
        <f>('Exhaust Gas Math'!$E$10*(2.53982214E-12*V291^4 - 0.0000000071629564556*V291^3 + 7.56281407226508E-06*V291^2 - 0.00322508455050905*V291 + 1.62997098133725)*$B$24+T292*'Exhaust Gas Math'!$D$14*$B$23)/('Exhaust Gas Math'!$E$10*(2.53982214E-12*V291^4 - 0.0000000071629564556*V291^3 + 7.56281407226508E-06*V291^2 - 0.00322508455050905*V291 + 1.62997098133725)+T292*'Exhaust Gas Math'!$D$14)</f>
        <v>1100</v>
      </c>
      <c r="W292">
        <f>(353.3116967483*V292^-1.0020802909)*('Exhaust Gas Math'!$E$10/(T292+'Exhaust Gas Math'!$E$10))+(357.4500179626*V292^-1.0038444015 )*(T292/(T292+'Exhaust Gas Math'!$E$10))</f>
        <v>0.31654710700089367</v>
      </c>
      <c r="X292">
        <f t="shared" si="71"/>
        <v>0</v>
      </c>
      <c r="Y292">
        <f t="shared" si="72"/>
        <v>101325</v>
      </c>
      <c r="Z292">
        <f t="shared" si="73"/>
        <v>101325</v>
      </c>
    </row>
    <row r="293" spans="5:26" x14ac:dyDescent="0.2">
      <c r="E293">
        <f t="shared" si="60"/>
        <v>3.6000000000000025E-2</v>
      </c>
      <c r="F293">
        <f t="shared" si="61"/>
        <v>101325</v>
      </c>
      <c r="H293">
        <f t="shared" si="74"/>
        <v>3.6000000000000025E-2</v>
      </c>
      <c r="I293">
        <f t="shared" si="62"/>
        <v>288.00000000000114</v>
      </c>
      <c r="J293">
        <f t="shared" si="63"/>
        <v>2.1904161278313454E-2</v>
      </c>
      <c r="K293">
        <f t="shared" si="64"/>
        <v>-25.257141232615091</v>
      </c>
      <c r="L293">
        <f t="shared" si="65"/>
        <v>3.9769296294121147E-5</v>
      </c>
      <c r="M293">
        <f>J293/SQRT('Exhaust Gas Math'!$E$14*$B$21*$B$23)</f>
        <v>3.7185783647297976E-4</v>
      </c>
      <c r="N293">
        <f t="shared" si="66"/>
        <v>3.1616553879854875E-2</v>
      </c>
      <c r="O293">
        <f t="shared" si="67"/>
        <v>0</v>
      </c>
      <c r="P293">
        <f t="shared" si="68"/>
        <v>0</v>
      </c>
      <c r="Q293">
        <f>($B$16/2)*(COS((ACOS((2*'Intake Valve Fxn Scratch'!$B$1)/$B$16-1)/($B$17/2))*(I293-($B$17/2)))+1)*P293</f>
        <v>0</v>
      </c>
      <c r="R293">
        <f t="shared" si="69"/>
        <v>0</v>
      </c>
      <c r="S293">
        <f t="shared" si="70"/>
        <v>0</v>
      </c>
      <c r="T293">
        <f>S293*'Exhaust Gas Math'!$C$14</f>
        <v>0</v>
      </c>
      <c r="U293">
        <f>(T293/'Exhaust Gas Math'!$B$14)+('Exhaust Gas Math'!$D$10)</f>
        <v>4.4059320573952224E-4</v>
      </c>
      <c r="V293">
        <f>('Exhaust Gas Math'!$E$10*(2.53982214E-12*V292^4 - 0.0000000071629564556*V292^3 + 7.56281407226508E-06*V292^2 - 0.00322508455050905*V292 + 1.62997098133725)*$B$24+T293*'Exhaust Gas Math'!$D$14*$B$23)/('Exhaust Gas Math'!$E$10*(2.53982214E-12*V292^4 - 0.0000000071629564556*V292^3 + 7.56281407226508E-06*V292^2 - 0.00322508455050905*V292 + 1.62997098133725)+T293*'Exhaust Gas Math'!$D$14)</f>
        <v>1100</v>
      </c>
      <c r="W293">
        <f>(353.3116967483*V293^-1.0020802909)*('Exhaust Gas Math'!$E$10/(T293+'Exhaust Gas Math'!$E$10))+(357.4500179626*V293^-1.0038444015 )*(T293/(T293+'Exhaust Gas Math'!$E$10))</f>
        <v>0.31654710700089367</v>
      </c>
      <c r="X293">
        <f t="shared" si="71"/>
        <v>0</v>
      </c>
      <c r="Y293">
        <f t="shared" si="72"/>
        <v>101325</v>
      </c>
      <c r="Z293">
        <f t="shared" si="73"/>
        <v>101325</v>
      </c>
    </row>
    <row r="294" spans="5:26" x14ac:dyDescent="0.2">
      <c r="E294">
        <f t="shared" si="60"/>
        <v>3.6125000000000025E-2</v>
      </c>
      <c r="F294">
        <f t="shared" si="61"/>
        <v>101325</v>
      </c>
      <c r="H294">
        <f t="shared" si="74"/>
        <v>3.6125000000000025E-2</v>
      </c>
      <c r="I294">
        <f t="shared" si="62"/>
        <v>294.00000000000114</v>
      </c>
      <c r="J294">
        <f t="shared" si="63"/>
        <v>1.8806448414496427E-2</v>
      </c>
      <c r="K294">
        <f t="shared" si="64"/>
        <v>-24.260962677566447</v>
      </c>
      <c r="L294">
        <f t="shared" si="65"/>
        <v>3.9769296294121147E-5</v>
      </c>
      <c r="M294">
        <f>J294/SQRT('Exhaust Gas Math'!$E$14*$B$21*$B$23)</f>
        <v>3.1926925346733952E-4</v>
      </c>
      <c r="N294">
        <f t="shared" si="66"/>
        <v>2.6918663562600663E-2</v>
      </c>
      <c r="O294">
        <f t="shared" si="67"/>
        <v>0</v>
      </c>
      <c r="P294">
        <f t="shared" si="68"/>
        <v>0</v>
      </c>
      <c r="Q294">
        <f>($B$16/2)*(COS((ACOS((2*'Intake Valve Fxn Scratch'!$B$1)/$B$16-1)/($B$17/2))*(I294-($B$17/2)))+1)*P294</f>
        <v>0</v>
      </c>
      <c r="R294">
        <f t="shared" si="69"/>
        <v>0</v>
      </c>
      <c r="S294">
        <f t="shared" si="70"/>
        <v>0</v>
      </c>
      <c r="T294">
        <f>S294*'Exhaust Gas Math'!$C$14</f>
        <v>0</v>
      </c>
      <c r="U294">
        <f>(T294/'Exhaust Gas Math'!$B$14)+('Exhaust Gas Math'!$D$10)</f>
        <v>4.4059320573952224E-4</v>
      </c>
      <c r="V294">
        <f>('Exhaust Gas Math'!$E$10*(2.53982214E-12*V293^4 - 0.0000000071629564556*V293^3 + 7.56281407226508E-06*V293^2 - 0.00322508455050905*V293 + 1.62997098133725)*$B$24+T294*'Exhaust Gas Math'!$D$14*$B$23)/('Exhaust Gas Math'!$E$10*(2.53982214E-12*V293^4 - 0.0000000071629564556*V293^3 + 7.56281407226508E-06*V293^2 - 0.00322508455050905*V293 + 1.62997098133725)+T294*'Exhaust Gas Math'!$D$14)</f>
        <v>1100</v>
      </c>
      <c r="W294">
        <f>(353.3116967483*V294^-1.0020802909)*('Exhaust Gas Math'!$E$10/(T294+'Exhaust Gas Math'!$E$10))+(357.4500179626*V294^-1.0038444015 )*(T294/(T294+'Exhaust Gas Math'!$E$10))</f>
        <v>0.31654710700089367</v>
      </c>
      <c r="X294">
        <f t="shared" si="71"/>
        <v>0</v>
      </c>
      <c r="Y294">
        <f t="shared" si="72"/>
        <v>101325</v>
      </c>
      <c r="Z294">
        <f t="shared" si="73"/>
        <v>101325</v>
      </c>
    </row>
    <row r="295" spans="5:26" x14ac:dyDescent="0.2">
      <c r="E295">
        <f t="shared" si="60"/>
        <v>3.6250000000000025E-2</v>
      </c>
      <c r="F295">
        <f t="shared" si="61"/>
        <v>101325</v>
      </c>
      <c r="H295">
        <f t="shared" si="74"/>
        <v>3.6250000000000025E-2</v>
      </c>
      <c r="I295">
        <f t="shared" si="62"/>
        <v>300.00000000000114</v>
      </c>
      <c r="J295">
        <f t="shared" si="63"/>
        <v>1.5849999999999417E-2</v>
      </c>
      <c r="K295">
        <f t="shared" si="64"/>
        <v>-22.998975938489597</v>
      </c>
      <c r="L295">
        <f t="shared" si="65"/>
        <v>3.9769296294121147E-5</v>
      </c>
      <c r="M295">
        <f>J295/SQRT('Exhaust Gas Math'!$E$14*$B$21*$B$23)</f>
        <v>2.690788582684471E-4</v>
      </c>
      <c r="N295">
        <f t="shared" si="66"/>
        <v>2.2387269429555403E-2</v>
      </c>
      <c r="O295">
        <f t="shared" si="67"/>
        <v>0</v>
      </c>
      <c r="P295">
        <f t="shared" si="68"/>
        <v>0</v>
      </c>
      <c r="Q295">
        <f>($B$16/2)*(COS((ACOS((2*'Intake Valve Fxn Scratch'!$B$1)/$B$16-1)/($B$17/2))*(I295-($B$17/2)))+1)*P295</f>
        <v>0</v>
      </c>
      <c r="R295">
        <f t="shared" si="69"/>
        <v>0</v>
      </c>
      <c r="S295">
        <f t="shared" si="70"/>
        <v>0</v>
      </c>
      <c r="T295">
        <f>S295*'Exhaust Gas Math'!$C$14</f>
        <v>0</v>
      </c>
      <c r="U295">
        <f>(T295/'Exhaust Gas Math'!$B$14)+('Exhaust Gas Math'!$D$10)</f>
        <v>4.4059320573952224E-4</v>
      </c>
      <c r="V295">
        <f>('Exhaust Gas Math'!$E$10*(2.53982214E-12*V294^4 - 0.0000000071629564556*V294^3 + 7.56281407226508E-06*V294^2 - 0.00322508455050905*V294 + 1.62997098133725)*$B$24+T295*'Exhaust Gas Math'!$D$14*$B$23)/('Exhaust Gas Math'!$E$10*(2.53982214E-12*V294^4 - 0.0000000071629564556*V294^3 + 7.56281407226508E-06*V294^2 - 0.00322508455050905*V294 + 1.62997098133725)+T295*'Exhaust Gas Math'!$D$14)</f>
        <v>1100</v>
      </c>
      <c r="W295">
        <f>(353.3116967483*V295^-1.0020802909)*('Exhaust Gas Math'!$E$10/(T295+'Exhaust Gas Math'!$E$10))+(357.4500179626*V295^-1.0038444015 )*(T295/(T295+'Exhaust Gas Math'!$E$10))</f>
        <v>0.31654710700089367</v>
      </c>
      <c r="X295">
        <f t="shared" si="71"/>
        <v>0</v>
      </c>
      <c r="Y295">
        <f t="shared" si="72"/>
        <v>101325</v>
      </c>
      <c r="Z295">
        <f t="shared" si="73"/>
        <v>101325</v>
      </c>
    </row>
    <row r="296" spans="5:26" x14ac:dyDescent="0.2">
      <c r="E296">
        <f t="shared" si="60"/>
        <v>3.6375000000000025E-2</v>
      </c>
      <c r="F296">
        <f t="shared" si="61"/>
        <v>101325</v>
      </c>
      <c r="H296">
        <f t="shared" si="74"/>
        <v>3.6375000000000025E-2</v>
      </c>
      <c r="I296">
        <f t="shared" si="62"/>
        <v>306.00000000000114</v>
      </c>
      <c r="J296">
        <f t="shared" si="63"/>
        <v>1.3067207502328038E-2</v>
      </c>
      <c r="K296">
        <f t="shared" si="64"/>
        <v>-21.485007606185491</v>
      </c>
      <c r="L296">
        <f t="shared" si="65"/>
        <v>3.9769296294121147E-5</v>
      </c>
      <c r="M296">
        <f>J296/SQRT('Exhaust Gas Math'!$E$14*$B$21*$B$23)</f>
        <v>2.2183654734911319E-4</v>
      </c>
      <c r="N296">
        <f t="shared" si="66"/>
        <v>1.8126827986223476E-2</v>
      </c>
      <c r="O296">
        <f t="shared" si="67"/>
        <v>0</v>
      </c>
      <c r="P296">
        <f t="shared" si="68"/>
        <v>0</v>
      </c>
      <c r="Q296">
        <f>($B$16/2)*(COS((ACOS((2*'Intake Valve Fxn Scratch'!$B$1)/$B$16-1)/($B$17/2))*(I296-($B$17/2)))+1)*P296</f>
        <v>0</v>
      </c>
      <c r="R296">
        <f t="shared" si="69"/>
        <v>0</v>
      </c>
      <c r="S296">
        <f t="shared" si="70"/>
        <v>0</v>
      </c>
      <c r="T296">
        <f>S296*'Exhaust Gas Math'!$C$14</f>
        <v>0</v>
      </c>
      <c r="U296">
        <f>(T296/'Exhaust Gas Math'!$B$14)+('Exhaust Gas Math'!$D$10)</f>
        <v>4.4059320573952224E-4</v>
      </c>
      <c r="V296">
        <f>('Exhaust Gas Math'!$E$10*(2.53982214E-12*V295^4 - 0.0000000071629564556*V295^3 + 7.56281407226508E-06*V295^2 - 0.00322508455050905*V295 + 1.62997098133725)*$B$24+T296*'Exhaust Gas Math'!$D$14*$B$23)/('Exhaust Gas Math'!$E$10*(2.53982214E-12*V295^4 - 0.0000000071629564556*V295^3 + 7.56281407226508E-06*V295^2 - 0.00322508455050905*V295 + 1.62997098133725)+T296*'Exhaust Gas Math'!$D$14)</f>
        <v>1100</v>
      </c>
      <c r="W296">
        <f>(353.3116967483*V296^-1.0020802909)*('Exhaust Gas Math'!$E$10/(T296+'Exhaust Gas Math'!$E$10))+(357.4500179626*V296^-1.0038444015 )*(T296/(T296+'Exhaust Gas Math'!$E$10))</f>
        <v>0.31654710700089367</v>
      </c>
      <c r="X296">
        <f t="shared" si="71"/>
        <v>0</v>
      </c>
      <c r="Y296">
        <f t="shared" si="72"/>
        <v>101325</v>
      </c>
      <c r="Z296">
        <f t="shared" si="73"/>
        <v>101325</v>
      </c>
    </row>
    <row r="297" spans="5:26" x14ac:dyDescent="0.2">
      <c r="E297">
        <f t="shared" si="60"/>
        <v>3.6500000000000025E-2</v>
      </c>
      <c r="F297">
        <f t="shared" si="61"/>
        <v>101325</v>
      </c>
      <c r="H297">
        <f t="shared" si="74"/>
        <v>3.6500000000000025E-2</v>
      </c>
      <c r="I297">
        <f t="shared" si="62"/>
        <v>312.00000000000114</v>
      </c>
      <c r="J297">
        <f t="shared" si="63"/>
        <v>1.0488559778423667E-2</v>
      </c>
      <c r="K297">
        <f t="shared" si="64"/>
        <v>-19.73564503452112</v>
      </c>
      <c r="L297">
        <f t="shared" si="65"/>
        <v>3.9769296294121147E-5</v>
      </c>
      <c r="M297">
        <f>J297/SQRT('Exhaust Gas Math'!$E$14*$B$21*$B$23)</f>
        <v>1.7805991735386122E-4</v>
      </c>
      <c r="N297">
        <f t="shared" si="66"/>
        <v>1.4225230308825405E-2</v>
      </c>
      <c r="O297">
        <f t="shared" si="67"/>
        <v>0</v>
      </c>
      <c r="P297">
        <f t="shared" si="68"/>
        <v>0</v>
      </c>
      <c r="Q297">
        <f>($B$16/2)*(COS((ACOS((2*'Intake Valve Fxn Scratch'!$B$1)/$B$16-1)/($B$17/2))*(I297-($B$17/2)))+1)*P297</f>
        <v>0</v>
      </c>
      <c r="R297">
        <f t="shared" si="69"/>
        <v>0</v>
      </c>
      <c r="S297">
        <f t="shared" si="70"/>
        <v>0</v>
      </c>
      <c r="T297">
        <f>S297*'Exhaust Gas Math'!$C$14</f>
        <v>0</v>
      </c>
      <c r="U297">
        <f>(T297/'Exhaust Gas Math'!$B$14)+('Exhaust Gas Math'!$D$10)</f>
        <v>4.4059320573952224E-4</v>
      </c>
      <c r="V297">
        <f>('Exhaust Gas Math'!$E$10*(2.53982214E-12*V296^4 - 0.0000000071629564556*V296^3 + 7.56281407226508E-06*V296^2 - 0.00322508455050905*V296 + 1.62997098133725)*$B$24+T297*'Exhaust Gas Math'!$D$14*$B$23)/('Exhaust Gas Math'!$E$10*(2.53982214E-12*V296^4 - 0.0000000071629564556*V296^3 + 7.56281407226508E-06*V296^2 - 0.00322508455050905*V296 + 1.62997098133725)+T297*'Exhaust Gas Math'!$D$14)</f>
        <v>1100</v>
      </c>
      <c r="W297">
        <f>(353.3116967483*V297^-1.0020802909)*('Exhaust Gas Math'!$E$10/(T297+'Exhaust Gas Math'!$E$10))+(357.4500179626*V297^-1.0038444015 )*(T297/(T297+'Exhaust Gas Math'!$E$10))</f>
        <v>0.31654710700089367</v>
      </c>
      <c r="X297">
        <f t="shared" si="71"/>
        <v>0</v>
      </c>
      <c r="Y297">
        <f t="shared" si="72"/>
        <v>101325</v>
      </c>
      <c r="Z297">
        <f t="shared" si="73"/>
        <v>101325</v>
      </c>
    </row>
    <row r="298" spans="5:26" x14ac:dyDescent="0.2">
      <c r="E298">
        <f t="shared" si="60"/>
        <v>3.6625000000000026E-2</v>
      </c>
      <c r="F298">
        <f t="shared" si="61"/>
        <v>101325</v>
      </c>
      <c r="H298">
        <f t="shared" si="74"/>
        <v>3.6625000000000026E-2</v>
      </c>
      <c r="I298">
        <f t="shared" si="62"/>
        <v>318.00000000000114</v>
      </c>
      <c r="J298">
        <f t="shared" si="63"/>
        <v>8.1423090323661136E-3</v>
      </c>
      <c r="K298">
        <f t="shared" si="64"/>
        <v>-17.770054605909305</v>
      </c>
      <c r="L298">
        <f t="shared" si="65"/>
        <v>3.9769296294121147E-5</v>
      </c>
      <c r="M298">
        <f>J298/SQRT('Exhaust Gas Math'!$E$14*$B$21*$B$23)</f>
        <v>1.3822859420176774E-4</v>
      </c>
      <c r="N298">
        <f t="shared" si="66"/>
        <v>1.0750931841513482E-2</v>
      </c>
      <c r="O298">
        <f t="shared" si="67"/>
        <v>0</v>
      </c>
      <c r="P298">
        <f t="shared" si="68"/>
        <v>0</v>
      </c>
      <c r="Q298">
        <f>($B$16/2)*(COS((ACOS((2*'Intake Valve Fxn Scratch'!$B$1)/$B$16-1)/($B$17/2))*(I298-($B$17/2)))+1)*P298</f>
        <v>0</v>
      </c>
      <c r="R298">
        <f t="shared" si="69"/>
        <v>0</v>
      </c>
      <c r="S298">
        <f t="shared" si="70"/>
        <v>0</v>
      </c>
      <c r="T298">
        <f>S298*'Exhaust Gas Math'!$C$14</f>
        <v>0</v>
      </c>
      <c r="U298">
        <f>(T298/'Exhaust Gas Math'!$B$14)+('Exhaust Gas Math'!$D$10)</f>
        <v>4.4059320573952224E-4</v>
      </c>
      <c r="V298">
        <f>('Exhaust Gas Math'!$E$10*(2.53982214E-12*V297^4 - 0.0000000071629564556*V297^3 + 7.56281407226508E-06*V297^2 - 0.00322508455050905*V297 + 1.62997098133725)*$B$24+T298*'Exhaust Gas Math'!$D$14*$B$23)/('Exhaust Gas Math'!$E$10*(2.53982214E-12*V297^4 - 0.0000000071629564556*V297^3 + 7.56281407226508E-06*V297^2 - 0.00322508455050905*V297 + 1.62997098133725)+T298*'Exhaust Gas Math'!$D$14)</f>
        <v>1100</v>
      </c>
      <c r="W298">
        <f>(353.3116967483*V298^-1.0020802909)*('Exhaust Gas Math'!$E$10/(T298+'Exhaust Gas Math'!$E$10))+(357.4500179626*V298^-1.0038444015 )*(T298/(T298+'Exhaust Gas Math'!$E$10))</f>
        <v>0.31654710700089367</v>
      </c>
      <c r="X298">
        <f t="shared" si="71"/>
        <v>0</v>
      </c>
      <c r="Y298">
        <f t="shared" si="72"/>
        <v>101325</v>
      </c>
      <c r="Z298">
        <f t="shared" si="73"/>
        <v>101325</v>
      </c>
    </row>
    <row r="299" spans="5:26" x14ac:dyDescent="0.2">
      <c r="E299">
        <f t="shared" si="60"/>
        <v>3.6750000000000026E-2</v>
      </c>
      <c r="F299">
        <f t="shared" si="61"/>
        <v>101325</v>
      </c>
      <c r="H299">
        <f t="shared" si="74"/>
        <v>3.6750000000000026E-2</v>
      </c>
      <c r="I299">
        <f t="shared" si="62"/>
        <v>324.00000000000114</v>
      </c>
      <c r="J299">
        <f t="shared" si="63"/>
        <v>6.0541612783137251E-3</v>
      </c>
      <c r="K299">
        <f t="shared" si="64"/>
        <v>-15.609771740412151</v>
      </c>
      <c r="L299">
        <f t="shared" si="65"/>
        <v>3.9769296294121147E-5</v>
      </c>
      <c r="M299">
        <f>J299/SQRT('Exhaust Gas Math'!$E$14*$B$21*$B$23)</f>
        <v>1.0277897820452739E-4</v>
      </c>
      <c r="N299">
        <f t="shared" si="66"/>
        <v>7.7515449031758388E-3</v>
      </c>
      <c r="O299">
        <f t="shared" si="67"/>
        <v>0</v>
      </c>
      <c r="P299">
        <f t="shared" si="68"/>
        <v>0</v>
      </c>
      <c r="Q299">
        <f>($B$16/2)*(COS((ACOS((2*'Intake Valve Fxn Scratch'!$B$1)/$B$16-1)/($B$17/2))*(I299-($B$17/2)))+1)*P299</f>
        <v>0</v>
      </c>
      <c r="R299">
        <f t="shared" si="69"/>
        <v>0</v>
      </c>
      <c r="S299">
        <f t="shared" si="70"/>
        <v>0</v>
      </c>
      <c r="T299">
        <f>S299*'Exhaust Gas Math'!$C$14</f>
        <v>0</v>
      </c>
      <c r="U299">
        <f>(T299/'Exhaust Gas Math'!$B$14)+('Exhaust Gas Math'!$D$10)</f>
        <v>4.4059320573952224E-4</v>
      </c>
      <c r="V299">
        <f>('Exhaust Gas Math'!$E$10*(2.53982214E-12*V298^4 - 0.0000000071629564556*V298^3 + 7.56281407226508E-06*V298^2 - 0.00322508455050905*V298 + 1.62997098133725)*$B$24+T299*'Exhaust Gas Math'!$D$14*$B$23)/('Exhaust Gas Math'!$E$10*(2.53982214E-12*V298^4 - 0.0000000071629564556*V298^3 + 7.56281407226508E-06*V298^2 - 0.00322508455050905*V298 + 1.62997098133725)+T299*'Exhaust Gas Math'!$D$14)</f>
        <v>1100</v>
      </c>
      <c r="W299">
        <f>(353.3116967483*V299^-1.0020802909)*('Exhaust Gas Math'!$E$10/(T299+'Exhaust Gas Math'!$E$10))+(357.4500179626*V299^-1.0038444015 )*(T299/(T299+'Exhaust Gas Math'!$E$10))</f>
        <v>0.31654710700089367</v>
      </c>
      <c r="X299">
        <f t="shared" si="71"/>
        <v>0</v>
      </c>
      <c r="Y299">
        <f t="shared" si="72"/>
        <v>101325</v>
      </c>
      <c r="Z299">
        <f t="shared" si="73"/>
        <v>101325</v>
      </c>
    </row>
    <row r="300" spans="5:26" x14ac:dyDescent="0.2">
      <c r="E300">
        <f t="shared" si="60"/>
        <v>3.6875000000000026E-2</v>
      </c>
      <c r="F300">
        <f t="shared" si="61"/>
        <v>101325</v>
      </c>
      <c r="H300">
        <f t="shared" si="74"/>
        <v>3.6875000000000026E-2</v>
      </c>
      <c r="I300">
        <f t="shared" si="62"/>
        <v>330.00000000000114</v>
      </c>
      <c r="J300">
        <f t="shared" si="63"/>
        <v>4.2469947000329106E-3</v>
      </c>
      <c r="K300">
        <f t="shared" si="64"/>
        <v>-13.278464949172301</v>
      </c>
      <c r="L300">
        <f t="shared" si="65"/>
        <v>3.9769296294121147E-5</v>
      </c>
      <c r="M300">
        <f>J300/SQRT('Exhaust Gas Math'!$E$14*$B$21*$B$23)</f>
        <v>7.2099462773315046E-5</v>
      </c>
      <c r="N300">
        <f t="shared" si="66"/>
        <v>5.2538472644393965E-3</v>
      </c>
      <c r="O300">
        <f t="shared" si="67"/>
        <v>0</v>
      </c>
      <c r="P300">
        <f t="shared" si="68"/>
        <v>0</v>
      </c>
      <c r="Q300">
        <f>($B$16/2)*(COS((ACOS((2*'Intake Valve Fxn Scratch'!$B$1)/$B$16-1)/($B$17/2))*(I300-($B$17/2)))+1)*P300</f>
        <v>0</v>
      </c>
      <c r="R300">
        <f t="shared" si="69"/>
        <v>0</v>
      </c>
      <c r="S300">
        <f t="shared" si="70"/>
        <v>0</v>
      </c>
      <c r="T300">
        <f>S300*'Exhaust Gas Math'!$C$14</f>
        <v>0</v>
      </c>
      <c r="U300">
        <f>(T300/'Exhaust Gas Math'!$B$14)+('Exhaust Gas Math'!$D$10)</f>
        <v>4.4059320573952224E-4</v>
      </c>
      <c r="V300">
        <f>('Exhaust Gas Math'!$E$10*(2.53982214E-12*V299^4 - 0.0000000071629564556*V299^3 + 7.56281407226508E-06*V299^2 - 0.00322508455050905*V299 + 1.62997098133725)*$B$24+T300*'Exhaust Gas Math'!$D$14*$B$23)/('Exhaust Gas Math'!$E$10*(2.53982214E-12*V299^4 - 0.0000000071629564556*V299^3 + 7.56281407226508E-06*V299^2 - 0.00322508455050905*V299 + 1.62997098133725)+T300*'Exhaust Gas Math'!$D$14)</f>
        <v>1100</v>
      </c>
      <c r="W300">
        <f>(353.3116967483*V300^-1.0020802909)*('Exhaust Gas Math'!$E$10/(T300+'Exhaust Gas Math'!$E$10))+(357.4500179626*V300^-1.0038444015 )*(T300/(T300+'Exhaust Gas Math'!$E$10))</f>
        <v>0.31654710700089367</v>
      </c>
      <c r="X300">
        <f t="shared" si="71"/>
        <v>0</v>
      </c>
      <c r="Y300">
        <f t="shared" si="72"/>
        <v>101325</v>
      </c>
      <c r="Z300">
        <f t="shared" si="73"/>
        <v>101325</v>
      </c>
    </row>
    <row r="301" spans="5:26" x14ac:dyDescent="0.2">
      <c r="E301">
        <f t="shared" si="60"/>
        <v>3.7000000000000026E-2</v>
      </c>
      <c r="F301">
        <f t="shared" si="61"/>
        <v>101325</v>
      </c>
      <c r="H301">
        <f t="shared" si="74"/>
        <v>3.7000000000000026E-2</v>
      </c>
      <c r="I301">
        <f t="shared" si="62"/>
        <v>336.00000000000114</v>
      </c>
      <c r="J301">
        <f t="shared" si="63"/>
        <v>2.7406089927292307E-3</v>
      </c>
      <c r="K301">
        <f t="shared" si="64"/>
        <v>-10.801676517251886</v>
      </c>
      <c r="L301">
        <f t="shared" si="65"/>
        <v>3.9769296294121147E-5</v>
      </c>
      <c r="M301">
        <f>J301/SQRT('Exhaust Gas Math'!$E$14*$B$21*$B$23)</f>
        <v>4.6526179099296362E-5</v>
      </c>
      <c r="N301">
        <f t="shared" si="66"/>
        <v>3.2650381165162078E-3</v>
      </c>
      <c r="O301">
        <f t="shared" si="67"/>
        <v>0</v>
      </c>
      <c r="P301">
        <f t="shared" si="68"/>
        <v>0</v>
      </c>
      <c r="Q301">
        <f>($B$16/2)*(COS((ACOS((2*'Intake Valve Fxn Scratch'!$B$1)/$B$16-1)/($B$17/2))*(I301-($B$17/2)))+1)*P301</f>
        <v>0</v>
      </c>
      <c r="R301">
        <f t="shared" si="69"/>
        <v>0</v>
      </c>
      <c r="S301">
        <f t="shared" si="70"/>
        <v>0</v>
      </c>
      <c r="T301">
        <f>S301*'Exhaust Gas Math'!$C$14</f>
        <v>0</v>
      </c>
      <c r="U301">
        <f>(T301/'Exhaust Gas Math'!$B$14)+('Exhaust Gas Math'!$D$10)</f>
        <v>4.4059320573952224E-4</v>
      </c>
      <c r="V301">
        <f>('Exhaust Gas Math'!$E$10*(2.53982214E-12*V300^4 - 0.0000000071629564556*V300^3 + 7.56281407226508E-06*V300^2 - 0.00322508455050905*V300 + 1.62997098133725)*$B$24+T301*'Exhaust Gas Math'!$D$14*$B$23)/('Exhaust Gas Math'!$E$10*(2.53982214E-12*V300^4 - 0.0000000071629564556*V300^3 + 7.56281407226508E-06*V300^2 - 0.00322508455050905*V300 + 1.62997098133725)+T301*'Exhaust Gas Math'!$D$14)</f>
        <v>1100</v>
      </c>
      <c r="W301">
        <f>(353.3116967483*V301^-1.0020802909)*('Exhaust Gas Math'!$E$10/(T301+'Exhaust Gas Math'!$E$10))+(357.4500179626*V301^-1.0038444015 )*(T301/(T301+'Exhaust Gas Math'!$E$10))</f>
        <v>0.31654710700089367</v>
      </c>
      <c r="X301">
        <f t="shared" si="71"/>
        <v>0</v>
      </c>
      <c r="Y301">
        <f t="shared" si="72"/>
        <v>101325</v>
      </c>
      <c r="Z301">
        <f t="shared" si="73"/>
        <v>101325</v>
      </c>
    </row>
    <row r="302" spans="5:26" x14ac:dyDescent="0.2">
      <c r="E302">
        <f t="shared" si="60"/>
        <v>3.7125000000000026E-2</v>
      </c>
      <c r="F302">
        <f t="shared" si="61"/>
        <v>101325</v>
      </c>
      <c r="H302">
        <f t="shared" si="74"/>
        <v>3.7125000000000026E-2</v>
      </c>
      <c r="I302">
        <f t="shared" si="62"/>
        <v>342.00000000000114</v>
      </c>
      <c r="J302">
        <f t="shared" si="63"/>
        <v>1.5515084334434166E-3</v>
      </c>
      <c r="K302">
        <f t="shared" si="64"/>
        <v>-8.2065426570124202</v>
      </c>
      <c r="L302">
        <f t="shared" si="65"/>
        <v>3.9769296294121147E-5</v>
      </c>
      <c r="M302">
        <f>J302/SQRT('Exhaust Gas Math'!$E$14*$B$21*$B$23)</f>
        <v>2.6339313429958158E-5</v>
      </c>
      <c r="N302">
        <f t="shared" si="66"/>
        <v>1.7749850514216792E-3</v>
      </c>
      <c r="O302">
        <f t="shared" si="67"/>
        <v>0</v>
      </c>
      <c r="P302">
        <f t="shared" si="68"/>
        <v>0</v>
      </c>
      <c r="Q302">
        <f>($B$16/2)*(COS((ACOS((2*'Intake Valve Fxn Scratch'!$B$1)/$B$16-1)/($B$17/2))*(I302-($B$17/2)))+1)*P302</f>
        <v>0</v>
      </c>
      <c r="R302">
        <f t="shared" si="69"/>
        <v>0</v>
      </c>
      <c r="S302">
        <f t="shared" si="70"/>
        <v>0</v>
      </c>
      <c r="T302">
        <f>S302*'Exhaust Gas Math'!$C$14</f>
        <v>0</v>
      </c>
      <c r="U302">
        <f>(T302/'Exhaust Gas Math'!$B$14)+('Exhaust Gas Math'!$D$10)</f>
        <v>4.4059320573952224E-4</v>
      </c>
      <c r="V302">
        <f>('Exhaust Gas Math'!$E$10*(2.53982214E-12*V301^4 - 0.0000000071629564556*V301^3 + 7.56281407226508E-06*V301^2 - 0.00322508455050905*V301 + 1.62997098133725)*$B$24+T302*'Exhaust Gas Math'!$D$14*$B$23)/('Exhaust Gas Math'!$E$10*(2.53982214E-12*V301^4 - 0.0000000071629564556*V301^3 + 7.56281407226508E-06*V301^2 - 0.00322508455050905*V301 + 1.62997098133725)+T302*'Exhaust Gas Math'!$D$14)</f>
        <v>1100</v>
      </c>
      <c r="W302">
        <f>(353.3116967483*V302^-1.0020802909)*('Exhaust Gas Math'!$E$10/(T302+'Exhaust Gas Math'!$E$10))+(357.4500179626*V302^-1.0038444015 )*(T302/(T302+'Exhaust Gas Math'!$E$10))</f>
        <v>0.31654710700089367</v>
      </c>
      <c r="X302">
        <f t="shared" si="71"/>
        <v>0</v>
      </c>
      <c r="Y302">
        <f t="shared" si="72"/>
        <v>101325</v>
      </c>
      <c r="Z302">
        <f t="shared" si="73"/>
        <v>101325</v>
      </c>
    </row>
    <row r="303" spans="5:26" x14ac:dyDescent="0.2">
      <c r="E303">
        <f t="shared" si="60"/>
        <v>3.7250000000000026E-2</v>
      </c>
      <c r="F303">
        <f t="shared" si="61"/>
        <v>101325</v>
      </c>
      <c r="H303">
        <f t="shared" si="74"/>
        <v>3.7250000000000026E-2</v>
      </c>
      <c r="I303">
        <f t="shared" si="62"/>
        <v>348.00000000000136</v>
      </c>
      <c r="J303">
        <f t="shared" si="63"/>
        <v>6.9272105673821166E-4</v>
      </c>
      <c r="K303">
        <f t="shared" si="64"/>
        <v>-5.52149619809318</v>
      </c>
      <c r="L303">
        <f t="shared" si="65"/>
        <v>3.9769296294121147E-5</v>
      </c>
      <c r="M303">
        <f>J303/SQRT('Exhaust Gas Math'!$E$14*$B$21*$B$23)</f>
        <v>1.1760037289945551E-5</v>
      </c>
      <c r="N303">
        <f t="shared" si="66"/>
        <v>7.5915782819051258E-4</v>
      </c>
      <c r="O303">
        <f t="shared" si="67"/>
        <v>0</v>
      </c>
      <c r="P303">
        <f t="shared" si="68"/>
        <v>0</v>
      </c>
      <c r="Q303">
        <f>($B$16/2)*(COS((ACOS((2*'Intake Valve Fxn Scratch'!$B$1)/$B$16-1)/($B$17/2))*(I303-($B$17/2)))+1)*P303</f>
        <v>0</v>
      </c>
      <c r="R303">
        <f t="shared" si="69"/>
        <v>0</v>
      </c>
      <c r="S303">
        <f t="shared" si="70"/>
        <v>0</v>
      </c>
      <c r="T303">
        <f>S303*'Exhaust Gas Math'!$C$14</f>
        <v>0</v>
      </c>
      <c r="U303">
        <f>(T303/'Exhaust Gas Math'!$B$14)+('Exhaust Gas Math'!$D$10)</f>
        <v>4.4059320573952224E-4</v>
      </c>
      <c r="V303">
        <f>('Exhaust Gas Math'!$E$10*(2.53982214E-12*V302^4 - 0.0000000071629564556*V302^3 + 7.56281407226508E-06*V302^2 - 0.00322508455050905*V302 + 1.62997098133725)*$B$24+T303*'Exhaust Gas Math'!$D$14*$B$23)/('Exhaust Gas Math'!$E$10*(2.53982214E-12*V302^4 - 0.0000000071629564556*V302^3 + 7.56281407226508E-06*V302^2 - 0.00322508455050905*V302 + 1.62997098133725)+T303*'Exhaust Gas Math'!$D$14)</f>
        <v>1100</v>
      </c>
      <c r="W303">
        <f>(353.3116967483*V303^-1.0020802909)*('Exhaust Gas Math'!$E$10/(T303+'Exhaust Gas Math'!$E$10))+(357.4500179626*V303^-1.0038444015 )*(T303/(T303+'Exhaust Gas Math'!$E$10))</f>
        <v>0.31654710700089367</v>
      </c>
      <c r="X303">
        <f t="shared" si="71"/>
        <v>0</v>
      </c>
      <c r="Y303">
        <f t="shared" si="72"/>
        <v>101325</v>
      </c>
      <c r="Z303">
        <f t="shared" si="73"/>
        <v>101325</v>
      </c>
    </row>
    <row r="304" spans="5:26" x14ac:dyDescent="0.2">
      <c r="E304">
        <f t="shared" si="60"/>
        <v>3.7375000000000026E-2</v>
      </c>
      <c r="F304">
        <f t="shared" si="61"/>
        <v>101325</v>
      </c>
      <c r="H304">
        <f t="shared" si="74"/>
        <v>3.7375000000000026E-2</v>
      </c>
      <c r="I304">
        <f t="shared" si="62"/>
        <v>354.00000000000136</v>
      </c>
      <c r="J304">
        <f t="shared" si="63"/>
        <v>1.7365591682565878E-4</v>
      </c>
      <c r="K304">
        <f t="shared" si="64"/>
        <v>-2.7759550713802699</v>
      </c>
      <c r="L304">
        <f t="shared" si="65"/>
        <v>3.9769296294121147E-5</v>
      </c>
      <c r="M304">
        <f>J304/SQRT('Exhaust Gas Math'!$E$14*$B$21*$B$23)</f>
        <v>2.9480842795590155E-6</v>
      </c>
      <c r="N304">
        <f t="shared" si="66"/>
        <v>1.8193581047128843E-4</v>
      </c>
      <c r="O304">
        <f t="shared" si="67"/>
        <v>0</v>
      </c>
      <c r="P304">
        <f t="shared" si="68"/>
        <v>0</v>
      </c>
      <c r="Q304">
        <f>($B$16/2)*(COS((ACOS((2*'Intake Valve Fxn Scratch'!$B$1)/$B$16-1)/($B$17/2))*(I304-($B$17/2)))+1)*P304</f>
        <v>0</v>
      </c>
      <c r="R304">
        <f t="shared" si="69"/>
        <v>0</v>
      </c>
      <c r="S304">
        <f t="shared" si="70"/>
        <v>0</v>
      </c>
      <c r="T304">
        <f>S304*'Exhaust Gas Math'!$C$14</f>
        <v>0</v>
      </c>
      <c r="U304">
        <f>(T304/'Exhaust Gas Math'!$B$14)+('Exhaust Gas Math'!$D$10)</f>
        <v>4.4059320573952224E-4</v>
      </c>
      <c r="V304">
        <f>('Exhaust Gas Math'!$E$10*(2.53982214E-12*V303^4 - 0.0000000071629564556*V303^3 + 7.56281407226508E-06*V303^2 - 0.00322508455050905*V303 + 1.62997098133725)*$B$24+T304*'Exhaust Gas Math'!$D$14*$B$23)/('Exhaust Gas Math'!$E$10*(2.53982214E-12*V303^4 - 0.0000000071629564556*V303^3 + 7.56281407226508E-06*V303^2 - 0.00322508455050905*V303 + 1.62997098133725)+T304*'Exhaust Gas Math'!$D$14)</f>
        <v>1100</v>
      </c>
      <c r="W304">
        <f>(353.3116967483*V304^-1.0020802909)*('Exhaust Gas Math'!$E$10/(T304+'Exhaust Gas Math'!$E$10))+(357.4500179626*V304^-1.0038444015 )*(T304/(T304+'Exhaust Gas Math'!$E$10))</f>
        <v>0.31654710700089367</v>
      </c>
      <c r="X304">
        <f t="shared" si="71"/>
        <v>0</v>
      </c>
      <c r="Y304">
        <f t="shared" si="72"/>
        <v>101325</v>
      </c>
      <c r="Z304">
        <f t="shared" si="73"/>
        <v>101325</v>
      </c>
    </row>
    <row r="305" spans="5:26" x14ac:dyDescent="0.2">
      <c r="E305">
        <f t="shared" si="60"/>
        <v>3.7500000000000026E-2</v>
      </c>
      <c r="F305">
        <f t="shared" si="61"/>
        <v>101325</v>
      </c>
      <c r="H305">
        <f t="shared" si="74"/>
        <v>3.7500000000000026E-2</v>
      </c>
      <c r="I305">
        <f t="shared" si="62"/>
        <v>360.00000000000136</v>
      </c>
      <c r="J305">
        <f t="shared" si="63"/>
        <v>0</v>
      </c>
      <c r="K305">
        <f t="shared" si="64"/>
        <v>6.2790799518551697E-13</v>
      </c>
      <c r="L305">
        <f t="shared" si="65"/>
        <v>3.9769296294121147E-5</v>
      </c>
      <c r="M305">
        <f>J305/SQRT('Exhaust Gas Math'!$E$14*$B$21*$B$23)</f>
        <v>0</v>
      </c>
      <c r="N305">
        <f t="shared" si="66"/>
        <v>0</v>
      </c>
      <c r="O305">
        <f t="shared" si="67"/>
        <v>0</v>
      </c>
      <c r="P305">
        <f t="shared" si="68"/>
        <v>0</v>
      </c>
      <c r="Q305">
        <f>($B$16/2)*(COS((ACOS((2*'Intake Valve Fxn Scratch'!$B$1)/$B$16-1)/($B$17/2))*(I305-($B$17/2)))+1)*P305</f>
        <v>0</v>
      </c>
      <c r="R305">
        <f t="shared" si="69"/>
        <v>0</v>
      </c>
      <c r="S305">
        <f t="shared" si="70"/>
        <v>0</v>
      </c>
      <c r="T305">
        <f>S305*'Exhaust Gas Math'!$C$14</f>
        <v>0</v>
      </c>
      <c r="U305">
        <f>(T305/'Exhaust Gas Math'!$B$14)+('Exhaust Gas Math'!$D$10)</f>
        <v>4.4059320573952224E-4</v>
      </c>
      <c r="V305">
        <f>('Exhaust Gas Math'!$E$10*(2.53982214E-12*V304^4 - 0.0000000071629564556*V304^3 + 7.56281407226508E-06*V304^2 - 0.00322508455050905*V304 + 1.62997098133725)*$B$24+T305*'Exhaust Gas Math'!$D$14*$B$23)/('Exhaust Gas Math'!$E$10*(2.53982214E-12*V304^4 - 0.0000000071629564556*V304^3 + 7.56281407226508E-06*V304^2 - 0.00322508455050905*V304 + 1.62997098133725)+T305*'Exhaust Gas Math'!$D$14)</f>
        <v>1100</v>
      </c>
      <c r="W305">
        <f>(353.3116967483*V305^-1.0020802909)*('Exhaust Gas Math'!$E$10/(T305+'Exhaust Gas Math'!$E$10))+(357.4500179626*V305^-1.0038444015 )*(T305/(T305+'Exhaust Gas Math'!$E$10))</f>
        <v>0.31654710700089367</v>
      </c>
      <c r="X305">
        <f t="shared" si="71"/>
        <v>0</v>
      </c>
      <c r="Y305">
        <f t="shared" si="72"/>
        <v>101325</v>
      </c>
      <c r="Z305">
        <f t="shared" si="73"/>
        <v>101325</v>
      </c>
    </row>
    <row r="306" spans="5:26" x14ac:dyDescent="0.2">
      <c r="E306">
        <f t="shared" si="60"/>
        <v>3.7625000000000026E-2</v>
      </c>
      <c r="F306">
        <f t="shared" si="61"/>
        <v>101325</v>
      </c>
      <c r="H306">
        <f t="shared" si="74"/>
        <v>3.7625000000000026E-2</v>
      </c>
      <c r="I306">
        <f t="shared" si="62"/>
        <v>366.00000000000136</v>
      </c>
      <c r="J306">
        <f t="shared" si="63"/>
        <v>1.7365591682581144E-4</v>
      </c>
      <c r="K306">
        <f t="shared" si="64"/>
        <v>2.7759550713815186</v>
      </c>
      <c r="L306">
        <f t="shared" si="65"/>
        <v>3.9769296294121147E-5</v>
      </c>
      <c r="M306">
        <f>J306/SQRT('Exhaust Gas Math'!$E$14*$B$21*$B$23)</f>
        <v>2.948084279561607E-6</v>
      </c>
      <c r="N306">
        <f t="shared" si="66"/>
        <v>1.6556832809784539E-4</v>
      </c>
      <c r="O306">
        <f t="shared" si="67"/>
        <v>0</v>
      </c>
      <c r="P306">
        <f t="shared" si="68"/>
        <v>0</v>
      </c>
      <c r="Q306">
        <f>($B$16/2)*(COS((ACOS((2*'Intake Valve Fxn Scratch'!$B$1)/$B$16-1)/($B$17/2))*(I306-($B$17/2)))+1)*P306</f>
        <v>0</v>
      </c>
      <c r="R306">
        <f t="shared" si="69"/>
        <v>0</v>
      </c>
      <c r="S306">
        <f t="shared" si="70"/>
        <v>0</v>
      </c>
      <c r="T306">
        <f>S306*'Exhaust Gas Math'!$C$14</f>
        <v>0</v>
      </c>
      <c r="U306">
        <f>(T306/'Exhaust Gas Math'!$B$14)+('Exhaust Gas Math'!$D$10)</f>
        <v>4.4059320573952224E-4</v>
      </c>
      <c r="V306">
        <f>('Exhaust Gas Math'!$E$10*(2.53982214E-12*V305^4 - 0.0000000071629564556*V305^3 + 7.56281407226508E-06*V305^2 - 0.00322508455050905*V305 + 1.62997098133725)*$B$24+T306*'Exhaust Gas Math'!$D$14*$B$23)/('Exhaust Gas Math'!$E$10*(2.53982214E-12*V305^4 - 0.0000000071629564556*V305^3 + 7.56281407226508E-06*V305^2 - 0.00322508455050905*V305 + 1.62997098133725)+T306*'Exhaust Gas Math'!$D$14)</f>
        <v>1100</v>
      </c>
      <c r="W306">
        <f>(353.3116967483*V306^-1.0020802909)*('Exhaust Gas Math'!$E$10/(T306+'Exhaust Gas Math'!$E$10))+(357.4500179626*V306^-1.0038444015 )*(T306/(T306+'Exhaust Gas Math'!$E$10))</f>
        <v>0.31654710700089367</v>
      </c>
      <c r="X306">
        <f t="shared" si="71"/>
        <v>0</v>
      </c>
      <c r="Y306">
        <f t="shared" si="72"/>
        <v>101325</v>
      </c>
      <c r="Z306">
        <f t="shared" si="73"/>
        <v>101325</v>
      </c>
    </row>
    <row r="307" spans="5:26" x14ac:dyDescent="0.2">
      <c r="E307">
        <f t="shared" si="60"/>
        <v>3.7750000000000027E-2</v>
      </c>
      <c r="F307">
        <f t="shared" si="61"/>
        <v>101325</v>
      </c>
      <c r="H307">
        <f t="shared" si="74"/>
        <v>3.7750000000000027E-2</v>
      </c>
      <c r="I307">
        <f t="shared" si="62"/>
        <v>372.00000000000136</v>
      </c>
      <c r="J307">
        <f t="shared" si="63"/>
        <v>6.9272105673852391E-4</v>
      </c>
      <c r="K307">
        <f t="shared" si="64"/>
        <v>5.5214961980944084</v>
      </c>
      <c r="L307">
        <f t="shared" si="65"/>
        <v>3.9769296294121147E-5</v>
      </c>
      <c r="M307">
        <f>J307/SQRT('Exhaust Gas Math'!$E$14*$B$21*$B$23)</f>
        <v>1.1760037289950854E-5</v>
      </c>
      <c r="N307">
        <f t="shared" si="66"/>
        <v>6.292939266771512E-4</v>
      </c>
      <c r="O307">
        <f t="shared" si="67"/>
        <v>0</v>
      </c>
      <c r="P307">
        <f t="shared" si="68"/>
        <v>0</v>
      </c>
      <c r="Q307">
        <f>($B$16/2)*(COS((ACOS((2*'Intake Valve Fxn Scratch'!$B$1)/$B$16-1)/($B$17/2))*(I307-($B$17/2)))+1)*P307</f>
        <v>0</v>
      </c>
      <c r="R307">
        <f t="shared" si="69"/>
        <v>0</v>
      </c>
      <c r="S307">
        <f t="shared" si="70"/>
        <v>0</v>
      </c>
      <c r="T307">
        <f>S307*'Exhaust Gas Math'!$C$14</f>
        <v>0</v>
      </c>
      <c r="U307">
        <f>(T307/'Exhaust Gas Math'!$B$14)+('Exhaust Gas Math'!$D$10)</f>
        <v>4.4059320573952224E-4</v>
      </c>
      <c r="V307">
        <f>('Exhaust Gas Math'!$E$10*(2.53982214E-12*V306^4 - 0.0000000071629564556*V306^3 + 7.56281407226508E-06*V306^2 - 0.00322508455050905*V306 + 1.62997098133725)*$B$24+T307*'Exhaust Gas Math'!$D$14*$B$23)/('Exhaust Gas Math'!$E$10*(2.53982214E-12*V306^4 - 0.0000000071629564556*V306^3 + 7.56281407226508E-06*V306^2 - 0.00322508455050905*V306 + 1.62997098133725)+T307*'Exhaust Gas Math'!$D$14)</f>
        <v>1100</v>
      </c>
      <c r="W307">
        <f>(353.3116967483*V307^-1.0020802909)*('Exhaust Gas Math'!$E$10/(T307+'Exhaust Gas Math'!$E$10))+(357.4500179626*V307^-1.0038444015 )*(T307/(T307+'Exhaust Gas Math'!$E$10))</f>
        <v>0.31654710700089367</v>
      </c>
      <c r="X307">
        <f t="shared" si="71"/>
        <v>0</v>
      </c>
      <c r="Y307">
        <f t="shared" si="72"/>
        <v>101325</v>
      </c>
      <c r="Z307">
        <f t="shared" si="73"/>
        <v>101325</v>
      </c>
    </row>
    <row r="308" spans="5:26" x14ac:dyDescent="0.2">
      <c r="E308">
        <f t="shared" si="60"/>
        <v>3.7875000000000027E-2</v>
      </c>
      <c r="F308">
        <f t="shared" si="61"/>
        <v>101325</v>
      </c>
      <c r="H308">
        <f t="shared" si="74"/>
        <v>3.7875000000000027E-2</v>
      </c>
      <c r="I308">
        <f t="shared" si="62"/>
        <v>378.00000000000136</v>
      </c>
      <c r="J308">
        <f t="shared" si="63"/>
        <v>1.5515084334438781E-3</v>
      </c>
      <c r="K308">
        <f t="shared" si="64"/>
        <v>8.206542657013614</v>
      </c>
      <c r="L308">
        <f t="shared" si="65"/>
        <v>3.9769296294121147E-5</v>
      </c>
      <c r="M308">
        <f>J308/SQRT('Exhaust Gas Math'!$E$14*$B$21*$B$23)</f>
        <v>2.6339313429965992E-5</v>
      </c>
      <c r="N308">
        <f t="shared" si="66"/>
        <v>1.3427107345487903E-3</v>
      </c>
      <c r="O308">
        <f t="shared" si="67"/>
        <v>0</v>
      </c>
      <c r="P308">
        <f t="shared" si="68"/>
        <v>0</v>
      </c>
      <c r="Q308">
        <f>($B$16/2)*(COS((ACOS((2*'Intake Valve Fxn Scratch'!$B$1)/$B$16-1)/($B$17/2))*(I308-($B$17/2)))+1)*P308</f>
        <v>0</v>
      </c>
      <c r="R308">
        <f t="shared" si="69"/>
        <v>0</v>
      </c>
      <c r="S308">
        <f t="shared" si="70"/>
        <v>0</v>
      </c>
      <c r="T308">
        <f>S308*'Exhaust Gas Math'!$C$14</f>
        <v>0</v>
      </c>
      <c r="U308">
        <f>(T308/'Exhaust Gas Math'!$B$14)+('Exhaust Gas Math'!$D$10)</f>
        <v>4.4059320573952224E-4</v>
      </c>
      <c r="V308">
        <f>('Exhaust Gas Math'!$E$10*(2.53982214E-12*V307^4 - 0.0000000071629564556*V307^3 + 7.56281407226508E-06*V307^2 - 0.00322508455050905*V307 + 1.62997098133725)*$B$24+T308*'Exhaust Gas Math'!$D$14*$B$23)/('Exhaust Gas Math'!$E$10*(2.53982214E-12*V307^4 - 0.0000000071629564556*V307^3 + 7.56281407226508E-06*V307^2 - 0.00322508455050905*V307 + 1.62997098133725)+T308*'Exhaust Gas Math'!$D$14)</f>
        <v>1100</v>
      </c>
      <c r="W308">
        <f>(353.3116967483*V308^-1.0020802909)*('Exhaust Gas Math'!$E$10/(T308+'Exhaust Gas Math'!$E$10))+(357.4500179626*V308^-1.0038444015 )*(T308/(T308+'Exhaust Gas Math'!$E$10))</f>
        <v>0.31654710700089367</v>
      </c>
      <c r="X308">
        <f t="shared" si="71"/>
        <v>0</v>
      </c>
      <c r="Y308">
        <f t="shared" si="72"/>
        <v>101325</v>
      </c>
      <c r="Z308">
        <f t="shared" si="73"/>
        <v>101325</v>
      </c>
    </row>
    <row r="309" spans="5:26" x14ac:dyDescent="0.2">
      <c r="E309">
        <f t="shared" si="60"/>
        <v>3.8000000000000027E-2</v>
      </c>
      <c r="F309">
        <f t="shared" si="61"/>
        <v>101325</v>
      </c>
      <c r="H309">
        <f t="shared" si="74"/>
        <v>3.8000000000000027E-2</v>
      </c>
      <c r="I309">
        <f t="shared" si="62"/>
        <v>384.00000000000136</v>
      </c>
      <c r="J309">
        <f t="shared" si="63"/>
        <v>2.7406089927298413E-3</v>
      </c>
      <c r="K309">
        <f t="shared" si="64"/>
        <v>10.801676517253034</v>
      </c>
      <c r="L309">
        <f t="shared" si="65"/>
        <v>3.9769296294121147E-5</v>
      </c>
      <c r="M309">
        <f>J309/SQRT('Exhaust Gas Math'!$E$14*$B$21*$B$23)</f>
        <v>4.652617909930673E-5</v>
      </c>
      <c r="N309">
        <f t="shared" si="66"/>
        <v>2.2601711314948029E-3</v>
      </c>
      <c r="O309">
        <f t="shared" si="67"/>
        <v>0</v>
      </c>
      <c r="P309">
        <f t="shared" si="68"/>
        <v>0</v>
      </c>
      <c r="Q309">
        <f>($B$16/2)*(COS((ACOS((2*'Intake Valve Fxn Scratch'!$B$1)/$B$16-1)/($B$17/2))*(I309-($B$17/2)))+1)*P309</f>
        <v>0</v>
      </c>
      <c r="R309">
        <f t="shared" si="69"/>
        <v>0</v>
      </c>
      <c r="S309">
        <f t="shared" si="70"/>
        <v>0</v>
      </c>
      <c r="T309">
        <f>S309*'Exhaust Gas Math'!$C$14</f>
        <v>0</v>
      </c>
      <c r="U309">
        <f>(T309/'Exhaust Gas Math'!$B$14)+('Exhaust Gas Math'!$D$10)</f>
        <v>4.4059320573952224E-4</v>
      </c>
      <c r="V309">
        <f>('Exhaust Gas Math'!$E$10*(2.53982214E-12*V308^4 - 0.0000000071629564556*V308^3 + 7.56281407226508E-06*V308^2 - 0.00322508455050905*V308 + 1.62997098133725)*$B$24+T309*'Exhaust Gas Math'!$D$14*$B$23)/('Exhaust Gas Math'!$E$10*(2.53982214E-12*V308^4 - 0.0000000071629564556*V308^3 + 7.56281407226508E-06*V308^2 - 0.00322508455050905*V308 + 1.62997098133725)+T309*'Exhaust Gas Math'!$D$14)</f>
        <v>1100</v>
      </c>
      <c r="W309">
        <f>(353.3116967483*V309^-1.0020802909)*('Exhaust Gas Math'!$E$10/(T309+'Exhaust Gas Math'!$E$10))+(357.4500179626*V309^-1.0038444015 )*(T309/(T309+'Exhaust Gas Math'!$E$10))</f>
        <v>0.31654710700089367</v>
      </c>
      <c r="X309">
        <f t="shared" si="71"/>
        <v>0</v>
      </c>
      <c r="Y309">
        <f t="shared" si="72"/>
        <v>101325</v>
      </c>
      <c r="Z309">
        <f t="shared" si="73"/>
        <v>101325</v>
      </c>
    </row>
    <row r="310" spans="5:26" x14ac:dyDescent="0.2">
      <c r="E310">
        <f t="shared" si="60"/>
        <v>3.8125000000000027E-2</v>
      </c>
      <c r="F310">
        <f t="shared" si="61"/>
        <v>101325</v>
      </c>
      <c r="H310">
        <f t="shared" si="74"/>
        <v>3.8125000000000027E-2</v>
      </c>
      <c r="I310">
        <f t="shared" si="62"/>
        <v>390.00000000000136</v>
      </c>
      <c r="J310">
        <f t="shared" si="63"/>
        <v>4.24699470003366E-3</v>
      </c>
      <c r="K310">
        <f t="shared" si="64"/>
        <v>13.27846494917339</v>
      </c>
      <c r="L310">
        <f t="shared" si="65"/>
        <v>3.9769296294121147E-5</v>
      </c>
      <c r="M310">
        <f>J310/SQRT('Exhaust Gas Math'!$E$14*$B$21*$B$23)</f>
        <v>7.2099462773327771E-5</v>
      </c>
      <c r="N310">
        <f t="shared" si="66"/>
        <v>3.3402709601275671E-3</v>
      </c>
      <c r="O310">
        <f t="shared" si="67"/>
        <v>0</v>
      </c>
      <c r="P310">
        <f t="shared" si="68"/>
        <v>0</v>
      </c>
      <c r="Q310">
        <f>($B$16/2)*(COS((ACOS((2*'Intake Valve Fxn Scratch'!$B$1)/$B$16-1)/($B$17/2))*(I310-($B$17/2)))+1)*P310</f>
        <v>0</v>
      </c>
      <c r="R310">
        <f t="shared" si="69"/>
        <v>0</v>
      </c>
      <c r="S310">
        <f t="shared" si="70"/>
        <v>0</v>
      </c>
      <c r="T310">
        <f>S310*'Exhaust Gas Math'!$C$14</f>
        <v>0</v>
      </c>
      <c r="U310">
        <f>(T310/'Exhaust Gas Math'!$B$14)+('Exhaust Gas Math'!$D$10)</f>
        <v>4.4059320573952224E-4</v>
      </c>
      <c r="V310">
        <f>('Exhaust Gas Math'!$E$10*(2.53982214E-12*V309^4 - 0.0000000071629564556*V309^3 + 7.56281407226508E-06*V309^2 - 0.00322508455050905*V309 + 1.62997098133725)*$B$24+T310*'Exhaust Gas Math'!$D$14*$B$23)/('Exhaust Gas Math'!$E$10*(2.53982214E-12*V309^4 - 0.0000000071629564556*V309^3 + 7.56281407226508E-06*V309^2 - 0.00322508455050905*V309 + 1.62997098133725)+T310*'Exhaust Gas Math'!$D$14)</f>
        <v>1100</v>
      </c>
      <c r="W310">
        <f>(353.3116967483*V310^-1.0020802909)*('Exhaust Gas Math'!$E$10/(T310+'Exhaust Gas Math'!$E$10))+(357.4500179626*V310^-1.0038444015 )*(T310/(T310+'Exhaust Gas Math'!$E$10))</f>
        <v>0.31654710700089367</v>
      </c>
      <c r="X310">
        <f t="shared" si="71"/>
        <v>0</v>
      </c>
      <c r="Y310">
        <f t="shared" si="72"/>
        <v>101325</v>
      </c>
      <c r="Z310">
        <f t="shared" si="73"/>
        <v>101325</v>
      </c>
    </row>
    <row r="311" spans="5:26" x14ac:dyDescent="0.2">
      <c r="E311">
        <f t="shared" si="60"/>
        <v>3.8250000000000027E-2</v>
      </c>
      <c r="F311">
        <f t="shared" si="61"/>
        <v>101325</v>
      </c>
      <c r="H311">
        <f t="shared" si="74"/>
        <v>3.8250000000000027E-2</v>
      </c>
      <c r="I311">
        <f t="shared" si="62"/>
        <v>396.00000000000136</v>
      </c>
      <c r="J311">
        <f t="shared" si="63"/>
        <v>6.0541612783146063E-3</v>
      </c>
      <c r="K311">
        <f t="shared" si="64"/>
        <v>15.609771740413168</v>
      </c>
      <c r="L311">
        <f t="shared" si="65"/>
        <v>3.9769296294121147E-5</v>
      </c>
      <c r="M311">
        <f>J311/SQRT('Exhaust Gas Math'!$E$14*$B$21*$B$23)</f>
        <v>1.0277897820454235E-4</v>
      </c>
      <c r="N311">
        <f t="shared" si="66"/>
        <v>4.5467954922464235E-3</v>
      </c>
      <c r="O311">
        <f t="shared" si="67"/>
        <v>0</v>
      </c>
      <c r="P311">
        <f t="shared" si="68"/>
        <v>0</v>
      </c>
      <c r="Q311">
        <f>($B$16/2)*(COS((ACOS((2*'Intake Valve Fxn Scratch'!$B$1)/$B$16-1)/($B$17/2))*(I311-($B$17/2)))+1)*P311</f>
        <v>0</v>
      </c>
      <c r="R311">
        <f t="shared" si="69"/>
        <v>0</v>
      </c>
      <c r="S311">
        <f t="shared" si="70"/>
        <v>0</v>
      </c>
      <c r="T311">
        <f>S311*'Exhaust Gas Math'!$C$14</f>
        <v>0</v>
      </c>
      <c r="U311">
        <f>(T311/'Exhaust Gas Math'!$B$14)+('Exhaust Gas Math'!$D$10)</f>
        <v>4.4059320573952224E-4</v>
      </c>
      <c r="V311">
        <f>('Exhaust Gas Math'!$E$10*(2.53982214E-12*V310^4 - 0.0000000071629564556*V310^3 + 7.56281407226508E-06*V310^2 - 0.00322508455050905*V310 + 1.62997098133725)*$B$24+T311*'Exhaust Gas Math'!$D$14*$B$23)/('Exhaust Gas Math'!$E$10*(2.53982214E-12*V310^4 - 0.0000000071629564556*V310^3 + 7.56281407226508E-06*V310^2 - 0.00322508455050905*V310 + 1.62997098133725)+T311*'Exhaust Gas Math'!$D$14)</f>
        <v>1100</v>
      </c>
      <c r="W311">
        <f>(353.3116967483*V311^-1.0020802909)*('Exhaust Gas Math'!$E$10/(T311+'Exhaust Gas Math'!$E$10))+(357.4500179626*V311^-1.0038444015 )*(T311/(T311+'Exhaust Gas Math'!$E$10))</f>
        <v>0.31654710700089367</v>
      </c>
      <c r="X311">
        <f t="shared" si="71"/>
        <v>0</v>
      </c>
      <c r="Y311">
        <f t="shared" si="72"/>
        <v>101325</v>
      </c>
      <c r="Z311">
        <f t="shared" si="73"/>
        <v>101325</v>
      </c>
    </row>
    <row r="312" spans="5:26" x14ac:dyDescent="0.2">
      <c r="E312">
        <f t="shared" si="60"/>
        <v>3.8375000000000027E-2</v>
      </c>
      <c r="F312">
        <f t="shared" si="61"/>
        <v>101325</v>
      </c>
      <c r="H312">
        <f t="shared" si="74"/>
        <v>3.8375000000000027E-2</v>
      </c>
      <c r="I312">
        <f t="shared" si="62"/>
        <v>402.00000000000136</v>
      </c>
      <c r="J312">
        <f t="shared" si="63"/>
        <v>8.1423090323671163E-3</v>
      </c>
      <c r="K312">
        <f t="shared" si="64"/>
        <v>17.770054605910239</v>
      </c>
      <c r="L312">
        <f t="shared" si="65"/>
        <v>3.9769296294121147E-5</v>
      </c>
      <c r="M312">
        <f>J312/SQRT('Exhaust Gas Math'!$E$14*$B$21*$B$23)</f>
        <v>1.3822859420178476E-4</v>
      </c>
      <c r="N312">
        <f t="shared" si="66"/>
        <v>5.8492450478065498E-3</v>
      </c>
      <c r="O312">
        <f t="shared" si="67"/>
        <v>0</v>
      </c>
      <c r="P312">
        <f t="shared" si="68"/>
        <v>0</v>
      </c>
      <c r="Q312">
        <f>($B$16/2)*(COS((ACOS((2*'Intake Valve Fxn Scratch'!$B$1)/$B$16-1)/($B$17/2))*(I312-($B$17/2)))+1)*P312</f>
        <v>0</v>
      </c>
      <c r="R312">
        <f t="shared" si="69"/>
        <v>0</v>
      </c>
      <c r="S312">
        <f t="shared" si="70"/>
        <v>0</v>
      </c>
      <c r="T312">
        <f>S312*'Exhaust Gas Math'!$C$14</f>
        <v>0</v>
      </c>
      <c r="U312">
        <f>(T312/'Exhaust Gas Math'!$B$14)+('Exhaust Gas Math'!$D$10)</f>
        <v>4.4059320573952224E-4</v>
      </c>
      <c r="V312">
        <f>('Exhaust Gas Math'!$E$10*(2.53982214E-12*V311^4 - 0.0000000071629564556*V311^3 + 7.56281407226508E-06*V311^2 - 0.00322508455050905*V311 + 1.62997098133725)*$B$24+T312*'Exhaust Gas Math'!$D$14*$B$23)/('Exhaust Gas Math'!$E$10*(2.53982214E-12*V311^4 - 0.0000000071629564556*V311^3 + 7.56281407226508E-06*V311^2 - 0.00322508455050905*V311 + 1.62997098133725)+T312*'Exhaust Gas Math'!$D$14)</f>
        <v>1100</v>
      </c>
      <c r="W312">
        <f>(353.3116967483*V312^-1.0020802909)*('Exhaust Gas Math'!$E$10/(T312+'Exhaust Gas Math'!$E$10))+(357.4500179626*V312^-1.0038444015 )*(T312/(T312+'Exhaust Gas Math'!$E$10))</f>
        <v>0.31654710700089367</v>
      </c>
      <c r="X312">
        <f t="shared" si="71"/>
        <v>0</v>
      </c>
      <c r="Y312">
        <f t="shared" si="72"/>
        <v>101325</v>
      </c>
      <c r="Z312">
        <f t="shared" si="73"/>
        <v>101325</v>
      </c>
    </row>
    <row r="313" spans="5:26" x14ac:dyDescent="0.2">
      <c r="E313">
        <f t="shared" si="60"/>
        <v>3.8500000000000027E-2</v>
      </c>
      <c r="F313">
        <f t="shared" si="61"/>
        <v>101325</v>
      </c>
      <c r="H313">
        <f t="shared" si="74"/>
        <v>3.8500000000000027E-2</v>
      </c>
      <c r="I313">
        <f t="shared" si="62"/>
        <v>408.00000000000136</v>
      </c>
      <c r="J313">
        <f t="shared" si="63"/>
        <v>1.0488559778424777E-2</v>
      </c>
      <c r="K313">
        <f t="shared" si="64"/>
        <v>19.735645034521962</v>
      </c>
      <c r="L313">
        <f t="shared" si="65"/>
        <v>3.9769296294121147E-5</v>
      </c>
      <c r="M313">
        <f>J313/SQRT('Exhaust Gas Math'!$E$14*$B$21*$B$23)</f>
        <v>1.7805991735388008E-4</v>
      </c>
      <c r="N313">
        <f t="shared" si="66"/>
        <v>7.2230121595127997E-3</v>
      </c>
      <c r="O313">
        <f t="shared" si="67"/>
        <v>0</v>
      </c>
      <c r="P313">
        <f t="shared" si="68"/>
        <v>0</v>
      </c>
      <c r="Q313">
        <f>($B$16/2)*(COS((ACOS((2*'Intake Valve Fxn Scratch'!$B$1)/$B$16-1)/($B$17/2))*(I313-($B$17/2)))+1)*P313</f>
        <v>0</v>
      </c>
      <c r="R313">
        <f t="shared" si="69"/>
        <v>0</v>
      </c>
      <c r="S313">
        <f t="shared" si="70"/>
        <v>0</v>
      </c>
      <c r="T313">
        <f>S313*'Exhaust Gas Math'!$C$14</f>
        <v>0</v>
      </c>
      <c r="U313">
        <f>(T313/'Exhaust Gas Math'!$B$14)+('Exhaust Gas Math'!$D$10)</f>
        <v>4.4059320573952224E-4</v>
      </c>
      <c r="V313">
        <f>('Exhaust Gas Math'!$E$10*(2.53982214E-12*V312^4 - 0.0000000071629564556*V312^3 + 7.56281407226508E-06*V312^2 - 0.00322508455050905*V312 + 1.62997098133725)*$B$24+T313*'Exhaust Gas Math'!$D$14*$B$23)/('Exhaust Gas Math'!$E$10*(2.53982214E-12*V312^4 - 0.0000000071629564556*V312^3 + 7.56281407226508E-06*V312^2 - 0.00322508455050905*V312 + 1.62997098133725)+T313*'Exhaust Gas Math'!$D$14)</f>
        <v>1100</v>
      </c>
      <c r="W313">
        <f>(353.3116967483*V313^-1.0020802909)*('Exhaust Gas Math'!$E$10/(T313+'Exhaust Gas Math'!$E$10))+(357.4500179626*V313^-1.0038444015 )*(T313/(T313+'Exhaust Gas Math'!$E$10))</f>
        <v>0.31654710700089367</v>
      </c>
      <c r="X313">
        <f t="shared" si="71"/>
        <v>0</v>
      </c>
      <c r="Y313">
        <f t="shared" si="72"/>
        <v>101325</v>
      </c>
      <c r="Z313">
        <f t="shared" si="73"/>
        <v>101325</v>
      </c>
    </row>
    <row r="314" spans="5:26" x14ac:dyDescent="0.2">
      <c r="E314">
        <f t="shared" si="60"/>
        <v>3.8625000000000027E-2</v>
      </c>
      <c r="F314">
        <f t="shared" si="61"/>
        <v>101325</v>
      </c>
      <c r="H314">
        <f t="shared" si="74"/>
        <v>3.8625000000000027E-2</v>
      </c>
      <c r="I314">
        <f t="shared" si="62"/>
        <v>414.00000000000136</v>
      </c>
      <c r="J314">
        <f t="shared" si="63"/>
        <v>1.3067207502329252E-2</v>
      </c>
      <c r="K314">
        <f t="shared" si="64"/>
        <v>21.485007606186226</v>
      </c>
      <c r="L314">
        <f t="shared" si="65"/>
        <v>3.9769296294121147E-5</v>
      </c>
      <c r="M314">
        <f>J314/SQRT('Exhaust Gas Math'!$E$14*$B$21*$B$23)</f>
        <v>2.2183654734913379E-4</v>
      </c>
      <c r="N314">
        <f t="shared" si="66"/>
        <v>8.6492854861367971E-3</v>
      </c>
      <c r="O314">
        <f t="shared" si="67"/>
        <v>0</v>
      </c>
      <c r="P314">
        <f t="shared" si="68"/>
        <v>0</v>
      </c>
      <c r="Q314">
        <f>($B$16/2)*(COS((ACOS((2*'Intake Valve Fxn Scratch'!$B$1)/$B$16-1)/($B$17/2))*(I314-($B$17/2)))+1)*P314</f>
        <v>0</v>
      </c>
      <c r="R314">
        <f t="shared" si="69"/>
        <v>0</v>
      </c>
      <c r="S314">
        <f t="shared" si="70"/>
        <v>0</v>
      </c>
      <c r="T314">
        <f>S314*'Exhaust Gas Math'!$C$14</f>
        <v>0</v>
      </c>
      <c r="U314">
        <f>(T314/'Exhaust Gas Math'!$B$14)+('Exhaust Gas Math'!$D$10)</f>
        <v>4.4059320573952224E-4</v>
      </c>
      <c r="V314">
        <f>('Exhaust Gas Math'!$E$10*(2.53982214E-12*V313^4 - 0.0000000071629564556*V313^3 + 7.56281407226508E-06*V313^2 - 0.00322508455050905*V313 + 1.62997098133725)*$B$24+T314*'Exhaust Gas Math'!$D$14*$B$23)/('Exhaust Gas Math'!$E$10*(2.53982214E-12*V313^4 - 0.0000000071629564556*V313^3 + 7.56281407226508E-06*V313^2 - 0.00322508455050905*V313 + 1.62997098133725)+T314*'Exhaust Gas Math'!$D$14)</f>
        <v>1100</v>
      </c>
      <c r="W314">
        <f>(353.3116967483*V314^-1.0020802909)*('Exhaust Gas Math'!$E$10/(T314+'Exhaust Gas Math'!$E$10))+(357.4500179626*V314^-1.0038444015 )*(T314/(T314+'Exhaust Gas Math'!$E$10))</f>
        <v>0.31654710700089367</v>
      </c>
      <c r="X314">
        <f t="shared" si="71"/>
        <v>0</v>
      </c>
      <c r="Y314">
        <f t="shared" si="72"/>
        <v>101325</v>
      </c>
      <c r="Z314">
        <f t="shared" si="73"/>
        <v>101325</v>
      </c>
    </row>
    <row r="315" spans="5:26" x14ac:dyDescent="0.2">
      <c r="E315">
        <f t="shared" si="60"/>
        <v>3.8750000000000027E-2</v>
      </c>
      <c r="F315">
        <f t="shared" si="61"/>
        <v>101325</v>
      </c>
      <c r="H315">
        <f t="shared" si="74"/>
        <v>3.8750000000000027E-2</v>
      </c>
      <c r="I315">
        <f t="shared" si="62"/>
        <v>420.00000000000136</v>
      </c>
      <c r="J315">
        <f t="shared" si="63"/>
        <v>1.5850000000000711E-2</v>
      </c>
      <c r="K315">
        <f t="shared" si="64"/>
        <v>22.998975938490226</v>
      </c>
      <c r="L315">
        <f t="shared" si="65"/>
        <v>3.9769296294121147E-5</v>
      </c>
      <c r="M315">
        <f>J315/SQRT('Exhaust Gas Math'!$E$14*$B$21*$B$23)</f>
        <v>2.6907885826846906E-4</v>
      </c>
      <c r="N315">
        <f t="shared" si="66"/>
        <v>1.0114751634538659E-2</v>
      </c>
      <c r="O315">
        <f t="shared" si="67"/>
        <v>0</v>
      </c>
      <c r="P315">
        <f t="shared" si="68"/>
        <v>0</v>
      </c>
      <c r="Q315">
        <f>($B$16/2)*(COS((ACOS((2*'Intake Valve Fxn Scratch'!$B$1)/$B$16-1)/($B$17/2))*(I315-($B$17/2)))+1)*P315</f>
        <v>0</v>
      </c>
      <c r="R315">
        <f t="shared" si="69"/>
        <v>0</v>
      </c>
      <c r="S315">
        <f t="shared" si="70"/>
        <v>0</v>
      </c>
      <c r="T315">
        <f>S315*'Exhaust Gas Math'!$C$14</f>
        <v>0</v>
      </c>
      <c r="U315">
        <f>(T315/'Exhaust Gas Math'!$B$14)+('Exhaust Gas Math'!$D$10)</f>
        <v>4.4059320573952224E-4</v>
      </c>
      <c r="V315">
        <f>('Exhaust Gas Math'!$E$10*(2.53982214E-12*V314^4 - 0.0000000071629564556*V314^3 + 7.56281407226508E-06*V314^2 - 0.00322508455050905*V314 + 1.62997098133725)*$B$24+T315*'Exhaust Gas Math'!$D$14*$B$23)/('Exhaust Gas Math'!$E$10*(2.53982214E-12*V314^4 - 0.0000000071629564556*V314^3 + 7.56281407226508E-06*V314^2 - 0.00322508455050905*V314 + 1.62997098133725)+T315*'Exhaust Gas Math'!$D$14)</f>
        <v>1100</v>
      </c>
      <c r="W315">
        <f>(353.3116967483*V315^-1.0020802909)*('Exhaust Gas Math'!$E$10/(T315+'Exhaust Gas Math'!$E$10))+(357.4500179626*V315^-1.0038444015 )*(T315/(T315+'Exhaust Gas Math'!$E$10))</f>
        <v>0.31654710700089367</v>
      </c>
      <c r="X315">
        <f t="shared" si="71"/>
        <v>0</v>
      </c>
      <c r="Y315">
        <f t="shared" si="72"/>
        <v>101325</v>
      </c>
      <c r="Z315">
        <f t="shared" si="73"/>
        <v>101325</v>
      </c>
    </row>
    <row r="316" spans="5:26" x14ac:dyDescent="0.2">
      <c r="E316">
        <f t="shared" si="60"/>
        <v>3.8875000000000028E-2</v>
      </c>
      <c r="F316">
        <f t="shared" si="61"/>
        <v>101325</v>
      </c>
      <c r="H316">
        <f t="shared" si="74"/>
        <v>3.8875000000000028E-2</v>
      </c>
      <c r="I316">
        <f t="shared" si="62"/>
        <v>426.00000000000136</v>
      </c>
      <c r="J316">
        <f t="shared" si="63"/>
        <v>1.8806448414497901E-2</v>
      </c>
      <c r="K316">
        <f t="shared" si="64"/>
        <v>24.260962677566997</v>
      </c>
      <c r="L316">
        <f t="shared" si="65"/>
        <v>3.9769296294121147E-5</v>
      </c>
      <c r="M316">
        <f>J316/SQRT('Exhaust Gas Math'!$E$14*$B$21*$B$23)</f>
        <v>3.1926925346736456E-4</v>
      </c>
      <c r="N316">
        <f t="shared" si="66"/>
        <v>1.1611157153119386E-2</v>
      </c>
      <c r="O316">
        <f t="shared" si="67"/>
        <v>0</v>
      </c>
      <c r="P316">
        <f t="shared" si="68"/>
        <v>0</v>
      </c>
      <c r="Q316">
        <f>($B$16/2)*(COS((ACOS((2*'Intake Valve Fxn Scratch'!$B$1)/$B$16-1)/($B$17/2))*(I316-($B$17/2)))+1)*P316</f>
        <v>0</v>
      </c>
      <c r="R316">
        <f t="shared" si="69"/>
        <v>0</v>
      </c>
      <c r="S316">
        <f t="shared" si="70"/>
        <v>0</v>
      </c>
      <c r="T316">
        <f>S316*'Exhaust Gas Math'!$C$14</f>
        <v>0</v>
      </c>
      <c r="U316">
        <f>(T316/'Exhaust Gas Math'!$B$14)+('Exhaust Gas Math'!$D$10)</f>
        <v>4.4059320573952224E-4</v>
      </c>
      <c r="V316">
        <f>('Exhaust Gas Math'!$E$10*(2.53982214E-12*V315^4 - 0.0000000071629564556*V315^3 + 7.56281407226508E-06*V315^2 - 0.00322508455050905*V315 + 1.62997098133725)*$B$24+T316*'Exhaust Gas Math'!$D$14*$B$23)/('Exhaust Gas Math'!$E$10*(2.53982214E-12*V315^4 - 0.0000000071629564556*V315^3 + 7.56281407226508E-06*V315^2 - 0.00322508455050905*V315 + 1.62997098133725)+T316*'Exhaust Gas Math'!$D$14)</f>
        <v>1100</v>
      </c>
      <c r="W316">
        <f>(353.3116967483*V316^-1.0020802909)*('Exhaust Gas Math'!$E$10/(T316+'Exhaust Gas Math'!$E$10))+(357.4500179626*V316^-1.0038444015 )*(T316/(T316+'Exhaust Gas Math'!$E$10))</f>
        <v>0.31654710700089367</v>
      </c>
      <c r="X316">
        <f t="shared" si="71"/>
        <v>0</v>
      </c>
      <c r="Y316">
        <f t="shared" si="72"/>
        <v>101325</v>
      </c>
      <c r="Z316">
        <f t="shared" si="73"/>
        <v>101325</v>
      </c>
    </row>
    <row r="317" spans="5:26" x14ac:dyDescent="0.2">
      <c r="E317">
        <f t="shared" si="60"/>
        <v>3.9000000000000028E-2</v>
      </c>
      <c r="F317">
        <f t="shared" si="61"/>
        <v>101325</v>
      </c>
      <c r="H317">
        <f t="shared" si="74"/>
        <v>3.9000000000000028E-2</v>
      </c>
      <c r="I317">
        <f t="shared" si="62"/>
        <v>432.00000000000136</v>
      </c>
      <c r="J317">
        <f t="shared" si="63"/>
        <v>2.1904161278314987E-2</v>
      </c>
      <c r="K317">
        <f t="shared" si="64"/>
        <v>25.25714123261551</v>
      </c>
      <c r="L317">
        <f t="shared" si="65"/>
        <v>3.9769296294121147E-5</v>
      </c>
      <c r="M317">
        <f>J317/SQRT('Exhaust Gas Math'!$E$14*$B$21*$B$23)</f>
        <v>3.7185783647300578E-4</v>
      </c>
      <c r="N317">
        <f t="shared" si="66"/>
        <v>1.3134781388511936E-2</v>
      </c>
      <c r="O317">
        <f t="shared" si="67"/>
        <v>0</v>
      </c>
      <c r="P317">
        <f t="shared" si="68"/>
        <v>0</v>
      </c>
      <c r="Q317">
        <f>($B$16/2)*(COS((ACOS((2*'Intake Valve Fxn Scratch'!$B$1)/$B$16-1)/($B$17/2))*(I317-($B$17/2)))+1)*P317</f>
        <v>0</v>
      </c>
      <c r="R317">
        <f t="shared" si="69"/>
        <v>0</v>
      </c>
      <c r="S317">
        <f t="shared" si="70"/>
        <v>0</v>
      </c>
      <c r="T317">
        <f>S317*'Exhaust Gas Math'!$C$14</f>
        <v>0</v>
      </c>
      <c r="U317">
        <f>(T317/'Exhaust Gas Math'!$B$14)+('Exhaust Gas Math'!$D$10)</f>
        <v>4.4059320573952224E-4</v>
      </c>
      <c r="V317">
        <f>('Exhaust Gas Math'!$E$10*(2.53982214E-12*V316^4 - 0.0000000071629564556*V316^3 + 7.56281407226508E-06*V316^2 - 0.00322508455050905*V316 + 1.62997098133725)*$B$24+T317*'Exhaust Gas Math'!$D$14*$B$23)/('Exhaust Gas Math'!$E$10*(2.53982214E-12*V316^4 - 0.0000000071629564556*V316^3 + 7.56281407226508E-06*V316^2 - 0.00322508455050905*V316 + 1.62997098133725)+T317*'Exhaust Gas Math'!$D$14)</f>
        <v>1100</v>
      </c>
      <c r="W317">
        <f>(353.3116967483*V317^-1.0020802909)*('Exhaust Gas Math'!$E$10/(T317+'Exhaust Gas Math'!$E$10))+(357.4500179626*V317^-1.0038444015 )*(T317/(T317+'Exhaust Gas Math'!$E$10))</f>
        <v>0.31654710700089367</v>
      </c>
      <c r="X317">
        <f t="shared" si="71"/>
        <v>0</v>
      </c>
      <c r="Y317">
        <f t="shared" si="72"/>
        <v>101325</v>
      </c>
      <c r="Z317">
        <f t="shared" si="73"/>
        <v>101325</v>
      </c>
    </row>
    <row r="318" spans="5:26" x14ac:dyDescent="0.2">
      <c r="E318">
        <f t="shared" si="60"/>
        <v>3.9125000000000028E-2</v>
      </c>
      <c r="F318">
        <f t="shared" si="61"/>
        <v>101325</v>
      </c>
      <c r="H318">
        <f t="shared" si="74"/>
        <v>3.9125000000000028E-2</v>
      </c>
      <c r="I318">
        <f t="shared" si="62"/>
        <v>438.00000000000136</v>
      </c>
      <c r="J318">
        <f t="shared" si="63"/>
        <v>2.5109199401077888E-2</v>
      </c>
      <c r="K318">
        <f t="shared" si="64"/>
        <v>25.976597262922883</v>
      </c>
      <c r="L318">
        <f t="shared" si="65"/>
        <v>3.9769296294121147E-5</v>
      </c>
      <c r="M318">
        <f>J318/SQRT('Exhaust Gas Math'!$E$14*$B$21*$B$23)</f>
        <v>4.2626843576511431E-4</v>
      </c>
      <c r="N318">
        <f t="shared" si="66"/>
        <v>1.4685858367120764E-2</v>
      </c>
      <c r="O318">
        <f t="shared" si="67"/>
        <v>0</v>
      </c>
      <c r="P318">
        <f t="shared" si="68"/>
        <v>0</v>
      </c>
      <c r="Q318">
        <f>($B$16/2)*(COS((ACOS((2*'Intake Valve Fxn Scratch'!$B$1)/$B$16-1)/($B$17/2))*(I318-($B$17/2)))+1)*P318</f>
        <v>0</v>
      </c>
      <c r="R318">
        <f t="shared" si="69"/>
        <v>0</v>
      </c>
      <c r="S318">
        <f t="shared" si="70"/>
        <v>0</v>
      </c>
      <c r="T318">
        <f>S318*'Exhaust Gas Math'!$C$14</f>
        <v>0</v>
      </c>
      <c r="U318">
        <f>(T318/'Exhaust Gas Math'!$B$14)+('Exhaust Gas Math'!$D$10)</f>
        <v>4.4059320573952224E-4</v>
      </c>
      <c r="V318">
        <f>('Exhaust Gas Math'!$E$10*(2.53982214E-12*V317^4 - 0.0000000071629564556*V317^3 + 7.56281407226508E-06*V317^2 - 0.00322508455050905*V317 + 1.62997098133725)*$B$24+T318*'Exhaust Gas Math'!$D$14*$B$23)/('Exhaust Gas Math'!$E$10*(2.53982214E-12*V317^4 - 0.0000000071629564556*V317^3 + 7.56281407226508E-06*V317^2 - 0.00322508455050905*V317 + 1.62997098133725)+T318*'Exhaust Gas Math'!$D$14)</f>
        <v>1100</v>
      </c>
      <c r="W318">
        <f>(353.3116967483*V318^-1.0020802909)*('Exhaust Gas Math'!$E$10/(T318+'Exhaust Gas Math'!$E$10))+(357.4500179626*V318^-1.0038444015 )*(T318/(T318+'Exhaust Gas Math'!$E$10))</f>
        <v>0.31654710700089367</v>
      </c>
      <c r="X318">
        <f t="shared" si="71"/>
        <v>0</v>
      </c>
      <c r="Y318">
        <f t="shared" si="72"/>
        <v>101325</v>
      </c>
      <c r="Z318">
        <f t="shared" si="73"/>
        <v>101325</v>
      </c>
    </row>
    <row r="319" spans="5:26" x14ac:dyDescent="0.2">
      <c r="E319">
        <f t="shared" si="60"/>
        <v>3.9250000000000028E-2</v>
      </c>
      <c r="F319">
        <f t="shared" si="61"/>
        <v>101325</v>
      </c>
      <c r="H319">
        <f t="shared" si="74"/>
        <v>3.9250000000000028E-2</v>
      </c>
      <c r="I319">
        <f t="shared" si="62"/>
        <v>444.00000000000136</v>
      </c>
      <c r="J319">
        <f t="shared" si="63"/>
        <v>2.8386447714416278E-2</v>
      </c>
      <c r="K319">
        <f t="shared" si="64"/>
        <v>26.411448257665228</v>
      </c>
      <c r="L319">
        <f t="shared" si="65"/>
        <v>3.9769296294121147E-5</v>
      </c>
      <c r="M319">
        <f>J319/SQRT('Exhaust Gas Math'!$E$14*$B$21*$B$23)</f>
        <v>4.8190491743169606E-4</v>
      </c>
      <c r="N319">
        <f t="shared" si="66"/>
        <v>1.626797359425234E-2</v>
      </c>
      <c r="O319">
        <f t="shared" si="67"/>
        <v>0</v>
      </c>
      <c r="P319">
        <f t="shared" si="68"/>
        <v>0</v>
      </c>
      <c r="Q319">
        <f>($B$16/2)*(COS((ACOS((2*'Intake Valve Fxn Scratch'!$B$1)/$B$16-1)/($B$17/2))*(I319-($B$17/2)))+1)*P319</f>
        <v>0</v>
      </c>
      <c r="R319">
        <f t="shared" si="69"/>
        <v>0</v>
      </c>
      <c r="S319">
        <f t="shared" si="70"/>
        <v>0</v>
      </c>
      <c r="T319">
        <f>S319*'Exhaust Gas Math'!$C$14</f>
        <v>0</v>
      </c>
      <c r="U319">
        <f>(T319/'Exhaust Gas Math'!$B$14)+('Exhaust Gas Math'!$D$10)</f>
        <v>4.4059320573952224E-4</v>
      </c>
      <c r="V319">
        <f>('Exhaust Gas Math'!$E$10*(2.53982214E-12*V318^4 - 0.0000000071629564556*V318^3 + 7.56281407226508E-06*V318^2 - 0.00322508455050905*V318 + 1.62997098133725)*$B$24+T319*'Exhaust Gas Math'!$D$14*$B$23)/('Exhaust Gas Math'!$E$10*(2.53982214E-12*V318^4 - 0.0000000071629564556*V318^3 + 7.56281407226508E-06*V318^2 - 0.00322508455050905*V318 + 1.62997098133725)+T319*'Exhaust Gas Math'!$D$14)</f>
        <v>1100</v>
      </c>
      <c r="W319">
        <f>(353.3116967483*V319^-1.0020802909)*('Exhaust Gas Math'!$E$10/(T319+'Exhaust Gas Math'!$E$10))+(357.4500179626*V319^-1.0038444015 )*(T319/(T319+'Exhaust Gas Math'!$E$10))</f>
        <v>0.31654710700089367</v>
      </c>
      <c r="X319">
        <f t="shared" si="71"/>
        <v>0</v>
      </c>
      <c r="Y319">
        <f t="shared" si="72"/>
        <v>101325</v>
      </c>
      <c r="Z319">
        <f t="shared" si="73"/>
        <v>101325</v>
      </c>
    </row>
    <row r="320" spans="5:26" x14ac:dyDescent="0.2">
      <c r="E320">
        <f t="shared" si="60"/>
        <v>3.9375000000000028E-2</v>
      </c>
      <c r="F320">
        <f t="shared" si="61"/>
        <v>101325</v>
      </c>
      <c r="H320">
        <f t="shared" si="74"/>
        <v>3.9375000000000028E-2</v>
      </c>
      <c r="I320">
        <f t="shared" si="62"/>
        <v>450.00000000000136</v>
      </c>
      <c r="J320">
        <f t="shared" si="63"/>
        <v>3.1700000000000693E-2</v>
      </c>
      <c r="K320">
        <f t="shared" si="64"/>
        <v>26.556929898345718</v>
      </c>
      <c r="L320">
        <f t="shared" si="65"/>
        <v>3.9769296294121147E-5</v>
      </c>
      <c r="M320">
        <f>J320/SQRT('Exhaust Gas Math'!$E$14*$B$21*$B$23)</f>
        <v>5.3815771653692576E-4</v>
      </c>
      <c r="N320">
        <f t="shared" si="66"/>
        <v>1.7887450438388328E-2</v>
      </c>
      <c r="O320">
        <f t="shared" si="67"/>
        <v>0</v>
      </c>
      <c r="P320">
        <f t="shared" si="68"/>
        <v>0</v>
      </c>
      <c r="Q320">
        <f>($B$16/2)*(COS((ACOS((2*'Intake Valve Fxn Scratch'!$B$1)/$B$16-1)/($B$17/2))*(I320-($B$17/2)))+1)*P320</f>
        <v>0</v>
      </c>
      <c r="R320">
        <f t="shared" si="69"/>
        <v>0</v>
      </c>
      <c r="S320">
        <f t="shared" si="70"/>
        <v>0</v>
      </c>
      <c r="T320">
        <f>S320*'Exhaust Gas Math'!$C$14</f>
        <v>0</v>
      </c>
      <c r="U320">
        <f>(T320/'Exhaust Gas Math'!$B$14)+('Exhaust Gas Math'!$D$10)</f>
        <v>4.4059320573952224E-4</v>
      </c>
      <c r="V320">
        <f>('Exhaust Gas Math'!$E$10*(2.53982214E-12*V319^4 - 0.0000000071629564556*V319^3 + 7.56281407226508E-06*V319^2 - 0.00322508455050905*V319 + 1.62997098133725)*$B$24+T320*'Exhaust Gas Math'!$D$14*$B$23)/('Exhaust Gas Math'!$E$10*(2.53982214E-12*V319^4 - 0.0000000071629564556*V319^3 + 7.56281407226508E-06*V319^2 - 0.00322508455050905*V319 + 1.62997098133725)+T320*'Exhaust Gas Math'!$D$14)</f>
        <v>1100</v>
      </c>
      <c r="W320">
        <f>(353.3116967483*V320^-1.0020802909)*('Exhaust Gas Math'!$E$10/(T320+'Exhaust Gas Math'!$E$10))+(357.4500179626*V320^-1.0038444015 )*(T320/(T320+'Exhaust Gas Math'!$E$10))</f>
        <v>0.31654710700089367</v>
      </c>
      <c r="X320">
        <f t="shared" si="71"/>
        <v>0</v>
      </c>
      <c r="Y320">
        <f t="shared" si="72"/>
        <v>101325</v>
      </c>
      <c r="Z320">
        <f t="shared" si="73"/>
        <v>101325</v>
      </c>
    </row>
    <row r="321" spans="5:26" x14ac:dyDescent="0.2">
      <c r="E321">
        <f t="shared" si="60"/>
        <v>3.9500000000000028E-2</v>
      </c>
      <c r="F321">
        <f t="shared" si="61"/>
        <v>101325</v>
      </c>
      <c r="H321">
        <f t="shared" si="74"/>
        <v>3.9500000000000028E-2</v>
      </c>
      <c r="I321">
        <f t="shared" si="62"/>
        <v>456.00000000000136</v>
      </c>
      <c r="J321">
        <f t="shared" si="63"/>
        <v>3.5013552285585323E-2</v>
      </c>
      <c r="K321">
        <f t="shared" si="64"/>
        <v>26.411448257665086</v>
      </c>
      <c r="L321">
        <f t="shared" si="65"/>
        <v>3.9769296294121147E-5</v>
      </c>
      <c r="M321">
        <f>J321/SQRT('Exhaust Gas Math'!$E$14*$B$21*$B$23)</f>
        <v>5.9441051564215904E-4</v>
      </c>
      <c r="N321">
        <f t="shared" si="66"/>
        <v>1.9552731033997739E-2</v>
      </c>
      <c r="O321">
        <f t="shared" si="67"/>
        <v>0</v>
      </c>
      <c r="P321">
        <f t="shared" si="68"/>
        <v>0</v>
      </c>
      <c r="Q321">
        <f>($B$16/2)*(COS((ACOS((2*'Intake Valve Fxn Scratch'!$B$1)/$B$16-1)/($B$17/2))*(I321-($B$17/2)))+1)*P321</f>
        <v>0</v>
      </c>
      <c r="R321">
        <f t="shared" si="69"/>
        <v>0</v>
      </c>
      <c r="S321">
        <f t="shared" si="70"/>
        <v>0</v>
      </c>
      <c r="T321">
        <f>S321*'Exhaust Gas Math'!$C$14</f>
        <v>0</v>
      </c>
      <c r="U321">
        <f>(T321/'Exhaust Gas Math'!$B$14)+('Exhaust Gas Math'!$D$10)</f>
        <v>4.4059320573952224E-4</v>
      </c>
      <c r="V321">
        <f>('Exhaust Gas Math'!$E$10*(2.53982214E-12*V320^4 - 0.0000000071629564556*V320^3 + 7.56281407226508E-06*V320^2 - 0.00322508455050905*V320 + 1.62997098133725)*$B$24+T321*'Exhaust Gas Math'!$D$14*$B$23)/('Exhaust Gas Math'!$E$10*(2.53982214E-12*V320^4 - 0.0000000071629564556*V320^3 + 7.56281407226508E-06*V320^2 - 0.00322508455050905*V320 + 1.62997098133725)+T321*'Exhaust Gas Math'!$D$14)</f>
        <v>1100</v>
      </c>
      <c r="W321">
        <f>(353.3116967483*V321^-1.0020802909)*('Exhaust Gas Math'!$E$10/(T321+'Exhaust Gas Math'!$E$10))+(357.4500179626*V321^-1.0038444015 )*(T321/(T321+'Exhaust Gas Math'!$E$10))</f>
        <v>0.31654710700089367</v>
      </c>
      <c r="X321">
        <f t="shared" si="71"/>
        <v>0</v>
      </c>
      <c r="Y321">
        <f t="shared" si="72"/>
        <v>101325</v>
      </c>
      <c r="Z321">
        <f t="shared" si="73"/>
        <v>101325</v>
      </c>
    </row>
    <row r="322" spans="5:26" x14ac:dyDescent="0.2">
      <c r="E322">
        <f t="shared" si="60"/>
        <v>3.9625000000000028E-2</v>
      </c>
      <c r="F322">
        <f t="shared" si="61"/>
        <v>101325</v>
      </c>
      <c r="H322">
        <f t="shared" si="74"/>
        <v>3.9625000000000028E-2</v>
      </c>
      <c r="I322">
        <f t="shared" si="62"/>
        <v>462.00000000000136</v>
      </c>
      <c r="J322">
        <f t="shared" si="63"/>
        <v>3.8290800598923681E-2</v>
      </c>
      <c r="K322">
        <f t="shared" si="64"/>
        <v>25.976597262922606</v>
      </c>
      <c r="L322">
        <f t="shared" si="65"/>
        <v>3.9769296294121147E-5</v>
      </c>
      <c r="M322">
        <f>J322/SQRT('Exhaust Gas Math'!$E$14*$B$21*$B$23)</f>
        <v>6.500469973087403E-4</v>
      </c>
      <c r="N322">
        <f t="shared" si="66"/>
        <v>2.1273748626322607E-2</v>
      </c>
      <c r="O322">
        <f t="shared" si="67"/>
        <v>0</v>
      </c>
      <c r="P322">
        <f t="shared" si="68"/>
        <v>0</v>
      </c>
      <c r="Q322">
        <f>($B$16/2)*(COS((ACOS((2*'Intake Valve Fxn Scratch'!$B$1)/$B$16-1)/($B$17/2))*(I322-($B$17/2)))+1)*P322</f>
        <v>0</v>
      </c>
      <c r="R322">
        <f t="shared" si="69"/>
        <v>0</v>
      </c>
      <c r="S322">
        <f t="shared" si="70"/>
        <v>0</v>
      </c>
      <c r="T322">
        <f>S322*'Exhaust Gas Math'!$C$14</f>
        <v>0</v>
      </c>
      <c r="U322">
        <f>(T322/'Exhaust Gas Math'!$B$14)+('Exhaust Gas Math'!$D$10)</f>
        <v>4.4059320573952224E-4</v>
      </c>
      <c r="V322">
        <f>('Exhaust Gas Math'!$E$10*(2.53982214E-12*V321^4 - 0.0000000071629564556*V321^3 + 7.56281407226508E-06*V321^2 - 0.00322508455050905*V321 + 1.62997098133725)*$B$24+T322*'Exhaust Gas Math'!$D$14*$B$23)/('Exhaust Gas Math'!$E$10*(2.53982214E-12*V321^4 - 0.0000000071629564556*V321^3 + 7.56281407226508E-06*V321^2 - 0.00322508455050905*V321 + 1.62997098133725)+T322*'Exhaust Gas Math'!$D$14)</f>
        <v>1100</v>
      </c>
      <c r="W322">
        <f>(353.3116967483*V322^-1.0020802909)*('Exhaust Gas Math'!$E$10/(T322+'Exhaust Gas Math'!$E$10))+(357.4500179626*V322^-1.0038444015 )*(T322/(T322+'Exhaust Gas Math'!$E$10))</f>
        <v>0.31654710700089367</v>
      </c>
      <c r="X322">
        <f t="shared" si="71"/>
        <v>0</v>
      </c>
      <c r="Y322">
        <f t="shared" si="72"/>
        <v>101325</v>
      </c>
      <c r="Z322">
        <f t="shared" si="73"/>
        <v>101325</v>
      </c>
    </row>
    <row r="323" spans="5:26" x14ac:dyDescent="0.2">
      <c r="E323">
        <f t="shared" si="60"/>
        <v>3.9750000000000028E-2</v>
      </c>
      <c r="F323">
        <f t="shared" si="61"/>
        <v>101325</v>
      </c>
      <c r="H323">
        <f t="shared" si="74"/>
        <v>3.9750000000000028E-2</v>
      </c>
      <c r="I323">
        <f t="shared" si="62"/>
        <v>468.00000000000136</v>
      </c>
      <c r="J323">
        <f t="shared" si="63"/>
        <v>4.1495838721686544E-2</v>
      </c>
      <c r="K323">
        <f t="shared" si="64"/>
        <v>25.257141232615094</v>
      </c>
      <c r="L323">
        <f t="shared" si="65"/>
        <v>3.9769296294121147E-5</v>
      </c>
      <c r="M323">
        <f>J323/SQRT('Exhaust Gas Math'!$E$14*$B$21*$B$23)</f>
        <v>7.0445759660084817E-4</v>
      </c>
      <c r="N323">
        <f t="shared" si="66"/>
        <v>2.3061282130946291E-2</v>
      </c>
      <c r="O323">
        <f t="shared" si="67"/>
        <v>0</v>
      </c>
      <c r="P323">
        <f t="shared" si="68"/>
        <v>0</v>
      </c>
      <c r="Q323">
        <f>($B$16/2)*(COS((ACOS((2*'Intake Valve Fxn Scratch'!$B$1)/$B$16-1)/($B$17/2))*(I323-($B$17/2)))+1)*P323</f>
        <v>0</v>
      </c>
      <c r="R323">
        <f t="shared" si="69"/>
        <v>0</v>
      </c>
      <c r="S323">
        <f t="shared" si="70"/>
        <v>0</v>
      </c>
      <c r="T323">
        <f>S323*'Exhaust Gas Math'!$C$14</f>
        <v>0</v>
      </c>
      <c r="U323">
        <f>(T323/'Exhaust Gas Math'!$B$14)+('Exhaust Gas Math'!$D$10)</f>
        <v>4.4059320573952224E-4</v>
      </c>
      <c r="V323">
        <f>('Exhaust Gas Math'!$E$10*(2.53982214E-12*V322^4 - 0.0000000071629564556*V322^3 + 7.56281407226508E-06*V322^2 - 0.00322508455050905*V322 + 1.62997098133725)*$B$24+T323*'Exhaust Gas Math'!$D$14*$B$23)/('Exhaust Gas Math'!$E$10*(2.53982214E-12*V322^4 - 0.0000000071629564556*V322^3 + 7.56281407226508E-06*V322^2 - 0.00322508455050905*V322 + 1.62997098133725)+T323*'Exhaust Gas Math'!$D$14)</f>
        <v>1100</v>
      </c>
      <c r="W323">
        <f>(353.3116967483*V323^-1.0020802909)*('Exhaust Gas Math'!$E$10/(T323+'Exhaust Gas Math'!$E$10))+(357.4500179626*V323^-1.0038444015 )*(T323/(T323+'Exhaust Gas Math'!$E$10))</f>
        <v>0.31654710700089367</v>
      </c>
      <c r="X323">
        <f t="shared" si="71"/>
        <v>0</v>
      </c>
      <c r="Y323">
        <f t="shared" si="72"/>
        <v>101325</v>
      </c>
      <c r="Z323">
        <f t="shared" si="73"/>
        <v>101325</v>
      </c>
    </row>
    <row r="324" spans="5:26" x14ac:dyDescent="0.2">
      <c r="E324">
        <f t="shared" ref="E324:E387" si="75">H324</f>
        <v>3.9875000000000028E-2</v>
      </c>
      <c r="F324">
        <f t="shared" ref="F324:F387" si="76">Z324</f>
        <v>101325</v>
      </c>
      <c r="H324">
        <f t="shared" si="74"/>
        <v>3.9875000000000028E-2</v>
      </c>
      <c r="I324">
        <f t="shared" si="62"/>
        <v>474.00000000000136</v>
      </c>
      <c r="J324">
        <f t="shared" si="63"/>
        <v>4.4593551585503564E-2</v>
      </c>
      <c r="K324">
        <f t="shared" si="64"/>
        <v>24.26096267756645</v>
      </c>
      <c r="L324">
        <f t="shared" si="65"/>
        <v>3.9769296294121147E-5</v>
      </c>
      <c r="M324">
        <f>J324/SQRT('Exhaust Gas Math'!$E$14*$B$21*$B$23)</f>
        <v>7.5704617960648825E-4</v>
      </c>
      <c r="N324">
        <f t="shared" si="66"/>
        <v>2.4926279523176186E-2</v>
      </c>
      <c r="O324">
        <f t="shared" si="67"/>
        <v>0</v>
      </c>
      <c r="P324">
        <f t="shared" si="68"/>
        <v>0</v>
      </c>
      <c r="Q324">
        <f>($B$16/2)*(COS((ACOS((2*'Intake Valve Fxn Scratch'!$B$1)/$B$16-1)/($B$17/2))*(I324-($B$17/2)))+1)*P324</f>
        <v>0</v>
      </c>
      <c r="R324">
        <f t="shared" si="69"/>
        <v>0</v>
      </c>
      <c r="S324">
        <f t="shared" si="70"/>
        <v>0</v>
      </c>
      <c r="T324">
        <f>S324*'Exhaust Gas Math'!$C$14</f>
        <v>0</v>
      </c>
      <c r="U324">
        <f>(T324/'Exhaust Gas Math'!$B$14)+('Exhaust Gas Math'!$D$10)</f>
        <v>4.4059320573952224E-4</v>
      </c>
      <c r="V324">
        <f>('Exhaust Gas Math'!$E$10*(2.53982214E-12*V323^4 - 0.0000000071629564556*V323^3 + 7.56281407226508E-06*V323^2 - 0.00322508455050905*V323 + 1.62997098133725)*$B$24+T324*'Exhaust Gas Math'!$D$14*$B$23)/('Exhaust Gas Math'!$E$10*(2.53982214E-12*V323^4 - 0.0000000071629564556*V323^3 + 7.56281407226508E-06*V323^2 - 0.00322508455050905*V323 + 1.62997098133725)+T324*'Exhaust Gas Math'!$D$14)</f>
        <v>1100</v>
      </c>
      <c r="W324">
        <f>(353.3116967483*V324^-1.0020802909)*('Exhaust Gas Math'!$E$10/(T324+'Exhaust Gas Math'!$E$10))+(357.4500179626*V324^-1.0038444015 )*(T324/(T324+'Exhaust Gas Math'!$E$10))</f>
        <v>0.31654710700089367</v>
      </c>
      <c r="X324">
        <f t="shared" si="71"/>
        <v>0</v>
      </c>
      <c r="Y324">
        <f t="shared" si="72"/>
        <v>101325</v>
      </c>
      <c r="Z324">
        <f t="shared" si="73"/>
        <v>101325</v>
      </c>
    </row>
    <row r="325" spans="5:26" x14ac:dyDescent="0.2">
      <c r="E325">
        <f t="shared" si="75"/>
        <v>4.0000000000000029E-2</v>
      </c>
      <c r="F325">
        <f t="shared" si="76"/>
        <v>101325</v>
      </c>
      <c r="H325">
        <f t="shared" si="74"/>
        <v>4.0000000000000029E-2</v>
      </c>
      <c r="I325">
        <f t="shared" ref="I325:I388" si="77">($B$11*360*H325)-(720*FLOOR(H325/(2/$B$11),1))</f>
        <v>480.00000000000136</v>
      </c>
      <c r="J325">
        <f t="shared" ref="J325:J388" si="78">-(($B$4/1000)/2)*COS($B$12*H325)+(($B$4/1000)/2)</f>
        <v>4.7550000000000675E-2</v>
      </c>
      <c r="K325">
        <f t="shared" ref="K325:K388" si="79">($B$4/1000/2)*$B$12*SIN($B$12*H325)</f>
        <v>22.998975938489554</v>
      </c>
      <c r="L325">
        <f t="shared" ref="L325:L388" si="80">$B$8+P325*(J325*$B$6)</f>
        <v>3.9769296294121147E-5</v>
      </c>
      <c r="M325">
        <f>J325/SQRT('Exhaust Gas Math'!$E$14*$B$21*$B$23)</f>
        <v>8.0723657480538246E-4</v>
      </c>
      <c r="N325">
        <f t="shared" ref="N325:N388" si="81">-(($B$4/1000)/2)*COS($B$12*(H325-M325))+(($B$4/1000)/2)</f>
        <v>2.6879134705681311E-2</v>
      </c>
      <c r="O325">
        <f t="shared" ref="O325:O388" si="82">N325*$B$6*P325</f>
        <v>0</v>
      </c>
      <c r="P325">
        <f t="shared" ref="P325:P388" si="83">IF(I325&lt;=$B$17,1,0)</f>
        <v>0</v>
      </c>
      <c r="Q325">
        <f>($B$16/2)*(COS((ACOS((2*'Intake Valve Fxn Scratch'!$B$1)/$B$16-1)/($B$17/2))*(I325-($B$17/2)))+1)*P325</f>
        <v>0</v>
      </c>
      <c r="R325">
        <f t="shared" ref="R325:R388" si="84">Q325/$B$16</f>
        <v>0</v>
      </c>
      <c r="S325">
        <f t="shared" ref="S325:S388" si="85">P325*($B$13*R325*(O325-O324)*$B$19+S324)</f>
        <v>0</v>
      </c>
      <c r="T325">
        <f>S325*'Exhaust Gas Math'!$C$14</f>
        <v>0</v>
      </c>
      <c r="U325">
        <f>(T325/'Exhaust Gas Math'!$B$14)+('Exhaust Gas Math'!$D$10)</f>
        <v>4.4059320573952224E-4</v>
      </c>
      <c r="V325">
        <f>('Exhaust Gas Math'!$E$10*(2.53982214E-12*V324^4 - 0.0000000071629564556*V324^3 + 7.56281407226508E-06*V324^2 - 0.00322508455050905*V324 + 1.62997098133725)*$B$24+T325*'Exhaust Gas Math'!$D$14*$B$23)/('Exhaust Gas Math'!$E$10*(2.53982214E-12*V324^4 - 0.0000000071629564556*V324^3 + 7.56281407226508E-06*V324^2 - 0.00322508455050905*V324 + 1.62997098133725)+T325*'Exhaust Gas Math'!$D$14)</f>
        <v>1100</v>
      </c>
      <c r="W325">
        <f>(353.3116967483*V325^-1.0020802909)*('Exhaust Gas Math'!$E$10/(T325+'Exhaust Gas Math'!$E$10))+(357.4500179626*V325^-1.0038444015 )*(T325/(T325+'Exhaust Gas Math'!$E$10))</f>
        <v>0.31654710700089367</v>
      </c>
      <c r="X325">
        <f t="shared" ref="X325:X388" si="86">P325*SIGN(K325)*-0.5*W325*K325^2</f>
        <v>0</v>
      </c>
      <c r="Y325">
        <f t="shared" ref="Y325:Y388" si="87">(U325*$B$21*V325)/L325</f>
        <v>101325</v>
      </c>
      <c r="Z325">
        <f t="shared" ref="Z325:Z388" si="88">IF((X325+Y325)&lt;$B$22,(X325+Y325),$B$22)</f>
        <v>101325</v>
      </c>
    </row>
    <row r="326" spans="5:26" x14ac:dyDescent="0.2">
      <c r="E326">
        <f t="shared" si="75"/>
        <v>4.0125000000000029E-2</v>
      </c>
      <c r="F326">
        <f t="shared" si="76"/>
        <v>101325</v>
      </c>
      <c r="H326">
        <f t="shared" si="74"/>
        <v>4.0125000000000029E-2</v>
      </c>
      <c r="I326">
        <f t="shared" si="77"/>
        <v>486.00000000000136</v>
      </c>
      <c r="J326">
        <f t="shared" si="78"/>
        <v>5.0332792497672044E-2</v>
      </c>
      <c r="K326">
        <f t="shared" si="79"/>
        <v>21.485007606185437</v>
      </c>
      <c r="L326">
        <f t="shared" si="80"/>
        <v>3.9769296294121147E-5</v>
      </c>
      <c r="M326">
        <f>J326/SQRT('Exhaust Gas Math'!$E$14*$B$21*$B$23)</f>
        <v>8.5447888572471611E-4</v>
      </c>
      <c r="N326">
        <f t="shared" si="81"/>
        <v>2.8928903021831345E-2</v>
      </c>
      <c r="O326">
        <f t="shared" si="82"/>
        <v>0</v>
      </c>
      <c r="P326">
        <f t="shared" si="83"/>
        <v>0</v>
      </c>
      <c r="Q326">
        <f>($B$16/2)*(COS((ACOS((2*'Intake Valve Fxn Scratch'!$B$1)/$B$16-1)/($B$17/2))*(I326-($B$17/2)))+1)*P326</f>
        <v>0</v>
      </c>
      <c r="R326">
        <f t="shared" si="84"/>
        <v>0</v>
      </c>
      <c r="S326">
        <f t="shared" si="85"/>
        <v>0</v>
      </c>
      <c r="T326">
        <f>S326*'Exhaust Gas Math'!$C$14</f>
        <v>0</v>
      </c>
      <c r="U326">
        <f>(T326/'Exhaust Gas Math'!$B$14)+('Exhaust Gas Math'!$D$10)</f>
        <v>4.4059320573952224E-4</v>
      </c>
      <c r="V326">
        <f>('Exhaust Gas Math'!$E$10*(2.53982214E-12*V325^4 - 0.0000000071629564556*V325^3 + 7.56281407226508E-06*V325^2 - 0.00322508455050905*V325 + 1.62997098133725)*$B$24+T326*'Exhaust Gas Math'!$D$14*$B$23)/('Exhaust Gas Math'!$E$10*(2.53982214E-12*V325^4 - 0.0000000071629564556*V325^3 + 7.56281407226508E-06*V325^2 - 0.00322508455050905*V325 + 1.62997098133725)+T326*'Exhaust Gas Math'!$D$14)</f>
        <v>1100</v>
      </c>
      <c r="W326">
        <f>(353.3116967483*V326^-1.0020802909)*('Exhaust Gas Math'!$E$10/(T326+'Exhaust Gas Math'!$E$10))+(357.4500179626*V326^-1.0038444015 )*(T326/(T326+'Exhaust Gas Math'!$E$10))</f>
        <v>0.31654710700089367</v>
      </c>
      <c r="X326">
        <f t="shared" si="86"/>
        <v>0</v>
      </c>
      <c r="Y326">
        <f t="shared" si="87"/>
        <v>101325</v>
      </c>
      <c r="Z326">
        <f t="shared" si="88"/>
        <v>101325</v>
      </c>
    </row>
    <row r="327" spans="5:26" x14ac:dyDescent="0.2">
      <c r="E327">
        <f t="shared" si="75"/>
        <v>4.0250000000000029E-2</v>
      </c>
      <c r="F327">
        <f t="shared" si="76"/>
        <v>101325</v>
      </c>
      <c r="H327">
        <f t="shared" ref="H327:H390" si="89">H326+$B$2</f>
        <v>4.0250000000000029E-2</v>
      </c>
      <c r="I327">
        <f t="shared" si="77"/>
        <v>492.00000000000136</v>
      </c>
      <c r="J327">
        <f t="shared" si="78"/>
        <v>5.2911440221576414E-2</v>
      </c>
      <c r="K327">
        <f t="shared" si="79"/>
        <v>19.735645034521063</v>
      </c>
      <c r="L327">
        <f t="shared" si="80"/>
        <v>3.9769296294121147E-5</v>
      </c>
      <c r="M327">
        <f>J327/SQRT('Exhaust Gas Math'!$E$14*$B$21*$B$23)</f>
        <v>8.9825551571996807E-4</v>
      </c>
      <c r="N327">
        <f t="shared" si="81"/>
        <v>3.1082443968384957E-2</v>
      </c>
      <c r="O327">
        <f t="shared" si="82"/>
        <v>0</v>
      </c>
      <c r="P327">
        <f t="shared" si="83"/>
        <v>0</v>
      </c>
      <c r="Q327">
        <f>($B$16/2)*(COS((ACOS((2*'Intake Valve Fxn Scratch'!$B$1)/$B$16-1)/($B$17/2))*(I327-($B$17/2)))+1)*P327</f>
        <v>0</v>
      </c>
      <c r="R327">
        <f t="shared" si="84"/>
        <v>0</v>
      </c>
      <c r="S327">
        <f t="shared" si="85"/>
        <v>0</v>
      </c>
      <c r="T327">
        <f>S327*'Exhaust Gas Math'!$C$14</f>
        <v>0</v>
      </c>
      <c r="U327">
        <f>(T327/'Exhaust Gas Math'!$B$14)+('Exhaust Gas Math'!$D$10)</f>
        <v>4.4059320573952224E-4</v>
      </c>
      <c r="V327">
        <f>('Exhaust Gas Math'!$E$10*(2.53982214E-12*V326^4 - 0.0000000071629564556*V326^3 + 7.56281407226508E-06*V326^2 - 0.00322508455050905*V326 + 1.62997098133725)*$B$24+T327*'Exhaust Gas Math'!$D$14*$B$23)/('Exhaust Gas Math'!$E$10*(2.53982214E-12*V326^4 - 0.0000000071629564556*V326^3 + 7.56281407226508E-06*V326^2 - 0.00322508455050905*V326 + 1.62997098133725)+T327*'Exhaust Gas Math'!$D$14)</f>
        <v>1100</v>
      </c>
      <c r="W327">
        <f>(353.3116967483*V327^-1.0020802909)*('Exhaust Gas Math'!$E$10/(T327+'Exhaust Gas Math'!$E$10))+(357.4500179626*V327^-1.0038444015 )*(T327/(T327+'Exhaust Gas Math'!$E$10))</f>
        <v>0.31654710700089367</v>
      </c>
      <c r="X327">
        <f t="shared" si="86"/>
        <v>0</v>
      </c>
      <c r="Y327">
        <f t="shared" si="87"/>
        <v>101325</v>
      </c>
      <c r="Z327">
        <f t="shared" si="88"/>
        <v>101325</v>
      </c>
    </row>
    <row r="328" spans="5:26" x14ac:dyDescent="0.2">
      <c r="E328">
        <f t="shared" si="75"/>
        <v>4.0375000000000029E-2</v>
      </c>
      <c r="F328">
        <f t="shared" si="76"/>
        <v>101325</v>
      </c>
      <c r="H328">
        <f t="shared" si="89"/>
        <v>4.0375000000000029E-2</v>
      </c>
      <c r="I328">
        <f t="shared" si="77"/>
        <v>498.00000000000136</v>
      </c>
      <c r="J328">
        <f t="shared" si="78"/>
        <v>5.5257690967633957E-2</v>
      </c>
      <c r="K328">
        <f t="shared" si="79"/>
        <v>17.770054605909237</v>
      </c>
      <c r="L328">
        <f t="shared" si="80"/>
        <v>3.9769296294121147E-5</v>
      </c>
      <c r="M328">
        <f>J328/SQRT('Exhaust Gas Math'!$E$14*$B$21*$B$23)</f>
        <v>9.3808683887206142E-4</v>
      </c>
      <c r="N328">
        <f t="shared" si="81"/>
        <v>3.334348633245264E-2</v>
      </c>
      <c r="O328">
        <f t="shared" si="82"/>
        <v>0</v>
      </c>
      <c r="P328">
        <f t="shared" si="83"/>
        <v>0</v>
      </c>
      <c r="Q328">
        <f>($B$16/2)*(COS((ACOS((2*'Intake Valve Fxn Scratch'!$B$1)/$B$16-1)/($B$17/2))*(I328-($B$17/2)))+1)*P328</f>
        <v>0</v>
      </c>
      <c r="R328">
        <f t="shared" si="84"/>
        <v>0</v>
      </c>
      <c r="S328">
        <f t="shared" si="85"/>
        <v>0</v>
      </c>
      <c r="T328">
        <f>S328*'Exhaust Gas Math'!$C$14</f>
        <v>0</v>
      </c>
      <c r="U328">
        <f>(T328/'Exhaust Gas Math'!$B$14)+('Exhaust Gas Math'!$D$10)</f>
        <v>4.4059320573952224E-4</v>
      </c>
      <c r="V328">
        <f>('Exhaust Gas Math'!$E$10*(2.53982214E-12*V327^4 - 0.0000000071629564556*V327^3 + 7.56281407226508E-06*V327^2 - 0.00322508455050905*V327 + 1.62997098133725)*$B$24+T328*'Exhaust Gas Math'!$D$14*$B$23)/('Exhaust Gas Math'!$E$10*(2.53982214E-12*V327^4 - 0.0000000071629564556*V327^3 + 7.56281407226508E-06*V327^2 - 0.00322508455050905*V327 + 1.62997098133725)+T328*'Exhaust Gas Math'!$D$14)</f>
        <v>1100</v>
      </c>
      <c r="W328">
        <f>(353.3116967483*V328^-1.0020802909)*('Exhaust Gas Math'!$E$10/(T328+'Exhaust Gas Math'!$E$10))+(357.4500179626*V328^-1.0038444015 )*(T328/(T328+'Exhaust Gas Math'!$E$10))</f>
        <v>0.31654710700089367</v>
      </c>
      <c r="X328">
        <f t="shared" si="86"/>
        <v>0</v>
      </c>
      <c r="Y328">
        <f t="shared" si="87"/>
        <v>101325</v>
      </c>
      <c r="Z328">
        <f t="shared" si="88"/>
        <v>101325</v>
      </c>
    </row>
    <row r="329" spans="5:26" x14ac:dyDescent="0.2">
      <c r="E329">
        <f t="shared" si="75"/>
        <v>4.0500000000000029E-2</v>
      </c>
      <c r="F329">
        <f t="shared" si="76"/>
        <v>101325</v>
      </c>
      <c r="H329">
        <f t="shared" si="89"/>
        <v>4.0500000000000029E-2</v>
      </c>
      <c r="I329">
        <f t="shared" si="77"/>
        <v>504.00000000000136</v>
      </c>
      <c r="J329">
        <f t="shared" si="78"/>
        <v>5.7345838721686332E-2</v>
      </c>
      <c r="K329">
        <f t="shared" si="79"/>
        <v>15.609771740412077</v>
      </c>
      <c r="L329">
        <f t="shared" si="80"/>
        <v>3.9769296294121147E-5</v>
      </c>
      <c r="M329">
        <f>J329/SQRT('Exhaust Gas Math'!$E$14*$B$21*$B$23)</f>
        <v>9.7353645486930151E-4</v>
      </c>
      <c r="N329">
        <f t="shared" si="81"/>
        <v>3.5711621293390824E-2</v>
      </c>
      <c r="O329">
        <f t="shared" si="82"/>
        <v>0</v>
      </c>
      <c r="P329">
        <f t="shared" si="83"/>
        <v>0</v>
      </c>
      <c r="Q329">
        <f>($B$16/2)*(COS((ACOS((2*'Intake Valve Fxn Scratch'!$B$1)/$B$16-1)/($B$17/2))*(I329-($B$17/2)))+1)*P329</f>
        <v>0</v>
      </c>
      <c r="R329">
        <f t="shared" si="84"/>
        <v>0</v>
      </c>
      <c r="S329">
        <f t="shared" si="85"/>
        <v>0</v>
      </c>
      <c r="T329">
        <f>S329*'Exhaust Gas Math'!$C$14</f>
        <v>0</v>
      </c>
      <c r="U329">
        <f>(T329/'Exhaust Gas Math'!$B$14)+('Exhaust Gas Math'!$D$10)</f>
        <v>4.4059320573952224E-4</v>
      </c>
      <c r="V329">
        <f>('Exhaust Gas Math'!$E$10*(2.53982214E-12*V328^4 - 0.0000000071629564556*V328^3 + 7.56281407226508E-06*V328^2 - 0.00322508455050905*V328 + 1.62997098133725)*$B$24+T329*'Exhaust Gas Math'!$D$14*$B$23)/('Exhaust Gas Math'!$E$10*(2.53982214E-12*V328^4 - 0.0000000071629564556*V328^3 + 7.56281407226508E-06*V328^2 - 0.00322508455050905*V328 + 1.62997098133725)+T329*'Exhaust Gas Math'!$D$14)</f>
        <v>1100</v>
      </c>
      <c r="W329">
        <f>(353.3116967483*V329^-1.0020802909)*('Exhaust Gas Math'!$E$10/(T329+'Exhaust Gas Math'!$E$10))+(357.4500179626*V329^-1.0038444015 )*(T329/(T329+'Exhaust Gas Math'!$E$10))</f>
        <v>0.31654710700089367</v>
      </c>
      <c r="X329">
        <f t="shared" si="86"/>
        <v>0</v>
      </c>
      <c r="Y329">
        <f t="shared" si="87"/>
        <v>101325</v>
      </c>
      <c r="Z329">
        <f t="shared" si="88"/>
        <v>101325</v>
      </c>
    </row>
    <row r="330" spans="5:26" x14ac:dyDescent="0.2">
      <c r="E330">
        <f t="shared" si="75"/>
        <v>4.0625000000000029E-2</v>
      </c>
      <c r="F330">
        <f t="shared" si="76"/>
        <v>101325</v>
      </c>
      <c r="H330">
        <f t="shared" si="89"/>
        <v>4.0625000000000029E-2</v>
      </c>
      <c r="I330">
        <f t="shared" si="77"/>
        <v>510.00000000000136</v>
      </c>
      <c r="J330">
        <f t="shared" si="78"/>
        <v>5.9153005299967143E-2</v>
      </c>
      <c r="K330">
        <f t="shared" si="79"/>
        <v>13.278464949172221</v>
      </c>
      <c r="L330">
        <f t="shared" si="80"/>
        <v>3.9769296294121147E-5</v>
      </c>
      <c r="M330">
        <f>J330/SQRT('Exhaust Gas Math'!$E$14*$B$21*$B$23)</f>
        <v>1.0042159703005137E-3</v>
      </c>
      <c r="N330">
        <f t="shared" si="81"/>
        <v>3.8181243154759362E-2</v>
      </c>
      <c r="O330">
        <f t="shared" si="82"/>
        <v>0</v>
      </c>
      <c r="P330">
        <f t="shared" si="83"/>
        <v>0</v>
      </c>
      <c r="Q330">
        <f>($B$16/2)*(COS((ACOS((2*'Intake Valve Fxn Scratch'!$B$1)/$B$16-1)/($B$17/2))*(I330-($B$17/2)))+1)*P330</f>
        <v>0</v>
      </c>
      <c r="R330">
        <f t="shared" si="84"/>
        <v>0</v>
      </c>
      <c r="S330">
        <f t="shared" si="85"/>
        <v>0</v>
      </c>
      <c r="T330">
        <f>S330*'Exhaust Gas Math'!$C$14</f>
        <v>0</v>
      </c>
      <c r="U330">
        <f>(T330/'Exhaust Gas Math'!$B$14)+('Exhaust Gas Math'!$D$10)</f>
        <v>4.4059320573952224E-4</v>
      </c>
      <c r="V330">
        <f>('Exhaust Gas Math'!$E$10*(2.53982214E-12*V329^4 - 0.0000000071629564556*V329^3 + 7.56281407226508E-06*V329^2 - 0.00322508455050905*V329 + 1.62997098133725)*$B$24+T330*'Exhaust Gas Math'!$D$14*$B$23)/('Exhaust Gas Math'!$E$10*(2.53982214E-12*V329^4 - 0.0000000071629564556*V329^3 + 7.56281407226508E-06*V329^2 - 0.00322508455050905*V329 + 1.62997098133725)+T330*'Exhaust Gas Math'!$D$14)</f>
        <v>1100</v>
      </c>
      <c r="W330">
        <f>(353.3116967483*V330^-1.0020802909)*('Exhaust Gas Math'!$E$10/(T330+'Exhaust Gas Math'!$E$10))+(357.4500179626*V330^-1.0038444015 )*(T330/(T330+'Exhaust Gas Math'!$E$10))</f>
        <v>0.31654710700089367</v>
      </c>
      <c r="X330">
        <f t="shared" si="86"/>
        <v>0</v>
      </c>
      <c r="Y330">
        <f t="shared" si="87"/>
        <v>101325</v>
      </c>
      <c r="Z330">
        <f t="shared" si="88"/>
        <v>101325</v>
      </c>
    </row>
    <row r="331" spans="5:26" x14ac:dyDescent="0.2">
      <c r="E331">
        <f t="shared" si="75"/>
        <v>4.0750000000000029E-2</v>
      </c>
      <c r="F331">
        <f t="shared" si="76"/>
        <v>101325</v>
      </c>
      <c r="H331">
        <f t="shared" si="89"/>
        <v>4.0750000000000029E-2</v>
      </c>
      <c r="I331">
        <f t="shared" si="77"/>
        <v>516.00000000000136</v>
      </c>
      <c r="J331">
        <f t="shared" si="78"/>
        <v>6.0659391007270816E-2</v>
      </c>
      <c r="K331">
        <f t="shared" si="79"/>
        <v>10.801676517251805</v>
      </c>
      <c r="L331">
        <f t="shared" si="80"/>
        <v>3.9769296294121147E-5</v>
      </c>
      <c r="M331">
        <f>J331/SQRT('Exhaust Gas Math'!$E$14*$B$21*$B$23)</f>
        <v>1.0297892539745323E-3</v>
      </c>
      <c r="N331">
        <f t="shared" si="81"/>
        <v>4.0740475102977375E-2</v>
      </c>
      <c r="O331">
        <f t="shared" si="82"/>
        <v>0</v>
      </c>
      <c r="P331">
        <f t="shared" si="83"/>
        <v>0</v>
      </c>
      <c r="Q331">
        <f>($B$16/2)*(COS((ACOS((2*'Intake Valve Fxn Scratch'!$B$1)/$B$16-1)/($B$17/2))*(I331-($B$17/2)))+1)*P331</f>
        <v>0</v>
      </c>
      <c r="R331">
        <f t="shared" si="84"/>
        <v>0</v>
      </c>
      <c r="S331">
        <f t="shared" si="85"/>
        <v>0</v>
      </c>
      <c r="T331">
        <f>S331*'Exhaust Gas Math'!$C$14</f>
        <v>0</v>
      </c>
      <c r="U331">
        <f>(T331/'Exhaust Gas Math'!$B$14)+('Exhaust Gas Math'!$D$10)</f>
        <v>4.4059320573952224E-4</v>
      </c>
      <c r="V331">
        <f>('Exhaust Gas Math'!$E$10*(2.53982214E-12*V330^4 - 0.0000000071629564556*V330^3 + 7.56281407226508E-06*V330^2 - 0.00322508455050905*V330 + 1.62997098133725)*$B$24+T331*'Exhaust Gas Math'!$D$14*$B$23)/('Exhaust Gas Math'!$E$10*(2.53982214E-12*V330^4 - 0.0000000071629564556*V330^3 + 7.56281407226508E-06*V330^2 - 0.00322508455050905*V330 + 1.62997098133725)+T331*'Exhaust Gas Math'!$D$14)</f>
        <v>1100</v>
      </c>
      <c r="W331">
        <f>(353.3116967483*V331^-1.0020802909)*('Exhaust Gas Math'!$E$10/(T331+'Exhaust Gas Math'!$E$10))+(357.4500179626*V331^-1.0038444015 )*(T331/(T331+'Exhaust Gas Math'!$E$10))</f>
        <v>0.31654710700089367</v>
      </c>
      <c r="X331">
        <f t="shared" si="86"/>
        <v>0</v>
      </c>
      <c r="Y331">
        <f t="shared" si="87"/>
        <v>101325</v>
      </c>
      <c r="Z331">
        <f t="shared" si="88"/>
        <v>101325</v>
      </c>
    </row>
    <row r="332" spans="5:26" x14ac:dyDescent="0.2">
      <c r="E332">
        <f t="shared" si="75"/>
        <v>4.0875000000000029E-2</v>
      </c>
      <c r="F332">
        <f t="shared" si="76"/>
        <v>101325</v>
      </c>
      <c r="H332">
        <f t="shared" si="89"/>
        <v>4.0875000000000029E-2</v>
      </c>
      <c r="I332">
        <f t="shared" si="77"/>
        <v>522.00000000000136</v>
      </c>
      <c r="J332">
        <f t="shared" si="78"/>
        <v>6.1848491566556654E-2</v>
      </c>
      <c r="K332">
        <f t="shared" si="79"/>
        <v>8.2065426570122426</v>
      </c>
      <c r="L332">
        <f t="shared" si="80"/>
        <v>3.9769296294121147E-5</v>
      </c>
      <c r="M332">
        <f>J332/SQRT('Exhaust Gas Math'!$E$14*$B$21*$B$23)</f>
        <v>1.049976119643871E-3</v>
      </c>
      <c r="N332">
        <f t="shared" si="81"/>
        <v>4.3370137971737097E-2</v>
      </c>
      <c r="O332">
        <f t="shared" si="82"/>
        <v>0</v>
      </c>
      <c r="P332">
        <f t="shared" si="83"/>
        <v>0</v>
      </c>
      <c r="Q332">
        <f>($B$16/2)*(COS((ACOS((2*'Intake Valve Fxn Scratch'!$B$1)/$B$16-1)/($B$17/2))*(I332-($B$17/2)))+1)*P332</f>
        <v>0</v>
      </c>
      <c r="R332">
        <f t="shared" si="84"/>
        <v>0</v>
      </c>
      <c r="S332">
        <f t="shared" si="85"/>
        <v>0</v>
      </c>
      <c r="T332">
        <f>S332*'Exhaust Gas Math'!$C$14</f>
        <v>0</v>
      </c>
      <c r="U332">
        <f>(T332/'Exhaust Gas Math'!$B$14)+('Exhaust Gas Math'!$D$10)</f>
        <v>4.4059320573952224E-4</v>
      </c>
      <c r="V332">
        <f>('Exhaust Gas Math'!$E$10*(2.53982214E-12*V331^4 - 0.0000000071629564556*V331^3 + 7.56281407226508E-06*V331^2 - 0.00322508455050905*V331 + 1.62997098133725)*$B$24+T332*'Exhaust Gas Math'!$D$14*$B$23)/('Exhaust Gas Math'!$E$10*(2.53982214E-12*V331^4 - 0.0000000071629564556*V331^3 + 7.56281407226508E-06*V331^2 - 0.00322508455050905*V331 + 1.62997098133725)+T332*'Exhaust Gas Math'!$D$14)</f>
        <v>1100</v>
      </c>
      <c r="W332">
        <f>(353.3116967483*V332^-1.0020802909)*('Exhaust Gas Math'!$E$10/(T332+'Exhaust Gas Math'!$E$10))+(357.4500179626*V332^-1.0038444015 )*(T332/(T332+'Exhaust Gas Math'!$E$10))</f>
        <v>0.31654710700089367</v>
      </c>
      <c r="X332">
        <f t="shared" si="86"/>
        <v>0</v>
      </c>
      <c r="Y332">
        <f t="shared" si="87"/>
        <v>101325</v>
      </c>
      <c r="Z332">
        <f t="shared" si="88"/>
        <v>101325</v>
      </c>
    </row>
    <row r="333" spans="5:26" x14ac:dyDescent="0.2">
      <c r="E333">
        <f t="shared" si="75"/>
        <v>4.1000000000000029E-2</v>
      </c>
      <c r="F333">
        <f t="shared" si="76"/>
        <v>101325</v>
      </c>
      <c r="H333">
        <f t="shared" si="89"/>
        <v>4.1000000000000029E-2</v>
      </c>
      <c r="I333">
        <f t="shared" si="77"/>
        <v>528.00000000000136</v>
      </c>
      <c r="J333">
        <f t="shared" si="78"/>
        <v>6.2707278943261835E-2</v>
      </c>
      <c r="K333">
        <f t="shared" si="79"/>
        <v>5.5214961980929989</v>
      </c>
      <c r="L333">
        <f t="shared" si="80"/>
        <v>3.9769296294121147E-5</v>
      </c>
      <c r="M333">
        <f>J333/SQRT('Exhaust Gas Math'!$E$14*$B$21*$B$23)</f>
        <v>1.0645553957838831E-3</v>
      </c>
      <c r="N333">
        <f t="shared" si="81"/>
        <v>4.6042841937539845E-2</v>
      </c>
      <c r="O333">
        <f t="shared" si="82"/>
        <v>0</v>
      </c>
      <c r="P333">
        <f t="shared" si="83"/>
        <v>0</v>
      </c>
      <c r="Q333">
        <f>($B$16/2)*(COS((ACOS((2*'Intake Valve Fxn Scratch'!$B$1)/$B$16-1)/($B$17/2))*(I333-($B$17/2)))+1)*P333</f>
        <v>0</v>
      </c>
      <c r="R333">
        <f t="shared" si="84"/>
        <v>0</v>
      </c>
      <c r="S333">
        <f t="shared" si="85"/>
        <v>0</v>
      </c>
      <c r="T333">
        <f>S333*'Exhaust Gas Math'!$C$14</f>
        <v>0</v>
      </c>
      <c r="U333">
        <f>(T333/'Exhaust Gas Math'!$B$14)+('Exhaust Gas Math'!$D$10)</f>
        <v>4.4059320573952224E-4</v>
      </c>
      <c r="V333">
        <f>('Exhaust Gas Math'!$E$10*(2.53982214E-12*V332^4 - 0.0000000071629564556*V332^3 + 7.56281407226508E-06*V332^2 - 0.00322508455050905*V332 + 1.62997098133725)*$B$24+T333*'Exhaust Gas Math'!$D$14*$B$23)/('Exhaust Gas Math'!$E$10*(2.53982214E-12*V332^4 - 0.0000000071629564556*V332^3 + 7.56281407226508E-06*V332^2 - 0.00322508455050905*V332 + 1.62997098133725)+T333*'Exhaust Gas Math'!$D$14)</f>
        <v>1100</v>
      </c>
      <c r="W333">
        <f>(353.3116967483*V333^-1.0020802909)*('Exhaust Gas Math'!$E$10/(T333+'Exhaust Gas Math'!$E$10))+(357.4500179626*V333^-1.0038444015 )*(T333/(T333+'Exhaust Gas Math'!$E$10))</f>
        <v>0.31654710700089367</v>
      </c>
      <c r="X333">
        <f t="shared" si="86"/>
        <v>0</v>
      </c>
      <c r="Y333">
        <f t="shared" si="87"/>
        <v>101325</v>
      </c>
      <c r="Z333">
        <f t="shared" si="88"/>
        <v>101325</v>
      </c>
    </row>
    <row r="334" spans="5:26" x14ac:dyDescent="0.2">
      <c r="E334">
        <f t="shared" si="75"/>
        <v>4.112500000000003E-2</v>
      </c>
      <c r="F334">
        <f t="shared" si="76"/>
        <v>101325</v>
      </c>
      <c r="H334">
        <f t="shared" si="89"/>
        <v>4.112500000000003E-2</v>
      </c>
      <c r="I334">
        <f t="shared" si="77"/>
        <v>534.00000000000136</v>
      </c>
      <c r="J334">
        <f t="shared" si="78"/>
        <v>6.322634408317436E-2</v>
      </c>
      <c r="K334">
        <f t="shared" si="79"/>
        <v>2.7759550713800851</v>
      </c>
      <c r="L334">
        <f t="shared" si="80"/>
        <v>3.9769296294121147E-5</v>
      </c>
      <c r="M334">
        <f>J334/SQRT('Exhaust Gas Math'!$E$14*$B$21*$B$23)</f>
        <v>1.0733673487942693E-3</v>
      </c>
      <c r="N334">
        <f t="shared" si="81"/>
        <v>4.8722302043227153E-2</v>
      </c>
      <c r="O334">
        <f t="shared" si="82"/>
        <v>0</v>
      </c>
      <c r="P334">
        <f t="shared" si="83"/>
        <v>0</v>
      </c>
      <c r="Q334">
        <f>($B$16/2)*(COS((ACOS((2*'Intake Valve Fxn Scratch'!$B$1)/$B$16-1)/($B$17/2))*(I334-($B$17/2)))+1)*P334</f>
        <v>0</v>
      </c>
      <c r="R334">
        <f t="shared" si="84"/>
        <v>0</v>
      </c>
      <c r="S334">
        <f t="shared" si="85"/>
        <v>0</v>
      </c>
      <c r="T334">
        <f>S334*'Exhaust Gas Math'!$C$14</f>
        <v>0</v>
      </c>
      <c r="U334">
        <f>(T334/'Exhaust Gas Math'!$B$14)+('Exhaust Gas Math'!$D$10)</f>
        <v>4.4059320573952224E-4</v>
      </c>
      <c r="V334">
        <f>('Exhaust Gas Math'!$E$10*(2.53982214E-12*V333^4 - 0.0000000071629564556*V333^3 + 7.56281407226508E-06*V333^2 - 0.00322508455050905*V333 + 1.62997098133725)*$B$24+T334*'Exhaust Gas Math'!$D$14*$B$23)/('Exhaust Gas Math'!$E$10*(2.53982214E-12*V333^4 - 0.0000000071629564556*V333^3 + 7.56281407226508E-06*V333^2 - 0.00322508455050905*V333 + 1.62997098133725)+T334*'Exhaust Gas Math'!$D$14)</f>
        <v>1100</v>
      </c>
      <c r="W334">
        <f>(353.3116967483*V334^-1.0020802909)*('Exhaust Gas Math'!$E$10/(T334+'Exhaust Gas Math'!$E$10))+(357.4500179626*V334^-1.0038444015 )*(T334/(T334+'Exhaust Gas Math'!$E$10))</f>
        <v>0.31654710700089367</v>
      </c>
      <c r="X334">
        <f t="shared" si="86"/>
        <v>0</v>
      </c>
      <c r="Y334">
        <f t="shared" si="87"/>
        <v>101325</v>
      </c>
      <c r="Z334">
        <f t="shared" si="88"/>
        <v>101325</v>
      </c>
    </row>
    <row r="335" spans="5:26" x14ac:dyDescent="0.2">
      <c r="E335">
        <f t="shared" si="75"/>
        <v>4.125000000000003E-2</v>
      </c>
      <c r="F335">
        <f t="shared" si="76"/>
        <v>101325</v>
      </c>
      <c r="H335">
        <f t="shared" si="89"/>
        <v>4.125000000000003E-2</v>
      </c>
      <c r="I335">
        <f t="shared" si="77"/>
        <v>540.00000000000136</v>
      </c>
      <c r="J335">
        <f t="shared" si="78"/>
        <v>6.3399999999999998E-2</v>
      </c>
      <c r="K335">
        <f t="shared" si="79"/>
        <v>-6.2465437702230955E-13</v>
      </c>
      <c r="L335">
        <f t="shared" si="80"/>
        <v>3.9769296294121147E-5</v>
      </c>
      <c r="M335">
        <f>J335/SQRT('Exhaust Gas Math'!$E$14*$B$21*$B$23)</f>
        <v>1.0763154330738279E-3</v>
      </c>
      <c r="N335">
        <f t="shared" si="81"/>
        <v>5.1362995243407955E-2</v>
      </c>
      <c r="O335">
        <f t="shared" si="82"/>
        <v>0</v>
      </c>
      <c r="P335">
        <f t="shared" si="83"/>
        <v>0</v>
      </c>
      <c r="Q335">
        <f>($B$16/2)*(COS((ACOS((2*'Intake Valve Fxn Scratch'!$B$1)/$B$16-1)/($B$17/2))*(I335-($B$17/2)))+1)*P335</f>
        <v>0</v>
      </c>
      <c r="R335">
        <f t="shared" si="84"/>
        <v>0</v>
      </c>
      <c r="S335">
        <f t="shared" si="85"/>
        <v>0</v>
      </c>
      <c r="T335">
        <f>S335*'Exhaust Gas Math'!$C$14</f>
        <v>0</v>
      </c>
      <c r="U335">
        <f>(T335/'Exhaust Gas Math'!$B$14)+('Exhaust Gas Math'!$D$10)</f>
        <v>4.4059320573952224E-4</v>
      </c>
      <c r="V335">
        <f>('Exhaust Gas Math'!$E$10*(2.53982214E-12*V334^4 - 0.0000000071629564556*V334^3 + 7.56281407226508E-06*V334^2 - 0.00322508455050905*V334 + 1.62997098133725)*$B$24+T335*'Exhaust Gas Math'!$D$14*$B$23)/('Exhaust Gas Math'!$E$10*(2.53982214E-12*V334^4 - 0.0000000071629564556*V334^3 + 7.56281407226508E-06*V334^2 - 0.00322508455050905*V334 + 1.62997098133725)+T335*'Exhaust Gas Math'!$D$14)</f>
        <v>1100</v>
      </c>
      <c r="W335">
        <f>(353.3116967483*V335^-1.0020802909)*('Exhaust Gas Math'!$E$10/(T335+'Exhaust Gas Math'!$E$10))+(357.4500179626*V335^-1.0038444015 )*(T335/(T335+'Exhaust Gas Math'!$E$10))</f>
        <v>0.31654710700089367</v>
      </c>
      <c r="X335">
        <f t="shared" si="86"/>
        <v>0</v>
      </c>
      <c r="Y335">
        <f t="shared" si="87"/>
        <v>101325</v>
      </c>
      <c r="Z335">
        <f t="shared" si="88"/>
        <v>101325</v>
      </c>
    </row>
    <row r="336" spans="5:26" x14ac:dyDescent="0.2">
      <c r="E336">
        <f t="shared" si="75"/>
        <v>4.137500000000003E-2</v>
      </c>
      <c r="F336">
        <f t="shared" si="76"/>
        <v>101325</v>
      </c>
      <c r="H336">
        <f t="shared" si="89"/>
        <v>4.137500000000003E-2</v>
      </c>
      <c r="I336">
        <f t="shared" si="77"/>
        <v>546.00000000000136</v>
      </c>
      <c r="J336">
        <f t="shared" si="78"/>
        <v>6.322634408317418E-2</v>
      </c>
      <c r="K336">
        <f t="shared" si="79"/>
        <v>-2.7759550713815155</v>
      </c>
      <c r="L336">
        <f t="shared" si="80"/>
        <v>3.9769296294121147E-5</v>
      </c>
      <c r="M336">
        <f>J336/SQRT('Exhaust Gas Math'!$E$14*$B$21*$B$23)</f>
        <v>1.0733673487942662E-3</v>
      </c>
      <c r="N336">
        <f t="shared" si="81"/>
        <v>5.391028539015788E-2</v>
      </c>
      <c r="O336">
        <f t="shared" si="82"/>
        <v>0</v>
      </c>
      <c r="P336">
        <f t="shared" si="83"/>
        <v>0</v>
      </c>
      <c r="Q336">
        <f>($B$16/2)*(COS((ACOS((2*'Intake Valve Fxn Scratch'!$B$1)/$B$16-1)/($B$17/2))*(I336-($B$17/2)))+1)*P336</f>
        <v>0</v>
      </c>
      <c r="R336">
        <f t="shared" si="84"/>
        <v>0</v>
      </c>
      <c r="S336">
        <f t="shared" si="85"/>
        <v>0</v>
      </c>
      <c r="T336">
        <f>S336*'Exhaust Gas Math'!$C$14</f>
        <v>0</v>
      </c>
      <c r="U336">
        <f>(T336/'Exhaust Gas Math'!$B$14)+('Exhaust Gas Math'!$D$10)</f>
        <v>4.4059320573952224E-4</v>
      </c>
      <c r="V336">
        <f>('Exhaust Gas Math'!$E$10*(2.53982214E-12*V335^4 - 0.0000000071629564556*V335^3 + 7.56281407226508E-06*V335^2 - 0.00322508455050905*V335 + 1.62997098133725)*$B$24+T336*'Exhaust Gas Math'!$D$14*$B$23)/('Exhaust Gas Math'!$E$10*(2.53982214E-12*V335^4 - 0.0000000071629564556*V335^3 + 7.56281407226508E-06*V335^2 - 0.00322508455050905*V335 + 1.62997098133725)+T336*'Exhaust Gas Math'!$D$14)</f>
        <v>1100</v>
      </c>
      <c r="W336">
        <f>(353.3116967483*V336^-1.0020802909)*('Exhaust Gas Math'!$E$10/(T336+'Exhaust Gas Math'!$E$10))+(357.4500179626*V336^-1.0038444015 )*(T336/(T336+'Exhaust Gas Math'!$E$10))</f>
        <v>0.31654710700089367</v>
      </c>
      <c r="X336">
        <f t="shared" si="86"/>
        <v>0</v>
      </c>
      <c r="Y336">
        <f t="shared" si="87"/>
        <v>101325</v>
      </c>
      <c r="Z336">
        <f t="shared" si="88"/>
        <v>101325</v>
      </c>
    </row>
    <row r="337" spans="5:26" x14ac:dyDescent="0.2">
      <c r="E337">
        <f t="shared" si="75"/>
        <v>4.150000000000003E-2</v>
      </c>
      <c r="F337">
        <f t="shared" si="76"/>
        <v>101325</v>
      </c>
      <c r="H337">
        <f t="shared" si="89"/>
        <v>4.150000000000003E-2</v>
      </c>
      <c r="I337">
        <f t="shared" si="77"/>
        <v>552.00000000000136</v>
      </c>
      <c r="J337">
        <f t="shared" si="78"/>
        <v>6.2707278943261474E-2</v>
      </c>
      <c r="K337">
        <f t="shared" si="79"/>
        <v>-5.5214961980944048</v>
      </c>
      <c r="L337">
        <f t="shared" si="80"/>
        <v>3.9769296294121147E-5</v>
      </c>
      <c r="M337">
        <f>J337/SQRT('Exhaust Gas Math'!$E$14*$B$21*$B$23)</f>
        <v>1.064555395783877E-3</v>
      </c>
      <c r="N337">
        <f t="shared" si="81"/>
        <v>5.6301139018069206E-2</v>
      </c>
      <c r="O337">
        <f t="shared" si="82"/>
        <v>0</v>
      </c>
      <c r="P337">
        <f t="shared" si="83"/>
        <v>0</v>
      </c>
      <c r="Q337">
        <f>($B$16/2)*(COS((ACOS((2*'Intake Valve Fxn Scratch'!$B$1)/$B$16-1)/($B$17/2))*(I337-($B$17/2)))+1)*P337</f>
        <v>0</v>
      </c>
      <c r="R337">
        <f t="shared" si="84"/>
        <v>0</v>
      </c>
      <c r="S337">
        <f t="shared" si="85"/>
        <v>0</v>
      </c>
      <c r="T337">
        <f>S337*'Exhaust Gas Math'!$C$14</f>
        <v>0</v>
      </c>
      <c r="U337">
        <f>(T337/'Exhaust Gas Math'!$B$14)+('Exhaust Gas Math'!$D$10)</f>
        <v>4.4059320573952224E-4</v>
      </c>
      <c r="V337">
        <f>('Exhaust Gas Math'!$E$10*(2.53982214E-12*V336^4 - 0.0000000071629564556*V336^3 + 7.56281407226508E-06*V336^2 - 0.00322508455050905*V336 + 1.62997098133725)*$B$24+T337*'Exhaust Gas Math'!$D$14*$B$23)/('Exhaust Gas Math'!$E$10*(2.53982214E-12*V336^4 - 0.0000000071629564556*V336^3 + 7.56281407226508E-06*V336^2 - 0.00322508455050905*V336 + 1.62997098133725)+T337*'Exhaust Gas Math'!$D$14)</f>
        <v>1100</v>
      </c>
      <c r="W337">
        <f>(353.3116967483*V337^-1.0020802909)*('Exhaust Gas Math'!$E$10/(T337+'Exhaust Gas Math'!$E$10))+(357.4500179626*V337^-1.0038444015 )*(T337/(T337+'Exhaust Gas Math'!$E$10))</f>
        <v>0.31654710700089367</v>
      </c>
      <c r="X337">
        <f t="shared" si="86"/>
        <v>0</v>
      </c>
      <c r="Y337">
        <f t="shared" si="87"/>
        <v>101325</v>
      </c>
      <c r="Z337">
        <f t="shared" si="88"/>
        <v>101325</v>
      </c>
    </row>
    <row r="338" spans="5:26" x14ac:dyDescent="0.2">
      <c r="E338">
        <f t="shared" si="75"/>
        <v>4.162500000000003E-2</v>
      </c>
      <c r="F338">
        <f t="shared" si="76"/>
        <v>101325</v>
      </c>
      <c r="H338">
        <f t="shared" si="89"/>
        <v>4.162500000000003E-2</v>
      </c>
      <c r="I338">
        <f t="shared" si="77"/>
        <v>558.00000000000136</v>
      </c>
      <c r="J338">
        <f t="shared" si="78"/>
        <v>6.184849156655612E-2</v>
      </c>
      <c r="K338">
        <f t="shared" si="79"/>
        <v>-8.2065426570136104</v>
      </c>
      <c r="L338">
        <f t="shared" si="80"/>
        <v>3.9769296294121147E-5</v>
      </c>
      <c r="M338">
        <f>J338/SQRT('Exhaust Gas Math'!$E$14*$B$21*$B$23)</f>
        <v>1.0499761196438619E-3</v>
      </c>
      <c r="N338">
        <f t="shared" si="81"/>
        <v>5.8465535048487317E-2</v>
      </c>
      <c r="O338">
        <f t="shared" si="82"/>
        <v>0</v>
      </c>
      <c r="P338">
        <f t="shared" si="83"/>
        <v>0</v>
      </c>
      <c r="Q338">
        <f>($B$16/2)*(COS((ACOS((2*'Intake Valve Fxn Scratch'!$B$1)/$B$16-1)/($B$17/2))*(I338-($B$17/2)))+1)*P338</f>
        <v>0</v>
      </c>
      <c r="R338">
        <f t="shared" si="84"/>
        <v>0</v>
      </c>
      <c r="S338">
        <f t="shared" si="85"/>
        <v>0</v>
      </c>
      <c r="T338">
        <f>S338*'Exhaust Gas Math'!$C$14</f>
        <v>0</v>
      </c>
      <c r="U338">
        <f>(T338/'Exhaust Gas Math'!$B$14)+('Exhaust Gas Math'!$D$10)</f>
        <v>4.4059320573952224E-4</v>
      </c>
      <c r="V338">
        <f>('Exhaust Gas Math'!$E$10*(2.53982214E-12*V337^4 - 0.0000000071629564556*V337^3 + 7.56281407226508E-06*V337^2 - 0.00322508455050905*V337 + 1.62997098133725)*$B$24+T338*'Exhaust Gas Math'!$D$14*$B$23)/('Exhaust Gas Math'!$E$10*(2.53982214E-12*V337^4 - 0.0000000071629564556*V337^3 + 7.56281407226508E-06*V337^2 - 0.00322508455050905*V337 + 1.62997098133725)+T338*'Exhaust Gas Math'!$D$14)</f>
        <v>1100</v>
      </c>
      <c r="W338">
        <f>(353.3116967483*V338^-1.0020802909)*('Exhaust Gas Math'!$E$10/(T338+'Exhaust Gas Math'!$E$10))+(357.4500179626*V338^-1.0038444015 )*(T338/(T338+'Exhaust Gas Math'!$E$10))</f>
        <v>0.31654710700089367</v>
      </c>
      <c r="X338">
        <f t="shared" si="86"/>
        <v>0</v>
      </c>
      <c r="Y338">
        <f t="shared" si="87"/>
        <v>101325</v>
      </c>
      <c r="Z338">
        <f t="shared" si="88"/>
        <v>101325</v>
      </c>
    </row>
    <row r="339" spans="5:26" x14ac:dyDescent="0.2">
      <c r="E339">
        <f t="shared" si="75"/>
        <v>4.175000000000003E-2</v>
      </c>
      <c r="F339">
        <f t="shared" si="76"/>
        <v>101325</v>
      </c>
      <c r="H339">
        <f t="shared" si="89"/>
        <v>4.175000000000003E-2</v>
      </c>
      <c r="I339">
        <f t="shared" si="77"/>
        <v>564.00000000000136</v>
      </c>
      <c r="J339">
        <f t="shared" si="78"/>
        <v>6.0659391007270108E-2</v>
      </c>
      <c r="K339">
        <f t="shared" si="79"/>
        <v>-10.801676517253117</v>
      </c>
      <c r="L339">
        <f t="shared" si="80"/>
        <v>3.9769296294121147E-5</v>
      </c>
      <c r="M339">
        <f>J339/SQRT('Exhaust Gas Math'!$E$14*$B$21*$B$23)</f>
        <v>1.0297892539745204E-3</v>
      </c>
      <c r="N339">
        <f t="shared" si="81"/>
        <v>6.0328632872303729E-2</v>
      </c>
      <c r="O339">
        <f t="shared" si="82"/>
        <v>0</v>
      </c>
      <c r="P339">
        <f t="shared" si="83"/>
        <v>0</v>
      </c>
      <c r="Q339">
        <f>($B$16/2)*(COS((ACOS((2*'Intake Valve Fxn Scratch'!$B$1)/$B$16-1)/($B$17/2))*(I339-($B$17/2)))+1)*P339</f>
        <v>0</v>
      </c>
      <c r="R339">
        <f t="shared" si="84"/>
        <v>0</v>
      </c>
      <c r="S339">
        <f t="shared" si="85"/>
        <v>0</v>
      </c>
      <c r="T339">
        <f>S339*'Exhaust Gas Math'!$C$14</f>
        <v>0</v>
      </c>
      <c r="U339">
        <f>(T339/'Exhaust Gas Math'!$B$14)+('Exhaust Gas Math'!$D$10)</f>
        <v>4.4059320573952224E-4</v>
      </c>
      <c r="V339">
        <f>('Exhaust Gas Math'!$E$10*(2.53982214E-12*V338^4 - 0.0000000071629564556*V338^3 + 7.56281407226508E-06*V338^2 - 0.00322508455050905*V338 + 1.62997098133725)*$B$24+T339*'Exhaust Gas Math'!$D$14*$B$23)/('Exhaust Gas Math'!$E$10*(2.53982214E-12*V338^4 - 0.0000000071629564556*V338^3 + 7.56281407226508E-06*V338^2 - 0.00322508455050905*V338 + 1.62997098133725)+T339*'Exhaust Gas Math'!$D$14)</f>
        <v>1100</v>
      </c>
      <c r="W339">
        <f>(353.3116967483*V339^-1.0020802909)*('Exhaust Gas Math'!$E$10/(T339+'Exhaust Gas Math'!$E$10))+(357.4500179626*V339^-1.0038444015 )*(T339/(T339+'Exhaust Gas Math'!$E$10))</f>
        <v>0.31654710700089367</v>
      </c>
      <c r="X339">
        <f t="shared" si="86"/>
        <v>0</v>
      </c>
      <c r="Y339">
        <f t="shared" si="87"/>
        <v>101325</v>
      </c>
      <c r="Z339">
        <f t="shared" si="88"/>
        <v>101325</v>
      </c>
    </row>
    <row r="340" spans="5:26" x14ac:dyDescent="0.2">
      <c r="E340">
        <f t="shared" si="75"/>
        <v>4.187500000000003E-2</v>
      </c>
      <c r="F340">
        <f t="shared" si="76"/>
        <v>101325</v>
      </c>
      <c r="H340">
        <f t="shared" si="89"/>
        <v>4.187500000000003E-2</v>
      </c>
      <c r="I340">
        <f t="shared" si="77"/>
        <v>570.00000000000136</v>
      </c>
      <c r="J340">
        <f t="shared" si="78"/>
        <v>5.9153005299966283E-2</v>
      </c>
      <c r="K340">
        <f t="shared" si="79"/>
        <v>-13.278464949173467</v>
      </c>
      <c r="L340">
        <f t="shared" si="80"/>
        <v>3.9769296294121147E-5</v>
      </c>
      <c r="M340">
        <f>J340/SQRT('Exhaust Gas Math'!$E$14*$B$21*$B$23)</f>
        <v>1.0042159703004992E-3</v>
      </c>
      <c r="N340">
        <f t="shared" si="81"/>
        <v>6.1813705050934975E-2</v>
      </c>
      <c r="O340">
        <f t="shared" si="82"/>
        <v>0</v>
      </c>
      <c r="P340">
        <f t="shared" si="83"/>
        <v>0</v>
      </c>
      <c r="Q340">
        <f>($B$16/2)*(COS((ACOS((2*'Intake Valve Fxn Scratch'!$B$1)/$B$16-1)/($B$17/2))*(I340-($B$17/2)))+1)*P340</f>
        <v>0</v>
      </c>
      <c r="R340">
        <f t="shared" si="84"/>
        <v>0</v>
      </c>
      <c r="S340">
        <f t="shared" si="85"/>
        <v>0</v>
      </c>
      <c r="T340">
        <f>S340*'Exhaust Gas Math'!$C$14</f>
        <v>0</v>
      </c>
      <c r="U340">
        <f>(T340/'Exhaust Gas Math'!$B$14)+('Exhaust Gas Math'!$D$10)</f>
        <v>4.4059320573952224E-4</v>
      </c>
      <c r="V340">
        <f>('Exhaust Gas Math'!$E$10*(2.53982214E-12*V339^4 - 0.0000000071629564556*V339^3 + 7.56281407226508E-06*V339^2 - 0.00322508455050905*V339 + 1.62997098133725)*$B$24+T340*'Exhaust Gas Math'!$D$14*$B$23)/('Exhaust Gas Math'!$E$10*(2.53982214E-12*V339^4 - 0.0000000071629564556*V339^3 + 7.56281407226508E-06*V339^2 - 0.00322508455050905*V339 + 1.62997098133725)+T340*'Exhaust Gas Math'!$D$14)</f>
        <v>1100</v>
      </c>
      <c r="W340">
        <f>(353.3116967483*V340^-1.0020802909)*('Exhaust Gas Math'!$E$10/(T340+'Exhaust Gas Math'!$E$10))+(357.4500179626*V340^-1.0038444015 )*(T340/(T340+'Exhaust Gas Math'!$E$10))</f>
        <v>0.31654710700089367</v>
      </c>
      <c r="X340">
        <f t="shared" si="86"/>
        <v>0</v>
      </c>
      <c r="Y340">
        <f t="shared" si="87"/>
        <v>101325</v>
      </c>
      <c r="Z340">
        <f t="shared" si="88"/>
        <v>101325</v>
      </c>
    </row>
    <row r="341" spans="5:26" x14ac:dyDescent="0.2">
      <c r="E341">
        <f t="shared" si="75"/>
        <v>4.200000000000003E-2</v>
      </c>
      <c r="F341">
        <f t="shared" si="76"/>
        <v>101325</v>
      </c>
      <c r="H341">
        <f t="shared" si="89"/>
        <v>4.200000000000003E-2</v>
      </c>
      <c r="I341">
        <f t="shared" si="77"/>
        <v>576.00000000000136</v>
      </c>
      <c r="J341">
        <f t="shared" si="78"/>
        <v>5.7345838721685333E-2</v>
      </c>
      <c r="K341">
        <f t="shared" si="79"/>
        <v>-15.609771740413242</v>
      </c>
      <c r="L341">
        <f t="shared" si="80"/>
        <v>3.9769296294121147E-5</v>
      </c>
      <c r="M341">
        <f>J341/SQRT('Exhaust Gas Math'!$E$14*$B$21*$B$23)</f>
        <v>9.735364548692846E-4</v>
      </c>
      <c r="N341">
        <f t="shared" si="81"/>
        <v>6.284576544010792E-2</v>
      </c>
      <c r="O341">
        <f t="shared" si="82"/>
        <v>0</v>
      </c>
      <c r="P341">
        <f t="shared" si="83"/>
        <v>0</v>
      </c>
      <c r="Q341">
        <f>($B$16/2)*(COS((ACOS((2*'Intake Valve Fxn Scratch'!$B$1)/$B$16-1)/($B$17/2))*(I341-($B$17/2)))+1)*P341</f>
        <v>0</v>
      </c>
      <c r="R341">
        <f t="shared" si="84"/>
        <v>0</v>
      </c>
      <c r="S341">
        <f t="shared" si="85"/>
        <v>0</v>
      </c>
      <c r="T341">
        <f>S341*'Exhaust Gas Math'!$C$14</f>
        <v>0</v>
      </c>
      <c r="U341">
        <f>(T341/'Exhaust Gas Math'!$B$14)+('Exhaust Gas Math'!$D$10)</f>
        <v>4.4059320573952224E-4</v>
      </c>
      <c r="V341">
        <f>('Exhaust Gas Math'!$E$10*(2.53982214E-12*V340^4 - 0.0000000071629564556*V340^3 + 7.56281407226508E-06*V340^2 - 0.00322508455050905*V340 + 1.62997098133725)*$B$24+T341*'Exhaust Gas Math'!$D$14*$B$23)/('Exhaust Gas Math'!$E$10*(2.53982214E-12*V340^4 - 0.0000000071629564556*V340^3 + 7.56281407226508E-06*V340^2 - 0.00322508455050905*V340 + 1.62997098133725)+T341*'Exhaust Gas Math'!$D$14)</f>
        <v>1100</v>
      </c>
      <c r="W341">
        <f>(353.3116967483*V341^-1.0020802909)*('Exhaust Gas Math'!$E$10/(T341+'Exhaust Gas Math'!$E$10))+(357.4500179626*V341^-1.0038444015 )*(T341/(T341+'Exhaust Gas Math'!$E$10))</f>
        <v>0.31654710700089367</v>
      </c>
      <c r="X341">
        <f t="shared" si="86"/>
        <v>0</v>
      </c>
      <c r="Y341">
        <f t="shared" si="87"/>
        <v>101325</v>
      </c>
      <c r="Z341">
        <f t="shared" si="88"/>
        <v>101325</v>
      </c>
    </row>
    <row r="342" spans="5:26" x14ac:dyDescent="0.2">
      <c r="E342">
        <f t="shared" si="75"/>
        <v>4.212500000000003E-2</v>
      </c>
      <c r="F342">
        <f t="shared" si="76"/>
        <v>101325</v>
      </c>
      <c r="H342">
        <f t="shared" si="89"/>
        <v>4.212500000000003E-2</v>
      </c>
      <c r="I342">
        <f t="shared" si="77"/>
        <v>582.00000000000136</v>
      </c>
      <c r="J342">
        <f t="shared" si="78"/>
        <v>5.5257690967632805E-2</v>
      </c>
      <c r="K342">
        <f t="shared" si="79"/>
        <v>-17.770054605910307</v>
      </c>
      <c r="L342">
        <f t="shared" si="80"/>
        <v>3.9769296294121147E-5</v>
      </c>
      <c r="M342">
        <f>J342/SQRT('Exhaust Gas Math'!$E$14*$B$21*$B$23)</f>
        <v>9.3808683887204179E-4</v>
      </c>
      <c r="N342">
        <f t="shared" si="81"/>
        <v>6.3355736789099476E-2</v>
      </c>
      <c r="O342">
        <f t="shared" si="82"/>
        <v>0</v>
      </c>
      <c r="P342">
        <f t="shared" si="83"/>
        <v>0</v>
      </c>
      <c r="Q342">
        <f>($B$16/2)*(COS((ACOS((2*'Intake Valve Fxn Scratch'!$B$1)/$B$16-1)/($B$17/2))*(I342-($B$17/2)))+1)*P342</f>
        <v>0</v>
      </c>
      <c r="R342">
        <f t="shared" si="84"/>
        <v>0</v>
      </c>
      <c r="S342">
        <f t="shared" si="85"/>
        <v>0</v>
      </c>
      <c r="T342">
        <f>S342*'Exhaust Gas Math'!$C$14</f>
        <v>0</v>
      </c>
      <c r="U342">
        <f>(T342/'Exhaust Gas Math'!$B$14)+('Exhaust Gas Math'!$D$10)</f>
        <v>4.4059320573952224E-4</v>
      </c>
      <c r="V342">
        <f>('Exhaust Gas Math'!$E$10*(2.53982214E-12*V341^4 - 0.0000000071629564556*V341^3 + 7.56281407226508E-06*V341^2 - 0.00322508455050905*V341 + 1.62997098133725)*$B$24+T342*'Exhaust Gas Math'!$D$14*$B$23)/('Exhaust Gas Math'!$E$10*(2.53982214E-12*V341^4 - 0.0000000071629564556*V341^3 + 7.56281407226508E-06*V341^2 - 0.00322508455050905*V341 + 1.62997098133725)+T342*'Exhaust Gas Math'!$D$14)</f>
        <v>1100</v>
      </c>
      <c r="W342">
        <f>(353.3116967483*V342^-1.0020802909)*('Exhaust Gas Math'!$E$10/(T342+'Exhaust Gas Math'!$E$10))+(357.4500179626*V342^-1.0038444015 )*(T342/(T342+'Exhaust Gas Math'!$E$10))</f>
        <v>0.31654710700089367</v>
      </c>
      <c r="X342">
        <f t="shared" si="86"/>
        <v>0</v>
      </c>
      <c r="Y342">
        <f t="shared" si="87"/>
        <v>101325</v>
      </c>
      <c r="Z342">
        <f t="shared" si="88"/>
        <v>101325</v>
      </c>
    </row>
    <row r="343" spans="5:26" x14ac:dyDescent="0.2">
      <c r="E343">
        <f t="shared" si="75"/>
        <v>4.2250000000000031E-2</v>
      </c>
      <c r="F343">
        <f t="shared" si="76"/>
        <v>101325</v>
      </c>
      <c r="H343">
        <f t="shared" si="89"/>
        <v>4.2250000000000031E-2</v>
      </c>
      <c r="I343">
        <f t="shared" si="77"/>
        <v>588.00000000000136</v>
      </c>
      <c r="J343">
        <f t="shared" si="78"/>
        <v>5.2911440221575137E-2</v>
      </c>
      <c r="K343">
        <f t="shared" si="79"/>
        <v>-19.735645034522022</v>
      </c>
      <c r="L343">
        <f t="shared" si="80"/>
        <v>3.9769296294121147E-5</v>
      </c>
      <c r="M343">
        <f>J343/SQRT('Exhaust Gas Math'!$E$14*$B$21*$B$23)</f>
        <v>8.9825551571994639E-4</v>
      </c>
      <c r="N343">
        <f t="shared" si="81"/>
        <v>6.3284913265651249E-2</v>
      </c>
      <c r="O343">
        <f t="shared" si="82"/>
        <v>0</v>
      </c>
      <c r="P343">
        <f t="shared" si="83"/>
        <v>0</v>
      </c>
      <c r="Q343">
        <f>($B$16/2)*(COS((ACOS((2*'Intake Valve Fxn Scratch'!$B$1)/$B$16-1)/($B$17/2))*(I343-($B$17/2)))+1)*P343</f>
        <v>0</v>
      </c>
      <c r="R343">
        <f t="shared" si="84"/>
        <v>0</v>
      </c>
      <c r="S343">
        <f t="shared" si="85"/>
        <v>0</v>
      </c>
      <c r="T343">
        <f>S343*'Exhaust Gas Math'!$C$14</f>
        <v>0</v>
      </c>
      <c r="U343">
        <f>(T343/'Exhaust Gas Math'!$B$14)+('Exhaust Gas Math'!$D$10)</f>
        <v>4.4059320573952224E-4</v>
      </c>
      <c r="V343">
        <f>('Exhaust Gas Math'!$E$10*(2.53982214E-12*V342^4 - 0.0000000071629564556*V342^3 + 7.56281407226508E-06*V342^2 - 0.00322508455050905*V342 + 1.62997098133725)*$B$24+T343*'Exhaust Gas Math'!$D$14*$B$23)/('Exhaust Gas Math'!$E$10*(2.53982214E-12*V342^4 - 0.0000000071629564556*V342^3 + 7.56281407226508E-06*V342^2 - 0.00322508455050905*V342 + 1.62997098133725)+T343*'Exhaust Gas Math'!$D$14)</f>
        <v>1100</v>
      </c>
      <c r="W343">
        <f>(353.3116967483*V343^-1.0020802909)*('Exhaust Gas Math'!$E$10/(T343+'Exhaust Gas Math'!$E$10))+(357.4500179626*V343^-1.0038444015 )*(T343/(T343+'Exhaust Gas Math'!$E$10))</f>
        <v>0.31654710700089367</v>
      </c>
      <c r="X343">
        <f t="shared" si="86"/>
        <v>0</v>
      </c>
      <c r="Y343">
        <f t="shared" si="87"/>
        <v>101325</v>
      </c>
      <c r="Z343">
        <f t="shared" si="88"/>
        <v>101325</v>
      </c>
    </row>
    <row r="344" spans="5:26" x14ac:dyDescent="0.2">
      <c r="E344">
        <f t="shared" si="75"/>
        <v>4.2375000000000031E-2</v>
      </c>
      <c r="F344">
        <f t="shared" si="76"/>
        <v>101325</v>
      </c>
      <c r="H344">
        <f t="shared" si="89"/>
        <v>4.2375000000000031E-2</v>
      </c>
      <c r="I344">
        <f t="shared" si="77"/>
        <v>594.00000000000136</v>
      </c>
      <c r="J344">
        <f t="shared" si="78"/>
        <v>5.0332792497670656E-2</v>
      </c>
      <c r="K344">
        <f t="shared" si="79"/>
        <v>-21.485007606186279</v>
      </c>
      <c r="L344">
        <f t="shared" si="80"/>
        <v>3.9769296294121147E-5</v>
      </c>
      <c r="M344">
        <f>J344/SQRT('Exhaust Gas Math'!$E$14*$B$21*$B$23)</f>
        <v>8.5447888572469258E-4</v>
      </c>
      <c r="N344">
        <f t="shared" si="81"/>
        <v>6.2589395196655365E-2</v>
      </c>
      <c r="O344">
        <f t="shared" si="82"/>
        <v>0</v>
      </c>
      <c r="P344">
        <f t="shared" si="83"/>
        <v>0</v>
      </c>
      <c r="Q344">
        <f>($B$16/2)*(COS((ACOS((2*'Intake Valve Fxn Scratch'!$B$1)/$B$16-1)/($B$17/2))*(I344-($B$17/2)))+1)*P344</f>
        <v>0</v>
      </c>
      <c r="R344">
        <f t="shared" si="84"/>
        <v>0</v>
      </c>
      <c r="S344">
        <f t="shared" si="85"/>
        <v>0</v>
      </c>
      <c r="T344">
        <f>S344*'Exhaust Gas Math'!$C$14</f>
        <v>0</v>
      </c>
      <c r="U344">
        <f>(T344/'Exhaust Gas Math'!$B$14)+('Exhaust Gas Math'!$D$10)</f>
        <v>4.4059320573952224E-4</v>
      </c>
      <c r="V344">
        <f>('Exhaust Gas Math'!$E$10*(2.53982214E-12*V343^4 - 0.0000000071629564556*V343^3 + 7.56281407226508E-06*V343^2 - 0.00322508455050905*V343 + 1.62997098133725)*$B$24+T344*'Exhaust Gas Math'!$D$14*$B$23)/('Exhaust Gas Math'!$E$10*(2.53982214E-12*V343^4 - 0.0000000071629564556*V343^3 + 7.56281407226508E-06*V343^2 - 0.00322508455050905*V343 + 1.62997098133725)+T344*'Exhaust Gas Math'!$D$14)</f>
        <v>1100</v>
      </c>
      <c r="W344">
        <f>(353.3116967483*V344^-1.0020802909)*('Exhaust Gas Math'!$E$10/(T344+'Exhaust Gas Math'!$E$10))+(357.4500179626*V344^-1.0038444015 )*(T344/(T344+'Exhaust Gas Math'!$E$10))</f>
        <v>0.31654710700089367</v>
      </c>
      <c r="X344">
        <f t="shared" si="86"/>
        <v>0</v>
      </c>
      <c r="Y344">
        <f t="shared" si="87"/>
        <v>101325</v>
      </c>
      <c r="Z344">
        <f t="shared" si="88"/>
        <v>101325</v>
      </c>
    </row>
    <row r="345" spans="5:26" x14ac:dyDescent="0.2">
      <c r="E345">
        <f t="shared" si="75"/>
        <v>4.2500000000000031E-2</v>
      </c>
      <c r="F345">
        <f t="shared" si="76"/>
        <v>101325</v>
      </c>
      <c r="H345">
        <f t="shared" si="89"/>
        <v>4.2500000000000031E-2</v>
      </c>
      <c r="I345">
        <f t="shared" si="77"/>
        <v>600.00000000000159</v>
      </c>
      <c r="J345">
        <f t="shared" si="78"/>
        <v>4.754999999999919E-2</v>
      </c>
      <c r="K345">
        <f t="shared" si="79"/>
        <v>-22.998975938490272</v>
      </c>
      <c r="L345">
        <f t="shared" si="80"/>
        <v>3.9769296294121147E-5</v>
      </c>
      <c r="M345">
        <f>J345/SQRT('Exhaust Gas Math'!$E$14*$B$21*$B$23)</f>
        <v>8.072365748053572E-4</v>
      </c>
      <c r="N345">
        <f t="shared" si="81"/>
        <v>6.1244119152323237E-2</v>
      </c>
      <c r="O345">
        <f t="shared" si="82"/>
        <v>0</v>
      </c>
      <c r="P345">
        <f t="shared" si="83"/>
        <v>0</v>
      </c>
      <c r="Q345">
        <f>($B$16/2)*(COS((ACOS((2*'Intake Valve Fxn Scratch'!$B$1)/$B$16-1)/($B$17/2))*(I345-($B$17/2)))+1)*P345</f>
        <v>0</v>
      </c>
      <c r="R345">
        <f t="shared" si="84"/>
        <v>0</v>
      </c>
      <c r="S345">
        <f t="shared" si="85"/>
        <v>0</v>
      </c>
      <c r="T345">
        <f>S345*'Exhaust Gas Math'!$C$14</f>
        <v>0</v>
      </c>
      <c r="U345">
        <f>(T345/'Exhaust Gas Math'!$B$14)+('Exhaust Gas Math'!$D$10)</f>
        <v>4.4059320573952224E-4</v>
      </c>
      <c r="V345">
        <f>('Exhaust Gas Math'!$E$10*(2.53982214E-12*V344^4 - 0.0000000071629564556*V344^3 + 7.56281407226508E-06*V344^2 - 0.00322508455050905*V344 + 1.62997098133725)*$B$24+T345*'Exhaust Gas Math'!$D$14*$B$23)/('Exhaust Gas Math'!$E$10*(2.53982214E-12*V344^4 - 0.0000000071629564556*V344^3 + 7.56281407226508E-06*V344^2 - 0.00322508455050905*V344 + 1.62997098133725)+T345*'Exhaust Gas Math'!$D$14)</f>
        <v>1100</v>
      </c>
      <c r="W345">
        <f>(353.3116967483*V345^-1.0020802909)*('Exhaust Gas Math'!$E$10/(T345+'Exhaust Gas Math'!$E$10))+(357.4500179626*V345^-1.0038444015 )*(T345/(T345+'Exhaust Gas Math'!$E$10))</f>
        <v>0.31654710700089367</v>
      </c>
      <c r="X345">
        <f t="shared" si="86"/>
        <v>0</v>
      </c>
      <c r="Y345">
        <f t="shared" si="87"/>
        <v>101325</v>
      </c>
      <c r="Z345">
        <f t="shared" si="88"/>
        <v>101325</v>
      </c>
    </row>
    <row r="346" spans="5:26" x14ac:dyDescent="0.2">
      <c r="E346">
        <f t="shared" si="75"/>
        <v>4.2625000000000031E-2</v>
      </c>
      <c r="F346">
        <f t="shared" si="76"/>
        <v>101325</v>
      </c>
      <c r="H346">
        <f t="shared" si="89"/>
        <v>4.2625000000000031E-2</v>
      </c>
      <c r="I346">
        <f t="shared" si="77"/>
        <v>606.00000000000159</v>
      </c>
      <c r="J346">
        <f t="shared" si="78"/>
        <v>4.4593551585501996E-2</v>
      </c>
      <c r="K346">
        <f t="shared" si="79"/>
        <v>-24.260962677567033</v>
      </c>
      <c r="L346">
        <f t="shared" si="80"/>
        <v>3.9769296294121147E-5</v>
      </c>
      <c r="M346">
        <f>J346/SQRT('Exhaust Gas Math'!$E$14*$B$21*$B$23)</f>
        <v>7.5704617960646158E-4</v>
      </c>
      <c r="N346">
        <f t="shared" si="81"/>
        <v>5.9246088902351279E-2</v>
      </c>
      <c r="O346">
        <f t="shared" si="82"/>
        <v>0</v>
      </c>
      <c r="P346">
        <f t="shared" si="83"/>
        <v>0</v>
      </c>
      <c r="Q346">
        <f>($B$16/2)*(COS((ACOS((2*'Intake Valve Fxn Scratch'!$B$1)/$B$16-1)/($B$17/2))*(I346-($B$17/2)))+1)*P346</f>
        <v>0</v>
      </c>
      <c r="R346">
        <f t="shared" si="84"/>
        <v>0</v>
      </c>
      <c r="S346">
        <f t="shared" si="85"/>
        <v>0</v>
      </c>
      <c r="T346">
        <f>S346*'Exhaust Gas Math'!$C$14</f>
        <v>0</v>
      </c>
      <c r="U346">
        <f>(T346/'Exhaust Gas Math'!$B$14)+('Exhaust Gas Math'!$D$10)</f>
        <v>4.4059320573952224E-4</v>
      </c>
      <c r="V346">
        <f>('Exhaust Gas Math'!$E$10*(2.53982214E-12*V345^4 - 0.0000000071629564556*V345^3 + 7.56281407226508E-06*V345^2 - 0.00322508455050905*V345 + 1.62997098133725)*$B$24+T346*'Exhaust Gas Math'!$D$14*$B$23)/('Exhaust Gas Math'!$E$10*(2.53982214E-12*V345^4 - 0.0000000071629564556*V345^3 + 7.56281407226508E-06*V345^2 - 0.00322508455050905*V345 + 1.62997098133725)+T346*'Exhaust Gas Math'!$D$14)</f>
        <v>1100</v>
      </c>
      <c r="W346">
        <f>(353.3116967483*V346^-1.0020802909)*('Exhaust Gas Math'!$E$10/(T346+'Exhaust Gas Math'!$E$10))+(357.4500179626*V346^-1.0038444015 )*(T346/(T346+'Exhaust Gas Math'!$E$10))</f>
        <v>0.31654710700089367</v>
      </c>
      <c r="X346">
        <f t="shared" si="86"/>
        <v>0</v>
      </c>
      <c r="Y346">
        <f t="shared" si="87"/>
        <v>101325</v>
      </c>
      <c r="Z346">
        <f t="shared" si="88"/>
        <v>101325</v>
      </c>
    </row>
    <row r="347" spans="5:26" x14ac:dyDescent="0.2">
      <c r="E347">
        <f t="shared" si="75"/>
        <v>4.2750000000000031E-2</v>
      </c>
      <c r="F347">
        <f t="shared" si="76"/>
        <v>101325</v>
      </c>
      <c r="H347">
        <f t="shared" si="89"/>
        <v>4.2750000000000031E-2</v>
      </c>
      <c r="I347">
        <f t="shared" si="77"/>
        <v>612.00000000000136</v>
      </c>
      <c r="J347">
        <f t="shared" si="78"/>
        <v>4.1495838721684913E-2</v>
      </c>
      <c r="K347">
        <f t="shared" si="79"/>
        <v>-25.257141232615535</v>
      </c>
      <c r="L347">
        <f t="shared" si="80"/>
        <v>3.9769296294121147E-5</v>
      </c>
      <c r="M347">
        <f>J347/SQRT('Exhaust Gas Math'!$E$14*$B$21*$B$23)</f>
        <v>7.0445759660082042E-4</v>
      </c>
      <c r="N347">
        <f t="shared" si="81"/>
        <v>5.6616440724261266E-2</v>
      </c>
      <c r="O347">
        <f t="shared" si="82"/>
        <v>0</v>
      </c>
      <c r="P347">
        <f t="shared" si="83"/>
        <v>0</v>
      </c>
      <c r="Q347">
        <f>($B$16/2)*(COS((ACOS((2*'Intake Valve Fxn Scratch'!$B$1)/$B$16-1)/($B$17/2))*(I347-($B$17/2)))+1)*P347</f>
        <v>0</v>
      </c>
      <c r="R347">
        <f t="shared" si="84"/>
        <v>0</v>
      </c>
      <c r="S347">
        <f t="shared" si="85"/>
        <v>0</v>
      </c>
      <c r="T347">
        <f>S347*'Exhaust Gas Math'!$C$14</f>
        <v>0</v>
      </c>
      <c r="U347">
        <f>(T347/'Exhaust Gas Math'!$B$14)+('Exhaust Gas Math'!$D$10)</f>
        <v>4.4059320573952224E-4</v>
      </c>
      <c r="V347">
        <f>('Exhaust Gas Math'!$E$10*(2.53982214E-12*V346^4 - 0.0000000071629564556*V346^3 + 7.56281407226508E-06*V346^2 - 0.00322508455050905*V346 + 1.62997098133725)*$B$24+T347*'Exhaust Gas Math'!$D$14*$B$23)/('Exhaust Gas Math'!$E$10*(2.53982214E-12*V346^4 - 0.0000000071629564556*V346^3 + 7.56281407226508E-06*V346^2 - 0.00322508455050905*V346 + 1.62997098133725)+T347*'Exhaust Gas Math'!$D$14)</f>
        <v>1100</v>
      </c>
      <c r="W347">
        <f>(353.3116967483*V347^-1.0020802909)*('Exhaust Gas Math'!$E$10/(T347+'Exhaust Gas Math'!$E$10))+(357.4500179626*V347^-1.0038444015 )*(T347/(T347+'Exhaust Gas Math'!$E$10))</f>
        <v>0.31654710700089367</v>
      </c>
      <c r="X347">
        <f t="shared" si="86"/>
        <v>0</v>
      </c>
      <c r="Y347">
        <f t="shared" si="87"/>
        <v>101325</v>
      </c>
      <c r="Z347">
        <f t="shared" si="88"/>
        <v>101325</v>
      </c>
    </row>
    <row r="348" spans="5:26" x14ac:dyDescent="0.2">
      <c r="E348">
        <f t="shared" si="75"/>
        <v>4.2875000000000031E-2</v>
      </c>
      <c r="F348">
        <f t="shared" si="76"/>
        <v>101325</v>
      </c>
      <c r="H348">
        <f t="shared" si="89"/>
        <v>4.2875000000000031E-2</v>
      </c>
      <c r="I348">
        <f t="shared" si="77"/>
        <v>618.00000000000136</v>
      </c>
      <c r="J348">
        <f t="shared" si="78"/>
        <v>3.8290800598922002E-2</v>
      </c>
      <c r="K348">
        <f t="shared" si="79"/>
        <v>-25.976597262922905</v>
      </c>
      <c r="L348">
        <f t="shared" si="80"/>
        <v>3.9769296294121147E-5</v>
      </c>
      <c r="M348">
        <f>J348/SQRT('Exhaust Gas Math'!$E$14*$B$21*$B$23)</f>
        <v>6.5004699730871179E-4</v>
      </c>
      <c r="N348">
        <f t="shared" si="81"/>
        <v>5.3401053069948329E-2</v>
      </c>
      <c r="O348">
        <f t="shared" si="82"/>
        <v>0</v>
      </c>
      <c r="P348">
        <f t="shared" si="83"/>
        <v>0</v>
      </c>
      <c r="Q348">
        <f>($B$16/2)*(COS((ACOS((2*'Intake Valve Fxn Scratch'!$B$1)/$B$16-1)/($B$17/2))*(I348-($B$17/2)))+1)*P348</f>
        <v>0</v>
      </c>
      <c r="R348">
        <f t="shared" si="84"/>
        <v>0</v>
      </c>
      <c r="S348">
        <f t="shared" si="85"/>
        <v>0</v>
      </c>
      <c r="T348">
        <f>S348*'Exhaust Gas Math'!$C$14</f>
        <v>0</v>
      </c>
      <c r="U348">
        <f>(T348/'Exhaust Gas Math'!$B$14)+('Exhaust Gas Math'!$D$10)</f>
        <v>4.4059320573952224E-4</v>
      </c>
      <c r="V348">
        <f>('Exhaust Gas Math'!$E$10*(2.53982214E-12*V347^4 - 0.0000000071629564556*V347^3 + 7.56281407226508E-06*V347^2 - 0.00322508455050905*V347 + 1.62997098133725)*$B$24+T348*'Exhaust Gas Math'!$D$14*$B$23)/('Exhaust Gas Math'!$E$10*(2.53982214E-12*V347^4 - 0.0000000071629564556*V347^3 + 7.56281407226508E-06*V347^2 - 0.00322508455050905*V347 + 1.62997098133725)+T348*'Exhaust Gas Math'!$D$14)</f>
        <v>1100</v>
      </c>
      <c r="W348">
        <f>(353.3116967483*V348^-1.0020802909)*('Exhaust Gas Math'!$E$10/(T348+'Exhaust Gas Math'!$E$10))+(357.4500179626*V348^-1.0038444015 )*(T348/(T348+'Exhaust Gas Math'!$E$10))</f>
        <v>0.31654710700089367</v>
      </c>
      <c r="X348">
        <f t="shared" si="86"/>
        <v>0</v>
      </c>
      <c r="Y348">
        <f t="shared" si="87"/>
        <v>101325</v>
      </c>
      <c r="Z348">
        <f t="shared" si="88"/>
        <v>101325</v>
      </c>
    </row>
    <row r="349" spans="5:26" x14ac:dyDescent="0.2">
      <c r="E349">
        <f t="shared" si="75"/>
        <v>4.3000000000000031E-2</v>
      </c>
      <c r="F349">
        <f t="shared" si="76"/>
        <v>101325</v>
      </c>
      <c r="H349">
        <f t="shared" si="89"/>
        <v>4.3000000000000031E-2</v>
      </c>
      <c r="I349">
        <f t="shared" si="77"/>
        <v>624.00000000000136</v>
      </c>
      <c r="J349">
        <f t="shared" si="78"/>
        <v>3.5013552285583838E-2</v>
      </c>
      <c r="K349">
        <f t="shared" si="79"/>
        <v>-26.411448257665221</v>
      </c>
      <c r="L349">
        <f t="shared" si="80"/>
        <v>3.9769296294121147E-5</v>
      </c>
      <c r="M349">
        <f>J349/SQRT('Exhaust Gas Math'!$E$14*$B$21*$B$23)</f>
        <v>5.9441051564213389E-4</v>
      </c>
      <c r="N349">
        <f t="shared" si="81"/>
        <v>4.9669531178882426E-2</v>
      </c>
      <c r="O349">
        <f t="shared" si="82"/>
        <v>0</v>
      </c>
      <c r="P349">
        <f t="shared" si="83"/>
        <v>0</v>
      </c>
      <c r="Q349">
        <f>($B$16/2)*(COS((ACOS((2*'Intake Valve Fxn Scratch'!$B$1)/$B$16-1)/($B$17/2))*(I349-($B$17/2)))+1)*P349</f>
        <v>0</v>
      </c>
      <c r="R349">
        <f t="shared" si="84"/>
        <v>0</v>
      </c>
      <c r="S349">
        <f t="shared" si="85"/>
        <v>0</v>
      </c>
      <c r="T349">
        <f>S349*'Exhaust Gas Math'!$C$14</f>
        <v>0</v>
      </c>
      <c r="U349">
        <f>(T349/'Exhaust Gas Math'!$B$14)+('Exhaust Gas Math'!$D$10)</f>
        <v>4.4059320573952224E-4</v>
      </c>
      <c r="V349">
        <f>('Exhaust Gas Math'!$E$10*(2.53982214E-12*V348^4 - 0.0000000071629564556*V348^3 + 7.56281407226508E-06*V348^2 - 0.00322508455050905*V348 + 1.62997098133725)*$B$24+T349*'Exhaust Gas Math'!$D$14*$B$23)/('Exhaust Gas Math'!$E$10*(2.53982214E-12*V348^4 - 0.0000000071629564556*V348^3 + 7.56281407226508E-06*V348^2 - 0.00322508455050905*V348 + 1.62997098133725)+T349*'Exhaust Gas Math'!$D$14)</f>
        <v>1100</v>
      </c>
      <c r="W349">
        <f>(353.3116967483*V349^-1.0020802909)*('Exhaust Gas Math'!$E$10/(T349+'Exhaust Gas Math'!$E$10))+(357.4500179626*V349^-1.0038444015 )*(T349/(T349+'Exhaust Gas Math'!$E$10))</f>
        <v>0.31654710700089367</v>
      </c>
      <c r="X349">
        <f t="shared" si="86"/>
        <v>0</v>
      </c>
      <c r="Y349">
        <f t="shared" si="87"/>
        <v>101325</v>
      </c>
      <c r="Z349">
        <f t="shared" si="88"/>
        <v>101325</v>
      </c>
    </row>
    <row r="350" spans="5:26" x14ac:dyDescent="0.2">
      <c r="E350">
        <f t="shared" si="75"/>
        <v>4.3125000000000031E-2</v>
      </c>
      <c r="F350">
        <f t="shared" si="76"/>
        <v>101325</v>
      </c>
      <c r="H350">
        <f t="shared" si="89"/>
        <v>4.3125000000000031E-2</v>
      </c>
      <c r="I350">
        <f t="shared" si="77"/>
        <v>630.00000000000136</v>
      </c>
      <c r="J350">
        <f t="shared" si="78"/>
        <v>3.1699999999999201E-2</v>
      </c>
      <c r="K350">
        <f t="shared" si="79"/>
        <v>-26.556929898345718</v>
      </c>
      <c r="L350">
        <f t="shared" si="80"/>
        <v>3.9769296294121147E-5</v>
      </c>
      <c r="M350">
        <f>J350/SQRT('Exhaust Gas Math'!$E$14*$B$21*$B$23)</f>
        <v>5.3815771653690039E-4</v>
      </c>
      <c r="N350">
        <f t="shared" si="81"/>
        <v>4.5512549561611167E-2</v>
      </c>
      <c r="O350">
        <f t="shared" si="82"/>
        <v>0</v>
      </c>
      <c r="P350">
        <f t="shared" si="83"/>
        <v>0</v>
      </c>
      <c r="Q350">
        <f>($B$16/2)*(COS((ACOS((2*'Intake Valve Fxn Scratch'!$B$1)/$B$16-1)/($B$17/2))*(I350-($B$17/2)))+1)*P350</f>
        <v>0</v>
      </c>
      <c r="R350">
        <f t="shared" si="84"/>
        <v>0</v>
      </c>
      <c r="S350">
        <f t="shared" si="85"/>
        <v>0</v>
      </c>
      <c r="T350">
        <f>S350*'Exhaust Gas Math'!$C$14</f>
        <v>0</v>
      </c>
      <c r="U350">
        <f>(T350/'Exhaust Gas Math'!$B$14)+('Exhaust Gas Math'!$D$10)</f>
        <v>4.4059320573952224E-4</v>
      </c>
      <c r="V350">
        <f>('Exhaust Gas Math'!$E$10*(2.53982214E-12*V349^4 - 0.0000000071629564556*V349^3 + 7.56281407226508E-06*V349^2 - 0.00322508455050905*V349 + 1.62997098133725)*$B$24+T350*'Exhaust Gas Math'!$D$14*$B$23)/('Exhaust Gas Math'!$E$10*(2.53982214E-12*V349^4 - 0.0000000071629564556*V349^3 + 7.56281407226508E-06*V349^2 - 0.00322508455050905*V349 + 1.62997098133725)+T350*'Exhaust Gas Math'!$D$14)</f>
        <v>1100</v>
      </c>
      <c r="W350">
        <f>(353.3116967483*V350^-1.0020802909)*('Exhaust Gas Math'!$E$10/(T350+'Exhaust Gas Math'!$E$10))+(357.4500179626*V350^-1.0038444015 )*(T350/(T350+'Exhaust Gas Math'!$E$10))</f>
        <v>0.31654710700089367</v>
      </c>
      <c r="X350">
        <f t="shared" si="86"/>
        <v>0</v>
      </c>
      <c r="Y350">
        <f t="shared" si="87"/>
        <v>101325</v>
      </c>
      <c r="Z350">
        <f t="shared" si="88"/>
        <v>101325</v>
      </c>
    </row>
    <row r="351" spans="5:26" x14ac:dyDescent="0.2">
      <c r="E351">
        <f t="shared" si="75"/>
        <v>4.3250000000000031E-2</v>
      </c>
      <c r="F351">
        <f t="shared" si="76"/>
        <v>101325</v>
      </c>
      <c r="H351">
        <f t="shared" si="89"/>
        <v>4.3250000000000031E-2</v>
      </c>
      <c r="I351">
        <f t="shared" si="77"/>
        <v>636.00000000000136</v>
      </c>
      <c r="J351">
        <f t="shared" si="78"/>
        <v>2.8386447714414571E-2</v>
      </c>
      <c r="K351">
        <f t="shared" si="79"/>
        <v>-26.411448257665079</v>
      </c>
      <c r="L351">
        <f t="shared" si="80"/>
        <v>3.9769296294121147E-5</v>
      </c>
      <c r="M351">
        <f>J351/SQRT('Exhaust Gas Math'!$E$14*$B$21*$B$23)</f>
        <v>4.8190491743166705E-4</v>
      </c>
      <c r="N351">
        <f t="shared" si="81"/>
        <v>4.1037700628139023E-2</v>
      </c>
      <c r="O351">
        <f t="shared" si="82"/>
        <v>0</v>
      </c>
      <c r="P351">
        <f t="shared" si="83"/>
        <v>0</v>
      </c>
      <c r="Q351">
        <f>($B$16/2)*(COS((ACOS((2*'Intake Valve Fxn Scratch'!$B$1)/$B$16-1)/($B$17/2))*(I351-($B$17/2)))+1)*P351</f>
        <v>0</v>
      </c>
      <c r="R351">
        <f t="shared" si="84"/>
        <v>0</v>
      </c>
      <c r="S351">
        <f t="shared" si="85"/>
        <v>0</v>
      </c>
      <c r="T351">
        <f>S351*'Exhaust Gas Math'!$C$14</f>
        <v>0</v>
      </c>
      <c r="U351">
        <f>(T351/'Exhaust Gas Math'!$B$14)+('Exhaust Gas Math'!$D$10)</f>
        <v>4.4059320573952224E-4</v>
      </c>
      <c r="V351">
        <f>('Exhaust Gas Math'!$E$10*(2.53982214E-12*V350^4 - 0.0000000071629564556*V350^3 + 7.56281407226508E-06*V350^2 - 0.00322508455050905*V350 + 1.62997098133725)*$B$24+T351*'Exhaust Gas Math'!$D$14*$B$23)/('Exhaust Gas Math'!$E$10*(2.53982214E-12*V350^4 - 0.0000000071629564556*V350^3 + 7.56281407226508E-06*V350^2 - 0.00322508455050905*V350 + 1.62997098133725)+T351*'Exhaust Gas Math'!$D$14)</f>
        <v>1100</v>
      </c>
      <c r="W351">
        <f>(353.3116967483*V351^-1.0020802909)*('Exhaust Gas Math'!$E$10/(T351+'Exhaust Gas Math'!$E$10))+(357.4500179626*V351^-1.0038444015 )*(T351/(T351+'Exhaust Gas Math'!$E$10))</f>
        <v>0.31654710700089367</v>
      </c>
      <c r="X351">
        <f t="shared" si="86"/>
        <v>0</v>
      </c>
      <c r="Y351">
        <f t="shared" si="87"/>
        <v>101325</v>
      </c>
      <c r="Z351">
        <f t="shared" si="88"/>
        <v>101325</v>
      </c>
    </row>
    <row r="352" spans="5:26" x14ac:dyDescent="0.2">
      <c r="E352">
        <f t="shared" si="75"/>
        <v>4.3375000000000032E-2</v>
      </c>
      <c r="F352">
        <f t="shared" si="76"/>
        <v>101325</v>
      </c>
      <c r="H352">
        <f t="shared" si="89"/>
        <v>4.3375000000000032E-2</v>
      </c>
      <c r="I352">
        <f t="shared" si="77"/>
        <v>642.00000000000136</v>
      </c>
      <c r="J352">
        <f t="shared" si="78"/>
        <v>2.5109199401076209E-2</v>
      </c>
      <c r="K352">
        <f t="shared" si="79"/>
        <v>-25.976597262922589</v>
      </c>
      <c r="L352">
        <f t="shared" si="80"/>
        <v>3.9769296294121147E-5</v>
      </c>
      <c r="M352">
        <f>J352/SQRT('Exhaust Gas Math'!$E$14*$B$21*$B$23)</f>
        <v>4.2626843576508585E-4</v>
      </c>
      <c r="N352">
        <f t="shared" si="81"/>
        <v>3.6364153774648536E-2</v>
      </c>
      <c r="O352">
        <f t="shared" si="82"/>
        <v>0</v>
      </c>
      <c r="P352">
        <f t="shared" si="83"/>
        <v>0</v>
      </c>
      <c r="Q352">
        <f>($B$16/2)*(COS((ACOS((2*'Intake Valve Fxn Scratch'!$B$1)/$B$16-1)/($B$17/2))*(I352-($B$17/2)))+1)*P352</f>
        <v>0</v>
      </c>
      <c r="R352">
        <f t="shared" si="84"/>
        <v>0</v>
      </c>
      <c r="S352">
        <f t="shared" si="85"/>
        <v>0</v>
      </c>
      <c r="T352">
        <f>S352*'Exhaust Gas Math'!$C$14</f>
        <v>0</v>
      </c>
      <c r="U352">
        <f>(T352/'Exhaust Gas Math'!$B$14)+('Exhaust Gas Math'!$D$10)</f>
        <v>4.4059320573952224E-4</v>
      </c>
      <c r="V352">
        <f>('Exhaust Gas Math'!$E$10*(2.53982214E-12*V351^4 - 0.0000000071629564556*V351^3 + 7.56281407226508E-06*V351^2 - 0.00322508455050905*V351 + 1.62997098133725)*$B$24+T352*'Exhaust Gas Math'!$D$14*$B$23)/('Exhaust Gas Math'!$E$10*(2.53982214E-12*V351^4 - 0.0000000071629564556*V351^3 + 7.56281407226508E-06*V351^2 - 0.00322508455050905*V351 + 1.62997098133725)+T352*'Exhaust Gas Math'!$D$14)</f>
        <v>1100</v>
      </c>
      <c r="W352">
        <f>(353.3116967483*V352^-1.0020802909)*('Exhaust Gas Math'!$E$10/(T352+'Exhaust Gas Math'!$E$10))+(357.4500179626*V352^-1.0038444015 )*(T352/(T352+'Exhaust Gas Math'!$E$10))</f>
        <v>0.31654710700089367</v>
      </c>
      <c r="X352">
        <f t="shared" si="86"/>
        <v>0</v>
      </c>
      <c r="Y352">
        <f t="shared" si="87"/>
        <v>101325</v>
      </c>
      <c r="Z352">
        <f t="shared" si="88"/>
        <v>101325</v>
      </c>
    </row>
    <row r="353" spans="5:26" x14ac:dyDescent="0.2">
      <c r="E353">
        <f t="shared" si="75"/>
        <v>4.3500000000000032E-2</v>
      </c>
      <c r="F353">
        <f t="shared" si="76"/>
        <v>101325</v>
      </c>
      <c r="H353">
        <f t="shared" si="89"/>
        <v>4.3500000000000032E-2</v>
      </c>
      <c r="I353">
        <f t="shared" si="77"/>
        <v>648.00000000000136</v>
      </c>
      <c r="J353">
        <f t="shared" si="78"/>
        <v>2.190416127831335E-2</v>
      </c>
      <c r="K353">
        <f t="shared" si="79"/>
        <v>-25.257141232615062</v>
      </c>
      <c r="L353">
        <f t="shared" si="80"/>
        <v>3.9769296294121147E-5</v>
      </c>
      <c r="M353">
        <f>J353/SQRT('Exhaust Gas Math'!$E$14*$B$21*$B$23)</f>
        <v>3.7185783647297803E-4</v>
      </c>
      <c r="N353">
        <f t="shared" si="81"/>
        <v>3.1616553879854549E-2</v>
      </c>
      <c r="O353">
        <f t="shared" si="82"/>
        <v>0</v>
      </c>
      <c r="P353">
        <f t="shared" si="83"/>
        <v>0</v>
      </c>
      <c r="Q353">
        <f>($B$16/2)*(COS((ACOS((2*'Intake Valve Fxn Scratch'!$B$1)/$B$16-1)/($B$17/2))*(I353-($B$17/2)))+1)*P353</f>
        <v>0</v>
      </c>
      <c r="R353">
        <f t="shared" si="84"/>
        <v>0</v>
      </c>
      <c r="S353">
        <f t="shared" si="85"/>
        <v>0</v>
      </c>
      <c r="T353">
        <f>S353*'Exhaust Gas Math'!$C$14</f>
        <v>0</v>
      </c>
      <c r="U353">
        <f>(T353/'Exhaust Gas Math'!$B$14)+('Exhaust Gas Math'!$D$10)</f>
        <v>4.4059320573952224E-4</v>
      </c>
      <c r="V353">
        <f>('Exhaust Gas Math'!$E$10*(2.53982214E-12*V352^4 - 0.0000000071629564556*V352^3 + 7.56281407226508E-06*V352^2 - 0.00322508455050905*V352 + 1.62997098133725)*$B$24+T353*'Exhaust Gas Math'!$D$14*$B$23)/('Exhaust Gas Math'!$E$10*(2.53982214E-12*V352^4 - 0.0000000071629564556*V352^3 + 7.56281407226508E-06*V352^2 - 0.00322508455050905*V352 + 1.62997098133725)+T353*'Exhaust Gas Math'!$D$14)</f>
        <v>1100</v>
      </c>
      <c r="W353">
        <f>(353.3116967483*V353^-1.0020802909)*('Exhaust Gas Math'!$E$10/(T353+'Exhaust Gas Math'!$E$10))+(357.4500179626*V353^-1.0038444015 )*(T353/(T353+'Exhaust Gas Math'!$E$10))</f>
        <v>0.31654710700089367</v>
      </c>
      <c r="X353">
        <f t="shared" si="86"/>
        <v>0</v>
      </c>
      <c r="Y353">
        <f t="shared" si="87"/>
        <v>101325</v>
      </c>
      <c r="Z353">
        <f t="shared" si="88"/>
        <v>101325</v>
      </c>
    </row>
    <row r="354" spans="5:26" x14ac:dyDescent="0.2">
      <c r="E354">
        <f t="shared" si="75"/>
        <v>4.3625000000000032E-2</v>
      </c>
      <c r="F354">
        <f t="shared" si="76"/>
        <v>101325</v>
      </c>
      <c r="H354">
        <f t="shared" si="89"/>
        <v>4.3625000000000032E-2</v>
      </c>
      <c r="I354">
        <f t="shared" si="77"/>
        <v>654.00000000000136</v>
      </c>
      <c r="J354">
        <f t="shared" si="78"/>
        <v>1.8806448414496336E-2</v>
      </c>
      <c r="K354">
        <f t="shared" si="79"/>
        <v>-24.260962677566411</v>
      </c>
      <c r="L354">
        <f t="shared" si="80"/>
        <v>3.9769296294121147E-5</v>
      </c>
      <c r="M354">
        <f>J354/SQRT('Exhaust Gas Math'!$E$14*$B$21*$B$23)</f>
        <v>3.19269253467338E-4</v>
      </c>
      <c r="N354">
        <f t="shared" si="81"/>
        <v>2.6918663562600448E-2</v>
      </c>
      <c r="O354">
        <f t="shared" si="82"/>
        <v>0</v>
      </c>
      <c r="P354">
        <f t="shared" si="83"/>
        <v>0</v>
      </c>
      <c r="Q354">
        <f>($B$16/2)*(COS((ACOS((2*'Intake Valve Fxn Scratch'!$B$1)/$B$16-1)/($B$17/2))*(I354-($B$17/2)))+1)*P354</f>
        <v>0</v>
      </c>
      <c r="R354">
        <f t="shared" si="84"/>
        <v>0</v>
      </c>
      <c r="S354">
        <f t="shared" si="85"/>
        <v>0</v>
      </c>
      <c r="T354">
        <f>S354*'Exhaust Gas Math'!$C$14</f>
        <v>0</v>
      </c>
      <c r="U354">
        <f>(T354/'Exhaust Gas Math'!$B$14)+('Exhaust Gas Math'!$D$10)</f>
        <v>4.4059320573952224E-4</v>
      </c>
      <c r="V354">
        <f>('Exhaust Gas Math'!$E$10*(2.53982214E-12*V353^4 - 0.0000000071629564556*V353^3 + 7.56281407226508E-06*V353^2 - 0.00322508455050905*V353 + 1.62997098133725)*$B$24+T354*'Exhaust Gas Math'!$D$14*$B$23)/('Exhaust Gas Math'!$E$10*(2.53982214E-12*V353^4 - 0.0000000071629564556*V353^3 + 7.56281407226508E-06*V353^2 - 0.00322508455050905*V353 + 1.62997098133725)+T354*'Exhaust Gas Math'!$D$14)</f>
        <v>1100</v>
      </c>
      <c r="W354">
        <f>(353.3116967483*V354^-1.0020802909)*('Exhaust Gas Math'!$E$10/(T354+'Exhaust Gas Math'!$E$10))+(357.4500179626*V354^-1.0038444015 )*(T354/(T354+'Exhaust Gas Math'!$E$10))</f>
        <v>0.31654710700089367</v>
      </c>
      <c r="X354">
        <f t="shared" si="86"/>
        <v>0</v>
      </c>
      <c r="Y354">
        <f t="shared" si="87"/>
        <v>101325</v>
      </c>
      <c r="Z354">
        <f t="shared" si="88"/>
        <v>101325</v>
      </c>
    </row>
    <row r="355" spans="5:26" x14ac:dyDescent="0.2">
      <c r="E355">
        <f t="shared" si="75"/>
        <v>4.3750000000000032E-2</v>
      </c>
      <c r="F355">
        <f t="shared" si="76"/>
        <v>101325</v>
      </c>
      <c r="H355">
        <f t="shared" si="89"/>
        <v>4.3750000000000032E-2</v>
      </c>
      <c r="I355">
        <f t="shared" si="77"/>
        <v>660.00000000000136</v>
      </c>
      <c r="J355">
        <f t="shared" si="78"/>
        <v>1.5849999999999226E-2</v>
      </c>
      <c r="K355">
        <f t="shared" si="79"/>
        <v>-22.998975938489508</v>
      </c>
      <c r="L355">
        <f t="shared" si="80"/>
        <v>3.9769296294121147E-5</v>
      </c>
      <c r="M355">
        <f>J355/SQRT('Exhaust Gas Math'!$E$14*$B$21*$B$23)</f>
        <v>2.6907885826844385E-4</v>
      </c>
      <c r="N355">
        <f t="shared" si="81"/>
        <v>2.2387269429555087E-2</v>
      </c>
      <c r="O355">
        <f t="shared" si="82"/>
        <v>0</v>
      </c>
      <c r="P355">
        <f t="shared" si="83"/>
        <v>0</v>
      </c>
      <c r="Q355">
        <f>($B$16/2)*(COS((ACOS((2*'Intake Valve Fxn Scratch'!$B$1)/$B$16-1)/($B$17/2))*(I355-($B$17/2)))+1)*P355</f>
        <v>0</v>
      </c>
      <c r="R355">
        <f t="shared" si="84"/>
        <v>0</v>
      </c>
      <c r="S355">
        <f t="shared" si="85"/>
        <v>0</v>
      </c>
      <c r="T355">
        <f>S355*'Exhaust Gas Math'!$C$14</f>
        <v>0</v>
      </c>
      <c r="U355">
        <f>(T355/'Exhaust Gas Math'!$B$14)+('Exhaust Gas Math'!$D$10)</f>
        <v>4.4059320573952224E-4</v>
      </c>
      <c r="V355">
        <f>('Exhaust Gas Math'!$E$10*(2.53982214E-12*V354^4 - 0.0000000071629564556*V354^3 + 7.56281407226508E-06*V354^2 - 0.00322508455050905*V354 + 1.62997098133725)*$B$24+T355*'Exhaust Gas Math'!$D$14*$B$23)/('Exhaust Gas Math'!$E$10*(2.53982214E-12*V354^4 - 0.0000000071629564556*V354^3 + 7.56281407226508E-06*V354^2 - 0.00322508455050905*V354 + 1.62997098133725)+T355*'Exhaust Gas Math'!$D$14)</f>
        <v>1100</v>
      </c>
      <c r="W355">
        <f>(353.3116967483*V355^-1.0020802909)*('Exhaust Gas Math'!$E$10/(T355+'Exhaust Gas Math'!$E$10))+(357.4500179626*V355^-1.0038444015 )*(T355/(T355+'Exhaust Gas Math'!$E$10))</f>
        <v>0.31654710700089367</v>
      </c>
      <c r="X355">
        <f t="shared" si="86"/>
        <v>0</v>
      </c>
      <c r="Y355">
        <f t="shared" si="87"/>
        <v>101325</v>
      </c>
      <c r="Z355">
        <f t="shared" si="88"/>
        <v>101325</v>
      </c>
    </row>
    <row r="356" spans="5:26" x14ac:dyDescent="0.2">
      <c r="E356">
        <f t="shared" si="75"/>
        <v>4.3875000000000032E-2</v>
      </c>
      <c r="F356">
        <f t="shared" si="76"/>
        <v>101325</v>
      </c>
      <c r="H356">
        <f t="shared" si="89"/>
        <v>4.3875000000000032E-2</v>
      </c>
      <c r="I356">
        <f t="shared" si="77"/>
        <v>666.00000000000136</v>
      </c>
      <c r="J356">
        <f t="shared" si="78"/>
        <v>1.3067207502327861E-2</v>
      </c>
      <c r="K356">
        <f t="shared" si="79"/>
        <v>-21.485007606185381</v>
      </c>
      <c r="L356">
        <f t="shared" si="80"/>
        <v>3.9769296294121147E-5</v>
      </c>
      <c r="M356">
        <f>J356/SQRT('Exhaust Gas Math'!$E$14*$B$21*$B$23)</f>
        <v>2.2183654734911018E-4</v>
      </c>
      <c r="N356">
        <f t="shared" si="81"/>
        <v>1.8126827986223282E-2</v>
      </c>
      <c r="O356">
        <f t="shared" si="82"/>
        <v>0</v>
      </c>
      <c r="P356">
        <f t="shared" si="83"/>
        <v>0</v>
      </c>
      <c r="Q356">
        <f>($B$16/2)*(COS((ACOS((2*'Intake Valve Fxn Scratch'!$B$1)/$B$16-1)/($B$17/2))*(I356-($B$17/2)))+1)*P356</f>
        <v>0</v>
      </c>
      <c r="R356">
        <f t="shared" si="84"/>
        <v>0</v>
      </c>
      <c r="S356">
        <f t="shared" si="85"/>
        <v>0</v>
      </c>
      <c r="T356">
        <f>S356*'Exhaust Gas Math'!$C$14</f>
        <v>0</v>
      </c>
      <c r="U356">
        <f>(T356/'Exhaust Gas Math'!$B$14)+('Exhaust Gas Math'!$D$10)</f>
        <v>4.4059320573952224E-4</v>
      </c>
      <c r="V356">
        <f>('Exhaust Gas Math'!$E$10*(2.53982214E-12*V355^4 - 0.0000000071629564556*V355^3 + 7.56281407226508E-06*V355^2 - 0.00322508455050905*V355 + 1.62997098133725)*$B$24+T356*'Exhaust Gas Math'!$D$14*$B$23)/('Exhaust Gas Math'!$E$10*(2.53982214E-12*V355^4 - 0.0000000071629564556*V355^3 + 7.56281407226508E-06*V355^2 - 0.00322508455050905*V355 + 1.62997098133725)+T356*'Exhaust Gas Math'!$D$14)</f>
        <v>1100</v>
      </c>
      <c r="W356">
        <f>(353.3116967483*V356^-1.0020802909)*('Exhaust Gas Math'!$E$10/(T356+'Exhaust Gas Math'!$E$10))+(357.4500179626*V356^-1.0038444015 )*(T356/(T356+'Exhaust Gas Math'!$E$10))</f>
        <v>0.31654710700089367</v>
      </c>
      <c r="X356">
        <f t="shared" si="86"/>
        <v>0</v>
      </c>
      <c r="Y356">
        <f t="shared" si="87"/>
        <v>101325</v>
      </c>
      <c r="Z356">
        <f t="shared" si="88"/>
        <v>101325</v>
      </c>
    </row>
    <row r="357" spans="5:26" x14ac:dyDescent="0.2">
      <c r="E357">
        <f t="shared" si="75"/>
        <v>4.4000000000000032E-2</v>
      </c>
      <c r="F357">
        <f t="shared" si="76"/>
        <v>101325</v>
      </c>
      <c r="H357">
        <f t="shared" si="89"/>
        <v>4.4000000000000032E-2</v>
      </c>
      <c r="I357">
        <f t="shared" si="77"/>
        <v>672.00000000000136</v>
      </c>
      <c r="J357">
        <f t="shared" si="78"/>
        <v>1.0488559778423504E-2</v>
      </c>
      <c r="K357">
        <f t="shared" si="79"/>
        <v>-19.735645034520999</v>
      </c>
      <c r="L357">
        <f t="shared" si="80"/>
        <v>3.9769296294121147E-5</v>
      </c>
      <c r="M357">
        <f>J357/SQRT('Exhaust Gas Math'!$E$14*$B$21*$B$23)</f>
        <v>1.7805991735385845E-4</v>
      </c>
      <c r="N357">
        <f t="shared" si="81"/>
        <v>1.4225230308825314E-2</v>
      </c>
      <c r="O357">
        <f t="shared" si="82"/>
        <v>0</v>
      </c>
      <c r="P357">
        <f t="shared" si="83"/>
        <v>0</v>
      </c>
      <c r="Q357">
        <f>($B$16/2)*(COS((ACOS((2*'Intake Valve Fxn Scratch'!$B$1)/$B$16-1)/($B$17/2))*(I357-($B$17/2)))+1)*P357</f>
        <v>0</v>
      </c>
      <c r="R357">
        <f t="shared" si="84"/>
        <v>0</v>
      </c>
      <c r="S357">
        <f t="shared" si="85"/>
        <v>0</v>
      </c>
      <c r="T357">
        <f>S357*'Exhaust Gas Math'!$C$14</f>
        <v>0</v>
      </c>
      <c r="U357">
        <f>(T357/'Exhaust Gas Math'!$B$14)+('Exhaust Gas Math'!$D$10)</f>
        <v>4.4059320573952224E-4</v>
      </c>
      <c r="V357">
        <f>('Exhaust Gas Math'!$E$10*(2.53982214E-12*V356^4 - 0.0000000071629564556*V356^3 + 7.56281407226508E-06*V356^2 - 0.00322508455050905*V356 + 1.62997098133725)*$B$24+T357*'Exhaust Gas Math'!$D$14*$B$23)/('Exhaust Gas Math'!$E$10*(2.53982214E-12*V356^4 - 0.0000000071629564556*V356^3 + 7.56281407226508E-06*V356^2 - 0.00322508455050905*V356 + 1.62997098133725)+T357*'Exhaust Gas Math'!$D$14)</f>
        <v>1100</v>
      </c>
      <c r="W357">
        <f>(353.3116967483*V357^-1.0020802909)*('Exhaust Gas Math'!$E$10/(T357+'Exhaust Gas Math'!$E$10))+(357.4500179626*V357^-1.0038444015 )*(T357/(T357+'Exhaust Gas Math'!$E$10))</f>
        <v>0.31654710700089367</v>
      </c>
      <c r="X357">
        <f t="shared" si="86"/>
        <v>0</v>
      </c>
      <c r="Y357">
        <f t="shared" si="87"/>
        <v>101325</v>
      </c>
      <c r="Z357">
        <f t="shared" si="88"/>
        <v>101325</v>
      </c>
    </row>
    <row r="358" spans="5:26" x14ac:dyDescent="0.2">
      <c r="E358">
        <f t="shared" si="75"/>
        <v>4.4125000000000032E-2</v>
      </c>
      <c r="F358">
        <f t="shared" si="76"/>
        <v>101325</v>
      </c>
      <c r="H358">
        <f t="shared" si="89"/>
        <v>4.4125000000000032E-2</v>
      </c>
      <c r="I358">
        <f t="shared" si="77"/>
        <v>678.00000000000136</v>
      </c>
      <c r="J358">
        <f t="shared" si="78"/>
        <v>8.1423090323659679E-3</v>
      </c>
      <c r="K358">
        <f t="shared" si="79"/>
        <v>-17.77005460590917</v>
      </c>
      <c r="L358">
        <f t="shared" si="80"/>
        <v>3.9769296294121147E-5</v>
      </c>
      <c r="M358">
        <f>J358/SQRT('Exhaust Gas Math'!$E$14*$B$21*$B$23)</f>
        <v>1.3822859420176527E-4</v>
      </c>
      <c r="N358">
        <f t="shared" si="81"/>
        <v>1.0750931841513319E-2</v>
      </c>
      <c r="O358">
        <f t="shared" si="82"/>
        <v>0</v>
      </c>
      <c r="P358">
        <f t="shared" si="83"/>
        <v>0</v>
      </c>
      <c r="Q358">
        <f>($B$16/2)*(COS((ACOS((2*'Intake Valve Fxn Scratch'!$B$1)/$B$16-1)/($B$17/2))*(I358-($B$17/2)))+1)*P358</f>
        <v>0</v>
      </c>
      <c r="R358">
        <f t="shared" si="84"/>
        <v>0</v>
      </c>
      <c r="S358">
        <f t="shared" si="85"/>
        <v>0</v>
      </c>
      <c r="T358">
        <f>S358*'Exhaust Gas Math'!$C$14</f>
        <v>0</v>
      </c>
      <c r="U358">
        <f>(T358/'Exhaust Gas Math'!$B$14)+('Exhaust Gas Math'!$D$10)</f>
        <v>4.4059320573952224E-4</v>
      </c>
      <c r="V358">
        <f>('Exhaust Gas Math'!$E$10*(2.53982214E-12*V357^4 - 0.0000000071629564556*V357^3 + 7.56281407226508E-06*V357^2 - 0.00322508455050905*V357 + 1.62997098133725)*$B$24+T358*'Exhaust Gas Math'!$D$14*$B$23)/('Exhaust Gas Math'!$E$10*(2.53982214E-12*V357^4 - 0.0000000071629564556*V357^3 + 7.56281407226508E-06*V357^2 - 0.00322508455050905*V357 + 1.62997098133725)+T358*'Exhaust Gas Math'!$D$14)</f>
        <v>1100</v>
      </c>
      <c r="W358">
        <f>(353.3116967483*V358^-1.0020802909)*('Exhaust Gas Math'!$E$10/(T358+'Exhaust Gas Math'!$E$10))+(357.4500179626*V358^-1.0038444015 )*(T358/(T358+'Exhaust Gas Math'!$E$10))</f>
        <v>0.31654710700089367</v>
      </c>
      <c r="X358">
        <f t="shared" si="86"/>
        <v>0</v>
      </c>
      <c r="Y358">
        <f t="shared" si="87"/>
        <v>101325</v>
      </c>
      <c r="Z358">
        <f t="shared" si="88"/>
        <v>101325</v>
      </c>
    </row>
    <row r="359" spans="5:26" x14ac:dyDescent="0.2">
      <c r="E359">
        <f t="shared" si="75"/>
        <v>4.4250000000000032E-2</v>
      </c>
      <c r="F359">
        <f t="shared" si="76"/>
        <v>101325</v>
      </c>
      <c r="H359">
        <f t="shared" si="89"/>
        <v>4.4250000000000032E-2</v>
      </c>
      <c r="I359">
        <f t="shared" si="77"/>
        <v>684.00000000000136</v>
      </c>
      <c r="J359">
        <f t="shared" si="78"/>
        <v>6.0541612783136002E-3</v>
      </c>
      <c r="K359">
        <f t="shared" si="79"/>
        <v>-15.609771740412004</v>
      </c>
      <c r="L359">
        <f t="shared" si="80"/>
        <v>3.9769296294121147E-5</v>
      </c>
      <c r="M359">
        <f>J359/SQRT('Exhaust Gas Math'!$E$14*$B$21*$B$23)</f>
        <v>1.0277897820452527E-4</v>
      </c>
      <c r="N359">
        <f t="shared" si="81"/>
        <v>7.7515449031755473E-3</v>
      </c>
      <c r="O359">
        <f t="shared" si="82"/>
        <v>0</v>
      </c>
      <c r="P359">
        <f t="shared" si="83"/>
        <v>0</v>
      </c>
      <c r="Q359">
        <f>($B$16/2)*(COS((ACOS((2*'Intake Valve Fxn Scratch'!$B$1)/$B$16-1)/($B$17/2))*(I359-($B$17/2)))+1)*P359</f>
        <v>0</v>
      </c>
      <c r="R359">
        <f t="shared" si="84"/>
        <v>0</v>
      </c>
      <c r="S359">
        <f t="shared" si="85"/>
        <v>0</v>
      </c>
      <c r="T359">
        <f>S359*'Exhaust Gas Math'!$C$14</f>
        <v>0</v>
      </c>
      <c r="U359">
        <f>(T359/'Exhaust Gas Math'!$B$14)+('Exhaust Gas Math'!$D$10)</f>
        <v>4.4059320573952224E-4</v>
      </c>
      <c r="V359">
        <f>('Exhaust Gas Math'!$E$10*(2.53982214E-12*V358^4 - 0.0000000071629564556*V358^3 + 7.56281407226508E-06*V358^2 - 0.00322508455050905*V358 + 1.62997098133725)*$B$24+T359*'Exhaust Gas Math'!$D$14*$B$23)/('Exhaust Gas Math'!$E$10*(2.53982214E-12*V358^4 - 0.0000000071629564556*V358^3 + 7.56281407226508E-06*V358^2 - 0.00322508455050905*V358 + 1.62997098133725)+T359*'Exhaust Gas Math'!$D$14)</f>
        <v>1100</v>
      </c>
      <c r="W359">
        <f>(353.3116967483*V359^-1.0020802909)*('Exhaust Gas Math'!$E$10/(T359+'Exhaust Gas Math'!$E$10))+(357.4500179626*V359^-1.0038444015 )*(T359/(T359+'Exhaust Gas Math'!$E$10))</f>
        <v>0.31654710700089367</v>
      </c>
      <c r="X359">
        <f t="shared" si="86"/>
        <v>0</v>
      </c>
      <c r="Y359">
        <f t="shared" si="87"/>
        <v>101325</v>
      </c>
      <c r="Z359">
        <f t="shared" si="88"/>
        <v>101325</v>
      </c>
    </row>
    <row r="360" spans="5:26" x14ac:dyDescent="0.2">
      <c r="E360">
        <f t="shared" si="75"/>
        <v>4.4375000000000032E-2</v>
      </c>
      <c r="F360">
        <f t="shared" si="76"/>
        <v>101325</v>
      </c>
      <c r="H360">
        <f t="shared" si="89"/>
        <v>4.4375000000000032E-2</v>
      </c>
      <c r="I360">
        <f t="shared" si="77"/>
        <v>690.00000000000136</v>
      </c>
      <c r="J360">
        <f t="shared" si="78"/>
        <v>4.2469947000327996E-3</v>
      </c>
      <c r="K360">
        <f t="shared" si="79"/>
        <v>-13.278464949172143</v>
      </c>
      <c r="L360">
        <f t="shared" si="80"/>
        <v>3.9769296294121147E-5</v>
      </c>
      <c r="M360">
        <f>J360/SQRT('Exhaust Gas Math'!$E$14*$B$21*$B$23)</f>
        <v>7.2099462773313162E-5</v>
      </c>
      <c r="N360">
        <f t="shared" si="81"/>
        <v>5.2538472644392126E-3</v>
      </c>
      <c r="O360">
        <f t="shared" si="82"/>
        <v>0</v>
      </c>
      <c r="P360">
        <f t="shared" si="83"/>
        <v>0</v>
      </c>
      <c r="Q360">
        <f>($B$16/2)*(COS((ACOS((2*'Intake Valve Fxn Scratch'!$B$1)/$B$16-1)/($B$17/2))*(I360-($B$17/2)))+1)*P360</f>
        <v>0</v>
      </c>
      <c r="R360">
        <f t="shared" si="84"/>
        <v>0</v>
      </c>
      <c r="S360">
        <f t="shared" si="85"/>
        <v>0</v>
      </c>
      <c r="T360">
        <f>S360*'Exhaust Gas Math'!$C$14</f>
        <v>0</v>
      </c>
      <c r="U360">
        <f>(T360/'Exhaust Gas Math'!$B$14)+('Exhaust Gas Math'!$D$10)</f>
        <v>4.4059320573952224E-4</v>
      </c>
      <c r="V360">
        <f>('Exhaust Gas Math'!$E$10*(2.53982214E-12*V359^4 - 0.0000000071629564556*V359^3 + 7.56281407226508E-06*V359^2 - 0.00322508455050905*V359 + 1.62997098133725)*$B$24+T360*'Exhaust Gas Math'!$D$14*$B$23)/('Exhaust Gas Math'!$E$10*(2.53982214E-12*V359^4 - 0.0000000071629564556*V359^3 + 7.56281407226508E-06*V359^2 - 0.00322508455050905*V359 + 1.62997098133725)+T360*'Exhaust Gas Math'!$D$14)</f>
        <v>1100</v>
      </c>
      <c r="W360">
        <f>(353.3116967483*V360^-1.0020802909)*('Exhaust Gas Math'!$E$10/(T360+'Exhaust Gas Math'!$E$10))+(357.4500179626*V360^-1.0038444015 )*(T360/(T360+'Exhaust Gas Math'!$E$10))</f>
        <v>0.31654710700089367</v>
      </c>
      <c r="X360">
        <f t="shared" si="86"/>
        <v>0</v>
      </c>
      <c r="Y360">
        <f t="shared" si="87"/>
        <v>101325</v>
      </c>
      <c r="Z360">
        <f t="shared" si="88"/>
        <v>101325</v>
      </c>
    </row>
    <row r="361" spans="5:26" x14ac:dyDescent="0.2">
      <c r="E361">
        <f t="shared" si="75"/>
        <v>4.4500000000000033E-2</v>
      </c>
      <c r="F361">
        <f t="shared" si="76"/>
        <v>101325</v>
      </c>
      <c r="H361">
        <f t="shared" si="89"/>
        <v>4.4500000000000033E-2</v>
      </c>
      <c r="I361">
        <f t="shared" si="77"/>
        <v>696.00000000000136</v>
      </c>
      <c r="J361">
        <f t="shared" si="78"/>
        <v>2.740608992729144E-3</v>
      </c>
      <c r="K361">
        <f t="shared" si="79"/>
        <v>-10.801676517251719</v>
      </c>
      <c r="L361">
        <f t="shared" si="80"/>
        <v>3.9769296294121147E-5</v>
      </c>
      <c r="M361">
        <f>J361/SQRT('Exhaust Gas Math'!$E$14*$B$21*$B$23)</f>
        <v>4.6526179099294892E-5</v>
      </c>
      <c r="N361">
        <f t="shared" si="81"/>
        <v>3.2650381165161106E-3</v>
      </c>
      <c r="O361">
        <f t="shared" si="82"/>
        <v>0</v>
      </c>
      <c r="P361">
        <f t="shared" si="83"/>
        <v>0</v>
      </c>
      <c r="Q361">
        <f>($B$16/2)*(COS((ACOS((2*'Intake Valve Fxn Scratch'!$B$1)/$B$16-1)/($B$17/2))*(I361-($B$17/2)))+1)*P361</f>
        <v>0</v>
      </c>
      <c r="R361">
        <f t="shared" si="84"/>
        <v>0</v>
      </c>
      <c r="S361">
        <f t="shared" si="85"/>
        <v>0</v>
      </c>
      <c r="T361">
        <f>S361*'Exhaust Gas Math'!$C$14</f>
        <v>0</v>
      </c>
      <c r="U361">
        <f>(T361/'Exhaust Gas Math'!$B$14)+('Exhaust Gas Math'!$D$10)</f>
        <v>4.4059320573952224E-4</v>
      </c>
      <c r="V361">
        <f>('Exhaust Gas Math'!$E$10*(2.53982214E-12*V360^4 - 0.0000000071629564556*V360^3 + 7.56281407226508E-06*V360^2 - 0.00322508455050905*V360 + 1.62997098133725)*$B$24+T361*'Exhaust Gas Math'!$D$14*$B$23)/('Exhaust Gas Math'!$E$10*(2.53982214E-12*V360^4 - 0.0000000071629564556*V360^3 + 7.56281407226508E-06*V360^2 - 0.00322508455050905*V360 + 1.62997098133725)+T361*'Exhaust Gas Math'!$D$14)</f>
        <v>1100</v>
      </c>
      <c r="W361">
        <f>(353.3116967483*V361^-1.0020802909)*('Exhaust Gas Math'!$E$10/(T361+'Exhaust Gas Math'!$E$10))+(357.4500179626*V361^-1.0038444015 )*(T361/(T361+'Exhaust Gas Math'!$E$10))</f>
        <v>0.31654710700089367</v>
      </c>
      <c r="X361">
        <f t="shared" si="86"/>
        <v>0</v>
      </c>
      <c r="Y361">
        <f t="shared" si="87"/>
        <v>101325</v>
      </c>
      <c r="Z361">
        <f t="shared" si="88"/>
        <v>101325</v>
      </c>
    </row>
    <row r="362" spans="5:26" x14ac:dyDescent="0.2">
      <c r="E362">
        <f t="shared" si="75"/>
        <v>4.4625000000000033E-2</v>
      </c>
      <c r="F362">
        <f t="shared" si="76"/>
        <v>101325</v>
      </c>
      <c r="H362">
        <f t="shared" si="89"/>
        <v>4.4625000000000033E-2</v>
      </c>
      <c r="I362">
        <f t="shared" si="77"/>
        <v>702.00000000000136</v>
      </c>
      <c r="J362">
        <f t="shared" si="78"/>
        <v>1.551508433443316E-3</v>
      </c>
      <c r="K362">
        <f t="shared" si="79"/>
        <v>-8.2065426570121556</v>
      </c>
      <c r="L362">
        <f t="shared" si="80"/>
        <v>3.9769296294121147E-5</v>
      </c>
      <c r="M362">
        <f>J362/SQRT('Exhaust Gas Math'!$E$14*$B$21*$B$23)</f>
        <v>2.6339313429956451E-5</v>
      </c>
      <c r="N362">
        <f t="shared" si="81"/>
        <v>1.7749850514216063E-3</v>
      </c>
      <c r="O362">
        <f t="shared" si="82"/>
        <v>0</v>
      </c>
      <c r="P362">
        <f t="shared" si="83"/>
        <v>0</v>
      </c>
      <c r="Q362">
        <f>($B$16/2)*(COS((ACOS((2*'Intake Valve Fxn Scratch'!$B$1)/$B$16-1)/($B$17/2))*(I362-($B$17/2)))+1)*P362</f>
        <v>0</v>
      </c>
      <c r="R362">
        <f t="shared" si="84"/>
        <v>0</v>
      </c>
      <c r="S362">
        <f t="shared" si="85"/>
        <v>0</v>
      </c>
      <c r="T362">
        <f>S362*'Exhaust Gas Math'!$C$14</f>
        <v>0</v>
      </c>
      <c r="U362">
        <f>(T362/'Exhaust Gas Math'!$B$14)+('Exhaust Gas Math'!$D$10)</f>
        <v>4.4059320573952224E-4</v>
      </c>
      <c r="V362">
        <f>('Exhaust Gas Math'!$E$10*(2.53982214E-12*V361^4 - 0.0000000071629564556*V361^3 + 7.56281407226508E-06*V361^2 - 0.00322508455050905*V361 + 1.62997098133725)*$B$24+T362*'Exhaust Gas Math'!$D$14*$B$23)/('Exhaust Gas Math'!$E$10*(2.53982214E-12*V361^4 - 0.0000000071629564556*V361^3 + 7.56281407226508E-06*V361^2 - 0.00322508455050905*V361 + 1.62997098133725)+T362*'Exhaust Gas Math'!$D$14)</f>
        <v>1100</v>
      </c>
      <c r="W362">
        <f>(353.3116967483*V362^-1.0020802909)*('Exhaust Gas Math'!$E$10/(T362+'Exhaust Gas Math'!$E$10))+(357.4500179626*V362^-1.0038444015 )*(T362/(T362+'Exhaust Gas Math'!$E$10))</f>
        <v>0.31654710700089367</v>
      </c>
      <c r="X362">
        <f t="shared" si="86"/>
        <v>0</v>
      </c>
      <c r="Y362">
        <f t="shared" si="87"/>
        <v>101325</v>
      </c>
      <c r="Z362">
        <f t="shared" si="88"/>
        <v>101325</v>
      </c>
    </row>
    <row r="363" spans="5:26" x14ac:dyDescent="0.2">
      <c r="E363">
        <f t="shared" si="75"/>
        <v>4.4750000000000033E-2</v>
      </c>
      <c r="F363">
        <f t="shared" si="76"/>
        <v>101325</v>
      </c>
      <c r="H363">
        <f t="shared" si="89"/>
        <v>4.4750000000000033E-2</v>
      </c>
      <c r="I363">
        <f t="shared" si="77"/>
        <v>708.00000000000136</v>
      </c>
      <c r="J363">
        <f t="shared" si="78"/>
        <v>6.9272105673814574E-4</v>
      </c>
      <c r="K363">
        <f t="shared" si="79"/>
        <v>-5.52149619809291</v>
      </c>
      <c r="L363">
        <f t="shared" si="80"/>
        <v>3.9769296294121147E-5</v>
      </c>
      <c r="M363">
        <f>J363/SQRT('Exhaust Gas Math'!$E$14*$B$21*$B$23)</f>
        <v>1.1760037289944433E-5</v>
      </c>
      <c r="N363">
        <f t="shared" si="81"/>
        <v>7.591578281904432E-4</v>
      </c>
      <c r="O363">
        <f t="shared" si="82"/>
        <v>0</v>
      </c>
      <c r="P363">
        <f t="shared" si="83"/>
        <v>0</v>
      </c>
      <c r="Q363">
        <f>($B$16/2)*(COS((ACOS((2*'Intake Valve Fxn Scratch'!$B$1)/$B$16-1)/($B$17/2))*(I363-($B$17/2)))+1)*P363</f>
        <v>0</v>
      </c>
      <c r="R363">
        <f t="shared" si="84"/>
        <v>0</v>
      </c>
      <c r="S363">
        <f t="shared" si="85"/>
        <v>0</v>
      </c>
      <c r="T363">
        <f>S363*'Exhaust Gas Math'!$C$14</f>
        <v>0</v>
      </c>
      <c r="U363">
        <f>(T363/'Exhaust Gas Math'!$B$14)+('Exhaust Gas Math'!$D$10)</f>
        <v>4.4059320573952224E-4</v>
      </c>
      <c r="V363">
        <f>('Exhaust Gas Math'!$E$10*(2.53982214E-12*V362^4 - 0.0000000071629564556*V362^3 + 7.56281407226508E-06*V362^2 - 0.00322508455050905*V362 + 1.62997098133725)*$B$24+T363*'Exhaust Gas Math'!$D$14*$B$23)/('Exhaust Gas Math'!$E$10*(2.53982214E-12*V362^4 - 0.0000000071629564556*V362^3 + 7.56281407226508E-06*V362^2 - 0.00322508455050905*V362 + 1.62997098133725)+T363*'Exhaust Gas Math'!$D$14)</f>
        <v>1100</v>
      </c>
      <c r="W363">
        <f>(353.3116967483*V363^-1.0020802909)*('Exhaust Gas Math'!$E$10/(T363+'Exhaust Gas Math'!$E$10))+(357.4500179626*V363^-1.0038444015 )*(T363/(T363+'Exhaust Gas Math'!$E$10))</f>
        <v>0.31654710700089367</v>
      </c>
      <c r="X363">
        <f t="shared" si="86"/>
        <v>0</v>
      </c>
      <c r="Y363">
        <f t="shared" si="87"/>
        <v>101325</v>
      </c>
      <c r="Z363">
        <f t="shared" si="88"/>
        <v>101325</v>
      </c>
    </row>
    <row r="364" spans="5:26" x14ac:dyDescent="0.2">
      <c r="E364">
        <f t="shared" si="75"/>
        <v>4.4875000000000033E-2</v>
      </c>
      <c r="F364">
        <f t="shared" si="76"/>
        <v>101325</v>
      </c>
      <c r="H364">
        <f t="shared" si="89"/>
        <v>4.4875000000000033E-2</v>
      </c>
      <c r="I364">
        <f t="shared" si="77"/>
        <v>714.00000000000136</v>
      </c>
      <c r="J364">
        <f t="shared" si="78"/>
        <v>1.7365591682565185E-4</v>
      </c>
      <c r="K364">
        <f t="shared" si="79"/>
        <v>-2.7759550713801824</v>
      </c>
      <c r="L364">
        <f t="shared" si="80"/>
        <v>3.9769296294121147E-5</v>
      </c>
      <c r="M364">
        <f>J364/SQRT('Exhaust Gas Math'!$E$14*$B$21*$B$23)</f>
        <v>2.9480842795588978E-6</v>
      </c>
      <c r="N364">
        <f t="shared" si="81"/>
        <v>1.8193581047126067E-4</v>
      </c>
      <c r="O364">
        <f t="shared" si="82"/>
        <v>0</v>
      </c>
      <c r="P364">
        <f t="shared" si="83"/>
        <v>0</v>
      </c>
      <c r="Q364">
        <f>($B$16/2)*(COS((ACOS((2*'Intake Valve Fxn Scratch'!$B$1)/$B$16-1)/($B$17/2))*(I364-($B$17/2)))+1)*P364</f>
        <v>0</v>
      </c>
      <c r="R364">
        <f t="shared" si="84"/>
        <v>0</v>
      </c>
      <c r="S364">
        <f t="shared" si="85"/>
        <v>0</v>
      </c>
      <c r="T364">
        <f>S364*'Exhaust Gas Math'!$C$14</f>
        <v>0</v>
      </c>
      <c r="U364">
        <f>(T364/'Exhaust Gas Math'!$B$14)+('Exhaust Gas Math'!$D$10)</f>
        <v>4.4059320573952224E-4</v>
      </c>
      <c r="V364">
        <f>('Exhaust Gas Math'!$E$10*(2.53982214E-12*V363^4 - 0.0000000071629564556*V363^3 + 7.56281407226508E-06*V363^2 - 0.00322508455050905*V363 + 1.62997098133725)*$B$24+T364*'Exhaust Gas Math'!$D$14*$B$23)/('Exhaust Gas Math'!$E$10*(2.53982214E-12*V363^4 - 0.0000000071629564556*V363^3 + 7.56281407226508E-06*V363^2 - 0.00322508455050905*V363 + 1.62997098133725)+T364*'Exhaust Gas Math'!$D$14)</f>
        <v>1100</v>
      </c>
      <c r="W364">
        <f>(353.3116967483*V364^-1.0020802909)*('Exhaust Gas Math'!$E$10/(T364+'Exhaust Gas Math'!$E$10))+(357.4500179626*V364^-1.0038444015 )*(T364/(T364+'Exhaust Gas Math'!$E$10))</f>
        <v>0.31654710700089367</v>
      </c>
      <c r="X364">
        <f t="shared" si="86"/>
        <v>0</v>
      </c>
      <c r="Y364">
        <f t="shared" si="87"/>
        <v>101325</v>
      </c>
      <c r="Z364">
        <f t="shared" si="88"/>
        <v>101325</v>
      </c>
    </row>
    <row r="365" spans="5:26" x14ac:dyDescent="0.2">
      <c r="E365">
        <f t="shared" si="75"/>
        <v>4.5000000000000033E-2</v>
      </c>
      <c r="F365">
        <f t="shared" si="76"/>
        <v>101325</v>
      </c>
      <c r="H365">
        <f t="shared" si="89"/>
        <v>4.5000000000000033E-2</v>
      </c>
      <c r="I365">
        <f t="shared" si="77"/>
        <v>0</v>
      </c>
      <c r="J365">
        <f t="shared" si="78"/>
        <v>0</v>
      </c>
      <c r="K365">
        <f t="shared" si="79"/>
        <v>7.1574992697590084E-13</v>
      </c>
      <c r="L365">
        <f t="shared" si="80"/>
        <v>3.9769296294121147E-5</v>
      </c>
      <c r="M365">
        <f>J365/SQRT('Exhaust Gas Math'!$E$14*$B$21*$B$23)</f>
        <v>0</v>
      </c>
      <c r="N365">
        <f t="shared" si="81"/>
        <v>0</v>
      </c>
      <c r="O365">
        <f t="shared" si="82"/>
        <v>0</v>
      </c>
      <c r="P365">
        <f t="shared" si="83"/>
        <v>1</v>
      </c>
      <c r="Q365">
        <f>($B$16/2)*(COS((ACOS((2*'Intake Valve Fxn Scratch'!$B$1)/$B$16-1)/($B$17/2))*(I365-($B$17/2)))+1)*P365</f>
        <v>9.999999999999998E-4</v>
      </c>
      <c r="R365">
        <f t="shared" si="84"/>
        <v>0.13157894736842102</v>
      </c>
      <c r="S365">
        <f t="shared" si="85"/>
        <v>0</v>
      </c>
      <c r="T365">
        <f>S365*'Exhaust Gas Math'!$C$14</f>
        <v>0</v>
      </c>
      <c r="U365">
        <f>(T365/'Exhaust Gas Math'!$B$14)+('Exhaust Gas Math'!$D$10)</f>
        <v>4.4059320573952224E-4</v>
      </c>
      <c r="V365">
        <f>('Exhaust Gas Math'!$E$10*(2.53982214E-12*V364^4 - 0.0000000071629564556*V364^3 + 7.56281407226508E-06*V364^2 - 0.00322508455050905*V364 + 1.62997098133725)*$B$24+T365*'Exhaust Gas Math'!$D$14*$B$23)/('Exhaust Gas Math'!$E$10*(2.53982214E-12*V364^4 - 0.0000000071629564556*V364^3 + 7.56281407226508E-06*V364^2 - 0.00322508455050905*V364 + 1.62997098133725)+T365*'Exhaust Gas Math'!$D$14)</f>
        <v>1100</v>
      </c>
      <c r="W365">
        <f>(353.3116967483*V365^-1.0020802909)*('Exhaust Gas Math'!$E$10/(T365+'Exhaust Gas Math'!$E$10))+(357.4500179626*V365^-1.0038444015 )*(T365/(T365+'Exhaust Gas Math'!$E$10))</f>
        <v>0.31654710700089367</v>
      </c>
      <c r="X365">
        <f t="shared" si="86"/>
        <v>-8.1083218258302529E-26</v>
      </c>
      <c r="Y365">
        <f t="shared" si="87"/>
        <v>101325</v>
      </c>
      <c r="Z365">
        <f t="shared" si="88"/>
        <v>101325</v>
      </c>
    </row>
    <row r="366" spans="5:26" x14ac:dyDescent="0.2">
      <c r="E366">
        <f t="shared" si="75"/>
        <v>4.5125000000000033E-2</v>
      </c>
      <c r="F366">
        <f t="shared" si="76"/>
        <v>98881.992170431462</v>
      </c>
      <c r="H366">
        <f t="shared" si="89"/>
        <v>4.5125000000000033E-2</v>
      </c>
      <c r="I366">
        <f t="shared" si="77"/>
        <v>6.0000000000013642</v>
      </c>
      <c r="J366">
        <f t="shared" si="78"/>
        <v>1.7365591682582532E-4</v>
      </c>
      <c r="K366">
        <f t="shared" si="79"/>
        <v>2.7759550713816061</v>
      </c>
      <c r="L366">
        <f t="shared" si="80"/>
        <v>4.100020736331753E-5</v>
      </c>
      <c r="M366">
        <f>J366/SQRT('Exhaust Gas Math'!$E$14*$B$21*$B$23)</f>
        <v>2.9480842795618425E-6</v>
      </c>
      <c r="N366">
        <f t="shared" si="81"/>
        <v>1.6556832809783845E-4</v>
      </c>
      <c r="O366">
        <f t="shared" si="82"/>
        <v>1.1735844737635767E-6</v>
      </c>
      <c r="P366">
        <f t="shared" si="83"/>
        <v>1</v>
      </c>
      <c r="Q366">
        <f>($B$16/2)*(COS((ACOS((2*'Intake Valve Fxn Scratch'!$B$1)/$B$16-1)/($B$17/2))*(I366-($B$17/2)))+1)*P366</f>
        <v>1.3137463075029083E-3</v>
      </c>
      <c r="R366">
        <f t="shared" si="84"/>
        <v>0.17286135625038268</v>
      </c>
      <c r="S366">
        <f t="shared" si="85"/>
        <v>3.1255780934421151E-7</v>
      </c>
      <c r="T366">
        <f>S366*'Exhaust Gas Math'!$C$14</f>
        <v>3.7029270821042315E-7</v>
      </c>
      <c r="U366">
        <f>(T366/'Exhaust Gas Math'!$B$14)+('Exhaust Gas Math'!$D$10)</f>
        <v>4.5337514250895348E-4</v>
      </c>
      <c r="V366">
        <f>('Exhaust Gas Math'!$E$10*(2.53982214E-12*V365^4 - 0.0000000071629564556*V365^3 + 7.56281407226508E-06*V365^2 - 0.00322508455050905*V365 + 1.62997098133725)*$B$24+T366*'Exhaust Gas Math'!$D$14*$B$23)/('Exhaust Gas Math'!$E$10*(2.53982214E-12*V365^4 - 0.0000000071629564556*V365^3 + 7.56281407226508E-06*V365^2 - 0.00322508455050905*V365 + 1.62997098133725)+T366*'Exhaust Gas Math'!$D$14)</f>
        <v>1075.5162995543567</v>
      </c>
      <c r="W366">
        <f>(353.3116967483*V366^-1.0020802909)*('Exhaust Gas Math'!$E$10/(T366+'Exhaust Gas Math'!$E$10))+(357.4500179626*V366^-1.0038444015 )*(T366/(T366+'Exhaust Gas Math'!$E$10))</f>
        <v>0.32375916127827981</v>
      </c>
      <c r="X366">
        <f t="shared" si="86"/>
        <v>-1.2474321596983509</v>
      </c>
      <c r="Y366">
        <f t="shared" si="87"/>
        <v>98883.239602591158</v>
      </c>
      <c r="Z366">
        <f t="shared" si="88"/>
        <v>98881.992170431462</v>
      </c>
    </row>
    <row r="367" spans="5:26" x14ac:dyDescent="0.2">
      <c r="E367">
        <f t="shared" si="75"/>
        <v>4.5250000000000033E-2</v>
      </c>
      <c r="F367">
        <f t="shared" si="76"/>
        <v>92629.745974135149</v>
      </c>
      <c r="H367">
        <f t="shared" si="89"/>
        <v>4.5250000000000033E-2</v>
      </c>
      <c r="I367">
        <f t="shared" si="77"/>
        <v>12.000000000001819</v>
      </c>
      <c r="J367">
        <f t="shared" si="78"/>
        <v>6.9272105673854473E-4</v>
      </c>
      <c r="K367">
        <f t="shared" si="79"/>
        <v>5.5214961980944945</v>
      </c>
      <c r="L367">
        <f t="shared" si="80"/>
        <v>4.4679454451646613E-5</v>
      </c>
      <c r="M367">
        <f>J367/SQRT('Exhaust Gas Math'!$E$14*$B$21*$B$23)</f>
        <v>1.1760037289951206E-5</v>
      </c>
      <c r="N367">
        <f t="shared" si="81"/>
        <v>6.2929392667719283E-4</v>
      </c>
      <c r="O367">
        <f t="shared" si="82"/>
        <v>4.4605728056011575E-6</v>
      </c>
      <c r="P367">
        <f t="shared" si="83"/>
        <v>1</v>
      </c>
      <c r="Q367">
        <f>($B$16/2)*(COS((ACOS((2*'Intake Valve Fxn Scratch'!$B$1)/$B$16-1)/($B$17/2))*(I367-($B$17/2)))+1)*P367</f>
        <v>1.6604289224104222E-3</v>
      </c>
      <c r="R367">
        <f t="shared" si="84"/>
        <v>0.21847748979084503</v>
      </c>
      <c r="S367">
        <f t="shared" si="85"/>
        <v>1.4189852614177923E-6</v>
      </c>
      <c r="T367">
        <f>S367*'Exhaust Gas Math'!$C$14</f>
        <v>1.6810966792463559E-6</v>
      </c>
      <c r="U367">
        <f>(T367/'Exhaust Gas Math'!$B$14)+('Exhaust Gas Math'!$D$10)</f>
        <v>4.9862208662479512E-4</v>
      </c>
      <c r="V367">
        <f>('Exhaust Gas Math'!$E$10*(2.53982214E-12*V366^4 - 0.0000000071629564556*V366^3 + 7.56281407226508E-06*V366^2 - 0.00322508455050905*V366 + 1.62997098133725)*$B$24+T367*'Exhaust Gas Math'!$D$14*$B$23)/('Exhaust Gas Math'!$E$10*(2.53982214E-12*V366^4 - 0.0000000071629564556*V366^3 + 7.56281407226508E-06*V366^2 - 0.00322508455050905*V366 + 1.62997098133725)+T367*'Exhaust Gas Math'!$D$14)</f>
        <v>998.33825752156338</v>
      </c>
      <c r="W367">
        <f>(353.3116967483*V367^-1.0020802909)*('Exhaust Gas Math'!$E$10/(T367+'Exhaust Gas Math'!$E$10))+(357.4500179626*V367^-1.0038444015 )*(T367/(T367+'Exhaust Gas Math'!$E$10))</f>
        <v>0.34882039408039345</v>
      </c>
      <c r="X367">
        <f t="shared" si="86"/>
        <v>-5.3172297706671721</v>
      </c>
      <c r="Y367">
        <f t="shared" si="87"/>
        <v>92635.063203905811</v>
      </c>
      <c r="Z367">
        <f t="shared" si="88"/>
        <v>92629.745974135149</v>
      </c>
    </row>
    <row r="368" spans="5:26" x14ac:dyDescent="0.2">
      <c r="E368">
        <f t="shared" si="75"/>
        <v>4.5375000000000033E-2</v>
      </c>
      <c r="F368">
        <f t="shared" si="76"/>
        <v>84362.040952783573</v>
      </c>
      <c r="H368">
        <f t="shared" si="89"/>
        <v>4.5375000000000033E-2</v>
      </c>
      <c r="I368">
        <f t="shared" si="77"/>
        <v>18.000000000001819</v>
      </c>
      <c r="J368">
        <f t="shared" si="78"/>
        <v>1.5515084334439162E-3</v>
      </c>
      <c r="K368">
        <f t="shared" si="79"/>
        <v>8.2065426570136957</v>
      </c>
      <c r="L368">
        <f t="shared" si="80"/>
        <v>5.0766726958076745E-5</v>
      </c>
      <c r="M368">
        <f>J368/SQRT('Exhaust Gas Math'!$E$14*$B$21*$B$23)</f>
        <v>2.6339313429966642E-5</v>
      </c>
      <c r="N368">
        <f t="shared" si="81"/>
        <v>1.3427107345487868E-3</v>
      </c>
      <c r="O368">
        <f t="shared" si="82"/>
        <v>9.5174269676201194E-6</v>
      </c>
      <c r="P368">
        <f t="shared" si="83"/>
        <v>1</v>
      </c>
      <c r="Q368">
        <f>($B$16/2)*(COS((ACOS((2*'Intake Valve Fxn Scratch'!$B$1)/$B$16-1)/($B$17/2))*(I368-($B$17/2)))+1)*P368</f>
        <v>2.0354552139661276E-3</v>
      </c>
      <c r="R368">
        <f t="shared" si="84"/>
        <v>0.26782305446922733</v>
      </c>
      <c r="S368">
        <f t="shared" si="85"/>
        <v>3.505620179502587E-6</v>
      </c>
      <c r="T368">
        <f>S368*'Exhaust Gas Math'!$C$14</f>
        <v>4.1531695942863292E-6</v>
      </c>
      <c r="U368">
        <f>(T368/'Exhaust Gas Math'!$B$14)+('Exhaust Gas Math'!$D$10)</f>
        <v>5.8395425490370342E-4</v>
      </c>
      <c r="V368">
        <f>('Exhaust Gas Math'!$E$10*(2.53982214E-12*V367^4 - 0.0000000071629564556*V367^3 + 7.56281407226508E-06*V367^2 - 0.00322508455050905*V367 + 1.62997098133725)*$B$24+T368*'Exhaust Gas Math'!$D$14*$B$23)/('Exhaust Gas Math'!$E$10*(2.53982214E-12*V367^4 - 0.0000000071629564556*V367^3 + 7.56281407226508E-06*V367^2 - 0.00322508455050905*V367 + 1.62997098133725)+T368*'Exhaust Gas Math'!$D$14)</f>
        <v>882.22998644163602</v>
      </c>
      <c r="W368">
        <f>(353.3116967483*V368^-1.0020802909)*('Exhaust Gas Math'!$E$10/(T368+'Exhaust Gas Math'!$E$10))+(357.4500179626*V368^-1.0038444015 )*(T368/(T368+'Exhaust Gas Math'!$E$10))</f>
        <v>0.39482301024071742</v>
      </c>
      <c r="X368">
        <f t="shared" si="86"/>
        <v>-13.295140225365415</v>
      </c>
      <c r="Y368">
        <f t="shared" si="87"/>
        <v>84375.33609300894</v>
      </c>
      <c r="Z368">
        <f t="shared" si="88"/>
        <v>84362.040952783573</v>
      </c>
    </row>
    <row r="369" spans="5:26" x14ac:dyDescent="0.2">
      <c r="E369">
        <f t="shared" si="75"/>
        <v>4.5500000000000033E-2</v>
      </c>
      <c r="F369">
        <f t="shared" si="76"/>
        <v>76129.603912898805</v>
      </c>
      <c r="H369">
        <f t="shared" si="89"/>
        <v>4.5500000000000033E-2</v>
      </c>
      <c r="I369">
        <f t="shared" si="77"/>
        <v>24.000000000001819</v>
      </c>
      <c r="J369">
        <f t="shared" si="78"/>
        <v>2.7406089927299281E-3</v>
      </c>
      <c r="K369">
        <f t="shared" si="79"/>
        <v>10.801676517253201</v>
      </c>
      <c r="L369">
        <f t="shared" si="80"/>
        <v>5.9195331451183711E-5</v>
      </c>
      <c r="M369">
        <f>J369/SQRT('Exhaust Gas Math'!$E$14*$B$21*$B$23)</f>
        <v>4.65261790993082E-5</v>
      </c>
      <c r="N369">
        <f t="shared" si="81"/>
        <v>2.2601711314948827E-3</v>
      </c>
      <c r="O369">
        <f t="shared" si="82"/>
        <v>1.6020586657151121E-5</v>
      </c>
      <c r="P369">
        <f t="shared" si="83"/>
        <v>1</v>
      </c>
      <c r="Q369">
        <f>($B$16/2)*(COS((ACOS((2*'Intake Valve Fxn Scratch'!$B$1)/$B$16-1)/($B$17/2))*(I369-($B$17/2)))+1)*P369</f>
        <v>2.4338570724148907E-3</v>
      </c>
      <c r="R369">
        <f t="shared" si="84"/>
        <v>0.32024435163353826</v>
      </c>
      <c r="S369">
        <f t="shared" si="85"/>
        <v>6.7142822464948464E-6</v>
      </c>
      <c r="T369">
        <f>S369*'Exhaust Gas Math'!$C$14</f>
        <v>7.9545277142818106E-6</v>
      </c>
      <c r="U369">
        <f>(T369/'Exhaust Gas Math'!$B$14)+('Exhaust Gas Math'!$D$10)</f>
        <v>7.1517131116864935E-4</v>
      </c>
      <c r="V369">
        <f>('Exhaust Gas Math'!$E$10*(2.53982214E-12*V368^4 - 0.0000000071629564556*V368^3 + 7.56281407226508E-06*V368^2 - 0.00322508455050905*V368 + 1.62997098133725)*$B$24+T369*'Exhaust Gas Math'!$D$14*$B$23)/('Exhaust Gas Math'!$E$10*(2.53982214E-12*V368^4 - 0.0000000071629564556*V368^3 + 7.56281407226508E-06*V368^2 - 0.00322508455050905*V368 + 1.62997098133725)+T369*'Exhaust Gas Math'!$D$14)</f>
        <v>758.14075178049188</v>
      </c>
      <c r="W369">
        <f>(353.3116967483*V369^-1.0020802909)*('Exhaust Gas Math'!$E$10/(T369+'Exhaust Gas Math'!$E$10))+(357.4500179626*V369^-1.0038444015 )*(T369/(T369+'Exhaust Gas Math'!$E$10))</f>
        <v>0.45962781999607333</v>
      </c>
      <c r="X369">
        <f t="shared" si="86"/>
        <v>-26.813817306990238</v>
      </c>
      <c r="Y369">
        <f t="shared" si="87"/>
        <v>76156.417730205794</v>
      </c>
      <c r="Z369">
        <f t="shared" si="88"/>
        <v>76129.603912898805</v>
      </c>
    </row>
    <row r="370" spans="5:26" x14ac:dyDescent="0.2">
      <c r="E370">
        <f t="shared" si="75"/>
        <v>4.5625000000000034E-2</v>
      </c>
      <c r="F370">
        <f t="shared" si="76"/>
        <v>69343.442469079222</v>
      </c>
      <c r="H370">
        <f t="shared" si="89"/>
        <v>4.5625000000000034E-2</v>
      </c>
      <c r="I370">
        <f t="shared" si="77"/>
        <v>30.000000000001819</v>
      </c>
      <c r="J370">
        <f t="shared" si="78"/>
        <v>4.2469947000337675E-3</v>
      </c>
      <c r="K370">
        <f t="shared" si="79"/>
        <v>13.278464949173546</v>
      </c>
      <c r="L370">
        <f t="shared" si="80"/>
        <v>6.9872922376342241E-5</v>
      </c>
      <c r="M370">
        <f>J370/SQRT('Exhaust Gas Math'!$E$14*$B$21*$B$23)</f>
        <v>7.2099462773329601E-5</v>
      </c>
      <c r="N370">
        <f t="shared" si="81"/>
        <v>3.340270960127515E-3</v>
      </c>
      <c r="O370">
        <f t="shared" si="82"/>
        <v>2.3676570162939182E-5</v>
      </c>
      <c r="P370">
        <f t="shared" si="83"/>
        <v>1</v>
      </c>
      <c r="Q370">
        <f>($B$16/2)*(COS((ACOS((2*'Intake Valve Fxn Scratch'!$B$1)/$B$16-1)/($B$17/2))*(I370-($B$17/2)))+1)*P370</f>
        <v>2.8503567233606189E-3</v>
      </c>
      <c r="R370">
        <f t="shared" si="84"/>
        <v>0.37504693728429195</v>
      </c>
      <c r="S370">
        <f t="shared" si="85"/>
        <v>1.1138176073139481E-5</v>
      </c>
      <c r="T370">
        <f>S370*'Exhaust Gas Math'!$C$14</f>
        <v>1.3195592173175491E-5</v>
      </c>
      <c r="U370">
        <f>(T370/'Exhaust Gas Math'!$B$14)+('Exhaust Gas Math'!$D$10)</f>
        <v>8.9608482372970143E-4</v>
      </c>
      <c r="V370">
        <f>('Exhaust Gas Math'!$E$10*(2.53982214E-12*V369^4 - 0.0000000071629564556*V369^3 + 7.56281407226508E-06*V369^2 - 0.00322508455050905*V369 + 1.62997098133725)*$B$24+T370*'Exhaust Gas Math'!$D$14*$B$23)/('Exhaust Gas Math'!$E$10*(2.53982214E-12*V369^4 - 0.0000000071629564556*V369^3 + 7.56281407226508E-06*V369^2 - 0.00322508455050905*V369 + 1.62997098133725)+T370*'Exhaust Gas Math'!$D$14)</f>
        <v>650.76896437257847</v>
      </c>
      <c r="W370">
        <f>(353.3116967483*V370^-1.0020802909)*('Exhaust Gas Math'!$E$10/(T370+'Exhaust Gas Math'!$E$10))+(357.4500179626*V370^-1.0038444015 )*(T370/(T370+'Exhaust Gas Math'!$E$10))</f>
        <v>0.53571771431553272</v>
      </c>
      <c r="X370">
        <f t="shared" si="86"/>
        <v>-47.228239245290744</v>
      </c>
      <c r="Y370">
        <f t="shared" si="87"/>
        <v>69390.670708324513</v>
      </c>
      <c r="Z370">
        <f t="shared" si="88"/>
        <v>69343.442469079222</v>
      </c>
    </row>
    <row r="371" spans="5:26" x14ac:dyDescent="0.2">
      <c r="E371">
        <f t="shared" si="75"/>
        <v>4.5750000000000034E-2</v>
      </c>
      <c r="F371">
        <f t="shared" si="76"/>
        <v>64314.333579041027</v>
      </c>
      <c r="H371">
        <f t="shared" si="89"/>
        <v>4.5750000000000034E-2</v>
      </c>
      <c r="I371">
        <f t="shared" si="77"/>
        <v>36.000000000001819</v>
      </c>
      <c r="J371">
        <f t="shared" si="78"/>
        <v>6.0541612783147347E-3</v>
      </c>
      <c r="K371">
        <f t="shared" si="79"/>
        <v>15.609771740413315</v>
      </c>
      <c r="L371">
        <f t="shared" si="80"/>
        <v>8.2682513812946717E-5</v>
      </c>
      <c r="M371">
        <f>J371/SQRT('Exhaust Gas Math'!$E$14*$B$21*$B$23)</f>
        <v>1.0277897820454453E-4</v>
      </c>
      <c r="N371">
        <f t="shared" si="81"/>
        <v>4.5467954922465935E-3</v>
      </c>
      <c r="O371">
        <f t="shared" si="82"/>
        <v>3.2228679581312296E-5</v>
      </c>
      <c r="P371">
        <f t="shared" si="83"/>
        <v>1</v>
      </c>
      <c r="Q371">
        <f>($B$16/2)*(COS((ACOS((2*'Intake Valve Fxn Scratch'!$B$1)/$B$16-1)/($B$17/2))*(I371-($B$17/2)))+1)*P371</f>
        <v>3.27943664436428E-3</v>
      </c>
      <c r="R371">
        <f t="shared" si="84"/>
        <v>0.43150482162687892</v>
      </c>
      <c r="S371">
        <f t="shared" si="85"/>
        <v>1.6823785003655268E-5</v>
      </c>
      <c r="T371">
        <f>S371*'Exhaust Gas Math'!$C$14</f>
        <v>1.9931432602577478E-5</v>
      </c>
      <c r="U371">
        <f>(T371/'Exhaust Gas Math'!$B$14)+('Exhaust Gas Math'!$D$10)</f>
        <v>1.1285957118692246E-3</v>
      </c>
      <c r="V371">
        <f>('Exhaust Gas Math'!$E$10*(2.53982214E-12*V370^4 - 0.0000000071629564556*V370^3 + 7.56281407226508E-06*V370^2 - 0.00322508455050905*V370 + 1.62997098133725)*$B$24+T371*'Exhaust Gas Math'!$D$14*$B$23)/('Exhaust Gas Math'!$E$10*(2.53982214E-12*V370^4 - 0.0000000071629564556*V370^3 + 7.56281407226508E-06*V370^2 - 0.00322508455050905*V370 + 1.62997098133725)+T371*'Exhaust Gas Math'!$D$14)</f>
        <v>567.35448167775121</v>
      </c>
      <c r="W371">
        <f>(353.3116967483*V371^-1.0020802909)*('Exhaust Gas Math'!$E$10/(T371+'Exhaust Gas Math'!$E$10))+(357.4500179626*V371^-1.0038444015 )*(T371/(T371+'Exhaust Gas Math'!$E$10))</f>
        <v>0.61477326966789692</v>
      </c>
      <c r="X371">
        <f t="shared" si="86"/>
        <v>-74.899356319535983</v>
      </c>
      <c r="Y371">
        <f t="shared" si="87"/>
        <v>64389.23293536056</v>
      </c>
      <c r="Z371">
        <f t="shared" si="88"/>
        <v>64314.333579041027</v>
      </c>
    </row>
    <row r="372" spans="5:26" x14ac:dyDescent="0.2">
      <c r="E372">
        <f t="shared" si="75"/>
        <v>4.5875000000000034E-2</v>
      </c>
      <c r="F372">
        <f t="shared" si="76"/>
        <v>60872.220055863581</v>
      </c>
      <c r="H372">
        <f t="shared" si="89"/>
        <v>4.5875000000000034E-2</v>
      </c>
      <c r="I372">
        <f t="shared" si="77"/>
        <v>42.000000000001819</v>
      </c>
      <c r="J372">
        <f t="shared" si="78"/>
        <v>8.142309032367262E-3</v>
      </c>
      <c r="K372">
        <f t="shared" si="79"/>
        <v>17.770054605910374</v>
      </c>
      <c r="L372">
        <f t="shared" si="80"/>
        <v>9.7483761196638356E-5</v>
      </c>
      <c r="M372">
        <f>J372/SQRT('Exhaust Gas Math'!$E$14*$B$21*$B$23)</f>
        <v>1.3822859420178723E-4</v>
      </c>
      <c r="N372">
        <f t="shared" si="81"/>
        <v>5.8492450478065429E-3</v>
      </c>
      <c r="O372">
        <f t="shared" si="82"/>
        <v>4.146072651822513E-5</v>
      </c>
      <c r="P372">
        <f t="shared" si="83"/>
        <v>1</v>
      </c>
      <c r="Q372">
        <f>($B$16/2)*(COS((ACOS((2*'Intake Valve Fxn Scratch'!$B$1)/$B$16-1)/($B$17/2))*(I372-($B$17/2)))+1)*P372</f>
        <v>3.7154126575714651E-3</v>
      </c>
      <c r="R372">
        <f t="shared" si="84"/>
        <v>0.4888700865225612</v>
      </c>
      <c r="S372">
        <f t="shared" si="85"/>
        <v>2.3777382540973812E-5</v>
      </c>
      <c r="T372">
        <f>S372*'Exhaust Gas Math'!$C$14</f>
        <v>2.8169481331231644E-5</v>
      </c>
      <c r="U372">
        <f>(T372/'Exhaust Gas Math'!$B$14)+('Exhaust Gas Math'!$D$10)</f>
        <v>1.4129605281845222E-3</v>
      </c>
      <c r="V372">
        <f>('Exhaust Gas Math'!$E$10*(2.53982214E-12*V371^4 - 0.0000000071629564556*V371^3 + 7.56281407226508E-06*V371^2 - 0.00322508455050905*V371 + 1.62997098133725)*$B$24+T372*'Exhaust Gas Math'!$D$14*$B$23)/('Exhaust Gas Math'!$E$10*(2.53982214E-12*V371^4 - 0.0000000071629564556*V371^3 + 7.56281407226508E-06*V371^2 - 0.00322508455050905*V371 + 1.62997098133725)+T372*'Exhaust Gas Math'!$D$14)</f>
        <v>506.01506354649308</v>
      </c>
      <c r="W372">
        <f>(353.3116967483*V372^-1.0020802909)*('Exhaust Gas Math'!$E$10/(T372+'Exhaust Gas Math'!$E$10))+(357.4500179626*V372^-1.0038444015 )*(T372/(T372+'Exhaust Gas Math'!$E$10))</f>
        <v>0.68958888908530791</v>
      </c>
      <c r="X372">
        <f t="shared" si="86"/>
        <v>-108.87741079867973</v>
      </c>
      <c r="Y372">
        <f t="shared" si="87"/>
        <v>60981.097466662264</v>
      </c>
      <c r="Z372">
        <f t="shared" si="88"/>
        <v>60872.220055863581</v>
      </c>
    </row>
    <row r="373" spans="5:26" x14ac:dyDescent="0.2">
      <c r="E373">
        <f t="shared" si="75"/>
        <v>4.6000000000000034E-2</v>
      </c>
      <c r="F373">
        <f t="shared" si="76"/>
        <v>58681.16889201814</v>
      </c>
      <c r="H373">
        <f t="shared" si="89"/>
        <v>4.6000000000000034E-2</v>
      </c>
      <c r="I373">
        <f t="shared" si="77"/>
        <v>48.000000000001819</v>
      </c>
      <c r="J373">
        <f t="shared" si="78"/>
        <v>1.0488559778424941E-2</v>
      </c>
      <c r="K373">
        <f t="shared" si="79"/>
        <v>19.735645034522086</v>
      </c>
      <c r="L373">
        <f t="shared" si="80"/>
        <v>1.1411449896372129E-4</v>
      </c>
      <c r="M373">
        <f>J373/SQRT('Exhaust Gas Math'!$E$14*$B$21*$B$23)</f>
        <v>1.7805991735388285E-4</v>
      </c>
      <c r="N373">
        <f t="shared" si="81"/>
        <v>7.2230121595129385E-3</v>
      </c>
      <c r="O373">
        <f t="shared" si="82"/>
        <v>5.119828787061706E-5</v>
      </c>
      <c r="P373">
        <f t="shared" si="83"/>
        <v>1</v>
      </c>
      <c r="Q373">
        <f>($B$16/2)*(COS((ACOS((2*'Intake Valve Fxn Scratch'!$B$1)/$B$16-1)/($B$17/2))*(I373-($B$17/2)))+1)*P373</f>
        <v>4.1525092300848778E-3</v>
      </c>
      <c r="R373">
        <f t="shared" si="84"/>
        <v>0.54638279343222074</v>
      </c>
      <c r="S373">
        <f t="shared" si="85"/>
        <v>3.1974578252226757E-5</v>
      </c>
      <c r="T373">
        <f>S373*'Exhaust Gas Math'!$C$14</f>
        <v>3.7880842586352154E-5</v>
      </c>
      <c r="U373">
        <f>(T373/'Exhaust Gas Math'!$B$14)+('Exhaust Gas Math'!$D$10)</f>
        <v>1.7481818348852646E-3</v>
      </c>
      <c r="V373">
        <f>('Exhaust Gas Math'!$E$10*(2.53982214E-12*V372^4 - 0.0000000071629564556*V372^3 + 7.56281407226508E-06*V372^2 - 0.00322508455050905*V372 + 1.62997098133725)*$B$24+T373*'Exhaust Gas Math'!$D$14*$B$23)/('Exhaust Gas Math'!$E$10*(2.53982214E-12*V372^4 - 0.0000000071629564556*V372^3 + 7.56281407226508E-06*V372^2 - 0.00322508455050905*V372 + 1.62997098133725)+T373*'Exhaust Gas Math'!$D$14)</f>
        <v>461.85633691819174</v>
      </c>
      <c r="W373">
        <f>(353.3116967483*V373^-1.0020802909)*('Exhaust Gas Math'!$E$10/(T373+'Exhaust Gas Math'!$E$10))+(357.4500179626*V373^-1.0038444015 )*(T373/(T373+'Exhaust Gas Math'!$E$10))</f>
        <v>0.75578869281179473</v>
      </c>
      <c r="X373">
        <f t="shared" si="86"/>
        <v>-147.18821728403188</v>
      </c>
      <c r="Y373">
        <f t="shared" si="87"/>
        <v>58828.357109302175</v>
      </c>
      <c r="Z373">
        <f t="shared" si="88"/>
        <v>58681.16889201814</v>
      </c>
    </row>
    <row r="374" spans="5:26" x14ac:dyDescent="0.2">
      <c r="E374">
        <f t="shared" si="75"/>
        <v>4.6125000000000034E-2</v>
      </c>
      <c r="F374">
        <f t="shared" si="76"/>
        <v>57387.442106003211</v>
      </c>
      <c r="H374">
        <f t="shared" si="89"/>
        <v>4.6125000000000034E-2</v>
      </c>
      <c r="I374">
        <f t="shared" si="77"/>
        <v>54.000000000001819</v>
      </c>
      <c r="J374">
        <f t="shared" si="78"/>
        <v>1.3067207502329429E-2</v>
      </c>
      <c r="K374">
        <f t="shared" si="79"/>
        <v>21.485007606186333</v>
      </c>
      <c r="L374">
        <f t="shared" si="80"/>
        <v>1.3239251727101373E-4</v>
      </c>
      <c r="M374">
        <f>J374/SQRT('Exhaust Gas Math'!$E$14*$B$21*$B$23)</f>
        <v>2.2183654734913679E-4</v>
      </c>
      <c r="N374">
        <f t="shared" si="81"/>
        <v>8.6492854861369498E-3</v>
      </c>
      <c r="O374">
        <f t="shared" si="82"/>
        <v>6.13080247429973E-5</v>
      </c>
      <c r="P374">
        <f t="shared" si="83"/>
        <v>1</v>
      </c>
      <c r="Q374">
        <f>($B$16/2)*(COS((ACOS((2*'Intake Valve Fxn Scratch'!$B$1)/$B$16-1)/($B$17/2))*(I374-($B$17/2)))+1)*P374</f>
        <v>4.5849359845503207E-3</v>
      </c>
      <c r="R374">
        <f t="shared" si="84"/>
        <v>0.60328105059872639</v>
      </c>
      <c r="S374">
        <f t="shared" si="85"/>
        <v>4.1371327099721028E-5</v>
      </c>
      <c r="T374">
        <f>S374*'Exhaust Gas Math'!$C$14</f>
        <v>4.9013335440753672E-5</v>
      </c>
      <c r="U374">
        <f>(T374/'Exhaust Gas Math'!$B$14)+('Exhaust Gas Math'!$D$10)</f>
        <v>2.1324584263385446E-3</v>
      </c>
      <c r="V374">
        <f>('Exhaust Gas Math'!$E$10*(2.53982214E-12*V373^4 - 0.0000000071629564556*V373^3 + 7.56281407226508E-06*V373^2 - 0.00322508455050905*V373 + 1.62997098133725)*$B$24+T374*'Exhaust Gas Math'!$D$14*$B$23)/('Exhaust Gas Math'!$E$10*(2.53982214E-12*V373^4 - 0.0000000071629564556*V373^3 + 7.56281407226508E-06*V373^2 - 0.00322508455050905*V373 + 1.62997098133725)+T374*'Exhaust Gas Math'!$D$14)</f>
        <v>429.91438624877298</v>
      </c>
      <c r="W374">
        <f>(353.3116967483*V374^-1.0020802909)*('Exhaust Gas Math'!$E$10/(T374+'Exhaust Gas Math'!$E$10))+(357.4500179626*V374^-1.0038444015 )*(T374/(T374+'Exhaust Gas Math'!$E$10))</f>
        <v>0.81217477711686559</v>
      </c>
      <c r="X374">
        <f t="shared" si="86"/>
        <v>-187.45219308992083</v>
      </c>
      <c r="Y374">
        <f t="shared" si="87"/>
        <v>57574.894299093132</v>
      </c>
      <c r="Z374">
        <f t="shared" si="88"/>
        <v>57387.442106003211</v>
      </c>
    </row>
    <row r="375" spans="5:26" x14ac:dyDescent="0.2">
      <c r="E375">
        <f t="shared" si="75"/>
        <v>4.6250000000000034E-2</v>
      </c>
      <c r="F375">
        <f t="shared" si="76"/>
        <v>56715.739906321236</v>
      </c>
      <c r="H375">
        <f t="shared" si="89"/>
        <v>4.6250000000000034E-2</v>
      </c>
      <c r="I375">
        <f t="shared" si="77"/>
        <v>60.000000000001819</v>
      </c>
      <c r="J375">
        <f t="shared" si="78"/>
        <v>1.5850000000000902E-2</v>
      </c>
      <c r="K375">
        <f t="shared" si="79"/>
        <v>22.998975938490318</v>
      </c>
      <c r="L375">
        <f t="shared" si="80"/>
        <v>1.5211755832501977E-4</v>
      </c>
      <c r="M375">
        <f>J375/SQRT('Exhaust Gas Math'!$E$14*$B$21*$B$23)</f>
        <v>2.6907885826847231E-4</v>
      </c>
      <c r="N375">
        <f t="shared" si="81"/>
        <v>1.0114751634538652E-2</v>
      </c>
      <c r="O375">
        <f t="shared" si="82"/>
        <v>7.1695568896816656E-5</v>
      </c>
      <c r="P375">
        <f t="shared" si="83"/>
        <v>1</v>
      </c>
      <c r="Q375">
        <f>($B$16/2)*(COS((ACOS((2*'Intake Valve Fxn Scratch'!$B$1)/$B$16-1)/($B$17/2))*(I375-($B$17/2)))+1)*P375</f>
        <v>5.0069644063926166E-3</v>
      </c>
      <c r="R375">
        <f t="shared" si="84"/>
        <v>0.65881110610429161</v>
      </c>
      <c r="S375">
        <f t="shared" si="85"/>
        <v>5.1914998868979355E-5</v>
      </c>
      <c r="T375">
        <f>S375*'Exhaust Gas Math'!$C$14</f>
        <v>6.1504607958026816E-5</v>
      </c>
      <c r="U375">
        <f>(T375/'Exhaust Gas Math'!$B$14)+('Exhaust Gas Math'!$D$10)</f>
        <v>2.5636380092613317E-3</v>
      </c>
      <c r="V375">
        <f>('Exhaust Gas Math'!$E$10*(2.53982214E-12*V374^4 - 0.0000000071629564556*V374^3 + 7.56281407226508E-06*V374^2 - 0.00322508455050905*V374 + 1.62997098133725)*$B$24+T375*'Exhaust Gas Math'!$D$14*$B$23)/('Exhaust Gas Math'!$E$10*(2.53982214E-12*V374^4 - 0.0000000071629564556*V374^3 + 7.56281407226508E-06*V374^2 - 0.00322508455050905*V374 + 1.62997098133725)+T375*'Exhaust Gas Math'!$D$14)</f>
        <v>406.37708618463358</v>
      </c>
      <c r="W375">
        <f>(353.3116967483*V375^-1.0020802909)*('Exhaust Gas Math'!$E$10/(T375+'Exhaust Gas Math'!$E$10))+(357.4500179626*V375^-1.0038444015 )*(T375/(T375+'Exhaust Gas Math'!$E$10))</f>
        <v>0.85941284866429513</v>
      </c>
      <c r="X375">
        <f t="shared" si="86"/>
        <v>-227.29445681509742</v>
      </c>
      <c r="Y375">
        <f t="shared" si="87"/>
        <v>56943.034363136336</v>
      </c>
      <c r="Z375">
        <f t="shared" si="88"/>
        <v>56715.739906321236</v>
      </c>
    </row>
    <row r="376" spans="5:26" x14ac:dyDescent="0.2">
      <c r="E376">
        <f t="shared" si="75"/>
        <v>4.6375000000000034E-2</v>
      </c>
      <c r="F376">
        <f t="shared" si="76"/>
        <v>56485.693218608714</v>
      </c>
      <c r="H376">
        <f t="shared" si="89"/>
        <v>4.6375000000000034E-2</v>
      </c>
      <c r="I376">
        <f t="shared" si="77"/>
        <v>66.000000000001819</v>
      </c>
      <c r="J376">
        <f t="shared" si="78"/>
        <v>1.8806448414498099E-2</v>
      </c>
      <c r="K376">
        <f t="shared" si="79"/>
        <v>24.260962677567072</v>
      </c>
      <c r="L376">
        <f t="shared" si="80"/>
        <v>1.7307351044822149E-4</v>
      </c>
      <c r="M376">
        <f>J376/SQRT('Exhaust Gas Math'!$E$14*$B$21*$B$23)</f>
        <v>3.1926925346736793E-4</v>
      </c>
      <c r="N376">
        <f t="shared" si="81"/>
        <v>1.1611157153119379E-2</v>
      </c>
      <c r="O376">
        <f t="shared" si="82"/>
        <v>8.2302418064386412E-5</v>
      </c>
      <c r="P376">
        <f t="shared" si="83"/>
        <v>1</v>
      </c>
      <c r="Q376">
        <f>($B$16/2)*(COS((ACOS((2*'Intake Valve Fxn Scratch'!$B$1)/$B$16-1)/($B$17/2))*(I376-($B$17/2)))+1)*P376</f>
        <v>5.4130037315327619E-3</v>
      </c>
      <c r="R376">
        <f t="shared" si="84"/>
        <v>0.71223733309641601</v>
      </c>
      <c r="S376">
        <f t="shared" si="85"/>
        <v>6.3554361799800956E-5</v>
      </c>
      <c r="T376">
        <f>S376*'Exhaust Gas Math'!$C$14</f>
        <v>7.5293964975024216E-5</v>
      </c>
      <c r="U376">
        <f>(T376/'Exhaust Gas Math'!$B$14)+('Exhaust Gas Math'!$D$10)</f>
        <v>3.0396254796443969E-3</v>
      </c>
      <c r="V376">
        <f>('Exhaust Gas Math'!$E$10*(2.53982214E-12*V375^4 - 0.0000000071629564556*V375^3 + 7.56281407226508E-06*V375^2 - 0.00322508455050905*V375 + 1.62997098133725)*$B$24+T376*'Exhaust Gas Math'!$D$14*$B$23)/('Exhaust Gas Math'!$E$10*(2.53982214E-12*V375^4 - 0.0000000071629564556*V375^3 + 7.56281407226508E-06*V375^2 - 0.00322508455050905*V375 + 1.62997098133725)+T376*'Exhaust Gas Math'!$D$14)</f>
        <v>388.63683565509876</v>
      </c>
      <c r="W376">
        <f>(353.3116967483*V376^-1.0020802909)*('Exhaust Gas Math'!$E$10/(T376+'Exhaust Gas Math'!$E$10))+(357.4500179626*V376^-1.0038444015 )*(T376/(T376+'Exhaust Gas Math'!$E$10))</f>
        <v>0.89880851771817671</v>
      </c>
      <c r="X376">
        <f t="shared" si="86"/>
        <v>-264.51678967323744</v>
      </c>
      <c r="Y376">
        <f t="shared" si="87"/>
        <v>56750.210008281952</v>
      </c>
      <c r="Z376">
        <f t="shared" si="88"/>
        <v>56485.693218608714</v>
      </c>
    </row>
    <row r="377" spans="5:26" x14ac:dyDescent="0.2">
      <c r="E377">
        <f t="shared" si="75"/>
        <v>4.6500000000000034E-2</v>
      </c>
      <c r="F377">
        <f t="shared" si="76"/>
        <v>56589.987553400068</v>
      </c>
      <c r="H377">
        <f t="shared" si="89"/>
        <v>4.6500000000000034E-2</v>
      </c>
      <c r="I377">
        <f t="shared" si="77"/>
        <v>72.000000000001819</v>
      </c>
      <c r="J377">
        <f t="shared" si="78"/>
        <v>2.1904161278315189E-2</v>
      </c>
      <c r="K377">
        <f t="shared" si="79"/>
        <v>25.257141232615563</v>
      </c>
      <c r="L377">
        <f t="shared" si="80"/>
        <v>1.9503077584384217E-4</v>
      </c>
      <c r="M377">
        <f>J377/SQRT('Exhaust Gas Math'!$E$14*$B$21*$B$23)</f>
        <v>3.718578364730092E-4</v>
      </c>
      <c r="N377">
        <f t="shared" si="81"/>
        <v>1.3134781388511929E-2</v>
      </c>
      <c r="O377">
        <f t="shared" si="82"/>
        <v>9.3102199441957406E-5</v>
      </c>
      <c r="P377">
        <f t="shared" si="83"/>
        <v>1</v>
      </c>
      <c r="Q377">
        <f>($B$16/2)*(COS((ACOS((2*'Intake Valve Fxn Scratch'!$B$1)/$B$16-1)/($B$17/2))*(I377-($B$17/2)))+1)*P377</f>
        <v>5.7976750092741539E-3</v>
      </c>
      <c r="R377">
        <f t="shared" si="84"/>
        <v>0.76285197490449397</v>
      </c>
      <c r="S377">
        <f t="shared" si="85"/>
        <v>7.6247626066707351E-5</v>
      </c>
      <c r="T377">
        <f>S377*'Exhaust Gas Math'!$C$14</f>
        <v>9.0331897353949786E-5</v>
      </c>
      <c r="U377">
        <f>(T377/'Exhaust Gas Math'!$B$14)+('Exhaust Gas Math'!$D$10)</f>
        <v>3.5587118579297116E-3</v>
      </c>
      <c r="V377">
        <f>('Exhaust Gas Math'!$E$10*(2.53982214E-12*V376^4 - 0.0000000071629564556*V376^3 + 7.56281407226508E-06*V376^2 - 0.00322508455050905*V376 + 1.62997098133725)*$B$24+T377*'Exhaust Gas Math'!$D$14*$B$23)/('Exhaust Gas Math'!$E$10*(2.53982214E-12*V376^4 - 0.0000000071629564556*V376^3 + 7.56281407226508E-06*V376^2 - 0.00322508455050905*V376 + 1.62997098133725)+T377*'Exhaust Gas Math'!$D$14)</f>
        <v>374.96490173823594</v>
      </c>
      <c r="W377">
        <f>(353.3116967483*V377^-1.0020802909)*('Exhaust Gas Math'!$E$10/(T377+'Exhaust Gas Math'!$E$10))+(357.4500179626*V377^-1.0038444015 )*(T377/(T377+'Exhaust Gas Math'!$E$10))</f>
        <v>0.93172005993387297</v>
      </c>
      <c r="X377">
        <f t="shared" si="86"/>
        <v>-297.18291326278808</v>
      </c>
      <c r="Y377">
        <f t="shared" si="87"/>
        <v>56887.170466662858</v>
      </c>
      <c r="Z377">
        <f t="shared" si="88"/>
        <v>56589.987553400068</v>
      </c>
    </row>
    <row r="378" spans="5:26" x14ac:dyDescent="0.2">
      <c r="E378">
        <f t="shared" si="75"/>
        <v>4.6625000000000034E-2</v>
      </c>
      <c r="F378">
        <f t="shared" si="76"/>
        <v>56969.761239472631</v>
      </c>
      <c r="H378">
        <f t="shared" si="89"/>
        <v>4.6625000000000034E-2</v>
      </c>
      <c r="I378">
        <f t="shared" si="77"/>
        <v>78.000000000001819</v>
      </c>
      <c r="J378">
        <f t="shared" si="78"/>
        <v>2.5109199401077881E-2</v>
      </c>
      <c r="K378">
        <f t="shared" si="79"/>
        <v>25.976597262922883</v>
      </c>
      <c r="L378">
        <f t="shared" si="80"/>
        <v>2.1774878611735272E-4</v>
      </c>
      <c r="M378">
        <f>J378/SQRT('Exhaust Gas Math'!$E$14*$B$21*$B$23)</f>
        <v>4.262684357651142E-4</v>
      </c>
      <c r="N378">
        <f t="shared" si="81"/>
        <v>1.4685858367120948E-2</v>
      </c>
      <c r="O378">
        <f t="shared" si="82"/>
        <v>1.0409657185980287E-4</v>
      </c>
      <c r="P378">
        <f t="shared" si="83"/>
        <v>1</v>
      </c>
      <c r="Q378">
        <f>($B$16/2)*(COS((ACOS((2*'Intake Valve Fxn Scratch'!$B$1)/$B$16-1)/($B$17/2))*(I378-($B$17/2)))+1)*P378</f>
        <v>6.1558823592198506E-3</v>
      </c>
      <c r="R378">
        <f t="shared" si="84"/>
        <v>0.8099845209499803</v>
      </c>
      <c r="S378">
        <f t="shared" si="85"/>
        <v>8.9967977842771111E-5</v>
      </c>
      <c r="T378">
        <f>S378*'Exhaust Gas Math'!$C$14</f>
        <v>1.0658663828465316E-4</v>
      </c>
      <c r="U378">
        <f>(T378/'Exhaust Gas Math'!$B$14)+('Exhaust Gas Math'!$D$10)</f>
        <v>4.1198006025173328E-3</v>
      </c>
      <c r="V378">
        <f>('Exhaust Gas Math'!$E$10*(2.53982214E-12*V377^4 - 0.0000000071629564556*V377^3 + 7.56281407226508E-06*V377^2 - 0.00322508455050905*V377 + 1.62997098133725)*$B$24+T378*'Exhaust Gas Math'!$D$14*$B$23)/('Exhaust Gas Math'!$E$10*(2.53982214E-12*V377^4 - 0.0000000071629564556*V377^3 + 7.56281407226508E-06*V377^2 - 0.00322508455050905*V377 + 1.62997098133725)+T378*'Exhaust Gas Math'!$D$14)</f>
        <v>364.20877236267097</v>
      </c>
      <c r="W378">
        <f>(353.3116967483*V378^-1.0020802909)*('Exhaust Gas Math'!$E$10/(T378+'Exhaust Gas Math'!$E$10))+(357.4500179626*V378^-1.0038444015 )*(T378/(T378+'Exhaust Gas Math'!$E$10))</f>
        <v>0.9593538594304506</v>
      </c>
      <c r="X378">
        <f t="shared" si="86"/>
        <v>-323.67812804129949</v>
      </c>
      <c r="Y378">
        <f t="shared" si="87"/>
        <v>57293.439367513929</v>
      </c>
      <c r="Z378">
        <f t="shared" si="88"/>
        <v>56969.761239472631</v>
      </c>
    </row>
    <row r="379" spans="5:26" x14ac:dyDescent="0.2">
      <c r="E379">
        <f t="shared" si="75"/>
        <v>4.6750000000000035E-2</v>
      </c>
      <c r="F379">
        <f t="shared" si="76"/>
        <v>57596.72631600724</v>
      </c>
      <c r="H379">
        <f t="shared" si="89"/>
        <v>4.6750000000000035E-2</v>
      </c>
      <c r="I379">
        <f t="shared" si="77"/>
        <v>84.000000000001819</v>
      </c>
      <c r="J379">
        <f t="shared" si="78"/>
        <v>2.8386447714416268E-2</v>
      </c>
      <c r="K379">
        <f t="shared" si="79"/>
        <v>26.411448257665228</v>
      </c>
      <c r="L379">
        <f t="shared" si="80"/>
        <v>2.4097863799415022E-4</v>
      </c>
      <c r="M379">
        <f>J379/SQRT('Exhaust Gas Math'!$E$14*$B$21*$B$23)</f>
        <v>4.8190491743169589E-4</v>
      </c>
      <c r="N379">
        <f t="shared" si="81"/>
        <v>1.6267973594252527E-2</v>
      </c>
      <c r="O379">
        <f t="shared" si="82"/>
        <v>1.1531095016269519E-4</v>
      </c>
      <c r="P379">
        <f t="shared" si="83"/>
        <v>1</v>
      </c>
      <c r="Q379">
        <f>($B$16/2)*(COS((ACOS((2*'Intake Valve Fxn Scratch'!$B$1)/$B$16-1)/($B$17/2))*(I379-($B$17/2)))+1)*P379</f>
        <v>6.4828804782545548E-3</v>
      </c>
      <c r="R379">
        <f t="shared" si="84"/>
        <v>0.8530105892440204</v>
      </c>
      <c r="S379">
        <f t="shared" si="85"/>
        <v>1.0470628854911238E-4</v>
      </c>
      <c r="T379">
        <f>S379*'Exhaust Gas Math'!$C$14</f>
        <v>1.2404737297993506E-4</v>
      </c>
      <c r="U379">
        <f>(T379/'Exhaust Gas Math'!$B$14)+('Exhaust Gas Math'!$D$10)</f>
        <v>4.7225184035280992E-3</v>
      </c>
      <c r="V379">
        <f>('Exhaust Gas Math'!$E$10*(2.53982214E-12*V378^4 - 0.0000000071629564556*V378^3 + 7.56281407226508E-06*V378^2 - 0.00322508455050905*V378 + 1.62997098133725)*$B$24+T379*'Exhaust Gas Math'!$D$14*$B$23)/('Exhaust Gas Math'!$E$10*(2.53982214E-12*V378^4 - 0.0000000071629564556*V378^3 + 7.56281407226508E-06*V378^2 - 0.00322508455050905*V378 + 1.62997098133725)+T379*'Exhaust Gas Math'!$D$14)</f>
        <v>355.5866456449254</v>
      </c>
      <c r="W379">
        <f>(353.3116967483*V379^-1.0020802909)*('Exhaust Gas Math'!$E$10/(T379+'Exhaust Gas Math'!$E$10))+(357.4500179626*V379^-1.0038444015 )*(T379/(T379+'Exhaust Gas Math'!$E$10))</f>
        <v>0.98271548954046306</v>
      </c>
      <c r="X379">
        <f t="shared" si="86"/>
        <v>-342.75376822927279</v>
      </c>
      <c r="Y379">
        <f t="shared" si="87"/>
        <v>57939.480084236515</v>
      </c>
      <c r="Z379">
        <f t="shared" si="88"/>
        <v>57596.72631600724</v>
      </c>
    </row>
    <row r="380" spans="5:26" x14ac:dyDescent="0.2">
      <c r="E380">
        <f t="shared" si="75"/>
        <v>4.6875000000000035E-2</v>
      </c>
      <c r="F380">
        <f t="shared" si="76"/>
        <v>58461.386390703803</v>
      </c>
      <c r="H380">
        <f t="shared" si="89"/>
        <v>4.6875000000000035E-2</v>
      </c>
      <c r="I380">
        <f t="shared" si="77"/>
        <v>90.000000000001819</v>
      </c>
      <c r="J380">
        <f t="shared" si="78"/>
        <v>3.1700000000000908E-2</v>
      </c>
      <c r="K380">
        <f t="shared" si="79"/>
        <v>26.556929898345718</v>
      </c>
      <c r="L380">
        <f t="shared" si="80"/>
        <v>2.6446582035591208E-4</v>
      </c>
      <c r="M380">
        <f>J380/SQRT('Exhaust Gas Math'!$E$14*$B$21*$B$23)</f>
        <v>5.3815771653692934E-4</v>
      </c>
      <c r="N380">
        <f t="shared" si="81"/>
        <v>1.7887450438388321E-2</v>
      </c>
      <c r="O380">
        <f t="shared" si="82"/>
        <v>1.2679015576761194E-4</v>
      </c>
      <c r="P380">
        <f t="shared" si="83"/>
        <v>1</v>
      </c>
      <c r="Q380">
        <f>($B$16/2)*(COS((ACOS((2*'Intake Valve Fxn Scratch'!$B$1)/$B$16-1)/($B$17/2))*(I380-($B$17/2)))+1)*P380</f>
        <v>6.7743375033017987E-3</v>
      </c>
      <c r="R380">
        <f t="shared" si="84"/>
        <v>0.89136019780286824</v>
      </c>
      <c r="S380">
        <f t="shared" si="85"/>
        <v>1.2047089578597062E-4</v>
      </c>
      <c r="T380">
        <f>S380*'Exhaust Gas Math'!$C$14</f>
        <v>1.4272397914075305E-4</v>
      </c>
      <c r="U380">
        <f>(T380/'Exhaust Gas Math'!$B$14)+('Exhaust Gas Math'!$D$10)</f>
        <v>5.3672062240603044E-3</v>
      </c>
      <c r="V380">
        <f>('Exhaust Gas Math'!$E$10*(2.53982214E-12*V379^4 - 0.0000000071629564556*V379^3 + 7.56281407226508E-06*V379^2 - 0.00322508455050905*V379 + 1.62997098133725)*$B$24+T380*'Exhaust Gas Math'!$D$14*$B$23)/('Exhaust Gas Math'!$E$10*(2.53982214E-12*V379^4 - 0.0000000071629564556*V379^3 + 7.56281407226508E-06*V379^2 - 0.00322508455050905*V379 + 1.62997098133725)+T380*'Exhaust Gas Math'!$D$14)</f>
        <v>348.55789439540303</v>
      </c>
      <c r="W380">
        <f>(353.3116967483*V380^-1.0020802909)*('Exhaust Gas Math'!$E$10/(T380+'Exhaust Gas Math'!$E$10))+(357.4500179626*V380^-1.0038444015 )*(T380/(T380+'Exhaust Gas Math'!$E$10))</f>
        <v>1.0026172215476654</v>
      </c>
      <c r="X380">
        <f t="shared" si="86"/>
        <v>-353.55818742112473</v>
      </c>
      <c r="Y380">
        <f t="shared" si="87"/>
        <v>58814.944578124931</v>
      </c>
      <c r="Z380">
        <f t="shared" si="88"/>
        <v>58461.386390703803</v>
      </c>
    </row>
    <row r="381" spans="5:26" x14ac:dyDescent="0.2">
      <c r="E381">
        <f t="shared" si="75"/>
        <v>4.7000000000000035E-2</v>
      </c>
      <c r="F381">
        <f t="shared" si="76"/>
        <v>59565.33114874841</v>
      </c>
      <c r="H381">
        <f t="shared" si="89"/>
        <v>4.7000000000000035E-2</v>
      </c>
      <c r="I381">
        <f t="shared" si="77"/>
        <v>96.000000000001819</v>
      </c>
      <c r="J381">
        <f t="shared" si="78"/>
        <v>3.5013552285585538E-2</v>
      </c>
      <c r="K381">
        <f t="shared" si="79"/>
        <v>26.411448257665068</v>
      </c>
      <c r="L381">
        <f t="shared" si="80"/>
        <v>2.8795300271767382E-4</v>
      </c>
      <c r="M381">
        <f>J381/SQRT('Exhaust Gas Math'!$E$14*$B$21*$B$23)</f>
        <v>5.9441051564216273E-4</v>
      </c>
      <c r="N381">
        <f t="shared" si="81"/>
        <v>1.9552731033997732E-2</v>
      </c>
      <c r="O381">
        <f t="shared" si="82"/>
        <v>1.3859402836764262E-4</v>
      </c>
      <c r="P381">
        <f t="shared" si="83"/>
        <v>1</v>
      </c>
      <c r="Q381">
        <f>($B$16/2)*(COS((ACOS((2*'Intake Valve Fxn Scratch'!$B$1)/$B$16-1)/($B$17/2))*(I381-($B$17/2)))+1)*P381</f>
        <v>7.0263923970904588E-3</v>
      </c>
      <c r="R381">
        <f t="shared" si="84"/>
        <v>0.92452531540663929</v>
      </c>
      <c r="S381">
        <f t="shared" si="85"/>
        <v>1.3728452260657731E-4</v>
      </c>
      <c r="T381">
        <f>S381*'Exhaust Gas Math'!$C$14</f>
        <v>1.6264337716604882E-4</v>
      </c>
      <c r="U381">
        <f>(T381/'Exhaust Gas Math'!$B$14)+('Exhaust Gas Math'!$D$10)</f>
        <v>6.054793315026675E-3</v>
      </c>
      <c r="V381">
        <f>('Exhaust Gas Math'!$E$10*(2.53982214E-12*V380^4 - 0.0000000071629564556*V380^3 + 7.56281407226508E-06*V380^2 - 0.00322508455050905*V380 + 1.62997098133725)*$B$24+T381*'Exhaust Gas Math'!$D$14*$B$23)/('Exhaust Gas Math'!$E$10*(2.53982214E-12*V380^4 - 0.0000000071629564556*V380^3 + 7.56281407226508E-06*V380^2 - 0.00322508455050905*V380 + 1.62997098133725)+T381*'Exhaust Gas Math'!$D$14)</f>
        <v>342.74190047657839</v>
      </c>
      <c r="W381">
        <f>(353.3116967483*V381^-1.0020802909)*('Exhaust Gas Math'!$E$10/(T381+'Exhaust Gas Math'!$E$10))+(357.4500179626*V381^-1.0038444015 )*(T381/(T381+'Exhaust Gas Math'!$E$10))</f>
        <v>1.019703805649673</v>
      </c>
      <c r="X381">
        <f t="shared" si="86"/>
        <v>-355.65463817771683</v>
      </c>
      <c r="Y381">
        <f t="shared" si="87"/>
        <v>59920.985786926125</v>
      </c>
      <c r="Z381">
        <f t="shared" si="88"/>
        <v>59565.33114874841</v>
      </c>
    </row>
    <row r="382" spans="5:26" x14ac:dyDescent="0.2">
      <c r="E382">
        <f t="shared" si="75"/>
        <v>4.7125000000000035E-2</v>
      </c>
      <c r="F382">
        <f t="shared" si="76"/>
        <v>60916.085700398711</v>
      </c>
      <c r="H382">
        <f t="shared" si="89"/>
        <v>4.7125000000000035E-2</v>
      </c>
      <c r="I382">
        <f t="shared" si="77"/>
        <v>102.00000000000182</v>
      </c>
      <c r="J382">
        <f t="shared" si="78"/>
        <v>3.8290800598923896E-2</v>
      </c>
      <c r="K382">
        <f t="shared" si="79"/>
        <v>25.976597262922571</v>
      </c>
      <c r="L382">
        <f t="shared" si="80"/>
        <v>3.1118285459447116E-4</v>
      </c>
      <c r="M382">
        <f>J382/SQRT('Exhaust Gas Math'!$E$14*$B$21*$B$23)</f>
        <v>6.5004699730874388E-4</v>
      </c>
      <c r="N382">
        <f t="shared" si="81"/>
        <v>2.12737486263226E-2</v>
      </c>
      <c r="O382">
        <f t="shared" si="82"/>
        <v>1.5079297697472715E-4</v>
      </c>
      <c r="P382">
        <f t="shared" si="83"/>
        <v>1</v>
      </c>
      <c r="Q382">
        <f>($B$16/2)*(COS((ACOS((2*'Intake Valve Fxn Scratch'!$B$1)/$B$16-1)/($B$17/2))*(I382-($B$17/2)))+1)*P382</f>
        <v>7.2357060967205072E-3</v>
      </c>
      <c r="R382">
        <f t="shared" si="84"/>
        <v>0.95206659167375096</v>
      </c>
      <c r="S382">
        <f t="shared" si="85"/>
        <v>1.5517853816190595E-4</v>
      </c>
      <c r="T382">
        <f>S382*'Exhaust Gas Math'!$C$14</f>
        <v>1.838427306381133E-4</v>
      </c>
      <c r="U382">
        <f>(T382/'Exhaust Gas Math'!$B$14)+('Exhaust Gas Math'!$D$10)</f>
        <v>6.7865625063302472E-3</v>
      </c>
      <c r="V382">
        <f>('Exhaust Gas Math'!$E$10*(2.53982214E-12*V381^4 - 0.0000000071629564556*V381^3 + 7.56281407226508E-06*V381^2 - 0.00322508455050905*V381 + 1.62997098133725)*$B$24+T382*'Exhaust Gas Math'!$D$14*$B$23)/('Exhaust Gas Math'!$E$10*(2.53982214E-12*V381^4 - 0.0000000071629564556*V381^3 + 7.56281407226508E-06*V381^2 - 0.00322508455050905*V381 + 1.62997098133725)+T382*'Exhaust Gas Math'!$D$14)</f>
        <v>337.86639385525336</v>
      </c>
      <c r="W382">
        <f>(353.3116967483*V382^-1.0020802909)*('Exhaust Gas Math'!$E$10/(T382+'Exhaust Gas Math'!$E$10))+(357.4500179626*V382^-1.0038444015 )*(T382/(T382+'Exhaust Gas Math'!$E$10))</f>
        <v>1.0344817825746417</v>
      </c>
      <c r="X382">
        <f t="shared" si="86"/>
        <v>-349.02567346251772</v>
      </c>
      <c r="Y382">
        <f t="shared" si="87"/>
        <v>61265.111373861226</v>
      </c>
      <c r="Z382">
        <f t="shared" si="88"/>
        <v>60916.085700398711</v>
      </c>
    </row>
    <row r="383" spans="5:26" x14ac:dyDescent="0.2">
      <c r="E383">
        <f t="shared" si="75"/>
        <v>4.7250000000000035E-2</v>
      </c>
      <c r="F383">
        <f t="shared" si="76"/>
        <v>62523.552926739074</v>
      </c>
      <c r="H383">
        <f t="shared" si="89"/>
        <v>4.7250000000000035E-2</v>
      </c>
      <c r="I383">
        <f t="shared" si="77"/>
        <v>108.00000000000182</v>
      </c>
      <c r="J383">
        <f t="shared" si="78"/>
        <v>4.1495838721686752E-2</v>
      </c>
      <c r="K383">
        <f t="shared" si="79"/>
        <v>25.257141232615037</v>
      </c>
      <c r="L383">
        <f t="shared" si="80"/>
        <v>3.3390086486798282E-4</v>
      </c>
      <c r="M383">
        <f>J383/SQRT('Exhaust Gas Math'!$E$14*$B$21*$B$23)</f>
        <v>7.0445759660085164E-4</v>
      </c>
      <c r="N383">
        <f t="shared" si="81"/>
        <v>2.3061282130946284E-2</v>
      </c>
      <c r="O383">
        <f t="shared" si="82"/>
        <v>1.6346340489690133E-4</v>
      </c>
      <c r="P383">
        <f t="shared" si="83"/>
        <v>1</v>
      </c>
      <c r="Q383">
        <f>($B$16/2)*(COS((ACOS((2*'Intake Valve Fxn Scratch'!$B$1)/$B$16-1)/($B$17/2))*(I383-($B$17/2)))+1)*P383</f>
        <v>7.3995057474443311E-3</v>
      </c>
      <c r="R383">
        <f t="shared" si="84"/>
        <v>0.97361917729530667</v>
      </c>
      <c r="S383">
        <f t="shared" si="85"/>
        <v>1.7418487777873037E-4</v>
      </c>
      <c r="T383">
        <f>S383*'Exhaust Gas Math'!$C$14</f>
        <v>2.0635987389761932E-4</v>
      </c>
      <c r="U383">
        <f>(T383/'Exhaust Gas Math'!$B$14)+('Exhaust Gas Math'!$D$10)</f>
        <v>7.5638197814253804E-3</v>
      </c>
      <c r="V383">
        <f>('Exhaust Gas Math'!$E$10*(2.53982214E-12*V382^4 - 0.0000000071629564556*V382^3 + 7.56281407226508E-06*V382^2 - 0.00322508455050905*V382 + 1.62997098133725)*$B$24+T383*'Exhaust Gas Math'!$D$14*$B$23)/('Exhaust Gas Math'!$E$10*(2.53982214E-12*V382^4 - 0.0000000071629564556*V382^3 + 7.56281407226508E-06*V382^2 - 0.00322508455050905*V382 + 1.62997098133725)+T383*'Exhaust Gas Math'!$D$14)</f>
        <v>333.73383668604509</v>
      </c>
      <c r="W383">
        <f>(353.3116967483*V383^-1.0020802909)*('Exhaust Gas Math'!$E$10/(T383+'Exhaust Gas Math'!$E$10))+(357.4500179626*V383^-1.0038444015 )*(T383/(T383+'Exhaust Gas Math'!$E$10))</f>
        <v>1.0473467888840562</v>
      </c>
      <c r="X383">
        <f t="shared" si="86"/>
        <v>-334.0633987627869</v>
      </c>
      <c r="Y383">
        <f t="shared" si="87"/>
        <v>62857.616325501862</v>
      </c>
      <c r="Z383">
        <f t="shared" si="88"/>
        <v>62523.552926739074</v>
      </c>
    </row>
    <row r="384" spans="5:26" x14ac:dyDescent="0.2">
      <c r="E384">
        <f t="shared" si="75"/>
        <v>4.7375000000000035E-2</v>
      </c>
      <c r="F384">
        <f t="shared" si="76"/>
        <v>64397.461679201144</v>
      </c>
      <c r="H384">
        <f t="shared" si="89"/>
        <v>4.7375000000000035E-2</v>
      </c>
      <c r="I384">
        <f t="shared" si="77"/>
        <v>114.00000000000182</v>
      </c>
      <c r="J384">
        <f t="shared" si="78"/>
        <v>4.4593551585503766E-2</v>
      </c>
      <c r="K384">
        <f t="shared" si="79"/>
        <v>24.260962677566376</v>
      </c>
      <c r="L384">
        <f t="shared" si="80"/>
        <v>3.5585813026360298E-4</v>
      </c>
      <c r="M384">
        <f>J384/SQRT('Exhaust Gas Math'!$E$14*$B$21*$B$23)</f>
        <v>7.5704617960649172E-4</v>
      </c>
      <c r="N384">
        <f t="shared" si="81"/>
        <v>2.4926279523176179E-2</v>
      </c>
      <c r="O384">
        <f t="shared" si="82"/>
        <v>1.766829137744518E-4</v>
      </c>
      <c r="P384">
        <f t="shared" si="83"/>
        <v>1</v>
      </c>
      <c r="Q384">
        <f>($B$16/2)*(COS((ACOS((2*'Intake Valve Fxn Scratch'!$B$1)/$B$16-1)/($B$17/2))*(I384-($B$17/2)))+1)*P384</f>
        <v>7.515621435682596E-3</v>
      </c>
      <c r="R384">
        <f t="shared" si="84"/>
        <v>0.98889755732665741</v>
      </c>
      <c r="S384">
        <f t="shared" si="85"/>
        <v>1.9432604837441898E-4</v>
      </c>
      <c r="T384">
        <f>S384*'Exhaust Gas Math'!$C$14</f>
        <v>2.3022147128356796E-4</v>
      </c>
      <c r="U384">
        <f>(T384/'Exhaust Gas Math'!$B$14)+('Exhaust Gas Math'!$D$10)</f>
        <v>8.3874855524280947E-3</v>
      </c>
      <c r="V384">
        <f>('Exhaust Gas Math'!$E$10*(2.53982214E-12*V383^4 - 0.0000000071629564556*V383^3 + 7.56281407226508E-06*V383^2 - 0.00322508455050905*V383 + 1.62997098133725)*$B$24+T384*'Exhaust Gas Math'!$D$14*$B$23)/('Exhaust Gas Math'!$E$10*(2.53982214E-12*V383^4 - 0.0000000071629564556*V383^3 + 7.56281407226508E-06*V383^2 - 0.00322508455050905*V383 + 1.62997098133725)+T384*'Exhaust Gas Math'!$D$14)</f>
        <v>330.19903763216575</v>
      </c>
      <c r="W384">
        <f>(353.3116967483*V384^-1.0020802909)*('Exhaust Gas Math'!$E$10/(T384+'Exhaust Gas Math'!$E$10))+(357.4500179626*V384^-1.0038444015 )*(T384/(T384+'Exhaust Gas Math'!$E$10))</f>
        <v>1.0586070874359643</v>
      </c>
      <c r="X384">
        <f t="shared" si="86"/>
        <v>-311.54505411761346</v>
      </c>
      <c r="Y384">
        <f t="shared" si="87"/>
        <v>64709.006733318754</v>
      </c>
      <c r="Z384">
        <f t="shared" si="88"/>
        <v>64397.461679201144</v>
      </c>
    </row>
    <row r="385" spans="5:26" x14ac:dyDescent="0.2">
      <c r="E385">
        <f t="shared" si="75"/>
        <v>4.7500000000000035E-2</v>
      </c>
      <c r="F385">
        <f t="shared" si="76"/>
        <v>66545.464461169802</v>
      </c>
      <c r="H385">
        <f t="shared" si="89"/>
        <v>4.7500000000000035E-2</v>
      </c>
      <c r="I385">
        <f t="shared" si="77"/>
        <v>120.00000000000182</v>
      </c>
      <c r="J385">
        <f t="shared" si="78"/>
        <v>4.7550000000000869E-2</v>
      </c>
      <c r="K385">
        <f t="shared" si="79"/>
        <v>22.998975938489462</v>
      </c>
      <c r="L385">
        <f t="shared" si="80"/>
        <v>3.7681408238680403E-4</v>
      </c>
      <c r="M385">
        <f>J385/SQRT('Exhaust Gas Math'!$E$14*$B$21*$B$23)</f>
        <v>8.0723657480538571E-4</v>
      </c>
      <c r="N385">
        <f t="shared" si="81"/>
        <v>2.6879134705681304E-2</v>
      </c>
      <c r="O385">
        <f t="shared" si="82"/>
        <v>1.9052517785978125E-4</v>
      </c>
      <c r="P385">
        <f t="shared" si="83"/>
        <v>1</v>
      </c>
      <c r="Q385">
        <f>($B$16/2)*(COS((ACOS((2*'Intake Valve Fxn Scratch'!$B$1)/$B$16-1)/($B$17/2))*(I385-($B$17/2)))+1)*P385</f>
        <v>7.5825149346590648E-3</v>
      </c>
      <c r="R385">
        <f t="shared" si="84"/>
        <v>0.99769933350777174</v>
      </c>
      <c r="S385">
        <f t="shared" si="85"/>
        <v>2.1560375887123194E-4</v>
      </c>
      <c r="T385">
        <f>S385*'Exhaust Gas Math'!$C$14</f>
        <v>2.5542954738607646E-4</v>
      </c>
      <c r="U385">
        <f>(T385/'Exhaust Gas Math'!$B$14)+('Exhaust Gas Math'!$D$10)</f>
        <v>9.2576297050863104E-3</v>
      </c>
      <c r="V385">
        <f>('Exhaust Gas Math'!$E$10*(2.53982214E-12*V384^4 - 0.0000000071629564556*V384^3 + 7.56281407226508E-06*V384^2 - 0.00322508455050905*V384 + 1.62997098133725)*$B$24+T385*'Exhaust Gas Math'!$D$14*$B$23)/('Exhaust Gas Math'!$E$10*(2.53982214E-12*V384^4 - 0.0000000071629564556*V384^3 + 7.56281407226508E-06*V384^2 - 0.00322508455050905*V384 + 1.62997098133725)+T385*'Exhaust Gas Math'!$D$14)</f>
        <v>327.15391727288835</v>
      </c>
      <c r="W385">
        <f>(353.3116967483*V385^-1.0020802909)*('Exhaust Gas Math'!$E$10/(T385+'Exhaust Gas Math'!$E$10))+(357.4500179626*V385^-1.0038444015 )*(T385/(T385+'Exhaust Gas Math'!$E$10))</f>
        <v>1.0685030772757311</v>
      </c>
      <c r="X385">
        <f t="shared" si="86"/>
        <v>-282.59389760356896</v>
      </c>
      <c r="Y385">
        <f t="shared" si="87"/>
        <v>66828.058358773371</v>
      </c>
      <c r="Z385">
        <f t="shared" si="88"/>
        <v>66545.464461169802</v>
      </c>
    </row>
    <row r="386" spans="5:26" x14ac:dyDescent="0.2">
      <c r="E386">
        <f t="shared" si="75"/>
        <v>4.7625000000000035E-2</v>
      </c>
      <c r="F386">
        <f t="shared" si="76"/>
        <v>68971.672635472001</v>
      </c>
      <c r="H386">
        <f t="shared" si="89"/>
        <v>4.7625000000000035E-2</v>
      </c>
      <c r="I386">
        <f t="shared" si="77"/>
        <v>126.00000000000182</v>
      </c>
      <c r="J386">
        <f t="shared" si="78"/>
        <v>5.0332792497672224E-2</v>
      </c>
      <c r="K386">
        <f t="shared" si="79"/>
        <v>21.485007606185327</v>
      </c>
      <c r="L386">
        <f t="shared" si="80"/>
        <v>3.9653912344080923E-4</v>
      </c>
      <c r="M386">
        <f>J386/SQRT('Exhaust Gas Math'!$E$14*$B$21*$B$23)</f>
        <v>8.5447888572471925E-4</v>
      </c>
      <c r="N386">
        <f t="shared" si="81"/>
        <v>2.8928903021831338E-2</v>
      </c>
      <c r="O386">
        <f t="shared" si="82"/>
        <v>2.0505438340460424E-4</v>
      </c>
      <c r="P386">
        <f t="shared" si="83"/>
        <v>1</v>
      </c>
      <c r="Q386">
        <f>($B$16/2)*(COS((ACOS((2*'Intake Valve Fxn Scratch'!$B$1)/$B$16-1)/($B$17/2))*(I386-($B$17/2)))+1)*P386</f>
        <v>7.5993000818504585E-3</v>
      </c>
      <c r="R386">
        <f t="shared" si="84"/>
        <v>0.99990790550663933</v>
      </c>
      <c r="S386">
        <f t="shared" si="85"/>
        <v>2.3798684432652729E-4</v>
      </c>
      <c r="T386">
        <f>S386*'Exhaust Gas Math'!$C$14</f>
        <v>2.8194718055203898E-4</v>
      </c>
      <c r="U386">
        <f>(T386/'Exhaust Gas Math'!$B$14)+('Exhaust Gas Math'!$D$10)</f>
        <v>1.0172977760521675E-2</v>
      </c>
      <c r="V386">
        <f>('Exhaust Gas Math'!$E$10*(2.53982214E-12*V385^4 - 0.0000000071629564556*V385^3 + 7.56281407226508E-06*V385^2 - 0.00322508455050905*V385 + 1.62997098133725)*$B$24+T386*'Exhaust Gas Math'!$D$14*$B$23)/('Exhaust Gas Math'!$E$10*(2.53982214E-12*V385^4 - 0.0000000071629564556*V385^3 + 7.56281407226508E-06*V385^2 - 0.00322508455050905*V385 + 1.62997098133725)+T386*'Exhaust Gas Math'!$D$14)</f>
        <v>324.51694467130602</v>
      </c>
      <c r="W386">
        <f>(353.3116967483*V386^-1.0020802909)*('Exhaust Gas Math'!$E$10/(T386+'Exhaust Gas Math'!$E$10))+(357.4500179626*V386^-1.0038444015 )*(T386/(T386+'Exhaust Gas Math'!$E$10))</f>
        <v>1.0772230975915986</v>
      </c>
      <c r="X386">
        <f t="shared" si="86"/>
        <v>-248.62608120811936</v>
      </c>
      <c r="Y386">
        <f t="shared" si="87"/>
        <v>69220.298716680118</v>
      </c>
      <c r="Z386">
        <f t="shared" si="88"/>
        <v>68971.672635472001</v>
      </c>
    </row>
    <row r="387" spans="5:26" x14ac:dyDescent="0.2">
      <c r="E387">
        <f t="shared" si="75"/>
        <v>4.7750000000000035E-2</v>
      </c>
      <c r="F387">
        <f t="shared" si="76"/>
        <v>71675.513123817087</v>
      </c>
      <c r="H387">
        <f t="shared" si="89"/>
        <v>4.7750000000000035E-2</v>
      </c>
      <c r="I387">
        <f t="shared" si="77"/>
        <v>132.00000000000182</v>
      </c>
      <c r="J387">
        <f t="shared" si="78"/>
        <v>5.2911440221576574E-2</v>
      </c>
      <c r="K387">
        <f t="shared" si="79"/>
        <v>19.735645034520939</v>
      </c>
      <c r="L387">
        <f t="shared" si="80"/>
        <v>4.1481714174810072E-4</v>
      </c>
      <c r="M387">
        <f>J387/SQRT('Exhaust Gas Math'!$E$14*$B$21*$B$23)</f>
        <v>8.9825551571997078E-4</v>
      </c>
      <c r="N387">
        <f t="shared" si="81"/>
        <v>3.108244396838495E-2</v>
      </c>
      <c r="O387">
        <f t="shared" si="82"/>
        <v>2.2031915202022954E-4</v>
      </c>
      <c r="P387">
        <f t="shared" si="83"/>
        <v>1</v>
      </c>
      <c r="Q387">
        <f>($B$16/2)*(COS((ACOS((2*'Intake Valve Fxn Scratch'!$B$1)/$B$16-1)/($B$17/2))*(I387-($B$17/2)))+1)*P387</f>
        <v>7.5657545183038678E-3</v>
      </c>
      <c r="R387">
        <f t="shared" si="84"/>
        <v>0.99549401556629835</v>
      </c>
      <c r="S387">
        <f t="shared" si="85"/>
        <v>2.6139929967974434E-4</v>
      </c>
      <c r="T387">
        <f>S387*'Exhaust Gas Math'!$C$14</f>
        <v>3.0968432625570275E-4</v>
      </c>
      <c r="U387">
        <f>(T387/'Exhaust Gas Math'!$B$14)+('Exhaust Gas Math'!$D$10)</f>
        <v>1.1130421519709241E-2</v>
      </c>
      <c r="V387">
        <f>('Exhaust Gas Math'!$E$10*(2.53982214E-12*V386^4 - 0.0000000071629564556*V386^3 + 7.56281407226508E-06*V386^2 - 0.00322508455050905*V386 + 1.62997098133725)*$B$24+T387*'Exhaust Gas Math'!$D$14*$B$23)/('Exhaust Gas Math'!$E$10*(2.53982214E-12*V386^4 - 0.0000000071629564556*V386^3 + 7.56281407226508E-06*V386^2 - 0.00322508455050905*V386 + 1.62997098133725)+T387*'Exhaust Gas Math'!$D$14)</f>
        <v>322.22570732627452</v>
      </c>
      <c r="W387">
        <f>(353.3116967483*V387^-1.0020802909)*('Exhaust Gas Math'!$E$10/(T387+'Exhaust Gas Math'!$E$10))+(357.4500179626*V387^-1.0038444015 )*(T387/(T387+'Exhaust Gas Math'!$E$10))</f>
        <v>1.0849159994158697</v>
      </c>
      <c r="X387">
        <f t="shared" si="86"/>
        <v>-211.28505014124636</v>
      </c>
      <c r="Y387">
        <f t="shared" si="87"/>
        <v>71886.798173958334</v>
      </c>
      <c r="Z387">
        <f t="shared" si="88"/>
        <v>71675.513123817087</v>
      </c>
    </row>
    <row r="388" spans="5:26" x14ac:dyDescent="0.2">
      <c r="E388">
        <f t="shared" ref="E388:E451" si="90">H388</f>
        <v>4.7875000000000036E-2</v>
      </c>
      <c r="F388">
        <f t="shared" ref="F388:F451" si="91">Z388</f>
        <v>74650.859585359736</v>
      </c>
      <c r="H388">
        <f t="shared" si="89"/>
        <v>4.7875000000000036E-2</v>
      </c>
      <c r="I388">
        <f t="shared" si="77"/>
        <v>138.00000000000182</v>
      </c>
      <c r="J388">
        <f t="shared" si="78"/>
        <v>5.5257690967634103E-2</v>
      </c>
      <c r="K388">
        <f t="shared" si="79"/>
        <v>17.770054605909102</v>
      </c>
      <c r="L388">
        <f t="shared" si="80"/>
        <v>4.3144787951518253E-4</v>
      </c>
      <c r="M388">
        <f>J388/SQRT('Exhaust Gas Math'!$E$14*$B$21*$B$23)</f>
        <v>9.3808683887206391E-4</v>
      </c>
      <c r="N388">
        <f t="shared" si="81"/>
        <v>3.3343486332452633E-2</v>
      </c>
      <c r="O388">
        <f t="shared" si="82"/>
        <v>2.3634591416415537E-4</v>
      </c>
      <c r="P388">
        <f t="shared" si="83"/>
        <v>1</v>
      </c>
      <c r="Q388">
        <f>($B$16/2)*(COS((ACOS((2*'Intake Valve Fxn Scratch'!$B$1)/$B$16-1)/($B$17/2))*(I388-($B$17/2)))+1)*P388</f>
        <v>7.4823226343067222E-3</v>
      </c>
      <c r="R388">
        <f t="shared" si="84"/>
        <v>0.98451613609298971</v>
      </c>
      <c r="S388">
        <f t="shared" si="85"/>
        <v>2.8570939787451023E-4</v>
      </c>
      <c r="T388">
        <f>S388*'Exhaust Gas Math'!$C$14</f>
        <v>3.3848492514743507E-4</v>
      </c>
      <c r="U388">
        <f>(T388/'Exhaust Gas Math'!$B$14)+('Exhaust Gas Math'!$D$10)</f>
        <v>1.2124574053079359E-2</v>
      </c>
      <c r="V388">
        <f>('Exhaust Gas Math'!$E$10*(2.53982214E-12*V387^4 - 0.0000000071629564556*V387^3 + 7.56281407226508E-06*V387^2 - 0.00322508455050905*V387 + 1.62997098133725)*$B$24+T388*'Exhaust Gas Math'!$D$14*$B$23)/('Exhaust Gas Math'!$E$10*(2.53982214E-12*V387^4 - 0.0000000071629564556*V387^3 + 7.56281407226508E-06*V387^2 - 0.00322508455050905*V387 + 1.62997098133725)+T388*'Exhaust Gas Math'!$D$14)</f>
        <v>320.23163753901139</v>
      </c>
      <c r="W388">
        <f>(353.3116967483*V388^-1.0020802909)*('Exhaust Gas Math'!$E$10/(T388+'Exhaust Gas Math'!$E$10))+(357.4500179626*V388^-1.0038444015 )*(T388/(T388+'Exhaust Gas Math'!$E$10))</f>
        <v>1.0917009680645606</v>
      </c>
      <c r="X388">
        <f t="shared" si="86"/>
        <v>-172.36584963966891</v>
      </c>
      <c r="Y388">
        <f t="shared" si="87"/>
        <v>74823.225434999404</v>
      </c>
      <c r="Z388">
        <f t="shared" si="88"/>
        <v>74650.859585359736</v>
      </c>
    </row>
    <row r="389" spans="5:26" x14ac:dyDescent="0.2">
      <c r="E389">
        <f t="shared" si="90"/>
        <v>4.8000000000000036E-2</v>
      </c>
      <c r="F389">
        <f t="shared" si="91"/>
        <v>77885.444631779043</v>
      </c>
      <c r="H389">
        <f t="shared" si="89"/>
        <v>4.8000000000000036E-2</v>
      </c>
      <c r="I389">
        <f t="shared" ref="I389:I452" si="92">($B$11*360*H389)-(720*FLOOR(H389/(2/$B$11),1))</f>
        <v>144.00000000000182</v>
      </c>
      <c r="J389">
        <f t="shared" ref="J389:J452" si="93">-(($B$4/1000)/2)*COS($B$12*H389)+(($B$4/1000)/2)</f>
        <v>5.7345838721686471E-2</v>
      </c>
      <c r="K389">
        <f t="shared" ref="K389:K452" si="94">($B$4/1000/2)*$B$12*SIN($B$12*H389)</f>
        <v>15.609771740411929</v>
      </c>
      <c r="L389">
        <f t="shared" ref="L389:L452" si="95">$B$8+P389*(J389*$B$6)</f>
        <v>4.4624912689887304E-4</v>
      </c>
      <c r="M389">
        <f>J389/SQRT('Exhaust Gas Math'!$E$14*$B$21*$B$23)</f>
        <v>9.735364548693039E-4</v>
      </c>
      <c r="N389">
        <f t="shared" ref="N389:N452" si="96">-(($B$4/1000)/2)*COS($B$12*(H389-M389))+(($B$4/1000)/2)</f>
        <v>3.5711621293390818E-2</v>
      </c>
      <c r="O389">
        <f t="shared" ref="O389:O452" si="97">N389*$B$6*P389</f>
        <v>2.5313177202636355E-4</v>
      </c>
      <c r="P389">
        <f t="shared" ref="P389:P452" si="98">IF(I389&lt;=$B$17,1,0)</f>
        <v>1</v>
      </c>
      <c r="Q389">
        <f>($B$16/2)*(COS((ACOS((2*'Intake Valve Fxn Scratch'!$B$1)/$B$16-1)/($B$17/2))*(I389-($B$17/2)))+1)*P389</f>
        <v>7.35010968238694E-3</v>
      </c>
      <c r="R389">
        <f t="shared" ref="R389:R452" si="99">Q389/$B$16</f>
        <v>0.96711969505091311</v>
      </c>
      <c r="S389">
        <f t="shared" ref="S389:S452" si="100">P389*($B$13*R389*(O389-O388)*$B$19+S388)</f>
        <v>3.1072101960654211E-4</v>
      </c>
      <c r="T389">
        <f>S389*'Exhaust Gas Math'!$C$14</f>
        <v>3.6811663125428581E-4</v>
      </c>
      <c r="U389">
        <f>(T389/'Exhaust Gas Math'!$B$14)+('Exhaust Gas Math'!$D$10)</f>
        <v>1.3147415133743866E-2</v>
      </c>
      <c r="V389">
        <f>('Exhaust Gas Math'!$E$10*(2.53982214E-12*V388^4 - 0.0000000071629564556*V388^3 + 7.56281407226508E-06*V388^2 - 0.00322508455050905*V388 + 1.62997098133725)*$B$24+T389*'Exhaust Gas Math'!$D$14*$B$23)/('Exhaust Gas Math'!$E$10*(2.53982214E-12*V388^4 - 0.0000000071629564556*V388^3 + 7.56281407226508E-06*V388^2 - 0.00322508455050905*V388 + 1.62997098133725)+T389*'Exhaust Gas Math'!$D$14)</f>
        <v>318.49625551449577</v>
      </c>
      <c r="W389">
        <f>(353.3116967483*V389^-1.0020802909)*('Exhaust Gas Math'!$E$10/(T389+'Exhaust Gas Math'!$E$10))+(357.4500179626*V389^-1.0038444015 )*(T389/(T389+'Exhaust Gas Math'!$E$10))</f>
        <v>1.0976750460609042</v>
      </c>
      <c r="X389">
        <f t="shared" ref="X389:X452" si="101">P389*SIGN(K389)*-0.5*W389*K389^2</f>
        <v>-133.73248066295582</v>
      </c>
      <c r="Y389">
        <f t="shared" ref="Y389:Y452" si="102">(U389*$B$21*V389)/L389</f>
        <v>78019.177112442005</v>
      </c>
      <c r="Z389">
        <f t="shared" ref="Z389:Z452" si="103">IF((X389+Y389)&lt;$B$22,(X389+Y389),$B$22)</f>
        <v>77885.444631779043</v>
      </c>
    </row>
    <row r="390" spans="5:26" x14ac:dyDescent="0.2">
      <c r="E390">
        <f t="shared" si="90"/>
        <v>4.8125000000000036E-2</v>
      </c>
      <c r="F390">
        <f t="shared" si="91"/>
        <v>81360.603047184864</v>
      </c>
      <c r="H390">
        <f t="shared" si="89"/>
        <v>4.8125000000000036E-2</v>
      </c>
      <c r="I390">
        <f t="shared" si="92"/>
        <v>150.00000000000182</v>
      </c>
      <c r="J390">
        <f t="shared" si="93"/>
        <v>5.9153005299967254E-2</v>
      </c>
      <c r="K390">
        <f t="shared" si="94"/>
        <v>13.278464949172065</v>
      </c>
      <c r="L390">
        <f t="shared" si="95"/>
        <v>4.5905871833547621E-4</v>
      </c>
      <c r="M390">
        <f>J390/SQRT('Exhaust Gas Math'!$E$14*$B$21*$B$23)</f>
        <v>1.0042159703005156E-3</v>
      </c>
      <c r="N390">
        <f t="shared" si="96"/>
        <v>3.818124315475957E-2</v>
      </c>
      <c r="O390">
        <f t="shared" si="97"/>
        <v>2.7063699120606551E-4</v>
      </c>
      <c r="P390">
        <f t="shared" si="98"/>
        <v>1</v>
      </c>
      <c r="Q390">
        <f>($B$16/2)*(COS((ACOS((2*'Intake Valve Fxn Scratch'!$B$1)/$B$16-1)/($B$17/2))*(I390-($B$17/2)))+1)*P390</f>
        <v>7.1708671356304904E-3</v>
      </c>
      <c r="R390">
        <f t="shared" si="99"/>
        <v>0.94353514942506456</v>
      </c>
      <c r="S390">
        <f t="shared" si="100"/>
        <v>3.3616843735874685E-4</v>
      </c>
      <c r="T390">
        <f>S390*'Exhaust Gas Math'!$C$14</f>
        <v>3.9826463253506199E-4</v>
      </c>
      <c r="U390">
        <f>(T390/'Exhaust Gas Math'!$B$14)+('Exhaust Gas Math'!$D$10)</f>
        <v>1.4188077932527993E-2</v>
      </c>
      <c r="V390">
        <f>('Exhaust Gas Math'!$E$10*(2.53982214E-12*V389^4 - 0.0000000071629564556*V389^3 + 7.56281407226508E-06*V389^2 - 0.00322508455050905*V389 + 1.62997098133725)*$B$24+T390*'Exhaust Gas Math'!$D$14*$B$23)/('Exhaust Gas Math'!$E$10*(2.53982214E-12*V389^4 - 0.0000000071629564556*V389^3 + 7.56281407226508E-06*V389^2 - 0.00322508455050905*V389 + 1.62997098133725)+T390*'Exhaust Gas Math'!$D$14)</f>
        <v>316.98849515175726</v>
      </c>
      <c r="W390">
        <f>(353.3116967483*V390^-1.0020802909)*('Exhaust Gas Math'!$E$10/(T390+'Exhaust Gas Math'!$E$10))+(357.4500179626*V390^-1.0038444015 )*(T390/(T390+'Exhaust Gas Math'!$E$10))</f>
        <v>1.1029187687733435</v>
      </c>
      <c r="X390">
        <f t="shared" si="101"/>
        <v>-97.232012471884531</v>
      </c>
      <c r="Y390">
        <f t="shared" si="102"/>
        <v>81457.835059656747</v>
      </c>
      <c r="Z390">
        <f t="shared" si="103"/>
        <v>81360.603047184864</v>
      </c>
    </row>
    <row r="391" spans="5:26" x14ac:dyDescent="0.2">
      <c r="E391">
        <f t="shared" si="90"/>
        <v>4.8250000000000036E-2</v>
      </c>
      <c r="F391">
        <f t="shared" si="91"/>
        <v>85051.430592963006</v>
      </c>
      <c r="H391">
        <f t="shared" ref="H391:H454" si="104">H390+$B$2</f>
        <v>4.8250000000000036E-2</v>
      </c>
      <c r="I391">
        <f t="shared" si="92"/>
        <v>156.00000000000182</v>
      </c>
      <c r="J391">
        <f t="shared" si="93"/>
        <v>6.0659391007270899E-2</v>
      </c>
      <c r="K391">
        <f t="shared" si="94"/>
        <v>10.801676517251638</v>
      </c>
      <c r="L391">
        <f t="shared" si="95"/>
        <v>4.6973630926063338E-4</v>
      </c>
      <c r="M391">
        <f>J391/SQRT('Exhaust Gas Math'!$E$14*$B$21*$B$23)</f>
        <v>1.0297892539745338E-3</v>
      </c>
      <c r="N391">
        <f t="shared" si="96"/>
        <v>4.0740475102977583E-2</v>
      </c>
      <c r="O391">
        <f t="shared" si="97"/>
        <v>2.8877738625440801E-4</v>
      </c>
      <c r="P391">
        <f t="shared" si="98"/>
        <v>1</v>
      </c>
      <c r="Q391">
        <f>($B$16/2)*(COS((ACOS((2*'Intake Valve Fxn Scratch'!$B$1)/$B$16-1)/($B$17/2))*(I391-($B$17/2)))+1)*P391</f>
        <v>6.9469694852800764E-3</v>
      </c>
      <c r="R391">
        <f t="shared" si="99"/>
        <v>0.9140749322736943</v>
      </c>
      <c r="S391">
        <f t="shared" si="100"/>
        <v>3.6171583233701407E-4</v>
      </c>
      <c r="T391">
        <f>S391*'Exhaust Gas Math'!$C$14</f>
        <v>4.285310785857056E-4</v>
      </c>
      <c r="U391">
        <f>(T391/'Exhaust Gas Math'!$B$14)+('Exhaust Gas Math'!$D$10)</f>
        <v>1.5232829263237126E-2</v>
      </c>
      <c r="V391">
        <f>('Exhaust Gas Math'!$E$10*(2.53982214E-12*V390^4 - 0.0000000071629564556*V390^3 + 7.56281407226508E-06*V390^2 - 0.00322508455050905*V390 + 1.62997098133725)*$B$24+T391*'Exhaust Gas Math'!$D$14*$B$23)/('Exhaust Gas Math'!$E$10*(2.53982214E-12*V390^4 - 0.0000000071629564556*V390^3 + 7.56281407226508E-06*V390^2 - 0.00322508455050905*V390 + 1.62997098133725)+T391*'Exhaust Gas Math'!$D$14)</f>
        <v>315.68280679235505</v>
      </c>
      <c r="W391">
        <f>(353.3116967483*V391^-1.0020802909)*('Exhaust Gas Math'!$E$10/(T391+'Exhaust Gas Math'!$E$10))+(357.4500179626*V391^-1.0038444015 )*(T391/(T391+'Exhaust Gas Math'!$E$10))</f>
        <v>1.1075002909073859</v>
      </c>
      <c r="X391">
        <f t="shared" si="101"/>
        <v>-64.609471350263988</v>
      </c>
      <c r="Y391">
        <f t="shared" si="102"/>
        <v>85116.040064313274</v>
      </c>
      <c r="Z391">
        <f t="shared" si="103"/>
        <v>85051.430592963006</v>
      </c>
    </row>
    <row r="392" spans="5:26" x14ac:dyDescent="0.2">
      <c r="E392">
        <f t="shared" si="90"/>
        <v>4.8375000000000036E-2</v>
      </c>
      <c r="F392">
        <f t="shared" si="91"/>
        <v>88927.467506003173</v>
      </c>
      <c r="H392">
        <f t="shared" si="104"/>
        <v>4.8375000000000036E-2</v>
      </c>
      <c r="I392">
        <f t="shared" si="92"/>
        <v>162.00000000000182</v>
      </c>
      <c r="J392">
        <f t="shared" si="93"/>
        <v>6.1848491566556717E-2</v>
      </c>
      <c r="K392">
        <f t="shared" si="94"/>
        <v>8.2065426570120685</v>
      </c>
      <c r="L392">
        <f t="shared" si="95"/>
        <v>4.7816491375373901E-4</v>
      </c>
      <c r="M392">
        <f>J392/SQRT('Exhaust Gas Math'!$E$14*$B$21*$B$23)</f>
        <v>1.0499761196438721E-3</v>
      </c>
      <c r="N392">
        <f t="shared" si="96"/>
        <v>4.3370137971737305E-2</v>
      </c>
      <c r="O392">
        <f t="shared" si="97"/>
        <v>3.0741701105140013E-4</v>
      </c>
      <c r="P392">
        <f t="shared" si="98"/>
        <v>1</v>
      </c>
      <c r="Q392">
        <f>($B$16/2)*(COS((ACOS((2*'Intake Valve Fxn Scratch'!$B$1)/$B$16-1)/($B$17/2))*(I392-($B$17/2)))+1)*P392</f>
        <v>6.6813827849855588E-3</v>
      </c>
      <c r="R392">
        <f t="shared" si="99"/>
        <v>0.87912931381388937</v>
      </c>
      <c r="S392">
        <f t="shared" si="100"/>
        <v>3.869627294678612E-4</v>
      </c>
      <c r="T392">
        <f>S392*'Exhaust Gas Math'!$C$14</f>
        <v>4.5844151957614597E-4</v>
      </c>
      <c r="U392">
        <f>(T392/'Exhaust Gas Math'!$B$14)+('Exhaust Gas Math'!$D$10)</f>
        <v>1.6265291844888504E-2</v>
      </c>
      <c r="V392">
        <f>('Exhaust Gas Math'!$E$10*(2.53982214E-12*V391^4 - 0.0000000071629564556*V391^3 + 7.56281407226508E-06*V391^2 - 0.00322508455050905*V391 + 1.62997098133725)*$B$24+T392*'Exhaust Gas Math'!$D$14*$B$23)/('Exhaust Gas Math'!$E$10*(2.53982214E-12*V391^4 - 0.0000000071629564556*V391^3 + 7.56281407226508E-06*V391^2 - 0.00322508455050905*V391 + 1.62997098133725)+T392*'Exhaust Gas Math'!$D$14)</f>
        <v>314.5578143851456</v>
      </c>
      <c r="W392">
        <f>(353.3116967483*V392^-1.0020802909)*('Exhaust Gas Math'!$E$10/(T392+'Exhaust Gas Math'!$E$10))+(357.4500179626*V392^-1.0038444015 )*(T392/(T392+'Exhaust Gas Math'!$E$10))</f>
        <v>1.1114783485043236</v>
      </c>
      <c r="X392">
        <f t="shared" si="101"/>
        <v>-37.427556443093906</v>
      </c>
      <c r="Y392">
        <f t="shared" si="102"/>
        <v>88964.895062446274</v>
      </c>
      <c r="Z392">
        <f t="shared" si="103"/>
        <v>88927.467506003173</v>
      </c>
    </row>
    <row r="393" spans="5:26" x14ac:dyDescent="0.2">
      <c r="E393">
        <f t="shared" si="90"/>
        <v>4.8500000000000036E-2</v>
      </c>
      <c r="F393">
        <f t="shared" si="91"/>
        <v>92954.027229124767</v>
      </c>
      <c r="H393">
        <f t="shared" si="104"/>
        <v>4.8500000000000036E-2</v>
      </c>
      <c r="I393">
        <f t="shared" si="92"/>
        <v>168.00000000000182</v>
      </c>
      <c r="J393">
        <f t="shared" si="93"/>
        <v>6.2707278943261835E-2</v>
      </c>
      <c r="K393">
        <f t="shared" si="94"/>
        <v>5.5214961980930051</v>
      </c>
      <c r="L393">
        <f t="shared" si="95"/>
        <v>4.8425218626016735E-4</v>
      </c>
      <c r="M393">
        <f>J393/SQRT('Exhaust Gas Math'!$E$14*$B$21*$B$23)</f>
        <v>1.0645553957838831E-3</v>
      </c>
      <c r="N393">
        <f t="shared" si="96"/>
        <v>4.6042841937539838E-2</v>
      </c>
      <c r="O393">
        <f t="shared" si="97"/>
        <v>3.2636172054546878E-4</v>
      </c>
      <c r="P393">
        <f t="shared" si="98"/>
        <v>1</v>
      </c>
      <c r="Q393">
        <f>($B$16/2)*(COS((ACOS((2*'Intake Valve Fxn Scratch'!$B$1)/$B$16-1)/($B$17/2))*(I393-($B$17/2)))+1)*P393</f>
        <v>6.3776253584119317E-3</v>
      </c>
      <c r="R393">
        <f t="shared" si="99"/>
        <v>0.83916123136999099</v>
      </c>
      <c r="S393">
        <f t="shared" si="100"/>
        <v>4.1145626310739935E-4</v>
      </c>
      <c r="T393">
        <f>S393*'Exhaust Gas Math'!$C$14</f>
        <v>4.8745943765042895E-4</v>
      </c>
      <c r="U393">
        <f>(T393/'Exhaust Gas Math'!$B$14)+('Exhaust Gas Math'!$D$10)</f>
        <v>1.7266945903372556E-2</v>
      </c>
      <c r="V393">
        <f>('Exhaust Gas Math'!$E$10*(2.53982214E-12*V392^4 - 0.0000000071629564556*V392^3 + 7.56281407226508E-06*V392^2 - 0.00322508455050905*V392 + 1.62997098133725)*$B$24+T393*'Exhaust Gas Math'!$D$14*$B$23)/('Exhaust Gas Math'!$E$10*(2.53982214E-12*V392^4 - 0.0000000071629564556*V392^3 + 7.56281407226508E-06*V392^2 - 0.00322508455050905*V392 + 1.62997098133725)+T393*'Exhaust Gas Math'!$D$14)</f>
        <v>313.59536130045126</v>
      </c>
      <c r="W393">
        <f>(353.3116967483*V393^-1.0020802909)*('Exhaust Gas Math'!$E$10/(T393+'Exhaust Gas Math'!$E$10))+(357.4500179626*V393^-1.0038444015 )*(T393/(T393+'Exhaust Gas Math'!$E$10))</f>
        <v>1.1149043646282455</v>
      </c>
      <c r="X393">
        <f t="shared" si="101"/>
        <v>-16.995000234070574</v>
      </c>
      <c r="Y393">
        <f t="shared" si="102"/>
        <v>92971.022229358845</v>
      </c>
      <c r="Z393">
        <f t="shared" si="103"/>
        <v>92954.027229124767</v>
      </c>
    </row>
    <row r="394" spans="5:26" x14ac:dyDescent="0.2">
      <c r="E394">
        <f t="shared" si="90"/>
        <v>4.8625000000000036E-2</v>
      </c>
      <c r="F394">
        <f t="shared" si="91"/>
        <v>97094.28538196611</v>
      </c>
      <c r="H394">
        <f t="shared" si="104"/>
        <v>4.8625000000000036E-2</v>
      </c>
      <c r="I394">
        <f t="shared" si="92"/>
        <v>174.00000000000182</v>
      </c>
      <c r="J394">
        <f t="shared" si="93"/>
        <v>6.322634408317436E-2</v>
      </c>
      <c r="K394">
        <f t="shared" si="94"/>
        <v>2.7759550713800918</v>
      </c>
      <c r="L394">
        <f t="shared" si="95"/>
        <v>4.8793143334849504E-4</v>
      </c>
      <c r="M394">
        <f>J394/SQRT('Exhaust Gas Math'!$E$14*$B$21*$B$23)</f>
        <v>1.0733673487942693E-3</v>
      </c>
      <c r="N394">
        <f t="shared" si="96"/>
        <v>4.872230204322734E-2</v>
      </c>
      <c r="O394">
        <f t="shared" si="97"/>
        <v>3.453543190347496E-4</v>
      </c>
      <c r="P394">
        <f t="shared" si="98"/>
        <v>1</v>
      </c>
      <c r="Q394">
        <f>($B$16/2)*(COS((ACOS((2*'Intake Valve Fxn Scratch'!$B$1)/$B$16-1)/($B$17/2))*(I394-($B$17/2)))+1)*P394</f>
        <v>6.0397211907254143E-3</v>
      </c>
      <c r="R394">
        <f t="shared" si="99"/>
        <v>0.79470015667439664</v>
      </c>
      <c r="S394">
        <f t="shared" si="100"/>
        <v>4.3471069685650776E-4</v>
      </c>
      <c r="T394">
        <f>S394*'Exhaust Gas Math'!$C$14</f>
        <v>5.1500937239345828E-4</v>
      </c>
      <c r="U394">
        <f>(T394/'Exhaust Gas Math'!$B$14)+('Exhaust Gas Math'!$D$10)</f>
        <v>1.8217927427122273E-2</v>
      </c>
      <c r="V394">
        <f>('Exhaust Gas Math'!$E$10*(2.53982214E-12*V393^4 - 0.0000000071629564556*V393^3 + 7.56281407226508E-06*V393^2 - 0.00322508455050905*V393 + 1.62997098133725)*$B$24+T394*'Exhaust Gas Math'!$D$14*$B$23)/('Exhaust Gas Math'!$E$10*(2.53982214E-12*V393^4 - 0.0000000071629564556*V393^3 + 7.56281407226508E-06*V393^2 - 0.00322508455050905*V393 + 1.62997098133725)+T394*'Exhaust Gas Math'!$D$14)</f>
        <v>312.77981988173559</v>
      </c>
      <c r="W394">
        <f>(353.3116967483*V394^-1.0020802909)*('Exhaust Gas Math'!$E$10/(T394+'Exhaust Gas Math'!$E$10))+(357.4500179626*V394^-1.0038444015 )*(T394/(T394+'Exhaust Gas Math'!$E$10))</f>
        <v>1.1178239665252654</v>
      </c>
      <c r="X394">
        <f t="shared" si="101"/>
        <v>-4.3069346955872998</v>
      </c>
      <c r="Y394">
        <f t="shared" si="102"/>
        <v>97098.592316661699</v>
      </c>
      <c r="Z394">
        <f t="shared" si="103"/>
        <v>97094.28538196611</v>
      </c>
    </row>
    <row r="395" spans="5:26" x14ac:dyDescent="0.2">
      <c r="E395">
        <f t="shared" si="90"/>
        <v>4.8750000000000036E-2</v>
      </c>
      <c r="F395">
        <f t="shared" si="91"/>
        <v>101312.21780384413</v>
      </c>
      <c r="H395">
        <f t="shared" si="104"/>
        <v>4.8750000000000036E-2</v>
      </c>
      <c r="I395">
        <f t="shared" si="92"/>
        <v>180.00000000000182</v>
      </c>
      <c r="J395">
        <f t="shared" si="93"/>
        <v>6.3399999999999998E-2</v>
      </c>
      <c r="K395">
        <f t="shared" si="94"/>
        <v>-8.0684547692949223E-13</v>
      </c>
      <c r="L395">
        <f t="shared" si="95"/>
        <v>4.8916234441769013E-4</v>
      </c>
      <c r="M395">
        <f>J395/SQRT('Exhaust Gas Math'!$E$14*$B$21*$B$23)</f>
        <v>1.0763154330738279E-3</v>
      </c>
      <c r="N395">
        <f t="shared" si="96"/>
        <v>5.1362995243408122E-2</v>
      </c>
      <c r="O395">
        <f t="shared" si="97"/>
        <v>3.6407212923015062E-4</v>
      </c>
      <c r="P395">
        <f t="shared" si="98"/>
        <v>1</v>
      </c>
      <c r="Q395">
        <f>($B$16/2)*(COS((ACOS((2*'Intake Valve Fxn Scratch'!$B$1)/$B$16-1)/($B$17/2))*(I395-($B$17/2)))+1)*P395</f>
        <v>5.6721466213976481E-3</v>
      </c>
      <c r="R395">
        <f t="shared" si="99"/>
        <v>0.74633508176284846</v>
      </c>
      <c r="S395">
        <f t="shared" si="100"/>
        <v>4.5623390364774697E-4</v>
      </c>
      <c r="T395">
        <f>S395*'Exhaust Gas Math'!$C$14</f>
        <v>5.4050829225350859E-4</v>
      </c>
      <c r="U395">
        <f>(T395/'Exhaust Gas Math'!$B$14)+('Exhaust Gas Math'!$D$10)</f>
        <v>1.9098111060537885E-2</v>
      </c>
      <c r="V395">
        <f>('Exhaust Gas Math'!$E$10*(2.53982214E-12*V394^4 - 0.0000000071629564556*V394^3 + 7.56281407226508E-06*V394^2 - 0.00322508455050905*V394 + 1.62997098133725)*$B$24+T395*'Exhaust Gas Math'!$D$14*$B$23)/('Exhaust Gas Math'!$E$10*(2.53982214E-12*V394^4 - 0.0000000071629564556*V394^3 + 7.56281407226508E-06*V394^2 - 0.00322508455050905*V394 + 1.62997098133725)+T395*'Exhaust Gas Math'!$D$14)</f>
        <v>312.0975704510148</v>
      </c>
      <c r="W395">
        <f>(353.3116967483*V395^-1.0020802909)*('Exhaust Gas Math'!$E$10/(T395+'Exhaust Gas Math'!$E$10))+(357.4500179626*V395^-1.0038444015 )*(T395/(T395+'Exhaust Gas Math'!$E$10))</f>
        <v>1.1202781392722259</v>
      </c>
      <c r="X395">
        <f t="shared" si="101"/>
        <v>3.646503235200542E-25</v>
      </c>
      <c r="Y395">
        <f t="shared" si="102"/>
        <v>101312.21780384413</v>
      </c>
      <c r="Z395">
        <f t="shared" si="103"/>
        <v>101312.21780384413</v>
      </c>
    </row>
    <row r="396" spans="5:26" x14ac:dyDescent="0.2">
      <c r="E396">
        <f t="shared" si="90"/>
        <v>4.8875000000000036E-2</v>
      </c>
      <c r="F396">
        <f t="shared" si="91"/>
        <v>101325</v>
      </c>
      <c r="H396">
        <f t="shared" si="104"/>
        <v>4.8875000000000036E-2</v>
      </c>
      <c r="I396">
        <f t="shared" si="92"/>
        <v>186.00000000000182</v>
      </c>
      <c r="J396">
        <f t="shared" si="93"/>
        <v>6.3226344083174152E-2</v>
      </c>
      <c r="K396">
        <f t="shared" si="94"/>
        <v>-2.7759550713816963</v>
      </c>
      <c r="L396">
        <f t="shared" si="95"/>
        <v>4.8793143334849352E-4</v>
      </c>
      <c r="M396">
        <f>J396/SQRT('Exhaust Gas Math'!$E$14*$B$21*$B$23)</f>
        <v>1.0733673487942658E-3</v>
      </c>
      <c r="N396">
        <f t="shared" si="96"/>
        <v>5.391028539015804E-2</v>
      </c>
      <c r="O396">
        <f t="shared" si="97"/>
        <v>3.8212787818130329E-4</v>
      </c>
      <c r="P396">
        <f t="shared" si="98"/>
        <v>1</v>
      </c>
      <c r="Q396">
        <f>($B$16/2)*(COS((ACOS((2*'Intake Valve Fxn Scratch'!$B$1)/$B$16-1)/($B$17/2))*(I396-($B$17/2)))+1)*P396</f>
        <v>5.279771044507782E-3</v>
      </c>
      <c r="R396">
        <f t="shared" si="99"/>
        <v>0.69470671638260284</v>
      </c>
      <c r="S396">
        <f t="shared" si="100"/>
        <v>4.7555959718221304E-4</v>
      </c>
      <c r="T396">
        <f>S396*'Exhaust Gas Math'!$C$14</f>
        <v>5.6340377968969418E-4</v>
      </c>
      <c r="U396">
        <f>(T396/'Exhaust Gas Math'!$B$14)+('Exhaust Gas Math'!$D$10)</f>
        <v>1.9888428196754165E-2</v>
      </c>
      <c r="V396">
        <f>('Exhaust Gas Math'!$E$10*(2.53982214E-12*V395^4 - 0.0000000071629564556*V395^3 + 7.56281407226508E-06*V395^2 - 0.00322508455050905*V395 + 1.62997098133725)*$B$24+T396*'Exhaust Gas Math'!$D$14*$B$23)/('Exhaust Gas Math'!$E$10*(2.53982214E-12*V395^4 - 0.0000000071629564556*V395^3 + 7.56281407226508E-06*V395^2 - 0.00322508455050905*V395 + 1.62997098133725)+T396*'Exhaust Gas Math'!$D$14)</f>
        <v>311.53657905150317</v>
      </c>
      <c r="W396">
        <f>(353.3116967483*V396^-1.0020802909)*('Exhaust Gas Math'!$E$10/(T396+'Exhaust Gas Math'!$E$10))+(357.4500179626*V396^-1.0038444015 )*(T396/(T396+'Exhaust Gas Math'!$E$10))</f>
        <v>1.1223041981651596</v>
      </c>
      <c r="X396">
        <f t="shared" si="101"/>
        <v>4.3241968635829435</v>
      </c>
      <c r="Y396">
        <f t="shared" si="102"/>
        <v>105580.75159274625</v>
      </c>
      <c r="Z396">
        <f t="shared" si="103"/>
        <v>101325</v>
      </c>
    </row>
    <row r="397" spans="5:26" x14ac:dyDescent="0.2">
      <c r="E397">
        <f t="shared" si="90"/>
        <v>4.9000000000000037E-2</v>
      </c>
      <c r="F397">
        <f t="shared" si="91"/>
        <v>101325</v>
      </c>
      <c r="H397">
        <f t="shared" si="104"/>
        <v>4.9000000000000037E-2</v>
      </c>
      <c r="I397">
        <f t="shared" si="92"/>
        <v>192.00000000000182</v>
      </c>
      <c r="J397">
        <f t="shared" si="93"/>
        <v>6.2707278943261419E-2</v>
      </c>
      <c r="K397">
        <f t="shared" si="94"/>
        <v>-5.5214961980945834</v>
      </c>
      <c r="L397">
        <f t="shared" si="95"/>
        <v>4.8425218626016442E-4</v>
      </c>
      <c r="M397">
        <f>J397/SQRT('Exhaust Gas Math'!$E$14*$B$21*$B$23)</f>
        <v>1.0645553957838762E-3</v>
      </c>
      <c r="N397">
        <f t="shared" si="96"/>
        <v>5.6301139018069345E-2</v>
      </c>
      <c r="O397">
        <f t="shared" si="97"/>
        <v>3.9907477091733411E-4</v>
      </c>
      <c r="P397">
        <f t="shared" si="98"/>
        <v>1</v>
      </c>
      <c r="Q397">
        <f>($B$16/2)*(COS((ACOS((2*'Intake Valve Fxn Scratch'!$B$1)/$B$16-1)/($B$17/2))*(I397-($B$17/2)))+1)*P397</f>
        <v>4.8677924021071498E-3</v>
      </c>
      <c r="R397">
        <f t="shared" si="99"/>
        <v>0.64049900027725659</v>
      </c>
      <c r="S397">
        <f t="shared" si="100"/>
        <v>4.9228307582257873E-4</v>
      </c>
      <c r="T397">
        <f>S397*'Exhaust Gas Math'!$C$14</f>
        <v>5.8321637758776965E-4</v>
      </c>
      <c r="U397">
        <f>(T397/'Exhaust Gas Math'!$B$14)+('Exhaust Gas Math'!$D$10)</f>
        <v>2.0572328711012899E-2</v>
      </c>
      <c r="V397">
        <f>('Exhaust Gas Math'!$E$10*(2.53982214E-12*V396^4 - 0.0000000071629564556*V396^3 + 7.56281407226508E-06*V396^2 - 0.00322508455050905*V396 + 1.62997098133725)*$B$24+T397*'Exhaust Gas Math'!$D$14*$B$23)/('Exhaust Gas Math'!$E$10*(2.53982214E-12*V396^4 - 0.0000000071629564556*V396^3 + 7.56281407226508E-06*V396^2 - 0.00322508455050905*V396 + 1.62997098133725)+T397*'Exhaust Gas Math'!$D$14)</f>
        <v>311.08602182961999</v>
      </c>
      <c r="W397">
        <f>(353.3116967483*V397^-1.0020802909)*('Exhaust Gas Math'!$E$10/(T397+'Exhaust Gas Math'!$E$10))+(357.4500179626*V397^-1.0038444015 )*(T397/(T397+'Exhaust Gas Math'!$E$10))</f>
        <v>1.1239367206307265</v>
      </c>
      <c r="X397">
        <f t="shared" si="101"/>
        <v>17.132684592709243</v>
      </c>
      <c r="Y397">
        <f t="shared" si="102"/>
        <v>109881.96062540472</v>
      </c>
      <c r="Z397">
        <f t="shared" si="103"/>
        <v>101325</v>
      </c>
    </row>
    <row r="398" spans="5:26" x14ac:dyDescent="0.2">
      <c r="E398">
        <f t="shared" si="90"/>
        <v>4.9125000000000037E-2</v>
      </c>
      <c r="F398">
        <f t="shared" si="91"/>
        <v>101325</v>
      </c>
      <c r="H398">
        <f t="shared" si="104"/>
        <v>4.9125000000000037E-2</v>
      </c>
      <c r="I398">
        <f t="shared" si="92"/>
        <v>198.00000000000182</v>
      </c>
      <c r="J398">
        <f t="shared" si="93"/>
        <v>6.1848491566556051E-2</v>
      </c>
      <c r="K398">
        <f t="shared" si="94"/>
        <v>-8.2065426570137827</v>
      </c>
      <c r="L398">
        <f t="shared" si="95"/>
        <v>4.7816491375373424E-4</v>
      </c>
      <c r="M398">
        <f>J398/SQRT('Exhaust Gas Math'!$E$14*$B$21*$B$23)</f>
        <v>1.0499761196438608E-3</v>
      </c>
      <c r="N398">
        <f t="shared" si="96"/>
        <v>5.8465535048487435E-2</v>
      </c>
      <c r="O398">
        <f t="shared" si="97"/>
        <v>4.1441648273840884E-4</v>
      </c>
      <c r="P398">
        <f t="shared" si="98"/>
        <v>1</v>
      </c>
      <c r="Q398">
        <f>($B$16/2)*(COS((ACOS((2*'Intake Valve Fxn Scratch'!$B$1)/$B$16-1)/($B$17/2))*(I398-($B$17/2)))+1)*P398</f>
        <v>4.4416683251894077E-3</v>
      </c>
      <c r="R398">
        <f t="shared" si="99"/>
        <v>0.58443004278807997</v>
      </c>
      <c r="S398">
        <f t="shared" si="100"/>
        <v>5.0609723438163417E-4</v>
      </c>
      <c r="T398">
        <f>S398*'Exhaust Gas Math'!$C$14</f>
        <v>5.9958225305641771E-4</v>
      </c>
      <c r="U398">
        <f>(T398/'Exhaust Gas Math'!$B$14)+('Exhaust Gas Math'!$D$10)</f>
        <v>2.1137253649523357E-2</v>
      </c>
      <c r="V398">
        <f>('Exhaust Gas Math'!$E$10*(2.53982214E-12*V397^4 - 0.0000000071629564556*V397^3 + 7.56281407226508E-06*V397^2 - 0.00322508455050905*V397 + 1.62997098133725)*$B$24+T398*'Exhaust Gas Math'!$D$14*$B$23)/('Exhaust Gas Math'!$E$10*(2.53982214E-12*V397^4 - 0.0000000071629564556*V397^3 + 7.56281407226508E-06*V397^2 - 0.00322508455050905*V397 + 1.62997098133725)+T398*'Exhaust Gas Math'!$D$14)</f>
        <v>310.73591957812448</v>
      </c>
      <c r="W398">
        <f>(353.3116967483*V398^-1.0020802909)*('Exhaust Gas Math'!$E$10/(T398+'Exhaust Gas Math'!$E$10))+(357.4500179626*V398^-1.0038444015 )*(T398/(T398+'Exhaust Gas Math'!$E$10))</f>
        <v>1.1252085371308367</v>
      </c>
      <c r="X398">
        <f t="shared" si="101"/>
        <v>37.889902300304939</v>
      </c>
      <c r="Y398">
        <f t="shared" si="102"/>
        <v>114207.95354255462</v>
      </c>
      <c r="Z398">
        <f t="shared" si="103"/>
        <v>101325</v>
      </c>
    </row>
    <row r="399" spans="5:26" x14ac:dyDescent="0.2">
      <c r="E399">
        <f t="shared" si="90"/>
        <v>4.9250000000000037E-2</v>
      </c>
      <c r="F399">
        <f t="shared" si="91"/>
        <v>101325</v>
      </c>
      <c r="H399">
        <f t="shared" si="104"/>
        <v>4.9250000000000037E-2</v>
      </c>
      <c r="I399">
        <f t="shared" si="92"/>
        <v>204.00000000000182</v>
      </c>
      <c r="J399">
        <f t="shared" si="93"/>
        <v>6.0659391007270025E-2</v>
      </c>
      <c r="K399">
        <f t="shared" si="94"/>
        <v>-10.801676517253284</v>
      </c>
      <c r="L399">
        <f t="shared" si="95"/>
        <v>4.697363092606272E-4</v>
      </c>
      <c r="M399">
        <f>J399/SQRT('Exhaust Gas Math'!$E$14*$B$21*$B$23)</f>
        <v>1.0297892539745189E-3</v>
      </c>
      <c r="N399">
        <f t="shared" si="96"/>
        <v>6.032863287230382E-2</v>
      </c>
      <c r="O399">
        <f t="shared" si="97"/>
        <v>4.2762252706013176E-4</v>
      </c>
      <c r="P399">
        <f t="shared" si="98"/>
        <v>1</v>
      </c>
      <c r="Q399">
        <f>($B$16/2)*(COS((ACOS((2*'Intake Valve Fxn Scratch'!$B$1)/$B$16-1)/($B$17/2))*(I399-($B$17/2)))+1)*P399</f>
        <v>4.0070438344667345E-3</v>
      </c>
      <c r="R399">
        <f t="shared" si="99"/>
        <v>0.52724260979825455</v>
      </c>
      <c r="S399">
        <f t="shared" si="100"/>
        <v>5.1682480382514212E-4</v>
      </c>
      <c r="T399">
        <f>S399*'Exhaust Gas Math'!$C$14</f>
        <v>6.1229139236759495E-4</v>
      </c>
      <c r="U399">
        <f>(T399/'Exhaust Gas Math'!$B$14)+('Exhaust Gas Math'!$D$10)</f>
        <v>2.157595366026472E-2</v>
      </c>
      <c r="V399">
        <f>('Exhaust Gas Math'!$E$10*(2.53982214E-12*V398^4 - 0.0000000071629564556*V398^3 + 7.56281407226508E-06*V398^2 - 0.00322508455050905*V398 + 1.62997098133725)*$B$24+T399*'Exhaust Gas Math'!$D$14*$B$23)/('Exhaust Gas Math'!$E$10*(2.53982214E-12*V398^4 - 0.0000000071629564556*V398^3 + 7.56281407226508E-06*V398^2 - 0.00322508455050905*V398 + 1.62997098133725)+T399*'Exhaust Gas Math'!$D$14)</f>
        <v>310.47676082357577</v>
      </c>
      <c r="W399">
        <f>(353.3116967483*V399^-1.0020802909)*('Exhaust Gas Math'!$E$10/(T399+'Exhaust Gas Math'!$E$10))+(357.4500179626*V399^-1.0038444015 )*(T399/(T399+'Exhaust Gas Math'!$E$10))</f>
        <v>1.1261518352108815</v>
      </c>
      <c r="X399">
        <f t="shared" si="101"/>
        <v>65.697567152342501</v>
      </c>
      <c r="Y399">
        <f t="shared" si="102"/>
        <v>118571.1429371033</v>
      </c>
      <c r="Z399">
        <f t="shared" si="103"/>
        <v>101325</v>
      </c>
    </row>
    <row r="400" spans="5:26" x14ac:dyDescent="0.2">
      <c r="E400">
        <f t="shared" si="90"/>
        <v>4.9375000000000037E-2</v>
      </c>
      <c r="F400">
        <f t="shared" si="91"/>
        <v>101325</v>
      </c>
      <c r="H400">
        <f t="shared" si="104"/>
        <v>4.9375000000000037E-2</v>
      </c>
      <c r="I400">
        <f t="shared" si="92"/>
        <v>210.00000000000182</v>
      </c>
      <c r="J400">
        <f t="shared" si="93"/>
        <v>5.9153005299966172E-2</v>
      </c>
      <c r="K400">
        <f t="shared" si="94"/>
        <v>-13.278464949173626</v>
      </c>
      <c r="L400">
        <f t="shared" si="95"/>
        <v>4.5905871833546862E-4</v>
      </c>
      <c r="M400">
        <f>J400/SQRT('Exhaust Gas Math'!$E$14*$B$21*$B$23)</f>
        <v>1.0042159703004972E-3</v>
      </c>
      <c r="N400">
        <f t="shared" si="96"/>
        <v>6.1813705050935044E-2</v>
      </c>
      <c r="O400">
        <f t="shared" si="97"/>
        <v>4.381490430386585E-4</v>
      </c>
      <c r="P400">
        <f t="shared" si="98"/>
        <v>1</v>
      </c>
      <c r="Q400">
        <f>($B$16/2)*(COS((ACOS((2*'Intake Valve Fxn Scratch'!$B$1)/$B$16-1)/($B$17/2))*(I400-($B$17/2)))+1)*P400</f>
        <v>3.5696765587262605E-3</v>
      </c>
      <c r="R400">
        <f t="shared" si="99"/>
        <v>0.46969428404292901</v>
      </c>
      <c r="S400">
        <f t="shared" si="100"/>
        <v>5.2444240115785343E-4</v>
      </c>
      <c r="T400">
        <f>S400*'Exhaust Gas Math'!$C$14</f>
        <v>6.2131609327749848E-4</v>
      </c>
      <c r="U400">
        <f>(T400/'Exhaust Gas Math'!$B$14)+('Exhaust Gas Math'!$D$10)</f>
        <v>2.1887472504237917E-2</v>
      </c>
      <c r="V400">
        <f>('Exhaust Gas Math'!$E$10*(2.53982214E-12*V399^4 - 0.0000000071629564556*V399^3 + 7.56281407226508E-06*V399^2 - 0.00322508455050905*V399 + 1.62997098133725)*$B$24+T400*'Exhaust Gas Math'!$D$14*$B$23)/('Exhaust Gas Math'!$E$10*(2.53982214E-12*V399^4 - 0.0000000071629564556*V399^3 + 7.56281407226508E-06*V399^2 - 0.00322508455050905*V399 + 1.62997098133725)+T400*'Exhaust Gas Math'!$D$14)</f>
        <v>310.29910852875759</v>
      </c>
      <c r="W400">
        <f>(353.3116967483*V400^-1.0020802909)*('Exhaust Gas Math'!$E$10/(T400+'Exhaust Gas Math'!$E$10))+(357.4500179626*V400^-1.0038444015 )*(T400/(T400+'Exhaust Gas Math'!$E$10))</f>
        <v>1.1267993748783645</v>
      </c>
      <c r="X400">
        <f t="shared" si="101"/>
        <v>99.337298424401041</v>
      </c>
      <c r="Y400">
        <f t="shared" si="102"/>
        <v>123010.4307925718</v>
      </c>
      <c r="Z400">
        <f t="shared" si="103"/>
        <v>101325</v>
      </c>
    </row>
    <row r="401" spans="5:26" x14ac:dyDescent="0.2">
      <c r="E401">
        <f t="shared" si="90"/>
        <v>4.9500000000000037E-2</v>
      </c>
      <c r="F401">
        <f t="shared" si="91"/>
        <v>101325</v>
      </c>
      <c r="H401">
        <f t="shared" si="104"/>
        <v>4.9500000000000037E-2</v>
      </c>
      <c r="I401">
        <f t="shared" si="92"/>
        <v>216.00000000000182</v>
      </c>
      <c r="J401">
        <f t="shared" si="93"/>
        <v>5.7345838721685194E-2</v>
      </c>
      <c r="K401">
        <f t="shared" si="94"/>
        <v>-15.60977174041339</v>
      </c>
      <c r="L401">
        <f t="shared" si="95"/>
        <v>4.4624912689886405E-4</v>
      </c>
      <c r="M401">
        <f>J401/SQRT('Exhaust Gas Math'!$E$14*$B$21*$B$23)</f>
        <v>9.7353645486928221E-4</v>
      </c>
      <c r="N401">
        <f t="shared" si="96"/>
        <v>6.2845765440107962E-2</v>
      </c>
      <c r="O401">
        <f t="shared" si="97"/>
        <v>4.454645125045578E-4</v>
      </c>
      <c r="P401">
        <f t="shared" si="98"/>
        <v>1</v>
      </c>
      <c r="Q401">
        <f>($B$16/2)*(COS((ACOS((2*'Intake Valve Fxn Scratch'!$B$1)/$B$16-1)/($B$17/2))*(I401-($B$17/2)))+1)*P401</f>
        <v>3.1353604614263383E-3</v>
      </c>
      <c r="R401">
        <f t="shared" si="99"/>
        <v>0.4125474291350445</v>
      </c>
      <c r="S401">
        <f t="shared" si="100"/>
        <v>5.2909220005338509E-4</v>
      </c>
      <c r="T401">
        <f>S401*'Exhaust Gas Math'!$C$14</f>
        <v>6.2682479142608352E-4</v>
      </c>
      <c r="U401">
        <f>(T401/'Exhaust Gas Math'!$B$14)+('Exhaust Gas Math'!$D$10)</f>
        <v>2.2077624321586383E-2</v>
      </c>
      <c r="V401">
        <f>('Exhaust Gas Math'!$E$10*(2.53982214E-12*V400^4 - 0.0000000071629564556*V400^3 + 7.56281407226508E-06*V400^2 - 0.00322508455050905*V400 + 1.62997098133725)*$B$24+T401*'Exhaust Gas Math'!$D$14*$B$23)/('Exhaust Gas Math'!$E$10*(2.53982214E-12*V400^4 - 0.0000000071629564556*V400^3 + 7.56281407226508E-06*V400^2 - 0.00322508455050905*V400 + 1.62997098133725)+T401*'Exhaust Gas Math'!$D$14)</f>
        <v>310.19320645600374</v>
      </c>
      <c r="W401">
        <f>(353.3116967483*V401^-1.0020802909)*('Exhaust Gas Math'!$E$10/(T401+'Exhaust Gas Math'!$E$10))+(357.4500179626*V401^-1.0038444015 )*(T401/(T401+'Exhaust Gas Math'!$E$10))</f>
        <v>1.1271857400270195</v>
      </c>
      <c r="X401">
        <f t="shared" si="101"/>
        <v>137.32784189883759</v>
      </c>
      <c r="Y401">
        <f t="shared" si="102"/>
        <v>127597.23973521493</v>
      </c>
      <c r="Z401">
        <f t="shared" si="103"/>
        <v>101325</v>
      </c>
    </row>
    <row r="402" spans="5:26" x14ac:dyDescent="0.2">
      <c r="E402">
        <f t="shared" si="90"/>
        <v>4.9625000000000037E-2</v>
      </c>
      <c r="F402">
        <f t="shared" si="91"/>
        <v>101325</v>
      </c>
      <c r="H402">
        <f t="shared" si="104"/>
        <v>4.9625000000000037E-2</v>
      </c>
      <c r="I402">
        <f t="shared" si="92"/>
        <v>222.00000000000182</v>
      </c>
      <c r="J402">
        <f t="shared" si="93"/>
        <v>5.5257690967632667E-2</v>
      </c>
      <c r="K402">
        <f t="shared" si="94"/>
        <v>-17.770054605910442</v>
      </c>
      <c r="L402">
        <f t="shared" si="95"/>
        <v>4.3144787951517234E-4</v>
      </c>
      <c r="M402">
        <f>J402/SQRT('Exhaust Gas Math'!$E$14*$B$21*$B$23)</f>
        <v>9.3808683887203952E-4</v>
      </c>
      <c r="N402">
        <f t="shared" si="96"/>
        <v>6.3355736789099476E-2</v>
      </c>
      <c r="O402">
        <f t="shared" si="97"/>
        <v>4.4907930081652914E-4</v>
      </c>
      <c r="P402">
        <f t="shared" si="98"/>
        <v>1</v>
      </c>
      <c r="Q402">
        <f>($B$16/2)*(COS((ACOS((2*'Intake Valve Fxn Scratch'!$B$1)/$B$16-1)/($B$17/2))*(I402-($B$17/2)))+1)*P402</f>
        <v>2.7098490859542011E-3</v>
      </c>
      <c r="R402">
        <f t="shared" si="99"/>
        <v>0.35655909025713173</v>
      </c>
      <c r="S402">
        <f t="shared" si="100"/>
        <v>5.3107798614846695E-4</v>
      </c>
      <c r="T402">
        <f>S402*'Exhaust Gas Math'!$C$14</f>
        <v>6.2917738697510297E-4</v>
      </c>
      <c r="U402">
        <f>(T402/'Exhaust Gas Math'!$B$14)+('Exhaust Gas Math'!$D$10)</f>
        <v>2.2158832314303656E-2</v>
      </c>
      <c r="V402">
        <f>('Exhaust Gas Math'!$E$10*(2.53982214E-12*V401^4 - 0.0000000071629564556*V401^3 + 7.56281407226508E-06*V401^2 - 0.00322508455050905*V401 + 1.62997098133725)*$B$24+T402*'Exhaust Gas Math'!$D$14*$B$23)/('Exhaust Gas Math'!$E$10*(2.53982214E-12*V401^4 - 0.0000000071629564556*V401^3 + 7.56281407226508E-06*V401^2 - 0.00322508455050905*V401 + 1.62997098133725)+T402*'Exhaust Gas Math'!$D$14)</f>
        <v>310.14862761277499</v>
      </c>
      <c r="W402">
        <f>(353.3116967483*V402^-1.0020802909)*('Exhaust Gas Math'!$E$10/(T402+'Exhaust Gas Math'!$E$10))+(357.4500179626*V402^-1.0038444015 )*(T402/(T402+'Exhaust Gas Math'!$E$10))</f>
        <v>1.1273484574003987</v>
      </c>
      <c r="X402">
        <f t="shared" si="101"/>
        <v>177.99413977283172</v>
      </c>
      <c r="Y402">
        <f t="shared" si="102"/>
        <v>132440.99467589534</v>
      </c>
      <c r="Z402">
        <f t="shared" si="103"/>
        <v>101325</v>
      </c>
    </row>
    <row r="403" spans="5:26" x14ac:dyDescent="0.2">
      <c r="E403">
        <f t="shared" si="90"/>
        <v>4.9750000000000037E-2</v>
      </c>
      <c r="F403">
        <f t="shared" si="91"/>
        <v>101325</v>
      </c>
      <c r="H403">
        <f t="shared" si="104"/>
        <v>4.9750000000000037E-2</v>
      </c>
      <c r="I403">
        <f t="shared" si="92"/>
        <v>228.00000000000182</v>
      </c>
      <c r="J403">
        <f t="shared" si="93"/>
        <v>5.2911440221574978E-2</v>
      </c>
      <c r="K403">
        <f t="shared" si="94"/>
        <v>-19.735645034522143</v>
      </c>
      <c r="L403">
        <f t="shared" si="95"/>
        <v>4.1481714174808934E-4</v>
      </c>
      <c r="M403">
        <f>J403/SQRT('Exhaust Gas Math'!$E$14*$B$21*$B$23)</f>
        <v>8.9825551571994368E-4</v>
      </c>
      <c r="N403">
        <f t="shared" si="96"/>
        <v>6.3284913265651249E-2</v>
      </c>
      <c r="O403">
        <f t="shared" si="97"/>
        <v>4.4857728821272395E-4</v>
      </c>
      <c r="P403">
        <f t="shared" si="98"/>
        <v>1</v>
      </c>
      <c r="Q403">
        <f>($B$16/2)*(COS((ACOS((2*'Intake Valve Fxn Scratch'!$B$1)/$B$16-1)/($B$17/2))*(I403-($B$17/2)))+1)*P403</f>
        <v>2.2987793363430219E-3</v>
      </c>
      <c r="R403">
        <f t="shared" si="99"/>
        <v>0.30247096530829237</v>
      </c>
      <c r="S403">
        <f t="shared" si="100"/>
        <v>5.3084403973250043E-4</v>
      </c>
      <c r="T403">
        <f>S403*'Exhaust Gas Math'!$C$14</f>
        <v>6.2890022656075871E-4</v>
      </c>
      <c r="U403">
        <f>(T403/'Exhaust Gas Math'!$B$14)+('Exhaust Gas Math'!$D$10)</f>
        <v>2.2149265161582075E-2</v>
      </c>
      <c r="V403">
        <f>('Exhaust Gas Math'!$E$10*(2.53982214E-12*V402^4 - 0.0000000071629564556*V402^3 + 7.56281407226508E-06*V402^2 - 0.00322508455050905*V402 + 1.62997098133725)*$B$24+T403*'Exhaust Gas Math'!$D$14*$B$23)/('Exhaust Gas Math'!$E$10*(2.53982214E-12*V402^4 - 0.0000000071629564556*V402^3 + 7.56281407226508E-06*V402^2 - 0.00322508455050905*V402 + 1.62997098133725)+T403*'Exhaust Gas Math'!$D$14)</f>
        <v>310.15403660183938</v>
      </c>
      <c r="W403">
        <f>(353.3116967483*V403^-1.0020802909)*('Exhaust Gas Math'!$E$10/(T403+'Exhaust Gas Math'!$E$10))+(357.4500179626*V403^-1.0038444015 )*(T403/(T403+'Exhaust Gas Math'!$E$10))</f>
        <v>1.1273287118595599</v>
      </c>
      <c r="X403">
        <f t="shared" si="101"/>
        <v>219.54483438274082</v>
      </c>
      <c r="Y403">
        <f t="shared" si="102"/>
        <v>137693.71052577562</v>
      </c>
      <c r="Z403">
        <f t="shared" si="103"/>
        <v>101325</v>
      </c>
    </row>
    <row r="404" spans="5:26" x14ac:dyDescent="0.2">
      <c r="E404">
        <f t="shared" si="90"/>
        <v>4.9875000000000037E-2</v>
      </c>
      <c r="F404">
        <f t="shared" si="91"/>
        <v>101325</v>
      </c>
      <c r="H404">
        <f t="shared" si="104"/>
        <v>4.9875000000000037E-2</v>
      </c>
      <c r="I404">
        <f t="shared" si="92"/>
        <v>234.00000000000182</v>
      </c>
      <c r="J404">
        <f t="shared" si="93"/>
        <v>5.0332792497670482E-2</v>
      </c>
      <c r="K404">
        <f t="shared" si="94"/>
        <v>-21.485007606186389</v>
      </c>
      <c r="L404">
        <f t="shared" si="95"/>
        <v>3.9653912344079687E-4</v>
      </c>
      <c r="M404">
        <f>J404/SQRT('Exhaust Gas Math'!$E$14*$B$21*$B$23)</f>
        <v>8.5447888572468965E-4</v>
      </c>
      <c r="N404">
        <f t="shared" si="96"/>
        <v>6.2589395196655268E-2</v>
      </c>
      <c r="O404">
        <f t="shared" si="97"/>
        <v>4.436473042213813E-4</v>
      </c>
      <c r="P404">
        <f t="shared" si="98"/>
        <v>1</v>
      </c>
      <c r="Q404">
        <f>($B$16/2)*(COS((ACOS((2*'Intake Valve Fxn Scratch'!$B$1)/$B$16-1)/($B$17/2))*(I404-($B$17/2)))+1)*P404</f>
        <v>1.9075968031529282E-3</v>
      </c>
      <c r="R404">
        <f t="shared" si="99"/>
        <v>0.25099957936222739</v>
      </c>
      <c r="S404">
        <f t="shared" si="100"/>
        <v>5.2893754071550486E-4</v>
      </c>
      <c r="T404">
        <f>S404*'Exhaust Gas Math'!$C$14</f>
        <v>6.2664156380110795E-4</v>
      </c>
      <c r="U404">
        <f>(T404/'Exhaust Gas Math'!$B$14)+('Exhaust Gas Math'!$D$10)</f>
        <v>2.2071299584790538E-2</v>
      </c>
      <c r="V404">
        <f>('Exhaust Gas Math'!$E$10*(2.53982214E-12*V403^4 - 0.0000000071629564556*V403^3 + 7.56281407226508E-06*V403^2 - 0.00322508455050905*V403 + 1.62997098133725)*$B$24+T404*'Exhaust Gas Math'!$D$14*$B$23)/('Exhaust Gas Math'!$E$10*(2.53982214E-12*V403^4 - 0.0000000071629564556*V403^3 + 7.56281407226508E-06*V403^2 - 0.00322508455050905*V403 + 1.62997098133725)+T404*'Exhaust Gas Math'!$D$14)</f>
        <v>310.19716169889131</v>
      </c>
      <c r="W404">
        <f>(353.3116967483*V404^-1.0020802909)*('Exhaust Gas Math'!$E$10/(T404+'Exhaust Gas Math'!$E$10))+(357.4500179626*V404^-1.0038444015 )*(T404/(T404+'Exhaust Gas Math'!$E$10))</f>
        <v>1.1271713061267064</v>
      </c>
      <c r="X404">
        <f t="shared" si="101"/>
        <v>260.15426639022508</v>
      </c>
      <c r="Y404">
        <f t="shared" si="102"/>
        <v>143553.47866855416</v>
      </c>
      <c r="Z404">
        <f t="shared" si="103"/>
        <v>101325</v>
      </c>
    </row>
    <row r="405" spans="5:26" x14ac:dyDescent="0.2">
      <c r="E405">
        <f t="shared" si="90"/>
        <v>5.0000000000000037E-2</v>
      </c>
      <c r="F405">
        <f t="shared" si="91"/>
        <v>101325</v>
      </c>
      <c r="H405">
        <f t="shared" si="104"/>
        <v>5.0000000000000037E-2</v>
      </c>
      <c r="I405">
        <f t="shared" si="92"/>
        <v>240.00000000000182</v>
      </c>
      <c r="J405">
        <f t="shared" si="93"/>
        <v>4.7549999999999003E-2</v>
      </c>
      <c r="K405">
        <f t="shared" si="94"/>
        <v>-22.998975938490364</v>
      </c>
      <c r="L405">
        <f t="shared" si="95"/>
        <v>3.768140823867908E-4</v>
      </c>
      <c r="M405">
        <f>J405/SQRT('Exhaust Gas Math'!$E$14*$B$21*$B$23)</f>
        <v>8.0723657480535405E-4</v>
      </c>
      <c r="N405">
        <f t="shared" si="96"/>
        <v>6.1244119152323168E-2</v>
      </c>
      <c r="O405">
        <f t="shared" si="97"/>
        <v>4.3411169377769018E-4</v>
      </c>
      <c r="P405">
        <f t="shared" si="98"/>
        <v>1</v>
      </c>
      <c r="Q405">
        <f>($B$16/2)*(COS((ACOS((2*'Intake Valve Fxn Scratch'!$B$1)/$B$16-1)/($B$17/2))*(I405-($B$17/2)))+1)*P405</f>
        <v>1.5414836237512173E-3</v>
      </c>
      <c r="R405">
        <f t="shared" si="99"/>
        <v>0.20282679259884437</v>
      </c>
      <c r="S405">
        <f t="shared" si="100"/>
        <v>5.2595770784467151E-4</v>
      </c>
      <c r="T405">
        <f>S405*'Exhaust Gas Math'!$C$14</f>
        <v>6.231113036355712E-4</v>
      </c>
      <c r="U405">
        <f>(T405/'Exhaust Gas Math'!$B$14)+('Exhaust Gas Math'!$D$10)</f>
        <v>2.1949440414423375E-2</v>
      </c>
      <c r="V405">
        <f>('Exhaust Gas Math'!$E$10*(2.53982214E-12*V404^4 - 0.0000000071629564556*V404^3 + 7.56281407226508E-06*V404^2 - 0.00322508455050905*V404 + 1.62997098133725)*$B$24+T405*'Exhaust Gas Math'!$D$14*$B$23)/('Exhaust Gas Math'!$E$10*(2.53982214E-12*V404^4 - 0.0000000071629564556*V404^3 + 7.56281407226508E-06*V404^2 - 0.00322508455050905*V404 + 1.62997098133725)+T405*'Exhaust Gas Math'!$D$14)</f>
        <v>310.26507546837001</v>
      </c>
      <c r="W405">
        <f>(353.3116967483*V405^-1.0020802909)*('Exhaust Gas Math'!$E$10/(T405+'Exhaust Gas Math'!$E$10))+(357.4500179626*V405^-1.0038444015 )*(T405/(T405+'Exhaust Gas Math'!$E$10))</f>
        <v>1.1269235109748656</v>
      </c>
      <c r="X405">
        <f t="shared" si="101"/>
        <v>298.0447263469419</v>
      </c>
      <c r="Y405">
        <f t="shared" si="102"/>
        <v>150266.87618012584</v>
      </c>
      <c r="Z405">
        <f t="shared" si="103"/>
        <v>101325</v>
      </c>
    </row>
    <row r="406" spans="5:26" x14ac:dyDescent="0.2">
      <c r="E406">
        <f t="shared" si="90"/>
        <v>5.0125000000000038E-2</v>
      </c>
      <c r="F406">
        <f t="shared" si="91"/>
        <v>101325</v>
      </c>
      <c r="H406">
        <f t="shared" si="104"/>
        <v>5.0125000000000038E-2</v>
      </c>
      <c r="I406">
        <f t="shared" si="92"/>
        <v>246.00000000000182</v>
      </c>
      <c r="J406">
        <f t="shared" si="93"/>
        <v>4.4593551585501795E-2</v>
      </c>
      <c r="K406">
        <f t="shared" si="94"/>
        <v>-24.260962677567107</v>
      </c>
      <c r="L406">
        <f t="shared" si="95"/>
        <v>3.55858130263589E-4</v>
      </c>
      <c r="M406">
        <f>J406/SQRT('Exhaust Gas Math'!$E$14*$B$21*$B$23)</f>
        <v>7.5704617960645822E-4</v>
      </c>
      <c r="N406">
        <f t="shared" si="96"/>
        <v>5.9246088902351182E-2</v>
      </c>
      <c r="O406">
        <f t="shared" si="97"/>
        <v>4.1994921894680678E-4</v>
      </c>
      <c r="P406">
        <f t="shared" si="98"/>
        <v>1</v>
      </c>
      <c r="Q406">
        <f>($B$16/2)*(COS((ACOS((2*'Intake Valve Fxn Scratch'!$B$1)/$B$16-1)/($B$17/2))*(I406-($B$17/2)))+1)*P406</f>
        <v>1.2052898326528956E-3</v>
      </c>
      <c r="R406">
        <f t="shared" si="99"/>
        <v>0.15859076745432837</v>
      </c>
      <c r="S406">
        <f t="shared" si="100"/>
        <v>5.2249723747615096E-4</v>
      </c>
      <c r="T406">
        <f>S406*'Exhaust Gas Math'!$C$14</f>
        <v>6.1901162381272526E-4</v>
      </c>
      <c r="U406">
        <f>(T406/'Exhaust Gas Math'!$B$14)+('Exhaust Gas Math'!$D$10)</f>
        <v>2.1807925750189826E-2</v>
      </c>
      <c r="V406">
        <f>('Exhaust Gas Math'!$E$10*(2.53982214E-12*V405^4 - 0.0000000071629564556*V405^3 + 7.56281407226508E-06*V405^2 - 0.00322508455050905*V405 + 1.62997098133725)*$B$24+T406*'Exhaust Gas Math'!$D$14*$B$23)/('Exhaust Gas Math'!$E$10*(2.53982214E-12*V405^4 - 0.0000000071629564556*V405^3 + 7.56281407226508E-06*V405^2 - 0.00322508455050905*V405 + 1.62997098133725)+T406*'Exhaust Gas Math'!$D$14)</f>
        <v>310.3448455885175</v>
      </c>
      <c r="W406">
        <f>(353.3116967483*V406^-1.0020802909)*('Exhaust Gas Math'!$E$10/(T406+'Exhaust Gas Math'!$E$10))+(357.4500179626*V406^-1.0038444015 )*(T406/(T406+'Exhaust Gas Math'!$E$10))</f>
        <v>1.1266325946186055</v>
      </c>
      <c r="X406">
        <f t="shared" si="101"/>
        <v>331.56476735035454</v>
      </c>
      <c r="Y406">
        <f t="shared" si="102"/>
        <v>158130.64481188104</v>
      </c>
      <c r="Z406">
        <f t="shared" si="103"/>
        <v>101325</v>
      </c>
    </row>
    <row r="407" spans="5:26" x14ac:dyDescent="0.2">
      <c r="E407">
        <f t="shared" si="90"/>
        <v>5.0250000000000038E-2</v>
      </c>
      <c r="F407">
        <f t="shared" si="91"/>
        <v>101325</v>
      </c>
      <c r="H407">
        <f t="shared" si="104"/>
        <v>5.0250000000000038E-2</v>
      </c>
      <c r="I407">
        <f t="shared" si="92"/>
        <v>252.00000000000182</v>
      </c>
      <c r="J407">
        <f t="shared" si="93"/>
        <v>4.149583872168492E-2</v>
      </c>
      <c r="K407">
        <f t="shared" si="94"/>
        <v>-25.257141232615535</v>
      </c>
      <c r="L407">
        <f t="shared" si="95"/>
        <v>3.9769296294121147E-5</v>
      </c>
      <c r="M407">
        <f>J407/SQRT('Exhaust Gas Math'!$E$14*$B$21*$B$23)</f>
        <v>7.0445759660082053E-4</v>
      </c>
      <c r="N407">
        <f t="shared" si="96"/>
        <v>5.6616440724261127E-2</v>
      </c>
      <c r="O407">
        <f t="shared" si="97"/>
        <v>0</v>
      </c>
      <c r="P407">
        <f t="shared" si="98"/>
        <v>0</v>
      </c>
      <c r="Q407">
        <f>($B$16/2)*(COS((ACOS((2*'Intake Valve Fxn Scratch'!$B$1)/$B$16-1)/($B$17/2))*(I407-($B$17/2)))+1)*P407</f>
        <v>0</v>
      </c>
      <c r="R407">
        <f t="shared" si="99"/>
        <v>0</v>
      </c>
      <c r="S407">
        <f t="shared" si="100"/>
        <v>0</v>
      </c>
      <c r="T407">
        <f>S407*'Exhaust Gas Math'!$C$14</f>
        <v>0</v>
      </c>
      <c r="U407">
        <f>(T407/'Exhaust Gas Math'!$B$14)+('Exhaust Gas Math'!$D$10)</f>
        <v>4.4059320573952224E-4</v>
      </c>
      <c r="V407">
        <f>('Exhaust Gas Math'!$E$10*(2.53982214E-12*V406^4 - 0.0000000071629564556*V406^3 + 7.56281407226508E-06*V406^2 - 0.00322508455050905*V406 + 1.62997098133725)*$B$24+T407*'Exhaust Gas Math'!$D$14*$B$23)/('Exhaust Gas Math'!$E$10*(2.53982214E-12*V406^4 - 0.0000000071629564556*V406^3 + 7.56281407226508E-06*V406^2 - 0.00322508455050905*V406 + 1.62997098133725)+T407*'Exhaust Gas Math'!$D$14)</f>
        <v>1100</v>
      </c>
      <c r="W407">
        <f>(353.3116967483*V407^-1.0020802909)*('Exhaust Gas Math'!$E$10/(T407+'Exhaust Gas Math'!$E$10))+(357.4500179626*V407^-1.0038444015 )*(T407/(T407+'Exhaust Gas Math'!$E$10))</f>
        <v>0.31654710700089367</v>
      </c>
      <c r="X407">
        <f t="shared" si="101"/>
        <v>0</v>
      </c>
      <c r="Y407">
        <f t="shared" si="102"/>
        <v>101325</v>
      </c>
      <c r="Z407">
        <f t="shared" si="103"/>
        <v>101325</v>
      </c>
    </row>
    <row r="408" spans="5:26" x14ac:dyDescent="0.2">
      <c r="E408">
        <f t="shared" si="90"/>
        <v>5.0375000000000038E-2</v>
      </c>
      <c r="F408">
        <f t="shared" si="91"/>
        <v>101325</v>
      </c>
      <c r="H408">
        <f t="shared" si="104"/>
        <v>5.0375000000000038E-2</v>
      </c>
      <c r="I408">
        <f t="shared" si="92"/>
        <v>258.00000000000182</v>
      </c>
      <c r="J408">
        <f t="shared" si="93"/>
        <v>3.8290800598922009E-2</v>
      </c>
      <c r="K408">
        <f t="shared" si="94"/>
        <v>-25.976597262922901</v>
      </c>
      <c r="L408">
        <f t="shared" si="95"/>
        <v>3.9769296294121147E-5</v>
      </c>
      <c r="M408">
        <f>J408/SQRT('Exhaust Gas Math'!$E$14*$B$21*$B$23)</f>
        <v>6.500469973087119E-4</v>
      </c>
      <c r="N408">
        <f t="shared" si="96"/>
        <v>5.3401053069948343E-2</v>
      </c>
      <c r="O408">
        <f t="shared" si="97"/>
        <v>0</v>
      </c>
      <c r="P408">
        <f t="shared" si="98"/>
        <v>0</v>
      </c>
      <c r="Q408">
        <f>($B$16/2)*(COS((ACOS((2*'Intake Valve Fxn Scratch'!$B$1)/$B$16-1)/($B$17/2))*(I408-($B$17/2)))+1)*P408</f>
        <v>0</v>
      </c>
      <c r="R408">
        <f t="shared" si="99"/>
        <v>0</v>
      </c>
      <c r="S408">
        <f t="shared" si="100"/>
        <v>0</v>
      </c>
      <c r="T408">
        <f>S408*'Exhaust Gas Math'!$C$14</f>
        <v>0</v>
      </c>
      <c r="U408">
        <f>(T408/'Exhaust Gas Math'!$B$14)+('Exhaust Gas Math'!$D$10)</f>
        <v>4.4059320573952224E-4</v>
      </c>
      <c r="V408">
        <f>('Exhaust Gas Math'!$E$10*(2.53982214E-12*V407^4 - 0.0000000071629564556*V407^3 + 7.56281407226508E-06*V407^2 - 0.00322508455050905*V407 + 1.62997098133725)*$B$24+T408*'Exhaust Gas Math'!$D$14*$B$23)/('Exhaust Gas Math'!$E$10*(2.53982214E-12*V407^4 - 0.0000000071629564556*V407^3 + 7.56281407226508E-06*V407^2 - 0.00322508455050905*V407 + 1.62997098133725)+T408*'Exhaust Gas Math'!$D$14)</f>
        <v>1100</v>
      </c>
      <c r="W408">
        <f>(353.3116967483*V408^-1.0020802909)*('Exhaust Gas Math'!$E$10/(T408+'Exhaust Gas Math'!$E$10))+(357.4500179626*V408^-1.0038444015 )*(T408/(T408+'Exhaust Gas Math'!$E$10))</f>
        <v>0.31654710700089367</v>
      </c>
      <c r="X408">
        <f t="shared" si="101"/>
        <v>0</v>
      </c>
      <c r="Y408">
        <f t="shared" si="102"/>
        <v>101325</v>
      </c>
      <c r="Z408">
        <f t="shared" si="103"/>
        <v>101325</v>
      </c>
    </row>
    <row r="409" spans="5:26" x14ac:dyDescent="0.2">
      <c r="E409">
        <f t="shared" si="90"/>
        <v>5.0500000000000038E-2</v>
      </c>
      <c r="F409">
        <f t="shared" si="91"/>
        <v>101325</v>
      </c>
      <c r="H409">
        <f t="shared" si="104"/>
        <v>5.0500000000000038E-2</v>
      </c>
      <c r="I409">
        <f t="shared" si="92"/>
        <v>264.00000000000182</v>
      </c>
      <c r="J409">
        <f t="shared" si="93"/>
        <v>3.5013552285583623E-2</v>
      </c>
      <c r="K409">
        <f t="shared" si="94"/>
        <v>-26.411448257665239</v>
      </c>
      <c r="L409">
        <f t="shared" si="95"/>
        <v>3.9769296294121147E-5</v>
      </c>
      <c r="M409">
        <f>J409/SQRT('Exhaust Gas Math'!$E$14*$B$21*$B$23)</f>
        <v>5.944105156421302E-4</v>
      </c>
      <c r="N409">
        <f t="shared" si="96"/>
        <v>4.9669531178882065E-2</v>
      </c>
      <c r="O409">
        <f t="shared" si="97"/>
        <v>0</v>
      </c>
      <c r="P409">
        <f t="shared" si="98"/>
        <v>0</v>
      </c>
      <c r="Q409">
        <f>($B$16/2)*(COS((ACOS((2*'Intake Valve Fxn Scratch'!$B$1)/$B$16-1)/($B$17/2))*(I409-($B$17/2)))+1)*P409</f>
        <v>0</v>
      </c>
      <c r="R409">
        <f t="shared" si="99"/>
        <v>0</v>
      </c>
      <c r="S409">
        <f t="shared" si="100"/>
        <v>0</v>
      </c>
      <c r="T409">
        <f>S409*'Exhaust Gas Math'!$C$14</f>
        <v>0</v>
      </c>
      <c r="U409">
        <f>(T409/'Exhaust Gas Math'!$B$14)+('Exhaust Gas Math'!$D$10)</f>
        <v>4.4059320573952224E-4</v>
      </c>
      <c r="V409">
        <f>('Exhaust Gas Math'!$E$10*(2.53982214E-12*V408^4 - 0.0000000071629564556*V408^3 + 7.56281407226508E-06*V408^2 - 0.00322508455050905*V408 + 1.62997098133725)*$B$24+T409*'Exhaust Gas Math'!$D$14*$B$23)/('Exhaust Gas Math'!$E$10*(2.53982214E-12*V408^4 - 0.0000000071629564556*V408^3 + 7.56281407226508E-06*V408^2 - 0.00322508455050905*V408 + 1.62997098133725)+T409*'Exhaust Gas Math'!$D$14)</f>
        <v>1100</v>
      </c>
      <c r="W409">
        <f>(353.3116967483*V409^-1.0020802909)*('Exhaust Gas Math'!$E$10/(T409+'Exhaust Gas Math'!$E$10))+(357.4500179626*V409^-1.0038444015 )*(T409/(T409+'Exhaust Gas Math'!$E$10))</f>
        <v>0.31654710700089367</v>
      </c>
      <c r="X409">
        <f t="shared" si="101"/>
        <v>0</v>
      </c>
      <c r="Y409">
        <f t="shared" si="102"/>
        <v>101325</v>
      </c>
      <c r="Z409">
        <f t="shared" si="103"/>
        <v>101325</v>
      </c>
    </row>
    <row r="410" spans="5:26" x14ac:dyDescent="0.2">
      <c r="E410">
        <f t="shared" si="90"/>
        <v>5.0625000000000038E-2</v>
      </c>
      <c r="F410">
        <f t="shared" si="91"/>
        <v>101325</v>
      </c>
      <c r="H410">
        <f t="shared" si="104"/>
        <v>5.0625000000000038E-2</v>
      </c>
      <c r="I410">
        <f t="shared" si="92"/>
        <v>270.00000000000182</v>
      </c>
      <c r="J410">
        <f t="shared" si="93"/>
        <v>3.1699999999998979E-2</v>
      </c>
      <c r="K410">
        <f t="shared" si="94"/>
        <v>-26.556929898345718</v>
      </c>
      <c r="L410">
        <f t="shared" si="95"/>
        <v>3.9769296294121147E-5</v>
      </c>
      <c r="M410">
        <f>J410/SQRT('Exhaust Gas Math'!$E$14*$B$21*$B$23)</f>
        <v>5.3815771653689659E-4</v>
      </c>
      <c r="N410">
        <f t="shared" si="96"/>
        <v>4.5512549561610771E-2</v>
      </c>
      <c r="O410">
        <f t="shared" si="97"/>
        <v>0</v>
      </c>
      <c r="P410">
        <f t="shared" si="98"/>
        <v>0</v>
      </c>
      <c r="Q410">
        <f>($B$16/2)*(COS((ACOS((2*'Intake Valve Fxn Scratch'!$B$1)/$B$16-1)/($B$17/2))*(I410-($B$17/2)))+1)*P410</f>
        <v>0</v>
      </c>
      <c r="R410">
        <f t="shared" si="99"/>
        <v>0</v>
      </c>
      <c r="S410">
        <f t="shared" si="100"/>
        <v>0</v>
      </c>
      <c r="T410">
        <f>S410*'Exhaust Gas Math'!$C$14</f>
        <v>0</v>
      </c>
      <c r="U410">
        <f>(T410/'Exhaust Gas Math'!$B$14)+('Exhaust Gas Math'!$D$10)</f>
        <v>4.4059320573952224E-4</v>
      </c>
      <c r="V410">
        <f>('Exhaust Gas Math'!$E$10*(2.53982214E-12*V409^4 - 0.0000000071629564556*V409^3 + 7.56281407226508E-06*V409^2 - 0.00322508455050905*V409 + 1.62997098133725)*$B$24+T410*'Exhaust Gas Math'!$D$14*$B$23)/('Exhaust Gas Math'!$E$10*(2.53982214E-12*V409^4 - 0.0000000071629564556*V409^3 + 7.56281407226508E-06*V409^2 - 0.00322508455050905*V409 + 1.62997098133725)+T410*'Exhaust Gas Math'!$D$14)</f>
        <v>1100</v>
      </c>
      <c r="W410">
        <f>(353.3116967483*V410^-1.0020802909)*('Exhaust Gas Math'!$E$10/(T410+'Exhaust Gas Math'!$E$10))+(357.4500179626*V410^-1.0038444015 )*(T410/(T410+'Exhaust Gas Math'!$E$10))</f>
        <v>0.31654710700089367</v>
      </c>
      <c r="X410">
        <f t="shared" si="101"/>
        <v>0</v>
      </c>
      <c r="Y410">
        <f t="shared" si="102"/>
        <v>101325</v>
      </c>
      <c r="Z410">
        <f t="shared" si="103"/>
        <v>101325</v>
      </c>
    </row>
    <row r="411" spans="5:26" x14ac:dyDescent="0.2">
      <c r="E411">
        <f t="shared" si="90"/>
        <v>5.0750000000000038E-2</v>
      </c>
      <c r="F411">
        <f t="shared" si="91"/>
        <v>101325</v>
      </c>
      <c r="H411">
        <f t="shared" si="104"/>
        <v>5.0750000000000038E-2</v>
      </c>
      <c r="I411">
        <f t="shared" si="92"/>
        <v>276.00000000000182</v>
      </c>
      <c r="J411">
        <f t="shared" si="93"/>
        <v>2.8386447714414353E-2</v>
      </c>
      <c r="K411">
        <f t="shared" si="94"/>
        <v>-26.411448257665061</v>
      </c>
      <c r="L411">
        <f t="shared" si="95"/>
        <v>3.9769296294121147E-5</v>
      </c>
      <c r="M411">
        <f>J411/SQRT('Exhaust Gas Math'!$E$14*$B$21*$B$23)</f>
        <v>4.8190491743166337E-4</v>
      </c>
      <c r="N411">
        <f t="shared" si="96"/>
        <v>4.1037700628138815E-2</v>
      </c>
      <c r="O411">
        <f t="shared" si="97"/>
        <v>0</v>
      </c>
      <c r="P411">
        <f t="shared" si="98"/>
        <v>0</v>
      </c>
      <c r="Q411">
        <f>($B$16/2)*(COS((ACOS((2*'Intake Valve Fxn Scratch'!$B$1)/$B$16-1)/($B$17/2))*(I411-($B$17/2)))+1)*P411</f>
        <v>0</v>
      </c>
      <c r="R411">
        <f t="shared" si="99"/>
        <v>0</v>
      </c>
      <c r="S411">
        <f t="shared" si="100"/>
        <v>0</v>
      </c>
      <c r="T411">
        <f>S411*'Exhaust Gas Math'!$C$14</f>
        <v>0</v>
      </c>
      <c r="U411">
        <f>(T411/'Exhaust Gas Math'!$B$14)+('Exhaust Gas Math'!$D$10)</f>
        <v>4.4059320573952224E-4</v>
      </c>
      <c r="V411">
        <f>('Exhaust Gas Math'!$E$10*(2.53982214E-12*V410^4 - 0.0000000071629564556*V410^3 + 7.56281407226508E-06*V410^2 - 0.00322508455050905*V410 + 1.62997098133725)*$B$24+T411*'Exhaust Gas Math'!$D$14*$B$23)/('Exhaust Gas Math'!$E$10*(2.53982214E-12*V410^4 - 0.0000000071629564556*V410^3 + 7.56281407226508E-06*V410^2 - 0.00322508455050905*V410 + 1.62997098133725)+T411*'Exhaust Gas Math'!$D$14)</f>
        <v>1100</v>
      </c>
      <c r="W411">
        <f>(353.3116967483*V411^-1.0020802909)*('Exhaust Gas Math'!$E$10/(T411+'Exhaust Gas Math'!$E$10))+(357.4500179626*V411^-1.0038444015 )*(T411/(T411+'Exhaust Gas Math'!$E$10))</f>
        <v>0.31654710700089367</v>
      </c>
      <c r="X411">
        <f t="shared" si="101"/>
        <v>0</v>
      </c>
      <c r="Y411">
        <f t="shared" si="102"/>
        <v>101325</v>
      </c>
      <c r="Z411">
        <f t="shared" si="103"/>
        <v>101325</v>
      </c>
    </row>
    <row r="412" spans="5:26" x14ac:dyDescent="0.2">
      <c r="E412">
        <f t="shared" si="90"/>
        <v>5.0875000000000038E-2</v>
      </c>
      <c r="F412">
        <f t="shared" si="91"/>
        <v>101325</v>
      </c>
      <c r="H412">
        <f t="shared" si="104"/>
        <v>5.0875000000000038E-2</v>
      </c>
      <c r="I412">
        <f t="shared" si="92"/>
        <v>282.00000000000182</v>
      </c>
      <c r="J412">
        <f t="shared" si="93"/>
        <v>2.5109199401075998E-2</v>
      </c>
      <c r="K412">
        <f t="shared" si="94"/>
        <v>-25.976597262922549</v>
      </c>
      <c r="L412">
        <f t="shared" si="95"/>
        <v>3.9769296294121147E-5</v>
      </c>
      <c r="M412">
        <f>J412/SQRT('Exhaust Gas Math'!$E$14*$B$21*$B$23)</f>
        <v>4.2626843576508221E-4</v>
      </c>
      <c r="N412">
        <f t="shared" si="96"/>
        <v>3.6364153774648321E-2</v>
      </c>
      <c r="O412">
        <f t="shared" si="97"/>
        <v>0</v>
      </c>
      <c r="P412">
        <f t="shared" si="98"/>
        <v>0</v>
      </c>
      <c r="Q412">
        <f>($B$16/2)*(COS((ACOS((2*'Intake Valve Fxn Scratch'!$B$1)/$B$16-1)/($B$17/2))*(I412-($B$17/2)))+1)*P412</f>
        <v>0</v>
      </c>
      <c r="R412">
        <f t="shared" si="99"/>
        <v>0</v>
      </c>
      <c r="S412">
        <f t="shared" si="100"/>
        <v>0</v>
      </c>
      <c r="T412">
        <f>S412*'Exhaust Gas Math'!$C$14</f>
        <v>0</v>
      </c>
      <c r="U412">
        <f>(T412/'Exhaust Gas Math'!$B$14)+('Exhaust Gas Math'!$D$10)</f>
        <v>4.4059320573952224E-4</v>
      </c>
      <c r="V412">
        <f>('Exhaust Gas Math'!$E$10*(2.53982214E-12*V411^4 - 0.0000000071629564556*V411^3 + 7.56281407226508E-06*V411^2 - 0.00322508455050905*V411 + 1.62997098133725)*$B$24+T412*'Exhaust Gas Math'!$D$14*$B$23)/('Exhaust Gas Math'!$E$10*(2.53982214E-12*V411^4 - 0.0000000071629564556*V411^3 + 7.56281407226508E-06*V411^2 - 0.00322508455050905*V411 + 1.62997098133725)+T412*'Exhaust Gas Math'!$D$14)</f>
        <v>1100</v>
      </c>
      <c r="W412">
        <f>(353.3116967483*V412^-1.0020802909)*('Exhaust Gas Math'!$E$10/(T412+'Exhaust Gas Math'!$E$10))+(357.4500179626*V412^-1.0038444015 )*(T412/(T412+'Exhaust Gas Math'!$E$10))</f>
        <v>0.31654710700089367</v>
      </c>
      <c r="X412">
        <f t="shared" si="101"/>
        <v>0</v>
      </c>
      <c r="Y412">
        <f t="shared" si="102"/>
        <v>101325</v>
      </c>
      <c r="Z412">
        <f t="shared" si="103"/>
        <v>101325</v>
      </c>
    </row>
    <row r="413" spans="5:26" x14ac:dyDescent="0.2">
      <c r="E413">
        <f t="shared" si="90"/>
        <v>5.1000000000000038E-2</v>
      </c>
      <c r="F413">
        <f t="shared" si="91"/>
        <v>101325</v>
      </c>
      <c r="H413">
        <f t="shared" si="104"/>
        <v>5.1000000000000038E-2</v>
      </c>
      <c r="I413">
        <f t="shared" si="92"/>
        <v>288.00000000000182</v>
      </c>
      <c r="J413">
        <f t="shared" si="93"/>
        <v>2.1904161278313145E-2</v>
      </c>
      <c r="K413">
        <f t="shared" si="94"/>
        <v>-25.257141232615009</v>
      </c>
      <c r="L413">
        <f t="shared" si="95"/>
        <v>3.9769296294121147E-5</v>
      </c>
      <c r="M413">
        <f>J413/SQRT('Exhaust Gas Math'!$E$14*$B$21*$B$23)</f>
        <v>3.7185783647297456E-4</v>
      </c>
      <c r="N413">
        <f t="shared" si="96"/>
        <v>3.1616553879854556E-2</v>
      </c>
      <c r="O413">
        <f t="shared" si="97"/>
        <v>0</v>
      </c>
      <c r="P413">
        <f t="shared" si="98"/>
        <v>0</v>
      </c>
      <c r="Q413">
        <f>($B$16/2)*(COS((ACOS((2*'Intake Valve Fxn Scratch'!$B$1)/$B$16-1)/($B$17/2))*(I413-($B$17/2)))+1)*P413</f>
        <v>0</v>
      </c>
      <c r="R413">
        <f t="shared" si="99"/>
        <v>0</v>
      </c>
      <c r="S413">
        <f t="shared" si="100"/>
        <v>0</v>
      </c>
      <c r="T413">
        <f>S413*'Exhaust Gas Math'!$C$14</f>
        <v>0</v>
      </c>
      <c r="U413">
        <f>(T413/'Exhaust Gas Math'!$B$14)+('Exhaust Gas Math'!$D$10)</f>
        <v>4.4059320573952224E-4</v>
      </c>
      <c r="V413">
        <f>('Exhaust Gas Math'!$E$10*(2.53982214E-12*V412^4 - 0.0000000071629564556*V412^3 + 7.56281407226508E-06*V412^2 - 0.00322508455050905*V412 + 1.62997098133725)*$B$24+T413*'Exhaust Gas Math'!$D$14*$B$23)/('Exhaust Gas Math'!$E$10*(2.53982214E-12*V412^4 - 0.0000000071629564556*V412^3 + 7.56281407226508E-06*V412^2 - 0.00322508455050905*V412 + 1.62997098133725)+T413*'Exhaust Gas Math'!$D$14)</f>
        <v>1100</v>
      </c>
      <c r="W413">
        <f>(353.3116967483*V413^-1.0020802909)*('Exhaust Gas Math'!$E$10/(T413+'Exhaust Gas Math'!$E$10))+(357.4500179626*V413^-1.0038444015 )*(T413/(T413+'Exhaust Gas Math'!$E$10))</f>
        <v>0.31654710700089367</v>
      </c>
      <c r="X413">
        <f t="shared" si="101"/>
        <v>0</v>
      </c>
      <c r="Y413">
        <f t="shared" si="102"/>
        <v>101325</v>
      </c>
      <c r="Z413">
        <f t="shared" si="103"/>
        <v>101325</v>
      </c>
    </row>
    <row r="414" spans="5:26" x14ac:dyDescent="0.2">
      <c r="E414">
        <f t="shared" si="90"/>
        <v>5.1125000000000038E-2</v>
      </c>
      <c r="F414">
        <f t="shared" si="91"/>
        <v>101325</v>
      </c>
      <c r="H414">
        <f t="shared" si="104"/>
        <v>5.1125000000000038E-2</v>
      </c>
      <c r="I414">
        <f t="shared" si="92"/>
        <v>294.00000000000182</v>
      </c>
      <c r="J414">
        <f t="shared" si="93"/>
        <v>1.8806448414496135E-2</v>
      </c>
      <c r="K414">
        <f t="shared" si="94"/>
        <v>-24.260962677566337</v>
      </c>
      <c r="L414">
        <f t="shared" si="95"/>
        <v>3.9769296294121147E-5</v>
      </c>
      <c r="M414">
        <f>J414/SQRT('Exhaust Gas Math'!$E$14*$B$21*$B$23)</f>
        <v>3.1926925346733459E-4</v>
      </c>
      <c r="N414">
        <f t="shared" si="96"/>
        <v>2.6918663562600011E-2</v>
      </c>
      <c r="O414">
        <f t="shared" si="97"/>
        <v>0</v>
      </c>
      <c r="P414">
        <f t="shared" si="98"/>
        <v>0</v>
      </c>
      <c r="Q414">
        <f>($B$16/2)*(COS((ACOS((2*'Intake Valve Fxn Scratch'!$B$1)/$B$16-1)/($B$17/2))*(I414-($B$17/2)))+1)*P414</f>
        <v>0</v>
      </c>
      <c r="R414">
        <f t="shared" si="99"/>
        <v>0</v>
      </c>
      <c r="S414">
        <f t="shared" si="100"/>
        <v>0</v>
      </c>
      <c r="T414">
        <f>S414*'Exhaust Gas Math'!$C$14</f>
        <v>0</v>
      </c>
      <c r="U414">
        <f>(T414/'Exhaust Gas Math'!$B$14)+('Exhaust Gas Math'!$D$10)</f>
        <v>4.4059320573952224E-4</v>
      </c>
      <c r="V414">
        <f>('Exhaust Gas Math'!$E$10*(2.53982214E-12*V413^4 - 0.0000000071629564556*V413^3 + 7.56281407226508E-06*V413^2 - 0.00322508455050905*V413 + 1.62997098133725)*$B$24+T414*'Exhaust Gas Math'!$D$14*$B$23)/('Exhaust Gas Math'!$E$10*(2.53982214E-12*V413^4 - 0.0000000071629564556*V413^3 + 7.56281407226508E-06*V413^2 - 0.00322508455050905*V413 + 1.62997098133725)+T414*'Exhaust Gas Math'!$D$14)</f>
        <v>1100</v>
      </c>
      <c r="W414">
        <f>(353.3116967483*V414^-1.0020802909)*('Exhaust Gas Math'!$E$10/(T414+'Exhaust Gas Math'!$E$10))+(357.4500179626*V414^-1.0038444015 )*(T414/(T414+'Exhaust Gas Math'!$E$10))</f>
        <v>0.31654710700089367</v>
      </c>
      <c r="X414">
        <f t="shared" si="101"/>
        <v>0</v>
      </c>
      <c r="Y414">
        <f t="shared" si="102"/>
        <v>101325</v>
      </c>
      <c r="Z414">
        <f t="shared" si="103"/>
        <v>101325</v>
      </c>
    </row>
    <row r="415" spans="5:26" x14ac:dyDescent="0.2">
      <c r="E415">
        <f t="shared" si="90"/>
        <v>5.1250000000000039E-2</v>
      </c>
      <c r="F415">
        <f t="shared" si="91"/>
        <v>101325</v>
      </c>
      <c r="H415">
        <f t="shared" si="104"/>
        <v>5.1250000000000039E-2</v>
      </c>
      <c r="I415">
        <f t="shared" si="92"/>
        <v>300.00000000000182</v>
      </c>
      <c r="J415">
        <f t="shared" si="93"/>
        <v>1.5849999999999038E-2</v>
      </c>
      <c r="K415">
        <f t="shared" si="94"/>
        <v>-22.998975938489416</v>
      </c>
      <c r="L415">
        <f t="shared" si="95"/>
        <v>3.9769296294121147E-5</v>
      </c>
      <c r="M415">
        <f>J415/SQRT('Exhaust Gas Math'!$E$14*$B$21*$B$23)</f>
        <v>2.6907885826844065E-4</v>
      </c>
      <c r="N415">
        <f t="shared" si="96"/>
        <v>2.2387269429554879E-2</v>
      </c>
      <c r="O415">
        <f t="shared" si="97"/>
        <v>0</v>
      </c>
      <c r="P415">
        <f t="shared" si="98"/>
        <v>0</v>
      </c>
      <c r="Q415">
        <f>($B$16/2)*(COS((ACOS((2*'Intake Valve Fxn Scratch'!$B$1)/$B$16-1)/($B$17/2))*(I415-($B$17/2)))+1)*P415</f>
        <v>0</v>
      </c>
      <c r="R415">
        <f t="shared" si="99"/>
        <v>0</v>
      </c>
      <c r="S415">
        <f t="shared" si="100"/>
        <v>0</v>
      </c>
      <c r="T415">
        <f>S415*'Exhaust Gas Math'!$C$14</f>
        <v>0</v>
      </c>
      <c r="U415">
        <f>(T415/'Exhaust Gas Math'!$B$14)+('Exhaust Gas Math'!$D$10)</f>
        <v>4.4059320573952224E-4</v>
      </c>
      <c r="V415">
        <f>('Exhaust Gas Math'!$E$10*(2.53982214E-12*V414^4 - 0.0000000071629564556*V414^3 + 7.56281407226508E-06*V414^2 - 0.00322508455050905*V414 + 1.62997098133725)*$B$24+T415*'Exhaust Gas Math'!$D$14*$B$23)/('Exhaust Gas Math'!$E$10*(2.53982214E-12*V414^4 - 0.0000000071629564556*V414^3 + 7.56281407226508E-06*V414^2 - 0.00322508455050905*V414 + 1.62997098133725)+T415*'Exhaust Gas Math'!$D$14)</f>
        <v>1100</v>
      </c>
      <c r="W415">
        <f>(353.3116967483*V415^-1.0020802909)*('Exhaust Gas Math'!$E$10/(T415+'Exhaust Gas Math'!$E$10))+(357.4500179626*V415^-1.0038444015 )*(T415/(T415+'Exhaust Gas Math'!$E$10))</f>
        <v>0.31654710700089367</v>
      </c>
      <c r="X415">
        <f t="shared" si="101"/>
        <v>0</v>
      </c>
      <c r="Y415">
        <f t="shared" si="102"/>
        <v>101325</v>
      </c>
      <c r="Z415">
        <f t="shared" si="103"/>
        <v>101325</v>
      </c>
    </row>
    <row r="416" spans="5:26" x14ac:dyDescent="0.2">
      <c r="E416">
        <f t="shared" si="90"/>
        <v>5.1375000000000039E-2</v>
      </c>
      <c r="F416">
        <f t="shared" si="91"/>
        <v>101325</v>
      </c>
      <c r="H416">
        <f t="shared" si="104"/>
        <v>5.1375000000000039E-2</v>
      </c>
      <c r="I416">
        <f t="shared" si="92"/>
        <v>306.00000000000182</v>
      </c>
      <c r="J416">
        <f t="shared" si="93"/>
        <v>1.3067207502327687E-2</v>
      </c>
      <c r="K416">
        <f t="shared" si="94"/>
        <v>-21.485007606185274</v>
      </c>
      <c r="L416">
        <f t="shared" si="95"/>
        <v>3.9769296294121147E-5</v>
      </c>
      <c r="M416">
        <f>J416/SQRT('Exhaust Gas Math'!$E$14*$B$21*$B$23)</f>
        <v>2.2183654734910722E-4</v>
      </c>
      <c r="N416">
        <f t="shared" si="96"/>
        <v>1.8126827986222883E-2</v>
      </c>
      <c r="O416">
        <f t="shared" si="97"/>
        <v>0</v>
      </c>
      <c r="P416">
        <f t="shared" si="98"/>
        <v>0</v>
      </c>
      <c r="Q416">
        <f>($B$16/2)*(COS((ACOS((2*'Intake Valve Fxn Scratch'!$B$1)/$B$16-1)/($B$17/2))*(I416-($B$17/2)))+1)*P416</f>
        <v>0</v>
      </c>
      <c r="R416">
        <f t="shared" si="99"/>
        <v>0</v>
      </c>
      <c r="S416">
        <f t="shared" si="100"/>
        <v>0</v>
      </c>
      <c r="T416">
        <f>S416*'Exhaust Gas Math'!$C$14</f>
        <v>0</v>
      </c>
      <c r="U416">
        <f>(T416/'Exhaust Gas Math'!$B$14)+('Exhaust Gas Math'!$D$10)</f>
        <v>4.4059320573952224E-4</v>
      </c>
      <c r="V416">
        <f>('Exhaust Gas Math'!$E$10*(2.53982214E-12*V415^4 - 0.0000000071629564556*V415^3 + 7.56281407226508E-06*V415^2 - 0.00322508455050905*V415 + 1.62997098133725)*$B$24+T416*'Exhaust Gas Math'!$D$14*$B$23)/('Exhaust Gas Math'!$E$10*(2.53982214E-12*V415^4 - 0.0000000071629564556*V415^3 + 7.56281407226508E-06*V415^2 - 0.00322508455050905*V415 + 1.62997098133725)+T416*'Exhaust Gas Math'!$D$14)</f>
        <v>1100</v>
      </c>
      <c r="W416">
        <f>(353.3116967483*V416^-1.0020802909)*('Exhaust Gas Math'!$E$10/(T416+'Exhaust Gas Math'!$E$10))+(357.4500179626*V416^-1.0038444015 )*(T416/(T416+'Exhaust Gas Math'!$E$10))</f>
        <v>0.31654710700089367</v>
      </c>
      <c r="X416">
        <f t="shared" si="101"/>
        <v>0</v>
      </c>
      <c r="Y416">
        <f t="shared" si="102"/>
        <v>101325</v>
      </c>
      <c r="Z416">
        <f t="shared" si="103"/>
        <v>101325</v>
      </c>
    </row>
    <row r="417" spans="5:26" x14ac:dyDescent="0.2">
      <c r="E417">
        <f t="shared" si="90"/>
        <v>5.1500000000000039E-2</v>
      </c>
      <c r="F417">
        <f t="shared" si="91"/>
        <v>101325</v>
      </c>
      <c r="H417">
        <f t="shared" si="104"/>
        <v>5.1500000000000039E-2</v>
      </c>
      <c r="I417">
        <f t="shared" si="92"/>
        <v>312.00000000000182</v>
      </c>
      <c r="J417">
        <f t="shared" si="93"/>
        <v>1.0488559778423341E-2</v>
      </c>
      <c r="K417">
        <f t="shared" si="94"/>
        <v>-19.735645034520878</v>
      </c>
      <c r="L417">
        <f t="shared" si="95"/>
        <v>3.9769296294121147E-5</v>
      </c>
      <c r="M417">
        <f>J417/SQRT('Exhaust Gas Math'!$E$14*$B$21*$B$23)</f>
        <v>1.7805991735385569E-4</v>
      </c>
      <c r="N417">
        <f t="shared" si="96"/>
        <v>1.4225230308824947E-2</v>
      </c>
      <c r="O417">
        <f t="shared" si="97"/>
        <v>0</v>
      </c>
      <c r="P417">
        <f t="shared" si="98"/>
        <v>0</v>
      </c>
      <c r="Q417">
        <f>($B$16/2)*(COS((ACOS((2*'Intake Valve Fxn Scratch'!$B$1)/$B$16-1)/($B$17/2))*(I417-($B$17/2)))+1)*P417</f>
        <v>0</v>
      </c>
      <c r="R417">
        <f t="shared" si="99"/>
        <v>0</v>
      </c>
      <c r="S417">
        <f t="shared" si="100"/>
        <v>0</v>
      </c>
      <c r="T417">
        <f>S417*'Exhaust Gas Math'!$C$14</f>
        <v>0</v>
      </c>
      <c r="U417">
        <f>(T417/'Exhaust Gas Math'!$B$14)+('Exhaust Gas Math'!$D$10)</f>
        <v>4.4059320573952224E-4</v>
      </c>
      <c r="V417">
        <f>('Exhaust Gas Math'!$E$10*(2.53982214E-12*V416^4 - 0.0000000071629564556*V416^3 + 7.56281407226508E-06*V416^2 - 0.00322508455050905*V416 + 1.62997098133725)*$B$24+T417*'Exhaust Gas Math'!$D$14*$B$23)/('Exhaust Gas Math'!$E$10*(2.53982214E-12*V416^4 - 0.0000000071629564556*V416^3 + 7.56281407226508E-06*V416^2 - 0.00322508455050905*V416 + 1.62997098133725)+T417*'Exhaust Gas Math'!$D$14)</f>
        <v>1100</v>
      </c>
      <c r="W417">
        <f>(353.3116967483*V417^-1.0020802909)*('Exhaust Gas Math'!$E$10/(T417+'Exhaust Gas Math'!$E$10))+(357.4500179626*V417^-1.0038444015 )*(T417/(T417+'Exhaust Gas Math'!$E$10))</f>
        <v>0.31654710700089367</v>
      </c>
      <c r="X417">
        <f t="shared" si="101"/>
        <v>0</v>
      </c>
      <c r="Y417">
        <f t="shared" si="102"/>
        <v>101325</v>
      </c>
      <c r="Z417">
        <f t="shared" si="103"/>
        <v>101325</v>
      </c>
    </row>
    <row r="418" spans="5:26" x14ac:dyDescent="0.2">
      <c r="E418">
        <f t="shared" si="90"/>
        <v>5.1625000000000039E-2</v>
      </c>
      <c r="F418">
        <f t="shared" si="91"/>
        <v>101325</v>
      </c>
      <c r="H418">
        <f t="shared" si="104"/>
        <v>5.1625000000000039E-2</v>
      </c>
      <c r="I418">
        <f t="shared" si="92"/>
        <v>318.00000000000182</v>
      </c>
      <c r="J418">
        <f t="shared" si="93"/>
        <v>8.1423090323658222E-3</v>
      </c>
      <c r="K418">
        <f t="shared" si="94"/>
        <v>-17.770054605909035</v>
      </c>
      <c r="L418">
        <f t="shared" si="95"/>
        <v>3.9769296294121147E-5</v>
      </c>
      <c r="M418">
        <f>J418/SQRT('Exhaust Gas Math'!$E$14*$B$21*$B$23)</f>
        <v>1.3822859420176278E-4</v>
      </c>
      <c r="N418">
        <f t="shared" si="96"/>
        <v>1.0750931841513156E-2</v>
      </c>
      <c r="O418">
        <f t="shared" si="97"/>
        <v>0</v>
      </c>
      <c r="P418">
        <f t="shared" si="98"/>
        <v>0</v>
      </c>
      <c r="Q418">
        <f>($B$16/2)*(COS((ACOS((2*'Intake Valve Fxn Scratch'!$B$1)/$B$16-1)/($B$17/2))*(I418-($B$17/2)))+1)*P418</f>
        <v>0</v>
      </c>
      <c r="R418">
        <f t="shared" si="99"/>
        <v>0</v>
      </c>
      <c r="S418">
        <f t="shared" si="100"/>
        <v>0</v>
      </c>
      <c r="T418">
        <f>S418*'Exhaust Gas Math'!$C$14</f>
        <v>0</v>
      </c>
      <c r="U418">
        <f>(T418/'Exhaust Gas Math'!$B$14)+('Exhaust Gas Math'!$D$10)</f>
        <v>4.4059320573952224E-4</v>
      </c>
      <c r="V418">
        <f>('Exhaust Gas Math'!$E$10*(2.53982214E-12*V417^4 - 0.0000000071629564556*V417^3 + 7.56281407226508E-06*V417^2 - 0.00322508455050905*V417 + 1.62997098133725)*$B$24+T418*'Exhaust Gas Math'!$D$14*$B$23)/('Exhaust Gas Math'!$E$10*(2.53982214E-12*V417^4 - 0.0000000071629564556*V417^3 + 7.56281407226508E-06*V417^2 - 0.00322508455050905*V417 + 1.62997098133725)+T418*'Exhaust Gas Math'!$D$14)</f>
        <v>1100</v>
      </c>
      <c r="W418">
        <f>(353.3116967483*V418^-1.0020802909)*('Exhaust Gas Math'!$E$10/(T418+'Exhaust Gas Math'!$E$10))+(357.4500179626*V418^-1.0038444015 )*(T418/(T418+'Exhaust Gas Math'!$E$10))</f>
        <v>0.31654710700089367</v>
      </c>
      <c r="X418">
        <f t="shared" si="101"/>
        <v>0</v>
      </c>
      <c r="Y418">
        <f t="shared" si="102"/>
        <v>101325</v>
      </c>
      <c r="Z418">
        <f t="shared" si="103"/>
        <v>101325</v>
      </c>
    </row>
    <row r="419" spans="5:26" x14ac:dyDescent="0.2">
      <c r="E419">
        <f t="shared" si="90"/>
        <v>5.1750000000000039E-2</v>
      </c>
      <c r="F419">
        <f t="shared" si="91"/>
        <v>101325</v>
      </c>
      <c r="H419">
        <f t="shared" si="104"/>
        <v>5.1750000000000039E-2</v>
      </c>
      <c r="I419">
        <f t="shared" si="92"/>
        <v>324.00000000000182</v>
      </c>
      <c r="J419">
        <f t="shared" si="93"/>
        <v>6.0541612783134684E-3</v>
      </c>
      <c r="K419">
        <f t="shared" si="94"/>
        <v>-15.609771740411857</v>
      </c>
      <c r="L419">
        <f t="shared" si="95"/>
        <v>3.9769296294121147E-5</v>
      </c>
      <c r="M419">
        <f>J419/SQRT('Exhaust Gas Math'!$E$14*$B$21*$B$23)</f>
        <v>1.0277897820452304E-4</v>
      </c>
      <c r="N419">
        <f t="shared" si="96"/>
        <v>7.7515449031754051E-3</v>
      </c>
      <c r="O419">
        <f t="shared" si="97"/>
        <v>0</v>
      </c>
      <c r="P419">
        <f t="shared" si="98"/>
        <v>0</v>
      </c>
      <c r="Q419">
        <f>($B$16/2)*(COS((ACOS((2*'Intake Valve Fxn Scratch'!$B$1)/$B$16-1)/($B$17/2))*(I419-($B$17/2)))+1)*P419</f>
        <v>0</v>
      </c>
      <c r="R419">
        <f t="shared" si="99"/>
        <v>0</v>
      </c>
      <c r="S419">
        <f t="shared" si="100"/>
        <v>0</v>
      </c>
      <c r="T419">
        <f>S419*'Exhaust Gas Math'!$C$14</f>
        <v>0</v>
      </c>
      <c r="U419">
        <f>(T419/'Exhaust Gas Math'!$B$14)+('Exhaust Gas Math'!$D$10)</f>
        <v>4.4059320573952224E-4</v>
      </c>
      <c r="V419">
        <f>('Exhaust Gas Math'!$E$10*(2.53982214E-12*V418^4 - 0.0000000071629564556*V418^3 + 7.56281407226508E-06*V418^2 - 0.00322508455050905*V418 + 1.62997098133725)*$B$24+T419*'Exhaust Gas Math'!$D$14*$B$23)/('Exhaust Gas Math'!$E$10*(2.53982214E-12*V418^4 - 0.0000000071629564556*V418^3 + 7.56281407226508E-06*V418^2 - 0.00322508455050905*V418 + 1.62997098133725)+T419*'Exhaust Gas Math'!$D$14)</f>
        <v>1100</v>
      </c>
      <c r="W419">
        <f>(353.3116967483*V419^-1.0020802909)*('Exhaust Gas Math'!$E$10/(T419+'Exhaust Gas Math'!$E$10))+(357.4500179626*V419^-1.0038444015 )*(T419/(T419+'Exhaust Gas Math'!$E$10))</f>
        <v>0.31654710700089367</v>
      </c>
      <c r="X419">
        <f t="shared" si="101"/>
        <v>0</v>
      </c>
      <c r="Y419">
        <f t="shared" si="102"/>
        <v>101325</v>
      </c>
      <c r="Z419">
        <f t="shared" si="103"/>
        <v>101325</v>
      </c>
    </row>
    <row r="420" spans="5:26" x14ac:dyDescent="0.2">
      <c r="E420">
        <f t="shared" si="90"/>
        <v>5.1875000000000039E-2</v>
      </c>
      <c r="F420">
        <f t="shared" si="91"/>
        <v>101325</v>
      </c>
      <c r="H420">
        <f t="shared" si="104"/>
        <v>5.1875000000000039E-2</v>
      </c>
      <c r="I420">
        <f t="shared" si="92"/>
        <v>330.00000000000182</v>
      </c>
      <c r="J420">
        <f t="shared" si="93"/>
        <v>4.2469947000326955E-3</v>
      </c>
      <c r="K420">
        <f t="shared" si="94"/>
        <v>-13.278464949171987</v>
      </c>
      <c r="L420">
        <f t="shared" si="95"/>
        <v>3.9769296294121147E-5</v>
      </c>
      <c r="M420">
        <f>J420/SQRT('Exhaust Gas Math'!$E$14*$B$21*$B$23)</f>
        <v>7.20994627733114E-5</v>
      </c>
      <c r="N420">
        <f t="shared" si="96"/>
        <v>5.253847264439216E-3</v>
      </c>
      <c r="O420">
        <f t="shared" si="97"/>
        <v>0</v>
      </c>
      <c r="P420">
        <f t="shared" si="98"/>
        <v>0</v>
      </c>
      <c r="Q420">
        <f>($B$16/2)*(COS((ACOS((2*'Intake Valve Fxn Scratch'!$B$1)/$B$16-1)/($B$17/2))*(I420-($B$17/2)))+1)*P420</f>
        <v>0</v>
      </c>
      <c r="R420">
        <f t="shared" si="99"/>
        <v>0</v>
      </c>
      <c r="S420">
        <f t="shared" si="100"/>
        <v>0</v>
      </c>
      <c r="T420">
        <f>S420*'Exhaust Gas Math'!$C$14</f>
        <v>0</v>
      </c>
      <c r="U420">
        <f>(T420/'Exhaust Gas Math'!$B$14)+('Exhaust Gas Math'!$D$10)</f>
        <v>4.4059320573952224E-4</v>
      </c>
      <c r="V420">
        <f>('Exhaust Gas Math'!$E$10*(2.53982214E-12*V419^4 - 0.0000000071629564556*V419^3 + 7.56281407226508E-06*V419^2 - 0.00322508455050905*V419 + 1.62997098133725)*$B$24+T420*'Exhaust Gas Math'!$D$14*$B$23)/('Exhaust Gas Math'!$E$10*(2.53982214E-12*V419^4 - 0.0000000071629564556*V419^3 + 7.56281407226508E-06*V419^2 - 0.00322508455050905*V419 + 1.62997098133725)+T420*'Exhaust Gas Math'!$D$14)</f>
        <v>1100</v>
      </c>
      <c r="W420">
        <f>(353.3116967483*V420^-1.0020802909)*('Exhaust Gas Math'!$E$10/(T420+'Exhaust Gas Math'!$E$10))+(357.4500179626*V420^-1.0038444015 )*(T420/(T420+'Exhaust Gas Math'!$E$10))</f>
        <v>0.31654710700089367</v>
      </c>
      <c r="X420">
        <f t="shared" si="101"/>
        <v>0</v>
      </c>
      <c r="Y420">
        <f t="shared" si="102"/>
        <v>101325</v>
      </c>
      <c r="Z420">
        <f t="shared" si="103"/>
        <v>101325</v>
      </c>
    </row>
    <row r="421" spans="5:26" x14ac:dyDescent="0.2">
      <c r="E421">
        <f t="shared" si="90"/>
        <v>5.2000000000000039E-2</v>
      </c>
      <c r="F421">
        <f t="shared" si="91"/>
        <v>101325</v>
      </c>
      <c r="H421">
        <f t="shared" si="104"/>
        <v>5.2000000000000039E-2</v>
      </c>
      <c r="I421">
        <f t="shared" si="92"/>
        <v>336.00000000000182</v>
      </c>
      <c r="J421">
        <f t="shared" si="93"/>
        <v>2.7406089927290538E-3</v>
      </c>
      <c r="K421">
        <f t="shared" si="94"/>
        <v>-10.801676517251554</v>
      </c>
      <c r="L421">
        <f t="shared" si="95"/>
        <v>3.9769296294121147E-5</v>
      </c>
      <c r="M421">
        <f>J421/SQRT('Exhaust Gas Math'!$E$14*$B$21*$B$23)</f>
        <v>4.652617909929336E-5</v>
      </c>
      <c r="N421">
        <f t="shared" si="96"/>
        <v>3.2650381165160169E-3</v>
      </c>
      <c r="O421">
        <f t="shared" si="97"/>
        <v>0</v>
      </c>
      <c r="P421">
        <f t="shared" si="98"/>
        <v>0</v>
      </c>
      <c r="Q421">
        <f>($B$16/2)*(COS((ACOS((2*'Intake Valve Fxn Scratch'!$B$1)/$B$16-1)/($B$17/2))*(I421-($B$17/2)))+1)*P421</f>
        <v>0</v>
      </c>
      <c r="R421">
        <f t="shared" si="99"/>
        <v>0</v>
      </c>
      <c r="S421">
        <f t="shared" si="100"/>
        <v>0</v>
      </c>
      <c r="T421">
        <f>S421*'Exhaust Gas Math'!$C$14</f>
        <v>0</v>
      </c>
      <c r="U421">
        <f>(T421/'Exhaust Gas Math'!$B$14)+('Exhaust Gas Math'!$D$10)</f>
        <v>4.4059320573952224E-4</v>
      </c>
      <c r="V421">
        <f>('Exhaust Gas Math'!$E$10*(2.53982214E-12*V420^4 - 0.0000000071629564556*V420^3 + 7.56281407226508E-06*V420^2 - 0.00322508455050905*V420 + 1.62997098133725)*$B$24+T421*'Exhaust Gas Math'!$D$14*$B$23)/('Exhaust Gas Math'!$E$10*(2.53982214E-12*V420^4 - 0.0000000071629564556*V420^3 + 7.56281407226508E-06*V420^2 - 0.00322508455050905*V420 + 1.62997098133725)+T421*'Exhaust Gas Math'!$D$14)</f>
        <v>1100</v>
      </c>
      <c r="W421">
        <f>(353.3116967483*V421^-1.0020802909)*('Exhaust Gas Math'!$E$10/(T421+'Exhaust Gas Math'!$E$10))+(357.4500179626*V421^-1.0038444015 )*(T421/(T421+'Exhaust Gas Math'!$E$10))</f>
        <v>0.31654710700089367</v>
      </c>
      <c r="X421">
        <f t="shared" si="101"/>
        <v>0</v>
      </c>
      <c r="Y421">
        <f t="shared" si="102"/>
        <v>101325</v>
      </c>
      <c r="Z421">
        <f t="shared" si="103"/>
        <v>101325</v>
      </c>
    </row>
    <row r="422" spans="5:26" x14ac:dyDescent="0.2">
      <c r="E422">
        <f t="shared" si="90"/>
        <v>5.2125000000000039E-2</v>
      </c>
      <c r="F422">
        <f t="shared" si="91"/>
        <v>101325</v>
      </c>
      <c r="H422">
        <f t="shared" si="104"/>
        <v>5.2125000000000039E-2</v>
      </c>
      <c r="I422">
        <f t="shared" si="92"/>
        <v>342.00000000000182</v>
      </c>
      <c r="J422">
        <f t="shared" si="93"/>
        <v>1.551508433443316E-3</v>
      </c>
      <c r="K422">
        <f t="shared" si="94"/>
        <v>-8.2065426570121609</v>
      </c>
      <c r="L422">
        <f t="shared" si="95"/>
        <v>3.9769296294121147E-5</v>
      </c>
      <c r="M422">
        <f>J422/SQRT('Exhaust Gas Math'!$E$14*$B$21*$B$23)</f>
        <v>2.6339313429956451E-5</v>
      </c>
      <c r="N422">
        <f t="shared" si="96"/>
        <v>1.7749850514215335E-3</v>
      </c>
      <c r="O422">
        <f t="shared" si="97"/>
        <v>0</v>
      </c>
      <c r="P422">
        <f t="shared" si="98"/>
        <v>0</v>
      </c>
      <c r="Q422">
        <f>($B$16/2)*(COS((ACOS((2*'Intake Valve Fxn Scratch'!$B$1)/$B$16-1)/($B$17/2))*(I422-($B$17/2)))+1)*P422</f>
        <v>0</v>
      </c>
      <c r="R422">
        <f t="shared" si="99"/>
        <v>0</v>
      </c>
      <c r="S422">
        <f t="shared" si="100"/>
        <v>0</v>
      </c>
      <c r="T422">
        <f>S422*'Exhaust Gas Math'!$C$14</f>
        <v>0</v>
      </c>
      <c r="U422">
        <f>(T422/'Exhaust Gas Math'!$B$14)+('Exhaust Gas Math'!$D$10)</f>
        <v>4.4059320573952224E-4</v>
      </c>
      <c r="V422">
        <f>('Exhaust Gas Math'!$E$10*(2.53982214E-12*V421^4 - 0.0000000071629564556*V421^3 + 7.56281407226508E-06*V421^2 - 0.00322508455050905*V421 + 1.62997098133725)*$B$24+T422*'Exhaust Gas Math'!$D$14*$B$23)/('Exhaust Gas Math'!$E$10*(2.53982214E-12*V421^4 - 0.0000000071629564556*V421^3 + 7.56281407226508E-06*V421^2 - 0.00322508455050905*V421 + 1.62997098133725)+T422*'Exhaust Gas Math'!$D$14)</f>
        <v>1100</v>
      </c>
      <c r="W422">
        <f>(353.3116967483*V422^-1.0020802909)*('Exhaust Gas Math'!$E$10/(T422+'Exhaust Gas Math'!$E$10))+(357.4500179626*V422^-1.0038444015 )*(T422/(T422+'Exhaust Gas Math'!$E$10))</f>
        <v>0.31654710700089367</v>
      </c>
      <c r="X422">
        <f t="shared" si="101"/>
        <v>0</v>
      </c>
      <c r="Y422">
        <f t="shared" si="102"/>
        <v>101325</v>
      </c>
      <c r="Z422">
        <f t="shared" si="103"/>
        <v>101325</v>
      </c>
    </row>
    <row r="423" spans="5:26" x14ac:dyDescent="0.2">
      <c r="E423">
        <f t="shared" si="90"/>
        <v>5.2250000000000039E-2</v>
      </c>
      <c r="F423">
        <f t="shared" si="91"/>
        <v>101325</v>
      </c>
      <c r="H423">
        <f t="shared" si="104"/>
        <v>5.2250000000000039E-2</v>
      </c>
      <c r="I423">
        <f t="shared" si="92"/>
        <v>348.00000000000182</v>
      </c>
      <c r="J423">
        <f t="shared" si="93"/>
        <v>6.9272105673814574E-4</v>
      </c>
      <c r="K423">
        <f t="shared" si="94"/>
        <v>-5.5214961980929163</v>
      </c>
      <c r="L423">
        <f t="shared" si="95"/>
        <v>3.9769296294121147E-5</v>
      </c>
      <c r="M423">
        <f>J423/SQRT('Exhaust Gas Math'!$E$14*$B$21*$B$23)</f>
        <v>1.1760037289944433E-5</v>
      </c>
      <c r="N423">
        <f t="shared" si="96"/>
        <v>7.5915782819039115E-4</v>
      </c>
      <c r="O423">
        <f t="shared" si="97"/>
        <v>0</v>
      </c>
      <c r="P423">
        <f t="shared" si="98"/>
        <v>0</v>
      </c>
      <c r="Q423">
        <f>($B$16/2)*(COS((ACOS((2*'Intake Valve Fxn Scratch'!$B$1)/$B$16-1)/($B$17/2))*(I423-($B$17/2)))+1)*P423</f>
        <v>0</v>
      </c>
      <c r="R423">
        <f t="shared" si="99"/>
        <v>0</v>
      </c>
      <c r="S423">
        <f t="shared" si="100"/>
        <v>0</v>
      </c>
      <c r="T423">
        <f>S423*'Exhaust Gas Math'!$C$14</f>
        <v>0</v>
      </c>
      <c r="U423">
        <f>(T423/'Exhaust Gas Math'!$B$14)+('Exhaust Gas Math'!$D$10)</f>
        <v>4.4059320573952224E-4</v>
      </c>
      <c r="V423">
        <f>('Exhaust Gas Math'!$E$10*(2.53982214E-12*V422^4 - 0.0000000071629564556*V422^3 + 7.56281407226508E-06*V422^2 - 0.00322508455050905*V422 + 1.62997098133725)*$B$24+T423*'Exhaust Gas Math'!$D$14*$B$23)/('Exhaust Gas Math'!$E$10*(2.53982214E-12*V422^4 - 0.0000000071629564556*V422^3 + 7.56281407226508E-06*V422^2 - 0.00322508455050905*V422 + 1.62997098133725)+T423*'Exhaust Gas Math'!$D$14)</f>
        <v>1100</v>
      </c>
      <c r="W423">
        <f>(353.3116967483*V423^-1.0020802909)*('Exhaust Gas Math'!$E$10/(T423+'Exhaust Gas Math'!$E$10))+(357.4500179626*V423^-1.0038444015 )*(T423/(T423+'Exhaust Gas Math'!$E$10))</f>
        <v>0.31654710700089367</v>
      </c>
      <c r="X423">
        <f t="shared" si="101"/>
        <v>0</v>
      </c>
      <c r="Y423">
        <f t="shared" si="102"/>
        <v>101325</v>
      </c>
      <c r="Z423">
        <f t="shared" si="103"/>
        <v>101325</v>
      </c>
    </row>
    <row r="424" spans="5:26" x14ac:dyDescent="0.2">
      <c r="E424">
        <f t="shared" si="90"/>
        <v>5.237500000000004E-2</v>
      </c>
      <c r="F424">
        <f t="shared" si="91"/>
        <v>101325</v>
      </c>
      <c r="H424">
        <f t="shared" si="104"/>
        <v>5.237500000000004E-2</v>
      </c>
      <c r="I424">
        <f t="shared" si="92"/>
        <v>354.00000000000182</v>
      </c>
      <c r="J424">
        <f t="shared" si="93"/>
        <v>1.7365591682562409E-4</v>
      </c>
      <c r="K424">
        <f t="shared" si="94"/>
        <v>-2.7759550713800012</v>
      </c>
      <c r="L424">
        <f t="shared" si="95"/>
        <v>3.9769296294121147E-5</v>
      </c>
      <c r="M424">
        <f>J424/SQRT('Exhaust Gas Math'!$E$14*$B$21*$B$23)</f>
        <v>2.9480842795584264E-6</v>
      </c>
      <c r="N424">
        <f t="shared" si="96"/>
        <v>1.8193581047123986E-4</v>
      </c>
      <c r="O424">
        <f t="shared" si="97"/>
        <v>0</v>
      </c>
      <c r="P424">
        <f t="shared" si="98"/>
        <v>0</v>
      </c>
      <c r="Q424">
        <f>($B$16/2)*(COS((ACOS((2*'Intake Valve Fxn Scratch'!$B$1)/$B$16-1)/($B$17/2))*(I424-($B$17/2)))+1)*P424</f>
        <v>0</v>
      </c>
      <c r="R424">
        <f t="shared" si="99"/>
        <v>0</v>
      </c>
      <c r="S424">
        <f t="shared" si="100"/>
        <v>0</v>
      </c>
      <c r="T424">
        <f>S424*'Exhaust Gas Math'!$C$14</f>
        <v>0</v>
      </c>
      <c r="U424">
        <f>(T424/'Exhaust Gas Math'!$B$14)+('Exhaust Gas Math'!$D$10)</f>
        <v>4.4059320573952224E-4</v>
      </c>
      <c r="V424">
        <f>('Exhaust Gas Math'!$E$10*(2.53982214E-12*V423^4 - 0.0000000071629564556*V423^3 + 7.56281407226508E-06*V423^2 - 0.00322508455050905*V423 + 1.62997098133725)*$B$24+T424*'Exhaust Gas Math'!$D$14*$B$23)/('Exhaust Gas Math'!$E$10*(2.53982214E-12*V423^4 - 0.0000000071629564556*V423^3 + 7.56281407226508E-06*V423^2 - 0.00322508455050905*V423 + 1.62997098133725)+T424*'Exhaust Gas Math'!$D$14)</f>
        <v>1100</v>
      </c>
      <c r="W424">
        <f>(353.3116967483*V424^-1.0020802909)*('Exhaust Gas Math'!$E$10/(T424+'Exhaust Gas Math'!$E$10))+(357.4500179626*V424^-1.0038444015 )*(T424/(T424+'Exhaust Gas Math'!$E$10))</f>
        <v>0.31654710700089367</v>
      </c>
      <c r="X424">
        <f t="shared" si="101"/>
        <v>0</v>
      </c>
      <c r="Y424">
        <f t="shared" si="102"/>
        <v>101325</v>
      </c>
      <c r="Z424">
        <f t="shared" si="103"/>
        <v>101325</v>
      </c>
    </row>
    <row r="425" spans="5:26" x14ac:dyDescent="0.2">
      <c r="E425">
        <f t="shared" si="90"/>
        <v>5.250000000000004E-2</v>
      </c>
      <c r="F425">
        <f t="shared" si="91"/>
        <v>101325</v>
      </c>
      <c r="H425">
        <f t="shared" si="104"/>
        <v>5.250000000000004E-2</v>
      </c>
      <c r="I425">
        <f t="shared" si="92"/>
        <v>360.00000000000182</v>
      </c>
      <c r="J425">
        <f t="shared" si="93"/>
        <v>0</v>
      </c>
      <c r="K425">
        <f t="shared" si="94"/>
        <v>8.9794102688308363E-13</v>
      </c>
      <c r="L425">
        <f t="shared" si="95"/>
        <v>3.9769296294121147E-5</v>
      </c>
      <c r="M425">
        <f>J425/SQRT('Exhaust Gas Math'!$E$14*$B$21*$B$23)</f>
        <v>0</v>
      </c>
      <c r="N425">
        <f t="shared" si="96"/>
        <v>0</v>
      </c>
      <c r="O425">
        <f t="shared" si="97"/>
        <v>0</v>
      </c>
      <c r="P425">
        <f t="shared" si="98"/>
        <v>0</v>
      </c>
      <c r="Q425">
        <f>($B$16/2)*(COS((ACOS((2*'Intake Valve Fxn Scratch'!$B$1)/$B$16-1)/($B$17/2))*(I425-($B$17/2)))+1)*P425</f>
        <v>0</v>
      </c>
      <c r="R425">
        <f t="shared" si="99"/>
        <v>0</v>
      </c>
      <c r="S425">
        <f t="shared" si="100"/>
        <v>0</v>
      </c>
      <c r="T425">
        <f>S425*'Exhaust Gas Math'!$C$14</f>
        <v>0</v>
      </c>
      <c r="U425">
        <f>(T425/'Exhaust Gas Math'!$B$14)+('Exhaust Gas Math'!$D$10)</f>
        <v>4.4059320573952224E-4</v>
      </c>
      <c r="V425">
        <f>('Exhaust Gas Math'!$E$10*(2.53982214E-12*V424^4 - 0.0000000071629564556*V424^3 + 7.56281407226508E-06*V424^2 - 0.00322508455050905*V424 + 1.62997098133725)*$B$24+T425*'Exhaust Gas Math'!$D$14*$B$23)/('Exhaust Gas Math'!$E$10*(2.53982214E-12*V424^4 - 0.0000000071629564556*V424^3 + 7.56281407226508E-06*V424^2 - 0.00322508455050905*V424 + 1.62997098133725)+T425*'Exhaust Gas Math'!$D$14)</f>
        <v>1100</v>
      </c>
      <c r="W425">
        <f>(353.3116967483*V425^-1.0020802909)*('Exhaust Gas Math'!$E$10/(T425+'Exhaust Gas Math'!$E$10))+(357.4500179626*V425^-1.0038444015 )*(T425/(T425+'Exhaust Gas Math'!$E$10))</f>
        <v>0.31654710700089367</v>
      </c>
      <c r="X425">
        <f t="shared" si="101"/>
        <v>0</v>
      </c>
      <c r="Y425">
        <f t="shared" si="102"/>
        <v>101325</v>
      </c>
      <c r="Z425">
        <f t="shared" si="103"/>
        <v>101325</v>
      </c>
    </row>
    <row r="426" spans="5:26" x14ac:dyDescent="0.2">
      <c r="E426">
        <f t="shared" si="90"/>
        <v>5.262500000000004E-2</v>
      </c>
      <c r="F426">
        <f t="shared" si="91"/>
        <v>101325</v>
      </c>
      <c r="H426">
        <f t="shared" si="104"/>
        <v>5.262500000000004E-2</v>
      </c>
      <c r="I426">
        <f t="shared" si="92"/>
        <v>366.00000000000182</v>
      </c>
      <c r="J426">
        <f t="shared" si="93"/>
        <v>1.7365591682584613E-4</v>
      </c>
      <c r="K426">
        <f t="shared" si="94"/>
        <v>2.7759550713817869</v>
      </c>
      <c r="L426">
        <f t="shared" si="95"/>
        <v>3.9769296294121147E-5</v>
      </c>
      <c r="M426">
        <f>J426/SQRT('Exhaust Gas Math'!$E$14*$B$21*$B$23)</f>
        <v>2.9480842795621961E-6</v>
      </c>
      <c r="N426">
        <f t="shared" si="96"/>
        <v>1.655683280978662E-4</v>
      </c>
      <c r="O426">
        <f t="shared" si="97"/>
        <v>0</v>
      </c>
      <c r="P426">
        <f t="shared" si="98"/>
        <v>0</v>
      </c>
      <c r="Q426">
        <f>($B$16/2)*(COS((ACOS((2*'Intake Valve Fxn Scratch'!$B$1)/$B$16-1)/($B$17/2))*(I426-($B$17/2)))+1)*P426</f>
        <v>0</v>
      </c>
      <c r="R426">
        <f t="shared" si="99"/>
        <v>0</v>
      </c>
      <c r="S426">
        <f t="shared" si="100"/>
        <v>0</v>
      </c>
      <c r="T426">
        <f>S426*'Exhaust Gas Math'!$C$14</f>
        <v>0</v>
      </c>
      <c r="U426">
        <f>(T426/'Exhaust Gas Math'!$B$14)+('Exhaust Gas Math'!$D$10)</f>
        <v>4.4059320573952224E-4</v>
      </c>
      <c r="V426">
        <f>('Exhaust Gas Math'!$E$10*(2.53982214E-12*V425^4 - 0.0000000071629564556*V425^3 + 7.56281407226508E-06*V425^2 - 0.00322508455050905*V425 + 1.62997098133725)*$B$24+T426*'Exhaust Gas Math'!$D$14*$B$23)/('Exhaust Gas Math'!$E$10*(2.53982214E-12*V425^4 - 0.0000000071629564556*V425^3 + 7.56281407226508E-06*V425^2 - 0.00322508455050905*V425 + 1.62997098133725)+T426*'Exhaust Gas Math'!$D$14)</f>
        <v>1100</v>
      </c>
      <c r="W426">
        <f>(353.3116967483*V426^-1.0020802909)*('Exhaust Gas Math'!$E$10/(T426+'Exhaust Gas Math'!$E$10))+(357.4500179626*V426^-1.0038444015 )*(T426/(T426+'Exhaust Gas Math'!$E$10))</f>
        <v>0.31654710700089367</v>
      </c>
      <c r="X426">
        <f t="shared" si="101"/>
        <v>0</v>
      </c>
      <c r="Y426">
        <f t="shared" si="102"/>
        <v>101325</v>
      </c>
      <c r="Z426">
        <f t="shared" si="103"/>
        <v>101325</v>
      </c>
    </row>
    <row r="427" spans="5:26" x14ac:dyDescent="0.2">
      <c r="E427">
        <f t="shared" si="90"/>
        <v>5.275000000000004E-2</v>
      </c>
      <c r="F427">
        <f t="shared" si="91"/>
        <v>101325</v>
      </c>
      <c r="H427">
        <f t="shared" si="104"/>
        <v>5.275000000000004E-2</v>
      </c>
      <c r="I427">
        <f t="shared" si="92"/>
        <v>372.00000000000182</v>
      </c>
      <c r="J427">
        <f t="shared" si="93"/>
        <v>6.927210567385933E-4</v>
      </c>
      <c r="K427">
        <f t="shared" si="94"/>
        <v>5.5214961980946731</v>
      </c>
      <c r="L427">
        <f t="shared" si="95"/>
        <v>3.9769296294121147E-5</v>
      </c>
      <c r="M427">
        <f>J427/SQRT('Exhaust Gas Math'!$E$14*$B$21*$B$23)</f>
        <v>1.1760037289952031E-5</v>
      </c>
      <c r="N427">
        <f t="shared" si="96"/>
        <v>6.2929392667719283E-4</v>
      </c>
      <c r="O427">
        <f t="shared" si="97"/>
        <v>0</v>
      </c>
      <c r="P427">
        <f t="shared" si="98"/>
        <v>0</v>
      </c>
      <c r="Q427">
        <f>($B$16/2)*(COS((ACOS((2*'Intake Valve Fxn Scratch'!$B$1)/$B$16-1)/($B$17/2))*(I427-($B$17/2)))+1)*P427</f>
        <v>0</v>
      </c>
      <c r="R427">
        <f t="shared" si="99"/>
        <v>0</v>
      </c>
      <c r="S427">
        <f t="shared" si="100"/>
        <v>0</v>
      </c>
      <c r="T427">
        <f>S427*'Exhaust Gas Math'!$C$14</f>
        <v>0</v>
      </c>
      <c r="U427">
        <f>(T427/'Exhaust Gas Math'!$B$14)+('Exhaust Gas Math'!$D$10)</f>
        <v>4.4059320573952224E-4</v>
      </c>
      <c r="V427">
        <f>('Exhaust Gas Math'!$E$10*(2.53982214E-12*V426^4 - 0.0000000071629564556*V426^3 + 7.56281407226508E-06*V426^2 - 0.00322508455050905*V426 + 1.62997098133725)*$B$24+T427*'Exhaust Gas Math'!$D$14*$B$23)/('Exhaust Gas Math'!$E$10*(2.53982214E-12*V426^4 - 0.0000000071629564556*V426^3 + 7.56281407226508E-06*V426^2 - 0.00322508455050905*V426 + 1.62997098133725)+T427*'Exhaust Gas Math'!$D$14)</f>
        <v>1100</v>
      </c>
      <c r="W427">
        <f>(353.3116967483*V427^-1.0020802909)*('Exhaust Gas Math'!$E$10/(T427+'Exhaust Gas Math'!$E$10))+(357.4500179626*V427^-1.0038444015 )*(T427/(T427+'Exhaust Gas Math'!$E$10))</f>
        <v>0.31654710700089367</v>
      </c>
      <c r="X427">
        <f t="shared" si="101"/>
        <v>0</v>
      </c>
      <c r="Y427">
        <f t="shared" si="102"/>
        <v>101325</v>
      </c>
      <c r="Z427">
        <f t="shared" si="103"/>
        <v>101325</v>
      </c>
    </row>
    <row r="428" spans="5:26" x14ac:dyDescent="0.2">
      <c r="E428">
        <f t="shared" si="90"/>
        <v>5.287500000000004E-2</v>
      </c>
      <c r="F428">
        <f t="shared" si="91"/>
        <v>101325</v>
      </c>
      <c r="H428">
        <f t="shared" si="104"/>
        <v>5.287500000000004E-2</v>
      </c>
      <c r="I428">
        <f t="shared" si="92"/>
        <v>378.00000000000182</v>
      </c>
      <c r="J428">
        <f t="shared" si="93"/>
        <v>1.5515084334439821E-3</v>
      </c>
      <c r="K428">
        <f t="shared" si="94"/>
        <v>8.2065426570138698</v>
      </c>
      <c r="L428">
        <f t="shared" si="95"/>
        <v>3.9769296294121147E-5</v>
      </c>
      <c r="M428">
        <f>J428/SQRT('Exhaust Gas Math'!$E$14*$B$21*$B$23)</f>
        <v>2.633931342996776E-5</v>
      </c>
      <c r="N428">
        <f t="shared" si="96"/>
        <v>1.3427107345488493E-3</v>
      </c>
      <c r="O428">
        <f t="shared" si="97"/>
        <v>0</v>
      </c>
      <c r="P428">
        <f t="shared" si="98"/>
        <v>0</v>
      </c>
      <c r="Q428">
        <f>($B$16/2)*(COS((ACOS((2*'Intake Valve Fxn Scratch'!$B$1)/$B$16-1)/($B$17/2))*(I428-($B$17/2)))+1)*P428</f>
        <v>0</v>
      </c>
      <c r="R428">
        <f t="shared" si="99"/>
        <v>0</v>
      </c>
      <c r="S428">
        <f t="shared" si="100"/>
        <v>0</v>
      </c>
      <c r="T428">
        <f>S428*'Exhaust Gas Math'!$C$14</f>
        <v>0</v>
      </c>
      <c r="U428">
        <f>(T428/'Exhaust Gas Math'!$B$14)+('Exhaust Gas Math'!$D$10)</f>
        <v>4.4059320573952224E-4</v>
      </c>
      <c r="V428">
        <f>('Exhaust Gas Math'!$E$10*(2.53982214E-12*V427^4 - 0.0000000071629564556*V427^3 + 7.56281407226508E-06*V427^2 - 0.00322508455050905*V427 + 1.62997098133725)*$B$24+T428*'Exhaust Gas Math'!$D$14*$B$23)/('Exhaust Gas Math'!$E$10*(2.53982214E-12*V427^4 - 0.0000000071629564556*V427^3 + 7.56281407226508E-06*V427^2 - 0.00322508455050905*V427 + 1.62997098133725)+T428*'Exhaust Gas Math'!$D$14)</f>
        <v>1100</v>
      </c>
      <c r="W428">
        <f>(353.3116967483*V428^-1.0020802909)*('Exhaust Gas Math'!$E$10/(T428+'Exhaust Gas Math'!$E$10))+(357.4500179626*V428^-1.0038444015 )*(T428/(T428+'Exhaust Gas Math'!$E$10))</f>
        <v>0.31654710700089367</v>
      </c>
      <c r="X428">
        <f t="shared" si="101"/>
        <v>0</v>
      </c>
      <c r="Y428">
        <f t="shared" si="102"/>
        <v>101325</v>
      </c>
      <c r="Z428">
        <f t="shared" si="103"/>
        <v>101325</v>
      </c>
    </row>
    <row r="429" spans="5:26" x14ac:dyDescent="0.2">
      <c r="E429">
        <f t="shared" si="90"/>
        <v>5.300000000000004E-2</v>
      </c>
      <c r="F429">
        <f t="shared" si="91"/>
        <v>101325</v>
      </c>
      <c r="H429">
        <f t="shared" si="104"/>
        <v>5.300000000000004E-2</v>
      </c>
      <c r="I429">
        <f t="shared" si="92"/>
        <v>384.00000000000182</v>
      </c>
      <c r="J429">
        <f t="shared" si="93"/>
        <v>2.7406089927300183E-3</v>
      </c>
      <c r="K429">
        <f t="shared" si="94"/>
        <v>10.801676517253366</v>
      </c>
      <c r="L429">
        <f t="shared" si="95"/>
        <v>3.9769296294121147E-5</v>
      </c>
      <c r="M429">
        <f>J429/SQRT('Exhaust Gas Math'!$E$14*$B$21*$B$23)</f>
        <v>4.6526179099309732E-5</v>
      </c>
      <c r="N429">
        <f t="shared" si="96"/>
        <v>2.260171131494966E-3</v>
      </c>
      <c r="O429">
        <f t="shared" si="97"/>
        <v>0</v>
      </c>
      <c r="P429">
        <f t="shared" si="98"/>
        <v>0</v>
      </c>
      <c r="Q429">
        <f>($B$16/2)*(COS((ACOS((2*'Intake Valve Fxn Scratch'!$B$1)/$B$16-1)/($B$17/2))*(I429-($B$17/2)))+1)*P429</f>
        <v>0</v>
      </c>
      <c r="R429">
        <f t="shared" si="99"/>
        <v>0</v>
      </c>
      <c r="S429">
        <f t="shared" si="100"/>
        <v>0</v>
      </c>
      <c r="T429">
        <f>S429*'Exhaust Gas Math'!$C$14</f>
        <v>0</v>
      </c>
      <c r="U429">
        <f>(T429/'Exhaust Gas Math'!$B$14)+('Exhaust Gas Math'!$D$10)</f>
        <v>4.4059320573952224E-4</v>
      </c>
      <c r="V429">
        <f>('Exhaust Gas Math'!$E$10*(2.53982214E-12*V428^4 - 0.0000000071629564556*V428^3 + 7.56281407226508E-06*V428^2 - 0.00322508455050905*V428 + 1.62997098133725)*$B$24+T429*'Exhaust Gas Math'!$D$14*$B$23)/('Exhaust Gas Math'!$E$10*(2.53982214E-12*V428^4 - 0.0000000071629564556*V428^3 + 7.56281407226508E-06*V428^2 - 0.00322508455050905*V428 + 1.62997098133725)+T429*'Exhaust Gas Math'!$D$14)</f>
        <v>1100</v>
      </c>
      <c r="W429">
        <f>(353.3116967483*V429^-1.0020802909)*('Exhaust Gas Math'!$E$10/(T429+'Exhaust Gas Math'!$E$10))+(357.4500179626*V429^-1.0038444015 )*(T429/(T429+'Exhaust Gas Math'!$E$10))</f>
        <v>0.31654710700089367</v>
      </c>
      <c r="X429">
        <f t="shared" si="101"/>
        <v>0</v>
      </c>
      <c r="Y429">
        <f t="shared" si="102"/>
        <v>101325</v>
      </c>
      <c r="Z429">
        <f t="shared" si="103"/>
        <v>101325</v>
      </c>
    </row>
    <row r="430" spans="5:26" x14ac:dyDescent="0.2">
      <c r="E430">
        <f t="shared" si="90"/>
        <v>5.312500000000004E-2</v>
      </c>
      <c r="F430">
        <f t="shared" si="91"/>
        <v>101325</v>
      </c>
      <c r="H430">
        <f t="shared" si="104"/>
        <v>5.312500000000004E-2</v>
      </c>
      <c r="I430">
        <f t="shared" si="92"/>
        <v>390.00000000000182</v>
      </c>
      <c r="J430">
        <f t="shared" si="93"/>
        <v>4.2469947000338786E-3</v>
      </c>
      <c r="K430">
        <f t="shared" si="94"/>
        <v>13.278464949173705</v>
      </c>
      <c r="L430">
        <f t="shared" si="95"/>
        <v>3.9769296294121147E-5</v>
      </c>
      <c r="M430">
        <f>J430/SQRT('Exhaust Gas Math'!$E$14*$B$21*$B$23)</f>
        <v>7.2099462773331485E-5</v>
      </c>
      <c r="N430">
        <f t="shared" si="96"/>
        <v>3.3402709601276122E-3</v>
      </c>
      <c r="O430">
        <f t="shared" si="97"/>
        <v>0</v>
      </c>
      <c r="P430">
        <f t="shared" si="98"/>
        <v>0</v>
      </c>
      <c r="Q430">
        <f>($B$16/2)*(COS((ACOS((2*'Intake Valve Fxn Scratch'!$B$1)/$B$16-1)/($B$17/2))*(I430-($B$17/2)))+1)*P430</f>
        <v>0</v>
      </c>
      <c r="R430">
        <f t="shared" si="99"/>
        <v>0</v>
      </c>
      <c r="S430">
        <f t="shared" si="100"/>
        <v>0</v>
      </c>
      <c r="T430">
        <f>S430*'Exhaust Gas Math'!$C$14</f>
        <v>0</v>
      </c>
      <c r="U430">
        <f>(T430/'Exhaust Gas Math'!$B$14)+('Exhaust Gas Math'!$D$10)</f>
        <v>4.4059320573952224E-4</v>
      </c>
      <c r="V430">
        <f>('Exhaust Gas Math'!$E$10*(2.53982214E-12*V429^4 - 0.0000000071629564556*V429^3 + 7.56281407226508E-06*V429^2 - 0.00322508455050905*V429 + 1.62997098133725)*$B$24+T430*'Exhaust Gas Math'!$D$14*$B$23)/('Exhaust Gas Math'!$E$10*(2.53982214E-12*V429^4 - 0.0000000071629564556*V429^3 + 7.56281407226508E-06*V429^2 - 0.00322508455050905*V429 + 1.62997098133725)+T430*'Exhaust Gas Math'!$D$14)</f>
        <v>1100</v>
      </c>
      <c r="W430">
        <f>(353.3116967483*V430^-1.0020802909)*('Exhaust Gas Math'!$E$10/(T430+'Exhaust Gas Math'!$E$10))+(357.4500179626*V430^-1.0038444015 )*(T430/(T430+'Exhaust Gas Math'!$E$10))</f>
        <v>0.31654710700089367</v>
      </c>
      <c r="X430">
        <f t="shared" si="101"/>
        <v>0</v>
      </c>
      <c r="Y430">
        <f t="shared" si="102"/>
        <v>101325</v>
      </c>
      <c r="Z430">
        <f t="shared" si="103"/>
        <v>101325</v>
      </c>
    </row>
    <row r="431" spans="5:26" x14ac:dyDescent="0.2">
      <c r="E431">
        <f t="shared" si="90"/>
        <v>5.325000000000004E-2</v>
      </c>
      <c r="F431">
        <f t="shared" si="91"/>
        <v>101325</v>
      </c>
      <c r="H431">
        <f t="shared" si="104"/>
        <v>5.325000000000004E-2</v>
      </c>
      <c r="I431">
        <f t="shared" si="92"/>
        <v>396.00000000000182</v>
      </c>
      <c r="J431">
        <f t="shared" si="93"/>
        <v>6.0541612783148631E-3</v>
      </c>
      <c r="K431">
        <f t="shared" si="94"/>
        <v>15.609771740413462</v>
      </c>
      <c r="L431">
        <f t="shared" si="95"/>
        <v>3.9769296294121147E-5</v>
      </c>
      <c r="M431">
        <f>J431/SQRT('Exhaust Gas Math'!$E$14*$B$21*$B$23)</f>
        <v>1.0277897820454671E-4</v>
      </c>
      <c r="N431">
        <f t="shared" si="96"/>
        <v>4.54679549224659E-3</v>
      </c>
      <c r="O431">
        <f t="shared" si="97"/>
        <v>0</v>
      </c>
      <c r="P431">
        <f t="shared" si="98"/>
        <v>0</v>
      </c>
      <c r="Q431">
        <f>($B$16/2)*(COS((ACOS((2*'Intake Valve Fxn Scratch'!$B$1)/$B$16-1)/($B$17/2))*(I431-($B$17/2)))+1)*P431</f>
        <v>0</v>
      </c>
      <c r="R431">
        <f t="shared" si="99"/>
        <v>0</v>
      </c>
      <c r="S431">
        <f t="shared" si="100"/>
        <v>0</v>
      </c>
      <c r="T431">
        <f>S431*'Exhaust Gas Math'!$C$14</f>
        <v>0</v>
      </c>
      <c r="U431">
        <f>(T431/'Exhaust Gas Math'!$B$14)+('Exhaust Gas Math'!$D$10)</f>
        <v>4.4059320573952224E-4</v>
      </c>
      <c r="V431">
        <f>('Exhaust Gas Math'!$E$10*(2.53982214E-12*V430^4 - 0.0000000071629564556*V430^3 + 7.56281407226508E-06*V430^2 - 0.00322508455050905*V430 + 1.62997098133725)*$B$24+T431*'Exhaust Gas Math'!$D$14*$B$23)/('Exhaust Gas Math'!$E$10*(2.53982214E-12*V430^4 - 0.0000000071629564556*V430^3 + 7.56281407226508E-06*V430^2 - 0.00322508455050905*V430 + 1.62997098133725)+T431*'Exhaust Gas Math'!$D$14)</f>
        <v>1100</v>
      </c>
      <c r="W431">
        <f>(353.3116967483*V431^-1.0020802909)*('Exhaust Gas Math'!$E$10/(T431+'Exhaust Gas Math'!$E$10))+(357.4500179626*V431^-1.0038444015 )*(T431/(T431+'Exhaust Gas Math'!$E$10))</f>
        <v>0.31654710700089367</v>
      </c>
      <c r="X431">
        <f t="shared" si="101"/>
        <v>0</v>
      </c>
      <c r="Y431">
        <f t="shared" si="102"/>
        <v>101325</v>
      </c>
      <c r="Z431">
        <f t="shared" si="103"/>
        <v>101325</v>
      </c>
    </row>
    <row r="432" spans="5:26" x14ac:dyDescent="0.2">
      <c r="E432">
        <f t="shared" si="90"/>
        <v>5.337500000000004E-2</v>
      </c>
      <c r="F432">
        <f t="shared" si="91"/>
        <v>101325</v>
      </c>
      <c r="H432">
        <f t="shared" si="104"/>
        <v>5.337500000000004E-2</v>
      </c>
      <c r="I432">
        <f t="shared" si="92"/>
        <v>402.00000000000182</v>
      </c>
      <c r="J432">
        <f t="shared" si="93"/>
        <v>8.1423090323674077E-3</v>
      </c>
      <c r="K432">
        <f t="shared" si="94"/>
        <v>17.770054605910509</v>
      </c>
      <c r="L432">
        <f t="shared" si="95"/>
        <v>3.9769296294121147E-5</v>
      </c>
      <c r="M432">
        <f>J432/SQRT('Exhaust Gas Math'!$E$14*$B$21*$B$23)</f>
        <v>1.3822859420178969E-4</v>
      </c>
      <c r="N432">
        <f t="shared" si="96"/>
        <v>5.8492450478066678E-3</v>
      </c>
      <c r="O432">
        <f t="shared" si="97"/>
        <v>0</v>
      </c>
      <c r="P432">
        <f t="shared" si="98"/>
        <v>0</v>
      </c>
      <c r="Q432">
        <f>($B$16/2)*(COS((ACOS((2*'Intake Valve Fxn Scratch'!$B$1)/$B$16-1)/($B$17/2))*(I432-($B$17/2)))+1)*P432</f>
        <v>0</v>
      </c>
      <c r="R432">
        <f t="shared" si="99"/>
        <v>0</v>
      </c>
      <c r="S432">
        <f t="shared" si="100"/>
        <v>0</v>
      </c>
      <c r="T432">
        <f>S432*'Exhaust Gas Math'!$C$14</f>
        <v>0</v>
      </c>
      <c r="U432">
        <f>(T432/'Exhaust Gas Math'!$B$14)+('Exhaust Gas Math'!$D$10)</f>
        <v>4.4059320573952224E-4</v>
      </c>
      <c r="V432">
        <f>('Exhaust Gas Math'!$E$10*(2.53982214E-12*V431^4 - 0.0000000071629564556*V431^3 + 7.56281407226508E-06*V431^2 - 0.00322508455050905*V431 + 1.62997098133725)*$B$24+T432*'Exhaust Gas Math'!$D$14*$B$23)/('Exhaust Gas Math'!$E$10*(2.53982214E-12*V431^4 - 0.0000000071629564556*V431^3 + 7.56281407226508E-06*V431^2 - 0.00322508455050905*V431 + 1.62997098133725)+T432*'Exhaust Gas Math'!$D$14)</f>
        <v>1100</v>
      </c>
      <c r="W432">
        <f>(353.3116967483*V432^-1.0020802909)*('Exhaust Gas Math'!$E$10/(T432+'Exhaust Gas Math'!$E$10))+(357.4500179626*V432^-1.0038444015 )*(T432/(T432+'Exhaust Gas Math'!$E$10))</f>
        <v>0.31654710700089367</v>
      </c>
      <c r="X432">
        <f t="shared" si="101"/>
        <v>0</v>
      </c>
      <c r="Y432">
        <f t="shared" si="102"/>
        <v>101325</v>
      </c>
      <c r="Z432">
        <f t="shared" si="103"/>
        <v>101325</v>
      </c>
    </row>
    <row r="433" spans="5:26" x14ac:dyDescent="0.2">
      <c r="E433">
        <f t="shared" si="90"/>
        <v>5.3500000000000041E-2</v>
      </c>
      <c r="F433">
        <f t="shared" si="91"/>
        <v>101325</v>
      </c>
      <c r="H433">
        <f t="shared" si="104"/>
        <v>5.3500000000000041E-2</v>
      </c>
      <c r="I433">
        <f t="shared" si="92"/>
        <v>408.00000000000182</v>
      </c>
      <c r="J433">
        <f t="shared" si="93"/>
        <v>1.04885597784251E-2</v>
      </c>
      <c r="K433">
        <f t="shared" si="94"/>
        <v>19.735645034522207</v>
      </c>
      <c r="L433">
        <f t="shared" si="95"/>
        <v>3.9769296294121147E-5</v>
      </c>
      <c r="M433">
        <f>J433/SQRT('Exhaust Gas Math'!$E$14*$B$21*$B$23)</f>
        <v>1.7805991735388556E-4</v>
      </c>
      <c r="N433">
        <f t="shared" si="96"/>
        <v>7.2230121595129315E-3</v>
      </c>
      <c r="O433">
        <f t="shared" si="97"/>
        <v>0</v>
      </c>
      <c r="P433">
        <f t="shared" si="98"/>
        <v>0</v>
      </c>
      <c r="Q433">
        <f>($B$16/2)*(COS((ACOS((2*'Intake Valve Fxn Scratch'!$B$1)/$B$16-1)/($B$17/2))*(I433-($B$17/2)))+1)*P433</f>
        <v>0</v>
      </c>
      <c r="R433">
        <f t="shared" si="99"/>
        <v>0</v>
      </c>
      <c r="S433">
        <f t="shared" si="100"/>
        <v>0</v>
      </c>
      <c r="T433">
        <f>S433*'Exhaust Gas Math'!$C$14</f>
        <v>0</v>
      </c>
      <c r="U433">
        <f>(T433/'Exhaust Gas Math'!$B$14)+('Exhaust Gas Math'!$D$10)</f>
        <v>4.4059320573952224E-4</v>
      </c>
      <c r="V433">
        <f>('Exhaust Gas Math'!$E$10*(2.53982214E-12*V432^4 - 0.0000000071629564556*V432^3 + 7.56281407226508E-06*V432^2 - 0.00322508455050905*V432 + 1.62997098133725)*$B$24+T433*'Exhaust Gas Math'!$D$14*$B$23)/('Exhaust Gas Math'!$E$10*(2.53982214E-12*V432^4 - 0.0000000071629564556*V432^3 + 7.56281407226508E-06*V432^2 - 0.00322508455050905*V432 + 1.62997098133725)+T433*'Exhaust Gas Math'!$D$14)</f>
        <v>1100</v>
      </c>
      <c r="W433">
        <f>(353.3116967483*V433^-1.0020802909)*('Exhaust Gas Math'!$E$10/(T433+'Exhaust Gas Math'!$E$10))+(357.4500179626*V433^-1.0038444015 )*(T433/(T433+'Exhaust Gas Math'!$E$10))</f>
        <v>0.31654710700089367</v>
      </c>
      <c r="X433">
        <f t="shared" si="101"/>
        <v>0</v>
      </c>
      <c r="Y433">
        <f t="shared" si="102"/>
        <v>101325</v>
      </c>
      <c r="Z433">
        <f t="shared" si="103"/>
        <v>101325</v>
      </c>
    </row>
    <row r="434" spans="5:26" x14ac:dyDescent="0.2">
      <c r="E434">
        <f t="shared" si="90"/>
        <v>5.3625000000000041E-2</v>
      </c>
      <c r="F434">
        <f t="shared" si="91"/>
        <v>101325</v>
      </c>
      <c r="H434">
        <f t="shared" si="104"/>
        <v>5.3625000000000041E-2</v>
      </c>
      <c r="I434">
        <f t="shared" si="92"/>
        <v>414.00000000000182</v>
      </c>
      <c r="J434">
        <f t="shared" si="93"/>
        <v>1.3067207502329606E-2</v>
      </c>
      <c r="K434">
        <f t="shared" si="94"/>
        <v>21.485007606186443</v>
      </c>
      <c r="L434">
        <f t="shared" si="95"/>
        <v>3.9769296294121147E-5</v>
      </c>
      <c r="M434">
        <f>J434/SQRT('Exhaust Gas Math'!$E$14*$B$21*$B$23)</f>
        <v>2.218365473491398E-4</v>
      </c>
      <c r="N434">
        <f t="shared" si="96"/>
        <v>8.6492854861369428E-3</v>
      </c>
      <c r="O434">
        <f t="shared" si="97"/>
        <v>0</v>
      </c>
      <c r="P434">
        <f t="shared" si="98"/>
        <v>0</v>
      </c>
      <c r="Q434">
        <f>($B$16/2)*(COS((ACOS((2*'Intake Valve Fxn Scratch'!$B$1)/$B$16-1)/($B$17/2))*(I434-($B$17/2)))+1)*P434</f>
        <v>0</v>
      </c>
      <c r="R434">
        <f t="shared" si="99"/>
        <v>0</v>
      </c>
      <c r="S434">
        <f t="shared" si="100"/>
        <v>0</v>
      </c>
      <c r="T434">
        <f>S434*'Exhaust Gas Math'!$C$14</f>
        <v>0</v>
      </c>
      <c r="U434">
        <f>(T434/'Exhaust Gas Math'!$B$14)+('Exhaust Gas Math'!$D$10)</f>
        <v>4.4059320573952224E-4</v>
      </c>
      <c r="V434">
        <f>('Exhaust Gas Math'!$E$10*(2.53982214E-12*V433^4 - 0.0000000071629564556*V433^3 + 7.56281407226508E-06*V433^2 - 0.00322508455050905*V433 + 1.62997098133725)*$B$24+T434*'Exhaust Gas Math'!$D$14*$B$23)/('Exhaust Gas Math'!$E$10*(2.53982214E-12*V433^4 - 0.0000000071629564556*V433^3 + 7.56281407226508E-06*V433^2 - 0.00322508455050905*V433 + 1.62997098133725)+T434*'Exhaust Gas Math'!$D$14)</f>
        <v>1100</v>
      </c>
      <c r="W434">
        <f>(353.3116967483*V434^-1.0020802909)*('Exhaust Gas Math'!$E$10/(T434+'Exhaust Gas Math'!$E$10))+(357.4500179626*V434^-1.0038444015 )*(T434/(T434+'Exhaust Gas Math'!$E$10))</f>
        <v>0.31654710700089367</v>
      </c>
      <c r="X434">
        <f t="shared" si="101"/>
        <v>0</v>
      </c>
      <c r="Y434">
        <f t="shared" si="102"/>
        <v>101325</v>
      </c>
      <c r="Z434">
        <f t="shared" si="103"/>
        <v>101325</v>
      </c>
    </row>
    <row r="435" spans="5:26" x14ac:dyDescent="0.2">
      <c r="E435">
        <f t="shared" si="90"/>
        <v>5.3750000000000041E-2</v>
      </c>
      <c r="F435">
        <f t="shared" si="91"/>
        <v>101325</v>
      </c>
      <c r="H435">
        <f t="shared" si="104"/>
        <v>5.3750000000000041E-2</v>
      </c>
      <c r="I435">
        <f t="shared" si="92"/>
        <v>420.00000000000182</v>
      </c>
      <c r="J435">
        <f t="shared" si="93"/>
        <v>1.5850000000001089E-2</v>
      </c>
      <c r="K435">
        <f t="shared" si="94"/>
        <v>22.998975938490407</v>
      </c>
      <c r="L435">
        <f t="shared" si="95"/>
        <v>3.9769296294121147E-5</v>
      </c>
      <c r="M435">
        <f>J435/SQRT('Exhaust Gas Math'!$E$14*$B$21*$B$23)</f>
        <v>2.6907885826847546E-4</v>
      </c>
      <c r="N435">
        <f t="shared" si="96"/>
        <v>1.0114751634538649E-2</v>
      </c>
      <c r="O435">
        <f t="shared" si="97"/>
        <v>0</v>
      </c>
      <c r="P435">
        <f t="shared" si="98"/>
        <v>0</v>
      </c>
      <c r="Q435">
        <f>($B$16/2)*(COS((ACOS((2*'Intake Valve Fxn Scratch'!$B$1)/$B$16-1)/($B$17/2))*(I435-($B$17/2)))+1)*P435</f>
        <v>0</v>
      </c>
      <c r="R435">
        <f t="shared" si="99"/>
        <v>0</v>
      </c>
      <c r="S435">
        <f t="shared" si="100"/>
        <v>0</v>
      </c>
      <c r="T435">
        <f>S435*'Exhaust Gas Math'!$C$14</f>
        <v>0</v>
      </c>
      <c r="U435">
        <f>(T435/'Exhaust Gas Math'!$B$14)+('Exhaust Gas Math'!$D$10)</f>
        <v>4.4059320573952224E-4</v>
      </c>
      <c r="V435">
        <f>('Exhaust Gas Math'!$E$10*(2.53982214E-12*V434^4 - 0.0000000071629564556*V434^3 + 7.56281407226508E-06*V434^2 - 0.00322508455050905*V434 + 1.62997098133725)*$B$24+T435*'Exhaust Gas Math'!$D$14*$B$23)/('Exhaust Gas Math'!$E$10*(2.53982214E-12*V434^4 - 0.0000000071629564556*V434^3 + 7.56281407226508E-06*V434^2 - 0.00322508455050905*V434 + 1.62997098133725)+T435*'Exhaust Gas Math'!$D$14)</f>
        <v>1100</v>
      </c>
      <c r="W435">
        <f>(353.3116967483*V435^-1.0020802909)*('Exhaust Gas Math'!$E$10/(T435+'Exhaust Gas Math'!$E$10))+(357.4500179626*V435^-1.0038444015 )*(T435/(T435+'Exhaust Gas Math'!$E$10))</f>
        <v>0.31654710700089367</v>
      </c>
      <c r="X435">
        <f t="shared" si="101"/>
        <v>0</v>
      </c>
      <c r="Y435">
        <f t="shared" si="102"/>
        <v>101325</v>
      </c>
      <c r="Z435">
        <f t="shared" si="103"/>
        <v>101325</v>
      </c>
    </row>
    <row r="436" spans="5:26" x14ac:dyDescent="0.2">
      <c r="E436">
        <f t="shared" si="90"/>
        <v>5.3875000000000041E-2</v>
      </c>
      <c r="F436">
        <f t="shared" si="91"/>
        <v>101325</v>
      </c>
      <c r="H436">
        <f t="shared" si="104"/>
        <v>5.3875000000000041E-2</v>
      </c>
      <c r="I436">
        <f t="shared" si="92"/>
        <v>426.00000000000182</v>
      </c>
      <c r="J436">
        <f t="shared" si="93"/>
        <v>1.8806448414498092E-2</v>
      </c>
      <c r="K436">
        <f t="shared" si="94"/>
        <v>24.260962677567068</v>
      </c>
      <c r="L436">
        <f t="shared" si="95"/>
        <v>3.9769296294121147E-5</v>
      </c>
      <c r="M436">
        <f>J436/SQRT('Exhaust Gas Math'!$E$14*$B$21*$B$23)</f>
        <v>3.1926925346736782E-4</v>
      </c>
      <c r="N436">
        <f t="shared" si="96"/>
        <v>1.1611157153119549E-2</v>
      </c>
      <c r="O436">
        <f t="shared" si="97"/>
        <v>0</v>
      </c>
      <c r="P436">
        <f t="shared" si="98"/>
        <v>0</v>
      </c>
      <c r="Q436">
        <f>($B$16/2)*(COS((ACOS((2*'Intake Valve Fxn Scratch'!$B$1)/$B$16-1)/($B$17/2))*(I436-($B$17/2)))+1)*P436</f>
        <v>0</v>
      </c>
      <c r="R436">
        <f t="shared" si="99"/>
        <v>0</v>
      </c>
      <c r="S436">
        <f t="shared" si="100"/>
        <v>0</v>
      </c>
      <c r="T436">
        <f>S436*'Exhaust Gas Math'!$C$14</f>
        <v>0</v>
      </c>
      <c r="U436">
        <f>(T436/'Exhaust Gas Math'!$B$14)+('Exhaust Gas Math'!$D$10)</f>
        <v>4.4059320573952224E-4</v>
      </c>
      <c r="V436">
        <f>('Exhaust Gas Math'!$E$10*(2.53982214E-12*V435^4 - 0.0000000071629564556*V435^3 + 7.56281407226508E-06*V435^2 - 0.00322508455050905*V435 + 1.62997098133725)*$B$24+T436*'Exhaust Gas Math'!$D$14*$B$23)/('Exhaust Gas Math'!$E$10*(2.53982214E-12*V435^4 - 0.0000000071629564556*V435^3 + 7.56281407226508E-06*V435^2 - 0.00322508455050905*V435 + 1.62997098133725)+T436*'Exhaust Gas Math'!$D$14)</f>
        <v>1100</v>
      </c>
      <c r="W436">
        <f>(353.3116967483*V436^-1.0020802909)*('Exhaust Gas Math'!$E$10/(T436+'Exhaust Gas Math'!$E$10))+(357.4500179626*V436^-1.0038444015 )*(T436/(T436+'Exhaust Gas Math'!$E$10))</f>
        <v>0.31654710700089367</v>
      </c>
      <c r="X436">
        <f t="shared" si="101"/>
        <v>0</v>
      </c>
      <c r="Y436">
        <f t="shared" si="102"/>
        <v>101325</v>
      </c>
      <c r="Z436">
        <f t="shared" si="103"/>
        <v>101325</v>
      </c>
    </row>
    <row r="437" spans="5:26" x14ac:dyDescent="0.2">
      <c r="E437">
        <f t="shared" si="90"/>
        <v>5.4000000000000041E-2</v>
      </c>
      <c r="F437">
        <f t="shared" si="91"/>
        <v>101325</v>
      </c>
      <c r="H437">
        <f t="shared" si="104"/>
        <v>5.4000000000000041E-2</v>
      </c>
      <c r="I437">
        <f t="shared" si="92"/>
        <v>432.00000000000182</v>
      </c>
      <c r="J437">
        <f t="shared" si="93"/>
        <v>2.1904161278315182E-2</v>
      </c>
      <c r="K437">
        <f t="shared" si="94"/>
        <v>25.257141232615563</v>
      </c>
      <c r="L437">
        <f t="shared" si="95"/>
        <v>3.9769296294121147E-5</v>
      </c>
      <c r="M437">
        <f>J437/SQRT('Exhaust Gas Math'!$E$14*$B$21*$B$23)</f>
        <v>3.7185783647300909E-4</v>
      </c>
      <c r="N437">
        <f t="shared" si="96"/>
        <v>1.3134781388512106E-2</v>
      </c>
      <c r="O437">
        <f t="shared" si="97"/>
        <v>0</v>
      </c>
      <c r="P437">
        <f t="shared" si="98"/>
        <v>0</v>
      </c>
      <c r="Q437">
        <f>($B$16/2)*(COS((ACOS((2*'Intake Valve Fxn Scratch'!$B$1)/$B$16-1)/($B$17/2))*(I437-($B$17/2)))+1)*P437</f>
        <v>0</v>
      </c>
      <c r="R437">
        <f t="shared" si="99"/>
        <v>0</v>
      </c>
      <c r="S437">
        <f t="shared" si="100"/>
        <v>0</v>
      </c>
      <c r="T437">
        <f>S437*'Exhaust Gas Math'!$C$14</f>
        <v>0</v>
      </c>
      <c r="U437">
        <f>(T437/'Exhaust Gas Math'!$B$14)+('Exhaust Gas Math'!$D$10)</f>
        <v>4.4059320573952224E-4</v>
      </c>
      <c r="V437">
        <f>('Exhaust Gas Math'!$E$10*(2.53982214E-12*V436^4 - 0.0000000071629564556*V436^3 + 7.56281407226508E-06*V436^2 - 0.00322508455050905*V436 + 1.62997098133725)*$B$24+T437*'Exhaust Gas Math'!$D$14*$B$23)/('Exhaust Gas Math'!$E$10*(2.53982214E-12*V436^4 - 0.0000000071629564556*V436^3 + 7.56281407226508E-06*V436^2 - 0.00322508455050905*V436 + 1.62997098133725)+T437*'Exhaust Gas Math'!$D$14)</f>
        <v>1100</v>
      </c>
      <c r="W437">
        <f>(353.3116967483*V437^-1.0020802909)*('Exhaust Gas Math'!$E$10/(T437+'Exhaust Gas Math'!$E$10))+(357.4500179626*V437^-1.0038444015 )*(T437/(T437+'Exhaust Gas Math'!$E$10))</f>
        <v>0.31654710700089367</v>
      </c>
      <c r="X437">
        <f t="shared" si="101"/>
        <v>0</v>
      </c>
      <c r="Y437">
        <f t="shared" si="102"/>
        <v>101325</v>
      </c>
      <c r="Z437">
        <f t="shared" si="103"/>
        <v>101325</v>
      </c>
    </row>
    <row r="438" spans="5:26" x14ac:dyDescent="0.2">
      <c r="E438">
        <f t="shared" si="90"/>
        <v>5.4125000000000041E-2</v>
      </c>
      <c r="F438">
        <f t="shared" si="91"/>
        <v>101325</v>
      </c>
      <c r="H438">
        <f t="shared" si="104"/>
        <v>5.4125000000000041E-2</v>
      </c>
      <c r="I438">
        <f t="shared" si="92"/>
        <v>438.00000000000182</v>
      </c>
      <c r="J438">
        <f t="shared" si="93"/>
        <v>2.5109199401078093E-2</v>
      </c>
      <c r="K438">
        <f t="shared" si="94"/>
        <v>25.976597262922922</v>
      </c>
      <c r="L438">
        <f t="shared" si="95"/>
        <v>3.9769296294121147E-5</v>
      </c>
      <c r="M438">
        <f>J438/SQRT('Exhaust Gas Math'!$E$14*$B$21*$B$23)</f>
        <v>4.2626843576511783E-4</v>
      </c>
      <c r="N438">
        <f t="shared" si="96"/>
        <v>1.4685858367120941E-2</v>
      </c>
      <c r="O438">
        <f t="shared" si="97"/>
        <v>0</v>
      </c>
      <c r="P438">
        <f t="shared" si="98"/>
        <v>0</v>
      </c>
      <c r="Q438">
        <f>($B$16/2)*(COS((ACOS((2*'Intake Valve Fxn Scratch'!$B$1)/$B$16-1)/($B$17/2))*(I438-($B$17/2)))+1)*P438</f>
        <v>0</v>
      </c>
      <c r="R438">
        <f t="shared" si="99"/>
        <v>0</v>
      </c>
      <c r="S438">
        <f t="shared" si="100"/>
        <v>0</v>
      </c>
      <c r="T438">
        <f>S438*'Exhaust Gas Math'!$C$14</f>
        <v>0</v>
      </c>
      <c r="U438">
        <f>(T438/'Exhaust Gas Math'!$B$14)+('Exhaust Gas Math'!$D$10)</f>
        <v>4.4059320573952224E-4</v>
      </c>
      <c r="V438">
        <f>('Exhaust Gas Math'!$E$10*(2.53982214E-12*V437^4 - 0.0000000071629564556*V437^3 + 7.56281407226508E-06*V437^2 - 0.00322508455050905*V437 + 1.62997098133725)*$B$24+T438*'Exhaust Gas Math'!$D$14*$B$23)/('Exhaust Gas Math'!$E$10*(2.53982214E-12*V437^4 - 0.0000000071629564556*V437^3 + 7.56281407226508E-06*V437^2 - 0.00322508455050905*V437 + 1.62997098133725)+T438*'Exhaust Gas Math'!$D$14)</f>
        <v>1100</v>
      </c>
      <c r="W438">
        <f>(353.3116967483*V438^-1.0020802909)*('Exhaust Gas Math'!$E$10/(T438+'Exhaust Gas Math'!$E$10))+(357.4500179626*V438^-1.0038444015 )*(T438/(T438+'Exhaust Gas Math'!$E$10))</f>
        <v>0.31654710700089367</v>
      </c>
      <c r="X438">
        <f t="shared" si="101"/>
        <v>0</v>
      </c>
      <c r="Y438">
        <f t="shared" si="102"/>
        <v>101325</v>
      </c>
      <c r="Z438">
        <f t="shared" si="103"/>
        <v>101325</v>
      </c>
    </row>
    <row r="439" spans="5:26" x14ac:dyDescent="0.2">
      <c r="E439">
        <f t="shared" si="90"/>
        <v>5.4250000000000041E-2</v>
      </c>
      <c r="F439">
        <f t="shared" si="91"/>
        <v>101325</v>
      </c>
      <c r="H439">
        <f t="shared" si="104"/>
        <v>5.4250000000000041E-2</v>
      </c>
      <c r="I439">
        <f t="shared" si="92"/>
        <v>444.00000000000182</v>
      </c>
      <c r="J439">
        <f t="shared" si="93"/>
        <v>2.8386447714416486E-2</v>
      </c>
      <c r="K439">
        <f t="shared" si="94"/>
        <v>26.411448257665246</v>
      </c>
      <c r="L439">
        <f t="shared" si="95"/>
        <v>3.9769296294121147E-5</v>
      </c>
      <c r="M439">
        <f>J439/SQRT('Exhaust Gas Math'!$E$14*$B$21*$B$23)</f>
        <v>4.8190491743169958E-4</v>
      </c>
      <c r="N439">
        <f t="shared" si="96"/>
        <v>1.6267973594252718E-2</v>
      </c>
      <c r="O439">
        <f t="shared" si="97"/>
        <v>0</v>
      </c>
      <c r="P439">
        <f t="shared" si="98"/>
        <v>0</v>
      </c>
      <c r="Q439">
        <f>($B$16/2)*(COS((ACOS((2*'Intake Valve Fxn Scratch'!$B$1)/$B$16-1)/($B$17/2))*(I439-($B$17/2)))+1)*P439</f>
        <v>0</v>
      </c>
      <c r="R439">
        <f t="shared" si="99"/>
        <v>0</v>
      </c>
      <c r="S439">
        <f t="shared" si="100"/>
        <v>0</v>
      </c>
      <c r="T439">
        <f>S439*'Exhaust Gas Math'!$C$14</f>
        <v>0</v>
      </c>
      <c r="U439">
        <f>(T439/'Exhaust Gas Math'!$B$14)+('Exhaust Gas Math'!$D$10)</f>
        <v>4.4059320573952224E-4</v>
      </c>
      <c r="V439">
        <f>('Exhaust Gas Math'!$E$10*(2.53982214E-12*V438^4 - 0.0000000071629564556*V438^3 + 7.56281407226508E-06*V438^2 - 0.00322508455050905*V438 + 1.62997098133725)*$B$24+T439*'Exhaust Gas Math'!$D$14*$B$23)/('Exhaust Gas Math'!$E$10*(2.53982214E-12*V438^4 - 0.0000000071629564556*V438^3 + 7.56281407226508E-06*V438^2 - 0.00322508455050905*V438 + 1.62997098133725)+T439*'Exhaust Gas Math'!$D$14)</f>
        <v>1100</v>
      </c>
      <c r="W439">
        <f>(353.3116967483*V439^-1.0020802909)*('Exhaust Gas Math'!$E$10/(T439+'Exhaust Gas Math'!$E$10))+(357.4500179626*V439^-1.0038444015 )*(T439/(T439+'Exhaust Gas Math'!$E$10))</f>
        <v>0.31654710700089367</v>
      </c>
      <c r="X439">
        <f t="shared" si="101"/>
        <v>0</v>
      </c>
      <c r="Y439">
        <f t="shared" si="102"/>
        <v>101325</v>
      </c>
      <c r="Z439">
        <f t="shared" si="103"/>
        <v>101325</v>
      </c>
    </row>
    <row r="440" spans="5:26" x14ac:dyDescent="0.2">
      <c r="E440">
        <f t="shared" si="90"/>
        <v>5.4375000000000041E-2</v>
      </c>
      <c r="F440">
        <f t="shared" si="91"/>
        <v>101325</v>
      </c>
      <c r="H440">
        <f t="shared" si="104"/>
        <v>5.4375000000000041E-2</v>
      </c>
      <c r="I440">
        <f t="shared" si="92"/>
        <v>450.00000000000182</v>
      </c>
      <c r="J440">
        <f t="shared" si="93"/>
        <v>3.1700000000001123E-2</v>
      </c>
      <c r="K440">
        <f t="shared" si="94"/>
        <v>26.556929898345718</v>
      </c>
      <c r="L440">
        <f t="shared" si="95"/>
        <v>3.9769296294121147E-5</v>
      </c>
      <c r="M440">
        <f>J440/SQRT('Exhaust Gas Math'!$E$14*$B$21*$B$23)</f>
        <v>5.3815771653693302E-4</v>
      </c>
      <c r="N440">
        <f t="shared" si="96"/>
        <v>1.7887450438388519E-2</v>
      </c>
      <c r="O440">
        <f t="shared" si="97"/>
        <v>0</v>
      </c>
      <c r="P440">
        <f t="shared" si="98"/>
        <v>0</v>
      </c>
      <c r="Q440">
        <f>($B$16/2)*(COS((ACOS((2*'Intake Valve Fxn Scratch'!$B$1)/$B$16-1)/($B$17/2))*(I440-($B$17/2)))+1)*P440</f>
        <v>0</v>
      </c>
      <c r="R440">
        <f t="shared" si="99"/>
        <v>0</v>
      </c>
      <c r="S440">
        <f t="shared" si="100"/>
        <v>0</v>
      </c>
      <c r="T440">
        <f>S440*'Exhaust Gas Math'!$C$14</f>
        <v>0</v>
      </c>
      <c r="U440">
        <f>(T440/'Exhaust Gas Math'!$B$14)+('Exhaust Gas Math'!$D$10)</f>
        <v>4.4059320573952224E-4</v>
      </c>
      <c r="V440">
        <f>('Exhaust Gas Math'!$E$10*(2.53982214E-12*V439^4 - 0.0000000071629564556*V439^3 + 7.56281407226508E-06*V439^2 - 0.00322508455050905*V439 + 1.62997098133725)*$B$24+T440*'Exhaust Gas Math'!$D$14*$B$23)/('Exhaust Gas Math'!$E$10*(2.53982214E-12*V439^4 - 0.0000000071629564556*V439^3 + 7.56281407226508E-06*V439^2 - 0.00322508455050905*V439 + 1.62997098133725)+T440*'Exhaust Gas Math'!$D$14)</f>
        <v>1100</v>
      </c>
      <c r="W440">
        <f>(353.3116967483*V440^-1.0020802909)*('Exhaust Gas Math'!$E$10/(T440+'Exhaust Gas Math'!$E$10))+(357.4500179626*V440^-1.0038444015 )*(T440/(T440+'Exhaust Gas Math'!$E$10))</f>
        <v>0.31654710700089367</v>
      </c>
      <c r="X440">
        <f t="shared" si="101"/>
        <v>0</v>
      </c>
      <c r="Y440">
        <f t="shared" si="102"/>
        <v>101325</v>
      </c>
      <c r="Z440">
        <f t="shared" si="103"/>
        <v>101325</v>
      </c>
    </row>
    <row r="441" spans="5:26" x14ac:dyDescent="0.2">
      <c r="E441">
        <f t="shared" si="90"/>
        <v>5.4500000000000041E-2</v>
      </c>
      <c r="F441">
        <f t="shared" si="91"/>
        <v>101325</v>
      </c>
      <c r="H441">
        <f t="shared" si="104"/>
        <v>5.4500000000000041E-2</v>
      </c>
      <c r="I441">
        <f t="shared" si="92"/>
        <v>456.00000000000182</v>
      </c>
      <c r="J441">
        <f t="shared" si="93"/>
        <v>3.5013552285585753E-2</v>
      </c>
      <c r="K441">
        <f t="shared" si="94"/>
        <v>26.41144825766505</v>
      </c>
      <c r="L441">
        <f t="shared" si="95"/>
        <v>3.9769296294121147E-5</v>
      </c>
      <c r="M441">
        <f>J441/SQRT('Exhaust Gas Math'!$E$14*$B$21*$B$23)</f>
        <v>5.9441051564216641E-4</v>
      </c>
      <c r="N441">
        <f t="shared" si="96"/>
        <v>1.9552731033997933E-2</v>
      </c>
      <c r="O441">
        <f t="shared" si="97"/>
        <v>0</v>
      </c>
      <c r="P441">
        <f t="shared" si="98"/>
        <v>0</v>
      </c>
      <c r="Q441">
        <f>($B$16/2)*(COS((ACOS((2*'Intake Valve Fxn Scratch'!$B$1)/$B$16-1)/($B$17/2))*(I441-($B$17/2)))+1)*P441</f>
        <v>0</v>
      </c>
      <c r="R441">
        <f t="shared" si="99"/>
        <v>0</v>
      </c>
      <c r="S441">
        <f t="shared" si="100"/>
        <v>0</v>
      </c>
      <c r="T441">
        <f>S441*'Exhaust Gas Math'!$C$14</f>
        <v>0</v>
      </c>
      <c r="U441">
        <f>(T441/'Exhaust Gas Math'!$B$14)+('Exhaust Gas Math'!$D$10)</f>
        <v>4.4059320573952224E-4</v>
      </c>
      <c r="V441">
        <f>('Exhaust Gas Math'!$E$10*(2.53982214E-12*V440^4 - 0.0000000071629564556*V440^3 + 7.56281407226508E-06*V440^2 - 0.00322508455050905*V440 + 1.62997098133725)*$B$24+T441*'Exhaust Gas Math'!$D$14*$B$23)/('Exhaust Gas Math'!$E$10*(2.53982214E-12*V440^4 - 0.0000000071629564556*V440^3 + 7.56281407226508E-06*V440^2 - 0.00322508455050905*V440 + 1.62997098133725)+T441*'Exhaust Gas Math'!$D$14)</f>
        <v>1100</v>
      </c>
      <c r="W441">
        <f>(353.3116967483*V441^-1.0020802909)*('Exhaust Gas Math'!$E$10/(T441+'Exhaust Gas Math'!$E$10))+(357.4500179626*V441^-1.0038444015 )*(T441/(T441+'Exhaust Gas Math'!$E$10))</f>
        <v>0.31654710700089367</v>
      </c>
      <c r="X441">
        <f t="shared" si="101"/>
        <v>0</v>
      </c>
      <c r="Y441">
        <f t="shared" si="102"/>
        <v>101325</v>
      </c>
      <c r="Z441">
        <f t="shared" si="103"/>
        <v>101325</v>
      </c>
    </row>
    <row r="442" spans="5:26" x14ac:dyDescent="0.2">
      <c r="E442">
        <f t="shared" si="90"/>
        <v>5.4625000000000042E-2</v>
      </c>
      <c r="F442">
        <f t="shared" si="91"/>
        <v>101325</v>
      </c>
      <c r="H442">
        <f t="shared" si="104"/>
        <v>5.4625000000000042E-2</v>
      </c>
      <c r="I442">
        <f t="shared" si="92"/>
        <v>462.00000000000182</v>
      </c>
      <c r="J442">
        <f t="shared" si="93"/>
        <v>3.8290800598924105E-2</v>
      </c>
      <c r="K442">
        <f t="shared" si="94"/>
        <v>25.976597262922532</v>
      </c>
      <c r="L442">
        <f t="shared" si="95"/>
        <v>3.9769296294121147E-5</v>
      </c>
      <c r="M442">
        <f>J442/SQRT('Exhaust Gas Math'!$E$14*$B$21*$B$23)</f>
        <v>6.5004699730874746E-4</v>
      </c>
      <c r="N442">
        <f t="shared" si="96"/>
        <v>2.1273748626322593E-2</v>
      </c>
      <c r="O442">
        <f t="shared" si="97"/>
        <v>0</v>
      </c>
      <c r="P442">
        <f t="shared" si="98"/>
        <v>0</v>
      </c>
      <c r="Q442">
        <f>($B$16/2)*(COS((ACOS((2*'Intake Valve Fxn Scratch'!$B$1)/$B$16-1)/($B$17/2))*(I442-($B$17/2)))+1)*P442</f>
        <v>0</v>
      </c>
      <c r="R442">
        <f t="shared" si="99"/>
        <v>0</v>
      </c>
      <c r="S442">
        <f t="shared" si="100"/>
        <v>0</v>
      </c>
      <c r="T442">
        <f>S442*'Exhaust Gas Math'!$C$14</f>
        <v>0</v>
      </c>
      <c r="U442">
        <f>(T442/'Exhaust Gas Math'!$B$14)+('Exhaust Gas Math'!$D$10)</f>
        <v>4.4059320573952224E-4</v>
      </c>
      <c r="V442">
        <f>('Exhaust Gas Math'!$E$10*(2.53982214E-12*V441^4 - 0.0000000071629564556*V441^3 + 7.56281407226508E-06*V441^2 - 0.00322508455050905*V441 + 1.62997098133725)*$B$24+T442*'Exhaust Gas Math'!$D$14*$B$23)/('Exhaust Gas Math'!$E$10*(2.53982214E-12*V441^4 - 0.0000000071629564556*V441^3 + 7.56281407226508E-06*V441^2 - 0.00322508455050905*V441 + 1.62997098133725)+T442*'Exhaust Gas Math'!$D$14)</f>
        <v>1100</v>
      </c>
      <c r="W442">
        <f>(353.3116967483*V442^-1.0020802909)*('Exhaust Gas Math'!$E$10/(T442+'Exhaust Gas Math'!$E$10))+(357.4500179626*V442^-1.0038444015 )*(T442/(T442+'Exhaust Gas Math'!$E$10))</f>
        <v>0.31654710700089367</v>
      </c>
      <c r="X442">
        <f t="shared" si="101"/>
        <v>0</v>
      </c>
      <c r="Y442">
        <f t="shared" si="102"/>
        <v>101325</v>
      </c>
      <c r="Z442">
        <f t="shared" si="103"/>
        <v>101325</v>
      </c>
    </row>
    <row r="443" spans="5:26" x14ac:dyDescent="0.2">
      <c r="E443">
        <f t="shared" si="90"/>
        <v>5.4750000000000042E-2</v>
      </c>
      <c r="F443">
        <f t="shared" si="91"/>
        <v>101325</v>
      </c>
      <c r="H443">
        <f t="shared" si="104"/>
        <v>5.4750000000000042E-2</v>
      </c>
      <c r="I443">
        <f t="shared" si="92"/>
        <v>468.00000000000182</v>
      </c>
      <c r="J443">
        <f t="shared" si="93"/>
        <v>4.1495838721686953E-2</v>
      </c>
      <c r="K443">
        <f t="shared" si="94"/>
        <v>25.25714123261498</v>
      </c>
      <c r="L443">
        <f t="shared" si="95"/>
        <v>3.9769296294121147E-5</v>
      </c>
      <c r="M443">
        <f>J443/SQRT('Exhaust Gas Math'!$E$14*$B$21*$B$23)</f>
        <v>7.0445759660085511E-4</v>
      </c>
      <c r="N443">
        <f t="shared" si="96"/>
        <v>2.3061282130946492E-2</v>
      </c>
      <c r="O443">
        <f t="shared" si="97"/>
        <v>0</v>
      </c>
      <c r="P443">
        <f t="shared" si="98"/>
        <v>0</v>
      </c>
      <c r="Q443">
        <f>($B$16/2)*(COS((ACOS((2*'Intake Valve Fxn Scratch'!$B$1)/$B$16-1)/($B$17/2))*(I443-($B$17/2)))+1)*P443</f>
        <v>0</v>
      </c>
      <c r="R443">
        <f t="shared" si="99"/>
        <v>0</v>
      </c>
      <c r="S443">
        <f t="shared" si="100"/>
        <v>0</v>
      </c>
      <c r="T443">
        <f>S443*'Exhaust Gas Math'!$C$14</f>
        <v>0</v>
      </c>
      <c r="U443">
        <f>(T443/'Exhaust Gas Math'!$B$14)+('Exhaust Gas Math'!$D$10)</f>
        <v>4.4059320573952224E-4</v>
      </c>
      <c r="V443">
        <f>('Exhaust Gas Math'!$E$10*(2.53982214E-12*V442^4 - 0.0000000071629564556*V442^3 + 7.56281407226508E-06*V442^2 - 0.00322508455050905*V442 + 1.62997098133725)*$B$24+T443*'Exhaust Gas Math'!$D$14*$B$23)/('Exhaust Gas Math'!$E$10*(2.53982214E-12*V442^4 - 0.0000000071629564556*V442^3 + 7.56281407226508E-06*V442^2 - 0.00322508455050905*V442 + 1.62997098133725)+T443*'Exhaust Gas Math'!$D$14)</f>
        <v>1100</v>
      </c>
      <c r="W443">
        <f>(353.3116967483*V443^-1.0020802909)*('Exhaust Gas Math'!$E$10/(T443+'Exhaust Gas Math'!$E$10))+(357.4500179626*V443^-1.0038444015 )*(T443/(T443+'Exhaust Gas Math'!$E$10))</f>
        <v>0.31654710700089367</v>
      </c>
      <c r="X443">
        <f t="shared" si="101"/>
        <v>0</v>
      </c>
      <c r="Y443">
        <f t="shared" si="102"/>
        <v>101325</v>
      </c>
      <c r="Z443">
        <f t="shared" si="103"/>
        <v>101325</v>
      </c>
    </row>
    <row r="444" spans="5:26" x14ac:dyDescent="0.2">
      <c r="E444">
        <f t="shared" si="90"/>
        <v>5.4875000000000042E-2</v>
      </c>
      <c r="F444">
        <f t="shared" si="91"/>
        <v>101325</v>
      </c>
      <c r="H444">
        <f t="shared" si="104"/>
        <v>5.4875000000000042E-2</v>
      </c>
      <c r="I444">
        <f t="shared" si="92"/>
        <v>474.00000000000182</v>
      </c>
      <c r="J444">
        <f t="shared" si="93"/>
        <v>4.459355158550396E-2</v>
      </c>
      <c r="K444">
        <f t="shared" si="94"/>
        <v>24.260962677566297</v>
      </c>
      <c r="L444">
        <f t="shared" si="95"/>
        <v>3.9769296294121147E-5</v>
      </c>
      <c r="M444">
        <f>J444/SQRT('Exhaust Gas Math'!$E$14*$B$21*$B$23)</f>
        <v>7.5704617960649498E-4</v>
      </c>
      <c r="N444">
        <f t="shared" si="96"/>
        <v>2.492627952317639E-2</v>
      </c>
      <c r="O444">
        <f t="shared" si="97"/>
        <v>0</v>
      </c>
      <c r="P444">
        <f t="shared" si="98"/>
        <v>0</v>
      </c>
      <c r="Q444">
        <f>($B$16/2)*(COS((ACOS((2*'Intake Valve Fxn Scratch'!$B$1)/$B$16-1)/($B$17/2))*(I444-($B$17/2)))+1)*P444</f>
        <v>0</v>
      </c>
      <c r="R444">
        <f t="shared" si="99"/>
        <v>0</v>
      </c>
      <c r="S444">
        <f t="shared" si="100"/>
        <v>0</v>
      </c>
      <c r="T444">
        <f>S444*'Exhaust Gas Math'!$C$14</f>
        <v>0</v>
      </c>
      <c r="U444">
        <f>(T444/'Exhaust Gas Math'!$B$14)+('Exhaust Gas Math'!$D$10)</f>
        <v>4.4059320573952224E-4</v>
      </c>
      <c r="V444">
        <f>('Exhaust Gas Math'!$E$10*(2.53982214E-12*V443^4 - 0.0000000071629564556*V443^3 + 7.56281407226508E-06*V443^2 - 0.00322508455050905*V443 + 1.62997098133725)*$B$24+T444*'Exhaust Gas Math'!$D$14*$B$23)/('Exhaust Gas Math'!$E$10*(2.53982214E-12*V443^4 - 0.0000000071629564556*V443^3 + 7.56281407226508E-06*V443^2 - 0.00322508455050905*V443 + 1.62997098133725)+T444*'Exhaust Gas Math'!$D$14)</f>
        <v>1100</v>
      </c>
      <c r="W444">
        <f>(353.3116967483*V444^-1.0020802909)*('Exhaust Gas Math'!$E$10/(T444+'Exhaust Gas Math'!$E$10))+(357.4500179626*V444^-1.0038444015 )*(T444/(T444+'Exhaust Gas Math'!$E$10))</f>
        <v>0.31654710700089367</v>
      </c>
      <c r="X444">
        <f t="shared" si="101"/>
        <v>0</v>
      </c>
      <c r="Y444">
        <f t="shared" si="102"/>
        <v>101325</v>
      </c>
      <c r="Z444">
        <f t="shared" si="103"/>
        <v>101325</v>
      </c>
    </row>
    <row r="445" spans="5:26" x14ac:dyDescent="0.2">
      <c r="E445">
        <f t="shared" si="90"/>
        <v>5.5000000000000042E-2</v>
      </c>
      <c r="F445">
        <f t="shared" si="91"/>
        <v>101325</v>
      </c>
      <c r="H445">
        <f t="shared" si="104"/>
        <v>5.5000000000000042E-2</v>
      </c>
      <c r="I445">
        <f t="shared" si="92"/>
        <v>480.00000000000182</v>
      </c>
      <c r="J445">
        <f t="shared" si="93"/>
        <v>4.755000000000105E-2</v>
      </c>
      <c r="K445">
        <f t="shared" si="94"/>
        <v>22.998975938489369</v>
      </c>
      <c r="L445">
        <f t="shared" si="95"/>
        <v>3.9769296294121147E-5</v>
      </c>
      <c r="M445">
        <f>J445/SQRT('Exhaust Gas Math'!$E$14*$B$21*$B$23)</f>
        <v>8.0723657480538875E-4</v>
      </c>
      <c r="N445">
        <f t="shared" si="96"/>
        <v>2.6879134705681519E-2</v>
      </c>
      <c r="O445">
        <f t="shared" si="97"/>
        <v>0</v>
      </c>
      <c r="P445">
        <f t="shared" si="98"/>
        <v>0</v>
      </c>
      <c r="Q445">
        <f>($B$16/2)*(COS((ACOS((2*'Intake Valve Fxn Scratch'!$B$1)/$B$16-1)/($B$17/2))*(I445-($B$17/2)))+1)*P445</f>
        <v>0</v>
      </c>
      <c r="R445">
        <f t="shared" si="99"/>
        <v>0</v>
      </c>
      <c r="S445">
        <f t="shared" si="100"/>
        <v>0</v>
      </c>
      <c r="T445">
        <f>S445*'Exhaust Gas Math'!$C$14</f>
        <v>0</v>
      </c>
      <c r="U445">
        <f>(T445/'Exhaust Gas Math'!$B$14)+('Exhaust Gas Math'!$D$10)</f>
        <v>4.4059320573952224E-4</v>
      </c>
      <c r="V445">
        <f>('Exhaust Gas Math'!$E$10*(2.53982214E-12*V444^4 - 0.0000000071629564556*V444^3 + 7.56281407226508E-06*V444^2 - 0.00322508455050905*V444 + 1.62997098133725)*$B$24+T445*'Exhaust Gas Math'!$D$14*$B$23)/('Exhaust Gas Math'!$E$10*(2.53982214E-12*V444^4 - 0.0000000071629564556*V444^3 + 7.56281407226508E-06*V444^2 - 0.00322508455050905*V444 + 1.62997098133725)+T445*'Exhaust Gas Math'!$D$14)</f>
        <v>1100</v>
      </c>
      <c r="W445">
        <f>(353.3116967483*V445^-1.0020802909)*('Exhaust Gas Math'!$E$10/(T445+'Exhaust Gas Math'!$E$10))+(357.4500179626*V445^-1.0038444015 )*(T445/(T445+'Exhaust Gas Math'!$E$10))</f>
        <v>0.31654710700089367</v>
      </c>
      <c r="X445">
        <f t="shared" si="101"/>
        <v>0</v>
      </c>
      <c r="Y445">
        <f t="shared" si="102"/>
        <v>101325</v>
      </c>
      <c r="Z445">
        <f t="shared" si="103"/>
        <v>101325</v>
      </c>
    </row>
    <row r="446" spans="5:26" x14ac:dyDescent="0.2">
      <c r="E446">
        <f t="shared" si="90"/>
        <v>5.5125000000000042E-2</v>
      </c>
      <c r="F446">
        <f t="shared" si="91"/>
        <v>101325</v>
      </c>
      <c r="H446">
        <f t="shared" si="104"/>
        <v>5.5125000000000042E-2</v>
      </c>
      <c r="I446">
        <f t="shared" si="92"/>
        <v>486.00000000000182</v>
      </c>
      <c r="J446">
        <f t="shared" si="93"/>
        <v>5.0332792497672404E-2</v>
      </c>
      <c r="K446">
        <f t="shared" si="94"/>
        <v>21.485007606185221</v>
      </c>
      <c r="L446">
        <f t="shared" si="95"/>
        <v>3.9769296294121147E-5</v>
      </c>
      <c r="M446">
        <f>J446/SQRT('Exhaust Gas Math'!$E$14*$B$21*$B$23)</f>
        <v>8.5447888572472229E-4</v>
      </c>
      <c r="N446">
        <f t="shared" si="96"/>
        <v>2.8928903021831553E-2</v>
      </c>
      <c r="O446">
        <f t="shared" si="97"/>
        <v>0</v>
      </c>
      <c r="P446">
        <f t="shared" si="98"/>
        <v>0</v>
      </c>
      <c r="Q446">
        <f>($B$16/2)*(COS((ACOS((2*'Intake Valve Fxn Scratch'!$B$1)/$B$16-1)/($B$17/2))*(I446-($B$17/2)))+1)*P446</f>
        <v>0</v>
      </c>
      <c r="R446">
        <f t="shared" si="99"/>
        <v>0</v>
      </c>
      <c r="S446">
        <f t="shared" si="100"/>
        <v>0</v>
      </c>
      <c r="T446">
        <f>S446*'Exhaust Gas Math'!$C$14</f>
        <v>0</v>
      </c>
      <c r="U446">
        <f>(T446/'Exhaust Gas Math'!$B$14)+('Exhaust Gas Math'!$D$10)</f>
        <v>4.4059320573952224E-4</v>
      </c>
      <c r="V446">
        <f>('Exhaust Gas Math'!$E$10*(2.53982214E-12*V445^4 - 0.0000000071629564556*V445^3 + 7.56281407226508E-06*V445^2 - 0.00322508455050905*V445 + 1.62997098133725)*$B$24+T446*'Exhaust Gas Math'!$D$14*$B$23)/('Exhaust Gas Math'!$E$10*(2.53982214E-12*V445^4 - 0.0000000071629564556*V445^3 + 7.56281407226508E-06*V445^2 - 0.00322508455050905*V445 + 1.62997098133725)+T446*'Exhaust Gas Math'!$D$14)</f>
        <v>1100</v>
      </c>
      <c r="W446">
        <f>(353.3116967483*V446^-1.0020802909)*('Exhaust Gas Math'!$E$10/(T446+'Exhaust Gas Math'!$E$10))+(357.4500179626*V446^-1.0038444015 )*(T446/(T446+'Exhaust Gas Math'!$E$10))</f>
        <v>0.31654710700089367</v>
      </c>
      <c r="X446">
        <f t="shared" si="101"/>
        <v>0</v>
      </c>
      <c r="Y446">
        <f t="shared" si="102"/>
        <v>101325</v>
      </c>
      <c r="Z446">
        <f t="shared" si="103"/>
        <v>101325</v>
      </c>
    </row>
    <row r="447" spans="5:26" x14ac:dyDescent="0.2">
      <c r="E447">
        <f t="shared" si="90"/>
        <v>5.5250000000000042E-2</v>
      </c>
      <c r="F447">
        <f t="shared" si="91"/>
        <v>101325</v>
      </c>
      <c r="H447">
        <f t="shared" si="104"/>
        <v>5.5250000000000042E-2</v>
      </c>
      <c r="I447">
        <f t="shared" si="92"/>
        <v>492.00000000000182</v>
      </c>
      <c r="J447">
        <f t="shared" si="93"/>
        <v>5.2911440221576733E-2</v>
      </c>
      <c r="K447">
        <f t="shared" si="94"/>
        <v>19.735645034520818</v>
      </c>
      <c r="L447">
        <f t="shared" si="95"/>
        <v>3.9769296294121147E-5</v>
      </c>
      <c r="M447">
        <f>J447/SQRT('Exhaust Gas Math'!$E$14*$B$21*$B$23)</f>
        <v>8.9825551571997349E-4</v>
      </c>
      <c r="N447">
        <f t="shared" si="96"/>
        <v>3.1082443968385165E-2</v>
      </c>
      <c r="O447">
        <f t="shared" si="97"/>
        <v>0</v>
      </c>
      <c r="P447">
        <f t="shared" si="98"/>
        <v>0</v>
      </c>
      <c r="Q447">
        <f>($B$16/2)*(COS((ACOS((2*'Intake Valve Fxn Scratch'!$B$1)/$B$16-1)/($B$17/2))*(I447-($B$17/2)))+1)*P447</f>
        <v>0</v>
      </c>
      <c r="R447">
        <f t="shared" si="99"/>
        <v>0</v>
      </c>
      <c r="S447">
        <f t="shared" si="100"/>
        <v>0</v>
      </c>
      <c r="T447">
        <f>S447*'Exhaust Gas Math'!$C$14</f>
        <v>0</v>
      </c>
      <c r="U447">
        <f>(T447/'Exhaust Gas Math'!$B$14)+('Exhaust Gas Math'!$D$10)</f>
        <v>4.4059320573952224E-4</v>
      </c>
      <c r="V447">
        <f>('Exhaust Gas Math'!$E$10*(2.53982214E-12*V446^4 - 0.0000000071629564556*V446^3 + 7.56281407226508E-06*V446^2 - 0.00322508455050905*V446 + 1.62997098133725)*$B$24+T447*'Exhaust Gas Math'!$D$14*$B$23)/('Exhaust Gas Math'!$E$10*(2.53982214E-12*V446^4 - 0.0000000071629564556*V446^3 + 7.56281407226508E-06*V446^2 - 0.00322508455050905*V446 + 1.62997098133725)+T447*'Exhaust Gas Math'!$D$14)</f>
        <v>1100</v>
      </c>
      <c r="W447">
        <f>(353.3116967483*V447^-1.0020802909)*('Exhaust Gas Math'!$E$10/(T447+'Exhaust Gas Math'!$E$10))+(357.4500179626*V447^-1.0038444015 )*(T447/(T447+'Exhaust Gas Math'!$E$10))</f>
        <v>0.31654710700089367</v>
      </c>
      <c r="X447">
        <f t="shared" si="101"/>
        <v>0</v>
      </c>
      <c r="Y447">
        <f t="shared" si="102"/>
        <v>101325</v>
      </c>
      <c r="Z447">
        <f t="shared" si="103"/>
        <v>101325</v>
      </c>
    </row>
    <row r="448" spans="5:26" x14ac:dyDescent="0.2">
      <c r="E448">
        <f t="shared" si="90"/>
        <v>5.5375000000000042E-2</v>
      </c>
      <c r="F448">
        <f t="shared" si="91"/>
        <v>101325</v>
      </c>
      <c r="H448">
        <f t="shared" si="104"/>
        <v>5.5375000000000042E-2</v>
      </c>
      <c r="I448">
        <f t="shared" si="92"/>
        <v>498.00000000000182</v>
      </c>
      <c r="J448">
        <f t="shared" si="93"/>
        <v>5.5257690967634249E-2</v>
      </c>
      <c r="K448">
        <f t="shared" si="94"/>
        <v>17.770054605908967</v>
      </c>
      <c r="L448">
        <f t="shared" si="95"/>
        <v>3.9769296294121147E-5</v>
      </c>
      <c r="M448">
        <f>J448/SQRT('Exhaust Gas Math'!$E$14*$B$21*$B$23)</f>
        <v>9.380868388720663E-4</v>
      </c>
      <c r="N448">
        <f t="shared" si="96"/>
        <v>3.3343486332452849E-2</v>
      </c>
      <c r="O448">
        <f t="shared" si="97"/>
        <v>0</v>
      </c>
      <c r="P448">
        <f t="shared" si="98"/>
        <v>0</v>
      </c>
      <c r="Q448">
        <f>($B$16/2)*(COS((ACOS((2*'Intake Valve Fxn Scratch'!$B$1)/$B$16-1)/($B$17/2))*(I448-($B$17/2)))+1)*P448</f>
        <v>0</v>
      </c>
      <c r="R448">
        <f t="shared" si="99"/>
        <v>0</v>
      </c>
      <c r="S448">
        <f t="shared" si="100"/>
        <v>0</v>
      </c>
      <c r="T448">
        <f>S448*'Exhaust Gas Math'!$C$14</f>
        <v>0</v>
      </c>
      <c r="U448">
        <f>(T448/'Exhaust Gas Math'!$B$14)+('Exhaust Gas Math'!$D$10)</f>
        <v>4.4059320573952224E-4</v>
      </c>
      <c r="V448">
        <f>('Exhaust Gas Math'!$E$10*(2.53982214E-12*V447^4 - 0.0000000071629564556*V447^3 + 7.56281407226508E-06*V447^2 - 0.00322508455050905*V447 + 1.62997098133725)*$B$24+T448*'Exhaust Gas Math'!$D$14*$B$23)/('Exhaust Gas Math'!$E$10*(2.53982214E-12*V447^4 - 0.0000000071629564556*V447^3 + 7.56281407226508E-06*V447^2 - 0.00322508455050905*V447 + 1.62997098133725)+T448*'Exhaust Gas Math'!$D$14)</f>
        <v>1100</v>
      </c>
      <c r="W448">
        <f>(353.3116967483*V448^-1.0020802909)*('Exhaust Gas Math'!$E$10/(T448+'Exhaust Gas Math'!$E$10))+(357.4500179626*V448^-1.0038444015 )*(T448/(T448+'Exhaust Gas Math'!$E$10))</f>
        <v>0.31654710700089367</v>
      </c>
      <c r="X448">
        <f t="shared" si="101"/>
        <v>0</v>
      </c>
      <c r="Y448">
        <f t="shared" si="102"/>
        <v>101325</v>
      </c>
      <c r="Z448">
        <f t="shared" si="103"/>
        <v>101325</v>
      </c>
    </row>
    <row r="449" spans="5:26" x14ac:dyDescent="0.2">
      <c r="E449">
        <f t="shared" si="90"/>
        <v>5.5500000000000042E-2</v>
      </c>
      <c r="F449">
        <f t="shared" si="91"/>
        <v>101325</v>
      </c>
      <c r="H449">
        <f t="shared" si="104"/>
        <v>5.5500000000000042E-2</v>
      </c>
      <c r="I449">
        <f t="shared" si="92"/>
        <v>504.00000000000182</v>
      </c>
      <c r="J449">
        <f t="shared" si="93"/>
        <v>5.7345838721686596E-2</v>
      </c>
      <c r="K449">
        <f t="shared" si="94"/>
        <v>15.609771740411782</v>
      </c>
      <c r="L449">
        <f t="shared" si="95"/>
        <v>3.9769296294121147E-5</v>
      </c>
      <c r="M449">
        <f>J449/SQRT('Exhaust Gas Math'!$E$14*$B$21*$B$23)</f>
        <v>9.7353645486930596E-4</v>
      </c>
      <c r="N449">
        <f t="shared" si="96"/>
        <v>3.5711621293391033E-2</v>
      </c>
      <c r="O449">
        <f t="shared" si="97"/>
        <v>0</v>
      </c>
      <c r="P449">
        <f t="shared" si="98"/>
        <v>0</v>
      </c>
      <c r="Q449">
        <f>($B$16/2)*(COS((ACOS((2*'Intake Valve Fxn Scratch'!$B$1)/$B$16-1)/($B$17/2))*(I449-($B$17/2)))+1)*P449</f>
        <v>0</v>
      </c>
      <c r="R449">
        <f t="shared" si="99"/>
        <v>0</v>
      </c>
      <c r="S449">
        <f t="shared" si="100"/>
        <v>0</v>
      </c>
      <c r="T449">
        <f>S449*'Exhaust Gas Math'!$C$14</f>
        <v>0</v>
      </c>
      <c r="U449">
        <f>(T449/'Exhaust Gas Math'!$B$14)+('Exhaust Gas Math'!$D$10)</f>
        <v>4.4059320573952224E-4</v>
      </c>
      <c r="V449">
        <f>('Exhaust Gas Math'!$E$10*(2.53982214E-12*V448^4 - 0.0000000071629564556*V448^3 + 7.56281407226508E-06*V448^2 - 0.00322508455050905*V448 + 1.62997098133725)*$B$24+T449*'Exhaust Gas Math'!$D$14*$B$23)/('Exhaust Gas Math'!$E$10*(2.53982214E-12*V448^4 - 0.0000000071629564556*V448^3 + 7.56281407226508E-06*V448^2 - 0.00322508455050905*V448 + 1.62997098133725)+T449*'Exhaust Gas Math'!$D$14)</f>
        <v>1100</v>
      </c>
      <c r="W449">
        <f>(353.3116967483*V449^-1.0020802909)*('Exhaust Gas Math'!$E$10/(T449+'Exhaust Gas Math'!$E$10))+(357.4500179626*V449^-1.0038444015 )*(T449/(T449+'Exhaust Gas Math'!$E$10))</f>
        <v>0.31654710700089367</v>
      </c>
      <c r="X449">
        <f t="shared" si="101"/>
        <v>0</v>
      </c>
      <c r="Y449">
        <f t="shared" si="102"/>
        <v>101325</v>
      </c>
      <c r="Z449">
        <f t="shared" si="103"/>
        <v>101325</v>
      </c>
    </row>
    <row r="450" spans="5:26" x14ac:dyDescent="0.2">
      <c r="E450">
        <f t="shared" si="90"/>
        <v>5.5625000000000042E-2</v>
      </c>
      <c r="F450">
        <f t="shared" si="91"/>
        <v>101325</v>
      </c>
      <c r="H450">
        <f t="shared" si="104"/>
        <v>5.5625000000000042E-2</v>
      </c>
      <c r="I450">
        <f t="shared" si="92"/>
        <v>510.00000000000182</v>
      </c>
      <c r="J450">
        <f t="shared" si="93"/>
        <v>5.9153005299967358E-2</v>
      </c>
      <c r="K450">
        <f t="shared" si="94"/>
        <v>13.278464949171907</v>
      </c>
      <c r="L450">
        <f t="shared" si="95"/>
        <v>3.9769296294121147E-5</v>
      </c>
      <c r="M450">
        <f>J450/SQRT('Exhaust Gas Math'!$E$14*$B$21*$B$23)</f>
        <v>1.0042159703005174E-3</v>
      </c>
      <c r="N450">
        <f t="shared" si="96"/>
        <v>3.8181243154759563E-2</v>
      </c>
      <c r="O450">
        <f t="shared" si="97"/>
        <v>0</v>
      </c>
      <c r="P450">
        <f t="shared" si="98"/>
        <v>0</v>
      </c>
      <c r="Q450">
        <f>($B$16/2)*(COS((ACOS((2*'Intake Valve Fxn Scratch'!$B$1)/$B$16-1)/($B$17/2))*(I450-($B$17/2)))+1)*P450</f>
        <v>0</v>
      </c>
      <c r="R450">
        <f t="shared" si="99"/>
        <v>0</v>
      </c>
      <c r="S450">
        <f t="shared" si="100"/>
        <v>0</v>
      </c>
      <c r="T450">
        <f>S450*'Exhaust Gas Math'!$C$14</f>
        <v>0</v>
      </c>
      <c r="U450">
        <f>(T450/'Exhaust Gas Math'!$B$14)+('Exhaust Gas Math'!$D$10)</f>
        <v>4.4059320573952224E-4</v>
      </c>
      <c r="V450">
        <f>('Exhaust Gas Math'!$E$10*(2.53982214E-12*V449^4 - 0.0000000071629564556*V449^3 + 7.56281407226508E-06*V449^2 - 0.00322508455050905*V449 + 1.62997098133725)*$B$24+T450*'Exhaust Gas Math'!$D$14*$B$23)/('Exhaust Gas Math'!$E$10*(2.53982214E-12*V449^4 - 0.0000000071629564556*V449^3 + 7.56281407226508E-06*V449^2 - 0.00322508455050905*V449 + 1.62997098133725)+T450*'Exhaust Gas Math'!$D$14)</f>
        <v>1100</v>
      </c>
      <c r="W450">
        <f>(353.3116967483*V450^-1.0020802909)*('Exhaust Gas Math'!$E$10/(T450+'Exhaust Gas Math'!$E$10))+(357.4500179626*V450^-1.0038444015 )*(T450/(T450+'Exhaust Gas Math'!$E$10))</f>
        <v>0.31654710700089367</v>
      </c>
      <c r="X450">
        <f t="shared" si="101"/>
        <v>0</v>
      </c>
      <c r="Y450">
        <f t="shared" si="102"/>
        <v>101325</v>
      </c>
      <c r="Z450">
        <f t="shared" si="103"/>
        <v>101325</v>
      </c>
    </row>
    <row r="451" spans="5:26" x14ac:dyDescent="0.2">
      <c r="E451">
        <f t="shared" si="90"/>
        <v>5.5750000000000043E-2</v>
      </c>
      <c r="F451">
        <f t="shared" si="91"/>
        <v>101325</v>
      </c>
      <c r="H451">
        <f t="shared" si="104"/>
        <v>5.5750000000000043E-2</v>
      </c>
      <c r="I451">
        <f t="shared" si="92"/>
        <v>516.00000000000182</v>
      </c>
      <c r="J451">
        <f t="shared" si="93"/>
        <v>6.0659391007270899E-2</v>
      </c>
      <c r="K451">
        <f t="shared" si="94"/>
        <v>10.801676517251643</v>
      </c>
      <c r="L451">
        <f t="shared" si="95"/>
        <v>3.9769296294121147E-5</v>
      </c>
      <c r="M451">
        <f>J451/SQRT('Exhaust Gas Math'!$E$14*$B$21*$B$23)</f>
        <v>1.0297892539745338E-3</v>
      </c>
      <c r="N451">
        <f t="shared" si="96"/>
        <v>4.0740475102977791E-2</v>
      </c>
      <c r="O451">
        <f t="shared" si="97"/>
        <v>0</v>
      </c>
      <c r="P451">
        <f t="shared" si="98"/>
        <v>0</v>
      </c>
      <c r="Q451">
        <f>($B$16/2)*(COS((ACOS((2*'Intake Valve Fxn Scratch'!$B$1)/$B$16-1)/($B$17/2))*(I451-($B$17/2)))+1)*P451</f>
        <v>0</v>
      </c>
      <c r="R451">
        <f t="shared" si="99"/>
        <v>0</v>
      </c>
      <c r="S451">
        <f t="shared" si="100"/>
        <v>0</v>
      </c>
      <c r="T451">
        <f>S451*'Exhaust Gas Math'!$C$14</f>
        <v>0</v>
      </c>
      <c r="U451">
        <f>(T451/'Exhaust Gas Math'!$B$14)+('Exhaust Gas Math'!$D$10)</f>
        <v>4.4059320573952224E-4</v>
      </c>
      <c r="V451">
        <f>('Exhaust Gas Math'!$E$10*(2.53982214E-12*V450^4 - 0.0000000071629564556*V450^3 + 7.56281407226508E-06*V450^2 - 0.00322508455050905*V450 + 1.62997098133725)*$B$24+T451*'Exhaust Gas Math'!$D$14*$B$23)/('Exhaust Gas Math'!$E$10*(2.53982214E-12*V450^4 - 0.0000000071629564556*V450^3 + 7.56281407226508E-06*V450^2 - 0.00322508455050905*V450 + 1.62997098133725)+T451*'Exhaust Gas Math'!$D$14)</f>
        <v>1100</v>
      </c>
      <c r="W451">
        <f>(353.3116967483*V451^-1.0020802909)*('Exhaust Gas Math'!$E$10/(T451+'Exhaust Gas Math'!$E$10))+(357.4500179626*V451^-1.0038444015 )*(T451/(T451+'Exhaust Gas Math'!$E$10))</f>
        <v>0.31654710700089367</v>
      </c>
      <c r="X451">
        <f t="shared" si="101"/>
        <v>0</v>
      </c>
      <c r="Y451">
        <f t="shared" si="102"/>
        <v>101325</v>
      </c>
      <c r="Z451">
        <f t="shared" si="103"/>
        <v>101325</v>
      </c>
    </row>
    <row r="452" spans="5:26" x14ac:dyDescent="0.2">
      <c r="E452">
        <f t="shared" ref="E452:E515" si="105">H452</f>
        <v>5.5875000000000043E-2</v>
      </c>
      <c r="F452">
        <f t="shared" ref="F452:F515" si="106">Z452</f>
        <v>101325</v>
      </c>
      <c r="H452">
        <f t="shared" si="104"/>
        <v>5.5875000000000043E-2</v>
      </c>
      <c r="I452">
        <f t="shared" si="92"/>
        <v>522.00000000000227</v>
      </c>
      <c r="J452">
        <f t="shared" si="93"/>
        <v>6.184849156655671E-2</v>
      </c>
      <c r="K452">
        <f t="shared" si="94"/>
        <v>8.2065426570120756</v>
      </c>
      <c r="L452">
        <f t="shared" si="95"/>
        <v>3.9769296294121147E-5</v>
      </c>
      <c r="M452">
        <f>J452/SQRT('Exhaust Gas Math'!$E$14*$B$21*$B$23)</f>
        <v>1.0499761196438718E-3</v>
      </c>
      <c r="N452">
        <f t="shared" si="96"/>
        <v>4.3370137971737506E-2</v>
      </c>
      <c r="O452">
        <f t="shared" si="97"/>
        <v>0</v>
      </c>
      <c r="P452">
        <f t="shared" si="98"/>
        <v>0</v>
      </c>
      <c r="Q452">
        <f>($B$16/2)*(COS((ACOS((2*'Intake Valve Fxn Scratch'!$B$1)/$B$16-1)/($B$17/2))*(I452-($B$17/2)))+1)*P452</f>
        <v>0</v>
      </c>
      <c r="R452">
        <f t="shared" si="99"/>
        <v>0</v>
      </c>
      <c r="S452">
        <f t="shared" si="100"/>
        <v>0</v>
      </c>
      <c r="T452">
        <f>S452*'Exhaust Gas Math'!$C$14</f>
        <v>0</v>
      </c>
      <c r="U452">
        <f>(T452/'Exhaust Gas Math'!$B$14)+('Exhaust Gas Math'!$D$10)</f>
        <v>4.4059320573952224E-4</v>
      </c>
      <c r="V452">
        <f>('Exhaust Gas Math'!$E$10*(2.53982214E-12*V451^4 - 0.0000000071629564556*V451^3 + 7.56281407226508E-06*V451^2 - 0.00322508455050905*V451 + 1.62997098133725)*$B$24+T452*'Exhaust Gas Math'!$D$14*$B$23)/('Exhaust Gas Math'!$E$10*(2.53982214E-12*V451^4 - 0.0000000071629564556*V451^3 + 7.56281407226508E-06*V451^2 - 0.00322508455050905*V451 + 1.62997098133725)+T452*'Exhaust Gas Math'!$D$14)</f>
        <v>1100</v>
      </c>
      <c r="W452">
        <f>(353.3116967483*V452^-1.0020802909)*('Exhaust Gas Math'!$E$10/(T452+'Exhaust Gas Math'!$E$10))+(357.4500179626*V452^-1.0038444015 )*(T452/(T452+'Exhaust Gas Math'!$E$10))</f>
        <v>0.31654710700089367</v>
      </c>
      <c r="X452">
        <f t="shared" si="101"/>
        <v>0</v>
      </c>
      <c r="Y452">
        <f t="shared" si="102"/>
        <v>101325</v>
      </c>
      <c r="Z452">
        <f t="shared" si="103"/>
        <v>101325</v>
      </c>
    </row>
    <row r="453" spans="5:26" x14ac:dyDescent="0.2">
      <c r="E453">
        <f t="shared" si="105"/>
        <v>5.6000000000000043E-2</v>
      </c>
      <c r="F453">
        <f t="shared" si="106"/>
        <v>101325</v>
      </c>
      <c r="H453">
        <f t="shared" si="104"/>
        <v>5.6000000000000043E-2</v>
      </c>
      <c r="I453">
        <f t="shared" ref="I453:I516" si="107">($B$11*360*H453)-(720*FLOOR(H453/(2/$B$11),1))</f>
        <v>528.00000000000227</v>
      </c>
      <c r="J453">
        <f t="shared" ref="J453:J516" si="108">-(($B$4/1000)/2)*COS($B$12*H453)+(($B$4/1000)/2)</f>
        <v>6.2707278943261877E-2</v>
      </c>
      <c r="K453">
        <f t="shared" ref="K453:K516" si="109">($B$4/1000/2)*$B$12*SIN($B$12*H453)</f>
        <v>5.5214961980928274</v>
      </c>
      <c r="L453">
        <f t="shared" ref="L453:L516" si="110">$B$8+P453*(J453*$B$6)</f>
        <v>3.9769296294121147E-5</v>
      </c>
      <c r="M453">
        <f>J453/SQRT('Exhaust Gas Math'!$E$14*$B$21*$B$23)</f>
        <v>1.064555395783884E-3</v>
      </c>
      <c r="N453">
        <f t="shared" ref="N453:N516" si="111">-(($B$4/1000)/2)*COS($B$12*(H453-M453))+(($B$4/1000)/2)</f>
        <v>4.6042841937539832E-2</v>
      </c>
      <c r="O453">
        <f t="shared" ref="O453:O516" si="112">N453*$B$6*P453</f>
        <v>0</v>
      </c>
      <c r="P453">
        <f t="shared" ref="P453:P516" si="113">IF(I453&lt;=$B$17,1,0)</f>
        <v>0</v>
      </c>
      <c r="Q453">
        <f>($B$16/2)*(COS((ACOS((2*'Intake Valve Fxn Scratch'!$B$1)/$B$16-1)/($B$17/2))*(I453-($B$17/2)))+1)*P453</f>
        <v>0</v>
      </c>
      <c r="R453">
        <f t="shared" ref="R453:R516" si="114">Q453/$B$16</f>
        <v>0</v>
      </c>
      <c r="S453">
        <f t="shared" ref="S453:S516" si="115">P453*($B$13*R453*(O453-O452)*$B$19+S452)</f>
        <v>0</v>
      </c>
      <c r="T453">
        <f>S453*'Exhaust Gas Math'!$C$14</f>
        <v>0</v>
      </c>
      <c r="U453">
        <f>(T453/'Exhaust Gas Math'!$B$14)+('Exhaust Gas Math'!$D$10)</f>
        <v>4.4059320573952224E-4</v>
      </c>
      <c r="V453">
        <f>('Exhaust Gas Math'!$E$10*(2.53982214E-12*V452^4 - 0.0000000071629564556*V452^3 + 7.56281407226508E-06*V452^2 - 0.00322508455050905*V452 + 1.62997098133725)*$B$24+T453*'Exhaust Gas Math'!$D$14*$B$23)/('Exhaust Gas Math'!$E$10*(2.53982214E-12*V452^4 - 0.0000000071629564556*V452^3 + 7.56281407226508E-06*V452^2 - 0.00322508455050905*V452 + 1.62997098133725)+T453*'Exhaust Gas Math'!$D$14)</f>
        <v>1100</v>
      </c>
      <c r="W453">
        <f>(353.3116967483*V453^-1.0020802909)*('Exhaust Gas Math'!$E$10/(T453+'Exhaust Gas Math'!$E$10))+(357.4500179626*V453^-1.0038444015 )*(T453/(T453+'Exhaust Gas Math'!$E$10))</f>
        <v>0.31654710700089367</v>
      </c>
      <c r="X453">
        <f t="shared" ref="X453:X516" si="116">P453*SIGN(K453)*-0.5*W453*K453^2</f>
        <v>0</v>
      </c>
      <c r="Y453">
        <f t="shared" ref="Y453:Y516" si="117">(U453*$B$21*V453)/L453</f>
        <v>101325</v>
      </c>
      <c r="Z453">
        <f t="shared" ref="Z453:Z516" si="118">IF((X453+Y453)&lt;$B$22,(X453+Y453),$B$22)</f>
        <v>101325</v>
      </c>
    </row>
    <row r="454" spans="5:26" x14ac:dyDescent="0.2">
      <c r="E454">
        <f t="shared" si="105"/>
        <v>5.6125000000000043E-2</v>
      </c>
      <c r="F454">
        <f t="shared" si="106"/>
        <v>101325</v>
      </c>
      <c r="H454">
        <f t="shared" si="104"/>
        <v>5.6125000000000043E-2</v>
      </c>
      <c r="I454">
        <f t="shared" si="107"/>
        <v>534.00000000000227</v>
      </c>
      <c r="J454">
        <f t="shared" si="108"/>
        <v>6.3226344083174388E-2</v>
      </c>
      <c r="K454">
        <f t="shared" si="109"/>
        <v>2.7759550713799106</v>
      </c>
      <c r="L454">
        <f t="shared" si="110"/>
        <v>3.9769296294121147E-5</v>
      </c>
      <c r="M454">
        <f>J454/SQRT('Exhaust Gas Math'!$E$14*$B$21*$B$23)</f>
        <v>1.0733673487942697E-3</v>
      </c>
      <c r="N454">
        <f t="shared" si="111"/>
        <v>4.8722302043227528E-2</v>
      </c>
      <c r="O454">
        <f t="shared" si="112"/>
        <v>0</v>
      </c>
      <c r="P454">
        <f t="shared" si="113"/>
        <v>0</v>
      </c>
      <c r="Q454">
        <f>($B$16/2)*(COS((ACOS((2*'Intake Valve Fxn Scratch'!$B$1)/$B$16-1)/($B$17/2))*(I454-($B$17/2)))+1)*P454</f>
        <v>0</v>
      </c>
      <c r="R454">
        <f t="shared" si="114"/>
        <v>0</v>
      </c>
      <c r="S454">
        <f t="shared" si="115"/>
        <v>0</v>
      </c>
      <c r="T454">
        <f>S454*'Exhaust Gas Math'!$C$14</f>
        <v>0</v>
      </c>
      <c r="U454">
        <f>(T454/'Exhaust Gas Math'!$B$14)+('Exhaust Gas Math'!$D$10)</f>
        <v>4.4059320573952224E-4</v>
      </c>
      <c r="V454">
        <f>('Exhaust Gas Math'!$E$10*(2.53982214E-12*V453^4 - 0.0000000071629564556*V453^3 + 7.56281407226508E-06*V453^2 - 0.00322508455050905*V453 + 1.62997098133725)*$B$24+T454*'Exhaust Gas Math'!$D$14*$B$23)/('Exhaust Gas Math'!$E$10*(2.53982214E-12*V453^4 - 0.0000000071629564556*V453^3 + 7.56281407226508E-06*V453^2 - 0.00322508455050905*V453 + 1.62997098133725)+T454*'Exhaust Gas Math'!$D$14)</f>
        <v>1100</v>
      </c>
      <c r="W454">
        <f>(353.3116967483*V454^-1.0020802909)*('Exhaust Gas Math'!$E$10/(T454+'Exhaust Gas Math'!$E$10))+(357.4500179626*V454^-1.0038444015 )*(T454/(T454+'Exhaust Gas Math'!$E$10))</f>
        <v>0.31654710700089367</v>
      </c>
      <c r="X454">
        <f t="shared" si="116"/>
        <v>0</v>
      </c>
      <c r="Y454">
        <f t="shared" si="117"/>
        <v>101325</v>
      </c>
      <c r="Z454">
        <f t="shared" si="118"/>
        <v>101325</v>
      </c>
    </row>
    <row r="455" spans="5:26" x14ac:dyDescent="0.2">
      <c r="E455">
        <f t="shared" si="105"/>
        <v>5.6250000000000043E-2</v>
      </c>
      <c r="F455">
        <f t="shared" si="106"/>
        <v>101325</v>
      </c>
      <c r="H455">
        <f t="shared" ref="H455:H518" si="119">H454+$B$2</f>
        <v>5.6250000000000043E-2</v>
      </c>
      <c r="I455">
        <f t="shared" si="107"/>
        <v>540.00000000000227</v>
      </c>
      <c r="J455">
        <f t="shared" si="108"/>
        <v>6.3399999999999998E-2</v>
      </c>
      <c r="K455">
        <f t="shared" si="109"/>
        <v>-9.8903657683667502E-13</v>
      </c>
      <c r="L455">
        <f t="shared" si="110"/>
        <v>3.9769296294121147E-5</v>
      </c>
      <c r="M455">
        <f>J455/SQRT('Exhaust Gas Math'!$E$14*$B$21*$B$23)</f>
        <v>1.0763154330738279E-3</v>
      </c>
      <c r="N455">
        <f t="shared" si="111"/>
        <v>5.1362995243408295E-2</v>
      </c>
      <c r="O455">
        <f t="shared" si="112"/>
        <v>0</v>
      </c>
      <c r="P455">
        <f t="shared" si="113"/>
        <v>0</v>
      </c>
      <c r="Q455">
        <f>($B$16/2)*(COS((ACOS((2*'Intake Valve Fxn Scratch'!$B$1)/$B$16-1)/($B$17/2))*(I455-($B$17/2)))+1)*P455</f>
        <v>0</v>
      </c>
      <c r="R455">
        <f t="shared" si="114"/>
        <v>0</v>
      </c>
      <c r="S455">
        <f t="shared" si="115"/>
        <v>0</v>
      </c>
      <c r="T455">
        <f>S455*'Exhaust Gas Math'!$C$14</f>
        <v>0</v>
      </c>
      <c r="U455">
        <f>(T455/'Exhaust Gas Math'!$B$14)+('Exhaust Gas Math'!$D$10)</f>
        <v>4.4059320573952224E-4</v>
      </c>
      <c r="V455">
        <f>('Exhaust Gas Math'!$E$10*(2.53982214E-12*V454^4 - 0.0000000071629564556*V454^3 + 7.56281407226508E-06*V454^2 - 0.00322508455050905*V454 + 1.62997098133725)*$B$24+T455*'Exhaust Gas Math'!$D$14*$B$23)/('Exhaust Gas Math'!$E$10*(2.53982214E-12*V454^4 - 0.0000000071629564556*V454^3 + 7.56281407226508E-06*V454^2 - 0.00322508455050905*V454 + 1.62997098133725)+T455*'Exhaust Gas Math'!$D$14)</f>
        <v>1100</v>
      </c>
      <c r="W455">
        <f>(353.3116967483*V455^-1.0020802909)*('Exhaust Gas Math'!$E$10/(T455+'Exhaust Gas Math'!$E$10))+(357.4500179626*V455^-1.0038444015 )*(T455/(T455+'Exhaust Gas Math'!$E$10))</f>
        <v>0.31654710700089367</v>
      </c>
      <c r="X455">
        <f t="shared" si="116"/>
        <v>0</v>
      </c>
      <c r="Y455">
        <f t="shared" si="117"/>
        <v>101325</v>
      </c>
      <c r="Z455">
        <f t="shared" si="118"/>
        <v>101325</v>
      </c>
    </row>
    <row r="456" spans="5:26" x14ac:dyDescent="0.2">
      <c r="E456">
        <f t="shared" si="105"/>
        <v>5.6375000000000043E-2</v>
      </c>
      <c r="F456">
        <f t="shared" si="106"/>
        <v>101325</v>
      </c>
      <c r="H456">
        <f t="shared" si="119"/>
        <v>5.6375000000000043E-2</v>
      </c>
      <c r="I456">
        <f t="shared" si="107"/>
        <v>546.00000000000227</v>
      </c>
      <c r="J456">
        <f t="shared" si="108"/>
        <v>6.3226344083174138E-2</v>
      </c>
      <c r="K456">
        <f t="shared" si="109"/>
        <v>-2.7759550713818779</v>
      </c>
      <c r="L456">
        <f t="shared" si="110"/>
        <v>3.9769296294121147E-5</v>
      </c>
      <c r="M456">
        <f>J456/SQRT('Exhaust Gas Math'!$E$14*$B$21*$B$23)</f>
        <v>1.0733673487942654E-3</v>
      </c>
      <c r="N456">
        <f t="shared" si="111"/>
        <v>5.3910285390158193E-2</v>
      </c>
      <c r="O456">
        <f t="shared" si="112"/>
        <v>0</v>
      </c>
      <c r="P456">
        <f t="shared" si="113"/>
        <v>0</v>
      </c>
      <c r="Q456">
        <f>($B$16/2)*(COS((ACOS((2*'Intake Valve Fxn Scratch'!$B$1)/$B$16-1)/($B$17/2))*(I456-($B$17/2)))+1)*P456</f>
        <v>0</v>
      </c>
      <c r="R456">
        <f t="shared" si="114"/>
        <v>0</v>
      </c>
      <c r="S456">
        <f t="shared" si="115"/>
        <v>0</v>
      </c>
      <c r="T456">
        <f>S456*'Exhaust Gas Math'!$C$14</f>
        <v>0</v>
      </c>
      <c r="U456">
        <f>(T456/'Exhaust Gas Math'!$B$14)+('Exhaust Gas Math'!$D$10)</f>
        <v>4.4059320573952224E-4</v>
      </c>
      <c r="V456">
        <f>('Exhaust Gas Math'!$E$10*(2.53982214E-12*V455^4 - 0.0000000071629564556*V455^3 + 7.56281407226508E-06*V455^2 - 0.00322508455050905*V455 + 1.62997098133725)*$B$24+T456*'Exhaust Gas Math'!$D$14*$B$23)/('Exhaust Gas Math'!$E$10*(2.53982214E-12*V455^4 - 0.0000000071629564556*V455^3 + 7.56281407226508E-06*V455^2 - 0.00322508455050905*V455 + 1.62997098133725)+T456*'Exhaust Gas Math'!$D$14)</f>
        <v>1100</v>
      </c>
      <c r="W456">
        <f>(353.3116967483*V456^-1.0020802909)*('Exhaust Gas Math'!$E$10/(T456+'Exhaust Gas Math'!$E$10))+(357.4500179626*V456^-1.0038444015 )*(T456/(T456+'Exhaust Gas Math'!$E$10))</f>
        <v>0.31654710700089367</v>
      </c>
      <c r="X456">
        <f t="shared" si="116"/>
        <v>0</v>
      </c>
      <c r="Y456">
        <f t="shared" si="117"/>
        <v>101325</v>
      </c>
      <c r="Z456">
        <f t="shared" si="118"/>
        <v>101325</v>
      </c>
    </row>
    <row r="457" spans="5:26" x14ac:dyDescent="0.2">
      <c r="E457">
        <f t="shared" si="105"/>
        <v>5.6500000000000043E-2</v>
      </c>
      <c r="F457">
        <f t="shared" si="106"/>
        <v>101325</v>
      </c>
      <c r="H457">
        <f t="shared" si="119"/>
        <v>5.6500000000000043E-2</v>
      </c>
      <c r="I457">
        <f t="shared" si="107"/>
        <v>552.00000000000227</v>
      </c>
      <c r="J457">
        <f t="shared" si="108"/>
        <v>6.2707278943261391E-2</v>
      </c>
      <c r="K457">
        <f t="shared" si="109"/>
        <v>-5.5214961980947619</v>
      </c>
      <c r="L457">
        <f t="shared" si="110"/>
        <v>3.9769296294121147E-5</v>
      </c>
      <c r="M457">
        <f>J457/SQRT('Exhaust Gas Math'!$E$14*$B$21*$B$23)</f>
        <v>1.0645553957838757E-3</v>
      </c>
      <c r="N457">
        <f t="shared" si="111"/>
        <v>5.6301139018069622E-2</v>
      </c>
      <c r="O457">
        <f t="shared" si="112"/>
        <v>0</v>
      </c>
      <c r="P457">
        <f t="shared" si="113"/>
        <v>0</v>
      </c>
      <c r="Q457">
        <f>($B$16/2)*(COS((ACOS((2*'Intake Valve Fxn Scratch'!$B$1)/$B$16-1)/($B$17/2))*(I457-($B$17/2)))+1)*P457</f>
        <v>0</v>
      </c>
      <c r="R457">
        <f t="shared" si="114"/>
        <v>0</v>
      </c>
      <c r="S457">
        <f t="shared" si="115"/>
        <v>0</v>
      </c>
      <c r="T457">
        <f>S457*'Exhaust Gas Math'!$C$14</f>
        <v>0</v>
      </c>
      <c r="U457">
        <f>(T457/'Exhaust Gas Math'!$B$14)+('Exhaust Gas Math'!$D$10)</f>
        <v>4.4059320573952224E-4</v>
      </c>
      <c r="V457">
        <f>('Exhaust Gas Math'!$E$10*(2.53982214E-12*V456^4 - 0.0000000071629564556*V456^3 + 7.56281407226508E-06*V456^2 - 0.00322508455050905*V456 + 1.62997098133725)*$B$24+T457*'Exhaust Gas Math'!$D$14*$B$23)/('Exhaust Gas Math'!$E$10*(2.53982214E-12*V456^4 - 0.0000000071629564556*V456^3 + 7.56281407226508E-06*V456^2 - 0.00322508455050905*V456 + 1.62997098133725)+T457*'Exhaust Gas Math'!$D$14)</f>
        <v>1100</v>
      </c>
      <c r="W457">
        <f>(353.3116967483*V457^-1.0020802909)*('Exhaust Gas Math'!$E$10/(T457+'Exhaust Gas Math'!$E$10))+(357.4500179626*V457^-1.0038444015 )*(T457/(T457+'Exhaust Gas Math'!$E$10))</f>
        <v>0.31654710700089367</v>
      </c>
      <c r="X457">
        <f t="shared" si="116"/>
        <v>0</v>
      </c>
      <c r="Y457">
        <f t="shared" si="117"/>
        <v>101325</v>
      </c>
      <c r="Z457">
        <f t="shared" si="118"/>
        <v>101325</v>
      </c>
    </row>
    <row r="458" spans="5:26" x14ac:dyDescent="0.2">
      <c r="E458">
        <f t="shared" si="105"/>
        <v>5.6625000000000043E-2</v>
      </c>
      <c r="F458">
        <f t="shared" si="106"/>
        <v>101325</v>
      </c>
      <c r="H458">
        <f t="shared" si="119"/>
        <v>5.6625000000000043E-2</v>
      </c>
      <c r="I458">
        <f t="shared" si="107"/>
        <v>558.00000000000227</v>
      </c>
      <c r="J458">
        <f t="shared" si="108"/>
        <v>6.1848491566555988E-2</v>
      </c>
      <c r="K458">
        <f t="shared" si="109"/>
        <v>-8.2065426570139568</v>
      </c>
      <c r="L458">
        <f t="shared" si="110"/>
        <v>3.9769296294121147E-5</v>
      </c>
      <c r="M458">
        <f>J458/SQRT('Exhaust Gas Math'!$E$14*$B$21*$B$23)</f>
        <v>1.0499761196438597E-3</v>
      </c>
      <c r="N458">
        <f t="shared" si="111"/>
        <v>5.8465535048487546E-2</v>
      </c>
      <c r="O458">
        <f t="shared" si="112"/>
        <v>0</v>
      </c>
      <c r="P458">
        <f t="shared" si="113"/>
        <v>0</v>
      </c>
      <c r="Q458">
        <f>($B$16/2)*(COS((ACOS((2*'Intake Valve Fxn Scratch'!$B$1)/$B$16-1)/($B$17/2))*(I458-($B$17/2)))+1)*P458</f>
        <v>0</v>
      </c>
      <c r="R458">
        <f t="shared" si="114"/>
        <v>0</v>
      </c>
      <c r="S458">
        <f t="shared" si="115"/>
        <v>0</v>
      </c>
      <c r="T458">
        <f>S458*'Exhaust Gas Math'!$C$14</f>
        <v>0</v>
      </c>
      <c r="U458">
        <f>(T458/'Exhaust Gas Math'!$B$14)+('Exhaust Gas Math'!$D$10)</f>
        <v>4.4059320573952224E-4</v>
      </c>
      <c r="V458">
        <f>('Exhaust Gas Math'!$E$10*(2.53982214E-12*V457^4 - 0.0000000071629564556*V457^3 + 7.56281407226508E-06*V457^2 - 0.00322508455050905*V457 + 1.62997098133725)*$B$24+T458*'Exhaust Gas Math'!$D$14*$B$23)/('Exhaust Gas Math'!$E$10*(2.53982214E-12*V457^4 - 0.0000000071629564556*V457^3 + 7.56281407226508E-06*V457^2 - 0.00322508455050905*V457 + 1.62997098133725)+T458*'Exhaust Gas Math'!$D$14)</f>
        <v>1100</v>
      </c>
      <c r="W458">
        <f>(353.3116967483*V458^-1.0020802909)*('Exhaust Gas Math'!$E$10/(T458+'Exhaust Gas Math'!$E$10))+(357.4500179626*V458^-1.0038444015 )*(T458/(T458+'Exhaust Gas Math'!$E$10))</f>
        <v>0.31654710700089367</v>
      </c>
      <c r="X458">
        <f t="shared" si="116"/>
        <v>0</v>
      </c>
      <c r="Y458">
        <f t="shared" si="117"/>
        <v>101325</v>
      </c>
      <c r="Z458">
        <f t="shared" si="118"/>
        <v>101325</v>
      </c>
    </row>
    <row r="459" spans="5:26" x14ac:dyDescent="0.2">
      <c r="E459">
        <f t="shared" si="105"/>
        <v>5.6750000000000043E-2</v>
      </c>
      <c r="F459">
        <f t="shared" si="106"/>
        <v>101325</v>
      </c>
      <c r="H459">
        <f t="shared" si="119"/>
        <v>5.6750000000000043E-2</v>
      </c>
      <c r="I459">
        <f t="shared" si="107"/>
        <v>564.00000000000227</v>
      </c>
      <c r="J459">
        <f t="shared" si="108"/>
        <v>6.0659391007269935E-2</v>
      </c>
      <c r="K459">
        <f t="shared" si="109"/>
        <v>-10.801676517253451</v>
      </c>
      <c r="L459">
        <f t="shared" si="110"/>
        <v>3.9769296294121147E-5</v>
      </c>
      <c r="M459">
        <f>J459/SQRT('Exhaust Gas Math'!$E$14*$B$21*$B$23)</f>
        <v>1.0297892539745173E-3</v>
      </c>
      <c r="N459">
        <f t="shared" si="111"/>
        <v>6.0328632872303917E-2</v>
      </c>
      <c r="O459">
        <f t="shared" si="112"/>
        <v>0</v>
      </c>
      <c r="P459">
        <f t="shared" si="113"/>
        <v>0</v>
      </c>
      <c r="Q459">
        <f>($B$16/2)*(COS((ACOS((2*'Intake Valve Fxn Scratch'!$B$1)/$B$16-1)/($B$17/2))*(I459-($B$17/2)))+1)*P459</f>
        <v>0</v>
      </c>
      <c r="R459">
        <f t="shared" si="114"/>
        <v>0</v>
      </c>
      <c r="S459">
        <f t="shared" si="115"/>
        <v>0</v>
      </c>
      <c r="T459">
        <f>S459*'Exhaust Gas Math'!$C$14</f>
        <v>0</v>
      </c>
      <c r="U459">
        <f>(T459/'Exhaust Gas Math'!$B$14)+('Exhaust Gas Math'!$D$10)</f>
        <v>4.4059320573952224E-4</v>
      </c>
      <c r="V459">
        <f>('Exhaust Gas Math'!$E$10*(2.53982214E-12*V458^4 - 0.0000000071629564556*V458^3 + 7.56281407226508E-06*V458^2 - 0.00322508455050905*V458 + 1.62997098133725)*$B$24+T459*'Exhaust Gas Math'!$D$14*$B$23)/('Exhaust Gas Math'!$E$10*(2.53982214E-12*V458^4 - 0.0000000071629564556*V458^3 + 7.56281407226508E-06*V458^2 - 0.00322508455050905*V458 + 1.62997098133725)+T459*'Exhaust Gas Math'!$D$14)</f>
        <v>1100</v>
      </c>
      <c r="W459">
        <f>(353.3116967483*V459^-1.0020802909)*('Exhaust Gas Math'!$E$10/(T459+'Exhaust Gas Math'!$E$10))+(357.4500179626*V459^-1.0038444015 )*(T459/(T459+'Exhaust Gas Math'!$E$10))</f>
        <v>0.31654710700089367</v>
      </c>
      <c r="X459">
        <f t="shared" si="116"/>
        <v>0</v>
      </c>
      <c r="Y459">
        <f t="shared" si="117"/>
        <v>101325</v>
      </c>
      <c r="Z459">
        <f t="shared" si="118"/>
        <v>101325</v>
      </c>
    </row>
    <row r="460" spans="5:26" x14ac:dyDescent="0.2">
      <c r="E460">
        <f t="shared" si="105"/>
        <v>5.6875000000000044E-2</v>
      </c>
      <c r="F460">
        <f t="shared" si="106"/>
        <v>101325</v>
      </c>
      <c r="H460">
        <f t="shared" si="119"/>
        <v>5.6875000000000044E-2</v>
      </c>
      <c r="I460">
        <f t="shared" si="107"/>
        <v>570.00000000000227</v>
      </c>
      <c r="J460">
        <f t="shared" si="108"/>
        <v>5.915300529996606E-2</v>
      </c>
      <c r="K460">
        <f t="shared" si="109"/>
        <v>-13.278464949173783</v>
      </c>
      <c r="L460">
        <f t="shared" si="110"/>
        <v>3.9769296294121147E-5</v>
      </c>
      <c r="M460">
        <f>J460/SQRT('Exhaust Gas Math'!$E$14*$B$21*$B$23)</f>
        <v>1.0042159703004955E-3</v>
      </c>
      <c r="N460">
        <f t="shared" si="111"/>
        <v>6.1813705050935107E-2</v>
      </c>
      <c r="O460">
        <f t="shared" si="112"/>
        <v>0</v>
      </c>
      <c r="P460">
        <f t="shared" si="113"/>
        <v>0</v>
      </c>
      <c r="Q460">
        <f>($B$16/2)*(COS((ACOS((2*'Intake Valve Fxn Scratch'!$B$1)/$B$16-1)/($B$17/2))*(I460-($B$17/2)))+1)*P460</f>
        <v>0</v>
      </c>
      <c r="R460">
        <f t="shared" si="114"/>
        <v>0</v>
      </c>
      <c r="S460">
        <f t="shared" si="115"/>
        <v>0</v>
      </c>
      <c r="T460">
        <f>S460*'Exhaust Gas Math'!$C$14</f>
        <v>0</v>
      </c>
      <c r="U460">
        <f>(T460/'Exhaust Gas Math'!$B$14)+('Exhaust Gas Math'!$D$10)</f>
        <v>4.4059320573952224E-4</v>
      </c>
      <c r="V460">
        <f>('Exhaust Gas Math'!$E$10*(2.53982214E-12*V459^4 - 0.0000000071629564556*V459^3 + 7.56281407226508E-06*V459^2 - 0.00322508455050905*V459 + 1.62997098133725)*$B$24+T460*'Exhaust Gas Math'!$D$14*$B$23)/('Exhaust Gas Math'!$E$10*(2.53982214E-12*V459^4 - 0.0000000071629564556*V459^3 + 7.56281407226508E-06*V459^2 - 0.00322508455050905*V459 + 1.62997098133725)+T460*'Exhaust Gas Math'!$D$14)</f>
        <v>1100</v>
      </c>
      <c r="W460">
        <f>(353.3116967483*V460^-1.0020802909)*('Exhaust Gas Math'!$E$10/(T460+'Exhaust Gas Math'!$E$10))+(357.4500179626*V460^-1.0038444015 )*(T460/(T460+'Exhaust Gas Math'!$E$10))</f>
        <v>0.31654710700089367</v>
      </c>
      <c r="X460">
        <f t="shared" si="116"/>
        <v>0</v>
      </c>
      <c r="Y460">
        <f t="shared" si="117"/>
        <v>101325</v>
      </c>
      <c r="Z460">
        <f t="shared" si="118"/>
        <v>101325</v>
      </c>
    </row>
    <row r="461" spans="5:26" x14ac:dyDescent="0.2">
      <c r="E461">
        <f t="shared" si="105"/>
        <v>5.7000000000000044E-2</v>
      </c>
      <c r="F461">
        <f t="shared" si="106"/>
        <v>101325</v>
      </c>
      <c r="H461">
        <f t="shared" si="119"/>
        <v>5.7000000000000044E-2</v>
      </c>
      <c r="I461">
        <f t="shared" si="107"/>
        <v>576.00000000000227</v>
      </c>
      <c r="J461">
        <f t="shared" si="108"/>
        <v>5.7345838721685069E-2</v>
      </c>
      <c r="K461">
        <f t="shared" si="109"/>
        <v>-15.609771740413537</v>
      </c>
      <c r="L461">
        <f t="shared" si="110"/>
        <v>3.9769296294121147E-5</v>
      </c>
      <c r="M461">
        <f>J461/SQRT('Exhaust Gas Math'!$E$14*$B$21*$B$23)</f>
        <v>9.7353645486928004E-4</v>
      </c>
      <c r="N461">
        <f t="shared" si="111"/>
        <v>6.2845765440108045E-2</v>
      </c>
      <c r="O461">
        <f t="shared" si="112"/>
        <v>0</v>
      </c>
      <c r="P461">
        <f t="shared" si="113"/>
        <v>0</v>
      </c>
      <c r="Q461">
        <f>($B$16/2)*(COS((ACOS((2*'Intake Valve Fxn Scratch'!$B$1)/$B$16-1)/($B$17/2))*(I461-($B$17/2)))+1)*P461</f>
        <v>0</v>
      </c>
      <c r="R461">
        <f t="shared" si="114"/>
        <v>0</v>
      </c>
      <c r="S461">
        <f t="shared" si="115"/>
        <v>0</v>
      </c>
      <c r="T461">
        <f>S461*'Exhaust Gas Math'!$C$14</f>
        <v>0</v>
      </c>
      <c r="U461">
        <f>(T461/'Exhaust Gas Math'!$B$14)+('Exhaust Gas Math'!$D$10)</f>
        <v>4.4059320573952224E-4</v>
      </c>
      <c r="V461">
        <f>('Exhaust Gas Math'!$E$10*(2.53982214E-12*V460^4 - 0.0000000071629564556*V460^3 + 7.56281407226508E-06*V460^2 - 0.00322508455050905*V460 + 1.62997098133725)*$B$24+T461*'Exhaust Gas Math'!$D$14*$B$23)/('Exhaust Gas Math'!$E$10*(2.53982214E-12*V460^4 - 0.0000000071629564556*V460^3 + 7.56281407226508E-06*V460^2 - 0.00322508455050905*V460 + 1.62997098133725)+T461*'Exhaust Gas Math'!$D$14)</f>
        <v>1100</v>
      </c>
      <c r="W461">
        <f>(353.3116967483*V461^-1.0020802909)*('Exhaust Gas Math'!$E$10/(T461+'Exhaust Gas Math'!$E$10))+(357.4500179626*V461^-1.0038444015 )*(T461/(T461+'Exhaust Gas Math'!$E$10))</f>
        <v>0.31654710700089367</v>
      </c>
      <c r="X461">
        <f t="shared" si="116"/>
        <v>0</v>
      </c>
      <c r="Y461">
        <f t="shared" si="117"/>
        <v>101325</v>
      </c>
      <c r="Z461">
        <f t="shared" si="118"/>
        <v>101325</v>
      </c>
    </row>
    <row r="462" spans="5:26" x14ac:dyDescent="0.2">
      <c r="E462">
        <f t="shared" si="105"/>
        <v>5.7125000000000044E-2</v>
      </c>
      <c r="F462">
        <f t="shared" si="106"/>
        <v>101325</v>
      </c>
      <c r="H462">
        <f t="shared" si="119"/>
        <v>5.7125000000000044E-2</v>
      </c>
      <c r="I462">
        <f t="shared" si="107"/>
        <v>582.00000000000227</v>
      </c>
      <c r="J462">
        <f t="shared" si="108"/>
        <v>5.5257690967632521E-2</v>
      </c>
      <c r="K462">
        <f t="shared" si="109"/>
        <v>-17.770054605910577</v>
      </c>
      <c r="L462">
        <f t="shared" si="110"/>
        <v>3.9769296294121147E-5</v>
      </c>
      <c r="M462">
        <f>J462/SQRT('Exhaust Gas Math'!$E$14*$B$21*$B$23)</f>
        <v>9.3808683887203702E-4</v>
      </c>
      <c r="N462">
        <f t="shared" si="111"/>
        <v>6.3355736789099504E-2</v>
      </c>
      <c r="O462">
        <f t="shared" si="112"/>
        <v>0</v>
      </c>
      <c r="P462">
        <f t="shared" si="113"/>
        <v>0</v>
      </c>
      <c r="Q462">
        <f>($B$16/2)*(COS((ACOS((2*'Intake Valve Fxn Scratch'!$B$1)/$B$16-1)/($B$17/2))*(I462-($B$17/2)))+1)*P462</f>
        <v>0</v>
      </c>
      <c r="R462">
        <f t="shared" si="114"/>
        <v>0</v>
      </c>
      <c r="S462">
        <f t="shared" si="115"/>
        <v>0</v>
      </c>
      <c r="T462">
        <f>S462*'Exhaust Gas Math'!$C$14</f>
        <v>0</v>
      </c>
      <c r="U462">
        <f>(T462/'Exhaust Gas Math'!$B$14)+('Exhaust Gas Math'!$D$10)</f>
        <v>4.4059320573952224E-4</v>
      </c>
      <c r="V462">
        <f>('Exhaust Gas Math'!$E$10*(2.53982214E-12*V461^4 - 0.0000000071629564556*V461^3 + 7.56281407226508E-06*V461^2 - 0.00322508455050905*V461 + 1.62997098133725)*$B$24+T462*'Exhaust Gas Math'!$D$14*$B$23)/('Exhaust Gas Math'!$E$10*(2.53982214E-12*V461^4 - 0.0000000071629564556*V461^3 + 7.56281407226508E-06*V461^2 - 0.00322508455050905*V461 + 1.62997098133725)+T462*'Exhaust Gas Math'!$D$14)</f>
        <v>1100</v>
      </c>
      <c r="W462">
        <f>(353.3116967483*V462^-1.0020802909)*('Exhaust Gas Math'!$E$10/(T462+'Exhaust Gas Math'!$E$10))+(357.4500179626*V462^-1.0038444015 )*(T462/(T462+'Exhaust Gas Math'!$E$10))</f>
        <v>0.31654710700089367</v>
      </c>
      <c r="X462">
        <f t="shared" si="116"/>
        <v>0</v>
      </c>
      <c r="Y462">
        <f t="shared" si="117"/>
        <v>101325</v>
      </c>
      <c r="Z462">
        <f t="shared" si="118"/>
        <v>101325</v>
      </c>
    </row>
    <row r="463" spans="5:26" x14ac:dyDescent="0.2">
      <c r="E463">
        <f t="shared" si="105"/>
        <v>5.7250000000000044E-2</v>
      </c>
      <c r="F463">
        <f t="shared" si="106"/>
        <v>101325</v>
      </c>
      <c r="H463">
        <f t="shared" si="119"/>
        <v>5.7250000000000044E-2</v>
      </c>
      <c r="I463">
        <f t="shared" si="107"/>
        <v>588.00000000000227</v>
      </c>
      <c r="J463">
        <f t="shared" si="108"/>
        <v>5.2911440221574818E-2</v>
      </c>
      <c r="K463">
        <f t="shared" si="109"/>
        <v>-19.735645034522268</v>
      </c>
      <c r="L463">
        <f t="shared" si="110"/>
        <v>3.9769296294121147E-5</v>
      </c>
      <c r="M463">
        <f>J463/SQRT('Exhaust Gas Math'!$E$14*$B$21*$B$23)</f>
        <v>8.9825551571994097E-4</v>
      </c>
      <c r="N463">
        <f t="shared" si="111"/>
        <v>6.3284913265651221E-2</v>
      </c>
      <c r="O463">
        <f t="shared" si="112"/>
        <v>0</v>
      </c>
      <c r="P463">
        <f t="shared" si="113"/>
        <v>0</v>
      </c>
      <c r="Q463">
        <f>($B$16/2)*(COS((ACOS((2*'Intake Valve Fxn Scratch'!$B$1)/$B$16-1)/($B$17/2))*(I463-($B$17/2)))+1)*P463</f>
        <v>0</v>
      </c>
      <c r="R463">
        <f t="shared" si="114"/>
        <v>0</v>
      </c>
      <c r="S463">
        <f t="shared" si="115"/>
        <v>0</v>
      </c>
      <c r="T463">
        <f>S463*'Exhaust Gas Math'!$C$14</f>
        <v>0</v>
      </c>
      <c r="U463">
        <f>(T463/'Exhaust Gas Math'!$B$14)+('Exhaust Gas Math'!$D$10)</f>
        <v>4.4059320573952224E-4</v>
      </c>
      <c r="V463">
        <f>('Exhaust Gas Math'!$E$10*(2.53982214E-12*V462^4 - 0.0000000071629564556*V462^3 + 7.56281407226508E-06*V462^2 - 0.00322508455050905*V462 + 1.62997098133725)*$B$24+T463*'Exhaust Gas Math'!$D$14*$B$23)/('Exhaust Gas Math'!$E$10*(2.53982214E-12*V462^4 - 0.0000000071629564556*V462^3 + 7.56281407226508E-06*V462^2 - 0.00322508455050905*V462 + 1.62997098133725)+T463*'Exhaust Gas Math'!$D$14)</f>
        <v>1100</v>
      </c>
      <c r="W463">
        <f>(353.3116967483*V463^-1.0020802909)*('Exhaust Gas Math'!$E$10/(T463+'Exhaust Gas Math'!$E$10))+(357.4500179626*V463^-1.0038444015 )*(T463/(T463+'Exhaust Gas Math'!$E$10))</f>
        <v>0.31654710700089367</v>
      </c>
      <c r="X463">
        <f t="shared" si="116"/>
        <v>0</v>
      </c>
      <c r="Y463">
        <f t="shared" si="117"/>
        <v>101325</v>
      </c>
      <c r="Z463">
        <f t="shared" si="118"/>
        <v>101325</v>
      </c>
    </row>
    <row r="464" spans="5:26" x14ac:dyDescent="0.2">
      <c r="E464">
        <f t="shared" si="105"/>
        <v>5.7375000000000044E-2</v>
      </c>
      <c r="F464">
        <f t="shared" si="106"/>
        <v>101325</v>
      </c>
      <c r="H464">
        <f t="shared" si="119"/>
        <v>5.7375000000000044E-2</v>
      </c>
      <c r="I464">
        <f t="shared" si="107"/>
        <v>594.00000000000227</v>
      </c>
      <c r="J464">
        <f t="shared" si="108"/>
        <v>5.0332792497670309E-2</v>
      </c>
      <c r="K464">
        <f t="shared" si="109"/>
        <v>-21.485007606186496</v>
      </c>
      <c r="L464">
        <f t="shared" si="110"/>
        <v>3.9769296294121147E-5</v>
      </c>
      <c r="M464">
        <f>J464/SQRT('Exhaust Gas Math'!$E$14*$B$21*$B$23)</f>
        <v>8.5447888572468672E-4</v>
      </c>
      <c r="N464">
        <f t="shared" si="111"/>
        <v>6.2589395196655212E-2</v>
      </c>
      <c r="O464">
        <f t="shared" si="112"/>
        <v>0</v>
      </c>
      <c r="P464">
        <f t="shared" si="113"/>
        <v>0</v>
      </c>
      <c r="Q464">
        <f>($B$16/2)*(COS((ACOS((2*'Intake Valve Fxn Scratch'!$B$1)/$B$16-1)/($B$17/2))*(I464-($B$17/2)))+1)*P464</f>
        <v>0</v>
      </c>
      <c r="R464">
        <f t="shared" si="114"/>
        <v>0</v>
      </c>
      <c r="S464">
        <f t="shared" si="115"/>
        <v>0</v>
      </c>
      <c r="T464">
        <f>S464*'Exhaust Gas Math'!$C$14</f>
        <v>0</v>
      </c>
      <c r="U464">
        <f>(T464/'Exhaust Gas Math'!$B$14)+('Exhaust Gas Math'!$D$10)</f>
        <v>4.4059320573952224E-4</v>
      </c>
      <c r="V464">
        <f>('Exhaust Gas Math'!$E$10*(2.53982214E-12*V463^4 - 0.0000000071629564556*V463^3 + 7.56281407226508E-06*V463^2 - 0.00322508455050905*V463 + 1.62997098133725)*$B$24+T464*'Exhaust Gas Math'!$D$14*$B$23)/('Exhaust Gas Math'!$E$10*(2.53982214E-12*V463^4 - 0.0000000071629564556*V463^3 + 7.56281407226508E-06*V463^2 - 0.00322508455050905*V463 + 1.62997098133725)+T464*'Exhaust Gas Math'!$D$14)</f>
        <v>1100</v>
      </c>
      <c r="W464">
        <f>(353.3116967483*V464^-1.0020802909)*('Exhaust Gas Math'!$E$10/(T464+'Exhaust Gas Math'!$E$10))+(357.4500179626*V464^-1.0038444015 )*(T464/(T464+'Exhaust Gas Math'!$E$10))</f>
        <v>0.31654710700089367</v>
      </c>
      <c r="X464">
        <f t="shared" si="116"/>
        <v>0</v>
      </c>
      <c r="Y464">
        <f t="shared" si="117"/>
        <v>101325</v>
      </c>
      <c r="Z464">
        <f t="shared" si="118"/>
        <v>101325</v>
      </c>
    </row>
    <row r="465" spans="5:26" x14ac:dyDescent="0.2">
      <c r="E465">
        <f t="shared" si="105"/>
        <v>5.7500000000000044E-2</v>
      </c>
      <c r="F465">
        <f t="shared" si="106"/>
        <v>101325</v>
      </c>
      <c r="H465">
        <f t="shared" si="119"/>
        <v>5.7500000000000044E-2</v>
      </c>
      <c r="I465">
        <f t="shared" si="107"/>
        <v>600.00000000000227</v>
      </c>
      <c r="J465">
        <f t="shared" si="108"/>
        <v>4.754999999999901E-2</v>
      </c>
      <c r="K465">
        <f t="shared" si="109"/>
        <v>-22.998975938490361</v>
      </c>
      <c r="L465">
        <f t="shared" si="110"/>
        <v>3.9769296294121147E-5</v>
      </c>
      <c r="M465">
        <f>J465/SQRT('Exhaust Gas Math'!$E$14*$B$21*$B$23)</f>
        <v>8.0723657480535416E-4</v>
      </c>
      <c r="N465">
        <f t="shared" si="111"/>
        <v>6.1244119152323084E-2</v>
      </c>
      <c r="O465">
        <f t="shared" si="112"/>
        <v>0</v>
      </c>
      <c r="P465">
        <f t="shared" si="113"/>
        <v>0</v>
      </c>
      <c r="Q465">
        <f>($B$16/2)*(COS((ACOS((2*'Intake Valve Fxn Scratch'!$B$1)/$B$16-1)/($B$17/2))*(I465-($B$17/2)))+1)*P465</f>
        <v>0</v>
      </c>
      <c r="R465">
        <f t="shared" si="114"/>
        <v>0</v>
      </c>
      <c r="S465">
        <f t="shared" si="115"/>
        <v>0</v>
      </c>
      <c r="T465">
        <f>S465*'Exhaust Gas Math'!$C$14</f>
        <v>0</v>
      </c>
      <c r="U465">
        <f>(T465/'Exhaust Gas Math'!$B$14)+('Exhaust Gas Math'!$D$10)</f>
        <v>4.4059320573952224E-4</v>
      </c>
      <c r="V465">
        <f>('Exhaust Gas Math'!$E$10*(2.53982214E-12*V464^4 - 0.0000000071629564556*V464^3 + 7.56281407226508E-06*V464^2 - 0.00322508455050905*V464 + 1.62997098133725)*$B$24+T465*'Exhaust Gas Math'!$D$14*$B$23)/('Exhaust Gas Math'!$E$10*(2.53982214E-12*V464^4 - 0.0000000071629564556*V464^3 + 7.56281407226508E-06*V464^2 - 0.00322508455050905*V464 + 1.62997098133725)+T465*'Exhaust Gas Math'!$D$14)</f>
        <v>1100</v>
      </c>
      <c r="W465">
        <f>(353.3116967483*V465^-1.0020802909)*('Exhaust Gas Math'!$E$10/(T465+'Exhaust Gas Math'!$E$10))+(357.4500179626*V465^-1.0038444015 )*(T465/(T465+'Exhaust Gas Math'!$E$10))</f>
        <v>0.31654710700089367</v>
      </c>
      <c r="X465">
        <f t="shared" si="116"/>
        <v>0</v>
      </c>
      <c r="Y465">
        <f t="shared" si="117"/>
        <v>101325</v>
      </c>
      <c r="Z465">
        <f t="shared" si="118"/>
        <v>101325</v>
      </c>
    </row>
    <row r="466" spans="5:26" x14ac:dyDescent="0.2">
      <c r="E466">
        <f t="shared" si="105"/>
        <v>5.7625000000000044E-2</v>
      </c>
      <c r="F466">
        <f t="shared" si="106"/>
        <v>101325</v>
      </c>
      <c r="H466">
        <f t="shared" si="119"/>
        <v>5.7625000000000044E-2</v>
      </c>
      <c r="I466">
        <f t="shared" si="107"/>
        <v>606.00000000000227</v>
      </c>
      <c r="J466">
        <f t="shared" si="108"/>
        <v>4.4593551585501809E-2</v>
      </c>
      <c r="K466">
        <f t="shared" si="109"/>
        <v>-24.260962677567104</v>
      </c>
      <c r="L466">
        <f t="shared" si="110"/>
        <v>3.9769296294121147E-5</v>
      </c>
      <c r="M466">
        <f>J466/SQRT('Exhaust Gas Math'!$E$14*$B$21*$B$23)</f>
        <v>7.5704617960645844E-4</v>
      </c>
      <c r="N466">
        <f t="shared" si="111"/>
        <v>5.9246088902351182E-2</v>
      </c>
      <c r="O466">
        <f t="shared" si="112"/>
        <v>0</v>
      </c>
      <c r="P466">
        <f t="shared" si="113"/>
        <v>0</v>
      </c>
      <c r="Q466">
        <f>($B$16/2)*(COS((ACOS((2*'Intake Valve Fxn Scratch'!$B$1)/$B$16-1)/($B$17/2))*(I466-($B$17/2)))+1)*P466</f>
        <v>0</v>
      </c>
      <c r="R466">
        <f t="shared" si="114"/>
        <v>0</v>
      </c>
      <c r="S466">
        <f t="shared" si="115"/>
        <v>0</v>
      </c>
      <c r="T466">
        <f>S466*'Exhaust Gas Math'!$C$14</f>
        <v>0</v>
      </c>
      <c r="U466">
        <f>(T466/'Exhaust Gas Math'!$B$14)+('Exhaust Gas Math'!$D$10)</f>
        <v>4.4059320573952224E-4</v>
      </c>
      <c r="V466">
        <f>('Exhaust Gas Math'!$E$10*(2.53982214E-12*V465^4 - 0.0000000071629564556*V465^3 + 7.56281407226508E-06*V465^2 - 0.00322508455050905*V465 + 1.62997098133725)*$B$24+T466*'Exhaust Gas Math'!$D$14*$B$23)/('Exhaust Gas Math'!$E$10*(2.53982214E-12*V465^4 - 0.0000000071629564556*V465^3 + 7.56281407226508E-06*V465^2 - 0.00322508455050905*V465 + 1.62997098133725)+T466*'Exhaust Gas Math'!$D$14)</f>
        <v>1100</v>
      </c>
      <c r="W466">
        <f>(353.3116967483*V466^-1.0020802909)*('Exhaust Gas Math'!$E$10/(T466+'Exhaust Gas Math'!$E$10))+(357.4500179626*V466^-1.0038444015 )*(T466/(T466+'Exhaust Gas Math'!$E$10))</f>
        <v>0.31654710700089367</v>
      </c>
      <c r="X466">
        <f t="shared" si="116"/>
        <v>0</v>
      </c>
      <c r="Y466">
        <f t="shared" si="117"/>
        <v>101325</v>
      </c>
      <c r="Z466">
        <f t="shared" si="118"/>
        <v>101325</v>
      </c>
    </row>
    <row r="467" spans="5:26" x14ac:dyDescent="0.2">
      <c r="E467">
        <f t="shared" si="105"/>
        <v>5.7750000000000044E-2</v>
      </c>
      <c r="F467">
        <f t="shared" si="106"/>
        <v>101325</v>
      </c>
      <c r="H467">
        <f t="shared" si="119"/>
        <v>5.7750000000000044E-2</v>
      </c>
      <c r="I467">
        <f t="shared" si="107"/>
        <v>612.00000000000227</v>
      </c>
      <c r="J467">
        <f t="shared" si="108"/>
        <v>4.1495838721684712E-2</v>
      </c>
      <c r="K467">
        <f t="shared" si="109"/>
        <v>-25.257141232615592</v>
      </c>
      <c r="L467">
        <f t="shared" si="110"/>
        <v>3.9769296294121147E-5</v>
      </c>
      <c r="M467">
        <f>J467/SQRT('Exhaust Gas Math'!$E$14*$B$21*$B$23)</f>
        <v>7.0445759660081706E-4</v>
      </c>
      <c r="N467">
        <f t="shared" si="111"/>
        <v>5.6616440724260857E-2</v>
      </c>
      <c r="O467">
        <f t="shared" si="112"/>
        <v>0</v>
      </c>
      <c r="P467">
        <f t="shared" si="113"/>
        <v>0</v>
      </c>
      <c r="Q467">
        <f>($B$16/2)*(COS((ACOS((2*'Intake Valve Fxn Scratch'!$B$1)/$B$16-1)/($B$17/2))*(I467-($B$17/2)))+1)*P467</f>
        <v>0</v>
      </c>
      <c r="R467">
        <f t="shared" si="114"/>
        <v>0</v>
      </c>
      <c r="S467">
        <f t="shared" si="115"/>
        <v>0</v>
      </c>
      <c r="T467">
        <f>S467*'Exhaust Gas Math'!$C$14</f>
        <v>0</v>
      </c>
      <c r="U467">
        <f>(T467/'Exhaust Gas Math'!$B$14)+('Exhaust Gas Math'!$D$10)</f>
        <v>4.4059320573952224E-4</v>
      </c>
      <c r="V467">
        <f>('Exhaust Gas Math'!$E$10*(2.53982214E-12*V466^4 - 0.0000000071629564556*V466^3 + 7.56281407226508E-06*V466^2 - 0.00322508455050905*V466 + 1.62997098133725)*$B$24+T467*'Exhaust Gas Math'!$D$14*$B$23)/('Exhaust Gas Math'!$E$10*(2.53982214E-12*V466^4 - 0.0000000071629564556*V466^3 + 7.56281407226508E-06*V466^2 - 0.00322508455050905*V466 + 1.62997098133725)+T467*'Exhaust Gas Math'!$D$14)</f>
        <v>1100</v>
      </c>
      <c r="W467">
        <f>(353.3116967483*V467^-1.0020802909)*('Exhaust Gas Math'!$E$10/(T467+'Exhaust Gas Math'!$E$10))+(357.4500179626*V467^-1.0038444015 )*(T467/(T467+'Exhaust Gas Math'!$E$10))</f>
        <v>0.31654710700089367</v>
      </c>
      <c r="X467">
        <f t="shared" si="116"/>
        <v>0</v>
      </c>
      <c r="Y467">
        <f t="shared" si="117"/>
        <v>101325</v>
      </c>
      <c r="Z467">
        <f t="shared" si="118"/>
        <v>101325</v>
      </c>
    </row>
    <row r="468" spans="5:26" x14ac:dyDescent="0.2">
      <c r="E468">
        <f t="shared" si="105"/>
        <v>5.7875000000000044E-2</v>
      </c>
      <c r="F468">
        <f t="shared" si="106"/>
        <v>101325</v>
      </c>
      <c r="H468">
        <f t="shared" si="119"/>
        <v>5.7875000000000044E-2</v>
      </c>
      <c r="I468">
        <f t="shared" si="107"/>
        <v>618.00000000000227</v>
      </c>
      <c r="J468">
        <f t="shared" si="108"/>
        <v>3.8290800598921801E-2</v>
      </c>
      <c r="K468">
        <f t="shared" si="109"/>
        <v>-25.97659726292294</v>
      </c>
      <c r="L468">
        <f t="shared" si="110"/>
        <v>3.9769296294121147E-5</v>
      </c>
      <c r="M468">
        <f>J468/SQRT('Exhaust Gas Math'!$E$14*$B$21*$B$23)</f>
        <v>6.5004699730870832E-4</v>
      </c>
      <c r="N468">
        <f t="shared" si="111"/>
        <v>5.3401053069948176E-2</v>
      </c>
      <c r="O468">
        <f t="shared" si="112"/>
        <v>0</v>
      </c>
      <c r="P468">
        <f t="shared" si="113"/>
        <v>0</v>
      </c>
      <c r="Q468">
        <f>($B$16/2)*(COS((ACOS((2*'Intake Valve Fxn Scratch'!$B$1)/$B$16-1)/($B$17/2))*(I468-($B$17/2)))+1)*P468</f>
        <v>0</v>
      </c>
      <c r="R468">
        <f t="shared" si="114"/>
        <v>0</v>
      </c>
      <c r="S468">
        <f t="shared" si="115"/>
        <v>0</v>
      </c>
      <c r="T468">
        <f>S468*'Exhaust Gas Math'!$C$14</f>
        <v>0</v>
      </c>
      <c r="U468">
        <f>(T468/'Exhaust Gas Math'!$B$14)+('Exhaust Gas Math'!$D$10)</f>
        <v>4.4059320573952224E-4</v>
      </c>
      <c r="V468">
        <f>('Exhaust Gas Math'!$E$10*(2.53982214E-12*V467^4 - 0.0000000071629564556*V467^3 + 7.56281407226508E-06*V467^2 - 0.00322508455050905*V467 + 1.62997098133725)*$B$24+T468*'Exhaust Gas Math'!$D$14*$B$23)/('Exhaust Gas Math'!$E$10*(2.53982214E-12*V467^4 - 0.0000000071629564556*V467^3 + 7.56281407226508E-06*V467^2 - 0.00322508455050905*V467 + 1.62997098133725)+T468*'Exhaust Gas Math'!$D$14)</f>
        <v>1100</v>
      </c>
      <c r="W468">
        <f>(353.3116967483*V468^-1.0020802909)*('Exhaust Gas Math'!$E$10/(T468+'Exhaust Gas Math'!$E$10))+(357.4500179626*V468^-1.0038444015 )*(T468/(T468+'Exhaust Gas Math'!$E$10))</f>
        <v>0.31654710700089367</v>
      </c>
      <c r="X468">
        <f t="shared" si="116"/>
        <v>0</v>
      </c>
      <c r="Y468">
        <f t="shared" si="117"/>
        <v>101325</v>
      </c>
      <c r="Z468">
        <f t="shared" si="118"/>
        <v>101325</v>
      </c>
    </row>
    <row r="469" spans="5:26" x14ac:dyDescent="0.2">
      <c r="E469">
        <f t="shared" si="105"/>
        <v>5.8000000000000045E-2</v>
      </c>
      <c r="F469">
        <f t="shared" si="106"/>
        <v>101325</v>
      </c>
      <c r="H469">
        <f t="shared" si="119"/>
        <v>5.8000000000000045E-2</v>
      </c>
      <c r="I469">
        <f t="shared" si="107"/>
        <v>624.00000000000227</v>
      </c>
      <c r="J469">
        <f t="shared" si="108"/>
        <v>3.5013552285583407E-2</v>
      </c>
      <c r="K469">
        <f t="shared" si="109"/>
        <v>-26.411448257665256</v>
      </c>
      <c r="L469">
        <f t="shared" si="110"/>
        <v>3.9769296294121147E-5</v>
      </c>
      <c r="M469">
        <f>J469/SQRT('Exhaust Gas Math'!$E$14*$B$21*$B$23)</f>
        <v>5.9441051564212651E-4</v>
      </c>
      <c r="N469">
        <f t="shared" si="111"/>
        <v>4.9669531178882065E-2</v>
      </c>
      <c r="O469">
        <f t="shared" si="112"/>
        <v>0</v>
      </c>
      <c r="P469">
        <f t="shared" si="113"/>
        <v>0</v>
      </c>
      <c r="Q469">
        <f>($B$16/2)*(COS((ACOS((2*'Intake Valve Fxn Scratch'!$B$1)/$B$16-1)/($B$17/2))*(I469-($B$17/2)))+1)*P469</f>
        <v>0</v>
      </c>
      <c r="R469">
        <f t="shared" si="114"/>
        <v>0</v>
      </c>
      <c r="S469">
        <f t="shared" si="115"/>
        <v>0</v>
      </c>
      <c r="T469">
        <f>S469*'Exhaust Gas Math'!$C$14</f>
        <v>0</v>
      </c>
      <c r="U469">
        <f>(T469/'Exhaust Gas Math'!$B$14)+('Exhaust Gas Math'!$D$10)</f>
        <v>4.4059320573952224E-4</v>
      </c>
      <c r="V469">
        <f>('Exhaust Gas Math'!$E$10*(2.53982214E-12*V468^4 - 0.0000000071629564556*V468^3 + 7.56281407226508E-06*V468^2 - 0.00322508455050905*V468 + 1.62997098133725)*$B$24+T469*'Exhaust Gas Math'!$D$14*$B$23)/('Exhaust Gas Math'!$E$10*(2.53982214E-12*V468^4 - 0.0000000071629564556*V468^3 + 7.56281407226508E-06*V468^2 - 0.00322508455050905*V468 + 1.62997098133725)+T469*'Exhaust Gas Math'!$D$14)</f>
        <v>1100</v>
      </c>
      <c r="W469">
        <f>(353.3116967483*V469^-1.0020802909)*('Exhaust Gas Math'!$E$10/(T469+'Exhaust Gas Math'!$E$10))+(357.4500179626*V469^-1.0038444015 )*(T469/(T469+'Exhaust Gas Math'!$E$10))</f>
        <v>0.31654710700089367</v>
      </c>
      <c r="X469">
        <f t="shared" si="116"/>
        <v>0</v>
      </c>
      <c r="Y469">
        <f t="shared" si="117"/>
        <v>101325</v>
      </c>
      <c r="Z469">
        <f t="shared" si="118"/>
        <v>101325</v>
      </c>
    </row>
    <row r="470" spans="5:26" x14ac:dyDescent="0.2">
      <c r="E470">
        <f t="shared" si="105"/>
        <v>5.8125000000000045E-2</v>
      </c>
      <c r="F470">
        <f t="shared" si="106"/>
        <v>101325</v>
      </c>
      <c r="H470">
        <f t="shared" si="119"/>
        <v>5.8125000000000045E-2</v>
      </c>
      <c r="I470">
        <f t="shared" si="107"/>
        <v>630.00000000000227</v>
      </c>
      <c r="J470">
        <f t="shared" si="108"/>
        <v>3.1699999999998764E-2</v>
      </c>
      <c r="K470">
        <f t="shared" si="109"/>
        <v>-26.556929898345718</v>
      </c>
      <c r="L470">
        <f t="shared" si="110"/>
        <v>3.9769296294121147E-5</v>
      </c>
      <c r="M470">
        <f>J470/SQRT('Exhaust Gas Math'!$E$14*$B$21*$B$23)</f>
        <v>5.3815771653689302E-4</v>
      </c>
      <c r="N470">
        <f t="shared" si="111"/>
        <v>4.551254956161057E-2</v>
      </c>
      <c r="O470">
        <f t="shared" si="112"/>
        <v>0</v>
      </c>
      <c r="P470">
        <f t="shared" si="113"/>
        <v>0</v>
      </c>
      <c r="Q470">
        <f>($B$16/2)*(COS((ACOS((2*'Intake Valve Fxn Scratch'!$B$1)/$B$16-1)/($B$17/2))*(I470-($B$17/2)))+1)*P470</f>
        <v>0</v>
      </c>
      <c r="R470">
        <f t="shared" si="114"/>
        <v>0</v>
      </c>
      <c r="S470">
        <f t="shared" si="115"/>
        <v>0</v>
      </c>
      <c r="T470">
        <f>S470*'Exhaust Gas Math'!$C$14</f>
        <v>0</v>
      </c>
      <c r="U470">
        <f>(T470/'Exhaust Gas Math'!$B$14)+('Exhaust Gas Math'!$D$10)</f>
        <v>4.4059320573952224E-4</v>
      </c>
      <c r="V470">
        <f>('Exhaust Gas Math'!$E$10*(2.53982214E-12*V469^4 - 0.0000000071629564556*V469^3 + 7.56281407226508E-06*V469^2 - 0.00322508455050905*V469 + 1.62997098133725)*$B$24+T470*'Exhaust Gas Math'!$D$14*$B$23)/('Exhaust Gas Math'!$E$10*(2.53982214E-12*V469^4 - 0.0000000071629564556*V469^3 + 7.56281407226508E-06*V469^2 - 0.00322508455050905*V469 + 1.62997098133725)+T470*'Exhaust Gas Math'!$D$14)</f>
        <v>1100</v>
      </c>
      <c r="W470">
        <f>(353.3116967483*V470^-1.0020802909)*('Exhaust Gas Math'!$E$10/(T470+'Exhaust Gas Math'!$E$10))+(357.4500179626*V470^-1.0038444015 )*(T470/(T470+'Exhaust Gas Math'!$E$10))</f>
        <v>0.31654710700089367</v>
      </c>
      <c r="X470">
        <f t="shared" si="116"/>
        <v>0</v>
      </c>
      <c r="Y470">
        <f t="shared" si="117"/>
        <v>101325</v>
      </c>
      <c r="Z470">
        <f t="shared" si="118"/>
        <v>101325</v>
      </c>
    </row>
    <row r="471" spans="5:26" x14ac:dyDescent="0.2">
      <c r="E471">
        <f t="shared" si="105"/>
        <v>5.8250000000000045E-2</v>
      </c>
      <c r="F471">
        <f t="shared" si="106"/>
        <v>101325</v>
      </c>
      <c r="H471">
        <f t="shared" si="119"/>
        <v>5.8250000000000045E-2</v>
      </c>
      <c r="I471">
        <f t="shared" si="107"/>
        <v>636.00000000000227</v>
      </c>
      <c r="J471">
        <f t="shared" si="108"/>
        <v>2.8386447714414138E-2</v>
      </c>
      <c r="K471">
        <f t="shared" si="109"/>
        <v>-26.41144825766504</v>
      </c>
      <c r="L471">
        <f t="shared" si="110"/>
        <v>3.9769296294121147E-5</v>
      </c>
      <c r="M471">
        <f>J471/SQRT('Exhaust Gas Math'!$E$14*$B$21*$B$23)</f>
        <v>4.8190491743165973E-4</v>
      </c>
      <c r="N471">
        <f t="shared" si="111"/>
        <v>4.1037700628138607E-2</v>
      </c>
      <c r="O471">
        <f t="shared" si="112"/>
        <v>0</v>
      </c>
      <c r="P471">
        <f t="shared" si="113"/>
        <v>0</v>
      </c>
      <c r="Q471">
        <f>($B$16/2)*(COS((ACOS((2*'Intake Valve Fxn Scratch'!$B$1)/$B$16-1)/($B$17/2))*(I471-($B$17/2)))+1)*P471</f>
        <v>0</v>
      </c>
      <c r="R471">
        <f t="shared" si="114"/>
        <v>0</v>
      </c>
      <c r="S471">
        <f t="shared" si="115"/>
        <v>0</v>
      </c>
      <c r="T471">
        <f>S471*'Exhaust Gas Math'!$C$14</f>
        <v>0</v>
      </c>
      <c r="U471">
        <f>(T471/'Exhaust Gas Math'!$B$14)+('Exhaust Gas Math'!$D$10)</f>
        <v>4.4059320573952224E-4</v>
      </c>
      <c r="V471">
        <f>('Exhaust Gas Math'!$E$10*(2.53982214E-12*V470^4 - 0.0000000071629564556*V470^3 + 7.56281407226508E-06*V470^2 - 0.00322508455050905*V470 + 1.62997098133725)*$B$24+T471*'Exhaust Gas Math'!$D$14*$B$23)/('Exhaust Gas Math'!$E$10*(2.53982214E-12*V470^4 - 0.0000000071629564556*V470^3 + 7.56281407226508E-06*V470^2 - 0.00322508455050905*V470 + 1.62997098133725)+T471*'Exhaust Gas Math'!$D$14)</f>
        <v>1100</v>
      </c>
      <c r="W471">
        <f>(353.3116967483*V471^-1.0020802909)*('Exhaust Gas Math'!$E$10/(T471+'Exhaust Gas Math'!$E$10))+(357.4500179626*V471^-1.0038444015 )*(T471/(T471+'Exhaust Gas Math'!$E$10))</f>
        <v>0.31654710700089367</v>
      </c>
      <c r="X471">
        <f t="shared" si="116"/>
        <v>0</v>
      </c>
      <c r="Y471">
        <f t="shared" si="117"/>
        <v>101325</v>
      </c>
      <c r="Z471">
        <f t="shared" si="118"/>
        <v>101325</v>
      </c>
    </row>
    <row r="472" spans="5:26" x14ac:dyDescent="0.2">
      <c r="E472">
        <f t="shared" si="105"/>
        <v>5.8375000000000045E-2</v>
      </c>
      <c r="F472">
        <f t="shared" si="106"/>
        <v>101325</v>
      </c>
      <c r="H472">
        <f t="shared" si="119"/>
        <v>5.8375000000000045E-2</v>
      </c>
      <c r="I472">
        <f t="shared" si="107"/>
        <v>642.00000000000227</v>
      </c>
      <c r="J472">
        <f t="shared" si="108"/>
        <v>2.5109199401075782E-2</v>
      </c>
      <c r="K472">
        <f t="shared" si="109"/>
        <v>-25.97659726292251</v>
      </c>
      <c r="L472">
        <f t="shared" si="110"/>
        <v>3.9769296294121147E-5</v>
      </c>
      <c r="M472">
        <f>J472/SQRT('Exhaust Gas Math'!$E$14*$B$21*$B$23)</f>
        <v>4.2626843576507858E-4</v>
      </c>
      <c r="N472">
        <f t="shared" si="111"/>
        <v>3.6364153774647884E-2</v>
      </c>
      <c r="O472">
        <f t="shared" si="112"/>
        <v>0</v>
      </c>
      <c r="P472">
        <f t="shared" si="113"/>
        <v>0</v>
      </c>
      <c r="Q472">
        <f>($B$16/2)*(COS((ACOS((2*'Intake Valve Fxn Scratch'!$B$1)/$B$16-1)/($B$17/2))*(I472-($B$17/2)))+1)*P472</f>
        <v>0</v>
      </c>
      <c r="R472">
        <f t="shared" si="114"/>
        <v>0</v>
      </c>
      <c r="S472">
        <f t="shared" si="115"/>
        <v>0</v>
      </c>
      <c r="T472">
        <f>S472*'Exhaust Gas Math'!$C$14</f>
        <v>0</v>
      </c>
      <c r="U472">
        <f>(T472/'Exhaust Gas Math'!$B$14)+('Exhaust Gas Math'!$D$10)</f>
        <v>4.4059320573952224E-4</v>
      </c>
      <c r="V472">
        <f>('Exhaust Gas Math'!$E$10*(2.53982214E-12*V471^4 - 0.0000000071629564556*V471^3 + 7.56281407226508E-06*V471^2 - 0.00322508455050905*V471 + 1.62997098133725)*$B$24+T472*'Exhaust Gas Math'!$D$14*$B$23)/('Exhaust Gas Math'!$E$10*(2.53982214E-12*V471^4 - 0.0000000071629564556*V471^3 + 7.56281407226508E-06*V471^2 - 0.00322508455050905*V471 + 1.62997098133725)+T472*'Exhaust Gas Math'!$D$14)</f>
        <v>1100</v>
      </c>
      <c r="W472">
        <f>(353.3116967483*V472^-1.0020802909)*('Exhaust Gas Math'!$E$10/(T472+'Exhaust Gas Math'!$E$10))+(357.4500179626*V472^-1.0038444015 )*(T472/(T472+'Exhaust Gas Math'!$E$10))</f>
        <v>0.31654710700089367</v>
      </c>
      <c r="X472">
        <f t="shared" si="116"/>
        <v>0</v>
      </c>
      <c r="Y472">
        <f t="shared" si="117"/>
        <v>101325</v>
      </c>
      <c r="Z472">
        <f t="shared" si="118"/>
        <v>101325</v>
      </c>
    </row>
    <row r="473" spans="5:26" x14ac:dyDescent="0.2">
      <c r="E473">
        <f t="shared" si="105"/>
        <v>5.8500000000000045E-2</v>
      </c>
      <c r="F473">
        <f t="shared" si="106"/>
        <v>101325</v>
      </c>
      <c r="H473">
        <f t="shared" si="119"/>
        <v>5.8500000000000045E-2</v>
      </c>
      <c r="I473">
        <f t="shared" si="107"/>
        <v>648.00000000000227</v>
      </c>
      <c r="J473">
        <f t="shared" si="108"/>
        <v>2.1904161278312941E-2</v>
      </c>
      <c r="K473">
        <f t="shared" si="109"/>
        <v>-25.257141232614952</v>
      </c>
      <c r="L473">
        <f t="shared" si="110"/>
        <v>3.9769296294121147E-5</v>
      </c>
      <c r="M473">
        <f>J473/SQRT('Exhaust Gas Math'!$E$14*$B$21*$B$23)</f>
        <v>3.7185783647297104E-4</v>
      </c>
      <c r="N473">
        <f t="shared" si="111"/>
        <v>3.1616553879854112E-2</v>
      </c>
      <c r="O473">
        <f t="shared" si="112"/>
        <v>0</v>
      </c>
      <c r="P473">
        <f t="shared" si="113"/>
        <v>0</v>
      </c>
      <c r="Q473">
        <f>($B$16/2)*(COS((ACOS((2*'Intake Valve Fxn Scratch'!$B$1)/$B$16-1)/($B$17/2))*(I473-($B$17/2)))+1)*P473</f>
        <v>0</v>
      </c>
      <c r="R473">
        <f t="shared" si="114"/>
        <v>0</v>
      </c>
      <c r="S473">
        <f t="shared" si="115"/>
        <v>0</v>
      </c>
      <c r="T473">
        <f>S473*'Exhaust Gas Math'!$C$14</f>
        <v>0</v>
      </c>
      <c r="U473">
        <f>(T473/'Exhaust Gas Math'!$B$14)+('Exhaust Gas Math'!$D$10)</f>
        <v>4.4059320573952224E-4</v>
      </c>
      <c r="V473">
        <f>('Exhaust Gas Math'!$E$10*(2.53982214E-12*V472^4 - 0.0000000071629564556*V472^3 + 7.56281407226508E-06*V472^2 - 0.00322508455050905*V472 + 1.62997098133725)*$B$24+T473*'Exhaust Gas Math'!$D$14*$B$23)/('Exhaust Gas Math'!$E$10*(2.53982214E-12*V472^4 - 0.0000000071629564556*V472^3 + 7.56281407226508E-06*V472^2 - 0.00322508455050905*V472 + 1.62997098133725)+T473*'Exhaust Gas Math'!$D$14)</f>
        <v>1100</v>
      </c>
      <c r="W473">
        <f>(353.3116967483*V473^-1.0020802909)*('Exhaust Gas Math'!$E$10/(T473+'Exhaust Gas Math'!$E$10))+(357.4500179626*V473^-1.0038444015 )*(T473/(T473+'Exhaust Gas Math'!$E$10))</f>
        <v>0.31654710700089367</v>
      </c>
      <c r="X473">
        <f t="shared" si="116"/>
        <v>0</v>
      </c>
      <c r="Y473">
        <f t="shared" si="117"/>
        <v>101325</v>
      </c>
      <c r="Z473">
        <f t="shared" si="118"/>
        <v>101325</v>
      </c>
    </row>
    <row r="474" spans="5:26" x14ac:dyDescent="0.2">
      <c r="E474">
        <f t="shared" si="105"/>
        <v>5.8625000000000045E-2</v>
      </c>
      <c r="F474">
        <f t="shared" si="106"/>
        <v>101325</v>
      </c>
      <c r="H474">
        <f t="shared" si="119"/>
        <v>5.8625000000000045E-2</v>
      </c>
      <c r="I474">
        <f t="shared" si="107"/>
        <v>654.00000000000227</v>
      </c>
      <c r="J474">
        <f t="shared" si="108"/>
        <v>1.8806448414495934E-2</v>
      </c>
      <c r="K474">
        <f t="shared" si="109"/>
        <v>-24.260962677566262</v>
      </c>
      <c r="L474">
        <f t="shared" si="110"/>
        <v>3.9769296294121147E-5</v>
      </c>
      <c r="M474">
        <f>J474/SQRT('Exhaust Gas Math'!$E$14*$B$21*$B$23)</f>
        <v>3.1926925346733117E-4</v>
      </c>
      <c r="N474">
        <f t="shared" si="111"/>
        <v>2.6918663562599796E-2</v>
      </c>
      <c r="O474">
        <f t="shared" si="112"/>
        <v>0</v>
      </c>
      <c r="P474">
        <f t="shared" si="113"/>
        <v>0</v>
      </c>
      <c r="Q474">
        <f>($B$16/2)*(COS((ACOS((2*'Intake Valve Fxn Scratch'!$B$1)/$B$16-1)/($B$17/2))*(I474-($B$17/2)))+1)*P474</f>
        <v>0</v>
      </c>
      <c r="R474">
        <f t="shared" si="114"/>
        <v>0</v>
      </c>
      <c r="S474">
        <f t="shared" si="115"/>
        <v>0</v>
      </c>
      <c r="T474">
        <f>S474*'Exhaust Gas Math'!$C$14</f>
        <v>0</v>
      </c>
      <c r="U474">
        <f>(T474/'Exhaust Gas Math'!$B$14)+('Exhaust Gas Math'!$D$10)</f>
        <v>4.4059320573952224E-4</v>
      </c>
      <c r="V474">
        <f>('Exhaust Gas Math'!$E$10*(2.53982214E-12*V473^4 - 0.0000000071629564556*V473^3 + 7.56281407226508E-06*V473^2 - 0.00322508455050905*V473 + 1.62997098133725)*$B$24+T474*'Exhaust Gas Math'!$D$14*$B$23)/('Exhaust Gas Math'!$E$10*(2.53982214E-12*V473^4 - 0.0000000071629564556*V473^3 + 7.56281407226508E-06*V473^2 - 0.00322508455050905*V473 + 1.62997098133725)+T474*'Exhaust Gas Math'!$D$14)</f>
        <v>1100</v>
      </c>
      <c r="W474">
        <f>(353.3116967483*V474^-1.0020802909)*('Exhaust Gas Math'!$E$10/(T474+'Exhaust Gas Math'!$E$10))+(357.4500179626*V474^-1.0038444015 )*(T474/(T474+'Exhaust Gas Math'!$E$10))</f>
        <v>0.31654710700089367</v>
      </c>
      <c r="X474">
        <f t="shared" si="116"/>
        <v>0</v>
      </c>
      <c r="Y474">
        <f t="shared" si="117"/>
        <v>101325</v>
      </c>
      <c r="Z474">
        <f t="shared" si="118"/>
        <v>101325</v>
      </c>
    </row>
    <row r="475" spans="5:26" x14ac:dyDescent="0.2">
      <c r="E475">
        <f t="shared" si="105"/>
        <v>5.8750000000000045E-2</v>
      </c>
      <c r="F475">
        <f t="shared" si="106"/>
        <v>101325</v>
      </c>
      <c r="H475">
        <f t="shared" si="119"/>
        <v>5.8750000000000045E-2</v>
      </c>
      <c r="I475">
        <f t="shared" si="107"/>
        <v>660.00000000000227</v>
      </c>
      <c r="J475">
        <f t="shared" si="108"/>
        <v>1.5849999999998848E-2</v>
      </c>
      <c r="K475">
        <f t="shared" si="109"/>
        <v>-22.998975938489327</v>
      </c>
      <c r="L475">
        <f t="shared" si="110"/>
        <v>3.9769296294121147E-5</v>
      </c>
      <c r="M475">
        <f>J475/SQRT('Exhaust Gas Math'!$E$14*$B$21*$B$23)</f>
        <v>2.690788582684374E-4</v>
      </c>
      <c r="N475">
        <f t="shared" si="111"/>
        <v>2.2387269429554456E-2</v>
      </c>
      <c r="O475">
        <f t="shared" si="112"/>
        <v>0</v>
      </c>
      <c r="P475">
        <f t="shared" si="113"/>
        <v>0</v>
      </c>
      <c r="Q475">
        <f>($B$16/2)*(COS((ACOS((2*'Intake Valve Fxn Scratch'!$B$1)/$B$16-1)/($B$17/2))*(I475-($B$17/2)))+1)*P475</f>
        <v>0</v>
      </c>
      <c r="R475">
        <f t="shared" si="114"/>
        <v>0</v>
      </c>
      <c r="S475">
        <f t="shared" si="115"/>
        <v>0</v>
      </c>
      <c r="T475">
        <f>S475*'Exhaust Gas Math'!$C$14</f>
        <v>0</v>
      </c>
      <c r="U475">
        <f>(T475/'Exhaust Gas Math'!$B$14)+('Exhaust Gas Math'!$D$10)</f>
        <v>4.4059320573952224E-4</v>
      </c>
      <c r="V475">
        <f>('Exhaust Gas Math'!$E$10*(2.53982214E-12*V474^4 - 0.0000000071629564556*V474^3 + 7.56281407226508E-06*V474^2 - 0.00322508455050905*V474 + 1.62997098133725)*$B$24+T475*'Exhaust Gas Math'!$D$14*$B$23)/('Exhaust Gas Math'!$E$10*(2.53982214E-12*V474^4 - 0.0000000071629564556*V474^3 + 7.56281407226508E-06*V474^2 - 0.00322508455050905*V474 + 1.62997098133725)+T475*'Exhaust Gas Math'!$D$14)</f>
        <v>1100</v>
      </c>
      <c r="W475">
        <f>(353.3116967483*V475^-1.0020802909)*('Exhaust Gas Math'!$E$10/(T475+'Exhaust Gas Math'!$E$10))+(357.4500179626*V475^-1.0038444015 )*(T475/(T475+'Exhaust Gas Math'!$E$10))</f>
        <v>0.31654710700089367</v>
      </c>
      <c r="X475">
        <f t="shared" si="116"/>
        <v>0</v>
      </c>
      <c r="Y475">
        <f t="shared" si="117"/>
        <v>101325</v>
      </c>
      <c r="Z475">
        <f t="shared" si="118"/>
        <v>101325</v>
      </c>
    </row>
    <row r="476" spans="5:26" x14ac:dyDescent="0.2">
      <c r="E476">
        <f t="shared" si="105"/>
        <v>5.8875000000000045E-2</v>
      </c>
      <c r="F476">
        <f t="shared" si="106"/>
        <v>101325</v>
      </c>
      <c r="H476">
        <f t="shared" si="119"/>
        <v>5.8875000000000045E-2</v>
      </c>
      <c r="I476">
        <f t="shared" si="107"/>
        <v>666.00000000000227</v>
      </c>
      <c r="J476">
        <f t="shared" si="108"/>
        <v>1.306720750232751E-2</v>
      </c>
      <c r="K476">
        <f t="shared" si="109"/>
        <v>-21.485007606185167</v>
      </c>
      <c r="L476">
        <f t="shared" si="110"/>
        <v>3.9769296294121147E-5</v>
      </c>
      <c r="M476">
        <f>J476/SQRT('Exhaust Gas Math'!$E$14*$B$21*$B$23)</f>
        <v>2.2183654734910421E-4</v>
      </c>
      <c r="N476">
        <f t="shared" si="111"/>
        <v>1.812682798622289E-2</v>
      </c>
      <c r="O476">
        <f t="shared" si="112"/>
        <v>0</v>
      </c>
      <c r="P476">
        <f t="shared" si="113"/>
        <v>0</v>
      </c>
      <c r="Q476">
        <f>($B$16/2)*(COS((ACOS((2*'Intake Valve Fxn Scratch'!$B$1)/$B$16-1)/($B$17/2))*(I476-($B$17/2)))+1)*P476</f>
        <v>0</v>
      </c>
      <c r="R476">
        <f t="shared" si="114"/>
        <v>0</v>
      </c>
      <c r="S476">
        <f t="shared" si="115"/>
        <v>0</v>
      </c>
      <c r="T476">
        <f>S476*'Exhaust Gas Math'!$C$14</f>
        <v>0</v>
      </c>
      <c r="U476">
        <f>(T476/'Exhaust Gas Math'!$B$14)+('Exhaust Gas Math'!$D$10)</f>
        <v>4.4059320573952224E-4</v>
      </c>
      <c r="V476">
        <f>('Exhaust Gas Math'!$E$10*(2.53982214E-12*V475^4 - 0.0000000071629564556*V475^3 + 7.56281407226508E-06*V475^2 - 0.00322508455050905*V475 + 1.62997098133725)*$B$24+T476*'Exhaust Gas Math'!$D$14*$B$23)/('Exhaust Gas Math'!$E$10*(2.53982214E-12*V475^4 - 0.0000000071629564556*V475^3 + 7.56281407226508E-06*V475^2 - 0.00322508455050905*V475 + 1.62997098133725)+T476*'Exhaust Gas Math'!$D$14)</f>
        <v>1100</v>
      </c>
      <c r="W476">
        <f>(353.3116967483*V476^-1.0020802909)*('Exhaust Gas Math'!$E$10/(T476+'Exhaust Gas Math'!$E$10))+(357.4500179626*V476^-1.0038444015 )*(T476/(T476+'Exhaust Gas Math'!$E$10))</f>
        <v>0.31654710700089367</v>
      </c>
      <c r="X476">
        <f t="shared" si="116"/>
        <v>0</v>
      </c>
      <c r="Y476">
        <f t="shared" si="117"/>
        <v>101325</v>
      </c>
      <c r="Z476">
        <f t="shared" si="118"/>
        <v>101325</v>
      </c>
    </row>
    <row r="477" spans="5:26" x14ac:dyDescent="0.2">
      <c r="E477">
        <f t="shared" si="105"/>
        <v>5.9000000000000045E-2</v>
      </c>
      <c r="F477">
        <f t="shared" si="106"/>
        <v>101325</v>
      </c>
      <c r="H477">
        <f t="shared" si="119"/>
        <v>5.9000000000000045E-2</v>
      </c>
      <c r="I477">
        <f t="shared" si="107"/>
        <v>672.00000000000227</v>
      </c>
      <c r="J477">
        <f t="shared" si="108"/>
        <v>1.0488559778423182E-2</v>
      </c>
      <c r="K477">
        <f t="shared" si="109"/>
        <v>-19.735645034520754</v>
      </c>
      <c r="L477">
        <f t="shared" si="110"/>
        <v>3.9769296294121147E-5</v>
      </c>
      <c r="M477">
        <f>J477/SQRT('Exhaust Gas Math'!$E$14*$B$21*$B$23)</f>
        <v>1.7805991735385298E-4</v>
      </c>
      <c r="N477">
        <f t="shared" si="111"/>
        <v>1.4225230308824763E-2</v>
      </c>
      <c r="O477">
        <f t="shared" si="112"/>
        <v>0</v>
      </c>
      <c r="P477">
        <f t="shared" si="113"/>
        <v>0</v>
      </c>
      <c r="Q477">
        <f>($B$16/2)*(COS((ACOS((2*'Intake Valve Fxn Scratch'!$B$1)/$B$16-1)/($B$17/2))*(I477-($B$17/2)))+1)*P477</f>
        <v>0</v>
      </c>
      <c r="R477">
        <f t="shared" si="114"/>
        <v>0</v>
      </c>
      <c r="S477">
        <f t="shared" si="115"/>
        <v>0</v>
      </c>
      <c r="T477">
        <f>S477*'Exhaust Gas Math'!$C$14</f>
        <v>0</v>
      </c>
      <c r="U477">
        <f>(T477/'Exhaust Gas Math'!$B$14)+('Exhaust Gas Math'!$D$10)</f>
        <v>4.4059320573952224E-4</v>
      </c>
      <c r="V477">
        <f>('Exhaust Gas Math'!$E$10*(2.53982214E-12*V476^4 - 0.0000000071629564556*V476^3 + 7.56281407226508E-06*V476^2 - 0.00322508455050905*V476 + 1.62997098133725)*$B$24+T477*'Exhaust Gas Math'!$D$14*$B$23)/('Exhaust Gas Math'!$E$10*(2.53982214E-12*V476^4 - 0.0000000071629564556*V476^3 + 7.56281407226508E-06*V476^2 - 0.00322508455050905*V476 + 1.62997098133725)+T477*'Exhaust Gas Math'!$D$14)</f>
        <v>1100</v>
      </c>
      <c r="W477">
        <f>(353.3116967483*V477^-1.0020802909)*('Exhaust Gas Math'!$E$10/(T477+'Exhaust Gas Math'!$E$10))+(357.4500179626*V477^-1.0038444015 )*(T477/(T477+'Exhaust Gas Math'!$E$10))</f>
        <v>0.31654710700089367</v>
      </c>
      <c r="X477">
        <f t="shared" si="116"/>
        <v>0</v>
      </c>
      <c r="Y477">
        <f t="shared" si="117"/>
        <v>101325</v>
      </c>
      <c r="Z477">
        <f t="shared" si="118"/>
        <v>101325</v>
      </c>
    </row>
    <row r="478" spans="5:26" x14ac:dyDescent="0.2">
      <c r="E478">
        <f t="shared" si="105"/>
        <v>5.9125000000000046E-2</v>
      </c>
      <c r="F478">
        <f t="shared" si="106"/>
        <v>101325</v>
      </c>
      <c r="H478">
        <f t="shared" si="119"/>
        <v>5.9125000000000046E-2</v>
      </c>
      <c r="I478">
        <f t="shared" si="107"/>
        <v>678.00000000000227</v>
      </c>
      <c r="J478">
        <f t="shared" si="108"/>
        <v>8.1423090323656765E-3</v>
      </c>
      <c r="K478">
        <f t="shared" si="109"/>
        <v>-17.7700546059089</v>
      </c>
      <c r="L478">
        <f t="shared" si="110"/>
        <v>3.9769296294121147E-5</v>
      </c>
      <c r="M478">
        <f>J478/SQRT('Exhaust Gas Math'!$E$14*$B$21*$B$23)</f>
        <v>1.3822859420176031E-4</v>
      </c>
      <c r="N478">
        <f t="shared" si="111"/>
        <v>1.0750931841512993E-2</v>
      </c>
      <c r="O478">
        <f t="shared" si="112"/>
        <v>0</v>
      </c>
      <c r="P478">
        <f t="shared" si="113"/>
        <v>0</v>
      </c>
      <c r="Q478">
        <f>($B$16/2)*(COS((ACOS((2*'Intake Valve Fxn Scratch'!$B$1)/$B$16-1)/($B$17/2))*(I478-($B$17/2)))+1)*P478</f>
        <v>0</v>
      </c>
      <c r="R478">
        <f t="shared" si="114"/>
        <v>0</v>
      </c>
      <c r="S478">
        <f t="shared" si="115"/>
        <v>0</v>
      </c>
      <c r="T478">
        <f>S478*'Exhaust Gas Math'!$C$14</f>
        <v>0</v>
      </c>
      <c r="U478">
        <f>(T478/'Exhaust Gas Math'!$B$14)+('Exhaust Gas Math'!$D$10)</f>
        <v>4.4059320573952224E-4</v>
      </c>
      <c r="V478">
        <f>('Exhaust Gas Math'!$E$10*(2.53982214E-12*V477^4 - 0.0000000071629564556*V477^3 + 7.56281407226508E-06*V477^2 - 0.00322508455050905*V477 + 1.62997098133725)*$B$24+T478*'Exhaust Gas Math'!$D$14*$B$23)/('Exhaust Gas Math'!$E$10*(2.53982214E-12*V477^4 - 0.0000000071629564556*V477^3 + 7.56281407226508E-06*V477^2 - 0.00322508455050905*V477 + 1.62997098133725)+T478*'Exhaust Gas Math'!$D$14)</f>
        <v>1100</v>
      </c>
      <c r="W478">
        <f>(353.3116967483*V478^-1.0020802909)*('Exhaust Gas Math'!$E$10/(T478+'Exhaust Gas Math'!$E$10))+(357.4500179626*V478^-1.0038444015 )*(T478/(T478+'Exhaust Gas Math'!$E$10))</f>
        <v>0.31654710700089367</v>
      </c>
      <c r="X478">
        <f t="shared" si="116"/>
        <v>0</v>
      </c>
      <c r="Y478">
        <f t="shared" si="117"/>
        <v>101325</v>
      </c>
      <c r="Z478">
        <f t="shared" si="118"/>
        <v>101325</v>
      </c>
    </row>
    <row r="479" spans="5:26" x14ac:dyDescent="0.2">
      <c r="E479">
        <f t="shared" si="105"/>
        <v>5.9250000000000046E-2</v>
      </c>
      <c r="F479">
        <f t="shared" si="106"/>
        <v>101325</v>
      </c>
      <c r="H479">
        <f t="shared" si="119"/>
        <v>5.9250000000000046E-2</v>
      </c>
      <c r="I479">
        <f t="shared" si="107"/>
        <v>684.00000000000227</v>
      </c>
      <c r="J479">
        <f t="shared" si="108"/>
        <v>6.0541612783133435E-3</v>
      </c>
      <c r="K479">
        <f t="shared" si="109"/>
        <v>-15.609771740411709</v>
      </c>
      <c r="L479">
        <f t="shared" si="110"/>
        <v>3.9769296294121147E-5</v>
      </c>
      <c r="M479">
        <f>J479/SQRT('Exhaust Gas Math'!$E$14*$B$21*$B$23)</f>
        <v>1.0277897820452091E-4</v>
      </c>
      <c r="N479">
        <f t="shared" si="111"/>
        <v>7.7515449031752628E-3</v>
      </c>
      <c r="O479">
        <f t="shared" si="112"/>
        <v>0</v>
      </c>
      <c r="P479">
        <f t="shared" si="113"/>
        <v>0</v>
      </c>
      <c r="Q479">
        <f>($B$16/2)*(COS((ACOS((2*'Intake Valve Fxn Scratch'!$B$1)/$B$16-1)/($B$17/2))*(I479-($B$17/2)))+1)*P479</f>
        <v>0</v>
      </c>
      <c r="R479">
        <f t="shared" si="114"/>
        <v>0</v>
      </c>
      <c r="S479">
        <f t="shared" si="115"/>
        <v>0</v>
      </c>
      <c r="T479">
        <f>S479*'Exhaust Gas Math'!$C$14</f>
        <v>0</v>
      </c>
      <c r="U479">
        <f>(T479/'Exhaust Gas Math'!$B$14)+('Exhaust Gas Math'!$D$10)</f>
        <v>4.4059320573952224E-4</v>
      </c>
      <c r="V479">
        <f>('Exhaust Gas Math'!$E$10*(2.53982214E-12*V478^4 - 0.0000000071629564556*V478^3 + 7.56281407226508E-06*V478^2 - 0.00322508455050905*V478 + 1.62997098133725)*$B$24+T479*'Exhaust Gas Math'!$D$14*$B$23)/('Exhaust Gas Math'!$E$10*(2.53982214E-12*V478^4 - 0.0000000071629564556*V478^3 + 7.56281407226508E-06*V478^2 - 0.00322508455050905*V478 + 1.62997098133725)+T479*'Exhaust Gas Math'!$D$14)</f>
        <v>1100</v>
      </c>
      <c r="W479">
        <f>(353.3116967483*V479^-1.0020802909)*('Exhaust Gas Math'!$E$10/(T479+'Exhaust Gas Math'!$E$10))+(357.4500179626*V479^-1.0038444015 )*(T479/(T479+'Exhaust Gas Math'!$E$10))</f>
        <v>0.31654710700089367</v>
      </c>
      <c r="X479">
        <f t="shared" si="116"/>
        <v>0</v>
      </c>
      <c r="Y479">
        <f t="shared" si="117"/>
        <v>101325</v>
      </c>
      <c r="Z479">
        <f t="shared" si="118"/>
        <v>101325</v>
      </c>
    </row>
    <row r="480" spans="5:26" x14ac:dyDescent="0.2">
      <c r="E480">
        <f t="shared" si="105"/>
        <v>5.9375000000000046E-2</v>
      </c>
      <c r="F480">
        <f t="shared" si="106"/>
        <v>101325</v>
      </c>
      <c r="H480">
        <f t="shared" si="119"/>
        <v>5.9375000000000046E-2</v>
      </c>
      <c r="I480">
        <f t="shared" si="107"/>
        <v>690.00000000000227</v>
      </c>
      <c r="J480">
        <f t="shared" si="108"/>
        <v>4.2469947000326989E-3</v>
      </c>
      <c r="K480">
        <f t="shared" si="109"/>
        <v>-13.27846494917199</v>
      </c>
      <c r="L480">
        <f t="shared" si="110"/>
        <v>3.9769296294121147E-5</v>
      </c>
      <c r="M480">
        <f>J480/SQRT('Exhaust Gas Math'!$E$14*$B$21*$B$23)</f>
        <v>7.2099462773311454E-5</v>
      </c>
      <c r="N480">
        <f t="shared" si="111"/>
        <v>5.2538472644390946E-3</v>
      </c>
      <c r="O480">
        <f t="shared" si="112"/>
        <v>0</v>
      </c>
      <c r="P480">
        <f t="shared" si="113"/>
        <v>0</v>
      </c>
      <c r="Q480">
        <f>($B$16/2)*(COS((ACOS((2*'Intake Valve Fxn Scratch'!$B$1)/$B$16-1)/($B$17/2))*(I480-($B$17/2)))+1)*P480</f>
        <v>0</v>
      </c>
      <c r="R480">
        <f t="shared" si="114"/>
        <v>0</v>
      </c>
      <c r="S480">
        <f t="shared" si="115"/>
        <v>0</v>
      </c>
      <c r="T480">
        <f>S480*'Exhaust Gas Math'!$C$14</f>
        <v>0</v>
      </c>
      <c r="U480">
        <f>(T480/'Exhaust Gas Math'!$B$14)+('Exhaust Gas Math'!$D$10)</f>
        <v>4.4059320573952224E-4</v>
      </c>
      <c r="V480">
        <f>('Exhaust Gas Math'!$E$10*(2.53982214E-12*V479^4 - 0.0000000071629564556*V479^3 + 7.56281407226508E-06*V479^2 - 0.00322508455050905*V479 + 1.62997098133725)*$B$24+T480*'Exhaust Gas Math'!$D$14*$B$23)/('Exhaust Gas Math'!$E$10*(2.53982214E-12*V479^4 - 0.0000000071629564556*V479^3 + 7.56281407226508E-06*V479^2 - 0.00322508455050905*V479 + 1.62997098133725)+T480*'Exhaust Gas Math'!$D$14)</f>
        <v>1100</v>
      </c>
      <c r="W480">
        <f>(353.3116967483*V480^-1.0020802909)*('Exhaust Gas Math'!$E$10/(T480+'Exhaust Gas Math'!$E$10))+(357.4500179626*V480^-1.0038444015 )*(T480/(T480+'Exhaust Gas Math'!$E$10))</f>
        <v>0.31654710700089367</v>
      </c>
      <c r="X480">
        <f t="shared" si="116"/>
        <v>0</v>
      </c>
      <c r="Y480">
        <f t="shared" si="117"/>
        <v>101325</v>
      </c>
      <c r="Z480">
        <f t="shared" si="118"/>
        <v>101325</v>
      </c>
    </row>
    <row r="481" spans="5:26" x14ac:dyDescent="0.2">
      <c r="E481">
        <f t="shared" si="105"/>
        <v>5.9500000000000046E-2</v>
      </c>
      <c r="F481">
        <f t="shared" si="106"/>
        <v>101325</v>
      </c>
      <c r="H481">
        <f t="shared" si="119"/>
        <v>5.9500000000000046E-2</v>
      </c>
      <c r="I481">
        <f t="shared" si="107"/>
        <v>696.00000000000227</v>
      </c>
      <c r="J481">
        <f t="shared" si="108"/>
        <v>2.7406089927290572E-3</v>
      </c>
      <c r="K481">
        <f t="shared" si="109"/>
        <v>-10.801676517251559</v>
      </c>
      <c r="L481">
        <f t="shared" si="110"/>
        <v>3.9769296294121147E-5</v>
      </c>
      <c r="M481">
        <f>J481/SQRT('Exhaust Gas Math'!$E$14*$B$21*$B$23)</f>
        <v>4.6526179099293415E-5</v>
      </c>
      <c r="N481">
        <f t="shared" si="111"/>
        <v>3.2650381165159163E-3</v>
      </c>
      <c r="O481">
        <f t="shared" si="112"/>
        <v>0</v>
      </c>
      <c r="P481">
        <f t="shared" si="113"/>
        <v>0</v>
      </c>
      <c r="Q481">
        <f>($B$16/2)*(COS((ACOS((2*'Intake Valve Fxn Scratch'!$B$1)/$B$16-1)/($B$17/2))*(I481-($B$17/2)))+1)*P481</f>
        <v>0</v>
      </c>
      <c r="R481">
        <f t="shared" si="114"/>
        <v>0</v>
      </c>
      <c r="S481">
        <f t="shared" si="115"/>
        <v>0</v>
      </c>
      <c r="T481">
        <f>S481*'Exhaust Gas Math'!$C$14</f>
        <v>0</v>
      </c>
      <c r="U481">
        <f>(T481/'Exhaust Gas Math'!$B$14)+('Exhaust Gas Math'!$D$10)</f>
        <v>4.4059320573952224E-4</v>
      </c>
      <c r="V481">
        <f>('Exhaust Gas Math'!$E$10*(2.53982214E-12*V480^4 - 0.0000000071629564556*V480^3 + 7.56281407226508E-06*V480^2 - 0.00322508455050905*V480 + 1.62997098133725)*$B$24+T481*'Exhaust Gas Math'!$D$14*$B$23)/('Exhaust Gas Math'!$E$10*(2.53982214E-12*V480^4 - 0.0000000071629564556*V480^3 + 7.56281407226508E-06*V480^2 - 0.00322508455050905*V480 + 1.62997098133725)+T481*'Exhaust Gas Math'!$D$14)</f>
        <v>1100</v>
      </c>
      <c r="W481">
        <f>(353.3116967483*V481^-1.0020802909)*('Exhaust Gas Math'!$E$10/(T481+'Exhaust Gas Math'!$E$10))+(357.4500179626*V481^-1.0038444015 )*(T481/(T481+'Exhaust Gas Math'!$E$10))</f>
        <v>0.31654710700089367</v>
      </c>
      <c r="X481">
        <f t="shared" si="116"/>
        <v>0</v>
      </c>
      <c r="Y481">
        <f t="shared" si="117"/>
        <v>101325</v>
      </c>
      <c r="Z481">
        <f t="shared" si="118"/>
        <v>101325</v>
      </c>
    </row>
    <row r="482" spans="5:26" x14ac:dyDescent="0.2">
      <c r="E482">
        <f t="shared" si="105"/>
        <v>5.9625000000000046E-2</v>
      </c>
      <c r="F482">
        <f t="shared" si="106"/>
        <v>101325</v>
      </c>
      <c r="H482">
        <f t="shared" si="119"/>
        <v>5.9625000000000046E-2</v>
      </c>
      <c r="I482">
        <f t="shared" si="107"/>
        <v>702.00000000000227</v>
      </c>
      <c r="J482">
        <f t="shared" si="108"/>
        <v>1.5515084334432501E-3</v>
      </c>
      <c r="K482">
        <f t="shared" si="109"/>
        <v>-8.2065426570119886</v>
      </c>
      <c r="L482">
        <f t="shared" si="110"/>
        <v>3.9769296294121147E-5</v>
      </c>
      <c r="M482">
        <f>J482/SQRT('Exhaust Gas Math'!$E$14*$B$21*$B$23)</f>
        <v>2.6339313429955333E-5</v>
      </c>
      <c r="N482">
        <f t="shared" si="111"/>
        <v>1.7749850514214641E-3</v>
      </c>
      <c r="O482">
        <f t="shared" si="112"/>
        <v>0</v>
      </c>
      <c r="P482">
        <f t="shared" si="113"/>
        <v>0</v>
      </c>
      <c r="Q482">
        <f>($B$16/2)*(COS((ACOS((2*'Intake Valve Fxn Scratch'!$B$1)/$B$16-1)/($B$17/2))*(I482-($B$17/2)))+1)*P482</f>
        <v>0</v>
      </c>
      <c r="R482">
        <f t="shared" si="114"/>
        <v>0</v>
      </c>
      <c r="S482">
        <f t="shared" si="115"/>
        <v>0</v>
      </c>
      <c r="T482">
        <f>S482*'Exhaust Gas Math'!$C$14</f>
        <v>0</v>
      </c>
      <c r="U482">
        <f>(T482/'Exhaust Gas Math'!$B$14)+('Exhaust Gas Math'!$D$10)</f>
        <v>4.4059320573952224E-4</v>
      </c>
      <c r="V482">
        <f>('Exhaust Gas Math'!$E$10*(2.53982214E-12*V481^4 - 0.0000000071629564556*V481^3 + 7.56281407226508E-06*V481^2 - 0.00322508455050905*V481 + 1.62997098133725)*$B$24+T482*'Exhaust Gas Math'!$D$14*$B$23)/('Exhaust Gas Math'!$E$10*(2.53982214E-12*V481^4 - 0.0000000071629564556*V481^3 + 7.56281407226508E-06*V481^2 - 0.00322508455050905*V481 + 1.62997098133725)+T482*'Exhaust Gas Math'!$D$14)</f>
        <v>1100</v>
      </c>
      <c r="W482">
        <f>(353.3116967483*V482^-1.0020802909)*('Exhaust Gas Math'!$E$10/(T482+'Exhaust Gas Math'!$E$10))+(357.4500179626*V482^-1.0038444015 )*(T482/(T482+'Exhaust Gas Math'!$E$10))</f>
        <v>0.31654710700089367</v>
      </c>
      <c r="X482">
        <f t="shared" si="116"/>
        <v>0</v>
      </c>
      <c r="Y482">
        <f t="shared" si="117"/>
        <v>101325</v>
      </c>
      <c r="Z482">
        <f t="shared" si="118"/>
        <v>101325</v>
      </c>
    </row>
    <row r="483" spans="5:26" x14ac:dyDescent="0.2">
      <c r="E483">
        <f t="shared" si="105"/>
        <v>5.9750000000000046E-2</v>
      </c>
      <c r="F483">
        <f t="shared" si="106"/>
        <v>101325</v>
      </c>
      <c r="H483">
        <f t="shared" si="119"/>
        <v>5.9750000000000046E-2</v>
      </c>
      <c r="I483">
        <f t="shared" si="107"/>
        <v>708.00000000000227</v>
      </c>
      <c r="J483">
        <f t="shared" si="108"/>
        <v>6.9272105673810064E-4</v>
      </c>
      <c r="K483">
        <f t="shared" si="109"/>
        <v>-5.5214961980927377</v>
      </c>
      <c r="L483">
        <f t="shared" si="110"/>
        <v>3.9769296294121147E-5</v>
      </c>
      <c r="M483">
        <f>J483/SQRT('Exhaust Gas Math'!$E$14*$B$21*$B$23)</f>
        <v>1.1760037289943668E-5</v>
      </c>
      <c r="N483">
        <f t="shared" si="111"/>
        <v>7.5915782819034605E-4</v>
      </c>
      <c r="O483">
        <f t="shared" si="112"/>
        <v>0</v>
      </c>
      <c r="P483">
        <f t="shared" si="113"/>
        <v>0</v>
      </c>
      <c r="Q483">
        <f>($B$16/2)*(COS((ACOS((2*'Intake Valve Fxn Scratch'!$B$1)/$B$16-1)/($B$17/2))*(I483-($B$17/2)))+1)*P483</f>
        <v>0</v>
      </c>
      <c r="R483">
        <f t="shared" si="114"/>
        <v>0</v>
      </c>
      <c r="S483">
        <f t="shared" si="115"/>
        <v>0</v>
      </c>
      <c r="T483">
        <f>S483*'Exhaust Gas Math'!$C$14</f>
        <v>0</v>
      </c>
      <c r="U483">
        <f>(T483/'Exhaust Gas Math'!$B$14)+('Exhaust Gas Math'!$D$10)</f>
        <v>4.4059320573952224E-4</v>
      </c>
      <c r="V483">
        <f>('Exhaust Gas Math'!$E$10*(2.53982214E-12*V482^4 - 0.0000000071629564556*V482^3 + 7.56281407226508E-06*V482^2 - 0.00322508455050905*V482 + 1.62997098133725)*$B$24+T483*'Exhaust Gas Math'!$D$14*$B$23)/('Exhaust Gas Math'!$E$10*(2.53982214E-12*V482^4 - 0.0000000071629564556*V482^3 + 7.56281407226508E-06*V482^2 - 0.00322508455050905*V482 + 1.62997098133725)+T483*'Exhaust Gas Math'!$D$14)</f>
        <v>1100</v>
      </c>
      <c r="W483">
        <f>(353.3116967483*V483^-1.0020802909)*('Exhaust Gas Math'!$E$10/(T483+'Exhaust Gas Math'!$E$10))+(357.4500179626*V483^-1.0038444015 )*(T483/(T483+'Exhaust Gas Math'!$E$10))</f>
        <v>0.31654710700089367</v>
      </c>
      <c r="X483">
        <f t="shared" si="116"/>
        <v>0</v>
      </c>
      <c r="Y483">
        <f t="shared" si="117"/>
        <v>101325</v>
      </c>
      <c r="Z483">
        <f t="shared" si="118"/>
        <v>101325</v>
      </c>
    </row>
    <row r="484" spans="5:26" x14ac:dyDescent="0.2">
      <c r="E484">
        <f t="shared" si="105"/>
        <v>5.9875000000000046E-2</v>
      </c>
      <c r="F484">
        <f t="shared" si="106"/>
        <v>101325</v>
      </c>
      <c r="H484">
        <f t="shared" si="119"/>
        <v>5.9875000000000046E-2</v>
      </c>
      <c r="I484">
        <f t="shared" si="107"/>
        <v>714.00000000000227</v>
      </c>
      <c r="J484">
        <f t="shared" si="108"/>
        <v>1.7365591682560327E-4</v>
      </c>
      <c r="K484">
        <f t="shared" si="109"/>
        <v>-2.7759550713798196</v>
      </c>
      <c r="L484">
        <f t="shared" si="110"/>
        <v>3.9769296294121147E-5</v>
      </c>
      <c r="M484">
        <f>J484/SQRT('Exhaust Gas Math'!$E$14*$B$21*$B$23)</f>
        <v>2.9480842795580732E-6</v>
      </c>
      <c r="N484">
        <f t="shared" si="111"/>
        <v>1.8193581047121904E-4</v>
      </c>
      <c r="O484">
        <f t="shared" si="112"/>
        <v>0</v>
      </c>
      <c r="P484">
        <f t="shared" si="113"/>
        <v>0</v>
      </c>
      <c r="Q484">
        <f>($B$16/2)*(COS((ACOS((2*'Intake Valve Fxn Scratch'!$B$1)/$B$16-1)/($B$17/2))*(I484-($B$17/2)))+1)*P484</f>
        <v>0</v>
      </c>
      <c r="R484">
        <f t="shared" si="114"/>
        <v>0</v>
      </c>
      <c r="S484">
        <f t="shared" si="115"/>
        <v>0</v>
      </c>
      <c r="T484">
        <f>S484*'Exhaust Gas Math'!$C$14</f>
        <v>0</v>
      </c>
      <c r="U484">
        <f>(T484/'Exhaust Gas Math'!$B$14)+('Exhaust Gas Math'!$D$10)</f>
        <v>4.4059320573952224E-4</v>
      </c>
      <c r="V484">
        <f>('Exhaust Gas Math'!$E$10*(2.53982214E-12*V483^4 - 0.0000000071629564556*V483^3 + 7.56281407226508E-06*V483^2 - 0.00322508455050905*V483 + 1.62997098133725)*$B$24+T484*'Exhaust Gas Math'!$D$14*$B$23)/('Exhaust Gas Math'!$E$10*(2.53982214E-12*V483^4 - 0.0000000071629564556*V483^3 + 7.56281407226508E-06*V483^2 - 0.00322508455050905*V483 + 1.62997098133725)+T484*'Exhaust Gas Math'!$D$14)</f>
        <v>1100</v>
      </c>
      <c r="W484">
        <f>(353.3116967483*V484^-1.0020802909)*('Exhaust Gas Math'!$E$10/(T484+'Exhaust Gas Math'!$E$10))+(357.4500179626*V484^-1.0038444015 )*(T484/(T484+'Exhaust Gas Math'!$E$10))</f>
        <v>0.31654710700089367</v>
      </c>
      <c r="X484">
        <f t="shared" si="116"/>
        <v>0</v>
      </c>
      <c r="Y484">
        <f t="shared" si="117"/>
        <v>101325</v>
      </c>
      <c r="Z484">
        <f t="shared" si="118"/>
        <v>101325</v>
      </c>
    </row>
    <row r="485" spans="5:26" x14ac:dyDescent="0.2">
      <c r="E485">
        <f t="shared" si="105"/>
        <v>6.0000000000000046E-2</v>
      </c>
      <c r="F485">
        <f t="shared" si="106"/>
        <v>101325</v>
      </c>
      <c r="H485">
        <f t="shared" si="119"/>
        <v>6.0000000000000046E-2</v>
      </c>
      <c r="I485">
        <f t="shared" si="107"/>
        <v>0</v>
      </c>
      <c r="J485">
        <f t="shared" si="108"/>
        <v>0</v>
      </c>
      <c r="K485">
        <f t="shared" si="109"/>
        <v>1.0801321267902662E-12</v>
      </c>
      <c r="L485">
        <f t="shared" si="110"/>
        <v>3.9769296294121147E-5</v>
      </c>
      <c r="M485">
        <f>J485/SQRT('Exhaust Gas Math'!$E$14*$B$21*$B$23)</f>
        <v>0</v>
      </c>
      <c r="N485">
        <f t="shared" si="111"/>
        <v>0</v>
      </c>
      <c r="O485">
        <f t="shared" si="112"/>
        <v>0</v>
      </c>
      <c r="P485">
        <f t="shared" si="113"/>
        <v>1</v>
      </c>
      <c r="Q485">
        <f>($B$16/2)*(COS((ACOS((2*'Intake Valve Fxn Scratch'!$B$1)/$B$16-1)/($B$17/2))*(I485-($B$17/2)))+1)*P485</f>
        <v>9.999999999999998E-4</v>
      </c>
      <c r="R485">
        <f t="shared" si="114"/>
        <v>0.13157894736842102</v>
      </c>
      <c r="S485">
        <f t="shared" si="115"/>
        <v>0</v>
      </c>
      <c r="T485">
        <f>S485*'Exhaust Gas Math'!$C$14</f>
        <v>0</v>
      </c>
      <c r="U485">
        <f>(T485/'Exhaust Gas Math'!$B$14)+('Exhaust Gas Math'!$D$10)</f>
        <v>4.4059320573952224E-4</v>
      </c>
      <c r="V485">
        <f>('Exhaust Gas Math'!$E$10*(2.53982214E-12*V484^4 - 0.0000000071629564556*V484^3 + 7.56281407226508E-06*V484^2 - 0.00322508455050905*V484 + 1.62997098133725)*$B$24+T485*'Exhaust Gas Math'!$D$14*$B$23)/('Exhaust Gas Math'!$E$10*(2.53982214E-12*V484^4 - 0.0000000071629564556*V484^3 + 7.56281407226508E-06*V484^2 - 0.00322508455050905*V484 + 1.62997098133725)+T485*'Exhaust Gas Math'!$D$14)</f>
        <v>1100</v>
      </c>
      <c r="W485">
        <f>(353.3116967483*V485^-1.0020802909)*('Exhaust Gas Math'!$E$10/(T485+'Exhaust Gas Math'!$E$10))+(357.4500179626*V485^-1.0038444015 )*(T485/(T485+'Exhaust Gas Math'!$E$10))</f>
        <v>0.31654710700089367</v>
      </c>
      <c r="X485">
        <f t="shared" si="116"/>
        <v>-1.8465544586745332E-25</v>
      </c>
      <c r="Y485">
        <f t="shared" si="117"/>
        <v>101325</v>
      </c>
      <c r="Z485">
        <f t="shared" si="118"/>
        <v>101325</v>
      </c>
    </row>
    <row r="486" spans="5:26" x14ac:dyDescent="0.2">
      <c r="E486">
        <f t="shared" si="105"/>
        <v>6.0125000000000046E-2</v>
      </c>
      <c r="F486">
        <f t="shared" si="106"/>
        <v>98881.992170430851</v>
      </c>
      <c r="H486">
        <f t="shared" si="119"/>
        <v>6.0125000000000046E-2</v>
      </c>
      <c r="I486">
        <f t="shared" si="107"/>
        <v>6.0000000000022737</v>
      </c>
      <c r="J486">
        <f t="shared" si="108"/>
        <v>1.7365591682587389E-4</v>
      </c>
      <c r="K486">
        <f t="shared" si="109"/>
        <v>2.7759550713819685</v>
      </c>
      <c r="L486">
        <f t="shared" si="110"/>
        <v>4.1000207363317876E-5</v>
      </c>
      <c r="M486">
        <f>J486/SQRT('Exhaust Gas Math'!$E$14*$B$21*$B$23)</f>
        <v>2.9480842795626671E-6</v>
      </c>
      <c r="N486">
        <f t="shared" si="111"/>
        <v>1.6556832809788702E-4</v>
      </c>
      <c r="O486">
        <f t="shared" si="112"/>
        <v>1.173584473763921E-6</v>
      </c>
      <c r="P486">
        <f t="shared" si="113"/>
        <v>1</v>
      </c>
      <c r="Q486">
        <f>($B$16/2)*(COS((ACOS((2*'Intake Valve Fxn Scratch'!$B$1)/$B$16-1)/($B$17/2))*(I486-($B$17/2)))+1)*P486</f>
        <v>1.3137463075029582E-3</v>
      </c>
      <c r="R486">
        <f t="shared" si="114"/>
        <v>0.17286135625038923</v>
      </c>
      <c r="S486">
        <f t="shared" si="115"/>
        <v>3.1255780934431506E-7</v>
      </c>
      <c r="T486">
        <f>S486*'Exhaust Gas Math'!$C$14</f>
        <v>3.7029270821054586E-7</v>
      </c>
      <c r="U486">
        <f>(T486/'Exhaust Gas Math'!$B$14)+('Exhaust Gas Math'!$D$10)</f>
        <v>4.5337514250895771E-4</v>
      </c>
      <c r="V486">
        <f>('Exhaust Gas Math'!$E$10*(2.53982214E-12*V485^4 - 0.0000000071629564556*V485^3 + 7.56281407226508E-06*V485^2 - 0.00322508455050905*V485 + 1.62997098133725)*$B$24+T486*'Exhaust Gas Math'!$D$14*$B$23)/('Exhaust Gas Math'!$E$10*(2.53982214E-12*V485^4 - 0.0000000071629564556*V485^3 + 7.56281407226508E-06*V485^2 - 0.00322508455050905*V485 + 1.62997098133725)+T486*'Exhaust Gas Math'!$D$14)</f>
        <v>1075.516299554349</v>
      </c>
      <c r="W486">
        <f>(353.3116967483*V486^-1.0020802909)*('Exhaust Gas Math'!$E$10/(T486+'Exhaust Gas Math'!$E$10))+(357.4500179626*V486^-1.0038444015 )*(T486/(T486+'Exhaust Gas Math'!$E$10))</f>
        <v>0.32375916127828208</v>
      </c>
      <c r="X486">
        <f t="shared" si="116"/>
        <v>-1.2474321596986855</v>
      </c>
      <c r="Y486">
        <f t="shared" si="117"/>
        <v>98883.239602590547</v>
      </c>
      <c r="Z486">
        <f t="shared" si="118"/>
        <v>98881.992170430851</v>
      </c>
    </row>
    <row r="487" spans="5:26" x14ac:dyDescent="0.2">
      <c r="E487">
        <f t="shared" si="105"/>
        <v>6.0250000000000047E-2</v>
      </c>
      <c r="F487">
        <f t="shared" si="106"/>
        <v>92629.745974133955</v>
      </c>
      <c r="H487">
        <f t="shared" si="119"/>
        <v>6.0250000000000047E-2</v>
      </c>
      <c r="I487">
        <f t="shared" si="107"/>
        <v>12.000000000002274</v>
      </c>
      <c r="J487">
        <f t="shared" si="108"/>
        <v>6.927210567386384E-4</v>
      </c>
      <c r="K487">
        <f t="shared" si="109"/>
        <v>5.5214961980948516</v>
      </c>
      <c r="L487">
        <f t="shared" si="110"/>
        <v>4.4679454451647277E-5</v>
      </c>
      <c r="M487">
        <f>J487/SQRT('Exhaust Gas Math'!$E$14*$B$21*$B$23)</f>
        <v>1.1760037289952797E-5</v>
      </c>
      <c r="N487">
        <f t="shared" si="111"/>
        <v>6.2929392667723447E-4</v>
      </c>
      <c r="O487">
        <f t="shared" si="112"/>
        <v>4.4605728056014523E-6</v>
      </c>
      <c r="P487">
        <f t="shared" si="113"/>
        <v>1</v>
      </c>
      <c r="Q487">
        <f>($B$16/2)*(COS((ACOS((2*'Intake Valve Fxn Scratch'!$B$1)/$B$16-1)/($B$17/2))*(I487-($B$17/2)))+1)*P487</f>
        <v>1.6604289224104488E-3</v>
      </c>
      <c r="R487">
        <f t="shared" si="114"/>
        <v>0.21847748979084852</v>
      </c>
      <c r="S487">
        <f t="shared" si="115"/>
        <v>1.4189852614178967E-6</v>
      </c>
      <c r="T487">
        <f>S487*'Exhaust Gas Math'!$C$14</f>
        <v>1.6810966792464796E-6</v>
      </c>
      <c r="U487">
        <f>(T487/'Exhaust Gas Math'!$B$14)+('Exhaust Gas Math'!$D$10)</f>
        <v>4.9862208662479945E-4</v>
      </c>
      <c r="V487">
        <f>('Exhaust Gas Math'!$E$10*(2.53982214E-12*V486^4 - 0.0000000071629564556*V486^3 + 7.56281407226508E-06*V486^2 - 0.00322508455050905*V486 + 1.62997098133725)*$B$24+T487*'Exhaust Gas Math'!$D$14*$B$23)/('Exhaust Gas Math'!$E$10*(2.53982214E-12*V486^4 - 0.0000000071629564556*V486^3 + 7.56281407226508E-06*V486^2 - 0.00322508455050905*V486 + 1.62997098133725)+T487*'Exhaust Gas Math'!$D$14)</f>
        <v>998.33825752155644</v>
      </c>
      <c r="W487">
        <f>(353.3116967483*V487^-1.0020802909)*('Exhaust Gas Math'!$E$10/(T487+'Exhaust Gas Math'!$E$10))+(357.4500179626*V487^-1.0038444015 )*(T487/(T487+'Exhaust Gas Math'!$E$10))</f>
        <v>0.34882039408039583</v>
      </c>
      <c r="X487">
        <f t="shared" si="116"/>
        <v>-5.3172297706678959</v>
      </c>
      <c r="Y487">
        <f t="shared" si="117"/>
        <v>92635.063203904618</v>
      </c>
      <c r="Z487">
        <f t="shared" si="118"/>
        <v>92629.745974133955</v>
      </c>
    </row>
    <row r="488" spans="5:26" x14ac:dyDescent="0.2">
      <c r="E488">
        <f t="shared" si="105"/>
        <v>6.0375000000000047E-2</v>
      </c>
      <c r="F488">
        <f t="shared" si="106"/>
        <v>84362.040952782569</v>
      </c>
      <c r="H488">
        <f t="shared" si="119"/>
        <v>6.0375000000000047E-2</v>
      </c>
      <c r="I488">
        <f t="shared" si="107"/>
        <v>18.000000000002274</v>
      </c>
      <c r="J488">
        <f t="shared" si="108"/>
        <v>1.5515084334440481E-3</v>
      </c>
      <c r="K488">
        <f t="shared" si="109"/>
        <v>8.2065426570140438</v>
      </c>
      <c r="L488">
        <f t="shared" si="110"/>
        <v>5.076672695807768E-5</v>
      </c>
      <c r="M488">
        <f>J488/SQRT('Exhaust Gas Math'!$E$14*$B$21*$B$23)</f>
        <v>2.6339313429968879E-5</v>
      </c>
      <c r="N488">
        <f t="shared" si="111"/>
        <v>1.3427107345489117E-3</v>
      </c>
      <c r="O488">
        <f t="shared" si="112"/>
        <v>9.5174269676210054E-6</v>
      </c>
      <c r="P488">
        <f t="shared" si="113"/>
        <v>1</v>
      </c>
      <c r="Q488">
        <f>($B$16/2)*(COS((ACOS((2*'Intake Valve Fxn Scratch'!$B$1)/$B$16-1)/($B$17/2))*(I488-($B$17/2)))+1)*P488</f>
        <v>2.0354552139661575E-3</v>
      </c>
      <c r="R488">
        <f t="shared" si="114"/>
        <v>0.26782305446923127</v>
      </c>
      <c r="S488">
        <f t="shared" si="115"/>
        <v>3.505620179502966E-6</v>
      </c>
      <c r="T488">
        <f>S488*'Exhaust Gas Math'!$C$14</f>
        <v>4.1531695942867782E-6</v>
      </c>
      <c r="U488">
        <f>(T488/'Exhaust Gas Math'!$B$14)+('Exhaust Gas Math'!$D$10)</f>
        <v>5.8395425490371893E-4</v>
      </c>
      <c r="V488">
        <f>('Exhaust Gas Math'!$E$10*(2.53982214E-12*V487^4 - 0.0000000071629564556*V487^3 + 7.56281407226508E-06*V487^2 - 0.00322508455050905*V487 + 1.62997098133725)*$B$24+T488*'Exhaust Gas Math'!$D$14*$B$23)/('Exhaust Gas Math'!$E$10*(2.53982214E-12*V487^4 - 0.0000000071629564556*V487^3 + 7.56281407226508E-06*V487^2 - 0.00322508455050905*V487 + 1.62997098133725)+T488*'Exhaust Gas Math'!$D$14)</f>
        <v>882.22998644161839</v>
      </c>
      <c r="W488">
        <f>(353.3116967483*V488^-1.0020802909)*('Exhaust Gas Math'!$E$10/(T488+'Exhaust Gas Math'!$E$10))+(357.4500179626*V488^-1.0038444015 )*(T488/(T488+'Exhaust Gas Math'!$E$10))</f>
        <v>0.39482301024072508</v>
      </c>
      <c r="X488">
        <f t="shared" si="116"/>
        <v>-13.295140225366801</v>
      </c>
      <c r="Y488">
        <f t="shared" si="117"/>
        <v>84375.336093007936</v>
      </c>
      <c r="Z488">
        <f t="shared" si="118"/>
        <v>84362.040952782569</v>
      </c>
    </row>
    <row r="489" spans="5:26" x14ac:dyDescent="0.2">
      <c r="E489">
        <f t="shared" si="105"/>
        <v>6.0500000000000047E-2</v>
      </c>
      <c r="F489">
        <f t="shared" si="106"/>
        <v>76129.603912897874</v>
      </c>
      <c r="H489">
        <f t="shared" si="119"/>
        <v>6.0500000000000047E-2</v>
      </c>
      <c r="I489">
        <f t="shared" si="107"/>
        <v>24.000000000002274</v>
      </c>
      <c r="J489">
        <f t="shared" si="108"/>
        <v>2.740608992730105E-3</v>
      </c>
      <c r="K489">
        <f t="shared" si="109"/>
        <v>10.801676517253533</v>
      </c>
      <c r="L489">
        <f t="shared" si="110"/>
        <v>5.9195331451184958E-5</v>
      </c>
      <c r="M489">
        <f>J489/SQRT('Exhaust Gas Math'!$E$14*$B$21*$B$23)</f>
        <v>4.6526179099311202E-5</v>
      </c>
      <c r="N489">
        <f t="shared" si="111"/>
        <v>2.2601711314950458E-3</v>
      </c>
      <c r="O489">
        <f t="shared" si="112"/>
        <v>1.6020586657152279E-5</v>
      </c>
      <c r="P489">
        <f t="shared" si="113"/>
        <v>1</v>
      </c>
      <c r="Q489">
        <f>($B$16/2)*(COS((ACOS((2*'Intake Valve Fxn Scratch'!$B$1)/$B$16-1)/($B$17/2))*(I489-($B$17/2)))+1)*P489</f>
        <v>2.4338570724149224E-3</v>
      </c>
      <c r="R489">
        <f t="shared" si="114"/>
        <v>0.32024435163354242</v>
      </c>
      <c r="S489">
        <f t="shared" si="115"/>
        <v>6.714282246495402E-6</v>
      </c>
      <c r="T489">
        <f>S489*'Exhaust Gas Math'!$C$14</f>
        <v>7.9545277142824679E-6</v>
      </c>
      <c r="U489">
        <f>(T489/'Exhaust Gas Math'!$B$14)+('Exhaust Gas Math'!$D$10)</f>
        <v>7.1517131116867201E-4</v>
      </c>
      <c r="V489">
        <f>('Exhaust Gas Math'!$E$10*(2.53982214E-12*V488^4 - 0.0000000071629564556*V488^3 + 7.56281407226508E-06*V488^2 - 0.00322508455050905*V488 + 1.62997098133725)*$B$24+T489*'Exhaust Gas Math'!$D$14*$B$23)/('Exhaust Gas Math'!$E$10*(2.53982214E-12*V488^4 - 0.0000000071629564556*V488^3 + 7.56281407226508E-06*V488^2 - 0.00322508455050905*V488 + 1.62997098133725)+T489*'Exhaust Gas Math'!$D$14)</f>
        <v>758.14075178047449</v>
      </c>
      <c r="W489">
        <f>(353.3116967483*V489^-1.0020802909)*('Exhaust Gas Math'!$E$10/(T489+'Exhaust Gas Math'!$E$10))+(357.4500179626*V489^-1.0038444015 )*(T489/(T489+'Exhaust Gas Math'!$E$10))</f>
        <v>0.45962781999608399</v>
      </c>
      <c r="X489">
        <f t="shared" si="116"/>
        <v>-26.813817306992508</v>
      </c>
      <c r="Y489">
        <f t="shared" si="117"/>
        <v>76156.417730204863</v>
      </c>
      <c r="Z489">
        <f t="shared" si="118"/>
        <v>76129.603912897874</v>
      </c>
    </row>
    <row r="490" spans="5:26" x14ac:dyDescent="0.2">
      <c r="E490">
        <f t="shared" si="105"/>
        <v>6.0625000000000047E-2</v>
      </c>
      <c r="F490">
        <f t="shared" si="106"/>
        <v>69343.442469078553</v>
      </c>
      <c r="H490">
        <f t="shared" si="119"/>
        <v>6.0625000000000047E-2</v>
      </c>
      <c r="I490">
        <f t="shared" si="107"/>
        <v>30.000000000002274</v>
      </c>
      <c r="J490">
        <f t="shared" si="108"/>
        <v>4.2469947000339861E-3</v>
      </c>
      <c r="K490">
        <f t="shared" si="109"/>
        <v>13.278464949173861</v>
      </c>
      <c r="L490">
        <f t="shared" si="110"/>
        <v>6.9872922376343786E-5</v>
      </c>
      <c r="M490">
        <f>J490/SQRT('Exhaust Gas Math'!$E$14*$B$21*$B$23)</f>
        <v>7.2099462773333314E-5</v>
      </c>
      <c r="N490">
        <f t="shared" si="111"/>
        <v>3.3402709601277093E-3</v>
      </c>
      <c r="O490">
        <f t="shared" si="112"/>
        <v>2.3676570162940561E-5</v>
      </c>
      <c r="P490">
        <f t="shared" si="113"/>
        <v>1</v>
      </c>
      <c r="Q490">
        <f>($B$16/2)*(COS((ACOS((2*'Intake Valve Fxn Scratch'!$B$1)/$B$16-1)/($B$17/2))*(I490-($B$17/2)))+1)*P490</f>
        <v>2.850356723360651E-3</v>
      </c>
      <c r="R490">
        <f t="shared" si="114"/>
        <v>0.37504693728429617</v>
      </c>
      <c r="S490">
        <f t="shared" si="115"/>
        <v>1.1138176073140215E-5</v>
      </c>
      <c r="T490">
        <f>S490*'Exhaust Gas Math'!$C$14</f>
        <v>1.319559217317636E-5</v>
      </c>
      <c r="U490">
        <f>(T490/'Exhaust Gas Math'!$B$14)+('Exhaust Gas Math'!$D$10)</f>
        <v>8.9608482372973146E-4</v>
      </c>
      <c r="V490">
        <f>('Exhaust Gas Math'!$E$10*(2.53982214E-12*V489^4 - 0.0000000071629564556*V489^3 + 7.56281407226508E-06*V489^2 - 0.00322508455050905*V489 + 1.62997098133725)*$B$24+T490*'Exhaust Gas Math'!$D$14*$B$23)/('Exhaust Gas Math'!$E$10*(2.53982214E-12*V489^4 - 0.0000000071629564556*V489^3 + 7.56281407226508E-06*V489^2 - 0.00322508455050905*V489 + 1.62997098133725)+T490*'Exhaust Gas Math'!$D$14)</f>
        <v>650.76896437256482</v>
      </c>
      <c r="W490">
        <f>(353.3116967483*V490^-1.0020802909)*('Exhaust Gas Math'!$E$10/(T490+'Exhaust Gas Math'!$E$10))+(357.4500179626*V490^-1.0038444015 )*(T490/(T490+'Exhaust Gas Math'!$E$10))</f>
        <v>0.53571771431554416</v>
      </c>
      <c r="X490">
        <f t="shared" si="116"/>
        <v>-47.228239245293992</v>
      </c>
      <c r="Y490">
        <f t="shared" si="117"/>
        <v>69390.670708323843</v>
      </c>
      <c r="Z490">
        <f t="shared" si="118"/>
        <v>69343.442469078553</v>
      </c>
    </row>
    <row r="491" spans="5:26" x14ac:dyDescent="0.2">
      <c r="E491">
        <f t="shared" si="105"/>
        <v>6.0750000000000047E-2</v>
      </c>
      <c r="F491">
        <f t="shared" si="106"/>
        <v>64314.333579039383</v>
      </c>
      <c r="H491">
        <f t="shared" si="119"/>
        <v>6.0750000000000047E-2</v>
      </c>
      <c r="I491">
        <f t="shared" si="107"/>
        <v>36.000000000002274</v>
      </c>
      <c r="J491">
        <f t="shared" si="108"/>
        <v>6.054161278314988E-3</v>
      </c>
      <c r="K491">
        <f t="shared" si="109"/>
        <v>15.60977174041361</v>
      </c>
      <c r="L491">
        <f t="shared" si="110"/>
        <v>8.2682513812948506E-5</v>
      </c>
      <c r="M491">
        <f>J491/SQRT('Exhaust Gas Math'!$E$14*$B$21*$B$23)</f>
        <v>1.0277897820454883E-4</v>
      </c>
      <c r="N491">
        <f t="shared" si="111"/>
        <v>4.5467954922465866E-3</v>
      </c>
      <c r="O491">
        <f t="shared" si="112"/>
        <v>3.2228679581312248E-5</v>
      </c>
      <c r="P491">
        <f t="shared" si="113"/>
        <v>1</v>
      </c>
      <c r="Q491">
        <f>($B$16/2)*(COS((ACOS((2*'Intake Valve Fxn Scratch'!$B$1)/$B$16-1)/($B$17/2))*(I491-($B$17/2)))+1)*P491</f>
        <v>3.2794366443643129E-3</v>
      </c>
      <c r="R491">
        <f t="shared" si="114"/>
        <v>0.43150482162688331</v>
      </c>
      <c r="S491">
        <f t="shared" si="115"/>
        <v>1.6823785003655112E-5</v>
      </c>
      <c r="T491">
        <f>S491*'Exhaust Gas Math'!$C$14</f>
        <v>1.9931432602577295E-5</v>
      </c>
      <c r="U491">
        <f>(T491/'Exhaust Gas Math'!$B$14)+('Exhaust Gas Math'!$D$10)</f>
        <v>1.1285957118692183E-3</v>
      </c>
      <c r="V491">
        <f>('Exhaust Gas Math'!$E$10*(2.53982214E-12*V490^4 - 0.0000000071629564556*V490^3 + 7.56281407226508E-06*V490^2 - 0.00322508455050905*V490 + 1.62997098133725)*$B$24+T491*'Exhaust Gas Math'!$D$14*$B$23)/('Exhaust Gas Math'!$E$10*(2.53982214E-12*V490^4 - 0.0000000071629564556*V490^3 + 7.56281407226508E-06*V490^2 - 0.00322508455050905*V490 + 1.62997098133725)+T491*'Exhaust Gas Math'!$D$14)</f>
        <v>567.35448167775223</v>
      </c>
      <c r="W491">
        <f>(353.3116967483*V491^-1.0020802909)*('Exhaust Gas Math'!$E$10/(T491+'Exhaust Gas Math'!$E$10))+(357.4500179626*V491^-1.0038444015 )*(T491/(T491+'Exhaust Gas Math'!$E$10))</f>
        <v>0.61477326966789603</v>
      </c>
      <c r="X491">
        <f t="shared" si="116"/>
        <v>-74.899356319538711</v>
      </c>
      <c r="Y491">
        <f t="shared" si="117"/>
        <v>64389.232935358923</v>
      </c>
      <c r="Z491">
        <f t="shared" si="118"/>
        <v>64314.333579039383</v>
      </c>
    </row>
    <row r="492" spans="5:26" x14ac:dyDescent="0.2">
      <c r="E492">
        <f t="shared" si="105"/>
        <v>6.0875000000000047E-2</v>
      </c>
      <c r="F492">
        <f t="shared" si="106"/>
        <v>60872.220055863538</v>
      </c>
      <c r="H492">
        <f t="shared" si="119"/>
        <v>6.0875000000000047E-2</v>
      </c>
      <c r="I492">
        <f t="shared" si="107"/>
        <v>42.000000000002274</v>
      </c>
      <c r="J492">
        <f t="shared" si="108"/>
        <v>8.1423090323675534E-3</v>
      </c>
      <c r="K492">
        <f t="shared" si="109"/>
        <v>17.770054605910648</v>
      </c>
      <c r="L492">
        <f t="shared" si="110"/>
        <v>9.748376119664043E-5</v>
      </c>
      <c r="M492">
        <f>J492/SQRT('Exhaust Gas Math'!$E$14*$B$21*$B$23)</f>
        <v>1.3822859420179219E-4</v>
      </c>
      <c r="N492">
        <f t="shared" si="111"/>
        <v>5.8492450478067962E-3</v>
      </c>
      <c r="O492">
        <f t="shared" si="112"/>
        <v>4.1460726518226926E-5</v>
      </c>
      <c r="P492">
        <f t="shared" si="113"/>
        <v>1</v>
      </c>
      <c r="Q492">
        <f>($B$16/2)*(COS((ACOS((2*'Intake Valve Fxn Scratch'!$B$1)/$B$16-1)/($B$17/2))*(I492-($B$17/2)))+1)*P492</f>
        <v>3.7154126575714981E-3</v>
      </c>
      <c r="R492">
        <f t="shared" si="114"/>
        <v>0.48887008652256553</v>
      </c>
      <c r="S492">
        <f t="shared" si="115"/>
        <v>2.3777382540975106E-5</v>
      </c>
      <c r="T492">
        <f>S492*'Exhaust Gas Math'!$C$14</f>
        <v>2.8169481331233176E-5</v>
      </c>
      <c r="U492">
        <f>(T492/'Exhaust Gas Math'!$B$14)+('Exhaust Gas Math'!$D$10)</f>
        <v>1.4129605281845749E-3</v>
      </c>
      <c r="V492">
        <f>('Exhaust Gas Math'!$E$10*(2.53982214E-12*V491^4 - 0.0000000071629564556*V491^3 + 7.56281407226508E-06*V491^2 - 0.00322508455050905*V491 + 1.62997098133725)*$B$24+T492*'Exhaust Gas Math'!$D$14*$B$23)/('Exhaust Gas Math'!$E$10*(2.53982214E-12*V491^4 - 0.0000000071629564556*V491^3 + 7.56281407226508E-06*V491^2 - 0.00322508455050905*V491 + 1.62997098133725)+T492*'Exhaust Gas Math'!$D$14)</f>
        <v>506.01506354648461</v>
      </c>
      <c r="W492">
        <f>(353.3116967483*V492^-1.0020802909)*('Exhaust Gas Math'!$E$10/(T492+'Exhaust Gas Math'!$E$10))+(357.4500179626*V492^-1.0038444015 )*(T492/(T492+'Exhaust Gas Math'!$E$10))</f>
        <v>0.68958888908531957</v>
      </c>
      <c r="X492">
        <f t="shared" si="116"/>
        <v>-108.87741079868493</v>
      </c>
      <c r="Y492">
        <f t="shared" si="117"/>
        <v>60981.097466662221</v>
      </c>
      <c r="Z492">
        <f t="shared" si="118"/>
        <v>60872.220055863538</v>
      </c>
    </row>
    <row r="493" spans="5:26" x14ac:dyDescent="0.2">
      <c r="E493">
        <f t="shared" si="105"/>
        <v>6.1000000000000047E-2</v>
      </c>
      <c r="F493">
        <f t="shared" si="106"/>
        <v>58681.168892017478</v>
      </c>
      <c r="H493">
        <f t="shared" si="119"/>
        <v>6.1000000000000047E-2</v>
      </c>
      <c r="I493">
        <f t="shared" si="107"/>
        <v>48.000000000002274</v>
      </c>
      <c r="J493">
        <f t="shared" si="108"/>
        <v>1.0488559778425263E-2</v>
      </c>
      <c r="K493">
        <f t="shared" si="109"/>
        <v>19.735645034522328</v>
      </c>
      <c r="L493">
        <f t="shared" si="110"/>
        <v>1.1411449896372358E-4</v>
      </c>
      <c r="M493">
        <f>J493/SQRT('Exhaust Gas Math'!$E$14*$B$21*$B$23)</f>
        <v>1.7805991735388832E-4</v>
      </c>
      <c r="N493">
        <f t="shared" si="111"/>
        <v>7.2230121595130703E-3</v>
      </c>
      <c r="O493">
        <f t="shared" si="112"/>
        <v>5.1198287870617995E-5</v>
      </c>
      <c r="P493">
        <f t="shared" si="113"/>
        <v>1</v>
      </c>
      <c r="Q493">
        <f>($B$16/2)*(COS((ACOS((2*'Intake Valve Fxn Scratch'!$B$1)/$B$16-1)/($B$17/2))*(I493-($B$17/2)))+1)*P493</f>
        <v>4.1525092300849099E-3</v>
      </c>
      <c r="R493">
        <f t="shared" si="114"/>
        <v>0.54638279343222496</v>
      </c>
      <c r="S493">
        <f t="shared" si="115"/>
        <v>3.1974578252227394E-5</v>
      </c>
      <c r="T493">
        <f>S493*'Exhaust Gas Math'!$C$14</f>
        <v>3.7880842586352906E-5</v>
      </c>
      <c r="U493">
        <f>(T493/'Exhaust Gas Math'!$B$14)+('Exhaust Gas Math'!$D$10)</f>
        <v>1.7481818348852904E-3</v>
      </c>
      <c r="V493">
        <f>('Exhaust Gas Math'!$E$10*(2.53982214E-12*V492^4 - 0.0000000071629564556*V492^3 + 7.56281407226508E-06*V492^2 - 0.00322508455050905*V492 + 1.62997098133725)*$B$24+T493*'Exhaust Gas Math'!$D$14*$B$23)/('Exhaust Gas Math'!$E$10*(2.53982214E-12*V492^4 - 0.0000000071629564556*V492^3 + 7.56281407226508E-06*V492^2 - 0.00322508455050905*V492 + 1.62997098133725)+T493*'Exhaust Gas Math'!$D$14)</f>
        <v>461.8563369181889</v>
      </c>
      <c r="W493">
        <f>(353.3116967483*V493^-1.0020802909)*('Exhaust Gas Math'!$E$10/(T493+'Exhaust Gas Math'!$E$10))+(357.4500179626*V493^-1.0038444015 )*(T493/(T493+'Exhaust Gas Math'!$E$10))</f>
        <v>0.75578869281179939</v>
      </c>
      <c r="X493">
        <f t="shared" si="116"/>
        <v>-147.1882172840364</v>
      </c>
      <c r="Y493">
        <f t="shared" si="117"/>
        <v>58828.357109301513</v>
      </c>
      <c r="Z493">
        <f t="shared" si="118"/>
        <v>58681.168892017478</v>
      </c>
    </row>
    <row r="494" spans="5:26" x14ac:dyDescent="0.2">
      <c r="E494">
        <f t="shared" si="105"/>
        <v>6.1125000000000047E-2</v>
      </c>
      <c r="F494">
        <f t="shared" si="106"/>
        <v>57387.442106003262</v>
      </c>
      <c r="H494">
        <f t="shared" si="119"/>
        <v>6.1125000000000047E-2</v>
      </c>
      <c r="I494">
        <f t="shared" si="107"/>
        <v>54.000000000002274</v>
      </c>
      <c r="J494">
        <f t="shared" si="108"/>
        <v>1.3067207502329595E-2</v>
      </c>
      <c r="K494">
        <f t="shared" si="109"/>
        <v>21.485007606186436</v>
      </c>
      <c r="L494">
        <f t="shared" si="110"/>
        <v>1.3239251727101492E-4</v>
      </c>
      <c r="M494">
        <f>J494/SQRT('Exhaust Gas Math'!$E$14*$B$21*$B$23)</f>
        <v>2.2183654734913961E-4</v>
      </c>
      <c r="N494">
        <f t="shared" si="111"/>
        <v>8.649285486137092E-3</v>
      </c>
      <c r="O494">
        <f t="shared" si="112"/>
        <v>6.1308024742998303E-5</v>
      </c>
      <c r="P494">
        <f t="shared" si="113"/>
        <v>1</v>
      </c>
      <c r="Q494">
        <f>($B$16/2)*(COS((ACOS((2*'Intake Valve Fxn Scratch'!$B$1)/$B$16-1)/($B$17/2))*(I494-($B$17/2)))+1)*P494</f>
        <v>4.5849359845503528E-3</v>
      </c>
      <c r="R494">
        <f t="shared" si="114"/>
        <v>0.60328105059873061</v>
      </c>
      <c r="S494">
        <f t="shared" si="115"/>
        <v>4.1371327099721794E-5</v>
      </c>
      <c r="T494">
        <f>S494*'Exhaust Gas Math'!$C$14</f>
        <v>4.901333544075458E-5</v>
      </c>
      <c r="U494">
        <f>(T494/'Exhaust Gas Math'!$B$14)+('Exhaust Gas Math'!$D$10)</f>
        <v>2.1324584263385758E-3</v>
      </c>
      <c r="V494">
        <f>('Exhaust Gas Math'!$E$10*(2.53982214E-12*V493^4 - 0.0000000071629564556*V493^3 + 7.56281407226508E-06*V493^2 - 0.00322508455050905*V493 + 1.62997098133725)*$B$24+T494*'Exhaust Gas Math'!$D$14*$B$23)/('Exhaust Gas Math'!$E$10*(2.53982214E-12*V493^4 - 0.0000000071629564556*V493^3 + 7.56281407226508E-06*V493^2 - 0.00322508455050905*V493 + 1.62997098133725)+T494*'Exhaust Gas Math'!$D$14)</f>
        <v>429.91438624877094</v>
      </c>
      <c r="W494">
        <f>(353.3116967483*V494^-1.0020802909)*('Exhaust Gas Math'!$E$10/(T494+'Exhaust Gas Math'!$E$10))+(357.4500179626*V494^-1.0038444015 )*(T494/(T494+'Exhaust Gas Math'!$E$10))</f>
        <v>0.81217477711686936</v>
      </c>
      <c r="X494">
        <f t="shared" si="116"/>
        <v>-187.4521930899235</v>
      </c>
      <c r="Y494">
        <f t="shared" si="117"/>
        <v>57574.894299093183</v>
      </c>
      <c r="Z494">
        <f t="shared" si="118"/>
        <v>57387.442106003262</v>
      </c>
    </row>
    <row r="495" spans="5:26" x14ac:dyDescent="0.2">
      <c r="E495">
        <f t="shared" si="105"/>
        <v>6.1250000000000047E-2</v>
      </c>
      <c r="F495">
        <f t="shared" si="106"/>
        <v>56715.739906321374</v>
      </c>
      <c r="H495">
        <f t="shared" si="119"/>
        <v>6.1250000000000047E-2</v>
      </c>
      <c r="I495">
        <f t="shared" si="107"/>
        <v>60.000000000002274</v>
      </c>
      <c r="J495">
        <f t="shared" si="108"/>
        <v>1.5850000000001082E-2</v>
      </c>
      <c r="K495">
        <f t="shared" si="109"/>
        <v>22.998975938490407</v>
      </c>
      <c r="L495">
        <f t="shared" si="110"/>
        <v>1.5211755832502104E-4</v>
      </c>
      <c r="M495">
        <f>J495/SQRT('Exhaust Gas Math'!$E$14*$B$21*$B$23)</f>
        <v>2.6907885826847535E-4</v>
      </c>
      <c r="N495">
        <f t="shared" si="111"/>
        <v>1.0114751634538809E-2</v>
      </c>
      <c r="O495">
        <f t="shared" si="112"/>
        <v>7.1695568896817767E-5</v>
      </c>
      <c r="P495">
        <f t="shared" si="113"/>
        <v>1</v>
      </c>
      <c r="Q495">
        <f>($B$16/2)*(COS((ACOS((2*'Intake Valve Fxn Scratch'!$B$1)/$B$16-1)/($B$17/2))*(I495-($B$17/2)))+1)*P495</f>
        <v>5.006964406392647E-3</v>
      </c>
      <c r="R495">
        <f t="shared" si="114"/>
        <v>0.65881110610429561</v>
      </c>
      <c r="S495">
        <f t="shared" si="115"/>
        <v>5.1914998868980291E-5</v>
      </c>
      <c r="T495">
        <f>S495*'Exhaust Gas Math'!$C$14</f>
        <v>6.1504607958027928E-5</v>
      </c>
      <c r="U495">
        <f>(T495/'Exhaust Gas Math'!$B$14)+('Exhaust Gas Math'!$D$10)</f>
        <v>2.5636380092613699E-3</v>
      </c>
      <c r="V495">
        <f>('Exhaust Gas Math'!$E$10*(2.53982214E-12*V494^4 - 0.0000000071629564556*V494^3 + 7.56281407226508E-06*V494^2 - 0.00322508455050905*V494 + 1.62997098133725)*$B$24+T495*'Exhaust Gas Math'!$D$14*$B$23)/('Exhaust Gas Math'!$E$10*(2.53982214E-12*V494^4 - 0.0000000071629564556*V494^3 + 7.56281407226508E-06*V494^2 - 0.00322508455050905*V494 + 1.62997098133725)+T495*'Exhaust Gas Math'!$D$14)</f>
        <v>406.37708618463193</v>
      </c>
      <c r="W495">
        <f>(353.3116967483*V495^-1.0020802909)*('Exhaust Gas Math'!$E$10/(T495+'Exhaust Gas Math'!$E$10))+(357.4500179626*V495^-1.0038444015 )*(T495/(T495+'Exhaust Gas Math'!$E$10))</f>
        <v>0.85941284866429879</v>
      </c>
      <c r="X495">
        <f t="shared" si="116"/>
        <v>-227.29445681510015</v>
      </c>
      <c r="Y495">
        <f t="shared" si="117"/>
        <v>56943.034363136474</v>
      </c>
      <c r="Z495">
        <f t="shared" si="118"/>
        <v>56715.739906321374</v>
      </c>
    </row>
    <row r="496" spans="5:26" x14ac:dyDescent="0.2">
      <c r="E496">
        <f t="shared" si="105"/>
        <v>6.1375000000000048E-2</v>
      </c>
      <c r="F496">
        <f t="shared" si="106"/>
        <v>56485.693218609667</v>
      </c>
      <c r="H496">
        <f t="shared" si="119"/>
        <v>6.1375000000000048E-2</v>
      </c>
      <c r="I496">
        <f t="shared" si="107"/>
        <v>66.000000000002274</v>
      </c>
      <c r="J496">
        <f t="shared" si="108"/>
        <v>1.8806448414498293E-2</v>
      </c>
      <c r="K496">
        <f t="shared" si="109"/>
        <v>24.260962677567143</v>
      </c>
      <c r="L496">
        <f t="shared" si="110"/>
        <v>1.7307351044822285E-4</v>
      </c>
      <c r="M496">
        <f>J496/SQRT('Exhaust Gas Math'!$E$14*$B$21*$B$23)</f>
        <v>3.1926925346737123E-4</v>
      </c>
      <c r="N496">
        <f t="shared" si="111"/>
        <v>1.1611157153119719E-2</v>
      </c>
      <c r="O496">
        <f t="shared" si="112"/>
        <v>8.2302418064388825E-5</v>
      </c>
      <c r="P496">
        <f t="shared" si="113"/>
        <v>1</v>
      </c>
      <c r="Q496">
        <f>($B$16/2)*(COS((ACOS((2*'Intake Valve Fxn Scratch'!$B$1)/$B$16-1)/($B$17/2))*(I496-($B$17/2)))+1)*P496</f>
        <v>5.4130037315327922E-3</v>
      </c>
      <c r="R496">
        <f t="shared" si="114"/>
        <v>0.71223733309642001</v>
      </c>
      <c r="S496">
        <f t="shared" si="115"/>
        <v>6.3554361799803382E-5</v>
      </c>
      <c r="T496">
        <f>S496*'Exhaust Gas Math'!$C$14</f>
        <v>7.5293964975027089E-5</v>
      </c>
      <c r="U496">
        <f>(T496/'Exhaust Gas Math'!$B$14)+('Exhaust Gas Math'!$D$10)</f>
        <v>3.0396254796444958E-3</v>
      </c>
      <c r="V496">
        <f>('Exhaust Gas Math'!$E$10*(2.53982214E-12*V495^4 - 0.0000000071629564556*V495^3 + 7.56281407226508E-06*V495^2 - 0.00322508455050905*V495 + 1.62997098133725)*$B$24+T496*'Exhaust Gas Math'!$D$14*$B$23)/('Exhaust Gas Math'!$E$10*(2.53982214E-12*V495^4 - 0.0000000071629564556*V495^3 + 7.56281407226508E-06*V495^2 - 0.00322508455050905*V495 + 1.62997098133725)+T496*'Exhaust Gas Math'!$D$14)</f>
        <v>388.63683565509569</v>
      </c>
      <c r="W496">
        <f>(353.3116967483*V496^-1.0020802909)*('Exhaust Gas Math'!$E$10/(T496+'Exhaust Gas Math'!$E$10))+(357.4500179626*V496^-1.0038444015 )*(T496/(T496+'Exhaust Gas Math'!$E$10))</f>
        <v>0.89880851771818382</v>
      </c>
      <c r="X496">
        <f t="shared" si="116"/>
        <v>-264.51678967324102</v>
      </c>
      <c r="Y496">
        <f t="shared" si="117"/>
        <v>56750.210008282906</v>
      </c>
      <c r="Z496">
        <f t="shared" si="118"/>
        <v>56485.693218609667</v>
      </c>
    </row>
    <row r="497" spans="5:26" x14ac:dyDescent="0.2">
      <c r="E497">
        <f t="shared" si="105"/>
        <v>6.1500000000000048E-2</v>
      </c>
      <c r="F497">
        <f t="shared" si="106"/>
        <v>56589.987553400977</v>
      </c>
      <c r="H497">
        <f t="shared" si="119"/>
        <v>6.1500000000000048E-2</v>
      </c>
      <c r="I497">
        <f t="shared" si="107"/>
        <v>72.000000000002274</v>
      </c>
      <c r="J497">
        <f t="shared" si="108"/>
        <v>2.190416127831539E-2</v>
      </c>
      <c r="K497">
        <f t="shared" si="109"/>
        <v>25.257141232615616</v>
      </c>
      <c r="L497">
        <f t="shared" si="110"/>
        <v>1.9503077584384361E-4</v>
      </c>
      <c r="M497">
        <f>J497/SQRT('Exhaust Gas Math'!$E$14*$B$21*$B$23)</f>
        <v>3.7185783647301261E-4</v>
      </c>
      <c r="N497">
        <f t="shared" si="111"/>
        <v>1.313478138851228E-2</v>
      </c>
      <c r="O497">
        <f t="shared" si="112"/>
        <v>9.3102199441959886E-5</v>
      </c>
      <c r="P497">
        <f t="shared" si="113"/>
        <v>1</v>
      </c>
      <c r="Q497">
        <f>($B$16/2)*(COS((ACOS((2*'Intake Valve Fxn Scratch'!$B$1)/$B$16-1)/($B$17/2))*(I497-($B$17/2)))+1)*P497</f>
        <v>5.7976750092741825E-3</v>
      </c>
      <c r="R497">
        <f t="shared" si="114"/>
        <v>0.76285197490449774</v>
      </c>
      <c r="S497">
        <f t="shared" si="115"/>
        <v>7.6247626066709926E-5</v>
      </c>
      <c r="T497">
        <f>S497*'Exhaust Gas Math'!$C$14</f>
        <v>9.0331897353952836E-5</v>
      </c>
      <c r="U497">
        <f>(T497/'Exhaust Gas Math'!$B$14)+('Exhaust Gas Math'!$D$10)</f>
        <v>3.558711857929817E-3</v>
      </c>
      <c r="V497">
        <f>('Exhaust Gas Math'!$E$10*(2.53982214E-12*V496^4 - 0.0000000071629564556*V496^3 + 7.56281407226508E-06*V496^2 - 0.00322508455050905*V496 + 1.62997098133725)*$B$24+T497*'Exhaust Gas Math'!$D$14*$B$23)/('Exhaust Gas Math'!$E$10*(2.53982214E-12*V496^4 - 0.0000000071629564556*V496^3 + 7.56281407226508E-06*V496^2 - 0.00322508455050905*V496 + 1.62997098133725)+T497*'Exhaust Gas Math'!$D$14)</f>
        <v>374.96490173823361</v>
      </c>
      <c r="W497">
        <f>(353.3116967483*V497^-1.0020802909)*('Exhaust Gas Math'!$E$10/(T497+'Exhaust Gas Math'!$E$10))+(357.4500179626*V497^-1.0038444015 )*(T497/(T497+'Exhaust Gas Math'!$E$10))</f>
        <v>0.93172005993387885</v>
      </c>
      <c r="X497">
        <f t="shared" si="116"/>
        <v>-297.1829132627912</v>
      </c>
      <c r="Y497">
        <f t="shared" si="117"/>
        <v>56887.170466663767</v>
      </c>
      <c r="Z497">
        <f t="shared" si="118"/>
        <v>56589.987553400977</v>
      </c>
    </row>
    <row r="498" spans="5:26" x14ac:dyDescent="0.2">
      <c r="E498">
        <f t="shared" si="105"/>
        <v>6.1625000000000048E-2</v>
      </c>
      <c r="F498">
        <f t="shared" si="106"/>
        <v>56969.761239472347</v>
      </c>
      <c r="H498">
        <f t="shared" si="119"/>
        <v>6.1625000000000048E-2</v>
      </c>
      <c r="I498">
        <f t="shared" si="107"/>
        <v>78.000000000002274</v>
      </c>
      <c r="J498">
        <f t="shared" si="108"/>
        <v>2.5109199401078308E-2</v>
      </c>
      <c r="K498">
        <f t="shared" si="109"/>
        <v>25.976597262922962</v>
      </c>
      <c r="L498">
        <f t="shared" si="110"/>
        <v>2.1774878611735573E-4</v>
      </c>
      <c r="M498">
        <f>J498/SQRT('Exhaust Gas Math'!$E$14*$B$21*$B$23)</f>
        <v>4.2626843576512146E-4</v>
      </c>
      <c r="N498">
        <f t="shared" si="111"/>
        <v>1.4685858367121125E-2</v>
      </c>
      <c r="O498">
        <f t="shared" si="112"/>
        <v>1.0409657185980413E-4</v>
      </c>
      <c r="P498">
        <f t="shared" si="113"/>
        <v>1</v>
      </c>
      <c r="Q498">
        <f>($B$16/2)*(COS((ACOS((2*'Intake Valve Fxn Scratch'!$B$1)/$B$16-1)/($B$17/2))*(I498-($B$17/2)))+1)*P498</f>
        <v>6.1558823592198757E-3</v>
      </c>
      <c r="R498">
        <f t="shared" si="114"/>
        <v>0.80998452094998363</v>
      </c>
      <c r="S498">
        <f t="shared" si="115"/>
        <v>8.9967977842772223E-5</v>
      </c>
      <c r="T498">
        <f>S498*'Exhaust Gas Math'!$C$14</f>
        <v>1.0658663828465449E-4</v>
      </c>
      <c r="U498">
        <f>(T498/'Exhaust Gas Math'!$B$14)+('Exhaust Gas Math'!$D$10)</f>
        <v>4.1198006025173787E-3</v>
      </c>
      <c r="V498">
        <f>('Exhaust Gas Math'!$E$10*(2.53982214E-12*V497^4 - 0.0000000071629564556*V497^3 + 7.56281407226508E-06*V497^2 - 0.00322508455050905*V497 + 1.62997098133725)*$B$24+T498*'Exhaust Gas Math'!$D$14*$B$23)/('Exhaust Gas Math'!$E$10*(2.53982214E-12*V497^4 - 0.0000000071629564556*V497^3 + 7.56281407226508E-06*V497^2 - 0.00322508455050905*V497 + 1.62997098133725)+T498*'Exhaust Gas Math'!$D$14)</f>
        <v>364.20877236267017</v>
      </c>
      <c r="W498">
        <f>(353.3116967483*V498^-1.0020802909)*('Exhaust Gas Math'!$E$10/(T498+'Exhaust Gas Math'!$E$10))+(357.4500179626*V498^-1.0038444015 )*(T498/(T498+'Exhaust Gas Math'!$E$10))</f>
        <v>0.95935385943045215</v>
      </c>
      <c r="X498">
        <f t="shared" si="116"/>
        <v>-323.67812804130193</v>
      </c>
      <c r="Y498">
        <f t="shared" si="117"/>
        <v>57293.439367513653</v>
      </c>
      <c r="Z498">
        <f t="shared" si="118"/>
        <v>56969.761239472347</v>
      </c>
    </row>
    <row r="499" spans="5:26" x14ac:dyDescent="0.2">
      <c r="E499">
        <f t="shared" si="105"/>
        <v>6.1750000000000048E-2</v>
      </c>
      <c r="F499">
        <f t="shared" si="106"/>
        <v>57596.726316007014</v>
      </c>
      <c r="H499">
        <f t="shared" si="119"/>
        <v>6.1750000000000048E-2</v>
      </c>
      <c r="I499">
        <f t="shared" si="107"/>
        <v>84.000000000002274</v>
      </c>
      <c r="J499">
        <f t="shared" si="108"/>
        <v>2.8386447714416702E-2</v>
      </c>
      <c r="K499">
        <f t="shared" si="109"/>
        <v>26.411448257665267</v>
      </c>
      <c r="L499">
        <f t="shared" si="110"/>
        <v>2.4097863799415331E-4</v>
      </c>
      <c r="M499">
        <f>J499/SQRT('Exhaust Gas Math'!$E$14*$B$21*$B$23)</f>
        <v>4.8190491743170321E-4</v>
      </c>
      <c r="N499">
        <f t="shared" si="111"/>
        <v>1.6267973594252711E-2</v>
      </c>
      <c r="O499">
        <f t="shared" si="112"/>
        <v>1.1531095016269649E-4</v>
      </c>
      <c r="P499">
        <f t="shared" si="113"/>
        <v>1</v>
      </c>
      <c r="Q499">
        <f>($B$16/2)*(COS((ACOS((2*'Intake Valve Fxn Scratch'!$B$1)/$B$16-1)/($B$17/2))*(I499-($B$17/2)))+1)*P499</f>
        <v>6.4828804782545782E-3</v>
      </c>
      <c r="R499">
        <f t="shared" si="114"/>
        <v>0.8530105892440234</v>
      </c>
      <c r="S499">
        <f t="shared" si="115"/>
        <v>1.047062885491136E-4</v>
      </c>
      <c r="T499">
        <f>S499*'Exhaust Gas Math'!$C$14</f>
        <v>1.2404737297993653E-4</v>
      </c>
      <c r="U499">
        <f>(T499/'Exhaust Gas Math'!$B$14)+('Exhaust Gas Math'!$D$10)</f>
        <v>4.7225184035281495E-3</v>
      </c>
      <c r="V499">
        <f>('Exhaust Gas Math'!$E$10*(2.53982214E-12*V498^4 - 0.0000000071629564556*V498^3 + 7.56281407226508E-06*V498^2 - 0.00322508455050905*V498 + 1.62997098133725)*$B$24+T499*'Exhaust Gas Math'!$D$14*$B$23)/('Exhaust Gas Math'!$E$10*(2.53982214E-12*V498^4 - 0.0000000071629564556*V498^3 + 7.56281407226508E-06*V498^2 - 0.00322508455050905*V498 + 1.62997098133725)+T499*'Exhaust Gas Math'!$D$14)</f>
        <v>355.58664564492477</v>
      </c>
      <c r="W499">
        <f>(353.3116967483*V499^-1.0020802909)*('Exhaust Gas Math'!$E$10/(T499+'Exhaust Gas Math'!$E$10))+(357.4500179626*V499^-1.0038444015 )*(T499/(T499+'Exhaust Gas Math'!$E$10))</f>
        <v>0.98271548954046462</v>
      </c>
      <c r="X499">
        <f t="shared" si="116"/>
        <v>-342.75376822927444</v>
      </c>
      <c r="Y499">
        <f t="shared" si="117"/>
        <v>57939.480084236289</v>
      </c>
      <c r="Z499">
        <f t="shared" si="118"/>
        <v>57596.726316007014</v>
      </c>
    </row>
    <row r="500" spans="5:26" x14ac:dyDescent="0.2">
      <c r="E500">
        <f t="shared" si="105"/>
        <v>6.1875000000000048E-2</v>
      </c>
      <c r="F500">
        <f t="shared" si="106"/>
        <v>58461.386390703628</v>
      </c>
      <c r="H500">
        <f t="shared" si="119"/>
        <v>6.1875000000000048E-2</v>
      </c>
      <c r="I500">
        <f t="shared" si="107"/>
        <v>90.000000000002274</v>
      </c>
      <c r="J500">
        <f t="shared" si="108"/>
        <v>3.1700000000001345E-2</v>
      </c>
      <c r="K500">
        <f t="shared" si="109"/>
        <v>26.556929898345718</v>
      </c>
      <c r="L500">
        <f t="shared" si="110"/>
        <v>2.6446582035591517E-4</v>
      </c>
      <c r="M500">
        <f>J500/SQRT('Exhaust Gas Math'!$E$14*$B$21*$B$23)</f>
        <v>5.3815771653693682E-4</v>
      </c>
      <c r="N500">
        <f t="shared" si="111"/>
        <v>1.7887450438388512E-2</v>
      </c>
      <c r="O500">
        <f t="shared" si="112"/>
        <v>1.267901557676133E-4</v>
      </c>
      <c r="P500">
        <f t="shared" si="113"/>
        <v>1</v>
      </c>
      <c r="Q500">
        <f>($B$16/2)*(COS((ACOS((2*'Intake Valve Fxn Scratch'!$B$1)/$B$16-1)/($B$17/2))*(I500-($B$17/2)))+1)*P500</f>
        <v>6.7743375033018196E-3</v>
      </c>
      <c r="R500">
        <f t="shared" si="114"/>
        <v>0.89136019780287101</v>
      </c>
      <c r="S500">
        <f t="shared" si="115"/>
        <v>1.2047089578597196E-4</v>
      </c>
      <c r="T500">
        <f>S500*'Exhaust Gas Math'!$C$14</f>
        <v>1.4272397914075465E-4</v>
      </c>
      <c r="U500">
        <f>(T500/'Exhaust Gas Math'!$B$14)+('Exhaust Gas Math'!$D$10)</f>
        <v>5.367206224060359E-3</v>
      </c>
      <c r="V500">
        <f>('Exhaust Gas Math'!$E$10*(2.53982214E-12*V499^4 - 0.0000000071629564556*V499^3 + 7.56281407226508E-06*V499^2 - 0.00322508455050905*V499 + 1.62997098133725)*$B$24+T500*'Exhaust Gas Math'!$D$14*$B$23)/('Exhaust Gas Math'!$E$10*(2.53982214E-12*V499^4 - 0.0000000071629564556*V499^3 + 7.56281407226508E-06*V499^2 - 0.00322508455050905*V499 + 1.62997098133725)+T500*'Exhaust Gas Math'!$D$14)</f>
        <v>348.55789439540251</v>
      </c>
      <c r="W500">
        <f>(353.3116967483*V500^-1.0020802909)*('Exhaust Gas Math'!$E$10/(T500+'Exhaust Gas Math'!$E$10))+(357.4500179626*V500^-1.0038444015 )*(T500/(T500+'Exhaust Gas Math'!$E$10))</f>
        <v>1.0026172215476665</v>
      </c>
      <c r="X500">
        <f t="shared" si="116"/>
        <v>-353.55818742112513</v>
      </c>
      <c r="Y500">
        <f t="shared" si="117"/>
        <v>58814.944578124756</v>
      </c>
      <c r="Z500">
        <f t="shared" si="118"/>
        <v>58461.386390703628</v>
      </c>
    </row>
    <row r="501" spans="5:26" x14ac:dyDescent="0.2">
      <c r="E501">
        <f t="shared" si="105"/>
        <v>6.2000000000000048E-2</v>
      </c>
      <c r="F501">
        <f t="shared" si="106"/>
        <v>59565.331148748286</v>
      </c>
      <c r="H501">
        <f t="shared" si="119"/>
        <v>6.2000000000000048E-2</v>
      </c>
      <c r="I501">
        <f t="shared" si="107"/>
        <v>96.000000000002274</v>
      </c>
      <c r="J501">
        <f t="shared" si="108"/>
        <v>3.5013552285585968E-2</v>
      </c>
      <c r="K501">
        <f t="shared" si="109"/>
        <v>26.411448257665032</v>
      </c>
      <c r="L501">
        <f t="shared" si="110"/>
        <v>2.8795300271767686E-4</v>
      </c>
      <c r="M501">
        <f>J501/SQRT('Exhaust Gas Math'!$E$14*$B$21*$B$23)</f>
        <v>5.9441051564216999E-4</v>
      </c>
      <c r="N501">
        <f t="shared" si="111"/>
        <v>1.9552731033997926E-2</v>
      </c>
      <c r="O501">
        <f t="shared" si="112"/>
        <v>1.38594028367644E-4</v>
      </c>
      <c r="P501">
        <f t="shared" si="113"/>
        <v>1</v>
      </c>
      <c r="Q501">
        <f>($B$16/2)*(COS((ACOS((2*'Intake Valve Fxn Scratch'!$B$1)/$B$16-1)/($B$17/2))*(I501-($B$17/2)))+1)*P501</f>
        <v>7.0263923970904753E-3</v>
      </c>
      <c r="R501">
        <f t="shared" si="114"/>
        <v>0.92452531540664151</v>
      </c>
      <c r="S501">
        <f t="shared" si="115"/>
        <v>1.3728452260657872E-4</v>
      </c>
      <c r="T501">
        <f>S501*'Exhaust Gas Math'!$C$14</f>
        <v>1.626433771660505E-4</v>
      </c>
      <c r="U501">
        <f>(T501/'Exhaust Gas Math'!$B$14)+('Exhaust Gas Math'!$D$10)</f>
        <v>6.0547933150267332E-3</v>
      </c>
      <c r="V501">
        <f>('Exhaust Gas Math'!$E$10*(2.53982214E-12*V500^4 - 0.0000000071629564556*V500^3 + 7.56281407226508E-06*V500^2 - 0.00322508455050905*V500 + 1.62997098133725)*$B$24+T501*'Exhaust Gas Math'!$D$14*$B$23)/('Exhaust Gas Math'!$E$10*(2.53982214E-12*V500^4 - 0.0000000071629564556*V500^3 + 7.56281407226508E-06*V500^2 - 0.00322508455050905*V500 + 1.62997098133725)+T501*'Exhaust Gas Math'!$D$14)</f>
        <v>342.74190047657794</v>
      </c>
      <c r="W501">
        <f>(353.3116967483*V501^-1.0020802909)*('Exhaust Gas Math'!$E$10/(T501+'Exhaust Gas Math'!$E$10))+(357.4500179626*V501^-1.0038444015 )*(T501/(T501+'Exhaust Gas Math'!$E$10))</f>
        <v>1.0197038056496741</v>
      </c>
      <c r="X501">
        <f t="shared" si="116"/>
        <v>-355.65463817771627</v>
      </c>
      <c r="Y501">
        <f t="shared" si="117"/>
        <v>59920.985786926001</v>
      </c>
      <c r="Z501">
        <f t="shared" si="118"/>
        <v>59565.331148748286</v>
      </c>
    </row>
    <row r="502" spans="5:26" x14ac:dyDescent="0.2">
      <c r="E502">
        <f t="shared" si="105"/>
        <v>6.2125000000000048E-2</v>
      </c>
      <c r="F502">
        <f t="shared" si="106"/>
        <v>60916.085700398595</v>
      </c>
      <c r="H502">
        <f t="shared" si="119"/>
        <v>6.2125000000000048E-2</v>
      </c>
      <c r="I502">
        <f t="shared" si="107"/>
        <v>102.00000000000227</v>
      </c>
      <c r="J502">
        <f t="shared" si="108"/>
        <v>3.829080059892432E-2</v>
      </c>
      <c r="K502">
        <f t="shared" si="109"/>
        <v>25.976597262922493</v>
      </c>
      <c r="L502">
        <f t="shared" si="110"/>
        <v>3.1118285459447409E-4</v>
      </c>
      <c r="M502">
        <f>J502/SQRT('Exhaust Gas Math'!$E$14*$B$21*$B$23)</f>
        <v>6.5004699730875114E-4</v>
      </c>
      <c r="N502">
        <f t="shared" si="111"/>
        <v>2.1273748626322794E-2</v>
      </c>
      <c r="O502">
        <f t="shared" si="112"/>
        <v>1.5079297697472851E-4</v>
      </c>
      <c r="P502">
        <f t="shared" si="113"/>
        <v>1</v>
      </c>
      <c r="Q502">
        <f>($B$16/2)*(COS((ACOS((2*'Intake Valve Fxn Scratch'!$B$1)/$B$16-1)/($B$17/2))*(I502-($B$17/2)))+1)*P502</f>
        <v>7.235706096720522E-3</v>
      </c>
      <c r="R502">
        <f t="shared" si="114"/>
        <v>0.95206659167375285</v>
      </c>
      <c r="S502">
        <f t="shared" si="115"/>
        <v>1.5517853816190733E-4</v>
      </c>
      <c r="T502">
        <f>S502*'Exhaust Gas Math'!$C$14</f>
        <v>1.8384273063811496E-4</v>
      </c>
      <c r="U502">
        <f>(T502/'Exhaust Gas Math'!$B$14)+('Exhaust Gas Math'!$D$10)</f>
        <v>6.7865625063303044E-3</v>
      </c>
      <c r="V502">
        <f>('Exhaust Gas Math'!$E$10*(2.53982214E-12*V501^4 - 0.0000000071629564556*V501^3 + 7.56281407226508E-06*V501^2 - 0.00322508455050905*V501 + 1.62997098133725)*$B$24+T502*'Exhaust Gas Math'!$D$14*$B$23)/('Exhaust Gas Math'!$E$10*(2.53982214E-12*V501^4 - 0.0000000071629564556*V501^3 + 7.56281407226508E-06*V501^2 - 0.00322508455050905*V501 + 1.62997098133725)+T502*'Exhaust Gas Math'!$D$14)</f>
        <v>337.86639385525302</v>
      </c>
      <c r="W502">
        <f>(353.3116967483*V502^-1.0020802909)*('Exhaust Gas Math'!$E$10/(T502+'Exhaust Gas Math'!$E$10))+(357.4500179626*V502^-1.0038444015 )*(T502/(T502+'Exhaust Gas Math'!$E$10))</f>
        <v>1.0344817825746435</v>
      </c>
      <c r="X502">
        <f t="shared" si="116"/>
        <v>-349.02567346251618</v>
      </c>
      <c r="Y502">
        <f t="shared" si="117"/>
        <v>61265.111373861109</v>
      </c>
      <c r="Z502">
        <f t="shared" si="118"/>
        <v>60916.085700398595</v>
      </c>
    </row>
    <row r="503" spans="5:26" x14ac:dyDescent="0.2">
      <c r="E503">
        <f t="shared" si="105"/>
        <v>6.2250000000000048E-2</v>
      </c>
      <c r="F503">
        <f t="shared" si="106"/>
        <v>62523.552926738994</v>
      </c>
      <c r="H503">
        <f t="shared" si="119"/>
        <v>6.2250000000000048E-2</v>
      </c>
      <c r="I503">
        <f t="shared" si="107"/>
        <v>108.00000000000227</v>
      </c>
      <c r="J503">
        <f t="shared" si="108"/>
        <v>4.1495838721687162E-2</v>
      </c>
      <c r="K503">
        <f t="shared" si="109"/>
        <v>25.25714123261492</v>
      </c>
      <c r="L503">
        <f t="shared" si="110"/>
        <v>3.3390086486798575E-4</v>
      </c>
      <c r="M503">
        <f>J503/SQRT('Exhaust Gas Math'!$E$14*$B$21*$B$23)</f>
        <v>7.0445759660085858E-4</v>
      </c>
      <c r="N503">
        <f t="shared" si="111"/>
        <v>2.3061282130946485E-2</v>
      </c>
      <c r="O503">
        <f t="shared" si="112"/>
        <v>1.6346340489690277E-4</v>
      </c>
      <c r="P503">
        <f t="shared" si="113"/>
        <v>1</v>
      </c>
      <c r="Q503">
        <f>($B$16/2)*(COS((ACOS((2*'Intake Valve Fxn Scratch'!$B$1)/$B$16-1)/($B$17/2))*(I503-($B$17/2)))+1)*P503</f>
        <v>7.3995057474443406E-3</v>
      </c>
      <c r="R503">
        <f t="shared" si="114"/>
        <v>0.973619177295308</v>
      </c>
      <c r="S503">
        <f t="shared" si="115"/>
        <v>1.7418487777873191E-4</v>
      </c>
      <c r="T503">
        <f>S503*'Exhaust Gas Math'!$C$14</f>
        <v>2.0635987389762113E-4</v>
      </c>
      <c r="U503">
        <f>(T503/'Exhaust Gas Math'!$B$14)+('Exhaust Gas Math'!$D$10)</f>
        <v>7.5638197814254437E-3</v>
      </c>
      <c r="V503">
        <f>('Exhaust Gas Math'!$E$10*(2.53982214E-12*V502^4 - 0.0000000071629564556*V502^3 + 7.56281407226508E-06*V502^2 - 0.00322508455050905*V502 + 1.62997098133725)*$B$24+T503*'Exhaust Gas Math'!$D$14*$B$23)/('Exhaust Gas Math'!$E$10*(2.53982214E-12*V502^4 - 0.0000000071629564556*V502^3 + 7.56281407226508E-06*V502^2 - 0.00322508455050905*V502 + 1.62997098133725)+T503*'Exhaust Gas Math'!$D$14)</f>
        <v>333.73383668604475</v>
      </c>
      <c r="W503">
        <f>(353.3116967483*V503^-1.0020802909)*('Exhaust Gas Math'!$E$10/(T503+'Exhaust Gas Math'!$E$10))+(357.4500179626*V503^-1.0038444015 )*(T503/(T503+'Exhaust Gas Math'!$E$10))</f>
        <v>1.0473467888840571</v>
      </c>
      <c r="X503">
        <f t="shared" si="116"/>
        <v>-334.06339876278412</v>
      </c>
      <c r="Y503">
        <f t="shared" si="117"/>
        <v>62857.616325501775</v>
      </c>
      <c r="Z503">
        <f t="shared" si="118"/>
        <v>62523.552926738994</v>
      </c>
    </row>
    <row r="504" spans="5:26" x14ac:dyDescent="0.2">
      <c r="E504">
        <f t="shared" si="105"/>
        <v>6.2375000000000048E-2</v>
      </c>
      <c r="F504">
        <f t="shared" si="106"/>
        <v>64397.461679201078</v>
      </c>
      <c r="H504">
        <f t="shared" si="119"/>
        <v>6.2375000000000048E-2</v>
      </c>
      <c r="I504">
        <f t="shared" si="107"/>
        <v>114.00000000000227</v>
      </c>
      <c r="J504">
        <f t="shared" si="108"/>
        <v>4.4593551585504161E-2</v>
      </c>
      <c r="K504">
        <f t="shared" si="109"/>
        <v>24.260962677566226</v>
      </c>
      <c r="L504">
        <f t="shared" si="110"/>
        <v>3.558581302636058E-4</v>
      </c>
      <c r="M504">
        <f>J504/SQRT('Exhaust Gas Math'!$E$14*$B$21*$B$23)</f>
        <v>7.5704617960649834E-4</v>
      </c>
      <c r="N504">
        <f t="shared" si="111"/>
        <v>2.492627952317638E-2</v>
      </c>
      <c r="O504">
        <f t="shared" si="112"/>
        <v>1.7668291377445321E-4</v>
      </c>
      <c r="P504">
        <f t="shared" si="113"/>
        <v>1</v>
      </c>
      <c r="Q504">
        <f>($B$16/2)*(COS((ACOS((2*'Intake Valve Fxn Scratch'!$B$1)/$B$16-1)/($B$17/2))*(I504-($B$17/2)))+1)*P504</f>
        <v>7.5156214356826029E-3</v>
      </c>
      <c r="R504">
        <f t="shared" si="114"/>
        <v>0.98889755732665829</v>
      </c>
      <c r="S504">
        <f t="shared" si="115"/>
        <v>1.943260483744205E-4</v>
      </c>
      <c r="T504">
        <f>S504*'Exhaust Gas Math'!$C$14</f>
        <v>2.3022147128356978E-4</v>
      </c>
      <c r="U504">
        <f>(T504/'Exhaust Gas Math'!$B$14)+('Exhaust Gas Math'!$D$10)</f>
        <v>8.3874855524281589E-3</v>
      </c>
      <c r="V504">
        <f>('Exhaust Gas Math'!$E$10*(2.53982214E-12*V503^4 - 0.0000000071629564556*V503^3 + 7.56281407226508E-06*V503^2 - 0.00322508455050905*V503 + 1.62997098133725)*$B$24+T504*'Exhaust Gas Math'!$D$14*$B$23)/('Exhaust Gas Math'!$E$10*(2.53982214E-12*V503^4 - 0.0000000071629564556*V503^3 + 7.56281407226508E-06*V503^2 - 0.00322508455050905*V503 + 1.62997098133725)+T504*'Exhaust Gas Math'!$D$14)</f>
        <v>330.19903763216547</v>
      </c>
      <c r="W504">
        <f>(353.3116967483*V504^-1.0020802909)*('Exhaust Gas Math'!$E$10/(T504+'Exhaust Gas Math'!$E$10))+(357.4500179626*V504^-1.0038444015 )*(T504/(T504+'Exhaust Gas Math'!$E$10))</f>
        <v>1.0586070874359654</v>
      </c>
      <c r="X504">
        <f t="shared" si="116"/>
        <v>-311.54505411760999</v>
      </c>
      <c r="Y504">
        <f t="shared" si="117"/>
        <v>64709.006733318689</v>
      </c>
      <c r="Z504">
        <f t="shared" si="118"/>
        <v>64397.461679201078</v>
      </c>
    </row>
    <row r="505" spans="5:26" x14ac:dyDescent="0.2">
      <c r="E505">
        <f t="shared" si="105"/>
        <v>6.2500000000000042E-2</v>
      </c>
      <c r="F505">
        <f t="shared" si="106"/>
        <v>66545.464461170006</v>
      </c>
      <c r="H505">
        <f t="shared" si="119"/>
        <v>6.2500000000000042E-2</v>
      </c>
      <c r="I505">
        <f t="shared" si="107"/>
        <v>120.00000000000182</v>
      </c>
      <c r="J505">
        <f t="shared" si="108"/>
        <v>4.755000000000105E-2</v>
      </c>
      <c r="K505">
        <f t="shared" si="109"/>
        <v>22.998975938489373</v>
      </c>
      <c r="L505">
        <f t="shared" si="110"/>
        <v>3.7681408238680533E-4</v>
      </c>
      <c r="M505">
        <f>J505/SQRT('Exhaust Gas Math'!$E$14*$B$21*$B$23)</f>
        <v>8.0723657480538875E-4</v>
      </c>
      <c r="N505">
        <f t="shared" si="111"/>
        <v>2.6879134705681509E-2</v>
      </c>
      <c r="O505">
        <f t="shared" si="112"/>
        <v>1.9052517785978268E-4</v>
      </c>
      <c r="P505">
        <f t="shared" si="113"/>
        <v>1</v>
      </c>
      <c r="Q505">
        <f>($B$16/2)*(COS((ACOS((2*'Intake Valve Fxn Scratch'!$B$1)/$B$16-1)/($B$17/2))*(I505-($B$17/2)))+1)*P505</f>
        <v>7.5825149346590648E-3</v>
      </c>
      <c r="R505">
        <f t="shared" si="114"/>
        <v>0.99769933350777174</v>
      </c>
      <c r="S505">
        <f t="shared" si="115"/>
        <v>2.1560375887123351E-4</v>
      </c>
      <c r="T505">
        <f>S505*'Exhaust Gas Math'!$C$14</f>
        <v>2.554295473860783E-4</v>
      </c>
      <c r="U505">
        <f>(T505/'Exhaust Gas Math'!$B$14)+('Exhaust Gas Math'!$D$10)</f>
        <v>9.2576297050863746E-3</v>
      </c>
      <c r="V505">
        <f>('Exhaust Gas Math'!$E$10*(2.53982214E-12*V504^4 - 0.0000000071629564556*V504^3 + 7.56281407226508E-06*V504^2 - 0.00322508455050905*V504 + 1.62997098133725)*$B$24+T505*'Exhaust Gas Math'!$D$14*$B$23)/('Exhaust Gas Math'!$E$10*(2.53982214E-12*V504^4 - 0.0000000071629564556*V504^3 + 7.56281407226508E-06*V504^2 - 0.00322508455050905*V504 + 1.62997098133725)+T505*'Exhaust Gas Math'!$D$14)</f>
        <v>327.15391727288818</v>
      </c>
      <c r="W505">
        <f>(353.3116967483*V505^-1.0020802909)*('Exhaust Gas Math'!$E$10/(T505+'Exhaust Gas Math'!$E$10))+(357.4500179626*V505^-1.0038444015 )*(T505/(T505+'Exhaust Gas Math'!$E$10))</f>
        <v>1.0685030772757313</v>
      </c>
      <c r="X505">
        <f t="shared" si="116"/>
        <v>-282.5938976035668</v>
      </c>
      <c r="Y505">
        <f t="shared" si="117"/>
        <v>66828.058358773575</v>
      </c>
      <c r="Z505">
        <f t="shared" si="118"/>
        <v>66545.464461170006</v>
      </c>
    </row>
    <row r="506" spans="5:26" x14ac:dyDescent="0.2">
      <c r="E506">
        <f t="shared" si="105"/>
        <v>6.2625000000000042E-2</v>
      </c>
      <c r="F506">
        <f t="shared" si="106"/>
        <v>68971.67263547222</v>
      </c>
      <c r="H506">
        <f t="shared" si="119"/>
        <v>6.2625000000000042E-2</v>
      </c>
      <c r="I506">
        <f t="shared" si="107"/>
        <v>126.00000000000182</v>
      </c>
      <c r="J506">
        <f t="shared" si="108"/>
        <v>5.0332792497672391E-2</v>
      </c>
      <c r="K506">
        <f t="shared" si="109"/>
        <v>21.485007606185224</v>
      </c>
      <c r="L506">
        <f t="shared" si="110"/>
        <v>3.9653912344081042E-4</v>
      </c>
      <c r="M506">
        <f>J506/SQRT('Exhaust Gas Math'!$E$14*$B$21*$B$23)</f>
        <v>8.5447888572472207E-4</v>
      </c>
      <c r="N506">
        <f t="shared" si="111"/>
        <v>2.8928903021831546E-2</v>
      </c>
      <c r="O506">
        <f t="shared" si="112"/>
        <v>2.0505438340460573E-4</v>
      </c>
      <c r="P506">
        <f t="shared" si="113"/>
        <v>1</v>
      </c>
      <c r="Q506">
        <f>($B$16/2)*(COS((ACOS((2*'Intake Valve Fxn Scratch'!$B$1)/$B$16-1)/($B$17/2))*(I506-($B$17/2)))+1)*P506</f>
        <v>7.5993000818504585E-3</v>
      </c>
      <c r="R506">
        <f t="shared" si="114"/>
        <v>0.99990790550663933</v>
      </c>
      <c r="S506">
        <f t="shared" si="115"/>
        <v>2.3798684432652895E-4</v>
      </c>
      <c r="T506">
        <f>S506*'Exhaust Gas Math'!$C$14</f>
        <v>2.8194718055204093E-4</v>
      </c>
      <c r="U506">
        <f>(T506/'Exhaust Gas Math'!$B$14)+('Exhaust Gas Math'!$D$10)</f>
        <v>1.0172977760521743E-2</v>
      </c>
      <c r="V506">
        <f>('Exhaust Gas Math'!$E$10*(2.53982214E-12*V505^4 - 0.0000000071629564556*V505^3 + 7.56281407226508E-06*V505^2 - 0.00322508455050905*V505 + 1.62997098133725)*$B$24+T506*'Exhaust Gas Math'!$D$14*$B$23)/('Exhaust Gas Math'!$E$10*(2.53982214E-12*V505^4 - 0.0000000071629564556*V505^3 + 7.56281407226508E-06*V505^2 - 0.00322508455050905*V505 + 1.62997098133725)+T506*'Exhaust Gas Math'!$D$14)</f>
        <v>324.51694467130585</v>
      </c>
      <c r="W506">
        <f>(353.3116967483*V506^-1.0020802909)*('Exhaust Gas Math'!$E$10/(T506+'Exhaust Gas Math'!$E$10))+(357.4500179626*V506^-1.0038444015 )*(T506/(T506+'Exhaust Gas Math'!$E$10))</f>
        <v>1.0772230975915986</v>
      </c>
      <c r="X506">
        <f t="shared" si="116"/>
        <v>-248.62608120811697</v>
      </c>
      <c r="Y506">
        <f t="shared" si="117"/>
        <v>69220.298716680336</v>
      </c>
      <c r="Z506">
        <f t="shared" si="118"/>
        <v>68971.67263547222</v>
      </c>
    </row>
    <row r="507" spans="5:26" x14ac:dyDescent="0.2">
      <c r="E507">
        <f t="shared" si="105"/>
        <v>6.2750000000000042E-2</v>
      </c>
      <c r="F507">
        <f t="shared" si="106"/>
        <v>71675.513123817305</v>
      </c>
      <c r="H507">
        <f t="shared" si="119"/>
        <v>6.2750000000000042E-2</v>
      </c>
      <c r="I507">
        <f t="shared" si="107"/>
        <v>132.00000000000182</v>
      </c>
      <c r="J507">
        <f t="shared" si="108"/>
        <v>5.2911440221576733E-2</v>
      </c>
      <c r="K507">
        <f t="shared" si="109"/>
        <v>19.735645034520822</v>
      </c>
      <c r="L507">
        <f t="shared" si="110"/>
        <v>4.148171417481018E-4</v>
      </c>
      <c r="M507">
        <f>J507/SQRT('Exhaust Gas Math'!$E$14*$B$21*$B$23)</f>
        <v>8.9825551571997349E-4</v>
      </c>
      <c r="N507">
        <f t="shared" si="111"/>
        <v>3.1082443968385158E-2</v>
      </c>
      <c r="O507">
        <f t="shared" si="112"/>
        <v>2.2031915202023103E-4</v>
      </c>
      <c r="P507">
        <f t="shared" si="113"/>
        <v>1</v>
      </c>
      <c r="Q507">
        <f>($B$16/2)*(COS((ACOS((2*'Intake Valve Fxn Scratch'!$B$1)/$B$16-1)/($B$17/2))*(I507-($B$17/2)))+1)*P507</f>
        <v>7.5657545183038678E-3</v>
      </c>
      <c r="R507">
        <f t="shared" si="114"/>
        <v>0.99549401556629835</v>
      </c>
      <c r="S507">
        <f t="shared" si="115"/>
        <v>2.6139929967974602E-4</v>
      </c>
      <c r="T507">
        <f>S507*'Exhaust Gas Math'!$C$14</f>
        <v>3.096843262557047E-4</v>
      </c>
      <c r="U507">
        <f>(T507/'Exhaust Gas Math'!$B$14)+('Exhaust Gas Math'!$D$10)</f>
        <v>1.1130421519709308E-2</v>
      </c>
      <c r="V507">
        <f>('Exhaust Gas Math'!$E$10*(2.53982214E-12*V506^4 - 0.0000000071629564556*V506^3 + 7.56281407226508E-06*V506^2 - 0.00322508455050905*V506 + 1.62997098133725)*$B$24+T507*'Exhaust Gas Math'!$D$14*$B$23)/('Exhaust Gas Math'!$E$10*(2.53982214E-12*V506^4 - 0.0000000071629564556*V506^3 + 7.56281407226508E-06*V506^2 - 0.00322508455050905*V506 + 1.62997098133725)+T507*'Exhaust Gas Math'!$D$14)</f>
        <v>322.2257073262744</v>
      </c>
      <c r="W507">
        <f>(353.3116967483*V507^-1.0020802909)*('Exhaust Gas Math'!$E$10/(T507+'Exhaust Gas Math'!$E$10))+(357.4500179626*V507^-1.0038444015 )*(T507/(T507+'Exhaust Gas Math'!$E$10))</f>
        <v>1.0849159994158699</v>
      </c>
      <c r="X507">
        <f t="shared" si="116"/>
        <v>-211.28505014124386</v>
      </c>
      <c r="Y507">
        <f t="shared" si="117"/>
        <v>71886.798173958552</v>
      </c>
      <c r="Z507">
        <f t="shared" si="118"/>
        <v>71675.513123817305</v>
      </c>
    </row>
    <row r="508" spans="5:26" x14ac:dyDescent="0.2">
      <c r="E508">
        <f t="shared" si="105"/>
        <v>6.2875000000000042E-2</v>
      </c>
      <c r="F508">
        <f t="shared" si="106"/>
        <v>74650.859585359925</v>
      </c>
      <c r="H508">
        <f t="shared" si="119"/>
        <v>6.2875000000000042E-2</v>
      </c>
      <c r="I508">
        <f t="shared" si="107"/>
        <v>138.00000000000182</v>
      </c>
      <c r="J508">
        <f t="shared" si="108"/>
        <v>5.5257690967634249E-2</v>
      </c>
      <c r="K508">
        <f t="shared" si="109"/>
        <v>17.770054605908971</v>
      </c>
      <c r="L508">
        <f t="shared" si="110"/>
        <v>4.3144787951518361E-4</v>
      </c>
      <c r="M508">
        <f>J508/SQRT('Exhaust Gas Math'!$E$14*$B$21*$B$23)</f>
        <v>9.380868388720663E-4</v>
      </c>
      <c r="N508">
        <f t="shared" si="111"/>
        <v>3.3343486332452842E-2</v>
      </c>
      <c r="O508">
        <f t="shared" si="112"/>
        <v>2.3634591416415684E-4</v>
      </c>
      <c r="P508">
        <f t="shared" si="113"/>
        <v>1</v>
      </c>
      <c r="Q508">
        <f>($B$16/2)*(COS((ACOS((2*'Intake Valve Fxn Scratch'!$B$1)/$B$16-1)/($B$17/2))*(I508-($B$17/2)))+1)*P508</f>
        <v>7.4823226343067222E-3</v>
      </c>
      <c r="R508">
        <f t="shared" si="114"/>
        <v>0.98451613609298971</v>
      </c>
      <c r="S508">
        <f t="shared" si="115"/>
        <v>2.8570939787451186E-4</v>
      </c>
      <c r="T508">
        <f>S508*'Exhaust Gas Math'!$C$14</f>
        <v>3.3848492514743696E-4</v>
      </c>
      <c r="U508">
        <f>(T508/'Exhaust Gas Math'!$B$14)+('Exhaust Gas Math'!$D$10)</f>
        <v>1.2124574053079425E-2</v>
      </c>
      <c r="V508">
        <f>('Exhaust Gas Math'!$E$10*(2.53982214E-12*V507^4 - 0.0000000071629564556*V507^3 + 7.56281407226508E-06*V507^2 - 0.00322508455050905*V507 + 1.62997098133725)*$B$24+T508*'Exhaust Gas Math'!$D$14*$B$23)/('Exhaust Gas Math'!$E$10*(2.53982214E-12*V507^4 - 0.0000000071629564556*V507^3 + 7.56281407226508E-06*V507^2 - 0.00322508455050905*V507 + 1.62997098133725)+T508*'Exhaust Gas Math'!$D$14)</f>
        <v>320.23163753901127</v>
      </c>
      <c r="W508">
        <f>(353.3116967483*V508^-1.0020802909)*('Exhaust Gas Math'!$E$10/(T508+'Exhaust Gas Math'!$E$10))+(357.4500179626*V508^-1.0038444015 )*(T508/(T508+'Exhaust Gas Math'!$E$10))</f>
        <v>1.0917009680645606</v>
      </c>
      <c r="X508">
        <f t="shared" si="116"/>
        <v>-172.36584963966638</v>
      </c>
      <c r="Y508">
        <f t="shared" si="117"/>
        <v>74823.225434999593</v>
      </c>
      <c r="Z508">
        <f t="shared" si="118"/>
        <v>74650.859585359925</v>
      </c>
    </row>
    <row r="509" spans="5:26" x14ac:dyDescent="0.2">
      <c r="E509">
        <f t="shared" si="105"/>
        <v>6.3000000000000042E-2</v>
      </c>
      <c r="F509">
        <f t="shared" si="106"/>
        <v>77885.444631779261</v>
      </c>
      <c r="H509">
        <f t="shared" si="119"/>
        <v>6.3000000000000042E-2</v>
      </c>
      <c r="I509">
        <f t="shared" si="107"/>
        <v>144.00000000000182</v>
      </c>
      <c r="J509">
        <f t="shared" si="108"/>
        <v>5.7345838721686589E-2</v>
      </c>
      <c r="K509">
        <f t="shared" si="109"/>
        <v>15.609771740411787</v>
      </c>
      <c r="L509">
        <f t="shared" si="110"/>
        <v>4.4624912689887391E-4</v>
      </c>
      <c r="M509">
        <f>J509/SQRT('Exhaust Gas Math'!$E$14*$B$21*$B$23)</f>
        <v>9.7353645486930585E-4</v>
      </c>
      <c r="N509">
        <f t="shared" si="111"/>
        <v>3.5711621293391026E-2</v>
      </c>
      <c r="O509">
        <f t="shared" si="112"/>
        <v>2.5313177202636501E-4</v>
      </c>
      <c r="P509">
        <f t="shared" si="113"/>
        <v>1</v>
      </c>
      <c r="Q509">
        <f>($B$16/2)*(COS((ACOS((2*'Intake Valve Fxn Scratch'!$B$1)/$B$16-1)/($B$17/2))*(I509-($B$17/2)))+1)*P509</f>
        <v>7.35010968238694E-3</v>
      </c>
      <c r="R509">
        <f t="shared" si="114"/>
        <v>0.96711969505091311</v>
      </c>
      <c r="S509">
        <f t="shared" si="115"/>
        <v>3.1072101960654373E-4</v>
      </c>
      <c r="T509">
        <f>S509*'Exhaust Gas Math'!$C$14</f>
        <v>3.681166312542877E-4</v>
      </c>
      <c r="U509">
        <f>(T509/'Exhaust Gas Math'!$B$14)+('Exhaust Gas Math'!$D$10)</f>
        <v>1.314741513374393E-2</v>
      </c>
      <c r="V509">
        <f>('Exhaust Gas Math'!$E$10*(2.53982214E-12*V508^4 - 0.0000000071629564556*V508^3 + 7.56281407226508E-06*V508^2 - 0.00322508455050905*V508 + 1.62997098133725)*$B$24+T509*'Exhaust Gas Math'!$D$14*$B$23)/('Exhaust Gas Math'!$E$10*(2.53982214E-12*V508^4 - 0.0000000071629564556*V508^3 + 7.56281407226508E-06*V508^2 - 0.00322508455050905*V508 + 1.62997098133725)+T509*'Exhaust Gas Math'!$D$14)</f>
        <v>318.49625551449566</v>
      </c>
      <c r="W509">
        <f>(353.3116967483*V509^-1.0020802909)*('Exhaust Gas Math'!$E$10/(T509+'Exhaust Gas Math'!$E$10))+(357.4500179626*V509^-1.0038444015 )*(T509/(T509+'Exhaust Gas Math'!$E$10))</f>
        <v>1.097675046060905</v>
      </c>
      <c r="X509">
        <f t="shared" si="116"/>
        <v>-133.73248066295349</v>
      </c>
      <c r="Y509">
        <f t="shared" si="117"/>
        <v>78019.177112442208</v>
      </c>
      <c r="Z509">
        <f t="shared" si="118"/>
        <v>77885.444631779261</v>
      </c>
    </row>
    <row r="510" spans="5:26" x14ac:dyDescent="0.2">
      <c r="E510">
        <f t="shared" si="105"/>
        <v>6.3125000000000042E-2</v>
      </c>
      <c r="F510">
        <f t="shared" si="106"/>
        <v>81360.603047185112</v>
      </c>
      <c r="H510">
        <f t="shared" si="119"/>
        <v>6.3125000000000042E-2</v>
      </c>
      <c r="I510">
        <f t="shared" si="107"/>
        <v>150.00000000000182</v>
      </c>
      <c r="J510">
        <f t="shared" si="108"/>
        <v>5.9153005299967351E-2</v>
      </c>
      <c r="K510">
        <f t="shared" si="109"/>
        <v>13.278464949171912</v>
      </c>
      <c r="L510">
        <f t="shared" si="110"/>
        <v>4.5905871833547697E-4</v>
      </c>
      <c r="M510">
        <f>J510/SQRT('Exhaust Gas Math'!$E$14*$B$21*$B$23)</f>
        <v>1.0042159703005174E-3</v>
      </c>
      <c r="N510">
        <f t="shared" si="111"/>
        <v>3.8181243154759778E-2</v>
      </c>
      <c r="O510">
        <f t="shared" si="112"/>
        <v>2.7063699120606703E-4</v>
      </c>
      <c r="P510">
        <f t="shared" si="113"/>
        <v>1</v>
      </c>
      <c r="Q510">
        <f>($B$16/2)*(COS((ACOS((2*'Intake Valve Fxn Scratch'!$B$1)/$B$16-1)/($B$17/2))*(I510-($B$17/2)))+1)*P510</f>
        <v>7.1708671356304904E-3</v>
      </c>
      <c r="R510">
        <f t="shared" si="114"/>
        <v>0.94353514942506456</v>
      </c>
      <c r="S510">
        <f t="shared" si="115"/>
        <v>3.3616843735874858E-4</v>
      </c>
      <c r="T510">
        <f>S510*'Exhaust Gas Math'!$C$14</f>
        <v>3.9826463253506405E-4</v>
      </c>
      <c r="U510">
        <f>(T510/'Exhaust Gas Math'!$B$14)+('Exhaust Gas Math'!$D$10)</f>
        <v>1.4188077932528064E-2</v>
      </c>
      <c r="V510">
        <f>('Exhaust Gas Math'!$E$10*(2.53982214E-12*V509^4 - 0.0000000071629564556*V509^3 + 7.56281407226508E-06*V509^2 - 0.00322508455050905*V509 + 1.62997098133725)*$B$24+T510*'Exhaust Gas Math'!$D$14*$B$23)/('Exhaust Gas Math'!$E$10*(2.53982214E-12*V509^4 - 0.0000000071629564556*V509^3 + 7.56281407226508E-06*V509^2 - 0.00322508455050905*V509 + 1.62997098133725)+T510*'Exhaust Gas Math'!$D$14)</f>
        <v>316.98849515175715</v>
      </c>
      <c r="W510">
        <f>(353.3116967483*V510^-1.0020802909)*('Exhaust Gas Math'!$E$10/(T510+'Exhaust Gas Math'!$E$10))+(357.4500179626*V510^-1.0038444015 )*(T510/(T510+'Exhaust Gas Math'!$E$10))</f>
        <v>1.1029187687733433</v>
      </c>
      <c r="X510">
        <f t="shared" si="116"/>
        <v>-97.232012471882271</v>
      </c>
      <c r="Y510">
        <f t="shared" si="117"/>
        <v>81457.835059656994</v>
      </c>
      <c r="Z510">
        <f t="shared" si="118"/>
        <v>81360.603047185112</v>
      </c>
    </row>
    <row r="511" spans="5:26" x14ac:dyDescent="0.2">
      <c r="E511">
        <f t="shared" si="105"/>
        <v>6.3250000000000042E-2</v>
      </c>
      <c r="F511">
        <f t="shared" si="106"/>
        <v>85051.43059296337</v>
      </c>
      <c r="H511">
        <f t="shared" si="119"/>
        <v>6.3250000000000042E-2</v>
      </c>
      <c r="I511">
        <f t="shared" si="107"/>
        <v>156.00000000000182</v>
      </c>
      <c r="J511">
        <f t="shared" si="108"/>
        <v>6.0659391007270892E-2</v>
      </c>
      <c r="K511">
        <f t="shared" si="109"/>
        <v>10.80167651725165</v>
      </c>
      <c r="L511">
        <f t="shared" si="110"/>
        <v>4.6973630926063338E-4</v>
      </c>
      <c r="M511">
        <f>J511/SQRT('Exhaust Gas Math'!$E$14*$B$21*$B$23)</f>
        <v>1.0297892539745336E-3</v>
      </c>
      <c r="N511">
        <f t="shared" si="111"/>
        <v>4.0740475102977784E-2</v>
      </c>
      <c r="O511">
        <f t="shared" si="112"/>
        <v>2.8877738625440941E-4</v>
      </c>
      <c r="P511">
        <f t="shared" si="113"/>
        <v>1</v>
      </c>
      <c r="Q511">
        <f>($B$16/2)*(COS((ACOS((2*'Intake Valve Fxn Scratch'!$B$1)/$B$16-1)/($B$17/2))*(I511-($B$17/2)))+1)*P511</f>
        <v>6.9469694852800764E-3</v>
      </c>
      <c r="R511">
        <f t="shared" si="114"/>
        <v>0.9140749322736943</v>
      </c>
      <c r="S511">
        <f t="shared" si="115"/>
        <v>3.6171583233701564E-4</v>
      </c>
      <c r="T511">
        <f>S511*'Exhaust Gas Math'!$C$14</f>
        <v>4.2853107858570745E-4</v>
      </c>
      <c r="U511">
        <f>(T511/'Exhaust Gas Math'!$B$14)+('Exhaust Gas Math'!$D$10)</f>
        <v>1.5232829263237191E-2</v>
      </c>
      <c r="V511">
        <f>('Exhaust Gas Math'!$E$10*(2.53982214E-12*V510^4 - 0.0000000071629564556*V510^3 + 7.56281407226508E-06*V510^2 - 0.00322508455050905*V510 + 1.62997098133725)*$B$24+T511*'Exhaust Gas Math'!$D$14*$B$23)/('Exhaust Gas Math'!$E$10*(2.53982214E-12*V510^4 - 0.0000000071629564556*V510^3 + 7.56281407226508E-06*V510^2 - 0.00322508455050905*V510 + 1.62997098133725)+T511*'Exhaust Gas Math'!$D$14)</f>
        <v>315.682806792355</v>
      </c>
      <c r="W511">
        <f>(353.3116967483*V511^-1.0020802909)*('Exhaust Gas Math'!$E$10/(T511+'Exhaust Gas Math'!$E$10))+(357.4500179626*V511^-1.0038444015 )*(T511/(T511+'Exhaust Gas Math'!$E$10))</f>
        <v>1.1075002909073859</v>
      </c>
      <c r="X511">
        <f t="shared" si="116"/>
        <v>-64.609471350264144</v>
      </c>
      <c r="Y511">
        <f t="shared" si="117"/>
        <v>85116.040064313638</v>
      </c>
      <c r="Z511">
        <f t="shared" si="118"/>
        <v>85051.43059296337</v>
      </c>
    </row>
    <row r="512" spans="5:26" x14ac:dyDescent="0.2">
      <c r="E512">
        <f t="shared" si="105"/>
        <v>6.3375000000000042E-2</v>
      </c>
      <c r="F512">
        <f t="shared" si="106"/>
        <v>88927.467506003508</v>
      </c>
      <c r="H512">
        <f t="shared" si="119"/>
        <v>6.3375000000000042E-2</v>
      </c>
      <c r="I512">
        <f t="shared" si="107"/>
        <v>162.00000000000182</v>
      </c>
      <c r="J512">
        <f t="shared" si="108"/>
        <v>6.184849156655671E-2</v>
      </c>
      <c r="K512">
        <f t="shared" si="109"/>
        <v>8.2065426570120827</v>
      </c>
      <c r="L512">
        <f t="shared" si="110"/>
        <v>4.781649137537389E-4</v>
      </c>
      <c r="M512">
        <f>J512/SQRT('Exhaust Gas Math'!$E$14*$B$21*$B$23)</f>
        <v>1.0499761196438718E-3</v>
      </c>
      <c r="N512">
        <f t="shared" si="111"/>
        <v>4.3370137971737499E-2</v>
      </c>
      <c r="O512">
        <f t="shared" si="112"/>
        <v>3.0741701105140148E-4</v>
      </c>
      <c r="P512">
        <f t="shared" si="113"/>
        <v>1</v>
      </c>
      <c r="Q512">
        <f>($B$16/2)*(COS((ACOS((2*'Intake Valve Fxn Scratch'!$B$1)/$B$16-1)/($B$17/2))*(I512-($B$17/2)))+1)*P512</f>
        <v>6.6813827849855588E-3</v>
      </c>
      <c r="R512">
        <f t="shared" si="114"/>
        <v>0.87912931381388937</v>
      </c>
      <c r="S512">
        <f t="shared" si="115"/>
        <v>3.8696272946786266E-4</v>
      </c>
      <c r="T512">
        <f>S512*'Exhaust Gas Math'!$C$14</f>
        <v>4.584415195761477E-4</v>
      </c>
      <c r="U512">
        <f>(T512/'Exhaust Gas Math'!$B$14)+('Exhaust Gas Math'!$D$10)</f>
        <v>1.6265291844888563E-2</v>
      </c>
      <c r="V512">
        <f>('Exhaust Gas Math'!$E$10*(2.53982214E-12*V511^4 - 0.0000000071629564556*V511^3 + 7.56281407226508E-06*V511^2 - 0.00322508455050905*V511 + 1.62997098133725)*$B$24+T512*'Exhaust Gas Math'!$D$14*$B$23)/('Exhaust Gas Math'!$E$10*(2.53982214E-12*V511^4 - 0.0000000071629564556*V511^3 + 7.56281407226508E-06*V511^2 - 0.00322508455050905*V511 + 1.62997098133725)+T512*'Exhaust Gas Math'!$D$14)</f>
        <v>314.55781438514555</v>
      </c>
      <c r="W512">
        <f>(353.3116967483*V512^-1.0020802909)*('Exhaust Gas Math'!$E$10/(T512+'Exhaust Gas Math'!$E$10))+(357.4500179626*V512^-1.0038444015 )*(T512/(T512+'Exhaust Gas Math'!$E$10))</f>
        <v>1.1114783485043245</v>
      </c>
      <c r="X512">
        <f t="shared" si="116"/>
        <v>-37.427556443094062</v>
      </c>
      <c r="Y512">
        <f t="shared" si="117"/>
        <v>88964.895062446609</v>
      </c>
      <c r="Z512">
        <f t="shared" si="118"/>
        <v>88927.467506003508</v>
      </c>
    </row>
    <row r="513" spans="5:26" x14ac:dyDescent="0.2">
      <c r="E513">
        <f t="shared" si="105"/>
        <v>6.3500000000000043E-2</v>
      </c>
      <c r="F513">
        <f t="shared" si="106"/>
        <v>92954.027229125015</v>
      </c>
      <c r="H513">
        <f t="shared" si="119"/>
        <v>6.3500000000000043E-2</v>
      </c>
      <c r="I513">
        <f t="shared" si="107"/>
        <v>168.00000000000182</v>
      </c>
      <c r="J513">
        <f t="shared" si="108"/>
        <v>6.2707278943261877E-2</v>
      </c>
      <c r="K513">
        <f t="shared" si="109"/>
        <v>5.5214961980928328</v>
      </c>
      <c r="L513">
        <f t="shared" si="110"/>
        <v>4.8425218626016757E-4</v>
      </c>
      <c r="M513">
        <f>J513/SQRT('Exhaust Gas Math'!$E$14*$B$21*$B$23)</f>
        <v>1.064555395783884E-3</v>
      </c>
      <c r="N513">
        <f t="shared" si="111"/>
        <v>4.6042841937540026E-2</v>
      </c>
      <c r="O513">
        <f t="shared" si="112"/>
        <v>3.2636172054547008E-4</v>
      </c>
      <c r="P513">
        <f t="shared" si="113"/>
        <v>1</v>
      </c>
      <c r="Q513">
        <f>($B$16/2)*(COS((ACOS((2*'Intake Valve Fxn Scratch'!$B$1)/$B$16-1)/($B$17/2))*(I513-($B$17/2)))+1)*P513</f>
        <v>6.3776253584119317E-3</v>
      </c>
      <c r="R513">
        <f t="shared" si="114"/>
        <v>0.83916123136999099</v>
      </c>
      <c r="S513">
        <f t="shared" si="115"/>
        <v>4.1145626310740076E-4</v>
      </c>
      <c r="T513">
        <f>S513*'Exhaust Gas Math'!$C$14</f>
        <v>4.8745943765043058E-4</v>
      </c>
      <c r="U513">
        <f>(T513/'Exhaust Gas Math'!$B$14)+('Exhaust Gas Math'!$D$10)</f>
        <v>1.7266945903372612E-2</v>
      </c>
      <c r="V513">
        <f>('Exhaust Gas Math'!$E$10*(2.53982214E-12*V512^4 - 0.0000000071629564556*V512^3 + 7.56281407226508E-06*V512^2 - 0.00322508455050905*V512 + 1.62997098133725)*$B$24+T513*'Exhaust Gas Math'!$D$14*$B$23)/('Exhaust Gas Math'!$E$10*(2.53982214E-12*V512^4 - 0.0000000071629564556*V512^3 + 7.56281407226508E-06*V512^2 - 0.00322508455050905*V512 + 1.62997098133725)+T513*'Exhaust Gas Math'!$D$14)</f>
        <v>313.59536130045115</v>
      </c>
      <c r="W513">
        <f>(353.3116967483*V513^-1.0020802909)*('Exhaust Gas Math'!$E$10/(T513+'Exhaust Gas Math'!$E$10))+(357.4500179626*V513^-1.0038444015 )*(T513/(T513+'Exhaust Gas Math'!$E$10))</f>
        <v>1.1149043646282457</v>
      </c>
      <c r="X513">
        <f t="shared" si="116"/>
        <v>-16.995000234069515</v>
      </c>
      <c r="Y513">
        <f t="shared" si="117"/>
        <v>92971.022229359078</v>
      </c>
      <c r="Z513">
        <f t="shared" si="118"/>
        <v>92954.027229125015</v>
      </c>
    </row>
    <row r="514" spans="5:26" x14ac:dyDescent="0.2">
      <c r="E514">
        <f t="shared" si="105"/>
        <v>6.3625000000000043E-2</v>
      </c>
      <c r="F514">
        <f t="shared" si="106"/>
        <v>97094.285381966358</v>
      </c>
      <c r="H514">
        <f t="shared" si="119"/>
        <v>6.3625000000000043E-2</v>
      </c>
      <c r="I514">
        <f t="shared" si="107"/>
        <v>174.00000000000182</v>
      </c>
      <c r="J514">
        <f t="shared" si="108"/>
        <v>6.3226344083174388E-2</v>
      </c>
      <c r="K514">
        <f t="shared" si="109"/>
        <v>2.7759550713799173</v>
      </c>
      <c r="L514">
        <f t="shared" si="110"/>
        <v>4.8793143334849526E-4</v>
      </c>
      <c r="M514">
        <f>J514/SQRT('Exhaust Gas Math'!$E$14*$B$21*$B$23)</f>
        <v>1.0733673487942697E-3</v>
      </c>
      <c r="N514">
        <f t="shared" si="111"/>
        <v>4.8722302043227521E-2</v>
      </c>
      <c r="O514">
        <f t="shared" si="112"/>
        <v>3.453543190347509E-4</v>
      </c>
      <c r="P514">
        <f t="shared" si="113"/>
        <v>1</v>
      </c>
      <c r="Q514">
        <f>($B$16/2)*(COS((ACOS((2*'Intake Valve Fxn Scratch'!$B$1)/$B$16-1)/($B$17/2))*(I514-($B$17/2)))+1)*P514</f>
        <v>6.0397211907254143E-3</v>
      </c>
      <c r="R514">
        <f t="shared" si="114"/>
        <v>0.79470015667439664</v>
      </c>
      <c r="S514">
        <f t="shared" si="115"/>
        <v>4.3471069685650917E-4</v>
      </c>
      <c r="T514">
        <f>S514*'Exhaust Gas Math'!$C$14</f>
        <v>5.150093723934599E-4</v>
      </c>
      <c r="U514">
        <f>(T514/'Exhaust Gas Math'!$B$14)+('Exhaust Gas Math'!$D$10)</f>
        <v>1.8217927427122329E-2</v>
      </c>
      <c r="V514">
        <f>('Exhaust Gas Math'!$E$10*(2.53982214E-12*V513^4 - 0.0000000071629564556*V513^3 + 7.56281407226508E-06*V513^2 - 0.00322508455050905*V513 + 1.62997098133725)*$B$24+T514*'Exhaust Gas Math'!$D$14*$B$23)/('Exhaust Gas Math'!$E$10*(2.53982214E-12*V513^4 - 0.0000000071629564556*V513^3 + 7.56281407226508E-06*V513^2 - 0.00322508455050905*V513 + 1.62997098133725)+T514*'Exhaust Gas Math'!$D$14)</f>
        <v>312.77981988173553</v>
      </c>
      <c r="W514">
        <f>(353.3116967483*V514^-1.0020802909)*('Exhaust Gas Math'!$E$10/(T514+'Exhaust Gas Math'!$E$10))+(357.4500179626*V514^-1.0038444015 )*(T514/(T514+'Exhaust Gas Math'!$E$10))</f>
        <v>1.1178239665252663</v>
      </c>
      <c r="X514">
        <f t="shared" si="116"/>
        <v>-4.3069346955867616</v>
      </c>
      <c r="Y514">
        <f t="shared" si="117"/>
        <v>97098.592316661947</v>
      </c>
      <c r="Z514">
        <f t="shared" si="118"/>
        <v>97094.285381966358</v>
      </c>
    </row>
    <row r="515" spans="5:26" x14ac:dyDescent="0.2">
      <c r="E515">
        <f t="shared" si="105"/>
        <v>6.3750000000000043E-2</v>
      </c>
      <c r="F515">
        <f t="shared" si="106"/>
        <v>101312.21780384466</v>
      </c>
      <c r="H515">
        <f t="shared" si="119"/>
        <v>6.3750000000000043E-2</v>
      </c>
      <c r="I515">
        <f t="shared" si="107"/>
        <v>180.00000000000227</v>
      </c>
      <c r="J515">
        <f t="shared" si="108"/>
        <v>6.3399999999999998E-2</v>
      </c>
      <c r="K515">
        <f t="shared" si="109"/>
        <v>-9.8252934051025997E-13</v>
      </c>
      <c r="L515">
        <f t="shared" si="110"/>
        <v>4.8916234441769013E-4</v>
      </c>
      <c r="M515">
        <f>J515/SQRT('Exhaust Gas Math'!$E$14*$B$21*$B$23)</f>
        <v>1.0763154330738279E-3</v>
      </c>
      <c r="N515">
        <f t="shared" si="111"/>
        <v>5.1362995243408469E-2</v>
      </c>
      <c r="O515">
        <f t="shared" si="112"/>
        <v>3.6407212923015306E-4</v>
      </c>
      <c r="P515">
        <f t="shared" si="113"/>
        <v>1</v>
      </c>
      <c r="Q515">
        <f>($B$16/2)*(COS((ACOS((2*'Intake Valve Fxn Scratch'!$B$1)/$B$16-1)/($B$17/2))*(I515-($B$17/2)))+1)*P515</f>
        <v>5.6721466213976194E-3</v>
      </c>
      <c r="R515">
        <f t="shared" si="114"/>
        <v>0.74633508176284469</v>
      </c>
      <c r="S515">
        <f t="shared" si="115"/>
        <v>4.5623390364774957E-4</v>
      </c>
      <c r="T515">
        <f>S515*'Exhaust Gas Math'!$C$14</f>
        <v>5.4050829225351163E-4</v>
      </c>
      <c r="U515">
        <f>(T515/'Exhaust Gas Math'!$B$14)+('Exhaust Gas Math'!$D$10)</f>
        <v>1.9098111060537992E-2</v>
      </c>
      <c r="V515">
        <f>('Exhaust Gas Math'!$E$10*(2.53982214E-12*V514^4 - 0.0000000071629564556*V514^3 + 7.56281407226508E-06*V514^2 - 0.00322508455050905*V514 + 1.62997098133725)*$B$24+T515*'Exhaust Gas Math'!$D$14*$B$23)/('Exhaust Gas Math'!$E$10*(2.53982214E-12*V514^4 - 0.0000000071629564556*V514^3 + 7.56281407226508E-06*V514^2 - 0.00322508455050905*V514 + 1.62997098133725)+T515*'Exhaust Gas Math'!$D$14)</f>
        <v>312.09757045101469</v>
      </c>
      <c r="W515">
        <f>(353.3116967483*V515^-1.0020802909)*('Exhaust Gas Math'!$E$10/(T515+'Exhaust Gas Math'!$E$10))+(357.4500179626*V515^-1.0038444015 )*(T515/(T515+'Exhaust Gas Math'!$E$10))</f>
        <v>1.1202781392722259</v>
      </c>
      <c r="X515">
        <f t="shared" si="116"/>
        <v>5.4073803958655456E-25</v>
      </c>
      <c r="Y515">
        <f t="shared" si="117"/>
        <v>101312.21780384466</v>
      </c>
      <c r="Z515">
        <f t="shared" si="118"/>
        <v>101312.21780384466</v>
      </c>
    </row>
    <row r="516" spans="5:26" x14ac:dyDescent="0.2">
      <c r="E516">
        <f t="shared" ref="E516:E579" si="120">H516</f>
        <v>6.3875000000000043E-2</v>
      </c>
      <c r="F516">
        <f t="shared" ref="F516:F579" si="121">Z516</f>
        <v>101325</v>
      </c>
      <c r="H516">
        <f t="shared" si="119"/>
        <v>6.3875000000000043E-2</v>
      </c>
      <c r="I516">
        <f t="shared" si="107"/>
        <v>186.00000000000227</v>
      </c>
      <c r="J516">
        <f t="shared" si="108"/>
        <v>6.3226344083174138E-2</v>
      </c>
      <c r="K516">
        <f t="shared" si="109"/>
        <v>-2.7759550713818713</v>
      </c>
      <c r="L516">
        <f t="shared" si="110"/>
        <v>4.8793143334849342E-4</v>
      </c>
      <c r="M516">
        <f>J516/SQRT('Exhaust Gas Math'!$E$14*$B$21*$B$23)</f>
        <v>1.0733673487942654E-3</v>
      </c>
      <c r="N516">
        <f t="shared" si="111"/>
        <v>5.3910285390158186E-2</v>
      </c>
      <c r="O516">
        <f t="shared" si="112"/>
        <v>3.8212787818130432E-4</v>
      </c>
      <c r="P516">
        <f t="shared" si="113"/>
        <v>1</v>
      </c>
      <c r="Q516">
        <f>($B$16/2)*(COS((ACOS((2*'Intake Valve Fxn Scratch'!$B$1)/$B$16-1)/($B$17/2))*(I516-($B$17/2)))+1)*P516</f>
        <v>5.2797710445077516E-3</v>
      </c>
      <c r="R516">
        <f t="shared" si="114"/>
        <v>0.69470671638259884</v>
      </c>
      <c r="S516">
        <f t="shared" si="115"/>
        <v>4.7555959718221402E-4</v>
      </c>
      <c r="T516">
        <f>S516*'Exhaust Gas Math'!$C$14</f>
        <v>5.6340377968969537E-4</v>
      </c>
      <c r="U516">
        <f>(T516/'Exhaust Gas Math'!$B$14)+('Exhaust Gas Math'!$D$10)</f>
        <v>1.9888428196754206E-2</v>
      </c>
      <c r="V516">
        <f>('Exhaust Gas Math'!$E$10*(2.53982214E-12*V515^4 - 0.0000000071629564556*V515^3 + 7.56281407226508E-06*V515^2 - 0.00322508455050905*V515 + 1.62997098133725)*$B$24+T516*'Exhaust Gas Math'!$D$14*$B$23)/('Exhaust Gas Math'!$E$10*(2.53982214E-12*V515^4 - 0.0000000071629564556*V515^3 + 7.56281407226508E-06*V515^2 - 0.00322508455050905*V515 + 1.62997098133725)+T516*'Exhaust Gas Math'!$D$14)</f>
        <v>311.53657905150317</v>
      </c>
      <c r="W516">
        <f>(353.3116967483*V516^-1.0020802909)*('Exhaust Gas Math'!$E$10/(T516+'Exhaust Gas Math'!$E$10))+(357.4500179626*V516^-1.0038444015 )*(T516/(T516+'Exhaust Gas Math'!$E$10))</f>
        <v>1.1223041981651596</v>
      </c>
      <c r="X516">
        <f t="shared" si="116"/>
        <v>4.3241968635834889</v>
      </c>
      <c r="Y516">
        <f t="shared" si="117"/>
        <v>105580.75159274648</v>
      </c>
      <c r="Z516">
        <f t="shared" si="118"/>
        <v>101325</v>
      </c>
    </row>
    <row r="517" spans="5:26" x14ac:dyDescent="0.2">
      <c r="E517">
        <f t="shared" si="120"/>
        <v>6.4000000000000043E-2</v>
      </c>
      <c r="F517">
        <f t="shared" si="121"/>
        <v>101325</v>
      </c>
      <c r="H517">
        <f t="shared" si="119"/>
        <v>6.4000000000000043E-2</v>
      </c>
      <c r="I517">
        <f t="shared" ref="I517:I580" si="122">($B$11*360*H517)-(720*FLOOR(H517/(2/$B$11),1))</f>
        <v>192.00000000000227</v>
      </c>
      <c r="J517">
        <f t="shared" ref="J517:J580" si="123">-(($B$4/1000)/2)*COS($B$12*H517)+(($B$4/1000)/2)</f>
        <v>6.2707278943261391E-2</v>
      </c>
      <c r="K517">
        <f t="shared" ref="K517:K580" si="124">($B$4/1000/2)*$B$12*SIN($B$12*H517)</f>
        <v>-5.5214961980947557</v>
      </c>
      <c r="L517">
        <f t="shared" ref="L517:L580" si="125">$B$8+P517*(J517*$B$6)</f>
        <v>4.842521862601642E-4</v>
      </c>
      <c r="M517">
        <f>J517/SQRT('Exhaust Gas Math'!$E$14*$B$21*$B$23)</f>
        <v>1.0645553957838757E-3</v>
      </c>
      <c r="N517">
        <f t="shared" ref="N517:N580" si="126">-(($B$4/1000)/2)*COS($B$12*(H517-M517))+(($B$4/1000)/2)</f>
        <v>5.6301139018069615E-2</v>
      </c>
      <c r="O517">
        <f t="shared" ref="O517:O580" si="127">N517*$B$6*P517</f>
        <v>3.9907477091733601E-4</v>
      </c>
      <c r="P517">
        <f t="shared" ref="P517:P580" si="128">IF(I517&lt;=$B$17,1,0)</f>
        <v>1</v>
      </c>
      <c r="Q517">
        <f>($B$16/2)*(COS((ACOS((2*'Intake Valve Fxn Scratch'!$B$1)/$B$16-1)/($B$17/2))*(I517-($B$17/2)))+1)*P517</f>
        <v>4.8677924021071186E-3</v>
      </c>
      <c r="R517">
        <f t="shared" ref="R517:R580" si="129">Q517/$B$16</f>
        <v>0.64049900027725248</v>
      </c>
      <c r="S517">
        <f t="shared" ref="S517:S580" si="130">P517*($B$13*R517*(O517-O516)*$B$19+S516)</f>
        <v>4.9228307582258046E-4</v>
      </c>
      <c r="T517">
        <f>S517*'Exhaust Gas Math'!$C$14</f>
        <v>5.832163775877716E-4</v>
      </c>
      <c r="U517">
        <f>(T517/'Exhaust Gas Math'!$B$14)+('Exhaust Gas Math'!$D$10)</f>
        <v>2.0572328711012965E-2</v>
      </c>
      <c r="V517">
        <f>('Exhaust Gas Math'!$E$10*(2.53982214E-12*V516^4 - 0.0000000071629564556*V516^3 + 7.56281407226508E-06*V516^2 - 0.00322508455050905*V516 + 1.62997098133725)*$B$24+T517*'Exhaust Gas Math'!$D$14*$B$23)/('Exhaust Gas Math'!$E$10*(2.53982214E-12*V516^4 - 0.0000000071629564556*V516^3 + 7.56281407226508E-06*V516^2 - 0.00322508455050905*V516 + 1.62997098133725)+T517*'Exhaust Gas Math'!$D$14)</f>
        <v>311.08602182961994</v>
      </c>
      <c r="W517">
        <f>(353.3116967483*V517^-1.0020802909)*('Exhaust Gas Math'!$E$10/(T517+'Exhaust Gas Math'!$E$10))+(357.4500179626*V517^-1.0038444015 )*(T517/(T517+'Exhaust Gas Math'!$E$10))</f>
        <v>1.1239367206307276</v>
      </c>
      <c r="X517">
        <f t="shared" ref="X517:X580" si="131">P517*SIGN(K517)*-0.5*W517*K517^2</f>
        <v>17.13268459271033</v>
      </c>
      <c r="Y517">
        <f t="shared" ref="Y517:Y580" si="132">(U517*$B$21*V517)/L517</f>
        <v>109881.9606254051</v>
      </c>
      <c r="Z517">
        <f t="shared" ref="Z517:Z580" si="133">IF((X517+Y517)&lt;$B$22,(X517+Y517),$B$22)</f>
        <v>101325</v>
      </c>
    </row>
    <row r="518" spans="5:26" x14ac:dyDescent="0.2">
      <c r="E518">
        <f t="shared" si="120"/>
        <v>6.4125000000000043E-2</v>
      </c>
      <c r="F518">
        <f t="shared" si="121"/>
        <v>101325</v>
      </c>
      <c r="H518">
        <f t="shared" si="119"/>
        <v>6.4125000000000043E-2</v>
      </c>
      <c r="I518">
        <f t="shared" si="122"/>
        <v>198.00000000000227</v>
      </c>
      <c r="J518">
        <f t="shared" si="123"/>
        <v>6.1848491566555988E-2</v>
      </c>
      <c r="K518">
        <f t="shared" si="124"/>
        <v>-8.2065426570139515</v>
      </c>
      <c r="L518">
        <f t="shared" si="125"/>
        <v>4.7816491375373381E-4</v>
      </c>
      <c r="M518">
        <f>J518/SQRT('Exhaust Gas Math'!$E$14*$B$21*$B$23)</f>
        <v>1.0499761196438597E-3</v>
      </c>
      <c r="N518">
        <f t="shared" si="126"/>
        <v>5.8465535048487546E-2</v>
      </c>
      <c r="O518">
        <f t="shared" si="127"/>
        <v>4.1441648273840966E-4</v>
      </c>
      <c r="P518">
        <f t="shared" si="128"/>
        <v>1</v>
      </c>
      <c r="Q518">
        <f>($B$16/2)*(COS((ACOS((2*'Intake Valve Fxn Scratch'!$B$1)/$B$16-1)/($B$17/2))*(I518-($B$17/2)))+1)*P518</f>
        <v>4.4416683251893747E-3</v>
      </c>
      <c r="R518">
        <f t="shared" si="129"/>
        <v>0.58443004278807564</v>
      </c>
      <c r="S518">
        <f t="shared" si="130"/>
        <v>5.0609723438163493E-4</v>
      </c>
      <c r="T518">
        <f>S518*'Exhaust Gas Math'!$C$14</f>
        <v>5.9958225305641868E-4</v>
      </c>
      <c r="U518">
        <f>(T518/'Exhaust Gas Math'!$B$14)+('Exhaust Gas Math'!$D$10)</f>
        <v>2.1137253649523392E-2</v>
      </c>
      <c r="V518">
        <f>('Exhaust Gas Math'!$E$10*(2.53982214E-12*V517^4 - 0.0000000071629564556*V517^3 + 7.56281407226508E-06*V517^2 - 0.00322508455050905*V517 + 1.62997098133725)*$B$24+T518*'Exhaust Gas Math'!$D$14*$B$23)/('Exhaust Gas Math'!$E$10*(2.53982214E-12*V517^4 - 0.0000000071629564556*V517^3 + 7.56281407226508E-06*V517^2 - 0.00322508455050905*V517 + 1.62997098133725)+T518*'Exhaust Gas Math'!$D$14)</f>
        <v>310.73591957812448</v>
      </c>
      <c r="W518">
        <f>(353.3116967483*V518^-1.0020802909)*('Exhaust Gas Math'!$E$10/(T518+'Exhaust Gas Math'!$E$10))+(357.4500179626*V518^-1.0038444015 )*(T518/(T518+'Exhaust Gas Math'!$E$10))</f>
        <v>1.1252085371308367</v>
      </c>
      <c r="X518">
        <f t="shared" si="131"/>
        <v>37.889902300306503</v>
      </c>
      <c r="Y518">
        <f t="shared" si="132"/>
        <v>114207.95354255493</v>
      </c>
      <c r="Z518">
        <f t="shared" si="133"/>
        <v>101325</v>
      </c>
    </row>
    <row r="519" spans="5:26" x14ac:dyDescent="0.2">
      <c r="E519">
        <f t="shared" si="120"/>
        <v>6.4250000000000043E-2</v>
      </c>
      <c r="F519">
        <f t="shared" si="121"/>
        <v>101325</v>
      </c>
      <c r="H519">
        <f t="shared" ref="H519:H582" si="134">H518+$B$2</f>
        <v>6.4250000000000043E-2</v>
      </c>
      <c r="I519">
        <f t="shared" si="122"/>
        <v>204.00000000000227</v>
      </c>
      <c r="J519">
        <f t="shared" si="123"/>
        <v>6.0659391007269942E-2</v>
      </c>
      <c r="K519">
        <f t="shared" si="124"/>
        <v>-10.801676517253444</v>
      </c>
      <c r="L519">
        <f t="shared" si="125"/>
        <v>4.6973630926062666E-4</v>
      </c>
      <c r="M519">
        <f>J519/SQRT('Exhaust Gas Math'!$E$14*$B$21*$B$23)</f>
        <v>1.0297892539745176E-3</v>
      </c>
      <c r="N519">
        <f t="shared" si="126"/>
        <v>6.0328632872304007E-2</v>
      </c>
      <c r="O519">
        <f t="shared" si="127"/>
        <v>4.2762252706013312E-4</v>
      </c>
      <c r="P519">
        <f t="shared" si="128"/>
        <v>1</v>
      </c>
      <c r="Q519">
        <f>($B$16/2)*(COS((ACOS((2*'Intake Valve Fxn Scratch'!$B$1)/$B$16-1)/($B$17/2))*(I519-($B$17/2)))+1)*P519</f>
        <v>4.0070438344667015E-3</v>
      </c>
      <c r="R519">
        <f t="shared" si="129"/>
        <v>0.52724260979825022</v>
      </c>
      <c r="S519">
        <f t="shared" si="130"/>
        <v>5.168248038251432E-4</v>
      </c>
      <c r="T519">
        <f>S519*'Exhaust Gas Math'!$C$14</f>
        <v>6.1229139236759625E-4</v>
      </c>
      <c r="U519">
        <f>(T519/'Exhaust Gas Math'!$B$14)+('Exhaust Gas Math'!$D$10)</f>
        <v>2.1575953660264765E-2</v>
      </c>
      <c r="V519">
        <f>('Exhaust Gas Math'!$E$10*(2.53982214E-12*V518^4 - 0.0000000071629564556*V518^3 + 7.56281407226508E-06*V518^2 - 0.00322508455050905*V518 + 1.62997098133725)*$B$24+T519*'Exhaust Gas Math'!$D$14*$B$23)/('Exhaust Gas Math'!$E$10*(2.53982214E-12*V518^4 - 0.0000000071629564556*V518^3 + 7.56281407226508E-06*V518^2 - 0.00322508455050905*V518 + 1.62997098133725)+T519*'Exhaust Gas Math'!$D$14)</f>
        <v>310.47676082357572</v>
      </c>
      <c r="W519">
        <f>(353.3116967483*V519^-1.0020802909)*('Exhaust Gas Math'!$E$10/(T519+'Exhaust Gas Math'!$E$10))+(357.4500179626*V519^-1.0038444015 )*(T519/(T519+'Exhaust Gas Math'!$E$10))</f>
        <v>1.1261518352108821</v>
      </c>
      <c r="X519">
        <f t="shared" si="131"/>
        <v>65.69756715234449</v>
      </c>
      <c r="Y519">
        <f t="shared" si="132"/>
        <v>118571.14293710365</v>
      </c>
      <c r="Z519">
        <f t="shared" si="133"/>
        <v>101325</v>
      </c>
    </row>
    <row r="520" spans="5:26" x14ac:dyDescent="0.2">
      <c r="E520">
        <f t="shared" si="120"/>
        <v>6.4375000000000043E-2</v>
      </c>
      <c r="F520">
        <f t="shared" si="121"/>
        <v>101325</v>
      </c>
      <c r="H520">
        <f t="shared" si="134"/>
        <v>6.4375000000000043E-2</v>
      </c>
      <c r="I520">
        <f t="shared" si="122"/>
        <v>210.00000000000227</v>
      </c>
      <c r="J520">
        <f t="shared" si="123"/>
        <v>5.9153005299966074E-2</v>
      </c>
      <c r="K520">
        <f t="shared" si="124"/>
        <v>-13.278464949173779</v>
      </c>
      <c r="L520">
        <f t="shared" si="125"/>
        <v>4.5905871833546786E-4</v>
      </c>
      <c r="M520">
        <f>J520/SQRT('Exhaust Gas Math'!$E$14*$B$21*$B$23)</f>
        <v>1.0042159703004957E-3</v>
      </c>
      <c r="N520">
        <f t="shared" si="126"/>
        <v>6.18137050509351E-2</v>
      </c>
      <c r="O520">
        <f t="shared" si="127"/>
        <v>4.3814904303865888E-4</v>
      </c>
      <c r="P520">
        <f t="shared" si="128"/>
        <v>1</v>
      </c>
      <c r="Q520">
        <f>($B$16/2)*(COS((ACOS((2*'Intake Valve Fxn Scratch'!$B$1)/$B$16-1)/($B$17/2))*(I520-($B$17/2)))+1)*P520</f>
        <v>3.5696765587262275E-3</v>
      </c>
      <c r="R520">
        <f t="shared" si="129"/>
        <v>0.46969428404292468</v>
      </c>
      <c r="S520">
        <f t="shared" si="130"/>
        <v>5.2444240115785375E-4</v>
      </c>
      <c r="T520">
        <f>S520*'Exhaust Gas Math'!$C$14</f>
        <v>6.2131609327749891E-4</v>
      </c>
      <c r="U520">
        <f>(T520/'Exhaust Gas Math'!$B$14)+('Exhaust Gas Math'!$D$10)</f>
        <v>2.1887472504237931E-2</v>
      </c>
      <c r="V520">
        <f>('Exhaust Gas Math'!$E$10*(2.53982214E-12*V519^4 - 0.0000000071629564556*V519^3 + 7.56281407226508E-06*V519^2 - 0.00322508455050905*V519 + 1.62997098133725)*$B$24+T520*'Exhaust Gas Math'!$D$14*$B$23)/('Exhaust Gas Math'!$E$10*(2.53982214E-12*V519^4 - 0.0000000071629564556*V519^3 + 7.56281407226508E-06*V519^2 - 0.00322508455050905*V519 + 1.62997098133725)+T520*'Exhaust Gas Math'!$D$14)</f>
        <v>310.29910852875753</v>
      </c>
      <c r="W520">
        <f>(353.3116967483*V520^-1.0020802909)*('Exhaust Gas Math'!$E$10/(T520+'Exhaust Gas Math'!$E$10))+(357.4500179626*V520^-1.0038444015 )*(T520/(T520+'Exhaust Gas Math'!$E$10))</f>
        <v>1.1267993748783645</v>
      </c>
      <c r="X520">
        <f t="shared" si="131"/>
        <v>99.337298424403329</v>
      </c>
      <c r="Y520">
        <f t="shared" si="132"/>
        <v>123010.43079257205</v>
      </c>
      <c r="Z520">
        <f t="shared" si="133"/>
        <v>101325</v>
      </c>
    </row>
    <row r="521" spans="5:26" x14ac:dyDescent="0.2">
      <c r="E521">
        <f t="shared" si="120"/>
        <v>6.4500000000000043E-2</v>
      </c>
      <c r="F521">
        <f t="shared" si="121"/>
        <v>101325</v>
      </c>
      <c r="H521">
        <f t="shared" si="134"/>
        <v>6.4500000000000043E-2</v>
      </c>
      <c r="I521">
        <f t="shared" si="122"/>
        <v>216.00000000000227</v>
      </c>
      <c r="J521">
        <f t="shared" si="123"/>
        <v>5.7345838721685076E-2</v>
      </c>
      <c r="K521">
        <f t="shared" si="124"/>
        <v>-15.60977174041353</v>
      </c>
      <c r="L521">
        <f t="shared" si="125"/>
        <v>4.4624912689886318E-4</v>
      </c>
      <c r="M521">
        <f>J521/SQRT('Exhaust Gas Math'!$E$14*$B$21*$B$23)</f>
        <v>9.7353645486928015E-4</v>
      </c>
      <c r="N521">
        <f t="shared" si="126"/>
        <v>6.2845765440108045E-2</v>
      </c>
      <c r="O521">
        <f t="shared" si="127"/>
        <v>4.4546451250455839E-4</v>
      </c>
      <c r="P521">
        <f t="shared" si="128"/>
        <v>1</v>
      </c>
      <c r="Q521">
        <f>($B$16/2)*(COS((ACOS((2*'Intake Valve Fxn Scratch'!$B$1)/$B$16-1)/($B$17/2))*(I521-($B$17/2)))+1)*P521</f>
        <v>3.1353604614263049E-3</v>
      </c>
      <c r="R521">
        <f t="shared" si="129"/>
        <v>0.41254742913504011</v>
      </c>
      <c r="S521">
        <f t="shared" si="130"/>
        <v>5.2909220005338553E-4</v>
      </c>
      <c r="T521">
        <f>S521*'Exhaust Gas Math'!$C$14</f>
        <v>6.2682479142608407E-4</v>
      </c>
      <c r="U521">
        <f>(T521/'Exhaust Gas Math'!$B$14)+('Exhaust Gas Math'!$D$10)</f>
        <v>2.20776243215864E-2</v>
      </c>
      <c r="V521">
        <f>('Exhaust Gas Math'!$E$10*(2.53982214E-12*V520^4 - 0.0000000071629564556*V520^3 + 7.56281407226508E-06*V520^2 - 0.00322508455050905*V520 + 1.62997098133725)*$B$24+T521*'Exhaust Gas Math'!$D$14*$B$23)/('Exhaust Gas Math'!$E$10*(2.53982214E-12*V520^4 - 0.0000000071629564556*V520^3 + 7.56281407226508E-06*V520^2 - 0.00322508455050905*V520 + 1.62997098133725)+T521*'Exhaust Gas Math'!$D$14)</f>
        <v>310.19320645600368</v>
      </c>
      <c r="W521">
        <f>(353.3116967483*V521^-1.0020802909)*('Exhaust Gas Math'!$E$10/(T521+'Exhaust Gas Math'!$E$10))+(357.4500179626*V521^-1.0038444015 )*(T521/(T521+'Exhaust Gas Math'!$E$10))</f>
        <v>1.1271857400270198</v>
      </c>
      <c r="X521">
        <f t="shared" si="131"/>
        <v>137.32784189884009</v>
      </c>
      <c r="Y521">
        <f t="shared" si="132"/>
        <v>127597.23973521526</v>
      </c>
      <c r="Z521">
        <f t="shared" si="133"/>
        <v>101325</v>
      </c>
    </row>
    <row r="522" spans="5:26" x14ac:dyDescent="0.2">
      <c r="E522">
        <f t="shared" si="120"/>
        <v>6.4625000000000044E-2</v>
      </c>
      <c r="F522">
        <f t="shared" si="121"/>
        <v>101325</v>
      </c>
      <c r="H522">
        <f t="shared" si="134"/>
        <v>6.4625000000000044E-2</v>
      </c>
      <c r="I522">
        <f t="shared" si="122"/>
        <v>222.00000000000227</v>
      </c>
      <c r="J522">
        <f t="shared" si="123"/>
        <v>5.5257690967632528E-2</v>
      </c>
      <c r="K522">
        <f t="shared" si="124"/>
        <v>-17.770054605910573</v>
      </c>
      <c r="L522">
        <f t="shared" si="125"/>
        <v>4.3144787951517136E-4</v>
      </c>
      <c r="M522">
        <f>J522/SQRT('Exhaust Gas Math'!$E$14*$B$21*$B$23)</f>
        <v>9.3808683887203713E-4</v>
      </c>
      <c r="N522">
        <f t="shared" si="126"/>
        <v>6.3355736789099504E-2</v>
      </c>
      <c r="O522">
        <f t="shared" si="127"/>
        <v>4.4907930081652936E-4</v>
      </c>
      <c r="P522">
        <f t="shared" si="128"/>
        <v>1</v>
      </c>
      <c r="Q522">
        <f>($B$16/2)*(COS((ACOS((2*'Intake Valve Fxn Scratch'!$B$1)/$B$16-1)/($B$17/2))*(I522-($B$17/2)))+1)*P522</f>
        <v>2.7098490859541694E-3</v>
      </c>
      <c r="R522">
        <f t="shared" si="129"/>
        <v>0.35655909025712756</v>
      </c>
      <c r="S522">
        <f t="shared" si="130"/>
        <v>5.3107798614846716E-4</v>
      </c>
      <c r="T522">
        <f>S522*'Exhaust Gas Math'!$C$14</f>
        <v>6.2917738697510319E-4</v>
      </c>
      <c r="U522">
        <f>(T522/'Exhaust Gas Math'!$B$14)+('Exhaust Gas Math'!$D$10)</f>
        <v>2.2158832314303666E-2</v>
      </c>
      <c r="V522">
        <f>('Exhaust Gas Math'!$E$10*(2.53982214E-12*V521^4 - 0.0000000071629564556*V521^3 + 7.56281407226508E-06*V521^2 - 0.00322508455050905*V521 + 1.62997098133725)*$B$24+T522*'Exhaust Gas Math'!$D$14*$B$23)/('Exhaust Gas Math'!$E$10*(2.53982214E-12*V521^4 - 0.0000000071629564556*V521^3 + 7.56281407226508E-06*V521^2 - 0.00322508455050905*V521 + 1.62997098133725)+T522*'Exhaust Gas Math'!$D$14)</f>
        <v>310.14862761277499</v>
      </c>
      <c r="W522">
        <f>(353.3116967483*V522^-1.0020802909)*('Exhaust Gas Math'!$E$10/(T522+'Exhaust Gas Math'!$E$10))+(357.4500179626*V522^-1.0038444015 )*(T522/(T522+'Exhaust Gas Math'!$E$10))</f>
        <v>1.1273484574003987</v>
      </c>
      <c r="X522">
        <f t="shared" si="131"/>
        <v>177.99413977283436</v>
      </c>
      <c r="Y522">
        <f t="shared" si="132"/>
        <v>132440.99467589569</v>
      </c>
      <c r="Z522">
        <f t="shared" si="133"/>
        <v>101325</v>
      </c>
    </row>
    <row r="523" spans="5:26" x14ac:dyDescent="0.2">
      <c r="E523">
        <f t="shared" si="120"/>
        <v>6.4750000000000044E-2</v>
      </c>
      <c r="F523">
        <f t="shared" si="121"/>
        <v>101325</v>
      </c>
      <c r="H523">
        <f t="shared" si="134"/>
        <v>6.4750000000000044E-2</v>
      </c>
      <c r="I523">
        <f t="shared" si="122"/>
        <v>228.00000000000227</v>
      </c>
      <c r="J523">
        <f t="shared" si="123"/>
        <v>5.2911440221574818E-2</v>
      </c>
      <c r="K523">
        <f t="shared" si="124"/>
        <v>-19.73564503452226</v>
      </c>
      <c r="L523">
        <f t="shared" si="125"/>
        <v>4.1481714174808825E-4</v>
      </c>
      <c r="M523">
        <f>J523/SQRT('Exhaust Gas Math'!$E$14*$B$21*$B$23)</f>
        <v>8.9825551571994097E-4</v>
      </c>
      <c r="N523">
        <f t="shared" si="126"/>
        <v>6.3284913265651221E-2</v>
      </c>
      <c r="O523">
        <f t="shared" si="127"/>
        <v>4.4857728821272379E-4</v>
      </c>
      <c r="P523">
        <f t="shared" si="128"/>
        <v>1</v>
      </c>
      <c r="Q523">
        <f>($B$16/2)*(COS((ACOS((2*'Intake Valve Fxn Scratch'!$B$1)/$B$16-1)/($B$17/2))*(I523-($B$17/2)))+1)*P523</f>
        <v>2.2987793363429911E-3</v>
      </c>
      <c r="R523">
        <f t="shared" si="129"/>
        <v>0.30247096530828832</v>
      </c>
      <c r="S523">
        <f t="shared" si="130"/>
        <v>5.3084403973250043E-4</v>
      </c>
      <c r="T523">
        <f>S523*'Exhaust Gas Math'!$C$14</f>
        <v>6.2890022656075871E-4</v>
      </c>
      <c r="U523">
        <f>(T523/'Exhaust Gas Math'!$B$14)+('Exhaust Gas Math'!$D$10)</f>
        <v>2.2149265161582075E-2</v>
      </c>
      <c r="V523">
        <f>('Exhaust Gas Math'!$E$10*(2.53982214E-12*V522^4 - 0.0000000071629564556*V522^3 + 7.56281407226508E-06*V522^2 - 0.00322508455050905*V522 + 1.62997098133725)*$B$24+T523*'Exhaust Gas Math'!$D$14*$B$23)/('Exhaust Gas Math'!$E$10*(2.53982214E-12*V522^4 - 0.0000000071629564556*V522^3 + 7.56281407226508E-06*V522^2 - 0.00322508455050905*V522 + 1.62997098133725)+T523*'Exhaust Gas Math'!$D$14)</f>
        <v>310.15403660183938</v>
      </c>
      <c r="W523">
        <f>(353.3116967483*V523^-1.0020802909)*('Exhaust Gas Math'!$E$10/(T523+'Exhaust Gas Math'!$E$10))+(357.4500179626*V523^-1.0038444015 )*(T523/(T523+'Exhaust Gas Math'!$E$10))</f>
        <v>1.1273287118595599</v>
      </c>
      <c r="X523">
        <f t="shared" si="131"/>
        <v>219.5448343827434</v>
      </c>
      <c r="Y523">
        <f t="shared" si="132"/>
        <v>137693.710525776</v>
      </c>
      <c r="Z523">
        <f t="shared" si="133"/>
        <v>101325</v>
      </c>
    </row>
    <row r="524" spans="5:26" x14ac:dyDescent="0.2">
      <c r="E524">
        <f t="shared" si="120"/>
        <v>6.4875000000000044E-2</v>
      </c>
      <c r="F524">
        <f t="shared" si="121"/>
        <v>101325</v>
      </c>
      <c r="H524">
        <f t="shared" si="134"/>
        <v>6.4875000000000044E-2</v>
      </c>
      <c r="I524">
        <f t="shared" si="122"/>
        <v>234.00000000000227</v>
      </c>
      <c r="J524">
        <f t="shared" si="123"/>
        <v>5.0332792497670309E-2</v>
      </c>
      <c r="K524">
        <f t="shared" si="124"/>
        <v>-21.485007606186493</v>
      </c>
      <c r="L524">
        <f t="shared" si="125"/>
        <v>3.9653912344079568E-4</v>
      </c>
      <c r="M524">
        <f>J524/SQRT('Exhaust Gas Math'!$E$14*$B$21*$B$23)</f>
        <v>8.5447888572468672E-4</v>
      </c>
      <c r="N524">
        <f t="shared" si="126"/>
        <v>6.2589395196655212E-2</v>
      </c>
      <c r="O524">
        <f t="shared" si="127"/>
        <v>4.4364730422138092E-4</v>
      </c>
      <c r="P524">
        <f t="shared" si="128"/>
        <v>1</v>
      </c>
      <c r="Q524">
        <f>($B$16/2)*(COS((ACOS((2*'Intake Valve Fxn Scratch'!$B$1)/$B$16-1)/($B$17/2))*(I524-($B$17/2)))+1)*P524</f>
        <v>1.9075968031528987E-3</v>
      </c>
      <c r="R524">
        <f t="shared" si="129"/>
        <v>0.2509995793622235</v>
      </c>
      <c r="S524">
        <f t="shared" si="130"/>
        <v>5.2893754071550475E-4</v>
      </c>
      <c r="T524">
        <f>S524*'Exhaust Gas Math'!$C$14</f>
        <v>6.2664156380110784E-4</v>
      </c>
      <c r="U524">
        <f>(T524/'Exhaust Gas Math'!$B$14)+('Exhaust Gas Math'!$D$10)</f>
        <v>2.2071299584790535E-2</v>
      </c>
      <c r="V524">
        <f>('Exhaust Gas Math'!$E$10*(2.53982214E-12*V523^4 - 0.0000000071629564556*V523^3 + 7.56281407226508E-06*V523^2 - 0.00322508455050905*V523 + 1.62997098133725)*$B$24+T524*'Exhaust Gas Math'!$D$14*$B$23)/('Exhaust Gas Math'!$E$10*(2.53982214E-12*V523^4 - 0.0000000071629564556*V523^3 + 7.56281407226508E-06*V523^2 - 0.00322508455050905*V523 + 1.62997098133725)+T524*'Exhaust Gas Math'!$D$14)</f>
        <v>310.19716169889136</v>
      </c>
      <c r="W524">
        <f>(353.3116967483*V524^-1.0020802909)*('Exhaust Gas Math'!$E$10/(T524+'Exhaust Gas Math'!$E$10))+(357.4500179626*V524^-1.0038444015 )*(T524/(T524+'Exhaust Gas Math'!$E$10))</f>
        <v>1.1271713061267064</v>
      </c>
      <c r="X524">
        <f t="shared" si="131"/>
        <v>260.15426639022758</v>
      </c>
      <c r="Y524">
        <f t="shared" si="132"/>
        <v>143553.4786685546</v>
      </c>
      <c r="Z524">
        <f t="shared" si="133"/>
        <v>101325</v>
      </c>
    </row>
    <row r="525" spans="5:26" x14ac:dyDescent="0.2">
      <c r="E525">
        <f t="shared" si="120"/>
        <v>6.5000000000000044E-2</v>
      </c>
      <c r="F525">
        <f t="shared" si="121"/>
        <v>101325</v>
      </c>
      <c r="H525">
        <f t="shared" si="134"/>
        <v>6.5000000000000044E-2</v>
      </c>
      <c r="I525">
        <f t="shared" si="122"/>
        <v>240.00000000000227</v>
      </c>
      <c r="J525">
        <f t="shared" si="123"/>
        <v>4.7549999999998822E-2</v>
      </c>
      <c r="K525">
        <f t="shared" si="124"/>
        <v>-22.998975938490453</v>
      </c>
      <c r="L525">
        <f t="shared" si="125"/>
        <v>3.768140823867895E-4</v>
      </c>
      <c r="M525">
        <f>J525/SQRT('Exhaust Gas Math'!$E$14*$B$21*$B$23)</f>
        <v>8.0723657480535091E-4</v>
      </c>
      <c r="N525">
        <f t="shared" si="126"/>
        <v>6.1244119152323001E-2</v>
      </c>
      <c r="O525">
        <f t="shared" si="127"/>
        <v>4.3411169377768899E-4</v>
      </c>
      <c r="P525">
        <f t="shared" si="128"/>
        <v>1</v>
      </c>
      <c r="Q525">
        <f>($B$16/2)*(COS((ACOS((2*'Intake Valve Fxn Scratch'!$B$1)/$B$16-1)/($B$17/2))*(I525-($B$17/2)))+1)*P525</f>
        <v>1.5414836237511904E-3</v>
      </c>
      <c r="R525">
        <f t="shared" si="129"/>
        <v>0.20282679259884084</v>
      </c>
      <c r="S525">
        <f t="shared" si="130"/>
        <v>5.2595770784467119E-4</v>
      </c>
      <c r="T525">
        <f>S525*'Exhaust Gas Math'!$C$14</f>
        <v>6.2311130363557077E-4</v>
      </c>
      <c r="U525">
        <f>(T525/'Exhaust Gas Math'!$B$14)+('Exhaust Gas Math'!$D$10)</f>
        <v>2.1949440414423361E-2</v>
      </c>
      <c r="V525">
        <f>('Exhaust Gas Math'!$E$10*(2.53982214E-12*V524^4 - 0.0000000071629564556*V524^3 + 7.56281407226508E-06*V524^2 - 0.00322508455050905*V524 + 1.62997098133725)*$B$24+T525*'Exhaust Gas Math'!$D$14*$B$23)/('Exhaust Gas Math'!$E$10*(2.53982214E-12*V524^4 - 0.0000000071629564556*V524^3 + 7.56281407226508E-06*V524^2 - 0.00322508455050905*V524 + 1.62997098133725)+T525*'Exhaust Gas Math'!$D$14)</f>
        <v>310.26507546836996</v>
      </c>
      <c r="W525">
        <f>(353.3116967483*V525^-1.0020802909)*('Exhaust Gas Math'!$E$10/(T525+'Exhaust Gas Math'!$E$10))+(357.4500179626*V525^-1.0038444015 )*(T525/(T525+'Exhaust Gas Math'!$E$10))</f>
        <v>1.1269235109748656</v>
      </c>
      <c r="X525">
        <f t="shared" si="131"/>
        <v>298.04472634694417</v>
      </c>
      <c r="Y525">
        <f t="shared" si="132"/>
        <v>150266.87618012619</v>
      </c>
      <c r="Z525">
        <f t="shared" si="133"/>
        <v>101325</v>
      </c>
    </row>
    <row r="526" spans="5:26" x14ac:dyDescent="0.2">
      <c r="E526">
        <f t="shared" si="120"/>
        <v>6.5125000000000044E-2</v>
      </c>
      <c r="F526">
        <f t="shared" si="121"/>
        <v>101325</v>
      </c>
      <c r="H526">
        <f t="shared" si="134"/>
        <v>6.5125000000000044E-2</v>
      </c>
      <c r="I526">
        <f t="shared" si="122"/>
        <v>246.00000000000227</v>
      </c>
      <c r="J526">
        <f t="shared" si="123"/>
        <v>4.4593551585501809E-2</v>
      </c>
      <c r="K526">
        <f t="shared" si="124"/>
        <v>-24.2609626775671</v>
      </c>
      <c r="L526">
        <f t="shared" si="125"/>
        <v>3.5585813026358911E-4</v>
      </c>
      <c r="M526">
        <f>J526/SQRT('Exhaust Gas Math'!$E$14*$B$21*$B$23)</f>
        <v>7.5704617960645844E-4</v>
      </c>
      <c r="N526">
        <f t="shared" si="126"/>
        <v>5.9246088902351071E-2</v>
      </c>
      <c r="O526">
        <f t="shared" si="127"/>
        <v>4.1994921894680597E-4</v>
      </c>
      <c r="P526">
        <f t="shared" si="128"/>
        <v>1</v>
      </c>
      <c r="Q526">
        <f>($B$16/2)*(COS((ACOS((2*'Intake Valve Fxn Scratch'!$B$1)/$B$16-1)/($B$17/2))*(I526-($B$17/2)))+1)*P526</f>
        <v>1.2052898326528707E-3</v>
      </c>
      <c r="R526">
        <f t="shared" si="129"/>
        <v>0.1585907674543251</v>
      </c>
      <c r="S526">
        <f t="shared" si="130"/>
        <v>5.2249723747615085E-4</v>
      </c>
      <c r="T526">
        <f>S526*'Exhaust Gas Math'!$C$14</f>
        <v>6.1901162381272504E-4</v>
      </c>
      <c r="U526">
        <f>(T526/'Exhaust Gas Math'!$B$14)+('Exhaust Gas Math'!$D$10)</f>
        <v>2.1807925750189819E-2</v>
      </c>
      <c r="V526">
        <f>('Exhaust Gas Math'!$E$10*(2.53982214E-12*V525^4 - 0.0000000071629564556*V525^3 + 7.56281407226508E-06*V525^2 - 0.00322508455050905*V525 + 1.62997098133725)*$B$24+T526*'Exhaust Gas Math'!$D$14*$B$23)/('Exhaust Gas Math'!$E$10*(2.53982214E-12*V525^4 - 0.0000000071629564556*V525^3 + 7.56281407226508E-06*V525^2 - 0.00322508455050905*V525 + 1.62997098133725)+T526*'Exhaust Gas Math'!$D$14)</f>
        <v>310.34484558851756</v>
      </c>
      <c r="W526">
        <f>(353.3116967483*V526^-1.0020802909)*('Exhaust Gas Math'!$E$10/(T526+'Exhaust Gas Math'!$E$10))+(357.4500179626*V526^-1.0038444015 )*(T526/(T526+'Exhaust Gas Math'!$E$10))</f>
        <v>1.1266325946186055</v>
      </c>
      <c r="X526">
        <f t="shared" si="131"/>
        <v>331.56476735035437</v>
      </c>
      <c r="Y526">
        <f t="shared" si="132"/>
        <v>158130.64481188098</v>
      </c>
      <c r="Z526">
        <f t="shared" si="133"/>
        <v>101325</v>
      </c>
    </row>
    <row r="527" spans="5:26" x14ac:dyDescent="0.2">
      <c r="E527">
        <f t="shared" si="120"/>
        <v>6.5250000000000044E-2</v>
      </c>
      <c r="F527">
        <f t="shared" si="121"/>
        <v>101325</v>
      </c>
      <c r="H527">
        <f t="shared" si="134"/>
        <v>6.5250000000000044E-2</v>
      </c>
      <c r="I527">
        <f t="shared" si="122"/>
        <v>252.00000000000227</v>
      </c>
      <c r="J527">
        <f t="shared" si="123"/>
        <v>4.1495838721684719E-2</v>
      </c>
      <c r="K527">
        <f t="shared" si="124"/>
        <v>-25.257141232615588</v>
      </c>
      <c r="L527">
        <f t="shared" si="125"/>
        <v>3.9769296294121147E-5</v>
      </c>
      <c r="M527">
        <f>J527/SQRT('Exhaust Gas Math'!$E$14*$B$21*$B$23)</f>
        <v>7.0445759660081716E-4</v>
      </c>
      <c r="N527">
        <f t="shared" si="126"/>
        <v>5.6616440724260864E-2</v>
      </c>
      <c r="O527">
        <f t="shared" si="127"/>
        <v>0</v>
      </c>
      <c r="P527">
        <f t="shared" si="128"/>
        <v>0</v>
      </c>
      <c r="Q527">
        <f>($B$16/2)*(COS((ACOS((2*'Intake Valve Fxn Scratch'!$B$1)/$B$16-1)/($B$17/2))*(I527-($B$17/2)))+1)*P527</f>
        <v>0</v>
      </c>
      <c r="R527">
        <f t="shared" si="129"/>
        <v>0</v>
      </c>
      <c r="S527">
        <f t="shared" si="130"/>
        <v>0</v>
      </c>
      <c r="T527">
        <f>S527*'Exhaust Gas Math'!$C$14</f>
        <v>0</v>
      </c>
      <c r="U527">
        <f>(T527/'Exhaust Gas Math'!$B$14)+('Exhaust Gas Math'!$D$10)</f>
        <v>4.4059320573952224E-4</v>
      </c>
      <c r="V527">
        <f>('Exhaust Gas Math'!$E$10*(2.53982214E-12*V526^4 - 0.0000000071629564556*V526^3 + 7.56281407226508E-06*V526^2 - 0.00322508455050905*V526 + 1.62997098133725)*$B$24+T527*'Exhaust Gas Math'!$D$14*$B$23)/('Exhaust Gas Math'!$E$10*(2.53982214E-12*V526^4 - 0.0000000071629564556*V526^3 + 7.56281407226508E-06*V526^2 - 0.00322508455050905*V526 + 1.62997098133725)+T527*'Exhaust Gas Math'!$D$14)</f>
        <v>1100</v>
      </c>
      <c r="W527">
        <f>(353.3116967483*V527^-1.0020802909)*('Exhaust Gas Math'!$E$10/(T527+'Exhaust Gas Math'!$E$10))+(357.4500179626*V527^-1.0038444015 )*(T527/(T527+'Exhaust Gas Math'!$E$10))</f>
        <v>0.31654710700089367</v>
      </c>
      <c r="X527">
        <f t="shared" si="131"/>
        <v>0</v>
      </c>
      <c r="Y527">
        <f t="shared" si="132"/>
        <v>101325</v>
      </c>
      <c r="Z527">
        <f t="shared" si="133"/>
        <v>101325</v>
      </c>
    </row>
    <row r="528" spans="5:26" x14ac:dyDescent="0.2">
      <c r="E528">
        <f t="shared" si="120"/>
        <v>6.5375000000000044E-2</v>
      </c>
      <c r="F528">
        <f t="shared" si="121"/>
        <v>101325</v>
      </c>
      <c r="H528">
        <f t="shared" si="134"/>
        <v>6.5375000000000044E-2</v>
      </c>
      <c r="I528">
        <f t="shared" si="122"/>
        <v>258.00000000000227</v>
      </c>
      <c r="J528">
        <f t="shared" si="123"/>
        <v>3.8290800598921808E-2</v>
      </c>
      <c r="K528">
        <f t="shared" si="124"/>
        <v>-25.97659726292294</v>
      </c>
      <c r="L528">
        <f t="shared" si="125"/>
        <v>3.9769296294121147E-5</v>
      </c>
      <c r="M528">
        <f>J528/SQRT('Exhaust Gas Math'!$E$14*$B$21*$B$23)</f>
        <v>6.5004699730870843E-4</v>
      </c>
      <c r="N528">
        <f t="shared" si="126"/>
        <v>5.3401053069948183E-2</v>
      </c>
      <c r="O528">
        <f t="shared" si="127"/>
        <v>0</v>
      </c>
      <c r="P528">
        <f t="shared" si="128"/>
        <v>0</v>
      </c>
      <c r="Q528">
        <f>($B$16/2)*(COS((ACOS((2*'Intake Valve Fxn Scratch'!$B$1)/$B$16-1)/($B$17/2))*(I528-($B$17/2)))+1)*P528</f>
        <v>0</v>
      </c>
      <c r="R528">
        <f t="shared" si="129"/>
        <v>0</v>
      </c>
      <c r="S528">
        <f t="shared" si="130"/>
        <v>0</v>
      </c>
      <c r="T528">
        <f>S528*'Exhaust Gas Math'!$C$14</f>
        <v>0</v>
      </c>
      <c r="U528">
        <f>(T528/'Exhaust Gas Math'!$B$14)+('Exhaust Gas Math'!$D$10)</f>
        <v>4.4059320573952224E-4</v>
      </c>
      <c r="V528">
        <f>('Exhaust Gas Math'!$E$10*(2.53982214E-12*V527^4 - 0.0000000071629564556*V527^3 + 7.56281407226508E-06*V527^2 - 0.00322508455050905*V527 + 1.62997098133725)*$B$24+T528*'Exhaust Gas Math'!$D$14*$B$23)/('Exhaust Gas Math'!$E$10*(2.53982214E-12*V527^4 - 0.0000000071629564556*V527^3 + 7.56281407226508E-06*V527^2 - 0.00322508455050905*V527 + 1.62997098133725)+T528*'Exhaust Gas Math'!$D$14)</f>
        <v>1100</v>
      </c>
      <c r="W528">
        <f>(353.3116967483*V528^-1.0020802909)*('Exhaust Gas Math'!$E$10/(T528+'Exhaust Gas Math'!$E$10))+(357.4500179626*V528^-1.0038444015 )*(T528/(T528+'Exhaust Gas Math'!$E$10))</f>
        <v>0.31654710700089367</v>
      </c>
      <c r="X528">
        <f t="shared" si="131"/>
        <v>0</v>
      </c>
      <c r="Y528">
        <f t="shared" si="132"/>
        <v>101325</v>
      </c>
      <c r="Z528">
        <f t="shared" si="133"/>
        <v>101325</v>
      </c>
    </row>
    <row r="529" spans="5:26" x14ac:dyDescent="0.2">
      <c r="E529">
        <f t="shared" si="120"/>
        <v>6.5500000000000044E-2</v>
      </c>
      <c r="F529">
        <f t="shared" si="121"/>
        <v>101325</v>
      </c>
      <c r="H529">
        <f t="shared" si="134"/>
        <v>6.5500000000000044E-2</v>
      </c>
      <c r="I529">
        <f t="shared" si="122"/>
        <v>264.00000000000227</v>
      </c>
      <c r="J529">
        <f t="shared" si="123"/>
        <v>3.5013552285583414E-2</v>
      </c>
      <c r="K529">
        <f t="shared" si="124"/>
        <v>-26.411448257665256</v>
      </c>
      <c r="L529">
        <f t="shared" si="125"/>
        <v>3.9769296294121147E-5</v>
      </c>
      <c r="M529">
        <f>J529/SQRT('Exhaust Gas Math'!$E$14*$B$21*$B$23)</f>
        <v>5.9441051564212662E-4</v>
      </c>
      <c r="N529">
        <f t="shared" si="126"/>
        <v>4.9669531178882079E-2</v>
      </c>
      <c r="O529">
        <f t="shared" si="127"/>
        <v>0</v>
      </c>
      <c r="P529">
        <f t="shared" si="128"/>
        <v>0</v>
      </c>
      <c r="Q529">
        <f>($B$16/2)*(COS((ACOS((2*'Intake Valve Fxn Scratch'!$B$1)/$B$16-1)/($B$17/2))*(I529-($B$17/2)))+1)*P529</f>
        <v>0</v>
      </c>
      <c r="R529">
        <f t="shared" si="129"/>
        <v>0</v>
      </c>
      <c r="S529">
        <f t="shared" si="130"/>
        <v>0</v>
      </c>
      <c r="T529">
        <f>S529*'Exhaust Gas Math'!$C$14</f>
        <v>0</v>
      </c>
      <c r="U529">
        <f>(T529/'Exhaust Gas Math'!$B$14)+('Exhaust Gas Math'!$D$10)</f>
        <v>4.4059320573952224E-4</v>
      </c>
      <c r="V529">
        <f>('Exhaust Gas Math'!$E$10*(2.53982214E-12*V528^4 - 0.0000000071629564556*V528^3 + 7.56281407226508E-06*V528^2 - 0.00322508455050905*V528 + 1.62997098133725)*$B$24+T529*'Exhaust Gas Math'!$D$14*$B$23)/('Exhaust Gas Math'!$E$10*(2.53982214E-12*V528^4 - 0.0000000071629564556*V528^3 + 7.56281407226508E-06*V528^2 - 0.00322508455050905*V528 + 1.62997098133725)+T529*'Exhaust Gas Math'!$D$14)</f>
        <v>1100</v>
      </c>
      <c r="W529">
        <f>(353.3116967483*V529^-1.0020802909)*('Exhaust Gas Math'!$E$10/(T529+'Exhaust Gas Math'!$E$10))+(357.4500179626*V529^-1.0038444015 )*(T529/(T529+'Exhaust Gas Math'!$E$10))</f>
        <v>0.31654710700089367</v>
      </c>
      <c r="X529">
        <f t="shared" si="131"/>
        <v>0</v>
      </c>
      <c r="Y529">
        <f t="shared" si="132"/>
        <v>101325</v>
      </c>
      <c r="Z529">
        <f t="shared" si="133"/>
        <v>101325</v>
      </c>
    </row>
    <row r="530" spans="5:26" x14ac:dyDescent="0.2">
      <c r="E530">
        <f t="shared" si="120"/>
        <v>6.5625000000000044E-2</v>
      </c>
      <c r="F530">
        <f t="shared" si="121"/>
        <v>101325</v>
      </c>
      <c r="H530">
        <f t="shared" si="134"/>
        <v>6.5625000000000044E-2</v>
      </c>
      <c r="I530">
        <f t="shared" si="122"/>
        <v>270.00000000000227</v>
      </c>
      <c r="J530">
        <f t="shared" si="123"/>
        <v>3.1699999999998771E-2</v>
      </c>
      <c r="K530">
        <f t="shared" si="124"/>
        <v>-26.556929898345718</v>
      </c>
      <c r="L530">
        <f t="shared" si="125"/>
        <v>3.9769296294121147E-5</v>
      </c>
      <c r="M530">
        <f>J530/SQRT('Exhaust Gas Math'!$E$14*$B$21*$B$23)</f>
        <v>5.3815771653689312E-4</v>
      </c>
      <c r="N530">
        <f t="shared" si="126"/>
        <v>4.5512549561610577E-2</v>
      </c>
      <c r="O530">
        <f t="shared" si="127"/>
        <v>0</v>
      </c>
      <c r="P530">
        <f t="shared" si="128"/>
        <v>0</v>
      </c>
      <c r="Q530">
        <f>($B$16/2)*(COS((ACOS((2*'Intake Valve Fxn Scratch'!$B$1)/$B$16-1)/($B$17/2))*(I530-($B$17/2)))+1)*P530</f>
        <v>0</v>
      </c>
      <c r="R530">
        <f t="shared" si="129"/>
        <v>0</v>
      </c>
      <c r="S530">
        <f t="shared" si="130"/>
        <v>0</v>
      </c>
      <c r="T530">
        <f>S530*'Exhaust Gas Math'!$C$14</f>
        <v>0</v>
      </c>
      <c r="U530">
        <f>(T530/'Exhaust Gas Math'!$B$14)+('Exhaust Gas Math'!$D$10)</f>
        <v>4.4059320573952224E-4</v>
      </c>
      <c r="V530">
        <f>('Exhaust Gas Math'!$E$10*(2.53982214E-12*V529^4 - 0.0000000071629564556*V529^3 + 7.56281407226508E-06*V529^2 - 0.00322508455050905*V529 + 1.62997098133725)*$B$24+T530*'Exhaust Gas Math'!$D$14*$B$23)/('Exhaust Gas Math'!$E$10*(2.53982214E-12*V529^4 - 0.0000000071629564556*V529^3 + 7.56281407226508E-06*V529^2 - 0.00322508455050905*V529 + 1.62997098133725)+T530*'Exhaust Gas Math'!$D$14)</f>
        <v>1100</v>
      </c>
      <c r="W530">
        <f>(353.3116967483*V530^-1.0020802909)*('Exhaust Gas Math'!$E$10/(T530+'Exhaust Gas Math'!$E$10))+(357.4500179626*V530^-1.0038444015 )*(T530/(T530+'Exhaust Gas Math'!$E$10))</f>
        <v>0.31654710700089367</v>
      </c>
      <c r="X530">
        <f t="shared" si="131"/>
        <v>0</v>
      </c>
      <c r="Y530">
        <f t="shared" si="132"/>
        <v>101325</v>
      </c>
      <c r="Z530">
        <f t="shared" si="133"/>
        <v>101325</v>
      </c>
    </row>
    <row r="531" spans="5:26" x14ac:dyDescent="0.2">
      <c r="E531">
        <f t="shared" si="120"/>
        <v>6.5750000000000045E-2</v>
      </c>
      <c r="F531">
        <f t="shared" si="121"/>
        <v>101325</v>
      </c>
      <c r="H531">
        <f t="shared" si="134"/>
        <v>6.5750000000000045E-2</v>
      </c>
      <c r="I531">
        <f t="shared" si="122"/>
        <v>276.00000000000227</v>
      </c>
      <c r="J531">
        <f t="shared" si="123"/>
        <v>2.8386447714414145E-2</v>
      </c>
      <c r="K531">
        <f t="shared" si="124"/>
        <v>-26.41144825766504</v>
      </c>
      <c r="L531">
        <f t="shared" si="125"/>
        <v>3.9769296294121147E-5</v>
      </c>
      <c r="M531">
        <f>J531/SQRT('Exhaust Gas Math'!$E$14*$B$21*$B$23)</f>
        <v>4.8190491743165984E-4</v>
      </c>
      <c r="N531">
        <f t="shared" si="126"/>
        <v>4.1037700628138607E-2</v>
      </c>
      <c r="O531">
        <f t="shared" si="127"/>
        <v>0</v>
      </c>
      <c r="P531">
        <f t="shared" si="128"/>
        <v>0</v>
      </c>
      <c r="Q531">
        <f>($B$16/2)*(COS((ACOS((2*'Intake Valve Fxn Scratch'!$B$1)/$B$16-1)/($B$17/2))*(I531-($B$17/2)))+1)*P531</f>
        <v>0</v>
      </c>
      <c r="R531">
        <f t="shared" si="129"/>
        <v>0</v>
      </c>
      <c r="S531">
        <f t="shared" si="130"/>
        <v>0</v>
      </c>
      <c r="T531">
        <f>S531*'Exhaust Gas Math'!$C$14</f>
        <v>0</v>
      </c>
      <c r="U531">
        <f>(T531/'Exhaust Gas Math'!$B$14)+('Exhaust Gas Math'!$D$10)</f>
        <v>4.4059320573952224E-4</v>
      </c>
      <c r="V531">
        <f>('Exhaust Gas Math'!$E$10*(2.53982214E-12*V530^4 - 0.0000000071629564556*V530^3 + 7.56281407226508E-06*V530^2 - 0.00322508455050905*V530 + 1.62997098133725)*$B$24+T531*'Exhaust Gas Math'!$D$14*$B$23)/('Exhaust Gas Math'!$E$10*(2.53982214E-12*V530^4 - 0.0000000071629564556*V530^3 + 7.56281407226508E-06*V530^2 - 0.00322508455050905*V530 + 1.62997098133725)+T531*'Exhaust Gas Math'!$D$14)</f>
        <v>1100</v>
      </c>
      <c r="W531">
        <f>(353.3116967483*V531^-1.0020802909)*('Exhaust Gas Math'!$E$10/(T531+'Exhaust Gas Math'!$E$10))+(357.4500179626*V531^-1.0038444015 )*(T531/(T531+'Exhaust Gas Math'!$E$10))</f>
        <v>0.31654710700089367</v>
      </c>
      <c r="X531">
        <f t="shared" si="131"/>
        <v>0</v>
      </c>
      <c r="Y531">
        <f t="shared" si="132"/>
        <v>101325</v>
      </c>
      <c r="Z531">
        <f t="shared" si="133"/>
        <v>101325</v>
      </c>
    </row>
    <row r="532" spans="5:26" x14ac:dyDescent="0.2">
      <c r="E532">
        <f t="shared" si="120"/>
        <v>6.5875000000000045E-2</v>
      </c>
      <c r="F532">
        <f t="shared" si="121"/>
        <v>101325</v>
      </c>
      <c r="H532">
        <f t="shared" si="134"/>
        <v>6.5875000000000045E-2</v>
      </c>
      <c r="I532">
        <f t="shared" si="122"/>
        <v>282.00000000000227</v>
      </c>
      <c r="J532">
        <f t="shared" si="123"/>
        <v>2.5109199401075789E-2</v>
      </c>
      <c r="K532">
        <f t="shared" si="124"/>
        <v>-25.976597262922514</v>
      </c>
      <c r="L532">
        <f t="shared" si="125"/>
        <v>3.9769296294121147E-5</v>
      </c>
      <c r="M532">
        <f>J532/SQRT('Exhaust Gas Math'!$E$14*$B$21*$B$23)</f>
        <v>4.2626843576507869E-4</v>
      </c>
      <c r="N532">
        <f t="shared" si="126"/>
        <v>3.6364153774648113E-2</v>
      </c>
      <c r="O532">
        <f t="shared" si="127"/>
        <v>0</v>
      </c>
      <c r="P532">
        <f t="shared" si="128"/>
        <v>0</v>
      </c>
      <c r="Q532">
        <f>($B$16/2)*(COS((ACOS((2*'Intake Valve Fxn Scratch'!$B$1)/$B$16-1)/($B$17/2))*(I532-($B$17/2)))+1)*P532</f>
        <v>0</v>
      </c>
      <c r="R532">
        <f t="shared" si="129"/>
        <v>0</v>
      </c>
      <c r="S532">
        <f t="shared" si="130"/>
        <v>0</v>
      </c>
      <c r="T532">
        <f>S532*'Exhaust Gas Math'!$C$14</f>
        <v>0</v>
      </c>
      <c r="U532">
        <f>(T532/'Exhaust Gas Math'!$B$14)+('Exhaust Gas Math'!$D$10)</f>
        <v>4.4059320573952224E-4</v>
      </c>
      <c r="V532">
        <f>('Exhaust Gas Math'!$E$10*(2.53982214E-12*V531^4 - 0.0000000071629564556*V531^3 + 7.56281407226508E-06*V531^2 - 0.00322508455050905*V531 + 1.62997098133725)*$B$24+T532*'Exhaust Gas Math'!$D$14*$B$23)/('Exhaust Gas Math'!$E$10*(2.53982214E-12*V531^4 - 0.0000000071629564556*V531^3 + 7.56281407226508E-06*V531^2 - 0.00322508455050905*V531 + 1.62997098133725)+T532*'Exhaust Gas Math'!$D$14)</f>
        <v>1100</v>
      </c>
      <c r="W532">
        <f>(353.3116967483*V532^-1.0020802909)*('Exhaust Gas Math'!$E$10/(T532+'Exhaust Gas Math'!$E$10))+(357.4500179626*V532^-1.0038444015 )*(T532/(T532+'Exhaust Gas Math'!$E$10))</f>
        <v>0.31654710700089367</v>
      </c>
      <c r="X532">
        <f t="shared" si="131"/>
        <v>0</v>
      </c>
      <c r="Y532">
        <f t="shared" si="132"/>
        <v>101325</v>
      </c>
      <c r="Z532">
        <f t="shared" si="133"/>
        <v>101325</v>
      </c>
    </row>
    <row r="533" spans="5:26" x14ac:dyDescent="0.2">
      <c r="E533">
        <f t="shared" si="120"/>
        <v>6.6000000000000045E-2</v>
      </c>
      <c r="F533">
        <f t="shared" si="121"/>
        <v>101325</v>
      </c>
      <c r="H533">
        <f t="shared" si="134"/>
        <v>6.6000000000000045E-2</v>
      </c>
      <c r="I533">
        <f t="shared" si="122"/>
        <v>288.00000000000227</v>
      </c>
      <c r="J533">
        <f t="shared" si="123"/>
        <v>2.1904161278312947E-2</v>
      </c>
      <c r="K533">
        <f t="shared" si="124"/>
        <v>-25.257141232614956</v>
      </c>
      <c r="L533">
        <f t="shared" si="125"/>
        <v>3.9769296294121147E-5</v>
      </c>
      <c r="M533">
        <f>J533/SQRT('Exhaust Gas Math'!$E$14*$B$21*$B$23)</f>
        <v>3.718578364729712E-4</v>
      </c>
      <c r="N533">
        <f t="shared" si="126"/>
        <v>3.1616553879854341E-2</v>
      </c>
      <c r="O533">
        <f t="shared" si="127"/>
        <v>0</v>
      </c>
      <c r="P533">
        <f t="shared" si="128"/>
        <v>0</v>
      </c>
      <c r="Q533">
        <f>($B$16/2)*(COS((ACOS((2*'Intake Valve Fxn Scratch'!$B$1)/$B$16-1)/($B$17/2))*(I533-($B$17/2)))+1)*P533</f>
        <v>0</v>
      </c>
      <c r="R533">
        <f t="shared" si="129"/>
        <v>0</v>
      </c>
      <c r="S533">
        <f t="shared" si="130"/>
        <v>0</v>
      </c>
      <c r="T533">
        <f>S533*'Exhaust Gas Math'!$C$14</f>
        <v>0</v>
      </c>
      <c r="U533">
        <f>(T533/'Exhaust Gas Math'!$B$14)+('Exhaust Gas Math'!$D$10)</f>
        <v>4.4059320573952224E-4</v>
      </c>
      <c r="V533">
        <f>('Exhaust Gas Math'!$E$10*(2.53982214E-12*V532^4 - 0.0000000071629564556*V532^3 + 7.56281407226508E-06*V532^2 - 0.00322508455050905*V532 + 1.62997098133725)*$B$24+T533*'Exhaust Gas Math'!$D$14*$B$23)/('Exhaust Gas Math'!$E$10*(2.53982214E-12*V532^4 - 0.0000000071629564556*V532^3 + 7.56281407226508E-06*V532^2 - 0.00322508455050905*V532 + 1.62997098133725)+T533*'Exhaust Gas Math'!$D$14)</f>
        <v>1100</v>
      </c>
      <c r="W533">
        <f>(353.3116967483*V533^-1.0020802909)*('Exhaust Gas Math'!$E$10/(T533+'Exhaust Gas Math'!$E$10))+(357.4500179626*V533^-1.0038444015 )*(T533/(T533+'Exhaust Gas Math'!$E$10))</f>
        <v>0.31654710700089367</v>
      </c>
      <c r="X533">
        <f t="shared" si="131"/>
        <v>0</v>
      </c>
      <c r="Y533">
        <f t="shared" si="132"/>
        <v>101325</v>
      </c>
      <c r="Z533">
        <f t="shared" si="133"/>
        <v>101325</v>
      </c>
    </row>
    <row r="534" spans="5:26" x14ac:dyDescent="0.2">
      <c r="E534">
        <f t="shared" si="120"/>
        <v>6.6125000000000045E-2</v>
      </c>
      <c r="F534">
        <f t="shared" si="121"/>
        <v>101325</v>
      </c>
      <c r="H534">
        <f t="shared" si="134"/>
        <v>6.6125000000000045E-2</v>
      </c>
      <c r="I534">
        <f t="shared" si="122"/>
        <v>294.00000000000227</v>
      </c>
      <c r="J534">
        <f t="shared" si="123"/>
        <v>1.8806448414495941E-2</v>
      </c>
      <c r="K534">
        <f t="shared" si="124"/>
        <v>-24.260962677566265</v>
      </c>
      <c r="L534">
        <f t="shared" si="125"/>
        <v>3.9769296294121147E-5</v>
      </c>
      <c r="M534">
        <f>J534/SQRT('Exhaust Gas Math'!$E$14*$B$21*$B$23)</f>
        <v>3.1926925346733128E-4</v>
      </c>
      <c r="N534">
        <f t="shared" si="126"/>
        <v>2.6918663562599802E-2</v>
      </c>
      <c r="O534">
        <f t="shared" si="127"/>
        <v>0</v>
      </c>
      <c r="P534">
        <f t="shared" si="128"/>
        <v>0</v>
      </c>
      <c r="Q534">
        <f>($B$16/2)*(COS((ACOS((2*'Intake Valve Fxn Scratch'!$B$1)/$B$16-1)/($B$17/2))*(I534-($B$17/2)))+1)*P534</f>
        <v>0</v>
      </c>
      <c r="R534">
        <f t="shared" si="129"/>
        <v>0</v>
      </c>
      <c r="S534">
        <f t="shared" si="130"/>
        <v>0</v>
      </c>
      <c r="T534">
        <f>S534*'Exhaust Gas Math'!$C$14</f>
        <v>0</v>
      </c>
      <c r="U534">
        <f>(T534/'Exhaust Gas Math'!$B$14)+('Exhaust Gas Math'!$D$10)</f>
        <v>4.4059320573952224E-4</v>
      </c>
      <c r="V534">
        <f>('Exhaust Gas Math'!$E$10*(2.53982214E-12*V533^4 - 0.0000000071629564556*V533^3 + 7.56281407226508E-06*V533^2 - 0.00322508455050905*V533 + 1.62997098133725)*$B$24+T534*'Exhaust Gas Math'!$D$14*$B$23)/('Exhaust Gas Math'!$E$10*(2.53982214E-12*V533^4 - 0.0000000071629564556*V533^3 + 7.56281407226508E-06*V533^2 - 0.00322508455050905*V533 + 1.62997098133725)+T534*'Exhaust Gas Math'!$D$14)</f>
        <v>1100</v>
      </c>
      <c r="W534">
        <f>(353.3116967483*V534^-1.0020802909)*('Exhaust Gas Math'!$E$10/(T534+'Exhaust Gas Math'!$E$10))+(357.4500179626*V534^-1.0038444015 )*(T534/(T534+'Exhaust Gas Math'!$E$10))</f>
        <v>0.31654710700089367</v>
      </c>
      <c r="X534">
        <f t="shared" si="131"/>
        <v>0</v>
      </c>
      <c r="Y534">
        <f t="shared" si="132"/>
        <v>101325</v>
      </c>
      <c r="Z534">
        <f t="shared" si="133"/>
        <v>101325</v>
      </c>
    </row>
    <row r="535" spans="5:26" x14ac:dyDescent="0.2">
      <c r="E535">
        <f t="shared" si="120"/>
        <v>6.6250000000000045E-2</v>
      </c>
      <c r="F535">
        <f t="shared" si="121"/>
        <v>101325</v>
      </c>
      <c r="H535">
        <f t="shared" si="134"/>
        <v>6.6250000000000045E-2</v>
      </c>
      <c r="I535">
        <f t="shared" si="122"/>
        <v>300.00000000000227</v>
      </c>
      <c r="J535">
        <f t="shared" si="123"/>
        <v>1.5849999999998855E-2</v>
      </c>
      <c r="K535">
        <f t="shared" si="124"/>
        <v>-22.99897593848933</v>
      </c>
      <c r="L535">
        <f t="shared" si="125"/>
        <v>3.9769296294121147E-5</v>
      </c>
      <c r="M535">
        <f>J535/SQRT('Exhaust Gas Math'!$E$14*$B$21*$B$23)</f>
        <v>2.6907885826843756E-4</v>
      </c>
      <c r="N535">
        <f t="shared" si="126"/>
        <v>2.2387269429554463E-2</v>
      </c>
      <c r="O535">
        <f t="shared" si="127"/>
        <v>0</v>
      </c>
      <c r="P535">
        <f t="shared" si="128"/>
        <v>0</v>
      </c>
      <c r="Q535">
        <f>($B$16/2)*(COS((ACOS((2*'Intake Valve Fxn Scratch'!$B$1)/$B$16-1)/($B$17/2))*(I535-($B$17/2)))+1)*P535</f>
        <v>0</v>
      </c>
      <c r="R535">
        <f t="shared" si="129"/>
        <v>0</v>
      </c>
      <c r="S535">
        <f t="shared" si="130"/>
        <v>0</v>
      </c>
      <c r="T535">
        <f>S535*'Exhaust Gas Math'!$C$14</f>
        <v>0</v>
      </c>
      <c r="U535">
        <f>(T535/'Exhaust Gas Math'!$B$14)+('Exhaust Gas Math'!$D$10)</f>
        <v>4.4059320573952224E-4</v>
      </c>
      <c r="V535">
        <f>('Exhaust Gas Math'!$E$10*(2.53982214E-12*V534^4 - 0.0000000071629564556*V534^3 + 7.56281407226508E-06*V534^2 - 0.00322508455050905*V534 + 1.62997098133725)*$B$24+T535*'Exhaust Gas Math'!$D$14*$B$23)/('Exhaust Gas Math'!$E$10*(2.53982214E-12*V534^4 - 0.0000000071629564556*V534^3 + 7.56281407226508E-06*V534^2 - 0.00322508455050905*V534 + 1.62997098133725)+T535*'Exhaust Gas Math'!$D$14)</f>
        <v>1100</v>
      </c>
      <c r="W535">
        <f>(353.3116967483*V535^-1.0020802909)*('Exhaust Gas Math'!$E$10/(T535+'Exhaust Gas Math'!$E$10))+(357.4500179626*V535^-1.0038444015 )*(T535/(T535+'Exhaust Gas Math'!$E$10))</f>
        <v>0.31654710700089367</v>
      </c>
      <c r="X535">
        <f t="shared" si="131"/>
        <v>0</v>
      </c>
      <c r="Y535">
        <f t="shared" si="132"/>
        <v>101325</v>
      </c>
      <c r="Z535">
        <f t="shared" si="133"/>
        <v>101325</v>
      </c>
    </row>
    <row r="536" spans="5:26" x14ac:dyDescent="0.2">
      <c r="E536">
        <f t="shared" si="120"/>
        <v>6.6375000000000045E-2</v>
      </c>
      <c r="F536">
        <f t="shared" si="121"/>
        <v>101325</v>
      </c>
      <c r="H536">
        <f t="shared" si="134"/>
        <v>6.6375000000000045E-2</v>
      </c>
      <c r="I536">
        <f t="shared" si="122"/>
        <v>306.00000000000227</v>
      </c>
      <c r="J536">
        <f t="shared" si="123"/>
        <v>1.3067207502327517E-2</v>
      </c>
      <c r="K536">
        <f t="shared" si="124"/>
        <v>-21.485007606185171</v>
      </c>
      <c r="L536">
        <f t="shared" si="125"/>
        <v>3.9769296294121147E-5</v>
      </c>
      <c r="M536">
        <f>J536/SQRT('Exhaust Gas Math'!$E$14*$B$21*$B$23)</f>
        <v>2.2183654734910435E-4</v>
      </c>
      <c r="N536">
        <f t="shared" si="126"/>
        <v>1.8126827986222692E-2</v>
      </c>
      <c r="O536">
        <f t="shared" si="127"/>
        <v>0</v>
      </c>
      <c r="P536">
        <f t="shared" si="128"/>
        <v>0</v>
      </c>
      <c r="Q536">
        <f>($B$16/2)*(COS((ACOS((2*'Intake Valve Fxn Scratch'!$B$1)/$B$16-1)/($B$17/2))*(I536-($B$17/2)))+1)*P536</f>
        <v>0</v>
      </c>
      <c r="R536">
        <f t="shared" si="129"/>
        <v>0</v>
      </c>
      <c r="S536">
        <f t="shared" si="130"/>
        <v>0</v>
      </c>
      <c r="T536">
        <f>S536*'Exhaust Gas Math'!$C$14</f>
        <v>0</v>
      </c>
      <c r="U536">
        <f>(T536/'Exhaust Gas Math'!$B$14)+('Exhaust Gas Math'!$D$10)</f>
        <v>4.4059320573952224E-4</v>
      </c>
      <c r="V536">
        <f>('Exhaust Gas Math'!$E$10*(2.53982214E-12*V535^4 - 0.0000000071629564556*V535^3 + 7.56281407226508E-06*V535^2 - 0.00322508455050905*V535 + 1.62997098133725)*$B$24+T536*'Exhaust Gas Math'!$D$14*$B$23)/('Exhaust Gas Math'!$E$10*(2.53982214E-12*V535^4 - 0.0000000071629564556*V535^3 + 7.56281407226508E-06*V535^2 - 0.00322508455050905*V535 + 1.62997098133725)+T536*'Exhaust Gas Math'!$D$14)</f>
        <v>1100</v>
      </c>
      <c r="W536">
        <f>(353.3116967483*V536^-1.0020802909)*('Exhaust Gas Math'!$E$10/(T536+'Exhaust Gas Math'!$E$10))+(357.4500179626*V536^-1.0038444015 )*(T536/(T536+'Exhaust Gas Math'!$E$10))</f>
        <v>0.31654710700089367</v>
      </c>
      <c r="X536">
        <f t="shared" si="131"/>
        <v>0</v>
      </c>
      <c r="Y536">
        <f t="shared" si="132"/>
        <v>101325</v>
      </c>
      <c r="Z536">
        <f t="shared" si="133"/>
        <v>101325</v>
      </c>
    </row>
    <row r="537" spans="5:26" x14ac:dyDescent="0.2">
      <c r="E537">
        <f t="shared" si="120"/>
        <v>6.6500000000000045E-2</v>
      </c>
      <c r="F537">
        <f t="shared" si="121"/>
        <v>101325</v>
      </c>
      <c r="H537">
        <f t="shared" si="134"/>
        <v>6.6500000000000045E-2</v>
      </c>
      <c r="I537">
        <f t="shared" si="122"/>
        <v>312.00000000000227</v>
      </c>
      <c r="J537">
        <f t="shared" si="123"/>
        <v>1.0488559778423188E-2</v>
      </c>
      <c r="K537">
        <f t="shared" si="124"/>
        <v>-19.735645034520761</v>
      </c>
      <c r="L537">
        <f t="shared" si="125"/>
        <v>3.9769296294121147E-5</v>
      </c>
      <c r="M537">
        <f>J537/SQRT('Exhaust Gas Math'!$E$14*$B$21*$B$23)</f>
        <v>1.7805991735385312E-4</v>
      </c>
      <c r="N537">
        <f t="shared" si="126"/>
        <v>1.422523030882477E-2</v>
      </c>
      <c r="O537">
        <f t="shared" si="127"/>
        <v>0</v>
      </c>
      <c r="P537">
        <f t="shared" si="128"/>
        <v>0</v>
      </c>
      <c r="Q537">
        <f>($B$16/2)*(COS((ACOS((2*'Intake Valve Fxn Scratch'!$B$1)/$B$16-1)/($B$17/2))*(I537-($B$17/2)))+1)*P537</f>
        <v>0</v>
      </c>
      <c r="R537">
        <f t="shared" si="129"/>
        <v>0</v>
      </c>
      <c r="S537">
        <f t="shared" si="130"/>
        <v>0</v>
      </c>
      <c r="T537">
        <f>S537*'Exhaust Gas Math'!$C$14</f>
        <v>0</v>
      </c>
      <c r="U537">
        <f>(T537/'Exhaust Gas Math'!$B$14)+('Exhaust Gas Math'!$D$10)</f>
        <v>4.4059320573952224E-4</v>
      </c>
      <c r="V537">
        <f>('Exhaust Gas Math'!$E$10*(2.53982214E-12*V536^4 - 0.0000000071629564556*V536^3 + 7.56281407226508E-06*V536^2 - 0.00322508455050905*V536 + 1.62997098133725)*$B$24+T537*'Exhaust Gas Math'!$D$14*$B$23)/('Exhaust Gas Math'!$E$10*(2.53982214E-12*V536^4 - 0.0000000071629564556*V536^3 + 7.56281407226508E-06*V536^2 - 0.00322508455050905*V536 + 1.62997098133725)+T537*'Exhaust Gas Math'!$D$14)</f>
        <v>1100</v>
      </c>
      <c r="W537">
        <f>(353.3116967483*V537^-1.0020802909)*('Exhaust Gas Math'!$E$10/(T537+'Exhaust Gas Math'!$E$10))+(357.4500179626*V537^-1.0038444015 )*(T537/(T537+'Exhaust Gas Math'!$E$10))</f>
        <v>0.31654710700089367</v>
      </c>
      <c r="X537">
        <f t="shared" si="131"/>
        <v>0</v>
      </c>
      <c r="Y537">
        <f t="shared" si="132"/>
        <v>101325</v>
      </c>
      <c r="Z537">
        <f t="shared" si="133"/>
        <v>101325</v>
      </c>
    </row>
    <row r="538" spans="5:26" x14ac:dyDescent="0.2">
      <c r="E538">
        <f t="shared" si="120"/>
        <v>6.6625000000000045E-2</v>
      </c>
      <c r="F538">
        <f t="shared" si="121"/>
        <v>101325</v>
      </c>
      <c r="H538">
        <f t="shared" si="134"/>
        <v>6.6625000000000045E-2</v>
      </c>
      <c r="I538">
        <f t="shared" si="122"/>
        <v>318.00000000000227</v>
      </c>
      <c r="J538">
        <f t="shared" si="123"/>
        <v>8.1423090323656799E-3</v>
      </c>
      <c r="K538">
        <f t="shared" si="124"/>
        <v>-17.770054605908904</v>
      </c>
      <c r="L538">
        <f t="shared" si="125"/>
        <v>3.9769296294121147E-5</v>
      </c>
      <c r="M538">
        <f>J538/SQRT('Exhaust Gas Math'!$E$14*$B$21*$B$23)</f>
        <v>1.3822859420176036E-4</v>
      </c>
      <c r="N538">
        <f t="shared" si="126"/>
        <v>1.0750931841512996E-2</v>
      </c>
      <c r="O538">
        <f t="shared" si="127"/>
        <v>0</v>
      </c>
      <c r="P538">
        <f t="shared" si="128"/>
        <v>0</v>
      </c>
      <c r="Q538">
        <f>($B$16/2)*(COS((ACOS((2*'Intake Valve Fxn Scratch'!$B$1)/$B$16-1)/($B$17/2))*(I538-($B$17/2)))+1)*P538</f>
        <v>0</v>
      </c>
      <c r="R538">
        <f t="shared" si="129"/>
        <v>0</v>
      </c>
      <c r="S538">
        <f t="shared" si="130"/>
        <v>0</v>
      </c>
      <c r="T538">
        <f>S538*'Exhaust Gas Math'!$C$14</f>
        <v>0</v>
      </c>
      <c r="U538">
        <f>(T538/'Exhaust Gas Math'!$B$14)+('Exhaust Gas Math'!$D$10)</f>
        <v>4.4059320573952224E-4</v>
      </c>
      <c r="V538">
        <f>('Exhaust Gas Math'!$E$10*(2.53982214E-12*V537^4 - 0.0000000071629564556*V537^3 + 7.56281407226508E-06*V537^2 - 0.00322508455050905*V537 + 1.62997098133725)*$B$24+T538*'Exhaust Gas Math'!$D$14*$B$23)/('Exhaust Gas Math'!$E$10*(2.53982214E-12*V537^4 - 0.0000000071629564556*V537^3 + 7.56281407226508E-06*V537^2 - 0.00322508455050905*V537 + 1.62997098133725)+T538*'Exhaust Gas Math'!$D$14)</f>
        <v>1100</v>
      </c>
      <c r="W538">
        <f>(353.3116967483*V538^-1.0020802909)*('Exhaust Gas Math'!$E$10/(T538+'Exhaust Gas Math'!$E$10))+(357.4500179626*V538^-1.0038444015 )*(T538/(T538+'Exhaust Gas Math'!$E$10))</f>
        <v>0.31654710700089367</v>
      </c>
      <c r="X538">
        <f t="shared" si="131"/>
        <v>0</v>
      </c>
      <c r="Y538">
        <f t="shared" si="132"/>
        <v>101325</v>
      </c>
      <c r="Z538">
        <f t="shared" si="133"/>
        <v>101325</v>
      </c>
    </row>
    <row r="539" spans="5:26" x14ac:dyDescent="0.2">
      <c r="E539">
        <f t="shared" si="120"/>
        <v>6.6750000000000045E-2</v>
      </c>
      <c r="F539">
        <f t="shared" si="121"/>
        <v>101325</v>
      </c>
      <c r="H539">
        <f t="shared" si="134"/>
        <v>6.6750000000000045E-2</v>
      </c>
      <c r="I539">
        <f t="shared" si="122"/>
        <v>324.00000000000227</v>
      </c>
      <c r="J539">
        <f t="shared" si="123"/>
        <v>6.0541612783133469E-3</v>
      </c>
      <c r="K539">
        <f t="shared" si="124"/>
        <v>-15.609771740411714</v>
      </c>
      <c r="L539">
        <f t="shared" si="125"/>
        <v>3.9769296294121147E-5</v>
      </c>
      <c r="M539">
        <f>J539/SQRT('Exhaust Gas Math'!$E$14*$B$21*$B$23)</f>
        <v>1.0277897820452098E-4</v>
      </c>
      <c r="N539">
        <f t="shared" si="126"/>
        <v>7.7515449031752698E-3</v>
      </c>
      <c r="O539">
        <f t="shared" si="127"/>
        <v>0</v>
      </c>
      <c r="P539">
        <f t="shared" si="128"/>
        <v>0</v>
      </c>
      <c r="Q539">
        <f>($B$16/2)*(COS((ACOS((2*'Intake Valve Fxn Scratch'!$B$1)/$B$16-1)/($B$17/2))*(I539-($B$17/2)))+1)*P539</f>
        <v>0</v>
      </c>
      <c r="R539">
        <f t="shared" si="129"/>
        <v>0</v>
      </c>
      <c r="S539">
        <f t="shared" si="130"/>
        <v>0</v>
      </c>
      <c r="T539">
        <f>S539*'Exhaust Gas Math'!$C$14</f>
        <v>0</v>
      </c>
      <c r="U539">
        <f>(T539/'Exhaust Gas Math'!$B$14)+('Exhaust Gas Math'!$D$10)</f>
        <v>4.4059320573952224E-4</v>
      </c>
      <c r="V539">
        <f>('Exhaust Gas Math'!$E$10*(2.53982214E-12*V538^4 - 0.0000000071629564556*V538^3 + 7.56281407226508E-06*V538^2 - 0.00322508455050905*V538 + 1.62997098133725)*$B$24+T539*'Exhaust Gas Math'!$D$14*$B$23)/('Exhaust Gas Math'!$E$10*(2.53982214E-12*V538^4 - 0.0000000071629564556*V538^3 + 7.56281407226508E-06*V538^2 - 0.00322508455050905*V538 + 1.62997098133725)+T539*'Exhaust Gas Math'!$D$14)</f>
        <v>1100</v>
      </c>
      <c r="W539">
        <f>(353.3116967483*V539^-1.0020802909)*('Exhaust Gas Math'!$E$10/(T539+'Exhaust Gas Math'!$E$10))+(357.4500179626*V539^-1.0038444015 )*(T539/(T539+'Exhaust Gas Math'!$E$10))</f>
        <v>0.31654710700089367</v>
      </c>
      <c r="X539">
        <f t="shared" si="131"/>
        <v>0</v>
      </c>
      <c r="Y539">
        <f t="shared" si="132"/>
        <v>101325</v>
      </c>
      <c r="Z539">
        <f t="shared" si="133"/>
        <v>101325</v>
      </c>
    </row>
    <row r="540" spans="5:26" x14ac:dyDescent="0.2">
      <c r="E540">
        <f t="shared" si="120"/>
        <v>6.6875000000000046E-2</v>
      </c>
      <c r="F540">
        <f t="shared" si="121"/>
        <v>101325</v>
      </c>
      <c r="H540">
        <f t="shared" si="134"/>
        <v>6.6875000000000046E-2</v>
      </c>
      <c r="I540">
        <f t="shared" si="122"/>
        <v>330.00000000000227</v>
      </c>
      <c r="J540">
        <f t="shared" si="123"/>
        <v>4.2469947000327024E-3</v>
      </c>
      <c r="K540">
        <f t="shared" si="124"/>
        <v>-13.278464949171997</v>
      </c>
      <c r="L540">
        <f t="shared" si="125"/>
        <v>3.9769296294121147E-5</v>
      </c>
      <c r="M540">
        <f>J540/SQRT('Exhaust Gas Math'!$E$14*$B$21*$B$23)</f>
        <v>7.2099462773311508E-5</v>
      </c>
      <c r="N540">
        <f t="shared" si="126"/>
        <v>5.2538472644390981E-3</v>
      </c>
      <c r="O540">
        <f t="shared" si="127"/>
        <v>0</v>
      </c>
      <c r="P540">
        <f t="shared" si="128"/>
        <v>0</v>
      </c>
      <c r="Q540">
        <f>($B$16/2)*(COS((ACOS((2*'Intake Valve Fxn Scratch'!$B$1)/$B$16-1)/($B$17/2))*(I540-($B$17/2)))+1)*P540</f>
        <v>0</v>
      </c>
      <c r="R540">
        <f t="shared" si="129"/>
        <v>0</v>
      </c>
      <c r="S540">
        <f t="shared" si="130"/>
        <v>0</v>
      </c>
      <c r="T540">
        <f>S540*'Exhaust Gas Math'!$C$14</f>
        <v>0</v>
      </c>
      <c r="U540">
        <f>(T540/'Exhaust Gas Math'!$B$14)+('Exhaust Gas Math'!$D$10)</f>
        <v>4.4059320573952224E-4</v>
      </c>
      <c r="V540">
        <f>('Exhaust Gas Math'!$E$10*(2.53982214E-12*V539^4 - 0.0000000071629564556*V539^3 + 7.56281407226508E-06*V539^2 - 0.00322508455050905*V539 + 1.62997098133725)*$B$24+T540*'Exhaust Gas Math'!$D$14*$B$23)/('Exhaust Gas Math'!$E$10*(2.53982214E-12*V539^4 - 0.0000000071629564556*V539^3 + 7.56281407226508E-06*V539^2 - 0.00322508455050905*V539 + 1.62997098133725)+T540*'Exhaust Gas Math'!$D$14)</f>
        <v>1100</v>
      </c>
      <c r="W540">
        <f>(353.3116967483*V540^-1.0020802909)*('Exhaust Gas Math'!$E$10/(T540+'Exhaust Gas Math'!$E$10))+(357.4500179626*V540^-1.0038444015 )*(T540/(T540+'Exhaust Gas Math'!$E$10))</f>
        <v>0.31654710700089367</v>
      </c>
      <c r="X540">
        <f t="shared" si="131"/>
        <v>0</v>
      </c>
      <c r="Y540">
        <f t="shared" si="132"/>
        <v>101325</v>
      </c>
      <c r="Z540">
        <f t="shared" si="133"/>
        <v>101325</v>
      </c>
    </row>
    <row r="541" spans="5:26" x14ac:dyDescent="0.2">
      <c r="E541">
        <f t="shared" si="120"/>
        <v>6.7000000000000046E-2</v>
      </c>
      <c r="F541">
        <f t="shared" si="121"/>
        <v>101325</v>
      </c>
      <c r="H541">
        <f t="shared" si="134"/>
        <v>6.7000000000000046E-2</v>
      </c>
      <c r="I541">
        <f t="shared" si="122"/>
        <v>336.00000000000227</v>
      </c>
      <c r="J541">
        <f t="shared" si="123"/>
        <v>2.7406089927290607E-3</v>
      </c>
      <c r="K541">
        <f t="shared" si="124"/>
        <v>-10.801676517251565</v>
      </c>
      <c r="L541">
        <f t="shared" si="125"/>
        <v>3.9769296294121147E-5</v>
      </c>
      <c r="M541">
        <f>J541/SQRT('Exhaust Gas Math'!$E$14*$B$21*$B$23)</f>
        <v>4.6526179099293476E-5</v>
      </c>
      <c r="N541">
        <f t="shared" si="126"/>
        <v>3.2650381165159198E-3</v>
      </c>
      <c r="O541">
        <f t="shared" si="127"/>
        <v>0</v>
      </c>
      <c r="P541">
        <f t="shared" si="128"/>
        <v>0</v>
      </c>
      <c r="Q541">
        <f>($B$16/2)*(COS((ACOS((2*'Intake Valve Fxn Scratch'!$B$1)/$B$16-1)/($B$17/2))*(I541-($B$17/2)))+1)*P541</f>
        <v>0</v>
      </c>
      <c r="R541">
        <f t="shared" si="129"/>
        <v>0</v>
      </c>
      <c r="S541">
        <f t="shared" si="130"/>
        <v>0</v>
      </c>
      <c r="T541">
        <f>S541*'Exhaust Gas Math'!$C$14</f>
        <v>0</v>
      </c>
      <c r="U541">
        <f>(T541/'Exhaust Gas Math'!$B$14)+('Exhaust Gas Math'!$D$10)</f>
        <v>4.4059320573952224E-4</v>
      </c>
      <c r="V541">
        <f>('Exhaust Gas Math'!$E$10*(2.53982214E-12*V540^4 - 0.0000000071629564556*V540^3 + 7.56281407226508E-06*V540^2 - 0.00322508455050905*V540 + 1.62997098133725)*$B$24+T541*'Exhaust Gas Math'!$D$14*$B$23)/('Exhaust Gas Math'!$E$10*(2.53982214E-12*V540^4 - 0.0000000071629564556*V540^3 + 7.56281407226508E-06*V540^2 - 0.00322508455050905*V540 + 1.62997098133725)+T541*'Exhaust Gas Math'!$D$14)</f>
        <v>1100</v>
      </c>
      <c r="W541">
        <f>(353.3116967483*V541^-1.0020802909)*('Exhaust Gas Math'!$E$10/(T541+'Exhaust Gas Math'!$E$10))+(357.4500179626*V541^-1.0038444015 )*(T541/(T541+'Exhaust Gas Math'!$E$10))</f>
        <v>0.31654710700089367</v>
      </c>
      <c r="X541">
        <f t="shared" si="131"/>
        <v>0</v>
      </c>
      <c r="Y541">
        <f t="shared" si="132"/>
        <v>101325</v>
      </c>
      <c r="Z541">
        <f t="shared" si="133"/>
        <v>101325</v>
      </c>
    </row>
    <row r="542" spans="5:26" x14ac:dyDescent="0.2">
      <c r="E542">
        <f t="shared" si="120"/>
        <v>6.7125000000000046E-2</v>
      </c>
      <c r="F542">
        <f t="shared" si="121"/>
        <v>101325</v>
      </c>
      <c r="H542">
        <f t="shared" si="134"/>
        <v>6.7125000000000046E-2</v>
      </c>
      <c r="I542">
        <f t="shared" si="122"/>
        <v>342.00000000000227</v>
      </c>
      <c r="J542">
        <f t="shared" si="123"/>
        <v>1.5515084334432536E-3</v>
      </c>
      <c r="K542">
        <f t="shared" si="124"/>
        <v>-8.2065426570119957</v>
      </c>
      <c r="L542">
        <f t="shared" si="125"/>
        <v>3.9769296294121147E-5</v>
      </c>
      <c r="M542">
        <f>J542/SQRT('Exhaust Gas Math'!$E$14*$B$21*$B$23)</f>
        <v>2.633931342995539E-5</v>
      </c>
      <c r="N542">
        <f t="shared" si="126"/>
        <v>1.7749850514214641E-3</v>
      </c>
      <c r="O542">
        <f t="shared" si="127"/>
        <v>0</v>
      </c>
      <c r="P542">
        <f t="shared" si="128"/>
        <v>0</v>
      </c>
      <c r="Q542">
        <f>($B$16/2)*(COS((ACOS((2*'Intake Valve Fxn Scratch'!$B$1)/$B$16-1)/($B$17/2))*(I542-($B$17/2)))+1)*P542</f>
        <v>0</v>
      </c>
      <c r="R542">
        <f t="shared" si="129"/>
        <v>0</v>
      </c>
      <c r="S542">
        <f t="shared" si="130"/>
        <v>0</v>
      </c>
      <c r="T542">
        <f>S542*'Exhaust Gas Math'!$C$14</f>
        <v>0</v>
      </c>
      <c r="U542">
        <f>(T542/'Exhaust Gas Math'!$B$14)+('Exhaust Gas Math'!$D$10)</f>
        <v>4.4059320573952224E-4</v>
      </c>
      <c r="V542">
        <f>('Exhaust Gas Math'!$E$10*(2.53982214E-12*V541^4 - 0.0000000071629564556*V541^3 + 7.56281407226508E-06*V541^2 - 0.00322508455050905*V541 + 1.62997098133725)*$B$24+T542*'Exhaust Gas Math'!$D$14*$B$23)/('Exhaust Gas Math'!$E$10*(2.53982214E-12*V541^4 - 0.0000000071629564556*V541^3 + 7.56281407226508E-06*V541^2 - 0.00322508455050905*V541 + 1.62997098133725)+T542*'Exhaust Gas Math'!$D$14)</f>
        <v>1100</v>
      </c>
      <c r="W542">
        <f>(353.3116967483*V542^-1.0020802909)*('Exhaust Gas Math'!$E$10/(T542+'Exhaust Gas Math'!$E$10))+(357.4500179626*V542^-1.0038444015 )*(T542/(T542+'Exhaust Gas Math'!$E$10))</f>
        <v>0.31654710700089367</v>
      </c>
      <c r="X542">
        <f t="shared" si="131"/>
        <v>0</v>
      </c>
      <c r="Y542">
        <f t="shared" si="132"/>
        <v>101325</v>
      </c>
      <c r="Z542">
        <f t="shared" si="133"/>
        <v>101325</v>
      </c>
    </row>
    <row r="543" spans="5:26" x14ac:dyDescent="0.2">
      <c r="E543">
        <f t="shared" si="120"/>
        <v>6.7250000000000046E-2</v>
      </c>
      <c r="F543">
        <f t="shared" si="121"/>
        <v>101325</v>
      </c>
      <c r="H543">
        <f t="shared" si="134"/>
        <v>6.7250000000000046E-2</v>
      </c>
      <c r="I543">
        <f t="shared" si="122"/>
        <v>348.00000000000227</v>
      </c>
      <c r="J543">
        <f t="shared" si="123"/>
        <v>6.9272105673810411E-4</v>
      </c>
      <c r="K543">
        <f t="shared" si="124"/>
        <v>-5.5214961980927448</v>
      </c>
      <c r="L543">
        <f t="shared" si="125"/>
        <v>3.9769296294121147E-5</v>
      </c>
      <c r="M543">
        <f>J543/SQRT('Exhaust Gas Math'!$E$14*$B$21*$B$23)</f>
        <v>1.1760037289943727E-5</v>
      </c>
      <c r="N543">
        <f t="shared" si="126"/>
        <v>7.5915782819039462E-4</v>
      </c>
      <c r="O543">
        <f t="shared" si="127"/>
        <v>0</v>
      </c>
      <c r="P543">
        <f t="shared" si="128"/>
        <v>0</v>
      </c>
      <c r="Q543">
        <f>($B$16/2)*(COS((ACOS((2*'Intake Valve Fxn Scratch'!$B$1)/$B$16-1)/($B$17/2))*(I543-($B$17/2)))+1)*P543</f>
        <v>0</v>
      </c>
      <c r="R543">
        <f t="shared" si="129"/>
        <v>0</v>
      </c>
      <c r="S543">
        <f t="shared" si="130"/>
        <v>0</v>
      </c>
      <c r="T543">
        <f>S543*'Exhaust Gas Math'!$C$14</f>
        <v>0</v>
      </c>
      <c r="U543">
        <f>(T543/'Exhaust Gas Math'!$B$14)+('Exhaust Gas Math'!$D$10)</f>
        <v>4.4059320573952224E-4</v>
      </c>
      <c r="V543">
        <f>('Exhaust Gas Math'!$E$10*(2.53982214E-12*V542^4 - 0.0000000071629564556*V542^3 + 7.56281407226508E-06*V542^2 - 0.00322508455050905*V542 + 1.62997098133725)*$B$24+T543*'Exhaust Gas Math'!$D$14*$B$23)/('Exhaust Gas Math'!$E$10*(2.53982214E-12*V542^4 - 0.0000000071629564556*V542^3 + 7.56281407226508E-06*V542^2 - 0.00322508455050905*V542 + 1.62997098133725)+T543*'Exhaust Gas Math'!$D$14)</f>
        <v>1100</v>
      </c>
      <c r="W543">
        <f>(353.3116967483*V543^-1.0020802909)*('Exhaust Gas Math'!$E$10/(T543+'Exhaust Gas Math'!$E$10))+(357.4500179626*V543^-1.0038444015 )*(T543/(T543+'Exhaust Gas Math'!$E$10))</f>
        <v>0.31654710700089367</v>
      </c>
      <c r="X543">
        <f t="shared" si="131"/>
        <v>0</v>
      </c>
      <c r="Y543">
        <f t="shared" si="132"/>
        <v>101325</v>
      </c>
      <c r="Z543">
        <f t="shared" si="133"/>
        <v>101325</v>
      </c>
    </row>
    <row r="544" spans="5:26" x14ac:dyDescent="0.2">
      <c r="E544">
        <f t="shared" si="120"/>
        <v>6.7375000000000046E-2</v>
      </c>
      <c r="F544">
        <f t="shared" si="121"/>
        <v>101325</v>
      </c>
      <c r="H544">
        <f t="shared" si="134"/>
        <v>6.7375000000000046E-2</v>
      </c>
      <c r="I544">
        <f t="shared" si="122"/>
        <v>354.00000000000227</v>
      </c>
      <c r="J544">
        <f t="shared" si="123"/>
        <v>1.7365591682560327E-4</v>
      </c>
      <c r="K544">
        <f t="shared" si="124"/>
        <v>-2.7759550713798262</v>
      </c>
      <c r="L544">
        <f t="shared" si="125"/>
        <v>3.9769296294121147E-5</v>
      </c>
      <c r="M544">
        <f>J544/SQRT('Exhaust Gas Math'!$E$14*$B$21*$B$23)</f>
        <v>2.9480842795580732E-6</v>
      </c>
      <c r="N544">
        <f t="shared" si="126"/>
        <v>1.8193581047121904E-4</v>
      </c>
      <c r="O544">
        <f t="shared" si="127"/>
        <v>0</v>
      </c>
      <c r="P544">
        <f t="shared" si="128"/>
        <v>0</v>
      </c>
      <c r="Q544">
        <f>($B$16/2)*(COS((ACOS((2*'Intake Valve Fxn Scratch'!$B$1)/$B$16-1)/($B$17/2))*(I544-($B$17/2)))+1)*P544</f>
        <v>0</v>
      </c>
      <c r="R544">
        <f t="shared" si="129"/>
        <v>0</v>
      </c>
      <c r="S544">
        <f t="shared" si="130"/>
        <v>0</v>
      </c>
      <c r="T544">
        <f>S544*'Exhaust Gas Math'!$C$14</f>
        <v>0</v>
      </c>
      <c r="U544">
        <f>(T544/'Exhaust Gas Math'!$B$14)+('Exhaust Gas Math'!$D$10)</f>
        <v>4.4059320573952224E-4</v>
      </c>
      <c r="V544">
        <f>('Exhaust Gas Math'!$E$10*(2.53982214E-12*V543^4 - 0.0000000071629564556*V543^3 + 7.56281407226508E-06*V543^2 - 0.00322508455050905*V543 + 1.62997098133725)*$B$24+T544*'Exhaust Gas Math'!$D$14*$B$23)/('Exhaust Gas Math'!$E$10*(2.53982214E-12*V543^4 - 0.0000000071629564556*V543^3 + 7.56281407226508E-06*V543^2 - 0.00322508455050905*V543 + 1.62997098133725)+T544*'Exhaust Gas Math'!$D$14)</f>
        <v>1100</v>
      </c>
      <c r="W544">
        <f>(353.3116967483*V544^-1.0020802909)*('Exhaust Gas Math'!$E$10/(T544+'Exhaust Gas Math'!$E$10))+(357.4500179626*V544^-1.0038444015 )*(T544/(T544+'Exhaust Gas Math'!$E$10))</f>
        <v>0.31654710700089367</v>
      </c>
      <c r="X544">
        <f t="shared" si="131"/>
        <v>0</v>
      </c>
      <c r="Y544">
        <f t="shared" si="132"/>
        <v>101325</v>
      </c>
      <c r="Z544">
        <f t="shared" si="133"/>
        <v>101325</v>
      </c>
    </row>
    <row r="545" spans="5:26" x14ac:dyDescent="0.2">
      <c r="E545">
        <f t="shared" si="120"/>
        <v>6.7500000000000046E-2</v>
      </c>
      <c r="F545">
        <f t="shared" si="121"/>
        <v>101325</v>
      </c>
      <c r="H545">
        <f t="shared" si="134"/>
        <v>6.7500000000000046E-2</v>
      </c>
      <c r="I545">
        <f t="shared" si="122"/>
        <v>360.00000000000227</v>
      </c>
      <c r="J545">
        <f t="shared" si="123"/>
        <v>0</v>
      </c>
      <c r="K545">
        <f t="shared" si="124"/>
        <v>1.0736248904638514E-12</v>
      </c>
      <c r="L545">
        <f t="shared" si="125"/>
        <v>3.9769296294121147E-5</v>
      </c>
      <c r="M545">
        <f>J545/SQRT('Exhaust Gas Math'!$E$14*$B$21*$B$23)</f>
        <v>0</v>
      </c>
      <c r="N545">
        <f t="shared" si="126"/>
        <v>0</v>
      </c>
      <c r="O545">
        <f t="shared" si="127"/>
        <v>0</v>
      </c>
      <c r="P545">
        <f t="shared" si="128"/>
        <v>0</v>
      </c>
      <c r="Q545">
        <f>($B$16/2)*(COS((ACOS((2*'Intake Valve Fxn Scratch'!$B$1)/$B$16-1)/($B$17/2))*(I545-($B$17/2)))+1)*P545</f>
        <v>0</v>
      </c>
      <c r="R545">
        <f t="shared" si="129"/>
        <v>0</v>
      </c>
      <c r="S545">
        <f t="shared" si="130"/>
        <v>0</v>
      </c>
      <c r="T545">
        <f>S545*'Exhaust Gas Math'!$C$14</f>
        <v>0</v>
      </c>
      <c r="U545">
        <f>(T545/'Exhaust Gas Math'!$B$14)+('Exhaust Gas Math'!$D$10)</f>
        <v>4.4059320573952224E-4</v>
      </c>
      <c r="V545">
        <f>('Exhaust Gas Math'!$E$10*(2.53982214E-12*V544^4 - 0.0000000071629564556*V544^3 + 7.56281407226508E-06*V544^2 - 0.00322508455050905*V544 + 1.62997098133725)*$B$24+T545*'Exhaust Gas Math'!$D$14*$B$23)/('Exhaust Gas Math'!$E$10*(2.53982214E-12*V544^4 - 0.0000000071629564556*V544^3 + 7.56281407226508E-06*V544^2 - 0.00322508455050905*V544 + 1.62997098133725)+T545*'Exhaust Gas Math'!$D$14)</f>
        <v>1100</v>
      </c>
      <c r="W545">
        <f>(353.3116967483*V545^-1.0020802909)*('Exhaust Gas Math'!$E$10/(T545+'Exhaust Gas Math'!$E$10))+(357.4500179626*V545^-1.0038444015 )*(T545/(T545+'Exhaust Gas Math'!$E$10))</f>
        <v>0.31654710700089367</v>
      </c>
      <c r="X545">
        <f t="shared" si="131"/>
        <v>0</v>
      </c>
      <c r="Y545">
        <f t="shared" si="132"/>
        <v>101325</v>
      </c>
      <c r="Z545">
        <f t="shared" si="133"/>
        <v>101325</v>
      </c>
    </row>
    <row r="546" spans="5:26" x14ac:dyDescent="0.2">
      <c r="E546">
        <f t="shared" si="120"/>
        <v>6.7625000000000046E-2</v>
      </c>
      <c r="F546">
        <f t="shared" si="121"/>
        <v>101325</v>
      </c>
      <c r="H546">
        <f t="shared" si="134"/>
        <v>6.7625000000000046E-2</v>
      </c>
      <c r="I546">
        <f t="shared" si="122"/>
        <v>366.00000000000227</v>
      </c>
      <c r="J546">
        <f t="shared" si="123"/>
        <v>1.7365591682587389E-4</v>
      </c>
      <c r="K546">
        <f t="shared" si="124"/>
        <v>2.7759550713819618</v>
      </c>
      <c r="L546">
        <f t="shared" si="125"/>
        <v>3.9769296294121147E-5</v>
      </c>
      <c r="M546">
        <f>J546/SQRT('Exhaust Gas Math'!$E$14*$B$21*$B$23)</f>
        <v>2.9480842795626671E-6</v>
      </c>
      <c r="N546">
        <f t="shared" si="126"/>
        <v>1.6556832809790784E-4</v>
      </c>
      <c r="O546">
        <f t="shared" si="127"/>
        <v>0</v>
      </c>
      <c r="P546">
        <f t="shared" si="128"/>
        <v>0</v>
      </c>
      <c r="Q546">
        <f>($B$16/2)*(COS((ACOS((2*'Intake Valve Fxn Scratch'!$B$1)/$B$16-1)/($B$17/2))*(I546-($B$17/2)))+1)*P546</f>
        <v>0</v>
      </c>
      <c r="R546">
        <f t="shared" si="129"/>
        <v>0</v>
      </c>
      <c r="S546">
        <f t="shared" si="130"/>
        <v>0</v>
      </c>
      <c r="T546">
        <f>S546*'Exhaust Gas Math'!$C$14</f>
        <v>0</v>
      </c>
      <c r="U546">
        <f>(T546/'Exhaust Gas Math'!$B$14)+('Exhaust Gas Math'!$D$10)</f>
        <v>4.4059320573952224E-4</v>
      </c>
      <c r="V546">
        <f>('Exhaust Gas Math'!$E$10*(2.53982214E-12*V545^4 - 0.0000000071629564556*V545^3 + 7.56281407226508E-06*V545^2 - 0.00322508455050905*V545 + 1.62997098133725)*$B$24+T546*'Exhaust Gas Math'!$D$14*$B$23)/('Exhaust Gas Math'!$E$10*(2.53982214E-12*V545^4 - 0.0000000071629564556*V545^3 + 7.56281407226508E-06*V545^2 - 0.00322508455050905*V545 + 1.62997098133725)+T546*'Exhaust Gas Math'!$D$14)</f>
        <v>1100</v>
      </c>
      <c r="W546">
        <f>(353.3116967483*V546^-1.0020802909)*('Exhaust Gas Math'!$E$10/(T546+'Exhaust Gas Math'!$E$10))+(357.4500179626*V546^-1.0038444015 )*(T546/(T546+'Exhaust Gas Math'!$E$10))</f>
        <v>0.31654710700089367</v>
      </c>
      <c r="X546">
        <f t="shared" si="131"/>
        <v>0</v>
      </c>
      <c r="Y546">
        <f t="shared" si="132"/>
        <v>101325</v>
      </c>
      <c r="Z546">
        <f t="shared" si="133"/>
        <v>101325</v>
      </c>
    </row>
    <row r="547" spans="5:26" x14ac:dyDescent="0.2">
      <c r="E547">
        <f t="shared" si="120"/>
        <v>6.7750000000000046E-2</v>
      </c>
      <c r="F547">
        <f t="shared" si="121"/>
        <v>101325</v>
      </c>
      <c r="H547">
        <f t="shared" si="134"/>
        <v>6.7750000000000046E-2</v>
      </c>
      <c r="I547">
        <f t="shared" si="122"/>
        <v>372.00000000000227</v>
      </c>
      <c r="J547">
        <f t="shared" si="123"/>
        <v>6.9272105673863493E-4</v>
      </c>
      <c r="K547">
        <f t="shared" si="124"/>
        <v>5.5214961980948445</v>
      </c>
      <c r="L547">
        <f t="shared" si="125"/>
        <v>3.9769296294121147E-5</v>
      </c>
      <c r="M547">
        <f>J547/SQRT('Exhaust Gas Math'!$E$14*$B$21*$B$23)</f>
        <v>1.1760037289952738E-5</v>
      </c>
      <c r="N547">
        <f t="shared" si="126"/>
        <v>6.2929392667727957E-4</v>
      </c>
      <c r="O547">
        <f t="shared" si="127"/>
        <v>0</v>
      </c>
      <c r="P547">
        <f t="shared" si="128"/>
        <v>0</v>
      </c>
      <c r="Q547">
        <f>($B$16/2)*(COS((ACOS((2*'Intake Valve Fxn Scratch'!$B$1)/$B$16-1)/($B$17/2))*(I547-($B$17/2)))+1)*P547</f>
        <v>0</v>
      </c>
      <c r="R547">
        <f t="shared" si="129"/>
        <v>0</v>
      </c>
      <c r="S547">
        <f t="shared" si="130"/>
        <v>0</v>
      </c>
      <c r="T547">
        <f>S547*'Exhaust Gas Math'!$C$14</f>
        <v>0</v>
      </c>
      <c r="U547">
        <f>(T547/'Exhaust Gas Math'!$B$14)+('Exhaust Gas Math'!$D$10)</f>
        <v>4.4059320573952224E-4</v>
      </c>
      <c r="V547">
        <f>('Exhaust Gas Math'!$E$10*(2.53982214E-12*V546^4 - 0.0000000071629564556*V546^3 + 7.56281407226508E-06*V546^2 - 0.00322508455050905*V546 + 1.62997098133725)*$B$24+T547*'Exhaust Gas Math'!$D$14*$B$23)/('Exhaust Gas Math'!$E$10*(2.53982214E-12*V546^4 - 0.0000000071629564556*V546^3 + 7.56281407226508E-06*V546^2 - 0.00322508455050905*V546 + 1.62997098133725)+T547*'Exhaust Gas Math'!$D$14)</f>
        <v>1100</v>
      </c>
      <c r="W547">
        <f>(353.3116967483*V547^-1.0020802909)*('Exhaust Gas Math'!$E$10/(T547+'Exhaust Gas Math'!$E$10))+(357.4500179626*V547^-1.0038444015 )*(T547/(T547+'Exhaust Gas Math'!$E$10))</f>
        <v>0.31654710700089367</v>
      </c>
      <c r="X547">
        <f t="shared" si="131"/>
        <v>0</v>
      </c>
      <c r="Y547">
        <f t="shared" si="132"/>
        <v>101325</v>
      </c>
      <c r="Z547">
        <f t="shared" si="133"/>
        <v>101325</v>
      </c>
    </row>
    <row r="548" spans="5:26" x14ac:dyDescent="0.2">
      <c r="E548">
        <f t="shared" si="120"/>
        <v>6.7875000000000046E-2</v>
      </c>
      <c r="F548">
        <f t="shared" si="121"/>
        <v>101325</v>
      </c>
      <c r="H548">
        <f t="shared" si="134"/>
        <v>6.7875000000000046E-2</v>
      </c>
      <c r="I548">
        <f t="shared" si="122"/>
        <v>378.00000000000227</v>
      </c>
      <c r="J548">
        <f t="shared" si="123"/>
        <v>1.5515084334440446E-3</v>
      </c>
      <c r="K548">
        <f t="shared" si="124"/>
        <v>8.2065426570140367</v>
      </c>
      <c r="L548">
        <f t="shared" si="125"/>
        <v>3.9769296294121147E-5</v>
      </c>
      <c r="M548">
        <f>J548/SQRT('Exhaust Gas Math'!$E$14*$B$21*$B$23)</f>
        <v>2.6339313429968821E-5</v>
      </c>
      <c r="N548">
        <f t="shared" si="126"/>
        <v>1.3427107345489082E-3</v>
      </c>
      <c r="O548">
        <f t="shared" si="127"/>
        <v>0</v>
      </c>
      <c r="P548">
        <f t="shared" si="128"/>
        <v>0</v>
      </c>
      <c r="Q548">
        <f>($B$16/2)*(COS((ACOS((2*'Intake Valve Fxn Scratch'!$B$1)/$B$16-1)/($B$17/2))*(I548-($B$17/2)))+1)*P548</f>
        <v>0</v>
      </c>
      <c r="R548">
        <f t="shared" si="129"/>
        <v>0</v>
      </c>
      <c r="S548">
        <f t="shared" si="130"/>
        <v>0</v>
      </c>
      <c r="T548">
        <f>S548*'Exhaust Gas Math'!$C$14</f>
        <v>0</v>
      </c>
      <c r="U548">
        <f>(T548/'Exhaust Gas Math'!$B$14)+('Exhaust Gas Math'!$D$10)</f>
        <v>4.4059320573952224E-4</v>
      </c>
      <c r="V548">
        <f>('Exhaust Gas Math'!$E$10*(2.53982214E-12*V547^4 - 0.0000000071629564556*V547^3 + 7.56281407226508E-06*V547^2 - 0.00322508455050905*V547 + 1.62997098133725)*$B$24+T548*'Exhaust Gas Math'!$D$14*$B$23)/('Exhaust Gas Math'!$E$10*(2.53982214E-12*V547^4 - 0.0000000071629564556*V547^3 + 7.56281407226508E-06*V547^2 - 0.00322508455050905*V547 + 1.62997098133725)+T548*'Exhaust Gas Math'!$D$14)</f>
        <v>1100</v>
      </c>
      <c r="W548">
        <f>(353.3116967483*V548^-1.0020802909)*('Exhaust Gas Math'!$E$10/(T548+'Exhaust Gas Math'!$E$10))+(357.4500179626*V548^-1.0038444015 )*(T548/(T548+'Exhaust Gas Math'!$E$10))</f>
        <v>0.31654710700089367</v>
      </c>
      <c r="X548">
        <f t="shared" si="131"/>
        <v>0</v>
      </c>
      <c r="Y548">
        <f t="shared" si="132"/>
        <v>101325</v>
      </c>
      <c r="Z548">
        <f t="shared" si="133"/>
        <v>101325</v>
      </c>
    </row>
    <row r="549" spans="5:26" x14ac:dyDescent="0.2">
      <c r="E549">
        <f t="shared" si="120"/>
        <v>6.8000000000000047E-2</v>
      </c>
      <c r="F549">
        <f t="shared" si="121"/>
        <v>101325</v>
      </c>
      <c r="H549">
        <f t="shared" si="134"/>
        <v>6.8000000000000047E-2</v>
      </c>
      <c r="I549">
        <f t="shared" si="122"/>
        <v>384.00000000000227</v>
      </c>
      <c r="J549">
        <f t="shared" si="123"/>
        <v>2.7406089927301015E-3</v>
      </c>
      <c r="K549">
        <f t="shared" si="124"/>
        <v>10.801676517253528</v>
      </c>
      <c r="L549">
        <f t="shared" si="125"/>
        <v>3.9769296294121147E-5</v>
      </c>
      <c r="M549">
        <f>J549/SQRT('Exhaust Gas Math'!$E$14*$B$21*$B$23)</f>
        <v>4.6526179099311148E-5</v>
      </c>
      <c r="N549">
        <f t="shared" si="126"/>
        <v>2.2601711314950423E-3</v>
      </c>
      <c r="O549">
        <f t="shared" si="127"/>
        <v>0</v>
      </c>
      <c r="P549">
        <f t="shared" si="128"/>
        <v>0</v>
      </c>
      <c r="Q549">
        <f>($B$16/2)*(COS((ACOS((2*'Intake Valve Fxn Scratch'!$B$1)/$B$16-1)/($B$17/2))*(I549-($B$17/2)))+1)*P549</f>
        <v>0</v>
      </c>
      <c r="R549">
        <f t="shared" si="129"/>
        <v>0</v>
      </c>
      <c r="S549">
        <f t="shared" si="130"/>
        <v>0</v>
      </c>
      <c r="T549">
        <f>S549*'Exhaust Gas Math'!$C$14</f>
        <v>0</v>
      </c>
      <c r="U549">
        <f>(T549/'Exhaust Gas Math'!$B$14)+('Exhaust Gas Math'!$D$10)</f>
        <v>4.4059320573952224E-4</v>
      </c>
      <c r="V549">
        <f>('Exhaust Gas Math'!$E$10*(2.53982214E-12*V548^4 - 0.0000000071629564556*V548^3 + 7.56281407226508E-06*V548^2 - 0.00322508455050905*V548 + 1.62997098133725)*$B$24+T549*'Exhaust Gas Math'!$D$14*$B$23)/('Exhaust Gas Math'!$E$10*(2.53982214E-12*V548^4 - 0.0000000071629564556*V548^3 + 7.56281407226508E-06*V548^2 - 0.00322508455050905*V548 + 1.62997098133725)+T549*'Exhaust Gas Math'!$D$14)</f>
        <v>1100</v>
      </c>
      <c r="W549">
        <f>(353.3116967483*V549^-1.0020802909)*('Exhaust Gas Math'!$E$10/(T549+'Exhaust Gas Math'!$E$10))+(357.4500179626*V549^-1.0038444015 )*(T549/(T549+'Exhaust Gas Math'!$E$10))</f>
        <v>0.31654710700089367</v>
      </c>
      <c r="X549">
        <f t="shared" si="131"/>
        <v>0</v>
      </c>
      <c r="Y549">
        <f t="shared" si="132"/>
        <v>101325</v>
      </c>
      <c r="Z549">
        <f t="shared" si="133"/>
        <v>101325</v>
      </c>
    </row>
    <row r="550" spans="5:26" x14ac:dyDescent="0.2">
      <c r="E550">
        <f t="shared" si="120"/>
        <v>6.8125000000000047E-2</v>
      </c>
      <c r="F550">
        <f t="shared" si="121"/>
        <v>101325</v>
      </c>
      <c r="H550">
        <f t="shared" si="134"/>
        <v>6.8125000000000047E-2</v>
      </c>
      <c r="I550">
        <f t="shared" si="122"/>
        <v>390.00000000000227</v>
      </c>
      <c r="J550">
        <f t="shared" si="123"/>
        <v>4.2469947000339826E-3</v>
      </c>
      <c r="K550">
        <f t="shared" si="124"/>
        <v>13.278464949173856</v>
      </c>
      <c r="L550">
        <f t="shared" si="125"/>
        <v>3.9769296294121147E-5</v>
      </c>
      <c r="M550">
        <f>J550/SQRT('Exhaust Gas Math'!$E$14*$B$21*$B$23)</f>
        <v>7.2099462773333247E-5</v>
      </c>
      <c r="N550">
        <f t="shared" si="126"/>
        <v>3.3402709601276052E-3</v>
      </c>
      <c r="O550">
        <f t="shared" si="127"/>
        <v>0</v>
      </c>
      <c r="P550">
        <f t="shared" si="128"/>
        <v>0</v>
      </c>
      <c r="Q550">
        <f>($B$16/2)*(COS((ACOS((2*'Intake Valve Fxn Scratch'!$B$1)/$B$16-1)/($B$17/2))*(I550-($B$17/2)))+1)*P550</f>
        <v>0</v>
      </c>
      <c r="R550">
        <f t="shared" si="129"/>
        <v>0</v>
      </c>
      <c r="S550">
        <f t="shared" si="130"/>
        <v>0</v>
      </c>
      <c r="T550">
        <f>S550*'Exhaust Gas Math'!$C$14</f>
        <v>0</v>
      </c>
      <c r="U550">
        <f>(T550/'Exhaust Gas Math'!$B$14)+('Exhaust Gas Math'!$D$10)</f>
        <v>4.4059320573952224E-4</v>
      </c>
      <c r="V550">
        <f>('Exhaust Gas Math'!$E$10*(2.53982214E-12*V549^4 - 0.0000000071629564556*V549^3 + 7.56281407226508E-06*V549^2 - 0.00322508455050905*V549 + 1.62997098133725)*$B$24+T550*'Exhaust Gas Math'!$D$14*$B$23)/('Exhaust Gas Math'!$E$10*(2.53982214E-12*V549^4 - 0.0000000071629564556*V549^3 + 7.56281407226508E-06*V549^2 - 0.00322508455050905*V549 + 1.62997098133725)+T550*'Exhaust Gas Math'!$D$14)</f>
        <v>1100</v>
      </c>
      <c r="W550">
        <f>(353.3116967483*V550^-1.0020802909)*('Exhaust Gas Math'!$E$10/(T550+'Exhaust Gas Math'!$E$10))+(357.4500179626*V550^-1.0038444015 )*(T550/(T550+'Exhaust Gas Math'!$E$10))</f>
        <v>0.31654710700089367</v>
      </c>
      <c r="X550">
        <f t="shared" si="131"/>
        <v>0</v>
      </c>
      <c r="Y550">
        <f t="shared" si="132"/>
        <v>101325</v>
      </c>
      <c r="Z550">
        <f t="shared" si="133"/>
        <v>101325</v>
      </c>
    </row>
    <row r="551" spans="5:26" x14ac:dyDescent="0.2">
      <c r="E551">
        <f t="shared" si="120"/>
        <v>6.8250000000000047E-2</v>
      </c>
      <c r="F551">
        <f t="shared" si="121"/>
        <v>101325</v>
      </c>
      <c r="H551">
        <f t="shared" si="134"/>
        <v>6.8250000000000047E-2</v>
      </c>
      <c r="I551">
        <f t="shared" si="122"/>
        <v>396.00000000000227</v>
      </c>
      <c r="J551">
        <f t="shared" si="123"/>
        <v>6.0541612783149845E-3</v>
      </c>
      <c r="K551">
        <f t="shared" si="124"/>
        <v>15.609771740413604</v>
      </c>
      <c r="L551">
        <f t="shared" si="125"/>
        <v>3.9769296294121147E-5</v>
      </c>
      <c r="M551">
        <f>J551/SQRT('Exhaust Gas Math'!$E$14*$B$21*$B$23)</f>
        <v>1.0277897820454877E-4</v>
      </c>
      <c r="N551">
        <f t="shared" si="126"/>
        <v>4.5467954922466976E-3</v>
      </c>
      <c r="O551">
        <f t="shared" si="127"/>
        <v>0</v>
      </c>
      <c r="P551">
        <f t="shared" si="128"/>
        <v>0</v>
      </c>
      <c r="Q551">
        <f>($B$16/2)*(COS((ACOS((2*'Intake Valve Fxn Scratch'!$B$1)/$B$16-1)/($B$17/2))*(I551-($B$17/2)))+1)*P551</f>
        <v>0</v>
      </c>
      <c r="R551">
        <f t="shared" si="129"/>
        <v>0</v>
      </c>
      <c r="S551">
        <f t="shared" si="130"/>
        <v>0</v>
      </c>
      <c r="T551">
        <f>S551*'Exhaust Gas Math'!$C$14</f>
        <v>0</v>
      </c>
      <c r="U551">
        <f>(T551/'Exhaust Gas Math'!$B$14)+('Exhaust Gas Math'!$D$10)</f>
        <v>4.4059320573952224E-4</v>
      </c>
      <c r="V551">
        <f>('Exhaust Gas Math'!$E$10*(2.53982214E-12*V550^4 - 0.0000000071629564556*V550^3 + 7.56281407226508E-06*V550^2 - 0.00322508455050905*V550 + 1.62997098133725)*$B$24+T551*'Exhaust Gas Math'!$D$14*$B$23)/('Exhaust Gas Math'!$E$10*(2.53982214E-12*V550^4 - 0.0000000071629564556*V550^3 + 7.56281407226508E-06*V550^2 - 0.00322508455050905*V550 + 1.62997098133725)+T551*'Exhaust Gas Math'!$D$14)</f>
        <v>1100</v>
      </c>
      <c r="W551">
        <f>(353.3116967483*V551^-1.0020802909)*('Exhaust Gas Math'!$E$10/(T551+'Exhaust Gas Math'!$E$10))+(357.4500179626*V551^-1.0038444015 )*(T551/(T551+'Exhaust Gas Math'!$E$10))</f>
        <v>0.31654710700089367</v>
      </c>
      <c r="X551">
        <f t="shared" si="131"/>
        <v>0</v>
      </c>
      <c r="Y551">
        <f t="shared" si="132"/>
        <v>101325</v>
      </c>
      <c r="Z551">
        <f t="shared" si="133"/>
        <v>101325</v>
      </c>
    </row>
    <row r="552" spans="5:26" x14ac:dyDescent="0.2">
      <c r="E552">
        <f t="shared" si="120"/>
        <v>6.8375000000000047E-2</v>
      </c>
      <c r="F552">
        <f t="shared" si="121"/>
        <v>101325</v>
      </c>
      <c r="H552">
        <f t="shared" si="134"/>
        <v>6.8375000000000047E-2</v>
      </c>
      <c r="I552">
        <f t="shared" si="122"/>
        <v>402.00000000000227</v>
      </c>
      <c r="J552">
        <f t="shared" si="123"/>
        <v>8.14230903236755E-3</v>
      </c>
      <c r="K552">
        <f t="shared" si="124"/>
        <v>17.770054605910641</v>
      </c>
      <c r="L552">
        <f t="shared" si="125"/>
        <v>3.9769296294121147E-5</v>
      </c>
      <c r="M552">
        <f>J552/SQRT('Exhaust Gas Math'!$E$14*$B$21*$B$23)</f>
        <v>1.3822859420179213E-4</v>
      </c>
      <c r="N552">
        <f t="shared" si="126"/>
        <v>5.8492450478067927E-3</v>
      </c>
      <c r="O552">
        <f t="shared" si="127"/>
        <v>0</v>
      </c>
      <c r="P552">
        <f t="shared" si="128"/>
        <v>0</v>
      </c>
      <c r="Q552">
        <f>($B$16/2)*(COS((ACOS((2*'Intake Valve Fxn Scratch'!$B$1)/$B$16-1)/($B$17/2))*(I552-($B$17/2)))+1)*P552</f>
        <v>0</v>
      </c>
      <c r="R552">
        <f t="shared" si="129"/>
        <v>0</v>
      </c>
      <c r="S552">
        <f t="shared" si="130"/>
        <v>0</v>
      </c>
      <c r="T552">
        <f>S552*'Exhaust Gas Math'!$C$14</f>
        <v>0</v>
      </c>
      <c r="U552">
        <f>(T552/'Exhaust Gas Math'!$B$14)+('Exhaust Gas Math'!$D$10)</f>
        <v>4.4059320573952224E-4</v>
      </c>
      <c r="V552">
        <f>('Exhaust Gas Math'!$E$10*(2.53982214E-12*V551^4 - 0.0000000071629564556*V551^3 + 7.56281407226508E-06*V551^2 - 0.00322508455050905*V551 + 1.62997098133725)*$B$24+T552*'Exhaust Gas Math'!$D$14*$B$23)/('Exhaust Gas Math'!$E$10*(2.53982214E-12*V551^4 - 0.0000000071629564556*V551^3 + 7.56281407226508E-06*V551^2 - 0.00322508455050905*V551 + 1.62997098133725)+T552*'Exhaust Gas Math'!$D$14)</f>
        <v>1100</v>
      </c>
      <c r="W552">
        <f>(353.3116967483*V552^-1.0020802909)*('Exhaust Gas Math'!$E$10/(T552+'Exhaust Gas Math'!$E$10))+(357.4500179626*V552^-1.0038444015 )*(T552/(T552+'Exhaust Gas Math'!$E$10))</f>
        <v>0.31654710700089367</v>
      </c>
      <c r="X552">
        <f t="shared" si="131"/>
        <v>0</v>
      </c>
      <c r="Y552">
        <f t="shared" si="132"/>
        <v>101325</v>
      </c>
      <c r="Z552">
        <f t="shared" si="133"/>
        <v>101325</v>
      </c>
    </row>
    <row r="553" spans="5:26" x14ac:dyDescent="0.2">
      <c r="E553">
        <f t="shared" si="120"/>
        <v>6.8500000000000047E-2</v>
      </c>
      <c r="F553">
        <f t="shared" si="121"/>
        <v>101325</v>
      </c>
      <c r="H553">
        <f t="shared" si="134"/>
        <v>6.8500000000000047E-2</v>
      </c>
      <c r="I553">
        <f t="shared" si="122"/>
        <v>408.00000000000227</v>
      </c>
      <c r="J553">
        <f t="shared" si="123"/>
        <v>1.0488559778425256E-2</v>
      </c>
      <c r="K553">
        <f t="shared" si="124"/>
        <v>19.735645034522324</v>
      </c>
      <c r="L553">
        <f t="shared" si="125"/>
        <v>3.9769296294121147E-5</v>
      </c>
      <c r="M553">
        <f>J553/SQRT('Exhaust Gas Math'!$E$14*$B$21*$B$23)</f>
        <v>1.7805991735388822E-4</v>
      </c>
      <c r="N553">
        <f t="shared" si="126"/>
        <v>7.2230121595132091E-3</v>
      </c>
      <c r="O553">
        <f t="shared" si="127"/>
        <v>0</v>
      </c>
      <c r="P553">
        <f t="shared" si="128"/>
        <v>0</v>
      </c>
      <c r="Q553">
        <f>($B$16/2)*(COS((ACOS((2*'Intake Valve Fxn Scratch'!$B$1)/$B$16-1)/($B$17/2))*(I553-($B$17/2)))+1)*P553</f>
        <v>0</v>
      </c>
      <c r="R553">
        <f t="shared" si="129"/>
        <v>0</v>
      </c>
      <c r="S553">
        <f t="shared" si="130"/>
        <v>0</v>
      </c>
      <c r="T553">
        <f>S553*'Exhaust Gas Math'!$C$14</f>
        <v>0</v>
      </c>
      <c r="U553">
        <f>(T553/'Exhaust Gas Math'!$B$14)+('Exhaust Gas Math'!$D$10)</f>
        <v>4.4059320573952224E-4</v>
      </c>
      <c r="V553">
        <f>('Exhaust Gas Math'!$E$10*(2.53982214E-12*V552^4 - 0.0000000071629564556*V552^3 + 7.56281407226508E-06*V552^2 - 0.00322508455050905*V552 + 1.62997098133725)*$B$24+T553*'Exhaust Gas Math'!$D$14*$B$23)/('Exhaust Gas Math'!$E$10*(2.53982214E-12*V552^4 - 0.0000000071629564556*V552^3 + 7.56281407226508E-06*V552^2 - 0.00322508455050905*V552 + 1.62997098133725)+T553*'Exhaust Gas Math'!$D$14)</f>
        <v>1100</v>
      </c>
      <c r="W553">
        <f>(353.3116967483*V553^-1.0020802909)*('Exhaust Gas Math'!$E$10/(T553+'Exhaust Gas Math'!$E$10))+(357.4500179626*V553^-1.0038444015 )*(T553/(T553+'Exhaust Gas Math'!$E$10))</f>
        <v>0.31654710700089367</v>
      </c>
      <c r="X553">
        <f t="shared" si="131"/>
        <v>0</v>
      </c>
      <c r="Y553">
        <f t="shared" si="132"/>
        <v>101325</v>
      </c>
      <c r="Z553">
        <f t="shared" si="133"/>
        <v>101325</v>
      </c>
    </row>
    <row r="554" spans="5:26" x14ac:dyDescent="0.2">
      <c r="E554">
        <f t="shared" si="120"/>
        <v>6.8625000000000047E-2</v>
      </c>
      <c r="F554">
        <f t="shared" si="121"/>
        <v>101325</v>
      </c>
      <c r="H554">
        <f t="shared" si="134"/>
        <v>6.8625000000000047E-2</v>
      </c>
      <c r="I554">
        <f t="shared" si="122"/>
        <v>414.00000000000227</v>
      </c>
      <c r="J554">
        <f t="shared" si="123"/>
        <v>1.3067207502329772E-2</v>
      </c>
      <c r="K554">
        <f t="shared" si="124"/>
        <v>21.485007606186546</v>
      </c>
      <c r="L554">
        <f t="shared" si="125"/>
        <v>3.9769296294121147E-5</v>
      </c>
      <c r="M554">
        <f>J554/SQRT('Exhaust Gas Math'!$E$14*$B$21*$B$23)</f>
        <v>2.2183654734914262E-4</v>
      </c>
      <c r="N554">
        <f t="shared" si="126"/>
        <v>8.6492854861370851E-3</v>
      </c>
      <c r="O554">
        <f t="shared" si="127"/>
        <v>0</v>
      </c>
      <c r="P554">
        <f t="shared" si="128"/>
        <v>0</v>
      </c>
      <c r="Q554">
        <f>($B$16/2)*(COS((ACOS((2*'Intake Valve Fxn Scratch'!$B$1)/$B$16-1)/($B$17/2))*(I554-($B$17/2)))+1)*P554</f>
        <v>0</v>
      </c>
      <c r="R554">
        <f t="shared" si="129"/>
        <v>0</v>
      </c>
      <c r="S554">
        <f t="shared" si="130"/>
        <v>0</v>
      </c>
      <c r="T554">
        <f>S554*'Exhaust Gas Math'!$C$14</f>
        <v>0</v>
      </c>
      <c r="U554">
        <f>(T554/'Exhaust Gas Math'!$B$14)+('Exhaust Gas Math'!$D$10)</f>
        <v>4.4059320573952224E-4</v>
      </c>
      <c r="V554">
        <f>('Exhaust Gas Math'!$E$10*(2.53982214E-12*V553^4 - 0.0000000071629564556*V553^3 + 7.56281407226508E-06*V553^2 - 0.00322508455050905*V553 + 1.62997098133725)*$B$24+T554*'Exhaust Gas Math'!$D$14*$B$23)/('Exhaust Gas Math'!$E$10*(2.53982214E-12*V553^4 - 0.0000000071629564556*V553^3 + 7.56281407226508E-06*V553^2 - 0.00322508455050905*V553 + 1.62997098133725)+T554*'Exhaust Gas Math'!$D$14)</f>
        <v>1100</v>
      </c>
      <c r="W554">
        <f>(353.3116967483*V554^-1.0020802909)*('Exhaust Gas Math'!$E$10/(T554+'Exhaust Gas Math'!$E$10))+(357.4500179626*V554^-1.0038444015 )*(T554/(T554+'Exhaust Gas Math'!$E$10))</f>
        <v>0.31654710700089367</v>
      </c>
      <c r="X554">
        <f t="shared" si="131"/>
        <v>0</v>
      </c>
      <c r="Y554">
        <f t="shared" si="132"/>
        <v>101325</v>
      </c>
      <c r="Z554">
        <f t="shared" si="133"/>
        <v>101325</v>
      </c>
    </row>
    <row r="555" spans="5:26" x14ac:dyDescent="0.2">
      <c r="E555">
        <f t="shared" si="120"/>
        <v>6.8750000000000047E-2</v>
      </c>
      <c r="F555">
        <f t="shared" si="121"/>
        <v>101325</v>
      </c>
      <c r="H555">
        <f t="shared" si="134"/>
        <v>6.8750000000000047E-2</v>
      </c>
      <c r="I555">
        <f t="shared" si="122"/>
        <v>420.00000000000227</v>
      </c>
      <c r="J555">
        <f t="shared" si="123"/>
        <v>1.5850000000001075E-2</v>
      </c>
      <c r="K555">
        <f t="shared" si="124"/>
        <v>22.998975938490403</v>
      </c>
      <c r="L555">
        <f t="shared" si="125"/>
        <v>3.9769296294121147E-5</v>
      </c>
      <c r="M555">
        <f>J555/SQRT('Exhaust Gas Math'!$E$14*$B$21*$B$23)</f>
        <v>2.6907885826847524E-4</v>
      </c>
      <c r="N555">
        <f t="shared" si="126"/>
        <v>1.0114751634538802E-2</v>
      </c>
      <c r="O555">
        <f t="shared" si="127"/>
        <v>0</v>
      </c>
      <c r="P555">
        <f t="shared" si="128"/>
        <v>0</v>
      </c>
      <c r="Q555">
        <f>($B$16/2)*(COS((ACOS((2*'Intake Valve Fxn Scratch'!$B$1)/$B$16-1)/($B$17/2))*(I555-($B$17/2)))+1)*P555</f>
        <v>0</v>
      </c>
      <c r="R555">
        <f t="shared" si="129"/>
        <v>0</v>
      </c>
      <c r="S555">
        <f t="shared" si="130"/>
        <v>0</v>
      </c>
      <c r="T555">
        <f>S555*'Exhaust Gas Math'!$C$14</f>
        <v>0</v>
      </c>
      <c r="U555">
        <f>(T555/'Exhaust Gas Math'!$B$14)+('Exhaust Gas Math'!$D$10)</f>
        <v>4.4059320573952224E-4</v>
      </c>
      <c r="V555">
        <f>('Exhaust Gas Math'!$E$10*(2.53982214E-12*V554^4 - 0.0000000071629564556*V554^3 + 7.56281407226508E-06*V554^2 - 0.00322508455050905*V554 + 1.62997098133725)*$B$24+T555*'Exhaust Gas Math'!$D$14*$B$23)/('Exhaust Gas Math'!$E$10*(2.53982214E-12*V554^4 - 0.0000000071629564556*V554^3 + 7.56281407226508E-06*V554^2 - 0.00322508455050905*V554 + 1.62997098133725)+T555*'Exhaust Gas Math'!$D$14)</f>
        <v>1100</v>
      </c>
      <c r="W555">
        <f>(353.3116967483*V555^-1.0020802909)*('Exhaust Gas Math'!$E$10/(T555+'Exhaust Gas Math'!$E$10))+(357.4500179626*V555^-1.0038444015 )*(T555/(T555+'Exhaust Gas Math'!$E$10))</f>
        <v>0.31654710700089367</v>
      </c>
      <c r="X555">
        <f t="shared" si="131"/>
        <v>0</v>
      </c>
      <c r="Y555">
        <f t="shared" si="132"/>
        <v>101325</v>
      </c>
      <c r="Z555">
        <f t="shared" si="133"/>
        <v>101325</v>
      </c>
    </row>
    <row r="556" spans="5:26" x14ac:dyDescent="0.2">
      <c r="E556">
        <f t="shared" si="120"/>
        <v>6.8875000000000047E-2</v>
      </c>
      <c r="F556">
        <f t="shared" si="121"/>
        <v>101325</v>
      </c>
      <c r="H556">
        <f t="shared" si="134"/>
        <v>6.8875000000000047E-2</v>
      </c>
      <c r="I556">
        <f t="shared" si="122"/>
        <v>426.00000000000227</v>
      </c>
      <c r="J556">
        <f t="shared" si="123"/>
        <v>1.8806448414498286E-2</v>
      </c>
      <c r="K556">
        <f t="shared" si="124"/>
        <v>24.260962677567139</v>
      </c>
      <c r="L556">
        <f t="shared" si="125"/>
        <v>3.9769296294121147E-5</v>
      </c>
      <c r="M556">
        <f>J556/SQRT('Exhaust Gas Math'!$E$14*$B$21*$B$23)</f>
        <v>3.1926925346737112E-4</v>
      </c>
      <c r="N556">
        <f t="shared" si="126"/>
        <v>1.1611157153119712E-2</v>
      </c>
      <c r="O556">
        <f t="shared" si="127"/>
        <v>0</v>
      </c>
      <c r="P556">
        <f t="shared" si="128"/>
        <v>0</v>
      </c>
      <c r="Q556">
        <f>($B$16/2)*(COS((ACOS((2*'Intake Valve Fxn Scratch'!$B$1)/$B$16-1)/($B$17/2))*(I556-($B$17/2)))+1)*P556</f>
        <v>0</v>
      </c>
      <c r="R556">
        <f t="shared" si="129"/>
        <v>0</v>
      </c>
      <c r="S556">
        <f t="shared" si="130"/>
        <v>0</v>
      </c>
      <c r="T556">
        <f>S556*'Exhaust Gas Math'!$C$14</f>
        <v>0</v>
      </c>
      <c r="U556">
        <f>(T556/'Exhaust Gas Math'!$B$14)+('Exhaust Gas Math'!$D$10)</f>
        <v>4.4059320573952224E-4</v>
      </c>
      <c r="V556">
        <f>('Exhaust Gas Math'!$E$10*(2.53982214E-12*V555^4 - 0.0000000071629564556*V555^3 + 7.56281407226508E-06*V555^2 - 0.00322508455050905*V555 + 1.62997098133725)*$B$24+T556*'Exhaust Gas Math'!$D$14*$B$23)/('Exhaust Gas Math'!$E$10*(2.53982214E-12*V555^4 - 0.0000000071629564556*V555^3 + 7.56281407226508E-06*V555^2 - 0.00322508455050905*V555 + 1.62997098133725)+T556*'Exhaust Gas Math'!$D$14)</f>
        <v>1100</v>
      </c>
      <c r="W556">
        <f>(353.3116967483*V556^-1.0020802909)*('Exhaust Gas Math'!$E$10/(T556+'Exhaust Gas Math'!$E$10))+(357.4500179626*V556^-1.0038444015 )*(T556/(T556+'Exhaust Gas Math'!$E$10))</f>
        <v>0.31654710700089367</v>
      </c>
      <c r="X556">
        <f t="shared" si="131"/>
        <v>0</v>
      </c>
      <c r="Y556">
        <f t="shared" si="132"/>
        <v>101325</v>
      </c>
      <c r="Z556">
        <f t="shared" si="133"/>
        <v>101325</v>
      </c>
    </row>
    <row r="557" spans="5:26" x14ac:dyDescent="0.2">
      <c r="E557">
        <f t="shared" si="120"/>
        <v>6.9000000000000047E-2</v>
      </c>
      <c r="F557">
        <f t="shared" si="121"/>
        <v>101325</v>
      </c>
      <c r="H557">
        <f t="shared" si="134"/>
        <v>6.9000000000000047E-2</v>
      </c>
      <c r="I557">
        <f t="shared" si="122"/>
        <v>432.00000000000227</v>
      </c>
      <c r="J557">
        <f t="shared" si="123"/>
        <v>2.1904161278315383E-2</v>
      </c>
      <c r="K557">
        <f t="shared" si="124"/>
        <v>25.257141232615616</v>
      </c>
      <c r="L557">
        <f t="shared" si="125"/>
        <v>3.9769296294121147E-5</v>
      </c>
      <c r="M557">
        <f>J557/SQRT('Exhaust Gas Math'!$E$14*$B$21*$B$23)</f>
        <v>3.7185783647301251E-4</v>
      </c>
      <c r="N557">
        <f t="shared" si="126"/>
        <v>1.3134781388512096E-2</v>
      </c>
      <c r="O557">
        <f t="shared" si="127"/>
        <v>0</v>
      </c>
      <c r="P557">
        <f t="shared" si="128"/>
        <v>0</v>
      </c>
      <c r="Q557">
        <f>($B$16/2)*(COS((ACOS((2*'Intake Valve Fxn Scratch'!$B$1)/$B$16-1)/($B$17/2))*(I557-($B$17/2)))+1)*P557</f>
        <v>0</v>
      </c>
      <c r="R557">
        <f t="shared" si="129"/>
        <v>0</v>
      </c>
      <c r="S557">
        <f t="shared" si="130"/>
        <v>0</v>
      </c>
      <c r="T557">
        <f>S557*'Exhaust Gas Math'!$C$14</f>
        <v>0</v>
      </c>
      <c r="U557">
        <f>(T557/'Exhaust Gas Math'!$B$14)+('Exhaust Gas Math'!$D$10)</f>
        <v>4.4059320573952224E-4</v>
      </c>
      <c r="V557">
        <f>('Exhaust Gas Math'!$E$10*(2.53982214E-12*V556^4 - 0.0000000071629564556*V556^3 + 7.56281407226508E-06*V556^2 - 0.00322508455050905*V556 + 1.62997098133725)*$B$24+T557*'Exhaust Gas Math'!$D$14*$B$23)/('Exhaust Gas Math'!$E$10*(2.53982214E-12*V556^4 - 0.0000000071629564556*V556^3 + 7.56281407226508E-06*V556^2 - 0.00322508455050905*V556 + 1.62997098133725)+T557*'Exhaust Gas Math'!$D$14)</f>
        <v>1100</v>
      </c>
      <c r="W557">
        <f>(353.3116967483*V557^-1.0020802909)*('Exhaust Gas Math'!$E$10/(T557+'Exhaust Gas Math'!$E$10))+(357.4500179626*V557^-1.0038444015 )*(T557/(T557+'Exhaust Gas Math'!$E$10))</f>
        <v>0.31654710700089367</v>
      </c>
      <c r="X557">
        <f t="shared" si="131"/>
        <v>0</v>
      </c>
      <c r="Y557">
        <f t="shared" si="132"/>
        <v>101325</v>
      </c>
      <c r="Z557">
        <f t="shared" si="133"/>
        <v>101325</v>
      </c>
    </row>
    <row r="558" spans="5:26" x14ac:dyDescent="0.2">
      <c r="E558">
        <f t="shared" si="120"/>
        <v>6.9125000000000048E-2</v>
      </c>
      <c r="F558">
        <f t="shared" si="121"/>
        <v>101325</v>
      </c>
      <c r="H558">
        <f t="shared" si="134"/>
        <v>6.9125000000000048E-2</v>
      </c>
      <c r="I558">
        <f t="shared" si="122"/>
        <v>438.00000000000227</v>
      </c>
      <c r="J558">
        <f t="shared" si="123"/>
        <v>2.5109199401078298E-2</v>
      </c>
      <c r="K558">
        <f t="shared" si="124"/>
        <v>25.976597262922958</v>
      </c>
      <c r="L558">
        <f t="shared" si="125"/>
        <v>3.9769296294121147E-5</v>
      </c>
      <c r="M558">
        <f>J558/SQRT('Exhaust Gas Math'!$E$14*$B$21*$B$23)</f>
        <v>4.262684357651213E-4</v>
      </c>
      <c r="N558">
        <f t="shared" si="126"/>
        <v>1.4685858367120927E-2</v>
      </c>
      <c r="O558">
        <f t="shared" si="127"/>
        <v>0</v>
      </c>
      <c r="P558">
        <f t="shared" si="128"/>
        <v>0</v>
      </c>
      <c r="Q558">
        <f>($B$16/2)*(COS((ACOS((2*'Intake Valve Fxn Scratch'!$B$1)/$B$16-1)/($B$17/2))*(I558-($B$17/2)))+1)*P558</f>
        <v>0</v>
      </c>
      <c r="R558">
        <f t="shared" si="129"/>
        <v>0</v>
      </c>
      <c r="S558">
        <f t="shared" si="130"/>
        <v>0</v>
      </c>
      <c r="T558">
        <f>S558*'Exhaust Gas Math'!$C$14</f>
        <v>0</v>
      </c>
      <c r="U558">
        <f>(T558/'Exhaust Gas Math'!$B$14)+('Exhaust Gas Math'!$D$10)</f>
        <v>4.4059320573952224E-4</v>
      </c>
      <c r="V558">
        <f>('Exhaust Gas Math'!$E$10*(2.53982214E-12*V557^4 - 0.0000000071629564556*V557^3 + 7.56281407226508E-06*V557^2 - 0.00322508455050905*V557 + 1.62997098133725)*$B$24+T558*'Exhaust Gas Math'!$D$14*$B$23)/('Exhaust Gas Math'!$E$10*(2.53982214E-12*V557^4 - 0.0000000071629564556*V557^3 + 7.56281407226508E-06*V557^2 - 0.00322508455050905*V557 + 1.62997098133725)+T558*'Exhaust Gas Math'!$D$14)</f>
        <v>1100</v>
      </c>
      <c r="W558">
        <f>(353.3116967483*V558^-1.0020802909)*('Exhaust Gas Math'!$E$10/(T558+'Exhaust Gas Math'!$E$10))+(357.4500179626*V558^-1.0038444015 )*(T558/(T558+'Exhaust Gas Math'!$E$10))</f>
        <v>0.31654710700089367</v>
      </c>
      <c r="X558">
        <f t="shared" si="131"/>
        <v>0</v>
      </c>
      <c r="Y558">
        <f t="shared" si="132"/>
        <v>101325</v>
      </c>
      <c r="Z558">
        <f t="shared" si="133"/>
        <v>101325</v>
      </c>
    </row>
    <row r="559" spans="5:26" x14ac:dyDescent="0.2">
      <c r="E559">
        <f t="shared" si="120"/>
        <v>6.9250000000000048E-2</v>
      </c>
      <c r="F559">
        <f t="shared" si="121"/>
        <v>101325</v>
      </c>
      <c r="H559">
        <f t="shared" si="134"/>
        <v>6.9250000000000048E-2</v>
      </c>
      <c r="I559">
        <f t="shared" si="122"/>
        <v>444.00000000000227</v>
      </c>
      <c r="J559">
        <f t="shared" si="123"/>
        <v>2.8386447714416695E-2</v>
      </c>
      <c r="K559">
        <f t="shared" si="124"/>
        <v>26.411448257665267</v>
      </c>
      <c r="L559">
        <f t="shared" si="125"/>
        <v>3.9769296294121147E-5</v>
      </c>
      <c r="M559">
        <f>J559/SQRT('Exhaust Gas Math'!$E$14*$B$21*$B$23)</f>
        <v>4.819049174317031E-4</v>
      </c>
      <c r="N559">
        <f t="shared" si="126"/>
        <v>1.6267973594252704E-2</v>
      </c>
      <c r="O559">
        <f t="shared" si="127"/>
        <v>0</v>
      </c>
      <c r="P559">
        <f t="shared" si="128"/>
        <v>0</v>
      </c>
      <c r="Q559">
        <f>($B$16/2)*(COS((ACOS((2*'Intake Valve Fxn Scratch'!$B$1)/$B$16-1)/($B$17/2))*(I559-($B$17/2)))+1)*P559</f>
        <v>0</v>
      </c>
      <c r="R559">
        <f t="shared" si="129"/>
        <v>0</v>
      </c>
      <c r="S559">
        <f t="shared" si="130"/>
        <v>0</v>
      </c>
      <c r="T559">
        <f>S559*'Exhaust Gas Math'!$C$14</f>
        <v>0</v>
      </c>
      <c r="U559">
        <f>(T559/'Exhaust Gas Math'!$B$14)+('Exhaust Gas Math'!$D$10)</f>
        <v>4.4059320573952224E-4</v>
      </c>
      <c r="V559">
        <f>('Exhaust Gas Math'!$E$10*(2.53982214E-12*V558^4 - 0.0000000071629564556*V558^3 + 7.56281407226508E-06*V558^2 - 0.00322508455050905*V558 + 1.62997098133725)*$B$24+T559*'Exhaust Gas Math'!$D$14*$B$23)/('Exhaust Gas Math'!$E$10*(2.53982214E-12*V558^4 - 0.0000000071629564556*V558^3 + 7.56281407226508E-06*V558^2 - 0.00322508455050905*V558 + 1.62997098133725)+T559*'Exhaust Gas Math'!$D$14)</f>
        <v>1100</v>
      </c>
      <c r="W559">
        <f>(353.3116967483*V559^-1.0020802909)*('Exhaust Gas Math'!$E$10/(T559+'Exhaust Gas Math'!$E$10))+(357.4500179626*V559^-1.0038444015 )*(T559/(T559+'Exhaust Gas Math'!$E$10))</f>
        <v>0.31654710700089367</v>
      </c>
      <c r="X559">
        <f t="shared" si="131"/>
        <v>0</v>
      </c>
      <c r="Y559">
        <f t="shared" si="132"/>
        <v>101325</v>
      </c>
      <c r="Z559">
        <f t="shared" si="133"/>
        <v>101325</v>
      </c>
    </row>
    <row r="560" spans="5:26" x14ac:dyDescent="0.2">
      <c r="E560">
        <f t="shared" si="120"/>
        <v>6.9375000000000048E-2</v>
      </c>
      <c r="F560">
        <f t="shared" si="121"/>
        <v>101325</v>
      </c>
      <c r="H560">
        <f t="shared" si="134"/>
        <v>6.9375000000000048E-2</v>
      </c>
      <c r="I560">
        <f t="shared" si="122"/>
        <v>450.00000000000227</v>
      </c>
      <c r="J560">
        <f t="shared" si="123"/>
        <v>3.1700000000001338E-2</v>
      </c>
      <c r="K560">
        <f t="shared" si="124"/>
        <v>26.556929898345718</v>
      </c>
      <c r="L560">
        <f t="shared" si="125"/>
        <v>3.9769296294121147E-5</v>
      </c>
      <c r="M560">
        <f>J560/SQRT('Exhaust Gas Math'!$E$14*$B$21*$B$23)</f>
        <v>5.3815771653693671E-4</v>
      </c>
      <c r="N560">
        <f t="shared" si="126"/>
        <v>1.7887450438388505E-2</v>
      </c>
      <c r="O560">
        <f t="shared" si="127"/>
        <v>0</v>
      </c>
      <c r="P560">
        <f t="shared" si="128"/>
        <v>0</v>
      </c>
      <c r="Q560">
        <f>($B$16/2)*(COS((ACOS((2*'Intake Valve Fxn Scratch'!$B$1)/$B$16-1)/($B$17/2))*(I560-($B$17/2)))+1)*P560</f>
        <v>0</v>
      </c>
      <c r="R560">
        <f t="shared" si="129"/>
        <v>0</v>
      </c>
      <c r="S560">
        <f t="shared" si="130"/>
        <v>0</v>
      </c>
      <c r="T560">
        <f>S560*'Exhaust Gas Math'!$C$14</f>
        <v>0</v>
      </c>
      <c r="U560">
        <f>(T560/'Exhaust Gas Math'!$B$14)+('Exhaust Gas Math'!$D$10)</f>
        <v>4.4059320573952224E-4</v>
      </c>
      <c r="V560">
        <f>('Exhaust Gas Math'!$E$10*(2.53982214E-12*V559^4 - 0.0000000071629564556*V559^3 + 7.56281407226508E-06*V559^2 - 0.00322508455050905*V559 + 1.62997098133725)*$B$24+T560*'Exhaust Gas Math'!$D$14*$B$23)/('Exhaust Gas Math'!$E$10*(2.53982214E-12*V559^4 - 0.0000000071629564556*V559^3 + 7.56281407226508E-06*V559^2 - 0.00322508455050905*V559 + 1.62997098133725)+T560*'Exhaust Gas Math'!$D$14)</f>
        <v>1100</v>
      </c>
      <c r="W560">
        <f>(353.3116967483*V560^-1.0020802909)*('Exhaust Gas Math'!$E$10/(T560+'Exhaust Gas Math'!$E$10))+(357.4500179626*V560^-1.0038444015 )*(T560/(T560+'Exhaust Gas Math'!$E$10))</f>
        <v>0.31654710700089367</v>
      </c>
      <c r="X560">
        <f t="shared" si="131"/>
        <v>0</v>
      </c>
      <c r="Y560">
        <f t="shared" si="132"/>
        <v>101325</v>
      </c>
      <c r="Z560">
        <f t="shared" si="133"/>
        <v>101325</v>
      </c>
    </row>
    <row r="561" spans="5:26" x14ac:dyDescent="0.2">
      <c r="E561">
        <f t="shared" si="120"/>
        <v>6.9500000000000048E-2</v>
      </c>
      <c r="F561">
        <f t="shared" si="121"/>
        <v>101325</v>
      </c>
      <c r="H561">
        <f t="shared" si="134"/>
        <v>6.9500000000000048E-2</v>
      </c>
      <c r="I561">
        <f t="shared" si="122"/>
        <v>456.00000000000227</v>
      </c>
      <c r="J561">
        <f t="shared" si="123"/>
        <v>3.5013552285585961E-2</v>
      </c>
      <c r="K561">
        <f t="shared" si="124"/>
        <v>26.411448257665032</v>
      </c>
      <c r="L561">
        <f t="shared" si="125"/>
        <v>3.9769296294121147E-5</v>
      </c>
      <c r="M561">
        <f>J561/SQRT('Exhaust Gas Math'!$E$14*$B$21*$B$23)</f>
        <v>5.9441051564216988E-4</v>
      </c>
      <c r="N561">
        <f t="shared" si="126"/>
        <v>1.9552731033997919E-2</v>
      </c>
      <c r="O561">
        <f t="shared" si="127"/>
        <v>0</v>
      </c>
      <c r="P561">
        <f t="shared" si="128"/>
        <v>0</v>
      </c>
      <c r="Q561">
        <f>($B$16/2)*(COS((ACOS((2*'Intake Valve Fxn Scratch'!$B$1)/$B$16-1)/($B$17/2))*(I561-($B$17/2)))+1)*P561</f>
        <v>0</v>
      </c>
      <c r="R561">
        <f t="shared" si="129"/>
        <v>0</v>
      </c>
      <c r="S561">
        <f t="shared" si="130"/>
        <v>0</v>
      </c>
      <c r="T561">
        <f>S561*'Exhaust Gas Math'!$C$14</f>
        <v>0</v>
      </c>
      <c r="U561">
        <f>(T561/'Exhaust Gas Math'!$B$14)+('Exhaust Gas Math'!$D$10)</f>
        <v>4.4059320573952224E-4</v>
      </c>
      <c r="V561">
        <f>('Exhaust Gas Math'!$E$10*(2.53982214E-12*V560^4 - 0.0000000071629564556*V560^3 + 7.56281407226508E-06*V560^2 - 0.00322508455050905*V560 + 1.62997098133725)*$B$24+T561*'Exhaust Gas Math'!$D$14*$B$23)/('Exhaust Gas Math'!$E$10*(2.53982214E-12*V560^4 - 0.0000000071629564556*V560^3 + 7.56281407226508E-06*V560^2 - 0.00322508455050905*V560 + 1.62997098133725)+T561*'Exhaust Gas Math'!$D$14)</f>
        <v>1100</v>
      </c>
      <c r="W561">
        <f>(353.3116967483*V561^-1.0020802909)*('Exhaust Gas Math'!$E$10/(T561+'Exhaust Gas Math'!$E$10))+(357.4500179626*V561^-1.0038444015 )*(T561/(T561+'Exhaust Gas Math'!$E$10))</f>
        <v>0.31654710700089367</v>
      </c>
      <c r="X561">
        <f t="shared" si="131"/>
        <v>0</v>
      </c>
      <c r="Y561">
        <f t="shared" si="132"/>
        <v>101325</v>
      </c>
      <c r="Z561">
        <f t="shared" si="133"/>
        <v>101325</v>
      </c>
    </row>
    <row r="562" spans="5:26" x14ac:dyDescent="0.2">
      <c r="E562">
        <f t="shared" si="120"/>
        <v>6.9625000000000048E-2</v>
      </c>
      <c r="F562">
        <f t="shared" si="121"/>
        <v>101325</v>
      </c>
      <c r="H562">
        <f t="shared" si="134"/>
        <v>6.9625000000000048E-2</v>
      </c>
      <c r="I562">
        <f t="shared" si="122"/>
        <v>462.00000000000227</v>
      </c>
      <c r="J562">
        <f t="shared" si="123"/>
        <v>3.8290800598924313E-2</v>
      </c>
      <c r="K562">
        <f t="shared" si="124"/>
        <v>25.976597262922493</v>
      </c>
      <c r="L562">
        <f t="shared" si="125"/>
        <v>3.9769296294121147E-5</v>
      </c>
      <c r="M562">
        <f>J562/SQRT('Exhaust Gas Math'!$E$14*$B$21*$B$23)</f>
        <v>6.5004699730875093E-4</v>
      </c>
      <c r="N562">
        <f t="shared" si="126"/>
        <v>2.1273748626322787E-2</v>
      </c>
      <c r="O562">
        <f t="shared" si="127"/>
        <v>0</v>
      </c>
      <c r="P562">
        <f t="shared" si="128"/>
        <v>0</v>
      </c>
      <c r="Q562">
        <f>($B$16/2)*(COS((ACOS((2*'Intake Valve Fxn Scratch'!$B$1)/$B$16-1)/($B$17/2))*(I562-($B$17/2)))+1)*P562</f>
        <v>0</v>
      </c>
      <c r="R562">
        <f t="shared" si="129"/>
        <v>0</v>
      </c>
      <c r="S562">
        <f t="shared" si="130"/>
        <v>0</v>
      </c>
      <c r="T562">
        <f>S562*'Exhaust Gas Math'!$C$14</f>
        <v>0</v>
      </c>
      <c r="U562">
        <f>(T562/'Exhaust Gas Math'!$B$14)+('Exhaust Gas Math'!$D$10)</f>
        <v>4.4059320573952224E-4</v>
      </c>
      <c r="V562">
        <f>('Exhaust Gas Math'!$E$10*(2.53982214E-12*V561^4 - 0.0000000071629564556*V561^3 + 7.56281407226508E-06*V561^2 - 0.00322508455050905*V561 + 1.62997098133725)*$B$24+T562*'Exhaust Gas Math'!$D$14*$B$23)/('Exhaust Gas Math'!$E$10*(2.53982214E-12*V561^4 - 0.0000000071629564556*V561^3 + 7.56281407226508E-06*V561^2 - 0.00322508455050905*V561 + 1.62997098133725)+T562*'Exhaust Gas Math'!$D$14)</f>
        <v>1100</v>
      </c>
      <c r="W562">
        <f>(353.3116967483*V562^-1.0020802909)*('Exhaust Gas Math'!$E$10/(T562+'Exhaust Gas Math'!$E$10))+(357.4500179626*V562^-1.0038444015 )*(T562/(T562+'Exhaust Gas Math'!$E$10))</f>
        <v>0.31654710700089367</v>
      </c>
      <c r="X562">
        <f t="shared" si="131"/>
        <v>0</v>
      </c>
      <c r="Y562">
        <f t="shared" si="132"/>
        <v>101325</v>
      </c>
      <c r="Z562">
        <f t="shared" si="133"/>
        <v>101325</v>
      </c>
    </row>
    <row r="563" spans="5:26" x14ac:dyDescent="0.2">
      <c r="E563">
        <f t="shared" si="120"/>
        <v>6.9750000000000048E-2</v>
      </c>
      <c r="F563">
        <f t="shared" si="121"/>
        <v>101325</v>
      </c>
      <c r="H563">
        <f t="shared" si="134"/>
        <v>6.9750000000000048E-2</v>
      </c>
      <c r="I563">
        <f t="shared" si="122"/>
        <v>468.00000000000227</v>
      </c>
      <c r="J563">
        <f t="shared" si="123"/>
        <v>4.1495838721687155E-2</v>
      </c>
      <c r="K563">
        <f t="shared" si="124"/>
        <v>25.257141232614924</v>
      </c>
      <c r="L563">
        <f t="shared" si="125"/>
        <v>3.9769296294121147E-5</v>
      </c>
      <c r="M563">
        <f>J563/SQRT('Exhaust Gas Math'!$E$14*$B$21*$B$23)</f>
        <v>7.0445759660085847E-4</v>
      </c>
      <c r="N563">
        <f t="shared" si="126"/>
        <v>2.3061282130946478E-2</v>
      </c>
      <c r="O563">
        <f t="shared" si="127"/>
        <v>0</v>
      </c>
      <c r="P563">
        <f t="shared" si="128"/>
        <v>0</v>
      </c>
      <c r="Q563">
        <f>($B$16/2)*(COS((ACOS((2*'Intake Valve Fxn Scratch'!$B$1)/$B$16-1)/($B$17/2))*(I563-($B$17/2)))+1)*P563</f>
        <v>0</v>
      </c>
      <c r="R563">
        <f t="shared" si="129"/>
        <v>0</v>
      </c>
      <c r="S563">
        <f t="shared" si="130"/>
        <v>0</v>
      </c>
      <c r="T563">
        <f>S563*'Exhaust Gas Math'!$C$14</f>
        <v>0</v>
      </c>
      <c r="U563">
        <f>(T563/'Exhaust Gas Math'!$B$14)+('Exhaust Gas Math'!$D$10)</f>
        <v>4.4059320573952224E-4</v>
      </c>
      <c r="V563">
        <f>('Exhaust Gas Math'!$E$10*(2.53982214E-12*V562^4 - 0.0000000071629564556*V562^3 + 7.56281407226508E-06*V562^2 - 0.00322508455050905*V562 + 1.62997098133725)*$B$24+T563*'Exhaust Gas Math'!$D$14*$B$23)/('Exhaust Gas Math'!$E$10*(2.53982214E-12*V562^4 - 0.0000000071629564556*V562^3 + 7.56281407226508E-06*V562^2 - 0.00322508455050905*V562 + 1.62997098133725)+T563*'Exhaust Gas Math'!$D$14)</f>
        <v>1100</v>
      </c>
      <c r="W563">
        <f>(353.3116967483*V563^-1.0020802909)*('Exhaust Gas Math'!$E$10/(T563+'Exhaust Gas Math'!$E$10))+(357.4500179626*V563^-1.0038444015 )*(T563/(T563+'Exhaust Gas Math'!$E$10))</f>
        <v>0.31654710700089367</v>
      </c>
      <c r="X563">
        <f t="shared" si="131"/>
        <v>0</v>
      </c>
      <c r="Y563">
        <f t="shared" si="132"/>
        <v>101325</v>
      </c>
      <c r="Z563">
        <f t="shared" si="133"/>
        <v>101325</v>
      </c>
    </row>
    <row r="564" spans="5:26" x14ac:dyDescent="0.2">
      <c r="E564">
        <f t="shared" si="120"/>
        <v>6.9875000000000048E-2</v>
      </c>
      <c r="F564">
        <f t="shared" si="121"/>
        <v>101325</v>
      </c>
      <c r="H564">
        <f t="shared" si="134"/>
        <v>6.9875000000000048E-2</v>
      </c>
      <c r="I564">
        <f t="shared" si="122"/>
        <v>474.00000000000227</v>
      </c>
      <c r="J564">
        <f t="shared" si="123"/>
        <v>4.4593551585504154E-2</v>
      </c>
      <c r="K564">
        <f t="shared" si="124"/>
        <v>24.260962677566226</v>
      </c>
      <c r="L564">
        <f t="shared" si="125"/>
        <v>3.9769296294121147E-5</v>
      </c>
      <c r="M564">
        <f>J564/SQRT('Exhaust Gas Math'!$E$14*$B$21*$B$23)</f>
        <v>7.5704617960649823E-4</v>
      </c>
      <c r="N564">
        <f t="shared" si="126"/>
        <v>2.4926279523176595E-2</v>
      </c>
      <c r="O564">
        <f t="shared" si="127"/>
        <v>0</v>
      </c>
      <c r="P564">
        <f t="shared" si="128"/>
        <v>0</v>
      </c>
      <c r="Q564">
        <f>($B$16/2)*(COS((ACOS((2*'Intake Valve Fxn Scratch'!$B$1)/$B$16-1)/($B$17/2))*(I564-($B$17/2)))+1)*P564</f>
        <v>0</v>
      </c>
      <c r="R564">
        <f t="shared" si="129"/>
        <v>0</v>
      </c>
      <c r="S564">
        <f t="shared" si="130"/>
        <v>0</v>
      </c>
      <c r="T564">
        <f>S564*'Exhaust Gas Math'!$C$14</f>
        <v>0</v>
      </c>
      <c r="U564">
        <f>(T564/'Exhaust Gas Math'!$B$14)+('Exhaust Gas Math'!$D$10)</f>
        <v>4.4059320573952224E-4</v>
      </c>
      <c r="V564">
        <f>('Exhaust Gas Math'!$E$10*(2.53982214E-12*V563^4 - 0.0000000071629564556*V563^3 + 7.56281407226508E-06*V563^2 - 0.00322508455050905*V563 + 1.62997098133725)*$B$24+T564*'Exhaust Gas Math'!$D$14*$B$23)/('Exhaust Gas Math'!$E$10*(2.53982214E-12*V563^4 - 0.0000000071629564556*V563^3 + 7.56281407226508E-06*V563^2 - 0.00322508455050905*V563 + 1.62997098133725)+T564*'Exhaust Gas Math'!$D$14)</f>
        <v>1100</v>
      </c>
      <c r="W564">
        <f>(353.3116967483*V564^-1.0020802909)*('Exhaust Gas Math'!$E$10/(T564+'Exhaust Gas Math'!$E$10))+(357.4500179626*V564^-1.0038444015 )*(T564/(T564+'Exhaust Gas Math'!$E$10))</f>
        <v>0.31654710700089367</v>
      </c>
      <c r="X564">
        <f t="shared" si="131"/>
        <v>0</v>
      </c>
      <c r="Y564">
        <f t="shared" si="132"/>
        <v>101325</v>
      </c>
      <c r="Z564">
        <f t="shared" si="133"/>
        <v>101325</v>
      </c>
    </row>
    <row r="565" spans="5:26" x14ac:dyDescent="0.2">
      <c r="E565">
        <f t="shared" si="120"/>
        <v>7.0000000000000048E-2</v>
      </c>
      <c r="F565">
        <f t="shared" si="121"/>
        <v>101325</v>
      </c>
      <c r="H565">
        <f t="shared" si="134"/>
        <v>7.0000000000000048E-2</v>
      </c>
      <c r="I565">
        <f t="shared" si="122"/>
        <v>480.00000000000227</v>
      </c>
      <c r="J565">
        <f t="shared" si="123"/>
        <v>4.7550000000001237E-2</v>
      </c>
      <c r="K565">
        <f t="shared" si="124"/>
        <v>22.998975938489281</v>
      </c>
      <c r="L565">
        <f t="shared" si="125"/>
        <v>3.9769296294121147E-5</v>
      </c>
      <c r="M565">
        <f>J565/SQRT('Exhaust Gas Math'!$E$14*$B$21*$B$23)</f>
        <v>8.07236574805392E-4</v>
      </c>
      <c r="N565">
        <f t="shared" si="126"/>
        <v>2.6879134705681502E-2</v>
      </c>
      <c r="O565">
        <f t="shared" si="127"/>
        <v>0</v>
      </c>
      <c r="P565">
        <f t="shared" si="128"/>
        <v>0</v>
      </c>
      <c r="Q565">
        <f>($B$16/2)*(COS((ACOS((2*'Intake Valve Fxn Scratch'!$B$1)/$B$16-1)/($B$17/2))*(I565-($B$17/2)))+1)*P565</f>
        <v>0</v>
      </c>
      <c r="R565">
        <f t="shared" si="129"/>
        <v>0</v>
      </c>
      <c r="S565">
        <f t="shared" si="130"/>
        <v>0</v>
      </c>
      <c r="T565">
        <f>S565*'Exhaust Gas Math'!$C$14</f>
        <v>0</v>
      </c>
      <c r="U565">
        <f>(T565/'Exhaust Gas Math'!$B$14)+('Exhaust Gas Math'!$D$10)</f>
        <v>4.4059320573952224E-4</v>
      </c>
      <c r="V565">
        <f>('Exhaust Gas Math'!$E$10*(2.53982214E-12*V564^4 - 0.0000000071629564556*V564^3 + 7.56281407226508E-06*V564^2 - 0.00322508455050905*V564 + 1.62997098133725)*$B$24+T565*'Exhaust Gas Math'!$D$14*$B$23)/('Exhaust Gas Math'!$E$10*(2.53982214E-12*V564^4 - 0.0000000071629564556*V564^3 + 7.56281407226508E-06*V564^2 - 0.00322508455050905*V564 + 1.62997098133725)+T565*'Exhaust Gas Math'!$D$14)</f>
        <v>1100</v>
      </c>
      <c r="W565">
        <f>(353.3116967483*V565^-1.0020802909)*('Exhaust Gas Math'!$E$10/(T565+'Exhaust Gas Math'!$E$10))+(357.4500179626*V565^-1.0038444015 )*(T565/(T565+'Exhaust Gas Math'!$E$10))</f>
        <v>0.31654710700089367</v>
      </c>
      <c r="X565">
        <f t="shared" si="131"/>
        <v>0</v>
      </c>
      <c r="Y565">
        <f t="shared" si="132"/>
        <v>101325</v>
      </c>
      <c r="Z565">
        <f t="shared" si="133"/>
        <v>101325</v>
      </c>
    </row>
    <row r="566" spans="5:26" x14ac:dyDescent="0.2">
      <c r="E566">
        <f t="shared" si="120"/>
        <v>7.0125000000000048E-2</v>
      </c>
      <c r="F566">
        <f t="shared" si="121"/>
        <v>101325</v>
      </c>
      <c r="H566">
        <f t="shared" si="134"/>
        <v>7.0125000000000048E-2</v>
      </c>
      <c r="I566">
        <f t="shared" si="122"/>
        <v>486.00000000000227</v>
      </c>
      <c r="J566">
        <f t="shared" si="123"/>
        <v>5.0332792497672571E-2</v>
      </c>
      <c r="K566">
        <f t="shared" si="124"/>
        <v>21.485007606185118</v>
      </c>
      <c r="L566">
        <f t="shared" si="125"/>
        <v>3.9769296294121147E-5</v>
      </c>
      <c r="M566">
        <f>J566/SQRT('Exhaust Gas Math'!$E$14*$B$21*$B$23)</f>
        <v>8.544788857247251E-4</v>
      </c>
      <c r="N566">
        <f t="shared" si="126"/>
        <v>2.8928903021831761E-2</v>
      </c>
      <c r="O566">
        <f t="shared" si="127"/>
        <v>0</v>
      </c>
      <c r="P566">
        <f t="shared" si="128"/>
        <v>0</v>
      </c>
      <c r="Q566">
        <f>($B$16/2)*(COS((ACOS((2*'Intake Valve Fxn Scratch'!$B$1)/$B$16-1)/($B$17/2))*(I566-($B$17/2)))+1)*P566</f>
        <v>0</v>
      </c>
      <c r="R566">
        <f t="shared" si="129"/>
        <v>0</v>
      </c>
      <c r="S566">
        <f t="shared" si="130"/>
        <v>0</v>
      </c>
      <c r="T566">
        <f>S566*'Exhaust Gas Math'!$C$14</f>
        <v>0</v>
      </c>
      <c r="U566">
        <f>(T566/'Exhaust Gas Math'!$B$14)+('Exhaust Gas Math'!$D$10)</f>
        <v>4.4059320573952224E-4</v>
      </c>
      <c r="V566">
        <f>('Exhaust Gas Math'!$E$10*(2.53982214E-12*V565^4 - 0.0000000071629564556*V565^3 + 7.56281407226508E-06*V565^2 - 0.00322508455050905*V565 + 1.62997098133725)*$B$24+T566*'Exhaust Gas Math'!$D$14*$B$23)/('Exhaust Gas Math'!$E$10*(2.53982214E-12*V565^4 - 0.0000000071629564556*V565^3 + 7.56281407226508E-06*V565^2 - 0.00322508455050905*V565 + 1.62997098133725)+T566*'Exhaust Gas Math'!$D$14)</f>
        <v>1100</v>
      </c>
      <c r="W566">
        <f>(353.3116967483*V566^-1.0020802909)*('Exhaust Gas Math'!$E$10/(T566+'Exhaust Gas Math'!$E$10))+(357.4500179626*V566^-1.0038444015 )*(T566/(T566+'Exhaust Gas Math'!$E$10))</f>
        <v>0.31654710700089367</v>
      </c>
      <c r="X566">
        <f t="shared" si="131"/>
        <v>0</v>
      </c>
      <c r="Y566">
        <f t="shared" si="132"/>
        <v>101325</v>
      </c>
      <c r="Z566">
        <f t="shared" si="133"/>
        <v>101325</v>
      </c>
    </row>
    <row r="567" spans="5:26" x14ac:dyDescent="0.2">
      <c r="E567">
        <f t="shared" si="120"/>
        <v>7.0250000000000049E-2</v>
      </c>
      <c r="F567">
        <f t="shared" si="121"/>
        <v>101325</v>
      </c>
      <c r="H567">
        <f t="shared" si="134"/>
        <v>7.0250000000000049E-2</v>
      </c>
      <c r="I567">
        <f t="shared" si="122"/>
        <v>492.00000000000227</v>
      </c>
      <c r="J567">
        <f t="shared" si="123"/>
        <v>5.2911440221576893E-2</v>
      </c>
      <c r="K567">
        <f t="shared" si="124"/>
        <v>19.735645034520701</v>
      </c>
      <c r="L567">
        <f t="shared" si="125"/>
        <v>3.9769296294121147E-5</v>
      </c>
      <c r="M567">
        <f>J567/SQRT('Exhaust Gas Math'!$E$14*$B$21*$B$23)</f>
        <v>8.982555157199762E-4</v>
      </c>
      <c r="N567">
        <f t="shared" si="126"/>
        <v>3.1082443968385151E-2</v>
      </c>
      <c r="O567">
        <f t="shared" si="127"/>
        <v>0</v>
      </c>
      <c r="P567">
        <f t="shared" si="128"/>
        <v>0</v>
      </c>
      <c r="Q567">
        <f>($B$16/2)*(COS((ACOS((2*'Intake Valve Fxn Scratch'!$B$1)/$B$16-1)/($B$17/2))*(I567-($B$17/2)))+1)*P567</f>
        <v>0</v>
      </c>
      <c r="R567">
        <f t="shared" si="129"/>
        <v>0</v>
      </c>
      <c r="S567">
        <f t="shared" si="130"/>
        <v>0</v>
      </c>
      <c r="T567">
        <f>S567*'Exhaust Gas Math'!$C$14</f>
        <v>0</v>
      </c>
      <c r="U567">
        <f>(T567/'Exhaust Gas Math'!$B$14)+('Exhaust Gas Math'!$D$10)</f>
        <v>4.4059320573952224E-4</v>
      </c>
      <c r="V567">
        <f>('Exhaust Gas Math'!$E$10*(2.53982214E-12*V566^4 - 0.0000000071629564556*V566^3 + 7.56281407226508E-06*V566^2 - 0.00322508455050905*V566 + 1.62997098133725)*$B$24+T567*'Exhaust Gas Math'!$D$14*$B$23)/('Exhaust Gas Math'!$E$10*(2.53982214E-12*V566^4 - 0.0000000071629564556*V566^3 + 7.56281407226508E-06*V566^2 - 0.00322508455050905*V566 + 1.62997098133725)+T567*'Exhaust Gas Math'!$D$14)</f>
        <v>1100</v>
      </c>
      <c r="W567">
        <f>(353.3116967483*V567^-1.0020802909)*('Exhaust Gas Math'!$E$10/(T567+'Exhaust Gas Math'!$E$10))+(357.4500179626*V567^-1.0038444015 )*(T567/(T567+'Exhaust Gas Math'!$E$10))</f>
        <v>0.31654710700089367</v>
      </c>
      <c r="X567">
        <f t="shared" si="131"/>
        <v>0</v>
      </c>
      <c r="Y567">
        <f t="shared" si="132"/>
        <v>101325</v>
      </c>
      <c r="Z567">
        <f t="shared" si="133"/>
        <v>101325</v>
      </c>
    </row>
    <row r="568" spans="5:26" x14ac:dyDescent="0.2">
      <c r="E568">
        <f t="shared" si="120"/>
        <v>7.0375000000000049E-2</v>
      </c>
      <c r="F568">
        <f t="shared" si="121"/>
        <v>101325</v>
      </c>
      <c r="H568">
        <f t="shared" si="134"/>
        <v>7.0375000000000049E-2</v>
      </c>
      <c r="I568">
        <f t="shared" si="122"/>
        <v>498.00000000000227</v>
      </c>
      <c r="J568">
        <f t="shared" si="123"/>
        <v>5.5257690967634387E-2</v>
      </c>
      <c r="K568">
        <f t="shared" si="124"/>
        <v>17.770054605908836</v>
      </c>
      <c r="L568">
        <f t="shared" si="125"/>
        <v>3.9769296294121147E-5</v>
      </c>
      <c r="M568">
        <f>J568/SQRT('Exhaust Gas Math'!$E$14*$B$21*$B$23)</f>
        <v>9.3808683887206868E-4</v>
      </c>
      <c r="N568">
        <f t="shared" si="126"/>
        <v>3.3343486332452835E-2</v>
      </c>
      <c r="O568">
        <f t="shared" si="127"/>
        <v>0</v>
      </c>
      <c r="P568">
        <f t="shared" si="128"/>
        <v>0</v>
      </c>
      <c r="Q568">
        <f>($B$16/2)*(COS((ACOS((2*'Intake Valve Fxn Scratch'!$B$1)/$B$16-1)/($B$17/2))*(I568-($B$17/2)))+1)*P568</f>
        <v>0</v>
      </c>
      <c r="R568">
        <f t="shared" si="129"/>
        <v>0</v>
      </c>
      <c r="S568">
        <f t="shared" si="130"/>
        <v>0</v>
      </c>
      <c r="T568">
        <f>S568*'Exhaust Gas Math'!$C$14</f>
        <v>0</v>
      </c>
      <c r="U568">
        <f>(T568/'Exhaust Gas Math'!$B$14)+('Exhaust Gas Math'!$D$10)</f>
        <v>4.4059320573952224E-4</v>
      </c>
      <c r="V568">
        <f>('Exhaust Gas Math'!$E$10*(2.53982214E-12*V567^4 - 0.0000000071629564556*V567^3 + 7.56281407226508E-06*V567^2 - 0.00322508455050905*V567 + 1.62997098133725)*$B$24+T568*'Exhaust Gas Math'!$D$14*$B$23)/('Exhaust Gas Math'!$E$10*(2.53982214E-12*V567^4 - 0.0000000071629564556*V567^3 + 7.56281407226508E-06*V567^2 - 0.00322508455050905*V567 + 1.62997098133725)+T568*'Exhaust Gas Math'!$D$14)</f>
        <v>1100</v>
      </c>
      <c r="W568">
        <f>(353.3116967483*V568^-1.0020802909)*('Exhaust Gas Math'!$E$10/(T568+'Exhaust Gas Math'!$E$10))+(357.4500179626*V568^-1.0038444015 )*(T568/(T568+'Exhaust Gas Math'!$E$10))</f>
        <v>0.31654710700089367</v>
      </c>
      <c r="X568">
        <f t="shared" si="131"/>
        <v>0</v>
      </c>
      <c r="Y568">
        <f t="shared" si="132"/>
        <v>101325</v>
      </c>
      <c r="Z568">
        <f t="shared" si="133"/>
        <v>101325</v>
      </c>
    </row>
    <row r="569" spans="5:26" x14ac:dyDescent="0.2">
      <c r="E569">
        <f t="shared" si="120"/>
        <v>7.0500000000000049E-2</v>
      </c>
      <c r="F569">
        <f t="shared" si="121"/>
        <v>101325</v>
      </c>
      <c r="H569">
        <f t="shared" si="134"/>
        <v>7.0500000000000049E-2</v>
      </c>
      <c r="I569">
        <f t="shared" si="122"/>
        <v>504.00000000000227</v>
      </c>
      <c r="J569">
        <f t="shared" si="123"/>
        <v>5.7345838721686582E-2</v>
      </c>
      <c r="K569">
        <f t="shared" si="124"/>
        <v>15.609771740411794</v>
      </c>
      <c r="L569">
        <f t="shared" si="125"/>
        <v>3.9769296294121147E-5</v>
      </c>
      <c r="M569">
        <f>J569/SQRT('Exhaust Gas Math'!$E$14*$B$21*$B$23)</f>
        <v>9.7353645486930574E-4</v>
      </c>
      <c r="N569">
        <f t="shared" si="126"/>
        <v>3.5711621293391241E-2</v>
      </c>
      <c r="O569">
        <f t="shared" si="127"/>
        <v>0</v>
      </c>
      <c r="P569">
        <f t="shared" si="128"/>
        <v>0</v>
      </c>
      <c r="Q569">
        <f>($B$16/2)*(COS((ACOS((2*'Intake Valve Fxn Scratch'!$B$1)/$B$16-1)/($B$17/2))*(I569-($B$17/2)))+1)*P569</f>
        <v>0</v>
      </c>
      <c r="R569">
        <f t="shared" si="129"/>
        <v>0</v>
      </c>
      <c r="S569">
        <f t="shared" si="130"/>
        <v>0</v>
      </c>
      <c r="T569">
        <f>S569*'Exhaust Gas Math'!$C$14</f>
        <v>0</v>
      </c>
      <c r="U569">
        <f>(T569/'Exhaust Gas Math'!$B$14)+('Exhaust Gas Math'!$D$10)</f>
        <v>4.4059320573952224E-4</v>
      </c>
      <c r="V569">
        <f>('Exhaust Gas Math'!$E$10*(2.53982214E-12*V568^4 - 0.0000000071629564556*V568^3 + 7.56281407226508E-06*V568^2 - 0.00322508455050905*V568 + 1.62997098133725)*$B$24+T569*'Exhaust Gas Math'!$D$14*$B$23)/('Exhaust Gas Math'!$E$10*(2.53982214E-12*V568^4 - 0.0000000071629564556*V568^3 + 7.56281407226508E-06*V568^2 - 0.00322508455050905*V568 + 1.62997098133725)+T569*'Exhaust Gas Math'!$D$14)</f>
        <v>1100</v>
      </c>
      <c r="W569">
        <f>(353.3116967483*V569^-1.0020802909)*('Exhaust Gas Math'!$E$10/(T569+'Exhaust Gas Math'!$E$10))+(357.4500179626*V569^-1.0038444015 )*(T569/(T569+'Exhaust Gas Math'!$E$10))</f>
        <v>0.31654710700089367</v>
      </c>
      <c r="X569">
        <f t="shared" si="131"/>
        <v>0</v>
      </c>
      <c r="Y569">
        <f t="shared" si="132"/>
        <v>101325</v>
      </c>
      <c r="Z569">
        <f t="shared" si="133"/>
        <v>101325</v>
      </c>
    </row>
    <row r="570" spans="5:26" x14ac:dyDescent="0.2">
      <c r="E570">
        <f t="shared" si="120"/>
        <v>7.0625000000000049E-2</v>
      </c>
      <c r="F570">
        <f t="shared" si="121"/>
        <v>101325</v>
      </c>
      <c r="H570">
        <f t="shared" si="134"/>
        <v>7.0625000000000049E-2</v>
      </c>
      <c r="I570">
        <f t="shared" si="122"/>
        <v>510.00000000000227</v>
      </c>
      <c r="J570">
        <f t="shared" si="123"/>
        <v>5.9153005299967351E-2</v>
      </c>
      <c r="K570">
        <f t="shared" si="124"/>
        <v>13.278464949171919</v>
      </c>
      <c r="L570">
        <f t="shared" si="125"/>
        <v>3.9769296294121147E-5</v>
      </c>
      <c r="M570">
        <f>J570/SQRT('Exhaust Gas Math'!$E$14*$B$21*$B$23)</f>
        <v>1.0042159703005174E-3</v>
      </c>
      <c r="N570">
        <f t="shared" si="126"/>
        <v>3.8181243154759771E-2</v>
      </c>
      <c r="O570">
        <f t="shared" si="127"/>
        <v>0</v>
      </c>
      <c r="P570">
        <f t="shared" si="128"/>
        <v>0</v>
      </c>
      <c r="Q570">
        <f>($B$16/2)*(COS((ACOS((2*'Intake Valve Fxn Scratch'!$B$1)/$B$16-1)/($B$17/2))*(I570-($B$17/2)))+1)*P570</f>
        <v>0</v>
      </c>
      <c r="R570">
        <f t="shared" si="129"/>
        <v>0</v>
      </c>
      <c r="S570">
        <f t="shared" si="130"/>
        <v>0</v>
      </c>
      <c r="T570">
        <f>S570*'Exhaust Gas Math'!$C$14</f>
        <v>0</v>
      </c>
      <c r="U570">
        <f>(T570/'Exhaust Gas Math'!$B$14)+('Exhaust Gas Math'!$D$10)</f>
        <v>4.4059320573952224E-4</v>
      </c>
      <c r="V570">
        <f>('Exhaust Gas Math'!$E$10*(2.53982214E-12*V569^4 - 0.0000000071629564556*V569^3 + 7.56281407226508E-06*V569^2 - 0.00322508455050905*V569 + 1.62997098133725)*$B$24+T570*'Exhaust Gas Math'!$D$14*$B$23)/('Exhaust Gas Math'!$E$10*(2.53982214E-12*V569^4 - 0.0000000071629564556*V569^3 + 7.56281407226508E-06*V569^2 - 0.00322508455050905*V569 + 1.62997098133725)+T570*'Exhaust Gas Math'!$D$14)</f>
        <v>1100</v>
      </c>
      <c r="W570">
        <f>(353.3116967483*V570^-1.0020802909)*('Exhaust Gas Math'!$E$10/(T570+'Exhaust Gas Math'!$E$10))+(357.4500179626*V570^-1.0038444015 )*(T570/(T570+'Exhaust Gas Math'!$E$10))</f>
        <v>0.31654710700089367</v>
      </c>
      <c r="X570">
        <f t="shared" si="131"/>
        <v>0</v>
      </c>
      <c r="Y570">
        <f t="shared" si="132"/>
        <v>101325</v>
      </c>
      <c r="Z570">
        <f t="shared" si="133"/>
        <v>101325</v>
      </c>
    </row>
    <row r="571" spans="5:26" x14ac:dyDescent="0.2">
      <c r="E571">
        <f t="shared" si="120"/>
        <v>7.0750000000000049E-2</v>
      </c>
      <c r="F571">
        <f t="shared" si="121"/>
        <v>101325</v>
      </c>
      <c r="H571">
        <f t="shared" si="134"/>
        <v>7.0750000000000049E-2</v>
      </c>
      <c r="I571">
        <f t="shared" si="122"/>
        <v>516.00000000000227</v>
      </c>
      <c r="J571">
        <f t="shared" si="123"/>
        <v>6.0659391007270982E-2</v>
      </c>
      <c r="K571">
        <f t="shared" si="124"/>
        <v>10.801676517251483</v>
      </c>
      <c r="L571">
        <f t="shared" si="125"/>
        <v>3.9769296294121147E-5</v>
      </c>
      <c r="M571">
        <f>J571/SQRT('Exhaust Gas Math'!$E$14*$B$21*$B$23)</f>
        <v>1.0297892539745351E-3</v>
      </c>
      <c r="N571">
        <f t="shared" si="126"/>
        <v>4.0740475102977777E-2</v>
      </c>
      <c r="O571">
        <f t="shared" si="127"/>
        <v>0</v>
      </c>
      <c r="P571">
        <f t="shared" si="128"/>
        <v>0</v>
      </c>
      <c r="Q571">
        <f>($B$16/2)*(COS((ACOS((2*'Intake Valve Fxn Scratch'!$B$1)/$B$16-1)/($B$17/2))*(I571-($B$17/2)))+1)*P571</f>
        <v>0</v>
      </c>
      <c r="R571">
        <f t="shared" si="129"/>
        <v>0</v>
      </c>
      <c r="S571">
        <f t="shared" si="130"/>
        <v>0</v>
      </c>
      <c r="T571">
        <f>S571*'Exhaust Gas Math'!$C$14</f>
        <v>0</v>
      </c>
      <c r="U571">
        <f>(T571/'Exhaust Gas Math'!$B$14)+('Exhaust Gas Math'!$D$10)</f>
        <v>4.4059320573952224E-4</v>
      </c>
      <c r="V571">
        <f>('Exhaust Gas Math'!$E$10*(2.53982214E-12*V570^4 - 0.0000000071629564556*V570^3 + 7.56281407226508E-06*V570^2 - 0.00322508455050905*V570 + 1.62997098133725)*$B$24+T571*'Exhaust Gas Math'!$D$14*$B$23)/('Exhaust Gas Math'!$E$10*(2.53982214E-12*V570^4 - 0.0000000071629564556*V570^3 + 7.56281407226508E-06*V570^2 - 0.00322508455050905*V570 + 1.62997098133725)+T571*'Exhaust Gas Math'!$D$14)</f>
        <v>1100</v>
      </c>
      <c r="W571">
        <f>(353.3116967483*V571^-1.0020802909)*('Exhaust Gas Math'!$E$10/(T571+'Exhaust Gas Math'!$E$10))+(357.4500179626*V571^-1.0038444015 )*(T571/(T571+'Exhaust Gas Math'!$E$10))</f>
        <v>0.31654710700089367</v>
      </c>
      <c r="X571">
        <f t="shared" si="131"/>
        <v>0</v>
      </c>
      <c r="Y571">
        <f t="shared" si="132"/>
        <v>101325</v>
      </c>
      <c r="Z571">
        <f t="shared" si="133"/>
        <v>101325</v>
      </c>
    </row>
    <row r="572" spans="5:26" x14ac:dyDescent="0.2">
      <c r="E572">
        <f t="shared" si="120"/>
        <v>7.0875000000000049E-2</v>
      </c>
      <c r="F572">
        <f t="shared" si="121"/>
        <v>101325</v>
      </c>
      <c r="H572">
        <f t="shared" si="134"/>
        <v>7.0875000000000049E-2</v>
      </c>
      <c r="I572">
        <f t="shared" si="122"/>
        <v>522.00000000000227</v>
      </c>
      <c r="J572">
        <f t="shared" si="123"/>
        <v>6.1848491566556779E-2</v>
      </c>
      <c r="K572">
        <f t="shared" si="124"/>
        <v>8.2065426570119087</v>
      </c>
      <c r="L572">
        <f t="shared" si="125"/>
        <v>3.9769296294121147E-5</v>
      </c>
      <c r="M572">
        <f>J572/SQRT('Exhaust Gas Math'!$E$14*$B$21*$B$23)</f>
        <v>1.0499761196438731E-3</v>
      </c>
      <c r="N572">
        <f t="shared" si="126"/>
        <v>4.33701379717377E-2</v>
      </c>
      <c r="O572">
        <f t="shared" si="127"/>
        <v>0</v>
      </c>
      <c r="P572">
        <f t="shared" si="128"/>
        <v>0</v>
      </c>
      <c r="Q572">
        <f>($B$16/2)*(COS((ACOS((2*'Intake Valve Fxn Scratch'!$B$1)/$B$16-1)/($B$17/2))*(I572-($B$17/2)))+1)*P572</f>
        <v>0</v>
      </c>
      <c r="R572">
        <f t="shared" si="129"/>
        <v>0</v>
      </c>
      <c r="S572">
        <f t="shared" si="130"/>
        <v>0</v>
      </c>
      <c r="T572">
        <f>S572*'Exhaust Gas Math'!$C$14</f>
        <v>0</v>
      </c>
      <c r="U572">
        <f>(T572/'Exhaust Gas Math'!$B$14)+('Exhaust Gas Math'!$D$10)</f>
        <v>4.4059320573952224E-4</v>
      </c>
      <c r="V572">
        <f>('Exhaust Gas Math'!$E$10*(2.53982214E-12*V571^4 - 0.0000000071629564556*V571^3 + 7.56281407226508E-06*V571^2 - 0.00322508455050905*V571 + 1.62997098133725)*$B$24+T572*'Exhaust Gas Math'!$D$14*$B$23)/('Exhaust Gas Math'!$E$10*(2.53982214E-12*V571^4 - 0.0000000071629564556*V571^3 + 7.56281407226508E-06*V571^2 - 0.00322508455050905*V571 + 1.62997098133725)+T572*'Exhaust Gas Math'!$D$14)</f>
        <v>1100</v>
      </c>
      <c r="W572">
        <f>(353.3116967483*V572^-1.0020802909)*('Exhaust Gas Math'!$E$10/(T572+'Exhaust Gas Math'!$E$10))+(357.4500179626*V572^-1.0038444015 )*(T572/(T572+'Exhaust Gas Math'!$E$10))</f>
        <v>0.31654710700089367</v>
      </c>
      <c r="X572">
        <f t="shared" si="131"/>
        <v>0</v>
      </c>
      <c r="Y572">
        <f t="shared" si="132"/>
        <v>101325</v>
      </c>
      <c r="Z572">
        <f t="shared" si="133"/>
        <v>101325</v>
      </c>
    </row>
    <row r="573" spans="5:26" x14ac:dyDescent="0.2">
      <c r="E573">
        <f t="shared" si="120"/>
        <v>7.1000000000000049E-2</v>
      </c>
      <c r="F573">
        <f t="shared" si="121"/>
        <v>101325</v>
      </c>
      <c r="H573">
        <f t="shared" si="134"/>
        <v>7.1000000000000049E-2</v>
      </c>
      <c r="I573">
        <f t="shared" si="122"/>
        <v>528.00000000000227</v>
      </c>
      <c r="J573">
        <f t="shared" si="123"/>
        <v>6.2707278943261918E-2</v>
      </c>
      <c r="K573">
        <f t="shared" si="124"/>
        <v>5.5214961980926551</v>
      </c>
      <c r="L573">
        <f t="shared" si="125"/>
        <v>3.9769296294121147E-5</v>
      </c>
      <c r="M573">
        <f>J573/SQRT('Exhaust Gas Math'!$E$14*$B$21*$B$23)</f>
        <v>1.0645553957838846E-3</v>
      </c>
      <c r="N573">
        <f t="shared" si="126"/>
        <v>4.6042841937540019E-2</v>
      </c>
      <c r="O573">
        <f t="shared" si="127"/>
        <v>0</v>
      </c>
      <c r="P573">
        <f t="shared" si="128"/>
        <v>0</v>
      </c>
      <c r="Q573">
        <f>($B$16/2)*(COS((ACOS((2*'Intake Valve Fxn Scratch'!$B$1)/$B$16-1)/($B$17/2))*(I573-($B$17/2)))+1)*P573</f>
        <v>0</v>
      </c>
      <c r="R573">
        <f t="shared" si="129"/>
        <v>0</v>
      </c>
      <c r="S573">
        <f t="shared" si="130"/>
        <v>0</v>
      </c>
      <c r="T573">
        <f>S573*'Exhaust Gas Math'!$C$14</f>
        <v>0</v>
      </c>
      <c r="U573">
        <f>(T573/'Exhaust Gas Math'!$B$14)+('Exhaust Gas Math'!$D$10)</f>
        <v>4.4059320573952224E-4</v>
      </c>
      <c r="V573">
        <f>('Exhaust Gas Math'!$E$10*(2.53982214E-12*V572^4 - 0.0000000071629564556*V572^3 + 7.56281407226508E-06*V572^2 - 0.00322508455050905*V572 + 1.62997098133725)*$B$24+T573*'Exhaust Gas Math'!$D$14*$B$23)/('Exhaust Gas Math'!$E$10*(2.53982214E-12*V572^4 - 0.0000000071629564556*V572^3 + 7.56281407226508E-06*V572^2 - 0.00322508455050905*V572 + 1.62997098133725)+T573*'Exhaust Gas Math'!$D$14)</f>
        <v>1100</v>
      </c>
      <c r="W573">
        <f>(353.3116967483*V573^-1.0020802909)*('Exhaust Gas Math'!$E$10/(T573+'Exhaust Gas Math'!$E$10))+(357.4500179626*V573^-1.0038444015 )*(T573/(T573+'Exhaust Gas Math'!$E$10))</f>
        <v>0.31654710700089367</v>
      </c>
      <c r="X573">
        <f t="shared" si="131"/>
        <v>0</v>
      </c>
      <c r="Y573">
        <f t="shared" si="132"/>
        <v>101325</v>
      </c>
      <c r="Z573">
        <f t="shared" si="133"/>
        <v>101325</v>
      </c>
    </row>
    <row r="574" spans="5:26" x14ac:dyDescent="0.2">
      <c r="E574">
        <f t="shared" si="120"/>
        <v>7.1125000000000049E-2</v>
      </c>
      <c r="F574">
        <f t="shared" si="121"/>
        <v>101325</v>
      </c>
      <c r="H574">
        <f t="shared" si="134"/>
        <v>7.1125000000000049E-2</v>
      </c>
      <c r="I574">
        <f t="shared" si="122"/>
        <v>534.00000000000227</v>
      </c>
      <c r="J574">
        <f t="shared" si="123"/>
        <v>6.3226344083174402E-2</v>
      </c>
      <c r="K574">
        <f t="shared" si="124"/>
        <v>2.7759550713797356</v>
      </c>
      <c r="L574">
        <f t="shared" si="125"/>
        <v>3.9769296294121147E-5</v>
      </c>
      <c r="M574">
        <f>J574/SQRT('Exhaust Gas Math'!$E$14*$B$21*$B$23)</f>
        <v>1.0733673487942699E-3</v>
      </c>
      <c r="N574">
        <f t="shared" si="126"/>
        <v>4.8722302043227701E-2</v>
      </c>
      <c r="O574">
        <f t="shared" si="127"/>
        <v>0</v>
      </c>
      <c r="P574">
        <f t="shared" si="128"/>
        <v>0</v>
      </c>
      <c r="Q574">
        <f>($B$16/2)*(COS((ACOS((2*'Intake Valve Fxn Scratch'!$B$1)/$B$16-1)/($B$17/2))*(I574-($B$17/2)))+1)*P574</f>
        <v>0</v>
      </c>
      <c r="R574">
        <f t="shared" si="129"/>
        <v>0</v>
      </c>
      <c r="S574">
        <f t="shared" si="130"/>
        <v>0</v>
      </c>
      <c r="T574">
        <f>S574*'Exhaust Gas Math'!$C$14</f>
        <v>0</v>
      </c>
      <c r="U574">
        <f>(T574/'Exhaust Gas Math'!$B$14)+('Exhaust Gas Math'!$D$10)</f>
        <v>4.4059320573952224E-4</v>
      </c>
      <c r="V574">
        <f>('Exhaust Gas Math'!$E$10*(2.53982214E-12*V573^4 - 0.0000000071629564556*V573^3 + 7.56281407226508E-06*V573^2 - 0.00322508455050905*V573 + 1.62997098133725)*$B$24+T574*'Exhaust Gas Math'!$D$14*$B$23)/('Exhaust Gas Math'!$E$10*(2.53982214E-12*V573^4 - 0.0000000071629564556*V573^3 + 7.56281407226508E-06*V573^2 - 0.00322508455050905*V573 + 1.62997098133725)+T574*'Exhaust Gas Math'!$D$14)</f>
        <v>1100</v>
      </c>
      <c r="W574">
        <f>(353.3116967483*V574^-1.0020802909)*('Exhaust Gas Math'!$E$10/(T574+'Exhaust Gas Math'!$E$10))+(357.4500179626*V574^-1.0038444015 )*(T574/(T574+'Exhaust Gas Math'!$E$10))</f>
        <v>0.31654710700089367</v>
      </c>
      <c r="X574">
        <f t="shared" si="131"/>
        <v>0</v>
      </c>
      <c r="Y574">
        <f t="shared" si="132"/>
        <v>101325</v>
      </c>
      <c r="Z574">
        <f t="shared" si="133"/>
        <v>101325</v>
      </c>
    </row>
    <row r="575" spans="5:26" x14ac:dyDescent="0.2">
      <c r="E575">
        <f t="shared" si="120"/>
        <v>7.1250000000000049E-2</v>
      </c>
      <c r="F575">
        <f t="shared" si="121"/>
        <v>101325</v>
      </c>
      <c r="H575">
        <f t="shared" si="134"/>
        <v>7.1250000000000049E-2</v>
      </c>
      <c r="I575">
        <f t="shared" si="122"/>
        <v>540.00000000000227</v>
      </c>
      <c r="J575">
        <f t="shared" si="123"/>
        <v>6.3399999999999998E-2</v>
      </c>
      <c r="K575">
        <f t="shared" si="124"/>
        <v>-1.1647204404174428E-12</v>
      </c>
      <c r="L575">
        <f t="shared" si="125"/>
        <v>3.9769296294121147E-5</v>
      </c>
      <c r="M575">
        <f>J575/SQRT('Exhaust Gas Math'!$E$14*$B$21*$B$23)</f>
        <v>1.0763154330738279E-3</v>
      </c>
      <c r="N575">
        <f t="shared" si="126"/>
        <v>5.1362995243408635E-2</v>
      </c>
      <c r="O575">
        <f t="shared" si="127"/>
        <v>0</v>
      </c>
      <c r="P575">
        <f t="shared" si="128"/>
        <v>0</v>
      </c>
      <c r="Q575">
        <f>($B$16/2)*(COS((ACOS((2*'Intake Valve Fxn Scratch'!$B$1)/$B$16-1)/($B$17/2))*(I575-($B$17/2)))+1)*P575</f>
        <v>0</v>
      </c>
      <c r="R575">
        <f t="shared" si="129"/>
        <v>0</v>
      </c>
      <c r="S575">
        <f t="shared" si="130"/>
        <v>0</v>
      </c>
      <c r="T575">
        <f>S575*'Exhaust Gas Math'!$C$14</f>
        <v>0</v>
      </c>
      <c r="U575">
        <f>(T575/'Exhaust Gas Math'!$B$14)+('Exhaust Gas Math'!$D$10)</f>
        <v>4.4059320573952224E-4</v>
      </c>
      <c r="V575">
        <f>('Exhaust Gas Math'!$E$10*(2.53982214E-12*V574^4 - 0.0000000071629564556*V574^3 + 7.56281407226508E-06*V574^2 - 0.00322508455050905*V574 + 1.62997098133725)*$B$24+T575*'Exhaust Gas Math'!$D$14*$B$23)/('Exhaust Gas Math'!$E$10*(2.53982214E-12*V574^4 - 0.0000000071629564556*V574^3 + 7.56281407226508E-06*V574^2 - 0.00322508455050905*V574 + 1.62997098133725)+T575*'Exhaust Gas Math'!$D$14)</f>
        <v>1100</v>
      </c>
      <c r="W575">
        <f>(353.3116967483*V575^-1.0020802909)*('Exhaust Gas Math'!$E$10/(T575+'Exhaust Gas Math'!$E$10))+(357.4500179626*V575^-1.0038444015 )*(T575/(T575+'Exhaust Gas Math'!$E$10))</f>
        <v>0.31654710700089367</v>
      </c>
      <c r="X575">
        <f t="shared" si="131"/>
        <v>0</v>
      </c>
      <c r="Y575">
        <f t="shared" si="132"/>
        <v>101325</v>
      </c>
      <c r="Z575">
        <f t="shared" si="133"/>
        <v>101325</v>
      </c>
    </row>
    <row r="576" spans="5:26" x14ac:dyDescent="0.2">
      <c r="E576">
        <f t="shared" si="120"/>
        <v>7.137500000000005E-2</v>
      </c>
      <c r="F576">
        <f t="shared" si="121"/>
        <v>101325</v>
      </c>
      <c r="H576">
        <f t="shared" si="134"/>
        <v>7.137500000000005E-2</v>
      </c>
      <c r="I576">
        <f t="shared" si="122"/>
        <v>546.00000000000227</v>
      </c>
      <c r="J576">
        <f t="shared" si="123"/>
        <v>6.3226344083174124E-2</v>
      </c>
      <c r="K576">
        <f t="shared" si="124"/>
        <v>-2.7759550713820524</v>
      </c>
      <c r="L576">
        <f t="shared" si="125"/>
        <v>3.9769296294121147E-5</v>
      </c>
      <c r="M576">
        <f>J576/SQRT('Exhaust Gas Math'!$E$14*$B$21*$B$23)</f>
        <v>1.0733673487942652E-3</v>
      </c>
      <c r="N576">
        <f t="shared" si="126"/>
        <v>5.3910285390158338E-2</v>
      </c>
      <c r="O576">
        <f t="shared" si="127"/>
        <v>0</v>
      </c>
      <c r="P576">
        <f t="shared" si="128"/>
        <v>0</v>
      </c>
      <c r="Q576">
        <f>($B$16/2)*(COS((ACOS((2*'Intake Valve Fxn Scratch'!$B$1)/$B$16-1)/($B$17/2))*(I576-($B$17/2)))+1)*P576</f>
        <v>0</v>
      </c>
      <c r="R576">
        <f t="shared" si="129"/>
        <v>0</v>
      </c>
      <c r="S576">
        <f t="shared" si="130"/>
        <v>0</v>
      </c>
      <c r="T576">
        <f>S576*'Exhaust Gas Math'!$C$14</f>
        <v>0</v>
      </c>
      <c r="U576">
        <f>(T576/'Exhaust Gas Math'!$B$14)+('Exhaust Gas Math'!$D$10)</f>
        <v>4.4059320573952224E-4</v>
      </c>
      <c r="V576">
        <f>('Exhaust Gas Math'!$E$10*(2.53982214E-12*V575^4 - 0.0000000071629564556*V575^3 + 7.56281407226508E-06*V575^2 - 0.00322508455050905*V575 + 1.62997098133725)*$B$24+T576*'Exhaust Gas Math'!$D$14*$B$23)/('Exhaust Gas Math'!$E$10*(2.53982214E-12*V575^4 - 0.0000000071629564556*V575^3 + 7.56281407226508E-06*V575^2 - 0.00322508455050905*V575 + 1.62997098133725)+T576*'Exhaust Gas Math'!$D$14)</f>
        <v>1100</v>
      </c>
      <c r="W576">
        <f>(353.3116967483*V576^-1.0020802909)*('Exhaust Gas Math'!$E$10/(T576+'Exhaust Gas Math'!$E$10))+(357.4500179626*V576^-1.0038444015 )*(T576/(T576+'Exhaust Gas Math'!$E$10))</f>
        <v>0.31654710700089367</v>
      </c>
      <c r="X576">
        <f t="shared" si="131"/>
        <v>0</v>
      </c>
      <c r="Y576">
        <f t="shared" si="132"/>
        <v>101325</v>
      </c>
      <c r="Z576">
        <f t="shared" si="133"/>
        <v>101325</v>
      </c>
    </row>
    <row r="577" spans="5:26" x14ac:dyDescent="0.2">
      <c r="E577">
        <f t="shared" si="120"/>
        <v>7.150000000000005E-2</v>
      </c>
      <c r="F577">
        <f t="shared" si="121"/>
        <v>101325</v>
      </c>
      <c r="H577">
        <f t="shared" si="134"/>
        <v>7.150000000000005E-2</v>
      </c>
      <c r="I577">
        <f t="shared" si="122"/>
        <v>552.00000000000227</v>
      </c>
      <c r="J577">
        <f t="shared" si="123"/>
        <v>6.2707278943261335E-2</v>
      </c>
      <c r="K577">
        <f t="shared" si="124"/>
        <v>-5.5214961980949342</v>
      </c>
      <c r="L577">
        <f t="shared" si="125"/>
        <v>3.9769296294121147E-5</v>
      </c>
      <c r="M577">
        <f>J577/SQRT('Exhaust Gas Math'!$E$14*$B$21*$B$23)</f>
        <v>1.0645553957838747E-3</v>
      </c>
      <c r="N577">
        <f t="shared" si="126"/>
        <v>5.6301139018069754E-2</v>
      </c>
      <c r="O577">
        <f t="shared" si="127"/>
        <v>0</v>
      </c>
      <c r="P577">
        <f t="shared" si="128"/>
        <v>0</v>
      </c>
      <c r="Q577">
        <f>($B$16/2)*(COS((ACOS((2*'Intake Valve Fxn Scratch'!$B$1)/$B$16-1)/($B$17/2))*(I577-($B$17/2)))+1)*P577</f>
        <v>0</v>
      </c>
      <c r="R577">
        <f t="shared" si="129"/>
        <v>0</v>
      </c>
      <c r="S577">
        <f t="shared" si="130"/>
        <v>0</v>
      </c>
      <c r="T577">
        <f>S577*'Exhaust Gas Math'!$C$14</f>
        <v>0</v>
      </c>
      <c r="U577">
        <f>(T577/'Exhaust Gas Math'!$B$14)+('Exhaust Gas Math'!$D$10)</f>
        <v>4.4059320573952224E-4</v>
      </c>
      <c r="V577">
        <f>('Exhaust Gas Math'!$E$10*(2.53982214E-12*V576^4 - 0.0000000071629564556*V576^3 + 7.56281407226508E-06*V576^2 - 0.00322508455050905*V576 + 1.62997098133725)*$B$24+T577*'Exhaust Gas Math'!$D$14*$B$23)/('Exhaust Gas Math'!$E$10*(2.53982214E-12*V576^4 - 0.0000000071629564556*V576^3 + 7.56281407226508E-06*V576^2 - 0.00322508455050905*V576 + 1.62997098133725)+T577*'Exhaust Gas Math'!$D$14)</f>
        <v>1100</v>
      </c>
      <c r="W577">
        <f>(353.3116967483*V577^-1.0020802909)*('Exhaust Gas Math'!$E$10/(T577+'Exhaust Gas Math'!$E$10))+(357.4500179626*V577^-1.0038444015 )*(T577/(T577+'Exhaust Gas Math'!$E$10))</f>
        <v>0.31654710700089367</v>
      </c>
      <c r="X577">
        <f t="shared" si="131"/>
        <v>0</v>
      </c>
      <c r="Y577">
        <f t="shared" si="132"/>
        <v>101325</v>
      </c>
      <c r="Z577">
        <f t="shared" si="133"/>
        <v>101325</v>
      </c>
    </row>
    <row r="578" spans="5:26" x14ac:dyDescent="0.2">
      <c r="E578">
        <f t="shared" si="120"/>
        <v>7.162500000000005E-2</v>
      </c>
      <c r="F578">
        <f t="shared" si="121"/>
        <v>101325</v>
      </c>
      <c r="H578">
        <f t="shared" si="134"/>
        <v>7.162500000000005E-2</v>
      </c>
      <c r="I578">
        <f t="shared" si="122"/>
        <v>558.00000000000227</v>
      </c>
      <c r="J578">
        <f t="shared" si="123"/>
        <v>6.1848491566555919E-2</v>
      </c>
      <c r="K578">
        <f t="shared" si="124"/>
        <v>-8.2065426570141238</v>
      </c>
      <c r="L578">
        <f t="shared" si="125"/>
        <v>3.9769296294121147E-5</v>
      </c>
      <c r="M578">
        <f>J578/SQRT('Exhaust Gas Math'!$E$14*$B$21*$B$23)</f>
        <v>1.0499761196438584E-3</v>
      </c>
      <c r="N578">
        <f t="shared" si="126"/>
        <v>5.8465535048487657E-2</v>
      </c>
      <c r="O578">
        <f t="shared" si="127"/>
        <v>0</v>
      </c>
      <c r="P578">
        <f t="shared" si="128"/>
        <v>0</v>
      </c>
      <c r="Q578">
        <f>($B$16/2)*(COS((ACOS((2*'Intake Valve Fxn Scratch'!$B$1)/$B$16-1)/($B$17/2))*(I578-($B$17/2)))+1)*P578</f>
        <v>0</v>
      </c>
      <c r="R578">
        <f t="shared" si="129"/>
        <v>0</v>
      </c>
      <c r="S578">
        <f t="shared" si="130"/>
        <v>0</v>
      </c>
      <c r="T578">
        <f>S578*'Exhaust Gas Math'!$C$14</f>
        <v>0</v>
      </c>
      <c r="U578">
        <f>(T578/'Exhaust Gas Math'!$B$14)+('Exhaust Gas Math'!$D$10)</f>
        <v>4.4059320573952224E-4</v>
      </c>
      <c r="V578">
        <f>('Exhaust Gas Math'!$E$10*(2.53982214E-12*V577^4 - 0.0000000071629564556*V577^3 + 7.56281407226508E-06*V577^2 - 0.00322508455050905*V577 + 1.62997098133725)*$B$24+T578*'Exhaust Gas Math'!$D$14*$B$23)/('Exhaust Gas Math'!$E$10*(2.53982214E-12*V577^4 - 0.0000000071629564556*V577^3 + 7.56281407226508E-06*V577^2 - 0.00322508455050905*V577 + 1.62997098133725)+T578*'Exhaust Gas Math'!$D$14)</f>
        <v>1100</v>
      </c>
      <c r="W578">
        <f>(353.3116967483*V578^-1.0020802909)*('Exhaust Gas Math'!$E$10/(T578+'Exhaust Gas Math'!$E$10))+(357.4500179626*V578^-1.0038444015 )*(T578/(T578+'Exhaust Gas Math'!$E$10))</f>
        <v>0.31654710700089367</v>
      </c>
      <c r="X578">
        <f t="shared" si="131"/>
        <v>0</v>
      </c>
      <c r="Y578">
        <f t="shared" si="132"/>
        <v>101325</v>
      </c>
      <c r="Z578">
        <f t="shared" si="133"/>
        <v>101325</v>
      </c>
    </row>
    <row r="579" spans="5:26" x14ac:dyDescent="0.2">
      <c r="E579">
        <f t="shared" si="120"/>
        <v>7.175000000000005E-2</v>
      </c>
      <c r="F579">
        <f t="shared" si="121"/>
        <v>101325</v>
      </c>
      <c r="H579">
        <f t="shared" si="134"/>
        <v>7.175000000000005E-2</v>
      </c>
      <c r="I579">
        <f t="shared" si="122"/>
        <v>564.00000000000227</v>
      </c>
      <c r="J579">
        <f t="shared" si="123"/>
        <v>6.0659391007269851E-2</v>
      </c>
      <c r="K579">
        <f t="shared" si="124"/>
        <v>-10.801676517253609</v>
      </c>
      <c r="L579">
        <f t="shared" si="125"/>
        <v>3.9769296294121147E-5</v>
      </c>
      <c r="M579">
        <f>J579/SQRT('Exhaust Gas Math'!$E$14*$B$21*$B$23)</f>
        <v>1.029789253974516E-3</v>
      </c>
      <c r="N579">
        <f t="shared" si="126"/>
        <v>6.0328632872304097E-2</v>
      </c>
      <c r="O579">
        <f t="shared" si="127"/>
        <v>0</v>
      </c>
      <c r="P579">
        <f t="shared" si="128"/>
        <v>0</v>
      </c>
      <c r="Q579">
        <f>($B$16/2)*(COS((ACOS((2*'Intake Valve Fxn Scratch'!$B$1)/$B$16-1)/($B$17/2))*(I579-($B$17/2)))+1)*P579</f>
        <v>0</v>
      </c>
      <c r="R579">
        <f t="shared" si="129"/>
        <v>0</v>
      </c>
      <c r="S579">
        <f t="shared" si="130"/>
        <v>0</v>
      </c>
      <c r="T579">
        <f>S579*'Exhaust Gas Math'!$C$14</f>
        <v>0</v>
      </c>
      <c r="U579">
        <f>(T579/'Exhaust Gas Math'!$B$14)+('Exhaust Gas Math'!$D$10)</f>
        <v>4.4059320573952224E-4</v>
      </c>
      <c r="V579">
        <f>('Exhaust Gas Math'!$E$10*(2.53982214E-12*V578^4 - 0.0000000071629564556*V578^3 + 7.56281407226508E-06*V578^2 - 0.00322508455050905*V578 + 1.62997098133725)*$B$24+T579*'Exhaust Gas Math'!$D$14*$B$23)/('Exhaust Gas Math'!$E$10*(2.53982214E-12*V578^4 - 0.0000000071629564556*V578^3 + 7.56281407226508E-06*V578^2 - 0.00322508455050905*V578 + 1.62997098133725)+T579*'Exhaust Gas Math'!$D$14)</f>
        <v>1100</v>
      </c>
      <c r="W579">
        <f>(353.3116967483*V579^-1.0020802909)*('Exhaust Gas Math'!$E$10/(T579+'Exhaust Gas Math'!$E$10))+(357.4500179626*V579^-1.0038444015 )*(T579/(T579+'Exhaust Gas Math'!$E$10))</f>
        <v>0.31654710700089367</v>
      </c>
      <c r="X579">
        <f t="shared" si="131"/>
        <v>0</v>
      </c>
      <c r="Y579">
        <f t="shared" si="132"/>
        <v>101325</v>
      </c>
      <c r="Z579">
        <f t="shared" si="133"/>
        <v>101325</v>
      </c>
    </row>
    <row r="580" spans="5:26" x14ac:dyDescent="0.2">
      <c r="E580">
        <f t="shared" ref="E580:E643" si="135">H580</f>
        <v>7.187500000000005E-2</v>
      </c>
      <c r="F580">
        <f t="shared" ref="F580:F643" si="136">Z580</f>
        <v>101325</v>
      </c>
      <c r="H580">
        <f t="shared" si="134"/>
        <v>7.187500000000005E-2</v>
      </c>
      <c r="I580">
        <f t="shared" si="122"/>
        <v>570.00000000000227</v>
      </c>
      <c r="J580">
        <f t="shared" si="123"/>
        <v>5.9153005299965963E-2</v>
      </c>
      <c r="K580">
        <f t="shared" si="124"/>
        <v>-13.278464949173935</v>
      </c>
      <c r="L580">
        <f t="shared" si="125"/>
        <v>3.9769296294121147E-5</v>
      </c>
      <c r="M580">
        <f>J580/SQRT('Exhaust Gas Math'!$E$14*$B$21*$B$23)</f>
        <v>1.0042159703004937E-3</v>
      </c>
      <c r="N580">
        <f t="shared" si="126"/>
        <v>6.1813705050935169E-2</v>
      </c>
      <c r="O580">
        <f t="shared" si="127"/>
        <v>0</v>
      </c>
      <c r="P580">
        <f t="shared" si="128"/>
        <v>0</v>
      </c>
      <c r="Q580">
        <f>($B$16/2)*(COS((ACOS((2*'Intake Valve Fxn Scratch'!$B$1)/$B$16-1)/($B$17/2))*(I580-($B$17/2)))+1)*P580</f>
        <v>0</v>
      </c>
      <c r="R580">
        <f t="shared" si="129"/>
        <v>0</v>
      </c>
      <c r="S580">
        <f t="shared" si="130"/>
        <v>0</v>
      </c>
      <c r="T580">
        <f>S580*'Exhaust Gas Math'!$C$14</f>
        <v>0</v>
      </c>
      <c r="U580">
        <f>(T580/'Exhaust Gas Math'!$B$14)+('Exhaust Gas Math'!$D$10)</f>
        <v>4.4059320573952224E-4</v>
      </c>
      <c r="V580">
        <f>('Exhaust Gas Math'!$E$10*(2.53982214E-12*V579^4 - 0.0000000071629564556*V579^3 + 7.56281407226508E-06*V579^2 - 0.00322508455050905*V579 + 1.62997098133725)*$B$24+T580*'Exhaust Gas Math'!$D$14*$B$23)/('Exhaust Gas Math'!$E$10*(2.53982214E-12*V579^4 - 0.0000000071629564556*V579^3 + 7.56281407226508E-06*V579^2 - 0.00322508455050905*V579 + 1.62997098133725)+T580*'Exhaust Gas Math'!$D$14)</f>
        <v>1100</v>
      </c>
      <c r="W580">
        <f>(353.3116967483*V580^-1.0020802909)*('Exhaust Gas Math'!$E$10/(T580+'Exhaust Gas Math'!$E$10))+(357.4500179626*V580^-1.0038444015 )*(T580/(T580+'Exhaust Gas Math'!$E$10))</f>
        <v>0.31654710700089367</v>
      </c>
      <c r="X580">
        <f t="shared" si="131"/>
        <v>0</v>
      </c>
      <c r="Y580">
        <f t="shared" si="132"/>
        <v>101325</v>
      </c>
      <c r="Z580">
        <f t="shared" si="133"/>
        <v>101325</v>
      </c>
    </row>
    <row r="581" spans="5:26" x14ac:dyDescent="0.2">
      <c r="E581">
        <f t="shared" si="135"/>
        <v>7.200000000000005E-2</v>
      </c>
      <c r="F581">
        <f t="shared" si="136"/>
        <v>101325</v>
      </c>
      <c r="H581">
        <f t="shared" si="134"/>
        <v>7.200000000000005E-2</v>
      </c>
      <c r="I581">
        <f t="shared" ref="I581:I644" si="137">($B$11*360*H581)-(720*FLOOR(H581/(2/$B$11),1))</f>
        <v>576.00000000000227</v>
      </c>
      <c r="J581">
        <f t="shared" ref="J581:J644" si="138">-(($B$4/1000)/2)*COS($B$12*H581)+(($B$4/1000)/2)</f>
        <v>5.7345838721684944E-2</v>
      </c>
      <c r="K581">
        <f t="shared" ref="K581:K644" si="139">($B$4/1000/2)*$B$12*SIN($B$12*H581)</f>
        <v>-15.609771740413677</v>
      </c>
      <c r="L581">
        <f t="shared" ref="L581:L644" si="140">$B$8+P581*(J581*$B$6)</f>
        <v>3.9769296294121147E-5</v>
      </c>
      <c r="M581">
        <f>J581/SQRT('Exhaust Gas Math'!$E$14*$B$21*$B$23)</f>
        <v>9.7353645486927798E-4</v>
      </c>
      <c r="N581">
        <f t="shared" ref="N581:N644" si="141">-(($B$4/1000)/2)*COS($B$12*(H581-M581))+(($B$4/1000)/2)</f>
        <v>6.2845765440108087E-2</v>
      </c>
      <c r="O581">
        <f t="shared" ref="O581:O644" si="142">N581*$B$6*P581</f>
        <v>0</v>
      </c>
      <c r="P581">
        <f t="shared" ref="P581:P644" si="143">IF(I581&lt;=$B$17,1,0)</f>
        <v>0</v>
      </c>
      <c r="Q581">
        <f>($B$16/2)*(COS((ACOS((2*'Intake Valve Fxn Scratch'!$B$1)/$B$16-1)/($B$17/2))*(I581-($B$17/2)))+1)*P581</f>
        <v>0</v>
      </c>
      <c r="R581">
        <f t="shared" ref="R581:R644" si="144">Q581/$B$16</f>
        <v>0</v>
      </c>
      <c r="S581">
        <f t="shared" ref="S581:S644" si="145">P581*($B$13*R581*(O581-O580)*$B$19+S580)</f>
        <v>0</v>
      </c>
      <c r="T581">
        <f>S581*'Exhaust Gas Math'!$C$14</f>
        <v>0</v>
      </c>
      <c r="U581">
        <f>(T581/'Exhaust Gas Math'!$B$14)+('Exhaust Gas Math'!$D$10)</f>
        <v>4.4059320573952224E-4</v>
      </c>
      <c r="V581">
        <f>('Exhaust Gas Math'!$E$10*(2.53982214E-12*V580^4 - 0.0000000071629564556*V580^3 + 7.56281407226508E-06*V580^2 - 0.00322508455050905*V580 + 1.62997098133725)*$B$24+T581*'Exhaust Gas Math'!$D$14*$B$23)/('Exhaust Gas Math'!$E$10*(2.53982214E-12*V580^4 - 0.0000000071629564556*V580^3 + 7.56281407226508E-06*V580^2 - 0.00322508455050905*V580 + 1.62997098133725)+T581*'Exhaust Gas Math'!$D$14)</f>
        <v>1100</v>
      </c>
      <c r="W581">
        <f>(353.3116967483*V581^-1.0020802909)*('Exhaust Gas Math'!$E$10/(T581+'Exhaust Gas Math'!$E$10))+(357.4500179626*V581^-1.0038444015 )*(T581/(T581+'Exhaust Gas Math'!$E$10))</f>
        <v>0.31654710700089367</v>
      </c>
      <c r="X581">
        <f t="shared" ref="X581:X644" si="146">P581*SIGN(K581)*-0.5*W581*K581^2</f>
        <v>0</v>
      </c>
      <c r="Y581">
        <f t="shared" ref="Y581:Y644" si="147">(U581*$B$21*V581)/L581</f>
        <v>101325</v>
      </c>
      <c r="Z581">
        <f t="shared" ref="Z581:Z644" si="148">IF((X581+Y581)&lt;$B$22,(X581+Y581),$B$22)</f>
        <v>101325</v>
      </c>
    </row>
    <row r="582" spans="5:26" x14ac:dyDescent="0.2">
      <c r="E582">
        <f t="shared" si="135"/>
        <v>7.212500000000005E-2</v>
      </c>
      <c r="F582">
        <f t="shared" si="136"/>
        <v>101325</v>
      </c>
      <c r="H582">
        <f t="shared" si="134"/>
        <v>7.212500000000005E-2</v>
      </c>
      <c r="I582">
        <f t="shared" si="137"/>
        <v>582.00000000000227</v>
      </c>
      <c r="J582">
        <f t="shared" si="138"/>
        <v>5.5257690967632375E-2</v>
      </c>
      <c r="K582">
        <f t="shared" si="139"/>
        <v>-17.770054605910708</v>
      </c>
      <c r="L582">
        <f t="shared" si="140"/>
        <v>3.9769296294121147E-5</v>
      </c>
      <c r="M582">
        <f>J582/SQRT('Exhaust Gas Math'!$E$14*$B$21*$B$23)</f>
        <v>9.3808683887203453E-4</v>
      </c>
      <c r="N582">
        <f t="shared" si="141"/>
        <v>6.3355736789099518E-2</v>
      </c>
      <c r="O582">
        <f t="shared" si="142"/>
        <v>0</v>
      </c>
      <c r="P582">
        <f t="shared" si="143"/>
        <v>0</v>
      </c>
      <c r="Q582">
        <f>($B$16/2)*(COS((ACOS((2*'Intake Valve Fxn Scratch'!$B$1)/$B$16-1)/($B$17/2))*(I582-($B$17/2)))+1)*P582</f>
        <v>0</v>
      </c>
      <c r="R582">
        <f t="shared" si="144"/>
        <v>0</v>
      </c>
      <c r="S582">
        <f t="shared" si="145"/>
        <v>0</v>
      </c>
      <c r="T582">
        <f>S582*'Exhaust Gas Math'!$C$14</f>
        <v>0</v>
      </c>
      <c r="U582">
        <f>(T582/'Exhaust Gas Math'!$B$14)+('Exhaust Gas Math'!$D$10)</f>
        <v>4.4059320573952224E-4</v>
      </c>
      <c r="V582">
        <f>('Exhaust Gas Math'!$E$10*(2.53982214E-12*V581^4 - 0.0000000071629564556*V581^3 + 7.56281407226508E-06*V581^2 - 0.00322508455050905*V581 + 1.62997098133725)*$B$24+T582*'Exhaust Gas Math'!$D$14*$B$23)/('Exhaust Gas Math'!$E$10*(2.53982214E-12*V581^4 - 0.0000000071629564556*V581^3 + 7.56281407226508E-06*V581^2 - 0.00322508455050905*V581 + 1.62997098133725)+T582*'Exhaust Gas Math'!$D$14)</f>
        <v>1100</v>
      </c>
      <c r="W582">
        <f>(353.3116967483*V582^-1.0020802909)*('Exhaust Gas Math'!$E$10/(T582+'Exhaust Gas Math'!$E$10))+(357.4500179626*V582^-1.0038444015 )*(T582/(T582+'Exhaust Gas Math'!$E$10))</f>
        <v>0.31654710700089367</v>
      </c>
      <c r="X582">
        <f t="shared" si="146"/>
        <v>0</v>
      </c>
      <c r="Y582">
        <f t="shared" si="147"/>
        <v>101325</v>
      </c>
      <c r="Z582">
        <f t="shared" si="148"/>
        <v>101325</v>
      </c>
    </row>
    <row r="583" spans="5:26" x14ac:dyDescent="0.2">
      <c r="E583">
        <f t="shared" si="135"/>
        <v>7.225000000000005E-2</v>
      </c>
      <c r="F583">
        <f t="shared" si="136"/>
        <v>101325</v>
      </c>
      <c r="H583">
        <f t="shared" ref="H583:H646" si="149">H582+$B$2</f>
        <v>7.225000000000005E-2</v>
      </c>
      <c r="I583">
        <f t="shared" si="137"/>
        <v>588.00000000000227</v>
      </c>
      <c r="J583">
        <f t="shared" si="138"/>
        <v>5.2911440221574665E-2</v>
      </c>
      <c r="K583">
        <f t="shared" si="139"/>
        <v>-19.735645034522385</v>
      </c>
      <c r="L583">
        <f t="shared" si="140"/>
        <v>3.9769296294121147E-5</v>
      </c>
      <c r="M583">
        <f>J583/SQRT('Exhaust Gas Math'!$E$14*$B$21*$B$23)</f>
        <v>8.9825551571993836E-4</v>
      </c>
      <c r="N583">
        <f t="shared" si="141"/>
        <v>6.3284913265651194E-2</v>
      </c>
      <c r="O583">
        <f t="shared" si="142"/>
        <v>0</v>
      </c>
      <c r="P583">
        <f t="shared" si="143"/>
        <v>0</v>
      </c>
      <c r="Q583">
        <f>($B$16/2)*(COS((ACOS((2*'Intake Valve Fxn Scratch'!$B$1)/$B$16-1)/($B$17/2))*(I583-($B$17/2)))+1)*P583</f>
        <v>0</v>
      </c>
      <c r="R583">
        <f t="shared" si="144"/>
        <v>0</v>
      </c>
      <c r="S583">
        <f t="shared" si="145"/>
        <v>0</v>
      </c>
      <c r="T583">
        <f>S583*'Exhaust Gas Math'!$C$14</f>
        <v>0</v>
      </c>
      <c r="U583">
        <f>(T583/'Exhaust Gas Math'!$B$14)+('Exhaust Gas Math'!$D$10)</f>
        <v>4.4059320573952224E-4</v>
      </c>
      <c r="V583">
        <f>('Exhaust Gas Math'!$E$10*(2.53982214E-12*V582^4 - 0.0000000071629564556*V582^3 + 7.56281407226508E-06*V582^2 - 0.00322508455050905*V582 + 1.62997098133725)*$B$24+T583*'Exhaust Gas Math'!$D$14*$B$23)/('Exhaust Gas Math'!$E$10*(2.53982214E-12*V582^4 - 0.0000000071629564556*V582^3 + 7.56281407226508E-06*V582^2 - 0.00322508455050905*V582 + 1.62997098133725)+T583*'Exhaust Gas Math'!$D$14)</f>
        <v>1100</v>
      </c>
      <c r="W583">
        <f>(353.3116967483*V583^-1.0020802909)*('Exhaust Gas Math'!$E$10/(T583+'Exhaust Gas Math'!$E$10))+(357.4500179626*V583^-1.0038444015 )*(T583/(T583+'Exhaust Gas Math'!$E$10))</f>
        <v>0.31654710700089367</v>
      </c>
      <c r="X583">
        <f t="shared" si="146"/>
        <v>0</v>
      </c>
      <c r="Y583">
        <f t="shared" si="147"/>
        <v>101325</v>
      </c>
      <c r="Z583">
        <f t="shared" si="148"/>
        <v>101325</v>
      </c>
    </row>
    <row r="584" spans="5:26" x14ac:dyDescent="0.2">
      <c r="E584">
        <f t="shared" si="135"/>
        <v>7.237500000000005E-2</v>
      </c>
      <c r="F584">
        <f t="shared" si="136"/>
        <v>101325</v>
      </c>
      <c r="H584">
        <f t="shared" si="149"/>
        <v>7.237500000000005E-2</v>
      </c>
      <c r="I584">
        <f t="shared" si="137"/>
        <v>594.00000000000227</v>
      </c>
      <c r="J584">
        <f t="shared" si="138"/>
        <v>5.0332792497670323E-2</v>
      </c>
      <c r="K584">
        <f t="shared" si="139"/>
        <v>-21.485007606186485</v>
      </c>
      <c r="L584">
        <f t="shared" si="140"/>
        <v>3.9769296294121147E-5</v>
      </c>
      <c r="M584">
        <f>J584/SQRT('Exhaust Gas Math'!$E$14*$B$21*$B$23)</f>
        <v>8.5447888572468694E-4</v>
      </c>
      <c r="N584">
        <f t="shared" si="141"/>
        <v>6.2589395196655212E-2</v>
      </c>
      <c r="O584">
        <f t="shared" si="142"/>
        <v>0</v>
      </c>
      <c r="P584">
        <f t="shared" si="143"/>
        <v>0</v>
      </c>
      <c r="Q584">
        <f>($B$16/2)*(COS((ACOS((2*'Intake Valve Fxn Scratch'!$B$1)/$B$16-1)/($B$17/2))*(I584-($B$17/2)))+1)*P584</f>
        <v>0</v>
      </c>
      <c r="R584">
        <f t="shared" si="144"/>
        <v>0</v>
      </c>
      <c r="S584">
        <f t="shared" si="145"/>
        <v>0</v>
      </c>
      <c r="T584">
        <f>S584*'Exhaust Gas Math'!$C$14</f>
        <v>0</v>
      </c>
      <c r="U584">
        <f>(T584/'Exhaust Gas Math'!$B$14)+('Exhaust Gas Math'!$D$10)</f>
        <v>4.4059320573952224E-4</v>
      </c>
      <c r="V584">
        <f>('Exhaust Gas Math'!$E$10*(2.53982214E-12*V583^4 - 0.0000000071629564556*V583^3 + 7.56281407226508E-06*V583^2 - 0.00322508455050905*V583 + 1.62997098133725)*$B$24+T584*'Exhaust Gas Math'!$D$14*$B$23)/('Exhaust Gas Math'!$E$10*(2.53982214E-12*V583^4 - 0.0000000071629564556*V583^3 + 7.56281407226508E-06*V583^2 - 0.00322508455050905*V583 + 1.62997098133725)+T584*'Exhaust Gas Math'!$D$14)</f>
        <v>1100</v>
      </c>
      <c r="W584">
        <f>(353.3116967483*V584^-1.0020802909)*('Exhaust Gas Math'!$E$10/(T584+'Exhaust Gas Math'!$E$10))+(357.4500179626*V584^-1.0038444015 )*(T584/(T584+'Exhaust Gas Math'!$E$10))</f>
        <v>0.31654710700089367</v>
      </c>
      <c r="X584">
        <f t="shared" si="146"/>
        <v>0</v>
      </c>
      <c r="Y584">
        <f t="shared" si="147"/>
        <v>101325</v>
      </c>
      <c r="Z584">
        <f t="shared" si="148"/>
        <v>101325</v>
      </c>
    </row>
    <row r="585" spans="5:26" x14ac:dyDescent="0.2">
      <c r="E585">
        <f t="shared" si="135"/>
        <v>7.2500000000000051E-2</v>
      </c>
      <c r="F585">
        <f t="shared" si="136"/>
        <v>101325</v>
      </c>
      <c r="H585">
        <f t="shared" si="149"/>
        <v>7.2500000000000051E-2</v>
      </c>
      <c r="I585">
        <f t="shared" si="137"/>
        <v>600.00000000000227</v>
      </c>
      <c r="J585">
        <f t="shared" si="138"/>
        <v>4.7549999999998829E-2</v>
      </c>
      <c r="K585">
        <f t="shared" si="139"/>
        <v>-22.998975938490446</v>
      </c>
      <c r="L585">
        <f t="shared" si="140"/>
        <v>3.9769296294121147E-5</v>
      </c>
      <c r="M585">
        <f>J585/SQRT('Exhaust Gas Math'!$E$14*$B$21*$B$23)</f>
        <v>8.0723657480535112E-4</v>
      </c>
      <c r="N585">
        <f t="shared" si="141"/>
        <v>6.1244119152322932E-2</v>
      </c>
      <c r="O585">
        <f t="shared" si="142"/>
        <v>0</v>
      </c>
      <c r="P585">
        <f t="shared" si="143"/>
        <v>0</v>
      </c>
      <c r="Q585">
        <f>($B$16/2)*(COS((ACOS((2*'Intake Valve Fxn Scratch'!$B$1)/$B$16-1)/($B$17/2))*(I585-($B$17/2)))+1)*P585</f>
        <v>0</v>
      </c>
      <c r="R585">
        <f t="shared" si="144"/>
        <v>0</v>
      </c>
      <c r="S585">
        <f t="shared" si="145"/>
        <v>0</v>
      </c>
      <c r="T585">
        <f>S585*'Exhaust Gas Math'!$C$14</f>
        <v>0</v>
      </c>
      <c r="U585">
        <f>(T585/'Exhaust Gas Math'!$B$14)+('Exhaust Gas Math'!$D$10)</f>
        <v>4.4059320573952224E-4</v>
      </c>
      <c r="V585">
        <f>('Exhaust Gas Math'!$E$10*(2.53982214E-12*V584^4 - 0.0000000071629564556*V584^3 + 7.56281407226508E-06*V584^2 - 0.00322508455050905*V584 + 1.62997098133725)*$B$24+T585*'Exhaust Gas Math'!$D$14*$B$23)/('Exhaust Gas Math'!$E$10*(2.53982214E-12*V584^4 - 0.0000000071629564556*V584^3 + 7.56281407226508E-06*V584^2 - 0.00322508455050905*V584 + 1.62997098133725)+T585*'Exhaust Gas Math'!$D$14)</f>
        <v>1100</v>
      </c>
      <c r="W585">
        <f>(353.3116967483*V585^-1.0020802909)*('Exhaust Gas Math'!$E$10/(T585+'Exhaust Gas Math'!$E$10))+(357.4500179626*V585^-1.0038444015 )*(T585/(T585+'Exhaust Gas Math'!$E$10))</f>
        <v>0.31654710700089367</v>
      </c>
      <c r="X585">
        <f t="shared" si="146"/>
        <v>0</v>
      </c>
      <c r="Y585">
        <f t="shared" si="147"/>
        <v>101325</v>
      </c>
      <c r="Z585">
        <f t="shared" si="148"/>
        <v>101325</v>
      </c>
    </row>
    <row r="586" spans="5:26" x14ac:dyDescent="0.2">
      <c r="E586">
        <f t="shared" si="135"/>
        <v>7.2625000000000051E-2</v>
      </c>
      <c r="F586">
        <f t="shared" si="136"/>
        <v>101325</v>
      </c>
      <c r="H586">
        <f t="shared" si="149"/>
        <v>7.2625000000000051E-2</v>
      </c>
      <c r="I586">
        <f t="shared" si="137"/>
        <v>606.00000000000227</v>
      </c>
      <c r="J586">
        <f t="shared" si="138"/>
        <v>4.4593551585501615E-2</v>
      </c>
      <c r="K586">
        <f t="shared" si="139"/>
        <v>-24.260962677567179</v>
      </c>
      <c r="L586">
        <f t="shared" si="140"/>
        <v>3.9769296294121147E-5</v>
      </c>
      <c r="M586">
        <f>J586/SQRT('Exhaust Gas Math'!$E$14*$B$21*$B$23)</f>
        <v>7.5704617960645519E-4</v>
      </c>
      <c r="N586">
        <f t="shared" si="141"/>
        <v>5.924608890235096E-2</v>
      </c>
      <c r="O586">
        <f t="shared" si="142"/>
        <v>0</v>
      </c>
      <c r="P586">
        <f t="shared" si="143"/>
        <v>0</v>
      </c>
      <c r="Q586">
        <f>($B$16/2)*(COS((ACOS((2*'Intake Valve Fxn Scratch'!$B$1)/$B$16-1)/($B$17/2))*(I586-($B$17/2)))+1)*P586</f>
        <v>0</v>
      </c>
      <c r="R586">
        <f t="shared" si="144"/>
        <v>0</v>
      </c>
      <c r="S586">
        <f t="shared" si="145"/>
        <v>0</v>
      </c>
      <c r="T586">
        <f>S586*'Exhaust Gas Math'!$C$14</f>
        <v>0</v>
      </c>
      <c r="U586">
        <f>(T586/'Exhaust Gas Math'!$B$14)+('Exhaust Gas Math'!$D$10)</f>
        <v>4.4059320573952224E-4</v>
      </c>
      <c r="V586">
        <f>('Exhaust Gas Math'!$E$10*(2.53982214E-12*V585^4 - 0.0000000071629564556*V585^3 + 7.56281407226508E-06*V585^2 - 0.00322508455050905*V585 + 1.62997098133725)*$B$24+T586*'Exhaust Gas Math'!$D$14*$B$23)/('Exhaust Gas Math'!$E$10*(2.53982214E-12*V585^4 - 0.0000000071629564556*V585^3 + 7.56281407226508E-06*V585^2 - 0.00322508455050905*V585 + 1.62997098133725)+T586*'Exhaust Gas Math'!$D$14)</f>
        <v>1100</v>
      </c>
      <c r="W586">
        <f>(353.3116967483*V586^-1.0020802909)*('Exhaust Gas Math'!$E$10/(T586+'Exhaust Gas Math'!$E$10))+(357.4500179626*V586^-1.0038444015 )*(T586/(T586+'Exhaust Gas Math'!$E$10))</f>
        <v>0.31654710700089367</v>
      </c>
      <c r="X586">
        <f t="shared" si="146"/>
        <v>0</v>
      </c>
      <c r="Y586">
        <f t="shared" si="147"/>
        <v>101325</v>
      </c>
      <c r="Z586">
        <f t="shared" si="148"/>
        <v>101325</v>
      </c>
    </row>
    <row r="587" spans="5:26" x14ac:dyDescent="0.2">
      <c r="E587">
        <f t="shared" si="135"/>
        <v>7.2750000000000051E-2</v>
      </c>
      <c r="F587">
        <f t="shared" si="136"/>
        <v>101325</v>
      </c>
      <c r="H587">
        <f t="shared" si="149"/>
        <v>7.2750000000000051E-2</v>
      </c>
      <c r="I587">
        <f t="shared" si="137"/>
        <v>612.00000000000227</v>
      </c>
      <c r="J587">
        <f t="shared" si="138"/>
        <v>4.1495838721684511E-2</v>
      </c>
      <c r="K587">
        <f t="shared" si="139"/>
        <v>-25.257141232615645</v>
      </c>
      <c r="L587">
        <f t="shared" si="140"/>
        <v>3.9769296294121147E-5</v>
      </c>
      <c r="M587">
        <f>J587/SQRT('Exhaust Gas Math'!$E$14*$B$21*$B$23)</f>
        <v>7.0445759660081359E-4</v>
      </c>
      <c r="N587">
        <f t="shared" si="141"/>
        <v>5.6616440724260725E-2</v>
      </c>
      <c r="O587">
        <f t="shared" si="142"/>
        <v>0</v>
      </c>
      <c r="P587">
        <f t="shared" si="143"/>
        <v>0</v>
      </c>
      <c r="Q587">
        <f>($B$16/2)*(COS((ACOS((2*'Intake Valve Fxn Scratch'!$B$1)/$B$16-1)/($B$17/2))*(I587-($B$17/2)))+1)*P587</f>
        <v>0</v>
      </c>
      <c r="R587">
        <f t="shared" si="144"/>
        <v>0</v>
      </c>
      <c r="S587">
        <f t="shared" si="145"/>
        <v>0</v>
      </c>
      <c r="T587">
        <f>S587*'Exhaust Gas Math'!$C$14</f>
        <v>0</v>
      </c>
      <c r="U587">
        <f>(T587/'Exhaust Gas Math'!$B$14)+('Exhaust Gas Math'!$D$10)</f>
        <v>4.4059320573952224E-4</v>
      </c>
      <c r="V587">
        <f>('Exhaust Gas Math'!$E$10*(2.53982214E-12*V586^4 - 0.0000000071629564556*V586^3 + 7.56281407226508E-06*V586^2 - 0.00322508455050905*V586 + 1.62997098133725)*$B$24+T587*'Exhaust Gas Math'!$D$14*$B$23)/('Exhaust Gas Math'!$E$10*(2.53982214E-12*V586^4 - 0.0000000071629564556*V586^3 + 7.56281407226508E-06*V586^2 - 0.00322508455050905*V586 + 1.62997098133725)+T587*'Exhaust Gas Math'!$D$14)</f>
        <v>1100</v>
      </c>
      <c r="W587">
        <f>(353.3116967483*V587^-1.0020802909)*('Exhaust Gas Math'!$E$10/(T587+'Exhaust Gas Math'!$E$10))+(357.4500179626*V587^-1.0038444015 )*(T587/(T587+'Exhaust Gas Math'!$E$10))</f>
        <v>0.31654710700089367</v>
      </c>
      <c r="X587">
        <f t="shared" si="146"/>
        <v>0</v>
      </c>
      <c r="Y587">
        <f t="shared" si="147"/>
        <v>101325</v>
      </c>
      <c r="Z587">
        <f t="shared" si="148"/>
        <v>101325</v>
      </c>
    </row>
    <row r="588" spans="5:26" x14ac:dyDescent="0.2">
      <c r="E588">
        <f t="shared" si="135"/>
        <v>7.2875000000000051E-2</v>
      </c>
      <c r="F588">
        <f t="shared" si="136"/>
        <v>101325</v>
      </c>
      <c r="H588">
        <f t="shared" si="149"/>
        <v>7.2875000000000051E-2</v>
      </c>
      <c r="I588">
        <f t="shared" si="137"/>
        <v>618.00000000000227</v>
      </c>
      <c r="J588">
        <f t="shared" si="138"/>
        <v>3.8290800598921593E-2</v>
      </c>
      <c r="K588">
        <f t="shared" si="139"/>
        <v>-25.976597262922979</v>
      </c>
      <c r="L588">
        <f t="shared" si="140"/>
        <v>3.9769296294121147E-5</v>
      </c>
      <c r="M588">
        <f>J588/SQRT('Exhaust Gas Math'!$E$14*$B$21*$B$23)</f>
        <v>6.5004699730870485E-4</v>
      </c>
      <c r="N588">
        <f t="shared" si="141"/>
        <v>5.3401053069948023E-2</v>
      </c>
      <c r="O588">
        <f t="shared" si="142"/>
        <v>0</v>
      </c>
      <c r="P588">
        <f t="shared" si="143"/>
        <v>0</v>
      </c>
      <c r="Q588">
        <f>($B$16/2)*(COS((ACOS((2*'Intake Valve Fxn Scratch'!$B$1)/$B$16-1)/($B$17/2))*(I588-($B$17/2)))+1)*P588</f>
        <v>0</v>
      </c>
      <c r="R588">
        <f t="shared" si="144"/>
        <v>0</v>
      </c>
      <c r="S588">
        <f t="shared" si="145"/>
        <v>0</v>
      </c>
      <c r="T588">
        <f>S588*'Exhaust Gas Math'!$C$14</f>
        <v>0</v>
      </c>
      <c r="U588">
        <f>(T588/'Exhaust Gas Math'!$B$14)+('Exhaust Gas Math'!$D$10)</f>
        <v>4.4059320573952224E-4</v>
      </c>
      <c r="V588">
        <f>('Exhaust Gas Math'!$E$10*(2.53982214E-12*V587^4 - 0.0000000071629564556*V587^3 + 7.56281407226508E-06*V587^2 - 0.00322508455050905*V587 + 1.62997098133725)*$B$24+T588*'Exhaust Gas Math'!$D$14*$B$23)/('Exhaust Gas Math'!$E$10*(2.53982214E-12*V587^4 - 0.0000000071629564556*V587^3 + 7.56281407226508E-06*V587^2 - 0.00322508455050905*V587 + 1.62997098133725)+T588*'Exhaust Gas Math'!$D$14)</f>
        <v>1100</v>
      </c>
      <c r="W588">
        <f>(353.3116967483*V588^-1.0020802909)*('Exhaust Gas Math'!$E$10/(T588+'Exhaust Gas Math'!$E$10))+(357.4500179626*V588^-1.0038444015 )*(T588/(T588+'Exhaust Gas Math'!$E$10))</f>
        <v>0.31654710700089367</v>
      </c>
      <c r="X588">
        <f t="shared" si="146"/>
        <v>0</v>
      </c>
      <c r="Y588">
        <f t="shared" si="147"/>
        <v>101325</v>
      </c>
      <c r="Z588">
        <f t="shared" si="148"/>
        <v>101325</v>
      </c>
    </row>
    <row r="589" spans="5:26" x14ac:dyDescent="0.2">
      <c r="E589">
        <f t="shared" si="135"/>
        <v>7.3000000000000051E-2</v>
      </c>
      <c r="F589">
        <f t="shared" si="136"/>
        <v>101325</v>
      </c>
      <c r="H589">
        <f t="shared" si="149"/>
        <v>7.3000000000000051E-2</v>
      </c>
      <c r="I589">
        <f t="shared" si="137"/>
        <v>624.00000000000227</v>
      </c>
      <c r="J589">
        <f t="shared" si="138"/>
        <v>3.5013552285583192E-2</v>
      </c>
      <c r="K589">
        <f t="shared" si="139"/>
        <v>-26.411448257665274</v>
      </c>
      <c r="L589">
        <f t="shared" si="140"/>
        <v>3.9769296294121147E-5</v>
      </c>
      <c r="M589">
        <f>J589/SQRT('Exhaust Gas Math'!$E$14*$B$21*$B$23)</f>
        <v>5.9441051564212294E-4</v>
      </c>
      <c r="N589">
        <f t="shared" si="141"/>
        <v>4.9669531178881898E-2</v>
      </c>
      <c r="O589">
        <f t="shared" si="142"/>
        <v>0</v>
      </c>
      <c r="P589">
        <f t="shared" si="143"/>
        <v>0</v>
      </c>
      <c r="Q589">
        <f>($B$16/2)*(COS((ACOS((2*'Intake Valve Fxn Scratch'!$B$1)/$B$16-1)/($B$17/2))*(I589-($B$17/2)))+1)*P589</f>
        <v>0</v>
      </c>
      <c r="R589">
        <f t="shared" si="144"/>
        <v>0</v>
      </c>
      <c r="S589">
        <f t="shared" si="145"/>
        <v>0</v>
      </c>
      <c r="T589">
        <f>S589*'Exhaust Gas Math'!$C$14</f>
        <v>0</v>
      </c>
      <c r="U589">
        <f>(T589/'Exhaust Gas Math'!$B$14)+('Exhaust Gas Math'!$D$10)</f>
        <v>4.4059320573952224E-4</v>
      </c>
      <c r="V589">
        <f>('Exhaust Gas Math'!$E$10*(2.53982214E-12*V588^4 - 0.0000000071629564556*V588^3 + 7.56281407226508E-06*V588^2 - 0.00322508455050905*V588 + 1.62997098133725)*$B$24+T589*'Exhaust Gas Math'!$D$14*$B$23)/('Exhaust Gas Math'!$E$10*(2.53982214E-12*V588^4 - 0.0000000071629564556*V588^3 + 7.56281407226508E-06*V588^2 - 0.00322508455050905*V588 + 1.62997098133725)+T589*'Exhaust Gas Math'!$D$14)</f>
        <v>1100</v>
      </c>
      <c r="W589">
        <f>(353.3116967483*V589^-1.0020802909)*('Exhaust Gas Math'!$E$10/(T589+'Exhaust Gas Math'!$E$10))+(357.4500179626*V589^-1.0038444015 )*(T589/(T589+'Exhaust Gas Math'!$E$10))</f>
        <v>0.31654710700089367</v>
      </c>
      <c r="X589">
        <f t="shared" si="146"/>
        <v>0</v>
      </c>
      <c r="Y589">
        <f t="shared" si="147"/>
        <v>101325</v>
      </c>
      <c r="Z589">
        <f t="shared" si="148"/>
        <v>101325</v>
      </c>
    </row>
    <row r="590" spans="5:26" x14ac:dyDescent="0.2">
      <c r="E590">
        <f t="shared" si="135"/>
        <v>7.3125000000000051E-2</v>
      </c>
      <c r="F590">
        <f t="shared" si="136"/>
        <v>101325</v>
      </c>
      <c r="H590">
        <f t="shared" si="149"/>
        <v>7.3125000000000051E-2</v>
      </c>
      <c r="I590">
        <f t="shared" si="137"/>
        <v>630.00000000000227</v>
      </c>
      <c r="J590">
        <f t="shared" si="138"/>
        <v>3.1699999999998556E-2</v>
      </c>
      <c r="K590">
        <f t="shared" si="139"/>
        <v>-26.556929898345718</v>
      </c>
      <c r="L590">
        <f t="shared" si="140"/>
        <v>3.9769296294121147E-5</v>
      </c>
      <c r="M590">
        <f>J590/SQRT('Exhaust Gas Math'!$E$14*$B$21*$B$23)</f>
        <v>5.3815771653688944E-4</v>
      </c>
      <c r="N590">
        <f t="shared" si="141"/>
        <v>4.5512549561610181E-2</v>
      </c>
      <c r="O590">
        <f t="shared" si="142"/>
        <v>0</v>
      </c>
      <c r="P590">
        <f t="shared" si="143"/>
        <v>0</v>
      </c>
      <c r="Q590">
        <f>($B$16/2)*(COS((ACOS((2*'Intake Valve Fxn Scratch'!$B$1)/$B$16-1)/($B$17/2))*(I590-($B$17/2)))+1)*P590</f>
        <v>0</v>
      </c>
      <c r="R590">
        <f t="shared" si="144"/>
        <v>0</v>
      </c>
      <c r="S590">
        <f t="shared" si="145"/>
        <v>0</v>
      </c>
      <c r="T590">
        <f>S590*'Exhaust Gas Math'!$C$14</f>
        <v>0</v>
      </c>
      <c r="U590">
        <f>(T590/'Exhaust Gas Math'!$B$14)+('Exhaust Gas Math'!$D$10)</f>
        <v>4.4059320573952224E-4</v>
      </c>
      <c r="V590">
        <f>('Exhaust Gas Math'!$E$10*(2.53982214E-12*V589^4 - 0.0000000071629564556*V589^3 + 7.56281407226508E-06*V589^2 - 0.00322508455050905*V589 + 1.62997098133725)*$B$24+T590*'Exhaust Gas Math'!$D$14*$B$23)/('Exhaust Gas Math'!$E$10*(2.53982214E-12*V589^4 - 0.0000000071629564556*V589^3 + 7.56281407226508E-06*V589^2 - 0.00322508455050905*V589 + 1.62997098133725)+T590*'Exhaust Gas Math'!$D$14)</f>
        <v>1100</v>
      </c>
      <c r="W590">
        <f>(353.3116967483*V590^-1.0020802909)*('Exhaust Gas Math'!$E$10/(T590+'Exhaust Gas Math'!$E$10))+(357.4500179626*V590^-1.0038444015 )*(T590/(T590+'Exhaust Gas Math'!$E$10))</f>
        <v>0.31654710700089367</v>
      </c>
      <c r="X590">
        <f t="shared" si="146"/>
        <v>0</v>
      </c>
      <c r="Y590">
        <f t="shared" si="147"/>
        <v>101325</v>
      </c>
      <c r="Z590">
        <f t="shared" si="148"/>
        <v>101325</v>
      </c>
    </row>
    <row r="591" spans="5:26" x14ac:dyDescent="0.2">
      <c r="E591">
        <f t="shared" si="135"/>
        <v>7.3250000000000051E-2</v>
      </c>
      <c r="F591">
        <f t="shared" si="136"/>
        <v>101325</v>
      </c>
      <c r="H591">
        <f t="shared" si="149"/>
        <v>7.3250000000000051E-2</v>
      </c>
      <c r="I591">
        <f t="shared" si="137"/>
        <v>636.00000000000227</v>
      </c>
      <c r="J591">
        <f t="shared" si="138"/>
        <v>2.8386447714413929E-2</v>
      </c>
      <c r="K591">
        <f t="shared" si="139"/>
        <v>-26.411448257665022</v>
      </c>
      <c r="L591">
        <f t="shared" si="140"/>
        <v>3.9769296294121147E-5</v>
      </c>
      <c r="M591">
        <f>J591/SQRT('Exhaust Gas Math'!$E$14*$B$21*$B$23)</f>
        <v>4.8190491743165616E-4</v>
      </c>
      <c r="N591">
        <f t="shared" si="141"/>
        <v>4.1037700628138191E-2</v>
      </c>
      <c r="O591">
        <f t="shared" si="142"/>
        <v>0</v>
      </c>
      <c r="P591">
        <f t="shared" si="143"/>
        <v>0</v>
      </c>
      <c r="Q591">
        <f>($B$16/2)*(COS((ACOS((2*'Intake Valve Fxn Scratch'!$B$1)/$B$16-1)/($B$17/2))*(I591-($B$17/2)))+1)*P591</f>
        <v>0</v>
      </c>
      <c r="R591">
        <f t="shared" si="144"/>
        <v>0</v>
      </c>
      <c r="S591">
        <f t="shared" si="145"/>
        <v>0</v>
      </c>
      <c r="T591">
        <f>S591*'Exhaust Gas Math'!$C$14</f>
        <v>0</v>
      </c>
      <c r="U591">
        <f>(T591/'Exhaust Gas Math'!$B$14)+('Exhaust Gas Math'!$D$10)</f>
        <v>4.4059320573952224E-4</v>
      </c>
      <c r="V591">
        <f>('Exhaust Gas Math'!$E$10*(2.53982214E-12*V590^4 - 0.0000000071629564556*V590^3 + 7.56281407226508E-06*V590^2 - 0.00322508455050905*V590 + 1.62997098133725)*$B$24+T591*'Exhaust Gas Math'!$D$14*$B$23)/('Exhaust Gas Math'!$E$10*(2.53982214E-12*V590^4 - 0.0000000071629564556*V590^3 + 7.56281407226508E-06*V590^2 - 0.00322508455050905*V590 + 1.62997098133725)+T591*'Exhaust Gas Math'!$D$14)</f>
        <v>1100</v>
      </c>
      <c r="W591">
        <f>(353.3116967483*V591^-1.0020802909)*('Exhaust Gas Math'!$E$10/(T591+'Exhaust Gas Math'!$E$10))+(357.4500179626*V591^-1.0038444015 )*(T591/(T591+'Exhaust Gas Math'!$E$10))</f>
        <v>0.31654710700089367</v>
      </c>
      <c r="X591">
        <f t="shared" si="146"/>
        <v>0</v>
      </c>
      <c r="Y591">
        <f t="shared" si="147"/>
        <v>101325</v>
      </c>
      <c r="Z591">
        <f t="shared" si="148"/>
        <v>101325</v>
      </c>
    </row>
    <row r="592" spans="5:26" x14ac:dyDescent="0.2">
      <c r="E592">
        <f t="shared" si="135"/>
        <v>7.3375000000000051E-2</v>
      </c>
      <c r="F592">
        <f t="shared" si="136"/>
        <v>101325</v>
      </c>
      <c r="H592">
        <f t="shared" si="149"/>
        <v>7.3375000000000051E-2</v>
      </c>
      <c r="I592">
        <f t="shared" si="137"/>
        <v>642.00000000000227</v>
      </c>
      <c r="J592">
        <f t="shared" si="138"/>
        <v>2.5109199401075578E-2</v>
      </c>
      <c r="K592">
        <f t="shared" si="139"/>
        <v>-25.976597262922475</v>
      </c>
      <c r="L592">
        <f t="shared" si="140"/>
        <v>3.9769296294121147E-5</v>
      </c>
      <c r="M592">
        <f>J592/SQRT('Exhaust Gas Math'!$E$14*$B$21*$B$23)</f>
        <v>4.2626843576507511E-4</v>
      </c>
      <c r="N592">
        <f t="shared" si="141"/>
        <v>3.6364153774647676E-2</v>
      </c>
      <c r="O592">
        <f t="shared" si="142"/>
        <v>0</v>
      </c>
      <c r="P592">
        <f t="shared" si="143"/>
        <v>0</v>
      </c>
      <c r="Q592">
        <f>($B$16/2)*(COS((ACOS((2*'Intake Valve Fxn Scratch'!$B$1)/$B$16-1)/($B$17/2))*(I592-($B$17/2)))+1)*P592</f>
        <v>0</v>
      </c>
      <c r="R592">
        <f t="shared" si="144"/>
        <v>0</v>
      </c>
      <c r="S592">
        <f t="shared" si="145"/>
        <v>0</v>
      </c>
      <c r="T592">
        <f>S592*'Exhaust Gas Math'!$C$14</f>
        <v>0</v>
      </c>
      <c r="U592">
        <f>(T592/'Exhaust Gas Math'!$B$14)+('Exhaust Gas Math'!$D$10)</f>
        <v>4.4059320573952224E-4</v>
      </c>
      <c r="V592">
        <f>('Exhaust Gas Math'!$E$10*(2.53982214E-12*V591^4 - 0.0000000071629564556*V591^3 + 7.56281407226508E-06*V591^2 - 0.00322508455050905*V591 + 1.62997098133725)*$B$24+T592*'Exhaust Gas Math'!$D$14*$B$23)/('Exhaust Gas Math'!$E$10*(2.53982214E-12*V591^4 - 0.0000000071629564556*V591^3 + 7.56281407226508E-06*V591^2 - 0.00322508455050905*V591 + 1.62997098133725)+T592*'Exhaust Gas Math'!$D$14)</f>
        <v>1100</v>
      </c>
      <c r="W592">
        <f>(353.3116967483*V592^-1.0020802909)*('Exhaust Gas Math'!$E$10/(T592+'Exhaust Gas Math'!$E$10))+(357.4500179626*V592^-1.0038444015 )*(T592/(T592+'Exhaust Gas Math'!$E$10))</f>
        <v>0.31654710700089367</v>
      </c>
      <c r="X592">
        <f t="shared" si="146"/>
        <v>0</v>
      </c>
      <c r="Y592">
        <f t="shared" si="147"/>
        <v>101325</v>
      </c>
      <c r="Z592">
        <f t="shared" si="148"/>
        <v>101325</v>
      </c>
    </row>
    <row r="593" spans="5:26" x14ac:dyDescent="0.2">
      <c r="E593">
        <f t="shared" si="135"/>
        <v>7.3500000000000051E-2</v>
      </c>
      <c r="F593">
        <f t="shared" si="136"/>
        <v>101325</v>
      </c>
      <c r="H593">
        <f t="shared" si="149"/>
        <v>7.3500000000000051E-2</v>
      </c>
      <c r="I593">
        <f t="shared" si="137"/>
        <v>648.00000000000227</v>
      </c>
      <c r="J593">
        <f t="shared" si="138"/>
        <v>2.1904161278312739E-2</v>
      </c>
      <c r="K593">
        <f t="shared" si="139"/>
        <v>-25.257141232614899</v>
      </c>
      <c r="L593">
        <f t="shared" si="140"/>
        <v>3.9769296294121147E-5</v>
      </c>
      <c r="M593">
        <f>J593/SQRT('Exhaust Gas Math'!$E$14*$B$21*$B$23)</f>
        <v>3.7185783647296762E-4</v>
      </c>
      <c r="N593">
        <f t="shared" si="141"/>
        <v>3.1616553879853675E-2</v>
      </c>
      <c r="O593">
        <f t="shared" si="142"/>
        <v>0</v>
      </c>
      <c r="P593">
        <f t="shared" si="143"/>
        <v>0</v>
      </c>
      <c r="Q593">
        <f>($B$16/2)*(COS((ACOS((2*'Intake Valve Fxn Scratch'!$B$1)/$B$16-1)/($B$17/2))*(I593-($B$17/2)))+1)*P593</f>
        <v>0</v>
      </c>
      <c r="R593">
        <f t="shared" si="144"/>
        <v>0</v>
      </c>
      <c r="S593">
        <f t="shared" si="145"/>
        <v>0</v>
      </c>
      <c r="T593">
        <f>S593*'Exhaust Gas Math'!$C$14</f>
        <v>0</v>
      </c>
      <c r="U593">
        <f>(T593/'Exhaust Gas Math'!$B$14)+('Exhaust Gas Math'!$D$10)</f>
        <v>4.4059320573952224E-4</v>
      </c>
      <c r="V593">
        <f>('Exhaust Gas Math'!$E$10*(2.53982214E-12*V592^4 - 0.0000000071629564556*V592^3 + 7.56281407226508E-06*V592^2 - 0.00322508455050905*V592 + 1.62997098133725)*$B$24+T593*'Exhaust Gas Math'!$D$14*$B$23)/('Exhaust Gas Math'!$E$10*(2.53982214E-12*V592^4 - 0.0000000071629564556*V592^3 + 7.56281407226508E-06*V592^2 - 0.00322508455050905*V592 + 1.62997098133725)+T593*'Exhaust Gas Math'!$D$14)</f>
        <v>1100</v>
      </c>
      <c r="W593">
        <f>(353.3116967483*V593^-1.0020802909)*('Exhaust Gas Math'!$E$10/(T593+'Exhaust Gas Math'!$E$10))+(357.4500179626*V593^-1.0038444015 )*(T593/(T593+'Exhaust Gas Math'!$E$10))</f>
        <v>0.31654710700089367</v>
      </c>
      <c r="X593">
        <f t="shared" si="146"/>
        <v>0</v>
      </c>
      <c r="Y593">
        <f t="shared" si="147"/>
        <v>101325</v>
      </c>
      <c r="Z593">
        <f t="shared" si="148"/>
        <v>101325</v>
      </c>
    </row>
    <row r="594" spans="5:26" x14ac:dyDescent="0.2">
      <c r="E594">
        <f t="shared" si="135"/>
        <v>7.3625000000000052E-2</v>
      </c>
      <c r="F594">
        <f t="shared" si="136"/>
        <v>101325</v>
      </c>
      <c r="H594">
        <f t="shared" si="149"/>
        <v>7.3625000000000052E-2</v>
      </c>
      <c r="I594">
        <f t="shared" si="137"/>
        <v>654.00000000000227</v>
      </c>
      <c r="J594">
        <f t="shared" si="138"/>
        <v>1.8806448414495747E-2</v>
      </c>
      <c r="K594">
        <f t="shared" si="139"/>
        <v>-24.260962677566194</v>
      </c>
      <c r="L594">
        <f t="shared" si="140"/>
        <v>3.9769296294121147E-5</v>
      </c>
      <c r="M594">
        <f>J594/SQRT('Exhaust Gas Math'!$E$14*$B$21*$B$23)</f>
        <v>3.1926925346732797E-4</v>
      </c>
      <c r="N594">
        <f t="shared" si="141"/>
        <v>2.6918663562599587E-2</v>
      </c>
      <c r="O594">
        <f t="shared" si="142"/>
        <v>0</v>
      </c>
      <c r="P594">
        <f t="shared" si="143"/>
        <v>0</v>
      </c>
      <c r="Q594">
        <f>($B$16/2)*(COS((ACOS((2*'Intake Valve Fxn Scratch'!$B$1)/$B$16-1)/($B$17/2))*(I594-($B$17/2)))+1)*P594</f>
        <v>0</v>
      </c>
      <c r="R594">
        <f t="shared" si="144"/>
        <v>0</v>
      </c>
      <c r="S594">
        <f t="shared" si="145"/>
        <v>0</v>
      </c>
      <c r="T594">
        <f>S594*'Exhaust Gas Math'!$C$14</f>
        <v>0</v>
      </c>
      <c r="U594">
        <f>(T594/'Exhaust Gas Math'!$B$14)+('Exhaust Gas Math'!$D$10)</f>
        <v>4.4059320573952224E-4</v>
      </c>
      <c r="V594">
        <f>('Exhaust Gas Math'!$E$10*(2.53982214E-12*V593^4 - 0.0000000071629564556*V593^3 + 7.56281407226508E-06*V593^2 - 0.00322508455050905*V593 + 1.62997098133725)*$B$24+T594*'Exhaust Gas Math'!$D$14*$B$23)/('Exhaust Gas Math'!$E$10*(2.53982214E-12*V593^4 - 0.0000000071629564556*V593^3 + 7.56281407226508E-06*V593^2 - 0.00322508455050905*V593 + 1.62997098133725)+T594*'Exhaust Gas Math'!$D$14)</f>
        <v>1100</v>
      </c>
      <c r="W594">
        <f>(353.3116967483*V594^-1.0020802909)*('Exhaust Gas Math'!$E$10/(T594+'Exhaust Gas Math'!$E$10))+(357.4500179626*V594^-1.0038444015 )*(T594/(T594+'Exhaust Gas Math'!$E$10))</f>
        <v>0.31654710700089367</v>
      </c>
      <c r="X594">
        <f t="shared" si="146"/>
        <v>0</v>
      </c>
      <c r="Y594">
        <f t="shared" si="147"/>
        <v>101325</v>
      </c>
      <c r="Z594">
        <f t="shared" si="148"/>
        <v>101325</v>
      </c>
    </row>
    <row r="595" spans="5:26" x14ac:dyDescent="0.2">
      <c r="E595">
        <f t="shared" si="135"/>
        <v>7.3750000000000052E-2</v>
      </c>
      <c r="F595">
        <f t="shared" si="136"/>
        <v>101325</v>
      </c>
      <c r="H595">
        <f t="shared" si="149"/>
        <v>7.3750000000000052E-2</v>
      </c>
      <c r="I595">
        <f t="shared" si="137"/>
        <v>660.00000000000227</v>
      </c>
      <c r="J595">
        <f t="shared" si="138"/>
        <v>1.5849999999998671E-2</v>
      </c>
      <c r="K595">
        <f t="shared" si="139"/>
        <v>-22.998975938489238</v>
      </c>
      <c r="L595">
        <f t="shared" si="140"/>
        <v>3.9769296294121147E-5</v>
      </c>
      <c r="M595">
        <f>J595/SQRT('Exhaust Gas Math'!$E$14*$B$21*$B$23)</f>
        <v>2.6907885826843442E-4</v>
      </c>
      <c r="N595">
        <f t="shared" si="141"/>
        <v>2.2387269429554255E-2</v>
      </c>
      <c r="O595">
        <f t="shared" si="142"/>
        <v>0</v>
      </c>
      <c r="P595">
        <f t="shared" si="143"/>
        <v>0</v>
      </c>
      <c r="Q595">
        <f>($B$16/2)*(COS((ACOS((2*'Intake Valve Fxn Scratch'!$B$1)/$B$16-1)/($B$17/2))*(I595-($B$17/2)))+1)*P595</f>
        <v>0</v>
      </c>
      <c r="R595">
        <f t="shared" si="144"/>
        <v>0</v>
      </c>
      <c r="S595">
        <f t="shared" si="145"/>
        <v>0</v>
      </c>
      <c r="T595">
        <f>S595*'Exhaust Gas Math'!$C$14</f>
        <v>0</v>
      </c>
      <c r="U595">
        <f>(T595/'Exhaust Gas Math'!$B$14)+('Exhaust Gas Math'!$D$10)</f>
        <v>4.4059320573952224E-4</v>
      </c>
      <c r="V595">
        <f>('Exhaust Gas Math'!$E$10*(2.53982214E-12*V594^4 - 0.0000000071629564556*V594^3 + 7.56281407226508E-06*V594^2 - 0.00322508455050905*V594 + 1.62997098133725)*$B$24+T595*'Exhaust Gas Math'!$D$14*$B$23)/('Exhaust Gas Math'!$E$10*(2.53982214E-12*V594^4 - 0.0000000071629564556*V594^3 + 7.56281407226508E-06*V594^2 - 0.00322508455050905*V594 + 1.62997098133725)+T595*'Exhaust Gas Math'!$D$14)</f>
        <v>1100</v>
      </c>
      <c r="W595">
        <f>(353.3116967483*V595^-1.0020802909)*('Exhaust Gas Math'!$E$10/(T595+'Exhaust Gas Math'!$E$10))+(357.4500179626*V595^-1.0038444015 )*(T595/(T595+'Exhaust Gas Math'!$E$10))</f>
        <v>0.31654710700089367</v>
      </c>
      <c r="X595">
        <f t="shared" si="146"/>
        <v>0</v>
      </c>
      <c r="Y595">
        <f t="shared" si="147"/>
        <v>101325</v>
      </c>
      <c r="Z595">
        <f t="shared" si="148"/>
        <v>101325</v>
      </c>
    </row>
    <row r="596" spans="5:26" x14ac:dyDescent="0.2">
      <c r="E596">
        <f t="shared" si="135"/>
        <v>7.3875000000000052E-2</v>
      </c>
      <c r="F596">
        <f t="shared" si="136"/>
        <v>101325</v>
      </c>
      <c r="H596">
        <f t="shared" si="149"/>
        <v>7.3875000000000052E-2</v>
      </c>
      <c r="I596">
        <f t="shared" si="137"/>
        <v>666.00000000000227</v>
      </c>
      <c r="J596">
        <f t="shared" si="138"/>
        <v>1.306720750232734E-2</v>
      </c>
      <c r="K596">
        <f t="shared" si="139"/>
        <v>-21.485007606185064</v>
      </c>
      <c r="L596">
        <f t="shared" si="140"/>
        <v>3.9769296294121147E-5</v>
      </c>
      <c r="M596">
        <f>J596/SQRT('Exhaust Gas Math'!$E$14*$B$21*$B$23)</f>
        <v>2.2183654734910134E-4</v>
      </c>
      <c r="N596">
        <f t="shared" si="141"/>
        <v>1.8126827986222498E-2</v>
      </c>
      <c r="O596">
        <f t="shared" si="142"/>
        <v>0</v>
      </c>
      <c r="P596">
        <f t="shared" si="143"/>
        <v>0</v>
      </c>
      <c r="Q596">
        <f>($B$16/2)*(COS((ACOS((2*'Intake Valve Fxn Scratch'!$B$1)/$B$16-1)/($B$17/2))*(I596-($B$17/2)))+1)*P596</f>
        <v>0</v>
      </c>
      <c r="R596">
        <f t="shared" si="144"/>
        <v>0</v>
      </c>
      <c r="S596">
        <f t="shared" si="145"/>
        <v>0</v>
      </c>
      <c r="T596">
        <f>S596*'Exhaust Gas Math'!$C$14</f>
        <v>0</v>
      </c>
      <c r="U596">
        <f>(T596/'Exhaust Gas Math'!$B$14)+('Exhaust Gas Math'!$D$10)</f>
        <v>4.4059320573952224E-4</v>
      </c>
      <c r="V596">
        <f>('Exhaust Gas Math'!$E$10*(2.53982214E-12*V595^4 - 0.0000000071629564556*V595^3 + 7.56281407226508E-06*V595^2 - 0.00322508455050905*V595 + 1.62997098133725)*$B$24+T596*'Exhaust Gas Math'!$D$14*$B$23)/('Exhaust Gas Math'!$E$10*(2.53982214E-12*V595^4 - 0.0000000071629564556*V595^3 + 7.56281407226508E-06*V595^2 - 0.00322508455050905*V595 + 1.62997098133725)+T596*'Exhaust Gas Math'!$D$14)</f>
        <v>1100</v>
      </c>
      <c r="W596">
        <f>(353.3116967483*V596^-1.0020802909)*('Exhaust Gas Math'!$E$10/(T596+'Exhaust Gas Math'!$E$10))+(357.4500179626*V596^-1.0038444015 )*(T596/(T596+'Exhaust Gas Math'!$E$10))</f>
        <v>0.31654710700089367</v>
      </c>
      <c r="X596">
        <f t="shared" si="146"/>
        <v>0</v>
      </c>
      <c r="Y596">
        <f t="shared" si="147"/>
        <v>101325</v>
      </c>
      <c r="Z596">
        <f t="shared" si="148"/>
        <v>101325</v>
      </c>
    </row>
    <row r="597" spans="5:26" x14ac:dyDescent="0.2">
      <c r="E597">
        <f t="shared" si="135"/>
        <v>7.4000000000000052E-2</v>
      </c>
      <c r="F597">
        <f t="shared" si="136"/>
        <v>101325</v>
      </c>
      <c r="H597">
        <f t="shared" si="149"/>
        <v>7.4000000000000052E-2</v>
      </c>
      <c r="I597">
        <f t="shared" si="137"/>
        <v>672.00000000000227</v>
      </c>
      <c r="J597">
        <f t="shared" si="138"/>
        <v>1.0488559778423025E-2</v>
      </c>
      <c r="K597">
        <f t="shared" si="139"/>
        <v>-19.735645034520637</v>
      </c>
      <c r="L597">
        <f t="shared" si="140"/>
        <v>3.9769296294121147E-5</v>
      </c>
      <c r="M597">
        <f>J597/SQRT('Exhaust Gas Math'!$E$14*$B$21*$B$23)</f>
        <v>1.7805991735385032E-4</v>
      </c>
      <c r="N597">
        <f t="shared" si="141"/>
        <v>1.4225230308824589E-2</v>
      </c>
      <c r="O597">
        <f t="shared" si="142"/>
        <v>0</v>
      </c>
      <c r="P597">
        <f t="shared" si="143"/>
        <v>0</v>
      </c>
      <c r="Q597">
        <f>($B$16/2)*(COS((ACOS((2*'Intake Valve Fxn Scratch'!$B$1)/$B$16-1)/($B$17/2))*(I597-($B$17/2)))+1)*P597</f>
        <v>0</v>
      </c>
      <c r="R597">
        <f t="shared" si="144"/>
        <v>0</v>
      </c>
      <c r="S597">
        <f t="shared" si="145"/>
        <v>0</v>
      </c>
      <c r="T597">
        <f>S597*'Exhaust Gas Math'!$C$14</f>
        <v>0</v>
      </c>
      <c r="U597">
        <f>(T597/'Exhaust Gas Math'!$B$14)+('Exhaust Gas Math'!$D$10)</f>
        <v>4.4059320573952224E-4</v>
      </c>
      <c r="V597">
        <f>('Exhaust Gas Math'!$E$10*(2.53982214E-12*V596^4 - 0.0000000071629564556*V596^3 + 7.56281407226508E-06*V596^2 - 0.00322508455050905*V596 + 1.62997098133725)*$B$24+T597*'Exhaust Gas Math'!$D$14*$B$23)/('Exhaust Gas Math'!$E$10*(2.53982214E-12*V596^4 - 0.0000000071629564556*V596^3 + 7.56281407226508E-06*V596^2 - 0.00322508455050905*V596 + 1.62997098133725)+T597*'Exhaust Gas Math'!$D$14)</f>
        <v>1100</v>
      </c>
      <c r="W597">
        <f>(353.3116967483*V597^-1.0020802909)*('Exhaust Gas Math'!$E$10/(T597+'Exhaust Gas Math'!$E$10))+(357.4500179626*V597^-1.0038444015 )*(T597/(T597+'Exhaust Gas Math'!$E$10))</f>
        <v>0.31654710700089367</v>
      </c>
      <c r="X597">
        <f t="shared" si="146"/>
        <v>0</v>
      </c>
      <c r="Y597">
        <f t="shared" si="147"/>
        <v>101325</v>
      </c>
      <c r="Z597">
        <f t="shared" si="148"/>
        <v>101325</v>
      </c>
    </row>
    <row r="598" spans="5:26" x14ac:dyDescent="0.2">
      <c r="E598">
        <f t="shared" si="135"/>
        <v>7.4125000000000052E-2</v>
      </c>
      <c r="F598">
        <f t="shared" si="136"/>
        <v>101325</v>
      </c>
      <c r="H598">
        <f t="shared" si="149"/>
        <v>7.4125000000000052E-2</v>
      </c>
      <c r="I598">
        <f t="shared" si="137"/>
        <v>678.00000000000227</v>
      </c>
      <c r="J598">
        <f t="shared" si="138"/>
        <v>8.1423090323655342E-3</v>
      </c>
      <c r="K598">
        <f t="shared" si="139"/>
        <v>-17.770054605908769</v>
      </c>
      <c r="L598">
        <f t="shared" si="140"/>
        <v>3.9769296294121147E-5</v>
      </c>
      <c r="M598">
        <f>J598/SQRT('Exhaust Gas Math'!$E$14*$B$21*$B$23)</f>
        <v>1.382285942017579E-4</v>
      </c>
      <c r="N598">
        <f t="shared" si="141"/>
        <v>1.0750931841512837E-2</v>
      </c>
      <c r="O598">
        <f t="shared" si="142"/>
        <v>0</v>
      </c>
      <c r="P598">
        <f t="shared" si="143"/>
        <v>0</v>
      </c>
      <c r="Q598">
        <f>($B$16/2)*(COS((ACOS((2*'Intake Valve Fxn Scratch'!$B$1)/$B$16-1)/($B$17/2))*(I598-($B$17/2)))+1)*P598</f>
        <v>0</v>
      </c>
      <c r="R598">
        <f t="shared" si="144"/>
        <v>0</v>
      </c>
      <c r="S598">
        <f t="shared" si="145"/>
        <v>0</v>
      </c>
      <c r="T598">
        <f>S598*'Exhaust Gas Math'!$C$14</f>
        <v>0</v>
      </c>
      <c r="U598">
        <f>(T598/'Exhaust Gas Math'!$B$14)+('Exhaust Gas Math'!$D$10)</f>
        <v>4.4059320573952224E-4</v>
      </c>
      <c r="V598">
        <f>('Exhaust Gas Math'!$E$10*(2.53982214E-12*V597^4 - 0.0000000071629564556*V597^3 + 7.56281407226508E-06*V597^2 - 0.00322508455050905*V597 + 1.62997098133725)*$B$24+T598*'Exhaust Gas Math'!$D$14*$B$23)/('Exhaust Gas Math'!$E$10*(2.53982214E-12*V597^4 - 0.0000000071629564556*V597^3 + 7.56281407226508E-06*V597^2 - 0.00322508455050905*V597 + 1.62997098133725)+T598*'Exhaust Gas Math'!$D$14)</f>
        <v>1100</v>
      </c>
      <c r="W598">
        <f>(353.3116967483*V598^-1.0020802909)*('Exhaust Gas Math'!$E$10/(T598+'Exhaust Gas Math'!$E$10))+(357.4500179626*V598^-1.0038444015 )*(T598/(T598+'Exhaust Gas Math'!$E$10))</f>
        <v>0.31654710700089367</v>
      </c>
      <c r="X598">
        <f t="shared" si="146"/>
        <v>0</v>
      </c>
      <c r="Y598">
        <f t="shared" si="147"/>
        <v>101325</v>
      </c>
      <c r="Z598">
        <f t="shared" si="148"/>
        <v>101325</v>
      </c>
    </row>
    <row r="599" spans="5:26" x14ac:dyDescent="0.2">
      <c r="E599">
        <f t="shared" si="135"/>
        <v>7.4250000000000052E-2</v>
      </c>
      <c r="F599">
        <f t="shared" si="136"/>
        <v>101325</v>
      </c>
      <c r="H599">
        <f t="shared" si="149"/>
        <v>7.4250000000000052E-2</v>
      </c>
      <c r="I599">
        <f t="shared" si="137"/>
        <v>684.00000000000227</v>
      </c>
      <c r="J599">
        <f t="shared" si="138"/>
        <v>6.0541612783133539E-3</v>
      </c>
      <c r="K599">
        <f t="shared" si="139"/>
        <v>-15.60977174041172</v>
      </c>
      <c r="L599">
        <f t="shared" si="140"/>
        <v>3.9769296294121147E-5</v>
      </c>
      <c r="M599">
        <f>J599/SQRT('Exhaust Gas Math'!$E$14*$B$21*$B$23)</f>
        <v>1.0277897820452109E-4</v>
      </c>
      <c r="N599">
        <f t="shared" si="141"/>
        <v>7.7515449031751241E-3</v>
      </c>
      <c r="O599">
        <f t="shared" si="142"/>
        <v>0</v>
      </c>
      <c r="P599">
        <f t="shared" si="143"/>
        <v>0</v>
      </c>
      <c r="Q599">
        <f>($B$16/2)*(COS((ACOS((2*'Intake Valve Fxn Scratch'!$B$1)/$B$16-1)/($B$17/2))*(I599-($B$17/2)))+1)*P599</f>
        <v>0</v>
      </c>
      <c r="R599">
        <f t="shared" si="144"/>
        <v>0</v>
      </c>
      <c r="S599">
        <f t="shared" si="145"/>
        <v>0</v>
      </c>
      <c r="T599">
        <f>S599*'Exhaust Gas Math'!$C$14</f>
        <v>0</v>
      </c>
      <c r="U599">
        <f>(T599/'Exhaust Gas Math'!$B$14)+('Exhaust Gas Math'!$D$10)</f>
        <v>4.4059320573952224E-4</v>
      </c>
      <c r="V599">
        <f>('Exhaust Gas Math'!$E$10*(2.53982214E-12*V598^4 - 0.0000000071629564556*V598^3 + 7.56281407226508E-06*V598^2 - 0.00322508455050905*V598 + 1.62997098133725)*$B$24+T599*'Exhaust Gas Math'!$D$14*$B$23)/('Exhaust Gas Math'!$E$10*(2.53982214E-12*V598^4 - 0.0000000071629564556*V598^3 + 7.56281407226508E-06*V598^2 - 0.00322508455050905*V598 + 1.62997098133725)+T599*'Exhaust Gas Math'!$D$14)</f>
        <v>1100</v>
      </c>
      <c r="W599">
        <f>(353.3116967483*V599^-1.0020802909)*('Exhaust Gas Math'!$E$10/(T599+'Exhaust Gas Math'!$E$10))+(357.4500179626*V599^-1.0038444015 )*(T599/(T599+'Exhaust Gas Math'!$E$10))</f>
        <v>0.31654710700089367</v>
      </c>
      <c r="X599">
        <f t="shared" si="146"/>
        <v>0</v>
      </c>
      <c r="Y599">
        <f t="shared" si="147"/>
        <v>101325</v>
      </c>
      <c r="Z599">
        <f t="shared" si="148"/>
        <v>101325</v>
      </c>
    </row>
    <row r="600" spans="5:26" x14ac:dyDescent="0.2">
      <c r="E600">
        <f t="shared" si="135"/>
        <v>7.4375000000000052E-2</v>
      </c>
      <c r="F600">
        <f t="shared" si="136"/>
        <v>101325</v>
      </c>
      <c r="H600">
        <f t="shared" si="149"/>
        <v>7.4375000000000052E-2</v>
      </c>
      <c r="I600">
        <f t="shared" si="137"/>
        <v>690.00000000000273</v>
      </c>
      <c r="J600">
        <f t="shared" si="138"/>
        <v>4.2469947000325914E-3</v>
      </c>
      <c r="K600">
        <f t="shared" si="139"/>
        <v>-13.278464949171839</v>
      </c>
      <c r="L600">
        <f t="shared" si="140"/>
        <v>3.9769296294121147E-5</v>
      </c>
      <c r="M600">
        <f>J600/SQRT('Exhaust Gas Math'!$E$14*$B$21*$B$23)</f>
        <v>7.2099462773309625E-5</v>
      </c>
      <c r="N600">
        <f t="shared" si="141"/>
        <v>5.2538472644389801E-3</v>
      </c>
      <c r="O600">
        <f t="shared" si="142"/>
        <v>0</v>
      </c>
      <c r="P600">
        <f t="shared" si="143"/>
        <v>0</v>
      </c>
      <c r="Q600">
        <f>($B$16/2)*(COS((ACOS((2*'Intake Valve Fxn Scratch'!$B$1)/$B$16-1)/($B$17/2))*(I600-($B$17/2)))+1)*P600</f>
        <v>0</v>
      </c>
      <c r="R600">
        <f t="shared" si="144"/>
        <v>0</v>
      </c>
      <c r="S600">
        <f t="shared" si="145"/>
        <v>0</v>
      </c>
      <c r="T600">
        <f>S600*'Exhaust Gas Math'!$C$14</f>
        <v>0</v>
      </c>
      <c r="U600">
        <f>(T600/'Exhaust Gas Math'!$B$14)+('Exhaust Gas Math'!$D$10)</f>
        <v>4.4059320573952224E-4</v>
      </c>
      <c r="V600">
        <f>('Exhaust Gas Math'!$E$10*(2.53982214E-12*V599^4 - 0.0000000071629564556*V599^3 + 7.56281407226508E-06*V599^2 - 0.00322508455050905*V599 + 1.62997098133725)*$B$24+T600*'Exhaust Gas Math'!$D$14*$B$23)/('Exhaust Gas Math'!$E$10*(2.53982214E-12*V599^4 - 0.0000000071629564556*V599^3 + 7.56281407226508E-06*V599^2 - 0.00322508455050905*V599 + 1.62997098133725)+T600*'Exhaust Gas Math'!$D$14)</f>
        <v>1100</v>
      </c>
      <c r="W600">
        <f>(353.3116967483*V600^-1.0020802909)*('Exhaust Gas Math'!$E$10/(T600+'Exhaust Gas Math'!$E$10))+(357.4500179626*V600^-1.0038444015 )*(T600/(T600+'Exhaust Gas Math'!$E$10))</f>
        <v>0.31654710700089367</v>
      </c>
      <c r="X600">
        <f t="shared" si="146"/>
        <v>0</v>
      </c>
      <c r="Y600">
        <f t="shared" si="147"/>
        <v>101325</v>
      </c>
      <c r="Z600">
        <f t="shared" si="148"/>
        <v>101325</v>
      </c>
    </row>
    <row r="601" spans="5:26" x14ac:dyDescent="0.2">
      <c r="E601">
        <f t="shared" si="135"/>
        <v>7.4500000000000052E-2</v>
      </c>
      <c r="F601">
        <f t="shared" si="136"/>
        <v>101325</v>
      </c>
      <c r="H601">
        <f t="shared" si="149"/>
        <v>7.4500000000000052E-2</v>
      </c>
      <c r="I601">
        <f t="shared" si="137"/>
        <v>696.00000000000273</v>
      </c>
      <c r="J601">
        <f t="shared" si="138"/>
        <v>2.7406089927289705E-3</v>
      </c>
      <c r="K601">
        <f t="shared" si="139"/>
        <v>-10.801676517251398</v>
      </c>
      <c r="L601">
        <f t="shared" si="140"/>
        <v>3.9769296294121147E-5</v>
      </c>
      <c r="M601">
        <f>J601/SQRT('Exhaust Gas Math'!$E$14*$B$21*$B$23)</f>
        <v>4.6526179099291944E-5</v>
      </c>
      <c r="N601">
        <f t="shared" si="141"/>
        <v>3.2650381165158261E-3</v>
      </c>
      <c r="O601">
        <f t="shared" si="142"/>
        <v>0</v>
      </c>
      <c r="P601">
        <f t="shared" si="143"/>
        <v>0</v>
      </c>
      <c r="Q601">
        <f>($B$16/2)*(COS((ACOS((2*'Intake Valve Fxn Scratch'!$B$1)/$B$16-1)/($B$17/2))*(I601-($B$17/2)))+1)*P601</f>
        <v>0</v>
      </c>
      <c r="R601">
        <f t="shared" si="144"/>
        <v>0</v>
      </c>
      <c r="S601">
        <f t="shared" si="145"/>
        <v>0</v>
      </c>
      <c r="T601">
        <f>S601*'Exhaust Gas Math'!$C$14</f>
        <v>0</v>
      </c>
      <c r="U601">
        <f>(T601/'Exhaust Gas Math'!$B$14)+('Exhaust Gas Math'!$D$10)</f>
        <v>4.4059320573952224E-4</v>
      </c>
      <c r="V601">
        <f>('Exhaust Gas Math'!$E$10*(2.53982214E-12*V600^4 - 0.0000000071629564556*V600^3 + 7.56281407226508E-06*V600^2 - 0.00322508455050905*V600 + 1.62997098133725)*$B$24+T601*'Exhaust Gas Math'!$D$14*$B$23)/('Exhaust Gas Math'!$E$10*(2.53982214E-12*V600^4 - 0.0000000071629564556*V600^3 + 7.56281407226508E-06*V600^2 - 0.00322508455050905*V600 + 1.62997098133725)+T601*'Exhaust Gas Math'!$D$14)</f>
        <v>1100</v>
      </c>
      <c r="W601">
        <f>(353.3116967483*V601^-1.0020802909)*('Exhaust Gas Math'!$E$10/(T601+'Exhaust Gas Math'!$E$10))+(357.4500179626*V601^-1.0038444015 )*(T601/(T601+'Exhaust Gas Math'!$E$10))</f>
        <v>0.31654710700089367</v>
      </c>
      <c r="X601">
        <f t="shared" si="146"/>
        <v>0</v>
      </c>
      <c r="Y601">
        <f t="shared" si="147"/>
        <v>101325</v>
      </c>
      <c r="Z601">
        <f t="shared" si="148"/>
        <v>101325</v>
      </c>
    </row>
    <row r="602" spans="5:26" x14ac:dyDescent="0.2">
      <c r="E602">
        <f t="shared" si="135"/>
        <v>7.4625000000000052E-2</v>
      </c>
      <c r="F602">
        <f t="shared" si="136"/>
        <v>101325</v>
      </c>
      <c r="H602">
        <f t="shared" si="149"/>
        <v>7.4625000000000052E-2</v>
      </c>
      <c r="I602">
        <f t="shared" si="137"/>
        <v>702.00000000000273</v>
      </c>
      <c r="J602">
        <f t="shared" si="138"/>
        <v>1.5515084334431876E-3</v>
      </c>
      <c r="K602">
        <f t="shared" si="139"/>
        <v>-8.2065426570118234</v>
      </c>
      <c r="L602">
        <f t="shared" si="140"/>
        <v>3.9769296294121147E-5</v>
      </c>
      <c r="M602">
        <f>J602/SQRT('Exhaust Gas Math'!$E$14*$B$21*$B$23)</f>
        <v>2.6339313429954272E-5</v>
      </c>
      <c r="N602">
        <f t="shared" si="141"/>
        <v>1.7749850514213947E-3</v>
      </c>
      <c r="O602">
        <f t="shared" si="142"/>
        <v>0</v>
      </c>
      <c r="P602">
        <f t="shared" si="143"/>
        <v>0</v>
      </c>
      <c r="Q602">
        <f>($B$16/2)*(COS((ACOS((2*'Intake Valve Fxn Scratch'!$B$1)/$B$16-1)/($B$17/2))*(I602-($B$17/2)))+1)*P602</f>
        <v>0</v>
      </c>
      <c r="R602">
        <f t="shared" si="144"/>
        <v>0</v>
      </c>
      <c r="S602">
        <f t="shared" si="145"/>
        <v>0</v>
      </c>
      <c r="T602">
        <f>S602*'Exhaust Gas Math'!$C$14</f>
        <v>0</v>
      </c>
      <c r="U602">
        <f>(T602/'Exhaust Gas Math'!$B$14)+('Exhaust Gas Math'!$D$10)</f>
        <v>4.4059320573952224E-4</v>
      </c>
      <c r="V602">
        <f>('Exhaust Gas Math'!$E$10*(2.53982214E-12*V601^4 - 0.0000000071629564556*V601^3 + 7.56281407226508E-06*V601^2 - 0.00322508455050905*V601 + 1.62997098133725)*$B$24+T602*'Exhaust Gas Math'!$D$14*$B$23)/('Exhaust Gas Math'!$E$10*(2.53982214E-12*V601^4 - 0.0000000071629564556*V601^3 + 7.56281407226508E-06*V601^2 - 0.00322508455050905*V601 + 1.62997098133725)+T602*'Exhaust Gas Math'!$D$14)</f>
        <v>1100</v>
      </c>
      <c r="W602">
        <f>(353.3116967483*V602^-1.0020802909)*('Exhaust Gas Math'!$E$10/(T602+'Exhaust Gas Math'!$E$10))+(357.4500179626*V602^-1.0038444015 )*(T602/(T602+'Exhaust Gas Math'!$E$10))</f>
        <v>0.31654710700089367</v>
      </c>
      <c r="X602">
        <f t="shared" si="146"/>
        <v>0</v>
      </c>
      <c r="Y602">
        <f t="shared" si="147"/>
        <v>101325</v>
      </c>
      <c r="Z602">
        <f t="shared" si="148"/>
        <v>101325</v>
      </c>
    </row>
    <row r="603" spans="5:26" x14ac:dyDescent="0.2">
      <c r="E603">
        <f t="shared" si="135"/>
        <v>7.4750000000000053E-2</v>
      </c>
      <c r="F603">
        <f t="shared" si="136"/>
        <v>101325</v>
      </c>
      <c r="H603">
        <f t="shared" si="149"/>
        <v>7.4750000000000053E-2</v>
      </c>
      <c r="I603">
        <f t="shared" si="137"/>
        <v>708.00000000000273</v>
      </c>
      <c r="J603">
        <f t="shared" si="138"/>
        <v>6.9272105673805554E-4</v>
      </c>
      <c r="K603">
        <f t="shared" si="139"/>
        <v>-5.5214961980925663</v>
      </c>
      <c r="L603">
        <f t="shared" si="140"/>
        <v>3.9769296294121147E-5</v>
      </c>
      <c r="M603">
        <f>J603/SQRT('Exhaust Gas Math'!$E$14*$B$21*$B$23)</f>
        <v>1.1760037289942902E-5</v>
      </c>
      <c r="N603">
        <f t="shared" si="141"/>
        <v>7.5915782819034952E-4</v>
      </c>
      <c r="O603">
        <f t="shared" si="142"/>
        <v>0</v>
      </c>
      <c r="P603">
        <f t="shared" si="143"/>
        <v>0</v>
      </c>
      <c r="Q603">
        <f>($B$16/2)*(COS((ACOS((2*'Intake Valve Fxn Scratch'!$B$1)/$B$16-1)/($B$17/2))*(I603-($B$17/2)))+1)*P603</f>
        <v>0</v>
      </c>
      <c r="R603">
        <f t="shared" si="144"/>
        <v>0</v>
      </c>
      <c r="S603">
        <f t="shared" si="145"/>
        <v>0</v>
      </c>
      <c r="T603">
        <f>S603*'Exhaust Gas Math'!$C$14</f>
        <v>0</v>
      </c>
      <c r="U603">
        <f>(T603/'Exhaust Gas Math'!$B$14)+('Exhaust Gas Math'!$D$10)</f>
        <v>4.4059320573952224E-4</v>
      </c>
      <c r="V603">
        <f>('Exhaust Gas Math'!$E$10*(2.53982214E-12*V602^4 - 0.0000000071629564556*V602^3 + 7.56281407226508E-06*V602^2 - 0.00322508455050905*V602 + 1.62997098133725)*$B$24+T603*'Exhaust Gas Math'!$D$14*$B$23)/('Exhaust Gas Math'!$E$10*(2.53982214E-12*V602^4 - 0.0000000071629564556*V602^3 + 7.56281407226508E-06*V602^2 - 0.00322508455050905*V602 + 1.62997098133725)+T603*'Exhaust Gas Math'!$D$14)</f>
        <v>1100</v>
      </c>
      <c r="W603">
        <f>(353.3116967483*V603^-1.0020802909)*('Exhaust Gas Math'!$E$10/(T603+'Exhaust Gas Math'!$E$10))+(357.4500179626*V603^-1.0038444015 )*(T603/(T603+'Exhaust Gas Math'!$E$10))</f>
        <v>0.31654710700089367</v>
      </c>
      <c r="X603">
        <f t="shared" si="146"/>
        <v>0</v>
      </c>
      <c r="Y603">
        <f t="shared" si="147"/>
        <v>101325</v>
      </c>
      <c r="Z603">
        <f t="shared" si="148"/>
        <v>101325</v>
      </c>
    </row>
    <row r="604" spans="5:26" x14ac:dyDescent="0.2">
      <c r="E604">
        <f t="shared" si="135"/>
        <v>7.4875000000000053E-2</v>
      </c>
      <c r="F604">
        <f t="shared" si="136"/>
        <v>101325</v>
      </c>
      <c r="H604">
        <f t="shared" si="149"/>
        <v>7.4875000000000053E-2</v>
      </c>
      <c r="I604">
        <f t="shared" si="137"/>
        <v>714.00000000000273</v>
      </c>
      <c r="J604">
        <f t="shared" si="138"/>
        <v>1.7365591682558246E-4</v>
      </c>
      <c r="K604">
        <f t="shared" si="139"/>
        <v>-2.775955071379645</v>
      </c>
      <c r="L604">
        <f t="shared" si="140"/>
        <v>3.9769296294121147E-5</v>
      </c>
      <c r="M604">
        <f>J604/SQRT('Exhaust Gas Math'!$E$14*$B$21*$B$23)</f>
        <v>2.9480842795577196E-6</v>
      </c>
      <c r="N604">
        <f t="shared" si="141"/>
        <v>1.8193581047119128E-4</v>
      </c>
      <c r="O604">
        <f t="shared" si="142"/>
        <v>0</v>
      </c>
      <c r="P604">
        <f t="shared" si="143"/>
        <v>0</v>
      </c>
      <c r="Q604">
        <f>($B$16/2)*(COS((ACOS((2*'Intake Valve Fxn Scratch'!$B$1)/$B$16-1)/($B$17/2))*(I604-($B$17/2)))+1)*P604</f>
        <v>0</v>
      </c>
      <c r="R604">
        <f t="shared" si="144"/>
        <v>0</v>
      </c>
      <c r="S604">
        <f t="shared" si="145"/>
        <v>0</v>
      </c>
      <c r="T604">
        <f>S604*'Exhaust Gas Math'!$C$14</f>
        <v>0</v>
      </c>
      <c r="U604">
        <f>(T604/'Exhaust Gas Math'!$B$14)+('Exhaust Gas Math'!$D$10)</f>
        <v>4.4059320573952224E-4</v>
      </c>
      <c r="V604">
        <f>('Exhaust Gas Math'!$E$10*(2.53982214E-12*V603^4 - 0.0000000071629564556*V603^3 + 7.56281407226508E-06*V603^2 - 0.00322508455050905*V603 + 1.62997098133725)*$B$24+T604*'Exhaust Gas Math'!$D$14*$B$23)/('Exhaust Gas Math'!$E$10*(2.53982214E-12*V603^4 - 0.0000000071629564556*V603^3 + 7.56281407226508E-06*V603^2 - 0.00322508455050905*V603 + 1.62997098133725)+T604*'Exhaust Gas Math'!$D$14)</f>
        <v>1100</v>
      </c>
      <c r="W604">
        <f>(353.3116967483*V604^-1.0020802909)*('Exhaust Gas Math'!$E$10/(T604+'Exhaust Gas Math'!$E$10))+(357.4500179626*V604^-1.0038444015 )*(T604/(T604+'Exhaust Gas Math'!$E$10))</f>
        <v>0.31654710700089367</v>
      </c>
      <c r="X604">
        <f t="shared" si="146"/>
        <v>0</v>
      </c>
      <c r="Y604">
        <f t="shared" si="147"/>
        <v>101325</v>
      </c>
      <c r="Z604">
        <f t="shared" si="148"/>
        <v>101325</v>
      </c>
    </row>
    <row r="605" spans="5:26" x14ac:dyDescent="0.2">
      <c r="E605">
        <f t="shared" si="135"/>
        <v>7.5000000000000053E-2</v>
      </c>
      <c r="F605">
        <f t="shared" si="136"/>
        <v>101325</v>
      </c>
      <c r="H605">
        <f t="shared" si="149"/>
        <v>7.5000000000000053E-2</v>
      </c>
      <c r="I605">
        <f t="shared" si="137"/>
        <v>0</v>
      </c>
      <c r="J605">
        <f t="shared" si="138"/>
        <v>0</v>
      </c>
      <c r="K605">
        <f t="shared" si="139"/>
        <v>1.2558159903710339E-12</v>
      </c>
      <c r="L605">
        <f t="shared" si="140"/>
        <v>3.9769296294121147E-5</v>
      </c>
      <c r="M605">
        <f>J605/SQRT('Exhaust Gas Math'!$E$14*$B$21*$B$23)</f>
        <v>0</v>
      </c>
      <c r="N605">
        <f t="shared" si="141"/>
        <v>0</v>
      </c>
      <c r="O605">
        <f t="shared" si="142"/>
        <v>0</v>
      </c>
      <c r="P605">
        <f t="shared" si="143"/>
        <v>1</v>
      </c>
      <c r="Q605">
        <f>($B$16/2)*(COS((ACOS((2*'Intake Valve Fxn Scratch'!$B$1)/$B$16-1)/($B$17/2))*(I605-($B$17/2)))+1)*P605</f>
        <v>9.999999999999998E-4</v>
      </c>
      <c r="R605">
        <f t="shared" si="144"/>
        <v>0.13157894736842102</v>
      </c>
      <c r="S605">
        <f t="shared" si="145"/>
        <v>0</v>
      </c>
      <c r="T605">
        <f>S605*'Exhaust Gas Math'!$C$14</f>
        <v>0</v>
      </c>
      <c r="U605">
        <f>(T605/'Exhaust Gas Math'!$B$14)+('Exhaust Gas Math'!$D$10)</f>
        <v>4.4059320573952224E-4</v>
      </c>
      <c r="V605">
        <f>('Exhaust Gas Math'!$E$10*(2.53982214E-12*V604^4 - 0.0000000071629564556*V604^3 + 7.56281407226508E-06*V604^2 - 0.00322508455050905*V604 + 1.62997098133725)*$B$24+T605*'Exhaust Gas Math'!$D$14*$B$23)/('Exhaust Gas Math'!$E$10*(2.53982214E-12*V604^4 - 0.0000000071629564556*V604^3 + 7.56281407226508E-06*V604^2 - 0.00322508455050905*V604 + 1.62997098133725)+T605*'Exhaust Gas Math'!$D$14)</f>
        <v>1100</v>
      </c>
      <c r="W605">
        <f>(353.3116967483*V605^-1.0020802909)*('Exhaust Gas Math'!$E$10/(T605+'Exhaust Gas Math'!$E$10))+(357.4500179626*V605^-1.0038444015 )*(T605/(T605+'Exhaust Gas Math'!$E$10))</f>
        <v>0.31654710700089367</v>
      </c>
      <c r="X605">
        <f t="shared" si="146"/>
        <v>-2.4960907472302001E-25</v>
      </c>
      <c r="Y605">
        <f t="shared" si="147"/>
        <v>101325</v>
      </c>
      <c r="Z605">
        <f t="shared" si="148"/>
        <v>101325</v>
      </c>
    </row>
    <row r="606" spans="5:26" x14ac:dyDescent="0.2">
      <c r="E606">
        <f t="shared" si="135"/>
        <v>7.5125000000000053E-2</v>
      </c>
      <c r="F606">
        <f t="shared" si="136"/>
        <v>98881.992170430574</v>
      </c>
      <c r="H606">
        <f t="shared" si="149"/>
        <v>7.5125000000000053E-2</v>
      </c>
      <c r="I606">
        <f t="shared" si="137"/>
        <v>6.0000000000027285</v>
      </c>
      <c r="J606">
        <f t="shared" si="138"/>
        <v>1.7365591682589471E-4</v>
      </c>
      <c r="K606">
        <f t="shared" si="139"/>
        <v>2.775955071382143</v>
      </c>
      <c r="L606">
        <f t="shared" si="140"/>
        <v>4.1000207363318018E-5</v>
      </c>
      <c r="M606">
        <f>J606/SQRT('Exhaust Gas Math'!$E$14*$B$21*$B$23)</f>
        <v>2.9480842795630207E-6</v>
      </c>
      <c r="N606">
        <f t="shared" si="141"/>
        <v>1.6556832809790784E-4</v>
      </c>
      <c r="O606">
        <f t="shared" si="142"/>
        <v>1.1735844737640686E-6</v>
      </c>
      <c r="P606">
        <f t="shared" si="143"/>
        <v>1</v>
      </c>
      <c r="Q606">
        <f>($B$16/2)*(COS((ACOS((2*'Intake Valve Fxn Scratch'!$B$1)/$B$16-1)/($B$17/2))*(I606-($B$17/2)))+1)*P606</f>
        <v>1.313746307502984E-3</v>
      </c>
      <c r="R606">
        <f t="shared" si="144"/>
        <v>0.17286135625039262</v>
      </c>
      <c r="S606">
        <f t="shared" si="145"/>
        <v>3.1255780934436048E-7</v>
      </c>
      <c r="T606">
        <f>S606*'Exhaust Gas Math'!$C$14</f>
        <v>3.7029270821059965E-7</v>
      </c>
      <c r="U606">
        <f>(T606/'Exhaust Gas Math'!$B$14)+('Exhaust Gas Math'!$D$10)</f>
        <v>4.5337514250895955E-4</v>
      </c>
      <c r="V606">
        <f>('Exhaust Gas Math'!$E$10*(2.53982214E-12*V605^4 - 0.0000000071629564556*V605^3 + 7.56281407226508E-06*V605^2 - 0.00322508455050905*V605 + 1.62997098133725)*$B$24+T606*'Exhaust Gas Math'!$D$14*$B$23)/('Exhaust Gas Math'!$E$10*(2.53982214E-12*V605^4 - 0.0000000071629564556*V605^3 + 7.56281407226508E-06*V605^2 - 0.00322508455050905*V605 + 1.62997098133725)+T606*'Exhaust Gas Math'!$D$14)</f>
        <v>1075.5162995543453</v>
      </c>
      <c r="W606">
        <f>(353.3116967483*V606^-1.0020802909)*('Exhaust Gas Math'!$E$10/(T606+'Exhaust Gas Math'!$E$10))+(357.4500179626*V606^-1.0038444015 )*(T606/(T606+'Exhaust Gas Math'!$E$10))</f>
        <v>0.32375916127828319</v>
      </c>
      <c r="X606">
        <f t="shared" si="146"/>
        <v>-1.2474321596988465</v>
      </c>
      <c r="Y606">
        <f t="shared" si="147"/>
        <v>98883.239602590271</v>
      </c>
      <c r="Z606">
        <f t="shared" si="148"/>
        <v>98881.992170430574</v>
      </c>
    </row>
    <row r="607" spans="5:26" x14ac:dyDescent="0.2">
      <c r="E607">
        <f t="shared" si="135"/>
        <v>7.5250000000000053E-2</v>
      </c>
      <c r="F607">
        <f t="shared" si="136"/>
        <v>92629.745974133708</v>
      </c>
      <c r="H607">
        <f t="shared" si="149"/>
        <v>7.5250000000000053E-2</v>
      </c>
      <c r="I607">
        <f t="shared" si="137"/>
        <v>12.000000000002728</v>
      </c>
      <c r="J607">
        <f t="shared" si="138"/>
        <v>6.9272105673868004E-4</v>
      </c>
      <c r="K607">
        <f t="shared" si="139"/>
        <v>5.521496198095023</v>
      </c>
      <c r="L607">
        <f t="shared" si="140"/>
        <v>4.4679454451647568E-5</v>
      </c>
      <c r="M607">
        <f>J607/SQRT('Exhaust Gas Math'!$E$14*$B$21*$B$23)</f>
        <v>1.1760037289953503E-5</v>
      </c>
      <c r="N607">
        <f t="shared" si="141"/>
        <v>6.2929392667732467E-4</v>
      </c>
      <c r="O607">
        <f t="shared" si="142"/>
        <v>4.4605728056020918E-6</v>
      </c>
      <c r="P607">
        <f t="shared" si="143"/>
        <v>1</v>
      </c>
      <c r="Q607">
        <f>($B$16/2)*(COS((ACOS((2*'Intake Valve Fxn Scratch'!$B$1)/$B$16-1)/($B$17/2))*(I607-($B$17/2)))+1)*P607</f>
        <v>1.6604289224104766E-3</v>
      </c>
      <c r="R607">
        <f t="shared" si="144"/>
        <v>0.21847748979085219</v>
      </c>
      <c r="S607">
        <f t="shared" si="145"/>
        <v>1.4189852614181265E-6</v>
      </c>
      <c r="T607">
        <f>S607*'Exhaust Gas Math'!$C$14</f>
        <v>1.6810966792467517E-6</v>
      </c>
      <c r="U607">
        <f>(T607/'Exhaust Gas Math'!$B$14)+('Exhaust Gas Math'!$D$10)</f>
        <v>4.9862208662480878E-4</v>
      </c>
      <c r="V607">
        <f>('Exhaust Gas Math'!$E$10*(2.53982214E-12*V606^4 - 0.0000000071629564556*V606^3 + 7.56281407226508E-06*V606^2 - 0.00322508455050905*V606 + 1.62997098133725)*$B$24+T607*'Exhaust Gas Math'!$D$14*$B$23)/('Exhaust Gas Math'!$E$10*(2.53982214E-12*V606^4 - 0.0000000071629564556*V606^3 + 7.56281407226508E-06*V606^2 - 0.00322508455050905*V606 + 1.62997098133725)+T607*'Exhaust Gas Math'!$D$14)</f>
        <v>998.33825752154189</v>
      </c>
      <c r="W607">
        <f>(353.3116967483*V607^-1.0020802909)*('Exhaust Gas Math'!$E$10/(T607+'Exhaust Gas Math'!$E$10))+(357.4500179626*V607^-1.0038444015 )*(T607/(T607+'Exhaust Gas Math'!$E$10))</f>
        <v>0.34882039408040116</v>
      </c>
      <c r="X607">
        <f t="shared" si="146"/>
        <v>-5.3172297706683072</v>
      </c>
      <c r="Y607">
        <f t="shared" si="147"/>
        <v>92635.06320390437</v>
      </c>
      <c r="Z607">
        <f t="shared" si="148"/>
        <v>92629.745974133708</v>
      </c>
    </row>
    <row r="608" spans="5:26" x14ac:dyDescent="0.2">
      <c r="E608">
        <f t="shared" si="135"/>
        <v>7.5375000000000053E-2</v>
      </c>
      <c r="F608">
        <f t="shared" si="136"/>
        <v>84362.04095278171</v>
      </c>
      <c r="H608">
        <f t="shared" si="149"/>
        <v>7.5375000000000053E-2</v>
      </c>
      <c r="I608">
        <f t="shared" si="137"/>
        <v>18.000000000002728</v>
      </c>
      <c r="J608">
        <f t="shared" si="138"/>
        <v>1.5515084334441105E-3</v>
      </c>
      <c r="K608">
        <f t="shared" si="139"/>
        <v>8.2065426570142108</v>
      </c>
      <c r="L608">
        <f t="shared" si="140"/>
        <v>5.076672695807812E-5</v>
      </c>
      <c r="M608">
        <f>J608/SQRT('Exhaust Gas Math'!$E$14*$B$21*$B$23)</f>
        <v>2.6339313429969939E-5</v>
      </c>
      <c r="N608">
        <f t="shared" si="141"/>
        <v>1.3427107345489048E-3</v>
      </c>
      <c r="O608">
        <f t="shared" si="142"/>
        <v>9.5174269676209563E-6</v>
      </c>
      <c r="P608">
        <f t="shared" si="143"/>
        <v>1</v>
      </c>
      <c r="Q608">
        <f>($B$16/2)*(COS((ACOS((2*'Intake Valve Fxn Scratch'!$B$1)/$B$16-1)/($B$17/2))*(I608-($B$17/2)))+1)*P608</f>
        <v>2.0354552139661875E-3</v>
      </c>
      <c r="R608">
        <f t="shared" si="144"/>
        <v>0.26782305446923521</v>
      </c>
      <c r="S608">
        <f t="shared" si="145"/>
        <v>3.5056201795029423E-6</v>
      </c>
      <c r="T608">
        <f>S608*'Exhaust Gas Math'!$C$14</f>
        <v>4.1531695942867502E-6</v>
      </c>
      <c r="U608">
        <f>(T608/'Exhaust Gas Math'!$B$14)+('Exhaust Gas Math'!$D$10)</f>
        <v>5.8395425490371795E-4</v>
      </c>
      <c r="V608">
        <f>('Exhaust Gas Math'!$E$10*(2.53982214E-12*V607^4 - 0.0000000071629564556*V607^3 + 7.56281407226508E-06*V607^2 - 0.00322508455050905*V607 + 1.62997098133725)*$B$24+T608*'Exhaust Gas Math'!$D$14*$B$23)/('Exhaust Gas Math'!$E$10*(2.53982214E-12*V607^4 - 0.0000000071629564556*V607^3 + 7.56281407226508E-06*V607^2 - 0.00322508455050905*V607 + 1.62997098133725)+T608*'Exhaust Gas Math'!$D$14)</f>
        <v>882.22998644161851</v>
      </c>
      <c r="W608">
        <f>(353.3116967483*V608^-1.0020802909)*('Exhaust Gas Math'!$E$10/(T608+'Exhaust Gas Math'!$E$10))+(357.4500179626*V608^-1.0038444015 )*(T608/(T608+'Exhaust Gas Math'!$E$10))</f>
        <v>0.39482301024072514</v>
      </c>
      <c r="X608">
        <f t="shared" si="146"/>
        <v>-13.295140225367344</v>
      </c>
      <c r="Y608">
        <f t="shared" si="147"/>
        <v>84375.336093007078</v>
      </c>
      <c r="Z608">
        <f t="shared" si="148"/>
        <v>84362.04095278171</v>
      </c>
    </row>
    <row r="609" spans="5:26" x14ac:dyDescent="0.2">
      <c r="E609">
        <f t="shared" si="135"/>
        <v>7.5500000000000053E-2</v>
      </c>
      <c r="F609">
        <f t="shared" si="136"/>
        <v>76129.603912897088</v>
      </c>
      <c r="H609">
        <f t="shared" si="149"/>
        <v>7.5500000000000053E-2</v>
      </c>
      <c r="I609">
        <f t="shared" si="137"/>
        <v>24.000000000002728</v>
      </c>
      <c r="J609">
        <f t="shared" si="138"/>
        <v>2.7406089927301917E-3</v>
      </c>
      <c r="K609">
        <f t="shared" si="139"/>
        <v>10.801676517253695</v>
      </c>
      <c r="L609">
        <f t="shared" si="140"/>
        <v>5.9195331451185581E-5</v>
      </c>
      <c r="M609">
        <f>J609/SQRT('Exhaust Gas Math'!$E$14*$B$21*$B$23)</f>
        <v>4.6526179099312673E-5</v>
      </c>
      <c r="N609">
        <f t="shared" si="141"/>
        <v>2.2601711314950389E-3</v>
      </c>
      <c r="O609">
        <f t="shared" si="142"/>
        <v>1.6020586657152229E-5</v>
      </c>
      <c r="P609">
        <f t="shared" si="143"/>
        <v>1</v>
      </c>
      <c r="Q609">
        <f>($B$16/2)*(COS((ACOS((2*'Intake Valve Fxn Scratch'!$B$1)/$B$16-1)/($B$17/2))*(I609-($B$17/2)))+1)*P609</f>
        <v>2.4338570724149531E-3</v>
      </c>
      <c r="R609">
        <f t="shared" si="144"/>
        <v>0.32024435163354648</v>
      </c>
      <c r="S609">
        <f t="shared" si="145"/>
        <v>6.7142822464954181E-6</v>
      </c>
      <c r="T609">
        <f>S609*'Exhaust Gas Math'!$C$14</f>
        <v>7.9545277142824882E-6</v>
      </c>
      <c r="U609">
        <f>(T609/'Exhaust Gas Math'!$B$14)+('Exhaust Gas Math'!$D$10)</f>
        <v>7.1517131116867266E-4</v>
      </c>
      <c r="V609">
        <f>('Exhaust Gas Math'!$E$10*(2.53982214E-12*V608^4 - 0.0000000071629564556*V608^3 + 7.56281407226508E-06*V608^2 - 0.00322508455050905*V608 + 1.62997098133725)*$B$24+T609*'Exhaust Gas Math'!$D$14*$B$23)/('Exhaust Gas Math'!$E$10*(2.53982214E-12*V608^4 - 0.0000000071629564556*V608^3 + 7.56281407226508E-06*V608^2 - 0.00322508455050905*V608 + 1.62997098133725)+T609*'Exhaust Gas Math'!$D$14)</f>
        <v>758.14075178047403</v>
      </c>
      <c r="W609">
        <f>(353.3116967483*V609^-1.0020802909)*('Exhaust Gas Math'!$E$10/(T609+'Exhaust Gas Math'!$E$10))+(357.4500179626*V609^-1.0038444015 )*(T609/(T609+'Exhaust Gas Math'!$E$10))</f>
        <v>0.45962781999608437</v>
      </c>
      <c r="X609">
        <f t="shared" si="146"/>
        <v>-26.813817306993336</v>
      </c>
      <c r="Y609">
        <f t="shared" si="147"/>
        <v>76156.417730204077</v>
      </c>
      <c r="Z609">
        <f t="shared" si="148"/>
        <v>76129.603912897088</v>
      </c>
    </row>
    <row r="610" spans="5:26" x14ac:dyDescent="0.2">
      <c r="E610">
        <f t="shared" si="135"/>
        <v>7.5625000000000053E-2</v>
      </c>
      <c r="F610">
        <f t="shared" si="136"/>
        <v>69343.442469077883</v>
      </c>
      <c r="H610">
        <f t="shared" si="149"/>
        <v>7.5625000000000053E-2</v>
      </c>
      <c r="I610">
        <f t="shared" si="137"/>
        <v>30.000000000002728</v>
      </c>
      <c r="J610">
        <f t="shared" si="138"/>
        <v>4.2469947000340902E-3</v>
      </c>
      <c r="K610">
        <f t="shared" si="139"/>
        <v>13.278464949174015</v>
      </c>
      <c r="L610">
        <f t="shared" si="140"/>
        <v>6.9872922376344531E-5</v>
      </c>
      <c r="M610">
        <f>J610/SQRT('Exhaust Gas Math'!$E$14*$B$21*$B$23)</f>
        <v>7.2099462773335076E-5</v>
      </c>
      <c r="N610">
        <f t="shared" si="141"/>
        <v>3.3402709601277024E-3</v>
      </c>
      <c r="O610">
        <f t="shared" si="142"/>
        <v>2.367657016294051E-5</v>
      </c>
      <c r="P610">
        <f t="shared" si="143"/>
        <v>1</v>
      </c>
      <c r="Q610">
        <f>($B$16/2)*(COS((ACOS((2*'Intake Valve Fxn Scratch'!$B$1)/$B$16-1)/($B$17/2))*(I610-($B$17/2)))+1)*P610</f>
        <v>2.8503567233606826E-3</v>
      </c>
      <c r="R610">
        <f t="shared" si="144"/>
        <v>0.37504693728430033</v>
      </c>
      <c r="S610">
        <f t="shared" si="145"/>
        <v>1.1138176073140281E-5</v>
      </c>
      <c r="T610">
        <f>S610*'Exhaust Gas Math'!$C$14</f>
        <v>1.3195592173176438E-5</v>
      </c>
      <c r="U610">
        <f>(T610/'Exhaust Gas Math'!$B$14)+('Exhaust Gas Math'!$D$10)</f>
        <v>8.9608482372973406E-4</v>
      </c>
      <c r="V610">
        <f>('Exhaust Gas Math'!$E$10*(2.53982214E-12*V609^4 - 0.0000000071629564556*V609^3 + 7.56281407226508E-06*V609^2 - 0.00322508455050905*V609 + 1.62997098133725)*$B$24+T610*'Exhaust Gas Math'!$D$14*$B$23)/('Exhaust Gas Math'!$E$10*(2.53982214E-12*V609^4 - 0.0000000071629564556*V609^3 + 7.56281407226508E-06*V609^2 - 0.00322508455050905*V609 + 1.62997098133725)+T610*'Exhaust Gas Math'!$D$14)</f>
        <v>650.76896437256346</v>
      </c>
      <c r="W610">
        <f>(353.3116967483*V610^-1.0020802909)*('Exhaust Gas Math'!$E$10/(T610+'Exhaust Gas Math'!$E$10))+(357.4500179626*V610^-1.0038444015 )*(T610/(T610+'Exhaust Gas Math'!$E$10))</f>
        <v>0.53571771431554516</v>
      </c>
      <c r="X610">
        <f t="shared" si="146"/>
        <v>-47.228239245295185</v>
      </c>
      <c r="Y610">
        <f t="shared" si="147"/>
        <v>69390.670708323174</v>
      </c>
      <c r="Z610">
        <f t="shared" si="148"/>
        <v>69343.442469077883</v>
      </c>
    </row>
    <row r="611" spans="5:26" x14ac:dyDescent="0.2">
      <c r="E611">
        <f t="shared" si="135"/>
        <v>7.5750000000000053E-2</v>
      </c>
      <c r="F611">
        <f t="shared" si="136"/>
        <v>64314.333579039434</v>
      </c>
      <c r="H611">
        <f t="shared" si="149"/>
        <v>7.5750000000000053E-2</v>
      </c>
      <c r="I611">
        <f t="shared" si="137"/>
        <v>36.000000000002728</v>
      </c>
      <c r="J611">
        <f t="shared" si="138"/>
        <v>6.0541612783151129E-3</v>
      </c>
      <c r="K611">
        <f t="shared" si="139"/>
        <v>15.609771740413752</v>
      </c>
      <c r="L611">
        <f t="shared" si="140"/>
        <v>8.2682513812949401E-5</v>
      </c>
      <c r="M611">
        <f>J611/SQRT('Exhaust Gas Math'!$E$14*$B$21*$B$23)</f>
        <v>1.0277897820455095E-4</v>
      </c>
      <c r="N611">
        <f t="shared" si="141"/>
        <v>4.5467954922466941E-3</v>
      </c>
      <c r="O611">
        <f t="shared" si="142"/>
        <v>3.2228679581313014E-5</v>
      </c>
      <c r="P611">
        <f t="shared" si="143"/>
        <v>1</v>
      </c>
      <c r="Q611">
        <f>($B$16/2)*(COS((ACOS((2*'Intake Valve Fxn Scratch'!$B$1)/$B$16-1)/($B$17/2))*(I611-($B$17/2)))+1)*P611</f>
        <v>3.2794366443643455E-3</v>
      </c>
      <c r="R611">
        <f t="shared" si="144"/>
        <v>0.43150482162688758</v>
      </c>
      <c r="S611">
        <f t="shared" si="145"/>
        <v>1.6823785003655779E-5</v>
      </c>
      <c r="T611">
        <f>S611*'Exhaust Gas Math'!$C$14</f>
        <v>1.9931432602578085E-5</v>
      </c>
      <c r="U611">
        <f>(T611/'Exhaust Gas Math'!$B$14)+('Exhaust Gas Math'!$D$10)</f>
        <v>1.1285957118692457E-3</v>
      </c>
      <c r="V611">
        <f>('Exhaust Gas Math'!$E$10*(2.53982214E-12*V610^4 - 0.0000000071629564556*V610^3 + 7.56281407226508E-06*V610^2 - 0.00322508455050905*V610 + 1.62997098133725)*$B$24+T611*'Exhaust Gas Math'!$D$14*$B$23)/('Exhaust Gas Math'!$E$10*(2.53982214E-12*V610^4 - 0.0000000071629564556*V610^3 + 7.56281407226508E-06*V610^2 - 0.00322508455050905*V610 + 1.62997098133725)+T611*'Exhaust Gas Math'!$D$14)</f>
        <v>567.35448167774507</v>
      </c>
      <c r="W611">
        <f>(353.3116967483*V611^-1.0020802909)*('Exhaust Gas Math'!$E$10/(T611+'Exhaust Gas Math'!$E$10))+(357.4500179626*V611^-1.0038444015 )*(T611/(T611+'Exhaust Gas Math'!$E$10))</f>
        <v>0.61477326966790424</v>
      </c>
      <c r="X611">
        <f t="shared" si="146"/>
        <v>-74.89935631954107</v>
      </c>
      <c r="Y611">
        <f t="shared" si="147"/>
        <v>64389.232935358974</v>
      </c>
      <c r="Z611">
        <f t="shared" si="148"/>
        <v>64314.333579039434</v>
      </c>
    </row>
    <row r="612" spans="5:26" x14ac:dyDescent="0.2">
      <c r="E612">
        <f t="shared" si="135"/>
        <v>7.5875000000000054E-2</v>
      </c>
      <c r="F612">
        <f t="shared" si="136"/>
        <v>60872.220055863676</v>
      </c>
      <c r="H612">
        <f t="shared" si="149"/>
        <v>7.5875000000000054E-2</v>
      </c>
      <c r="I612">
        <f t="shared" si="137"/>
        <v>42.000000000002728</v>
      </c>
      <c r="J612">
        <f t="shared" si="138"/>
        <v>8.1423090323676922E-3</v>
      </c>
      <c r="K612">
        <f t="shared" si="139"/>
        <v>17.770054605910776</v>
      </c>
      <c r="L612">
        <f t="shared" si="140"/>
        <v>9.7483761196641406E-5</v>
      </c>
      <c r="M612">
        <f>J612/SQRT('Exhaust Gas Math'!$E$14*$B$21*$B$23)</f>
        <v>1.3822859420179454E-4</v>
      </c>
      <c r="N612">
        <f t="shared" si="141"/>
        <v>5.8492450478069141E-3</v>
      </c>
      <c r="O612">
        <f t="shared" si="142"/>
        <v>4.146072651822776E-5</v>
      </c>
      <c r="P612">
        <f t="shared" si="143"/>
        <v>1</v>
      </c>
      <c r="Q612">
        <f>($B$16/2)*(COS((ACOS((2*'Intake Valve Fxn Scratch'!$B$1)/$B$16-1)/($B$17/2))*(I612-($B$17/2)))+1)*P612</f>
        <v>3.7154126575715319E-3</v>
      </c>
      <c r="R612">
        <f t="shared" si="144"/>
        <v>0.48887008652256997</v>
      </c>
      <c r="S612">
        <f t="shared" si="145"/>
        <v>2.3777382540975889E-5</v>
      </c>
      <c r="T612">
        <f>S612*'Exhaust Gas Math'!$C$14</f>
        <v>2.8169481331234104E-5</v>
      </c>
      <c r="U612">
        <f>(T612/'Exhaust Gas Math'!$B$14)+('Exhaust Gas Math'!$D$10)</f>
        <v>1.4129605281846069E-3</v>
      </c>
      <c r="V612">
        <f>('Exhaust Gas Math'!$E$10*(2.53982214E-12*V611^4 - 0.0000000071629564556*V611^3 + 7.56281407226508E-06*V611^2 - 0.00322508455050905*V611 + 1.62997098133725)*$B$24+T612*'Exhaust Gas Math'!$D$14*$B$23)/('Exhaust Gas Math'!$E$10*(2.53982214E-12*V611^4 - 0.0000000071629564556*V611^3 + 7.56281407226508E-06*V611^2 - 0.00322508455050905*V611 + 1.62997098133725)+T612*'Exhaust Gas Math'!$D$14)</f>
        <v>506.01506354647938</v>
      </c>
      <c r="W612">
        <f>(353.3116967483*V612^-1.0020802909)*('Exhaust Gas Math'!$E$10/(T612+'Exhaust Gas Math'!$E$10))+(357.4500179626*V612^-1.0038444015 )*(T612/(T612+'Exhaust Gas Math'!$E$10))</f>
        <v>0.68958888908532645</v>
      </c>
      <c r="X612">
        <f t="shared" si="146"/>
        <v>-108.87741079868758</v>
      </c>
      <c r="Y612">
        <f t="shared" si="147"/>
        <v>60981.097466662366</v>
      </c>
      <c r="Z612">
        <f t="shared" si="148"/>
        <v>60872.220055863676</v>
      </c>
    </row>
    <row r="613" spans="5:26" x14ac:dyDescent="0.2">
      <c r="E613">
        <f t="shared" si="135"/>
        <v>7.6000000000000054E-2</v>
      </c>
      <c r="F613">
        <f t="shared" si="136"/>
        <v>58681.168892019028</v>
      </c>
      <c r="H613">
        <f t="shared" si="149"/>
        <v>7.6000000000000054E-2</v>
      </c>
      <c r="I613">
        <f t="shared" si="137"/>
        <v>48.000000000002728</v>
      </c>
      <c r="J613">
        <f t="shared" si="138"/>
        <v>1.0488559778425253E-2</v>
      </c>
      <c r="K613">
        <f t="shared" si="139"/>
        <v>19.735645034522317</v>
      </c>
      <c r="L613">
        <f t="shared" si="140"/>
        <v>1.141144989637235E-4</v>
      </c>
      <c r="M613">
        <f>J613/SQRT('Exhaust Gas Math'!$E$14*$B$21*$B$23)</f>
        <v>1.7805991735388816E-4</v>
      </c>
      <c r="N613">
        <f t="shared" si="141"/>
        <v>7.2230121595133479E-3</v>
      </c>
      <c r="O613">
        <f t="shared" si="142"/>
        <v>5.119828787061996E-5</v>
      </c>
      <c r="P613">
        <f t="shared" si="143"/>
        <v>1</v>
      </c>
      <c r="Q613">
        <f>($B$16/2)*(COS((ACOS((2*'Intake Valve Fxn Scratch'!$B$1)/$B$16-1)/($B$17/2))*(I613-($B$17/2)))+1)*P613</f>
        <v>4.1525092300849428E-3</v>
      </c>
      <c r="R613">
        <f t="shared" si="144"/>
        <v>0.54638279343222929</v>
      </c>
      <c r="S613">
        <f t="shared" si="145"/>
        <v>3.197457825222919E-5</v>
      </c>
      <c r="T613">
        <f>S613*'Exhaust Gas Math'!$C$14</f>
        <v>3.7880842586355034E-5</v>
      </c>
      <c r="U613">
        <f>(T613/'Exhaust Gas Math'!$B$14)+('Exhaust Gas Math'!$D$10)</f>
        <v>1.7481818348853639E-3</v>
      </c>
      <c r="V613">
        <f>('Exhaust Gas Math'!$E$10*(2.53982214E-12*V612^4 - 0.0000000071629564556*V612^3 + 7.56281407226508E-06*V612^2 - 0.00322508455050905*V612 + 1.62997098133725)*$B$24+T613*'Exhaust Gas Math'!$D$14*$B$23)/('Exhaust Gas Math'!$E$10*(2.53982214E-12*V612^4 - 0.0000000071629564556*V612^3 + 7.56281407226508E-06*V612^2 - 0.00322508455050905*V612 + 1.62997098133725)+T613*'Exhaust Gas Math'!$D$14)</f>
        <v>461.8563369181814</v>
      </c>
      <c r="W613">
        <f>(353.3116967483*V613^-1.0020802909)*('Exhaust Gas Math'!$E$10/(T613+'Exhaust Gas Math'!$E$10))+(357.4500179626*V613^-1.0038444015 )*(T613/(T613+'Exhaust Gas Math'!$E$10))</f>
        <v>0.75578869281181149</v>
      </c>
      <c r="X613">
        <f t="shared" si="146"/>
        <v>-147.18821728403861</v>
      </c>
      <c r="Y613">
        <f t="shared" si="147"/>
        <v>58828.35710930307</v>
      </c>
      <c r="Z613">
        <f t="shared" si="148"/>
        <v>58681.168892019028</v>
      </c>
    </row>
    <row r="614" spans="5:26" x14ac:dyDescent="0.2">
      <c r="E614">
        <f t="shared" si="135"/>
        <v>7.6125000000000054E-2</v>
      </c>
      <c r="F614">
        <f t="shared" si="136"/>
        <v>57387.442106003444</v>
      </c>
      <c r="H614">
        <f t="shared" si="149"/>
        <v>7.6125000000000054E-2</v>
      </c>
      <c r="I614">
        <f t="shared" si="137"/>
        <v>54.000000000002728</v>
      </c>
      <c r="J614">
        <f t="shared" si="138"/>
        <v>1.3067207502329765E-2</v>
      </c>
      <c r="K614">
        <f t="shared" si="139"/>
        <v>21.485007606186542</v>
      </c>
      <c r="L614">
        <f t="shared" si="140"/>
        <v>1.3239251727101612E-4</v>
      </c>
      <c r="M614">
        <f>J614/SQRT('Exhaust Gas Math'!$E$14*$B$21*$B$23)</f>
        <v>2.2183654734914251E-4</v>
      </c>
      <c r="N614">
        <f t="shared" si="141"/>
        <v>8.6492854861372377E-3</v>
      </c>
      <c r="O614">
        <f t="shared" si="142"/>
        <v>6.1308024742999333E-5</v>
      </c>
      <c r="P614">
        <f t="shared" si="143"/>
        <v>1</v>
      </c>
      <c r="Q614">
        <f>($B$16/2)*(COS((ACOS((2*'Intake Valve Fxn Scratch'!$B$1)/$B$16-1)/($B$17/2))*(I614-($B$17/2)))+1)*P614</f>
        <v>4.5849359845503857E-3</v>
      </c>
      <c r="R614">
        <f t="shared" si="144"/>
        <v>0.60328105059873494</v>
      </c>
      <c r="S614">
        <f t="shared" si="145"/>
        <v>4.1371327099722783E-5</v>
      </c>
      <c r="T614">
        <f>S614*'Exhaust Gas Math'!$C$14</f>
        <v>4.9013335440755752E-5</v>
      </c>
      <c r="U614">
        <f>(T614/'Exhaust Gas Math'!$B$14)+('Exhaust Gas Math'!$D$10)</f>
        <v>2.1324584263386162E-3</v>
      </c>
      <c r="V614">
        <f>('Exhaust Gas Math'!$E$10*(2.53982214E-12*V613^4 - 0.0000000071629564556*V613^3 + 7.56281407226508E-06*V613^2 - 0.00322508455050905*V613 + 1.62997098133725)*$B$24+T614*'Exhaust Gas Math'!$D$14*$B$23)/('Exhaust Gas Math'!$E$10*(2.53982214E-12*V613^4 - 0.0000000071629564556*V613^3 + 7.56281407226508E-06*V613^2 - 0.00322508455050905*V613 + 1.62997098133725)+T614*'Exhaust Gas Math'!$D$14)</f>
        <v>429.91438624876815</v>
      </c>
      <c r="W614">
        <f>(353.3116967483*V614^-1.0020802909)*('Exhaust Gas Math'!$E$10/(T614+'Exhaust Gas Math'!$E$10))+(357.4500179626*V614^-1.0038444015 )*(T614/(T614+'Exhaust Gas Math'!$E$10))</f>
        <v>0.81217477711687502</v>
      </c>
      <c r="X614">
        <f t="shared" si="146"/>
        <v>-187.45219308992665</v>
      </c>
      <c r="Y614">
        <f t="shared" si="147"/>
        <v>57574.894299093372</v>
      </c>
      <c r="Z614">
        <f t="shared" si="148"/>
        <v>57387.442106003444</v>
      </c>
    </row>
    <row r="615" spans="5:26" x14ac:dyDescent="0.2">
      <c r="E615">
        <f t="shared" si="135"/>
        <v>7.6250000000000054E-2</v>
      </c>
      <c r="F615">
        <f t="shared" si="136"/>
        <v>56715.739906321593</v>
      </c>
      <c r="H615">
        <f t="shared" si="149"/>
        <v>7.6250000000000054E-2</v>
      </c>
      <c r="I615">
        <f t="shared" si="137"/>
        <v>60.000000000002728</v>
      </c>
      <c r="J615">
        <f t="shared" si="138"/>
        <v>1.5850000000001266E-2</v>
      </c>
      <c r="K615">
        <f t="shared" si="139"/>
        <v>22.998975938490492</v>
      </c>
      <c r="L615">
        <f t="shared" si="140"/>
        <v>1.5211755832502234E-4</v>
      </c>
      <c r="M615">
        <f>J615/SQRT('Exhaust Gas Math'!$E$14*$B$21*$B$23)</f>
        <v>2.6907885826847849E-4</v>
      </c>
      <c r="N615">
        <f t="shared" si="141"/>
        <v>1.0114751634538958E-2</v>
      </c>
      <c r="O615">
        <f t="shared" si="142"/>
        <v>7.1695568896818824E-5</v>
      </c>
      <c r="P615">
        <f t="shared" si="143"/>
        <v>1</v>
      </c>
      <c r="Q615">
        <f>($B$16/2)*(COS((ACOS((2*'Intake Valve Fxn Scratch'!$B$1)/$B$16-1)/($B$17/2))*(I615-($B$17/2)))+1)*P615</f>
        <v>5.0069644063926791E-3</v>
      </c>
      <c r="R615">
        <f t="shared" si="144"/>
        <v>0.65881110610429983</v>
      </c>
      <c r="S615">
        <f t="shared" si="145"/>
        <v>5.1914998868981375E-5</v>
      </c>
      <c r="T615">
        <f>S615*'Exhaust Gas Math'!$C$14</f>
        <v>6.1504607958029215E-5</v>
      </c>
      <c r="U615">
        <f>(T615/'Exhaust Gas Math'!$B$14)+('Exhaust Gas Math'!$D$10)</f>
        <v>2.5636380092614146E-3</v>
      </c>
      <c r="V615">
        <f>('Exhaust Gas Math'!$E$10*(2.53982214E-12*V614^4 - 0.0000000071629564556*V614^3 + 7.56281407226508E-06*V614^2 - 0.00322508455050905*V614 + 1.62997098133725)*$B$24+T615*'Exhaust Gas Math'!$D$14*$B$23)/('Exhaust Gas Math'!$E$10*(2.53982214E-12*V614^4 - 0.0000000071629564556*V614^3 + 7.56281407226508E-06*V614^2 - 0.00322508455050905*V614 + 1.62997098133725)+T615*'Exhaust Gas Math'!$D$14)</f>
        <v>406.37708618462989</v>
      </c>
      <c r="W615">
        <f>(353.3116967483*V615^-1.0020802909)*('Exhaust Gas Math'!$E$10/(T615+'Exhaust Gas Math'!$E$10))+(357.4500179626*V615^-1.0038444015 )*(T615/(T615+'Exhaust Gas Math'!$E$10))</f>
        <v>0.85941284866430268</v>
      </c>
      <c r="X615">
        <f t="shared" si="146"/>
        <v>-227.29445681510288</v>
      </c>
      <c r="Y615">
        <f t="shared" si="147"/>
        <v>56943.034363136692</v>
      </c>
      <c r="Z615">
        <f t="shared" si="148"/>
        <v>56715.739906321593</v>
      </c>
    </row>
    <row r="616" spans="5:26" x14ac:dyDescent="0.2">
      <c r="E616">
        <f t="shared" si="135"/>
        <v>7.6375000000000054E-2</v>
      </c>
      <c r="F616">
        <f t="shared" si="136"/>
        <v>56485.693218609929</v>
      </c>
      <c r="H616">
        <f t="shared" si="149"/>
        <v>7.6375000000000054E-2</v>
      </c>
      <c r="I616">
        <f t="shared" si="137"/>
        <v>66.000000000002728</v>
      </c>
      <c r="J616">
        <f t="shared" si="138"/>
        <v>1.8806448414498484E-2</v>
      </c>
      <c r="K616">
        <f t="shared" si="139"/>
        <v>24.260962677567214</v>
      </c>
      <c r="L616">
        <f t="shared" si="140"/>
        <v>1.730735104482242E-4</v>
      </c>
      <c r="M616">
        <f>J616/SQRT('Exhaust Gas Math'!$E$14*$B$21*$B$23)</f>
        <v>3.1926925346737443E-4</v>
      </c>
      <c r="N616">
        <f t="shared" si="141"/>
        <v>1.1611157153119878E-2</v>
      </c>
      <c r="O616">
        <f t="shared" si="142"/>
        <v>8.2302418064389963E-5</v>
      </c>
      <c r="P616">
        <f t="shared" si="143"/>
        <v>1</v>
      </c>
      <c r="Q616">
        <f>($B$16/2)*(COS((ACOS((2*'Intake Valve Fxn Scratch'!$B$1)/$B$16-1)/($B$17/2))*(I616-($B$17/2)))+1)*P616</f>
        <v>5.4130037315328217E-3</v>
      </c>
      <c r="R616">
        <f t="shared" si="144"/>
        <v>0.7122373330964239</v>
      </c>
      <c r="S616">
        <f t="shared" si="145"/>
        <v>6.3554361799804615E-5</v>
      </c>
      <c r="T616">
        <f>S616*'Exhaust Gas Math'!$C$14</f>
        <v>7.5293964975028553E-5</v>
      </c>
      <c r="U616">
        <f>(T616/'Exhaust Gas Math'!$B$14)+('Exhaust Gas Math'!$D$10)</f>
        <v>3.0396254796445465E-3</v>
      </c>
      <c r="V616">
        <f>('Exhaust Gas Math'!$E$10*(2.53982214E-12*V615^4 - 0.0000000071629564556*V615^3 + 7.56281407226508E-06*V615^2 - 0.00322508455050905*V615 + 1.62997098133725)*$B$24+T616*'Exhaust Gas Math'!$D$14*$B$23)/('Exhaust Gas Math'!$E$10*(2.53982214E-12*V615^4 - 0.0000000071629564556*V615^3 + 7.56281407226508E-06*V615^2 - 0.00322508455050905*V615 + 1.62997098133725)+T616*'Exhaust Gas Math'!$D$14)</f>
        <v>388.6368356550941</v>
      </c>
      <c r="W616">
        <f>(353.3116967483*V616^-1.0020802909)*('Exhaust Gas Math'!$E$10/(T616+'Exhaust Gas Math'!$E$10))+(357.4500179626*V616^-1.0038444015 )*(T616/(T616+'Exhaust Gas Math'!$E$10))</f>
        <v>0.89880851771818848</v>
      </c>
      <c r="X616">
        <f t="shared" si="146"/>
        <v>-264.51678967324392</v>
      </c>
      <c r="Y616">
        <f t="shared" si="147"/>
        <v>56750.210008283175</v>
      </c>
      <c r="Z616">
        <f t="shared" si="148"/>
        <v>56485.693218609929</v>
      </c>
    </row>
    <row r="617" spans="5:26" x14ac:dyDescent="0.2">
      <c r="E617">
        <f t="shared" si="135"/>
        <v>7.6500000000000054E-2</v>
      </c>
      <c r="F617">
        <f t="shared" si="136"/>
        <v>56589.987553400497</v>
      </c>
      <c r="H617">
        <f t="shared" si="149"/>
        <v>7.6500000000000054E-2</v>
      </c>
      <c r="I617">
        <f t="shared" si="137"/>
        <v>72.000000000002728</v>
      </c>
      <c r="J617">
        <f t="shared" si="138"/>
        <v>2.1904161278315591E-2</v>
      </c>
      <c r="K617">
        <f t="shared" si="139"/>
        <v>25.257141232615673</v>
      </c>
      <c r="L617">
        <f t="shared" si="140"/>
        <v>1.9503077584384501E-4</v>
      </c>
      <c r="M617">
        <f>J617/SQRT('Exhaust Gas Math'!$E$14*$B$21*$B$23)</f>
        <v>3.7185783647301603E-4</v>
      </c>
      <c r="N617">
        <f t="shared" si="141"/>
        <v>1.3134781388512269E-2</v>
      </c>
      <c r="O617">
        <f t="shared" si="142"/>
        <v>9.3102199441959805E-5</v>
      </c>
      <c r="P617">
        <f t="shared" si="143"/>
        <v>1</v>
      </c>
      <c r="Q617">
        <f>($B$16/2)*(COS((ACOS((2*'Intake Valve Fxn Scratch'!$B$1)/$B$16-1)/($B$17/2))*(I617-($B$17/2)))+1)*P617</f>
        <v>5.7976750092742103E-3</v>
      </c>
      <c r="R617">
        <f t="shared" si="144"/>
        <v>0.76285197490450141</v>
      </c>
      <c r="S617">
        <f t="shared" si="145"/>
        <v>7.6247626066709777E-5</v>
      </c>
      <c r="T617">
        <f>S617*'Exhaust Gas Math'!$C$14</f>
        <v>9.033189735395266E-5</v>
      </c>
      <c r="U617">
        <f>(T617/'Exhaust Gas Math'!$B$14)+('Exhaust Gas Math'!$D$10)</f>
        <v>3.558711857929811E-3</v>
      </c>
      <c r="V617">
        <f>('Exhaust Gas Math'!$E$10*(2.53982214E-12*V616^4 - 0.0000000071629564556*V616^3 + 7.56281407226508E-06*V616^2 - 0.00322508455050905*V616 + 1.62997098133725)*$B$24+T617*'Exhaust Gas Math'!$D$14*$B$23)/('Exhaust Gas Math'!$E$10*(2.53982214E-12*V616^4 - 0.0000000071629564556*V616^3 + 7.56281407226508E-06*V616^2 - 0.00322508455050905*V616 + 1.62997098133725)+T617*'Exhaust Gas Math'!$D$14)</f>
        <v>374.96490173823378</v>
      </c>
      <c r="W617">
        <f>(353.3116967483*V617^-1.0020802909)*('Exhaust Gas Math'!$E$10/(T617+'Exhaust Gas Math'!$E$10))+(357.4500179626*V617^-1.0038444015 )*(T617/(T617+'Exhaust Gas Math'!$E$10))</f>
        <v>0.93172005993387885</v>
      </c>
      <c r="X617">
        <f t="shared" si="146"/>
        <v>-297.18291326279257</v>
      </c>
      <c r="Y617">
        <f t="shared" si="147"/>
        <v>56887.170466663287</v>
      </c>
      <c r="Z617">
        <f t="shared" si="148"/>
        <v>56589.987553400497</v>
      </c>
    </row>
    <row r="618" spans="5:26" x14ac:dyDescent="0.2">
      <c r="E618">
        <f t="shared" si="135"/>
        <v>7.6625000000000054E-2</v>
      </c>
      <c r="F618">
        <f t="shared" si="136"/>
        <v>56969.761239471911</v>
      </c>
      <c r="H618">
        <f t="shared" si="149"/>
        <v>7.6625000000000054E-2</v>
      </c>
      <c r="I618">
        <f t="shared" si="137"/>
        <v>78.000000000002728</v>
      </c>
      <c r="J618">
        <f t="shared" si="138"/>
        <v>2.5109199401078509E-2</v>
      </c>
      <c r="K618">
        <f t="shared" si="139"/>
        <v>25.976597262922997</v>
      </c>
      <c r="L618">
        <f t="shared" si="140"/>
        <v>2.1774878611735717E-4</v>
      </c>
      <c r="M618">
        <f>J618/SQRT('Exhaust Gas Math'!$E$14*$B$21*$B$23)</f>
        <v>4.2626843576512488E-4</v>
      </c>
      <c r="N618">
        <f t="shared" si="141"/>
        <v>1.4685858367121111E-2</v>
      </c>
      <c r="O618">
        <f t="shared" si="142"/>
        <v>1.0409657185980402E-4</v>
      </c>
      <c r="P618">
        <f t="shared" si="143"/>
        <v>1</v>
      </c>
      <c r="Q618">
        <f>($B$16/2)*(COS((ACOS((2*'Intake Valve Fxn Scratch'!$B$1)/$B$16-1)/($B$17/2))*(I618-($B$17/2)))+1)*P618</f>
        <v>6.1558823592199026E-3</v>
      </c>
      <c r="R618">
        <f t="shared" si="144"/>
        <v>0.80998452094998719</v>
      </c>
      <c r="S618">
        <f t="shared" si="145"/>
        <v>8.9967977842772101E-5</v>
      </c>
      <c r="T618">
        <f>S618*'Exhaust Gas Math'!$C$14</f>
        <v>1.0658663828465434E-4</v>
      </c>
      <c r="U618">
        <f>(T618/'Exhaust Gas Math'!$B$14)+('Exhaust Gas Math'!$D$10)</f>
        <v>4.1198006025173735E-3</v>
      </c>
      <c r="V618">
        <f>('Exhaust Gas Math'!$E$10*(2.53982214E-12*V617^4 - 0.0000000071629564556*V617^3 + 7.56281407226508E-06*V617^2 - 0.00322508455050905*V617 + 1.62997098133725)*$B$24+T618*'Exhaust Gas Math'!$D$14*$B$23)/('Exhaust Gas Math'!$E$10*(2.53982214E-12*V617^4 - 0.0000000071629564556*V617^3 + 7.56281407226508E-06*V617^2 - 0.00322508455050905*V617 + 1.62997098133725)+T618*'Exhaust Gas Math'!$D$14)</f>
        <v>364.20877236267023</v>
      </c>
      <c r="W618">
        <f>(353.3116967483*V618^-1.0020802909)*('Exhaust Gas Math'!$E$10/(T618+'Exhaust Gas Math'!$E$10))+(357.4500179626*V618^-1.0038444015 )*(T618/(T618+'Exhaust Gas Math'!$E$10))</f>
        <v>0.95935385943045226</v>
      </c>
      <c r="X618">
        <f t="shared" si="146"/>
        <v>-323.6781280413029</v>
      </c>
      <c r="Y618">
        <f t="shared" si="147"/>
        <v>57293.439367513216</v>
      </c>
      <c r="Z618">
        <f t="shared" si="148"/>
        <v>56969.761239471911</v>
      </c>
    </row>
    <row r="619" spans="5:26" x14ac:dyDescent="0.2">
      <c r="E619">
        <f t="shared" si="135"/>
        <v>7.6750000000000054E-2</v>
      </c>
      <c r="F619">
        <f t="shared" si="136"/>
        <v>57596.726316007407</v>
      </c>
      <c r="H619">
        <f t="shared" si="149"/>
        <v>7.6750000000000054E-2</v>
      </c>
      <c r="I619">
        <f t="shared" si="137"/>
        <v>84.000000000002728</v>
      </c>
      <c r="J619">
        <f t="shared" si="138"/>
        <v>2.838644771441691E-2</v>
      </c>
      <c r="K619">
        <f t="shared" si="139"/>
        <v>26.411448257665285</v>
      </c>
      <c r="L619">
        <f t="shared" si="140"/>
        <v>2.4097863799415478E-4</v>
      </c>
      <c r="M619">
        <f>J619/SQRT('Exhaust Gas Math'!$E$14*$B$21*$B$23)</f>
        <v>4.8190491743170679E-4</v>
      </c>
      <c r="N619">
        <f t="shared" si="141"/>
        <v>1.6267973594252895E-2</v>
      </c>
      <c r="O619">
        <f t="shared" si="142"/>
        <v>1.1531095016269779E-4</v>
      </c>
      <c r="P619">
        <f t="shared" si="143"/>
        <v>1</v>
      </c>
      <c r="Q619">
        <f>($B$16/2)*(COS((ACOS((2*'Intake Valve Fxn Scratch'!$B$1)/$B$16-1)/($B$17/2))*(I619-($B$17/2)))+1)*P619</f>
        <v>6.4828804782546016E-3</v>
      </c>
      <c r="R619">
        <f t="shared" si="144"/>
        <v>0.85301058924402651</v>
      </c>
      <c r="S619">
        <f t="shared" si="145"/>
        <v>1.0470628854911538E-4</v>
      </c>
      <c r="T619">
        <f>S619*'Exhaust Gas Math'!$C$14</f>
        <v>1.2404737297993864E-4</v>
      </c>
      <c r="U619">
        <f>(T619/'Exhaust Gas Math'!$B$14)+('Exhaust Gas Math'!$D$10)</f>
        <v>4.7225184035282223E-3</v>
      </c>
      <c r="V619">
        <f>('Exhaust Gas Math'!$E$10*(2.53982214E-12*V618^4 - 0.0000000071629564556*V618^3 + 7.56281407226508E-06*V618^2 - 0.00322508455050905*V618 + 1.62997098133725)*$B$24+T619*'Exhaust Gas Math'!$D$14*$B$23)/('Exhaust Gas Math'!$E$10*(2.53982214E-12*V618^4 - 0.0000000071629564556*V618^3 + 7.56281407226508E-06*V618^2 - 0.00322508455050905*V618 + 1.62997098133725)+T619*'Exhaust Gas Math'!$D$14)</f>
        <v>355.58664564492386</v>
      </c>
      <c r="W619">
        <f>(353.3116967483*V619^-1.0020802909)*('Exhaust Gas Math'!$E$10/(T619+'Exhaust Gas Math'!$E$10))+(357.4500179626*V619^-1.0038444015 )*(T619/(T619+'Exhaust Gas Math'!$E$10))</f>
        <v>0.98271548954046639</v>
      </c>
      <c r="X619">
        <f t="shared" si="146"/>
        <v>-342.75376822927547</v>
      </c>
      <c r="Y619">
        <f t="shared" si="147"/>
        <v>57939.480084236682</v>
      </c>
      <c r="Z619">
        <f t="shared" si="148"/>
        <v>57596.726316007407</v>
      </c>
    </row>
    <row r="620" spans="5:26" x14ac:dyDescent="0.2">
      <c r="E620">
        <f t="shared" si="135"/>
        <v>7.6875000000000054E-2</v>
      </c>
      <c r="F620">
        <f t="shared" si="136"/>
        <v>58461.386390703265</v>
      </c>
      <c r="H620">
        <f t="shared" si="149"/>
        <v>7.6875000000000054E-2</v>
      </c>
      <c r="I620">
        <f t="shared" si="137"/>
        <v>90.000000000002728</v>
      </c>
      <c r="J620">
        <f t="shared" si="138"/>
        <v>3.1700000000001553E-2</v>
      </c>
      <c r="K620">
        <f t="shared" si="139"/>
        <v>26.556929898345718</v>
      </c>
      <c r="L620">
        <f t="shared" si="140"/>
        <v>2.6446582035591663E-4</v>
      </c>
      <c r="M620">
        <f>J620/SQRT('Exhaust Gas Math'!$E$14*$B$21*$B$23)</f>
        <v>5.3815771653694029E-4</v>
      </c>
      <c r="N620">
        <f t="shared" si="141"/>
        <v>1.7887450438388495E-2</v>
      </c>
      <c r="O620">
        <f t="shared" si="142"/>
        <v>1.2679015576761319E-4</v>
      </c>
      <c r="P620">
        <f t="shared" si="143"/>
        <v>1</v>
      </c>
      <c r="Q620">
        <f>($B$16/2)*(COS((ACOS((2*'Intake Valve Fxn Scratch'!$B$1)/$B$16-1)/($B$17/2))*(I620-($B$17/2)))+1)*P620</f>
        <v>6.7743375033018395E-3</v>
      </c>
      <c r="R620">
        <f t="shared" si="144"/>
        <v>0.89136019780287357</v>
      </c>
      <c r="S620">
        <f t="shared" si="145"/>
        <v>1.2047089578597185E-4</v>
      </c>
      <c r="T620">
        <f>S620*'Exhaust Gas Math'!$C$14</f>
        <v>1.4272397914075451E-4</v>
      </c>
      <c r="U620">
        <f>(T620/'Exhaust Gas Math'!$B$14)+('Exhaust Gas Math'!$D$10)</f>
        <v>5.3672062240603547E-3</v>
      </c>
      <c r="V620">
        <f>('Exhaust Gas Math'!$E$10*(2.53982214E-12*V619^4 - 0.0000000071629564556*V619^3 + 7.56281407226508E-06*V619^2 - 0.00322508455050905*V619 + 1.62997098133725)*$B$24+T620*'Exhaust Gas Math'!$D$14*$B$23)/('Exhaust Gas Math'!$E$10*(2.53982214E-12*V619^4 - 0.0000000071629564556*V619^3 + 7.56281407226508E-06*V619^2 - 0.00322508455050905*V619 + 1.62997098133725)+T620*'Exhaust Gas Math'!$D$14)</f>
        <v>348.55789439540257</v>
      </c>
      <c r="W620">
        <f>(353.3116967483*V620^-1.0020802909)*('Exhaust Gas Math'!$E$10/(T620+'Exhaust Gas Math'!$E$10))+(357.4500179626*V620^-1.0038444015 )*(T620/(T620+'Exhaust Gas Math'!$E$10))</f>
        <v>1.0026172215476665</v>
      </c>
      <c r="X620">
        <f t="shared" si="146"/>
        <v>-353.55818742112513</v>
      </c>
      <c r="Y620">
        <f t="shared" si="147"/>
        <v>58814.944578124392</v>
      </c>
      <c r="Z620">
        <f t="shared" si="148"/>
        <v>58461.386390703265</v>
      </c>
    </row>
    <row r="621" spans="5:26" x14ac:dyDescent="0.2">
      <c r="E621">
        <f t="shared" si="135"/>
        <v>7.7000000000000055E-2</v>
      </c>
      <c r="F621">
        <f t="shared" si="136"/>
        <v>59565.331148748694</v>
      </c>
      <c r="H621">
        <f t="shared" si="149"/>
        <v>7.7000000000000055E-2</v>
      </c>
      <c r="I621">
        <f t="shared" si="137"/>
        <v>96.000000000002728</v>
      </c>
      <c r="J621">
        <f t="shared" si="138"/>
        <v>3.5013552285586176E-2</v>
      </c>
      <c r="K621">
        <f t="shared" si="139"/>
        <v>26.411448257665015</v>
      </c>
      <c r="L621">
        <f t="shared" si="140"/>
        <v>2.8795300271767838E-4</v>
      </c>
      <c r="M621">
        <f>J621/SQRT('Exhaust Gas Math'!$E$14*$B$21*$B$23)</f>
        <v>5.9441051564217357E-4</v>
      </c>
      <c r="N621">
        <f t="shared" si="141"/>
        <v>1.9552731033998121E-2</v>
      </c>
      <c r="O621">
        <f t="shared" si="142"/>
        <v>1.3859402836764539E-4</v>
      </c>
      <c r="P621">
        <f t="shared" si="143"/>
        <v>1</v>
      </c>
      <c r="Q621">
        <f>($B$16/2)*(COS((ACOS((2*'Intake Valve Fxn Scratch'!$B$1)/$B$16-1)/($B$17/2))*(I621-($B$17/2)))+1)*P621</f>
        <v>7.0263923970904935E-3</v>
      </c>
      <c r="R621">
        <f t="shared" si="144"/>
        <v>0.92452531540664384</v>
      </c>
      <c r="S621">
        <f t="shared" si="145"/>
        <v>1.3728452260658078E-4</v>
      </c>
      <c r="T621">
        <f>S621*'Exhaust Gas Math'!$C$14</f>
        <v>1.6264337716605294E-4</v>
      </c>
      <c r="U621">
        <f>(T621/'Exhaust Gas Math'!$B$14)+('Exhaust Gas Math'!$D$10)</f>
        <v>6.0547933150268173E-3</v>
      </c>
      <c r="V621">
        <f>('Exhaust Gas Math'!$E$10*(2.53982214E-12*V620^4 - 0.0000000071629564556*V620^3 + 7.56281407226508E-06*V620^2 - 0.00322508455050905*V620 + 1.62997098133725)*$B$24+T621*'Exhaust Gas Math'!$D$14*$B$23)/('Exhaust Gas Math'!$E$10*(2.53982214E-12*V620^4 - 0.0000000071629564556*V620^3 + 7.56281407226508E-06*V620^2 - 0.00322508455050905*V620 + 1.62997098133725)+T621*'Exhaust Gas Math'!$D$14)</f>
        <v>342.74190047657737</v>
      </c>
      <c r="W621">
        <f>(353.3116967483*V621^-1.0020802909)*('Exhaust Gas Math'!$E$10/(T621+'Exhaust Gas Math'!$E$10))+(357.4500179626*V621^-1.0038444015 )*(T621/(T621+'Exhaust Gas Math'!$E$10))</f>
        <v>1.0197038056496759</v>
      </c>
      <c r="X621">
        <f t="shared" si="146"/>
        <v>-355.65463817771638</v>
      </c>
      <c r="Y621">
        <f t="shared" si="147"/>
        <v>59920.985786926409</v>
      </c>
      <c r="Z621">
        <f t="shared" si="148"/>
        <v>59565.331148748694</v>
      </c>
    </row>
    <row r="622" spans="5:26" x14ac:dyDescent="0.2">
      <c r="E622">
        <f t="shared" si="135"/>
        <v>7.7125000000000055E-2</v>
      </c>
      <c r="F622">
        <f t="shared" si="136"/>
        <v>60916.085700398304</v>
      </c>
      <c r="H622">
        <f t="shared" si="149"/>
        <v>7.7125000000000055E-2</v>
      </c>
      <c r="I622">
        <f t="shared" si="137"/>
        <v>102.00000000000273</v>
      </c>
      <c r="J622">
        <f t="shared" si="138"/>
        <v>3.8290800598924528E-2</v>
      </c>
      <c r="K622">
        <f t="shared" si="139"/>
        <v>25.976597262922457</v>
      </c>
      <c r="L622">
        <f t="shared" si="140"/>
        <v>3.1118285459447561E-4</v>
      </c>
      <c r="M622">
        <f>J622/SQRT('Exhaust Gas Math'!$E$14*$B$21*$B$23)</f>
        <v>6.5004699730875461E-4</v>
      </c>
      <c r="N622">
        <f t="shared" si="141"/>
        <v>2.127374862632278E-2</v>
      </c>
      <c r="O622">
        <f t="shared" si="142"/>
        <v>1.5079297697472843E-4</v>
      </c>
      <c r="P622">
        <f t="shared" si="143"/>
        <v>1</v>
      </c>
      <c r="Q622">
        <f>($B$16/2)*(COS((ACOS((2*'Intake Valve Fxn Scratch'!$B$1)/$B$16-1)/($B$17/2))*(I622-($B$17/2)))+1)*P622</f>
        <v>7.2357060967205358E-3</v>
      </c>
      <c r="R622">
        <f t="shared" si="144"/>
        <v>0.95206659167375474</v>
      </c>
      <c r="S622">
        <f t="shared" si="145"/>
        <v>1.551785381619073E-4</v>
      </c>
      <c r="T622">
        <f>S622*'Exhaust Gas Math'!$C$14</f>
        <v>1.8384273063811493E-4</v>
      </c>
      <c r="U622">
        <f>(T622/'Exhaust Gas Math'!$B$14)+('Exhaust Gas Math'!$D$10)</f>
        <v>6.7865625063303035E-3</v>
      </c>
      <c r="V622">
        <f>('Exhaust Gas Math'!$E$10*(2.53982214E-12*V621^4 - 0.0000000071629564556*V621^3 + 7.56281407226508E-06*V621^2 - 0.00322508455050905*V621 + 1.62997098133725)*$B$24+T622*'Exhaust Gas Math'!$D$14*$B$23)/('Exhaust Gas Math'!$E$10*(2.53982214E-12*V621^4 - 0.0000000071629564556*V621^3 + 7.56281407226508E-06*V621^2 - 0.00322508455050905*V621 + 1.62997098133725)+T622*'Exhaust Gas Math'!$D$14)</f>
        <v>337.86639385525308</v>
      </c>
      <c r="W622">
        <f>(353.3116967483*V622^-1.0020802909)*('Exhaust Gas Math'!$E$10/(T622+'Exhaust Gas Math'!$E$10))+(357.4500179626*V622^-1.0038444015 )*(T622/(T622+'Exhaust Gas Math'!$E$10))</f>
        <v>1.0344817825746426</v>
      </c>
      <c r="X622">
        <f t="shared" si="146"/>
        <v>-349.02567346251493</v>
      </c>
      <c r="Y622">
        <f t="shared" si="147"/>
        <v>61265.111373860818</v>
      </c>
      <c r="Z622">
        <f t="shared" si="148"/>
        <v>60916.085700398304</v>
      </c>
    </row>
    <row r="623" spans="5:26" x14ac:dyDescent="0.2">
      <c r="E623">
        <f t="shared" si="135"/>
        <v>7.7250000000000055E-2</v>
      </c>
      <c r="F623">
        <f t="shared" si="136"/>
        <v>62523.552926739401</v>
      </c>
      <c r="H623">
        <f t="shared" si="149"/>
        <v>7.7250000000000055E-2</v>
      </c>
      <c r="I623">
        <f t="shared" si="137"/>
        <v>108.00000000000273</v>
      </c>
      <c r="J623">
        <f t="shared" si="138"/>
        <v>4.1495838721687363E-2</v>
      </c>
      <c r="K623">
        <f t="shared" si="139"/>
        <v>25.25714123261487</v>
      </c>
      <c r="L623">
        <f t="shared" si="140"/>
        <v>3.3390086486798716E-4</v>
      </c>
      <c r="M623">
        <f>J623/SQRT('Exhaust Gas Math'!$E$14*$B$21*$B$23)</f>
        <v>7.0445759660086205E-4</v>
      </c>
      <c r="N623">
        <f t="shared" si="141"/>
        <v>2.3061282130946686E-2</v>
      </c>
      <c r="O623">
        <f t="shared" si="142"/>
        <v>1.6346340489690418E-4</v>
      </c>
      <c r="P623">
        <f t="shared" si="143"/>
        <v>1</v>
      </c>
      <c r="Q623">
        <f>($B$16/2)*(COS((ACOS((2*'Intake Valve Fxn Scratch'!$B$1)/$B$16-1)/($B$17/2))*(I623-($B$17/2)))+1)*P623</f>
        <v>7.3995057474443519E-3</v>
      </c>
      <c r="R623">
        <f t="shared" si="144"/>
        <v>0.97361917729530945</v>
      </c>
      <c r="S623">
        <f t="shared" si="145"/>
        <v>1.7418487777873414E-4</v>
      </c>
      <c r="T623">
        <f>S623*'Exhaust Gas Math'!$C$14</f>
        <v>2.0635987389762376E-4</v>
      </c>
      <c r="U623">
        <f>(T623/'Exhaust Gas Math'!$B$14)+('Exhaust Gas Math'!$D$10)</f>
        <v>7.5638197814255339E-3</v>
      </c>
      <c r="V623">
        <f>('Exhaust Gas Math'!$E$10*(2.53982214E-12*V622^4 - 0.0000000071629564556*V622^3 + 7.56281407226508E-06*V622^2 - 0.00322508455050905*V622 + 1.62997098133725)*$B$24+T623*'Exhaust Gas Math'!$D$14*$B$23)/('Exhaust Gas Math'!$E$10*(2.53982214E-12*V622^4 - 0.0000000071629564556*V622^3 + 7.56281407226508E-06*V622^2 - 0.00322508455050905*V622 + 1.62997098133725)+T623*'Exhaust Gas Math'!$D$14)</f>
        <v>333.73383668604436</v>
      </c>
      <c r="W623">
        <f>(353.3116967483*V623^-1.0020802909)*('Exhaust Gas Math'!$E$10/(T623+'Exhaust Gas Math'!$E$10))+(357.4500179626*V623^-1.0038444015 )*(T623/(T623+'Exhaust Gas Math'!$E$10))</f>
        <v>1.0473467888840582</v>
      </c>
      <c r="X623">
        <f t="shared" si="146"/>
        <v>-334.06339876278315</v>
      </c>
      <c r="Y623">
        <f t="shared" si="147"/>
        <v>62857.616325502182</v>
      </c>
      <c r="Z623">
        <f t="shared" si="148"/>
        <v>62523.552926739401</v>
      </c>
    </row>
    <row r="624" spans="5:26" x14ac:dyDescent="0.2">
      <c r="E624">
        <f t="shared" si="135"/>
        <v>7.7375000000000055E-2</v>
      </c>
      <c r="F624">
        <f t="shared" si="136"/>
        <v>64397.461679200809</v>
      </c>
      <c r="H624">
        <f t="shared" si="149"/>
        <v>7.7375000000000055E-2</v>
      </c>
      <c r="I624">
        <f t="shared" si="137"/>
        <v>114.00000000000273</v>
      </c>
      <c r="J624">
        <f t="shared" si="138"/>
        <v>4.4593551585504349E-2</v>
      </c>
      <c r="K624">
        <f t="shared" si="139"/>
        <v>24.260962677566155</v>
      </c>
      <c r="L624">
        <f t="shared" si="140"/>
        <v>3.558581302636071E-4</v>
      </c>
      <c r="M624">
        <f>J624/SQRT('Exhaust Gas Math'!$E$14*$B$21*$B$23)</f>
        <v>7.5704617960650159E-4</v>
      </c>
      <c r="N624">
        <f t="shared" si="141"/>
        <v>2.4926279523176366E-2</v>
      </c>
      <c r="O624">
        <f t="shared" si="142"/>
        <v>1.7668291377445313E-4</v>
      </c>
      <c r="P624">
        <f t="shared" si="143"/>
        <v>1</v>
      </c>
      <c r="Q624">
        <f>($B$16/2)*(COS((ACOS((2*'Intake Valve Fxn Scratch'!$B$1)/$B$16-1)/($B$17/2))*(I624-($B$17/2)))+1)*P624</f>
        <v>7.5156214356826099E-3</v>
      </c>
      <c r="R624">
        <f t="shared" si="144"/>
        <v>0.98889755732665918</v>
      </c>
      <c r="S624">
        <f t="shared" si="145"/>
        <v>1.9432604837442047E-4</v>
      </c>
      <c r="T624">
        <f>S624*'Exhaust Gas Math'!$C$14</f>
        <v>2.3022147128356972E-4</v>
      </c>
      <c r="U624">
        <f>(T624/'Exhaust Gas Math'!$B$14)+('Exhaust Gas Math'!$D$10)</f>
        <v>8.3874855524281554E-3</v>
      </c>
      <c r="V624">
        <f>('Exhaust Gas Math'!$E$10*(2.53982214E-12*V623^4 - 0.0000000071629564556*V623^3 + 7.56281407226508E-06*V623^2 - 0.00322508455050905*V623 + 1.62997098133725)*$B$24+T624*'Exhaust Gas Math'!$D$14*$B$23)/('Exhaust Gas Math'!$E$10*(2.53982214E-12*V623^4 - 0.0000000071629564556*V623^3 + 7.56281407226508E-06*V623^2 - 0.00322508455050905*V623 + 1.62997098133725)+T624*'Exhaust Gas Math'!$D$14)</f>
        <v>330.19903763216547</v>
      </c>
      <c r="W624">
        <f>(353.3116967483*V624^-1.0020802909)*('Exhaust Gas Math'!$E$10/(T624+'Exhaust Gas Math'!$E$10))+(357.4500179626*V624^-1.0038444015 )*(T624/(T624+'Exhaust Gas Math'!$E$10))</f>
        <v>1.0586070874359654</v>
      </c>
      <c r="X624">
        <f t="shared" si="146"/>
        <v>-311.54505411760812</v>
      </c>
      <c r="Y624">
        <f t="shared" si="147"/>
        <v>64709.00673331842</v>
      </c>
      <c r="Z624">
        <f t="shared" si="148"/>
        <v>64397.461679200809</v>
      </c>
    </row>
    <row r="625" spans="5:26" x14ac:dyDescent="0.2">
      <c r="E625">
        <f t="shared" si="135"/>
        <v>7.7500000000000055E-2</v>
      </c>
      <c r="F625">
        <f t="shared" si="136"/>
        <v>66545.464461168871</v>
      </c>
      <c r="H625">
        <f t="shared" si="149"/>
        <v>7.7500000000000055E-2</v>
      </c>
      <c r="I625">
        <f t="shared" si="137"/>
        <v>120.00000000000273</v>
      </c>
      <c r="J625">
        <f t="shared" si="138"/>
        <v>4.7550000000001424E-2</v>
      </c>
      <c r="K625">
        <f t="shared" si="139"/>
        <v>22.998975938489192</v>
      </c>
      <c r="L625">
        <f t="shared" si="140"/>
        <v>3.7681408238680793E-4</v>
      </c>
      <c r="M625">
        <f>J625/SQRT('Exhaust Gas Math'!$E$14*$B$21*$B$23)</f>
        <v>8.0723657480539514E-4</v>
      </c>
      <c r="N625">
        <f t="shared" si="141"/>
        <v>2.6879134705681269E-2</v>
      </c>
      <c r="O625">
        <f t="shared" si="142"/>
        <v>1.90525177859781E-4</v>
      </c>
      <c r="P625">
        <f t="shared" si="143"/>
        <v>1</v>
      </c>
      <c r="Q625">
        <f>($B$16/2)*(COS((ACOS((2*'Intake Valve Fxn Scratch'!$B$1)/$B$16-1)/($B$17/2))*(I625-($B$17/2)))+1)*P625</f>
        <v>7.5825149346590718E-3</v>
      </c>
      <c r="R625">
        <f t="shared" si="144"/>
        <v>0.99769933350777262</v>
      </c>
      <c r="S625">
        <f t="shared" si="145"/>
        <v>2.1560375887123105E-4</v>
      </c>
      <c r="T625">
        <f>S625*'Exhaust Gas Math'!$C$14</f>
        <v>2.5542954738607537E-4</v>
      </c>
      <c r="U625">
        <f>(T625/'Exhaust Gas Math'!$B$14)+('Exhaust Gas Math'!$D$10)</f>
        <v>9.2576297050862739E-3</v>
      </c>
      <c r="V625">
        <f>('Exhaust Gas Math'!$E$10*(2.53982214E-12*V624^4 - 0.0000000071629564556*V624^3 + 7.56281407226508E-06*V624^2 - 0.00322508455050905*V624 + 1.62997098133725)*$B$24+T625*'Exhaust Gas Math'!$D$14*$B$23)/('Exhaust Gas Math'!$E$10*(2.53982214E-12*V624^4 - 0.0000000071629564556*V624^3 + 7.56281407226508E-06*V624^2 - 0.00322508455050905*V624 + 1.62997098133725)+T625*'Exhaust Gas Math'!$D$14)</f>
        <v>327.15391727288846</v>
      </c>
      <c r="W625">
        <f>(353.3116967483*V625^-1.0020802909)*('Exhaust Gas Math'!$E$10/(T625+'Exhaust Gas Math'!$E$10))+(357.4500179626*V625^-1.0038444015 )*(T625/(T625+'Exhaust Gas Math'!$E$10))</f>
        <v>1.06850307727573</v>
      </c>
      <c r="X625">
        <f t="shared" si="146"/>
        <v>-282.59389760356203</v>
      </c>
      <c r="Y625">
        <f t="shared" si="147"/>
        <v>66828.05835877244</v>
      </c>
      <c r="Z625">
        <f t="shared" si="148"/>
        <v>66545.464461168871</v>
      </c>
    </row>
    <row r="626" spans="5:26" x14ac:dyDescent="0.2">
      <c r="E626">
        <f t="shared" si="135"/>
        <v>7.7625000000000055E-2</v>
      </c>
      <c r="F626">
        <f t="shared" si="136"/>
        <v>68971.67263547238</v>
      </c>
      <c r="H626">
        <f t="shared" si="149"/>
        <v>7.7625000000000055E-2</v>
      </c>
      <c r="I626">
        <f t="shared" si="137"/>
        <v>126.00000000000273</v>
      </c>
      <c r="J626">
        <f t="shared" si="138"/>
        <v>5.0332792497672744E-2</v>
      </c>
      <c r="K626">
        <f t="shared" si="139"/>
        <v>21.485007606185011</v>
      </c>
      <c r="L626">
        <f t="shared" si="140"/>
        <v>3.9653912344081292E-4</v>
      </c>
      <c r="M626">
        <f>J626/SQRT('Exhaust Gas Math'!$E$14*$B$21*$B$23)</f>
        <v>8.5447888572472803E-4</v>
      </c>
      <c r="N626">
        <f t="shared" si="141"/>
        <v>2.8928903021831754E-2</v>
      </c>
      <c r="O626">
        <f t="shared" si="142"/>
        <v>2.0505438340460719E-4</v>
      </c>
      <c r="P626">
        <f t="shared" si="143"/>
        <v>1</v>
      </c>
      <c r="Q626">
        <f>($B$16/2)*(COS((ACOS((2*'Intake Valve Fxn Scratch'!$B$1)/$B$16-1)/($B$17/2))*(I626-($B$17/2)))+1)*P626</f>
        <v>7.5993000818504576E-3</v>
      </c>
      <c r="R626">
        <f t="shared" si="144"/>
        <v>0.99990790550663922</v>
      </c>
      <c r="S626">
        <f t="shared" si="145"/>
        <v>2.3798684432653131E-4</v>
      </c>
      <c r="T626">
        <f>S626*'Exhaust Gas Math'!$C$14</f>
        <v>2.819471805520437E-4</v>
      </c>
      <c r="U626">
        <f>(T626/'Exhaust Gas Math'!$B$14)+('Exhaust Gas Math'!$D$10)</f>
        <v>1.0172977760521838E-2</v>
      </c>
      <c r="V626">
        <f>('Exhaust Gas Math'!$E$10*(2.53982214E-12*V625^4 - 0.0000000071629564556*V625^3 + 7.56281407226508E-06*V625^2 - 0.00322508455050905*V625 + 1.62997098133725)*$B$24+T626*'Exhaust Gas Math'!$D$14*$B$23)/('Exhaust Gas Math'!$E$10*(2.53982214E-12*V625^4 - 0.0000000071629564556*V625^3 + 7.56281407226508E-06*V625^2 - 0.00322508455050905*V625 + 1.62997098133725)+T626*'Exhaust Gas Math'!$D$14)</f>
        <v>324.51694467130562</v>
      </c>
      <c r="W626">
        <f>(353.3116967483*V626^-1.0020802909)*('Exhaust Gas Math'!$E$10/(T626+'Exhaust Gas Math'!$E$10))+(357.4500179626*V626^-1.0038444015 )*(T626/(T626+'Exhaust Gas Math'!$E$10))</f>
        <v>1.0772230975915995</v>
      </c>
      <c r="X626">
        <f t="shared" si="146"/>
        <v>-248.62608120811225</v>
      </c>
      <c r="Y626">
        <f t="shared" si="147"/>
        <v>69220.298716680496</v>
      </c>
      <c r="Z626">
        <f t="shared" si="148"/>
        <v>68971.67263547238</v>
      </c>
    </row>
    <row r="627" spans="5:26" x14ac:dyDescent="0.2">
      <c r="E627">
        <f t="shared" si="135"/>
        <v>7.7750000000000055E-2</v>
      </c>
      <c r="F627">
        <f t="shared" si="136"/>
        <v>71675.513123818091</v>
      </c>
      <c r="H627">
        <f t="shared" si="149"/>
        <v>7.7750000000000055E-2</v>
      </c>
      <c r="I627">
        <f t="shared" si="137"/>
        <v>132.00000000000273</v>
      </c>
      <c r="J627">
        <f t="shared" si="138"/>
        <v>5.2911440221577052E-2</v>
      </c>
      <c r="K627">
        <f t="shared" si="139"/>
        <v>19.73564503452058</v>
      </c>
      <c r="L627">
        <f t="shared" si="140"/>
        <v>4.1481714174810408E-4</v>
      </c>
      <c r="M627">
        <f>J627/SQRT('Exhaust Gas Math'!$E$14*$B$21*$B$23)</f>
        <v>8.9825551571997891E-4</v>
      </c>
      <c r="N627">
        <f t="shared" si="141"/>
        <v>3.1082443968385592E-2</v>
      </c>
      <c r="O627">
        <f t="shared" si="142"/>
        <v>2.2031915202023409E-4</v>
      </c>
      <c r="P627">
        <f t="shared" si="143"/>
        <v>1</v>
      </c>
      <c r="Q627">
        <f>($B$16/2)*(COS((ACOS((2*'Intake Valve Fxn Scratch'!$B$1)/$B$16-1)/($B$17/2))*(I627-($B$17/2)))+1)*P627</f>
        <v>7.5657545183038591E-3</v>
      </c>
      <c r="R627">
        <f t="shared" si="144"/>
        <v>0.99549401556629724</v>
      </c>
      <c r="S627">
        <f t="shared" si="145"/>
        <v>2.6139929967975079E-4</v>
      </c>
      <c r="T627">
        <f>S627*'Exhaust Gas Math'!$C$14</f>
        <v>3.0968432625571039E-4</v>
      </c>
      <c r="U627">
        <f>(T627/'Exhaust Gas Math'!$B$14)+('Exhaust Gas Math'!$D$10)</f>
        <v>1.1130421519709504E-2</v>
      </c>
      <c r="V627">
        <f>('Exhaust Gas Math'!$E$10*(2.53982214E-12*V626^4 - 0.0000000071629564556*V626^3 + 7.56281407226508E-06*V626^2 - 0.00322508455050905*V626 + 1.62997098133725)*$B$24+T627*'Exhaust Gas Math'!$D$14*$B$23)/('Exhaust Gas Math'!$E$10*(2.53982214E-12*V626^4 - 0.0000000071629564556*V626^3 + 7.56281407226508E-06*V626^2 - 0.00322508455050905*V626 + 1.62997098133725)+T627*'Exhaust Gas Math'!$D$14)</f>
        <v>322.22570732627395</v>
      </c>
      <c r="W627">
        <f>(353.3116967483*V627^-1.0020802909)*('Exhaust Gas Math'!$E$10/(T627+'Exhaust Gas Math'!$E$10))+(357.4500179626*V627^-1.0038444015 )*(T627/(T627+'Exhaust Gas Math'!$E$10))</f>
        <v>1.0849159994158717</v>
      </c>
      <c r="X627">
        <f t="shared" si="146"/>
        <v>-211.28505014123903</v>
      </c>
      <c r="Y627">
        <f t="shared" si="147"/>
        <v>71886.798173959323</v>
      </c>
      <c r="Z627">
        <f t="shared" si="148"/>
        <v>71675.513123818091</v>
      </c>
    </row>
    <row r="628" spans="5:26" x14ac:dyDescent="0.2">
      <c r="E628">
        <f t="shared" si="135"/>
        <v>7.7875000000000055E-2</v>
      </c>
      <c r="F628">
        <f t="shared" si="136"/>
        <v>74650.859585359518</v>
      </c>
      <c r="H628">
        <f t="shared" si="149"/>
        <v>7.7875000000000055E-2</v>
      </c>
      <c r="I628">
        <f t="shared" si="137"/>
        <v>138.00000000000273</v>
      </c>
      <c r="J628">
        <f t="shared" si="138"/>
        <v>5.525769096763454E-2</v>
      </c>
      <c r="K628">
        <f t="shared" si="139"/>
        <v>17.770054605908701</v>
      </c>
      <c r="L628">
        <f t="shared" si="140"/>
        <v>4.3144787951518567E-4</v>
      </c>
      <c r="M628">
        <f>J628/SQRT('Exhaust Gas Math'!$E$14*$B$21*$B$23)</f>
        <v>9.3808683887207128E-4</v>
      </c>
      <c r="N628">
        <f t="shared" si="141"/>
        <v>3.3343486332452821E-2</v>
      </c>
      <c r="O628">
        <f t="shared" si="142"/>
        <v>2.363459141641567E-4</v>
      </c>
      <c r="P628">
        <f t="shared" si="143"/>
        <v>1</v>
      </c>
      <c r="Q628">
        <f>($B$16/2)*(COS((ACOS((2*'Intake Valve Fxn Scratch'!$B$1)/$B$16-1)/($B$17/2))*(I628-($B$17/2)))+1)*P628</f>
        <v>7.4823226343067048E-3</v>
      </c>
      <c r="R628">
        <f t="shared" si="144"/>
        <v>0.98451613609298749</v>
      </c>
      <c r="S628">
        <f t="shared" si="145"/>
        <v>2.857093978745117E-4</v>
      </c>
      <c r="T628">
        <f>S628*'Exhaust Gas Math'!$C$14</f>
        <v>3.384849251474368E-4</v>
      </c>
      <c r="U628">
        <f>(T628/'Exhaust Gas Math'!$B$14)+('Exhaust Gas Math'!$D$10)</f>
        <v>1.2124574053079418E-2</v>
      </c>
      <c r="V628">
        <f>('Exhaust Gas Math'!$E$10*(2.53982214E-12*V627^4 - 0.0000000071629564556*V627^3 + 7.56281407226508E-06*V627^2 - 0.00322508455050905*V627 + 1.62997098133725)*$B$24+T628*'Exhaust Gas Math'!$D$14*$B$23)/('Exhaust Gas Math'!$E$10*(2.53982214E-12*V627^4 - 0.0000000071629564556*V627^3 + 7.56281407226508E-06*V627^2 - 0.00322508455050905*V627 + 1.62997098133725)+T628*'Exhaust Gas Math'!$D$14)</f>
        <v>320.23163753901127</v>
      </c>
      <c r="W628">
        <f>(353.3116967483*V628^-1.0020802909)*('Exhaust Gas Math'!$E$10/(T628+'Exhaust Gas Math'!$E$10))+(357.4500179626*V628^-1.0038444015 )*(T628/(T628+'Exhaust Gas Math'!$E$10))</f>
        <v>1.0917009680645606</v>
      </c>
      <c r="X628">
        <f t="shared" si="146"/>
        <v>-172.36584963966112</v>
      </c>
      <c r="Y628">
        <f t="shared" si="147"/>
        <v>74823.225434999185</v>
      </c>
      <c r="Z628">
        <f t="shared" si="148"/>
        <v>74650.859585359518</v>
      </c>
    </row>
    <row r="629" spans="5:26" x14ac:dyDescent="0.2">
      <c r="E629">
        <f t="shared" si="135"/>
        <v>7.8000000000000055E-2</v>
      </c>
      <c r="F629">
        <f t="shared" si="136"/>
        <v>77885.444631780498</v>
      </c>
      <c r="H629">
        <f t="shared" si="149"/>
        <v>7.8000000000000055E-2</v>
      </c>
      <c r="I629">
        <f t="shared" si="137"/>
        <v>144.00000000000273</v>
      </c>
      <c r="J629">
        <f t="shared" si="138"/>
        <v>5.7345838721686845E-2</v>
      </c>
      <c r="K629">
        <f t="shared" si="139"/>
        <v>15.609771740411494</v>
      </c>
      <c r="L629">
        <f t="shared" si="140"/>
        <v>4.4624912689887576E-4</v>
      </c>
      <c r="M629">
        <f>J629/SQRT('Exhaust Gas Math'!$E$14*$B$21*$B$23)</f>
        <v>9.7353645486931018E-4</v>
      </c>
      <c r="N629">
        <f t="shared" si="141"/>
        <v>3.5711621293391678E-2</v>
      </c>
      <c r="O629">
        <f t="shared" si="142"/>
        <v>2.5313177202636967E-4</v>
      </c>
      <c r="P629">
        <f t="shared" si="143"/>
        <v>1</v>
      </c>
      <c r="Q629">
        <f>($B$16/2)*(COS((ACOS((2*'Intake Valve Fxn Scratch'!$B$1)/$B$16-1)/($B$17/2))*(I629-($B$17/2)))+1)*P629</f>
        <v>7.3501096823869148E-3</v>
      </c>
      <c r="R629">
        <f t="shared" si="144"/>
        <v>0.96711969505090989</v>
      </c>
      <c r="S629">
        <f t="shared" si="145"/>
        <v>3.1072101960655062E-4</v>
      </c>
      <c r="T629">
        <f>S629*'Exhaust Gas Math'!$C$14</f>
        <v>3.6811663125429589E-4</v>
      </c>
      <c r="U629">
        <f>(T629/'Exhaust Gas Math'!$B$14)+('Exhaust Gas Math'!$D$10)</f>
        <v>1.3147415133744213E-2</v>
      </c>
      <c r="V629">
        <f>('Exhaust Gas Math'!$E$10*(2.53982214E-12*V628^4 - 0.0000000071629564556*V628^3 + 7.56281407226508E-06*V628^2 - 0.00322508455050905*V628 + 1.62997098133725)*$B$24+T629*'Exhaust Gas Math'!$D$14*$B$23)/('Exhaust Gas Math'!$E$10*(2.53982214E-12*V628^4 - 0.0000000071629564556*V628^3 + 7.56281407226508E-06*V628^2 - 0.00322508455050905*V628 + 1.62997098133725)+T629*'Exhaust Gas Math'!$D$14)</f>
        <v>318.4962555144952</v>
      </c>
      <c r="W629">
        <f>(353.3116967483*V629^-1.0020802909)*('Exhaust Gas Math'!$E$10/(T629+'Exhaust Gas Math'!$E$10))+(357.4500179626*V629^-1.0038444015 )*(T629/(T629+'Exhaust Gas Math'!$E$10))</f>
        <v>1.0976750460609062</v>
      </c>
      <c r="X629">
        <f t="shared" si="146"/>
        <v>-133.7324806629486</v>
      </c>
      <c r="Y629">
        <f t="shared" si="147"/>
        <v>78019.177112443445</v>
      </c>
      <c r="Z629">
        <f t="shared" si="148"/>
        <v>77885.444631780498</v>
      </c>
    </row>
    <row r="630" spans="5:26" x14ac:dyDescent="0.2">
      <c r="E630">
        <f t="shared" si="135"/>
        <v>7.8125000000000056E-2</v>
      </c>
      <c r="F630">
        <f t="shared" si="136"/>
        <v>81360.603047185301</v>
      </c>
      <c r="H630">
        <f t="shared" si="149"/>
        <v>7.8125000000000056E-2</v>
      </c>
      <c r="I630">
        <f t="shared" si="137"/>
        <v>150.00000000000273</v>
      </c>
      <c r="J630">
        <f t="shared" si="138"/>
        <v>5.9153005299967573E-2</v>
      </c>
      <c r="K630">
        <f t="shared" si="139"/>
        <v>13.278464949171598</v>
      </c>
      <c r="L630">
        <f t="shared" si="140"/>
        <v>4.5905871833547848E-4</v>
      </c>
      <c r="M630">
        <f>J630/SQRT('Exhaust Gas Math'!$E$14*$B$21*$B$23)</f>
        <v>1.0042159703005211E-3</v>
      </c>
      <c r="N630">
        <f t="shared" si="141"/>
        <v>3.8181243154759986E-2</v>
      </c>
      <c r="O630">
        <f t="shared" si="142"/>
        <v>2.7063699120606849E-4</v>
      </c>
      <c r="P630">
        <f t="shared" si="143"/>
        <v>1</v>
      </c>
      <c r="Q630">
        <f>($B$16/2)*(COS((ACOS((2*'Intake Valve Fxn Scratch'!$B$1)/$B$16-1)/($B$17/2))*(I630-($B$17/2)))+1)*P630</f>
        <v>7.17086713563046E-3</v>
      </c>
      <c r="R630">
        <f t="shared" si="144"/>
        <v>0.94353514942506056</v>
      </c>
      <c r="S630">
        <f t="shared" si="145"/>
        <v>3.3616843735875069E-4</v>
      </c>
      <c r="T630">
        <f>S630*'Exhaust Gas Math'!$C$14</f>
        <v>3.9826463253506654E-4</v>
      </c>
      <c r="U630">
        <f>(T630/'Exhaust Gas Math'!$B$14)+('Exhaust Gas Math'!$D$10)</f>
        <v>1.4188077932528151E-2</v>
      </c>
      <c r="V630">
        <f>('Exhaust Gas Math'!$E$10*(2.53982214E-12*V629^4 - 0.0000000071629564556*V629^3 + 7.56281407226508E-06*V629^2 - 0.00322508455050905*V629 + 1.62997098133725)*$B$24+T630*'Exhaust Gas Math'!$D$14*$B$23)/('Exhaust Gas Math'!$E$10*(2.53982214E-12*V629^4 - 0.0000000071629564556*V629^3 + 7.56281407226508E-06*V629^2 - 0.00322508455050905*V629 + 1.62997098133725)+T630*'Exhaust Gas Math'!$D$14)</f>
        <v>316.98849515175704</v>
      </c>
      <c r="W630">
        <f>(353.3116967483*V630^-1.0020802909)*('Exhaust Gas Math'!$E$10/(T630+'Exhaust Gas Math'!$E$10))+(357.4500179626*V630^-1.0038444015 )*(T630/(T630+'Exhaust Gas Math'!$E$10))</f>
        <v>1.1029187687733444</v>
      </c>
      <c r="X630">
        <f t="shared" si="146"/>
        <v>-97.232012471877781</v>
      </c>
      <c r="Y630">
        <f t="shared" si="147"/>
        <v>81457.835059657184</v>
      </c>
      <c r="Z630">
        <f t="shared" si="148"/>
        <v>81360.603047185301</v>
      </c>
    </row>
    <row r="631" spans="5:26" x14ac:dyDescent="0.2">
      <c r="E631">
        <f t="shared" si="135"/>
        <v>7.8250000000000056E-2</v>
      </c>
      <c r="F631">
        <f t="shared" si="136"/>
        <v>85051.430592963472</v>
      </c>
      <c r="H631">
        <f t="shared" si="149"/>
        <v>7.8250000000000056E-2</v>
      </c>
      <c r="I631">
        <f t="shared" si="137"/>
        <v>156.00000000000273</v>
      </c>
      <c r="J631">
        <f t="shared" si="138"/>
        <v>6.0659391007271163E-2</v>
      </c>
      <c r="K631">
        <f t="shared" si="139"/>
        <v>10.801676517251144</v>
      </c>
      <c r="L631">
        <f t="shared" si="140"/>
        <v>4.6973630926063522E-4</v>
      </c>
      <c r="M631">
        <f>J631/SQRT('Exhaust Gas Math'!$E$14*$B$21*$B$23)</f>
        <v>1.0297892539745382E-3</v>
      </c>
      <c r="N631">
        <f t="shared" si="141"/>
        <v>4.0740475102977985E-2</v>
      </c>
      <c r="O631">
        <f t="shared" si="142"/>
        <v>2.8877738625441088E-4</v>
      </c>
      <c r="P631">
        <f t="shared" si="143"/>
        <v>1</v>
      </c>
      <c r="Q631">
        <f>($B$16/2)*(COS((ACOS((2*'Intake Valve Fxn Scratch'!$B$1)/$B$16-1)/($B$17/2))*(I631-($B$17/2)))+1)*P631</f>
        <v>6.9469694852800391E-3</v>
      </c>
      <c r="R631">
        <f t="shared" si="144"/>
        <v>0.91407493227368941</v>
      </c>
      <c r="S631">
        <f t="shared" si="145"/>
        <v>3.6171583233701764E-4</v>
      </c>
      <c r="T631">
        <f>S631*'Exhaust Gas Math'!$C$14</f>
        <v>4.2853107858570983E-4</v>
      </c>
      <c r="U631">
        <f>(T631/'Exhaust Gas Math'!$B$14)+('Exhaust Gas Math'!$D$10)</f>
        <v>1.5232829263237274E-2</v>
      </c>
      <c r="V631">
        <f>('Exhaust Gas Math'!$E$10*(2.53982214E-12*V630^4 - 0.0000000071629564556*V630^3 + 7.56281407226508E-06*V630^2 - 0.00322508455050905*V630 + 1.62997098133725)*$B$24+T631*'Exhaust Gas Math'!$D$14*$B$23)/('Exhaust Gas Math'!$E$10*(2.53982214E-12*V630^4 - 0.0000000071629564556*V630^3 + 7.56281407226508E-06*V630^2 - 0.00322508455050905*V630 + 1.62997098133725)+T631*'Exhaust Gas Math'!$D$14)</f>
        <v>315.68280679235482</v>
      </c>
      <c r="W631">
        <f>(353.3116967483*V631^-1.0020802909)*('Exhaust Gas Math'!$E$10/(T631+'Exhaust Gas Math'!$E$10))+(357.4500179626*V631^-1.0038444015 )*(T631/(T631+'Exhaust Gas Math'!$E$10))</f>
        <v>1.1075002909073868</v>
      </c>
      <c r="X631">
        <f t="shared" si="146"/>
        <v>-64.609471350258133</v>
      </c>
      <c r="Y631">
        <f t="shared" si="147"/>
        <v>85116.040064313725</v>
      </c>
      <c r="Z631">
        <f t="shared" si="148"/>
        <v>85051.430592963472</v>
      </c>
    </row>
    <row r="632" spans="5:26" x14ac:dyDescent="0.2">
      <c r="E632">
        <f t="shared" si="135"/>
        <v>7.8375000000000056E-2</v>
      </c>
      <c r="F632">
        <f t="shared" si="136"/>
        <v>88927.467506004061</v>
      </c>
      <c r="H632">
        <f t="shared" si="149"/>
        <v>7.8375000000000056E-2</v>
      </c>
      <c r="I632">
        <f t="shared" si="137"/>
        <v>162.00000000000273</v>
      </c>
      <c r="J632">
        <f t="shared" si="138"/>
        <v>6.1848491566556918E-2</v>
      </c>
      <c r="K632">
        <f t="shared" si="139"/>
        <v>8.2065426570115552</v>
      </c>
      <c r="L632">
        <f t="shared" si="140"/>
        <v>4.7816491375374042E-4</v>
      </c>
      <c r="M632">
        <f>J632/SQRT('Exhaust Gas Math'!$E$14*$B$21*$B$23)</f>
        <v>1.0499761196438755E-3</v>
      </c>
      <c r="N632">
        <f t="shared" si="141"/>
        <v>4.3370137971737902E-2</v>
      </c>
      <c r="O632">
        <f t="shared" si="142"/>
        <v>3.0741701105140435E-4</v>
      </c>
      <c r="P632">
        <f t="shared" si="143"/>
        <v>1</v>
      </c>
      <c r="Q632">
        <f>($B$16/2)*(COS((ACOS((2*'Intake Valve Fxn Scratch'!$B$1)/$B$16-1)/($B$17/2))*(I632-($B$17/2)))+1)*P632</f>
        <v>6.6813827849855163E-3</v>
      </c>
      <c r="R632">
        <f t="shared" si="144"/>
        <v>0.87912931381388371</v>
      </c>
      <c r="S632">
        <f t="shared" si="145"/>
        <v>3.8696272946786645E-4</v>
      </c>
      <c r="T632">
        <f>S632*'Exhaust Gas Math'!$C$14</f>
        <v>4.584415195761522E-4</v>
      </c>
      <c r="U632">
        <f>(T632/'Exhaust Gas Math'!$B$14)+('Exhaust Gas Math'!$D$10)</f>
        <v>1.6265291844888719E-2</v>
      </c>
      <c r="V632">
        <f>('Exhaust Gas Math'!$E$10*(2.53982214E-12*V631^4 - 0.0000000071629564556*V631^3 + 7.56281407226508E-06*V631^2 - 0.00322508455050905*V631 + 1.62997098133725)*$B$24+T632*'Exhaust Gas Math'!$D$14*$B$23)/('Exhaust Gas Math'!$E$10*(2.53982214E-12*V631^4 - 0.0000000071629564556*V631^3 + 7.56281407226508E-06*V631^2 - 0.00322508455050905*V631 + 1.62997098133725)+T632*'Exhaust Gas Math'!$D$14)</f>
        <v>314.55781438514543</v>
      </c>
      <c r="W632">
        <f>(353.3116967483*V632^-1.0020802909)*('Exhaust Gas Math'!$E$10/(T632+'Exhaust Gas Math'!$E$10))+(357.4500179626*V632^-1.0038444015 )*(T632/(T632+'Exhaust Gas Math'!$E$10))</f>
        <v>1.1114783485043245</v>
      </c>
      <c r="X632">
        <f t="shared" si="146"/>
        <v>-37.427556443089252</v>
      </c>
      <c r="Y632">
        <f t="shared" si="147"/>
        <v>88964.895062447147</v>
      </c>
      <c r="Z632">
        <f t="shared" si="148"/>
        <v>88927.467506004061</v>
      </c>
    </row>
    <row r="633" spans="5:26" x14ac:dyDescent="0.2">
      <c r="E633">
        <f t="shared" si="135"/>
        <v>7.8500000000000056E-2</v>
      </c>
      <c r="F633">
        <f t="shared" si="136"/>
        <v>92954.027229125553</v>
      </c>
      <c r="H633">
        <f t="shared" si="149"/>
        <v>7.8500000000000056E-2</v>
      </c>
      <c r="I633">
        <f t="shared" si="137"/>
        <v>168.00000000000273</v>
      </c>
      <c r="J633">
        <f t="shared" si="138"/>
        <v>6.2707278943262015E-2</v>
      </c>
      <c r="K633">
        <f t="shared" si="139"/>
        <v>5.5214961980922919</v>
      </c>
      <c r="L633">
        <f t="shared" si="140"/>
        <v>4.8425218626016865E-4</v>
      </c>
      <c r="M633">
        <f>J633/SQRT('Exhaust Gas Math'!$E$14*$B$21*$B$23)</f>
        <v>1.0645553957838861E-3</v>
      </c>
      <c r="N633">
        <f t="shared" si="141"/>
        <v>4.6042841937540414E-2</v>
      </c>
      <c r="O633">
        <f t="shared" si="142"/>
        <v>3.2636172054547284E-4</v>
      </c>
      <c r="P633">
        <f t="shared" si="143"/>
        <v>1</v>
      </c>
      <c r="Q633">
        <f>($B$16/2)*(COS((ACOS((2*'Intake Valve Fxn Scratch'!$B$1)/$B$16-1)/($B$17/2))*(I633-($B$17/2)))+1)*P633</f>
        <v>6.3776253584118823E-3</v>
      </c>
      <c r="R633">
        <f t="shared" si="144"/>
        <v>0.83916123136998455</v>
      </c>
      <c r="S633">
        <f t="shared" si="145"/>
        <v>4.1145626310740423E-4</v>
      </c>
      <c r="T633">
        <f>S633*'Exhaust Gas Math'!$C$14</f>
        <v>4.874594376504347E-4</v>
      </c>
      <c r="U633">
        <f>(T633/'Exhaust Gas Math'!$B$14)+('Exhaust Gas Math'!$D$10)</f>
        <v>1.7266945903372754E-2</v>
      </c>
      <c r="V633">
        <f>('Exhaust Gas Math'!$E$10*(2.53982214E-12*V632^4 - 0.0000000071629564556*V632^3 + 7.56281407226508E-06*V632^2 - 0.00322508455050905*V632 + 1.62997098133725)*$B$24+T633*'Exhaust Gas Math'!$D$14*$B$23)/('Exhaust Gas Math'!$E$10*(2.53982214E-12*V632^4 - 0.0000000071629564556*V632^3 + 7.56281407226508E-06*V632^2 - 0.00322508455050905*V632 + 1.62997098133725)+T633*'Exhaust Gas Math'!$D$14)</f>
        <v>313.59536130045109</v>
      </c>
      <c r="W633">
        <f>(353.3116967483*V633^-1.0020802909)*('Exhaust Gas Math'!$E$10/(T633+'Exhaust Gas Math'!$E$10))+(357.4500179626*V633^-1.0038444015 )*(T633/(T633+'Exhaust Gas Math'!$E$10))</f>
        <v>1.1149043646282464</v>
      </c>
      <c r="X633">
        <f t="shared" si="146"/>
        <v>-16.995000234066197</v>
      </c>
      <c r="Y633">
        <f t="shared" si="147"/>
        <v>92971.022229359616</v>
      </c>
      <c r="Z633">
        <f t="shared" si="148"/>
        <v>92954.027229125553</v>
      </c>
    </row>
    <row r="634" spans="5:26" x14ac:dyDescent="0.2">
      <c r="E634">
        <f t="shared" si="135"/>
        <v>7.8625000000000056E-2</v>
      </c>
      <c r="F634">
        <f t="shared" si="136"/>
        <v>97094.285381966256</v>
      </c>
      <c r="H634">
        <f t="shared" si="149"/>
        <v>7.8625000000000056E-2</v>
      </c>
      <c r="I634">
        <f t="shared" si="137"/>
        <v>174.00000000000273</v>
      </c>
      <c r="J634">
        <f t="shared" si="138"/>
        <v>6.3226344083174457E-2</v>
      </c>
      <c r="K634">
        <f t="shared" si="139"/>
        <v>2.775955071379367</v>
      </c>
      <c r="L634">
        <f t="shared" si="140"/>
        <v>4.8793143334849569E-4</v>
      </c>
      <c r="M634">
        <f>J634/SQRT('Exhaust Gas Math'!$E$14*$B$21*$B$23)</f>
        <v>1.0733673487942708E-3</v>
      </c>
      <c r="N634">
        <f t="shared" si="141"/>
        <v>4.8722302043227507E-2</v>
      </c>
      <c r="O634">
        <f t="shared" si="142"/>
        <v>3.4535431903475079E-4</v>
      </c>
      <c r="P634">
        <f t="shared" si="143"/>
        <v>1</v>
      </c>
      <c r="Q634">
        <f>($B$16/2)*(COS((ACOS((2*'Intake Valve Fxn Scratch'!$B$1)/$B$16-1)/($B$17/2))*(I634-($B$17/2)))+1)*P634</f>
        <v>6.0397211907253614E-3</v>
      </c>
      <c r="R634">
        <f t="shared" si="144"/>
        <v>0.79470015667438965</v>
      </c>
      <c r="S634">
        <f t="shared" si="145"/>
        <v>4.347106968565089E-4</v>
      </c>
      <c r="T634">
        <f>S634*'Exhaust Gas Math'!$C$14</f>
        <v>5.1500937239345958E-4</v>
      </c>
      <c r="U634">
        <f>(T634/'Exhaust Gas Math'!$B$14)+('Exhaust Gas Math'!$D$10)</f>
        <v>1.8217927427122318E-2</v>
      </c>
      <c r="V634">
        <f>('Exhaust Gas Math'!$E$10*(2.53982214E-12*V633^4 - 0.0000000071629564556*V633^3 + 7.56281407226508E-06*V633^2 - 0.00322508455050905*V633 + 1.62997098133725)*$B$24+T634*'Exhaust Gas Math'!$D$14*$B$23)/('Exhaust Gas Math'!$E$10*(2.53982214E-12*V633^4 - 0.0000000071629564556*V633^3 + 7.56281407226508E-06*V633^2 - 0.00322508455050905*V633 + 1.62997098133725)+T634*'Exhaust Gas Math'!$D$14)</f>
        <v>312.77981988173559</v>
      </c>
      <c r="W634">
        <f>(353.3116967483*V634^-1.0020802909)*('Exhaust Gas Math'!$E$10/(T634+'Exhaust Gas Math'!$E$10))+(357.4500179626*V634^-1.0038444015 )*(T634/(T634+'Exhaust Gas Math'!$E$10))</f>
        <v>1.1178239665252654</v>
      </c>
      <c r="X634">
        <f t="shared" si="146"/>
        <v>-4.3069346955850509</v>
      </c>
      <c r="Y634">
        <f t="shared" si="147"/>
        <v>97098.592316661845</v>
      </c>
      <c r="Z634">
        <f t="shared" si="148"/>
        <v>97094.285381966256</v>
      </c>
    </row>
    <row r="635" spans="5:26" x14ac:dyDescent="0.2">
      <c r="E635">
        <f t="shared" si="135"/>
        <v>7.8750000000000056E-2</v>
      </c>
      <c r="F635">
        <f t="shared" si="136"/>
        <v>101312.21780384489</v>
      </c>
      <c r="H635">
        <f t="shared" si="149"/>
        <v>7.8750000000000056E-2</v>
      </c>
      <c r="I635">
        <f t="shared" si="137"/>
        <v>180.00000000000273</v>
      </c>
      <c r="J635">
        <f t="shared" si="138"/>
        <v>6.3399999999999998E-2</v>
      </c>
      <c r="K635">
        <f t="shared" si="139"/>
        <v>-1.1582132040910277E-12</v>
      </c>
      <c r="L635">
        <f t="shared" si="140"/>
        <v>4.8916234441769013E-4</v>
      </c>
      <c r="M635">
        <f>J635/SQRT('Exhaust Gas Math'!$E$14*$B$21*$B$23)</f>
        <v>1.0763154330738279E-3</v>
      </c>
      <c r="N635">
        <f t="shared" si="141"/>
        <v>5.1362995243408628E-2</v>
      </c>
      <c r="O635">
        <f t="shared" si="142"/>
        <v>3.640721292301542E-4</v>
      </c>
      <c r="P635">
        <f t="shared" si="143"/>
        <v>1</v>
      </c>
      <c r="Q635">
        <f>($B$16/2)*(COS((ACOS((2*'Intake Valve Fxn Scratch'!$B$1)/$B$16-1)/($B$17/2))*(I635-($B$17/2)))+1)*P635</f>
        <v>5.6721466213975899E-3</v>
      </c>
      <c r="R635">
        <f t="shared" si="144"/>
        <v>0.7463350817628408</v>
      </c>
      <c r="S635">
        <f t="shared" si="145"/>
        <v>4.562339036477506E-4</v>
      </c>
      <c r="T635">
        <f>S635*'Exhaust Gas Math'!$C$14</f>
        <v>5.4050829225351282E-4</v>
      </c>
      <c r="U635">
        <f>(T635/'Exhaust Gas Math'!$B$14)+('Exhaust Gas Math'!$D$10)</f>
        <v>1.9098111060538034E-2</v>
      </c>
      <c r="V635">
        <f>('Exhaust Gas Math'!$E$10*(2.53982214E-12*V634^4 - 0.0000000071629564556*V634^3 + 7.56281407226508E-06*V634^2 - 0.00322508455050905*V634 + 1.62997098133725)*$B$24+T635*'Exhaust Gas Math'!$D$14*$B$23)/('Exhaust Gas Math'!$E$10*(2.53982214E-12*V634^4 - 0.0000000071629564556*V634^3 + 7.56281407226508E-06*V634^2 - 0.00322508455050905*V634 + 1.62997098133725)+T635*'Exhaust Gas Math'!$D$14)</f>
        <v>312.09757045101469</v>
      </c>
      <c r="W635">
        <f>(353.3116967483*V635^-1.0020802909)*('Exhaust Gas Math'!$E$10/(T635+'Exhaust Gas Math'!$E$10))+(357.4500179626*V635^-1.0038444015 )*(T635/(T635+'Exhaust Gas Math'!$E$10))</f>
        <v>1.1202781392722259</v>
      </c>
      <c r="X635">
        <f t="shared" si="146"/>
        <v>7.5140293868499145E-25</v>
      </c>
      <c r="Y635">
        <f t="shared" si="147"/>
        <v>101312.21780384489</v>
      </c>
      <c r="Z635">
        <f t="shared" si="148"/>
        <v>101312.21780384489</v>
      </c>
    </row>
    <row r="636" spans="5:26" x14ac:dyDescent="0.2">
      <c r="E636">
        <f t="shared" si="135"/>
        <v>7.8875000000000056E-2</v>
      </c>
      <c r="F636">
        <f t="shared" si="136"/>
        <v>101325</v>
      </c>
      <c r="H636">
        <f t="shared" si="149"/>
        <v>7.8875000000000056E-2</v>
      </c>
      <c r="I636">
        <f t="shared" si="137"/>
        <v>186.00000000000273</v>
      </c>
      <c r="J636">
        <f t="shared" si="138"/>
        <v>6.3226344083174124E-2</v>
      </c>
      <c r="K636">
        <f t="shared" si="139"/>
        <v>-2.7759550713820462</v>
      </c>
      <c r="L636">
        <f t="shared" si="140"/>
        <v>4.8793143334849331E-4</v>
      </c>
      <c r="M636">
        <f>J636/SQRT('Exhaust Gas Math'!$E$14*$B$21*$B$23)</f>
        <v>1.0733673487942652E-3</v>
      </c>
      <c r="N636">
        <f t="shared" si="141"/>
        <v>5.3910285390158491E-2</v>
      </c>
      <c r="O636">
        <f t="shared" si="142"/>
        <v>3.8212787818130649E-4</v>
      </c>
      <c r="P636">
        <f t="shared" si="143"/>
        <v>1</v>
      </c>
      <c r="Q636">
        <f>($B$16/2)*(COS((ACOS((2*'Intake Valve Fxn Scratch'!$B$1)/$B$16-1)/($B$17/2))*(I636-($B$17/2)))+1)*P636</f>
        <v>5.2797710445077212E-3</v>
      </c>
      <c r="R636">
        <f t="shared" si="144"/>
        <v>0.69470671638259485</v>
      </c>
      <c r="S636">
        <f t="shared" si="145"/>
        <v>4.7555959718221602E-4</v>
      </c>
      <c r="T636">
        <f>S636*'Exhaust Gas Math'!$C$14</f>
        <v>5.6340377968969776E-4</v>
      </c>
      <c r="U636">
        <f>(T636/'Exhaust Gas Math'!$B$14)+('Exhaust Gas Math'!$D$10)</f>
        <v>1.988842819675429E-2</v>
      </c>
      <c r="V636">
        <f>('Exhaust Gas Math'!$E$10*(2.53982214E-12*V635^4 - 0.0000000071629564556*V635^3 + 7.56281407226508E-06*V635^2 - 0.00322508455050905*V635 + 1.62997098133725)*$B$24+T636*'Exhaust Gas Math'!$D$14*$B$23)/('Exhaust Gas Math'!$E$10*(2.53982214E-12*V635^4 - 0.0000000071629564556*V635^3 + 7.56281407226508E-06*V635^2 - 0.00322508455050905*V635 + 1.62997098133725)+T636*'Exhaust Gas Math'!$D$14)</f>
        <v>311.53657905150311</v>
      </c>
      <c r="W636">
        <f>(353.3116967483*V636^-1.0020802909)*('Exhaust Gas Math'!$E$10/(T636+'Exhaust Gas Math'!$E$10))+(357.4500179626*V636^-1.0038444015 )*(T636/(T636+'Exhaust Gas Math'!$E$10))</f>
        <v>1.1223041981651598</v>
      </c>
      <c r="X636">
        <f t="shared" si="146"/>
        <v>4.3241968635840351</v>
      </c>
      <c r="Y636">
        <f t="shared" si="147"/>
        <v>105580.75159274695</v>
      </c>
      <c r="Z636">
        <f t="shared" si="148"/>
        <v>101325</v>
      </c>
    </row>
    <row r="637" spans="5:26" x14ac:dyDescent="0.2">
      <c r="E637">
        <f t="shared" si="135"/>
        <v>7.9000000000000056E-2</v>
      </c>
      <c r="F637">
        <f t="shared" si="136"/>
        <v>101325</v>
      </c>
      <c r="H637">
        <f t="shared" si="149"/>
        <v>7.9000000000000056E-2</v>
      </c>
      <c r="I637">
        <f t="shared" si="137"/>
        <v>192.00000000000273</v>
      </c>
      <c r="J637">
        <f t="shared" si="138"/>
        <v>6.2707278943261335E-2</v>
      </c>
      <c r="K637">
        <f t="shared" si="139"/>
        <v>-5.5214961980949271</v>
      </c>
      <c r="L637">
        <f t="shared" si="140"/>
        <v>4.8425218626016377E-4</v>
      </c>
      <c r="M637">
        <f>J637/SQRT('Exhaust Gas Math'!$E$14*$B$21*$B$23)</f>
        <v>1.0645553957838747E-3</v>
      </c>
      <c r="N637">
        <f t="shared" si="141"/>
        <v>5.6301139018069754E-2</v>
      </c>
      <c r="O637">
        <f t="shared" si="142"/>
        <v>3.9907477091733699E-4</v>
      </c>
      <c r="P637">
        <f t="shared" si="143"/>
        <v>1</v>
      </c>
      <c r="Q637">
        <f>($B$16/2)*(COS((ACOS((2*'Intake Valve Fxn Scratch'!$B$1)/$B$16-1)/($B$17/2))*(I637-($B$17/2)))+1)*P637</f>
        <v>4.8677924021070865E-3</v>
      </c>
      <c r="R637">
        <f t="shared" si="144"/>
        <v>0.64049900027724826</v>
      </c>
      <c r="S637">
        <f t="shared" si="145"/>
        <v>4.9228307582258122E-4</v>
      </c>
      <c r="T637">
        <f>S637*'Exhaust Gas Math'!$C$14</f>
        <v>5.8321637758777258E-4</v>
      </c>
      <c r="U637">
        <f>(T637/'Exhaust Gas Math'!$B$14)+('Exhaust Gas Math'!$D$10)</f>
        <v>2.0572328711012999E-2</v>
      </c>
      <c r="V637">
        <f>('Exhaust Gas Math'!$E$10*(2.53982214E-12*V636^4 - 0.0000000071629564556*V636^3 + 7.56281407226508E-06*V636^2 - 0.00322508455050905*V636 + 1.62997098133725)*$B$24+T637*'Exhaust Gas Math'!$D$14*$B$23)/('Exhaust Gas Math'!$E$10*(2.53982214E-12*V636^4 - 0.0000000071629564556*V636^3 + 7.56281407226508E-06*V636^2 - 0.00322508455050905*V636 + 1.62997098133725)+T637*'Exhaust Gas Math'!$D$14)</f>
        <v>311.08602182961994</v>
      </c>
      <c r="W637">
        <f>(353.3116967483*V637^-1.0020802909)*('Exhaust Gas Math'!$E$10/(T637+'Exhaust Gas Math'!$E$10))+(357.4500179626*V637^-1.0038444015 )*(T637/(T637+'Exhaust Gas Math'!$E$10))</f>
        <v>1.1239367206307276</v>
      </c>
      <c r="X637">
        <f t="shared" si="146"/>
        <v>17.132684592711392</v>
      </c>
      <c r="Y637">
        <f t="shared" si="147"/>
        <v>109881.96062540538</v>
      </c>
      <c r="Z637">
        <f t="shared" si="148"/>
        <v>101325</v>
      </c>
    </row>
    <row r="638" spans="5:26" x14ac:dyDescent="0.2">
      <c r="E638">
        <f t="shared" si="135"/>
        <v>7.9125000000000056E-2</v>
      </c>
      <c r="F638">
        <f t="shared" si="136"/>
        <v>101325</v>
      </c>
      <c r="H638">
        <f t="shared" si="149"/>
        <v>7.9125000000000056E-2</v>
      </c>
      <c r="I638">
        <f t="shared" si="137"/>
        <v>198.00000000000273</v>
      </c>
      <c r="J638">
        <f t="shared" si="138"/>
        <v>6.1848491566555919E-2</v>
      </c>
      <c r="K638">
        <f t="shared" si="139"/>
        <v>-8.2065426570141184</v>
      </c>
      <c r="L638">
        <f t="shared" si="140"/>
        <v>4.7816491375373337E-4</v>
      </c>
      <c r="M638">
        <f>J638/SQRT('Exhaust Gas Math'!$E$14*$B$21*$B$23)</f>
        <v>1.0499761196438584E-3</v>
      </c>
      <c r="N638">
        <f t="shared" si="141"/>
        <v>5.8465535048487657E-2</v>
      </c>
      <c r="O638">
        <f t="shared" si="142"/>
        <v>4.1441648273841041E-4</v>
      </c>
      <c r="P638">
        <f t="shared" si="143"/>
        <v>1</v>
      </c>
      <c r="Q638">
        <f>($B$16/2)*(COS((ACOS((2*'Intake Valve Fxn Scratch'!$B$1)/$B$16-1)/($B$17/2))*(I638-($B$17/2)))+1)*P638</f>
        <v>4.4416683251893426E-3</v>
      </c>
      <c r="R638">
        <f t="shared" si="144"/>
        <v>0.58443004278807142</v>
      </c>
      <c r="S638">
        <f t="shared" si="145"/>
        <v>5.0609723438163536E-4</v>
      </c>
      <c r="T638">
        <f>S638*'Exhaust Gas Math'!$C$14</f>
        <v>5.9958225305641911E-4</v>
      </c>
      <c r="U638">
        <f>(T638/'Exhaust Gas Math'!$B$14)+('Exhaust Gas Math'!$D$10)</f>
        <v>2.1137253649523405E-2</v>
      </c>
      <c r="V638">
        <f>('Exhaust Gas Math'!$E$10*(2.53982214E-12*V637^4 - 0.0000000071629564556*V637^3 + 7.56281407226508E-06*V637^2 - 0.00322508455050905*V637 + 1.62997098133725)*$B$24+T638*'Exhaust Gas Math'!$D$14*$B$23)/('Exhaust Gas Math'!$E$10*(2.53982214E-12*V637^4 - 0.0000000071629564556*V637^3 + 7.56281407226508E-06*V637^2 - 0.00322508455050905*V637 + 1.62997098133725)+T638*'Exhaust Gas Math'!$D$14)</f>
        <v>310.73591957812454</v>
      </c>
      <c r="W638">
        <f>(353.3116967483*V638^-1.0020802909)*('Exhaust Gas Math'!$E$10/(T638+'Exhaust Gas Math'!$E$10))+(357.4500179626*V638^-1.0038444015 )*(T638/(T638+'Exhaust Gas Math'!$E$10))</f>
        <v>1.1252085371308367</v>
      </c>
      <c r="X638">
        <f t="shared" si="146"/>
        <v>37.889902300308044</v>
      </c>
      <c r="Y638">
        <f t="shared" si="147"/>
        <v>114207.95354255513</v>
      </c>
      <c r="Z638">
        <f t="shared" si="148"/>
        <v>101325</v>
      </c>
    </row>
    <row r="639" spans="5:26" x14ac:dyDescent="0.2">
      <c r="E639">
        <f t="shared" si="135"/>
        <v>7.9250000000000057E-2</v>
      </c>
      <c r="F639">
        <f t="shared" si="136"/>
        <v>101325</v>
      </c>
      <c r="H639">
        <f t="shared" si="149"/>
        <v>7.9250000000000057E-2</v>
      </c>
      <c r="I639">
        <f t="shared" si="137"/>
        <v>204.00000000000273</v>
      </c>
      <c r="J639">
        <f t="shared" si="138"/>
        <v>6.0659391007269858E-2</v>
      </c>
      <c r="K639">
        <f t="shared" si="139"/>
        <v>-10.801676517253604</v>
      </c>
      <c r="L639">
        <f t="shared" si="140"/>
        <v>4.6973630926062601E-4</v>
      </c>
      <c r="M639">
        <f>J639/SQRT('Exhaust Gas Math'!$E$14*$B$21*$B$23)</f>
        <v>1.029789253974516E-3</v>
      </c>
      <c r="N639">
        <f t="shared" si="141"/>
        <v>6.0328632872304097E-2</v>
      </c>
      <c r="O639">
        <f t="shared" si="142"/>
        <v>4.2762252706013372E-4</v>
      </c>
      <c r="P639">
        <f t="shared" si="143"/>
        <v>1</v>
      </c>
      <c r="Q639">
        <f>($B$16/2)*(COS((ACOS((2*'Intake Valve Fxn Scratch'!$B$1)/$B$16-1)/($B$17/2))*(I639-($B$17/2)))+1)*P639</f>
        <v>4.0070438344666677E-3</v>
      </c>
      <c r="R639">
        <f t="shared" si="144"/>
        <v>0.52724260979824578</v>
      </c>
      <c r="S639">
        <f t="shared" si="145"/>
        <v>5.1682480382514342E-4</v>
      </c>
      <c r="T639">
        <f>S639*'Exhaust Gas Math'!$C$14</f>
        <v>6.1229139236759647E-4</v>
      </c>
      <c r="U639">
        <f>(T639/'Exhaust Gas Math'!$B$14)+('Exhaust Gas Math'!$D$10)</f>
        <v>2.1575953660264772E-2</v>
      </c>
      <c r="V639">
        <f>('Exhaust Gas Math'!$E$10*(2.53982214E-12*V638^4 - 0.0000000071629564556*V638^3 + 7.56281407226508E-06*V638^2 - 0.00322508455050905*V638 + 1.62997098133725)*$B$24+T639*'Exhaust Gas Math'!$D$14*$B$23)/('Exhaust Gas Math'!$E$10*(2.53982214E-12*V638^4 - 0.0000000071629564556*V638^3 + 7.56281407226508E-06*V638^2 - 0.00322508455050905*V638 + 1.62997098133725)+T639*'Exhaust Gas Math'!$D$14)</f>
        <v>310.47676082357577</v>
      </c>
      <c r="W639">
        <f>(353.3116967483*V639^-1.0020802909)*('Exhaust Gas Math'!$E$10/(T639+'Exhaust Gas Math'!$E$10))+(357.4500179626*V639^-1.0038444015 )*(T639/(T639+'Exhaust Gas Math'!$E$10))</f>
        <v>1.1261518352108812</v>
      </c>
      <c r="X639">
        <f t="shared" si="146"/>
        <v>65.69756715234638</v>
      </c>
      <c r="Y639">
        <f t="shared" si="147"/>
        <v>118571.14293710391</v>
      </c>
      <c r="Z639">
        <f t="shared" si="148"/>
        <v>101325</v>
      </c>
    </row>
    <row r="640" spans="5:26" x14ac:dyDescent="0.2">
      <c r="E640">
        <f t="shared" si="135"/>
        <v>7.9375000000000057E-2</v>
      </c>
      <c r="F640">
        <f t="shared" si="136"/>
        <v>101325</v>
      </c>
      <c r="H640">
        <f t="shared" si="149"/>
        <v>7.9375000000000057E-2</v>
      </c>
      <c r="I640">
        <f t="shared" si="137"/>
        <v>210.00000000000273</v>
      </c>
      <c r="J640">
        <f t="shared" si="138"/>
        <v>5.9153005299965963E-2</v>
      </c>
      <c r="K640">
        <f t="shared" si="139"/>
        <v>-13.27846494917393</v>
      </c>
      <c r="L640">
        <f t="shared" si="140"/>
        <v>4.590587183354671E-4</v>
      </c>
      <c r="M640">
        <f>J640/SQRT('Exhaust Gas Math'!$E$14*$B$21*$B$23)</f>
        <v>1.0042159703004937E-3</v>
      </c>
      <c r="N640">
        <f t="shared" si="141"/>
        <v>6.1813705050935239E-2</v>
      </c>
      <c r="O640">
        <f t="shared" si="142"/>
        <v>4.3814904303865991E-4</v>
      </c>
      <c r="P640">
        <f t="shared" si="143"/>
        <v>1</v>
      </c>
      <c r="Q640">
        <f>($B$16/2)*(COS((ACOS((2*'Intake Valve Fxn Scratch'!$B$1)/$B$16-1)/($B$17/2))*(I640-($B$17/2)))+1)*P640</f>
        <v>3.5696765587261946E-3</v>
      </c>
      <c r="R640">
        <f t="shared" si="144"/>
        <v>0.46969428404292035</v>
      </c>
      <c r="S640">
        <f t="shared" si="145"/>
        <v>5.2444240115785419E-4</v>
      </c>
      <c r="T640">
        <f>S640*'Exhaust Gas Math'!$C$14</f>
        <v>6.2131609327749934E-4</v>
      </c>
      <c r="U640">
        <f>(T640/'Exhaust Gas Math'!$B$14)+('Exhaust Gas Math'!$D$10)</f>
        <v>2.1887472504237948E-2</v>
      </c>
      <c r="V640">
        <f>('Exhaust Gas Math'!$E$10*(2.53982214E-12*V639^4 - 0.0000000071629564556*V639^3 + 7.56281407226508E-06*V639^2 - 0.00322508455050905*V639 + 1.62997098133725)*$B$24+T640*'Exhaust Gas Math'!$D$14*$B$23)/('Exhaust Gas Math'!$E$10*(2.53982214E-12*V639^4 - 0.0000000071629564556*V639^3 + 7.56281407226508E-06*V639^2 - 0.00322508455050905*V639 + 1.62997098133725)+T640*'Exhaust Gas Math'!$D$14)</f>
        <v>310.29910852875759</v>
      </c>
      <c r="W640">
        <f>(353.3116967483*V640^-1.0020802909)*('Exhaust Gas Math'!$E$10/(T640+'Exhaust Gas Math'!$E$10))+(357.4500179626*V640^-1.0038444015 )*(T640/(T640+'Exhaust Gas Math'!$E$10))</f>
        <v>1.1267993748783645</v>
      </c>
      <c r="X640">
        <f t="shared" si="146"/>
        <v>99.337298424405589</v>
      </c>
      <c r="Y640">
        <f t="shared" si="147"/>
        <v>123010.43079257237</v>
      </c>
      <c r="Z640">
        <f t="shared" si="148"/>
        <v>101325</v>
      </c>
    </row>
    <row r="641" spans="5:26" x14ac:dyDescent="0.2">
      <c r="E641">
        <f t="shared" si="135"/>
        <v>7.9500000000000057E-2</v>
      </c>
      <c r="F641">
        <f t="shared" si="136"/>
        <v>101325</v>
      </c>
      <c r="H641">
        <f t="shared" si="149"/>
        <v>7.9500000000000057E-2</v>
      </c>
      <c r="I641">
        <f t="shared" si="137"/>
        <v>216.00000000000273</v>
      </c>
      <c r="J641">
        <f t="shared" si="138"/>
        <v>5.7345838721684951E-2</v>
      </c>
      <c r="K641">
        <f t="shared" si="139"/>
        <v>-15.609771740413672</v>
      </c>
      <c r="L641">
        <f t="shared" si="140"/>
        <v>4.4624912689886231E-4</v>
      </c>
      <c r="M641">
        <f>J641/SQRT('Exhaust Gas Math'!$E$14*$B$21*$B$23)</f>
        <v>9.7353645486927809E-4</v>
      </c>
      <c r="N641">
        <f t="shared" si="141"/>
        <v>6.2845765440108128E-2</v>
      </c>
      <c r="O641">
        <f t="shared" si="142"/>
        <v>4.4546451250455899E-4</v>
      </c>
      <c r="P641">
        <f t="shared" si="143"/>
        <v>1</v>
      </c>
      <c r="Q641">
        <f>($B$16/2)*(COS((ACOS((2*'Intake Valve Fxn Scratch'!$B$1)/$B$16-1)/($B$17/2))*(I641-($B$17/2)))+1)*P641</f>
        <v>3.1353604614262724E-3</v>
      </c>
      <c r="R641">
        <f t="shared" si="144"/>
        <v>0.41254742913503584</v>
      </c>
      <c r="S641">
        <f t="shared" si="145"/>
        <v>5.2909220005338564E-4</v>
      </c>
      <c r="T641">
        <f>S641*'Exhaust Gas Math'!$C$14</f>
        <v>6.2682479142608417E-4</v>
      </c>
      <c r="U641">
        <f>(T641/'Exhaust Gas Math'!$B$14)+('Exhaust Gas Math'!$D$10)</f>
        <v>2.2077624321586404E-2</v>
      </c>
      <c r="V641">
        <f>('Exhaust Gas Math'!$E$10*(2.53982214E-12*V640^4 - 0.0000000071629564556*V640^3 + 7.56281407226508E-06*V640^2 - 0.00322508455050905*V640 + 1.62997098133725)*$B$24+T641*'Exhaust Gas Math'!$D$14*$B$23)/('Exhaust Gas Math'!$E$10*(2.53982214E-12*V640^4 - 0.0000000071629564556*V640^3 + 7.56281407226508E-06*V640^2 - 0.00322508455050905*V640 + 1.62997098133725)+T641*'Exhaust Gas Math'!$D$14)</f>
        <v>310.19320645600368</v>
      </c>
      <c r="W641">
        <f>(353.3116967483*V641^-1.0020802909)*('Exhaust Gas Math'!$E$10/(T641+'Exhaust Gas Math'!$E$10))+(357.4500179626*V641^-1.0038444015 )*(T641/(T641+'Exhaust Gas Math'!$E$10))</f>
        <v>1.1271857400270198</v>
      </c>
      <c r="X641">
        <f t="shared" si="146"/>
        <v>137.32784189884259</v>
      </c>
      <c r="Y641">
        <f t="shared" si="147"/>
        <v>127597.23973521552</v>
      </c>
      <c r="Z641">
        <f t="shared" si="148"/>
        <v>101325</v>
      </c>
    </row>
    <row r="642" spans="5:26" x14ac:dyDescent="0.2">
      <c r="E642">
        <f t="shared" si="135"/>
        <v>7.9625000000000057E-2</v>
      </c>
      <c r="F642">
        <f t="shared" si="136"/>
        <v>101325</v>
      </c>
      <c r="H642">
        <f t="shared" si="149"/>
        <v>7.9625000000000057E-2</v>
      </c>
      <c r="I642">
        <f t="shared" si="137"/>
        <v>222.00000000000273</v>
      </c>
      <c r="J642">
        <f t="shared" si="138"/>
        <v>5.5257690967632382E-2</v>
      </c>
      <c r="K642">
        <f t="shared" si="139"/>
        <v>-17.770054605910701</v>
      </c>
      <c r="L642">
        <f t="shared" si="140"/>
        <v>4.3144787951517039E-4</v>
      </c>
      <c r="M642">
        <f>J642/SQRT('Exhaust Gas Math'!$E$14*$B$21*$B$23)</f>
        <v>9.3808683887203464E-4</v>
      </c>
      <c r="N642">
        <f t="shared" si="141"/>
        <v>6.3355736789099518E-2</v>
      </c>
      <c r="O642">
        <f t="shared" si="142"/>
        <v>4.4907930081652947E-4</v>
      </c>
      <c r="P642">
        <f t="shared" si="143"/>
        <v>1</v>
      </c>
      <c r="Q642">
        <f>($B$16/2)*(COS((ACOS((2*'Intake Valve Fxn Scratch'!$B$1)/$B$16-1)/($B$17/2))*(I642-($B$17/2)))+1)*P642</f>
        <v>2.7098490859541378E-3</v>
      </c>
      <c r="R642">
        <f t="shared" si="144"/>
        <v>0.3565590902571234</v>
      </c>
      <c r="S642">
        <f t="shared" si="145"/>
        <v>5.3107798614846695E-4</v>
      </c>
      <c r="T642">
        <f>S642*'Exhaust Gas Math'!$C$14</f>
        <v>6.2917738697510297E-4</v>
      </c>
      <c r="U642">
        <f>(T642/'Exhaust Gas Math'!$B$14)+('Exhaust Gas Math'!$D$10)</f>
        <v>2.2158832314303656E-2</v>
      </c>
      <c r="V642">
        <f>('Exhaust Gas Math'!$E$10*(2.53982214E-12*V641^4 - 0.0000000071629564556*V641^3 + 7.56281407226508E-06*V641^2 - 0.00322508455050905*V641 + 1.62997098133725)*$B$24+T642*'Exhaust Gas Math'!$D$14*$B$23)/('Exhaust Gas Math'!$E$10*(2.53982214E-12*V641^4 - 0.0000000071629564556*V641^3 + 7.56281407226508E-06*V641^2 - 0.00322508455050905*V641 + 1.62997098133725)+T642*'Exhaust Gas Math'!$D$14)</f>
        <v>310.14862761277499</v>
      </c>
      <c r="W642">
        <f>(353.3116967483*V642^-1.0020802909)*('Exhaust Gas Math'!$E$10/(T642+'Exhaust Gas Math'!$E$10))+(357.4500179626*V642^-1.0038444015 )*(T642/(T642+'Exhaust Gas Math'!$E$10))</f>
        <v>1.1273484574003987</v>
      </c>
      <c r="X642">
        <f t="shared" si="146"/>
        <v>177.99413977283695</v>
      </c>
      <c r="Y642">
        <f t="shared" si="147"/>
        <v>132440.99467589593</v>
      </c>
      <c r="Z642">
        <f t="shared" si="148"/>
        <v>101325</v>
      </c>
    </row>
    <row r="643" spans="5:26" x14ac:dyDescent="0.2">
      <c r="E643">
        <f t="shared" si="135"/>
        <v>7.9750000000000057E-2</v>
      </c>
      <c r="F643">
        <f t="shared" si="136"/>
        <v>101325</v>
      </c>
      <c r="H643">
        <f t="shared" si="149"/>
        <v>7.9750000000000057E-2</v>
      </c>
      <c r="I643">
        <f t="shared" si="137"/>
        <v>228.00000000000273</v>
      </c>
      <c r="J643">
        <f t="shared" si="138"/>
        <v>5.2911440221574665E-2</v>
      </c>
      <c r="K643">
        <f t="shared" si="139"/>
        <v>-19.735645034522381</v>
      </c>
      <c r="L643">
        <f t="shared" si="140"/>
        <v>4.1481714174808717E-4</v>
      </c>
      <c r="M643">
        <f>J643/SQRT('Exhaust Gas Math'!$E$14*$B$21*$B$23)</f>
        <v>8.9825551571993836E-4</v>
      </c>
      <c r="N643">
        <f t="shared" si="141"/>
        <v>6.3284913265651194E-2</v>
      </c>
      <c r="O643">
        <f t="shared" si="142"/>
        <v>4.4857728821272357E-4</v>
      </c>
      <c r="P643">
        <f t="shared" si="143"/>
        <v>1</v>
      </c>
      <c r="Q643">
        <f>($B$16/2)*(COS((ACOS((2*'Intake Valve Fxn Scratch'!$B$1)/$B$16-1)/($B$17/2))*(I643-($B$17/2)))+1)*P643</f>
        <v>2.2987793363429608E-3</v>
      </c>
      <c r="R643">
        <f t="shared" si="144"/>
        <v>0.30247096530828432</v>
      </c>
      <c r="S643">
        <f t="shared" si="145"/>
        <v>5.308440397325001E-4</v>
      </c>
      <c r="T643">
        <f>S643*'Exhaust Gas Math'!$C$14</f>
        <v>6.2890022656075838E-4</v>
      </c>
      <c r="U643">
        <f>(T643/'Exhaust Gas Math'!$B$14)+('Exhaust Gas Math'!$D$10)</f>
        <v>2.2149265161582062E-2</v>
      </c>
      <c r="V643">
        <f>('Exhaust Gas Math'!$E$10*(2.53982214E-12*V642^4 - 0.0000000071629564556*V642^3 + 7.56281407226508E-06*V642^2 - 0.00322508455050905*V642 + 1.62997098133725)*$B$24+T643*'Exhaust Gas Math'!$D$14*$B$23)/('Exhaust Gas Math'!$E$10*(2.53982214E-12*V642^4 - 0.0000000071629564556*V642^3 + 7.56281407226508E-06*V642^2 - 0.00322508455050905*V642 + 1.62997098133725)+T643*'Exhaust Gas Math'!$D$14)</f>
        <v>310.15403660183938</v>
      </c>
      <c r="W643">
        <f>(353.3116967483*V643^-1.0020802909)*('Exhaust Gas Math'!$E$10/(T643+'Exhaust Gas Math'!$E$10))+(357.4500179626*V643^-1.0038444015 )*(T643/(T643+'Exhaust Gas Math'!$E$10))</f>
        <v>1.1273287118595599</v>
      </c>
      <c r="X643">
        <f t="shared" si="146"/>
        <v>219.5448343827461</v>
      </c>
      <c r="Y643">
        <f t="shared" si="147"/>
        <v>137693.71052577626</v>
      </c>
      <c r="Z643">
        <f t="shared" si="148"/>
        <v>101325</v>
      </c>
    </row>
    <row r="644" spans="5:26" x14ac:dyDescent="0.2">
      <c r="E644">
        <f t="shared" ref="E644:E707" si="150">H644</f>
        <v>7.9875000000000057E-2</v>
      </c>
      <c r="F644">
        <f t="shared" ref="F644:F707" si="151">Z644</f>
        <v>101325</v>
      </c>
      <c r="H644">
        <f t="shared" si="149"/>
        <v>7.9875000000000057E-2</v>
      </c>
      <c r="I644">
        <f t="shared" si="137"/>
        <v>234.00000000000273</v>
      </c>
      <c r="J644">
        <f t="shared" si="138"/>
        <v>5.0332792497670142E-2</v>
      </c>
      <c r="K644">
        <f t="shared" si="139"/>
        <v>-21.485007606186596</v>
      </c>
      <c r="L644">
        <f t="shared" si="140"/>
        <v>3.9653912344079448E-4</v>
      </c>
      <c r="M644">
        <f>J644/SQRT('Exhaust Gas Math'!$E$14*$B$21*$B$23)</f>
        <v>8.544788857246839E-4</v>
      </c>
      <c r="N644">
        <f t="shared" si="141"/>
        <v>6.2589395196655129E-2</v>
      </c>
      <c r="O644">
        <f t="shared" si="142"/>
        <v>4.4364730422138032E-4</v>
      </c>
      <c r="P644">
        <f t="shared" si="143"/>
        <v>1</v>
      </c>
      <c r="Q644">
        <f>($B$16/2)*(COS((ACOS((2*'Intake Valve Fxn Scratch'!$B$1)/$B$16-1)/($B$17/2))*(I644-($B$17/2)))+1)*P644</f>
        <v>1.907596803152869E-3</v>
      </c>
      <c r="R644">
        <f t="shared" si="144"/>
        <v>0.25099957936221962</v>
      </c>
      <c r="S644">
        <f t="shared" si="145"/>
        <v>5.2893754071550432E-4</v>
      </c>
      <c r="T644">
        <f>S644*'Exhaust Gas Math'!$C$14</f>
        <v>6.266415638011073E-4</v>
      </c>
      <c r="U644">
        <f>(T644/'Exhaust Gas Math'!$B$14)+('Exhaust Gas Math'!$D$10)</f>
        <v>2.2071299584790517E-2</v>
      </c>
      <c r="V644">
        <f>('Exhaust Gas Math'!$E$10*(2.53982214E-12*V643^4 - 0.0000000071629564556*V643^3 + 7.56281407226508E-06*V643^2 - 0.00322508455050905*V643 + 1.62997098133725)*$B$24+T644*'Exhaust Gas Math'!$D$14*$B$23)/('Exhaust Gas Math'!$E$10*(2.53982214E-12*V643^4 - 0.0000000071629564556*V643^3 + 7.56281407226508E-06*V643^2 - 0.00322508455050905*V643 + 1.62997098133725)+T644*'Exhaust Gas Math'!$D$14)</f>
        <v>310.19716169889136</v>
      </c>
      <c r="W644">
        <f>(353.3116967483*V644^-1.0020802909)*('Exhaust Gas Math'!$E$10/(T644+'Exhaust Gas Math'!$E$10))+(357.4500179626*V644^-1.0038444015 )*(T644/(T644+'Exhaust Gas Math'!$E$10))</f>
        <v>1.1271713061267064</v>
      </c>
      <c r="X644">
        <f t="shared" si="146"/>
        <v>260.15426639023008</v>
      </c>
      <c r="Y644">
        <f t="shared" si="147"/>
        <v>143553.47866855492</v>
      </c>
      <c r="Z644">
        <f t="shared" si="148"/>
        <v>101325</v>
      </c>
    </row>
    <row r="645" spans="5:26" x14ac:dyDescent="0.2">
      <c r="E645">
        <f t="shared" si="150"/>
        <v>8.0000000000000057E-2</v>
      </c>
      <c r="F645">
        <f t="shared" si="151"/>
        <v>101325</v>
      </c>
      <c r="H645">
        <f t="shared" si="149"/>
        <v>8.0000000000000057E-2</v>
      </c>
      <c r="I645">
        <f t="shared" ref="I645:I708" si="152">($B$11*360*H645)-(720*FLOOR(H645/(2/$B$11),1))</f>
        <v>240.00000000000273</v>
      </c>
      <c r="J645">
        <f t="shared" ref="J645:J708" si="153">-(($B$4/1000)/2)*COS($B$12*H645)+(($B$4/1000)/2)</f>
        <v>4.7549999999998635E-2</v>
      </c>
      <c r="K645">
        <f t="shared" ref="K645:K708" si="154">($B$4/1000/2)*$B$12*SIN($B$12*H645)</f>
        <v>-22.998975938490538</v>
      </c>
      <c r="L645">
        <f t="shared" ref="L645:L708" si="155">$B$8+P645*(J645*$B$6)</f>
        <v>3.768140823867882E-4</v>
      </c>
      <c r="M645">
        <f>J645/SQRT('Exhaust Gas Math'!$E$14*$B$21*$B$23)</f>
        <v>8.0723657480534776E-4</v>
      </c>
      <c r="N645">
        <f t="shared" ref="N645:N708" si="156">-(($B$4/1000)/2)*COS($B$12*(H645-M645))+(($B$4/1000)/2)</f>
        <v>6.1244119152322848E-2</v>
      </c>
      <c r="O645">
        <f t="shared" ref="O645:O708" si="157">N645*$B$6*P645</f>
        <v>4.3411169377768791E-4</v>
      </c>
      <c r="P645">
        <f t="shared" ref="P645:P708" si="158">IF(I645&lt;=$B$17,1,0)</f>
        <v>1</v>
      </c>
      <c r="Q645">
        <f>($B$16/2)*(COS((ACOS((2*'Intake Valve Fxn Scratch'!$B$1)/$B$16-1)/($B$17/2))*(I645-($B$17/2)))+1)*P645</f>
        <v>1.5414836237511631E-3</v>
      </c>
      <c r="R645">
        <f t="shared" ref="R645:R708" si="159">Q645/$B$16</f>
        <v>0.20282679259883724</v>
      </c>
      <c r="S645">
        <f t="shared" ref="S645:S708" si="160">P645*($B$13*R645*(O645-O644)*$B$19+S644)</f>
        <v>5.2595770784467076E-4</v>
      </c>
      <c r="T645">
        <f>S645*'Exhaust Gas Math'!$C$14</f>
        <v>6.2311130363557022E-4</v>
      </c>
      <c r="U645">
        <f>(T645/'Exhaust Gas Math'!$B$14)+('Exhaust Gas Math'!$D$10)</f>
        <v>2.194944041442334E-2</v>
      </c>
      <c r="V645">
        <f>('Exhaust Gas Math'!$E$10*(2.53982214E-12*V644^4 - 0.0000000071629564556*V644^3 + 7.56281407226508E-06*V644^2 - 0.00322508455050905*V644 + 1.62997098133725)*$B$24+T645*'Exhaust Gas Math'!$D$14*$B$23)/('Exhaust Gas Math'!$E$10*(2.53982214E-12*V644^4 - 0.0000000071629564556*V644^3 + 7.56281407226508E-06*V644^2 - 0.00322508455050905*V644 + 1.62997098133725)+T645*'Exhaust Gas Math'!$D$14)</f>
        <v>310.26507546836996</v>
      </c>
      <c r="W645">
        <f>(353.3116967483*V645^-1.0020802909)*('Exhaust Gas Math'!$E$10/(T645+'Exhaust Gas Math'!$E$10))+(357.4500179626*V645^-1.0038444015 )*(T645/(T645+'Exhaust Gas Math'!$E$10))</f>
        <v>1.1269235109748656</v>
      </c>
      <c r="X645">
        <f t="shared" ref="X645:X708" si="161">P645*SIGN(K645)*-0.5*W645*K645^2</f>
        <v>298.04472634694645</v>
      </c>
      <c r="Y645">
        <f t="shared" ref="Y645:Y708" si="162">(U645*$B$21*V645)/L645</f>
        <v>150266.87618012659</v>
      </c>
      <c r="Z645">
        <f t="shared" ref="Z645:Z708" si="163">IF((X645+Y645)&lt;$B$22,(X645+Y645),$B$22)</f>
        <v>101325</v>
      </c>
    </row>
    <row r="646" spans="5:26" x14ac:dyDescent="0.2">
      <c r="E646">
        <f t="shared" si="150"/>
        <v>8.0125000000000057E-2</v>
      </c>
      <c r="F646">
        <f t="shared" si="151"/>
        <v>101325</v>
      </c>
      <c r="H646">
        <f t="shared" si="149"/>
        <v>8.0125000000000057E-2</v>
      </c>
      <c r="I646">
        <f t="shared" si="152"/>
        <v>246.00000000000273</v>
      </c>
      <c r="J646">
        <f t="shared" si="153"/>
        <v>4.4593551585501413E-2</v>
      </c>
      <c r="K646">
        <f t="shared" si="154"/>
        <v>-24.26096267756725</v>
      </c>
      <c r="L646">
        <f t="shared" si="155"/>
        <v>3.5585813026358629E-4</v>
      </c>
      <c r="M646">
        <f>J646/SQRT('Exhaust Gas Math'!$E$14*$B$21*$B$23)</f>
        <v>7.5704617960645172E-4</v>
      </c>
      <c r="N646">
        <f t="shared" si="156"/>
        <v>5.9246088902350745E-2</v>
      </c>
      <c r="O646">
        <f t="shared" si="157"/>
        <v>4.1994921894680369E-4</v>
      </c>
      <c r="P646">
        <f t="shared" si="158"/>
        <v>1</v>
      </c>
      <c r="Q646">
        <f>($B$16/2)*(COS((ACOS((2*'Intake Valve Fxn Scratch'!$B$1)/$B$16-1)/($B$17/2))*(I646-($B$17/2)))+1)*P646</f>
        <v>1.2052898326528475E-3</v>
      </c>
      <c r="R646">
        <f t="shared" si="159"/>
        <v>0.15859076745432205</v>
      </c>
      <c r="S646">
        <f t="shared" si="160"/>
        <v>5.224972374761502E-4</v>
      </c>
      <c r="T646">
        <f>S646*'Exhaust Gas Math'!$C$14</f>
        <v>6.1901162381272428E-4</v>
      </c>
      <c r="U646">
        <f>(T646/'Exhaust Gas Math'!$B$14)+('Exhaust Gas Math'!$D$10)</f>
        <v>2.1807925750189791E-2</v>
      </c>
      <c r="V646">
        <f>('Exhaust Gas Math'!$E$10*(2.53982214E-12*V645^4 - 0.0000000071629564556*V645^3 + 7.56281407226508E-06*V645^2 - 0.00322508455050905*V645 + 1.62997098133725)*$B$24+T646*'Exhaust Gas Math'!$D$14*$B$23)/('Exhaust Gas Math'!$E$10*(2.53982214E-12*V645^4 - 0.0000000071629564556*V645^3 + 7.56281407226508E-06*V645^2 - 0.00322508455050905*V645 + 1.62997098133725)+T646*'Exhaust Gas Math'!$D$14)</f>
        <v>310.3448455885175</v>
      </c>
      <c r="W646">
        <f>(353.3116967483*V646^-1.0020802909)*('Exhaust Gas Math'!$E$10/(T646+'Exhaust Gas Math'!$E$10))+(357.4500179626*V646^-1.0038444015 )*(T646/(T646+'Exhaust Gas Math'!$E$10))</f>
        <v>1.1266325946186053</v>
      </c>
      <c r="X646">
        <f t="shared" si="161"/>
        <v>331.56476735035835</v>
      </c>
      <c r="Y646">
        <f t="shared" si="162"/>
        <v>158130.64481188197</v>
      </c>
      <c r="Z646">
        <f t="shared" si="163"/>
        <v>101325</v>
      </c>
    </row>
    <row r="647" spans="5:26" x14ac:dyDescent="0.2">
      <c r="E647">
        <f t="shared" si="150"/>
        <v>8.0250000000000057E-2</v>
      </c>
      <c r="F647">
        <f t="shared" si="151"/>
        <v>101325</v>
      </c>
      <c r="H647">
        <f t="shared" ref="H647:H710" si="164">H646+$B$2</f>
        <v>8.0250000000000057E-2</v>
      </c>
      <c r="I647">
        <f t="shared" si="152"/>
        <v>252.00000000000273</v>
      </c>
      <c r="J647">
        <f t="shared" si="153"/>
        <v>4.1495838721684303E-2</v>
      </c>
      <c r="K647">
        <f t="shared" si="154"/>
        <v>-25.257141232615702</v>
      </c>
      <c r="L647">
        <f t="shared" si="155"/>
        <v>3.9769296294121147E-5</v>
      </c>
      <c r="M647">
        <f>J647/SQRT('Exhaust Gas Math'!$E$14*$B$21*$B$23)</f>
        <v>7.0445759660081012E-4</v>
      </c>
      <c r="N647">
        <f t="shared" si="156"/>
        <v>5.6616440724260593E-2</v>
      </c>
      <c r="O647">
        <f t="shared" si="157"/>
        <v>0</v>
      </c>
      <c r="P647">
        <f t="shared" si="158"/>
        <v>0</v>
      </c>
      <c r="Q647">
        <f>($B$16/2)*(COS((ACOS((2*'Intake Valve Fxn Scratch'!$B$1)/$B$16-1)/($B$17/2))*(I647-($B$17/2)))+1)*P647</f>
        <v>0</v>
      </c>
      <c r="R647">
        <f t="shared" si="159"/>
        <v>0</v>
      </c>
      <c r="S647">
        <f t="shared" si="160"/>
        <v>0</v>
      </c>
      <c r="T647">
        <f>S647*'Exhaust Gas Math'!$C$14</f>
        <v>0</v>
      </c>
      <c r="U647">
        <f>(T647/'Exhaust Gas Math'!$B$14)+('Exhaust Gas Math'!$D$10)</f>
        <v>4.4059320573952224E-4</v>
      </c>
      <c r="V647">
        <f>('Exhaust Gas Math'!$E$10*(2.53982214E-12*V646^4 - 0.0000000071629564556*V646^3 + 7.56281407226508E-06*V646^2 - 0.00322508455050905*V646 + 1.62997098133725)*$B$24+T647*'Exhaust Gas Math'!$D$14*$B$23)/('Exhaust Gas Math'!$E$10*(2.53982214E-12*V646^4 - 0.0000000071629564556*V646^3 + 7.56281407226508E-06*V646^2 - 0.00322508455050905*V646 + 1.62997098133725)+T647*'Exhaust Gas Math'!$D$14)</f>
        <v>1100</v>
      </c>
      <c r="W647">
        <f>(353.3116967483*V647^-1.0020802909)*('Exhaust Gas Math'!$E$10/(T647+'Exhaust Gas Math'!$E$10))+(357.4500179626*V647^-1.0038444015 )*(T647/(T647+'Exhaust Gas Math'!$E$10))</f>
        <v>0.31654710700089367</v>
      </c>
      <c r="X647">
        <f t="shared" si="161"/>
        <v>0</v>
      </c>
      <c r="Y647">
        <f t="shared" si="162"/>
        <v>101325</v>
      </c>
      <c r="Z647">
        <f t="shared" si="163"/>
        <v>101325</v>
      </c>
    </row>
    <row r="648" spans="5:26" x14ac:dyDescent="0.2">
      <c r="E648">
        <f t="shared" si="150"/>
        <v>8.0375000000000058E-2</v>
      </c>
      <c r="F648">
        <f t="shared" si="151"/>
        <v>101325</v>
      </c>
      <c r="H648">
        <f t="shared" si="164"/>
        <v>8.0375000000000058E-2</v>
      </c>
      <c r="I648">
        <f t="shared" si="152"/>
        <v>258.00000000000273</v>
      </c>
      <c r="J648">
        <f t="shared" si="153"/>
        <v>3.8290800598921378E-2</v>
      </c>
      <c r="K648">
        <f t="shared" si="154"/>
        <v>-25.976597262923018</v>
      </c>
      <c r="L648">
        <f t="shared" si="155"/>
        <v>3.9769296294121147E-5</v>
      </c>
      <c r="M648">
        <f>J648/SQRT('Exhaust Gas Math'!$E$14*$B$21*$B$23)</f>
        <v>6.5004699730870116E-4</v>
      </c>
      <c r="N648">
        <f t="shared" si="156"/>
        <v>5.3401053069947538E-2</v>
      </c>
      <c r="O648">
        <f t="shared" si="157"/>
        <v>0</v>
      </c>
      <c r="P648">
        <f t="shared" si="158"/>
        <v>0</v>
      </c>
      <c r="Q648">
        <f>($B$16/2)*(COS((ACOS((2*'Intake Valve Fxn Scratch'!$B$1)/$B$16-1)/($B$17/2))*(I648-($B$17/2)))+1)*P648</f>
        <v>0</v>
      </c>
      <c r="R648">
        <f t="shared" si="159"/>
        <v>0</v>
      </c>
      <c r="S648">
        <f t="shared" si="160"/>
        <v>0</v>
      </c>
      <c r="T648">
        <f>S648*'Exhaust Gas Math'!$C$14</f>
        <v>0</v>
      </c>
      <c r="U648">
        <f>(T648/'Exhaust Gas Math'!$B$14)+('Exhaust Gas Math'!$D$10)</f>
        <v>4.4059320573952224E-4</v>
      </c>
      <c r="V648">
        <f>('Exhaust Gas Math'!$E$10*(2.53982214E-12*V647^4 - 0.0000000071629564556*V647^3 + 7.56281407226508E-06*V647^2 - 0.00322508455050905*V647 + 1.62997098133725)*$B$24+T648*'Exhaust Gas Math'!$D$14*$B$23)/('Exhaust Gas Math'!$E$10*(2.53982214E-12*V647^4 - 0.0000000071629564556*V647^3 + 7.56281407226508E-06*V647^2 - 0.00322508455050905*V647 + 1.62997098133725)+T648*'Exhaust Gas Math'!$D$14)</f>
        <v>1100</v>
      </c>
      <c r="W648">
        <f>(353.3116967483*V648^-1.0020802909)*('Exhaust Gas Math'!$E$10/(T648+'Exhaust Gas Math'!$E$10))+(357.4500179626*V648^-1.0038444015 )*(T648/(T648+'Exhaust Gas Math'!$E$10))</f>
        <v>0.31654710700089367</v>
      </c>
      <c r="X648">
        <f t="shared" si="161"/>
        <v>0</v>
      </c>
      <c r="Y648">
        <f t="shared" si="162"/>
        <v>101325</v>
      </c>
      <c r="Z648">
        <f t="shared" si="163"/>
        <v>101325</v>
      </c>
    </row>
    <row r="649" spans="5:26" x14ac:dyDescent="0.2">
      <c r="E649">
        <f t="shared" si="150"/>
        <v>8.0500000000000058E-2</v>
      </c>
      <c r="F649">
        <f t="shared" si="151"/>
        <v>101325</v>
      </c>
      <c r="H649">
        <f t="shared" si="164"/>
        <v>8.0500000000000058E-2</v>
      </c>
      <c r="I649">
        <f t="shared" si="152"/>
        <v>264.00000000000273</v>
      </c>
      <c r="J649">
        <f t="shared" si="153"/>
        <v>3.5013552285582977E-2</v>
      </c>
      <c r="K649">
        <f t="shared" si="154"/>
        <v>-26.411448257665292</v>
      </c>
      <c r="L649">
        <f t="shared" si="155"/>
        <v>3.9769296294121147E-5</v>
      </c>
      <c r="M649">
        <f>J649/SQRT('Exhaust Gas Math'!$E$14*$B$21*$B$23)</f>
        <v>5.9441051564211925E-4</v>
      </c>
      <c r="N649">
        <f t="shared" si="156"/>
        <v>4.9669531178881524E-2</v>
      </c>
      <c r="O649">
        <f t="shared" si="157"/>
        <v>0</v>
      </c>
      <c r="P649">
        <f t="shared" si="158"/>
        <v>0</v>
      </c>
      <c r="Q649">
        <f>($B$16/2)*(COS((ACOS((2*'Intake Valve Fxn Scratch'!$B$1)/$B$16-1)/($B$17/2))*(I649-($B$17/2)))+1)*P649</f>
        <v>0</v>
      </c>
      <c r="R649">
        <f t="shared" si="159"/>
        <v>0</v>
      </c>
      <c r="S649">
        <f t="shared" si="160"/>
        <v>0</v>
      </c>
      <c r="T649">
        <f>S649*'Exhaust Gas Math'!$C$14</f>
        <v>0</v>
      </c>
      <c r="U649">
        <f>(T649/'Exhaust Gas Math'!$B$14)+('Exhaust Gas Math'!$D$10)</f>
        <v>4.4059320573952224E-4</v>
      </c>
      <c r="V649">
        <f>('Exhaust Gas Math'!$E$10*(2.53982214E-12*V648^4 - 0.0000000071629564556*V648^3 + 7.56281407226508E-06*V648^2 - 0.00322508455050905*V648 + 1.62997098133725)*$B$24+T649*'Exhaust Gas Math'!$D$14*$B$23)/('Exhaust Gas Math'!$E$10*(2.53982214E-12*V648^4 - 0.0000000071629564556*V648^3 + 7.56281407226508E-06*V648^2 - 0.00322508455050905*V648 + 1.62997098133725)+T649*'Exhaust Gas Math'!$D$14)</f>
        <v>1100</v>
      </c>
      <c r="W649">
        <f>(353.3116967483*V649^-1.0020802909)*('Exhaust Gas Math'!$E$10/(T649+'Exhaust Gas Math'!$E$10))+(357.4500179626*V649^-1.0038444015 )*(T649/(T649+'Exhaust Gas Math'!$E$10))</f>
        <v>0.31654710700089367</v>
      </c>
      <c r="X649">
        <f t="shared" si="161"/>
        <v>0</v>
      </c>
      <c r="Y649">
        <f t="shared" si="162"/>
        <v>101325</v>
      </c>
      <c r="Z649">
        <f t="shared" si="163"/>
        <v>101325</v>
      </c>
    </row>
    <row r="650" spans="5:26" x14ac:dyDescent="0.2">
      <c r="E650">
        <f t="shared" si="150"/>
        <v>8.0625000000000058E-2</v>
      </c>
      <c r="F650">
        <f t="shared" si="151"/>
        <v>101325</v>
      </c>
      <c r="H650">
        <f t="shared" si="164"/>
        <v>8.0625000000000058E-2</v>
      </c>
      <c r="I650">
        <f t="shared" si="152"/>
        <v>270.00000000000273</v>
      </c>
      <c r="J650">
        <f t="shared" si="153"/>
        <v>3.1699999999998334E-2</v>
      </c>
      <c r="K650">
        <f t="shared" si="154"/>
        <v>-26.556929898345718</v>
      </c>
      <c r="L650">
        <f t="shared" si="155"/>
        <v>3.9769296294121147E-5</v>
      </c>
      <c r="M650">
        <f>J650/SQRT('Exhaust Gas Math'!$E$14*$B$21*$B$23)</f>
        <v>5.3815771653688564E-4</v>
      </c>
      <c r="N650">
        <f t="shared" si="156"/>
        <v>4.5512549561609987E-2</v>
      </c>
      <c r="O650">
        <f t="shared" si="157"/>
        <v>0</v>
      </c>
      <c r="P650">
        <f t="shared" si="158"/>
        <v>0</v>
      </c>
      <c r="Q650">
        <f>($B$16/2)*(COS((ACOS((2*'Intake Valve Fxn Scratch'!$B$1)/$B$16-1)/($B$17/2))*(I650-($B$17/2)))+1)*P650</f>
        <v>0</v>
      </c>
      <c r="R650">
        <f t="shared" si="159"/>
        <v>0</v>
      </c>
      <c r="S650">
        <f t="shared" si="160"/>
        <v>0</v>
      </c>
      <c r="T650">
        <f>S650*'Exhaust Gas Math'!$C$14</f>
        <v>0</v>
      </c>
      <c r="U650">
        <f>(T650/'Exhaust Gas Math'!$B$14)+('Exhaust Gas Math'!$D$10)</f>
        <v>4.4059320573952224E-4</v>
      </c>
      <c r="V650">
        <f>('Exhaust Gas Math'!$E$10*(2.53982214E-12*V649^4 - 0.0000000071629564556*V649^3 + 7.56281407226508E-06*V649^2 - 0.00322508455050905*V649 + 1.62997098133725)*$B$24+T650*'Exhaust Gas Math'!$D$14*$B$23)/('Exhaust Gas Math'!$E$10*(2.53982214E-12*V649^4 - 0.0000000071629564556*V649^3 + 7.56281407226508E-06*V649^2 - 0.00322508455050905*V649 + 1.62997098133725)+T650*'Exhaust Gas Math'!$D$14)</f>
        <v>1100</v>
      </c>
      <c r="W650">
        <f>(353.3116967483*V650^-1.0020802909)*('Exhaust Gas Math'!$E$10/(T650+'Exhaust Gas Math'!$E$10))+(357.4500179626*V650^-1.0038444015 )*(T650/(T650+'Exhaust Gas Math'!$E$10))</f>
        <v>0.31654710700089367</v>
      </c>
      <c r="X650">
        <f t="shared" si="161"/>
        <v>0</v>
      </c>
      <c r="Y650">
        <f t="shared" si="162"/>
        <v>101325</v>
      </c>
      <c r="Z650">
        <f t="shared" si="163"/>
        <v>101325</v>
      </c>
    </row>
    <row r="651" spans="5:26" x14ac:dyDescent="0.2">
      <c r="E651">
        <f t="shared" si="150"/>
        <v>8.0750000000000058E-2</v>
      </c>
      <c r="F651">
        <f t="shared" si="151"/>
        <v>101325</v>
      </c>
      <c r="H651">
        <f t="shared" si="164"/>
        <v>8.0750000000000058E-2</v>
      </c>
      <c r="I651">
        <f t="shared" si="152"/>
        <v>276.00000000000273</v>
      </c>
      <c r="J651">
        <f t="shared" si="153"/>
        <v>2.8386447714413711E-2</v>
      </c>
      <c r="K651">
        <f t="shared" si="154"/>
        <v>-26.411448257665004</v>
      </c>
      <c r="L651">
        <f t="shared" si="155"/>
        <v>3.9769296294121147E-5</v>
      </c>
      <c r="M651">
        <f>J651/SQRT('Exhaust Gas Math'!$E$14*$B$21*$B$23)</f>
        <v>4.8190491743165247E-4</v>
      </c>
      <c r="N651">
        <f t="shared" si="156"/>
        <v>4.103770062813776E-2</v>
      </c>
      <c r="O651">
        <f t="shared" si="157"/>
        <v>0</v>
      </c>
      <c r="P651">
        <f t="shared" si="158"/>
        <v>0</v>
      </c>
      <c r="Q651">
        <f>($B$16/2)*(COS((ACOS((2*'Intake Valve Fxn Scratch'!$B$1)/$B$16-1)/($B$17/2))*(I651-($B$17/2)))+1)*P651</f>
        <v>0</v>
      </c>
      <c r="R651">
        <f t="shared" si="159"/>
        <v>0</v>
      </c>
      <c r="S651">
        <f t="shared" si="160"/>
        <v>0</v>
      </c>
      <c r="T651">
        <f>S651*'Exhaust Gas Math'!$C$14</f>
        <v>0</v>
      </c>
      <c r="U651">
        <f>(T651/'Exhaust Gas Math'!$B$14)+('Exhaust Gas Math'!$D$10)</f>
        <v>4.4059320573952224E-4</v>
      </c>
      <c r="V651">
        <f>('Exhaust Gas Math'!$E$10*(2.53982214E-12*V650^4 - 0.0000000071629564556*V650^3 + 7.56281407226508E-06*V650^2 - 0.00322508455050905*V650 + 1.62997098133725)*$B$24+T651*'Exhaust Gas Math'!$D$14*$B$23)/('Exhaust Gas Math'!$E$10*(2.53982214E-12*V650^4 - 0.0000000071629564556*V650^3 + 7.56281407226508E-06*V650^2 - 0.00322508455050905*V650 + 1.62997098133725)+T651*'Exhaust Gas Math'!$D$14)</f>
        <v>1100</v>
      </c>
      <c r="W651">
        <f>(353.3116967483*V651^-1.0020802909)*('Exhaust Gas Math'!$E$10/(T651+'Exhaust Gas Math'!$E$10))+(357.4500179626*V651^-1.0038444015 )*(T651/(T651+'Exhaust Gas Math'!$E$10))</f>
        <v>0.31654710700089367</v>
      </c>
      <c r="X651">
        <f t="shared" si="161"/>
        <v>0</v>
      </c>
      <c r="Y651">
        <f t="shared" si="162"/>
        <v>101325</v>
      </c>
      <c r="Z651">
        <f t="shared" si="163"/>
        <v>101325</v>
      </c>
    </row>
    <row r="652" spans="5:26" x14ac:dyDescent="0.2">
      <c r="E652">
        <f t="shared" si="150"/>
        <v>8.0875000000000058E-2</v>
      </c>
      <c r="F652">
        <f t="shared" si="151"/>
        <v>101325</v>
      </c>
      <c r="H652">
        <f t="shared" si="164"/>
        <v>8.0875000000000058E-2</v>
      </c>
      <c r="I652">
        <f t="shared" si="152"/>
        <v>282.00000000000273</v>
      </c>
      <c r="J652">
        <f t="shared" si="153"/>
        <v>2.5109199401075366E-2</v>
      </c>
      <c r="K652">
        <f t="shared" si="154"/>
        <v>-25.976597262922436</v>
      </c>
      <c r="L652">
        <f t="shared" si="155"/>
        <v>3.9769296294121147E-5</v>
      </c>
      <c r="M652">
        <f>J652/SQRT('Exhaust Gas Math'!$E$14*$B$21*$B$23)</f>
        <v>4.2626843576507153E-4</v>
      </c>
      <c r="N652">
        <f t="shared" si="156"/>
        <v>3.6364153774647461E-2</v>
      </c>
      <c r="O652">
        <f t="shared" si="157"/>
        <v>0</v>
      </c>
      <c r="P652">
        <f t="shared" si="158"/>
        <v>0</v>
      </c>
      <c r="Q652">
        <f>($B$16/2)*(COS((ACOS((2*'Intake Valve Fxn Scratch'!$B$1)/$B$16-1)/($B$17/2))*(I652-($B$17/2)))+1)*P652</f>
        <v>0</v>
      </c>
      <c r="R652">
        <f t="shared" si="159"/>
        <v>0</v>
      </c>
      <c r="S652">
        <f t="shared" si="160"/>
        <v>0</v>
      </c>
      <c r="T652">
        <f>S652*'Exhaust Gas Math'!$C$14</f>
        <v>0</v>
      </c>
      <c r="U652">
        <f>(T652/'Exhaust Gas Math'!$B$14)+('Exhaust Gas Math'!$D$10)</f>
        <v>4.4059320573952224E-4</v>
      </c>
      <c r="V652">
        <f>('Exhaust Gas Math'!$E$10*(2.53982214E-12*V651^4 - 0.0000000071629564556*V651^3 + 7.56281407226508E-06*V651^2 - 0.00322508455050905*V651 + 1.62997098133725)*$B$24+T652*'Exhaust Gas Math'!$D$14*$B$23)/('Exhaust Gas Math'!$E$10*(2.53982214E-12*V651^4 - 0.0000000071629564556*V651^3 + 7.56281407226508E-06*V651^2 - 0.00322508455050905*V651 + 1.62997098133725)+T652*'Exhaust Gas Math'!$D$14)</f>
        <v>1100</v>
      </c>
      <c r="W652">
        <f>(353.3116967483*V652^-1.0020802909)*('Exhaust Gas Math'!$E$10/(T652+'Exhaust Gas Math'!$E$10))+(357.4500179626*V652^-1.0038444015 )*(T652/(T652+'Exhaust Gas Math'!$E$10))</f>
        <v>0.31654710700089367</v>
      </c>
      <c r="X652">
        <f t="shared" si="161"/>
        <v>0</v>
      </c>
      <c r="Y652">
        <f t="shared" si="162"/>
        <v>101325</v>
      </c>
      <c r="Z652">
        <f t="shared" si="163"/>
        <v>101325</v>
      </c>
    </row>
    <row r="653" spans="5:26" x14ac:dyDescent="0.2">
      <c r="E653">
        <f t="shared" si="150"/>
        <v>8.1000000000000058E-2</v>
      </c>
      <c r="F653">
        <f t="shared" si="151"/>
        <v>101325</v>
      </c>
      <c r="H653">
        <f t="shared" si="164"/>
        <v>8.1000000000000058E-2</v>
      </c>
      <c r="I653">
        <f t="shared" si="152"/>
        <v>288.00000000000273</v>
      </c>
      <c r="J653">
        <f t="shared" si="153"/>
        <v>2.1904161278312531E-2</v>
      </c>
      <c r="K653">
        <f t="shared" si="154"/>
        <v>-25.257141232614842</v>
      </c>
      <c r="L653">
        <f t="shared" si="155"/>
        <v>3.9769296294121147E-5</v>
      </c>
      <c r="M653">
        <f>J653/SQRT('Exhaust Gas Math'!$E$14*$B$21*$B$23)</f>
        <v>3.718578364729641E-4</v>
      </c>
      <c r="N653">
        <f t="shared" si="156"/>
        <v>3.1616553879853682E-2</v>
      </c>
      <c r="O653">
        <f t="shared" si="157"/>
        <v>0</v>
      </c>
      <c r="P653">
        <f t="shared" si="158"/>
        <v>0</v>
      </c>
      <c r="Q653">
        <f>($B$16/2)*(COS((ACOS((2*'Intake Valve Fxn Scratch'!$B$1)/$B$16-1)/($B$17/2))*(I653-($B$17/2)))+1)*P653</f>
        <v>0</v>
      </c>
      <c r="R653">
        <f t="shared" si="159"/>
        <v>0</v>
      </c>
      <c r="S653">
        <f t="shared" si="160"/>
        <v>0</v>
      </c>
      <c r="T653">
        <f>S653*'Exhaust Gas Math'!$C$14</f>
        <v>0</v>
      </c>
      <c r="U653">
        <f>(T653/'Exhaust Gas Math'!$B$14)+('Exhaust Gas Math'!$D$10)</f>
        <v>4.4059320573952224E-4</v>
      </c>
      <c r="V653">
        <f>('Exhaust Gas Math'!$E$10*(2.53982214E-12*V652^4 - 0.0000000071629564556*V652^3 + 7.56281407226508E-06*V652^2 - 0.00322508455050905*V652 + 1.62997098133725)*$B$24+T653*'Exhaust Gas Math'!$D$14*$B$23)/('Exhaust Gas Math'!$E$10*(2.53982214E-12*V652^4 - 0.0000000071629564556*V652^3 + 7.56281407226508E-06*V652^2 - 0.00322508455050905*V652 + 1.62997098133725)+T653*'Exhaust Gas Math'!$D$14)</f>
        <v>1100</v>
      </c>
      <c r="W653">
        <f>(353.3116967483*V653^-1.0020802909)*('Exhaust Gas Math'!$E$10/(T653+'Exhaust Gas Math'!$E$10))+(357.4500179626*V653^-1.0038444015 )*(T653/(T653+'Exhaust Gas Math'!$E$10))</f>
        <v>0.31654710700089367</v>
      </c>
      <c r="X653">
        <f t="shared" si="161"/>
        <v>0</v>
      </c>
      <c r="Y653">
        <f t="shared" si="162"/>
        <v>101325</v>
      </c>
      <c r="Z653">
        <f t="shared" si="163"/>
        <v>101325</v>
      </c>
    </row>
    <row r="654" spans="5:26" x14ac:dyDescent="0.2">
      <c r="E654">
        <f t="shared" si="150"/>
        <v>8.1125000000000058E-2</v>
      </c>
      <c r="F654">
        <f t="shared" si="151"/>
        <v>101325</v>
      </c>
      <c r="H654">
        <f t="shared" si="164"/>
        <v>8.1125000000000058E-2</v>
      </c>
      <c r="I654">
        <f t="shared" si="152"/>
        <v>294.00000000000273</v>
      </c>
      <c r="J654">
        <f t="shared" si="153"/>
        <v>1.8806448414495545E-2</v>
      </c>
      <c r="K654">
        <f t="shared" si="154"/>
        <v>-24.26096267756612</v>
      </c>
      <c r="L654">
        <f t="shared" si="155"/>
        <v>3.9769296294121147E-5</v>
      </c>
      <c r="M654">
        <f>J654/SQRT('Exhaust Gas Math'!$E$14*$B$21*$B$23)</f>
        <v>3.1926925346732456E-4</v>
      </c>
      <c r="N654">
        <f t="shared" si="156"/>
        <v>2.691866356259915E-2</v>
      </c>
      <c r="O654">
        <f t="shared" si="157"/>
        <v>0</v>
      </c>
      <c r="P654">
        <f t="shared" si="158"/>
        <v>0</v>
      </c>
      <c r="Q654">
        <f>($B$16/2)*(COS((ACOS((2*'Intake Valve Fxn Scratch'!$B$1)/$B$16-1)/($B$17/2))*(I654-($B$17/2)))+1)*P654</f>
        <v>0</v>
      </c>
      <c r="R654">
        <f t="shared" si="159"/>
        <v>0</v>
      </c>
      <c r="S654">
        <f t="shared" si="160"/>
        <v>0</v>
      </c>
      <c r="T654">
        <f>S654*'Exhaust Gas Math'!$C$14</f>
        <v>0</v>
      </c>
      <c r="U654">
        <f>(T654/'Exhaust Gas Math'!$B$14)+('Exhaust Gas Math'!$D$10)</f>
        <v>4.4059320573952224E-4</v>
      </c>
      <c r="V654">
        <f>('Exhaust Gas Math'!$E$10*(2.53982214E-12*V653^4 - 0.0000000071629564556*V653^3 + 7.56281407226508E-06*V653^2 - 0.00322508455050905*V653 + 1.62997098133725)*$B$24+T654*'Exhaust Gas Math'!$D$14*$B$23)/('Exhaust Gas Math'!$E$10*(2.53982214E-12*V653^4 - 0.0000000071629564556*V653^3 + 7.56281407226508E-06*V653^2 - 0.00322508455050905*V653 + 1.62997098133725)+T654*'Exhaust Gas Math'!$D$14)</f>
        <v>1100</v>
      </c>
      <c r="W654">
        <f>(353.3116967483*V654^-1.0020802909)*('Exhaust Gas Math'!$E$10/(T654+'Exhaust Gas Math'!$E$10))+(357.4500179626*V654^-1.0038444015 )*(T654/(T654+'Exhaust Gas Math'!$E$10))</f>
        <v>0.31654710700089367</v>
      </c>
      <c r="X654">
        <f t="shared" si="161"/>
        <v>0</v>
      </c>
      <c r="Y654">
        <f t="shared" si="162"/>
        <v>101325</v>
      </c>
      <c r="Z654">
        <f t="shared" si="163"/>
        <v>101325</v>
      </c>
    </row>
    <row r="655" spans="5:26" x14ac:dyDescent="0.2">
      <c r="E655">
        <f t="shared" si="150"/>
        <v>8.1250000000000058E-2</v>
      </c>
      <c r="F655">
        <f t="shared" si="151"/>
        <v>101325</v>
      </c>
      <c r="H655">
        <f t="shared" si="164"/>
        <v>8.1250000000000058E-2</v>
      </c>
      <c r="I655">
        <f t="shared" si="152"/>
        <v>300.00000000000273</v>
      </c>
      <c r="J655">
        <f t="shared" si="153"/>
        <v>1.584999999999848E-2</v>
      </c>
      <c r="K655">
        <f t="shared" si="154"/>
        <v>-22.998975938489146</v>
      </c>
      <c r="L655">
        <f t="shared" si="155"/>
        <v>3.9769296294121147E-5</v>
      </c>
      <c r="M655">
        <f>J655/SQRT('Exhaust Gas Math'!$E$14*$B$21*$B$23)</f>
        <v>2.6907885826843117E-4</v>
      </c>
      <c r="N655">
        <f t="shared" si="156"/>
        <v>2.2387269429554262E-2</v>
      </c>
      <c r="O655">
        <f t="shared" si="157"/>
        <v>0</v>
      </c>
      <c r="P655">
        <f t="shared" si="158"/>
        <v>0</v>
      </c>
      <c r="Q655">
        <f>($B$16/2)*(COS((ACOS((2*'Intake Valve Fxn Scratch'!$B$1)/$B$16-1)/($B$17/2))*(I655-($B$17/2)))+1)*P655</f>
        <v>0</v>
      </c>
      <c r="R655">
        <f t="shared" si="159"/>
        <v>0</v>
      </c>
      <c r="S655">
        <f t="shared" si="160"/>
        <v>0</v>
      </c>
      <c r="T655">
        <f>S655*'Exhaust Gas Math'!$C$14</f>
        <v>0</v>
      </c>
      <c r="U655">
        <f>(T655/'Exhaust Gas Math'!$B$14)+('Exhaust Gas Math'!$D$10)</f>
        <v>4.4059320573952224E-4</v>
      </c>
      <c r="V655">
        <f>('Exhaust Gas Math'!$E$10*(2.53982214E-12*V654^4 - 0.0000000071629564556*V654^3 + 7.56281407226508E-06*V654^2 - 0.00322508455050905*V654 + 1.62997098133725)*$B$24+T655*'Exhaust Gas Math'!$D$14*$B$23)/('Exhaust Gas Math'!$E$10*(2.53982214E-12*V654^4 - 0.0000000071629564556*V654^3 + 7.56281407226508E-06*V654^2 - 0.00322508455050905*V654 + 1.62997098133725)+T655*'Exhaust Gas Math'!$D$14)</f>
        <v>1100</v>
      </c>
      <c r="W655">
        <f>(353.3116967483*V655^-1.0020802909)*('Exhaust Gas Math'!$E$10/(T655+'Exhaust Gas Math'!$E$10))+(357.4500179626*V655^-1.0038444015 )*(T655/(T655+'Exhaust Gas Math'!$E$10))</f>
        <v>0.31654710700089367</v>
      </c>
      <c r="X655">
        <f t="shared" si="161"/>
        <v>0</v>
      </c>
      <c r="Y655">
        <f t="shared" si="162"/>
        <v>101325</v>
      </c>
      <c r="Z655">
        <f t="shared" si="163"/>
        <v>101325</v>
      </c>
    </row>
    <row r="656" spans="5:26" x14ac:dyDescent="0.2">
      <c r="E656">
        <f t="shared" si="150"/>
        <v>8.1375000000000058E-2</v>
      </c>
      <c r="F656">
        <f t="shared" si="151"/>
        <v>101325</v>
      </c>
      <c r="H656">
        <f t="shared" si="164"/>
        <v>8.1375000000000058E-2</v>
      </c>
      <c r="I656">
        <f t="shared" si="152"/>
        <v>306.00000000000273</v>
      </c>
      <c r="J656">
        <f t="shared" si="153"/>
        <v>1.3067207502327167E-2</v>
      </c>
      <c r="K656">
        <f t="shared" si="154"/>
        <v>-21.485007606184954</v>
      </c>
      <c r="L656">
        <f t="shared" si="155"/>
        <v>3.9769296294121147E-5</v>
      </c>
      <c r="M656">
        <f>J656/SQRT('Exhaust Gas Math'!$E$14*$B$21*$B$23)</f>
        <v>2.2183654734909839E-4</v>
      </c>
      <c r="N656">
        <f t="shared" si="156"/>
        <v>1.81268279862223E-2</v>
      </c>
      <c r="O656">
        <f t="shared" si="157"/>
        <v>0</v>
      </c>
      <c r="P656">
        <f t="shared" si="158"/>
        <v>0</v>
      </c>
      <c r="Q656">
        <f>($B$16/2)*(COS((ACOS((2*'Intake Valve Fxn Scratch'!$B$1)/$B$16-1)/($B$17/2))*(I656-($B$17/2)))+1)*P656</f>
        <v>0</v>
      </c>
      <c r="R656">
        <f t="shared" si="159"/>
        <v>0</v>
      </c>
      <c r="S656">
        <f t="shared" si="160"/>
        <v>0</v>
      </c>
      <c r="T656">
        <f>S656*'Exhaust Gas Math'!$C$14</f>
        <v>0</v>
      </c>
      <c r="U656">
        <f>(T656/'Exhaust Gas Math'!$B$14)+('Exhaust Gas Math'!$D$10)</f>
        <v>4.4059320573952224E-4</v>
      </c>
      <c r="V656">
        <f>('Exhaust Gas Math'!$E$10*(2.53982214E-12*V655^4 - 0.0000000071629564556*V655^3 + 7.56281407226508E-06*V655^2 - 0.00322508455050905*V655 + 1.62997098133725)*$B$24+T656*'Exhaust Gas Math'!$D$14*$B$23)/('Exhaust Gas Math'!$E$10*(2.53982214E-12*V655^4 - 0.0000000071629564556*V655^3 + 7.56281407226508E-06*V655^2 - 0.00322508455050905*V655 + 1.62997098133725)+T656*'Exhaust Gas Math'!$D$14)</f>
        <v>1100</v>
      </c>
      <c r="W656">
        <f>(353.3116967483*V656^-1.0020802909)*('Exhaust Gas Math'!$E$10/(T656+'Exhaust Gas Math'!$E$10))+(357.4500179626*V656^-1.0038444015 )*(T656/(T656+'Exhaust Gas Math'!$E$10))</f>
        <v>0.31654710700089367</v>
      </c>
      <c r="X656">
        <f t="shared" si="161"/>
        <v>0</v>
      </c>
      <c r="Y656">
        <f t="shared" si="162"/>
        <v>101325</v>
      </c>
      <c r="Z656">
        <f t="shared" si="163"/>
        <v>101325</v>
      </c>
    </row>
    <row r="657" spans="5:26" x14ac:dyDescent="0.2">
      <c r="E657">
        <f t="shared" si="150"/>
        <v>8.1500000000000059E-2</v>
      </c>
      <c r="F657">
        <f t="shared" si="151"/>
        <v>101325</v>
      </c>
      <c r="H657">
        <f t="shared" si="164"/>
        <v>8.1500000000000059E-2</v>
      </c>
      <c r="I657">
        <f t="shared" si="152"/>
        <v>312.00000000000273</v>
      </c>
      <c r="J657">
        <f t="shared" si="153"/>
        <v>1.0488559778422862E-2</v>
      </c>
      <c r="K657">
        <f t="shared" si="154"/>
        <v>-19.735645034520516</v>
      </c>
      <c r="L657">
        <f t="shared" si="155"/>
        <v>3.9769296294121147E-5</v>
      </c>
      <c r="M657">
        <f>J657/SQRT('Exhaust Gas Math'!$E$14*$B$21*$B$23)</f>
        <v>1.7805991735384756E-4</v>
      </c>
      <c r="N657">
        <f t="shared" si="156"/>
        <v>1.4225230308824409E-2</v>
      </c>
      <c r="O657">
        <f t="shared" si="157"/>
        <v>0</v>
      </c>
      <c r="P657">
        <f t="shared" si="158"/>
        <v>0</v>
      </c>
      <c r="Q657">
        <f>($B$16/2)*(COS((ACOS((2*'Intake Valve Fxn Scratch'!$B$1)/$B$16-1)/($B$17/2))*(I657-($B$17/2)))+1)*P657</f>
        <v>0</v>
      </c>
      <c r="R657">
        <f t="shared" si="159"/>
        <v>0</v>
      </c>
      <c r="S657">
        <f t="shared" si="160"/>
        <v>0</v>
      </c>
      <c r="T657">
        <f>S657*'Exhaust Gas Math'!$C$14</f>
        <v>0</v>
      </c>
      <c r="U657">
        <f>(T657/'Exhaust Gas Math'!$B$14)+('Exhaust Gas Math'!$D$10)</f>
        <v>4.4059320573952224E-4</v>
      </c>
      <c r="V657">
        <f>('Exhaust Gas Math'!$E$10*(2.53982214E-12*V656^4 - 0.0000000071629564556*V656^3 + 7.56281407226508E-06*V656^2 - 0.00322508455050905*V656 + 1.62997098133725)*$B$24+T657*'Exhaust Gas Math'!$D$14*$B$23)/('Exhaust Gas Math'!$E$10*(2.53982214E-12*V656^4 - 0.0000000071629564556*V656^3 + 7.56281407226508E-06*V656^2 - 0.00322508455050905*V656 + 1.62997098133725)+T657*'Exhaust Gas Math'!$D$14)</f>
        <v>1100</v>
      </c>
      <c r="W657">
        <f>(353.3116967483*V657^-1.0020802909)*('Exhaust Gas Math'!$E$10/(T657+'Exhaust Gas Math'!$E$10))+(357.4500179626*V657^-1.0038444015 )*(T657/(T657+'Exhaust Gas Math'!$E$10))</f>
        <v>0.31654710700089367</v>
      </c>
      <c r="X657">
        <f t="shared" si="161"/>
        <v>0</v>
      </c>
      <c r="Y657">
        <f t="shared" si="162"/>
        <v>101325</v>
      </c>
      <c r="Z657">
        <f t="shared" si="163"/>
        <v>101325</v>
      </c>
    </row>
    <row r="658" spans="5:26" x14ac:dyDescent="0.2">
      <c r="E658">
        <f t="shared" si="150"/>
        <v>8.1625000000000059E-2</v>
      </c>
      <c r="F658">
        <f t="shared" si="151"/>
        <v>101325</v>
      </c>
      <c r="H658">
        <f t="shared" si="164"/>
        <v>8.1625000000000059E-2</v>
      </c>
      <c r="I658">
        <f t="shared" si="152"/>
        <v>318.00000000000273</v>
      </c>
      <c r="J658">
        <f t="shared" si="153"/>
        <v>8.142309032365392E-3</v>
      </c>
      <c r="K658">
        <f t="shared" si="154"/>
        <v>-17.770054605908634</v>
      </c>
      <c r="L658">
        <f t="shared" si="155"/>
        <v>3.9769296294121147E-5</v>
      </c>
      <c r="M658">
        <f>J658/SQRT('Exhaust Gas Math'!$E$14*$B$21*$B$23)</f>
        <v>1.3822859420175549E-4</v>
      </c>
      <c r="N658">
        <f t="shared" si="156"/>
        <v>1.0750931841512674E-2</v>
      </c>
      <c r="O658">
        <f t="shared" si="157"/>
        <v>0</v>
      </c>
      <c r="P658">
        <f t="shared" si="158"/>
        <v>0</v>
      </c>
      <c r="Q658">
        <f>($B$16/2)*(COS((ACOS((2*'Intake Valve Fxn Scratch'!$B$1)/$B$16-1)/($B$17/2))*(I658-($B$17/2)))+1)*P658</f>
        <v>0</v>
      </c>
      <c r="R658">
        <f t="shared" si="159"/>
        <v>0</v>
      </c>
      <c r="S658">
        <f t="shared" si="160"/>
        <v>0</v>
      </c>
      <c r="T658">
        <f>S658*'Exhaust Gas Math'!$C$14</f>
        <v>0</v>
      </c>
      <c r="U658">
        <f>(T658/'Exhaust Gas Math'!$B$14)+('Exhaust Gas Math'!$D$10)</f>
        <v>4.4059320573952224E-4</v>
      </c>
      <c r="V658">
        <f>('Exhaust Gas Math'!$E$10*(2.53982214E-12*V657^4 - 0.0000000071629564556*V657^3 + 7.56281407226508E-06*V657^2 - 0.00322508455050905*V657 + 1.62997098133725)*$B$24+T658*'Exhaust Gas Math'!$D$14*$B$23)/('Exhaust Gas Math'!$E$10*(2.53982214E-12*V657^4 - 0.0000000071629564556*V657^3 + 7.56281407226508E-06*V657^2 - 0.00322508455050905*V657 + 1.62997098133725)+T658*'Exhaust Gas Math'!$D$14)</f>
        <v>1100</v>
      </c>
      <c r="W658">
        <f>(353.3116967483*V658^-1.0020802909)*('Exhaust Gas Math'!$E$10/(T658+'Exhaust Gas Math'!$E$10))+(357.4500179626*V658^-1.0038444015 )*(T658/(T658+'Exhaust Gas Math'!$E$10))</f>
        <v>0.31654710700089367</v>
      </c>
      <c r="X658">
        <f t="shared" si="161"/>
        <v>0</v>
      </c>
      <c r="Y658">
        <f t="shared" si="162"/>
        <v>101325</v>
      </c>
      <c r="Z658">
        <f t="shared" si="163"/>
        <v>101325</v>
      </c>
    </row>
    <row r="659" spans="5:26" x14ac:dyDescent="0.2">
      <c r="E659">
        <f t="shared" si="150"/>
        <v>8.1750000000000059E-2</v>
      </c>
      <c r="F659">
        <f t="shared" si="151"/>
        <v>101325</v>
      </c>
      <c r="H659">
        <f t="shared" si="164"/>
        <v>8.1750000000000059E-2</v>
      </c>
      <c r="I659">
        <f t="shared" si="152"/>
        <v>324.00000000000273</v>
      </c>
      <c r="J659">
        <f t="shared" si="153"/>
        <v>6.0541612783130937E-3</v>
      </c>
      <c r="K659">
        <f t="shared" si="154"/>
        <v>-15.60977174041142</v>
      </c>
      <c r="L659">
        <f t="shared" si="155"/>
        <v>3.9769296294121147E-5</v>
      </c>
      <c r="M659">
        <f>J659/SQRT('Exhaust Gas Math'!$E$14*$B$21*$B$23)</f>
        <v>1.0277897820451668E-4</v>
      </c>
      <c r="N659">
        <f t="shared" si="156"/>
        <v>7.7515449031748361E-3</v>
      </c>
      <c r="O659">
        <f t="shared" si="157"/>
        <v>0</v>
      </c>
      <c r="P659">
        <f t="shared" si="158"/>
        <v>0</v>
      </c>
      <c r="Q659">
        <f>($B$16/2)*(COS((ACOS((2*'Intake Valve Fxn Scratch'!$B$1)/$B$16-1)/($B$17/2))*(I659-($B$17/2)))+1)*P659</f>
        <v>0</v>
      </c>
      <c r="R659">
        <f t="shared" si="159"/>
        <v>0</v>
      </c>
      <c r="S659">
        <f t="shared" si="160"/>
        <v>0</v>
      </c>
      <c r="T659">
        <f>S659*'Exhaust Gas Math'!$C$14</f>
        <v>0</v>
      </c>
      <c r="U659">
        <f>(T659/'Exhaust Gas Math'!$B$14)+('Exhaust Gas Math'!$D$10)</f>
        <v>4.4059320573952224E-4</v>
      </c>
      <c r="V659">
        <f>('Exhaust Gas Math'!$E$10*(2.53982214E-12*V658^4 - 0.0000000071629564556*V658^3 + 7.56281407226508E-06*V658^2 - 0.00322508455050905*V658 + 1.62997098133725)*$B$24+T659*'Exhaust Gas Math'!$D$14*$B$23)/('Exhaust Gas Math'!$E$10*(2.53982214E-12*V658^4 - 0.0000000071629564556*V658^3 + 7.56281407226508E-06*V658^2 - 0.00322508455050905*V658 + 1.62997098133725)+T659*'Exhaust Gas Math'!$D$14)</f>
        <v>1100</v>
      </c>
      <c r="W659">
        <f>(353.3116967483*V659^-1.0020802909)*('Exhaust Gas Math'!$E$10/(T659+'Exhaust Gas Math'!$E$10))+(357.4500179626*V659^-1.0038444015 )*(T659/(T659+'Exhaust Gas Math'!$E$10))</f>
        <v>0.31654710700089367</v>
      </c>
      <c r="X659">
        <f t="shared" si="161"/>
        <v>0</v>
      </c>
      <c r="Y659">
        <f t="shared" si="162"/>
        <v>101325</v>
      </c>
      <c r="Z659">
        <f t="shared" si="163"/>
        <v>101325</v>
      </c>
    </row>
    <row r="660" spans="5:26" x14ac:dyDescent="0.2">
      <c r="E660">
        <f t="shared" si="150"/>
        <v>8.1875000000000059E-2</v>
      </c>
      <c r="F660">
        <f t="shared" si="151"/>
        <v>101325</v>
      </c>
      <c r="H660">
        <f t="shared" si="164"/>
        <v>8.1875000000000059E-2</v>
      </c>
      <c r="I660">
        <f t="shared" si="152"/>
        <v>330.00000000000273</v>
      </c>
      <c r="J660">
        <f t="shared" si="153"/>
        <v>4.2469947000323693E-3</v>
      </c>
      <c r="K660">
        <f t="shared" si="154"/>
        <v>-13.278464949171518</v>
      </c>
      <c r="L660">
        <f t="shared" si="155"/>
        <v>3.9769296294121147E-5</v>
      </c>
      <c r="M660">
        <f>J660/SQRT('Exhaust Gas Math'!$E$14*$B$21*$B$23)</f>
        <v>7.2099462773305857E-5</v>
      </c>
      <c r="N660">
        <f t="shared" si="156"/>
        <v>5.2538472644387373E-3</v>
      </c>
      <c r="O660">
        <f t="shared" si="157"/>
        <v>0</v>
      </c>
      <c r="P660">
        <f t="shared" si="158"/>
        <v>0</v>
      </c>
      <c r="Q660">
        <f>($B$16/2)*(COS((ACOS((2*'Intake Valve Fxn Scratch'!$B$1)/$B$16-1)/($B$17/2))*(I660-($B$17/2)))+1)*P660</f>
        <v>0</v>
      </c>
      <c r="R660">
        <f t="shared" si="159"/>
        <v>0</v>
      </c>
      <c r="S660">
        <f t="shared" si="160"/>
        <v>0</v>
      </c>
      <c r="T660">
        <f>S660*'Exhaust Gas Math'!$C$14</f>
        <v>0</v>
      </c>
      <c r="U660">
        <f>(T660/'Exhaust Gas Math'!$B$14)+('Exhaust Gas Math'!$D$10)</f>
        <v>4.4059320573952224E-4</v>
      </c>
      <c r="V660">
        <f>('Exhaust Gas Math'!$E$10*(2.53982214E-12*V659^4 - 0.0000000071629564556*V659^3 + 7.56281407226508E-06*V659^2 - 0.00322508455050905*V659 + 1.62997098133725)*$B$24+T660*'Exhaust Gas Math'!$D$14*$B$23)/('Exhaust Gas Math'!$E$10*(2.53982214E-12*V659^4 - 0.0000000071629564556*V659^3 + 7.56281407226508E-06*V659^2 - 0.00322508455050905*V659 + 1.62997098133725)+T660*'Exhaust Gas Math'!$D$14)</f>
        <v>1100</v>
      </c>
      <c r="W660">
        <f>(353.3116967483*V660^-1.0020802909)*('Exhaust Gas Math'!$E$10/(T660+'Exhaust Gas Math'!$E$10))+(357.4500179626*V660^-1.0038444015 )*(T660/(T660+'Exhaust Gas Math'!$E$10))</f>
        <v>0.31654710700089367</v>
      </c>
      <c r="X660">
        <f t="shared" si="161"/>
        <v>0</v>
      </c>
      <c r="Y660">
        <f t="shared" si="162"/>
        <v>101325</v>
      </c>
      <c r="Z660">
        <f t="shared" si="163"/>
        <v>101325</v>
      </c>
    </row>
    <row r="661" spans="5:26" x14ac:dyDescent="0.2">
      <c r="E661">
        <f t="shared" si="150"/>
        <v>8.2000000000000059E-2</v>
      </c>
      <c r="F661">
        <f t="shared" si="151"/>
        <v>101325</v>
      </c>
      <c r="H661">
        <f t="shared" si="164"/>
        <v>8.2000000000000059E-2</v>
      </c>
      <c r="I661">
        <f t="shared" si="152"/>
        <v>336.00000000000273</v>
      </c>
      <c r="J661">
        <f t="shared" si="153"/>
        <v>2.7406089927287935E-3</v>
      </c>
      <c r="K661">
        <f t="shared" si="154"/>
        <v>-10.80167651725106</v>
      </c>
      <c r="L661">
        <f t="shared" si="155"/>
        <v>3.9769296294121147E-5</v>
      </c>
      <c r="M661">
        <f>J661/SQRT('Exhaust Gas Math'!$E$14*$B$21*$B$23)</f>
        <v>4.6526179099288942E-5</v>
      </c>
      <c r="N661">
        <f t="shared" si="156"/>
        <v>3.2650381165156284E-3</v>
      </c>
      <c r="O661">
        <f t="shared" si="157"/>
        <v>0</v>
      </c>
      <c r="P661">
        <f t="shared" si="158"/>
        <v>0</v>
      </c>
      <c r="Q661">
        <f>($B$16/2)*(COS((ACOS((2*'Intake Valve Fxn Scratch'!$B$1)/$B$16-1)/($B$17/2))*(I661-($B$17/2)))+1)*P661</f>
        <v>0</v>
      </c>
      <c r="R661">
        <f t="shared" si="159"/>
        <v>0</v>
      </c>
      <c r="S661">
        <f t="shared" si="160"/>
        <v>0</v>
      </c>
      <c r="T661">
        <f>S661*'Exhaust Gas Math'!$C$14</f>
        <v>0</v>
      </c>
      <c r="U661">
        <f>(T661/'Exhaust Gas Math'!$B$14)+('Exhaust Gas Math'!$D$10)</f>
        <v>4.4059320573952224E-4</v>
      </c>
      <c r="V661">
        <f>('Exhaust Gas Math'!$E$10*(2.53982214E-12*V660^4 - 0.0000000071629564556*V660^3 + 7.56281407226508E-06*V660^2 - 0.00322508455050905*V660 + 1.62997098133725)*$B$24+T661*'Exhaust Gas Math'!$D$14*$B$23)/('Exhaust Gas Math'!$E$10*(2.53982214E-12*V660^4 - 0.0000000071629564556*V660^3 + 7.56281407226508E-06*V660^2 - 0.00322508455050905*V660 + 1.62997098133725)+T661*'Exhaust Gas Math'!$D$14)</f>
        <v>1100</v>
      </c>
      <c r="W661">
        <f>(353.3116967483*V661^-1.0020802909)*('Exhaust Gas Math'!$E$10/(T661+'Exhaust Gas Math'!$E$10))+(357.4500179626*V661^-1.0038444015 )*(T661/(T661+'Exhaust Gas Math'!$E$10))</f>
        <v>0.31654710700089367</v>
      </c>
      <c r="X661">
        <f t="shared" si="161"/>
        <v>0</v>
      </c>
      <c r="Y661">
        <f t="shared" si="162"/>
        <v>101325</v>
      </c>
      <c r="Z661">
        <f t="shared" si="163"/>
        <v>101325</v>
      </c>
    </row>
    <row r="662" spans="5:26" x14ac:dyDescent="0.2">
      <c r="E662">
        <f t="shared" si="150"/>
        <v>8.2125000000000059E-2</v>
      </c>
      <c r="F662">
        <f t="shared" si="151"/>
        <v>101325</v>
      </c>
      <c r="H662">
        <f t="shared" si="164"/>
        <v>8.2125000000000059E-2</v>
      </c>
      <c r="I662">
        <f t="shared" si="152"/>
        <v>342.00000000000273</v>
      </c>
      <c r="J662">
        <f t="shared" si="153"/>
        <v>1.5515084334430489E-3</v>
      </c>
      <c r="K662">
        <f t="shared" si="154"/>
        <v>-8.2065426570114681</v>
      </c>
      <c r="L662">
        <f t="shared" si="155"/>
        <v>3.9769296294121147E-5</v>
      </c>
      <c r="M662">
        <f>J662/SQRT('Exhaust Gas Math'!$E$14*$B$21*$B$23)</f>
        <v>2.6339313429951918E-5</v>
      </c>
      <c r="N662">
        <f t="shared" si="156"/>
        <v>1.7749850514213253E-3</v>
      </c>
      <c r="O662">
        <f t="shared" si="157"/>
        <v>0</v>
      </c>
      <c r="P662">
        <f t="shared" si="158"/>
        <v>0</v>
      </c>
      <c r="Q662">
        <f>($B$16/2)*(COS((ACOS((2*'Intake Valve Fxn Scratch'!$B$1)/$B$16-1)/($B$17/2))*(I662-($B$17/2)))+1)*P662</f>
        <v>0</v>
      </c>
      <c r="R662">
        <f t="shared" si="159"/>
        <v>0</v>
      </c>
      <c r="S662">
        <f t="shared" si="160"/>
        <v>0</v>
      </c>
      <c r="T662">
        <f>S662*'Exhaust Gas Math'!$C$14</f>
        <v>0</v>
      </c>
      <c r="U662">
        <f>(T662/'Exhaust Gas Math'!$B$14)+('Exhaust Gas Math'!$D$10)</f>
        <v>4.4059320573952224E-4</v>
      </c>
      <c r="V662">
        <f>('Exhaust Gas Math'!$E$10*(2.53982214E-12*V661^4 - 0.0000000071629564556*V661^3 + 7.56281407226508E-06*V661^2 - 0.00322508455050905*V661 + 1.62997098133725)*$B$24+T662*'Exhaust Gas Math'!$D$14*$B$23)/('Exhaust Gas Math'!$E$10*(2.53982214E-12*V661^4 - 0.0000000071629564556*V661^3 + 7.56281407226508E-06*V661^2 - 0.00322508455050905*V661 + 1.62997098133725)+T662*'Exhaust Gas Math'!$D$14)</f>
        <v>1100</v>
      </c>
      <c r="W662">
        <f>(353.3116967483*V662^-1.0020802909)*('Exhaust Gas Math'!$E$10/(T662+'Exhaust Gas Math'!$E$10))+(357.4500179626*V662^-1.0038444015 )*(T662/(T662+'Exhaust Gas Math'!$E$10))</f>
        <v>0.31654710700089367</v>
      </c>
      <c r="X662">
        <f t="shared" si="161"/>
        <v>0</v>
      </c>
      <c r="Y662">
        <f t="shared" si="162"/>
        <v>101325</v>
      </c>
      <c r="Z662">
        <f t="shared" si="163"/>
        <v>101325</v>
      </c>
    </row>
    <row r="663" spans="5:26" x14ac:dyDescent="0.2">
      <c r="E663">
        <f t="shared" si="150"/>
        <v>8.2250000000000059E-2</v>
      </c>
      <c r="F663">
        <f t="shared" si="151"/>
        <v>101325</v>
      </c>
      <c r="H663">
        <f t="shared" si="164"/>
        <v>8.2250000000000059E-2</v>
      </c>
      <c r="I663">
        <f t="shared" si="152"/>
        <v>348.00000000000273</v>
      </c>
      <c r="J663">
        <f t="shared" si="153"/>
        <v>6.9272105673796533E-4</v>
      </c>
      <c r="K663">
        <f t="shared" si="154"/>
        <v>-5.5214961980922039</v>
      </c>
      <c r="L663">
        <f t="shared" si="155"/>
        <v>3.9769296294121147E-5</v>
      </c>
      <c r="M663">
        <f>J663/SQRT('Exhaust Gas Math'!$E$14*$B$21*$B$23)</f>
        <v>1.1760037289941371E-5</v>
      </c>
      <c r="N663">
        <f t="shared" si="156"/>
        <v>7.5915782819025238E-4</v>
      </c>
      <c r="O663">
        <f t="shared" si="157"/>
        <v>0</v>
      </c>
      <c r="P663">
        <f t="shared" si="158"/>
        <v>0</v>
      </c>
      <c r="Q663">
        <f>($B$16/2)*(COS((ACOS((2*'Intake Valve Fxn Scratch'!$B$1)/$B$16-1)/($B$17/2))*(I663-($B$17/2)))+1)*P663</f>
        <v>0</v>
      </c>
      <c r="R663">
        <f t="shared" si="159"/>
        <v>0</v>
      </c>
      <c r="S663">
        <f t="shared" si="160"/>
        <v>0</v>
      </c>
      <c r="T663">
        <f>S663*'Exhaust Gas Math'!$C$14</f>
        <v>0</v>
      </c>
      <c r="U663">
        <f>(T663/'Exhaust Gas Math'!$B$14)+('Exhaust Gas Math'!$D$10)</f>
        <v>4.4059320573952224E-4</v>
      </c>
      <c r="V663">
        <f>('Exhaust Gas Math'!$E$10*(2.53982214E-12*V662^4 - 0.0000000071629564556*V662^3 + 7.56281407226508E-06*V662^2 - 0.00322508455050905*V662 + 1.62997098133725)*$B$24+T663*'Exhaust Gas Math'!$D$14*$B$23)/('Exhaust Gas Math'!$E$10*(2.53982214E-12*V662^4 - 0.0000000071629564556*V662^3 + 7.56281407226508E-06*V662^2 - 0.00322508455050905*V662 + 1.62997098133725)+T663*'Exhaust Gas Math'!$D$14)</f>
        <v>1100</v>
      </c>
      <c r="W663">
        <f>(353.3116967483*V663^-1.0020802909)*('Exhaust Gas Math'!$E$10/(T663+'Exhaust Gas Math'!$E$10))+(357.4500179626*V663^-1.0038444015 )*(T663/(T663+'Exhaust Gas Math'!$E$10))</f>
        <v>0.31654710700089367</v>
      </c>
      <c r="X663">
        <f t="shared" si="161"/>
        <v>0</v>
      </c>
      <c r="Y663">
        <f t="shared" si="162"/>
        <v>101325</v>
      </c>
      <c r="Z663">
        <f t="shared" si="163"/>
        <v>101325</v>
      </c>
    </row>
    <row r="664" spans="5:26" x14ac:dyDescent="0.2">
      <c r="E664">
        <f t="shared" si="150"/>
        <v>8.2375000000000059E-2</v>
      </c>
      <c r="F664">
        <f t="shared" si="151"/>
        <v>101325</v>
      </c>
      <c r="H664">
        <f t="shared" si="164"/>
        <v>8.2375000000000059E-2</v>
      </c>
      <c r="I664">
        <f t="shared" si="152"/>
        <v>354.00000000000273</v>
      </c>
      <c r="J664">
        <f t="shared" si="153"/>
        <v>1.7365591682558246E-4</v>
      </c>
      <c r="K664">
        <f t="shared" si="154"/>
        <v>-2.7759550713796517</v>
      </c>
      <c r="L664">
        <f t="shared" si="155"/>
        <v>3.9769296294121147E-5</v>
      </c>
      <c r="M664">
        <f>J664/SQRT('Exhaust Gas Math'!$E$14*$B$21*$B$23)</f>
        <v>2.9480842795577196E-6</v>
      </c>
      <c r="N664">
        <f t="shared" si="156"/>
        <v>1.8193581047117047E-4</v>
      </c>
      <c r="O664">
        <f t="shared" si="157"/>
        <v>0</v>
      </c>
      <c r="P664">
        <f t="shared" si="158"/>
        <v>0</v>
      </c>
      <c r="Q664">
        <f>($B$16/2)*(COS((ACOS((2*'Intake Valve Fxn Scratch'!$B$1)/$B$16-1)/($B$17/2))*(I664-($B$17/2)))+1)*P664</f>
        <v>0</v>
      </c>
      <c r="R664">
        <f t="shared" si="159"/>
        <v>0</v>
      </c>
      <c r="S664">
        <f t="shared" si="160"/>
        <v>0</v>
      </c>
      <c r="T664">
        <f>S664*'Exhaust Gas Math'!$C$14</f>
        <v>0</v>
      </c>
      <c r="U664">
        <f>(T664/'Exhaust Gas Math'!$B$14)+('Exhaust Gas Math'!$D$10)</f>
        <v>4.4059320573952224E-4</v>
      </c>
      <c r="V664">
        <f>('Exhaust Gas Math'!$E$10*(2.53982214E-12*V663^4 - 0.0000000071629564556*V663^3 + 7.56281407226508E-06*V663^2 - 0.00322508455050905*V663 + 1.62997098133725)*$B$24+T664*'Exhaust Gas Math'!$D$14*$B$23)/('Exhaust Gas Math'!$E$10*(2.53982214E-12*V663^4 - 0.0000000071629564556*V663^3 + 7.56281407226508E-06*V663^2 - 0.00322508455050905*V663 + 1.62997098133725)+T664*'Exhaust Gas Math'!$D$14)</f>
        <v>1100</v>
      </c>
      <c r="W664">
        <f>(353.3116967483*V664^-1.0020802909)*('Exhaust Gas Math'!$E$10/(T664+'Exhaust Gas Math'!$E$10))+(357.4500179626*V664^-1.0038444015 )*(T664/(T664+'Exhaust Gas Math'!$E$10))</f>
        <v>0.31654710700089367</v>
      </c>
      <c r="X664">
        <f t="shared" si="161"/>
        <v>0</v>
      </c>
      <c r="Y664">
        <f t="shared" si="162"/>
        <v>101325</v>
      </c>
      <c r="Z664">
        <f t="shared" si="163"/>
        <v>101325</v>
      </c>
    </row>
    <row r="665" spans="5:26" x14ac:dyDescent="0.2">
      <c r="E665">
        <f t="shared" si="150"/>
        <v>8.2500000000000059E-2</v>
      </c>
      <c r="F665">
        <f t="shared" si="151"/>
        <v>101325</v>
      </c>
      <c r="H665">
        <f t="shared" si="164"/>
        <v>8.2500000000000059E-2</v>
      </c>
      <c r="I665">
        <f t="shared" si="152"/>
        <v>360.00000000000273</v>
      </c>
      <c r="J665">
        <f t="shared" si="153"/>
        <v>0</v>
      </c>
      <c r="K665">
        <f t="shared" si="154"/>
        <v>1.2493087540446191E-12</v>
      </c>
      <c r="L665">
        <f t="shared" si="155"/>
        <v>3.9769296294121147E-5</v>
      </c>
      <c r="M665">
        <f>J665/SQRT('Exhaust Gas Math'!$E$14*$B$21*$B$23)</f>
        <v>0</v>
      </c>
      <c r="N665">
        <f t="shared" si="156"/>
        <v>0</v>
      </c>
      <c r="O665">
        <f t="shared" si="157"/>
        <v>0</v>
      </c>
      <c r="P665">
        <f t="shared" si="158"/>
        <v>0</v>
      </c>
      <c r="Q665">
        <f>($B$16/2)*(COS((ACOS((2*'Intake Valve Fxn Scratch'!$B$1)/$B$16-1)/($B$17/2))*(I665-($B$17/2)))+1)*P665</f>
        <v>0</v>
      </c>
      <c r="R665">
        <f t="shared" si="159"/>
        <v>0</v>
      </c>
      <c r="S665">
        <f t="shared" si="160"/>
        <v>0</v>
      </c>
      <c r="T665">
        <f>S665*'Exhaust Gas Math'!$C$14</f>
        <v>0</v>
      </c>
      <c r="U665">
        <f>(T665/'Exhaust Gas Math'!$B$14)+('Exhaust Gas Math'!$D$10)</f>
        <v>4.4059320573952224E-4</v>
      </c>
      <c r="V665">
        <f>('Exhaust Gas Math'!$E$10*(2.53982214E-12*V664^4 - 0.0000000071629564556*V664^3 + 7.56281407226508E-06*V664^2 - 0.00322508455050905*V664 + 1.62997098133725)*$B$24+T665*'Exhaust Gas Math'!$D$14*$B$23)/('Exhaust Gas Math'!$E$10*(2.53982214E-12*V664^4 - 0.0000000071629564556*V664^3 + 7.56281407226508E-06*V664^2 - 0.00322508455050905*V664 + 1.62997098133725)+T665*'Exhaust Gas Math'!$D$14)</f>
        <v>1100</v>
      </c>
      <c r="W665">
        <f>(353.3116967483*V665^-1.0020802909)*('Exhaust Gas Math'!$E$10/(T665+'Exhaust Gas Math'!$E$10))+(357.4500179626*V665^-1.0038444015 )*(T665/(T665+'Exhaust Gas Math'!$E$10))</f>
        <v>0.31654710700089367</v>
      </c>
      <c r="X665">
        <f t="shared" si="161"/>
        <v>0</v>
      </c>
      <c r="Y665">
        <f t="shared" si="162"/>
        <v>101325</v>
      </c>
      <c r="Z665">
        <f t="shared" si="163"/>
        <v>101325</v>
      </c>
    </row>
    <row r="666" spans="5:26" x14ac:dyDescent="0.2">
      <c r="E666">
        <f t="shared" si="150"/>
        <v>8.262500000000006E-2</v>
      </c>
      <c r="F666">
        <f t="shared" si="151"/>
        <v>101325</v>
      </c>
      <c r="H666">
        <f t="shared" si="164"/>
        <v>8.262500000000006E-2</v>
      </c>
      <c r="I666">
        <f t="shared" si="152"/>
        <v>366.00000000000273</v>
      </c>
      <c r="J666">
        <f t="shared" si="153"/>
        <v>1.7365591682589471E-4</v>
      </c>
      <c r="K666">
        <f t="shared" si="154"/>
        <v>2.7759550713821364</v>
      </c>
      <c r="L666">
        <f t="shared" si="155"/>
        <v>3.9769296294121147E-5</v>
      </c>
      <c r="M666">
        <f>J666/SQRT('Exhaust Gas Math'!$E$14*$B$21*$B$23)</f>
        <v>2.9480842795630207E-6</v>
      </c>
      <c r="N666">
        <f t="shared" si="156"/>
        <v>1.6556832809794947E-4</v>
      </c>
      <c r="O666">
        <f t="shared" si="157"/>
        <v>0</v>
      </c>
      <c r="P666">
        <f t="shared" si="158"/>
        <v>0</v>
      </c>
      <c r="Q666">
        <f>($B$16/2)*(COS((ACOS((2*'Intake Valve Fxn Scratch'!$B$1)/$B$16-1)/($B$17/2))*(I666-($B$17/2)))+1)*P666</f>
        <v>0</v>
      </c>
      <c r="R666">
        <f t="shared" si="159"/>
        <v>0</v>
      </c>
      <c r="S666">
        <f t="shared" si="160"/>
        <v>0</v>
      </c>
      <c r="T666">
        <f>S666*'Exhaust Gas Math'!$C$14</f>
        <v>0</v>
      </c>
      <c r="U666">
        <f>(T666/'Exhaust Gas Math'!$B$14)+('Exhaust Gas Math'!$D$10)</f>
        <v>4.4059320573952224E-4</v>
      </c>
      <c r="V666">
        <f>('Exhaust Gas Math'!$E$10*(2.53982214E-12*V665^4 - 0.0000000071629564556*V665^3 + 7.56281407226508E-06*V665^2 - 0.00322508455050905*V665 + 1.62997098133725)*$B$24+T666*'Exhaust Gas Math'!$D$14*$B$23)/('Exhaust Gas Math'!$E$10*(2.53982214E-12*V665^4 - 0.0000000071629564556*V665^3 + 7.56281407226508E-06*V665^2 - 0.00322508455050905*V665 + 1.62997098133725)+T666*'Exhaust Gas Math'!$D$14)</f>
        <v>1100</v>
      </c>
      <c r="W666">
        <f>(353.3116967483*V666^-1.0020802909)*('Exhaust Gas Math'!$E$10/(T666+'Exhaust Gas Math'!$E$10))+(357.4500179626*V666^-1.0038444015 )*(T666/(T666+'Exhaust Gas Math'!$E$10))</f>
        <v>0.31654710700089367</v>
      </c>
      <c r="X666">
        <f t="shared" si="161"/>
        <v>0</v>
      </c>
      <c r="Y666">
        <f t="shared" si="162"/>
        <v>101325</v>
      </c>
      <c r="Z666">
        <f t="shared" si="163"/>
        <v>101325</v>
      </c>
    </row>
    <row r="667" spans="5:26" x14ac:dyDescent="0.2">
      <c r="E667">
        <f t="shared" si="150"/>
        <v>8.275000000000006E-2</v>
      </c>
      <c r="F667">
        <f t="shared" si="151"/>
        <v>101325</v>
      </c>
      <c r="H667">
        <f t="shared" si="164"/>
        <v>8.275000000000006E-2</v>
      </c>
      <c r="I667">
        <f t="shared" si="152"/>
        <v>372.00000000000273</v>
      </c>
      <c r="J667">
        <f t="shared" si="153"/>
        <v>6.9272105673868004E-4</v>
      </c>
      <c r="K667">
        <f t="shared" si="154"/>
        <v>5.5214961980950159</v>
      </c>
      <c r="L667">
        <f t="shared" si="155"/>
        <v>3.9769296294121147E-5</v>
      </c>
      <c r="M667">
        <f>J667/SQRT('Exhaust Gas Math'!$E$14*$B$21*$B$23)</f>
        <v>1.1760037289953503E-5</v>
      </c>
      <c r="N667">
        <f t="shared" si="156"/>
        <v>6.292939266773212E-4</v>
      </c>
      <c r="O667">
        <f t="shared" si="157"/>
        <v>0</v>
      </c>
      <c r="P667">
        <f t="shared" si="158"/>
        <v>0</v>
      </c>
      <c r="Q667">
        <f>($B$16/2)*(COS((ACOS((2*'Intake Valve Fxn Scratch'!$B$1)/$B$16-1)/($B$17/2))*(I667-($B$17/2)))+1)*P667</f>
        <v>0</v>
      </c>
      <c r="R667">
        <f t="shared" si="159"/>
        <v>0</v>
      </c>
      <c r="S667">
        <f t="shared" si="160"/>
        <v>0</v>
      </c>
      <c r="T667">
        <f>S667*'Exhaust Gas Math'!$C$14</f>
        <v>0</v>
      </c>
      <c r="U667">
        <f>(T667/'Exhaust Gas Math'!$B$14)+('Exhaust Gas Math'!$D$10)</f>
        <v>4.4059320573952224E-4</v>
      </c>
      <c r="V667">
        <f>('Exhaust Gas Math'!$E$10*(2.53982214E-12*V666^4 - 0.0000000071629564556*V666^3 + 7.56281407226508E-06*V666^2 - 0.00322508455050905*V666 + 1.62997098133725)*$B$24+T667*'Exhaust Gas Math'!$D$14*$B$23)/('Exhaust Gas Math'!$E$10*(2.53982214E-12*V666^4 - 0.0000000071629564556*V666^3 + 7.56281407226508E-06*V666^2 - 0.00322508455050905*V666 + 1.62997098133725)+T667*'Exhaust Gas Math'!$D$14)</f>
        <v>1100</v>
      </c>
      <c r="W667">
        <f>(353.3116967483*V667^-1.0020802909)*('Exhaust Gas Math'!$E$10/(T667+'Exhaust Gas Math'!$E$10))+(357.4500179626*V667^-1.0038444015 )*(T667/(T667+'Exhaust Gas Math'!$E$10))</f>
        <v>0.31654710700089367</v>
      </c>
      <c r="X667">
        <f t="shared" si="161"/>
        <v>0</v>
      </c>
      <c r="Y667">
        <f t="shared" si="162"/>
        <v>101325</v>
      </c>
      <c r="Z667">
        <f t="shared" si="163"/>
        <v>101325</v>
      </c>
    </row>
    <row r="668" spans="5:26" x14ac:dyDescent="0.2">
      <c r="E668">
        <f t="shared" si="150"/>
        <v>8.287500000000006E-2</v>
      </c>
      <c r="F668">
        <f t="shared" si="151"/>
        <v>101325</v>
      </c>
      <c r="H668">
        <f t="shared" si="164"/>
        <v>8.287500000000006E-2</v>
      </c>
      <c r="I668">
        <f t="shared" si="152"/>
        <v>378.00000000000273</v>
      </c>
      <c r="J668">
        <f t="shared" si="153"/>
        <v>1.551508433444107E-3</v>
      </c>
      <c r="K668">
        <f t="shared" si="154"/>
        <v>8.2065426570142055</v>
      </c>
      <c r="L668">
        <f t="shared" si="155"/>
        <v>3.9769296294121147E-5</v>
      </c>
      <c r="M668">
        <f>J668/SQRT('Exhaust Gas Math'!$E$14*$B$21*$B$23)</f>
        <v>2.6339313429969881E-5</v>
      </c>
      <c r="N668">
        <f t="shared" si="156"/>
        <v>1.3427107345489048E-3</v>
      </c>
      <c r="O668">
        <f t="shared" si="157"/>
        <v>0</v>
      </c>
      <c r="P668">
        <f t="shared" si="158"/>
        <v>0</v>
      </c>
      <c r="Q668">
        <f>($B$16/2)*(COS((ACOS((2*'Intake Valve Fxn Scratch'!$B$1)/$B$16-1)/($B$17/2))*(I668-($B$17/2)))+1)*P668</f>
        <v>0</v>
      </c>
      <c r="R668">
        <f t="shared" si="159"/>
        <v>0</v>
      </c>
      <c r="S668">
        <f t="shared" si="160"/>
        <v>0</v>
      </c>
      <c r="T668">
        <f>S668*'Exhaust Gas Math'!$C$14</f>
        <v>0</v>
      </c>
      <c r="U668">
        <f>(T668/'Exhaust Gas Math'!$B$14)+('Exhaust Gas Math'!$D$10)</f>
        <v>4.4059320573952224E-4</v>
      </c>
      <c r="V668">
        <f>('Exhaust Gas Math'!$E$10*(2.53982214E-12*V667^4 - 0.0000000071629564556*V667^3 + 7.56281407226508E-06*V667^2 - 0.00322508455050905*V667 + 1.62997098133725)*$B$24+T668*'Exhaust Gas Math'!$D$14*$B$23)/('Exhaust Gas Math'!$E$10*(2.53982214E-12*V667^4 - 0.0000000071629564556*V667^3 + 7.56281407226508E-06*V667^2 - 0.00322508455050905*V667 + 1.62997098133725)+T668*'Exhaust Gas Math'!$D$14)</f>
        <v>1100</v>
      </c>
      <c r="W668">
        <f>(353.3116967483*V668^-1.0020802909)*('Exhaust Gas Math'!$E$10/(T668+'Exhaust Gas Math'!$E$10))+(357.4500179626*V668^-1.0038444015 )*(T668/(T668+'Exhaust Gas Math'!$E$10))</f>
        <v>0.31654710700089367</v>
      </c>
      <c r="X668">
        <f t="shared" si="161"/>
        <v>0</v>
      </c>
      <c r="Y668">
        <f t="shared" si="162"/>
        <v>101325</v>
      </c>
      <c r="Z668">
        <f t="shared" si="163"/>
        <v>101325</v>
      </c>
    </row>
    <row r="669" spans="5:26" x14ac:dyDescent="0.2">
      <c r="E669">
        <f t="shared" si="150"/>
        <v>8.300000000000006E-2</v>
      </c>
      <c r="F669">
        <f t="shared" si="151"/>
        <v>101325</v>
      </c>
      <c r="H669">
        <f t="shared" si="164"/>
        <v>8.300000000000006E-2</v>
      </c>
      <c r="I669">
        <f t="shared" si="152"/>
        <v>384.00000000000273</v>
      </c>
      <c r="J669">
        <f t="shared" si="153"/>
        <v>2.7406089927301883E-3</v>
      </c>
      <c r="K669">
        <f t="shared" si="154"/>
        <v>10.801676517253687</v>
      </c>
      <c r="L669">
        <f t="shared" si="155"/>
        <v>3.9769296294121147E-5</v>
      </c>
      <c r="M669">
        <f>J669/SQRT('Exhaust Gas Math'!$E$14*$B$21*$B$23)</f>
        <v>4.6526179099312619E-5</v>
      </c>
      <c r="N669">
        <f t="shared" si="156"/>
        <v>2.2601711314951187E-3</v>
      </c>
      <c r="O669">
        <f t="shared" si="157"/>
        <v>0</v>
      </c>
      <c r="P669">
        <f t="shared" si="158"/>
        <v>0</v>
      </c>
      <c r="Q669">
        <f>($B$16/2)*(COS((ACOS((2*'Intake Valve Fxn Scratch'!$B$1)/$B$16-1)/($B$17/2))*(I669-($B$17/2)))+1)*P669</f>
        <v>0</v>
      </c>
      <c r="R669">
        <f t="shared" si="159"/>
        <v>0</v>
      </c>
      <c r="S669">
        <f t="shared" si="160"/>
        <v>0</v>
      </c>
      <c r="T669">
        <f>S669*'Exhaust Gas Math'!$C$14</f>
        <v>0</v>
      </c>
      <c r="U669">
        <f>(T669/'Exhaust Gas Math'!$B$14)+('Exhaust Gas Math'!$D$10)</f>
        <v>4.4059320573952224E-4</v>
      </c>
      <c r="V669">
        <f>('Exhaust Gas Math'!$E$10*(2.53982214E-12*V668^4 - 0.0000000071629564556*V668^3 + 7.56281407226508E-06*V668^2 - 0.00322508455050905*V668 + 1.62997098133725)*$B$24+T669*'Exhaust Gas Math'!$D$14*$B$23)/('Exhaust Gas Math'!$E$10*(2.53982214E-12*V668^4 - 0.0000000071629564556*V668^3 + 7.56281407226508E-06*V668^2 - 0.00322508455050905*V668 + 1.62997098133725)+T669*'Exhaust Gas Math'!$D$14)</f>
        <v>1100</v>
      </c>
      <c r="W669">
        <f>(353.3116967483*V669^-1.0020802909)*('Exhaust Gas Math'!$E$10/(T669+'Exhaust Gas Math'!$E$10))+(357.4500179626*V669^-1.0038444015 )*(T669/(T669+'Exhaust Gas Math'!$E$10))</f>
        <v>0.31654710700089367</v>
      </c>
      <c r="X669">
        <f t="shared" si="161"/>
        <v>0</v>
      </c>
      <c r="Y669">
        <f t="shared" si="162"/>
        <v>101325</v>
      </c>
      <c r="Z669">
        <f t="shared" si="163"/>
        <v>101325</v>
      </c>
    </row>
    <row r="670" spans="5:26" x14ac:dyDescent="0.2">
      <c r="E670">
        <f t="shared" si="150"/>
        <v>8.312500000000006E-2</v>
      </c>
      <c r="F670">
        <f t="shared" si="151"/>
        <v>101325</v>
      </c>
      <c r="H670">
        <f t="shared" si="164"/>
        <v>8.312500000000006E-2</v>
      </c>
      <c r="I670">
        <f t="shared" si="152"/>
        <v>390.00000000000273</v>
      </c>
      <c r="J670">
        <f t="shared" si="153"/>
        <v>4.2469947000340867E-3</v>
      </c>
      <c r="K670">
        <f t="shared" si="154"/>
        <v>13.278464949174008</v>
      </c>
      <c r="L670">
        <f t="shared" si="155"/>
        <v>3.9769296294121147E-5</v>
      </c>
      <c r="M670">
        <f>J670/SQRT('Exhaust Gas Math'!$E$14*$B$21*$B$23)</f>
        <v>7.2099462773335022E-5</v>
      </c>
      <c r="N670">
        <f t="shared" si="156"/>
        <v>3.3402709601279001E-3</v>
      </c>
      <c r="O670">
        <f t="shared" si="157"/>
        <v>0</v>
      </c>
      <c r="P670">
        <f t="shared" si="158"/>
        <v>0</v>
      </c>
      <c r="Q670">
        <f>($B$16/2)*(COS((ACOS((2*'Intake Valve Fxn Scratch'!$B$1)/$B$16-1)/($B$17/2))*(I670-($B$17/2)))+1)*P670</f>
        <v>0</v>
      </c>
      <c r="R670">
        <f t="shared" si="159"/>
        <v>0</v>
      </c>
      <c r="S670">
        <f t="shared" si="160"/>
        <v>0</v>
      </c>
      <c r="T670">
        <f>S670*'Exhaust Gas Math'!$C$14</f>
        <v>0</v>
      </c>
      <c r="U670">
        <f>(T670/'Exhaust Gas Math'!$B$14)+('Exhaust Gas Math'!$D$10)</f>
        <v>4.4059320573952224E-4</v>
      </c>
      <c r="V670">
        <f>('Exhaust Gas Math'!$E$10*(2.53982214E-12*V669^4 - 0.0000000071629564556*V669^3 + 7.56281407226508E-06*V669^2 - 0.00322508455050905*V669 + 1.62997098133725)*$B$24+T670*'Exhaust Gas Math'!$D$14*$B$23)/('Exhaust Gas Math'!$E$10*(2.53982214E-12*V669^4 - 0.0000000071629564556*V669^3 + 7.56281407226508E-06*V669^2 - 0.00322508455050905*V669 + 1.62997098133725)+T670*'Exhaust Gas Math'!$D$14)</f>
        <v>1100</v>
      </c>
      <c r="W670">
        <f>(353.3116967483*V670^-1.0020802909)*('Exhaust Gas Math'!$E$10/(T670+'Exhaust Gas Math'!$E$10))+(357.4500179626*V670^-1.0038444015 )*(T670/(T670+'Exhaust Gas Math'!$E$10))</f>
        <v>0.31654710700089367</v>
      </c>
      <c r="X670">
        <f t="shared" si="161"/>
        <v>0</v>
      </c>
      <c r="Y670">
        <f t="shared" si="162"/>
        <v>101325</v>
      </c>
      <c r="Z670">
        <f t="shared" si="163"/>
        <v>101325</v>
      </c>
    </row>
    <row r="671" spans="5:26" x14ac:dyDescent="0.2">
      <c r="E671">
        <f t="shared" si="150"/>
        <v>8.325000000000006E-2</v>
      </c>
      <c r="F671">
        <f t="shared" si="151"/>
        <v>101325</v>
      </c>
      <c r="H671">
        <f t="shared" si="164"/>
        <v>8.325000000000006E-2</v>
      </c>
      <c r="I671">
        <f t="shared" si="152"/>
        <v>396.00000000000273</v>
      </c>
      <c r="J671">
        <f t="shared" si="153"/>
        <v>6.0541612783151094E-3</v>
      </c>
      <c r="K671">
        <f t="shared" si="154"/>
        <v>15.609771740413747</v>
      </c>
      <c r="L671">
        <f t="shared" si="155"/>
        <v>3.9769296294121147E-5</v>
      </c>
      <c r="M671">
        <f>J671/SQRT('Exhaust Gas Math'!$E$14*$B$21*$B$23)</f>
        <v>1.027789782045509E-4</v>
      </c>
      <c r="N671">
        <f t="shared" si="156"/>
        <v>4.5467954922468086E-3</v>
      </c>
      <c r="O671">
        <f t="shared" si="157"/>
        <v>0</v>
      </c>
      <c r="P671">
        <f t="shared" si="158"/>
        <v>0</v>
      </c>
      <c r="Q671">
        <f>($B$16/2)*(COS((ACOS((2*'Intake Valve Fxn Scratch'!$B$1)/$B$16-1)/($B$17/2))*(I671-($B$17/2)))+1)*P671</f>
        <v>0</v>
      </c>
      <c r="R671">
        <f t="shared" si="159"/>
        <v>0</v>
      </c>
      <c r="S671">
        <f t="shared" si="160"/>
        <v>0</v>
      </c>
      <c r="T671">
        <f>S671*'Exhaust Gas Math'!$C$14</f>
        <v>0</v>
      </c>
      <c r="U671">
        <f>(T671/'Exhaust Gas Math'!$B$14)+('Exhaust Gas Math'!$D$10)</f>
        <v>4.4059320573952224E-4</v>
      </c>
      <c r="V671">
        <f>('Exhaust Gas Math'!$E$10*(2.53982214E-12*V670^4 - 0.0000000071629564556*V670^3 + 7.56281407226508E-06*V670^2 - 0.00322508455050905*V670 + 1.62997098133725)*$B$24+T671*'Exhaust Gas Math'!$D$14*$B$23)/('Exhaust Gas Math'!$E$10*(2.53982214E-12*V670^4 - 0.0000000071629564556*V670^3 + 7.56281407226508E-06*V670^2 - 0.00322508455050905*V670 + 1.62997098133725)+T671*'Exhaust Gas Math'!$D$14)</f>
        <v>1100</v>
      </c>
      <c r="W671">
        <f>(353.3116967483*V671^-1.0020802909)*('Exhaust Gas Math'!$E$10/(T671+'Exhaust Gas Math'!$E$10))+(357.4500179626*V671^-1.0038444015 )*(T671/(T671+'Exhaust Gas Math'!$E$10))</f>
        <v>0.31654710700089367</v>
      </c>
      <c r="X671">
        <f t="shared" si="161"/>
        <v>0</v>
      </c>
      <c r="Y671">
        <f t="shared" si="162"/>
        <v>101325</v>
      </c>
      <c r="Z671">
        <f t="shared" si="163"/>
        <v>101325</v>
      </c>
    </row>
    <row r="672" spans="5:26" x14ac:dyDescent="0.2">
      <c r="E672">
        <f t="shared" si="150"/>
        <v>8.337500000000006E-2</v>
      </c>
      <c r="F672">
        <f t="shared" si="151"/>
        <v>101325</v>
      </c>
      <c r="H672">
        <f t="shared" si="164"/>
        <v>8.337500000000006E-2</v>
      </c>
      <c r="I672">
        <f t="shared" si="152"/>
        <v>402.00000000000273</v>
      </c>
      <c r="J672">
        <f t="shared" si="153"/>
        <v>8.1423090323676853E-3</v>
      </c>
      <c r="K672">
        <f t="shared" si="154"/>
        <v>17.770054605910769</v>
      </c>
      <c r="L672">
        <f t="shared" si="155"/>
        <v>3.9769296294121147E-5</v>
      </c>
      <c r="M672">
        <f>J672/SQRT('Exhaust Gas Math'!$E$14*$B$21*$B$23)</f>
        <v>1.3822859420179441E-4</v>
      </c>
      <c r="N672">
        <f t="shared" si="156"/>
        <v>5.8492450478070425E-3</v>
      </c>
      <c r="O672">
        <f t="shared" si="157"/>
        <v>0</v>
      </c>
      <c r="P672">
        <f t="shared" si="158"/>
        <v>0</v>
      </c>
      <c r="Q672">
        <f>($B$16/2)*(COS((ACOS((2*'Intake Valve Fxn Scratch'!$B$1)/$B$16-1)/($B$17/2))*(I672-($B$17/2)))+1)*P672</f>
        <v>0</v>
      </c>
      <c r="R672">
        <f t="shared" si="159"/>
        <v>0</v>
      </c>
      <c r="S672">
        <f t="shared" si="160"/>
        <v>0</v>
      </c>
      <c r="T672">
        <f>S672*'Exhaust Gas Math'!$C$14</f>
        <v>0</v>
      </c>
      <c r="U672">
        <f>(T672/'Exhaust Gas Math'!$B$14)+('Exhaust Gas Math'!$D$10)</f>
        <v>4.4059320573952224E-4</v>
      </c>
      <c r="V672">
        <f>('Exhaust Gas Math'!$E$10*(2.53982214E-12*V671^4 - 0.0000000071629564556*V671^3 + 7.56281407226508E-06*V671^2 - 0.00322508455050905*V671 + 1.62997098133725)*$B$24+T672*'Exhaust Gas Math'!$D$14*$B$23)/('Exhaust Gas Math'!$E$10*(2.53982214E-12*V671^4 - 0.0000000071629564556*V671^3 + 7.56281407226508E-06*V671^2 - 0.00322508455050905*V671 + 1.62997098133725)+T672*'Exhaust Gas Math'!$D$14)</f>
        <v>1100</v>
      </c>
      <c r="W672">
        <f>(353.3116967483*V672^-1.0020802909)*('Exhaust Gas Math'!$E$10/(T672+'Exhaust Gas Math'!$E$10))+(357.4500179626*V672^-1.0038444015 )*(T672/(T672+'Exhaust Gas Math'!$E$10))</f>
        <v>0.31654710700089367</v>
      </c>
      <c r="X672">
        <f t="shared" si="161"/>
        <v>0</v>
      </c>
      <c r="Y672">
        <f t="shared" si="162"/>
        <v>101325</v>
      </c>
      <c r="Z672">
        <f t="shared" si="163"/>
        <v>101325</v>
      </c>
    </row>
    <row r="673" spans="5:26" x14ac:dyDescent="0.2">
      <c r="E673">
        <f t="shared" si="150"/>
        <v>8.350000000000006E-2</v>
      </c>
      <c r="F673">
        <f t="shared" si="151"/>
        <v>101325</v>
      </c>
      <c r="H673">
        <f t="shared" si="164"/>
        <v>8.350000000000006E-2</v>
      </c>
      <c r="I673">
        <f t="shared" si="152"/>
        <v>408.00000000000273</v>
      </c>
      <c r="J673">
        <f t="shared" si="153"/>
        <v>1.0488559778425416E-2</v>
      </c>
      <c r="K673">
        <f t="shared" si="154"/>
        <v>19.735645034522442</v>
      </c>
      <c r="L673">
        <f t="shared" si="155"/>
        <v>3.9769296294121147E-5</v>
      </c>
      <c r="M673">
        <f>J673/SQRT('Exhaust Gas Math'!$E$14*$B$21*$B$23)</f>
        <v>1.7805991735389093E-4</v>
      </c>
      <c r="N673">
        <f t="shared" si="156"/>
        <v>7.2230121595131987E-3</v>
      </c>
      <c r="O673">
        <f t="shared" si="157"/>
        <v>0</v>
      </c>
      <c r="P673">
        <f t="shared" si="158"/>
        <v>0</v>
      </c>
      <c r="Q673">
        <f>($B$16/2)*(COS((ACOS((2*'Intake Valve Fxn Scratch'!$B$1)/$B$16-1)/($B$17/2))*(I673-($B$17/2)))+1)*P673</f>
        <v>0</v>
      </c>
      <c r="R673">
        <f t="shared" si="159"/>
        <v>0</v>
      </c>
      <c r="S673">
        <f t="shared" si="160"/>
        <v>0</v>
      </c>
      <c r="T673">
        <f>S673*'Exhaust Gas Math'!$C$14</f>
        <v>0</v>
      </c>
      <c r="U673">
        <f>(T673/'Exhaust Gas Math'!$B$14)+('Exhaust Gas Math'!$D$10)</f>
        <v>4.4059320573952224E-4</v>
      </c>
      <c r="V673">
        <f>('Exhaust Gas Math'!$E$10*(2.53982214E-12*V672^4 - 0.0000000071629564556*V672^3 + 7.56281407226508E-06*V672^2 - 0.00322508455050905*V672 + 1.62997098133725)*$B$24+T673*'Exhaust Gas Math'!$D$14*$B$23)/('Exhaust Gas Math'!$E$10*(2.53982214E-12*V672^4 - 0.0000000071629564556*V672^3 + 7.56281407226508E-06*V672^2 - 0.00322508455050905*V672 + 1.62997098133725)+T673*'Exhaust Gas Math'!$D$14)</f>
        <v>1100</v>
      </c>
      <c r="W673">
        <f>(353.3116967483*V673^-1.0020802909)*('Exhaust Gas Math'!$E$10/(T673+'Exhaust Gas Math'!$E$10))+(357.4500179626*V673^-1.0038444015 )*(T673/(T673+'Exhaust Gas Math'!$E$10))</f>
        <v>0.31654710700089367</v>
      </c>
      <c r="X673">
        <f t="shared" si="161"/>
        <v>0</v>
      </c>
      <c r="Y673">
        <f t="shared" si="162"/>
        <v>101325</v>
      </c>
      <c r="Z673">
        <f t="shared" si="163"/>
        <v>101325</v>
      </c>
    </row>
    <row r="674" spans="5:26" x14ac:dyDescent="0.2">
      <c r="E674">
        <f t="shared" si="150"/>
        <v>8.362500000000006E-2</v>
      </c>
      <c r="F674">
        <f t="shared" si="151"/>
        <v>101325</v>
      </c>
      <c r="H674">
        <f t="shared" si="164"/>
        <v>8.362500000000006E-2</v>
      </c>
      <c r="I674">
        <f t="shared" si="152"/>
        <v>414.00000000000273</v>
      </c>
      <c r="J674">
        <f t="shared" si="153"/>
        <v>1.3067207502329942E-2</v>
      </c>
      <c r="K674">
        <f t="shared" si="154"/>
        <v>21.485007606186649</v>
      </c>
      <c r="L674">
        <f t="shared" si="155"/>
        <v>3.9769296294121147E-5</v>
      </c>
      <c r="M674">
        <f>J674/SQRT('Exhaust Gas Math'!$E$14*$B$21*$B$23)</f>
        <v>2.2183654734914552E-4</v>
      </c>
      <c r="N674">
        <f t="shared" si="156"/>
        <v>8.6492854861373834E-3</v>
      </c>
      <c r="O674">
        <f t="shared" si="157"/>
        <v>0</v>
      </c>
      <c r="P674">
        <f t="shared" si="158"/>
        <v>0</v>
      </c>
      <c r="Q674">
        <f>($B$16/2)*(COS((ACOS((2*'Intake Valve Fxn Scratch'!$B$1)/$B$16-1)/($B$17/2))*(I674-($B$17/2)))+1)*P674</f>
        <v>0</v>
      </c>
      <c r="R674">
        <f t="shared" si="159"/>
        <v>0</v>
      </c>
      <c r="S674">
        <f t="shared" si="160"/>
        <v>0</v>
      </c>
      <c r="T674">
        <f>S674*'Exhaust Gas Math'!$C$14</f>
        <v>0</v>
      </c>
      <c r="U674">
        <f>(T674/'Exhaust Gas Math'!$B$14)+('Exhaust Gas Math'!$D$10)</f>
        <v>4.4059320573952224E-4</v>
      </c>
      <c r="V674">
        <f>('Exhaust Gas Math'!$E$10*(2.53982214E-12*V673^4 - 0.0000000071629564556*V673^3 + 7.56281407226508E-06*V673^2 - 0.00322508455050905*V673 + 1.62997098133725)*$B$24+T674*'Exhaust Gas Math'!$D$14*$B$23)/('Exhaust Gas Math'!$E$10*(2.53982214E-12*V673^4 - 0.0000000071629564556*V673^3 + 7.56281407226508E-06*V673^2 - 0.00322508455050905*V673 + 1.62997098133725)+T674*'Exhaust Gas Math'!$D$14)</f>
        <v>1100</v>
      </c>
      <c r="W674">
        <f>(353.3116967483*V674^-1.0020802909)*('Exhaust Gas Math'!$E$10/(T674+'Exhaust Gas Math'!$E$10))+(357.4500179626*V674^-1.0038444015 )*(T674/(T674+'Exhaust Gas Math'!$E$10))</f>
        <v>0.31654710700089367</v>
      </c>
      <c r="X674">
        <f t="shared" si="161"/>
        <v>0</v>
      </c>
      <c r="Y674">
        <f t="shared" si="162"/>
        <v>101325</v>
      </c>
      <c r="Z674">
        <f t="shared" si="163"/>
        <v>101325</v>
      </c>
    </row>
    <row r="675" spans="5:26" x14ac:dyDescent="0.2">
      <c r="E675">
        <f t="shared" si="150"/>
        <v>8.3750000000000061E-2</v>
      </c>
      <c r="F675">
        <f t="shared" si="151"/>
        <v>101325</v>
      </c>
      <c r="H675">
        <f t="shared" si="164"/>
        <v>8.3750000000000061E-2</v>
      </c>
      <c r="I675">
        <f t="shared" si="152"/>
        <v>420.00000000000273</v>
      </c>
      <c r="J675">
        <f t="shared" si="153"/>
        <v>1.5850000000001453E-2</v>
      </c>
      <c r="K675">
        <f t="shared" si="154"/>
        <v>22.998975938490585</v>
      </c>
      <c r="L675">
        <f t="shared" si="155"/>
        <v>3.9769296294121147E-5</v>
      </c>
      <c r="M675">
        <f>J675/SQRT('Exhaust Gas Math'!$E$14*$B$21*$B$23)</f>
        <v>2.6907885826848164E-4</v>
      </c>
      <c r="N675">
        <f t="shared" si="156"/>
        <v>1.0114751634539121E-2</v>
      </c>
      <c r="O675">
        <f t="shared" si="157"/>
        <v>0</v>
      </c>
      <c r="P675">
        <f t="shared" si="158"/>
        <v>0</v>
      </c>
      <c r="Q675">
        <f>($B$16/2)*(COS((ACOS((2*'Intake Valve Fxn Scratch'!$B$1)/$B$16-1)/($B$17/2))*(I675-($B$17/2)))+1)*P675</f>
        <v>0</v>
      </c>
      <c r="R675">
        <f t="shared" si="159"/>
        <v>0</v>
      </c>
      <c r="S675">
        <f t="shared" si="160"/>
        <v>0</v>
      </c>
      <c r="T675">
        <f>S675*'Exhaust Gas Math'!$C$14</f>
        <v>0</v>
      </c>
      <c r="U675">
        <f>(T675/'Exhaust Gas Math'!$B$14)+('Exhaust Gas Math'!$D$10)</f>
        <v>4.4059320573952224E-4</v>
      </c>
      <c r="V675">
        <f>('Exhaust Gas Math'!$E$10*(2.53982214E-12*V674^4 - 0.0000000071629564556*V674^3 + 7.56281407226508E-06*V674^2 - 0.00322508455050905*V674 + 1.62997098133725)*$B$24+T675*'Exhaust Gas Math'!$D$14*$B$23)/('Exhaust Gas Math'!$E$10*(2.53982214E-12*V674^4 - 0.0000000071629564556*V674^3 + 7.56281407226508E-06*V674^2 - 0.00322508455050905*V674 + 1.62997098133725)+T675*'Exhaust Gas Math'!$D$14)</f>
        <v>1100</v>
      </c>
      <c r="W675">
        <f>(353.3116967483*V675^-1.0020802909)*('Exhaust Gas Math'!$E$10/(T675+'Exhaust Gas Math'!$E$10))+(357.4500179626*V675^-1.0038444015 )*(T675/(T675+'Exhaust Gas Math'!$E$10))</f>
        <v>0.31654710700089367</v>
      </c>
      <c r="X675">
        <f t="shared" si="161"/>
        <v>0</v>
      </c>
      <c r="Y675">
        <f t="shared" si="162"/>
        <v>101325</v>
      </c>
      <c r="Z675">
        <f t="shared" si="163"/>
        <v>101325</v>
      </c>
    </row>
    <row r="676" spans="5:26" x14ac:dyDescent="0.2">
      <c r="E676">
        <f t="shared" si="150"/>
        <v>8.3875000000000061E-2</v>
      </c>
      <c r="F676">
        <f t="shared" si="151"/>
        <v>101325</v>
      </c>
      <c r="H676">
        <f t="shared" si="164"/>
        <v>8.3875000000000061E-2</v>
      </c>
      <c r="I676">
        <f t="shared" si="152"/>
        <v>426.00000000000273</v>
      </c>
      <c r="J676">
        <f t="shared" si="153"/>
        <v>1.8806448414498682E-2</v>
      </c>
      <c r="K676">
        <f t="shared" si="154"/>
        <v>24.260962677567285</v>
      </c>
      <c r="L676">
        <f t="shared" si="155"/>
        <v>3.9769296294121147E-5</v>
      </c>
      <c r="M676">
        <f>J676/SQRT('Exhaust Gas Math'!$E$14*$B$21*$B$23)</f>
        <v>3.1926925346737779E-4</v>
      </c>
      <c r="N676">
        <f t="shared" si="156"/>
        <v>1.1611157153119871E-2</v>
      </c>
      <c r="O676">
        <f t="shared" si="157"/>
        <v>0</v>
      </c>
      <c r="P676">
        <f t="shared" si="158"/>
        <v>0</v>
      </c>
      <c r="Q676">
        <f>($B$16/2)*(COS((ACOS((2*'Intake Valve Fxn Scratch'!$B$1)/$B$16-1)/($B$17/2))*(I676-($B$17/2)))+1)*P676</f>
        <v>0</v>
      </c>
      <c r="R676">
        <f t="shared" si="159"/>
        <v>0</v>
      </c>
      <c r="S676">
        <f t="shared" si="160"/>
        <v>0</v>
      </c>
      <c r="T676">
        <f>S676*'Exhaust Gas Math'!$C$14</f>
        <v>0</v>
      </c>
      <c r="U676">
        <f>(T676/'Exhaust Gas Math'!$B$14)+('Exhaust Gas Math'!$D$10)</f>
        <v>4.4059320573952224E-4</v>
      </c>
      <c r="V676">
        <f>('Exhaust Gas Math'!$E$10*(2.53982214E-12*V675^4 - 0.0000000071629564556*V675^3 + 7.56281407226508E-06*V675^2 - 0.00322508455050905*V675 + 1.62997098133725)*$B$24+T676*'Exhaust Gas Math'!$D$14*$B$23)/('Exhaust Gas Math'!$E$10*(2.53982214E-12*V675^4 - 0.0000000071629564556*V675^3 + 7.56281407226508E-06*V675^2 - 0.00322508455050905*V675 + 1.62997098133725)+T676*'Exhaust Gas Math'!$D$14)</f>
        <v>1100</v>
      </c>
      <c r="W676">
        <f>(353.3116967483*V676^-1.0020802909)*('Exhaust Gas Math'!$E$10/(T676+'Exhaust Gas Math'!$E$10))+(357.4500179626*V676^-1.0038444015 )*(T676/(T676+'Exhaust Gas Math'!$E$10))</f>
        <v>0.31654710700089367</v>
      </c>
      <c r="X676">
        <f t="shared" si="161"/>
        <v>0</v>
      </c>
      <c r="Y676">
        <f t="shared" si="162"/>
        <v>101325</v>
      </c>
      <c r="Z676">
        <f t="shared" si="163"/>
        <v>101325</v>
      </c>
    </row>
    <row r="677" spans="5:26" x14ac:dyDescent="0.2">
      <c r="E677">
        <f t="shared" si="150"/>
        <v>8.4000000000000061E-2</v>
      </c>
      <c r="F677">
        <f t="shared" si="151"/>
        <v>101325</v>
      </c>
      <c r="H677">
        <f t="shared" si="164"/>
        <v>8.4000000000000061E-2</v>
      </c>
      <c r="I677">
        <f t="shared" si="152"/>
        <v>432.00000000000273</v>
      </c>
      <c r="J677">
        <f t="shared" si="153"/>
        <v>2.1904161278315796E-2</v>
      </c>
      <c r="K677">
        <f t="shared" si="154"/>
        <v>25.25714123261573</v>
      </c>
      <c r="L677">
        <f t="shared" si="155"/>
        <v>3.9769296294121147E-5</v>
      </c>
      <c r="M677">
        <f>J677/SQRT('Exhaust Gas Math'!$E$14*$B$21*$B$23)</f>
        <v>3.7185783647301955E-4</v>
      </c>
      <c r="N677">
        <f t="shared" si="156"/>
        <v>1.3134781388512262E-2</v>
      </c>
      <c r="O677">
        <f t="shared" si="157"/>
        <v>0</v>
      </c>
      <c r="P677">
        <f t="shared" si="158"/>
        <v>0</v>
      </c>
      <c r="Q677">
        <f>($B$16/2)*(COS((ACOS((2*'Intake Valve Fxn Scratch'!$B$1)/$B$16-1)/($B$17/2))*(I677-($B$17/2)))+1)*P677</f>
        <v>0</v>
      </c>
      <c r="R677">
        <f t="shared" si="159"/>
        <v>0</v>
      </c>
      <c r="S677">
        <f t="shared" si="160"/>
        <v>0</v>
      </c>
      <c r="T677">
        <f>S677*'Exhaust Gas Math'!$C$14</f>
        <v>0</v>
      </c>
      <c r="U677">
        <f>(T677/'Exhaust Gas Math'!$B$14)+('Exhaust Gas Math'!$D$10)</f>
        <v>4.4059320573952224E-4</v>
      </c>
      <c r="V677">
        <f>('Exhaust Gas Math'!$E$10*(2.53982214E-12*V676^4 - 0.0000000071629564556*V676^3 + 7.56281407226508E-06*V676^2 - 0.00322508455050905*V676 + 1.62997098133725)*$B$24+T677*'Exhaust Gas Math'!$D$14*$B$23)/('Exhaust Gas Math'!$E$10*(2.53982214E-12*V676^4 - 0.0000000071629564556*V676^3 + 7.56281407226508E-06*V676^2 - 0.00322508455050905*V676 + 1.62997098133725)+T677*'Exhaust Gas Math'!$D$14)</f>
        <v>1100</v>
      </c>
      <c r="W677">
        <f>(353.3116967483*V677^-1.0020802909)*('Exhaust Gas Math'!$E$10/(T677+'Exhaust Gas Math'!$E$10))+(357.4500179626*V677^-1.0038444015 )*(T677/(T677+'Exhaust Gas Math'!$E$10))</f>
        <v>0.31654710700089367</v>
      </c>
      <c r="X677">
        <f t="shared" si="161"/>
        <v>0</v>
      </c>
      <c r="Y677">
        <f t="shared" si="162"/>
        <v>101325</v>
      </c>
      <c r="Z677">
        <f t="shared" si="163"/>
        <v>101325</v>
      </c>
    </row>
    <row r="678" spans="5:26" x14ac:dyDescent="0.2">
      <c r="E678">
        <f t="shared" si="150"/>
        <v>8.4125000000000061E-2</v>
      </c>
      <c r="F678">
        <f t="shared" si="151"/>
        <v>101325</v>
      </c>
      <c r="H678">
        <f t="shared" si="164"/>
        <v>8.4125000000000061E-2</v>
      </c>
      <c r="I678">
        <f t="shared" si="152"/>
        <v>438.00000000000273</v>
      </c>
      <c r="J678">
        <f t="shared" si="153"/>
        <v>2.5109199401078725E-2</v>
      </c>
      <c r="K678">
        <f t="shared" si="154"/>
        <v>25.976597262923036</v>
      </c>
      <c r="L678">
        <f t="shared" si="155"/>
        <v>3.9769296294121147E-5</v>
      </c>
      <c r="M678">
        <f>J678/SQRT('Exhaust Gas Math'!$E$14*$B$21*$B$23)</f>
        <v>4.2626843576512851E-4</v>
      </c>
      <c r="N678">
        <f t="shared" si="156"/>
        <v>1.4685858367121295E-2</v>
      </c>
      <c r="O678">
        <f t="shared" si="157"/>
        <v>0</v>
      </c>
      <c r="P678">
        <f t="shared" si="158"/>
        <v>0</v>
      </c>
      <c r="Q678">
        <f>($B$16/2)*(COS((ACOS((2*'Intake Valve Fxn Scratch'!$B$1)/$B$16-1)/($B$17/2))*(I678-($B$17/2)))+1)*P678</f>
        <v>0</v>
      </c>
      <c r="R678">
        <f t="shared" si="159"/>
        <v>0</v>
      </c>
      <c r="S678">
        <f t="shared" si="160"/>
        <v>0</v>
      </c>
      <c r="T678">
        <f>S678*'Exhaust Gas Math'!$C$14</f>
        <v>0</v>
      </c>
      <c r="U678">
        <f>(T678/'Exhaust Gas Math'!$B$14)+('Exhaust Gas Math'!$D$10)</f>
        <v>4.4059320573952224E-4</v>
      </c>
      <c r="V678">
        <f>('Exhaust Gas Math'!$E$10*(2.53982214E-12*V677^4 - 0.0000000071629564556*V677^3 + 7.56281407226508E-06*V677^2 - 0.00322508455050905*V677 + 1.62997098133725)*$B$24+T678*'Exhaust Gas Math'!$D$14*$B$23)/('Exhaust Gas Math'!$E$10*(2.53982214E-12*V677^4 - 0.0000000071629564556*V677^3 + 7.56281407226508E-06*V677^2 - 0.00322508455050905*V677 + 1.62997098133725)+T678*'Exhaust Gas Math'!$D$14)</f>
        <v>1100</v>
      </c>
      <c r="W678">
        <f>(353.3116967483*V678^-1.0020802909)*('Exhaust Gas Math'!$E$10/(T678+'Exhaust Gas Math'!$E$10))+(357.4500179626*V678^-1.0038444015 )*(T678/(T678+'Exhaust Gas Math'!$E$10))</f>
        <v>0.31654710700089367</v>
      </c>
      <c r="X678">
        <f t="shared" si="161"/>
        <v>0</v>
      </c>
      <c r="Y678">
        <f t="shared" si="162"/>
        <v>101325</v>
      </c>
      <c r="Z678">
        <f t="shared" si="163"/>
        <v>101325</v>
      </c>
    </row>
    <row r="679" spans="5:26" x14ac:dyDescent="0.2">
      <c r="E679">
        <f t="shared" si="150"/>
        <v>8.4250000000000061E-2</v>
      </c>
      <c r="F679">
        <f t="shared" si="151"/>
        <v>101325</v>
      </c>
      <c r="H679">
        <f t="shared" si="164"/>
        <v>8.4250000000000061E-2</v>
      </c>
      <c r="I679">
        <f t="shared" si="152"/>
        <v>444.00000000000273</v>
      </c>
      <c r="J679">
        <f t="shared" si="153"/>
        <v>2.8386447714417125E-2</v>
      </c>
      <c r="K679">
        <f t="shared" si="154"/>
        <v>26.411448257665302</v>
      </c>
      <c r="L679">
        <f t="shared" si="155"/>
        <v>3.9769296294121147E-5</v>
      </c>
      <c r="M679">
        <f>J679/SQRT('Exhaust Gas Math'!$E$14*$B$21*$B$23)</f>
        <v>4.8190491743171042E-4</v>
      </c>
      <c r="N679">
        <f t="shared" si="156"/>
        <v>1.6267973594252888E-2</v>
      </c>
      <c r="O679">
        <f t="shared" si="157"/>
        <v>0</v>
      </c>
      <c r="P679">
        <f t="shared" si="158"/>
        <v>0</v>
      </c>
      <c r="Q679">
        <f>($B$16/2)*(COS((ACOS((2*'Intake Valve Fxn Scratch'!$B$1)/$B$16-1)/($B$17/2))*(I679-($B$17/2)))+1)*P679</f>
        <v>0</v>
      </c>
      <c r="R679">
        <f t="shared" si="159"/>
        <v>0</v>
      </c>
      <c r="S679">
        <f t="shared" si="160"/>
        <v>0</v>
      </c>
      <c r="T679">
        <f>S679*'Exhaust Gas Math'!$C$14</f>
        <v>0</v>
      </c>
      <c r="U679">
        <f>(T679/'Exhaust Gas Math'!$B$14)+('Exhaust Gas Math'!$D$10)</f>
        <v>4.4059320573952224E-4</v>
      </c>
      <c r="V679">
        <f>('Exhaust Gas Math'!$E$10*(2.53982214E-12*V678^4 - 0.0000000071629564556*V678^3 + 7.56281407226508E-06*V678^2 - 0.00322508455050905*V678 + 1.62997098133725)*$B$24+T679*'Exhaust Gas Math'!$D$14*$B$23)/('Exhaust Gas Math'!$E$10*(2.53982214E-12*V678^4 - 0.0000000071629564556*V678^3 + 7.56281407226508E-06*V678^2 - 0.00322508455050905*V678 + 1.62997098133725)+T679*'Exhaust Gas Math'!$D$14)</f>
        <v>1100</v>
      </c>
      <c r="W679">
        <f>(353.3116967483*V679^-1.0020802909)*('Exhaust Gas Math'!$E$10/(T679+'Exhaust Gas Math'!$E$10))+(357.4500179626*V679^-1.0038444015 )*(T679/(T679+'Exhaust Gas Math'!$E$10))</f>
        <v>0.31654710700089367</v>
      </c>
      <c r="X679">
        <f t="shared" si="161"/>
        <v>0</v>
      </c>
      <c r="Y679">
        <f t="shared" si="162"/>
        <v>101325</v>
      </c>
      <c r="Z679">
        <f t="shared" si="163"/>
        <v>101325</v>
      </c>
    </row>
    <row r="680" spans="5:26" x14ac:dyDescent="0.2">
      <c r="E680">
        <f t="shared" si="150"/>
        <v>8.4375000000000061E-2</v>
      </c>
      <c r="F680">
        <f t="shared" si="151"/>
        <v>101325</v>
      </c>
      <c r="H680">
        <f t="shared" si="164"/>
        <v>8.4375000000000061E-2</v>
      </c>
      <c r="I680">
        <f t="shared" si="152"/>
        <v>450.00000000000273</v>
      </c>
      <c r="J680">
        <f t="shared" si="153"/>
        <v>3.1700000000001768E-2</v>
      </c>
      <c r="K680">
        <f t="shared" si="154"/>
        <v>26.556929898345718</v>
      </c>
      <c r="L680">
        <f t="shared" si="155"/>
        <v>3.9769296294121147E-5</v>
      </c>
      <c r="M680">
        <f>J680/SQRT('Exhaust Gas Math'!$E$14*$B$21*$B$23)</f>
        <v>5.3815771653694397E-4</v>
      </c>
      <c r="N680">
        <f t="shared" si="156"/>
        <v>1.7887450438388894E-2</v>
      </c>
      <c r="O680">
        <f t="shared" si="157"/>
        <v>0</v>
      </c>
      <c r="P680">
        <f t="shared" si="158"/>
        <v>0</v>
      </c>
      <c r="Q680">
        <f>($B$16/2)*(COS((ACOS((2*'Intake Valve Fxn Scratch'!$B$1)/$B$16-1)/($B$17/2))*(I680-($B$17/2)))+1)*P680</f>
        <v>0</v>
      </c>
      <c r="R680">
        <f t="shared" si="159"/>
        <v>0</v>
      </c>
      <c r="S680">
        <f t="shared" si="160"/>
        <v>0</v>
      </c>
      <c r="T680">
        <f>S680*'Exhaust Gas Math'!$C$14</f>
        <v>0</v>
      </c>
      <c r="U680">
        <f>(T680/'Exhaust Gas Math'!$B$14)+('Exhaust Gas Math'!$D$10)</f>
        <v>4.4059320573952224E-4</v>
      </c>
      <c r="V680">
        <f>('Exhaust Gas Math'!$E$10*(2.53982214E-12*V679^4 - 0.0000000071629564556*V679^3 + 7.56281407226508E-06*V679^2 - 0.00322508455050905*V679 + 1.62997098133725)*$B$24+T680*'Exhaust Gas Math'!$D$14*$B$23)/('Exhaust Gas Math'!$E$10*(2.53982214E-12*V679^4 - 0.0000000071629564556*V679^3 + 7.56281407226508E-06*V679^2 - 0.00322508455050905*V679 + 1.62997098133725)+T680*'Exhaust Gas Math'!$D$14)</f>
        <v>1100</v>
      </c>
      <c r="W680">
        <f>(353.3116967483*V680^-1.0020802909)*('Exhaust Gas Math'!$E$10/(T680+'Exhaust Gas Math'!$E$10))+(357.4500179626*V680^-1.0038444015 )*(T680/(T680+'Exhaust Gas Math'!$E$10))</f>
        <v>0.31654710700089367</v>
      </c>
      <c r="X680">
        <f t="shared" si="161"/>
        <v>0</v>
      </c>
      <c r="Y680">
        <f t="shared" si="162"/>
        <v>101325</v>
      </c>
      <c r="Z680">
        <f t="shared" si="163"/>
        <v>101325</v>
      </c>
    </row>
    <row r="681" spans="5:26" x14ac:dyDescent="0.2">
      <c r="E681">
        <f t="shared" si="150"/>
        <v>8.4500000000000061E-2</v>
      </c>
      <c r="F681">
        <f t="shared" si="151"/>
        <v>101325</v>
      </c>
      <c r="H681">
        <f t="shared" si="164"/>
        <v>8.4500000000000061E-2</v>
      </c>
      <c r="I681">
        <f t="shared" si="152"/>
        <v>456.00000000000273</v>
      </c>
      <c r="J681">
        <f t="shared" si="153"/>
        <v>3.5013552285586391E-2</v>
      </c>
      <c r="K681">
        <f t="shared" si="154"/>
        <v>26.411448257664993</v>
      </c>
      <c r="L681">
        <f t="shared" si="155"/>
        <v>3.9769296294121147E-5</v>
      </c>
      <c r="M681">
        <f>J681/SQRT('Exhaust Gas Math'!$E$14*$B$21*$B$23)</f>
        <v>5.9441051564217725E-4</v>
      </c>
      <c r="N681">
        <f t="shared" si="156"/>
        <v>1.9552731033998318E-2</v>
      </c>
      <c r="O681">
        <f t="shared" si="157"/>
        <v>0</v>
      </c>
      <c r="P681">
        <f t="shared" si="158"/>
        <v>0</v>
      </c>
      <c r="Q681">
        <f>($B$16/2)*(COS((ACOS((2*'Intake Valve Fxn Scratch'!$B$1)/$B$16-1)/($B$17/2))*(I681-($B$17/2)))+1)*P681</f>
        <v>0</v>
      </c>
      <c r="R681">
        <f t="shared" si="159"/>
        <v>0</v>
      </c>
      <c r="S681">
        <f t="shared" si="160"/>
        <v>0</v>
      </c>
      <c r="T681">
        <f>S681*'Exhaust Gas Math'!$C$14</f>
        <v>0</v>
      </c>
      <c r="U681">
        <f>(T681/'Exhaust Gas Math'!$B$14)+('Exhaust Gas Math'!$D$10)</f>
        <v>4.4059320573952224E-4</v>
      </c>
      <c r="V681">
        <f>('Exhaust Gas Math'!$E$10*(2.53982214E-12*V680^4 - 0.0000000071629564556*V680^3 + 7.56281407226508E-06*V680^2 - 0.00322508455050905*V680 + 1.62997098133725)*$B$24+T681*'Exhaust Gas Math'!$D$14*$B$23)/('Exhaust Gas Math'!$E$10*(2.53982214E-12*V680^4 - 0.0000000071629564556*V680^3 + 7.56281407226508E-06*V680^2 - 0.00322508455050905*V680 + 1.62997098133725)+T681*'Exhaust Gas Math'!$D$14)</f>
        <v>1100</v>
      </c>
      <c r="W681">
        <f>(353.3116967483*V681^-1.0020802909)*('Exhaust Gas Math'!$E$10/(T681+'Exhaust Gas Math'!$E$10))+(357.4500179626*V681^-1.0038444015 )*(T681/(T681+'Exhaust Gas Math'!$E$10))</f>
        <v>0.31654710700089367</v>
      </c>
      <c r="X681">
        <f t="shared" si="161"/>
        <v>0</v>
      </c>
      <c r="Y681">
        <f t="shared" si="162"/>
        <v>101325</v>
      </c>
      <c r="Z681">
        <f t="shared" si="163"/>
        <v>101325</v>
      </c>
    </row>
    <row r="682" spans="5:26" x14ac:dyDescent="0.2">
      <c r="E682">
        <f t="shared" si="150"/>
        <v>8.4625000000000061E-2</v>
      </c>
      <c r="F682">
        <f t="shared" si="151"/>
        <v>101325</v>
      </c>
      <c r="H682">
        <f t="shared" si="164"/>
        <v>8.4625000000000061E-2</v>
      </c>
      <c r="I682">
        <f t="shared" si="152"/>
        <v>462.00000000000273</v>
      </c>
      <c r="J682">
        <f t="shared" si="153"/>
        <v>3.8290800598924736E-2</v>
      </c>
      <c r="K682">
        <f t="shared" si="154"/>
        <v>25.976597262922418</v>
      </c>
      <c r="L682">
        <f t="shared" si="155"/>
        <v>3.9769296294121147E-5</v>
      </c>
      <c r="M682">
        <f>J682/SQRT('Exhaust Gas Math'!$E$14*$B$21*$B$23)</f>
        <v>6.5004699730875819E-4</v>
      </c>
      <c r="N682">
        <f t="shared" si="156"/>
        <v>2.1273748626322989E-2</v>
      </c>
      <c r="O682">
        <f t="shared" si="157"/>
        <v>0</v>
      </c>
      <c r="P682">
        <f t="shared" si="158"/>
        <v>0</v>
      </c>
      <c r="Q682">
        <f>($B$16/2)*(COS((ACOS((2*'Intake Valve Fxn Scratch'!$B$1)/$B$16-1)/($B$17/2))*(I682-($B$17/2)))+1)*P682</f>
        <v>0</v>
      </c>
      <c r="R682">
        <f t="shared" si="159"/>
        <v>0</v>
      </c>
      <c r="S682">
        <f t="shared" si="160"/>
        <v>0</v>
      </c>
      <c r="T682">
        <f>S682*'Exhaust Gas Math'!$C$14</f>
        <v>0</v>
      </c>
      <c r="U682">
        <f>(T682/'Exhaust Gas Math'!$B$14)+('Exhaust Gas Math'!$D$10)</f>
        <v>4.4059320573952224E-4</v>
      </c>
      <c r="V682">
        <f>('Exhaust Gas Math'!$E$10*(2.53982214E-12*V681^4 - 0.0000000071629564556*V681^3 + 7.56281407226508E-06*V681^2 - 0.00322508455050905*V681 + 1.62997098133725)*$B$24+T682*'Exhaust Gas Math'!$D$14*$B$23)/('Exhaust Gas Math'!$E$10*(2.53982214E-12*V681^4 - 0.0000000071629564556*V681^3 + 7.56281407226508E-06*V681^2 - 0.00322508455050905*V681 + 1.62997098133725)+T682*'Exhaust Gas Math'!$D$14)</f>
        <v>1100</v>
      </c>
      <c r="W682">
        <f>(353.3116967483*V682^-1.0020802909)*('Exhaust Gas Math'!$E$10/(T682+'Exhaust Gas Math'!$E$10))+(357.4500179626*V682^-1.0038444015 )*(T682/(T682+'Exhaust Gas Math'!$E$10))</f>
        <v>0.31654710700089367</v>
      </c>
      <c r="X682">
        <f t="shared" si="161"/>
        <v>0</v>
      </c>
      <c r="Y682">
        <f t="shared" si="162"/>
        <v>101325</v>
      </c>
      <c r="Z682">
        <f t="shared" si="163"/>
        <v>101325</v>
      </c>
    </row>
    <row r="683" spans="5:26" x14ac:dyDescent="0.2">
      <c r="E683">
        <f t="shared" si="150"/>
        <v>8.4750000000000061E-2</v>
      </c>
      <c r="F683">
        <f t="shared" si="151"/>
        <v>101325</v>
      </c>
      <c r="H683">
        <f t="shared" si="164"/>
        <v>8.4750000000000061E-2</v>
      </c>
      <c r="I683">
        <f t="shared" si="152"/>
        <v>468.00000000000273</v>
      </c>
      <c r="J683">
        <f t="shared" si="153"/>
        <v>4.1495838721687571E-2</v>
      </c>
      <c r="K683">
        <f t="shared" si="154"/>
        <v>25.257141232614813</v>
      </c>
      <c r="L683">
        <f t="shared" si="155"/>
        <v>3.9769296294121147E-5</v>
      </c>
      <c r="M683">
        <f>J683/SQRT('Exhaust Gas Math'!$E$14*$B$21*$B$23)</f>
        <v>7.0445759660086552E-4</v>
      </c>
      <c r="N683">
        <f t="shared" si="156"/>
        <v>2.3061282130946464E-2</v>
      </c>
      <c r="O683">
        <f t="shared" si="157"/>
        <v>0</v>
      </c>
      <c r="P683">
        <f t="shared" si="158"/>
        <v>0</v>
      </c>
      <c r="Q683">
        <f>($B$16/2)*(COS((ACOS((2*'Intake Valve Fxn Scratch'!$B$1)/$B$16-1)/($B$17/2))*(I683-($B$17/2)))+1)*P683</f>
        <v>0</v>
      </c>
      <c r="R683">
        <f t="shared" si="159"/>
        <v>0</v>
      </c>
      <c r="S683">
        <f t="shared" si="160"/>
        <v>0</v>
      </c>
      <c r="T683">
        <f>S683*'Exhaust Gas Math'!$C$14</f>
        <v>0</v>
      </c>
      <c r="U683">
        <f>(T683/'Exhaust Gas Math'!$B$14)+('Exhaust Gas Math'!$D$10)</f>
        <v>4.4059320573952224E-4</v>
      </c>
      <c r="V683">
        <f>('Exhaust Gas Math'!$E$10*(2.53982214E-12*V682^4 - 0.0000000071629564556*V682^3 + 7.56281407226508E-06*V682^2 - 0.00322508455050905*V682 + 1.62997098133725)*$B$24+T683*'Exhaust Gas Math'!$D$14*$B$23)/('Exhaust Gas Math'!$E$10*(2.53982214E-12*V682^4 - 0.0000000071629564556*V682^3 + 7.56281407226508E-06*V682^2 - 0.00322508455050905*V682 + 1.62997098133725)+T683*'Exhaust Gas Math'!$D$14)</f>
        <v>1100</v>
      </c>
      <c r="W683">
        <f>(353.3116967483*V683^-1.0020802909)*('Exhaust Gas Math'!$E$10/(T683+'Exhaust Gas Math'!$E$10))+(357.4500179626*V683^-1.0038444015 )*(T683/(T683+'Exhaust Gas Math'!$E$10))</f>
        <v>0.31654710700089367</v>
      </c>
      <c r="X683">
        <f t="shared" si="161"/>
        <v>0</v>
      </c>
      <c r="Y683">
        <f t="shared" si="162"/>
        <v>101325</v>
      </c>
      <c r="Z683">
        <f t="shared" si="163"/>
        <v>101325</v>
      </c>
    </row>
    <row r="684" spans="5:26" x14ac:dyDescent="0.2">
      <c r="E684">
        <f t="shared" si="150"/>
        <v>8.4875000000000062E-2</v>
      </c>
      <c r="F684">
        <f t="shared" si="151"/>
        <v>101325</v>
      </c>
      <c r="H684">
        <f t="shared" si="164"/>
        <v>8.4875000000000062E-2</v>
      </c>
      <c r="I684">
        <f t="shared" si="152"/>
        <v>474.00000000000273</v>
      </c>
      <c r="J684">
        <f t="shared" si="153"/>
        <v>4.459355158550455E-2</v>
      </c>
      <c r="K684">
        <f t="shared" si="154"/>
        <v>24.260962677566081</v>
      </c>
      <c r="L684">
        <f t="shared" si="155"/>
        <v>3.9769296294121147E-5</v>
      </c>
      <c r="M684">
        <f>J684/SQRT('Exhaust Gas Math'!$E$14*$B$21*$B$23)</f>
        <v>7.5704617960650495E-4</v>
      </c>
      <c r="N684">
        <f t="shared" si="156"/>
        <v>2.4926279523176578E-2</v>
      </c>
      <c r="O684">
        <f t="shared" si="157"/>
        <v>0</v>
      </c>
      <c r="P684">
        <f t="shared" si="158"/>
        <v>0</v>
      </c>
      <c r="Q684">
        <f>($B$16/2)*(COS((ACOS((2*'Intake Valve Fxn Scratch'!$B$1)/$B$16-1)/($B$17/2))*(I684-($B$17/2)))+1)*P684</f>
        <v>0</v>
      </c>
      <c r="R684">
        <f t="shared" si="159"/>
        <v>0</v>
      </c>
      <c r="S684">
        <f t="shared" si="160"/>
        <v>0</v>
      </c>
      <c r="T684">
        <f>S684*'Exhaust Gas Math'!$C$14</f>
        <v>0</v>
      </c>
      <c r="U684">
        <f>(T684/'Exhaust Gas Math'!$B$14)+('Exhaust Gas Math'!$D$10)</f>
        <v>4.4059320573952224E-4</v>
      </c>
      <c r="V684">
        <f>('Exhaust Gas Math'!$E$10*(2.53982214E-12*V683^4 - 0.0000000071629564556*V683^3 + 7.56281407226508E-06*V683^2 - 0.00322508455050905*V683 + 1.62997098133725)*$B$24+T684*'Exhaust Gas Math'!$D$14*$B$23)/('Exhaust Gas Math'!$E$10*(2.53982214E-12*V683^4 - 0.0000000071629564556*V683^3 + 7.56281407226508E-06*V683^2 - 0.00322508455050905*V683 + 1.62997098133725)+T684*'Exhaust Gas Math'!$D$14)</f>
        <v>1100</v>
      </c>
      <c r="W684">
        <f>(353.3116967483*V684^-1.0020802909)*('Exhaust Gas Math'!$E$10/(T684+'Exhaust Gas Math'!$E$10))+(357.4500179626*V684^-1.0038444015 )*(T684/(T684+'Exhaust Gas Math'!$E$10))</f>
        <v>0.31654710700089367</v>
      </c>
      <c r="X684">
        <f t="shared" si="161"/>
        <v>0</v>
      </c>
      <c r="Y684">
        <f t="shared" si="162"/>
        <v>101325</v>
      </c>
      <c r="Z684">
        <f t="shared" si="163"/>
        <v>101325</v>
      </c>
    </row>
    <row r="685" spans="5:26" x14ac:dyDescent="0.2">
      <c r="E685">
        <f t="shared" si="150"/>
        <v>8.5000000000000062E-2</v>
      </c>
      <c r="F685">
        <f t="shared" si="151"/>
        <v>101325</v>
      </c>
      <c r="H685">
        <f t="shared" si="164"/>
        <v>8.5000000000000062E-2</v>
      </c>
      <c r="I685">
        <f t="shared" si="152"/>
        <v>480.00000000000318</v>
      </c>
      <c r="J685">
        <f t="shared" si="153"/>
        <v>4.7550000000001619E-2</v>
      </c>
      <c r="K685">
        <f t="shared" si="154"/>
        <v>22.998975938489103</v>
      </c>
      <c r="L685">
        <f t="shared" si="155"/>
        <v>3.9769296294121147E-5</v>
      </c>
      <c r="M685">
        <f>J685/SQRT('Exhaust Gas Math'!$E$14*$B$21*$B$23)</f>
        <v>8.072365748053984E-4</v>
      </c>
      <c r="N685">
        <f t="shared" si="156"/>
        <v>2.6879134705681488E-2</v>
      </c>
      <c r="O685">
        <f t="shared" si="157"/>
        <v>0</v>
      </c>
      <c r="P685">
        <f t="shared" si="158"/>
        <v>0</v>
      </c>
      <c r="Q685">
        <f>($B$16/2)*(COS((ACOS((2*'Intake Valve Fxn Scratch'!$B$1)/$B$16-1)/($B$17/2))*(I685-($B$17/2)))+1)*P685</f>
        <v>0</v>
      </c>
      <c r="R685">
        <f t="shared" si="159"/>
        <v>0</v>
      </c>
      <c r="S685">
        <f t="shared" si="160"/>
        <v>0</v>
      </c>
      <c r="T685">
        <f>S685*'Exhaust Gas Math'!$C$14</f>
        <v>0</v>
      </c>
      <c r="U685">
        <f>(T685/'Exhaust Gas Math'!$B$14)+('Exhaust Gas Math'!$D$10)</f>
        <v>4.4059320573952224E-4</v>
      </c>
      <c r="V685">
        <f>('Exhaust Gas Math'!$E$10*(2.53982214E-12*V684^4 - 0.0000000071629564556*V684^3 + 7.56281407226508E-06*V684^2 - 0.00322508455050905*V684 + 1.62997098133725)*$B$24+T685*'Exhaust Gas Math'!$D$14*$B$23)/('Exhaust Gas Math'!$E$10*(2.53982214E-12*V684^4 - 0.0000000071629564556*V684^3 + 7.56281407226508E-06*V684^2 - 0.00322508455050905*V684 + 1.62997098133725)+T685*'Exhaust Gas Math'!$D$14)</f>
        <v>1100</v>
      </c>
      <c r="W685">
        <f>(353.3116967483*V685^-1.0020802909)*('Exhaust Gas Math'!$E$10/(T685+'Exhaust Gas Math'!$E$10))+(357.4500179626*V685^-1.0038444015 )*(T685/(T685+'Exhaust Gas Math'!$E$10))</f>
        <v>0.31654710700089367</v>
      </c>
      <c r="X685">
        <f t="shared" si="161"/>
        <v>0</v>
      </c>
      <c r="Y685">
        <f t="shared" si="162"/>
        <v>101325</v>
      </c>
      <c r="Z685">
        <f t="shared" si="163"/>
        <v>101325</v>
      </c>
    </row>
    <row r="686" spans="5:26" x14ac:dyDescent="0.2">
      <c r="E686">
        <f t="shared" si="150"/>
        <v>8.5125000000000062E-2</v>
      </c>
      <c r="F686">
        <f t="shared" si="151"/>
        <v>101325</v>
      </c>
      <c r="H686">
        <f t="shared" si="164"/>
        <v>8.5125000000000062E-2</v>
      </c>
      <c r="I686">
        <f t="shared" si="152"/>
        <v>486.00000000000318</v>
      </c>
      <c r="J686">
        <f t="shared" si="153"/>
        <v>5.0332792497672918E-2</v>
      </c>
      <c r="K686">
        <f t="shared" si="154"/>
        <v>21.485007606184904</v>
      </c>
      <c r="L686">
        <f t="shared" si="155"/>
        <v>3.9769296294121147E-5</v>
      </c>
      <c r="M686">
        <f>J686/SQRT('Exhaust Gas Math'!$E$14*$B$21*$B$23)</f>
        <v>8.5447888572473096E-4</v>
      </c>
      <c r="N686">
        <f t="shared" si="156"/>
        <v>2.8928903021831522E-2</v>
      </c>
      <c r="O686">
        <f t="shared" si="157"/>
        <v>0</v>
      </c>
      <c r="P686">
        <f t="shared" si="158"/>
        <v>0</v>
      </c>
      <c r="Q686">
        <f>($B$16/2)*(COS((ACOS((2*'Intake Valve Fxn Scratch'!$B$1)/$B$16-1)/($B$17/2))*(I686-($B$17/2)))+1)*P686</f>
        <v>0</v>
      </c>
      <c r="R686">
        <f t="shared" si="159"/>
        <v>0</v>
      </c>
      <c r="S686">
        <f t="shared" si="160"/>
        <v>0</v>
      </c>
      <c r="T686">
        <f>S686*'Exhaust Gas Math'!$C$14</f>
        <v>0</v>
      </c>
      <c r="U686">
        <f>(T686/'Exhaust Gas Math'!$B$14)+('Exhaust Gas Math'!$D$10)</f>
        <v>4.4059320573952224E-4</v>
      </c>
      <c r="V686">
        <f>('Exhaust Gas Math'!$E$10*(2.53982214E-12*V685^4 - 0.0000000071629564556*V685^3 + 7.56281407226508E-06*V685^2 - 0.00322508455050905*V685 + 1.62997098133725)*$B$24+T686*'Exhaust Gas Math'!$D$14*$B$23)/('Exhaust Gas Math'!$E$10*(2.53982214E-12*V685^4 - 0.0000000071629564556*V685^3 + 7.56281407226508E-06*V685^2 - 0.00322508455050905*V685 + 1.62997098133725)+T686*'Exhaust Gas Math'!$D$14)</f>
        <v>1100</v>
      </c>
      <c r="W686">
        <f>(353.3116967483*V686^-1.0020802909)*('Exhaust Gas Math'!$E$10/(T686+'Exhaust Gas Math'!$E$10))+(357.4500179626*V686^-1.0038444015 )*(T686/(T686+'Exhaust Gas Math'!$E$10))</f>
        <v>0.31654710700089367</v>
      </c>
      <c r="X686">
        <f t="shared" si="161"/>
        <v>0</v>
      </c>
      <c r="Y686">
        <f t="shared" si="162"/>
        <v>101325</v>
      </c>
      <c r="Z686">
        <f t="shared" si="163"/>
        <v>101325</v>
      </c>
    </row>
    <row r="687" spans="5:26" x14ac:dyDescent="0.2">
      <c r="E687">
        <f t="shared" si="150"/>
        <v>8.5250000000000062E-2</v>
      </c>
      <c r="F687">
        <f t="shared" si="151"/>
        <v>101325</v>
      </c>
      <c r="H687">
        <f t="shared" si="164"/>
        <v>8.5250000000000062E-2</v>
      </c>
      <c r="I687">
        <f t="shared" si="152"/>
        <v>492.00000000000318</v>
      </c>
      <c r="J687">
        <f t="shared" si="153"/>
        <v>5.2911440221577219E-2</v>
      </c>
      <c r="K687">
        <f t="shared" si="154"/>
        <v>19.735645034520456</v>
      </c>
      <c r="L687">
        <f t="shared" si="155"/>
        <v>3.9769296294121147E-5</v>
      </c>
      <c r="M687">
        <f>J687/SQRT('Exhaust Gas Math'!$E$14*$B$21*$B$23)</f>
        <v>8.9825551571998173E-4</v>
      </c>
      <c r="N687">
        <f t="shared" si="156"/>
        <v>3.1082443968385359E-2</v>
      </c>
      <c r="O687">
        <f t="shared" si="157"/>
        <v>0</v>
      </c>
      <c r="P687">
        <f t="shared" si="158"/>
        <v>0</v>
      </c>
      <c r="Q687">
        <f>($B$16/2)*(COS((ACOS((2*'Intake Valve Fxn Scratch'!$B$1)/$B$16-1)/($B$17/2))*(I687-($B$17/2)))+1)*P687</f>
        <v>0</v>
      </c>
      <c r="R687">
        <f t="shared" si="159"/>
        <v>0</v>
      </c>
      <c r="S687">
        <f t="shared" si="160"/>
        <v>0</v>
      </c>
      <c r="T687">
        <f>S687*'Exhaust Gas Math'!$C$14</f>
        <v>0</v>
      </c>
      <c r="U687">
        <f>(T687/'Exhaust Gas Math'!$B$14)+('Exhaust Gas Math'!$D$10)</f>
        <v>4.4059320573952224E-4</v>
      </c>
      <c r="V687">
        <f>('Exhaust Gas Math'!$E$10*(2.53982214E-12*V686^4 - 0.0000000071629564556*V686^3 + 7.56281407226508E-06*V686^2 - 0.00322508455050905*V686 + 1.62997098133725)*$B$24+T687*'Exhaust Gas Math'!$D$14*$B$23)/('Exhaust Gas Math'!$E$10*(2.53982214E-12*V686^4 - 0.0000000071629564556*V686^3 + 7.56281407226508E-06*V686^2 - 0.00322508455050905*V686 + 1.62997098133725)+T687*'Exhaust Gas Math'!$D$14)</f>
        <v>1100</v>
      </c>
      <c r="W687">
        <f>(353.3116967483*V687^-1.0020802909)*('Exhaust Gas Math'!$E$10/(T687+'Exhaust Gas Math'!$E$10))+(357.4500179626*V687^-1.0038444015 )*(T687/(T687+'Exhaust Gas Math'!$E$10))</f>
        <v>0.31654710700089367</v>
      </c>
      <c r="X687">
        <f t="shared" si="161"/>
        <v>0</v>
      </c>
      <c r="Y687">
        <f t="shared" si="162"/>
        <v>101325</v>
      </c>
      <c r="Z687">
        <f t="shared" si="163"/>
        <v>101325</v>
      </c>
    </row>
    <row r="688" spans="5:26" x14ac:dyDescent="0.2">
      <c r="E688">
        <f t="shared" si="150"/>
        <v>8.5375000000000062E-2</v>
      </c>
      <c r="F688">
        <f t="shared" si="151"/>
        <v>101325</v>
      </c>
      <c r="H688">
        <f t="shared" si="164"/>
        <v>8.5375000000000062E-2</v>
      </c>
      <c r="I688">
        <f t="shared" si="152"/>
        <v>498.00000000000273</v>
      </c>
      <c r="J688">
        <f t="shared" si="153"/>
        <v>5.5257690967634679E-2</v>
      </c>
      <c r="K688">
        <f t="shared" si="154"/>
        <v>17.770054605908566</v>
      </c>
      <c r="L688">
        <f t="shared" si="155"/>
        <v>3.9769296294121147E-5</v>
      </c>
      <c r="M688">
        <f>J688/SQRT('Exhaust Gas Math'!$E$14*$B$21*$B$23)</f>
        <v>9.3808683887207367E-4</v>
      </c>
      <c r="N688">
        <f t="shared" si="156"/>
        <v>3.3343486332453043E-2</v>
      </c>
      <c r="O688">
        <f t="shared" si="157"/>
        <v>0</v>
      </c>
      <c r="P688">
        <f t="shared" si="158"/>
        <v>0</v>
      </c>
      <c r="Q688">
        <f>($B$16/2)*(COS((ACOS((2*'Intake Valve Fxn Scratch'!$B$1)/$B$16-1)/($B$17/2))*(I688-($B$17/2)))+1)*P688</f>
        <v>0</v>
      </c>
      <c r="R688">
        <f t="shared" si="159"/>
        <v>0</v>
      </c>
      <c r="S688">
        <f t="shared" si="160"/>
        <v>0</v>
      </c>
      <c r="T688">
        <f>S688*'Exhaust Gas Math'!$C$14</f>
        <v>0</v>
      </c>
      <c r="U688">
        <f>(T688/'Exhaust Gas Math'!$B$14)+('Exhaust Gas Math'!$D$10)</f>
        <v>4.4059320573952224E-4</v>
      </c>
      <c r="V688">
        <f>('Exhaust Gas Math'!$E$10*(2.53982214E-12*V687^4 - 0.0000000071629564556*V687^3 + 7.56281407226508E-06*V687^2 - 0.00322508455050905*V687 + 1.62997098133725)*$B$24+T688*'Exhaust Gas Math'!$D$14*$B$23)/('Exhaust Gas Math'!$E$10*(2.53982214E-12*V687^4 - 0.0000000071629564556*V687^3 + 7.56281407226508E-06*V687^2 - 0.00322508455050905*V687 + 1.62997098133725)+T688*'Exhaust Gas Math'!$D$14)</f>
        <v>1100</v>
      </c>
      <c r="W688">
        <f>(353.3116967483*V688^-1.0020802909)*('Exhaust Gas Math'!$E$10/(T688+'Exhaust Gas Math'!$E$10))+(357.4500179626*V688^-1.0038444015 )*(T688/(T688+'Exhaust Gas Math'!$E$10))</f>
        <v>0.31654710700089367</v>
      </c>
      <c r="X688">
        <f t="shared" si="161"/>
        <v>0</v>
      </c>
      <c r="Y688">
        <f t="shared" si="162"/>
        <v>101325</v>
      </c>
      <c r="Z688">
        <f t="shared" si="163"/>
        <v>101325</v>
      </c>
    </row>
    <row r="689" spans="5:26" x14ac:dyDescent="0.2">
      <c r="E689">
        <f t="shared" si="150"/>
        <v>8.5500000000000062E-2</v>
      </c>
      <c r="F689">
        <f t="shared" si="151"/>
        <v>101325</v>
      </c>
      <c r="H689">
        <f t="shared" si="164"/>
        <v>8.5500000000000062E-2</v>
      </c>
      <c r="I689">
        <f t="shared" si="152"/>
        <v>504.00000000000273</v>
      </c>
      <c r="J689">
        <f t="shared" si="153"/>
        <v>5.734583872168697E-2</v>
      </c>
      <c r="K689">
        <f t="shared" si="154"/>
        <v>15.609771740411347</v>
      </c>
      <c r="L689">
        <f t="shared" si="155"/>
        <v>3.9769296294121147E-5</v>
      </c>
      <c r="M689">
        <f>J689/SQRT('Exhaust Gas Math'!$E$14*$B$21*$B$23)</f>
        <v>9.7353645486931235E-4</v>
      </c>
      <c r="N689">
        <f t="shared" si="156"/>
        <v>3.5711621293391449E-2</v>
      </c>
      <c r="O689">
        <f t="shared" si="157"/>
        <v>0</v>
      </c>
      <c r="P689">
        <f t="shared" si="158"/>
        <v>0</v>
      </c>
      <c r="Q689">
        <f>($B$16/2)*(COS((ACOS((2*'Intake Valve Fxn Scratch'!$B$1)/$B$16-1)/($B$17/2))*(I689-($B$17/2)))+1)*P689</f>
        <v>0</v>
      </c>
      <c r="R689">
        <f t="shared" si="159"/>
        <v>0</v>
      </c>
      <c r="S689">
        <f t="shared" si="160"/>
        <v>0</v>
      </c>
      <c r="T689">
        <f>S689*'Exhaust Gas Math'!$C$14</f>
        <v>0</v>
      </c>
      <c r="U689">
        <f>(T689/'Exhaust Gas Math'!$B$14)+('Exhaust Gas Math'!$D$10)</f>
        <v>4.4059320573952224E-4</v>
      </c>
      <c r="V689">
        <f>('Exhaust Gas Math'!$E$10*(2.53982214E-12*V688^4 - 0.0000000071629564556*V688^3 + 7.56281407226508E-06*V688^2 - 0.00322508455050905*V688 + 1.62997098133725)*$B$24+T689*'Exhaust Gas Math'!$D$14*$B$23)/('Exhaust Gas Math'!$E$10*(2.53982214E-12*V688^4 - 0.0000000071629564556*V688^3 + 7.56281407226508E-06*V688^2 - 0.00322508455050905*V688 + 1.62997098133725)+T689*'Exhaust Gas Math'!$D$14)</f>
        <v>1100</v>
      </c>
      <c r="W689">
        <f>(353.3116967483*V689^-1.0020802909)*('Exhaust Gas Math'!$E$10/(T689+'Exhaust Gas Math'!$E$10))+(357.4500179626*V689^-1.0038444015 )*(T689/(T689+'Exhaust Gas Math'!$E$10))</f>
        <v>0.31654710700089367</v>
      </c>
      <c r="X689">
        <f t="shared" si="161"/>
        <v>0</v>
      </c>
      <c r="Y689">
        <f t="shared" si="162"/>
        <v>101325</v>
      </c>
      <c r="Z689">
        <f t="shared" si="163"/>
        <v>101325</v>
      </c>
    </row>
    <row r="690" spans="5:26" x14ac:dyDescent="0.2">
      <c r="E690">
        <f t="shared" si="150"/>
        <v>8.5625000000000062E-2</v>
      </c>
      <c r="F690">
        <f t="shared" si="151"/>
        <v>101325</v>
      </c>
      <c r="H690">
        <f t="shared" si="164"/>
        <v>8.5625000000000062E-2</v>
      </c>
      <c r="I690">
        <f t="shared" si="152"/>
        <v>510.00000000000273</v>
      </c>
      <c r="J690">
        <f t="shared" si="153"/>
        <v>5.9153005299967684E-2</v>
      </c>
      <c r="K690">
        <f t="shared" si="154"/>
        <v>13.27846494917144</v>
      </c>
      <c r="L690">
        <f t="shared" si="155"/>
        <v>3.9769296294121147E-5</v>
      </c>
      <c r="M690">
        <f>J690/SQRT('Exhaust Gas Math'!$E$14*$B$21*$B$23)</f>
        <v>1.004215970300523E-3</v>
      </c>
      <c r="N690">
        <f t="shared" si="156"/>
        <v>3.8181243154760194E-2</v>
      </c>
      <c r="O690">
        <f t="shared" si="157"/>
        <v>0</v>
      </c>
      <c r="P690">
        <f t="shared" si="158"/>
        <v>0</v>
      </c>
      <c r="Q690">
        <f>($B$16/2)*(COS((ACOS((2*'Intake Valve Fxn Scratch'!$B$1)/$B$16-1)/($B$17/2))*(I690-($B$17/2)))+1)*P690</f>
        <v>0</v>
      </c>
      <c r="R690">
        <f t="shared" si="159"/>
        <v>0</v>
      </c>
      <c r="S690">
        <f t="shared" si="160"/>
        <v>0</v>
      </c>
      <c r="T690">
        <f>S690*'Exhaust Gas Math'!$C$14</f>
        <v>0</v>
      </c>
      <c r="U690">
        <f>(T690/'Exhaust Gas Math'!$B$14)+('Exhaust Gas Math'!$D$10)</f>
        <v>4.4059320573952224E-4</v>
      </c>
      <c r="V690">
        <f>('Exhaust Gas Math'!$E$10*(2.53982214E-12*V689^4 - 0.0000000071629564556*V689^3 + 7.56281407226508E-06*V689^2 - 0.00322508455050905*V689 + 1.62997098133725)*$B$24+T690*'Exhaust Gas Math'!$D$14*$B$23)/('Exhaust Gas Math'!$E$10*(2.53982214E-12*V689^4 - 0.0000000071629564556*V689^3 + 7.56281407226508E-06*V689^2 - 0.00322508455050905*V689 + 1.62997098133725)+T690*'Exhaust Gas Math'!$D$14)</f>
        <v>1100</v>
      </c>
      <c r="W690">
        <f>(353.3116967483*V690^-1.0020802909)*('Exhaust Gas Math'!$E$10/(T690+'Exhaust Gas Math'!$E$10))+(357.4500179626*V690^-1.0038444015 )*(T690/(T690+'Exhaust Gas Math'!$E$10))</f>
        <v>0.31654710700089367</v>
      </c>
      <c r="X690">
        <f t="shared" si="161"/>
        <v>0</v>
      </c>
      <c r="Y690">
        <f t="shared" si="162"/>
        <v>101325</v>
      </c>
      <c r="Z690">
        <f t="shared" si="163"/>
        <v>101325</v>
      </c>
    </row>
    <row r="691" spans="5:26" x14ac:dyDescent="0.2">
      <c r="E691">
        <f t="shared" si="150"/>
        <v>8.5750000000000062E-2</v>
      </c>
      <c r="F691">
        <f t="shared" si="151"/>
        <v>101325</v>
      </c>
      <c r="H691">
        <f t="shared" si="164"/>
        <v>8.5750000000000062E-2</v>
      </c>
      <c r="I691">
        <f t="shared" si="152"/>
        <v>516.00000000000273</v>
      </c>
      <c r="J691">
        <f t="shared" si="153"/>
        <v>6.0659391007271253E-2</v>
      </c>
      <c r="K691">
        <f t="shared" si="154"/>
        <v>10.801676517250977</v>
      </c>
      <c r="L691">
        <f t="shared" si="155"/>
        <v>3.9769296294121147E-5</v>
      </c>
      <c r="M691">
        <f>J691/SQRT('Exhaust Gas Math'!$E$14*$B$21*$B$23)</f>
        <v>1.0297892539745399E-3</v>
      </c>
      <c r="N691">
        <f t="shared" si="156"/>
        <v>4.0740475102978194E-2</v>
      </c>
      <c r="O691">
        <f t="shared" si="157"/>
        <v>0</v>
      </c>
      <c r="P691">
        <f t="shared" si="158"/>
        <v>0</v>
      </c>
      <c r="Q691">
        <f>($B$16/2)*(COS((ACOS((2*'Intake Valve Fxn Scratch'!$B$1)/$B$16-1)/($B$17/2))*(I691-($B$17/2)))+1)*P691</f>
        <v>0</v>
      </c>
      <c r="R691">
        <f t="shared" si="159"/>
        <v>0</v>
      </c>
      <c r="S691">
        <f t="shared" si="160"/>
        <v>0</v>
      </c>
      <c r="T691">
        <f>S691*'Exhaust Gas Math'!$C$14</f>
        <v>0</v>
      </c>
      <c r="U691">
        <f>(T691/'Exhaust Gas Math'!$B$14)+('Exhaust Gas Math'!$D$10)</f>
        <v>4.4059320573952224E-4</v>
      </c>
      <c r="V691">
        <f>('Exhaust Gas Math'!$E$10*(2.53982214E-12*V690^4 - 0.0000000071629564556*V690^3 + 7.56281407226508E-06*V690^2 - 0.00322508455050905*V690 + 1.62997098133725)*$B$24+T691*'Exhaust Gas Math'!$D$14*$B$23)/('Exhaust Gas Math'!$E$10*(2.53982214E-12*V690^4 - 0.0000000071629564556*V690^3 + 7.56281407226508E-06*V690^2 - 0.00322508455050905*V690 + 1.62997098133725)+T691*'Exhaust Gas Math'!$D$14)</f>
        <v>1100</v>
      </c>
      <c r="W691">
        <f>(353.3116967483*V691^-1.0020802909)*('Exhaust Gas Math'!$E$10/(T691+'Exhaust Gas Math'!$E$10))+(357.4500179626*V691^-1.0038444015 )*(T691/(T691+'Exhaust Gas Math'!$E$10))</f>
        <v>0.31654710700089367</v>
      </c>
      <c r="X691">
        <f t="shared" si="161"/>
        <v>0</v>
      </c>
      <c r="Y691">
        <f t="shared" si="162"/>
        <v>101325</v>
      </c>
      <c r="Z691">
        <f t="shared" si="163"/>
        <v>101325</v>
      </c>
    </row>
    <row r="692" spans="5:26" x14ac:dyDescent="0.2">
      <c r="E692">
        <f t="shared" si="150"/>
        <v>8.5875000000000062E-2</v>
      </c>
      <c r="F692">
        <f t="shared" si="151"/>
        <v>101325</v>
      </c>
      <c r="H692">
        <f t="shared" si="164"/>
        <v>8.5875000000000062E-2</v>
      </c>
      <c r="I692">
        <f t="shared" si="152"/>
        <v>522.00000000000273</v>
      </c>
      <c r="J692">
        <f t="shared" si="153"/>
        <v>6.184849156655698E-2</v>
      </c>
      <c r="K692">
        <f t="shared" si="154"/>
        <v>8.2065426570113829</v>
      </c>
      <c r="L692">
        <f t="shared" si="155"/>
        <v>3.9769296294121147E-5</v>
      </c>
      <c r="M692">
        <f>J692/SQRT('Exhaust Gas Math'!$E$14*$B$21*$B$23)</f>
        <v>1.0499761196438766E-3</v>
      </c>
      <c r="N692">
        <f t="shared" si="156"/>
        <v>4.3370137971738103E-2</v>
      </c>
      <c r="O692">
        <f t="shared" si="157"/>
        <v>0</v>
      </c>
      <c r="P692">
        <f t="shared" si="158"/>
        <v>0</v>
      </c>
      <c r="Q692">
        <f>($B$16/2)*(COS((ACOS((2*'Intake Valve Fxn Scratch'!$B$1)/$B$16-1)/($B$17/2))*(I692-($B$17/2)))+1)*P692</f>
        <v>0</v>
      </c>
      <c r="R692">
        <f t="shared" si="159"/>
        <v>0</v>
      </c>
      <c r="S692">
        <f t="shared" si="160"/>
        <v>0</v>
      </c>
      <c r="T692">
        <f>S692*'Exhaust Gas Math'!$C$14</f>
        <v>0</v>
      </c>
      <c r="U692">
        <f>(T692/'Exhaust Gas Math'!$B$14)+('Exhaust Gas Math'!$D$10)</f>
        <v>4.4059320573952224E-4</v>
      </c>
      <c r="V692">
        <f>('Exhaust Gas Math'!$E$10*(2.53982214E-12*V691^4 - 0.0000000071629564556*V691^3 + 7.56281407226508E-06*V691^2 - 0.00322508455050905*V691 + 1.62997098133725)*$B$24+T692*'Exhaust Gas Math'!$D$14*$B$23)/('Exhaust Gas Math'!$E$10*(2.53982214E-12*V691^4 - 0.0000000071629564556*V691^3 + 7.56281407226508E-06*V691^2 - 0.00322508455050905*V691 + 1.62997098133725)+T692*'Exhaust Gas Math'!$D$14)</f>
        <v>1100</v>
      </c>
      <c r="W692">
        <f>(353.3116967483*V692^-1.0020802909)*('Exhaust Gas Math'!$E$10/(T692+'Exhaust Gas Math'!$E$10))+(357.4500179626*V692^-1.0038444015 )*(T692/(T692+'Exhaust Gas Math'!$E$10))</f>
        <v>0.31654710700089367</v>
      </c>
      <c r="X692">
        <f t="shared" si="161"/>
        <v>0</v>
      </c>
      <c r="Y692">
        <f t="shared" si="162"/>
        <v>101325</v>
      </c>
      <c r="Z692">
        <f t="shared" si="163"/>
        <v>101325</v>
      </c>
    </row>
    <row r="693" spans="5:26" x14ac:dyDescent="0.2">
      <c r="E693">
        <f t="shared" si="150"/>
        <v>8.6000000000000063E-2</v>
      </c>
      <c r="F693">
        <f t="shared" si="151"/>
        <v>101325</v>
      </c>
      <c r="H693">
        <f t="shared" si="164"/>
        <v>8.6000000000000063E-2</v>
      </c>
      <c r="I693">
        <f t="shared" si="152"/>
        <v>528.00000000000273</v>
      </c>
      <c r="J693">
        <f t="shared" si="153"/>
        <v>6.270727894326196E-2</v>
      </c>
      <c r="K693">
        <f t="shared" si="154"/>
        <v>5.5214961980924837</v>
      </c>
      <c r="L693">
        <f t="shared" si="155"/>
        <v>3.9769296294121147E-5</v>
      </c>
      <c r="M693">
        <f>J693/SQRT('Exhaust Gas Math'!$E$14*$B$21*$B$23)</f>
        <v>1.0645553957838853E-3</v>
      </c>
      <c r="N693">
        <f t="shared" si="156"/>
        <v>4.6042841937540609E-2</v>
      </c>
      <c r="O693">
        <f t="shared" si="157"/>
        <v>0</v>
      </c>
      <c r="P693">
        <f t="shared" si="158"/>
        <v>0</v>
      </c>
      <c r="Q693">
        <f>($B$16/2)*(COS((ACOS((2*'Intake Valve Fxn Scratch'!$B$1)/$B$16-1)/($B$17/2))*(I693-($B$17/2)))+1)*P693</f>
        <v>0</v>
      </c>
      <c r="R693">
        <f t="shared" si="159"/>
        <v>0</v>
      </c>
      <c r="S693">
        <f t="shared" si="160"/>
        <v>0</v>
      </c>
      <c r="T693">
        <f>S693*'Exhaust Gas Math'!$C$14</f>
        <v>0</v>
      </c>
      <c r="U693">
        <f>(T693/'Exhaust Gas Math'!$B$14)+('Exhaust Gas Math'!$D$10)</f>
        <v>4.4059320573952224E-4</v>
      </c>
      <c r="V693">
        <f>('Exhaust Gas Math'!$E$10*(2.53982214E-12*V692^4 - 0.0000000071629564556*V692^3 + 7.56281407226508E-06*V692^2 - 0.00322508455050905*V692 + 1.62997098133725)*$B$24+T693*'Exhaust Gas Math'!$D$14*$B$23)/('Exhaust Gas Math'!$E$10*(2.53982214E-12*V692^4 - 0.0000000071629564556*V692^3 + 7.56281407226508E-06*V692^2 - 0.00322508455050905*V692 + 1.62997098133725)+T693*'Exhaust Gas Math'!$D$14)</f>
        <v>1100</v>
      </c>
      <c r="W693">
        <f>(353.3116967483*V693^-1.0020802909)*('Exhaust Gas Math'!$E$10/(T693+'Exhaust Gas Math'!$E$10))+(357.4500179626*V693^-1.0038444015 )*(T693/(T693+'Exhaust Gas Math'!$E$10))</f>
        <v>0.31654710700089367</v>
      </c>
      <c r="X693">
        <f t="shared" si="161"/>
        <v>0</v>
      </c>
      <c r="Y693">
        <f t="shared" si="162"/>
        <v>101325</v>
      </c>
      <c r="Z693">
        <f t="shared" si="163"/>
        <v>101325</v>
      </c>
    </row>
    <row r="694" spans="5:26" x14ac:dyDescent="0.2">
      <c r="E694">
        <f t="shared" si="150"/>
        <v>8.6125000000000063E-2</v>
      </c>
      <c r="F694">
        <f t="shared" si="151"/>
        <v>101325</v>
      </c>
      <c r="H694">
        <f t="shared" si="164"/>
        <v>8.6125000000000063E-2</v>
      </c>
      <c r="I694">
        <f t="shared" si="152"/>
        <v>534.00000000000273</v>
      </c>
      <c r="J694">
        <f t="shared" si="153"/>
        <v>6.3226344083174429E-2</v>
      </c>
      <c r="K694">
        <f t="shared" si="154"/>
        <v>2.7759550713795611</v>
      </c>
      <c r="L694">
        <f t="shared" si="155"/>
        <v>3.9769296294121147E-5</v>
      </c>
      <c r="M694">
        <f>J694/SQRT('Exhaust Gas Math'!$E$14*$B$21*$B$23)</f>
        <v>1.0733673487942704E-3</v>
      </c>
      <c r="N694">
        <f t="shared" si="156"/>
        <v>4.8722302043227687E-2</v>
      </c>
      <c r="O694">
        <f t="shared" si="157"/>
        <v>0</v>
      </c>
      <c r="P694">
        <f t="shared" si="158"/>
        <v>0</v>
      </c>
      <c r="Q694">
        <f>($B$16/2)*(COS((ACOS((2*'Intake Valve Fxn Scratch'!$B$1)/$B$16-1)/($B$17/2))*(I694-($B$17/2)))+1)*P694</f>
        <v>0</v>
      </c>
      <c r="R694">
        <f t="shared" si="159"/>
        <v>0</v>
      </c>
      <c r="S694">
        <f t="shared" si="160"/>
        <v>0</v>
      </c>
      <c r="T694">
        <f>S694*'Exhaust Gas Math'!$C$14</f>
        <v>0</v>
      </c>
      <c r="U694">
        <f>(T694/'Exhaust Gas Math'!$B$14)+('Exhaust Gas Math'!$D$10)</f>
        <v>4.4059320573952224E-4</v>
      </c>
      <c r="V694">
        <f>('Exhaust Gas Math'!$E$10*(2.53982214E-12*V693^4 - 0.0000000071629564556*V693^3 + 7.56281407226508E-06*V693^2 - 0.00322508455050905*V693 + 1.62997098133725)*$B$24+T694*'Exhaust Gas Math'!$D$14*$B$23)/('Exhaust Gas Math'!$E$10*(2.53982214E-12*V693^4 - 0.0000000071629564556*V693^3 + 7.56281407226508E-06*V693^2 - 0.00322508455050905*V693 + 1.62997098133725)+T694*'Exhaust Gas Math'!$D$14)</f>
        <v>1100</v>
      </c>
      <c r="W694">
        <f>(353.3116967483*V694^-1.0020802909)*('Exhaust Gas Math'!$E$10/(T694+'Exhaust Gas Math'!$E$10))+(357.4500179626*V694^-1.0038444015 )*(T694/(T694+'Exhaust Gas Math'!$E$10))</f>
        <v>0.31654710700089367</v>
      </c>
      <c r="X694">
        <f t="shared" si="161"/>
        <v>0</v>
      </c>
      <c r="Y694">
        <f t="shared" si="162"/>
        <v>101325</v>
      </c>
      <c r="Z694">
        <f t="shared" si="163"/>
        <v>101325</v>
      </c>
    </row>
    <row r="695" spans="5:26" x14ac:dyDescent="0.2">
      <c r="E695">
        <f t="shared" si="150"/>
        <v>8.6250000000000063E-2</v>
      </c>
      <c r="F695">
        <f t="shared" si="151"/>
        <v>101325</v>
      </c>
      <c r="H695">
        <f t="shared" si="164"/>
        <v>8.6250000000000063E-2</v>
      </c>
      <c r="I695">
        <f t="shared" si="152"/>
        <v>540.00000000000273</v>
      </c>
      <c r="J695">
        <f t="shared" si="153"/>
        <v>6.3399999999999998E-2</v>
      </c>
      <c r="K695">
        <f t="shared" si="154"/>
        <v>-1.3404043039982105E-12</v>
      </c>
      <c r="L695">
        <f t="shared" si="155"/>
        <v>3.9769296294121147E-5</v>
      </c>
      <c r="M695">
        <f>J695/SQRT('Exhaust Gas Math'!$E$14*$B$21*$B$23)</f>
        <v>1.0763154330738279E-3</v>
      </c>
      <c r="N695">
        <f t="shared" si="156"/>
        <v>5.1362995243408802E-2</v>
      </c>
      <c r="O695">
        <f t="shared" si="157"/>
        <v>0</v>
      </c>
      <c r="P695">
        <f t="shared" si="158"/>
        <v>0</v>
      </c>
      <c r="Q695">
        <f>($B$16/2)*(COS((ACOS((2*'Intake Valve Fxn Scratch'!$B$1)/$B$16-1)/($B$17/2))*(I695-($B$17/2)))+1)*P695</f>
        <v>0</v>
      </c>
      <c r="R695">
        <f t="shared" si="159"/>
        <v>0</v>
      </c>
      <c r="S695">
        <f t="shared" si="160"/>
        <v>0</v>
      </c>
      <c r="T695">
        <f>S695*'Exhaust Gas Math'!$C$14</f>
        <v>0</v>
      </c>
      <c r="U695">
        <f>(T695/'Exhaust Gas Math'!$B$14)+('Exhaust Gas Math'!$D$10)</f>
        <v>4.4059320573952224E-4</v>
      </c>
      <c r="V695">
        <f>('Exhaust Gas Math'!$E$10*(2.53982214E-12*V694^4 - 0.0000000071629564556*V694^3 + 7.56281407226508E-06*V694^2 - 0.00322508455050905*V694 + 1.62997098133725)*$B$24+T695*'Exhaust Gas Math'!$D$14*$B$23)/('Exhaust Gas Math'!$E$10*(2.53982214E-12*V694^4 - 0.0000000071629564556*V694^3 + 7.56281407226508E-06*V694^2 - 0.00322508455050905*V694 + 1.62997098133725)+T695*'Exhaust Gas Math'!$D$14)</f>
        <v>1100</v>
      </c>
      <c r="W695">
        <f>(353.3116967483*V695^-1.0020802909)*('Exhaust Gas Math'!$E$10/(T695+'Exhaust Gas Math'!$E$10))+(357.4500179626*V695^-1.0038444015 )*(T695/(T695+'Exhaust Gas Math'!$E$10))</f>
        <v>0.31654710700089367</v>
      </c>
      <c r="X695">
        <f t="shared" si="161"/>
        <v>0</v>
      </c>
      <c r="Y695">
        <f t="shared" si="162"/>
        <v>101325</v>
      </c>
      <c r="Z695">
        <f t="shared" si="163"/>
        <v>101325</v>
      </c>
    </row>
    <row r="696" spans="5:26" x14ac:dyDescent="0.2">
      <c r="E696">
        <f t="shared" si="150"/>
        <v>8.6375000000000063E-2</v>
      </c>
      <c r="F696">
        <f t="shared" si="151"/>
        <v>101325</v>
      </c>
      <c r="H696">
        <f t="shared" si="164"/>
        <v>8.6375000000000063E-2</v>
      </c>
      <c r="I696">
        <f t="shared" si="152"/>
        <v>546.00000000000273</v>
      </c>
      <c r="J696">
        <f t="shared" si="153"/>
        <v>6.3226344083174096E-2</v>
      </c>
      <c r="K696">
        <f t="shared" si="154"/>
        <v>-2.775955071382227</v>
      </c>
      <c r="L696">
        <f t="shared" si="155"/>
        <v>3.9769296294121147E-5</v>
      </c>
      <c r="M696">
        <f>J696/SQRT('Exhaust Gas Math'!$E$14*$B$21*$B$23)</f>
        <v>1.0733673487942647E-3</v>
      </c>
      <c r="N696">
        <f t="shared" si="156"/>
        <v>5.3910285390158658E-2</v>
      </c>
      <c r="O696">
        <f t="shared" si="157"/>
        <v>0</v>
      </c>
      <c r="P696">
        <f t="shared" si="158"/>
        <v>0</v>
      </c>
      <c r="Q696">
        <f>($B$16/2)*(COS((ACOS((2*'Intake Valve Fxn Scratch'!$B$1)/$B$16-1)/($B$17/2))*(I696-($B$17/2)))+1)*P696</f>
        <v>0</v>
      </c>
      <c r="R696">
        <f t="shared" si="159"/>
        <v>0</v>
      </c>
      <c r="S696">
        <f t="shared" si="160"/>
        <v>0</v>
      </c>
      <c r="T696">
        <f>S696*'Exhaust Gas Math'!$C$14</f>
        <v>0</v>
      </c>
      <c r="U696">
        <f>(T696/'Exhaust Gas Math'!$B$14)+('Exhaust Gas Math'!$D$10)</f>
        <v>4.4059320573952224E-4</v>
      </c>
      <c r="V696">
        <f>('Exhaust Gas Math'!$E$10*(2.53982214E-12*V695^4 - 0.0000000071629564556*V695^3 + 7.56281407226508E-06*V695^2 - 0.00322508455050905*V695 + 1.62997098133725)*$B$24+T696*'Exhaust Gas Math'!$D$14*$B$23)/('Exhaust Gas Math'!$E$10*(2.53982214E-12*V695^4 - 0.0000000071629564556*V695^3 + 7.56281407226508E-06*V695^2 - 0.00322508455050905*V695 + 1.62997098133725)+T696*'Exhaust Gas Math'!$D$14)</f>
        <v>1100</v>
      </c>
      <c r="W696">
        <f>(353.3116967483*V696^-1.0020802909)*('Exhaust Gas Math'!$E$10/(T696+'Exhaust Gas Math'!$E$10))+(357.4500179626*V696^-1.0038444015 )*(T696/(T696+'Exhaust Gas Math'!$E$10))</f>
        <v>0.31654710700089367</v>
      </c>
      <c r="X696">
        <f t="shared" si="161"/>
        <v>0</v>
      </c>
      <c r="Y696">
        <f t="shared" si="162"/>
        <v>101325</v>
      </c>
      <c r="Z696">
        <f t="shared" si="163"/>
        <v>101325</v>
      </c>
    </row>
    <row r="697" spans="5:26" x14ac:dyDescent="0.2">
      <c r="E697">
        <f t="shared" si="150"/>
        <v>8.6500000000000063E-2</v>
      </c>
      <c r="F697">
        <f t="shared" si="151"/>
        <v>101325</v>
      </c>
      <c r="H697">
        <f t="shared" si="164"/>
        <v>8.6500000000000063E-2</v>
      </c>
      <c r="I697">
        <f t="shared" si="152"/>
        <v>552.00000000000273</v>
      </c>
      <c r="J697">
        <f t="shared" si="153"/>
        <v>6.2707278943261294E-2</v>
      </c>
      <c r="K697">
        <f t="shared" si="154"/>
        <v>-5.5214961980951056</v>
      </c>
      <c r="L697">
        <f t="shared" si="155"/>
        <v>3.9769296294121147E-5</v>
      </c>
      <c r="M697">
        <f>J697/SQRT('Exhaust Gas Math'!$E$14*$B$21*$B$23)</f>
        <v>1.064555395783874E-3</v>
      </c>
      <c r="N697">
        <f t="shared" si="156"/>
        <v>5.6301139018069886E-2</v>
      </c>
      <c r="O697">
        <f t="shared" si="157"/>
        <v>0</v>
      </c>
      <c r="P697">
        <f t="shared" si="158"/>
        <v>0</v>
      </c>
      <c r="Q697">
        <f>($B$16/2)*(COS((ACOS((2*'Intake Valve Fxn Scratch'!$B$1)/$B$16-1)/($B$17/2))*(I697-($B$17/2)))+1)*P697</f>
        <v>0</v>
      </c>
      <c r="R697">
        <f t="shared" si="159"/>
        <v>0</v>
      </c>
      <c r="S697">
        <f t="shared" si="160"/>
        <v>0</v>
      </c>
      <c r="T697">
        <f>S697*'Exhaust Gas Math'!$C$14</f>
        <v>0</v>
      </c>
      <c r="U697">
        <f>(T697/'Exhaust Gas Math'!$B$14)+('Exhaust Gas Math'!$D$10)</f>
        <v>4.4059320573952224E-4</v>
      </c>
      <c r="V697">
        <f>('Exhaust Gas Math'!$E$10*(2.53982214E-12*V696^4 - 0.0000000071629564556*V696^3 + 7.56281407226508E-06*V696^2 - 0.00322508455050905*V696 + 1.62997098133725)*$B$24+T697*'Exhaust Gas Math'!$D$14*$B$23)/('Exhaust Gas Math'!$E$10*(2.53982214E-12*V696^4 - 0.0000000071629564556*V696^3 + 7.56281407226508E-06*V696^2 - 0.00322508455050905*V696 + 1.62997098133725)+T697*'Exhaust Gas Math'!$D$14)</f>
        <v>1100</v>
      </c>
      <c r="W697">
        <f>(353.3116967483*V697^-1.0020802909)*('Exhaust Gas Math'!$E$10/(T697+'Exhaust Gas Math'!$E$10))+(357.4500179626*V697^-1.0038444015 )*(T697/(T697+'Exhaust Gas Math'!$E$10))</f>
        <v>0.31654710700089367</v>
      </c>
      <c r="X697">
        <f t="shared" si="161"/>
        <v>0</v>
      </c>
      <c r="Y697">
        <f t="shared" si="162"/>
        <v>101325</v>
      </c>
      <c r="Z697">
        <f t="shared" si="163"/>
        <v>101325</v>
      </c>
    </row>
    <row r="698" spans="5:26" x14ac:dyDescent="0.2">
      <c r="E698">
        <f t="shared" si="150"/>
        <v>8.6625000000000063E-2</v>
      </c>
      <c r="F698">
        <f t="shared" si="151"/>
        <v>101325</v>
      </c>
      <c r="H698">
        <f t="shared" si="164"/>
        <v>8.6625000000000063E-2</v>
      </c>
      <c r="I698">
        <f t="shared" si="152"/>
        <v>558.00000000000273</v>
      </c>
      <c r="J698">
        <f t="shared" si="153"/>
        <v>6.1848491566555856E-2</v>
      </c>
      <c r="K698">
        <f t="shared" si="154"/>
        <v>-8.2065426570142908</v>
      </c>
      <c r="L698">
        <f t="shared" si="155"/>
        <v>3.9769296294121147E-5</v>
      </c>
      <c r="M698">
        <f>J698/SQRT('Exhaust Gas Math'!$E$14*$B$21*$B$23)</f>
        <v>1.0499761196438575E-3</v>
      </c>
      <c r="N698">
        <f t="shared" si="156"/>
        <v>5.8465535048487768E-2</v>
      </c>
      <c r="O698">
        <f t="shared" si="157"/>
        <v>0</v>
      </c>
      <c r="P698">
        <f t="shared" si="158"/>
        <v>0</v>
      </c>
      <c r="Q698">
        <f>($B$16/2)*(COS((ACOS((2*'Intake Valve Fxn Scratch'!$B$1)/$B$16-1)/($B$17/2))*(I698-($B$17/2)))+1)*P698</f>
        <v>0</v>
      </c>
      <c r="R698">
        <f t="shared" si="159"/>
        <v>0</v>
      </c>
      <c r="S698">
        <f t="shared" si="160"/>
        <v>0</v>
      </c>
      <c r="T698">
        <f>S698*'Exhaust Gas Math'!$C$14</f>
        <v>0</v>
      </c>
      <c r="U698">
        <f>(T698/'Exhaust Gas Math'!$B$14)+('Exhaust Gas Math'!$D$10)</f>
        <v>4.4059320573952224E-4</v>
      </c>
      <c r="V698">
        <f>('Exhaust Gas Math'!$E$10*(2.53982214E-12*V697^4 - 0.0000000071629564556*V697^3 + 7.56281407226508E-06*V697^2 - 0.00322508455050905*V697 + 1.62997098133725)*$B$24+T698*'Exhaust Gas Math'!$D$14*$B$23)/('Exhaust Gas Math'!$E$10*(2.53982214E-12*V697^4 - 0.0000000071629564556*V697^3 + 7.56281407226508E-06*V697^2 - 0.00322508455050905*V697 + 1.62997098133725)+T698*'Exhaust Gas Math'!$D$14)</f>
        <v>1100</v>
      </c>
      <c r="W698">
        <f>(353.3116967483*V698^-1.0020802909)*('Exhaust Gas Math'!$E$10/(T698+'Exhaust Gas Math'!$E$10))+(357.4500179626*V698^-1.0038444015 )*(T698/(T698+'Exhaust Gas Math'!$E$10))</f>
        <v>0.31654710700089367</v>
      </c>
      <c r="X698">
        <f t="shared" si="161"/>
        <v>0</v>
      </c>
      <c r="Y698">
        <f t="shared" si="162"/>
        <v>101325</v>
      </c>
      <c r="Z698">
        <f t="shared" si="163"/>
        <v>101325</v>
      </c>
    </row>
    <row r="699" spans="5:26" x14ac:dyDescent="0.2">
      <c r="E699">
        <f t="shared" si="150"/>
        <v>8.6750000000000063E-2</v>
      </c>
      <c r="F699">
        <f t="shared" si="151"/>
        <v>101325</v>
      </c>
      <c r="H699">
        <f t="shared" si="164"/>
        <v>8.6750000000000063E-2</v>
      </c>
      <c r="I699">
        <f t="shared" si="152"/>
        <v>564.00000000000273</v>
      </c>
      <c r="J699">
        <f t="shared" si="153"/>
        <v>6.0659391007269761E-2</v>
      </c>
      <c r="K699">
        <f t="shared" si="154"/>
        <v>-10.801676517253771</v>
      </c>
      <c r="L699">
        <f t="shared" si="155"/>
        <v>3.9769296294121147E-5</v>
      </c>
      <c r="M699">
        <f>J699/SQRT('Exhaust Gas Math'!$E$14*$B$21*$B$23)</f>
        <v>1.0297892539745145E-3</v>
      </c>
      <c r="N699">
        <f t="shared" si="156"/>
        <v>6.0328632872304194E-2</v>
      </c>
      <c r="O699">
        <f t="shared" si="157"/>
        <v>0</v>
      </c>
      <c r="P699">
        <f t="shared" si="158"/>
        <v>0</v>
      </c>
      <c r="Q699">
        <f>($B$16/2)*(COS((ACOS((2*'Intake Valve Fxn Scratch'!$B$1)/$B$16-1)/($B$17/2))*(I699-($B$17/2)))+1)*P699</f>
        <v>0</v>
      </c>
      <c r="R699">
        <f t="shared" si="159"/>
        <v>0</v>
      </c>
      <c r="S699">
        <f t="shared" si="160"/>
        <v>0</v>
      </c>
      <c r="T699">
        <f>S699*'Exhaust Gas Math'!$C$14</f>
        <v>0</v>
      </c>
      <c r="U699">
        <f>(T699/'Exhaust Gas Math'!$B$14)+('Exhaust Gas Math'!$D$10)</f>
        <v>4.4059320573952224E-4</v>
      </c>
      <c r="V699">
        <f>('Exhaust Gas Math'!$E$10*(2.53982214E-12*V698^4 - 0.0000000071629564556*V698^3 + 7.56281407226508E-06*V698^2 - 0.00322508455050905*V698 + 1.62997098133725)*$B$24+T699*'Exhaust Gas Math'!$D$14*$B$23)/('Exhaust Gas Math'!$E$10*(2.53982214E-12*V698^4 - 0.0000000071629564556*V698^3 + 7.56281407226508E-06*V698^2 - 0.00322508455050905*V698 + 1.62997098133725)+T699*'Exhaust Gas Math'!$D$14)</f>
        <v>1100</v>
      </c>
      <c r="W699">
        <f>(353.3116967483*V699^-1.0020802909)*('Exhaust Gas Math'!$E$10/(T699+'Exhaust Gas Math'!$E$10))+(357.4500179626*V699^-1.0038444015 )*(T699/(T699+'Exhaust Gas Math'!$E$10))</f>
        <v>0.31654710700089367</v>
      </c>
      <c r="X699">
        <f t="shared" si="161"/>
        <v>0</v>
      </c>
      <c r="Y699">
        <f t="shared" si="162"/>
        <v>101325</v>
      </c>
      <c r="Z699">
        <f t="shared" si="163"/>
        <v>101325</v>
      </c>
    </row>
    <row r="700" spans="5:26" x14ac:dyDescent="0.2">
      <c r="E700">
        <f t="shared" si="150"/>
        <v>8.6875000000000063E-2</v>
      </c>
      <c r="F700">
        <f t="shared" si="151"/>
        <v>101325</v>
      </c>
      <c r="H700">
        <f t="shared" si="164"/>
        <v>8.6875000000000063E-2</v>
      </c>
      <c r="I700">
        <f t="shared" si="152"/>
        <v>570.00000000000273</v>
      </c>
      <c r="J700">
        <f t="shared" si="153"/>
        <v>5.9153005299965852E-2</v>
      </c>
      <c r="K700">
        <f t="shared" si="154"/>
        <v>-13.278464949174088</v>
      </c>
      <c r="L700">
        <f t="shared" si="155"/>
        <v>3.9769296294121147E-5</v>
      </c>
      <c r="M700">
        <f>J700/SQRT('Exhaust Gas Math'!$E$14*$B$21*$B$23)</f>
        <v>1.0042159703004918E-3</v>
      </c>
      <c r="N700">
        <f t="shared" si="156"/>
        <v>6.1813705050935308E-2</v>
      </c>
      <c r="O700">
        <f t="shared" si="157"/>
        <v>0</v>
      </c>
      <c r="P700">
        <f t="shared" si="158"/>
        <v>0</v>
      </c>
      <c r="Q700">
        <f>($B$16/2)*(COS((ACOS((2*'Intake Valve Fxn Scratch'!$B$1)/$B$16-1)/($B$17/2))*(I700-($B$17/2)))+1)*P700</f>
        <v>0</v>
      </c>
      <c r="R700">
        <f t="shared" si="159"/>
        <v>0</v>
      </c>
      <c r="S700">
        <f t="shared" si="160"/>
        <v>0</v>
      </c>
      <c r="T700">
        <f>S700*'Exhaust Gas Math'!$C$14</f>
        <v>0</v>
      </c>
      <c r="U700">
        <f>(T700/'Exhaust Gas Math'!$B$14)+('Exhaust Gas Math'!$D$10)</f>
        <v>4.4059320573952224E-4</v>
      </c>
      <c r="V700">
        <f>('Exhaust Gas Math'!$E$10*(2.53982214E-12*V699^4 - 0.0000000071629564556*V699^3 + 7.56281407226508E-06*V699^2 - 0.00322508455050905*V699 + 1.62997098133725)*$B$24+T700*'Exhaust Gas Math'!$D$14*$B$23)/('Exhaust Gas Math'!$E$10*(2.53982214E-12*V699^4 - 0.0000000071629564556*V699^3 + 7.56281407226508E-06*V699^2 - 0.00322508455050905*V699 + 1.62997098133725)+T700*'Exhaust Gas Math'!$D$14)</f>
        <v>1100</v>
      </c>
      <c r="W700">
        <f>(353.3116967483*V700^-1.0020802909)*('Exhaust Gas Math'!$E$10/(T700+'Exhaust Gas Math'!$E$10))+(357.4500179626*V700^-1.0038444015 )*(T700/(T700+'Exhaust Gas Math'!$E$10))</f>
        <v>0.31654710700089367</v>
      </c>
      <c r="X700">
        <f t="shared" si="161"/>
        <v>0</v>
      </c>
      <c r="Y700">
        <f t="shared" si="162"/>
        <v>101325</v>
      </c>
      <c r="Z700">
        <f t="shared" si="163"/>
        <v>101325</v>
      </c>
    </row>
    <row r="701" spans="5:26" x14ac:dyDescent="0.2">
      <c r="E701">
        <f t="shared" si="150"/>
        <v>8.7000000000000063E-2</v>
      </c>
      <c r="F701">
        <f t="shared" si="151"/>
        <v>101325</v>
      </c>
      <c r="H701">
        <f t="shared" si="164"/>
        <v>8.7000000000000063E-2</v>
      </c>
      <c r="I701">
        <f t="shared" si="152"/>
        <v>576.00000000000273</v>
      </c>
      <c r="J701">
        <f t="shared" si="153"/>
        <v>5.7345838721684826E-2</v>
      </c>
      <c r="K701">
        <f t="shared" si="154"/>
        <v>-15.609771740413819</v>
      </c>
      <c r="L701">
        <f t="shared" si="155"/>
        <v>3.9769296294121147E-5</v>
      </c>
      <c r="M701">
        <f>J701/SQRT('Exhaust Gas Math'!$E$14*$B$21*$B$23)</f>
        <v>9.7353645486927592E-4</v>
      </c>
      <c r="N701">
        <f t="shared" si="156"/>
        <v>6.284576544010817E-2</v>
      </c>
      <c r="O701">
        <f t="shared" si="157"/>
        <v>0</v>
      </c>
      <c r="P701">
        <f t="shared" si="158"/>
        <v>0</v>
      </c>
      <c r="Q701">
        <f>($B$16/2)*(COS((ACOS((2*'Intake Valve Fxn Scratch'!$B$1)/$B$16-1)/($B$17/2))*(I701-($B$17/2)))+1)*P701</f>
        <v>0</v>
      </c>
      <c r="R701">
        <f t="shared" si="159"/>
        <v>0</v>
      </c>
      <c r="S701">
        <f t="shared" si="160"/>
        <v>0</v>
      </c>
      <c r="T701">
        <f>S701*'Exhaust Gas Math'!$C$14</f>
        <v>0</v>
      </c>
      <c r="U701">
        <f>(T701/'Exhaust Gas Math'!$B$14)+('Exhaust Gas Math'!$D$10)</f>
        <v>4.4059320573952224E-4</v>
      </c>
      <c r="V701">
        <f>('Exhaust Gas Math'!$E$10*(2.53982214E-12*V700^4 - 0.0000000071629564556*V700^3 + 7.56281407226508E-06*V700^2 - 0.00322508455050905*V700 + 1.62997098133725)*$B$24+T701*'Exhaust Gas Math'!$D$14*$B$23)/('Exhaust Gas Math'!$E$10*(2.53982214E-12*V700^4 - 0.0000000071629564556*V700^3 + 7.56281407226508E-06*V700^2 - 0.00322508455050905*V700 + 1.62997098133725)+T701*'Exhaust Gas Math'!$D$14)</f>
        <v>1100</v>
      </c>
      <c r="W701">
        <f>(353.3116967483*V701^-1.0020802909)*('Exhaust Gas Math'!$E$10/(T701+'Exhaust Gas Math'!$E$10))+(357.4500179626*V701^-1.0038444015 )*(T701/(T701+'Exhaust Gas Math'!$E$10))</f>
        <v>0.31654710700089367</v>
      </c>
      <c r="X701">
        <f t="shared" si="161"/>
        <v>0</v>
      </c>
      <c r="Y701">
        <f t="shared" si="162"/>
        <v>101325</v>
      </c>
      <c r="Z701">
        <f t="shared" si="163"/>
        <v>101325</v>
      </c>
    </row>
    <row r="702" spans="5:26" x14ac:dyDescent="0.2">
      <c r="E702">
        <f t="shared" si="150"/>
        <v>8.7125000000000064E-2</v>
      </c>
      <c r="F702">
        <f t="shared" si="151"/>
        <v>101325</v>
      </c>
      <c r="H702">
        <f t="shared" si="164"/>
        <v>8.7125000000000064E-2</v>
      </c>
      <c r="I702">
        <f t="shared" si="152"/>
        <v>582.00000000000273</v>
      </c>
      <c r="J702">
        <f t="shared" si="153"/>
        <v>5.5257690967632236E-2</v>
      </c>
      <c r="K702">
        <f t="shared" si="154"/>
        <v>-17.770054605910836</v>
      </c>
      <c r="L702">
        <f t="shared" si="155"/>
        <v>3.9769296294121147E-5</v>
      </c>
      <c r="M702">
        <f>J702/SQRT('Exhaust Gas Math'!$E$14*$B$21*$B$23)</f>
        <v>9.3808683887203214E-4</v>
      </c>
      <c r="N702">
        <f t="shared" si="156"/>
        <v>6.3355736789099532E-2</v>
      </c>
      <c r="O702">
        <f t="shared" si="157"/>
        <v>0</v>
      </c>
      <c r="P702">
        <f t="shared" si="158"/>
        <v>0</v>
      </c>
      <c r="Q702">
        <f>($B$16/2)*(COS((ACOS((2*'Intake Valve Fxn Scratch'!$B$1)/$B$16-1)/($B$17/2))*(I702-($B$17/2)))+1)*P702</f>
        <v>0</v>
      </c>
      <c r="R702">
        <f t="shared" si="159"/>
        <v>0</v>
      </c>
      <c r="S702">
        <f t="shared" si="160"/>
        <v>0</v>
      </c>
      <c r="T702">
        <f>S702*'Exhaust Gas Math'!$C$14</f>
        <v>0</v>
      </c>
      <c r="U702">
        <f>(T702/'Exhaust Gas Math'!$B$14)+('Exhaust Gas Math'!$D$10)</f>
        <v>4.4059320573952224E-4</v>
      </c>
      <c r="V702">
        <f>('Exhaust Gas Math'!$E$10*(2.53982214E-12*V701^4 - 0.0000000071629564556*V701^3 + 7.56281407226508E-06*V701^2 - 0.00322508455050905*V701 + 1.62997098133725)*$B$24+T702*'Exhaust Gas Math'!$D$14*$B$23)/('Exhaust Gas Math'!$E$10*(2.53982214E-12*V701^4 - 0.0000000071629564556*V701^3 + 7.56281407226508E-06*V701^2 - 0.00322508455050905*V701 + 1.62997098133725)+T702*'Exhaust Gas Math'!$D$14)</f>
        <v>1100</v>
      </c>
      <c r="W702">
        <f>(353.3116967483*V702^-1.0020802909)*('Exhaust Gas Math'!$E$10/(T702+'Exhaust Gas Math'!$E$10))+(357.4500179626*V702^-1.0038444015 )*(T702/(T702+'Exhaust Gas Math'!$E$10))</f>
        <v>0.31654710700089367</v>
      </c>
      <c r="X702">
        <f t="shared" si="161"/>
        <v>0</v>
      </c>
      <c r="Y702">
        <f t="shared" si="162"/>
        <v>101325</v>
      </c>
      <c r="Z702">
        <f t="shared" si="163"/>
        <v>101325</v>
      </c>
    </row>
    <row r="703" spans="5:26" x14ac:dyDescent="0.2">
      <c r="E703">
        <f t="shared" si="150"/>
        <v>8.7250000000000064E-2</v>
      </c>
      <c r="F703">
        <f t="shared" si="151"/>
        <v>101325</v>
      </c>
      <c r="H703">
        <f t="shared" si="164"/>
        <v>8.7250000000000064E-2</v>
      </c>
      <c r="I703">
        <f t="shared" si="152"/>
        <v>588.00000000000273</v>
      </c>
      <c r="J703">
        <f t="shared" si="153"/>
        <v>5.2911440221574499E-2</v>
      </c>
      <c r="K703">
        <f t="shared" si="154"/>
        <v>-19.735645034522502</v>
      </c>
      <c r="L703">
        <f t="shared" si="155"/>
        <v>3.9769296294121147E-5</v>
      </c>
      <c r="M703">
        <f>J703/SQRT('Exhaust Gas Math'!$E$14*$B$21*$B$23)</f>
        <v>8.9825551571993555E-4</v>
      </c>
      <c r="N703">
        <f t="shared" si="156"/>
        <v>6.328491326565118E-2</v>
      </c>
      <c r="O703">
        <f t="shared" si="157"/>
        <v>0</v>
      </c>
      <c r="P703">
        <f t="shared" si="158"/>
        <v>0</v>
      </c>
      <c r="Q703">
        <f>($B$16/2)*(COS((ACOS((2*'Intake Valve Fxn Scratch'!$B$1)/$B$16-1)/($B$17/2))*(I703-($B$17/2)))+1)*P703</f>
        <v>0</v>
      </c>
      <c r="R703">
        <f t="shared" si="159"/>
        <v>0</v>
      </c>
      <c r="S703">
        <f t="shared" si="160"/>
        <v>0</v>
      </c>
      <c r="T703">
        <f>S703*'Exhaust Gas Math'!$C$14</f>
        <v>0</v>
      </c>
      <c r="U703">
        <f>(T703/'Exhaust Gas Math'!$B$14)+('Exhaust Gas Math'!$D$10)</f>
        <v>4.4059320573952224E-4</v>
      </c>
      <c r="V703">
        <f>('Exhaust Gas Math'!$E$10*(2.53982214E-12*V702^4 - 0.0000000071629564556*V702^3 + 7.56281407226508E-06*V702^2 - 0.00322508455050905*V702 + 1.62997098133725)*$B$24+T703*'Exhaust Gas Math'!$D$14*$B$23)/('Exhaust Gas Math'!$E$10*(2.53982214E-12*V702^4 - 0.0000000071629564556*V702^3 + 7.56281407226508E-06*V702^2 - 0.00322508455050905*V702 + 1.62997098133725)+T703*'Exhaust Gas Math'!$D$14)</f>
        <v>1100</v>
      </c>
      <c r="W703">
        <f>(353.3116967483*V703^-1.0020802909)*('Exhaust Gas Math'!$E$10/(T703+'Exhaust Gas Math'!$E$10))+(357.4500179626*V703^-1.0038444015 )*(T703/(T703+'Exhaust Gas Math'!$E$10))</f>
        <v>0.31654710700089367</v>
      </c>
      <c r="X703">
        <f t="shared" si="161"/>
        <v>0</v>
      </c>
      <c r="Y703">
        <f t="shared" si="162"/>
        <v>101325</v>
      </c>
      <c r="Z703">
        <f t="shared" si="163"/>
        <v>101325</v>
      </c>
    </row>
    <row r="704" spans="5:26" x14ac:dyDescent="0.2">
      <c r="E704">
        <f t="shared" si="150"/>
        <v>8.7375000000000064E-2</v>
      </c>
      <c r="F704">
        <f t="shared" si="151"/>
        <v>101325</v>
      </c>
      <c r="H704">
        <f t="shared" si="164"/>
        <v>8.7375000000000064E-2</v>
      </c>
      <c r="I704">
        <f t="shared" si="152"/>
        <v>594.00000000000273</v>
      </c>
      <c r="J704">
        <f t="shared" si="153"/>
        <v>5.0332792497669969E-2</v>
      </c>
      <c r="K704">
        <f t="shared" si="154"/>
        <v>-21.485007606186702</v>
      </c>
      <c r="L704">
        <f t="shared" si="155"/>
        <v>3.9769296294121147E-5</v>
      </c>
      <c r="M704">
        <f>J704/SQRT('Exhaust Gas Math'!$E$14*$B$21*$B$23)</f>
        <v>8.5447888572468087E-4</v>
      </c>
      <c r="N704">
        <f t="shared" si="156"/>
        <v>6.2589395196655073E-2</v>
      </c>
      <c r="O704">
        <f t="shared" si="157"/>
        <v>0</v>
      </c>
      <c r="P704">
        <f t="shared" si="158"/>
        <v>0</v>
      </c>
      <c r="Q704">
        <f>($B$16/2)*(COS((ACOS((2*'Intake Valve Fxn Scratch'!$B$1)/$B$16-1)/($B$17/2))*(I704-($B$17/2)))+1)*P704</f>
        <v>0</v>
      </c>
      <c r="R704">
        <f t="shared" si="159"/>
        <v>0</v>
      </c>
      <c r="S704">
        <f t="shared" si="160"/>
        <v>0</v>
      </c>
      <c r="T704">
        <f>S704*'Exhaust Gas Math'!$C$14</f>
        <v>0</v>
      </c>
      <c r="U704">
        <f>(T704/'Exhaust Gas Math'!$B$14)+('Exhaust Gas Math'!$D$10)</f>
        <v>4.4059320573952224E-4</v>
      </c>
      <c r="V704">
        <f>('Exhaust Gas Math'!$E$10*(2.53982214E-12*V703^4 - 0.0000000071629564556*V703^3 + 7.56281407226508E-06*V703^2 - 0.00322508455050905*V703 + 1.62997098133725)*$B$24+T704*'Exhaust Gas Math'!$D$14*$B$23)/('Exhaust Gas Math'!$E$10*(2.53982214E-12*V703^4 - 0.0000000071629564556*V703^3 + 7.56281407226508E-06*V703^2 - 0.00322508455050905*V703 + 1.62997098133725)+T704*'Exhaust Gas Math'!$D$14)</f>
        <v>1100</v>
      </c>
      <c r="W704">
        <f>(353.3116967483*V704^-1.0020802909)*('Exhaust Gas Math'!$E$10/(T704+'Exhaust Gas Math'!$E$10))+(357.4500179626*V704^-1.0038444015 )*(T704/(T704+'Exhaust Gas Math'!$E$10))</f>
        <v>0.31654710700089367</v>
      </c>
      <c r="X704">
        <f t="shared" si="161"/>
        <v>0</v>
      </c>
      <c r="Y704">
        <f t="shared" si="162"/>
        <v>101325</v>
      </c>
      <c r="Z704">
        <f t="shared" si="163"/>
        <v>101325</v>
      </c>
    </row>
    <row r="705" spans="5:26" x14ac:dyDescent="0.2">
      <c r="E705">
        <f t="shared" si="150"/>
        <v>8.7500000000000064E-2</v>
      </c>
      <c r="F705">
        <f t="shared" si="151"/>
        <v>101325</v>
      </c>
      <c r="H705">
        <f t="shared" si="164"/>
        <v>8.7500000000000064E-2</v>
      </c>
      <c r="I705">
        <f t="shared" si="152"/>
        <v>600.00000000000273</v>
      </c>
      <c r="J705">
        <f t="shared" si="153"/>
        <v>4.7549999999998455E-2</v>
      </c>
      <c r="K705">
        <f t="shared" si="154"/>
        <v>-22.998975938490631</v>
      </c>
      <c r="L705">
        <f t="shared" si="155"/>
        <v>3.9769296294121147E-5</v>
      </c>
      <c r="M705">
        <f>J705/SQRT('Exhaust Gas Math'!$E$14*$B$21*$B$23)</f>
        <v>8.0723657480534473E-4</v>
      </c>
      <c r="N705">
        <f t="shared" si="156"/>
        <v>6.1244119152322765E-2</v>
      </c>
      <c r="O705">
        <f t="shared" si="157"/>
        <v>0</v>
      </c>
      <c r="P705">
        <f t="shared" si="158"/>
        <v>0</v>
      </c>
      <c r="Q705">
        <f>($B$16/2)*(COS((ACOS((2*'Intake Valve Fxn Scratch'!$B$1)/$B$16-1)/($B$17/2))*(I705-($B$17/2)))+1)*P705</f>
        <v>0</v>
      </c>
      <c r="R705">
        <f t="shared" si="159"/>
        <v>0</v>
      </c>
      <c r="S705">
        <f t="shared" si="160"/>
        <v>0</v>
      </c>
      <c r="T705">
        <f>S705*'Exhaust Gas Math'!$C$14</f>
        <v>0</v>
      </c>
      <c r="U705">
        <f>(T705/'Exhaust Gas Math'!$B$14)+('Exhaust Gas Math'!$D$10)</f>
        <v>4.4059320573952224E-4</v>
      </c>
      <c r="V705">
        <f>('Exhaust Gas Math'!$E$10*(2.53982214E-12*V704^4 - 0.0000000071629564556*V704^3 + 7.56281407226508E-06*V704^2 - 0.00322508455050905*V704 + 1.62997098133725)*$B$24+T705*'Exhaust Gas Math'!$D$14*$B$23)/('Exhaust Gas Math'!$E$10*(2.53982214E-12*V704^4 - 0.0000000071629564556*V704^3 + 7.56281407226508E-06*V704^2 - 0.00322508455050905*V704 + 1.62997098133725)+T705*'Exhaust Gas Math'!$D$14)</f>
        <v>1100</v>
      </c>
      <c r="W705">
        <f>(353.3116967483*V705^-1.0020802909)*('Exhaust Gas Math'!$E$10/(T705+'Exhaust Gas Math'!$E$10))+(357.4500179626*V705^-1.0038444015 )*(T705/(T705+'Exhaust Gas Math'!$E$10))</f>
        <v>0.31654710700089367</v>
      </c>
      <c r="X705">
        <f t="shared" si="161"/>
        <v>0</v>
      </c>
      <c r="Y705">
        <f t="shared" si="162"/>
        <v>101325</v>
      </c>
      <c r="Z705">
        <f t="shared" si="163"/>
        <v>101325</v>
      </c>
    </row>
    <row r="706" spans="5:26" x14ac:dyDescent="0.2">
      <c r="E706">
        <f t="shared" si="150"/>
        <v>8.7625000000000064E-2</v>
      </c>
      <c r="F706">
        <f t="shared" si="151"/>
        <v>101325</v>
      </c>
      <c r="H706">
        <f t="shared" si="164"/>
        <v>8.7625000000000064E-2</v>
      </c>
      <c r="I706">
        <f t="shared" si="152"/>
        <v>606.00000000000273</v>
      </c>
      <c r="J706">
        <f t="shared" si="153"/>
        <v>4.4593551585501212E-2</v>
      </c>
      <c r="K706">
        <f t="shared" si="154"/>
        <v>-24.260962677567324</v>
      </c>
      <c r="L706">
        <f t="shared" si="155"/>
        <v>3.9769296294121147E-5</v>
      </c>
      <c r="M706">
        <f>J706/SQRT('Exhaust Gas Math'!$E$14*$B$21*$B$23)</f>
        <v>7.5704617960644835E-4</v>
      </c>
      <c r="N706">
        <f t="shared" si="156"/>
        <v>5.9246088902350863E-2</v>
      </c>
      <c r="O706">
        <f t="shared" si="157"/>
        <v>0</v>
      </c>
      <c r="P706">
        <f t="shared" si="158"/>
        <v>0</v>
      </c>
      <c r="Q706">
        <f>($B$16/2)*(COS((ACOS((2*'Intake Valve Fxn Scratch'!$B$1)/$B$16-1)/($B$17/2))*(I706-($B$17/2)))+1)*P706</f>
        <v>0</v>
      </c>
      <c r="R706">
        <f t="shared" si="159"/>
        <v>0</v>
      </c>
      <c r="S706">
        <f t="shared" si="160"/>
        <v>0</v>
      </c>
      <c r="T706">
        <f>S706*'Exhaust Gas Math'!$C$14</f>
        <v>0</v>
      </c>
      <c r="U706">
        <f>(T706/'Exhaust Gas Math'!$B$14)+('Exhaust Gas Math'!$D$10)</f>
        <v>4.4059320573952224E-4</v>
      </c>
      <c r="V706">
        <f>('Exhaust Gas Math'!$E$10*(2.53982214E-12*V705^4 - 0.0000000071629564556*V705^3 + 7.56281407226508E-06*V705^2 - 0.00322508455050905*V705 + 1.62997098133725)*$B$24+T706*'Exhaust Gas Math'!$D$14*$B$23)/('Exhaust Gas Math'!$E$10*(2.53982214E-12*V705^4 - 0.0000000071629564556*V705^3 + 7.56281407226508E-06*V705^2 - 0.00322508455050905*V705 + 1.62997098133725)+T706*'Exhaust Gas Math'!$D$14)</f>
        <v>1100</v>
      </c>
      <c r="W706">
        <f>(353.3116967483*V706^-1.0020802909)*('Exhaust Gas Math'!$E$10/(T706+'Exhaust Gas Math'!$E$10))+(357.4500179626*V706^-1.0038444015 )*(T706/(T706+'Exhaust Gas Math'!$E$10))</f>
        <v>0.31654710700089367</v>
      </c>
      <c r="X706">
        <f t="shared" si="161"/>
        <v>0</v>
      </c>
      <c r="Y706">
        <f t="shared" si="162"/>
        <v>101325</v>
      </c>
      <c r="Z706">
        <f t="shared" si="163"/>
        <v>101325</v>
      </c>
    </row>
    <row r="707" spans="5:26" x14ac:dyDescent="0.2">
      <c r="E707">
        <f t="shared" si="150"/>
        <v>8.7750000000000064E-2</v>
      </c>
      <c r="F707">
        <f t="shared" si="151"/>
        <v>101325</v>
      </c>
      <c r="H707">
        <f t="shared" si="164"/>
        <v>8.7750000000000064E-2</v>
      </c>
      <c r="I707">
        <f t="shared" si="152"/>
        <v>612.00000000000273</v>
      </c>
      <c r="J707">
        <f t="shared" si="153"/>
        <v>4.1495838721684095E-2</v>
      </c>
      <c r="K707">
        <f t="shared" si="154"/>
        <v>-25.257141232615755</v>
      </c>
      <c r="L707">
        <f t="shared" si="155"/>
        <v>3.9769296294121147E-5</v>
      </c>
      <c r="M707">
        <f>J707/SQRT('Exhaust Gas Math'!$E$14*$B$21*$B$23)</f>
        <v>7.0445759660080654E-4</v>
      </c>
      <c r="N707">
        <f t="shared" si="156"/>
        <v>5.6616440724260184E-2</v>
      </c>
      <c r="O707">
        <f t="shared" si="157"/>
        <v>0</v>
      </c>
      <c r="P707">
        <f t="shared" si="158"/>
        <v>0</v>
      </c>
      <c r="Q707">
        <f>($B$16/2)*(COS((ACOS((2*'Intake Valve Fxn Scratch'!$B$1)/$B$16-1)/($B$17/2))*(I707-($B$17/2)))+1)*P707</f>
        <v>0</v>
      </c>
      <c r="R707">
        <f t="shared" si="159"/>
        <v>0</v>
      </c>
      <c r="S707">
        <f t="shared" si="160"/>
        <v>0</v>
      </c>
      <c r="T707">
        <f>S707*'Exhaust Gas Math'!$C$14</f>
        <v>0</v>
      </c>
      <c r="U707">
        <f>(T707/'Exhaust Gas Math'!$B$14)+('Exhaust Gas Math'!$D$10)</f>
        <v>4.4059320573952224E-4</v>
      </c>
      <c r="V707">
        <f>('Exhaust Gas Math'!$E$10*(2.53982214E-12*V706^4 - 0.0000000071629564556*V706^3 + 7.56281407226508E-06*V706^2 - 0.00322508455050905*V706 + 1.62997098133725)*$B$24+T707*'Exhaust Gas Math'!$D$14*$B$23)/('Exhaust Gas Math'!$E$10*(2.53982214E-12*V706^4 - 0.0000000071629564556*V706^3 + 7.56281407226508E-06*V706^2 - 0.00322508455050905*V706 + 1.62997098133725)+T707*'Exhaust Gas Math'!$D$14)</f>
        <v>1100</v>
      </c>
      <c r="W707">
        <f>(353.3116967483*V707^-1.0020802909)*('Exhaust Gas Math'!$E$10/(T707+'Exhaust Gas Math'!$E$10))+(357.4500179626*V707^-1.0038444015 )*(T707/(T707+'Exhaust Gas Math'!$E$10))</f>
        <v>0.31654710700089367</v>
      </c>
      <c r="X707">
        <f t="shared" si="161"/>
        <v>0</v>
      </c>
      <c r="Y707">
        <f t="shared" si="162"/>
        <v>101325</v>
      </c>
      <c r="Z707">
        <f t="shared" si="163"/>
        <v>101325</v>
      </c>
    </row>
    <row r="708" spans="5:26" x14ac:dyDescent="0.2">
      <c r="E708">
        <f t="shared" ref="E708:E771" si="165">H708</f>
        <v>8.7875000000000064E-2</v>
      </c>
      <c r="F708">
        <f t="shared" ref="F708:F771" si="166">Z708</f>
        <v>101325</v>
      </c>
      <c r="H708">
        <f t="shared" si="164"/>
        <v>8.7875000000000064E-2</v>
      </c>
      <c r="I708">
        <f t="shared" si="152"/>
        <v>618.00000000000273</v>
      </c>
      <c r="J708">
        <f t="shared" si="153"/>
        <v>3.8290800598921169E-2</v>
      </c>
      <c r="K708">
        <f t="shared" si="154"/>
        <v>-25.976597262923054</v>
      </c>
      <c r="L708">
        <f t="shared" si="155"/>
        <v>3.9769296294121147E-5</v>
      </c>
      <c r="M708">
        <f>J708/SQRT('Exhaust Gas Math'!$E$14*$B$21*$B$23)</f>
        <v>6.5004699730869758E-4</v>
      </c>
      <c r="N708">
        <f t="shared" si="156"/>
        <v>5.3401053069947385E-2</v>
      </c>
      <c r="O708">
        <f t="shared" si="157"/>
        <v>0</v>
      </c>
      <c r="P708">
        <f t="shared" si="158"/>
        <v>0</v>
      </c>
      <c r="Q708">
        <f>($B$16/2)*(COS((ACOS((2*'Intake Valve Fxn Scratch'!$B$1)/$B$16-1)/($B$17/2))*(I708-($B$17/2)))+1)*P708</f>
        <v>0</v>
      </c>
      <c r="R708">
        <f t="shared" si="159"/>
        <v>0</v>
      </c>
      <c r="S708">
        <f t="shared" si="160"/>
        <v>0</v>
      </c>
      <c r="T708">
        <f>S708*'Exhaust Gas Math'!$C$14</f>
        <v>0</v>
      </c>
      <c r="U708">
        <f>(T708/'Exhaust Gas Math'!$B$14)+('Exhaust Gas Math'!$D$10)</f>
        <v>4.4059320573952224E-4</v>
      </c>
      <c r="V708">
        <f>('Exhaust Gas Math'!$E$10*(2.53982214E-12*V707^4 - 0.0000000071629564556*V707^3 + 7.56281407226508E-06*V707^2 - 0.00322508455050905*V707 + 1.62997098133725)*$B$24+T708*'Exhaust Gas Math'!$D$14*$B$23)/('Exhaust Gas Math'!$E$10*(2.53982214E-12*V707^4 - 0.0000000071629564556*V707^3 + 7.56281407226508E-06*V707^2 - 0.00322508455050905*V707 + 1.62997098133725)+T708*'Exhaust Gas Math'!$D$14)</f>
        <v>1100</v>
      </c>
      <c r="W708">
        <f>(353.3116967483*V708^-1.0020802909)*('Exhaust Gas Math'!$E$10/(T708+'Exhaust Gas Math'!$E$10))+(357.4500179626*V708^-1.0038444015 )*(T708/(T708+'Exhaust Gas Math'!$E$10))</f>
        <v>0.31654710700089367</v>
      </c>
      <c r="X708">
        <f t="shared" si="161"/>
        <v>0</v>
      </c>
      <c r="Y708">
        <f t="shared" si="162"/>
        <v>101325</v>
      </c>
      <c r="Z708">
        <f t="shared" si="163"/>
        <v>101325</v>
      </c>
    </row>
    <row r="709" spans="5:26" x14ac:dyDescent="0.2">
      <c r="E709">
        <f t="shared" si="165"/>
        <v>8.8000000000000064E-2</v>
      </c>
      <c r="F709">
        <f t="shared" si="166"/>
        <v>101325</v>
      </c>
      <c r="H709">
        <f t="shared" si="164"/>
        <v>8.8000000000000064E-2</v>
      </c>
      <c r="I709">
        <f t="shared" ref="I709:I772" si="167">($B$11*360*H709)-(720*FLOOR(H709/(2/$B$11),1))</f>
        <v>624.00000000000273</v>
      </c>
      <c r="J709">
        <f t="shared" ref="J709:J772" si="168">-(($B$4/1000)/2)*COS($B$12*H709)+(($B$4/1000)/2)</f>
        <v>3.5013552285582762E-2</v>
      </c>
      <c r="K709">
        <f t="shared" ref="K709:K772" si="169">($B$4/1000/2)*$B$12*SIN($B$12*H709)</f>
        <v>-26.411448257665313</v>
      </c>
      <c r="L709">
        <f t="shared" ref="L709:L772" si="170">$B$8+P709*(J709*$B$6)</f>
        <v>3.9769296294121147E-5</v>
      </c>
      <c r="M709">
        <f>J709/SQRT('Exhaust Gas Math'!$E$14*$B$21*$B$23)</f>
        <v>5.9441051564211556E-4</v>
      </c>
      <c r="N709">
        <f t="shared" ref="N709:N772" si="171">-(($B$4/1000)/2)*COS($B$12*(H709-M709))+(($B$4/1000)/2)</f>
        <v>4.966953117888135E-2</v>
      </c>
      <c r="O709">
        <f t="shared" ref="O709:O772" si="172">N709*$B$6*P709</f>
        <v>0</v>
      </c>
      <c r="P709">
        <f t="shared" ref="P709:P772" si="173">IF(I709&lt;=$B$17,1,0)</f>
        <v>0</v>
      </c>
      <c r="Q709">
        <f>($B$16/2)*(COS((ACOS((2*'Intake Valve Fxn Scratch'!$B$1)/$B$16-1)/($B$17/2))*(I709-($B$17/2)))+1)*P709</f>
        <v>0</v>
      </c>
      <c r="R709">
        <f t="shared" ref="R709:R772" si="174">Q709/$B$16</f>
        <v>0</v>
      </c>
      <c r="S709">
        <f t="shared" ref="S709:S772" si="175">P709*($B$13*R709*(O709-O708)*$B$19+S708)</f>
        <v>0</v>
      </c>
      <c r="T709">
        <f>S709*'Exhaust Gas Math'!$C$14</f>
        <v>0</v>
      </c>
      <c r="U709">
        <f>(T709/'Exhaust Gas Math'!$B$14)+('Exhaust Gas Math'!$D$10)</f>
        <v>4.4059320573952224E-4</v>
      </c>
      <c r="V709">
        <f>('Exhaust Gas Math'!$E$10*(2.53982214E-12*V708^4 - 0.0000000071629564556*V708^3 + 7.56281407226508E-06*V708^2 - 0.00322508455050905*V708 + 1.62997098133725)*$B$24+T709*'Exhaust Gas Math'!$D$14*$B$23)/('Exhaust Gas Math'!$E$10*(2.53982214E-12*V708^4 - 0.0000000071629564556*V708^3 + 7.56281407226508E-06*V708^2 - 0.00322508455050905*V708 + 1.62997098133725)+T709*'Exhaust Gas Math'!$D$14)</f>
        <v>1100</v>
      </c>
      <c r="W709">
        <f>(353.3116967483*V709^-1.0020802909)*('Exhaust Gas Math'!$E$10/(T709+'Exhaust Gas Math'!$E$10))+(357.4500179626*V709^-1.0038444015 )*(T709/(T709+'Exhaust Gas Math'!$E$10))</f>
        <v>0.31654710700089367</v>
      </c>
      <c r="X709">
        <f t="shared" ref="X709:X772" si="176">P709*SIGN(K709)*-0.5*W709*K709^2</f>
        <v>0</v>
      </c>
      <c r="Y709">
        <f t="shared" ref="Y709:Y772" si="177">(U709*$B$21*V709)/L709</f>
        <v>101325</v>
      </c>
      <c r="Z709">
        <f t="shared" ref="Z709:Z772" si="178">IF((X709+Y709)&lt;$B$22,(X709+Y709),$B$22)</f>
        <v>101325</v>
      </c>
    </row>
    <row r="710" spans="5:26" x14ac:dyDescent="0.2">
      <c r="E710">
        <f t="shared" si="165"/>
        <v>8.8125000000000064E-2</v>
      </c>
      <c r="F710">
        <f t="shared" si="166"/>
        <v>101325</v>
      </c>
      <c r="H710">
        <f t="shared" si="164"/>
        <v>8.8125000000000064E-2</v>
      </c>
      <c r="I710">
        <f t="shared" si="167"/>
        <v>630.00000000000273</v>
      </c>
      <c r="J710">
        <f t="shared" si="168"/>
        <v>3.1699999999998119E-2</v>
      </c>
      <c r="K710">
        <f t="shared" si="169"/>
        <v>-26.556929898345718</v>
      </c>
      <c r="L710">
        <f t="shared" si="170"/>
        <v>3.9769296294121147E-5</v>
      </c>
      <c r="M710">
        <f>J710/SQRT('Exhaust Gas Math'!$E$14*$B$21*$B$23)</f>
        <v>5.3815771653688207E-4</v>
      </c>
      <c r="N710">
        <f t="shared" si="171"/>
        <v>4.5512549561609786E-2</v>
      </c>
      <c r="O710">
        <f t="shared" si="172"/>
        <v>0</v>
      </c>
      <c r="P710">
        <f t="shared" si="173"/>
        <v>0</v>
      </c>
      <c r="Q710">
        <f>($B$16/2)*(COS((ACOS((2*'Intake Valve Fxn Scratch'!$B$1)/$B$16-1)/($B$17/2))*(I710-($B$17/2)))+1)*P710</f>
        <v>0</v>
      </c>
      <c r="R710">
        <f t="shared" si="174"/>
        <v>0</v>
      </c>
      <c r="S710">
        <f t="shared" si="175"/>
        <v>0</v>
      </c>
      <c r="T710">
        <f>S710*'Exhaust Gas Math'!$C$14</f>
        <v>0</v>
      </c>
      <c r="U710">
        <f>(T710/'Exhaust Gas Math'!$B$14)+('Exhaust Gas Math'!$D$10)</f>
        <v>4.4059320573952224E-4</v>
      </c>
      <c r="V710">
        <f>('Exhaust Gas Math'!$E$10*(2.53982214E-12*V709^4 - 0.0000000071629564556*V709^3 + 7.56281407226508E-06*V709^2 - 0.00322508455050905*V709 + 1.62997098133725)*$B$24+T710*'Exhaust Gas Math'!$D$14*$B$23)/('Exhaust Gas Math'!$E$10*(2.53982214E-12*V709^4 - 0.0000000071629564556*V709^3 + 7.56281407226508E-06*V709^2 - 0.00322508455050905*V709 + 1.62997098133725)+T710*'Exhaust Gas Math'!$D$14)</f>
        <v>1100</v>
      </c>
      <c r="W710">
        <f>(353.3116967483*V710^-1.0020802909)*('Exhaust Gas Math'!$E$10/(T710+'Exhaust Gas Math'!$E$10))+(357.4500179626*V710^-1.0038444015 )*(T710/(T710+'Exhaust Gas Math'!$E$10))</f>
        <v>0.31654710700089367</v>
      </c>
      <c r="X710">
        <f t="shared" si="176"/>
        <v>0</v>
      </c>
      <c r="Y710">
        <f t="shared" si="177"/>
        <v>101325</v>
      </c>
      <c r="Z710">
        <f t="shared" si="178"/>
        <v>101325</v>
      </c>
    </row>
    <row r="711" spans="5:26" x14ac:dyDescent="0.2">
      <c r="E711">
        <f t="shared" si="165"/>
        <v>8.8250000000000065E-2</v>
      </c>
      <c r="F711">
        <f t="shared" si="166"/>
        <v>101325</v>
      </c>
      <c r="H711">
        <f t="shared" ref="H711:H774" si="179">H710+$B$2</f>
        <v>8.8250000000000065E-2</v>
      </c>
      <c r="I711">
        <f t="shared" si="167"/>
        <v>636.00000000000273</v>
      </c>
      <c r="J711">
        <f t="shared" si="168"/>
        <v>2.8386447714413496E-2</v>
      </c>
      <c r="K711">
        <f t="shared" si="169"/>
        <v>-26.411448257664983</v>
      </c>
      <c r="L711">
        <f t="shared" si="170"/>
        <v>3.9769296294121147E-5</v>
      </c>
      <c r="M711">
        <f>J711/SQRT('Exhaust Gas Math'!$E$14*$B$21*$B$23)</f>
        <v>4.8190491743164884E-4</v>
      </c>
      <c r="N711">
        <f t="shared" si="171"/>
        <v>4.1037700628137989E-2</v>
      </c>
      <c r="O711">
        <f t="shared" si="172"/>
        <v>0</v>
      </c>
      <c r="P711">
        <f t="shared" si="173"/>
        <v>0</v>
      </c>
      <c r="Q711">
        <f>($B$16/2)*(COS((ACOS((2*'Intake Valve Fxn Scratch'!$B$1)/$B$16-1)/($B$17/2))*(I711-($B$17/2)))+1)*P711</f>
        <v>0</v>
      </c>
      <c r="R711">
        <f t="shared" si="174"/>
        <v>0</v>
      </c>
      <c r="S711">
        <f t="shared" si="175"/>
        <v>0</v>
      </c>
      <c r="T711">
        <f>S711*'Exhaust Gas Math'!$C$14</f>
        <v>0</v>
      </c>
      <c r="U711">
        <f>(T711/'Exhaust Gas Math'!$B$14)+('Exhaust Gas Math'!$D$10)</f>
        <v>4.4059320573952224E-4</v>
      </c>
      <c r="V711">
        <f>('Exhaust Gas Math'!$E$10*(2.53982214E-12*V710^4 - 0.0000000071629564556*V710^3 + 7.56281407226508E-06*V710^2 - 0.00322508455050905*V710 + 1.62997098133725)*$B$24+T711*'Exhaust Gas Math'!$D$14*$B$23)/('Exhaust Gas Math'!$E$10*(2.53982214E-12*V710^4 - 0.0000000071629564556*V710^3 + 7.56281407226508E-06*V710^2 - 0.00322508455050905*V710 + 1.62997098133725)+T711*'Exhaust Gas Math'!$D$14)</f>
        <v>1100</v>
      </c>
      <c r="W711">
        <f>(353.3116967483*V711^-1.0020802909)*('Exhaust Gas Math'!$E$10/(T711+'Exhaust Gas Math'!$E$10))+(357.4500179626*V711^-1.0038444015 )*(T711/(T711+'Exhaust Gas Math'!$E$10))</f>
        <v>0.31654710700089367</v>
      </c>
      <c r="X711">
        <f t="shared" si="176"/>
        <v>0</v>
      </c>
      <c r="Y711">
        <f t="shared" si="177"/>
        <v>101325</v>
      </c>
      <c r="Z711">
        <f t="shared" si="178"/>
        <v>101325</v>
      </c>
    </row>
    <row r="712" spans="5:26" x14ac:dyDescent="0.2">
      <c r="E712">
        <f t="shared" si="165"/>
        <v>8.8375000000000065E-2</v>
      </c>
      <c r="F712">
        <f t="shared" si="166"/>
        <v>101325</v>
      </c>
      <c r="H712">
        <f t="shared" si="179"/>
        <v>8.8375000000000065E-2</v>
      </c>
      <c r="I712">
        <f t="shared" si="167"/>
        <v>642.00000000000273</v>
      </c>
      <c r="J712">
        <f t="shared" si="168"/>
        <v>2.5109199401075151E-2</v>
      </c>
      <c r="K712">
        <f t="shared" si="169"/>
        <v>-25.976597262922397</v>
      </c>
      <c r="L712">
        <f t="shared" si="170"/>
        <v>3.9769296294121147E-5</v>
      </c>
      <c r="M712">
        <f>J712/SQRT('Exhaust Gas Math'!$E$14*$B$21*$B$23)</f>
        <v>4.2626843576506785E-4</v>
      </c>
      <c r="N712">
        <f t="shared" si="171"/>
        <v>3.6364153774647245E-2</v>
      </c>
      <c r="O712">
        <f t="shared" si="172"/>
        <v>0</v>
      </c>
      <c r="P712">
        <f t="shared" si="173"/>
        <v>0</v>
      </c>
      <c r="Q712">
        <f>($B$16/2)*(COS((ACOS((2*'Intake Valve Fxn Scratch'!$B$1)/$B$16-1)/($B$17/2))*(I712-($B$17/2)))+1)*P712</f>
        <v>0</v>
      </c>
      <c r="R712">
        <f t="shared" si="174"/>
        <v>0</v>
      </c>
      <c r="S712">
        <f t="shared" si="175"/>
        <v>0</v>
      </c>
      <c r="T712">
        <f>S712*'Exhaust Gas Math'!$C$14</f>
        <v>0</v>
      </c>
      <c r="U712">
        <f>(T712/'Exhaust Gas Math'!$B$14)+('Exhaust Gas Math'!$D$10)</f>
        <v>4.4059320573952224E-4</v>
      </c>
      <c r="V712">
        <f>('Exhaust Gas Math'!$E$10*(2.53982214E-12*V711^4 - 0.0000000071629564556*V711^3 + 7.56281407226508E-06*V711^2 - 0.00322508455050905*V711 + 1.62997098133725)*$B$24+T712*'Exhaust Gas Math'!$D$14*$B$23)/('Exhaust Gas Math'!$E$10*(2.53982214E-12*V711^4 - 0.0000000071629564556*V711^3 + 7.56281407226508E-06*V711^2 - 0.00322508455050905*V711 + 1.62997098133725)+T712*'Exhaust Gas Math'!$D$14)</f>
        <v>1100</v>
      </c>
      <c r="W712">
        <f>(353.3116967483*V712^-1.0020802909)*('Exhaust Gas Math'!$E$10/(T712+'Exhaust Gas Math'!$E$10))+(357.4500179626*V712^-1.0038444015 )*(T712/(T712+'Exhaust Gas Math'!$E$10))</f>
        <v>0.31654710700089367</v>
      </c>
      <c r="X712">
        <f t="shared" si="176"/>
        <v>0</v>
      </c>
      <c r="Y712">
        <f t="shared" si="177"/>
        <v>101325</v>
      </c>
      <c r="Z712">
        <f t="shared" si="178"/>
        <v>101325</v>
      </c>
    </row>
    <row r="713" spans="5:26" x14ac:dyDescent="0.2">
      <c r="E713">
        <f t="shared" si="165"/>
        <v>8.8500000000000065E-2</v>
      </c>
      <c r="F713">
        <f t="shared" si="166"/>
        <v>101325</v>
      </c>
      <c r="H713">
        <f t="shared" si="179"/>
        <v>8.8500000000000065E-2</v>
      </c>
      <c r="I713">
        <f t="shared" si="167"/>
        <v>648.00000000000273</v>
      </c>
      <c r="J713">
        <f t="shared" si="168"/>
        <v>2.1904161278312323E-2</v>
      </c>
      <c r="K713">
        <f t="shared" si="169"/>
        <v>-25.257141232614782</v>
      </c>
      <c r="L713">
        <f t="shared" si="170"/>
        <v>3.9769296294121147E-5</v>
      </c>
      <c r="M713">
        <f>J713/SQRT('Exhaust Gas Math'!$E$14*$B$21*$B$23)</f>
        <v>3.7185783647296057E-4</v>
      </c>
      <c r="N713">
        <f t="shared" si="171"/>
        <v>3.1616553879853466E-2</v>
      </c>
      <c r="O713">
        <f t="shared" si="172"/>
        <v>0</v>
      </c>
      <c r="P713">
        <f t="shared" si="173"/>
        <v>0</v>
      </c>
      <c r="Q713">
        <f>($B$16/2)*(COS((ACOS((2*'Intake Valve Fxn Scratch'!$B$1)/$B$16-1)/($B$17/2))*(I713-($B$17/2)))+1)*P713</f>
        <v>0</v>
      </c>
      <c r="R713">
        <f t="shared" si="174"/>
        <v>0</v>
      </c>
      <c r="S713">
        <f t="shared" si="175"/>
        <v>0</v>
      </c>
      <c r="T713">
        <f>S713*'Exhaust Gas Math'!$C$14</f>
        <v>0</v>
      </c>
      <c r="U713">
        <f>(T713/'Exhaust Gas Math'!$B$14)+('Exhaust Gas Math'!$D$10)</f>
        <v>4.4059320573952224E-4</v>
      </c>
      <c r="V713">
        <f>('Exhaust Gas Math'!$E$10*(2.53982214E-12*V712^4 - 0.0000000071629564556*V712^3 + 7.56281407226508E-06*V712^2 - 0.00322508455050905*V712 + 1.62997098133725)*$B$24+T713*'Exhaust Gas Math'!$D$14*$B$23)/('Exhaust Gas Math'!$E$10*(2.53982214E-12*V712^4 - 0.0000000071629564556*V712^3 + 7.56281407226508E-06*V712^2 - 0.00322508455050905*V712 + 1.62997098133725)+T713*'Exhaust Gas Math'!$D$14)</f>
        <v>1100</v>
      </c>
      <c r="W713">
        <f>(353.3116967483*V713^-1.0020802909)*('Exhaust Gas Math'!$E$10/(T713+'Exhaust Gas Math'!$E$10))+(357.4500179626*V713^-1.0038444015 )*(T713/(T713+'Exhaust Gas Math'!$E$10))</f>
        <v>0.31654710700089367</v>
      </c>
      <c r="X713">
        <f t="shared" si="176"/>
        <v>0</v>
      </c>
      <c r="Y713">
        <f t="shared" si="177"/>
        <v>101325</v>
      </c>
      <c r="Z713">
        <f t="shared" si="178"/>
        <v>101325</v>
      </c>
    </row>
    <row r="714" spans="5:26" x14ac:dyDescent="0.2">
      <c r="E714">
        <f t="shared" si="165"/>
        <v>8.8625000000000065E-2</v>
      </c>
      <c r="F714">
        <f t="shared" si="166"/>
        <v>101325</v>
      </c>
      <c r="H714">
        <f t="shared" si="179"/>
        <v>8.8625000000000065E-2</v>
      </c>
      <c r="I714">
        <f t="shared" si="167"/>
        <v>654.00000000000273</v>
      </c>
      <c r="J714">
        <f t="shared" si="168"/>
        <v>1.8806448414495348E-2</v>
      </c>
      <c r="K714">
        <f t="shared" si="169"/>
        <v>-24.260962677566042</v>
      </c>
      <c r="L714">
        <f t="shared" si="170"/>
        <v>3.9769296294121147E-5</v>
      </c>
      <c r="M714">
        <f>J714/SQRT('Exhaust Gas Math'!$E$14*$B$21*$B$23)</f>
        <v>3.192692534673212E-4</v>
      </c>
      <c r="N714">
        <f t="shared" si="171"/>
        <v>2.6918663562598935E-2</v>
      </c>
      <c r="O714">
        <f t="shared" si="172"/>
        <v>0</v>
      </c>
      <c r="P714">
        <f t="shared" si="173"/>
        <v>0</v>
      </c>
      <c r="Q714">
        <f>($B$16/2)*(COS((ACOS((2*'Intake Valve Fxn Scratch'!$B$1)/$B$16-1)/($B$17/2))*(I714-($B$17/2)))+1)*P714</f>
        <v>0</v>
      </c>
      <c r="R714">
        <f t="shared" si="174"/>
        <v>0</v>
      </c>
      <c r="S714">
        <f t="shared" si="175"/>
        <v>0</v>
      </c>
      <c r="T714">
        <f>S714*'Exhaust Gas Math'!$C$14</f>
        <v>0</v>
      </c>
      <c r="U714">
        <f>(T714/'Exhaust Gas Math'!$B$14)+('Exhaust Gas Math'!$D$10)</f>
        <v>4.4059320573952224E-4</v>
      </c>
      <c r="V714">
        <f>('Exhaust Gas Math'!$E$10*(2.53982214E-12*V713^4 - 0.0000000071629564556*V713^3 + 7.56281407226508E-06*V713^2 - 0.00322508455050905*V713 + 1.62997098133725)*$B$24+T714*'Exhaust Gas Math'!$D$14*$B$23)/('Exhaust Gas Math'!$E$10*(2.53982214E-12*V713^4 - 0.0000000071629564556*V713^3 + 7.56281407226508E-06*V713^2 - 0.00322508455050905*V713 + 1.62997098133725)+T714*'Exhaust Gas Math'!$D$14)</f>
        <v>1100</v>
      </c>
      <c r="W714">
        <f>(353.3116967483*V714^-1.0020802909)*('Exhaust Gas Math'!$E$10/(T714+'Exhaust Gas Math'!$E$10))+(357.4500179626*V714^-1.0038444015 )*(T714/(T714+'Exhaust Gas Math'!$E$10))</f>
        <v>0.31654710700089367</v>
      </c>
      <c r="X714">
        <f t="shared" si="176"/>
        <v>0</v>
      </c>
      <c r="Y714">
        <f t="shared" si="177"/>
        <v>101325</v>
      </c>
      <c r="Z714">
        <f t="shared" si="178"/>
        <v>101325</v>
      </c>
    </row>
    <row r="715" spans="5:26" x14ac:dyDescent="0.2">
      <c r="E715">
        <f t="shared" si="165"/>
        <v>8.8750000000000065E-2</v>
      </c>
      <c r="F715">
        <f t="shared" si="166"/>
        <v>101325</v>
      </c>
      <c r="H715">
        <f t="shared" si="179"/>
        <v>8.8750000000000065E-2</v>
      </c>
      <c r="I715">
        <f t="shared" si="167"/>
        <v>660.00000000000273</v>
      </c>
      <c r="J715">
        <f t="shared" si="168"/>
        <v>1.5849999999998293E-2</v>
      </c>
      <c r="K715">
        <f t="shared" si="169"/>
        <v>-22.998975938489053</v>
      </c>
      <c r="L715">
        <f t="shared" si="170"/>
        <v>3.9769296294121147E-5</v>
      </c>
      <c r="M715">
        <f>J715/SQRT('Exhaust Gas Math'!$E$14*$B$21*$B$23)</f>
        <v>2.6907885826842802E-4</v>
      </c>
      <c r="N715">
        <f t="shared" si="171"/>
        <v>2.2387269429554053E-2</v>
      </c>
      <c r="O715">
        <f t="shared" si="172"/>
        <v>0</v>
      </c>
      <c r="P715">
        <f t="shared" si="173"/>
        <v>0</v>
      </c>
      <c r="Q715">
        <f>($B$16/2)*(COS((ACOS((2*'Intake Valve Fxn Scratch'!$B$1)/$B$16-1)/($B$17/2))*(I715-($B$17/2)))+1)*P715</f>
        <v>0</v>
      </c>
      <c r="R715">
        <f t="shared" si="174"/>
        <v>0</v>
      </c>
      <c r="S715">
        <f t="shared" si="175"/>
        <v>0</v>
      </c>
      <c r="T715">
        <f>S715*'Exhaust Gas Math'!$C$14</f>
        <v>0</v>
      </c>
      <c r="U715">
        <f>(T715/'Exhaust Gas Math'!$B$14)+('Exhaust Gas Math'!$D$10)</f>
        <v>4.4059320573952224E-4</v>
      </c>
      <c r="V715">
        <f>('Exhaust Gas Math'!$E$10*(2.53982214E-12*V714^4 - 0.0000000071629564556*V714^3 + 7.56281407226508E-06*V714^2 - 0.00322508455050905*V714 + 1.62997098133725)*$B$24+T715*'Exhaust Gas Math'!$D$14*$B$23)/('Exhaust Gas Math'!$E$10*(2.53982214E-12*V714^4 - 0.0000000071629564556*V714^3 + 7.56281407226508E-06*V714^2 - 0.00322508455050905*V714 + 1.62997098133725)+T715*'Exhaust Gas Math'!$D$14)</f>
        <v>1100</v>
      </c>
      <c r="W715">
        <f>(353.3116967483*V715^-1.0020802909)*('Exhaust Gas Math'!$E$10/(T715+'Exhaust Gas Math'!$E$10))+(357.4500179626*V715^-1.0038444015 )*(T715/(T715+'Exhaust Gas Math'!$E$10))</f>
        <v>0.31654710700089367</v>
      </c>
      <c r="X715">
        <f t="shared" si="176"/>
        <v>0</v>
      </c>
      <c r="Y715">
        <f t="shared" si="177"/>
        <v>101325</v>
      </c>
      <c r="Z715">
        <f t="shared" si="178"/>
        <v>101325</v>
      </c>
    </row>
    <row r="716" spans="5:26" x14ac:dyDescent="0.2">
      <c r="E716">
        <f t="shared" si="165"/>
        <v>8.8875000000000065E-2</v>
      </c>
      <c r="F716">
        <f t="shared" si="166"/>
        <v>101325</v>
      </c>
      <c r="H716">
        <f t="shared" si="179"/>
        <v>8.8875000000000065E-2</v>
      </c>
      <c r="I716">
        <f t="shared" si="167"/>
        <v>666.00000000000273</v>
      </c>
      <c r="J716">
        <f t="shared" si="168"/>
        <v>1.306720750232699E-2</v>
      </c>
      <c r="K716">
        <f t="shared" si="169"/>
        <v>-21.485007606184851</v>
      </c>
      <c r="L716">
        <f t="shared" si="170"/>
        <v>3.9769296294121147E-5</v>
      </c>
      <c r="M716">
        <f>J716/SQRT('Exhaust Gas Math'!$E$14*$B$21*$B$23)</f>
        <v>2.2183654734909538E-4</v>
      </c>
      <c r="N716">
        <f t="shared" si="171"/>
        <v>1.8126827986222102E-2</v>
      </c>
      <c r="O716">
        <f t="shared" si="172"/>
        <v>0</v>
      </c>
      <c r="P716">
        <f t="shared" si="173"/>
        <v>0</v>
      </c>
      <c r="Q716">
        <f>($B$16/2)*(COS((ACOS((2*'Intake Valve Fxn Scratch'!$B$1)/$B$16-1)/($B$17/2))*(I716-($B$17/2)))+1)*P716</f>
        <v>0</v>
      </c>
      <c r="R716">
        <f t="shared" si="174"/>
        <v>0</v>
      </c>
      <c r="S716">
        <f t="shared" si="175"/>
        <v>0</v>
      </c>
      <c r="T716">
        <f>S716*'Exhaust Gas Math'!$C$14</f>
        <v>0</v>
      </c>
      <c r="U716">
        <f>(T716/'Exhaust Gas Math'!$B$14)+('Exhaust Gas Math'!$D$10)</f>
        <v>4.4059320573952224E-4</v>
      </c>
      <c r="V716">
        <f>('Exhaust Gas Math'!$E$10*(2.53982214E-12*V715^4 - 0.0000000071629564556*V715^3 + 7.56281407226508E-06*V715^2 - 0.00322508455050905*V715 + 1.62997098133725)*$B$24+T716*'Exhaust Gas Math'!$D$14*$B$23)/('Exhaust Gas Math'!$E$10*(2.53982214E-12*V715^4 - 0.0000000071629564556*V715^3 + 7.56281407226508E-06*V715^2 - 0.00322508455050905*V715 + 1.62997098133725)+T716*'Exhaust Gas Math'!$D$14)</f>
        <v>1100</v>
      </c>
      <c r="W716">
        <f>(353.3116967483*V716^-1.0020802909)*('Exhaust Gas Math'!$E$10/(T716+'Exhaust Gas Math'!$E$10))+(357.4500179626*V716^-1.0038444015 )*(T716/(T716+'Exhaust Gas Math'!$E$10))</f>
        <v>0.31654710700089367</v>
      </c>
      <c r="X716">
        <f t="shared" si="176"/>
        <v>0</v>
      </c>
      <c r="Y716">
        <f t="shared" si="177"/>
        <v>101325</v>
      </c>
      <c r="Z716">
        <f t="shared" si="178"/>
        <v>101325</v>
      </c>
    </row>
    <row r="717" spans="5:26" x14ac:dyDescent="0.2">
      <c r="E717">
        <f t="shared" si="165"/>
        <v>8.9000000000000065E-2</v>
      </c>
      <c r="F717">
        <f t="shared" si="166"/>
        <v>101325</v>
      </c>
      <c r="H717">
        <f t="shared" si="179"/>
        <v>8.9000000000000065E-2</v>
      </c>
      <c r="I717">
        <f t="shared" si="167"/>
        <v>672.00000000000273</v>
      </c>
      <c r="J717">
        <f t="shared" si="168"/>
        <v>1.0488559778422703E-2</v>
      </c>
      <c r="K717">
        <f t="shared" si="169"/>
        <v>-19.735645034520395</v>
      </c>
      <c r="L717">
        <f t="shared" si="170"/>
        <v>3.9769296294121147E-5</v>
      </c>
      <c r="M717">
        <f>J717/SQRT('Exhaust Gas Math'!$E$14*$B$21*$B$23)</f>
        <v>1.7805991735384485E-4</v>
      </c>
      <c r="N717">
        <f t="shared" si="171"/>
        <v>1.422523030882385E-2</v>
      </c>
      <c r="O717">
        <f t="shared" si="172"/>
        <v>0</v>
      </c>
      <c r="P717">
        <f t="shared" si="173"/>
        <v>0</v>
      </c>
      <c r="Q717">
        <f>($B$16/2)*(COS((ACOS((2*'Intake Valve Fxn Scratch'!$B$1)/$B$16-1)/($B$17/2))*(I717-($B$17/2)))+1)*P717</f>
        <v>0</v>
      </c>
      <c r="R717">
        <f t="shared" si="174"/>
        <v>0</v>
      </c>
      <c r="S717">
        <f t="shared" si="175"/>
        <v>0</v>
      </c>
      <c r="T717">
        <f>S717*'Exhaust Gas Math'!$C$14</f>
        <v>0</v>
      </c>
      <c r="U717">
        <f>(T717/'Exhaust Gas Math'!$B$14)+('Exhaust Gas Math'!$D$10)</f>
        <v>4.4059320573952224E-4</v>
      </c>
      <c r="V717">
        <f>('Exhaust Gas Math'!$E$10*(2.53982214E-12*V716^4 - 0.0000000071629564556*V716^3 + 7.56281407226508E-06*V716^2 - 0.00322508455050905*V716 + 1.62997098133725)*$B$24+T717*'Exhaust Gas Math'!$D$14*$B$23)/('Exhaust Gas Math'!$E$10*(2.53982214E-12*V716^4 - 0.0000000071629564556*V716^3 + 7.56281407226508E-06*V716^2 - 0.00322508455050905*V716 + 1.62997098133725)+T717*'Exhaust Gas Math'!$D$14)</f>
        <v>1100</v>
      </c>
      <c r="W717">
        <f>(353.3116967483*V717^-1.0020802909)*('Exhaust Gas Math'!$E$10/(T717+'Exhaust Gas Math'!$E$10))+(357.4500179626*V717^-1.0038444015 )*(T717/(T717+'Exhaust Gas Math'!$E$10))</f>
        <v>0.31654710700089367</v>
      </c>
      <c r="X717">
        <f t="shared" si="176"/>
        <v>0</v>
      </c>
      <c r="Y717">
        <f t="shared" si="177"/>
        <v>101325</v>
      </c>
      <c r="Z717">
        <f t="shared" si="178"/>
        <v>101325</v>
      </c>
    </row>
    <row r="718" spans="5:26" x14ac:dyDescent="0.2">
      <c r="E718">
        <f t="shared" si="165"/>
        <v>8.9125000000000065E-2</v>
      </c>
      <c r="F718">
        <f t="shared" si="166"/>
        <v>101325</v>
      </c>
      <c r="H718">
        <f t="shared" si="179"/>
        <v>8.9125000000000065E-2</v>
      </c>
      <c r="I718">
        <f t="shared" si="167"/>
        <v>678.00000000000273</v>
      </c>
      <c r="J718">
        <f t="shared" si="168"/>
        <v>8.1423090323652428E-3</v>
      </c>
      <c r="K718">
        <f t="shared" si="169"/>
        <v>-17.770054605908499</v>
      </c>
      <c r="L718">
        <f t="shared" si="170"/>
        <v>3.9769296294121147E-5</v>
      </c>
      <c r="M718">
        <f>J718/SQRT('Exhaust Gas Math'!$E$14*$B$21*$B$23)</f>
        <v>1.3822859420175297E-4</v>
      </c>
      <c r="N718">
        <f t="shared" si="171"/>
        <v>1.0750931841512171E-2</v>
      </c>
      <c r="O718">
        <f t="shared" si="172"/>
        <v>0</v>
      </c>
      <c r="P718">
        <f t="shared" si="173"/>
        <v>0</v>
      </c>
      <c r="Q718">
        <f>($B$16/2)*(COS((ACOS((2*'Intake Valve Fxn Scratch'!$B$1)/$B$16-1)/($B$17/2))*(I718-($B$17/2)))+1)*P718</f>
        <v>0</v>
      </c>
      <c r="R718">
        <f t="shared" si="174"/>
        <v>0</v>
      </c>
      <c r="S718">
        <f t="shared" si="175"/>
        <v>0</v>
      </c>
      <c r="T718">
        <f>S718*'Exhaust Gas Math'!$C$14</f>
        <v>0</v>
      </c>
      <c r="U718">
        <f>(T718/'Exhaust Gas Math'!$B$14)+('Exhaust Gas Math'!$D$10)</f>
        <v>4.4059320573952224E-4</v>
      </c>
      <c r="V718">
        <f>('Exhaust Gas Math'!$E$10*(2.53982214E-12*V717^4 - 0.0000000071629564556*V717^3 + 7.56281407226508E-06*V717^2 - 0.00322508455050905*V717 + 1.62997098133725)*$B$24+T718*'Exhaust Gas Math'!$D$14*$B$23)/('Exhaust Gas Math'!$E$10*(2.53982214E-12*V717^4 - 0.0000000071629564556*V717^3 + 7.56281407226508E-06*V717^2 - 0.00322508455050905*V717 + 1.62997098133725)+T718*'Exhaust Gas Math'!$D$14)</f>
        <v>1100</v>
      </c>
      <c r="W718">
        <f>(353.3116967483*V718^-1.0020802909)*('Exhaust Gas Math'!$E$10/(T718+'Exhaust Gas Math'!$E$10))+(357.4500179626*V718^-1.0038444015 )*(T718/(T718+'Exhaust Gas Math'!$E$10))</f>
        <v>0.31654710700089367</v>
      </c>
      <c r="X718">
        <f t="shared" si="176"/>
        <v>0</v>
      </c>
      <c r="Y718">
        <f t="shared" si="177"/>
        <v>101325</v>
      </c>
      <c r="Z718">
        <f t="shared" si="178"/>
        <v>101325</v>
      </c>
    </row>
    <row r="719" spans="5:26" x14ac:dyDescent="0.2">
      <c r="E719">
        <f t="shared" si="165"/>
        <v>8.9250000000000065E-2</v>
      </c>
      <c r="F719">
        <f t="shared" si="166"/>
        <v>101325</v>
      </c>
      <c r="H719">
        <f t="shared" si="179"/>
        <v>8.9250000000000065E-2</v>
      </c>
      <c r="I719">
        <f t="shared" si="167"/>
        <v>684.00000000000273</v>
      </c>
      <c r="J719">
        <f t="shared" si="168"/>
        <v>6.0541612783129618E-3</v>
      </c>
      <c r="K719">
        <f t="shared" si="169"/>
        <v>-15.609771740411272</v>
      </c>
      <c r="L719">
        <f t="shared" si="170"/>
        <v>3.9769296294121147E-5</v>
      </c>
      <c r="M719">
        <f>J719/SQRT('Exhaust Gas Math'!$E$14*$B$21*$B$23)</f>
        <v>1.0277897820451443E-4</v>
      </c>
      <c r="N719">
        <f t="shared" si="171"/>
        <v>7.7515449031749888E-3</v>
      </c>
      <c r="O719">
        <f t="shared" si="172"/>
        <v>0</v>
      </c>
      <c r="P719">
        <f t="shared" si="173"/>
        <v>0</v>
      </c>
      <c r="Q719">
        <f>($B$16/2)*(COS((ACOS((2*'Intake Valve Fxn Scratch'!$B$1)/$B$16-1)/($B$17/2))*(I719-($B$17/2)))+1)*P719</f>
        <v>0</v>
      </c>
      <c r="R719">
        <f t="shared" si="174"/>
        <v>0</v>
      </c>
      <c r="S719">
        <f t="shared" si="175"/>
        <v>0</v>
      </c>
      <c r="T719">
        <f>S719*'Exhaust Gas Math'!$C$14</f>
        <v>0</v>
      </c>
      <c r="U719">
        <f>(T719/'Exhaust Gas Math'!$B$14)+('Exhaust Gas Math'!$D$10)</f>
        <v>4.4059320573952224E-4</v>
      </c>
      <c r="V719">
        <f>('Exhaust Gas Math'!$E$10*(2.53982214E-12*V718^4 - 0.0000000071629564556*V718^3 + 7.56281407226508E-06*V718^2 - 0.00322508455050905*V718 + 1.62997098133725)*$B$24+T719*'Exhaust Gas Math'!$D$14*$B$23)/('Exhaust Gas Math'!$E$10*(2.53982214E-12*V718^4 - 0.0000000071629564556*V718^3 + 7.56281407226508E-06*V718^2 - 0.00322508455050905*V718 + 1.62997098133725)+T719*'Exhaust Gas Math'!$D$14)</f>
        <v>1100</v>
      </c>
      <c r="W719">
        <f>(353.3116967483*V719^-1.0020802909)*('Exhaust Gas Math'!$E$10/(T719+'Exhaust Gas Math'!$E$10))+(357.4500179626*V719^-1.0038444015 )*(T719/(T719+'Exhaust Gas Math'!$E$10))</f>
        <v>0.31654710700089367</v>
      </c>
      <c r="X719">
        <f t="shared" si="176"/>
        <v>0</v>
      </c>
      <c r="Y719">
        <f t="shared" si="177"/>
        <v>101325</v>
      </c>
      <c r="Z719">
        <f t="shared" si="178"/>
        <v>101325</v>
      </c>
    </row>
    <row r="720" spans="5:26" x14ac:dyDescent="0.2">
      <c r="E720">
        <f t="shared" si="165"/>
        <v>8.9375000000000066E-2</v>
      </c>
      <c r="F720">
        <f t="shared" si="166"/>
        <v>101325</v>
      </c>
      <c r="H720">
        <f t="shared" si="179"/>
        <v>8.9375000000000066E-2</v>
      </c>
      <c r="I720">
        <f t="shared" si="167"/>
        <v>690.00000000000273</v>
      </c>
      <c r="J720">
        <f t="shared" si="168"/>
        <v>4.2469947000322618E-3</v>
      </c>
      <c r="K720">
        <f t="shared" si="169"/>
        <v>-13.27846494917136</v>
      </c>
      <c r="L720">
        <f t="shared" si="170"/>
        <v>3.9769296294121147E-5</v>
      </c>
      <c r="M720">
        <f>J720/SQRT('Exhaust Gas Math'!$E$14*$B$21*$B$23)</f>
        <v>7.2099462773304041E-5</v>
      </c>
      <c r="N720">
        <f t="shared" si="171"/>
        <v>5.2538472644386158E-3</v>
      </c>
      <c r="O720">
        <f t="shared" si="172"/>
        <v>0</v>
      </c>
      <c r="P720">
        <f t="shared" si="173"/>
        <v>0</v>
      </c>
      <c r="Q720">
        <f>($B$16/2)*(COS((ACOS((2*'Intake Valve Fxn Scratch'!$B$1)/$B$16-1)/($B$17/2))*(I720-($B$17/2)))+1)*P720</f>
        <v>0</v>
      </c>
      <c r="R720">
        <f t="shared" si="174"/>
        <v>0</v>
      </c>
      <c r="S720">
        <f t="shared" si="175"/>
        <v>0</v>
      </c>
      <c r="T720">
        <f>S720*'Exhaust Gas Math'!$C$14</f>
        <v>0</v>
      </c>
      <c r="U720">
        <f>(T720/'Exhaust Gas Math'!$B$14)+('Exhaust Gas Math'!$D$10)</f>
        <v>4.4059320573952224E-4</v>
      </c>
      <c r="V720">
        <f>('Exhaust Gas Math'!$E$10*(2.53982214E-12*V719^4 - 0.0000000071629564556*V719^3 + 7.56281407226508E-06*V719^2 - 0.00322508455050905*V719 + 1.62997098133725)*$B$24+T720*'Exhaust Gas Math'!$D$14*$B$23)/('Exhaust Gas Math'!$E$10*(2.53982214E-12*V719^4 - 0.0000000071629564556*V719^3 + 7.56281407226508E-06*V719^2 - 0.00322508455050905*V719 + 1.62997098133725)+T720*'Exhaust Gas Math'!$D$14)</f>
        <v>1100</v>
      </c>
      <c r="W720">
        <f>(353.3116967483*V720^-1.0020802909)*('Exhaust Gas Math'!$E$10/(T720+'Exhaust Gas Math'!$E$10))+(357.4500179626*V720^-1.0038444015 )*(T720/(T720+'Exhaust Gas Math'!$E$10))</f>
        <v>0.31654710700089367</v>
      </c>
      <c r="X720">
        <f t="shared" si="176"/>
        <v>0</v>
      </c>
      <c r="Y720">
        <f t="shared" si="177"/>
        <v>101325</v>
      </c>
      <c r="Z720">
        <f t="shared" si="178"/>
        <v>101325</v>
      </c>
    </row>
    <row r="721" spans="5:26" x14ac:dyDescent="0.2">
      <c r="E721">
        <f t="shared" si="165"/>
        <v>8.9500000000000066E-2</v>
      </c>
      <c r="F721">
        <f t="shared" si="166"/>
        <v>101325</v>
      </c>
      <c r="H721">
        <f t="shared" si="179"/>
        <v>8.9500000000000066E-2</v>
      </c>
      <c r="I721">
        <f t="shared" si="167"/>
        <v>696.00000000000273</v>
      </c>
      <c r="J721">
        <f t="shared" si="168"/>
        <v>2.7406089927287033E-3</v>
      </c>
      <c r="K721">
        <f t="shared" si="169"/>
        <v>-10.801676517250895</v>
      </c>
      <c r="L721">
        <f t="shared" si="170"/>
        <v>3.9769296294121147E-5</v>
      </c>
      <c r="M721">
        <f>J721/SQRT('Exhaust Gas Math'!$E$14*$B$21*$B$23)</f>
        <v>4.6526179099287411E-5</v>
      </c>
      <c r="N721">
        <f t="shared" si="171"/>
        <v>3.2650381165155347E-3</v>
      </c>
      <c r="O721">
        <f t="shared" si="172"/>
        <v>0</v>
      </c>
      <c r="P721">
        <f t="shared" si="173"/>
        <v>0</v>
      </c>
      <c r="Q721">
        <f>($B$16/2)*(COS((ACOS((2*'Intake Valve Fxn Scratch'!$B$1)/$B$16-1)/($B$17/2))*(I721-($B$17/2)))+1)*P721</f>
        <v>0</v>
      </c>
      <c r="R721">
        <f t="shared" si="174"/>
        <v>0</v>
      </c>
      <c r="S721">
        <f t="shared" si="175"/>
        <v>0</v>
      </c>
      <c r="T721">
        <f>S721*'Exhaust Gas Math'!$C$14</f>
        <v>0</v>
      </c>
      <c r="U721">
        <f>(T721/'Exhaust Gas Math'!$B$14)+('Exhaust Gas Math'!$D$10)</f>
        <v>4.4059320573952224E-4</v>
      </c>
      <c r="V721">
        <f>('Exhaust Gas Math'!$E$10*(2.53982214E-12*V720^4 - 0.0000000071629564556*V720^3 + 7.56281407226508E-06*V720^2 - 0.00322508455050905*V720 + 1.62997098133725)*$B$24+T721*'Exhaust Gas Math'!$D$14*$B$23)/('Exhaust Gas Math'!$E$10*(2.53982214E-12*V720^4 - 0.0000000071629564556*V720^3 + 7.56281407226508E-06*V720^2 - 0.00322508455050905*V720 + 1.62997098133725)+T721*'Exhaust Gas Math'!$D$14)</f>
        <v>1100</v>
      </c>
      <c r="W721">
        <f>(353.3116967483*V721^-1.0020802909)*('Exhaust Gas Math'!$E$10/(T721+'Exhaust Gas Math'!$E$10))+(357.4500179626*V721^-1.0038444015 )*(T721/(T721+'Exhaust Gas Math'!$E$10))</f>
        <v>0.31654710700089367</v>
      </c>
      <c r="X721">
        <f t="shared" si="176"/>
        <v>0</v>
      </c>
      <c r="Y721">
        <f t="shared" si="177"/>
        <v>101325</v>
      </c>
      <c r="Z721">
        <f t="shared" si="178"/>
        <v>101325</v>
      </c>
    </row>
    <row r="722" spans="5:26" x14ac:dyDescent="0.2">
      <c r="E722">
        <f t="shared" si="165"/>
        <v>8.9625000000000066E-2</v>
      </c>
      <c r="F722">
        <f t="shared" si="166"/>
        <v>101325</v>
      </c>
      <c r="H722">
        <f t="shared" si="179"/>
        <v>8.9625000000000066E-2</v>
      </c>
      <c r="I722">
        <f t="shared" si="167"/>
        <v>702.00000000000273</v>
      </c>
      <c r="J722">
        <f t="shared" si="168"/>
        <v>1.5515084334431217E-3</v>
      </c>
      <c r="K722">
        <f t="shared" si="169"/>
        <v>-8.2065426570116546</v>
      </c>
      <c r="L722">
        <f t="shared" si="170"/>
        <v>3.9769296294121147E-5</v>
      </c>
      <c r="M722">
        <f>J722/SQRT('Exhaust Gas Math'!$E$14*$B$21*$B$23)</f>
        <v>2.6339313429953154E-5</v>
      </c>
      <c r="N722">
        <f t="shared" si="171"/>
        <v>1.774985051421249E-3</v>
      </c>
      <c r="O722">
        <f t="shared" si="172"/>
        <v>0</v>
      </c>
      <c r="P722">
        <f t="shared" si="173"/>
        <v>0</v>
      </c>
      <c r="Q722">
        <f>($B$16/2)*(COS((ACOS((2*'Intake Valve Fxn Scratch'!$B$1)/$B$16-1)/($B$17/2))*(I722-($B$17/2)))+1)*P722</f>
        <v>0</v>
      </c>
      <c r="R722">
        <f t="shared" si="174"/>
        <v>0</v>
      </c>
      <c r="S722">
        <f t="shared" si="175"/>
        <v>0</v>
      </c>
      <c r="T722">
        <f>S722*'Exhaust Gas Math'!$C$14</f>
        <v>0</v>
      </c>
      <c r="U722">
        <f>(T722/'Exhaust Gas Math'!$B$14)+('Exhaust Gas Math'!$D$10)</f>
        <v>4.4059320573952224E-4</v>
      </c>
      <c r="V722">
        <f>('Exhaust Gas Math'!$E$10*(2.53982214E-12*V721^4 - 0.0000000071629564556*V721^3 + 7.56281407226508E-06*V721^2 - 0.00322508455050905*V721 + 1.62997098133725)*$B$24+T722*'Exhaust Gas Math'!$D$14*$B$23)/('Exhaust Gas Math'!$E$10*(2.53982214E-12*V721^4 - 0.0000000071629564556*V721^3 + 7.56281407226508E-06*V721^2 - 0.00322508455050905*V721 + 1.62997098133725)+T722*'Exhaust Gas Math'!$D$14)</f>
        <v>1100</v>
      </c>
      <c r="W722">
        <f>(353.3116967483*V722^-1.0020802909)*('Exhaust Gas Math'!$E$10/(T722+'Exhaust Gas Math'!$E$10))+(357.4500179626*V722^-1.0038444015 )*(T722/(T722+'Exhaust Gas Math'!$E$10))</f>
        <v>0.31654710700089367</v>
      </c>
      <c r="X722">
        <f t="shared" si="176"/>
        <v>0</v>
      </c>
      <c r="Y722">
        <f t="shared" si="177"/>
        <v>101325</v>
      </c>
      <c r="Z722">
        <f t="shared" si="178"/>
        <v>101325</v>
      </c>
    </row>
    <row r="723" spans="5:26" x14ac:dyDescent="0.2">
      <c r="E723">
        <f t="shared" si="165"/>
        <v>8.9750000000000066E-2</v>
      </c>
      <c r="F723">
        <f t="shared" si="166"/>
        <v>101325</v>
      </c>
      <c r="H723">
        <f t="shared" si="179"/>
        <v>8.9750000000000066E-2</v>
      </c>
      <c r="I723">
        <f t="shared" si="167"/>
        <v>708.00000000000273</v>
      </c>
      <c r="J723">
        <f t="shared" si="168"/>
        <v>6.927210567380139E-4</v>
      </c>
      <c r="K723">
        <f t="shared" si="169"/>
        <v>-5.521496198092394</v>
      </c>
      <c r="L723">
        <f t="shared" si="170"/>
        <v>3.9769296294121147E-5</v>
      </c>
      <c r="M723">
        <f>J723/SQRT('Exhaust Gas Math'!$E$14*$B$21*$B$23)</f>
        <v>1.1760037289942196E-5</v>
      </c>
      <c r="N723">
        <f t="shared" si="171"/>
        <v>7.5915782819030442E-4</v>
      </c>
      <c r="O723">
        <f t="shared" si="172"/>
        <v>0</v>
      </c>
      <c r="P723">
        <f t="shared" si="173"/>
        <v>0</v>
      </c>
      <c r="Q723">
        <f>($B$16/2)*(COS((ACOS((2*'Intake Valve Fxn Scratch'!$B$1)/$B$16-1)/($B$17/2))*(I723-($B$17/2)))+1)*P723</f>
        <v>0</v>
      </c>
      <c r="R723">
        <f t="shared" si="174"/>
        <v>0</v>
      </c>
      <c r="S723">
        <f t="shared" si="175"/>
        <v>0</v>
      </c>
      <c r="T723">
        <f>S723*'Exhaust Gas Math'!$C$14</f>
        <v>0</v>
      </c>
      <c r="U723">
        <f>(T723/'Exhaust Gas Math'!$B$14)+('Exhaust Gas Math'!$D$10)</f>
        <v>4.4059320573952224E-4</v>
      </c>
      <c r="V723">
        <f>('Exhaust Gas Math'!$E$10*(2.53982214E-12*V722^4 - 0.0000000071629564556*V722^3 + 7.56281407226508E-06*V722^2 - 0.00322508455050905*V722 + 1.62997098133725)*$B$24+T723*'Exhaust Gas Math'!$D$14*$B$23)/('Exhaust Gas Math'!$E$10*(2.53982214E-12*V722^4 - 0.0000000071629564556*V722^3 + 7.56281407226508E-06*V722^2 - 0.00322508455050905*V722 + 1.62997098133725)+T723*'Exhaust Gas Math'!$D$14)</f>
        <v>1100</v>
      </c>
      <c r="W723">
        <f>(353.3116967483*V723^-1.0020802909)*('Exhaust Gas Math'!$E$10/(T723+'Exhaust Gas Math'!$E$10))+(357.4500179626*V723^-1.0038444015 )*(T723/(T723+'Exhaust Gas Math'!$E$10))</f>
        <v>0.31654710700089367</v>
      </c>
      <c r="X723">
        <f t="shared" si="176"/>
        <v>0</v>
      </c>
      <c r="Y723">
        <f t="shared" si="177"/>
        <v>101325</v>
      </c>
      <c r="Z723">
        <f t="shared" si="178"/>
        <v>101325</v>
      </c>
    </row>
    <row r="724" spans="5:26" x14ac:dyDescent="0.2">
      <c r="E724">
        <f t="shared" si="165"/>
        <v>8.9875000000000066E-2</v>
      </c>
      <c r="F724">
        <f t="shared" si="166"/>
        <v>101325</v>
      </c>
      <c r="H724">
        <f t="shared" si="179"/>
        <v>8.9875000000000066E-2</v>
      </c>
      <c r="I724">
        <f t="shared" si="167"/>
        <v>714.00000000000273</v>
      </c>
      <c r="J724">
        <f t="shared" si="168"/>
        <v>1.736559168255547E-4</v>
      </c>
      <c r="K724">
        <f t="shared" si="169"/>
        <v>-2.7759550713794705</v>
      </c>
      <c r="L724">
        <f t="shared" si="170"/>
        <v>3.9769296294121147E-5</v>
      </c>
      <c r="M724">
        <f>J724/SQRT('Exhaust Gas Math'!$E$14*$B$21*$B$23)</f>
        <v>2.9480842795572486E-6</v>
      </c>
      <c r="N724">
        <f t="shared" si="171"/>
        <v>1.8193581047114965E-4</v>
      </c>
      <c r="O724">
        <f t="shared" si="172"/>
        <v>0</v>
      </c>
      <c r="P724">
        <f t="shared" si="173"/>
        <v>0</v>
      </c>
      <c r="Q724">
        <f>($B$16/2)*(COS((ACOS((2*'Intake Valve Fxn Scratch'!$B$1)/$B$16-1)/($B$17/2))*(I724-($B$17/2)))+1)*P724</f>
        <v>0</v>
      </c>
      <c r="R724">
        <f t="shared" si="174"/>
        <v>0</v>
      </c>
      <c r="S724">
        <f t="shared" si="175"/>
        <v>0</v>
      </c>
      <c r="T724">
        <f>S724*'Exhaust Gas Math'!$C$14</f>
        <v>0</v>
      </c>
      <c r="U724">
        <f>(T724/'Exhaust Gas Math'!$B$14)+('Exhaust Gas Math'!$D$10)</f>
        <v>4.4059320573952224E-4</v>
      </c>
      <c r="V724">
        <f>('Exhaust Gas Math'!$E$10*(2.53982214E-12*V723^4 - 0.0000000071629564556*V723^3 + 7.56281407226508E-06*V723^2 - 0.00322508455050905*V723 + 1.62997098133725)*$B$24+T724*'Exhaust Gas Math'!$D$14*$B$23)/('Exhaust Gas Math'!$E$10*(2.53982214E-12*V723^4 - 0.0000000071629564556*V723^3 + 7.56281407226508E-06*V723^2 - 0.00322508455050905*V723 + 1.62997098133725)+T724*'Exhaust Gas Math'!$D$14)</f>
        <v>1100</v>
      </c>
      <c r="W724">
        <f>(353.3116967483*V724^-1.0020802909)*('Exhaust Gas Math'!$E$10/(T724+'Exhaust Gas Math'!$E$10))+(357.4500179626*V724^-1.0038444015 )*(T724/(T724+'Exhaust Gas Math'!$E$10))</f>
        <v>0.31654710700089367</v>
      </c>
      <c r="X724">
        <f t="shared" si="176"/>
        <v>0</v>
      </c>
      <c r="Y724">
        <f t="shared" si="177"/>
        <v>101325</v>
      </c>
      <c r="Z724">
        <f t="shared" si="178"/>
        <v>101325</v>
      </c>
    </row>
    <row r="725" spans="5:26" x14ac:dyDescent="0.2">
      <c r="E725">
        <f t="shared" si="165"/>
        <v>9.0000000000000066E-2</v>
      </c>
      <c r="F725">
        <f t="shared" si="166"/>
        <v>101325</v>
      </c>
      <c r="H725">
        <f t="shared" si="179"/>
        <v>9.0000000000000066E-2</v>
      </c>
      <c r="I725">
        <f t="shared" si="167"/>
        <v>0</v>
      </c>
      <c r="J725">
        <f t="shared" si="168"/>
        <v>0</v>
      </c>
      <c r="K725">
        <f t="shared" si="169"/>
        <v>1.4314998539518017E-12</v>
      </c>
      <c r="L725">
        <f t="shared" si="170"/>
        <v>3.9769296294121147E-5</v>
      </c>
      <c r="M725">
        <f>J725/SQRT('Exhaust Gas Math'!$E$14*$B$21*$B$23)</f>
        <v>0</v>
      </c>
      <c r="N725">
        <f t="shared" si="171"/>
        <v>0</v>
      </c>
      <c r="O725">
        <f t="shared" si="172"/>
        <v>0</v>
      </c>
      <c r="P725">
        <f t="shared" si="173"/>
        <v>1</v>
      </c>
      <c r="Q725">
        <f>($B$16/2)*(COS((ACOS((2*'Intake Valve Fxn Scratch'!$B$1)/$B$16-1)/($B$17/2))*(I725-($B$17/2)))+1)*P725</f>
        <v>9.999999999999998E-4</v>
      </c>
      <c r="R725">
        <f t="shared" si="174"/>
        <v>0.13157894736842102</v>
      </c>
      <c r="S725">
        <f t="shared" si="175"/>
        <v>0</v>
      </c>
      <c r="T725">
        <f>S725*'Exhaust Gas Math'!$C$14</f>
        <v>0</v>
      </c>
      <c r="U725">
        <f>(T725/'Exhaust Gas Math'!$B$14)+('Exhaust Gas Math'!$D$10)</f>
        <v>4.4059320573952224E-4</v>
      </c>
      <c r="V725">
        <f>('Exhaust Gas Math'!$E$10*(2.53982214E-12*V724^4 - 0.0000000071629564556*V724^3 + 7.56281407226508E-06*V724^2 - 0.00322508455050905*V724 + 1.62997098133725)*$B$24+T725*'Exhaust Gas Math'!$D$14*$B$23)/('Exhaust Gas Math'!$E$10*(2.53982214E-12*V724^4 - 0.0000000071629564556*V724^3 + 7.56281407226508E-06*V724^2 - 0.00322508455050905*V724 + 1.62997098133725)+T725*'Exhaust Gas Math'!$D$14)</f>
        <v>1100</v>
      </c>
      <c r="W725">
        <f>(353.3116967483*V725^-1.0020802909)*('Exhaust Gas Math'!$E$10/(T725+'Exhaust Gas Math'!$E$10))+(357.4500179626*V725^-1.0038444015 )*(T725/(T725+'Exhaust Gas Math'!$E$10))</f>
        <v>0.31654710700089367</v>
      </c>
      <c r="X725">
        <f t="shared" si="176"/>
        <v>-3.2433287303321012E-25</v>
      </c>
      <c r="Y725">
        <f t="shared" si="177"/>
        <v>101325</v>
      </c>
      <c r="Z725">
        <f t="shared" si="178"/>
        <v>101325</v>
      </c>
    </row>
    <row r="726" spans="5:26" x14ac:dyDescent="0.2">
      <c r="E726">
        <f t="shared" si="165"/>
        <v>9.0125000000000066E-2</v>
      </c>
      <c r="F726">
        <f t="shared" si="166"/>
        <v>98881.992170430472</v>
      </c>
      <c r="H726">
        <f t="shared" si="179"/>
        <v>9.0125000000000066E-2</v>
      </c>
      <c r="I726">
        <f t="shared" si="167"/>
        <v>6.0000000000027285</v>
      </c>
      <c r="J726">
        <f t="shared" si="168"/>
        <v>1.7365591682591552E-4</v>
      </c>
      <c r="K726">
        <f t="shared" si="169"/>
        <v>2.775955071382318</v>
      </c>
      <c r="L726">
        <f t="shared" si="170"/>
        <v>4.1000207363318167E-5</v>
      </c>
      <c r="M726">
        <f>J726/SQRT('Exhaust Gas Math'!$E$14*$B$21*$B$23)</f>
        <v>2.9480842795633739E-6</v>
      </c>
      <c r="N726">
        <f t="shared" si="171"/>
        <v>1.6556832809797722E-4</v>
      </c>
      <c r="O726">
        <f t="shared" si="172"/>
        <v>1.1735844737645605E-6</v>
      </c>
      <c r="P726">
        <f t="shared" si="173"/>
        <v>1</v>
      </c>
      <c r="Q726">
        <f>($B$16/2)*(COS((ACOS((2*'Intake Valve Fxn Scratch'!$B$1)/$B$16-1)/($B$17/2))*(I726-($B$17/2)))+1)*P726</f>
        <v>1.313746307502984E-3</v>
      </c>
      <c r="R726">
        <f t="shared" si="174"/>
        <v>0.17286135625039262</v>
      </c>
      <c r="S726">
        <f t="shared" si="175"/>
        <v>3.1255780934449151E-7</v>
      </c>
      <c r="T726">
        <f>S726*'Exhaust Gas Math'!$C$14</f>
        <v>3.7029270821075487E-7</v>
      </c>
      <c r="U726">
        <f>(T726/'Exhaust Gas Math'!$B$14)+('Exhaust Gas Math'!$D$10)</f>
        <v>4.5337514250896492E-4</v>
      </c>
      <c r="V726">
        <f>('Exhaust Gas Math'!$E$10*(2.53982214E-12*V725^4 - 0.0000000071629564556*V725^3 + 7.56281407226508E-06*V725^2 - 0.00322508455050905*V725 + 1.62997098133725)*$B$24+T726*'Exhaust Gas Math'!$D$14*$B$23)/('Exhaust Gas Math'!$E$10*(2.53982214E-12*V725^4 - 0.0000000071629564556*V725^3 + 7.56281407226508E-06*V725^2 - 0.00322508455050905*V725 + 1.62997098133725)+T726*'Exhaust Gas Math'!$D$14)</f>
        <v>1075.5162995543353</v>
      </c>
      <c r="W726">
        <f>(353.3116967483*V726^-1.0020802909)*('Exhaust Gas Math'!$E$10/(T726+'Exhaust Gas Math'!$E$10))+(357.4500179626*V726^-1.0038444015 )*(T726/(T726+'Exhaust Gas Math'!$E$10))</f>
        <v>0.32375916127828641</v>
      </c>
      <c r="X726">
        <f t="shared" si="176"/>
        <v>-1.2474321596990163</v>
      </c>
      <c r="Y726">
        <f t="shared" si="177"/>
        <v>98883.239602590169</v>
      </c>
      <c r="Z726">
        <f t="shared" si="178"/>
        <v>98881.992170430472</v>
      </c>
    </row>
    <row r="727" spans="5:26" x14ac:dyDescent="0.2">
      <c r="E727">
        <f t="shared" si="165"/>
        <v>9.0250000000000066E-2</v>
      </c>
      <c r="F727">
        <f t="shared" si="166"/>
        <v>92629.745974133126</v>
      </c>
      <c r="H727">
        <f t="shared" si="179"/>
        <v>9.0250000000000066E-2</v>
      </c>
      <c r="I727">
        <f t="shared" si="167"/>
        <v>12.000000000002728</v>
      </c>
      <c r="J727">
        <f t="shared" si="168"/>
        <v>6.9272105673872514E-4</v>
      </c>
      <c r="K727">
        <f t="shared" si="169"/>
        <v>5.5214961980951944</v>
      </c>
      <c r="L727">
        <f t="shared" si="170"/>
        <v>4.4679454451647887E-5</v>
      </c>
      <c r="M727">
        <f>J727/SQRT('Exhaust Gas Math'!$E$14*$B$21*$B$23)</f>
        <v>1.1760037289954269E-5</v>
      </c>
      <c r="N727">
        <f t="shared" si="171"/>
        <v>6.2929392667736631E-4</v>
      </c>
      <c r="O727">
        <f t="shared" si="172"/>
        <v>4.4605728056023874E-6</v>
      </c>
      <c r="P727">
        <f t="shared" si="173"/>
        <v>1</v>
      </c>
      <c r="Q727">
        <f>($B$16/2)*(COS((ACOS((2*'Intake Valve Fxn Scratch'!$B$1)/$B$16-1)/($B$17/2))*(I727-($B$17/2)))+1)*P727</f>
        <v>1.6604289224104766E-3</v>
      </c>
      <c r="R727">
        <f t="shared" si="174"/>
        <v>0.21847748979085219</v>
      </c>
      <c r="S727">
        <f t="shared" si="175"/>
        <v>1.4189852614181913E-6</v>
      </c>
      <c r="T727">
        <f>S727*'Exhaust Gas Math'!$C$14</f>
        <v>1.6810966792468286E-6</v>
      </c>
      <c r="U727">
        <f>(T727/'Exhaust Gas Math'!$B$14)+('Exhaust Gas Math'!$D$10)</f>
        <v>4.9862208662481149E-4</v>
      </c>
      <c r="V727">
        <f>('Exhaust Gas Math'!$E$10*(2.53982214E-12*V726^4 - 0.0000000071629564556*V726^3 + 7.56281407226508E-06*V726^2 - 0.00322508455050905*V726 + 1.62997098133725)*$B$24+T727*'Exhaust Gas Math'!$D$14*$B$23)/('Exhaust Gas Math'!$E$10*(2.53982214E-12*V726^4 - 0.0000000071629564556*V726^3 + 7.56281407226508E-06*V726^2 - 0.00322508455050905*V726 + 1.62997098133725)+T727*'Exhaust Gas Math'!$D$14)</f>
        <v>998.33825752153723</v>
      </c>
      <c r="W727">
        <f>(353.3116967483*V727^-1.0020802909)*('Exhaust Gas Math'!$E$10/(T727+'Exhaust Gas Math'!$E$10))+(357.4500179626*V727^-1.0038444015 )*(T727/(T727+'Exhaust Gas Math'!$E$10))</f>
        <v>0.34882039408040266</v>
      </c>
      <c r="X727">
        <f t="shared" si="176"/>
        <v>-5.3172297706686606</v>
      </c>
      <c r="Y727">
        <f t="shared" si="177"/>
        <v>92635.063203903788</v>
      </c>
      <c r="Z727">
        <f t="shared" si="178"/>
        <v>92629.745974133126</v>
      </c>
    </row>
    <row r="728" spans="5:26" x14ac:dyDescent="0.2">
      <c r="E728">
        <f t="shared" si="165"/>
        <v>9.0375000000000066E-2</v>
      </c>
      <c r="F728">
        <f t="shared" si="166"/>
        <v>84362.040952781157</v>
      </c>
      <c r="H728">
        <f t="shared" si="179"/>
        <v>9.0375000000000066E-2</v>
      </c>
      <c r="I728">
        <f t="shared" si="167"/>
        <v>18.000000000003638</v>
      </c>
      <c r="J728">
        <f t="shared" si="168"/>
        <v>1.5515084334441799E-3</v>
      </c>
      <c r="K728">
        <f t="shared" si="169"/>
        <v>8.2065426570143778</v>
      </c>
      <c r="L728">
        <f t="shared" si="170"/>
        <v>5.0766726958078615E-5</v>
      </c>
      <c r="M728">
        <f>J728/SQRT('Exhaust Gas Math'!$E$14*$B$21*$B$23)</f>
        <v>2.6339313429971118E-5</v>
      </c>
      <c r="N728">
        <f t="shared" si="171"/>
        <v>1.3427107345489672E-3</v>
      </c>
      <c r="O728">
        <f t="shared" si="172"/>
        <v>9.5174269676213984E-6</v>
      </c>
      <c r="P728">
        <f t="shared" si="173"/>
        <v>1</v>
      </c>
      <c r="Q728">
        <f>($B$16/2)*(COS((ACOS((2*'Intake Valve Fxn Scratch'!$B$1)/$B$16-1)/($B$17/2))*(I728-($B$17/2)))+1)*P728</f>
        <v>2.035455213966246E-3</v>
      </c>
      <c r="R728">
        <f t="shared" si="174"/>
        <v>0.26782305446924287</v>
      </c>
      <c r="S728">
        <f t="shared" si="175"/>
        <v>3.505620179503127E-6</v>
      </c>
      <c r="T728">
        <f>S728*'Exhaust Gas Math'!$C$14</f>
        <v>4.1531695942869688E-6</v>
      </c>
      <c r="U728">
        <f>(T728/'Exhaust Gas Math'!$B$14)+('Exhaust Gas Math'!$D$10)</f>
        <v>5.8395425490372554E-4</v>
      </c>
      <c r="V728">
        <f>('Exhaust Gas Math'!$E$10*(2.53982214E-12*V727^4 - 0.0000000071629564556*V727^3 + 7.56281407226508E-06*V727^2 - 0.00322508455050905*V727 + 1.62997098133725)*$B$24+T728*'Exhaust Gas Math'!$D$14*$B$23)/('Exhaust Gas Math'!$E$10*(2.53982214E-12*V727^4 - 0.0000000071629564556*V727^3 + 7.56281407226508E-06*V727^2 - 0.00322508455050905*V727 + 1.62997098133725)+T728*'Exhaust Gas Math'!$D$14)</f>
        <v>882.22998644160987</v>
      </c>
      <c r="W728">
        <f>(353.3116967483*V728^-1.0020802909)*('Exhaust Gas Math'!$E$10/(T728+'Exhaust Gas Math'!$E$10))+(357.4500179626*V728^-1.0038444015 )*(T728/(T728+'Exhaust Gas Math'!$E$10))</f>
        <v>0.39482301024072919</v>
      </c>
      <c r="X728">
        <f t="shared" si="176"/>
        <v>-13.295140225368023</v>
      </c>
      <c r="Y728">
        <f t="shared" si="177"/>
        <v>84375.336093006525</v>
      </c>
      <c r="Z728">
        <f t="shared" si="178"/>
        <v>84362.040952781157</v>
      </c>
    </row>
    <row r="729" spans="5:26" x14ac:dyDescent="0.2">
      <c r="E729">
        <f t="shared" si="165"/>
        <v>9.0500000000000067E-2</v>
      </c>
      <c r="F729">
        <f t="shared" si="166"/>
        <v>76129.603912897132</v>
      </c>
      <c r="H729">
        <f t="shared" si="179"/>
        <v>9.0500000000000067E-2</v>
      </c>
      <c r="I729">
        <f t="shared" si="167"/>
        <v>24.000000000003638</v>
      </c>
      <c r="J729">
        <f t="shared" si="168"/>
        <v>2.7406089927302785E-3</v>
      </c>
      <c r="K729">
        <f t="shared" si="169"/>
        <v>10.801676517253854</v>
      </c>
      <c r="L729">
        <f t="shared" si="170"/>
        <v>5.9195331451186191E-5</v>
      </c>
      <c r="M729">
        <f>J729/SQRT('Exhaust Gas Math'!$E$14*$B$21*$B$23)</f>
        <v>4.652617909931415E-5</v>
      </c>
      <c r="N729">
        <f t="shared" si="171"/>
        <v>2.2601711314952019E-3</v>
      </c>
      <c r="O729">
        <f t="shared" si="172"/>
        <v>1.6020586657153384E-5</v>
      </c>
      <c r="P729">
        <f t="shared" si="173"/>
        <v>1</v>
      </c>
      <c r="Q729">
        <f>($B$16/2)*(COS((ACOS((2*'Intake Valve Fxn Scratch'!$B$1)/$B$16-1)/($B$17/2))*(I729-($B$17/2)))+1)*P729</f>
        <v>2.4338570724150147E-3</v>
      </c>
      <c r="R729">
        <f t="shared" si="174"/>
        <v>0.32024435163355458</v>
      </c>
      <c r="S729">
        <f t="shared" si="175"/>
        <v>6.7142822464960365E-6</v>
      </c>
      <c r="T729">
        <f>S729*'Exhaust Gas Math'!$C$14</f>
        <v>7.9545277142832201E-6</v>
      </c>
      <c r="U729">
        <f>(T729/'Exhaust Gas Math'!$B$14)+('Exhaust Gas Math'!$D$10)</f>
        <v>7.1517131116869792E-4</v>
      </c>
      <c r="V729">
        <f>('Exhaust Gas Math'!$E$10*(2.53982214E-12*V728^4 - 0.0000000071629564556*V728^3 + 7.56281407226508E-06*V728^2 - 0.00322508455050905*V728 + 1.62997098133725)*$B$24+T729*'Exhaust Gas Math'!$D$14*$B$23)/('Exhaust Gas Math'!$E$10*(2.53982214E-12*V728^4 - 0.0000000071629564556*V728^3 + 7.56281407226508E-06*V728^2 - 0.00322508455050905*V728 + 1.62997098133725)+T729*'Exhaust Gas Math'!$D$14)</f>
        <v>758.1407517804555</v>
      </c>
      <c r="W729">
        <f>(353.3116967483*V729^-1.0020802909)*('Exhaust Gas Math'!$E$10/(T729+'Exhaust Gas Math'!$E$10))+(357.4500179626*V729^-1.0038444015 )*(T729/(T729+'Exhaust Gas Math'!$E$10))</f>
        <v>0.45962781999609548</v>
      </c>
      <c r="X729">
        <f t="shared" si="176"/>
        <v>-26.813817306994775</v>
      </c>
      <c r="Y729">
        <f t="shared" si="177"/>
        <v>76156.417730204121</v>
      </c>
      <c r="Z729">
        <f t="shared" si="178"/>
        <v>76129.603912897132</v>
      </c>
    </row>
    <row r="730" spans="5:26" x14ac:dyDescent="0.2">
      <c r="E730">
        <f t="shared" si="165"/>
        <v>9.0625000000000067E-2</v>
      </c>
      <c r="F730">
        <f t="shared" si="166"/>
        <v>69343.442469077563</v>
      </c>
      <c r="H730">
        <f t="shared" si="179"/>
        <v>9.0625000000000067E-2</v>
      </c>
      <c r="I730">
        <f t="shared" si="167"/>
        <v>30.000000000003638</v>
      </c>
      <c r="J730">
        <f t="shared" si="168"/>
        <v>4.2469947000341977E-3</v>
      </c>
      <c r="K730">
        <f t="shared" si="169"/>
        <v>13.278464949174165</v>
      </c>
      <c r="L730">
        <f t="shared" si="170"/>
        <v>6.987292237634529E-5</v>
      </c>
      <c r="M730">
        <f>J730/SQRT('Exhaust Gas Math'!$E$14*$B$21*$B$23)</f>
        <v>7.2099462773336906E-5</v>
      </c>
      <c r="N730">
        <f t="shared" si="171"/>
        <v>3.3402709601277926E-3</v>
      </c>
      <c r="O730">
        <f t="shared" si="172"/>
        <v>2.3676570162941151E-5</v>
      </c>
      <c r="P730">
        <f t="shared" si="173"/>
        <v>1</v>
      </c>
      <c r="Q730">
        <f>($B$16/2)*(COS((ACOS((2*'Intake Valve Fxn Scratch'!$B$1)/$B$16-1)/($B$17/2))*(I730-($B$17/2)))+1)*P730</f>
        <v>2.8503567233607472E-3</v>
      </c>
      <c r="R730">
        <f t="shared" si="174"/>
        <v>0.37504693728430882</v>
      </c>
      <c r="S730">
        <f t="shared" si="175"/>
        <v>1.1138176073140701E-5</v>
      </c>
      <c r="T730">
        <f>S730*'Exhaust Gas Math'!$C$14</f>
        <v>1.3195592173176936E-5</v>
      </c>
      <c r="U730">
        <f>(T730/'Exhaust Gas Math'!$B$14)+('Exhaust Gas Math'!$D$10)</f>
        <v>8.960848237297513E-4</v>
      </c>
      <c r="V730">
        <f>('Exhaust Gas Math'!$E$10*(2.53982214E-12*V729^4 - 0.0000000071629564556*V729^3 + 7.56281407226508E-06*V729^2 - 0.00322508455050905*V729 + 1.62997098133725)*$B$24+T730*'Exhaust Gas Math'!$D$14*$B$23)/('Exhaust Gas Math'!$E$10*(2.53982214E-12*V729^4 - 0.0000000071629564556*V729^3 + 7.56281407226508E-06*V729^2 - 0.00322508455050905*V729 + 1.62997098133725)+T730*'Exhaust Gas Math'!$D$14)</f>
        <v>650.76896437255516</v>
      </c>
      <c r="W730">
        <f>(353.3116967483*V730^-1.0020802909)*('Exhaust Gas Math'!$E$10/(T730+'Exhaust Gas Math'!$E$10))+(357.4500179626*V730^-1.0038444015 )*(T730/(T730+'Exhaust Gas Math'!$E$10))</f>
        <v>0.53571771431555182</v>
      </c>
      <c r="X730">
        <f t="shared" si="176"/>
        <v>-47.228239245296834</v>
      </c>
      <c r="Y730">
        <f t="shared" si="177"/>
        <v>69390.670708322854</v>
      </c>
      <c r="Z730">
        <f t="shared" si="178"/>
        <v>69343.442469077563</v>
      </c>
    </row>
    <row r="731" spans="5:26" x14ac:dyDescent="0.2">
      <c r="E731">
        <f t="shared" si="165"/>
        <v>9.0750000000000067E-2</v>
      </c>
      <c r="F731">
        <f t="shared" si="166"/>
        <v>64314.333579040001</v>
      </c>
      <c r="H731">
        <f t="shared" si="179"/>
        <v>9.0750000000000067E-2</v>
      </c>
      <c r="I731">
        <f t="shared" si="167"/>
        <v>36.000000000003638</v>
      </c>
      <c r="J731">
        <f t="shared" si="168"/>
        <v>6.0541612783152343E-3</v>
      </c>
      <c r="K731">
        <f t="shared" si="169"/>
        <v>15.609771740413894</v>
      </c>
      <c r="L731">
        <f t="shared" si="170"/>
        <v>8.2682513812950268E-5</v>
      </c>
      <c r="M731">
        <f>J731/SQRT('Exhaust Gas Math'!$E$14*$B$21*$B$23)</f>
        <v>1.0277897820455301E-4</v>
      </c>
      <c r="N731">
        <f t="shared" si="171"/>
        <v>4.5467954922469161E-3</v>
      </c>
      <c r="O731">
        <f t="shared" si="172"/>
        <v>3.2228679581314586E-5</v>
      </c>
      <c r="P731">
        <f t="shared" si="173"/>
        <v>1</v>
      </c>
      <c r="Q731">
        <f>($B$16/2)*(COS((ACOS((2*'Intake Valve Fxn Scratch'!$B$1)/$B$16-1)/($B$17/2))*(I731-($B$17/2)))+1)*P731</f>
        <v>3.2794366443644118E-3</v>
      </c>
      <c r="R731">
        <f t="shared" si="174"/>
        <v>0.4315048216268963</v>
      </c>
      <c r="S731">
        <f t="shared" si="175"/>
        <v>1.6823785003656931E-5</v>
      </c>
      <c r="T731">
        <f>S731*'Exhaust Gas Math'!$C$14</f>
        <v>1.993143260257945E-5</v>
      </c>
      <c r="U731">
        <f>(T731/'Exhaust Gas Math'!$B$14)+('Exhaust Gas Math'!$D$10)</f>
        <v>1.1285957118692927E-3</v>
      </c>
      <c r="V731">
        <f>('Exhaust Gas Math'!$E$10*(2.53982214E-12*V730^4 - 0.0000000071629564556*V730^3 + 7.56281407226508E-06*V730^2 - 0.00322508455050905*V730 + 1.62997098133725)*$B$24+T731*'Exhaust Gas Math'!$D$14*$B$23)/('Exhaust Gas Math'!$E$10*(2.53982214E-12*V730^4 - 0.0000000071629564556*V730^3 + 7.56281407226508E-06*V730^2 - 0.00322508455050905*V730 + 1.62997098133725)+T731*'Exhaust Gas Math'!$D$14)</f>
        <v>567.35448167773245</v>
      </c>
      <c r="W731">
        <f>(353.3116967483*V731^-1.0020802909)*('Exhaust Gas Math'!$E$10/(T731+'Exhaust Gas Math'!$E$10))+(357.4500179626*V731^-1.0038444015 )*(T731/(T731+'Exhaust Gas Math'!$E$10))</f>
        <v>0.6147732696679179</v>
      </c>
      <c r="X731">
        <f t="shared" si="176"/>
        <v>-74.899356319544097</v>
      </c>
      <c r="Y731">
        <f t="shared" si="177"/>
        <v>64389.232935359549</v>
      </c>
      <c r="Z731">
        <f t="shared" si="178"/>
        <v>64314.333579040001</v>
      </c>
    </row>
    <row r="732" spans="5:26" x14ac:dyDescent="0.2">
      <c r="E732">
        <f t="shared" si="165"/>
        <v>9.0875000000000067E-2</v>
      </c>
      <c r="F732">
        <f t="shared" si="166"/>
        <v>60872.220055863036</v>
      </c>
      <c r="H732">
        <f t="shared" si="179"/>
        <v>9.0875000000000067E-2</v>
      </c>
      <c r="I732">
        <f t="shared" si="167"/>
        <v>42.000000000003638</v>
      </c>
      <c r="J732">
        <f t="shared" si="168"/>
        <v>8.1423090323678345E-3</v>
      </c>
      <c r="K732">
        <f t="shared" si="169"/>
        <v>17.770054605910907</v>
      </c>
      <c r="L732">
        <f t="shared" si="170"/>
        <v>9.7483761196642409E-5</v>
      </c>
      <c r="M732">
        <f>J732/SQRT('Exhaust Gas Math'!$E$14*$B$21*$B$23)</f>
        <v>1.3822859420179696E-4</v>
      </c>
      <c r="N732">
        <f t="shared" si="171"/>
        <v>5.8492450478069072E-3</v>
      </c>
      <c r="O732">
        <f t="shared" si="172"/>
        <v>4.1460726518227712E-5</v>
      </c>
      <c r="P732">
        <f t="shared" si="173"/>
        <v>1</v>
      </c>
      <c r="Q732">
        <f>($B$16/2)*(COS((ACOS((2*'Intake Valve Fxn Scratch'!$B$1)/$B$16-1)/($B$17/2))*(I732-($B$17/2)))+1)*P732</f>
        <v>3.7154126575715974E-3</v>
      </c>
      <c r="R732">
        <f t="shared" si="174"/>
        <v>0.48887008652257863</v>
      </c>
      <c r="S732">
        <f t="shared" si="175"/>
        <v>2.3777382540975943E-5</v>
      </c>
      <c r="T732">
        <f>S732*'Exhaust Gas Math'!$C$14</f>
        <v>2.8169481331234169E-5</v>
      </c>
      <c r="U732">
        <f>(T732/'Exhaust Gas Math'!$B$14)+('Exhaust Gas Math'!$D$10)</f>
        <v>1.4129605281846091E-3</v>
      </c>
      <c r="V732">
        <f>('Exhaust Gas Math'!$E$10*(2.53982214E-12*V731^4 - 0.0000000071629564556*V731^3 + 7.56281407226508E-06*V731^2 - 0.00322508455050905*V731 + 1.62997098133725)*$B$24+T732*'Exhaust Gas Math'!$D$14*$B$23)/('Exhaust Gas Math'!$E$10*(2.53982214E-12*V731^4 - 0.0000000071629564556*V731^3 + 7.56281407226508E-06*V731^2 - 0.00322508455050905*V731 + 1.62997098133725)+T732*'Exhaust Gas Math'!$D$14)</f>
        <v>506.01506354647853</v>
      </c>
      <c r="W732">
        <f>(353.3116967483*V732^-1.0020802909)*('Exhaust Gas Math'!$E$10/(T732+'Exhaust Gas Math'!$E$10))+(357.4500179626*V732^-1.0038444015 )*(T732/(T732+'Exhaust Gas Math'!$E$10))</f>
        <v>0.68958888908532767</v>
      </c>
      <c r="X732">
        <f t="shared" si="176"/>
        <v>-108.87741079868938</v>
      </c>
      <c r="Y732">
        <f t="shared" si="177"/>
        <v>60981.097466661726</v>
      </c>
      <c r="Z732">
        <f t="shared" si="178"/>
        <v>60872.220055863036</v>
      </c>
    </row>
    <row r="733" spans="5:26" x14ac:dyDescent="0.2">
      <c r="E733">
        <f t="shared" si="165"/>
        <v>9.1000000000000067E-2</v>
      </c>
      <c r="F733">
        <f t="shared" si="166"/>
        <v>58681.168892017973</v>
      </c>
      <c r="H733">
        <f t="shared" si="179"/>
        <v>9.1000000000000067E-2</v>
      </c>
      <c r="I733">
        <f t="shared" si="167"/>
        <v>48.000000000003638</v>
      </c>
      <c r="J733">
        <f t="shared" si="168"/>
        <v>1.0488559778425575E-2</v>
      </c>
      <c r="K733">
        <f t="shared" si="169"/>
        <v>19.735645034522562</v>
      </c>
      <c r="L733">
        <f t="shared" si="170"/>
        <v>1.1411449896372579E-4</v>
      </c>
      <c r="M733">
        <f>J733/SQRT('Exhaust Gas Math'!$E$14*$B$21*$B$23)</f>
        <v>1.7805991735389364E-4</v>
      </c>
      <c r="N733">
        <f t="shared" si="171"/>
        <v>7.2230121595133374E-3</v>
      </c>
      <c r="O733">
        <f t="shared" si="172"/>
        <v>5.1198287870619886E-5</v>
      </c>
      <c r="P733">
        <f t="shared" si="173"/>
        <v>1</v>
      </c>
      <c r="Q733">
        <f>($B$16/2)*(COS((ACOS((2*'Intake Valve Fxn Scratch'!$B$1)/$B$16-1)/($B$17/2))*(I733-($B$17/2)))+1)*P733</f>
        <v>4.1525092300850096E-3</v>
      </c>
      <c r="R733">
        <f t="shared" si="174"/>
        <v>0.54638279343223806</v>
      </c>
      <c r="S733">
        <f t="shared" si="175"/>
        <v>3.1974578252229353E-5</v>
      </c>
      <c r="T733">
        <f>S733*'Exhaust Gas Math'!$C$14</f>
        <v>3.788084258635523E-5</v>
      </c>
      <c r="U733">
        <f>(T733/'Exhaust Gas Math'!$B$14)+('Exhaust Gas Math'!$D$10)</f>
        <v>1.7481818348853706E-3</v>
      </c>
      <c r="V733">
        <f>('Exhaust Gas Math'!$E$10*(2.53982214E-12*V732^4 - 0.0000000071629564556*V732^3 + 7.56281407226508E-06*V732^2 - 0.00322508455050905*V732 + 1.62997098133725)*$B$24+T733*'Exhaust Gas Math'!$D$14*$B$23)/('Exhaust Gas Math'!$E$10*(2.53982214E-12*V732^4 - 0.0000000071629564556*V732^3 + 7.56281407226508E-06*V732^2 - 0.00322508455050905*V732 + 1.62997098133725)+T733*'Exhaust Gas Math'!$D$14)</f>
        <v>461.85633691818066</v>
      </c>
      <c r="W733">
        <f>(353.3116967483*V733^-1.0020802909)*('Exhaust Gas Math'!$E$10/(T733+'Exhaust Gas Math'!$E$10))+(357.4500179626*V733^-1.0038444015 )*(T733/(T733+'Exhaust Gas Math'!$E$10))</f>
        <v>0.75578869281181282</v>
      </c>
      <c r="X733">
        <f t="shared" si="176"/>
        <v>-147.18821728404251</v>
      </c>
      <c r="Y733">
        <f t="shared" si="177"/>
        <v>58828.357109302015</v>
      </c>
      <c r="Z733">
        <f t="shared" si="178"/>
        <v>58681.168892017973</v>
      </c>
    </row>
    <row r="734" spans="5:26" x14ac:dyDescent="0.2">
      <c r="E734">
        <f t="shared" si="165"/>
        <v>9.1125000000000067E-2</v>
      </c>
      <c r="F734">
        <f t="shared" si="166"/>
        <v>57387.442106002571</v>
      </c>
      <c r="H734">
        <f t="shared" si="179"/>
        <v>9.1125000000000067E-2</v>
      </c>
      <c r="I734">
        <f t="shared" si="167"/>
        <v>54.000000000003638</v>
      </c>
      <c r="J734">
        <f t="shared" si="168"/>
        <v>1.3067207502330119E-2</v>
      </c>
      <c r="K734">
        <f t="shared" si="169"/>
        <v>21.485007606186755</v>
      </c>
      <c r="L734">
        <f t="shared" si="170"/>
        <v>1.3239251727101864E-4</v>
      </c>
      <c r="M734">
        <f>J734/SQRT('Exhaust Gas Math'!$E$14*$B$21*$B$23)</f>
        <v>2.218365473491485E-4</v>
      </c>
      <c r="N734">
        <f t="shared" si="171"/>
        <v>8.6492854861372273E-3</v>
      </c>
      <c r="O734">
        <f t="shared" si="172"/>
        <v>6.1308024742999265E-5</v>
      </c>
      <c r="P734">
        <f t="shared" si="173"/>
        <v>1</v>
      </c>
      <c r="Q734">
        <f>($B$16/2)*(COS((ACOS((2*'Intake Valve Fxn Scratch'!$B$1)/$B$16-1)/($B$17/2))*(I734-($B$17/2)))+1)*P734</f>
        <v>4.5849359845504508E-3</v>
      </c>
      <c r="R734">
        <f t="shared" si="174"/>
        <v>0.60328105059874348</v>
      </c>
      <c r="S734">
        <f t="shared" si="175"/>
        <v>4.1371327099723088E-5</v>
      </c>
      <c r="T734">
        <f>S734*'Exhaust Gas Math'!$C$14</f>
        <v>4.9013335440756111E-5</v>
      </c>
      <c r="U734">
        <f>(T734/'Exhaust Gas Math'!$B$14)+('Exhaust Gas Math'!$D$10)</f>
        <v>2.1324584263386287E-3</v>
      </c>
      <c r="V734">
        <f>('Exhaust Gas Math'!$E$10*(2.53982214E-12*V733^4 - 0.0000000071629564556*V733^3 + 7.56281407226508E-06*V733^2 - 0.00322508455050905*V733 + 1.62997098133725)*$B$24+T734*'Exhaust Gas Math'!$D$14*$B$23)/('Exhaust Gas Math'!$E$10*(2.53982214E-12*V733^4 - 0.0000000071629564556*V733^3 + 7.56281407226508E-06*V733^2 - 0.00322508455050905*V733 + 1.62997098133725)+T734*'Exhaust Gas Math'!$D$14)</f>
        <v>429.9143862487673</v>
      </c>
      <c r="W734">
        <f>(353.3116967483*V734^-1.0020802909)*('Exhaust Gas Math'!$E$10/(T734+'Exhaust Gas Math'!$E$10))+(357.4500179626*V734^-1.0038444015 )*(T734/(T734+'Exhaust Gas Math'!$E$10))</f>
        <v>0.81217477711687647</v>
      </c>
      <c r="X734">
        <f t="shared" si="176"/>
        <v>-187.45219308993072</v>
      </c>
      <c r="Y734">
        <f t="shared" si="177"/>
        <v>57574.894299092499</v>
      </c>
      <c r="Z734">
        <f t="shared" si="178"/>
        <v>57387.442106002571</v>
      </c>
    </row>
    <row r="735" spans="5:26" x14ac:dyDescent="0.2">
      <c r="E735">
        <f t="shared" si="165"/>
        <v>9.1250000000000067E-2</v>
      </c>
      <c r="F735">
        <f t="shared" si="166"/>
        <v>56715.739906320872</v>
      </c>
      <c r="H735">
        <f t="shared" si="179"/>
        <v>9.1250000000000067E-2</v>
      </c>
      <c r="I735">
        <f t="shared" si="167"/>
        <v>60.000000000003638</v>
      </c>
      <c r="J735">
        <f t="shared" si="168"/>
        <v>1.5850000000001641E-2</v>
      </c>
      <c r="K735">
        <f t="shared" si="169"/>
        <v>22.998975938490677</v>
      </c>
      <c r="L735">
        <f t="shared" si="170"/>
        <v>1.52117558325025E-4</v>
      </c>
      <c r="M735">
        <f>J735/SQRT('Exhaust Gas Math'!$E$14*$B$21*$B$23)</f>
        <v>2.6907885826848483E-4</v>
      </c>
      <c r="N735">
        <f t="shared" si="171"/>
        <v>1.0114751634538947E-2</v>
      </c>
      <c r="O735">
        <f t="shared" si="172"/>
        <v>7.1695568896818756E-5</v>
      </c>
      <c r="P735">
        <f t="shared" si="173"/>
        <v>1</v>
      </c>
      <c r="Q735">
        <f>($B$16/2)*(COS((ACOS((2*'Intake Valve Fxn Scratch'!$B$1)/$B$16-1)/($B$17/2))*(I735-($B$17/2)))+1)*P735</f>
        <v>5.0069644063927415E-3</v>
      </c>
      <c r="R735">
        <f t="shared" si="174"/>
        <v>0.65881110610430815</v>
      </c>
      <c r="S735">
        <f t="shared" si="175"/>
        <v>5.1914998868981815E-5</v>
      </c>
      <c r="T735">
        <f>S735*'Exhaust Gas Math'!$C$14</f>
        <v>6.150460795802973E-5</v>
      </c>
      <c r="U735">
        <f>(T735/'Exhaust Gas Math'!$B$14)+('Exhaust Gas Math'!$D$10)</f>
        <v>2.5636380092614324E-3</v>
      </c>
      <c r="V735">
        <f>('Exhaust Gas Math'!$E$10*(2.53982214E-12*V734^4 - 0.0000000071629564556*V734^3 + 7.56281407226508E-06*V734^2 - 0.00322508455050905*V734 + 1.62997098133725)*$B$24+T735*'Exhaust Gas Math'!$D$14*$B$23)/('Exhaust Gas Math'!$E$10*(2.53982214E-12*V734^4 - 0.0000000071629564556*V734^3 + 7.56281407226508E-06*V734^2 - 0.00322508455050905*V734 + 1.62997098133725)+T735*'Exhaust Gas Math'!$D$14)</f>
        <v>406.37708618462909</v>
      </c>
      <c r="W735">
        <f>(353.3116967483*V735^-1.0020802909)*('Exhaust Gas Math'!$E$10/(T735+'Exhaust Gas Math'!$E$10))+(357.4500179626*V735^-1.0038444015 )*(T735/(T735+'Exhaust Gas Math'!$E$10))</f>
        <v>0.8594128486643049</v>
      </c>
      <c r="X735">
        <f t="shared" si="176"/>
        <v>-227.29445681510714</v>
      </c>
      <c r="Y735">
        <f t="shared" si="177"/>
        <v>56943.034363135979</v>
      </c>
      <c r="Z735">
        <f t="shared" si="178"/>
        <v>56715.739906320872</v>
      </c>
    </row>
    <row r="736" spans="5:26" x14ac:dyDescent="0.2">
      <c r="E736">
        <f t="shared" si="165"/>
        <v>9.1375000000000067E-2</v>
      </c>
      <c r="F736">
        <f t="shared" si="166"/>
        <v>56485.693218610097</v>
      </c>
      <c r="H736">
        <f t="shared" si="179"/>
        <v>9.1375000000000067E-2</v>
      </c>
      <c r="I736">
        <f t="shared" si="167"/>
        <v>66.000000000003638</v>
      </c>
      <c r="J736">
        <f t="shared" si="168"/>
        <v>1.8806448414498883E-2</v>
      </c>
      <c r="K736">
        <f t="shared" si="169"/>
        <v>24.26096267756736</v>
      </c>
      <c r="L736">
        <f t="shared" si="170"/>
        <v>1.7307351044822705E-4</v>
      </c>
      <c r="M736">
        <f>J736/SQRT('Exhaust Gas Math'!$E$14*$B$21*$B$23)</f>
        <v>3.1926925346738121E-4</v>
      </c>
      <c r="N736">
        <f t="shared" si="171"/>
        <v>1.1611157153120041E-2</v>
      </c>
      <c r="O736">
        <f t="shared" si="172"/>
        <v>8.2302418064391115E-5</v>
      </c>
      <c r="P736">
        <f t="shared" si="173"/>
        <v>1</v>
      </c>
      <c r="Q736">
        <f>($B$16/2)*(COS((ACOS((2*'Intake Valve Fxn Scratch'!$B$1)/$B$16-1)/($B$17/2))*(I736-($B$17/2)))+1)*P736</f>
        <v>5.4130037315328816E-3</v>
      </c>
      <c r="R736">
        <f t="shared" si="174"/>
        <v>0.71223733309643178</v>
      </c>
      <c r="S736">
        <f t="shared" si="175"/>
        <v>6.3554361799806526E-5</v>
      </c>
      <c r="T736">
        <f>S736*'Exhaust Gas Math'!$C$14</f>
        <v>7.5293964975030816E-5</v>
      </c>
      <c r="U736">
        <f>(T736/'Exhaust Gas Math'!$B$14)+('Exhaust Gas Math'!$D$10)</f>
        <v>3.0396254796446246E-3</v>
      </c>
      <c r="V736">
        <f>('Exhaust Gas Math'!$E$10*(2.53982214E-12*V735^4 - 0.0000000071629564556*V735^3 + 7.56281407226508E-06*V735^2 - 0.00322508455050905*V735 + 1.62997098133725)*$B$24+T736*'Exhaust Gas Math'!$D$14*$B$23)/('Exhaust Gas Math'!$E$10*(2.53982214E-12*V735^4 - 0.0000000071629564556*V735^3 + 7.56281407226508E-06*V735^2 - 0.00322508455050905*V735 + 1.62997098133725)+T736*'Exhaust Gas Math'!$D$14)</f>
        <v>388.6368356550916</v>
      </c>
      <c r="W736">
        <f>(353.3116967483*V736^-1.0020802909)*('Exhaust Gas Math'!$E$10/(T736+'Exhaust Gas Math'!$E$10))+(357.4500179626*V736^-1.0038444015 )*(T736/(T736+'Exhaust Gas Math'!$E$10))</f>
        <v>0.89880851771819403</v>
      </c>
      <c r="X736">
        <f t="shared" si="176"/>
        <v>-264.51678967324875</v>
      </c>
      <c r="Y736">
        <f t="shared" si="177"/>
        <v>56750.210008283342</v>
      </c>
      <c r="Z736">
        <f t="shared" si="178"/>
        <v>56485.693218610097</v>
      </c>
    </row>
    <row r="737" spans="5:26" x14ac:dyDescent="0.2">
      <c r="E737">
        <f t="shared" si="165"/>
        <v>9.1500000000000067E-2</v>
      </c>
      <c r="F737">
        <f t="shared" si="166"/>
        <v>56589.987553400708</v>
      </c>
      <c r="H737">
        <f t="shared" si="179"/>
        <v>9.1500000000000067E-2</v>
      </c>
      <c r="I737">
        <f t="shared" si="167"/>
        <v>72.000000000003638</v>
      </c>
      <c r="J737">
        <f t="shared" si="168"/>
        <v>2.1904161278316004E-2</v>
      </c>
      <c r="K737">
        <f t="shared" si="169"/>
        <v>25.257141232615787</v>
      </c>
      <c r="L737">
        <f t="shared" si="170"/>
        <v>1.9503077584384794E-4</v>
      </c>
      <c r="M737">
        <f>J737/SQRT('Exhaust Gas Math'!$E$14*$B$21*$B$23)</f>
        <v>3.7185783647302308E-4</v>
      </c>
      <c r="N737">
        <f t="shared" si="171"/>
        <v>1.3134781388512439E-2</v>
      </c>
      <c r="O737">
        <f t="shared" si="172"/>
        <v>9.3102199441961011E-5</v>
      </c>
      <c r="P737">
        <f t="shared" si="173"/>
        <v>1</v>
      </c>
      <c r="Q737">
        <f>($B$16/2)*(COS((ACOS((2*'Intake Valve Fxn Scratch'!$B$1)/$B$16-1)/($B$17/2))*(I737-($B$17/2)))+1)*P737</f>
        <v>5.7976750092742675E-3</v>
      </c>
      <c r="R737">
        <f t="shared" si="174"/>
        <v>0.76285197490450884</v>
      </c>
      <c r="S737">
        <f t="shared" si="175"/>
        <v>7.6247626066711877E-5</v>
      </c>
      <c r="T737">
        <f>S737*'Exhaust Gas Math'!$C$14</f>
        <v>9.033189735395514E-5</v>
      </c>
      <c r="U737">
        <f>(T737/'Exhaust Gas Math'!$B$14)+('Exhaust Gas Math'!$D$10)</f>
        <v>3.5587118579298964E-3</v>
      </c>
      <c r="V737">
        <f>('Exhaust Gas Math'!$E$10*(2.53982214E-12*V736^4 - 0.0000000071629564556*V736^3 + 7.56281407226508E-06*V736^2 - 0.00322508455050905*V736 + 1.62997098133725)*$B$24+T737*'Exhaust Gas Math'!$D$14*$B$23)/('Exhaust Gas Math'!$E$10*(2.53982214E-12*V736^4 - 0.0000000071629564556*V736^3 + 7.56281407226508E-06*V736^2 - 0.00322508455050905*V736 + 1.62997098133725)+T737*'Exhaust Gas Math'!$D$14)</f>
        <v>374.96490173823184</v>
      </c>
      <c r="W737">
        <f>(353.3116967483*V737^-1.0020802909)*('Exhaust Gas Math'!$E$10/(T737+'Exhaust Gas Math'!$E$10))+(357.4500179626*V737^-1.0038444015 )*(T737/(T737+'Exhaust Gas Math'!$E$10))</f>
        <v>0.93172005993388363</v>
      </c>
      <c r="X737">
        <f t="shared" si="176"/>
        <v>-297.18291326279677</v>
      </c>
      <c r="Y737">
        <f t="shared" si="177"/>
        <v>56887.170466663505</v>
      </c>
      <c r="Z737">
        <f t="shared" si="178"/>
        <v>56589.987553400708</v>
      </c>
    </row>
    <row r="738" spans="5:26" x14ac:dyDescent="0.2">
      <c r="E738">
        <f t="shared" si="165"/>
        <v>9.1625000000000068E-2</v>
      </c>
      <c r="F738">
        <f t="shared" si="166"/>
        <v>56969.761239472959</v>
      </c>
      <c r="H738">
        <f t="shared" si="179"/>
        <v>9.1625000000000068E-2</v>
      </c>
      <c r="I738">
        <f t="shared" si="167"/>
        <v>78.000000000003638</v>
      </c>
      <c r="J738">
        <f t="shared" si="168"/>
        <v>2.5109199401078936E-2</v>
      </c>
      <c r="K738">
        <f t="shared" si="169"/>
        <v>25.976597262923072</v>
      </c>
      <c r="L738">
        <f t="shared" si="170"/>
        <v>2.1774878611736018E-4</v>
      </c>
      <c r="M738">
        <f>J738/SQRT('Exhaust Gas Math'!$E$14*$B$21*$B$23)</f>
        <v>4.2626843576513214E-4</v>
      </c>
      <c r="N738">
        <f t="shared" si="171"/>
        <v>1.4685858367121479E-2</v>
      </c>
      <c r="O738">
        <f t="shared" si="172"/>
        <v>1.0409657185980663E-4</v>
      </c>
      <c r="P738">
        <f t="shared" si="173"/>
        <v>1</v>
      </c>
      <c r="Q738">
        <f>($B$16/2)*(COS((ACOS((2*'Intake Valve Fxn Scratch'!$B$1)/$B$16-1)/($B$17/2))*(I738-($B$17/2)))+1)*P738</f>
        <v>6.1558823592199538E-3</v>
      </c>
      <c r="R738">
        <f t="shared" si="174"/>
        <v>0.80998452094999396</v>
      </c>
      <c r="S738">
        <f t="shared" si="175"/>
        <v>8.9967977842776072E-5</v>
      </c>
      <c r="T738">
        <f>S738*'Exhaust Gas Math'!$C$14</f>
        <v>1.0658663828465904E-4</v>
      </c>
      <c r="U738">
        <f>(T738/'Exhaust Gas Math'!$B$14)+('Exhaust Gas Math'!$D$10)</f>
        <v>4.1198006025175357E-3</v>
      </c>
      <c r="V738">
        <f>('Exhaust Gas Math'!$E$10*(2.53982214E-12*V737^4 - 0.0000000071629564556*V737^3 + 7.56281407226508E-06*V737^2 - 0.00322508455050905*V737 + 1.62997098133725)*$B$24+T738*'Exhaust Gas Math'!$D$14*$B$23)/('Exhaust Gas Math'!$E$10*(2.53982214E-12*V737^4 - 0.0000000071629564556*V737^3 + 7.56281407226508E-06*V737^2 - 0.00322508455050905*V737 + 1.62997098133725)+T738*'Exhaust Gas Math'!$D$14)</f>
        <v>364.20877236266762</v>
      </c>
      <c r="W738">
        <f>(353.3116967483*V738^-1.0020802909)*('Exhaust Gas Math'!$E$10/(T738+'Exhaust Gas Math'!$E$10))+(357.4500179626*V738^-1.0038444015 )*(T738/(T738+'Exhaust Gas Math'!$E$10))</f>
        <v>0.95935385943045903</v>
      </c>
      <c r="X738">
        <f t="shared" si="176"/>
        <v>-323.67812804130705</v>
      </c>
      <c r="Y738">
        <f t="shared" si="177"/>
        <v>57293.439367514264</v>
      </c>
      <c r="Z738">
        <f t="shared" si="178"/>
        <v>56969.761239472959</v>
      </c>
    </row>
    <row r="739" spans="5:26" x14ac:dyDescent="0.2">
      <c r="E739">
        <f t="shared" si="165"/>
        <v>9.1750000000000068E-2</v>
      </c>
      <c r="F739">
        <f t="shared" si="166"/>
        <v>57596.726316006105</v>
      </c>
      <c r="H739">
        <f t="shared" si="179"/>
        <v>9.1750000000000068E-2</v>
      </c>
      <c r="I739">
        <f t="shared" si="167"/>
        <v>84.000000000003638</v>
      </c>
      <c r="J739">
        <f t="shared" si="168"/>
        <v>2.8386447714417343E-2</v>
      </c>
      <c r="K739">
        <f t="shared" si="169"/>
        <v>26.411448257665324</v>
      </c>
      <c r="L739">
        <f t="shared" si="170"/>
        <v>2.4097863799415784E-4</v>
      </c>
      <c r="M739">
        <f>J739/SQRT('Exhaust Gas Math'!$E$14*$B$21*$B$23)</f>
        <v>4.8190491743171411E-4</v>
      </c>
      <c r="N739">
        <f t="shared" si="171"/>
        <v>1.6267973594252683E-2</v>
      </c>
      <c r="O739">
        <f t="shared" si="172"/>
        <v>1.1531095016269629E-4</v>
      </c>
      <c r="P739">
        <f t="shared" si="173"/>
        <v>1</v>
      </c>
      <c r="Q739">
        <f>($B$16/2)*(COS((ACOS((2*'Intake Valve Fxn Scratch'!$B$1)/$B$16-1)/($B$17/2))*(I739-($B$17/2)))+1)*P739</f>
        <v>6.4828804782546485E-3</v>
      </c>
      <c r="R739">
        <f t="shared" si="174"/>
        <v>0.85301058924403272</v>
      </c>
      <c r="S739">
        <f t="shared" si="175"/>
        <v>1.0470628854911404E-4</v>
      </c>
      <c r="T739">
        <f>S739*'Exhaust Gas Math'!$C$14</f>
        <v>1.2404737297993704E-4</v>
      </c>
      <c r="U739">
        <f>(T739/'Exhaust Gas Math'!$B$14)+('Exhaust Gas Math'!$D$10)</f>
        <v>4.7225184035281668E-3</v>
      </c>
      <c r="V739">
        <f>('Exhaust Gas Math'!$E$10*(2.53982214E-12*V738^4 - 0.0000000071629564556*V738^3 + 7.56281407226508E-06*V738^2 - 0.00322508455050905*V738 + 1.62997098133725)*$B$24+T739*'Exhaust Gas Math'!$D$14*$B$23)/('Exhaust Gas Math'!$E$10*(2.53982214E-12*V738^4 - 0.0000000071629564556*V738^3 + 7.56281407226508E-06*V738^2 - 0.00322508455050905*V738 + 1.62997098133725)+T739*'Exhaust Gas Math'!$D$14)</f>
        <v>355.5866456449246</v>
      </c>
      <c r="W739">
        <f>(353.3116967483*V739^-1.0020802909)*('Exhaust Gas Math'!$E$10/(T739+'Exhaust Gas Math'!$E$10))+(357.4500179626*V739^-1.0038444015 )*(T739/(T739+'Exhaust Gas Math'!$E$10))</f>
        <v>0.98271548954046462</v>
      </c>
      <c r="X739">
        <f t="shared" si="176"/>
        <v>-342.75376822927586</v>
      </c>
      <c r="Y739">
        <f t="shared" si="177"/>
        <v>57939.48008423538</v>
      </c>
      <c r="Z739">
        <f t="shared" si="178"/>
        <v>57596.726316006105</v>
      </c>
    </row>
    <row r="740" spans="5:26" x14ac:dyDescent="0.2">
      <c r="E740">
        <f t="shared" si="165"/>
        <v>9.1875000000000068E-2</v>
      </c>
      <c r="F740">
        <f t="shared" si="166"/>
        <v>58461.386390703585</v>
      </c>
      <c r="H740">
        <f t="shared" si="179"/>
        <v>9.1875000000000068E-2</v>
      </c>
      <c r="I740">
        <f t="shared" si="167"/>
        <v>90.000000000003638</v>
      </c>
      <c r="J740">
        <f t="shared" si="168"/>
        <v>3.170000000000199E-2</v>
      </c>
      <c r="K740">
        <f t="shared" si="169"/>
        <v>26.556929898345718</v>
      </c>
      <c r="L740">
        <f t="shared" si="170"/>
        <v>2.6446582035591972E-4</v>
      </c>
      <c r="M740">
        <f>J740/SQRT('Exhaust Gas Math'!$E$14*$B$21*$B$23)</f>
        <v>5.3815771653694777E-4</v>
      </c>
      <c r="N740">
        <f t="shared" si="171"/>
        <v>1.7887450438388686E-2</v>
      </c>
      <c r="O740">
        <f t="shared" si="172"/>
        <v>1.2679015576761452E-4</v>
      </c>
      <c r="P740">
        <f t="shared" si="173"/>
        <v>1</v>
      </c>
      <c r="Q740">
        <f>($B$16/2)*(COS((ACOS((2*'Intake Valve Fxn Scratch'!$B$1)/$B$16-1)/($B$17/2))*(I740-($B$17/2)))+1)*P740</f>
        <v>6.7743375033018811E-3</v>
      </c>
      <c r="R740">
        <f t="shared" si="174"/>
        <v>0.89136019780287912</v>
      </c>
      <c r="S740">
        <f t="shared" si="175"/>
        <v>1.2047089578597451E-4</v>
      </c>
      <c r="T740">
        <f>S740*'Exhaust Gas Math'!$C$14</f>
        <v>1.4272397914075766E-4</v>
      </c>
      <c r="U740">
        <f>(T740/'Exhaust Gas Math'!$B$14)+('Exhaust Gas Math'!$D$10)</f>
        <v>5.3672062240604631E-3</v>
      </c>
      <c r="V740">
        <f>('Exhaust Gas Math'!$E$10*(2.53982214E-12*V739^4 - 0.0000000071629564556*V739^3 + 7.56281407226508E-06*V739^2 - 0.00322508455050905*V739 + 1.62997098133725)*$B$24+T740*'Exhaust Gas Math'!$D$14*$B$23)/('Exhaust Gas Math'!$E$10*(2.53982214E-12*V739^4 - 0.0000000071629564556*V739^3 + 7.56281407226508E-06*V739^2 - 0.00322508455050905*V739 + 1.62997098133725)+T740*'Exhaust Gas Math'!$D$14)</f>
        <v>348.55789439540149</v>
      </c>
      <c r="W740">
        <f>(353.3116967483*V740^-1.0020802909)*('Exhaust Gas Math'!$E$10/(T740+'Exhaust Gas Math'!$E$10))+(357.4500179626*V740^-1.0038444015 )*(T740/(T740+'Exhaust Gas Math'!$E$10))</f>
        <v>1.0026172215476699</v>
      </c>
      <c r="X740">
        <f t="shared" si="176"/>
        <v>-353.55818742112632</v>
      </c>
      <c r="Y740">
        <f t="shared" si="177"/>
        <v>58814.944578124712</v>
      </c>
      <c r="Z740">
        <f t="shared" si="178"/>
        <v>58461.386390703585</v>
      </c>
    </row>
    <row r="741" spans="5:26" x14ac:dyDescent="0.2">
      <c r="E741">
        <f t="shared" si="165"/>
        <v>9.2000000000000068E-2</v>
      </c>
      <c r="F741">
        <f t="shared" si="166"/>
        <v>59565.331148748308</v>
      </c>
      <c r="H741">
        <f t="shared" si="179"/>
        <v>9.2000000000000068E-2</v>
      </c>
      <c r="I741">
        <f t="shared" si="167"/>
        <v>96.000000000003638</v>
      </c>
      <c r="J741">
        <f t="shared" si="168"/>
        <v>3.5013552285586613E-2</v>
      </c>
      <c r="K741">
        <f t="shared" si="169"/>
        <v>26.411448257664976</v>
      </c>
      <c r="L741">
        <f t="shared" si="170"/>
        <v>2.8795300271768141E-4</v>
      </c>
      <c r="M741">
        <f>J741/SQRT('Exhaust Gas Math'!$E$14*$B$21*$B$23)</f>
        <v>5.9441051564218094E-4</v>
      </c>
      <c r="N741">
        <f t="shared" si="171"/>
        <v>1.9552731033998107E-2</v>
      </c>
      <c r="O741">
        <f t="shared" si="172"/>
        <v>1.3859402836764528E-4</v>
      </c>
      <c r="P741">
        <f t="shared" si="173"/>
        <v>1</v>
      </c>
      <c r="Q741">
        <f>($B$16/2)*(COS((ACOS((2*'Intake Valve Fxn Scratch'!$B$1)/$B$16-1)/($B$17/2))*(I741-($B$17/2)))+1)*P741</f>
        <v>7.0263923970905282E-3</v>
      </c>
      <c r="R741">
        <f t="shared" si="174"/>
        <v>0.92452531540664851</v>
      </c>
      <c r="S741">
        <f t="shared" si="175"/>
        <v>1.3728452260658149E-4</v>
      </c>
      <c r="T741">
        <f>S741*'Exhaust Gas Math'!$C$14</f>
        <v>1.6264337716605378E-4</v>
      </c>
      <c r="U741">
        <f>(T741/'Exhaust Gas Math'!$B$14)+('Exhaust Gas Math'!$D$10)</f>
        <v>6.0547933150268468E-3</v>
      </c>
      <c r="V741">
        <f>('Exhaust Gas Math'!$E$10*(2.53982214E-12*V740^4 - 0.0000000071629564556*V740^3 + 7.56281407226508E-06*V740^2 - 0.00322508455050905*V740 + 1.62997098133725)*$B$24+T741*'Exhaust Gas Math'!$D$14*$B$23)/('Exhaust Gas Math'!$E$10*(2.53982214E-12*V740^4 - 0.0000000071629564556*V740^3 + 7.56281407226508E-06*V740^2 - 0.00322508455050905*V740 + 1.62997098133725)+T741*'Exhaust Gas Math'!$D$14)</f>
        <v>342.74190047657709</v>
      </c>
      <c r="W741">
        <f>(353.3116967483*V741^-1.0020802909)*('Exhaust Gas Math'!$E$10/(T741+'Exhaust Gas Math'!$E$10))+(357.4500179626*V741^-1.0038444015 )*(T741/(T741+'Exhaust Gas Math'!$E$10))</f>
        <v>1.0197038056496768</v>
      </c>
      <c r="X741">
        <f t="shared" si="176"/>
        <v>-355.65463817771564</v>
      </c>
      <c r="Y741">
        <f t="shared" si="177"/>
        <v>59920.985786926023</v>
      </c>
      <c r="Z741">
        <f t="shared" si="178"/>
        <v>59565.331148748308</v>
      </c>
    </row>
    <row r="742" spans="5:26" x14ac:dyDescent="0.2">
      <c r="E742">
        <f t="shared" si="165"/>
        <v>9.2125000000000068E-2</v>
      </c>
      <c r="F742">
        <f t="shared" si="166"/>
        <v>60916.085700399373</v>
      </c>
      <c r="H742">
        <f t="shared" si="179"/>
        <v>9.2125000000000068E-2</v>
      </c>
      <c r="I742">
        <f t="shared" si="167"/>
        <v>102.00000000000364</v>
      </c>
      <c r="J742">
        <f t="shared" si="168"/>
        <v>3.8290800598924951E-2</v>
      </c>
      <c r="K742">
        <f t="shared" si="169"/>
        <v>25.976597262922379</v>
      </c>
      <c r="L742">
        <f t="shared" si="170"/>
        <v>3.1118285459447864E-4</v>
      </c>
      <c r="M742">
        <f>J742/SQRT('Exhaust Gas Math'!$E$14*$B$21*$B$23)</f>
        <v>6.5004699730876177E-4</v>
      </c>
      <c r="N742">
        <f t="shared" si="171"/>
        <v>2.127374862632319E-2</v>
      </c>
      <c r="O742">
        <f t="shared" si="172"/>
        <v>1.5079297697473133E-4</v>
      </c>
      <c r="P742">
        <f t="shared" si="173"/>
        <v>1</v>
      </c>
      <c r="Q742">
        <f>($B$16/2)*(COS((ACOS((2*'Intake Valve Fxn Scratch'!$B$1)/$B$16-1)/($B$17/2))*(I742-($B$17/2)))+1)*P742</f>
        <v>7.2357060967205636E-3</v>
      </c>
      <c r="R742">
        <f t="shared" si="174"/>
        <v>0.9520665916737584</v>
      </c>
      <c r="S742">
        <f t="shared" si="175"/>
        <v>1.5517853816191248E-4</v>
      </c>
      <c r="T742">
        <f>S742*'Exhaust Gas Math'!$C$14</f>
        <v>1.8384273063812106E-4</v>
      </c>
      <c r="U742">
        <f>(T742/'Exhaust Gas Math'!$B$14)+('Exhaust Gas Math'!$D$10)</f>
        <v>6.7865625063305152E-3</v>
      </c>
      <c r="V742">
        <f>('Exhaust Gas Math'!$E$10*(2.53982214E-12*V741^4 - 0.0000000071629564556*V741^3 + 7.56281407226508E-06*V741^2 - 0.00322508455050905*V741 + 1.62997098133725)*$B$24+T742*'Exhaust Gas Math'!$D$14*$B$23)/('Exhaust Gas Math'!$E$10*(2.53982214E-12*V741^4 - 0.0000000071629564556*V741^3 + 7.56281407226508E-06*V741^2 - 0.00322508455050905*V741 + 1.62997098133725)+T742*'Exhaust Gas Math'!$D$14)</f>
        <v>337.86639385525177</v>
      </c>
      <c r="W742">
        <f>(353.3116967483*V742^-1.0020802909)*('Exhaust Gas Math'!$E$10/(T742+'Exhaust Gas Math'!$E$10))+(357.4500179626*V742^-1.0038444015 )*(T742/(T742+'Exhaust Gas Math'!$E$10))</f>
        <v>1.0344817825746468</v>
      </c>
      <c r="X742">
        <f t="shared" si="176"/>
        <v>-349.02567346251425</v>
      </c>
      <c r="Y742">
        <f t="shared" si="177"/>
        <v>61265.111373861888</v>
      </c>
      <c r="Z742">
        <f t="shared" si="178"/>
        <v>60916.085700399373</v>
      </c>
    </row>
    <row r="743" spans="5:26" x14ac:dyDescent="0.2">
      <c r="E743">
        <f t="shared" si="165"/>
        <v>9.2250000000000068E-2</v>
      </c>
      <c r="F743">
        <f t="shared" si="166"/>
        <v>62523.552926739081</v>
      </c>
      <c r="H743">
        <f t="shared" si="179"/>
        <v>9.2250000000000068E-2</v>
      </c>
      <c r="I743">
        <f t="shared" si="167"/>
        <v>108.00000000000364</v>
      </c>
      <c r="J743">
        <f t="shared" si="168"/>
        <v>4.1495838721687772E-2</v>
      </c>
      <c r="K743">
        <f t="shared" si="169"/>
        <v>25.257141232614757</v>
      </c>
      <c r="L743">
        <f t="shared" si="170"/>
        <v>3.3390086486799009E-4</v>
      </c>
      <c r="M743">
        <f>J743/SQRT('Exhaust Gas Math'!$E$14*$B$21*$B$23)</f>
        <v>7.0445759660086899E-4</v>
      </c>
      <c r="N743">
        <f t="shared" si="171"/>
        <v>2.3061282130946673E-2</v>
      </c>
      <c r="O743">
        <f t="shared" si="172"/>
        <v>1.6346340489690409E-4</v>
      </c>
      <c r="P743">
        <f t="shared" si="173"/>
        <v>1</v>
      </c>
      <c r="Q743">
        <f>($B$16/2)*(COS((ACOS((2*'Intake Valve Fxn Scratch'!$B$1)/$B$16-1)/($B$17/2))*(I743-($B$17/2)))+1)*P743</f>
        <v>7.3995057474443727E-3</v>
      </c>
      <c r="R743">
        <f t="shared" si="174"/>
        <v>0.97361917729531222</v>
      </c>
      <c r="S743">
        <f t="shared" si="175"/>
        <v>1.741848777787349E-4</v>
      </c>
      <c r="T743">
        <f>S743*'Exhaust Gas Math'!$C$14</f>
        <v>2.0635987389762466E-4</v>
      </c>
      <c r="U743">
        <f>(T743/'Exhaust Gas Math'!$B$14)+('Exhaust Gas Math'!$D$10)</f>
        <v>7.5638197814255652E-3</v>
      </c>
      <c r="V743">
        <f>('Exhaust Gas Math'!$E$10*(2.53982214E-12*V742^4 - 0.0000000071629564556*V742^3 + 7.56281407226508E-06*V742^2 - 0.00322508455050905*V742 + 1.62997098133725)*$B$24+T743*'Exhaust Gas Math'!$D$14*$B$23)/('Exhaust Gas Math'!$E$10*(2.53982214E-12*V742^4 - 0.0000000071629564556*V742^3 + 7.56281407226508E-06*V742^2 - 0.00322508455050905*V742 + 1.62997098133725)+T743*'Exhaust Gas Math'!$D$14)</f>
        <v>333.73383668604419</v>
      </c>
      <c r="W743">
        <f>(353.3116967483*V743^-1.0020802909)*('Exhaust Gas Math'!$E$10/(T743+'Exhaust Gas Math'!$E$10))+(357.4500179626*V743^-1.0038444015 )*(T743/(T743+'Exhaust Gas Math'!$E$10))</f>
        <v>1.0473467888840591</v>
      </c>
      <c r="X743">
        <f t="shared" si="176"/>
        <v>-334.06339876278042</v>
      </c>
      <c r="Y743">
        <f t="shared" si="177"/>
        <v>62857.616325501862</v>
      </c>
      <c r="Z743">
        <f t="shared" si="178"/>
        <v>62523.552926739081</v>
      </c>
    </row>
    <row r="744" spans="5:26" x14ac:dyDescent="0.2">
      <c r="E744">
        <f t="shared" si="165"/>
        <v>9.2375000000000068E-2</v>
      </c>
      <c r="F744">
        <f t="shared" si="166"/>
        <v>64397.461679201871</v>
      </c>
      <c r="H744">
        <f t="shared" si="179"/>
        <v>9.2375000000000068E-2</v>
      </c>
      <c r="I744">
        <f t="shared" si="167"/>
        <v>114.00000000000364</v>
      </c>
      <c r="J744">
        <f t="shared" si="168"/>
        <v>4.4593551585504751E-2</v>
      </c>
      <c r="K744">
        <f t="shared" si="169"/>
        <v>24.260962677566006</v>
      </c>
      <c r="L744">
        <f t="shared" si="170"/>
        <v>3.5585813026360992E-4</v>
      </c>
      <c r="M744">
        <f>J744/SQRT('Exhaust Gas Math'!$E$14*$B$21*$B$23)</f>
        <v>7.5704617960650842E-4</v>
      </c>
      <c r="N744">
        <f t="shared" si="171"/>
        <v>2.4926279523176793E-2</v>
      </c>
      <c r="O744">
        <f t="shared" si="172"/>
        <v>1.7668291377445614E-4</v>
      </c>
      <c r="P744">
        <f t="shared" si="173"/>
        <v>1</v>
      </c>
      <c r="Q744">
        <f>($B$16/2)*(COS((ACOS((2*'Intake Valve Fxn Scratch'!$B$1)/$B$16-1)/($B$17/2))*(I744-($B$17/2)))+1)*P744</f>
        <v>7.5156214356826229E-3</v>
      </c>
      <c r="R744">
        <f t="shared" si="174"/>
        <v>0.98889755732666096</v>
      </c>
      <c r="S744">
        <f t="shared" si="175"/>
        <v>1.9432604837442597E-4</v>
      </c>
      <c r="T744">
        <f>S744*'Exhaust Gas Math'!$C$14</f>
        <v>2.3022147128357625E-4</v>
      </c>
      <c r="U744">
        <f>(T744/'Exhaust Gas Math'!$B$14)+('Exhaust Gas Math'!$D$10)</f>
        <v>8.3874855524283809E-3</v>
      </c>
      <c r="V744">
        <f>('Exhaust Gas Math'!$E$10*(2.53982214E-12*V743^4 - 0.0000000071629564556*V743^3 + 7.56281407226508E-06*V743^2 - 0.00322508455050905*V743 + 1.62997098133725)*$B$24+T744*'Exhaust Gas Math'!$D$14*$B$23)/('Exhaust Gas Math'!$E$10*(2.53982214E-12*V743^4 - 0.0000000071629564556*V743^3 + 7.56281407226508E-06*V743^2 - 0.00322508455050905*V743 + 1.62997098133725)+T744*'Exhaust Gas Math'!$D$14)</f>
        <v>330.19903763216462</v>
      </c>
      <c r="W744">
        <f>(353.3116967483*V744^-1.0020802909)*('Exhaust Gas Math'!$E$10/(T744+'Exhaust Gas Math'!$E$10))+(357.4500179626*V744^-1.0038444015 )*(T744/(T744+'Exhaust Gas Math'!$E$10))</f>
        <v>1.0586070874359679</v>
      </c>
      <c r="X744">
        <f t="shared" si="176"/>
        <v>-311.54505411760505</v>
      </c>
      <c r="Y744">
        <f t="shared" si="177"/>
        <v>64709.006733319475</v>
      </c>
      <c r="Z744">
        <f t="shared" si="178"/>
        <v>64397.461679201871</v>
      </c>
    </row>
    <row r="745" spans="5:26" x14ac:dyDescent="0.2">
      <c r="E745">
        <f t="shared" si="165"/>
        <v>9.2500000000000068E-2</v>
      </c>
      <c r="F745">
        <f t="shared" si="166"/>
        <v>66545.46446116989</v>
      </c>
      <c r="H745">
        <f t="shared" si="179"/>
        <v>9.2500000000000068E-2</v>
      </c>
      <c r="I745">
        <f t="shared" si="167"/>
        <v>120.00000000000364</v>
      </c>
      <c r="J745">
        <f t="shared" si="168"/>
        <v>4.7550000000001799E-2</v>
      </c>
      <c r="K745">
        <f t="shared" si="169"/>
        <v>22.998975938489011</v>
      </c>
      <c r="L745">
        <f t="shared" si="170"/>
        <v>3.7681408238681064E-4</v>
      </c>
      <c r="M745">
        <f>J745/SQRT('Exhaust Gas Math'!$E$14*$B$21*$B$23)</f>
        <v>8.0723657480540154E-4</v>
      </c>
      <c r="N745">
        <f t="shared" si="171"/>
        <v>2.68791347056817E-2</v>
      </c>
      <c r="O745">
        <f t="shared" si="172"/>
        <v>1.9052517785978404E-4</v>
      </c>
      <c r="P745">
        <f t="shared" si="173"/>
        <v>1</v>
      </c>
      <c r="Q745">
        <f>($B$16/2)*(COS((ACOS((2*'Intake Valve Fxn Scratch'!$B$1)/$B$16-1)/($B$17/2))*(I745-($B$17/2)))+1)*P745</f>
        <v>7.5825149346590787E-3</v>
      </c>
      <c r="R745">
        <f t="shared" si="174"/>
        <v>0.99769933350777351</v>
      </c>
      <c r="S745">
        <f t="shared" si="175"/>
        <v>2.156037588712366E-4</v>
      </c>
      <c r="T745">
        <f>S745*'Exhaust Gas Math'!$C$14</f>
        <v>2.5542954738608199E-4</v>
      </c>
      <c r="U745">
        <f>(T745/'Exhaust Gas Math'!$B$14)+('Exhaust Gas Math'!$D$10)</f>
        <v>9.2576297050865012E-3</v>
      </c>
      <c r="V745">
        <f>('Exhaust Gas Math'!$E$10*(2.53982214E-12*V744^4 - 0.0000000071629564556*V744^3 + 7.56281407226508E-06*V744^2 - 0.00322508455050905*V744 + 1.62997098133725)*$B$24+T745*'Exhaust Gas Math'!$D$14*$B$23)/('Exhaust Gas Math'!$E$10*(2.53982214E-12*V744^4 - 0.0000000071629564556*V744^3 + 7.56281407226508E-06*V744^2 - 0.00322508455050905*V744 + 1.62997098133725)+T745*'Exhaust Gas Math'!$D$14)</f>
        <v>327.15391727288772</v>
      </c>
      <c r="W745">
        <f>(353.3116967483*V745^-1.0020802909)*('Exhaust Gas Math'!$E$10/(T745+'Exhaust Gas Math'!$E$10))+(357.4500179626*V745^-1.0038444015 )*(T745/(T745+'Exhaust Gas Math'!$E$10))</f>
        <v>1.0685030772757329</v>
      </c>
      <c r="X745">
        <f t="shared" si="176"/>
        <v>-282.59389760355833</v>
      </c>
      <c r="Y745">
        <f t="shared" si="177"/>
        <v>66828.058358773444</v>
      </c>
      <c r="Z745">
        <f t="shared" si="178"/>
        <v>66545.46446116989</v>
      </c>
    </row>
    <row r="746" spans="5:26" x14ac:dyDescent="0.2">
      <c r="E746">
        <f t="shared" si="165"/>
        <v>9.2625000000000068E-2</v>
      </c>
      <c r="F746">
        <f t="shared" si="166"/>
        <v>68971.672635472161</v>
      </c>
      <c r="H746">
        <f t="shared" si="179"/>
        <v>9.2625000000000068E-2</v>
      </c>
      <c r="I746">
        <f t="shared" si="167"/>
        <v>126.00000000000364</v>
      </c>
      <c r="J746">
        <f t="shared" si="168"/>
        <v>5.0332792497673098E-2</v>
      </c>
      <c r="K746">
        <f t="shared" si="169"/>
        <v>21.485007606184798</v>
      </c>
      <c r="L746">
        <f t="shared" si="170"/>
        <v>3.9653912344081541E-4</v>
      </c>
      <c r="M746">
        <f>J746/SQRT('Exhaust Gas Math'!$E$14*$B$21*$B$23)</f>
        <v>8.5447888572473399E-4</v>
      </c>
      <c r="N746">
        <f t="shared" si="171"/>
        <v>2.892890302183174E-2</v>
      </c>
      <c r="O746">
        <f t="shared" si="172"/>
        <v>2.0505438340460711E-4</v>
      </c>
      <c r="P746">
        <f t="shared" si="173"/>
        <v>1</v>
      </c>
      <c r="Q746">
        <f>($B$16/2)*(COS((ACOS((2*'Intake Valve Fxn Scratch'!$B$1)/$B$16-1)/($B$17/2))*(I746-($B$17/2)))+1)*P746</f>
        <v>7.5993000818504568E-3</v>
      </c>
      <c r="R746">
        <f t="shared" si="174"/>
        <v>0.99990790550663911</v>
      </c>
      <c r="S746">
        <f t="shared" si="175"/>
        <v>2.3798684432653207E-4</v>
      </c>
      <c r="T746">
        <f>S746*'Exhaust Gas Math'!$C$14</f>
        <v>2.8194718055204462E-4</v>
      </c>
      <c r="U746">
        <f>(T746/'Exhaust Gas Math'!$B$14)+('Exhaust Gas Math'!$D$10)</f>
        <v>1.0172977760521871E-2</v>
      </c>
      <c r="V746">
        <f>('Exhaust Gas Math'!$E$10*(2.53982214E-12*V745^4 - 0.0000000071629564556*V745^3 + 7.56281407226508E-06*V745^2 - 0.00322508455050905*V745 + 1.62997098133725)*$B$24+T746*'Exhaust Gas Math'!$D$14*$B$23)/('Exhaust Gas Math'!$E$10*(2.53982214E-12*V745^4 - 0.0000000071629564556*V745^3 + 7.56281407226508E-06*V745^2 - 0.00322508455050905*V745 + 1.62997098133725)+T746*'Exhaust Gas Math'!$D$14)</f>
        <v>324.51694467130551</v>
      </c>
      <c r="W746">
        <f>(353.3116967483*V746^-1.0020802909)*('Exhaust Gas Math'!$E$10/(T746+'Exhaust Gas Math'!$E$10))+(357.4500179626*V746^-1.0038444015 )*(T746/(T746+'Exhaust Gas Math'!$E$10))</f>
        <v>1.0772230975916004</v>
      </c>
      <c r="X746">
        <f t="shared" si="176"/>
        <v>-248.62608120810751</v>
      </c>
      <c r="Y746">
        <f t="shared" si="177"/>
        <v>69220.298716680263</v>
      </c>
      <c r="Z746">
        <f t="shared" si="178"/>
        <v>68971.672635472161</v>
      </c>
    </row>
    <row r="747" spans="5:26" x14ac:dyDescent="0.2">
      <c r="E747">
        <f t="shared" si="165"/>
        <v>9.2750000000000069E-2</v>
      </c>
      <c r="F747">
        <f t="shared" si="166"/>
        <v>71675.513123817887</v>
      </c>
      <c r="H747">
        <f t="shared" si="179"/>
        <v>9.2750000000000069E-2</v>
      </c>
      <c r="I747">
        <f t="shared" si="167"/>
        <v>132.00000000000364</v>
      </c>
      <c r="J747">
        <f t="shared" si="168"/>
        <v>5.2911440221577379E-2</v>
      </c>
      <c r="K747">
        <f t="shared" si="169"/>
        <v>19.735645034520335</v>
      </c>
      <c r="L747">
        <f t="shared" si="170"/>
        <v>4.1481714174810636E-4</v>
      </c>
      <c r="M747">
        <f>J747/SQRT('Exhaust Gas Math'!$E$14*$B$21*$B$23)</f>
        <v>8.9825551571998444E-4</v>
      </c>
      <c r="N747">
        <f t="shared" si="171"/>
        <v>3.1082443968385578E-2</v>
      </c>
      <c r="O747">
        <f t="shared" si="172"/>
        <v>2.2031915202023401E-4</v>
      </c>
      <c r="P747">
        <f t="shared" si="173"/>
        <v>1</v>
      </c>
      <c r="Q747">
        <f>($B$16/2)*(COS((ACOS((2*'Intake Valve Fxn Scratch'!$B$1)/$B$16-1)/($B$17/2))*(I747-($B$17/2)))+1)*P747</f>
        <v>7.5657545183038504E-3</v>
      </c>
      <c r="R747">
        <f t="shared" si="174"/>
        <v>0.99549401556629613</v>
      </c>
      <c r="S747">
        <f t="shared" si="175"/>
        <v>2.613992996797515E-4</v>
      </c>
      <c r="T747">
        <f>S747*'Exhaust Gas Math'!$C$14</f>
        <v>3.0968432625571121E-4</v>
      </c>
      <c r="U747">
        <f>(T747/'Exhaust Gas Math'!$B$14)+('Exhaust Gas Math'!$D$10)</f>
        <v>1.1130421519709534E-2</v>
      </c>
      <c r="V747">
        <f>('Exhaust Gas Math'!$E$10*(2.53982214E-12*V746^4 - 0.0000000071629564556*V746^3 + 7.56281407226508E-06*V746^2 - 0.00322508455050905*V746 + 1.62997098133725)*$B$24+T747*'Exhaust Gas Math'!$D$14*$B$23)/('Exhaust Gas Math'!$E$10*(2.53982214E-12*V746^4 - 0.0000000071629564556*V746^3 + 7.56281407226508E-06*V746^2 - 0.00322508455050905*V746 + 1.62997098133725)+T747*'Exhaust Gas Math'!$D$14)</f>
        <v>322.22570732627389</v>
      </c>
      <c r="W747">
        <f>(353.3116967483*V747^-1.0020802909)*('Exhaust Gas Math'!$E$10/(T747+'Exhaust Gas Math'!$E$10))+(357.4500179626*V747^-1.0038444015 )*(T747/(T747+'Exhaust Gas Math'!$E$10))</f>
        <v>1.0849159994158715</v>
      </c>
      <c r="X747">
        <f t="shared" si="176"/>
        <v>-211.28505014123374</v>
      </c>
      <c r="Y747">
        <f t="shared" si="177"/>
        <v>71886.79817395912</v>
      </c>
      <c r="Z747">
        <f t="shared" si="178"/>
        <v>71675.513123817887</v>
      </c>
    </row>
    <row r="748" spans="5:26" x14ac:dyDescent="0.2">
      <c r="E748">
        <f t="shared" si="165"/>
        <v>9.2875000000000069E-2</v>
      </c>
      <c r="F748">
        <f t="shared" si="166"/>
        <v>74650.859585360493</v>
      </c>
      <c r="H748">
        <f t="shared" si="179"/>
        <v>9.2875000000000069E-2</v>
      </c>
      <c r="I748">
        <f t="shared" si="167"/>
        <v>138.00000000000364</v>
      </c>
      <c r="J748">
        <f t="shared" si="168"/>
        <v>5.5257690967634825E-2</v>
      </c>
      <c r="K748">
        <f t="shared" si="169"/>
        <v>17.770054605908427</v>
      </c>
      <c r="L748">
        <f t="shared" si="170"/>
        <v>4.3144787951518763E-4</v>
      </c>
      <c r="M748">
        <f>J748/SQRT('Exhaust Gas Math'!$E$14*$B$21*$B$23)</f>
        <v>9.3808683887207616E-4</v>
      </c>
      <c r="N748">
        <f t="shared" si="171"/>
        <v>3.3343486332453258E-2</v>
      </c>
      <c r="O748">
        <f t="shared" si="172"/>
        <v>2.3634591416415979E-4</v>
      </c>
      <c r="P748">
        <f t="shared" si="173"/>
        <v>1</v>
      </c>
      <c r="Q748">
        <f>($B$16/2)*(COS((ACOS((2*'Intake Valve Fxn Scratch'!$B$1)/$B$16-1)/($B$17/2))*(I748-($B$17/2)))+1)*P748</f>
        <v>7.4823226343066892E-3</v>
      </c>
      <c r="R748">
        <f t="shared" si="174"/>
        <v>0.98451613609298538</v>
      </c>
      <c r="S748">
        <f t="shared" si="175"/>
        <v>2.8570939787451717E-4</v>
      </c>
      <c r="T748">
        <f>S748*'Exhaust Gas Math'!$C$14</f>
        <v>3.3848492514744325E-4</v>
      </c>
      <c r="U748">
        <f>(T748/'Exhaust Gas Math'!$B$14)+('Exhaust Gas Math'!$D$10)</f>
        <v>1.2124574053079642E-2</v>
      </c>
      <c r="V748">
        <f>('Exhaust Gas Math'!$E$10*(2.53982214E-12*V747^4 - 0.0000000071629564556*V747^3 + 7.56281407226508E-06*V747^2 - 0.00322508455050905*V747 + 1.62997098133725)*$B$24+T748*'Exhaust Gas Math'!$D$14*$B$23)/('Exhaust Gas Math'!$E$10*(2.53982214E-12*V747^4 - 0.0000000071629564556*V747^3 + 7.56281407226508E-06*V747^2 - 0.00322508455050905*V747 + 1.62997098133725)+T748*'Exhaust Gas Math'!$D$14)</f>
        <v>320.23163753901088</v>
      </c>
      <c r="W748">
        <f>(353.3116967483*V748^-1.0020802909)*('Exhaust Gas Math'!$E$10/(T748+'Exhaust Gas Math'!$E$10))+(357.4500179626*V748^-1.0038444015 )*(T748/(T748+'Exhaust Gas Math'!$E$10))</f>
        <v>1.0917009680645615</v>
      </c>
      <c r="X748">
        <f t="shared" si="176"/>
        <v>-172.36584963965595</v>
      </c>
      <c r="Y748">
        <f t="shared" si="177"/>
        <v>74823.225435000146</v>
      </c>
      <c r="Z748">
        <f t="shared" si="178"/>
        <v>74650.859585360493</v>
      </c>
    </row>
    <row r="749" spans="5:26" x14ac:dyDescent="0.2">
      <c r="E749">
        <f t="shared" si="165"/>
        <v>9.3000000000000069E-2</v>
      </c>
      <c r="F749">
        <f t="shared" si="166"/>
        <v>77885.444631780352</v>
      </c>
      <c r="H749">
        <f t="shared" si="179"/>
        <v>9.3000000000000069E-2</v>
      </c>
      <c r="I749">
        <f t="shared" si="167"/>
        <v>144.00000000000364</v>
      </c>
      <c r="J749">
        <f t="shared" si="168"/>
        <v>5.7345838721687095E-2</v>
      </c>
      <c r="K749">
        <f t="shared" si="169"/>
        <v>15.609771740411199</v>
      </c>
      <c r="L749">
        <f t="shared" si="170"/>
        <v>4.4624912689887749E-4</v>
      </c>
      <c r="M749">
        <f>J749/SQRT('Exhaust Gas Math'!$E$14*$B$21*$B$23)</f>
        <v>9.7353645486931441E-4</v>
      </c>
      <c r="N749">
        <f t="shared" si="171"/>
        <v>3.5711621293391664E-2</v>
      </c>
      <c r="O749">
        <f t="shared" si="172"/>
        <v>2.5313177202636956E-4</v>
      </c>
      <c r="P749">
        <f t="shared" si="173"/>
        <v>1</v>
      </c>
      <c r="Q749">
        <f>($B$16/2)*(COS((ACOS((2*'Intake Valve Fxn Scratch'!$B$1)/$B$16-1)/($B$17/2))*(I749-($B$17/2)))+1)*P749</f>
        <v>7.3501096823868914E-3</v>
      </c>
      <c r="R749">
        <f t="shared" si="174"/>
        <v>0.96711969505090678</v>
      </c>
      <c r="S749">
        <f t="shared" si="175"/>
        <v>3.1072101960655127E-4</v>
      </c>
      <c r="T749">
        <f>S749*'Exhaust Gas Math'!$C$14</f>
        <v>3.6811663125429665E-4</v>
      </c>
      <c r="U749">
        <f>(T749/'Exhaust Gas Math'!$B$14)+('Exhaust Gas Math'!$D$10)</f>
        <v>1.3147415133744239E-2</v>
      </c>
      <c r="V749">
        <f>('Exhaust Gas Math'!$E$10*(2.53982214E-12*V748^4 - 0.0000000071629564556*V748^3 + 7.56281407226508E-06*V748^2 - 0.00322508455050905*V748 + 1.62997098133725)*$B$24+T749*'Exhaust Gas Math'!$D$14*$B$23)/('Exhaust Gas Math'!$E$10*(2.53982214E-12*V748^4 - 0.0000000071629564556*V748^3 + 7.56281407226508E-06*V748^2 - 0.00322508455050905*V748 + 1.62997098133725)+T749*'Exhaust Gas Math'!$D$14)</f>
        <v>318.4962555144952</v>
      </c>
      <c r="W749">
        <f>(353.3116967483*V749^-1.0020802909)*('Exhaust Gas Math'!$E$10/(T749+'Exhaust Gas Math'!$E$10))+(357.4500179626*V749^-1.0038444015 )*(T749/(T749+'Exhaust Gas Math'!$E$10))</f>
        <v>1.0976750460609062</v>
      </c>
      <c r="X749">
        <f t="shared" si="176"/>
        <v>-133.73248066294354</v>
      </c>
      <c r="Y749">
        <f t="shared" si="177"/>
        <v>78019.1771124433</v>
      </c>
      <c r="Z749">
        <f t="shared" si="178"/>
        <v>77885.444631780352</v>
      </c>
    </row>
    <row r="750" spans="5:26" x14ac:dyDescent="0.2">
      <c r="E750">
        <f t="shared" si="165"/>
        <v>9.3125000000000069E-2</v>
      </c>
      <c r="F750">
        <f t="shared" si="166"/>
        <v>81360.603047186174</v>
      </c>
      <c r="H750">
        <f t="shared" si="179"/>
        <v>9.3125000000000069E-2</v>
      </c>
      <c r="I750">
        <f t="shared" si="167"/>
        <v>150.00000000000364</v>
      </c>
      <c r="J750">
        <f t="shared" si="168"/>
        <v>5.9153005299967788E-2</v>
      </c>
      <c r="K750">
        <f t="shared" si="169"/>
        <v>13.278464949171282</v>
      </c>
      <c r="L750">
        <f t="shared" si="170"/>
        <v>4.5905871833548E-4</v>
      </c>
      <c r="M750">
        <f>J750/SQRT('Exhaust Gas Math'!$E$14*$B$21*$B$23)</f>
        <v>1.0042159703005247E-3</v>
      </c>
      <c r="N750">
        <f t="shared" si="171"/>
        <v>3.8181243154760409E-2</v>
      </c>
      <c r="O750">
        <f t="shared" si="172"/>
        <v>2.7063699120607147E-4</v>
      </c>
      <c r="P750">
        <f t="shared" si="173"/>
        <v>1</v>
      </c>
      <c r="Q750">
        <f>($B$16/2)*(COS((ACOS((2*'Intake Valve Fxn Scratch'!$B$1)/$B$16-1)/($B$17/2))*(I750-($B$17/2)))+1)*P750</f>
        <v>7.1708671356304297E-3</v>
      </c>
      <c r="R750">
        <f t="shared" si="174"/>
        <v>0.94353514942505656</v>
      </c>
      <c r="S750">
        <f t="shared" si="175"/>
        <v>3.3616843735875574E-4</v>
      </c>
      <c r="T750">
        <f>S750*'Exhaust Gas Math'!$C$14</f>
        <v>3.982646325350725E-4</v>
      </c>
      <c r="U750">
        <f>(T750/'Exhaust Gas Math'!$B$14)+('Exhaust Gas Math'!$D$10)</f>
        <v>1.4188077932528355E-2</v>
      </c>
      <c r="V750">
        <f>('Exhaust Gas Math'!$E$10*(2.53982214E-12*V749^4 - 0.0000000071629564556*V749^3 + 7.56281407226508E-06*V749^2 - 0.00322508455050905*V749 + 1.62997098133725)*$B$24+T750*'Exhaust Gas Math'!$D$14*$B$23)/('Exhaust Gas Math'!$E$10*(2.53982214E-12*V749^4 - 0.0000000071629564556*V749^3 + 7.56281407226508E-06*V749^2 - 0.00322508455050905*V749 + 1.62997098133725)+T750*'Exhaust Gas Math'!$D$14)</f>
        <v>316.98849515175681</v>
      </c>
      <c r="W750">
        <f>(353.3116967483*V750^-1.0020802909)*('Exhaust Gas Math'!$E$10/(T750+'Exhaust Gas Math'!$E$10))+(357.4500179626*V750^-1.0038444015 )*(T750/(T750+'Exhaust Gas Math'!$E$10))</f>
        <v>1.1029187687733444</v>
      </c>
      <c r="X750">
        <f t="shared" si="176"/>
        <v>-97.232012471873134</v>
      </c>
      <c r="Y750">
        <f t="shared" si="177"/>
        <v>81457.835059658042</v>
      </c>
      <c r="Z750">
        <f t="shared" si="178"/>
        <v>81360.603047186174</v>
      </c>
    </row>
    <row r="751" spans="5:26" x14ac:dyDescent="0.2">
      <c r="E751">
        <f t="shared" si="165"/>
        <v>9.3250000000000069E-2</v>
      </c>
      <c r="F751">
        <f t="shared" si="166"/>
        <v>85051.43059296452</v>
      </c>
      <c r="H751">
        <f t="shared" si="179"/>
        <v>9.3250000000000069E-2</v>
      </c>
      <c r="I751">
        <f t="shared" si="167"/>
        <v>156.00000000000364</v>
      </c>
      <c r="J751">
        <f t="shared" si="168"/>
        <v>6.0659391007271156E-2</v>
      </c>
      <c r="K751">
        <f t="shared" si="169"/>
        <v>10.801676517251154</v>
      </c>
      <c r="L751">
        <f t="shared" si="170"/>
        <v>4.6973630926063522E-4</v>
      </c>
      <c r="M751">
        <f>J751/SQRT('Exhaust Gas Math'!$E$14*$B$21*$B$23)</f>
        <v>1.0297892539745382E-3</v>
      </c>
      <c r="N751">
        <f t="shared" si="171"/>
        <v>4.0740475102978402E-2</v>
      </c>
      <c r="O751">
        <f t="shared" si="172"/>
        <v>2.8877738625441381E-4</v>
      </c>
      <c r="P751">
        <f t="shared" si="173"/>
        <v>1</v>
      </c>
      <c r="Q751">
        <f>($B$16/2)*(COS((ACOS((2*'Intake Valve Fxn Scratch'!$B$1)/$B$16-1)/($B$17/2))*(I751-($B$17/2)))+1)*P751</f>
        <v>6.9469694852800027E-3</v>
      </c>
      <c r="R751">
        <f t="shared" si="174"/>
        <v>0.91407493227368453</v>
      </c>
      <c r="S751">
        <f t="shared" si="175"/>
        <v>3.6171583233702247E-4</v>
      </c>
      <c r="T751">
        <f>S751*'Exhaust Gas Math'!$C$14</f>
        <v>4.2853107858571558E-4</v>
      </c>
      <c r="U751">
        <f>(T751/'Exhaust Gas Math'!$B$14)+('Exhaust Gas Math'!$D$10)</f>
        <v>1.5232829263237472E-2</v>
      </c>
      <c r="V751">
        <f>('Exhaust Gas Math'!$E$10*(2.53982214E-12*V750^4 - 0.0000000071629564556*V750^3 + 7.56281407226508E-06*V750^2 - 0.00322508455050905*V750 + 1.62997098133725)*$B$24+T751*'Exhaust Gas Math'!$D$14*$B$23)/('Exhaust Gas Math'!$E$10*(2.53982214E-12*V750^4 - 0.0000000071629564556*V750^3 + 7.56281407226508E-06*V750^2 - 0.00322508455050905*V750 + 1.62997098133725)+T751*'Exhaust Gas Math'!$D$14)</f>
        <v>315.68280679235465</v>
      </c>
      <c r="W751">
        <f>(353.3116967483*V751^-1.0020802909)*('Exhaust Gas Math'!$E$10/(T751+'Exhaust Gas Math'!$E$10))+(357.4500179626*V751^-1.0038444015 )*(T751/(T751+'Exhaust Gas Math'!$E$10))</f>
        <v>1.1075002909073868</v>
      </c>
      <c r="X751">
        <f t="shared" si="176"/>
        <v>-64.609471350258261</v>
      </c>
      <c r="Y751">
        <f t="shared" si="177"/>
        <v>85116.040064314773</v>
      </c>
      <c r="Z751">
        <f t="shared" si="178"/>
        <v>85051.43059296452</v>
      </c>
    </row>
    <row r="752" spans="5:26" x14ac:dyDescent="0.2">
      <c r="E752">
        <f t="shared" si="165"/>
        <v>9.3375000000000069E-2</v>
      </c>
      <c r="F752">
        <f t="shared" si="166"/>
        <v>88927.467506005021</v>
      </c>
      <c r="H752">
        <f t="shared" si="179"/>
        <v>9.3375000000000069E-2</v>
      </c>
      <c r="I752">
        <f t="shared" si="167"/>
        <v>162.00000000000364</v>
      </c>
      <c r="J752">
        <f t="shared" si="168"/>
        <v>6.1848491566556911E-2</v>
      </c>
      <c r="K752">
        <f t="shared" si="169"/>
        <v>8.2065426570115676</v>
      </c>
      <c r="L752">
        <f t="shared" si="170"/>
        <v>4.7816491375374031E-4</v>
      </c>
      <c r="M752">
        <f>J752/SQRT('Exhaust Gas Math'!$E$14*$B$21*$B$23)</f>
        <v>1.0499761196438753E-3</v>
      </c>
      <c r="N752">
        <f t="shared" si="171"/>
        <v>4.3370137971738304E-2</v>
      </c>
      <c r="O752">
        <f t="shared" si="172"/>
        <v>3.0741701105140723E-4</v>
      </c>
      <c r="P752">
        <f t="shared" si="173"/>
        <v>1</v>
      </c>
      <c r="Q752">
        <f>($B$16/2)*(COS((ACOS((2*'Intake Valve Fxn Scratch'!$B$1)/$B$16-1)/($B$17/2))*(I752-($B$17/2)))+1)*P752</f>
        <v>6.6813827849854729E-3</v>
      </c>
      <c r="R752">
        <f t="shared" si="174"/>
        <v>0.87912931381387804</v>
      </c>
      <c r="S752">
        <f t="shared" si="175"/>
        <v>3.8696272946787101E-4</v>
      </c>
      <c r="T752">
        <f>S752*'Exhaust Gas Math'!$C$14</f>
        <v>4.5844151957615757E-4</v>
      </c>
      <c r="U752">
        <f>(T752/'Exhaust Gas Math'!$B$14)+('Exhaust Gas Math'!$D$10)</f>
        <v>1.6265291844888903E-2</v>
      </c>
      <c r="V752">
        <f>('Exhaust Gas Math'!$E$10*(2.53982214E-12*V751^4 - 0.0000000071629564556*V751^3 + 7.56281407226508E-06*V751^2 - 0.00322508455050905*V751 + 1.62997098133725)*$B$24+T752*'Exhaust Gas Math'!$D$14*$B$23)/('Exhaust Gas Math'!$E$10*(2.53982214E-12*V751^4 - 0.0000000071629564556*V751^3 + 7.56281407226508E-06*V751^2 - 0.00322508455050905*V751 + 1.62997098133725)+T752*'Exhaust Gas Math'!$D$14)</f>
        <v>314.55781438514521</v>
      </c>
      <c r="W752">
        <f>(353.3116967483*V752^-1.0020802909)*('Exhaust Gas Math'!$E$10/(T752+'Exhaust Gas Math'!$E$10))+(357.4500179626*V752^-1.0038444015 )*(T752/(T752+'Exhaust Gas Math'!$E$10))</f>
        <v>1.1114783485043254</v>
      </c>
      <c r="X752">
        <f t="shared" si="176"/>
        <v>-37.427556443089401</v>
      </c>
      <c r="Y752">
        <f t="shared" si="177"/>
        <v>88964.895062448108</v>
      </c>
      <c r="Z752">
        <f t="shared" si="178"/>
        <v>88927.467506005021</v>
      </c>
    </row>
    <row r="753" spans="5:26" x14ac:dyDescent="0.2">
      <c r="E753">
        <f t="shared" si="165"/>
        <v>9.3500000000000069E-2</v>
      </c>
      <c r="F753">
        <f t="shared" si="166"/>
        <v>92954.027229126441</v>
      </c>
      <c r="H753">
        <f t="shared" si="179"/>
        <v>9.3500000000000069E-2</v>
      </c>
      <c r="I753">
        <f t="shared" si="167"/>
        <v>168.00000000000364</v>
      </c>
      <c r="J753">
        <f t="shared" si="168"/>
        <v>6.2707278943262001E-2</v>
      </c>
      <c r="K753">
        <f t="shared" si="169"/>
        <v>5.5214961980923052</v>
      </c>
      <c r="L753">
        <f t="shared" si="170"/>
        <v>4.8425218626016854E-4</v>
      </c>
      <c r="M753">
        <f>J753/SQRT('Exhaust Gas Math'!$E$14*$B$21*$B$23)</f>
        <v>1.0645553957838859E-3</v>
      </c>
      <c r="N753">
        <f t="shared" si="171"/>
        <v>4.6042841937540803E-2</v>
      </c>
      <c r="O753">
        <f t="shared" si="172"/>
        <v>3.2636172054547561E-4</v>
      </c>
      <c r="P753">
        <f t="shared" si="173"/>
        <v>1</v>
      </c>
      <c r="Q753">
        <f>($B$16/2)*(COS((ACOS((2*'Intake Valve Fxn Scratch'!$B$1)/$B$16-1)/($B$17/2))*(I753-($B$17/2)))+1)*P753</f>
        <v>6.3776253584118337E-3</v>
      </c>
      <c r="R753">
        <f t="shared" si="174"/>
        <v>0.83916123136997811</v>
      </c>
      <c r="S753">
        <f t="shared" si="175"/>
        <v>4.1145626310740846E-4</v>
      </c>
      <c r="T753">
        <f>S753*'Exhaust Gas Math'!$C$14</f>
        <v>4.8745943765043974E-4</v>
      </c>
      <c r="U753">
        <f>(T753/'Exhaust Gas Math'!$B$14)+('Exhaust Gas Math'!$D$10)</f>
        <v>1.7266945903372927E-2</v>
      </c>
      <c r="V753">
        <f>('Exhaust Gas Math'!$E$10*(2.53982214E-12*V752^4 - 0.0000000071629564556*V752^3 + 7.56281407226508E-06*V752^2 - 0.00322508455050905*V752 + 1.62997098133725)*$B$24+T753*'Exhaust Gas Math'!$D$14*$B$23)/('Exhaust Gas Math'!$E$10*(2.53982214E-12*V752^4 - 0.0000000071629564556*V752^3 + 7.56281407226508E-06*V752^2 - 0.00322508455050905*V752 + 1.62997098133725)+T753*'Exhaust Gas Math'!$D$14)</f>
        <v>313.59536130045086</v>
      </c>
      <c r="W753">
        <f>(353.3116967483*V753^-1.0020802909)*('Exhaust Gas Math'!$E$10/(T753+'Exhaust Gas Math'!$E$10))+(357.4500179626*V753^-1.0038444015 )*(T753/(T753+'Exhaust Gas Math'!$E$10))</f>
        <v>1.1149043646282466</v>
      </c>
      <c r="X753">
        <f t="shared" si="176"/>
        <v>-16.995000234066282</v>
      </c>
      <c r="Y753">
        <f t="shared" si="177"/>
        <v>92971.022229360504</v>
      </c>
      <c r="Z753">
        <f t="shared" si="178"/>
        <v>92954.027229126441</v>
      </c>
    </row>
    <row r="754" spans="5:26" x14ac:dyDescent="0.2">
      <c r="E754">
        <f t="shared" si="165"/>
        <v>9.3625000000000069E-2</v>
      </c>
      <c r="F754">
        <f t="shared" si="166"/>
        <v>97094.285381967056</v>
      </c>
      <c r="H754">
        <f t="shared" si="179"/>
        <v>9.3625000000000069E-2</v>
      </c>
      <c r="I754">
        <f t="shared" si="167"/>
        <v>174.00000000000364</v>
      </c>
      <c r="J754">
        <f t="shared" si="168"/>
        <v>6.3226344083174457E-2</v>
      </c>
      <c r="K754">
        <f t="shared" si="169"/>
        <v>2.7759550713793799</v>
      </c>
      <c r="L754">
        <f t="shared" si="170"/>
        <v>4.8793143334849569E-4</v>
      </c>
      <c r="M754">
        <f>J754/SQRT('Exhaust Gas Math'!$E$14*$B$21*$B$23)</f>
        <v>1.0733673487942708E-3</v>
      </c>
      <c r="N754">
        <f t="shared" si="171"/>
        <v>4.8722302043227875E-2</v>
      </c>
      <c r="O754">
        <f t="shared" si="172"/>
        <v>3.453543190347534E-4</v>
      </c>
      <c r="P754">
        <f t="shared" si="173"/>
        <v>1</v>
      </c>
      <c r="Q754">
        <f>($B$16/2)*(COS((ACOS((2*'Intake Valve Fxn Scratch'!$B$1)/$B$16-1)/($B$17/2))*(I754-($B$17/2)))+1)*P754</f>
        <v>6.0397211907253076E-3</v>
      </c>
      <c r="R754">
        <f t="shared" si="174"/>
        <v>0.79470015667438254</v>
      </c>
      <c r="S754">
        <f t="shared" si="175"/>
        <v>4.3471069685651275E-4</v>
      </c>
      <c r="T754">
        <f>S754*'Exhaust Gas Math'!$C$14</f>
        <v>5.1500937239346413E-4</v>
      </c>
      <c r="U754">
        <f>(T754/'Exhaust Gas Math'!$B$14)+('Exhaust Gas Math'!$D$10)</f>
        <v>1.8217927427122475E-2</v>
      </c>
      <c r="V754">
        <f>('Exhaust Gas Math'!$E$10*(2.53982214E-12*V753^4 - 0.0000000071629564556*V753^3 + 7.56281407226508E-06*V753^2 - 0.00322508455050905*V753 + 1.62997098133725)*$B$24+T754*'Exhaust Gas Math'!$D$14*$B$23)/('Exhaust Gas Math'!$E$10*(2.53982214E-12*V753^4 - 0.0000000071629564556*V753^3 + 7.56281407226508E-06*V753^2 - 0.00322508455050905*V753 + 1.62997098133725)+T754*'Exhaust Gas Math'!$D$14)</f>
        <v>312.77981988173548</v>
      </c>
      <c r="W754">
        <f>(353.3116967483*V754^-1.0020802909)*('Exhaust Gas Math'!$E$10/(T754+'Exhaust Gas Math'!$E$10))+(357.4500179626*V754^-1.0038444015 )*(T754/(T754+'Exhaust Gas Math'!$E$10))</f>
        <v>1.1178239665252665</v>
      </c>
      <c r="X754">
        <f t="shared" si="176"/>
        <v>-4.3069346955850953</v>
      </c>
      <c r="Y754">
        <f t="shared" si="177"/>
        <v>97098.592316662645</v>
      </c>
      <c r="Z754">
        <f t="shared" si="178"/>
        <v>97094.285381967056</v>
      </c>
    </row>
    <row r="755" spans="5:26" x14ac:dyDescent="0.2">
      <c r="E755">
        <f t="shared" si="165"/>
        <v>9.3750000000000069E-2</v>
      </c>
      <c r="F755">
        <f t="shared" si="166"/>
        <v>101312.2178038456</v>
      </c>
      <c r="H755">
        <f t="shared" si="179"/>
        <v>9.3750000000000069E-2</v>
      </c>
      <c r="I755">
        <f t="shared" si="167"/>
        <v>180.00000000000364</v>
      </c>
      <c r="J755">
        <f t="shared" si="168"/>
        <v>6.3399999999999998E-2</v>
      </c>
      <c r="K755">
        <f t="shared" si="169"/>
        <v>-1.5225954039053931E-12</v>
      </c>
      <c r="L755">
        <f t="shared" si="170"/>
        <v>4.8916234441769013E-4</v>
      </c>
      <c r="M755">
        <f>J755/SQRT('Exhaust Gas Math'!$E$14*$B$21*$B$23)</f>
        <v>1.0763154330738279E-3</v>
      </c>
      <c r="N755">
        <f t="shared" si="171"/>
        <v>5.1362995243408968E-2</v>
      </c>
      <c r="O755">
        <f t="shared" si="172"/>
        <v>3.6407212923015664E-4</v>
      </c>
      <c r="P755">
        <f t="shared" si="173"/>
        <v>1</v>
      </c>
      <c r="Q755">
        <f>($B$16/2)*(COS((ACOS((2*'Intake Valve Fxn Scratch'!$B$1)/$B$16-1)/($B$17/2))*(I755-($B$17/2)))+1)*P755</f>
        <v>5.6721466213975327E-3</v>
      </c>
      <c r="R755">
        <f t="shared" si="174"/>
        <v>0.74633508176283325</v>
      </c>
      <c r="S755">
        <f t="shared" si="175"/>
        <v>4.5623390364775407E-4</v>
      </c>
      <c r="T755">
        <f>S755*'Exhaust Gas Math'!$C$14</f>
        <v>5.4050829225351694E-4</v>
      </c>
      <c r="U755">
        <f>(T755/'Exhaust Gas Math'!$B$14)+('Exhaust Gas Math'!$D$10)</f>
        <v>1.9098111060538176E-2</v>
      </c>
      <c r="V755">
        <f>('Exhaust Gas Math'!$E$10*(2.53982214E-12*V754^4 - 0.0000000071629564556*V754^3 + 7.56281407226508E-06*V754^2 - 0.00322508455050905*V754 + 1.62997098133725)*$B$24+T755*'Exhaust Gas Math'!$D$14*$B$23)/('Exhaust Gas Math'!$E$10*(2.53982214E-12*V754^4 - 0.0000000071629564556*V754^3 + 7.56281407226508E-06*V754^2 - 0.00322508455050905*V754 + 1.62997098133725)+T755*'Exhaust Gas Math'!$D$14)</f>
        <v>312.09757045101458</v>
      </c>
      <c r="W755">
        <f>(353.3116967483*V755^-1.0020802909)*('Exhaust Gas Math'!$E$10/(T755+'Exhaust Gas Math'!$E$10))+(357.4500179626*V755^-1.0038444015 )*(T755/(T755+'Exhaust Gas Math'!$E$10))</f>
        <v>1.120278139272227</v>
      </c>
      <c r="X755">
        <f t="shared" si="176"/>
        <v>1.2985685925239149E-24</v>
      </c>
      <c r="Y755">
        <f t="shared" si="177"/>
        <v>101312.2178038456</v>
      </c>
      <c r="Z755">
        <f t="shared" si="178"/>
        <v>101312.2178038456</v>
      </c>
    </row>
    <row r="756" spans="5:26" x14ac:dyDescent="0.2">
      <c r="E756">
        <f t="shared" si="165"/>
        <v>9.3875000000000069E-2</v>
      </c>
      <c r="F756">
        <f t="shared" si="166"/>
        <v>101325</v>
      </c>
      <c r="H756">
        <f t="shared" si="179"/>
        <v>9.3875000000000069E-2</v>
      </c>
      <c r="I756">
        <f t="shared" si="167"/>
        <v>186.00000000000364</v>
      </c>
      <c r="J756">
        <f t="shared" si="168"/>
        <v>6.3226344083174069E-2</v>
      </c>
      <c r="K756">
        <f t="shared" si="169"/>
        <v>-2.7759550713824086</v>
      </c>
      <c r="L756">
        <f t="shared" si="170"/>
        <v>4.8793143334849298E-4</v>
      </c>
      <c r="M756">
        <f>J756/SQRT('Exhaust Gas Math'!$E$14*$B$21*$B$23)</f>
        <v>1.0733673487942643E-3</v>
      </c>
      <c r="N756">
        <f t="shared" si="171"/>
        <v>5.391028539015881E-2</v>
      </c>
      <c r="O756">
        <f t="shared" si="172"/>
        <v>3.8212787818130877E-4</v>
      </c>
      <c r="P756">
        <f t="shared" si="173"/>
        <v>1</v>
      </c>
      <c r="Q756">
        <f>($B$16/2)*(COS((ACOS((2*'Intake Valve Fxn Scratch'!$B$1)/$B$16-1)/($B$17/2))*(I756-($B$17/2)))+1)*P756</f>
        <v>5.2797710445076597E-3</v>
      </c>
      <c r="R756">
        <f t="shared" si="174"/>
        <v>0.69470671638258685</v>
      </c>
      <c r="S756">
        <f t="shared" si="175"/>
        <v>4.7555959718221911E-4</v>
      </c>
      <c r="T756">
        <f>S756*'Exhaust Gas Math'!$C$14</f>
        <v>5.6340377968970145E-4</v>
      </c>
      <c r="U756">
        <f>(T756/'Exhaust Gas Math'!$B$14)+('Exhaust Gas Math'!$D$10)</f>
        <v>1.9888428196754415E-2</v>
      </c>
      <c r="V756">
        <f>('Exhaust Gas Math'!$E$10*(2.53982214E-12*V755^4 - 0.0000000071629564556*V755^3 + 7.56281407226508E-06*V755^2 - 0.00322508455050905*V755 + 1.62997098133725)*$B$24+T756*'Exhaust Gas Math'!$D$14*$B$23)/('Exhaust Gas Math'!$E$10*(2.53982214E-12*V755^4 - 0.0000000071629564556*V755^3 + 7.56281407226508E-06*V755^2 - 0.00322508455050905*V755 + 1.62997098133725)+T756*'Exhaust Gas Math'!$D$14)</f>
        <v>311.536579051503</v>
      </c>
      <c r="W756">
        <f>(353.3116967483*V756^-1.0020802909)*('Exhaust Gas Math'!$E$10/(T756+'Exhaust Gas Math'!$E$10))+(357.4500179626*V756^-1.0038444015 )*(T756/(T756+'Exhaust Gas Math'!$E$10))</f>
        <v>1.1223041981651596</v>
      </c>
      <c r="X756">
        <f t="shared" si="176"/>
        <v>4.3241968635851631</v>
      </c>
      <c r="Y756">
        <f t="shared" si="177"/>
        <v>105580.75159274763</v>
      </c>
      <c r="Z756">
        <f t="shared" si="178"/>
        <v>101325</v>
      </c>
    </row>
    <row r="757" spans="5:26" x14ac:dyDescent="0.2">
      <c r="E757">
        <f t="shared" si="165"/>
        <v>9.400000000000007E-2</v>
      </c>
      <c r="F757">
        <f t="shared" si="166"/>
        <v>101325</v>
      </c>
      <c r="H757">
        <f t="shared" si="179"/>
        <v>9.400000000000007E-2</v>
      </c>
      <c r="I757">
        <f t="shared" si="167"/>
        <v>192.00000000000364</v>
      </c>
      <c r="J757">
        <f t="shared" si="168"/>
        <v>6.2707278943261252E-2</v>
      </c>
      <c r="K757">
        <f t="shared" si="169"/>
        <v>-5.5214961980952841</v>
      </c>
      <c r="L757">
        <f t="shared" si="170"/>
        <v>4.8425218626016323E-4</v>
      </c>
      <c r="M757">
        <f>J757/SQRT('Exhaust Gas Math'!$E$14*$B$21*$B$23)</f>
        <v>1.0645553957838734E-3</v>
      </c>
      <c r="N757">
        <f t="shared" si="171"/>
        <v>5.6301139018070025E-2</v>
      </c>
      <c r="O757">
        <f t="shared" si="172"/>
        <v>3.9907477091733894E-4</v>
      </c>
      <c r="P757">
        <f t="shared" si="173"/>
        <v>1</v>
      </c>
      <c r="Q757">
        <f>($B$16/2)*(COS((ACOS((2*'Intake Valve Fxn Scratch'!$B$1)/$B$16-1)/($B$17/2))*(I757-($B$17/2)))+1)*P757</f>
        <v>4.8677924021070232E-3</v>
      </c>
      <c r="R757">
        <f t="shared" si="174"/>
        <v>0.64049900027723994</v>
      </c>
      <c r="S757">
        <f t="shared" si="175"/>
        <v>4.9228307582258372E-4</v>
      </c>
      <c r="T757">
        <f>S757*'Exhaust Gas Math'!$C$14</f>
        <v>5.8321637758777551E-4</v>
      </c>
      <c r="U757">
        <f>(T757/'Exhaust Gas Math'!$B$14)+('Exhaust Gas Math'!$D$10)</f>
        <v>2.05723287110131E-2</v>
      </c>
      <c r="V757">
        <f>('Exhaust Gas Math'!$E$10*(2.53982214E-12*V756^4 - 0.0000000071629564556*V756^3 + 7.56281407226508E-06*V756^2 - 0.00322508455050905*V756 + 1.62997098133725)*$B$24+T757*'Exhaust Gas Math'!$D$14*$B$23)/('Exhaust Gas Math'!$E$10*(2.53982214E-12*V756^4 - 0.0000000071629564556*V756^3 + 7.56281407226508E-06*V756^2 - 0.00322508455050905*V756 + 1.62997098133725)+T757*'Exhaust Gas Math'!$D$14)</f>
        <v>311.08602182961988</v>
      </c>
      <c r="W757">
        <f>(353.3116967483*V757^-1.0020802909)*('Exhaust Gas Math'!$E$10/(T757+'Exhaust Gas Math'!$E$10))+(357.4500179626*V757^-1.0038444015 )*(T757/(T757+'Exhaust Gas Math'!$E$10))</f>
        <v>1.1239367206307274</v>
      </c>
      <c r="X757">
        <f t="shared" si="176"/>
        <v>17.132684592713606</v>
      </c>
      <c r="Y757">
        <f t="shared" si="177"/>
        <v>109881.96062540602</v>
      </c>
      <c r="Z757">
        <f t="shared" si="178"/>
        <v>101325</v>
      </c>
    </row>
    <row r="758" spans="5:26" x14ac:dyDescent="0.2">
      <c r="E758">
        <f t="shared" si="165"/>
        <v>9.412500000000007E-2</v>
      </c>
      <c r="F758">
        <f t="shared" si="166"/>
        <v>101325</v>
      </c>
      <c r="H758">
        <f t="shared" si="179"/>
        <v>9.412500000000007E-2</v>
      </c>
      <c r="I758">
        <f t="shared" si="167"/>
        <v>198.00000000000364</v>
      </c>
      <c r="J758">
        <f t="shared" si="168"/>
        <v>6.1848491566555787E-2</v>
      </c>
      <c r="K758">
        <f t="shared" si="169"/>
        <v>-8.2065426570144648</v>
      </c>
      <c r="L758">
        <f t="shared" si="170"/>
        <v>4.781649137537324E-4</v>
      </c>
      <c r="M758">
        <f>J758/SQRT('Exhaust Gas Math'!$E$14*$B$21*$B$23)</f>
        <v>1.0499761196438562E-3</v>
      </c>
      <c r="N758">
        <f t="shared" si="171"/>
        <v>5.8465535048487893E-2</v>
      </c>
      <c r="O758">
        <f t="shared" si="172"/>
        <v>4.1441648273841209E-4</v>
      </c>
      <c r="P758">
        <f t="shared" si="173"/>
        <v>1</v>
      </c>
      <c r="Q758">
        <f>($B$16/2)*(COS((ACOS((2*'Intake Valve Fxn Scratch'!$B$1)/$B$16-1)/($B$17/2))*(I758-($B$17/2)))+1)*P758</f>
        <v>4.4416683251892767E-3</v>
      </c>
      <c r="R758">
        <f t="shared" si="174"/>
        <v>0.58443004278806276</v>
      </c>
      <c r="S758">
        <f t="shared" si="175"/>
        <v>5.0609723438163742E-4</v>
      </c>
      <c r="T758">
        <f>S758*'Exhaust Gas Math'!$C$14</f>
        <v>5.9958225305642161E-4</v>
      </c>
      <c r="U758">
        <f>(T758/'Exhaust Gas Math'!$B$14)+('Exhaust Gas Math'!$D$10)</f>
        <v>2.1137253649523492E-2</v>
      </c>
      <c r="V758">
        <f>('Exhaust Gas Math'!$E$10*(2.53982214E-12*V757^4 - 0.0000000071629564556*V757^3 + 7.56281407226508E-06*V757^2 - 0.00322508455050905*V757 + 1.62997098133725)*$B$24+T758*'Exhaust Gas Math'!$D$14*$B$23)/('Exhaust Gas Math'!$E$10*(2.53982214E-12*V757^4 - 0.0000000071629564556*V757^3 + 7.56281407226508E-06*V757^2 - 0.00322508455050905*V757 + 1.62997098133725)+T758*'Exhaust Gas Math'!$D$14)</f>
        <v>310.73591957812442</v>
      </c>
      <c r="W758">
        <f>(353.3116967483*V758^-1.0020802909)*('Exhaust Gas Math'!$E$10/(T758+'Exhaust Gas Math'!$E$10))+(357.4500179626*V758^-1.0038444015 )*(T758/(T758+'Exhaust Gas Math'!$E$10))</f>
        <v>1.1252085371308367</v>
      </c>
      <c r="X758">
        <f t="shared" si="176"/>
        <v>37.889902300311242</v>
      </c>
      <c r="Y758">
        <f t="shared" si="177"/>
        <v>114207.95354255578</v>
      </c>
      <c r="Z758">
        <f t="shared" si="178"/>
        <v>101325</v>
      </c>
    </row>
    <row r="759" spans="5:26" x14ac:dyDescent="0.2">
      <c r="E759">
        <f t="shared" si="165"/>
        <v>9.425000000000007E-2</v>
      </c>
      <c r="F759">
        <f t="shared" si="166"/>
        <v>101325</v>
      </c>
      <c r="H759">
        <f t="shared" si="179"/>
        <v>9.425000000000007E-2</v>
      </c>
      <c r="I759">
        <f t="shared" si="167"/>
        <v>204.00000000000364</v>
      </c>
      <c r="J759">
        <f t="shared" si="168"/>
        <v>6.0659391007269678E-2</v>
      </c>
      <c r="K759">
        <f t="shared" si="169"/>
        <v>-10.801676517253938</v>
      </c>
      <c r="L759">
        <f t="shared" si="170"/>
        <v>4.6973630926062471E-4</v>
      </c>
      <c r="M759">
        <f>J759/SQRT('Exhaust Gas Math'!$E$14*$B$21*$B$23)</f>
        <v>1.029789253974513E-3</v>
      </c>
      <c r="N759">
        <f t="shared" si="171"/>
        <v>6.0328632872304284E-2</v>
      </c>
      <c r="O759">
        <f t="shared" si="172"/>
        <v>4.2762252706013507E-4</v>
      </c>
      <c r="P759">
        <f t="shared" si="173"/>
        <v>1</v>
      </c>
      <c r="Q759">
        <f>($B$16/2)*(COS((ACOS((2*'Intake Valve Fxn Scratch'!$B$1)/$B$16-1)/($B$17/2))*(I759-($B$17/2)))+1)*P759</f>
        <v>4.0070438344666018E-3</v>
      </c>
      <c r="R759">
        <f t="shared" si="174"/>
        <v>0.52724260979823712</v>
      </c>
      <c r="S759">
        <f t="shared" si="175"/>
        <v>5.1682480382514505E-4</v>
      </c>
      <c r="T759">
        <f>S759*'Exhaust Gas Math'!$C$14</f>
        <v>6.1229139236759842E-4</v>
      </c>
      <c r="U759">
        <f>(T759/'Exhaust Gas Math'!$B$14)+('Exhaust Gas Math'!$D$10)</f>
        <v>2.1575953660264838E-2</v>
      </c>
      <c r="V759">
        <f>('Exhaust Gas Math'!$E$10*(2.53982214E-12*V758^4 - 0.0000000071629564556*V758^3 + 7.56281407226508E-06*V758^2 - 0.00322508455050905*V758 + 1.62997098133725)*$B$24+T759*'Exhaust Gas Math'!$D$14*$B$23)/('Exhaust Gas Math'!$E$10*(2.53982214E-12*V758^4 - 0.0000000071629564556*V758^3 + 7.56281407226508E-06*V758^2 - 0.00322508455050905*V758 + 1.62997098133725)+T759*'Exhaust Gas Math'!$D$14)</f>
        <v>310.47676082357572</v>
      </c>
      <c r="W759">
        <f>(353.3116967483*V759^-1.0020802909)*('Exhaust Gas Math'!$E$10/(T759+'Exhaust Gas Math'!$E$10))+(357.4500179626*V759^-1.0038444015 )*(T759/(T759+'Exhaust Gas Math'!$E$10))</f>
        <v>1.1261518352108819</v>
      </c>
      <c r="X759">
        <f t="shared" si="176"/>
        <v>65.697567152350487</v>
      </c>
      <c r="Y759">
        <f t="shared" si="177"/>
        <v>118571.14293710455</v>
      </c>
      <c r="Z759">
        <f t="shared" si="178"/>
        <v>101325</v>
      </c>
    </row>
    <row r="760" spans="5:26" x14ac:dyDescent="0.2">
      <c r="E760">
        <f t="shared" si="165"/>
        <v>9.437500000000007E-2</v>
      </c>
      <c r="F760">
        <f t="shared" si="166"/>
        <v>101325</v>
      </c>
      <c r="H760">
        <f t="shared" si="179"/>
        <v>9.437500000000007E-2</v>
      </c>
      <c r="I760">
        <f t="shared" si="167"/>
        <v>210.00000000000364</v>
      </c>
      <c r="J760">
        <f t="shared" si="168"/>
        <v>5.9153005299965748E-2</v>
      </c>
      <c r="K760">
        <f t="shared" si="169"/>
        <v>-13.278464949174245</v>
      </c>
      <c r="L760">
        <f t="shared" si="170"/>
        <v>4.5905871833546558E-4</v>
      </c>
      <c r="M760">
        <f>J760/SQRT('Exhaust Gas Math'!$E$14*$B$21*$B$23)</f>
        <v>1.0042159703004901E-3</v>
      </c>
      <c r="N760">
        <f t="shared" si="171"/>
        <v>6.1813705050935377E-2</v>
      </c>
      <c r="O760">
        <f t="shared" si="172"/>
        <v>4.3814904303866089E-4</v>
      </c>
      <c r="P760">
        <f t="shared" si="173"/>
        <v>1</v>
      </c>
      <c r="Q760">
        <f>($B$16/2)*(COS((ACOS((2*'Intake Valve Fxn Scratch'!$B$1)/$B$16-1)/($B$17/2))*(I760-($B$17/2)))+1)*P760</f>
        <v>3.5696765587261278E-3</v>
      </c>
      <c r="R760">
        <f t="shared" si="174"/>
        <v>0.46969428404291153</v>
      </c>
      <c r="S760">
        <f t="shared" si="175"/>
        <v>5.2444240115785538E-4</v>
      </c>
      <c r="T760">
        <f>S760*'Exhaust Gas Math'!$C$14</f>
        <v>6.2131609327750075E-4</v>
      </c>
      <c r="U760">
        <f>(T760/'Exhaust Gas Math'!$B$14)+('Exhaust Gas Math'!$D$10)</f>
        <v>2.1887472504237997E-2</v>
      </c>
      <c r="V760">
        <f>('Exhaust Gas Math'!$E$10*(2.53982214E-12*V759^4 - 0.0000000071629564556*V759^3 + 7.56281407226508E-06*V759^2 - 0.00322508455050905*V759 + 1.62997098133725)*$B$24+T760*'Exhaust Gas Math'!$D$14*$B$23)/('Exhaust Gas Math'!$E$10*(2.53982214E-12*V759^4 - 0.0000000071629564556*V759^3 + 7.56281407226508E-06*V759^2 - 0.00322508455050905*V759 + 1.62997098133725)+T760*'Exhaust Gas Math'!$D$14)</f>
        <v>310.29910852875753</v>
      </c>
      <c r="W760">
        <f>(353.3116967483*V760^-1.0020802909)*('Exhaust Gas Math'!$E$10/(T760+'Exhaust Gas Math'!$E$10))+(357.4500179626*V760^-1.0038444015 )*(T760/(T760+'Exhaust Gas Math'!$E$10))</f>
        <v>1.1267993748783645</v>
      </c>
      <c r="X760">
        <f t="shared" si="176"/>
        <v>99.337298424410292</v>
      </c>
      <c r="Y760">
        <f t="shared" si="177"/>
        <v>123010.43079257302</v>
      </c>
      <c r="Z760">
        <f t="shared" si="178"/>
        <v>101325</v>
      </c>
    </row>
    <row r="761" spans="5:26" x14ac:dyDescent="0.2">
      <c r="E761">
        <f t="shared" si="165"/>
        <v>9.450000000000007E-2</v>
      </c>
      <c r="F761">
        <f t="shared" si="166"/>
        <v>101325</v>
      </c>
      <c r="H761">
        <f t="shared" si="179"/>
        <v>9.450000000000007E-2</v>
      </c>
      <c r="I761">
        <f t="shared" si="167"/>
        <v>216.00000000000364</v>
      </c>
      <c r="J761">
        <f t="shared" si="168"/>
        <v>5.7345838721684694E-2</v>
      </c>
      <c r="K761">
        <f t="shared" si="169"/>
        <v>-15.609771740413967</v>
      </c>
      <c r="L761">
        <f t="shared" si="170"/>
        <v>4.4624912689886047E-4</v>
      </c>
      <c r="M761">
        <f>J761/SQRT('Exhaust Gas Math'!$E$14*$B$21*$B$23)</f>
        <v>9.7353645486927376E-4</v>
      </c>
      <c r="N761">
        <f t="shared" si="171"/>
        <v>6.2845765440108212E-2</v>
      </c>
      <c r="O761">
        <f t="shared" si="172"/>
        <v>4.4546451250455953E-4</v>
      </c>
      <c r="P761">
        <f t="shared" si="173"/>
        <v>1</v>
      </c>
      <c r="Q761">
        <f>($B$16/2)*(COS((ACOS((2*'Intake Valve Fxn Scratch'!$B$1)/$B$16-1)/($B$17/2))*(I761-($B$17/2)))+1)*P761</f>
        <v>3.1353604614262074E-3</v>
      </c>
      <c r="R761">
        <f t="shared" si="174"/>
        <v>0.41254742913502729</v>
      </c>
      <c r="S761">
        <f t="shared" si="175"/>
        <v>5.290922000533865E-4</v>
      </c>
      <c r="T761">
        <f>S761*'Exhaust Gas Math'!$C$14</f>
        <v>6.2682479142608515E-4</v>
      </c>
      <c r="U761">
        <f>(T761/'Exhaust Gas Math'!$B$14)+('Exhaust Gas Math'!$D$10)</f>
        <v>2.2077624321586439E-2</v>
      </c>
      <c r="V761">
        <f>('Exhaust Gas Math'!$E$10*(2.53982214E-12*V760^4 - 0.0000000071629564556*V760^3 + 7.56281407226508E-06*V760^2 - 0.00322508455050905*V760 + 1.62997098133725)*$B$24+T761*'Exhaust Gas Math'!$D$14*$B$23)/('Exhaust Gas Math'!$E$10*(2.53982214E-12*V760^4 - 0.0000000071629564556*V760^3 + 7.56281407226508E-06*V760^2 - 0.00322508455050905*V760 + 1.62997098133725)+T761*'Exhaust Gas Math'!$D$14)</f>
        <v>310.19320645600362</v>
      </c>
      <c r="W761">
        <f>(353.3116967483*V761^-1.0020802909)*('Exhaust Gas Math'!$E$10/(T761+'Exhaust Gas Math'!$E$10))+(357.4500179626*V761^-1.0038444015 )*(T761/(T761+'Exhaust Gas Math'!$E$10))</f>
        <v>1.1271857400270209</v>
      </c>
      <c r="X761">
        <f t="shared" si="176"/>
        <v>137.32784189884791</v>
      </c>
      <c r="Y761">
        <f t="shared" si="177"/>
        <v>127597.23973521624</v>
      </c>
      <c r="Z761">
        <f t="shared" si="178"/>
        <v>101325</v>
      </c>
    </row>
    <row r="762" spans="5:26" x14ac:dyDescent="0.2">
      <c r="E762">
        <f t="shared" si="165"/>
        <v>9.462500000000007E-2</v>
      </c>
      <c r="F762">
        <f t="shared" si="166"/>
        <v>101325</v>
      </c>
      <c r="H762">
        <f t="shared" si="179"/>
        <v>9.462500000000007E-2</v>
      </c>
      <c r="I762">
        <f t="shared" si="167"/>
        <v>222.00000000000364</v>
      </c>
      <c r="J762">
        <f t="shared" si="168"/>
        <v>5.5257690967632098E-2</v>
      </c>
      <c r="K762">
        <f t="shared" si="169"/>
        <v>-17.770054605910975</v>
      </c>
      <c r="L762">
        <f t="shared" si="170"/>
        <v>4.3144787951516833E-4</v>
      </c>
      <c r="M762">
        <f>J762/SQRT('Exhaust Gas Math'!$E$14*$B$21*$B$23)</f>
        <v>9.3808683887202987E-4</v>
      </c>
      <c r="N762">
        <f t="shared" si="171"/>
        <v>6.3355736789099532E-2</v>
      </c>
      <c r="O762">
        <f t="shared" si="172"/>
        <v>4.4907930081652952E-4</v>
      </c>
      <c r="P762">
        <f t="shared" si="173"/>
        <v>1</v>
      </c>
      <c r="Q762">
        <f>($B$16/2)*(COS((ACOS((2*'Intake Valve Fxn Scratch'!$B$1)/$B$16-1)/($B$17/2))*(I762-($B$17/2)))+1)*P762</f>
        <v>2.709849085954074E-3</v>
      </c>
      <c r="R762">
        <f t="shared" si="174"/>
        <v>0.35655909025711502</v>
      </c>
      <c r="S762">
        <f t="shared" si="175"/>
        <v>5.3107798614846749E-4</v>
      </c>
      <c r="T762">
        <f>S762*'Exhaust Gas Math'!$C$14</f>
        <v>6.2917738697510362E-4</v>
      </c>
      <c r="U762">
        <f>(T762/'Exhaust Gas Math'!$B$14)+('Exhaust Gas Math'!$D$10)</f>
        <v>2.215883231430368E-2</v>
      </c>
      <c r="V762">
        <f>('Exhaust Gas Math'!$E$10*(2.53982214E-12*V761^4 - 0.0000000071629564556*V761^3 + 7.56281407226508E-06*V761^2 - 0.00322508455050905*V761 + 1.62997098133725)*$B$24+T762*'Exhaust Gas Math'!$D$14*$B$23)/('Exhaust Gas Math'!$E$10*(2.53982214E-12*V761^4 - 0.0000000071629564556*V761^3 + 7.56281407226508E-06*V761^2 - 0.00322508455050905*V761 + 1.62997098133725)+T762*'Exhaust Gas Math'!$D$14)</f>
        <v>310.14862761277499</v>
      </c>
      <c r="W762">
        <f>(353.3116967483*V762^-1.0020802909)*('Exhaust Gas Math'!$E$10/(T762+'Exhaust Gas Math'!$E$10))+(357.4500179626*V762^-1.0038444015 )*(T762/(T762+'Exhaust Gas Math'!$E$10))</f>
        <v>1.1273484574003987</v>
      </c>
      <c r="X762">
        <f t="shared" si="176"/>
        <v>177.9941397728424</v>
      </c>
      <c r="Y762">
        <f t="shared" si="177"/>
        <v>132440.99467589671</v>
      </c>
      <c r="Z762">
        <f t="shared" si="178"/>
        <v>101325</v>
      </c>
    </row>
    <row r="763" spans="5:26" x14ac:dyDescent="0.2">
      <c r="E763">
        <f t="shared" si="165"/>
        <v>9.475000000000007E-2</v>
      </c>
      <c r="F763">
        <f t="shared" si="166"/>
        <v>101325</v>
      </c>
      <c r="H763">
        <f t="shared" si="179"/>
        <v>9.475000000000007E-2</v>
      </c>
      <c r="I763">
        <f t="shared" si="167"/>
        <v>228.00000000000364</v>
      </c>
      <c r="J763">
        <f t="shared" si="168"/>
        <v>5.2911440221574346E-2</v>
      </c>
      <c r="K763">
        <f t="shared" si="169"/>
        <v>-19.735645034522623</v>
      </c>
      <c r="L763">
        <f t="shared" si="170"/>
        <v>4.1481714174808489E-4</v>
      </c>
      <c r="M763">
        <f>J763/SQRT('Exhaust Gas Math'!$E$14*$B$21*$B$23)</f>
        <v>8.9825551571993294E-4</v>
      </c>
      <c r="N763">
        <f t="shared" si="171"/>
        <v>6.3284913265651166E-2</v>
      </c>
      <c r="O763">
        <f t="shared" si="172"/>
        <v>4.4857728821272335E-4</v>
      </c>
      <c r="P763">
        <f t="shared" si="173"/>
        <v>1</v>
      </c>
      <c r="Q763">
        <f>($B$16/2)*(COS((ACOS((2*'Intake Valve Fxn Scratch'!$B$1)/$B$16-1)/($B$17/2))*(I763-($B$17/2)))+1)*P763</f>
        <v>2.2987793363428996E-3</v>
      </c>
      <c r="R763">
        <f t="shared" si="174"/>
        <v>0.30247096530827627</v>
      </c>
      <c r="S763">
        <f t="shared" si="175"/>
        <v>5.3084403973250054E-4</v>
      </c>
      <c r="T763">
        <f>S763*'Exhaust Gas Math'!$C$14</f>
        <v>6.2890022656075892E-4</v>
      </c>
      <c r="U763">
        <f>(T763/'Exhaust Gas Math'!$B$14)+('Exhaust Gas Math'!$D$10)</f>
        <v>2.2149265161582082E-2</v>
      </c>
      <c r="V763">
        <f>('Exhaust Gas Math'!$E$10*(2.53982214E-12*V762^4 - 0.0000000071629564556*V762^3 + 7.56281407226508E-06*V762^2 - 0.00322508455050905*V762 + 1.62997098133725)*$B$24+T763*'Exhaust Gas Math'!$D$14*$B$23)/('Exhaust Gas Math'!$E$10*(2.53982214E-12*V762^4 - 0.0000000071629564556*V762^3 + 7.56281407226508E-06*V762^2 - 0.00322508455050905*V762 + 1.62997098133725)+T763*'Exhaust Gas Math'!$D$14)</f>
        <v>310.15403660183938</v>
      </c>
      <c r="W763">
        <f>(353.3116967483*V763^-1.0020802909)*('Exhaust Gas Math'!$E$10/(T763+'Exhaust Gas Math'!$E$10))+(357.4500179626*V763^-1.0038444015 )*(T763/(T763+'Exhaust Gas Math'!$E$10))</f>
        <v>1.1273287118595599</v>
      </c>
      <c r="X763">
        <f t="shared" si="176"/>
        <v>219.54483438275147</v>
      </c>
      <c r="Y763">
        <f t="shared" si="177"/>
        <v>137693.71052577713</v>
      </c>
      <c r="Z763">
        <f t="shared" si="178"/>
        <v>101325</v>
      </c>
    </row>
    <row r="764" spans="5:26" x14ac:dyDescent="0.2">
      <c r="E764">
        <f t="shared" si="165"/>
        <v>9.487500000000007E-2</v>
      </c>
      <c r="F764">
        <f t="shared" si="166"/>
        <v>101325</v>
      </c>
      <c r="H764">
        <f t="shared" si="179"/>
        <v>9.487500000000007E-2</v>
      </c>
      <c r="I764">
        <f t="shared" si="167"/>
        <v>234.00000000000364</v>
      </c>
      <c r="J764">
        <f t="shared" si="168"/>
        <v>5.0332792497669795E-2</v>
      </c>
      <c r="K764">
        <f t="shared" si="169"/>
        <v>-21.485007606186809</v>
      </c>
      <c r="L764">
        <f t="shared" si="170"/>
        <v>3.9653912344079199E-4</v>
      </c>
      <c r="M764">
        <f>J764/SQRT('Exhaust Gas Math'!$E$14*$B$21*$B$23)</f>
        <v>8.5447888572467794E-4</v>
      </c>
      <c r="N764">
        <f t="shared" si="171"/>
        <v>6.2589395196655018E-2</v>
      </c>
      <c r="O764">
        <f t="shared" si="172"/>
        <v>4.4364730422137956E-4</v>
      </c>
      <c r="P764">
        <f t="shared" si="173"/>
        <v>1</v>
      </c>
      <c r="Q764">
        <f>($B$16/2)*(COS((ACOS((2*'Intake Valve Fxn Scratch'!$B$1)/$B$16-1)/($B$17/2))*(I764-($B$17/2)))+1)*P764</f>
        <v>1.9075968031528122E-3</v>
      </c>
      <c r="R764">
        <f t="shared" si="174"/>
        <v>0.25099957936221212</v>
      </c>
      <c r="S764">
        <f t="shared" si="175"/>
        <v>5.2893754071550465E-4</v>
      </c>
      <c r="T764">
        <f>S764*'Exhaust Gas Math'!$C$14</f>
        <v>6.2664156380110774E-4</v>
      </c>
      <c r="U764">
        <f>(T764/'Exhaust Gas Math'!$B$14)+('Exhaust Gas Math'!$D$10)</f>
        <v>2.2071299584790531E-2</v>
      </c>
      <c r="V764">
        <f>('Exhaust Gas Math'!$E$10*(2.53982214E-12*V763^4 - 0.0000000071629564556*V763^3 + 7.56281407226508E-06*V763^2 - 0.00322508455050905*V763 + 1.62997098133725)*$B$24+T764*'Exhaust Gas Math'!$D$14*$B$23)/('Exhaust Gas Math'!$E$10*(2.53982214E-12*V763^4 - 0.0000000071629564556*V763^3 + 7.56281407226508E-06*V763^2 - 0.00322508455050905*V763 + 1.62997098133725)+T764*'Exhaust Gas Math'!$D$14)</f>
        <v>310.19716169889136</v>
      </c>
      <c r="W764">
        <f>(353.3116967483*V764^-1.0020802909)*('Exhaust Gas Math'!$E$10/(T764+'Exhaust Gas Math'!$E$10))+(357.4500179626*V764^-1.0038444015 )*(T764/(T764+'Exhaust Gas Math'!$E$10))</f>
        <v>1.1271713061267064</v>
      </c>
      <c r="X764">
        <f t="shared" si="176"/>
        <v>260.15426639023525</v>
      </c>
      <c r="Y764">
        <f t="shared" si="177"/>
        <v>143553.47866855591</v>
      </c>
      <c r="Z764">
        <f t="shared" si="178"/>
        <v>101325</v>
      </c>
    </row>
    <row r="765" spans="5:26" x14ac:dyDescent="0.2">
      <c r="E765">
        <f t="shared" si="165"/>
        <v>9.500000000000007E-2</v>
      </c>
      <c r="F765">
        <f t="shared" si="166"/>
        <v>101325</v>
      </c>
      <c r="H765">
        <f t="shared" si="179"/>
        <v>9.500000000000007E-2</v>
      </c>
      <c r="I765">
        <f t="shared" si="167"/>
        <v>240.00000000000364</v>
      </c>
      <c r="J765">
        <f t="shared" si="168"/>
        <v>4.754999999999826E-2</v>
      </c>
      <c r="K765">
        <f t="shared" si="169"/>
        <v>-22.99897593849072</v>
      </c>
      <c r="L765">
        <f t="shared" si="170"/>
        <v>3.7681408238678549E-4</v>
      </c>
      <c r="M765">
        <f>J765/SQRT('Exhaust Gas Math'!$E$14*$B$21*$B$23)</f>
        <v>8.0723657480534137E-4</v>
      </c>
      <c r="N765">
        <f t="shared" si="171"/>
        <v>6.1244119152322689E-2</v>
      </c>
      <c r="O765">
        <f t="shared" si="172"/>
        <v>4.3411169377768677E-4</v>
      </c>
      <c r="P765">
        <f t="shared" si="173"/>
        <v>1</v>
      </c>
      <c r="Q765">
        <f>($B$16/2)*(COS((ACOS((2*'Intake Valve Fxn Scratch'!$B$1)/$B$16-1)/($B$17/2))*(I765-($B$17/2)))+1)*P765</f>
        <v>1.5414836237511102E-3</v>
      </c>
      <c r="R765">
        <f t="shared" si="174"/>
        <v>0.2028267925988303</v>
      </c>
      <c r="S765">
        <f t="shared" si="175"/>
        <v>5.2595770784467097E-4</v>
      </c>
      <c r="T765">
        <f>S765*'Exhaust Gas Math'!$C$14</f>
        <v>6.2311130363557055E-4</v>
      </c>
      <c r="U765">
        <f>(T765/'Exhaust Gas Math'!$B$14)+('Exhaust Gas Math'!$D$10)</f>
        <v>2.1949440414423354E-2</v>
      </c>
      <c r="V765">
        <f>('Exhaust Gas Math'!$E$10*(2.53982214E-12*V764^4 - 0.0000000071629564556*V764^3 + 7.56281407226508E-06*V764^2 - 0.00322508455050905*V764 + 1.62997098133725)*$B$24+T765*'Exhaust Gas Math'!$D$14*$B$23)/('Exhaust Gas Math'!$E$10*(2.53982214E-12*V764^4 - 0.0000000071629564556*V764^3 + 7.56281407226508E-06*V764^2 - 0.00322508455050905*V764 + 1.62997098133725)+T765*'Exhaust Gas Math'!$D$14)</f>
        <v>310.26507546837001</v>
      </c>
      <c r="W765">
        <f>(353.3116967483*V765^-1.0020802909)*('Exhaust Gas Math'!$E$10/(T765+'Exhaust Gas Math'!$E$10))+(357.4500179626*V765^-1.0038444015 )*(T765/(T765+'Exhaust Gas Math'!$E$10))</f>
        <v>1.1269235109748656</v>
      </c>
      <c r="X765">
        <f t="shared" si="176"/>
        <v>298.04472634695111</v>
      </c>
      <c r="Y765">
        <f t="shared" si="177"/>
        <v>150266.87618012779</v>
      </c>
      <c r="Z765">
        <f t="shared" si="178"/>
        <v>101325</v>
      </c>
    </row>
    <row r="766" spans="5:26" x14ac:dyDescent="0.2">
      <c r="E766">
        <f t="shared" si="165"/>
        <v>9.5125000000000071E-2</v>
      </c>
      <c r="F766">
        <f t="shared" si="166"/>
        <v>101325</v>
      </c>
      <c r="H766">
        <f t="shared" si="179"/>
        <v>9.5125000000000071E-2</v>
      </c>
      <c r="I766">
        <f t="shared" si="167"/>
        <v>246.00000000000364</v>
      </c>
      <c r="J766">
        <f t="shared" si="168"/>
        <v>4.4593551585501018E-2</v>
      </c>
      <c r="K766">
        <f t="shared" si="169"/>
        <v>-24.260962677567399</v>
      </c>
      <c r="L766">
        <f t="shared" si="170"/>
        <v>3.5585813026358347E-4</v>
      </c>
      <c r="M766">
        <f>J766/SQRT('Exhaust Gas Math'!$E$14*$B$21*$B$23)</f>
        <v>7.5704617960644499E-4</v>
      </c>
      <c r="N766">
        <f t="shared" si="171"/>
        <v>5.924608890235053E-2</v>
      </c>
      <c r="O766">
        <f t="shared" si="172"/>
        <v>4.1994921894680212E-4</v>
      </c>
      <c r="P766">
        <f t="shared" si="173"/>
        <v>1</v>
      </c>
      <c r="Q766">
        <f>($B$16/2)*(COS((ACOS((2*'Intake Valve Fxn Scratch'!$B$1)/$B$16-1)/($B$17/2))*(I766-($B$17/2)))+1)*P766</f>
        <v>1.2052898326527983E-3</v>
      </c>
      <c r="R766">
        <f t="shared" si="174"/>
        <v>0.15859076745431555</v>
      </c>
      <c r="S766">
        <f t="shared" si="175"/>
        <v>5.2249723747615042E-4</v>
      </c>
      <c r="T766">
        <f>S766*'Exhaust Gas Math'!$C$14</f>
        <v>6.1901162381272461E-4</v>
      </c>
      <c r="U766">
        <f>(T766/'Exhaust Gas Math'!$B$14)+('Exhaust Gas Math'!$D$10)</f>
        <v>2.1807925750189801E-2</v>
      </c>
      <c r="V766">
        <f>('Exhaust Gas Math'!$E$10*(2.53982214E-12*V765^4 - 0.0000000071629564556*V765^3 + 7.56281407226508E-06*V765^2 - 0.00322508455050905*V765 + 1.62997098133725)*$B$24+T766*'Exhaust Gas Math'!$D$14*$B$23)/('Exhaust Gas Math'!$E$10*(2.53982214E-12*V765^4 - 0.0000000071629564556*V765^3 + 7.56281407226508E-06*V765^2 - 0.00322508455050905*V765 + 1.62997098133725)+T766*'Exhaust Gas Math'!$D$14)</f>
        <v>310.34484558851756</v>
      </c>
      <c r="W766">
        <f>(353.3116967483*V766^-1.0020802909)*('Exhaust Gas Math'!$E$10/(T766+'Exhaust Gas Math'!$E$10))+(357.4500179626*V766^-1.0038444015 )*(T766/(T766+'Exhaust Gas Math'!$E$10))</f>
        <v>1.1266325946186053</v>
      </c>
      <c r="X766">
        <f t="shared" si="176"/>
        <v>331.56476735036244</v>
      </c>
      <c r="Y766">
        <f t="shared" si="177"/>
        <v>158130.64481188337</v>
      </c>
      <c r="Z766">
        <f t="shared" si="178"/>
        <v>101325</v>
      </c>
    </row>
    <row r="767" spans="5:26" x14ac:dyDescent="0.2">
      <c r="E767">
        <f t="shared" si="165"/>
        <v>9.5250000000000071E-2</v>
      </c>
      <c r="F767">
        <f t="shared" si="166"/>
        <v>101325</v>
      </c>
      <c r="H767">
        <f t="shared" si="179"/>
        <v>9.5250000000000071E-2</v>
      </c>
      <c r="I767">
        <f t="shared" si="167"/>
        <v>252.00000000000364</v>
      </c>
      <c r="J767">
        <f t="shared" si="168"/>
        <v>4.1495838721683886E-2</v>
      </c>
      <c r="K767">
        <f t="shared" si="169"/>
        <v>-25.257141232615815</v>
      </c>
      <c r="L767">
        <f t="shared" si="170"/>
        <v>3.9769296294121147E-5</v>
      </c>
      <c r="M767">
        <f>J767/SQRT('Exhaust Gas Math'!$E$14*$B$21*$B$23)</f>
        <v>7.0445759660080296E-4</v>
      </c>
      <c r="N767">
        <f t="shared" si="171"/>
        <v>5.6616440724260322E-2</v>
      </c>
      <c r="O767">
        <f t="shared" si="172"/>
        <v>0</v>
      </c>
      <c r="P767">
        <f t="shared" si="173"/>
        <v>0</v>
      </c>
      <c r="Q767">
        <f>($B$16/2)*(COS((ACOS((2*'Intake Valve Fxn Scratch'!$B$1)/$B$16-1)/($B$17/2))*(I767-($B$17/2)))+1)*P767</f>
        <v>0</v>
      </c>
      <c r="R767">
        <f t="shared" si="174"/>
        <v>0</v>
      </c>
      <c r="S767">
        <f t="shared" si="175"/>
        <v>0</v>
      </c>
      <c r="T767">
        <f>S767*'Exhaust Gas Math'!$C$14</f>
        <v>0</v>
      </c>
      <c r="U767">
        <f>(T767/'Exhaust Gas Math'!$B$14)+('Exhaust Gas Math'!$D$10)</f>
        <v>4.4059320573952224E-4</v>
      </c>
      <c r="V767">
        <f>('Exhaust Gas Math'!$E$10*(2.53982214E-12*V766^4 - 0.0000000071629564556*V766^3 + 7.56281407226508E-06*V766^2 - 0.00322508455050905*V766 + 1.62997098133725)*$B$24+T767*'Exhaust Gas Math'!$D$14*$B$23)/('Exhaust Gas Math'!$E$10*(2.53982214E-12*V766^4 - 0.0000000071629564556*V766^3 + 7.56281407226508E-06*V766^2 - 0.00322508455050905*V766 + 1.62997098133725)+T767*'Exhaust Gas Math'!$D$14)</f>
        <v>1100</v>
      </c>
      <c r="W767">
        <f>(353.3116967483*V767^-1.0020802909)*('Exhaust Gas Math'!$E$10/(T767+'Exhaust Gas Math'!$E$10))+(357.4500179626*V767^-1.0038444015 )*(T767/(T767+'Exhaust Gas Math'!$E$10))</f>
        <v>0.31654710700089367</v>
      </c>
      <c r="X767">
        <f t="shared" si="176"/>
        <v>0</v>
      </c>
      <c r="Y767">
        <f t="shared" si="177"/>
        <v>101325</v>
      </c>
      <c r="Z767">
        <f t="shared" si="178"/>
        <v>101325</v>
      </c>
    </row>
    <row r="768" spans="5:26" x14ac:dyDescent="0.2">
      <c r="E768">
        <f t="shared" si="165"/>
        <v>9.5375000000000071E-2</v>
      </c>
      <c r="F768">
        <f t="shared" si="166"/>
        <v>101325</v>
      </c>
      <c r="H768">
        <f t="shared" si="179"/>
        <v>9.5375000000000071E-2</v>
      </c>
      <c r="I768">
        <f t="shared" si="167"/>
        <v>258.00000000000364</v>
      </c>
      <c r="J768">
        <f t="shared" si="168"/>
        <v>3.8290800598920954E-2</v>
      </c>
      <c r="K768">
        <f t="shared" si="169"/>
        <v>-25.976597262923089</v>
      </c>
      <c r="L768">
        <f t="shared" si="170"/>
        <v>3.9769296294121147E-5</v>
      </c>
      <c r="M768">
        <f>J768/SQRT('Exhaust Gas Math'!$E$14*$B$21*$B$23)</f>
        <v>6.5004699730869401E-4</v>
      </c>
      <c r="N768">
        <f t="shared" si="171"/>
        <v>5.3401053069947219E-2</v>
      </c>
      <c r="O768">
        <f t="shared" si="172"/>
        <v>0</v>
      </c>
      <c r="P768">
        <f t="shared" si="173"/>
        <v>0</v>
      </c>
      <c r="Q768">
        <f>($B$16/2)*(COS((ACOS((2*'Intake Valve Fxn Scratch'!$B$1)/$B$16-1)/($B$17/2))*(I768-($B$17/2)))+1)*P768</f>
        <v>0</v>
      </c>
      <c r="R768">
        <f t="shared" si="174"/>
        <v>0</v>
      </c>
      <c r="S768">
        <f t="shared" si="175"/>
        <v>0</v>
      </c>
      <c r="T768">
        <f>S768*'Exhaust Gas Math'!$C$14</f>
        <v>0</v>
      </c>
      <c r="U768">
        <f>(T768/'Exhaust Gas Math'!$B$14)+('Exhaust Gas Math'!$D$10)</f>
        <v>4.4059320573952224E-4</v>
      </c>
      <c r="V768">
        <f>('Exhaust Gas Math'!$E$10*(2.53982214E-12*V767^4 - 0.0000000071629564556*V767^3 + 7.56281407226508E-06*V767^2 - 0.00322508455050905*V767 + 1.62997098133725)*$B$24+T768*'Exhaust Gas Math'!$D$14*$B$23)/('Exhaust Gas Math'!$E$10*(2.53982214E-12*V767^4 - 0.0000000071629564556*V767^3 + 7.56281407226508E-06*V767^2 - 0.00322508455050905*V767 + 1.62997098133725)+T768*'Exhaust Gas Math'!$D$14)</f>
        <v>1100</v>
      </c>
      <c r="W768">
        <f>(353.3116967483*V768^-1.0020802909)*('Exhaust Gas Math'!$E$10/(T768+'Exhaust Gas Math'!$E$10))+(357.4500179626*V768^-1.0038444015 )*(T768/(T768+'Exhaust Gas Math'!$E$10))</f>
        <v>0.31654710700089367</v>
      </c>
      <c r="X768">
        <f t="shared" si="176"/>
        <v>0</v>
      </c>
      <c r="Y768">
        <f t="shared" si="177"/>
        <v>101325</v>
      </c>
      <c r="Z768">
        <f t="shared" si="178"/>
        <v>101325</v>
      </c>
    </row>
    <row r="769" spans="5:26" x14ac:dyDescent="0.2">
      <c r="E769">
        <f t="shared" si="165"/>
        <v>9.5500000000000071E-2</v>
      </c>
      <c r="F769">
        <f t="shared" si="166"/>
        <v>101325</v>
      </c>
      <c r="H769">
        <f t="shared" si="179"/>
        <v>9.5500000000000071E-2</v>
      </c>
      <c r="I769">
        <f t="shared" si="167"/>
        <v>264.00000000000364</v>
      </c>
      <c r="J769">
        <f t="shared" si="168"/>
        <v>3.5013552285582547E-2</v>
      </c>
      <c r="K769">
        <f t="shared" si="169"/>
        <v>-26.411448257665331</v>
      </c>
      <c r="L769">
        <f t="shared" si="170"/>
        <v>3.9769296294121147E-5</v>
      </c>
      <c r="M769">
        <f>J769/SQRT('Exhaust Gas Math'!$E$14*$B$21*$B$23)</f>
        <v>5.9441051564211199E-4</v>
      </c>
      <c r="N769">
        <f t="shared" si="171"/>
        <v>4.966953117888117E-2</v>
      </c>
      <c r="O769">
        <f t="shared" si="172"/>
        <v>0</v>
      </c>
      <c r="P769">
        <f t="shared" si="173"/>
        <v>0</v>
      </c>
      <c r="Q769">
        <f>($B$16/2)*(COS((ACOS((2*'Intake Valve Fxn Scratch'!$B$1)/$B$16-1)/($B$17/2))*(I769-($B$17/2)))+1)*P769</f>
        <v>0</v>
      </c>
      <c r="R769">
        <f t="shared" si="174"/>
        <v>0</v>
      </c>
      <c r="S769">
        <f t="shared" si="175"/>
        <v>0</v>
      </c>
      <c r="T769">
        <f>S769*'Exhaust Gas Math'!$C$14</f>
        <v>0</v>
      </c>
      <c r="U769">
        <f>(T769/'Exhaust Gas Math'!$B$14)+('Exhaust Gas Math'!$D$10)</f>
        <v>4.4059320573952224E-4</v>
      </c>
      <c r="V769">
        <f>('Exhaust Gas Math'!$E$10*(2.53982214E-12*V768^4 - 0.0000000071629564556*V768^3 + 7.56281407226508E-06*V768^2 - 0.00322508455050905*V768 + 1.62997098133725)*$B$24+T769*'Exhaust Gas Math'!$D$14*$B$23)/('Exhaust Gas Math'!$E$10*(2.53982214E-12*V768^4 - 0.0000000071629564556*V768^3 + 7.56281407226508E-06*V768^2 - 0.00322508455050905*V768 + 1.62997098133725)+T769*'Exhaust Gas Math'!$D$14)</f>
        <v>1100</v>
      </c>
      <c r="W769">
        <f>(353.3116967483*V769^-1.0020802909)*('Exhaust Gas Math'!$E$10/(T769+'Exhaust Gas Math'!$E$10))+(357.4500179626*V769^-1.0038444015 )*(T769/(T769+'Exhaust Gas Math'!$E$10))</f>
        <v>0.31654710700089367</v>
      </c>
      <c r="X769">
        <f t="shared" si="176"/>
        <v>0</v>
      </c>
      <c r="Y769">
        <f t="shared" si="177"/>
        <v>101325</v>
      </c>
      <c r="Z769">
        <f t="shared" si="178"/>
        <v>101325</v>
      </c>
    </row>
    <row r="770" spans="5:26" x14ac:dyDescent="0.2">
      <c r="E770">
        <f t="shared" si="165"/>
        <v>9.5625000000000071E-2</v>
      </c>
      <c r="F770">
        <f t="shared" si="166"/>
        <v>101325</v>
      </c>
      <c r="H770">
        <f t="shared" si="179"/>
        <v>9.5625000000000071E-2</v>
      </c>
      <c r="I770">
        <f t="shared" si="167"/>
        <v>270.00000000000364</v>
      </c>
      <c r="J770">
        <f t="shared" si="168"/>
        <v>3.1699999999997903E-2</v>
      </c>
      <c r="K770">
        <f t="shared" si="169"/>
        <v>-26.556929898345718</v>
      </c>
      <c r="L770">
        <f t="shared" si="170"/>
        <v>3.9769296294121147E-5</v>
      </c>
      <c r="M770">
        <f>J770/SQRT('Exhaust Gas Math'!$E$14*$B$21*$B$23)</f>
        <v>5.3815771653687838E-4</v>
      </c>
      <c r="N770">
        <f t="shared" si="171"/>
        <v>4.5512549561609592E-2</v>
      </c>
      <c r="O770">
        <f t="shared" si="172"/>
        <v>0</v>
      </c>
      <c r="P770">
        <f t="shared" si="173"/>
        <v>0</v>
      </c>
      <c r="Q770">
        <f>($B$16/2)*(COS((ACOS((2*'Intake Valve Fxn Scratch'!$B$1)/$B$16-1)/($B$17/2))*(I770-($B$17/2)))+1)*P770</f>
        <v>0</v>
      </c>
      <c r="R770">
        <f t="shared" si="174"/>
        <v>0</v>
      </c>
      <c r="S770">
        <f t="shared" si="175"/>
        <v>0</v>
      </c>
      <c r="T770">
        <f>S770*'Exhaust Gas Math'!$C$14</f>
        <v>0</v>
      </c>
      <c r="U770">
        <f>(T770/'Exhaust Gas Math'!$B$14)+('Exhaust Gas Math'!$D$10)</f>
        <v>4.4059320573952224E-4</v>
      </c>
      <c r="V770">
        <f>('Exhaust Gas Math'!$E$10*(2.53982214E-12*V769^4 - 0.0000000071629564556*V769^3 + 7.56281407226508E-06*V769^2 - 0.00322508455050905*V769 + 1.62997098133725)*$B$24+T770*'Exhaust Gas Math'!$D$14*$B$23)/('Exhaust Gas Math'!$E$10*(2.53982214E-12*V769^4 - 0.0000000071629564556*V769^3 + 7.56281407226508E-06*V769^2 - 0.00322508455050905*V769 + 1.62997098133725)+T770*'Exhaust Gas Math'!$D$14)</f>
        <v>1100</v>
      </c>
      <c r="W770">
        <f>(353.3116967483*V770^-1.0020802909)*('Exhaust Gas Math'!$E$10/(T770+'Exhaust Gas Math'!$E$10))+(357.4500179626*V770^-1.0038444015 )*(T770/(T770+'Exhaust Gas Math'!$E$10))</f>
        <v>0.31654710700089367</v>
      </c>
      <c r="X770">
        <f t="shared" si="176"/>
        <v>0</v>
      </c>
      <c r="Y770">
        <f t="shared" si="177"/>
        <v>101325</v>
      </c>
      <c r="Z770">
        <f t="shared" si="178"/>
        <v>101325</v>
      </c>
    </row>
    <row r="771" spans="5:26" x14ac:dyDescent="0.2">
      <c r="E771">
        <f t="shared" si="165"/>
        <v>9.5750000000000071E-2</v>
      </c>
      <c r="F771">
        <f t="shared" si="166"/>
        <v>101325</v>
      </c>
      <c r="H771">
        <f t="shared" si="179"/>
        <v>9.5750000000000071E-2</v>
      </c>
      <c r="I771">
        <f t="shared" si="167"/>
        <v>276.00000000000364</v>
      </c>
      <c r="J771">
        <f t="shared" si="168"/>
        <v>2.8386447714413281E-2</v>
      </c>
      <c r="K771">
        <f t="shared" si="169"/>
        <v>-26.411448257664965</v>
      </c>
      <c r="L771">
        <f t="shared" si="170"/>
        <v>3.9769296294121147E-5</v>
      </c>
      <c r="M771">
        <f>J771/SQRT('Exhaust Gas Math'!$E$14*$B$21*$B$23)</f>
        <v>4.8190491743164515E-4</v>
      </c>
      <c r="N771">
        <f t="shared" si="171"/>
        <v>4.1037700628137781E-2</v>
      </c>
      <c r="O771">
        <f t="shared" si="172"/>
        <v>0</v>
      </c>
      <c r="P771">
        <f t="shared" si="173"/>
        <v>0</v>
      </c>
      <c r="Q771">
        <f>($B$16/2)*(COS((ACOS((2*'Intake Valve Fxn Scratch'!$B$1)/$B$16-1)/($B$17/2))*(I771-($B$17/2)))+1)*P771</f>
        <v>0</v>
      </c>
      <c r="R771">
        <f t="shared" si="174"/>
        <v>0</v>
      </c>
      <c r="S771">
        <f t="shared" si="175"/>
        <v>0</v>
      </c>
      <c r="T771">
        <f>S771*'Exhaust Gas Math'!$C$14</f>
        <v>0</v>
      </c>
      <c r="U771">
        <f>(T771/'Exhaust Gas Math'!$B$14)+('Exhaust Gas Math'!$D$10)</f>
        <v>4.4059320573952224E-4</v>
      </c>
      <c r="V771">
        <f>('Exhaust Gas Math'!$E$10*(2.53982214E-12*V770^4 - 0.0000000071629564556*V770^3 + 7.56281407226508E-06*V770^2 - 0.00322508455050905*V770 + 1.62997098133725)*$B$24+T771*'Exhaust Gas Math'!$D$14*$B$23)/('Exhaust Gas Math'!$E$10*(2.53982214E-12*V770^4 - 0.0000000071629564556*V770^3 + 7.56281407226508E-06*V770^2 - 0.00322508455050905*V770 + 1.62997098133725)+T771*'Exhaust Gas Math'!$D$14)</f>
        <v>1100</v>
      </c>
      <c r="W771">
        <f>(353.3116967483*V771^-1.0020802909)*('Exhaust Gas Math'!$E$10/(T771+'Exhaust Gas Math'!$E$10))+(357.4500179626*V771^-1.0038444015 )*(T771/(T771+'Exhaust Gas Math'!$E$10))</f>
        <v>0.31654710700089367</v>
      </c>
      <c r="X771">
        <f t="shared" si="176"/>
        <v>0</v>
      </c>
      <c r="Y771">
        <f t="shared" si="177"/>
        <v>101325</v>
      </c>
      <c r="Z771">
        <f t="shared" si="178"/>
        <v>101325</v>
      </c>
    </row>
    <row r="772" spans="5:26" x14ac:dyDescent="0.2">
      <c r="E772">
        <f t="shared" ref="E772:E835" si="180">H772</f>
        <v>9.5875000000000071E-2</v>
      </c>
      <c r="F772">
        <f t="shared" ref="F772:F835" si="181">Z772</f>
        <v>101325</v>
      </c>
      <c r="H772">
        <f t="shared" si="179"/>
        <v>9.5875000000000071E-2</v>
      </c>
      <c r="I772">
        <f t="shared" si="167"/>
        <v>282.00000000000364</v>
      </c>
      <c r="J772">
        <f t="shared" si="168"/>
        <v>2.5109199401074939E-2</v>
      </c>
      <c r="K772">
        <f t="shared" si="169"/>
        <v>-25.976597262922361</v>
      </c>
      <c r="L772">
        <f t="shared" si="170"/>
        <v>3.9769296294121147E-5</v>
      </c>
      <c r="M772">
        <f>J772/SQRT('Exhaust Gas Math'!$E$14*$B$21*$B$23)</f>
        <v>4.2626843576506427E-4</v>
      </c>
      <c r="N772">
        <f t="shared" si="171"/>
        <v>3.636415377464703E-2</v>
      </c>
      <c r="O772">
        <f t="shared" si="172"/>
        <v>0</v>
      </c>
      <c r="P772">
        <f t="shared" si="173"/>
        <v>0</v>
      </c>
      <c r="Q772">
        <f>($B$16/2)*(COS((ACOS((2*'Intake Valve Fxn Scratch'!$B$1)/$B$16-1)/($B$17/2))*(I772-($B$17/2)))+1)*P772</f>
        <v>0</v>
      </c>
      <c r="R772">
        <f t="shared" si="174"/>
        <v>0</v>
      </c>
      <c r="S772">
        <f t="shared" si="175"/>
        <v>0</v>
      </c>
      <c r="T772">
        <f>S772*'Exhaust Gas Math'!$C$14</f>
        <v>0</v>
      </c>
      <c r="U772">
        <f>(T772/'Exhaust Gas Math'!$B$14)+('Exhaust Gas Math'!$D$10)</f>
        <v>4.4059320573952224E-4</v>
      </c>
      <c r="V772">
        <f>('Exhaust Gas Math'!$E$10*(2.53982214E-12*V771^4 - 0.0000000071629564556*V771^3 + 7.56281407226508E-06*V771^2 - 0.00322508455050905*V771 + 1.62997098133725)*$B$24+T772*'Exhaust Gas Math'!$D$14*$B$23)/('Exhaust Gas Math'!$E$10*(2.53982214E-12*V771^4 - 0.0000000071629564556*V771^3 + 7.56281407226508E-06*V771^2 - 0.00322508455050905*V771 + 1.62997098133725)+T772*'Exhaust Gas Math'!$D$14)</f>
        <v>1100</v>
      </c>
      <c r="W772">
        <f>(353.3116967483*V772^-1.0020802909)*('Exhaust Gas Math'!$E$10/(T772+'Exhaust Gas Math'!$E$10))+(357.4500179626*V772^-1.0038444015 )*(T772/(T772+'Exhaust Gas Math'!$E$10))</f>
        <v>0.31654710700089367</v>
      </c>
      <c r="X772">
        <f t="shared" si="176"/>
        <v>0</v>
      </c>
      <c r="Y772">
        <f t="shared" si="177"/>
        <v>101325</v>
      </c>
      <c r="Z772">
        <f t="shared" si="178"/>
        <v>101325</v>
      </c>
    </row>
    <row r="773" spans="5:26" x14ac:dyDescent="0.2">
      <c r="E773">
        <f t="shared" si="180"/>
        <v>9.6000000000000071E-2</v>
      </c>
      <c r="F773">
        <f t="shared" si="181"/>
        <v>101325</v>
      </c>
      <c r="H773">
        <f t="shared" si="179"/>
        <v>9.6000000000000071E-2</v>
      </c>
      <c r="I773">
        <f t="shared" ref="I773:I836" si="182">($B$11*360*H773)-(720*FLOOR(H773/(2/$B$11),1))</f>
        <v>288.00000000000364</v>
      </c>
      <c r="J773">
        <f t="shared" ref="J773:J836" si="183">-(($B$4/1000)/2)*COS($B$12*H773)+(($B$4/1000)/2)</f>
        <v>2.1904161278312118E-2</v>
      </c>
      <c r="K773">
        <f t="shared" ref="K773:K836" si="184">($B$4/1000/2)*$B$12*SIN($B$12*H773)</f>
        <v>-25.257141232614728</v>
      </c>
      <c r="L773">
        <f t="shared" ref="L773:L836" si="185">$B$8+P773*(J773*$B$6)</f>
        <v>3.9769296294121147E-5</v>
      </c>
      <c r="M773">
        <f>J773/SQRT('Exhaust Gas Math'!$E$14*$B$21*$B$23)</f>
        <v>3.718578364729571E-4</v>
      </c>
      <c r="N773">
        <f t="shared" ref="N773:N836" si="186">-(($B$4/1000)/2)*COS($B$12*(H773-M773))+(($B$4/1000)/2)</f>
        <v>3.1616553879853251E-2</v>
      </c>
      <c r="O773">
        <f t="shared" ref="O773:O836" si="187">N773*$B$6*P773</f>
        <v>0</v>
      </c>
      <c r="P773">
        <f t="shared" ref="P773:P836" si="188">IF(I773&lt;=$B$17,1,0)</f>
        <v>0</v>
      </c>
      <c r="Q773">
        <f>($B$16/2)*(COS((ACOS((2*'Intake Valve Fxn Scratch'!$B$1)/$B$16-1)/($B$17/2))*(I773-($B$17/2)))+1)*P773</f>
        <v>0</v>
      </c>
      <c r="R773">
        <f t="shared" ref="R773:R836" si="189">Q773/$B$16</f>
        <v>0</v>
      </c>
      <c r="S773">
        <f t="shared" ref="S773:S836" si="190">P773*($B$13*R773*(O773-O772)*$B$19+S772)</f>
        <v>0</v>
      </c>
      <c r="T773">
        <f>S773*'Exhaust Gas Math'!$C$14</f>
        <v>0</v>
      </c>
      <c r="U773">
        <f>(T773/'Exhaust Gas Math'!$B$14)+('Exhaust Gas Math'!$D$10)</f>
        <v>4.4059320573952224E-4</v>
      </c>
      <c r="V773">
        <f>('Exhaust Gas Math'!$E$10*(2.53982214E-12*V772^4 - 0.0000000071629564556*V772^3 + 7.56281407226508E-06*V772^2 - 0.00322508455050905*V772 + 1.62997098133725)*$B$24+T773*'Exhaust Gas Math'!$D$14*$B$23)/('Exhaust Gas Math'!$E$10*(2.53982214E-12*V772^4 - 0.0000000071629564556*V772^3 + 7.56281407226508E-06*V772^2 - 0.00322508455050905*V772 + 1.62997098133725)+T773*'Exhaust Gas Math'!$D$14)</f>
        <v>1100</v>
      </c>
      <c r="W773">
        <f>(353.3116967483*V773^-1.0020802909)*('Exhaust Gas Math'!$E$10/(T773+'Exhaust Gas Math'!$E$10))+(357.4500179626*V773^-1.0038444015 )*(T773/(T773+'Exhaust Gas Math'!$E$10))</f>
        <v>0.31654710700089367</v>
      </c>
      <c r="X773">
        <f t="shared" ref="X773:X836" si="191">P773*SIGN(K773)*-0.5*W773*K773^2</f>
        <v>0</v>
      </c>
      <c r="Y773">
        <f t="shared" ref="Y773:Y836" si="192">(U773*$B$21*V773)/L773</f>
        <v>101325</v>
      </c>
      <c r="Z773">
        <f t="shared" ref="Z773:Z836" si="193">IF((X773+Y773)&lt;$B$22,(X773+Y773),$B$22)</f>
        <v>101325</v>
      </c>
    </row>
    <row r="774" spans="5:26" x14ac:dyDescent="0.2">
      <c r="E774">
        <f t="shared" si="180"/>
        <v>9.6125000000000071E-2</v>
      </c>
      <c r="F774">
        <f t="shared" si="181"/>
        <v>101325</v>
      </c>
      <c r="H774">
        <f t="shared" si="179"/>
        <v>9.6125000000000071E-2</v>
      </c>
      <c r="I774">
        <f t="shared" si="182"/>
        <v>294.00000000000364</v>
      </c>
      <c r="J774">
        <f t="shared" si="183"/>
        <v>1.880644841449515E-2</v>
      </c>
      <c r="K774">
        <f t="shared" si="184"/>
        <v>-24.260962677565967</v>
      </c>
      <c r="L774">
        <f t="shared" si="185"/>
        <v>3.9769296294121147E-5</v>
      </c>
      <c r="M774">
        <f>J774/SQRT('Exhaust Gas Math'!$E$14*$B$21*$B$23)</f>
        <v>3.1926925346731784E-4</v>
      </c>
      <c r="N774">
        <f t="shared" si="186"/>
        <v>2.691866356259872E-2</v>
      </c>
      <c r="O774">
        <f t="shared" si="187"/>
        <v>0</v>
      </c>
      <c r="P774">
        <f t="shared" si="188"/>
        <v>0</v>
      </c>
      <c r="Q774">
        <f>($B$16/2)*(COS((ACOS((2*'Intake Valve Fxn Scratch'!$B$1)/$B$16-1)/($B$17/2))*(I774-($B$17/2)))+1)*P774</f>
        <v>0</v>
      </c>
      <c r="R774">
        <f t="shared" si="189"/>
        <v>0</v>
      </c>
      <c r="S774">
        <f t="shared" si="190"/>
        <v>0</v>
      </c>
      <c r="T774">
        <f>S774*'Exhaust Gas Math'!$C$14</f>
        <v>0</v>
      </c>
      <c r="U774">
        <f>(T774/'Exhaust Gas Math'!$B$14)+('Exhaust Gas Math'!$D$10)</f>
        <v>4.4059320573952224E-4</v>
      </c>
      <c r="V774">
        <f>('Exhaust Gas Math'!$E$10*(2.53982214E-12*V773^4 - 0.0000000071629564556*V773^3 + 7.56281407226508E-06*V773^2 - 0.00322508455050905*V773 + 1.62997098133725)*$B$24+T774*'Exhaust Gas Math'!$D$14*$B$23)/('Exhaust Gas Math'!$E$10*(2.53982214E-12*V773^4 - 0.0000000071629564556*V773^3 + 7.56281407226508E-06*V773^2 - 0.00322508455050905*V773 + 1.62997098133725)+T774*'Exhaust Gas Math'!$D$14)</f>
        <v>1100</v>
      </c>
      <c r="W774">
        <f>(353.3116967483*V774^-1.0020802909)*('Exhaust Gas Math'!$E$10/(T774+'Exhaust Gas Math'!$E$10))+(357.4500179626*V774^-1.0038444015 )*(T774/(T774+'Exhaust Gas Math'!$E$10))</f>
        <v>0.31654710700089367</v>
      </c>
      <c r="X774">
        <f t="shared" si="191"/>
        <v>0</v>
      </c>
      <c r="Y774">
        <f t="shared" si="192"/>
        <v>101325</v>
      </c>
      <c r="Z774">
        <f t="shared" si="193"/>
        <v>101325</v>
      </c>
    </row>
    <row r="775" spans="5:26" x14ac:dyDescent="0.2">
      <c r="E775">
        <f t="shared" si="180"/>
        <v>9.6250000000000072E-2</v>
      </c>
      <c r="F775">
        <f t="shared" si="181"/>
        <v>101325</v>
      </c>
      <c r="H775">
        <f t="shared" ref="H775:H838" si="194">H774+$B$2</f>
        <v>9.6250000000000072E-2</v>
      </c>
      <c r="I775">
        <f t="shared" si="182"/>
        <v>300.00000000000364</v>
      </c>
      <c r="J775">
        <f t="shared" si="183"/>
        <v>1.5849999999998102E-2</v>
      </c>
      <c r="K775">
        <f t="shared" si="184"/>
        <v>-22.998975938488964</v>
      </c>
      <c r="L775">
        <f t="shared" si="185"/>
        <v>3.9769296294121147E-5</v>
      </c>
      <c r="M775">
        <f>J775/SQRT('Exhaust Gas Math'!$E$14*$B$21*$B$23)</f>
        <v>2.6907885826842477E-4</v>
      </c>
      <c r="N775">
        <f t="shared" si="186"/>
        <v>2.2387269429553415E-2</v>
      </c>
      <c r="O775">
        <f t="shared" si="187"/>
        <v>0</v>
      </c>
      <c r="P775">
        <f t="shared" si="188"/>
        <v>0</v>
      </c>
      <c r="Q775">
        <f>($B$16/2)*(COS((ACOS((2*'Intake Valve Fxn Scratch'!$B$1)/$B$16-1)/($B$17/2))*(I775-($B$17/2)))+1)*P775</f>
        <v>0</v>
      </c>
      <c r="R775">
        <f t="shared" si="189"/>
        <v>0</v>
      </c>
      <c r="S775">
        <f t="shared" si="190"/>
        <v>0</v>
      </c>
      <c r="T775">
        <f>S775*'Exhaust Gas Math'!$C$14</f>
        <v>0</v>
      </c>
      <c r="U775">
        <f>(T775/'Exhaust Gas Math'!$B$14)+('Exhaust Gas Math'!$D$10)</f>
        <v>4.4059320573952224E-4</v>
      </c>
      <c r="V775">
        <f>('Exhaust Gas Math'!$E$10*(2.53982214E-12*V774^4 - 0.0000000071629564556*V774^3 + 7.56281407226508E-06*V774^2 - 0.00322508455050905*V774 + 1.62997098133725)*$B$24+T775*'Exhaust Gas Math'!$D$14*$B$23)/('Exhaust Gas Math'!$E$10*(2.53982214E-12*V774^4 - 0.0000000071629564556*V774^3 + 7.56281407226508E-06*V774^2 - 0.00322508455050905*V774 + 1.62997098133725)+T775*'Exhaust Gas Math'!$D$14)</f>
        <v>1100</v>
      </c>
      <c r="W775">
        <f>(353.3116967483*V775^-1.0020802909)*('Exhaust Gas Math'!$E$10/(T775+'Exhaust Gas Math'!$E$10))+(357.4500179626*V775^-1.0038444015 )*(T775/(T775+'Exhaust Gas Math'!$E$10))</f>
        <v>0.31654710700089367</v>
      </c>
      <c r="X775">
        <f t="shared" si="191"/>
        <v>0</v>
      </c>
      <c r="Y775">
        <f t="shared" si="192"/>
        <v>101325</v>
      </c>
      <c r="Z775">
        <f t="shared" si="193"/>
        <v>101325</v>
      </c>
    </row>
    <row r="776" spans="5:26" x14ac:dyDescent="0.2">
      <c r="E776">
        <f t="shared" si="180"/>
        <v>9.6375000000000072E-2</v>
      </c>
      <c r="F776">
        <f t="shared" si="181"/>
        <v>101325</v>
      </c>
      <c r="H776">
        <f t="shared" si="194"/>
        <v>9.6375000000000072E-2</v>
      </c>
      <c r="I776">
        <f t="shared" si="182"/>
        <v>306.00000000000364</v>
      </c>
      <c r="J776">
        <f t="shared" si="183"/>
        <v>1.3067207502326813E-2</v>
      </c>
      <c r="K776">
        <f t="shared" si="184"/>
        <v>-21.485007606184745</v>
      </c>
      <c r="L776">
        <f t="shared" si="185"/>
        <v>3.9769296294121147E-5</v>
      </c>
      <c r="M776">
        <f>J776/SQRT('Exhaust Gas Math'!$E$14*$B$21*$B$23)</f>
        <v>2.218365473490924E-4</v>
      </c>
      <c r="N776">
        <f t="shared" si="186"/>
        <v>1.8126827986221498E-2</v>
      </c>
      <c r="O776">
        <f t="shared" si="187"/>
        <v>0</v>
      </c>
      <c r="P776">
        <f t="shared" si="188"/>
        <v>0</v>
      </c>
      <c r="Q776">
        <f>($B$16/2)*(COS((ACOS((2*'Intake Valve Fxn Scratch'!$B$1)/$B$16-1)/($B$17/2))*(I776-($B$17/2)))+1)*P776</f>
        <v>0</v>
      </c>
      <c r="R776">
        <f t="shared" si="189"/>
        <v>0</v>
      </c>
      <c r="S776">
        <f t="shared" si="190"/>
        <v>0</v>
      </c>
      <c r="T776">
        <f>S776*'Exhaust Gas Math'!$C$14</f>
        <v>0</v>
      </c>
      <c r="U776">
        <f>(T776/'Exhaust Gas Math'!$B$14)+('Exhaust Gas Math'!$D$10)</f>
        <v>4.4059320573952224E-4</v>
      </c>
      <c r="V776">
        <f>('Exhaust Gas Math'!$E$10*(2.53982214E-12*V775^4 - 0.0000000071629564556*V775^3 + 7.56281407226508E-06*V775^2 - 0.00322508455050905*V775 + 1.62997098133725)*$B$24+T776*'Exhaust Gas Math'!$D$14*$B$23)/('Exhaust Gas Math'!$E$10*(2.53982214E-12*V775^4 - 0.0000000071629564556*V775^3 + 7.56281407226508E-06*V775^2 - 0.00322508455050905*V775 + 1.62997098133725)+T776*'Exhaust Gas Math'!$D$14)</f>
        <v>1100</v>
      </c>
      <c r="W776">
        <f>(353.3116967483*V776^-1.0020802909)*('Exhaust Gas Math'!$E$10/(T776+'Exhaust Gas Math'!$E$10))+(357.4500179626*V776^-1.0038444015 )*(T776/(T776+'Exhaust Gas Math'!$E$10))</f>
        <v>0.31654710700089367</v>
      </c>
      <c r="X776">
        <f t="shared" si="191"/>
        <v>0</v>
      </c>
      <c r="Y776">
        <f t="shared" si="192"/>
        <v>101325</v>
      </c>
      <c r="Z776">
        <f t="shared" si="193"/>
        <v>101325</v>
      </c>
    </row>
    <row r="777" spans="5:26" x14ac:dyDescent="0.2">
      <c r="E777">
        <f t="shared" si="180"/>
        <v>9.6500000000000072E-2</v>
      </c>
      <c r="F777">
        <f t="shared" si="181"/>
        <v>101325</v>
      </c>
      <c r="H777">
        <f t="shared" si="194"/>
        <v>9.6500000000000072E-2</v>
      </c>
      <c r="I777">
        <f t="shared" si="182"/>
        <v>312.00000000000364</v>
      </c>
      <c r="J777">
        <f t="shared" si="183"/>
        <v>1.048855977842254E-2</v>
      </c>
      <c r="K777">
        <f t="shared" si="184"/>
        <v>-19.735645034520271</v>
      </c>
      <c r="L777">
        <f t="shared" si="185"/>
        <v>3.9769296294121147E-5</v>
      </c>
      <c r="M777">
        <f>J777/SQRT('Exhaust Gas Math'!$E$14*$B$21*$B$23)</f>
        <v>1.7805991735384208E-4</v>
      </c>
      <c r="N777">
        <f t="shared" si="186"/>
        <v>1.422523030882367E-2</v>
      </c>
      <c r="O777">
        <f t="shared" si="187"/>
        <v>0</v>
      </c>
      <c r="P777">
        <f t="shared" si="188"/>
        <v>0</v>
      </c>
      <c r="Q777">
        <f>($B$16/2)*(COS((ACOS((2*'Intake Valve Fxn Scratch'!$B$1)/$B$16-1)/($B$17/2))*(I777-($B$17/2)))+1)*P777</f>
        <v>0</v>
      </c>
      <c r="R777">
        <f t="shared" si="189"/>
        <v>0</v>
      </c>
      <c r="S777">
        <f t="shared" si="190"/>
        <v>0</v>
      </c>
      <c r="T777">
        <f>S777*'Exhaust Gas Math'!$C$14</f>
        <v>0</v>
      </c>
      <c r="U777">
        <f>(T777/'Exhaust Gas Math'!$B$14)+('Exhaust Gas Math'!$D$10)</f>
        <v>4.4059320573952224E-4</v>
      </c>
      <c r="V777">
        <f>('Exhaust Gas Math'!$E$10*(2.53982214E-12*V776^4 - 0.0000000071629564556*V776^3 + 7.56281407226508E-06*V776^2 - 0.00322508455050905*V776 + 1.62997098133725)*$B$24+T777*'Exhaust Gas Math'!$D$14*$B$23)/('Exhaust Gas Math'!$E$10*(2.53982214E-12*V776^4 - 0.0000000071629564556*V776^3 + 7.56281407226508E-06*V776^2 - 0.00322508455050905*V776 + 1.62997098133725)+T777*'Exhaust Gas Math'!$D$14)</f>
        <v>1100</v>
      </c>
      <c r="W777">
        <f>(353.3116967483*V777^-1.0020802909)*('Exhaust Gas Math'!$E$10/(T777+'Exhaust Gas Math'!$E$10))+(357.4500179626*V777^-1.0038444015 )*(T777/(T777+'Exhaust Gas Math'!$E$10))</f>
        <v>0.31654710700089367</v>
      </c>
      <c r="X777">
        <f t="shared" si="191"/>
        <v>0</v>
      </c>
      <c r="Y777">
        <f t="shared" si="192"/>
        <v>101325</v>
      </c>
      <c r="Z777">
        <f t="shared" si="193"/>
        <v>101325</v>
      </c>
    </row>
    <row r="778" spans="5:26" x14ac:dyDescent="0.2">
      <c r="E778">
        <f t="shared" si="180"/>
        <v>9.6625000000000072E-2</v>
      </c>
      <c r="F778">
        <f t="shared" si="181"/>
        <v>101325</v>
      </c>
      <c r="H778">
        <f t="shared" si="194"/>
        <v>9.6625000000000072E-2</v>
      </c>
      <c r="I778">
        <f t="shared" si="182"/>
        <v>318.00000000000364</v>
      </c>
      <c r="J778">
        <f t="shared" si="183"/>
        <v>8.1423090323651005E-3</v>
      </c>
      <c r="K778">
        <f t="shared" si="184"/>
        <v>-17.77005460590836</v>
      </c>
      <c r="L778">
        <f t="shared" si="185"/>
        <v>3.9769296294121147E-5</v>
      </c>
      <c r="M778">
        <f>J778/SQRT('Exhaust Gas Math'!$E$14*$B$21*$B$23)</f>
        <v>1.3822859420175053E-4</v>
      </c>
      <c r="N778">
        <f t="shared" si="186"/>
        <v>1.0750931841512008E-2</v>
      </c>
      <c r="O778">
        <f t="shared" si="187"/>
        <v>0</v>
      </c>
      <c r="P778">
        <f t="shared" si="188"/>
        <v>0</v>
      </c>
      <c r="Q778">
        <f>($B$16/2)*(COS((ACOS((2*'Intake Valve Fxn Scratch'!$B$1)/$B$16-1)/($B$17/2))*(I778-($B$17/2)))+1)*P778</f>
        <v>0</v>
      </c>
      <c r="R778">
        <f t="shared" si="189"/>
        <v>0</v>
      </c>
      <c r="S778">
        <f t="shared" si="190"/>
        <v>0</v>
      </c>
      <c r="T778">
        <f>S778*'Exhaust Gas Math'!$C$14</f>
        <v>0</v>
      </c>
      <c r="U778">
        <f>(T778/'Exhaust Gas Math'!$B$14)+('Exhaust Gas Math'!$D$10)</f>
        <v>4.4059320573952224E-4</v>
      </c>
      <c r="V778">
        <f>('Exhaust Gas Math'!$E$10*(2.53982214E-12*V777^4 - 0.0000000071629564556*V777^3 + 7.56281407226508E-06*V777^2 - 0.00322508455050905*V777 + 1.62997098133725)*$B$24+T778*'Exhaust Gas Math'!$D$14*$B$23)/('Exhaust Gas Math'!$E$10*(2.53982214E-12*V777^4 - 0.0000000071629564556*V777^3 + 7.56281407226508E-06*V777^2 - 0.00322508455050905*V777 + 1.62997098133725)+T778*'Exhaust Gas Math'!$D$14)</f>
        <v>1100</v>
      </c>
      <c r="W778">
        <f>(353.3116967483*V778^-1.0020802909)*('Exhaust Gas Math'!$E$10/(T778+'Exhaust Gas Math'!$E$10))+(357.4500179626*V778^-1.0038444015 )*(T778/(T778+'Exhaust Gas Math'!$E$10))</f>
        <v>0.31654710700089367</v>
      </c>
      <c r="X778">
        <f t="shared" si="191"/>
        <v>0</v>
      </c>
      <c r="Y778">
        <f t="shared" si="192"/>
        <v>101325</v>
      </c>
      <c r="Z778">
        <f t="shared" si="193"/>
        <v>101325</v>
      </c>
    </row>
    <row r="779" spans="5:26" x14ac:dyDescent="0.2">
      <c r="E779">
        <f t="shared" si="180"/>
        <v>9.6750000000000072E-2</v>
      </c>
      <c r="F779">
        <f t="shared" si="181"/>
        <v>101325</v>
      </c>
      <c r="H779">
        <f t="shared" si="194"/>
        <v>9.6750000000000072E-2</v>
      </c>
      <c r="I779">
        <f t="shared" si="182"/>
        <v>324.00000000000364</v>
      </c>
      <c r="J779">
        <f t="shared" si="183"/>
        <v>6.0541612783128369E-3</v>
      </c>
      <c r="K779">
        <f t="shared" si="184"/>
        <v>-15.609771740411125</v>
      </c>
      <c r="L779">
        <f t="shared" si="185"/>
        <v>3.9769296294121147E-5</v>
      </c>
      <c r="M779">
        <f>J779/SQRT('Exhaust Gas Math'!$E$14*$B$21*$B$23)</f>
        <v>1.0277897820451232E-4</v>
      </c>
      <c r="N779">
        <f t="shared" si="186"/>
        <v>7.7515449031748465E-3</v>
      </c>
      <c r="O779">
        <f t="shared" si="187"/>
        <v>0</v>
      </c>
      <c r="P779">
        <f t="shared" si="188"/>
        <v>0</v>
      </c>
      <c r="Q779">
        <f>($B$16/2)*(COS((ACOS((2*'Intake Valve Fxn Scratch'!$B$1)/$B$16-1)/($B$17/2))*(I779-($B$17/2)))+1)*P779</f>
        <v>0</v>
      </c>
      <c r="R779">
        <f t="shared" si="189"/>
        <v>0</v>
      </c>
      <c r="S779">
        <f t="shared" si="190"/>
        <v>0</v>
      </c>
      <c r="T779">
        <f>S779*'Exhaust Gas Math'!$C$14</f>
        <v>0</v>
      </c>
      <c r="U779">
        <f>(T779/'Exhaust Gas Math'!$B$14)+('Exhaust Gas Math'!$D$10)</f>
        <v>4.4059320573952224E-4</v>
      </c>
      <c r="V779">
        <f>('Exhaust Gas Math'!$E$10*(2.53982214E-12*V778^4 - 0.0000000071629564556*V778^3 + 7.56281407226508E-06*V778^2 - 0.00322508455050905*V778 + 1.62997098133725)*$B$24+T779*'Exhaust Gas Math'!$D$14*$B$23)/('Exhaust Gas Math'!$E$10*(2.53982214E-12*V778^4 - 0.0000000071629564556*V778^3 + 7.56281407226508E-06*V778^2 - 0.00322508455050905*V778 + 1.62997098133725)+T779*'Exhaust Gas Math'!$D$14)</f>
        <v>1100</v>
      </c>
      <c r="W779">
        <f>(353.3116967483*V779^-1.0020802909)*('Exhaust Gas Math'!$E$10/(T779+'Exhaust Gas Math'!$E$10))+(357.4500179626*V779^-1.0038444015 )*(T779/(T779+'Exhaust Gas Math'!$E$10))</f>
        <v>0.31654710700089367</v>
      </c>
      <c r="X779">
        <f t="shared" si="191"/>
        <v>0</v>
      </c>
      <c r="Y779">
        <f t="shared" si="192"/>
        <v>101325</v>
      </c>
      <c r="Z779">
        <f t="shared" si="193"/>
        <v>101325</v>
      </c>
    </row>
    <row r="780" spans="5:26" x14ac:dyDescent="0.2">
      <c r="E780">
        <f t="shared" si="180"/>
        <v>9.6875000000000072E-2</v>
      </c>
      <c r="F780">
        <f t="shared" si="181"/>
        <v>101325</v>
      </c>
      <c r="H780">
        <f t="shared" si="194"/>
        <v>9.6875000000000072E-2</v>
      </c>
      <c r="I780">
        <f t="shared" si="182"/>
        <v>330.00000000000364</v>
      </c>
      <c r="J780">
        <f t="shared" si="183"/>
        <v>4.2469947000323763E-3</v>
      </c>
      <c r="K780">
        <f t="shared" si="184"/>
        <v>-13.278464949171529</v>
      </c>
      <c r="L780">
        <f t="shared" si="185"/>
        <v>3.9769296294121147E-5</v>
      </c>
      <c r="M780">
        <f>J780/SQRT('Exhaust Gas Math'!$E$14*$B$21*$B$23)</f>
        <v>7.2099462773305979E-5</v>
      </c>
      <c r="N780">
        <f t="shared" si="186"/>
        <v>5.2538472644387442E-3</v>
      </c>
      <c r="O780">
        <f t="shared" si="187"/>
        <v>0</v>
      </c>
      <c r="P780">
        <f t="shared" si="188"/>
        <v>0</v>
      </c>
      <c r="Q780">
        <f>($B$16/2)*(COS((ACOS((2*'Intake Valve Fxn Scratch'!$B$1)/$B$16-1)/($B$17/2))*(I780-($B$17/2)))+1)*P780</f>
        <v>0</v>
      </c>
      <c r="R780">
        <f t="shared" si="189"/>
        <v>0</v>
      </c>
      <c r="S780">
        <f t="shared" si="190"/>
        <v>0</v>
      </c>
      <c r="T780">
        <f>S780*'Exhaust Gas Math'!$C$14</f>
        <v>0</v>
      </c>
      <c r="U780">
        <f>(T780/'Exhaust Gas Math'!$B$14)+('Exhaust Gas Math'!$D$10)</f>
        <v>4.4059320573952224E-4</v>
      </c>
      <c r="V780">
        <f>('Exhaust Gas Math'!$E$10*(2.53982214E-12*V779^4 - 0.0000000071629564556*V779^3 + 7.56281407226508E-06*V779^2 - 0.00322508455050905*V779 + 1.62997098133725)*$B$24+T780*'Exhaust Gas Math'!$D$14*$B$23)/('Exhaust Gas Math'!$E$10*(2.53982214E-12*V779^4 - 0.0000000071629564556*V779^3 + 7.56281407226508E-06*V779^2 - 0.00322508455050905*V779 + 1.62997098133725)+T780*'Exhaust Gas Math'!$D$14)</f>
        <v>1100</v>
      </c>
      <c r="W780">
        <f>(353.3116967483*V780^-1.0020802909)*('Exhaust Gas Math'!$E$10/(T780+'Exhaust Gas Math'!$E$10))+(357.4500179626*V780^-1.0038444015 )*(T780/(T780+'Exhaust Gas Math'!$E$10))</f>
        <v>0.31654710700089367</v>
      </c>
      <c r="X780">
        <f t="shared" si="191"/>
        <v>0</v>
      </c>
      <c r="Y780">
        <f t="shared" si="192"/>
        <v>101325</v>
      </c>
      <c r="Z780">
        <f t="shared" si="193"/>
        <v>101325</v>
      </c>
    </row>
    <row r="781" spans="5:26" x14ac:dyDescent="0.2">
      <c r="E781">
        <f t="shared" si="180"/>
        <v>9.7000000000000072E-2</v>
      </c>
      <c r="F781">
        <f t="shared" si="181"/>
        <v>101325</v>
      </c>
      <c r="H781">
        <f t="shared" si="194"/>
        <v>9.7000000000000072E-2</v>
      </c>
      <c r="I781">
        <f t="shared" si="182"/>
        <v>336.00000000000364</v>
      </c>
      <c r="J781">
        <f t="shared" si="183"/>
        <v>2.7406089927288005E-3</v>
      </c>
      <c r="K781">
        <f t="shared" si="184"/>
        <v>-10.801676517251073</v>
      </c>
      <c r="L781">
        <f t="shared" si="185"/>
        <v>3.9769296294121147E-5</v>
      </c>
      <c r="M781">
        <f>J781/SQRT('Exhaust Gas Math'!$E$14*$B$21*$B$23)</f>
        <v>4.6526179099289057E-5</v>
      </c>
      <c r="N781">
        <f t="shared" si="186"/>
        <v>3.2650381165154375E-3</v>
      </c>
      <c r="O781">
        <f t="shared" si="187"/>
        <v>0</v>
      </c>
      <c r="P781">
        <f t="shared" si="188"/>
        <v>0</v>
      </c>
      <c r="Q781">
        <f>($B$16/2)*(COS((ACOS((2*'Intake Valve Fxn Scratch'!$B$1)/$B$16-1)/($B$17/2))*(I781-($B$17/2)))+1)*P781</f>
        <v>0</v>
      </c>
      <c r="R781">
        <f t="shared" si="189"/>
        <v>0</v>
      </c>
      <c r="S781">
        <f t="shared" si="190"/>
        <v>0</v>
      </c>
      <c r="T781">
        <f>S781*'Exhaust Gas Math'!$C$14</f>
        <v>0</v>
      </c>
      <c r="U781">
        <f>(T781/'Exhaust Gas Math'!$B$14)+('Exhaust Gas Math'!$D$10)</f>
        <v>4.4059320573952224E-4</v>
      </c>
      <c r="V781">
        <f>('Exhaust Gas Math'!$E$10*(2.53982214E-12*V780^4 - 0.0000000071629564556*V780^3 + 7.56281407226508E-06*V780^2 - 0.00322508455050905*V780 + 1.62997098133725)*$B$24+T781*'Exhaust Gas Math'!$D$14*$B$23)/('Exhaust Gas Math'!$E$10*(2.53982214E-12*V780^4 - 0.0000000071629564556*V780^3 + 7.56281407226508E-06*V780^2 - 0.00322508455050905*V780 + 1.62997098133725)+T781*'Exhaust Gas Math'!$D$14)</f>
        <v>1100</v>
      </c>
      <c r="W781">
        <f>(353.3116967483*V781^-1.0020802909)*('Exhaust Gas Math'!$E$10/(T781+'Exhaust Gas Math'!$E$10))+(357.4500179626*V781^-1.0038444015 )*(T781/(T781+'Exhaust Gas Math'!$E$10))</f>
        <v>0.31654710700089367</v>
      </c>
      <c r="X781">
        <f t="shared" si="191"/>
        <v>0</v>
      </c>
      <c r="Y781">
        <f t="shared" si="192"/>
        <v>101325</v>
      </c>
      <c r="Z781">
        <f t="shared" si="193"/>
        <v>101325</v>
      </c>
    </row>
    <row r="782" spans="5:26" x14ac:dyDescent="0.2">
      <c r="E782">
        <f t="shared" si="180"/>
        <v>9.7125000000000072E-2</v>
      </c>
      <c r="F782">
        <f t="shared" si="181"/>
        <v>101325</v>
      </c>
      <c r="H782">
        <f t="shared" si="194"/>
        <v>9.7125000000000072E-2</v>
      </c>
      <c r="I782">
        <f t="shared" si="182"/>
        <v>342.00000000000364</v>
      </c>
      <c r="J782">
        <f t="shared" si="183"/>
        <v>1.5515084334430523E-3</v>
      </c>
      <c r="K782">
        <f t="shared" si="184"/>
        <v>-8.2065426570114823</v>
      </c>
      <c r="L782">
        <f t="shared" si="185"/>
        <v>3.9769296294121147E-5</v>
      </c>
      <c r="M782">
        <f>J782/SQRT('Exhaust Gas Math'!$E$14*$B$21*$B$23)</f>
        <v>2.6339313429951975E-5</v>
      </c>
      <c r="N782">
        <f t="shared" si="186"/>
        <v>1.7749850514211796E-3</v>
      </c>
      <c r="O782">
        <f t="shared" si="187"/>
        <v>0</v>
      </c>
      <c r="P782">
        <f t="shared" si="188"/>
        <v>0</v>
      </c>
      <c r="Q782">
        <f>($B$16/2)*(COS((ACOS((2*'Intake Valve Fxn Scratch'!$B$1)/$B$16-1)/($B$17/2))*(I782-($B$17/2)))+1)*P782</f>
        <v>0</v>
      </c>
      <c r="R782">
        <f t="shared" si="189"/>
        <v>0</v>
      </c>
      <c r="S782">
        <f t="shared" si="190"/>
        <v>0</v>
      </c>
      <c r="T782">
        <f>S782*'Exhaust Gas Math'!$C$14</f>
        <v>0</v>
      </c>
      <c r="U782">
        <f>(T782/'Exhaust Gas Math'!$B$14)+('Exhaust Gas Math'!$D$10)</f>
        <v>4.4059320573952224E-4</v>
      </c>
      <c r="V782">
        <f>('Exhaust Gas Math'!$E$10*(2.53982214E-12*V781^4 - 0.0000000071629564556*V781^3 + 7.56281407226508E-06*V781^2 - 0.00322508455050905*V781 + 1.62997098133725)*$B$24+T782*'Exhaust Gas Math'!$D$14*$B$23)/('Exhaust Gas Math'!$E$10*(2.53982214E-12*V781^4 - 0.0000000071629564556*V781^3 + 7.56281407226508E-06*V781^2 - 0.00322508455050905*V781 + 1.62997098133725)+T782*'Exhaust Gas Math'!$D$14)</f>
        <v>1100</v>
      </c>
      <c r="W782">
        <f>(353.3116967483*V782^-1.0020802909)*('Exhaust Gas Math'!$E$10/(T782+'Exhaust Gas Math'!$E$10))+(357.4500179626*V782^-1.0038444015 )*(T782/(T782+'Exhaust Gas Math'!$E$10))</f>
        <v>0.31654710700089367</v>
      </c>
      <c r="X782">
        <f t="shared" si="191"/>
        <v>0</v>
      </c>
      <c r="Y782">
        <f t="shared" si="192"/>
        <v>101325</v>
      </c>
      <c r="Z782">
        <f t="shared" si="193"/>
        <v>101325</v>
      </c>
    </row>
    <row r="783" spans="5:26" x14ac:dyDescent="0.2">
      <c r="E783">
        <f t="shared" si="180"/>
        <v>9.7250000000000072E-2</v>
      </c>
      <c r="F783">
        <f t="shared" si="181"/>
        <v>101325</v>
      </c>
      <c r="H783">
        <f t="shared" si="194"/>
        <v>9.7250000000000072E-2</v>
      </c>
      <c r="I783">
        <f t="shared" si="182"/>
        <v>348.00000000000364</v>
      </c>
      <c r="J783">
        <f t="shared" si="183"/>
        <v>6.927210567379688E-4</v>
      </c>
      <c r="K783">
        <f t="shared" si="184"/>
        <v>-5.5214961980922164</v>
      </c>
      <c r="L783">
        <f t="shared" si="185"/>
        <v>3.9769296294121147E-5</v>
      </c>
      <c r="M783">
        <f>J783/SQRT('Exhaust Gas Math'!$E$14*$B$21*$B$23)</f>
        <v>1.176003728994143E-5</v>
      </c>
      <c r="N783">
        <f t="shared" si="186"/>
        <v>7.5915782819015523E-4</v>
      </c>
      <c r="O783">
        <f t="shared" si="187"/>
        <v>0</v>
      </c>
      <c r="P783">
        <f t="shared" si="188"/>
        <v>0</v>
      </c>
      <c r="Q783">
        <f>($B$16/2)*(COS((ACOS((2*'Intake Valve Fxn Scratch'!$B$1)/$B$16-1)/($B$17/2))*(I783-($B$17/2)))+1)*P783</f>
        <v>0</v>
      </c>
      <c r="R783">
        <f t="shared" si="189"/>
        <v>0</v>
      </c>
      <c r="S783">
        <f t="shared" si="190"/>
        <v>0</v>
      </c>
      <c r="T783">
        <f>S783*'Exhaust Gas Math'!$C$14</f>
        <v>0</v>
      </c>
      <c r="U783">
        <f>(T783/'Exhaust Gas Math'!$B$14)+('Exhaust Gas Math'!$D$10)</f>
        <v>4.4059320573952224E-4</v>
      </c>
      <c r="V783">
        <f>('Exhaust Gas Math'!$E$10*(2.53982214E-12*V782^4 - 0.0000000071629564556*V782^3 + 7.56281407226508E-06*V782^2 - 0.00322508455050905*V782 + 1.62997098133725)*$B$24+T783*'Exhaust Gas Math'!$D$14*$B$23)/('Exhaust Gas Math'!$E$10*(2.53982214E-12*V782^4 - 0.0000000071629564556*V782^3 + 7.56281407226508E-06*V782^2 - 0.00322508455050905*V782 + 1.62997098133725)+T783*'Exhaust Gas Math'!$D$14)</f>
        <v>1100</v>
      </c>
      <c r="W783">
        <f>(353.3116967483*V783^-1.0020802909)*('Exhaust Gas Math'!$E$10/(T783+'Exhaust Gas Math'!$E$10))+(357.4500179626*V783^-1.0038444015 )*(T783/(T783+'Exhaust Gas Math'!$E$10))</f>
        <v>0.31654710700089367</v>
      </c>
      <c r="X783">
        <f t="shared" si="191"/>
        <v>0</v>
      </c>
      <c r="Y783">
        <f t="shared" si="192"/>
        <v>101325</v>
      </c>
      <c r="Z783">
        <f t="shared" si="193"/>
        <v>101325</v>
      </c>
    </row>
    <row r="784" spans="5:26" x14ac:dyDescent="0.2">
      <c r="E784">
        <f t="shared" si="180"/>
        <v>9.7375000000000073E-2</v>
      </c>
      <c r="F784">
        <f t="shared" si="181"/>
        <v>101325</v>
      </c>
      <c r="H784">
        <f t="shared" si="194"/>
        <v>9.7375000000000073E-2</v>
      </c>
      <c r="I784">
        <f t="shared" si="182"/>
        <v>354.00000000000364</v>
      </c>
      <c r="J784">
        <f t="shared" si="183"/>
        <v>1.7365591682553388E-4</v>
      </c>
      <c r="K784">
        <f t="shared" si="184"/>
        <v>-2.7759550713792893</v>
      </c>
      <c r="L784">
        <f t="shared" si="185"/>
        <v>3.9769296294121147E-5</v>
      </c>
      <c r="M784">
        <f>J784/SQRT('Exhaust Gas Math'!$E$14*$B$21*$B$23)</f>
        <v>2.948084279556895E-6</v>
      </c>
      <c r="N784">
        <f t="shared" si="186"/>
        <v>1.8193581047112883E-4</v>
      </c>
      <c r="O784">
        <f t="shared" si="187"/>
        <v>0</v>
      </c>
      <c r="P784">
        <f t="shared" si="188"/>
        <v>0</v>
      </c>
      <c r="Q784">
        <f>($B$16/2)*(COS((ACOS((2*'Intake Valve Fxn Scratch'!$B$1)/$B$16-1)/($B$17/2))*(I784-($B$17/2)))+1)*P784</f>
        <v>0</v>
      </c>
      <c r="R784">
        <f t="shared" si="189"/>
        <v>0</v>
      </c>
      <c r="S784">
        <f t="shared" si="190"/>
        <v>0</v>
      </c>
      <c r="T784">
        <f>S784*'Exhaust Gas Math'!$C$14</f>
        <v>0</v>
      </c>
      <c r="U784">
        <f>(T784/'Exhaust Gas Math'!$B$14)+('Exhaust Gas Math'!$D$10)</f>
        <v>4.4059320573952224E-4</v>
      </c>
      <c r="V784">
        <f>('Exhaust Gas Math'!$E$10*(2.53982214E-12*V783^4 - 0.0000000071629564556*V783^3 + 7.56281407226508E-06*V783^2 - 0.00322508455050905*V783 + 1.62997098133725)*$B$24+T784*'Exhaust Gas Math'!$D$14*$B$23)/('Exhaust Gas Math'!$E$10*(2.53982214E-12*V783^4 - 0.0000000071629564556*V783^3 + 7.56281407226508E-06*V783^2 - 0.00322508455050905*V783 + 1.62997098133725)+T784*'Exhaust Gas Math'!$D$14)</f>
        <v>1100</v>
      </c>
      <c r="W784">
        <f>(353.3116967483*V784^-1.0020802909)*('Exhaust Gas Math'!$E$10/(T784+'Exhaust Gas Math'!$E$10))+(357.4500179626*V784^-1.0038444015 )*(T784/(T784+'Exhaust Gas Math'!$E$10))</f>
        <v>0.31654710700089367</v>
      </c>
      <c r="X784">
        <f t="shared" si="191"/>
        <v>0</v>
      </c>
      <c r="Y784">
        <f t="shared" si="192"/>
        <v>101325</v>
      </c>
      <c r="Z784">
        <f t="shared" si="193"/>
        <v>101325</v>
      </c>
    </row>
    <row r="785" spans="5:26" x14ac:dyDescent="0.2">
      <c r="E785">
        <f t="shared" si="180"/>
        <v>9.7500000000000073E-2</v>
      </c>
      <c r="F785">
        <f t="shared" si="181"/>
        <v>101325</v>
      </c>
      <c r="H785">
        <f t="shared" si="194"/>
        <v>9.7500000000000073E-2</v>
      </c>
      <c r="I785">
        <f t="shared" si="182"/>
        <v>360.00000000000364</v>
      </c>
      <c r="J785">
        <f t="shared" si="183"/>
        <v>0</v>
      </c>
      <c r="K785">
        <f t="shared" si="184"/>
        <v>1.6136909538589845E-12</v>
      </c>
      <c r="L785">
        <f t="shared" si="185"/>
        <v>3.9769296294121147E-5</v>
      </c>
      <c r="M785">
        <f>J785/SQRT('Exhaust Gas Math'!$E$14*$B$21*$B$23)</f>
        <v>0</v>
      </c>
      <c r="N785">
        <f t="shared" si="186"/>
        <v>0</v>
      </c>
      <c r="O785">
        <f t="shared" si="187"/>
        <v>0</v>
      </c>
      <c r="P785">
        <f t="shared" si="188"/>
        <v>0</v>
      </c>
      <c r="Q785">
        <f>($B$16/2)*(COS((ACOS((2*'Intake Valve Fxn Scratch'!$B$1)/$B$16-1)/($B$17/2))*(I785-($B$17/2)))+1)*P785</f>
        <v>0</v>
      </c>
      <c r="R785">
        <f t="shared" si="189"/>
        <v>0</v>
      </c>
      <c r="S785">
        <f t="shared" si="190"/>
        <v>0</v>
      </c>
      <c r="T785">
        <f>S785*'Exhaust Gas Math'!$C$14</f>
        <v>0</v>
      </c>
      <c r="U785">
        <f>(T785/'Exhaust Gas Math'!$B$14)+('Exhaust Gas Math'!$D$10)</f>
        <v>4.4059320573952224E-4</v>
      </c>
      <c r="V785">
        <f>('Exhaust Gas Math'!$E$10*(2.53982214E-12*V784^4 - 0.0000000071629564556*V784^3 + 7.56281407226508E-06*V784^2 - 0.00322508455050905*V784 + 1.62997098133725)*$B$24+T785*'Exhaust Gas Math'!$D$14*$B$23)/('Exhaust Gas Math'!$E$10*(2.53982214E-12*V784^4 - 0.0000000071629564556*V784^3 + 7.56281407226508E-06*V784^2 - 0.00322508455050905*V784 + 1.62997098133725)+T785*'Exhaust Gas Math'!$D$14)</f>
        <v>1100</v>
      </c>
      <c r="W785">
        <f>(353.3116967483*V785^-1.0020802909)*('Exhaust Gas Math'!$E$10/(T785+'Exhaust Gas Math'!$E$10))+(357.4500179626*V785^-1.0038444015 )*(T785/(T785+'Exhaust Gas Math'!$E$10))</f>
        <v>0.31654710700089367</v>
      </c>
      <c r="X785">
        <f t="shared" si="191"/>
        <v>0</v>
      </c>
      <c r="Y785">
        <f t="shared" si="192"/>
        <v>101325</v>
      </c>
      <c r="Z785">
        <f t="shared" si="193"/>
        <v>101325</v>
      </c>
    </row>
    <row r="786" spans="5:26" x14ac:dyDescent="0.2">
      <c r="E786">
        <f t="shared" si="180"/>
        <v>9.7625000000000073E-2</v>
      </c>
      <c r="F786">
        <f t="shared" si="181"/>
        <v>101325</v>
      </c>
      <c r="H786">
        <f t="shared" si="194"/>
        <v>9.7625000000000073E-2</v>
      </c>
      <c r="I786">
        <f t="shared" si="182"/>
        <v>366.00000000000364</v>
      </c>
      <c r="J786">
        <f t="shared" si="183"/>
        <v>1.7365591682593634E-4</v>
      </c>
      <c r="K786">
        <f t="shared" si="184"/>
        <v>2.7759550713824992</v>
      </c>
      <c r="L786">
        <f t="shared" si="185"/>
        <v>3.9769296294121147E-5</v>
      </c>
      <c r="M786">
        <f>J786/SQRT('Exhaust Gas Math'!$E$14*$B$21*$B$23)</f>
        <v>2.9480842795637276E-6</v>
      </c>
      <c r="N786">
        <f t="shared" si="186"/>
        <v>1.6556832809799804E-4</v>
      </c>
      <c r="O786">
        <f t="shared" si="187"/>
        <v>0</v>
      </c>
      <c r="P786">
        <f t="shared" si="188"/>
        <v>0</v>
      </c>
      <c r="Q786">
        <f>($B$16/2)*(COS((ACOS((2*'Intake Valve Fxn Scratch'!$B$1)/$B$16-1)/($B$17/2))*(I786-($B$17/2)))+1)*P786</f>
        <v>0</v>
      </c>
      <c r="R786">
        <f t="shared" si="189"/>
        <v>0</v>
      </c>
      <c r="S786">
        <f t="shared" si="190"/>
        <v>0</v>
      </c>
      <c r="T786">
        <f>S786*'Exhaust Gas Math'!$C$14</f>
        <v>0</v>
      </c>
      <c r="U786">
        <f>(T786/'Exhaust Gas Math'!$B$14)+('Exhaust Gas Math'!$D$10)</f>
        <v>4.4059320573952224E-4</v>
      </c>
      <c r="V786">
        <f>('Exhaust Gas Math'!$E$10*(2.53982214E-12*V785^4 - 0.0000000071629564556*V785^3 + 7.56281407226508E-06*V785^2 - 0.00322508455050905*V785 + 1.62997098133725)*$B$24+T786*'Exhaust Gas Math'!$D$14*$B$23)/('Exhaust Gas Math'!$E$10*(2.53982214E-12*V785^4 - 0.0000000071629564556*V785^3 + 7.56281407226508E-06*V785^2 - 0.00322508455050905*V785 + 1.62997098133725)+T786*'Exhaust Gas Math'!$D$14)</f>
        <v>1100</v>
      </c>
      <c r="W786">
        <f>(353.3116967483*V786^-1.0020802909)*('Exhaust Gas Math'!$E$10/(T786+'Exhaust Gas Math'!$E$10))+(357.4500179626*V786^-1.0038444015 )*(T786/(T786+'Exhaust Gas Math'!$E$10))</f>
        <v>0.31654710700089367</v>
      </c>
      <c r="X786">
        <f t="shared" si="191"/>
        <v>0</v>
      </c>
      <c r="Y786">
        <f t="shared" si="192"/>
        <v>101325</v>
      </c>
      <c r="Z786">
        <f t="shared" si="193"/>
        <v>101325</v>
      </c>
    </row>
    <row r="787" spans="5:26" x14ac:dyDescent="0.2">
      <c r="E787">
        <f t="shared" si="180"/>
        <v>9.7750000000000073E-2</v>
      </c>
      <c r="F787">
        <f t="shared" si="181"/>
        <v>101325</v>
      </c>
      <c r="H787">
        <f t="shared" si="194"/>
        <v>9.7750000000000073E-2</v>
      </c>
      <c r="I787">
        <f t="shared" si="182"/>
        <v>372.00000000000364</v>
      </c>
      <c r="J787">
        <f t="shared" si="183"/>
        <v>6.9272105673876677E-4</v>
      </c>
      <c r="K787">
        <f t="shared" si="184"/>
        <v>5.521496198095373</v>
      </c>
      <c r="L787">
        <f t="shared" si="185"/>
        <v>3.9769296294121147E-5</v>
      </c>
      <c r="M787">
        <f>J787/SQRT('Exhaust Gas Math'!$E$14*$B$21*$B$23)</f>
        <v>1.1760037289954976E-5</v>
      </c>
      <c r="N787">
        <f t="shared" si="186"/>
        <v>6.2929392667740794E-4</v>
      </c>
      <c r="O787">
        <f t="shared" si="187"/>
        <v>0</v>
      </c>
      <c r="P787">
        <f t="shared" si="188"/>
        <v>0</v>
      </c>
      <c r="Q787">
        <f>($B$16/2)*(COS((ACOS((2*'Intake Valve Fxn Scratch'!$B$1)/$B$16-1)/($B$17/2))*(I787-($B$17/2)))+1)*P787</f>
        <v>0</v>
      </c>
      <c r="R787">
        <f t="shared" si="189"/>
        <v>0</v>
      </c>
      <c r="S787">
        <f t="shared" si="190"/>
        <v>0</v>
      </c>
      <c r="T787">
        <f>S787*'Exhaust Gas Math'!$C$14</f>
        <v>0</v>
      </c>
      <c r="U787">
        <f>(T787/'Exhaust Gas Math'!$B$14)+('Exhaust Gas Math'!$D$10)</f>
        <v>4.4059320573952224E-4</v>
      </c>
      <c r="V787">
        <f>('Exhaust Gas Math'!$E$10*(2.53982214E-12*V786^4 - 0.0000000071629564556*V786^3 + 7.56281407226508E-06*V786^2 - 0.00322508455050905*V786 + 1.62997098133725)*$B$24+T787*'Exhaust Gas Math'!$D$14*$B$23)/('Exhaust Gas Math'!$E$10*(2.53982214E-12*V786^4 - 0.0000000071629564556*V786^3 + 7.56281407226508E-06*V786^2 - 0.00322508455050905*V786 + 1.62997098133725)+T787*'Exhaust Gas Math'!$D$14)</f>
        <v>1100</v>
      </c>
      <c r="W787">
        <f>(353.3116967483*V787^-1.0020802909)*('Exhaust Gas Math'!$E$10/(T787+'Exhaust Gas Math'!$E$10))+(357.4500179626*V787^-1.0038444015 )*(T787/(T787+'Exhaust Gas Math'!$E$10))</f>
        <v>0.31654710700089367</v>
      </c>
      <c r="X787">
        <f t="shared" si="191"/>
        <v>0</v>
      </c>
      <c r="Y787">
        <f t="shared" si="192"/>
        <v>101325</v>
      </c>
      <c r="Z787">
        <f t="shared" si="193"/>
        <v>101325</v>
      </c>
    </row>
    <row r="788" spans="5:26" x14ac:dyDescent="0.2">
      <c r="E788">
        <f t="shared" si="180"/>
        <v>9.7875000000000073E-2</v>
      </c>
      <c r="F788">
        <f t="shared" si="181"/>
        <v>101325</v>
      </c>
      <c r="H788">
        <f t="shared" si="194"/>
        <v>9.7875000000000073E-2</v>
      </c>
      <c r="I788">
        <f t="shared" si="182"/>
        <v>378.00000000000364</v>
      </c>
      <c r="J788">
        <f t="shared" si="183"/>
        <v>1.5515084334442458E-3</v>
      </c>
      <c r="K788">
        <f t="shared" si="184"/>
        <v>8.2065426570145519</v>
      </c>
      <c r="L788">
        <f t="shared" si="185"/>
        <v>3.9769296294121147E-5</v>
      </c>
      <c r="M788">
        <f>J788/SQRT('Exhaust Gas Math'!$E$14*$B$21*$B$23)</f>
        <v>2.6339313429972236E-5</v>
      </c>
      <c r="N788">
        <f t="shared" si="186"/>
        <v>1.3427107345490297E-3</v>
      </c>
      <c r="O788">
        <f t="shared" si="187"/>
        <v>0</v>
      </c>
      <c r="P788">
        <f t="shared" si="188"/>
        <v>0</v>
      </c>
      <c r="Q788">
        <f>($B$16/2)*(COS((ACOS((2*'Intake Valve Fxn Scratch'!$B$1)/$B$16-1)/($B$17/2))*(I788-($B$17/2)))+1)*P788</f>
        <v>0</v>
      </c>
      <c r="R788">
        <f t="shared" si="189"/>
        <v>0</v>
      </c>
      <c r="S788">
        <f t="shared" si="190"/>
        <v>0</v>
      </c>
      <c r="T788">
        <f>S788*'Exhaust Gas Math'!$C$14</f>
        <v>0</v>
      </c>
      <c r="U788">
        <f>(T788/'Exhaust Gas Math'!$B$14)+('Exhaust Gas Math'!$D$10)</f>
        <v>4.4059320573952224E-4</v>
      </c>
      <c r="V788">
        <f>('Exhaust Gas Math'!$E$10*(2.53982214E-12*V787^4 - 0.0000000071629564556*V787^3 + 7.56281407226508E-06*V787^2 - 0.00322508455050905*V787 + 1.62997098133725)*$B$24+T788*'Exhaust Gas Math'!$D$14*$B$23)/('Exhaust Gas Math'!$E$10*(2.53982214E-12*V787^4 - 0.0000000071629564556*V787^3 + 7.56281407226508E-06*V787^2 - 0.00322508455050905*V787 + 1.62997098133725)+T788*'Exhaust Gas Math'!$D$14)</f>
        <v>1100</v>
      </c>
      <c r="W788">
        <f>(353.3116967483*V788^-1.0020802909)*('Exhaust Gas Math'!$E$10/(T788+'Exhaust Gas Math'!$E$10))+(357.4500179626*V788^-1.0038444015 )*(T788/(T788+'Exhaust Gas Math'!$E$10))</f>
        <v>0.31654710700089367</v>
      </c>
      <c r="X788">
        <f t="shared" si="191"/>
        <v>0</v>
      </c>
      <c r="Y788">
        <f t="shared" si="192"/>
        <v>101325</v>
      </c>
      <c r="Z788">
        <f t="shared" si="193"/>
        <v>101325</v>
      </c>
    </row>
    <row r="789" spans="5:26" x14ac:dyDescent="0.2">
      <c r="E789">
        <f t="shared" si="180"/>
        <v>9.8000000000000073E-2</v>
      </c>
      <c r="F789">
        <f t="shared" si="181"/>
        <v>101325</v>
      </c>
      <c r="H789">
        <f t="shared" si="194"/>
        <v>9.8000000000000073E-2</v>
      </c>
      <c r="I789">
        <f t="shared" si="182"/>
        <v>384.00000000000364</v>
      </c>
      <c r="J789">
        <f t="shared" si="183"/>
        <v>2.7406089927303652E-3</v>
      </c>
      <c r="K789">
        <f t="shared" si="184"/>
        <v>10.801676517254021</v>
      </c>
      <c r="L789">
        <f t="shared" si="185"/>
        <v>3.9769296294121147E-5</v>
      </c>
      <c r="M789">
        <f>J789/SQRT('Exhaust Gas Math'!$E$14*$B$21*$B$23)</f>
        <v>4.652617909931562E-5</v>
      </c>
      <c r="N789">
        <f t="shared" si="186"/>
        <v>2.2601711314952817E-3</v>
      </c>
      <c r="O789">
        <f t="shared" si="187"/>
        <v>0</v>
      </c>
      <c r="P789">
        <f t="shared" si="188"/>
        <v>0</v>
      </c>
      <c r="Q789">
        <f>($B$16/2)*(COS((ACOS((2*'Intake Valve Fxn Scratch'!$B$1)/$B$16-1)/($B$17/2))*(I789-($B$17/2)))+1)*P789</f>
        <v>0</v>
      </c>
      <c r="R789">
        <f t="shared" si="189"/>
        <v>0</v>
      </c>
      <c r="S789">
        <f t="shared" si="190"/>
        <v>0</v>
      </c>
      <c r="T789">
        <f>S789*'Exhaust Gas Math'!$C$14</f>
        <v>0</v>
      </c>
      <c r="U789">
        <f>(T789/'Exhaust Gas Math'!$B$14)+('Exhaust Gas Math'!$D$10)</f>
        <v>4.4059320573952224E-4</v>
      </c>
      <c r="V789">
        <f>('Exhaust Gas Math'!$E$10*(2.53982214E-12*V788^4 - 0.0000000071629564556*V788^3 + 7.56281407226508E-06*V788^2 - 0.00322508455050905*V788 + 1.62997098133725)*$B$24+T789*'Exhaust Gas Math'!$D$14*$B$23)/('Exhaust Gas Math'!$E$10*(2.53982214E-12*V788^4 - 0.0000000071629564556*V788^3 + 7.56281407226508E-06*V788^2 - 0.00322508455050905*V788 + 1.62997098133725)+T789*'Exhaust Gas Math'!$D$14)</f>
        <v>1100</v>
      </c>
      <c r="W789">
        <f>(353.3116967483*V789^-1.0020802909)*('Exhaust Gas Math'!$E$10/(T789+'Exhaust Gas Math'!$E$10))+(357.4500179626*V789^-1.0038444015 )*(T789/(T789+'Exhaust Gas Math'!$E$10))</f>
        <v>0.31654710700089367</v>
      </c>
      <c r="X789">
        <f t="shared" si="191"/>
        <v>0</v>
      </c>
      <c r="Y789">
        <f t="shared" si="192"/>
        <v>101325</v>
      </c>
      <c r="Z789">
        <f t="shared" si="193"/>
        <v>101325</v>
      </c>
    </row>
    <row r="790" spans="5:26" x14ac:dyDescent="0.2">
      <c r="E790">
        <f t="shared" si="180"/>
        <v>9.8125000000000073E-2</v>
      </c>
      <c r="F790">
        <f t="shared" si="181"/>
        <v>101325</v>
      </c>
      <c r="H790">
        <f t="shared" si="194"/>
        <v>9.8125000000000073E-2</v>
      </c>
      <c r="I790">
        <f t="shared" si="182"/>
        <v>390.00000000000364</v>
      </c>
      <c r="J790">
        <f t="shared" si="183"/>
        <v>4.2469947000343018E-3</v>
      </c>
      <c r="K790">
        <f t="shared" si="184"/>
        <v>13.278464949174325</v>
      </c>
      <c r="L790">
        <f t="shared" si="185"/>
        <v>3.9769296294121147E-5</v>
      </c>
      <c r="M790">
        <f>J790/SQRT('Exhaust Gas Math'!$E$14*$B$21*$B$23)</f>
        <v>7.2099462773338668E-5</v>
      </c>
      <c r="N790">
        <f t="shared" si="186"/>
        <v>3.3402709601278932E-3</v>
      </c>
      <c r="O790">
        <f t="shared" si="187"/>
        <v>0</v>
      </c>
      <c r="P790">
        <f t="shared" si="188"/>
        <v>0</v>
      </c>
      <c r="Q790">
        <f>($B$16/2)*(COS((ACOS((2*'Intake Valve Fxn Scratch'!$B$1)/$B$16-1)/($B$17/2))*(I790-($B$17/2)))+1)*P790</f>
        <v>0</v>
      </c>
      <c r="R790">
        <f t="shared" si="189"/>
        <v>0</v>
      </c>
      <c r="S790">
        <f t="shared" si="190"/>
        <v>0</v>
      </c>
      <c r="T790">
        <f>S790*'Exhaust Gas Math'!$C$14</f>
        <v>0</v>
      </c>
      <c r="U790">
        <f>(T790/'Exhaust Gas Math'!$B$14)+('Exhaust Gas Math'!$D$10)</f>
        <v>4.4059320573952224E-4</v>
      </c>
      <c r="V790">
        <f>('Exhaust Gas Math'!$E$10*(2.53982214E-12*V789^4 - 0.0000000071629564556*V789^3 + 7.56281407226508E-06*V789^2 - 0.00322508455050905*V789 + 1.62997098133725)*$B$24+T790*'Exhaust Gas Math'!$D$14*$B$23)/('Exhaust Gas Math'!$E$10*(2.53982214E-12*V789^4 - 0.0000000071629564556*V789^3 + 7.56281407226508E-06*V789^2 - 0.00322508455050905*V789 + 1.62997098133725)+T790*'Exhaust Gas Math'!$D$14)</f>
        <v>1100</v>
      </c>
      <c r="W790">
        <f>(353.3116967483*V790^-1.0020802909)*('Exhaust Gas Math'!$E$10/(T790+'Exhaust Gas Math'!$E$10))+(357.4500179626*V790^-1.0038444015 )*(T790/(T790+'Exhaust Gas Math'!$E$10))</f>
        <v>0.31654710700089367</v>
      </c>
      <c r="X790">
        <f t="shared" si="191"/>
        <v>0</v>
      </c>
      <c r="Y790">
        <f t="shared" si="192"/>
        <v>101325</v>
      </c>
      <c r="Z790">
        <f t="shared" si="193"/>
        <v>101325</v>
      </c>
    </row>
    <row r="791" spans="5:26" x14ac:dyDescent="0.2">
      <c r="E791">
        <f t="shared" si="180"/>
        <v>9.8250000000000073E-2</v>
      </c>
      <c r="F791">
        <f t="shared" si="181"/>
        <v>101325</v>
      </c>
      <c r="H791">
        <f t="shared" si="194"/>
        <v>9.8250000000000073E-2</v>
      </c>
      <c r="I791">
        <f t="shared" si="182"/>
        <v>396.00000000000364</v>
      </c>
      <c r="J791">
        <f t="shared" si="183"/>
        <v>6.0541612783153662E-3</v>
      </c>
      <c r="K791">
        <f t="shared" si="184"/>
        <v>15.609771740414041</v>
      </c>
      <c r="L791">
        <f t="shared" si="185"/>
        <v>3.9769296294121147E-5</v>
      </c>
      <c r="M791">
        <f>J791/SQRT('Exhaust Gas Math'!$E$14*$B$21*$B$23)</f>
        <v>1.0277897820455525E-4</v>
      </c>
      <c r="N791">
        <f t="shared" si="186"/>
        <v>4.5467954922470306E-3</v>
      </c>
      <c r="O791">
        <f t="shared" si="187"/>
        <v>0</v>
      </c>
      <c r="P791">
        <f t="shared" si="188"/>
        <v>0</v>
      </c>
      <c r="Q791">
        <f>($B$16/2)*(COS((ACOS((2*'Intake Valve Fxn Scratch'!$B$1)/$B$16-1)/($B$17/2))*(I791-($B$17/2)))+1)*P791</f>
        <v>0</v>
      </c>
      <c r="R791">
        <f t="shared" si="189"/>
        <v>0</v>
      </c>
      <c r="S791">
        <f t="shared" si="190"/>
        <v>0</v>
      </c>
      <c r="T791">
        <f>S791*'Exhaust Gas Math'!$C$14</f>
        <v>0</v>
      </c>
      <c r="U791">
        <f>(T791/'Exhaust Gas Math'!$B$14)+('Exhaust Gas Math'!$D$10)</f>
        <v>4.4059320573952224E-4</v>
      </c>
      <c r="V791">
        <f>('Exhaust Gas Math'!$E$10*(2.53982214E-12*V790^4 - 0.0000000071629564556*V790^3 + 7.56281407226508E-06*V790^2 - 0.00322508455050905*V790 + 1.62997098133725)*$B$24+T791*'Exhaust Gas Math'!$D$14*$B$23)/('Exhaust Gas Math'!$E$10*(2.53982214E-12*V790^4 - 0.0000000071629564556*V790^3 + 7.56281407226508E-06*V790^2 - 0.00322508455050905*V790 + 1.62997098133725)+T791*'Exhaust Gas Math'!$D$14)</f>
        <v>1100</v>
      </c>
      <c r="W791">
        <f>(353.3116967483*V791^-1.0020802909)*('Exhaust Gas Math'!$E$10/(T791+'Exhaust Gas Math'!$E$10))+(357.4500179626*V791^-1.0038444015 )*(T791/(T791+'Exhaust Gas Math'!$E$10))</f>
        <v>0.31654710700089367</v>
      </c>
      <c r="X791">
        <f t="shared" si="191"/>
        <v>0</v>
      </c>
      <c r="Y791">
        <f t="shared" si="192"/>
        <v>101325</v>
      </c>
      <c r="Z791">
        <f t="shared" si="193"/>
        <v>101325</v>
      </c>
    </row>
    <row r="792" spans="5:26" x14ac:dyDescent="0.2">
      <c r="E792">
        <f t="shared" si="180"/>
        <v>9.8375000000000073E-2</v>
      </c>
      <c r="F792">
        <f t="shared" si="181"/>
        <v>101325</v>
      </c>
      <c r="H792">
        <f t="shared" si="194"/>
        <v>9.8375000000000073E-2</v>
      </c>
      <c r="I792">
        <f t="shared" si="182"/>
        <v>402.00000000000364</v>
      </c>
      <c r="J792">
        <f t="shared" si="183"/>
        <v>8.1423090323679767E-3</v>
      </c>
      <c r="K792">
        <f t="shared" si="184"/>
        <v>17.770054605911042</v>
      </c>
      <c r="L792">
        <f t="shared" si="185"/>
        <v>3.9769296294121147E-5</v>
      </c>
      <c r="M792">
        <f>J792/SQRT('Exhaust Gas Math'!$E$14*$B$21*$B$23)</f>
        <v>1.3822859420179937E-4</v>
      </c>
      <c r="N792">
        <f t="shared" si="186"/>
        <v>5.8492450478070356E-3</v>
      </c>
      <c r="O792">
        <f t="shared" si="187"/>
        <v>0</v>
      </c>
      <c r="P792">
        <f t="shared" si="188"/>
        <v>0</v>
      </c>
      <c r="Q792">
        <f>($B$16/2)*(COS((ACOS((2*'Intake Valve Fxn Scratch'!$B$1)/$B$16-1)/($B$17/2))*(I792-($B$17/2)))+1)*P792</f>
        <v>0</v>
      </c>
      <c r="R792">
        <f t="shared" si="189"/>
        <v>0</v>
      </c>
      <c r="S792">
        <f t="shared" si="190"/>
        <v>0</v>
      </c>
      <c r="T792">
        <f>S792*'Exhaust Gas Math'!$C$14</f>
        <v>0</v>
      </c>
      <c r="U792">
        <f>(T792/'Exhaust Gas Math'!$B$14)+('Exhaust Gas Math'!$D$10)</f>
        <v>4.4059320573952224E-4</v>
      </c>
      <c r="V792">
        <f>('Exhaust Gas Math'!$E$10*(2.53982214E-12*V791^4 - 0.0000000071629564556*V791^3 + 7.56281407226508E-06*V791^2 - 0.00322508455050905*V791 + 1.62997098133725)*$B$24+T792*'Exhaust Gas Math'!$D$14*$B$23)/('Exhaust Gas Math'!$E$10*(2.53982214E-12*V791^4 - 0.0000000071629564556*V791^3 + 7.56281407226508E-06*V791^2 - 0.00322508455050905*V791 + 1.62997098133725)+T792*'Exhaust Gas Math'!$D$14)</f>
        <v>1100</v>
      </c>
      <c r="W792">
        <f>(353.3116967483*V792^-1.0020802909)*('Exhaust Gas Math'!$E$10/(T792+'Exhaust Gas Math'!$E$10))+(357.4500179626*V792^-1.0038444015 )*(T792/(T792+'Exhaust Gas Math'!$E$10))</f>
        <v>0.31654710700089367</v>
      </c>
      <c r="X792">
        <f t="shared" si="191"/>
        <v>0</v>
      </c>
      <c r="Y792">
        <f t="shared" si="192"/>
        <v>101325</v>
      </c>
      <c r="Z792">
        <f t="shared" si="193"/>
        <v>101325</v>
      </c>
    </row>
    <row r="793" spans="5:26" x14ac:dyDescent="0.2">
      <c r="E793">
        <f t="shared" si="180"/>
        <v>9.8500000000000074E-2</v>
      </c>
      <c r="F793">
        <f t="shared" si="181"/>
        <v>101325</v>
      </c>
      <c r="H793">
        <f t="shared" si="194"/>
        <v>9.8500000000000074E-2</v>
      </c>
      <c r="I793">
        <f t="shared" si="182"/>
        <v>408.00000000000364</v>
      </c>
      <c r="J793">
        <f t="shared" si="183"/>
        <v>1.0488559778425735E-2</v>
      </c>
      <c r="K793">
        <f t="shared" si="184"/>
        <v>19.735645034522683</v>
      </c>
      <c r="L793">
        <f t="shared" si="185"/>
        <v>3.9769296294121147E-5</v>
      </c>
      <c r="M793">
        <f>J793/SQRT('Exhaust Gas Math'!$E$14*$B$21*$B$23)</f>
        <v>1.7805991735389635E-4</v>
      </c>
      <c r="N793">
        <f t="shared" si="186"/>
        <v>7.2230121595134762E-3</v>
      </c>
      <c r="O793">
        <f t="shared" si="187"/>
        <v>0</v>
      </c>
      <c r="P793">
        <f t="shared" si="188"/>
        <v>0</v>
      </c>
      <c r="Q793">
        <f>($B$16/2)*(COS((ACOS((2*'Intake Valve Fxn Scratch'!$B$1)/$B$16-1)/($B$17/2))*(I793-($B$17/2)))+1)*P793</f>
        <v>0</v>
      </c>
      <c r="R793">
        <f t="shared" si="189"/>
        <v>0</v>
      </c>
      <c r="S793">
        <f t="shared" si="190"/>
        <v>0</v>
      </c>
      <c r="T793">
        <f>S793*'Exhaust Gas Math'!$C$14</f>
        <v>0</v>
      </c>
      <c r="U793">
        <f>(T793/'Exhaust Gas Math'!$B$14)+('Exhaust Gas Math'!$D$10)</f>
        <v>4.4059320573952224E-4</v>
      </c>
      <c r="V793">
        <f>('Exhaust Gas Math'!$E$10*(2.53982214E-12*V792^4 - 0.0000000071629564556*V792^3 + 7.56281407226508E-06*V792^2 - 0.00322508455050905*V792 + 1.62997098133725)*$B$24+T793*'Exhaust Gas Math'!$D$14*$B$23)/('Exhaust Gas Math'!$E$10*(2.53982214E-12*V792^4 - 0.0000000071629564556*V792^3 + 7.56281407226508E-06*V792^2 - 0.00322508455050905*V792 + 1.62997098133725)+T793*'Exhaust Gas Math'!$D$14)</f>
        <v>1100</v>
      </c>
      <c r="W793">
        <f>(353.3116967483*V793^-1.0020802909)*('Exhaust Gas Math'!$E$10/(T793+'Exhaust Gas Math'!$E$10))+(357.4500179626*V793^-1.0038444015 )*(T793/(T793+'Exhaust Gas Math'!$E$10))</f>
        <v>0.31654710700089367</v>
      </c>
      <c r="X793">
        <f t="shared" si="191"/>
        <v>0</v>
      </c>
      <c r="Y793">
        <f t="shared" si="192"/>
        <v>101325</v>
      </c>
      <c r="Z793">
        <f t="shared" si="193"/>
        <v>101325</v>
      </c>
    </row>
    <row r="794" spans="5:26" x14ac:dyDescent="0.2">
      <c r="E794">
        <f t="shared" si="180"/>
        <v>9.8625000000000074E-2</v>
      </c>
      <c r="F794">
        <f t="shared" si="181"/>
        <v>101325</v>
      </c>
      <c r="H794">
        <f t="shared" si="194"/>
        <v>9.8625000000000074E-2</v>
      </c>
      <c r="I794">
        <f t="shared" si="182"/>
        <v>414.00000000000364</v>
      </c>
      <c r="J794">
        <f t="shared" si="183"/>
        <v>1.3067207502330293E-2</v>
      </c>
      <c r="K794">
        <f t="shared" si="184"/>
        <v>21.485007606186862</v>
      </c>
      <c r="L794">
        <f t="shared" si="185"/>
        <v>3.9769296294121147E-5</v>
      </c>
      <c r="M794">
        <f>J794/SQRT('Exhaust Gas Math'!$E$14*$B$21*$B$23)</f>
        <v>2.2183654734915146E-4</v>
      </c>
      <c r="N794">
        <f t="shared" si="186"/>
        <v>8.649285486137373E-3</v>
      </c>
      <c r="O794">
        <f t="shared" si="187"/>
        <v>0</v>
      </c>
      <c r="P794">
        <f t="shared" si="188"/>
        <v>0</v>
      </c>
      <c r="Q794">
        <f>($B$16/2)*(COS((ACOS((2*'Intake Valve Fxn Scratch'!$B$1)/$B$16-1)/($B$17/2))*(I794-($B$17/2)))+1)*P794</f>
        <v>0</v>
      </c>
      <c r="R794">
        <f t="shared" si="189"/>
        <v>0</v>
      </c>
      <c r="S794">
        <f t="shared" si="190"/>
        <v>0</v>
      </c>
      <c r="T794">
        <f>S794*'Exhaust Gas Math'!$C$14</f>
        <v>0</v>
      </c>
      <c r="U794">
        <f>(T794/'Exhaust Gas Math'!$B$14)+('Exhaust Gas Math'!$D$10)</f>
        <v>4.4059320573952224E-4</v>
      </c>
      <c r="V794">
        <f>('Exhaust Gas Math'!$E$10*(2.53982214E-12*V793^4 - 0.0000000071629564556*V793^3 + 7.56281407226508E-06*V793^2 - 0.00322508455050905*V793 + 1.62997098133725)*$B$24+T794*'Exhaust Gas Math'!$D$14*$B$23)/('Exhaust Gas Math'!$E$10*(2.53982214E-12*V793^4 - 0.0000000071629564556*V793^3 + 7.56281407226508E-06*V793^2 - 0.00322508455050905*V793 + 1.62997098133725)+T794*'Exhaust Gas Math'!$D$14)</f>
        <v>1100</v>
      </c>
      <c r="W794">
        <f>(353.3116967483*V794^-1.0020802909)*('Exhaust Gas Math'!$E$10/(T794+'Exhaust Gas Math'!$E$10))+(357.4500179626*V794^-1.0038444015 )*(T794/(T794+'Exhaust Gas Math'!$E$10))</f>
        <v>0.31654710700089367</v>
      </c>
      <c r="X794">
        <f t="shared" si="191"/>
        <v>0</v>
      </c>
      <c r="Y794">
        <f t="shared" si="192"/>
        <v>101325</v>
      </c>
      <c r="Z794">
        <f t="shared" si="193"/>
        <v>101325</v>
      </c>
    </row>
    <row r="795" spans="5:26" x14ac:dyDescent="0.2">
      <c r="E795">
        <f t="shared" si="180"/>
        <v>9.8750000000000074E-2</v>
      </c>
      <c r="F795">
        <f t="shared" si="181"/>
        <v>101325</v>
      </c>
      <c r="H795">
        <f t="shared" si="194"/>
        <v>9.8750000000000074E-2</v>
      </c>
      <c r="I795">
        <f t="shared" si="182"/>
        <v>420.00000000000364</v>
      </c>
      <c r="J795">
        <f t="shared" si="183"/>
        <v>1.5850000000001828E-2</v>
      </c>
      <c r="K795">
        <f t="shared" si="184"/>
        <v>22.998975938490769</v>
      </c>
      <c r="L795">
        <f t="shared" si="185"/>
        <v>3.9769296294121147E-5</v>
      </c>
      <c r="M795">
        <f>J795/SQRT('Exhaust Gas Math'!$E$14*$B$21*$B$23)</f>
        <v>2.6907885826848803E-4</v>
      </c>
      <c r="N795">
        <f t="shared" si="186"/>
        <v>1.011475163453911E-2</v>
      </c>
      <c r="O795">
        <f t="shared" si="187"/>
        <v>0</v>
      </c>
      <c r="P795">
        <f t="shared" si="188"/>
        <v>0</v>
      </c>
      <c r="Q795">
        <f>($B$16/2)*(COS((ACOS((2*'Intake Valve Fxn Scratch'!$B$1)/$B$16-1)/($B$17/2))*(I795-($B$17/2)))+1)*P795</f>
        <v>0</v>
      </c>
      <c r="R795">
        <f t="shared" si="189"/>
        <v>0</v>
      </c>
      <c r="S795">
        <f t="shared" si="190"/>
        <v>0</v>
      </c>
      <c r="T795">
        <f>S795*'Exhaust Gas Math'!$C$14</f>
        <v>0</v>
      </c>
      <c r="U795">
        <f>(T795/'Exhaust Gas Math'!$B$14)+('Exhaust Gas Math'!$D$10)</f>
        <v>4.4059320573952224E-4</v>
      </c>
      <c r="V795">
        <f>('Exhaust Gas Math'!$E$10*(2.53982214E-12*V794^4 - 0.0000000071629564556*V794^3 + 7.56281407226508E-06*V794^2 - 0.00322508455050905*V794 + 1.62997098133725)*$B$24+T795*'Exhaust Gas Math'!$D$14*$B$23)/('Exhaust Gas Math'!$E$10*(2.53982214E-12*V794^4 - 0.0000000071629564556*V794^3 + 7.56281407226508E-06*V794^2 - 0.00322508455050905*V794 + 1.62997098133725)+T795*'Exhaust Gas Math'!$D$14)</f>
        <v>1100</v>
      </c>
      <c r="W795">
        <f>(353.3116967483*V795^-1.0020802909)*('Exhaust Gas Math'!$E$10/(T795+'Exhaust Gas Math'!$E$10))+(357.4500179626*V795^-1.0038444015 )*(T795/(T795+'Exhaust Gas Math'!$E$10))</f>
        <v>0.31654710700089367</v>
      </c>
      <c r="X795">
        <f t="shared" si="191"/>
        <v>0</v>
      </c>
      <c r="Y795">
        <f t="shared" si="192"/>
        <v>101325</v>
      </c>
      <c r="Z795">
        <f t="shared" si="193"/>
        <v>101325</v>
      </c>
    </row>
    <row r="796" spans="5:26" x14ac:dyDescent="0.2">
      <c r="E796">
        <f t="shared" si="180"/>
        <v>9.8875000000000074E-2</v>
      </c>
      <c r="F796">
        <f t="shared" si="181"/>
        <v>101325</v>
      </c>
      <c r="H796">
        <f t="shared" si="194"/>
        <v>9.8875000000000074E-2</v>
      </c>
      <c r="I796">
        <f t="shared" si="182"/>
        <v>426.00000000000364</v>
      </c>
      <c r="J796">
        <f t="shared" si="183"/>
        <v>1.8806448414499077E-2</v>
      </c>
      <c r="K796">
        <f t="shared" si="184"/>
        <v>24.260962677567438</v>
      </c>
      <c r="L796">
        <f t="shared" si="185"/>
        <v>3.9769296294121147E-5</v>
      </c>
      <c r="M796">
        <f>J796/SQRT('Exhaust Gas Math'!$E$14*$B$21*$B$23)</f>
        <v>3.1926925346738451E-4</v>
      </c>
      <c r="N796">
        <f t="shared" si="186"/>
        <v>1.1611157153119861E-2</v>
      </c>
      <c r="O796">
        <f t="shared" si="187"/>
        <v>0</v>
      </c>
      <c r="P796">
        <f t="shared" si="188"/>
        <v>0</v>
      </c>
      <c r="Q796">
        <f>($B$16/2)*(COS((ACOS((2*'Intake Valve Fxn Scratch'!$B$1)/$B$16-1)/($B$17/2))*(I796-($B$17/2)))+1)*P796</f>
        <v>0</v>
      </c>
      <c r="R796">
        <f t="shared" si="189"/>
        <v>0</v>
      </c>
      <c r="S796">
        <f t="shared" si="190"/>
        <v>0</v>
      </c>
      <c r="T796">
        <f>S796*'Exhaust Gas Math'!$C$14</f>
        <v>0</v>
      </c>
      <c r="U796">
        <f>(T796/'Exhaust Gas Math'!$B$14)+('Exhaust Gas Math'!$D$10)</f>
        <v>4.4059320573952224E-4</v>
      </c>
      <c r="V796">
        <f>('Exhaust Gas Math'!$E$10*(2.53982214E-12*V795^4 - 0.0000000071629564556*V795^3 + 7.56281407226508E-06*V795^2 - 0.00322508455050905*V795 + 1.62997098133725)*$B$24+T796*'Exhaust Gas Math'!$D$14*$B$23)/('Exhaust Gas Math'!$E$10*(2.53982214E-12*V795^4 - 0.0000000071629564556*V795^3 + 7.56281407226508E-06*V795^2 - 0.00322508455050905*V795 + 1.62997098133725)+T796*'Exhaust Gas Math'!$D$14)</f>
        <v>1100</v>
      </c>
      <c r="W796">
        <f>(353.3116967483*V796^-1.0020802909)*('Exhaust Gas Math'!$E$10/(T796+'Exhaust Gas Math'!$E$10))+(357.4500179626*V796^-1.0038444015 )*(T796/(T796+'Exhaust Gas Math'!$E$10))</f>
        <v>0.31654710700089367</v>
      </c>
      <c r="X796">
        <f t="shared" si="191"/>
        <v>0</v>
      </c>
      <c r="Y796">
        <f t="shared" si="192"/>
        <v>101325</v>
      </c>
      <c r="Z796">
        <f t="shared" si="193"/>
        <v>101325</v>
      </c>
    </row>
    <row r="797" spans="5:26" x14ac:dyDescent="0.2">
      <c r="E797">
        <f t="shared" si="180"/>
        <v>9.9000000000000074E-2</v>
      </c>
      <c r="F797">
        <f t="shared" si="181"/>
        <v>101325</v>
      </c>
      <c r="H797">
        <f t="shared" si="194"/>
        <v>9.9000000000000074E-2</v>
      </c>
      <c r="I797">
        <f t="shared" si="182"/>
        <v>432.00000000000364</v>
      </c>
      <c r="J797">
        <f t="shared" si="183"/>
        <v>2.1904161278316209E-2</v>
      </c>
      <c r="K797">
        <f t="shared" si="184"/>
        <v>25.25714123261584</v>
      </c>
      <c r="L797">
        <f t="shared" si="185"/>
        <v>3.9769296294121147E-5</v>
      </c>
      <c r="M797">
        <f>J797/SQRT('Exhaust Gas Math'!$E$14*$B$21*$B$23)</f>
        <v>3.7185783647302655E-4</v>
      </c>
      <c r="N797">
        <f t="shared" si="186"/>
        <v>1.3134781388512252E-2</v>
      </c>
      <c r="O797">
        <f t="shared" si="187"/>
        <v>0</v>
      </c>
      <c r="P797">
        <f t="shared" si="188"/>
        <v>0</v>
      </c>
      <c r="Q797">
        <f>($B$16/2)*(COS((ACOS((2*'Intake Valve Fxn Scratch'!$B$1)/$B$16-1)/($B$17/2))*(I797-($B$17/2)))+1)*P797</f>
        <v>0</v>
      </c>
      <c r="R797">
        <f t="shared" si="189"/>
        <v>0</v>
      </c>
      <c r="S797">
        <f t="shared" si="190"/>
        <v>0</v>
      </c>
      <c r="T797">
        <f>S797*'Exhaust Gas Math'!$C$14</f>
        <v>0</v>
      </c>
      <c r="U797">
        <f>(T797/'Exhaust Gas Math'!$B$14)+('Exhaust Gas Math'!$D$10)</f>
        <v>4.4059320573952224E-4</v>
      </c>
      <c r="V797">
        <f>('Exhaust Gas Math'!$E$10*(2.53982214E-12*V796^4 - 0.0000000071629564556*V796^3 + 7.56281407226508E-06*V796^2 - 0.00322508455050905*V796 + 1.62997098133725)*$B$24+T797*'Exhaust Gas Math'!$D$14*$B$23)/('Exhaust Gas Math'!$E$10*(2.53982214E-12*V796^4 - 0.0000000071629564556*V796^3 + 7.56281407226508E-06*V796^2 - 0.00322508455050905*V796 + 1.62997098133725)+T797*'Exhaust Gas Math'!$D$14)</f>
        <v>1100</v>
      </c>
      <c r="W797">
        <f>(353.3116967483*V797^-1.0020802909)*('Exhaust Gas Math'!$E$10/(T797+'Exhaust Gas Math'!$E$10))+(357.4500179626*V797^-1.0038444015 )*(T797/(T797+'Exhaust Gas Math'!$E$10))</f>
        <v>0.31654710700089367</v>
      </c>
      <c r="X797">
        <f t="shared" si="191"/>
        <v>0</v>
      </c>
      <c r="Y797">
        <f t="shared" si="192"/>
        <v>101325</v>
      </c>
      <c r="Z797">
        <f t="shared" si="193"/>
        <v>101325</v>
      </c>
    </row>
    <row r="798" spans="5:26" x14ac:dyDescent="0.2">
      <c r="E798">
        <f t="shared" si="180"/>
        <v>9.9125000000000074E-2</v>
      </c>
      <c r="F798">
        <f t="shared" si="181"/>
        <v>101325</v>
      </c>
      <c r="H798">
        <f t="shared" si="194"/>
        <v>9.9125000000000074E-2</v>
      </c>
      <c r="I798">
        <f t="shared" si="182"/>
        <v>438.00000000000364</v>
      </c>
      <c r="J798">
        <f t="shared" si="183"/>
        <v>2.5109199401079148E-2</v>
      </c>
      <c r="K798">
        <f t="shared" si="184"/>
        <v>25.976597262923111</v>
      </c>
      <c r="L798">
        <f t="shared" si="185"/>
        <v>3.9769296294121147E-5</v>
      </c>
      <c r="M798">
        <f>J798/SQRT('Exhaust Gas Math'!$E$14*$B$21*$B$23)</f>
        <v>4.2626843576513572E-4</v>
      </c>
      <c r="N798">
        <f t="shared" si="186"/>
        <v>1.4685858367121284E-2</v>
      </c>
      <c r="O798">
        <f t="shared" si="187"/>
        <v>0</v>
      </c>
      <c r="P798">
        <f t="shared" si="188"/>
        <v>0</v>
      </c>
      <c r="Q798">
        <f>($B$16/2)*(COS((ACOS((2*'Intake Valve Fxn Scratch'!$B$1)/$B$16-1)/($B$17/2))*(I798-($B$17/2)))+1)*P798</f>
        <v>0</v>
      </c>
      <c r="R798">
        <f t="shared" si="189"/>
        <v>0</v>
      </c>
      <c r="S798">
        <f t="shared" si="190"/>
        <v>0</v>
      </c>
      <c r="T798">
        <f>S798*'Exhaust Gas Math'!$C$14</f>
        <v>0</v>
      </c>
      <c r="U798">
        <f>(T798/'Exhaust Gas Math'!$B$14)+('Exhaust Gas Math'!$D$10)</f>
        <v>4.4059320573952224E-4</v>
      </c>
      <c r="V798">
        <f>('Exhaust Gas Math'!$E$10*(2.53982214E-12*V797^4 - 0.0000000071629564556*V797^3 + 7.56281407226508E-06*V797^2 - 0.00322508455050905*V797 + 1.62997098133725)*$B$24+T798*'Exhaust Gas Math'!$D$14*$B$23)/('Exhaust Gas Math'!$E$10*(2.53982214E-12*V797^4 - 0.0000000071629564556*V797^3 + 7.56281407226508E-06*V797^2 - 0.00322508455050905*V797 + 1.62997098133725)+T798*'Exhaust Gas Math'!$D$14)</f>
        <v>1100</v>
      </c>
      <c r="W798">
        <f>(353.3116967483*V798^-1.0020802909)*('Exhaust Gas Math'!$E$10/(T798+'Exhaust Gas Math'!$E$10))+(357.4500179626*V798^-1.0038444015 )*(T798/(T798+'Exhaust Gas Math'!$E$10))</f>
        <v>0.31654710700089367</v>
      </c>
      <c r="X798">
        <f t="shared" si="191"/>
        <v>0</v>
      </c>
      <c r="Y798">
        <f t="shared" si="192"/>
        <v>101325</v>
      </c>
      <c r="Z798">
        <f t="shared" si="193"/>
        <v>101325</v>
      </c>
    </row>
    <row r="799" spans="5:26" x14ac:dyDescent="0.2">
      <c r="E799">
        <f t="shared" si="180"/>
        <v>9.9250000000000074E-2</v>
      </c>
      <c r="F799">
        <f t="shared" si="181"/>
        <v>101325</v>
      </c>
      <c r="H799">
        <f t="shared" si="194"/>
        <v>9.9250000000000074E-2</v>
      </c>
      <c r="I799">
        <f t="shared" si="182"/>
        <v>444.00000000000364</v>
      </c>
      <c r="J799">
        <f t="shared" si="183"/>
        <v>2.8386447714417559E-2</v>
      </c>
      <c r="K799">
        <f t="shared" si="184"/>
        <v>26.411448257665342</v>
      </c>
      <c r="L799">
        <f t="shared" si="185"/>
        <v>3.9769296294121147E-5</v>
      </c>
      <c r="M799">
        <f>J799/SQRT('Exhaust Gas Math'!$E$14*$B$21*$B$23)</f>
        <v>4.8190491743171779E-4</v>
      </c>
      <c r="N799">
        <f t="shared" si="186"/>
        <v>1.6267973594252874E-2</v>
      </c>
      <c r="O799">
        <f t="shared" si="187"/>
        <v>0</v>
      </c>
      <c r="P799">
        <f t="shared" si="188"/>
        <v>0</v>
      </c>
      <c r="Q799">
        <f>($B$16/2)*(COS((ACOS((2*'Intake Valve Fxn Scratch'!$B$1)/$B$16-1)/($B$17/2))*(I799-($B$17/2)))+1)*P799</f>
        <v>0</v>
      </c>
      <c r="R799">
        <f t="shared" si="189"/>
        <v>0</v>
      </c>
      <c r="S799">
        <f t="shared" si="190"/>
        <v>0</v>
      </c>
      <c r="T799">
        <f>S799*'Exhaust Gas Math'!$C$14</f>
        <v>0</v>
      </c>
      <c r="U799">
        <f>(T799/'Exhaust Gas Math'!$B$14)+('Exhaust Gas Math'!$D$10)</f>
        <v>4.4059320573952224E-4</v>
      </c>
      <c r="V799">
        <f>('Exhaust Gas Math'!$E$10*(2.53982214E-12*V798^4 - 0.0000000071629564556*V798^3 + 7.56281407226508E-06*V798^2 - 0.00322508455050905*V798 + 1.62997098133725)*$B$24+T799*'Exhaust Gas Math'!$D$14*$B$23)/('Exhaust Gas Math'!$E$10*(2.53982214E-12*V798^4 - 0.0000000071629564556*V798^3 + 7.56281407226508E-06*V798^2 - 0.00322508455050905*V798 + 1.62997098133725)+T799*'Exhaust Gas Math'!$D$14)</f>
        <v>1100</v>
      </c>
      <c r="W799">
        <f>(353.3116967483*V799^-1.0020802909)*('Exhaust Gas Math'!$E$10/(T799+'Exhaust Gas Math'!$E$10))+(357.4500179626*V799^-1.0038444015 )*(T799/(T799+'Exhaust Gas Math'!$E$10))</f>
        <v>0.31654710700089367</v>
      </c>
      <c r="X799">
        <f t="shared" si="191"/>
        <v>0</v>
      </c>
      <c r="Y799">
        <f t="shared" si="192"/>
        <v>101325</v>
      </c>
      <c r="Z799">
        <f t="shared" si="193"/>
        <v>101325</v>
      </c>
    </row>
    <row r="800" spans="5:26" x14ac:dyDescent="0.2">
      <c r="E800">
        <f t="shared" si="180"/>
        <v>9.9375000000000074E-2</v>
      </c>
      <c r="F800">
        <f t="shared" si="181"/>
        <v>101325</v>
      </c>
      <c r="H800">
        <f t="shared" si="194"/>
        <v>9.9375000000000074E-2</v>
      </c>
      <c r="I800">
        <f t="shared" si="182"/>
        <v>450.00000000000364</v>
      </c>
      <c r="J800">
        <f t="shared" si="183"/>
        <v>3.1700000000002206E-2</v>
      </c>
      <c r="K800">
        <f t="shared" si="184"/>
        <v>26.556929898345718</v>
      </c>
      <c r="L800">
        <f t="shared" si="185"/>
        <v>3.9769296294121147E-5</v>
      </c>
      <c r="M800">
        <f>J800/SQRT('Exhaust Gas Math'!$E$14*$B$21*$B$23)</f>
        <v>5.3815771653695145E-4</v>
      </c>
      <c r="N800">
        <f t="shared" si="186"/>
        <v>1.788745043838888E-2</v>
      </c>
      <c r="O800">
        <f t="shared" si="187"/>
        <v>0</v>
      </c>
      <c r="P800">
        <f t="shared" si="188"/>
        <v>0</v>
      </c>
      <c r="Q800">
        <f>($B$16/2)*(COS((ACOS((2*'Intake Valve Fxn Scratch'!$B$1)/$B$16-1)/($B$17/2))*(I800-($B$17/2)))+1)*P800</f>
        <v>0</v>
      </c>
      <c r="R800">
        <f t="shared" si="189"/>
        <v>0</v>
      </c>
      <c r="S800">
        <f t="shared" si="190"/>
        <v>0</v>
      </c>
      <c r="T800">
        <f>S800*'Exhaust Gas Math'!$C$14</f>
        <v>0</v>
      </c>
      <c r="U800">
        <f>(T800/'Exhaust Gas Math'!$B$14)+('Exhaust Gas Math'!$D$10)</f>
        <v>4.4059320573952224E-4</v>
      </c>
      <c r="V800">
        <f>('Exhaust Gas Math'!$E$10*(2.53982214E-12*V799^4 - 0.0000000071629564556*V799^3 + 7.56281407226508E-06*V799^2 - 0.00322508455050905*V799 + 1.62997098133725)*$B$24+T800*'Exhaust Gas Math'!$D$14*$B$23)/('Exhaust Gas Math'!$E$10*(2.53982214E-12*V799^4 - 0.0000000071629564556*V799^3 + 7.56281407226508E-06*V799^2 - 0.00322508455050905*V799 + 1.62997098133725)+T800*'Exhaust Gas Math'!$D$14)</f>
        <v>1100</v>
      </c>
      <c r="W800">
        <f>(353.3116967483*V800^-1.0020802909)*('Exhaust Gas Math'!$E$10/(T800+'Exhaust Gas Math'!$E$10))+(357.4500179626*V800^-1.0038444015 )*(T800/(T800+'Exhaust Gas Math'!$E$10))</f>
        <v>0.31654710700089367</v>
      </c>
      <c r="X800">
        <f t="shared" si="191"/>
        <v>0</v>
      </c>
      <c r="Y800">
        <f t="shared" si="192"/>
        <v>101325</v>
      </c>
      <c r="Z800">
        <f t="shared" si="193"/>
        <v>101325</v>
      </c>
    </row>
    <row r="801" spans="5:26" x14ac:dyDescent="0.2">
      <c r="E801">
        <f t="shared" si="180"/>
        <v>9.9500000000000074E-2</v>
      </c>
      <c r="F801">
        <f t="shared" si="181"/>
        <v>101325</v>
      </c>
      <c r="H801">
        <f t="shared" si="194"/>
        <v>9.9500000000000074E-2</v>
      </c>
      <c r="I801">
        <f t="shared" si="182"/>
        <v>456.00000000000364</v>
      </c>
      <c r="J801">
        <f t="shared" si="183"/>
        <v>3.5013552285586828E-2</v>
      </c>
      <c r="K801">
        <f t="shared" si="184"/>
        <v>26.411448257664954</v>
      </c>
      <c r="L801">
        <f t="shared" si="185"/>
        <v>3.9769296294121147E-5</v>
      </c>
      <c r="M801">
        <f>J801/SQRT('Exhaust Gas Math'!$E$14*$B$21*$B$23)</f>
        <v>5.9441051564218463E-4</v>
      </c>
      <c r="N801">
        <f t="shared" si="186"/>
        <v>1.9552731033998304E-2</v>
      </c>
      <c r="O801">
        <f t="shared" si="187"/>
        <v>0</v>
      </c>
      <c r="P801">
        <f t="shared" si="188"/>
        <v>0</v>
      </c>
      <c r="Q801">
        <f>($B$16/2)*(COS((ACOS((2*'Intake Valve Fxn Scratch'!$B$1)/$B$16-1)/($B$17/2))*(I801-($B$17/2)))+1)*P801</f>
        <v>0</v>
      </c>
      <c r="R801">
        <f t="shared" si="189"/>
        <v>0</v>
      </c>
      <c r="S801">
        <f t="shared" si="190"/>
        <v>0</v>
      </c>
      <c r="T801">
        <f>S801*'Exhaust Gas Math'!$C$14</f>
        <v>0</v>
      </c>
      <c r="U801">
        <f>(T801/'Exhaust Gas Math'!$B$14)+('Exhaust Gas Math'!$D$10)</f>
        <v>4.4059320573952224E-4</v>
      </c>
      <c r="V801">
        <f>('Exhaust Gas Math'!$E$10*(2.53982214E-12*V800^4 - 0.0000000071629564556*V800^3 + 7.56281407226508E-06*V800^2 - 0.00322508455050905*V800 + 1.62997098133725)*$B$24+T801*'Exhaust Gas Math'!$D$14*$B$23)/('Exhaust Gas Math'!$E$10*(2.53982214E-12*V800^4 - 0.0000000071629564556*V800^3 + 7.56281407226508E-06*V800^2 - 0.00322508455050905*V800 + 1.62997098133725)+T801*'Exhaust Gas Math'!$D$14)</f>
        <v>1100</v>
      </c>
      <c r="W801">
        <f>(353.3116967483*V801^-1.0020802909)*('Exhaust Gas Math'!$E$10/(T801+'Exhaust Gas Math'!$E$10))+(357.4500179626*V801^-1.0038444015 )*(T801/(T801+'Exhaust Gas Math'!$E$10))</f>
        <v>0.31654710700089367</v>
      </c>
      <c r="X801">
        <f t="shared" si="191"/>
        <v>0</v>
      </c>
      <c r="Y801">
        <f t="shared" si="192"/>
        <v>101325</v>
      </c>
      <c r="Z801">
        <f t="shared" si="193"/>
        <v>101325</v>
      </c>
    </row>
    <row r="802" spans="5:26" x14ac:dyDescent="0.2">
      <c r="E802">
        <f t="shared" si="180"/>
        <v>9.9625000000000075E-2</v>
      </c>
      <c r="F802">
        <f t="shared" si="181"/>
        <v>101325</v>
      </c>
      <c r="H802">
        <f t="shared" si="194"/>
        <v>9.9625000000000075E-2</v>
      </c>
      <c r="I802">
        <f t="shared" si="182"/>
        <v>462.00000000000364</v>
      </c>
      <c r="J802">
        <f t="shared" si="183"/>
        <v>3.8290800598925166E-2</v>
      </c>
      <c r="K802">
        <f t="shared" si="184"/>
        <v>25.976597262922343</v>
      </c>
      <c r="L802">
        <f t="shared" si="185"/>
        <v>3.9769296294121147E-5</v>
      </c>
      <c r="M802">
        <f>J802/SQRT('Exhaust Gas Math'!$E$14*$B$21*$B$23)</f>
        <v>6.5004699730876545E-4</v>
      </c>
      <c r="N802">
        <f t="shared" si="186"/>
        <v>2.1273748626322975E-2</v>
      </c>
      <c r="O802">
        <f t="shared" si="187"/>
        <v>0</v>
      </c>
      <c r="P802">
        <f t="shared" si="188"/>
        <v>0</v>
      </c>
      <c r="Q802">
        <f>($B$16/2)*(COS((ACOS((2*'Intake Valve Fxn Scratch'!$B$1)/$B$16-1)/($B$17/2))*(I802-($B$17/2)))+1)*P802</f>
        <v>0</v>
      </c>
      <c r="R802">
        <f t="shared" si="189"/>
        <v>0</v>
      </c>
      <c r="S802">
        <f t="shared" si="190"/>
        <v>0</v>
      </c>
      <c r="T802">
        <f>S802*'Exhaust Gas Math'!$C$14</f>
        <v>0</v>
      </c>
      <c r="U802">
        <f>(T802/'Exhaust Gas Math'!$B$14)+('Exhaust Gas Math'!$D$10)</f>
        <v>4.4059320573952224E-4</v>
      </c>
      <c r="V802">
        <f>('Exhaust Gas Math'!$E$10*(2.53982214E-12*V801^4 - 0.0000000071629564556*V801^3 + 7.56281407226508E-06*V801^2 - 0.00322508455050905*V801 + 1.62997098133725)*$B$24+T802*'Exhaust Gas Math'!$D$14*$B$23)/('Exhaust Gas Math'!$E$10*(2.53982214E-12*V801^4 - 0.0000000071629564556*V801^3 + 7.56281407226508E-06*V801^2 - 0.00322508455050905*V801 + 1.62997098133725)+T802*'Exhaust Gas Math'!$D$14)</f>
        <v>1100</v>
      </c>
      <c r="W802">
        <f>(353.3116967483*V802^-1.0020802909)*('Exhaust Gas Math'!$E$10/(T802+'Exhaust Gas Math'!$E$10))+(357.4500179626*V802^-1.0038444015 )*(T802/(T802+'Exhaust Gas Math'!$E$10))</f>
        <v>0.31654710700089367</v>
      </c>
      <c r="X802">
        <f t="shared" si="191"/>
        <v>0</v>
      </c>
      <c r="Y802">
        <f t="shared" si="192"/>
        <v>101325</v>
      </c>
      <c r="Z802">
        <f t="shared" si="193"/>
        <v>101325</v>
      </c>
    </row>
    <row r="803" spans="5:26" x14ac:dyDescent="0.2">
      <c r="E803">
        <f t="shared" si="180"/>
        <v>9.9750000000000075E-2</v>
      </c>
      <c r="F803">
        <f t="shared" si="181"/>
        <v>101325</v>
      </c>
      <c r="H803">
        <f t="shared" si="194"/>
        <v>9.9750000000000075E-2</v>
      </c>
      <c r="I803">
        <f t="shared" si="182"/>
        <v>468.00000000000364</v>
      </c>
      <c r="J803">
        <f t="shared" si="183"/>
        <v>4.149583872168798E-2</v>
      </c>
      <c r="K803">
        <f t="shared" si="184"/>
        <v>25.2571412326147</v>
      </c>
      <c r="L803">
        <f t="shared" si="185"/>
        <v>3.9769296294121147E-5</v>
      </c>
      <c r="M803">
        <f>J803/SQRT('Exhaust Gas Math'!$E$14*$B$21*$B$23)</f>
        <v>7.0445759660087246E-4</v>
      </c>
      <c r="N803">
        <f t="shared" si="186"/>
        <v>2.3061282130946881E-2</v>
      </c>
      <c r="O803">
        <f t="shared" si="187"/>
        <v>0</v>
      </c>
      <c r="P803">
        <f t="shared" si="188"/>
        <v>0</v>
      </c>
      <c r="Q803">
        <f>($B$16/2)*(COS((ACOS((2*'Intake Valve Fxn Scratch'!$B$1)/$B$16-1)/($B$17/2))*(I803-($B$17/2)))+1)*P803</f>
        <v>0</v>
      </c>
      <c r="R803">
        <f t="shared" si="189"/>
        <v>0</v>
      </c>
      <c r="S803">
        <f t="shared" si="190"/>
        <v>0</v>
      </c>
      <c r="T803">
        <f>S803*'Exhaust Gas Math'!$C$14</f>
        <v>0</v>
      </c>
      <c r="U803">
        <f>(T803/'Exhaust Gas Math'!$B$14)+('Exhaust Gas Math'!$D$10)</f>
        <v>4.4059320573952224E-4</v>
      </c>
      <c r="V803">
        <f>('Exhaust Gas Math'!$E$10*(2.53982214E-12*V802^4 - 0.0000000071629564556*V802^3 + 7.56281407226508E-06*V802^2 - 0.00322508455050905*V802 + 1.62997098133725)*$B$24+T803*'Exhaust Gas Math'!$D$14*$B$23)/('Exhaust Gas Math'!$E$10*(2.53982214E-12*V802^4 - 0.0000000071629564556*V802^3 + 7.56281407226508E-06*V802^2 - 0.00322508455050905*V802 + 1.62997098133725)+T803*'Exhaust Gas Math'!$D$14)</f>
        <v>1100</v>
      </c>
      <c r="W803">
        <f>(353.3116967483*V803^-1.0020802909)*('Exhaust Gas Math'!$E$10/(T803+'Exhaust Gas Math'!$E$10))+(357.4500179626*V803^-1.0038444015 )*(T803/(T803+'Exhaust Gas Math'!$E$10))</f>
        <v>0.31654710700089367</v>
      </c>
      <c r="X803">
        <f t="shared" si="191"/>
        <v>0</v>
      </c>
      <c r="Y803">
        <f t="shared" si="192"/>
        <v>101325</v>
      </c>
      <c r="Z803">
        <f t="shared" si="193"/>
        <v>101325</v>
      </c>
    </row>
    <row r="804" spans="5:26" x14ac:dyDescent="0.2">
      <c r="E804">
        <f t="shared" si="180"/>
        <v>9.9875000000000075E-2</v>
      </c>
      <c r="F804">
        <f t="shared" si="181"/>
        <v>101325</v>
      </c>
      <c r="H804">
        <f t="shared" si="194"/>
        <v>9.9875000000000075E-2</v>
      </c>
      <c r="I804">
        <f t="shared" si="182"/>
        <v>474.00000000000364</v>
      </c>
      <c r="J804">
        <f t="shared" si="183"/>
        <v>4.4593551585504945E-2</v>
      </c>
      <c r="K804">
        <f t="shared" si="184"/>
        <v>24.260962677565932</v>
      </c>
      <c r="L804">
        <f t="shared" si="185"/>
        <v>3.9769296294121147E-5</v>
      </c>
      <c r="M804">
        <f>J804/SQRT('Exhaust Gas Math'!$E$14*$B$21*$B$23)</f>
        <v>7.5704617960651167E-4</v>
      </c>
      <c r="N804">
        <f t="shared" si="186"/>
        <v>2.4926279523177004E-2</v>
      </c>
      <c r="O804">
        <f t="shared" si="187"/>
        <v>0</v>
      </c>
      <c r="P804">
        <f t="shared" si="188"/>
        <v>0</v>
      </c>
      <c r="Q804">
        <f>($B$16/2)*(COS((ACOS((2*'Intake Valve Fxn Scratch'!$B$1)/$B$16-1)/($B$17/2))*(I804-($B$17/2)))+1)*P804</f>
        <v>0</v>
      </c>
      <c r="R804">
        <f t="shared" si="189"/>
        <v>0</v>
      </c>
      <c r="S804">
        <f t="shared" si="190"/>
        <v>0</v>
      </c>
      <c r="T804">
        <f>S804*'Exhaust Gas Math'!$C$14</f>
        <v>0</v>
      </c>
      <c r="U804">
        <f>(T804/'Exhaust Gas Math'!$B$14)+('Exhaust Gas Math'!$D$10)</f>
        <v>4.4059320573952224E-4</v>
      </c>
      <c r="V804">
        <f>('Exhaust Gas Math'!$E$10*(2.53982214E-12*V803^4 - 0.0000000071629564556*V803^3 + 7.56281407226508E-06*V803^2 - 0.00322508455050905*V803 + 1.62997098133725)*$B$24+T804*'Exhaust Gas Math'!$D$14*$B$23)/('Exhaust Gas Math'!$E$10*(2.53982214E-12*V803^4 - 0.0000000071629564556*V803^3 + 7.56281407226508E-06*V803^2 - 0.00322508455050905*V803 + 1.62997098133725)+T804*'Exhaust Gas Math'!$D$14)</f>
        <v>1100</v>
      </c>
      <c r="W804">
        <f>(353.3116967483*V804^-1.0020802909)*('Exhaust Gas Math'!$E$10/(T804+'Exhaust Gas Math'!$E$10))+(357.4500179626*V804^-1.0038444015 )*(T804/(T804+'Exhaust Gas Math'!$E$10))</f>
        <v>0.31654710700089367</v>
      </c>
      <c r="X804">
        <f t="shared" si="191"/>
        <v>0</v>
      </c>
      <c r="Y804">
        <f t="shared" si="192"/>
        <v>101325</v>
      </c>
      <c r="Z804">
        <f t="shared" si="193"/>
        <v>101325</v>
      </c>
    </row>
    <row r="805" spans="5:26" x14ac:dyDescent="0.2">
      <c r="E805">
        <f t="shared" si="180"/>
        <v>0.10000000000000007</v>
      </c>
      <c r="F805">
        <f t="shared" si="181"/>
        <v>101325</v>
      </c>
      <c r="H805">
        <f t="shared" si="194"/>
        <v>0.10000000000000007</v>
      </c>
      <c r="I805">
        <f t="shared" si="182"/>
        <v>480.00000000000364</v>
      </c>
      <c r="J805">
        <f t="shared" si="183"/>
        <v>4.7550000000001993E-2</v>
      </c>
      <c r="K805">
        <f t="shared" si="184"/>
        <v>22.998975938488918</v>
      </c>
      <c r="L805">
        <f t="shared" si="185"/>
        <v>3.9769296294121147E-5</v>
      </c>
      <c r="M805">
        <f>J805/SQRT('Exhaust Gas Math'!$E$14*$B$21*$B$23)</f>
        <v>8.0723657480540479E-4</v>
      </c>
      <c r="N805">
        <f t="shared" si="186"/>
        <v>2.6879134705681915E-2</v>
      </c>
      <c r="O805">
        <f t="shared" si="187"/>
        <v>0</v>
      </c>
      <c r="P805">
        <f t="shared" si="188"/>
        <v>0</v>
      </c>
      <c r="Q805">
        <f>($B$16/2)*(COS((ACOS((2*'Intake Valve Fxn Scratch'!$B$1)/$B$16-1)/($B$17/2))*(I805-($B$17/2)))+1)*P805</f>
        <v>0</v>
      </c>
      <c r="R805">
        <f t="shared" si="189"/>
        <v>0</v>
      </c>
      <c r="S805">
        <f t="shared" si="190"/>
        <v>0</v>
      </c>
      <c r="T805">
        <f>S805*'Exhaust Gas Math'!$C$14</f>
        <v>0</v>
      </c>
      <c r="U805">
        <f>(T805/'Exhaust Gas Math'!$B$14)+('Exhaust Gas Math'!$D$10)</f>
        <v>4.4059320573952224E-4</v>
      </c>
      <c r="V805">
        <f>('Exhaust Gas Math'!$E$10*(2.53982214E-12*V804^4 - 0.0000000071629564556*V804^3 + 7.56281407226508E-06*V804^2 - 0.00322508455050905*V804 + 1.62997098133725)*$B$24+T805*'Exhaust Gas Math'!$D$14*$B$23)/('Exhaust Gas Math'!$E$10*(2.53982214E-12*V804^4 - 0.0000000071629564556*V804^3 + 7.56281407226508E-06*V804^2 - 0.00322508455050905*V804 + 1.62997098133725)+T805*'Exhaust Gas Math'!$D$14)</f>
        <v>1100</v>
      </c>
      <c r="W805">
        <f>(353.3116967483*V805^-1.0020802909)*('Exhaust Gas Math'!$E$10/(T805+'Exhaust Gas Math'!$E$10))+(357.4500179626*V805^-1.0038444015 )*(T805/(T805+'Exhaust Gas Math'!$E$10))</f>
        <v>0.31654710700089367</v>
      </c>
      <c r="X805">
        <f t="shared" si="191"/>
        <v>0</v>
      </c>
      <c r="Y805">
        <f t="shared" si="192"/>
        <v>101325</v>
      </c>
      <c r="Z805">
        <f t="shared" si="193"/>
        <v>101325</v>
      </c>
    </row>
    <row r="806" spans="5:26" x14ac:dyDescent="0.2">
      <c r="E806">
        <f t="shared" si="180"/>
        <v>0.10012500000000008</v>
      </c>
      <c r="F806">
        <f t="shared" si="181"/>
        <v>101325</v>
      </c>
      <c r="H806">
        <f t="shared" si="194"/>
        <v>0.10012500000000008</v>
      </c>
      <c r="I806">
        <f t="shared" si="182"/>
        <v>486.00000000000364</v>
      </c>
      <c r="J806">
        <f t="shared" si="183"/>
        <v>5.0332792497673272E-2</v>
      </c>
      <c r="K806">
        <f t="shared" si="184"/>
        <v>21.485007606184691</v>
      </c>
      <c r="L806">
        <f t="shared" si="185"/>
        <v>3.9769296294121147E-5</v>
      </c>
      <c r="M806">
        <f>J806/SQRT('Exhaust Gas Math'!$E$14*$B$21*$B$23)</f>
        <v>8.5447888572473703E-4</v>
      </c>
      <c r="N806">
        <f t="shared" si="186"/>
        <v>2.8928903021831955E-2</v>
      </c>
      <c r="O806">
        <f t="shared" si="187"/>
        <v>0</v>
      </c>
      <c r="P806">
        <f t="shared" si="188"/>
        <v>0</v>
      </c>
      <c r="Q806">
        <f>($B$16/2)*(COS((ACOS((2*'Intake Valve Fxn Scratch'!$B$1)/$B$16-1)/($B$17/2))*(I806-($B$17/2)))+1)*P806</f>
        <v>0</v>
      </c>
      <c r="R806">
        <f t="shared" si="189"/>
        <v>0</v>
      </c>
      <c r="S806">
        <f t="shared" si="190"/>
        <v>0</v>
      </c>
      <c r="T806">
        <f>S806*'Exhaust Gas Math'!$C$14</f>
        <v>0</v>
      </c>
      <c r="U806">
        <f>(T806/'Exhaust Gas Math'!$B$14)+('Exhaust Gas Math'!$D$10)</f>
        <v>4.4059320573952224E-4</v>
      </c>
      <c r="V806">
        <f>('Exhaust Gas Math'!$E$10*(2.53982214E-12*V805^4 - 0.0000000071629564556*V805^3 + 7.56281407226508E-06*V805^2 - 0.00322508455050905*V805 + 1.62997098133725)*$B$24+T806*'Exhaust Gas Math'!$D$14*$B$23)/('Exhaust Gas Math'!$E$10*(2.53982214E-12*V805^4 - 0.0000000071629564556*V805^3 + 7.56281407226508E-06*V805^2 - 0.00322508455050905*V805 + 1.62997098133725)+T806*'Exhaust Gas Math'!$D$14)</f>
        <v>1100</v>
      </c>
      <c r="W806">
        <f>(353.3116967483*V806^-1.0020802909)*('Exhaust Gas Math'!$E$10/(T806+'Exhaust Gas Math'!$E$10))+(357.4500179626*V806^-1.0038444015 )*(T806/(T806+'Exhaust Gas Math'!$E$10))</f>
        <v>0.31654710700089367</v>
      </c>
      <c r="X806">
        <f t="shared" si="191"/>
        <v>0</v>
      </c>
      <c r="Y806">
        <f t="shared" si="192"/>
        <v>101325</v>
      </c>
      <c r="Z806">
        <f t="shared" si="193"/>
        <v>101325</v>
      </c>
    </row>
    <row r="807" spans="5:26" x14ac:dyDescent="0.2">
      <c r="E807">
        <f t="shared" si="180"/>
        <v>0.10025000000000008</v>
      </c>
      <c r="F807">
        <f t="shared" si="181"/>
        <v>101325</v>
      </c>
      <c r="H807">
        <f t="shared" si="194"/>
        <v>0.10025000000000008</v>
      </c>
      <c r="I807">
        <f t="shared" si="182"/>
        <v>492.00000000000364</v>
      </c>
      <c r="J807">
        <f t="shared" si="183"/>
        <v>5.2911440221577538E-2</v>
      </c>
      <c r="K807">
        <f t="shared" si="184"/>
        <v>19.735645034520214</v>
      </c>
      <c r="L807">
        <f t="shared" si="185"/>
        <v>3.9769296294121147E-5</v>
      </c>
      <c r="M807">
        <f>J807/SQRT('Exhaust Gas Math'!$E$14*$B$21*$B$23)</f>
        <v>8.9825551571998715E-4</v>
      </c>
      <c r="N807">
        <f t="shared" si="186"/>
        <v>3.1082443968385796E-2</v>
      </c>
      <c r="O807">
        <f t="shared" si="187"/>
        <v>0</v>
      </c>
      <c r="P807">
        <f t="shared" si="188"/>
        <v>0</v>
      </c>
      <c r="Q807">
        <f>($B$16/2)*(COS((ACOS((2*'Intake Valve Fxn Scratch'!$B$1)/$B$16-1)/($B$17/2))*(I807-($B$17/2)))+1)*P807</f>
        <v>0</v>
      </c>
      <c r="R807">
        <f t="shared" si="189"/>
        <v>0</v>
      </c>
      <c r="S807">
        <f t="shared" si="190"/>
        <v>0</v>
      </c>
      <c r="T807">
        <f>S807*'Exhaust Gas Math'!$C$14</f>
        <v>0</v>
      </c>
      <c r="U807">
        <f>(T807/'Exhaust Gas Math'!$B$14)+('Exhaust Gas Math'!$D$10)</f>
        <v>4.4059320573952224E-4</v>
      </c>
      <c r="V807">
        <f>('Exhaust Gas Math'!$E$10*(2.53982214E-12*V806^4 - 0.0000000071629564556*V806^3 + 7.56281407226508E-06*V806^2 - 0.00322508455050905*V806 + 1.62997098133725)*$B$24+T807*'Exhaust Gas Math'!$D$14*$B$23)/('Exhaust Gas Math'!$E$10*(2.53982214E-12*V806^4 - 0.0000000071629564556*V806^3 + 7.56281407226508E-06*V806^2 - 0.00322508455050905*V806 + 1.62997098133725)+T807*'Exhaust Gas Math'!$D$14)</f>
        <v>1100</v>
      </c>
      <c r="W807">
        <f>(353.3116967483*V807^-1.0020802909)*('Exhaust Gas Math'!$E$10/(T807+'Exhaust Gas Math'!$E$10))+(357.4500179626*V807^-1.0038444015 )*(T807/(T807+'Exhaust Gas Math'!$E$10))</f>
        <v>0.31654710700089367</v>
      </c>
      <c r="X807">
        <f t="shared" si="191"/>
        <v>0</v>
      </c>
      <c r="Y807">
        <f t="shared" si="192"/>
        <v>101325</v>
      </c>
      <c r="Z807">
        <f t="shared" si="193"/>
        <v>101325</v>
      </c>
    </row>
    <row r="808" spans="5:26" x14ac:dyDescent="0.2">
      <c r="E808">
        <f t="shared" si="180"/>
        <v>0.10037500000000008</v>
      </c>
      <c r="F808">
        <f t="shared" si="181"/>
        <v>101325</v>
      </c>
      <c r="H808">
        <f t="shared" si="194"/>
        <v>0.10037500000000008</v>
      </c>
      <c r="I808">
        <f t="shared" si="182"/>
        <v>498.00000000000364</v>
      </c>
      <c r="J808">
        <f t="shared" si="183"/>
        <v>5.525769096763497E-2</v>
      </c>
      <c r="K808">
        <f t="shared" si="184"/>
        <v>17.770054605908296</v>
      </c>
      <c r="L808">
        <f t="shared" si="185"/>
        <v>3.9769296294121147E-5</v>
      </c>
      <c r="M808">
        <f>J808/SQRT('Exhaust Gas Math'!$E$14*$B$21*$B$23)</f>
        <v>9.3808683887207855E-4</v>
      </c>
      <c r="N808">
        <f t="shared" si="186"/>
        <v>3.3343486332453473E-2</v>
      </c>
      <c r="O808">
        <f t="shared" si="187"/>
        <v>0</v>
      </c>
      <c r="P808">
        <f t="shared" si="188"/>
        <v>0</v>
      </c>
      <c r="Q808">
        <f>($B$16/2)*(COS((ACOS((2*'Intake Valve Fxn Scratch'!$B$1)/$B$16-1)/($B$17/2))*(I808-($B$17/2)))+1)*P808</f>
        <v>0</v>
      </c>
      <c r="R808">
        <f t="shared" si="189"/>
        <v>0</v>
      </c>
      <c r="S808">
        <f t="shared" si="190"/>
        <v>0</v>
      </c>
      <c r="T808">
        <f>S808*'Exhaust Gas Math'!$C$14</f>
        <v>0</v>
      </c>
      <c r="U808">
        <f>(T808/'Exhaust Gas Math'!$B$14)+('Exhaust Gas Math'!$D$10)</f>
        <v>4.4059320573952224E-4</v>
      </c>
      <c r="V808">
        <f>('Exhaust Gas Math'!$E$10*(2.53982214E-12*V807^4 - 0.0000000071629564556*V807^3 + 7.56281407226508E-06*V807^2 - 0.00322508455050905*V807 + 1.62997098133725)*$B$24+T808*'Exhaust Gas Math'!$D$14*$B$23)/('Exhaust Gas Math'!$E$10*(2.53982214E-12*V807^4 - 0.0000000071629564556*V807^3 + 7.56281407226508E-06*V807^2 - 0.00322508455050905*V807 + 1.62997098133725)+T808*'Exhaust Gas Math'!$D$14)</f>
        <v>1100</v>
      </c>
      <c r="W808">
        <f>(353.3116967483*V808^-1.0020802909)*('Exhaust Gas Math'!$E$10/(T808+'Exhaust Gas Math'!$E$10))+(357.4500179626*V808^-1.0038444015 )*(T808/(T808+'Exhaust Gas Math'!$E$10))</f>
        <v>0.31654710700089367</v>
      </c>
      <c r="X808">
        <f t="shared" si="191"/>
        <v>0</v>
      </c>
      <c r="Y808">
        <f t="shared" si="192"/>
        <v>101325</v>
      </c>
      <c r="Z808">
        <f t="shared" si="193"/>
        <v>101325</v>
      </c>
    </row>
    <row r="809" spans="5:26" x14ac:dyDescent="0.2">
      <c r="E809">
        <f t="shared" si="180"/>
        <v>0.10050000000000008</v>
      </c>
      <c r="F809">
        <f t="shared" si="181"/>
        <v>101325</v>
      </c>
      <c r="H809">
        <f t="shared" si="194"/>
        <v>0.10050000000000008</v>
      </c>
      <c r="I809">
        <f t="shared" si="182"/>
        <v>504.00000000000364</v>
      </c>
      <c r="J809">
        <f t="shared" si="183"/>
        <v>5.7345838721686963E-2</v>
      </c>
      <c r="K809">
        <f t="shared" si="184"/>
        <v>15.609771740411357</v>
      </c>
      <c r="L809">
        <f t="shared" si="185"/>
        <v>3.9769296294121147E-5</v>
      </c>
      <c r="M809">
        <f>J809/SQRT('Exhaust Gas Math'!$E$14*$B$21*$B$23)</f>
        <v>9.7353645486931224E-4</v>
      </c>
      <c r="N809">
        <f t="shared" si="186"/>
        <v>3.5711621293391879E-2</v>
      </c>
      <c r="O809">
        <f t="shared" si="187"/>
        <v>0</v>
      </c>
      <c r="P809">
        <f t="shared" si="188"/>
        <v>0</v>
      </c>
      <c r="Q809">
        <f>($B$16/2)*(COS((ACOS((2*'Intake Valve Fxn Scratch'!$B$1)/$B$16-1)/($B$17/2))*(I809-($B$17/2)))+1)*P809</f>
        <v>0</v>
      </c>
      <c r="R809">
        <f t="shared" si="189"/>
        <v>0</v>
      </c>
      <c r="S809">
        <f t="shared" si="190"/>
        <v>0</v>
      </c>
      <c r="T809">
        <f>S809*'Exhaust Gas Math'!$C$14</f>
        <v>0</v>
      </c>
      <c r="U809">
        <f>(T809/'Exhaust Gas Math'!$B$14)+('Exhaust Gas Math'!$D$10)</f>
        <v>4.4059320573952224E-4</v>
      </c>
      <c r="V809">
        <f>('Exhaust Gas Math'!$E$10*(2.53982214E-12*V808^4 - 0.0000000071629564556*V808^3 + 7.56281407226508E-06*V808^2 - 0.00322508455050905*V808 + 1.62997098133725)*$B$24+T809*'Exhaust Gas Math'!$D$14*$B$23)/('Exhaust Gas Math'!$E$10*(2.53982214E-12*V808^4 - 0.0000000071629564556*V808^3 + 7.56281407226508E-06*V808^2 - 0.00322508455050905*V808 + 1.62997098133725)+T809*'Exhaust Gas Math'!$D$14)</f>
        <v>1100</v>
      </c>
      <c r="W809">
        <f>(353.3116967483*V809^-1.0020802909)*('Exhaust Gas Math'!$E$10/(T809+'Exhaust Gas Math'!$E$10))+(357.4500179626*V809^-1.0038444015 )*(T809/(T809+'Exhaust Gas Math'!$E$10))</f>
        <v>0.31654710700089367</v>
      </c>
      <c r="X809">
        <f t="shared" si="191"/>
        <v>0</v>
      </c>
      <c r="Y809">
        <f t="shared" si="192"/>
        <v>101325</v>
      </c>
      <c r="Z809">
        <f t="shared" si="193"/>
        <v>101325</v>
      </c>
    </row>
    <row r="810" spans="5:26" x14ac:dyDescent="0.2">
      <c r="E810">
        <f t="shared" si="180"/>
        <v>0.10062500000000008</v>
      </c>
      <c r="F810">
        <f t="shared" si="181"/>
        <v>101325</v>
      </c>
      <c r="H810">
        <f t="shared" si="194"/>
        <v>0.10062500000000008</v>
      </c>
      <c r="I810">
        <f t="shared" si="182"/>
        <v>510.00000000000364</v>
      </c>
      <c r="J810">
        <f t="shared" si="183"/>
        <v>5.915300529996767E-2</v>
      </c>
      <c r="K810">
        <f t="shared" si="184"/>
        <v>13.27846494917145</v>
      </c>
      <c r="L810">
        <f t="shared" si="185"/>
        <v>3.9769296294121147E-5</v>
      </c>
      <c r="M810">
        <f>J810/SQRT('Exhaust Gas Math'!$E$14*$B$21*$B$23)</f>
        <v>1.0042159703005228E-3</v>
      </c>
      <c r="N810">
        <f t="shared" si="186"/>
        <v>3.8181243154760625E-2</v>
      </c>
      <c r="O810">
        <f t="shared" si="187"/>
        <v>0</v>
      </c>
      <c r="P810">
        <f t="shared" si="188"/>
        <v>0</v>
      </c>
      <c r="Q810">
        <f>($B$16/2)*(COS((ACOS((2*'Intake Valve Fxn Scratch'!$B$1)/$B$16-1)/($B$17/2))*(I810-($B$17/2)))+1)*P810</f>
        <v>0</v>
      </c>
      <c r="R810">
        <f t="shared" si="189"/>
        <v>0</v>
      </c>
      <c r="S810">
        <f t="shared" si="190"/>
        <v>0</v>
      </c>
      <c r="T810">
        <f>S810*'Exhaust Gas Math'!$C$14</f>
        <v>0</v>
      </c>
      <c r="U810">
        <f>(T810/'Exhaust Gas Math'!$B$14)+('Exhaust Gas Math'!$D$10)</f>
        <v>4.4059320573952224E-4</v>
      </c>
      <c r="V810">
        <f>('Exhaust Gas Math'!$E$10*(2.53982214E-12*V809^4 - 0.0000000071629564556*V809^3 + 7.56281407226508E-06*V809^2 - 0.00322508455050905*V809 + 1.62997098133725)*$B$24+T810*'Exhaust Gas Math'!$D$14*$B$23)/('Exhaust Gas Math'!$E$10*(2.53982214E-12*V809^4 - 0.0000000071629564556*V809^3 + 7.56281407226508E-06*V809^2 - 0.00322508455050905*V809 + 1.62997098133725)+T810*'Exhaust Gas Math'!$D$14)</f>
        <v>1100</v>
      </c>
      <c r="W810">
        <f>(353.3116967483*V810^-1.0020802909)*('Exhaust Gas Math'!$E$10/(T810+'Exhaust Gas Math'!$E$10))+(357.4500179626*V810^-1.0038444015 )*(T810/(T810+'Exhaust Gas Math'!$E$10))</f>
        <v>0.31654710700089367</v>
      </c>
      <c r="X810">
        <f t="shared" si="191"/>
        <v>0</v>
      </c>
      <c r="Y810">
        <f t="shared" si="192"/>
        <v>101325</v>
      </c>
      <c r="Z810">
        <f t="shared" si="193"/>
        <v>101325</v>
      </c>
    </row>
    <row r="811" spans="5:26" x14ac:dyDescent="0.2">
      <c r="E811">
        <f t="shared" si="180"/>
        <v>0.10075000000000008</v>
      </c>
      <c r="F811">
        <f t="shared" si="181"/>
        <v>101325</v>
      </c>
      <c r="H811">
        <f t="shared" si="194"/>
        <v>0.10075000000000008</v>
      </c>
      <c r="I811">
        <f t="shared" si="182"/>
        <v>516.00000000000364</v>
      </c>
      <c r="J811">
        <f t="shared" si="183"/>
        <v>6.0659391007271246E-2</v>
      </c>
      <c r="K811">
        <f t="shared" si="184"/>
        <v>10.801676517250989</v>
      </c>
      <c r="L811">
        <f t="shared" si="185"/>
        <v>3.9769296294121147E-5</v>
      </c>
      <c r="M811">
        <f>J811/SQRT('Exhaust Gas Math'!$E$14*$B$21*$B$23)</f>
        <v>1.0297892539745397E-3</v>
      </c>
      <c r="N811">
        <f t="shared" si="186"/>
        <v>4.074047510297861E-2</v>
      </c>
      <c r="O811">
        <f t="shared" si="187"/>
        <v>0</v>
      </c>
      <c r="P811">
        <f t="shared" si="188"/>
        <v>0</v>
      </c>
      <c r="Q811">
        <f>($B$16/2)*(COS((ACOS((2*'Intake Valve Fxn Scratch'!$B$1)/$B$16-1)/($B$17/2))*(I811-($B$17/2)))+1)*P811</f>
        <v>0</v>
      </c>
      <c r="R811">
        <f t="shared" si="189"/>
        <v>0</v>
      </c>
      <c r="S811">
        <f t="shared" si="190"/>
        <v>0</v>
      </c>
      <c r="T811">
        <f>S811*'Exhaust Gas Math'!$C$14</f>
        <v>0</v>
      </c>
      <c r="U811">
        <f>(T811/'Exhaust Gas Math'!$B$14)+('Exhaust Gas Math'!$D$10)</f>
        <v>4.4059320573952224E-4</v>
      </c>
      <c r="V811">
        <f>('Exhaust Gas Math'!$E$10*(2.53982214E-12*V810^4 - 0.0000000071629564556*V810^3 + 7.56281407226508E-06*V810^2 - 0.00322508455050905*V810 + 1.62997098133725)*$B$24+T811*'Exhaust Gas Math'!$D$14*$B$23)/('Exhaust Gas Math'!$E$10*(2.53982214E-12*V810^4 - 0.0000000071629564556*V810^3 + 7.56281407226508E-06*V810^2 - 0.00322508455050905*V810 + 1.62997098133725)+T811*'Exhaust Gas Math'!$D$14)</f>
        <v>1100</v>
      </c>
      <c r="W811">
        <f>(353.3116967483*V811^-1.0020802909)*('Exhaust Gas Math'!$E$10/(T811+'Exhaust Gas Math'!$E$10))+(357.4500179626*V811^-1.0038444015 )*(T811/(T811+'Exhaust Gas Math'!$E$10))</f>
        <v>0.31654710700089367</v>
      </c>
      <c r="X811">
        <f t="shared" si="191"/>
        <v>0</v>
      </c>
      <c r="Y811">
        <f t="shared" si="192"/>
        <v>101325</v>
      </c>
      <c r="Z811">
        <f t="shared" si="193"/>
        <v>101325</v>
      </c>
    </row>
    <row r="812" spans="5:26" x14ac:dyDescent="0.2">
      <c r="E812">
        <f t="shared" si="180"/>
        <v>0.10087500000000008</v>
      </c>
      <c r="F812">
        <f t="shared" si="181"/>
        <v>101325</v>
      </c>
      <c r="H812">
        <f t="shared" si="194"/>
        <v>0.10087500000000008</v>
      </c>
      <c r="I812">
        <f t="shared" si="182"/>
        <v>522.00000000000364</v>
      </c>
      <c r="J812">
        <f t="shared" si="183"/>
        <v>6.1848491566556973E-2</v>
      </c>
      <c r="K812">
        <f t="shared" si="184"/>
        <v>8.2065426570113953</v>
      </c>
      <c r="L812">
        <f t="shared" si="185"/>
        <v>3.9769296294121147E-5</v>
      </c>
      <c r="M812">
        <f>J812/SQRT('Exhaust Gas Math'!$E$14*$B$21*$B$23)</f>
        <v>1.0499761196438764E-3</v>
      </c>
      <c r="N812">
        <f t="shared" si="186"/>
        <v>4.3370137971738505E-2</v>
      </c>
      <c r="O812">
        <f t="shared" si="187"/>
        <v>0</v>
      </c>
      <c r="P812">
        <f t="shared" si="188"/>
        <v>0</v>
      </c>
      <c r="Q812">
        <f>($B$16/2)*(COS((ACOS((2*'Intake Valve Fxn Scratch'!$B$1)/$B$16-1)/($B$17/2))*(I812-($B$17/2)))+1)*P812</f>
        <v>0</v>
      </c>
      <c r="R812">
        <f t="shared" si="189"/>
        <v>0</v>
      </c>
      <c r="S812">
        <f t="shared" si="190"/>
        <v>0</v>
      </c>
      <c r="T812">
        <f>S812*'Exhaust Gas Math'!$C$14</f>
        <v>0</v>
      </c>
      <c r="U812">
        <f>(T812/'Exhaust Gas Math'!$B$14)+('Exhaust Gas Math'!$D$10)</f>
        <v>4.4059320573952224E-4</v>
      </c>
      <c r="V812">
        <f>('Exhaust Gas Math'!$E$10*(2.53982214E-12*V811^4 - 0.0000000071629564556*V811^3 + 7.56281407226508E-06*V811^2 - 0.00322508455050905*V811 + 1.62997098133725)*$B$24+T812*'Exhaust Gas Math'!$D$14*$B$23)/('Exhaust Gas Math'!$E$10*(2.53982214E-12*V811^4 - 0.0000000071629564556*V811^3 + 7.56281407226508E-06*V811^2 - 0.00322508455050905*V811 + 1.62997098133725)+T812*'Exhaust Gas Math'!$D$14)</f>
        <v>1100</v>
      </c>
      <c r="W812">
        <f>(353.3116967483*V812^-1.0020802909)*('Exhaust Gas Math'!$E$10/(T812+'Exhaust Gas Math'!$E$10))+(357.4500179626*V812^-1.0038444015 )*(T812/(T812+'Exhaust Gas Math'!$E$10))</f>
        <v>0.31654710700089367</v>
      </c>
      <c r="X812">
        <f t="shared" si="191"/>
        <v>0</v>
      </c>
      <c r="Y812">
        <f t="shared" si="192"/>
        <v>101325</v>
      </c>
      <c r="Z812">
        <f t="shared" si="193"/>
        <v>101325</v>
      </c>
    </row>
    <row r="813" spans="5:26" x14ac:dyDescent="0.2">
      <c r="E813">
        <f t="shared" si="180"/>
        <v>0.10100000000000008</v>
      </c>
      <c r="F813">
        <f t="shared" si="181"/>
        <v>101325</v>
      </c>
      <c r="H813">
        <f t="shared" si="194"/>
        <v>0.10100000000000008</v>
      </c>
      <c r="I813">
        <f t="shared" si="182"/>
        <v>528.00000000000364</v>
      </c>
      <c r="J813">
        <f t="shared" si="183"/>
        <v>6.2707278943262057E-2</v>
      </c>
      <c r="K813">
        <f t="shared" si="184"/>
        <v>5.5214961980921267</v>
      </c>
      <c r="L813">
        <f t="shared" si="185"/>
        <v>3.9769296294121147E-5</v>
      </c>
      <c r="M813">
        <f>J813/SQRT('Exhaust Gas Math'!$E$14*$B$21*$B$23)</f>
        <v>1.064555395783887E-3</v>
      </c>
      <c r="N813">
        <f t="shared" si="186"/>
        <v>4.6042841937540595E-2</v>
      </c>
      <c r="O813">
        <f t="shared" si="187"/>
        <v>0</v>
      </c>
      <c r="P813">
        <f t="shared" si="188"/>
        <v>0</v>
      </c>
      <c r="Q813">
        <f>($B$16/2)*(COS((ACOS((2*'Intake Valve Fxn Scratch'!$B$1)/$B$16-1)/($B$17/2))*(I813-($B$17/2)))+1)*P813</f>
        <v>0</v>
      </c>
      <c r="R813">
        <f t="shared" si="189"/>
        <v>0</v>
      </c>
      <c r="S813">
        <f t="shared" si="190"/>
        <v>0</v>
      </c>
      <c r="T813">
        <f>S813*'Exhaust Gas Math'!$C$14</f>
        <v>0</v>
      </c>
      <c r="U813">
        <f>(T813/'Exhaust Gas Math'!$B$14)+('Exhaust Gas Math'!$D$10)</f>
        <v>4.4059320573952224E-4</v>
      </c>
      <c r="V813">
        <f>('Exhaust Gas Math'!$E$10*(2.53982214E-12*V812^4 - 0.0000000071629564556*V812^3 + 7.56281407226508E-06*V812^2 - 0.00322508455050905*V812 + 1.62997098133725)*$B$24+T813*'Exhaust Gas Math'!$D$14*$B$23)/('Exhaust Gas Math'!$E$10*(2.53982214E-12*V812^4 - 0.0000000071629564556*V812^3 + 7.56281407226508E-06*V812^2 - 0.00322508455050905*V812 + 1.62997098133725)+T813*'Exhaust Gas Math'!$D$14)</f>
        <v>1100</v>
      </c>
      <c r="W813">
        <f>(353.3116967483*V813^-1.0020802909)*('Exhaust Gas Math'!$E$10/(T813+'Exhaust Gas Math'!$E$10))+(357.4500179626*V813^-1.0038444015 )*(T813/(T813+'Exhaust Gas Math'!$E$10))</f>
        <v>0.31654710700089367</v>
      </c>
      <c r="X813">
        <f t="shared" si="191"/>
        <v>0</v>
      </c>
      <c r="Y813">
        <f t="shared" si="192"/>
        <v>101325</v>
      </c>
      <c r="Z813">
        <f t="shared" si="193"/>
        <v>101325</v>
      </c>
    </row>
    <row r="814" spans="5:26" x14ac:dyDescent="0.2">
      <c r="E814">
        <f t="shared" si="180"/>
        <v>0.10112500000000008</v>
      </c>
      <c r="F814">
        <f t="shared" si="181"/>
        <v>101325</v>
      </c>
      <c r="H814">
        <f t="shared" si="194"/>
        <v>0.10112500000000008</v>
      </c>
      <c r="I814">
        <f t="shared" si="182"/>
        <v>534.00000000000364</v>
      </c>
      <c r="J814">
        <f t="shared" si="183"/>
        <v>6.3226344083174471E-2</v>
      </c>
      <c r="K814">
        <f t="shared" si="184"/>
        <v>2.7759550713791987</v>
      </c>
      <c r="L814">
        <f t="shared" si="185"/>
        <v>3.9769296294121147E-5</v>
      </c>
      <c r="M814">
        <f>J814/SQRT('Exhaust Gas Math'!$E$14*$B$21*$B$23)</f>
        <v>1.0733673487942712E-3</v>
      </c>
      <c r="N814">
        <f t="shared" si="186"/>
        <v>4.8722302043228055E-2</v>
      </c>
      <c r="O814">
        <f t="shared" si="187"/>
        <v>0</v>
      </c>
      <c r="P814">
        <f t="shared" si="188"/>
        <v>0</v>
      </c>
      <c r="Q814">
        <f>($B$16/2)*(COS((ACOS((2*'Intake Valve Fxn Scratch'!$B$1)/$B$16-1)/($B$17/2))*(I814-($B$17/2)))+1)*P814</f>
        <v>0</v>
      </c>
      <c r="R814">
        <f t="shared" si="189"/>
        <v>0</v>
      </c>
      <c r="S814">
        <f t="shared" si="190"/>
        <v>0</v>
      </c>
      <c r="T814">
        <f>S814*'Exhaust Gas Math'!$C$14</f>
        <v>0</v>
      </c>
      <c r="U814">
        <f>(T814/'Exhaust Gas Math'!$B$14)+('Exhaust Gas Math'!$D$10)</f>
        <v>4.4059320573952224E-4</v>
      </c>
      <c r="V814">
        <f>('Exhaust Gas Math'!$E$10*(2.53982214E-12*V813^4 - 0.0000000071629564556*V813^3 + 7.56281407226508E-06*V813^2 - 0.00322508455050905*V813 + 1.62997098133725)*$B$24+T814*'Exhaust Gas Math'!$D$14*$B$23)/('Exhaust Gas Math'!$E$10*(2.53982214E-12*V813^4 - 0.0000000071629564556*V813^3 + 7.56281407226508E-06*V813^2 - 0.00322508455050905*V813 + 1.62997098133725)+T814*'Exhaust Gas Math'!$D$14)</f>
        <v>1100</v>
      </c>
      <c r="W814">
        <f>(353.3116967483*V814^-1.0020802909)*('Exhaust Gas Math'!$E$10/(T814+'Exhaust Gas Math'!$E$10))+(357.4500179626*V814^-1.0038444015 )*(T814/(T814+'Exhaust Gas Math'!$E$10))</f>
        <v>0.31654710700089367</v>
      </c>
      <c r="X814">
        <f t="shared" si="191"/>
        <v>0</v>
      </c>
      <c r="Y814">
        <f t="shared" si="192"/>
        <v>101325</v>
      </c>
      <c r="Z814">
        <f t="shared" si="193"/>
        <v>101325</v>
      </c>
    </row>
    <row r="815" spans="5:26" x14ac:dyDescent="0.2">
      <c r="E815">
        <f t="shared" si="180"/>
        <v>0.10125000000000008</v>
      </c>
      <c r="F815">
        <f t="shared" si="181"/>
        <v>101325</v>
      </c>
      <c r="H815">
        <f t="shared" si="194"/>
        <v>0.10125000000000008</v>
      </c>
      <c r="I815">
        <f t="shared" si="182"/>
        <v>540.00000000000364</v>
      </c>
      <c r="J815">
        <f t="shared" si="183"/>
        <v>6.3399999999999998E-2</v>
      </c>
      <c r="K815">
        <f t="shared" si="184"/>
        <v>-1.7047865038125759E-12</v>
      </c>
      <c r="L815">
        <f t="shared" si="185"/>
        <v>3.9769296294121147E-5</v>
      </c>
      <c r="M815">
        <f>J815/SQRT('Exhaust Gas Math'!$E$14*$B$21*$B$23)</f>
        <v>1.0763154330738279E-3</v>
      </c>
      <c r="N815">
        <f t="shared" si="186"/>
        <v>5.1362995243409149E-2</v>
      </c>
      <c r="O815">
        <f t="shared" si="187"/>
        <v>0</v>
      </c>
      <c r="P815">
        <f t="shared" si="188"/>
        <v>0</v>
      </c>
      <c r="Q815">
        <f>($B$16/2)*(COS((ACOS((2*'Intake Valve Fxn Scratch'!$B$1)/$B$16-1)/($B$17/2))*(I815-($B$17/2)))+1)*P815</f>
        <v>0</v>
      </c>
      <c r="R815">
        <f t="shared" si="189"/>
        <v>0</v>
      </c>
      <c r="S815">
        <f t="shared" si="190"/>
        <v>0</v>
      </c>
      <c r="T815">
        <f>S815*'Exhaust Gas Math'!$C$14</f>
        <v>0</v>
      </c>
      <c r="U815">
        <f>(T815/'Exhaust Gas Math'!$B$14)+('Exhaust Gas Math'!$D$10)</f>
        <v>4.4059320573952224E-4</v>
      </c>
      <c r="V815">
        <f>('Exhaust Gas Math'!$E$10*(2.53982214E-12*V814^4 - 0.0000000071629564556*V814^3 + 7.56281407226508E-06*V814^2 - 0.00322508455050905*V814 + 1.62997098133725)*$B$24+T815*'Exhaust Gas Math'!$D$14*$B$23)/('Exhaust Gas Math'!$E$10*(2.53982214E-12*V814^4 - 0.0000000071629564556*V814^3 + 7.56281407226508E-06*V814^2 - 0.00322508455050905*V814 + 1.62997098133725)+T815*'Exhaust Gas Math'!$D$14)</f>
        <v>1100</v>
      </c>
      <c r="W815">
        <f>(353.3116967483*V815^-1.0020802909)*('Exhaust Gas Math'!$E$10/(T815+'Exhaust Gas Math'!$E$10))+(357.4500179626*V815^-1.0038444015 )*(T815/(T815+'Exhaust Gas Math'!$E$10))</f>
        <v>0.31654710700089367</v>
      </c>
      <c r="X815">
        <f t="shared" si="191"/>
        <v>0</v>
      </c>
      <c r="Y815">
        <f t="shared" si="192"/>
        <v>101325</v>
      </c>
      <c r="Z815">
        <f t="shared" si="193"/>
        <v>101325</v>
      </c>
    </row>
    <row r="816" spans="5:26" x14ac:dyDescent="0.2">
      <c r="E816">
        <f t="shared" si="180"/>
        <v>0.10137500000000008</v>
      </c>
      <c r="F816">
        <f t="shared" si="181"/>
        <v>101325</v>
      </c>
      <c r="H816">
        <f t="shared" si="194"/>
        <v>0.10137500000000008</v>
      </c>
      <c r="I816">
        <f t="shared" si="182"/>
        <v>546.00000000000364</v>
      </c>
      <c r="J816">
        <f t="shared" si="183"/>
        <v>6.3226344083174041E-2</v>
      </c>
      <c r="K816">
        <f t="shared" si="184"/>
        <v>-2.7759550713825893</v>
      </c>
      <c r="L816">
        <f t="shared" si="185"/>
        <v>3.9769296294121147E-5</v>
      </c>
      <c r="M816">
        <f>J816/SQRT('Exhaust Gas Math'!$E$14*$B$21*$B$23)</f>
        <v>1.0733673487942639E-3</v>
      </c>
      <c r="N816">
        <f t="shared" si="186"/>
        <v>5.3910285390158963E-2</v>
      </c>
      <c r="O816">
        <f t="shared" si="187"/>
        <v>0</v>
      </c>
      <c r="P816">
        <f t="shared" si="188"/>
        <v>0</v>
      </c>
      <c r="Q816">
        <f>($B$16/2)*(COS((ACOS((2*'Intake Valve Fxn Scratch'!$B$1)/$B$16-1)/($B$17/2))*(I816-($B$17/2)))+1)*P816</f>
        <v>0</v>
      </c>
      <c r="R816">
        <f t="shared" si="189"/>
        <v>0</v>
      </c>
      <c r="S816">
        <f t="shared" si="190"/>
        <v>0</v>
      </c>
      <c r="T816">
        <f>S816*'Exhaust Gas Math'!$C$14</f>
        <v>0</v>
      </c>
      <c r="U816">
        <f>(T816/'Exhaust Gas Math'!$B$14)+('Exhaust Gas Math'!$D$10)</f>
        <v>4.4059320573952224E-4</v>
      </c>
      <c r="V816">
        <f>('Exhaust Gas Math'!$E$10*(2.53982214E-12*V815^4 - 0.0000000071629564556*V815^3 + 7.56281407226508E-06*V815^2 - 0.00322508455050905*V815 + 1.62997098133725)*$B$24+T816*'Exhaust Gas Math'!$D$14*$B$23)/('Exhaust Gas Math'!$E$10*(2.53982214E-12*V815^4 - 0.0000000071629564556*V815^3 + 7.56281407226508E-06*V815^2 - 0.00322508455050905*V815 + 1.62997098133725)+T816*'Exhaust Gas Math'!$D$14)</f>
        <v>1100</v>
      </c>
      <c r="W816">
        <f>(353.3116967483*V816^-1.0020802909)*('Exhaust Gas Math'!$E$10/(T816+'Exhaust Gas Math'!$E$10))+(357.4500179626*V816^-1.0038444015 )*(T816/(T816+'Exhaust Gas Math'!$E$10))</f>
        <v>0.31654710700089367</v>
      </c>
      <c r="X816">
        <f t="shared" si="191"/>
        <v>0</v>
      </c>
      <c r="Y816">
        <f t="shared" si="192"/>
        <v>101325</v>
      </c>
      <c r="Z816">
        <f t="shared" si="193"/>
        <v>101325</v>
      </c>
    </row>
    <row r="817" spans="5:26" x14ac:dyDescent="0.2">
      <c r="E817">
        <f t="shared" si="180"/>
        <v>0.10150000000000008</v>
      </c>
      <c r="F817">
        <f t="shared" si="181"/>
        <v>101325</v>
      </c>
      <c r="H817">
        <f t="shared" si="194"/>
        <v>0.10150000000000008</v>
      </c>
      <c r="I817">
        <f t="shared" si="182"/>
        <v>552.00000000000364</v>
      </c>
      <c r="J817">
        <f t="shared" si="183"/>
        <v>6.270727894326121E-2</v>
      </c>
      <c r="K817">
        <f t="shared" si="184"/>
        <v>-5.5214961980954627</v>
      </c>
      <c r="L817">
        <f t="shared" si="185"/>
        <v>3.9769296294121147E-5</v>
      </c>
      <c r="M817">
        <f>J817/SQRT('Exhaust Gas Math'!$E$14*$B$21*$B$23)</f>
        <v>1.0645553957838725E-3</v>
      </c>
      <c r="N817">
        <f t="shared" si="186"/>
        <v>5.6301139018070157E-2</v>
      </c>
      <c r="O817">
        <f t="shared" si="187"/>
        <v>0</v>
      </c>
      <c r="P817">
        <f t="shared" si="188"/>
        <v>0</v>
      </c>
      <c r="Q817">
        <f>($B$16/2)*(COS((ACOS((2*'Intake Valve Fxn Scratch'!$B$1)/$B$16-1)/($B$17/2))*(I817-($B$17/2)))+1)*P817</f>
        <v>0</v>
      </c>
      <c r="R817">
        <f t="shared" si="189"/>
        <v>0</v>
      </c>
      <c r="S817">
        <f t="shared" si="190"/>
        <v>0</v>
      </c>
      <c r="T817">
        <f>S817*'Exhaust Gas Math'!$C$14</f>
        <v>0</v>
      </c>
      <c r="U817">
        <f>(T817/'Exhaust Gas Math'!$B$14)+('Exhaust Gas Math'!$D$10)</f>
        <v>4.4059320573952224E-4</v>
      </c>
      <c r="V817">
        <f>('Exhaust Gas Math'!$E$10*(2.53982214E-12*V816^4 - 0.0000000071629564556*V816^3 + 7.56281407226508E-06*V816^2 - 0.00322508455050905*V816 + 1.62997098133725)*$B$24+T817*'Exhaust Gas Math'!$D$14*$B$23)/('Exhaust Gas Math'!$E$10*(2.53982214E-12*V816^4 - 0.0000000071629564556*V816^3 + 7.56281407226508E-06*V816^2 - 0.00322508455050905*V816 + 1.62997098133725)+T817*'Exhaust Gas Math'!$D$14)</f>
        <v>1100</v>
      </c>
      <c r="W817">
        <f>(353.3116967483*V817^-1.0020802909)*('Exhaust Gas Math'!$E$10/(T817+'Exhaust Gas Math'!$E$10))+(357.4500179626*V817^-1.0038444015 )*(T817/(T817+'Exhaust Gas Math'!$E$10))</f>
        <v>0.31654710700089367</v>
      </c>
      <c r="X817">
        <f t="shared" si="191"/>
        <v>0</v>
      </c>
      <c r="Y817">
        <f t="shared" si="192"/>
        <v>101325</v>
      </c>
      <c r="Z817">
        <f t="shared" si="193"/>
        <v>101325</v>
      </c>
    </row>
    <row r="818" spans="5:26" x14ac:dyDescent="0.2">
      <c r="E818">
        <f t="shared" si="180"/>
        <v>0.10162500000000008</v>
      </c>
      <c r="F818">
        <f t="shared" si="181"/>
        <v>101325</v>
      </c>
      <c r="H818">
        <f t="shared" si="194"/>
        <v>0.10162500000000008</v>
      </c>
      <c r="I818">
        <f t="shared" si="182"/>
        <v>558.00000000000364</v>
      </c>
      <c r="J818">
        <f t="shared" si="183"/>
        <v>6.1848491566555724E-2</v>
      </c>
      <c r="K818">
        <f t="shared" si="184"/>
        <v>-8.2065426570146389</v>
      </c>
      <c r="L818">
        <f t="shared" si="185"/>
        <v>3.9769296294121147E-5</v>
      </c>
      <c r="M818">
        <f>J818/SQRT('Exhaust Gas Math'!$E$14*$B$21*$B$23)</f>
        <v>1.0499761196438551E-3</v>
      </c>
      <c r="N818">
        <f t="shared" si="186"/>
        <v>5.8465535048488004E-2</v>
      </c>
      <c r="O818">
        <f t="shared" si="187"/>
        <v>0</v>
      </c>
      <c r="P818">
        <f t="shared" si="188"/>
        <v>0</v>
      </c>
      <c r="Q818">
        <f>($B$16/2)*(COS((ACOS((2*'Intake Valve Fxn Scratch'!$B$1)/$B$16-1)/($B$17/2))*(I818-($B$17/2)))+1)*P818</f>
        <v>0</v>
      </c>
      <c r="R818">
        <f t="shared" si="189"/>
        <v>0</v>
      </c>
      <c r="S818">
        <f t="shared" si="190"/>
        <v>0</v>
      </c>
      <c r="T818">
        <f>S818*'Exhaust Gas Math'!$C$14</f>
        <v>0</v>
      </c>
      <c r="U818">
        <f>(T818/'Exhaust Gas Math'!$B$14)+('Exhaust Gas Math'!$D$10)</f>
        <v>4.4059320573952224E-4</v>
      </c>
      <c r="V818">
        <f>('Exhaust Gas Math'!$E$10*(2.53982214E-12*V817^4 - 0.0000000071629564556*V817^3 + 7.56281407226508E-06*V817^2 - 0.00322508455050905*V817 + 1.62997098133725)*$B$24+T818*'Exhaust Gas Math'!$D$14*$B$23)/('Exhaust Gas Math'!$E$10*(2.53982214E-12*V817^4 - 0.0000000071629564556*V817^3 + 7.56281407226508E-06*V817^2 - 0.00322508455050905*V817 + 1.62997098133725)+T818*'Exhaust Gas Math'!$D$14)</f>
        <v>1100</v>
      </c>
      <c r="W818">
        <f>(353.3116967483*V818^-1.0020802909)*('Exhaust Gas Math'!$E$10/(T818+'Exhaust Gas Math'!$E$10))+(357.4500179626*V818^-1.0038444015 )*(T818/(T818+'Exhaust Gas Math'!$E$10))</f>
        <v>0.31654710700089367</v>
      </c>
      <c r="X818">
        <f t="shared" si="191"/>
        <v>0</v>
      </c>
      <c r="Y818">
        <f t="shared" si="192"/>
        <v>101325</v>
      </c>
      <c r="Z818">
        <f t="shared" si="193"/>
        <v>101325</v>
      </c>
    </row>
    <row r="819" spans="5:26" x14ac:dyDescent="0.2">
      <c r="E819">
        <f t="shared" si="180"/>
        <v>0.10175000000000008</v>
      </c>
      <c r="F819">
        <f t="shared" si="181"/>
        <v>101325</v>
      </c>
      <c r="H819">
        <f t="shared" si="194"/>
        <v>0.10175000000000008</v>
      </c>
      <c r="I819">
        <f t="shared" si="182"/>
        <v>564.00000000000364</v>
      </c>
      <c r="J819">
        <f t="shared" si="183"/>
        <v>6.0659391007269588E-2</v>
      </c>
      <c r="K819">
        <f t="shared" si="184"/>
        <v>-10.801676517254103</v>
      </c>
      <c r="L819">
        <f t="shared" si="185"/>
        <v>3.9769296294121147E-5</v>
      </c>
      <c r="M819">
        <f>J819/SQRT('Exhaust Gas Math'!$E$14*$B$21*$B$23)</f>
        <v>1.0297892539745115E-3</v>
      </c>
      <c r="N819">
        <f t="shared" si="186"/>
        <v>6.0328632872304382E-2</v>
      </c>
      <c r="O819">
        <f t="shared" si="187"/>
        <v>0</v>
      </c>
      <c r="P819">
        <f t="shared" si="188"/>
        <v>0</v>
      </c>
      <c r="Q819">
        <f>($B$16/2)*(COS((ACOS((2*'Intake Valve Fxn Scratch'!$B$1)/$B$16-1)/($B$17/2))*(I819-($B$17/2)))+1)*P819</f>
        <v>0</v>
      </c>
      <c r="R819">
        <f t="shared" si="189"/>
        <v>0</v>
      </c>
      <c r="S819">
        <f t="shared" si="190"/>
        <v>0</v>
      </c>
      <c r="T819">
        <f>S819*'Exhaust Gas Math'!$C$14</f>
        <v>0</v>
      </c>
      <c r="U819">
        <f>(T819/'Exhaust Gas Math'!$B$14)+('Exhaust Gas Math'!$D$10)</f>
        <v>4.4059320573952224E-4</v>
      </c>
      <c r="V819">
        <f>('Exhaust Gas Math'!$E$10*(2.53982214E-12*V818^4 - 0.0000000071629564556*V818^3 + 7.56281407226508E-06*V818^2 - 0.00322508455050905*V818 + 1.62997098133725)*$B$24+T819*'Exhaust Gas Math'!$D$14*$B$23)/('Exhaust Gas Math'!$E$10*(2.53982214E-12*V818^4 - 0.0000000071629564556*V818^3 + 7.56281407226508E-06*V818^2 - 0.00322508455050905*V818 + 1.62997098133725)+T819*'Exhaust Gas Math'!$D$14)</f>
        <v>1100</v>
      </c>
      <c r="W819">
        <f>(353.3116967483*V819^-1.0020802909)*('Exhaust Gas Math'!$E$10/(T819+'Exhaust Gas Math'!$E$10))+(357.4500179626*V819^-1.0038444015 )*(T819/(T819+'Exhaust Gas Math'!$E$10))</f>
        <v>0.31654710700089367</v>
      </c>
      <c r="X819">
        <f t="shared" si="191"/>
        <v>0</v>
      </c>
      <c r="Y819">
        <f t="shared" si="192"/>
        <v>101325</v>
      </c>
      <c r="Z819">
        <f t="shared" si="193"/>
        <v>101325</v>
      </c>
    </row>
    <row r="820" spans="5:26" x14ac:dyDescent="0.2">
      <c r="E820">
        <f t="shared" si="180"/>
        <v>0.10187500000000008</v>
      </c>
      <c r="F820">
        <f t="shared" si="181"/>
        <v>101325</v>
      </c>
      <c r="H820">
        <f t="shared" si="194"/>
        <v>0.10187500000000008</v>
      </c>
      <c r="I820">
        <f t="shared" si="182"/>
        <v>570.00000000000364</v>
      </c>
      <c r="J820">
        <f t="shared" si="183"/>
        <v>5.9153005299965637E-2</v>
      </c>
      <c r="K820">
        <f t="shared" si="184"/>
        <v>-13.278464949174404</v>
      </c>
      <c r="L820">
        <f t="shared" si="185"/>
        <v>3.9769296294121147E-5</v>
      </c>
      <c r="M820">
        <f>J820/SQRT('Exhaust Gas Math'!$E$14*$B$21*$B$23)</f>
        <v>1.0042159703004883E-3</v>
      </c>
      <c r="N820">
        <f t="shared" si="186"/>
        <v>6.1813705050935586E-2</v>
      </c>
      <c r="O820">
        <f t="shared" si="187"/>
        <v>0</v>
      </c>
      <c r="P820">
        <f t="shared" si="188"/>
        <v>0</v>
      </c>
      <c r="Q820">
        <f>($B$16/2)*(COS((ACOS((2*'Intake Valve Fxn Scratch'!$B$1)/$B$16-1)/($B$17/2))*(I820-($B$17/2)))+1)*P820</f>
        <v>0</v>
      </c>
      <c r="R820">
        <f t="shared" si="189"/>
        <v>0</v>
      </c>
      <c r="S820">
        <f t="shared" si="190"/>
        <v>0</v>
      </c>
      <c r="T820">
        <f>S820*'Exhaust Gas Math'!$C$14</f>
        <v>0</v>
      </c>
      <c r="U820">
        <f>(T820/'Exhaust Gas Math'!$B$14)+('Exhaust Gas Math'!$D$10)</f>
        <v>4.4059320573952224E-4</v>
      </c>
      <c r="V820">
        <f>('Exhaust Gas Math'!$E$10*(2.53982214E-12*V819^4 - 0.0000000071629564556*V819^3 + 7.56281407226508E-06*V819^2 - 0.00322508455050905*V819 + 1.62997098133725)*$B$24+T820*'Exhaust Gas Math'!$D$14*$B$23)/('Exhaust Gas Math'!$E$10*(2.53982214E-12*V819^4 - 0.0000000071629564556*V819^3 + 7.56281407226508E-06*V819^2 - 0.00322508455050905*V819 + 1.62997098133725)+T820*'Exhaust Gas Math'!$D$14)</f>
        <v>1100</v>
      </c>
      <c r="W820">
        <f>(353.3116967483*V820^-1.0020802909)*('Exhaust Gas Math'!$E$10/(T820+'Exhaust Gas Math'!$E$10))+(357.4500179626*V820^-1.0038444015 )*(T820/(T820+'Exhaust Gas Math'!$E$10))</f>
        <v>0.31654710700089367</v>
      </c>
      <c r="X820">
        <f t="shared" si="191"/>
        <v>0</v>
      </c>
      <c r="Y820">
        <f t="shared" si="192"/>
        <v>101325</v>
      </c>
      <c r="Z820">
        <f t="shared" si="193"/>
        <v>101325</v>
      </c>
    </row>
    <row r="821" spans="5:26" x14ac:dyDescent="0.2">
      <c r="E821">
        <f t="shared" si="180"/>
        <v>0.10200000000000008</v>
      </c>
      <c r="F821">
        <f t="shared" si="181"/>
        <v>101325</v>
      </c>
      <c r="H821">
        <f t="shared" si="194"/>
        <v>0.10200000000000008</v>
      </c>
      <c r="I821">
        <f t="shared" si="182"/>
        <v>576.00000000000364</v>
      </c>
      <c r="J821">
        <f t="shared" si="183"/>
        <v>5.7345838721684569E-2</v>
      </c>
      <c r="K821">
        <f t="shared" si="184"/>
        <v>-15.609771740414114</v>
      </c>
      <c r="L821">
        <f t="shared" si="185"/>
        <v>3.9769296294121147E-5</v>
      </c>
      <c r="M821">
        <f>J821/SQRT('Exhaust Gas Math'!$E$14*$B$21*$B$23)</f>
        <v>9.7353645486927159E-4</v>
      </c>
      <c r="N821">
        <f t="shared" si="186"/>
        <v>6.2845765440108253E-2</v>
      </c>
      <c r="O821">
        <f t="shared" si="187"/>
        <v>0</v>
      </c>
      <c r="P821">
        <f t="shared" si="188"/>
        <v>0</v>
      </c>
      <c r="Q821">
        <f>($B$16/2)*(COS((ACOS((2*'Intake Valve Fxn Scratch'!$B$1)/$B$16-1)/($B$17/2))*(I821-($B$17/2)))+1)*P821</f>
        <v>0</v>
      </c>
      <c r="R821">
        <f t="shared" si="189"/>
        <v>0</v>
      </c>
      <c r="S821">
        <f t="shared" si="190"/>
        <v>0</v>
      </c>
      <c r="T821">
        <f>S821*'Exhaust Gas Math'!$C$14</f>
        <v>0</v>
      </c>
      <c r="U821">
        <f>(T821/'Exhaust Gas Math'!$B$14)+('Exhaust Gas Math'!$D$10)</f>
        <v>4.4059320573952224E-4</v>
      </c>
      <c r="V821">
        <f>('Exhaust Gas Math'!$E$10*(2.53982214E-12*V820^4 - 0.0000000071629564556*V820^3 + 7.56281407226508E-06*V820^2 - 0.00322508455050905*V820 + 1.62997098133725)*$B$24+T821*'Exhaust Gas Math'!$D$14*$B$23)/('Exhaust Gas Math'!$E$10*(2.53982214E-12*V820^4 - 0.0000000071629564556*V820^3 + 7.56281407226508E-06*V820^2 - 0.00322508455050905*V820 + 1.62997098133725)+T821*'Exhaust Gas Math'!$D$14)</f>
        <v>1100</v>
      </c>
      <c r="W821">
        <f>(353.3116967483*V821^-1.0020802909)*('Exhaust Gas Math'!$E$10/(T821+'Exhaust Gas Math'!$E$10))+(357.4500179626*V821^-1.0038444015 )*(T821/(T821+'Exhaust Gas Math'!$E$10))</f>
        <v>0.31654710700089367</v>
      </c>
      <c r="X821">
        <f t="shared" si="191"/>
        <v>0</v>
      </c>
      <c r="Y821">
        <f t="shared" si="192"/>
        <v>101325</v>
      </c>
      <c r="Z821">
        <f t="shared" si="193"/>
        <v>101325</v>
      </c>
    </row>
    <row r="822" spans="5:26" x14ac:dyDescent="0.2">
      <c r="E822">
        <f t="shared" si="180"/>
        <v>0.10212500000000008</v>
      </c>
      <c r="F822">
        <f t="shared" si="181"/>
        <v>101325</v>
      </c>
      <c r="H822">
        <f t="shared" si="194"/>
        <v>0.10212500000000008</v>
      </c>
      <c r="I822">
        <f t="shared" si="182"/>
        <v>582.00000000000364</v>
      </c>
      <c r="J822">
        <f t="shared" si="183"/>
        <v>5.5257690967631945E-2</v>
      </c>
      <c r="K822">
        <f t="shared" si="184"/>
        <v>-17.77005460591111</v>
      </c>
      <c r="L822">
        <f t="shared" si="185"/>
        <v>3.9769296294121147E-5</v>
      </c>
      <c r="M822">
        <f>J822/SQRT('Exhaust Gas Math'!$E$14*$B$21*$B$23)</f>
        <v>9.3808683887202727E-4</v>
      </c>
      <c r="N822">
        <f t="shared" si="186"/>
        <v>6.3355736789099559E-2</v>
      </c>
      <c r="O822">
        <f t="shared" si="187"/>
        <v>0</v>
      </c>
      <c r="P822">
        <f t="shared" si="188"/>
        <v>0</v>
      </c>
      <c r="Q822">
        <f>($B$16/2)*(COS((ACOS((2*'Intake Valve Fxn Scratch'!$B$1)/$B$16-1)/($B$17/2))*(I822-($B$17/2)))+1)*P822</f>
        <v>0</v>
      </c>
      <c r="R822">
        <f t="shared" si="189"/>
        <v>0</v>
      </c>
      <c r="S822">
        <f t="shared" si="190"/>
        <v>0</v>
      </c>
      <c r="T822">
        <f>S822*'Exhaust Gas Math'!$C$14</f>
        <v>0</v>
      </c>
      <c r="U822">
        <f>(T822/'Exhaust Gas Math'!$B$14)+('Exhaust Gas Math'!$D$10)</f>
        <v>4.4059320573952224E-4</v>
      </c>
      <c r="V822">
        <f>('Exhaust Gas Math'!$E$10*(2.53982214E-12*V821^4 - 0.0000000071629564556*V821^3 + 7.56281407226508E-06*V821^2 - 0.00322508455050905*V821 + 1.62997098133725)*$B$24+T822*'Exhaust Gas Math'!$D$14*$B$23)/('Exhaust Gas Math'!$E$10*(2.53982214E-12*V821^4 - 0.0000000071629564556*V821^3 + 7.56281407226508E-06*V821^2 - 0.00322508455050905*V821 + 1.62997098133725)+T822*'Exhaust Gas Math'!$D$14)</f>
        <v>1100</v>
      </c>
      <c r="W822">
        <f>(353.3116967483*V822^-1.0020802909)*('Exhaust Gas Math'!$E$10/(T822+'Exhaust Gas Math'!$E$10))+(357.4500179626*V822^-1.0038444015 )*(T822/(T822+'Exhaust Gas Math'!$E$10))</f>
        <v>0.31654710700089367</v>
      </c>
      <c r="X822">
        <f t="shared" si="191"/>
        <v>0</v>
      </c>
      <c r="Y822">
        <f t="shared" si="192"/>
        <v>101325</v>
      </c>
      <c r="Z822">
        <f t="shared" si="193"/>
        <v>101325</v>
      </c>
    </row>
    <row r="823" spans="5:26" x14ac:dyDescent="0.2">
      <c r="E823">
        <f t="shared" si="180"/>
        <v>0.10225000000000008</v>
      </c>
      <c r="F823">
        <f t="shared" si="181"/>
        <v>101325</v>
      </c>
      <c r="H823">
        <f t="shared" si="194"/>
        <v>0.10225000000000008</v>
      </c>
      <c r="I823">
        <f t="shared" si="182"/>
        <v>588.00000000000364</v>
      </c>
      <c r="J823">
        <f t="shared" si="183"/>
        <v>5.291144022157418E-2</v>
      </c>
      <c r="K823">
        <f t="shared" si="184"/>
        <v>-19.735645034522747</v>
      </c>
      <c r="L823">
        <f t="shared" si="185"/>
        <v>3.9769296294121147E-5</v>
      </c>
      <c r="M823">
        <f>J823/SQRT('Exhaust Gas Math'!$E$14*$B$21*$B$23)</f>
        <v>8.9825551571993012E-4</v>
      </c>
      <c r="N823">
        <f t="shared" si="186"/>
        <v>6.328491326565111E-2</v>
      </c>
      <c r="O823">
        <f t="shared" si="187"/>
        <v>0</v>
      </c>
      <c r="P823">
        <f t="shared" si="188"/>
        <v>0</v>
      </c>
      <c r="Q823">
        <f>($B$16/2)*(COS((ACOS((2*'Intake Valve Fxn Scratch'!$B$1)/$B$16-1)/($B$17/2))*(I823-($B$17/2)))+1)*P823</f>
        <v>0</v>
      </c>
      <c r="R823">
        <f t="shared" si="189"/>
        <v>0</v>
      </c>
      <c r="S823">
        <f t="shared" si="190"/>
        <v>0</v>
      </c>
      <c r="T823">
        <f>S823*'Exhaust Gas Math'!$C$14</f>
        <v>0</v>
      </c>
      <c r="U823">
        <f>(T823/'Exhaust Gas Math'!$B$14)+('Exhaust Gas Math'!$D$10)</f>
        <v>4.4059320573952224E-4</v>
      </c>
      <c r="V823">
        <f>('Exhaust Gas Math'!$E$10*(2.53982214E-12*V822^4 - 0.0000000071629564556*V822^3 + 7.56281407226508E-06*V822^2 - 0.00322508455050905*V822 + 1.62997098133725)*$B$24+T823*'Exhaust Gas Math'!$D$14*$B$23)/('Exhaust Gas Math'!$E$10*(2.53982214E-12*V822^4 - 0.0000000071629564556*V822^3 + 7.56281407226508E-06*V822^2 - 0.00322508455050905*V822 + 1.62997098133725)+T823*'Exhaust Gas Math'!$D$14)</f>
        <v>1100</v>
      </c>
      <c r="W823">
        <f>(353.3116967483*V823^-1.0020802909)*('Exhaust Gas Math'!$E$10/(T823+'Exhaust Gas Math'!$E$10))+(357.4500179626*V823^-1.0038444015 )*(T823/(T823+'Exhaust Gas Math'!$E$10))</f>
        <v>0.31654710700089367</v>
      </c>
      <c r="X823">
        <f t="shared" si="191"/>
        <v>0</v>
      </c>
      <c r="Y823">
        <f t="shared" si="192"/>
        <v>101325</v>
      </c>
      <c r="Z823">
        <f t="shared" si="193"/>
        <v>101325</v>
      </c>
    </row>
    <row r="824" spans="5:26" x14ac:dyDescent="0.2">
      <c r="E824">
        <f t="shared" si="180"/>
        <v>0.10237500000000008</v>
      </c>
      <c r="F824">
        <f t="shared" si="181"/>
        <v>101325</v>
      </c>
      <c r="H824">
        <f t="shared" si="194"/>
        <v>0.10237500000000008</v>
      </c>
      <c r="I824">
        <f t="shared" si="182"/>
        <v>594.00000000000364</v>
      </c>
      <c r="J824">
        <f t="shared" si="183"/>
        <v>5.0332792497669615E-2</v>
      </c>
      <c r="K824">
        <f t="shared" si="184"/>
        <v>-21.485007606186915</v>
      </c>
      <c r="L824">
        <f t="shared" si="185"/>
        <v>3.9769296294121147E-5</v>
      </c>
      <c r="M824">
        <f>J824/SQRT('Exhaust Gas Math'!$E$14*$B$21*$B$23)</f>
        <v>8.5447888572467491E-4</v>
      </c>
      <c r="N824">
        <f t="shared" si="186"/>
        <v>6.2589395196654976E-2</v>
      </c>
      <c r="O824">
        <f t="shared" si="187"/>
        <v>0</v>
      </c>
      <c r="P824">
        <f t="shared" si="188"/>
        <v>0</v>
      </c>
      <c r="Q824">
        <f>($B$16/2)*(COS((ACOS((2*'Intake Valve Fxn Scratch'!$B$1)/$B$16-1)/($B$17/2))*(I824-($B$17/2)))+1)*P824</f>
        <v>0</v>
      </c>
      <c r="R824">
        <f t="shared" si="189"/>
        <v>0</v>
      </c>
      <c r="S824">
        <f t="shared" si="190"/>
        <v>0</v>
      </c>
      <c r="T824">
        <f>S824*'Exhaust Gas Math'!$C$14</f>
        <v>0</v>
      </c>
      <c r="U824">
        <f>(T824/'Exhaust Gas Math'!$B$14)+('Exhaust Gas Math'!$D$10)</f>
        <v>4.4059320573952224E-4</v>
      </c>
      <c r="V824">
        <f>('Exhaust Gas Math'!$E$10*(2.53982214E-12*V823^4 - 0.0000000071629564556*V823^3 + 7.56281407226508E-06*V823^2 - 0.00322508455050905*V823 + 1.62997098133725)*$B$24+T824*'Exhaust Gas Math'!$D$14*$B$23)/('Exhaust Gas Math'!$E$10*(2.53982214E-12*V823^4 - 0.0000000071629564556*V823^3 + 7.56281407226508E-06*V823^2 - 0.00322508455050905*V823 + 1.62997098133725)+T824*'Exhaust Gas Math'!$D$14)</f>
        <v>1100</v>
      </c>
      <c r="W824">
        <f>(353.3116967483*V824^-1.0020802909)*('Exhaust Gas Math'!$E$10/(T824+'Exhaust Gas Math'!$E$10))+(357.4500179626*V824^-1.0038444015 )*(T824/(T824+'Exhaust Gas Math'!$E$10))</f>
        <v>0.31654710700089367</v>
      </c>
      <c r="X824">
        <f t="shared" si="191"/>
        <v>0</v>
      </c>
      <c r="Y824">
        <f t="shared" si="192"/>
        <v>101325</v>
      </c>
      <c r="Z824">
        <f t="shared" si="193"/>
        <v>101325</v>
      </c>
    </row>
    <row r="825" spans="5:26" x14ac:dyDescent="0.2">
      <c r="E825">
        <f t="shared" si="180"/>
        <v>0.10250000000000008</v>
      </c>
      <c r="F825">
        <f t="shared" si="181"/>
        <v>101325</v>
      </c>
      <c r="H825">
        <f t="shared" si="194"/>
        <v>0.10250000000000008</v>
      </c>
      <c r="I825">
        <f t="shared" si="182"/>
        <v>600.00000000000364</v>
      </c>
      <c r="J825">
        <f t="shared" si="183"/>
        <v>4.754999999999808E-2</v>
      </c>
      <c r="K825">
        <f t="shared" si="184"/>
        <v>-22.998975938490812</v>
      </c>
      <c r="L825">
        <f t="shared" si="185"/>
        <v>3.9769296294121147E-5</v>
      </c>
      <c r="M825">
        <f>J825/SQRT('Exhaust Gas Math'!$E$14*$B$21*$B$23)</f>
        <v>8.0723657480533833E-4</v>
      </c>
      <c r="N825">
        <f t="shared" si="186"/>
        <v>6.1244119152322612E-2</v>
      </c>
      <c r="O825">
        <f t="shared" si="187"/>
        <v>0</v>
      </c>
      <c r="P825">
        <f t="shared" si="188"/>
        <v>0</v>
      </c>
      <c r="Q825">
        <f>($B$16/2)*(COS((ACOS((2*'Intake Valve Fxn Scratch'!$B$1)/$B$16-1)/($B$17/2))*(I825-($B$17/2)))+1)*P825</f>
        <v>0</v>
      </c>
      <c r="R825">
        <f t="shared" si="189"/>
        <v>0</v>
      </c>
      <c r="S825">
        <f t="shared" si="190"/>
        <v>0</v>
      </c>
      <c r="T825">
        <f>S825*'Exhaust Gas Math'!$C$14</f>
        <v>0</v>
      </c>
      <c r="U825">
        <f>(T825/'Exhaust Gas Math'!$B$14)+('Exhaust Gas Math'!$D$10)</f>
        <v>4.4059320573952224E-4</v>
      </c>
      <c r="V825">
        <f>('Exhaust Gas Math'!$E$10*(2.53982214E-12*V824^4 - 0.0000000071629564556*V824^3 + 7.56281407226508E-06*V824^2 - 0.00322508455050905*V824 + 1.62997098133725)*$B$24+T825*'Exhaust Gas Math'!$D$14*$B$23)/('Exhaust Gas Math'!$E$10*(2.53982214E-12*V824^4 - 0.0000000071629564556*V824^3 + 7.56281407226508E-06*V824^2 - 0.00322508455050905*V824 + 1.62997098133725)+T825*'Exhaust Gas Math'!$D$14)</f>
        <v>1100</v>
      </c>
      <c r="W825">
        <f>(353.3116967483*V825^-1.0020802909)*('Exhaust Gas Math'!$E$10/(T825+'Exhaust Gas Math'!$E$10))+(357.4500179626*V825^-1.0038444015 )*(T825/(T825+'Exhaust Gas Math'!$E$10))</f>
        <v>0.31654710700089367</v>
      </c>
      <c r="X825">
        <f t="shared" si="191"/>
        <v>0</v>
      </c>
      <c r="Y825">
        <f t="shared" si="192"/>
        <v>101325</v>
      </c>
      <c r="Z825">
        <f t="shared" si="193"/>
        <v>101325</v>
      </c>
    </row>
    <row r="826" spans="5:26" x14ac:dyDescent="0.2">
      <c r="E826">
        <f t="shared" si="180"/>
        <v>0.10262500000000008</v>
      </c>
      <c r="F826">
        <f t="shared" si="181"/>
        <v>101325</v>
      </c>
      <c r="H826">
        <f t="shared" si="194"/>
        <v>0.10262500000000008</v>
      </c>
      <c r="I826">
        <f t="shared" si="182"/>
        <v>606.00000000000364</v>
      </c>
      <c r="J826">
        <f t="shared" si="183"/>
        <v>4.4593551585500817E-2</v>
      </c>
      <c r="K826">
        <f t="shared" si="184"/>
        <v>-24.260962677567473</v>
      </c>
      <c r="L826">
        <f t="shared" si="185"/>
        <v>3.9769296294121147E-5</v>
      </c>
      <c r="M826">
        <f>J826/SQRT('Exhaust Gas Math'!$E$14*$B$21*$B$23)</f>
        <v>7.5704617960644163E-4</v>
      </c>
      <c r="N826">
        <f t="shared" si="186"/>
        <v>5.9246088902350419E-2</v>
      </c>
      <c r="O826">
        <f t="shared" si="187"/>
        <v>0</v>
      </c>
      <c r="P826">
        <f t="shared" si="188"/>
        <v>0</v>
      </c>
      <c r="Q826">
        <f>($B$16/2)*(COS((ACOS((2*'Intake Valve Fxn Scratch'!$B$1)/$B$16-1)/($B$17/2))*(I826-($B$17/2)))+1)*P826</f>
        <v>0</v>
      </c>
      <c r="R826">
        <f t="shared" si="189"/>
        <v>0</v>
      </c>
      <c r="S826">
        <f t="shared" si="190"/>
        <v>0</v>
      </c>
      <c r="T826">
        <f>S826*'Exhaust Gas Math'!$C$14</f>
        <v>0</v>
      </c>
      <c r="U826">
        <f>(T826/'Exhaust Gas Math'!$B$14)+('Exhaust Gas Math'!$D$10)</f>
        <v>4.4059320573952224E-4</v>
      </c>
      <c r="V826">
        <f>('Exhaust Gas Math'!$E$10*(2.53982214E-12*V825^4 - 0.0000000071629564556*V825^3 + 7.56281407226508E-06*V825^2 - 0.00322508455050905*V825 + 1.62997098133725)*$B$24+T826*'Exhaust Gas Math'!$D$14*$B$23)/('Exhaust Gas Math'!$E$10*(2.53982214E-12*V825^4 - 0.0000000071629564556*V825^3 + 7.56281407226508E-06*V825^2 - 0.00322508455050905*V825 + 1.62997098133725)+T826*'Exhaust Gas Math'!$D$14)</f>
        <v>1100</v>
      </c>
      <c r="W826">
        <f>(353.3116967483*V826^-1.0020802909)*('Exhaust Gas Math'!$E$10/(T826+'Exhaust Gas Math'!$E$10))+(357.4500179626*V826^-1.0038444015 )*(T826/(T826+'Exhaust Gas Math'!$E$10))</f>
        <v>0.31654710700089367</v>
      </c>
      <c r="X826">
        <f t="shared" si="191"/>
        <v>0</v>
      </c>
      <c r="Y826">
        <f t="shared" si="192"/>
        <v>101325</v>
      </c>
      <c r="Z826">
        <f t="shared" si="193"/>
        <v>101325</v>
      </c>
    </row>
    <row r="827" spans="5:26" x14ac:dyDescent="0.2">
      <c r="E827">
        <f t="shared" si="180"/>
        <v>0.10275000000000008</v>
      </c>
      <c r="F827">
        <f t="shared" si="181"/>
        <v>101325</v>
      </c>
      <c r="H827">
        <f t="shared" si="194"/>
        <v>0.10275000000000008</v>
      </c>
      <c r="I827">
        <f t="shared" si="182"/>
        <v>612.00000000000364</v>
      </c>
      <c r="J827">
        <f t="shared" si="183"/>
        <v>4.1495838721683685E-2</v>
      </c>
      <c r="K827">
        <f t="shared" si="184"/>
        <v>-25.257141232615872</v>
      </c>
      <c r="L827">
        <f t="shared" si="185"/>
        <v>3.9769296294121147E-5</v>
      </c>
      <c r="M827">
        <f>J827/SQRT('Exhaust Gas Math'!$E$14*$B$21*$B$23)</f>
        <v>7.044575966007996E-4</v>
      </c>
      <c r="N827">
        <f t="shared" si="186"/>
        <v>5.6616440724260184E-2</v>
      </c>
      <c r="O827">
        <f t="shared" si="187"/>
        <v>0</v>
      </c>
      <c r="P827">
        <f t="shared" si="188"/>
        <v>0</v>
      </c>
      <c r="Q827">
        <f>($B$16/2)*(COS((ACOS((2*'Intake Valve Fxn Scratch'!$B$1)/$B$16-1)/($B$17/2))*(I827-($B$17/2)))+1)*P827</f>
        <v>0</v>
      </c>
      <c r="R827">
        <f t="shared" si="189"/>
        <v>0</v>
      </c>
      <c r="S827">
        <f t="shared" si="190"/>
        <v>0</v>
      </c>
      <c r="T827">
        <f>S827*'Exhaust Gas Math'!$C$14</f>
        <v>0</v>
      </c>
      <c r="U827">
        <f>(T827/'Exhaust Gas Math'!$B$14)+('Exhaust Gas Math'!$D$10)</f>
        <v>4.4059320573952224E-4</v>
      </c>
      <c r="V827">
        <f>('Exhaust Gas Math'!$E$10*(2.53982214E-12*V826^4 - 0.0000000071629564556*V826^3 + 7.56281407226508E-06*V826^2 - 0.00322508455050905*V826 + 1.62997098133725)*$B$24+T827*'Exhaust Gas Math'!$D$14*$B$23)/('Exhaust Gas Math'!$E$10*(2.53982214E-12*V826^4 - 0.0000000071629564556*V826^3 + 7.56281407226508E-06*V826^2 - 0.00322508455050905*V826 + 1.62997098133725)+T827*'Exhaust Gas Math'!$D$14)</f>
        <v>1100</v>
      </c>
      <c r="W827">
        <f>(353.3116967483*V827^-1.0020802909)*('Exhaust Gas Math'!$E$10/(T827+'Exhaust Gas Math'!$E$10))+(357.4500179626*V827^-1.0038444015 )*(T827/(T827+'Exhaust Gas Math'!$E$10))</f>
        <v>0.31654710700089367</v>
      </c>
      <c r="X827">
        <f t="shared" si="191"/>
        <v>0</v>
      </c>
      <c r="Y827">
        <f t="shared" si="192"/>
        <v>101325</v>
      </c>
      <c r="Z827">
        <f t="shared" si="193"/>
        <v>101325</v>
      </c>
    </row>
    <row r="828" spans="5:26" x14ac:dyDescent="0.2">
      <c r="E828">
        <f t="shared" si="180"/>
        <v>0.10287500000000008</v>
      </c>
      <c r="F828">
        <f t="shared" si="181"/>
        <v>101325</v>
      </c>
      <c r="H828">
        <f t="shared" si="194"/>
        <v>0.10287500000000008</v>
      </c>
      <c r="I828">
        <f t="shared" si="182"/>
        <v>618.00000000000364</v>
      </c>
      <c r="J828">
        <f t="shared" si="183"/>
        <v>3.8290800598920739E-2</v>
      </c>
      <c r="K828">
        <f t="shared" si="184"/>
        <v>-25.976597262923129</v>
      </c>
      <c r="L828">
        <f t="shared" si="185"/>
        <v>3.9769296294121147E-5</v>
      </c>
      <c r="M828">
        <f>J828/SQRT('Exhaust Gas Math'!$E$14*$B$21*$B$23)</f>
        <v>6.5004699730869032E-4</v>
      </c>
      <c r="N828">
        <f t="shared" si="186"/>
        <v>5.3401053069947066E-2</v>
      </c>
      <c r="O828">
        <f t="shared" si="187"/>
        <v>0</v>
      </c>
      <c r="P828">
        <f t="shared" si="188"/>
        <v>0</v>
      </c>
      <c r="Q828">
        <f>($B$16/2)*(COS((ACOS((2*'Intake Valve Fxn Scratch'!$B$1)/$B$16-1)/($B$17/2))*(I828-($B$17/2)))+1)*P828</f>
        <v>0</v>
      </c>
      <c r="R828">
        <f t="shared" si="189"/>
        <v>0</v>
      </c>
      <c r="S828">
        <f t="shared" si="190"/>
        <v>0</v>
      </c>
      <c r="T828">
        <f>S828*'Exhaust Gas Math'!$C$14</f>
        <v>0</v>
      </c>
      <c r="U828">
        <f>(T828/'Exhaust Gas Math'!$B$14)+('Exhaust Gas Math'!$D$10)</f>
        <v>4.4059320573952224E-4</v>
      </c>
      <c r="V828">
        <f>('Exhaust Gas Math'!$E$10*(2.53982214E-12*V827^4 - 0.0000000071629564556*V827^3 + 7.56281407226508E-06*V827^2 - 0.00322508455050905*V827 + 1.62997098133725)*$B$24+T828*'Exhaust Gas Math'!$D$14*$B$23)/('Exhaust Gas Math'!$E$10*(2.53982214E-12*V827^4 - 0.0000000071629564556*V827^3 + 7.56281407226508E-06*V827^2 - 0.00322508455050905*V827 + 1.62997098133725)+T828*'Exhaust Gas Math'!$D$14)</f>
        <v>1100</v>
      </c>
      <c r="W828">
        <f>(353.3116967483*V828^-1.0020802909)*('Exhaust Gas Math'!$E$10/(T828+'Exhaust Gas Math'!$E$10))+(357.4500179626*V828^-1.0038444015 )*(T828/(T828+'Exhaust Gas Math'!$E$10))</f>
        <v>0.31654710700089367</v>
      </c>
      <c r="X828">
        <f t="shared" si="191"/>
        <v>0</v>
      </c>
      <c r="Y828">
        <f t="shared" si="192"/>
        <v>101325</v>
      </c>
      <c r="Z828">
        <f t="shared" si="193"/>
        <v>101325</v>
      </c>
    </row>
    <row r="829" spans="5:26" x14ac:dyDescent="0.2">
      <c r="E829">
        <f t="shared" si="180"/>
        <v>0.10300000000000008</v>
      </c>
      <c r="F829">
        <f t="shared" si="181"/>
        <v>101325</v>
      </c>
      <c r="H829">
        <f t="shared" si="194"/>
        <v>0.10300000000000008</v>
      </c>
      <c r="I829">
        <f t="shared" si="182"/>
        <v>624.00000000000364</v>
      </c>
      <c r="J829">
        <f t="shared" si="183"/>
        <v>3.5013552285582332E-2</v>
      </c>
      <c r="K829">
        <f t="shared" si="184"/>
        <v>-26.411448257665352</v>
      </c>
      <c r="L829">
        <f t="shared" si="185"/>
        <v>3.9769296294121147E-5</v>
      </c>
      <c r="M829">
        <f>J829/SQRT('Exhaust Gas Math'!$E$14*$B$21*$B$23)</f>
        <v>5.944105156421083E-4</v>
      </c>
      <c r="N829">
        <f t="shared" si="186"/>
        <v>4.9669531178880622E-2</v>
      </c>
      <c r="O829">
        <f t="shared" si="187"/>
        <v>0</v>
      </c>
      <c r="P829">
        <f t="shared" si="188"/>
        <v>0</v>
      </c>
      <c r="Q829">
        <f>($B$16/2)*(COS((ACOS((2*'Intake Valve Fxn Scratch'!$B$1)/$B$16-1)/($B$17/2))*(I829-($B$17/2)))+1)*P829</f>
        <v>0</v>
      </c>
      <c r="R829">
        <f t="shared" si="189"/>
        <v>0</v>
      </c>
      <c r="S829">
        <f t="shared" si="190"/>
        <v>0</v>
      </c>
      <c r="T829">
        <f>S829*'Exhaust Gas Math'!$C$14</f>
        <v>0</v>
      </c>
      <c r="U829">
        <f>(T829/'Exhaust Gas Math'!$B$14)+('Exhaust Gas Math'!$D$10)</f>
        <v>4.4059320573952224E-4</v>
      </c>
      <c r="V829">
        <f>('Exhaust Gas Math'!$E$10*(2.53982214E-12*V828^4 - 0.0000000071629564556*V828^3 + 7.56281407226508E-06*V828^2 - 0.00322508455050905*V828 + 1.62997098133725)*$B$24+T829*'Exhaust Gas Math'!$D$14*$B$23)/('Exhaust Gas Math'!$E$10*(2.53982214E-12*V828^4 - 0.0000000071629564556*V828^3 + 7.56281407226508E-06*V828^2 - 0.00322508455050905*V828 + 1.62997098133725)+T829*'Exhaust Gas Math'!$D$14)</f>
        <v>1100</v>
      </c>
      <c r="W829">
        <f>(353.3116967483*V829^-1.0020802909)*('Exhaust Gas Math'!$E$10/(T829+'Exhaust Gas Math'!$E$10))+(357.4500179626*V829^-1.0038444015 )*(T829/(T829+'Exhaust Gas Math'!$E$10))</f>
        <v>0.31654710700089367</v>
      </c>
      <c r="X829">
        <f t="shared" si="191"/>
        <v>0</v>
      </c>
      <c r="Y829">
        <f t="shared" si="192"/>
        <v>101325</v>
      </c>
      <c r="Z829">
        <f t="shared" si="193"/>
        <v>101325</v>
      </c>
    </row>
    <row r="830" spans="5:26" x14ac:dyDescent="0.2">
      <c r="E830">
        <f t="shared" si="180"/>
        <v>0.10312500000000008</v>
      </c>
      <c r="F830">
        <f t="shared" si="181"/>
        <v>101325</v>
      </c>
      <c r="H830">
        <f t="shared" si="194"/>
        <v>0.10312500000000008</v>
      </c>
      <c r="I830">
        <f t="shared" si="182"/>
        <v>630.00000000000364</v>
      </c>
      <c r="J830">
        <f t="shared" si="183"/>
        <v>3.1699999999997681E-2</v>
      </c>
      <c r="K830">
        <f t="shared" si="184"/>
        <v>-26.556929898345718</v>
      </c>
      <c r="L830">
        <f t="shared" si="185"/>
        <v>3.9769296294121147E-5</v>
      </c>
      <c r="M830">
        <f>J830/SQRT('Exhaust Gas Math'!$E$14*$B$21*$B$23)</f>
        <v>5.3815771653687458E-4</v>
      </c>
      <c r="N830">
        <f t="shared" si="186"/>
        <v>4.5512549561608995E-2</v>
      </c>
      <c r="O830">
        <f t="shared" si="187"/>
        <v>0</v>
      </c>
      <c r="P830">
        <f t="shared" si="188"/>
        <v>0</v>
      </c>
      <c r="Q830">
        <f>($B$16/2)*(COS((ACOS((2*'Intake Valve Fxn Scratch'!$B$1)/$B$16-1)/($B$17/2))*(I830-($B$17/2)))+1)*P830</f>
        <v>0</v>
      </c>
      <c r="R830">
        <f t="shared" si="189"/>
        <v>0</v>
      </c>
      <c r="S830">
        <f t="shared" si="190"/>
        <v>0</v>
      </c>
      <c r="T830">
        <f>S830*'Exhaust Gas Math'!$C$14</f>
        <v>0</v>
      </c>
      <c r="U830">
        <f>(T830/'Exhaust Gas Math'!$B$14)+('Exhaust Gas Math'!$D$10)</f>
        <v>4.4059320573952224E-4</v>
      </c>
      <c r="V830">
        <f>('Exhaust Gas Math'!$E$10*(2.53982214E-12*V829^4 - 0.0000000071629564556*V829^3 + 7.56281407226508E-06*V829^2 - 0.00322508455050905*V829 + 1.62997098133725)*$B$24+T830*'Exhaust Gas Math'!$D$14*$B$23)/('Exhaust Gas Math'!$E$10*(2.53982214E-12*V829^4 - 0.0000000071629564556*V829^3 + 7.56281407226508E-06*V829^2 - 0.00322508455050905*V829 + 1.62997098133725)+T830*'Exhaust Gas Math'!$D$14)</f>
        <v>1100</v>
      </c>
      <c r="W830">
        <f>(353.3116967483*V830^-1.0020802909)*('Exhaust Gas Math'!$E$10/(T830+'Exhaust Gas Math'!$E$10))+(357.4500179626*V830^-1.0038444015 )*(T830/(T830+'Exhaust Gas Math'!$E$10))</f>
        <v>0.31654710700089367</v>
      </c>
      <c r="X830">
        <f t="shared" si="191"/>
        <v>0</v>
      </c>
      <c r="Y830">
        <f t="shared" si="192"/>
        <v>101325</v>
      </c>
      <c r="Z830">
        <f t="shared" si="193"/>
        <v>101325</v>
      </c>
    </row>
    <row r="831" spans="5:26" x14ac:dyDescent="0.2">
      <c r="E831">
        <f t="shared" si="180"/>
        <v>0.10325000000000008</v>
      </c>
      <c r="F831">
        <f t="shared" si="181"/>
        <v>101325</v>
      </c>
      <c r="H831">
        <f t="shared" si="194"/>
        <v>0.10325000000000008</v>
      </c>
      <c r="I831">
        <f t="shared" si="182"/>
        <v>636.00000000000364</v>
      </c>
      <c r="J831">
        <f t="shared" si="183"/>
        <v>2.8386447714413062E-2</v>
      </c>
      <c r="K831">
        <f t="shared" si="184"/>
        <v>-26.411448257664944</v>
      </c>
      <c r="L831">
        <f t="shared" si="185"/>
        <v>3.9769296294121147E-5</v>
      </c>
      <c r="M831">
        <f>J831/SQRT('Exhaust Gas Math'!$E$14*$B$21*$B$23)</f>
        <v>4.8190491743164147E-4</v>
      </c>
      <c r="N831">
        <f t="shared" si="186"/>
        <v>4.1037700628137143E-2</v>
      </c>
      <c r="O831">
        <f t="shared" si="187"/>
        <v>0</v>
      </c>
      <c r="P831">
        <f t="shared" si="188"/>
        <v>0</v>
      </c>
      <c r="Q831">
        <f>($B$16/2)*(COS((ACOS((2*'Intake Valve Fxn Scratch'!$B$1)/$B$16-1)/($B$17/2))*(I831-($B$17/2)))+1)*P831</f>
        <v>0</v>
      </c>
      <c r="R831">
        <f t="shared" si="189"/>
        <v>0</v>
      </c>
      <c r="S831">
        <f t="shared" si="190"/>
        <v>0</v>
      </c>
      <c r="T831">
        <f>S831*'Exhaust Gas Math'!$C$14</f>
        <v>0</v>
      </c>
      <c r="U831">
        <f>(T831/'Exhaust Gas Math'!$B$14)+('Exhaust Gas Math'!$D$10)</f>
        <v>4.4059320573952224E-4</v>
      </c>
      <c r="V831">
        <f>('Exhaust Gas Math'!$E$10*(2.53982214E-12*V830^4 - 0.0000000071629564556*V830^3 + 7.56281407226508E-06*V830^2 - 0.00322508455050905*V830 + 1.62997098133725)*$B$24+T831*'Exhaust Gas Math'!$D$14*$B$23)/('Exhaust Gas Math'!$E$10*(2.53982214E-12*V830^4 - 0.0000000071629564556*V830^3 + 7.56281407226508E-06*V830^2 - 0.00322508455050905*V830 + 1.62997098133725)+T831*'Exhaust Gas Math'!$D$14)</f>
        <v>1100</v>
      </c>
      <c r="W831">
        <f>(353.3116967483*V831^-1.0020802909)*('Exhaust Gas Math'!$E$10/(T831+'Exhaust Gas Math'!$E$10))+(357.4500179626*V831^-1.0038444015 )*(T831/(T831+'Exhaust Gas Math'!$E$10))</f>
        <v>0.31654710700089367</v>
      </c>
      <c r="X831">
        <f t="shared" si="191"/>
        <v>0</v>
      </c>
      <c r="Y831">
        <f t="shared" si="192"/>
        <v>101325</v>
      </c>
      <c r="Z831">
        <f t="shared" si="193"/>
        <v>101325</v>
      </c>
    </row>
    <row r="832" spans="5:26" x14ac:dyDescent="0.2">
      <c r="E832">
        <f t="shared" si="180"/>
        <v>0.10337500000000008</v>
      </c>
      <c r="F832">
        <f t="shared" si="181"/>
        <v>101325</v>
      </c>
      <c r="H832">
        <f t="shared" si="194"/>
        <v>0.10337500000000008</v>
      </c>
      <c r="I832">
        <f t="shared" si="182"/>
        <v>642.00000000000364</v>
      </c>
      <c r="J832">
        <f t="shared" si="183"/>
        <v>2.5109199401074728E-2</v>
      </c>
      <c r="K832">
        <f t="shared" si="184"/>
        <v>-25.976597262922326</v>
      </c>
      <c r="L832">
        <f t="shared" si="185"/>
        <v>3.9769296294121147E-5</v>
      </c>
      <c r="M832">
        <f>J832/SQRT('Exhaust Gas Math'!$E$14*$B$21*$B$23)</f>
        <v>4.2626843576506069E-4</v>
      </c>
      <c r="N832">
        <f t="shared" si="186"/>
        <v>3.6364153774646371E-2</v>
      </c>
      <c r="O832">
        <f t="shared" si="187"/>
        <v>0</v>
      </c>
      <c r="P832">
        <f t="shared" si="188"/>
        <v>0</v>
      </c>
      <c r="Q832">
        <f>($B$16/2)*(COS((ACOS((2*'Intake Valve Fxn Scratch'!$B$1)/$B$16-1)/($B$17/2))*(I832-($B$17/2)))+1)*P832</f>
        <v>0</v>
      </c>
      <c r="R832">
        <f t="shared" si="189"/>
        <v>0</v>
      </c>
      <c r="S832">
        <f t="shared" si="190"/>
        <v>0</v>
      </c>
      <c r="T832">
        <f>S832*'Exhaust Gas Math'!$C$14</f>
        <v>0</v>
      </c>
      <c r="U832">
        <f>(T832/'Exhaust Gas Math'!$B$14)+('Exhaust Gas Math'!$D$10)</f>
        <v>4.4059320573952224E-4</v>
      </c>
      <c r="V832">
        <f>('Exhaust Gas Math'!$E$10*(2.53982214E-12*V831^4 - 0.0000000071629564556*V831^3 + 7.56281407226508E-06*V831^2 - 0.00322508455050905*V831 + 1.62997098133725)*$B$24+T832*'Exhaust Gas Math'!$D$14*$B$23)/('Exhaust Gas Math'!$E$10*(2.53982214E-12*V831^4 - 0.0000000071629564556*V831^3 + 7.56281407226508E-06*V831^2 - 0.00322508455050905*V831 + 1.62997098133725)+T832*'Exhaust Gas Math'!$D$14)</f>
        <v>1100</v>
      </c>
      <c r="W832">
        <f>(353.3116967483*V832^-1.0020802909)*('Exhaust Gas Math'!$E$10/(T832+'Exhaust Gas Math'!$E$10))+(357.4500179626*V832^-1.0038444015 )*(T832/(T832+'Exhaust Gas Math'!$E$10))</f>
        <v>0.31654710700089367</v>
      </c>
      <c r="X832">
        <f t="shared" si="191"/>
        <v>0</v>
      </c>
      <c r="Y832">
        <f t="shared" si="192"/>
        <v>101325</v>
      </c>
      <c r="Z832">
        <f t="shared" si="193"/>
        <v>101325</v>
      </c>
    </row>
    <row r="833" spans="5:26" x14ac:dyDescent="0.2">
      <c r="E833">
        <f t="shared" si="180"/>
        <v>0.10350000000000008</v>
      </c>
      <c r="F833">
        <f t="shared" si="181"/>
        <v>101325</v>
      </c>
      <c r="H833">
        <f t="shared" si="194"/>
        <v>0.10350000000000008</v>
      </c>
      <c r="I833">
        <f t="shared" si="182"/>
        <v>648.00000000000364</v>
      </c>
      <c r="J833">
        <f t="shared" si="183"/>
        <v>2.190416127831191E-2</v>
      </c>
      <c r="K833">
        <f t="shared" si="184"/>
        <v>-25.257141232614671</v>
      </c>
      <c r="L833">
        <f t="shared" si="185"/>
        <v>3.9769296294121147E-5</v>
      </c>
      <c r="M833">
        <f>J833/SQRT('Exhaust Gas Math'!$E$14*$B$21*$B$23)</f>
        <v>3.7185783647295358E-4</v>
      </c>
      <c r="N833">
        <f t="shared" si="186"/>
        <v>3.1616553879852578E-2</v>
      </c>
      <c r="O833">
        <f t="shared" si="187"/>
        <v>0</v>
      </c>
      <c r="P833">
        <f t="shared" si="188"/>
        <v>0</v>
      </c>
      <c r="Q833">
        <f>($B$16/2)*(COS((ACOS((2*'Intake Valve Fxn Scratch'!$B$1)/$B$16-1)/($B$17/2))*(I833-($B$17/2)))+1)*P833</f>
        <v>0</v>
      </c>
      <c r="R833">
        <f t="shared" si="189"/>
        <v>0</v>
      </c>
      <c r="S833">
        <f t="shared" si="190"/>
        <v>0</v>
      </c>
      <c r="T833">
        <f>S833*'Exhaust Gas Math'!$C$14</f>
        <v>0</v>
      </c>
      <c r="U833">
        <f>(T833/'Exhaust Gas Math'!$B$14)+('Exhaust Gas Math'!$D$10)</f>
        <v>4.4059320573952224E-4</v>
      </c>
      <c r="V833">
        <f>('Exhaust Gas Math'!$E$10*(2.53982214E-12*V832^4 - 0.0000000071629564556*V832^3 + 7.56281407226508E-06*V832^2 - 0.00322508455050905*V832 + 1.62997098133725)*$B$24+T833*'Exhaust Gas Math'!$D$14*$B$23)/('Exhaust Gas Math'!$E$10*(2.53982214E-12*V832^4 - 0.0000000071629564556*V832^3 + 7.56281407226508E-06*V832^2 - 0.00322508455050905*V832 + 1.62997098133725)+T833*'Exhaust Gas Math'!$D$14)</f>
        <v>1100</v>
      </c>
      <c r="W833">
        <f>(353.3116967483*V833^-1.0020802909)*('Exhaust Gas Math'!$E$10/(T833+'Exhaust Gas Math'!$E$10))+(357.4500179626*V833^-1.0038444015 )*(T833/(T833+'Exhaust Gas Math'!$E$10))</f>
        <v>0.31654710700089367</v>
      </c>
      <c r="X833">
        <f t="shared" si="191"/>
        <v>0</v>
      </c>
      <c r="Y833">
        <f t="shared" si="192"/>
        <v>101325</v>
      </c>
      <c r="Z833">
        <f t="shared" si="193"/>
        <v>101325</v>
      </c>
    </row>
    <row r="834" spans="5:26" x14ac:dyDescent="0.2">
      <c r="E834">
        <f t="shared" si="180"/>
        <v>0.10362500000000008</v>
      </c>
      <c r="F834">
        <f t="shared" si="181"/>
        <v>101325</v>
      </c>
      <c r="H834">
        <f t="shared" si="194"/>
        <v>0.10362500000000008</v>
      </c>
      <c r="I834">
        <f t="shared" si="182"/>
        <v>654.00000000000364</v>
      </c>
      <c r="J834">
        <f t="shared" si="183"/>
        <v>1.8806448414494949E-2</v>
      </c>
      <c r="K834">
        <f t="shared" si="184"/>
        <v>-24.260962677565896</v>
      </c>
      <c r="L834">
        <f t="shared" si="185"/>
        <v>3.9769296294121147E-5</v>
      </c>
      <c r="M834">
        <f>J834/SQRT('Exhaust Gas Math'!$E$14*$B$21*$B$23)</f>
        <v>3.1926925346731442E-4</v>
      </c>
      <c r="N834">
        <f t="shared" si="186"/>
        <v>2.6918663562598505E-2</v>
      </c>
      <c r="O834">
        <f t="shared" si="187"/>
        <v>0</v>
      </c>
      <c r="P834">
        <f t="shared" si="188"/>
        <v>0</v>
      </c>
      <c r="Q834">
        <f>($B$16/2)*(COS((ACOS((2*'Intake Valve Fxn Scratch'!$B$1)/$B$16-1)/($B$17/2))*(I834-($B$17/2)))+1)*P834</f>
        <v>0</v>
      </c>
      <c r="R834">
        <f t="shared" si="189"/>
        <v>0</v>
      </c>
      <c r="S834">
        <f t="shared" si="190"/>
        <v>0</v>
      </c>
      <c r="T834">
        <f>S834*'Exhaust Gas Math'!$C$14</f>
        <v>0</v>
      </c>
      <c r="U834">
        <f>(T834/'Exhaust Gas Math'!$B$14)+('Exhaust Gas Math'!$D$10)</f>
        <v>4.4059320573952224E-4</v>
      </c>
      <c r="V834">
        <f>('Exhaust Gas Math'!$E$10*(2.53982214E-12*V833^4 - 0.0000000071629564556*V833^3 + 7.56281407226508E-06*V833^2 - 0.00322508455050905*V833 + 1.62997098133725)*$B$24+T834*'Exhaust Gas Math'!$D$14*$B$23)/('Exhaust Gas Math'!$E$10*(2.53982214E-12*V833^4 - 0.0000000071629564556*V833^3 + 7.56281407226508E-06*V833^2 - 0.00322508455050905*V833 + 1.62997098133725)+T834*'Exhaust Gas Math'!$D$14)</f>
        <v>1100</v>
      </c>
      <c r="W834">
        <f>(353.3116967483*V834^-1.0020802909)*('Exhaust Gas Math'!$E$10/(T834+'Exhaust Gas Math'!$E$10))+(357.4500179626*V834^-1.0038444015 )*(T834/(T834+'Exhaust Gas Math'!$E$10))</f>
        <v>0.31654710700089367</v>
      </c>
      <c r="X834">
        <f t="shared" si="191"/>
        <v>0</v>
      </c>
      <c r="Y834">
        <f t="shared" si="192"/>
        <v>101325</v>
      </c>
      <c r="Z834">
        <f t="shared" si="193"/>
        <v>101325</v>
      </c>
    </row>
    <row r="835" spans="5:26" x14ac:dyDescent="0.2">
      <c r="E835">
        <f t="shared" si="180"/>
        <v>0.10375000000000008</v>
      </c>
      <c r="F835">
        <f t="shared" si="181"/>
        <v>101325</v>
      </c>
      <c r="H835">
        <f t="shared" si="194"/>
        <v>0.10375000000000008</v>
      </c>
      <c r="I835">
        <f t="shared" si="182"/>
        <v>660.00000000000364</v>
      </c>
      <c r="J835">
        <f t="shared" si="183"/>
        <v>1.5849999999997914E-2</v>
      </c>
      <c r="K835">
        <f t="shared" si="184"/>
        <v>-22.998975938488872</v>
      </c>
      <c r="L835">
        <f t="shared" si="185"/>
        <v>3.9769296294121147E-5</v>
      </c>
      <c r="M835">
        <f>J835/SQRT('Exhaust Gas Math'!$E$14*$B$21*$B$23)</f>
        <v>2.6907885826842157E-4</v>
      </c>
      <c r="N835">
        <f t="shared" si="186"/>
        <v>2.2387269429553207E-2</v>
      </c>
      <c r="O835">
        <f t="shared" si="187"/>
        <v>0</v>
      </c>
      <c r="P835">
        <f t="shared" si="188"/>
        <v>0</v>
      </c>
      <c r="Q835">
        <f>($B$16/2)*(COS((ACOS((2*'Intake Valve Fxn Scratch'!$B$1)/$B$16-1)/($B$17/2))*(I835-($B$17/2)))+1)*P835</f>
        <v>0</v>
      </c>
      <c r="R835">
        <f t="shared" si="189"/>
        <v>0</v>
      </c>
      <c r="S835">
        <f t="shared" si="190"/>
        <v>0</v>
      </c>
      <c r="T835">
        <f>S835*'Exhaust Gas Math'!$C$14</f>
        <v>0</v>
      </c>
      <c r="U835">
        <f>(T835/'Exhaust Gas Math'!$B$14)+('Exhaust Gas Math'!$D$10)</f>
        <v>4.4059320573952224E-4</v>
      </c>
      <c r="V835">
        <f>('Exhaust Gas Math'!$E$10*(2.53982214E-12*V834^4 - 0.0000000071629564556*V834^3 + 7.56281407226508E-06*V834^2 - 0.00322508455050905*V834 + 1.62997098133725)*$B$24+T835*'Exhaust Gas Math'!$D$14*$B$23)/('Exhaust Gas Math'!$E$10*(2.53982214E-12*V834^4 - 0.0000000071629564556*V834^3 + 7.56281407226508E-06*V834^2 - 0.00322508455050905*V834 + 1.62997098133725)+T835*'Exhaust Gas Math'!$D$14)</f>
        <v>1100</v>
      </c>
      <c r="W835">
        <f>(353.3116967483*V835^-1.0020802909)*('Exhaust Gas Math'!$E$10/(T835+'Exhaust Gas Math'!$E$10))+(357.4500179626*V835^-1.0038444015 )*(T835/(T835+'Exhaust Gas Math'!$E$10))</f>
        <v>0.31654710700089367</v>
      </c>
      <c r="X835">
        <f t="shared" si="191"/>
        <v>0</v>
      </c>
      <c r="Y835">
        <f t="shared" si="192"/>
        <v>101325</v>
      </c>
      <c r="Z835">
        <f t="shared" si="193"/>
        <v>101325</v>
      </c>
    </row>
    <row r="836" spans="5:26" x14ac:dyDescent="0.2">
      <c r="E836">
        <f t="shared" ref="E836:E899" si="195">H836</f>
        <v>0.10387500000000008</v>
      </c>
      <c r="F836">
        <f t="shared" ref="F836:F899" si="196">Z836</f>
        <v>101325</v>
      </c>
      <c r="H836">
        <f t="shared" si="194"/>
        <v>0.10387500000000008</v>
      </c>
      <c r="I836">
        <f t="shared" si="182"/>
        <v>666.00000000000364</v>
      </c>
      <c r="J836">
        <f t="shared" si="183"/>
        <v>1.3067207502326636E-2</v>
      </c>
      <c r="K836">
        <f t="shared" si="184"/>
        <v>-21.485007606184638</v>
      </c>
      <c r="L836">
        <f t="shared" si="185"/>
        <v>3.9769296294121147E-5</v>
      </c>
      <c r="M836">
        <f>J836/SQRT('Exhaust Gas Math'!$E$14*$B$21*$B$23)</f>
        <v>2.2183654734908939E-4</v>
      </c>
      <c r="N836">
        <f t="shared" si="186"/>
        <v>1.8126827986221304E-2</v>
      </c>
      <c r="O836">
        <f t="shared" si="187"/>
        <v>0</v>
      </c>
      <c r="P836">
        <f t="shared" si="188"/>
        <v>0</v>
      </c>
      <c r="Q836">
        <f>($B$16/2)*(COS((ACOS((2*'Intake Valve Fxn Scratch'!$B$1)/$B$16-1)/($B$17/2))*(I836-($B$17/2)))+1)*P836</f>
        <v>0</v>
      </c>
      <c r="R836">
        <f t="shared" si="189"/>
        <v>0</v>
      </c>
      <c r="S836">
        <f t="shared" si="190"/>
        <v>0</v>
      </c>
      <c r="T836">
        <f>S836*'Exhaust Gas Math'!$C$14</f>
        <v>0</v>
      </c>
      <c r="U836">
        <f>(T836/'Exhaust Gas Math'!$B$14)+('Exhaust Gas Math'!$D$10)</f>
        <v>4.4059320573952224E-4</v>
      </c>
      <c r="V836">
        <f>('Exhaust Gas Math'!$E$10*(2.53982214E-12*V835^4 - 0.0000000071629564556*V835^3 + 7.56281407226508E-06*V835^2 - 0.00322508455050905*V835 + 1.62997098133725)*$B$24+T836*'Exhaust Gas Math'!$D$14*$B$23)/('Exhaust Gas Math'!$E$10*(2.53982214E-12*V835^4 - 0.0000000071629564556*V835^3 + 7.56281407226508E-06*V835^2 - 0.00322508455050905*V835 + 1.62997098133725)+T836*'Exhaust Gas Math'!$D$14)</f>
        <v>1100</v>
      </c>
      <c r="W836">
        <f>(353.3116967483*V836^-1.0020802909)*('Exhaust Gas Math'!$E$10/(T836+'Exhaust Gas Math'!$E$10))+(357.4500179626*V836^-1.0038444015 )*(T836/(T836+'Exhaust Gas Math'!$E$10))</f>
        <v>0.31654710700089367</v>
      </c>
      <c r="X836">
        <f t="shared" si="191"/>
        <v>0</v>
      </c>
      <c r="Y836">
        <f t="shared" si="192"/>
        <v>101325</v>
      </c>
      <c r="Z836">
        <f t="shared" si="193"/>
        <v>101325</v>
      </c>
    </row>
    <row r="837" spans="5:26" x14ac:dyDescent="0.2">
      <c r="E837">
        <f t="shared" si="195"/>
        <v>0.10400000000000008</v>
      </c>
      <c r="F837">
        <f t="shared" si="196"/>
        <v>101325</v>
      </c>
      <c r="H837">
        <f t="shared" si="194"/>
        <v>0.10400000000000008</v>
      </c>
      <c r="I837">
        <f t="shared" ref="I837:I900" si="197">($B$11*360*H837)-(720*FLOOR(H837/(2/$B$11),1))</f>
        <v>672.00000000000364</v>
      </c>
      <c r="J837">
        <f t="shared" ref="J837:J900" si="198">-(($B$4/1000)/2)*COS($B$12*H837)+(($B$4/1000)/2)</f>
        <v>1.0488559778422377E-2</v>
      </c>
      <c r="K837">
        <f t="shared" ref="K837:K900" si="199">($B$4/1000/2)*$B$12*SIN($B$12*H837)</f>
        <v>-19.73564503452015</v>
      </c>
      <c r="L837">
        <f t="shared" ref="L837:L900" si="200">$B$8+P837*(J837*$B$6)</f>
        <v>3.9769296294121147E-5</v>
      </c>
      <c r="M837">
        <f>J837/SQRT('Exhaust Gas Math'!$E$14*$B$21*$B$23)</f>
        <v>1.7805991735383932E-4</v>
      </c>
      <c r="N837">
        <f t="shared" ref="N837:N900" si="201">-(($B$4/1000)/2)*COS($B$12*(H837-M837))+(($B$4/1000)/2)</f>
        <v>1.422523030882349E-2</v>
      </c>
      <c r="O837">
        <f t="shared" ref="O837:O900" si="202">N837*$B$6*P837</f>
        <v>0</v>
      </c>
      <c r="P837">
        <f t="shared" ref="P837:P900" si="203">IF(I837&lt;=$B$17,1,0)</f>
        <v>0</v>
      </c>
      <c r="Q837">
        <f>($B$16/2)*(COS((ACOS((2*'Intake Valve Fxn Scratch'!$B$1)/$B$16-1)/($B$17/2))*(I837-($B$17/2)))+1)*P837</f>
        <v>0</v>
      </c>
      <c r="R837">
        <f t="shared" ref="R837:R900" si="204">Q837/$B$16</f>
        <v>0</v>
      </c>
      <c r="S837">
        <f t="shared" ref="S837:S900" si="205">P837*($B$13*R837*(O837-O836)*$B$19+S836)</f>
        <v>0</v>
      </c>
      <c r="T837">
        <f>S837*'Exhaust Gas Math'!$C$14</f>
        <v>0</v>
      </c>
      <c r="U837">
        <f>(T837/'Exhaust Gas Math'!$B$14)+('Exhaust Gas Math'!$D$10)</f>
        <v>4.4059320573952224E-4</v>
      </c>
      <c r="V837">
        <f>('Exhaust Gas Math'!$E$10*(2.53982214E-12*V836^4 - 0.0000000071629564556*V836^3 + 7.56281407226508E-06*V836^2 - 0.00322508455050905*V836 + 1.62997098133725)*$B$24+T837*'Exhaust Gas Math'!$D$14*$B$23)/('Exhaust Gas Math'!$E$10*(2.53982214E-12*V836^4 - 0.0000000071629564556*V836^3 + 7.56281407226508E-06*V836^2 - 0.00322508455050905*V836 + 1.62997098133725)+T837*'Exhaust Gas Math'!$D$14)</f>
        <v>1100</v>
      </c>
      <c r="W837">
        <f>(353.3116967483*V837^-1.0020802909)*('Exhaust Gas Math'!$E$10/(T837+'Exhaust Gas Math'!$E$10))+(357.4500179626*V837^-1.0038444015 )*(T837/(T837+'Exhaust Gas Math'!$E$10))</f>
        <v>0.31654710700089367</v>
      </c>
      <c r="X837">
        <f t="shared" ref="X837:X900" si="206">P837*SIGN(K837)*-0.5*W837*K837^2</f>
        <v>0</v>
      </c>
      <c r="Y837">
        <f t="shared" ref="Y837:Y900" si="207">(U837*$B$21*V837)/L837</f>
        <v>101325</v>
      </c>
      <c r="Z837">
        <f t="shared" ref="Z837:Z900" si="208">IF((X837+Y837)&lt;$B$22,(X837+Y837),$B$22)</f>
        <v>101325</v>
      </c>
    </row>
    <row r="838" spans="5:26" x14ac:dyDescent="0.2">
      <c r="E838">
        <f t="shared" si="195"/>
        <v>0.10412500000000008</v>
      </c>
      <c r="F838">
        <f t="shared" si="196"/>
        <v>101325</v>
      </c>
      <c r="H838">
        <f t="shared" si="194"/>
        <v>0.10412500000000008</v>
      </c>
      <c r="I838">
        <f t="shared" si="197"/>
        <v>678.00000000000364</v>
      </c>
      <c r="J838">
        <f t="shared" si="198"/>
        <v>8.1423090323652532E-3</v>
      </c>
      <c r="K838">
        <f t="shared" si="199"/>
        <v>-17.770054605908509</v>
      </c>
      <c r="L838">
        <f t="shared" si="200"/>
        <v>3.9769296294121147E-5</v>
      </c>
      <c r="M838">
        <f>J838/SQRT('Exhaust Gas Math'!$E$14*$B$21*$B$23)</f>
        <v>1.3822859420175313E-4</v>
      </c>
      <c r="N838">
        <f t="shared" si="201"/>
        <v>1.0750931841511845E-2</v>
      </c>
      <c r="O838">
        <f t="shared" si="202"/>
        <v>0</v>
      </c>
      <c r="P838">
        <f t="shared" si="203"/>
        <v>0</v>
      </c>
      <c r="Q838">
        <f>($B$16/2)*(COS((ACOS((2*'Intake Valve Fxn Scratch'!$B$1)/$B$16-1)/($B$17/2))*(I838-($B$17/2)))+1)*P838</f>
        <v>0</v>
      </c>
      <c r="R838">
        <f t="shared" si="204"/>
        <v>0</v>
      </c>
      <c r="S838">
        <f t="shared" si="205"/>
        <v>0</v>
      </c>
      <c r="T838">
        <f>S838*'Exhaust Gas Math'!$C$14</f>
        <v>0</v>
      </c>
      <c r="U838">
        <f>(T838/'Exhaust Gas Math'!$B$14)+('Exhaust Gas Math'!$D$10)</f>
        <v>4.4059320573952224E-4</v>
      </c>
      <c r="V838">
        <f>('Exhaust Gas Math'!$E$10*(2.53982214E-12*V837^4 - 0.0000000071629564556*V837^3 + 7.56281407226508E-06*V837^2 - 0.00322508455050905*V837 + 1.62997098133725)*$B$24+T838*'Exhaust Gas Math'!$D$14*$B$23)/('Exhaust Gas Math'!$E$10*(2.53982214E-12*V837^4 - 0.0000000071629564556*V837^3 + 7.56281407226508E-06*V837^2 - 0.00322508455050905*V837 + 1.62997098133725)+T838*'Exhaust Gas Math'!$D$14)</f>
        <v>1100</v>
      </c>
      <c r="W838">
        <f>(353.3116967483*V838^-1.0020802909)*('Exhaust Gas Math'!$E$10/(T838+'Exhaust Gas Math'!$E$10))+(357.4500179626*V838^-1.0038444015 )*(T838/(T838+'Exhaust Gas Math'!$E$10))</f>
        <v>0.31654710700089367</v>
      </c>
      <c r="X838">
        <f t="shared" si="206"/>
        <v>0</v>
      </c>
      <c r="Y838">
        <f t="shared" si="207"/>
        <v>101325</v>
      </c>
      <c r="Z838">
        <f t="shared" si="208"/>
        <v>101325</v>
      </c>
    </row>
    <row r="839" spans="5:26" x14ac:dyDescent="0.2">
      <c r="E839">
        <f t="shared" si="195"/>
        <v>0.10425000000000008</v>
      </c>
      <c r="F839">
        <f t="shared" si="196"/>
        <v>101325</v>
      </c>
      <c r="H839">
        <f t="shared" ref="H839:H902" si="209">H838+$B$2</f>
        <v>0.10425000000000008</v>
      </c>
      <c r="I839">
        <f t="shared" si="197"/>
        <v>684.00000000000364</v>
      </c>
      <c r="J839">
        <f t="shared" si="198"/>
        <v>6.0541612783129722E-3</v>
      </c>
      <c r="K839">
        <f t="shared" si="199"/>
        <v>-15.609771740411285</v>
      </c>
      <c r="L839">
        <f t="shared" si="200"/>
        <v>3.9769296294121147E-5</v>
      </c>
      <c r="M839">
        <f>J839/SQRT('Exhaust Gas Math'!$E$14*$B$21*$B$23)</f>
        <v>1.0277897820451461E-4</v>
      </c>
      <c r="N839">
        <f t="shared" si="201"/>
        <v>7.7515449031747008E-3</v>
      </c>
      <c r="O839">
        <f t="shared" si="202"/>
        <v>0</v>
      </c>
      <c r="P839">
        <f t="shared" si="203"/>
        <v>0</v>
      </c>
      <c r="Q839">
        <f>($B$16/2)*(COS((ACOS((2*'Intake Valve Fxn Scratch'!$B$1)/$B$16-1)/($B$17/2))*(I839-($B$17/2)))+1)*P839</f>
        <v>0</v>
      </c>
      <c r="R839">
        <f t="shared" si="204"/>
        <v>0</v>
      </c>
      <c r="S839">
        <f t="shared" si="205"/>
        <v>0</v>
      </c>
      <c r="T839">
        <f>S839*'Exhaust Gas Math'!$C$14</f>
        <v>0</v>
      </c>
      <c r="U839">
        <f>(T839/'Exhaust Gas Math'!$B$14)+('Exhaust Gas Math'!$D$10)</f>
        <v>4.4059320573952224E-4</v>
      </c>
      <c r="V839">
        <f>('Exhaust Gas Math'!$E$10*(2.53982214E-12*V838^4 - 0.0000000071629564556*V838^3 + 7.56281407226508E-06*V838^2 - 0.00322508455050905*V838 + 1.62997098133725)*$B$24+T839*'Exhaust Gas Math'!$D$14*$B$23)/('Exhaust Gas Math'!$E$10*(2.53982214E-12*V838^4 - 0.0000000071629564556*V838^3 + 7.56281407226508E-06*V838^2 - 0.00322508455050905*V838 + 1.62997098133725)+T839*'Exhaust Gas Math'!$D$14)</f>
        <v>1100</v>
      </c>
      <c r="W839">
        <f>(353.3116967483*V839^-1.0020802909)*('Exhaust Gas Math'!$E$10/(T839+'Exhaust Gas Math'!$E$10))+(357.4500179626*V839^-1.0038444015 )*(T839/(T839+'Exhaust Gas Math'!$E$10))</f>
        <v>0.31654710700089367</v>
      </c>
      <c r="X839">
        <f t="shared" si="206"/>
        <v>0</v>
      </c>
      <c r="Y839">
        <f t="shared" si="207"/>
        <v>101325</v>
      </c>
      <c r="Z839">
        <f t="shared" si="208"/>
        <v>101325</v>
      </c>
    </row>
    <row r="840" spans="5:26" x14ac:dyDescent="0.2">
      <c r="E840">
        <f t="shared" si="195"/>
        <v>0.10437500000000008</v>
      </c>
      <c r="F840">
        <f t="shared" si="196"/>
        <v>101325</v>
      </c>
      <c r="H840">
        <f t="shared" si="209"/>
        <v>0.10437500000000008</v>
      </c>
      <c r="I840">
        <f t="shared" si="197"/>
        <v>690.00000000000364</v>
      </c>
      <c r="J840">
        <f t="shared" si="198"/>
        <v>4.2469947000322687E-3</v>
      </c>
      <c r="K840">
        <f t="shared" si="199"/>
        <v>-13.278464949171372</v>
      </c>
      <c r="L840">
        <f t="shared" si="200"/>
        <v>3.9769296294121147E-5</v>
      </c>
      <c r="M840">
        <f>J840/SQRT('Exhaust Gas Math'!$E$14*$B$21*$B$23)</f>
        <v>7.2099462773304149E-5</v>
      </c>
      <c r="N840">
        <f t="shared" si="201"/>
        <v>5.2538472644383764E-3</v>
      </c>
      <c r="O840">
        <f t="shared" si="202"/>
        <v>0</v>
      </c>
      <c r="P840">
        <f t="shared" si="203"/>
        <v>0</v>
      </c>
      <c r="Q840">
        <f>($B$16/2)*(COS((ACOS((2*'Intake Valve Fxn Scratch'!$B$1)/$B$16-1)/($B$17/2))*(I840-($B$17/2)))+1)*P840</f>
        <v>0</v>
      </c>
      <c r="R840">
        <f t="shared" si="204"/>
        <v>0</v>
      </c>
      <c r="S840">
        <f t="shared" si="205"/>
        <v>0</v>
      </c>
      <c r="T840">
        <f>S840*'Exhaust Gas Math'!$C$14</f>
        <v>0</v>
      </c>
      <c r="U840">
        <f>(T840/'Exhaust Gas Math'!$B$14)+('Exhaust Gas Math'!$D$10)</f>
        <v>4.4059320573952224E-4</v>
      </c>
      <c r="V840">
        <f>('Exhaust Gas Math'!$E$10*(2.53982214E-12*V839^4 - 0.0000000071629564556*V839^3 + 7.56281407226508E-06*V839^2 - 0.00322508455050905*V839 + 1.62997098133725)*$B$24+T840*'Exhaust Gas Math'!$D$14*$B$23)/('Exhaust Gas Math'!$E$10*(2.53982214E-12*V839^4 - 0.0000000071629564556*V839^3 + 7.56281407226508E-06*V839^2 - 0.00322508455050905*V839 + 1.62997098133725)+T840*'Exhaust Gas Math'!$D$14)</f>
        <v>1100</v>
      </c>
      <c r="W840">
        <f>(353.3116967483*V840^-1.0020802909)*('Exhaust Gas Math'!$E$10/(T840+'Exhaust Gas Math'!$E$10))+(357.4500179626*V840^-1.0038444015 )*(T840/(T840+'Exhaust Gas Math'!$E$10))</f>
        <v>0.31654710700089367</v>
      </c>
      <c r="X840">
        <f t="shared" si="206"/>
        <v>0</v>
      </c>
      <c r="Y840">
        <f t="shared" si="207"/>
        <v>101325</v>
      </c>
      <c r="Z840">
        <f t="shared" si="208"/>
        <v>101325</v>
      </c>
    </row>
    <row r="841" spans="5:26" x14ac:dyDescent="0.2">
      <c r="E841">
        <f t="shared" si="195"/>
        <v>0.10450000000000008</v>
      </c>
      <c r="F841">
        <f t="shared" si="196"/>
        <v>101325</v>
      </c>
      <c r="H841">
        <f t="shared" si="209"/>
        <v>0.10450000000000008</v>
      </c>
      <c r="I841">
        <f t="shared" si="197"/>
        <v>696.00000000000364</v>
      </c>
      <c r="J841">
        <f t="shared" si="198"/>
        <v>2.7406089927287103E-3</v>
      </c>
      <c r="K841">
        <f t="shared" si="199"/>
        <v>-10.801676517250906</v>
      </c>
      <c r="L841">
        <f t="shared" si="200"/>
        <v>3.9769296294121147E-5</v>
      </c>
      <c r="M841">
        <f>J841/SQRT('Exhaust Gas Math'!$E$14*$B$21*$B$23)</f>
        <v>4.6526179099287526E-5</v>
      </c>
      <c r="N841">
        <f t="shared" si="201"/>
        <v>3.2650381165153439E-3</v>
      </c>
      <c r="O841">
        <f t="shared" si="202"/>
        <v>0</v>
      </c>
      <c r="P841">
        <f t="shared" si="203"/>
        <v>0</v>
      </c>
      <c r="Q841">
        <f>($B$16/2)*(COS((ACOS((2*'Intake Valve Fxn Scratch'!$B$1)/$B$16-1)/($B$17/2))*(I841-($B$17/2)))+1)*P841</f>
        <v>0</v>
      </c>
      <c r="R841">
        <f t="shared" si="204"/>
        <v>0</v>
      </c>
      <c r="S841">
        <f t="shared" si="205"/>
        <v>0</v>
      </c>
      <c r="T841">
        <f>S841*'Exhaust Gas Math'!$C$14</f>
        <v>0</v>
      </c>
      <c r="U841">
        <f>(T841/'Exhaust Gas Math'!$B$14)+('Exhaust Gas Math'!$D$10)</f>
        <v>4.4059320573952224E-4</v>
      </c>
      <c r="V841">
        <f>('Exhaust Gas Math'!$E$10*(2.53982214E-12*V840^4 - 0.0000000071629564556*V840^3 + 7.56281407226508E-06*V840^2 - 0.00322508455050905*V840 + 1.62997098133725)*$B$24+T841*'Exhaust Gas Math'!$D$14*$B$23)/('Exhaust Gas Math'!$E$10*(2.53982214E-12*V840^4 - 0.0000000071629564556*V840^3 + 7.56281407226508E-06*V840^2 - 0.00322508455050905*V840 + 1.62997098133725)+T841*'Exhaust Gas Math'!$D$14)</f>
        <v>1100</v>
      </c>
      <c r="W841">
        <f>(353.3116967483*V841^-1.0020802909)*('Exhaust Gas Math'!$E$10/(T841+'Exhaust Gas Math'!$E$10))+(357.4500179626*V841^-1.0038444015 )*(T841/(T841+'Exhaust Gas Math'!$E$10))</f>
        <v>0.31654710700089367</v>
      </c>
      <c r="X841">
        <f t="shared" si="206"/>
        <v>0</v>
      </c>
      <c r="Y841">
        <f t="shared" si="207"/>
        <v>101325</v>
      </c>
      <c r="Z841">
        <f t="shared" si="208"/>
        <v>101325</v>
      </c>
    </row>
    <row r="842" spans="5:26" x14ac:dyDescent="0.2">
      <c r="E842">
        <f t="shared" si="195"/>
        <v>0.10462500000000008</v>
      </c>
      <c r="F842">
        <f t="shared" si="196"/>
        <v>101325</v>
      </c>
      <c r="H842">
        <f t="shared" si="209"/>
        <v>0.10462500000000008</v>
      </c>
      <c r="I842">
        <f t="shared" si="197"/>
        <v>702.00000000000364</v>
      </c>
      <c r="J842">
        <f t="shared" si="198"/>
        <v>1.5515084334429864E-3</v>
      </c>
      <c r="K842">
        <f t="shared" si="199"/>
        <v>-8.2065426570113083</v>
      </c>
      <c r="L842">
        <f t="shared" si="200"/>
        <v>3.9769296294121147E-5</v>
      </c>
      <c r="M842">
        <f>J842/SQRT('Exhaust Gas Math'!$E$14*$B$21*$B$23)</f>
        <v>2.6339313429950857E-5</v>
      </c>
      <c r="N842">
        <f t="shared" si="201"/>
        <v>1.7749850514211067E-3</v>
      </c>
      <c r="O842">
        <f t="shared" si="202"/>
        <v>0</v>
      </c>
      <c r="P842">
        <f t="shared" si="203"/>
        <v>0</v>
      </c>
      <c r="Q842">
        <f>($B$16/2)*(COS((ACOS((2*'Intake Valve Fxn Scratch'!$B$1)/$B$16-1)/($B$17/2))*(I842-($B$17/2)))+1)*P842</f>
        <v>0</v>
      </c>
      <c r="R842">
        <f t="shared" si="204"/>
        <v>0</v>
      </c>
      <c r="S842">
        <f t="shared" si="205"/>
        <v>0</v>
      </c>
      <c r="T842">
        <f>S842*'Exhaust Gas Math'!$C$14</f>
        <v>0</v>
      </c>
      <c r="U842">
        <f>(T842/'Exhaust Gas Math'!$B$14)+('Exhaust Gas Math'!$D$10)</f>
        <v>4.4059320573952224E-4</v>
      </c>
      <c r="V842">
        <f>('Exhaust Gas Math'!$E$10*(2.53982214E-12*V841^4 - 0.0000000071629564556*V841^3 + 7.56281407226508E-06*V841^2 - 0.00322508455050905*V841 + 1.62997098133725)*$B$24+T842*'Exhaust Gas Math'!$D$14*$B$23)/('Exhaust Gas Math'!$E$10*(2.53982214E-12*V841^4 - 0.0000000071629564556*V841^3 + 7.56281407226508E-06*V841^2 - 0.00322508455050905*V841 + 1.62997098133725)+T842*'Exhaust Gas Math'!$D$14)</f>
        <v>1100</v>
      </c>
      <c r="W842">
        <f>(353.3116967483*V842^-1.0020802909)*('Exhaust Gas Math'!$E$10/(T842+'Exhaust Gas Math'!$E$10))+(357.4500179626*V842^-1.0038444015 )*(T842/(T842+'Exhaust Gas Math'!$E$10))</f>
        <v>0.31654710700089367</v>
      </c>
      <c r="X842">
        <f t="shared" si="206"/>
        <v>0</v>
      </c>
      <c r="Y842">
        <f t="shared" si="207"/>
        <v>101325</v>
      </c>
      <c r="Z842">
        <f t="shared" si="208"/>
        <v>101325</v>
      </c>
    </row>
    <row r="843" spans="5:26" x14ac:dyDescent="0.2">
      <c r="E843">
        <f t="shared" si="195"/>
        <v>0.10475000000000008</v>
      </c>
      <c r="F843">
        <f t="shared" si="196"/>
        <v>101325</v>
      </c>
      <c r="H843">
        <f t="shared" si="209"/>
        <v>0.10475000000000008</v>
      </c>
      <c r="I843">
        <f t="shared" si="197"/>
        <v>708.00000000000364</v>
      </c>
      <c r="J843">
        <f t="shared" si="198"/>
        <v>6.927210567379237E-4</v>
      </c>
      <c r="K843">
        <f t="shared" si="199"/>
        <v>-5.5214961980920378</v>
      </c>
      <c r="L843">
        <f t="shared" si="200"/>
        <v>3.9769296294121147E-5</v>
      </c>
      <c r="M843">
        <f>J843/SQRT('Exhaust Gas Math'!$E$14*$B$21*$B$23)</f>
        <v>1.1760037289940664E-5</v>
      </c>
      <c r="N843">
        <f t="shared" si="201"/>
        <v>7.5915782819011013E-4</v>
      </c>
      <c r="O843">
        <f t="shared" si="202"/>
        <v>0</v>
      </c>
      <c r="P843">
        <f t="shared" si="203"/>
        <v>0</v>
      </c>
      <c r="Q843">
        <f>($B$16/2)*(COS((ACOS((2*'Intake Valve Fxn Scratch'!$B$1)/$B$16-1)/($B$17/2))*(I843-($B$17/2)))+1)*P843</f>
        <v>0</v>
      </c>
      <c r="R843">
        <f t="shared" si="204"/>
        <v>0</v>
      </c>
      <c r="S843">
        <f t="shared" si="205"/>
        <v>0</v>
      </c>
      <c r="T843">
        <f>S843*'Exhaust Gas Math'!$C$14</f>
        <v>0</v>
      </c>
      <c r="U843">
        <f>(T843/'Exhaust Gas Math'!$B$14)+('Exhaust Gas Math'!$D$10)</f>
        <v>4.4059320573952224E-4</v>
      </c>
      <c r="V843">
        <f>('Exhaust Gas Math'!$E$10*(2.53982214E-12*V842^4 - 0.0000000071629564556*V842^3 + 7.56281407226508E-06*V842^2 - 0.00322508455050905*V842 + 1.62997098133725)*$B$24+T843*'Exhaust Gas Math'!$D$14*$B$23)/('Exhaust Gas Math'!$E$10*(2.53982214E-12*V842^4 - 0.0000000071629564556*V842^3 + 7.56281407226508E-06*V842^2 - 0.00322508455050905*V842 + 1.62997098133725)+T843*'Exhaust Gas Math'!$D$14)</f>
        <v>1100</v>
      </c>
      <c r="W843">
        <f>(353.3116967483*V843^-1.0020802909)*('Exhaust Gas Math'!$E$10/(T843+'Exhaust Gas Math'!$E$10))+(357.4500179626*V843^-1.0038444015 )*(T843/(T843+'Exhaust Gas Math'!$E$10))</f>
        <v>0.31654710700089367</v>
      </c>
      <c r="X843">
        <f t="shared" si="206"/>
        <v>0</v>
      </c>
      <c r="Y843">
        <f t="shared" si="207"/>
        <v>101325</v>
      </c>
      <c r="Z843">
        <f t="shared" si="208"/>
        <v>101325</v>
      </c>
    </row>
    <row r="844" spans="5:26" x14ac:dyDescent="0.2">
      <c r="E844">
        <f t="shared" si="195"/>
        <v>0.10487500000000008</v>
      </c>
      <c r="F844">
        <f t="shared" si="196"/>
        <v>101325</v>
      </c>
      <c r="H844">
        <f t="shared" si="209"/>
        <v>0.10487500000000008</v>
      </c>
      <c r="I844">
        <f t="shared" si="197"/>
        <v>714.00000000000364</v>
      </c>
      <c r="J844">
        <f t="shared" si="198"/>
        <v>1.7365591682551307E-4</v>
      </c>
      <c r="K844">
        <f t="shared" si="199"/>
        <v>-2.7759550713791081</v>
      </c>
      <c r="L844">
        <f t="shared" si="200"/>
        <v>3.9769296294121147E-5</v>
      </c>
      <c r="M844">
        <f>J844/SQRT('Exhaust Gas Math'!$E$14*$B$21*$B$23)</f>
        <v>2.9480842795565418E-6</v>
      </c>
      <c r="N844">
        <f t="shared" si="201"/>
        <v>1.8193581047110108E-4</v>
      </c>
      <c r="O844">
        <f t="shared" si="202"/>
        <v>0</v>
      </c>
      <c r="P844">
        <f t="shared" si="203"/>
        <v>0</v>
      </c>
      <c r="Q844">
        <f>($B$16/2)*(COS((ACOS((2*'Intake Valve Fxn Scratch'!$B$1)/$B$16-1)/($B$17/2))*(I844-($B$17/2)))+1)*P844</f>
        <v>0</v>
      </c>
      <c r="R844">
        <f t="shared" si="204"/>
        <v>0</v>
      </c>
      <c r="S844">
        <f t="shared" si="205"/>
        <v>0</v>
      </c>
      <c r="T844">
        <f>S844*'Exhaust Gas Math'!$C$14</f>
        <v>0</v>
      </c>
      <c r="U844">
        <f>(T844/'Exhaust Gas Math'!$B$14)+('Exhaust Gas Math'!$D$10)</f>
        <v>4.4059320573952224E-4</v>
      </c>
      <c r="V844">
        <f>('Exhaust Gas Math'!$E$10*(2.53982214E-12*V843^4 - 0.0000000071629564556*V843^3 + 7.56281407226508E-06*V843^2 - 0.00322508455050905*V843 + 1.62997098133725)*$B$24+T844*'Exhaust Gas Math'!$D$14*$B$23)/('Exhaust Gas Math'!$E$10*(2.53982214E-12*V843^4 - 0.0000000071629564556*V843^3 + 7.56281407226508E-06*V843^2 - 0.00322508455050905*V843 + 1.62997098133725)+T844*'Exhaust Gas Math'!$D$14)</f>
        <v>1100</v>
      </c>
      <c r="W844">
        <f>(353.3116967483*V844^-1.0020802909)*('Exhaust Gas Math'!$E$10/(T844+'Exhaust Gas Math'!$E$10))+(357.4500179626*V844^-1.0038444015 )*(T844/(T844+'Exhaust Gas Math'!$E$10))</f>
        <v>0.31654710700089367</v>
      </c>
      <c r="X844">
        <f t="shared" si="206"/>
        <v>0</v>
      </c>
      <c r="Y844">
        <f t="shared" si="207"/>
        <v>101325</v>
      </c>
      <c r="Z844">
        <f t="shared" si="208"/>
        <v>101325</v>
      </c>
    </row>
    <row r="845" spans="5:26" x14ac:dyDescent="0.2">
      <c r="E845">
        <f t="shared" si="195"/>
        <v>0.10500000000000008</v>
      </c>
      <c r="F845">
        <f t="shared" si="196"/>
        <v>101325</v>
      </c>
      <c r="H845">
        <f t="shared" si="209"/>
        <v>0.10500000000000008</v>
      </c>
      <c r="I845">
        <f t="shared" si="197"/>
        <v>0</v>
      </c>
      <c r="J845">
        <f t="shared" si="198"/>
        <v>0</v>
      </c>
      <c r="K845">
        <f t="shared" si="199"/>
        <v>1.7958820537661673E-12</v>
      </c>
      <c r="L845">
        <f t="shared" si="200"/>
        <v>3.9769296294121147E-5</v>
      </c>
      <c r="M845">
        <f>J845/SQRT('Exhaust Gas Math'!$E$14*$B$21*$B$23)</f>
        <v>0</v>
      </c>
      <c r="N845">
        <f t="shared" si="201"/>
        <v>0</v>
      </c>
      <c r="O845">
        <f t="shared" si="202"/>
        <v>0</v>
      </c>
      <c r="P845">
        <f t="shared" si="203"/>
        <v>1</v>
      </c>
      <c r="Q845">
        <f>($B$16/2)*(COS((ACOS((2*'Intake Valve Fxn Scratch'!$B$1)/$B$16-1)/($B$17/2))*(I845-($B$17/2)))+1)*P845</f>
        <v>9.999999999999998E-4</v>
      </c>
      <c r="R845">
        <f t="shared" si="204"/>
        <v>0.13157894736842102</v>
      </c>
      <c r="S845">
        <f t="shared" si="205"/>
        <v>0</v>
      </c>
      <c r="T845">
        <f>S845*'Exhaust Gas Math'!$C$14</f>
        <v>0</v>
      </c>
      <c r="U845">
        <f>(T845/'Exhaust Gas Math'!$B$14)+('Exhaust Gas Math'!$D$10)</f>
        <v>4.4059320573952224E-4</v>
      </c>
      <c r="V845">
        <f>('Exhaust Gas Math'!$E$10*(2.53982214E-12*V844^4 - 0.0000000071629564556*V844^3 + 7.56281407226508E-06*V844^2 - 0.00322508455050905*V844 + 1.62997098133725)*$B$24+T845*'Exhaust Gas Math'!$D$14*$B$23)/('Exhaust Gas Math'!$E$10*(2.53982214E-12*V844^4 - 0.0000000071629564556*V844^3 + 7.56281407226508E-06*V844^2 - 0.00322508455050905*V844 + 1.62997098133725)+T845*'Exhaust Gas Math'!$D$14)</f>
        <v>1100</v>
      </c>
      <c r="W845">
        <f>(353.3116967483*V845^-1.0020802909)*('Exhaust Gas Math'!$E$10/(T845+'Exhaust Gas Math'!$E$10))+(357.4500179626*V845^-1.0038444015 )*(T845/(T845+'Exhaust Gas Math'!$E$10))</f>
        <v>0.31654710700089367</v>
      </c>
      <c r="X845">
        <f t="shared" si="206"/>
        <v>-5.1046265412146431E-25</v>
      </c>
      <c r="Y845">
        <f t="shared" si="207"/>
        <v>101325</v>
      </c>
      <c r="Z845">
        <f t="shared" si="208"/>
        <v>101325</v>
      </c>
    </row>
    <row r="846" spans="5:26" x14ac:dyDescent="0.2">
      <c r="E846">
        <f t="shared" si="195"/>
        <v>0.10512500000000008</v>
      </c>
      <c r="F846">
        <f t="shared" si="196"/>
        <v>98881.992170429687</v>
      </c>
      <c r="H846">
        <f t="shared" si="209"/>
        <v>0.10512500000000008</v>
      </c>
      <c r="I846">
        <f t="shared" si="197"/>
        <v>6.000000000003638</v>
      </c>
      <c r="J846">
        <f t="shared" si="198"/>
        <v>1.736559168259641E-4</v>
      </c>
      <c r="K846">
        <f t="shared" si="199"/>
        <v>2.7759550713826799</v>
      </c>
      <c r="L846">
        <f t="shared" si="200"/>
        <v>4.1000207363318513E-5</v>
      </c>
      <c r="M846">
        <f>J846/SQRT('Exhaust Gas Math'!$E$14*$B$21*$B$23)</f>
        <v>2.9480842795641985E-6</v>
      </c>
      <c r="N846">
        <f t="shared" si="201"/>
        <v>1.6556832809797722E-4</v>
      </c>
      <c r="O846">
        <f t="shared" si="202"/>
        <v>1.1735844737645605E-6</v>
      </c>
      <c r="P846">
        <f t="shared" si="203"/>
        <v>1</v>
      </c>
      <c r="Q846">
        <f>($B$16/2)*(COS((ACOS((2*'Intake Valve Fxn Scratch'!$B$1)/$B$16-1)/($B$17/2))*(I846-($B$17/2)))+1)*P846</f>
        <v>1.3137463075030336E-3</v>
      </c>
      <c r="R846">
        <f t="shared" si="204"/>
        <v>0.17286135625039917</v>
      </c>
      <c r="S846">
        <f t="shared" si="205"/>
        <v>3.1255780934450332E-7</v>
      </c>
      <c r="T846">
        <f>S846*'Exhaust Gas Math'!$C$14</f>
        <v>3.7029270821076884E-7</v>
      </c>
      <c r="U846">
        <f>(T846/'Exhaust Gas Math'!$B$14)+('Exhaust Gas Math'!$D$10)</f>
        <v>4.5337514250896541E-4</v>
      </c>
      <c r="V846">
        <f>('Exhaust Gas Math'!$E$10*(2.53982214E-12*V845^4 - 0.0000000071629564556*V845^3 + 7.56281407226508E-06*V845^2 - 0.00322508455050905*V845 + 1.62997098133725)*$B$24+T846*'Exhaust Gas Math'!$D$14*$B$23)/('Exhaust Gas Math'!$E$10*(2.53982214E-12*V845^4 - 0.0000000071629564556*V845^3 + 7.56281407226508E-06*V845^2 - 0.00322508455050905*V845 + 1.62997098133725)+T846*'Exhaust Gas Math'!$D$14)</f>
        <v>1075.5162995543346</v>
      </c>
      <c r="W846">
        <f>(353.3116967483*V846^-1.0020802909)*('Exhaust Gas Math'!$E$10/(T846+'Exhaust Gas Math'!$E$10))+(357.4500179626*V846^-1.0038444015 )*(T846/(T846+'Exhaust Gas Math'!$E$10))</f>
        <v>0.32375916127828669</v>
      </c>
      <c r="X846">
        <f t="shared" si="206"/>
        <v>-1.2474321596993425</v>
      </c>
      <c r="Y846">
        <f t="shared" si="207"/>
        <v>98883.239602589383</v>
      </c>
      <c r="Z846">
        <f t="shared" si="208"/>
        <v>98881.992170429687</v>
      </c>
    </row>
    <row r="847" spans="5:26" x14ac:dyDescent="0.2">
      <c r="E847">
        <f t="shared" si="195"/>
        <v>0.10525000000000008</v>
      </c>
      <c r="F847">
        <f t="shared" si="196"/>
        <v>92629.745974131874</v>
      </c>
      <c r="H847">
        <f t="shared" si="209"/>
        <v>0.10525000000000008</v>
      </c>
      <c r="I847">
        <f t="shared" si="197"/>
        <v>12.000000000003638</v>
      </c>
      <c r="J847">
        <f t="shared" si="198"/>
        <v>6.9272105673881534E-4</v>
      </c>
      <c r="K847">
        <f t="shared" si="199"/>
        <v>5.5214961980955506</v>
      </c>
      <c r="L847">
        <f t="shared" si="200"/>
        <v>4.4679454451648531E-5</v>
      </c>
      <c r="M847">
        <f>J847/SQRT('Exhaust Gas Math'!$E$14*$B$21*$B$23)</f>
        <v>1.1760037289955801E-5</v>
      </c>
      <c r="N847">
        <f t="shared" si="201"/>
        <v>6.2929392667736284E-4</v>
      </c>
      <c r="O847">
        <f t="shared" si="202"/>
        <v>4.4605728056023629E-6</v>
      </c>
      <c r="P847">
        <f t="shared" si="203"/>
        <v>1</v>
      </c>
      <c r="Q847">
        <f>($B$16/2)*(COS((ACOS((2*'Intake Valve Fxn Scratch'!$B$1)/$B$16-1)/($B$17/2))*(I847-($B$17/2)))+1)*P847</f>
        <v>1.660428922410531E-3</v>
      </c>
      <c r="R847">
        <f t="shared" si="204"/>
        <v>0.21847748979085935</v>
      </c>
      <c r="S847">
        <f t="shared" si="205"/>
        <v>1.4189852614182311E-6</v>
      </c>
      <c r="T847">
        <f>S847*'Exhaust Gas Math'!$C$14</f>
        <v>1.6810966792468756E-6</v>
      </c>
      <c r="U847">
        <f>(T847/'Exhaust Gas Math'!$B$14)+('Exhaust Gas Math'!$D$10)</f>
        <v>4.9862208662481311E-4</v>
      </c>
      <c r="V847">
        <f>('Exhaust Gas Math'!$E$10*(2.53982214E-12*V846^4 - 0.0000000071629564556*V846^3 + 7.56281407226508E-06*V846^2 - 0.00322508455050905*V846 + 1.62997098133725)*$B$24+T847*'Exhaust Gas Math'!$D$14*$B$23)/('Exhaust Gas Math'!$E$10*(2.53982214E-12*V846^4 - 0.0000000071629564556*V846^3 + 7.56281407226508E-06*V846^2 - 0.00322508455050905*V846 + 1.62997098133725)+T847*'Exhaust Gas Math'!$D$14)</f>
        <v>998.33825752153473</v>
      </c>
      <c r="W847">
        <f>(353.3116967483*V847^-1.0020802909)*('Exhaust Gas Math'!$E$10/(T847+'Exhaust Gas Math'!$E$10))+(357.4500179626*V847^-1.0038444015 )*(T847/(T847+'Exhaust Gas Math'!$E$10))</f>
        <v>0.34882039408040361</v>
      </c>
      <c r="X847">
        <f t="shared" si="206"/>
        <v>-5.3172297706693605</v>
      </c>
      <c r="Y847">
        <f t="shared" si="207"/>
        <v>92635.063203902537</v>
      </c>
      <c r="Z847">
        <f t="shared" si="208"/>
        <v>92629.745974131874</v>
      </c>
    </row>
    <row r="848" spans="5:26" x14ac:dyDescent="0.2">
      <c r="E848">
        <f t="shared" si="195"/>
        <v>0.10537500000000008</v>
      </c>
      <c r="F848">
        <f t="shared" si="196"/>
        <v>84362.04095278024</v>
      </c>
      <c r="H848">
        <f t="shared" si="209"/>
        <v>0.10537500000000008</v>
      </c>
      <c r="I848">
        <f t="shared" si="197"/>
        <v>18.000000000003638</v>
      </c>
      <c r="J848">
        <f t="shared" si="198"/>
        <v>1.5515084334443117E-3</v>
      </c>
      <c r="K848">
        <f t="shared" si="199"/>
        <v>8.2065426570147242</v>
      </c>
      <c r="L848">
        <f t="shared" si="200"/>
        <v>5.076672695807955E-5</v>
      </c>
      <c r="M848">
        <f>J848/SQRT('Exhaust Gas Math'!$E$14*$B$21*$B$23)</f>
        <v>2.6339313429973354E-5</v>
      </c>
      <c r="N848">
        <f t="shared" si="201"/>
        <v>1.3427107345490921E-3</v>
      </c>
      <c r="O848">
        <f t="shared" si="202"/>
        <v>9.5174269676222827E-6</v>
      </c>
      <c r="P848">
        <f t="shared" si="203"/>
        <v>1</v>
      </c>
      <c r="Q848">
        <f>($B$16/2)*(COS((ACOS((2*'Intake Valve Fxn Scratch'!$B$1)/$B$16-1)/($B$17/2))*(I848-($B$17/2)))+1)*P848</f>
        <v>2.035455213966246E-3</v>
      </c>
      <c r="R848">
        <f t="shared" si="204"/>
        <v>0.26782305446924287</v>
      </c>
      <c r="S848">
        <f t="shared" si="205"/>
        <v>3.505620179503542E-6</v>
      </c>
      <c r="T848">
        <f>S848*'Exhaust Gas Math'!$C$14</f>
        <v>4.15316959428746E-6</v>
      </c>
      <c r="U848">
        <f>(T848/'Exhaust Gas Math'!$B$14)+('Exhaust Gas Math'!$D$10)</f>
        <v>5.8395425490374245E-4</v>
      </c>
      <c r="V848">
        <f>('Exhaust Gas Math'!$E$10*(2.53982214E-12*V847^4 - 0.0000000071629564556*V847^3 + 7.56281407226508E-06*V847^2 - 0.00322508455050905*V847 + 1.62997098133725)*$B$24+T848*'Exhaust Gas Math'!$D$14*$B$23)/('Exhaust Gas Math'!$E$10*(2.53982214E-12*V847^4 - 0.0000000071629564556*V847^3 + 7.56281407226508E-06*V847^2 - 0.00322508455050905*V847 + 1.62997098133725)+T848*'Exhaust Gas Math'!$D$14)</f>
        <v>882.229986441591</v>
      </c>
      <c r="W848">
        <f>(353.3116967483*V848^-1.0020802909)*('Exhaust Gas Math'!$E$10/(T848+'Exhaust Gas Math'!$E$10))+(357.4500179626*V848^-1.0038444015 )*(T848/(T848+'Exhaust Gas Math'!$E$10))</f>
        <v>0.39482301024073763</v>
      </c>
      <c r="X848">
        <f t="shared" si="206"/>
        <v>-13.295140225369428</v>
      </c>
      <c r="Y848">
        <f t="shared" si="207"/>
        <v>84375.336093005608</v>
      </c>
      <c r="Z848">
        <f t="shared" si="208"/>
        <v>84362.04095278024</v>
      </c>
    </row>
    <row r="849" spans="5:26" x14ac:dyDescent="0.2">
      <c r="E849">
        <f t="shared" si="195"/>
        <v>0.10550000000000008</v>
      </c>
      <c r="F849">
        <f t="shared" si="196"/>
        <v>76129.603912895429</v>
      </c>
      <c r="H849">
        <f t="shared" si="209"/>
        <v>0.10550000000000008</v>
      </c>
      <c r="I849">
        <f t="shared" si="197"/>
        <v>24.000000000003638</v>
      </c>
      <c r="J849">
        <f t="shared" si="198"/>
        <v>2.7406089927304519E-3</v>
      </c>
      <c r="K849">
        <f t="shared" si="199"/>
        <v>10.801676517254188</v>
      </c>
      <c r="L849">
        <f t="shared" si="200"/>
        <v>5.9195331451187424E-5</v>
      </c>
      <c r="M849">
        <f>J849/SQRT('Exhaust Gas Math'!$E$14*$B$21*$B$23)</f>
        <v>4.6526179099317091E-5</v>
      </c>
      <c r="N849">
        <f t="shared" si="201"/>
        <v>2.2601711314951985E-3</v>
      </c>
      <c r="O849">
        <f t="shared" si="202"/>
        <v>1.602058665715336E-5</v>
      </c>
      <c r="P849">
        <f t="shared" si="203"/>
        <v>1</v>
      </c>
      <c r="Q849">
        <f>($B$16/2)*(COS((ACOS((2*'Intake Valve Fxn Scratch'!$B$1)/$B$16-1)/($B$17/2))*(I849-($B$17/2)))+1)*P849</f>
        <v>2.4338570724150147E-3</v>
      </c>
      <c r="R849">
        <f t="shared" si="204"/>
        <v>0.32024435163355458</v>
      </c>
      <c r="S849">
        <f t="shared" si="205"/>
        <v>6.7142822464960034E-6</v>
      </c>
      <c r="T849">
        <f>S849*'Exhaust Gas Math'!$C$14</f>
        <v>7.9545277142831811E-6</v>
      </c>
      <c r="U849">
        <f>(T849/'Exhaust Gas Math'!$B$14)+('Exhaust Gas Math'!$D$10)</f>
        <v>7.1517131116869662E-4</v>
      </c>
      <c r="V849">
        <f>('Exhaust Gas Math'!$E$10*(2.53982214E-12*V848^4 - 0.0000000071629564556*V848^3 + 7.56281407226508E-06*V848^2 - 0.00322508455050905*V848 + 1.62997098133725)*$B$24+T849*'Exhaust Gas Math'!$D$14*$B$23)/('Exhaust Gas Math'!$E$10*(2.53982214E-12*V848^4 - 0.0000000071629564556*V848^3 + 7.56281407226508E-06*V848^2 - 0.00322508455050905*V848 + 1.62997098133725)+T849*'Exhaust Gas Math'!$D$14)</f>
        <v>758.14075178045562</v>
      </c>
      <c r="W849">
        <f>(353.3116967483*V849^-1.0020802909)*('Exhaust Gas Math'!$E$10/(T849+'Exhaust Gas Math'!$E$10))+(357.4500179626*V849^-1.0038444015 )*(T849/(T849+'Exhaust Gas Math'!$E$10))</f>
        <v>0.45962781999609537</v>
      </c>
      <c r="X849">
        <f t="shared" si="206"/>
        <v>-26.81381730699643</v>
      </c>
      <c r="Y849">
        <f t="shared" si="207"/>
        <v>76156.417730202418</v>
      </c>
      <c r="Z849">
        <f t="shared" si="208"/>
        <v>76129.603912895429</v>
      </c>
    </row>
    <row r="850" spans="5:26" x14ac:dyDescent="0.2">
      <c r="E850">
        <f t="shared" si="195"/>
        <v>0.10562500000000008</v>
      </c>
      <c r="F850">
        <f t="shared" si="196"/>
        <v>69343.442469077054</v>
      </c>
      <c r="H850">
        <f t="shared" si="209"/>
        <v>0.10562500000000008</v>
      </c>
      <c r="I850">
        <f t="shared" si="197"/>
        <v>30.000000000003638</v>
      </c>
      <c r="J850">
        <f t="shared" si="198"/>
        <v>4.2469947000344128E-3</v>
      </c>
      <c r="K850">
        <f t="shared" si="199"/>
        <v>13.278464949174481</v>
      </c>
      <c r="L850">
        <f t="shared" si="200"/>
        <v>6.9872922376346808E-5</v>
      </c>
      <c r="M850">
        <f>J850/SQRT('Exhaust Gas Math'!$E$14*$B$21*$B$23)</f>
        <v>7.2099462773340551E-5</v>
      </c>
      <c r="N850">
        <f t="shared" si="201"/>
        <v>3.3402709601279904E-3</v>
      </c>
      <c r="O850">
        <f t="shared" si="202"/>
        <v>2.3676570162942553E-5</v>
      </c>
      <c r="P850">
        <f t="shared" si="203"/>
        <v>1</v>
      </c>
      <c r="Q850">
        <f>($B$16/2)*(COS((ACOS((2*'Intake Valve Fxn Scratch'!$B$1)/$B$16-1)/($B$17/2))*(I850-($B$17/2)))+1)*P850</f>
        <v>2.8503567233607472E-3</v>
      </c>
      <c r="R850">
        <f t="shared" si="204"/>
        <v>0.37504693728430882</v>
      </c>
      <c r="S850">
        <f t="shared" si="205"/>
        <v>1.113817607314149E-5</v>
      </c>
      <c r="T850">
        <f>S850*'Exhaust Gas Math'!$C$14</f>
        <v>1.3195592173177871E-5</v>
      </c>
      <c r="U850">
        <f>(T850/'Exhaust Gas Math'!$B$14)+('Exhaust Gas Math'!$D$10)</f>
        <v>8.960848237297835E-4</v>
      </c>
      <c r="V850">
        <f>('Exhaust Gas Math'!$E$10*(2.53982214E-12*V849^4 - 0.0000000071629564556*V849^3 + 7.56281407226508E-06*V849^2 - 0.00322508455050905*V849 + 1.62997098133725)*$B$24+T850*'Exhaust Gas Math'!$D$14*$B$23)/('Exhaust Gas Math'!$E$10*(2.53982214E-12*V849^4 - 0.0000000071629564556*V849^3 + 7.56281407226508E-06*V849^2 - 0.00322508455050905*V849 + 1.62997098133725)+T850*'Exhaust Gas Math'!$D$14)</f>
        <v>650.76896437254118</v>
      </c>
      <c r="W850">
        <f>(353.3116967483*V850^-1.0020802909)*('Exhaust Gas Math'!$E$10/(T850+'Exhaust Gas Math'!$E$10))+(357.4500179626*V850^-1.0038444015 )*(T850/(T850+'Exhaust Gas Math'!$E$10))</f>
        <v>0.5357177143155637</v>
      </c>
      <c r="X850">
        <f t="shared" si="206"/>
        <v>-47.228239245300124</v>
      </c>
      <c r="Y850">
        <f t="shared" si="207"/>
        <v>69390.670708322359</v>
      </c>
      <c r="Z850">
        <f t="shared" si="208"/>
        <v>69343.442469077054</v>
      </c>
    </row>
    <row r="851" spans="5:26" x14ac:dyDescent="0.2">
      <c r="E851">
        <f t="shared" si="195"/>
        <v>0.10575000000000008</v>
      </c>
      <c r="F851">
        <f t="shared" si="196"/>
        <v>64314.333579038313</v>
      </c>
      <c r="H851">
        <f t="shared" si="209"/>
        <v>0.10575000000000008</v>
      </c>
      <c r="I851">
        <f t="shared" si="197"/>
        <v>36.000000000003638</v>
      </c>
      <c r="J851">
        <f t="shared" si="198"/>
        <v>6.0541612783154911E-3</v>
      </c>
      <c r="K851">
        <f t="shared" si="199"/>
        <v>15.609771740414189</v>
      </c>
      <c r="L851">
        <f t="shared" si="200"/>
        <v>8.2682513812952084E-5</v>
      </c>
      <c r="M851">
        <f>J851/SQRT('Exhaust Gas Math'!$E$14*$B$21*$B$23)</f>
        <v>1.0277897820455738E-4</v>
      </c>
      <c r="N851">
        <f t="shared" si="201"/>
        <v>4.5467954922469092E-3</v>
      </c>
      <c r="O851">
        <f t="shared" si="202"/>
        <v>3.2228679581314539E-5</v>
      </c>
      <c r="P851">
        <f t="shared" si="203"/>
        <v>1</v>
      </c>
      <c r="Q851">
        <f>($B$16/2)*(COS((ACOS((2*'Intake Valve Fxn Scratch'!$B$1)/$B$16-1)/($B$17/2))*(I851-($B$17/2)))+1)*P851</f>
        <v>3.2794366443644118E-3</v>
      </c>
      <c r="R851">
        <f t="shared" si="204"/>
        <v>0.4315048216268963</v>
      </c>
      <c r="S851">
        <f t="shared" si="205"/>
        <v>1.6823785003656759E-5</v>
      </c>
      <c r="T851">
        <f>S851*'Exhaust Gas Math'!$C$14</f>
        <v>1.9931432602579243E-5</v>
      </c>
      <c r="U851">
        <f>(T851/'Exhaust Gas Math'!$B$14)+('Exhaust Gas Math'!$D$10)</f>
        <v>1.1285957118692856E-3</v>
      </c>
      <c r="V851">
        <f>('Exhaust Gas Math'!$E$10*(2.53982214E-12*V850^4 - 0.0000000071629564556*V850^3 + 7.56281407226508E-06*V850^2 - 0.00322508455050905*V850 + 1.62997098133725)*$B$24+T851*'Exhaust Gas Math'!$D$14*$B$23)/('Exhaust Gas Math'!$E$10*(2.53982214E-12*V850^4 - 0.0000000071629564556*V850^3 + 7.56281407226508E-06*V850^2 - 0.00322508455050905*V850 + 1.62997098133725)+T851*'Exhaust Gas Math'!$D$14)</f>
        <v>567.3544816777337</v>
      </c>
      <c r="W851">
        <f>(353.3116967483*V851^-1.0020802909)*('Exhaust Gas Math'!$E$10/(T851+'Exhaust Gas Math'!$E$10))+(357.4500179626*V851^-1.0038444015 )*(T851/(T851+'Exhaust Gas Math'!$E$10))</f>
        <v>0.61477326966791623</v>
      </c>
      <c r="X851">
        <f t="shared" si="206"/>
        <v>-74.899356319546726</v>
      </c>
      <c r="Y851">
        <f t="shared" si="207"/>
        <v>64389.232935357861</v>
      </c>
      <c r="Z851">
        <f t="shared" si="208"/>
        <v>64314.333579038313</v>
      </c>
    </row>
    <row r="852" spans="5:26" x14ac:dyDescent="0.2">
      <c r="E852">
        <f t="shared" si="195"/>
        <v>0.10587500000000008</v>
      </c>
      <c r="F852">
        <f t="shared" si="196"/>
        <v>60872.220055862956</v>
      </c>
      <c r="H852">
        <f t="shared" si="209"/>
        <v>0.10587500000000008</v>
      </c>
      <c r="I852">
        <f t="shared" si="197"/>
        <v>42.000000000003638</v>
      </c>
      <c r="J852">
        <f t="shared" si="198"/>
        <v>8.1423090323681224E-3</v>
      </c>
      <c r="K852">
        <f t="shared" si="199"/>
        <v>17.770054605911177</v>
      </c>
      <c r="L852">
        <f t="shared" si="200"/>
        <v>9.7483761196644455E-5</v>
      </c>
      <c r="M852">
        <f>J852/SQRT('Exhaust Gas Math'!$E$14*$B$21*$B$23)</f>
        <v>1.3822859420180184E-4</v>
      </c>
      <c r="N852">
        <f t="shared" si="201"/>
        <v>5.849245047807157E-3</v>
      </c>
      <c r="O852">
        <f t="shared" si="202"/>
        <v>4.1460726518229481E-5</v>
      </c>
      <c r="P852">
        <f t="shared" si="203"/>
        <v>1</v>
      </c>
      <c r="Q852">
        <f>($B$16/2)*(COS((ACOS((2*'Intake Valve Fxn Scratch'!$B$1)/$B$16-1)/($B$17/2))*(I852-($B$17/2)))+1)*P852</f>
        <v>3.7154126575715974E-3</v>
      </c>
      <c r="R852">
        <f t="shared" si="204"/>
        <v>0.48887008652257863</v>
      </c>
      <c r="S852">
        <f t="shared" si="205"/>
        <v>2.3777382540977139E-5</v>
      </c>
      <c r="T852">
        <f>S852*'Exhaust Gas Math'!$C$14</f>
        <v>2.8169481331235585E-5</v>
      </c>
      <c r="U852">
        <f>(T852/'Exhaust Gas Math'!$B$14)+('Exhaust Gas Math'!$D$10)</f>
        <v>1.4129605281846581E-3</v>
      </c>
      <c r="V852">
        <f>('Exhaust Gas Math'!$E$10*(2.53982214E-12*V851^4 - 0.0000000071629564556*V851^3 + 7.56281407226508E-06*V851^2 - 0.00322508455050905*V851 + 1.62997098133725)*$B$24+T852*'Exhaust Gas Math'!$D$14*$B$23)/('Exhaust Gas Math'!$E$10*(2.53982214E-12*V851^4 - 0.0000000071629564556*V851^3 + 7.56281407226508E-06*V851^2 - 0.00322508455050905*V851 + 1.62997098133725)+T852*'Exhaust Gas Math'!$D$14)</f>
        <v>506.01506354647091</v>
      </c>
      <c r="W852">
        <f>(353.3116967483*V852^-1.0020802909)*('Exhaust Gas Math'!$E$10/(T852+'Exhaust Gas Math'!$E$10))+(357.4500179626*V852^-1.0038444015 )*(T852/(T852+'Exhaust Gas Math'!$E$10))</f>
        <v>0.68958888908533811</v>
      </c>
      <c r="X852">
        <f t="shared" si="206"/>
        <v>-108.87741079869434</v>
      </c>
      <c r="Y852">
        <f t="shared" si="207"/>
        <v>60981.097466661653</v>
      </c>
      <c r="Z852">
        <f t="shared" si="208"/>
        <v>60872.220055862956</v>
      </c>
    </row>
    <row r="853" spans="5:26" x14ac:dyDescent="0.2">
      <c r="E853">
        <f t="shared" si="195"/>
        <v>0.10600000000000008</v>
      </c>
      <c r="F853">
        <f t="shared" si="196"/>
        <v>58681.168892017937</v>
      </c>
      <c r="H853">
        <f t="shared" si="209"/>
        <v>0.10600000000000008</v>
      </c>
      <c r="I853">
        <f t="shared" si="197"/>
        <v>48.000000000003638</v>
      </c>
      <c r="J853">
        <f t="shared" si="198"/>
        <v>1.0488559778425898E-2</v>
      </c>
      <c r="K853">
        <f t="shared" si="199"/>
        <v>19.735645034522808</v>
      </c>
      <c r="L853">
        <f t="shared" si="200"/>
        <v>1.1411449896372808E-4</v>
      </c>
      <c r="M853">
        <f>J853/SQRT('Exhaust Gas Math'!$E$14*$B$21*$B$23)</f>
        <v>1.7805991735389911E-4</v>
      </c>
      <c r="N853">
        <f t="shared" si="201"/>
        <v>7.223012159513615E-3</v>
      </c>
      <c r="O853">
        <f t="shared" si="202"/>
        <v>5.1198287870621858E-5</v>
      </c>
      <c r="P853">
        <f t="shared" si="203"/>
        <v>1</v>
      </c>
      <c r="Q853">
        <f>($B$16/2)*(COS((ACOS((2*'Intake Valve Fxn Scratch'!$B$1)/$B$16-1)/($B$17/2))*(I853-($B$17/2)))+1)*P853</f>
        <v>4.1525092300850096E-3</v>
      </c>
      <c r="R853">
        <f t="shared" si="204"/>
        <v>0.54638279343223806</v>
      </c>
      <c r="S853">
        <f t="shared" si="205"/>
        <v>3.1974578252230722E-5</v>
      </c>
      <c r="T853">
        <f>S853*'Exhaust Gas Math'!$C$14</f>
        <v>3.788084258635685E-5</v>
      </c>
      <c r="U853">
        <f>(T853/'Exhaust Gas Math'!$B$14)+('Exhaust Gas Math'!$D$10)</f>
        <v>1.7481818348854265E-3</v>
      </c>
      <c r="V853">
        <f>('Exhaust Gas Math'!$E$10*(2.53982214E-12*V852^4 - 0.0000000071629564556*V852^3 + 7.56281407226508E-06*V852^2 - 0.00322508455050905*V852 + 1.62997098133725)*$B$24+T853*'Exhaust Gas Math'!$D$14*$B$23)/('Exhaust Gas Math'!$E$10*(2.53982214E-12*V852^4 - 0.0000000071629564556*V852^3 + 7.56281407226508E-06*V852^2 - 0.00322508455050905*V852 + 1.62997098133725)+T853*'Exhaust Gas Math'!$D$14)</f>
        <v>461.85633691817492</v>
      </c>
      <c r="W853">
        <f>(353.3116967483*V853^-1.0020802909)*('Exhaust Gas Math'!$E$10/(T853+'Exhaust Gas Math'!$E$10))+(357.4500179626*V853^-1.0038444015 )*(T853/(T853+'Exhaust Gas Math'!$E$10))</f>
        <v>0.75578869281182215</v>
      </c>
      <c r="X853">
        <f t="shared" si="206"/>
        <v>-147.18821728404799</v>
      </c>
      <c r="Y853">
        <f t="shared" si="207"/>
        <v>58828.357109301985</v>
      </c>
      <c r="Z853">
        <f t="shared" si="208"/>
        <v>58681.168892017937</v>
      </c>
    </row>
    <row r="854" spans="5:26" x14ac:dyDescent="0.2">
      <c r="E854">
        <f t="shared" si="195"/>
        <v>0.10612500000000008</v>
      </c>
      <c r="F854">
        <f t="shared" si="196"/>
        <v>57387.442106002629</v>
      </c>
      <c r="H854">
        <f t="shared" si="209"/>
        <v>0.10612500000000008</v>
      </c>
      <c r="I854">
        <f t="shared" si="197"/>
        <v>54.000000000003638</v>
      </c>
      <c r="J854">
        <f t="shared" si="198"/>
        <v>1.306720750233047E-2</v>
      </c>
      <c r="K854">
        <f t="shared" si="199"/>
        <v>21.485007606186969</v>
      </c>
      <c r="L854">
        <f t="shared" si="200"/>
        <v>1.323925172710211E-4</v>
      </c>
      <c r="M854">
        <f>J854/SQRT('Exhaust Gas Math'!$E$14*$B$21*$B$23)</f>
        <v>2.2183654734915447E-4</v>
      </c>
      <c r="N854">
        <f t="shared" si="201"/>
        <v>8.6492854861375257E-3</v>
      </c>
      <c r="O854">
        <f t="shared" si="202"/>
        <v>6.1308024743001379E-5</v>
      </c>
      <c r="P854">
        <f t="shared" si="203"/>
        <v>1</v>
      </c>
      <c r="Q854">
        <f>($B$16/2)*(COS((ACOS((2*'Intake Valve Fxn Scratch'!$B$1)/$B$16-1)/($B$17/2))*(I854-($B$17/2)))+1)*P854</f>
        <v>4.5849359845504508E-3</v>
      </c>
      <c r="R854">
        <f t="shared" si="204"/>
        <v>0.60328105059874348</v>
      </c>
      <c r="S854">
        <f t="shared" si="205"/>
        <v>4.1371327099724593E-5</v>
      </c>
      <c r="T854">
        <f>S854*'Exhaust Gas Math'!$C$14</f>
        <v>4.9013335440757893E-5</v>
      </c>
      <c r="U854">
        <f>(T854/'Exhaust Gas Math'!$B$14)+('Exhaust Gas Math'!$D$10)</f>
        <v>2.1324584263386903E-3</v>
      </c>
      <c r="V854">
        <f>('Exhaust Gas Math'!$E$10*(2.53982214E-12*V853^4 - 0.0000000071629564556*V853^3 + 7.56281407226508E-06*V853^2 - 0.00322508455050905*V853 + 1.62997098133725)*$B$24+T854*'Exhaust Gas Math'!$D$14*$B$23)/('Exhaust Gas Math'!$E$10*(2.53982214E-12*V853^4 - 0.0000000071629564556*V853^3 + 7.56281407226508E-06*V853^2 - 0.00322508455050905*V853 + 1.62997098133725)+T854*'Exhaust Gas Math'!$D$14)</f>
        <v>429.91438624876332</v>
      </c>
      <c r="W854">
        <f>(353.3116967483*V854^-1.0020802909)*('Exhaust Gas Math'!$E$10/(T854+'Exhaust Gas Math'!$E$10))+(357.4500179626*V854^-1.0038444015 )*(T854/(T854+'Exhaust Gas Math'!$E$10))</f>
        <v>0.81217477711688357</v>
      </c>
      <c r="X854">
        <f t="shared" si="206"/>
        <v>-187.45219308993606</v>
      </c>
      <c r="Y854">
        <f t="shared" si="207"/>
        <v>57574.894299092564</v>
      </c>
      <c r="Z854">
        <f t="shared" si="208"/>
        <v>57387.442106002629</v>
      </c>
    </row>
    <row r="855" spans="5:26" x14ac:dyDescent="0.2">
      <c r="E855">
        <f t="shared" si="195"/>
        <v>0.10625000000000008</v>
      </c>
      <c r="F855">
        <f t="shared" si="196"/>
        <v>56715.73990632093</v>
      </c>
      <c r="H855">
        <f t="shared" si="209"/>
        <v>0.10625000000000008</v>
      </c>
      <c r="I855">
        <f t="shared" si="197"/>
        <v>60.000000000003638</v>
      </c>
      <c r="J855">
        <f t="shared" si="198"/>
        <v>1.5850000000002019E-2</v>
      </c>
      <c r="K855">
        <f t="shared" si="199"/>
        <v>22.998975938490855</v>
      </c>
      <c r="L855">
        <f t="shared" si="200"/>
        <v>1.5211755832502771E-4</v>
      </c>
      <c r="M855">
        <f>J855/SQRT('Exhaust Gas Math'!$E$14*$B$21*$B$23)</f>
        <v>2.6907885826849123E-4</v>
      </c>
      <c r="N855">
        <f t="shared" si="201"/>
        <v>1.0114751634539267E-2</v>
      </c>
      <c r="O855">
        <f t="shared" si="202"/>
        <v>7.169556889682102E-5</v>
      </c>
      <c r="P855">
        <f t="shared" si="203"/>
        <v>1</v>
      </c>
      <c r="Q855">
        <f>($B$16/2)*(COS((ACOS((2*'Intake Valve Fxn Scratch'!$B$1)/$B$16-1)/($B$17/2))*(I855-($B$17/2)))+1)*P855</f>
        <v>5.0069644063927415E-3</v>
      </c>
      <c r="R855">
        <f t="shared" si="204"/>
        <v>0.65881110610430815</v>
      </c>
      <c r="S855">
        <f t="shared" si="205"/>
        <v>5.1914998868983469E-5</v>
      </c>
      <c r="T855">
        <f>S855*'Exhaust Gas Math'!$C$14</f>
        <v>6.1504607958031695E-5</v>
      </c>
      <c r="U855">
        <f>(T855/'Exhaust Gas Math'!$B$14)+('Exhaust Gas Math'!$D$10)</f>
        <v>2.5636380092615E-3</v>
      </c>
      <c r="V855">
        <f>('Exhaust Gas Math'!$E$10*(2.53982214E-12*V854^4 - 0.0000000071629564556*V854^3 + 7.56281407226508E-06*V854^2 - 0.00322508455050905*V854 + 1.62997098133725)*$B$24+T855*'Exhaust Gas Math'!$D$14*$B$23)/('Exhaust Gas Math'!$E$10*(2.53982214E-12*V854^4 - 0.0000000071629564556*V854^3 + 7.56281407226508E-06*V854^2 - 0.00322508455050905*V854 + 1.62997098133725)+T855*'Exhaust Gas Math'!$D$14)</f>
        <v>406.37708618462608</v>
      </c>
      <c r="W855">
        <f>(353.3116967483*V855^-1.0020802909)*('Exhaust Gas Math'!$E$10/(T855+'Exhaust Gas Math'!$E$10))+(357.4500179626*V855^-1.0038444015 )*(T855/(T855+'Exhaust Gas Math'!$E$10))</f>
        <v>0.859412848664311</v>
      </c>
      <c r="X855">
        <f t="shared" si="206"/>
        <v>-227.29445681511223</v>
      </c>
      <c r="Y855">
        <f t="shared" si="207"/>
        <v>56943.034363136045</v>
      </c>
      <c r="Z855">
        <f t="shared" si="208"/>
        <v>56715.73990632093</v>
      </c>
    </row>
    <row r="856" spans="5:26" x14ac:dyDescent="0.2">
      <c r="E856">
        <f t="shared" si="195"/>
        <v>0.10637500000000008</v>
      </c>
      <c r="F856">
        <f t="shared" si="196"/>
        <v>56485.693218608649</v>
      </c>
      <c r="H856">
        <f t="shared" si="209"/>
        <v>0.10637500000000008</v>
      </c>
      <c r="I856">
        <f t="shared" si="197"/>
        <v>66.000000000003638</v>
      </c>
      <c r="J856">
        <f t="shared" si="198"/>
        <v>1.8806448414499279E-2</v>
      </c>
      <c r="K856">
        <f t="shared" si="199"/>
        <v>24.260962677567509</v>
      </c>
      <c r="L856">
        <f t="shared" si="200"/>
        <v>1.7307351044822984E-4</v>
      </c>
      <c r="M856">
        <f>J856/SQRT('Exhaust Gas Math'!$E$14*$B$21*$B$23)</f>
        <v>3.1926925346738793E-4</v>
      </c>
      <c r="N856">
        <f t="shared" si="201"/>
        <v>1.1611157153120031E-2</v>
      </c>
      <c r="O856">
        <f t="shared" si="202"/>
        <v>8.2302418064391034E-5</v>
      </c>
      <c r="P856">
        <f t="shared" si="203"/>
        <v>1</v>
      </c>
      <c r="Q856">
        <f>($B$16/2)*(COS((ACOS((2*'Intake Valve Fxn Scratch'!$B$1)/$B$16-1)/($B$17/2))*(I856-($B$17/2)))+1)*P856</f>
        <v>5.4130037315328816E-3</v>
      </c>
      <c r="R856">
        <f t="shared" si="204"/>
        <v>0.71223733309643178</v>
      </c>
      <c r="S856">
        <f t="shared" si="205"/>
        <v>6.3554361799805605E-5</v>
      </c>
      <c r="T856">
        <f>S856*'Exhaust Gas Math'!$C$14</f>
        <v>7.5293964975029732E-5</v>
      </c>
      <c r="U856">
        <f>(T856/'Exhaust Gas Math'!$B$14)+('Exhaust Gas Math'!$D$10)</f>
        <v>3.0396254796445873E-3</v>
      </c>
      <c r="V856">
        <f>('Exhaust Gas Math'!$E$10*(2.53982214E-12*V855^4 - 0.0000000071629564556*V855^3 + 7.56281407226508E-06*V855^2 - 0.00322508455050905*V855 + 1.62997098133725)*$B$24+T856*'Exhaust Gas Math'!$D$14*$B$23)/('Exhaust Gas Math'!$E$10*(2.53982214E-12*V855^4 - 0.0000000071629564556*V855^3 + 7.56281407226508E-06*V855^2 - 0.00322508455050905*V855 + 1.62997098133725)+T856*'Exhaust Gas Math'!$D$14)</f>
        <v>388.6368356550928</v>
      </c>
      <c r="W856">
        <f>(353.3116967483*V856^-1.0020802909)*('Exhaust Gas Math'!$E$10/(T856+'Exhaust Gas Math'!$E$10))+(357.4500179626*V856^-1.0038444015 )*(T856/(T856+'Exhaust Gas Math'!$E$10))</f>
        <v>0.8988085177181917</v>
      </c>
      <c r="X856">
        <f t="shared" si="206"/>
        <v>-264.51678967325131</v>
      </c>
      <c r="Y856">
        <f t="shared" si="207"/>
        <v>56750.210008281902</v>
      </c>
      <c r="Z856">
        <f t="shared" si="208"/>
        <v>56485.693218608649</v>
      </c>
    </row>
    <row r="857" spans="5:26" x14ac:dyDescent="0.2">
      <c r="E857">
        <f t="shared" si="195"/>
        <v>0.10650000000000008</v>
      </c>
      <c r="F857">
        <f t="shared" si="196"/>
        <v>56589.987553399391</v>
      </c>
      <c r="H857">
        <f t="shared" si="209"/>
        <v>0.10650000000000008</v>
      </c>
      <c r="I857">
        <f t="shared" si="197"/>
        <v>72.000000000003638</v>
      </c>
      <c r="J857">
        <f t="shared" si="198"/>
        <v>2.1904161278316417E-2</v>
      </c>
      <c r="K857">
        <f t="shared" si="199"/>
        <v>25.257141232615897</v>
      </c>
      <c r="L857">
        <f t="shared" si="200"/>
        <v>1.9503077584385087E-4</v>
      </c>
      <c r="M857">
        <f>J857/SQRT('Exhaust Gas Math'!$E$14*$B$21*$B$23)</f>
        <v>3.7185783647303007E-4</v>
      </c>
      <c r="N857">
        <f t="shared" si="201"/>
        <v>1.3134781388512429E-2</v>
      </c>
      <c r="O857">
        <f t="shared" si="202"/>
        <v>9.3102199441960943E-5</v>
      </c>
      <c r="P857">
        <f t="shared" si="203"/>
        <v>1</v>
      </c>
      <c r="Q857">
        <f>($B$16/2)*(COS((ACOS((2*'Intake Valve Fxn Scratch'!$B$1)/$B$16-1)/($B$17/2))*(I857-($B$17/2)))+1)*P857</f>
        <v>5.7976750092742675E-3</v>
      </c>
      <c r="R857">
        <f t="shared" si="204"/>
        <v>0.76285197490450884</v>
      </c>
      <c r="S857">
        <f t="shared" si="205"/>
        <v>7.6247626066710969E-5</v>
      </c>
      <c r="T857">
        <f>S857*'Exhaust Gas Math'!$C$14</f>
        <v>9.0331897353954069E-5</v>
      </c>
      <c r="U857">
        <f>(T857/'Exhaust Gas Math'!$B$14)+('Exhaust Gas Math'!$D$10)</f>
        <v>3.5587118579298595E-3</v>
      </c>
      <c r="V857">
        <f>('Exhaust Gas Math'!$E$10*(2.53982214E-12*V856^4 - 0.0000000071629564556*V856^3 + 7.56281407226508E-06*V856^2 - 0.00322508455050905*V856 + 1.62997098133725)*$B$24+T857*'Exhaust Gas Math'!$D$14*$B$23)/('Exhaust Gas Math'!$E$10*(2.53982214E-12*V856^4 - 0.0000000071629564556*V856^3 + 7.56281407226508E-06*V856^2 - 0.00322508455050905*V856 + 1.62997098133725)+T857*'Exhaust Gas Math'!$D$14)</f>
        <v>374.9649017382327</v>
      </c>
      <c r="W857">
        <f>(353.3116967483*V857^-1.0020802909)*('Exhaust Gas Math'!$E$10/(T857+'Exhaust Gas Math'!$E$10))+(357.4500179626*V857^-1.0038444015 )*(T857/(T857+'Exhaust Gas Math'!$E$10))</f>
        <v>0.93172005993388129</v>
      </c>
      <c r="X857">
        <f t="shared" si="206"/>
        <v>-297.18291326279859</v>
      </c>
      <c r="Y857">
        <f t="shared" si="207"/>
        <v>56887.170466662188</v>
      </c>
      <c r="Z857">
        <f t="shared" si="208"/>
        <v>56589.987553399391</v>
      </c>
    </row>
    <row r="858" spans="5:26" x14ac:dyDescent="0.2">
      <c r="E858">
        <f t="shared" si="195"/>
        <v>0.10662500000000008</v>
      </c>
      <c r="F858">
        <f t="shared" si="196"/>
        <v>56969.761239471736</v>
      </c>
      <c r="H858">
        <f t="shared" si="209"/>
        <v>0.10662500000000008</v>
      </c>
      <c r="I858">
        <f t="shared" si="197"/>
        <v>78.000000000003638</v>
      </c>
      <c r="J858">
        <f t="shared" si="198"/>
        <v>2.5109199401079363E-2</v>
      </c>
      <c r="K858">
        <f t="shared" si="199"/>
        <v>25.976597262923146</v>
      </c>
      <c r="L858">
        <f t="shared" si="200"/>
        <v>2.1774878611736321E-4</v>
      </c>
      <c r="M858">
        <f>J858/SQRT('Exhaust Gas Math'!$E$14*$B$21*$B$23)</f>
        <v>4.2626843576513935E-4</v>
      </c>
      <c r="N858">
        <f t="shared" si="201"/>
        <v>1.4685858367121468E-2</v>
      </c>
      <c r="O858">
        <f t="shared" si="202"/>
        <v>1.0409657185980655E-4</v>
      </c>
      <c r="P858">
        <f t="shared" si="203"/>
        <v>1</v>
      </c>
      <c r="Q858">
        <f>($B$16/2)*(COS((ACOS((2*'Intake Valve Fxn Scratch'!$B$1)/$B$16-1)/($B$17/2))*(I858-($B$17/2)))+1)*P858</f>
        <v>6.1558823592199538E-3</v>
      </c>
      <c r="R858">
        <f t="shared" si="204"/>
        <v>0.80998452094999396</v>
      </c>
      <c r="S858">
        <f t="shared" si="205"/>
        <v>8.996797784277515E-5</v>
      </c>
      <c r="T858">
        <f>S858*'Exhaust Gas Math'!$C$14</f>
        <v>1.0658663828465794E-4</v>
      </c>
      <c r="U858">
        <f>(T858/'Exhaust Gas Math'!$B$14)+('Exhaust Gas Math'!$D$10)</f>
        <v>4.1198006025174976E-3</v>
      </c>
      <c r="V858">
        <f>('Exhaust Gas Math'!$E$10*(2.53982214E-12*V857^4 - 0.0000000071629564556*V857^3 + 7.56281407226508E-06*V857^2 - 0.00322508455050905*V857 + 1.62997098133725)*$B$24+T858*'Exhaust Gas Math'!$D$14*$B$23)/('Exhaust Gas Math'!$E$10*(2.53982214E-12*V857^4 - 0.0000000071629564556*V857^3 + 7.56281407226508E-06*V857^2 - 0.00322508455050905*V857 + 1.62997098133725)+T858*'Exhaust Gas Math'!$D$14)</f>
        <v>364.20877236266824</v>
      </c>
      <c r="W858">
        <f>(353.3116967483*V858^-1.0020802909)*('Exhaust Gas Math'!$E$10/(T858+'Exhaust Gas Math'!$E$10))+(357.4500179626*V858^-1.0038444015 )*(T858/(T858+'Exhaust Gas Math'!$E$10))</f>
        <v>0.95935385943045715</v>
      </c>
      <c r="X858">
        <f t="shared" si="206"/>
        <v>-323.67812804130824</v>
      </c>
      <c r="Y858">
        <f t="shared" si="207"/>
        <v>57293.439367513041</v>
      </c>
      <c r="Z858">
        <f t="shared" si="208"/>
        <v>56969.761239471736</v>
      </c>
    </row>
    <row r="859" spans="5:26" x14ac:dyDescent="0.2">
      <c r="E859">
        <f t="shared" si="195"/>
        <v>0.10675000000000008</v>
      </c>
      <c r="F859">
        <f t="shared" si="196"/>
        <v>57596.726316006512</v>
      </c>
      <c r="H859">
        <f t="shared" si="209"/>
        <v>0.10675000000000008</v>
      </c>
      <c r="I859">
        <f t="shared" si="197"/>
        <v>84.000000000003638</v>
      </c>
      <c r="J859">
        <f t="shared" si="198"/>
        <v>2.8386447714417777E-2</v>
      </c>
      <c r="K859">
        <f t="shared" si="199"/>
        <v>26.411448257665363</v>
      </c>
      <c r="L859">
        <f t="shared" si="200"/>
        <v>2.4097863799416093E-4</v>
      </c>
      <c r="M859">
        <f>J859/SQRT('Exhaust Gas Math'!$E$14*$B$21*$B$23)</f>
        <v>4.8190491743172148E-4</v>
      </c>
      <c r="N859">
        <f t="shared" si="201"/>
        <v>1.6267973594253061E-2</v>
      </c>
      <c r="O859">
        <f t="shared" si="202"/>
        <v>1.1531095016269897E-4</v>
      </c>
      <c r="P859">
        <f t="shared" si="203"/>
        <v>1</v>
      </c>
      <c r="Q859">
        <f>($B$16/2)*(COS((ACOS((2*'Intake Valve Fxn Scratch'!$B$1)/$B$16-1)/($B$17/2))*(I859-($B$17/2)))+1)*P859</f>
        <v>6.4828804782546485E-3</v>
      </c>
      <c r="R859">
        <f t="shared" si="204"/>
        <v>0.85301058924403272</v>
      </c>
      <c r="S859">
        <f t="shared" si="205"/>
        <v>1.0470628854911675E-4</v>
      </c>
      <c r="T859">
        <f>S859*'Exhaust Gas Math'!$C$14</f>
        <v>1.2404737297994027E-4</v>
      </c>
      <c r="U859">
        <f>(T859/'Exhaust Gas Math'!$B$14)+('Exhaust Gas Math'!$D$10)</f>
        <v>4.7225184035282787E-3</v>
      </c>
      <c r="V859">
        <f>('Exhaust Gas Math'!$E$10*(2.53982214E-12*V858^4 - 0.0000000071629564556*V858^3 + 7.56281407226508E-06*V858^2 - 0.00322508455050905*V858 + 1.62997098133725)*$B$24+T859*'Exhaust Gas Math'!$D$14*$B$23)/('Exhaust Gas Math'!$E$10*(2.53982214E-12*V858^4 - 0.0000000071629564556*V858^3 + 7.56281407226508E-06*V858^2 - 0.00322508455050905*V858 + 1.62997098133725)+T859*'Exhaust Gas Math'!$D$14)</f>
        <v>355.58664564492324</v>
      </c>
      <c r="W859">
        <f>(353.3116967483*V859^-1.0020802909)*('Exhaust Gas Math'!$E$10/(T859+'Exhaust Gas Math'!$E$10))+(357.4500179626*V859^-1.0038444015 )*(T859/(T859+'Exhaust Gas Math'!$E$10))</f>
        <v>0.98271548954046839</v>
      </c>
      <c r="X859">
        <f t="shared" si="206"/>
        <v>-342.75376822927819</v>
      </c>
      <c r="Y859">
        <f t="shared" si="207"/>
        <v>57939.480084235787</v>
      </c>
      <c r="Z859">
        <f t="shared" si="208"/>
        <v>57596.726316006512</v>
      </c>
    </row>
    <row r="860" spans="5:26" x14ac:dyDescent="0.2">
      <c r="E860">
        <f t="shared" si="195"/>
        <v>0.10687500000000008</v>
      </c>
      <c r="F860">
        <f t="shared" si="196"/>
        <v>58461.386390703992</v>
      </c>
      <c r="H860">
        <f t="shared" si="209"/>
        <v>0.10687500000000008</v>
      </c>
      <c r="I860">
        <f t="shared" si="197"/>
        <v>90.000000000003638</v>
      </c>
      <c r="J860">
        <f t="shared" si="198"/>
        <v>3.1700000000002421E-2</v>
      </c>
      <c r="K860">
        <f t="shared" si="199"/>
        <v>26.556929898345718</v>
      </c>
      <c r="L860">
        <f t="shared" si="200"/>
        <v>2.6446582035592281E-4</v>
      </c>
      <c r="M860">
        <f>J860/SQRT('Exhaust Gas Math'!$E$14*$B$21*$B$23)</f>
        <v>5.3815771653695503E-4</v>
      </c>
      <c r="N860">
        <f t="shared" si="201"/>
        <v>1.7887450438389074E-2</v>
      </c>
      <c r="O860">
        <f t="shared" si="202"/>
        <v>1.2679015576761728E-4</v>
      </c>
      <c r="P860">
        <f t="shared" si="203"/>
        <v>1</v>
      </c>
      <c r="Q860">
        <f>($B$16/2)*(COS((ACOS((2*'Intake Valve Fxn Scratch'!$B$1)/$B$16-1)/($B$17/2))*(I860-($B$17/2)))+1)*P860</f>
        <v>6.7743375033018811E-3</v>
      </c>
      <c r="R860">
        <f t="shared" si="204"/>
        <v>0.89136019780287912</v>
      </c>
      <c r="S860">
        <f t="shared" si="205"/>
        <v>1.2047089578597733E-4</v>
      </c>
      <c r="T860">
        <f>S860*'Exhaust Gas Math'!$C$14</f>
        <v>1.4272397914076099E-4</v>
      </c>
      <c r="U860">
        <f>(T860/'Exhaust Gas Math'!$B$14)+('Exhaust Gas Math'!$D$10)</f>
        <v>5.3672062240605785E-3</v>
      </c>
      <c r="V860">
        <f>('Exhaust Gas Math'!$E$10*(2.53982214E-12*V859^4 - 0.0000000071629564556*V859^3 + 7.56281407226508E-06*V859^2 - 0.00322508455050905*V859 + 1.62997098133725)*$B$24+T860*'Exhaust Gas Math'!$D$14*$B$23)/('Exhaust Gas Math'!$E$10*(2.53982214E-12*V859^4 - 0.0000000071629564556*V859^3 + 7.56281407226508E-06*V859^2 - 0.00322508455050905*V859 + 1.62997098133725)+T860*'Exhaust Gas Math'!$D$14)</f>
        <v>348.55789439540047</v>
      </c>
      <c r="W860">
        <f>(353.3116967483*V860^-1.0020802909)*('Exhaust Gas Math'!$E$10/(T860+'Exhaust Gas Math'!$E$10))+(357.4500179626*V860^-1.0038444015 )*(T860/(T860+'Exhaust Gas Math'!$E$10))</f>
        <v>1.0026172215476727</v>
      </c>
      <c r="X860">
        <f t="shared" si="206"/>
        <v>-353.55818742112734</v>
      </c>
      <c r="Y860">
        <f t="shared" si="207"/>
        <v>58814.94457812512</v>
      </c>
      <c r="Z860">
        <f t="shared" si="208"/>
        <v>58461.386390703992</v>
      </c>
    </row>
    <row r="861" spans="5:26" x14ac:dyDescent="0.2">
      <c r="E861">
        <f t="shared" si="195"/>
        <v>0.10700000000000008</v>
      </c>
      <c r="F861">
        <f t="shared" si="196"/>
        <v>59565.331148748701</v>
      </c>
      <c r="H861">
        <f t="shared" si="209"/>
        <v>0.10700000000000008</v>
      </c>
      <c r="I861">
        <f t="shared" si="197"/>
        <v>96.000000000003638</v>
      </c>
      <c r="J861">
        <f t="shared" si="198"/>
        <v>3.5013552285587043E-2</v>
      </c>
      <c r="K861">
        <f t="shared" si="199"/>
        <v>26.411448257664937</v>
      </c>
      <c r="L861">
        <f t="shared" si="200"/>
        <v>2.8795300271768445E-4</v>
      </c>
      <c r="M861">
        <f>J861/SQRT('Exhaust Gas Math'!$E$14*$B$21*$B$23)</f>
        <v>5.9441051564218831E-4</v>
      </c>
      <c r="N861">
        <f t="shared" si="201"/>
        <v>1.9552731033998506E-2</v>
      </c>
      <c r="O861">
        <f t="shared" si="202"/>
        <v>1.3859402836764812E-4</v>
      </c>
      <c r="P861">
        <f t="shared" si="203"/>
        <v>1</v>
      </c>
      <c r="Q861">
        <f>($B$16/2)*(COS((ACOS((2*'Intake Valve Fxn Scratch'!$B$1)/$B$16-1)/($B$17/2))*(I861-($B$17/2)))+1)*P861</f>
        <v>7.0263923970905282E-3</v>
      </c>
      <c r="R861">
        <f t="shared" si="204"/>
        <v>0.92452531540664851</v>
      </c>
      <c r="S861">
        <f t="shared" si="205"/>
        <v>1.3728452260658441E-4</v>
      </c>
      <c r="T861">
        <f>S861*'Exhaust Gas Math'!$C$14</f>
        <v>1.6264337716605725E-4</v>
      </c>
      <c r="U861">
        <f>(T861/'Exhaust Gas Math'!$B$14)+('Exhaust Gas Math'!$D$10)</f>
        <v>6.0547933150269665E-3</v>
      </c>
      <c r="V861">
        <f>('Exhaust Gas Math'!$E$10*(2.53982214E-12*V860^4 - 0.0000000071629564556*V860^3 + 7.56281407226508E-06*V860^2 - 0.00322508455050905*V860 + 1.62997098133725)*$B$24+T861*'Exhaust Gas Math'!$D$14*$B$23)/('Exhaust Gas Math'!$E$10*(2.53982214E-12*V860^4 - 0.0000000071629564556*V860^3 + 7.56281407226508E-06*V860^2 - 0.00322508455050905*V860 + 1.62997098133725)+T861*'Exhaust Gas Math'!$D$14)</f>
        <v>342.74190047657623</v>
      </c>
      <c r="W861">
        <f>(353.3116967483*V861^-1.0020802909)*('Exhaust Gas Math'!$E$10/(T861+'Exhaust Gas Math'!$E$10))+(357.4500179626*V861^-1.0038444015 )*(T861/(T861+'Exhaust Gas Math'!$E$10))</f>
        <v>1.0197038056496794</v>
      </c>
      <c r="X861">
        <f t="shared" si="206"/>
        <v>-355.65463817771553</v>
      </c>
      <c r="Y861">
        <f t="shared" si="207"/>
        <v>59920.985786926416</v>
      </c>
      <c r="Z861">
        <f t="shared" si="208"/>
        <v>59565.331148748701</v>
      </c>
    </row>
    <row r="862" spans="5:26" x14ac:dyDescent="0.2">
      <c r="E862">
        <f t="shared" si="195"/>
        <v>0.10712500000000008</v>
      </c>
      <c r="F862">
        <f t="shared" si="196"/>
        <v>60916.08570039834</v>
      </c>
      <c r="H862">
        <f t="shared" si="209"/>
        <v>0.10712500000000008</v>
      </c>
      <c r="I862">
        <f t="shared" si="197"/>
        <v>102.00000000000364</v>
      </c>
      <c r="J862">
        <f t="shared" si="198"/>
        <v>3.8290800598925374E-2</v>
      </c>
      <c r="K862">
        <f t="shared" si="199"/>
        <v>25.976597262922304</v>
      </c>
      <c r="L862">
        <f t="shared" si="200"/>
        <v>3.1118285459448157E-4</v>
      </c>
      <c r="M862">
        <f>J862/SQRT('Exhaust Gas Math'!$E$14*$B$21*$B$23)</f>
        <v>6.5004699730876903E-4</v>
      </c>
      <c r="N862">
        <f t="shared" si="201"/>
        <v>2.1273748626323176E-2</v>
      </c>
      <c r="O862">
        <f t="shared" si="202"/>
        <v>1.5079297697473122E-4</v>
      </c>
      <c r="P862">
        <f t="shared" si="203"/>
        <v>1</v>
      </c>
      <c r="Q862">
        <f>($B$16/2)*(COS((ACOS((2*'Intake Valve Fxn Scratch'!$B$1)/$B$16-1)/($B$17/2))*(I862-($B$17/2)))+1)*P862</f>
        <v>7.2357060967205636E-3</v>
      </c>
      <c r="R862">
        <f t="shared" si="204"/>
        <v>0.9520665916737584</v>
      </c>
      <c r="S862">
        <f t="shared" si="205"/>
        <v>1.5517853816191107E-4</v>
      </c>
      <c r="T862">
        <f>S862*'Exhaust Gas Math'!$C$14</f>
        <v>1.8384273063811938E-4</v>
      </c>
      <c r="U862">
        <f>(T862/'Exhaust Gas Math'!$B$14)+('Exhaust Gas Math'!$D$10)</f>
        <v>6.7865625063304571E-3</v>
      </c>
      <c r="V862">
        <f>('Exhaust Gas Math'!$E$10*(2.53982214E-12*V861^4 - 0.0000000071629564556*V861^3 + 7.56281407226508E-06*V861^2 - 0.00322508455050905*V861 + 1.62997098133725)*$B$24+T862*'Exhaust Gas Math'!$D$14*$B$23)/('Exhaust Gas Math'!$E$10*(2.53982214E-12*V861^4 - 0.0000000071629564556*V861^3 + 7.56281407226508E-06*V861^2 - 0.00322508455050905*V861 + 1.62997098133725)+T862*'Exhaust Gas Math'!$D$14)</f>
        <v>337.86639385525211</v>
      </c>
      <c r="W862">
        <f>(353.3116967483*V862^-1.0020802909)*('Exhaust Gas Math'!$E$10/(T862+'Exhaust Gas Math'!$E$10))+(357.4500179626*V862^-1.0038444015 )*(T862/(T862+'Exhaust Gas Math'!$E$10))</f>
        <v>1.0344817825746462</v>
      </c>
      <c r="X862">
        <f t="shared" si="206"/>
        <v>-349.02567346251203</v>
      </c>
      <c r="Y862">
        <f t="shared" si="207"/>
        <v>61265.111373860855</v>
      </c>
      <c r="Z862">
        <f t="shared" si="208"/>
        <v>60916.08570039834</v>
      </c>
    </row>
    <row r="863" spans="5:26" x14ac:dyDescent="0.2">
      <c r="E863">
        <f t="shared" si="195"/>
        <v>0.10725000000000008</v>
      </c>
      <c r="F863">
        <f t="shared" si="196"/>
        <v>62523.552926739503</v>
      </c>
      <c r="H863">
        <f t="shared" si="209"/>
        <v>0.10725000000000008</v>
      </c>
      <c r="I863">
        <f t="shared" si="197"/>
        <v>108.00000000000364</v>
      </c>
      <c r="J863">
        <f t="shared" si="198"/>
        <v>4.1495838721688189E-2</v>
      </c>
      <c r="K863">
        <f t="shared" si="199"/>
        <v>25.257141232614643</v>
      </c>
      <c r="L863">
        <f t="shared" si="200"/>
        <v>3.3390086486799302E-4</v>
      </c>
      <c r="M863">
        <f>J863/SQRT('Exhaust Gas Math'!$E$14*$B$21*$B$23)</f>
        <v>7.0445759660087604E-4</v>
      </c>
      <c r="N863">
        <f t="shared" si="201"/>
        <v>2.3061282130947092E-2</v>
      </c>
      <c r="O863">
        <f t="shared" si="202"/>
        <v>1.6346340489690705E-4</v>
      </c>
      <c r="P863">
        <f t="shared" si="203"/>
        <v>1</v>
      </c>
      <c r="Q863">
        <f>($B$16/2)*(COS((ACOS((2*'Intake Valve Fxn Scratch'!$B$1)/$B$16-1)/($B$17/2))*(I863-($B$17/2)))+1)*P863</f>
        <v>7.3995057474443727E-3</v>
      </c>
      <c r="R863">
        <f t="shared" si="204"/>
        <v>0.97361917729531222</v>
      </c>
      <c r="S863">
        <f t="shared" si="205"/>
        <v>1.7418487777873809E-4</v>
      </c>
      <c r="T863">
        <f>S863*'Exhaust Gas Math'!$C$14</f>
        <v>2.0635987389762845E-4</v>
      </c>
      <c r="U863">
        <f>(T863/'Exhaust Gas Math'!$B$14)+('Exhaust Gas Math'!$D$10)</f>
        <v>7.5638197814256961E-3</v>
      </c>
      <c r="V863">
        <f>('Exhaust Gas Math'!$E$10*(2.53982214E-12*V862^4 - 0.0000000071629564556*V862^3 + 7.56281407226508E-06*V862^2 - 0.00322508455050905*V862 + 1.62997098133725)*$B$24+T863*'Exhaust Gas Math'!$D$14*$B$23)/('Exhaust Gas Math'!$E$10*(2.53982214E-12*V862^4 - 0.0000000071629564556*V862^3 + 7.56281407226508E-06*V862^2 - 0.00322508455050905*V862 + 1.62997098133725)+T863*'Exhaust Gas Math'!$D$14)</f>
        <v>333.73383668604356</v>
      </c>
      <c r="W863">
        <f>(353.3116967483*V863^-1.0020802909)*('Exhaust Gas Math'!$E$10/(T863+'Exhaust Gas Math'!$E$10))+(357.4500179626*V863^-1.0038444015 )*(T863/(T863+'Exhaust Gas Math'!$E$10))</f>
        <v>1.0473467888840611</v>
      </c>
      <c r="X863">
        <f t="shared" si="206"/>
        <v>-334.06339876277804</v>
      </c>
      <c r="Y863">
        <f t="shared" si="207"/>
        <v>62857.616325502284</v>
      </c>
      <c r="Z863">
        <f t="shared" si="208"/>
        <v>62523.552926739503</v>
      </c>
    </row>
    <row r="864" spans="5:26" x14ac:dyDescent="0.2">
      <c r="E864">
        <f t="shared" si="195"/>
        <v>0.10737500000000008</v>
      </c>
      <c r="F864">
        <f t="shared" si="196"/>
        <v>64397.461679200933</v>
      </c>
      <c r="H864">
        <f t="shared" si="209"/>
        <v>0.10737500000000008</v>
      </c>
      <c r="I864">
        <f t="shared" si="197"/>
        <v>114.00000000000364</v>
      </c>
      <c r="J864">
        <f t="shared" si="198"/>
        <v>4.4593551585505146E-2</v>
      </c>
      <c r="K864">
        <f t="shared" si="199"/>
        <v>24.26096267756586</v>
      </c>
      <c r="L864">
        <f t="shared" si="200"/>
        <v>3.5585813026361274E-4</v>
      </c>
      <c r="M864">
        <f>J864/SQRT('Exhaust Gas Math'!$E$14*$B$21*$B$23)</f>
        <v>7.5704617960651514E-4</v>
      </c>
      <c r="N864">
        <f t="shared" si="201"/>
        <v>2.4926279523176775E-2</v>
      </c>
      <c r="O864">
        <f t="shared" si="202"/>
        <v>1.7668291377445603E-4</v>
      </c>
      <c r="P864">
        <f t="shared" si="203"/>
        <v>1</v>
      </c>
      <c r="Q864">
        <f>($B$16/2)*(COS((ACOS((2*'Intake Valve Fxn Scratch'!$B$1)/$B$16-1)/($B$17/2))*(I864-($B$17/2)))+1)*P864</f>
        <v>7.5156214356826229E-3</v>
      </c>
      <c r="R864">
        <f t="shared" si="204"/>
        <v>0.98889755732666096</v>
      </c>
      <c r="S864">
        <f t="shared" si="205"/>
        <v>1.9432604837442451E-4</v>
      </c>
      <c r="T864">
        <f>S864*'Exhaust Gas Math'!$C$14</f>
        <v>2.3022147128357452E-4</v>
      </c>
      <c r="U864">
        <f>(T864/'Exhaust Gas Math'!$B$14)+('Exhaust Gas Math'!$D$10)</f>
        <v>8.3874855524283219E-3</v>
      </c>
      <c r="V864">
        <f>('Exhaust Gas Math'!$E$10*(2.53982214E-12*V863^4 - 0.0000000071629564556*V863^3 + 7.56281407226508E-06*V863^2 - 0.00322508455050905*V863 + 1.62997098133725)*$B$24+T864*'Exhaust Gas Math'!$D$14*$B$23)/('Exhaust Gas Math'!$E$10*(2.53982214E-12*V863^4 - 0.0000000071629564556*V863^3 + 7.56281407226508E-06*V863^2 - 0.00322508455050905*V863 + 1.62997098133725)+T864*'Exhaust Gas Math'!$D$14)</f>
        <v>330.19903763216479</v>
      </c>
      <c r="W864">
        <f>(353.3116967483*V864^-1.0020802909)*('Exhaust Gas Math'!$E$10/(T864+'Exhaust Gas Math'!$E$10))+(357.4500179626*V864^-1.0038444015 )*(T864/(T864+'Exhaust Gas Math'!$E$10))</f>
        <v>1.0586070874359681</v>
      </c>
      <c r="X864">
        <f t="shared" si="206"/>
        <v>-311.54505411760135</v>
      </c>
      <c r="Y864">
        <f t="shared" si="207"/>
        <v>64709.006733318536</v>
      </c>
      <c r="Z864">
        <f t="shared" si="208"/>
        <v>64397.461679200933</v>
      </c>
    </row>
    <row r="865" spans="5:26" x14ac:dyDescent="0.2">
      <c r="E865">
        <f t="shared" si="195"/>
        <v>0.10750000000000008</v>
      </c>
      <c r="F865">
        <f t="shared" si="196"/>
        <v>66545.464461169046</v>
      </c>
      <c r="H865">
        <f t="shared" si="209"/>
        <v>0.10750000000000008</v>
      </c>
      <c r="I865">
        <f t="shared" si="197"/>
        <v>120.00000000000364</v>
      </c>
      <c r="J865">
        <f t="shared" si="198"/>
        <v>4.7550000000002174E-2</v>
      </c>
      <c r="K865">
        <f t="shared" si="199"/>
        <v>22.998975938488829</v>
      </c>
      <c r="L865">
        <f t="shared" si="200"/>
        <v>3.7681408238681325E-4</v>
      </c>
      <c r="M865">
        <f>J865/SQRT('Exhaust Gas Math'!$E$14*$B$21*$B$23)</f>
        <v>8.0723657480540783E-4</v>
      </c>
      <c r="N865">
        <f t="shared" si="201"/>
        <v>2.6879134705681686E-2</v>
      </c>
      <c r="O865">
        <f t="shared" si="202"/>
        <v>1.9052517785978396E-4</v>
      </c>
      <c r="P865">
        <f t="shared" si="203"/>
        <v>1</v>
      </c>
      <c r="Q865">
        <f>($B$16/2)*(COS((ACOS((2*'Intake Valve Fxn Scratch'!$B$1)/$B$16-1)/($B$17/2))*(I865-($B$17/2)))+1)*P865</f>
        <v>7.5825149346590787E-3</v>
      </c>
      <c r="R865">
        <f t="shared" si="204"/>
        <v>0.99769933350777351</v>
      </c>
      <c r="S865">
        <f t="shared" si="205"/>
        <v>2.1560375887123517E-4</v>
      </c>
      <c r="T865">
        <f>S865*'Exhaust Gas Math'!$C$14</f>
        <v>2.5542954738608025E-4</v>
      </c>
      <c r="U865">
        <f>(T865/'Exhaust Gas Math'!$B$14)+('Exhaust Gas Math'!$D$10)</f>
        <v>9.2576297050864422E-3</v>
      </c>
      <c r="V865">
        <f>('Exhaust Gas Math'!$E$10*(2.53982214E-12*V864^4 - 0.0000000071629564556*V864^3 + 7.56281407226508E-06*V864^2 - 0.00322508455050905*V864 + 1.62997098133725)*$B$24+T865*'Exhaust Gas Math'!$D$14*$B$23)/('Exhaust Gas Math'!$E$10*(2.53982214E-12*V864^4 - 0.0000000071629564556*V864^3 + 7.56281407226508E-06*V864^2 - 0.00322508455050905*V864 + 1.62997098133725)+T865*'Exhaust Gas Math'!$D$14)</f>
        <v>327.15391727288795</v>
      </c>
      <c r="W865">
        <f>(353.3116967483*V865^-1.0020802909)*('Exhaust Gas Math'!$E$10/(T865+'Exhaust Gas Math'!$E$10))+(357.4500179626*V865^-1.0038444015 )*(T865/(T865+'Exhaust Gas Math'!$E$10))</f>
        <v>1.068503077275732</v>
      </c>
      <c r="X865">
        <f t="shared" si="206"/>
        <v>-282.59389760355361</v>
      </c>
      <c r="Y865">
        <f t="shared" si="207"/>
        <v>66828.0583587726</v>
      </c>
      <c r="Z865">
        <f t="shared" si="208"/>
        <v>66545.464461169046</v>
      </c>
    </row>
    <row r="866" spans="5:26" x14ac:dyDescent="0.2">
      <c r="E866">
        <f t="shared" si="195"/>
        <v>0.10762500000000008</v>
      </c>
      <c r="F866">
        <f t="shared" si="196"/>
        <v>68971.672635472583</v>
      </c>
      <c r="H866">
        <f t="shared" si="209"/>
        <v>0.10762500000000008</v>
      </c>
      <c r="I866">
        <f t="shared" si="197"/>
        <v>126.00000000000364</v>
      </c>
      <c r="J866">
        <f t="shared" si="198"/>
        <v>5.0332792497673445E-2</v>
      </c>
      <c r="K866">
        <f t="shared" si="199"/>
        <v>21.485007606184581</v>
      </c>
      <c r="L866">
        <f t="shared" si="200"/>
        <v>3.965391234408179E-4</v>
      </c>
      <c r="M866">
        <f>J866/SQRT('Exhaust Gas Math'!$E$14*$B$21*$B$23)</f>
        <v>8.5447888572473996E-4</v>
      </c>
      <c r="N866">
        <f t="shared" si="201"/>
        <v>2.8928903021832174E-2</v>
      </c>
      <c r="O866">
        <f t="shared" si="202"/>
        <v>2.0505438340461018E-4</v>
      </c>
      <c r="P866">
        <f t="shared" si="203"/>
        <v>1</v>
      </c>
      <c r="Q866">
        <f>($B$16/2)*(COS((ACOS((2*'Intake Valve Fxn Scratch'!$B$1)/$B$16-1)/($B$17/2))*(I866-($B$17/2)))+1)*P866</f>
        <v>7.5993000818504568E-3</v>
      </c>
      <c r="R866">
        <f t="shared" si="204"/>
        <v>0.99990790550663911</v>
      </c>
      <c r="S866">
        <f t="shared" si="205"/>
        <v>2.3798684432653548E-4</v>
      </c>
      <c r="T866">
        <f>S866*'Exhaust Gas Math'!$C$14</f>
        <v>2.8194718055204863E-4</v>
      </c>
      <c r="U866">
        <f>(T866/'Exhaust Gas Math'!$B$14)+('Exhaust Gas Math'!$D$10)</f>
        <v>1.0172977760522008E-2</v>
      </c>
      <c r="V866">
        <f>('Exhaust Gas Math'!$E$10*(2.53982214E-12*V865^4 - 0.0000000071629564556*V865^3 + 7.56281407226508E-06*V865^2 - 0.00322508455050905*V865 + 1.62997098133725)*$B$24+T866*'Exhaust Gas Math'!$D$14*$B$23)/('Exhaust Gas Math'!$E$10*(2.53982214E-12*V865^4 - 0.0000000071629564556*V865^3 + 7.56281407226508E-06*V865^2 - 0.00322508455050905*V865 + 1.62997098133725)+T866*'Exhaust Gas Math'!$D$14)</f>
        <v>324.51694467130517</v>
      </c>
      <c r="W866">
        <f>(353.3116967483*V866^-1.0020802909)*('Exhaust Gas Math'!$E$10/(T866+'Exhaust Gas Math'!$E$10))+(357.4500179626*V866^-1.0038444015 )*(T866/(T866+'Exhaust Gas Math'!$E$10))</f>
        <v>1.0772230975916015</v>
      </c>
      <c r="X866">
        <f t="shared" si="206"/>
        <v>-248.62608120810276</v>
      </c>
      <c r="Y866">
        <f t="shared" si="207"/>
        <v>69220.298716680685</v>
      </c>
      <c r="Z866">
        <f t="shared" si="208"/>
        <v>68971.672635472583</v>
      </c>
    </row>
    <row r="867" spans="5:26" x14ac:dyDescent="0.2">
      <c r="E867">
        <f t="shared" si="195"/>
        <v>0.10775000000000008</v>
      </c>
      <c r="F867">
        <f t="shared" si="196"/>
        <v>71675.513123818717</v>
      </c>
      <c r="H867">
        <f t="shared" si="209"/>
        <v>0.10775000000000008</v>
      </c>
      <c r="I867">
        <f t="shared" si="197"/>
        <v>132.00000000000364</v>
      </c>
      <c r="J867">
        <f t="shared" si="198"/>
        <v>5.2911440221577372E-2</v>
      </c>
      <c r="K867">
        <f t="shared" si="199"/>
        <v>19.735645034520342</v>
      </c>
      <c r="L867">
        <f t="shared" si="200"/>
        <v>4.1481714174810636E-4</v>
      </c>
      <c r="M867">
        <f>J867/SQRT('Exhaust Gas Math'!$E$14*$B$21*$B$23)</f>
        <v>8.9825551571998433E-4</v>
      </c>
      <c r="N867">
        <f t="shared" si="201"/>
        <v>3.1082443968386012E-2</v>
      </c>
      <c r="O867">
        <f t="shared" si="202"/>
        <v>2.2031915202023707E-4</v>
      </c>
      <c r="P867">
        <f t="shared" si="203"/>
        <v>1</v>
      </c>
      <c r="Q867">
        <f>($B$16/2)*(COS((ACOS((2*'Intake Valve Fxn Scratch'!$B$1)/$B$16-1)/($B$17/2))*(I867-($B$17/2)))+1)*P867</f>
        <v>7.5657545183038504E-3</v>
      </c>
      <c r="R867">
        <f t="shared" si="204"/>
        <v>0.99549401556629613</v>
      </c>
      <c r="S867">
        <f t="shared" si="205"/>
        <v>2.6139929967975491E-4</v>
      </c>
      <c r="T867">
        <f>S867*'Exhaust Gas Math'!$C$14</f>
        <v>3.0968432625571527E-4</v>
      </c>
      <c r="U867">
        <f>(T867/'Exhaust Gas Math'!$B$14)+('Exhaust Gas Math'!$D$10)</f>
        <v>1.1130421519709673E-2</v>
      </c>
      <c r="V867">
        <f>('Exhaust Gas Math'!$E$10*(2.53982214E-12*V866^4 - 0.0000000071629564556*V866^3 + 7.56281407226508E-06*V866^2 - 0.00322508455050905*V866 + 1.62997098133725)*$B$24+T867*'Exhaust Gas Math'!$D$14*$B$23)/('Exhaust Gas Math'!$E$10*(2.53982214E-12*V866^4 - 0.0000000071629564556*V866^3 + 7.56281407226508E-06*V866^2 - 0.00322508455050905*V866 + 1.62997098133725)+T867*'Exhaust Gas Math'!$D$14)</f>
        <v>322.22570732627361</v>
      </c>
      <c r="W867">
        <f>(353.3116967483*V867^-1.0020802909)*('Exhaust Gas Math'!$E$10/(T867+'Exhaust Gas Math'!$E$10))+(357.4500179626*V867^-1.0038444015 )*(T867/(T867+'Exhaust Gas Math'!$E$10))</f>
        <v>1.0849159994158728</v>
      </c>
      <c r="X867">
        <f t="shared" si="206"/>
        <v>-211.28505014123417</v>
      </c>
      <c r="Y867">
        <f t="shared" si="207"/>
        <v>71886.798173959949</v>
      </c>
      <c r="Z867">
        <f t="shared" si="208"/>
        <v>71675.513123818717</v>
      </c>
    </row>
    <row r="868" spans="5:26" x14ac:dyDescent="0.2">
      <c r="E868">
        <f t="shared" si="195"/>
        <v>0.10787500000000008</v>
      </c>
      <c r="F868">
        <f t="shared" si="196"/>
        <v>74650.859585361308</v>
      </c>
      <c r="H868">
        <f t="shared" si="209"/>
        <v>0.10787500000000008</v>
      </c>
      <c r="I868">
        <f t="shared" si="197"/>
        <v>138.00000000000364</v>
      </c>
      <c r="J868">
        <f t="shared" si="198"/>
        <v>5.5257690967634818E-2</v>
      </c>
      <c r="K868">
        <f t="shared" si="199"/>
        <v>17.770054605908442</v>
      </c>
      <c r="L868">
        <f t="shared" si="200"/>
        <v>4.3144787951518763E-4</v>
      </c>
      <c r="M868">
        <f>J868/SQRT('Exhaust Gas Math'!$E$14*$B$21*$B$23)</f>
        <v>9.3808683887207605E-4</v>
      </c>
      <c r="N868">
        <f t="shared" si="201"/>
        <v>3.3343486332453695E-2</v>
      </c>
      <c r="O868">
        <f t="shared" si="202"/>
        <v>2.3634591416416288E-4</v>
      </c>
      <c r="P868">
        <f t="shared" si="203"/>
        <v>1</v>
      </c>
      <c r="Q868">
        <f>($B$16/2)*(COS((ACOS((2*'Intake Valve Fxn Scratch'!$B$1)/$B$16-1)/($B$17/2))*(I868-($B$17/2)))+1)*P868</f>
        <v>7.4823226343066892E-3</v>
      </c>
      <c r="R868">
        <f t="shared" si="204"/>
        <v>0.98451613609298538</v>
      </c>
      <c r="S868">
        <f t="shared" si="205"/>
        <v>2.8570939787452064E-4</v>
      </c>
      <c r="T868">
        <f>S868*'Exhaust Gas Math'!$C$14</f>
        <v>3.3848492514744737E-4</v>
      </c>
      <c r="U868">
        <f>(T868/'Exhaust Gas Math'!$B$14)+('Exhaust Gas Math'!$D$10)</f>
        <v>1.2124574053079784E-2</v>
      </c>
      <c r="V868">
        <f>('Exhaust Gas Math'!$E$10*(2.53982214E-12*V867^4 - 0.0000000071629564556*V867^3 + 7.56281407226508E-06*V867^2 - 0.00322508455050905*V867 + 1.62997098133725)*$B$24+T868*'Exhaust Gas Math'!$D$14*$B$23)/('Exhaust Gas Math'!$E$10*(2.53982214E-12*V867^4 - 0.0000000071629564556*V867^3 + 7.56281407226508E-06*V867^2 - 0.00322508455050905*V867 + 1.62997098133725)+T868*'Exhaust Gas Math'!$D$14)</f>
        <v>320.23163753901059</v>
      </c>
      <c r="W868">
        <f>(353.3116967483*V868^-1.0020802909)*('Exhaust Gas Math'!$E$10/(T868+'Exhaust Gas Math'!$E$10))+(357.4500179626*V868^-1.0038444015 )*(T868/(T868+'Exhaust Gas Math'!$E$10))</f>
        <v>1.0917009680645624</v>
      </c>
      <c r="X868">
        <f t="shared" si="206"/>
        <v>-172.36584963965637</v>
      </c>
      <c r="Y868">
        <f t="shared" si="207"/>
        <v>74823.225435000961</v>
      </c>
      <c r="Z868">
        <f t="shared" si="208"/>
        <v>74650.859585361308</v>
      </c>
    </row>
    <row r="869" spans="5:26" x14ac:dyDescent="0.2">
      <c r="E869">
        <f t="shared" si="195"/>
        <v>0.10800000000000008</v>
      </c>
      <c r="F869">
        <f t="shared" si="196"/>
        <v>77885.444631780047</v>
      </c>
      <c r="H869">
        <f t="shared" si="209"/>
        <v>0.10800000000000008</v>
      </c>
      <c r="I869">
        <f t="shared" si="197"/>
        <v>144.00000000000364</v>
      </c>
      <c r="J869">
        <f t="shared" si="198"/>
        <v>5.7345838721687088E-2</v>
      </c>
      <c r="K869">
        <f t="shared" si="199"/>
        <v>15.60977174041121</v>
      </c>
      <c r="L869">
        <f t="shared" si="200"/>
        <v>4.4624912689887749E-4</v>
      </c>
      <c r="M869">
        <f>J869/SQRT('Exhaust Gas Math'!$E$14*$B$21*$B$23)</f>
        <v>9.735364548693143E-4</v>
      </c>
      <c r="N869">
        <f t="shared" si="201"/>
        <v>3.571162129339165E-2</v>
      </c>
      <c r="O869">
        <f t="shared" si="202"/>
        <v>2.5313177202636945E-4</v>
      </c>
      <c r="P869">
        <f t="shared" si="203"/>
        <v>1</v>
      </c>
      <c r="Q869">
        <f>($B$16/2)*(COS((ACOS((2*'Intake Valve Fxn Scratch'!$B$1)/$B$16-1)/($B$17/2))*(I869-($B$17/2)))+1)*P869</f>
        <v>7.3501096823868914E-3</v>
      </c>
      <c r="R869">
        <f t="shared" si="204"/>
        <v>0.96711969505090678</v>
      </c>
      <c r="S869">
        <f t="shared" si="205"/>
        <v>3.1072101960654997E-4</v>
      </c>
      <c r="T869">
        <f>S869*'Exhaust Gas Math'!$C$14</f>
        <v>3.6811663125429508E-4</v>
      </c>
      <c r="U869">
        <f>(T869/'Exhaust Gas Math'!$B$14)+('Exhaust Gas Math'!$D$10)</f>
        <v>1.3147415133744185E-2</v>
      </c>
      <c r="V869">
        <f>('Exhaust Gas Math'!$E$10*(2.53982214E-12*V868^4 - 0.0000000071629564556*V868^3 + 7.56281407226508E-06*V868^2 - 0.00322508455050905*V868 + 1.62997098133725)*$B$24+T869*'Exhaust Gas Math'!$D$14*$B$23)/('Exhaust Gas Math'!$E$10*(2.53982214E-12*V868^4 - 0.0000000071629564556*V868^3 + 7.56281407226508E-06*V868^2 - 0.00322508455050905*V868 + 1.62997098133725)+T869*'Exhaust Gas Math'!$D$14)</f>
        <v>318.49625551449526</v>
      </c>
      <c r="W869">
        <f>(353.3116967483*V869^-1.0020802909)*('Exhaust Gas Math'!$E$10/(T869+'Exhaust Gas Math'!$E$10))+(357.4500179626*V869^-1.0038444015 )*(T869/(T869+'Exhaust Gas Math'!$E$10))</f>
        <v>1.0976750460609059</v>
      </c>
      <c r="X869">
        <f t="shared" si="206"/>
        <v>-133.73248066294371</v>
      </c>
      <c r="Y869">
        <f t="shared" si="207"/>
        <v>78019.177112442994</v>
      </c>
      <c r="Z869">
        <f t="shared" si="208"/>
        <v>77885.444631780047</v>
      </c>
    </row>
    <row r="870" spans="5:26" x14ac:dyDescent="0.2">
      <c r="E870">
        <f t="shared" si="195"/>
        <v>0.10812500000000008</v>
      </c>
      <c r="F870">
        <f t="shared" si="196"/>
        <v>81360.603047185868</v>
      </c>
      <c r="H870">
        <f t="shared" si="209"/>
        <v>0.10812500000000008</v>
      </c>
      <c r="I870">
        <f t="shared" si="197"/>
        <v>150.00000000000364</v>
      </c>
      <c r="J870">
        <f t="shared" si="198"/>
        <v>5.9153005299967781E-2</v>
      </c>
      <c r="K870">
        <f t="shared" si="199"/>
        <v>13.278464949171292</v>
      </c>
      <c r="L870">
        <f t="shared" si="200"/>
        <v>4.5905871833548E-4</v>
      </c>
      <c r="M870">
        <f>J870/SQRT('Exhaust Gas Math'!$E$14*$B$21*$B$23)</f>
        <v>1.0042159703005245E-3</v>
      </c>
      <c r="N870">
        <f t="shared" si="201"/>
        <v>3.8181243154760396E-2</v>
      </c>
      <c r="O870">
        <f t="shared" si="202"/>
        <v>2.7063699120607137E-4</v>
      </c>
      <c r="P870">
        <f t="shared" si="203"/>
        <v>1</v>
      </c>
      <c r="Q870">
        <f>($B$16/2)*(COS((ACOS((2*'Intake Valve Fxn Scratch'!$B$1)/$B$16-1)/($B$17/2))*(I870-($B$17/2)))+1)*P870</f>
        <v>7.1708671356304297E-3</v>
      </c>
      <c r="R870">
        <f t="shared" si="204"/>
        <v>0.94353514942505656</v>
      </c>
      <c r="S870">
        <f t="shared" si="205"/>
        <v>3.3616843735875443E-4</v>
      </c>
      <c r="T870">
        <f>S870*'Exhaust Gas Math'!$C$14</f>
        <v>3.9826463253507099E-4</v>
      </c>
      <c r="U870">
        <f>(T870/'Exhaust Gas Math'!$B$14)+('Exhaust Gas Math'!$D$10)</f>
        <v>1.4188077932528303E-2</v>
      </c>
      <c r="V870">
        <f>('Exhaust Gas Math'!$E$10*(2.53982214E-12*V869^4 - 0.0000000071629564556*V869^3 + 7.56281407226508E-06*V869^2 - 0.00322508455050905*V869 + 1.62997098133725)*$B$24+T870*'Exhaust Gas Math'!$D$14*$B$23)/('Exhaust Gas Math'!$E$10*(2.53982214E-12*V869^4 - 0.0000000071629564556*V869^3 + 7.56281407226508E-06*V869^2 - 0.00322508455050905*V869 + 1.62997098133725)+T870*'Exhaust Gas Math'!$D$14)</f>
        <v>316.98849515175681</v>
      </c>
      <c r="W870">
        <f>(353.3116967483*V870^-1.0020802909)*('Exhaust Gas Math'!$E$10/(T870+'Exhaust Gas Math'!$E$10))+(357.4500179626*V870^-1.0038444015 )*(T870/(T870+'Exhaust Gas Math'!$E$10))</f>
        <v>1.1029187687733442</v>
      </c>
      <c r="X870">
        <f t="shared" si="206"/>
        <v>-97.232012471873276</v>
      </c>
      <c r="Y870">
        <f t="shared" si="207"/>
        <v>81457.835059657737</v>
      </c>
      <c r="Z870">
        <f t="shared" si="208"/>
        <v>81360.603047185868</v>
      </c>
    </row>
    <row r="871" spans="5:26" x14ac:dyDescent="0.2">
      <c r="E871">
        <f t="shared" si="195"/>
        <v>0.10825000000000008</v>
      </c>
      <c r="F871">
        <f t="shared" si="196"/>
        <v>85051.430592964971</v>
      </c>
      <c r="H871">
        <f t="shared" si="209"/>
        <v>0.10825000000000008</v>
      </c>
      <c r="I871">
        <f t="shared" si="197"/>
        <v>156.00000000000364</v>
      </c>
      <c r="J871">
        <f t="shared" si="198"/>
        <v>6.0659391007271329E-2</v>
      </c>
      <c r="K871">
        <f t="shared" si="199"/>
        <v>10.801676517250822</v>
      </c>
      <c r="L871">
        <f t="shared" si="200"/>
        <v>4.6973630926063642E-4</v>
      </c>
      <c r="M871">
        <f>J871/SQRT('Exhaust Gas Math'!$E$14*$B$21*$B$23)</f>
        <v>1.0297892539745412E-3</v>
      </c>
      <c r="N871">
        <f t="shared" si="201"/>
        <v>4.0740475102978818E-2</v>
      </c>
      <c r="O871">
        <f t="shared" si="202"/>
        <v>2.8877738625441679E-4</v>
      </c>
      <c r="P871">
        <f t="shared" si="203"/>
        <v>1</v>
      </c>
      <c r="Q871">
        <f>($B$16/2)*(COS((ACOS((2*'Intake Valve Fxn Scratch'!$B$1)/$B$16-1)/($B$17/2))*(I871-($B$17/2)))+1)*P871</f>
        <v>6.9469694852800027E-3</v>
      </c>
      <c r="R871">
        <f t="shared" si="204"/>
        <v>0.91407493227368453</v>
      </c>
      <c r="S871">
        <f t="shared" si="205"/>
        <v>3.617158323370255E-4</v>
      </c>
      <c r="T871">
        <f>S871*'Exhaust Gas Math'!$C$14</f>
        <v>4.2853107858571916E-4</v>
      </c>
      <c r="U871">
        <f>(T871/'Exhaust Gas Math'!$B$14)+('Exhaust Gas Math'!$D$10)</f>
        <v>1.5232829263237595E-2</v>
      </c>
      <c r="V871">
        <f>('Exhaust Gas Math'!$E$10*(2.53982214E-12*V870^4 - 0.0000000071629564556*V870^3 + 7.56281407226508E-06*V870^2 - 0.00322508455050905*V870 + 1.62997098133725)*$B$24+T871*'Exhaust Gas Math'!$D$14*$B$23)/('Exhaust Gas Math'!$E$10*(2.53982214E-12*V870^4 - 0.0000000071629564556*V870^3 + 7.56281407226508E-06*V870^2 - 0.00322508455050905*V870 + 1.62997098133725)+T871*'Exhaust Gas Math'!$D$14)</f>
        <v>315.68280679235454</v>
      </c>
      <c r="W871">
        <f>(353.3116967483*V871^-1.0020802909)*('Exhaust Gas Math'!$E$10/(T871+'Exhaust Gas Math'!$E$10))+(357.4500179626*V871^-1.0038444015 )*(T871/(T871+'Exhaust Gas Math'!$E$10))</f>
        <v>1.1075002909073879</v>
      </c>
      <c r="X871">
        <f t="shared" si="206"/>
        <v>-64.609471350254353</v>
      </c>
      <c r="Y871">
        <f t="shared" si="207"/>
        <v>85116.040064315224</v>
      </c>
      <c r="Z871">
        <f t="shared" si="208"/>
        <v>85051.430592964971</v>
      </c>
    </row>
    <row r="872" spans="5:26" x14ac:dyDescent="0.2">
      <c r="E872">
        <f t="shared" si="195"/>
        <v>0.10837500000000008</v>
      </c>
      <c r="F872">
        <f t="shared" si="196"/>
        <v>88927.467506005458</v>
      </c>
      <c r="H872">
        <f t="shared" si="209"/>
        <v>0.10837500000000008</v>
      </c>
      <c r="I872">
        <f t="shared" si="197"/>
        <v>162.00000000000364</v>
      </c>
      <c r="J872">
        <f t="shared" si="198"/>
        <v>6.1848491566557043E-2</v>
      </c>
      <c r="K872">
        <f t="shared" si="199"/>
        <v>8.2065426570112212</v>
      </c>
      <c r="L872">
        <f t="shared" si="200"/>
        <v>4.7816491375374129E-4</v>
      </c>
      <c r="M872">
        <f>J872/SQRT('Exhaust Gas Math'!$E$14*$B$21*$B$23)</f>
        <v>1.0499761196438775E-3</v>
      </c>
      <c r="N872">
        <f t="shared" si="201"/>
        <v>4.3370137971738706E-2</v>
      </c>
      <c r="O872">
        <f t="shared" si="202"/>
        <v>3.0741701105141005E-4</v>
      </c>
      <c r="P872">
        <f t="shared" si="203"/>
        <v>1</v>
      </c>
      <c r="Q872">
        <f>($B$16/2)*(COS((ACOS((2*'Intake Valve Fxn Scratch'!$B$1)/$B$16-1)/($B$17/2))*(I872-($B$17/2)))+1)*P872</f>
        <v>6.6813827849854729E-3</v>
      </c>
      <c r="R872">
        <f t="shared" si="204"/>
        <v>0.87912931381387804</v>
      </c>
      <c r="S872">
        <f t="shared" si="205"/>
        <v>3.8696272946787383E-4</v>
      </c>
      <c r="T872">
        <f>S872*'Exhaust Gas Math'!$C$14</f>
        <v>4.5844151957616093E-4</v>
      </c>
      <c r="U872">
        <f>(T872/'Exhaust Gas Math'!$B$14)+('Exhaust Gas Math'!$D$10)</f>
        <v>1.6265291844889021E-2</v>
      </c>
      <c r="V872">
        <f>('Exhaust Gas Math'!$E$10*(2.53982214E-12*V871^4 - 0.0000000071629564556*V871^3 + 7.56281407226508E-06*V871^2 - 0.00322508455050905*V871 + 1.62997098133725)*$B$24+T872*'Exhaust Gas Math'!$D$14*$B$23)/('Exhaust Gas Math'!$E$10*(2.53982214E-12*V871^4 - 0.0000000071629564556*V871^3 + 7.56281407226508E-06*V871^2 - 0.00322508455050905*V871 + 1.62997098133725)+T872*'Exhaust Gas Math'!$D$14)</f>
        <v>314.55781438514509</v>
      </c>
      <c r="W872">
        <f>(353.3116967483*V872^-1.0020802909)*('Exhaust Gas Math'!$E$10/(T872+'Exhaust Gas Math'!$E$10))+(357.4500179626*V872^-1.0038444015 )*(T872/(T872+'Exhaust Gas Math'!$E$10))</f>
        <v>1.1114783485043254</v>
      </c>
      <c r="X872">
        <f t="shared" si="206"/>
        <v>-37.427556443086232</v>
      </c>
      <c r="Y872">
        <f t="shared" si="207"/>
        <v>88964.895062448544</v>
      </c>
      <c r="Z872">
        <f t="shared" si="208"/>
        <v>88927.467506005458</v>
      </c>
    </row>
    <row r="873" spans="5:26" x14ac:dyDescent="0.2">
      <c r="E873">
        <f t="shared" si="195"/>
        <v>0.10850000000000008</v>
      </c>
      <c r="F873">
        <f t="shared" si="196"/>
        <v>92954.027229126135</v>
      </c>
      <c r="H873">
        <f t="shared" si="209"/>
        <v>0.10850000000000008</v>
      </c>
      <c r="I873">
        <f t="shared" si="197"/>
        <v>168.00000000000364</v>
      </c>
      <c r="J873">
        <f t="shared" si="198"/>
        <v>6.2707278943262099E-2</v>
      </c>
      <c r="K873">
        <f t="shared" si="199"/>
        <v>5.5214961980919481</v>
      </c>
      <c r="L873">
        <f t="shared" si="200"/>
        <v>4.8425218626016919E-4</v>
      </c>
      <c r="M873">
        <f>J873/SQRT('Exhaust Gas Math'!$E$14*$B$21*$B$23)</f>
        <v>1.0645553957838877E-3</v>
      </c>
      <c r="N873">
        <f t="shared" si="201"/>
        <v>4.6042841937540789E-2</v>
      </c>
      <c r="O873">
        <f t="shared" si="202"/>
        <v>3.263617205454755E-4</v>
      </c>
      <c r="P873">
        <f t="shared" si="203"/>
        <v>1</v>
      </c>
      <c r="Q873">
        <f>($B$16/2)*(COS((ACOS((2*'Intake Valve Fxn Scratch'!$B$1)/$B$16-1)/($B$17/2))*(I873-($B$17/2)))+1)*P873</f>
        <v>6.3776253584118337E-3</v>
      </c>
      <c r="R873">
        <f t="shared" si="204"/>
        <v>0.83916123136997811</v>
      </c>
      <c r="S873">
        <f t="shared" si="205"/>
        <v>4.1145626310740748E-4</v>
      </c>
      <c r="T873">
        <f>S873*'Exhaust Gas Math'!$C$14</f>
        <v>4.8745943765043855E-4</v>
      </c>
      <c r="U873">
        <f>(T873/'Exhaust Gas Math'!$B$14)+('Exhaust Gas Math'!$D$10)</f>
        <v>1.7266945903372886E-2</v>
      </c>
      <c r="V873">
        <f>('Exhaust Gas Math'!$E$10*(2.53982214E-12*V872^4 - 0.0000000071629564556*V872^3 + 7.56281407226508E-06*V872^2 - 0.00322508455050905*V872 + 1.62997098133725)*$B$24+T873*'Exhaust Gas Math'!$D$14*$B$23)/('Exhaust Gas Math'!$E$10*(2.53982214E-12*V872^4 - 0.0000000071629564556*V872^3 + 7.56281407226508E-06*V872^2 - 0.00322508455050905*V872 + 1.62997098133725)+T873*'Exhaust Gas Math'!$D$14)</f>
        <v>313.59536130045097</v>
      </c>
      <c r="W873">
        <f>(353.3116967483*V873^-1.0020802909)*('Exhaust Gas Math'!$E$10/(T873+'Exhaust Gas Math'!$E$10))+(357.4500179626*V873^-1.0038444015 )*(T873/(T873+'Exhaust Gas Math'!$E$10))</f>
        <v>1.1149043646282464</v>
      </c>
      <c r="X873">
        <f t="shared" si="206"/>
        <v>-16.995000234064079</v>
      </c>
      <c r="Y873">
        <f t="shared" si="207"/>
        <v>92971.022229360198</v>
      </c>
      <c r="Z873">
        <f t="shared" si="208"/>
        <v>92954.027229126135</v>
      </c>
    </row>
    <row r="874" spans="5:26" x14ac:dyDescent="0.2">
      <c r="E874">
        <f t="shared" si="195"/>
        <v>0.10862500000000008</v>
      </c>
      <c r="F874">
        <f t="shared" si="196"/>
        <v>97094.285381967435</v>
      </c>
      <c r="H874">
        <f t="shared" si="209"/>
        <v>0.10862500000000008</v>
      </c>
      <c r="I874">
        <f t="shared" si="197"/>
        <v>174.00000000000364</v>
      </c>
      <c r="J874">
        <f t="shared" si="198"/>
        <v>6.3226344083174499E-2</v>
      </c>
      <c r="K874">
        <f t="shared" si="199"/>
        <v>2.7759550713790175</v>
      </c>
      <c r="L874">
        <f t="shared" si="200"/>
        <v>4.8793143334849602E-4</v>
      </c>
      <c r="M874">
        <f>J874/SQRT('Exhaust Gas Math'!$E$14*$B$21*$B$23)</f>
        <v>1.0733673487942717E-3</v>
      </c>
      <c r="N874">
        <f t="shared" si="201"/>
        <v>4.8722302043228236E-2</v>
      </c>
      <c r="O874">
        <f t="shared" si="202"/>
        <v>3.4535431903475594E-4</v>
      </c>
      <c r="P874">
        <f t="shared" si="203"/>
        <v>1</v>
      </c>
      <c r="Q874">
        <f>($B$16/2)*(COS((ACOS((2*'Intake Valve Fxn Scratch'!$B$1)/$B$16-1)/($B$17/2))*(I874-($B$17/2)))+1)*P874</f>
        <v>6.0397211907253076E-3</v>
      </c>
      <c r="R874">
        <f t="shared" si="204"/>
        <v>0.79470015667438254</v>
      </c>
      <c r="S874">
        <f t="shared" si="205"/>
        <v>4.3471069685651503E-4</v>
      </c>
      <c r="T874">
        <f>S874*'Exhaust Gas Math'!$C$14</f>
        <v>5.1500937239346684E-4</v>
      </c>
      <c r="U874">
        <f>(T874/'Exhaust Gas Math'!$B$14)+('Exhaust Gas Math'!$D$10)</f>
        <v>1.8217927427122568E-2</v>
      </c>
      <c r="V874">
        <f>('Exhaust Gas Math'!$E$10*(2.53982214E-12*V873^4 - 0.0000000071629564556*V873^3 + 7.56281407226508E-06*V873^2 - 0.00322508455050905*V873 + 1.62997098133725)*$B$24+T874*'Exhaust Gas Math'!$D$14*$B$23)/('Exhaust Gas Math'!$E$10*(2.53982214E-12*V873^4 - 0.0000000071629564556*V873^3 + 7.56281407226508E-06*V873^2 - 0.00322508455050905*V873 + 1.62997098133725)+T874*'Exhaust Gas Math'!$D$14)</f>
        <v>312.77981988173536</v>
      </c>
      <c r="W874">
        <f>(353.3116967483*V874^-1.0020802909)*('Exhaust Gas Math'!$E$10/(T874+'Exhaust Gas Math'!$E$10))+(357.4500179626*V874^-1.0038444015 )*(T874/(T874+'Exhaust Gas Math'!$E$10))</f>
        <v>1.1178239665252663</v>
      </c>
      <c r="X874">
        <f t="shared" si="206"/>
        <v>-4.30693469558397</v>
      </c>
      <c r="Y874">
        <f t="shared" si="207"/>
        <v>97098.592316663024</v>
      </c>
      <c r="Z874">
        <f t="shared" si="208"/>
        <v>97094.285381967435</v>
      </c>
    </row>
    <row r="875" spans="5:26" x14ac:dyDescent="0.2">
      <c r="E875">
        <f t="shared" si="195"/>
        <v>0.10875000000000008</v>
      </c>
      <c r="F875">
        <f t="shared" si="196"/>
        <v>101312.21780384603</v>
      </c>
      <c r="H875">
        <f t="shared" si="209"/>
        <v>0.10875000000000008</v>
      </c>
      <c r="I875">
        <f t="shared" si="197"/>
        <v>180.00000000000364</v>
      </c>
      <c r="J875">
        <f t="shared" si="198"/>
        <v>6.3399999999999998E-2</v>
      </c>
      <c r="K875">
        <f t="shared" si="199"/>
        <v>-1.8869776037197584E-12</v>
      </c>
      <c r="L875">
        <f t="shared" si="200"/>
        <v>4.8916234441769013E-4</v>
      </c>
      <c r="M875">
        <f>J875/SQRT('Exhaust Gas Math'!$E$14*$B$21*$B$23)</f>
        <v>1.0763154330738279E-3</v>
      </c>
      <c r="N875">
        <f t="shared" si="201"/>
        <v>5.1362995243409315E-2</v>
      </c>
      <c r="O875">
        <f t="shared" si="202"/>
        <v>3.6407212923015908E-4</v>
      </c>
      <c r="P875">
        <f t="shared" si="203"/>
        <v>1</v>
      </c>
      <c r="Q875">
        <f>($B$16/2)*(COS((ACOS((2*'Intake Valve Fxn Scratch'!$B$1)/$B$16-1)/($B$17/2))*(I875-($B$17/2)))+1)*P875</f>
        <v>5.6721466213975327E-3</v>
      </c>
      <c r="R875">
        <f t="shared" si="204"/>
        <v>0.74633508176283325</v>
      </c>
      <c r="S875">
        <f t="shared" si="205"/>
        <v>4.5623390364775624E-4</v>
      </c>
      <c r="T875">
        <f>S875*'Exhaust Gas Math'!$C$14</f>
        <v>5.4050829225351954E-4</v>
      </c>
      <c r="U875">
        <f>(T875/'Exhaust Gas Math'!$B$14)+('Exhaust Gas Math'!$D$10)</f>
        <v>1.9098111060538263E-2</v>
      </c>
      <c r="V875">
        <f>('Exhaust Gas Math'!$E$10*(2.53982214E-12*V874^4 - 0.0000000071629564556*V874^3 + 7.56281407226508E-06*V874^2 - 0.00322508455050905*V874 + 1.62997098133725)*$B$24+T875*'Exhaust Gas Math'!$D$14*$B$23)/('Exhaust Gas Math'!$E$10*(2.53982214E-12*V874^4 - 0.0000000071629564556*V874^3 + 7.56281407226508E-06*V874^2 - 0.00322508455050905*V874 + 1.62997098133725)+T875*'Exhaust Gas Math'!$D$14)</f>
        <v>312.09757045101446</v>
      </c>
      <c r="W875">
        <f>(353.3116967483*V875^-1.0020802909)*('Exhaust Gas Math'!$E$10/(T875+'Exhaust Gas Math'!$E$10))+(357.4500179626*V875^-1.0038444015 )*(T875/(T875+'Exhaust Gas Math'!$E$10))</f>
        <v>1.120278139272227</v>
      </c>
      <c r="X875">
        <f t="shared" si="206"/>
        <v>1.9944784901809018E-24</v>
      </c>
      <c r="Y875">
        <f t="shared" si="207"/>
        <v>101312.21780384603</v>
      </c>
      <c r="Z875">
        <f t="shared" si="208"/>
        <v>101312.21780384603</v>
      </c>
    </row>
    <row r="876" spans="5:26" x14ac:dyDescent="0.2">
      <c r="E876">
        <f t="shared" si="195"/>
        <v>0.10887500000000008</v>
      </c>
      <c r="F876">
        <f t="shared" si="196"/>
        <v>101325</v>
      </c>
      <c r="H876">
        <f t="shared" si="209"/>
        <v>0.10887500000000008</v>
      </c>
      <c r="I876">
        <f t="shared" si="197"/>
        <v>186.00000000000364</v>
      </c>
      <c r="J876">
        <f t="shared" si="198"/>
        <v>6.3226344083174027E-2</v>
      </c>
      <c r="K876">
        <f t="shared" si="199"/>
        <v>-2.7759550713827705</v>
      </c>
      <c r="L876">
        <f t="shared" si="200"/>
        <v>4.8793143334849266E-4</v>
      </c>
      <c r="M876">
        <f>J876/SQRT('Exhaust Gas Math'!$E$14*$B$21*$B$23)</f>
        <v>1.0733673487942636E-3</v>
      </c>
      <c r="N876">
        <f t="shared" si="201"/>
        <v>5.3910285390159116E-2</v>
      </c>
      <c r="O876">
        <f t="shared" si="202"/>
        <v>3.8212787818131088E-4</v>
      </c>
      <c r="P876">
        <f t="shared" si="203"/>
        <v>1</v>
      </c>
      <c r="Q876">
        <f>($B$16/2)*(COS((ACOS((2*'Intake Valve Fxn Scratch'!$B$1)/$B$16-1)/($B$17/2))*(I876-($B$17/2)))+1)*P876</f>
        <v>5.2797710445076597E-3</v>
      </c>
      <c r="R876">
        <f t="shared" si="204"/>
        <v>0.69470671638258685</v>
      </c>
      <c r="S876">
        <f t="shared" si="205"/>
        <v>4.755595971822209E-4</v>
      </c>
      <c r="T876">
        <f>S876*'Exhaust Gas Math'!$C$14</f>
        <v>5.6340377968970351E-4</v>
      </c>
      <c r="U876">
        <f>(T876/'Exhaust Gas Math'!$B$14)+('Exhaust Gas Math'!$D$10)</f>
        <v>1.9888428196754487E-2</v>
      </c>
      <c r="V876">
        <f>('Exhaust Gas Math'!$E$10*(2.53982214E-12*V875^4 - 0.0000000071629564556*V875^3 + 7.56281407226508E-06*V875^2 - 0.00322508455050905*V875 + 1.62997098133725)*$B$24+T876*'Exhaust Gas Math'!$D$14*$B$23)/('Exhaust Gas Math'!$E$10*(2.53982214E-12*V875^4 - 0.0000000071629564556*V875^3 + 7.56281407226508E-06*V875^2 - 0.00322508455050905*V875 + 1.62997098133725)+T876*'Exhaust Gas Math'!$D$14)</f>
        <v>311.536579051503</v>
      </c>
      <c r="W876">
        <f>(353.3116967483*V876^-1.0020802909)*('Exhaust Gas Math'!$E$10/(T876+'Exhaust Gas Math'!$E$10))+(357.4500179626*V876^-1.0038444015 )*(T876/(T876+'Exhaust Gas Math'!$E$10))</f>
        <v>1.1223041981651596</v>
      </c>
      <c r="X876">
        <f t="shared" si="206"/>
        <v>4.3241968635862902</v>
      </c>
      <c r="Y876">
        <f t="shared" si="207"/>
        <v>105580.75159274809</v>
      </c>
      <c r="Z876">
        <f t="shared" si="208"/>
        <v>101325</v>
      </c>
    </row>
    <row r="877" spans="5:26" x14ac:dyDescent="0.2">
      <c r="E877">
        <f t="shared" si="195"/>
        <v>0.10900000000000008</v>
      </c>
      <c r="F877">
        <f t="shared" si="196"/>
        <v>101325</v>
      </c>
      <c r="H877">
        <f t="shared" si="209"/>
        <v>0.10900000000000008</v>
      </c>
      <c r="I877">
        <f t="shared" si="197"/>
        <v>192.00000000000364</v>
      </c>
      <c r="J877">
        <f t="shared" si="198"/>
        <v>6.2707278943261155E-2</v>
      </c>
      <c r="K877">
        <f t="shared" si="199"/>
        <v>-5.5214961980956403</v>
      </c>
      <c r="L877">
        <f t="shared" si="200"/>
        <v>4.8425218626016247E-4</v>
      </c>
      <c r="M877">
        <f>J877/SQRT('Exhaust Gas Math'!$E$14*$B$21*$B$23)</f>
        <v>1.0645553957838716E-3</v>
      </c>
      <c r="N877">
        <f t="shared" si="201"/>
        <v>5.6301139018070295E-2</v>
      </c>
      <c r="O877">
        <f t="shared" si="202"/>
        <v>3.9907477091734084E-4</v>
      </c>
      <c r="P877">
        <f t="shared" si="203"/>
        <v>1</v>
      </c>
      <c r="Q877">
        <f>($B$16/2)*(COS((ACOS((2*'Intake Valve Fxn Scratch'!$B$1)/$B$16-1)/($B$17/2))*(I877-($B$17/2)))+1)*P877</f>
        <v>4.8677924021070232E-3</v>
      </c>
      <c r="R877">
        <f t="shared" si="204"/>
        <v>0.64049900027723994</v>
      </c>
      <c r="S877">
        <f t="shared" si="205"/>
        <v>4.9228307582258534E-4</v>
      </c>
      <c r="T877">
        <f>S877*'Exhaust Gas Math'!$C$14</f>
        <v>5.8321637758777746E-4</v>
      </c>
      <c r="U877">
        <f>(T877/'Exhaust Gas Math'!$B$14)+('Exhaust Gas Math'!$D$10)</f>
        <v>2.0572328711013166E-2</v>
      </c>
      <c r="V877">
        <f>('Exhaust Gas Math'!$E$10*(2.53982214E-12*V876^4 - 0.0000000071629564556*V876^3 + 7.56281407226508E-06*V876^2 - 0.00322508455050905*V876 + 1.62997098133725)*$B$24+T877*'Exhaust Gas Math'!$D$14*$B$23)/('Exhaust Gas Math'!$E$10*(2.53982214E-12*V876^4 - 0.0000000071629564556*V876^3 + 7.56281407226508E-06*V876^2 - 0.00322508455050905*V876 + 1.62997098133725)+T877*'Exhaust Gas Math'!$D$14)</f>
        <v>311.08602182961982</v>
      </c>
      <c r="W877">
        <f>(353.3116967483*V877^-1.0020802909)*('Exhaust Gas Math'!$E$10/(T877+'Exhaust Gas Math'!$E$10))+(357.4500179626*V877^-1.0038444015 )*(T877/(T877+'Exhaust Gas Math'!$E$10))</f>
        <v>1.1239367206307276</v>
      </c>
      <c r="X877">
        <f t="shared" si="206"/>
        <v>17.132684592715819</v>
      </c>
      <c r="Y877">
        <f t="shared" si="207"/>
        <v>109881.96062540653</v>
      </c>
      <c r="Z877">
        <f t="shared" si="208"/>
        <v>101325</v>
      </c>
    </row>
    <row r="878" spans="5:26" x14ac:dyDescent="0.2">
      <c r="E878">
        <f t="shared" si="195"/>
        <v>0.10912500000000008</v>
      </c>
      <c r="F878">
        <f t="shared" si="196"/>
        <v>101325</v>
      </c>
      <c r="H878">
        <f t="shared" si="209"/>
        <v>0.10912500000000008</v>
      </c>
      <c r="I878">
        <f t="shared" si="197"/>
        <v>198.00000000000364</v>
      </c>
      <c r="J878">
        <f t="shared" si="198"/>
        <v>6.1848491566555655E-2</v>
      </c>
      <c r="K878">
        <f t="shared" si="199"/>
        <v>-8.2065426570148112</v>
      </c>
      <c r="L878">
        <f t="shared" si="200"/>
        <v>4.7816491375373142E-4</v>
      </c>
      <c r="M878">
        <f>J878/SQRT('Exhaust Gas Math'!$E$14*$B$21*$B$23)</f>
        <v>1.0499761196438541E-3</v>
      </c>
      <c r="N878">
        <f t="shared" si="201"/>
        <v>5.8465535048488122E-2</v>
      </c>
      <c r="O878">
        <f t="shared" si="202"/>
        <v>4.1441648273841372E-4</v>
      </c>
      <c r="P878">
        <f t="shared" si="203"/>
        <v>1</v>
      </c>
      <c r="Q878">
        <f>($B$16/2)*(COS((ACOS((2*'Intake Valve Fxn Scratch'!$B$1)/$B$16-1)/($B$17/2))*(I878-($B$17/2)))+1)*P878</f>
        <v>4.4416683251892767E-3</v>
      </c>
      <c r="R878">
        <f t="shared" si="204"/>
        <v>0.58443004278806276</v>
      </c>
      <c r="S878">
        <f t="shared" si="205"/>
        <v>5.0609723438163872E-4</v>
      </c>
      <c r="T878">
        <f>S878*'Exhaust Gas Math'!$C$14</f>
        <v>5.9958225305642313E-4</v>
      </c>
      <c r="U878">
        <f>(T878/'Exhaust Gas Math'!$B$14)+('Exhaust Gas Math'!$D$10)</f>
        <v>2.1137253649523544E-2</v>
      </c>
      <c r="V878">
        <f>('Exhaust Gas Math'!$E$10*(2.53982214E-12*V877^4 - 0.0000000071629564556*V877^3 + 7.56281407226508E-06*V877^2 - 0.00322508455050905*V877 + 1.62997098133725)*$B$24+T878*'Exhaust Gas Math'!$D$14*$B$23)/('Exhaust Gas Math'!$E$10*(2.53982214E-12*V877^4 - 0.0000000071629564556*V877^3 + 7.56281407226508E-06*V877^2 - 0.00322508455050905*V877 + 1.62997098133725)+T878*'Exhaust Gas Math'!$D$14)</f>
        <v>310.73591957812442</v>
      </c>
      <c r="W878">
        <f>(353.3116967483*V878^-1.0020802909)*('Exhaust Gas Math'!$E$10/(T878+'Exhaust Gas Math'!$E$10))+(357.4500179626*V878^-1.0038444015 )*(T878/(T878+'Exhaust Gas Math'!$E$10))</f>
        <v>1.1252085371308367</v>
      </c>
      <c r="X878">
        <f t="shared" si="206"/>
        <v>37.889902300314439</v>
      </c>
      <c r="Y878">
        <f t="shared" si="207"/>
        <v>114207.95354255629</v>
      </c>
      <c r="Z878">
        <f t="shared" si="208"/>
        <v>101325</v>
      </c>
    </row>
    <row r="879" spans="5:26" x14ac:dyDescent="0.2">
      <c r="E879">
        <f t="shared" si="195"/>
        <v>0.10925000000000008</v>
      </c>
      <c r="F879">
        <f t="shared" si="196"/>
        <v>101325</v>
      </c>
      <c r="H879">
        <f t="shared" si="209"/>
        <v>0.10925000000000008</v>
      </c>
      <c r="I879">
        <f t="shared" si="197"/>
        <v>204.00000000000364</v>
      </c>
      <c r="J879">
        <f t="shared" si="198"/>
        <v>6.0659391007269498E-2</v>
      </c>
      <c r="K879">
        <f t="shared" si="199"/>
        <v>-10.80167651725427</v>
      </c>
      <c r="L879">
        <f t="shared" si="200"/>
        <v>4.6973630926062352E-4</v>
      </c>
      <c r="M879">
        <f>J879/SQRT('Exhaust Gas Math'!$E$14*$B$21*$B$23)</f>
        <v>1.02978925397451E-3</v>
      </c>
      <c r="N879">
        <f t="shared" si="201"/>
        <v>6.0328632872304472E-2</v>
      </c>
      <c r="O879">
        <f t="shared" si="202"/>
        <v>4.2762252706013637E-4</v>
      </c>
      <c r="P879">
        <f t="shared" si="203"/>
        <v>1</v>
      </c>
      <c r="Q879">
        <f>($B$16/2)*(COS((ACOS((2*'Intake Valve Fxn Scratch'!$B$1)/$B$16-1)/($B$17/2))*(I879-($B$17/2)))+1)*P879</f>
        <v>4.0070438344666018E-3</v>
      </c>
      <c r="R879">
        <f t="shared" si="204"/>
        <v>0.52724260979823712</v>
      </c>
      <c r="S879">
        <f t="shared" si="205"/>
        <v>5.1682480382514602E-4</v>
      </c>
      <c r="T879">
        <f>S879*'Exhaust Gas Math'!$C$14</f>
        <v>6.1229139236759951E-4</v>
      </c>
      <c r="U879">
        <f>(T879/'Exhaust Gas Math'!$B$14)+('Exhaust Gas Math'!$D$10)</f>
        <v>2.1575953660264876E-2</v>
      </c>
      <c r="V879">
        <f>('Exhaust Gas Math'!$E$10*(2.53982214E-12*V878^4 - 0.0000000071629564556*V878^3 + 7.56281407226508E-06*V878^2 - 0.00322508455050905*V878 + 1.62997098133725)*$B$24+T879*'Exhaust Gas Math'!$D$14*$B$23)/('Exhaust Gas Math'!$E$10*(2.53982214E-12*V878^4 - 0.0000000071629564556*V878^3 + 7.56281407226508E-06*V878^2 - 0.00322508455050905*V878 + 1.62997098133725)+T879*'Exhaust Gas Math'!$D$14)</f>
        <v>310.47676082357566</v>
      </c>
      <c r="W879">
        <f>(353.3116967483*V879^-1.0020802909)*('Exhaust Gas Math'!$E$10/(T879+'Exhaust Gas Math'!$E$10))+(357.4500179626*V879^-1.0038444015 )*(T879/(T879+'Exhaust Gas Math'!$E$10))</f>
        <v>1.1261518352108819</v>
      </c>
      <c r="X879">
        <f t="shared" si="206"/>
        <v>65.697567152354523</v>
      </c>
      <c r="Y879">
        <f t="shared" si="207"/>
        <v>118571.14293710505</v>
      </c>
      <c r="Z879">
        <f t="shared" si="208"/>
        <v>101325</v>
      </c>
    </row>
    <row r="880" spans="5:26" x14ac:dyDescent="0.2">
      <c r="E880">
        <f t="shared" si="195"/>
        <v>0.10937500000000008</v>
      </c>
      <c r="F880">
        <f t="shared" si="196"/>
        <v>101325</v>
      </c>
      <c r="H880">
        <f t="shared" si="209"/>
        <v>0.10937500000000008</v>
      </c>
      <c r="I880">
        <f t="shared" si="197"/>
        <v>210.00000000000364</v>
      </c>
      <c r="J880">
        <f t="shared" si="198"/>
        <v>5.9153005299965533E-2</v>
      </c>
      <c r="K880">
        <f t="shared" si="199"/>
        <v>-13.278464949174561</v>
      </c>
      <c r="L880">
        <f t="shared" si="200"/>
        <v>4.5905871833546406E-4</v>
      </c>
      <c r="M880">
        <f>J880/SQRT('Exhaust Gas Math'!$E$14*$B$21*$B$23)</f>
        <v>1.0042159703004864E-3</v>
      </c>
      <c r="N880">
        <f t="shared" si="201"/>
        <v>6.1813705050935655E-2</v>
      </c>
      <c r="O880">
        <f t="shared" si="202"/>
        <v>4.3814904303866284E-4</v>
      </c>
      <c r="P880">
        <f t="shared" si="203"/>
        <v>1</v>
      </c>
      <c r="Q880">
        <f>($B$16/2)*(COS((ACOS((2*'Intake Valve Fxn Scratch'!$B$1)/$B$16-1)/($B$17/2))*(I880-($B$17/2)))+1)*P880</f>
        <v>3.5696765587261278E-3</v>
      </c>
      <c r="R880">
        <f t="shared" si="204"/>
        <v>0.46969428404291153</v>
      </c>
      <c r="S880">
        <f t="shared" si="205"/>
        <v>5.244424011578569E-4</v>
      </c>
      <c r="T880">
        <f>S880*'Exhaust Gas Math'!$C$14</f>
        <v>6.213160932775026E-4</v>
      </c>
      <c r="U880">
        <f>(T880/'Exhaust Gas Math'!$B$14)+('Exhaust Gas Math'!$D$10)</f>
        <v>2.1887472504238059E-2</v>
      </c>
      <c r="V880">
        <f>('Exhaust Gas Math'!$E$10*(2.53982214E-12*V879^4 - 0.0000000071629564556*V879^3 + 7.56281407226508E-06*V879^2 - 0.00322508455050905*V879 + 1.62997098133725)*$B$24+T880*'Exhaust Gas Math'!$D$14*$B$23)/('Exhaust Gas Math'!$E$10*(2.53982214E-12*V879^4 - 0.0000000071629564556*V879^3 + 7.56281407226508E-06*V879^2 - 0.00322508455050905*V879 + 1.62997098133725)+T880*'Exhaust Gas Math'!$D$14)</f>
        <v>310.29910852875747</v>
      </c>
      <c r="W880">
        <f>(353.3116967483*V880^-1.0020802909)*('Exhaust Gas Math'!$E$10/(T880+'Exhaust Gas Math'!$E$10))+(357.4500179626*V880^-1.0038444015 )*(T880/(T880+'Exhaust Gas Math'!$E$10))</f>
        <v>1.1267993748783653</v>
      </c>
      <c r="X880">
        <f t="shared" si="206"/>
        <v>99.337298424415096</v>
      </c>
      <c r="Y880">
        <f t="shared" si="207"/>
        <v>123010.43079257375</v>
      </c>
      <c r="Z880">
        <f t="shared" si="208"/>
        <v>101325</v>
      </c>
    </row>
    <row r="881" spans="5:26" x14ac:dyDescent="0.2">
      <c r="E881">
        <f t="shared" si="195"/>
        <v>0.10950000000000008</v>
      </c>
      <c r="F881">
        <f t="shared" si="196"/>
        <v>101325</v>
      </c>
      <c r="H881">
        <f t="shared" si="209"/>
        <v>0.10950000000000008</v>
      </c>
      <c r="I881">
        <f t="shared" si="197"/>
        <v>216.00000000000364</v>
      </c>
      <c r="J881">
        <f t="shared" si="198"/>
        <v>5.7345838721684445E-2</v>
      </c>
      <c r="K881">
        <f t="shared" si="199"/>
        <v>-15.609771740414262</v>
      </c>
      <c r="L881">
        <f t="shared" si="200"/>
        <v>4.4624912689885873E-4</v>
      </c>
      <c r="M881">
        <f>J881/SQRT('Exhaust Gas Math'!$E$14*$B$21*$B$23)</f>
        <v>9.7353645486926942E-4</v>
      </c>
      <c r="N881">
        <f t="shared" si="201"/>
        <v>6.2845765440108281E-2</v>
      </c>
      <c r="O881">
        <f t="shared" si="202"/>
        <v>4.4546451250456007E-4</v>
      </c>
      <c r="P881">
        <f t="shared" si="203"/>
        <v>1</v>
      </c>
      <c r="Q881">
        <f>($B$16/2)*(COS((ACOS((2*'Intake Valve Fxn Scratch'!$B$1)/$B$16-1)/($B$17/2))*(I881-($B$17/2)))+1)*P881</f>
        <v>3.1353604614262074E-3</v>
      </c>
      <c r="R881">
        <f t="shared" si="204"/>
        <v>0.41254742913502729</v>
      </c>
      <c r="S881">
        <f t="shared" si="205"/>
        <v>5.2909220005338715E-4</v>
      </c>
      <c r="T881">
        <f>S881*'Exhaust Gas Math'!$C$14</f>
        <v>6.2682479142608602E-4</v>
      </c>
      <c r="U881">
        <f>(T881/'Exhaust Gas Math'!$B$14)+('Exhaust Gas Math'!$D$10)</f>
        <v>2.207762432158647E-2</v>
      </c>
      <c r="V881">
        <f>('Exhaust Gas Math'!$E$10*(2.53982214E-12*V880^4 - 0.0000000071629564556*V880^3 + 7.56281407226508E-06*V880^2 - 0.00322508455050905*V880 + 1.62997098133725)*$B$24+T881*'Exhaust Gas Math'!$D$14*$B$23)/('Exhaust Gas Math'!$E$10*(2.53982214E-12*V880^4 - 0.0000000071629564556*V880^3 + 7.56281407226508E-06*V880^2 - 0.00322508455050905*V880 + 1.62997098133725)+T881*'Exhaust Gas Math'!$D$14)</f>
        <v>310.19320645600362</v>
      </c>
      <c r="W881">
        <f>(353.3116967483*V881^-1.0020802909)*('Exhaust Gas Math'!$E$10/(T881+'Exhaust Gas Math'!$E$10))+(357.4500179626*V881^-1.0038444015 )*(T881/(T881+'Exhaust Gas Math'!$E$10))</f>
        <v>1.1271857400270209</v>
      </c>
      <c r="X881">
        <f t="shared" si="206"/>
        <v>137.32784189885311</v>
      </c>
      <c r="Y881">
        <f t="shared" si="207"/>
        <v>127597.23973521691</v>
      </c>
      <c r="Z881">
        <f t="shared" si="208"/>
        <v>101325</v>
      </c>
    </row>
    <row r="882" spans="5:26" x14ac:dyDescent="0.2">
      <c r="E882">
        <f t="shared" si="195"/>
        <v>0.10962500000000008</v>
      </c>
      <c r="F882">
        <f t="shared" si="196"/>
        <v>101325</v>
      </c>
      <c r="H882">
        <f t="shared" si="209"/>
        <v>0.10962500000000008</v>
      </c>
      <c r="I882">
        <f t="shared" si="197"/>
        <v>222.00000000000364</v>
      </c>
      <c r="J882">
        <f t="shared" si="198"/>
        <v>5.5257690967631806E-2</v>
      </c>
      <c r="K882">
        <f t="shared" si="199"/>
        <v>-17.770054605911245</v>
      </c>
      <c r="L882">
        <f t="shared" si="200"/>
        <v>4.3144787951516627E-4</v>
      </c>
      <c r="M882">
        <f>J882/SQRT('Exhaust Gas Math'!$E$14*$B$21*$B$23)</f>
        <v>9.3808683887202488E-4</v>
      </c>
      <c r="N882">
        <f t="shared" si="201"/>
        <v>6.3355736789099587E-2</v>
      </c>
      <c r="O882">
        <f t="shared" si="202"/>
        <v>4.4907930081652996E-4</v>
      </c>
      <c r="P882">
        <f t="shared" si="203"/>
        <v>1</v>
      </c>
      <c r="Q882">
        <f>($B$16/2)*(COS((ACOS((2*'Intake Valve Fxn Scratch'!$B$1)/$B$16-1)/($B$17/2))*(I882-($B$17/2)))+1)*P882</f>
        <v>2.709849085954074E-3</v>
      </c>
      <c r="R882">
        <f t="shared" si="204"/>
        <v>0.35655909025711502</v>
      </c>
      <c r="S882">
        <f t="shared" si="205"/>
        <v>5.3107798614846814E-4</v>
      </c>
      <c r="T882">
        <f>S882*'Exhaust Gas Math'!$C$14</f>
        <v>6.2917738697510438E-4</v>
      </c>
      <c r="U882">
        <f>(T882/'Exhaust Gas Math'!$B$14)+('Exhaust Gas Math'!$D$10)</f>
        <v>2.2158832314303704E-2</v>
      </c>
      <c r="V882">
        <f>('Exhaust Gas Math'!$E$10*(2.53982214E-12*V881^4 - 0.0000000071629564556*V881^3 + 7.56281407226508E-06*V881^2 - 0.00322508455050905*V881 + 1.62997098133725)*$B$24+T882*'Exhaust Gas Math'!$D$14*$B$23)/('Exhaust Gas Math'!$E$10*(2.53982214E-12*V881^4 - 0.0000000071629564556*V881^3 + 7.56281407226508E-06*V881^2 - 0.00322508455050905*V881 + 1.62997098133725)+T882*'Exhaust Gas Math'!$D$14)</f>
        <v>310.14862761277493</v>
      </c>
      <c r="W882">
        <f>(353.3116967483*V882^-1.0020802909)*('Exhaust Gas Math'!$E$10/(T882+'Exhaust Gas Math'!$E$10))+(357.4500179626*V882^-1.0038444015 )*(T882/(T882+'Exhaust Gas Math'!$E$10))</f>
        <v>1.1273484574003987</v>
      </c>
      <c r="X882">
        <f t="shared" si="206"/>
        <v>177.9941397728478</v>
      </c>
      <c r="Y882">
        <f t="shared" si="207"/>
        <v>132440.99467589747</v>
      </c>
      <c r="Z882">
        <f t="shared" si="208"/>
        <v>101325</v>
      </c>
    </row>
    <row r="883" spans="5:26" x14ac:dyDescent="0.2">
      <c r="E883">
        <f t="shared" si="195"/>
        <v>0.10975000000000008</v>
      </c>
      <c r="F883">
        <f t="shared" si="196"/>
        <v>101325</v>
      </c>
      <c r="H883">
        <f t="shared" si="209"/>
        <v>0.10975000000000008</v>
      </c>
      <c r="I883">
        <f t="shared" si="197"/>
        <v>228.00000000000364</v>
      </c>
      <c r="J883">
        <f t="shared" si="198"/>
        <v>5.291144022157402E-2</v>
      </c>
      <c r="K883">
        <f t="shared" si="199"/>
        <v>-19.735645034522868</v>
      </c>
      <c r="L883">
        <f t="shared" si="200"/>
        <v>4.1481714174808261E-4</v>
      </c>
      <c r="M883">
        <f>J883/SQRT('Exhaust Gas Math'!$E$14*$B$21*$B$23)</f>
        <v>8.9825551571992741E-4</v>
      </c>
      <c r="N883">
        <f t="shared" si="201"/>
        <v>6.3284913265651083E-2</v>
      </c>
      <c r="O883">
        <f t="shared" si="202"/>
        <v>4.4857728821272276E-4</v>
      </c>
      <c r="P883">
        <f t="shared" si="203"/>
        <v>1</v>
      </c>
      <c r="Q883">
        <f>($B$16/2)*(COS((ACOS((2*'Intake Valve Fxn Scratch'!$B$1)/$B$16-1)/($B$17/2))*(I883-($B$17/2)))+1)*P883</f>
        <v>2.2987793363428996E-3</v>
      </c>
      <c r="R883">
        <f t="shared" si="204"/>
        <v>0.30247096530827627</v>
      </c>
      <c r="S883">
        <f t="shared" si="205"/>
        <v>5.3084403973250064E-4</v>
      </c>
      <c r="T883">
        <f>S883*'Exhaust Gas Math'!$C$14</f>
        <v>6.2890022656075903E-4</v>
      </c>
      <c r="U883">
        <f>(T883/'Exhaust Gas Math'!$B$14)+('Exhaust Gas Math'!$D$10)</f>
        <v>2.2149265161582086E-2</v>
      </c>
      <c r="V883">
        <f>('Exhaust Gas Math'!$E$10*(2.53982214E-12*V882^4 - 0.0000000071629564556*V882^3 + 7.56281407226508E-06*V882^2 - 0.00322508455050905*V882 + 1.62997098133725)*$B$24+T883*'Exhaust Gas Math'!$D$14*$B$23)/('Exhaust Gas Math'!$E$10*(2.53982214E-12*V882^4 - 0.0000000071629564556*V882^3 + 7.56281407226508E-06*V882^2 - 0.00322508455050905*V882 + 1.62997098133725)+T883*'Exhaust Gas Math'!$D$14)</f>
        <v>310.15403660183938</v>
      </c>
      <c r="W883">
        <f>(353.3116967483*V883^-1.0020802909)*('Exhaust Gas Math'!$E$10/(T883+'Exhaust Gas Math'!$E$10))+(357.4500179626*V883^-1.0038444015 )*(T883/(T883+'Exhaust Gas Math'!$E$10))</f>
        <v>1.1273287118595599</v>
      </c>
      <c r="X883">
        <f t="shared" si="206"/>
        <v>219.54483438275693</v>
      </c>
      <c r="Y883">
        <f t="shared" si="207"/>
        <v>137693.71052577792</v>
      </c>
      <c r="Z883">
        <f t="shared" si="208"/>
        <v>101325</v>
      </c>
    </row>
    <row r="884" spans="5:26" x14ac:dyDescent="0.2">
      <c r="E884">
        <f t="shared" si="195"/>
        <v>0.10987500000000008</v>
      </c>
      <c r="F884">
        <f t="shared" si="196"/>
        <v>101325</v>
      </c>
      <c r="H884">
        <f t="shared" si="209"/>
        <v>0.10987500000000008</v>
      </c>
      <c r="I884">
        <f t="shared" si="197"/>
        <v>234.00000000000364</v>
      </c>
      <c r="J884">
        <f t="shared" si="198"/>
        <v>5.0332792497669442E-2</v>
      </c>
      <c r="K884">
        <f t="shared" si="199"/>
        <v>-21.485007606187022</v>
      </c>
      <c r="L884">
        <f t="shared" si="200"/>
        <v>3.965391234407895E-4</v>
      </c>
      <c r="M884">
        <f>J884/SQRT('Exhaust Gas Math'!$E$14*$B$21*$B$23)</f>
        <v>8.5447888572467198E-4</v>
      </c>
      <c r="N884">
        <f t="shared" si="201"/>
        <v>6.2589395196654823E-2</v>
      </c>
      <c r="O884">
        <f t="shared" si="202"/>
        <v>4.4364730422137815E-4</v>
      </c>
      <c r="P884">
        <f t="shared" si="203"/>
        <v>1</v>
      </c>
      <c r="Q884">
        <f>($B$16/2)*(COS((ACOS((2*'Intake Valve Fxn Scratch'!$B$1)/$B$16-1)/($B$17/2))*(I884-($B$17/2)))+1)*P884</f>
        <v>1.9075968031528122E-3</v>
      </c>
      <c r="R884">
        <f t="shared" si="204"/>
        <v>0.25099957936221212</v>
      </c>
      <c r="S884">
        <f t="shared" si="205"/>
        <v>5.2893754071550443E-4</v>
      </c>
      <c r="T884">
        <f>S884*'Exhaust Gas Math'!$C$14</f>
        <v>6.2664156380110741E-4</v>
      </c>
      <c r="U884">
        <f>(T884/'Exhaust Gas Math'!$B$14)+('Exhaust Gas Math'!$D$10)</f>
        <v>2.2071299584790521E-2</v>
      </c>
      <c r="V884">
        <f>('Exhaust Gas Math'!$E$10*(2.53982214E-12*V883^4 - 0.0000000071629564556*V883^3 + 7.56281407226508E-06*V883^2 - 0.00322508455050905*V883 + 1.62997098133725)*$B$24+T884*'Exhaust Gas Math'!$D$14*$B$23)/('Exhaust Gas Math'!$E$10*(2.53982214E-12*V883^4 - 0.0000000071629564556*V883^3 + 7.56281407226508E-06*V883^2 - 0.00322508455050905*V883 + 1.62997098133725)+T884*'Exhaust Gas Math'!$D$14)</f>
        <v>310.19716169889131</v>
      </c>
      <c r="W884">
        <f>(353.3116967483*V884^-1.0020802909)*('Exhaust Gas Math'!$E$10/(T884+'Exhaust Gas Math'!$E$10))+(357.4500179626*V884^-1.0038444015 )*(T884/(T884+'Exhaust Gas Math'!$E$10))</f>
        <v>1.1271713061267064</v>
      </c>
      <c r="X884">
        <f t="shared" si="206"/>
        <v>260.15426639024037</v>
      </c>
      <c r="Y884">
        <f t="shared" si="207"/>
        <v>143553.47866855669</v>
      </c>
      <c r="Z884">
        <f t="shared" si="208"/>
        <v>101325</v>
      </c>
    </row>
    <row r="885" spans="5:26" x14ac:dyDescent="0.2">
      <c r="E885">
        <f t="shared" si="195"/>
        <v>0.11000000000000008</v>
      </c>
      <c r="F885">
        <f t="shared" si="196"/>
        <v>101325</v>
      </c>
      <c r="H885">
        <f t="shared" si="209"/>
        <v>0.11000000000000008</v>
      </c>
      <c r="I885">
        <f t="shared" si="197"/>
        <v>240.00000000000364</v>
      </c>
      <c r="J885">
        <f t="shared" si="198"/>
        <v>4.7549999999997886E-2</v>
      </c>
      <c r="K885">
        <f t="shared" si="199"/>
        <v>-22.998975938490904</v>
      </c>
      <c r="L885">
        <f t="shared" si="200"/>
        <v>3.7681408238678289E-4</v>
      </c>
      <c r="M885">
        <f>J885/SQRT('Exhaust Gas Math'!$E$14*$B$21*$B$23)</f>
        <v>8.0723657480533508E-4</v>
      </c>
      <c r="N885">
        <f t="shared" si="201"/>
        <v>6.1244119152322529E-2</v>
      </c>
      <c r="O885">
        <f t="shared" si="202"/>
        <v>4.3411169377768563E-4</v>
      </c>
      <c r="P885">
        <f t="shared" si="203"/>
        <v>1</v>
      </c>
      <c r="Q885">
        <f>($B$16/2)*(COS((ACOS((2*'Intake Valve Fxn Scratch'!$B$1)/$B$16-1)/($B$17/2))*(I885-($B$17/2)))+1)*P885</f>
        <v>1.5414836237511102E-3</v>
      </c>
      <c r="R885">
        <f t="shared" si="204"/>
        <v>0.2028267925988303</v>
      </c>
      <c r="S885">
        <f t="shared" si="205"/>
        <v>5.2595770784467086E-4</v>
      </c>
      <c r="T885">
        <f>S885*'Exhaust Gas Math'!$C$14</f>
        <v>6.2311130363557044E-4</v>
      </c>
      <c r="U885">
        <f>(T885/'Exhaust Gas Math'!$B$14)+('Exhaust Gas Math'!$D$10)</f>
        <v>2.194944041442335E-2</v>
      </c>
      <c r="V885">
        <f>('Exhaust Gas Math'!$E$10*(2.53982214E-12*V884^4 - 0.0000000071629564556*V884^3 + 7.56281407226508E-06*V884^2 - 0.00322508455050905*V884 + 1.62997098133725)*$B$24+T885*'Exhaust Gas Math'!$D$14*$B$23)/('Exhaust Gas Math'!$E$10*(2.53982214E-12*V884^4 - 0.0000000071629564556*V884^3 + 7.56281407226508E-06*V884^2 - 0.00322508455050905*V884 + 1.62997098133725)+T885*'Exhaust Gas Math'!$D$14)</f>
        <v>310.26507546836996</v>
      </c>
      <c r="W885">
        <f>(353.3116967483*V885^-1.0020802909)*('Exhaust Gas Math'!$E$10/(T885+'Exhaust Gas Math'!$E$10))+(357.4500179626*V885^-1.0038444015 )*(T885/(T885+'Exhaust Gas Math'!$E$10))</f>
        <v>1.1269235109748656</v>
      </c>
      <c r="X885">
        <f t="shared" si="206"/>
        <v>298.04472634695588</v>
      </c>
      <c r="Y885">
        <f t="shared" si="207"/>
        <v>150266.87618012878</v>
      </c>
      <c r="Z885">
        <f t="shared" si="208"/>
        <v>101325</v>
      </c>
    </row>
    <row r="886" spans="5:26" x14ac:dyDescent="0.2">
      <c r="E886">
        <f t="shared" si="195"/>
        <v>0.11012500000000008</v>
      </c>
      <c r="F886">
        <f t="shared" si="196"/>
        <v>101325</v>
      </c>
      <c r="H886">
        <f t="shared" si="209"/>
        <v>0.11012500000000008</v>
      </c>
      <c r="I886">
        <f t="shared" si="197"/>
        <v>246.00000000000364</v>
      </c>
      <c r="J886">
        <f t="shared" si="198"/>
        <v>4.4593551585500622E-2</v>
      </c>
      <c r="K886">
        <f t="shared" si="199"/>
        <v>-24.260962677567544</v>
      </c>
      <c r="L886">
        <f t="shared" si="200"/>
        <v>3.5585813026358065E-4</v>
      </c>
      <c r="M886">
        <f>J886/SQRT('Exhaust Gas Math'!$E$14*$B$21*$B$23)</f>
        <v>7.5704617960643827E-4</v>
      </c>
      <c r="N886">
        <f t="shared" si="201"/>
        <v>5.9246088902350315E-2</v>
      </c>
      <c r="O886">
        <f t="shared" si="202"/>
        <v>4.199492189468006E-4</v>
      </c>
      <c r="P886">
        <f t="shared" si="203"/>
        <v>1</v>
      </c>
      <c r="Q886">
        <f>($B$16/2)*(COS((ACOS((2*'Intake Valve Fxn Scratch'!$B$1)/$B$16-1)/($B$17/2))*(I886-($B$17/2)))+1)*P886</f>
        <v>1.2052898326527983E-3</v>
      </c>
      <c r="R886">
        <f t="shared" si="204"/>
        <v>0.15859076745431555</v>
      </c>
      <c r="S886">
        <f t="shared" si="205"/>
        <v>5.224972374761502E-4</v>
      </c>
      <c r="T886">
        <f>S886*'Exhaust Gas Math'!$C$14</f>
        <v>6.1901162381272428E-4</v>
      </c>
      <c r="U886">
        <f>(T886/'Exhaust Gas Math'!$B$14)+('Exhaust Gas Math'!$D$10)</f>
        <v>2.1807925750189791E-2</v>
      </c>
      <c r="V886">
        <f>('Exhaust Gas Math'!$E$10*(2.53982214E-12*V885^4 - 0.0000000071629564556*V885^3 + 7.56281407226508E-06*V885^2 - 0.00322508455050905*V885 + 1.62997098133725)*$B$24+T886*'Exhaust Gas Math'!$D$14*$B$23)/('Exhaust Gas Math'!$E$10*(2.53982214E-12*V885^4 - 0.0000000071629564556*V885^3 + 7.56281407226508E-06*V885^2 - 0.00322508455050905*V885 + 1.62997098133725)+T886*'Exhaust Gas Math'!$D$14)</f>
        <v>310.3448455885175</v>
      </c>
      <c r="W886">
        <f>(353.3116967483*V886^-1.0020802909)*('Exhaust Gas Math'!$E$10/(T886+'Exhaust Gas Math'!$E$10))+(357.4500179626*V886^-1.0038444015 )*(T886/(T886+'Exhaust Gas Math'!$E$10))</f>
        <v>1.1266325946186053</v>
      </c>
      <c r="X886">
        <f t="shared" si="206"/>
        <v>331.56476735036642</v>
      </c>
      <c r="Y886">
        <f t="shared" si="207"/>
        <v>158130.6448118845</v>
      </c>
      <c r="Z886">
        <f t="shared" si="208"/>
        <v>101325</v>
      </c>
    </row>
    <row r="887" spans="5:26" x14ac:dyDescent="0.2">
      <c r="E887">
        <f t="shared" si="195"/>
        <v>0.11025000000000008</v>
      </c>
      <c r="F887">
        <f t="shared" si="196"/>
        <v>101325</v>
      </c>
      <c r="H887">
        <f t="shared" si="209"/>
        <v>0.11025000000000008</v>
      </c>
      <c r="I887">
        <f t="shared" si="197"/>
        <v>252.00000000000364</v>
      </c>
      <c r="J887">
        <f t="shared" si="198"/>
        <v>4.1495838721683477E-2</v>
      </c>
      <c r="K887">
        <f t="shared" si="199"/>
        <v>-25.257141232615925</v>
      </c>
      <c r="L887">
        <f t="shared" si="200"/>
        <v>3.9769296294121147E-5</v>
      </c>
      <c r="M887">
        <f>J887/SQRT('Exhaust Gas Math'!$E$14*$B$21*$B$23)</f>
        <v>7.0445759660079602E-4</v>
      </c>
      <c r="N887">
        <f t="shared" si="201"/>
        <v>5.6616440724260052E-2</v>
      </c>
      <c r="O887">
        <f t="shared" si="202"/>
        <v>0</v>
      </c>
      <c r="P887">
        <f t="shared" si="203"/>
        <v>0</v>
      </c>
      <c r="Q887">
        <f>($B$16/2)*(COS((ACOS((2*'Intake Valve Fxn Scratch'!$B$1)/$B$16-1)/($B$17/2))*(I887-($B$17/2)))+1)*P887</f>
        <v>0</v>
      </c>
      <c r="R887">
        <f t="shared" si="204"/>
        <v>0</v>
      </c>
      <c r="S887">
        <f t="shared" si="205"/>
        <v>0</v>
      </c>
      <c r="T887">
        <f>S887*'Exhaust Gas Math'!$C$14</f>
        <v>0</v>
      </c>
      <c r="U887">
        <f>(T887/'Exhaust Gas Math'!$B$14)+('Exhaust Gas Math'!$D$10)</f>
        <v>4.4059320573952224E-4</v>
      </c>
      <c r="V887">
        <f>('Exhaust Gas Math'!$E$10*(2.53982214E-12*V886^4 - 0.0000000071629564556*V886^3 + 7.56281407226508E-06*V886^2 - 0.00322508455050905*V886 + 1.62997098133725)*$B$24+T887*'Exhaust Gas Math'!$D$14*$B$23)/('Exhaust Gas Math'!$E$10*(2.53982214E-12*V886^4 - 0.0000000071629564556*V886^3 + 7.56281407226508E-06*V886^2 - 0.00322508455050905*V886 + 1.62997098133725)+T887*'Exhaust Gas Math'!$D$14)</f>
        <v>1100</v>
      </c>
      <c r="W887">
        <f>(353.3116967483*V887^-1.0020802909)*('Exhaust Gas Math'!$E$10/(T887+'Exhaust Gas Math'!$E$10))+(357.4500179626*V887^-1.0038444015 )*(T887/(T887+'Exhaust Gas Math'!$E$10))</f>
        <v>0.31654710700089367</v>
      </c>
      <c r="X887">
        <f t="shared" si="206"/>
        <v>0</v>
      </c>
      <c r="Y887">
        <f t="shared" si="207"/>
        <v>101325</v>
      </c>
      <c r="Z887">
        <f t="shared" si="208"/>
        <v>101325</v>
      </c>
    </row>
    <row r="888" spans="5:26" x14ac:dyDescent="0.2">
      <c r="E888">
        <f t="shared" si="195"/>
        <v>0.11037500000000008</v>
      </c>
      <c r="F888">
        <f t="shared" si="196"/>
        <v>101325</v>
      </c>
      <c r="H888">
        <f t="shared" si="209"/>
        <v>0.11037500000000008</v>
      </c>
      <c r="I888">
        <f t="shared" si="197"/>
        <v>258.00000000000364</v>
      </c>
      <c r="J888">
        <f t="shared" si="198"/>
        <v>3.8290800598920531E-2</v>
      </c>
      <c r="K888">
        <f t="shared" si="199"/>
        <v>-25.976597262923168</v>
      </c>
      <c r="L888">
        <f t="shared" si="200"/>
        <v>3.9769296294121147E-5</v>
      </c>
      <c r="M888">
        <f>J888/SQRT('Exhaust Gas Math'!$E$14*$B$21*$B$23)</f>
        <v>6.5004699730868674E-4</v>
      </c>
      <c r="N888">
        <f t="shared" si="201"/>
        <v>5.3401053069946906E-2</v>
      </c>
      <c r="O888">
        <f t="shared" si="202"/>
        <v>0</v>
      </c>
      <c r="P888">
        <f t="shared" si="203"/>
        <v>0</v>
      </c>
      <c r="Q888">
        <f>($B$16/2)*(COS((ACOS((2*'Intake Valve Fxn Scratch'!$B$1)/$B$16-1)/($B$17/2))*(I888-($B$17/2)))+1)*P888</f>
        <v>0</v>
      </c>
      <c r="R888">
        <f t="shared" si="204"/>
        <v>0</v>
      </c>
      <c r="S888">
        <f t="shared" si="205"/>
        <v>0</v>
      </c>
      <c r="T888">
        <f>S888*'Exhaust Gas Math'!$C$14</f>
        <v>0</v>
      </c>
      <c r="U888">
        <f>(T888/'Exhaust Gas Math'!$B$14)+('Exhaust Gas Math'!$D$10)</f>
        <v>4.4059320573952224E-4</v>
      </c>
      <c r="V888">
        <f>('Exhaust Gas Math'!$E$10*(2.53982214E-12*V887^4 - 0.0000000071629564556*V887^3 + 7.56281407226508E-06*V887^2 - 0.00322508455050905*V887 + 1.62997098133725)*$B$24+T888*'Exhaust Gas Math'!$D$14*$B$23)/('Exhaust Gas Math'!$E$10*(2.53982214E-12*V887^4 - 0.0000000071629564556*V887^3 + 7.56281407226508E-06*V887^2 - 0.00322508455050905*V887 + 1.62997098133725)+T888*'Exhaust Gas Math'!$D$14)</f>
        <v>1100</v>
      </c>
      <c r="W888">
        <f>(353.3116967483*V888^-1.0020802909)*('Exhaust Gas Math'!$E$10/(T888+'Exhaust Gas Math'!$E$10))+(357.4500179626*V888^-1.0038444015 )*(T888/(T888+'Exhaust Gas Math'!$E$10))</f>
        <v>0.31654710700089367</v>
      </c>
      <c r="X888">
        <f t="shared" si="206"/>
        <v>0</v>
      </c>
      <c r="Y888">
        <f t="shared" si="207"/>
        <v>101325</v>
      </c>
      <c r="Z888">
        <f t="shared" si="208"/>
        <v>101325</v>
      </c>
    </row>
    <row r="889" spans="5:26" x14ac:dyDescent="0.2">
      <c r="E889">
        <f t="shared" si="195"/>
        <v>0.11050000000000008</v>
      </c>
      <c r="F889">
        <f t="shared" si="196"/>
        <v>101325</v>
      </c>
      <c r="H889">
        <f t="shared" si="209"/>
        <v>0.11050000000000008</v>
      </c>
      <c r="I889">
        <f t="shared" si="197"/>
        <v>264.00000000000364</v>
      </c>
      <c r="J889">
        <f t="shared" si="198"/>
        <v>3.5013552285582117E-2</v>
      </c>
      <c r="K889">
        <f t="shared" si="199"/>
        <v>-26.41144825766537</v>
      </c>
      <c r="L889">
        <f t="shared" si="200"/>
        <v>3.9769296294121147E-5</v>
      </c>
      <c r="M889">
        <f>J889/SQRT('Exhaust Gas Math'!$E$14*$B$21*$B$23)</f>
        <v>5.9441051564210461E-4</v>
      </c>
      <c r="N889">
        <f t="shared" si="201"/>
        <v>4.9669531178880441E-2</v>
      </c>
      <c r="O889">
        <f t="shared" si="202"/>
        <v>0</v>
      </c>
      <c r="P889">
        <f t="shared" si="203"/>
        <v>0</v>
      </c>
      <c r="Q889">
        <f>($B$16/2)*(COS((ACOS((2*'Intake Valve Fxn Scratch'!$B$1)/$B$16-1)/($B$17/2))*(I889-($B$17/2)))+1)*P889</f>
        <v>0</v>
      </c>
      <c r="R889">
        <f t="shared" si="204"/>
        <v>0</v>
      </c>
      <c r="S889">
        <f t="shared" si="205"/>
        <v>0</v>
      </c>
      <c r="T889">
        <f>S889*'Exhaust Gas Math'!$C$14</f>
        <v>0</v>
      </c>
      <c r="U889">
        <f>(T889/'Exhaust Gas Math'!$B$14)+('Exhaust Gas Math'!$D$10)</f>
        <v>4.4059320573952224E-4</v>
      </c>
      <c r="V889">
        <f>('Exhaust Gas Math'!$E$10*(2.53982214E-12*V888^4 - 0.0000000071629564556*V888^3 + 7.56281407226508E-06*V888^2 - 0.00322508455050905*V888 + 1.62997098133725)*$B$24+T889*'Exhaust Gas Math'!$D$14*$B$23)/('Exhaust Gas Math'!$E$10*(2.53982214E-12*V888^4 - 0.0000000071629564556*V888^3 + 7.56281407226508E-06*V888^2 - 0.00322508455050905*V888 + 1.62997098133725)+T889*'Exhaust Gas Math'!$D$14)</f>
        <v>1100</v>
      </c>
      <c r="W889">
        <f>(353.3116967483*V889^-1.0020802909)*('Exhaust Gas Math'!$E$10/(T889+'Exhaust Gas Math'!$E$10))+(357.4500179626*V889^-1.0038444015 )*(T889/(T889+'Exhaust Gas Math'!$E$10))</f>
        <v>0.31654710700089367</v>
      </c>
      <c r="X889">
        <f t="shared" si="206"/>
        <v>0</v>
      </c>
      <c r="Y889">
        <f t="shared" si="207"/>
        <v>101325</v>
      </c>
      <c r="Z889">
        <f t="shared" si="208"/>
        <v>101325</v>
      </c>
    </row>
    <row r="890" spans="5:26" x14ac:dyDescent="0.2">
      <c r="E890">
        <f t="shared" si="195"/>
        <v>0.11062500000000008</v>
      </c>
      <c r="F890">
        <f t="shared" si="196"/>
        <v>101325</v>
      </c>
      <c r="H890">
        <f t="shared" si="209"/>
        <v>0.11062500000000008</v>
      </c>
      <c r="I890">
        <f t="shared" si="197"/>
        <v>270.00000000000364</v>
      </c>
      <c r="J890">
        <f t="shared" si="198"/>
        <v>3.1699999999997466E-2</v>
      </c>
      <c r="K890">
        <f t="shared" si="199"/>
        <v>-26.556929898345718</v>
      </c>
      <c r="L890">
        <f t="shared" si="200"/>
        <v>3.9769296294121147E-5</v>
      </c>
      <c r="M890">
        <f>J890/SQRT('Exhaust Gas Math'!$E$14*$B$21*$B$23)</f>
        <v>5.3815771653687101E-4</v>
      </c>
      <c r="N890">
        <f t="shared" si="201"/>
        <v>4.5512549561608794E-2</v>
      </c>
      <c r="O890">
        <f t="shared" si="202"/>
        <v>0</v>
      </c>
      <c r="P890">
        <f t="shared" si="203"/>
        <v>0</v>
      </c>
      <c r="Q890">
        <f>($B$16/2)*(COS((ACOS((2*'Intake Valve Fxn Scratch'!$B$1)/$B$16-1)/($B$17/2))*(I890-($B$17/2)))+1)*P890</f>
        <v>0</v>
      </c>
      <c r="R890">
        <f t="shared" si="204"/>
        <v>0</v>
      </c>
      <c r="S890">
        <f t="shared" si="205"/>
        <v>0</v>
      </c>
      <c r="T890">
        <f>S890*'Exhaust Gas Math'!$C$14</f>
        <v>0</v>
      </c>
      <c r="U890">
        <f>(T890/'Exhaust Gas Math'!$B$14)+('Exhaust Gas Math'!$D$10)</f>
        <v>4.4059320573952224E-4</v>
      </c>
      <c r="V890">
        <f>('Exhaust Gas Math'!$E$10*(2.53982214E-12*V889^4 - 0.0000000071629564556*V889^3 + 7.56281407226508E-06*V889^2 - 0.00322508455050905*V889 + 1.62997098133725)*$B$24+T890*'Exhaust Gas Math'!$D$14*$B$23)/('Exhaust Gas Math'!$E$10*(2.53982214E-12*V889^4 - 0.0000000071629564556*V889^3 + 7.56281407226508E-06*V889^2 - 0.00322508455050905*V889 + 1.62997098133725)+T890*'Exhaust Gas Math'!$D$14)</f>
        <v>1100</v>
      </c>
      <c r="W890">
        <f>(353.3116967483*V890^-1.0020802909)*('Exhaust Gas Math'!$E$10/(T890+'Exhaust Gas Math'!$E$10))+(357.4500179626*V890^-1.0038444015 )*(T890/(T890+'Exhaust Gas Math'!$E$10))</f>
        <v>0.31654710700089367</v>
      </c>
      <c r="X890">
        <f t="shared" si="206"/>
        <v>0</v>
      </c>
      <c r="Y890">
        <f t="shared" si="207"/>
        <v>101325</v>
      </c>
      <c r="Z890">
        <f t="shared" si="208"/>
        <v>101325</v>
      </c>
    </row>
    <row r="891" spans="5:26" x14ac:dyDescent="0.2">
      <c r="E891">
        <f t="shared" si="195"/>
        <v>0.11075000000000008</v>
      </c>
      <c r="F891">
        <f t="shared" si="196"/>
        <v>101325</v>
      </c>
      <c r="H891">
        <f t="shared" si="209"/>
        <v>0.11075000000000008</v>
      </c>
      <c r="I891">
        <f t="shared" si="197"/>
        <v>276.00000000000364</v>
      </c>
      <c r="J891">
        <f t="shared" si="198"/>
        <v>2.8386447714412847E-2</v>
      </c>
      <c r="K891">
        <f t="shared" si="199"/>
        <v>-26.411448257664929</v>
      </c>
      <c r="L891">
        <f t="shared" si="200"/>
        <v>3.9769296294121147E-5</v>
      </c>
      <c r="M891">
        <f>J891/SQRT('Exhaust Gas Math'!$E$14*$B$21*$B$23)</f>
        <v>4.8190491743163778E-4</v>
      </c>
      <c r="N891">
        <f t="shared" si="201"/>
        <v>4.1037700628136935E-2</v>
      </c>
      <c r="O891">
        <f t="shared" si="202"/>
        <v>0</v>
      </c>
      <c r="P891">
        <f t="shared" si="203"/>
        <v>0</v>
      </c>
      <c r="Q891">
        <f>($B$16/2)*(COS((ACOS((2*'Intake Valve Fxn Scratch'!$B$1)/$B$16-1)/($B$17/2))*(I891-($B$17/2)))+1)*P891</f>
        <v>0</v>
      </c>
      <c r="R891">
        <f t="shared" si="204"/>
        <v>0</v>
      </c>
      <c r="S891">
        <f t="shared" si="205"/>
        <v>0</v>
      </c>
      <c r="T891">
        <f>S891*'Exhaust Gas Math'!$C$14</f>
        <v>0</v>
      </c>
      <c r="U891">
        <f>(T891/'Exhaust Gas Math'!$B$14)+('Exhaust Gas Math'!$D$10)</f>
        <v>4.4059320573952224E-4</v>
      </c>
      <c r="V891">
        <f>('Exhaust Gas Math'!$E$10*(2.53982214E-12*V890^4 - 0.0000000071629564556*V890^3 + 7.56281407226508E-06*V890^2 - 0.00322508455050905*V890 + 1.62997098133725)*$B$24+T891*'Exhaust Gas Math'!$D$14*$B$23)/('Exhaust Gas Math'!$E$10*(2.53982214E-12*V890^4 - 0.0000000071629564556*V890^3 + 7.56281407226508E-06*V890^2 - 0.00322508455050905*V890 + 1.62997098133725)+T891*'Exhaust Gas Math'!$D$14)</f>
        <v>1100</v>
      </c>
      <c r="W891">
        <f>(353.3116967483*V891^-1.0020802909)*('Exhaust Gas Math'!$E$10/(T891+'Exhaust Gas Math'!$E$10))+(357.4500179626*V891^-1.0038444015 )*(T891/(T891+'Exhaust Gas Math'!$E$10))</f>
        <v>0.31654710700089367</v>
      </c>
      <c r="X891">
        <f t="shared" si="206"/>
        <v>0</v>
      </c>
      <c r="Y891">
        <f t="shared" si="207"/>
        <v>101325</v>
      </c>
      <c r="Z891">
        <f t="shared" si="208"/>
        <v>101325</v>
      </c>
    </row>
    <row r="892" spans="5:26" x14ac:dyDescent="0.2">
      <c r="E892">
        <f t="shared" si="195"/>
        <v>0.11087500000000008</v>
      </c>
      <c r="F892">
        <f t="shared" si="196"/>
        <v>101325</v>
      </c>
      <c r="H892">
        <f t="shared" si="209"/>
        <v>0.11087500000000008</v>
      </c>
      <c r="I892">
        <f t="shared" si="197"/>
        <v>282.00000000000364</v>
      </c>
      <c r="J892">
        <f t="shared" si="198"/>
        <v>2.5109199401074516E-2</v>
      </c>
      <c r="K892">
        <f t="shared" si="199"/>
        <v>-25.976597262922287</v>
      </c>
      <c r="L892">
        <f t="shared" si="200"/>
        <v>3.9769296294121147E-5</v>
      </c>
      <c r="M892">
        <f>J892/SQRT('Exhaust Gas Math'!$E$14*$B$21*$B$23)</f>
        <v>4.2626843576505706E-4</v>
      </c>
      <c r="N892">
        <f t="shared" si="201"/>
        <v>3.6364153774646156E-2</v>
      </c>
      <c r="O892">
        <f t="shared" si="202"/>
        <v>0</v>
      </c>
      <c r="P892">
        <f t="shared" si="203"/>
        <v>0</v>
      </c>
      <c r="Q892">
        <f>($B$16/2)*(COS((ACOS((2*'Intake Valve Fxn Scratch'!$B$1)/$B$16-1)/($B$17/2))*(I892-($B$17/2)))+1)*P892</f>
        <v>0</v>
      </c>
      <c r="R892">
        <f t="shared" si="204"/>
        <v>0</v>
      </c>
      <c r="S892">
        <f t="shared" si="205"/>
        <v>0</v>
      </c>
      <c r="T892">
        <f>S892*'Exhaust Gas Math'!$C$14</f>
        <v>0</v>
      </c>
      <c r="U892">
        <f>(T892/'Exhaust Gas Math'!$B$14)+('Exhaust Gas Math'!$D$10)</f>
        <v>4.4059320573952224E-4</v>
      </c>
      <c r="V892">
        <f>('Exhaust Gas Math'!$E$10*(2.53982214E-12*V891^4 - 0.0000000071629564556*V891^3 + 7.56281407226508E-06*V891^2 - 0.00322508455050905*V891 + 1.62997098133725)*$B$24+T892*'Exhaust Gas Math'!$D$14*$B$23)/('Exhaust Gas Math'!$E$10*(2.53982214E-12*V891^4 - 0.0000000071629564556*V891^3 + 7.56281407226508E-06*V891^2 - 0.00322508455050905*V891 + 1.62997098133725)+T892*'Exhaust Gas Math'!$D$14)</f>
        <v>1100</v>
      </c>
      <c r="W892">
        <f>(353.3116967483*V892^-1.0020802909)*('Exhaust Gas Math'!$E$10/(T892+'Exhaust Gas Math'!$E$10))+(357.4500179626*V892^-1.0038444015 )*(T892/(T892+'Exhaust Gas Math'!$E$10))</f>
        <v>0.31654710700089367</v>
      </c>
      <c r="X892">
        <f t="shared" si="206"/>
        <v>0</v>
      </c>
      <c r="Y892">
        <f t="shared" si="207"/>
        <v>101325</v>
      </c>
      <c r="Z892">
        <f t="shared" si="208"/>
        <v>101325</v>
      </c>
    </row>
    <row r="893" spans="5:26" x14ac:dyDescent="0.2">
      <c r="E893">
        <f t="shared" si="195"/>
        <v>0.11100000000000008</v>
      </c>
      <c r="F893">
        <f t="shared" si="196"/>
        <v>101325</v>
      </c>
      <c r="H893">
        <f t="shared" si="209"/>
        <v>0.11100000000000008</v>
      </c>
      <c r="I893">
        <f t="shared" si="197"/>
        <v>288.00000000000364</v>
      </c>
      <c r="J893">
        <f t="shared" si="198"/>
        <v>2.1904161278311705E-2</v>
      </c>
      <c r="K893">
        <f t="shared" si="199"/>
        <v>-25.257141232614615</v>
      </c>
      <c r="L893">
        <f t="shared" si="200"/>
        <v>3.9769296294121147E-5</v>
      </c>
      <c r="M893">
        <f>J893/SQRT('Exhaust Gas Math'!$E$14*$B$21*$B$23)</f>
        <v>3.7185783647295011E-4</v>
      </c>
      <c r="N893">
        <f t="shared" si="201"/>
        <v>3.1616553879852363E-2</v>
      </c>
      <c r="O893">
        <f t="shared" si="202"/>
        <v>0</v>
      </c>
      <c r="P893">
        <f t="shared" si="203"/>
        <v>0</v>
      </c>
      <c r="Q893">
        <f>($B$16/2)*(COS((ACOS((2*'Intake Valve Fxn Scratch'!$B$1)/$B$16-1)/($B$17/2))*(I893-($B$17/2)))+1)*P893</f>
        <v>0</v>
      </c>
      <c r="R893">
        <f t="shared" si="204"/>
        <v>0</v>
      </c>
      <c r="S893">
        <f t="shared" si="205"/>
        <v>0</v>
      </c>
      <c r="T893">
        <f>S893*'Exhaust Gas Math'!$C$14</f>
        <v>0</v>
      </c>
      <c r="U893">
        <f>(T893/'Exhaust Gas Math'!$B$14)+('Exhaust Gas Math'!$D$10)</f>
        <v>4.4059320573952224E-4</v>
      </c>
      <c r="V893">
        <f>('Exhaust Gas Math'!$E$10*(2.53982214E-12*V892^4 - 0.0000000071629564556*V892^3 + 7.56281407226508E-06*V892^2 - 0.00322508455050905*V892 + 1.62997098133725)*$B$24+T893*'Exhaust Gas Math'!$D$14*$B$23)/('Exhaust Gas Math'!$E$10*(2.53982214E-12*V892^4 - 0.0000000071629564556*V892^3 + 7.56281407226508E-06*V892^2 - 0.00322508455050905*V892 + 1.62997098133725)+T893*'Exhaust Gas Math'!$D$14)</f>
        <v>1100</v>
      </c>
      <c r="W893">
        <f>(353.3116967483*V893^-1.0020802909)*('Exhaust Gas Math'!$E$10/(T893+'Exhaust Gas Math'!$E$10))+(357.4500179626*V893^-1.0038444015 )*(T893/(T893+'Exhaust Gas Math'!$E$10))</f>
        <v>0.31654710700089367</v>
      </c>
      <c r="X893">
        <f t="shared" si="206"/>
        <v>0</v>
      </c>
      <c r="Y893">
        <f t="shared" si="207"/>
        <v>101325</v>
      </c>
      <c r="Z893">
        <f t="shared" si="208"/>
        <v>101325</v>
      </c>
    </row>
    <row r="894" spans="5:26" x14ac:dyDescent="0.2">
      <c r="E894">
        <f t="shared" si="195"/>
        <v>0.11112500000000008</v>
      </c>
      <c r="F894">
        <f t="shared" si="196"/>
        <v>101325</v>
      </c>
      <c r="H894">
        <f t="shared" si="209"/>
        <v>0.11112500000000008</v>
      </c>
      <c r="I894">
        <f t="shared" si="197"/>
        <v>294.00000000000364</v>
      </c>
      <c r="J894">
        <f t="shared" si="198"/>
        <v>1.8806448414494754E-2</v>
      </c>
      <c r="K894">
        <f t="shared" si="199"/>
        <v>-24.260962677565821</v>
      </c>
      <c r="L894">
        <f t="shared" si="200"/>
        <v>3.9769296294121147E-5</v>
      </c>
      <c r="M894">
        <f>J894/SQRT('Exhaust Gas Math'!$E$14*$B$21*$B$23)</f>
        <v>3.1926925346731111E-4</v>
      </c>
      <c r="N894">
        <f t="shared" si="201"/>
        <v>2.691866356259829E-2</v>
      </c>
      <c r="O894">
        <f t="shared" si="202"/>
        <v>0</v>
      </c>
      <c r="P894">
        <f t="shared" si="203"/>
        <v>0</v>
      </c>
      <c r="Q894">
        <f>($B$16/2)*(COS((ACOS((2*'Intake Valve Fxn Scratch'!$B$1)/$B$16-1)/($B$17/2))*(I894-($B$17/2)))+1)*P894</f>
        <v>0</v>
      </c>
      <c r="R894">
        <f t="shared" si="204"/>
        <v>0</v>
      </c>
      <c r="S894">
        <f t="shared" si="205"/>
        <v>0</v>
      </c>
      <c r="T894">
        <f>S894*'Exhaust Gas Math'!$C$14</f>
        <v>0</v>
      </c>
      <c r="U894">
        <f>(T894/'Exhaust Gas Math'!$B$14)+('Exhaust Gas Math'!$D$10)</f>
        <v>4.4059320573952224E-4</v>
      </c>
      <c r="V894">
        <f>('Exhaust Gas Math'!$E$10*(2.53982214E-12*V893^4 - 0.0000000071629564556*V893^3 + 7.56281407226508E-06*V893^2 - 0.00322508455050905*V893 + 1.62997098133725)*$B$24+T894*'Exhaust Gas Math'!$D$14*$B$23)/('Exhaust Gas Math'!$E$10*(2.53982214E-12*V893^4 - 0.0000000071629564556*V893^3 + 7.56281407226508E-06*V893^2 - 0.00322508455050905*V893 + 1.62997098133725)+T894*'Exhaust Gas Math'!$D$14)</f>
        <v>1100</v>
      </c>
      <c r="W894">
        <f>(353.3116967483*V894^-1.0020802909)*('Exhaust Gas Math'!$E$10/(T894+'Exhaust Gas Math'!$E$10))+(357.4500179626*V894^-1.0038444015 )*(T894/(T894+'Exhaust Gas Math'!$E$10))</f>
        <v>0.31654710700089367</v>
      </c>
      <c r="X894">
        <f t="shared" si="206"/>
        <v>0</v>
      </c>
      <c r="Y894">
        <f t="shared" si="207"/>
        <v>101325</v>
      </c>
      <c r="Z894">
        <f t="shared" si="208"/>
        <v>101325</v>
      </c>
    </row>
    <row r="895" spans="5:26" x14ac:dyDescent="0.2">
      <c r="E895">
        <f t="shared" si="195"/>
        <v>0.11125000000000008</v>
      </c>
      <c r="F895">
        <f t="shared" si="196"/>
        <v>101325</v>
      </c>
      <c r="H895">
        <f t="shared" si="209"/>
        <v>0.11125000000000008</v>
      </c>
      <c r="I895">
        <f t="shared" si="197"/>
        <v>300.00000000000364</v>
      </c>
      <c r="J895">
        <f t="shared" si="198"/>
        <v>1.5849999999997727E-2</v>
      </c>
      <c r="K895">
        <f t="shared" si="199"/>
        <v>-22.99897593848878</v>
      </c>
      <c r="L895">
        <f t="shared" si="200"/>
        <v>3.9769296294121147E-5</v>
      </c>
      <c r="M895">
        <f>J895/SQRT('Exhaust Gas Math'!$E$14*$B$21*$B$23)</f>
        <v>2.6907885826841837E-4</v>
      </c>
      <c r="N895">
        <f t="shared" si="201"/>
        <v>2.2387269429552999E-2</v>
      </c>
      <c r="O895">
        <f t="shared" si="202"/>
        <v>0</v>
      </c>
      <c r="P895">
        <f t="shared" si="203"/>
        <v>0</v>
      </c>
      <c r="Q895">
        <f>($B$16/2)*(COS((ACOS((2*'Intake Valve Fxn Scratch'!$B$1)/$B$16-1)/($B$17/2))*(I895-($B$17/2)))+1)*P895</f>
        <v>0</v>
      </c>
      <c r="R895">
        <f t="shared" si="204"/>
        <v>0</v>
      </c>
      <c r="S895">
        <f t="shared" si="205"/>
        <v>0</v>
      </c>
      <c r="T895">
        <f>S895*'Exhaust Gas Math'!$C$14</f>
        <v>0</v>
      </c>
      <c r="U895">
        <f>(T895/'Exhaust Gas Math'!$B$14)+('Exhaust Gas Math'!$D$10)</f>
        <v>4.4059320573952224E-4</v>
      </c>
      <c r="V895">
        <f>('Exhaust Gas Math'!$E$10*(2.53982214E-12*V894^4 - 0.0000000071629564556*V894^3 + 7.56281407226508E-06*V894^2 - 0.00322508455050905*V894 + 1.62997098133725)*$B$24+T895*'Exhaust Gas Math'!$D$14*$B$23)/('Exhaust Gas Math'!$E$10*(2.53982214E-12*V894^4 - 0.0000000071629564556*V894^3 + 7.56281407226508E-06*V894^2 - 0.00322508455050905*V894 + 1.62997098133725)+T895*'Exhaust Gas Math'!$D$14)</f>
        <v>1100</v>
      </c>
      <c r="W895">
        <f>(353.3116967483*V895^-1.0020802909)*('Exhaust Gas Math'!$E$10/(T895+'Exhaust Gas Math'!$E$10))+(357.4500179626*V895^-1.0038444015 )*(T895/(T895+'Exhaust Gas Math'!$E$10))</f>
        <v>0.31654710700089367</v>
      </c>
      <c r="X895">
        <f t="shared" si="206"/>
        <v>0</v>
      </c>
      <c r="Y895">
        <f t="shared" si="207"/>
        <v>101325</v>
      </c>
      <c r="Z895">
        <f t="shared" si="208"/>
        <v>101325</v>
      </c>
    </row>
    <row r="896" spans="5:26" x14ac:dyDescent="0.2">
      <c r="E896">
        <f t="shared" si="195"/>
        <v>0.11137500000000009</v>
      </c>
      <c r="F896">
        <f t="shared" si="196"/>
        <v>101325</v>
      </c>
      <c r="H896">
        <f t="shared" si="209"/>
        <v>0.11137500000000009</v>
      </c>
      <c r="I896">
        <f t="shared" si="197"/>
        <v>306.00000000000364</v>
      </c>
      <c r="J896">
        <f t="shared" si="198"/>
        <v>1.3067207502326827E-2</v>
      </c>
      <c r="K896">
        <f t="shared" si="199"/>
        <v>-21.485007606184748</v>
      </c>
      <c r="L896">
        <f t="shared" si="200"/>
        <v>3.9769296294121147E-5</v>
      </c>
      <c r="M896">
        <f>J896/SQRT('Exhaust Gas Math'!$E$14*$B$21*$B$23)</f>
        <v>2.2183654734909261E-4</v>
      </c>
      <c r="N896">
        <f t="shared" si="201"/>
        <v>1.8126827986221106E-2</v>
      </c>
      <c r="O896">
        <f t="shared" si="202"/>
        <v>0</v>
      </c>
      <c r="P896">
        <f t="shared" si="203"/>
        <v>0</v>
      </c>
      <c r="Q896">
        <f>($B$16/2)*(COS((ACOS((2*'Intake Valve Fxn Scratch'!$B$1)/$B$16-1)/($B$17/2))*(I896-($B$17/2)))+1)*P896</f>
        <v>0</v>
      </c>
      <c r="R896">
        <f t="shared" si="204"/>
        <v>0</v>
      </c>
      <c r="S896">
        <f t="shared" si="205"/>
        <v>0</v>
      </c>
      <c r="T896">
        <f>S896*'Exhaust Gas Math'!$C$14</f>
        <v>0</v>
      </c>
      <c r="U896">
        <f>(T896/'Exhaust Gas Math'!$B$14)+('Exhaust Gas Math'!$D$10)</f>
        <v>4.4059320573952224E-4</v>
      </c>
      <c r="V896">
        <f>('Exhaust Gas Math'!$E$10*(2.53982214E-12*V895^4 - 0.0000000071629564556*V895^3 + 7.56281407226508E-06*V895^2 - 0.00322508455050905*V895 + 1.62997098133725)*$B$24+T896*'Exhaust Gas Math'!$D$14*$B$23)/('Exhaust Gas Math'!$E$10*(2.53982214E-12*V895^4 - 0.0000000071629564556*V895^3 + 7.56281407226508E-06*V895^2 - 0.00322508455050905*V895 + 1.62997098133725)+T896*'Exhaust Gas Math'!$D$14)</f>
        <v>1100</v>
      </c>
      <c r="W896">
        <f>(353.3116967483*V896^-1.0020802909)*('Exhaust Gas Math'!$E$10/(T896+'Exhaust Gas Math'!$E$10))+(357.4500179626*V896^-1.0038444015 )*(T896/(T896+'Exhaust Gas Math'!$E$10))</f>
        <v>0.31654710700089367</v>
      </c>
      <c r="X896">
        <f t="shared" si="206"/>
        <v>0</v>
      </c>
      <c r="Y896">
        <f t="shared" si="207"/>
        <v>101325</v>
      </c>
      <c r="Z896">
        <f t="shared" si="208"/>
        <v>101325</v>
      </c>
    </row>
    <row r="897" spans="5:26" x14ac:dyDescent="0.2">
      <c r="E897">
        <f t="shared" si="195"/>
        <v>0.11150000000000009</v>
      </c>
      <c r="F897">
        <f t="shared" si="196"/>
        <v>101325</v>
      </c>
      <c r="H897">
        <f t="shared" si="209"/>
        <v>0.11150000000000009</v>
      </c>
      <c r="I897">
        <f t="shared" si="197"/>
        <v>312.00000000000364</v>
      </c>
      <c r="J897">
        <f t="shared" si="198"/>
        <v>1.048855977842255E-2</v>
      </c>
      <c r="K897">
        <f t="shared" si="199"/>
        <v>-19.735645034520282</v>
      </c>
      <c r="L897">
        <f t="shared" si="200"/>
        <v>3.9769296294121147E-5</v>
      </c>
      <c r="M897">
        <f>J897/SQRT('Exhaust Gas Math'!$E$14*$B$21*$B$23)</f>
        <v>1.7805991735384227E-4</v>
      </c>
      <c r="N897">
        <f t="shared" si="201"/>
        <v>1.4225230308823684E-2</v>
      </c>
      <c r="O897">
        <f t="shared" si="202"/>
        <v>0</v>
      </c>
      <c r="P897">
        <f t="shared" si="203"/>
        <v>0</v>
      </c>
      <c r="Q897">
        <f>($B$16/2)*(COS((ACOS((2*'Intake Valve Fxn Scratch'!$B$1)/$B$16-1)/($B$17/2))*(I897-($B$17/2)))+1)*P897</f>
        <v>0</v>
      </c>
      <c r="R897">
        <f t="shared" si="204"/>
        <v>0</v>
      </c>
      <c r="S897">
        <f t="shared" si="205"/>
        <v>0</v>
      </c>
      <c r="T897">
        <f>S897*'Exhaust Gas Math'!$C$14</f>
        <v>0</v>
      </c>
      <c r="U897">
        <f>(T897/'Exhaust Gas Math'!$B$14)+('Exhaust Gas Math'!$D$10)</f>
        <v>4.4059320573952224E-4</v>
      </c>
      <c r="V897">
        <f>('Exhaust Gas Math'!$E$10*(2.53982214E-12*V896^4 - 0.0000000071629564556*V896^3 + 7.56281407226508E-06*V896^2 - 0.00322508455050905*V896 + 1.62997098133725)*$B$24+T897*'Exhaust Gas Math'!$D$14*$B$23)/('Exhaust Gas Math'!$E$10*(2.53982214E-12*V896^4 - 0.0000000071629564556*V896^3 + 7.56281407226508E-06*V896^2 - 0.00322508455050905*V896 + 1.62997098133725)+T897*'Exhaust Gas Math'!$D$14)</f>
        <v>1100</v>
      </c>
      <c r="W897">
        <f>(353.3116967483*V897^-1.0020802909)*('Exhaust Gas Math'!$E$10/(T897+'Exhaust Gas Math'!$E$10))+(357.4500179626*V897^-1.0038444015 )*(T897/(T897+'Exhaust Gas Math'!$E$10))</f>
        <v>0.31654710700089367</v>
      </c>
      <c r="X897">
        <f t="shared" si="206"/>
        <v>0</v>
      </c>
      <c r="Y897">
        <f t="shared" si="207"/>
        <v>101325</v>
      </c>
      <c r="Z897">
        <f t="shared" si="208"/>
        <v>101325</v>
      </c>
    </row>
    <row r="898" spans="5:26" x14ac:dyDescent="0.2">
      <c r="E898">
        <f t="shared" si="195"/>
        <v>0.11162500000000009</v>
      </c>
      <c r="F898">
        <f t="shared" si="196"/>
        <v>101325</v>
      </c>
      <c r="H898">
        <f t="shared" si="209"/>
        <v>0.11162500000000009</v>
      </c>
      <c r="I898">
        <f t="shared" si="197"/>
        <v>318.00000000000364</v>
      </c>
      <c r="J898">
        <f t="shared" si="198"/>
        <v>8.1423090323651109E-3</v>
      </c>
      <c r="K898">
        <f t="shared" si="199"/>
        <v>-17.770054605908374</v>
      </c>
      <c r="L898">
        <f t="shared" si="200"/>
        <v>3.9769296294121147E-5</v>
      </c>
      <c r="M898">
        <f>J898/SQRT('Exhaust Gas Math'!$E$14*$B$21*$B$23)</f>
        <v>1.3822859420175072E-4</v>
      </c>
      <c r="N898">
        <f t="shared" si="201"/>
        <v>1.0750931841511682E-2</v>
      </c>
      <c r="O898">
        <f t="shared" si="202"/>
        <v>0</v>
      </c>
      <c r="P898">
        <f t="shared" si="203"/>
        <v>0</v>
      </c>
      <c r="Q898">
        <f>($B$16/2)*(COS((ACOS((2*'Intake Valve Fxn Scratch'!$B$1)/$B$16-1)/($B$17/2))*(I898-($B$17/2)))+1)*P898</f>
        <v>0</v>
      </c>
      <c r="R898">
        <f t="shared" si="204"/>
        <v>0</v>
      </c>
      <c r="S898">
        <f t="shared" si="205"/>
        <v>0</v>
      </c>
      <c r="T898">
        <f>S898*'Exhaust Gas Math'!$C$14</f>
        <v>0</v>
      </c>
      <c r="U898">
        <f>(T898/'Exhaust Gas Math'!$B$14)+('Exhaust Gas Math'!$D$10)</f>
        <v>4.4059320573952224E-4</v>
      </c>
      <c r="V898">
        <f>('Exhaust Gas Math'!$E$10*(2.53982214E-12*V897^4 - 0.0000000071629564556*V897^3 + 7.56281407226508E-06*V897^2 - 0.00322508455050905*V897 + 1.62997098133725)*$B$24+T898*'Exhaust Gas Math'!$D$14*$B$23)/('Exhaust Gas Math'!$E$10*(2.53982214E-12*V897^4 - 0.0000000071629564556*V897^3 + 7.56281407226508E-06*V897^2 - 0.00322508455050905*V897 + 1.62997098133725)+T898*'Exhaust Gas Math'!$D$14)</f>
        <v>1100</v>
      </c>
      <c r="W898">
        <f>(353.3116967483*V898^-1.0020802909)*('Exhaust Gas Math'!$E$10/(T898+'Exhaust Gas Math'!$E$10))+(357.4500179626*V898^-1.0038444015 )*(T898/(T898+'Exhaust Gas Math'!$E$10))</f>
        <v>0.31654710700089367</v>
      </c>
      <c r="X898">
        <f t="shared" si="206"/>
        <v>0</v>
      </c>
      <c r="Y898">
        <f t="shared" si="207"/>
        <v>101325</v>
      </c>
      <c r="Z898">
        <f t="shared" si="208"/>
        <v>101325</v>
      </c>
    </row>
    <row r="899" spans="5:26" x14ac:dyDescent="0.2">
      <c r="E899">
        <f t="shared" si="195"/>
        <v>0.11175000000000009</v>
      </c>
      <c r="F899">
        <f t="shared" si="196"/>
        <v>101325</v>
      </c>
      <c r="H899">
        <f t="shared" si="209"/>
        <v>0.11175000000000009</v>
      </c>
      <c r="I899">
        <f t="shared" si="197"/>
        <v>324.00000000000455</v>
      </c>
      <c r="J899">
        <f t="shared" si="198"/>
        <v>6.0541612783128473E-3</v>
      </c>
      <c r="K899">
        <f t="shared" si="199"/>
        <v>-15.609771740411137</v>
      </c>
      <c r="L899">
        <f t="shared" si="200"/>
        <v>3.9769296294121147E-5</v>
      </c>
      <c r="M899">
        <f>J899/SQRT('Exhaust Gas Math'!$E$14*$B$21*$B$23)</f>
        <v>1.0277897820451249E-4</v>
      </c>
      <c r="N899">
        <f t="shared" si="201"/>
        <v>7.751544903174562E-3</v>
      </c>
      <c r="O899">
        <f t="shared" si="202"/>
        <v>0</v>
      </c>
      <c r="P899">
        <f t="shared" si="203"/>
        <v>0</v>
      </c>
      <c r="Q899">
        <f>($B$16/2)*(COS((ACOS((2*'Intake Valve Fxn Scratch'!$B$1)/$B$16-1)/($B$17/2))*(I899-($B$17/2)))+1)*P899</f>
        <v>0</v>
      </c>
      <c r="R899">
        <f t="shared" si="204"/>
        <v>0</v>
      </c>
      <c r="S899">
        <f t="shared" si="205"/>
        <v>0</v>
      </c>
      <c r="T899">
        <f>S899*'Exhaust Gas Math'!$C$14</f>
        <v>0</v>
      </c>
      <c r="U899">
        <f>(T899/'Exhaust Gas Math'!$B$14)+('Exhaust Gas Math'!$D$10)</f>
        <v>4.4059320573952224E-4</v>
      </c>
      <c r="V899">
        <f>('Exhaust Gas Math'!$E$10*(2.53982214E-12*V898^4 - 0.0000000071629564556*V898^3 + 7.56281407226508E-06*V898^2 - 0.00322508455050905*V898 + 1.62997098133725)*$B$24+T899*'Exhaust Gas Math'!$D$14*$B$23)/('Exhaust Gas Math'!$E$10*(2.53982214E-12*V898^4 - 0.0000000071629564556*V898^3 + 7.56281407226508E-06*V898^2 - 0.00322508455050905*V898 + 1.62997098133725)+T899*'Exhaust Gas Math'!$D$14)</f>
        <v>1100</v>
      </c>
      <c r="W899">
        <f>(353.3116967483*V899^-1.0020802909)*('Exhaust Gas Math'!$E$10/(T899+'Exhaust Gas Math'!$E$10))+(357.4500179626*V899^-1.0038444015 )*(T899/(T899+'Exhaust Gas Math'!$E$10))</f>
        <v>0.31654710700089367</v>
      </c>
      <c r="X899">
        <f t="shared" si="206"/>
        <v>0</v>
      </c>
      <c r="Y899">
        <f t="shared" si="207"/>
        <v>101325</v>
      </c>
      <c r="Z899">
        <f t="shared" si="208"/>
        <v>101325</v>
      </c>
    </row>
    <row r="900" spans="5:26" x14ac:dyDescent="0.2">
      <c r="E900">
        <f t="shared" ref="E900:E963" si="210">H900</f>
        <v>0.11187500000000009</v>
      </c>
      <c r="F900">
        <f t="shared" ref="F900:F963" si="211">Z900</f>
        <v>101325</v>
      </c>
      <c r="H900">
        <f t="shared" si="209"/>
        <v>0.11187500000000009</v>
      </c>
      <c r="I900">
        <f t="shared" si="197"/>
        <v>330.00000000000455</v>
      </c>
      <c r="J900">
        <f t="shared" si="198"/>
        <v>4.2469947000321612E-3</v>
      </c>
      <c r="K900">
        <f t="shared" si="199"/>
        <v>-13.278464949171214</v>
      </c>
      <c r="L900">
        <f t="shared" si="200"/>
        <v>3.9769296294121147E-5</v>
      </c>
      <c r="M900">
        <f>J900/SQRT('Exhaust Gas Math'!$E$14*$B$21*$B$23)</f>
        <v>7.2099462773302333E-5</v>
      </c>
      <c r="N900">
        <f t="shared" si="201"/>
        <v>5.2538472644382585E-3</v>
      </c>
      <c r="O900">
        <f t="shared" si="202"/>
        <v>0</v>
      </c>
      <c r="P900">
        <f t="shared" si="203"/>
        <v>0</v>
      </c>
      <c r="Q900">
        <f>($B$16/2)*(COS((ACOS((2*'Intake Valve Fxn Scratch'!$B$1)/$B$16-1)/($B$17/2))*(I900-($B$17/2)))+1)*P900</f>
        <v>0</v>
      </c>
      <c r="R900">
        <f t="shared" si="204"/>
        <v>0</v>
      </c>
      <c r="S900">
        <f t="shared" si="205"/>
        <v>0</v>
      </c>
      <c r="T900">
        <f>S900*'Exhaust Gas Math'!$C$14</f>
        <v>0</v>
      </c>
      <c r="U900">
        <f>(T900/'Exhaust Gas Math'!$B$14)+('Exhaust Gas Math'!$D$10)</f>
        <v>4.4059320573952224E-4</v>
      </c>
      <c r="V900">
        <f>('Exhaust Gas Math'!$E$10*(2.53982214E-12*V899^4 - 0.0000000071629564556*V899^3 + 7.56281407226508E-06*V899^2 - 0.00322508455050905*V899 + 1.62997098133725)*$B$24+T900*'Exhaust Gas Math'!$D$14*$B$23)/('Exhaust Gas Math'!$E$10*(2.53982214E-12*V899^4 - 0.0000000071629564556*V899^3 + 7.56281407226508E-06*V899^2 - 0.00322508455050905*V899 + 1.62997098133725)+T900*'Exhaust Gas Math'!$D$14)</f>
        <v>1100</v>
      </c>
      <c r="W900">
        <f>(353.3116967483*V900^-1.0020802909)*('Exhaust Gas Math'!$E$10/(T900+'Exhaust Gas Math'!$E$10))+(357.4500179626*V900^-1.0038444015 )*(T900/(T900+'Exhaust Gas Math'!$E$10))</f>
        <v>0.31654710700089367</v>
      </c>
      <c r="X900">
        <f t="shared" si="206"/>
        <v>0</v>
      </c>
      <c r="Y900">
        <f t="shared" si="207"/>
        <v>101325</v>
      </c>
      <c r="Z900">
        <f t="shared" si="208"/>
        <v>101325</v>
      </c>
    </row>
    <row r="901" spans="5:26" x14ac:dyDescent="0.2">
      <c r="E901">
        <f t="shared" si="210"/>
        <v>0.11200000000000009</v>
      </c>
      <c r="F901">
        <f t="shared" si="211"/>
        <v>101325</v>
      </c>
      <c r="H901">
        <f t="shared" si="209"/>
        <v>0.11200000000000009</v>
      </c>
      <c r="I901">
        <f t="shared" ref="I901:I964" si="212">($B$11*360*H901)-(720*FLOOR(H901/(2/$B$11),1))</f>
        <v>336.00000000000455</v>
      </c>
      <c r="J901">
        <f t="shared" ref="J901:J964" si="213">-(($B$4/1000)/2)*COS($B$12*H901)+(($B$4/1000)/2)</f>
        <v>2.7406089927286201E-3</v>
      </c>
      <c r="K901">
        <f t="shared" ref="K901:K964" si="214">($B$4/1000/2)*$B$12*SIN($B$12*H901)</f>
        <v>-10.801676517250739</v>
      </c>
      <c r="L901">
        <f t="shared" ref="L901:L964" si="215">$B$8+P901*(J901*$B$6)</f>
        <v>3.9769296294121147E-5</v>
      </c>
      <c r="M901">
        <f>J901/SQRT('Exhaust Gas Math'!$E$14*$B$21*$B$23)</f>
        <v>4.6526179099285995E-5</v>
      </c>
      <c r="N901">
        <f t="shared" ref="N901:N964" si="216">-(($B$4/1000)/2)*COS($B$12*(H901-M901))+(($B$4/1000)/2)</f>
        <v>3.2650381165152467E-3</v>
      </c>
      <c r="O901">
        <f t="shared" ref="O901:O964" si="217">N901*$B$6*P901</f>
        <v>0</v>
      </c>
      <c r="P901">
        <f t="shared" ref="P901:P964" si="218">IF(I901&lt;=$B$17,1,0)</f>
        <v>0</v>
      </c>
      <c r="Q901">
        <f>($B$16/2)*(COS((ACOS((2*'Intake Valve Fxn Scratch'!$B$1)/$B$16-1)/($B$17/2))*(I901-($B$17/2)))+1)*P901</f>
        <v>0</v>
      </c>
      <c r="R901">
        <f t="shared" ref="R901:R964" si="219">Q901/$B$16</f>
        <v>0</v>
      </c>
      <c r="S901">
        <f t="shared" ref="S901:S964" si="220">P901*($B$13*R901*(O901-O900)*$B$19+S900)</f>
        <v>0</v>
      </c>
      <c r="T901">
        <f>S901*'Exhaust Gas Math'!$C$14</f>
        <v>0</v>
      </c>
      <c r="U901">
        <f>(T901/'Exhaust Gas Math'!$B$14)+('Exhaust Gas Math'!$D$10)</f>
        <v>4.4059320573952224E-4</v>
      </c>
      <c r="V901">
        <f>('Exhaust Gas Math'!$E$10*(2.53982214E-12*V900^4 - 0.0000000071629564556*V900^3 + 7.56281407226508E-06*V900^2 - 0.00322508455050905*V900 + 1.62997098133725)*$B$24+T901*'Exhaust Gas Math'!$D$14*$B$23)/('Exhaust Gas Math'!$E$10*(2.53982214E-12*V900^4 - 0.0000000071629564556*V900^3 + 7.56281407226508E-06*V900^2 - 0.00322508455050905*V900 + 1.62997098133725)+T901*'Exhaust Gas Math'!$D$14)</f>
        <v>1100</v>
      </c>
      <c r="W901">
        <f>(353.3116967483*V901^-1.0020802909)*('Exhaust Gas Math'!$E$10/(T901+'Exhaust Gas Math'!$E$10))+(357.4500179626*V901^-1.0038444015 )*(T901/(T901+'Exhaust Gas Math'!$E$10))</f>
        <v>0.31654710700089367</v>
      </c>
      <c r="X901">
        <f t="shared" ref="X901:X964" si="221">P901*SIGN(K901)*-0.5*W901*K901^2</f>
        <v>0</v>
      </c>
      <c r="Y901">
        <f t="shared" ref="Y901:Y964" si="222">(U901*$B$21*V901)/L901</f>
        <v>101325</v>
      </c>
      <c r="Z901">
        <f t="shared" ref="Z901:Z964" si="223">IF((X901+Y901)&lt;$B$22,(X901+Y901),$B$22)</f>
        <v>101325</v>
      </c>
    </row>
    <row r="902" spans="5:26" x14ac:dyDescent="0.2">
      <c r="E902">
        <f t="shared" si="210"/>
        <v>0.11212500000000009</v>
      </c>
      <c r="F902">
        <f t="shared" si="211"/>
        <v>101325</v>
      </c>
      <c r="H902">
        <f t="shared" si="209"/>
        <v>0.11212500000000009</v>
      </c>
      <c r="I902">
        <f t="shared" si="212"/>
        <v>342.00000000000455</v>
      </c>
      <c r="J902">
        <f t="shared" si="213"/>
        <v>1.551508433442917E-3</v>
      </c>
      <c r="K902">
        <f t="shared" si="214"/>
        <v>-8.2065426570111359</v>
      </c>
      <c r="L902">
        <f t="shared" si="215"/>
        <v>3.9769296294121147E-5</v>
      </c>
      <c r="M902">
        <f>J902/SQRT('Exhaust Gas Math'!$E$14*$B$21*$B$23)</f>
        <v>2.6339313429949678E-5</v>
      </c>
      <c r="N902">
        <f t="shared" si="216"/>
        <v>1.7749850514210339E-3</v>
      </c>
      <c r="O902">
        <f t="shared" si="217"/>
        <v>0</v>
      </c>
      <c r="P902">
        <f t="shared" si="218"/>
        <v>0</v>
      </c>
      <c r="Q902">
        <f>($B$16/2)*(COS((ACOS((2*'Intake Valve Fxn Scratch'!$B$1)/$B$16-1)/($B$17/2))*(I902-($B$17/2)))+1)*P902</f>
        <v>0</v>
      </c>
      <c r="R902">
        <f t="shared" si="219"/>
        <v>0</v>
      </c>
      <c r="S902">
        <f t="shared" si="220"/>
        <v>0</v>
      </c>
      <c r="T902">
        <f>S902*'Exhaust Gas Math'!$C$14</f>
        <v>0</v>
      </c>
      <c r="U902">
        <f>(T902/'Exhaust Gas Math'!$B$14)+('Exhaust Gas Math'!$D$10)</f>
        <v>4.4059320573952224E-4</v>
      </c>
      <c r="V902">
        <f>('Exhaust Gas Math'!$E$10*(2.53982214E-12*V901^4 - 0.0000000071629564556*V901^3 + 7.56281407226508E-06*V901^2 - 0.00322508455050905*V901 + 1.62997098133725)*$B$24+T902*'Exhaust Gas Math'!$D$14*$B$23)/('Exhaust Gas Math'!$E$10*(2.53982214E-12*V901^4 - 0.0000000071629564556*V901^3 + 7.56281407226508E-06*V901^2 - 0.00322508455050905*V901 + 1.62997098133725)+T902*'Exhaust Gas Math'!$D$14)</f>
        <v>1100</v>
      </c>
      <c r="W902">
        <f>(353.3116967483*V902^-1.0020802909)*('Exhaust Gas Math'!$E$10/(T902+'Exhaust Gas Math'!$E$10))+(357.4500179626*V902^-1.0038444015 )*(T902/(T902+'Exhaust Gas Math'!$E$10))</f>
        <v>0.31654710700089367</v>
      </c>
      <c r="X902">
        <f t="shared" si="221"/>
        <v>0</v>
      </c>
      <c r="Y902">
        <f t="shared" si="222"/>
        <v>101325</v>
      </c>
      <c r="Z902">
        <f t="shared" si="223"/>
        <v>101325</v>
      </c>
    </row>
    <row r="903" spans="5:26" x14ac:dyDescent="0.2">
      <c r="E903">
        <f t="shared" si="210"/>
        <v>0.11225000000000009</v>
      </c>
      <c r="F903">
        <f t="shared" si="211"/>
        <v>101325</v>
      </c>
      <c r="H903">
        <f t="shared" ref="H903:H966" si="224">H902+$B$2</f>
        <v>0.11225000000000009</v>
      </c>
      <c r="I903">
        <f t="shared" si="212"/>
        <v>348.00000000000455</v>
      </c>
      <c r="J903">
        <f t="shared" si="213"/>
        <v>6.9272105673787859E-4</v>
      </c>
      <c r="K903">
        <f t="shared" si="214"/>
        <v>-5.5214961980918593</v>
      </c>
      <c r="L903">
        <f t="shared" si="215"/>
        <v>3.9769296294121147E-5</v>
      </c>
      <c r="M903">
        <f>J903/SQRT('Exhaust Gas Math'!$E$14*$B$21*$B$23)</f>
        <v>1.1760037289939898E-5</v>
      </c>
      <c r="N903">
        <f t="shared" si="216"/>
        <v>7.5915782819006156E-4</v>
      </c>
      <c r="O903">
        <f t="shared" si="217"/>
        <v>0</v>
      </c>
      <c r="P903">
        <f t="shared" si="218"/>
        <v>0</v>
      </c>
      <c r="Q903">
        <f>($B$16/2)*(COS((ACOS((2*'Intake Valve Fxn Scratch'!$B$1)/$B$16-1)/($B$17/2))*(I903-($B$17/2)))+1)*P903</f>
        <v>0</v>
      </c>
      <c r="R903">
        <f t="shared" si="219"/>
        <v>0</v>
      </c>
      <c r="S903">
        <f t="shared" si="220"/>
        <v>0</v>
      </c>
      <c r="T903">
        <f>S903*'Exhaust Gas Math'!$C$14</f>
        <v>0</v>
      </c>
      <c r="U903">
        <f>(T903/'Exhaust Gas Math'!$B$14)+('Exhaust Gas Math'!$D$10)</f>
        <v>4.4059320573952224E-4</v>
      </c>
      <c r="V903">
        <f>('Exhaust Gas Math'!$E$10*(2.53982214E-12*V902^4 - 0.0000000071629564556*V902^3 + 7.56281407226508E-06*V902^2 - 0.00322508455050905*V902 + 1.62997098133725)*$B$24+T903*'Exhaust Gas Math'!$D$14*$B$23)/('Exhaust Gas Math'!$E$10*(2.53982214E-12*V902^4 - 0.0000000071629564556*V902^3 + 7.56281407226508E-06*V902^2 - 0.00322508455050905*V902 + 1.62997098133725)+T903*'Exhaust Gas Math'!$D$14)</f>
        <v>1100</v>
      </c>
      <c r="W903">
        <f>(353.3116967483*V903^-1.0020802909)*('Exhaust Gas Math'!$E$10/(T903+'Exhaust Gas Math'!$E$10))+(357.4500179626*V903^-1.0038444015 )*(T903/(T903+'Exhaust Gas Math'!$E$10))</f>
        <v>0.31654710700089367</v>
      </c>
      <c r="X903">
        <f t="shared" si="221"/>
        <v>0</v>
      </c>
      <c r="Y903">
        <f t="shared" si="222"/>
        <v>101325</v>
      </c>
      <c r="Z903">
        <f t="shared" si="223"/>
        <v>101325</v>
      </c>
    </row>
    <row r="904" spans="5:26" x14ac:dyDescent="0.2">
      <c r="E904">
        <f t="shared" si="210"/>
        <v>0.11237500000000009</v>
      </c>
      <c r="F904">
        <f t="shared" si="211"/>
        <v>101325</v>
      </c>
      <c r="H904">
        <f t="shared" si="224"/>
        <v>0.11237500000000009</v>
      </c>
      <c r="I904">
        <f t="shared" si="212"/>
        <v>354.00000000000455</v>
      </c>
      <c r="J904">
        <f t="shared" si="213"/>
        <v>1.7365591682549225E-4</v>
      </c>
      <c r="K904">
        <f t="shared" si="214"/>
        <v>-2.7759550713789269</v>
      </c>
      <c r="L904">
        <f t="shared" si="215"/>
        <v>3.9769296294121147E-5</v>
      </c>
      <c r="M904">
        <f>J904/SQRT('Exhaust Gas Math'!$E$14*$B$21*$B$23)</f>
        <v>2.9480842795561881E-6</v>
      </c>
      <c r="N904">
        <f t="shared" si="216"/>
        <v>1.8193581047112883E-4</v>
      </c>
      <c r="O904">
        <f t="shared" si="217"/>
        <v>0</v>
      </c>
      <c r="P904">
        <f t="shared" si="218"/>
        <v>0</v>
      </c>
      <c r="Q904">
        <f>($B$16/2)*(COS((ACOS((2*'Intake Valve Fxn Scratch'!$B$1)/$B$16-1)/($B$17/2))*(I904-($B$17/2)))+1)*P904</f>
        <v>0</v>
      </c>
      <c r="R904">
        <f t="shared" si="219"/>
        <v>0</v>
      </c>
      <c r="S904">
        <f t="shared" si="220"/>
        <v>0</v>
      </c>
      <c r="T904">
        <f>S904*'Exhaust Gas Math'!$C$14</f>
        <v>0</v>
      </c>
      <c r="U904">
        <f>(T904/'Exhaust Gas Math'!$B$14)+('Exhaust Gas Math'!$D$10)</f>
        <v>4.4059320573952224E-4</v>
      </c>
      <c r="V904">
        <f>('Exhaust Gas Math'!$E$10*(2.53982214E-12*V903^4 - 0.0000000071629564556*V903^3 + 7.56281407226508E-06*V903^2 - 0.00322508455050905*V903 + 1.62997098133725)*$B$24+T904*'Exhaust Gas Math'!$D$14*$B$23)/('Exhaust Gas Math'!$E$10*(2.53982214E-12*V903^4 - 0.0000000071629564556*V903^3 + 7.56281407226508E-06*V903^2 - 0.00322508455050905*V903 + 1.62997098133725)+T904*'Exhaust Gas Math'!$D$14)</f>
        <v>1100</v>
      </c>
      <c r="W904">
        <f>(353.3116967483*V904^-1.0020802909)*('Exhaust Gas Math'!$E$10/(T904+'Exhaust Gas Math'!$E$10))+(357.4500179626*V904^-1.0038444015 )*(T904/(T904+'Exhaust Gas Math'!$E$10))</f>
        <v>0.31654710700089367</v>
      </c>
      <c r="X904">
        <f t="shared" si="221"/>
        <v>0</v>
      </c>
      <c r="Y904">
        <f t="shared" si="222"/>
        <v>101325</v>
      </c>
      <c r="Z904">
        <f t="shared" si="223"/>
        <v>101325</v>
      </c>
    </row>
    <row r="905" spans="5:26" x14ac:dyDescent="0.2">
      <c r="E905">
        <f t="shared" si="210"/>
        <v>0.11250000000000009</v>
      </c>
      <c r="F905">
        <f t="shared" si="211"/>
        <v>101325</v>
      </c>
      <c r="H905">
        <f t="shared" si="224"/>
        <v>0.11250000000000009</v>
      </c>
      <c r="I905">
        <f t="shared" si="212"/>
        <v>360.00000000000455</v>
      </c>
      <c r="J905">
        <f t="shared" si="213"/>
        <v>0</v>
      </c>
      <c r="K905">
        <f t="shared" si="214"/>
        <v>1.97807315367335E-12</v>
      </c>
      <c r="L905">
        <f t="shared" si="215"/>
        <v>3.9769296294121147E-5</v>
      </c>
      <c r="M905">
        <f>J905/SQRT('Exhaust Gas Math'!$E$14*$B$21*$B$23)</f>
        <v>0</v>
      </c>
      <c r="N905">
        <f t="shared" si="216"/>
        <v>0</v>
      </c>
      <c r="O905">
        <f t="shared" si="217"/>
        <v>0</v>
      </c>
      <c r="P905">
        <f t="shared" si="218"/>
        <v>0</v>
      </c>
      <c r="Q905">
        <f>($B$16/2)*(COS((ACOS((2*'Intake Valve Fxn Scratch'!$B$1)/$B$16-1)/($B$17/2))*(I905-($B$17/2)))+1)*P905</f>
        <v>0</v>
      </c>
      <c r="R905">
        <f t="shared" si="219"/>
        <v>0</v>
      </c>
      <c r="S905">
        <f t="shared" si="220"/>
        <v>0</v>
      </c>
      <c r="T905">
        <f>S905*'Exhaust Gas Math'!$C$14</f>
        <v>0</v>
      </c>
      <c r="U905">
        <f>(T905/'Exhaust Gas Math'!$B$14)+('Exhaust Gas Math'!$D$10)</f>
        <v>4.4059320573952224E-4</v>
      </c>
      <c r="V905">
        <f>('Exhaust Gas Math'!$E$10*(2.53982214E-12*V904^4 - 0.0000000071629564556*V904^3 + 7.56281407226508E-06*V904^2 - 0.00322508455050905*V904 + 1.62997098133725)*$B$24+T905*'Exhaust Gas Math'!$D$14*$B$23)/('Exhaust Gas Math'!$E$10*(2.53982214E-12*V904^4 - 0.0000000071629564556*V904^3 + 7.56281407226508E-06*V904^2 - 0.00322508455050905*V904 + 1.62997098133725)+T905*'Exhaust Gas Math'!$D$14)</f>
        <v>1100</v>
      </c>
      <c r="W905">
        <f>(353.3116967483*V905^-1.0020802909)*('Exhaust Gas Math'!$E$10/(T905+'Exhaust Gas Math'!$E$10))+(357.4500179626*V905^-1.0038444015 )*(T905/(T905+'Exhaust Gas Math'!$E$10))</f>
        <v>0.31654710700089367</v>
      </c>
      <c r="X905">
        <f t="shared" si="221"/>
        <v>0</v>
      </c>
      <c r="Y905">
        <f t="shared" si="222"/>
        <v>101325</v>
      </c>
      <c r="Z905">
        <f t="shared" si="223"/>
        <v>101325</v>
      </c>
    </row>
    <row r="906" spans="5:26" x14ac:dyDescent="0.2">
      <c r="E906">
        <f t="shared" si="210"/>
        <v>0.11262500000000009</v>
      </c>
      <c r="F906">
        <f t="shared" si="211"/>
        <v>101325</v>
      </c>
      <c r="H906">
        <f t="shared" si="224"/>
        <v>0.11262500000000009</v>
      </c>
      <c r="I906">
        <f t="shared" si="212"/>
        <v>366.00000000000455</v>
      </c>
      <c r="J906">
        <f t="shared" si="213"/>
        <v>1.7365591682598491E-4</v>
      </c>
      <c r="K906">
        <f t="shared" si="214"/>
        <v>2.7759550713828616</v>
      </c>
      <c r="L906">
        <f t="shared" si="215"/>
        <v>3.9769296294121147E-5</v>
      </c>
      <c r="M906">
        <f>J906/SQRT('Exhaust Gas Math'!$E$14*$B$21*$B$23)</f>
        <v>2.9480842795645521E-6</v>
      </c>
      <c r="N906">
        <f t="shared" si="216"/>
        <v>1.6556832809799804E-4</v>
      </c>
      <c r="O906">
        <f t="shared" si="217"/>
        <v>0</v>
      </c>
      <c r="P906">
        <f t="shared" si="218"/>
        <v>0</v>
      </c>
      <c r="Q906">
        <f>($B$16/2)*(COS((ACOS((2*'Intake Valve Fxn Scratch'!$B$1)/$B$16-1)/($B$17/2))*(I906-($B$17/2)))+1)*P906</f>
        <v>0</v>
      </c>
      <c r="R906">
        <f t="shared" si="219"/>
        <v>0</v>
      </c>
      <c r="S906">
        <f t="shared" si="220"/>
        <v>0</v>
      </c>
      <c r="T906">
        <f>S906*'Exhaust Gas Math'!$C$14</f>
        <v>0</v>
      </c>
      <c r="U906">
        <f>(T906/'Exhaust Gas Math'!$B$14)+('Exhaust Gas Math'!$D$10)</f>
        <v>4.4059320573952224E-4</v>
      </c>
      <c r="V906">
        <f>('Exhaust Gas Math'!$E$10*(2.53982214E-12*V905^4 - 0.0000000071629564556*V905^3 + 7.56281407226508E-06*V905^2 - 0.00322508455050905*V905 + 1.62997098133725)*$B$24+T906*'Exhaust Gas Math'!$D$14*$B$23)/('Exhaust Gas Math'!$E$10*(2.53982214E-12*V905^4 - 0.0000000071629564556*V905^3 + 7.56281407226508E-06*V905^2 - 0.00322508455050905*V905 + 1.62997098133725)+T906*'Exhaust Gas Math'!$D$14)</f>
        <v>1100</v>
      </c>
      <c r="W906">
        <f>(353.3116967483*V906^-1.0020802909)*('Exhaust Gas Math'!$E$10/(T906+'Exhaust Gas Math'!$E$10))+(357.4500179626*V906^-1.0038444015 )*(T906/(T906+'Exhaust Gas Math'!$E$10))</f>
        <v>0.31654710700089367</v>
      </c>
      <c r="X906">
        <f t="shared" si="221"/>
        <v>0</v>
      </c>
      <c r="Y906">
        <f t="shared" si="222"/>
        <v>101325</v>
      </c>
      <c r="Z906">
        <f t="shared" si="223"/>
        <v>101325</v>
      </c>
    </row>
    <row r="907" spans="5:26" x14ac:dyDescent="0.2">
      <c r="E907">
        <f t="shared" si="210"/>
        <v>0.11275000000000009</v>
      </c>
      <c r="F907">
        <f t="shared" si="211"/>
        <v>101325</v>
      </c>
      <c r="H907">
        <f t="shared" si="224"/>
        <v>0.11275000000000009</v>
      </c>
      <c r="I907">
        <f t="shared" si="212"/>
        <v>372.00000000000455</v>
      </c>
      <c r="J907">
        <f t="shared" si="213"/>
        <v>6.9272105673886045E-4</v>
      </c>
      <c r="K907">
        <f t="shared" si="214"/>
        <v>5.5214961980957291</v>
      </c>
      <c r="L907">
        <f t="shared" si="215"/>
        <v>3.9769296294121147E-5</v>
      </c>
      <c r="M907">
        <f>J907/SQRT('Exhaust Gas Math'!$E$14*$B$21*$B$23)</f>
        <v>1.1760037289956566E-5</v>
      </c>
      <c r="N907">
        <f t="shared" si="216"/>
        <v>6.2929392667740447E-4</v>
      </c>
      <c r="O907">
        <f t="shared" si="217"/>
        <v>0</v>
      </c>
      <c r="P907">
        <f t="shared" si="218"/>
        <v>0</v>
      </c>
      <c r="Q907">
        <f>($B$16/2)*(COS((ACOS((2*'Intake Valve Fxn Scratch'!$B$1)/$B$16-1)/($B$17/2))*(I907-($B$17/2)))+1)*P907</f>
        <v>0</v>
      </c>
      <c r="R907">
        <f t="shared" si="219"/>
        <v>0</v>
      </c>
      <c r="S907">
        <f t="shared" si="220"/>
        <v>0</v>
      </c>
      <c r="T907">
        <f>S907*'Exhaust Gas Math'!$C$14</f>
        <v>0</v>
      </c>
      <c r="U907">
        <f>(T907/'Exhaust Gas Math'!$B$14)+('Exhaust Gas Math'!$D$10)</f>
        <v>4.4059320573952224E-4</v>
      </c>
      <c r="V907">
        <f>('Exhaust Gas Math'!$E$10*(2.53982214E-12*V906^4 - 0.0000000071629564556*V906^3 + 7.56281407226508E-06*V906^2 - 0.00322508455050905*V906 + 1.62997098133725)*$B$24+T907*'Exhaust Gas Math'!$D$14*$B$23)/('Exhaust Gas Math'!$E$10*(2.53982214E-12*V906^4 - 0.0000000071629564556*V906^3 + 7.56281407226508E-06*V906^2 - 0.00322508455050905*V906 + 1.62997098133725)+T907*'Exhaust Gas Math'!$D$14)</f>
        <v>1100</v>
      </c>
      <c r="W907">
        <f>(353.3116967483*V907^-1.0020802909)*('Exhaust Gas Math'!$E$10/(T907+'Exhaust Gas Math'!$E$10))+(357.4500179626*V907^-1.0038444015 )*(T907/(T907+'Exhaust Gas Math'!$E$10))</f>
        <v>0.31654710700089367</v>
      </c>
      <c r="X907">
        <f t="shared" si="221"/>
        <v>0</v>
      </c>
      <c r="Y907">
        <f t="shared" si="222"/>
        <v>101325</v>
      </c>
      <c r="Z907">
        <f t="shared" si="223"/>
        <v>101325</v>
      </c>
    </row>
    <row r="908" spans="5:26" x14ac:dyDescent="0.2">
      <c r="E908">
        <f t="shared" si="210"/>
        <v>0.11287500000000009</v>
      </c>
      <c r="F908">
        <f t="shared" si="211"/>
        <v>101325</v>
      </c>
      <c r="H908">
        <f t="shared" si="224"/>
        <v>0.11287500000000009</v>
      </c>
      <c r="I908">
        <f t="shared" si="212"/>
        <v>378.00000000000455</v>
      </c>
      <c r="J908">
        <f t="shared" si="213"/>
        <v>1.5515084334443777E-3</v>
      </c>
      <c r="K908">
        <f t="shared" si="214"/>
        <v>8.2065426570148983</v>
      </c>
      <c r="L908">
        <f t="shared" si="215"/>
        <v>3.9769296294121147E-5</v>
      </c>
      <c r="M908">
        <f>J908/SQRT('Exhaust Gas Math'!$E$14*$B$21*$B$23)</f>
        <v>2.6339313429974476E-5</v>
      </c>
      <c r="N908">
        <f t="shared" si="216"/>
        <v>1.3427107345491546E-3</v>
      </c>
      <c r="O908">
        <f t="shared" si="217"/>
        <v>0</v>
      </c>
      <c r="P908">
        <f t="shared" si="218"/>
        <v>0</v>
      </c>
      <c r="Q908">
        <f>($B$16/2)*(COS((ACOS((2*'Intake Valve Fxn Scratch'!$B$1)/$B$16-1)/($B$17/2))*(I908-($B$17/2)))+1)*P908</f>
        <v>0</v>
      </c>
      <c r="R908">
        <f t="shared" si="219"/>
        <v>0</v>
      </c>
      <c r="S908">
        <f t="shared" si="220"/>
        <v>0</v>
      </c>
      <c r="T908">
        <f>S908*'Exhaust Gas Math'!$C$14</f>
        <v>0</v>
      </c>
      <c r="U908">
        <f>(T908/'Exhaust Gas Math'!$B$14)+('Exhaust Gas Math'!$D$10)</f>
        <v>4.4059320573952224E-4</v>
      </c>
      <c r="V908">
        <f>('Exhaust Gas Math'!$E$10*(2.53982214E-12*V907^4 - 0.0000000071629564556*V907^3 + 7.56281407226508E-06*V907^2 - 0.00322508455050905*V907 + 1.62997098133725)*$B$24+T908*'Exhaust Gas Math'!$D$14*$B$23)/('Exhaust Gas Math'!$E$10*(2.53982214E-12*V907^4 - 0.0000000071629564556*V907^3 + 7.56281407226508E-06*V907^2 - 0.00322508455050905*V907 + 1.62997098133725)+T908*'Exhaust Gas Math'!$D$14)</f>
        <v>1100</v>
      </c>
      <c r="W908">
        <f>(353.3116967483*V908^-1.0020802909)*('Exhaust Gas Math'!$E$10/(T908+'Exhaust Gas Math'!$E$10))+(357.4500179626*V908^-1.0038444015 )*(T908/(T908+'Exhaust Gas Math'!$E$10))</f>
        <v>0.31654710700089367</v>
      </c>
      <c r="X908">
        <f t="shared" si="221"/>
        <v>0</v>
      </c>
      <c r="Y908">
        <f t="shared" si="222"/>
        <v>101325</v>
      </c>
      <c r="Z908">
        <f t="shared" si="223"/>
        <v>101325</v>
      </c>
    </row>
    <row r="909" spans="5:26" x14ac:dyDescent="0.2">
      <c r="E909">
        <f t="shared" si="210"/>
        <v>0.11300000000000009</v>
      </c>
      <c r="F909">
        <f t="shared" si="211"/>
        <v>101325</v>
      </c>
      <c r="H909">
        <f t="shared" si="224"/>
        <v>0.11300000000000009</v>
      </c>
      <c r="I909">
        <f t="shared" si="212"/>
        <v>384.00000000000455</v>
      </c>
      <c r="J909">
        <f t="shared" si="213"/>
        <v>2.7406089927305421E-3</v>
      </c>
      <c r="K909">
        <f t="shared" si="214"/>
        <v>10.801676517254354</v>
      </c>
      <c r="L909">
        <f t="shared" si="215"/>
        <v>3.9769296294121147E-5</v>
      </c>
      <c r="M909">
        <f>J909/SQRT('Exhaust Gas Math'!$E$14*$B$21*$B$23)</f>
        <v>4.6526179099318622E-5</v>
      </c>
      <c r="N909">
        <f t="shared" si="216"/>
        <v>2.2601711314952783E-3</v>
      </c>
      <c r="O909">
        <f t="shared" si="217"/>
        <v>0</v>
      </c>
      <c r="P909">
        <f t="shared" si="218"/>
        <v>0</v>
      </c>
      <c r="Q909">
        <f>($B$16/2)*(COS((ACOS((2*'Intake Valve Fxn Scratch'!$B$1)/$B$16-1)/($B$17/2))*(I909-($B$17/2)))+1)*P909</f>
        <v>0</v>
      </c>
      <c r="R909">
        <f t="shared" si="219"/>
        <v>0</v>
      </c>
      <c r="S909">
        <f t="shared" si="220"/>
        <v>0</v>
      </c>
      <c r="T909">
        <f>S909*'Exhaust Gas Math'!$C$14</f>
        <v>0</v>
      </c>
      <c r="U909">
        <f>(T909/'Exhaust Gas Math'!$B$14)+('Exhaust Gas Math'!$D$10)</f>
        <v>4.4059320573952224E-4</v>
      </c>
      <c r="V909">
        <f>('Exhaust Gas Math'!$E$10*(2.53982214E-12*V908^4 - 0.0000000071629564556*V908^3 + 7.56281407226508E-06*V908^2 - 0.00322508455050905*V908 + 1.62997098133725)*$B$24+T909*'Exhaust Gas Math'!$D$14*$B$23)/('Exhaust Gas Math'!$E$10*(2.53982214E-12*V908^4 - 0.0000000071629564556*V908^3 + 7.56281407226508E-06*V908^2 - 0.00322508455050905*V908 + 1.62997098133725)+T909*'Exhaust Gas Math'!$D$14)</f>
        <v>1100</v>
      </c>
      <c r="W909">
        <f>(353.3116967483*V909^-1.0020802909)*('Exhaust Gas Math'!$E$10/(T909+'Exhaust Gas Math'!$E$10))+(357.4500179626*V909^-1.0038444015 )*(T909/(T909+'Exhaust Gas Math'!$E$10))</f>
        <v>0.31654710700089367</v>
      </c>
      <c r="X909">
        <f t="shared" si="221"/>
        <v>0</v>
      </c>
      <c r="Y909">
        <f t="shared" si="222"/>
        <v>101325</v>
      </c>
      <c r="Z909">
        <f t="shared" si="223"/>
        <v>101325</v>
      </c>
    </row>
    <row r="910" spans="5:26" x14ac:dyDescent="0.2">
      <c r="E910">
        <f t="shared" si="210"/>
        <v>0.11312500000000009</v>
      </c>
      <c r="F910">
        <f t="shared" si="211"/>
        <v>101325</v>
      </c>
      <c r="H910">
        <f t="shared" si="224"/>
        <v>0.11312500000000009</v>
      </c>
      <c r="I910">
        <f t="shared" si="212"/>
        <v>390.00000000000455</v>
      </c>
      <c r="J910">
        <f t="shared" si="213"/>
        <v>4.2469947000345204E-3</v>
      </c>
      <c r="K910">
        <f t="shared" si="214"/>
        <v>13.278464949174641</v>
      </c>
      <c r="L910">
        <f t="shared" si="215"/>
        <v>3.9769296294121147E-5</v>
      </c>
      <c r="M910">
        <f>J910/SQRT('Exhaust Gas Math'!$E$14*$B$21*$B$23)</f>
        <v>7.2099462773342381E-5</v>
      </c>
      <c r="N910">
        <f t="shared" si="216"/>
        <v>3.3402709601280875E-3</v>
      </c>
      <c r="O910">
        <f t="shared" si="217"/>
        <v>0</v>
      </c>
      <c r="P910">
        <f t="shared" si="218"/>
        <v>0</v>
      </c>
      <c r="Q910">
        <f>($B$16/2)*(COS((ACOS((2*'Intake Valve Fxn Scratch'!$B$1)/$B$16-1)/($B$17/2))*(I910-($B$17/2)))+1)*P910</f>
        <v>0</v>
      </c>
      <c r="R910">
        <f t="shared" si="219"/>
        <v>0</v>
      </c>
      <c r="S910">
        <f t="shared" si="220"/>
        <v>0</v>
      </c>
      <c r="T910">
        <f>S910*'Exhaust Gas Math'!$C$14</f>
        <v>0</v>
      </c>
      <c r="U910">
        <f>(T910/'Exhaust Gas Math'!$B$14)+('Exhaust Gas Math'!$D$10)</f>
        <v>4.4059320573952224E-4</v>
      </c>
      <c r="V910">
        <f>('Exhaust Gas Math'!$E$10*(2.53982214E-12*V909^4 - 0.0000000071629564556*V909^3 + 7.56281407226508E-06*V909^2 - 0.00322508455050905*V909 + 1.62997098133725)*$B$24+T910*'Exhaust Gas Math'!$D$14*$B$23)/('Exhaust Gas Math'!$E$10*(2.53982214E-12*V909^4 - 0.0000000071629564556*V909^3 + 7.56281407226508E-06*V909^2 - 0.00322508455050905*V909 + 1.62997098133725)+T910*'Exhaust Gas Math'!$D$14)</f>
        <v>1100</v>
      </c>
      <c r="W910">
        <f>(353.3116967483*V910^-1.0020802909)*('Exhaust Gas Math'!$E$10/(T910+'Exhaust Gas Math'!$E$10))+(357.4500179626*V910^-1.0038444015 )*(T910/(T910+'Exhaust Gas Math'!$E$10))</f>
        <v>0.31654710700089367</v>
      </c>
      <c r="X910">
        <f t="shared" si="221"/>
        <v>0</v>
      </c>
      <c r="Y910">
        <f t="shared" si="222"/>
        <v>101325</v>
      </c>
      <c r="Z910">
        <f t="shared" si="223"/>
        <v>101325</v>
      </c>
    </row>
    <row r="911" spans="5:26" x14ac:dyDescent="0.2">
      <c r="E911">
        <f t="shared" si="210"/>
        <v>0.11325000000000009</v>
      </c>
      <c r="F911">
        <f t="shared" si="211"/>
        <v>101325</v>
      </c>
      <c r="H911">
        <f t="shared" si="224"/>
        <v>0.11325000000000009</v>
      </c>
      <c r="I911">
        <f t="shared" si="212"/>
        <v>396.00000000000455</v>
      </c>
      <c r="J911">
        <f t="shared" si="213"/>
        <v>6.0541612783156194E-3</v>
      </c>
      <c r="K911">
        <f t="shared" si="214"/>
        <v>15.609771740414336</v>
      </c>
      <c r="L911">
        <f t="shared" si="215"/>
        <v>3.9769296294121147E-5</v>
      </c>
      <c r="M911">
        <f>J911/SQRT('Exhaust Gas Math'!$E$14*$B$21*$B$23)</f>
        <v>1.0277897820455955E-4</v>
      </c>
      <c r="N911">
        <f t="shared" si="216"/>
        <v>4.5467954922470237E-3</v>
      </c>
      <c r="O911">
        <f t="shared" si="217"/>
        <v>0</v>
      </c>
      <c r="P911">
        <f t="shared" si="218"/>
        <v>0</v>
      </c>
      <c r="Q911">
        <f>($B$16/2)*(COS((ACOS((2*'Intake Valve Fxn Scratch'!$B$1)/$B$16-1)/($B$17/2))*(I911-($B$17/2)))+1)*P911</f>
        <v>0</v>
      </c>
      <c r="R911">
        <f t="shared" si="219"/>
        <v>0</v>
      </c>
      <c r="S911">
        <f t="shared" si="220"/>
        <v>0</v>
      </c>
      <c r="T911">
        <f>S911*'Exhaust Gas Math'!$C$14</f>
        <v>0</v>
      </c>
      <c r="U911">
        <f>(T911/'Exhaust Gas Math'!$B$14)+('Exhaust Gas Math'!$D$10)</f>
        <v>4.4059320573952224E-4</v>
      </c>
      <c r="V911">
        <f>('Exhaust Gas Math'!$E$10*(2.53982214E-12*V910^4 - 0.0000000071629564556*V910^3 + 7.56281407226508E-06*V910^2 - 0.00322508455050905*V910 + 1.62997098133725)*$B$24+T911*'Exhaust Gas Math'!$D$14*$B$23)/('Exhaust Gas Math'!$E$10*(2.53982214E-12*V910^4 - 0.0000000071629564556*V910^3 + 7.56281407226508E-06*V910^2 - 0.00322508455050905*V910 + 1.62997098133725)+T911*'Exhaust Gas Math'!$D$14)</f>
        <v>1100</v>
      </c>
      <c r="W911">
        <f>(353.3116967483*V911^-1.0020802909)*('Exhaust Gas Math'!$E$10/(T911+'Exhaust Gas Math'!$E$10))+(357.4500179626*V911^-1.0038444015 )*(T911/(T911+'Exhaust Gas Math'!$E$10))</f>
        <v>0.31654710700089367</v>
      </c>
      <c r="X911">
        <f t="shared" si="221"/>
        <v>0</v>
      </c>
      <c r="Y911">
        <f t="shared" si="222"/>
        <v>101325</v>
      </c>
      <c r="Z911">
        <f t="shared" si="223"/>
        <v>101325</v>
      </c>
    </row>
    <row r="912" spans="5:26" x14ac:dyDescent="0.2">
      <c r="E912">
        <f t="shared" si="210"/>
        <v>0.11337500000000009</v>
      </c>
      <c r="F912">
        <f t="shared" si="211"/>
        <v>101325</v>
      </c>
      <c r="H912">
        <f t="shared" si="224"/>
        <v>0.11337500000000009</v>
      </c>
      <c r="I912">
        <f t="shared" si="212"/>
        <v>402.00000000000455</v>
      </c>
      <c r="J912">
        <f t="shared" si="213"/>
        <v>8.1423090323682716E-3</v>
      </c>
      <c r="K912">
        <f t="shared" si="214"/>
        <v>17.770054605911312</v>
      </c>
      <c r="L912">
        <f t="shared" si="215"/>
        <v>3.9769296294121147E-5</v>
      </c>
      <c r="M912">
        <f>J912/SQRT('Exhaust Gas Math'!$E$14*$B$21*$B$23)</f>
        <v>1.3822859420180438E-4</v>
      </c>
      <c r="N912">
        <f t="shared" si="216"/>
        <v>5.8492450478072854E-3</v>
      </c>
      <c r="O912">
        <f t="shared" si="217"/>
        <v>0</v>
      </c>
      <c r="P912">
        <f t="shared" si="218"/>
        <v>0</v>
      </c>
      <c r="Q912">
        <f>($B$16/2)*(COS((ACOS((2*'Intake Valve Fxn Scratch'!$B$1)/$B$16-1)/($B$17/2))*(I912-($B$17/2)))+1)*P912</f>
        <v>0</v>
      </c>
      <c r="R912">
        <f t="shared" si="219"/>
        <v>0</v>
      </c>
      <c r="S912">
        <f t="shared" si="220"/>
        <v>0</v>
      </c>
      <c r="T912">
        <f>S912*'Exhaust Gas Math'!$C$14</f>
        <v>0</v>
      </c>
      <c r="U912">
        <f>(T912/'Exhaust Gas Math'!$B$14)+('Exhaust Gas Math'!$D$10)</f>
        <v>4.4059320573952224E-4</v>
      </c>
      <c r="V912">
        <f>('Exhaust Gas Math'!$E$10*(2.53982214E-12*V911^4 - 0.0000000071629564556*V911^3 + 7.56281407226508E-06*V911^2 - 0.00322508455050905*V911 + 1.62997098133725)*$B$24+T912*'Exhaust Gas Math'!$D$14*$B$23)/('Exhaust Gas Math'!$E$10*(2.53982214E-12*V911^4 - 0.0000000071629564556*V911^3 + 7.56281407226508E-06*V911^2 - 0.00322508455050905*V911 + 1.62997098133725)+T912*'Exhaust Gas Math'!$D$14)</f>
        <v>1100</v>
      </c>
      <c r="W912">
        <f>(353.3116967483*V912^-1.0020802909)*('Exhaust Gas Math'!$E$10/(T912+'Exhaust Gas Math'!$E$10))+(357.4500179626*V912^-1.0038444015 )*(T912/(T912+'Exhaust Gas Math'!$E$10))</f>
        <v>0.31654710700089367</v>
      </c>
      <c r="X912">
        <f t="shared" si="221"/>
        <v>0</v>
      </c>
      <c r="Y912">
        <f t="shared" si="222"/>
        <v>101325</v>
      </c>
      <c r="Z912">
        <f t="shared" si="223"/>
        <v>101325</v>
      </c>
    </row>
    <row r="913" spans="5:26" x14ac:dyDescent="0.2">
      <c r="E913">
        <f t="shared" si="210"/>
        <v>0.11350000000000009</v>
      </c>
      <c r="F913">
        <f t="shared" si="211"/>
        <v>101325</v>
      </c>
      <c r="H913">
        <f t="shared" si="224"/>
        <v>0.11350000000000009</v>
      </c>
      <c r="I913">
        <f t="shared" si="212"/>
        <v>408.00000000000455</v>
      </c>
      <c r="J913">
        <f t="shared" si="213"/>
        <v>1.0488559778426058E-2</v>
      </c>
      <c r="K913">
        <f t="shared" si="214"/>
        <v>19.735645034522928</v>
      </c>
      <c r="L913">
        <f t="shared" si="215"/>
        <v>3.9769296294121147E-5</v>
      </c>
      <c r="M913">
        <f>J913/SQRT('Exhaust Gas Math'!$E$14*$B$21*$B$23)</f>
        <v>1.7805991735390182E-4</v>
      </c>
      <c r="N913">
        <f t="shared" si="216"/>
        <v>7.2230121595137503E-3</v>
      </c>
      <c r="O913">
        <f t="shared" si="217"/>
        <v>0</v>
      </c>
      <c r="P913">
        <f t="shared" si="218"/>
        <v>0</v>
      </c>
      <c r="Q913">
        <f>($B$16/2)*(COS((ACOS((2*'Intake Valve Fxn Scratch'!$B$1)/$B$16-1)/($B$17/2))*(I913-($B$17/2)))+1)*P913</f>
        <v>0</v>
      </c>
      <c r="R913">
        <f t="shared" si="219"/>
        <v>0</v>
      </c>
      <c r="S913">
        <f t="shared" si="220"/>
        <v>0</v>
      </c>
      <c r="T913">
        <f>S913*'Exhaust Gas Math'!$C$14</f>
        <v>0</v>
      </c>
      <c r="U913">
        <f>(T913/'Exhaust Gas Math'!$B$14)+('Exhaust Gas Math'!$D$10)</f>
        <v>4.4059320573952224E-4</v>
      </c>
      <c r="V913">
        <f>('Exhaust Gas Math'!$E$10*(2.53982214E-12*V912^4 - 0.0000000071629564556*V912^3 + 7.56281407226508E-06*V912^2 - 0.00322508455050905*V912 + 1.62997098133725)*$B$24+T913*'Exhaust Gas Math'!$D$14*$B$23)/('Exhaust Gas Math'!$E$10*(2.53982214E-12*V912^4 - 0.0000000071629564556*V912^3 + 7.56281407226508E-06*V912^2 - 0.00322508455050905*V912 + 1.62997098133725)+T913*'Exhaust Gas Math'!$D$14)</f>
        <v>1100</v>
      </c>
      <c r="W913">
        <f>(353.3116967483*V913^-1.0020802909)*('Exhaust Gas Math'!$E$10/(T913+'Exhaust Gas Math'!$E$10))+(357.4500179626*V913^-1.0038444015 )*(T913/(T913+'Exhaust Gas Math'!$E$10))</f>
        <v>0.31654710700089367</v>
      </c>
      <c r="X913">
        <f t="shared" si="221"/>
        <v>0</v>
      </c>
      <c r="Y913">
        <f t="shared" si="222"/>
        <v>101325</v>
      </c>
      <c r="Z913">
        <f t="shared" si="223"/>
        <v>101325</v>
      </c>
    </row>
    <row r="914" spans="5:26" x14ac:dyDescent="0.2">
      <c r="E914">
        <f t="shared" si="210"/>
        <v>0.11362500000000009</v>
      </c>
      <c r="F914">
        <f t="shared" si="211"/>
        <v>101325</v>
      </c>
      <c r="H914">
        <f t="shared" si="224"/>
        <v>0.11362500000000009</v>
      </c>
      <c r="I914">
        <f t="shared" si="212"/>
        <v>414.00000000000455</v>
      </c>
      <c r="J914">
        <f t="shared" si="213"/>
        <v>1.3067207502330647E-2</v>
      </c>
      <c r="K914">
        <f t="shared" si="214"/>
        <v>21.485007606187075</v>
      </c>
      <c r="L914">
        <f t="shared" si="215"/>
        <v>3.9769296294121147E-5</v>
      </c>
      <c r="M914">
        <f>J914/SQRT('Exhaust Gas Math'!$E$14*$B$21*$B$23)</f>
        <v>2.2183654734915748E-4</v>
      </c>
      <c r="N914">
        <f t="shared" si="216"/>
        <v>8.6492854861376749E-3</v>
      </c>
      <c r="O914">
        <f t="shared" si="217"/>
        <v>0</v>
      </c>
      <c r="P914">
        <f t="shared" si="218"/>
        <v>0</v>
      </c>
      <c r="Q914">
        <f>($B$16/2)*(COS((ACOS((2*'Intake Valve Fxn Scratch'!$B$1)/$B$16-1)/($B$17/2))*(I914-($B$17/2)))+1)*P914</f>
        <v>0</v>
      </c>
      <c r="R914">
        <f t="shared" si="219"/>
        <v>0</v>
      </c>
      <c r="S914">
        <f t="shared" si="220"/>
        <v>0</v>
      </c>
      <c r="T914">
        <f>S914*'Exhaust Gas Math'!$C$14</f>
        <v>0</v>
      </c>
      <c r="U914">
        <f>(T914/'Exhaust Gas Math'!$B$14)+('Exhaust Gas Math'!$D$10)</f>
        <v>4.4059320573952224E-4</v>
      </c>
      <c r="V914">
        <f>('Exhaust Gas Math'!$E$10*(2.53982214E-12*V913^4 - 0.0000000071629564556*V913^3 + 7.56281407226508E-06*V913^2 - 0.00322508455050905*V913 + 1.62997098133725)*$B$24+T914*'Exhaust Gas Math'!$D$14*$B$23)/('Exhaust Gas Math'!$E$10*(2.53982214E-12*V913^4 - 0.0000000071629564556*V913^3 + 7.56281407226508E-06*V913^2 - 0.00322508455050905*V913 + 1.62997098133725)+T914*'Exhaust Gas Math'!$D$14)</f>
        <v>1100</v>
      </c>
      <c r="W914">
        <f>(353.3116967483*V914^-1.0020802909)*('Exhaust Gas Math'!$E$10/(T914+'Exhaust Gas Math'!$E$10))+(357.4500179626*V914^-1.0038444015 )*(T914/(T914+'Exhaust Gas Math'!$E$10))</f>
        <v>0.31654710700089367</v>
      </c>
      <c r="X914">
        <f t="shared" si="221"/>
        <v>0</v>
      </c>
      <c r="Y914">
        <f t="shared" si="222"/>
        <v>101325</v>
      </c>
      <c r="Z914">
        <f t="shared" si="223"/>
        <v>101325</v>
      </c>
    </row>
    <row r="915" spans="5:26" x14ac:dyDescent="0.2">
      <c r="E915">
        <f t="shared" si="210"/>
        <v>0.11375000000000009</v>
      </c>
      <c r="F915">
        <f t="shared" si="211"/>
        <v>101325</v>
      </c>
      <c r="H915">
        <f t="shared" si="224"/>
        <v>0.11375000000000009</v>
      </c>
      <c r="I915">
        <f t="shared" si="212"/>
        <v>420.00000000000455</v>
      </c>
      <c r="J915">
        <f t="shared" si="213"/>
        <v>1.5850000000002206E-2</v>
      </c>
      <c r="K915">
        <f t="shared" si="214"/>
        <v>22.998975938490947</v>
      </c>
      <c r="L915">
        <f t="shared" si="215"/>
        <v>3.9769296294121147E-5</v>
      </c>
      <c r="M915">
        <f>J915/SQRT('Exhaust Gas Math'!$E$14*$B$21*$B$23)</f>
        <v>2.6907885826849443E-4</v>
      </c>
      <c r="N915">
        <f t="shared" si="216"/>
        <v>1.0114751634539426E-2</v>
      </c>
      <c r="O915">
        <f t="shared" si="217"/>
        <v>0</v>
      </c>
      <c r="P915">
        <f t="shared" si="218"/>
        <v>0</v>
      </c>
      <c r="Q915">
        <f>($B$16/2)*(COS((ACOS((2*'Intake Valve Fxn Scratch'!$B$1)/$B$16-1)/($B$17/2))*(I915-($B$17/2)))+1)*P915</f>
        <v>0</v>
      </c>
      <c r="R915">
        <f t="shared" si="219"/>
        <v>0</v>
      </c>
      <c r="S915">
        <f t="shared" si="220"/>
        <v>0</v>
      </c>
      <c r="T915">
        <f>S915*'Exhaust Gas Math'!$C$14</f>
        <v>0</v>
      </c>
      <c r="U915">
        <f>(T915/'Exhaust Gas Math'!$B$14)+('Exhaust Gas Math'!$D$10)</f>
        <v>4.4059320573952224E-4</v>
      </c>
      <c r="V915">
        <f>('Exhaust Gas Math'!$E$10*(2.53982214E-12*V914^4 - 0.0000000071629564556*V914^3 + 7.56281407226508E-06*V914^2 - 0.00322508455050905*V914 + 1.62997098133725)*$B$24+T915*'Exhaust Gas Math'!$D$14*$B$23)/('Exhaust Gas Math'!$E$10*(2.53982214E-12*V914^4 - 0.0000000071629564556*V914^3 + 7.56281407226508E-06*V914^2 - 0.00322508455050905*V914 + 1.62997098133725)+T915*'Exhaust Gas Math'!$D$14)</f>
        <v>1100</v>
      </c>
      <c r="W915">
        <f>(353.3116967483*V915^-1.0020802909)*('Exhaust Gas Math'!$E$10/(T915+'Exhaust Gas Math'!$E$10))+(357.4500179626*V915^-1.0038444015 )*(T915/(T915+'Exhaust Gas Math'!$E$10))</f>
        <v>0.31654710700089367</v>
      </c>
      <c r="X915">
        <f t="shared" si="221"/>
        <v>0</v>
      </c>
      <c r="Y915">
        <f t="shared" si="222"/>
        <v>101325</v>
      </c>
      <c r="Z915">
        <f t="shared" si="223"/>
        <v>101325</v>
      </c>
    </row>
    <row r="916" spans="5:26" x14ac:dyDescent="0.2">
      <c r="E916">
        <f t="shared" si="210"/>
        <v>0.11387500000000009</v>
      </c>
      <c r="F916">
        <f t="shared" si="211"/>
        <v>101325</v>
      </c>
      <c r="H916">
        <f t="shared" si="224"/>
        <v>0.11387500000000009</v>
      </c>
      <c r="I916">
        <f t="shared" si="212"/>
        <v>426.00000000000455</v>
      </c>
      <c r="J916">
        <f t="shared" si="213"/>
        <v>1.8806448414499476E-2</v>
      </c>
      <c r="K916">
        <f t="shared" si="214"/>
        <v>24.260962677567584</v>
      </c>
      <c r="L916">
        <f t="shared" si="215"/>
        <v>3.9769296294121147E-5</v>
      </c>
      <c r="M916">
        <f>J916/SQRT('Exhaust Gas Math'!$E$14*$B$21*$B$23)</f>
        <v>3.1926925346739129E-4</v>
      </c>
      <c r="N916">
        <f t="shared" si="216"/>
        <v>1.1611157153119851E-2</v>
      </c>
      <c r="O916">
        <f t="shared" si="217"/>
        <v>0</v>
      </c>
      <c r="P916">
        <f t="shared" si="218"/>
        <v>0</v>
      </c>
      <c r="Q916">
        <f>($B$16/2)*(COS((ACOS((2*'Intake Valve Fxn Scratch'!$B$1)/$B$16-1)/($B$17/2))*(I916-($B$17/2)))+1)*P916</f>
        <v>0</v>
      </c>
      <c r="R916">
        <f t="shared" si="219"/>
        <v>0</v>
      </c>
      <c r="S916">
        <f t="shared" si="220"/>
        <v>0</v>
      </c>
      <c r="T916">
        <f>S916*'Exhaust Gas Math'!$C$14</f>
        <v>0</v>
      </c>
      <c r="U916">
        <f>(T916/'Exhaust Gas Math'!$B$14)+('Exhaust Gas Math'!$D$10)</f>
        <v>4.4059320573952224E-4</v>
      </c>
      <c r="V916">
        <f>('Exhaust Gas Math'!$E$10*(2.53982214E-12*V915^4 - 0.0000000071629564556*V915^3 + 7.56281407226508E-06*V915^2 - 0.00322508455050905*V915 + 1.62997098133725)*$B$24+T916*'Exhaust Gas Math'!$D$14*$B$23)/('Exhaust Gas Math'!$E$10*(2.53982214E-12*V915^4 - 0.0000000071629564556*V915^3 + 7.56281407226508E-06*V915^2 - 0.00322508455050905*V915 + 1.62997098133725)+T916*'Exhaust Gas Math'!$D$14)</f>
        <v>1100</v>
      </c>
      <c r="W916">
        <f>(353.3116967483*V916^-1.0020802909)*('Exhaust Gas Math'!$E$10/(T916+'Exhaust Gas Math'!$E$10))+(357.4500179626*V916^-1.0038444015 )*(T916/(T916+'Exhaust Gas Math'!$E$10))</f>
        <v>0.31654710700089367</v>
      </c>
      <c r="X916">
        <f t="shared" si="221"/>
        <v>0</v>
      </c>
      <c r="Y916">
        <f t="shared" si="222"/>
        <v>101325</v>
      </c>
      <c r="Z916">
        <f t="shared" si="223"/>
        <v>101325</v>
      </c>
    </row>
    <row r="917" spans="5:26" x14ac:dyDescent="0.2">
      <c r="E917">
        <f t="shared" si="210"/>
        <v>0.11400000000000009</v>
      </c>
      <c r="F917">
        <f t="shared" si="211"/>
        <v>101325</v>
      </c>
      <c r="H917">
        <f t="shared" si="224"/>
        <v>0.11400000000000009</v>
      </c>
      <c r="I917">
        <f t="shared" si="212"/>
        <v>432.00000000000455</v>
      </c>
      <c r="J917">
        <f t="shared" si="213"/>
        <v>2.1904161278316625E-2</v>
      </c>
      <c r="K917">
        <f t="shared" si="214"/>
        <v>25.257141232615954</v>
      </c>
      <c r="L917">
        <f t="shared" si="215"/>
        <v>3.9769296294121147E-5</v>
      </c>
      <c r="M917">
        <f>J917/SQRT('Exhaust Gas Math'!$E$14*$B$21*$B$23)</f>
        <v>3.7185783647303359E-4</v>
      </c>
      <c r="N917">
        <f t="shared" si="216"/>
        <v>1.3134781388512606E-2</v>
      </c>
      <c r="O917">
        <f t="shared" si="217"/>
        <v>0</v>
      </c>
      <c r="P917">
        <f t="shared" si="218"/>
        <v>0</v>
      </c>
      <c r="Q917">
        <f>($B$16/2)*(COS((ACOS((2*'Intake Valve Fxn Scratch'!$B$1)/$B$16-1)/($B$17/2))*(I917-($B$17/2)))+1)*P917</f>
        <v>0</v>
      </c>
      <c r="R917">
        <f t="shared" si="219"/>
        <v>0</v>
      </c>
      <c r="S917">
        <f t="shared" si="220"/>
        <v>0</v>
      </c>
      <c r="T917">
        <f>S917*'Exhaust Gas Math'!$C$14</f>
        <v>0</v>
      </c>
      <c r="U917">
        <f>(T917/'Exhaust Gas Math'!$B$14)+('Exhaust Gas Math'!$D$10)</f>
        <v>4.4059320573952224E-4</v>
      </c>
      <c r="V917">
        <f>('Exhaust Gas Math'!$E$10*(2.53982214E-12*V916^4 - 0.0000000071629564556*V916^3 + 7.56281407226508E-06*V916^2 - 0.00322508455050905*V916 + 1.62997098133725)*$B$24+T917*'Exhaust Gas Math'!$D$14*$B$23)/('Exhaust Gas Math'!$E$10*(2.53982214E-12*V916^4 - 0.0000000071629564556*V916^3 + 7.56281407226508E-06*V916^2 - 0.00322508455050905*V916 + 1.62997098133725)+T917*'Exhaust Gas Math'!$D$14)</f>
        <v>1100</v>
      </c>
      <c r="W917">
        <f>(353.3116967483*V917^-1.0020802909)*('Exhaust Gas Math'!$E$10/(T917+'Exhaust Gas Math'!$E$10))+(357.4500179626*V917^-1.0038444015 )*(T917/(T917+'Exhaust Gas Math'!$E$10))</f>
        <v>0.31654710700089367</v>
      </c>
      <c r="X917">
        <f t="shared" si="221"/>
        <v>0</v>
      </c>
      <c r="Y917">
        <f t="shared" si="222"/>
        <v>101325</v>
      </c>
      <c r="Z917">
        <f t="shared" si="223"/>
        <v>101325</v>
      </c>
    </row>
    <row r="918" spans="5:26" x14ac:dyDescent="0.2">
      <c r="E918">
        <f t="shared" si="210"/>
        <v>0.11412500000000009</v>
      </c>
      <c r="F918">
        <f t="shared" si="211"/>
        <v>101325</v>
      </c>
      <c r="H918">
        <f t="shared" si="224"/>
        <v>0.11412500000000009</v>
      </c>
      <c r="I918">
        <f t="shared" si="212"/>
        <v>438.00000000000455</v>
      </c>
      <c r="J918">
        <f t="shared" si="213"/>
        <v>2.5109199401079575E-2</v>
      </c>
      <c r="K918">
        <f t="shared" si="214"/>
        <v>25.976597262923185</v>
      </c>
      <c r="L918">
        <f t="shared" si="215"/>
        <v>3.9769296294121147E-5</v>
      </c>
      <c r="M918">
        <f>J918/SQRT('Exhaust Gas Math'!$E$14*$B$21*$B$23)</f>
        <v>4.2626843576514293E-4</v>
      </c>
      <c r="N918">
        <f t="shared" si="216"/>
        <v>1.4685858367121649E-2</v>
      </c>
      <c r="O918">
        <f t="shared" si="217"/>
        <v>0</v>
      </c>
      <c r="P918">
        <f t="shared" si="218"/>
        <v>0</v>
      </c>
      <c r="Q918">
        <f>($B$16/2)*(COS((ACOS((2*'Intake Valve Fxn Scratch'!$B$1)/$B$16-1)/($B$17/2))*(I918-($B$17/2)))+1)*P918</f>
        <v>0</v>
      </c>
      <c r="R918">
        <f t="shared" si="219"/>
        <v>0</v>
      </c>
      <c r="S918">
        <f t="shared" si="220"/>
        <v>0</v>
      </c>
      <c r="T918">
        <f>S918*'Exhaust Gas Math'!$C$14</f>
        <v>0</v>
      </c>
      <c r="U918">
        <f>(T918/'Exhaust Gas Math'!$B$14)+('Exhaust Gas Math'!$D$10)</f>
        <v>4.4059320573952224E-4</v>
      </c>
      <c r="V918">
        <f>('Exhaust Gas Math'!$E$10*(2.53982214E-12*V917^4 - 0.0000000071629564556*V917^3 + 7.56281407226508E-06*V917^2 - 0.00322508455050905*V917 + 1.62997098133725)*$B$24+T918*'Exhaust Gas Math'!$D$14*$B$23)/('Exhaust Gas Math'!$E$10*(2.53982214E-12*V917^4 - 0.0000000071629564556*V917^3 + 7.56281407226508E-06*V917^2 - 0.00322508455050905*V917 + 1.62997098133725)+T918*'Exhaust Gas Math'!$D$14)</f>
        <v>1100</v>
      </c>
      <c r="W918">
        <f>(353.3116967483*V918^-1.0020802909)*('Exhaust Gas Math'!$E$10/(T918+'Exhaust Gas Math'!$E$10))+(357.4500179626*V918^-1.0038444015 )*(T918/(T918+'Exhaust Gas Math'!$E$10))</f>
        <v>0.31654710700089367</v>
      </c>
      <c r="X918">
        <f t="shared" si="221"/>
        <v>0</v>
      </c>
      <c r="Y918">
        <f t="shared" si="222"/>
        <v>101325</v>
      </c>
      <c r="Z918">
        <f t="shared" si="223"/>
        <v>101325</v>
      </c>
    </row>
    <row r="919" spans="5:26" x14ac:dyDescent="0.2">
      <c r="E919">
        <f t="shared" si="210"/>
        <v>0.11425000000000009</v>
      </c>
      <c r="F919">
        <f t="shared" si="211"/>
        <v>101325</v>
      </c>
      <c r="H919">
        <f t="shared" si="224"/>
        <v>0.11425000000000009</v>
      </c>
      <c r="I919">
        <f t="shared" si="212"/>
        <v>444.00000000000455</v>
      </c>
      <c r="J919">
        <f t="shared" si="213"/>
        <v>2.8386447714417992E-2</v>
      </c>
      <c r="K919">
        <f t="shared" si="214"/>
        <v>26.411448257665377</v>
      </c>
      <c r="L919">
        <f t="shared" si="215"/>
        <v>3.9769296294121147E-5</v>
      </c>
      <c r="M919">
        <f>J919/SQRT('Exhaust Gas Math'!$E$14*$B$21*$B$23)</f>
        <v>4.8190491743172517E-4</v>
      </c>
      <c r="N919">
        <f t="shared" si="216"/>
        <v>1.6267973594253252E-2</v>
      </c>
      <c r="O919">
        <f t="shared" si="217"/>
        <v>0</v>
      </c>
      <c r="P919">
        <f t="shared" si="218"/>
        <v>0</v>
      </c>
      <c r="Q919">
        <f>($B$16/2)*(COS((ACOS((2*'Intake Valve Fxn Scratch'!$B$1)/$B$16-1)/($B$17/2))*(I919-($B$17/2)))+1)*P919</f>
        <v>0</v>
      </c>
      <c r="R919">
        <f t="shared" si="219"/>
        <v>0</v>
      </c>
      <c r="S919">
        <f t="shared" si="220"/>
        <v>0</v>
      </c>
      <c r="T919">
        <f>S919*'Exhaust Gas Math'!$C$14</f>
        <v>0</v>
      </c>
      <c r="U919">
        <f>(T919/'Exhaust Gas Math'!$B$14)+('Exhaust Gas Math'!$D$10)</f>
        <v>4.4059320573952224E-4</v>
      </c>
      <c r="V919">
        <f>('Exhaust Gas Math'!$E$10*(2.53982214E-12*V918^4 - 0.0000000071629564556*V918^3 + 7.56281407226508E-06*V918^2 - 0.00322508455050905*V918 + 1.62997098133725)*$B$24+T919*'Exhaust Gas Math'!$D$14*$B$23)/('Exhaust Gas Math'!$E$10*(2.53982214E-12*V918^4 - 0.0000000071629564556*V918^3 + 7.56281407226508E-06*V918^2 - 0.00322508455050905*V918 + 1.62997098133725)+T919*'Exhaust Gas Math'!$D$14)</f>
        <v>1100</v>
      </c>
      <c r="W919">
        <f>(353.3116967483*V919^-1.0020802909)*('Exhaust Gas Math'!$E$10/(T919+'Exhaust Gas Math'!$E$10))+(357.4500179626*V919^-1.0038444015 )*(T919/(T919+'Exhaust Gas Math'!$E$10))</f>
        <v>0.31654710700089367</v>
      </c>
      <c r="X919">
        <f t="shared" si="221"/>
        <v>0</v>
      </c>
      <c r="Y919">
        <f t="shared" si="222"/>
        <v>101325</v>
      </c>
      <c r="Z919">
        <f t="shared" si="223"/>
        <v>101325</v>
      </c>
    </row>
    <row r="920" spans="5:26" x14ac:dyDescent="0.2">
      <c r="E920">
        <f t="shared" si="210"/>
        <v>0.11437500000000009</v>
      </c>
      <c r="F920">
        <f t="shared" si="211"/>
        <v>101325</v>
      </c>
      <c r="H920">
        <f t="shared" si="224"/>
        <v>0.11437500000000009</v>
      </c>
      <c r="I920">
        <f t="shared" si="212"/>
        <v>450.00000000000455</v>
      </c>
      <c r="J920">
        <f t="shared" si="213"/>
        <v>3.1700000000002643E-2</v>
      </c>
      <c r="K920">
        <f t="shared" si="214"/>
        <v>26.556929898345718</v>
      </c>
      <c r="L920">
        <f t="shared" si="215"/>
        <v>3.9769296294121147E-5</v>
      </c>
      <c r="M920">
        <f>J920/SQRT('Exhaust Gas Math'!$E$14*$B$21*$B$23)</f>
        <v>5.3815771653695883E-4</v>
      </c>
      <c r="N920">
        <f t="shared" si="216"/>
        <v>1.7887450438389272E-2</v>
      </c>
      <c r="O920">
        <f t="shared" si="217"/>
        <v>0</v>
      </c>
      <c r="P920">
        <f t="shared" si="218"/>
        <v>0</v>
      </c>
      <c r="Q920">
        <f>($B$16/2)*(COS((ACOS((2*'Intake Valve Fxn Scratch'!$B$1)/$B$16-1)/($B$17/2))*(I920-($B$17/2)))+1)*P920</f>
        <v>0</v>
      </c>
      <c r="R920">
        <f t="shared" si="219"/>
        <v>0</v>
      </c>
      <c r="S920">
        <f t="shared" si="220"/>
        <v>0</v>
      </c>
      <c r="T920">
        <f>S920*'Exhaust Gas Math'!$C$14</f>
        <v>0</v>
      </c>
      <c r="U920">
        <f>(T920/'Exhaust Gas Math'!$B$14)+('Exhaust Gas Math'!$D$10)</f>
        <v>4.4059320573952224E-4</v>
      </c>
      <c r="V920">
        <f>('Exhaust Gas Math'!$E$10*(2.53982214E-12*V919^4 - 0.0000000071629564556*V919^3 + 7.56281407226508E-06*V919^2 - 0.00322508455050905*V919 + 1.62997098133725)*$B$24+T920*'Exhaust Gas Math'!$D$14*$B$23)/('Exhaust Gas Math'!$E$10*(2.53982214E-12*V919^4 - 0.0000000071629564556*V919^3 + 7.56281407226508E-06*V919^2 - 0.00322508455050905*V919 + 1.62997098133725)+T920*'Exhaust Gas Math'!$D$14)</f>
        <v>1100</v>
      </c>
      <c r="W920">
        <f>(353.3116967483*V920^-1.0020802909)*('Exhaust Gas Math'!$E$10/(T920+'Exhaust Gas Math'!$E$10))+(357.4500179626*V920^-1.0038444015 )*(T920/(T920+'Exhaust Gas Math'!$E$10))</f>
        <v>0.31654710700089367</v>
      </c>
      <c r="X920">
        <f t="shared" si="221"/>
        <v>0</v>
      </c>
      <c r="Y920">
        <f t="shared" si="222"/>
        <v>101325</v>
      </c>
      <c r="Z920">
        <f t="shared" si="223"/>
        <v>101325</v>
      </c>
    </row>
    <row r="921" spans="5:26" x14ac:dyDescent="0.2">
      <c r="E921">
        <f t="shared" si="210"/>
        <v>0.11450000000000009</v>
      </c>
      <c r="F921">
        <f t="shared" si="211"/>
        <v>101325</v>
      </c>
      <c r="H921">
        <f t="shared" si="224"/>
        <v>0.11450000000000009</v>
      </c>
      <c r="I921">
        <f t="shared" si="212"/>
        <v>456.00000000000455</v>
      </c>
      <c r="J921">
        <f t="shared" si="213"/>
        <v>3.5013552285587259E-2</v>
      </c>
      <c r="K921">
        <f t="shared" si="214"/>
        <v>26.411448257664915</v>
      </c>
      <c r="L921">
        <f t="shared" si="215"/>
        <v>3.9769296294121147E-5</v>
      </c>
      <c r="M921">
        <f>J921/SQRT('Exhaust Gas Math'!$E$14*$B$21*$B$23)</f>
        <v>5.9441051564219189E-4</v>
      </c>
      <c r="N921">
        <f t="shared" si="216"/>
        <v>1.9552731033998707E-2</v>
      </c>
      <c r="O921">
        <f t="shared" si="217"/>
        <v>0</v>
      </c>
      <c r="P921">
        <f t="shared" si="218"/>
        <v>0</v>
      </c>
      <c r="Q921">
        <f>($B$16/2)*(COS((ACOS((2*'Intake Valve Fxn Scratch'!$B$1)/$B$16-1)/($B$17/2))*(I921-($B$17/2)))+1)*P921</f>
        <v>0</v>
      </c>
      <c r="R921">
        <f t="shared" si="219"/>
        <v>0</v>
      </c>
      <c r="S921">
        <f t="shared" si="220"/>
        <v>0</v>
      </c>
      <c r="T921">
        <f>S921*'Exhaust Gas Math'!$C$14</f>
        <v>0</v>
      </c>
      <c r="U921">
        <f>(T921/'Exhaust Gas Math'!$B$14)+('Exhaust Gas Math'!$D$10)</f>
        <v>4.4059320573952224E-4</v>
      </c>
      <c r="V921">
        <f>('Exhaust Gas Math'!$E$10*(2.53982214E-12*V920^4 - 0.0000000071629564556*V920^3 + 7.56281407226508E-06*V920^2 - 0.00322508455050905*V920 + 1.62997098133725)*$B$24+T921*'Exhaust Gas Math'!$D$14*$B$23)/('Exhaust Gas Math'!$E$10*(2.53982214E-12*V920^4 - 0.0000000071629564556*V920^3 + 7.56281407226508E-06*V920^2 - 0.00322508455050905*V920 + 1.62997098133725)+T921*'Exhaust Gas Math'!$D$14)</f>
        <v>1100</v>
      </c>
      <c r="W921">
        <f>(353.3116967483*V921^-1.0020802909)*('Exhaust Gas Math'!$E$10/(T921+'Exhaust Gas Math'!$E$10))+(357.4500179626*V921^-1.0038444015 )*(T921/(T921+'Exhaust Gas Math'!$E$10))</f>
        <v>0.31654710700089367</v>
      </c>
      <c r="X921">
        <f t="shared" si="221"/>
        <v>0</v>
      </c>
      <c r="Y921">
        <f t="shared" si="222"/>
        <v>101325</v>
      </c>
      <c r="Z921">
        <f t="shared" si="223"/>
        <v>101325</v>
      </c>
    </row>
    <row r="922" spans="5:26" x14ac:dyDescent="0.2">
      <c r="E922">
        <f t="shared" si="210"/>
        <v>0.11462500000000009</v>
      </c>
      <c r="F922">
        <f t="shared" si="211"/>
        <v>101325</v>
      </c>
      <c r="H922">
        <f t="shared" si="224"/>
        <v>0.11462500000000009</v>
      </c>
      <c r="I922">
        <f t="shared" si="212"/>
        <v>462.00000000000455</v>
      </c>
      <c r="J922">
        <f t="shared" si="213"/>
        <v>3.829080059892559E-2</v>
      </c>
      <c r="K922">
        <f t="shared" si="214"/>
        <v>25.976597262922265</v>
      </c>
      <c r="L922">
        <f t="shared" si="215"/>
        <v>3.9769296294121147E-5</v>
      </c>
      <c r="M922">
        <f>J922/SQRT('Exhaust Gas Math'!$E$14*$B$21*$B$23)</f>
        <v>6.5004699730877261E-4</v>
      </c>
      <c r="N922">
        <f t="shared" si="216"/>
        <v>2.1273748626322961E-2</v>
      </c>
      <c r="O922">
        <f t="shared" si="217"/>
        <v>0</v>
      </c>
      <c r="P922">
        <f t="shared" si="218"/>
        <v>0</v>
      </c>
      <c r="Q922">
        <f>($B$16/2)*(COS((ACOS((2*'Intake Valve Fxn Scratch'!$B$1)/$B$16-1)/($B$17/2))*(I922-($B$17/2)))+1)*P922</f>
        <v>0</v>
      </c>
      <c r="R922">
        <f t="shared" si="219"/>
        <v>0</v>
      </c>
      <c r="S922">
        <f t="shared" si="220"/>
        <v>0</v>
      </c>
      <c r="T922">
        <f>S922*'Exhaust Gas Math'!$C$14</f>
        <v>0</v>
      </c>
      <c r="U922">
        <f>(T922/'Exhaust Gas Math'!$B$14)+('Exhaust Gas Math'!$D$10)</f>
        <v>4.4059320573952224E-4</v>
      </c>
      <c r="V922">
        <f>('Exhaust Gas Math'!$E$10*(2.53982214E-12*V921^4 - 0.0000000071629564556*V921^3 + 7.56281407226508E-06*V921^2 - 0.00322508455050905*V921 + 1.62997098133725)*$B$24+T922*'Exhaust Gas Math'!$D$14*$B$23)/('Exhaust Gas Math'!$E$10*(2.53982214E-12*V921^4 - 0.0000000071629564556*V921^3 + 7.56281407226508E-06*V921^2 - 0.00322508455050905*V921 + 1.62997098133725)+T922*'Exhaust Gas Math'!$D$14)</f>
        <v>1100</v>
      </c>
      <c r="W922">
        <f>(353.3116967483*V922^-1.0020802909)*('Exhaust Gas Math'!$E$10/(T922+'Exhaust Gas Math'!$E$10))+(357.4500179626*V922^-1.0038444015 )*(T922/(T922+'Exhaust Gas Math'!$E$10))</f>
        <v>0.31654710700089367</v>
      </c>
      <c r="X922">
        <f t="shared" si="221"/>
        <v>0</v>
      </c>
      <c r="Y922">
        <f t="shared" si="222"/>
        <v>101325</v>
      </c>
      <c r="Z922">
        <f t="shared" si="223"/>
        <v>101325</v>
      </c>
    </row>
    <row r="923" spans="5:26" x14ac:dyDescent="0.2">
      <c r="E923">
        <f t="shared" si="210"/>
        <v>0.11475000000000009</v>
      </c>
      <c r="F923">
        <f t="shared" si="211"/>
        <v>101325</v>
      </c>
      <c r="H923">
        <f t="shared" si="224"/>
        <v>0.11475000000000009</v>
      </c>
      <c r="I923">
        <f t="shared" si="212"/>
        <v>468.00000000000455</v>
      </c>
      <c r="J923">
        <f t="shared" si="213"/>
        <v>4.1495838721688397E-2</v>
      </c>
      <c r="K923">
        <f t="shared" si="214"/>
        <v>25.25714123261459</v>
      </c>
      <c r="L923">
        <f t="shared" si="215"/>
        <v>3.9769296294121147E-5</v>
      </c>
      <c r="M923">
        <f>J923/SQRT('Exhaust Gas Math'!$E$14*$B$21*$B$23)</f>
        <v>7.0445759660087961E-4</v>
      </c>
      <c r="N923">
        <f t="shared" si="216"/>
        <v>2.3061282130946867E-2</v>
      </c>
      <c r="O923">
        <f t="shared" si="217"/>
        <v>0</v>
      </c>
      <c r="P923">
        <f t="shared" si="218"/>
        <v>0</v>
      </c>
      <c r="Q923">
        <f>($B$16/2)*(COS((ACOS((2*'Intake Valve Fxn Scratch'!$B$1)/$B$16-1)/($B$17/2))*(I923-($B$17/2)))+1)*P923</f>
        <v>0</v>
      </c>
      <c r="R923">
        <f t="shared" si="219"/>
        <v>0</v>
      </c>
      <c r="S923">
        <f t="shared" si="220"/>
        <v>0</v>
      </c>
      <c r="T923">
        <f>S923*'Exhaust Gas Math'!$C$14</f>
        <v>0</v>
      </c>
      <c r="U923">
        <f>(T923/'Exhaust Gas Math'!$B$14)+('Exhaust Gas Math'!$D$10)</f>
        <v>4.4059320573952224E-4</v>
      </c>
      <c r="V923">
        <f>('Exhaust Gas Math'!$E$10*(2.53982214E-12*V922^4 - 0.0000000071629564556*V922^3 + 7.56281407226508E-06*V922^2 - 0.00322508455050905*V922 + 1.62997098133725)*$B$24+T923*'Exhaust Gas Math'!$D$14*$B$23)/('Exhaust Gas Math'!$E$10*(2.53982214E-12*V922^4 - 0.0000000071629564556*V922^3 + 7.56281407226508E-06*V922^2 - 0.00322508455050905*V922 + 1.62997098133725)+T923*'Exhaust Gas Math'!$D$14)</f>
        <v>1100</v>
      </c>
      <c r="W923">
        <f>(353.3116967483*V923^-1.0020802909)*('Exhaust Gas Math'!$E$10/(T923+'Exhaust Gas Math'!$E$10))+(357.4500179626*V923^-1.0038444015 )*(T923/(T923+'Exhaust Gas Math'!$E$10))</f>
        <v>0.31654710700089367</v>
      </c>
      <c r="X923">
        <f t="shared" si="221"/>
        <v>0</v>
      </c>
      <c r="Y923">
        <f t="shared" si="222"/>
        <v>101325</v>
      </c>
      <c r="Z923">
        <f t="shared" si="223"/>
        <v>101325</v>
      </c>
    </row>
    <row r="924" spans="5:26" x14ac:dyDescent="0.2">
      <c r="E924">
        <f t="shared" si="210"/>
        <v>0.11487500000000009</v>
      </c>
      <c r="F924">
        <f t="shared" si="211"/>
        <v>101325</v>
      </c>
      <c r="H924">
        <f t="shared" si="224"/>
        <v>0.11487500000000009</v>
      </c>
      <c r="I924">
        <f t="shared" si="212"/>
        <v>474.00000000000455</v>
      </c>
      <c r="J924">
        <f t="shared" si="213"/>
        <v>4.4593551585505348E-2</v>
      </c>
      <c r="K924">
        <f t="shared" si="214"/>
        <v>24.260962677565782</v>
      </c>
      <c r="L924">
        <f t="shared" si="215"/>
        <v>3.9769296294121147E-5</v>
      </c>
      <c r="M924">
        <f>J924/SQRT('Exhaust Gas Math'!$E$14*$B$21*$B$23)</f>
        <v>7.570461796065185E-4</v>
      </c>
      <c r="N924">
        <f t="shared" si="216"/>
        <v>2.492627952317699E-2</v>
      </c>
      <c r="O924">
        <f t="shared" si="217"/>
        <v>0</v>
      </c>
      <c r="P924">
        <f t="shared" si="218"/>
        <v>0</v>
      </c>
      <c r="Q924">
        <f>($B$16/2)*(COS((ACOS((2*'Intake Valve Fxn Scratch'!$B$1)/$B$16-1)/($B$17/2))*(I924-($B$17/2)))+1)*P924</f>
        <v>0</v>
      </c>
      <c r="R924">
        <f t="shared" si="219"/>
        <v>0</v>
      </c>
      <c r="S924">
        <f t="shared" si="220"/>
        <v>0</v>
      </c>
      <c r="T924">
        <f>S924*'Exhaust Gas Math'!$C$14</f>
        <v>0</v>
      </c>
      <c r="U924">
        <f>(T924/'Exhaust Gas Math'!$B$14)+('Exhaust Gas Math'!$D$10)</f>
        <v>4.4059320573952224E-4</v>
      </c>
      <c r="V924">
        <f>('Exhaust Gas Math'!$E$10*(2.53982214E-12*V923^4 - 0.0000000071629564556*V923^3 + 7.56281407226508E-06*V923^2 - 0.00322508455050905*V923 + 1.62997098133725)*$B$24+T924*'Exhaust Gas Math'!$D$14*$B$23)/('Exhaust Gas Math'!$E$10*(2.53982214E-12*V923^4 - 0.0000000071629564556*V923^3 + 7.56281407226508E-06*V923^2 - 0.00322508455050905*V923 + 1.62997098133725)+T924*'Exhaust Gas Math'!$D$14)</f>
        <v>1100</v>
      </c>
      <c r="W924">
        <f>(353.3116967483*V924^-1.0020802909)*('Exhaust Gas Math'!$E$10/(T924+'Exhaust Gas Math'!$E$10))+(357.4500179626*V924^-1.0038444015 )*(T924/(T924+'Exhaust Gas Math'!$E$10))</f>
        <v>0.31654710700089367</v>
      </c>
      <c r="X924">
        <f t="shared" si="221"/>
        <v>0</v>
      </c>
      <c r="Y924">
        <f t="shared" si="222"/>
        <v>101325</v>
      </c>
      <c r="Z924">
        <f t="shared" si="223"/>
        <v>101325</v>
      </c>
    </row>
    <row r="925" spans="5:26" x14ac:dyDescent="0.2">
      <c r="E925">
        <f t="shared" si="210"/>
        <v>0.11500000000000009</v>
      </c>
      <c r="F925">
        <f t="shared" si="211"/>
        <v>101325</v>
      </c>
      <c r="H925">
        <f t="shared" si="224"/>
        <v>0.11500000000000009</v>
      </c>
      <c r="I925">
        <f t="shared" si="212"/>
        <v>480.00000000000455</v>
      </c>
      <c r="J925">
        <f t="shared" si="213"/>
        <v>4.755000000000198E-2</v>
      </c>
      <c r="K925">
        <f t="shared" si="214"/>
        <v>22.998975938488925</v>
      </c>
      <c r="L925">
        <f t="shared" si="215"/>
        <v>3.9769296294121147E-5</v>
      </c>
      <c r="M925">
        <f>J925/SQRT('Exhaust Gas Math'!$E$14*$B$21*$B$23)</f>
        <v>8.0723657480540458E-4</v>
      </c>
      <c r="N925">
        <f t="shared" si="216"/>
        <v>2.6879134705682345E-2</v>
      </c>
      <c r="O925">
        <f t="shared" si="217"/>
        <v>0</v>
      </c>
      <c r="P925">
        <f t="shared" si="218"/>
        <v>0</v>
      </c>
      <c r="Q925">
        <f>($B$16/2)*(COS((ACOS((2*'Intake Valve Fxn Scratch'!$B$1)/$B$16-1)/($B$17/2))*(I925-($B$17/2)))+1)*P925</f>
        <v>0</v>
      </c>
      <c r="R925">
        <f t="shared" si="219"/>
        <v>0</v>
      </c>
      <c r="S925">
        <f t="shared" si="220"/>
        <v>0</v>
      </c>
      <c r="T925">
        <f>S925*'Exhaust Gas Math'!$C$14</f>
        <v>0</v>
      </c>
      <c r="U925">
        <f>(T925/'Exhaust Gas Math'!$B$14)+('Exhaust Gas Math'!$D$10)</f>
        <v>4.4059320573952224E-4</v>
      </c>
      <c r="V925">
        <f>('Exhaust Gas Math'!$E$10*(2.53982214E-12*V924^4 - 0.0000000071629564556*V924^3 + 7.56281407226508E-06*V924^2 - 0.00322508455050905*V924 + 1.62997098133725)*$B$24+T925*'Exhaust Gas Math'!$D$14*$B$23)/('Exhaust Gas Math'!$E$10*(2.53982214E-12*V924^4 - 0.0000000071629564556*V924^3 + 7.56281407226508E-06*V924^2 - 0.00322508455050905*V924 + 1.62997098133725)+T925*'Exhaust Gas Math'!$D$14)</f>
        <v>1100</v>
      </c>
      <c r="W925">
        <f>(353.3116967483*V925^-1.0020802909)*('Exhaust Gas Math'!$E$10/(T925+'Exhaust Gas Math'!$E$10))+(357.4500179626*V925^-1.0038444015 )*(T925/(T925+'Exhaust Gas Math'!$E$10))</f>
        <v>0.31654710700089367</v>
      </c>
      <c r="X925">
        <f t="shared" si="221"/>
        <v>0</v>
      </c>
      <c r="Y925">
        <f t="shared" si="222"/>
        <v>101325</v>
      </c>
      <c r="Z925">
        <f t="shared" si="223"/>
        <v>101325</v>
      </c>
    </row>
    <row r="926" spans="5:26" x14ac:dyDescent="0.2">
      <c r="E926">
        <f t="shared" si="210"/>
        <v>0.11512500000000009</v>
      </c>
      <c r="F926">
        <f t="shared" si="211"/>
        <v>101325</v>
      </c>
      <c r="H926">
        <f t="shared" si="224"/>
        <v>0.11512500000000009</v>
      </c>
      <c r="I926">
        <f t="shared" si="212"/>
        <v>486.00000000000455</v>
      </c>
      <c r="J926">
        <f t="shared" si="213"/>
        <v>5.0332792497673258E-2</v>
      </c>
      <c r="K926">
        <f t="shared" si="214"/>
        <v>21.485007606184695</v>
      </c>
      <c r="L926">
        <f t="shared" si="215"/>
        <v>3.9769296294121147E-5</v>
      </c>
      <c r="M926">
        <f>J926/SQRT('Exhaust Gas Math'!$E$14*$B$21*$B$23)</f>
        <v>8.5447888572473671E-4</v>
      </c>
      <c r="N926">
        <f t="shared" si="216"/>
        <v>2.8928903021832389E-2</v>
      </c>
      <c r="O926">
        <f t="shared" si="217"/>
        <v>0</v>
      </c>
      <c r="P926">
        <f t="shared" si="218"/>
        <v>0</v>
      </c>
      <c r="Q926">
        <f>($B$16/2)*(COS((ACOS((2*'Intake Valve Fxn Scratch'!$B$1)/$B$16-1)/($B$17/2))*(I926-($B$17/2)))+1)*P926</f>
        <v>0</v>
      </c>
      <c r="R926">
        <f t="shared" si="219"/>
        <v>0</v>
      </c>
      <c r="S926">
        <f t="shared" si="220"/>
        <v>0</v>
      </c>
      <c r="T926">
        <f>S926*'Exhaust Gas Math'!$C$14</f>
        <v>0</v>
      </c>
      <c r="U926">
        <f>(T926/'Exhaust Gas Math'!$B$14)+('Exhaust Gas Math'!$D$10)</f>
        <v>4.4059320573952224E-4</v>
      </c>
      <c r="V926">
        <f>('Exhaust Gas Math'!$E$10*(2.53982214E-12*V925^4 - 0.0000000071629564556*V925^3 + 7.56281407226508E-06*V925^2 - 0.00322508455050905*V925 + 1.62997098133725)*$B$24+T926*'Exhaust Gas Math'!$D$14*$B$23)/('Exhaust Gas Math'!$E$10*(2.53982214E-12*V925^4 - 0.0000000071629564556*V925^3 + 7.56281407226508E-06*V925^2 - 0.00322508455050905*V925 + 1.62997098133725)+T926*'Exhaust Gas Math'!$D$14)</f>
        <v>1100</v>
      </c>
      <c r="W926">
        <f>(353.3116967483*V926^-1.0020802909)*('Exhaust Gas Math'!$E$10/(T926+'Exhaust Gas Math'!$E$10))+(357.4500179626*V926^-1.0038444015 )*(T926/(T926+'Exhaust Gas Math'!$E$10))</f>
        <v>0.31654710700089367</v>
      </c>
      <c r="X926">
        <f t="shared" si="221"/>
        <v>0</v>
      </c>
      <c r="Y926">
        <f t="shared" si="222"/>
        <v>101325</v>
      </c>
      <c r="Z926">
        <f t="shared" si="223"/>
        <v>101325</v>
      </c>
    </row>
    <row r="927" spans="5:26" x14ac:dyDescent="0.2">
      <c r="E927">
        <f t="shared" si="210"/>
        <v>0.11525000000000009</v>
      </c>
      <c r="F927">
        <f t="shared" si="211"/>
        <v>101325</v>
      </c>
      <c r="H927">
        <f t="shared" si="224"/>
        <v>0.11525000000000009</v>
      </c>
      <c r="I927">
        <f t="shared" si="212"/>
        <v>492.00000000000455</v>
      </c>
      <c r="J927">
        <f t="shared" si="213"/>
        <v>5.2911440221577524E-2</v>
      </c>
      <c r="K927">
        <f t="shared" si="214"/>
        <v>19.735645034520221</v>
      </c>
      <c r="L927">
        <f t="shared" si="215"/>
        <v>3.9769296294121147E-5</v>
      </c>
      <c r="M927">
        <f>J927/SQRT('Exhaust Gas Math'!$E$14*$B$21*$B$23)</f>
        <v>8.9825551571998694E-4</v>
      </c>
      <c r="N927">
        <f t="shared" si="216"/>
        <v>3.108244396838623E-2</v>
      </c>
      <c r="O927">
        <f t="shared" si="217"/>
        <v>0</v>
      </c>
      <c r="P927">
        <f t="shared" si="218"/>
        <v>0</v>
      </c>
      <c r="Q927">
        <f>($B$16/2)*(COS((ACOS((2*'Intake Valve Fxn Scratch'!$B$1)/$B$16-1)/($B$17/2))*(I927-($B$17/2)))+1)*P927</f>
        <v>0</v>
      </c>
      <c r="R927">
        <f t="shared" si="219"/>
        <v>0</v>
      </c>
      <c r="S927">
        <f t="shared" si="220"/>
        <v>0</v>
      </c>
      <c r="T927">
        <f>S927*'Exhaust Gas Math'!$C$14</f>
        <v>0</v>
      </c>
      <c r="U927">
        <f>(T927/'Exhaust Gas Math'!$B$14)+('Exhaust Gas Math'!$D$10)</f>
        <v>4.4059320573952224E-4</v>
      </c>
      <c r="V927">
        <f>('Exhaust Gas Math'!$E$10*(2.53982214E-12*V926^4 - 0.0000000071629564556*V926^3 + 7.56281407226508E-06*V926^2 - 0.00322508455050905*V926 + 1.62997098133725)*$B$24+T927*'Exhaust Gas Math'!$D$14*$B$23)/('Exhaust Gas Math'!$E$10*(2.53982214E-12*V926^4 - 0.0000000071629564556*V926^3 + 7.56281407226508E-06*V926^2 - 0.00322508455050905*V926 + 1.62997098133725)+T927*'Exhaust Gas Math'!$D$14)</f>
        <v>1100</v>
      </c>
      <c r="W927">
        <f>(353.3116967483*V927^-1.0020802909)*('Exhaust Gas Math'!$E$10/(T927+'Exhaust Gas Math'!$E$10))+(357.4500179626*V927^-1.0038444015 )*(T927/(T927+'Exhaust Gas Math'!$E$10))</f>
        <v>0.31654710700089367</v>
      </c>
      <c r="X927">
        <f t="shared" si="221"/>
        <v>0</v>
      </c>
      <c r="Y927">
        <f t="shared" si="222"/>
        <v>101325</v>
      </c>
      <c r="Z927">
        <f t="shared" si="223"/>
        <v>101325</v>
      </c>
    </row>
    <row r="928" spans="5:26" x14ac:dyDescent="0.2">
      <c r="E928">
        <f t="shared" si="210"/>
        <v>0.11537500000000009</v>
      </c>
      <c r="F928">
        <f t="shared" si="211"/>
        <v>101325</v>
      </c>
      <c r="H928">
        <f t="shared" si="224"/>
        <v>0.11537500000000009</v>
      </c>
      <c r="I928">
        <f t="shared" si="212"/>
        <v>498.00000000000455</v>
      </c>
      <c r="J928">
        <f t="shared" si="213"/>
        <v>5.5257690967634963E-2</v>
      </c>
      <c r="K928">
        <f t="shared" si="214"/>
        <v>17.770054605908307</v>
      </c>
      <c r="L928">
        <f t="shared" si="215"/>
        <v>3.9769296294121147E-5</v>
      </c>
      <c r="M928">
        <f>J928/SQRT('Exhaust Gas Math'!$E$14*$B$21*$B$23)</f>
        <v>9.3808683887207844E-4</v>
      </c>
      <c r="N928">
        <f t="shared" si="216"/>
        <v>3.334348633245391E-2</v>
      </c>
      <c r="O928">
        <f t="shared" si="217"/>
        <v>0</v>
      </c>
      <c r="P928">
        <f t="shared" si="218"/>
        <v>0</v>
      </c>
      <c r="Q928">
        <f>($B$16/2)*(COS((ACOS((2*'Intake Valve Fxn Scratch'!$B$1)/$B$16-1)/($B$17/2))*(I928-($B$17/2)))+1)*P928</f>
        <v>0</v>
      </c>
      <c r="R928">
        <f t="shared" si="219"/>
        <v>0</v>
      </c>
      <c r="S928">
        <f t="shared" si="220"/>
        <v>0</v>
      </c>
      <c r="T928">
        <f>S928*'Exhaust Gas Math'!$C$14</f>
        <v>0</v>
      </c>
      <c r="U928">
        <f>(T928/'Exhaust Gas Math'!$B$14)+('Exhaust Gas Math'!$D$10)</f>
        <v>4.4059320573952224E-4</v>
      </c>
      <c r="V928">
        <f>('Exhaust Gas Math'!$E$10*(2.53982214E-12*V927^4 - 0.0000000071629564556*V927^3 + 7.56281407226508E-06*V927^2 - 0.00322508455050905*V927 + 1.62997098133725)*$B$24+T928*'Exhaust Gas Math'!$D$14*$B$23)/('Exhaust Gas Math'!$E$10*(2.53982214E-12*V927^4 - 0.0000000071629564556*V927^3 + 7.56281407226508E-06*V927^2 - 0.00322508455050905*V927 + 1.62997098133725)+T928*'Exhaust Gas Math'!$D$14)</f>
        <v>1100</v>
      </c>
      <c r="W928">
        <f>(353.3116967483*V928^-1.0020802909)*('Exhaust Gas Math'!$E$10/(T928+'Exhaust Gas Math'!$E$10))+(357.4500179626*V928^-1.0038444015 )*(T928/(T928+'Exhaust Gas Math'!$E$10))</f>
        <v>0.31654710700089367</v>
      </c>
      <c r="X928">
        <f t="shared" si="221"/>
        <v>0</v>
      </c>
      <c r="Y928">
        <f t="shared" si="222"/>
        <v>101325</v>
      </c>
      <c r="Z928">
        <f t="shared" si="223"/>
        <v>101325</v>
      </c>
    </row>
    <row r="929" spans="5:26" x14ac:dyDescent="0.2">
      <c r="E929">
        <f t="shared" si="210"/>
        <v>0.11550000000000009</v>
      </c>
      <c r="F929">
        <f t="shared" si="211"/>
        <v>101325</v>
      </c>
      <c r="H929">
        <f t="shared" si="224"/>
        <v>0.11550000000000009</v>
      </c>
      <c r="I929">
        <f t="shared" si="212"/>
        <v>504.00000000000455</v>
      </c>
      <c r="J929">
        <f t="shared" si="213"/>
        <v>5.734583872168722E-2</v>
      </c>
      <c r="K929">
        <f t="shared" si="214"/>
        <v>15.609771740411063</v>
      </c>
      <c r="L929">
        <f t="shared" si="215"/>
        <v>3.9769296294121147E-5</v>
      </c>
      <c r="M929">
        <f>J929/SQRT('Exhaust Gas Math'!$E$14*$B$21*$B$23)</f>
        <v>9.7353645486931658E-4</v>
      </c>
      <c r="N929">
        <f t="shared" si="216"/>
        <v>3.5711621293391865E-2</v>
      </c>
      <c r="O929">
        <f t="shared" si="217"/>
        <v>0</v>
      </c>
      <c r="P929">
        <f t="shared" si="218"/>
        <v>0</v>
      </c>
      <c r="Q929">
        <f>($B$16/2)*(COS((ACOS((2*'Intake Valve Fxn Scratch'!$B$1)/$B$16-1)/($B$17/2))*(I929-($B$17/2)))+1)*P929</f>
        <v>0</v>
      </c>
      <c r="R929">
        <f t="shared" si="219"/>
        <v>0</v>
      </c>
      <c r="S929">
        <f t="shared" si="220"/>
        <v>0</v>
      </c>
      <c r="T929">
        <f>S929*'Exhaust Gas Math'!$C$14</f>
        <v>0</v>
      </c>
      <c r="U929">
        <f>(T929/'Exhaust Gas Math'!$B$14)+('Exhaust Gas Math'!$D$10)</f>
        <v>4.4059320573952224E-4</v>
      </c>
      <c r="V929">
        <f>('Exhaust Gas Math'!$E$10*(2.53982214E-12*V928^4 - 0.0000000071629564556*V928^3 + 7.56281407226508E-06*V928^2 - 0.00322508455050905*V928 + 1.62997098133725)*$B$24+T929*'Exhaust Gas Math'!$D$14*$B$23)/('Exhaust Gas Math'!$E$10*(2.53982214E-12*V928^4 - 0.0000000071629564556*V928^3 + 7.56281407226508E-06*V928^2 - 0.00322508455050905*V928 + 1.62997098133725)+T929*'Exhaust Gas Math'!$D$14)</f>
        <v>1100</v>
      </c>
      <c r="W929">
        <f>(353.3116967483*V929^-1.0020802909)*('Exhaust Gas Math'!$E$10/(T929+'Exhaust Gas Math'!$E$10))+(357.4500179626*V929^-1.0038444015 )*(T929/(T929+'Exhaust Gas Math'!$E$10))</f>
        <v>0.31654710700089367</v>
      </c>
      <c r="X929">
        <f t="shared" si="221"/>
        <v>0</v>
      </c>
      <c r="Y929">
        <f t="shared" si="222"/>
        <v>101325</v>
      </c>
      <c r="Z929">
        <f t="shared" si="223"/>
        <v>101325</v>
      </c>
    </row>
    <row r="930" spans="5:26" x14ac:dyDescent="0.2">
      <c r="E930">
        <f t="shared" si="210"/>
        <v>0.11562500000000009</v>
      </c>
      <c r="F930">
        <f t="shared" si="211"/>
        <v>101325</v>
      </c>
      <c r="H930">
        <f t="shared" si="224"/>
        <v>0.11562500000000009</v>
      </c>
      <c r="I930">
        <f t="shared" si="212"/>
        <v>510.00000000000455</v>
      </c>
      <c r="J930">
        <f t="shared" si="213"/>
        <v>5.9153005299967892E-2</v>
      </c>
      <c r="K930">
        <f t="shared" si="214"/>
        <v>13.278464949171134</v>
      </c>
      <c r="L930">
        <f t="shared" si="215"/>
        <v>3.9769296294121147E-5</v>
      </c>
      <c r="M930">
        <f>J930/SQRT('Exhaust Gas Math'!$E$14*$B$21*$B$23)</f>
        <v>1.0042159703005265E-3</v>
      </c>
      <c r="N930">
        <f t="shared" si="216"/>
        <v>3.8181243154760611E-2</v>
      </c>
      <c r="O930">
        <f t="shared" si="217"/>
        <v>0</v>
      </c>
      <c r="P930">
        <f t="shared" si="218"/>
        <v>0</v>
      </c>
      <c r="Q930">
        <f>($B$16/2)*(COS((ACOS((2*'Intake Valve Fxn Scratch'!$B$1)/$B$16-1)/($B$17/2))*(I930-($B$17/2)))+1)*P930</f>
        <v>0</v>
      </c>
      <c r="R930">
        <f t="shared" si="219"/>
        <v>0</v>
      </c>
      <c r="S930">
        <f t="shared" si="220"/>
        <v>0</v>
      </c>
      <c r="T930">
        <f>S930*'Exhaust Gas Math'!$C$14</f>
        <v>0</v>
      </c>
      <c r="U930">
        <f>(T930/'Exhaust Gas Math'!$B$14)+('Exhaust Gas Math'!$D$10)</f>
        <v>4.4059320573952224E-4</v>
      </c>
      <c r="V930">
        <f>('Exhaust Gas Math'!$E$10*(2.53982214E-12*V929^4 - 0.0000000071629564556*V929^3 + 7.56281407226508E-06*V929^2 - 0.00322508455050905*V929 + 1.62997098133725)*$B$24+T930*'Exhaust Gas Math'!$D$14*$B$23)/('Exhaust Gas Math'!$E$10*(2.53982214E-12*V929^4 - 0.0000000071629564556*V929^3 + 7.56281407226508E-06*V929^2 - 0.00322508455050905*V929 + 1.62997098133725)+T930*'Exhaust Gas Math'!$D$14)</f>
        <v>1100</v>
      </c>
      <c r="W930">
        <f>(353.3116967483*V930^-1.0020802909)*('Exhaust Gas Math'!$E$10/(T930+'Exhaust Gas Math'!$E$10))+(357.4500179626*V930^-1.0038444015 )*(T930/(T930+'Exhaust Gas Math'!$E$10))</f>
        <v>0.31654710700089367</v>
      </c>
      <c r="X930">
        <f t="shared" si="221"/>
        <v>0</v>
      </c>
      <c r="Y930">
        <f t="shared" si="222"/>
        <v>101325</v>
      </c>
      <c r="Z930">
        <f t="shared" si="223"/>
        <v>101325</v>
      </c>
    </row>
    <row r="931" spans="5:26" x14ac:dyDescent="0.2">
      <c r="E931">
        <f t="shared" si="210"/>
        <v>0.11575000000000009</v>
      </c>
      <c r="F931">
        <f t="shared" si="211"/>
        <v>101325</v>
      </c>
      <c r="H931">
        <f t="shared" si="224"/>
        <v>0.11575000000000009</v>
      </c>
      <c r="I931">
        <f t="shared" si="212"/>
        <v>516.00000000000455</v>
      </c>
      <c r="J931">
        <f t="shared" si="213"/>
        <v>6.065939100727142E-2</v>
      </c>
      <c r="K931">
        <f t="shared" si="214"/>
        <v>10.801676517250655</v>
      </c>
      <c r="L931">
        <f t="shared" si="215"/>
        <v>3.9769296294121147E-5</v>
      </c>
      <c r="M931">
        <f>J931/SQRT('Exhaust Gas Math'!$E$14*$B$21*$B$23)</f>
        <v>1.0297892539745427E-3</v>
      </c>
      <c r="N931">
        <f t="shared" si="216"/>
        <v>4.0740475102979026E-2</v>
      </c>
      <c r="O931">
        <f t="shared" si="217"/>
        <v>0</v>
      </c>
      <c r="P931">
        <f t="shared" si="218"/>
        <v>0</v>
      </c>
      <c r="Q931">
        <f>($B$16/2)*(COS((ACOS((2*'Intake Valve Fxn Scratch'!$B$1)/$B$16-1)/($B$17/2))*(I931-($B$17/2)))+1)*P931</f>
        <v>0</v>
      </c>
      <c r="R931">
        <f t="shared" si="219"/>
        <v>0</v>
      </c>
      <c r="S931">
        <f t="shared" si="220"/>
        <v>0</v>
      </c>
      <c r="T931">
        <f>S931*'Exhaust Gas Math'!$C$14</f>
        <v>0</v>
      </c>
      <c r="U931">
        <f>(T931/'Exhaust Gas Math'!$B$14)+('Exhaust Gas Math'!$D$10)</f>
        <v>4.4059320573952224E-4</v>
      </c>
      <c r="V931">
        <f>('Exhaust Gas Math'!$E$10*(2.53982214E-12*V930^4 - 0.0000000071629564556*V930^3 + 7.56281407226508E-06*V930^2 - 0.00322508455050905*V930 + 1.62997098133725)*$B$24+T931*'Exhaust Gas Math'!$D$14*$B$23)/('Exhaust Gas Math'!$E$10*(2.53982214E-12*V930^4 - 0.0000000071629564556*V930^3 + 7.56281407226508E-06*V930^2 - 0.00322508455050905*V930 + 1.62997098133725)+T931*'Exhaust Gas Math'!$D$14)</f>
        <v>1100</v>
      </c>
      <c r="W931">
        <f>(353.3116967483*V931^-1.0020802909)*('Exhaust Gas Math'!$E$10/(T931+'Exhaust Gas Math'!$E$10))+(357.4500179626*V931^-1.0038444015 )*(T931/(T931+'Exhaust Gas Math'!$E$10))</f>
        <v>0.31654710700089367</v>
      </c>
      <c r="X931">
        <f t="shared" si="221"/>
        <v>0</v>
      </c>
      <c r="Y931">
        <f t="shared" si="222"/>
        <v>101325</v>
      </c>
      <c r="Z931">
        <f t="shared" si="223"/>
        <v>101325</v>
      </c>
    </row>
    <row r="932" spans="5:26" x14ac:dyDescent="0.2">
      <c r="E932">
        <f t="shared" si="210"/>
        <v>0.11587500000000009</v>
      </c>
      <c r="F932">
        <f t="shared" si="211"/>
        <v>101325</v>
      </c>
      <c r="H932">
        <f t="shared" si="224"/>
        <v>0.11587500000000009</v>
      </c>
      <c r="I932">
        <f t="shared" si="212"/>
        <v>522.00000000000455</v>
      </c>
      <c r="J932">
        <f t="shared" si="213"/>
        <v>6.1848491566557112E-2</v>
      </c>
      <c r="K932">
        <f t="shared" si="214"/>
        <v>8.2065426570110489</v>
      </c>
      <c r="L932">
        <f t="shared" si="215"/>
        <v>3.9769296294121147E-5</v>
      </c>
      <c r="M932">
        <f>J932/SQRT('Exhaust Gas Math'!$E$14*$B$21*$B$23)</f>
        <v>1.0499761196438788E-3</v>
      </c>
      <c r="N932">
        <f t="shared" si="216"/>
        <v>4.3370137971738491E-2</v>
      </c>
      <c r="O932">
        <f t="shared" si="217"/>
        <v>0</v>
      </c>
      <c r="P932">
        <f t="shared" si="218"/>
        <v>0</v>
      </c>
      <c r="Q932">
        <f>($B$16/2)*(COS((ACOS((2*'Intake Valve Fxn Scratch'!$B$1)/$B$16-1)/($B$17/2))*(I932-($B$17/2)))+1)*P932</f>
        <v>0</v>
      </c>
      <c r="R932">
        <f t="shared" si="219"/>
        <v>0</v>
      </c>
      <c r="S932">
        <f t="shared" si="220"/>
        <v>0</v>
      </c>
      <c r="T932">
        <f>S932*'Exhaust Gas Math'!$C$14</f>
        <v>0</v>
      </c>
      <c r="U932">
        <f>(T932/'Exhaust Gas Math'!$B$14)+('Exhaust Gas Math'!$D$10)</f>
        <v>4.4059320573952224E-4</v>
      </c>
      <c r="V932">
        <f>('Exhaust Gas Math'!$E$10*(2.53982214E-12*V931^4 - 0.0000000071629564556*V931^3 + 7.56281407226508E-06*V931^2 - 0.00322508455050905*V931 + 1.62997098133725)*$B$24+T932*'Exhaust Gas Math'!$D$14*$B$23)/('Exhaust Gas Math'!$E$10*(2.53982214E-12*V931^4 - 0.0000000071629564556*V931^3 + 7.56281407226508E-06*V931^2 - 0.00322508455050905*V931 + 1.62997098133725)+T932*'Exhaust Gas Math'!$D$14)</f>
        <v>1100</v>
      </c>
      <c r="W932">
        <f>(353.3116967483*V932^-1.0020802909)*('Exhaust Gas Math'!$E$10/(T932+'Exhaust Gas Math'!$E$10))+(357.4500179626*V932^-1.0038444015 )*(T932/(T932+'Exhaust Gas Math'!$E$10))</f>
        <v>0.31654710700089367</v>
      </c>
      <c r="X932">
        <f t="shared" si="221"/>
        <v>0</v>
      </c>
      <c r="Y932">
        <f t="shared" si="222"/>
        <v>101325</v>
      </c>
      <c r="Z932">
        <f t="shared" si="223"/>
        <v>101325</v>
      </c>
    </row>
    <row r="933" spans="5:26" x14ac:dyDescent="0.2">
      <c r="E933">
        <f t="shared" si="210"/>
        <v>0.11600000000000009</v>
      </c>
      <c r="F933">
        <f t="shared" si="211"/>
        <v>101325</v>
      </c>
      <c r="H933">
        <f t="shared" si="224"/>
        <v>0.11600000000000009</v>
      </c>
      <c r="I933">
        <f t="shared" si="212"/>
        <v>528.00000000000455</v>
      </c>
      <c r="J933">
        <f t="shared" si="213"/>
        <v>6.270727894326214E-2</v>
      </c>
      <c r="K933">
        <f t="shared" si="214"/>
        <v>5.5214961980917705</v>
      </c>
      <c r="L933">
        <f t="shared" si="215"/>
        <v>3.9769296294121147E-5</v>
      </c>
      <c r="M933">
        <f>J933/SQRT('Exhaust Gas Math'!$E$14*$B$21*$B$23)</f>
        <v>1.0645553957838883E-3</v>
      </c>
      <c r="N933">
        <f t="shared" si="216"/>
        <v>4.6042841937540983E-2</v>
      </c>
      <c r="O933">
        <f t="shared" si="217"/>
        <v>0</v>
      </c>
      <c r="P933">
        <f t="shared" si="218"/>
        <v>0</v>
      </c>
      <c r="Q933">
        <f>($B$16/2)*(COS((ACOS((2*'Intake Valve Fxn Scratch'!$B$1)/$B$16-1)/($B$17/2))*(I933-($B$17/2)))+1)*P933</f>
        <v>0</v>
      </c>
      <c r="R933">
        <f t="shared" si="219"/>
        <v>0</v>
      </c>
      <c r="S933">
        <f t="shared" si="220"/>
        <v>0</v>
      </c>
      <c r="T933">
        <f>S933*'Exhaust Gas Math'!$C$14</f>
        <v>0</v>
      </c>
      <c r="U933">
        <f>(T933/'Exhaust Gas Math'!$B$14)+('Exhaust Gas Math'!$D$10)</f>
        <v>4.4059320573952224E-4</v>
      </c>
      <c r="V933">
        <f>('Exhaust Gas Math'!$E$10*(2.53982214E-12*V932^4 - 0.0000000071629564556*V932^3 + 7.56281407226508E-06*V932^2 - 0.00322508455050905*V932 + 1.62997098133725)*$B$24+T933*'Exhaust Gas Math'!$D$14*$B$23)/('Exhaust Gas Math'!$E$10*(2.53982214E-12*V932^4 - 0.0000000071629564556*V932^3 + 7.56281407226508E-06*V932^2 - 0.00322508455050905*V932 + 1.62997098133725)+T933*'Exhaust Gas Math'!$D$14)</f>
        <v>1100</v>
      </c>
      <c r="W933">
        <f>(353.3116967483*V933^-1.0020802909)*('Exhaust Gas Math'!$E$10/(T933+'Exhaust Gas Math'!$E$10))+(357.4500179626*V933^-1.0038444015 )*(T933/(T933+'Exhaust Gas Math'!$E$10))</f>
        <v>0.31654710700089367</v>
      </c>
      <c r="X933">
        <f t="shared" si="221"/>
        <v>0</v>
      </c>
      <c r="Y933">
        <f t="shared" si="222"/>
        <v>101325</v>
      </c>
      <c r="Z933">
        <f t="shared" si="223"/>
        <v>101325</v>
      </c>
    </row>
    <row r="934" spans="5:26" x14ac:dyDescent="0.2">
      <c r="E934">
        <f t="shared" si="210"/>
        <v>0.11612500000000009</v>
      </c>
      <c r="F934">
        <f t="shared" si="211"/>
        <v>101325</v>
      </c>
      <c r="H934">
        <f t="shared" si="224"/>
        <v>0.11612500000000009</v>
      </c>
      <c r="I934">
        <f t="shared" si="212"/>
        <v>534.00000000000455</v>
      </c>
      <c r="J934">
        <f t="shared" si="213"/>
        <v>6.3226344083174513E-2</v>
      </c>
      <c r="K934">
        <f t="shared" si="214"/>
        <v>2.7759550713788363</v>
      </c>
      <c r="L934">
        <f t="shared" si="215"/>
        <v>3.9769296294121147E-5</v>
      </c>
      <c r="M934">
        <f>J934/SQRT('Exhaust Gas Math'!$E$14*$B$21*$B$23)</f>
        <v>1.0733673487942719E-3</v>
      </c>
      <c r="N934">
        <f t="shared" si="216"/>
        <v>4.8722302043228423E-2</v>
      </c>
      <c r="O934">
        <f t="shared" si="217"/>
        <v>0</v>
      </c>
      <c r="P934">
        <f t="shared" si="218"/>
        <v>0</v>
      </c>
      <c r="Q934">
        <f>($B$16/2)*(COS((ACOS((2*'Intake Valve Fxn Scratch'!$B$1)/$B$16-1)/($B$17/2))*(I934-($B$17/2)))+1)*P934</f>
        <v>0</v>
      </c>
      <c r="R934">
        <f t="shared" si="219"/>
        <v>0</v>
      </c>
      <c r="S934">
        <f t="shared" si="220"/>
        <v>0</v>
      </c>
      <c r="T934">
        <f>S934*'Exhaust Gas Math'!$C$14</f>
        <v>0</v>
      </c>
      <c r="U934">
        <f>(T934/'Exhaust Gas Math'!$B$14)+('Exhaust Gas Math'!$D$10)</f>
        <v>4.4059320573952224E-4</v>
      </c>
      <c r="V934">
        <f>('Exhaust Gas Math'!$E$10*(2.53982214E-12*V933^4 - 0.0000000071629564556*V933^3 + 7.56281407226508E-06*V933^2 - 0.00322508455050905*V933 + 1.62997098133725)*$B$24+T934*'Exhaust Gas Math'!$D$14*$B$23)/('Exhaust Gas Math'!$E$10*(2.53982214E-12*V933^4 - 0.0000000071629564556*V933^3 + 7.56281407226508E-06*V933^2 - 0.00322508455050905*V933 + 1.62997098133725)+T934*'Exhaust Gas Math'!$D$14)</f>
        <v>1100</v>
      </c>
      <c r="W934">
        <f>(353.3116967483*V934^-1.0020802909)*('Exhaust Gas Math'!$E$10/(T934+'Exhaust Gas Math'!$E$10))+(357.4500179626*V934^-1.0038444015 )*(T934/(T934+'Exhaust Gas Math'!$E$10))</f>
        <v>0.31654710700089367</v>
      </c>
      <c r="X934">
        <f t="shared" si="221"/>
        <v>0</v>
      </c>
      <c r="Y934">
        <f t="shared" si="222"/>
        <v>101325</v>
      </c>
      <c r="Z934">
        <f t="shared" si="223"/>
        <v>101325</v>
      </c>
    </row>
    <row r="935" spans="5:26" x14ac:dyDescent="0.2">
      <c r="E935">
        <f t="shared" si="210"/>
        <v>0.11625000000000009</v>
      </c>
      <c r="F935">
        <f t="shared" si="211"/>
        <v>101325</v>
      </c>
      <c r="H935">
        <f t="shared" si="224"/>
        <v>0.11625000000000009</v>
      </c>
      <c r="I935">
        <f t="shared" si="212"/>
        <v>540.00000000000455</v>
      </c>
      <c r="J935">
        <f t="shared" si="213"/>
        <v>6.3399999999999998E-2</v>
      </c>
      <c r="K935">
        <f t="shared" si="214"/>
        <v>-2.0691687036269412E-12</v>
      </c>
      <c r="L935">
        <f t="shared" si="215"/>
        <v>3.9769296294121147E-5</v>
      </c>
      <c r="M935">
        <f>J935/SQRT('Exhaust Gas Math'!$E$14*$B$21*$B$23)</f>
        <v>1.0763154330738279E-3</v>
      </c>
      <c r="N935">
        <f t="shared" si="216"/>
        <v>5.1362995243409482E-2</v>
      </c>
      <c r="O935">
        <f t="shared" si="217"/>
        <v>0</v>
      </c>
      <c r="P935">
        <f t="shared" si="218"/>
        <v>0</v>
      </c>
      <c r="Q935">
        <f>($B$16/2)*(COS((ACOS((2*'Intake Valve Fxn Scratch'!$B$1)/$B$16-1)/($B$17/2))*(I935-($B$17/2)))+1)*P935</f>
        <v>0</v>
      </c>
      <c r="R935">
        <f t="shared" si="219"/>
        <v>0</v>
      </c>
      <c r="S935">
        <f t="shared" si="220"/>
        <v>0</v>
      </c>
      <c r="T935">
        <f>S935*'Exhaust Gas Math'!$C$14</f>
        <v>0</v>
      </c>
      <c r="U935">
        <f>(T935/'Exhaust Gas Math'!$B$14)+('Exhaust Gas Math'!$D$10)</f>
        <v>4.4059320573952224E-4</v>
      </c>
      <c r="V935">
        <f>('Exhaust Gas Math'!$E$10*(2.53982214E-12*V934^4 - 0.0000000071629564556*V934^3 + 7.56281407226508E-06*V934^2 - 0.00322508455050905*V934 + 1.62997098133725)*$B$24+T935*'Exhaust Gas Math'!$D$14*$B$23)/('Exhaust Gas Math'!$E$10*(2.53982214E-12*V934^4 - 0.0000000071629564556*V934^3 + 7.56281407226508E-06*V934^2 - 0.00322508455050905*V934 + 1.62997098133725)+T935*'Exhaust Gas Math'!$D$14)</f>
        <v>1100</v>
      </c>
      <c r="W935">
        <f>(353.3116967483*V935^-1.0020802909)*('Exhaust Gas Math'!$E$10/(T935+'Exhaust Gas Math'!$E$10))+(357.4500179626*V935^-1.0038444015 )*(T935/(T935+'Exhaust Gas Math'!$E$10))</f>
        <v>0.31654710700089367</v>
      </c>
      <c r="X935">
        <f t="shared" si="221"/>
        <v>0</v>
      </c>
      <c r="Y935">
        <f t="shared" si="222"/>
        <v>101325</v>
      </c>
      <c r="Z935">
        <f t="shared" si="223"/>
        <v>101325</v>
      </c>
    </row>
    <row r="936" spans="5:26" x14ac:dyDescent="0.2">
      <c r="E936">
        <f t="shared" si="210"/>
        <v>0.11637500000000009</v>
      </c>
      <c r="F936">
        <f t="shared" si="211"/>
        <v>101325</v>
      </c>
      <c r="H936">
        <f t="shared" si="224"/>
        <v>0.11637500000000009</v>
      </c>
      <c r="I936">
        <f t="shared" si="212"/>
        <v>546.00000000000455</v>
      </c>
      <c r="J936">
        <f t="shared" si="213"/>
        <v>6.3226344083174013E-2</v>
      </c>
      <c r="K936">
        <f t="shared" si="214"/>
        <v>-2.7759550713829522</v>
      </c>
      <c r="L936">
        <f t="shared" si="215"/>
        <v>3.9769296294121147E-5</v>
      </c>
      <c r="M936">
        <f>J936/SQRT('Exhaust Gas Math'!$E$14*$B$21*$B$23)</f>
        <v>1.0733673487942634E-3</v>
      </c>
      <c r="N936">
        <f t="shared" si="216"/>
        <v>5.3910285390159275E-2</v>
      </c>
      <c r="O936">
        <f t="shared" si="217"/>
        <v>0</v>
      </c>
      <c r="P936">
        <f t="shared" si="218"/>
        <v>0</v>
      </c>
      <c r="Q936">
        <f>($B$16/2)*(COS((ACOS((2*'Intake Valve Fxn Scratch'!$B$1)/$B$16-1)/($B$17/2))*(I936-($B$17/2)))+1)*P936</f>
        <v>0</v>
      </c>
      <c r="R936">
        <f t="shared" si="219"/>
        <v>0</v>
      </c>
      <c r="S936">
        <f t="shared" si="220"/>
        <v>0</v>
      </c>
      <c r="T936">
        <f>S936*'Exhaust Gas Math'!$C$14</f>
        <v>0</v>
      </c>
      <c r="U936">
        <f>(T936/'Exhaust Gas Math'!$B$14)+('Exhaust Gas Math'!$D$10)</f>
        <v>4.4059320573952224E-4</v>
      </c>
      <c r="V936">
        <f>('Exhaust Gas Math'!$E$10*(2.53982214E-12*V935^4 - 0.0000000071629564556*V935^3 + 7.56281407226508E-06*V935^2 - 0.00322508455050905*V935 + 1.62997098133725)*$B$24+T936*'Exhaust Gas Math'!$D$14*$B$23)/('Exhaust Gas Math'!$E$10*(2.53982214E-12*V935^4 - 0.0000000071629564556*V935^3 + 7.56281407226508E-06*V935^2 - 0.00322508455050905*V935 + 1.62997098133725)+T936*'Exhaust Gas Math'!$D$14)</f>
        <v>1100</v>
      </c>
      <c r="W936">
        <f>(353.3116967483*V936^-1.0020802909)*('Exhaust Gas Math'!$E$10/(T936+'Exhaust Gas Math'!$E$10))+(357.4500179626*V936^-1.0038444015 )*(T936/(T936+'Exhaust Gas Math'!$E$10))</f>
        <v>0.31654710700089367</v>
      </c>
      <c r="X936">
        <f t="shared" si="221"/>
        <v>0</v>
      </c>
      <c r="Y936">
        <f t="shared" si="222"/>
        <v>101325</v>
      </c>
      <c r="Z936">
        <f t="shared" si="223"/>
        <v>101325</v>
      </c>
    </row>
    <row r="937" spans="5:26" x14ac:dyDescent="0.2">
      <c r="E937">
        <f t="shared" si="210"/>
        <v>0.11650000000000009</v>
      </c>
      <c r="F937">
        <f t="shared" si="211"/>
        <v>101325</v>
      </c>
      <c r="H937">
        <f t="shared" si="224"/>
        <v>0.11650000000000009</v>
      </c>
      <c r="I937">
        <f t="shared" si="212"/>
        <v>552.00000000000455</v>
      </c>
      <c r="J937">
        <f t="shared" si="213"/>
        <v>6.2707278943261113E-2</v>
      </c>
      <c r="K937">
        <f t="shared" si="214"/>
        <v>-5.5214961980958179</v>
      </c>
      <c r="L937">
        <f t="shared" si="215"/>
        <v>3.9769296294121147E-5</v>
      </c>
      <c r="M937">
        <f>J937/SQRT('Exhaust Gas Math'!$E$14*$B$21*$B$23)</f>
        <v>1.064555395783871E-3</v>
      </c>
      <c r="N937">
        <f t="shared" si="216"/>
        <v>5.6301139018070434E-2</v>
      </c>
      <c r="O937">
        <f t="shared" si="217"/>
        <v>0</v>
      </c>
      <c r="P937">
        <f t="shared" si="218"/>
        <v>0</v>
      </c>
      <c r="Q937">
        <f>($B$16/2)*(COS((ACOS((2*'Intake Valve Fxn Scratch'!$B$1)/$B$16-1)/($B$17/2))*(I937-($B$17/2)))+1)*P937</f>
        <v>0</v>
      </c>
      <c r="R937">
        <f t="shared" si="219"/>
        <v>0</v>
      </c>
      <c r="S937">
        <f t="shared" si="220"/>
        <v>0</v>
      </c>
      <c r="T937">
        <f>S937*'Exhaust Gas Math'!$C$14</f>
        <v>0</v>
      </c>
      <c r="U937">
        <f>(T937/'Exhaust Gas Math'!$B$14)+('Exhaust Gas Math'!$D$10)</f>
        <v>4.4059320573952224E-4</v>
      </c>
      <c r="V937">
        <f>('Exhaust Gas Math'!$E$10*(2.53982214E-12*V936^4 - 0.0000000071629564556*V936^3 + 7.56281407226508E-06*V936^2 - 0.00322508455050905*V936 + 1.62997098133725)*$B$24+T937*'Exhaust Gas Math'!$D$14*$B$23)/('Exhaust Gas Math'!$E$10*(2.53982214E-12*V936^4 - 0.0000000071629564556*V936^3 + 7.56281407226508E-06*V936^2 - 0.00322508455050905*V936 + 1.62997098133725)+T937*'Exhaust Gas Math'!$D$14)</f>
        <v>1100</v>
      </c>
      <c r="W937">
        <f>(353.3116967483*V937^-1.0020802909)*('Exhaust Gas Math'!$E$10/(T937+'Exhaust Gas Math'!$E$10))+(357.4500179626*V937^-1.0038444015 )*(T937/(T937+'Exhaust Gas Math'!$E$10))</f>
        <v>0.31654710700089367</v>
      </c>
      <c r="X937">
        <f t="shared" si="221"/>
        <v>0</v>
      </c>
      <c r="Y937">
        <f t="shared" si="222"/>
        <v>101325</v>
      </c>
      <c r="Z937">
        <f t="shared" si="223"/>
        <v>101325</v>
      </c>
    </row>
    <row r="938" spans="5:26" x14ac:dyDescent="0.2">
      <c r="E938">
        <f t="shared" si="210"/>
        <v>0.11662500000000009</v>
      </c>
      <c r="F938">
        <f t="shared" si="211"/>
        <v>101325</v>
      </c>
      <c r="H938">
        <f t="shared" si="224"/>
        <v>0.11662500000000009</v>
      </c>
      <c r="I938">
        <f t="shared" si="212"/>
        <v>558.00000000000455</v>
      </c>
      <c r="J938">
        <f t="shared" si="213"/>
        <v>6.1848491566555586E-2</v>
      </c>
      <c r="K938">
        <f t="shared" si="214"/>
        <v>-8.2065426570149853</v>
      </c>
      <c r="L938">
        <f t="shared" si="215"/>
        <v>3.9769296294121147E-5</v>
      </c>
      <c r="M938">
        <f>J938/SQRT('Exhaust Gas Math'!$E$14*$B$21*$B$23)</f>
        <v>1.0499761196438528E-3</v>
      </c>
      <c r="N938">
        <f t="shared" si="216"/>
        <v>5.846553504848824E-2</v>
      </c>
      <c r="O938">
        <f t="shared" si="217"/>
        <v>0</v>
      </c>
      <c r="P938">
        <f t="shared" si="218"/>
        <v>0</v>
      </c>
      <c r="Q938">
        <f>($B$16/2)*(COS((ACOS((2*'Intake Valve Fxn Scratch'!$B$1)/$B$16-1)/($B$17/2))*(I938-($B$17/2)))+1)*P938</f>
        <v>0</v>
      </c>
      <c r="R938">
        <f t="shared" si="219"/>
        <v>0</v>
      </c>
      <c r="S938">
        <f t="shared" si="220"/>
        <v>0</v>
      </c>
      <c r="T938">
        <f>S938*'Exhaust Gas Math'!$C$14</f>
        <v>0</v>
      </c>
      <c r="U938">
        <f>(T938/'Exhaust Gas Math'!$B$14)+('Exhaust Gas Math'!$D$10)</f>
        <v>4.4059320573952224E-4</v>
      </c>
      <c r="V938">
        <f>('Exhaust Gas Math'!$E$10*(2.53982214E-12*V937^4 - 0.0000000071629564556*V937^3 + 7.56281407226508E-06*V937^2 - 0.00322508455050905*V937 + 1.62997098133725)*$B$24+T938*'Exhaust Gas Math'!$D$14*$B$23)/('Exhaust Gas Math'!$E$10*(2.53982214E-12*V937^4 - 0.0000000071629564556*V937^3 + 7.56281407226508E-06*V937^2 - 0.00322508455050905*V937 + 1.62997098133725)+T938*'Exhaust Gas Math'!$D$14)</f>
        <v>1100</v>
      </c>
      <c r="W938">
        <f>(353.3116967483*V938^-1.0020802909)*('Exhaust Gas Math'!$E$10/(T938+'Exhaust Gas Math'!$E$10))+(357.4500179626*V938^-1.0038444015 )*(T938/(T938+'Exhaust Gas Math'!$E$10))</f>
        <v>0.31654710700089367</v>
      </c>
      <c r="X938">
        <f t="shared" si="221"/>
        <v>0</v>
      </c>
      <c r="Y938">
        <f t="shared" si="222"/>
        <v>101325</v>
      </c>
      <c r="Z938">
        <f t="shared" si="223"/>
        <v>101325</v>
      </c>
    </row>
    <row r="939" spans="5:26" x14ac:dyDescent="0.2">
      <c r="E939">
        <f t="shared" si="210"/>
        <v>0.11675000000000009</v>
      </c>
      <c r="F939">
        <f t="shared" si="211"/>
        <v>101325</v>
      </c>
      <c r="H939">
        <f t="shared" si="224"/>
        <v>0.11675000000000009</v>
      </c>
      <c r="I939">
        <f t="shared" si="212"/>
        <v>564.00000000000455</v>
      </c>
      <c r="J939">
        <f t="shared" si="213"/>
        <v>6.0659391007269414E-2</v>
      </c>
      <c r="K939">
        <f t="shared" si="214"/>
        <v>-10.801676517254437</v>
      </c>
      <c r="L939">
        <f t="shared" si="215"/>
        <v>3.9769296294121147E-5</v>
      </c>
      <c r="M939">
        <f>J939/SQRT('Exhaust Gas Math'!$E$14*$B$21*$B$23)</f>
        <v>1.0297892539745087E-3</v>
      </c>
      <c r="N939">
        <f t="shared" si="216"/>
        <v>6.0328632872304569E-2</v>
      </c>
      <c r="O939">
        <f t="shared" si="217"/>
        <v>0</v>
      </c>
      <c r="P939">
        <f t="shared" si="218"/>
        <v>0</v>
      </c>
      <c r="Q939">
        <f>($B$16/2)*(COS((ACOS((2*'Intake Valve Fxn Scratch'!$B$1)/$B$16-1)/($B$17/2))*(I939-($B$17/2)))+1)*P939</f>
        <v>0</v>
      </c>
      <c r="R939">
        <f t="shared" si="219"/>
        <v>0</v>
      </c>
      <c r="S939">
        <f t="shared" si="220"/>
        <v>0</v>
      </c>
      <c r="T939">
        <f>S939*'Exhaust Gas Math'!$C$14</f>
        <v>0</v>
      </c>
      <c r="U939">
        <f>(T939/'Exhaust Gas Math'!$B$14)+('Exhaust Gas Math'!$D$10)</f>
        <v>4.4059320573952224E-4</v>
      </c>
      <c r="V939">
        <f>('Exhaust Gas Math'!$E$10*(2.53982214E-12*V938^4 - 0.0000000071629564556*V938^3 + 7.56281407226508E-06*V938^2 - 0.00322508455050905*V938 + 1.62997098133725)*$B$24+T939*'Exhaust Gas Math'!$D$14*$B$23)/('Exhaust Gas Math'!$E$10*(2.53982214E-12*V938^4 - 0.0000000071629564556*V938^3 + 7.56281407226508E-06*V938^2 - 0.00322508455050905*V938 + 1.62997098133725)+T939*'Exhaust Gas Math'!$D$14)</f>
        <v>1100</v>
      </c>
      <c r="W939">
        <f>(353.3116967483*V939^-1.0020802909)*('Exhaust Gas Math'!$E$10/(T939+'Exhaust Gas Math'!$E$10))+(357.4500179626*V939^-1.0038444015 )*(T939/(T939+'Exhaust Gas Math'!$E$10))</f>
        <v>0.31654710700089367</v>
      </c>
      <c r="X939">
        <f t="shared" si="221"/>
        <v>0</v>
      </c>
      <c r="Y939">
        <f t="shared" si="222"/>
        <v>101325</v>
      </c>
      <c r="Z939">
        <f t="shared" si="223"/>
        <v>101325</v>
      </c>
    </row>
    <row r="940" spans="5:26" x14ac:dyDescent="0.2">
      <c r="E940">
        <f t="shared" si="210"/>
        <v>0.11687500000000009</v>
      </c>
      <c r="F940">
        <f t="shared" si="211"/>
        <v>101325</v>
      </c>
      <c r="H940">
        <f t="shared" si="224"/>
        <v>0.11687500000000009</v>
      </c>
      <c r="I940">
        <f t="shared" si="212"/>
        <v>570.00000000000455</v>
      </c>
      <c r="J940">
        <f t="shared" si="213"/>
        <v>5.9153005299965422E-2</v>
      </c>
      <c r="K940">
        <f t="shared" si="214"/>
        <v>-13.278464949174719</v>
      </c>
      <c r="L940">
        <f t="shared" si="215"/>
        <v>3.9769296294121147E-5</v>
      </c>
      <c r="M940">
        <f>J940/SQRT('Exhaust Gas Math'!$E$14*$B$21*$B$23)</f>
        <v>1.0042159703004846E-3</v>
      </c>
      <c r="N940">
        <f t="shared" si="216"/>
        <v>6.1813705050935586E-2</v>
      </c>
      <c r="O940">
        <f t="shared" si="217"/>
        <v>0</v>
      </c>
      <c r="P940">
        <f t="shared" si="218"/>
        <v>0</v>
      </c>
      <c r="Q940">
        <f>($B$16/2)*(COS((ACOS((2*'Intake Valve Fxn Scratch'!$B$1)/$B$16-1)/($B$17/2))*(I940-($B$17/2)))+1)*P940</f>
        <v>0</v>
      </c>
      <c r="R940">
        <f t="shared" si="219"/>
        <v>0</v>
      </c>
      <c r="S940">
        <f t="shared" si="220"/>
        <v>0</v>
      </c>
      <c r="T940">
        <f>S940*'Exhaust Gas Math'!$C$14</f>
        <v>0</v>
      </c>
      <c r="U940">
        <f>(T940/'Exhaust Gas Math'!$B$14)+('Exhaust Gas Math'!$D$10)</f>
        <v>4.4059320573952224E-4</v>
      </c>
      <c r="V940">
        <f>('Exhaust Gas Math'!$E$10*(2.53982214E-12*V939^4 - 0.0000000071629564556*V939^3 + 7.56281407226508E-06*V939^2 - 0.00322508455050905*V939 + 1.62997098133725)*$B$24+T940*'Exhaust Gas Math'!$D$14*$B$23)/('Exhaust Gas Math'!$E$10*(2.53982214E-12*V939^4 - 0.0000000071629564556*V939^3 + 7.56281407226508E-06*V939^2 - 0.00322508455050905*V939 + 1.62997098133725)+T940*'Exhaust Gas Math'!$D$14)</f>
        <v>1100</v>
      </c>
      <c r="W940">
        <f>(353.3116967483*V940^-1.0020802909)*('Exhaust Gas Math'!$E$10/(T940+'Exhaust Gas Math'!$E$10))+(357.4500179626*V940^-1.0038444015 )*(T940/(T940+'Exhaust Gas Math'!$E$10))</f>
        <v>0.31654710700089367</v>
      </c>
      <c r="X940">
        <f t="shared" si="221"/>
        <v>0</v>
      </c>
      <c r="Y940">
        <f t="shared" si="222"/>
        <v>101325</v>
      </c>
      <c r="Z940">
        <f t="shared" si="223"/>
        <v>101325</v>
      </c>
    </row>
    <row r="941" spans="5:26" x14ac:dyDescent="0.2">
      <c r="E941">
        <f t="shared" si="210"/>
        <v>0.11700000000000009</v>
      </c>
      <c r="F941">
        <f t="shared" si="211"/>
        <v>101325</v>
      </c>
      <c r="H941">
        <f t="shared" si="224"/>
        <v>0.11700000000000009</v>
      </c>
      <c r="I941">
        <f t="shared" si="212"/>
        <v>576.00000000000455</v>
      </c>
      <c r="J941">
        <f t="shared" si="213"/>
        <v>5.734583872168432E-2</v>
      </c>
      <c r="K941">
        <f t="shared" si="214"/>
        <v>-15.609771740414409</v>
      </c>
      <c r="L941">
        <f t="shared" si="215"/>
        <v>3.9769296294121147E-5</v>
      </c>
      <c r="M941">
        <f>J941/SQRT('Exhaust Gas Math'!$E$14*$B$21*$B$23)</f>
        <v>9.7353645486926736E-4</v>
      </c>
      <c r="N941">
        <f t="shared" si="216"/>
        <v>6.2845765440108337E-2</v>
      </c>
      <c r="O941">
        <f t="shared" si="217"/>
        <v>0</v>
      </c>
      <c r="P941">
        <f t="shared" si="218"/>
        <v>0</v>
      </c>
      <c r="Q941">
        <f>($B$16/2)*(COS((ACOS((2*'Intake Valve Fxn Scratch'!$B$1)/$B$16-1)/($B$17/2))*(I941-($B$17/2)))+1)*P941</f>
        <v>0</v>
      </c>
      <c r="R941">
        <f t="shared" si="219"/>
        <v>0</v>
      </c>
      <c r="S941">
        <f t="shared" si="220"/>
        <v>0</v>
      </c>
      <c r="T941">
        <f>S941*'Exhaust Gas Math'!$C$14</f>
        <v>0</v>
      </c>
      <c r="U941">
        <f>(T941/'Exhaust Gas Math'!$B$14)+('Exhaust Gas Math'!$D$10)</f>
        <v>4.4059320573952224E-4</v>
      </c>
      <c r="V941">
        <f>('Exhaust Gas Math'!$E$10*(2.53982214E-12*V940^4 - 0.0000000071629564556*V940^3 + 7.56281407226508E-06*V940^2 - 0.00322508455050905*V940 + 1.62997098133725)*$B$24+T941*'Exhaust Gas Math'!$D$14*$B$23)/('Exhaust Gas Math'!$E$10*(2.53982214E-12*V940^4 - 0.0000000071629564556*V940^3 + 7.56281407226508E-06*V940^2 - 0.00322508455050905*V940 + 1.62997098133725)+T941*'Exhaust Gas Math'!$D$14)</f>
        <v>1100</v>
      </c>
      <c r="W941">
        <f>(353.3116967483*V941^-1.0020802909)*('Exhaust Gas Math'!$E$10/(T941+'Exhaust Gas Math'!$E$10))+(357.4500179626*V941^-1.0038444015 )*(T941/(T941+'Exhaust Gas Math'!$E$10))</f>
        <v>0.31654710700089367</v>
      </c>
      <c r="X941">
        <f t="shared" si="221"/>
        <v>0</v>
      </c>
      <c r="Y941">
        <f t="shared" si="222"/>
        <v>101325</v>
      </c>
      <c r="Z941">
        <f t="shared" si="223"/>
        <v>101325</v>
      </c>
    </row>
    <row r="942" spans="5:26" x14ac:dyDescent="0.2">
      <c r="E942">
        <f t="shared" si="210"/>
        <v>0.11712500000000009</v>
      </c>
      <c r="F942">
        <f t="shared" si="211"/>
        <v>101325</v>
      </c>
      <c r="H942">
        <f t="shared" si="224"/>
        <v>0.11712500000000009</v>
      </c>
      <c r="I942">
        <f t="shared" si="212"/>
        <v>582.00000000000455</v>
      </c>
      <c r="J942">
        <f t="shared" si="213"/>
        <v>5.5257690967631654E-2</v>
      </c>
      <c r="K942">
        <f t="shared" si="214"/>
        <v>-17.77005460591138</v>
      </c>
      <c r="L942">
        <f t="shared" si="215"/>
        <v>3.9769296294121147E-5</v>
      </c>
      <c r="M942">
        <f>J942/SQRT('Exhaust Gas Math'!$E$14*$B$21*$B$23)</f>
        <v>9.3808683887202228E-4</v>
      </c>
      <c r="N942">
        <f t="shared" si="216"/>
        <v>6.3355736789099601E-2</v>
      </c>
      <c r="O942">
        <f t="shared" si="217"/>
        <v>0</v>
      </c>
      <c r="P942">
        <f t="shared" si="218"/>
        <v>0</v>
      </c>
      <c r="Q942">
        <f>($B$16/2)*(COS((ACOS((2*'Intake Valve Fxn Scratch'!$B$1)/$B$16-1)/($B$17/2))*(I942-($B$17/2)))+1)*P942</f>
        <v>0</v>
      </c>
      <c r="R942">
        <f t="shared" si="219"/>
        <v>0</v>
      </c>
      <c r="S942">
        <f t="shared" si="220"/>
        <v>0</v>
      </c>
      <c r="T942">
        <f>S942*'Exhaust Gas Math'!$C$14</f>
        <v>0</v>
      </c>
      <c r="U942">
        <f>(T942/'Exhaust Gas Math'!$B$14)+('Exhaust Gas Math'!$D$10)</f>
        <v>4.4059320573952224E-4</v>
      </c>
      <c r="V942">
        <f>('Exhaust Gas Math'!$E$10*(2.53982214E-12*V941^4 - 0.0000000071629564556*V941^3 + 7.56281407226508E-06*V941^2 - 0.00322508455050905*V941 + 1.62997098133725)*$B$24+T942*'Exhaust Gas Math'!$D$14*$B$23)/('Exhaust Gas Math'!$E$10*(2.53982214E-12*V941^4 - 0.0000000071629564556*V941^3 + 7.56281407226508E-06*V941^2 - 0.00322508455050905*V941 + 1.62997098133725)+T942*'Exhaust Gas Math'!$D$14)</f>
        <v>1100</v>
      </c>
      <c r="W942">
        <f>(353.3116967483*V942^-1.0020802909)*('Exhaust Gas Math'!$E$10/(T942+'Exhaust Gas Math'!$E$10))+(357.4500179626*V942^-1.0038444015 )*(T942/(T942+'Exhaust Gas Math'!$E$10))</f>
        <v>0.31654710700089367</v>
      </c>
      <c r="X942">
        <f t="shared" si="221"/>
        <v>0</v>
      </c>
      <c r="Y942">
        <f t="shared" si="222"/>
        <v>101325</v>
      </c>
      <c r="Z942">
        <f t="shared" si="223"/>
        <v>101325</v>
      </c>
    </row>
    <row r="943" spans="5:26" x14ac:dyDescent="0.2">
      <c r="E943">
        <f t="shared" si="210"/>
        <v>0.11725000000000009</v>
      </c>
      <c r="F943">
        <f t="shared" si="211"/>
        <v>101325</v>
      </c>
      <c r="H943">
        <f t="shared" si="224"/>
        <v>0.11725000000000009</v>
      </c>
      <c r="I943">
        <f t="shared" si="212"/>
        <v>588.00000000000455</v>
      </c>
      <c r="J943">
        <f t="shared" si="213"/>
        <v>5.2911440221573861E-2</v>
      </c>
      <c r="K943">
        <f t="shared" si="214"/>
        <v>-19.735645034522989</v>
      </c>
      <c r="L943">
        <f t="shared" si="215"/>
        <v>3.9769296294121147E-5</v>
      </c>
      <c r="M943">
        <f>J943/SQRT('Exhaust Gas Math'!$E$14*$B$21*$B$23)</f>
        <v>8.982555157199247E-4</v>
      </c>
      <c r="N943">
        <f t="shared" si="216"/>
        <v>6.3284913265651069E-2</v>
      </c>
      <c r="O943">
        <f t="shared" si="217"/>
        <v>0</v>
      </c>
      <c r="P943">
        <f t="shared" si="218"/>
        <v>0</v>
      </c>
      <c r="Q943">
        <f>($B$16/2)*(COS((ACOS((2*'Intake Valve Fxn Scratch'!$B$1)/$B$16-1)/($B$17/2))*(I943-($B$17/2)))+1)*P943</f>
        <v>0</v>
      </c>
      <c r="R943">
        <f t="shared" si="219"/>
        <v>0</v>
      </c>
      <c r="S943">
        <f t="shared" si="220"/>
        <v>0</v>
      </c>
      <c r="T943">
        <f>S943*'Exhaust Gas Math'!$C$14</f>
        <v>0</v>
      </c>
      <c r="U943">
        <f>(T943/'Exhaust Gas Math'!$B$14)+('Exhaust Gas Math'!$D$10)</f>
        <v>4.4059320573952224E-4</v>
      </c>
      <c r="V943">
        <f>('Exhaust Gas Math'!$E$10*(2.53982214E-12*V942^4 - 0.0000000071629564556*V942^3 + 7.56281407226508E-06*V942^2 - 0.00322508455050905*V942 + 1.62997098133725)*$B$24+T943*'Exhaust Gas Math'!$D$14*$B$23)/('Exhaust Gas Math'!$E$10*(2.53982214E-12*V942^4 - 0.0000000071629564556*V942^3 + 7.56281407226508E-06*V942^2 - 0.00322508455050905*V942 + 1.62997098133725)+T943*'Exhaust Gas Math'!$D$14)</f>
        <v>1100</v>
      </c>
      <c r="W943">
        <f>(353.3116967483*V943^-1.0020802909)*('Exhaust Gas Math'!$E$10/(T943+'Exhaust Gas Math'!$E$10))+(357.4500179626*V943^-1.0038444015 )*(T943/(T943+'Exhaust Gas Math'!$E$10))</f>
        <v>0.31654710700089367</v>
      </c>
      <c r="X943">
        <f t="shared" si="221"/>
        <v>0</v>
      </c>
      <c r="Y943">
        <f t="shared" si="222"/>
        <v>101325</v>
      </c>
      <c r="Z943">
        <f t="shared" si="223"/>
        <v>101325</v>
      </c>
    </row>
    <row r="944" spans="5:26" x14ac:dyDescent="0.2">
      <c r="E944">
        <f t="shared" si="210"/>
        <v>0.11737500000000009</v>
      </c>
      <c r="F944">
        <f t="shared" si="211"/>
        <v>101325</v>
      </c>
      <c r="H944">
        <f t="shared" si="224"/>
        <v>0.11737500000000009</v>
      </c>
      <c r="I944">
        <f t="shared" si="212"/>
        <v>594.00000000000455</v>
      </c>
      <c r="J944">
        <f t="shared" si="213"/>
        <v>5.0332792497669268E-2</v>
      </c>
      <c r="K944">
        <f t="shared" si="214"/>
        <v>-21.485007606187128</v>
      </c>
      <c r="L944">
        <f t="shared" si="215"/>
        <v>3.9769296294121147E-5</v>
      </c>
      <c r="M944">
        <f>J944/SQRT('Exhaust Gas Math'!$E$14*$B$21*$B$23)</f>
        <v>8.5447888572466905E-4</v>
      </c>
      <c r="N944">
        <f t="shared" si="216"/>
        <v>6.2589395196654768E-2</v>
      </c>
      <c r="O944">
        <f t="shared" si="217"/>
        <v>0</v>
      </c>
      <c r="P944">
        <f t="shared" si="218"/>
        <v>0</v>
      </c>
      <c r="Q944">
        <f>($B$16/2)*(COS((ACOS((2*'Intake Valve Fxn Scratch'!$B$1)/$B$16-1)/($B$17/2))*(I944-($B$17/2)))+1)*P944</f>
        <v>0</v>
      </c>
      <c r="R944">
        <f t="shared" si="219"/>
        <v>0</v>
      </c>
      <c r="S944">
        <f t="shared" si="220"/>
        <v>0</v>
      </c>
      <c r="T944">
        <f>S944*'Exhaust Gas Math'!$C$14</f>
        <v>0</v>
      </c>
      <c r="U944">
        <f>(T944/'Exhaust Gas Math'!$B$14)+('Exhaust Gas Math'!$D$10)</f>
        <v>4.4059320573952224E-4</v>
      </c>
      <c r="V944">
        <f>('Exhaust Gas Math'!$E$10*(2.53982214E-12*V943^4 - 0.0000000071629564556*V943^3 + 7.56281407226508E-06*V943^2 - 0.00322508455050905*V943 + 1.62997098133725)*$B$24+T944*'Exhaust Gas Math'!$D$14*$B$23)/('Exhaust Gas Math'!$E$10*(2.53982214E-12*V943^4 - 0.0000000071629564556*V943^3 + 7.56281407226508E-06*V943^2 - 0.00322508455050905*V943 + 1.62997098133725)+T944*'Exhaust Gas Math'!$D$14)</f>
        <v>1100</v>
      </c>
      <c r="W944">
        <f>(353.3116967483*V944^-1.0020802909)*('Exhaust Gas Math'!$E$10/(T944+'Exhaust Gas Math'!$E$10))+(357.4500179626*V944^-1.0038444015 )*(T944/(T944+'Exhaust Gas Math'!$E$10))</f>
        <v>0.31654710700089367</v>
      </c>
      <c r="X944">
        <f t="shared" si="221"/>
        <v>0</v>
      </c>
      <c r="Y944">
        <f t="shared" si="222"/>
        <v>101325</v>
      </c>
      <c r="Z944">
        <f t="shared" si="223"/>
        <v>101325</v>
      </c>
    </row>
    <row r="945" spans="5:26" x14ac:dyDescent="0.2">
      <c r="E945">
        <f t="shared" si="210"/>
        <v>0.11750000000000009</v>
      </c>
      <c r="F945">
        <f t="shared" si="211"/>
        <v>101325</v>
      </c>
      <c r="H945">
        <f t="shared" si="224"/>
        <v>0.11750000000000009</v>
      </c>
      <c r="I945">
        <f t="shared" si="212"/>
        <v>600.00000000000455</v>
      </c>
      <c r="J945">
        <f t="shared" si="213"/>
        <v>4.7549999999997698E-2</v>
      </c>
      <c r="K945">
        <f t="shared" si="214"/>
        <v>-22.998975938490993</v>
      </c>
      <c r="L945">
        <f t="shared" si="215"/>
        <v>3.9769296294121147E-5</v>
      </c>
      <c r="M945">
        <f>J945/SQRT('Exhaust Gas Math'!$E$14*$B$21*$B$23)</f>
        <v>8.0723657480533183E-4</v>
      </c>
      <c r="N945">
        <f t="shared" si="216"/>
        <v>6.1244119152322453E-2</v>
      </c>
      <c r="O945">
        <f t="shared" si="217"/>
        <v>0</v>
      </c>
      <c r="P945">
        <f t="shared" si="218"/>
        <v>0</v>
      </c>
      <c r="Q945">
        <f>($B$16/2)*(COS((ACOS((2*'Intake Valve Fxn Scratch'!$B$1)/$B$16-1)/($B$17/2))*(I945-($B$17/2)))+1)*P945</f>
        <v>0</v>
      </c>
      <c r="R945">
        <f t="shared" si="219"/>
        <v>0</v>
      </c>
      <c r="S945">
        <f t="shared" si="220"/>
        <v>0</v>
      </c>
      <c r="T945">
        <f>S945*'Exhaust Gas Math'!$C$14</f>
        <v>0</v>
      </c>
      <c r="U945">
        <f>(T945/'Exhaust Gas Math'!$B$14)+('Exhaust Gas Math'!$D$10)</f>
        <v>4.4059320573952224E-4</v>
      </c>
      <c r="V945">
        <f>('Exhaust Gas Math'!$E$10*(2.53982214E-12*V944^4 - 0.0000000071629564556*V944^3 + 7.56281407226508E-06*V944^2 - 0.00322508455050905*V944 + 1.62997098133725)*$B$24+T945*'Exhaust Gas Math'!$D$14*$B$23)/('Exhaust Gas Math'!$E$10*(2.53982214E-12*V944^4 - 0.0000000071629564556*V944^3 + 7.56281407226508E-06*V944^2 - 0.00322508455050905*V944 + 1.62997098133725)+T945*'Exhaust Gas Math'!$D$14)</f>
        <v>1100</v>
      </c>
      <c r="W945">
        <f>(353.3116967483*V945^-1.0020802909)*('Exhaust Gas Math'!$E$10/(T945+'Exhaust Gas Math'!$E$10))+(357.4500179626*V945^-1.0038444015 )*(T945/(T945+'Exhaust Gas Math'!$E$10))</f>
        <v>0.31654710700089367</v>
      </c>
      <c r="X945">
        <f t="shared" si="221"/>
        <v>0</v>
      </c>
      <c r="Y945">
        <f t="shared" si="222"/>
        <v>101325</v>
      </c>
      <c r="Z945">
        <f t="shared" si="223"/>
        <v>101325</v>
      </c>
    </row>
    <row r="946" spans="5:26" x14ac:dyDescent="0.2">
      <c r="E946">
        <f t="shared" si="210"/>
        <v>0.11762500000000009</v>
      </c>
      <c r="F946">
        <f t="shared" si="211"/>
        <v>101325</v>
      </c>
      <c r="H946">
        <f t="shared" si="224"/>
        <v>0.11762500000000009</v>
      </c>
      <c r="I946">
        <f t="shared" si="212"/>
        <v>606.00000000000455</v>
      </c>
      <c r="J946">
        <f t="shared" si="213"/>
        <v>4.4593551585500421E-2</v>
      </c>
      <c r="K946">
        <f t="shared" si="214"/>
        <v>-24.260962677567619</v>
      </c>
      <c r="L946">
        <f t="shared" si="215"/>
        <v>3.9769296294121147E-5</v>
      </c>
      <c r="M946">
        <f>J946/SQRT('Exhaust Gas Math'!$E$14*$B$21*$B$23)</f>
        <v>7.5704617960643491E-4</v>
      </c>
      <c r="N946">
        <f t="shared" si="216"/>
        <v>5.9246088902350211E-2</v>
      </c>
      <c r="O946">
        <f t="shared" si="217"/>
        <v>0</v>
      </c>
      <c r="P946">
        <f t="shared" si="218"/>
        <v>0</v>
      </c>
      <c r="Q946">
        <f>($B$16/2)*(COS((ACOS((2*'Intake Valve Fxn Scratch'!$B$1)/$B$16-1)/($B$17/2))*(I946-($B$17/2)))+1)*P946</f>
        <v>0</v>
      </c>
      <c r="R946">
        <f t="shared" si="219"/>
        <v>0</v>
      </c>
      <c r="S946">
        <f t="shared" si="220"/>
        <v>0</v>
      </c>
      <c r="T946">
        <f>S946*'Exhaust Gas Math'!$C$14</f>
        <v>0</v>
      </c>
      <c r="U946">
        <f>(T946/'Exhaust Gas Math'!$B$14)+('Exhaust Gas Math'!$D$10)</f>
        <v>4.4059320573952224E-4</v>
      </c>
      <c r="V946">
        <f>('Exhaust Gas Math'!$E$10*(2.53982214E-12*V945^4 - 0.0000000071629564556*V945^3 + 7.56281407226508E-06*V945^2 - 0.00322508455050905*V945 + 1.62997098133725)*$B$24+T946*'Exhaust Gas Math'!$D$14*$B$23)/('Exhaust Gas Math'!$E$10*(2.53982214E-12*V945^4 - 0.0000000071629564556*V945^3 + 7.56281407226508E-06*V945^2 - 0.00322508455050905*V945 + 1.62997098133725)+T946*'Exhaust Gas Math'!$D$14)</f>
        <v>1100</v>
      </c>
      <c r="W946">
        <f>(353.3116967483*V946^-1.0020802909)*('Exhaust Gas Math'!$E$10/(T946+'Exhaust Gas Math'!$E$10))+(357.4500179626*V946^-1.0038444015 )*(T946/(T946+'Exhaust Gas Math'!$E$10))</f>
        <v>0.31654710700089367</v>
      </c>
      <c r="X946">
        <f t="shared" si="221"/>
        <v>0</v>
      </c>
      <c r="Y946">
        <f t="shared" si="222"/>
        <v>101325</v>
      </c>
      <c r="Z946">
        <f t="shared" si="223"/>
        <v>101325</v>
      </c>
    </row>
    <row r="947" spans="5:26" x14ac:dyDescent="0.2">
      <c r="E947">
        <f t="shared" si="210"/>
        <v>0.11775000000000009</v>
      </c>
      <c r="F947">
        <f t="shared" si="211"/>
        <v>101325</v>
      </c>
      <c r="H947">
        <f t="shared" si="224"/>
        <v>0.11775000000000009</v>
      </c>
      <c r="I947">
        <f t="shared" si="212"/>
        <v>612.00000000000455</v>
      </c>
      <c r="J947">
        <f t="shared" si="213"/>
        <v>4.1495838721683269E-2</v>
      </c>
      <c r="K947">
        <f t="shared" si="214"/>
        <v>-25.257141232615982</v>
      </c>
      <c r="L947">
        <f t="shared" si="215"/>
        <v>3.9769296294121147E-5</v>
      </c>
      <c r="M947">
        <f>J947/SQRT('Exhaust Gas Math'!$E$14*$B$21*$B$23)</f>
        <v>7.0445759660079255E-4</v>
      </c>
      <c r="N947">
        <f t="shared" si="216"/>
        <v>5.6616440724259642E-2</v>
      </c>
      <c r="O947">
        <f t="shared" si="217"/>
        <v>0</v>
      </c>
      <c r="P947">
        <f t="shared" si="218"/>
        <v>0</v>
      </c>
      <c r="Q947">
        <f>($B$16/2)*(COS((ACOS((2*'Intake Valve Fxn Scratch'!$B$1)/$B$16-1)/($B$17/2))*(I947-($B$17/2)))+1)*P947</f>
        <v>0</v>
      </c>
      <c r="R947">
        <f t="shared" si="219"/>
        <v>0</v>
      </c>
      <c r="S947">
        <f t="shared" si="220"/>
        <v>0</v>
      </c>
      <c r="T947">
        <f>S947*'Exhaust Gas Math'!$C$14</f>
        <v>0</v>
      </c>
      <c r="U947">
        <f>(T947/'Exhaust Gas Math'!$B$14)+('Exhaust Gas Math'!$D$10)</f>
        <v>4.4059320573952224E-4</v>
      </c>
      <c r="V947">
        <f>('Exhaust Gas Math'!$E$10*(2.53982214E-12*V946^4 - 0.0000000071629564556*V946^3 + 7.56281407226508E-06*V946^2 - 0.00322508455050905*V946 + 1.62997098133725)*$B$24+T947*'Exhaust Gas Math'!$D$14*$B$23)/('Exhaust Gas Math'!$E$10*(2.53982214E-12*V946^4 - 0.0000000071629564556*V946^3 + 7.56281407226508E-06*V946^2 - 0.00322508455050905*V946 + 1.62997098133725)+T947*'Exhaust Gas Math'!$D$14)</f>
        <v>1100</v>
      </c>
      <c r="W947">
        <f>(353.3116967483*V947^-1.0020802909)*('Exhaust Gas Math'!$E$10/(T947+'Exhaust Gas Math'!$E$10))+(357.4500179626*V947^-1.0038444015 )*(T947/(T947+'Exhaust Gas Math'!$E$10))</f>
        <v>0.31654710700089367</v>
      </c>
      <c r="X947">
        <f t="shared" si="221"/>
        <v>0</v>
      </c>
      <c r="Y947">
        <f t="shared" si="222"/>
        <v>101325</v>
      </c>
      <c r="Z947">
        <f t="shared" si="223"/>
        <v>101325</v>
      </c>
    </row>
    <row r="948" spans="5:26" x14ac:dyDescent="0.2">
      <c r="E948">
        <f t="shared" si="210"/>
        <v>0.11787500000000009</v>
      </c>
      <c r="F948">
        <f t="shared" si="211"/>
        <v>101325</v>
      </c>
      <c r="H948">
        <f t="shared" si="224"/>
        <v>0.11787500000000009</v>
      </c>
      <c r="I948">
        <f t="shared" si="212"/>
        <v>618.00000000000455</v>
      </c>
      <c r="J948">
        <f t="shared" si="213"/>
        <v>3.8290800598920316E-2</v>
      </c>
      <c r="K948">
        <f t="shared" si="214"/>
        <v>-25.976597262923207</v>
      </c>
      <c r="L948">
        <f t="shared" si="215"/>
        <v>3.9769296294121147E-5</v>
      </c>
      <c r="M948">
        <f>J948/SQRT('Exhaust Gas Math'!$E$14*$B$21*$B$23)</f>
        <v>6.5004699730868316E-4</v>
      </c>
      <c r="N948">
        <f t="shared" si="216"/>
        <v>5.3401053069946747E-2</v>
      </c>
      <c r="O948">
        <f t="shared" si="217"/>
        <v>0</v>
      </c>
      <c r="P948">
        <f t="shared" si="218"/>
        <v>0</v>
      </c>
      <c r="Q948">
        <f>($B$16/2)*(COS((ACOS((2*'Intake Valve Fxn Scratch'!$B$1)/$B$16-1)/($B$17/2))*(I948-($B$17/2)))+1)*P948</f>
        <v>0</v>
      </c>
      <c r="R948">
        <f t="shared" si="219"/>
        <v>0</v>
      </c>
      <c r="S948">
        <f t="shared" si="220"/>
        <v>0</v>
      </c>
      <c r="T948">
        <f>S948*'Exhaust Gas Math'!$C$14</f>
        <v>0</v>
      </c>
      <c r="U948">
        <f>(T948/'Exhaust Gas Math'!$B$14)+('Exhaust Gas Math'!$D$10)</f>
        <v>4.4059320573952224E-4</v>
      </c>
      <c r="V948">
        <f>('Exhaust Gas Math'!$E$10*(2.53982214E-12*V947^4 - 0.0000000071629564556*V947^3 + 7.56281407226508E-06*V947^2 - 0.00322508455050905*V947 + 1.62997098133725)*$B$24+T948*'Exhaust Gas Math'!$D$14*$B$23)/('Exhaust Gas Math'!$E$10*(2.53982214E-12*V947^4 - 0.0000000071629564556*V947^3 + 7.56281407226508E-06*V947^2 - 0.00322508455050905*V947 + 1.62997098133725)+T948*'Exhaust Gas Math'!$D$14)</f>
        <v>1100</v>
      </c>
      <c r="W948">
        <f>(353.3116967483*V948^-1.0020802909)*('Exhaust Gas Math'!$E$10/(T948+'Exhaust Gas Math'!$E$10))+(357.4500179626*V948^-1.0038444015 )*(T948/(T948+'Exhaust Gas Math'!$E$10))</f>
        <v>0.31654710700089367</v>
      </c>
      <c r="X948">
        <f t="shared" si="221"/>
        <v>0</v>
      </c>
      <c r="Y948">
        <f t="shared" si="222"/>
        <v>101325</v>
      </c>
      <c r="Z948">
        <f t="shared" si="223"/>
        <v>101325</v>
      </c>
    </row>
    <row r="949" spans="5:26" x14ac:dyDescent="0.2">
      <c r="E949">
        <f t="shared" si="210"/>
        <v>0.11800000000000009</v>
      </c>
      <c r="F949">
        <f t="shared" si="211"/>
        <v>101325</v>
      </c>
      <c r="H949">
        <f t="shared" si="224"/>
        <v>0.11800000000000009</v>
      </c>
      <c r="I949">
        <f t="shared" si="212"/>
        <v>624.00000000000455</v>
      </c>
      <c r="J949">
        <f t="shared" si="213"/>
        <v>3.5013552285581895E-2</v>
      </c>
      <c r="K949">
        <f t="shared" si="214"/>
        <v>-26.411448257665391</v>
      </c>
      <c r="L949">
        <f t="shared" si="215"/>
        <v>3.9769296294121147E-5</v>
      </c>
      <c r="M949">
        <f>J949/SQRT('Exhaust Gas Math'!$E$14*$B$21*$B$23)</f>
        <v>5.9441051564210082E-4</v>
      </c>
      <c r="N949">
        <f t="shared" si="216"/>
        <v>4.9669531178880261E-2</v>
      </c>
      <c r="O949">
        <f t="shared" si="217"/>
        <v>0</v>
      </c>
      <c r="P949">
        <f t="shared" si="218"/>
        <v>0</v>
      </c>
      <c r="Q949">
        <f>($B$16/2)*(COS((ACOS((2*'Intake Valve Fxn Scratch'!$B$1)/$B$16-1)/($B$17/2))*(I949-($B$17/2)))+1)*P949</f>
        <v>0</v>
      </c>
      <c r="R949">
        <f t="shared" si="219"/>
        <v>0</v>
      </c>
      <c r="S949">
        <f t="shared" si="220"/>
        <v>0</v>
      </c>
      <c r="T949">
        <f>S949*'Exhaust Gas Math'!$C$14</f>
        <v>0</v>
      </c>
      <c r="U949">
        <f>(T949/'Exhaust Gas Math'!$B$14)+('Exhaust Gas Math'!$D$10)</f>
        <v>4.4059320573952224E-4</v>
      </c>
      <c r="V949">
        <f>('Exhaust Gas Math'!$E$10*(2.53982214E-12*V948^4 - 0.0000000071629564556*V948^3 + 7.56281407226508E-06*V948^2 - 0.00322508455050905*V948 + 1.62997098133725)*$B$24+T949*'Exhaust Gas Math'!$D$14*$B$23)/('Exhaust Gas Math'!$E$10*(2.53982214E-12*V948^4 - 0.0000000071629564556*V948^3 + 7.56281407226508E-06*V948^2 - 0.00322508455050905*V948 + 1.62997098133725)+T949*'Exhaust Gas Math'!$D$14)</f>
        <v>1100</v>
      </c>
      <c r="W949">
        <f>(353.3116967483*V949^-1.0020802909)*('Exhaust Gas Math'!$E$10/(T949+'Exhaust Gas Math'!$E$10))+(357.4500179626*V949^-1.0038444015 )*(T949/(T949+'Exhaust Gas Math'!$E$10))</f>
        <v>0.31654710700089367</v>
      </c>
      <c r="X949">
        <f t="shared" si="221"/>
        <v>0</v>
      </c>
      <c r="Y949">
        <f t="shared" si="222"/>
        <v>101325</v>
      </c>
      <c r="Z949">
        <f t="shared" si="223"/>
        <v>101325</v>
      </c>
    </row>
    <row r="950" spans="5:26" x14ac:dyDescent="0.2">
      <c r="E950">
        <f t="shared" si="210"/>
        <v>0.11812500000000009</v>
      </c>
      <c r="F950">
        <f t="shared" si="211"/>
        <v>101325</v>
      </c>
      <c r="H950">
        <f t="shared" si="224"/>
        <v>0.11812500000000009</v>
      </c>
      <c r="I950">
        <f t="shared" si="212"/>
        <v>630.00000000000455</v>
      </c>
      <c r="J950">
        <f t="shared" si="213"/>
        <v>3.1699999999997251E-2</v>
      </c>
      <c r="K950">
        <f t="shared" si="214"/>
        <v>-26.556929898345718</v>
      </c>
      <c r="L950">
        <f t="shared" si="215"/>
        <v>3.9769296294121147E-5</v>
      </c>
      <c r="M950">
        <f>J950/SQRT('Exhaust Gas Math'!$E$14*$B$21*$B$23)</f>
        <v>5.3815771653686732E-4</v>
      </c>
      <c r="N950">
        <f t="shared" si="216"/>
        <v>4.5512549561609009E-2</v>
      </c>
      <c r="O950">
        <f t="shared" si="217"/>
        <v>0</v>
      </c>
      <c r="P950">
        <f t="shared" si="218"/>
        <v>0</v>
      </c>
      <c r="Q950">
        <f>($B$16/2)*(COS((ACOS((2*'Intake Valve Fxn Scratch'!$B$1)/$B$16-1)/($B$17/2))*(I950-($B$17/2)))+1)*P950</f>
        <v>0</v>
      </c>
      <c r="R950">
        <f t="shared" si="219"/>
        <v>0</v>
      </c>
      <c r="S950">
        <f t="shared" si="220"/>
        <v>0</v>
      </c>
      <c r="T950">
        <f>S950*'Exhaust Gas Math'!$C$14</f>
        <v>0</v>
      </c>
      <c r="U950">
        <f>(T950/'Exhaust Gas Math'!$B$14)+('Exhaust Gas Math'!$D$10)</f>
        <v>4.4059320573952224E-4</v>
      </c>
      <c r="V950">
        <f>('Exhaust Gas Math'!$E$10*(2.53982214E-12*V949^4 - 0.0000000071629564556*V949^3 + 7.56281407226508E-06*V949^2 - 0.00322508455050905*V949 + 1.62997098133725)*$B$24+T950*'Exhaust Gas Math'!$D$14*$B$23)/('Exhaust Gas Math'!$E$10*(2.53982214E-12*V949^4 - 0.0000000071629564556*V949^3 + 7.56281407226508E-06*V949^2 - 0.00322508455050905*V949 + 1.62997098133725)+T950*'Exhaust Gas Math'!$D$14)</f>
        <v>1100</v>
      </c>
      <c r="W950">
        <f>(353.3116967483*V950^-1.0020802909)*('Exhaust Gas Math'!$E$10/(T950+'Exhaust Gas Math'!$E$10))+(357.4500179626*V950^-1.0038444015 )*(T950/(T950+'Exhaust Gas Math'!$E$10))</f>
        <v>0.31654710700089367</v>
      </c>
      <c r="X950">
        <f t="shared" si="221"/>
        <v>0</v>
      </c>
      <c r="Y950">
        <f t="shared" si="222"/>
        <v>101325</v>
      </c>
      <c r="Z950">
        <f t="shared" si="223"/>
        <v>101325</v>
      </c>
    </row>
    <row r="951" spans="5:26" x14ac:dyDescent="0.2">
      <c r="E951">
        <f t="shared" si="210"/>
        <v>0.11825000000000009</v>
      </c>
      <c r="F951">
        <f t="shared" si="211"/>
        <v>101325</v>
      </c>
      <c r="H951">
        <f t="shared" si="224"/>
        <v>0.11825000000000009</v>
      </c>
      <c r="I951">
        <f t="shared" si="212"/>
        <v>636.00000000000455</v>
      </c>
      <c r="J951">
        <f t="shared" si="213"/>
        <v>2.8386447714412632E-2</v>
      </c>
      <c r="K951">
        <f t="shared" si="214"/>
        <v>-26.411448257664908</v>
      </c>
      <c r="L951">
        <f t="shared" si="215"/>
        <v>3.9769296294121147E-5</v>
      </c>
      <c r="M951">
        <f>J951/SQRT('Exhaust Gas Math'!$E$14*$B$21*$B$23)</f>
        <v>4.8190491743163415E-4</v>
      </c>
      <c r="N951">
        <f t="shared" si="216"/>
        <v>4.1037700628136727E-2</v>
      </c>
      <c r="O951">
        <f t="shared" si="217"/>
        <v>0</v>
      </c>
      <c r="P951">
        <f t="shared" si="218"/>
        <v>0</v>
      </c>
      <c r="Q951">
        <f>($B$16/2)*(COS((ACOS((2*'Intake Valve Fxn Scratch'!$B$1)/$B$16-1)/($B$17/2))*(I951-($B$17/2)))+1)*P951</f>
        <v>0</v>
      </c>
      <c r="R951">
        <f t="shared" si="219"/>
        <v>0</v>
      </c>
      <c r="S951">
        <f t="shared" si="220"/>
        <v>0</v>
      </c>
      <c r="T951">
        <f>S951*'Exhaust Gas Math'!$C$14</f>
        <v>0</v>
      </c>
      <c r="U951">
        <f>(T951/'Exhaust Gas Math'!$B$14)+('Exhaust Gas Math'!$D$10)</f>
        <v>4.4059320573952224E-4</v>
      </c>
      <c r="V951">
        <f>('Exhaust Gas Math'!$E$10*(2.53982214E-12*V950^4 - 0.0000000071629564556*V950^3 + 7.56281407226508E-06*V950^2 - 0.00322508455050905*V950 + 1.62997098133725)*$B$24+T951*'Exhaust Gas Math'!$D$14*$B$23)/('Exhaust Gas Math'!$E$10*(2.53982214E-12*V950^4 - 0.0000000071629564556*V950^3 + 7.56281407226508E-06*V950^2 - 0.00322508455050905*V950 + 1.62997098133725)+T951*'Exhaust Gas Math'!$D$14)</f>
        <v>1100</v>
      </c>
      <c r="W951">
        <f>(353.3116967483*V951^-1.0020802909)*('Exhaust Gas Math'!$E$10/(T951+'Exhaust Gas Math'!$E$10))+(357.4500179626*V951^-1.0038444015 )*(T951/(T951+'Exhaust Gas Math'!$E$10))</f>
        <v>0.31654710700089367</v>
      </c>
      <c r="X951">
        <f t="shared" si="221"/>
        <v>0</v>
      </c>
      <c r="Y951">
        <f t="shared" si="222"/>
        <v>101325</v>
      </c>
      <c r="Z951">
        <f t="shared" si="223"/>
        <v>101325</v>
      </c>
    </row>
    <row r="952" spans="5:26" x14ac:dyDescent="0.2">
      <c r="E952">
        <f t="shared" si="210"/>
        <v>0.11837500000000009</v>
      </c>
      <c r="F952">
        <f t="shared" si="211"/>
        <v>101325</v>
      </c>
      <c r="H952">
        <f t="shared" si="224"/>
        <v>0.11837500000000009</v>
      </c>
      <c r="I952">
        <f t="shared" si="212"/>
        <v>642.00000000000455</v>
      </c>
      <c r="J952">
        <f t="shared" si="213"/>
        <v>2.5109199401074304E-2</v>
      </c>
      <c r="K952">
        <f t="shared" si="214"/>
        <v>-25.976597262922247</v>
      </c>
      <c r="L952">
        <f t="shared" si="215"/>
        <v>3.9769296294121147E-5</v>
      </c>
      <c r="M952">
        <f>J952/SQRT('Exhaust Gas Math'!$E$14*$B$21*$B$23)</f>
        <v>4.2626843576505348E-4</v>
      </c>
      <c r="N952">
        <f t="shared" si="216"/>
        <v>3.6364153774645941E-2</v>
      </c>
      <c r="O952">
        <f t="shared" si="217"/>
        <v>0</v>
      </c>
      <c r="P952">
        <f t="shared" si="218"/>
        <v>0</v>
      </c>
      <c r="Q952">
        <f>($B$16/2)*(COS((ACOS((2*'Intake Valve Fxn Scratch'!$B$1)/$B$16-1)/($B$17/2))*(I952-($B$17/2)))+1)*P952</f>
        <v>0</v>
      </c>
      <c r="R952">
        <f t="shared" si="219"/>
        <v>0</v>
      </c>
      <c r="S952">
        <f t="shared" si="220"/>
        <v>0</v>
      </c>
      <c r="T952">
        <f>S952*'Exhaust Gas Math'!$C$14</f>
        <v>0</v>
      </c>
      <c r="U952">
        <f>(T952/'Exhaust Gas Math'!$B$14)+('Exhaust Gas Math'!$D$10)</f>
        <v>4.4059320573952224E-4</v>
      </c>
      <c r="V952">
        <f>('Exhaust Gas Math'!$E$10*(2.53982214E-12*V951^4 - 0.0000000071629564556*V951^3 + 7.56281407226508E-06*V951^2 - 0.00322508455050905*V951 + 1.62997098133725)*$B$24+T952*'Exhaust Gas Math'!$D$14*$B$23)/('Exhaust Gas Math'!$E$10*(2.53982214E-12*V951^4 - 0.0000000071629564556*V951^3 + 7.56281407226508E-06*V951^2 - 0.00322508455050905*V951 + 1.62997098133725)+T952*'Exhaust Gas Math'!$D$14)</f>
        <v>1100</v>
      </c>
      <c r="W952">
        <f>(353.3116967483*V952^-1.0020802909)*('Exhaust Gas Math'!$E$10/(T952+'Exhaust Gas Math'!$E$10))+(357.4500179626*V952^-1.0038444015 )*(T952/(T952+'Exhaust Gas Math'!$E$10))</f>
        <v>0.31654710700089367</v>
      </c>
      <c r="X952">
        <f t="shared" si="221"/>
        <v>0</v>
      </c>
      <c r="Y952">
        <f t="shared" si="222"/>
        <v>101325</v>
      </c>
      <c r="Z952">
        <f t="shared" si="223"/>
        <v>101325</v>
      </c>
    </row>
    <row r="953" spans="5:26" x14ac:dyDescent="0.2">
      <c r="E953">
        <f t="shared" si="210"/>
        <v>0.11850000000000009</v>
      </c>
      <c r="F953">
        <f t="shared" si="211"/>
        <v>101325</v>
      </c>
      <c r="H953">
        <f t="shared" si="224"/>
        <v>0.11850000000000009</v>
      </c>
      <c r="I953">
        <f t="shared" si="212"/>
        <v>648.00000000000455</v>
      </c>
      <c r="J953">
        <f t="shared" si="213"/>
        <v>2.1904161278311497E-2</v>
      </c>
      <c r="K953">
        <f t="shared" si="214"/>
        <v>-25.257141232614558</v>
      </c>
      <c r="L953">
        <f t="shared" si="215"/>
        <v>3.9769296294121147E-5</v>
      </c>
      <c r="M953">
        <f>J953/SQRT('Exhaust Gas Math'!$E$14*$B$21*$B$23)</f>
        <v>3.7185783647294653E-4</v>
      </c>
      <c r="N953">
        <f t="shared" si="216"/>
        <v>3.1616553879852148E-2</v>
      </c>
      <c r="O953">
        <f t="shared" si="217"/>
        <v>0</v>
      </c>
      <c r="P953">
        <f t="shared" si="218"/>
        <v>0</v>
      </c>
      <c r="Q953">
        <f>($B$16/2)*(COS((ACOS((2*'Intake Valve Fxn Scratch'!$B$1)/$B$16-1)/($B$17/2))*(I953-($B$17/2)))+1)*P953</f>
        <v>0</v>
      </c>
      <c r="R953">
        <f t="shared" si="219"/>
        <v>0</v>
      </c>
      <c r="S953">
        <f t="shared" si="220"/>
        <v>0</v>
      </c>
      <c r="T953">
        <f>S953*'Exhaust Gas Math'!$C$14</f>
        <v>0</v>
      </c>
      <c r="U953">
        <f>(T953/'Exhaust Gas Math'!$B$14)+('Exhaust Gas Math'!$D$10)</f>
        <v>4.4059320573952224E-4</v>
      </c>
      <c r="V953">
        <f>('Exhaust Gas Math'!$E$10*(2.53982214E-12*V952^4 - 0.0000000071629564556*V952^3 + 7.56281407226508E-06*V952^2 - 0.00322508455050905*V952 + 1.62997098133725)*$B$24+T953*'Exhaust Gas Math'!$D$14*$B$23)/('Exhaust Gas Math'!$E$10*(2.53982214E-12*V952^4 - 0.0000000071629564556*V952^3 + 7.56281407226508E-06*V952^2 - 0.00322508455050905*V952 + 1.62997098133725)+T953*'Exhaust Gas Math'!$D$14)</f>
        <v>1100</v>
      </c>
      <c r="W953">
        <f>(353.3116967483*V953^-1.0020802909)*('Exhaust Gas Math'!$E$10/(T953+'Exhaust Gas Math'!$E$10))+(357.4500179626*V953^-1.0038444015 )*(T953/(T953+'Exhaust Gas Math'!$E$10))</f>
        <v>0.31654710700089367</v>
      </c>
      <c r="X953">
        <f t="shared" si="221"/>
        <v>0</v>
      </c>
      <c r="Y953">
        <f t="shared" si="222"/>
        <v>101325</v>
      </c>
      <c r="Z953">
        <f t="shared" si="223"/>
        <v>101325</v>
      </c>
    </row>
    <row r="954" spans="5:26" x14ac:dyDescent="0.2">
      <c r="E954">
        <f t="shared" si="210"/>
        <v>0.11862500000000009</v>
      </c>
      <c r="F954">
        <f t="shared" si="211"/>
        <v>101325</v>
      </c>
      <c r="H954">
        <f t="shared" si="224"/>
        <v>0.11862500000000009</v>
      </c>
      <c r="I954">
        <f t="shared" si="212"/>
        <v>654.00000000000455</v>
      </c>
      <c r="J954">
        <f t="shared" si="213"/>
        <v>1.8806448414494963E-2</v>
      </c>
      <c r="K954">
        <f t="shared" si="214"/>
        <v>-24.2609626775659</v>
      </c>
      <c r="L954">
        <f t="shared" si="215"/>
        <v>3.9769296294121147E-5</v>
      </c>
      <c r="M954">
        <f>J954/SQRT('Exhaust Gas Math'!$E$14*$B$21*$B$23)</f>
        <v>3.1926925346731469E-4</v>
      </c>
      <c r="N954">
        <f t="shared" si="216"/>
        <v>2.6918663562598075E-2</v>
      </c>
      <c r="O954">
        <f t="shared" si="217"/>
        <v>0</v>
      </c>
      <c r="P954">
        <f t="shared" si="218"/>
        <v>0</v>
      </c>
      <c r="Q954">
        <f>($B$16/2)*(COS((ACOS((2*'Intake Valve Fxn Scratch'!$B$1)/$B$16-1)/($B$17/2))*(I954-($B$17/2)))+1)*P954</f>
        <v>0</v>
      </c>
      <c r="R954">
        <f t="shared" si="219"/>
        <v>0</v>
      </c>
      <c r="S954">
        <f t="shared" si="220"/>
        <v>0</v>
      </c>
      <c r="T954">
        <f>S954*'Exhaust Gas Math'!$C$14</f>
        <v>0</v>
      </c>
      <c r="U954">
        <f>(T954/'Exhaust Gas Math'!$B$14)+('Exhaust Gas Math'!$D$10)</f>
        <v>4.4059320573952224E-4</v>
      </c>
      <c r="V954">
        <f>('Exhaust Gas Math'!$E$10*(2.53982214E-12*V953^4 - 0.0000000071629564556*V953^3 + 7.56281407226508E-06*V953^2 - 0.00322508455050905*V953 + 1.62997098133725)*$B$24+T954*'Exhaust Gas Math'!$D$14*$B$23)/('Exhaust Gas Math'!$E$10*(2.53982214E-12*V953^4 - 0.0000000071629564556*V953^3 + 7.56281407226508E-06*V953^2 - 0.00322508455050905*V953 + 1.62997098133725)+T954*'Exhaust Gas Math'!$D$14)</f>
        <v>1100</v>
      </c>
      <c r="W954">
        <f>(353.3116967483*V954^-1.0020802909)*('Exhaust Gas Math'!$E$10/(T954+'Exhaust Gas Math'!$E$10))+(357.4500179626*V954^-1.0038444015 )*(T954/(T954+'Exhaust Gas Math'!$E$10))</f>
        <v>0.31654710700089367</v>
      </c>
      <c r="X954">
        <f t="shared" si="221"/>
        <v>0</v>
      </c>
      <c r="Y954">
        <f t="shared" si="222"/>
        <v>101325</v>
      </c>
      <c r="Z954">
        <f t="shared" si="223"/>
        <v>101325</v>
      </c>
    </row>
    <row r="955" spans="5:26" x14ac:dyDescent="0.2">
      <c r="E955">
        <f t="shared" si="210"/>
        <v>0.11875000000000009</v>
      </c>
      <c r="F955">
        <f t="shared" si="211"/>
        <v>101325</v>
      </c>
      <c r="H955">
        <f t="shared" si="224"/>
        <v>0.11875000000000009</v>
      </c>
      <c r="I955">
        <f t="shared" si="212"/>
        <v>660.00000000000455</v>
      </c>
      <c r="J955">
        <f t="shared" si="213"/>
        <v>1.5849999999997928E-2</v>
      </c>
      <c r="K955">
        <f t="shared" si="214"/>
        <v>-22.998975938488879</v>
      </c>
      <c r="L955">
        <f t="shared" si="215"/>
        <v>3.9769296294121147E-5</v>
      </c>
      <c r="M955">
        <f>J955/SQRT('Exhaust Gas Math'!$E$14*$B$21*$B$23)</f>
        <v>2.6907885826842179E-4</v>
      </c>
      <c r="N955">
        <f t="shared" si="216"/>
        <v>2.238726942955279E-2</v>
      </c>
      <c r="O955">
        <f t="shared" si="217"/>
        <v>0</v>
      </c>
      <c r="P955">
        <f t="shared" si="218"/>
        <v>0</v>
      </c>
      <c r="Q955">
        <f>($B$16/2)*(COS((ACOS((2*'Intake Valve Fxn Scratch'!$B$1)/$B$16-1)/($B$17/2))*(I955-($B$17/2)))+1)*P955</f>
        <v>0</v>
      </c>
      <c r="R955">
        <f t="shared" si="219"/>
        <v>0</v>
      </c>
      <c r="S955">
        <f t="shared" si="220"/>
        <v>0</v>
      </c>
      <c r="T955">
        <f>S955*'Exhaust Gas Math'!$C$14</f>
        <v>0</v>
      </c>
      <c r="U955">
        <f>(T955/'Exhaust Gas Math'!$B$14)+('Exhaust Gas Math'!$D$10)</f>
        <v>4.4059320573952224E-4</v>
      </c>
      <c r="V955">
        <f>('Exhaust Gas Math'!$E$10*(2.53982214E-12*V954^4 - 0.0000000071629564556*V954^3 + 7.56281407226508E-06*V954^2 - 0.00322508455050905*V954 + 1.62997098133725)*$B$24+T955*'Exhaust Gas Math'!$D$14*$B$23)/('Exhaust Gas Math'!$E$10*(2.53982214E-12*V954^4 - 0.0000000071629564556*V954^3 + 7.56281407226508E-06*V954^2 - 0.00322508455050905*V954 + 1.62997098133725)+T955*'Exhaust Gas Math'!$D$14)</f>
        <v>1100</v>
      </c>
      <c r="W955">
        <f>(353.3116967483*V955^-1.0020802909)*('Exhaust Gas Math'!$E$10/(T955+'Exhaust Gas Math'!$E$10))+(357.4500179626*V955^-1.0038444015 )*(T955/(T955+'Exhaust Gas Math'!$E$10))</f>
        <v>0.31654710700089367</v>
      </c>
      <c r="X955">
        <f t="shared" si="221"/>
        <v>0</v>
      </c>
      <c r="Y955">
        <f t="shared" si="222"/>
        <v>101325</v>
      </c>
      <c r="Z955">
        <f t="shared" si="223"/>
        <v>101325</v>
      </c>
    </row>
    <row r="956" spans="5:26" x14ac:dyDescent="0.2">
      <c r="E956">
        <f t="shared" si="210"/>
        <v>0.11887500000000009</v>
      </c>
      <c r="F956">
        <f t="shared" si="211"/>
        <v>101325</v>
      </c>
      <c r="H956">
        <f t="shared" si="224"/>
        <v>0.11887500000000009</v>
      </c>
      <c r="I956">
        <f t="shared" si="212"/>
        <v>666.00000000000455</v>
      </c>
      <c r="J956">
        <f t="shared" si="213"/>
        <v>1.306720750232665E-2</v>
      </c>
      <c r="K956">
        <f t="shared" si="214"/>
        <v>-21.485007606184645</v>
      </c>
      <c r="L956">
        <f t="shared" si="215"/>
        <v>3.9769296294121147E-5</v>
      </c>
      <c r="M956">
        <f>J956/SQRT('Exhaust Gas Math'!$E$14*$B$21*$B$23)</f>
        <v>2.218365473490896E-4</v>
      </c>
      <c r="N956">
        <f t="shared" si="216"/>
        <v>1.8126827986220909E-2</v>
      </c>
      <c r="O956">
        <f t="shared" si="217"/>
        <v>0</v>
      </c>
      <c r="P956">
        <f t="shared" si="218"/>
        <v>0</v>
      </c>
      <c r="Q956">
        <f>($B$16/2)*(COS((ACOS((2*'Intake Valve Fxn Scratch'!$B$1)/$B$16-1)/($B$17/2))*(I956-($B$17/2)))+1)*P956</f>
        <v>0</v>
      </c>
      <c r="R956">
        <f t="shared" si="219"/>
        <v>0</v>
      </c>
      <c r="S956">
        <f t="shared" si="220"/>
        <v>0</v>
      </c>
      <c r="T956">
        <f>S956*'Exhaust Gas Math'!$C$14</f>
        <v>0</v>
      </c>
      <c r="U956">
        <f>(T956/'Exhaust Gas Math'!$B$14)+('Exhaust Gas Math'!$D$10)</f>
        <v>4.4059320573952224E-4</v>
      </c>
      <c r="V956">
        <f>('Exhaust Gas Math'!$E$10*(2.53982214E-12*V955^4 - 0.0000000071629564556*V955^3 + 7.56281407226508E-06*V955^2 - 0.00322508455050905*V955 + 1.62997098133725)*$B$24+T956*'Exhaust Gas Math'!$D$14*$B$23)/('Exhaust Gas Math'!$E$10*(2.53982214E-12*V955^4 - 0.0000000071629564556*V955^3 + 7.56281407226508E-06*V955^2 - 0.00322508455050905*V955 + 1.62997098133725)+T956*'Exhaust Gas Math'!$D$14)</f>
        <v>1100</v>
      </c>
      <c r="W956">
        <f>(353.3116967483*V956^-1.0020802909)*('Exhaust Gas Math'!$E$10/(T956+'Exhaust Gas Math'!$E$10))+(357.4500179626*V956^-1.0038444015 )*(T956/(T956+'Exhaust Gas Math'!$E$10))</f>
        <v>0.31654710700089367</v>
      </c>
      <c r="X956">
        <f t="shared" si="221"/>
        <v>0</v>
      </c>
      <c r="Y956">
        <f t="shared" si="222"/>
        <v>101325</v>
      </c>
      <c r="Z956">
        <f t="shared" si="223"/>
        <v>101325</v>
      </c>
    </row>
    <row r="957" spans="5:26" x14ac:dyDescent="0.2">
      <c r="E957">
        <f t="shared" si="210"/>
        <v>0.11900000000000009</v>
      </c>
      <c r="F957">
        <f t="shared" si="211"/>
        <v>101325</v>
      </c>
      <c r="H957">
        <f t="shared" si="224"/>
        <v>0.11900000000000009</v>
      </c>
      <c r="I957">
        <f t="shared" si="212"/>
        <v>672.00000000000455</v>
      </c>
      <c r="J957">
        <f t="shared" si="213"/>
        <v>1.0488559778422387E-2</v>
      </c>
      <c r="K957">
        <f t="shared" si="214"/>
        <v>-19.735645034520161</v>
      </c>
      <c r="L957">
        <f t="shared" si="215"/>
        <v>3.9769296294121147E-5</v>
      </c>
      <c r="M957">
        <f>J957/SQRT('Exhaust Gas Math'!$E$14*$B$21*$B$23)</f>
        <v>1.7805991735383951E-4</v>
      </c>
      <c r="N957">
        <f t="shared" si="216"/>
        <v>1.42252303088235E-2</v>
      </c>
      <c r="O957">
        <f t="shared" si="217"/>
        <v>0</v>
      </c>
      <c r="P957">
        <f t="shared" si="218"/>
        <v>0</v>
      </c>
      <c r="Q957">
        <f>($B$16/2)*(COS((ACOS((2*'Intake Valve Fxn Scratch'!$B$1)/$B$16-1)/($B$17/2))*(I957-($B$17/2)))+1)*P957</f>
        <v>0</v>
      </c>
      <c r="R957">
        <f t="shared" si="219"/>
        <v>0</v>
      </c>
      <c r="S957">
        <f t="shared" si="220"/>
        <v>0</v>
      </c>
      <c r="T957">
        <f>S957*'Exhaust Gas Math'!$C$14</f>
        <v>0</v>
      </c>
      <c r="U957">
        <f>(T957/'Exhaust Gas Math'!$B$14)+('Exhaust Gas Math'!$D$10)</f>
        <v>4.4059320573952224E-4</v>
      </c>
      <c r="V957">
        <f>('Exhaust Gas Math'!$E$10*(2.53982214E-12*V956^4 - 0.0000000071629564556*V956^3 + 7.56281407226508E-06*V956^2 - 0.00322508455050905*V956 + 1.62997098133725)*$B$24+T957*'Exhaust Gas Math'!$D$14*$B$23)/('Exhaust Gas Math'!$E$10*(2.53982214E-12*V956^4 - 0.0000000071629564556*V956^3 + 7.56281407226508E-06*V956^2 - 0.00322508455050905*V956 + 1.62997098133725)+T957*'Exhaust Gas Math'!$D$14)</f>
        <v>1100</v>
      </c>
      <c r="W957">
        <f>(353.3116967483*V957^-1.0020802909)*('Exhaust Gas Math'!$E$10/(T957+'Exhaust Gas Math'!$E$10))+(357.4500179626*V957^-1.0038444015 )*(T957/(T957+'Exhaust Gas Math'!$E$10))</f>
        <v>0.31654710700089367</v>
      </c>
      <c r="X957">
        <f t="shared" si="221"/>
        <v>0</v>
      </c>
      <c r="Y957">
        <f t="shared" si="222"/>
        <v>101325</v>
      </c>
      <c r="Z957">
        <f t="shared" si="223"/>
        <v>101325</v>
      </c>
    </row>
    <row r="958" spans="5:26" x14ac:dyDescent="0.2">
      <c r="E958">
        <f t="shared" si="210"/>
        <v>0.11912500000000009</v>
      </c>
      <c r="F958">
        <f t="shared" si="211"/>
        <v>101325</v>
      </c>
      <c r="H958">
        <f t="shared" si="224"/>
        <v>0.11912500000000009</v>
      </c>
      <c r="I958">
        <f t="shared" si="212"/>
        <v>678.00000000000455</v>
      </c>
      <c r="J958">
        <f t="shared" si="213"/>
        <v>8.1423090323649652E-3</v>
      </c>
      <c r="K958">
        <f t="shared" si="214"/>
        <v>-17.770054605908239</v>
      </c>
      <c r="L958">
        <f t="shared" si="215"/>
        <v>3.9769296294121147E-5</v>
      </c>
      <c r="M958">
        <f>J958/SQRT('Exhaust Gas Math'!$E$14*$B$21*$B$23)</f>
        <v>1.3822859420174825E-4</v>
      </c>
      <c r="N958">
        <f t="shared" si="216"/>
        <v>1.0750931841511858E-2</v>
      </c>
      <c r="O958">
        <f t="shared" si="217"/>
        <v>0</v>
      </c>
      <c r="P958">
        <f t="shared" si="218"/>
        <v>0</v>
      </c>
      <c r="Q958">
        <f>($B$16/2)*(COS((ACOS((2*'Intake Valve Fxn Scratch'!$B$1)/$B$16-1)/($B$17/2))*(I958-($B$17/2)))+1)*P958</f>
        <v>0</v>
      </c>
      <c r="R958">
        <f t="shared" si="219"/>
        <v>0</v>
      </c>
      <c r="S958">
        <f t="shared" si="220"/>
        <v>0</v>
      </c>
      <c r="T958">
        <f>S958*'Exhaust Gas Math'!$C$14</f>
        <v>0</v>
      </c>
      <c r="U958">
        <f>(T958/'Exhaust Gas Math'!$B$14)+('Exhaust Gas Math'!$D$10)</f>
        <v>4.4059320573952224E-4</v>
      </c>
      <c r="V958">
        <f>('Exhaust Gas Math'!$E$10*(2.53982214E-12*V957^4 - 0.0000000071629564556*V957^3 + 7.56281407226508E-06*V957^2 - 0.00322508455050905*V957 + 1.62997098133725)*$B$24+T958*'Exhaust Gas Math'!$D$14*$B$23)/('Exhaust Gas Math'!$E$10*(2.53982214E-12*V957^4 - 0.0000000071629564556*V957^3 + 7.56281407226508E-06*V957^2 - 0.00322508455050905*V957 + 1.62997098133725)+T958*'Exhaust Gas Math'!$D$14)</f>
        <v>1100</v>
      </c>
      <c r="W958">
        <f>(353.3116967483*V958^-1.0020802909)*('Exhaust Gas Math'!$E$10/(T958+'Exhaust Gas Math'!$E$10))+(357.4500179626*V958^-1.0038444015 )*(T958/(T958+'Exhaust Gas Math'!$E$10))</f>
        <v>0.31654710700089367</v>
      </c>
      <c r="X958">
        <f t="shared" si="221"/>
        <v>0</v>
      </c>
      <c r="Y958">
        <f t="shared" si="222"/>
        <v>101325</v>
      </c>
      <c r="Z958">
        <f t="shared" si="223"/>
        <v>101325</v>
      </c>
    </row>
    <row r="959" spans="5:26" x14ac:dyDescent="0.2">
      <c r="E959">
        <f t="shared" si="210"/>
        <v>0.11925000000000009</v>
      </c>
      <c r="F959">
        <f t="shared" si="211"/>
        <v>101325</v>
      </c>
      <c r="H959">
        <f t="shared" si="224"/>
        <v>0.11925000000000009</v>
      </c>
      <c r="I959">
        <f t="shared" si="212"/>
        <v>684.00000000000455</v>
      </c>
      <c r="J959">
        <f t="shared" si="213"/>
        <v>6.0541612783127155E-3</v>
      </c>
      <c r="K959">
        <f t="shared" si="214"/>
        <v>-15.60977174041099</v>
      </c>
      <c r="L959">
        <f t="shared" si="215"/>
        <v>3.9769296294121147E-5</v>
      </c>
      <c r="M959">
        <f>J959/SQRT('Exhaust Gas Math'!$E$14*$B$21*$B$23)</f>
        <v>1.0277897820451026E-4</v>
      </c>
      <c r="N959">
        <f t="shared" si="216"/>
        <v>7.7515449031744163E-3</v>
      </c>
      <c r="O959">
        <f t="shared" si="217"/>
        <v>0</v>
      </c>
      <c r="P959">
        <f t="shared" si="218"/>
        <v>0</v>
      </c>
      <c r="Q959">
        <f>($B$16/2)*(COS((ACOS((2*'Intake Valve Fxn Scratch'!$B$1)/$B$16-1)/($B$17/2))*(I959-($B$17/2)))+1)*P959</f>
        <v>0</v>
      </c>
      <c r="R959">
        <f t="shared" si="219"/>
        <v>0</v>
      </c>
      <c r="S959">
        <f t="shared" si="220"/>
        <v>0</v>
      </c>
      <c r="T959">
        <f>S959*'Exhaust Gas Math'!$C$14</f>
        <v>0</v>
      </c>
      <c r="U959">
        <f>(T959/'Exhaust Gas Math'!$B$14)+('Exhaust Gas Math'!$D$10)</f>
        <v>4.4059320573952224E-4</v>
      </c>
      <c r="V959">
        <f>('Exhaust Gas Math'!$E$10*(2.53982214E-12*V958^4 - 0.0000000071629564556*V958^3 + 7.56281407226508E-06*V958^2 - 0.00322508455050905*V958 + 1.62997098133725)*$B$24+T959*'Exhaust Gas Math'!$D$14*$B$23)/('Exhaust Gas Math'!$E$10*(2.53982214E-12*V958^4 - 0.0000000071629564556*V958^3 + 7.56281407226508E-06*V958^2 - 0.00322508455050905*V958 + 1.62997098133725)+T959*'Exhaust Gas Math'!$D$14)</f>
        <v>1100</v>
      </c>
      <c r="W959">
        <f>(353.3116967483*V959^-1.0020802909)*('Exhaust Gas Math'!$E$10/(T959+'Exhaust Gas Math'!$E$10))+(357.4500179626*V959^-1.0038444015 )*(T959/(T959+'Exhaust Gas Math'!$E$10))</f>
        <v>0.31654710700089367</v>
      </c>
      <c r="X959">
        <f t="shared" si="221"/>
        <v>0</v>
      </c>
      <c r="Y959">
        <f t="shared" si="222"/>
        <v>101325</v>
      </c>
      <c r="Z959">
        <f t="shared" si="223"/>
        <v>101325</v>
      </c>
    </row>
    <row r="960" spans="5:26" x14ac:dyDescent="0.2">
      <c r="E960">
        <f t="shared" si="210"/>
        <v>0.11937500000000009</v>
      </c>
      <c r="F960">
        <f t="shared" si="211"/>
        <v>101325</v>
      </c>
      <c r="H960">
        <f t="shared" si="224"/>
        <v>0.11937500000000009</v>
      </c>
      <c r="I960">
        <f t="shared" si="212"/>
        <v>690.00000000000455</v>
      </c>
      <c r="J960">
        <f t="shared" si="213"/>
        <v>4.2469947000320502E-3</v>
      </c>
      <c r="K960">
        <f t="shared" si="214"/>
        <v>-13.278464949171056</v>
      </c>
      <c r="L960">
        <f t="shared" si="215"/>
        <v>3.9769296294121147E-5</v>
      </c>
      <c r="M960">
        <f>J960/SQRT('Exhaust Gas Math'!$E$14*$B$21*$B$23)</f>
        <v>7.2099462773300436E-5</v>
      </c>
      <c r="N960">
        <f t="shared" si="216"/>
        <v>5.253847264438137E-3</v>
      </c>
      <c r="O960">
        <f t="shared" si="217"/>
        <v>0</v>
      </c>
      <c r="P960">
        <f t="shared" si="218"/>
        <v>0</v>
      </c>
      <c r="Q960">
        <f>($B$16/2)*(COS((ACOS((2*'Intake Valve Fxn Scratch'!$B$1)/$B$16-1)/($B$17/2))*(I960-($B$17/2)))+1)*P960</f>
        <v>0</v>
      </c>
      <c r="R960">
        <f t="shared" si="219"/>
        <v>0</v>
      </c>
      <c r="S960">
        <f t="shared" si="220"/>
        <v>0</v>
      </c>
      <c r="T960">
        <f>S960*'Exhaust Gas Math'!$C$14</f>
        <v>0</v>
      </c>
      <c r="U960">
        <f>(T960/'Exhaust Gas Math'!$B$14)+('Exhaust Gas Math'!$D$10)</f>
        <v>4.4059320573952224E-4</v>
      </c>
      <c r="V960">
        <f>('Exhaust Gas Math'!$E$10*(2.53982214E-12*V959^4 - 0.0000000071629564556*V959^3 + 7.56281407226508E-06*V959^2 - 0.00322508455050905*V959 + 1.62997098133725)*$B$24+T960*'Exhaust Gas Math'!$D$14*$B$23)/('Exhaust Gas Math'!$E$10*(2.53982214E-12*V959^4 - 0.0000000071629564556*V959^3 + 7.56281407226508E-06*V959^2 - 0.00322508455050905*V959 + 1.62997098133725)+T960*'Exhaust Gas Math'!$D$14)</f>
        <v>1100</v>
      </c>
      <c r="W960">
        <f>(353.3116967483*V960^-1.0020802909)*('Exhaust Gas Math'!$E$10/(T960+'Exhaust Gas Math'!$E$10))+(357.4500179626*V960^-1.0038444015 )*(T960/(T960+'Exhaust Gas Math'!$E$10))</f>
        <v>0.31654710700089367</v>
      </c>
      <c r="X960">
        <f t="shared" si="221"/>
        <v>0</v>
      </c>
      <c r="Y960">
        <f t="shared" si="222"/>
        <v>101325</v>
      </c>
      <c r="Z960">
        <f t="shared" si="223"/>
        <v>101325</v>
      </c>
    </row>
    <row r="961" spans="5:26" x14ac:dyDescent="0.2">
      <c r="E961">
        <f t="shared" si="210"/>
        <v>0.11950000000000009</v>
      </c>
      <c r="F961">
        <f t="shared" si="211"/>
        <v>101325</v>
      </c>
      <c r="H961">
        <f t="shared" si="224"/>
        <v>0.11950000000000009</v>
      </c>
      <c r="I961">
        <f t="shared" si="212"/>
        <v>696.00000000000455</v>
      </c>
      <c r="J961">
        <f t="shared" si="213"/>
        <v>2.7406089927285333E-3</v>
      </c>
      <c r="K961">
        <f t="shared" si="214"/>
        <v>-10.801676517250574</v>
      </c>
      <c r="L961">
        <f t="shared" si="215"/>
        <v>3.9769296294121147E-5</v>
      </c>
      <c r="M961">
        <f>J961/SQRT('Exhaust Gas Math'!$E$14*$B$21*$B$23)</f>
        <v>4.6526179099284524E-5</v>
      </c>
      <c r="N961">
        <f t="shared" si="216"/>
        <v>3.2650381165151496E-3</v>
      </c>
      <c r="O961">
        <f t="shared" si="217"/>
        <v>0</v>
      </c>
      <c r="P961">
        <f t="shared" si="218"/>
        <v>0</v>
      </c>
      <c r="Q961">
        <f>($B$16/2)*(COS((ACOS((2*'Intake Valve Fxn Scratch'!$B$1)/$B$16-1)/($B$17/2))*(I961-($B$17/2)))+1)*P961</f>
        <v>0</v>
      </c>
      <c r="R961">
        <f t="shared" si="219"/>
        <v>0</v>
      </c>
      <c r="S961">
        <f t="shared" si="220"/>
        <v>0</v>
      </c>
      <c r="T961">
        <f>S961*'Exhaust Gas Math'!$C$14</f>
        <v>0</v>
      </c>
      <c r="U961">
        <f>(T961/'Exhaust Gas Math'!$B$14)+('Exhaust Gas Math'!$D$10)</f>
        <v>4.4059320573952224E-4</v>
      </c>
      <c r="V961">
        <f>('Exhaust Gas Math'!$E$10*(2.53982214E-12*V960^4 - 0.0000000071629564556*V960^3 + 7.56281407226508E-06*V960^2 - 0.00322508455050905*V960 + 1.62997098133725)*$B$24+T961*'Exhaust Gas Math'!$D$14*$B$23)/('Exhaust Gas Math'!$E$10*(2.53982214E-12*V960^4 - 0.0000000071629564556*V960^3 + 7.56281407226508E-06*V960^2 - 0.00322508455050905*V960 + 1.62997098133725)+T961*'Exhaust Gas Math'!$D$14)</f>
        <v>1100</v>
      </c>
      <c r="W961">
        <f>(353.3116967483*V961^-1.0020802909)*('Exhaust Gas Math'!$E$10/(T961+'Exhaust Gas Math'!$E$10))+(357.4500179626*V961^-1.0038444015 )*(T961/(T961+'Exhaust Gas Math'!$E$10))</f>
        <v>0.31654710700089367</v>
      </c>
      <c r="X961">
        <f t="shared" si="221"/>
        <v>0</v>
      </c>
      <c r="Y961">
        <f t="shared" si="222"/>
        <v>101325</v>
      </c>
      <c r="Z961">
        <f t="shared" si="223"/>
        <v>101325</v>
      </c>
    </row>
    <row r="962" spans="5:26" x14ac:dyDescent="0.2">
      <c r="E962">
        <f t="shared" si="210"/>
        <v>0.11962500000000009</v>
      </c>
      <c r="F962">
        <f t="shared" si="211"/>
        <v>101325</v>
      </c>
      <c r="H962">
        <f t="shared" si="224"/>
        <v>0.11962500000000009</v>
      </c>
      <c r="I962">
        <f t="shared" si="212"/>
        <v>702.00000000000455</v>
      </c>
      <c r="J962">
        <f t="shared" si="213"/>
        <v>1.5515084334428511E-3</v>
      </c>
      <c r="K962">
        <f t="shared" si="214"/>
        <v>-8.2065426570109619</v>
      </c>
      <c r="L962">
        <f t="shared" si="215"/>
        <v>3.9769296294121147E-5</v>
      </c>
      <c r="M962">
        <f>J962/SQRT('Exhaust Gas Math'!$E$14*$B$21*$B$23)</f>
        <v>2.633931342994856E-5</v>
      </c>
      <c r="N962">
        <f t="shared" si="216"/>
        <v>1.7749850514209645E-3</v>
      </c>
      <c r="O962">
        <f t="shared" si="217"/>
        <v>0</v>
      </c>
      <c r="P962">
        <f t="shared" si="218"/>
        <v>0</v>
      </c>
      <c r="Q962">
        <f>($B$16/2)*(COS((ACOS((2*'Intake Valve Fxn Scratch'!$B$1)/$B$16-1)/($B$17/2))*(I962-($B$17/2)))+1)*P962</f>
        <v>0</v>
      </c>
      <c r="R962">
        <f t="shared" si="219"/>
        <v>0</v>
      </c>
      <c r="S962">
        <f t="shared" si="220"/>
        <v>0</v>
      </c>
      <c r="T962">
        <f>S962*'Exhaust Gas Math'!$C$14</f>
        <v>0</v>
      </c>
      <c r="U962">
        <f>(T962/'Exhaust Gas Math'!$B$14)+('Exhaust Gas Math'!$D$10)</f>
        <v>4.4059320573952224E-4</v>
      </c>
      <c r="V962">
        <f>('Exhaust Gas Math'!$E$10*(2.53982214E-12*V961^4 - 0.0000000071629564556*V961^3 + 7.56281407226508E-06*V961^2 - 0.00322508455050905*V961 + 1.62997098133725)*$B$24+T962*'Exhaust Gas Math'!$D$14*$B$23)/('Exhaust Gas Math'!$E$10*(2.53982214E-12*V961^4 - 0.0000000071629564556*V961^3 + 7.56281407226508E-06*V961^2 - 0.00322508455050905*V961 + 1.62997098133725)+T962*'Exhaust Gas Math'!$D$14)</f>
        <v>1100</v>
      </c>
      <c r="W962">
        <f>(353.3116967483*V962^-1.0020802909)*('Exhaust Gas Math'!$E$10/(T962+'Exhaust Gas Math'!$E$10))+(357.4500179626*V962^-1.0038444015 )*(T962/(T962+'Exhaust Gas Math'!$E$10))</f>
        <v>0.31654710700089367</v>
      </c>
      <c r="X962">
        <f t="shared" si="221"/>
        <v>0</v>
      </c>
      <c r="Y962">
        <f t="shared" si="222"/>
        <v>101325</v>
      </c>
      <c r="Z962">
        <f t="shared" si="223"/>
        <v>101325</v>
      </c>
    </row>
    <row r="963" spans="5:26" x14ac:dyDescent="0.2">
      <c r="E963">
        <f t="shared" si="210"/>
        <v>0.11975000000000009</v>
      </c>
      <c r="F963">
        <f t="shared" si="211"/>
        <v>101325</v>
      </c>
      <c r="H963">
        <f t="shared" si="224"/>
        <v>0.11975000000000009</v>
      </c>
      <c r="I963">
        <f t="shared" si="212"/>
        <v>708.00000000000455</v>
      </c>
      <c r="J963">
        <f t="shared" si="213"/>
        <v>6.9272105673783002E-4</v>
      </c>
      <c r="K963">
        <f t="shared" si="214"/>
        <v>-5.5214961980916817</v>
      </c>
      <c r="L963">
        <f t="shared" si="215"/>
        <v>3.9769296294121147E-5</v>
      </c>
      <c r="M963">
        <f>J963/SQRT('Exhaust Gas Math'!$E$14*$B$21*$B$23)</f>
        <v>1.1760037289939073E-5</v>
      </c>
      <c r="N963">
        <f t="shared" si="216"/>
        <v>7.5915782819001645E-4</v>
      </c>
      <c r="O963">
        <f t="shared" si="217"/>
        <v>0</v>
      </c>
      <c r="P963">
        <f t="shared" si="218"/>
        <v>0</v>
      </c>
      <c r="Q963">
        <f>($B$16/2)*(COS((ACOS((2*'Intake Valve Fxn Scratch'!$B$1)/$B$16-1)/($B$17/2))*(I963-($B$17/2)))+1)*P963</f>
        <v>0</v>
      </c>
      <c r="R963">
        <f t="shared" si="219"/>
        <v>0</v>
      </c>
      <c r="S963">
        <f t="shared" si="220"/>
        <v>0</v>
      </c>
      <c r="T963">
        <f>S963*'Exhaust Gas Math'!$C$14</f>
        <v>0</v>
      </c>
      <c r="U963">
        <f>(T963/'Exhaust Gas Math'!$B$14)+('Exhaust Gas Math'!$D$10)</f>
        <v>4.4059320573952224E-4</v>
      </c>
      <c r="V963">
        <f>('Exhaust Gas Math'!$E$10*(2.53982214E-12*V962^4 - 0.0000000071629564556*V962^3 + 7.56281407226508E-06*V962^2 - 0.00322508455050905*V962 + 1.62997098133725)*$B$24+T963*'Exhaust Gas Math'!$D$14*$B$23)/('Exhaust Gas Math'!$E$10*(2.53982214E-12*V962^4 - 0.0000000071629564556*V962^3 + 7.56281407226508E-06*V962^2 - 0.00322508455050905*V962 + 1.62997098133725)+T963*'Exhaust Gas Math'!$D$14)</f>
        <v>1100</v>
      </c>
      <c r="W963">
        <f>(353.3116967483*V963^-1.0020802909)*('Exhaust Gas Math'!$E$10/(T963+'Exhaust Gas Math'!$E$10))+(357.4500179626*V963^-1.0038444015 )*(T963/(T963+'Exhaust Gas Math'!$E$10))</f>
        <v>0.31654710700089367</v>
      </c>
      <c r="X963">
        <f t="shared" si="221"/>
        <v>0</v>
      </c>
      <c r="Y963">
        <f t="shared" si="222"/>
        <v>101325</v>
      </c>
      <c r="Z963">
        <f t="shared" si="223"/>
        <v>101325</v>
      </c>
    </row>
    <row r="964" spans="5:26" x14ac:dyDescent="0.2">
      <c r="E964">
        <f t="shared" ref="E964:E1027" si="225">H964</f>
        <v>0.11987500000000009</v>
      </c>
      <c r="F964">
        <f t="shared" ref="F964:F1027" si="226">Z964</f>
        <v>101325</v>
      </c>
      <c r="H964">
        <f t="shared" si="224"/>
        <v>0.11987500000000009</v>
      </c>
      <c r="I964">
        <f t="shared" si="212"/>
        <v>714.00000000000455</v>
      </c>
      <c r="J964">
        <f t="shared" si="213"/>
        <v>1.7365591682547143E-4</v>
      </c>
      <c r="K964">
        <f t="shared" si="214"/>
        <v>-2.7759550713787458</v>
      </c>
      <c r="L964">
        <f t="shared" si="215"/>
        <v>3.9769296294121147E-5</v>
      </c>
      <c r="M964">
        <f>J964/SQRT('Exhaust Gas Math'!$E$14*$B$21*$B$23)</f>
        <v>2.9480842795558349E-6</v>
      </c>
      <c r="N964">
        <f t="shared" si="216"/>
        <v>1.8193581047110108E-4</v>
      </c>
      <c r="O964">
        <f t="shared" si="217"/>
        <v>0</v>
      </c>
      <c r="P964">
        <f t="shared" si="218"/>
        <v>0</v>
      </c>
      <c r="Q964">
        <f>($B$16/2)*(COS((ACOS((2*'Intake Valve Fxn Scratch'!$B$1)/$B$16-1)/($B$17/2))*(I964-($B$17/2)))+1)*P964</f>
        <v>0</v>
      </c>
      <c r="R964">
        <f t="shared" si="219"/>
        <v>0</v>
      </c>
      <c r="S964">
        <f t="shared" si="220"/>
        <v>0</v>
      </c>
      <c r="T964">
        <f>S964*'Exhaust Gas Math'!$C$14</f>
        <v>0</v>
      </c>
      <c r="U964">
        <f>(T964/'Exhaust Gas Math'!$B$14)+('Exhaust Gas Math'!$D$10)</f>
        <v>4.4059320573952224E-4</v>
      </c>
      <c r="V964">
        <f>('Exhaust Gas Math'!$E$10*(2.53982214E-12*V963^4 - 0.0000000071629564556*V963^3 + 7.56281407226508E-06*V963^2 - 0.00322508455050905*V963 + 1.62997098133725)*$B$24+T964*'Exhaust Gas Math'!$D$14*$B$23)/('Exhaust Gas Math'!$E$10*(2.53982214E-12*V963^4 - 0.0000000071629564556*V963^3 + 7.56281407226508E-06*V963^2 - 0.00322508455050905*V963 + 1.62997098133725)+T964*'Exhaust Gas Math'!$D$14)</f>
        <v>1100</v>
      </c>
      <c r="W964">
        <f>(353.3116967483*V964^-1.0020802909)*('Exhaust Gas Math'!$E$10/(T964+'Exhaust Gas Math'!$E$10))+(357.4500179626*V964^-1.0038444015 )*(T964/(T964+'Exhaust Gas Math'!$E$10))</f>
        <v>0.31654710700089367</v>
      </c>
      <c r="X964">
        <f t="shared" si="221"/>
        <v>0</v>
      </c>
      <c r="Y964">
        <f t="shared" si="222"/>
        <v>101325</v>
      </c>
      <c r="Z964">
        <f t="shared" si="223"/>
        <v>101325</v>
      </c>
    </row>
    <row r="965" spans="5:26" x14ac:dyDescent="0.2">
      <c r="E965">
        <f t="shared" si="225"/>
        <v>0.12000000000000009</v>
      </c>
      <c r="F965">
        <f t="shared" si="226"/>
        <v>101325</v>
      </c>
      <c r="H965">
        <f t="shared" si="224"/>
        <v>0.12000000000000009</v>
      </c>
      <c r="I965">
        <f t="shared" ref="I965:I1028" si="227">($B$11*360*H965)-(720*FLOOR(H965/(2/$B$11),1))</f>
        <v>0</v>
      </c>
      <c r="J965">
        <f t="shared" ref="J965:J1028" si="228">-(($B$4/1000)/2)*COS($B$12*H965)+(($B$4/1000)/2)</f>
        <v>0</v>
      </c>
      <c r="K965">
        <f t="shared" ref="K965:K1028" si="229">($B$4/1000/2)*$B$12*SIN($B$12*H965)</f>
        <v>2.1602642535805324E-12</v>
      </c>
      <c r="L965">
        <f t="shared" ref="L965:L1028" si="230">$B$8+P965*(J965*$B$6)</f>
        <v>3.9769296294121147E-5</v>
      </c>
      <c r="M965">
        <f>J965/SQRT('Exhaust Gas Math'!$E$14*$B$21*$B$23)</f>
        <v>0</v>
      </c>
      <c r="N965">
        <f t="shared" ref="N965:N1028" si="231">-(($B$4/1000)/2)*COS($B$12*(H965-M965))+(($B$4/1000)/2)</f>
        <v>0</v>
      </c>
      <c r="O965">
        <f t="shared" ref="O965:O1028" si="232">N965*$B$6*P965</f>
        <v>0</v>
      </c>
      <c r="P965">
        <f t="shared" ref="P965:P1028" si="233">IF(I965&lt;=$B$17,1,0)</f>
        <v>1</v>
      </c>
      <c r="Q965">
        <f>($B$16/2)*(COS((ACOS((2*'Intake Valve Fxn Scratch'!$B$1)/$B$16-1)/($B$17/2))*(I965-($B$17/2)))+1)*P965</f>
        <v>9.999999999999998E-4</v>
      </c>
      <c r="R965">
        <f t="shared" ref="R965:R1028" si="234">Q965/$B$16</f>
        <v>0.13157894736842102</v>
      </c>
      <c r="S965">
        <f t="shared" ref="S965:S1028" si="235">P965*($B$13*R965*(O965-O964)*$B$19+S964)</f>
        <v>0</v>
      </c>
      <c r="T965">
        <f>S965*'Exhaust Gas Math'!$C$14</f>
        <v>0</v>
      </c>
      <c r="U965">
        <f>(T965/'Exhaust Gas Math'!$B$14)+('Exhaust Gas Math'!$D$10)</f>
        <v>4.4059320573952224E-4</v>
      </c>
      <c r="V965">
        <f>('Exhaust Gas Math'!$E$10*(2.53982214E-12*V964^4 - 0.0000000071629564556*V964^3 + 7.56281407226508E-06*V964^2 - 0.00322508455050905*V964 + 1.62997098133725)*$B$24+T965*'Exhaust Gas Math'!$D$14*$B$23)/('Exhaust Gas Math'!$E$10*(2.53982214E-12*V964^4 - 0.0000000071629564556*V964^3 + 7.56281407226508E-06*V964^2 - 0.00322508455050905*V964 + 1.62997098133725)+T965*'Exhaust Gas Math'!$D$14)</f>
        <v>1100</v>
      </c>
      <c r="W965">
        <f>(353.3116967483*V965^-1.0020802909)*('Exhaust Gas Math'!$E$10/(T965+'Exhaust Gas Math'!$E$10))+(357.4500179626*V965^-1.0038444015 )*(T965/(T965+'Exhaust Gas Math'!$E$10))</f>
        <v>0.31654710700089367</v>
      </c>
      <c r="X965">
        <f t="shared" ref="X965:X1028" si="236">P965*SIGN(K965)*-0.5*W965*K965^2</f>
        <v>-7.386217834698133E-25</v>
      </c>
      <c r="Y965">
        <f t="shared" ref="Y965:Y1028" si="237">(U965*$B$21*V965)/L965</f>
        <v>101325</v>
      </c>
      <c r="Z965">
        <f t="shared" ref="Z965:Z1028" si="238">IF((X965+Y965)&lt;$B$22,(X965+Y965),$B$22)</f>
        <v>101325</v>
      </c>
    </row>
    <row r="966" spans="5:26" x14ac:dyDescent="0.2">
      <c r="E966">
        <f t="shared" si="225"/>
        <v>0.12012500000000009</v>
      </c>
      <c r="F966">
        <f t="shared" si="226"/>
        <v>98881.992170429134</v>
      </c>
      <c r="H966">
        <f t="shared" si="224"/>
        <v>0.12012500000000009</v>
      </c>
      <c r="I966">
        <f t="shared" si="227"/>
        <v>6.0000000000045475</v>
      </c>
      <c r="J966">
        <f t="shared" si="228"/>
        <v>1.7365591682600573E-4</v>
      </c>
      <c r="K966">
        <f t="shared" si="229"/>
        <v>2.7759550713830428</v>
      </c>
      <c r="L966">
        <f t="shared" si="230"/>
        <v>4.1000207363318804E-5</v>
      </c>
      <c r="M966">
        <f>J966/SQRT('Exhaust Gas Math'!$E$14*$B$21*$B$23)</f>
        <v>2.9480842795649054E-6</v>
      </c>
      <c r="N966">
        <f t="shared" si="231"/>
        <v>1.6556832809801886E-4</v>
      </c>
      <c r="O966">
        <f t="shared" si="232"/>
        <v>1.1735844737648555E-6</v>
      </c>
      <c r="P966">
        <f t="shared" si="233"/>
        <v>1</v>
      </c>
      <c r="Q966">
        <f>($B$16/2)*(COS((ACOS((2*'Intake Valve Fxn Scratch'!$B$1)/$B$16-1)/($B$17/2))*(I966-($B$17/2)))+1)*P966</f>
        <v>1.3137463075030848E-3</v>
      </c>
      <c r="R966">
        <f t="shared" si="234"/>
        <v>0.17286135625040588</v>
      </c>
      <c r="S966">
        <f t="shared" si="235"/>
        <v>3.1255780934459405E-7</v>
      </c>
      <c r="T966">
        <f>S966*'Exhaust Gas Math'!$C$14</f>
        <v>3.7029270821087636E-7</v>
      </c>
      <c r="U966">
        <f>(T966/'Exhaust Gas Math'!$B$14)+('Exhaust Gas Math'!$D$10)</f>
        <v>4.5337514250896915E-4</v>
      </c>
      <c r="V966">
        <f>('Exhaust Gas Math'!$E$10*(2.53982214E-12*V965^4 - 0.0000000071629564556*V965^3 + 7.56281407226508E-06*V965^2 - 0.00322508455050905*V965 + 1.62997098133725)*$B$24+T966*'Exhaust Gas Math'!$D$14*$B$23)/('Exhaust Gas Math'!$E$10*(2.53982214E-12*V965^4 - 0.0000000071629564556*V965^3 + 7.56281407226508E-06*V965^2 - 0.00322508455050905*V965 + 1.62997098133725)+T966*'Exhaust Gas Math'!$D$14)</f>
        <v>1075.5162995543276</v>
      </c>
      <c r="W966">
        <f>(353.3116967483*V966^-1.0020802909)*('Exhaust Gas Math'!$E$10/(T966+'Exhaust Gas Math'!$E$10))+(357.4500179626*V966^-1.0038444015 )*(T966/(T966+'Exhaust Gas Math'!$E$10))</f>
        <v>0.32375916127828863</v>
      </c>
      <c r="X966">
        <f t="shared" si="236"/>
        <v>-1.247432159699676</v>
      </c>
      <c r="Y966">
        <f t="shared" si="237"/>
        <v>98883.23960258883</v>
      </c>
      <c r="Z966">
        <f t="shared" si="238"/>
        <v>98881.992170429134</v>
      </c>
    </row>
    <row r="967" spans="5:26" x14ac:dyDescent="0.2">
      <c r="E967">
        <f t="shared" si="225"/>
        <v>0.12025000000000009</v>
      </c>
      <c r="F967">
        <f t="shared" si="226"/>
        <v>92629.745974130885</v>
      </c>
      <c r="H967">
        <f t="shared" ref="H967:H1030" si="239">H966+$B$2</f>
        <v>0.12025000000000009</v>
      </c>
      <c r="I967">
        <f t="shared" si="227"/>
        <v>12.000000000004547</v>
      </c>
      <c r="J967">
        <f t="shared" si="228"/>
        <v>6.9272105673890555E-4</v>
      </c>
      <c r="K967">
        <f t="shared" si="229"/>
        <v>5.5214961980959076</v>
      </c>
      <c r="L967">
        <f t="shared" si="230"/>
        <v>4.4679454451649168E-5</v>
      </c>
      <c r="M967">
        <f>J967/SQRT('Exhaust Gas Math'!$E$14*$B$21*$B$23)</f>
        <v>1.1760037289957332E-5</v>
      </c>
      <c r="N967">
        <f t="shared" si="231"/>
        <v>6.292939266774461E-4</v>
      </c>
      <c r="O967">
        <f t="shared" si="232"/>
        <v>4.4605728056029524E-6</v>
      </c>
      <c r="P967">
        <f t="shared" si="233"/>
        <v>1</v>
      </c>
      <c r="Q967">
        <f>($B$16/2)*(COS((ACOS((2*'Intake Valve Fxn Scratch'!$B$1)/$B$16-1)/($B$17/2))*(I967-($B$17/2)))+1)*P967</f>
        <v>1.6604289224105854E-3</v>
      </c>
      <c r="R967">
        <f t="shared" si="234"/>
        <v>0.21847748979086651</v>
      </c>
      <c r="S967">
        <f t="shared" si="235"/>
        <v>1.4189852614184575E-6</v>
      </c>
      <c r="T967">
        <f>S967*'Exhaust Gas Math'!$C$14</f>
        <v>1.6810966792471439E-6</v>
      </c>
      <c r="U967">
        <f>(T967/'Exhaust Gas Math'!$B$14)+('Exhaust Gas Math'!$D$10)</f>
        <v>4.9862208662482233E-4</v>
      </c>
      <c r="V967">
        <f>('Exhaust Gas Math'!$E$10*(2.53982214E-12*V966^4 - 0.0000000071629564556*V966^3 + 7.56281407226508E-06*V966^2 - 0.00322508455050905*V966 + 1.62997098133725)*$B$24+T967*'Exhaust Gas Math'!$D$14*$B$23)/('Exhaust Gas Math'!$E$10*(2.53982214E-12*V966^4 - 0.0000000071629564556*V966^3 + 7.56281407226508E-06*V966^2 - 0.00322508455050905*V966 + 1.62997098133725)+T967*'Exhaust Gas Math'!$D$14)</f>
        <v>998.33825752152029</v>
      </c>
      <c r="W967">
        <f>(353.3116967483*V967^-1.0020802909)*('Exhaust Gas Math'!$E$10/(T967+'Exhaust Gas Math'!$E$10))+(357.4500179626*V967^-1.0038444015 )*(T967/(T967+'Exhaust Gas Math'!$E$10))</f>
        <v>0.34882039408040849</v>
      </c>
      <c r="X967">
        <f t="shared" si="236"/>
        <v>-5.3172297706701226</v>
      </c>
      <c r="Y967">
        <f t="shared" si="237"/>
        <v>92635.063203901562</v>
      </c>
      <c r="Z967">
        <f t="shared" si="238"/>
        <v>92629.745974130885</v>
      </c>
    </row>
    <row r="968" spans="5:26" x14ac:dyDescent="0.2">
      <c r="E968">
        <f t="shared" si="225"/>
        <v>0.12037500000000009</v>
      </c>
      <c r="F968">
        <f t="shared" si="226"/>
        <v>84362.040952779193</v>
      </c>
      <c r="H968">
        <f t="shared" si="239"/>
        <v>0.12037500000000009</v>
      </c>
      <c r="I968">
        <f t="shared" si="227"/>
        <v>18.000000000004547</v>
      </c>
      <c r="J968">
        <f t="shared" si="228"/>
        <v>1.5515084334444471E-3</v>
      </c>
      <c r="K968">
        <f t="shared" si="229"/>
        <v>8.2065426570150706</v>
      </c>
      <c r="L968">
        <f t="shared" si="230"/>
        <v>5.0766726958080506E-5</v>
      </c>
      <c r="M968">
        <f>J968/SQRT('Exhaust Gas Math'!$E$14*$B$21*$B$23)</f>
        <v>2.6339313429975651E-5</v>
      </c>
      <c r="N968">
        <f t="shared" si="231"/>
        <v>1.3427107345492205E-3</v>
      </c>
      <c r="O968">
        <f t="shared" si="232"/>
        <v>9.5174269676231941E-6</v>
      </c>
      <c r="P968">
        <f t="shared" si="233"/>
        <v>1</v>
      </c>
      <c r="Q968">
        <f>($B$16/2)*(COS((ACOS((2*'Intake Valve Fxn Scratch'!$B$1)/$B$16-1)/($B$17/2))*(I968-($B$17/2)))+1)*P968</f>
        <v>2.0354552139663041E-3</v>
      </c>
      <c r="R968">
        <f t="shared" si="234"/>
        <v>0.26782305446925053</v>
      </c>
      <c r="S968">
        <f t="shared" si="235"/>
        <v>3.5056201795039613E-6</v>
      </c>
      <c r="T968">
        <f>S968*'Exhaust Gas Math'!$C$14</f>
        <v>4.1531695942879572E-6</v>
      </c>
      <c r="U968">
        <f>(T968/'Exhaust Gas Math'!$B$14)+('Exhaust Gas Math'!$D$10)</f>
        <v>5.8395425490375959E-4</v>
      </c>
      <c r="V968">
        <f>('Exhaust Gas Math'!$E$10*(2.53982214E-12*V967^4 - 0.0000000071629564556*V967^3 + 7.56281407226508E-06*V967^2 - 0.00322508455050905*V967 + 1.62997098133725)*$B$24+T968*'Exhaust Gas Math'!$D$14*$B$23)/('Exhaust Gas Math'!$E$10*(2.53982214E-12*V967^4 - 0.0000000071629564556*V967^3 + 7.56281407226508E-06*V967^2 - 0.00322508455050905*V967 + 1.62997098133725)+T968*'Exhaust Gas Math'!$D$14)</f>
        <v>882.22998644157076</v>
      </c>
      <c r="W968">
        <f>(353.3116967483*V968^-1.0020802909)*('Exhaust Gas Math'!$E$10/(T968+'Exhaust Gas Math'!$E$10))+(357.4500179626*V968^-1.0038444015 )*(T968/(T968+'Exhaust Gas Math'!$E$10))</f>
        <v>0.39482301024074673</v>
      </c>
      <c r="X968">
        <f t="shared" si="236"/>
        <v>-13.295140225370858</v>
      </c>
      <c r="Y968">
        <f t="shared" si="237"/>
        <v>84375.33609300456</v>
      </c>
      <c r="Z968">
        <f t="shared" si="238"/>
        <v>84362.040952779193</v>
      </c>
    </row>
    <row r="969" spans="5:26" x14ac:dyDescent="0.2">
      <c r="E969">
        <f t="shared" si="225"/>
        <v>0.12050000000000009</v>
      </c>
      <c r="F969">
        <f t="shared" si="226"/>
        <v>76129.603912894512</v>
      </c>
      <c r="H969">
        <f t="shared" si="239"/>
        <v>0.12050000000000009</v>
      </c>
      <c r="I969">
        <f t="shared" si="227"/>
        <v>24.000000000004547</v>
      </c>
      <c r="J969">
        <f t="shared" si="228"/>
        <v>2.7406089927306289E-3</v>
      </c>
      <c r="K969">
        <f t="shared" si="229"/>
        <v>10.801676517254519</v>
      </c>
      <c r="L969">
        <f t="shared" si="230"/>
        <v>5.9195331451188671E-5</v>
      </c>
      <c r="M969">
        <f>J969/SQRT('Exhaust Gas Math'!$E$14*$B$21*$B$23)</f>
        <v>4.65261790993201E-5</v>
      </c>
      <c r="N969">
        <f t="shared" si="231"/>
        <v>2.2601711314953546E-3</v>
      </c>
      <c r="O969">
        <f t="shared" si="232"/>
        <v>1.6020586657154468E-5</v>
      </c>
      <c r="P969">
        <f t="shared" si="233"/>
        <v>1</v>
      </c>
      <c r="Q969">
        <f>($B$16/2)*(COS((ACOS((2*'Intake Valve Fxn Scratch'!$B$1)/$B$16-1)/($B$17/2))*(I969-($B$17/2)))+1)*P969</f>
        <v>2.4338570724150767E-3</v>
      </c>
      <c r="R969">
        <f t="shared" si="234"/>
        <v>0.32024435163356274</v>
      </c>
      <c r="S969">
        <f t="shared" si="235"/>
        <v>6.7142822464966006E-6</v>
      </c>
      <c r="T969">
        <f>S969*'Exhaust Gas Math'!$C$14</f>
        <v>7.9545277142838892E-6</v>
      </c>
      <c r="U969">
        <f>(T969/'Exhaust Gas Math'!$B$14)+('Exhaust Gas Math'!$D$10)</f>
        <v>7.1517131116872112E-4</v>
      </c>
      <c r="V969">
        <f>('Exhaust Gas Math'!$E$10*(2.53982214E-12*V968^4 - 0.0000000071629564556*V968^3 + 7.56281407226508E-06*V968^2 - 0.00322508455050905*V968 + 1.62997098133725)*$B$24+T969*'Exhaust Gas Math'!$D$14*$B$23)/('Exhaust Gas Math'!$E$10*(2.53982214E-12*V968^4 - 0.0000000071629564556*V968^3 + 7.56281407226508E-06*V968^2 - 0.00322508455050905*V968 + 1.62997098133725)+T969*'Exhaust Gas Math'!$D$14)</f>
        <v>758.14075178043674</v>
      </c>
      <c r="W969">
        <f>(353.3116967483*V969^-1.0020802909)*('Exhaust Gas Math'!$E$10/(T969+'Exhaust Gas Math'!$E$10))+(357.4500179626*V969^-1.0038444015 )*(T969/(T969+'Exhaust Gas Math'!$E$10))</f>
        <v>0.4596278199961068</v>
      </c>
      <c r="X969">
        <f t="shared" si="236"/>
        <v>-26.813817306998736</v>
      </c>
      <c r="Y969">
        <f t="shared" si="237"/>
        <v>76156.417730201516</v>
      </c>
      <c r="Z969">
        <f t="shared" si="238"/>
        <v>76129.603912894512</v>
      </c>
    </row>
    <row r="970" spans="5:26" x14ac:dyDescent="0.2">
      <c r="E970">
        <f t="shared" si="225"/>
        <v>0.12062500000000009</v>
      </c>
      <c r="F970">
        <f t="shared" si="226"/>
        <v>69343.442469076515</v>
      </c>
      <c r="H970">
        <f t="shared" si="239"/>
        <v>0.12062500000000009</v>
      </c>
      <c r="I970">
        <f t="shared" si="227"/>
        <v>30.000000000004547</v>
      </c>
      <c r="J970">
        <f t="shared" si="228"/>
        <v>4.2469947000346314E-3</v>
      </c>
      <c r="K970">
        <f t="shared" si="229"/>
        <v>13.278464949174795</v>
      </c>
      <c r="L970">
        <f t="shared" si="230"/>
        <v>6.9872922376348353E-5</v>
      </c>
      <c r="M970">
        <f>J970/SQRT('Exhaust Gas Math'!$E$14*$B$21*$B$23)</f>
        <v>7.2099462773344265E-5</v>
      </c>
      <c r="N970">
        <f t="shared" si="231"/>
        <v>3.3402709601281846E-3</v>
      </c>
      <c r="O970">
        <f t="shared" si="232"/>
        <v>2.3676570162943929E-5</v>
      </c>
      <c r="P970">
        <f t="shared" si="233"/>
        <v>1</v>
      </c>
      <c r="Q970">
        <f>($B$16/2)*(COS((ACOS((2*'Intake Valve Fxn Scratch'!$B$1)/$B$16-1)/($B$17/2))*(I970-($B$17/2)))+1)*P970</f>
        <v>2.8503567233608114E-3</v>
      </c>
      <c r="R970">
        <f t="shared" si="234"/>
        <v>0.37504693728431732</v>
      </c>
      <c r="S970">
        <f t="shared" si="235"/>
        <v>1.1138176073142344E-5</v>
      </c>
      <c r="T970">
        <f>S970*'Exhaust Gas Math'!$C$14</f>
        <v>1.3195592173178882E-5</v>
      </c>
      <c r="U970">
        <f>(T970/'Exhaust Gas Math'!$B$14)+('Exhaust Gas Math'!$D$10)</f>
        <v>8.9608482372981841E-4</v>
      </c>
      <c r="V970">
        <f>('Exhaust Gas Math'!$E$10*(2.53982214E-12*V969^4 - 0.0000000071629564556*V969^3 + 7.56281407226508E-06*V969^2 - 0.00322508455050905*V969 + 1.62997098133725)*$B$24+T970*'Exhaust Gas Math'!$D$14*$B$23)/('Exhaust Gas Math'!$E$10*(2.53982214E-12*V969^4 - 0.0000000071629564556*V969^3 + 7.56281407226508E-06*V969^2 - 0.00322508455050905*V969 + 1.62997098133725)+T970*'Exhaust Gas Math'!$D$14)</f>
        <v>650.76896437252515</v>
      </c>
      <c r="W970">
        <f>(353.3116967483*V970^-1.0020802909)*('Exhaust Gas Math'!$E$10/(T970+'Exhaust Gas Math'!$E$10))+(357.4500179626*V970^-1.0038444015 )*(T970/(T970+'Exhaust Gas Math'!$E$10))</f>
        <v>0.53571771431557658</v>
      </c>
      <c r="X970">
        <f t="shared" si="236"/>
        <v>-47.228239245303499</v>
      </c>
      <c r="Y970">
        <f t="shared" si="237"/>
        <v>69390.670708321821</v>
      </c>
      <c r="Z970">
        <f t="shared" si="238"/>
        <v>69343.442469076515</v>
      </c>
    </row>
    <row r="971" spans="5:26" x14ac:dyDescent="0.2">
      <c r="E971">
        <f t="shared" si="225"/>
        <v>0.12075000000000009</v>
      </c>
      <c r="F971">
        <f t="shared" si="226"/>
        <v>64314.333579038066</v>
      </c>
      <c r="H971">
        <f t="shared" si="239"/>
        <v>0.12075000000000009</v>
      </c>
      <c r="I971">
        <f t="shared" si="227"/>
        <v>36.000000000004547</v>
      </c>
      <c r="J971">
        <f t="shared" si="228"/>
        <v>6.0541612783157478E-3</v>
      </c>
      <c r="K971">
        <f t="shared" si="229"/>
        <v>15.609771740414484</v>
      </c>
      <c r="L971">
        <f t="shared" si="230"/>
        <v>8.26825138129539E-5</v>
      </c>
      <c r="M971">
        <f>J971/SQRT('Exhaust Gas Math'!$E$14*$B$21*$B$23)</f>
        <v>1.0277897820456173E-4</v>
      </c>
      <c r="N971">
        <f t="shared" si="231"/>
        <v>4.5467954922471347E-3</v>
      </c>
      <c r="O971">
        <f t="shared" si="232"/>
        <v>3.2228679581316138E-5</v>
      </c>
      <c r="P971">
        <f t="shared" si="233"/>
        <v>1</v>
      </c>
      <c r="Q971">
        <f>($B$16/2)*(COS((ACOS((2*'Intake Valve Fxn Scratch'!$B$1)/$B$16-1)/($B$17/2))*(I971-($B$17/2)))+1)*P971</f>
        <v>3.2794366443644769E-3</v>
      </c>
      <c r="R971">
        <f t="shared" si="234"/>
        <v>0.43150482162690484</v>
      </c>
      <c r="S971">
        <f t="shared" si="235"/>
        <v>1.6823785003657873E-5</v>
      </c>
      <c r="T971">
        <f>S971*'Exhaust Gas Math'!$C$14</f>
        <v>1.9931432602580565E-5</v>
      </c>
      <c r="U971">
        <f>(T971/'Exhaust Gas Math'!$B$14)+('Exhaust Gas Math'!$D$10)</f>
        <v>1.1285957118693311E-3</v>
      </c>
      <c r="V971">
        <f>('Exhaust Gas Math'!$E$10*(2.53982214E-12*V970^4 - 0.0000000071629564556*V970^3 + 7.56281407226508E-06*V970^2 - 0.00322508455050905*V970 + 1.62997098133725)*$B$24+T971*'Exhaust Gas Math'!$D$14*$B$23)/('Exhaust Gas Math'!$E$10*(2.53982214E-12*V970^4 - 0.0000000071629564556*V970^3 + 7.56281407226508E-06*V970^2 - 0.00322508455050905*V970 + 1.62997098133725)+T971*'Exhaust Gas Math'!$D$14)</f>
        <v>567.35448167772108</v>
      </c>
      <c r="W971">
        <f>(353.3116967483*V971^-1.0020802909)*('Exhaust Gas Math'!$E$10/(T971+'Exhaust Gas Math'!$E$10))+(357.4500179626*V971^-1.0038444015 )*(T971/(T971+'Exhaust Gas Math'!$E$10))</f>
        <v>0.61477326966792989</v>
      </c>
      <c r="X971">
        <f t="shared" si="236"/>
        <v>-74.899356319551217</v>
      </c>
      <c r="Y971">
        <f t="shared" si="237"/>
        <v>64389.232935357621</v>
      </c>
      <c r="Z971">
        <f t="shared" si="238"/>
        <v>64314.333579038066</v>
      </c>
    </row>
    <row r="972" spans="5:26" x14ac:dyDescent="0.2">
      <c r="E972">
        <f t="shared" si="225"/>
        <v>0.12087500000000009</v>
      </c>
      <c r="F972">
        <f t="shared" si="226"/>
        <v>60872.220055862941</v>
      </c>
      <c r="H972">
        <f t="shared" si="239"/>
        <v>0.12087500000000009</v>
      </c>
      <c r="I972">
        <f t="shared" si="227"/>
        <v>42.000000000004547</v>
      </c>
      <c r="J972">
        <f t="shared" si="228"/>
        <v>8.1423090323684139E-3</v>
      </c>
      <c r="K972">
        <f t="shared" si="229"/>
        <v>17.770054605911447</v>
      </c>
      <c r="L972">
        <f t="shared" si="230"/>
        <v>9.7483761196646529E-5</v>
      </c>
      <c r="M972">
        <f>J972/SQRT('Exhaust Gas Math'!$E$14*$B$21*$B$23)</f>
        <v>1.382285942018068E-4</v>
      </c>
      <c r="N972">
        <f t="shared" si="231"/>
        <v>5.8492450478074103E-3</v>
      </c>
      <c r="O972">
        <f t="shared" si="232"/>
        <v>4.1460726518231276E-5</v>
      </c>
      <c r="P972">
        <f t="shared" si="233"/>
        <v>1</v>
      </c>
      <c r="Q972">
        <f>($B$16/2)*(COS((ACOS((2*'Intake Valve Fxn Scratch'!$B$1)/$B$16-1)/($B$17/2))*(I972-($B$17/2)))+1)*P972</f>
        <v>3.7154126575716642E-3</v>
      </c>
      <c r="R972">
        <f t="shared" si="234"/>
        <v>0.4888700865225874</v>
      </c>
      <c r="S972">
        <f t="shared" si="235"/>
        <v>2.3777382540978525E-5</v>
      </c>
      <c r="T972">
        <f>S972*'Exhaust Gas Math'!$C$14</f>
        <v>2.8169481331237228E-5</v>
      </c>
      <c r="U972">
        <f>(T972/'Exhaust Gas Math'!$B$14)+('Exhaust Gas Math'!$D$10)</f>
        <v>1.4129605281847147E-3</v>
      </c>
      <c r="V972">
        <f>('Exhaust Gas Math'!$E$10*(2.53982214E-12*V971^4 - 0.0000000071629564556*V971^3 + 7.56281407226508E-06*V971^2 - 0.00322508455050905*V971 + 1.62997098133725)*$B$24+T972*'Exhaust Gas Math'!$D$14*$B$23)/('Exhaust Gas Math'!$E$10*(2.53982214E-12*V971^4 - 0.0000000071629564556*V971^3 + 7.56281407226508E-06*V971^2 - 0.00322508455050905*V971 + 1.62997098133725)+T972*'Exhaust Gas Math'!$D$14)</f>
        <v>506.01506354646131</v>
      </c>
      <c r="W972">
        <f>(353.3116967483*V972^-1.0020802909)*('Exhaust Gas Math'!$E$10/(T972+'Exhaust Gas Math'!$E$10))+(357.4500179626*V972^-1.0038444015 )*(T972/(T972+'Exhaust Gas Math'!$E$10))</f>
        <v>0.68958888908535154</v>
      </c>
      <c r="X972">
        <f t="shared" si="236"/>
        <v>-108.87741079869977</v>
      </c>
      <c r="Y972">
        <f t="shared" si="237"/>
        <v>60981.097466661638</v>
      </c>
      <c r="Z972">
        <f t="shared" si="238"/>
        <v>60872.220055862941</v>
      </c>
    </row>
    <row r="973" spans="5:26" x14ac:dyDescent="0.2">
      <c r="E973">
        <f t="shared" si="225"/>
        <v>0.12100000000000009</v>
      </c>
      <c r="F973">
        <f t="shared" si="226"/>
        <v>58681.168892016671</v>
      </c>
      <c r="H973">
        <f t="shared" si="239"/>
        <v>0.12100000000000009</v>
      </c>
      <c r="I973">
        <f t="shared" si="227"/>
        <v>48.000000000004547</v>
      </c>
      <c r="J973">
        <f t="shared" si="228"/>
        <v>1.0488559778426221E-2</v>
      </c>
      <c r="K973">
        <f t="shared" si="229"/>
        <v>19.735645034523053</v>
      </c>
      <c r="L973">
        <f t="shared" si="230"/>
        <v>1.1411449896373036E-4</v>
      </c>
      <c r="M973">
        <f>J973/SQRT('Exhaust Gas Math'!$E$14*$B$21*$B$23)</f>
        <v>1.7805991735390459E-4</v>
      </c>
      <c r="N973">
        <f t="shared" si="231"/>
        <v>7.2230121595136046E-3</v>
      </c>
      <c r="O973">
        <f t="shared" si="232"/>
        <v>5.1198287870621783E-5</v>
      </c>
      <c r="P973">
        <f t="shared" si="233"/>
        <v>1</v>
      </c>
      <c r="Q973">
        <f>($B$16/2)*(COS((ACOS((2*'Intake Valve Fxn Scratch'!$B$1)/$B$16-1)/($B$17/2))*(I973-($B$17/2)))+1)*P973</f>
        <v>4.1525092300850747E-3</v>
      </c>
      <c r="R973">
        <f t="shared" si="234"/>
        <v>0.54638279343224672</v>
      </c>
      <c r="S973">
        <f t="shared" si="235"/>
        <v>3.1974578252230661E-5</v>
      </c>
      <c r="T973">
        <f>S973*'Exhaust Gas Math'!$C$14</f>
        <v>3.7880842586356775E-5</v>
      </c>
      <c r="U973">
        <f>(T973/'Exhaust Gas Math'!$B$14)+('Exhaust Gas Math'!$D$10)</f>
        <v>1.7481818348854239E-3</v>
      </c>
      <c r="V973">
        <f>('Exhaust Gas Math'!$E$10*(2.53982214E-12*V972^4 - 0.0000000071629564556*V972^3 + 7.56281407226508E-06*V972^2 - 0.00322508455050905*V972 + 1.62997098133725)*$B$24+T973*'Exhaust Gas Math'!$D$14*$B$23)/('Exhaust Gas Math'!$E$10*(2.53982214E-12*V972^4 - 0.0000000071629564556*V972^3 + 7.56281407226508E-06*V972^2 - 0.00322508455050905*V972 + 1.62997098133725)+T973*'Exhaust Gas Math'!$D$14)</f>
        <v>461.85633691817486</v>
      </c>
      <c r="W973">
        <f>(353.3116967483*V973^-1.0020802909)*('Exhaust Gas Math'!$E$10/(T973+'Exhaust Gas Math'!$E$10))+(357.4500179626*V973^-1.0038444015 )*(T973/(T973+'Exhaust Gas Math'!$E$10))</f>
        <v>0.75578869281182215</v>
      </c>
      <c r="X973">
        <f t="shared" si="236"/>
        <v>-147.18821728405163</v>
      </c>
      <c r="Y973">
        <f t="shared" si="237"/>
        <v>58828.357109300719</v>
      </c>
      <c r="Z973">
        <f t="shared" si="238"/>
        <v>58681.168892016671</v>
      </c>
    </row>
    <row r="974" spans="5:26" x14ac:dyDescent="0.2">
      <c r="E974">
        <f t="shared" si="225"/>
        <v>0.12112500000000009</v>
      </c>
      <c r="F974">
        <f t="shared" si="226"/>
        <v>57387.442106003073</v>
      </c>
      <c r="H974">
        <f t="shared" si="239"/>
        <v>0.12112500000000009</v>
      </c>
      <c r="I974">
        <f t="shared" si="227"/>
        <v>54.000000000004547</v>
      </c>
      <c r="J974">
        <f t="shared" si="228"/>
        <v>1.3067207502330824E-2</v>
      </c>
      <c r="K974">
        <f t="shared" si="229"/>
        <v>21.485007606187182</v>
      </c>
      <c r="L974">
        <f t="shared" si="230"/>
        <v>1.3239251727102362E-4</v>
      </c>
      <c r="M974">
        <f>J974/SQRT('Exhaust Gas Math'!$E$14*$B$21*$B$23)</f>
        <v>2.2183654734916048E-4</v>
      </c>
      <c r="N974">
        <f t="shared" si="231"/>
        <v>8.6492854861378206E-3</v>
      </c>
      <c r="O974">
        <f t="shared" si="232"/>
        <v>6.1308024743003466E-5</v>
      </c>
      <c r="P974">
        <f t="shared" si="233"/>
        <v>1</v>
      </c>
      <c r="Q974">
        <f>($B$16/2)*(COS((ACOS((2*'Intake Valve Fxn Scratch'!$B$1)/$B$16-1)/($B$17/2))*(I974-($B$17/2)))+1)*P974</f>
        <v>4.5849359845505158E-3</v>
      </c>
      <c r="R974">
        <f t="shared" si="234"/>
        <v>0.60328105059875203</v>
      </c>
      <c r="S974">
        <f t="shared" si="235"/>
        <v>4.1371327099726666E-5</v>
      </c>
      <c r="T974">
        <f>S974*'Exhaust Gas Math'!$C$14</f>
        <v>4.9013335440760353E-5</v>
      </c>
      <c r="U974">
        <f>(T974/'Exhaust Gas Math'!$B$14)+('Exhaust Gas Math'!$D$10)</f>
        <v>2.1324584263387753E-3</v>
      </c>
      <c r="V974">
        <f>('Exhaust Gas Math'!$E$10*(2.53982214E-12*V973^4 - 0.0000000071629564556*V973^3 + 7.56281407226508E-06*V973^2 - 0.00322508455050905*V973 + 1.62997098133725)*$B$24+T974*'Exhaust Gas Math'!$D$14*$B$23)/('Exhaust Gas Math'!$E$10*(2.53982214E-12*V973^4 - 0.0000000071629564556*V973^3 + 7.56281407226508E-06*V973^2 - 0.00322508455050905*V973 + 1.62997098133725)+T974*'Exhaust Gas Math'!$D$14)</f>
        <v>429.91438624875775</v>
      </c>
      <c r="W974">
        <f>(353.3116967483*V974^-1.0020802909)*('Exhaust Gas Math'!$E$10/(T974+'Exhaust Gas Math'!$E$10))+(357.4500179626*V974^-1.0038444015 )*(T974/(T974+'Exhaust Gas Math'!$E$10))</f>
        <v>0.81217477711689456</v>
      </c>
      <c r="X974">
        <f t="shared" si="236"/>
        <v>-187.45219308994231</v>
      </c>
      <c r="Y974">
        <f t="shared" si="237"/>
        <v>57574.894299093015</v>
      </c>
      <c r="Z974">
        <f t="shared" si="238"/>
        <v>57387.442106003073</v>
      </c>
    </row>
    <row r="975" spans="5:26" x14ac:dyDescent="0.2">
      <c r="E975">
        <f t="shared" si="225"/>
        <v>0.12125000000000009</v>
      </c>
      <c r="F975">
        <f t="shared" si="226"/>
        <v>56715.739906319941</v>
      </c>
      <c r="H975">
        <f t="shared" si="239"/>
        <v>0.12125000000000009</v>
      </c>
      <c r="I975">
        <f t="shared" si="227"/>
        <v>60.000000000004547</v>
      </c>
      <c r="J975">
        <f t="shared" si="228"/>
        <v>1.5850000000002393E-2</v>
      </c>
      <c r="K975">
        <f t="shared" si="229"/>
        <v>22.998975938491039</v>
      </c>
      <c r="L975">
        <f t="shared" si="230"/>
        <v>1.5211755832503037E-4</v>
      </c>
      <c r="M975">
        <f>J975/SQRT('Exhaust Gas Math'!$E$14*$B$21*$B$23)</f>
        <v>2.6907885826849763E-4</v>
      </c>
      <c r="N975">
        <f t="shared" si="231"/>
        <v>1.0114751634539256E-2</v>
      </c>
      <c r="O975">
        <f t="shared" si="232"/>
        <v>7.1695568896820938E-5</v>
      </c>
      <c r="P975">
        <f t="shared" si="233"/>
        <v>1</v>
      </c>
      <c r="Q975">
        <f>($B$16/2)*(COS((ACOS((2*'Intake Valve Fxn Scratch'!$B$1)/$B$16-1)/($B$17/2))*(I975-($B$17/2)))+1)*P975</f>
        <v>5.0069644063928031E-3</v>
      </c>
      <c r="R975">
        <f t="shared" si="234"/>
        <v>0.65881110610431615</v>
      </c>
      <c r="S975">
        <f t="shared" si="235"/>
        <v>5.1914998868983469E-5</v>
      </c>
      <c r="T975">
        <f>S975*'Exhaust Gas Math'!$C$14</f>
        <v>6.1504607958031695E-5</v>
      </c>
      <c r="U975">
        <f>(T975/'Exhaust Gas Math'!$B$14)+('Exhaust Gas Math'!$D$10)</f>
        <v>2.5636380092615E-3</v>
      </c>
      <c r="V975">
        <f>('Exhaust Gas Math'!$E$10*(2.53982214E-12*V974^4 - 0.0000000071629564556*V974^3 + 7.56281407226508E-06*V974^2 - 0.00322508455050905*V974 + 1.62997098133725)*$B$24+T975*'Exhaust Gas Math'!$D$14*$B$23)/('Exhaust Gas Math'!$E$10*(2.53982214E-12*V974^4 - 0.0000000071629564556*V974^3 + 7.56281407226508E-06*V974^2 - 0.00322508455050905*V974 + 1.62997098133725)+T975*'Exhaust Gas Math'!$D$14)</f>
        <v>406.37708618462608</v>
      </c>
      <c r="W975">
        <f>(353.3116967483*V975^-1.0020802909)*('Exhaust Gas Math'!$E$10/(T975+'Exhaust Gas Math'!$E$10))+(357.4500179626*V975^-1.0038444015 )*(T975/(T975+'Exhaust Gas Math'!$E$10))</f>
        <v>0.859412848664311</v>
      </c>
      <c r="X975">
        <f t="shared" si="236"/>
        <v>-227.29445681511589</v>
      </c>
      <c r="Y975">
        <f t="shared" si="237"/>
        <v>56943.034363135055</v>
      </c>
      <c r="Z975">
        <f t="shared" si="238"/>
        <v>56715.739906319941</v>
      </c>
    </row>
    <row r="976" spans="5:26" x14ac:dyDescent="0.2">
      <c r="E976">
        <f t="shared" si="225"/>
        <v>0.12137500000000009</v>
      </c>
      <c r="F976">
        <f t="shared" si="226"/>
        <v>56485.693218607805</v>
      </c>
      <c r="H976">
        <f t="shared" si="239"/>
        <v>0.12137500000000009</v>
      </c>
      <c r="I976">
        <f t="shared" si="227"/>
        <v>66.000000000004547</v>
      </c>
      <c r="J976">
        <f t="shared" si="228"/>
        <v>1.8806448414499674E-2</v>
      </c>
      <c r="K976">
        <f t="shared" si="229"/>
        <v>24.260962677567658</v>
      </c>
      <c r="L976">
        <f t="shared" si="230"/>
        <v>1.7307351044823263E-4</v>
      </c>
      <c r="M976">
        <f>J976/SQRT('Exhaust Gas Math'!$E$14*$B$21*$B$23)</f>
        <v>3.1926925346739465E-4</v>
      </c>
      <c r="N976">
        <f t="shared" si="231"/>
        <v>1.1611157153120017E-2</v>
      </c>
      <c r="O976">
        <f t="shared" si="232"/>
        <v>8.2302418064390939E-5</v>
      </c>
      <c r="P976">
        <f t="shared" si="233"/>
        <v>1</v>
      </c>
      <c r="Q976">
        <f>($B$16/2)*(COS((ACOS((2*'Intake Valve Fxn Scratch'!$B$1)/$B$16-1)/($B$17/2))*(I976-($B$17/2)))+1)*P976</f>
        <v>5.4130037315329414E-3</v>
      </c>
      <c r="R976">
        <f t="shared" si="234"/>
        <v>0.71223733309643966</v>
      </c>
      <c r="S976">
        <f t="shared" si="235"/>
        <v>6.3554361799805727E-5</v>
      </c>
      <c r="T976">
        <f>S976*'Exhaust Gas Math'!$C$14</f>
        <v>7.5293964975029867E-5</v>
      </c>
      <c r="U976">
        <f>(T976/'Exhaust Gas Math'!$B$14)+('Exhaust Gas Math'!$D$10)</f>
        <v>3.0396254796445921E-3</v>
      </c>
      <c r="V976">
        <f>('Exhaust Gas Math'!$E$10*(2.53982214E-12*V975^4 - 0.0000000071629564556*V975^3 + 7.56281407226508E-06*V975^2 - 0.00322508455050905*V975 + 1.62997098133725)*$B$24+T976*'Exhaust Gas Math'!$D$14*$B$23)/('Exhaust Gas Math'!$E$10*(2.53982214E-12*V975^4 - 0.0000000071629564556*V975^3 + 7.56281407226508E-06*V975^2 - 0.00322508455050905*V975 + 1.62997098133725)+T976*'Exhaust Gas Math'!$D$14)</f>
        <v>388.63683565509268</v>
      </c>
      <c r="W976">
        <f>(353.3116967483*V976^-1.0020802909)*('Exhaust Gas Math'!$E$10/(T976+'Exhaust Gas Math'!$E$10))+(357.4500179626*V976^-1.0038444015 )*(T976/(T976+'Exhaust Gas Math'!$E$10))</f>
        <v>0.8988085177181917</v>
      </c>
      <c r="X976">
        <f t="shared" si="236"/>
        <v>-264.51678967325461</v>
      </c>
      <c r="Y976">
        <f t="shared" si="237"/>
        <v>56750.210008281058</v>
      </c>
      <c r="Z976">
        <f t="shared" si="238"/>
        <v>56485.693218607805</v>
      </c>
    </row>
    <row r="977" spans="5:26" x14ac:dyDescent="0.2">
      <c r="E977">
        <f t="shared" si="225"/>
        <v>0.12150000000000009</v>
      </c>
      <c r="F977">
        <f t="shared" si="226"/>
        <v>56589.987553400206</v>
      </c>
      <c r="H977">
        <f t="shared" si="239"/>
        <v>0.12150000000000009</v>
      </c>
      <c r="I977">
        <f t="shared" si="227"/>
        <v>72.000000000004547</v>
      </c>
      <c r="J977">
        <f t="shared" si="228"/>
        <v>2.1904161278316833E-2</v>
      </c>
      <c r="K977">
        <f t="shared" si="229"/>
        <v>25.257141232616011</v>
      </c>
      <c r="L977">
        <f t="shared" si="230"/>
        <v>1.9503077584385382E-4</v>
      </c>
      <c r="M977">
        <f>J977/SQRT('Exhaust Gas Math'!$E$14*$B$21*$B$23)</f>
        <v>3.7185783647303712E-4</v>
      </c>
      <c r="N977">
        <f t="shared" si="231"/>
        <v>1.3134781388512779E-2</v>
      </c>
      <c r="O977">
        <f t="shared" si="232"/>
        <v>9.3102199441963423E-5</v>
      </c>
      <c r="P977">
        <f t="shared" si="233"/>
        <v>1</v>
      </c>
      <c r="Q977">
        <f>($B$16/2)*(COS((ACOS((2*'Intake Valve Fxn Scratch'!$B$1)/$B$16-1)/($B$17/2))*(I977-($B$17/2)))+1)*P977</f>
        <v>5.7976750092743248E-3</v>
      </c>
      <c r="R977">
        <f t="shared" si="234"/>
        <v>0.76285197490451639</v>
      </c>
      <c r="S977">
        <f t="shared" si="235"/>
        <v>7.6247626066714249E-5</v>
      </c>
      <c r="T977">
        <f>S977*'Exhaust Gas Math'!$C$14</f>
        <v>9.0331897353957959E-5</v>
      </c>
      <c r="U977">
        <f>(T977/'Exhaust Gas Math'!$B$14)+('Exhaust Gas Math'!$D$10)</f>
        <v>3.5587118579299935E-3</v>
      </c>
      <c r="V977">
        <f>('Exhaust Gas Math'!$E$10*(2.53982214E-12*V976^4 - 0.0000000071629564556*V976^3 + 7.56281407226508E-06*V976^2 - 0.00322508455050905*V976 + 1.62997098133725)*$B$24+T977*'Exhaust Gas Math'!$D$14*$B$23)/('Exhaust Gas Math'!$E$10*(2.53982214E-12*V976^4 - 0.0000000071629564556*V976^3 + 7.56281407226508E-06*V976^2 - 0.00322508455050905*V976 + 1.62997098133725)+T977*'Exhaust Gas Math'!$D$14)</f>
        <v>374.96490173822968</v>
      </c>
      <c r="W977">
        <f>(353.3116967483*V977^-1.0020802909)*('Exhaust Gas Math'!$E$10/(T977+'Exhaust Gas Math'!$E$10))+(357.4500179626*V977^-1.0038444015 )*(T977/(T977+'Exhaust Gas Math'!$E$10))</f>
        <v>0.93172005993388862</v>
      </c>
      <c r="X977">
        <f t="shared" si="236"/>
        <v>-297.18291326280365</v>
      </c>
      <c r="Y977">
        <f t="shared" si="237"/>
        <v>56887.17046666301</v>
      </c>
      <c r="Z977">
        <f t="shared" si="238"/>
        <v>56589.987553400206</v>
      </c>
    </row>
    <row r="978" spans="5:26" x14ac:dyDescent="0.2">
      <c r="E978">
        <f t="shared" si="225"/>
        <v>0.12162500000000009</v>
      </c>
      <c r="F978">
        <f t="shared" si="226"/>
        <v>56969.761239472558</v>
      </c>
      <c r="H978">
        <f t="shared" si="239"/>
        <v>0.12162500000000009</v>
      </c>
      <c r="I978">
        <f t="shared" si="227"/>
        <v>78.000000000004547</v>
      </c>
      <c r="J978">
        <f t="shared" si="228"/>
        <v>2.5109199401079786E-2</v>
      </c>
      <c r="K978">
        <f t="shared" si="229"/>
        <v>25.976597262923224</v>
      </c>
      <c r="L978">
        <f t="shared" si="230"/>
        <v>2.1774878611736622E-4</v>
      </c>
      <c r="M978">
        <f>J978/SQRT('Exhaust Gas Math'!$E$14*$B$21*$B$23)</f>
        <v>4.2626843576514656E-4</v>
      </c>
      <c r="N978">
        <f t="shared" si="231"/>
        <v>1.4685858367121832E-2</v>
      </c>
      <c r="O978">
        <f t="shared" si="232"/>
        <v>1.0409657185980914E-4</v>
      </c>
      <c r="P978">
        <f t="shared" si="233"/>
        <v>1</v>
      </c>
      <c r="Q978">
        <f>($B$16/2)*(COS((ACOS((2*'Intake Valve Fxn Scratch'!$B$1)/$B$16-1)/($B$17/2))*(I978-($B$17/2)))+1)*P978</f>
        <v>6.1558823592200058E-3</v>
      </c>
      <c r="R978">
        <f t="shared" si="234"/>
        <v>0.80998452095000073</v>
      </c>
      <c r="S978">
        <f t="shared" si="235"/>
        <v>8.9967977842778687E-5</v>
      </c>
      <c r="T978">
        <f>S978*'Exhaust Gas Math'!$C$14</f>
        <v>1.0658663828466214E-4</v>
      </c>
      <c r="U978">
        <f>(T978/'Exhaust Gas Math'!$B$14)+('Exhaust Gas Math'!$D$10)</f>
        <v>4.1198006025176424E-3</v>
      </c>
      <c r="V978">
        <f>('Exhaust Gas Math'!$E$10*(2.53982214E-12*V977^4 - 0.0000000071629564556*V977^3 + 7.56281407226508E-06*V977^2 - 0.00322508455050905*V977 + 1.62997098133725)*$B$24+T978*'Exhaust Gas Math'!$D$14*$B$23)/('Exhaust Gas Math'!$E$10*(2.53982214E-12*V977^4 - 0.0000000071629564556*V977^3 + 7.56281407226508E-06*V977^2 - 0.00322508455050905*V977 + 1.62997098133725)+T978*'Exhaust Gas Math'!$D$14)</f>
        <v>364.2087723626658</v>
      </c>
      <c r="W978">
        <f>(353.3116967483*V978^-1.0020802909)*('Exhaust Gas Math'!$E$10/(T978+'Exhaust Gas Math'!$E$10))+(357.4500179626*V978^-1.0038444015 )*(T978/(T978+'Exhaust Gas Math'!$E$10))</f>
        <v>0.95935385943046425</v>
      </c>
      <c r="X978">
        <f t="shared" si="236"/>
        <v>-323.67812804131256</v>
      </c>
      <c r="Y978">
        <f t="shared" si="237"/>
        <v>57293.439367513871</v>
      </c>
      <c r="Z978">
        <f t="shared" si="238"/>
        <v>56969.761239472558</v>
      </c>
    </row>
    <row r="979" spans="5:26" x14ac:dyDescent="0.2">
      <c r="E979">
        <f t="shared" si="225"/>
        <v>0.12175000000000009</v>
      </c>
      <c r="F979">
        <f t="shared" si="226"/>
        <v>57596.726316005828</v>
      </c>
      <c r="H979">
        <f t="shared" si="239"/>
        <v>0.12175000000000009</v>
      </c>
      <c r="I979">
        <f t="shared" si="227"/>
        <v>84.000000000004547</v>
      </c>
      <c r="J979">
        <f t="shared" si="228"/>
        <v>2.8386447714418207E-2</v>
      </c>
      <c r="K979">
        <f t="shared" si="229"/>
        <v>26.411448257665398</v>
      </c>
      <c r="L979">
        <f t="shared" si="230"/>
        <v>2.4097863799416396E-4</v>
      </c>
      <c r="M979">
        <f>J979/SQRT('Exhaust Gas Math'!$E$14*$B$21*$B$23)</f>
        <v>4.819049174317288E-4</v>
      </c>
      <c r="N979">
        <f t="shared" si="231"/>
        <v>1.6267973594253051E-2</v>
      </c>
      <c r="O979">
        <f t="shared" si="232"/>
        <v>1.1531095016269891E-4</v>
      </c>
      <c r="P979">
        <f t="shared" si="233"/>
        <v>1</v>
      </c>
      <c r="Q979">
        <f>($B$16/2)*(COS((ACOS((2*'Intake Valve Fxn Scratch'!$B$1)/$B$16-1)/($B$17/2))*(I979-($B$17/2)))+1)*P979</f>
        <v>6.4828804782546962E-3</v>
      </c>
      <c r="R979">
        <f t="shared" si="234"/>
        <v>0.85301058924403894</v>
      </c>
      <c r="S979">
        <f t="shared" si="235"/>
        <v>1.047062885491169E-4</v>
      </c>
      <c r="T979">
        <f>S979*'Exhaust Gas Math'!$C$14</f>
        <v>1.2404737297994043E-4</v>
      </c>
      <c r="U979">
        <f>(T979/'Exhaust Gas Math'!$B$14)+('Exhaust Gas Math'!$D$10)</f>
        <v>4.7225184035282839E-3</v>
      </c>
      <c r="V979">
        <f>('Exhaust Gas Math'!$E$10*(2.53982214E-12*V978^4 - 0.0000000071629564556*V978^3 + 7.56281407226508E-06*V978^2 - 0.00322508455050905*V978 + 1.62997098133725)*$B$24+T979*'Exhaust Gas Math'!$D$14*$B$23)/('Exhaust Gas Math'!$E$10*(2.53982214E-12*V978^4 - 0.0000000071629564556*V978^3 + 7.56281407226508E-06*V978^2 - 0.00322508455050905*V978 + 1.62997098133725)+T979*'Exhaust Gas Math'!$D$14)</f>
        <v>355.58664564492318</v>
      </c>
      <c r="W979">
        <f>(353.3116967483*V979^-1.0020802909)*('Exhaust Gas Math'!$E$10/(T979+'Exhaust Gas Math'!$E$10))+(357.4500179626*V979^-1.0038444015 )*(T979/(T979+'Exhaust Gas Math'!$E$10))</f>
        <v>0.98271548954046917</v>
      </c>
      <c r="X979">
        <f t="shared" si="236"/>
        <v>-342.75376822927944</v>
      </c>
      <c r="Y979">
        <f t="shared" si="237"/>
        <v>57939.480084235111</v>
      </c>
      <c r="Z979">
        <f t="shared" si="238"/>
        <v>57596.726316005828</v>
      </c>
    </row>
    <row r="980" spans="5:26" x14ac:dyDescent="0.2">
      <c r="E980">
        <f t="shared" si="225"/>
        <v>0.12187500000000009</v>
      </c>
      <c r="F980">
        <f t="shared" si="226"/>
        <v>58461.386390703396</v>
      </c>
      <c r="H980">
        <f t="shared" si="239"/>
        <v>0.12187500000000009</v>
      </c>
      <c r="I980">
        <f t="shared" si="227"/>
        <v>90.000000000004547</v>
      </c>
      <c r="J980">
        <f t="shared" si="228"/>
        <v>3.1700000000002858E-2</v>
      </c>
      <c r="K980">
        <f t="shared" si="229"/>
        <v>26.556929898345718</v>
      </c>
      <c r="L980">
        <f t="shared" si="230"/>
        <v>2.6446582035592585E-4</v>
      </c>
      <c r="M980">
        <f>J980/SQRT('Exhaust Gas Math'!$E$14*$B$21*$B$23)</f>
        <v>5.3815771653696251E-4</v>
      </c>
      <c r="N980">
        <f t="shared" si="231"/>
        <v>1.788745043838906E-2</v>
      </c>
      <c r="O980">
        <f t="shared" si="232"/>
        <v>1.2679015576761717E-4</v>
      </c>
      <c r="P980">
        <f t="shared" si="233"/>
        <v>1</v>
      </c>
      <c r="Q980">
        <f>($B$16/2)*(COS((ACOS((2*'Intake Valve Fxn Scratch'!$B$1)/$B$16-1)/($B$17/2))*(I980-($B$17/2)))+1)*P980</f>
        <v>6.7743375033019228E-3</v>
      </c>
      <c r="R980">
        <f t="shared" si="234"/>
        <v>0.89136019780288456</v>
      </c>
      <c r="S980">
        <f t="shared" si="235"/>
        <v>1.2047089578597752E-4</v>
      </c>
      <c r="T980">
        <f>S980*'Exhaust Gas Math'!$C$14</f>
        <v>1.4272397914076124E-4</v>
      </c>
      <c r="U980">
        <f>(T980/'Exhaust Gas Math'!$B$14)+('Exhaust Gas Math'!$D$10)</f>
        <v>5.3672062240605872E-3</v>
      </c>
      <c r="V980">
        <f>('Exhaust Gas Math'!$E$10*(2.53982214E-12*V979^4 - 0.0000000071629564556*V979^3 + 7.56281407226508E-06*V979^2 - 0.00322508455050905*V979 + 1.62997098133725)*$B$24+T980*'Exhaust Gas Math'!$D$14*$B$23)/('Exhaust Gas Math'!$E$10*(2.53982214E-12*V979^4 - 0.0000000071629564556*V979^3 + 7.56281407226508E-06*V979^2 - 0.00322508455050905*V979 + 1.62997098133725)+T980*'Exhaust Gas Math'!$D$14)</f>
        <v>348.55789439540035</v>
      </c>
      <c r="W980">
        <f>(353.3116967483*V980^-1.0020802909)*('Exhaust Gas Math'!$E$10/(T980+'Exhaust Gas Math'!$E$10))+(357.4500179626*V980^-1.0038444015 )*(T980/(T980+'Exhaust Gas Math'!$E$10))</f>
        <v>1.0026172215476727</v>
      </c>
      <c r="X980">
        <f t="shared" si="236"/>
        <v>-353.55818742112734</v>
      </c>
      <c r="Y980">
        <f t="shared" si="237"/>
        <v>58814.944578124523</v>
      </c>
      <c r="Z980">
        <f t="shared" si="238"/>
        <v>58461.386390703396</v>
      </c>
    </row>
    <row r="981" spans="5:26" x14ac:dyDescent="0.2">
      <c r="E981">
        <f t="shared" si="225"/>
        <v>0.12200000000000009</v>
      </c>
      <c r="F981">
        <f t="shared" si="226"/>
        <v>59565.33114874817</v>
      </c>
      <c r="H981">
        <f t="shared" si="239"/>
        <v>0.12200000000000009</v>
      </c>
      <c r="I981">
        <f t="shared" si="227"/>
        <v>96.000000000004547</v>
      </c>
      <c r="J981">
        <f t="shared" si="228"/>
        <v>3.5013552285587474E-2</v>
      </c>
      <c r="K981">
        <f t="shared" si="229"/>
        <v>26.411448257664897</v>
      </c>
      <c r="L981">
        <f t="shared" si="230"/>
        <v>2.8795300271768748E-4</v>
      </c>
      <c r="M981">
        <f>J981/SQRT('Exhaust Gas Math'!$E$14*$B$21*$B$23)</f>
        <v>5.9441051564219558E-4</v>
      </c>
      <c r="N981">
        <f t="shared" si="231"/>
        <v>1.9552731033998492E-2</v>
      </c>
      <c r="O981">
        <f t="shared" si="232"/>
        <v>1.3859402836764801E-4</v>
      </c>
      <c r="P981">
        <f t="shared" si="233"/>
        <v>1</v>
      </c>
      <c r="Q981">
        <f>($B$16/2)*(COS((ACOS((2*'Intake Valve Fxn Scratch'!$B$1)/$B$16-1)/($B$17/2))*(I981-($B$17/2)))+1)*P981</f>
        <v>7.0263923970905629E-3</v>
      </c>
      <c r="R981">
        <f t="shared" si="234"/>
        <v>0.92452531540665306</v>
      </c>
      <c r="S981">
        <f t="shared" si="235"/>
        <v>1.3728452260658468E-4</v>
      </c>
      <c r="T981">
        <f>S981*'Exhaust Gas Math'!$C$14</f>
        <v>1.6264337716605758E-4</v>
      </c>
      <c r="U981">
        <f>(T981/'Exhaust Gas Math'!$B$14)+('Exhaust Gas Math'!$D$10)</f>
        <v>6.0547933150269777E-3</v>
      </c>
      <c r="V981">
        <f>('Exhaust Gas Math'!$E$10*(2.53982214E-12*V980^4 - 0.0000000071629564556*V980^3 + 7.56281407226508E-06*V980^2 - 0.00322508455050905*V980 + 1.62997098133725)*$B$24+T981*'Exhaust Gas Math'!$D$14*$B$23)/('Exhaust Gas Math'!$E$10*(2.53982214E-12*V980^4 - 0.0000000071629564556*V980^3 + 7.56281407226508E-06*V980^2 - 0.00322508455050905*V980 + 1.62997098133725)+T981*'Exhaust Gas Math'!$D$14)</f>
        <v>342.74190047657612</v>
      </c>
      <c r="W981">
        <f>(353.3116967483*V981^-1.0020802909)*('Exhaust Gas Math'!$E$10/(T981+'Exhaust Gas Math'!$E$10))+(357.4500179626*V981^-1.0038444015 )*(T981/(T981+'Exhaust Gas Math'!$E$10))</f>
        <v>1.0197038056496794</v>
      </c>
      <c r="X981">
        <f t="shared" si="236"/>
        <v>-355.6546381777145</v>
      </c>
      <c r="Y981">
        <f t="shared" si="237"/>
        <v>59920.985786925885</v>
      </c>
      <c r="Z981">
        <f t="shared" si="238"/>
        <v>59565.33114874817</v>
      </c>
    </row>
    <row r="982" spans="5:26" x14ac:dyDescent="0.2">
      <c r="E982">
        <f t="shared" si="225"/>
        <v>0.12212500000000009</v>
      </c>
      <c r="F982">
        <f t="shared" si="226"/>
        <v>60916.085700397845</v>
      </c>
      <c r="H982">
        <f t="shared" si="239"/>
        <v>0.12212500000000009</v>
      </c>
      <c r="I982">
        <f t="shared" si="227"/>
        <v>102.00000000000455</v>
      </c>
      <c r="J982">
        <f t="shared" si="228"/>
        <v>3.8290800598925805E-2</v>
      </c>
      <c r="K982">
        <f t="shared" si="229"/>
        <v>25.976597262922226</v>
      </c>
      <c r="L982">
        <f t="shared" si="230"/>
        <v>3.1118285459448471E-4</v>
      </c>
      <c r="M982">
        <f>J982/SQRT('Exhaust Gas Math'!$E$14*$B$21*$B$23)</f>
        <v>6.500469973087763E-4</v>
      </c>
      <c r="N982">
        <f t="shared" si="231"/>
        <v>2.1273748626323162E-2</v>
      </c>
      <c r="O982">
        <f t="shared" si="232"/>
        <v>1.5079297697473114E-4</v>
      </c>
      <c r="P982">
        <f t="shared" si="233"/>
        <v>1</v>
      </c>
      <c r="Q982">
        <f>($B$16/2)*(COS((ACOS((2*'Intake Valve Fxn Scratch'!$B$1)/$B$16-1)/($B$17/2))*(I982-($B$17/2)))+1)*P982</f>
        <v>7.2357060967205922E-3</v>
      </c>
      <c r="R982">
        <f t="shared" si="234"/>
        <v>0.95206659167376217</v>
      </c>
      <c r="S982">
        <f t="shared" si="235"/>
        <v>1.5517853816191145E-4</v>
      </c>
      <c r="T982">
        <f>S982*'Exhaust Gas Math'!$C$14</f>
        <v>1.8384273063811984E-4</v>
      </c>
      <c r="U982">
        <f>(T982/'Exhaust Gas Math'!$B$14)+('Exhaust Gas Math'!$D$10)</f>
        <v>6.7865625063304727E-3</v>
      </c>
      <c r="V982">
        <f>('Exhaust Gas Math'!$E$10*(2.53982214E-12*V981^4 - 0.0000000071629564556*V981^3 + 7.56281407226508E-06*V981^2 - 0.00322508455050905*V981 + 1.62997098133725)*$B$24+T982*'Exhaust Gas Math'!$D$14*$B$23)/('Exhaust Gas Math'!$E$10*(2.53982214E-12*V981^4 - 0.0000000071629564556*V981^3 + 7.56281407226508E-06*V981^2 - 0.00322508455050905*V981 + 1.62997098133725)+T982*'Exhaust Gas Math'!$D$14)</f>
        <v>337.866393855252</v>
      </c>
      <c r="W982">
        <f>(353.3116967483*V982^-1.0020802909)*('Exhaust Gas Math'!$E$10/(T982+'Exhaust Gas Math'!$E$10))+(357.4500179626*V982^-1.0038444015 )*(T982/(T982+'Exhaust Gas Math'!$E$10))</f>
        <v>1.0344817825746462</v>
      </c>
      <c r="X982">
        <f t="shared" si="236"/>
        <v>-349.02567346250993</v>
      </c>
      <c r="Y982">
        <f t="shared" si="237"/>
        <v>61265.111373860353</v>
      </c>
      <c r="Z982">
        <f t="shared" si="238"/>
        <v>60916.085700397845</v>
      </c>
    </row>
    <row r="983" spans="5:26" x14ac:dyDescent="0.2">
      <c r="E983">
        <f t="shared" si="225"/>
        <v>0.12225000000000009</v>
      </c>
      <c r="F983">
        <f t="shared" si="226"/>
        <v>62523.552926741046</v>
      </c>
      <c r="H983">
        <f t="shared" si="239"/>
        <v>0.12225000000000009</v>
      </c>
      <c r="I983">
        <f t="shared" si="227"/>
        <v>108.00000000000455</v>
      </c>
      <c r="J983">
        <f t="shared" si="228"/>
        <v>4.1495838721688175E-2</v>
      </c>
      <c r="K983">
        <f t="shared" si="229"/>
        <v>25.257141232614646</v>
      </c>
      <c r="L983">
        <f t="shared" si="230"/>
        <v>3.3390086486799291E-4</v>
      </c>
      <c r="M983">
        <f>J983/SQRT('Exhaust Gas Math'!$E$14*$B$21*$B$23)</f>
        <v>7.0445759660087582E-4</v>
      </c>
      <c r="N983">
        <f t="shared" si="231"/>
        <v>2.3061282130947512E-2</v>
      </c>
      <c r="O983">
        <f t="shared" si="232"/>
        <v>1.6346340489691003E-4</v>
      </c>
      <c r="P983">
        <f t="shared" si="233"/>
        <v>1</v>
      </c>
      <c r="Q983">
        <f>($B$16/2)*(COS((ACOS((2*'Intake Valve Fxn Scratch'!$B$1)/$B$16-1)/($B$17/2))*(I983-($B$17/2)))+1)*P983</f>
        <v>7.3995057474443952E-3</v>
      </c>
      <c r="R983">
        <f t="shared" si="234"/>
        <v>0.97361917729531522</v>
      </c>
      <c r="S983">
        <f t="shared" si="235"/>
        <v>1.7418487777874311E-4</v>
      </c>
      <c r="T983">
        <f>S983*'Exhaust Gas Math'!$C$14</f>
        <v>2.0635987389763439E-4</v>
      </c>
      <c r="U983">
        <f>(T983/'Exhaust Gas Math'!$B$14)+('Exhaust Gas Math'!$D$10)</f>
        <v>7.5638197814259008E-3</v>
      </c>
      <c r="V983">
        <f>('Exhaust Gas Math'!$E$10*(2.53982214E-12*V982^4 - 0.0000000071629564556*V982^3 + 7.56281407226508E-06*V982^2 - 0.00322508455050905*V982 + 1.62997098133725)*$B$24+T983*'Exhaust Gas Math'!$D$14*$B$23)/('Exhaust Gas Math'!$E$10*(2.53982214E-12*V982^4 - 0.0000000071629564556*V982^3 + 7.56281407226508E-06*V982^2 - 0.00322508455050905*V982 + 1.62997098133725)+T983*'Exhaust Gas Math'!$D$14)</f>
        <v>333.73383668604259</v>
      </c>
      <c r="W983">
        <f>(353.3116967483*V983^-1.0020802909)*('Exhaust Gas Math'!$E$10/(T983+'Exhaust Gas Math'!$E$10))+(357.4500179626*V983^-1.0038444015 )*(T983/(T983+'Exhaust Gas Math'!$E$10))</f>
        <v>1.047346788884064</v>
      </c>
      <c r="X983">
        <f t="shared" si="236"/>
        <v>-334.06339876277906</v>
      </c>
      <c r="Y983">
        <f t="shared" si="237"/>
        <v>62857.616325503826</v>
      </c>
      <c r="Z983">
        <f t="shared" si="238"/>
        <v>62523.552926741046</v>
      </c>
    </row>
    <row r="984" spans="5:26" x14ac:dyDescent="0.2">
      <c r="E984">
        <f t="shared" si="225"/>
        <v>0.12237500000000009</v>
      </c>
      <c r="F984">
        <f t="shared" si="226"/>
        <v>64397.46167920241</v>
      </c>
      <c r="H984">
        <f t="shared" si="239"/>
        <v>0.12237500000000009</v>
      </c>
      <c r="I984">
        <f t="shared" si="227"/>
        <v>114.00000000000455</v>
      </c>
      <c r="J984">
        <f t="shared" si="228"/>
        <v>4.4593551585505133E-2</v>
      </c>
      <c r="K984">
        <f t="shared" si="229"/>
        <v>24.260962677565864</v>
      </c>
      <c r="L984">
        <f t="shared" si="230"/>
        <v>3.5585813026361263E-4</v>
      </c>
      <c r="M984">
        <f>J984/SQRT('Exhaust Gas Math'!$E$14*$B$21*$B$23)</f>
        <v>7.5704617960651492E-4</v>
      </c>
      <c r="N984">
        <f t="shared" si="231"/>
        <v>2.4926279523177202E-2</v>
      </c>
      <c r="O984">
        <f t="shared" si="232"/>
        <v>1.7668291377445904E-4</v>
      </c>
      <c r="P984">
        <f t="shared" si="233"/>
        <v>1</v>
      </c>
      <c r="Q984">
        <f>($B$16/2)*(COS((ACOS((2*'Intake Valve Fxn Scratch'!$B$1)/$B$16-1)/($B$17/2))*(I984-($B$17/2)))+1)*P984</f>
        <v>7.5156214356826368E-3</v>
      </c>
      <c r="R984">
        <f t="shared" si="234"/>
        <v>0.98889755732666274</v>
      </c>
      <c r="S984">
        <f t="shared" si="235"/>
        <v>1.9432604837442961E-4</v>
      </c>
      <c r="T984">
        <f>S984*'Exhaust Gas Math'!$C$14</f>
        <v>2.3022147128358056E-4</v>
      </c>
      <c r="U984">
        <f>(T984/'Exhaust Gas Math'!$B$14)+('Exhaust Gas Math'!$D$10)</f>
        <v>8.3874855524285301E-3</v>
      </c>
      <c r="V984">
        <f>('Exhaust Gas Math'!$E$10*(2.53982214E-12*V983^4 - 0.0000000071629564556*V983^3 + 7.56281407226508E-06*V983^2 - 0.00322508455050905*V983 + 1.62997098133725)*$B$24+T984*'Exhaust Gas Math'!$D$14*$B$23)/('Exhaust Gas Math'!$E$10*(2.53982214E-12*V983^4 - 0.0000000071629564556*V983^3 + 7.56281407226508E-06*V983^2 - 0.00322508455050905*V983 + 1.62997098133725)+T984*'Exhaust Gas Math'!$D$14)</f>
        <v>330.19903763216399</v>
      </c>
      <c r="W984">
        <f>(353.3116967483*V984^-1.0020802909)*('Exhaust Gas Math'!$E$10/(T984+'Exhaust Gas Math'!$E$10))+(357.4500179626*V984^-1.0038444015 )*(T984/(T984+'Exhaust Gas Math'!$E$10))</f>
        <v>1.0586070874359701</v>
      </c>
      <c r="X984">
        <f t="shared" si="236"/>
        <v>-311.54505411760204</v>
      </c>
      <c r="Y984">
        <f t="shared" si="237"/>
        <v>64709.006733320013</v>
      </c>
      <c r="Z984">
        <f t="shared" si="238"/>
        <v>64397.46167920241</v>
      </c>
    </row>
    <row r="985" spans="5:26" x14ac:dyDescent="0.2">
      <c r="E985">
        <f t="shared" si="225"/>
        <v>0.12250000000000009</v>
      </c>
      <c r="F985">
        <f t="shared" si="226"/>
        <v>66545.464461170443</v>
      </c>
      <c r="H985">
        <f t="shared" si="239"/>
        <v>0.12250000000000009</v>
      </c>
      <c r="I985">
        <f t="shared" si="227"/>
        <v>120.00000000000455</v>
      </c>
      <c r="J985">
        <f t="shared" si="228"/>
        <v>4.755000000000216E-2</v>
      </c>
      <c r="K985">
        <f t="shared" si="229"/>
        <v>22.998975938488833</v>
      </c>
      <c r="L985">
        <f t="shared" si="230"/>
        <v>3.7681408238681314E-4</v>
      </c>
      <c r="M985">
        <f>J985/SQRT('Exhaust Gas Math'!$E$14*$B$21*$B$23)</f>
        <v>8.0723657480540761E-4</v>
      </c>
      <c r="N985">
        <f t="shared" si="231"/>
        <v>2.6879134705682116E-2</v>
      </c>
      <c r="O985">
        <f t="shared" si="232"/>
        <v>1.9052517785978699E-4</v>
      </c>
      <c r="P985">
        <f t="shared" si="233"/>
        <v>1</v>
      </c>
      <c r="Q985">
        <f>($B$16/2)*(COS((ACOS((2*'Intake Valve Fxn Scratch'!$B$1)/$B$16-1)/($B$17/2))*(I985-($B$17/2)))+1)*P985</f>
        <v>7.5825149346590856E-3</v>
      </c>
      <c r="R985">
        <f t="shared" si="234"/>
        <v>0.9976993335077744</v>
      </c>
      <c r="S985">
        <f t="shared" si="235"/>
        <v>2.1560375887124035E-4</v>
      </c>
      <c r="T985">
        <f>S985*'Exhaust Gas Math'!$C$14</f>
        <v>2.5542954738608638E-4</v>
      </c>
      <c r="U985">
        <f>(T985/'Exhaust Gas Math'!$B$14)+('Exhaust Gas Math'!$D$10)</f>
        <v>9.2576297050866539E-3</v>
      </c>
      <c r="V985">
        <f>('Exhaust Gas Math'!$E$10*(2.53982214E-12*V984^4 - 0.0000000071629564556*V984^3 + 7.56281407226508E-06*V984^2 - 0.00322508455050905*V984 + 1.62997098133725)*$B$24+T985*'Exhaust Gas Math'!$D$14*$B$23)/('Exhaust Gas Math'!$E$10*(2.53982214E-12*V984^4 - 0.0000000071629564556*V984^3 + 7.56281407226508E-06*V984^2 - 0.00322508455050905*V984 + 1.62997098133725)+T985*'Exhaust Gas Math'!$D$14)</f>
        <v>327.15391727288721</v>
      </c>
      <c r="W985">
        <f>(353.3116967483*V985^-1.0020802909)*('Exhaust Gas Math'!$E$10/(T985+'Exhaust Gas Math'!$E$10))+(357.4500179626*V985^-1.0038444015 )*(T985/(T985+'Exhaust Gas Math'!$E$10))</f>
        <v>1.0685030772757351</v>
      </c>
      <c r="X985">
        <f t="shared" si="236"/>
        <v>-282.59389760355458</v>
      </c>
      <c r="Y985">
        <f t="shared" si="237"/>
        <v>66828.058358773997</v>
      </c>
      <c r="Z985">
        <f t="shared" si="238"/>
        <v>66545.464461170443</v>
      </c>
    </row>
    <row r="986" spans="5:26" x14ac:dyDescent="0.2">
      <c r="E986">
        <f t="shared" si="225"/>
        <v>0.1226250000000001</v>
      </c>
      <c r="F986">
        <f t="shared" si="226"/>
        <v>68971.672635473937</v>
      </c>
      <c r="H986">
        <f t="shared" si="239"/>
        <v>0.1226250000000001</v>
      </c>
      <c r="I986">
        <f t="shared" si="227"/>
        <v>126.00000000000455</v>
      </c>
      <c r="J986">
        <f t="shared" si="228"/>
        <v>5.0332792497673431E-2</v>
      </c>
      <c r="K986">
        <f t="shared" si="229"/>
        <v>21.485007606184592</v>
      </c>
      <c r="L986">
        <f t="shared" si="230"/>
        <v>3.9653912344081779E-4</v>
      </c>
      <c r="M986">
        <f>J986/SQRT('Exhaust Gas Math'!$E$14*$B$21*$B$23)</f>
        <v>8.5447888572473974E-4</v>
      </c>
      <c r="N986">
        <f t="shared" si="231"/>
        <v>2.8928903021832604E-2</v>
      </c>
      <c r="O986">
        <f t="shared" si="232"/>
        <v>2.0505438340461324E-4</v>
      </c>
      <c r="P986">
        <f t="shared" si="233"/>
        <v>1</v>
      </c>
      <c r="Q986">
        <f>($B$16/2)*(COS((ACOS((2*'Intake Valve Fxn Scratch'!$B$1)/$B$16-1)/($B$17/2))*(I986-($B$17/2)))+1)*P986</f>
        <v>7.5993000818504559E-3</v>
      </c>
      <c r="R986">
        <f t="shared" si="234"/>
        <v>0.99990790550663888</v>
      </c>
      <c r="S986">
        <f t="shared" si="235"/>
        <v>2.3798684432654068E-4</v>
      </c>
      <c r="T986">
        <f>S986*'Exhaust Gas Math'!$C$14</f>
        <v>2.8194718055205481E-4</v>
      </c>
      <c r="U986">
        <f>(T986/'Exhaust Gas Math'!$B$14)+('Exhaust Gas Math'!$D$10)</f>
        <v>1.0172977760522221E-2</v>
      </c>
      <c r="V986">
        <f>('Exhaust Gas Math'!$E$10*(2.53982214E-12*V985^4 - 0.0000000071629564556*V985^3 + 7.56281407226508E-06*V985^2 - 0.00322508455050905*V985 + 1.62997098133725)*$B$24+T986*'Exhaust Gas Math'!$D$14*$B$23)/('Exhaust Gas Math'!$E$10*(2.53982214E-12*V985^4 - 0.0000000071629564556*V985^3 + 7.56281407226508E-06*V985^2 - 0.00322508455050905*V985 + 1.62997098133725)+T986*'Exhaust Gas Math'!$D$14)</f>
        <v>324.5169446713046</v>
      </c>
      <c r="W986">
        <f>(353.3116967483*V986^-1.0020802909)*('Exhaust Gas Math'!$E$10/(T986+'Exhaust Gas Math'!$E$10))+(357.4500179626*V986^-1.0038444015 )*(T986/(T986+'Exhaust Gas Math'!$E$10))</f>
        <v>1.0772230975916033</v>
      </c>
      <c r="X986">
        <f t="shared" si="236"/>
        <v>-248.62608120810341</v>
      </c>
      <c r="Y986">
        <f t="shared" si="237"/>
        <v>69220.298716682039</v>
      </c>
      <c r="Z986">
        <f t="shared" si="238"/>
        <v>68971.672635473937</v>
      </c>
    </row>
    <row r="987" spans="5:26" x14ac:dyDescent="0.2">
      <c r="E987">
        <f t="shared" si="225"/>
        <v>0.1227500000000001</v>
      </c>
      <c r="F987">
        <f t="shared" si="226"/>
        <v>71675.513123818382</v>
      </c>
      <c r="H987">
        <f t="shared" si="239"/>
        <v>0.1227500000000001</v>
      </c>
      <c r="I987">
        <f t="shared" si="227"/>
        <v>132.00000000000455</v>
      </c>
      <c r="J987">
        <f t="shared" si="228"/>
        <v>5.2911440221577691E-2</v>
      </c>
      <c r="K987">
        <f t="shared" si="229"/>
        <v>19.735645034520097</v>
      </c>
      <c r="L987">
        <f t="shared" si="230"/>
        <v>4.1481714174810864E-4</v>
      </c>
      <c r="M987">
        <f>J987/SQRT('Exhaust Gas Math'!$E$14*$B$21*$B$23)</f>
        <v>8.9825551571998976E-4</v>
      </c>
      <c r="N987">
        <f t="shared" si="231"/>
        <v>3.1082443968385998E-2</v>
      </c>
      <c r="O987">
        <f t="shared" si="232"/>
        <v>2.2031915202023696E-4</v>
      </c>
      <c r="P987">
        <f t="shared" si="233"/>
        <v>1</v>
      </c>
      <c r="Q987">
        <f>($B$16/2)*(COS((ACOS((2*'Intake Valve Fxn Scratch'!$B$1)/$B$16-1)/($B$17/2))*(I987-($B$17/2)))+1)*P987</f>
        <v>7.5657545183038409E-3</v>
      </c>
      <c r="R987">
        <f t="shared" si="234"/>
        <v>0.9954940155662948</v>
      </c>
      <c r="S987">
        <f t="shared" si="235"/>
        <v>2.6139929967975524E-4</v>
      </c>
      <c r="T987">
        <f>S987*'Exhaust Gas Math'!$C$14</f>
        <v>3.0968432625571565E-4</v>
      </c>
      <c r="U987">
        <f>(T987/'Exhaust Gas Math'!$B$14)+('Exhaust Gas Math'!$D$10)</f>
        <v>1.1130421519709686E-2</v>
      </c>
      <c r="V987">
        <f>('Exhaust Gas Math'!$E$10*(2.53982214E-12*V986^4 - 0.0000000071629564556*V986^3 + 7.56281407226508E-06*V986^2 - 0.00322508455050905*V986 + 1.62997098133725)*$B$24+T987*'Exhaust Gas Math'!$D$14*$B$23)/('Exhaust Gas Math'!$E$10*(2.53982214E-12*V986^4 - 0.0000000071629564556*V986^3 + 7.56281407226508E-06*V986^2 - 0.00322508455050905*V986 + 1.62997098133725)+T987*'Exhaust Gas Math'!$D$14)</f>
        <v>322.22570732627355</v>
      </c>
      <c r="W987">
        <f>(353.3116967483*V987^-1.0020802909)*('Exhaust Gas Math'!$E$10/(T987+'Exhaust Gas Math'!$E$10))+(357.4500179626*V987^-1.0038444015 )*(T987/(T987+'Exhaust Gas Math'!$E$10))</f>
        <v>1.084915999415873</v>
      </c>
      <c r="X987">
        <f t="shared" si="236"/>
        <v>-211.28505014122896</v>
      </c>
      <c r="Y987">
        <f t="shared" si="237"/>
        <v>71886.798173959614</v>
      </c>
      <c r="Z987">
        <f t="shared" si="238"/>
        <v>71675.513123818382</v>
      </c>
    </row>
    <row r="988" spans="5:26" x14ac:dyDescent="0.2">
      <c r="E988">
        <f t="shared" si="225"/>
        <v>0.1228750000000001</v>
      </c>
      <c r="F988">
        <f t="shared" si="226"/>
        <v>74650.859585361002</v>
      </c>
      <c r="H988">
        <f t="shared" si="239"/>
        <v>0.1228750000000001</v>
      </c>
      <c r="I988">
        <f t="shared" si="227"/>
        <v>138.00000000000455</v>
      </c>
      <c r="J988">
        <f t="shared" si="228"/>
        <v>5.5257690967635109E-2</v>
      </c>
      <c r="K988">
        <f t="shared" si="229"/>
        <v>17.770054605908168</v>
      </c>
      <c r="L988">
        <f t="shared" si="230"/>
        <v>4.3144787951518969E-4</v>
      </c>
      <c r="M988">
        <f>J988/SQRT('Exhaust Gas Math'!$E$14*$B$21*$B$23)</f>
        <v>9.3808683887208093E-4</v>
      </c>
      <c r="N988">
        <f t="shared" si="231"/>
        <v>3.3343486332453674E-2</v>
      </c>
      <c r="O988">
        <f t="shared" si="232"/>
        <v>2.3634591416416275E-4</v>
      </c>
      <c r="P988">
        <f t="shared" si="233"/>
        <v>1</v>
      </c>
      <c r="Q988">
        <f>($B$16/2)*(COS((ACOS((2*'Intake Valve Fxn Scratch'!$B$1)/$B$16-1)/($B$17/2))*(I988-($B$17/2)))+1)*P988</f>
        <v>7.4823226343066727E-3</v>
      </c>
      <c r="R988">
        <f t="shared" si="234"/>
        <v>0.98451613609298327</v>
      </c>
      <c r="S988">
        <f t="shared" si="235"/>
        <v>2.8570939787452086E-4</v>
      </c>
      <c r="T988">
        <f>S988*'Exhaust Gas Math'!$C$14</f>
        <v>3.3848492514744764E-4</v>
      </c>
      <c r="U988">
        <f>(T988/'Exhaust Gas Math'!$B$14)+('Exhaust Gas Math'!$D$10)</f>
        <v>1.2124574053079793E-2</v>
      </c>
      <c r="V988">
        <f>('Exhaust Gas Math'!$E$10*(2.53982214E-12*V987^4 - 0.0000000071629564556*V987^3 + 7.56281407226508E-06*V987^2 - 0.00322508455050905*V987 + 1.62997098133725)*$B$24+T988*'Exhaust Gas Math'!$D$14*$B$23)/('Exhaust Gas Math'!$E$10*(2.53982214E-12*V987^4 - 0.0000000071629564556*V987^3 + 7.56281407226508E-06*V987^2 - 0.00322508455050905*V987 + 1.62997098133725)+T988*'Exhaust Gas Math'!$D$14)</f>
        <v>320.23163753901059</v>
      </c>
      <c r="W988">
        <f>(353.3116967483*V988^-1.0020802909)*('Exhaust Gas Math'!$E$10/(T988+'Exhaust Gas Math'!$E$10))+(357.4500179626*V988^-1.0038444015 )*(T988/(T988+'Exhaust Gas Math'!$E$10))</f>
        <v>1.0917009680645624</v>
      </c>
      <c r="X988">
        <f t="shared" si="236"/>
        <v>-172.36584963965106</v>
      </c>
      <c r="Y988">
        <f t="shared" si="237"/>
        <v>74823.225435000655</v>
      </c>
      <c r="Z988">
        <f t="shared" si="238"/>
        <v>74650.859585361002</v>
      </c>
    </row>
    <row r="989" spans="5:26" x14ac:dyDescent="0.2">
      <c r="E989">
        <f t="shared" si="225"/>
        <v>0.1230000000000001</v>
      </c>
      <c r="F989">
        <f t="shared" si="226"/>
        <v>77885.444631780891</v>
      </c>
      <c r="H989">
        <f t="shared" si="239"/>
        <v>0.1230000000000001</v>
      </c>
      <c r="I989">
        <f t="shared" si="227"/>
        <v>144.00000000000455</v>
      </c>
      <c r="J989">
        <f t="shared" si="228"/>
        <v>5.7345838721687345E-2</v>
      </c>
      <c r="K989">
        <f t="shared" si="229"/>
        <v>15.609771740410915</v>
      </c>
      <c r="L989">
        <f t="shared" si="230"/>
        <v>4.4624912689887922E-4</v>
      </c>
      <c r="M989">
        <f>J989/SQRT('Exhaust Gas Math'!$E$14*$B$21*$B$23)</f>
        <v>9.7353645486931875E-4</v>
      </c>
      <c r="N989">
        <f t="shared" si="231"/>
        <v>3.571162129339208E-2</v>
      </c>
      <c r="O989">
        <f t="shared" si="232"/>
        <v>2.5313177202637249E-4</v>
      </c>
      <c r="P989">
        <f t="shared" si="233"/>
        <v>1</v>
      </c>
      <c r="Q989">
        <f>($B$16/2)*(COS((ACOS((2*'Intake Valve Fxn Scratch'!$B$1)/$B$16-1)/($B$17/2))*(I989-($B$17/2)))+1)*P989</f>
        <v>7.3501096823868689E-3</v>
      </c>
      <c r="R989">
        <f t="shared" si="234"/>
        <v>0.96711969505090378</v>
      </c>
      <c r="S989">
        <f t="shared" si="235"/>
        <v>3.1072101960655485E-4</v>
      </c>
      <c r="T989">
        <f>S989*'Exhaust Gas Math'!$C$14</f>
        <v>3.6811663125430088E-4</v>
      </c>
      <c r="U989">
        <f>(T989/'Exhaust Gas Math'!$B$14)+('Exhaust Gas Math'!$D$10)</f>
        <v>1.3147415133744386E-2</v>
      </c>
      <c r="V989">
        <f>('Exhaust Gas Math'!$E$10*(2.53982214E-12*V988^4 - 0.0000000071629564556*V988^3 + 7.56281407226508E-06*V988^2 - 0.00322508455050905*V988 + 1.62997098133725)*$B$24+T989*'Exhaust Gas Math'!$D$14*$B$23)/('Exhaust Gas Math'!$E$10*(2.53982214E-12*V988^4 - 0.0000000071629564556*V988^3 + 7.56281407226508E-06*V988^2 - 0.00322508455050905*V988 + 1.62997098133725)+T989*'Exhaust Gas Math'!$D$14)</f>
        <v>318.49625551449498</v>
      </c>
      <c r="W989">
        <f>(353.3116967483*V989^-1.0020802909)*('Exhaust Gas Math'!$E$10/(T989+'Exhaust Gas Math'!$E$10))+(357.4500179626*V989^-1.0038444015 )*(T989/(T989+'Exhaust Gas Math'!$E$10))</f>
        <v>1.097675046060907</v>
      </c>
      <c r="X989">
        <f t="shared" si="236"/>
        <v>-133.7324806629388</v>
      </c>
      <c r="Y989">
        <f t="shared" si="237"/>
        <v>78019.177112443824</v>
      </c>
      <c r="Z989">
        <f t="shared" si="238"/>
        <v>77885.444631780891</v>
      </c>
    </row>
    <row r="990" spans="5:26" x14ac:dyDescent="0.2">
      <c r="E990">
        <f t="shared" si="225"/>
        <v>0.1231250000000001</v>
      </c>
      <c r="F990">
        <f t="shared" si="226"/>
        <v>81360.603047186669</v>
      </c>
      <c r="H990">
        <f t="shared" si="239"/>
        <v>0.1231250000000001</v>
      </c>
      <c r="I990">
        <f t="shared" si="227"/>
        <v>150.00000000000455</v>
      </c>
      <c r="J990">
        <f t="shared" si="228"/>
        <v>5.9153005299968003E-2</v>
      </c>
      <c r="K990">
        <f t="shared" si="229"/>
        <v>13.278464949170976</v>
      </c>
      <c r="L990">
        <f t="shared" si="230"/>
        <v>4.5905871833548152E-4</v>
      </c>
      <c r="M990">
        <f>J990/SQRT('Exhaust Gas Math'!$E$14*$B$21*$B$23)</f>
        <v>1.0042159703005284E-3</v>
      </c>
      <c r="N990">
        <f t="shared" si="231"/>
        <v>3.8181243154760819E-2</v>
      </c>
      <c r="O990">
        <f t="shared" si="232"/>
        <v>2.706369912060744E-4</v>
      </c>
      <c r="P990">
        <f t="shared" si="233"/>
        <v>1</v>
      </c>
      <c r="Q990">
        <f>($B$16/2)*(COS((ACOS((2*'Intake Valve Fxn Scratch'!$B$1)/$B$16-1)/($B$17/2))*(I990-($B$17/2)))+1)*P990</f>
        <v>7.1708671356303993E-3</v>
      </c>
      <c r="R990">
        <f t="shared" si="234"/>
        <v>0.94353514942505257</v>
      </c>
      <c r="S990">
        <f t="shared" si="235"/>
        <v>3.3616843735875921E-4</v>
      </c>
      <c r="T990">
        <f>S990*'Exhaust Gas Math'!$C$14</f>
        <v>3.9826463253507662E-4</v>
      </c>
      <c r="U990">
        <f>(T990/'Exhaust Gas Math'!$B$14)+('Exhaust Gas Math'!$D$10)</f>
        <v>1.4188077932528497E-2</v>
      </c>
      <c r="V990">
        <f>('Exhaust Gas Math'!$E$10*(2.53982214E-12*V989^4 - 0.0000000071629564556*V989^3 + 7.56281407226508E-06*V989^2 - 0.00322508455050905*V989 + 1.62997098133725)*$B$24+T990*'Exhaust Gas Math'!$D$14*$B$23)/('Exhaust Gas Math'!$E$10*(2.53982214E-12*V989^4 - 0.0000000071629564556*V989^3 + 7.56281407226508E-06*V989^2 - 0.00322508455050905*V989 + 1.62997098133725)+T990*'Exhaust Gas Math'!$D$14)</f>
        <v>316.98849515175664</v>
      </c>
      <c r="W990">
        <f>(353.3116967483*V990^-1.0020802909)*('Exhaust Gas Math'!$E$10/(T990+'Exhaust Gas Math'!$E$10))+(357.4500179626*V990^-1.0038444015 )*(T990/(T990+'Exhaust Gas Math'!$E$10))</f>
        <v>1.1029187687733455</v>
      </c>
      <c r="X990">
        <f t="shared" si="236"/>
        <v>-97.232012471868771</v>
      </c>
      <c r="Y990">
        <f t="shared" si="237"/>
        <v>81457.835059658537</v>
      </c>
      <c r="Z990">
        <f t="shared" si="238"/>
        <v>81360.603047186669</v>
      </c>
    </row>
    <row r="991" spans="5:26" x14ac:dyDescent="0.2">
      <c r="E991">
        <f t="shared" si="225"/>
        <v>0.1232500000000001</v>
      </c>
      <c r="F991">
        <f t="shared" si="226"/>
        <v>85051.430592964782</v>
      </c>
      <c r="H991">
        <f t="shared" si="239"/>
        <v>0.1232500000000001</v>
      </c>
      <c r="I991">
        <f t="shared" si="227"/>
        <v>156.00000000000455</v>
      </c>
      <c r="J991">
        <f t="shared" si="228"/>
        <v>6.065939100727151E-2</v>
      </c>
      <c r="K991">
        <f t="shared" si="229"/>
        <v>10.80167651725049</v>
      </c>
      <c r="L991">
        <f t="shared" si="230"/>
        <v>4.6973630926063772E-4</v>
      </c>
      <c r="M991">
        <f>J991/SQRT('Exhaust Gas Math'!$E$14*$B$21*$B$23)</f>
        <v>1.0297892539745442E-3</v>
      </c>
      <c r="N991">
        <f t="shared" si="231"/>
        <v>4.0740475102978804E-2</v>
      </c>
      <c r="O991">
        <f t="shared" si="232"/>
        <v>2.8877738625441668E-4</v>
      </c>
      <c r="P991">
        <f t="shared" si="233"/>
        <v>1</v>
      </c>
      <c r="Q991">
        <f>($B$16/2)*(COS((ACOS((2*'Intake Valve Fxn Scratch'!$B$1)/$B$16-1)/($B$17/2))*(I991-($B$17/2)))+1)*P991</f>
        <v>6.9469694852799654E-3</v>
      </c>
      <c r="R991">
        <f t="shared" si="234"/>
        <v>0.91407493227367964</v>
      </c>
      <c r="S991">
        <f t="shared" si="235"/>
        <v>3.6171583233702572E-4</v>
      </c>
      <c r="T991">
        <f>S991*'Exhaust Gas Math'!$C$14</f>
        <v>4.2853107858571943E-4</v>
      </c>
      <c r="U991">
        <f>(T991/'Exhaust Gas Math'!$B$14)+('Exhaust Gas Math'!$D$10)</f>
        <v>1.5232829263237605E-2</v>
      </c>
      <c r="V991">
        <f>('Exhaust Gas Math'!$E$10*(2.53982214E-12*V990^4 - 0.0000000071629564556*V990^3 + 7.56281407226508E-06*V990^2 - 0.00322508455050905*V990 + 1.62997098133725)*$B$24+T991*'Exhaust Gas Math'!$D$14*$B$23)/('Exhaust Gas Math'!$E$10*(2.53982214E-12*V990^4 - 0.0000000071629564556*V990^3 + 7.56281407226508E-06*V990^2 - 0.00322508455050905*V990 + 1.62997098133725)+T991*'Exhaust Gas Math'!$D$14)</f>
        <v>315.68280679235448</v>
      </c>
      <c r="W991">
        <f>(353.3116967483*V991^-1.0020802909)*('Exhaust Gas Math'!$E$10/(T991+'Exhaust Gas Math'!$E$10))+(357.4500179626*V991^-1.0038444015 )*(T991/(T991+'Exhaust Gas Math'!$E$10))</f>
        <v>1.1075002909073879</v>
      </c>
      <c r="X991">
        <f t="shared" si="236"/>
        <v>-64.609471350250374</v>
      </c>
      <c r="Y991">
        <f t="shared" si="237"/>
        <v>85116.040064315035</v>
      </c>
      <c r="Z991">
        <f t="shared" si="238"/>
        <v>85051.430592964782</v>
      </c>
    </row>
    <row r="992" spans="5:26" x14ac:dyDescent="0.2">
      <c r="E992">
        <f t="shared" si="225"/>
        <v>0.1233750000000001</v>
      </c>
      <c r="F992">
        <f t="shared" si="226"/>
        <v>88927.467506005269</v>
      </c>
      <c r="H992">
        <f t="shared" si="239"/>
        <v>0.1233750000000001</v>
      </c>
      <c r="I992">
        <f t="shared" si="227"/>
        <v>162.00000000000455</v>
      </c>
      <c r="J992">
        <f t="shared" si="228"/>
        <v>6.1848491566557182E-2</v>
      </c>
      <c r="K992">
        <f t="shared" si="229"/>
        <v>8.2065426570108748</v>
      </c>
      <c r="L992">
        <f t="shared" si="230"/>
        <v>4.7816491375374227E-4</v>
      </c>
      <c r="M992">
        <f>J992/SQRT('Exhaust Gas Math'!$E$14*$B$21*$B$23)</f>
        <v>1.0499761196438799E-3</v>
      </c>
      <c r="N992">
        <f t="shared" si="231"/>
        <v>4.3370137971738693E-2</v>
      </c>
      <c r="O992">
        <f t="shared" si="232"/>
        <v>3.0741701105140994E-4</v>
      </c>
      <c r="P992">
        <f t="shared" si="233"/>
        <v>1</v>
      </c>
      <c r="Q992">
        <f>($B$16/2)*(COS((ACOS((2*'Intake Valve Fxn Scratch'!$B$1)/$B$16-1)/($B$17/2))*(I992-($B$17/2)))+1)*P992</f>
        <v>6.6813827849854296E-3</v>
      </c>
      <c r="R992">
        <f t="shared" si="234"/>
        <v>0.87912931381387227</v>
      </c>
      <c r="S992">
        <f t="shared" si="235"/>
        <v>3.8696272946787388E-4</v>
      </c>
      <c r="T992">
        <f>S992*'Exhaust Gas Math'!$C$14</f>
        <v>4.5844151957616098E-4</v>
      </c>
      <c r="U992">
        <f>(T992/'Exhaust Gas Math'!$B$14)+('Exhaust Gas Math'!$D$10)</f>
        <v>1.6265291844889021E-2</v>
      </c>
      <c r="V992">
        <f>('Exhaust Gas Math'!$E$10*(2.53982214E-12*V991^4 - 0.0000000071629564556*V991^3 + 7.56281407226508E-06*V991^2 - 0.00322508455050905*V991 + 1.62997098133725)*$B$24+T992*'Exhaust Gas Math'!$D$14*$B$23)/('Exhaust Gas Math'!$E$10*(2.53982214E-12*V991^4 - 0.0000000071629564556*V991^3 + 7.56281407226508E-06*V991^2 - 0.00322508455050905*V991 + 1.62997098133725)+T992*'Exhaust Gas Math'!$D$14)</f>
        <v>314.55781438514509</v>
      </c>
      <c r="W992">
        <f>(353.3116967483*V992^-1.0020802909)*('Exhaust Gas Math'!$E$10/(T992+'Exhaust Gas Math'!$E$10))+(357.4500179626*V992^-1.0038444015 )*(T992/(T992+'Exhaust Gas Math'!$E$10))</f>
        <v>1.1114783485043254</v>
      </c>
      <c r="X992">
        <f t="shared" si="236"/>
        <v>-37.42755644308307</v>
      </c>
      <c r="Y992">
        <f t="shared" si="237"/>
        <v>88964.895062448355</v>
      </c>
      <c r="Z992">
        <f t="shared" si="238"/>
        <v>88927.467506005269</v>
      </c>
    </row>
    <row r="993" spans="5:26" x14ac:dyDescent="0.2">
      <c r="E993">
        <f t="shared" si="225"/>
        <v>0.1235000000000001</v>
      </c>
      <c r="F993">
        <f t="shared" si="226"/>
        <v>92954.027229126747</v>
      </c>
      <c r="H993">
        <f t="shared" si="239"/>
        <v>0.1235000000000001</v>
      </c>
      <c r="I993">
        <f t="shared" si="227"/>
        <v>168.00000000000455</v>
      </c>
      <c r="J993">
        <f t="shared" si="228"/>
        <v>6.2707278943262196E-2</v>
      </c>
      <c r="K993">
        <f t="shared" si="229"/>
        <v>5.5214961980915929</v>
      </c>
      <c r="L993">
        <f t="shared" si="230"/>
        <v>4.8425218626016984E-4</v>
      </c>
      <c r="M993">
        <f>J993/SQRT('Exhaust Gas Math'!$E$14*$B$21*$B$23)</f>
        <v>1.0645553957838894E-3</v>
      </c>
      <c r="N993">
        <f t="shared" si="231"/>
        <v>4.6042841937541178E-2</v>
      </c>
      <c r="O993">
        <f t="shared" si="232"/>
        <v>3.2636172054547827E-4</v>
      </c>
      <c r="P993">
        <f t="shared" si="233"/>
        <v>1</v>
      </c>
      <c r="Q993">
        <f>($B$16/2)*(COS((ACOS((2*'Intake Valve Fxn Scratch'!$B$1)/$B$16-1)/($B$17/2))*(I993-($B$17/2)))+1)*P993</f>
        <v>6.3776253584117851E-3</v>
      </c>
      <c r="R993">
        <f t="shared" si="234"/>
        <v>0.83916123136997167</v>
      </c>
      <c r="S993">
        <f t="shared" si="235"/>
        <v>4.1145626310741106E-4</v>
      </c>
      <c r="T993">
        <f>S993*'Exhaust Gas Math'!$C$14</f>
        <v>4.8745943765044283E-4</v>
      </c>
      <c r="U993">
        <f>(T993/'Exhaust Gas Math'!$B$14)+('Exhaust Gas Math'!$D$10)</f>
        <v>1.7266945903373035E-2</v>
      </c>
      <c r="V993">
        <f>('Exhaust Gas Math'!$E$10*(2.53982214E-12*V992^4 - 0.0000000071629564556*V992^3 + 7.56281407226508E-06*V992^2 - 0.00322508455050905*V992 + 1.62997098133725)*$B$24+T993*'Exhaust Gas Math'!$D$14*$B$23)/('Exhaust Gas Math'!$E$10*(2.53982214E-12*V992^4 - 0.0000000071629564556*V992^3 + 7.56281407226508E-06*V992^2 - 0.00322508455050905*V992 + 1.62997098133725)+T993*'Exhaust Gas Math'!$D$14)</f>
        <v>313.5953613004508</v>
      </c>
      <c r="W993">
        <f>(353.3116967483*V993^-1.0020802909)*('Exhaust Gas Math'!$E$10/(T993+'Exhaust Gas Math'!$E$10))+(357.4500179626*V993^-1.0038444015 )*(T993/(T993+'Exhaust Gas Math'!$E$10))</f>
        <v>1.1149043646282477</v>
      </c>
      <c r="X993">
        <f t="shared" si="236"/>
        <v>-16.995000234061916</v>
      </c>
      <c r="Y993">
        <f t="shared" si="237"/>
        <v>92971.022229360809</v>
      </c>
      <c r="Z993">
        <f t="shared" si="238"/>
        <v>92954.027229126747</v>
      </c>
    </row>
    <row r="994" spans="5:26" x14ac:dyDescent="0.2">
      <c r="E994">
        <f t="shared" si="225"/>
        <v>0.1236250000000001</v>
      </c>
      <c r="F994">
        <f t="shared" si="226"/>
        <v>97094.285381968046</v>
      </c>
      <c r="H994">
        <f t="shared" si="239"/>
        <v>0.1236250000000001</v>
      </c>
      <c r="I994">
        <f t="shared" si="227"/>
        <v>174.00000000000455</v>
      </c>
      <c r="J994">
        <f t="shared" si="228"/>
        <v>6.322634408317454E-2</v>
      </c>
      <c r="K994">
        <f t="shared" si="229"/>
        <v>2.7759550713786552</v>
      </c>
      <c r="L994">
        <f t="shared" si="230"/>
        <v>4.8793143334849634E-4</v>
      </c>
      <c r="M994">
        <f>J994/SQRT('Exhaust Gas Math'!$E$14*$B$21*$B$23)</f>
        <v>1.0733673487942723E-3</v>
      </c>
      <c r="N994">
        <f t="shared" si="231"/>
        <v>4.872230204322861E-2</v>
      </c>
      <c r="O994">
        <f t="shared" si="232"/>
        <v>3.453543190347586E-4</v>
      </c>
      <c r="P994">
        <f t="shared" si="233"/>
        <v>1</v>
      </c>
      <c r="Q994">
        <f>($B$16/2)*(COS((ACOS((2*'Intake Valve Fxn Scratch'!$B$1)/$B$16-1)/($B$17/2))*(I994-($B$17/2)))+1)*P994</f>
        <v>6.0397211907252529E-3</v>
      </c>
      <c r="R994">
        <f t="shared" si="234"/>
        <v>0.79470015667437544</v>
      </c>
      <c r="S994">
        <f t="shared" si="235"/>
        <v>4.3471069685651823E-4</v>
      </c>
      <c r="T994">
        <f>S994*'Exhaust Gas Math'!$C$14</f>
        <v>5.1500937239347064E-4</v>
      </c>
      <c r="U994">
        <f>(T994/'Exhaust Gas Math'!$B$14)+('Exhaust Gas Math'!$D$10)</f>
        <v>1.82179274271227E-2</v>
      </c>
      <c r="V994">
        <f>('Exhaust Gas Math'!$E$10*(2.53982214E-12*V993^4 - 0.0000000071629564556*V993^3 + 7.56281407226508E-06*V993^2 - 0.00322508455050905*V993 + 1.62997098133725)*$B$24+T994*'Exhaust Gas Math'!$D$14*$B$23)/('Exhaust Gas Math'!$E$10*(2.53982214E-12*V993^4 - 0.0000000071629564556*V993^3 + 7.56281407226508E-06*V993^2 - 0.00322508455050905*V993 + 1.62997098133725)+T994*'Exhaust Gas Math'!$D$14)</f>
        <v>312.77981988173525</v>
      </c>
      <c r="W994">
        <f>(353.3116967483*V994^-1.0020802909)*('Exhaust Gas Math'!$E$10/(T994+'Exhaust Gas Math'!$E$10))+(357.4500179626*V994^-1.0038444015 )*(T994/(T994+'Exhaust Gas Math'!$E$10))</f>
        <v>1.1178239665252674</v>
      </c>
      <c r="X994">
        <f t="shared" si="236"/>
        <v>-4.30693469558285</v>
      </c>
      <c r="Y994">
        <f t="shared" si="237"/>
        <v>97098.592316663635</v>
      </c>
      <c r="Z994">
        <f t="shared" si="238"/>
        <v>97094.285381968046</v>
      </c>
    </row>
    <row r="995" spans="5:26" x14ac:dyDescent="0.2">
      <c r="E995">
        <f t="shared" si="225"/>
        <v>0.1237500000000001</v>
      </c>
      <c r="F995">
        <f t="shared" si="226"/>
        <v>101312.21780384661</v>
      </c>
      <c r="H995">
        <f t="shared" si="239"/>
        <v>0.1237500000000001</v>
      </c>
      <c r="I995">
        <f t="shared" si="227"/>
        <v>180.00000000000455</v>
      </c>
      <c r="J995">
        <f t="shared" si="228"/>
        <v>6.3399999999999998E-2</v>
      </c>
      <c r="K995">
        <f t="shared" si="229"/>
        <v>-2.251359803534124E-12</v>
      </c>
      <c r="L995">
        <f t="shared" si="230"/>
        <v>4.8916234441769013E-4</v>
      </c>
      <c r="M995">
        <f>J995/SQRT('Exhaust Gas Math'!$E$14*$B$21*$B$23)</f>
        <v>1.0763154330738279E-3</v>
      </c>
      <c r="N995">
        <f t="shared" si="231"/>
        <v>5.1362995243409655E-2</v>
      </c>
      <c r="O995">
        <f t="shared" si="232"/>
        <v>3.6407212923016146E-4</v>
      </c>
      <c r="P995">
        <f t="shared" si="233"/>
        <v>1</v>
      </c>
      <c r="Q995">
        <f>($B$16/2)*(COS((ACOS((2*'Intake Valve Fxn Scratch'!$B$1)/$B$16-1)/($B$17/2))*(I995-($B$17/2)))+1)*P995</f>
        <v>5.6721466213974746E-3</v>
      </c>
      <c r="R995">
        <f t="shared" si="234"/>
        <v>0.74633508176282559</v>
      </c>
      <c r="S995">
        <f t="shared" si="235"/>
        <v>4.562339036477589E-4</v>
      </c>
      <c r="T995">
        <f>S995*'Exhaust Gas Math'!$C$14</f>
        <v>5.4050829225352269E-4</v>
      </c>
      <c r="U995">
        <f>(T995/'Exhaust Gas Math'!$B$14)+('Exhaust Gas Math'!$D$10)</f>
        <v>1.9098111060538374E-2</v>
      </c>
      <c r="V995">
        <f>('Exhaust Gas Math'!$E$10*(2.53982214E-12*V994^4 - 0.0000000071629564556*V994^3 + 7.56281407226508E-06*V994^2 - 0.00322508455050905*V994 + 1.62997098133725)*$B$24+T995*'Exhaust Gas Math'!$D$14*$B$23)/('Exhaust Gas Math'!$E$10*(2.53982214E-12*V994^4 - 0.0000000071629564556*V994^3 + 7.56281407226508E-06*V994^2 - 0.00322508455050905*V994 + 1.62997098133725)+T995*'Exhaust Gas Math'!$D$14)</f>
        <v>312.09757045101441</v>
      </c>
      <c r="W995">
        <f>(353.3116967483*V995^-1.0020802909)*('Exhaust Gas Math'!$E$10/(T995+'Exhaust Gas Math'!$E$10))+(357.4500179626*V995^-1.0038444015 )*(T995/(T995+'Exhaust Gas Math'!$E$10))</f>
        <v>1.1202781392722272</v>
      </c>
      <c r="X995">
        <f t="shared" si="236"/>
        <v>2.8391326316559534E-24</v>
      </c>
      <c r="Y995">
        <f t="shared" si="237"/>
        <v>101312.21780384661</v>
      </c>
      <c r="Z995">
        <f t="shared" si="238"/>
        <v>101312.21780384661</v>
      </c>
    </row>
    <row r="996" spans="5:26" x14ac:dyDescent="0.2">
      <c r="E996">
        <f t="shared" si="225"/>
        <v>0.1238750000000001</v>
      </c>
      <c r="F996">
        <f t="shared" si="226"/>
        <v>101325</v>
      </c>
      <c r="H996">
        <f t="shared" si="239"/>
        <v>0.1238750000000001</v>
      </c>
      <c r="I996">
        <f t="shared" si="227"/>
        <v>186.00000000000455</v>
      </c>
      <c r="J996">
        <f t="shared" si="228"/>
        <v>6.3226344083173985E-2</v>
      </c>
      <c r="K996">
        <f t="shared" si="229"/>
        <v>-2.7759550713831329</v>
      </c>
      <c r="L996">
        <f t="shared" si="230"/>
        <v>4.8793143334849233E-4</v>
      </c>
      <c r="M996">
        <f>J996/SQRT('Exhaust Gas Math'!$E$14*$B$21*$B$23)</f>
        <v>1.0733673487942628E-3</v>
      </c>
      <c r="N996">
        <f t="shared" si="231"/>
        <v>5.3910285390159428E-2</v>
      </c>
      <c r="O996">
        <f t="shared" si="232"/>
        <v>3.8212787818131311E-4</v>
      </c>
      <c r="P996">
        <f t="shared" si="233"/>
        <v>1</v>
      </c>
      <c r="Q996">
        <f>($B$16/2)*(COS((ACOS((2*'Intake Valve Fxn Scratch'!$B$1)/$B$16-1)/($B$17/2))*(I996-($B$17/2)))+1)*P996</f>
        <v>5.2797710445075981E-3</v>
      </c>
      <c r="R996">
        <f t="shared" si="234"/>
        <v>0.69470671638257875</v>
      </c>
      <c r="S996">
        <f t="shared" si="235"/>
        <v>4.7555959718222318E-4</v>
      </c>
      <c r="T996">
        <f>S996*'Exhaust Gas Math'!$C$14</f>
        <v>5.6340377968970622E-4</v>
      </c>
      <c r="U996">
        <f>(T996/'Exhaust Gas Math'!$B$14)+('Exhaust Gas Math'!$D$10)</f>
        <v>1.9888428196754581E-2</v>
      </c>
      <c r="V996">
        <f>('Exhaust Gas Math'!$E$10*(2.53982214E-12*V995^4 - 0.0000000071629564556*V995^3 + 7.56281407226508E-06*V995^2 - 0.00322508455050905*V995 + 1.62997098133725)*$B$24+T996*'Exhaust Gas Math'!$D$14*$B$23)/('Exhaust Gas Math'!$E$10*(2.53982214E-12*V995^4 - 0.0000000071629564556*V995^3 + 7.56281407226508E-06*V995^2 - 0.00322508455050905*V995 + 1.62997098133725)+T996*'Exhaust Gas Math'!$D$14)</f>
        <v>311.53657905150288</v>
      </c>
      <c r="W996">
        <f>(353.3116967483*V996^-1.0020802909)*('Exhaust Gas Math'!$E$10/(T996+'Exhaust Gas Math'!$E$10))+(357.4500179626*V996^-1.0038444015 )*(T996/(T996+'Exhaust Gas Math'!$E$10))</f>
        <v>1.1223041981651609</v>
      </c>
      <c r="X996">
        <f t="shared" si="236"/>
        <v>4.3241968635874244</v>
      </c>
      <c r="Y996">
        <f t="shared" si="237"/>
        <v>105580.75159274862</v>
      </c>
      <c r="Z996">
        <f t="shared" si="238"/>
        <v>101325</v>
      </c>
    </row>
    <row r="997" spans="5:26" x14ac:dyDescent="0.2">
      <c r="E997">
        <f t="shared" si="225"/>
        <v>0.1240000000000001</v>
      </c>
      <c r="F997">
        <f t="shared" si="226"/>
        <v>101325</v>
      </c>
      <c r="H997">
        <f t="shared" si="239"/>
        <v>0.1240000000000001</v>
      </c>
      <c r="I997">
        <f t="shared" si="227"/>
        <v>192.00000000000455</v>
      </c>
      <c r="J997">
        <f t="shared" si="228"/>
        <v>6.2707278943261072E-2</v>
      </c>
      <c r="K997">
        <f t="shared" si="229"/>
        <v>-5.5214961980959965</v>
      </c>
      <c r="L997">
        <f t="shared" si="230"/>
        <v>4.8425218626016193E-4</v>
      </c>
      <c r="M997">
        <f>J997/SQRT('Exhaust Gas Math'!$E$14*$B$21*$B$23)</f>
        <v>1.0645553957838703E-3</v>
      </c>
      <c r="N997">
        <f t="shared" si="231"/>
        <v>5.6301139018070573E-2</v>
      </c>
      <c r="O997">
        <f t="shared" si="232"/>
        <v>3.9907477091734279E-4</v>
      </c>
      <c r="P997">
        <f t="shared" si="233"/>
        <v>1</v>
      </c>
      <c r="Q997">
        <f>($B$16/2)*(COS((ACOS((2*'Intake Valve Fxn Scratch'!$B$1)/$B$16-1)/($B$17/2))*(I997-($B$17/2)))+1)*P997</f>
        <v>4.867792402106959E-3</v>
      </c>
      <c r="R997">
        <f t="shared" si="234"/>
        <v>0.64049900027723139</v>
      </c>
      <c r="S997">
        <f t="shared" si="235"/>
        <v>4.9228307582258708E-4</v>
      </c>
      <c r="T997">
        <f>S997*'Exhaust Gas Math'!$C$14</f>
        <v>5.8321637758777952E-4</v>
      </c>
      <c r="U997">
        <f>(T997/'Exhaust Gas Math'!$B$14)+('Exhaust Gas Math'!$D$10)</f>
        <v>2.0572328711013239E-2</v>
      </c>
      <c r="V997">
        <f>('Exhaust Gas Math'!$E$10*(2.53982214E-12*V996^4 - 0.0000000071629564556*V996^3 + 7.56281407226508E-06*V996^2 - 0.00322508455050905*V996 + 1.62997098133725)*$B$24+T997*'Exhaust Gas Math'!$D$14*$B$23)/('Exhaust Gas Math'!$E$10*(2.53982214E-12*V996^4 - 0.0000000071629564556*V996^3 + 7.56281407226508E-06*V996^2 - 0.00322508455050905*V996 + 1.62997098133725)+T997*'Exhaust Gas Math'!$D$14)</f>
        <v>311.08602182961977</v>
      </c>
      <c r="W997">
        <f>(353.3116967483*V997^-1.0020802909)*('Exhaust Gas Math'!$E$10/(T997+'Exhaust Gas Math'!$E$10))+(357.4500179626*V997^-1.0038444015 )*(T997/(T997+'Exhaust Gas Math'!$E$10))</f>
        <v>1.1239367206307276</v>
      </c>
      <c r="X997">
        <f t="shared" si="236"/>
        <v>17.132684592718029</v>
      </c>
      <c r="Y997">
        <f t="shared" si="237"/>
        <v>109881.96062540704</v>
      </c>
      <c r="Z997">
        <f t="shared" si="238"/>
        <v>101325</v>
      </c>
    </row>
    <row r="998" spans="5:26" x14ac:dyDescent="0.2">
      <c r="E998">
        <f t="shared" si="225"/>
        <v>0.1241250000000001</v>
      </c>
      <c r="F998">
        <f t="shared" si="226"/>
        <v>101325</v>
      </c>
      <c r="H998">
        <f t="shared" si="239"/>
        <v>0.1241250000000001</v>
      </c>
      <c r="I998">
        <f t="shared" si="227"/>
        <v>198.00000000000455</v>
      </c>
      <c r="J998">
        <f t="shared" si="228"/>
        <v>6.1848491566555516E-2</v>
      </c>
      <c r="K998">
        <f t="shared" si="229"/>
        <v>-8.2065426570151576</v>
      </c>
      <c r="L998">
        <f t="shared" si="230"/>
        <v>4.7816491375373045E-4</v>
      </c>
      <c r="M998">
        <f>J998/SQRT('Exhaust Gas Math'!$E$14*$B$21*$B$23)</f>
        <v>1.0499761196438517E-3</v>
      </c>
      <c r="N998">
        <f t="shared" si="231"/>
        <v>5.8465535048488351E-2</v>
      </c>
      <c r="O998">
        <f t="shared" si="232"/>
        <v>4.1441648273841535E-4</v>
      </c>
      <c r="P998">
        <f t="shared" si="233"/>
        <v>1</v>
      </c>
      <c r="Q998">
        <f>($B$16/2)*(COS((ACOS((2*'Intake Valve Fxn Scratch'!$B$1)/$B$16-1)/($B$17/2))*(I998-($B$17/2)))+1)*P998</f>
        <v>4.4416683251892117E-3</v>
      </c>
      <c r="R998">
        <f t="shared" si="234"/>
        <v>0.58443004278805422</v>
      </c>
      <c r="S998">
        <f t="shared" si="235"/>
        <v>5.0609723438164002E-4</v>
      </c>
      <c r="T998">
        <f>S998*'Exhaust Gas Math'!$C$14</f>
        <v>5.9958225305642464E-4</v>
      </c>
      <c r="U998">
        <f>(T998/'Exhaust Gas Math'!$B$14)+('Exhaust Gas Math'!$D$10)</f>
        <v>2.1137253649523596E-2</v>
      </c>
      <c r="V998">
        <f>('Exhaust Gas Math'!$E$10*(2.53982214E-12*V997^4 - 0.0000000071629564556*V997^3 + 7.56281407226508E-06*V997^2 - 0.00322508455050905*V997 + 1.62997098133725)*$B$24+T998*'Exhaust Gas Math'!$D$14*$B$23)/('Exhaust Gas Math'!$E$10*(2.53982214E-12*V997^4 - 0.0000000071629564556*V997^3 + 7.56281407226508E-06*V997^2 - 0.00322508455050905*V997 + 1.62997098133725)+T998*'Exhaust Gas Math'!$D$14)</f>
        <v>310.73591957812437</v>
      </c>
      <c r="W998">
        <f>(353.3116967483*V998^-1.0020802909)*('Exhaust Gas Math'!$E$10/(T998+'Exhaust Gas Math'!$E$10))+(357.4500179626*V998^-1.0038444015 )*(T998/(T998+'Exhaust Gas Math'!$E$10))</f>
        <v>1.1252085371308367</v>
      </c>
      <c r="X998">
        <f t="shared" si="236"/>
        <v>37.889902300317637</v>
      </c>
      <c r="Y998">
        <f t="shared" si="237"/>
        <v>114207.95354255679</v>
      </c>
      <c r="Z998">
        <f t="shared" si="238"/>
        <v>101325</v>
      </c>
    </row>
    <row r="999" spans="5:26" x14ac:dyDescent="0.2">
      <c r="E999">
        <f t="shared" si="225"/>
        <v>0.1242500000000001</v>
      </c>
      <c r="F999">
        <f t="shared" si="226"/>
        <v>101325</v>
      </c>
      <c r="H999">
        <f t="shared" si="239"/>
        <v>0.1242500000000001</v>
      </c>
      <c r="I999">
        <f t="shared" si="227"/>
        <v>204.00000000000455</v>
      </c>
      <c r="J999">
        <f t="shared" si="228"/>
        <v>6.0659391007269324E-2</v>
      </c>
      <c r="K999">
        <f t="shared" si="229"/>
        <v>-10.801676517254604</v>
      </c>
      <c r="L999">
        <f t="shared" si="230"/>
        <v>4.6973630926062221E-4</v>
      </c>
      <c r="M999">
        <f>J999/SQRT('Exhaust Gas Math'!$E$14*$B$21*$B$23)</f>
        <v>1.0297892539745071E-3</v>
      </c>
      <c r="N999">
        <f t="shared" si="231"/>
        <v>6.0328632872304659E-2</v>
      </c>
      <c r="O999">
        <f t="shared" si="232"/>
        <v>4.2762252706013773E-4</v>
      </c>
      <c r="P999">
        <f t="shared" si="233"/>
        <v>1</v>
      </c>
      <c r="Q999">
        <f>($B$16/2)*(COS((ACOS((2*'Intake Valve Fxn Scratch'!$B$1)/$B$16-1)/($B$17/2))*(I999-($B$17/2)))+1)*P999</f>
        <v>4.0070438344665359E-3</v>
      </c>
      <c r="R999">
        <f t="shared" si="234"/>
        <v>0.52724260979822846</v>
      </c>
      <c r="S999">
        <f t="shared" si="235"/>
        <v>5.16824803825147E-4</v>
      </c>
      <c r="T999">
        <f>S999*'Exhaust Gas Math'!$C$14</f>
        <v>6.122913923676007E-4</v>
      </c>
      <c r="U999">
        <f>(T999/'Exhaust Gas Math'!$B$14)+('Exhaust Gas Math'!$D$10)</f>
        <v>2.1575953660264918E-2</v>
      </c>
      <c r="V999">
        <f>('Exhaust Gas Math'!$E$10*(2.53982214E-12*V998^4 - 0.0000000071629564556*V998^3 + 7.56281407226508E-06*V998^2 - 0.00322508455050905*V998 + 1.62997098133725)*$B$24+T999*'Exhaust Gas Math'!$D$14*$B$23)/('Exhaust Gas Math'!$E$10*(2.53982214E-12*V998^4 - 0.0000000071629564556*V998^3 + 7.56281407226508E-06*V998^2 - 0.00322508455050905*V998 + 1.62997098133725)+T999*'Exhaust Gas Math'!$D$14)</f>
        <v>310.47676082357566</v>
      </c>
      <c r="W999">
        <f>(353.3116967483*V999^-1.0020802909)*('Exhaust Gas Math'!$E$10/(T999+'Exhaust Gas Math'!$E$10))+(357.4500179626*V999^-1.0038444015 )*(T999/(T999+'Exhaust Gas Math'!$E$10))</f>
        <v>1.1261518352108821</v>
      </c>
      <c r="X999">
        <f t="shared" si="236"/>
        <v>65.697567152358602</v>
      </c>
      <c r="Y999">
        <f t="shared" si="237"/>
        <v>118571.1429371056</v>
      </c>
      <c r="Z999">
        <f t="shared" si="238"/>
        <v>101325</v>
      </c>
    </row>
    <row r="1000" spans="5:26" x14ac:dyDescent="0.2">
      <c r="E1000">
        <f t="shared" si="225"/>
        <v>0.1243750000000001</v>
      </c>
      <c r="F1000">
        <f t="shared" si="226"/>
        <v>101325</v>
      </c>
      <c r="H1000">
        <f t="shared" si="239"/>
        <v>0.1243750000000001</v>
      </c>
      <c r="I1000">
        <f t="shared" si="227"/>
        <v>210.00000000000455</v>
      </c>
      <c r="J1000">
        <f t="shared" si="228"/>
        <v>5.9153005299965311E-2</v>
      </c>
      <c r="K1000">
        <f t="shared" si="229"/>
        <v>-13.278464949174875</v>
      </c>
      <c r="L1000">
        <f t="shared" si="230"/>
        <v>4.5905871833546244E-4</v>
      </c>
      <c r="M1000">
        <f>J1000/SQRT('Exhaust Gas Math'!$E$14*$B$21*$B$23)</f>
        <v>1.0042159703004827E-3</v>
      </c>
      <c r="N1000">
        <f t="shared" si="231"/>
        <v>6.1813705050935648E-2</v>
      </c>
      <c r="O1000">
        <f t="shared" si="232"/>
        <v>4.3814904303866278E-4</v>
      </c>
      <c r="P1000">
        <f t="shared" si="233"/>
        <v>1</v>
      </c>
      <c r="Q1000">
        <f>($B$16/2)*(COS((ACOS((2*'Intake Valve Fxn Scratch'!$B$1)/$B$16-1)/($B$17/2))*(I1000-($B$17/2)))+1)*P1000</f>
        <v>3.5696765587260619E-3</v>
      </c>
      <c r="R1000">
        <f t="shared" si="234"/>
        <v>0.46969428404290287</v>
      </c>
      <c r="S1000">
        <f t="shared" si="235"/>
        <v>5.2444240115785668E-4</v>
      </c>
      <c r="T1000">
        <f>S1000*'Exhaust Gas Math'!$C$14</f>
        <v>6.2131609327750238E-4</v>
      </c>
      <c r="U1000">
        <f>(T1000/'Exhaust Gas Math'!$B$14)+('Exhaust Gas Math'!$D$10)</f>
        <v>2.1887472504238052E-2</v>
      </c>
      <c r="V1000">
        <f>('Exhaust Gas Math'!$E$10*(2.53982214E-12*V999^4 - 0.0000000071629564556*V999^3 + 7.56281407226508E-06*V999^2 - 0.00322508455050905*V999 + 1.62997098133725)*$B$24+T1000*'Exhaust Gas Math'!$D$14*$B$23)/('Exhaust Gas Math'!$E$10*(2.53982214E-12*V999^4 - 0.0000000071629564556*V999^3 + 7.56281407226508E-06*V999^2 - 0.00322508455050905*V999 + 1.62997098133725)+T1000*'Exhaust Gas Math'!$D$14)</f>
        <v>310.29910852875747</v>
      </c>
      <c r="W1000">
        <f>(353.3116967483*V1000^-1.0020802909)*('Exhaust Gas Math'!$E$10/(T1000+'Exhaust Gas Math'!$E$10))+(357.4500179626*V1000^-1.0038444015 )*(T1000/(T1000+'Exhaust Gas Math'!$E$10))</f>
        <v>1.1267993748783653</v>
      </c>
      <c r="X1000">
        <f t="shared" si="236"/>
        <v>99.337298424419799</v>
      </c>
      <c r="Y1000">
        <f t="shared" si="237"/>
        <v>123010.43079257415</v>
      </c>
      <c r="Z1000">
        <f t="shared" si="238"/>
        <v>101325</v>
      </c>
    </row>
    <row r="1001" spans="5:26" x14ac:dyDescent="0.2">
      <c r="E1001">
        <f t="shared" si="225"/>
        <v>0.1245000000000001</v>
      </c>
      <c r="F1001">
        <f t="shared" si="226"/>
        <v>101325</v>
      </c>
      <c r="H1001">
        <f t="shared" si="239"/>
        <v>0.1245000000000001</v>
      </c>
      <c r="I1001">
        <f t="shared" si="227"/>
        <v>216.00000000000455</v>
      </c>
      <c r="J1001">
        <f t="shared" si="228"/>
        <v>5.7345838721684181E-2</v>
      </c>
      <c r="K1001">
        <f t="shared" si="229"/>
        <v>-15.609771740414557</v>
      </c>
      <c r="L1001">
        <f t="shared" si="230"/>
        <v>4.4624912689885689E-4</v>
      </c>
      <c r="M1001">
        <f>J1001/SQRT('Exhaust Gas Math'!$E$14*$B$21*$B$23)</f>
        <v>9.7353645486926497E-4</v>
      </c>
      <c r="N1001">
        <f t="shared" si="231"/>
        <v>6.2845765440108364E-2</v>
      </c>
      <c r="O1001">
        <f t="shared" si="232"/>
        <v>4.4546451250456062E-4</v>
      </c>
      <c r="P1001">
        <f t="shared" si="233"/>
        <v>1</v>
      </c>
      <c r="Q1001">
        <f>($B$16/2)*(COS((ACOS((2*'Intake Valve Fxn Scratch'!$B$1)/$B$16-1)/($B$17/2))*(I1001-($B$17/2)))+1)*P1001</f>
        <v>3.1353604614261419E-3</v>
      </c>
      <c r="R1001">
        <f t="shared" si="234"/>
        <v>0.41254742913501868</v>
      </c>
      <c r="S1001">
        <f t="shared" si="235"/>
        <v>5.2909220005338715E-4</v>
      </c>
      <c r="T1001">
        <f>S1001*'Exhaust Gas Math'!$C$14</f>
        <v>6.2682479142608602E-4</v>
      </c>
      <c r="U1001">
        <f>(T1001/'Exhaust Gas Math'!$B$14)+('Exhaust Gas Math'!$D$10)</f>
        <v>2.207762432158647E-2</v>
      </c>
      <c r="V1001">
        <f>('Exhaust Gas Math'!$E$10*(2.53982214E-12*V1000^4 - 0.0000000071629564556*V1000^3 + 7.56281407226508E-06*V1000^2 - 0.00322508455050905*V1000 + 1.62997098133725)*$B$24+T1001*'Exhaust Gas Math'!$D$14*$B$23)/('Exhaust Gas Math'!$E$10*(2.53982214E-12*V1000^4 - 0.0000000071629564556*V1000^3 + 7.56281407226508E-06*V1000^2 - 0.00322508455050905*V1000 + 1.62997098133725)+T1001*'Exhaust Gas Math'!$D$14)</f>
        <v>310.19320645600362</v>
      </c>
      <c r="W1001">
        <f>(353.3116967483*V1001^-1.0020802909)*('Exhaust Gas Math'!$E$10/(T1001+'Exhaust Gas Math'!$E$10))+(357.4500179626*V1001^-1.0038444015 )*(T1001/(T1001+'Exhaust Gas Math'!$E$10))</f>
        <v>1.1271857400270209</v>
      </c>
      <c r="X1001">
        <f t="shared" si="236"/>
        <v>137.32784189885831</v>
      </c>
      <c r="Y1001">
        <f t="shared" si="237"/>
        <v>127597.23973521743</v>
      </c>
      <c r="Z1001">
        <f t="shared" si="238"/>
        <v>101325</v>
      </c>
    </row>
    <row r="1002" spans="5:26" x14ac:dyDescent="0.2">
      <c r="E1002">
        <f t="shared" si="225"/>
        <v>0.1246250000000001</v>
      </c>
      <c r="F1002">
        <f t="shared" si="226"/>
        <v>101325</v>
      </c>
      <c r="H1002">
        <f t="shared" si="239"/>
        <v>0.1246250000000001</v>
      </c>
      <c r="I1002">
        <f t="shared" si="227"/>
        <v>222.00000000000455</v>
      </c>
      <c r="J1002">
        <f t="shared" si="228"/>
        <v>5.5257690967631508E-2</v>
      </c>
      <c r="K1002">
        <f t="shared" si="229"/>
        <v>-17.770054605911515</v>
      </c>
      <c r="L1002">
        <f t="shared" si="230"/>
        <v>4.3144787951516421E-4</v>
      </c>
      <c r="M1002">
        <f>J1002/SQRT('Exhaust Gas Math'!$E$14*$B$21*$B$23)</f>
        <v>9.3808683887201978E-4</v>
      </c>
      <c r="N1002">
        <f t="shared" si="231"/>
        <v>6.3355736789099615E-2</v>
      </c>
      <c r="O1002">
        <f t="shared" si="232"/>
        <v>4.4907930081653012E-4</v>
      </c>
      <c r="P1002">
        <f t="shared" si="233"/>
        <v>1</v>
      </c>
      <c r="Q1002">
        <f>($B$16/2)*(COS((ACOS((2*'Intake Valve Fxn Scratch'!$B$1)/$B$16-1)/($B$17/2))*(I1002-($B$17/2)))+1)*P1002</f>
        <v>2.7098490859540103E-3</v>
      </c>
      <c r="R1002">
        <f t="shared" si="234"/>
        <v>0.35655909025710664</v>
      </c>
      <c r="S1002">
        <f t="shared" si="235"/>
        <v>5.3107798614846781E-4</v>
      </c>
      <c r="T1002">
        <f>S1002*'Exhaust Gas Math'!$C$14</f>
        <v>6.2917738697510395E-4</v>
      </c>
      <c r="U1002">
        <f>(T1002/'Exhaust Gas Math'!$B$14)+('Exhaust Gas Math'!$D$10)</f>
        <v>2.2158832314303691E-2</v>
      </c>
      <c r="V1002">
        <f>('Exhaust Gas Math'!$E$10*(2.53982214E-12*V1001^4 - 0.0000000071629564556*V1001^3 + 7.56281407226508E-06*V1001^2 - 0.00322508455050905*V1001 + 1.62997098133725)*$B$24+T1002*'Exhaust Gas Math'!$D$14*$B$23)/('Exhaust Gas Math'!$E$10*(2.53982214E-12*V1001^4 - 0.0000000071629564556*V1001^3 + 7.56281407226508E-06*V1001^2 - 0.00322508455050905*V1001 + 1.62997098133725)+T1002*'Exhaust Gas Math'!$D$14)</f>
        <v>310.14862761277499</v>
      </c>
      <c r="W1002">
        <f>(353.3116967483*V1002^-1.0020802909)*('Exhaust Gas Math'!$E$10/(T1002+'Exhaust Gas Math'!$E$10))+(357.4500179626*V1002^-1.0038444015 )*(T1002/(T1002+'Exhaust Gas Math'!$E$10))</f>
        <v>1.1273484574003987</v>
      </c>
      <c r="X1002">
        <f t="shared" si="236"/>
        <v>177.9941397728532</v>
      </c>
      <c r="Y1002">
        <f t="shared" si="237"/>
        <v>132440.99467589805</v>
      </c>
      <c r="Z1002">
        <f t="shared" si="238"/>
        <v>101325</v>
      </c>
    </row>
    <row r="1003" spans="5:26" x14ac:dyDescent="0.2">
      <c r="E1003">
        <f t="shared" si="225"/>
        <v>0.1247500000000001</v>
      </c>
      <c r="F1003">
        <f t="shared" si="226"/>
        <v>101325</v>
      </c>
      <c r="H1003">
        <f t="shared" si="239"/>
        <v>0.1247500000000001</v>
      </c>
      <c r="I1003">
        <f t="shared" si="227"/>
        <v>228.00000000000455</v>
      </c>
      <c r="J1003">
        <f t="shared" si="228"/>
        <v>5.2911440221573694E-2</v>
      </c>
      <c r="K1003">
        <f t="shared" si="229"/>
        <v>-19.73564503452311</v>
      </c>
      <c r="L1003">
        <f t="shared" si="230"/>
        <v>4.1481714174808023E-4</v>
      </c>
      <c r="M1003">
        <f>J1003/SQRT('Exhaust Gas Math'!$E$14*$B$21*$B$23)</f>
        <v>8.9825551571992188E-4</v>
      </c>
      <c r="N1003">
        <f t="shared" si="231"/>
        <v>6.3284913265651055E-2</v>
      </c>
      <c r="O1003">
        <f t="shared" si="232"/>
        <v>4.4857728821272259E-4</v>
      </c>
      <c r="P1003">
        <f t="shared" si="233"/>
        <v>1</v>
      </c>
      <c r="Q1003">
        <f>($B$16/2)*(COS((ACOS((2*'Intake Valve Fxn Scratch'!$B$1)/$B$16-1)/($B$17/2))*(I1003-($B$17/2)))+1)*P1003</f>
        <v>2.2987793363428394E-3</v>
      </c>
      <c r="R1003">
        <f t="shared" si="234"/>
        <v>0.30247096530826834</v>
      </c>
      <c r="S1003">
        <f t="shared" si="235"/>
        <v>5.3084403973250021E-4</v>
      </c>
      <c r="T1003">
        <f>S1003*'Exhaust Gas Math'!$C$14</f>
        <v>6.2890022656075849E-4</v>
      </c>
      <c r="U1003">
        <f>(T1003/'Exhaust Gas Math'!$B$14)+('Exhaust Gas Math'!$D$10)</f>
        <v>2.2149265161582065E-2</v>
      </c>
      <c r="V1003">
        <f>('Exhaust Gas Math'!$E$10*(2.53982214E-12*V1002^4 - 0.0000000071629564556*V1002^3 + 7.56281407226508E-06*V1002^2 - 0.00322508455050905*V1002 + 1.62997098133725)*$B$24+T1003*'Exhaust Gas Math'!$D$14*$B$23)/('Exhaust Gas Math'!$E$10*(2.53982214E-12*V1002^4 - 0.0000000071629564556*V1002^3 + 7.56281407226508E-06*V1002^2 - 0.00322508455050905*V1002 + 1.62997098133725)+T1003*'Exhaust Gas Math'!$D$14)</f>
        <v>310.15403660183938</v>
      </c>
      <c r="W1003">
        <f>(353.3116967483*V1003^-1.0020802909)*('Exhaust Gas Math'!$E$10/(T1003+'Exhaust Gas Math'!$E$10))+(357.4500179626*V1003^-1.0038444015 )*(T1003/(T1003+'Exhaust Gas Math'!$E$10))</f>
        <v>1.1273287118595599</v>
      </c>
      <c r="X1003">
        <f t="shared" si="236"/>
        <v>219.5448343827623</v>
      </c>
      <c r="Y1003">
        <f t="shared" si="237"/>
        <v>137693.71052577859</v>
      </c>
      <c r="Z1003">
        <f t="shared" si="238"/>
        <v>101325</v>
      </c>
    </row>
    <row r="1004" spans="5:26" x14ac:dyDescent="0.2">
      <c r="E1004">
        <f t="shared" si="225"/>
        <v>0.1248750000000001</v>
      </c>
      <c r="F1004">
        <f t="shared" si="226"/>
        <v>101325</v>
      </c>
      <c r="H1004">
        <f t="shared" si="239"/>
        <v>0.1248750000000001</v>
      </c>
      <c r="I1004">
        <f t="shared" si="227"/>
        <v>234.00000000000455</v>
      </c>
      <c r="J1004">
        <f t="shared" si="228"/>
        <v>5.0332792497669088E-2</v>
      </c>
      <c r="K1004">
        <f t="shared" si="229"/>
        <v>-21.485007606187239</v>
      </c>
      <c r="L1004">
        <f t="shared" si="230"/>
        <v>3.96539123440787E-4</v>
      </c>
      <c r="M1004">
        <f>J1004/SQRT('Exhaust Gas Math'!$E$14*$B$21*$B$23)</f>
        <v>8.5447888572466591E-4</v>
      </c>
      <c r="N1004">
        <f t="shared" si="231"/>
        <v>6.2589395196654726E-2</v>
      </c>
      <c r="O1004">
        <f t="shared" si="232"/>
        <v>4.436473042213775E-4</v>
      </c>
      <c r="P1004">
        <f t="shared" si="233"/>
        <v>1</v>
      </c>
      <c r="Q1004">
        <f>($B$16/2)*(COS((ACOS((2*'Intake Valve Fxn Scratch'!$B$1)/$B$16-1)/($B$17/2))*(I1004-($B$17/2)))+1)*P1004</f>
        <v>1.9075968031527551E-3</v>
      </c>
      <c r="R1004">
        <f t="shared" si="234"/>
        <v>0.25099957936220463</v>
      </c>
      <c r="S1004">
        <f t="shared" si="235"/>
        <v>5.2893754071550389E-4</v>
      </c>
      <c r="T1004">
        <f>S1004*'Exhaust Gas Math'!$C$14</f>
        <v>6.2664156380110687E-4</v>
      </c>
      <c r="U1004">
        <f>(T1004/'Exhaust Gas Math'!$B$14)+('Exhaust Gas Math'!$D$10)</f>
        <v>2.2071299584790503E-2</v>
      </c>
      <c r="V1004">
        <f>('Exhaust Gas Math'!$E$10*(2.53982214E-12*V1003^4 - 0.0000000071629564556*V1003^3 + 7.56281407226508E-06*V1003^2 - 0.00322508455050905*V1003 + 1.62997098133725)*$B$24+T1004*'Exhaust Gas Math'!$D$14*$B$23)/('Exhaust Gas Math'!$E$10*(2.53982214E-12*V1003^4 - 0.0000000071629564556*V1003^3 + 7.56281407226508E-06*V1003^2 - 0.00322508455050905*V1003 + 1.62997098133725)+T1004*'Exhaust Gas Math'!$D$14)</f>
        <v>310.19716169889131</v>
      </c>
      <c r="W1004">
        <f>(353.3116967483*V1004^-1.0020802909)*('Exhaust Gas Math'!$E$10/(T1004+'Exhaust Gas Math'!$E$10))+(357.4500179626*V1004^-1.0038444015 )*(T1004/(T1004+'Exhaust Gas Math'!$E$10))</f>
        <v>1.1271713061267064</v>
      </c>
      <c r="X1004">
        <f t="shared" si="236"/>
        <v>260.15426639024565</v>
      </c>
      <c r="Y1004">
        <f t="shared" si="237"/>
        <v>143553.47866855748</v>
      </c>
      <c r="Z1004">
        <f t="shared" si="238"/>
        <v>101325</v>
      </c>
    </row>
    <row r="1005" spans="5:26" x14ac:dyDescent="0.2">
      <c r="E1005">
        <f t="shared" si="225"/>
        <v>0.12500000000000008</v>
      </c>
      <c r="F1005">
        <f t="shared" si="226"/>
        <v>101325</v>
      </c>
      <c r="H1005">
        <f t="shared" si="239"/>
        <v>0.12500000000000008</v>
      </c>
      <c r="I1005">
        <f t="shared" si="227"/>
        <v>240.00000000000364</v>
      </c>
      <c r="J1005">
        <f t="shared" si="228"/>
        <v>4.75499999999979E-2</v>
      </c>
      <c r="K1005">
        <f t="shared" si="229"/>
        <v>-22.998975938490897</v>
      </c>
      <c r="L1005">
        <f t="shared" si="230"/>
        <v>3.76814082386783E-4</v>
      </c>
      <c r="M1005">
        <f>J1005/SQRT('Exhaust Gas Math'!$E$14*$B$21*$B$23)</f>
        <v>8.072365748053353E-4</v>
      </c>
      <c r="N1005">
        <f t="shared" si="231"/>
        <v>6.1244119152322377E-2</v>
      </c>
      <c r="O1005">
        <f t="shared" si="232"/>
        <v>4.3411169377768454E-4</v>
      </c>
      <c r="P1005">
        <f t="shared" si="233"/>
        <v>1</v>
      </c>
      <c r="Q1005">
        <f>($B$16/2)*(COS((ACOS((2*'Intake Valve Fxn Scratch'!$B$1)/$B$16-1)/($B$17/2))*(I1005-($B$17/2)))+1)*P1005</f>
        <v>1.5414836237511102E-3</v>
      </c>
      <c r="R1005">
        <f t="shared" si="234"/>
        <v>0.2028267925988303</v>
      </c>
      <c r="S1005">
        <f t="shared" si="235"/>
        <v>5.2595770784467021E-4</v>
      </c>
      <c r="T1005">
        <f>S1005*'Exhaust Gas Math'!$C$14</f>
        <v>6.2311130363556957E-4</v>
      </c>
      <c r="U1005">
        <f>(T1005/'Exhaust Gas Math'!$B$14)+('Exhaust Gas Math'!$D$10)</f>
        <v>2.1949440414423319E-2</v>
      </c>
      <c r="V1005">
        <f>('Exhaust Gas Math'!$E$10*(2.53982214E-12*V1004^4 - 0.0000000071629564556*V1004^3 + 7.56281407226508E-06*V1004^2 - 0.00322508455050905*V1004 + 1.62997098133725)*$B$24+T1005*'Exhaust Gas Math'!$D$14*$B$23)/('Exhaust Gas Math'!$E$10*(2.53982214E-12*V1004^4 - 0.0000000071629564556*V1004^3 + 7.56281407226508E-06*V1004^2 - 0.00322508455050905*V1004 + 1.62997098133725)+T1005*'Exhaust Gas Math'!$D$14)</f>
        <v>310.26507546837001</v>
      </c>
      <c r="W1005">
        <f>(353.3116967483*V1005^-1.0020802909)*('Exhaust Gas Math'!$E$10/(T1005+'Exhaust Gas Math'!$E$10))+(357.4500179626*V1005^-1.0038444015 )*(T1005/(T1005+'Exhaust Gas Math'!$E$10))</f>
        <v>1.1269235109748656</v>
      </c>
      <c r="X1005">
        <f t="shared" si="236"/>
        <v>298.04472634695571</v>
      </c>
      <c r="Y1005">
        <f t="shared" si="237"/>
        <v>150266.87618012854</v>
      </c>
      <c r="Z1005">
        <f t="shared" si="238"/>
        <v>101325</v>
      </c>
    </row>
    <row r="1006" spans="5:26" x14ac:dyDescent="0.2">
      <c r="E1006">
        <f t="shared" si="225"/>
        <v>0.12512500000000007</v>
      </c>
      <c r="F1006">
        <f t="shared" si="226"/>
        <v>101325</v>
      </c>
      <c r="H1006">
        <f t="shared" si="239"/>
        <v>0.12512500000000007</v>
      </c>
      <c r="I1006">
        <f t="shared" si="227"/>
        <v>246.00000000000364</v>
      </c>
      <c r="J1006">
        <f t="shared" si="228"/>
        <v>4.4593551585501046E-2</v>
      </c>
      <c r="K1006">
        <f t="shared" si="229"/>
        <v>-24.260962677567388</v>
      </c>
      <c r="L1006">
        <f t="shared" si="230"/>
        <v>3.5585813026358369E-4</v>
      </c>
      <c r="M1006">
        <f>J1006/SQRT('Exhaust Gas Math'!$E$14*$B$21*$B$23)</f>
        <v>7.5704617960644554E-4</v>
      </c>
      <c r="N1006">
        <f t="shared" si="231"/>
        <v>5.9246088902350544E-2</v>
      </c>
      <c r="O1006">
        <f t="shared" si="232"/>
        <v>4.1994921894680223E-4</v>
      </c>
      <c r="P1006">
        <f t="shared" si="233"/>
        <v>1</v>
      </c>
      <c r="Q1006">
        <f>($B$16/2)*(COS((ACOS((2*'Intake Valve Fxn Scratch'!$B$1)/$B$16-1)/($B$17/2))*(I1006-($B$17/2)))+1)*P1006</f>
        <v>1.2052898326527983E-3</v>
      </c>
      <c r="R1006">
        <f t="shared" si="234"/>
        <v>0.15859076745431555</v>
      </c>
      <c r="S1006">
        <f t="shared" si="235"/>
        <v>5.224972374761502E-4</v>
      </c>
      <c r="T1006">
        <f>S1006*'Exhaust Gas Math'!$C$14</f>
        <v>6.1901162381272428E-4</v>
      </c>
      <c r="U1006">
        <f>(T1006/'Exhaust Gas Math'!$B$14)+('Exhaust Gas Math'!$D$10)</f>
        <v>2.1807925750189791E-2</v>
      </c>
      <c r="V1006">
        <f>('Exhaust Gas Math'!$E$10*(2.53982214E-12*V1005^4 - 0.0000000071629564556*V1005^3 + 7.56281407226508E-06*V1005^2 - 0.00322508455050905*V1005 + 1.62997098133725)*$B$24+T1006*'Exhaust Gas Math'!$D$14*$B$23)/('Exhaust Gas Math'!$E$10*(2.53982214E-12*V1005^4 - 0.0000000071629564556*V1005^3 + 7.56281407226508E-06*V1005^2 - 0.00322508455050905*V1005 + 1.62997098133725)+T1006*'Exhaust Gas Math'!$D$14)</f>
        <v>310.3448455885175</v>
      </c>
      <c r="W1006">
        <f>(353.3116967483*V1006^-1.0020802909)*('Exhaust Gas Math'!$E$10/(T1006+'Exhaust Gas Math'!$E$10))+(357.4500179626*V1006^-1.0038444015 )*(T1006/(T1006+'Exhaust Gas Math'!$E$10))</f>
        <v>1.1266325946186053</v>
      </c>
      <c r="X1006">
        <f t="shared" si="236"/>
        <v>331.5647673503621</v>
      </c>
      <c r="Y1006">
        <f t="shared" si="237"/>
        <v>158130.64481188313</v>
      </c>
      <c r="Z1006">
        <f t="shared" si="238"/>
        <v>101325</v>
      </c>
    </row>
    <row r="1007" spans="5:26" x14ac:dyDescent="0.2">
      <c r="E1007">
        <f t="shared" si="225"/>
        <v>0.12525000000000006</v>
      </c>
      <c r="F1007">
        <f t="shared" si="226"/>
        <v>101325</v>
      </c>
      <c r="H1007">
        <f t="shared" si="239"/>
        <v>0.12525000000000006</v>
      </c>
      <c r="I1007">
        <f t="shared" si="227"/>
        <v>252.00000000000273</v>
      </c>
      <c r="J1007">
        <f t="shared" si="228"/>
        <v>4.1495838721684351E-2</v>
      </c>
      <c r="K1007">
        <f t="shared" si="229"/>
        <v>-25.257141232615687</v>
      </c>
      <c r="L1007">
        <f t="shared" si="230"/>
        <v>3.9769296294121147E-5</v>
      </c>
      <c r="M1007">
        <f>J1007/SQRT('Exhaust Gas Math'!$E$14*$B$21*$B$23)</f>
        <v>7.0445759660081088E-4</v>
      </c>
      <c r="N1007">
        <f t="shared" si="231"/>
        <v>5.6616440724260621E-2</v>
      </c>
      <c r="O1007">
        <f t="shared" si="232"/>
        <v>0</v>
      </c>
      <c r="P1007">
        <f t="shared" si="233"/>
        <v>0</v>
      </c>
      <c r="Q1007">
        <f>($B$16/2)*(COS((ACOS((2*'Intake Valve Fxn Scratch'!$B$1)/$B$16-1)/($B$17/2))*(I1007-($B$17/2)))+1)*P1007</f>
        <v>0</v>
      </c>
      <c r="R1007">
        <f t="shared" si="234"/>
        <v>0</v>
      </c>
      <c r="S1007">
        <f t="shared" si="235"/>
        <v>0</v>
      </c>
      <c r="T1007">
        <f>S1007*'Exhaust Gas Math'!$C$14</f>
        <v>0</v>
      </c>
      <c r="U1007">
        <f>(T1007/'Exhaust Gas Math'!$B$14)+('Exhaust Gas Math'!$D$10)</f>
        <v>4.4059320573952224E-4</v>
      </c>
      <c r="V1007">
        <f>('Exhaust Gas Math'!$E$10*(2.53982214E-12*V1006^4 - 0.0000000071629564556*V1006^3 + 7.56281407226508E-06*V1006^2 - 0.00322508455050905*V1006 + 1.62997098133725)*$B$24+T1007*'Exhaust Gas Math'!$D$14*$B$23)/('Exhaust Gas Math'!$E$10*(2.53982214E-12*V1006^4 - 0.0000000071629564556*V1006^3 + 7.56281407226508E-06*V1006^2 - 0.00322508455050905*V1006 + 1.62997098133725)+T1007*'Exhaust Gas Math'!$D$14)</f>
        <v>1100</v>
      </c>
      <c r="W1007">
        <f>(353.3116967483*V1007^-1.0020802909)*('Exhaust Gas Math'!$E$10/(T1007+'Exhaust Gas Math'!$E$10))+(357.4500179626*V1007^-1.0038444015 )*(T1007/(T1007+'Exhaust Gas Math'!$E$10))</f>
        <v>0.31654710700089367</v>
      </c>
      <c r="X1007">
        <f t="shared" si="236"/>
        <v>0</v>
      </c>
      <c r="Y1007">
        <f t="shared" si="237"/>
        <v>101325</v>
      </c>
      <c r="Z1007">
        <f t="shared" si="238"/>
        <v>101325</v>
      </c>
    </row>
    <row r="1008" spans="5:26" x14ac:dyDescent="0.2">
      <c r="E1008">
        <f t="shared" si="225"/>
        <v>0.12537500000000004</v>
      </c>
      <c r="F1008">
        <f t="shared" si="226"/>
        <v>101325</v>
      </c>
      <c r="H1008">
        <f t="shared" si="239"/>
        <v>0.12537500000000004</v>
      </c>
      <c r="I1008">
        <f t="shared" si="227"/>
        <v>258.00000000000182</v>
      </c>
      <c r="J1008">
        <f t="shared" si="228"/>
        <v>3.829080059892187E-2</v>
      </c>
      <c r="K1008">
        <f t="shared" si="229"/>
        <v>-25.97659726292293</v>
      </c>
      <c r="L1008">
        <f t="shared" si="230"/>
        <v>3.9769296294121147E-5</v>
      </c>
      <c r="M1008">
        <f>J1008/SQRT('Exhaust Gas Math'!$E$14*$B$21*$B$23)</f>
        <v>6.5004699730870951E-4</v>
      </c>
      <c r="N1008">
        <f t="shared" si="231"/>
        <v>5.3401053069948232E-2</v>
      </c>
      <c r="O1008">
        <f t="shared" si="232"/>
        <v>0</v>
      </c>
      <c r="P1008">
        <f t="shared" si="233"/>
        <v>0</v>
      </c>
      <c r="Q1008">
        <f>($B$16/2)*(COS((ACOS((2*'Intake Valve Fxn Scratch'!$B$1)/$B$16-1)/($B$17/2))*(I1008-($B$17/2)))+1)*P1008</f>
        <v>0</v>
      </c>
      <c r="R1008">
        <f t="shared" si="234"/>
        <v>0</v>
      </c>
      <c r="S1008">
        <f t="shared" si="235"/>
        <v>0</v>
      </c>
      <c r="T1008">
        <f>S1008*'Exhaust Gas Math'!$C$14</f>
        <v>0</v>
      </c>
      <c r="U1008">
        <f>(T1008/'Exhaust Gas Math'!$B$14)+('Exhaust Gas Math'!$D$10)</f>
        <v>4.4059320573952224E-4</v>
      </c>
      <c r="V1008">
        <f>('Exhaust Gas Math'!$E$10*(2.53982214E-12*V1007^4 - 0.0000000071629564556*V1007^3 + 7.56281407226508E-06*V1007^2 - 0.00322508455050905*V1007 + 1.62997098133725)*$B$24+T1008*'Exhaust Gas Math'!$D$14*$B$23)/('Exhaust Gas Math'!$E$10*(2.53982214E-12*V1007^4 - 0.0000000071629564556*V1007^3 + 7.56281407226508E-06*V1007^2 - 0.00322508455050905*V1007 + 1.62997098133725)+T1008*'Exhaust Gas Math'!$D$14)</f>
        <v>1100</v>
      </c>
      <c r="W1008">
        <f>(353.3116967483*V1008^-1.0020802909)*('Exhaust Gas Math'!$E$10/(T1008+'Exhaust Gas Math'!$E$10))+(357.4500179626*V1008^-1.0038444015 )*(T1008/(T1008+'Exhaust Gas Math'!$E$10))</f>
        <v>0.31654710700089367</v>
      </c>
      <c r="X1008">
        <f t="shared" si="236"/>
        <v>0</v>
      </c>
      <c r="Y1008">
        <f t="shared" si="237"/>
        <v>101325</v>
      </c>
      <c r="Z1008">
        <f t="shared" si="238"/>
        <v>101325</v>
      </c>
    </row>
    <row r="1009" spans="5:26" x14ac:dyDescent="0.2">
      <c r="E1009">
        <f t="shared" si="225"/>
        <v>0.12550000000000003</v>
      </c>
      <c r="F1009">
        <f t="shared" si="226"/>
        <v>101325</v>
      </c>
      <c r="H1009">
        <f t="shared" si="239"/>
        <v>0.12550000000000003</v>
      </c>
      <c r="I1009">
        <f t="shared" si="227"/>
        <v>264.00000000000091</v>
      </c>
      <c r="J1009">
        <f t="shared" si="228"/>
        <v>3.5013552285583921E-2</v>
      </c>
      <c r="K1009">
        <f t="shared" si="229"/>
        <v>-26.41144825766521</v>
      </c>
      <c r="L1009">
        <f t="shared" si="230"/>
        <v>3.9769296294121147E-5</v>
      </c>
      <c r="M1009">
        <f>J1009/SQRT('Exhaust Gas Math'!$E$14*$B$21*$B$23)</f>
        <v>5.944105156421353E-4</v>
      </c>
      <c r="N1009">
        <f t="shared" si="231"/>
        <v>4.9669531178882315E-2</v>
      </c>
      <c r="O1009">
        <f t="shared" si="232"/>
        <v>0</v>
      </c>
      <c r="P1009">
        <f t="shared" si="233"/>
        <v>0</v>
      </c>
      <c r="Q1009">
        <f>($B$16/2)*(COS((ACOS((2*'Intake Valve Fxn Scratch'!$B$1)/$B$16-1)/($B$17/2))*(I1009-($B$17/2)))+1)*P1009</f>
        <v>0</v>
      </c>
      <c r="R1009">
        <f t="shared" si="234"/>
        <v>0</v>
      </c>
      <c r="S1009">
        <f t="shared" si="235"/>
        <v>0</v>
      </c>
      <c r="T1009">
        <f>S1009*'Exhaust Gas Math'!$C$14</f>
        <v>0</v>
      </c>
      <c r="U1009">
        <f>(T1009/'Exhaust Gas Math'!$B$14)+('Exhaust Gas Math'!$D$10)</f>
        <v>4.4059320573952224E-4</v>
      </c>
      <c r="V1009">
        <f>('Exhaust Gas Math'!$E$10*(2.53982214E-12*V1008^4 - 0.0000000071629564556*V1008^3 + 7.56281407226508E-06*V1008^2 - 0.00322508455050905*V1008 + 1.62997098133725)*$B$24+T1009*'Exhaust Gas Math'!$D$14*$B$23)/('Exhaust Gas Math'!$E$10*(2.53982214E-12*V1008^4 - 0.0000000071629564556*V1008^3 + 7.56281407226508E-06*V1008^2 - 0.00322508455050905*V1008 + 1.62997098133725)+T1009*'Exhaust Gas Math'!$D$14)</f>
        <v>1100</v>
      </c>
      <c r="W1009">
        <f>(353.3116967483*V1009^-1.0020802909)*('Exhaust Gas Math'!$E$10/(T1009+'Exhaust Gas Math'!$E$10))+(357.4500179626*V1009^-1.0038444015 )*(T1009/(T1009+'Exhaust Gas Math'!$E$10))</f>
        <v>0.31654710700089367</v>
      </c>
      <c r="X1009">
        <f t="shared" si="236"/>
        <v>0</v>
      </c>
      <c r="Y1009">
        <f t="shared" si="237"/>
        <v>101325</v>
      </c>
      <c r="Z1009">
        <f t="shared" si="238"/>
        <v>101325</v>
      </c>
    </row>
    <row r="1010" spans="5:26" x14ac:dyDescent="0.2">
      <c r="E1010">
        <f t="shared" si="225"/>
        <v>0.12562500000000001</v>
      </c>
      <c r="F1010">
        <f t="shared" si="226"/>
        <v>101325</v>
      </c>
      <c r="H1010">
        <f t="shared" si="239"/>
        <v>0.12562500000000001</v>
      </c>
      <c r="I1010">
        <f t="shared" si="227"/>
        <v>270.00000000000091</v>
      </c>
      <c r="J1010">
        <f t="shared" si="228"/>
        <v>3.1699999999999284E-2</v>
      </c>
      <c r="K1010">
        <f t="shared" si="229"/>
        <v>-26.556929898345718</v>
      </c>
      <c r="L1010">
        <f t="shared" si="230"/>
        <v>3.9769296294121147E-5</v>
      </c>
      <c r="M1010">
        <f>J1010/SQRT('Exhaust Gas Math'!$E$14*$B$21*$B$23)</f>
        <v>5.381577165369018E-4</v>
      </c>
      <c r="N1010">
        <f t="shared" si="231"/>
        <v>4.5512549561611243E-2</v>
      </c>
      <c r="O1010">
        <f t="shared" si="232"/>
        <v>0</v>
      </c>
      <c r="P1010">
        <f t="shared" si="233"/>
        <v>0</v>
      </c>
      <c r="Q1010">
        <f>($B$16/2)*(COS((ACOS((2*'Intake Valve Fxn Scratch'!$B$1)/$B$16-1)/($B$17/2))*(I1010-($B$17/2)))+1)*P1010</f>
        <v>0</v>
      </c>
      <c r="R1010">
        <f t="shared" si="234"/>
        <v>0</v>
      </c>
      <c r="S1010">
        <f t="shared" si="235"/>
        <v>0</v>
      </c>
      <c r="T1010">
        <f>S1010*'Exhaust Gas Math'!$C$14</f>
        <v>0</v>
      </c>
      <c r="U1010">
        <f>(T1010/'Exhaust Gas Math'!$B$14)+('Exhaust Gas Math'!$D$10)</f>
        <v>4.4059320573952224E-4</v>
      </c>
      <c r="V1010">
        <f>('Exhaust Gas Math'!$E$10*(2.53982214E-12*V1009^4 - 0.0000000071629564556*V1009^3 + 7.56281407226508E-06*V1009^2 - 0.00322508455050905*V1009 + 1.62997098133725)*$B$24+T1010*'Exhaust Gas Math'!$D$14*$B$23)/('Exhaust Gas Math'!$E$10*(2.53982214E-12*V1009^4 - 0.0000000071629564556*V1009^3 + 7.56281407226508E-06*V1009^2 - 0.00322508455050905*V1009 + 1.62997098133725)+T1010*'Exhaust Gas Math'!$D$14)</f>
        <v>1100</v>
      </c>
      <c r="W1010">
        <f>(353.3116967483*V1010^-1.0020802909)*('Exhaust Gas Math'!$E$10/(T1010+'Exhaust Gas Math'!$E$10))+(357.4500179626*V1010^-1.0038444015 )*(T1010/(T1010+'Exhaust Gas Math'!$E$10))</f>
        <v>0.31654710700089367</v>
      </c>
      <c r="X1010">
        <f t="shared" si="236"/>
        <v>0</v>
      </c>
      <c r="Y1010">
        <f t="shared" si="237"/>
        <v>101325</v>
      </c>
      <c r="Z1010">
        <f t="shared" si="238"/>
        <v>101325</v>
      </c>
    </row>
    <row r="1011" spans="5:26" x14ac:dyDescent="0.2">
      <c r="E1011">
        <f t="shared" si="225"/>
        <v>0.12575</v>
      </c>
      <c r="F1011">
        <f t="shared" si="226"/>
        <v>101325</v>
      </c>
      <c r="H1011">
        <f t="shared" si="239"/>
        <v>0.12575</v>
      </c>
      <c r="I1011">
        <f t="shared" si="227"/>
        <v>276</v>
      </c>
      <c r="J1011">
        <f t="shared" si="228"/>
        <v>2.8386447714415102E-2</v>
      </c>
      <c r="K1011">
        <f t="shared" si="229"/>
        <v>-26.411448257665125</v>
      </c>
      <c r="L1011">
        <f t="shared" si="230"/>
        <v>3.9769296294121147E-5</v>
      </c>
      <c r="M1011">
        <f>J1011/SQRT('Exhaust Gas Math'!$E$14*$B$21*$B$23)</f>
        <v>4.8190491743167611E-4</v>
      </c>
      <c r="N1011">
        <f t="shared" si="231"/>
        <v>4.103770062813953E-2</v>
      </c>
      <c r="O1011">
        <f t="shared" si="232"/>
        <v>0</v>
      </c>
      <c r="P1011">
        <f t="shared" si="233"/>
        <v>0</v>
      </c>
      <c r="Q1011">
        <f>($B$16/2)*(COS((ACOS((2*'Intake Valve Fxn Scratch'!$B$1)/$B$16-1)/($B$17/2))*(I1011-($B$17/2)))+1)*P1011</f>
        <v>0</v>
      </c>
      <c r="R1011">
        <f t="shared" si="234"/>
        <v>0</v>
      </c>
      <c r="S1011">
        <f t="shared" si="235"/>
        <v>0</v>
      </c>
      <c r="T1011">
        <f>S1011*'Exhaust Gas Math'!$C$14</f>
        <v>0</v>
      </c>
      <c r="U1011">
        <f>(T1011/'Exhaust Gas Math'!$B$14)+('Exhaust Gas Math'!$D$10)</f>
        <v>4.4059320573952224E-4</v>
      </c>
      <c r="V1011">
        <f>('Exhaust Gas Math'!$E$10*(2.53982214E-12*V1010^4 - 0.0000000071629564556*V1010^3 + 7.56281407226508E-06*V1010^2 - 0.00322508455050905*V1010 + 1.62997098133725)*$B$24+T1011*'Exhaust Gas Math'!$D$14*$B$23)/('Exhaust Gas Math'!$E$10*(2.53982214E-12*V1010^4 - 0.0000000071629564556*V1010^3 + 7.56281407226508E-06*V1010^2 - 0.00322508455050905*V1010 + 1.62997098133725)+T1011*'Exhaust Gas Math'!$D$14)</f>
        <v>1100</v>
      </c>
      <c r="W1011">
        <f>(353.3116967483*V1011^-1.0020802909)*('Exhaust Gas Math'!$E$10/(T1011+'Exhaust Gas Math'!$E$10))+(357.4500179626*V1011^-1.0038444015 )*(T1011/(T1011+'Exhaust Gas Math'!$E$10))</f>
        <v>0.31654710700089367</v>
      </c>
      <c r="X1011">
        <f t="shared" si="236"/>
        <v>0</v>
      </c>
      <c r="Y1011">
        <f t="shared" si="237"/>
        <v>101325</v>
      </c>
      <c r="Z1011">
        <f t="shared" si="238"/>
        <v>101325</v>
      </c>
    </row>
    <row r="1012" spans="5:26" x14ac:dyDescent="0.2">
      <c r="E1012">
        <f t="shared" si="225"/>
        <v>0.12587499999999999</v>
      </c>
      <c r="F1012">
        <f t="shared" si="226"/>
        <v>101325</v>
      </c>
      <c r="H1012">
        <f t="shared" si="239"/>
        <v>0.12587499999999999</v>
      </c>
      <c r="I1012">
        <f t="shared" si="227"/>
        <v>281.99999999999909</v>
      </c>
      <c r="J1012">
        <f t="shared" si="228"/>
        <v>2.5109199401077174E-2</v>
      </c>
      <c r="K1012">
        <f t="shared" si="229"/>
        <v>-25.976597262922759</v>
      </c>
      <c r="L1012">
        <f t="shared" si="230"/>
        <v>3.9769296294121147E-5</v>
      </c>
      <c r="M1012">
        <f>J1012/SQRT('Exhaust Gas Math'!$E$14*$B$21*$B$23)</f>
        <v>4.2626843576510222E-4</v>
      </c>
      <c r="N1012">
        <f t="shared" si="231"/>
        <v>3.6364153774649736E-2</v>
      </c>
      <c r="O1012">
        <f t="shared" si="232"/>
        <v>0</v>
      </c>
      <c r="P1012">
        <f t="shared" si="233"/>
        <v>0</v>
      </c>
      <c r="Q1012">
        <f>($B$16/2)*(COS((ACOS((2*'Intake Valve Fxn Scratch'!$B$1)/$B$16-1)/($B$17/2))*(I1012-($B$17/2)))+1)*P1012</f>
        <v>0</v>
      </c>
      <c r="R1012">
        <f t="shared" si="234"/>
        <v>0</v>
      </c>
      <c r="S1012">
        <f t="shared" si="235"/>
        <v>0</v>
      </c>
      <c r="T1012">
        <f>S1012*'Exhaust Gas Math'!$C$14</f>
        <v>0</v>
      </c>
      <c r="U1012">
        <f>(T1012/'Exhaust Gas Math'!$B$14)+('Exhaust Gas Math'!$D$10)</f>
        <v>4.4059320573952224E-4</v>
      </c>
      <c r="V1012">
        <f>('Exhaust Gas Math'!$E$10*(2.53982214E-12*V1011^4 - 0.0000000071629564556*V1011^3 + 7.56281407226508E-06*V1011^2 - 0.00322508455050905*V1011 + 1.62997098133725)*$B$24+T1012*'Exhaust Gas Math'!$D$14*$B$23)/('Exhaust Gas Math'!$E$10*(2.53982214E-12*V1011^4 - 0.0000000071629564556*V1011^3 + 7.56281407226508E-06*V1011^2 - 0.00322508455050905*V1011 + 1.62997098133725)+T1012*'Exhaust Gas Math'!$D$14)</f>
        <v>1100</v>
      </c>
      <c r="W1012">
        <f>(353.3116967483*V1012^-1.0020802909)*('Exhaust Gas Math'!$E$10/(T1012+'Exhaust Gas Math'!$E$10))+(357.4500179626*V1012^-1.0038444015 )*(T1012/(T1012+'Exhaust Gas Math'!$E$10))</f>
        <v>0.31654710700089367</v>
      </c>
      <c r="X1012">
        <f t="shared" si="236"/>
        <v>0</v>
      </c>
      <c r="Y1012">
        <f t="shared" si="237"/>
        <v>101325</v>
      </c>
      <c r="Z1012">
        <f t="shared" si="238"/>
        <v>101325</v>
      </c>
    </row>
    <row r="1013" spans="5:26" x14ac:dyDescent="0.2">
      <c r="E1013">
        <f t="shared" si="225"/>
        <v>0.12599999999999997</v>
      </c>
      <c r="F1013">
        <f t="shared" si="226"/>
        <v>101325</v>
      </c>
      <c r="H1013">
        <f t="shared" si="239"/>
        <v>0.12599999999999997</v>
      </c>
      <c r="I1013">
        <f t="shared" si="227"/>
        <v>287.99999999999909</v>
      </c>
      <c r="J1013">
        <f t="shared" si="228"/>
        <v>2.1904161278314717E-2</v>
      </c>
      <c r="K1013">
        <f t="shared" si="229"/>
        <v>-25.257141232615435</v>
      </c>
      <c r="L1013">
        <f t="shared" si="230"/>
        <v>3.9769296294121147E-5</v>
      </c>
      <c r="M1013">
        <f>J1013/SQRT('Exhaust Gas Math'!$E$14*$B$21*$B$23)</f>
        <v>3.7185783647300123E-4</v>
      </c>
      <c r="N1013">
        <f t="shared" si="231"/>
        <v>3.1616553879856887E-2</v>
      </c>
      <c r="O1013">
        <f t="shared" si="232"/>
        <v>0</v>
      </c>
      <c r="P1013">
        <f t="shared" si="233"/>
        <v>0</v>
      </c>
      <c r="Q1013">
        <f>($B$16/2)*(COS((ACOS((2*'Intake Valve Fxn Scratch'!$B$1)/$B$16-1)/($B$17/2))*(I1013-($B$17/2)))+1)*P1013</f>
        <v>0</v>
      </c>
      <c r="R1013">
        <f t="shared" si="234"/>
        <v>0</v>
      </c>
      <c r="S1013">
        <f t="shared" si="235"/>
        <v>0</v>
      </c>
      <c r="T1013">
        <f>S1013*'Exhaust Gas Math'!$C$14</f>
        <v>0</v>
      </c>
      <c r="U1013">
        <f>(T1013/'Exhaust Gas Math'!$B$14)+('Exhaust Gas Math'!$D$10)</f>
        <v>4.4059320573952224E-4</v>
      </c>
      <c r="V1013">
        <f>('Exhaust Gas Math'!$E$10*(2.53982214E-12*V1012^4 - 0.0000000071629564556*V1012^3 + 7.56281407226508E-06*V1012^2 - 0.00322508455050905*V1012 + 1.62997098133725)*$B$24+T1013*'Exhaust Gas Math'!$D$14*$B$23)/('Exhaust Gas Math'!$E$10*(2.53982214E-12*V1012^4 - 0.0000000071629564556*V1012^3 + 7.56281407226508E-06*V1012^2 - 0.00322508455050905*V1012 + 1.62997098133725)+T1013*'Exhaust Gas Math'!$D$14)</f>
        <v>1100</v>
      </c>
      <c r="W1013">
        <f>(353.3116967483*V1013^-1.0020802909)*('Exhaust Gas Math'!$E$10/(T1013+'Exhaust Gas Math'!$E$10))+(357.4500179626*V1013^-1.0038444015 )*(T1013/(T1013+'Exhaust Gas Math'!$E$10))</f>
        <v>0.31654710700089367</v>
      </c>
      <c r="X1013">
        <f t="shared" si="236"/>
        <v>0</v>
      </c>
      <c r="Y1013">
        <f t="shared" si="237"/>
        <v>101325</v>
      </c>
      <c r="Z1013">
        <f t="shared" si="238"/>
        <v>101325</v>
      </c>
    </row>
    <row r="1014" spans="5:26" x14ac:dyDescent="0.2">
      <c r="E1014">
        <f t="shared" si="225"/>
        <v>0.12612499999999996</v>
      </c>
      <c r="F1014">
        <f t="shared" si="226"/>
        <v>101325</v>
      </c>
      <c r="H1014">
        <f t="shared" si="239"/>
        <v>0.12612499999999996</v>
      </c>
      <c r="I1014">
        <f t="shared" si="227"/>
        <v>293.99999999999818</v>
      </c>
      <c r="J1014">
        <f t="shared" si="228"/>
        <v>1.8806448414498057E-2</v>
      </c>
      <c r="K1014">
        <f t="shared" si="229"/>
        <v>-24.260962677567054</v>
      </c>
      <c r="L1014">
        <f t="shared" si="230"/>
        <v>3.9769296294121147E-5</v>
      </c>
      <c r="M1014">
        <f>J1014/SQRT('Exhaust Gas Math'!$E$14*$B$21*$B$23)</f>
        <v>3.1926925346736722E-4</v>
      </c>
      <c r="N1014">
        <f t="shared" si="231"/>
        <v>2.6918663562602758E-2</v>
      </c>
      <c r="O1014">
        <f t="shared" si="232"/>
        <v>0</v>
      </c>
      <c r="P1014">
        <f t="shared" si="233"/>
        <v>0</v>
      </c>
      <c r="Q1014">
        <f>($B$16/2)*(COS((ACOS((2*'Intake Valve Fxn Scratch'!$B$1)/$B$16-1)/($B$17/2))*(I1014-($B$17/2)))+1)*P1014</f>
        <v>0</v>
      </c>
      <c r="R1014">
        <f t="shared" si="234"/>
        <v>0</v>
      </c>
      <c r="S1014">
        <f t="shared" si="235"/>
        <v>0</v>
      </c>
      <c r="T1014">
        <f>S1014*'Exhaust Gas Math'!$C$14</f>
        <v>0</v>
      </c>
      <c r="U1014">
        <f>(T1014/'Exhaust Gas Math'!$B$14)+('Exhaust Gas Math'!$D$10)</f>
        <v>4.4059320573952224E-4</v>
      </c>
      <c r="V1014">
        <f>('Exhaust Gas Math'!$E$10*(2.53982214E-12*V1013^4 - 0.0000000071629564556*V1013^3 + 7.56281407226508E-06*V1013^2 - 0.00322508455050905*V1013 + 1.62997098133725)*$B$24+T1014*'Exhaust Gas Math'!$D$14*$B$23)/('Exhaust Gas Math'!$E$10*(2.53982214E-12*V1013^4 - 0.0000000071629564556*V1013^3 + 7.56281407226508E-06*V1013^2 - 0.00322508455050905*V1013 + 1.62997098133725)+T1014*'Exhaust Gas Math'!$D$14)</f>
        <v>1100</v>
      </c>
      <c r="W1014">
        <f>(353.3116967483*V1014^-1.0020802909)*('Exhaust Gas Math'!$E$10/(T1014+'Exhaust Gas Math'!$E$10))+(357.4500179626*V1014^-1.0038444015 )*(T1014/(T1014+'Exhaust Gas Math'!$E$10))</f>
        <v>0.31654710700089367</v>
      </c>
      <c r="X1014">
        <f t="shared" si="236"/>
        <v>0</v>
      </c>
      <c r="Y1014">
        <f t="shared" si="237"/>
        <v>101325</v>
      </c>
      <c r="Z1014">
        <f t="shared" si="238"/>
        <v>101325</v>
      </c>
    </row>
    <row r="1015" spans="5:26" x14ac:dyDescent="0.2">
      <c r="E1015">
        <f t="shared" si="225"/>
        <v>0.12624999999999995</v>
      </c>
      <c r="F1015">
        <f t="shared" si="226"/>
        <v>101325</v>
      </c>
      <c r="H1015">
        <f t="shared" si="239"/>
        <v>0.12624999999999995</v>
      </c>
      <c r="I1015">
        <f t="shared" si="227"/>
        <v>299.99999999999727</v>
      </c>
      <c r="J1015">
        <f t="shared" si="228"/>
        <v>1.5850000000001252E-2</v>
      </c>
      <c r="K1015">
        <f t="shared" si="229"/>
        <v>-22.998975938490489</v>
      </c>
      <c r="L1015">
        <f t="shared" si="230"/>
        <v>3.9769296294121147E-5</v>
      </c>
      <c r="M1015">
        <f>J1015/SQRT('Exhaust Gas Math'!$E$14*$B$21*$B$23)</f>
        <v>2.6907885826847822E-4</v>
      </c>
      <c r="N1015">
        <f t="shared" si="231"/>
        <v>2.2387269429558182E-2</v>
      </c>
      <c r="O1015">
        <f t="shared" si="232"/>
        <v>0</v>
      </c>
      <c r="P1015">
        <f t="shared" si="233"/>
        <v>0</v>
      </c>
      <c r="Q1015">
        <f>($B$16/2)*(COS((ACOS((2*'Intake Valve Fxn Scratch'!$B$1)/$B$16-1)/($B$17/2))*(I1015-($B$17/2)))+1)*P1015</f>
        <v>0</v>
      </c>
      <c r="R1015">
        <f t="shared" si="234"/>
        <v>0</v>
      </c>
      <c r="S1015">
        <f t="shared" si="235"/>
        <v>0</v>
      </c>
      <c r="T1015">
        <f>S1015*'Exhaust Gas Math'!$C$14</f>
        <v>0</v>
      </c>
      <c r="U1015">
        <f>(T1015/'Exhaust Gas Math'!$B$14)+('Exhaust Gas Math'!$D$10)</f>
        <v>4.4059320573952224E-4</v>
      </c>
      <c r="V1015">
        <f>('Exhaust Gas Math'!$E$10*(2.53982214E-12*V1014^4 - 0.0000000071629564556*V1014^3 + 7.56281407226508E-06*V1014^2 - 0.00322508455050905*V1014 + 1.62997098133725)*$B$24+T1015*'Exhaust Gas Math'!$D$14*$B$23)/('Exhaust Gas Math'!$E$10*(2.53982214E-12*V1014^4 - 0.0000000071629564556*V1014^3 + 7.56281407226508E-06*V1014^2 - 0.00322508455050905*V1014 + 1.62997098133725)+T1015*'Exhaust Gas Math'!$D$14)</f>
        <v>1100</v>
      </c>
      <c r="W1015">
        <f>(353.3116967483*V1015^-1.0020802909)*('Exhaust Gas Math'!$E$10/(T1015+'Exhaust Gas Math'!$E$10))+(357.4500179626*V1015^-1.0038444015 )*(T1015/(T1015+'Exhaust Gas Math'!$E$10))</f>
        <v>0.31654710700089367</v>
      </c>
      <c r="X1015">
        <f t="shared" si="236"/>
        <v>0</v>
      </c>
      <c r="Y1015">
        <f t="shared" si="237"/>
        <v>101325</v>
      </c>
      <c r="Z1015">
        <f t="shared" si="238"/>
        <v>101325</v>
      </c>
    </row>
    <row r="1016" spans="5:26" x14ac:dyDescent="0.2">
      <c r="E1016">
        <f t="shared" si="225"/>
        <v>0.12637499999999993</v>
      </c>
      <c r="F1016">
        <f t="shared" si="226"/>
        <v>101325</v>
      </c>
      <c r="H1016">
        <f t="shared" si="239"/>
        <v>0.12637499999999993</v>
      </c>
      <c r="I1016">
        <f t="shared" si="227"/>
        <v>305.99999999999636</v>
      </c>
      <c r="J1016">
        <f t="shared" si="228"/>
        <v>1.3067207502329755E-2</v>
      </c>
      <c r="K1016">
        <f t="shared" si="229"/>
        <v>-21.485007606186532</v>
      </c>
      <c r="L1016">
        <f t="shared" si="230"/>
        <v>3.9769296294121147E-5</v>
      </c>
      <c r="M1016">
        <f>J1016/SQRT('Exhaust Gas Math'!$E$14*$B$21*$B$23)</f>
        <v>2.2183654734914232E-4</v>
      </c>
      <c r="N1016">
        <f t="shared" si="231"/>
        <v>1.8126827986226411E-2</v>
      </c>
      <c r="O1016">
        <f t="shared" si="232"/>
        <v>0</v>
      </c>
      <c r="P1016">
        <f t="shared" si="233"/>
        <v>0</v>
      </c>
      <c r="Q1016">
        <f>($B$16/2)*(COS((ACOS((2*'Intake Valve Fxn Scratch'!$B$1)/$B$16-1)/($B$17/2))*(I1016-($B$17/2)))+1)*P1016</f>
        <v>0</v>
      </c>
      <c r="R1016">
        <f t="shared" si="234"/>
        <v>0</v>
      </c>
      <c r="S1016">
        <f t="shared" si="235"/>
        <v>0</v>
      </c>
      <c r="T1016">
        <f>S1016*'Exhaust Gas Math'!$C$14</f>
        <v>0</v>
      </c>
      <c r="U1016">
        <f>(T1016/'Exhaust Gas Math'!$B$14)+('Exhaust Gas Math'!$D$10)</f>
        <v>4.4059320573952224E-4</v>
      </c>
      <c r="V1016">
        <f>('Exhaust Gas Math'!$E$10*(2.53982214E-12*V1015^4 - 0.0000000071629564556*V1015^3 + 7.56281407226508E-06*V1015^2 - 0.00322508455050905*V1015 + 1.62997098133725)*$B$24+T1016*'Exhaust Gas Math'!$D$14*$B$23)/('Exhaust Gas Math'!$E$10*(2.53982214E-12*V1015^4 - 0.0000000071629564556*V1015^3 + 7.56281407226508E-06*V1015^2 - 0.00322508455050905*V1015 + 1.62997098133725)+T1016*'Exhaust Gas Math'!$D$14)</f>
        <v>1100</v>
      </c>
      <c r="W1016">
        <f>(353.3116967483*V1016^-1.0020802909)*('Exhaust Gas Math'!$E$10/(T1016+'Exhaust Gas Math'!$E$10))+(357.4500179626*V1016^-1.0038444015 )*(T1016/(T1016+'Exhaust Gas Math'!$E$10))</f>
        <v>0.31654710700089367</v>
      </c>
      <c r="X1016">
        <f t="shared" si="236"/>
        <v>0</v>
      </c>
      <c r="Y1016">
        <f t="shared" si="237"/>
        <v>101325</v>
      </c>
      <c r="Z1016">
        <f t="shared" si="238"/>
        <v>101325</v>
      </c>
    </row>
    <row r="1017" spans="5:26" x14ac:dyDescent="0.2">
      <c r="E1017">
        <f t="shared" si="225"/>
        <v>0.12649999999999992</v>
      </c>
      <c r="F1017">
        <f t="shared" si="226"/>
        <v>101325</v>
      </c>
      <c r="H1017">
        <f t="shared" si="239"/>
        <v>0.12649999999999992</v>
      </c>
      <c r="I1017">
        <f t="shared" si="227"/>
        <v>311.99999999999636</v>
      </c>
      <c r="J1017">
        <f t="shared" si="228"/>
        <v>1.0488559778425575E-2</v>
      </c>
      <c r="K1017">
        <f t="shared" si="229"/>
        <v>-19.735645034522562</v>
      </c>
      <c r="L1017">
        <f t="shared" si="230"/>
        <v>3.9769296294121147E-5</v>
      </c>
      <c r="M1017">
        <f>J1017/SQRT('Exhaust Gas Math'!$E$14*$B$21*$B$23)</f>
        <v>1.7805991735389364E-4</v>
      </c>
      <c r="N1017">
        <f t="shared" si="231"/>
        <v>1.4225230308828583E-2</v>
      </c>
      <c r="O1017">
        <f t="shared" si="232"/>
        <v>0</v>
      </c>
      <c r="P1017">
        <f t="shared" si="233"/>
        <v>0</v>
      </c>
      <c r="Q1017">
        <f>($B$16/2)*(COS((ACOS((2*'Intake Valve Fxn Scratch'!$B$1)/$B$16-1)/($B$17/2))*(I1017-($B$17/2)))+1)*P1017</f>
        <v>0</v>
      </c>
      <c r="R1017">
        <f t="shared" si="234"/>
        <v>0</v>
      </c>
      <c r="S1017">
        <f t="shared" si="235"/>
        <v>0</v>
      </c>
      <c r="T1017">
        <f>S1017*'Exhaust Gas Math'!$C$14</f>
        <v>0</v>
      </c>
      <c r="U1017">
        <f>(T1017/'Exhaust Gas Math'!$B$14)+('Exhaust Gas Math'!$D$10)</f>
        <v>4.4059320573952224E-4</v>
      </c>
      <c r="V1017">
        <f>('Exhaust Gas Math'!$E$10*(2.53982214E-12*V1016^4 - 0.0000000071629564556*V1016^3 + 7.56281407226508E-06*V1016^2 - 0.00322508455050905*V1016 + 1.62997098133725)*$B$24+T1017*'Exhaust Gas Math'!$D$14*$B$23)/('Exhaust Gas Math'!$E$10*(2.53982214E-12*V1016^4 - 0.0000000071629564556*V1016^3 + 7.56281407226508E-06*V1016^2 - 0.00322508455050905*V1016 + 1.62997098133725)+T1017*'Exhaust Gas Math'!$D$14)</f>
        <v>1100</v>
      </c>
      <c r="W1017">
        <f>(353.3116967483*V1017^-1.0020802909)*('Exhaust Gas Math'!$E$10/(T1017+'Exhaust Gas Math'!$E$10))+(357.4500179626*V1017^-1.0038444015 )*(T1017/(T1017+'Exhaust Gas Math'!$E$10))</f>
        <v>0.31654710700089367</v>
      </c>
      <c r="X1017">
        <f t="shared" si="236"/>
        <v>0</v>
      </c>
      <c r="Y1017">
        <f t="shared" si="237"/>
        <v>101325</v>
      </c>
      <c r="Z1017">
        <f t="shared" si="238"/>
        <v>101325</v>
      </c>
    </row>
    <row r="1018" spans="5:26" x14ac:dyDescent="0.2">
      <c r="E1018">
        <f t="shared" si="225"/>
        <v>0.1266249999999999</v>
      </c>
      <c r="F1018">
        <f t="shared" si="226"/>
        <v>101325</v>
      </c>
      <c r="H1018">
        <f t="shared" si="239"/>
        <v>0.1266249999999999</v>
      </c>
      <c r="I1018">
        <f t="shared" si="227"/>
        <v>317.99999999999545</v>
      </c>
      <c r="J1018">
        <f t="shared" si="228"/>
        <v>8.1423090323681328E-3</v>
      </c>
      <c r="K1018">
        <f t="shared" si="229"/>
        <v>-17.770054605911184</v>
      </c>
      <c r="L1018">
        <f t="shared" si="230"/>
        <v>3.9769296294121147E-5</v>
      </c>
      <c r="M1018">
        <f>J1018/SQRT('Exhaust Gas Math'!$E$14*$B$21*$B$23)</f>
        <v>1.3822859420180203E-4</v>
      </c>
      <c r="N1018">
        <f t="shared" si="231"/>
        <v>1.0750931841516088E-2</v>
      </c>
      <c r="O1018">
        <f t="shared" si="232"/>
        <v>0</v>
      </c>
      <c r="P1018">
        <f t="shared" si="233"/>
        <v>0</v>
      </c>
      <c r="Q1018">
        <f>($B$16/2)*(COS((ACOS((2*'Intake Valve Fxn Scratch'!$B$1)/$B$16-1)/($B$17/2))*(I1018-($B$17/2)))+1)*P1018</f>
        <v>0</v>
      </c>
      <c r="R1018">
        <f t="shared" si="234"/>
        <v>0</v>
      </c>
      <c r="S1018">
        <f t="shared" si="235"/>
        <v>0</v>
      </c>
      <c r="T1018">
        <f>S1018*'Exhaust Gas Math'!$C$14</f>
        <v>0</v>
      </c>
      <c r="U1018">
        <f>(T1018/'Exhaust Gas Math'!$B$14)+('Exhaust Gas Math'!$D$10)</f>
        <v>4.4059320573952224E-4</v>
      </c>
      <c r="V1018">
        <f>('Exhaust Gas Math'!$E$10*(2.53982214E-12*V1017^4 - 0.0000000071629564556*V1017^3 + 7.56281407226508E-06*V1017^2 - 0.00322508455050905*V1017 + 1.62997098133725)*$B$24+T1018*'Exhaust Gas Math'!$D$14*$B$23)/('Exhaust Gas Math'!$E$10*(2.53982214E-12*V1017^4 - 0.0000000071629564556*V1017^3 + 7.56281407226508E-06*V1017^2 - 0.00322508455050905*V1017 + 1.62997098133725)+T1018*'Exhaust Gas Math'!$D$14)</f>
        <v>1100</v>
      </c>
      <c r="W1018">
        <f>(353.3116967483*V1018^-1.0020802909)*('Exhaust Gas Math'!$E$10/(T1018+'Exhaust Gas Math'!$E$10))+(357.4500179626*V1018^-1.0038444015 )*(T1018/(T1018+'Exhaust Gas Math'!$E$10))</f>
        <v>0.31654710700089367</v>
      </c>
      <c r="X1018">
        <f t="shared" si="236"/>
        <v>0</v>
      </c>
      <c r="Y1018">
        <f t="shared" si="237"/>
        <v>101325</v>
      </c>
      <c r="Z1018">
        <f t="shared" si="238"/>
        <v>101325</v>
      </c>
    </row>
    <row r="1019" spans="5:26" x14ac:dyDescent="0.2">
      <c r="E1019">
        <f t="shared" si="225"/>
        <v>0.12674999999999989</v>
      </c>
      <c r="F1019">
        <f t="shared" si="226"/>
        <v>101325</v>
      </c>
      <c r="H1019">
        <f t="shared" si="239"/>
        <v>0.12674999999999989</v>
      </c>
      <c r="I1019">
        <f t="shared" si="227"/>
        <v>323.99999999999454</v>
      </c>
      <c r="J1019">
        <f t="shared" si="228"/>
        <v>6.0541612783157686E-3</v>
      </c>
      <c r="K1019">
        <f t="shared" si="229"/>
        <v>-15.609771740414507</v>
      </c>
      <c r="L1019">
        <f t="shared" si="230"/>
        <v>3.9769296294121147E-5</v>
      </c>
      <c r="M1019">
        <f>J1019/SQRT('Exhaust Gas Math'!$E$14*$B$21*$B$23)</f>
        <v>1.0277897820456208E-4</v>
      </c>
      <c r="N1019">
        <f t="shared" si="231"/>
        <v>7.7515449031787045E-3</v>
      </c>
      <c r="O1019">
        <f t="shared" si="232"/>
        <v>0</v>
      </c>
      <c r="P1019">
        <f t="shared" si="233"/>
        <v>0</v>
      </c>
      <c r="Q1019">
        <f>($B$16/2)*(COS((ACOS((2*'Intake Valve Fxn Scratch'!$B$1)/$B$16-1)/($B$17/2))*(I1019-($B$17/2)))+1)*P1019</f>
        <v>0</v>
      </c>
      <c r="R1019">
        <f t="shared" si="234"/>
        <v>0</v>
      </c>
      <c r="S1019">
        <f t="shared" si="235"/>
        <v>0</v>
      </c>
      <c r="T1019">
        <f>S1019*'Exhaust Gas Math'!$C$14</f>
        <v>0</v>
      </c>
      <c r="U1019">
        <f>(T1019/'Exhaust Gas Math'!$B$14)+('Exhaust Gas Math'!$D$10)</f>
        <v>4.4059320573952224E-4</v>
      </c>
      <c r="V1019">
        <f>('Exhaust Gas Math'!$E$10*(2.53982214E-12*V1018^4 - 0.0000000071629564556*V1018^3 + 7.56281407226508E-06*V1018^2 - 0.00322508455050905*V1018 + 1.62997098133725)*$B$24+T1019*'Exhaust Gas Math'!$D$14*$B$23)/('Exhaust Gas Math'!$E$10*(2.53982214E-12*V1018^4 - 0.0000000071629564556*V1018^3 + 7.56281407226508E-06*V1018^2 - 0.00322508455050905*V1018 + 1.62997098133725)+T1019*'Exhaust Gas Math'!$D$14)</f>
        <v>1100</v>
      </c>
      <c r="W1019">
        <f>(353.3116967483*V1019^-1.0020802909)*('Exhaust Gas Math'!$E$10/(T1019+'Exhaust Gas Math'!$E$10))+(357.4500179626*V1019^-1.0038444015 )*(T1019/(T1019+'Exhaust Gas Math'!$E$10))</f>
        <v>0.31654710700089367</v>
      </c>
      <c r="X1019">
        <f t="shared" si="236"/>
        <v>0</v>
      </c>
      <c r="Y1019">
        <f t="shared" si="237"/>
        <v>101325</v>
      </c>
      <c r="Z1019">
        <f t="shared" si="238"/>
        <v>101325</v>
      </c>
    </row>
    <row r="1020" spans="5:26" x14ac:dyDescent="0.2">
      <c r="E1020">
        <f t="shared" si="225"/>
        <v>0.12687499999999988</v>
      </c>
      <c r="F1020">
        <f t="shared" si="226"/>
        <v>101325</v>
      </c>
      <c r="H1020">
        <f t="shared" si="239"/>
        <v>0.12687499999999988</v>
      </c>
      <c r="I1020">
        <f t="shared" si="227"/>
        <v>329.99999999999363</v>
      </c>
      <c r="J1020">
        <f t="shared" si="228"/>
        <v>4.2469947000348743E-3</v>
      </c>
      <c r="K1020">
        <f t="shared" si="229"/>
        <v>-13.278464949175147</v>
      </c>
      <c r="L1020">
        <f t="shared" si="230"/>
        <v>3.9769296294121147E-5</v>
      </c>
      <c r="M1020">
        <f>J1020/SQRT('Exhaust Gas Math'!$E$14*$B$21*$B$23)</f>
        <v>7.2099462773348385E-5</v>
      </c>
      <c r="N1020">
        <f t="shared" si="231"/>
        <v>5.2538472644419916E-3</v>
      </c>
      <c r="O1020">
        <f t="shared" si="232"/>
        <v>0</v>
      </c>
      <c r="P1020">
        <f t="shared" si="233"/>
        <v>0</v>
      </c>
      <c r="Q1020">
        <f>($B$16/2)*(COS((ACOS((2*'Intake Valve Fxn Scratch'!$B$1)/$B$16-1)/($B$17/2))*(I1020-($B$17/2)))+1)*P1020</f>
        <v>0</v>
      </c>
      <c r="R1020">
        <f t="shared" si="234"/>
        <v>0</v>
      </c>
      <c r="S1020">
        <f t="shared" si="235"/>
        <v>0</v>
      </c>
      <c r="T1020">
        <f>S1020*'Exhaust Gas Math'!$C$14</f>
        <v>0</v>
      </c>
      <c r="U1020">
        <f>(T1020/'Exhaust Gas Math'!$B$14)+('Exhaust Gas Math'!$D$10)</f>
        <v>4.4059320573952224E-4</v>
      </c>
      <c r="V1020">
        <f>('Exhaust Gas Math'!$E$10*(2.53982214E-12*V1019^4 - 0.0000000071629564556*V1019^3 + 7.56281407226508E-06*V1019^2 - 0.00322508455050905*V1019 + 1.62997098133725)*$B$24+T1020*'Exhaust Gas Math'!$D$14*$B$23)/('Exhaust Gas Math'!$E$10*(2.53982214E-12*V1019^4 - 0.0000000071629564556*V1019^3 + 7.56281407226508E-06*V1019^2 - 0.00322508455050905*V1019 + 1.62997098133725)+T1020*'Exhaust Gas Math'!$D$14)</f>
        <v>1100</v>
      </c>
      <c r="W1020">
        <f>(353.3116967483*V1020^-1.0020802909)*('Exhaust Gas Math'!$E$10/(T1020+'Exhaust Gas Math'!$E$10))+(357.4500179626*V1020^-1.0038444015 )*(T1020/(T1020+'Exhaust Gas Math'!$E$10))</f>
        <v>0.31654710700089367</v>
      </c>
      <c r="X1020">
        <f t="shared" si="236"/>
        <v>0</v>
      </c>
      <c r="Y1020">
        <f t="shared" si="237"/>
        <v>101325</v>
      </c>
      <c r="Z1020">
        <f t="shared" si="238"/>
        <v>101325</v>
      </c>
    </row>
    <row r="1021" spans="5:26" x14ac:dyDescent="0.2">
      <c r="E1021">
        <f t="shared" si="225"/>
        <v>0.12699999999999986</v>
      </c>
      <c r="F1021">
        <f t="shared" si="226"/>
        <v>101325</v>
      </c>
      <c r="H1021">
        <f t="shared" si="239"/>
        <v>0.12699999999999986</v>
      </c>
      <c r="I1021">
        <f t="shared" si="227"/>
        <v>335.99999999999363</v>
      </c>
      <c r="J1021">
        <f t="shared" si="228"/>
        <v>2.7406089927310105E-3</v>
      </c>
      <c r="K1021">
        <f t="shared" si="229"/>
        <v>-10.801676517255233</v>
      </c>
      <c r="L1021">
        <f t="shared" si="230"/>
        <v>3.9769296294121147E-5</v>
      </c>
      <c r="M1021">
        <f>J1021/SQRT('Exhaust Gas Math'!$E$14*$B$21*$B$23)</f>
        <v>4.6526179099326578E-5</v>
      </c>
      <c r="N1021">
        <f t="shared" si="231"/>
        <v>3.2650381165184386E-3</v>
      </c>
      <c r="O1021">
        <f t="shared" si="232"/>
        <v>0</v>
      </c>
      <c r="P1021">
        <f t="shared" si="233"/>
        <v>0</v>
      </c>
      <c r="Q1021">
        <f>($B$16/2)*(COS((ACOS((2*'Intake Valve Fxn Scratch'!$B$1)/$B$16-1)/($B$17/2))*(I1021-($B$17/2)))+1)*P1021</f>
        <v>0</v>
      </c>
      <c r="R1021">
        <f t="shared" si="234"/>
        <v>0</v>
      </c>
      <c r="S1021">
        <f t="shared" si="235"/>
        <v>0</v>
      </c>
      <c r="T1021">
        <f>S1021*'Exhaust Gas Math'!$C$14</f>
        <v>0</v>
      </c>
      <c r="U1021">
        <f>(T1021/'Exhaust Gas Math'!$B$14)+('Exhaust Gas Math'!$D$10)</f>
        <v>4.4059320573952224E-4</v>
      </c>
      <c r="V1021">
        <f>('Exhaust Gas Math'!$E$10*(2.53982214E-12*V1020^4 - 0.0000000071629564556*V1020^3 + 7.56281407226508E-06*V1020^2 - 0.00322508455050905*V1020 + 1.62997098133725)*$B$24+T1021*'Exhaust Gas Math'!$D$14*$B$23)/('Exhaust Gas Math'!$E$10*(2.53982214E-12*V1020^4 - 0.0000000071629564556*V1020^3 + 7.56281407226508E-06*V1020^2 - 0.00322508455050905*V1020 + 1.62997098133725)+T1021*'Exhaust Gas Math'!$D$14)</f>
        <v>1100</v>
      </c>
      <c r="W1021">
        <f>(353.3116967483*V1021^-1.0020802909)*('Exhaust Gas Math'!$E$10/(T1021+'Exhaust Gas Math'!$E$10))+(357.4500179626*V1021^-1.0038444015 )*(T1021/(T1021+'Exhaust Gas Math'!$E$10))</f>
        <v>0.31654710700089367</v>
      </c>
      <c r="X1021">
        <f t="shared" si="236"/>
        <v>0</v>
      </c>
      <c r="Y1021">
        <f t="shared" si="237"/>
        <v>101325</v>
      </c>
      <c r="Z1021">
        <f t="shared" si="238"/>
        <v>101325</v>
      </c>
    </row>
    <row r="1022" spans="5:26" x14ac:dyDescent="0.2">
      <c r="E1022">
        <f t="shared" si="225"/>
        <v>0.12712499999999985</v>
      </c>
      <c r="F1022">
        <f t="shared" si="226"/>
        <v>101325</v>
      </c>
      <c r="H1022">
        <f t="shared" si="239"/>
        <v>0.12712499999999985</v>
      </c>
      <c r="I1022">
        <f t="shared" si="227"/>
        <v>341.99999999999272</v>
      </c>
      <c r="J1022">
        <f t="shared" si="228"/>
        <v>1.5515084334448703E-3</v>
      </c>
      <c r="K1022">
        <f t="shared" si="229"/>
        <v>-8.2065426570161737</v>
      </c>
      <c r="L1022">
        <f t="shared" si="230"/>
        <v>3.9769296294121147E-5</v>
      </c>
      <c r="M1022">
        <f>J1022/SQRT('Exhaust Gas Math'!$E$14*$B$21*$B$23)</f>
        <v>2.6339313429982838E-5</v>
      </c>
      <c r="N1022">
        <f t="shared" si="231"/>
        <v>1.7749850514234174E-3</v>
      </c>
      <c r="O1022">
        <f t="shared" si="232"/>
        <v>0</v>
      </c>
      <c r="P1022">
        <f t="shared" si="233"/>
        <v>0</v>
      </c>
      <c r="Q1022">
        <f>($B$16/2)*(COS((ACOS((2*'Intake Valve Fxn Scratch'!$B$1)/$B$16-1)/($B$17/2))*(I1022-($B$17/2)))+1)*P1022</f>
        <v>0</v>
      </c>
      <c r="R1022">
        <f t="shared" si="234"/>
        <v>0</v>
      </c>
      <c r="S1022">
        <f t="shared" si="235"/>
        <v>0</v>
      </c>
      <c r="T1022">
        <f>S1022*'Exhaust Gas Math'!$C$14</f>
        <v>0</v>
      </c>
      <c r="U1022">
        <f>(T1022/'Exhaust Gas Math'!$B$14)+('Exhaust Gas Math'!$D$10)</f>
        <v>4.4059320573952224E-4</v>
      </c>
      <c r="V1022">
        <f>('Exhaust Gas Math'!$E$10*(2.53982214E-12*V1021^4 - 0.0000000071629564556*V1021^3 + 7.56281407226508E-06*V1021^2 - 0.00322508455050905*V1021 + 1.62997098133725)*$B$24+T1022*'Exhaust Gas Math'!$D$14*$B$23)/('Exhaust Gas Math'!$E$10*(2.53982214E-12*V1021^4 - 0.0000000071629564556*V1021^3 + 7.56281407226508E-06*V1021^2 - 0.00322508455050905*V1021 + 1.62997098133725)+T1022*'Exhaust Gas Math'!$D$14)</f>
        <v>1100</v>
      </c>
      <c r="W1022">
        <f>(353.3116967483*V1022^-1.0020802909)*('Exhaust Gas Math'!$E$10/(T1022+'Exhaust Gas Math'!$E$10))+(357.4500179626*V1022^-1.0038444015 )*(T1022/(T1022+'Exhaust Gas Math'!$E$10))</f>
        <v>0.31654710700089367</v>
      </c>
      <c r="X1022">
        <f t="shared" si="236"/>
        <v>0</v>
      </c>
      <c r="Y1022">
        <f t="shared" si="237"/>
        <v>101325</v>
      </c>
      <c r="Z1022">
        <f t="shared" si="238"/>
        <v>101325</v>
      </c>
    </row>
    <row r="1023" spans="5:26" x14ac:dyDescent="0.2">
      <c r="E1023">
        <f t="shared" si="225"/>
        <v>0.12724999999999984</v>
      </c>
      <c r="F1023">
        <f t="shared" si="226"/>
        <v>101325</v>
      </c>
      <c r="H1023">
        <f t="shared" si="239"/>
        <v>0.12724999999999984</v>
      </c>
      <c r="I1023">
        <f t="shared" si="227"/>
        <v>347.99999999999181</v>
      </c>
      <c r="J1023">
        <f t="shared" si="228"/>
        <v>6.9272105673919351E-4</v>
      </c>
      <c r="K1023">
        <f t="shared" si="229"/>
        <v>-5.5214961980970401</v>
      </c>
      <c r="L1023">
        <f t="shared" si="230"/>
        <v>3.9769296294121147E-5</v>
      </c>
      <c r="M1023">
        <f>J1023/SQRT('Exhaust Gas Math'!$E$14*$B$21*$B$23)</f>
        <v>1.1760037289962221E-5</v>
      </c>
      <c r="N1023">
        <f t="shared" si="231"/>
        <v>7.5915782819163322E-4</v>
      </c>
      <c r="O1023">
        <f t="shared" si="232"/>
        <v>0</v>
      </c>
      <c r="P1023">
        <f t="shared" si="233"/>
        <v>0</v>
      </c>
      <c r="Q1023">
        <f>($B$16/2)*(COS((ACOS((2*'Intake Valve Fxn Scratch'!$B$1)/$B$16-1)/($B$17/2))*(I1023-($B$17/2)))+1)*P1023</f>
        <v>0</v>
      </c>
      <c r="R1023">
        <f t="shared" si="234"/>
        <v>0</v>
      </c>
      <c r="S1023">
        <f t="shared" si="235"/>
        <v>0</v>
      </c>
      <c r="T1023">
        <f>S1023*'Exhaust Gas Math'!$C$14</f>
        <v>0</v>
      </c>
      <c r="U1023">
        <f>(T1023/'Exhaust Gas Math'!$B$14)+('Exhaust Gas Math'!$D$10)</f>
        <v>4.4059320573952224E-4</v>
      </c>
      <c r="V1023">
        <f>('Exhaust Gas Math'!$E$10*(2.53982214E-12*V1022^4 - 0.0000000071629564556*V1022^3 + 7.56281407226508E-06*V1022^2 - 0.00322508455050905*V1022 + 1.62997098133725)*$B$24+T1023*'Exhaust Gas Math'!$D$14*$B$23)/('Exhaust Gas Math'!$E$10*(2.53982214E-12*V1022^4 - 0.0000000071629564556*V1022^3 + 7.56281407226508E-06*V1022^2 - 0.00322508455050905*V1022 + 1.62997098133725)+T1023*'Exhaust Gas Math'!$D$14)</f>
        <v>1100</v>
      </c>
      <c r="W1023">
        <f>(353.3116967483*V1023^-1.0020802909)*('Exhaust Gas Math'!$E$10/(T1023+'Exhaust Gas Math'!$E$10))+(357.4500179626*V1023^-1.0038444015 )*(T1023/(T1023+'Exhaust Gas Math'!$E$10))</f>
        <v>0.31654710700089367</v>
      </c>
      <c r="X1023">
        <f t="shared" si="236"/>
        <v>0</v>
      </c>
      <c r="Y1023">
        <f t="shared" si="237"/>
        <v>101325</v>
      </c>
      <c r="Z1023">
        <f t="shared" si="238"/>
        <v>101325</v>
      </c>
    </row>
    <row r="1024" spans="5:26" x14ac:dyDescent="0.2">
      <c r="E1024">
        <f t="shared" si="225"/>
        <v>0.12737499999999982</v>
      </c>
      <c r="F1024">
        <f t="shared" si="226"/>
        <v>101325</v>
      </c>
      <c r="H1024">
        <f t="shared" si="239"/>
        <v>0.12737499999999982</v>
      </c>
      <c r="I1024">
        <f t="shared" si="227"/>
        <v>353.99999999999181</v>
      </c>
      <c r="J1024">
        <f t="shared" si="228"/>
        <v>1.7365591682620002E-4</v>
      </c>
      <c r="K1024">
        <f t="shared" si="229"/>
        <v>-2.7759550713845695</v>
      </c>
      <c r="L1024">
        <f t="shared" si="230"/>
        <v>3.9769296294121147E-5</v>
      </c>
      <c r="M1024">
        <f>J1024/SQRT('Exhaust Gas Math'!$E$14*$B$21*$B$23)</f>
        <v>2.9480842795682037E-6</v>
      </c>
      <c r="N1024">
        <f t="shared" si="231"/>
        <v>1.8193581047185048E-4</v>
      </c>
      <c r="O1024">
        <f t="shared" si="232"/>
        <v>0</v>
      </c>
      <c r="P1024">
        <f t="shared" si="233"/>
        <v>0</v>
      </c>
      <c r="Q1024">
        <f>($B$16/2)*(COS((ACOS((2*'Intake Valve Fxn Scratch'!$B$1)/$B$16-1)/($B$17/2))*(I1024-($B$17/2)))+1)*P1024</f>
        <v>0</v>
      </c>
      <c r="R1024">
        <f t="shared" si="234"/>
        <v>0</v>
      </c>
      <c r="S1024">
        <f t="shared" si="235"/>
        <v>0</v>
      </c>
      <c r="T1024">
        <f>S1024*'Exhaust Gas Math'!$C$14</f>
        <v>0</v>
      </c>
      <c r="U1024">
        <f>(T1024/'Exhaust Gas Math'!$B$14)+('Exhaust Gas Math'!$D$10)</f>
        <v>4.4059320573952224E-4</v>
      </c>
      <c r="V1024">
        <f>('Exhaust Gas Math'!$E$10*(2.53982214E-12*V1023^4 - 0.0000000071629564556*V1023^3 + 7.56281407226508E-06*V1023^2 - 0.00322508455050905*V1023 + 1.62997098133725)*$B$24+T1024*'Exhaust Gas Math'!$D$14*$B$23)/('Exhaust Gas Math'!$E$10*(2.53982214E-12*V1023^4 - 0.0000000071629564556*V1023^3 + 7.56281407226508E-06*V1023^2 - 0.00322508455050905*V1023 + 1.62997098133725)+T1024*'Exhaust Gas Math'!$D$14)</f>
        <v>1100</v>
      </c>
      <c r="W1024">
        <f>(353.3116967483*V1024^-1.0020802909)*('Exhaust Gas Math'!$E$10/(T1024+'Exhaust Gas Math'!$E$10))+(357.4500179626*V1024^-1.0038444015 )*(T1024/(T1024+'Exhaust Gas Math'!$E$10))</f>
        <v>0.31654710700089367</v>
      </c>
      <c r="X1024">
        <f t="shared" si="236"/>
        <v>0</v>
      </c>
      <c r="Y1024">
        <f t="shared" si="237"/>
        <v>101325</v>
      </c>
      <c r="Z1024">
        <f t="shared" si="238"/>
        <v>101325</v>
      </c>
    </row>
    <row r="1025" spans="5:26" x14ac:dyDescent="0.2">
      <c r="E1025">
        <f t="shared" si="225"/>
        <v>0.12749999999999981</v>
      </c>
      <c r="F1025">
        <f t="shared" si="226"/>
        <v>101325</v>
      </c>
      <c r="H1025">
        <f t="shared" si="239"/>
        <v>0.12749999999999981</v>
      </c>
      <c r="I1025">
        <f t="shared" si="227"/>
        <v>359.99999999999091</v>
      </c>
      <c r="J1025">
        <f t="shared" si="228"/>
        <v>0</v>
      </c>
      <c r="K1025">
        <f t="shared" si="229"/>
        <v>-4.0732880784546051E-12</v>
      </c>
      <c r="L1025">
        <f t="shared" si="230"/>
        <v>3.9769296294121147E-5</v>
      </c>
      <c r="M1025">
        <f>J1025/SQRT('Exhaust Gas Math'!$E$14*$B$21*$B$23)</f>
        <v>0</v>
      </c>
      <c r="N1025">
        <f t="shared" si="231"/>
        <v>0</v>
      </c>
      <c r="O1025">
        <f t="shared" si="232"/>
        <v>0</v>
      </c>
      <c r="P1025">
        <f t="shared" si="233"/>
        <v>0</v>
      </c>
      <c r="Q1025">
        <f>($B$16/2)*(COS((ACOS((2*'Intake Valve Fxn Scratch'!$B$1)/$B$16-1)/($B$17/2))*(I1025-($B$17/2)))+1)*P1025</f>
        <v>0</v>
      </c>
      <c r="R1025">
        <f t="shared" si="234"/>
        <v>0</v>
      </c>
      <c r="S1025">
        <f t="shared" si="235"/>
        <v>0</v>
      </c>
      <c r="T1025">
        <f>S1025*'Exhaust Gas Math'!$C$14</f>
        <v>0</v>
      </c>
      <c r="U1025">
        <f>(T1025/'Exhaust Gas Math'!$B$14)+('Exhaust Gas Math'!$D$10)</f>
        <v>4.4059320573952224E-4</v>
      </c>
      <c r="V1025">
        <f>('Exhaust Gas Math'!$E$10*(2.53982214E-12*V1024^4 - 0.0000000071629564556*V1024^3 + 7.56281407226508E-06*V1024^2 - 0.00322508455050905*V1024 + 1.62997098133725)*$B$24+T1025*'Exhaust Gas Math'!$D$14*$B$23)/('Exhaust Gas Math'!$E$10*(2.53982214E-12*V1024^4 - 0.0000000071629564556*V1024^3 + 7.56281407226508E-06*V1024^2 - 0.00322508455050905*V1024 + 1.62997098133725)+T1025*'Exhaust Gas Math'!$D$14)</f>
        <v>1100</v>
      </c>
      <c r="W1025">
        <f>(353.3116967483*V1025^-1.0020802909)*('Exhaust Gas Math'!$E$10/(T1025+'Exhaust Gas Math'!$E$10))+(357.4500179626*V1025^-1.0038444015 )*(T1025/(T1025+'Exhaust Gas Math'!$E$10))</f>
        <v>0.31654710700089367</v>
      </c>
      <c r="X1025">
        <f t="shared" si="236"/>
        <v>0</v>
      </c>
      <c r="Y1025">
        <f t="shared" si="237"/>
        <v>101325</v>
      </c>
      <c r="Z1025">
        <f t="shared" si="238"/>
        <v>101325</v>
      </c>
    </row>
    <row r="1026" spans="5:26" x14ac:dyDescent="0.2">
      <c r="E1026">
        <f t="shared" si="225"/>
        <v>0.12762499999999979</v>
      </c>
      <c r="F1026">
        <f t="shared" si="226"/>
        <v>101325</v>
      </c>
      <c r="H1026">
        <f t="shared" si="239"/>
        <v>0.12762499999999979</v>
      </c>
      <c r="I1026">
        <f t="shared" si="227"/>
        <v>365.99999999999</v>
      </c>
      <c r="J1026">
        <f t="shared" si="228"/>
        <v>1.7365591682518E-4</v>
      </c>
      <c r="K1026">
        <f t="shared" si="229"/>
        <v>2.7759550713764676</v>
      </c>
      <c r="L1026">
        <f t="shared" si="230"/>
        <v>3.9769296294121147E-5</v>
      </c>
      <c r="M1026">
        <f>J1026/SQRT('Exhaust Gas Math'!$E$14*$B$21*$B$23)</f>
        <v>2.9480842795508874E-6</v>
      </c>
      <c r="N1026">
        <f t="shared" si="231"/>
        <v>1.6556832809721395E-4</v>
      </c>
      <c r="O1026">
        <f t="shared" si="232"/>
        <v>0</v>
      </c>
      <c r="P1026">
        <f t="shared" si="233"/>
        <v>0</v>
      </c>
      <c r="Q1026">
        <f>($B$16/2)*(COS((ACOS((2*'Intake Valve Fxn Scratch'!$B$1)/$B$16-1)/($B$17/2))*(I1026-($B$17/2)))+1)*P1026</f>
        <v>0</v>
      </c>
      <c r="R1026">
        <f t="shared" si="234"/>
        <v>0</v>
      </c>
      <c r="S1026">
        <f t="shared" si="235"/>
        <v>0</v>
      </c>
      <c r="T1026">
        <f>S1026*'Exhaust Gas Math'!$C$14</f>
        <v>0</v>
      </c>
      <c r="U1026">
        <f>(T1026/'Exhaust Gas Math'!$B$14)+('Exhaust Gas Math'!$D$10)</f>
        <v>4.4059320573952224E-4</v>
      </c>
      <c r="V1026">
        <f>('Exhaust Gas Math'!$E$10*(2.53982214E-12*V1025^4 - 0.0000000071629564556*V1025^3 + 7.56281407226508E-06*V1025^2 - 0.00322508455050905*V1025 + 1.62997098133725)*$B$24+T1026*'Exhaust Gas Math'!$D$14*$B$23)/('Exhaust Gas Math'!$E$10*(2.53982214E-12*V1025^4 - 0.0000000071629564556*V1025^3 + 7.56281407226508E-06*V1025^2 - 0.00322508455050905*V1025 + 1.62997098133725)+T1026*'Exhaust Gas Math'!$D$14)</f>
        <v>1100</v>
      </c>
      <c r="W1026">
        <f>(353.3116967483*V1026^-1.0020802909)*('Exhaust Gas Math'!$E$10/(T1026+'Exhaust Gas Math'!$E$10))+(357.4500179626*V1026^-1.0038444015 )*(T1026/(T1026+'Exhaust Gas Math'!$E$10))</f>
        <v>0.31654710700089367</v>
      </c>
      <c r="X1026">
        <f t="shared" si="236"/>
        <v>0</v>
      </c>
      <c r="Y1026">
        <f t="shared" si="237"/>
        <v>101325</v>
      </c>
      <c r="Z1026">
        <f t="shared" si="238"/>
        <v>101325</v>
      </c>
    </row>
    <row r="1027" spans="5:26" x14ac:dyDescent="0.2">
      <c r="E1027">
        <f t="shared" si="225"/>
        <v>0.12774999999999978</v>
      </c>
      <c r="F1027">
        <f t="shared" si="226"/>
        <v>101325</v>
      </c>
      <c r="H1027">
        <f t="shared" si="239"/>
        <v>0.12774999999999978</v>
      </c>
      <c r="I1027">
        <f t="shared" si="227"/>
        <v>371.99999999998909</v>
      </c>
      <c r="J1027">
        <f t="shared" si="228"/>
        <v>6.9272105673717083E-4</v>
      </c>
      <c r="K1027">
        <f t="shared" si="229"/>
        <v>5.5214961980890713</v>
      </c>
      <c r="L1027">
        <f t="shared" si="230"/>
        <v>3.9769296294121147E-5</v>
      </c>
      <c r="M1027">
        <f>J1027/SQRT('Exhaust Gas Math'!$E$14*$B$21*$B$23)</f>
        <v>1.1760037289927882E-5</v>
      </c>
      <c r="N1027">
        <f t="shared" si="231"/>
        <v>6.2929392667606179E-4</v>
      </c>
      <c r="O1027">
        <f t="shared" si="232"/>
        <v>0</v>
      </c>
      <c r="P1027">
        <f t="shared" si="233"/>
        <v>0</v>
      </c>
      <c r="Q1027">
        <f>($B$16/2)*(COS((ACOS((2*'Intake Valve Fxn Scratch'!$B$1)/$B$16-1)/($B$17/2))*(I1027-($B$17/2)))+1)*P1027</f>
        <v>0</v>
      </c>
      <c r="R1027">
        <f t="shared" si="234"/>
        <v>0</v>
      </c>
      <c r="S1027">
        <f t="shared" si="235"/>
        <v>0</v>
      </c>
      <c r="T1027">
        <f>S1027*'Exhaust Gas Math'!$C$14</f>
        <v>0</v>
      </c>
      <c r="U1027">
        <f>(T1027/'Exhaust Gas Math'!$B$14)+('Exhaust Gas Math'!$D$10)</f>
        <v>4.4059320573952224E-4</v>
      </c>
      <c r="V1027">
        <f>('Exhaust Gas Math'!$E$10*(2.53982214E-12*V1026^4 - 0.0000000071629564556*V1026^3 + 7.56281407226508E-06*V1026^2 - 0.00322508455050905*V1026 + 1.62997098133725)*$B$24+T1027*'Exhaust Gas Math'!$D$14*$B$23)/('Exhaust Gas Math'!$E$10*(2.53982214E-12*V1026^4 - 0.0000000071629564556*V1026^3 + 7.56281407226508E-06*V1026^2 - 0.00322508455050905*V1026 + 1.62997098133725)+T1027*'Exhaust Gas Math'!$D$14)</f>
        <v>1100</v>
      </c>
      <c r="W1027">
        <f>(353.3116967483*V1027^-1.0020802909)*('Exhaust Gas Math'!$E$10/(T1027+'Exhaust Gas Math'!$E$10))+(357.4500179626*V1027^-1.0038444015 )*(T1027/(T1027+'Exhaust Gas Math'!$E$10))</f>
        <v>0.31654710700089367</v>
      </c>
      <c r="X1027">
        <f t="shared" si="236"/>
        <v>0</v>
      </c>
      <c r="Y1027">
        <f t="shared" si="237"/>
        <v>101325</v>
      </c>
      <c r="Z1027">
        <f t="shared" si="238"/>
        <v>101325</v>
      </c>
    </row>
    <row r="1028" spans="5:26" x14ac:dyDescent="0.2">
      <c r="E1028">
        <f t="shared" ref="E1028:E1091" si="240">H1028</f>
        <v>0.12787499999999977</v>
      </c>
      <c r="F1028">
        <f t="shared" ref="F1028:F1091" si="241">Z1028</f>
        <v>101325</v>
      </c>
      <c r="H1028">
        <f t="shared" si="239"/>
        <v>0.12787499999999977</v>
      </c>
      <c r="I1028">
        <f t="shared" si="227"/>
        <v>377.99999999998909</v>
      </c>
      <c r="J1028">
        <f t="shared" si="228"/>
        <v>1.5515084334417305E-3</v>
      </c>
      <c r="K1028">
        <f t="shared" si="229"/>
        <v>8.2065426570080664</v>
      </c>
      <c r="L1028">
        <f t="shared" si="230"/>
        <v>3.9769296294121147E-5</v>
      </c>
      <c r="M1028">
        <f>J1028/SQRT('Exhaust Gas Math'!$E$14*$B$21*$B$23)</f>
        <v>2.6339313429929536E-5</v>
      </c>
      <c r="N1028">
        <f t="shared" si="231"/>
        <v>1.3427107345470764E-3</v>
      </c>
      <c r="O1028">
        <f t="shared" si="232"/>
        <v>0</v>
      </c>
      <c r="P1028">
        <f t="shared" si="233"/>
        <v>0</v>
      </c>
      <c r="Q1028">
        <f>($B$16/2)*(COS((ACOS((2*'Intake Valve Fxn Scratch'!$B$1)/$B$16-1)/($B$17/2))*(I1028-($B$17/2)))+1)*P1028</f>
        <v>0</v>
      </c>
      <c r="R1028">
        <f t="shared" si="234"/>
        <v>0</v>
      </c>
      <c r="S1028">
        <f t="shared" si="235"/>
        <v>0</v>
      </c>
      <c r="T1028">
        <f>S1028*'Exhaust Gas Math'!$C$14</f>
        <v>0</v>
      </c>
      <c r="U1028">
        <f>(T1028/'Exhaust Gas Math'!$B$14)+('Exhaust Gas Math'!$D$10)</f>
        <v>4.4059320573952224E-4</v>
      </c>
      <c r="V1028">
        <f>('Exhaust Gas Math'!$E$10*(2.53982214E-12*V1027^4 - 0.0000000071629564556*V1027^3 + 7.56281407226508E-06*V1027^2 - 0.00322508455050905*V1027 + 1.62997098133725)*$B$24+T1028*'Exhaust Gas Math'!$D$14*$B$23)/('Exhaust Gas Math'!$E$10*(2.53982214E-12*V1027^4 - 0.0000000071629564556*V1027^3 + 7.56281407226508E-06*V1027^2 - 0.00322508455050905*V1027 + 1.62997098133725)+T1028*'Exhaust Gas Math'!$D$14)</f>
        <v>1100</v>
      </c>
      <c r="W1028">
        <f>(353.3116967483*V1028^-1.0020802909)*('Exhaust Gas Math'!$E$10/(T1028+'Exhaust Gas Math'!$E$10))+(357.4500179626*V1028^-1.0038444015 )*(T1028/(T1028+'Exhaust Gas Math'!$E$10))</f>
        <v>0.31654710700089367</v>
      </c>
      <c r="X1028">
        <f t="shared" si="236"/>
        <v>0</v>
      </c>
      <c r="Y1028">
        <f t="shared" si="237"/>
        <v>101325</v>
      </c>
      <c r="Z1028">
        <f t="shared" si="238"/>
        <v>101325</v>
      </c>
    </row>
    <row r="1029" spans="5:26" x14ac:dyDescent="0.2">
      <c r="E1029">
        <f t="shared" si="240"/>
        <v>0.12799999999999975</v>
      </c>
      <c r="F1029">
        <f t="shared" si="241"/>
        <v>101325</v>
      </c>
      <c r="H1029">
        <f t="shared" si="239"/>
        <v>0.12799999999999975</v>
      </c>
      <c r="I1029">
        <f t="shared" ref="I1029:I1092" si="242">($B$11*360*H1029)-(720*FLOOR(H1029/(2/$B$11),1))</f>
        <v>383.99999999998818</v>
      </c>
      <c r="J1029">
        <f t="shared" ref="J1029:J1092" si="243">-(($B$4/1000)/2)*COS($B$12*H1029)+(($B$4/1000)/2)</f>
        <v>2.7406089927268715E-3</v>
      </c>
      <c r="K1029">
        <f t="shared" ref="K1029:K1092" si="244">($B$4/1000/2)*$B$12*SIN($B$12*H1029)</f>
        <v>10.801676517247445</v>
      </c>
      <c r="L1029">
        <f t="shared" ref="L1029:L1092" si="245">$B$8+P1029*(J1029*$B$6)</f>
        <v>3.9769296294121147E-5</v>
      </c>
      <c r="M1029">
        <f>J1029/SQRT('Exhaust Gas Math'!$E$14*$B$21*$B$23)</f>
        <v>4.6526179099256308E-5</v>
      </c>
      <c r="N1029">
        <f t="shared" ref="N1029:N1092" si="246">-(($B$4/1000)/2)*COS($B$12*(H1029-M1029))+(($B$4/1000)/2)</f>
        <v>2.2601711314927664E-3</v>
      </c>
      <c r="O1029">
        <f t="shared" ref="O1029:O1092" si="247">N1029*$B$6*P1029</f>
        <v>0</v>
      </c>
      <c r="P1029">
        <f t="shared" ref="P1029:P1092" si="248">IF(I1029&lt;=$B$17,1,0)</f>
        <v>0</v>
      </c>
      <c r="Q1029">
        <f>($B$16/2)*(COS((ACOS((2*'Intake Valve Fxn Scratch'!$B$1)/$B$16-1)/($B$17/2))*(I1029-($B$17/2)))+1)*P1029</f>
        <v>0</v>
      </c>
      <c r="R1029">
        <f t="shared" ref="R1029:R1092" si="249">Q1029/$B$16</f>
        <v>0</v>
      </c>
      <c r="S1029">
        <f t="shared" ref="S1029:S1092" si="250">P1029*($B$13*R1029*(O1029-O1028)*$B$19+S1028)</f>
        <v>0</v>
      </c>
      <c r="T1029">
        <f>S1029*'Exhaust Gas Math'!$C$14</f>
        <v>0</v>
      </c>
      <c r="U1029">
        <f>(T1029/'Exhaust Gas Math'!$B$14)+('Exhaust Gas Math'!$D$10)</f>
        <v>4.4059320573952224E-4</v>
      </c>
      <c r="V1029">
        <f>('Exhaust Gas Math'!$E$10*(2.53982214E-12*V1028^4 - 0.0000000071629564556*V1028^3 + 7.56281407226508E-06*V1028^2 - 0.00322508455050905*V1028 + 1.62997098133725)*$B$24+T1029*'Exhaust Gas Math'!$D$14*$B$23)/('Exhaust Gas Math'!$E$10*(2.53982214E-12*V1028^4 - 0.0000000071629564556*V1028^3 + 7.56281407226508E-06*V1028^2 - 0.00322508455050905*V1028 + 1.62997098133725)+T1029*'Exhaust Gas Math'!$D$14)</f>
        <v>1100</v>
      </c>
      <c r="W1029">
        <f>(353.3116967483*V1029^-1.0020802909)*('Exhaust Gas Math'!$E$10/(T1029+'Exhaust Gas Math'!$E$10))+(357.4500179626*V1029^-1.0038444015 )*(T1029/(T1029+'Exhaust Gas Math'!$E$10))</f>
        <v>0.31654710700089367</v>
      </c>
      <c r="X1029">
        <f t="shared" ref="X1029:X1092" si="251">P1029*SIGN(K1029)*-0.5*W1029*K1029^2</f>
        <v>0</v>
      </c>
      <c r="Y1029">
        <f t="shared" ref="Y1029:Y1092" si="252">(U1029*$B$21*V1029)/L1029</f>
        <v>101325</v>
      </c>
      <c r="Z1029">
        <f t="shared" ref="Z1029:Z1092" si="253">IF((X1029+Y1029)&lt;$B$22,(X1029+Y1029),$B$22)</f>
        <v>101325</v>
      </c>
    </row>
    <row r="1030" spans="5:26" x14ac:dyDescent="0.2">
      <c r="E1030">
        <f t="shared" si="240"/>
        <v>0.12812499999999974</v>
      </c>
      <c r="F1030">
        <f t="shared" si="241"/>
        <v>101325</v>
      </c>
      <c r="H1030">
        <f t="shared" si="239"/>
        <v>0.12812499999999974</v>
      </c>
      <c r="I1030">
        <f t="shared" si="242"/>
        <v>389.99999999998727</v>
      </c>
      <c r="J1030">
        <f t="shared" si="243"/>
        <v>4.2469947000300101E-3</v>
      </c>
      <c r="K1030">
        <f t="shared" si="244"/>
        <v>13.278464949168091</v>
      </c>
      <c r="L1030">
        <f t="shared" si="245"/>
        <v>3.9769296294121147E-5</v>
      </c>
      <c r="M1030">
        <f>J1030/SQRT('Exhaust Gas Math'!$E$14*$B$21*$B$23)</f>
        <v>7.2099462773265809E-5</v>
      </c>
      <c r="N1030">
        <f t="shared" si="246"/>
        <v>3.3402709601250587E-3</v>
      </c>
      <c r="O1030">
        <f t="shared" si="247"/>
        <v>0</v>
      </c>
      <c r="P1030">
        <f t="shared" si="248"/>
        <v>0</v>
      </c>
      <c r="Q1030">
        <f>($B$16/2)*(COS((ACOS((2*'Intake Valve Fxn Scratch'!$B$1)/$B$16-1)/($B$17/2))*(I1030-($B$17/2)))+1)*P1030</f>
        <v>0</v>
      </c>
      <c r="R1030">
        <f t="shared" si="249"/>
        <v>0</v>
      </c>
      <c r="S1030">
        <f t="shared" si="250"/>
        <v>0</v>
      </c>
      <c r="T1030">
        <f>S1030*'Exhaust Gas Math'!$C$14</f>
        <v>0</v>
      </c>
      <c r="U1030">
        <f>(T1030/'Exhaust Gas Math'!$B$14)+('Exhaust Gas Math'!$D$10)</f>
        <v>4.4059320573952224E-4</v>
      </c>
      <c r="V1030">
        <f>('Exhaust Gas Math'!$E$10*(2.53982214E-12*V1029^4 - 0.0000000071629564556*V1029^3 + 7.56281407226508E-06*V1029^2 - 0.00322508455050905*V1029 + 1.62997098133725)*$B$24+T1030*'Exhaust Gas Math'!$D$14*$B$23)/('Exhaust Gas Math'!$E$10*(2.53982214E-12*V1029^4 - 0.0000000071629564556*V1029^3 + 7.56281407226508E-06*V1029^2 - 0.00322508455050905*V1029 + 1.62997098133725)+T1030*'Exhaust Gas Math'!$D$14)</f>
        <v>1100</v>
      </c>
      <c r="W1030">
        <f>(353.3116967483*V1030^-1.0020802909)*('Exhaust Gas Math'!$E$10/(T1030+'Exhaust Gas Math'!$E$10))+(357.4500179626*V1030^-1.0038444015 )*(T1030/(T1030+'Exhaust Gas Math'!$E$10))</f>
        <v>0.31654710700089367</v>
      </c>
      <c r="X1030">
        <f t="shared" si="251"/>
        <v>0</v>
      </c>
      <c r="Y1030">
        <f t="shared" si="252"/>
        <v>101325</v>
      </c>
      <c r="Z1030">
        <f t="shared" si="253"/>
        <v>101325</v>
      </c>
    </row>
    <row r="1031" spans="5:26" x14ac:dyDescent="0.2">
      <c r="E1031">
        <f t="shared" si="240"/>
        <v>0.12824999999999973</v>
      </c>
      <c r="F1031">
        <f t="shared" si="241"/>
        <v>101325</v>
      </c>
      <c r="H1031">
        <f t="shared" ref="H1031:H1094" si="254">H1030+$B$2</f>
        <v>0.12824999999999973</v>
      </c>
      <c r="I1031">
        <f t="shared" si="242"/>
        <v>395.99999999998727</v>
      </c>
      <c r="J1031">
        <f t="shared" si="243"/>
        <v>6.054161278310051E-3</v>
      </c>
      <c r="K1031">
        <f t="shared" si="244"/>
        <v>15.609771740407913</v>
      </c>
      <c r="L1031">
        <f t="shared" si="245"/>
        <v>3.9769296294121147E-5</v>
      </c>
      <c r="M1031">
        <f>J1031/SQRT('Exhaust Gas Math'!$E$14*$B$21*$B$23)</f>
        <v>1.0277897820446502E-4</v>
      </c>
      <c r="N1031">
        <f t="shared" si="246"/>
        <v>4.5467954922435265E-3</v>
      </c>
      <c r="O1031">
        <f t="shared" si="247"/>
        <v>0</v>
      </c>
      <c r="P1031">
        <f t="shared" si="248"/>
        <v>0</v>
      </c>
      <c r="Q1031">
        <f>($B$16/2)*(COS((ACOS((2*'Intake Valve Fxn Scratch'!$B$1)/$B$16-1)/($B$17/2))*(I1031-($B$17/2)))+1)*P1031</f>
        <v>0</v>
      </c>
      <c r="R1031">
        <f t="shared" si="249"/>
        <v>0</v>
      </c>
      <c r="S1031">
        <f t="shared" si="250"/>
        <v>0</v>
      </c>
      <c r="T1031">
        <f>S1031*'Exhaust Gas Math'!$C$14</f>
        <v>0</v>
      </c>
      <c r="U1031">
        <f>(T1031/'Exhaust Gas Math'!$B$14)+('Exhaust Gas Math'!$D$10)</f>
        <v>4.4059320573952224E-4</v>
      </c>
      <c r="V1031">
        <f>('Exhaust Gas Math'!$E$10*(2.53982214E-12*V1030^4 - 0.0000000071629564556*V1030^3 + 7.56281407226508E-06*V1030^2 - 0.00322508455050905*V1030 + 1.62997098133725)*$B$24+T1031*'Exhaust Gas Math'!$D$14*$B$23)/('Exhaust Gas Math'!$E$10*(2.53982214E-12*V1030^4 - 0.0000000071629564556*V1030^3 + 7.56281407226508E-06*V1030^2 - 0.00322508455050905*V1030 + 1.62997098133725)+T1031*'Exhaust Gas Math'!$D$14)</f>
        <v>1100</v>
      </c>
      <c r="W1031">
        <f>(353.3116967483*V1031^-1.0020802909)*('Exhaust Gas Math'!$E$10/(T1031+'Exhaust Gas Math'!$E$10))+(357.4500179626*V1031^-1.0038444015 )*(T1031/(T1031+'Exhaust Gas Math'!$E$10))</f>
        <v>0.31654710700089367</v>
      </c>
      <c r="X1031">
        <f t="shared" si="251"/>
        <v>0</v>
      </c>
      <c r="Y1031">
        <f t="shared" si="252"/>
        <v>101325</v>
      </c>
      <c r="Z1031">
        <f t="shared" si="253"/>
        <v>101325</v>
      </c>
    </row>
    <row r="1032" spans="5:26" x14ac:dyDescent="0.2">
      <c r="E1032">
        <f t="shared" si="240"/>
        <v>0.12837499999999971</v>
      </c>
      <c r="F1032">
        <f t="shared" si="241"/>
        <v>101325</v>
      </c>
      <c r="H1032">
        <f t="shared" si="254"/>
        <v>0.12837499999999971</v>
      </c>
      <c r="I1032">
        <f t="shared" si="242"/>
        <v>401.99999999998636</v>
      </c>
      <c r="J1032">
        <f t="shared" si="243"/>
        <v>8.1423090323616276E-3</v>
      </c>
      <c r="K1032">
        <f t="shared" si="244"/>
        <v>17.770054605905134</v>
      </c>
      <c r="L1032">
        <f t="shared" si="245"/>
        <v>3.9769296294121147E-5</v>
      </c>
      <c r="M1032">
        <f>J1032/SQRT('Exhaust Gas Math'!$E$14*$B$21*$B$23)</f>
        <v>1.3822859420169157E-4</v>
      </c>
      <c r="N1032">
        <f t="shared" si="246"/>
        <v>5.8492450478033649E-3</v>
      </c>
      <c r="O1032">
        <f t="shared" si="247"/>
        <v>0</v>
      </c>
      <c r="P1032">
        <f t="shared" si="248"/>
        <v>0</v>
      </c>
      <c r="Q1032">
        <f>($B$16/2)*(COS((ACOS((2*'Intake Valve Fxn Scratch'!$B$1)/$B$16-1)/($B$17/2))*(I1032-($B$17/2)))+1)*P1032</f>
        <v>0</v>
      </c>
      <c r="R1032">
        <f t="shared" si="249"/>
        <v>0</v>
      </c>
      <c r="S1032">
        <f t="shared" si="250"/>
        <v>0</v>
      </c>
      <c r="T1032">
        <f>S1032*'Exhaust Gas Math'!$C$14</f>
        <v>0</v>
      </c>
      <c r="U1032">
        <f>(T1032/'Exhaust Gas Math'!$B$14)+('Exhaust Gas Math'!$D$10)</f>
        <v>4.4059320573952224E-4</v>
      </c>
      <c r="V1032">
        <f>('Exhaust Gas Math'!$E$10*(2.53982214E-12*V1031^4 - 0.0000000071629564556*V1031^3 + 7.56281407226508E-06*V1031^2 - 0.00322508455050905*V1031 + 1.62997098133725)*$B$24+T1032*'Exhaust Gas Math'!$D$14*$B$23)/('Exhaust Gas Math'!$E$10*(2.53982214E-12*V1031^4 - 0.0000000071629564556*V1031^3 + 7.56281407226508E-06*V1031^2 - 0.00322508455050905*V1031 + 1.62997098133725)+T1032*'Exhaust Gas Math'!$D$14)</f>
        <v>1100</v>
      </c>
      <c r="W1032">
        <f>(353.3116967483*V1032^-1.0020802909)*('Exhaust Gas Math'!$E$10/(T1032+'Exhaust Gas Math'!$E$10))+(357.4500179626*V1032^-1.0038444015 )*(T1032/(T1032+'Exhaust Gas Math'!$E$10))</f>
        <v>0.31654710700089367</v>
      </c>
      <c r="X1032">
        <f t="shared" si="251"/>
        <v>0</v>
      </c>
      <c r="Y1032">
        <f t="shared" si="252"/>
        <v>101325</v>
      </c>
      <c r="Z1032">
        <f t="shared" si="253"/>
        <v>101325</v>
      </c>
    </row>
    <row r="1033" spans="5:26" x14ac:dyDescent="0.2">
      <c r="E1033">
        <f t="shared" si="240"/>
        <v>0.1284999999999997</v>
      </c>
      <c r="F1033">
        <f t="shared" si="241"/>
        <v>101325</v>
      </c>
      <c r="H1033">
        <f t="shared" si="254"/>
        <v>0.1284999999999997</v>
      </c>
      <c r="I1033">
        <f t="shared" si="242"/>
        <v>407.99999999998545</v>
      </c>
      <c r="J1033">
        <f t="shared" si="243"/>
        <v>1.0488559778418349E-2</v>
      </c>
      <c r="K1033">
        <f t="shared" si="244"/>
        <v>19.735645034517113</v>
      </c>
      <c r="L1033">
        <f t="shared" si="245"/>
        <v>3.9769296294121147E-5</v>
      </c>
      <c r="M1033">
        <f>J1033/SQRT('Exhaust Gas Math'!$E$14*$B$21*$B$23)</f>
        <v>1.7805991735377093E-4</v>
      </c>
      <c r="N1033">
        <f t="shared" si="246"/>
        <v>7.2230121595088757E-3</v>
      </c>
      <c r="O1033">
        <f t="shared" si="247"/>
        <v>0</v>
      </c>
      <c r="P1033">
        <f t="shared" si="248"/>
        <v>0</v>
      </c>
      <c r="Q1033">
        <f>($B$16/2)*(COS((ACOS((2*'Intake Valve Fxn Scratch'!$B$1)/$B$16-1)/($B$17/2))*(I1033-($B$17/2)))+1)*P1033</f>
        <v>0</v>
      </c>
      <c r="R1033">
        <f t="shared" si="249"/>
        <v>0</v>
      </c>
      <c r="S1033">
        <f t="shared" si="250"/>
        <v>0</v>
      </c>
      <c r="T1033">
        <f>S1033*'Exhaust Gas Math'!$C$14</f>
        <v>0</v>
      </c>
      <c r="U1033">
        <f>(T1033/'Exhaust Gas Math'!$B$14)+('Exhaust Gas Math'!$D$10)</f>
        <v>4.4059320573952224E-4</v>
      </c>
      <c r="V1033">
        <f>('Exhaust Gas Math'!$E$10*(2.53982214E-12*V1032^4 - 0.0000000071629564556*V1032^3 + 7.56281407226508E-06*V1032^2 - 0.00322508455050905*V1032 + 1.62997098133725)*$B$24+T1033*'Exhaust Gas Math'!$D$14*$B$23)/('Exhaust Gas Math'!$E$10*(2.53982214E-12*V1032^4 - 0.0000000071629564556*V1032^3 + 7.56281407226508E-06*V1032^2 - 0.00322508455050905*V1032 + 1.62997098133725)+T1033*'Exhaust Gas Math'!$D$14)</f>
        <v>1100</v>
      </c>
      <c r="W1033">
        <f>(353.3116967483*V1033^-1.0020802909)*('Exhaust Gas Math'!$E$10/(T1033+'Exhaust Gas Math'!$E$10))+(357.4500179626*V1033^-1.0038444015 )*(T1033/(T1033+'Exhaust Gas Math'!$E$10))</f>
        <v>0.31654710700089367</v>
      </c>
      <c r="X1033">
        <f t="shared" si="251"/>
        <v>0</v>
      </c>
      <c r="Y1033">
        <f t="shared" si="252"/>
        <v>101325</v>
      </c>
      <c r="Z1033">
        <f t="shared" si="253"/>
        <v>101325</v>
      </c>
    </row>
    <row r="1034" spans="5:26" x14ac:dyDescent="0.2">
      <c r="E1034">
        <f t="shared" si="240"/>
        <v>0.12862499999999968</v>
      </c>
      <c r="F1034">
        <f t="shared" si="241"/>
        <v>101325</v>
      </c>
      <c r="H1034">
        <f t="shared" si="254"/>
        <v>0.12862499999999968</v>
      </c>
      <c r="I1034">
        <f t="shared" si="242"/>
        <v>413.99999999998454</v>
      </c>
      <c r="J1034">
        <f t="shared" si="243"/>
        <v>1.306720750232189E-2</v>
      </c>
      <c r="K1034">
        <f t="shared" si="244"/>
        <v>21.485007606181746</v>
      </c>
      <c r="L1034">
        <f t="shared" si="245"/>
        <v>3.9769296294121147E-5</v>
      </c>
      <c r="M1034">
        <f>J1034/SQRT('Exhaust Gas Math'!$E$14*$B$21*$B$23)</f>
        <v>2.218365473490088E-4</v>
      </c>
      <c r="N1034">
        <f t="shared" si="246"/>
        <v>8.6492854861330258E-3</v>
      </c>
      <c r="O1034">
        <f t="shared" si="247"/>
        <v>0</v>
      </c>
      <c r="P1034">
        <f t="shared" si="248"/>
        <v>0</v>
      </c>
      <c r="Q1034">
        <f>($B$16/2)*(COS((ACOS((2*'Intake Valve Fxn Scratch'!$B$1)/$B$16-1)/($B$17/2))*(I1034-($B$17/2)))+1)*P1034</f>
        <v>0</v>
      </c>
      <c r="R1034">
        <f t="shared" si="249"/>
        <v>0</v>
      </c>
      <c r="S1034">
        <f t="shared" si="250"/>
        <v>0</v>
      </c>
      <c r="T1034">
        <f>S1034*'Exhaust Gas Math'!$C$14</f>
        <v>0</v>
      </c>
      <c r="U1034">
        <f>(T1034/'Exhaust Gas Math'!$B$14)+('Exhaust Gas Math'!$D$10)</f>
        <v>4.4059320573952224E-4</v>
      </c>
      <c r="V1034">
        <f>('Exhaust Gas Math'!$E$10*(2.53982214E-12*V1033^4 - 0.0000000071629564556*V1033^3 + 7.56281407226508E-06*V1033^2 - 0.00322508455050905*V1033 + 1.62997098133725)*$B$24+T1034*'Exhaust Gas Math'!$D$14*$B$23)/('Exhaust Gas Math'!$E$10*(2.53982214E-12*V1033^4 - 0.0000000071629564556*V1033^3 + 7.56281407226508E-06*V1033^2 - 0.00322508455050905*V1033 + 1.62997098133725)+T1034*'Exhaust Gas Math'!$D$14)</f>
        <v>1100</v>
      </c>
      <c r="W1034">
        <f>(353.3116967483*V1034^-1.0020802909)*('Exhaust Gas Math'!$E$10/(T1034+'Exhaust Gas Math'!$E$10))+(357.4500179626*V1034^-1.0038444015 )*(T1034/(T1034+'Exhaust Gas Math'!$E$10))</f>
        <v>0.31654710700089367</v>
      </c>
      <c r="X1034">
        <f t="shared" si="251"/>
        <v>0</v>
      </c>
      <c r="Y1034">
        <f t="shared" si="252"/>
        <v>101325</v>
      </c>
      <c r="Z1034">
        <f t="shared" si="253"/>
        <v>101325</v>
      </c>
    </row>
    <row r="1035" spans="5:26" x14ac:dyDescent="0.2">
      <c r="E1035">
        <f t="shared" si="240"/>
        <v>0.12874999999999967</v>
      </c>
      <c r="F1035">
        <f t="shared" si="241"/>
        <v>101325</v>
      </c>
      <c r="H1035">
        <f t="shared" si="254"/>
        <v>0.12874999999999967</v>
      </c>
      <c r="I1035">
        <f t="shared" si="242"/>
        <v>419.99999999998454</v>
      </c>
      <c r="J1035">
        <f t="shared" si="243"/>
        <v>1.584999999999244E-2</v>
      </c>
      <c r="K1035">
        <f t="shared" si="244"/>
        <v>22.998975938486225</v>
      </c>
      <c r="L1035">
        <f t="shared" si="245"/>
        <v>3.9769296294121147E-5</v>
      </c>
      <c r="M1035">
        <f>J1035/SQRT('Exhaust Gas Math'!$E$14*$B$21*$B$23)</f>
        <v>2.6907885826832866E-4</v>
      </c>
      <c r="N1035">
        <f t="shared" si="246"/>
        <v>1.0114751634534468E-2</v>
      </c>
      <c r="O1035">
        <f t="shared" si="247"/>
        <v>0</v>
      </c>
      <c r="P1035">
        <f t="shared" si="248"/>
        <v>0</v>
      </c>
      <c r="Q1035">
        <f>($B$16/2)*(COS((ACOS((2*'Intake Valve Fxn Scratch'!$B$1)/$B$16-1)/($B$17/2))*(I1035-($B$17/2)))+1)*P1035</f>
        <v>0</v>
      </c>
      <c r="R1035">
        <f t="shared" si="249"/>
        <v>0</v>
      </c>
      <c r="S1035">
        <f t="shared" si="250"/>
        <v>0</v>
      </c>
      <c r="T1035">
        <f>S1035*'Exhaust Gas Math'!$C$14</f>
        <v>0</v>
      </c>
      <c r="U1035">
        <f>(T1035/'Exhaust Gas Math'!$B$14)+('Exhaust Gas Math'!$D$10)</f>
        <v>4.4059320573952224E-4</v>
      </c>
      <c r="V1035">
        <f>('Exhaust Gas Math'!$E$10*(2.53982214E-12*V1034^4 - 0.0000000071629564556*V1034^3 + 7.56281407226508E-06*V1034^2 - 0.00322508455050905*V1034 + 1.62997098133725)*$B$24+T1035*'Exhaust Gas Math'!$D$14*$B$23)/('Exhaust Gas Math'!$E$10*(2.53982214E-12*V1034^4 - 0.0000000071629564556*V1034^3 + 7.56281407226508E-06*V1034^2 - 0.00322508455050905*V1034 + 1.62997098133725)+T1035*'Exhaust Gas Math'!$D$14)</f>
        <v>1100</v>
      </c>
      <c r="W1035">
        <f>(353.3116967483*V1035^-1.0020802909)*('Exhaust Gas Math'!$E$10/(T1035+'Exhaust Gas Math'!$E$10))+(357.4500179626*V1035^-1.0038444015 )*(T1035/(T1035+'Exhaust Gas Math'!$E$10))</f>
        <v>0.31654710700089367</v>
      </c>
      <c r="X1035">
        <f t="shared" si="251"/>
        <v>0</v>
      </c>
      <c r="Y1035">
        <f t="shared" si="252"/>
        <v>101325</v>
      </c>
      <c r="Z1035">
        <f t="shared" si="253"/>
        <v>101325</v>
      </c>
    </row>
    <row r="1036" spans="5:26" x14ac:dyDescent="0.2">
      <c r="E1036">
        <f t="shared" si="240"/>
        <v>0.12887499999999966</v>
      </c>
      <c r="F1036">
        <f t="shared" si="241"/>
        <v>101325</v>
      </c>
      <c r="H1036">
        <f t="shared" si="254"/>
        <v>0.12887499999999966</v>
      </c>
      <c r="I1036">
        <f t="shared" si="242"/>
        <v>425.99999999998363</v>
      </c>
      <c r="J1036">
        <f t="shared" si="243"/>
        <v>1.8806448414488766E-2</v>
      </c>
      <c r="K1036">
        <f t="shared" si="244"/>
        <v>24.260962677563587</v>
      </c>
      <c r="L1036">
        <f t="shared" si="245"/>
        <v>3.9769296294121147E-5</v>
      </c>
      <c r="M1036">
        <f>J1036/SQRT('Exhaust Gas Math'!$E$14*$B$21*$B$23)</f>
        <v>3.1926925346720947E-4</v>
      </c>
      <c r="N1036">
        <f t="shared" si="246"/>
        <v>1.1611157153115309E-2</v>
      </c>
      <c r="O1036">
        <f t="shared" si="247"/>
        <v>0</v>
      </c>
      <c r="P1036">
        <f t="shared" si="248"/>
        <v>0</v>
      </c>
      <c r="Q1036">
        <f>($B$16/2)*(COS((ACOS((2*'Intake Valve Fxn Scratch'!$B$1)/$B$16-1)/($B$17/2))*(I1036-($B$17/2)))+1)*P1036</f>
        <v>0</v>
      </c>
      <c r="R1036">
        <f t="shared" si="249"/>
        <v>0</v>
      </c>
      <c r="S1036">
        <f t="shared" si="250"/>
        <v>0</v>
      </c>
      <c r="T1036">
        <f>S1036*'Exhaust Gas Math'!$C$14</f>
        <v>0</v>
      </c>
      <c r="U1036">
        <f>(T1036/'Exhaust Gas Math'!$B$14)+('Exhaust Gas Math'!$D$10)</f>
        <v>4.4059320573952224E-4</v>
      </c>
      <c r="V1036">
        <f>('Exhaust Gas Math'!$E$10*(2.53982214E-12*V1035^4 - 0.0000000071629564556*V1035^3 + 7.56281407226508E-06*V1035^2 - 0.00322508455050905*V1035 + 1.62997098133725)*$B$24+T1036*'Exhaust Gas Math'!$D$14*$B$23)/('Exhaust Gas Math'!$E$10*(2.53982214E-12*V1035^4 - 0.0000000071629564556*V1035^3 + 7.56281407226508E-06*V1035^2 - 0.00322508455050905*V1035 + 1.62997098133725)+T1036*'Exhaust Gas Math'!$D$14)</f>
        <v>1100</v>
      </c>
      <c r="W1036">
        <f>(353.3116967483*V1036^-1.0020802909)*('Exhaust Gas Math'!$E$10/(T1036+'Exhaust Gas Math'!$E$10))+(357.4500179626*V1036^-1.0038444015 )*(T1036/(T1036+'Exhaust Gas Math'!$E$10))</f>
        <v>0.31654710700089367</v>
      </c>
      <c r="X1036">
        <f t="shared" si="251"/>
        <v>0</v>
      </c>
      <c r="Y1036">
        <f t="shared" si="252"/>
        <v>101325</v>
      </c>
      <c r="Z1036">
        <f t="shared" si="253"/>
        <v>101325</v>
      </c>
    </row>
    <row r="1037" spans="5:26" x14ac:dyDescent="0.2">
      <c r="E1037">
        <f t="shared" si="240"/>
        <v>0.12899999999999964</v>
      </c>
      <c r="F1037">
        <f t="shared" si="241"/>
        <v>101325</v>
      </c>
      <c r="H1037">
        <f t="shared" si="254"/>
        <v>0.12899999999999964</v>
      </c>
      <c r="I1037">
        <f t="shared" si="242"/>
        <v>431.99999999998272</v>
      </c>
      <c r="J1037">
        <f t="shared" si="243"/>
        <v>2.1904161278305471E-2</v>
      </c>
      <c r="K1037">
        <f t="shared" si="244"/>
        <v>25.25714123261292</v>
      </c>
      <c r="L1037">
        <f t="shared" si="245"/>
        <v>3.9769296294121147E-5</v>
      </c>
      <c r="M1037">
        <f>J1037/SQRT('Exhaust Gas Math'!$E$14*$B$21*$B$23)</f>
        <v>3.7185783647284424E-4</v>
      </c>
      <c r="N1037">
        <f t="shared" si="246"/>
        <v>1.3134781388507481E-2</v>
      </c>
      <c r="O1037">
        <f t="shared" si="247"/>
        <v>0</v>
      </c>
      <c r="P1037">
        <f t="shared" si="248"/>
        <v>0</v>
      </c>
      <c r="Q1037">
        <f>($B$16/2)*(COS((ACOS((2*'Intake Valve Fxn Scratch'!$B$1)/$B$16-1)/($B$17/2))*(I1037-($B$17/2)))+1)*P1037</f>
        <v>0</v>
      </c>
      <c r="R1037">
        <f t="shared" si="249"/>
        <v>0</v>
      </c>
      <c r="S1037">
        <f t="shared" si="250"/>
        <v>0</v>
      </c>
      <c r="T1037">
        <f>S1037*'Exhaust Gas Math'!$C$14</f>
        <v>0</v>
      </c>
      <c r="U1037">
        <f>(T1037/'Exhaust Gas Math'!$B$14)+('Exhaust Gas Math'!$D$10)</f>
        <v>4.4059320573952224E-4</v>
      </c>
      <c r="V1037">
        <f>('Exhaust Gas Math'!$E$10*(2.53982214E-12*V1036^4 - 0.0000000071629564556*V1036^3 + 7.56281407226508E-06*V1036^2 - 0.00322508455050905*V1036 + 1.62997098133725)*$B$24+T1037*'Exhaust Gas Math'!$D$14*$B$23)/('Exhaust Gas Math'!$E$10*(2.53982214E-12*V1036^4 - 0.0000000071629564556*V1036^3 + 7.56281407226508E-06*V1036^2 - 0.00322508455050905*V1036 + 1.62997098133725)+T1037*'Exhaust Gas Math'!$D$14)</f>
        <v>1100</v>
      </c>
      <c r="W1037">
        <f>(353.3116967483*V1037^-1.0020802909)*('Exhaust Gas Math'!$E$10/(T1037+'Exhaust Gas Math'!$E$10))+(357.4500179626*V1037^-1.0038444015 )*(T1037/(T1037+'Exhaust Gas Math'!$E$10))</f>
        <v>0.31654710700089367</v>
      </c>
      <c r="X1037">
        <f t="shared" si="251"/>
        <v>0</v>
      </c>
      <c r="Y1037">
        <f t="shared" si="252"/>
        <v>101325</v>
      </c>
      <c r="Z1037">
        <f t="shared" si="253"/>
        <v>101325</v>
      </c>
    </row>
    <row r="1038" spans="5:26" x14ac:dyDescent="0.2">
      <c r="E1038">
        <f t="shared" si="240"/>
        <v>0.12912499999999963</v>
      </c>
      <c r="F1038">
        <f t="shared" si="241"/>
        <v>101325</v>
      </c>
      <c r="H1038">
        <f t="shared" si="254"/>
        <v>0.12912499999999963</v>
      </c>
      <c r="I1038">
        <f t="shared" si="242"/>
        <v>437.99999999998181</v>
      </c>
      <c r="J1038">
        <f t="shared" si="243"/>
        <v>2.5109199401067664E-2</v>
      </c>
      <c r="K1038">
        <f t="shared" si="244"/>
        <v>25.976597262921064</v>
      </c>
      <c r="L1038">
        <f t="shared" si="245"/>
        <v>3.9769296294121147E-5</v>
      </c>
      <c r="M1038">
        <f>J1038/SQRT('Exhaust Gas Math'!$E$14*$B$21*$B$23)</f>
        <v>4.2626843576494073E-4</v>
      </c>
      <c r="N1038">
        <f t="shared" si="246"/>
        <v>1.4685858367115934E-2</v>
      </c>
      <c r="O1038">
        <f t="shared" si="247"/>
        <v>0</v>
      </c>
      <c r="P1038">
        <f t="shared" si="248"/>
        <v>0</v>
      </c>
      <c r="Q1038">
        <f>($B$16/2)*(COS((ACOS((2*'Intake Valve Fxn Scratch'!$B$1)/$B$16-1)/($B$17/2))*(I1038-($B$17/2)))+1)*P1038</f>
        <v>0</v>
      </c>
      <c r="R1038">
        <f t="shared" si="249"/>
        <v>0</v>
      </c>
      <c r="S1038">
        <f t="shared" si="250"/>
        <v>0</v>
      </c>
      <c r="T1038">
        <f>S1038*'Exhaust Gas Math'!$C$14</f>
        <v>0</v>
      </c>
      <c r="U1038">
        <f>(T1038/'Exhaust Gas Math'!$B$14)+('Exhaust Gas Math'!$D$10)</f>
        <v>4.4059320573952224E-4</v>
      </c>
      <c r="V1038">
        <f>('Exhaust Gas Math'!$E$10*(2.53982214E-12*V1037^4 - 0.0000000071629564556*V1037^3 + 7.56281407226508E-06*V1037^2 - 0.00322508455050905*V1037 + 1.62997098133725)*$B$24+T1038*'Exhaust Gas Math'!$D$14*$B$23)/('Exhaust Gas Math'!$E$10*(2.53982214E-12*V1037^4 - 0.0000000071629564556*V1037^3 + 7.56281407226508E-06*V1037^2 - 0.00322508455050905*V1037 + 1.62997098133725)+T1038*'Exhaust Gas Math'!$D$14)</f>
        <v>1100</v>
      </c>
      <c r="W1038">
        <f>(353.3116967483*V1038^-1.0020802909)*('Exhaust Gas Math'!$E$10/(T1038+'Exhaust Gas Math'!$E$10))+(357.4500179626*V1038^-1.0038444015 )*(T1038/(T1038+'Exhaust Gas Math'!$E$10))</f>
        <v>0.31654710700089367</v>
      </c>
      <c r="X1038">
        <f t="shared" si="251"/>
        <v>0</v>
      </c>
      <c r="Y1038">
        <f t="shared" si="252"/>
        <v>101325</v>
      </c>
      <c r="Z1038">
        <f t="shared" si="253"/>
        <v>101325</v>
      </c>
    </row>
    <row r="1039" spans="5:26" x14ac:dyDescent="0.2">
      <c r="E1039">
        <f t="shared" si="240"/>
        <v>0.12924999999999962</v>
      </c>
      <c r="F1039">
        <f t="shared" si="241"/>
        <v>101325</v>
      </c>
      <c r="H1039">
        <f t="shared" si="254"/>
        <v>0.12924999999999962</v>
      </c>
      <c r="I1039">
        <f t="shared" si="242"/>
        <v>443.99999999998181</v>
      </c>
      <c r="J1039">
        <f t="shared" si="243"/>
        <v>2.8386447714405433E-2</v>
      </c>
      <c r="K1039">
        <f t="shared" si="244"/>
        <v>26.411448257664272</v>
      </c>
      <c r="L1039">
        <f t="shared" si="245"/>
        <v>3.9769296294121147E-5</v>
      </c>
      <c r="M1039">
        <f>J1039/SQRT('Exhaust Gas Math'!$E$14*$B$21*$B$23)</f>
        <v>4.8190491743151196E-4</v>
      </c>
      <c r="N1039">
        <f t="shared" si="246"/>
        <v>1.6267973594246945E-2</v>
      </c>
      <c r="O1039">
        <f t="shared" si="247"/>
        <v>0</v>
      </c>
      <c r="P1039">
        <f t="shared" si="248"/>
        <v>0</v>
      </c>
      <c r="Q1039">
        <f>($B$16/2)*(COS((ACOS((2*'Intake Valve Fxn Scratch'!$B$1)/$B$16-1)/($B$17/2))*(I1039-($B$17/2)))+1)*P1039</f>
        <v>0</v>
      </c>
      <c r="R1039">
        <f t="shared" si="249"/>
        <v>0</v>
      </c>
      <c r="S1039">
        <f t="shared" si="250"/>
        <v>0</v>
      </c>
      <c r="T1039">
        <f>S1039*'Exhaust Gas Math'!$C$14</f>
        <v>0</v>
      </c>
      <c r="U1039">
        <f>(T1039/'Exhaust Gas Math'!$B$14)+('Exhaust Gas Math'!$D$10)</f>
        <v>4.4059320573952224E-4</v>
      </c>
      <c r="V1039">
        <f>('Exhaust Gas Math'!$E$10*(2.53982214E-12*V1038^4 - 0.0000000071629564556*V1038^3 + 7.56281407226508E-06*V1038^2 - 0.00322508455050905*V1038 + 1.62997098133725)*$B$24+T1039*'Exhaust Gas Math'!$D$14*$B$23)/('Exhaust Gas Math'!$E$10*(2.53982214E-12*V1038^4 - 0.0000000071629564556*V1038^3 + 7.56281407226508E-06*V1038^2 - 0.00322508455050905*V1038 + 1.62997098133725)+T1039*'Exhaust Gas Math'!$D$14)</f>
        <v>1100</v>
      </c>
      <c r="W1039">
        <f>(353.3116967483*V1039^-1.0020802909)*('Exhaust Gas Math'!$E$10/(T1039+'Exhaust Gas Math'!$E$10))+(357.4500179626*V1039^-1.0038444015 )*(T1039/(T1039+'Exhaust Gas Math'!$E$10))</f>
        <v>0.31654710700089367</v>
      </c>
      <c r="X1039">
        <f t="shared" si="251"/>
        <v>0</v>
      </c>
      <c r="Y1039">
        <f t="shared" si="252"/>
        <v>101325</v>
      </c>
      <c r="Z1039">
        <f t="shared" si="253"/>
        <v>101325</v>
      </c>
    </row>
    <row r="1040" spans="5:26" x14ac:dyDescent="0.2">
      <c r="E1040">
        <f t="shared" si="240"/>
        <v>0.1293749999999996</v>
      </c>
      <c r="F1040">
        <f t="shared" si="241"/>
        <v>101325</v>
      </c>
      <c r="H1040">
        <f t="shared" si="254"/>
        <v>0.1293749999999996</v>
      </c>
      <c r="I1040">
        <f t="shared" si="242"/>
        <v>449.9999999999809</v>
      </c>
      <c r="J1040">
        <f t="shared" si="243"/>
        <v>3.1699999999989563E-2</v>
      </c>
      <c r="K1040">
        <f t="shared" si="244"/>
        <v>26.556929898345718</v>
      </c>
      <c r="L1040">
        <f t="shared" si="245"/>
        <v>3.9769296294121147E-5</v>
      </c>
      <c r="M1040">
        <f>J1040/SQRT('Exhaust Gas Math'!$E$14*$B$21*$B$23)</f>
        <v>5.3815771653673678E-4</v>
      </c>
      <c r="N1040">
        <f t="shared" si="246"/>
        <v>1.7887450438382774E-2</v>
      </c>
      <c r="O1040">
        <f t="shared" si="247"/>
        <v>0</v>
      </c>
      <c r="P1040">
        <f t="shared" si="248"/>
        <v>0</v>
      </c>
      <c r="Q1040">
        <f>($B$16/2)*(COS((ACOS((2*'Intake Valve Fxn Scratch'!$B$1)/$B$16-1)/($B$17/2))*(I1040-($B$17/2)))+1)*P1040</f>
        <v>0</v>
      </c>
      <c r="R1040">
        <f t="shared" si="249"/>
        <v>0</v>
      </c>
      <c r="S1040">
        <f t="shared" si="250"/>
        <v>0</v>
      </c>
      <c r="T1040">
        <f>S1040*'Exhaust Gas Math'!$C$14</f>
        <v>0</v>
      </c>
      <c r="U1040">
        <f>(T1040/'Exhaust Gas Math'!$B$14)+('Exhaust Gas Math'!$D$10)</f>
        <v>4.4059320573952224E-4</v>
      </c>
      <c r="V1040">
        <f>('Exhaust Gas Math'!$E$10*(2.53982214E-12*V1039^4 - 0.0000000071629564556*V1039^3 + 7.56281407226508E-06*V1039^2 - 0.00322508455050905*V1039 + 1.62997098133725)*$B$24+T1040*'Exhaust Gas Math'!$D$14*$B$23)/('Exhaust Gas Math'!$E$10*(2.53982214E-12*V1039^4 - 0.0000000071629564556*V1039^3 + 7.56281407226508E-06*V1039^2 - 0.00322508455050905*V1039 + 1.62997098133725)+T1040*'Exhaust Gas Math'!$D$14)</f>
        <v>1100</v>
      </c>
      <c r="W1040">
        <f>(353.3116967483*V1040^-1.0020802909)*('Exhaust Gas Math'!$E$10/(T1040+'Exhaust Gas Math'!$E$10))+(357.4500179626*V1040^-1.0038444015 )*(T1040/(T1040+'Exhaust Gas Math'!$E$10))</f>
        <v>0.31654710700089367</v>
      </c>
      <c r="X1040">
        <f t="shared" si="251"/>
        <v>0</v>
      </c>
      <c r="Y1040">
        <f t="shared" si="252"/>
        <v>101325</v>
      </c>
      <c r="Z1040">
        <f t="shared" si="253"/>
        <v>101325</v>
      </c>
    </row>
    <row r="1041" spans="5:26" x14ac:dyDescent="0.2">
      <c r="E1041">
        <f t="shared" si="240"/>
        <v>0.12949999999999959</v>
      </c>
      <c r="F1041">
        <f t="shared" si="241"/>
        <v>101325</v>
      </c>
      <c r="H1041">
        <f t="shared" si="254"/>
        <v>0.12949999999999959</v>
      </c>
      <c r="I1041">
        <f t="shared" si="242"/>
        <v>455.99999999997999</v>
      </c>
      <c r="J1041">
        <f t="shared" si="243"/>
        <v>3.5013552285573804E-2</v>
      </c>
      <c r="K1041">
        <f t="shared" si="244"/>
        <v>26.411448257666102</v>
      </c>
      <c r="L1041">
        <f t="shared" si="245"/>
        <v>3.9769296294121147E-5</v>
      </c>
      <c r="M1041">
        <f>J1041/SQRT('Exhaust Gas Math'!$E$14*$B$21*$B$23)</f>
        <v>5.9441051564196356E-4</v>
      </c>
      <c r="N1041">
        <f t="shared" si="246"/>
        <v>1.9552731033992035E-2</v>
      </c>
      <c r="O1041">
        <f t="shared" si="247"/>
        <v>0</v>
      </c>
      <c r="P1041">
        <f t="shared" si="248"/>
        <v>0</v>
      </c>
      <c r="Q1041">
        <f>($B$16/2)*(COS((ACOS((2*'Intake Valve Fxn Scratch'!$B$1)/$B$16-1)/($B$17/2))*(I1041-($B$17/2)))+1)*P1041</f>
        <v>0</v>
      </c>
      <c r="R1041">
        <f t="shared" si="249"/>
        <v>0</v>
      </c>
      <c r="S1041">
        <f t="shared" si="250"/>
        <v>0</v>
      </c>
      <c r="T1041">
        <f>S1041*'Exhaust Gas Math'!$C$14</f>
        <v>0</v>
      </c>
      <c r="U1041">
        <f>(T1041/'Exhaust Gas Math'!$B$14)+('Exhaust Gas Math'!$D$10)</f>
        <v>4.4059320573952224E-4</v>
      </c>
      <c r="V1041">
        <f>('Exhaust Gas Math'!$E$10*(2.53982214E-12*V1040^4 - 0.0000000071629564556*V1040^3 + 7.56281407226508E-06*V1040^2 - 0.00322508455050905*V1040 + 1.62997098133725)*$B$24+T1041*'Exhaust Gas Math'!$D$14*$B$23)/('Exhaust Gas Math'!$E$10*(2.53982214E-12*V1040^4 - 0.0000000071629564556*V1040^3 + 7.56281407226508E-06*V1040^2 - 0.00322508455050905*V1040 + 1.62997098133725)+T1041*'Exhaust Gas Math'!$D$14)</f>
        <v>1100</v>
      </c>
      <c r="W1041">
        <f>(353.3116967483*V1041^-1.0020802909)*('Exhaust Gas Math'!$E$10/(T1041+'Exhaust Gas Math'!$E$10))+(357.4500179626*V1041^-1.0038444015 )*(T1041/(T1041+'Exhaust Gas Math'!$E$10))</f>
        <v>0.31654710700089367</v>
      </c>
      <c r="X1041">
        <f t="shared" si="251"/>
        <v>0</v>
      </c>
      <c r="Y1041">
        <f t="shared" si="252"/>
        <v>101325</v>
      </c>
      <c r="Z1041">
        <f t="shared" si="253"/>
        <v>101325</v>
      </c>
    </row>
    <row r="1042" spans="5:26" x14ac:dyDescent="0.2">
      <c r="E1042">
        <f t="shared" si="240"/>
        <v>0.12962499999999957</v>
      </c>
      <c r="F1042">
        <f t="shared" si="241"/>
        <v>101325</v>
      </c>
      <c r="H1042">
        <f t="shared" si="254"/>
        <v>0.12962499999999957</v>
      </c>
      <c r="I1042">
        <f t="shared" si="242"/>
        <v>461.99999999997999</v>
      </c>
      <c r="J1042">
        <f t="shared" si="243"/>
        <v>3.8290800598911913E-2</v>
      </c>
      <c r="K1042">
        <f t="shared" si="244"/>
        <v>25.976597262924702</v>
      </c>
      <c r="L1042">
        <f t="shared" si="245"/>
        <v>3.9769296294121147E-5</v>
      </c>
      <c r="M1042">
        <f>J1042/SQRT('Exhaust Gas Math'!$E$14*$B$21*$B$23)</f>
        <v>6.5004699730854048E-4</v>
      </c>
      <c r="N1042">
        <f t="shared" si="246"/>
        <v>2.1273748626316563E-2</v>
      </c>
      <c r="O1042">
        <f t="shared" si="247"/>
        <v>0</v>
      </c>
      <c r="P1042">
        <f t="shared" si="248"/>
        <v>0</v>
      </c>
      <c r="Q1042">
        <f>($B$16/2)*(COS((ACOS((2*'Intake Valve Fxn Scratch'!$B$1)/$B$16-1)/($B$17/2))*(I1042-($B$17/2)))+1)*P1042</f>
        <v>0</v>
      </c>
      <c r="R1042">
        <f t="shared" si="249"/>
        <v>0</v>
      </c>
      <c r="S1042">
        <f t="shared" si="250"/>
        <v>0</v>
      </c>
      <c r="T1042">
        <f>S1042*'Exhaust Gas Math'!$C$14</f>
        <v>0</v>
      </c>
      <c r="U1042">
        <f>(T1042/'Exhaust Gas Math'!$B$14)+('Exhaust Gas Math'!$D$10)</f>
        <v>4.4059320573952224E-4</v>
      </c>
      <c r="V1042">
        <f>('Exhaust Gas Math'!$E$10*(2.53982214E-12*V1041^4 - 0.0000000071629564556*V1041^3 + 7.56281407226508E-06*V1041^2 - 0.00322508455050905*V1041 + 1.62997098133725)*$B$24+T1042*'Exhaust Gas Math'!$D$14*$B$23)/('Exhaust Gas Math'!$E$10*(2.53982214E-12*V1041^4 - 0.0000000071629564556*V1041^3 + 7.56281407226508E-06*V1041^2 - 0.00322508455050905*V1041 + 1.62997098133725)+T1042*'Exhaust Gas Math'!$D$14)</f>
        <v>1100</v>
      </c>
      <c r="W1042">
        <f>(353.3116967483*V1042^-1.0020802909)*('Exhaust Gas Math'!$E$10/(T1042+'Exhaust Gas Math'!$E$10))+(357.4500179626*V1042^-1.0038444015 )*(T1042/(T1042+'Exhaust Gas Math'!$E$10))</f>
        <v>0.31654710700089367</v>
      </c>
      <c r="X1042">
        <f t="shared" si="251"/>
        <v>0</v>
      </c>
      <c r="Y1042">
        <f t="shared" si="252"/>
        <v>101325</v>
      </c>
      <c r="Z1042">
        <f t="shared" si="253"/>
        <v>101325</v>
      </c>
    </row>
    <row r="1043" spans="5:26" x14ac:dyDescent="0.2">
      <c r="E1043">
        <f t="shared" si="240"/>
        <v>0.12974999999999956</v>
      </c>
      <c r="F1043">
        <f t="shared" si="241"/>
        <v>101325</v>
      </c>
      <c r="H1043">
        <f t="shared" si="254"/>
        <v>0.12974999999999956</v>
      </c>
      <c r="I1043">
        <f t="shared" si="242"/>
        <v>467.99999999997908</v>
      </c>
      <c r="J1043">
        <f t="shared" si="243"/>
        <v>4.1495838721675102E-2</v>
      </c>
      <c r="K1043">
        <f t="shared" si="244"/>
        <v>25.257141232618206</v>
      </c>
      <c r="L1043">
        <f t="shared" si="245"/>
        <v>3.9769296294121147E-5</v>
      </c>
      <c r="M1043">
        <f>J1043/SQRT('Exhaust Gas Math'!$E$14*$B$21*$B$23)</f>
        <v>7.0445759660065388E-4</v>
      </c>
      <c r="N1043">
        <f t="shared" si="246"/>
        <v>2.3061282130939484E-2</v>
      </c>
      <c r="O1043">
        <f t="shared" si="247"/>
        <v>0</v>
      </c>
      <c r="P1043">
        <f t="shared" si="248"/>
        <v>0</v>
      </c>
      <c r="Q1043">
        <f>($B$16/2)*(COS((ACOS((2*'Intake Valve Fxn Scratch'!$B$1)/$B$16-1)/($B$17/2))*(I1043-($B$17/2)))+1)*P1043</f>
        <v>0</v>
      </c>
      <c r="R1043">
        <f t="shared" si="249"/>
        <v>0</v>
      </c>
      <c r="S1043">
        <f t="shared" si="250"/>
        <v>0</v>
      </c>
      <c r="T1043">
        <f>S1043*'Exhaust Gas Math'!$C$14</f>
        <v>0</v>
      </c>
      <c r="U1043">
        <f>(T1043/'Exhaust Gas Math'!$B$14)+('Exhaust Gas Math'!$D$10)</f>
        <v>4.4059320573952224E-4</v>
      </c>
      <c r="V1043">
        <f>('Exhaust Gas Math'!$E$10*(2.53982214E-12*V1042^4 - 0.0000000071629564556*V1042^3 + 7.56281407226508E-06*V1042^2 - 0.00322508455050905*V1042 + 1.62997098133725)*$B$24+T1043*'Exhaust Gas Math'!$D$14*$B$23)/('Exhaust Gas Math'!$E$10*(2.53982214E-12*V1042^4 - 0.0000000071629564556*V1042^3 + 7.56281407226508E-06*V1042^2 - 0.00322508455050905*V1042 + 1.62997098133725)+T1043*'Exhaust Gas Math'!$D$14)</f>
        <v>1100</v>
      </c>
      <c r="W1043">
        <f>(353.3116967483*V1043^-1.0020802909)*('Exhaust Gas Math'!$E$10/(T1043+'Exhaust Gas Math'!$E$10))+(357.4500179626*V1043^-1.0038444015 )*(T1043/(T1043+'Exhaust Gas Math'!$E$10))</f>
        <v>0.31654710700089367</v>
      </c>
      <c r="X1043">
        <f t="shared" si="251"/>
        <v>0</v>
      </c>
      <c r="Y1043">
        <f t="shared" si="252"/>
        <v>101325</v>
      </c>
      <c r="Z1043">
        <f t="shared" si="253"/>
        <v>101325</v>
      </c>
    </row>
    <row r="1044" spans="5:26" x14ac:dyDescent="0.2">
      <c r="E1044">
        <f t="shared" si="240"/>
        <v>0.12987499999999955</v>
      </c>
      <c r="F1044">
        <f t="shared" si="241"/>
        <v>101325</v>
      </c>
      <c r="H1044">
        <f t="shared" si="254"/>
        <v>0.12987499999999955</v>
      </c>
      <c r="I1044">
        <f t="shared" si="242"/>
        <v>473.99999999997817</v>
      </c>
      <c r="J1044">
        <f t="shared" si="243"/>
        <v>4.4593551585492164E-2</v>
      </c>
      <c r="K1044">
        <f t="shared" si="244"/>
        <v>24.260962677570699</v>
      </c>
      <c r="L1044">
        <f t="shared" si="245"/>
        <v>3.9769296294121147E-5</v>
      </c>
      <c r="M1044">
        <f>J1044/SQRT('Exhaust Gas Math'!$E$14*$B$21*$B$23)</f>
        <v>7.5704617960629472E-4</v>
      </c>
      <c r="N1044">
        <f t="shared" si="246"/>
        <v>2.4926279523169052E-2</v>
      </c>
      <c r="O1044">
        <f t="shared" si="247"/>
        <v>0</v>
      </c>
      <c r="P1044">
        <f t="shared" si="248"/>
        <v>0</v>
      </c>
      <c r="Q1044">
        <f>($B$16/2)*(COS((ACOS((2*'Intake Valve Fxn Scratch'!$B$1)/$B$16-1)/($B$17/2))*(I1044-($B$17/2)))+1)*P1044</f>
        <v>0</v>
      </c>
      <c r="R1044">
        <f t="shared" si="249"/>
        <v>0</v>
      </c>
      <c r="S1044">
        <f t="shared" si="250"/>
        <v>0</v>
      </c>
      <c r="T1044">
        <f>S1044*'Exhaust Gas Math'!$C$14</f>
        <v>0</v>
      </c>
      <c r="U1044">
        <f>(T1044/'Exhaust Gas Math'!$B$14)+('Exhaust Gas Math'!$D$10)</f>
        <v>4.4059320573952224E-4</v>
      </c>
      <c r="V1044">
        <f>('Exhaust Gas Math'!$E$10*(2.53982214E-12*V1043^4 - 0.0000000071629564556*V1043^3 + 7.56281407226508E-06*V1043^2 - 0.00322508455050905*V1043 + 1.62997098133725)*$B$24+T1044*'Exhaust Gas Math'!$D$14*$B$23)/('Exhaust Gas Math'!$E$10*(2.53982214E-12*V1043^4 - 0.0000000071629564556*V1043^3 + 7.56281407226508E-06*V1043^2 - 0.00322508455050905*V1043 + 1.62997098133725)+T1044*'Exhaust Gas Math'!$D$14)</f>
        <v>1100</v>
      </c>
      <c r="W1044">
        <f>(353.3116967483*V1044^-1.0020802909)*('Exhaust Gas Math'!$E$10/(T1044+'Exhaust Gas Math'!$E$10))+(357.4500179626*V1044^-1.0038444015 )*(T1044/(T1044+'Exhaust Gas Math'!$E$10))</f>
        <v>0.31654710700089367</v>
      </c>
      <c r="X1044">
        <f t="shared" si="251"/>
        <v>0</v>
      </c>
      <c r="Y1044">
        <f t="shared" si="252"/>
        <v>101325</v>
      </c>
      <c r="Z1044">
        <f t="shared" si="253"/>
        <v>101325</v>
      </c>
    </row>
    <row r="1045" spans="5:26" x14ac:dyDescent="0.2">
      <c r="E1045">
        <f t="shared" si="240"/>
        <v>0.12999999999999953</v>
      </c>
      <c r="F1045">
        <f t="shared" si="241"/>
        <v>101325</v>
      </c>
      <c r="H1045">
        <f t="shared" si="254"/>
        <v>0.12999999999999953</v>
      </c>
      <c r="I1045">
        <f t="shared" si="242"/>
        <v>479.99999999997726</v>
      </c>
      <c r="J1045">
        <f t="shared" si="243"/>
        <v>4.7549999999989476E-2</v>
      </c>
      <c r="K1045">
        <f t="shared" si="244"/>
        <v>22.998975938494969</v>
      </c>
      <c r="L1045">
        <f t="shared" si="245"/>
        <v>3.9769296294121147E-5</v>
      </c>
      <c r="M1045">
        <f>J1045/SQRT('Exhaust Gas Math'!$E$14*$B$21*$B$23)</f>
        <v>8.0723657480519229E-4</v>
      </c>
      <c r="N1045">
        <f t="shared" si="246"/>
        <v>2.6879134705673428E-2</v>
      </c>
      <c r="O1045">
        <f t="shared" si="247"/>
        <v>0</v>
      </c>
      <c r="P1045">
        <f t="shared" si="248"/>
        <v>0</v>
      </c>
      <c r="Q1045">
        <f>($B$16/2)*(COS((ACOS((2*'Intake Valve Fxn Scratch'!$B$1)/$B$16-1)/($B$17/2))*(I1045-($B$17/2)))+1)*P1045</f>
        <v>0</v>
      </c>
      <c r="R1045">
        <f t="shared" si="249"/>
        <v>0</v>
      </c>
      <c r="S1045">
        <f t="shared" si="250"/>
        <v>0</v>
      </c>
      <c r="T1045">
        <f>S1045*'Exhaust Gas Math'!$C$14</f>
        <v>0</v>
      </c>
      <c r="U1045">
        <f>(T1045/'Exhaust Gas Math'!$B$14)+('Exhaust Gas Math'!$D$10)</f>
        <v>4.4059320573952224E-4</v>
      </c>
      <c r="V1045">
        <f>('Exhaust Gas Math'!$E$10*(2.53982214E-12*V1044^4 - 0.0000000071629564556*V1044^3 + 7.56281407226508E-06*V1044^2 - 0.00322508455050905*V1044 + 1.62997098133725)*$B$24+T1045*'Exhaust Gas Math'!$D$14*$B$23)/('Exhaust Gas Math'!$E$10*(2.53982214E-12*V1044^4 - 0.0000000071629564556*V1044^3 + 7.56281407226508E-06*V1044^2 - 0.00322508455050905*V1044 + 1.62997098133725)+T1045*'Exhaust Gas Math'!$D$14)</f>
        <v>1100</v>
      </c>
      <c r="W1045">
        <f>(353.3116967483*V1045^-1.0020802909)*('Exhaust Gas Math'!$E$10/(T1045+'Exhaust Gas Math'!$E$10))+(357.4500179626*V1045^-1.0038444015 )*(T1045/(T1045+'Exhaust Gas Math'!$E$10))</f>
        <v>0.31654710700089367</v>
      </c>
      <c r="X1045">
        <f t="shared" si="251"/>
        <v>0</v>
      </c>
      <c r="Y1045">
        <f t="shared" si="252"/>
        <v>101325</v>
      </c>
      <c r="Z1045">
        <f t="shared" si="253"/>
        <v>101325</v>
      </c>
    </row>
    <row r="1046" spans="5:26" x14ac:dyDescent="0.2">
      <c r="E1046">
        <f t="shared" si="240"/>
        <v>0.13012499999999952</v>
      </c>
      <c r="F1046">
        <f t="shared" si="241"/>
        <v>101325</v>
      </c>
      <c r="H1046">
        <f t="shared" si="254"/>
        <v>0.13012499999999952</v>
      </c>
      <c r="I1046">
        <f t="shared" si="242"/>
        <v>485.99999999997726</v>
      </c>
      <c r="J1046">
        <f t="shared" si="243"/>
        <v>5.0332792497661219E-2</v>
      </c>
      <c r="K1046">
        <f t="shared" si="244"/>
        <v>21.485007606192028</v>
      </c>
      <c r="L1046">
        <f t="shared" si="245"/>
        <v>3.9769296294121147E-5</v>
      </c>
      <c r="M1046">
        <f>J1046/SQRT('Exhaust Gas Math'!$E$14*$B$21*$B$23)</f>
        <v>8.5447888572453233E-4</v>
      </c>
      <c r="N1046">
        <f t="shared" si="246"/>
        <v>2.8928903021822501E-2</v>
      </c>
      <c r="O1046">
        <f t="shared" si="247"/>
        <v>0</v>
      </c>
      <c r="P1046">
        <f t="shared" si="248"/>
        <v>0</v>
      </c>
      <c r="Q1046">
        <f>($B$16/2)*(COS((ACOS((2*'Intake Valve Fxn Scratch'!$B$1)/$B$16-1)/($B$17/2))*(I1046-($B$17/2)))+1)*P1046</f>
        <v>0</v>
      </c>
      <c r="R1046">
        <f t="shared" si="249"/>
        <v>0</v>
      </c>
      <c r="S1046">
        <f t="shared" si="250"/>
        <v>0</v>
      </c>
      <c r="T1046">
        <f>S1046*'Exhaust Gas Math'!$C$14</f>
        <v>0</v>
      </c>
      <c r="U1046">
        <f>(T1046/'Exhaust Gas Math'!$B$14)+('Exhaust Gas Math'!$D$10)</f>
        <v>4.4059320573952224E-4</v>
      </c>
      <c r="V1046">
        <f>('Exhaust Gas Math'!$E$10*(2.53982214E-12*V1045^4 - 0.0000000071629564556*V1045^3 + 7.56281407226508E-06*V1045^2 - 0.00322508455050905*V1045 + 1.62997098133725)*$B$24+T1046*'Exhaust Gas Math'!$D$14*$B$23)/('Exhaust Gas Math'!$E$10*(2.53982214E-12*V1045^4 - 0.0000000071629564556*V1045^3 + 7.56281407226508E-06*V1045^2 - 0.00322508455050905*V1045 + 1.62997098133725)+T1046*'Exhaust Gas Math'!$D$14)</f>
        <v>1100</v>
      </c>
      <c r="W1046">
        <f>(353.3116967483*V1046^-1.0020802909)*('Exhaust Gas Math'!$E$10/(T1046+'Exhaust Gas Math'!$E$10))+(357.4500179626*V1046^-1.0038444015 )*(T1046/(T1046+'Exhaust Gas Math'!$E$10))</f>
        <v>0.31654710700089367</v>
      </c>
      <c r="X1046">
        <f t="shared" si="251"/>
        <v>0</v>
      </c>
      <c r="Y1046">
        <f t="shared" si="252"/>
        <v>101325</v>
      </c>
      <c r="Z1046">
        <f t="shared" si="253"/>
        <v>101325</v>
      </c>
    </row>
    <row r="1047" spans="5:26" x14ac:dyDescent="0.2">
      <c r="E1047">
        <f t="shared" si="240"/>
        <v>0.13024999999999951</v>
      </c>
      <c r="F1047">
        <f t="shared" si="241"/>
        <v>101325</v>
      </c>
      <c r="H1047">
        <f t="shared" si="254"/>
        <v>0.13024999999999951</v>
      </c>
      <c r="I1047">
        <f t="shared" si="242"/>
        <v>491.99999999997635</v>
      </c>
      <c r="J1047">
        <f t="shared" si="243"/>
        <v>5.2911440221566131E-2</v>
      </c>
      <c r="K1047">
        <f t="shared" si="244"/>
        <v>19.735645034528815</v>
      </c>
      <c r="L1047">
        <f t="shared" si="245"/>
        <v>3.9769296294121147E-5</v>
      </c>
      <c r="M1047">
        <f>J1047/SQRT('Exhaust Gas Math'!$E$14*$B$21*$B$23)</f>
        <v>8.9825551571979351E-4</v>
      </c>
      <c r="N1047">
        <f t="shared" si="246"/>
        <v>3.1082443968375856E-2</v>
      </c>
      <c r="O1047">
        <f t="shared" si="247"/>
        <v>0</v>
      </c>
      <c r="P1047">
        <f t="shared" si="248"/>
        <v>0</v>
      </c>
      <c r="Q1047">
        <f>($B$16/2)*(COS((ACOS((2*'Intake Valve Fxn Scratch'!$B$1)/$B$16-1)/($B$17/2))*(I1047-($B$17/2)))+1)*P1047</f>
        <v>0</v>
      </c>
      <c r="R1047">
        <f t="shared" si="249"/>
        <v>0</v>
      </c>
      <c r="S1047">
        <f t="shared" si="250"/>
        <v>0</v>
      </c>
      <c r="T1047">
        <f>S1047*'Exhaust Gas Math'!$C$14</f>
        <v>0</v>
      </c>
      <c r="U1047">
        <f>(T1047/'Exhaust Gas Math'!$B$14)+('Exhaust Gas Math'!$D$10)</f>
        <v>4.4059320573952224E-4</v>
      </c>
      <c r="V1047">
        <f>('Exhaust Gas Math'!$E$10*(2.53982214E-12*V1046^4 - 0.0000000071629564556*V1046^3 + 7.56281407226508E-06*V1046^2 - 0.00322508455050905*V1046 + 1.62997098133725)*$B$24+T1047*'Exhaust Gas Math'!$D$14*$B$23)/('Exhaust Gas Math'!$E$10*(2.53982214E-12*V1046^4 - 0.0000000071629564556*V1046^3 + 7.56281407226508E-06*V1046^2 - 0.00322508455050905*V1046 + 1.62997098133725)+T1047*'Exhaust Gas Math'!$D$14)</f>
        <v>1100</v>
      </c>
      <c r="W1047">
        <f>(353.3116967483*V1047^-1.0020802909)*('Exhaust Gas Math'!$E$10/(T1047+'Exhaust Gas Math'!$E$10))+(357.4500179626*V1047^-1.0038444015 )*(T1047/(T1047+'Exhaust Gas Math'!$E$10))</f>
        <v>0.31654710700089367</v>
      </c>
      <c r="X1047">
        <f t="shared" si="251"/>
        <v>0</v>
      </c>
      <c r="Y1047">
        <f t="shared" si="252"/>
        <v>101325</v>
      </c>
      <c r="Z1047">
        <f t="shared" si="253"/>
        <v>101325</v>
      </c>
    </row>
    <row r="1048" spans="5:26" x14ac:dyDescent="0.2">
      <c r="E1048">
        <f t="shared" si="240"/>
        <v>0.13037499999999949</v>
      </c>
      <c r="F1048">
        <f t="shared" si="241"/>
        <v>101325</v>
      </c>
      <c r="H1048">
        <f t="shared" si="254"/>
        <v>0.13037499999999949</v>
      </c>
      <c r="I1048">
        <f t="shared" si="242"/>
        <v>497.99999999997544</v>
      </c>
      <c r="J1048">
        <f t="shared" si="243"/>
        <v>5.5257690967624395E-2</v>
      </c>
      <c r="K1048">
        <f t="shared" si="244"/>
        <v>17.77005460591813</v>
      </c>
      <c r="L1048">
        <f t="shared" si="245"/>
        <v>3.9769296294121147E-5</v>
      </c>
      <c r="M1048">
        <f>J1048/SQRT('Exhaust Gas Math'!$E$14*$B$21*$B$23)</f>
        <v>9.3808683887189911E-4</v>
      </c>
      <c r="N1048">
        <f t="shared" si="246"/>
        <v>3.3343486332443099E-2</v>
      </c>
      <c r="O1048">
        <f t="shared" si="247"/>
        <v>0</v>
      </c>
      <c r="P1048">
        <f t="shared" si="248"/>
        <v>0</v>
      </c>
      <c r="Q1048">
        <f>($B$16/2)*(COS((ACOS((2*'Intake Valve Fxn Scratch'!$B$1)/$B$16-1)/($B$17/2))*(I1048-($B$17/2)))+1)*P1048</f>
        <v>0</v>
      </c>
      <c r="R1048">
        <f t="shared" si="249"/>
        <v>0</v>
      </c>
      <c r="S1048">
        <f t="shared" si="250"/>
        <v>0</v>
      </c>
      <c r="T1048">
        <f>S1048*'Exhaust Gas Math'!$C$14</f>
        <v>0</v>
      </c>
      <c r="U1048">
        <f>(T1048/'Exhaust Gas Math'!$B$14)+('Exhaust Gas Math'!$D$10)</f>
        <v>4.4059320573952224E-4</v>
      </c>
      <c r="V1048">
        <f>('Exhaust Gas Math'!$E$10*(2.53982214E-12*V1047^4 - 0.0000000071629564556*V1047^3 + 7.56281407226508E-06*V1047^2 - 0.00322508455050905*V1047 + 1.62997098133725)*$B$24+T1048*'Exhaust Gas Math'!$D$14*$B$23)/('Exhaust Gas Math'!$E$10*(2.53982214E-12*V1047^4 - 0.0000000071629564556*V1047^3 + 7.56281407226508E-06*V1047^2 - 0.00322508455050905*V1047 + 1.62997098133725)+T1048*'Exhaust Gas Math'!$D$14)</f>
        <v>1100</v>
      </c>
      <c r="W1048">
        <f>(353.3116967483*V1048^-1.0020802909)*('Exhaust Gas Math'!$E$10/(T1048+'Exhaust Gas Math'!$E$10))+(357.4500179626*V1048^-1.0038444015 )*(T1048/(T1048+'Exhaust Gas Math'!$E$10))</f>
        <v>0.31654710700089367</v>
      </c>
      <c r="X1048">
        <f t="shared" si="251"/>
        <v>0</v>
      </c>
      <c r="Y1048">
        <f t="shared" si="252"/>
        <v>101325</v>
      </c>
      <c r="Z1048">
        <f t="shared" si="253"/>
        <v>101325</v>
      </c>
    </row>
    <row r="1049" spans="5:26" x14ac:dyDescent="0.2">
      <c r="E1049">
        <f t="shared" si="240"/>
        <v>0.13049999999999948</v>
      </c>
      <c r="F1049">
        <f t="shared" si="241"/>
        <v>101325</v>
      </c>
      <c r="H1049">
        <f t="shared" si="254"/>
        <v>0.13049999999999948</v>
      </c>
      <c r="I1049">
        <f t="shared" si="242"/>
        <v>503.99999999997453</v>
      </c>
      <c r="J1049">
        <f t="shared" si="243"/>
        <v>5.7345838721677672E-2</v>
      </c>
      <c r="K1049">
        <f t="shared" si="244"/>
        <v>15.609771740422064</v>
      </c>
      <c r="L1049">
        <f t="shared" si="245"/>
        <v>3.9769296294121147E-5</v>
      </c>
      <c r="M1049">
        <f>J1049/SQRT('Exhaust Gas Math'!$E$14*$B$21*$B$23)</f>
        <v>9.7353645486915449E-4</v>
      </c>
      <c r="N1049">
        <f t="shared" si="246"/>
        <v>3.5711621293379785E-2</v>
      </c>
      <c r="O1049">
        <f t="shared" si="247"/>
        <v>0</v>
      </c>
      <c r="P1049">
        <f t="shared" si="248"/>
        <v>0</v>
      </c>
      <c r="Q1049">
        <f>($B$16/2)*(COS((ACOS((2*'Intake Valve Fxn Scratch'!$B$1)/$B$16-1)/($B$17/2))*(I1049-($B$17/2)))+1)*P1049</f>
        <v>0</v>
      </c>
      <c r="R1049">
        <f t="shared" si="249"/>
        <v>0</v>
      </c>
      <c r="S1049">
        <f t="shared" si="250"/>
        <v>0</v>
      </c>
      <c r="T1049">
        <f>S1049*'Exhaust Gas Math'!$C$14</f>
        <v>0</v>
      </c>
      <c r="U1049">
        <f>(T1049/'Exhaust Gas Math'!$B$14)+('Exhaust Gas Math'!$D$10)</f>
        <v>4.4059320573952224E-4</v>
      </c>
      <c r="V1049">
        <f>('Exhaust Gas Math'!$E$10*(2.53982214E-12*V1048^4 - 0.0000000071629564556*V1048^3 + 7.56281407226508E-06*V1048^2 - 0.00322508455050905*V1048 + 1.62997098133725)*$B$24+T1049*'Exhaust Gas Math'!$D$14*$B$23)/('Exhaust Gas Math'!$E$10*(2.53982214E-12*V1048^4 - 0.0000000071629564556*V1048^3 + 7.56281407226508E-06*V1048^2 - 0.00322508455050905*V1048 + 1.62997098133725)+T1049*'Exhaust Gas Math'!$D$14)</f>
        <v>1100</v>
      </c>
      <c r="W1049">
        <f>(353.3116967483*V1049^-1.0020802909)*('Exhaust Gas Math'!$E$10/(T1049+'Exhaust Gas Math'!$E$10))+(357.4500179626*V1049^-1.0038444015 )*(T1049/(T1049+'Exhaust Gas Math'!$E$10))</f>
        <v>0.31654710700089367</v>
      </c>
      <c r="X1049">
        <f t="shared" si="251"/>
        <v>0</v>
      </c>
      <c r="Y1049">
        <f t="shared" si="252"/>
        <v>101325</v>
      </c>
      <c r="Z1049">
        <f t="shared" si="253"/>
        <v>101325</v>
      </c>
    </row>
    <row r="1050" spans="5:26" x14ac:dyDescent="0.2">
      <c r="E1050">
        <f t="shared" si="240"/>
        <v>0.13062499999999946</v>
      </c>
      <c r="F1050">
        <f t="shared" si="241"/>
        <v>101325</v>
      </c>
      <c r="H1050">
        <f t="shared" si="254"/>
        <v>0.13062499999999946</v>
      </c>
      <c r="I1050">
        <f t="shared" si="242"/>
        <v>509.99999999997453</v>
      </c>
      <c r="J1050">
        <f t="shared" si="243"/>
        <v>5.9153005299959774E-2</v>
      </c>
      <c r="K1050">
        <f t="shared" si="244"/>
        <v>13.278464949182913</v>
      </c>
      <c r="L1050">
        <f t="shared" si="245"/>
        <v>3.9769296294121147E-5</v>
      </c>
      <c r="M1050">
        <f>J1050/SQRT('Exhaust Gas Math'!$E$14*$B$21*$B$23)</f>
        <v>1.0042159703003888E-3</v>
      </c>
      <c r="N1050">
        <f t="shared" si="246"/>
        <v>3.8181243154747802E-2</v>
      </c>
      <c r="O1050">
        <f t="shared" si="247"/>
        <v>0</v>
      </c>
      <c r="P1050">
        <f t="shared" si="248"/>
        <v>0</v>
      </c>
      <c r="Q1050">
        <f>($B$16/2)*(COS((ACOS((2*'Intake Valve Fxn Scratch'!$B$1)/$B$16-1)/($B$17/2))*(I1050-($B$17/2)))+1)*P1050</f>
        <v>0</v>
      </c>
      <c r="R1050">
        <f t="shared" si="249"/>
        <v>0</v>
      </c>
      <c r="S1050">
        <f t="shared" si="250"/>
        <v>0</v>
      </c>
      <c r="T1050">
        <f>S1050*'Exhaust Gas Math'!$C$14</f>
        <v>0</v>
      </c>
      <c r="U1050">
        <f>(T1050/'Exhaust Gas Math'!$B$14)+('Exhaust Gas Math'!$D$10)</f>
        <v>4.4059320573952224E-4</v>
      </c>
      <c r="V1050">
        <f>('Exhaust Gas Math'!$E$10*(2.53982214E-12*V1049^4 - 0.0000000071629564556*V1049^3 + 7.56281407226508E-06*V1049^2 - 0.00322508455050905*V1049 + 1.62997098133725)*$B$24+T1050*'Exhaust Gas Math'!$D$14*$B$23)/('Exhaust Gas Math'!$E$10*(2.53982214E-12*V1049^4 - 0.0000000071629564556*V1049^3 + 7.56281407226508E-06*V1049^2 - 0.00322508455050905*V1049 + 1.62997098133725)+T1050*'Exhaust Gas Math'!$D$14)</f>
        <v>1100</v>
      </c>
      <c r="W1050">
        <f>(353.3116967483*V1050^-1.0020802909)*('Exhaust Gas Math'!$E$10/(T1050+'Exhaust Gas Math'!$E$10))+(357.4500179626*V1050^-1.0038444015 )*(T1050/(T1050+'Exhaust Gas Math'!$E$10))</f>
        <v>0.31654710700089367</v>
      </c>
      <c r="X1050">
        <f t="shared" si="251"/>
        <v>0</v>
      </c>
      <c r="Y1050">
        <f t="shared" si="252"/>
        <v>101325</v>
      </c>
      <c r="Z1050">
        <f t="shared" si="253"/>
        <v>101325</v>
      </c>
    </row>
    <row r="1051" spans="5:26" x14ac:dyDescent="0.2">
      <c r="E1051">
        <f t="shared" si="240"/>
        <v>0.13074999999999945</v>
      </c>
      <c r="F1051">
        <f t="shared" si="241"/>
        <v>101325</v>
      </c>
      <c r="H1051">
        <f t="shared" si="254"/>
        <v>0.13074999999999945</v>
      </c>
      <c r="I1051">
        <f t="shared" si="242"/>
        <v>515.99999999997362</v>
      </c>
      <c r="J1051">
        <f t="shared" si="243"/>
        <v>6.0659391007264633E-2</v>
      </c>
      <c r="K1051">
        <f t="shared" si="244"/>
        <v>10.801676517263425</v>
      </c>
      <c r="L1051">
        <f t="shared" si="245"/>
        <v>3.9769296294121147E-5</v>
      </c>
      <c r="M1051">
        <f>J1051/SQRT('Exhaust Gas Math'!$E$14*$B$21*$B$23)</f>
        <v>1.0297892539744273E-3</v>
      </c>
      <c r="N1051">
        <f t="shared" si="246"/>
        <v>4.0740475102965627E-2</v>
      </c>
      <c r="O1051">
        <f t="shared" si="247"/>
        <v>0</v>
      </c>
      <c r="P1051">
        <f t="shared" si="248"/>
        <v>0</v>
      </c>
      <c r="Q1051">
        <f>($B$16/2)*(COS((ACOS((2*'Intake Valve Fxn Scratch'!$B$1)/$B$16-1)/($B$17/2))*(I1051-($B$17/2)))+1)*P1051</f>
        <v>0</v>
      </c>
      <c r="R1051">
        <f t="shared" si="249"/>
        <v>0</v>
      </c>
      <c r="S1051">
        <f t="shared" si="250"/>
        <v>0</v>
      </c>
      <c r="T1051">
        <f>S1051*'Exhaust Gas Math'!$C$14</f>
        <v>0</v>
      </c>
      <c r="U1051">
        <f>(T1051/'Exhaust Gas Math'!$B$14)+('Exhaust Gas Math'!$D$10)</f>
        <v>4.4059320573952224E-4</v>
      </c>
      <c r="V1051">
        <f>('Exhaust Gas Math'!$E$10*(2.53982214E-12*V1050^4 - 0.0000000071629564556*V1050^3 + 7.56281407226508E-06*V1050^2 - 0.00322508455050905*V1050 + 1.62997098133725)*$B$24+T1051*'Exhaust Gas Math'!$D$14*$B$23)/('Exhaust Gas Math'!$E$10*(2.53982214E-12*V1050^4 - 0.0000000071629564556*V1050^3 + 7.56281407226508E-06*V1050^2 - 0.00322508455050905*V1050 + 1.62997098133725)+T1051*'Exhaust Gas Math'!$D$14)</f>
        <v>1100</v>
      </c>
      <c r="W1051">
        <f>(353.3116967483*V1051^-1.0020802909)*('Exhaust Gas Math'!$E$10/(T1051+'Exhaust Gas Math'!$E$10))+(357.4500179626*V1051^-1.0038444015 )*(T1051/(T1051+'Exhaust Gas Math'!$E$10))</f>
        <v>0.31654710700089367</v>
      </c>
      <c r="X1051">
        <f t="shared" si="251"/>
        <v>0</v>
      </c>
      <c r="Y1051">
        <f t="shared" si="252"/>
        <v>101325</v>
      </c>
      <c r="Z1051">
        <f t="shared" si="253"/>
        <v>101325</v>
      </c>
    </row>
    <row r="1052" spans="5:26" x14ac:dyDescent="0.2">
      <c r="E1052">
        <f t="shared" si="240"/>
        <v>0.13087499999999944</v>
      </c>
      <c r="F1052">
        <f t="shared" si="241"/>
        <v>101325</v>
      </c>
      <c r="H1052">
        <f t="shared" si="254"/>
        <v>0.13087499999999944</v>
      </c>
      <c r="I1052">
        <f t="shared" si="242"/>
        <v>521.99999999997272</v>
      </c>
      <c r="J1052">
        <f t="shared" si="243"/>
        <v>6.1848491566551818E-2</v>
      </c>
      <c r="K1052">
        <f t="shared" si="244"/>
        <v>8.2065426570247002</v>
      </c>
      <c r="L1052">
        <f t="shared" si="245"/>
        <v>3.9769296294121147E-5</v>
      </c>
      <c r="M1052">
        <f>J1052/SQRT('Exhaust Gas Math'!$E$14*$B$21*$B$23)</f>
        <v>1.0499761196437888E-3</v>
      </c>
      <c r="N1052">
        <f t="shared" si="246"/>
        <v>4.3370137971725078E-2</v>
      </c>
      <c r="O1052">
        <f t="shared" si="247"/>
        <v>0</v>
      </c>
      <c r="P1052">
        <f t="shared" si="248"/>
        <v>0</v>
      </c>
      <c r="Q1052">
        <f>($B$16/2)*(COS((ACOS((2*'Intake Valve Fxn Scratch'!$B$1)/$B$16-1)/($B$17/2))*(I1052-($B$17/2)))+1)*P1052</f>
        <v>0</v>
      </c>
      <c r="R1052">
        <f t="shared" si="249"/>
        <v>0</v>
      </c>
      <c r="S1052">
        <f t="shared" si="250"/>
        <v>0</v>
      </c>
      <c r="T1052">
        <f>S1052*'Exhaust Gas Math'!$C$14</f>
        <v>0</v>
      </c>
      <c r="U1052">
        <f>(T1052/'Exhaust Gas Math'!$B$14)+('Exhaust Gas Math'!$D$10)</f>
        <v>4.4059320573952224E-4</v>
      </c>
      <c r="V1052">
        <f>('Exhaust Gas Math'!$E$10*(2.53982214E-12*V1051^4 - 0.0000000071629564556*V1051^3 + 7.56281407226508E-06*V1051^2 - 0.00322508455050905*V1051 + 1.62997098133725)*$B$24+T1052*'Exhaust Gas Math'!$D$14*$B$23)/('Exhaust Gas Math'!$E$10*(2.53982214E-12*V1051^4 - 0.0000000071629564556*V1051^3 + 7.56281407226508E-06*V1051^2 - 0.00322508455050905*V1051 + 1.62997098133725)+T1052*'Exhaust Gas Math'!$D$14)</f>
        <v>1100</v>
      </c>
      <c r="W1052">
        <f>(353.3116967483*V1052^-1.0020802909)*('Exhaust Gas Math'!$E$10/(T1052+'Exhaust Gas Math'!$E$10))+(357.4500179626*V1052^-1.0038444015 )*(T1052/(T1052+'Exhaust Gas Math'!$E$10))</f>
        <v>0.31654710700089367</v>
      </c>
      <c r="X1052">
        <f t="shared" si="251"/>
        <v>0</v>
      </c>
      <c r="Y1052">
        <f t="shared" si="252"/>
        <v>101325</v>
      </c>
      <c r="Z1052">
        <f t="shared" si="253"/>
        <v>101325</v>
      </c>
    </row>
    <row r="1053" spans="5:26" x14ac:dyDescent="0.2">
      <c r="E1053">
        <f t="shared" si="240"/>
        <v>0.13099999999999942</v>
      </c>
      <c r="F1053">
        <f t="shared" si="241"/>
        <v>101325</v>
      </c>
      <c r="H1053">
        <f t="shared" si="254"/>
        <v>0.13099999999999942</v>
      </c>
      <c r="I1053">
        <f t="shared" si="242"/>
        <v>527.99999999997272</v>
      </c>
      <c r="J1053">
        <f t="shared" si="243"/>
        <v>6.2707278943258477E-2</v>
      </c>
      <c r="K1053">
        <f t="shared" si="244"/>
        <v>5.5214961981061794</v>
      </c>
      <c r="L1053">
        <f t="shared" si="245"/>
        <v>3.9769296294121147E-5</v>
      </c>
      <c r="M1053">
        <f>J1053/SQRT('Exhaust Gas Math'!$E$14*$B$21*$B$23)</f>
        <v>1.0645553957838261E-3</v>
      </c>
      <c r="N1053">
        <f t="shared" si="246"/>
        <v>4.6042841937526904E-2</v>
      </c>
      <c r="O1053">
        <f t="shared" si="247"/>
        <v>0</v>
      </c>
      <c r="P1053">
        <f t="shared" si="248"/>
        <v>0</v>
      </c>
      <c r="Q1053">
        <f>($B$16/2)*(COS((ACOS((2*'Intake Valve Fxn Scratch'!$B$1)/$B$16-1)/($B$17/2))*(I1053-($B$17/2)))+1)*P1053</f>
        <v>0</v>
      </c>
      <c r="R1053">
        <f t="shared" si="249"/>
        <v>0</v>
      </c>
      <c r="S1053">
        <f t="shared" si="250"/>
        <v>0</v>
      </c>
      <c r="T1053">
        <f>S1053*'Exhaust Gas Math'!$C$14</f>
        <v>0</v>
      </c>
      <c r="U1053">
        <f>(T1053/'Exhaust Gas Math'!$B$14)+('Exhaust Gas Math'!$D$10)</f>
        <v>4.4059320573952224E-4</v>
      </c>
      <c r="V1053">
        <f>('Exhaust Gas Math'!$E$10*(2.53982214E-12*V1052^4 - 0.0000000071629564556*V1052^3 + 7.56281407226508E-06*V1052^2 - 0.00322508455050905*V1052 + 1.62997098133725)*$B$24+T1053*'Exhaust Gas Math'!$D$14*$B$23)/('Exhaust Gas Math'!$E$10*(2.53982214E-12*V1052^4 - 0.0000000071629564556*V1052^3 + 7.56281407226508E-06*V1052^2 - 0.00322508455050905*V1052 + 1.62997098133725)+T1053*'Exhaust Gas Math'!$D$14)</f>
        <v>1100</v>
      </c>
      <c r="W1053">
        <f>(353.3116967483*V1053^-1.0020802909)*('Exhaust Gas Math'!$E$10/(T1053+'Exhaust Gas Math'!$E$10))+(357.4500179626*V1053^-1.0038444015 )*(T1053/(T1053+'Exhaust Gas Math'!$E$10))</f>
        <v>0.31654710700089367</v>
      </c>
      <c r="X1053">
        <f t="shared" si="251"/>
        <v>0</v>
      </c>
      <c r="Y1053">
        <f t="shared" si="252"/>
        <v>101325</v>
      </c>
      <c r="Z1053">
        <f t="shared" si="253"/>
        <v>101325</v>
      </c>
    </row>
    <row r="1054" spans="5:26" x14ac:dyDescent="0.2">
      <c r="E1054">
        <f t="shared" si="240"/>
        <v>0.13112499999999941</v>
      </c>
      <c r="F1054">
        <f t="shared" si="241"/>
        <v>101325</v>
      </c>
      <c r="H1054">
        <f t="shared" si="254"/>
        <v>0.13112499999999941</v>
      </c>
      <c r="I1054">
        <f t="shared" si="242"/>
        <v>533.99999999997181</v>
      </c>
      <c r="J1054">
        <f t="shared" si="243"/>
        <v>6.3226344083172625E-2</v>
      </c>
      <c r="K1054">
        <f t="shared" si="244"/>
        <v>2.7759550713938621</v>
      </c>
      <c r="L1054">
        <f t="shared" si="245"/>
        <v>3.9769296294121147E-5</v>
      </c>
      <c r="M1054">
        <f>J1054/SQRT('Exhaust Gas Math'!$E$14*$B$21*$B$23)</f>
        <v>1.0733673487942398E-3</v>
      </c>
      <c r="N1054">
        <f t="shared" si="246"/>
        <v>4.8722302043213969E-2</v>
      </c>
      <c r="O1054">
        <f t="shared" si="247"/>
        <v>0</v>
      </c>
      <c r="P1054">
        <f t="shared" si="248"/>
        <v>0</v>
      </c>
      <c r="Q1054">
        <f>($B$16/2)*(COS((ACOS((2*'Intake Valve Fxn Scratch'!$B$1)/$B$16-1)/($B$17/2))*(I1054-($B$17/2)))+1)*P1054</f>
        <v>0</v>
      </c>
      <c r="R1054">
        <f t="shared" si="249"/>
        <v>0</v>
      </c>
      <c r="S1054">
        <f t="shared" si="250"/>
        <v>0</v>
      </c>
      <c r="T1054">
        <f>S1054*'Exhaust Gas Math'!$C$14</f>
        <v>0</v>
      </c>
      <c r="U1054">
        <f>(T1054/'Exhaust Gas Math'!$B$14)+('Exhaust Gas Math'!$D$10)</f>
        <v>4.4059320573952224E-4</v>
      </c>
      <c r="V1054">
        <f>('Exhaust Gas Math'!$E$10*(2.53982214E-12*V1053^4 - 0.0000000071629564556*V1053^3 + 7.56281407226508E-06*V1053^2 - 0.00322508455050905*V1053 + 1.62997098133725)*$B$24+T1054*'Exhaust Gas Math'!$D$14*$B$23)/('Exhaust Gas Math'!$E$10*(2.53982214E-12*V1053^4 - 0.0000000071629564556*V1053^3 + 7.56281407226508E-06*V1053^2 - 0.00322508455050905*V1053 + 1.62997098133725)+T1054*'Exhaust Gas Math'!$D$14)</f>
        <v>1100</v>
      </c>
      <c r="W1054">
        <f>(353.3116967483*V1054^-1.0020802909)*('Exhaust Gas Math'!$E$10/(T1054+'Exhaust Gas Math'!$E$10))+(357.4500179626*V1054^-1.0038444015 )*(T1054/(T1054+'Exhaust Gas Math'!$E$10))</f>
        <v>0.31654710700089367</v>
      </c>
      <c r="X1054">
        <f t="shared" si="251"/>
        <v>0</v>
      </c>
      <c r="Y1054">
        <f t="shared" si="252"/>
        <v>101325</v>
      </c>
      <c r="Z1054">
        <f t="shared" si="253"/>
        <v>101325</v>
      </c>
    </row>
    <row r="1055" spans="5:26" x14ac:dyDescent="0.2">
      <c r="E1055">
        <f t="shared" si="240"/>
        <v>0.13124999999999939</v>
      </c>
      <c r="F1055">
        <f t="shared" si="241"/>
        <v>101325</v>
      </c>
      <c r="H1055">
        <f t="shared" si="254"/>
        <v>0.13124999999999939</v>
      </c>
      <c r="I1055">
        <f t="shared" si="242"/>
        <v>539.9999999999709</v>
      </c>
      <c r="J1055">
        <f t="shared" si="243"/>
        <v>6.3399999999999998E-2</v>
      </c>
      <c r="K1055">
        <f t="shared" si="244"/>
        <v>1.3417109340180897E-11</v>
      </c>
      <c r="L1055">
        <f t="shared" si="245"/>
        <v>3.9769296294121147E-5</v>
      </c>
      <c r="M1055">
        <f>J1055/SQRT('Exhaust Gas Math'!$E$14*$B$21*$B$23)</f>
        <v>1.0763154330738279E-3</v>
      </c>
      <c r="N1055">
        <f t="shared" si="246"/>
        <v>5.1362995243394986E-2</v>
      </c>
      <c r="O1055">
        <f t="shared" si="247"/>
        <v>0</v>
      </c>
      <c r="P1055">
        <f t="shared" si="248"/>
        <v>0</v>
      </c>
      <c r="Q1055">
        <f>($B$16/2)*(COS((ACOS((2*'Intake Valve Fxn Scratch'!$B$1)/$B$16-1)/($B$17/2))*(I1055-($B$17/2)))+1)*P1055</f>
        <v>0</v>
      </c>
      <c r="R1055">
        <f t="shared" si="249"/>
        <v>0</v>
      </c>
      <c r="S1055">
        <f t="shared" si="250"/>
        <v>0</v>
      </c>
      <c r="T1055">
        <f>S1055*'Exhaust Gas Math'!$C$14</f>
        <v>0</v>
      </c>
      <c r="U1055">
        <f>(T1055/'Exhaust Gas Math'!$B$14)+('Exhaust Gas Math'!$D$10)</f>
        <v>4.4059320573952224E-4</v>
      </c>
      <c r="V1055">
        <f>('Exhaust Gas Math'!$E$10*(2.53982214E-12*V1054^4 - 0.0000000071629564556*V1054^3 + 7.56281407226508E-06*V1054^2 - 0.00322508455050905*V1054 + 1.62997098133725)*$B$24+T1055*'Exhaust Gas Math'!$D$14*$B$23)/('Exhaust Gas Math'!$E$10*(2.53982214E-12*V1054^4 - 0.0000000071629564556*V1054^3 + 7.56281407226508E-06*V1054^2 - 0.00322508455050905*V1054 + 1.62997098133725)+T1055*'Exhaust Gas Math'!$D$14)</f>
        <v>1100</v>
      </c>
      <c r="W1055">
        <f>(353.3116967483*V1055^-1.0020802909)*('Exhaust Gas Math'!$E$10/(T1055+'Exhaust Gas Math'!$E$10))+(357.4500179626*V1055^-1.0038444015 )*(T1055/(T1055+'Exhaust Gas Math'!$E$10))</f>
        <v>0.31654710700089367</v>
      </c>
      <c r="X1055">
        <f t="shared" si="251"/>
        <v>0</v>
      </c>
      <c r="Y1055">
        <f t="shared" si="252"/>
        <v>101325</v>
      </c>
      <c r="Z1055">
        <f t="shared" si="253"/>
        <v>101325</v>
      </c>
    </row>
    <row r="1056" spans="5:26" x14ac:dyDescent="0.2">
      <c r="E1056">
        <f t="shared" si="240"/>
        <v>0.13137499999999938</v>
      </c>
      <c r="F1056">
        <f t="shared" si="241"/>
        <v>101325</v>
      </c>
      <c r="H1056">
        <f t="shared" si="254"/>
        <v>0.13137499999999938</v>
      </c>
      <c r="I1056">
        <f t="shared" si="242"/>
        <v>545.99999999996999</v>
      </c>
      <c r="J1056">
        <f t="shared" si="243"/>
        <v>6.3226344083175984E-2</v>
      </c>
      <c r="K1056">
        <f t="shared" si="244"/>
        <v>-2.775955071367175</v>
      </c>
      <c r="L1056">
        <f t="shared" si="245"/>
        <v>3.9769296294121147E-5</v>
      </c>
      <c r="M1056">
        <f>J1056/SQRT('Exhaust Gas Math'!$E$14*$B$21*$B$23)</f>
        <v>1.0733673487942968E-3</v>
      </c>
      <c r="N1056">
        <f t="shared" si="246"/>
        <v>5.391028539014512E-2</v>
      </c>
      <c r="O1056">
        <f t="shared" si="247"/>
        <v>0</v>
      </c>
      <c r="P1056">
        <f t="shared" si="248"/>
        <v>0</v>
      </c>
      <c r="Q1056">
        <f>($B$16/2)*(COS((ACOS((2*'Intake Valve Fxn Scratch'!$B$1)/$B$16-1)/($B$17/2))*(I1056-($B$17/2)))+1)*P1056</f>
        <v>0</v>
      </c>
      <c r="R1056">
        <f t="shared" si="249"/>
        <v>0</v>
      </c>
      <c r="S1056">
        <f t="shared" si="250"/>
        <v>0</v>
      </c>
      <c r="T1056">
        <f>S1056*'Exhaust Gas Math'!$C$14</f>
        <v>0</v>
      </c>
      <c r="U1056">
        <f>(T1056/'Exhaust Gas Math'!$B$14)+('Exhaust Gas Math'!$D$10)</f>
        <v>4.4059320573952224E-4</v>
      </c>
      <c r="V1056">
        <f>('Exhaust Gas Math'!$E$10*(2.53982214E-12*V1055^4 - 0.0000000071629564556*V1055^3 + 7.56281407226508E-06*V1055^2 - 0.00322508455050905*V1055 + 1.62997098133725)*$B$24+T1056*'Exhaust Gas Math'!$D$14*$B$23)/('Exhaust Gas Math'!$E$10*(2.53982214E-12*V1055^4 - 0.0000000071629564556*V1055^3 + 7.56281407226508E-06*V1055^2 - 0.00322508455050905*V1055 + 1.62997098133725)+T1056*'Exhaust Gas Math'!$D$14)</f>
        <v>1100</v>
      </c>
      <c r="W1056">
        <f>(353.3116967483*V1056^-1.0020802909)*('Exhaust Gas Math'!$E$10/(T1056+'Exhaust Gas Math'!$E$10))+(357.4500179626*V1056^-1.0038444015 )*(T1056/(T1056+'Exhaust Gas Math'!$E$10))</f>
        <v>0.31654710700089367</v>
      </c>
      <c r="X1056">
        <f t="shared" si="251"/>
        <v>0</v>
      </c>
      <c r="Y1056">
        <f t="shared" si="252"/>
        <v>101325</v>
      </c>
      <c r="Z1056">
        <f t="shared" si="253"/>
        <v>101325</v>
      </c>
    </row>
    <row r="1057" spans="5:26" x14ac:dyDescent="0.2">
      <c r="E1057">
        <f t="shared" si="240"/>
        <v>0.13149999999999937</v>
      </c>
      <c r="F1057">
        <f t="shared" si="241"/>
        <v>101325</v>
      </c>
      <c r="H1057">
        <f t="shared" si="254"/>
        <v>0.13149999999999937</v>
      </c>
      <c r="I1057">
        <f t="shared" si="242"/>
        <v>551.99999999996999</v>
      </c>
      <c r="J1057">
        <f t="shared" si="243"/>
        <v>6.2707278943265055E-2</v>
      </c>
      <c r="K1057">
        <f t="shared" si="244"/>
        <v>-5.5214961980803015</v>
      </c>
      <c r="L1057">
        <f t="shared" si="245"/>
        <v>3.9769296294121147E-5</v>
      </c>
      <c r="M1057">
        <f>J1057/SQRT('Exhaust Gas Math'!$E$14*$B$21*$B$23)</f>
        <v>1.0645553957839378E-3</v>
      </c>
      <c r="N1057">
        <f t="shared" si="246"/>
        <v>5.6301139018057361E-2</v>
      </c>
      <c r="O1057">
        <f t="shared" si="247"/>
        <v>0</v>
      </c>
      <c r="P1057">
        <f t="shared" si="248"/>
        <v>0</v>
      </c>
      <c r="Q1057">
        <f>($B$16/2)*(COS((ACOS((2*'Intake Valve Fxn Scratch'!$B$1)/$B$16-1)/($B$17/2))*(I1057-($B$17/2)))+1)*P1057</f>
        <v>0</v>
      </c>
      <c r="R1057">
        <f t="shared" si="249"/>
        <v>0</v>
      </c>
      <c r="S1057">
        <f t="shared" si="250"/>
        <v>0</v>
      </c>
      <c r="T1057">
        <f>S1057*'Exhaust Gas Math'!$C$14</f>
        <v>0</v>
      </c>
      <c r="U1057">
        <f>(T1057/'Exhaust Gas Math'!$B$14)+('Exhaust Gas Math'!$D$10)</f>
        <v>4.4059320573952224E-4</v>
      </c>
      <c r="V1057">
        <f>('Exhaust Gas Math'!$E$10*(2.53982214E-12*V1056^4 - 0.0000000071629564556*V1056^3 + 7.56281407226508E-06*V1056^2 - 0.00322508455050905*V1056 + 1.62997098133725)*$B$24+T1057*'Exhaust Gas Math'!$D$14*$B$23)/('Exhaust Gas Math'!$E$10*(2.53982214E-12*V1056^4 - 0.0000000071629564556*V1056^3 + 7.56281407226508E-06*V1056^2 - 0.00322508455050905*V1056 + 1.62997098133725)+T1057*'Exhaust Gas Math'!$D$14)</f>
        <v>1100</v>
      </c>
      <c r="W1057">
        <f>(353.3116967483*V1057^-1.0020802909)*('Exhaust Gas Math'!$E$10/(T1057+'Exhaust Gas Math'!$E$10))+(357.4500179626*V1057^-1.0038444015 )*(T1057/(T1057+'Exhaust Gas Math'!$E$10))</f>
        <v>0.31654710700089367</v>
      </c>
      <c r="X1057">
        <f t="shared" si="251"/>
        <v>0</v>
      </c>
      <c r="Y1057">
        <f t="shared" si="252"/>
        <v>101325</v>
      </c>
      <c r="Z1057">
        <f t="shared" si="253"/>
        <v>101325</v>
      </c>
    </row>
    <row r="1058" spans="5:26" x14ac:dyDescent="0.2">
      <c r="E1058">
        <f t="shared" si="240"/>
        <v>0.13162499999999935</v>
      </c>
      <c r="F1058">
        <f t="shared" si="241"/>
        <v>101325</v>
      </c>
      <c r="H1058">
        <f t="shared" si="254"/>
        <v>0.13162499999999935</v>
      </c>
      <c r="I1058">
        <f t="shared" si="242"/>
        <v>557.99999999996908</v>
      </c>
      <c r="J1058">
        <f t="shared" si="243"/>
        <v>6.1848491566561581E-2</v>
      </c>
      <c r="K1058">
        <f t="shared" si="244"/>
        <v>-8.2065426569995381</v>
      </c>
      <c r="L1058">
        <f t="shared" si="245"/>
        <v>3.9769296294121147E-5</v>
      </c>
      <c r="M1058">
        <f>J1058/SQRT('Exhaust Gas Math'!$E$14*$B$21*$B$23)</f>
        <v>1.0499761196439547E-3</v>
      </c>
      <c r="N1058">
        <f t="shared" si="246"/>
        <v>5.8465535048476645E-2</v>
      </c>
      <c r="O1058">
        <f t="shared" si="247"/>
        <v>0</v>
      </c>
      <c r="P1058">
        <f t="shared" si="248"/>
        <v>0</v>
      </c>
      <c r="Q1058">
        <f>($B$16/2)*(COS((ACOS((2*'Intake Valve Fxn Scratch'!$B$1)/$B$16-1)/($B$17/2))*(I1058-($B$17/2)))+1)*P1058</f>
        <v>0</v>
      </c>
      <c r="R1058">
        <f t="shared" si="249"/>
        <v>0</v>
      </c>
      <c r="S1058">
        <f t="shared" si="250"/>
        <v>0</v>
      </c>
      <c r="T1058">
        <f>S1058*'Exhaust Gas Math'!$C$14</f>
        <v>0</v>
      </c>
      <c r="U1058">
        <f>(T1058/'Exhaust Gas Math'!$B$14)+('Exhaust Gas Math'!$D$10)</f>
        <v>4.4059320573952224E-4</v>
      </c>
      <c r="V1058">
        <f>('Exhaust Gas Math'!$E$10*(2.53982214E-12*V1057^4 - 0.0000000071629564556*V1057^3 + 7.56281407226508E-06*V1057^2 - 0.00322508455050905*V1057 + 1.62997098133725)*$B$24+T1058*'Exhaust Gas Math'!$D$14*$B$23)/('Exhaust Gas Math'!$E$10*(2.53982214E-12*V1057^4 - 0.0000000071629564556*V1057^3 + 7.56281407226508E-06*V1057^2 - 0.00322508455050905*V1057 + 1.62997098133725)+T1058*'Exhaust Gas Math'!$D$14)</f>
        <v>1100</v>
      </c>
      <c r="W1058">
        <f>(353.3116967483*V1058^-1.0020802909)*('Exhaust Gas Math'!$E$10/(T1058+'Exhaust Gas Math'!$E$10))+(357.4500179626*V1058^-1.0038444015 )*(T1058/(T1058+'Exhaust Gas Math'!$E$10))</f>
        <v>0.31654710700089367</v>
      </c>
      <c r="X1058">
        <f t="shared" si="251"/>
        <v>0</v>
      </c>
      <c r="Y1058">
        <f t="shared" si="252"/>
        <v>101325</v>
      </c>
      <c r="Z1058">
        <f t="shared" si="253"/>
        <v>101325</v>
      </c>
    </row>
    <row r="1059" spans="5:26" x14ac:dyDescent="0.2">
      <c r="E1059">
        <f t="shared" si="240"/>
        <v>0.13174999999999934</v>
      </c>
      <c r="F1059">
        <f t="shared" si="241"/>
        <v>101325</v>
      </c>
      <c r="H1059">
        <f t="shared" si="254"/>
        <v>0.13174999999999934</v>
      </c>
      <c r="I1059">
        <f t="shared" si="242"/>
        <v>563.99999999996817</v>
      </c>
      <c r="J1059">
        <f t="shared" si="243"/>
        <v>6.0659391007277477E-2</v>
      </c>
      <c r="K1059">
        <f t="shared" si="244"/>
        <v>-10.801676517239256</v>
      </c>
      <c r="L1059">
        <f t="shared" si="245"/>
        <v>3.9769296294121147E-5</v>
      </c>
      <c r="M1059">
        <f>J1059/SQRT('Exhaust Gas Math'!$E$14*$B$21*$B$23)</f>
        <v>1.0297892539746455E-3</v>
      </c>
      <c r="N1059">
        <f t="shared" si="246"/>
        <v>6.0328632872294501E-2</v>
      </c>
      <c r="O1059">
        <f t="shared" si="247"/>
        <v>0</v>
      </c>
      <c r="P1059">
        <f t="shared" si="248"/>
        <v>0</v>
      </c>
      <c r="Q1059">
        <f>($B$16/2)*(COS((ACOS((2*'Intake Valve Fxn Scratch'!$B$1)/$B$16-1)/($B$17/2))*(I1059-($B$17/2)))+1)*P1059</f>
        <v>0</v>
      </c>
      <c r="R1059">
        <f t="shared" si="249"/>
        <v>0</v>
      </c>
      <c r="S1059">
        <f t="shared" si="250"/>
        <v>0</v>
      </c>
      <c r="T1059">
        <f>S1059*'Exhaust Gas Math'!$C$14</f>
        <v>0</v>
      </c>
      <c r="U1059">
        <f>(T1059/'Exhaust Gas Math'!$B$14)+('Exhaust Gas Math'!$D$10)</f>
        <v>4.4059320573952224E-4</v>
      </c>
      <c r="V1059">
        <f>('Exhaust Gas Math'!$E$10*(2.53982214E-12*V1058^4 - 0.0000000071629564556*V1058^3 + 7.56281407226508E-06*V1058^2 - 0.00322508455050905*V1058 + 1.62997098133725)*$B$24+T1059*'Exhaust Gas Math'!$D$14*$B$23)/('Exhaust Gas Math'!$E$10*(2.53982214E-12*V1058^4 - 0.0000000071629564556*V1058^3 + 7.56281407226508E-06*V1058^2 - 0.00322508455050905*V1058 + 1.62997098133725)+T1059*'Exhaust Gas Math'!$D$14)</f>
        <v>1100</v>
      </c>
      <c r="W1059">
        <f>(353.3116967483*V1059^-1.0020802909)*('Exhaust Gas Math'!$E$10/(T1059+'Exhaust Gas Math'!$E$10))+(357.4500179626*V1059^-1.0038444015 )*(T1059/(T1059+'Exhaust Gas Math'!$E$10))</f>
        <v>0.31654710700089367</v>
      </c>
      <c r="X1059">
        <f t="shared" si="251"/>
        <v>0</v>
      </c>
      <c r="Y1059">
        <f t="shared" si="252"/>
        <v>101325</v>
      </c>
      <c r="Z1059">
        <f t="shared" si="253"/>
        <v>101325</v>
      </c>
    </row>
    <row r="1060" spans="5:26" x14ac:dyDescent="0.2">
      <c r="E1060">
        <f t="shared" si="240"/>
        <v>0.13187499999999933</v>
      </c>
      <c r="F1060">
        <f t="shared" si="241"/>
        <v>101325</v>
      </c>
      <c r="H1060">
        <f t="shared" si="254"/>
        <v>0.13187499999999933</v>
      </c>
      <c r="I1060">
        <f t="shared" si="242"/>
        <v>569.99999999996726</v>
      </c>
      <c r="J1060">
        <f t="shared" si="243"/>
        <v>5.9153005299975567E-2</v>
      </c>
      <c r="K1060">
        <f t="shared" si="244"/>
        <v>-13.27846494916</v>
      </c>
      <c r="L1060">
        <f t="shared" si="245"/>
        <v>3.9769296294121147E-5</v>
      </c>
      <c r="M1060">
        <f>J1060/SQRT('Exhaust Gas Math'!$E$14*$B$21*$B$23)</f>
        <v>1.0042159703006568E-3</v>
      </c>
      <c r="N1060">
        <f t="shared" si="246"/>
        <v>6.1813705050927981E-2</v>
      </c>
      <c r="O1060">
        <f t="shared" si="247"/>
        <v>0</v>
      </c>
      <c r="P1060">
        <f t="shared" si="248"/>
        <v>0</v>
      </c>
      <c r="Q1060">
        <f>($B$16/2)*(COS((ACOS((2*'Intake Valve Fxn Scratch'!$B$1)/$B$16-1)/($B$17/2))*(I1060-($B$17/2)))+1)*P1060</f>
        <v>0</v>
      </c>
      <c r="R1060">
        <f t="shared" si="249"/>
        <v>0</v>
      </c>
      <c r="S1060">
        <f t="shared" si="250"/>
        <v>0</v>
      </c>
      <c r="T1060">
        <f>S1060*'Exhaust Gas Math'!$C$14</f>
        <v>0</v>
      </c>
      <c r="U1060">
        <f>(T1060/'Exhaust Gas Math'!$B$14)+('Exhaust Gas Math'!$D$10)</f>
        <v>4.4059320573952224E-4</v>
      </c>
      <c r="V1060">
        <f>('Exhaust Gas Math'!$E$10*(2.53982214E-12*V1059^4 - 0.0000000071629564556*V1059^3 + 7.56281407226508E-06*V1059^2 - 0.00322508455050905*V1059 + 1.62997098133725)*$B$24+T1060*'Exhaust Gas Math'!$D$14*$B$23)/('Exhaust Gas Math'!$E$10*(2.53982214E-12*V1059^4 - 0.0000000071629564556*V1059^3 + 7.56281407226508E-06*V1059^2 - 0.00322508455050905*V1059 + 1.62997098133725)+T1060*'Exhaust Gas Math'!$D$14)</f>
        <v>1100</v>
      </c>
      <c r="W1060">
        <f>(353.3116967483*V1060^-1.0020802909)*('Exhaust Gas Math'!$E$10/(T1060+'Exhaust Gas Math'!$E$10))+(357.4500179626*V1060^-1.0038444015 )*(T1060/(T1060+'Exhaust Gas Math'!$E$10))</f>
        <v>0.31654710700089367</v>
      </c>
      <c r="X1060">
        <f t="shared" si="251"/>
        <v>0</v>
      </c>
      <c r="Y1060">
        <f t="shared" si="252"/>
        <v>101325</v>
      </c>
      <c r="Z1060">
        <f t="shared" si="253"/>
        <v>101325</v>
      </c>
    </row>
    <row r="1061" spans="5:26" x14ac:dyDescent="0.2">
      <c r="E1061">
        <f t="shared" si="240"/>
        <v>0.13199999999999931</v>
      </c>
      <c r="F1061">
        <f t="shared" si="241"/>
        <v>101325</v>
      </c>
      <c r="H1061">
        <f t="shared" si="254"/>
        <v>0.13199999999999931</v>
      </c>
      <c r="I1061">
        <f t="shared" si="242"/>
        <v>575.99999999996726</v>
      </c>
      <c r="J1061">
        <f t="shared" si="243"/>
        <v>5.7345838721696504E-2</v>
      </c>
      <c r="K1061">
        <f t="shared" si="244"/>
        <v>-15.609771740400355</v>
      </c>
      <c r="L1061">
        <f t="shared" si="245"/>
        <v>3.9769296294121147E-5</v>
      </c>
      <c r="M1061">
        <f>J1061/SQRT('Exhaust Gas Math'!$E$14*$B$21*$B$23)</f>
        <v>9.7353645486947422E-4</v>
      </c>
      <c r="N1061">
        <f t="shared" si="246"/>
        <v>6.2845765440103465E-2</v>
      </c>
      <c r="O1061">
        <f t="shared" si="247"/>
        <v>0</v>
      </c>
      <c r="P1061">
        <f t="shared" si="248"/>
        <v>0</v>
      </c>
      <c r="Q1061">
        <f>($B$16/2)*(COS((ACOS((2*'Intake Valve Fxn Scratch'!$B$1)/$B$16-1)/($B$17/2))*(I1061-($B$17/2)))+1)*P1061</f>
        <v>0</v>
      </c>
      <c r="R1061">
        <f t="shared" si="249"/>
        <v>0</v>
      </c>
      <c r="S1061">
        <f t="shared" si="250"/>
        <v>0</v>
      </c>
      <c r="T1061">
        <f>S1061*'Exhaust Gas Math'!$C$14</f>
        <v>0</v>
      </c>
      <c r="U1061">
        <f>(T1061/'Exhaust Gas Math'!$B$14)+('Exhaust Gas Math'!$D$10)</f>
        <v>4.4059320573952224E-4</v>
      </c>
      <c r="V1061">
        <f>('Exhaust Gas Math'!$E$10*(2.53982214E-12*V1060^4 - 0.0000000071629564556*V1060^3 + 7.56281407226508E-06*V1060^2 - 0.00322508455050905*V1060 + 1.62997098133725)*$B$24+T1061*'Exhaust Gas Math'!$D$14*$B$23)/('Exhaust Gas Math'!$E$10*(2.53982214E-12*V1060^4 - 0.0000000071629564556*V1060^3 + 7.56281407226508E-06*V1060^2 - 0.00322508455050905*V1060 + 1.62997098133725)+T1061*'Exhaust Gas Math'!$D$14)</f>
        <v>1100</v>
      </c>
      <c r="W1061">
        <f>(353.3116967483*V1061^-1.0020802909)*('Exhaust Gas Math'!$E$10/(T1061+'Exhaust Gas Math'!$E$10))+(357.4500179626*V1061^-1.0038444015 )*(T1061/(T1061+'Exhaust Gas Math'!$E$10))</f>
        <v>0.31654710700089367</v>
      </c>
      <c r="X1061">
        <f t="shared" si="251"/>
        <v>0</v>
      </c>
      <c r="Y1061">
        <f t="shared" si="252"/>
        <v>101325</v>
      </c>
      <c r="Z1061">
        <f t="shared" si="253"/>
        <v>101325</v>
      </c>
    </row>
    <row r="1062" spans="5:26" x14ac:dyDescent="0.2">
      <c r="E1062">
        <f t="shared" si="240"/>
        <v>0.1321249999999993</v>
      </c>
      <c r="F1062">
        <f t="shared" si="241"/>
        <v>101325</v>
      </c>
      <c r="H1062">
        <f t="shared" si="254"/>
        <v>0.1321249999999993</v>
      </c>
      <c r="I1062">
        <f t="shared" si="242"/>
        <v>581.99999999996635</v>
      </c>
      <c r="J1062">
        <f t="shared" si="243"/>
        <v>5.5257690967645837E-2</v>
      </c>
      <c r="K1062">
        <f t="shared" si="244"/>
        <v>-17.770054605898189</v>
      </c>
      <c r="L1062">
        <f t="shared" si="245"/>
        <v>3.9769296294121147E-5</v>
      </c>
      <c r="M1062">
        <f>J1062/SQRT('Exhaust Gas Math'!$E$14*$B$21*$B$23)</f>
        <v>9.3808683887226308E-4</v>
      </c>
      <c r="N1062">
        <f t="shared" si="246"/>
        <v>6.3355736789098144E-2</v>
      </c>
      <c r="O1062">
        <f t="shared" si="247"/>
        <v>0</v>
      </c>
      <c r="P1062">
        <f t="shared" si="248"/>
        <v>0</v>
      </c>
      <c r="Q1062">
        <f>($B$16/2)*(COS((ACOS((2*'Intake Valve Fxn Scratch'!$B$1)/$B$16-1)/($B$17/2))*(I1062-($B$17/2)))+1)*P1062</f>
        <v>0</v>
      </c>
      <c r="R1062">
        <f t="shared" si="249"/>
        <v>0</v>
      </c>
      <c r="S1062">
        <f t="shared" si="250"/>
        <v>0</v>
      </c>
      <c r="T1062">
        <f>S1062*'Exhaust Gas Math'!$C$14</f>
        <v>0</v>
      </c>
      <c r="U1062">
        <f>(T1062/'Exhaust Gas Math'!$B$14)+('Exhaust Gas Math'!$D$10)</f>
        <v>4.4059320573952224E-4</v>
      </c>
      <c r="V1062">
        <f>('Exhaust Gas Math'!$E$10*(2.53982214E-12*V1061^4 - 0.0000000071629564556*V1061^3 + 7.56281407226508E-06*V1061^2 - 0.00322508455050905*V1061 + 1.62997098133725)*$B$24+T1062*'Exhaust Gas Math'!$D$14*$B$23)/('Exhaust Gas Math'!$E$10*(2.53982214E-12*V1061^4 - 0.0000000071629564556*V1061^3 + 7.56281407226508E-06*V1061^2 - 0.00322508455050905*V1061 + 1.62997098133725)+T1062*'Exhaust Gas Math'!$D$14)</f>
        <v>1100</v>
      </c>
      <c r="W1062">
        <f>(353.3116967483*V1062^-1.0020802909)*('Exhaust Gas Math'!$E$10/(T1062+'Exhaust Gas Math'!$E$10))+(357.4500179626*V1062^-1.0038444015 )*(T1062/(T1062+'Exhaust Gas Math'!$E$10))</f>
        <v>0.31654710700089367</v>
      </c>
      <c r="X1062">
        <f t="shared" si="251"/>
        <v>0</v>
      </c>
      <c r="Y1062">
        <f t="shared" si="252"/>
        <v>101325</v>
      </c>
      <c r="Z1062">
        <f t="shared" si="253"/>
        <v>101325</v>
      </c>
    </row>
    <row r="1063" spans="5:26" x14ac:dyDescent="0.2">
      <c r="E1063">
        <f t="shared" si="240"/>
        <v>0.13224999999999928</v>
      </c>
      <c r="F1063">
        <f t="shared" si="241"/>
        <v>101325</v>
      </c>
      <c r="H1063">
        <f t="shared" si="254"/>
        <v>0.13224999999999928</v>
      </c>
      <c r="I1063">
        <f t="shared" si="242"/>
        <v>587.99999999996544</v>
      </c>
      <c r="J1063">
        <f t="shared" si="243"/>
        <v>5.2911440221589938E-2</v>
      </c>
      <c r="K1063">
        <f t="shared" si="244"/>
        <v>-19.73564503451086</v>
      </c>
      <c r="L1063">
        <f t="shared" si="245"/>
        <v>3.9769296294121147E-5</v>
      </c>
      <c r="M1063">
        <f>J1063/SQRT('Exhaust Gas Math'!$E$14*$B$21*$B$23)</f>
        <v>8.9825551572019771E-4</v>
      </c>
      <c r="N1063">
        <f t="shared" si="246"/>
        <v>6.3284913265653525E-2</v>
      </c>
      <c r="O1063">
        <f t="shared" si="247"/>
        <v>0</v>
      </c>
      <c r="P1063">
        <f t="shared" si="248"/>
        <v>0</v>
      </c>
      <c r="Q1063">
        <f>($B$16/2)*(COS((ACOS((2*'Intake Valve Fxn Scratch'!$B$1)/$B$16-1)/($B$17/2))*(I1063-($B$17/2)))+1)*P1063</f>
        <v>0</v>
      </c>
      <c r="R1063">
        <f t="shared" si="249"/>
        <v>0</v>
      </c>
      <c r="S1063">
        <f t="shared" si="250"/>
        <v>0</v>
      </c>
      <c r="T1063">
        <f>S1063*'Exhaust Gas Math'!$C$14</f>
        <v>0</v>
      </c>
      <c r="U1063">
        <f>(T1063/'Exhaust Gas Math'!$B$14)+('Exhaust Gas Math'!$D$10)</f>
        <v>4.4059320573952224E-4</v>
      </c>
      <c r="V1063">
        <f>('Exhaust Gas Math'!$E$10*(2.53982214E-12*V1062^4 - 0.0000000071629564556*V1062^3 + 7.56281407226508E-06*V1062^2 - 0.00322508455050905*V1062 + 1.62997098133725)*$B$24+T1063*'Exhaust Gas Math'!$D$14*$B$23)/('Exhaust Gas Math'!$E$10*(2.53982214E-12*V1062^4 - 0.0000000071629564556*V1062^3 + 7.56281407226508E-06*V1062^2 - 0.00322508455050905*V1062 + 1.62997098133725)+T1063*'Exhaust Gas Math'!$D$14)</f>
        <v>1100</v>
      </c>
      <c r="W1063">
        <f>(353.3116967483*V1063^-1.0020802909)*('Exhaust Gas Math'!$E$10/(T1063+'Exhaust Gas Math'!$E$10))+(357.4500179626*V1063^-1.0038444015 )*(T1063/(T1063+'Exhaust Gas Math'!$E$10))</f>
        <v>0.31654710700089367</v>
      </c>
      <c r="X1063">
        <f t="shared" si="251"/>
        <v>0</v>
      </c>
      <c r="Y1063">
        <f t="shared" si="252"/>
        <v>101325</v>
      </c>
      <c r="Z1063">
        <f t="shared" si="253"/>
        <v>101325</v>
      </c>
    </row>
    <row r="1064" spans="5:26" x14ac:dyDescent="0.2">
      <c r="E1064">
        <f t="shared" si="240"/>
        <v>0.13237499999999927</v>
      </c>
      <c r="F1064">
        <f t="shared" si="241"/>
        <v>101325</v>
      </c>
      <c r="H1064">
        <f t="shared" si="254"/>
        <v>0.13237499999999927</v>
      </c>
      <c r="I1064">
        <f t="shared" si="242"/>
        <v>593.99999999996544</v>
      </c>
      <c r="J1064">
        <f t="shared" si="243"/>
        <v>5.0332792497686768E-2</v>
      </c>
      <c r="K1064">
        <f t="shared" si="244"/>
        <v>-21.485007606176474</v>
      </c>
      <c r="L1064">
        <f t="shared" si="245"/>
        <v>3.9769296294121147E-5</v>
      </c>
      <c r="M1064">
        <f>J1064/SQRT('Exhaust Gas Math'!$E$14*$B$21*$B$23)</f>
        <v>8.5447888572496612E-4</v>
      </c>
      <c r="N1064">
        <f t="shared" si="246"/>
        <v>6.2589395196661457E-2</v>
      </c>
      <c r="O1064">
        <f t="shared" si="247"/>
        <v>0</v>
      </c>
      <c r="P1064">
        <f t="shared" si="248"/>
        <v>0</v>
      </c>
      <c r="Q1064">
        <f>($B$16/2)*(COS((ACOS((2*'Intake Valve Fxn Scratch'!$B$1)/$B$16-1)/($B$17/2))*(I1064-($B$17/2)))+1)*P1064</f>
        <v>0</v>
      </c>
      <c r="R1064">
        <f t="shared" si="249"/>
        <v>0</v>
      </c>
      <c r="S1064">
        <f t="shared" si="250"/>
        <v>0</v>
      </c>
      <c r="T1064">
        <f>S1064*'Exhaust Gas Math'!$C$14</f>
        <v>0</v>
      </c>
      <c r="U1064">
        <f>(T1064/'Exhaust Gas Math'!$B$14)+('Exhaust Gas Math'!$D$10)</f>
        <v>4.4059320573952224E-4</v>
      </c>
      <c r="V1064">
        <f>('Exhaust Gas Math'!$E$10*(2.53982214E-12*V1063^4 - 0.0000000071629564556*V1063^3 + 7.56281407226508E-06*V1063^2 - 0.00322508455050905*V1063 + 1.62997098133725)*$B$24+T1064*'Exhaust Gas Math'!$D$14*$B$23)/('Exhaust Gas Math'!$E$10*(2.53982214E-12*V1063^4 - 0.0000000071629564556*V1063^3 + 7.56281407226508E-06*V1063^2 - 0.00322508455050905*V1063 + 1.62997098133725)+T1064*'Exhaust Gas Math'!$D$14)</f>
        <v>1100</v>
      </c>
      <c r="W1064">
        <f>(353.3116967483*V1064^-1.0020802909)*('Exhaust Gas Math'!$E$10/(T1064+'Exhaust Gas Math'!$E$10))+(357.4500179626*V1064^-1.0038444015 )*(T1064/(T1064+'Exhaust Gas Math'!$E$10))</f>
        <v>0.31654710700089367</v>
      </c>
      <c r="X1064">
        <f t="shared" si="251"/>
        <v>0</v>
      </c>
      <c r="Y1064">
        <f t="shared" si="252"/>
        <v>101325</v>
      </c>
      <c r="Z1064">
        <f t="shared" si="253"/>
        <v>101325</v>
      </c>
    </row>
    <row r="1065" spans="5:26" x14ac:dyDescent="0.2">
      <c r="E1065">
        <f t="shared" si="240"/>
        <v>0.13249999999999926</v>
      </c>
      <c r="F1065">
        <f t="shared" si="241"/>
        <v>101325</v>
      </c>
      <c r="H1065">
        <f t="shared" si="254"/>
        <v>0.13249999999999926</v>
      </c>
      <c r="I1065">
        <f t="shared" si="242"/>
        <v>599.99999999996453</v>
      </c>
      <c r="J1065">
        <f t="shared" si="243"/>
        <v>4.7550000000016829E-2</v>
      </c>
      <c r="K1065">
        <f t="shared" si="244"/>
        <v>-22.998975938481742</v>
      </c>
      <c r="L1065">
        <f t="shared" si="245"/>
        <v>3.9769296294121147E-5</v>
      </c>
      <c r="M1065">
        <f>J1065/SQRT('Exhaust Gas Math'!$E$14*$B$21*$B$23)</f>
        <v>8.0723657480565665E-4</v>
      </c>
      <c r="N1065">
        <f t="shared" si="246"/>
        <v>6.1244119152333562E-2</v>
      </c>
      <c r="O1065">
        <f t="shared" si="247"/>
        <v>0</v>
      </c>
      <c r="P1065">
        <f t="shared" si="248"/>
        <v>0</v>
      </c>
      <c r="Q1065">
        <f>($B$16/2)*(COS((ACOS((2*'Intake Valve Fxn Scratch'!$B$1)/$B$16-1)/($B$17/2))*(I1065-($B$17/2)))+1)*P1065</f>
        <v>0</v>
      </c>
      <c r="R1065">
        <f t="shared" si="249"/>
        <v>0</v>
      </c>
      <c r="S1065">
        <f t="shared" si="250"/>
        <v>0</v>
      </c>
      <c r="T1065">
        <f>S1065*'Exhaust Gas Math'!$C$14</f>
        <v>0</v>
      </c>
      <c r="U1065">
        <f>(T1065/'Exhaust Gas Math'!$B$14)+('Exhaust Gas Math'!$D$10)</f>
        <v>4.4059320573952224E-4</v>
      </c>
      <c r="V1065">
        <f>('Exhaust Gas Math'!$E$10*(2.53982214E-12*V1064^4 - 0.0000000071629564556*V1064^3 + 7.56281407226508E-06*V1064^2 - 0.00322508455050905*V1064 + 1.62997098133725)*$B$24+T1065*'Exhaust Gas Math'!$D$14*$B$23)/('Exhaust Gas Math'!$E$10*(2.53982214E-12*V1064^4 - 0.0000000071629564556*V1064^3 + 7.56281407226508E-06*V1064^2 - 0.00322508455050905*V1064 + 1.62997098133725)+T1065*'Exhaust Gas Math'!$D$14)</f>
        <v>1100</v>
      </c>
      <c r="W1065">
        <f>(353.3116967483*V1065^-1.0020802909)*('Exhaust Gas Math'!$E$10/(T1065+'Exhaust Gas Math'!$E$10))+(357.4500179626*V1065^-1.0038444015 )*(T1065/(T1065+'Exhaust Gas Math'!$E$10))</f>
        <v>0.31654710700089367</v>
      </c>
      <c r="X1065">
        <f t="shared" si="251"/>
        <v>0</v>
      </c>
      <c r="Y1065">
        <f t="shared" si="252"/>
        <v>101325</v>
      </c>
      <c r="Z1065">
        <f t="shared" si="253"/>
        <v>101325</v>
      </c>
    </row>
    <row r="1066" spans="5:26" x14ac:dyDescent="0.2">
      <c r="E1066">
        <f t="shared" si="240"/>
        <v>0.13262499999999924</v>
      </c>
      <c r="F1066">
        <f t="shared" si="241"/>
        <v>101325</v>
      </c>
      <c r="H1066">
        <f t="shared" si="254"/>
        <v>0.13262499999999924</v>
      </c>
      <c r="I1066">
        <f t="shared" si="242"/>
        <v>605.99999999996362</v>
      </c>
      <c r="J1066">
        <f t="shared" si="243"/>
        <v>4.4593551585521016E-2</v>
      </c>
      <c r="K1066">
        <f t="shared" si="244"/>
        <v>-24.260962677559938</v>
      </c>
      <c r="L1066">
        <f t="shared" si="245"/>
        <v>3.9769296294121147E-5</v>
      </c>
      <c r="M1066">
        <f>J1066/SQRT('Exhaust Gas Math'!$E$14*$B$21*$B$23)</f>
        <v>7.5704617960678457E-4</v>
      </c>
      <c r="N1066">
        <f t="shared" si="246"/>
        <v>5.9246088902365823E-2</v>
      </c>
      <c r="O1066">
        <f t="shared" si="247"/>
        <v>0</v>
      </c>
      <c r="P1066">
        <f t="shared" si="248"/>
        <v>0</v>
      </c>
      <c r="Q1066">
        <f>($B$16/2)*(COS((ACOS((2*'Intake Valve Fxn Scratch'!$B$1)/$B$16-1)/($B$17/2))*(I1066-($B$17/2)))+1)*P1066</f>
        <v>0</v>
      </c>
      <c r="R1066">
        <f t="shared" si="249"/>
        <v>0</v>
      </c>
      <c r="S1066">
        <f t="shared" si="250"/>
        <v>0</v>
      </c>
      <c r="T1066">
        <f>S1066*'Exhaust Gas Math'!$C$14</f>
        <v>0</v>
      </c>
      <c r="U1066">
        <f>(T1066/'Exhaust Gas Math'!$B$14)+('Exhaust Gas Math'!$D$10)</f>
        <v>4.4059320573952224E-4</v>
      </c>
      <c r="V1066">
        <f>('Exhaust Gas Math'!$E$10*(2.53982214E-12*V1065^4 - 0.0000000071629564556*V1065^3 + 7.56281407226508E-06*V1065^2 - 0.00322508455050905*V1065 + 1.62997098133725)*$B$24+T1066*'Exhaust Gas Math'!$D$14*$B$23)/('Exhaust Gas Math'!$E$10*(2.53982214E-12*V1065^4 - 0.0000000071629564556*V1065^3 + 7.56281407226508E-06*V1065^2 - 0.00322508455050905*V1065 + 1.62997098133725)+T1066*'Exhaust Gas Math'!$D$14)</f>
        <v>1100</v>
      </c>
      <c r="W1066">
        <f>(353.3116967483*V1066^-1.0020802909)*('Exhaust Gas Math'!$E$10/(T1066+'Exhaust Gas Math'!$E$10))+(357.4500179626*V1066^-1.0038444015 )*(T1066/(T1066+'Exhaust Gas Math'!$E$10))</f>
        <v>0.31654710700089367</v>
      </c>
      <c r="X1066">
        <f t="shared" si="251"/>
        <v>0</v>
      </c>
      <c r="Y1066">
        <f t="shared" si="252"/>
        <v>101325</v>
      </c>
      <c r="Z1066">
        <f t="shared" si="253"/>
        <v>101325</v>
      </c>
    </row>
    <row r="1067" spans="5:26" x14ac:dyDescent="0.2">
      <c r="E1067">
        <f t="shared" si="240"/>
        <v>0.13274999999999923</v>
      </c>
      <c r="F1067">
        <f t="shared" si="241"/>
        <v>101325</v>
      </c>
      <c r="H1067">
        <f t="shared" si="254"/>
        <v>0.13274999999999923</v>
      </c>
      <c r="I1067">
        <f t="shared" si="242"/>
        <v>611.99999999996271</v>
      </c>
      <c r="J1067">
        <f t="shared" si="243"/>
        <v>4.1495838721705133E-2</v>
      </c>
      <c r="K1067">
        <f t="shared" si="244"/>
        <v>-25.257141232610032</v>
      </c>
      <c r="L1067">
        <f t="shared" si="245"/>
        <v>3.9769296294121147E-5</v>
      </c>
      <c r="M1067">
        <f>J1067/SQRT('Exhaust Gas Math'!$E$14*$B$21*$B$23)</f>
        <v>7.0445759660116368E-4</v>
      </c>
      <c r="N1067">
        <f t="shared" si="246"/>
        <v>5.6616440724280258E-2</v>
      </c>
      <c r="O1067">
        <f t="shared" si="247"/>
        <v>0</v>
      </c>
      <c r="P1067">
        <f t="shared" si="248"/>
        <v>0</v>
      </c>
      <c r="Q1067">
        <f>($B$16/2)*(COS((ACOS((2*'Intake Valve Fxn Scratch'!$B$1)/$B$16-1)/($B$17/2))*(I1067-($B$17/2)))+1)*P1067</f>
        <v>0</v>
      </c>
      <c r="R1067">
        <f t="shared" si="249"/>
        <v>0</v>
      </c>
      <c r="S1067">
        <f t="shared" si="250"/>
        <v>0</v>
      </c>
      <c r="T1067">
        <f>S1067*'Exhaust Gas Math'!$C$14</f>
        <v>0</v>
      </c>
      <c r="U1067">
        <f>(T1067/'Exhaust Gas Math'!$B$14)+('Exhaust Gas Math'!$D$10)</f>
        <v>4.4059320573952224E-4</v>
      </c>
      <c r="V1067">
        <f>('Exhaust Gas Math'!$E$10*(2.53982214E-12*V1066^4 - 0.0000000071629564556*V1066^3 + 7.56281407226508E-06*V1066^2 - 0.00322508455050905*V1066 + 1.62997098133725)*$B$24+T1067*'Exhaust Gas Math'!$D$14*$B$23)/('Exhaust Gas Math'!$E$10*(2.53982214E-12*V1066^4 - 0.0000000071629564556*V1066^3 + 7.56281407226508E-06*V1066^2 - 0.00322508455050905*V1066 + 1.62997098133725)+T1067*'Exhaust Gas Math'!$D$14)</f>
        <v>1100</v>
      </c>
      <c r="W1067">
        <f>(353.3116967483*V1067^-1.0020802909)*('Exhaust Gas Math'!$E$10/(T1067+'Exhaust Gas Math'!$E$10))+(357.4500179626*V1067^-1.0038444015 )*(T1067/(T1067+'Exhaust Gas Math'!$E$10))</f>
        <v>0.31654710700089367</v>
      </c>
      <c r="X1067">
        <f t="shared" si="251"/>
        <v>0</v>
      </c>
      <c r="Y1067">
        <f t="shared" si="252"/>
        <v>101325</v>
      </c>
      <c r="Z1067">
        <f t="shared" si="253"/>
        <v>101325</v>
      </c>
    </row>
    <row r="1068" spans="5:26" x14ac:dyDescent="0.2">
      <c r="E1068">
        <f t="shared" si="240"/>
        <v>0.13287499999999922</v>
      </c>
      <c r="F1068">
        <f t="shared" si="241"/>
        <v>101325</v>
      </c>
      <c r="H1068">
        <f t="shared" si="254"/>
        <v>0.13287499999999922</v>
      </c>
      <c r="I1068">
        <f t="shared" si="242"/>
        <v>617.99999999996271</v>
      </c>
      <c r="J1068">
        <f t="shared" si="243"/>
        <v>3.8290800598943242E-2</v>
      </c>
      <c r="K1068">
        <f t="shared" si="244"/>
        <v>-25.976597262919121</v>
      </c>
      <c r="L1068">
        <f t="shared" si="245"/>
        <v>3.9769296294121147E-5</v>
      </c>
      <c r="M1068">
        <f>J1068/SQRT('Exhaust Gas Math'!$E$14*$B$21*$B$23)</f>
        <v>6.5004699730907228E-4</v>
      </c>
      <c r="N1068">
        <f t="shared" si="246"/>
        <v>5.3401053069971387E-2</v>
      </c>
      <c r="O1068">
        <f t="shared" si="247"/>
        <v>0</v>
      </c>
      <c r="P1068">
        <f t="shared" si="248"/>
        <v>0</v>
      </c>
      <c r="Q1068">
        <f>($B$16/2)*(COS((ACOS((2*'Intake Valve Fxn Scratch'!$B$1)/$B$16-1)/($B$17/2))*(I1068-($B$17/2)))+1)*P1068</f>
        <v>0</v>
      </c>
      <c r="R1068">
        <f t="shared" si="249"/>
        <v>0</v>
      </c>
      <c r="S1068">
        <f t="shared" si="250"/>
        <v>0</v>
      </c>
      <c r="T1068">
        <f>S1068*'Exhaust Gas Math'!$C$14</f>
        <v>0</v>
      </c>
      <c r="U1068">
        <f>(T1068/'Exhaust Gas Math'!$B$14)+('Exhaust Gas Math'!$D$10)</f>
        <v>4.4059320573952224E-4</v>
      </c>
      <c r="V1068">
        <f>('Exhaust Gas Math'!$E$10*(2.53982214E-12*V1067^4 - 0.0000000071629564556*V1067^3 + 7.56281407226508E-06*V1067^2 - 0.00322508455050905*V1067 + 1.62997098133725)*$B$24+T1068*'Exhaust Gas Math'!$D$14*$B$23)/('Exhaust Gas Math'!$E$10*(2.53982214E-12*V1067^4 - 0.0000000071629564556*V1067^3 + 7.56281407226508E-06*V1067^2 - 0.00322508455050905*V1067 + 1.62997098133725)+T1068*'Exhaust Gas Math'!$D$14)</f>
        <v>1100</v>
      </c>
      <c r="W1068">
        <f>(353.3116967483*V1068^-1.0020802909)*('Exhaust Gas Math'!$E$10/(T1068+'Exhaust Gas Math'!$E$10))+(357.4500179626*V1068^-1.0038444015 )*(T1068/(T1068+'Exhaust Gas Math'!$E$10))</f>
        <v>0.31654710700089367</v>
      </c>
      <c r="X1068">
        <f t="shared" si="251"/>
        <v>0</v>
      </c>
      <c r="Y1068">
        <f t="shared" si="252"/>
        <v>101325</v>
      </c>
      <c r="Z1068">
        <f t="shared" si="253"/>
        <v>101325</v>
      </c>
    </row>
    <row r="1069" spans="5:26" x14ac:dyDescent="0.2">
      <c r="E1069">
        <f t="shared" si="240"/>
        <v>0.1329999999999992</v>
      </c>
      <c r="F1069">
        <f t="shared" si="241"/>
        <v>101325</v>
      </c>
      <c r="H1069">
        <f t="shared" si="254"/>
        <v>0.1329999999999992</v>
      </c>
      <c r="I1069">
        <f t="shared" si="242"/>
        <v>623.9999999999618</v>
      </c>
      <c r="J1069">
        <f t="shared" si="243"/>
        <v>3.5013552285605661E-2</v>
      </c>
      <c r="K1069">
        <f t="shared" si="244"/>
        <v>-26.411448257663299</v>
      </c>
      <c r="L1069">
        <f t="shared" si="245"/>
        <v>3.9769296294121147E-5</v>
      </c>
      <c r="M1069">
        <f>J1069/SQRT('Exhaust Gas Math'!$E$14*$B$21*$B$23)</f>
        <v>5.9441051564250436E-4</v>
      </c>
      <c r="N1069">
        <f t="shared" si="246"/>
        <v>4.9669531178908113E-2</v>
      </c>
      <c r="O1069">
        <f t="shared" si="247"/>
        <v>0</v>
      </c>
      <c r="P1069">
        <f t="shared" si="248"/>
        <v>0</v>
      </c>
      <c r="Q1069">
        <f>($B$16/2)*(COS((ACOS((2*'Intake Valve Fxn Scratch'!$B$1)/$B$16-1)/($B$17/2))*(I1069-($B$17/2)))+1)*P1069</f>
        <v>0</v>
      </c>
      <c r="R1069">
        <f t="shared" si="249"/>
        <v>0</v>
      </c>
      <c r="S1069">
        <f t="shared" si="250"/>
        <v>0</v>
      </c>
      <c r="T1069">
        <f>S1069*'Exhaust Gas Math'!$C$14</f>
        <v>0</v>
      </c>
      <c r="U1069">
        <f>(T1069/'Exhaust Gas Math'!$B$14)+('Exhaust Gas Math'!$D$10)</f>
        <v>4.4059320573952224E-4</v>
      </c>
      <c r="V1069">
        <f>('Exhaust Gas Math'!$E$10*(2.53982214E-12*V1068^4 - 0.0000000071629564556*V1068^3 + 7.56281407226508E-06*V1068^2 - 0.00322508455050905*V1068 + 1.62997098133725)*$B$24+T1069*'Exhaust Gas Math'!$D$14*$B$23)/('Exhaust Gas Math'!$E$10*(2.53982214E-12*V1068^4 - 0.0000000071629564556*V1068^3 + 7.56281407226508E-06*V1068^2 - 0.00322508455050905*V1068 + 1.62997098133725)+T1069*'Exhaust Gas Math'!$D$14)</f>
        <v>1100</v>
      </c>
      <c r="W1069">
        <f>(353.3116967483*V1069^-1.0020802909)*('Exhaust Gas Math'!$E$10/(T1069+'Exhaust Gas Math'!$E$10))+(357.4500179626*V1069^-1.0038444015 )*(T1069/(T1069+'Exhaust Gas Math'!$E$10))</f>
        <v>0.31654710700089367</v>
      </c>
      <c r="X1069">
        <f t="shared" si="251"/>
        <v>0</v>
      </c>
      <c r="Y1069">
        <f t="shared" si="252"/>
        <v>101325</v>
      </c>
      <c r="Z1069">
        <f t="shared" si="253"/>
        <v>101325</v>
      </c>
    </row>
    <row r="1070" spans="5:26" x14ac:dyDescent="0.2">
      <c r="E1070">
        <f t="shared" si="240"/>
        <v>0.13312499999999919</v>
      </c>
      <c r="F1070">
        <f t="shared" si="241"/>
        <v>101325</v>
      </c>
      <c r="H1070">
        <f t="shared" si="254"/>
        <v>0.13312499999999919</v>
      </c>
      <c r="I1070">
        <f t="shared" si="242"/>
        <v>629.99999999996089</v>
      </c>
      <c r="J1070">
        <f t="shared" si="243"/>
        <v>3.1700000000021593E-2</v>
      </c>
      <c r="K1070">
        <f t="shared" si="244"/>
        <v>-26.556929898345718</v>
      </c>
      <c r="L1070">
        <f t="shared" si="245"/>
        <v>3.9769296294121147E-5</v>
      </c>
      <c r="M1070">
        <f>J1070/SQRT('Exhaust Gas Math'!$E$14*$B$21*$B$23)</f>
        <v>5.3815771653728051E-4</v>
      </c>
      <c r="N1070">
        <f t="shared" si="246"/>
        <v>4.5512549561640241E-2</v>
      </c>
      <c r="O1070">
        <f t="shared" si="247"/>
        <v>0</v>
      </c>
      <c r="P1070">
        <f t="shared" si="248"/>
        <v>0</v>
      </c>
      <c r="Q1070">
        <f>($B$16/2)*(COS((ACOS((2*'Intake Valve Fxn Scratch'!$B$1)/$B$16-1)/($B$17/2))*(I1070-($B$17/2)))+1)*P1070</f>
        <v>0</v>
      </c>
      <c r="R1070">
        <f t="shared" si="249"/>
        <v>0</v>
      </c>
      <c r="S1070">
        <f t="shared" si="250"/>
        <v>0</v>
      </c>
      <c r="T1070">
        <f>S1070*'Exhaust Gas Math'!$C$14</f>
        <v>0</v>
      </c>
      <c r="U1070">
        <f>(T1070/'Exhaust Gas Math'!$B$14)+('Exhaust Gas Math'!$D$10)</f>
        <v>4.4059320573952224E-4</v>
      </c>
      <c r="V1070">
        <f>('Exhaust Gas Math'!$E$10*(2.53982214E-12*V1069^4 - 0.0000000071629564556*V1069^3 + 7.56281407226508E-06*V1069^2 - 0.00322508455050905*V1069 + 1.62997098133725)*$B$24+T1070*'Exhaust Gas Math'!$D$14*$B$23)/('Exhaust Gas Math'!$E$10*(2.53982214E-12*V1069^4 - 0.0000000071629564556*V1069^3 + 7.56281407226508E-06*V1069^2 - 0.00322508455050905*V1069 + 1.62997098133725)+T1070*'Exhaust Gas Math'!$D$14)</f>
        <v>1100</v>
      </c>
      <c r="W1070">
        <f>(353.3116967483*V1070^-1.0020802909)*('Exhaust Gas Math'!$E$10/(T1070+'Exhaust Gas Math'!$E$10))+(357.4500179626*V1070^-1.0038444015 )*(T1070/(T1070+'Exhaust Gas Math'!$E$10))</f>
        <v>0.31654710700089367</v>
      </c>
      <c r="X1070">
        <f t="shared" si="251"/>
        <v>0</v>
      </c>
      <c r="Y1070">
        <f t="shared" si="252"/>
        <v>101325</v>
      </c>
      <c r="Z1070">
        <f t="shared" si="253"/>
        <v>101325</v>
      </c>
    </row>
    <row r="1071" spans="5:26" x14ac:dyDescent="0.2">
      <c r="E1071">
        <f t="shared" si="240"/>
        <v>0.13324999999999917</v>
      </c>
      <c r="F1071">
        <f t="shared" si="241"/>
        <v>101325</v>
      </c>
      <c r="H1071">
        <f t="shared" si="254"/>
        <v>0.13324999999999917</v>
      </c>
      <c r="I1071">
        <f t="shared" si="242"/>
        <v>635.99999999995998</v>
      </c>
      <c r="J1071">
        <f t="shared" si="243"/>
        <v>2.8386447714436838E-2</v>
      </c>
      <c r="K1071">
        <f t="shared" si="244"/>
        <v>-26.41144825766704</v>
      </c>
      <c r="L1071">
        <f t="shared" si="245"/>
        <v>3.9769296294121147E-5</v>
      </c>
      <c r="M1071">
        <f>J1071/SQRT('Exhaust Gas Math'!$E$14*$B$21*$B$23)</f>
        <v>4.8190491743204511E-4</v>
      </c>
      <c r="N1071">
        <f t="shared" si="246"/>
        <v>4.1037700628170318E-2</v>
      </c>
      <c r="O1071">
        <f t="shared" si="247"/>
        <v>0</v>
      </c>
      <c r="P1071">
        <f t="shared" si="248"/>
        <v>0</v>
      </c>
      <c r="Q1071">
        <f>($B$16/2)*(COS((ACOS((2*'Intake Valve Fxn Scratch'!$B$1)/$B$16-1)/($B$17/2))*(I1071-($B$17/2)))+1)*P1071</f>
        <v>0</v>
      </c>
      <c r="R1071">
        <f t="shared" si="249"/>
        <v>0</v>
      </c>
      <c r="S1071">
        <f t="shared" si="250"/>
        <v>0</v>
      </c>
      <c r="T1071">
        <f>S1071*'Exhaust Gas Math'!$C$14</f>
        <v>0</v>
      </c>
      <c r="U1071">
        <f>(T1071/'Exhaust Gas Math'!$B$14)+('Exhaust Gas Math'!$D$10)</f>
        <v>4.4059320573952224E-4</v>
      </c>
      <c r="V1071">
        <f>('Exhaust Gas Math'!$E$10*(2.53982214E-12*V1070^4 - 0.0000000071629564556*V1070^3 + 7.56281407226508E-06*V1070^2 - 0.00322508455050905*V1070 + 1.62997098133725)*$B$24+T1071*'Exhaust Gas Math'!$D$14*$B$23)/('Exhaust Gas Math'!$E$10*(2.53982214E-12*V1070^4 - 0.0000000071629564556*V1070^3 + 7.56281407226508E-06*V1070^2 - 0.00322508455050905*V1070 + 1.62997098133725)+T1071*'Exhaust Gas Math'!$D$14)</f>
        <v>1100</v>
      </c>
      <c r="W1071">
        <f>(353.3116967483*V1071^-1.0020802909)*('Exhaust Gas Math'!$E$10/(T1071+'Exhaust Gas Math'!$E$10))+(357.4500179626*V1071^-1.0038444015 )*(T1071/(T1071+'Exhaust Gas Math'!$E$10))</f>
        <v>0.31654710700089367</v>
      </c>
      <c r="X1071">
        <f t="shared" si="251"/>
        <v>0</v>
      </c>
      <c r="Y1071">
        <f t="shared" si="252"/>
        <v>101325</v>
      </c>
      <c r="Z1071">
        <f t="shared" si="253"/>
        <v>101325</v>
      </c>
    </row>
    <row r="1072" spans="5:26" x14ac:dyDescent="0.2">
      <c r="E1072">
        <f t="shared" si="240"/>
        <v>0.13337499999999916</v>
      </c>
      <c r="F1072">
        <f t="shared" si="241"/>
        <v>101325</v>
      </c>
      <c r="H1072">
        <f t="shared" si="254"/>
        <v>0.13337499999999916</v>
      </c>
      <c r="I1072">
        <f t="shared" si="242"/>
        <v>641.99999999995998</v>
      </c>
      <c r="J1072">
        <f t="shared" si="243"/>
        <v>2.5109199401098552E-2</v>
      </c>
      <c r="K1072">
        <f t="shared" si="244"/>
        <v>-25.976597262926568</v>
      </c>
      <c r="L1072">
        <f t="shared" si="245"/>
        <v>3.9769296294121147E-5</v>
      </c>
      <c r="M1072">
        <f>J1072/SQRT('Exhaust Gas Math'!$E$14*$B$21*$B$23)</f>
        <v>4.2626843576546515E-4</v>
      </c>
      <c r="N1072">
        <f t="shared" si="246"/>
        <v>3.6364153774681156E-2</v>
      </c>
      <c r="O1072">
        <f t="shared" si="247"/>
        <v>0</v>
      </c>
      <c r="P1072">
        <f t="shared" si="248"/>
        <v>0</v>
      </c>
      <c r="Q1072">
        <f>($B$16/2)*(COS((ACOS((2*'Intake Valve Fxn Scratch'!$B$1)/$B$16-1)/($B$17/2))*(I1072-($B$17/2)))+1)*P1072</f>
        <v>0</v>
      </c>
      <c r="R1072">
        <f t="shared" si="249"/>
        <v>0</v>
      </c>
      <c r="S1072">
        <f t="shared" si="250"/>
        <v>0</v>
      </c>
      <c r="T1072">
        <f>S1072*'Exhaust Gas Math'!$C$14</f>
        <v>0</v>
      </c>
      <c r="U1072">
        <f>(T1072/'Exhaust Gas Math'!$B$14)+('Exhaust Gas Math'!$D$10)</f>
        <v>4.4059320573952224E-4</v>
      </c>
      <c r="V1072">
        <f>('Exhaust Gas Math'!$E$10*(2.53982214E-12*V1071^4 - 0.0000000071629564556*V1071^3 + 7.56281407226508E-06*V1071^2 - 0.00322508455050905*V1071 + 1.62997098133725)*$B$24+T1072*'Exhaust Gas Math'!$D$14*$B$23)/('Exhaust Gas Math'!$E$10*(2.53982214E-12*V1071^4 - 0.0000000071629564556*V1071^3 + 7.56281407226508E-06*V1071^2 - 0.00322508455050905*V1071 + 1.62997098133725)+T1072*'Exhaust Gas Math'!$D$14)</f>
        <v>1100</v>
      </c>
      <c r="W1072">
        <f>(353.3116967483*V1072^-1.0020802909)*('Exhaust Gas Math'!$E$10/(T1072+'Exhaust Gas Math'!$E$10))+(357.4500179626*V1072^-1.0038444015 )*(T1072/(T1072+'Exhaust Gas Math'!$E$10))</f>
        <v>0.31654710700089367</v>
      </c>
      <c r="X1072">
        <f t="shared" si="251"/>
        <v>0</v>
      </c>
      <c r="Y1072">
        <f t="shared" si="252"/>
        <v>101325</v>
      </c>
      <c r="Z1072">
        <f t="shared" si="253"/>
        <v>101325</v>
      </c>
    </row>
    <row r="1073" spans="5:26" x14ac:dyDescent="0.2">
      <c r="E1073">
        <f t="shared" si="240"/>
        <v>0.13349999999999915</v>
      </c>
      <c r="F1073">
        <f t="shared" si="241"/>
        <v>101325</v>
      </c>
      <c r="H1073">
        <f t="shared" si="254"/>
        <v>0.13349999999999915</v>
      </c>
      <c r="I1073">
        <f t="shared" si="242"/>
        <v>647.99999999995907</v>
      </c>
      <c r="J1073">
        <f t="shared" si="243"/>
        <v>2.1904161278335506E-2</v>
      </c>
      <c r="K1073">
        <f t="shared" si="244"/>
        <v>-25.257141232621091</v>
      </c>
      <c r="L1073">
        <f t="shared" si="245"/>
        <v>3.9769296294121147E-5</v>
      </c>
      <c r="M1073">
        <f>J1073/SQRT('Exhaust Gas Math'!$E$14*$B$21*$B$23)</f>
        <v>3.7185783647335414E-4</v>
      </c>
      <c r="N1073">
        <f t="shared" si="246"/>
        <v>3.1616553879888203E-2</v>
      </c>
      <c r="O1073">
        <f t="shared" si="247"/>
        <v>0</v>
      </c>
      <c r="P1073">
        <f t="shared" si="248"/>
        <v>0</v>
      </c>
      <c r="Q1073">
        <f>($B$16/2)*(COS((ACOS((2*'Intake Valve Fxn Scratch'!$B$1)/$B$16-1)/($B$17/2))*(I1073-($B$17/2)))+1)*P1073</f>
        <v>0</v>
      </c>
      <c r="R1073">
        <f t="shared" si="249"/>
        <v>0</v>
      </c>
      <c r="S1073">
        <f t="shared" si="250"/>
        <v>0</v>
      </c>
      <c r="T1073">
        <f>S1073*'Exhaust Gas Math'!$C$14</f>
        <v>0</v>
      </c>
      <c r="U1073">
        <f>(T1073/'Exhaust Gas Math'!$B$14)+('Exhaust Gas Math'!$D$10)</f>
        <v>4.4059320573952224E-4</v>
      </c>
      <c r="V1073">
        <f>('Exhaust Gas Math'!$E$10*(2.53982214E-12*V1072^4 - 0.0000000071629564556*V1072^3 + 7.56281407226508E-06*V1072^2 - 0.00322508455050905*V1072 + 1.62997098133725)*$B$24+T1073*'Exhaust Gas Math'!$D$14*$B$23)/('Exhaust Gas Math'!$E$10*(2.53982214E-12*V1072^4 - 0.0000000071629564556*V1072^3 + 7.56281407226508E-06*V1072^2 - 0.00322508455050905*V1072 + 1.62997098133725)+T1073*'Exhaust Gas Math'!$D$14)</f>
        <v>1100</v>
      </c>
      <c r="W1073">
        <f>(353.3116967483*V1073^-1.0020802909)*('Exhaust Gas Math'!$E$10/(T1073+'Exhaust Gas Math'!$E$10))+(357.4500179626*V1073^-1.0038444015 )*(T1073/(T1073+'Exhaust Gas Math'!$E$10))</f>
        <v>0.31654710700089367</v>
      </c>
      <c r="X1073">
        <f t="shared" si="251"/>
        <v>0</v>
      </c>
      <c r="Y1073">
        <f t="shared" si="252"/>
        <v>101325</v>
      </c>
      <c r="Z1073">
        <f t="shared" si="253"/>
        <v>101325</v>
      </c>
    </row>
    <row r="1074" spans="5:26" x14ac:dyDescent="0.2">
      <c r="E1074">
        <f t="shared" si="240"/>
        <v>0.13362499999999913</v>
      </c>
      <c r="F1074">
        <f t="shared" si="241"/>
        <v>101325</v>
      </c>
      <c r="H1074">
        <f t="shared" si="254"/>
        <v>0.13362499999999913</v>
      </c>
      <c r="I1074">
        <f t="shared" si="242"/>
        <v>653.99999999995816</v>
      </c>
      <c r="J1074">
        <f t="shared" si="243"/>
        <v>1.8806448414518024E-2</v>
      </c>
      <c r="K1074">
        <f t="shared" si="244"/>
        <v>-24.260962677574501</v>
      </c>
      <c r="L1074">
        <f t="shared" si="245"/>
        <v>3.9769296294121147E-5</v>
      </c>
      <c r="M1074">
        <f>J1074/SQRT('Exhaust Gas Math'!$E$14*$B$21*$B$23)</f>
        <v>3.192692534677062E-4</v>
      </c>
      <c r="N1074">
        <f t="shared" si="246"/>
        <v>2.6918663562633272E-2</v>
      </c>
      <c r="O1074">
        <f t="shared" si="247"/>
        <v>0</v>
      </c>
      <c r="P1074">
        <f t="shared" si="248"/>
        <v>0</v>
      </c>
      <c r="Q1074">
        <f>($B$16/2)*(COS((ACOS((2*'Intake Valve Fxn Scratch'!$B$1)/$B$16-1)/($B$17/2))*(I1074-($B$17/2)))+1)*P1074</f>
        <v>0</v>
      </c>
      <c r="R1074">
        <f t="shared" si="249"/>
        <v>0</v>
      </c>
      <c r="S1074">
        <f t="shared" si="250"/>
        <v>0</v>
      </c>
      <c r="T1074">
        <f>S1074*'Exhaust Gas Math'!$C$14</f>
        <v>0</v>
      </c>
      <c r="U1074">
        <f>(T1074/'Exhaust Gas Math'!$B$14)+('Exhaust Gas Math'!$D$10)</f>
        <v>4.4059320573952224E-4</v>
      </c>
      <c r="V1074">
        <f>('Exhaust Gas Math'!$E$10*(2.53982214E-12*V1073^4 - 0.0000000071629564556*V1073^3 + 7.56281407226508E-06*V1073^2 - 0.00322508455050905*V1073 + 1.62997098133725)*$B$24+T1074*'Exhaust Gas Math'!$D$14*$B$23)/('Exhaust Gas Math'!$E$10*(2.53982214E-12*V1073^4 - 0.0000000071629564556*V1073^3 + 7.56281407226508E-06*V1073^2 - 0.00322508455050905*V1073 + 1.62997098133725)+T1074*'Exhaust Gas Math'!$D$14)</f>
        <v>1100</v>
      </c>
      <c r="W1074">
        <f>(353.3116967483*V1074^-1.0020802909)*('Exhaust Gas Math'!$E$10/(T1074+'Exhaust Gas Math'!$E$10))+(357.4500179626*V1074^-1.0038444015 )*(T1074/(T1074+'Exhaust Gas Math'!$E$10))</f>
        <v>0.31654710700089367</v>
      </c>
      <c r="X1074">
        <f t="shared" si="251"/>
        <v>0</v>
      </c>
      <c r="Y1074">
        <f t="shared" si="252"/>
        <v>101325</v>
      </c>
      <c r="Z1074">
        <f t="shared" si="253"/>
        <v>101325</v>
      </c>
    </row>
    <row r="1075" spans="5:26" x14ac:dyDescent="0.2">
      <c r="E1075">
        <f t="shared" si="240"/>
        <v>0.13374999999999912</v>
      </c>
      <c r="F1075">
        <f t="shared" si="241"/>
        <v>101325</v>
      </c>
      <c r="H1075">
        <f t="shared" si="254"/>
        <v>0.13374999999999912</v>
      </c>
      <c r="I1075">
        <f t="shared" si="242"/>
        <v>659.99999999995816</v>
      </c>
      <c r="J1075">
        <f t="shared" si="243"/>
        <v>1.5850000000020178E-2</v>
      </c>
      <c r="K1075">
        <f t="shared" si="244"/>
        <v>-22.998975938499644</v>
      </c>
      <c r="L1075">
        <f t="shared" si="245"/>
        <v>3.9769296294121147E-5</v>
      </c>
      <c r="M1075">
        <f>J1075/SQRT('Exhaust Gas Math'!$E$14*$B$21*$B$23)</f>
        <v>2.6907885826879952E-4</v>
      </c>
      <c r="N1075">
        <f t="shared" si="246"/>
        <v>2.2387269429587256E-2</v>
      </c>
      <c r="O1075">
        <f t="shared" si="247"/>
        <v>0</v>
      </c>
      <c r="P1075">
        <f t="shared" si="248"/>
        <v>0</v>
      </c>
      <c r="Q1075">
        <f>($B$16/2)*(COS((ACOS((2*'Intake Valve Fxn Scratch'!$B$1)/$B$16-1)/($B$17/2))*(I1075-($B$17/2)))+1)*P1075</f>
        <v>0</v>
      </c>
      <c r="R1075">
        <f t="shared" si="249"/>
        <v>0</v>
      </c>
      <c r="S1075">
        <f t="shared" si="250"/>
        <v>0</v>
      </c>
      <c r="T1075">
        <f>S1075*'Exhaust Gas Math'!$C$14</f>
        <v>0</v>
      </c>
      <c r="U1075">
        <f>(T1075/'Exhaust Gas Math'!$B$14)+('Exhaust Gas Math'!$D$10)</f>
        <v>4.4059320573952224E-4</v>
      </c>
      <c r="V1075">
        <f>('Exhaust Gas Math'!$E$10*(2.53982214E-12*V1074^4 - 0.0000000071629564556*V1074^3 + 7.56281407226508E-06*V1074^2 - 0.00322508455050905*V1074 + 1.62997098133725)*$B$24+T1075*'Exhaust Gas Math'!$D$14*$B$23)/('Exhaust Gas Math'!$E$10*(2.53982214E-12*V1074^4 - 0.0000000071629564556*V1074^3 + 7.56281407226508E-06*V1074^2 - 0.00322508455050905*V1074 + 1.62997098133725)+T1075*'Exhaust Gas Math'!$D$14)</f>
        <v>1100</v>
      </c>
      <c r="W1075">
        <f>(353.3116967483*V1075^-1.0020802909)*('Exhaust Gas Math'!$E$10/(T1075+'Exhaust Gas Math'!$E$10))+(357.4500179626*V1075^-1.0038444015 )*(T1075/(T1075+'Exhaust Gas Math'!$E$10))</f>
        <v>0.31654710700089367</v>
      </c>
      <c r="X1075">
        <f t="shared" si="251"/>
        <v>0</v>
      </c>
      <c r="Y1075">
        <f t="shared" si="252"/>
        <v>101325</v>
      </c>
      <c r="Z1075">
        <f t="shared" si="253"/>
        <v>101325</v>
      </c>
    </row>
    <row r="1076" spans="5:26" x14ac:dyDescent="0.2">
      <c r="E1076">
        <f t="shared" si="240"/>
        <v>0.13387499999999911</v>
      </c>
      <c r="F1076">
        <f t="shared" si="241"/>
        <v>101325</v>
      </c>
      <c r="H1076">
        <f t="shared" si="254"/>
        <v>0.13387499999999911</v>
      </c>
      <c r="I1076">
        <f t="shared" si="242"/>
        <v>665.99999999995725</v>
      </c>
      <c r="J1076">
        <f t="shared" si="243"/>
        <v>1.3067207502347803E-2</v>
      </c>
      <c r="K1076">
        <f t="shared" si="244"/>
        <v>-21.485007606197517</v>
      </c>
      <c r="L1076">
        <f t="shared" si="245"/>
        <v>3.9769296294121147E-5</v>
      </c>
      <c r="M1076">
        <f>J1076/SQRT('Exhaust Gas Math'!$E$14*$B$21*$B$23)</f>
        <v>2.2183654734944872E-4</v>
      </c>
      <c r="N1076">
        <f t="shared" si="246"/>
        <v>1.8126827986253494E-2</v>
      </c>
      <c r="O1076">
        <f t="shared" si="247"/>
        <v>0</v>
      </c>
      <c r="P1076">
        <f t="shared" si="248"/>
        <v>0</v>
      </c>
      <c r="Q1076">
        <f>($B$16/2)*(COS((ACOS((2*'Intake Valve Fxn Scratch'!$B$1)/$B$16-1)/($B$17/2))*(I1076-($B$17/2)))+1)*P1076</f>
        <v>0</v>
      </c>
      <c r="R1076">
        <f t="shared" si="249"/>
        <v>0</v>
      </c>
      <c r="S1076">
        <f t="shared" si="250"/>
        <v>0</v>
      </c>
      <c r="T1076">
        <f>S1076*'Exhaust Gas Math'!$C$14</f>
        <v>0</v>
      </c>
      <c r="U1076">
        <f>(T1076/'Exhaust Gas Math'!$B$14)+('Exhaust Gas Math'!$D$10)</f>
        <v>4.4059320573952224E-4</v>
      </c>
      <c r="V1076">
        <f>('Exhaust Gas Math'!$E$10*(2.53982214E-12*V1075^4 - 0.0000000071629564556*V1075^3 + 7.56281407226508E-06*V1075^2 - 0.00322508455050905*V1075 + 1.62997098133725)*$B$24+T1076*'Exhaust Gas Math'!$D$14*$B$23)/('Exhaust Gas Math'!$E$10*(2.53982214E-12*V1075^4 - 0.0000000071629564556*V1075^3 + 7.56281407226508E-06*V1075^2 - 0.00322508455050905*V1075 + 1.62997098133725)+T1076*'Exhaust Gas Math'!$D$14)</f>
        <v>1100</v>
      </c>
      <c r="W1076">
        <f>(353.3116967483*V1076^-1.0020802909)*('Exhaust Gas Math'!$E$10/(T1076+'Exhaust Gas Math'!$E$10))+(357.4500179626*V1076^-1.0038444015 )*(T1076/(T1076+'Exhaust Gas Math'!$E$10))</f>
        <v>0.31654710700089367</v>
      </c>
      <c r="X1076">
        <f t="shared" si="251"/>
        <v>0</v>
      </c>
      <c r="Y1076">
        <f t="shared" si="252"/>
        <v>101325</v>
      </c>
      <c r="Z1076">
        <f t="shared" si="253"/>
        <v>101325</v>
      </c>
    </row>
    <row r="1077" spans="5:26" x14ac:dyDescent="0.2">
      <c r="E1077">
        <f t="shared" si="240"/>
        <v>0.13399999999999909</v>
      </c>
      <c r="F1077">
        <f t="shared" si="241"/>
        <v>101325</v>
      </c>
      <c r="H1077">
        <f t="shared" si="254"/>
        <v>0.13399999999999909</v>
      </c>
      <c r="I1077">
        <f t="shared" si="242"/>
        <v>671.99999999995634</v>
      </c>
      <c r="J1077">
        <f t="shared" si="243"/>
        <v>1.0488559778441819E-2</v>
      </c>
      <c r="K1077">
        <f t="shared" si="244"/>
        <v>-19.735645034534816</v>
      </c>
      <c r="L1077">
        <f t="shared" si="245"/>
        <v>3.9769296294121147E-5</v>
      </c>
      <c r="M1077">
        <f>J1077/SQRT('Exhaust Gas Math'!$E$14*$B$21*$B$23)</f>
        <v>1.780599173541694E-4</v>
      </c>
      <c r="N1077">
        <f t="shared" si="246"/>
        <v>1.4225230308852831E-2</v>
      </c>
      <c r="O1077">
        <f t="shared" si="247"/>
        <v>0</v>
      </c>
      <c r="P1077">
        <f t="shared" si="248"/>
        <v>0</v>
      </c>
      <c r="Q1077">
        <f>($B$16/2)*(COS((ACOS((2*'Intake Valve Fxn Scratch'!$B$1)/$B$16-1)/($B$17/2))*(I1077-($B$17/2)))+1)*P1077</f>
        <v>0</v>
      </c>
      <c r="R1077">
        <f t="shared" si="249"/>
        <v>0</v>
      </c>
      <c r="S1077">
        <f t="shared" si="250"/>
        <v>0</v>
      </c>
      <c r="T1077">
        <f>S1077*'Exhaust Gas Math'!$C$14</f>
        <v>0</v>
      </c>
      <c r="U1077">
        <f>(T1077/'Exhaust Gas Math'!$B$14)+('Exhaust Gas Math'!$D$10)</f>
        <v>4.4059320573952224E-4</v>
      </c>
      <c r="V1077">
        <f>('Exhaust Gas Math'!$E$10*(2.53982214E-12*V1076^4 - 0.0000000071629564556*V1076^3 + 7.56281407226508E-06*V1076^2 - 0.00322508455050905*V1076 + 1.62997098133725)*$B$24+T1077*'Exhaust Gas Math'!$D$14*$B$23)/('Exhaust Gas Math'!$E$10*(2.53982214E-12*V1076^4 - 0.0000000071629564556*V1076^3 + 7.56281407226508E-06*V1076^2 - 0.00322508455050905*V1076 + 1.62997098133725)+T1077*'Exhaust Gas Math'!$D$14)</f>
        <v>1100</v>
      </c>
      <c r="W1077">
        <f>(353.3116967483*V1077^-1.0020802909)*('Exhaust Gas Math'!$E$10/(T1077+'Exhaust Gas Math'!$E$10))+(357.4500179626*V1077^-1.0038444015 )*(T1077/(T1077+'Exhaust Gas Math'!$E$10))</f>
        <v>0.31654710700089367</v>
      </c>
      <c r="X1077">
        <f t="shared" si="251"/>
        <v>0</v>
      </c>
      <c r="Y1077">
        <f t="shared" si="252"/>
        <v>101325</v>
      </c>
      <c r="Z1077">
        <f t="shared" si="253"/>
        <v>101325</v>
      </c>
    </row>
    <row r="1078" spans="5:26" x14ac:dyDescent="0.2">
      <c r="E1078">
        <f t="shared" si="240"/>
        <v>0.13412499999999908</v>
      </c>
      <c r="F1078">
        <f t="shared" si="241"/>
        <v>101325</v>
      </c>
      <c r="H1078">
        <f t="shared" si="254"/>
        <v>0.13412499999999908</v>
      </c>
      <c r="I1078">
        <f t="shared" si="242"/>
        <v>677.99999999995543</v>
      </c>
      <c r="J1078">
        <f t="shared" si="243"/>
        <v>8.14230903238276E-3</v>
      </c>
      <c r="K1078">
        <f t="shared" si="244"/>
        <v>-17.770054605924791</v>
      </c>
      <c r="L1078">
        <f t="shared" si="245"/>
        <v>3.9769296294121147E-5</v>
      </c>
      <c r="M1078">
        <f>J1078/SQRT('Exhaust Gas Math'!$E$14*$B$21*$B$23)</f>
        <v>1.3822859420205033E-4</v>
      </c>
      <c r="N1078">
        <f t="shared" si="246"/>
        <v>1.0750931841537564E-2</v>
      </c>
      <c r="O1078">
        <f t="shared" si="247"/>
        <v>0</v>
      </c>
      <c r="P1078">
        <f t="shared" si="248"/>
        <v>0</v>
      </c>
      <c r="Q1078">
        <f>($B$16/2)*(COS((ACOS((2*'Intake Valve Fxn Scratch'!$B$1)/$B$16-1)/($B$17/2))*(I1078-($B$17/2)))+1)*P1078</f>
        <v>0</v>
      </c>
      <c r="R1078">
        <f t="shared" si="249"/>
        <v>0</v>
      </c>
      <c r="S1078">
        <f t="shared" si="250"/>
        <v>0</v>
      </c>
      <c r="T1078">
        <f>S1078*'Exhaust Gas Math'!$C$14</f>
        <v>0</v>
      </c>
      <c r="U1078">
        <f>(T1078/'Exhaust Gas Math'!$B$14)+('Exhaust Gas Math'!$D$10)</f>
        <v>4.4059320573952224E-4</v>
      </c>
      <c r="V1078">
        <f>('Exhaust Gas Math'!$E$10*(2.53982214E-12*V1077^4 - 0.0000000071629564556*V1077^3 + 7.56281407226508E-06*V1077^2 - 0.00322508455050905*V1077 + 1.62997098133725)*$B$24+T1078*'Exhaust Gas Math'!$D$14*$B$23)/('Exhaust Gas Math'!$E$10*(2.53982214E-12*V1077^4 - 0.0000000071629564556*V1077^3 + 7.56281407226508E-06*V1077^2 - 0.00322508455050905*V1077 + 1.62997098133725)+T1078*'Exhaust Gas Math'!$D$14)</f>
        <v>1100</v>
      </c>
      <c r="W1078">
        <f>(353.3116967483*V1078^-1.0020802909)*('Exhaust Gas Math'!$E$10/(T1078+'Exhaust Gas Math'!$E$10))+(357.4500179626*V1078^-1.0038444015 )*(T1078/(T1078+'Exhaust Gas Math'!$E$10))</f>
        <v>0.31654710700089367</v>
      </c>
      <c r="X1078">
        <f t="shared" si="251"/>
        <v>0</v>
      </c>
      <c r="Y1078">
        <f t="shared" si="252"/>
        <v>101325</v>
      </c>
      <c r="Z1078">
        <f t="shared" si="253"/>
        <v>101325</v>
      </c>
    </row>
    <row r="1079" spans="5:26" x14ac:dyDescent="0.2">
      <c r="E1079">
        <f t="shared" si="240"/>
        <v>0.13424999999999906</v>
      </c>
      <c r="F1079">
        <f t="shared" si="241"/>
        <v>101325</v>
      </c>
      <c r="H1079">
        <f t="shared" si="254"/>
        <v>0.13424999999999906</v>
      </c>
      <c r="I1079">
        <f t="shared" si="242"/>
        <v>683.99999999995543</v>
      </c>
      <c r="J1079">
        <f t="shared" si="243"/>
        <v>6.0541612783286125E-3</v>
      </c>
      <c r="K1079">
        <f t="shared" si="244"/>
        <v>-15.60977174042932</v>
      </c>
      <c r="L1079">
        <f t="shared" si="245"/>
        <v>3.9769296294121147E-5</v>
      </c>
      <c r="M1079">
        <f>J1079/SQRT('Exhaust Gas Math'!$E$14*$B$21*$B$23)</f>
        <v>1.0277897820478013E-4</v>
      </c>
      <c r="N1079">
        <f t="shared" si="246"/>
        <v>7.7515449031971516E-3</v>
      </c>
      <c r="O1079">
        <f t="shared" si="247"/>
        <v>0</v>
      </c>
      <c r="P1079">
        <f t="shared" si="248"/>
        <v>0</v>
      </c>
      <c r="Q1079">
        <f>($B$16/2)*(COS((ACOS((2*'Intake Valve Fxn Scratch'!$B$1)/$B$16-1)/($B$17/2))*(I1079-($B$17/2)))+1)*P1079</f>
        <v>0</v>
      </c>
      <c r="R1079">
        <f t="shared" si="249"/>
        <v>0</v>
      </c>
      <c r="S1079">
        <f t="shared" si="250"/>
        <v>0</v>
      </c>
      <c r="T1079">
        <f>S1079*'Exhaust Gas Math'!$C$14</f>
        <v>0</v>
      </c>
      <c r="U1079">
        <f>(T1079/'Exhaust Gas Math'!$B$14)+('Exhaust Gas Math'!$D$10)</f>
        <v>4.4059320573952224E-4</v>
      </c>
      <c r="V1079">
        <f>('Exhaust Gas Math'!$E$10*(2.53982214E-12*V1078^4 - 0.0000000071629564556*V1078^3 + 7.56281407226508E-06*V1078^2 - 0.00322508455050905*V1078 + 1.62997098133725)*$B$24+T1079*'Exhaust Gas Math'!$D$14*$B$23)/('Exhaust Gas Math'!$E$10*(2.53982214E-12*V1078^4 - 0.0000000071629564556*V1078^3 + 7.56281407226508E-06*V1078^2 - 0.00322508455050905*V1078 + 1.62997098133725)+T1079*'Exhaust Gas Math'!$D$14)</f>
        <v>1100</v>
      </c>
      <c r="W1079">
        <f>(353.3116967483*V1079^-1.0020802909)*('Exhaust Gas Math'!$E$10/(T1079+'Exhaust Gas Math'!$E$10))+(357.4500179626*V1079^-1.0038444015 )*(T1079/(T1079+'Exhaust Gas Math'!$E$10))</f>
        <v>0.31654710700089367</v>
      </c>
      <c r="X1079">
        <f t="shared" si="251"/>
        <v>0</v>
      </c>
      <c r="Y1079">
        <f t="shared" si="252"/>
        <v>101325</v>
      </c>
      <c r="Z1079">
        <f t="shared" si="253"/>
        <v>101325</v>
      </c>
    </row>
    <row r="1080" spans="5:26" x14ac:dyDescent="0.2">
      <c r="E1080">
        <f t="shared" si="240"/>
        <v>0.13437499999999905</v>
      </c>
      <c r="F1080">
        <f t="shared" si="241"/>
        <v>101325</v>
      </c>
      <c r="H1080">
        <f t="shared" si="254"/>
        <v>0.13437499999999905</v>
      </c>
      <c r="I1080">
        <f t="shared" si="242"/>
        <v>689.99999999995453</v>
      </c>
      <c r="J1080">
        <f t="shared" si="243"/>
        <v>4.2469947000457996E-3</v>
      </c>
      <c r="K1080">
        <f t="shared" si="244"/>
        <v>-13.278464949191003</v>
      </c>
      <c r="L1080">
        <f t="shared" si="245"/>
        <v>3.9769296294121147E-5</v>
      </c>
      <c r="M1080">
        <f>J1080/SQRT('Exhaust Gas Math'!$E$14*$B$21*$B$23)</f>
        <v>7.2099462773533865E-5</v>
      </c>
      <c r="N1080">
        <f t="shared" si="246"/>
        <v>5.2538472644567749E-3</v>
      </c>
      <c r="O1080">
        <f t="shared" si="247"/>
        <v>0</v>
      </c>
      <c r="P1080">
        <f t="shared" si="248"/>
        <v>0</v>
      </c>
      <c r="Q1080">
        <f>($B$16/2)*(COS((ACOS((2*'Intake Valve Fxn Scratch'!$B$1)/$B$16-1)/($B$17/2))*(I1080-($B$17/2)))+1)*P1080</f>
        <v>0</v>
      </c>
      <c r="R1080">
        <f t="shared" si="249"/>
        <v>0</v>
      </c>
      <c r="S1080">
        <f t="shared" si="250"/>
        <v>0</v>
      </c>
      <c r="T1080">
        <f>S1080*'Exhaust Gas Math'!$C$14</f>
        <v>0</v>
      </c>
      <c r="U1080">
        <f>(T1080/'Exhaust Gas Math'!$B$14)+('Exhaust Gas Math'!$D$10)</f>
        <v>4.4059320573952224E-4</v>
      </c>
      <c r="V1080">
        <f>('Exhaust Gas Math'!$E$10*(2.53982214E-12*V1079^4 - 0.0000000071629564556*V1079^3 + 7.56281407226508E-06*V1079^2 - 0.00322508455050905*V1079 + 1.62997098133725)*$B$24+T1080*'Exhaust Gas Math'!$D$14*$B$23)/('Exhaust Gas Math'!$E$10*(2.53982214E-12*V1079^4 - 0.0000000071629564556*V1079^3 + 7.56281407226508E-06*V1079^2 - 0.00322508455050905*V1079 + 1.62997098133725)+T1080*'Exhaust Gas Math'!$D$14)</f>
        <v>1100</v>
      </c>
      <c r="W1080">
        <f>(353.3116967483*V1080^-1.0020802909)*('Exhaust Gas Math'!$E$10/(T1080+'Exhaust Gas Math'!$E$10))+(357.4500179626*V1080^-1.0038444015 )*(T1080/(T1080+'Exhaust Gas Math'!$E$10))</f>
        <v>0.31654710700089367</v>
      </c>
      <c r="X1080">
        <f t="shared" si="251"/>
        <v>0</v>
      </c>
      <c r="Y1080">
        <f t="shared" si="252"/>
        <v>101325</v>
      </c>
      <c r="Z1080">
        <f t="shared" si="253"/>
        <v>101325</v>
      </c>
    </row>
    <row r="1081" spans="5:26" x14ac:dyDescent="0.2">
      <c r="E1081">
        <f t="shared" si="240"/>
        <v>0.13449999999999904</v>
      </c>
      <c r="F1081">
        <f t="shared" si="241"/>
        <v>101325</v>
      </c>
      <c r="H1081">
        <f t="shared" si="254"/>
        <v>0.13449999999999904</v>
      </c>
      <c r="I1081">
        <f t="shared" si="242"/>
        <v>695.99999999995362</v>
      </c>
      <c r="J1081">
        <f t="shared" si="243"/>
        <v>2.7406089927398992E-3</v>
      </c>
      <c r="K1081">
        <f t="shared" si="244"/>
        <v>-10.801676517271961</v>
      </c>
      <c r="L1081">
        <f t="shared" si="245"/>
        <v>3.9769296294121147E-5</v>
      </c>
      <c r="M1081">
        <f>J1081/SQRT('Exhaust Gas Math'!$E$14*$B$21*$B$23)</f>
        <v>4.6526179099477478E-5</v>
      </c>
      <c r="N1081">
        <f t="shared" si="246"/>
        <v>3.2650381165298947E-3</v>
      </c>
      <c r="O1081">
        <f t="shared" si="247"/>
        <v>0</v>
      </c>
      <c r="P1081">
        <f t="shared" si="248"/>
        <v>0</v>
      </c>
      <c r="Q1081">
        <f>($B$16/2)*(COS((ACOS((2*'Intake Valve Fxn Scratch'!$B$1)/$B$16-1)/($B$17/2))*(I1081-($B$17/2)))+1)*P1081</f>
        <v>0</v>
      </c>
      <c r="R1081">
        <f t="shared" si="249"/>
        <v>0</v>
      </c>
      <c r="S1081">
        <f t="shared" si="250"/>
        <v>0</v>
      </c>
      <c r="T1081">
        <f>S1081*'Exhaust Gas Math'!$C$14</f>
        <v>0</v>
      </c>
      <c r="U1081">
        <f>(T1081/'Exhaust Gas Math'!$B$14)+('Exhaust Gas Math'!$D$10)</f>
        <v>4.4059320573952224E-4</v>
      </c>
      <c r="V1081">
        <f>('Exhaust Gas Math'!$E$10*(2.53982214E-12*V1080^4 - 0.0000000071629564556*V1080^3 + 7.56281407226508E-06*V1080^2 - 0.00322508455050905*V1080 + 1.62997098133725)*$B$24+T1081*'Exhaust Gas Math'!$D$14*$B$23)/('Exhaust Gas Math'!$E$10*(2.53982214E-12*V1080^4 - 0.0000000071629564556*V1080^3 + 7.56281407226508E-06*V1080^2 - 0.00322508455050905*V1080 + 1.62997098133725)+T1081*'Exhaust Gas Math'!$D$14)</f>
        <v>1100</v>
      </c>
      <c r="W1081">
        <f>(353.3116967483*V1081^-1.0020802909)*('Exhaust Gas Math'!$E$10/(T1081+'Exhaust Gas Math'!$E$10))+(357.4500179626*V1081^-1.0038444015 )*(T1081/(T1081+'Exhaust Gas Math'!$E$10))</f>
        <v>0.31654710700089367</v>
      </c>
      <c r="X1081">
        <f t="shared" si="251"/>
        <v>0</v>
      </c>
      <c r="Y1081">
        <f t="shared" si="252"/>
        <v>101325</v>
      </c>
      <c r="Z1081">
        <f t="shared" si="253"/>
        <v>101325</v>
      </c>
    </row>
    <row r="1082" spans="5:26" x14ac:dyDescent="0.2">
      <c r="E1082">
        <f t="shared" si="240"/>
        <v>0.13462499999999902</v>
      </c>
      <c r="F1082">
        <f t="shared" si="241"/>
        <v>101325</v>
      </c>
      <c r="H1082">
        <f t="shared" si="254"/>
        <v>0.13462499999999902</v>
      </c>
      <c r="I1082">
        <f t="shared" si="242"/>
        <v>701.99999999995271</v>
      </c>
      <c r="J1082">
        <f t="shared" si="243"/>
        <v>1.5515084334516253E-3</v>
      </c>
      <c r="K1082">
        <f t="shared" si="244"/>
        <v>-8.2065426570335855</v>
      </c>
      <c r="L1082">
        <f t="shared" si="245"/>
        <v>3.9769296294121147E-5</v>
      </c>
      <c r="M1082">
        <f>J1082/SQRT('Exhaust Gas Math'!$E$14*$B$21*$B$23)</f>
        <v>2.6339313430097516E-5</v>
      </c>
      <c r="N1082">
        <f t="shared" si="246"/>
        <v>1.7749850514316712E-3</v>
      </c>
      <c r="O1082">
        <f t="shared" si="247"/>
        <v>0</v>
      </c>
      <c r="P1082">
        <f t="shared" si="248"/>
        <v>0</v>
      </c>
      <c r="Q1082">
        <f>($B$16/2)*(COS((ACOS((2*'Intake Valve Fxn Scratch'!$B$1)/$B$16-1)/($B$17/2))*(I1082-($B$17/2)))+1)*P1082</f>
        <v>0</v>
      </c>
      <c r="R1082">
        <f t="shared" si="249"/>
        <v>0</v>
      </c>
      <c r="S1082">
        <f t="shared" si="250"/>
        <v>0</v>
      </c>
      <c r="T1082">
        <f>S1082*'Exhaust Gas Math'!$C$14</f>
        <v>0</v>
      </c>
      <c r="U1082">
        <f>(T1082/'Exhaust Gas Math'!$B$14)+('Exhaust Gas Math'!$D$10)</f>
        <v>4.4059320573952224E-4</v>
      </c>
      <c r="V1082">
        <f>('Exhaust Gas Math'!$E$10*(2.53982214E-12*V1081^4 - 0.0000000071629564556*V1081^3 + 7.56281407226508E-06*V1081^2 - 0.00322508455050905*V1081 + 1.62997098133725)*$B$24+T1082*'Exhaust Gas Math'!$D$14*$B$23)/('Exhaust Gas Math'!$E$10*(2.53982214E-12*V1081^4 - 0.0000000071629564556*V1081^3 + 7.56281407226508E-06*V1081^2 - 0.00322508455050905*V1081 + 1.62997098133725)+T1082*'Exhaust Gas Math'!$D$14)</f>
        <v>1100</v>
      </c>
      <c r="W1082">
        <f>(353.3116967483*V1082^-1.0020802909)*('Exhaust Gas Math'!$E$10/(T1082+'Exhaust Gas Math'!$E$10))+(357.4500179626*V1082^-1.0038444015 )*(T1082/(T1082+'Exhaust Gas Math'!$E$10))</f>
        <v>0.31654710700089367</v>
      </c>
      <c r="X1082">
        <f t="shared" si="251"/>
        <v>0</v>
      </c>
      <c r="Y1082">
        <f t="shared" si="252"/>
        <v>101325</v>
      </c>
      <c r="Z1082">
        <f t="shared" si="253"/>
        <v>101325</v>
      </c>
    </row>
    <row r="1083" spans="5:26" x14ac:dyDescent="0.2">
      <c r="E1083">
        <f t="shared" si="240"/>
        <v>0.13474999999999901</v>
      </c>
      <c r="F1083">
        <f t="shared" si="241"/>
        <v>101325</v>
      </c>
      <c r="H1083">
        <f t="shared" si="254"/>
        <v>0.13474999999999901</v>
      </c>
      <c r="I1083">
        <f t="shared" si="242"/>
        <v>707.99999999995271</v>
      </c>
      <c r="J1083">
        <f t="shared" si="243"/>
        <v>6.9272105674382869E-4</v>
      </c>
      <c r="K1083">
        <f t="shared" si="244"/>
        <v>-5.5214961981153197</v>
      </c>
      <c r="L1083">
        <f t="shared" si="245"/>
        <v>3.9769296294121147E-5</v>
      </c>
      <c r="M1083">
        <f>J1083/SQRT('Exhaust Gas Math'!$E$14*$B$21*$B$23)</f>
        <v>1.176003729004091E-5</v>
      </c>
      <c r="N1083">
        <f t="shared" si="246"/>
        <v>7.5915782819687902E-4</v>
      </c>
      <c r="O1083">
        <f t="shared" si="247"/>
        <v>0</v>
      </c>
      <c r="P1083">
        <f t="shared" si="248"/>
        <v>0</v>
      </c>
      <c r="Q1083">
        <f>($B$16/2)*(COS((ACOS((2*'Intake Valve Fxn Scratch'!$B$1)/$B$16-1)/($B$17/2))*(I1083-($B$17/2)))+1)*P1083</f>
        <v>0</v>
      </c>
      <c r="R1083">
        <f t="shared" si="249"/>
        <v>0</v>
      </c>
      <c r="S1083">
        <f t="shared" si="250"/>
        <v>0</v>
      </c>
      <c r="T1083">
        <f>S1083*'Exhaust Gas Math'!$C$14</f>
        <v>0</v>
      </c>
      <c r="U1083">
        <f>(T1083/'Exhaust Gas Math'!$B$14)+('Exhaust Gas Math'!$D$10)</f>
        <v>4.4059320573952224E-4</v>
      </c>
      <c r="V1083">
        <f>('Exhaust Gas Math'!$E$10*(2.53982214E-12*V1082^4 - 0.0000000071629564556*V1082^3 + 7.56281407226508E-06*V1082^2 - 0.00322508455050905*V1082 + 1.62997098133725)*$B$24+T1083*'Exhaust Gas Math'!$D$14*$B$23)/('Exhaust Gas Math'!$E$10*(2.53982214E-12*V1082^4 - 0.0000000071629564556*V1082^3 + 7.56281407226508E-06*V1082^2 - 0.00322508455050905*V1082 + 1.62997098133725)+T1083*'Exhaust Gas Math'!$D$14)</f>
        <v>1100</v>
      </c>
      <c r="W1083">
        <f>(353.3116967483*V1083^-1.0020802909)*('Exhaust Gas Math'!$E$10/(T1083+'Exhaust Gas Math'!$E$10))+(357.4500179626*V1083^-1.0038444015 )*(T1083/(T1083+'Exhaust Gas Math'!$E$10))</f>
        <v>0.31654710700089367</v>
      </c>
      <c r="X1083">
        <f t="shared" si="251"/>
        <v>0</v>
      </c>
      <c r="Y1083">
        <f t="shared" si="252"/>
        <v>101325</v>
      </c>
      <c r="Z1083">
        <f t="shared" si="253"/>
        <v>101325</v>
      </c>
    </row>
    <row r="1084" spans="5:26" x14ac:dyDescent="0.2">
      <c r="E1084">
        <f t="shared" si="240"/>
        <v>0.134874999999999</v>
      </c>
      <c r="F1084">
        <f t="shared" si="241"/>
        <v>101325</v>
      </c>
      <c r="H1084">
        <f t="shared" si="254"/>
        <v>0.134874999999999</v>
      </c>
      <c r="I1084">
        <f t="shared" si="242"/>
        <v>713.9999999999518</v>
      </c>
      <c r="J1084">
        <f t="shared" si="243"/>
        <v>1.7365591682848291E-4</v>
      </c>
      <c r="K1084">
        <f t="shared" si="244"/>
        <v>-2.7759550714027799</v>
      </c>
      <c r="L1084">
        <f t="shared" si="245"/>
        <v>3.9769296294121147E-5</v>
      </c>
      <c r="M1084">
        <f>J1084/SQRT('Exhaust Gas Math'!$E$14*$B$21*$B$23)</f>
        <v>2.9480842796069597E-6</v>
      </c>
      <c r="N1084">
        <f t="shared" si="246"/>
        <v>1.819358104743346E-4</v>
      </c>
      <c r="O1084">
        <f t="shared" si="247"/>
        <v>0</v>
      </c>
      <c r="P1084">
        <f t="shared" si="248"/>
        <v>0</v>
      </c>
      <c r="Q1084">
        <f>($B$16/2)*(COS((ACOS((2*'Intake Valve Fxn Scratch'!$B$1)/$B$16-1)/($B$17/2))*(I1084-($B$17/2)))+1)*P1084</f>
        <v>0</v>
      </c>
      <c r="R1084">
        <f t="shared" si="249"/>
        <v>0</v>
      </c>
      <c r="S1084">
        <f t="shared" si="250"/>
        <v>0</v>
      </c>
      <c r="T1084">
        <f>S1084*'Exhaust Gas Math'!$C$14</f>
        <v>0</v>
      </c>
      <c r="U1084">
        <f>(T1084/'Exhaust Gas Math'!$B$14)+('Exhaust Gas Math'!$D$10)</f>
        <v>4.4059320573952224E-4</v>
      </c>
      <c r="V1084">
        <f>('Exhaust Gas Math'!$E$10*(2.53982214E-12*V1083^4 - 0.0000000071629564556*V1083^3 + 7.56281407226508E-06*V1083^2 - 0.00322508455050905*V1083 + 1.62997098133725)*$B$24+T1084*'Exhaust Gas Math'!$D$14*$B$23)/('Exhaust Gas Math'!$E$10*(2.53982214E-12*V1083^4 - 0.0000000071629564556*V1083^3 + 7.56281407226508E-06*V1083^2 - 0.00322508455050905*V1083 + 1.62997098133725)+T1084*'Exhaust Gas Math'!$D$14)</f>
        <v>1100</v>
      </c>
      <c r="W1084">
        <f>(353.3116967483*V1084^-1.0020802909)*('Exhaust Gas Math'!$E$10/(T1084+'Exhaust Gas Math'!$E$10))+(357.4500179626*V1084^-1.0038444015 )*(T1084/(T1084+'Exhaust Gas Math'!$E$10))</f>
        <v>0.31654710700089367</v>
      </c>
      <c r="X1084">
        <f t="shared" si="251"/>
        <v>0</v>
      </c>
      <c r="Y1084">
        <f t="shared" si="252"/>
        <v>101325</v>
      </c>
      <c r="Z1084">
        <f t="shared" si="253"/>
        <v>101325</v>
      </c>
    </row>
    <row r="1085" spans="5:26" x14ac:dyDescent="0.2">
      <c r="E1085">
        <f t="shared" si="240"/>
        <v>0.13499999999999898</v>
      </c>
      <c r="F1085">
        <f t="shared" si="241"/>
        <v>101325</v>
      </c>
      <c r="H1085">
        <f t="shared" si="254"/>
        <v>0.13499999999999898</v>
      </c>
      <c r="I1085">
        <f t="shared" si="242"/>
        <v>719.99999999995089</v>
      </c>
      <c r="J1085">
        <f t="shared" si="243"/>
        <v>0</v>
      </c>
      <c r="K1085">
        <f t="shared" si="244"/>
        <v>-2.2383533929439994E-11</v>
      </c>
      <c r="L1085">
        <f t="shared" si="245"/>
        <v>3.9769296294121147E-5</v>
      </c>
      <c r="M1085">
        <f>J1085/SQRT('Exhaust Gas Math'!$E$14*$B$21*$B$23)</f>
        <v>0</v>
      </c>
      <c r="N1085">
        <f t="shared" si="246"/>
        <v>0</v>
      </c>
      <c r="O1085">
        <f t="shared" si="247"/>
        <v>0</v>
      </c>
      <c r="P1085">
        <f t="shared" si="248"/>
        <v>0</v>
      </c>
      <c r="Q1085">
        <f>($B$16/2)*(COS((ACOS((2*'Intake Valve Fxn Scratch'!$B$1)/$B$16-1)/($B$17/2))*(I1085-($B$17/2)))+1)*P1085</f>
        <v>0</v>
      </c>
      <c r="R1085">
        <f t="shared" si="249"/>
        <v>0</v>
      </c>
      <c r="S1085">
        <f t="shared" si="250"/>
        <v>0</v>
      </c>
      <c r="T1085">
        <f>S1085*'Exhaust Gas Math'!$C$14</f>
        <v>0</v>
      </c>
      <c r="U1085">
        <f>(T1085/'Exhaust Gas Math'!$B$14)+('Exhaust Gas Math'!$D$10)</f>
        <v>4.4059320573952224E-4</v>
      </c>
      <c r="V1085">
        <f>('Exhaust Gas Math'!$E$10*(2.53982214E-12*V1084^4 - 0.0000000071629564556*V1084^3 + 7.56281407226508E-06*V1084^2 - 0.00322508455050905*V1084 + 1.62997098133725)*$B$24+T1085*'Exhaust Gas Math'!$D$14*$B$23)/('Exhaust Gas Math'!$E$10*(2.53982214E-12*V1084^4 - 0.0000000071629564556*V1084^3 + 7.56281407226508E-06*V1084^2 - 0.00322508455050905*V1084 + 1.62997098133725)+T1085*'Exhaust Gas Math'!$D$14)</f>
        <v>1100</v>
      </c>
      <c r="W1085">
        <f>(353.3116967483*V1085^-1.0020802909)*('Exhaust Gas Math'!$E$10/(T1085+'Exhaust Gas Math'!$E$10))+(357.4500179626*V1085^-1.0038444015 )*(T1085/(T1085+'Exhaust Gas Math'!$E$10))</f>
        <v>0.31654710700089367</v>
      </c>
      <c r="X1085">
        <f t="shared" si="251"/>
        <v>0</v>
      </c>
      <c r="Y1085">
        <f t="shared" si="252"/>
        <v>101325</v>
      </c>
      <c r="Z1085">
        <f t="shared" si="253"/>
        <v>101325</v>
      </c>
    </row>
    <row r="1086" spans="5:26" x14ac:dyDescent="0.2">
      <c r="E1086">
        <f t="shared" si="240"/>
        <v>0.13512499999999897</v>
      </c>
      <c r="F1086">
        <f t="shared" si="241"/>
        <v>98881.992170470316</v>
      </c>
      <c r="H1086">
        <f t="shared" si="254"/>
        <v>0.13512499999999897</v>
      </c>
      <c r="I1086">
        <f t="shared" si="242"/>
        <v>5.9999999999508873</v>
      </c>
      <c r="J1086">
        <f t="shared" si="243"/>
        <v>1.7365591682289711E-4</v>
      </c>
      <c r="K1086">
        <f t="shared" si="244"/>
        <v>2.7759550713582581</v>
      </c>
      <c r="L1086">
        <f t="shared" si="245"/>
        <v>4.1000207363296775E-5</v>
      </c>
      <c r="M1086">
        <f>J1086/SQRT('Exhaust Gas Math'!$E$14*$B$21*$B$23)</f>
        <v>2.9480842795121314E-6</v>
      </c>
      <c r="N1086">
        <f t="shared" si="246"/>
        <v>1.655683280951184E-4</v>
      </c>
      <c r="O1086">
        <f t="shared" si="247"/>
        <v>1.1735844737442965E-6</v>
      </c>
      <c r="P1086">
        <f t="shared" si="248"/>
        <v>1</v>
      </c>
      <c r="Q1086">
        <f>($B$16/2)*(COS((ACOS((2*'Intake Valve Fxn Scratch'!$B$1)/$B$16-1)/($B$17/2))*(I1086-($B$17/2)))+1)*P1086</f>
        <v>1.3137463075001247E-3</v>
      </c>
      <c r="R1086">
        <f t="shared" si="249"/>
        <v>0.17286135625001642</v>
      </c>
      <c r="S1086">
        <f t="shared" si="250"/>
        <v>3.1255780933841442E-7</v>
      </c>
      <c r="T1086">
        <f>S1086*'Exhaust Gas Math'!$C$14</f>
        <v>3.7029270820355524E-7</v>
      </c>
      <c r="U1086">
        <f>(T1086/'Exhaust Gas Math'!$B$14)+('Exhaust Gas Math'!$D$10)</f>
        <v>4.5337514250871642E-4</v>
      </c>
      <c r="V1086">
        <f>('Exhaust Gas Math'!$E$10*(2.53982214E-12*V1085^4 - 0.0000000071629564556*V1085^3 + 7.56281407226508E-06*V1085^2 - 0.00322508455050905*V1085 + 1.62997098133725)*$B$24+T1086*'Exhaust Gas Math'!$D$14*$B$23)/('Exhaust Gas Math'!$E$10*(2.53982214E-12*V1085^4 - 0.0000000071629564556*V1085^3 + 7.56281407226508E-06*V1085^2 - 0.00322508455050905*V1085 + 1.62997098133725)+T1086*'Exhaust Gas Math'!$D$14)</f>
        <v>1075.5162995547969</v>
      </c>
      <c r="W1086">
        <f>(353.3116967483*V1086^-1.0020802909)*('Exhaust Gas Math'!$E$10/(T1086+'Exhaust Gas Math'!$E$10))+(357.4500179626*V1086^-1.0038444015 )*(T1086/(T1086+'Exhaust Gas Math'!$E$10))</f>
        <v>0.32375916127814713</v>
      </c>
      <c r="X1086">
        <f t="shared" si="251"/>
        <v>-1.2474321596768561</v>
      </c>
      <c r="Y1086">
        <f t="shared" si="252"/>
        <v>98883.239602629998</v>
      </c>
      <c r="Z1086">
        <f t="shared" si="253"/>
        <v>98881.992170470316</v>
      </c>
    </row>
    <row r="1087" spans="5:26" x14ac:dyDescent="0.2">
      <c r="E1087">
        <f t="shared" si="240"/>
        <v>0.13524999999999895</v>
      </c>
      <c r="F1087">
        <f t="shared" si="241"/>
        <v>92629.745974200006</v>
      </c>
      <c r="H1087">
        <f t="shared" si="254"/>
        <v>0.13524999999999895</v>
      </c>
      <c r="I1087">
        <f t="shared" si="242"/>
        <v>11.999999999949978</v>
      </c>
      <c r="J1087">
        <f t="shared" si="243"/>
        <v>6.9272105673262585E-4</v>
      </c>
      <c r="K1087">
        <f t="shared" si="244"/>
        <v>5.5214961980711612</v>
      </c>
      <c r="L1087">
        <f t="shared" si="245"/>
        <v>4.4679454451604654E-5</v>
      </c>
      <c r="M1087">
        <f>J1087/SQRT('Exhaust Gas Math'!$E$14*$B$21*$B$23)</f>
        <v>1.1760037289850724E-5</v>
      </c>
      <c r="N1087">
        <f t="shared" si="246"/>
        <v>6.2929392667208581E-4</v>
      </c>
      <c r="O1087">
        <f t="shared" si="247"/>
        <v>4.4605728055649579E-6</v>
      </c>
      <c r="P1087">
        <f t="shared" si="248"/>
        <v>1</v>
      </c>
      <c r="Q1087">
        <f>($B$16/2)*(COS((ACOS((2*'Intake Valve Fxn Scratch'!$B$1)/$B$16-1)/($B$17/2))*(I1087-($B$17/2)))+1)*P1087</f>
        <v>1.6604289224072968E-3</v>
      </c>
      <c r="R1087">
        <f t="shared" si="249"/>
        <v>0.2184774897904338</v>
      </c>
      <c r="S1087">
        <f t="shared" si="250"/>
        <v>1.4189852614042176E-6</v>
      </c>
      <c r="T1087">
        <f>S1087*'Exhaust Gas Math'!$C$14</f>
        <v>1.6810966792302735E-6</v>
      </c>
      <c r="U1087">
        <f>(T1087/'Exhaust Gas Math'!$B$14)+('Exhaust Gas Math'!$D$10)</f>
        <v>4.9862208662424001E-4</v>
      </c>
      <c r="V1087">
        <f>('Exhaust Gas Math'!$E$10*(2.53982214E-12*V1086^4 - 0.0000000071629564556*V1086^3 + 7.56281407226508E-06*V1086^2 - 0.00322508455050905*V1086 + 1.62997098133725)*$B$24+T1087*'Exhaust Gas Math'!$D$14*$B$23)/('Exhaust Gas Math'!$E$10*(2.53982214E-12*V1086^4 - 0.0000000071629564556*V1086^3 + 7.56281407226508E-06*V1086^2 - 0.00322508455050905*V1086 + 1.62997098133725)+T1087*'Exhaust Gas Math'!$D$14)</f>
        <v>998.3382575224357</v>
      </c>
      <c r="W1087">
        <f>(353.3116967483*V1087^-1.0020802909)*('Exhaust Gas Math'!$E$10/(T1087+'Exhaust Gas Math'!$E$10))+(357.4500179626*V1087^-1.0038444015 )*(T1087/(T1087+'Exhaust Gas Math'!$E$10))</f>
        <v>0.34882039408008836</v>
      </c>
      <c r="X1087">
        <f t="shared" si="251"/>
        <v>-5.3172297706175815</v>
      </c>
      <c r="Y1087">
        <f t="shared" si="252"/>
        <v>92635.063203970625</v>
      </c>
      <c r="Z1087">
        <f t="shared" si="253"/>
        <v>92629.745974200006</v>
      </c>
    </row>
    <row r="1088" spans="5:26" x14ac:dyDescent="0.2">
      <c r="E1088">
        <f t="shared" si="240"/>
        <v>0.13537499999999894</v>
      </c>
      <c r="F1088">
        <f t="shared" si="241"/>
        <v>84362.040952857787</v>
      </c>
      <c r="H1088">
        <f t="shared" si="254"/>
        <v>0.13537499999999894</v>
      </c>
      <c r="I1088">
        <f t="shared" si="242"/>
        <v>17.999999999949068</v>
      </c>
      <c r="J1088">
        <f t="shared" si="243"/>
        <v>1.5515084334349755E-3</v>
      </c>
      <c r="K1088">
        <f t="shared" si="244"/>
        <v>8.206542656990651</v>
      </c>
      <c r="L1088">
        <f t="shared" si="245"/>
        <v>5.0766726958013373E-5</v>
      </c>
      <c r="M1088">
        <f>J1088/SQRT('Exhaust Gas Math'!$E$14*$B$21*$B$23)</f>
        <v>2.6339313429814857E-5</v>
      </c>
      <c r="N1088">
        <f t="shared" si="246"/>
        <v>1.34271073454156E-3</v>
      </c>
      <c r="O1088">
        <f t="shared" si="247"/>
        <v>9.5174269675688942E-6</v>
      </c>
      <c r="P1088">
        <f t="shared" si="248"/>
        <v>1</v>
      </c>
      <c r="Q1088">
        <f>($B$16/2)*(COS((ACOS((2*'Intake Valve Fxn Scratch'!$B$1)/$B$16-1)/($B$17/2))*(I1088-($B$17/2)))+1)*P1088</f>
        <v>2.0354552139627202E-3</v>
      </c>
      <c r="R1088">
        <f t="shared" si="249"/>
        <v>0.26782305446877896</v>
      </c>
      <c r="S1088">
        <f t="shared" si="250"/>
        <v>3.5056201794793186E-6</v>
      </c>
      <c r="T1088">
        <f>S1088*'Exhaust Gas Math'!$C$14</f>
        <v>4.1531695942587626E-6</v>
      </c>
      <c r="U1088">
        <f>(T1088/'Exhaust Gas Math'!$B$14)+('Exhaust Gas Math'!$D$10)</f>
        <v>5.8395425490275193E-4</v>
      </c>
      <c r="V1088">
        <f>('Exhaust Gas Math'!$E$10*(2.53982214E-12*V1087^4 - 0.0000000071629564556*V1087^3 + 7.56281407226508E-06*V1087^2 - 0.00322508455050905*V1087 + 1.62997098133725)*$B$24+T1088*'Exhaust Gas Math'!$D$14*$B$23)/('Exhaust Gas Math'!$E$10*(2.53982214E-12*V1087^4 - 0.0000000071629564556*V1087^3 + 7.56281407226508E-06*V1087^2 - 0.00322508455050905*V1087 + 1.62997098133725)+T1088*'Exhaust Gas Math'!$D$14)</f>
        <v>882.22998644274742</v>
      </c>
      <c r="W1088">
        <f>(353.3116967483*V1088^-1.0020802909)*('Exhaust Gas Math'!$E$10/(T1088+'Exhaust Gas Math'!$E$10))+(357.4500179626*V1088^-1.0038444015 )*(T1088/(T1088+'Exhaust Gas Math'!$E$10))</f>
        <v>0.39482301024021893</v>
      </c>
      <c r="X1088">
        <f t="shared" si="251"/>
        <v>-13.295140225273965</v>
      </c>
      <c r="Y1088">
        <f t="shared" si="252"/>
        <v>84375.336093083068</v>
      </c>
      <c r="Z1088">
        <f t="shared" si="253"/>
        <v>84362.040952857787</v>
      </c>
    </row>
    <row r="1089" spans="5:26" x14ac:dyDescent="0.2">
      <c r="E1089">
        <f t="shared" si="240"/>
        <v>0.13549999999999893</v>
      </c>
      <c r="F1089">
        <f t="shared" si="241"/>
        <v>76129.603912966049</v>
      </c>
      <c r="H1089">
        <f t="shared" si="254"/>
        <v>0.13549999999999893</v>
      </c>
      <c r="I1089">
        <f t="shared" si="242"/>
        <v>23.999999999948159</v>
      </c>
      <c r="J1089">
        <f t="shared" si="243"/>
        <v>2.7406089927179793E-3</v>
      </c>
      <c r="K1089">
        <f t="shared" si="244"/>
        <v>10.801676517230719</v>
      </c>
      <c r="L1089">
        <f t="shared" si="245"/>
        <v>5.9195331451099014E-5</v>
      </c>
      <c r="M1089">
        <f>J1089/SQRT('Exhaust Gas Math'!$E$14*$B$21*$B$23)</f>
        <v>4.6526179099105353E-5</v>
      </c>
      <c r="N1089">
        <f t="shared" si="246"/>
        <v>2.2601711314859975E-3</v>
      </c>
      <c r="O1089">
        <f t="shared" si="247"/>
        <v>1.6020586657088142E-5</v>
      </c>
      <c r="P1089">
        <f t="shared" si="248"/>
        <v>1</v>
      </c>
      <c r="Q1089">
        <f>($B$16/2)*(COS((ACOS((2*'Intake Valve Fxn Scratch'!$B$1)/$B$16-1)/($B$17/2))*(I1089-($B$17/2)))+1)*P1089</f>
        <v>2.4338570724112395E-3</v>
      </c>
      <c r="R1089">
        <f t="shared" si="249"/>
        <v>0.32024435163305781</v>
      </c>
      <c r="S1089">
        <f t="shared" si="250"/>
        <v>6.7142822464609659E-6</v>
      </c>
      <c r="T1089">
        <f>S1089*'Exhaust Gas Math'!$C$14</f>
        <v>7.9545277142416714E-6</v>
      </c>
      <c r="U1089">
        <f>(T1089/'Exhaust Gas Math'!$B$14)+('Exhaust Gas Math'!$D$10)</f>
        <v>7.1517131116726374E-4</v>
      </c>
      <c r="V1089">
        <f>('Exhaust Gas Math'!$E$10*(2.53982214E-12*V1088^4 - 0.0000000071629564556*V1088^3 + 7.56281407226508E-06*V1088^2 - 0.00322508455050905*V1088 + 1.62997098133725)*$B$24+T1089*'Exhaust Gas Math'!$D$14*$B$23)/('Exhaust Gas Math'!$E$10*(2.53982214E-12*V1088^4 - 0.0000000071629564556*V1088^3 + 7.56281407226508E-06*V1088^2 - 0.00322508455050905*V1088 + 1.62997098133725)+T1089*'Exhaust Gas Math'!$D$14)</f>
        <v>758.14075178154405</v>
      </c>
      <c r="W1089">
        <f>(353.3116967483*V1089^-1.0020802909)*('Exhaust Gas Math'!$E$10/(T1089+'Exhaust Gas Math'!$E$10))+(357.4500179626*V1089^-1.0038444015 )*(T1089/(T1089+'Exhaust Gas Math'!$E$10))</f>
        <v>0.45962781999543378</v>
      </c>
      <c r="X1089">
        <f t="shared" si="251"/>
        <v>-26.813817306841315</v>
      </c>
      <c r="Y1089">
        <f t="shared" si="252"/>
        <v>76156.417730272893</v>
      </c>
      <c r="Z1089">
        <f t="shared" si="253"/>
        <v>76129.603912966049</v>
      </c>
    </row>
    <row r="1090" spans="5:26" x14ac:dyDescent="0.2">
      <c r="E1090">
        <f t="shared" si="240"/>
        <v>0.13562499999999891</v>
      </c>
      <c r="F1090">
        <f t="shared" si="241"/>
        <v>69343.442469131391</v>
      </c>
      <c r="H1090">
        <f t="shared" si="254"/>
        <v>0.13562499999999891</v>
      </c>
      <c r="I1090">
        <f t="shared" si="242"/>
        <v>29.999999999948159</v>
      </c>
      <c r="J1090">
        <f t="shared" si="243"/>
        <v>4.2469947000188558E-3</v>
      </c>
      <c r="K1090">
        <f t="shared" si="244"/>
        <v>13.278464949151907</v>
      </c>
      <c r="L1090">
        <f t="shared" si="245"/>
        <v>6.9872922376236545E-5</v>
      </c>
      <c r="M1090">
        <f>J1090/SQRT('Exhaust Gas Math'!$E$14*$B$21*$B$23)</f>
        <v>7.2099462773076453E-5</v>
      </c>
      <c r="N1090">
        <f t="shared" si="246"/>
        <v>3.3402709601171067E-3</v>
      </c>
      <c r="O1090">
        <f t="shared" si="247"/>
        <v>2.3676570162865406E-5</v>
      </c>
      <c r="P1090">
        <f t="shared" si="248"/>
        <v>1</v>
      </c>
      <c r="Q1090">
        <f>($B$16/2)*(COS((ACOS((2*'Intake Valve Fxn Scratch'!$B$1)/$B$16-1)/($B$17/2))*(I1090-($B$17/2)))+1)*P1090</f>
        <v>2.8503567233568285E-3</v>
      </c>
      <c r="R1090">
        <f t="shared" si="249"/>
        <v>0.37504693728379324</v>
      </c>
      <c r="S1090">
        <f t="shared" si="250"/>
        <v>1.1138176073093479E-5</v>
      </c>
      <c r="T1090">
        <f>S1090*'Exhaust Gas Math'!$C$14</f>
        <v>1.3195592173120991E-5</v>
      </c>
      <c r="U1090">
        <f>(T1090/'Exhaust Gas Math'!$B$14)+('Exhaust Gas Math'!$D$10)</f>
        <v>8.9608482372782023E-4</v>
      </c>
      <c r="V1090">
        <f>('Exhaust Gas Math'!$E$10*(2.53982214E-12*V1089^4 - 0.0000000071629564556*V1089^3 + 7.56281407226508E-06*V1089^2 - 0.00322508455050905*V1089 + 1.62997098133725)*$B$24+T1090*'Exhaust Gas Math'!$D$14*$B$23)/('Exhaust Gas Math'!$E$10*(2.53982214E-12*V1089^4 - 0.0000000071629564556*V1089^3 + 7.56281407226508E-06*V1089^2 - 0.00322508455050905*V1089 + 1.62997098133725)+T1090*'Exhaust Gas Math'!$D$14)</f>
        <v>650.76896437344749</v>
      </c>
      <c r="W1090">
        <f>(353.3116967483*V1090^-1.0020802909)*('Exhaust Gas Math'!$E$10/(T1090+'Exhaust Gas Math'!$E$10))+(357.4500179626*V1090^-1.0038444015 )*(T1090/(T1090+'Exhaust Gas Math'!$E$10))</f>
        <v>0.5357177143148153</v>
      </c>
      <c r="X1090">
        <f t="shared" si="251"/>
        <v>-47.228239245073574</v>
      </c>
      <c r="Y1090">
        <f t="shared" si="252"/>
        <v>69390.670708376463</v>
      </c>
      <c r="Z1090">
        <f t="shared" si="253"/>
        <v>69343.442469131391</v>
      </c>
    </row>
    <row r="1091" spans="5:26" x14ac:dyDescent="0.2">
      <c r="E1091">
        <f t="shared" si="240"/>
        <v>0.1357499999999989</v>
      </c>
      <c r="F1091">
        <f t="shared" si="241"/>
        <v>64314.333579078317</v>
      </c>
      <c r="H1091">
        <f t="shared" si="254"/>
        <v>0.1357499999999989</v>
      </c>
      <c r="I1091">
        <f t="shared" si="242"/>
        <v>35.999999999947249</v>
      </c>
      <c r="J1091">
        <f t="shared" si="243"/>
        <v>6.0541612782972036E-3</v>
      </c>
      <c r="K1091">
        <f t="shared" si="244"/>
        <v>15.609771740393102</v>
      </c>
      <c r="L1091">
        <f t="shared" si="245"/>
        <v>8.2682513812822454E-5</v>
      </c>
      <c r="M1091">
        <f>J1091/SQRT('Exhaust Gas Math'!$E$14*$B$21*$B$23)</f>
        <v>1.0277897820424692E-4</v>
      </c>
      <c r="N1091">
        <f t="shared" si="246"/>
        <v>4.5467954922352727E-3</v>
      </c>
      <c r="O1091">
        <f t="shared" si="247"/>
        <v>3.2228679581232058E-5</v>
      </c>
      <c r="P1091">
        <f t="shared" si="248"/>
        <v>1</v>
      </c>
      <c r="Q1091">
        <f>($B$16/2)*(COS((ACOS((2*'Intake Valve Fxn Scratch'!$B$1)/$B$16-1)/($B$17/2))*(I1091-($B$17/2)))+1)*P1091</f>
        <v>3.2794366443603374E-3</v>
      </c>
      <c r="R1091">
        <f t="shared" si="249"/>
        <v>0.43150482162636017</v>
      </c>
      <c r="S1091">
        <f t="shared" si="250"/>
        <v>1.6823785003598137E-5</v>
      </c>
      <c r="T1091">
        <f>S1091*'Exhaust Gas Math'!$C$14</f>
        <v>1.9931432602509793E-5</v>
      </c>
      <c r="U1091">
        <f>(T1091/'Exhaust Gas Math'!$B$14)+('Exhaust Gas Math'!$D$10)</f>
        <v>1.1285957118668882E-3</v>
      </c>
      <c r="V1091">
        <f>('Exhaust Gas Math'!$E$10*(2.53982214E-12*V1090^4 - 0.0000000071629564556*V1090^3 + 7.56281407226508E-06*V1090^2 - 0.00322508455050905*V1090 + 1.62997098133725)*$B$24+T1091*'Exhaust Gas Math'!$D$14*$B$23)/('Exhaust Gas Math'!$E$10*(2.53982214E-12*V1090^4 - 0.0000000071629564556*V1090^3 + 7.56281407226508E-06*V1090^2 - 0.00322508455050905*V1090 + 1.62997098133725)+T1091*'Exhaust Gas Math'!$D$14)</f>
        <v>567.35448167839922</v>
      </c>
      <c r="W1091">
        <f>(353.3116967483*V1091^-1.0020802909)*('Exhaust Gas Math'!$E$10/(T1091+'Exhaust Gas Math'!$E$10))+(357.4500179626*V1091^-1.0038444015 )*(T1091/(T1091+'Exhaust Gas Math'!$E$10))</f>
        <v>0.61477326966719237</v>
      </c>
      <c r="X1091">
        <f t="shared" si="251"/>
        <v>-74.899356319256171</v>
      </c>
      <c r="Y1091">
        <f t="shared" si="252"/>
        <v>64389.232935397573</v>
      </c>
      <c r="Z1091">
        <f t="shared" si="253"/>
        <v>64314.333579078317</v>
      </c>
    </row>
    <row r="1092" spans="5:26" x14ac:dyDescent="0.2">
      <c r="E1092">
        <f t="shared" ref="E1092:E1155" si="255">H1092</f>
        <v>0.13587499999999889</v>
      </c>
      <c r="F1092">
        <f t="shared" ref="F1092:F1155" si="256">Z1092</f>
        <v>60872.220055887148</v>
      </c>
      <c r="H1092">
        <f t="shared" si="254"/>
        <v>0.13587499999999889</v>
      </c>
      <c r="I1092">
        <f t="shared" si="242"/>
        <v>41.99999999994634</v>
      </c>
      <c r="J1092">
        <f t="shared" si="243"/>
        <v>8.1423090323470039E-3</v>
      </c>
      <c r="K1092">
        <f t="shared" si="244"/>
        <v>17.770054605891527</v>
      </c>
      <c r="L1092">
        <f t="shared" si="245"/>
        <v>9.7483761196494767E-5</v>
      </c>
      <c r="M1092">
        <f>J1092/SQRT('Exhaust Gas Math'!$E$14*$B$21*$B$23)</f>
        <v>1.3822859420144332E-4</v>
      </c>
      <c r="N1092">
        <f t="shared" si="246"/>
        <v>5.8492450477941049E-3</v>
      </c>
      <c r="O1092">
        <f t="shared" si="247"/>
        <v>4.1460726518136964E-5</v>
      </c>
      <c r="P1092">
        <f t="shared" si="248"/>
        <v>1</v>
      </c>
      <c r="Q1092">
        <f>($B$16/2)*(COS((ACOS((2*'Intake Valve Fxn Scratch'!$B$1)/$B$16-1)/($B$17/2))*(I1092-($B$17/2)))+1)*P1092</f>
        <v>3.7154126575674193E-3</v>
      </c>
      <c r="R1092">
        <f t="shared" si="249"/>
        <v>0.48887008652202885</v>
      </c>
      <c r="S1092">
        <f t="shared" si="250"/>
        <v>2.3777382540903139E-5</v>
      </c>
      <c r="T1092">
        <f>S1092*'Exhaust Gas Math'!$C$14</f>
        <v>2.8169481331147917E-5</v>
      </c>
      <c r="U1092">
        <f>(T1092/'Exhaust Gas Math'!$B$14)+('Exhaust Gas Math'!$D$10)</f>
        <v>1.4129605281816319E-3</v>
      </c>
      <c r="V1092">
        <f>('Exhaust Gas Math'!$E$10*(2.53982214E-12*V1091^4 - 0.0000000071629564556*V1091^3 + 7.56281407226508E-06*V1091^2 - 0.00322508455050905*V1091 + 1.62997098133725)*$B$24+T1092*'Exhaust Gas Math'!$D$14*$B$23)/('Exhaust Gas Math'!$E$10*(2.53982214E-12*V1091^4 - 0.0000000071629564556*V1091^3 + 7.56281407226508E-06*V1091^2 - 0.00322508455050905*V1091 + 1.62997098133725)+T1092*'Exhaust Gas Math'!$D$14)</f>
        <v>506.01506354697563</v>
      </c>
      <c r="W1092">
        <f>(353.3116967483*V1092^-1.0020802909)*('Exhaust Gas Math'!$E$10/(T1092+'Exhaust Gas Math'!$E$10))+(357.4500179626*V1092^-1.0038444015 )*(T1092/(T1092+'Exhaust Gas Math'!$E$10))</f>
        <v>0.68958888908464777</v>
      </c>
      <c r="X1092">
        <f t="shared" si="251"/>
        <v>-108.87741079834456</v>
      </c>
      <c r="Y1092">
        <f t="shared" si="252"/>
        <v>60981.097466685496</v>
      </c>
      <c r="Z1092">
        <f t="shared" si="253"/>
        <v>60872.220055887148</v>
      </c>
    </row>
    <row r="1093" spans="5:26" x14ac:dyDescent="0.2">
      <c r="E1093">
        <f t="shared" si="255"/>
        <v>0.13599999999999887</v>
      </c>
      <c r="F1093">
        <f t="shared" si="256"/>
        <v>58681.168892032816</v>
      </c>
      <c r="H1093">
        <f t="shared" si="254"/>
        <v>0.13599999999999887</v>
      </c>
      <c r="I1093">
        <f t="shared" ref="I1093:I1156" si="257">($B$11*360*H1093)-(720*FLOOR(H1093/(2/$B$11),1))</f>
        <v>47.99999999994543</v>
      </c>
      <c r="J1093">
        <f t="shared" ref="J1093:J1156" si="258">-(($B$4/1000)/2)*COS($B$12*H1093)+(($B$4/1000)/2)</f>
        <v>1.0488559778402105E-2</v>
      </c>
      <c r="K1093">
        <f t="shared" ref="K1093:K1156" si="259">($B$4/1000/2)*$B$12*SIN($B$12*H1093)</f>
        <v>19.735645034504859</v>
      </c>
      <c r="L1093">
        <f t="shared" ref="L1093:L1156" si="260">$B$8+P1093*(J1093*$B$6)</f>
        <v>1.1411449896355942E-4</v>
      </c>
      <c r="M1093">
        <f>J1093/SQRT('Exhaust Gas Math'!$E$14*$B$21*$B$23)</f>
        <v>1.7805991735349517E-4</v>
      </c>
      <c r="N1093">
        <f t="shared" ref="N1093:N1156" si="261">-(($B$4/1000)/2)*COS($B$12*(H1093-M1093))+(($B$4/1000)/2)</f>
        <v>7.2230121594998517E-3</v>
      </c>
      <c r="O1093">
        <f t="shared" ref="O1093:O1156" si="262">N1093*$B$6*P1093</f>
        <v>5.11982878705243E-5</v>
      </c>
      <c r="P1093">
        <f t="shared" ref="P1093:P1156" si="263">IF(I1093&lt;=$B$17,1,0)</f>
        <v>1</v>
      </c>
      <c r="Q1093">
        <f>($B$16/2)*(COS((ACOS((2*'Intake Valve Fxn Scratch'!$B$1)/$B$16-1)/($B$17/2))*(I1093-($B$17/2)))+1)*P1093</f>
        <v>4.1525092300807821E-3</v>
      </c>
      <c r="R1093">
        <f t="shared" ref="R1093:R1156" si="264">Q1093/$B$16</f>
        <v>0.54638279343168183</v>
      </c>
      <c r="S1093">
        <f t="shared" ref="S1093:S1156" si="265">P1093*($B$13*R1093*(O1093-O1092)*$B$19+S1092)</f>
        <v>3.1974578252144134E-5</v>
      </c>
      <c r="T1093">
        <f>S1093*'Exhaust Gas Math'!$C$14</f>
        <v>3.7880842586254271E-5</v>
      </c>
      <c r="U1093">
        <f>(T1093/'Exhaust Gas Math'!$B$14)+('Exhaust Gas Math'!$D$10)</f>
        <v>1.7481818348818858E-3</v>
      </c>
      <c r="V1093">
        <f>('Exhaust Gas Math'!$E$10*(2.53982214E-12*V1092^4 - 0.0000000071629564556*V1092^3 + 7.56281407226508E-06*V1092^2 - 0.00322508455050905*V1092 + 1.62997098133725)*$B$24+T1093*'Exhaust Gas Math'!$D$14*$B$23)/('Exhaust Gas Math'!$E$10*(2.53982214E-12*V1092^4 - 0.0000000071629564556*V1092^3 + 7.56281407226508E-06*V1092^2 - 0.00322508455050905*V1092 + 1.62997098133725)+T1093*'Exhaust Gas Math'!$D$14)</f>
        <v>461.85633691854156</v>
      </c>
      <c r="W1093">
        <f>(353.3116967483*V1093^-1.0020802909)*('Exhaust Gas Math'!$E$10/(T1093+'Exhaust Gas Math'!$E$10))+(357.4500179626*V1093^-1.0038444015 )*(T1093/(T1093+'Exhaust Gas Math'!$E$10))</f>
        <v>0.75578869281121941</v>
      </c>
      <c r="X1093">
        <f t="shared" ref="X1093:X1156" si="266">P1093*SIGN(K1093)*-0.5*W1093*K1093^2</f>
        <v>-147.18821728366288</v>
      </c>
      <c r="Y1093">
        <f t="shared" ref="Y1093:Y1156" si="267">(U1093*$B$21*V1093)/L1093</f>
        <v>58828.357109316479</v>
      </c>
      <c r="Z1093">
        <f t="shared" ref="Z1093:Z1156" si="268">IF((X1093+Y1093)&lt;$B$22,(X1093+Y1093),$B$22)</f>
        <v>58681.168892032816</v>
      </c>
    </row>
    <row r="1094" spans="5:26" x14ac:dyDescent="0.2">
      <c r="E1094">
        <f t="shared" si="255"/>
        <v>0.13612499999999886</v>
      </c>
      <c r="F1094">
        <f t="shared" si="256"/>
        <v>57387.442106012844</v>
      </c>
      <c r="H1094">
        <f t="shared" si="254"/>
        <v>0.13612499999999886</v>
      </c>
      <c r="I1094">
        <f t="shared" si="257"/>
        <v>53.99999999994543</v>
      </c>
      <c r="J1094">
        <f t="shared" si="258"/>
        <v>1.3067207502304206E-2</v>
      </c>
      <c r="K1094">
        <f t="shared" si="259"/>
        <v>21.485007606170985</v>
      </c>
      <c r="L1094">
        <f t="shared" si="260"/>
        <v>1.3239251727083495E-4</v>
      </c>
      <c r="M1094">
        <f>J1094/SQRT('Exhaust Gas Math'!$E$14*$B$21*$B$23)</f>
        <v>2.2183654734870859E-4</v>
      </c>
      <c r="N1094">
        <f t="shared" si="261"/>
        <v>8.6492854861235854E-3</v>
      </c>
      <c r="O1094">
        <f t="shared" si="262"/>
        <v>6.1308024742902568E-5</v>
      </c>
      <c r="P1094">
        <f t="shared" si="263"/>
        <v>1</v>
      </c>
      <c r="Q1094">
        <f>($B$16/2)*(COS((ACOS((2*'Intake Valve Fxn Scratch'!$B$1)/$B$16-1)/($B$17/2))*(I1094-($B$17/2)))+1)*P1094</f>
        <v>4.584935984546297E-3</v>
      </c>
      <c r="R1094">
        <f t="shared" si="264"/>
        <v>0.60328105059819692</v>
      </c>
      <c r="S1094">
        <f t="shared" si="265"/>
        <v>4.1371327099628322E-5</v>
      </c>
      <c r="T1094">
        <f>S1094*'Exhaust Gas Math'!$C$14</f>
        <v>4.9013335440643842E-5</v>
      </c>
      <c r="U1094">
        <f>(T1094/'Exhaust Gas Math'!$B$14)+('Exhaust Gas Math'!$D$10)</f>
        <v>2.1324584263347534E-3</v>
      </c>
      <c r="V1094">
        <f>('Exhaust Gas Math'!$E$10*(2.53982214E-12*V1093^4 - 0.0000000071629564556*V1093^3 + 7.56281407226508E-06*V1093^2 - 0.00322508455050905*V1093 + 1.62997098133725)*$B$24+T1094*'Exhaust Gas Math'!$D$14*$B$23)/('Exhaust Gas Math'!$E$10*(2.53982214E-12*V1093^4 - 0.0000000071629564556*V1093^3 + 7.56281407226508E-06*V1093^2 - 0.00322508455050905*V1093 + 1.62997098133725)+T1094*'Exhaust Gas Math'!$D$14)</f>
        <v>429.91438624902588</v>
      </c>
      <c r="W1094">
        <f>(353.3116967483*V1094^-1.0020802909)*('Exhaust Gas Math'!$E$10/(T1094+'Exhaust Gas Math'!$E$10))+(357.4500179626*V1094^-1.0038444015 )*(T1094/(T1094+'Exhaust Gas Math'!$E$10))</f>
        <v>0.81217477711638608</v>
      </c>
      <c r="X1094">
        <f t="shared" si="266"/>
        <v>-187.45219308954233</v>
      </c>
      <c r="Y1094">
        <f t="shared" si="267"/>
        <v>57574.894299102387</v>
      </c>
      <c r="Z1094">
        <f t="shared" si="268"/>
        <v>57387.442106012844</v>
      </c>
    </row>
    <row r="1095" spans="5:26" x14ac:dyDescent="0.2">
      <c r="E1095">
        <f t="shared" si="255"/>
        <v>0.13624999999999884</v>
      </c>
      <c r="F1095">
        <f t="shared" si="256"/>
        <v>56715.739906324183</v>
      </c>
      <c r="H1095">
        <f t="shared" ref="H1095:H1158" si="269">H1094+$B$2</f>
        <v>0.13624999999999884</v>
      </c>
      <c r="I1095">
        <f t="shared" si="257"/>
        <v>59.999999999944521</v>
      </c>
      <c r="J1095">
        <f t="shared" si="258"/>
        <v>1.5849999999973514E-2</v>
      </c>
      <c r="K1095">
        <f t="shared" si="259"/>
        <v>22.99897593847707</v>
      </c>
      <c r="L1095">
        <f t="shared" si="260"/>
        <v>1.5211755832482564E-4</v>
      </c>
      <c r="M1095">
        <f>J1095/SQRT('Exhaust Gas Math'!$E$14*$B$21*$B$23)</f>
        <v>2.6907885826800735E-4</v>
      </c>
      <c r="N1095">
        <f t="shared" si="261"/>
        <v>1.01147516345244E-2</v>
      </c>
      <c r="O1095">
        <f t="shared" si="262"/>
        <v>7.1695568896715635E-5</v>
      </c>
      <c r="P1095">
        <f t="shared" si="263"/>
        <v>1</v>
      </c>
      <c r="Q1095">
        <f>($B$16/2)*(COS((ACOS((2*'Intake Valve Fxn Scratch'!$B$1)/$B$16-1)/($B$17/2))*(I1095-($B$17/2)))+1)*P1095</f>
        <v>5.0069644063886528E-3</v>
      </c>
      <c r="R1095">
        <f t="shared" si="264"/>
        <v>0.65881110610377014</v>
      </c>
      <c r="S1095">
        <f t="shared" si="265"/>
        <v>5.1914998868871918E-5</v>
      </c>
      <c r="T1095">
        <f>S1095*'Exhaust Gas Math'!$C$14</f>
        <v>6.1504607957899531E-5</v>
      </c>
      <c r="U1095">
        <f>(T1095/'Exhaust Gas Math'!$B$14)+('Exhaust Gas Math'!$D$10)</f>
        <v>2.5636380092569377E-3</v>
      </c>
      <c r="V1095">
        <f>('Exhaust Gas Math'!$E$10*(2.53982214E-12*V1094^4 - 0.0000000071629564556*V1094^3 + 7.56281407226508E-06*V1094^2 - 0.00322508455050905*V1094 + 1.62997098133725)*$B$24+T1095*'Exhaust Gas Math'!$D$14*$B$23)/('Exhaust Gas Math'!$E$10*(2.53982214E-12*V1094^4 - 0.0000000071629564556*V1094^3 + 7.56281407226508E-06*V1094^2 - 0.00322508455050905*V1094 + 1.62997098133725)+T1095*'Exhaust Gas Math'!$D$14)</f>
        <v>406.37708618482992</v>
      </c>
      <c r="W1095">
        <f>(353.3116967483*V1095^-1.0020802909)*('Exhaust Gas Math'!$E$10/(T1095+'Exhaust Gas Math'!$E$10))+(357.4500179626*V1095^-1.0038444015 )*(T1095/(T1095+'Exhaust Gas Math'!$E$10))</f>
        <v>0.85941284866387813</v>
      </c>
      <c r="X1095">
        <f t="shared" si="266"/>
        <v>-227.29445681472529</v>
      </c>
      <c r="Y1095">
        <f t="shared" si="267"/>
        <v>56943.034363138911</v>
      </c>
      <c r="Z1095">
        <f t="shared" si="268"/>
        <v>56715.739906324183</v>
      </c>
    </row>
    <row r="1096" spans="5:26" x14ac:dyDescent="0.2">
      <c r="E1096">
        <f t="shared" si="255"/>
        <v>0.13637499999999883</v>
      </c>
      <c r="F1096">
        <f t="shared" si="256"/>
        <v>56485.69321860982</v>
      </c>
      <c r="H1096">
        <f t="shared" si="269"/>
        <v>0.13637499999999883</v>
      </c>
      <c r="I1096">
        <f t="shared" si="257"/>
        <v>65.999999999943611</v>
      </c>
      <c r="J1096">
        <f t="shared" si="258"/>
        <v>1.8806448414468796E-2</v>
      </c>
      <c r="K1096">
        <f t="shared" si="259"/>
        <v>24.26096267755614</v>
      </c>
      <c r="L1096">
        <f t="shared" si="260"/>
        <v>1.7307351044801379E-4</v>
      </c>
      <c r="M1096">
        <f>J1096/SQRT('Exhaust Gas Math'!$E$14*$B$21*$B$23)</f>
        <v>3.1926925346687044E-4</v>
      </c>
      <c r="N1096">
        <f t="shared" si="261"/>
        <v>1.1611157153105022E-2</v>
      </c>
      <c r="O1096">
        <f t="shared" si="262"/>
        <v>8.230241806428466E-5</v>
      </c>
      <c r="P1096">
        <f t="shared" si="263"/>
        <v>1</v>
      </c>
      <c r="Q1096">
        <f>($B$16/2)*(COS((ACOS((2*'Intake Valve Fxn Scratch'!$B$1)/$B$16-1)/($B$17/2))*(I1096-($B$17/2)))+1)*P1096</f>
        <v>5.4130037315289177E-3</v>
      </c>
      <c r="R1096">
        <f t="shared" si="264"/>
        <v>0.7122373330959102</v>
      </c>
      <c r="S1096">
        <f t="shared" si="265"/>
        <v>6.3554361799684445E-5</v>
      </c>
      <c r="T1096">
        <f>S1096*'Exhaust Gas Math'!$C$14</f>
        <v>7.5293964974886183E-5</v>
      </c>
      <c r="U1096">
        <f>(T1096/'Exhaust Gas Math'!$B$14)+('Exhaust Gas Math'!$D$10)</f>
        <v>3.0396254796396321E-3</v>
      </c>
      <c r="V1096">
        <f>('Exhaust Gas Math'!$E$10*(2.53982214E-12*V1095^4 - 0.0000000071629564556*V1095^3 + 7.56281407226508E-06*V1095^2 - 0.00322508455050905*V1095 + 1.62997098133725)*$B$24+T1096*'Exhaust Gas Math'!$D$14*$B$23)/('Exhaust Gas Math'!$E$10*(2.53982214E-12*V1095^4 - 0.0000000071629564556*V1095^3 + 7.56281407226508E-06*V1095^2 - 0.00322508455050905*V1095 + 1.62997098133725)+T1096*'Exhaust Gas Math'!$D$14)</f>
        <v>388.63683565524684</v>
      </c>
      <c r="W1096">
        <f>(353.3116967483*V1096^-1.0020802909)*('Exhaust Gas Math'!$E$10/(T1096+'Exhaust Gas Math'!$E$10))+(357.4500179626*V1096^-1.0038444015 )*(T1096/(T1096+'Exhaust Gas Math'!$E$10))</f>
        <v>0.89880851771783332</v>
      </c>
      <c r="X1096">
        <f t="shared" si="266"/>
        <v>-264.51678967289797</v>
      </c>
      <c r="Y1096">
        <f t="shared" si="267"/>
        <v>56750.210008282716</v>
      </c>
      <c r="Z1096">
        <f t="shared" si="268"/>
        <v>56485.69321860982</v>
      </c>
    </row>
    <row r="1097" spans="5:26" x14ac:dyDescent="0.2">
      <c r="E1097">
        <f t="shared" si="255"/>
        <v>0.13649999999999882</v>
      </c>
      <c r="F1097">
        <f t="shared" si="256"/>
        <v>56589.987553399609</v>
      </c>
      <c r="H1097">
        <f t="shared" si="269"/>
        <v>0.13649999999999882</v>
      </c>
      <c r="I1097">
        <f t="shared" si="257"/>
        <v>71.999999999943611</v>
      </c>
      <c r="J1097">
        <f t="shared" si="258"/>
        <v>2.1904161278284255E-2</v>
      </c>
      <c r="K1097">
        <f t="shared" si="259"/>
        <v>25.257141232607143</v>
      </c>
      <c r="L1097">
        <f t="shared" si="260"/>
        <v>1.9503077584362292E-4</v>
      </c>
      <c r="M1097">
        <f>J1097/SQRT('Exhaust Gas Math'!$E$14*$B$21*$B$23)</f>
        <v>3.7185783647248407E-4</v>
      </c>
      <c r="N1097">
        <f t="shared" si="261"/>
        <v>1.3134781388497434E-2</v>
      </c>
      <c r="O1097">
        <f t="shared" si="262"/>
        <v>9.3102199441854651E-5</v>
      </c>
      <c r="P1097">
        <f t="shared" si="263"/>
        <v>1</v>
      </c>
      <c r="Q1097">
        <f>($B$16/2)*(COS((ACOS((2*'Intake Valve Fxn Scratch'!$B$1)/$B$16-1)/($B$17/2))*(I1097-($B$17/2)))+1)*P1097</f>
        <v>5.7976750092705431E-3</v>
      </c>
      <c r="R1097">
        <f t="shared" si="264"/>
        <v>0.76285197490401879</v>
      </c>
      <c r="S1097">
        <f t="shared" si="265"/>
        <v>7.6247626066581759E-5</v>
      </c>
      <c r="T1097">
        <f>S1097*'Exhaust Gas Math'!$C$14</f>
        <v>9.0331897353800993E-5</v>
      </c>
      <c r="U1097">
        <f>(T1097/'Exhaust Gas Math'!$B$14)+('Exhaust Gas Math'!$D$10)</f>
        <v>3.5587118579245756E-3</v>
      </c>
      <c r="V1097">
        <f>('Exhaust Gas Math'!$E$10*(2.53982214E-12*V1096^4 - 0.0000000071629564556*V1096^3 + 7.56281407226508E-06*V1096^2 - 0.00322508455050905*V1096 + 1.62997098133725)*$B$24+T1097*'Exhaust Gas Math'!$D$14*$B$23)/('Exhaust Gas Math'!$E$10*(2.53982214E-12*V1096^4 - 0.0000000071629564556*V1096^3 + 7.56281407226508E-06*V1096^2 - 0.00322508455050905*V1096 + 1.62997098133725)+T1097*'Exhaust Gas Math'!$D$14)</f>
        <v>374.96490173835065</v>
      </c>
      <c r="W1097">
        <f>(353.3116967483*V1097^-1.0020802909)*('Exhaust Gas Math'!$E$10/(T1097+'Exhaust Gas Math'!$E$10))+(357.4500179626*V1097^-1.0038444015 )*(T1097/(T1097+'Exhaust Gas Math'!$E$10))</f>
        <v>0.93172005993358664</v>
      </c>
      <c r="X1097">
        <f t="shared" si="266"/>
        <v>-297.18291326249857</v>
      </c>
      <c r="Y1097">
        <f t="shared" si="267"/>
        <v>56887.170466662108</v>
      </c>
      <c r="Z1097">
        <f t="shared" si="268"/>
        <v>56589.987553399609</v>
      </c>
    </row>
    <row r="1098" spans="5:26" x14ac:dyDescent="0.2">
      <c r="E1098">
        <f t="shared" si="255"/>
        <v>0.1366249999999988</v>
      </c>
      <c r="F1098">
        <f t="shared" si="256"/>
        <v>56969.761239466177</v>
      </c>
      <c r="H1098">
        <f t="shared" si="269"/>
        <v>0.1366249999999988</v>
      </c>
      <c r="I1098">
        <f t="shared" si="257"/>
        <v>77.999999999942702</v>
      </c>
      <c r="J1098">
        <f t="shared" si="258"/>
        <v>2.5109199401046285E-2</v>
      </c>
      <c r="K1098">
        <f t="shared" si="259"/>
        <v>25.976597262917259</v>
      </c>
      <c r="L1098">
        <f t="shared" si="260"/>
        <v>2.1774878611712875E-4</v>
      </c>
      <c r="M1098">
        <f>J1098/SQRT('Exhaust Gas Math'!$E$14*$B$21*$B$23)</f>
        <v>4.2626843576457779E-4</v>
      </c>
      <c r="N1098">
        <f t="shared" si="261"/>
        <v>1.4685858367105474E-2</v>
      </c>
      <c r="O1098">
        <f t="shared" si="262"/>
        <v>1.0409657185969319E-4</v>
      </c>
      <c r="P1098">
        <f t="shared" si="263"/>
        <v>1</v>
      </c>
      <c r="Q1098">
        <f>($B$16/2)*(COS((ACOS((2*'Intake Valve Fxn Scratch'!$B$1)/$B$16-1)/($B$17/2))*(I1098-($B$17/2)))+1)*P1098</f>
        <v>6.155882359216467E-3</v>
      </c>
      <c r="R1098">
        <f t="shared" si="264"/>
        <v>0.8099845209495351</v>
      </c>
      <c r="S1098">
        <f t="shared" si="265"/>
        <v>8.9967977842629338E-5</v>
      </c>
      <c r="T1098">
        <f>S1098*'Exhaust Gas Math'!$C$14</f>
        <v>1.065866382844852E-4</v>
      </c>
      <c r="U1098">
        <f>(T1098/'Exhaust Gas Math'!$B$14)+('Exhaust Gas Math'!$D$10)</f>
        <v>4.1198006025115353E-3</v>
      </c>
      <c r="V1098">
        <f>('Exhaust Gas Math'!$E$10*(2.53982214E-12*V1097^4 - 0.0000000071629564556*V1097^3 + 7.56281407226508E-06*V1097^2 - 0.00322508455050905*V1097 + 1.62997098133725)*$B$24+T1098*'Exhaust Gas Math'!$D$14*$B$23)/('Exhaust Gas Math'!$E$10*(2.53982214E-12*V1097^4 - 0.0000000071629564556*V1097^3 + 7.56281407226508E-06*V1097^2 - 0.00322508455050905*V1097 + 1.62997098133725)+T1098*'Exhaust Gas Math'!$D$14)</f>
        <v>364.20877236276641</v>
      </c>
      <c r="W1098">
        <f>(353.3116967483*V1098^-1.0020802909)*('Exhaust Gas Math'!$E$10/(T1098+'Exhaust Gas Math'!$E$10))+(357.4500179626*V1098^-1.0038444015 )*(T1098/(T1098+'Exhaust Gas Math'!$E$10))</f>
        <v>0.95935385943019824</v>
      </c>
      <c r="X1098">
        <f t="shared" si="266"/>
        <v>-323.67812804107422</v>
      </c>
      <c r="Y1098">
        <f t="shared" si="267"/>
        <v>57293.43936750725</v>
      </c>
      <c r="Z1098">
        <f t="shared" si="268"/>
        <v>56969.761239466177</v>
      </c>
    </row>
    <row r="1099" spans="5:26" x14ac:dyDescent="0.2">
      <c r="E1099">
        <f t="shared" si="255"/>
        <v>0.13674999999999879</v>
      </c>
      <c r="F1099">
        <f t="shared" si="256"/>
        <v>57596.726315999964</v>
      </c>
      <c r="H1099">
        <f t="shared" si="269"/>
        <v>0.13674999999999879</v>
      </c>
      <c r="I1099">
        <f t="shared" si="257"/>
        <v>83.999999999941792</v>
      </c>
      <c r="J1099">
        <f t="shared" si="258"/>
        <v>2.8386447714383697E-2</v>
      </c>
      <c r="K1099">
        <f t="shared" si="259"/>
        <v>26.411448257662361</v>
      </c>
      <c r="L1099">
        <f t="shared" si="260"/>
        <v>2.4097863799391937E-4</v>
      </c>
      <c r="M1099">
        <f>J1099/SQRT('Exhaust Gas Math'!$E$14*$B$21*$B$23)</f>
        <v>4.8190491743114295E-4</v>
      </c>
      <c r="N1099">
        <f t="shared" si="261"/>
        <v>1.6267973594236904E-2</v>
      </c>
      <c r="O1099">
        <f t="shared" si="262"/>
        <v>1.1531095016258445E-4</v>
      </c>
      <c r="P1099">
        <f t="shared" si="263"/>
        <v>1</v>
      </c>
      <c r="Q1099">
        <f>($B$16/2)*(COS((ACOS((2*'Intake Valve Fxn Scratch'!$B$1)/$B$16-1)/($B$17/2))*(I1099-($B$17/2)))+1)*P1099</f>
        <v>6.482880478251454E-3</v>
      </c>
      <c r="R1099">
        <f t="shared" si="264"/>
        <v>0.85301058924361239</v>
      </c>
      <c r="S1099">
        <f t="shared" si="265"/>
        <v>1.0470628854896216E-4</v>
      </c>
      <c r="T1099">
        <f>S1099*'Exhaust Gas Math'!$C$14</f>
        <v>1.2404737297975712E-4</v>
      </c>
      <c r="U1099">
        <f>(T1099/'Exhaust Gas Math'!$B$14)+('Exhaust Gas Math'!$D$10)</f>
        <v>4.7225184035219565E-3</v>
      </c>
      <c r="V1099">
        <f>('Exhaust Gas Math'!$E$10*(2.53982214E-12*V1098^4 - 0.0000000071629564556*V1098^3 + 7.56281407226508E-06*V1098^2 - 0.00322508455050905*V1098 + 1.62997098133725)*$B$24+T1099*'Exhaust Gas Math'!$D$14*$B$23)/('Exhaust Gas Math'!$E$10*(2.53982214E-12*V1098^4 - 0.0000000071629564556*V1098^3 + 7.56281407226508E-06*V1098^2 - 0.00322508455050905*V1098 + 1.62997098133725)+T1099*'Exhaust Gas Math'!$D$14)</f>
        <v>355.58664564500174</v>
      </c>
      <c r="W1099">
        <f>(353.3116967483*V1099^-1.0020802909)*('Exhaust Gas Math'!$E$10/(T1099+'Exhaust Gas Math'!$E$10))+(357.4500179626*V1099^-1.0038444015 )*(T1099/(T1099+'Exhaust Gas Math'!$E$10))</f>
        <v>0.9827154895402509</v>
      </c>
      <c r="X1099">
        <f t="shared" si="266"/>
        <v>-342.75376822912443</v>
      </c>
      <c r="Y1099">
        <f t="shared" si="267"/>
        <v>57939.480084229086</v>
      </c>
      <c r="Z1099">
        <f t="shared" si="268"/>
        <v>57596.726315999964</v>
      </c>
    </row>
    <row r="1100" spans="5:26" x14ac:dyDescent="0.2">
      <c r="E1100">
        <f t="shared" si="255"/>
        <v>0.13687499999999878</v>
      </c>
      <c r="F1100">
        <f t="shared" si="256"/>
        <v>58461.386390692343</v>
      </c>
      <c r="H1100">
        <f t="shared" si="269"/>
        <v>0.13687499999999878</v>
      </c>
      <c r="I1100">
        <f t="shared" si="257"/>
        <v>89.999999999940883</v>
      </c>
      <c r="J1100">
        <f t="shared" si="258"/>
        <v>3.1699999999967705E-2</v>
      </c>
      <c r="K1100">
        <f t="shared" si="259"/>
        <v>26.556929898345718</v>
      </c>
      <c r="L1100">
        <f t="shared" si="260"/>
        <v>2.644658203556767E-4</v>
      </c>
      <c r="M1100">
        <f>J1100/SQRT('Exhaust Gas Math'!$E$14*$B$21*$B$23)</f>
        <v>5.3815771653636577E-4</v>
      </c>
      <c r="N1100">
        <f t="shared" si="261"/>
        <v>1.7887450438371612E-2</v>
      </c>
      <c r="O1100">
        <f t="shared" si="262"/>
        <v>1.2679015576749352E-4</v>
      </c>
      <c r="P1100">
        <f t="shared" si="263"/>
        <v>1</v>
      </c>
      <c r="Q1100">
        <f>($B$16/2)*(COS((ACOS((2*'Intake Valve Fxn Scratch'!$B$1)/$B$16-1)/($B$17/2))*(I1100-($B$17/2)))+1)*P1100</f>
        <v>6.7743375032990327E-3</v>
      </c>
      <c r="R1100">
        <f t="shared" si="264"/>
        <v>0.89136019780250431</v>
      </c>
      <c r="S1100">
        <f t="shared" si="265"/>
        <v>1.2047089578580341E-4</v>
      </c>
      <c r="T1100">
        <f>S1100*'Exhaust Gas Math'!$C$14</f>
        <v>1.4272397914055497E-4</v>
      </c>
      <c r="U1100">
        <f>(T1100/'Exhaust Gas Math'!$B$14)+('Exhaust Gas Math'!$D$10)</f>
        <v>5.367206224053467E-3</v>
      </c>
      <c r="V1100">
        <f>('Exhaust Gas Math'!$E$10*(2.53982214E-12*V1099^4 - 0.0000000071629564556*V1099^3 + 7.56281407226508E-06*V1099^2 - 0.00322508455050905*V1099 + 1.62997098133725)*$B$24+T1100*'Exhaust Gas Math'!$D$14*$B$23)/('Exhaust Gas Math'!$E$10*(2.53982214E-12*V1099^4 - 0.0000000071629564556*V1099^3 + 7.56281407226508E-06*V1099^2 - 0.00322508455050905*V1099 + 1.62997098133725)+T1100*'Exhaust Gas Math'!$D$14)</f>
        <v>348.55789439546845</v>
      </c>
      <c r="W1100">
        <f>(353.3116967483*V1100^-1.0020802909)*('Exhaust Gas Math'!$E$10/(T1100+'Exhaust Gas Math'!$E$10))+(357.4500179626*V1100^-1.0038444015 )*(T1100/(T1100+'Exhaust Gas Math'!$E$10))</f>
        <v>1.0026172215474758</v>
      </c>
      <c r="X1100">
        <f t="shared" si="266"/>
        <v>-353.55818742105788</v>
      </c>
      <c r="Y1100">
        <f t="shared" si="267"/>
        <v>58814.944578113398</v>
      </c>
      <c r="Z1100">
        <f t="shared" si="268"/>
        <v>58461.386390692343</v>
      </c>
    </row>
    <row r="1101" spans="5:26" x14ac:dyDescent="0.2">
      <c r="E1101">
        <f t="shared" si="255"/>
        <v>0.13699999999999876</v>
      </c>
      <c r="F1101">
        <f t="shared" si="256"/>
        <v>59565.331148735517</v>
      </c>
      <c r="H1101">
        <f t="shared" si="269"/>
        <v>0.13699999999999876</v>
      </c>
      <c r="I1101">
        <f t="shared" si="257"/>
        <v>95.999999999940883</v>
      </c>
      <c r="J1101">
        <f t="shared" si="258"/>
        <v>3.5013552285552065E-2</v>
      </c>
      <c r="K1101">
        <f t="shared" si="259"/>
        <v>26.411448257668013</v>
      </c>
      <c r="L1101">
        <f t="shared" si="260"/>
        <v>2.879530027174366E-4</v>
      </c>
      <c r="M1101">
        <f>J1101/SQRT('Exhaust Gas Math'!$E$14*$B$21*$B$23)</f>
        <v>5.944105156415945E-4</v>
      </c>
      <c r="N1101">
        <f t="shared" si="261"/>
        <v>1.9552731033980586E-2</v>
      </c>
      <c r="O1101">
        <f t="shared" si="262"/>
        <v>1.3859402836752111E-4</v>
      </c>
      <c r="P1101">
        <f t="shared" si="263"/>
        <v>1</v>
      </c>
      <c r="Q1101">
        <f>($B$16/2)*(COS((ACOS((2*'Intake Valve Fxn Scratch'!$B$1)/$B$16-1)/($B$17/2))*(I1101-($B$17/2)))+1)*P1101</f>
        <v>7.0263923970881091E-3</v>
      </c>
      <c r="R1101">
        <f t="shared" si="264"/>
        <v>0.92452531540633021</v>
      </c>
      <c r="S1101">
        <f t="shared" si="265"/>
        <v>1.3728452260640007E-4</v>
      </c>
      <c r="T1101">
        <f>S1101*'Exhaust Gas Math'!$C$14</f>
        <v>1.6264337716583884E-4</v>
      </c>
      <c r="U1101">
        <f>(T1101/'Exhaust Gas Math'!$B$14)+('Exhaust Gas Math'!$D$10)</f>
        <v>6.0547933150194274E-3</v>
      </c>
      <c r="V1101">
        <f>('Exhaust Gas Math'!$E$10*(2.53982214E-12*V1100^4 - 0.0000000071629564556*V1100^3 + 7.56281407226508E-06*V1100^2 - 0.00322508455050905*V1100 + 1.62997098133725)*$B$24+T1101*'Exhaust Gas Math'!$D$14*$B$23)/('Exhaust Gas Math'!$E$10*(2.53982214E-12*V1100^4 - 0.0000000071629564556*V1100^3 + 7.56281407226508E-06*V1100^2 - 0.00322508455050905*V1100 + 1.62997098133725)+T1101*'Exhaust Gas Math'!$D$14)</f>
        <v>342.74190047663262</v>
      </c>
      <c r="W1101">
        <f>(353.3116967483*V1101^-1.0020802909)*('Exhaust Gas Math'!$E$10/(T1101+'Exhaust Gas Math'!$E$10))+(357.4500179626*V1101^-1.0038444015 )*(T1101/(T1101+'Exhaust Gas Math'!$E$10))</f>
        <v>1.0197038056495107</v>
      </c>
      <c r="X1101">
        <f t="shared" si="266"/>
        <v>-355.65463817773957</v>
      </c>
      <c r="Y1101">
        <f t="shared" si="267"/>
        <v>59920.985786913254</v>
      </c>
      <c r="Z1101">
        <f t="shared" si="268"/>
        <v>59565.331148735517</v>
      </c>
    </row>
    <row r="1102" spans="5:26" x14ac:dyDescent="0.2">
      <c r="E1102">
        <f t="shared" si="255"/>
        <v>0.13712499999999875</v>
      </c>
      <c r="F1102">
        <f t="shared" si="256"/>
        <v>60916.085700383934</v>
      </c>
      <c r="H1102">
        <f t="shared" si="269"/>
        <v>0.13712499999999875</v>
      </c>
      <c r="I1102">
        <f t="shared" si="257"/>
        <v>101.99999999993997</v>
      </c>
      <c r="J1102">
        <f t="shared" si="258"/>
        <v>3.8290800598890534E-2</v>
      </c>
      <c r="K1102">
        <f t="shared" si="259"/>
        <v>25.976597262928507</v>
      </c>
      <c r="L1102">
        <f t="shared" si="260"/>
        <v>3.111828545942347E-4</v>
      </c>
      <c r="M1102">
        <f>J1102/SQRT('Exhaust Gas Math'!$E$14*$B$21*$B$23)</f>
        <v>6.5004699730817749E-4</v>
      </c>
      <c r="N1102">
        <f t="shared" si="261"/>
        <v>2.1273748626304854E-2</v>
      </c>
      <c r="O1102">
        <f t="shared" si="262"/>
        <v>1.5079297697460136E-4</v>
      </c>
      <c r="P1102">
        <f t="shared" si="263"/>
        <v>1</v>
      </c>
      <c r="Q1102">
        <f>($B$16/2)*(COS((ACOS((2*'Intake Valve Fxn Scratch'!$B$1)/$B$16-1)/($B$17/2))*(I1102-($B$17/2)))+1)*P1102</f>
        <v>7.2357060967185799E-3</v>
      </c>
      <c r="R1102">
        <f t="shared" si="264"/>
        <v>0.95206659167349739</v>
      </c>
      <c r="S1102">
        <f t="shared" si="265"/>
        <v>1.5517853816171765E-4</v>
      </c>
      <c r="T1102">
        <f>S1102*'Exhaust Gas Math'!$C$14</f>
        <v>1.8384273063789023E-4</v>
      </c>
      <c r="U1102">
        <f>(T1102/'Exhaust Gas Math'!$B$14)+('Exhaust Gas Math'!$D$10)</f>
        <v>6.7865625063225476E-3</v>
      </c>
      <c r="V1102">
        <f>('Exhaust Gas Math'!$E$10*(2.53982214E-12*V1101^4 - 0.0000000071629564556*V1101^3 + 7.56281407226508E-06*V1101^2 - 0.00322508455050905*V1101 + 1.62997098133725)*$B$24+T1102*'Exhaust Gas Math'!$D$14*$B$23)/('Exhaust Gas Math'!$E$10*(2.53982214E-12*V1101^4 - 0.0000000071629564556*V1101^3 + 7.56281407226508E-06*V1101^2 - 0.00322508455050905*V1101 + 1.62997098133725)+T1102*'Exhaust Gas Math'!$D$14)</f>
        <v>337.86639385529907</v>
      </c>
      <c r="W1102">
        <f>(353.3116967483*V1102^-1.0020802909)*('Exhaust Gas Math'!$E$10/(T1102+'Exhaust Gas Math'!$E$10))+(357.4500179626*V1102^-1.0038444015 )*(T1102/(T1102+'Exhaust Gas Math'!$E$10))</f>
        <v>1.034481782574501</v>
      </c>
      <c r="X1102">
        <f t="shared" si="266"/>
        <v>-349.02567346262975</v>
      </c>
      <c r="Y1102">
        <f t="shared" si="267"/>
        <v>61265.111373846565</v>
      </c>
      <c r="Z1102">
        <f t="shared" si="268"/>
        <v>60916.085700383934</v>
      </c>
    </row>
    <row r="1103" spans="5:26" x14ac:dyDescent="0.2">
      <c r="E1103">
        <f t="shared" si="255"/>
        <v>0.13724999999999873</v>
      </c>
      <c r="F1103">
        <f t="shared" si="256"/>
        <v>62523.552926721357</v>
      </c>
      <c r="H1103">
        <f t="shared" si="269"/>
        <v>0.13724999999999873</v>
      </c>
      <c r="I1103">
        <f t="shared" si="257"/>
        <v>107.99999999993906</v>
      </c>
      <c r="J1103">
        <f t="shared" si="258"/>
        <v>4.1495838721653883E-2</v>
      </c>
      <c r="K1103">
        <f t="shared" si="259"/>
        <v>25.257141232623983</v>
      </c>
      <c r="L1103">
        <f t="shared" si="260"/>
        <v>3.3390086486774983E-4</v>
      </c>
      <c r="M1103">
        <f>J1103/SQRT('Exhaust Gas Math'!$E$14*$B$21*$B$23)</f>
        <v>7.044575966002936E-4</v>
      </c>
      <c r="N1103">
        <f t="shared" si="261"/>
        <v>2.3061282130927556E-2</v>
      </c>
      <c r="O1103">
        <f t="shared" si="262"/>
        <v>1.6346340489676857E-4</v>
      </c>
      <c r="P1103">
        <f t="shared" si="263"/>
        <v>1</v>
      </c>
      <c r="Q1103">
        <f>($B$16/2)*(COS((ACOS((2*'Intake Valve Fxn Scratch'!$B$1)/$B$16-1)/($B$17/2))*(I1103-($B$17/2)))+1)*P1103</f>
        <v>7.3995057474428635E-3</v>
      </c>
      <c r="R1103">
        <f t="shared" si="264"/>
        <v>0.9736191772951136</v>
      </c>
      <c r="S1103">
        <f t="shared" si="265"/>
        <v>1.7418487777852787E-4</v>
      </c>
      <c r="T1103">
        <f>S1103*'Exhaust Gas Math'!$C$14</f>
        <v>2.0635987389737941E-4</v>
      </c>
      <c r="U1103">
        <f>(T1103/'Exhaust Gas Math'!$B$14)+('Exhaust Gas Math'!$D$10)</f>
        <v>7.5638197814170997E-3</v>
      </c>
      <c r="V1103">
        <f>('Exhaust Gas Math'!$E$10*(2.53982214E-12*V1102^4 - 0.0000000071629564556*V1102^3 + 7.56281407226508E-06*V1102^2 - 0.00322508455050905*V1102 + 1.62997098133725)*$B$24+T1103*'Exhaust Gas Math'!$D$14*$B$23)/('Exhaust Gas Math'!$E$10*(2.53982214E-12*V1102^4 - 0.0000000071629564556*V1102^3 + 7.56281407226508E-06*V1102^2 - 0.00322508455050905*V1102 + 1.62997098133725)+T1103*'Exhaust Gas Math'!$D$14)</f>
        <v>333.73383668608454</v>
      </c>
      <c r="W1103">
        <f>(353.3116967483*V1103^-1.0020802909)*('Exhaust Gas Math'!$E$10/(T1103+'Exhaust Gas Math'!$E$10))+(357.4500179626*V1103^-1.0038444015 )*(T1103/(T1103+'Exhaust Gas Math'!$E$10))</f>
        <v>1.0473467888839316</v>
      </c>
      <c r="X1103">
        <f t="shared" si="266"/>
        <v>-334.06339876298387</v>
      </c>
      <c r="Y1103">
        <f t="shared" si="267"/>
        <v>62857.616325484341</v>
      </c>
      <c r="Z1103">
        <f t="shared" si="268"/>
        <v>62523.552926721357</v>
      </c>
    </row>
    <row r="1104" spans="5:26" x14ac:dyDescent="0.2">
      <c r="E1104">
        <f t="shared" si="255"/>
        <v>0.13737499999999872</v>
      </c>
      <c r="F1104">
        <f t="shared" si="256"/>
        <v>64397.461679178938</v>
      </c>
      <c r="H1104">
        <f t="shared" si="269"/>
        <v>0.13737499999999872</v>
      </c>
      <c r="I1104">
        <f t="shared" si="257"/>
        <v>113.99999999993815</v>
      </c>
      <c r="J1104">
        <f t="shared" si="258"/>
        <v>4.4593551585472194E-2</v>
      </c>
      <c r="K1104">
        <f t="shared" si="259"/>
        <v>24.260962677578149</v>
      </c>
      <c r="L1104">
        <f t="shared" si="260"/>
        <v>3.5585813026337921E-4</v>
      </c>
      <c r="M1104">
        <f>J1104/SQRT('Exhaust Gas Math'!$E$14*$B$21*$B$23)</f>
        <v>7.5704617960595569E-4</v>
      </c>
      <c r="N1104">
        <f t="shared" si="261"/>
        <v>2.4926279523156063E-2</v>
      </c>
      <c r="O1104">
        <f t="shared" si="262"/>
        <v>1.766829137743092E-4</v>
      </c>
      <c r="P1104">
        <f t="shared" si="263"/>
        <v>1</v>
      </c>
      <c r="Q1104">
        <f>($B$16/2)*(COS((ACOS((2*'Intake Valve Fxn Scratch'!$B$1)/$B$16-1)/($B$17/2))*(I1104-($B$17/2)))+1)*P1104</f>
        <v>7.5156214356816228E-3</v>
      </c>
      <c r="R1104">
        <f t="shared" si="264"/>
        <v>0.98889755732652929</v>
      </c>
      <c r="S1104">
        <f t="shared" si="265"/>
        <v>1.9432604837419889E-4</v>
      </c>
      <c r="T1104">
        <f>S1104*'Exhaust Gas Math'!$C$14</f>
        <v>2.3022147128330721E-4</v>
      </c>
      <c r="U1104">
        <f>(T1104/'Exhaust Gas Math'!$B$14)+('Exhaust Gas Math'!$D$10)</f>
        <v>8.3874855524190949E-3</v>
      </c>
      <c r="V1104">
        <f>('Exhaust Gas Math'!$E$10*(2.53982214E-12*V1103^4 - 0.0000000071629564556*V1103^3 + 7.56281407226508E-06*V1103^2 - 0.00322508455050905*V1103 + 1.62997098133725)*$B$24+T1104*'Exhaust Gas Math'!$D$14*$B$23)/('Exhaust Gas Math'!$E$10*(2.53982214E-12*V1103^4 - 0.0000000071629564556*V1103^3 + 7.56281407226508E-06*V1103^2 - 0.00322508455050905*V1103 + 1.62997098133725)+T1104*'Exhaust Gas Math'!$D$14)</f>
        <v>330.19903763220049</v>
      </c>
      <c r="W1104">
        <f>(353.3116967483*V1104^-1.0020802909)*('Exhaust Gas Math'!$E$10/(T1104+'Exhaust Gas Math'!$E$10))+(357.4500179626*V1104^-1.0038444015 )*(T1104/(T1104+'Exhaust Gas Math'!$E$10))</f>
        <v>1.0586070874358524</v>
      </c>
      <c r="X1104">
        <f t="shared" si="266"/>
        <v>-311.5450541178829</v>
      </c>
      <c r="Y1104">
        <f t="shared" si="267"/>
        <v>64709.006733296817</v>
      </c>
      <c r="Z1104">
        <f t="shared" si="268"/>
        <v>64397.461679178938</v>
      </c>
    </row>
    <row r="1105" spans="5:26" x14ac:dyDescent="0.2">
      <c r="E1105">
        <f t="shared" si="255"/>
        <v>0.13749999999999871</v>
      </c>
      <c r="F1105">
        <f t="shared" si="256"/>
        <v>66545.464461145471</v>
      </c>
      <c r="H1105">
        <f t="shared" si="269"/>
        <v>0.13749999999999871</v>
      </c>
      <c r="I1105">
        <f t="shared" si="257"/>
        <v>119.99999999993815</v>
      </c>
      <c r="J1105">
        <f t="shared" si="258"/>
        <v>4.7549999999970546E-2</v>
      </c>
      <c r="K1105">
        <f t="shared" si="259"/>
        <v>22.998975938504124</v>
      </c>
      <c r="L1105">
        <f t="shared" si="260"/>
        <v>3.7681408238658903E-4</v>
      </c>
      <c r="M1105">
        <f>J1105/SQRT('Exhaust Gas Math'!$E$14*$B$21*$B$23)</f>
        <v>8.0723657480487093E-4</v>
      </c>
      <c r="N1105">
        <f t="shared" si="261"/>
        <v>2.6879134705660286E-2</v>
      </c>
      <c r="O1105">
        <f t="shared" si="262"/>
        <v>1.9052517785963225E-4</v>
      </c>
      <c r="P1105">
        <f t="shared" si="263"/>
        <v>1</v>
      </c>
      <c r="Q1105">
        <f>($B$16/2)*(COS((ACOS((2*'Intake Valve Fxn Scratch'!$B$1)/$B$16-1)/($B$17/2))*(I1105-($B$17/2)))+1)*P1105</f>
        <v>7.5825149346586216E-3</v>
      </c>
      <c r="R1105">
        <f t="shared" si="264"/>
        <v>0.99769933350771334</v>
      </c>
      <c r="S1105">
        <f t="shared" si="265"/>
        <v>2.1560375887100076E-4</v>
      </c>
      <c r="T1105">
        <f>S1105*'Exhaust Gas Math'!$C$14</f>
        <v>2.5542954738580259E-4</v>
      </c>
      <c r="U1105">
        <f>(T1105/'Exhaust Gas Math'!$B$14)+('Exhaust Gas Math'!$D$10)</f>
        <v>9.2576297050768579E-3</v>
      </c>
      <c r="V1105">
        <f>('Exhaust Gas Math'!$E$10*(2.53982214E-12*V1104^4 - 0.0000000071629564556*V1104^3 + 7.56281407226508E-06*V1104^2 - 0.00322508455050905*V1104 + 1.62997098133725)*$B$24+T1105*'Exhaust Gas Math'!$D$14*$B$23)/('Exhaust Gas Math'!$E$10*(2.53982214E-12*V1104^4 - 0.0000000071629564556*V1104^3 + 7.56281407226508E-06*V1104^2 - 0.00322508455050905*V1104 + 1.62997098133725)+T1105*'Exhaust Gas Math'!$D$14)</f>
        <v>327.15391727291831</v>
      </c>
      <c r="W1105">
        <f>(353.3116967483*V1105^-1.0020802909)*('Exhaust Gas Math'!$E$10/(T1105+'Exhaust Gas Math'!$E$10))+(357.4500179626*V1105^-1.0038444015 )*(T1105/(T1105+'Exhaust Gas Math'!$E$10))</f>
        <v>1.0685030772756323</v>
      </c>
      <c r="X1105">
        <f t="shared" si="266"/>
        <v>-282.59389760390309</v>
      </c>
      <c r="Y1105">
        <f t="shared" si="267"/>
        <v>66828.058358749375</v>
      </c>
      <c r="Z1105">
        <f t="shared" si="268"/>
        <v>66545.464461145471</v>
      </c>
    </row>
    <row r="1106" spans="5:26" x14ac:dyDescent="0.2">
      <c r="E1106">
        <f t="shared" si="255"/>
        <v>0.13762499999999869</v>
      </c>
      <c r="F1106">
        <f t="shared" si="256"/>
        <v>68971.672635443887</v>
      </c>
      <c r="H1106">
        <f t="shared" si="269"/>
        <v>0.13762499999999869</v>
      </c>
      <c r="I1106">
        <f t="shared" si="257"/>
        <v>125.99999999993724</v>
      </c>
      <c r="J1106">
        <f t="shared" si="258"/>
        <v>5.0332792497643539E-2</v>
      </c>
      <c r="K1106">
        <f t="shared" si="259"/>
        <v>21.485007606202789</v>
      </c>
      <c r="L1106">
        <f t="shared" si="260"/>
        <v>3.9653912344060594E-4</v>
      </c>
      <c r="M1106">
        <f>J1106/SQRT('Exhaust Gas Math'!$E$14*$B$21*$B$23)</f>
        <v>8.5447888572423223E-4</v>
      </c>
      <c r="N1106">
        <f t="shared" si="261"/>
        <v>2.8928903021808807E-2</v>
      </c>
      <c r="O1106">
        <f t="shared" si="262"/>
        <v>2.0505438340444454E-4</v>
      </c>
      <c r="P1106">
        <f t="shared" si="263"/>
        <v>1</v>
      </c>
      <c r="Q1106">
        <f>($B$16/2)*(COS((ACOS((2*'Intake Valve Fxn Scratch'!$B$1)/$B$16-1)/($B$17/2))*(I1106-($B$17/2)))+1)*P1106</f>
        <v>7.5993000818505496E-3</v>
      </c>
      <c r="R1106">
        <f t="shared" si="264"/>
        <v>0.99990790550665132</v>
      </c>
      <c r="S1106">
        <f t="shared" si="265"/>
        <v>2.3798684432627988E-4</v>
      </c>
      <c r="T1106">
        <f>S1106*'Exhaust Gas Math'!$C$14</f>
        <v>2.8194718055174581E-4</v>
      </c>
      <c r="U1106">
        <f>(T1106/'Exhaust Gas Math'!$B$14)+('Exhaust Gas Math'!$D$10)</f>
        <v>1.0172977760511556E-2</v>
      </c>
      <c r="V1106">
        <f>('Exhaust Gas Math'!$E$10*(2.53982214E-12*V1105^4 - 0.0000000071629564556*V1105^3 + 7.56281407226508E-06*V1105^2 - 0.00322508455050905*V1105 + 1.62997098133725)*$B$24+T1106*'Exhaust Gas Math'!$D$14*$B$23)/('Exhaust Gas Math'!$E$10*(2.53982214E-12*V1105^4 - 0.0000000071629564556*V1105^3 + 7.56281407226508E-06*V1105^2 - 0.00322508455050905*V1105 + 1.62997098133725)+T1106*'Exhaust Gas Math'!$D$14)</f>
        <v>324.51694467133251</v>
      </c>
      <c r="W1106">
        <f>(353.3116967483*V1106^-1.0020802909)*('Exhaust Gas Math'!$E$10/(T1106+'Exhaust Gas Math'!$E$10))+(357.4500179626*V1106^-1.0038444015 )*(T1106/(T1106+'Exhaust Gas Math'!$E$10))</f>
        <v>1.0772230975915105</v>
      </c>
      <c r="X1106">
        <f t="shared" si="266"/>
        <v>-248.62608120850314</v>
      </c>
      <c r="Y1106">
        <f t="shared" si="267"/>
        <v>69220.298716652396</v>
      </c>
      <c r="Z1106">
        <f t="shared" si="268"/>
        <v>68971.672635443887</v>
      </c>
    </row>
    <row r="1107" spans="5:26" x14ac:dyDescent="0.2">
      <c r="E1107">
        <f t="shared" si="255"/>
        <v>0.13774999999999868</v>
      </c>
      <c r="F1107">
        <f t="shared" si="256"/>
        <v>71675.513123787503</v>
      </c>
      <c r="H1107">
        <f t="shared" si="269"/>
        <v>0.13774999999999868</v>
      </c>
      <c r="I1107">
        <f t="shared" si="257"/>
        <v>131.99999999993634</v>
      </c>
      <c r="J1107">
        <f t="shared" si="258"/>
        <v>5.2911440221549894E-2</v>
      </c>
      <c r="K1107">
        <f t="shared" si="259"/>
        <v>19.735645034541069</v>
      </c>
      <c r="L1107">
        <f t="shared" si="260"/>
        <v>4.1481714174791153E-4</v>
      </c>
      <c r="M1107">
        <f>J1107/SQRT('Exhaust Gas Math'!$E$14*$B$21*$B$23)</f>
        <v>8.982555157195178E-4</v>
      </c>
      <c r="N1107">
        <f t="shared" si="261"/>
        <v>3.1082443968361659E-2</v>
      </c>
      <c r="O1107">
        <f t="shared" si="262"/>
        <v>2.2031915202006447E-4</v>
      </c>
      <c r="P1107">
        <f t="shared" si="263"/>
        <v>1</v>
      </c>
      <c r="Q1107">
        <f>($B$16/2)*(COS((ACOS((2*'Intake Valve Fxn Scratch'!$B$1)/$B$16-1)/($B$17/2))*(I1107-($B$17/2)))+1)*P1107</f>
        <v>7.5657545183045079E-3</v>
      </c>
      <c r="R1107">
        <f t="shared" si="264"/>
        <v>0.99549401556638262</v>
      </c>
      <c r="S1107">
        <f t="shared" si="265"/>
        <v>2.6139929967949069E-4</v>
      </c>
      <c r="T1107">
        <f>S1107*'Exhaust Gas Math'!$C$14</f>
        <v>3.0968432625540221E-4</v>
      </c>
      <c r="U1107">
        <f>(T1107/'Exhaust Gas Math'!$B$14)+('Exhaust Gas Math'!$D$10)</f>
        <v>1.1130421519698867E-2</v>
      </c>
      <c r="V1107">
        <f>('Exhaust Gas Math'!$E$10*(2.53982214E-12*V1106^4 - 0.0000000071629564556*V1106^3 + 7.56281407226508E-06*V1106^2 - 0.00322508455050905*V1106 + 1.62997098133725)*$B$24+T1107*'Exhaust Gas Math'!$D$14*$B$23)/('Exhaust Gas Math'!$E$10*(2.53982214E-12*V1106^4 - 0.0000000071629564556*V1106^3 + 7.56281407226508E-06*V1106^2 - 0.00322508455050905*V1106 + 1.62997098133725)+T1107*'Exhaust Gas Math'!$D$14)</f>
        <v>322.2257073262972</v>
      </c>
      <c r="W1107">
        <f>(353.3116967483*V1107^-1.0020802909)*('Exhaust Gas Math'!$E$10/(T1107+'Exhaust Gas Math'!$E$10))+(357.4500179626*V1107^-1.0038444015 )*(T1107/(T1107+'Exhaust Gas Math'!$E$10))</f>
        <v>1.0849159994157938</v>
      </c>
      <c r="X1107">
        <f t="shared" si="266"/>
        <v>-211.28505014166254</v>
      </c>
      <c r="Y1107">
        <f t="shared" si="267"/>
        <v>71886.798173929172</v>
      </c>
      <c r="Z1107">
        <f t="shared" si="268"/>
        <v>71675.513123787503</v>
      </c>
    </row>
    <row r="1108" spans="5:26" x14ac:dyDescent="0.2">
      <c r="E1108">
        <f t="shared" si="255"/>
        <v>0.13787499999999867</v>
      </c>
      <c r="F1108">
        <f t="shared" si="256"/>
        <v>74650.859585326034</v>
      </c>
      <c r="H1108">
        <f t="shared" si="269"/>
        <v>0.13787499999999867</v>
      </c>
      <c r="I1108">
        <f t="shared" si="257"/>
        <v>137.99999999993634</v>
      </c>
      <c r="J1108">
        <f t="shared" si="258"/>
        <v>5.5257690967609782E-2</v>
      </c>
      <c r="K1108">
        <f t="shared" si="259"/>
        <v>17.770054605931737</v>
      </c>
      <c r="L1108">
        <f t="shared" si="260"/>
        <v>4.3144787951501014E-4</v>
      </c>
      <c r="M1108">
        <f>J1108/SQRT('Exhaust Gas Math'!$E$14*$B$21*$B$23)</f>
        <v>9.3808683887165094E-4</v>
      </c>
      <c r="N1108">
        <f t="shared" si="261"/>
        <v>3.334348633242757E-2</v>
      </c>
      <c r="O1108">
        <f t="shared" si="262"/>
        <v>2.363459141639777E-4</v>
      </c>
      <c r="P1108">
        <f t="shared" si="263"/>
        <v>1</v>
      </c>
      <c r="Q1108">
        <f>($B$16/2)*(COS((ACOS((2*'Intake Valve Fxn Scratch'!$B$1)/$B$16-1)/($B$17/2))*(I1108-($B$17/2)))+1)*P1108</f>
        <v>7.4823226343079018E-3</v>
      </c>
      <c r="R1108">
        <f t="shared" si="264"/>
        <v>0.98451613609314492</v>
      </c>
      <c r="S1108">
        <f t="shared" si="265"/>
        <v>2.857093978742413E-4</v>
      </c>
      <c r="T1108">
        <f>S1108*'Exhaust Gas Math'!$C$14</f>
        <v>3.3848492514711642E-4</v>
      </c>
      <c r="U1108">
        <f>(T1108/'Exhaust Gas Math'!$B$14)+('Exhaust Gas Math'!$D$10)</f>
        <v>1.212457405306836E-2</v>
      </c>
      <c r="V1108">
        <f>('Exhaust Gas Math'!$E$10*(2.53982214E-12*V1107^4 - 0.0000000071629564556*V1107^3 + 7.56281407226508E-06*V1107^2 - 0.00322508455050905*V1107 + 1.62997098133725)*$B$24+T1108*'Exhaust Gas Math'!$D$14*$B$23)/('Exhaust Gas Math'!$E$10*(2.53982214E-12*V1107^4 - 0.0000000071629564556*V1107^3 + 7.56281407226508E-06*V1107^2 - 0.00322508455050905*V1107 + 1.62997098133725)+T1108*'Exhaust Gas Math'!$D$14)</f>
        <v>320.23163753903162</v>
      </c>
      <c r="W1108">
        <f>(353.3116967483*V1108^-1.0020802909)*('Exhaust Gas Math'!$E$10/(T1108+'Exhaust Gas Math'!$E$10))+(357.4500179626*V1108^-1.0038444015 )*(T1108/(T1108+'Exhaust Gas Math'!$E$10))</f>
        <v>1.0917009680644909</v>
      </c>
      <c r="X1108">
        <f t="shared" si="266"/>
        <v>-172.36584964009703</v>
      </c>
      <c r="Y1108">
        <f t="shared" si="267"/>
        <v>74823.225434966138</v>
      </c>
      <c r="Z1108">
        <f t="shared" si="268"/>
        <v>74650.859585326034</v>
      </c>
    </row>
    <row r="1109" spans="5:26" x14ac:dyDescent="0.2">
      <c r="E1109">
        <f t="shared" si="255"/>
        <v>0.13799999999999865</v>
      </c>
      <c r="F1109">
        <f t="shared" si="256"/>
        <v>77885.444631741324</v>
      </c>
      <c r="H1109">
        <f t="shared" si="269"/>
        <v>0.13799999999999865</v>
      </c>
      <c r="I1109">
        <f t="shared" si="257"/>
        <v>143.99999999993543</v>
      </c>
      <c r="J1109">
        <f t="shared" si="258"/>
        <v>5.7345838721664828E-2</v>
      </c>
      <c r="K1109">
        <f t="shared" si="259"/>
        <v>15.609771740436878</v>
      </c>
      <c r="L1109">
        <f t="shared" si="260"/>
        <v>4.4624912689871963E-4</v>
      </c>
      <c r="M1109">
        <f>J1109/SQRT('Exhaust Gas Math'!$E$14*$B$21*$B$23)</f>
        <v>9.7353645486893646E-4</v>
      </c>
      <c r="N1109">
        <f t="shared" si="261"/>
        <v>3.5711621293363915E-2</v>
      </c>
      <c r="O1109">
        <f t="shared" si="262"/>
        <v>2.5313177202617289E-4</v>
      </c>
      <c r="P1109">
        <f t="shared" si="263"/>
        <v>1</v>
      </c>
      <c r="Q1109">
        <f>($B$16/2)*(COS((ACOS((2*'Intake Valve Fxn Scratch'!$B$1)/$B$16-1)/($B$17/2))*(I1109-($B$17/2)))+1)*P1109</f>
        <v>7.350109682388666E-3</v>
      </c>
      <c r="R1109">
        <f t="shared" si="264"/>
        <v>0.96711969505114026</v>
      </c>
      <c r="S1109">
        <f t="shared" si="265"/>
        <v>3.1072101960625967E-4</v>
      </c>
      <c r="T1109">
        <f>S1109*'Exhaust Gas Math'!$C$14</f>
        <v>3.6811663125395117E-4</v>
      </c>
      <c r="U1109">
        <f>(T1109/'Exhaust Gas Math'!$B$14)+('Exhaust Gas Math'!$D$10)</f>
        <v>1.3147415133732314E-2</v>
      </c>
      <c r="V1109">
        <f>('Exhaust Gas Math'!$E$10*(2.53982214E-12*V1108^4 - 0.0000000071629564556*V1108^3 + 7.56281407226508E-06*V1108^2 - 0.00322508455050905*V1108 + 1.62997098133725)*$B$24+T1109*'Exhaust Gas Math'!$D$14*$B$23)/('Exhaust Gas Math'!$E$10*(2.53982214E-12*V1108^4 - 0.0000000071629564556*V1108^3 + 7.56281407226508E-06*V1108^2 - 0.00322508455050905*V1108 + 1.62997098133725)+T1109*'Exhaust Gas Math'!$D$14)</f>
        <v>318.49625551451379</v>
      </c>
      <c r="W1109">
        <f>(353.3116967483*V1109^-1.0020802909)*('Exhaust Gas Math'!$E$10/(T1109+'Exhaust Gas Math'!$E$10))+(357.4500179626*V1109^-1.0038444015 )*(T1109/(T1109+'Exhaust Gas Math'!$E$10))</f>
        <v>1.0976750460608407</v>
      </c>
      <c r="X1109">
        <f t="shared" si="266"/>
        <v>-133.73248066337555</v>
      </c>
      <c r="Y1109">
        <f t="shared" si="267"/>
        <v>78019.177112404694</v>
      </c>
      <c r="Z1109">
        <f t="shared" si="268"/>
        <v>77885.444631741324</v>
      </c>
    </row>
    <row r="1110" spans="5:26" x14ac:dyDescent="0.2">
      <c r="E1110">
        <f t="shared" si="255"/>
        <v>0.13812499999999864</v>
      </c>
      <c r="F1110">
        <f t="shared" si="256"/>
        <v>81360.603047144148</v>
      </c>
      <c r="H1110">
        <f t="shared" si="269"/>
        <v>0.13812499999999864</v>
      </c>
      <c r="I1110">
        <f t="shared" si="257"/>
        <v>149.99999999993452</v>
      </c>
      <c r="J1110">
        <f t="shared" si="258"/>
        <v>5.9153005299948623E-2</v>
      </c>
      <c r="K1110">
        <f t="shared" si="259"/>
        <v>13.278464949199098</v>
      </c>
      <c r="L1110">
        <f t="shared" si="260"/>
        <v>4.5905871833534415E-4</v>
      </c>
      <c r="M1110">
        <f>J1110/SQRT('Exhaust Gas Math'!$E$14*$B$21*$B$23)</f>
        <v>1.0042159703001995E-3</v>
      </c>
      <c r="N1110">
        <f t="shared" si="261"/>
        <v>3.8181243154731259E-2</v>
      </c>
      <c r="O1110">
        <f t="shared" si="262"/>
        <v>2.7063699120586488E-4</v>
      </c>
      <c r="P1110">
        <f t="shared" si="263"/>
        <v>1</v>
      </c>
      <c r="Q1110">
        <f>($B$16/2)*(COS((ACOS((2*'Intake Valve Fxn Scratch'!$B$1)/$B$16-1)/($B$17/2))*(I1110-($B$17/2)))+1)*P1110</f>
        <v>7.1708671356327568E-3</v>
      </c>
      <c r="R1110">
        <f t="shared" si="264"/>
        <v>0.94353514942536276</v>
      </c>
      <c r="S1110">
        <f t="shared" si="265"/>
        <v>3.3616843735845796E-4</v>
      </c>
      <c r="T1110">
        <f>S1110*'Exhaust Gas Math'!$C$14</f>
        <v>3.9826463253471976E-4</v>
      </c>
      <c r="U1110">
        <f>(T1110/'Exhaust Gas Math'!$B$14)+('Exhaust Gas Math'!$D$10)</f>
        <v>1.4188077932516179E-2</v>
      </c>
      <c r="V1110">
        <f>('Exhaust Gas Math'!$E$10*(2.53982214E-12*V1109^4 - 0.0000000071629564556*V1109^3 + 7.56281407226508E-06*V1109^2 - 0.00322508455050905*V1109 + 1.62997098133725)*$B$24+T1110*'Exhaust Gas Math'!$D$14*$B$23)/('Exhaust Gas Math'!$E$10*(2.53982214E-12*V1109^4 - 0.0000000071629564556*V1109^3 + 7.56281407226508E-06*V1109^2 - 0.00322508455050905*V1109 + 1.62997098133725)+T1110*'Exhaust Gas Math'!$D$14)</f>
        <v>316.98849515177312</v>
      </c>
      <c r="W1110">
        <f>(353.3116967483*V1110^-1.0020802909)*('Exhaust Gas Math'!$E$10/(T1110+'Exhaust Gas Math'!$E$10))+(357.4500179626*V1110^-1.0038444015 )*(T1110/(T1110+'Exhaust Gas Math'!$E$10))</f>
        <v>1.1029187687732873</v>
      </c>
      <c r="X1110">
        <f t="shared" si="266"/>
        <v>-97.232012472275471</v>
      </c>
      <c r="Y1110">
        <f t="shared" si="267"/>
        <v>81457.835059616424</v>
      </c>
      <c r="Z1110">
        <f t="shared" si="268"/>
        <v>81360.603047144148</v>
      </c>
    </row>
    <row r="1111" spans="5:26" x14ac:dyDescent="0.2">
      <c r="E1111">
        <f t="shared" si="255"/>
        <v>0.13824999999999862</v>
      </c>
      <c r="F1111">
        <f t="shared" si="256"/>
        <v>85051.430592919613</v>
      </c>
      <c r="H1111">
        <f t="shared" si="269"/>
        <v>0.13824999999999862</v>
      </c>
      <c r="I1111">
        <f t="shared" si="257"/>
        <v>155.99999999993361</v>
      </c>
      <c r="J1111">
        <f t="shared" si="258"/>
        <v>6.0659391007255745E-2</v>
      </c>
      <c r="K1111">
        <f t="shared" si="259"/>
        <v>10.801676517280152</v>
      </c>
      <c r="L1111">
        <f t="shared" si="260"/>
        <v>4.6973630926052594E-4</v>
      </c>
      <c r="M1111">
        <f>J1111/SQRT('Exhaust Gas Math'!$E$14*$B$21*$B$23)</f>
        <v>1.0297892539742764E-3</v>
      </c>
      <c r="N1111">
        <f t="shared" si="261"/>
        <v>4.0740475102948134E-2</v>
      </c>
      <c r="O1111">
        <f t="shared" si="262"/>
        <v>2.8877738625419924E-4</v>
      </c>
      <c r="P1111">
        <f t="shared" si="263"/>
        <v>1</v>
      </c>
      <c r="Q1111">
        <f>($B$16/2)*(COS((ACOS((2*'Intake Valve Fxn Scratch'!$B$1)/$B$16-1)/($B$17/2))*(I1111-($B$17/2)))+1)*P1111</f>
        <v>6.9469694852828641E-3</v>
      </c>
      <c r="R1111">
        <f t="shared" si="264"/>
        <v>0.91407493227406111</v>
      </c>
      <c r="S1111">
        <f t="shared" si="265"/>
        <v>3.6171583233672399E-4</v>
      </c>
      <c r="T1111">
        <f>S1111*'Exhaust Gas Math'!$C$14</f>
        <v>4.2853107858536197E-4</v>
      </c>
      <c r="U1111">
        <f>(T1111/'Exhaust Gas Math'!$B$14)+('Exhaust Gas Math'!$D$10)</f>
        <v>1.5232829263225266E-2</v>
      </c>
      <c r="V1111">
        <f>('Exhaust Gas Math'!$E$10*(2.53982214E-12*V1110^4 - 0.0000000071629564556*V1110^3 + 7.56281407226508E-06*V1110^2 - 0.00322508455050905*V1110 + 1.62997098133725)*$B$24+T1111*'Exhaust Gas Math'!$D$14*$B$23)/('Exhaust Gas Math'!$E$10*(2.53982214E-12*V1110^4 - 0.0000000071629564556*V1110^3 + 7.56281407226508E-06*V1110^2 - 0.00322508455050905*V1110 + 1.62997098133725)+T1111*'Exhaust Gas Math'!$D$14)</f>
        <v>315.68280679236886</v>
      </c>
      <c r="W1111">
        <f>(353.3116967483*V1111^-1.0020802909)*('Exhaust Gas Math'!$E$10/(T1111+'Exhaust Gas Math'!$E$10))+(357.4500179626*V1111^-1.0038444015 )*(T1111/(T1111+'Exhaust Gas Math'!$E$10))</f>
        <v>1.1075002909073377</v>
      </c>
      <c r="X1111">
        <f t="shared" si="266"/>
        <v>-64.609471350602291</v>
      </c>
      <c r="Y1111">
        <f t="shared" si="267"/>
        <v>85116.040064270215</v>
      </c>
      <c r="Z1111">
        <f t="shared" si="268"/>
        <v>85051.430592919613</v>
      </c>
    </row>
    <row r="1112" spans="5:26" x14ac:dyDescent="0.2">
      <c r="E1112">
        <f t="shared" si="255"/>
        <v>0.13837499999999861</v>
      </c>
      <c r="F1112">
        <f t="shared" si="256"/>
        <v>88927.467505958222</v>
      </c>
      <c r="H1112">
        <f t="shared" si="269"/>
        <v>0.13837499999999861</v>
      </c>
      <c r="I1112">
        <f t="shared" si="257"/>
        <v>161.99999999993361</v>
      </c>
      <c r="J1112">
        <f t="shared" si="258"/>
        <v>6.1848491566545066E-2</v>
      </c>
      <c r="K1112">
        <f t="shared" si="259"/>
        <v>8.2065426570421138</v>
      </c>
      <c r="L1112">
        <f t="shared" si="260"/>
        <v>4.781649137536564E-4</v>
      </c>
      <c r="M1112">
        <f>J1112/SQRT('Exhaust Gas Math'!$E$14*$B$21*$B$23)</f>
        <v>1.0499761196436743E-3</v>
      </c>
      <c r="N1112">
        <f t="shared" si="261"/>
        <v>4.3370137971707266E-2</v>
      </c>
      <c r="O1112">
        <f t="shared" si="262"/>
        <v>3.0741701105118719E-4</v>
      </c>
      <c r="P1112">
        <f t="shared" si="263"/>
        <v>1</v>
      </c>
      <c r="Q1112">
        <f>($B$16/2)*(COS((ACOS((2*'Intake Valve Fxn Scratch'!$B$1)/$B$16-1)/($B$17/2))*(I1112-($B$17/2)))+1)*P1112</f>
        <v>6.6813827849888027E-3</v>
      </c>
      <c r="R1112">
        <f t="shared" si="264"/>
        <v>0.87912931381431614</v>
      </c>
      <c r="S1112">
        <f t="shared" si="265"/>
        <v>3.8696272946757768E-4</v>
      </c>
      <c r="T1112">
        <f>S1112*'Exhaust Gas Math'!$C$14</f>
        <v>4.5844151957581008E-4</v>
      </c>
      <c r="U1112">
        <f>(T1112/'Exhaust Gas Math'!$B$14)+('Exhaust Gas Math'!$D$10)</f>
        <v>1.6265291844876909E-2</v>
      </c>
      <c r="V1112">
        <f>('Exhaust Gas Math'!$E$10*(2.53982214E-12*V1111^4 - 0.0000000071629564556*V1111^3 + 7.56281407226508E-06*V1111^2 - 0.00322508455050905*V1111 + 1.62997098133725)*$B$24+T1112*'Exhaust Gas Math'!$D$14*$B$23)/('Exhaust Gas Math'!$E$10*(2.53982214E-12*V1111^4 - 0.0000000071629564556*V1111^3 + 7.56281407226508E-06*V1111^2 - 0.00322508455050905*V1111 + 1.62997098133725)+T1112*'Exhaust Gas Math'!$D$14)</f>
        <v>314.55781438515743</v>
      </c>
      <c r="W1112">
        <f>(353.3116967483*V1112^-1.0020802909)*('Exhaust Gas Math'!$E$10/(T1112+'Exhaust Gas Math'!$E$10))+(357.4500179626*V1112^-1.0038444015 )*(T1112/(T1112+'Exhaust Gas Math'!$E$10))</f>
        <v>1.111478348504281</v>
      </c>
      <c r="X1112">
        <f t="shared" si="266"/>
        <v>-37.42755644336652</v>
      </c>
      <c r="Y1112">
        <f t="shared" si="267"/>
        <v>88964.895062401585</v>
      </c>
      <c r="Z1112">
        <f t="shared" si="268"/>
        <v>88927.467505958222</v>
      </c>
    </row>
    <row r="1113" spans="5:26" x14ac:dyDescent="0.2">
      <c r="E1113">
        <f t="shared" si="255"/>
        <v>0.1384999999999986</v>
      </c>
      <c r="F1113">
        <f t="shared" si="256"/>
        <v>92954.027229076717</v>
      </c>
      <c r="H1113">
        <f t="shared" si="269"/>
        <v>0.1384999999999986</v>
      </c>
      <c r="I1113">
        <f t="shared" si="257"/>
        <v>167.9999999999327</v>
      </c>
      <c r="J1113">
        <f t="shared" si="258"/>
        <v>6.2707278943253938E-2</v>
      </c>
      <c r="K1113">
        <f t="shared" si="259"/>
        <v>5.5214961981240895</v>
      </c>
      <c r="L1113">
        <f t="shared" si="260"/>
        <v>4.842521862601114E-4</v>
      </c>
      <c r="M1113">
        <f>J1113/SQRT('Exhaust Gas Math'!$E$14*$B$21*$B$23)</f>
        <v>1.0645553957837491E-3</v>
      </c>
      <c r="N1113">
        <f t="shared" si="261"/>
        <v>4.604284193750862E-2</v>
      </c>
      <c r="O1113">
        <f t="shared" si="262"/>
        <v>3.2636172054524749E-4</v>
      </c>
      <c r="P1113">
        <f t="shared" si="263"/>
        <v>1</v>
      </c>
      <c r="Q1113">
        <f>($B$16/2)*(COS((ACOS((2*'Intake Valve Fxn Scratch'!$B$1)/$B$16-1)/($B$17/2))*(I1113-($B$17/2)))+1)*P1113</f>
        <v>6.3776253584156353E-3</v>
      </c>
      <c r="R1113">
        <f t="shared" si="264"/>
        <v>0.83916123137047838</v>
      </c>
      <c r="S1113">
        <f t="shared" si="265"/>
        <v>4.1145626310711925E-4</v>
      </c>
      <c r="T1113">
        <f>S1113*'Exhaust Gas Math'!$C$14</f>
        <v>4.8745943765009708E-4</v>
      </c>
      <c r="U1113">
        <f>(T1113/'Exhaust Gas Math'!$B$14)+('Exhaust Gas Math'!$D$10)</f>
        <v>1.72669459033611E-2</v>
      </c>
      <c r="V1113">
        <f>('Exhaust Gas Math'!$E$10*(2.53982214E-12*V1112^4 - 0.0000000071629564556*V1112^3 + 7.56281407226508E-06*V1112^2 - 0.00322508455050905*V1112 + 1.62997098133725)*$B$24+T1113*'Exhaust Gas Math'!$D$14*$B$23)/('Exhaust Gas Math'!$E$10*(2.53982214E-12*V1112^4 - 0.0000000071629564556*V1112^3 + 7.56281407226508E-06*V1112^2 - 0.00322508455050905*V1112 + 1.62997098133725)+T1113*'Exhaust Gas Math'!$D$14)</f>
        <v>313.5953613004616</v>
      </c>
      <c r="W1113">
        <f>(353.3116967483*V1113^-1.0020802909)*('Exhaust Gas Math'!$E$10/(T1113+'Exhaust Gas Math'!$E$10))+(357.4500179626*V1113^-1.0038444015 )*(T1113/(T1113+'Exhaust Gas Math'!$E$10))</f>
        <v>1.1149043646282091</v>
      </c>
      <c r="X1113">
        <f t="shared" si="266"/>
        <v>-16.995000234261372</v>
      </c>
      <c r="Y1113">
        <f t="shared" si="267"/>
        <v>92971.022229310984</v>
      </c>
      <c r="Z1113">
        <f t="shared" si="268"/>
        <v>92954.027229076717</v>
      </c>
    </row>
    <row r="1114" spans="5:26" x14ac:dyDescent="0.2">
      <c r="E1114">
        <f t="shared" si="255"/>
        <v>0.13862499999999858</v>
      </c>
      <c r="F1114">
        <f t="shared" si="256"/>
        <v>97094.285381917114</v>
      </c>
      <c r="H1114">
        <f t="shared" si="269"/>
        <v>0.13862499999999858</v>
      </c>
      <c r="I1114">
        <f t="shared" si="257"/>
        <v>173.99999999993179</v>
      </c>
      <c r="J1114">
        <f t="shared" si="258"/>
        <v>6.3226344083170349E-2</v>
      </c>
      <c r="K1114">
        <f t="shared" si="259"/>
        <v>2.7759550714120724</v>
      </c>
      <c r="L1114">
        <f t="shared" si="260"/>
        <v>4.8793143334846664E-4</v>
      </c>
      <c r="M1114">
        <f>J1114/SQRT('Exhaust Gas Math'!$E$14*$B$21*$B$23)</f>
        <v>1.0733673487942012E-3</v>
      </c>
      <c r="N1114">
        <f t="shared" si="261"/>
        <v>4.8722302043196289E-2</v>
      </c>
      <c r="O1114">
        <f t="shared" si="262"/>
        <v>3.4535431903452951E-4</v>
      </c>
      <c r="P1114">
        <f t="shared" si="263"/>
        <v>1</v>
      </c>
      <c r="Q1114">
        <f>($B$16/2)*(COS((ACOS((2*'Intake Valve Fxn Scratch'!$B$1)/$B$16-1)/($B$17/2))*(I1114-($B$17/2)))+1)*P1114</f>
        <v>6.0397211907295412E-3</v>
      </c>
      <c r="R1114">
        <f t="shared" si="264"/>
        <v>0.79470015667493965</v>
      </c>
      <c r="S1114">
        <f t="shared" si="265"/>
        <v>4.3471069685624501E-4</v>
      </c>
      <c r="T1114">
        <f>S1114*'Exhaust Gas Math'!$C$14</f>
        <v>5.1500937239314689E-4</v>
      </c>
      <c r="U1114">
        <f>(T1114/'Exhaust Gas Math'!$B$14)+('Exhaust Gas Math'!$D$10)</f>
        <v>1.8217927427111525E-2</v>
      </c>
      <c r="V1114">
        <f>('Exhaust Gas Math'!$E$10*(2.53982214E-12*V1113^4 - 0.0000000071629564556*V1113^3 + 7.56281407226508E-06*V1113^2 - 0.00322508455050905*V1113 + 1.62997098133725)*$B$24+T1114*'Exhaust Gas Math'!$D$14*$B$23)/('Exhaust Gas Math'!$E$10*(2.53982214E-12*V1113^4 - 0.0000000071629564556*V1113^3 + 7.56281407226508E-06*V1113^2 - 0.00322508455050905*V1113 + 1.62997098133725)+T1114*'Exhaust Gas Math'!$D$14)</f>
        <v>312.77981988174434</v>
      </c>
      <c r="W1114">
        <f>(353.3116967483*V1114^-1.0020802909)*('Exhaust Gas Math'!$E$10/(T1114+'Exhaust Gas Math'!$E$10))+(357.4500179626*V1114^-1.0038444015 )*(T1114/(T1114+'Exhaust Gas Math'!$E$10))</f>
        <v>1.1178239665252345</v>
      </c>
      <c r="X1114">
        <f t="shared" si="266"/>
        <v>-4.3069346956864178</v>
      </c>
      <c r="Y1114">
        <f t="shared" si="267"/>
        <v>97098.592316612805</v>
      </c>
      <c r="Z1114">
        <f t="shared" si="268"/>
        <v>97094.285381917114</v>
      </c>
    </row>
    <row r="1115" spans="5:26" x14ac:dyDescent="0.2">
      <c r="E1115">
        <f t="shared" si="255"/>
        <v>0.13874999999999857</v>
      </c>
      <c r="F1115">
        <f t="shared" si="256"/>
        <v>101312.21780379456</v>
      </c>
      <c r="H1115">
        <f t="shared" si="269"/>
        <v>0.13874999999999857</v>
      </c>
      <c r="I1115">
        <f t="shared" si="257"/>
        <v>179.99999999993088</v>
      </c>
      <c r="J1115">
        <f t="shared" si="258"/>
        <v>6.3399999999999998E-2</v>
      </c>
      <c r="K1115">
        <f t="shared" si="259"/>
        <v>3.1727355191166288E-11</v>
      </c>
      <c r="L1115">
        <f t="shared" si="260"/>
        <v>4.8916234441769013E-4</v>
      </c>
      <c r="M1115">
        <f>J1115/SQRT('Exhaust Gas Math'!$E$14*$B$21*$B$23)</f>
        <v>1.0763154330738279E-3</v>
      </c>
      <c r="N1115">
        <f t="shared" si="261"/>
        <v>5.136299524337784E-2</v>
      </c>
      <c r="O1115">
        <f t="shared" si="262"/>
        <v>3.6407212922993595E-4</v>
      </c>
      <c r="P1115">
        <f t="shared" si="263"/>
        <v>1</v>
      </c>
      <c r="Q1115">
        <f>($B$16/2)*(COS((ACOS((2*'Intake Valve Fxn Scratch'!$B$1)/$B$16-1)/($B$17/2))*(I1115-($B$17/2)))+1)*P1115</f>
        <v>5.6721466214021505E-3</v>
      </c>
      <c r="R1115">
        <f t="shared" si="264"/>
        <v>0.74633508176344088</v>
      </c>
      <c r="S1115">
        <f t="shared" si="265"/>
        <v>4.5623390364750752E-4</v>
      </c>
      <c r="T1115">
        <f>S1115*'Exhaust Gas Math'!$C$14</f>
        <v>5.4050829225322486E-4</v>
      </c>
      <c r="U1115">
        <f>(T1115/'Exhaust Gas Math'!$B$14)+('Exhaust Gas Math'!$D$10)</f>
        <v>1.9098111060528094E-2</v>
      </c>
      <c r="V1115">
        <f>('Exhaust Gas Math'!$E$10*(2.53982214E-12*V1114^4 - 0.0000000071629564556*V1114^3 + 7.56281407226508E-06*V1114^2 - 0.00322508455050905*V1114 + 1.62997098133725)*$B$24+T1115*'Exhaust Gas Math'!$D$14*$B$23)/('Exhaust Gas Math'!$E$10*(2.53982214E-12*V1114^4 - 0.0000000071629564556*V1114^3 + 7.56281407226508E-06*V1114^2 - 0.00322508455050905*V1114 + 1.62997098133725)+T1115*'Exhaust Gas Math'!$D$14)</f>
        <v>312.09757045102208</v>
      </c>
      <c r="W1115">
        <f>(353.3116967483*V1115^-1.0020802909)*('Exhaust Gas Math'!$E$10/(T1115+'Exhaust Gas Math'!$E$10))+(357.4500179626*V1115^-1.0038444015 )*(T1115/(T1115+'Exhaust Gas Math'!$E$10))</f>
        <v>1.1202781392722001</v>
      </c>
      <c r="X1115">
        <f t="shared" si="266"/>
        <v>-5.638500287406149E-22</v>
      </c>
      <c r="Y1115">
        <f t="shared" si="267"/>
        <v>101312.21780379456</v>
      </c>
      <c r="Z1115">
        <f t="shared" si="268"/>
        <v>101312.21780379456</v>
      </c>
    </row>
    <row r="1116" spans="5:26" x14ac:dyDescent="0.2">
      <c r="E1116">
        <f t="shared" si="255"/>
        <v>0.13887499999999856</v>
      </c>
      <c r="F1116">
        <f t="shared" si="256"/>
        <v>101325</v>
      </c>
      <c r="H1116">
        <f t="shared" si="269"/>
        <v>0.13887499999999856</v>
      </c>
      <c r="I1116">
        <f t="shared" si="257"/>
        <v>185.99999999993088</v>
      </c>
      <c r="J1116">
        <f t="shared" si="258"/>
        <v>6.322634408317826E-2</v>
      </c>
      <c r="K1116">
        <f t="shared" si="259"/>
        <v>-2.7759550713489656</v>
      </c>
      <c r="L1116">
        <f t="shared" si="260"/>
        <v>4.8793143334852269E-4</v>
      </c>
      <c r="M1116">
        <f>J1116/SQRT('Exhaust Gas Math'!$E$14*$B$21*$B$23)</f>
        <v>1.0733673487943354E-3</v>
      </c>
      <c r="N1116">
        <f t="shared" si="261"/>
        <v>5.3910285390128557E-2</v>
      </c>
      <c r="O1116">
        <f t="shared" si="262"/>
        <v>3.8212787818109431E-4</v>
      </c>
      <c r="P1116">
        <f t="shared" si="263"/>
        <v>1</v>
      </c>
      <c r="Q1116">
        <f>($B$16/2)*(COS((ACOS((2*'Intake Valve Fxn Scratch'!$B$1)/$B$16-1)/($B$17/2))*(I1116-($B$17/2)))+1)*P1116</f>
        <v>5.2797710445125472E-3</v>
      </c>
      <c r="R1116">
        <f t="shared" si="264"/>
        <v>0.69470671638322989</v>
      </c>
      <c r="S1116">
        <f t="shared" si="265"/>
        <v>4.7555959718199712E-4</v>
      </c>
      <c r="T1116">
        <f>S1116*'Exhaust Gas Math'!$C$14</f>
        <v>5.6340377968943842E-4</v>
      </c>
      <c r="U1116">
        <f>(T1116/'Exhaust Gas Math'!$B$14)+('Exhaust Gas Math'!$D$10)</f>
        <v>1.9888428196745335E-2</v>
      </c>
      <c r="V1116">
        <f>('Exhaust Gas Math'!$E$10*(2.53982214E-12*V1115^4 - 0.0000000071629564556*V1115^3 + 7.56281407226508E-06*V1115^2 - 0.00322508455050905*V1115 + 1.62997098133725)*$B$24+T1116*'Exhaust Gas Math'!$D$14*$B$23)/('Exhaust Gas Math'!$E$10*(2.53982214E-12*V1115^4 - 0.0000000071629564556*V1115^3 + 7.56281407226508E-06*V1115^2 - 0.00322508455050905*V1115 + 1.62997098133725)+T1116*'Exhaust Gas Math'!$D$14)</f>
        <v>311.53657905150919</v>
      </c>
      <c r="W1116">
        <f>(353.3116967483*V1116^-1.0020802909)*('Exhaust Gas Math'!$E$10/(T1116+'Exhaust Gas Math'!$E$10))+(357.4500179626*V1116^-1.0038444015 )*(T1116/(T1116+'Exhaust Gas Math'!$E$10))</f>
        <v>1.122304198165138</v>
      </c>
      <c r="X1116">
        <f t="shared" si="266"/>
        <v>4.3241968634808892</v>
      </c>
      <c r="Y1116">
        <f t="shared" si="267"/>
        <v>105580.7515926951</v>
      </c>
      <c r="Z1116">
        <f t="shared" si="268"/>
        <v>101325</v>
      </c>
    </row>
    <row r="1117" spans="5:26" x14ac:dyDescent="0.2">
      <c r="E1117">
        <f t="shared" si="255"/>
        <v>0.13899999999999854</v>
      </c>
      <c r="F1117">
        <f t="shared" si="256"/>
        <v>101325</v>
      </c>
      <c r="H1117">
        <f t="shared" si="269"/>
        <v>0.13899999999999854</v>
      </c>
      <c r="I1117">
        <f t="shared" si="257"/>
        <v>191.99999999992997</v>
      </c>
      <c r="J1117">
        <f t="shared" si="258"/>
        <v>6.270727894326969E-2</v>
      </c>
      <c r="K1117">
        <f t="shared" si="259"/>
        <v>-5.5214961980620219</v>
      </c>
      <c r="L1117">
        <f t="shared" si="260"/>
        <v>4.8425218626022297E-4</v>
      </c>
      <c r="M1117">
        <f>J1117/SQRT('Exhaust Gas Math'!$E$14*$B$21*$B$23)</f>
        <v>1.0645553957840165E-3</v>
      </c>
      <c r="N1117">
        <f t="shared" si="261"/>
        <v>5.6301139018042151E-2</v>
      </c>
      <c r="O1117">
        <f t="shared" si="262"/>
        <v>3.9907477091714134E-4</v>
      </c>
      <c r="P1117">
        <f t="shared" si="263"/>
        <v>1</v>
      </c>
      <c r="Q1117">
        <f>($B$16/2)*(COS((ACOS((2*'Intake Valve Fxn Scratch'!$B$1)/$B$16-1)/($B$17/2))*(I1117-($B$17/2)))+1)*P1117</f>
        <v>4.8677924021121796E-3</v>
      </c>
      <c r="R1117">
        <f t="shared" si="264"/>
        <v>0.6404990002779184</v>
      </c>
      <c r="S1117">
        <f t="shared" si="265"/>
        <v>4.9228307582239615E-4</v>
      </c>
      <c r="T1117">
        <f>S1117*'Exhaust Gas Math'!$C$14</f>
        <v>5.8321637758755325E-4</v>
      </c>
      <c r="U1117">
        <f>(T1117/'Exhaust Gas Math'!$B$14)+('Exhaust Gas Math'!$D$10)</f>
        <v>2.0572328711005426E-2</v>
      </c>
      <c r="V1117">
        <f>('Exhaust Gas Math'!$E$10*(2.53982214E-12*V1116^4 - 0.0000000071629564556*V1116^3 + 7.56281407226508E-06*V1116^2 - 0.00322508455050905*V1116 + 1.62997098133725)*$B$24+T1117*'Exhaust Gas Math'!$D$14*$B$23)/('Exhaust Gas Math'!$E$10*(2.53982214E-12*V1116^4 - 0.0000000071629564556*V1116^3 + 7.56281407226508E-06*V1116^2 - 0.00322508455050905*V1116 + 1.62997098133725)+T1117*'Exhaust Gas Math'!$D$14)</f>
        <v>311.08602182962477</v>
      </c>
      <c r="W1117">
        <f>(353.3116967483*V1117^-1.0020802909)*('Exhaust Gas Math'!$E$10/(T1117+'Exhaust Gas Math'!$E$10))+(357.4500179626*V1117^-1.0038444015 )*(T1117/(T1117+'Exhaust Gas Math'!$E$10))</f>
        <v>1.1239367206307096</v>
      </c>
      <c r="X1117">
        <f t="shared" si="266"/>
        <v>17.132684592506916</v>
      </c>
      <c r="Y1117">
        <f t="shared" si="267"/>
        <v>109881.9606253532</v>
      </c>
      <c r="Z1117">
        <f t="shared" si="268"/>
        <v>101325</v>
      </c>
    </row>
    <row r="1118" spans="5:26" x14ac:dyDescent="0.2">
      <c r="E1118">
        <f t="shared" si="255"/>
        <v>0.13912499999999853</v>
      </c>
      <c r="F1118">
        <f t="shared" si="256"/>
        <v>101325</v>
      </c>
      <c r="H1118">
        <f t="shared" si="269"/>
        <v>0.13912499999999853</v>
      </c>
      <c r="I1118">
        <f t="shared" si="257"/>
        <v>197.99999999992906</v>
      </c>
      <c r="J1118">
        <f t="shared" si="258"/>
        <v>6.1848491566568332E-2</v>
      </c>
      <c r="K1118">
        <f t="shared" si="259"/>
        <v>-8.2065426569821227</v>
      </c>
      <c r="L1118">
        <f t="shared" si="260"/>
        <v>4.781649137538213E-4</v>
      </c>
      <c r="M1118">
        <f>J1118/SQRT('Exhaust Gas Math'!$E$14*$B$21*$B$23)</f>
        <v>1.0499761196440692E-3</v>
      </c>
      <c r="N1118">
        <f t="shared" si="261"/>
        <v>5.8465535048463003E-2</v>
      </c>
      <c r="O1118">
        <f t="shared" si="262"/>
        <v>4.1441648273823569E-4</v>
      </c>
      <c r="P1118">
        <f t="shared" si="263"/>
        <v>1</v>
      </c>
      <c r="Q1118">
        <f>($B$16/2)*(COS((ACOS((2*'Intake Valve Fxn Scratch'!$B$1)/$B$16-1)/($B$17/2))*(I1118-($B$17/2)))+1)*P1118</f>
        <v>4.4416683251946379E-3</v>
      </c>
      <c r="R1118">
        <f t="shared" si="264"/>
        <v>0.58443004278876809</v>
      </c>
      <c r="S1118">
        <f t="shared" si="265"/>
        <v>5.0609723438148563E-4</v>
      </c>
      <c r="T1118">
        <f>S1118*'Exhaust Gas Math'!$C$14</f>
        <v>5.9958225305624174E-4</v>
      </c>
      <c r="U1118">
        <f>(T1118/'Exhaust Gas Math'!$B$14)+('Exhaust Gas Math'!$D$10)</f>
        <v>2.1137253649517285E-2</v>
      </c>
      <c r="V1118">
        <f>('Exhaust Gas Math'!$E$10*(2.53982214E-12*V1117^4 - 0.0000000071629564556*V1117^3 + 7.56281407226508E-06*V1117^2 - 0.00322508455050905*V1117 + 1.62997098133725)*$B$24+T1118*'Exhaust Gas Math'!$D$14*$B$23)/('Exhaust Gas Math'!$E$10*(2.53982214E-12*V1117^4 - 0.0000000071629564556*V1117^3 + 7.56281407226508E-06*V1117^2 - 0.00322508455050905*V1117 + 1.62997098133725)+T1118*'Exhaust Gas Math'!$D$14)</f>
        <v>310.73591957812823</v>
      </c>
      <c r="W1118">
        <f>(353.3116967483*V1118^-1.0020802909)*('Exhaust Gas Math'!$E$10/(T1118+'Exhaust Gas Math'!$E$10))+(357.4500179626*V1118^-1.0038444015 )*(T1118/(T1118+'Exhaust Gas Math'!$E$10))</f>
        <v>1.1252085371308229</v>
      </c>
      <c r="X1118">
        <f t="shared" si="266"/>
        <v>37.889902300012132</v>
      </c>
      <c r="Y1118">
        <f t="shared" si="267"/>
        <v>114207.95354250239</v>
      </c>
      <c r="Z1118">
        <f t="shared" si="268"/>
        <v>101325</v>
      </c>
    </row>
    <row r="1119" spans="5:26" x14ac:dyDescent="0.2">
      <c r="E1119">
        <f t="shared" si="255"/>
        <v>0.13924999999999851</v>
      </c>
      <c r="F1119">
        <f t="shared" si="256"/>
        <v>101325</v>
      </c>
      <c r="H1119">
        <f t="shared" si="269"/>
        <v>0.13924999999999851</v>
      </c>
      <c r="I1119">
        <f t="shared" si="257"/>
        <v>203.99999999992906</v>
      </c>
      <c r="J1119">
        <f t="shared" si="258"/>
        <v>6.0659391007286373E-2</v>
      </c>
      <c r="K1119">
        <f t="shared" si="259"/>
        <v>-10.801676517222528</v>
      </c>
      <c r="L1119">
        <f t="shared" si="260"/>
        <v>4.697363092607431E-4</v>
      </c>
      <c r="M1119">
        <f>J1119/SQRT('Exhaust Gas Math'!$E$14*$B$21*$B$23)</f>
        <v>1.0297892539747964E-3</v>
      </c>
      <c r="N1119">
        <f t="shared" si="261"/>
        <v>6.0328632872283378E-2</v>
      </c>
      <c r="O1119">
        <f t="shared" si="262"/>
        <v>4.2762252705998686E-4</v>
      </c>
      <c r="P1119">
        <f t="shared" si="263"/>
        <v>1</v>
      </c>
      <c r="Q1119">
        <f>($B$16/2)*(COS((ACOS((2*'Intake Valve Fxn Scratch'!$B$1)/$B$16-1)/($B$17/2))*(I1119-($B$17/2)))+1)*P1119</f>
        <v>4.0070438344720332E-3</v>
      </c>
      <c r="R1119">
        <f t="shared" si="264"/>
        <v>0.52724260979895177</v>
      </c>
      <c r="S1119">
        <f t="shared" si="265"/>
        <v>5.1682480382503066E-4</v>
      </c>
      <c r="T1119">
        <f>S1119*'Exhaust Gas Math'!$C$14</f>
        <v>6.122913923674629E-4</v>
      </c>
      <c r="U1119">
        <f>(T1119/'Exhaust Gas Math'!$B$14)+('Exhaust Gas Math'!$D$10)</f>
        <v>2.1575953660260161E-2</v>
      </c>
      <c r="V1119">
        <f>('Exhaust Gas Math'!$E$10*(2.53982214E-12*V1118^4 - 0.0000000071629564556*V1118^3 + 7.56281407226508E-06*V1118^2 - 0.00322508455050905*V1118 + 1.62997098133725)*$B$24+T1119*'Exhaust Gas Math'!$D$14*$B$23)/('Exhaust Gas Math'!$E$10*(2.53982214E-12*V1118^4 - 0.0000000071629564556*V1118^3 + 7.56281407226508E-06*V1118^2 - 0.00322508455050905*V1118 + 1.62997098133725)+T1119*'Exhaust Gas Math'!$D$14)</f>
        <v>310.47676082357845</v>
      </c>
      <c r="W1119">
        <f>(353.3116967483*V1119^-1.0020802909)*('Exhaust Gas Math'!$E$10/(T1119+'Exhaust Gas Math'!$E$10))+(357.4500179626*V1119^-1.0038444015 )*(T1119/(T1119+'Exhaust Gas Math'!$E$10))</f>
        <v>1.1261518352108724</v>
      </c>
      <c r="X1119">
        <f t="shared" si="266"/>
        <v>65.697567151967846</v>
      </c>
      <c r="Y1119">
        <f t="shared" si="267"/>
        <v>118571.14293705001</v>
      </c>
      <c r="Z1119">
        <f t="shared" si="268"/>
        <v>101325</v>
      </c>
    </row>
    <row r="1120" spans="5:26" x14ac:dyDescent="0.2">
      <c r="E1120">
        <f t="shared" si="255"/>
        <v>0.1393749999999985</v>
      </c>
      <c r="F1120">
        <f t="shared" si="256"/>
        <v>101325</v>
      </c>
      <c r="H1120">
        <f t="shared" si="269"/>
        <v>0.1393749999999985</v>
      </c>
      <c r="I1120">
        <f t="shared" si="257"/>
        <v>209.99999999992815</v>
      </c>
      <c r="J1120">
        <f t="shared" si="258"/>
        <v>5.9153005299986496E-2</v>
      </c>
      <c r="K1120">
        <f t="shared" si="259"/>
        <v>-13.278464949144142</v>
      </c>
      <c r="L1120">
        <f t="shared" si="260"/>
        <v>4.590587183356126E-4</v>
      </c>
      <c r="M1120">
        <f>J1120/SQRT('Exhaust Gas Math'!$E$14*$B$21*$B$23)</f>
        <v>1.0042159703008424E-3</v>
      </c>
      <c r="N1120">
        <f t="shared" si="261"/>
        <v>6.181370505091946E-2</v>
      </c>
      <c r="O1120">
        <f t="shared" si="262"/>
        <v>4.3814904303854802E-4</v>
      </c>
      <c r="P1120">
        <f t="shared" si="263"/>
        <v>1</v>
      </c>
      <c r="Q1120">
        <f>($B$16/2)*(COS((ACOS((2*'Intake Valve Fxn Scratch'!$B$1)/$B$16-1)/($B$17/2))*(I1120-($B$17/2)))+1)*P1120</f>
        <v>3.5696765587316234E-3</v>
      </c>
      <c r="R1120">
        <f t="shared" si="264"/>
        <v>0.46969428404363467</v>
      </c>
      <c r="S1120">
        <f t="shared" si="265"/>
        <v>5.2444240115777829E-4</v>
      </c>
      <c r="T1120">
        <f>S1120*'Exhaust Gas Math'!$C$14</f>
        <v>6.2131609327740946E-4</v>
      </c>
      <c r="U1120">
        <f>(T1120/'Exhaust Gas Math'!$B$14)+('Exhaust Gas Math'!$D$10)</f>
        <v>2.1887472504234843E-2</v>
      </c>
      <c r="V1120">
        <f>('Exhaust Gas Math'!$E$10*(2.53982214E-12*V1119^4 - 0.0000000071629564556*V1119^3 + 7.56281407226508E-06*V1119^2 - 0.00322508455050905*V1119 + 1.62997098133725)*$B$24+T1120*'Exhaust Gas Math'!$D$14*$B$23)/('Exhaust Gas Math'!$E$10*(2.53982214E-12*V1119^4 - 0.0000000071629564556*V1119^3 + 7.56281407226508E-06*V1119^2 - 0.00322508455050905*V1119 + 1.62997098133725)+T1120*'Exhaust Gas Math'!$D$14)</f>
        <v>310.29910852875929</v>
      </c>
      <c r="W1120">
        <f>(353.3116967483*V1120^-1.0020802909)*('Exhaust Gas Math'!$E$10/(T1120+'Exhaust Gas Math'!$E$10))+(357.4500179626*V1120^-1.0038444015 )*(T1120/(T1120+'Exhaust Gas Math'!$E$10))</f>
        <v>1.1267993748783585</v>
      </c>
      <c r="X1120">
        <f t="shared" si="266"/>
        <v>99.337298423959382</v>
      </c>
      <c r="Y1120">
        <f t="shared" si="267"/>
        <v>123010.43079251661</v>
      </c>
      <c r="Z1120">
        <f t="shared" si="268"/>
        <v>101325</v>
      </c>
    </row>
    <row r="1121" spans="5:26" x14ac:dyDescent="0.2">
      <c r="E1121">
        <f t="shared" si="255"/>
        <v>0.13949999999999849</v>
      </c>
      <c r="F1121">
        <f t="shared" si="256"/>
        <v>101325</v>
      </c>
      <c r="H1121">
        <f t="shared" si="269"/>
        <v>0.13949999999999849</v>
      </c>
      <c r="I1121">
        <f t="shared" si="257"/>
        <v>215.99999999992724</v>
      </c>
      <c r="J1121">
        <f t="shared" si="258"/>
        <v>5.7345838721709348E-2</v>
      </c>
      <c r="K1121">
        <f t="shared" si="259"/>
        <v>-15.609771740385542</v>
      </c>
      <c r="L1121">
        <f t="shared" si="260"/>
        <v>4.4624912689903524E-4</v>
      </c>
      <c r="M1121">
        <f>J1121/SQRT('Exhaust Gas Math'!$E$14*$B$21*$B$23)</f>
        <v>9.7353645486969226E-4</v>
      </c>
      <c r="N1121">
        <f t="shared" si="261"/>
        <v>6.2845765440098303E-2</v>
      </c>
      <c r="O1121">
        <f t="shared" si="262"/>
        <v>4.4546451250448933E-4</v>
      </c>
      <c r="P1121">
        <f t="shared" si="263"/>
        <v>1</v>
      </c>
      <c r="Q1121">
        <f>($B$16/2)*(COS((ACOS((2*'Intake Valve Fxn Scratch'!$B$1)/$B$16-1)/($B$17/2))*(I1121-($B$17/2)))+1)*P1121</f>
        <v>3.135360461431693E-3</v>
      </c>
      <c r="R1121">
        <f t="shared" si="264"/>
        <v>0.4125474291357491</v>
      </c>
      <c r="S1121">
        <f t="shared" si="265"/>
        <v>5.2909220005334465E-4</v>
      </c>
      <c r="T1121">
        <f>S1121*'Exhaust Gas Math'!$C$14</f>
        <v>6.268247914260356E-4</v>
      </c>
      <c r="U1121">
        <f>(T1121/'Exhaust Gas Math'!$B$14)+('Exhaust Gas Math'!$D$10)</f>
        <v>2.2077624321584728E-2</v>
      </c>
      <c r="V1121">
        <f>('Exhaust Gas Math'!$E$10*(2.53982214E-12*V1120^4 - 0.0000000071629564556*V1120^3 + 7.56281407226508E-06*V1120^2 - 0.00322508455050905*V1120 + 1.62997098133725)*$B$24+T1121*'Exhaust Gas Math'!$D$14*$B$23)/('Exhaust Gas Math'!$E$10*(2.53982214E-12*V1120^4 - 0.0000000071629564556*V1120^3 + 7.56281407226508E-06*V1120^2 - 0.00322508455050905*V1120 + 1.62997098133725)+T1121*'Exhaust Gas Math'!$D$14)</f>
        <v>310.19320645600465</v>
      </c>
      <c r="W1121">
        <f>(353.3116967483*V1121^-1.0020802909)*('Exhaust Gas Math'!$E$10/(T1121+'Exhaust Gas Math'!$E$10))+(357.4500179626*V1121^-1.0038444015 )*(T1121/(T1121+'Exhaust Gas Math'!$E$10))</f>
        <v>1.1271857400270167</v>
      </c>
      <c r="X1121">
        <f t="shared" si="266"/>
        <v>137.32784189834726</v>
      </c>
      <c r="Y1121">
        <f t="shared" si="267"/>
        <v>127597.23973515679</v>
      </c>
      <c r="Z1121">
        <f t="shared" si="268"/>
        <v>101325</v>
      </c>
    </row>
    <row r="1122" spans="5:26" x14ac:dyDescent="0.2">
      <c r="E1122">
        <f t="shared" si="255"/>
        <v>0.13962499999999847</v>
      </c>
      <c r="F1122">
        <f t="shared" si="256"/>
        <v>101325</v>
      </c>
      <c r="H1122">
        <f t="shared" si="269"/>
        <v>0.13962499999999847</v>
      </c>
      <c r="I1122">
        <f t="shared" si="257"/>
        <v>221.99999999992633</v>
      </c>
      <c r="J1122">
        <f t="shared" si="258"/>
        <v>5.5257690967660457E-2</v>
      </c>
      <c r="K1122">
        <f t="shared" si="259"/>
        <v>-17.770054605884582</v>
      </c>
      <c r="L1122">
        <f t="shared" si="260"/>
        <v>4.3144787951536934E-4</v>
      </c>
      <c r="M1122">
        <f>J1122/SQRT('Exhaust Gas Math'!$E$14*$B$21*$B$23)</f>
        <v>9.3808683887251125E-4</v>
      </c>
      <c r="N1122">
        <f t="shared" si="261"/>
        <v>6.3355736789096645E-2</v>
      </c>
      <c r="O1122">
        <f t="shared" si="262"/>
        <v>4.4907930081650909E-4</v>
      </c>
      <c r="P1122">
        <f t="shared" si="263"/>
        <v>1</v>
      </c>
      <c r="Q1122">
        <f>($B$16/2)*(COS((ACOS((2*'Intake Valve Fxn Scratch'!$B$1)/$B$16-1)/($B$17/2))*(I1122-($B$17/2)))+1)*P1122</f>
        <v>2.7098490859594751E-3</v>
      </c>
      <c r="R1122">
        <f t="shared" si="264"/>
        <v>0.35655909025782567</v>
      </c>
      <c r="S1122">
        <f t="shared" si="265"/>
        <v>5.3107798614845697E-4</v>
      </c>
      <c r="T1122">
        <f>S1122*'Exhaust Gas Math'!$C$14</f>
        <v>6.2917738697509116E-4</v>
      </c>
      <c r="U1122">
        <f>(T1122/'Exhaust Gas Math'!$B$14)+('Exhaust Gas Math'!$D$10)</f>
        <v>2.215883231430325E-2</v>
      </c>
      <c r="V1122">
        <f>('Exhaust Gas Math'!$E$10*(2.53982214E-12*V1121^4 - 0.0000000071629564556*V1121^3 + 7.56281407226508E-06*V1121^2 - 0.00322508455050905*V1121 + 1.62997098133725)*$B$24+T1122*'Exhaust Gas Math'!$D$14*$B$23)/('Exhaust Gas Math'!$E$10*(2.53982214E-12*V1121^4 - 0.0000000071629564556*V1121^3 + 7.56281407226508E-06*V1121^2 - 0.00322508455050905*V1121 + 1.62997098133725)+T1122*'Exhaust Gas Math'!$D$14)</f>
        <v>310.14862761277521</v>
      </c>
      <c r="W1122">
        <f>(353.3116967483*V1122^-1.0020802909)*('Exhaust Gas Math'!$E$10/(T1122+'Exhaust Gas Math'!$E$10))+(357.4500179626*V1122^-1.0038444015 )*(T1122/(T1122+'Exhaust Gas Math'!$E$10))</f>
        <v>1.1273484574003976</v>
      </c>
      <c r="X1122">
        <f t="shared" si="266"/>
        <v>177.9941397723135</v>
      </c>
      <c r="Y1122">
        <f t="shared" si="267"/>
        <v>132440.99467583257</v>
      </c>
      <c r="Z1122">
        <f t="shared" si="268"/>
        <v>101325</v>
      </c>
    </row>
    <row r="1123" spans="5:26" x14ac:dyDescent="0.2">
      <c r="E1123">
        <f t="shared" si="255"/>
        <v>0.13974999999999846</v>
      </c>
      <c r="F1123">
        <f t="shared" si="256"/>
        <v>101325</v>
      </c>
      <c r="H1123">
        <f t="shared" si="269"/>
        <v>0.13974999999999846</v>
      </c>
      <c r="I1123">
        <f t="shared" si="257"/>
        <v>227.99999999992633</v>
      </c>
      <c r="J1123">
        <f t="shared" si="258"/>
        <v>5.2911440221606182E-2</v>
      </c>
      <c r="K1123">
        <f t="shared" si="259"/>
        <v>-19.735645034498607</v>
      </c>
      <c r="L1123">
        <f t="shared" si="260"/>
        <v>4.1481714174831051E-4</v>
      </c>
      <c r="M1123">
        <f>J1123/SQRT('Exhaust Gas Math'!$E$14*$B$21*$B$23)</f>
        <v>8.9825551572047342E-4</v>
      </c>
      <c r="N1123">
        <f t="shared" si="261"/>
        <v>6.3284913265655995E-2</v>
      </c>
      <c r="O1123">
        <f t="shared" si="262"/>
        <v>4.4857728821275761E-4</v>
      </c>
      <c r="P1123">
        <f t="shared" si="263"/>
        <v>1</v>
      </c>
      <c r="Q1123">
        <f>($B$16/2)*(COS((ACOS((2*'Intake Valve Fxn Scratch'!$B$1)/$B$16-1)/($B$17/2))*(I1123-($B$17/2)))+1)*P1123</f>
        <v>2.29877933634808E-3</v>
      </c>
      <c r="R1123">
        <f t="shared" si="264"/>
        <v>0.3024709653089579</v>
      </c>
      <c r="S1123">
        <f t="shared" si="265"/>
        <v>5.3084403973251496E-4</v>
      </c>
      <c r="T1123">
        <f>S1123*'Exhaust Gas Math'!$C$14</f>
        <v>6.2890022656077594E-4</v>
      </c>
      <c r="U1123">
        <f>(T1123/'Exhaust Gas Math'!$B$14)+('Exhaust Gas Math'!$D$10)</f>
        <v>2.2149265161582669E-2</v>
      </c>
      <c r="V1123">
        <f>('Exhaust Gas Math'!$E$10*(2.53982214E-12*V1122^4 - 0.0000000071629564556*V1122^3 + 7.56281407226508E-06*V1122^2 - 0.00322508455050905*V1122 + 1.62997098133725)*$B$24+T1123*'Exhaust Gas Math'!$D$14*$B$23)/('Exhaust Gas Math'!$E$10*(2.53982214E-12*V1122^4 - 0.0000000071629564556*V1122^3 + 7.56281407226508E-06*V1122^2 - 0.00322508455050905*V1122 + 1.62997098133725)+T1123*'Exhaust Gas Math'!$D$14)</f>
        <v>310.15403660183904</v>
      </c>
      <c r="W1123">
        <f>(353.3116967483*V1123^-1.0020802909)*('Exhaust Gas Math'!$E$10/(T1123+'Exhaust Gas Math'!$E$10))+(357.4500179626*V1123^-1.0038444015 )*(T1123/(T1123+'Exhaust Gas Math'!$E$10))</f>
        <v>1.127328711859561</v>
      </c>
      <c r="X1123">
        <f t="shared" si="266"/>
        <v>219.54483438221735</v>
      </c>
      <c r="Y1123">
        <f t="shared" si="267"/>
        <v>137693.71052570577</v>
      </c>
      <c r="Z1123">
        <f t="shared" si="268"/>
        <v>101325</v>
      </c>
    </row>
    <row r="1124" spans="5:26" x14ac:dyDescent="0.2">
      <c r="E1124">
        <f t="shared" si="255"/>
        <v>0.13987499999999845</v>
      </c>
      <c r="F1124">
        <f t="shared" si="256"/>
        <v>101325</v>
      </c>
      <c r="H1124">
        <f t="shared" si="269"/>
        <v>0.13987499999999845</v>
      </c>
      <c r="I1124">
        <f t="shared" si="257"/>
        <v>233.99999999992542</v>
      </c>
      <c r="J1124">
        <f t="shared" si="258"/>
        <v>5.0332792497704809E-2</v>
      </c>
      <c r="K1124">
        <f t="shared" si="259"/>
        <v>-21.485007606165489</v>
      </c>
      <c r="L1124">
        <f t="shared" si="260"/>
        <v>3.9653912344104016E-4</v>
      </c>
      <c r="M1124">
        <f>J1124/SQRT('Exhaust Gas Math'!$E$14*$B$21*$B$23)</f>
        <v>8.5447888572527241E-4</v>
      </c>
      <c r="N1124">
        <f t="shared" si="261"/>
        <v>6.2589395196668188E-2</v>
      </c>
      <c r="O1124">
        <f t="shared" si="262"/>
        <v>4.4364730422147291E-4</v>
      </c>
      <c r="P1124">
        <f t="shared" si="263"/>
        <v>1</v>
      </c>
      <c r="Q1124">
        <f>($B$16/2)*(COS((ACOS((2*'Intake Valve Fxn Scratch'!$B$1)/$B$16-1)/($B$17/2))*(I1124-($B$17/2)))+1)*P1124</f>
        <v>1.9075968031577587E-3</v>
      </c>
      <c r="R1124">
        <f t="shared" si="264"/>
        <v>0.25099957936286299</v>
      </c>
      <c r="S1124">
        <f t="shared" si="265"/>
        <v>5.2893754071553696E-4</v>
      </c>
      <c r="T1124">
        <f>S1124*'Exhaust Gas Math'!$C$14</f>
        <v>6.2664156380114601E-4</v>
      </c>
      <c r="U1124">
        <f>(T1124/'Exhaust Gas Math'!$B$14)+('Exhaust Gas Math'!$D$10)</f>
        <v>2.2071299584791853E-2</v>
      </c>
      <c r="V1124">
        <f>('Exhaust Gas Math'!$E$10*(2.53982214E-12*V1123^4 - 0.0000000071629564556*V1123^3 + 7.56281407226508E-06*V1123^2 - 0.00322508455050905*V1123 + 1.62997098133725)*$B$24+T1124*'Exhaust Gas Math'!$D$14*$B$23)/('Exhaust Gas Math'!$E$10*(2.53982214E-12*V1123^4 - 0.0000000071629564556*V1123^3 + 7.56281407226508E-06*V1123^2 - 0.00322508455050905*V1123 + 1.62997098133725)+T1124*'Exhaust Gas Math'!$D$14)</f>
        <v>310.19716169889062</v>
      </c>
      <c r="W1124">
        <f>(353.3116967483*V1124^-1.0020802909)*('Exhaust Gas Math'!$E$10/(T1124+'Exhaust Gas Math'!$E$10))+(357.4500179626*V1124^-1.0038444015 )*(T1124/(T1124+'Exhaust Gas Math'!$E$10))</f>
        <v>1.1271713061267083</v>
      </c>
      <c r="X1124">
        <f t="shared" si="266"/>
        <v>260.1542663897194</v>
      </c>
      <c r="Y1124">
        <f t="shared" si="267"/>
        <v>143553.4786684743</v>
      </c>
      <c r="Z1124">
        <f t="shared" si="268"/>
        <v>101325</v>
      </c>
    </row>
    <row r="1125" spans="5:26" x14ac:dyDescent="0.2">
      <c r="E1125">
        <f t="shared" si="255"/>
        <v>0.13999999999999843</v>
      </c>
      <c r="F1125">
        <f t="shared" si="256"/>
        <v>101325</v>
      </c>
      <c r="H1125">
        <f t="shared" si="269"/>
        <v>0.13999999999999843</v>
      </c>
      <c r="I1125">
        <f t="shared" si="257"/>
        <v>239.99999999992451</v>
      </c>
      <c r="J1125">
        <f t="shared" si="258"/>
        <v>4.7550000000035758E-2</v>
      </c>
      <c r="K1125">
        <f t="shared" si="259"/>
        <v>-22.998975938472586</v>
      </c>
      <c r="L1125">
        <f t="shared" si="260"/>
        <v>3.7681408238705134E-4</v>
      </c>
      <c r="M1125">
        <f>J1125/SQRT('Exhaust Gas Math'!$E$14*$B$21*$B$23)</f>
        <v>8.0723657480597801E-4</v>
      </c>
      <c r="N1125">
        <f t="shared" si="261"/>
        <v>6.1244119152344428E-2</v>
      </c>
      <c r="O1125">
        <f t="shared" si="262"/>
        <v>4.3411169377784089E-4</v>
      </c>
      <c r="P1125">
        <f t="shared" si="263"/>
        <v>1</v>
      </c>
      <c r="Q1125">
        <f>($B$16/2)*(COS((ACOS((2*'Intake Valve Fxn Scratch'!$B$1)/$B$16-1)/($B$17/2))*(I1125-($B$17/2)))+1)*P1125</f>
        <v>1.5414836237557519E-3</v>
      </c>
      <c r="R1125">
        <f t="shared" si="264"/>
        <v>0.20282679259944103</v>
      </c>
      <c r="S1125">
        <f t="shared" si="265"/>
        <v>5.2595770784471336E-4</v>
      </c>
      <c r="T1125">
        <f>S1125*'Exhaust Gas Math'!$C$14</f>
        <v>6.2311130363562075E-4</v>
      </c>
      <c r="U1125">
        <f>(T1125/'Exhaust Gas Math'!$B$14)+('Exhaust Gas Math'!$D$10)</f>
        <v>2.1949440414425085E-2</v>
      </c>
      <c r="V1125">
        <f>('Exhaust Gas Math'!$E$10*(2.53982214E-12*V1124^4 - 0.0000000071629564556*V1124^3 + 7.56281407226508E-06*V1124^2 - 0.00322508455050905*V1124 + 1.62997098133725)*$B$24+T1125*'Exhaust Gas Math'!$D$14*$B$23)/('Exhaust Gas Math'!$E$10*(2.53982214E-12*V1124^4 - 0.0000000071629564556*V1124^3 + 7.56281407226508E-06*V1124^2 - 0.00322508455050905*V1124 + 1.62997098133725)+T1125*'Exhaust Gas Math'!$D$14)</f>
        <v>310.26507546836899</v>
      </c>
      <c r="W1125">
        <f>(353.3116967483*V1125^-1.0020802909)*('Exhaust Gas Math'!$E$10/(T1125+'Exhaust Gas Math'!$E$10))+(357.4500179626*V1125^-1.0038444015 )*(T1125/(T1125+'Exhaust Gas Math'!$E$10))</f>
        <v>1.1269235109748685</v>
      </c>
      <c r="X1125">
        <f t="shared" si="266"/>
        <v>298.04472634648187</v>
      </c>
      <c r="Y1125">
        <f t="shared" si="267"/>
        <v>150266.87618003314</v>
      </c>
      <c r="Z1125">
        <f t="shared" si="268"/>
        <v>101325</v>
      </c>
    </row>
    <row r="1126" spans="5:26" x14ac:dyDescent="0.2">
      <c r="E1126">
        <f t="shared" si="255"/>
        <v>0.14012499999999842</v>
      </c>
      <c r="F1126">
        <f t="shared" si="256"/>
        <v>101325</v>
      </c>
      <c r="H1126">
        <f t="shared" si="269"/>
        <v>0.14012499999999842</v>
      </c>
      <c r="I1126">
        <f t="shared" si="257"/>
        <v>245.9999999999236</v>
      </c>
      <c r="J1126">
        <f t="shared" si="258"/>
        <v>4.4593551585540979E-2</v>
      </c>
      <c r="K1126">
        <f t="shared" si="259"/>
        <v>-24.260962677552495</v>
      </c>
      <c r="L1126">
        <f t="shared" si="260"/>
        <v>3.5585813026386677E-4</v>
      </c>
      <c r="M1126">
        <f>J1126/SQRT('Exhaust Gas Math'!$E$14*$B$21*$B$23)</f>
        <v>7.5704617960712338E-4</v>
      </c>
      <c r="N1126">
        <f t="shared" si="261"/>
        <v>5.9246088902381096E-2</v>
      </c>
      <c r="O1126">
        <f t="shared" si="262"/>
        <v>4.199492189470188E-4</v>
      </c>
      <c r="P1126">
        <f t="shared" si="263"/>
        <v>1</v>
      </c>
      <c r="Q1126">
        <f>($B$16/2)*(COS((ACOS((2*'Intake Valve Fxn Scratch'!$B$1)/$B$16-1)/($B$17/2))*(I1126-($B$17/2)))+1)*P1126</f>
        <v>1.2052898326570627E-3</v>
      </c>
      <c r="R1126">
        <f t="shared" si="264"/>
        <v>0.15859076745487666</v>
      </c>
      <c r="S1126">
        <f t="shared" si="265"/>
        <v>5.2249723747619585E-4</v>
      </c>
      <c r="T1126">
        <f>S1126*'Exhaust Gas Math'!$C$14</f>
        <v>6.1901162381277838E-4</v>
      </c>
      <c r="U1126">
        <f>(T1126/'Exhaust Gas Math'!$B$14)+('Exhaust Gas Math'!$D$10)</f>
        <v>2.1807925750191658E-2</v>
      </c>
      <c r="V1126">
        <f>('Exhaust Gas Math'!$E$10*(2.53982214E-12*V1125^4 - 0.0000000071629564556*V1125^3 + 7.56281407226508E-06*V1125^2 - 0.00322508455050905*V1125 + 1.62997098133725)*$B$24+T1126*'Exhaust Gas Math'!$D$14*$B$23)/('Exhaust Gas Math'!$E$10*(2.53982214E-12*V1125^4 - 0.0000000071629564556*V1125^3 + 7.56281407226508E-06*V1125^2 - 0.00322508455050905*V1125 + 1.62997098133725)+T1126*'Exhaust Gas Math'!$D$14)</f>
        <v>310.34484558851648</v>
      </c>
      <c r="W1126">
        <f>(353.3116967483*V1126^-1.0020802909)*('Exhaust Gas Math'!$E$10/(T1126+'Exhaust Gas Math'!$E$10))+(357.4500179626*V1126^-1.0038444015 )*(T1126/(T1126+'Exhaust Gas Math'!$E$10))</f>
        <v>1.1266325946186095</v>
      </c>
      <c r="X1126">
        <f t="shared" si="266"/>
        <v>331.5647673499563</v>
      </c>
      <c r="Y1126">
        <f t="shared" si="267"/>
        <v>158130.64481177038</v>
      </c>
      <c r="Z1126">
        <f t="shared" si="268"/>
        <v>101325</v>
      </c>
    </row>
    <row r="1127" spans="5:26" x14ac:dyDescent="0.2">
      <c r="E1127">
        <f t="shared" si="255"/>
        <v>0.1402499999999984</v>
      </c>
      <c r="F1127">
        <f t="shared" si="256"/>
        <v>101325</v>
      </c>
      <c r="H1127">
        <f t="shared" si="269"/>
        <v>0.1402499999999984</v>
      </c>
      <c r="I1127">
        <f t="shared" si="257"/>
        <v>251.9999999999236</v>
      </c>
      <c r="J1127">
        <f t="shared" si="258"/>
        <v>4.1495838721725922E-2</v>
      </c>
      <c r="K1127">
        <f t="shared" si="259"/>
        <v>-25.257141232604372</v>
      </c>
      <c r="L1127">
        <f t="shared" si="260"/>
        <v>3.9769296294121147E-5</v>
      </c>
      <c r="M1127">
        <f>J1127/SQRT('Exhaust Gas Math'!$E$14*$B$21*$B$23)</f>
        <v>7.0445759660151658E-4</v>
      </c>
      <c r="N1127">
        <f t="shared" si="261"/>
        <v>5.6616440724299062E-2</v>
      </c>
      <c r="O1127">
        <f t="shared" si="262"/>
        <v>0</v>
      </c>
      <c r="P1127">
        <f t="shared" si="263"/>
        <v>0</v>
      </c>
      <c r="Q1127">
        <f>($B$16/2)*(COS((ACOS((2*'Intake Valve Fxn Scratch'!$B$1)/$B$16-1)/($B$17/2))*(I1127-($B$17/2)))+1)*P1127</f>
        <v>0</v>
      </c>
      <c r="R1127">
        <f t="shared" si="264"/>
        <v>0</v>
      </c>
      <c r="S1127">
        <f t="shared" si="265"/>
        <v>0</v>
      </c>
      <c r="T1127">
        <f>S1127*'Exhaust Gas Math'!$C$14</f>
        <v>0</v>
      </c>
      <c r="U1127">
        <f>(T1127/'Exhaust Gas Math'!$B$14)+('Exhaust Gas Math'!$D$10)</f>
        <v>4.4059320573952224E-4</v>
      </c>
      <c r="V1127">
        <f>('Exhaust Gas Math'!$E$10*(2.53982214E-12*V1126^4 - 0.0000000071629564556*V1126^3 + 7.56281407226508E-06*V1126^2 - 0.00322508455050905*V1126 + 1.62997098133725)*$B$24+T1127*'Exhaust Gas Math'!$D$14*$B$23)/('Exhaust Gas Math'!$E$10*(2.53982214E-12*V1126^4 - 0.0000000071629564556*V1126^3 + 7.56281407226508E-06*V1126^2 - 0.00322508455050905*V1126 + 1.62997098133725)+T1127*'Exhaust Gas Math'!$D$14)</f>
        <v>1100</v>
      </c>
      <c r="W1127">
        <f>(353.3116967483*V1127^-1.0020802909)*('Exhaust Gas Math'!$E$10/(T1127+'Exhaust Gas Math'!$E$10))+(357.4500179626*V1127^-1.0038444015 )*(T1127/(T1127+'Exhaust Gas Math'!$E$10))</f>
        <v>0.31654710700089367</v>
      </c>
      <c r="X1127">
        <f t="shared" si="266"/>
        <v>0</v>
      </c>
      <c r="Y1127">
        <f t="shared" si="267"/>
        <v>101325</v>
      </c>
      <c r="Z1127">
        <f t="shared" si="268"/>
        <v>101325</v>
      </c>
    </row>
    <row r="1128" spans="5:26" x14ac:dyDescent="0.2">
      <c r="E1128">
        <f t="shared" si="255"/>
        <v>0.14037499999999839</v>
      </c>
      <c r="F1128">
        <f t="shared" si="256"/>
        <v>101325</v>
      </c>
      <c r="H1128">
        <f t="shared" si="269"/>
        <v>0.14037499999999839</v>
      </c>
      <c r="I1128">
        <f t="shared" si="257"/>
        <v>257.99999999992269</v>
      </c>
      <c r="J1128">
        <f t="shared" si="258"/>
        <v>3.8290800598964628E-2</v>
      </c>
      <c r="K1128">
        <f t="shared" si="259"/>
        <v>-25.976597262915316</v>
      </c>
      <c r="L1128">
        <f t="shared" si="260"/>
        <v>3.9769296294121147E-5</v>
      </c>
      <c r="M1128">
        <f>J1128/SQRT('Exhaust Gas Math'!$E$14*$B$21*$B$23)</f>
        <v>6.5004699730943538E-4</v>
      </c>
      <c r="N1128">
        <f t="shared" si="261"/>
        <v>5.3401053069994209E-2</v>
      </c>
      <c r="O1128">
        <f t="shared" si="262"/>
        <v>0</v>
      </c>
      <c r="P1128">
        <f t="shared" si="263"/>
        <v>0</v>
      </c>
      <c r="Q1128">
        <f>($B$16/2)*(COS((ACOS((2*'Intake Valve Fxn Scratch'!$B$1)/$B$16-1)/($B$17/2))*(I1128-($B$17/2)))+1)*P1128</f>
        <v>0</v>
      </c>
      <c r="R1128">
        <f t="shared" si="264"/>
        <v>0</v>
      </c>
      <c r="S1128">
        <f t="shared" si="265"/>
        <v>0</v>
      </c>
      <c r="T1128">
        <f>S1128*'Exhaust Gas Math'!$C$14</f>
        <v>0</v>
      </c>
      <c r="U1128">
        <f>(T1128/'Exhaust Gas Math'!$B$14)+('Exhaust Gas Math'!$D$10)</f>
        <v>4.4059320573952224E-4</v>
      </c>
      <c r="V1128">
        <f>('Exhaust Gas Math'!$E$10*(2.53982214E-12*V1127^4 - 0.0000000071629564556*V1127^3 + 7.56281407226508E-06*V1127^2 - 0.00322508455050905*V1127 + 1.62997098133725)*$B$24+T1128*'Exhaust Gas Math'!$D$14*$B$23)/('Exhaust Gas Math'!$E$10*(2.53982214E-12*V1127^4 - 0.0000000071629564556*V1127^3 + 7.56281407226508E-06*V1127^2 - 0.00322508455050905*V1127 + 1.62997098133725)+T1128*'Exhaust Gas Math'!$D$14)</f>
        <v>1100</v>
      </c>
      <c r="W1128">
        <f>(353.3116967483*V1128^-1.0020802909)*('Exhaust Gas Math'!$E$10/(T1128+'Exhaust Gas Math'!$E$10))+(357.4500179626*V1128^-1.0038444015 )*(T1128/(T1128+'Exhaust Gas Math'!$E$10))</f>
        <v>0.31654710700089367</v>
      </c>
      <c r="X1128">
        <f t="shared" si="266"/>
        <v>0</v>
      </c>
      <c r="Y1128">
        <f t="shared" si="267"/>
        <v>101325</v>
      </c>
      <c r="Z1128">
        <f t="shared" si="268"/>
        <v>101325</v>
      </c>
    </row>
    <row r="1129" spans="5:26" x14ac:dyDescent="0.2">
      <c r="E1129">
        <f t="shared" si="255"/>
        <v>0.14049999999999838</v>
      </c>
      <c r="F1129">
        <f t="shared" si="256"/>
        <v>101325</v>
      </c>
      <c r="H1129">
        <f t="shared" si="269"/>
        <v>0.14049999999999838</v>
      </c>
      <c r="I1129">
        <f t="shared" si="257"/>
        <v>263.99999999992178</v>
      </c>
      <c r="J1129">
        <f t="shared" si="258"/>
        <v>3.5013552285627393E-2</v>
      </c>
      <c r="K1129">
        <f t="shared" si="259"/>
        <v>-26.411448257661384</v>
      </c>
      <c r="L1129">
        <f t="shared" si="260"/>
        <v>3.9769296294121147E-5</v>
      </c>
      <c r="M1129">
        <f>J1129/SQRT('Exhaust Gas Math'!$E$14*$B$21*$B$23)</f>
        <v>5.9441051564287331E-4</v>
      </c>
      <c r="N1129">
        <f t="shared" si="261"/>
        <v>4.9669531178934648E-2</v>
      </c>
      <c r="O1129">
        <f t="shared" si="262"/>
        <v>0</v>
      </c>
      <c r="P1129">
        <f t="shared" si="263"/>
        <v>0</v>
      </c>
      <c r="Q1129">
        <f>($B$16/2)*(COS((ACOS((2*'Intake Valve Fxn Scratch'!$B$1)/$B$16-1)/($B$17/2))*(I1129-($B$17/2)))+1)*P1129</f>
        <v>0</v>
      </c>
      <c r="R1129">
        <f t="shared" si="264"/>
        <v>0</v>
      </c>
      <c r="S1129">
        <f t="shared" si="265"/>
        <v>0</v>
      </c>
      <c r="T1129">
        <f>S1129*'Exhaust Gas Math'!$C$14</f>
        <v>0</v>
      </c>
      <c r="U1129">
        <f>(T1129/'Exhaust Gas Math'!$B$14)+('Exhaust Gas Math'!$D$10)</f>
        <v>4.4059320573952224E-4</v>
      </c>
      <c r="V1129">
        <f>('Exhaust Gas Math'!$E$10*(2.53982214E-12*V1128^4 - 0.0000000071629564556*V1128^3 + 7.56281407226508E-06*V1128^2 - 0.00322508455050905*V1128 + 1.62997098133725)*$B$24+T1129*'Exhaust Gas Math'!$D$14*$B$23)/('Exhaust Gas Math'!$E$10*(2.53982214E-12*V1128^4 - 0.0000000071629564556*V1128^3 + 7.56281407226508E-06*V1128^2 - 0.00322508455050905*V1128 + 1.62997098133725)+T1129*'Exhaust Gas Math'!$D$14)</f>
        <v>1100</v>
      </c>
      <c r="W1129">
        <f>(353.3116967483*V1129^-1.0020802909)*('Exhaust Gas Math'!$E$10/(T1129+'Exhaust Gas Math'!$E$10))+(357.4500179626*V1129^-1.0038444015 )*(T1129/(T1129+'Exhaust Gas Math'!$E$10))</f>
        <v>0.31654710700089367</v>
      </c>
      <c r="X1129">
        <f t="shared" si="266"/>
        <v>0</v>
      </c>
      <c r="Y1129">
        <f t="shared" si="267"/>
        <v>101325</v>
      </c>
      <c r="Z1129">
        <f t="shared" si="268"/>
        <v>101325</v>
      </c>
    </row>
    <row r="1130" spans="5:26" x14ac:dyDescent="0.2">
      <c r="E1130">
        <f t="shared" si="255"/>
        <v>0.14062499999999836</v>
      </c>
      <c r="F1130">
        <f t="shared" si="256"/>
        <v>101325</v>
      </c>
      <c r="H1130">
        <f t="shared" si="269"/>
        <v>0.14062499999999836</v>
      </c>
      <c r="I1130">
        <f t="shared" si="257"/>
        <v>269.99999999992178</v>
      </c>
      <c r="J1130">
        <f t="shared" si="258"/>
        <v>3.170000000004345E-2</v>
      </c>
      <c r="K1130">
        <f t="shared" si="259"/>
        <v>-26.556929898345718</v>
      </c>
      <c r="L1130">
        <f t="shared" si="260"/>
        <v>3.9769296294121147E-5</v>
      </c>
      <c r="M1130">
        <f>J1130/SQRT('Exhaust Gas Math'!$E$14*$B$21*$B$23)</f>
        <v>5.3815771653765163E-4</v>
      </c>
      <c r="N1130">
        <f t="shared" si="261"/>
        <v>4.5512549561668836E-2</v>
      </c>
      <c r="O1130">
        <f t="shared" si="262"/>
        <v>0</v>
      </c>
      <c r="P1130">
        <f t="shared" si="263"/>
        <v>0</v>
      </c>
      <c r="Q1130">
        <f>($B$16/2)*(COS((ACOS((2*'Intake Valve Fxn Scratch'!$B$1)/$B$16-1)/($B$17/2))*(I1130-($B$17/2)))+1)*P1130</f>
        <v>0</v>
      </c>
      <c r="R1130">
        <f t="shared" si="264"/>
        <v>0</v>
      </c>
      <c r="S1130">
        <f t="shared" si="265"/>
        <v>0</v>
      </c>
      <c r="T1130">
        <f>S1130*'Exhaust Gas Math'!$C$14</f>
        <v>0</v>
      </c>
      <c r="U1130">
        <f>(T1130/'Exhaust Gas Math'!$B$14)+('Exhaust Gas Math'!$D$10)</f>
        <v>4.4059320573952224E-4</v>
      </c>
      <c r="V1130">
        <f>('Exhaust Gas Math'!$E$10*(2.53982214E-12*V1129^4 - 0.0000000071629564556*V1129^3 + 7.56281407226508E-06*V1129^2 - 0.00322508455050905*V1129 + 1.62997098133725)*$B$24+T1130*'Exhaust Gas Math'!$D$14*$B$23)/('Exhaust Gas Math'!$E$10*(2.53982214E-12*V1129^4 - 0.0000000071629564556*V1129^3 + 7.56281407226508E-06*V1129^2 - 0.00322508455050905*V1129 + 1.62997098133725)+T1130*'Exhaust Gas Math'!$D$14)</f>
        <v>1100</v>
      </c>
      <c r="W1130">
        <f>(353.3116967483*V1130^-1.0020802909)*('Exhaust Gas Math'!$E$10/(T1130+'Exhaust Gas Math'!$E$10))+(357.4500179626*V1130^-1.0038444015 )*(T1130/(T1130+'Exhaust Gas Math'!$E$10))</f>
        <v>0.31654710700089367</v>
      </c>
      <c r="X1130">
        <f t="shared" si="266"/>
        <v>0</v>
      </c>
      <c r="Y1130">
        <f t="shared" si="267"/>
        <v>101325</v>
      </c>
      <c r="Z1130">
        <f t="shared" si="268"/>
        <v>101325</v>
      </c>
    </row>
    <row r="1131" spans="5:26" x14ac:dyDescent="0.2">
      <c r="E1131">
        <f t="shared" si="255"/>
        <v>0.14074999999999835</v>
      </c>
      <c r="F1131">
        <f t="shared" si="256"/>
        <v>101325</v>
      </c>
      <c r="H1131">
        <f t="shared" si="269"/>
        <v>0.14074999999999835</v>
      </c>
      <c r="I1131">
        <f t="shared" si="257"/>
        <v>275.99999999992087</v>
      </c>
      <c r="J1131">
        <f t="shared" si="258"/>
        <v>2.8386447714459025E-2</v>
      </c>
      <c r="K1131">
        <f t="shared" si="259"/>
        <v>-26.411448257668994</v>
      </c>
      <c r="L1131">
        <f t="shared" si="260"/>
        <v>3.9769296294121147E-5</v>
      </c>
      <c r="M1131">
        <f>J1131/SQRT('Exhaust Gas Math'!$E$14*$B$21*$B$23)</f>
        <v>4.8190491743242177E-4</v>
      </c>
      <c r="N1131">
        <f t="shared" si="261"/>
        <v>4.1037700628200675E-2</v>
      </c>
      <c r="O1131">
        <f t="shared" si="262"/>
        <v>0</v>
      </c>
      <c r="P1131">
        <f t="shared" si="263"/>
        <v>0</v>
      </c>
      <c r="Q1131">
        <f>($B$16/2)*(COS((ACOS((2*'Intake Valve Fxn Scratch'!$B$1)/$B$16-1)/($B$17/2))*(I1131-($B$17/2)))+1)*P1131</f>
        <v>0</v>
      </c>
      <c r="R1131">
        <f t="shared" si="264"/>
        <v>0</v>
      </c>
      <c r="S1131">
        <f t="shared" si="265"/>
        <v>0</v>
      </c>
      <c r="T1131">
        <f>S1131*'Exhaust Gas Math'!$C$14</f>
        <v>0</v>
      </c>
      <c r="U1131">
        <f>(T1131/'Exhaust Gas Math'!$B$14)+('Exhaust Gas Math'!$D$10)</f>
        <v>4.4059320573952224E-4</v>
      </c>
      <c r="V1131">
        <f>('Exhaust Gas Math'!$E$10*(2.53982214E-12*V1130^4 - 0.0000000071629564556*V1130^3 + 7.56281407226508E-06*V1130^2 - 0.00322508455050905*V1130 + 1.62997098133725)*$B$24+T1131*'Exhaust Gas Math'!$D$14*$B$23)/('Exhaust Gas Math'!$E$10*(2.53982214E-12*V1130^4 - 0.0000000071629564556*V1130^3 + 7.56281407226508E-06*V1130^2 - 0.00322508455050905*V1130 + 1.62997098133725)+T1131*'Exhaust Gas Math'!$D$14)</f>
        <v>1100</v>
      </c>
      <c r="W1131">
        <f>(353.3116967483*V1131^-1.0020802909)*('Exhaust Gas Math'!$E$10/(T1131+'Exhaust Gas Math'!$E$10))+(357.4500179626*V1131^-1.0038444015 )*(T1131/(T1131+'Exhaust Gas Math'!$E$10))</f>
        <v>0.31654710700089367</v>
      </c>
      <c r="X1131">
        <f t="shared" si="266"/>
        <v>0</v>
      </c>
      <c r="Y1131">
        <f t="shared" si="267"/>
        <v>101325</v>
      </c>
      <c r="Z1131">
        <f t="shared" si="268"/>
        <v>101325</v>
      </c>
    </row>
    <row r="1132" spans="5:26" x14ac:dyDescent="0.2">
      <c r="E1132">
        <f t="shared" si="255"/>
        <v>0.14087499999999833</v>
      </c>
      <c r="F1132">
        <f t="shared" si="256"/>
        <v>101325</v>
      </c>
      <c r="H1132">
        <f t="shared" si="269"/>
        <v>0.14087499999999833</v>
      </c>
      <c r="I1132">
        <f t="shared" si="257"/>
        <v>281.99999999991996</v>
      </c>
      <c r="J1132">
        <f t="shared" si="258"/>
        <v>2.5109199401119931E-2</v>
      </c>
      <c r="K1132">
        <f t="shared" si="259"/>
        <v>-25.976597262930373</v>
      </c>
      <c r="L1132">
        <f t="shared" si="260"/>
        <v>3.9769296294121147E-5</v>
      </c>
      <c r="M1132">
        <f>J1132/SQRT('Exhaust Gas Math'!$E$14*$B$21*$B$23)</f>
        <v>4.2626843576582809E-4</v>
      </c>
      <c r="N1132">
        <f t="shared" si="261"/>
        <v>3.6364153774712131E-2</v>
      </c>
      <c r="O1132">
        <f t="shared" si="262"/>
        <v>0</v>
      </c>
      <c r="P1132">
        <f t="shared" si="263"/>
        <v>0</v>
      </c>
      <c r="Q1132">
        <f>($B$16/2)*(COS((ACOS((2*'Intake Valve Fxn Scratch'!$B$1)/$B$16-1)/($B$17/2))*(I1132-($B$17/2)))+1)*P1132</f>
        <v>0</v>
      </c>
      <c r="R1132">
        <f t="shared" si="264"/>
        <v>0</v>
      </c>
      <c r="S1132">
        <f t="shared" si="265"/>
        <v>0</v>
      </c>
      <c r="T1132">
        <f>S1132*'Exhaust Gas Math'!$C$14</f>
        <v>0</v>
      </c>
      <c r="U1132">
        <f>(T1132/'Exhaust Gas Math'!$B$14)+('Exhaust Gas Math'!$D$10)</f>
        <v>4.4059320573952224E-4</v>
      </c>
      <c r="V1132">
        <f>('Exhaust Gas Math'!$E$10*(2.53982214E-12*V1131^4 - 0.0000000071629564556*V1131^3 + 7.56281407226508E-06*V1131^2 - 0.00322508455050905*V1131 + 1.62997098133725)*$B$24+T1132*'Exhaust Gas Math'!$D$14*$B$23)/('Exhaust Gas Math'!$E$10*(2.53982214E-12*V1131^4 - 0.0000000071629564556*V1131^3 + 7.56281407226508E-06*V1131^2 - 0.00322508455050905*V1131 + 1.62997098133725)+T1132*'Exhaust Gas Math'!$D$14)</f>
        <v>1100</v>
      </c>
      <c r="W1132">
        <f>(353.3116967483*V1132^-1.0020802909)*('Exhaust Gas Math'!$E$10/(T1132+'Exhaust Gas Math'!$E$10))+(357.4500179626*V1132^-1.0038444015 )*(T1132/(T1132+'Exhaust Gas Math'!$E$10))</f>
        <v>0.31654710700089367</v>
      </c>
      <c r="X1132">
        <f t="shared" si="266"/>
        <v>0</v>
      </c>
      <c r="Y1132">
        <f t="shared" si="267"/>
        <v>101325</v>
      </c>
      <c r="Z1132">
        <f t="shared" si="268"/>
        <v>101325</v>
      </c>
    </row>
    <row r="1133" spans="5:26" x14ac:dyDescent="0.2">
      <c r="E1133">
        <f t="shared" si="255"/>
        <v>0.14099999999999832</v>
      </c>
      <c r="F1133">
        <f t="shared" si="256"/>
        <v>101325</v>
      </c>
      <c r="H1133">
        <f t="shared" si="269"/>
        <v>0.14099999999999832</v>
      </c>
      <c r="I1133">
        <f t="shared" si="257"/>
        <v>287.99999999991905</v>
      </c>
      <c r="J1133">
        <f t="shared" si="258"/>
        <v>2.1904161278356295E-2</v>
      </c>
      <c r="K1133">
        <f t="shared" si="259"/>
        <v>-25.257141232626751</v>
      </c>
      <c r="L1133">
        <f t="shared" si="260"/>
        <v>3.9769296294121147E-5</v>
      </c>
      <c r="M1133">
        <f>J1133/SQRT('Exhaust Gas Math'!$E$14*$B$21*$B$23)</f>
        <v>3.7185783647370705E-4</v>
      </c>
      <c r="N1133">
        <f t="shared" si="261"/>
        <v>3.1616553879919067E-2</v>
      </c>
      <c r="O1133">
        <f t="shared" si="262"/>
        <v>0</v>
      </c>
      <c r="P1133">
        <f t="shared" si="263"/>
        <v>0</v>
      </c>
      <c r="Q1133">
        <f>($B$16/2)*(COS((ACOS((2*'Intake Valve Fxn Scratch'!$B$1)/$B$16-1)/($B$17/2))*(I1133-($B$17/2)))+1)*P1133</f>
        <v>0</v>
      </c>
      <c r="R1133">
        <f t="shared" si="264"/>
        <v>0</v>
      </c>
      <c r="S1133">
        <f t="shared" si="265"/>
        <v>0</v>
      </c>
      <c r="T1133">
        <f>S1133*'Exhaust Gas Math'!$C$14</f>
        <v>0</v>
      </c>
      <c r="U1133">
        <f>(T1133/'Exhaust Gas Math'!$B$14)+('Exhaust Gas Math'!$D$10)</f>
        <v>4.4059320573952224E-4</v>
      </c>
      <c r="V1133">
        <f>('Exhaust Gas Math'!$E$10*(2.53982214E-12*V1132^4 - 0.0000000071629564556*V1132^3 + 7.56281407226508E-06*V1132^2 - 0.00322508455050905*V1132 + 1.62997098133725)*$B$24+T1133*'Exhaust Gas Math'!$D$14*$B$23)/('Exhaust Gas Math'!$E$10*(2.53982214E-12*V1132^4 - 0.0000000071629564556*V1132^3 + 7.56281407226508E-06*V1132^2 - 0.00322508455050905*V1132 + 1.62997098133725)+T1133*'Exhaust Gas Math'!$D$14)</f>
        <v>1100</v>
      </c>
      <c r="W1133">
        <f>(353.3116967483*V1133^-1.0020802909)*('Exhaust Gas Math'!$E$10/(T1133+'Exhaust Gas Math'!$E$10))+(357.4500179626*V1133^-1.0038444015 )*(T1133/(T1133+'Exhaust Gas Math'!$E$10))</f>
        <v>0.31654710700089367</v>
      </c>
      <c r="X1133">
        <f t="shared" si="266"/>
        <v>0</v>
      </c>
      <c r="Y1133">
        <f t="shared" si="267"/>
        <v>101325</v>
      </c>
      <c r="Z1133">
        <f t="shared" si="268"/>
        <v>101325</v>
      </c>
    </row>
    <row r="1134" spans="5:26" x14ac:dyDescent="0.2">
      <c r="E1134">
        <f t="shared" si="255"/>
        <v>0.14112499999999831</v>
      </c>
      <c r="F1134">
        <f t="shared" si="256"/>
        <v>101325</v>
      </c>
      <c r="H1134">
        <f t="shared" si="269"/>
        <v>0.14112499999999831</v>
      </c>
      <c r="I1134">
        <f t="shared" si="257"/>
        <v>293.99999999991905</v>
      </c>
      <c r="J1134">
        <f t="shared" si="258"/>
        <v>1.8806448414537991E-2</v>
      </c>
      <c r="K1134">
        <f t="shared" si="259"/>
        <v>-24.260962677581951</v>
      </c>
      <c r="L1134">
        <f t="shared" si="260"/>
        <v>3.9769296294121147E-5</v>
      </c>
      <c r="M1134">
        <f>J1134/SQRT('Exhaust Gas Math'!$E$14*$B$21*$B$23)</f>
        <v>3.1926925346804512E-4</v>
      </c>
      <c r="N1134">
        <f t="shared" si="261"/>
        <v>2.6918663562663786E-2</v>
      </c>
      <c r="O1134">
        <f t="shared" si="262"/>
        <v>0</v>
      </c>
      <c r="P1134">
        <f t="shared" si="263"/>
        <v>0</v>
      </c>
      <c r="Q1134">
        <f>($B$16/2)*(COS((ACOS((2*'Intake Valve Fxn Scratch'!$B$1)/$B$16-1)/($B$17/2))*(I1134-($B$17/2)))+1)*P1134</f>
        <v>0</v>
      </c>
      <c r="R1134">
        <f t="shared" si="264"/>
        <v>0</v>
      </c>
      <c r="S1134">
        <f t="shared" si="265"/>
        <v>0</v>
      </c>
      <c r="T1134">
        <f>S1134*'Exhaust Gas Math'!$C$14</f>
        <v>0</v>
      </c>
      <c r="U1134">
        <f>(T1134/'Exhaust Gas Math'!$B$14)+('Exhaust Gas Math'!$D$10)</f>
        <v>4.4059320573952224E-4</v>
      </c>
      <c r="V1134">
        <f>('Exhaust Gas Math'!$E$10*(2.53982214E-12*V1133^4 - 0.0000000071629564556*V1133^3 + 7.56281407226508E-06*V1133^2 - 0.00322508455050905*V1133 + 1.62997098133725)*$B$24+T1134*'Exhaust Gas Math'!$D$14*$B$23)/('Exhaust Gas Math'!$E$10*(2.53982214E-12*V1133^4 - 0.0000000071629564556*V1133^3 + 7.56281407226508E-06*V1133^2 - 0.00322508455050905*V1133 + 1.62997098133725)+T1134*'Exhaust Gas Math'!$D$14)</f>
        <v>1100</v>
      </c>
      <c r="W1134">
        <f>(353.3116967483*V1134^-1.0020802909)*('Exhaust Gas Math'!$E$10/(T1134+'Exhaust Gas Math'!$E$10))+(357.4500179626*V1134^-1.0038444015 )*(T1134/(T1134+'Exhaust Gas Math'!$E$10))</f>
        <v>0.31654710700089367</v>
      </c>
      <c r="X1134">
        <f t="shared" si="266"/>
        <v>0</v>
      </c>
      <c r="Y1134">
        <f t="shared" si="267"/>
        <v>101325</v>
      </c>
      <c r="Z1134">
        <f t="shared" si="268"/>
        <v>101325</v>
      </c>
    </row>
    <row r="1135" spans="5:26" x14ac:dyDescent="0.2">
      <c r="E1135">
        <f t="shared" si="255"/>
        <v>0.14124999999999829</v>
      </c>
      <c r="F1135">
        <f t="shared" si="256"/>
        <v>101325</v>
      </c>
      <c r="H1135">
        <f t="shared" si="269"/>
        <v>0.14124999999999829</v>
      </c>
      <c r="I1135">
        <f t="shared" si="257"/>
        <v>299.99999999991815</v>
      </c>
      <c r="J1135">
        <f t="shared" si="258"/>
        <v>1.5850000000039107E-2</v>
      </c>
      <c r="K1135">
        <f t="shared" si="259"/>
        <v>-22.998975938508796</v>
      </c>
      <c r="L1135">
        <f t="shared" si="260"/>
        <v>3.9769296294121147E-5</v>
      </c>
      <c r="M1135">
        <f>J1135/SQRT('Exhaust Gas Math'!$E$14*$B$21*$B$23)</f>
        <v>2.6907885826912088E-4</v>
      </c>
      <c r="N1135">
        <f t="shared" si="261"/>
        <v>2.238726942961633E-2</v>
      </c>
      <c r="O1135">
        <f t="shared" si="262"/>
        <v>0</v>
      </c>
      <c r="P1135">
        <f t="shared" si="263"/>
        <v>0</v>
      </c>
      <c r="Q1135">
        <f>($B$16/2)*(COS((ACOS((2*'Intake Valve Fxn Scratch'!$B$1)/$B$16-1)/($B$17/2))*(I1135-($B$17/2)))+1)*P1135</f>
        <v>0</v>
      </c>
      <c r="R1135">
        <f t="shared" si="264"/>
        <v>0</v>
      </c>
      <c r="S1135">
        <f t="shared" si="265"/>
        <v>0</v>
      </c>
      <c r="T1135">
        <f>S1135*'Exhaust Gas Math'!$C$14</f>
        <v>0</v>
      </c>
      <c r="U1135">
        <f>(T1135/'Exhaust Gas Math'!$B$14)+('Exhaust Gas Math'!$D$10)</f>
        <v>4.4059320573952224E-4</v>
      </c>
      <c r="V1135">
        <f>('Exhaust Gas Math'!$E$10*(2.53982214E-12*V1134^4 - 0.0000000071629564556*V1134^3 + 7.56281407226508E-06*V1134^2 - 0.00322508455050905*V1134 + 1.62997098133725)*$B$24+T1135*'Exhaust Gas Math'!$D$14*$B$23)/('Exhaust Gas Math'!$E$10*(2.53982214E-12*V1134^4 - 0.0000000071629564556*V1134^3 + 7.56281407226508E-06*V1134^2 - 0.00322508455050905*V1134 + 1.62997098133725)+T1135*'Exhaust Gas Math'!$D$14)</f>
        <v>1100</v>
      </c>
      <c r="W1135">
        <f>(353.3116967483*V1135^-1.0020802909)*('Exhaust Gas Math'!$E$10/(T1135+'Exhaust Gas Math'!$E$10))+(357.4500179626*V1135^-1.0038444015 )*(T1135/(T1135+'Exhaust Gas Math'!$E$10))</f>
        <v>0.31654710700089367</v>
      </c>
      <c r="X1135">
        <f t="shared" si="266"/>
        <v>0</v>
      </c>
      <c r="Y1135">
        <f t="shared" si="267"/>
        <v>101325</v>
      </c>
      <c r="Z1135">
        <f t="shared" si="268"/>
        <v>101325</v>
      </c>
    </row>
    <row r="1136" spans="5:26" x14ac:dyDescent="0.2">
      <c r="E1136">
        <f t="shared" si="255"/>
        <v>0.14137499999999828</v>
      </c>
      <c r="F1136">
        <f t="shared" si="256"/>
        <v>101325</v>
      </c>
      <c r="H1136">
        <f t="shared" si="269"/>
        <v>0.14137499999999828</v>
      </c>
      <c r="I1136">
        <f t="shared" si="257"/>
        <v>305.99999999991724</v>
      </c>
      <c r="J1136">
        <f t="shared" si="258"/>
        <v>1.3067207502365483E-2</v>
      </c>
      <c r="K1136">
        <f t="shared" si="259"/>
        <v>-21.485007606208281</v>
      </c>
      <c r="L1136">
        <f t="shared" si="260"/>
        <v>3.9769296294121147E-5</v>
      </c>
      <c r="M1136">
        <f>J1136/SQRT('Exhaust Gas Math'!$E$14*$B$21*$B$23)</f>
        <v>2.2183654734974888E-4</v>
      </c>
      <c r="N1136">
        <f t="shared" si="261"/>
        <v>1.8126827986280569E-2</v>
      </c>
      <c r="O1136">
        <f t="shared" si="262"/>
        <v>0</v>
      </c>
      <c r="P1136">
        <f t="shared" si="263"/>
        <v>0</v>
      </c>
      <c r="Q1136">
        <f>($B$16/2)*(COS((ACOS((2*'Intake Valve Fxn Scratch'!$B$1)/$B$16-1)/($B$17/2))*(I1136-($B$17/2)))+1)*P1136</f>
        <v>0</v>
      </c>
      <c r="R1136">
        <f t="shared" si="264"/>
        <v>0</v>
      </c>
      <c r="S1136">
        <f t="shared" si="265"/>
        <v>0</v>
      </c>
      <c r="T1136">
        <f>S1136*'Exhaust Gas Math'!$C$14</f>
        <v>0</v>
      </c>
      <c r="U1136">
        <f>(T1136/'Exhaust Gas Math'!$B$14)+('Exhaust Gas Math'!$D$10)</f>
        <v>4.4059320573952224E-4</v>
      </c>
      <c r="V1136">
        <f>('Exhaust Gas Math'!$E$10*(2.53982214E-12*V1135^4 - 0.0000000071629564556*V1135^3 + 7.56281407226508E-06*V1135^2 - 0.00322508455050905*V1135 + 1.62997098133725)*$B$24+T1136*'Exhaust Gas Math'!$D$14*$B$23)/('Exhaust Gas Math'!$E$10*(2.53982214E-12*V1135^4 - 0.0000000071629564556*V1135^3 + 7.56281407226508E-06*V1135^2 - 0.00322508455050905*V1135 + 1.62997098133725)+T1136*'Exhaust Gas Math'!$D$14)</f>
        <v>1100</v>
      </c>
      <c r="W1136">
        <f>(353.3116967483*V1136^-1.0020802909)*('Exhaust Gas Math'!$E$10/(T1136+'Exhaust Gas Math'!$E$10))+(357.4500179626*V1136^-1.0038444015 )*(T1136/(T1136+'Exhaust Gas Math'!$E$10))</f>
        <v>0.31654710700089367</v>
      </c>
      <c r="X1136">
        <f t="shared" si="266"/>
        <v>0</v>
      </c>
      <c r="Y1136">
        <f t="shared" si="267"/>
        <v>101325</v>
      </c>
      <c r="Z1136">
        <f t="shared" si="268"/>
        <v>101325</v>
      </c>
    </row>
    <row r="1137" spans="5:26" x14ac:dyDescent="0.2">
      <c r="E1137">
        <f t="shared" si="255"/>
        <v>0.14149999999999827</v>
      </c>
      <c r="F1137">
        <f t="shared" si="256"/>
        <v>101325</v>
      </c>
      <c r="H1137">
        <f t="shared" si="269"/>
        <v>0.14149999999999827</v>
      </c>
      <c r="I1137">
        <f t="shared" si="257"/>
        <v>311.99999999991633</v>
      </c>
      <c r="J1137">
        <f t="shared" si="258"/>
        <v>1.0488559778458396E-2</v>
      </c>
      <c r="K1137">
        <f t="shared" si="259"/>
        <v>-19.735645034547321</v>
      </c>
      <c r="L1137">
        <f t="shared" si="260"/>
        <v>3.9769296294121147E-5</v>
      </c>
      <c r="M1137">
        <f>J1137/SQRT('Exhaust Gas Math'!$E$14*$B$21*$B$23)</f>
        <v>1.7805991735445081E-4</v>
      </c>
      <c r="N1137">
        <f t="shared" si="261"/>
        <v>1.4225230308877457E-2</v>
      </c>
      <c r="O1137">
        <f t="shared" si="262"/>
        <v>0</v>
      </c>
      <c r="P1137">
        <f t="shared" si="263"/>
        <v>0</v>
      </c>
      <c r="Q1137">
        <f>($B$16/2)*(COS((ACOS((2*'Intake Valve Fxn Scratch'!$B$1)/$B$16-1)/($B$17/2))*(I1137-($B$17/2)))+1)*P1137</f>
        <v>0</v>
      </c>
      <c r="R1137">
        <f t="shared" si="264"/>
        <v>0</v>
      </c>
      <c r="S1137">
        <f t="shared" si="265"/>
        <v>0</v>
      </c>
      <c r="T1137">
        <f>S1137*'Exhaust Gas Math'!$C$14</f>
        <v>0</v>
      </c>
      <c r="U1137">
        <f>(T1137/'Exhaust Gas Math'!$B$14)+('Exhaust Gas Math'!$D$10)</f>
        <v>4.4059320573952224E-4</v>
      </c>
      <c r="V1137">
        <f>('Exhaust Gas Math'!$E$10*(2.53982214E-12*V1136^4 - 0.0000000071629564556*V1136^3 + 7.56281407226508E-06*V1136^2 - 0.00322508455050905*V1136 + 1.62997098133725)*$B$24+T1137*'Exhaust Gas Math'!$D$14*$B$23)/('Exhaust Gas Math'!$E$10*(2.53982214E-12*V1136^4 - 0.0000000071629564556*V1136^3 + 7.56281407226508E-06*V1136^2 - 0.00322508455050905*V1136 + 1.62997098133725)+T1137*'Exhaust Gas Math'!$D$14)</f>
        <v>1100</v>
      </c>
      <c r="W1137">
        <f>(353.3116967483*V1137^-1.0020802909)*('Exhaust Gas Math'!$E$10/(T1137+'Exhaust Gas Math'!$E$10))+(357.4500179626*V1137^-1.0038444015 )*(T1137/(T1137+'Exhaust Gas Math'!$E$10))</f>
        <v>0.31654710700089367</v>
      </c>
      <c r="X1137">
        <f t="shared" si="266"/>
        <v>0</v>
      </c>
      <c r="Y1137">
        <f t="shared" si="267"/>
        <v>101325</v>
      </c>
      <c r="Z1137">
        <f t="shared" si="268"/>
        <v>101325</v>
      </c>
    </row>
    <row r="1138" spans="5:26" x14ac:dyDescent="0.2">
      <c r="E1138">
        <f t="shared" si="255"/>
        <v>0.14162499999999825</v>
      </c>
      <c r="F1138">
        <f t="shared" si="256"/>
        <v>101325</v>
      </c>
      <c r="H1138">
        <f t="shared" si="269"/>
        <v>0.14162499999999825</v>
      </c>
      <c r="I1138">
        <f t="shared" si="257"/>
        <v>317.99999999991633</v>
      </c>
      <c r="J1138">
        <f t="shared" si="258"/>
        <v>8.1423090323973837E-3</v>
      </c>
      <c r="K1138">
        <f t="shared" si="259"/>
        <v>-17.770054605938398</v>
      </c>
      <c r="L1138">
        <f t="shared" si="260"/>
        <v>3.9769296294121147E-5</v>
      </c>
      <c r="M1138">
        <f>J1138/SQRT('Exhaust Gas Math'!$E$14*$B$21*$B$23)</f>
        <v>1.3822859420229859E-4</v>
      </c>
      <c r="N1138">
        <f t="shared" si="261"/>
        <v>1.0750931841559039E-2</v>
      </c>
      <c r="O1138">
        <f t="shared" si="262"/>
        <v>0</v>
      </c>
      <c r="P1138">
        <f t="shared" si="263"/>
        <v>0</v>
      </c>
      <c r="Q1138">
        <f>($B$16/2)*(COS((ACOS((2*'Intake Valve Fxn Scratch'!$B$1)/$B$16-1)/($B$17/2))*(I1138-($B$17/2)))+1)*P1138</f>
        <v>0</v>
      </c>
      <c r="R1138">
        <f t="shared" si="264"/>
        <v>0</v>
      </c>
      <c r="S1138">
        <f t="shared" si="265"/>
        <v>0</v>
      </c>
      <c r="T1138">
        <f>S1138*'Exhaust Gas Math'!$C$14</f>
        <v>0</v>
      </c>
      <c r="U1138">
        <f>(T1138/'Exhaust Gas Math'!$B$14)+('Exhaust Gas Math'!$D$10)</f>
        <v>4.4059320573952224E-4</v>
      </c>
      <c r="V1138">
        <f>('Exhaust Gas Math'!$E$10*(2.53982214E-12*V1137^4 - 0.0000000071629564556*V1137^3 + 7.56281407226508E-06*V1137^2 - 0.00322508455050905*V1137 + 1.62997098133725)*$B$24+T1138*'Exhaust Gas Math'!$D$14*$B$23)/('Exhaust Gas Math'!$E$10*(2.53982214E-12*V1137^4 - 0.0000000071629564556*V1137^3 + 7.56281407226508E-06*V1137^2 - 0.00322508455050905*V1137 + 1.62997098133725)+T1138*'Exhaust Gas Math'!$D$14)</f>
        <v>1100</v>
      </c>
      <c r="W1138">
        <f>(353.3116967483*V1138^-1.0020802909)*('Exhaust Gas Math'!$E$10/(T1138+'Exhaust Gas Math'!$E$10))+(357.4500179626*V1138^-1.0038444015 )*(T1138/(T1138+'Exhaust Gas Math'!$E$10))</f>
        <v>0.31654710700089367</v>
      </c>
      <c r="X1138">
        <f t="shared" si="266"/>
        <v>0</v>
      </c>
      <c r="Y1138">
        <f t="shared" si="267"/>
        <v>101325</v>
      </c>
      <c r="Z1138">
        <f t="shared" si="268"/>
        <v>101325</v>
      </c>
    </row>
    <row r="1139" spans="5:26" x14ac:dyDescent="0.2">
      <c r="E1139">
        <f t="shared" si="255"/>
        <v>0.14174999999999824</v>
      </c>
      <c r="F1139">
        <f t="shared" si="256"/>
        <v>101325</v>
      </c>
      <c r="H1139">
        <f t="shared" si="269"/>
        <v>0.14174999999999824</v>
      </c>
      <c r="I1139">
        <f t="shared" si="257"/>
        <v>323.99999999991542</v>
      </c>
      <c r="J1139">
        <f t="shared" si="258"/>
        <v>6.0541612783414599E-3</v>
      </c>
      <c r="K1139">
        <f t="shared" si="259"/>
        <v>-15.609771740444133</v>
      </c>
      <c r="L1139">
        <f t="shared" si="260"/>
        <v>3.9769296294121147E-5</v>
      </c>
      <c r="M1139">
        <f>J1139/SQRT('Exhaust Gas Math'!$E$14*$B$21*$B$23)</f>
        <v>1.0277897820499823E-4</v>
      </c>
      <c r="N1139">
        <f t="shared" si="261"/>
        <v>7.7515449032147209E-3</v>
      </c>
      <c r="O1139">
        <f t="shared" si="262"/>
        <v>0</v>
      </c>
      <c r="P1139">
        <f t="shared" si="263"/>
        <v>0</v>
      </c>
      <c r="Q1139">
        <f>($B$16/2)*(COS((ACOS((2*'Intake Valve Fxn Scratch'!$B$1)/$B$16-1)/($B$17/2))*(I1139-($B$17/2)))+1)*P1139</f>
        <v>0</v>
      </c>
      <c r="R1139">
        <f t="shared" si="264"/>
        <v>0</v>
      </c>
      <c r="S1139">
        <f t="shared" si="265"/>
        <v>0</v>
      </c>
      <c r="T1139">
        <f>S1139*'Exhaust Gas Math'!$C$14</f>
        <v>0</v>
      </c>
      <c r="U1139">
        <f>(T1139/'Exhaust Gas Math'!$B$14)+('Exhaust Gas Math'!$D$10)</f>
        <v>4.4059320573952224E-4</v>
      </c>
      <c r="V1139">
        <f>('Exhaust Gas Math'!$E$10*(2.53982214E-12*V1138^4 - 0.0000000071629564556*V1138^3 + 7.56281407226508E-06*V1138^2 - 0.00322508455050905*V1138 + 1.62997098133725)*$B$24+T1139*'Exhaust Gas Math'!$D$14*$B$23)/('Exhaust Gas Math'!$E$10*(2.53982214E-12*V1138^4 - 0.0000000071629564556*V1138^3 + 7.56281407226508E-06*V1138^2 - 0.00322508455050905*V1138 + 1.62997098133725)+T1139*'Exhaust Gas Math'!$D$14)</f>
        <v>1100</v>
      </c>
      <c r="W1139">
        <f>(353.3116967483*V1139^-1.0020802909)*('Exhaust Gas Math'!$E$10/(T1139+'Exhaust Gas Math'!$E$10))+(357.4500179626*V1139^-1.0038444015 )*(T1139/(T1139+'Exhaust Gas Math'!$E$10))</f>
        <v>0.31654710700089367</v>
      </c>
      <c r="X1139">
        <f t="shared" si="266"/>
        <v>0</v>
      </c>
      <c r="Y1139">
        <f t="shared" si="267"/>
        <v>101325</v>
      </c>
      <c r="Z1139">
        <f t="shared" si="268"/>
        <v>101325</v>
      </c>
    </row>
    <row r="1140" spans="5:26" x14ac:dyDescent="0.2">
      <c r="E1140">
        <f t="shared" si="255"/>
        <v>0.14187499999999822</v>
      </c>
      <c r="F1140">
        <f t="shared" si="256"/>
        <v>101325</v>
      </c>
      <c r="H1140">
        <f t="shared" si="269"/>
        <v>0.14187499999999822</v>
      </c>
      <c r="I1140">
        <f t="shared" si="257"/>
        <v>329.99999999991451</v>
      </c>
      <c r="J1140">
        <f t="shared" si="258"/>
        <v>4.2469947000567283E-3</v>
      </c>
      <c r="K1140">
        <f t="shared" si="259"/>
        <v>-13.27846494920686</v>
      </c>
      <c r="L1140">
        <f t="shared" si="260"/>
        <v>3.9769296294121147E-5</v>
      </c>
      <c r="M1140">
        <f>J1140/SQRT('Exhaust Gas Math'!$E$14*$B$21*$B$23)</f>
        <v>7.2099462773719399E-5</v>
      </c>
      <c r="N1140">
        <f t="shared" si="261"/>
        <v>5.2538472644718046E-3</v>
      </c>
      <c r="O1140">
        <f t="shared" si="262"/>
        <v>0</v>
      </c>
      <c r="P1140">
        <f t="shared" si="263"/>
        <v>0</v>
      </c>
      <c r="Q1140">
        <f>($B$16/2)*(COS((ACOS((2*'Intake Valve Fxn Scratch'!$B$1)/$B$16-1)/($B$17/2))*(I1140-($B$17/2)))+1)*P1140</f>
        <v>0</v>
      </c>
      <c r="R1140">
        <f t="shared" si="264"/>
        <v>0</v>
      </c>
      <c r="S1140">
        <f t="shared" si="265"/>
        <v>0</v>
      </c>
      <c r="T1140">
        <f>S1140*'Exhaust Gas Math'!$C$14</f>
        <v>0</v>
      </c>
      <c r="U1140">
        <f>(T1140/'Exhaust Gas Math'!$B$14)+('Exhaust Gas Math'!$D$10)</f>
        <v>4.4059320573952224E-4</v>
      </c>
      <c r="V1140">
        <f>('Exhaust Gas Math'!$E$10*(2.53982214E-12*V1139^4 - 0.0000000071629564556*V1139^3 + 7.56281407226508E-06*V1139^2 - 0.00322508455050905*V1139 + 1.62997098133725)*$B$24+T1140*'Exhaust Gas Math'!$D$14*$B$23)/('Exhaust Gas Math'!$E$10*(2.53982214E-12*V1139^4 - 0.0000000071629564556*V1139^3 + 7.56281407226508E-06*V1139^2 - 0.00322508455050905*V1139 + 1.62997098133725)+T1140*'Exhaust Gas Math'!$D$14)</f>
        <v>1100</v>
      </c>
      <c r="W1140">
        <f>(353.3116967483*V1140^-1.0020802909)*('Exhaust Gas Math'!$E$10/(T1140+'Exhaust Gas Math'!$E$10))+(357.4500179626*V1140^-1.0038444015 )*(T1140/(T1140+'Exhaust Gas Math'!$E$10))</f>
        <v>0.31654710700089367</v>
      </c>
      <c r="X1140">
        <f t="shared" si="266"/>
        <v>0</v>
      </c>
      <c r="Y1140">
        <f t="shared" si="267"/>
        <v>101325</v>
      </c>
      <c r="Z1140">
        <f t="shared" si="268"/>
        <v>101325</v>
      </c>
    </row>
    <row r="1141" spans="5:26" x14ac:dyDescent="0.2">
      <c r="E1141">
        <f t="shared" si="255"/>
        <v>0.14199999999999821</v>
      </c>
      <c r="F1141">
        <f t="shared" si="256"/>
        <v>101325</v>
      </c>
      <c r="H1141">
        <f t="shared" si="269"/>
        <v>0.14199999999999821</v>
      </c>
      <c r="I1141">
        <f t="shared" si="257"/>
        <v>335.99999999991451</v>
      </c>
      <c r="J1141">
        <f t="shared" si="258"/>
        <v>2.740608992748788E-3</v>
      </c>
      <c r="K1141">
        <f t="shared" si="259"/>
        <v>-10.801676517288687</v>
      </c>
      <c r="L1141">
        <f t="shared" si="260"/>
        <v>3.9769296294121147E-5</v>
      </c>
      <c r="M1141">
        <f>J1141/SQRT('Exhaust Gas Math'!$E$14*$B$21*$B$23)</f>
        <v>4.6526179099628379E-5</v>
      </c>
      <c r="N1141">
        <f t="shared" si="261"/>
        <v>3.2650381165411461E-3</v>
      </c>
      <c r="O1141">
        <f t="shared" si="262"/>
        <v>0</v>
      </c>
      <c r="P1141">
        <f t="shared" si="263"/>
        <v>0</v>
      </c>
      <c r="Q1141">
        <f>($B$16/2)*(COS((ACOS((2*'Intake Valve Fxn Scratch'!$B$1)/$B$16-1)/($B$17/2))*(I1141-($B$17/2)))+1)*P1141</f>
        <v>0</v>
      </c>
      <c r="R1141">
        <f t="shared" si="264"/>
        <v>0</v>
      </c>
      <c r="S1141">
        <f t="shared" si="265"/>
        <v>0</v>
      </c>
      <c r="T1141">
        <f>S1141*'Exhaust Gas Math'!$C$14</f>
        <v>0</v>
      </c>
      <c r="U1141">
        <f>(T1141/'Exhaust Gas Math'!$B$14)+('Exhaust Gas Math'!$D$10)</f>
        <v>4.4059320573952224E-4</v>
      </c>
      <c r="V1141">
        <f>('Exhaust Gas Math'!$E$10*(2.53982214E-12*V1140^4 - 0.0000000071629564556*V1140^3 + 7.56281407226508E-06*V1140^2 - 0.00322508455050905*V1140 + 1.62997098133725)*$B$24+T1141*'Exhaust Gas Math'!$D$14*$B$23)/('Exhaust Gas Math'!$E$10*(2.53982214E-12*V1140^4 - 0.0000000071629564556*V1140^3 + 7.56281407226508E-06*V1140^2 - 0.00322508455050905*V1140 + 1.62997098133725)+T1141*'Exhaust Gas Math'!$D$14)</f>
        <v>1100</v>
      </c>
      <c r="W1141">
        <f>(353.3116967483*V1141^-1.0020802909)*('Exhaust Gas Math'!$E$10/(T1141+'Exhaust Gas Math'!$E$10))+(357.4500179626*V1141^-1.0038444015 )*(T1141/(T1141+'Exhaust Gas Math'!$E$10))</f>
        <v>0.31654710700089367</v>
      </c>
      <c r="X1141">
        <f t="shared" si="266"/>
        <v>0</v>
      </c>
      <c r="Y1141">
        <f t="shared" si="267"/>
        <v>101325</v>
      </c>
      <c r="Z1141">
        <f t="shared" si="268"/>
        <v>101325</v>
      </c>
    </row>
    <row r="1142" spans="5:26" x14ac:dyDescent="0.2">
      <c r="E1142">
        <f t="shared" si="255"/>
        <v>0.1421249999999982</v>
      </c>
      <c r="F1142">
        <f t="shared" si="256"/>
        <v>101325</v>
      </c>
      <c r="H1142">
        <f t="shared" si="269"/>
        <v>0.1421249999999982</v>
      </c>
      <c r="I1142">
        <f t="shared" si="257"/>
        <v>341.9999999999136</v>
      </c>
      <c r="J1142">
        <f t="shared" si="258"/>
        <v>1.5515084334583804E-3</v>
      </c>
      <c r="K1142">
        <f t="shared" si="259"/>
        <v>-8.2065426570510009</v>
      </c>
      <c r="L1142">
        <f t="shared" si="260"/>
        <v>3.9769296294121147E-5</v>
      </c>
      <c r="M1142">
        <f>J1142/SQRT('Exhaust Gas Math'!$E$14*$B$21*$B$23)</f>
        <v>2.6339313430212194E-5</v>
      </c>
      <c r="N1142">
        <f t="shared" si="261"/>
        <v>1.7749850514399215E-3</v>
      </c>
      <c r="O1142">
        <f t="shared" si="262"/>
        <v>0</v>
      </c>
      <c r="P1142">
        <f t="shared" si="263"/>
        <v>0</v>
      </c>
      <c r="Q1142">
        <f>($B$16/2)*(COS((ACOS((2*'Intake Valve Fxn Scratch'!$B$1)/$B$16-1)/($B$17/2))*(I1142-($B$17/2)))+1)*P1142</f>
        <v>0</v>
      </c>
      <c r="R1142">
        <f t="shared" si="264"/>
        <v>0</v>
      </c>
      <c r="S1142">
        <f t="shared" si="265"/>
        <v>0</v>
      </c>
      <c r="T1142">
        <f>S1142*'Exhaust Gas Math'!$C$14</f>
        <v>0</v>
      </c>
      <c r="U1142">
        <f>(T1142/'Exhaust Gas Math'!$B$14)+('Exhaust Gas Math'!$D$10)</f>
        <v>4.4059320573952224E-4</v>
      </c>
      <c r="V1142">
        <f>('Exhaust Gas Math'!$E$10*(2.53982214E-12*V1141^4 - 0.0000000071629564556*V1141^3 + 7.56281407226508E-06*V1141^2 - 0.00322508455050905*V1141 + 1.62997098133725)*$B$24+T1142*'Exhaust Gas Math'!$D$14*$B$23)/('Exhaust Gas Math'!$E$10*(2.53982214E-12*V1141^4 - 0.0000000071629564556*V1141^3 + 7.56281407226508E-06*V1141^2 - 0.00322508455050905*V1141 + 1.62997098133725)+T1142*'Exhaust Gas Math'!$D$14)</f>
        <v>1100</v>
      </c>
      <c r="W1142">
        <f>(353.3116967483*V1142^-1.0020802909)*('Exhaust Gas Math'!$E$10/(T1142+'Exhaust Gas Math'!$E$10))+(357.4500179626*V1142^-1.0038444015 )*(T1142/(T1142+'Exhaust Gas Math'!$E$10))</f>
        <v>0.31654710700089367</v>
      </c>
      <c r="X1142">
        <f t="shared" si="266"/>
        <v>0</v>
      </c>
      <c r="Y1142">
        <f t="shared" si="267"/>
        <v>101325</v>
      </c>
      <c r="Z1142">
        <f t="shared" si="268"/>
        <v>101325</v>
      </c>
    </row>
    <row r="1143" spans="5:26" x14ac:dyDescent="0.2">
      <c r="E1143">
        <f t="shared" si="255"/>
        <v>0.14224999999999818</v>
      </c>
      <c r="F1143">
        <f t="shared" si="256"/>
        <v>101325</v>
      </c>
      <c r="H1143">
        <f t="shared" si="269"/>
        <v>0.14224999999999818</v>
      </c>
      <c r="I1143">
        <f t="shared" si="257"/>
        <v>347.99999999991269</v>
      </c>
      <c r="J1143">
        <f t="shared" si="258"/>
        <v>6.9272105674837714E-4</v>
      </c>
      <c r="K1143">
        <f t="shared" si="259"/>
        <v>-5.5214961981332298</v>
      </c>
      <c r="L1143">
        <f t="shared" si="260"/>
        <v>3.9769296294121147E-5</v>
      </c>
      <c r="M1143">
        <f>J1143/SQRT('Exhaust Gas Math'!$E$14*$B$21*$B$23)</f>
        <v>1.1760037290118128E-5</v>
      </c>
      <c r="N1143">
        <f t="shared" si="261"/>
        <v>7.5915782820212135E-4</v>
      </c>
      <c r="O1143">
        <f t="shared" si="262"/>
        <v>0</v>
      </c>
      <c r="P1143">
        <f t="shared" si="263"/>
        <v>0</v>
      </c>
      <c r="Q1143">
        <f>($B$16/2)*(COS((ACOS((2*'Intake Valve Fxn Scratch'!$B$1)/$B$16-1)/($B$17/2))*(I1143-($B$17/2)))+1)*P1143</f>
        <v>0</v>
      </c>
      <c r="R1143">
        <f t="shared" si="264"/>
        <v>0</v>
      </c>
      <c r="S1143">
        <f t="shared" si="265"/>
        <v>0</v>
      </c>
      <c r="T1143">
        <f>S1143*'Exhaust Gas Math'!$C$14</f>
        <v>0</v>
      </c>
      <c r="U1143">
        <f>(T1143/'Exhaust Gas Math'!$B$14)+('Exhaust Gas Math'!$D$10)</f>
        <v>4.4059320573952224E-4</v>
      </c>
      <c r="V1143">
        <f>('Exhaust Gas Math'!$E$10*(2.53982214E-12*V1142^4 - 0.0000000071629564556*V1142^3 + 7.56281407226508E-06*V1142^2 - 0.00322508455050905*V1142 + 1.62997098133725)*$B$24+T1143*'Exhaust Gas Math'!$D$14*$B$23)/('Exhaust Gas Math'!$E$10*(2.53982214E-12*V1142^4 - 0.0000000071629564556*V1142^3 + 7.56281407226508E-06*V1142^2 - 0.00322508455050905*V1142 + 1.62997098133725)+T1143*'Exhaust Gas Math'!$D$14)</f>
        <v>1100</v>
      </c>
      <c r="W1143">
        <f>(353.3116967483*V1143^-1.0020802909)*('Exhaust Gas Math'!$E$10/(T1143+'Exhaust Gas Math'!$E$10))+(357.4500179626*V1143^-1.0038444015 )*(T1143/(T1143+'Exhaust Gas Math'!$E$10))</f>
        <v>0.31654710700089367</v>
      </c>
      <c r="X1143">
        <f t="shared" si="266"/>
        <v>0</v>
      </c>
      <c r="Y1143">
        <f t="shared" si="267"/>
        <v>101325</v>
      </c>
      <c r="Z1143">
        <f t="shared" si="268"/>
        <v>101325</v>
      </c>
    </row>
    <row r="1144" spans="5:26" x14ac:dyDescent="0.2">
      <c r="E1144">
        <f t="shared" si="255"/>
        <v>0.14237499999999817</v>
      </c>
      <c r="F1144">
        <f t="shared" si="256"/>
        <v>101325</v>
      </c>
      <c r="H1144">
        <f t="shared" si="269"/>
        <v>0.14237499999999817</v>
      </c>
      <c r="I1144">
        <f t="shared" si="257"/>
        <v>353.99999999991178</v>
      </c>
      <c r="J1144">
        <f t="shared" si="258"/>
        <v>1.7365591683081438E-4</v>
      </c>
      <c r="K1144">
        <f t="shared" si="259"/>
        <v>-2.775955071421365</v>
      </c>
      <c r="L1144">
        <f t="shared" si="260"/>
        <v>3.9769296294121147E-5</v>
      </c>
      <c r="M1144">
        <f>J1144/SQRT('Exhaust Gas Math'!$E$14*$B$21*$B$23)</f>
        <v>2.9480842796465399E-6</v>
      </c>
      <c r="N1144">
        <f t="shared" si="261"/>
        <v>1.8193581047677015E-4</v>
      </c>
      <c r="O1144">
        <f t="shared" si="262"/>
        <v>0</v>
      </c>
      <c r="P1144">
        <f t="shared" si="263"/>
        <v>0</v>
      </c>
      <c r="Q1144">
        <f>($B$16/2)*(COS((ACOS((2*'Intake Valve Fxn Scratch'!$B$1)/$B$16-1)/($B$17/2))*(I1144-($B$17/2)))+1)*P1144</f>
        <v>0</v>
      </c>
      <c r="R1144">
        <f t="shared" si="264"/>
        <v>0</v>
      </c>
      <c r="S1144">
        <f t="shared" si="265"/>
        <v>0</v>
      </c>
      <c r="T1144">
        <f>S1144*'Exhaust Gas Math'!$C$14</f>
        <v>0</v>
      </c>
      <c r="U1144">
        <f>(T1144/'Exhaust Gas Math'!$B$14)+('Exhaust Gas Math'!$D$10)</f>
        <v>4.4059320573952224E-4</v>
      </c>
      <c r="V1144">
        <f>('Exhaust Gas Math'!$E$10*(2.53982214E-12*V1143^4 - 0.0000000071629564556*V1143^3 + 7.56281407226508E-06*V1143^2 - 0.00322508455050905*V1143 + 1.62997098133725)*$B$24+T1144*'Exhaust Gas Math'!$D$14*$B$23)/('Exhaust Gas Math'!$E$10*(2.53982214E-12*V1143^4 - 0.0000000071629564556*V1143^3 + 7.56281407226508E-06*V1143^2 - 0.00322508455050905*V1143 + 1.62997098133725)+T1144*'Exhaust Gas Math'!$D$14)</f>
        <v>1100</v>
      </c>
      <c r="W1144">
        <f>(353.3116967483*V1144^-1.0020802909)*('Exhaust Gas Math'!$E$10/(T1144+'Exhaust Gas Math'!$E$10))+(357.4500179626*V1144^-1.0038444015 )*(T1144/(T1144+'Exhaust Gas Math'!$E$10))</f>
        <v>0.31654710700089367</v>
      </c>
      <c r="X1144">
        <f t="shared" si="266"/>
        <v>0</v>
      </c>
      <c r="Y1144">
        <f t="shared" si="267"/>
        <v>101325</v>
      </c>
      <c r="Z1144">
        <f t="shared" si="268"/>
        <v>101325</v>
      </c>
    </row>
    <row r="1145" spans="5:26" x14ac:dyDescent="0.2">
      <c r="E1145">
        <f t="shared" si="255"/>
        <v>0.14249999999999816</v>
      </c>
      <c r="F1145">
        <f t="shared" si="256"/>
        <v>101325</v>
      </c>
      <c r="H1145">
        <f t="shared" si="269"/>
        <v>0.14249999999999816</v>
      </c>
      <c r="I1145">
        <f t="shared" si="257"/>
        <v>359.99999999991178</v>
      </c>
      <c r="J1145">
        <f t="shared" si="258"/>
        <v>0</v>
      </c>
      <c r="K1145">
        <f t="shared" si="259"/>
        <v>-4.069377978042538E-11</v>
      </c>
      <c r="L1145">
        <f t="shared" si="260"/>
        <v>3.9769296294121147E-5</v>
      </c>
      <c r="M1145">
        <f>J1145/SQRT('Exhaust Gas Math'!$E$14*$B$21*$B$23)</f>
        <v>0</v>
      </c>
      <c r="N1145">
        <f t="shared" si="261"/>
        <v>0</v>
      </c>
      <c r="O1145">
        <f t="shared" si="262"/>
        <v>0</v>
      </c>
      <c r="P1145">
        <f t="shared" si="263"/>
        <v>0</v>
      </c>
      <c r="Q1145">
        <f>($B$16/2)*(COS((ACOS((2*'Intake Valve Fxn Scratch'!$B$1)/$B$16-1)/($B$17/2))*(I1145-($B$17/2)))+1)*P1145</f>
        <v>0</v>
      </c>
      <c r="R1145">
        <f t="shared" si="264"/>
        <v>0</v>
      </c>
      <c r="S1145">
        <f t="shared" si="265"/>
        <v>0</v>
      </c>
      <c r="T1145">
        <f>S1145*'Exhaust Gas Math'!$C$14</f>
        <v>0</v>
      </c>
      <c r="U1145">
        <f>(T1145/'Exhaust Gas Math'!$B$14)+('Exhaust Gas Math'!$D$10)</f>
        <v>4.4059320573952224E-4</v>
      </c>
      <c r="V1145">
        <f>('Exhaust Gas Math'!$E$10*(2.53982214E-12*V1144^4 - 0.0000000071629564556*V1144^3 + 7.56281407226508E-06*V1144^2 - 0.00322508455050905*V1144 + 1.62997098133725)*$B$24+T1145*'Exhaust Gas Math'!$D$14*$B$23)/('Exhaust Gas Math'!$E$10*(2.53982214E-12*V1144^4 - 0.0000000071629564556*V1144^3 + 7.56281407226508E-06*V1144^2 - 0.00322508455050905*V1144 + 1.62997098133725)+T1145*'Exhaust Gas Math'!$D$14)</f>
        <v>1100</v>
      </c>
      <c r="W1145">
        <f>(353.3116967483*V1145^-1.0020802909)*('Exhaust Gas Math'!$E$10/(T1145+'Exhaust Gas Math'!$E$10))+(357.4500179626*V1145^-1.0038444015 )*(T1145/(T1145+'Exhaust Gas Math'!$E$10))</f>
        <v>0.31654710700089367</v>
      </c>
      <c r="X1145">
        <f t="shared" si="266"/>
        <v>0</v>
      </c>
      <c r="Y1145">
        <f t="shared" si="267"/>
        <v>101325</v>
      </c>
      <c r="Z1145">
        <f t="shared" si="268"/>
        <v>101325</v>
      </c>
    </row>
    <row r="1146" spans="5:26" x14ac:dyDescent="0.2">
      <c r="E1146">
        <f t="shared" si="255"/>
        <v>0.14262499999999814</v>
      </c>
      <c r="F1146">
        <f t="shared" si="256"/>
        <v>101325</v>
      </c>
      <c r="H1146">
        <f t="shared" si="269"/>
        <v>0.14262499999999814</v>
      </c>
      <c r="I1146">
        <f t="shared" si="257"/>
        <v>365.99999999991087</v>
      </c>
      <c r="J1146">
        <f t="shared" si="258"/>
        <v>1.7365591682061421E-4</v>
      </c>
      <c r="K1146">
        <f t="shared" si="259"/>
        <v>2.7759550713400478</v>
      </c>
      <c r="L1146">
        <f t="shared" si="260"/>
        <v>3.9769296294121147E-5</v>
      </c>
      <c r="M1146">
        <f>J1146/SQRT('Exhaust Gas Math'!$E$14*$B$21*$B$23)</f>
        <v>2.9480842794733758E-6</v>
      </c>
      <c r="N1146">
        <f t="shared" si="261"/>
        <v>1.6556832809298122E-4</v>
      </c>
      <c r="O1146">
        <f t="shared" si="262"/>
        <v>0</v>
      </c>
      <c r="P1146">
        <f t="shared" si="263"/>
        <v>0</v>
      </c>
      <c r="Q1146">
        <f>($B$16/2)*(COS((ACOS((2*'Intake Valve Fxn Scratch'!$B$1)/$B$16-1)/($B$17/2))*(I1146-($B$17/2)))+1)*P1146</f>
        <v>0</v>
      </c>
      <c r="R1146">
        <f t="shared" si="264"/>
        <v>0</v>
      </c>
      <c r="S1146">
        <f t="shared" si="265"/>
        <v>0</v>
      </c>
      <c r="T1146">
        <f>S1146*'Exhaust Gas Math'!$C$14</f>
        <v>0</v>
      </c>
      <c r="U1146">
        <f>(T1146/'Exhaust Gas Math'!$B$14)+('Exhaust Gas Math'!$D$10)</f>
        <v>4.4059320573952224E-4</v>
      </c>
      <c r="V1146">
        <f>('Exhaust Gas Math'!$E$10*(2.53982214E-12*V1145^4 - 0.0000000071629564556*V1145^3 + 7.56281407226508E-06*V1145^2 - 0.00322508455050905*V1145 + 1.62997098133725)*$B$24+T1146*'Exhaust Gas Math'!$D$14*$B$23)/('Exhaust Gas Math'!$E$10*(2.53982214E-12*V1145^4 - 0.0000000071629564556*V1145^3 + 7.56281407226508E-06*V1145^2 - 0.00322508455050905*V1145 + 1.62997098133725)+T1146*'Exhaust Gas Math'!$D$14)</f>
        <v>1100</v>
      </c>
      <c r="W1146">
        <f>(353.3116967483*V1146^-1.0020802909)*('Exhaust Gas Math'!$E$10/(T1146+'Exhaust Gas Math'!$E$10))+(357.4500179626*V1146^-1.0038444015 )*(T1146/(T1146+'Exhaust Gas Math'!$E$10))</f>
        <v>0.31654710700089367</v>
      </c>
      <c r="X1146">
        <f t="shared" si="266"/>
        <v>0</v>
      </c>
      <c r="Y1146">
        <f t="shared" si="267"/>
        <v>101325</v>
      </c>
      <c r="Z1146">
        <f t="shared" si="268"/>
        <v>101325</v>
      </c>
    </row>
    <row r="1147" spans="5:26" x14ac:dyDescent="0.2">
      <c r="E1147">
        <f t="shared" si="255"/>
        <v>0.14274999999999813</v>
      </c>
      <c r="F1147">
        <f t="shared" si="256"/>
        <v>101325</v>
      </c>
      <c r="H1147">
        <f t="shared" si="269"/>
        <v>0.14274999999999813</v>
      </c>
      <c r="I1147">
        <f t="shared" si="257"/>
        <v>371.99999999990996</v>
      </c>
      <c r="J1147">
        <f t="shared" si="258"/>
        <v>6.9272105672808434E-4</v>
      </c>
      <c r="K1147">
        <f t="shared" si="259"/>
        <v>5.5214961980532511</v>
      </c>
      <c r="L1147">
        <f t="shared" si="260"/>
        <v>3.9769296294121147E-5</v>
      </c>
      <c r="M1147">
        <f>J1147/SQRT('Exhaust Gas Math'!$E$14*$B$21*$B$23)</f>
        <v>1.1760037289773626E-5</v>
      </c>
      <c r="N1147">
        <f t="shared" si="261"/>
        <v>6.2929392666810982E-4</v>
      </c>
      <c r="O1147">
        <f t="shared" si="262"/>
        <v>0</v>
      </c>
      <c r="P1147">
        <f t="shared" si="263"/>
        <v>0</v>
      </c>
      <c r="Q1147">
        <f>($B$16/2)*(COS((ACOS((2*'Intake Valve Fxn Scratch'!$B$1)/$B$16-1)/($B$17/2))*(I1147-($B$17/2)))+1)*P1147</f>
        <v>0</v>
      </c>
      <c r="R1147">
        <f t="shared" si="264"/>
        <v>0</v>
      </c>
      <c r="S1147">
        <f t="shared" si="265"/>
        <v>0</v>
      </c>
      <c r="T1147">
        <f>S1147*'Exhaust Gas Math'!$C$14</f>
        <v>0</v>
      </c>
      <c r="U1147">
        <f>(T1147/'Exhaust Gas Math'!$B$14)+('Exhaust Gas Math'!$D$10)</f>
        <v>4.4059320573952224E-4</v>
      </c>
      <c r="V1147">
        <f>('Exhaust Gas Math'!$E$10*(2.53982214E-12*V1146^4 - 0.0000000071629564556*V1146^3 + 7.56281407226508E-06*V1146^2 - 0.00322508455050905*V1146 + 1.62997098133725)*$B$24+T1147*'Exhaust Gas Math'!$D$14*$B$23)/('Exhaust Gas Math'!$E$10*(2.53982214E-12*V1146^4 - 0.0000000071629564556*V1146^3 + 7.56281407226508E-06*V1146^2 - 0.00322508455050905*V1146 + 1.62997098133725)+T1147*'Exhaust Gas Math'!$D$14)</f>
        <v>1100</v>
      </c>
      <c r="W1147">
        <f>(353.3116967483*V1147^-1.0020802909)*('Exhaust Gas Math'!$E$10/(T1147+'Exhaust Gas Math'!$E$10))+(357.4500179626*V1147^-1.0038444015 )*(T1147/(T1147+'Exhaust Gas Math'!$E$10))</f>
        <v>0.31654710700089367</v>
      </c>
      <c r="X1147">
        <f t="shared" si="266"/>
        <v>0</v>
      </c>
      <c r="Y1147">
        <f t="shared" si="267"/>
        <v>101325</v>
      </c>
      <c r="Z1147">
        <f t="shared" si="268"/>
        <v>101325</v>
      </c>
    </row>
    <row r="1148" spans="5:26" x14ac:dyDescent="0.2">
      <c r="E1148">
        <f t="shared" si="255"/>
        <v>0.14287499999999811</v>
      </c>
      <c r="F1148">
        <f t="shared" si="256"/>
        <v>101325</v>
      </c>
      <c r="H1148">
        <f t="shared" si="269"/>
        <v>0.14287499999999811</v>
      </c>
      <c r="I1148">
        <f t="shared" si="257"/>
        <v>377.99999999990905</v>
      </c>
      <c r="J1148">
        <f t="shared" si="258"/>
        <v>1.5515084334282205E-3</v>
      </c>
      <c r="K1148">
        <f t="shared" si="259"/>
        <v>8.2065426569732374</v>
      </c>
      <c r="L1148">
        <f t="shared" si="260"/>
        <v>3.9769296294121147E-5</v>
      </c>
      <c r="M1148">
        <f>J1148/SQRT('Exhaust Gas Math'!$E$14*$B$21*$B$23)</f>
        <v>2.6339313429700179E-5</v>
      </c>
      <c r="N1148">
        <f t="shared" si="261"/>
        <v>1.342710734536047E-3</v>
      </c>
      <c r="O1148">
        <f t="shared" si="262"/>
        <v>0</v>
      </c>
      <c r="P1148">
        <f t="shared" si="263"/>
        <v>0</v>
      </c>
      <c r="Q1148">
        <f>($B$16/2)*(COS((ACOS((2*'Intake Valve Fxn Scratch'!$B$1)/$B$16-1)/($B$17/2))*(I1148-($B$17/2)))+1)*P1148</f>
        <v>0</v>
      </c>
      <c r="R1148">
        <f t="shared" si="264"/>
        <v>0</v>
      </c>
      <c r="S1148">
        <f t="shared" si="265"/>
        <v>0</v>
      </c>
      <c r="T1148">
        <f>S1148*'Exhaust Gas Math'!$C$14</f>
        <v>0</v>
      </c>
      <c r="U1148">
        <f>(T1148/'Exhaust Gas Math'!$B$14)+('Exhaust Gas Math'!$D$10)</f>
        <v>4.4059320573952224E-4</v>
      </c>
      <c r="V1148">
        <f>('Exhaust Gas Math'!$E$10*(2.53982214E-12*V1147^4 - 0.0000000071629564556*V1147^3 + 7.56281407226508E-06*V1147^2 - 0.00322508455050905*V1147 + 1.62997098133725)*$B$24+T1148*'Exhaust Gas Math'!$D$14*$B$23)/('Exhaust Gas Math'!$E$10*(2.53982214E-12*V1147^4 - 0.0000000071629564556*V1147^3 + 7.56281407226508E-06*V1147^2 - 0.00322508455050905*V1147 + 1.62997098133725)+T1148*'Exhaust Gas Math'!$D$14)</f>
        <v>1100</v>
      </c>
      <c r="W1148">
        <f>(353.3116967483*V1148^-1.0020802909)*('Exhaust Gas Math'!$E$10/(T1148+'Exhaust Gas Math'!$E$10))+(357.4500179626*V1148^-1.0038444015 )*(T1148/(T1148+'Exhaust Gas Math'!$E$10))</f>
        <v>0.31654710700089367</v>
      </c>
      <c r="X1148">
        <f t="shared" si="266"/>
        <v>0</v>
      </c>
      <c r="Y1148">
        <f t="shared" si="267"/>
        <v>101325</v>
      </c>
      <c r="Z1148">
        <f t="shared" si="268"/>
        <v>101325</v>
      </c>
    </row>
    <row r="1149" spans="5:26" x14ac:dyDescent="0.2">
      <c r="E1149">
        <f t="shared" si="255"/>
        <v>0.1429999999999981</v>
      </c>
      <c r="F1149">
        <f t="shared" si="256"/>
        <v>101325</v>
      </c>
      <c r="H1149">
        <f t="shared" si="269"/>
        <v>0.1429999999999981</v>
      </c>
      <c r="I1149">
        <f t="shared" si="257"/>
        <v>383.99999999990905</v>
      </c>
      <c r="J1149">
        <f t="shared" si="258"/>
        <v>2.7406089927090906E-3</v>
      </c>
      <c r="K1149">
        <f t="shared" si="259"/>
        <v>10.801676517213991</v>
      </c>
      <c r="L1149">
        <f t="shared" si="260"/>
        <v>3.9769296294121147E-5</v>
      </c>
      <c r="M1149">
        <f>J1149/SQRT('Exhaust Gas Math'!$E$14*$B$21*$B$23)</f>
        <v>4.6526179098954452E-5</v>
      </c>
      <c r="N1149">
        <f t="shared" si="261"/>
        <v>2.2601711314793951E-3</v>
      </c>
      <c r="O1149">
        <f t="shared" si="262"/>
        <v>0</v>
      </c>
      <c r="P1149">
        <f t="shared" si="263"/>
        <v>0</v>
      </c>
      <c r="Q1149">
        <f>($B$16/2)*(COS((ACOS((2*'Intake Valve Fxn Scratch'!$B$1)/$B$16-1)/($B$17/2))*(I1149-($B$17/2)))+1)*P1149</f>
        <v>0</v>
      </c>
      <c r="R1149">
        <f t="shared" si="264"/>
        <v>0</v>
      </c>
      <c r="S1149">
        <f t="shared" si="265"/>
        <v>0</v>
      </c>
      <c r="T1149">
        <f>S1149*'Exhaust Gas Math'!$C$14</f>
        <v>0</v>
      </c>
      <c r="U1149">
        <f>(T1149/'Exhaust Gas Math'!$B$14)+('Exhaust Gas Math'!$D$10)</f>
        <v>4.4059320573952224E-4</v>
      </c>
      <c r="V1149">
        <f>('Exhaust Gas Math'!$E$10*(2.53982214E-12*V1148^4 - 0.0000000071629564556*V1148^3 + 7.56281407226508E-06*V1148^2 - 0.00322508455050905*V1148 + 1.62997098133725)*$B$24+T1149*'Exhaust Gas Math'!$D$14*$B$23)/('Exhaust Gas Math'!$E$10*(2.53982214E-12*V1148^4 - 0.0000000071629564556*V1148^3 + 7.56281407226508E-06*V1148^2 - 0.00322508455050905*V1148 + 1.62997098133725)+T1149*'Exhaust Gas Math'!$D$14)</f>
        <v>1100</v>
      </c>
      <c r="W1149">
        <f>(353.3116967483*V1149^-1.0020802909)*('Exhaust Gas Math'!$E$10/(T1149+'Exhaust Gas Math'!$E$10))+(357.4500179626*V1149^-1.0038444015 )*(T1149/(T1149+'Exhaust Gas Math'!$E$10))</f>
        <v>0.31654710700089367</v>
      </c>
      <c r="X1149">
        <f t="shared" si="266"/>
        <v>0</v>
      </c>
      <c r="Y1149">
        <f t="shared" si="267"/>
        <v>101325</v>
      </c>
      <c r="Z1149">
        <f t="shared" si="268"/>
        <v>101325</v>
      </c>
    </row>
    <row r="1150" spans="5:26" x14ac:dyDescent="0.2">
      <c r="E1150">
        <f t="shared" si="255"/>
        <v>0.14312499999999809</v>
      </c>
      <c r="F1150">
        <f t="shared" si="256"/>
        <v>101325</v>
      </c>
      <c r="H1150">
        <f t="shared" si="269"/>
        <v>0.14312499999999809</v>
      </c>
      <c r="I1150">
        <f t="shared" si="257"/>
        <v>389.99999999990814</v>
      </c>
      <c r="J1150">
        <f t="shared" si="258"/>
        <v>4.2469947000079271E-3</v>
      </c>
      <c r="K1150">
        <f t="shared" si="259"/>
        <v>13.278464949136051</v>
      </c>
      <c r="L1150">
        <f t="shared" si="260"/>
        <v>3.9769296294121147E-5</v>
      </c>
      <c r="M1150">
        <f>J1150/SQRT('Exhaust Gas Math'!$E$14*$B$21*$B$23)</f>
        <v>7.2099462772890919E-5</v>
      </c>
      <c r="N1150">
        <f t="shared" si="261"/>
        <v>3.3402709601097584E-3</v>
      </c>
      <c r="O1150">
        <f t="shared" si="262"/>
        <v>0</v>
      </c>
      <c r="P1150">
        <f t="shared" si="263"/>
        <v>0</v>
      </c>
      <c r="Q1150">
        <f>($B$16/2)*(COS((ACOS((2*'Intake Valve Fxn Scratch'!$B$1)/$B$16-1)/($B$17/2))*(I1150-($B$17/2)))+1)*P1150</f>
        <v>0</v>
      </c>
      <c r="R1150">
        <f t="shared" si="264"/>
        <v>0</v>
      </c>
      <c r="S1150">
        <f t="shared" si="265"/>
        <v>0</v>
      </c>
      <c r="T1150">
        <f>S1150*'Exhaust Gas Math'!$C$14</f>
        <v>0</v>
      </c>
      <c r="U1150">
        <f>(T1150/'Exhaust Gas Math'!$B$14)+('Exhaust Gas Math'!$D$10)</f>
        <v>4.4059320573952224E-4</v>
      </c>
      <c r="V1150">
        <f>('Exhaust Gas Math'!$E$10*(2.53982214E-12*V1149^4 - 0.0000000071629564556*V1149^3 + 7.56281407226508E-06*V1149^2 - 0.00322508455050905*V1149 + 1.62997098133725)*$B$24+T1150*'Exhaust Gas Math'!$D$14*$B$23)/('Exhaust Gas Math'!$E$10*(2.53982214E-12*V1149^4 - 0.0000000071629564556*V1149^3 + 7.56281407226508E-06*V1149^2 - 0.00322508455050905*V1149 + 1.62997098133725)+T1150*'Exhaust Gas Math'!$D$14)</f>
        <v>1100</v>
      </c>
      <c r="W1150">
        <f>(353.3116967483*V1150^-1.0020802909)*('Exhaust Gas Math'!$E$10/(T1150+'Exhaust Gas Math'!$E$10))+(357.4500179626*V1150^-1.0038444015 )*(T1150/(T1150+'Exhaust Gas Math'!$E$10))</f>
        <v>0.31654710700089367</v>
      </c>
      <c r="X1150">
        <f t="shared" si="266"/>
        <v>0</v>
      </c>
      <c r="Y1150">
        <f t="shared" si="267"/>
        <v>101325</v>
      </c>
      <c r="Z1150">
        <f t="shared" si="268"/>
        <v>101325</v>
      </c>
    </row>
    <row r="1151" spans="5:26" x14ac:dyDescent="0.2">
      <c r="E1151">
        <f t="shared" si="255"/>
        <v>0.14324999999999807</v>
      </c>
      <c r="F1151">
        <f t="shared" si="256"/>
        <v>101325</v>
      </c>
      <c r="H1151">
        <f t="shared" si="269"/>
        <v>0.14324999999999807</v>
      </c>
      <c r="I1151">
        <f t="shared" si="257"/>
        <v>395.99999999990723</v>
      </c>
      <c r="J1151">
        <f t="shared" si="258"/>
        <v>6.0541612782840926E-3</v>
      </c>
      <c r="K1151">
        <f t="shared" si="259"/>
        <v>15.609771740377981</v>
      </c>
      <c r="L1151">
        <f t="shared" si="260"/>
        <v>3.9769296294121147E-5</v>
      </c>
      <c r="M1151">
        <f>J1151/SQRT('Exhaust Gas Math'!$E$14*$B$21*$B$23)</f>
        <v>1.0277897820402433E-4</v>
      </c>
      <c r="N1151">
        <f t="shared" si="261"/>
        <v>4.5467954922270154E-3</v>
      </c>
      <c r="O1151">
        <f t="shared" si="262"/>
        <v>0</v>
      </c>
      <c r="P1151">
        <f t="shared" si="263"/>
        <v>0</v>
      </c>
      <c r="Q1151">
        <f>($B$16/2)*(COS((ACOS((2*'Intake Valve Fxn Scratch'!$B$1)/$B$16-1)/($B$17/2))*(I1151-($B$17/2)))+1)*P1151</f>
        <v>0</v>
      </c>
      <c r="R1151">
        <f t="shared" si="264"/>
        <v>0</v>
      </c>
      <c r="S1151">
        <f t="shared" si="265"/>
        <v>0</v>
      </c>
      <c r="T1151">
        <f>S1151*'Exhaust Gas Math'!$C$14</f>
        <v>0</v>
      </c>
      <c r="U1151">
        <f>(T1151/'Exhaust Gas Math'!$B$14)+('Exhaust Gas Math'!$D$10)</f>
        <v>4.4059320573952224E-4</v>
      </c>
      <c r="V1151">
        <f>('Exhaust Gas Math'!$E$10*(2.53982214E-12*V1150^4 - 0.0000000071629564556*V1150^3 + 7.56281407226508E-06*V1150^2 - 0.00322508455050905*V1150 + 1.62997098133725)*$B$24+T1151*'Exhaust Gas Math'!$D$14*$B$23)/('Exhaust Gas Math'!$E$10*(2.53982214E-12*V1150^4 - 0.0000000071629564556*V1150^3 + 7.56281407226508E-06*V1150^2 - 0.00322508455050905*V1150 + 1.62997098133725)+T1151*'Exhaust Gas Math'!$D$14)</f>
        <v>1100</v>
      </c>
      <c r="W1151">
        <f>(353.3116967483*V1151^-1.0020802909)*('Exhaust Gas Math'!$E$10/(T1151+'Exhaust Gas Math'!$E$10))+(357.4500179626*V1151^-1.0038444015 )*(T1151/(T1151+'Exhaust Gas Math'!$E$10))</f>
        <v>0.31654710700089367</v>
      </c>
      <c r="X1151">
        <f t="shared" si="266"/>
        <v>0</v>
      </c>
      <c r="Y1151">
        <f t="shared" si="267"/>
        <v>101325</v>
      </c>
      <c r="Z1151">
        <f t="shared" si="268"/>
        <v>101325</v>
      </c>
    </row>
    <row r="1152" spans="5:26" x14ac:dyDescent="0.2">
      <c r="E1152">
        <f t="shared" si="255"/>
        <v>0.14337499999999806</v>
      </c>
      <c r="F1152">
        <f t="shared" si="256"/>
        <v>101325</v>
      </c>
      <c r="H1152">
        <f t="shared" si="269"/>
        <v>0.14337499999999806</v>
      </c>
      <c r="I1152">
        <f t="shared" si="257"/>
        <v>401.99999999990723</v>
      </c>
      <c r="J1152">
        <f t="shared" si="258"/>
        <v>8.1423090323323802E-3</v>
      </c>
      <c r="K1152">
        <f t="shared" si="259"/>
        <v>17.77005460587792</v>
      </c>
      <c r="L1152">
        <f t="shared" si="260"/>
        <v>3.9769296294121147E-5</v>
      </c>
      <c r="M1152">
        <f>J1152/SQRT('Exhaust Gas Math'!$E$14*$B$21*$B$23)</f>
        <v>1.3822859420119506E-4</v>
      </c>
      <c r="N1152">
        <f t="shared" si="261"/>
        <v>5.8492450477853654E-3</v>
      </c>
      <c r="O1152">
        <f t="shared" si="262"/>
        <v>0</v>
      </c>
      <c r="P1152">
        <f t="shared" si="263"/>
        <v>0</v>
      </c>
      <c r="Q1152">
        <f>($B$16/2)*(COS((ACOS((2*'Intake Valve Fxn Scratch'!$B$1)/$B$16-1)/($B$17/2))*(I1152-($B$17/2)))+1)*P1152</f>
        <v>0</v>
      </c>
      <c r="R1152">
        <f t="shared" si="264"/>
        <v>0</v>
      </c>
      <c r="S1152">
        <f t="shared" si="265"/>
        <v>0</v>
      </c>
      <c r="T1152">
        <f>S1152*'Exhaust Gas Math'!$C$14</f>
        <v>0</v>
      </c>
      <c r="U1152">
        <f>(T1152/'Exhaust Gas Math'!$B$14)+('Exhaust Gas Math'!$D$10)</f>
        <v>4.4059320573952224E-4</v>
      </c>
      <c r="V1152">
        <f>('Exhaust Gas Math'!$E$10*(2.53982214E-12*V1151^4 - 0.0000000071629564556*V1151^3 + 7.56281407226508E-06*V1151^2 - 0.00322508455050905*V1151 + 1.62997098133725)*$B$24+T1152*'Exhaust Gas Math'!$D$14*$B$23)/('Exhaust Gas Math'!$E$10*(2.53982214E-12*V1151^4 - 0.0000000071629564556*V1151^3 + 7.56281407226508E-06*V1151^2 - 0.00322508455050905*V1151 + 1.62997098133725)+T1152*'Exhaust Gas Math'!$D$14)</f>
        <v>1100</v>
      </c>
      <c r="W1152">
        <f>(353.3116967483*V1152^-1.0020802909)*('Exhaust Gas Math'!$E$10/(T1152+'Exhaust Gas Math'!$E$10))+(357.4500179626*V1152^-1.0038444015 )*(T1152/(T1152+'Exhaust Gas Math'!$E$10))</f>
        <v>0.31654710700089367</v>
      </c>
      <c r="X1152">
        <f t="shared" si="266"/>
        <v>0</v>
      </c>
      <c r="Y1152">
        <f t="shared" si="267"/>
        <v>101325</v>
      </c>
      <c r="Z1152">
        <f t="shared" si="268"/>
        <v>101325</v>
      </c>
    </row>
    <row r="1153" spans="5:26" x14ac:dyDescent="0.2">
      <c r="E1153">
        <f t="shared" si="255"/>
        <v>0.14349999999999805</v>
      </c>
      <c r="F1153">
        <f t="shared" si="256"/>
        <v>101325</v>
      </c>
      <c r="H1153">
        <f t="shared" si="269"/>
        <v>0.14349999999999805</v>
      </c>
      <c r="I1153">
        <f t="shared" si="257"/>
        <v>407.99999999990632</v>
      </c>
      <c r="J1153">
        <f t="shared" si="258"/>
        <v>1.0488559778385864E-2</v>
      </c>
      <c r="K1153">
        <f t="shared" si="259"/>
        <v>19.735645034492606</v>
      </c>
      <c r="L1153">
        <f t="shared" si="260"/>
        <v>3.9769296294121147E-5</v>
      </c>
      <c r="M1153">
        <f>J1153/SQRT('Exhaust Gas Math'!$E$14*$B$21*$B$23)</f>
        <v>1.7805991735321945E-4</v>
      </c>
      <c r="N1153">
        <f t="shared" si="261"/>
        <v>7.2230121594905432E-3</v>
      </c>
      <c r="O1153">
        <f t="shared" si="262"/>
        <v>0</v>
      </c>
      <c r="P1153">
        <f t="shared" si="263"/>
        <v>0</v>
      </c>
      <c r="Q1153">
        <f>($B$16/2)*(COS((ACOS((2*'Intake Valve Fxn Scratch'!$B$1)/$B$16-1)/($B$17/2))*(I1153-($B$17/2)))+1)*P1153</f>
        <v>0</v>
      </c>
      <c r="R1153">
        <f t="shared" si="264"/>
        <v>0</v>
      </c>
      <c r="S1153">
        <f t="shared" si="265"/>
        <v>0</v>
      </c>
      <c r="T1153">
        <f>S1153*'Exhaust Gas Math'!$C$14</f>
        <v>0</v>
      </c>
      <c r="U1153">
        <f>(T1153/'Exhaust Gas Math'!$B$14)+('Exhaust Gas Math'!$D$10)</f>
        <v>4.4059320573952224E-4</v>
      </c>
      <c r="V1153">
        <f>('Exhaust Gas Math'!$E$10*(2.53982214E-12*V1152^4 - 0.0000000071629564556*V1152^3 + 7.56281407226508E-06*V1152^2 - 0.00322508455050905*V1152 + 1.62997098133725)*$B$24+T1153*'Exhaust Gas Math'!$D$14*$B$23)/('Exhaust Gas Math'!$E$10*(2.53982214E-12*V1152^4 - 0.0000000071629564556*V1152^3 + 7.56281407226508E-06*V1152^2 - 0.00322508455050905*V1152 + 1.62997098133725)+T1153*'Exhaust Gas Math'!$D$14)</f>
        <v>1100</v>
      </c>
      <c r="W1153">
        <f>(353.3116967483*V1153^-1.0020802909)*('Exhaust Gas Math'!$E$10/(T1153+'Exhaust Gas Math'!$E$10))+(357.4500179626*V1153^-1.0038444015 )*(T1153/(T1153+'Exhaust Gas Math'!$E$10))</f>
        <v>0.31654710700089367</v>
      </c>
      <c r="X1153">
        <f t="shared" si="266"/>
        <v>0</v>
      </c>
      <c r="Y1153">
        <f t="shared" si="267"/>
        <v>101325</v>
      </c>
      <c r="Z1153">
        <f t="shared" si="268"/>
        <v>101325</v>
      </c>
    </row>
    <row r="1154" spans="5:26" x14ac:dyDescent="0.2">
      <c r="E1154">
        <f t="shared" si="255"/>
        <v>0.14362499999999803</v>
      </c>
      <c r="F1154">
        <f t="shared" si="256"/>
        <v>101325</v>
      </c>
      <c r="H1154">
        <f t="shared" si="269"/>
        <v>0.14362499999999803</v>
      </c>
      <c r="I1154">
        <f t="shared" si="257"/>
        <v>413.99999999990541</v>
      </c>
      <c r="J1154">
        <f t="shared" si="258"/>
        <v>1.3067207502286522E-2</v>
      </c>
      <c r="K1154">
        <f t="shared" si="259"/>
        <v>21.48500760616022</v>
      </c>
      <c r="L1154">
        <f t="shared" si="260"/>
        <v>3.9769296294121147E-5</v>
      </c>
      <c r="M1154">
        <f>J1154/SQRT('Exhaust Gas Math'!$E$14*$B$21*$B$23)</f>
        <v>2.2183654734840837E-4</v>
      </c>
      <c r="N1154">
        <f t="shared" si="261"/>
        <v>8.649285486113531E-3</v>
      </c>
      <c r="O1154">
        <f t="shared" si="262"/>
        <v>0</v>
      </c>
      <c r="P1154">
        <f t="shared" si="263"/>
        <v>0</v>
      </c>
      <c r="Q1154">
        <f>($B$16/2)*(COS((ACOS((2*'Intake Valve Fxn Scratch'!$B$1)/$B$16-1)/($B$17/2))*(I1154-($B$17/2)))+1)*P1154</f>
        <v>0</v>
      </c>
      <c r="R1154">
        <f t="shared" si="264"/>
        <v>0</v>
      </c>
      <c r="S1154">
        <f t="shared" si="265"/>
        <v>0</v>
      </c>
      <c r="T1154">
        <f>S1154*'Exhaust Gas Math'!$C$14</f>
        <v>0</v>
      </c>
      <c r="U1154">
        <f>(T1154/'Exhaust Gas Math'!$B$14)+('Exhaust Gas Math'!$D$10)</f>
        <v>4.4059320573952224E-4</v>
      </c>
      <c r="V1154">
        <f>('Exhaust Gas Math'!$E$10*(2.53982214E-12*V1153^4 - 0.0000000071629564556*V1153^3 + 7.56281407226508E-06*V1153^2 - 0.00322508455050905*V1153 + 1.62997098133725)*$B$24+T1154*'Exhaust Gas Math'!$D$14*$B$23)/('Exhaust Gas Math'!$E$10*(2.53982214E-12*V1153^4 - 0.0000000071629564556*V1153^3 + 7.56281407226508E-06*V1153^2 - 0.00322508455050905*V1153 + 1.62997098133725)+T1154*'Exhaust Gas Math'!$D$14)</f>
        <v>1100</v>
      </c>
      <c r="W1154">
        <f>(353.3116967483*V1154^-1.0020802909)*('Exhaust Gas Math'!$E$10/(T1154+'Exhaust Gas Math'!$E$10))+(357.4500179626*V1154^-1.0038444015 )*(T1154/(T1154+'Exhaust Gas Math'!$E$10))</f>
        <v>0.31654710700089367</v>
      </c>
      <c r="X1154">
        <f t="shared" si="266"/>
        <v>0</v>
      </c>
      <c r="Y1154">
        <f t="shared" si="267"/>
        <v>101325</v>
      </c>
      <c r="Z1154">
        <f t="shared" si="268"/>
        <v>101325</v>
      </c>
    </row>
    <row r="1155" spans="5:26" x14ac:dyDescent="0.2">
      <c r="E1155">
        <f t="shared" si="255"/>
        <v>0.14374999999999802</v>
      </c>
      <c r="F1155">
        <f t="shared" si="256"/>
        <v>101325</v>
      </c>
      <c r="H1155">
        <f t="shared" si="269"/>
        <v>0.14374999999999802</v>
      </c>
      <c r="I1155">
        <f t="shared" si="257"/>
        <v>419.9999999999045</v>
      </c>
      <c r="J1155">
        <f t="shared" si="258"/>
        <v>1.5849999999954581E-2</v>
      </c>
      <c r="K1155">
        <f t="shared" si="259"/>
        <v>22.998975938467915</v>
      </c>
      <c r="L1155">
        <f t="shared" si="260"/>
        <v>3.9769296294121147E-5</v>
      </c>
      <c r="M1155">
        <f>J1155/SQRT('Exhaust Gas Math'!$E$14*$B$21*$B$23)</f>
        <v>2.6907885826768594E-4</v>
      </c>
      <c r="N1155">
        <f t="shared" si="261"/>
        <v>1.0114751634514991E-2</v>
      </c>
      <c r="O1155">
        <f t="shared" si="262"/>
        <v>0</v>
      </c>
      <c r="P1155">
        <f t="shared" si="263"/>
        <v>0</v>
      </c>
      <c r="Q1155">
        <f>($B$16/2)*(COS((ACOS((2*'Intake Valve Fxn Scratch'!$B$1)/$B$16-1)/($B$17/2))*(I1155-($B$17/2)))+1)*P1155</f>
        <v>0</v>
      </c>
      <c r="R1155">
        <f t="shared" si="264"/>
        <v>0</v>
      </c>
      <c r="S1155">
        <f t="shared" si="265"/>
        <v>0</v>
      </c>
      <c r="T1155">
        <f>S1155*'Exhaust Gas Math'!$C$14</f>
        <v>0</v>
      </c>
      <c r="U1155">
        <f>(T1155/'Exhaust Gas Math'!$B$14)+('Exhaust Gas Math'!$D$10)</f>
        <v>4.4059320573952224E-4</v>
      </c>
      <c r="V1155">
        <f>('Exhaust Gas Math'!$E$10*(2.53982214E-12*V1154^4 - 0.0000000071629564556*V1154^3 + 7.56281407226508E-06*V1154^2 - 0.00322508455050905*V1154 + 1.62997098133725)*$B$24+T1155*'Exhaust Gas Math'!$D$14*$B$23)/('Exhaust Gas Math'!$E$10*(2.53982214E-12*V1154^4 - 0.0000000071629564556*V1154^3 + 7.56281407226508E-06*V1154^2 - 0.00322508455050905*V1154 + 1.62997098133725)+T1155*'Exhaust Gas Math'!$D$14)</f>
        <v>1100</v>
      </c>
      <c r="W1155">
        <f>(353.3116967483*V1155^-1.0020802909)*('Exhaust Gas Math'!$E$10/(T1155+'Exhaust Gas Math'!$E$10))+(357.4500179626*V1155^-1.0038444015 )*(T1155/(T1155+'Exhaust Gas Math'!$E$10))</f>
        <v>0.31654710700089367</v>
      </c>
      <c r="X1155">
        <f t="shared" si="266"/>
        <v>0</v>
      </c>
      <c r="Y1155">
        <f t="shared" si="267"/>
        <v>101325</v>
      </c>
      <c r="Z1155">
        <f t="shared" si="268"/>
        <v>101325</v>
      </c>
    </row>
    <row r="1156" spans="5:26" x14ac:dyDescent="0.2">
      <c r="E1156">
        <f t="shared" ref="E1156:E1219" si="270">H1156</f>
        <v>0.143874999999998</v>
      </c>
      <c r="F1156">
        <f t="shared" ref="F1156:F1219" si="271">Z1156</f>
        <v>101325</v>
      </c>
      <c r="H1156">
        <f t="shared" si="269"/>
        <v>0.143874999999998</v>
      </c>
      <c r="I1156">
        <f t="shared" si="257"/>
        <v>425.9999999999045</v>
      </c>
      <c r="J1156">
        <f t="shared" si="258"/>
        <v>1.8806448414448829E-2</v>
      </c>
      <c r="K1156">
        <f t="shared" si="259"/>
        <v>24.260962677548694</v>
      </c>
      <c r="L1156">
        <f t="shared" si="260"/>
        <v>3.9769296294121147E-5</v>
      </c>
      <c r="M1156">
        <f>J1156/SQRT('Exhaust Gas Math'!$E$14*$B$21*$B$23)</f>
        <v>3.1926925346653146E-4</v>
      </c>
      <c r="N1156">
        <f t="shared" si="261"/>
        <v>1.1611157153095086E-2</v>
      </c>
      <c r="O1156">
        <f t="shared" si="262"/>
        <v>0</v>
      </c>
      <c r="P1156">
        <f t="shared" si="263"/>
        <v>0</v>
      </c>
      <c r="Q1156">
        <f>($B$16/2)*(COS((ACOS((2*'Intake Valve Fxn Scratch'!$B$1)/$B$16-1)/($B$17/2))*(I1156-($B$17/2)))+1)*P1156</f>
        <v>0</v>
      </c>
      <c r="R1156">
        <f t="shared" si="264"/>
        <v>0</v>
      </c>
      <c r="S1156">
        <f t="shared" si="265"/>
        <v>0</v>
      </c>
      <c r="T1156">
        <f>S1156*'Exhaust Gas Math'!$C$14</f>
        <v>0</v>
      </c>
      <c r="U1156">
        <f>(T1156/'Exhaust Gas Math'!$B$14)+('Exhaust Gas Math'!$D$10)</f>
        <v>4.4059320573952224E-4</v>
      </c>
      <c r="V1156">
        <f>('Exhaust Gas Math'!$E$10*(2.53982214E-12*V1155^4 - 0.0000000071629564556*V1155^3 + 7.56281407226508E-06*V1155^2 - 0.00322508455050905*V1155 + 1.62997098133725)*$B$24+T1156*'Exhaust Gas Math'!$D$14*$B$23)/('Exhaust Gas Math'!$E$10*(2.53982214E-12*V1155^4 - 0.0000000071629564556*V1155^3 + 7.56281407226508E-06*V1155^2 - 0.00322508455050905*V1155 + 1.62997098133725)+T1156*'Exhaust Gas Math'!$D$14)</f>
        <v>1100</v>
      </c>
      <c r="W1156">
        <f>(353.3116967483*V1156^-1.0020802909)*('Exhaust Gas Math'!$E$10/(T1156+'Exhaust Gas Math'!$E$10))+(357.4500179626*V1156^-1.0038444015 )*(T1156/(T1156+'Exhaust Gas Math'!$E$10))</f>
        <v>0.31654710700089367</v>
      </c>
      <c r="X1156">
        <f t="shared" si="266"/>
        <v>0</v>
      </c>
      <c r="Y1156">
        <f t="shared" si="267"/>
        <v>101325</v>
      </c>
      <c r="Z1156">
        <f t="shared" si="268"/>
        <v>101325</v>
      </c>
    </row>
    <row r="1157" spans="5:26" x14ac:dyDescent="0.2">
      <c r="E1157">
        <f t="shared" si="270"/>
        <v>0.14399999999999799</v>
      </c>
      <c r="F1157">
        <f t="shared" si="271"/>
        <v>101325</v>
      </c>
      <c r="H1157">
        <f t="shared" si="269"/>
        <v>0.14399999999999799</v>
      </c>
      <c r="I1157">
        <f t="shared" ref="I1157:I1220" si="272">($B$11*360*H1157)-(720*FLOOR(H1157/(2/$B$11),1))</f>
        <v>431.99999999990359</v>
      </c>
      <c r="J1157">
        <f t="shared" ref="J1157:J1220" si="273">-(($B$4/1000)/2)*COS($B$12*H1157)+(($B$4/1000)/2)</f>
        <v>2.1904161278263466E-2</v>
      </c>
      <c r="K1157">
        <f t="shared" ref="K1157:K1220" si="274">($B$4/1000/2)*$B$12*SIN($B$12*H1157)</f>
        <v>25.257141232601487</v>
      </c>
      <c r="L1157">
        <f t="shared" ref="L1157:L1220" si="275">$B$8+P1157*(J1157*$B$6)</f>
        <v>3.9769296294121147E-5</v>
      </c>
      <c r="M1157">
        <f>J1157/SQRT('Exhaust Gas Math'!$E$14*$B$21*$B$23)</f>
        <v>3.7185783647213116E-4</v>
      </c>
      <c r="N1157">
        <f t="shared" ref="N1157:N1220" si="276">-(($B$4/1000)/2)*COS($B$12*(H1157-M1157))+(($B$4/1000)/2)</f>
        <v>1.3134781388486651E-2</v>
      </c>
      <c r="O1157">
        <f t="shared" ref="O1157:O1220" si="277">N1157*$B$6*P1157</f>
        <v>0</v>
      </c>
      <c r="P1157">
        <f t="shared" ref="P1157:P1220" si="278">IF(I1157&lt;=$B$17,1,0)</f>
        <v>0</v>
      </c>
      <c r="Q1157">
        <f>($B$16/2)*(COS((ACOS((2*'Intake Valve Fxn Scratch'!$B$1)/$B$16-1)/($B$17/2))*(I1157-($B$17/2)))+1)*P1157</f>
        <v>0</v>
      </c>
      <c r="R1157">
        <f t="shared" ref="R1157:R1220" si="279">Q1157/$B$16</f>
        <v>0</v>
      </c>
      <c r="S1157">
        <f t="shared" ref="S1157:S1220" si="280">P1157*($B$13*R1157*(O1157-O1156)*$B$19+S1156)</f>
        <v>0</v>
      </c>
      <c r="T1157">
        <f>S1157*'Exhaust Gas Math'!$C$14</f>
        <v>0</v>
      </c>
      <c r="U1157">
        <f>(T1157/'Exhaust Gas Math'!$B$14)+('Exhaust Gas Math'!$D$10)</f>
        <v>4.4059320573952224E-4</v>
      </c>
      <c r="V1157">
        <f>('Exhaust Gas Math'!$E$10*(2.53982214E-12*V1156^4 - 0.0000000071629564556*V1156^3 + 7.56281407226508E-06*V1156^2 - 0.00322508455050905*V1156 + 1.62997098133725)*$B$24+T1157*'Exhaust Gas Math'!$D$14*$B$23)/('Exhaust Gas Math'!$E$10*(2.53982214E-12*V1156^4 - 0.0000000071629564556*V1156^3 + 7.56281407226508E-06*V1156^2 - 0.00322508455050905*V1156 + 1.62997098133725)+T1157*'Exhaust Gas Math'!$D$14)</f>
        <v>1100</v>
      </c>
      <c r="W1157">
        <f>(353.3116967483*V1157^-1.0020802909)*('Exhaust Gas Math'!$E$10/(T1157+'Exhaust Gas Math'!$E$10))+(357.4500179626*V1157^-1.0038444015 )*(T1157/(T1157+'Exhaust Gas Math'!$E$10))</f>
        <v>0.31654710700089367</v>
      </c>
      <c r="X1157">
        <f t="shared" ref="X1157:X1220" si="281">P1157*SIGN(K1157)*-0.5*W1157*K1157^2</f>
        <v>0</v>
      </c>
      <c r="Y1157">
        <f t="shared" ref="Y1157:Y1220" si="282">(U1157*$B$21*V1157)/L1157</f>
        <v>101325</v>
      </c>
      <c r="Z1157">
        <f t="shared" ref="Z1157:Z1220" si="283">IF((X1157+Y1157)&lt;$B$22,(X1157+Y1157),$B$22)</f>
        <v>101325</v>
      </c>
    </row>
    <row r="1158" spans="5:26" x14ac:dyDescent="0.2">
      <c r="E1158">
        <f t="shared" si="270"/>
        <v>0.14412499999999798</v>
      </c>
      <c r="F1158">
        <f t="shared" si="271"/>
        <v>101325</v>
      </c>
      <c r="H1158">
        <f t="shared" si="269"/>
        <v>0.14412499999999798</v>
      </c>
      <c r="I1158">
        <f t="shared" si="272"/>
        <v>437.99999999990268</v>
      </c>
      <c r="J1158">
        <f t="shared" si="273"/>
        <v>2.5109199401024466E-2</v>
      </c>
      <c r="K1158">
        <f t="shared" si="274"/>
        <v>25.976597262913373</v>
      </c>
      <c r="L1158">
        <f t="shared" si="275"/>
        <v>3.9769296294121147E-5</v>
      </c>
      <c r="M1158">
        <f>J1158/SQRT('Exhaust Gas Math'!$E$14*$B$21*$B$23)</f>
        <v>4.2626843576420737E-4</v>
      </c>
      <c r="N1158">
        <f t="shared" si="276"/>
        <v>1.4685858367095014E-2</v>
      </c>
      <c r="O1158">
        <f t="shared" si="277"/>
        <v>0</v>
      </c>
      <c r="P1158">
        <f t="shared" si="278"/>
        <v>0</v>
      </c>
      <c r="Q1158">
        <f>($B$16/2)*(COS((ACOS((2*'Intake Valve Fxn Scratch'!$B$1)/$B$16-1)/($B$17/2))*(I1158-($B$17/2)))+1)*P1158</f>
        <v>0</v>
      </c>
      <c r="R1158">
        <f t="shared" si="279"/>
        <v>0</v>
      </c>
      <c r="S1158">
        <f t="shared" si="280"/>
        <v>0</v>
      </c>
      <c r="T1158">
        <f>S1158*'Exhaust Gas Math'!$C$14</f>
        <v>0</v>
      </c>
      <c r="U1158">
        <f>(T1158/'Exhaust Gas Math'!$B$14)+('Exhaust Gas Math'!$D$10)</f>
        <v>4.4059320573952224E-4</v>
      </c>
      <c r="V1158">
        <f>('Exhaust Gas Math'!$E$10*(2.53982214E-12*V1157^4 - 0.0000000071629564556*V1157^3 + 7.56281407226508E-06*V1157^2 - 0.00322508455050905*V1157 + 1.62997098133725)*$B$24+T1158*'Exhaust Gas Math'!$D$14*$B$23)/('Exhaust Gas Math'!$E$10*(2.53982214E-12*V1157^4 - 0.0000000071629564556*V1157^3 + 7.56281407226508E-06*V1157^2 - 0.00322508455050905*V1157 + 1.62997098133725)+T1158*'Exhaust Gas Math'!$D$14)</f>
        <v>1100</v>
      </c>
      <c r="W1158">
        <f>(353.3116967483*V1158^-1.0020802909)*('Exhaust Gas Math'!$E$10/(T1158+'Exhaust Gas Math'!$E$10))+(357.4500179626*V1158^-1.0038444015 )*(T1158/(T1158+'Exhaust Gas Math'!$E$10))</f>
        <v>0.31654710700089367</v>
      </c>
      <c r="X1158">
        <f t="shared" si="281"/>
        <v>0</v>
      </c>
      <c r="Y1158">
        <f t="shared" si="282"/>
        <v>101325</v>
      </c>
      <c r="Z1158">
        <f t="shared" si="283"/>
        <v>101325</v>
      </c>
    </row>
    <row r="1159" spans="5:26" x14ac:dyDescent="0.2">
      <c r="E1159">
        <f t="shared" si="270"/>
        <v>0.14424999999999796</v>
      </c>
      <c r="F1159">
        <f t="shared" si="271"/>
        <v>101325</v>
      </c>
      <c r="H1159">
        <f t="shared" ref="H1159:H1222" si="284">H1158+$B$2</f>
        <v>0.14424999999999796</v>
      </c>
      <c r="I1159">
        <f t="shared" si="272"/>
        <v>443.99999999990268</v>
      </c>
      <c r="J1159">
        <f t="shared" si="273"/>
        <v>2.8386447714361961E-2</v>
      </c>
      <c r="K1159">
        <f t="shared" si="274"/>
        <v>26.411448257660446</v>
      </c>
      <c r="L1159">
        <f t="shared" si="275"/>
        <v>3.9769296294121147E-5</v>
      </c>
      <c r="M1159">
        <f>J1159/SQRT('Exhaust Gas Math'!$E$14*$B$21*$B$23)</f>
        <v>4.8190491743077394E-4</v>
      </c>
      <c r="N1159">
        <f t="shared" si="276"/>
        <v>1.6267973594226076E-2</v>
      </c>
      <c r="O1159">
        <f t="shared" si="277"/>
        <v>0</v>
      </c>
      <c r="P1159">
        <f t="shared" si="278"/>
        <v>0</v>
      </c>
      <c r="Q1159">
        <f>($B$16/2)*(COS((ACOS((2*'Intake Valve Fxn Scratch'!$B$1)/$B$16-1)/($B$17/2))*(I1159-($B$17/2)))+1)*P1159</f>
        <v>0</v>
      </c>
      <c r="R1159">
        <f t="shared" si="279"/>
        <v>0</v>
      </c>
      <c r="S1159">
        <f t="shared" si="280"/>
        <v>0</v>
      </c>
      <c r="T1159">
        <f>S1159*'Exhaust Gas Math'!$C$14</f>
        <v>0</v>
      </c>
      <c r="U1159">
        <f>(T1159/'Exhaust Gas Math'!$B$14)+('Exhaust Gas Math'!$D$10)</f>
        <v>4.4059320573952224E-4</v>
      </c>
      <c r="V1159">
        <f>('Exhaust Gas Math'!$E$10*(2.53982214E-12*V1158^4 - 0.0000000071629564556*V1158^3 + 7.56281407226508E-06*V1158^2 - 0.00322508455050905*V1158 + 1.62997098133725)*$B$24+T1159*'Exhaust Gas Math'!$D$14*$B$23)/('Exhaust Gas Math'!$E$10*(2.53982214E-12*V1158^4 - 0.0000000071629564556*V1158^3 + 7.56281407226508E-06*V1158^2 - 0.00322508455050905*V1158 + 1.62997098133725)+T1159*'Exhaust Gas Math'!$D$14)</f>
        <v>1100</v>
      </c>
      <c r="W1159">
        <f>(353.3116967483*V1159^-1.0020802909)*('Exhaust Gas Math'!$E$10/(T1159+'Exhaust Gas Math'!$E$10))+(357.4500179626*V1159^-1.0038444015 )*(T1159/(T1159+'Exhaust Gas Math'!$E$10))</f>
        <v>0.31654710700089367</v>
      </c>
      <c r="X1159">
        <f t="shared" si="281"/>
        <v>0</v>
      </c>
      <c r="Y1159">
        <f t="shared" si="282"/>
        <v>101325</v>
      </c>
      <c r="Z1159">
        <f t="shared" si="283"/>
        <v>101325</v>
      </c>
    </row>
    <row r="1160" spans="5:26" x14ac:dyDescent="0.2">
      <c r="E1160">
        <f t="shared" si="270"/>
        <v>0.14437499999999795</v>
      </c>
      <c r="F1160">
        <f t="shared" si="271"/>
        <v>101325</v>
      </c>
      <c r="H1160">
        <f t="shared" si="284"/>
        <v>0.14437499999999795</v>
      </c>
      <c r="I1160">
        <f t="shared" si="272"/>
        <v>449.99999999990177</v>
      </c>
      <c r="J1160">
        <f t="shared" si="273"/>
        <v>3.1699999999945848E-2</v>
      </c>
      <c r="K1160">
        <f t="shared" si="274"/>
        <v>26.556929898345718</v>
      </c>
      <c r="L1160">
        <f t="shared" si="275"/>
        <v>3.9769296294121147E-5</v>
      </c>
      <c r="M1160">
        <f>J1160/SQRT('Exhaust Gas Math'!$E$14*$B$21*$B$23)</f>
        <v>5.3815771653599465E-4</v>
      </c>
      <c r="N1160">
        <f t="shared" si="276"/>
        <v>1.7887450438360455E-2</v>
      </c>
      <c r="O1160">
        <f t="shared" si="277"/>
        <v>0</v>
      </c>
      <c r="P1160">
        <f t="shared" si="278"/>
        <v>0</v>
      </c>
      <c r="Q1160">
        <f>($B$16/2)*(COS((ACOS((2*'Intake Valve Fxn Scratch'!$B$1)/$B$16-1)/($B$17/2))*(I1160-($B$17/2)))+1)*P1160</f>
        <v>0</v>
      </c>
      <c r="R1160">
        <f t="shared" si="279"/>
        <v>0</v>
      </c>
      <c r="S1160">
        <f t="shared" si="280"/>
        <v>0</v>
      </c>
      <c r="T1160">
        <f>S1160*'Exhaust Gas Math'!$C$14</f>
        <v>0</v>
      </c>
      <c r="U1160">
        <f>(T1160/'Exhaust Gas Math'!$B$14)+('Exhaust Gas Math'!$D$10)</f>
        <v>4.4059320573952224E-4</v>
      </c>
      <c r="V1160">
        <f>('Exhaust Gas Math'!$E$10*(2.53982214E-12*V1159^4 - 0.0000000071629564556*V1159^3 + 7.56281407226508E-06*V1159^2 - 0.00322508455050905*V1159 + 1.62997098133725)*$B$24+T1160*'Exhaust Gas Math'!$D$14*$B$23)/('Exhaust Gas Math'!$E$10*(2.53982214E-12*V1159^4 - 0.0000000071629564556*V1159^3 + 7.56281407226508E-06*V1159^2 - 0.00322508455050905*V1159 + 1.62997098133725)+T1160*'Exhaust Gas Math'!$D$14)</f>
        <v>1100</v>
      </c>
      <c r="W1160">
        <f>(353.3116967483*V1160^-1.0020802909)*('Exhaust Gas Math'!$E$10/(T1160+'Exhaust Gas Math'!$E$10))+(357.4500179626*V1160^-1.0038444015 )*(T1160/(T1160+'Exhaust Gas Math'!$E$10))</f>
        <v>0.31654710700089367</v>
      </c>
      <c r="X1160">
        <f t="shared" si="281"/>
        <v>0</v>
      </c>
      <c r="Y1160">
        <f t="shared" si="282"/>
        <v>101325</v>
      </c>
      <c r="Z1160">
        <f t="shared" si="283"/>
        <v>101325</v>
      </c>
    </row>
    <row r="1161" spans="5:26" x14ac:dyDescent="0.2">
      <c r="E1161">
        <f t="shared" si="270"/>
        <v>0.14449999999999794</v>
      </c>
      <c r="F1161">
        <f t="shared" si="271"/>
        <v>101325</v>
      </c>
      <c r="H1161">
        <f t="shared" si="284"/>
        <v>0.14449999999999794</v>
      </c>
      <c r="I1161">
        <f t="shared" si="272"/>
        <v>455.99999999990087</v>
      </c>
      <c r="J1161">
        <f t="shared" si="273"/>
        <v>3.5013552285530332E-2</v>
      </c>
      <c r="K1161">
        <f t="shared" si="274"/>
        <v>26.411448257669932</v>
      </c>
      <c r="L1161">
        <f t="shared" si="275"/>
        <v>3.9769296294121147E-5</v>
      </c>
      <c r="M1161">
        <f>J1161/SQRT('Exhaust Gas Math'!$E$14*$B$21*$B$23)</f>
        <v>5.9441051564122554E-4</v>
      </c>
      <c r="N1161">
        <f t="shared" si="276"/>
        <v>1.9552731033969966E-2</v>
      </c>
      <c r="O1161">
        <f t="shared" si="277"/>
        <v>0</v>
      </c>
      <c r="P1161">
        <f t="shared" si="278"/>
        <v>0</v>
      </c>
      <c r="Q1161">
        <f>($B$16/2)*(COS((ACOS((2*'Intake Valve Fxn Scratch'!$B$1)/$B$16-1)/($B$17/2))*(I1161-($B$17/2)))+1)*P1161</f>
        <v>0</v>
      </c>
      <c r="R1161">
        <f t="shared" si="279"/>
        <v>0</v>
      </c>
      <c r="S1161">
        <f t="shared" si="280"/>
        <v>0</v>
      </c>
      <c r="T1161">
        <f>S1161*'Exhaust Gas Math'!$C$14</f>
        <v>0</v>
      </c>
      <c r="U1161">
        <f>(T1161/'Exhaust Gas Math'!$B$14)+('Exhaust Gas Math'!$D$10)</f>
        <v>4.4059320573952224E-4</v>
      </c>
      <c r="V1161">
        <f>('Exhaust Gas Math'!$E$10*(2.53982214E-12*V1160^4 - 0.0000000071629564556*V1160^3 + 7.56281407226508E-06*V1160^2 - 0.00322508455050905*V1160 + 1.62997098133725)*$B$24+T1161*'Exhaust Gas Math'!$D$14*$B$23)/('Exhaust Gas Math'!$E$10*(2.53982214E-12*V1160^4 - 0.0000000071629564556*V1160^3 + 7.56281407226508E-06*V1160^2 - 0.00322508455050905*V1160 + 1.62997098133725)+T1161*'Exhaust Gas Math'!$D$14)</f>
        <v>1100</v>
      </c>
      <c r="W1161">
        <f>(353.3116967483*V1161^-1.0020802909)*('Exhaust Gas Math'!$E$10/(T1161+'Exhaust Gas Math'!$E$10))+(357.4500179626*V1161^-1.0038444015 )*(T1161/(T1161+'Exhaust Gas Math'!$E$10))</f>
        <v>0.31654710700089367</v>
      </c>
      <c r="X1161">
        <f t="shared" si="281"/>
        <v>0</v>
      </c>
      <c r="Y1161">
        <f t="shared" si="282"/>
        <v>101325</v>
      </c>
      <c r="Z1161">
        <f t="shared" si="283"/>
        <v>101325</v>
      </c>
    </row>
    <row r="1162" spans="5:26" x14ac:dyDescent="0.2">
      <c r="E1162">
        <f t="shared" si="270"/>
        <v>0.14462499999999792</v>
      </c>
      <c r="F1162">
        <f t="shared" si="271"/>
        <v>101325</v>
      </c>
      <c r="H1162">
        <f t="shared" si="284"/>
        <v>0.14462499999999792</v>
      </c>
      <c r="I1162">
        <f t="shared" si="272"/>
        <v>461.99999999989996</v>
      </c>
      <c r="J1162">
        <f t="shared" si="273"/>
        <v>3.8290800598869155E-2</v>
      </c>
      <c r="K1162">
        <f t="shared" si="274"/>
        <v>25.976597262932316</v>
      </c>
      <c r="L1162">
        <f t="shared" si="275"/>
        <v>3.9769296294121147E-5</v>
      </c>
      <c r="M1162">
        <f>J1162/SQRT('Exhaust Gas Math'!$E$14*$B$21*$B$23)</f>
        <v>6.5004699730781461E-4</v>
      </c>
      <c r="N1162">
        <f t="shared" si="276"/>
        <v>2.1273748626293151E-2</v>
      </c>
      <c r="O1162">
        <f t="shared" si="277"/>
        <v>0</v>
      </c>
      <c r="P1162">
        <f t="shared" si="278"/>
        <v>0</v>
      </c>
      <c r="Q1162">
        <f>($B$16/2)*(COS((ACOS((2*'Intake Valve Fxn Scratch'!$B$1)/$B$16-1)/($B$17/2))*(I1162-($B$17/2)))+1)*P1162</f>
        <v>0</v>
      </c>
      <c r="R1162">
        <f t="shared" si="279"/>
        <v>0</v>
      </c>
      <c r="S1162">
        <f t="shared" si="280"/>
        <v>0</v>
      </c>
      <c r="T1162">
        <f>S1162*'Exhaust Gas Math'!$C$14</f>
        <v>0</v>
      </c>
      <c r="U1162">
        <f>(T1162/'Exhaust Gas Math'!$B$14)+('Exhaust Gas Math'!$D$10)</f>
        <v>4.4059320573952224E-4</v>
      </c>
      <c r="V1162">
        <f>('Exhaust Gas Math'!$E$10*(2.53982214E-12*V1161^4 - 0.0000000071629564556*V1161^3 + 7.56281407226508E-06*V1161^2 - 0.00322508455050905*V1161 + 1.62997098133725)*$B$24+T1162*'Exhaust Gas Math'!$D$14*$B$23)/('Exhaust Gas Math'!$E$10*(2.53982214E-12*V1161^4 - 0.0000000071629564556*V1161^3 + 7.56281407226508E-06*V1161^2 - 0.00322508455050905*V1161 + 1.62997098133725)+T1162*'Exhaust Gas Math'!$D$14)</f>
        <v>1100</v>
      </c>
      <c r="W1162">
        <f>(353.3116967483*V1162^-1.0020802909)*('Exhaust Gas Math'!$E$10/(T1162+'Exhaust Gas Math'!$E$10))+(357.4500179626*V1162^-1.0038444015 )*(T1162/(T1162+'Exhaust Gas Math'!$E$10))</f>
        <v>0.31654710700089367</v>
      </c>
      <c r="X1162">
        <f t="shared" si="281"/>
        <v>0</v>
      </c>
      <c r="Y1162">
        <f t="shared" si="282"/>
        <v>101325</v>
      </c>
      <c r="Z1162">
        <f t="shared" si="283"/>
        <v>101325</v>
      </c>
    </row>
    <row r="1163" spans="5:26" x14ac:dyDescent="0.2">
      <c r="E1163">
        <f t="shared" si="270"/>
        <v>0.14474999999999791</v>
      </c>
      <c r="F1163">
        <f t="shared" si="271"/>
        <v>101325</v>
      </c>
      <c r="H1163">
        <f t="shared" si="284"/>
        <v>0.14474999999999791</v>
      </c>
      <c r="I1163">
        <f t="shared" si="272"/>
        <v>467.99999999989996</v>
      </c>
      <c r="J1163">
        <f t="shared" si="273"/>
        <v>4.1495838721633101E-2</v>
      </c>
      <c r="K1163">
        <f t="shared" si="274"/>
        <v>25.257141232629639</v>
      </c>
      <c r="L1163">
        <f t="shared" si="275"/>
        <v>3.9769296294121147E-5</v>
      </c>
      <c r="M1163">
        <f>J1163/SQRT('Exhaust Gas Math'!$E$14*$B$21*$B$23)</f>
        <v>7.044575965999408E-4</v>
      </c>
      <c r="N1163">
        <f t="shared" si="276"/>
        <v>2.3061282130915628E-2</v>
      </c>
      <c r="O1163">
        <f t="shared" si="277"/>
        <v>0</v>
      </c>
      <c r="P1163">
        <f t="shared" si="278"/>
        <v>0</v>
      </c>
      <c r="Q1163">
        <f>($B$16/2)*(COS((ACOS((2*'Intake Valve Fxn Scratch'!$B$1)/$B$16-1)/($B$17/2))*(I1163-($B$17/2)))+1)*P1163</f>
        <v>0</v>
      </c>
      <c r="R1163">
        <f t="shared" si="279"/>
        <v>0</v>
      </c>
      <c r="S1163">
        <f t="shared" si="280"/>
        <v>0</v>
      </c>
      <c r="T1163">
        <f>S1163*'Exhaust Gas Math'!$C$14</f>
        <v>0</v>
      </c>
      <c r="U1163">
        <f>(T1163/'Exhaust Gas Math'!$B$14)+('Exhaust Gas Math'!$D$10)</f>
        <v>4.4059320573952224E-4</v>
      </c>
      <c r="V1163">
        <f>('Exhaust Gas Math'!$E$10*(2.53982214E-12*V1162^4 - 0.0000000071629564556*V1162^3 + 7.56281407226508E-06*V1162^2 - 0.00322508455050905*V1162 + 1.62997098133725)*$B$24+T1163*'Exhaust Gas Math'!$D$14*$B$23)/('Exhaust Gas Math'!$E$10*(2.53982214E-12*V1162^4 - 0.0000000071629564556*V1162^3 + 7.56281407226508E-06*V1162^2 - 0.00322508455050905*V1162 + 1.62997098133725)+T1163*'Exhaust Gas Math'!$D$14)</f>
        <v>1100</v>
      </c>
      <c r="W1163">
        <f>(353.3116967483*V1163^-1.0020802909)*('Exhaust Gas Math'!$E$10/(T1163+'Exhaust Gas Math'!$E$10))+(357.4500179626*V1163^-1.0038444015 )*(T1163/(T1163+'Exhaust Gas Math'!$E$10))</f>
        <v>0.31654710700089367</v>
      </c>
      <c r="X1163">
        <f t="shared" si="281"/>
        <v>0</v>
      </c>
      <c r="Y1163">
        <f t="shared" si="282"/>
        <v>101325</v>
      </c>
      <c r="Z1163">
        <f t="shared" si="283"/>
        <v>101325</v>
      </c>
    </row>
    <row r="1164" spans="5:26" x14ac:dyDescent="0.2">
      <c r="E1164">
        <f t="shared" si="270"/>
        <v>0.14487499999999789</v>
      </c>
      <c r="F1164">
        <f t="shared" si="271"/>
        <v>101325</v>
      </c>
      <c r="H1164">
        <f t="shared" si="284"/>
        <v>0.14487499999999789</v>
      </c>
      <c r="I1164">
        <f t="shared" si="272"/>
        <v>473.99999999989905</v>
      </c>
      <c r="J1164">
        <f t="shared" si="273"/>
        <v>4.4593551585451821E-2</v>
      </c>
      <c r="K1164">
        <f t="shared" si="274"/>
        <v>24.260962677585749</v>
      </c>
      <c r="L1164">
        <f t="shared" si="275"/>
        <v>3.9769296294121147E-5</v>
      </c>
      <c r="M1164">
        <f>J1164/SQRT('Exhaust Gas Math'!$E$14*$B$21*$B$23)</f>
        <v>7.5704617960560983E-4</v>
      </c>
      <c r="N1164">
        <f t="shared" si="276"/>
        <v>2.492627952314351E-2</v>
      </c>
      <c r="O1164">
        <f t="shared" si="277"/>
        <v>0</v>
      </c>
      <c r="P1164">
        <f t="shared" si="278"/>
        <v>0</v>
      </c>
      <c r="Q1164">
        <f>($B$16/2)*(COS((ACOS((2*'Intake Valve Fxn Scratch'!$B$1)/$B$16-1)/($B$17/2))*(I1164-($B$17/2)))+1)*P1164</f>
        <v>0</v>
      </c>
      <c r="R1164">
        <f t="shared" si="279"/>
        <v>0</v>
      </c>
      <c r="S1164">
        <f t="shared" si="280"/>
        <v>0</v>
      </c>
      <c r="T1164">
        <f>S1164*'Exhaust Gas Math'!$C$14</f>
        <v>0</v>
      </c>
      <c r="U1164">
        <f>(T1164/'Exhaust Gas Math'!$B$14)+('Exhaust Gas Math'!$D$10)</f>
        <v>4.4059320573952224E-4</v>
      </c>
      <c r="V1164">
        <f>('Exhaust Gas Math'!$E$10*(2.53982214E-12*V1163^4 - 0.0000000071629564556*V1163^3 + 7.56281407226508E-06*V1163^2 - 0.00322508455050905*V1163 + 1.62997098133725)*$B$24+T1164*'Exhaust Gas Math'!$D$14*$B$23)/('Exhaust Gas Math'!$E$10*(2.53982214E-12*V1163^4 - 0.0000000071629564556*V1163^3 + 7.56281407226508E-06*V1163^2 - 0.00322508455050905*V1163 + 1.62997098133725)+T1164*'Exhaust Gas Math'!$D$14)</f>
        <v>1100</v>
      </c>
      <c r="W1164">
        <f>(353.3116967483*V1164^-1.0020802909)*('Exhaust Gas Math'!$E$10/(T1164+'Exhaust Gas Math'!$E$10))+(357.4500179626*V1164^-1.0038444015 )*(T1164/(T1164+'Exhaust Gas Math'!$E$10))</f>
        <v>0.31654710700089367</v>
      </c>
      <c r="X1164">
        <f t="shared" si="281"/>
        <v>0</v>
      </c>
      <c r="Y1164">
        <f t="shared" si="282"/>
        <v>101325</v>
      </c>
      <c r="Z1164">
        <f t="shared" si="283"/>
        <v>101325</v>
      </c>
    </row>
    <row r="1165" spans="5:26" x14ac:dyDescent="0.2">
      <c r="E1165">
        <f t="shared" si="270"/>
        <v>0.14499999999999788</v>
      </c>
      <c r="F1165">
        <f t="shared" si="271"/>
        <v>101325</v>
      </c>
      <c r="H1165">
        <f t="shared" si="284"/>
        <v>0.14499999999999788</v>
      </c>
      <c r="I1165">
        <f t="shared" si="272"/>
        <v>479.99999999989814</v>
      </c>
      <c r="J1165">
        <f t="shared" si="273"/>
        <v>4.7549999999951229E-2</v>
      </c>
      <c r="K1165">
        <f t="shared" si="274"/>
        <v>22.998975938513468</v>
      </c>
      <c r="L1165">
        <f t="shared" si="275"/>
        <v>3.9769296294121147E-5</v>
      </c>
      <c r="M1165">
        <f>J1165/SQRT('Exhaust Gas Math'!$E$14*$B$21*$B$23)</f>
        <v>8.0723657480454296E-4</v>
      </c>
      <c r="N1165">
        <f t="shared" si="276"/>
        <v>2.6879134705646696E-2</v>
      </c>
      <c r="O1165">
        <f t="shared" si="277"/>
        <v>0</v>
      </c>
      <c r="P1165">
        <f t="shared" si="278"/>
        <v>0</v>
      </c>
      <c r="Q1165">
        <f>($B$16/2)*(COS((ACOS((2*'Intake Valve Fxn Scratch'!$B$1)/$B$16-1)/($B$17/2))*(I1165-($B$17/2)))+1)*P1165</f>
        <v>0</v>
      </c>
      <c r="R1165">
        <f t="shared" si="279"/>
        <v>0</v>
      </c>
      <c r="S1165">
        <f t="shared" si="280"/>
        <v>0</v>
      </c>
      <c r="T1165">
        <f>S1165*'Exhaust Gas Math'!$C$14</f>
        <v>0</v>
      </c>
      <c r="U1165">
        <f>(T1165/'Exhaust Gas Math'!$B$14)+('Exhaust Gas Math'!$D$10)</f>
        <v>4.4059320573952224E-4</v>
      </c>
      <c r="V1165">
        <f>('Exhaust Gas Math'!$E$10*(2.53982214E-12*V1164^4 - 0.0000000071629564556*V1164^3 + 7.56281407226508E-06*V1164^2 - 0.00322508455050905*V1164 + 1.62997098133725)*$B$24+T1165*'Exhaust Gas Math'!$D$14*$B$23)/('Exhaust Gas Math'!$E$10*(2.53982214E-12*V1164^4 - 0.0000000071629564556*V1164^3 + 7.56281407226508E-06*V1164^2 - 0.00322508455050905*V1164 + 1.62997098133725)+T1165*'Exhaust Gas Math'!$D$14)</f>
        <v>1100</v>
      </c>
      <c r="W1165">
        <f>(353.3116967483*V1165^-1.0020802909)*('Exhaust Gas Math'!$E$10/(T1165+'Exhaust Gas Math'!$E$10))+(357.4500179626*V1165^-1.0038444015 )*(T1165/(T1165+'Exhaust Gas Math'!$E$10))</f>
        <v>0.31654710700089367</v>
      </c>
      <c r="X1165">
        <f t="shared" si="281"/>
        <v>0</v>
      </c>
      <c r="Y1165">
        <f t="shared" si="282"/>
        <v>101325</v>
      </c>
      <c r="Z1165">
        <f t="shared" si="283"/>
        <v>101325</v>
      </c>
    </row>
    <row r="1166" spans="5:26" x14ac:dyDescent="0.2">
      <c r="E1166">
        <f t="shared" si="270"/>
        <v>0.14512499999999787</v>
      </c>
      <c r="F1166">
        <f t="shared" si="271"/>
        <v>101325</v>
      </c>
      <c r="H1166">
        <f t="shared" si="284"/>
        <v>0.14512499999999787</v>
      </c>
      <c r="I1166">
        <f t="shared" si="272"/>
        <v>485.99999999989723</v>
      </c>
      <c r="J1166">
        <f t="shared" si="273"/>
        <v>5.0332792497625858E-2</v>
      </c>
      <c r="K1166">
        <f t="shared" si="274"/>
        <v>21.48500760621355</v>
      </c>
      <c r="L1166">
        <f t="shared" si="275"/>
        <v>3.9769296294121147E-5</v>
      </c>
      <c r="M1166">
        <f>J1166/SQRT('Exhaust Gas Math'!$E$14*$B$21*$B$23)</f>
        <v>8.5447888572393212E-4</v>
      </c>
      <c r="N1166">
        <f t="shared" si="276"/>
        <v>2.892890302179511E-2</v>
      </c>
      <c r="O1166">
        <f t="shared" si="277"/>
        <v>0</v>
      </c>
      <c r="P1166">
        <f t="shared" si="278"/>
        <v>0</v>
      </c>
      <c r="Q1166">
        <f>($B$16/2)*(COS((ACOS((2*'Intake Valve Fxn Scratch'!$B$1)/$B$16-1)/($B$17/2))*(I1166-($B$17/2)))+1)*P1166</f>
        <v>0</v>
      </c>
      <c r="R1166">
        <f t="shared" si="279"/>
        <v>0</v>
      </c>
      <c r="S1166">
        <f t="shared" si="280"/>
        <v>0</v>
      </c>
      <c r="T1166">
        <f>S1166*'Exhaust Gas Math'!$C$14</f>
        <v>0</v>
      </c>
      <c r="U1166">
        <f>(T1166/'Exhaust Gas Math'!$B$14)+('Exhaust Gas Math'!$D$10)</f>
        <v>4.4059320573952224E-4</v>
      </c>
      <c r="V1166">
        <f>('Exhaust Gas Math'!$E$10*(2.53982214E-12*V1165^4 - 0.0000000071629564556*V1165^3 + 7.56281407226508E-06*V1165^2 - 0.00322508455050905*V1165 + 1.62997098133725)*$B$24+T1166*'Exhaust Gas Math'!$D$14*$B$23)/('Exhaust Gas Math'!$E$10*(2.53982214E-12*V1165^4 - 0.0000000071629564556*V1165^3 + 7.56281407226508E-06*V1165^2 - 0.00322508455050905*V1165 + 1.62997098133725)+T1166*'Exhaust Gas Math'!$D$14)</f>
        <v>1100</v>
      </c>
      <c r="W1166">
        <f>(353.3116967483*V1166^-1.0020802909)*('Exhaust Gas Math'!$E$10/(T1166+'Exhaust Gas Math'!$E$10))+(357.4500179626*V1166^-1.0038444015 )*(T1166/(T1166+'Exhaust Gas Math'!$E$10))</f>
        <v>0.31654710700089367</v>
      </c>
      <c r="X1166">
        <f t="shared" si="281"/>
        <v>0</v>
      </c>
      <c r="Y1166">
        <f t="shared" si="282"/>
        <v>101325</v>
      </c>
      <c r="Z1166">
        <f t="shared" si="283"/>
        <v>101325</v>
      </c>
    </row>
    <row r="1167" spans="5:26" x14ac:dyDescent="0.2">
      <c r="E1167">
        <f t="shared" si="270"/>
        <v>0.14524999999999785</v>
      </c>
      <c r="F1167">
        <f t="shared" si="271"/>
        <v>101325</v>
      </c>
      <c r="H1167">
        <f t="shared" si="284"/>
        <v>0.14524999999999785</v>
      </c>
      <c r="I1167">
        <f t="shared" si="272"/>
        <v>491.99999999989723</v>
      </c>
      <c r="J1167">
        <f t="shared" si="273"/>
        <v>5.291144022153365E-2</v>
      </c>
      <c r="K1167">
        <f t="shared" si="274"/>
        <v>19.735645034553322</v>
      </c>
      <c r="L1167">
        <f t="shared" si="275"/>
        <v>3.9769296294121147E-5</v>
      </c>
      <c r="M1167">
        <f>J1167/SQRT('Exhaust Gas Math'!$E$14*$B$21*$B$23)</f>
        <v>8.9825551571924209E-4</v>
      </c>
      <c r="N1167">
        <f t="shared" si="276"/>
        <v>3.1082443968347015E-2</v>
      </c>
      <c r="O1167">
        <f t="shared" si="277"/>
        <v>0</v>
      </c>
      <c r="P1167">
        <f t="shared" si="278"/>
        <v>0</v>
      </c>
      <c r="Q1167">
        <f>($B$16/2)*(COS((ACOS((2*'Intake Valve Fxn Scratch'!$B$1)/$B$16-1)/($B$17/2))*(I1167-($B$17/2)))+1)*P1167</f>
        <v>0</v>
      </c>
      <c r="R1167">
        <f t="shared" si="279"/>
        <v>0</v>
      </c>
      <c r="S1167">
        <f t="shared" si="280"/>
        <v>0</v>
      </c>
      <c r="T1167">
        <f>S1167*'Exhaust Gas Math'!$C$14</f>
        <v>0</v>
      </c>
      <c r="U1167">
        <f>(T1167/'Exhaust Gas Math'!$B$14)+('Exhaust Gas Math'!$D$10)</f>
        <v>4.4059320573952224E-4</v>
      </c>
      <c r="V1167">
        <f>('Exhaust Gas Math'!$E$10*(2.53982214E-12*V1166^4 - 0.0000000071629564556*V1166^3 + 7.56281407226508E-06*V1166^2 - 0.00322508455050905*V1166 + 1.62997098133725)*$B$24+T1167*'Exhaust Gas Math'!$D$14*$B$23)/('Exhaust Gas Math'!$E$10*(2.53982214E-12*V1166^4 - 0.0000000071629564556*V1166^3 + 7.56281407226508E-06*V1166^2 - 0.00322508455050905*V1166 + 1.62997098133725)+T1167*'Exhaust Gas Math'!$D$14)</f>
        <v>1100</v>
      </c>
      <c r="W1167">
        <f>(353.3116967483*V1167^-1.0020802909)*('Exhaust Gas Math'!$E$10/(T1167+'Exhaust Gas Math'!$E$10))+(357.4500179626*V1167^-1.0038444015 )*(T1167/(T1167+'Exhaust Gas Math'!$E$10))</f>
        <v>0.31654710700089367</v>
      </c>
      <c r="X1167">
        <f t="shared" si="281"/>
        <v>0</v>
      </c>
      <c r="Y1167">
        <f t="shared" si="282"/>
        <v>101325</v>
      </c>
      <c r="Z1167">
        <f t="shared" si="283"/>
        <v>101325</v>
      </c>
    </row>
    <row r="1168" spans="5:26" x14ac:dyDescent="0.2">
      <c r="E1168">
        <f t="shared" si="270"/>
        <v>0.14537499999999784</v>
      </c>
      <c r="F1168">
        <f t="shared" si="271"/>
        <v>101325</v>
      </c>
      <c r="H1168">
        <f t="shared" si="284"/>
        <v>0.14537499999999784</v>
      </c>
      <c r="I1168">
        <f t="shared" si="272"/>
        <v>497.99999999989632</v>
      </c>
      <c r="J1168">
        <f t="shared" si="273"/>
        <v>5.5257690967595155E-2</v>
      </c>
      <c r="K1168">
        <f t="shared" si="274"/>
        <v>17.770054605945347</v>
      </c>
      <c r="L1168">
        <f t="shared" si="275"/>
        <v>3.9769296294121147E-5</v>
      </c>
      <c r="M1168">
        <f>J1168/SQRT('Exhaust Gas Math'!$E$14*$B$21*$B$23)</f>
        <v>9.3808683887140266E-4</v>
      </c>
      <c r="N1168">
        <f t="shared" si="276"/>
        <v>3.3343486332412492E-2</v>
      </c>
      <c r="O1168">
        <f t="shared" si="277"/>
        <v>0</v>
      </c>
      <c r="P1168">
        <f t="shared" si="278"/>
        <v>0</v>
      </c>
      <c r="Q1168">
        <f>($B$16/2)*(COS((ACOS((2*'Intake Valve Fxn Scratch'!$B$1)/$B$16-1)/($B$17/2))*(I1168-($B$17/2)))+1)*P1168</f>
        <v>0</v>
      </c>
      <c r="R1168">
        <f t="shared" si="279"/>
        <v>0</v>
      </c>
      <c r="S1168">
        <f t="shared" si="280"/>
        <v>0</v>
      </c>
      <c r="T1168">
        <f>S1168*'Exhaust Gas Math'!$C$14</f>
        <v>0</v>
      </c>
      <c r="U1168">
        <f>(T1168/'Exhaust Gas Math'!$B$14)+('Exhaust Gas Math'!$D$10)</f>
        <v>4.4059320573952224E-4</v>
      </c>
      <c r="V1168">
        <f>('Exhaust Gas Math'!$E$10*(2.53982214E-12*V1167^4 - 0.0000000071629564556*V1167^3 + 7.56281407226508E-06*V1167^2 - 0.00322508455050905*V1167 + 1.62997098133725)*$B$24+T1168*'Exhaust Gas Math'!$D$14*$B$23)/('Exhaust Gas Math'!$E$10*(2.53982214E-12*V1167^4 - 0.0000000071629564556*V1167^3 + 7.56281407226508E-06*V1167^2 - 0.00322508455050905*V1167 + 1.62997098133725)+T1168*'Exhaust Gas Math'!$D$14)</f>
        <v>1100</v>
      </c>
      <c r="W1168">
        <f>(353.3116967483*V1168^-1.0020802909)*('Exhaust Gas Math'!$E$10/(T1168+'Exhaust Gas Math'!$E$10))+(357.4500179626*V1168^-1.0038444015 )*(T1168/(T1168+'Exhaust Gas Math'!$E$10))</f>
        <v>0.31654710700089367</v>
      </c>
      <c r="X1168">
        <f t="shared" si="281"/>
        <v>0</v>
      </c>
      <c r="Y1168">
        <f t="shared" si="282"/>
        <v>101325</v>
      </c>
      <c r="Z1168">
        <f t="shared" si="283"/>
        <v>101325</v>
      </c>
    </row>
    <row r="1169" spans="5:26" x14ac:dyDescent="0.2">
      <c r="E1169">
        <f t="shared" si="270"/>
        <v>0.14549999999999783</v>
      </c>
      <c r="F1169">
        <f t="shared" si="271"/>
        <v>101325</v>
      </c>
      <c r="H1169">
        <f t="shared" si="284"/>
        <v>0.14549999999999783</v>
      </c>
      <c r="I1169">
        <f t="shared" si="272"/>
        <v>503.99999999989541</v>
      </c>
      <c r="J1169">
        <f t="shared" si="273"/>
        <v>5.7345838721651984E-2</v>
      </c>
      <c r="K1169">
        <f t="shared" si="274"/>
        <v>15.609771740451691</v>
      </c>
      <c r="L1169">
        <f t="shared" si="275"/>
        <v>3.9769296294121147E-5</v>
      </c>
      <c r="M1169">
        <f>J1169/SQRT('Exhaust Gas Math'!$E$14*$B$21*$B$23)</f>
        <v>9.7353645486871843E-4</v>
      </c>
      <c r="N1169">
        <f t="shared" si="276"/>
        <v>3.5711621293348039E-2</v>
      </c>
      <c r="O1169">
        <f t="shared" si="277"/>
        <v>0</v>
      </c>
      <c r="P1169">
        <f t="shared" si="278"/>
        <v>0</v>
      </c>
      <c r="Q1169">
        <f>($B$16/2)*(COS((ACOS((2*'Intake Valve Fxn Scratch'!$B$1)/$B$16-1)/($B$17/2))*(I1169-($B$17/2)))+1)*P1169</f>
        <v>0</v>
      </c>
      <c r="R1169">
        <f t="shared" si="279"/>
        <v>0</v>
      </c>
      <c r="S1169">
        <f t="shared" si="280"/>
        <v>0</v>
      </c>
      <c r="T1169">
        <f>S1169*'Exhaust Gas Math'!$C$14</f>
        <v>0</v>
      </c>
      <c r="U1169">
        <f>(T1169/'Exhaust Gas Math'!$B$14)+('Exhaust Gas Math'!$D$10)</f>
        <v>4.4059320573952224E-4</v>
      </c>
      <c r="V1169">
        <f>('Exhaust Gas Math'!$E$10*(2.53982214E-12*V1168^4 - 0.0000000071629564556*V1168^3 + 7.56281407226508E-06*V1168^2 - 0.00322508455050905*V1168 + 1.62997098133725)*$B$24+T1169*'Exhaust Gas Math'!$D$14*$B$23)/('Exhaust Gas Math'!$E$10*(2.53982214E-12*V1168^4 - 0.0000000071629564556*V1168^3 + 7.56281407226508E-06*V1168^2 - 0.00322508455050905*V1168 + 1.62997098133725)+T1169*'Exhaust Gas Math'!$D$14)</f>
        <v>1100</v>
      </c>
      <c r="W1169">
        <f>(353.3116967483*V1169^-1.0020802909)*('Exhaust Gas Math'!$E$10/(T1169+'Exhaust Gas Math'!$E$10))+(357.4500179626*V1169^-1.0038444015 )*(T1169/(T1169+'Exhaust Gas Math'!$E$10))</f>
        <v>0.31654710700089367</v>
      </c>
      <c r="X1169">
        <f t="shared" si="281"/>
        <v>0</v>
      </c>
      <c r="Y1169">
        <f t="shared" si="282"/>
        <v>101325</v>
      </c>
      <c r="Z1169">
        <f t="shared" si="283"/>
        <v>101325</v>
      </c>
    </row>
    <row r="1170" spans="5:26" x14ac:dyDescent="0.2">
      <c r="E1170">
        <f t="shared" si="270"/>
        <v>0.14562499999999781</v>
      </c>
      <c r="F1170">
        <f t="shared" si="271"/>
        <v>101325</v>
      </c>
      <c r="H1170">
        <f t="shared" si="284"/>
        <v>0.14562499999999781</v>
      </c>
      <c r="I1170">
        <f t="shared" si="272"/>
        <v>509.99999999989541</v>
      </c>
      <c r="J1170">
        <f t="shared" si="273"/>
        <v>5.9153005299937694E-2</v>
      </c>
      <c r="K1170">
        <f t="shared" si="274"/>
        <v>13.278464949214953</v>
      </c>
      <c r="L1170">
        <f t="shared" si="275"/>
        <v>3.9769296294121147E-5</v>
      </c>
      <c r="M1170">
        <f>J1170/SQRT('Exhaust Gas Math'!$E$14*$B$21*$B$23)</f>
        <v>1.0042159703000139E-3</v>
      </c>
      <c r="N1170">
        <f t="shared" si="276"/>
        <v>3.8181243154715154E-2</v>
      </c>
      <c r="O1170">
        <f t="shared" si="277"/>
        <v>0</v>
      </c>
      <c r="P1170">
        <f t="shared" si="278"/>
        <v>0</v>
      </c>
      <c r="Q1170">
        <f>($B$16/2)*(COS((ACOS((2*'Intake Valve Fxn Scratch'!$B$1)/$B$16-1)/($B$17/2))*(I1170-($B$17/2)))+1)*P1170</f>
        <v>0</v>
      </c>
      <c r="R1170">
        <f t="shared" si="279"/>
        <v>0</v>
      </c>
      <c r="S1170">
        <f t="shared" si="280"/>
        <v>0</v>
      </c>
      <c r="T1170">
        <f>S1170*'Exhaust Gas Math'!$C$14</f>
        <v>0</v>
      </c>
      <c r="U1170">
        <f>(T1170/'Exhaust Gas Math'!$B$14)+('Exhaust Gas Math'!$D$10)</f>
        <v>4.4059320573952224E-4</v>
      </c>
      <c r="V1170">
        <f>('Exhaust Gas Math'!$E$10*(2.53982214E-12*V1169^4 - 0.0000000071629564556*V1169^3 + 7.56281407226508E-06*V1169^2 - 0.00322508455050905*V1169 + 1.62997098133725)*$B$24+T1170*'Exhaust Gas Math'!$D$14*$B$23)/('Exhaust Gas Math'!$E$10*(2.53982214E-12*V1169^4 - 0.0000000071629564556*V1169^3 + 7.56281407226508E-06*V1169^2 - 0.00322508455050905*V1169 + 1.62997098133725)+T1170*'Exhaust Gas Math'!$D$14)</f>
        <v>1100</v>
      </c>
      <c r="W1170">
        <f>(353.3116967483*V1170^-1.0020802909)*('Exhaust Gas Math'!$E$10/(T1170+'Exhaust Gas Math'!$E$10))+(357.4500179626*V1170^-1.0038444015 )*(T1170/(T1170+'Exhaust Gas Math'!$E$10))</f>
        <v>0.31654710700089367</v>
      </c>
      <c r="X1170">
        <f t="shared" si="281"/>
        <v>0</v>
      </c>
      <c r="Y1170">
        <f t="shared" si="282"/>
        <v>101325</v>
      </c>
      <c r="Z1170">
        <f t="shared" si="283"/>
        <v>101325</v>
      </c>
    </row>
    <row r="1171" spans="5:26" x14ac:dyDescent="0.2">
      <c r="E1171">
        <f t="shared" si="270"/>
        <v>0.1457499999999978</v>
      </c>
      <c r="F1171">
        <f t="shared" si="271"/>
        <v>101325</v>
      </c>
      <c r="H1171">
        <f t="shared" si="284"/>
        <v>0.1457499999999978</v>
      </c>
      <c r="I1171">
        <f t="shared" si="272"/>
        <v>515.9999999998945</v>
      </c>
      <c r="J1171">
        <f t="shared" si="273"/>
        <v>6.0659391007246669E-2</v>
      </c>
      <c r="K1171">
        <f t="shared" si="274"/>
        <v>10.801676517297224</v>
      </c>
      <c r="L1171">
        <f t="shared" si="275"/>
        <v>3.9769296294121147E-5</v>
      </c>
      <c r="M1171">
        <f>J1171/SQRT('Exhaust Gas Math'!$E$14*$B$21*$B$23)</f>
        <v>1.0297892539741225E-3</v>
      </c>
      <c r="N1171">
        <f t="shared" si="276"/>
        <v>4.0740475102931072E-2</v>
      </c>
      <c r="O1171">
        <f t="shared" si="277"/>
        <v>0</v>
      </c>
      <c r="P1171">
        <f t="shared" si="278"/>
        <v>0</v>
      </c>
      <c r="Q1171">
        <f>($B$16/2)*(COS((ACOS((2*'Intake Valve Fxn Scratch'!$B$1)/$B$16-1)/($B$17/2))*(I1171-($B$17/2)))+1)*P1171</f>
        <v>0</v>
      </c>
      <c r="R1171">
        <f t="shared" si="279"/>
        <v>0</v>
      </c>
      <c r="S1171">
        <f t="shared" si="280"/>
        <v>0</v>
      </c>
      <c r="T1171">
        <f>S1171*'Exhaust Gas Math'!$C$14</f>
        <v>0</v>
      </c>
      <c r="U1171">
        <f>(T1171/'Exhaust Gas Math'!$B$14)+('Exhaust Gas Math'!$D$10)</f>
        <v>4.4059320573952224E-4</v>
      </c>
      <c r="V1171">
        <f>('Exhaust Gas Math'!$E$10*(2.53982214E-12*V1170^4 - 0.0000000071629564556*V1170^3 + 7.56281407226508E-06*V1170^2 - 0.00322508455050905*V1170 + 1.62997098133725)*$B$24+T1171*'Exhaust Gas Math'!$D$14*$B$23)/('Exhaust Gas Math'!$E$10*(2.53982214E-12*V1170^4 - 0.0000000071629564556*V1170^3 + 7.56281407226508E-06*V1170^2 - 0.00322508455050905*V1170 + 1.62997098133725)+T1171*'Exhaust Gas Math'!$D$14)</f>
        <v>1100</v>
      </c>
      <c r="W1171">
        <f>(353.3116967483*V1171^-1.0020802909)*('Exhaust Gas Math'!$E$10/(T1171+'Exhaust Gas Math'!$E$10))+(357.4500179626*V1171^-1.0038444015 )*(T1171/(T1171+'Exhaust Gas Math'!$E$10))</f>
        <v>0.31654710700089367</v>
      </c>
      <c r="X1171">
        <f t="shared" si="281"/>
        <v>0</v>
      </c>
      <c r="Y1171">
        <f t="shared" si="282"/>
        <v>101325</v>
      </c>
      <c r="Z1171">
        <f t="shared" si="283"/>
        <v>101325</v>
      </c>
    </row>
    <row r="1172" spans="5:26" x14ac:dyDescent="0.2">
      <c r="E1172">
        <f t="shared" si="270"/>
        <v>0.14587499999999778</v>
      </c>
      <c r="F1172">
        <f t="shared" si="271"/>
        <v>101325</v>
      </c>
      <c r="H1172">
        <f t="shared" si="284"/>
        <v>0.14587499999999778</v>
      </c>
      <c r="I1172">
        <f t="shared" si="272"/>
        <v>521.99999999989359</v>
      </c>
      <c r="J1172">
        <f t="shared" si="273"/>
        <v>6.1848491566538308E-2</v>
      </c>
      <c r="K1172">
        <f t="shared" si="274"/>
        <v>8.2065426570595275</v>
      </c>
      <c r="L1172">
        <f t="shared" si="275"/>
        <v>3.9769296294121147E-5</v>
      </c>
      <c r="M1172">
        <f>J1172/SQRT('Exhaust Gas Math'!$E$14*$B$21*$B$23)</f>
        <v>1.0499761196435596E-3</v>
      </c>
      <c r="N1172">
        <f t="shared" si="276"/>
        <v>4.3370137971689877E-2</v>
      </c>
      <c r="O1172">
        <f t="shared" si="277"/>
        <v>0</v>
      </c>
      <c r="P1172">
        <f t="shared" si="278"/>
        <v>0</v>
      </c>
      <c r="Q1172">
        <f>($B$16/2)*(COS((ACOS((2*'Intake Valve Fxn Scratch'!$B$1)/$B$16-1)/($B$17/2))*(I1172-($B$17/2)))+1)*P1172</f>
        <v>0</v>
      </c>
      <c r="R1172">
        <f t="shared" si="279"/>
        <v>0</v>
      </c>
      <c r="S1172">
        <f t="shared" si="280"/>
        <v>0</v>
      </c>
      <c r="T1172">
        <f>S1172*'Exhaust Gas Math'!$C$14</f>
        <v>0</v>
      </c>
      <c r="U1172">
        <f>(T1172/'Exhaust Gas Math'!$B$14)+('Exhaust Gas Math'!$D$10)</f>
        <v>4.4059320573952224E-4</v>
      </c>
      <c r="V1172">
        <f>('Exhaust Gas Math'!$E$10*(2.53982214E-12*V1171^4 - 0.0000000071629564556*V1171^3 + 7.56281407226508E-06*V1171^2 - 0.00322508455050905*V1171 + 1.62997098133725)*$B$24+T1172*'Exhaust Gas Math'!$D$14*$B$23)/('Exhaust Gas Math'!$E$10*(2.53982214E-12*V1171^4 - 0.0000000071629564556*V1171^3 + 7.56281407226508E-06*V1171^2 - 0.00322508455050905*V1171 + 1.62997098133725)+T1172*'Exhaust Gas Math'!$D$14)</f>
        <v>1100</v>
      </c>
      <c r="W1172">
        <f>(353.3116967483*V1172^-1.0020802909)*('Exhaust Gas Math'!$E$10/(T1172+'Exhaust Gas Math'!$E$10))+(357.4500179626*V1172^-1.0038444015 )*(T1172/(T1172+'Exhaust Gas Math'!$E$10))</f>
        <v>0.31654710700089367</v>
      </c>
      <c r="X1172">
        <f t="shared" si="281"/>
        <v>0</v>
      </c>
      <c r="Y1172">
        <f t="shared" si="282"/>
        <v>101325</v>
      </c>
      <c r="Z1172">
        <f t="shared" si="283"/>
        <v>101325</v>
      </c>
    </row>
    <row r="1173" spans="5:26" x14ac:dyDescent="0.2">
      <c r="E1173">
        <f t="shared" si="270"/>
        <v>0.14599999999999777</v>
      </c>
      <c r="F1173">
        <f t="shared" si="271"/>
        <v>101325</v>
      </c>
      <c r="H1173">
        <f t="shared" si="284"/>
        <v>0.14599999999999777</v>
      </c>
      <c r="I1173">
        <f t="shared" si="272"/>
        <v>527.99999999989268</v>
      </c>
      <c r="J1173">
        <f t="shared" si="273"/>
        <v>6.27072789432494E-2</v>
      </c>
      <c r="K1173">
        <f t="shared" si="274"/>
        <v>5.5214961981419997</v>
      </c>
      <c r="L1173">
        <f t="shared" si="275"/>
        <v>3.9769296294121147E-5</v>
      </c>
      <c r="M1173">
        <f>J1173/SQRT('Exhaust Gas Math'!$E$14*$B$21*$B$23)</f>
        <v>1.0645553957836721E-3</v>
      </c>
      <c r="N1173">
        <f t="shared" si="276"/>
        <v>4.6042841937491141E-2</v>
      </c>
      <c r="O1173">
        <f t="shared" si="277"/>
        <v>0</v>
      </c>
      <c r="P1173">
        <f t="shared" si="278"/>
        <v>0</v>
      </c>
      <c r="Q1173">
        <f>($B$16/2)*(COS((ACOS((2*'Intake Valve Fxn Scratch'!$B$1)/$B$16-1)/($B$17/2))*(I1173-($B$17/2)))+1)*P1173</f>
        <v>0</v>
      </c>
      <c r="R1173">
        <f t="shared" si="279"/>
        <v>0</v>
      </c>
      <c r="S1173">
        <f t="shared" si="280"/>
        <v>0</v>
      </c>
      <c r="T1173">
        <f>S1173*'Exhaust Gas Math'!$C$14</f>
        <v>0</v>
      </c>
      <c r="U1173">
        <f>(T1173/'Exhaust Gas Math'!$B$14)+('Exhaust Gas Math'!$D$10)</f>
        <v>4.4059320573952224E-4</v>
      </c>
      <c r="V1173">
        <f>('Exhaust Gas Math'!$E$10*(2.53982214E-12*V1172^4 - 0.0000000071629564556*V1172^3 + 7.56281407226508E-06*V1172^2 - 0.00322508455050905*V1172 + 1.62997098133725)*$B$24+T1173*'Exhaust Gas Math'!$D$14*$B$23)/('Exhaust Gas Math'!$E$10*(2.53982214E-12*V1172^4 - 0.0000000071629564556*V1172^3 + 7.56281407226508E-06*V1172^2 - 0.00322508455050905*V1172 + 1.62997098133725)+T1173*'Exhaust Gas Math'!$D$14)</f>
        <v>1100</v>
      </c>
      <c r="W1173">
        <f>(353.3116967483*V1173^-1.0020802909)*('Exhaust Gas Math'!$E$10/(T1173+'Exhaust Gas Math'!$E$10))+(357.4500179626*V1173^-1.0038444015 )*(T1173/(T1173+'Exhaust Gas Math'!$E$10))</f>
        <v>0.31654710700089367</v>
      </c>
      <c r="X1173">
        <f t="shared" si="281"/>
        <v>0</v>
      </c>
      <c r="Y1173">
        <f t="shared" si="282"/>
        <v>101325</v>
      </c>
      <c r="Z1173">
        <f t="shared" si="283"/>
        <v>101325</v>
      </c>
    </row>
    <row r="1174" spans="5:26" x14ac:dyDescent="0.2">
      <c r="E1174">
        <f t="shared" si="270"/>
        <v>0.14612499999999776</v>
      </c>
      <c r="F1174">
        <f t="shared" si="271"/>
        <v>101325</v>
      </c>
      <c r="H1174">
        <f t="shared" si="284"/>
        <v>0.14612499999999776</v>
      </c>
      <c r="I1174">
        <f t="shared" si="272"/>
        <v>533.99999999989268</v>
      </c>
      <c r="J1174">
        <f t="shared" si="273"/>
        <v>6.3226344083168073E-2</v>
      </c>
      <c r="K1174">
        <f t="shared" si="274"/>
        <v>2.7759550714302823</v>
      </c>
      <c r="L1174">
        <f t="shared" si="275"/>
        <v>3.9769296294121147E-5</v>
      </c>
      <c r="M1174">
        <f>J1174/SQRT('Exhaust Gas Math'!$E$14*$B$21*$B$23)</f>
        <v>1.0733673487941626E-3</v>
      </c>
      <c r="N1174">
        <f t="shared" si="276"/>
        <v>4.8722302043178997E-2</v>
      </c>
      <c r="O1174">
        <f t="shared" si="277"/>
        <v>0</v>
      </c>
      <c r="P1174">
        <f t="shared" si="278"/>
        <v>0</v>
      </c>
      <c r="Q1174">
        <f>($B$16/2)*(COS((ACOS((2*'Intake Valve Fxn Scratch'!$B$1)/$B$16-1)/($B$17/2))*(I1174-($B$17/2)))+1)*P1174</f>
        <v>0</v>
      </c>
      <c r="R1174">
        <f t="shared" si="279"/>
        <v>0</v>
      </c>
      <c r="S1174">
        <f t="shared" si="280"/>
        <v>0</v>
      </c>
      <c r="T1174">
        <f>S1174*'Exhaust Gas Math'!$C$14</f>
        <v>0</v>
      </c>
      <c r="U1174">
        <f>(T1174/'Exhaust Gas Math'!$B$14)+('Exhaust Gas Math'!$D$10)</f>
        <v>4.4059320573952224E-4</v>
      </c>
      <c r="V1174">
        <f>('Exhaust Gas Math'!$E$10*(2.53982214E-12*V1173^4 - 0.0000000071629564556*V1173^3 + 7.56281407226508E-06*V1173^2 - 0.00322508455050905*V1173 + 1.62997098133725)*$B$24+T1174*'Exhaust Gas Math'!$D$14*$B$23)/('Exhaust Gas Math'!$E$10*(2.53982214E-12*V1173^4 - 0.0000000071629564556*V1173^3 + 7.56281407226508E-06*V1173^2 - 0.00322508455050905*V1173 + 1.62997098133725)+T1174*'Exhaust Gas Math'!$D$14)</f>
        <v>1100</v>
      </c>
      <c r="W1174">
        <f>(353.3116967483*V1174^-1.0020802909)*('Exhaust Gas Math'!$E$10/(T1174+'Exhaust Gas Math'!$E$10))+(357.4500179626*V1174^-1.0038444015 )*(T1174/(T1174+'Exhaust Gas Math'!$E$10))</f>
        <v>0.31654710700089367</v>
      </c>
      <c r="X1174">
        <f t="shared" si="281"/>
        <v>0</v>
      </c>
      <c r="Y1174">
        <f t="shared" si="282"/>
        <v>101325</v>
      </c>
      <c r="Z1174">
        <f t="shared" si="283"/>
        <v>101325</v>
      </c>
    </row>
    <row r="1175" spans="5:26" x14ac:dyDescent="0.2">
      <c r="E1175">
        <f t="shared" si="270"/>
        <v>0.14624999999999774</v>
      </c>
      <c r="F1175">
        <f t="shared" si="271"/>
        <v>101325</v>
      </c>
      <c r="H1175">
        <f t="shared" si="284"/>
        <v>0.14624999999999774</v>
      </c>
      <c r="I1175">
        <f t="shared" si="272"/>
        <v>539.99999999989177</v>
      </c>
      <c r="J1175">
        <f t="shared" si="273"/>
        <v>6.3399999999999998E-2</v>
      </c>
      <c r="K1175">
        <f t="shared" si="274"/>
        <v>5.0037601042151671E-11</v>
      </c>
      <c r="L1175">
        <f t="shared" si="275"/>
        <v>3.9769296294121147E-5</v>
      </c>
      <c r="M1175">
        <f>J1175/SQRT('Exhaust Gas Math'!$E$14*$B$21*$B$23)</f>
        <v>1.0763154330738279E-3</v>
      </c>
      <c r="N1175">
        <f t="shared" si="276"/>
        <v>5.1362995243360701E-2</v>
      </c>
      <c r="O1175">
        <f t="shared" si="277"/>
        <v>0</v>
      </c>
      <c r="P1175">
        <f t="shared" si="278"/>
        <v>0</v>
      </c>
      <c r="Q1175">
        <f>($B$16/2)*(COS((ACOS((2*'Intake Valve Fxn Scratch'!$B$1)/$B$16-1)/($B$17/2))*(I1175-($B$17/2)))+1)*P1175</f>
        <v>0</v>
      </c>
      <c r="R1175">
        <f t="shared" si="279"/>
        <v>0</v>
      </c>
      <c r="S1175">
        <f t="shared" si="280"/>
        <v>0</v>
      </c>
      <c r="T1175">
        <f>S1175*'Exhaust Gas Math'!$C$14</f>
        <v>0</v>
      </c>
      <c r="U1175">
        <f>(T1175/'Exhaust Gas Math'!$B$14)+('Exhaust Gas Math'!$D$10)</f>
        <v>4.4059320573952224E-4</v>
      </c>
      <c r="V1175">
        <f>('Exhaust Gas Math'!$E$10*(2.53982214E-12*V1174^4 - 0.0000000071629564556*V1174^3 + 7.56281407226508E-06*V1174^2 - 0.00322508455050905*V1174 + 1.62997098133725)*$B$24+T1175*'Exhaust Gas Math'!$D$14*$B$23)/('Exhaust Gas Math'!$E$10*(2.53982214E-12*V1174^4 - 0.0000000071629564556*V1174^3 + 7.56281407226508E-06*V1174^2 - 0.00322508455050905*V1174 + 1.62997098133725)+T1175*'Exhaust Gas Math'!$D$14)</f>
        <v>1100</v>
      </c>
      <c r="W1175">
        <f>(353.3116967483*V1175^-1.0020802909)*('Exhaust Gas Math'!$E$10/(T1175+'Exhaust Gas Math'!$E$10))+(357.4500179626*V1175^-1.0038444015 )*(T1175/(T1175+'Exhaust Gas Math'!$E$10))</f>
        <v>0.31654710700089367</v>
      </c>
      <c r="X1175">
        <f t="shared" si="281"/>
        <v>0</v>
      </c>
      <c r="Y1175">
        <f t="shared" si="282"/>
        <v>101325</v>
      </c>
      <c r="Z1175">
        <f t="shared" si="283"/>
        <v>101325</v>
      </c>
    </row>
    <row r="1176" spans="5:26" x14ac:dyDescent="0.2">
      <c r="E1176">
        <f t="shared" si="270"/>
        <v>0.14637499999999773</v>
      </c>
      <c r="F1176">
        <f t="shared" si="271"/>
        <v>101325</v>
      </c>
      <c r="H1176">
        <f t="shared" si="284"/>
        <v>0.14637499999999773</v>
      </c>
      <c r="I1176">
        <f t="shared" si="272"/>
        <v>545.99999999989086</v>
      </c>
      <c r="J1176">
        <f t="shared" si="273"/>
        <v>6.322634408318055E-2</v>
      </c>
      <c r="K1176">
        <f t="shared" si="274"/>
        <v>-2.7759550713307553</v>
      </c>
      <c r="L1176">
        <f t="shared" si="275"/>
        <v>3.9769296294121147E-5</v>
      </c>
      <c r="M1176">
        <f>J1176/SQRT('Exhaust Gas Math'!$E$14*$B$21*$B$23)</f>
        <v>1.0733673487943742E-3</v>
      </c>
      <c r="N1176">
        <f t="shared" si="276"/>
        <v>5.391028539011232E-2</v>
      </c>
      <c r="O1176">
        <f t="shared" si="277"/>
        <v>0</v>
      </c>
      <c r="P1176">
        <f t="shared" si="278"/>
        <v>0</v>
      </c>
      <c r="Q1176">
        <f>($B$16/2)*(COS((ACOS((2*'Intake Valve Fxn Scratch'!$B$1)/$B$16-1)/($B$17/2))*(I1176-($B$17/2)))+1)*P1176</f>
        <v>0</v>
      </c>
      <c r="R1176">
        <f t="shared" si="279"/>
        <v>0</v>
      </c>
      <c r="S1176">
        <f t="shared" si="280"/>
        <v>0</v>
      </c>
      <c r="T1176">
        <f>S1176*'Exhaust Gas Math'!$C$14</f>
        <v>0</v>
      </c>
      <c r="U1176">
        <f>(T1176/'Exhaust Gas Math'!$B$14)+('Exhaust Gas Math'!$D$10)</f>
        <v>4.4059320573952224E-4</v>
      </c>
      <c r="V1176">
        <f>('Exhaust Gas Math'!$E$10*(2.53982214E-12*V1175^4 - 0.0000000071629564556*V1175^3 + 7.56281407226508E-06*V1175^2 - 0.00322508455050905*V1175 + 1.62997098133725)*$B$24+T1176*'Exhaust Gas Math'!$D$14*$B$23)/('Exhaust Gas Math'!$E$10*(2.53982214E-12*V1175^4 - 0.0000000071629564556*V1175^3 + 7.56281407226508E-06*V1175^2 - 0.00322508455050905*V1175 + 1.62997098133725)+T1176*'Exhaust Gas Math'!$D$14)</f>
        <v>1100</v>
      </c>
      <c r="W1176">
        <f>(353.3116967483*V1176^-1.0020802909)*('Exhaust Gas Math'!$E$10/(T1176+'Exhaust Gas Math'!$E$10))+(357.4500179626*V1176^-1.0038444015 )*(T1176/(T1176+'Exhaust Gas Math'!$E$10))</f>
        <v>0.31654710700089367</v>
      </c>
      <c r="X1176">
        <f t="shared" si="281"/>
        <v>0</v>
      </c>
      <c r="Y1176">
        <f t="shared" si="282"/>
        <v>101325</v>
      </c>
      <c r="Z1176">
        <f t="shared" si="283"/>
        <v>101325</v>
      </c>
    </row>
    <row r="1177" spans="5:26" x14ac:dyDescent="0.2">
      <c r="E1177">
        <f t="shared" si="270"/>
        <v>0.14649999999999772</v>
      </c>
      <c r="F1177">
        <f t="shared" si="271"/>
        <v>101325</v>
      </c>
      <c r="H1177">
        <f t="shared" si="284"/>
        <v>0.14649999999999772</v>
      </c>
      <c r="I1177">
        <f t="shared" si="272"/>
        <v>551.99999999988995</v>
      </c>
      <c r="J1177">
        <f t="shared" si="273"/>
        <v>6.2707278943274242E-2</v>
      </c>
      <c r="K1177">
        <f t="shared" si="274"/>
        <v>-5.5214961980441117</v>
      </c>
      <c r="L1177">
        <f t="shared" si="275"/>
        <v>3.9769296294121147E-5</v>
      </c>
      <c r="M1177">
        <f>J1177/SQRT('Exhaust Gas Math'!$E$14*$B$21*$B$23)</f>
        <v>1.0645553957840939E-3</v>
      </c>
      <c r="N1177">
        <f t="shared" si="276"/>
        <v>5.6301139018026948E-2</v>
      </c>
      <c r="O1177">
        <f t="shared" si="277"/>
        <v>0</v>
      </c>
      <c r="P1177">
        <f t="shared" si="278"/>
        <v>0</v>
      </c>
      <c r="Q1177">
        <f>($B$16/2)*(COS((ACOS((2*'Intake Valve Fxn Scratch'!$B$1)/$B$16-1)/($B$17/2))*(I1177-($B$17/2)))+1)*P1177</f>
        <v>0</v>
      </c>
      <c r="R1177">
        <f t="shared" si="279"/>
        <v>0</v>
      </c>
      <c r="S1177">
        <f t="shared" si="280"/>
        <v>0</v>
      </c>
      <c r="T1177">
        <f>S1177*'Exhaust Gas Math'!$C$14</f>
        <v>0</v>
      </c>
      <c r="U1177">
        <f>(T1177/'Exhaust Gas Math'!$B$14)+('Exhaust Gas Math'!$D$10)</f>
        <v>4.4059320573952224E-4</v>
      </c>
      <c r="V1177">
        <f>('Exhaust Gas Math'!$E$10*(2.53982214E-12*V1176^4 - 0.0000000071629564556*V1176^3 + 7.56281407226508E-06*V1176^2 - 0.00322508455050905*V1176 + 1.62997098133725)*$B$24+T1177*'Exhaust Gas Math'!$D$14*$B$23)/('Exhaust Gas Math'!$E$10*(2.53982214E-12*V1176^4 - 0.0000000071629564556*V1176^3 + 7.56281407226508E-06*V1176^2 - 0.00322508455050905*V1176 + 1.62997098133725)+T1177*'Exhaust Gas Math'!$D$14)</f>
        <v>1100</v>
      </c>
      <c r="W1177">
        <f>(353.3116967483*V1177^-1.0020802909)*('Exhaust Gas Math'!$E$10/(T1177+'Exhaust Gas Math'!$E$10))+(357.4500179626*V1177^-1.0038444015 )*(T1177/(T1177+'Exhaust Gas Math'!$E$10))</f>
        <v>0.31654710700089367</v>
      </c>
      <c r="X1177">
        <f t="shared" si="281"/>
        <v>0</v>
      </c>
      <c r="Y1177">
        <f t="shared" si="282"/>
        <v>101325</v>
      </c>
      <c r="Z1177">
        <f t="shared" si="283"/>
        <v>101325</v>
      </c>
    </row>
    <row r="1178" spans="5:26" x14ac:dyDescent="0.2">
      <c r="E1178">
        <f t="shared" si="270"/>
        <v>0.1466249999999977</v>
      </c>
      <c r="F1178">
        <f t="shared" si="271"/>
        <v>101325</v>
      </c>
      <c r="H1178">
        <f t="shared" si="284"/>
        <v>0.1466249999999977</v>
      </c>
      <c r="I1178">
        <f t="shared" si="272"/>
        <v>557.99999999988995</v>
      </c>
      <c r="J1178">
        <f t="shared" si="273"/>
        <v>6.1848491566575223E-2</v>
      </c>
      <c r="K1178">
        <f t="shared" si="274"/>
        <v>-8.2065426569643503</v>
      </c>
      <c r="L1178">
        <f t="shared" si="275"/>
        <v>3.9769296294121147E-5</v>
      </c>
      <c r="M1178">
        <f>J1178/SQRT('Exhaust Gas Math'!$E$14*$B$21*$B$23)</f>
        <v>1.0499761196441863E-3</v>
      </c>
      <c r="N1178">
        <f t="shared" si="276"/>
        <v>5.8465535048449604E-2</v>
      </c>
      <c r="O1178">
        <f t="shared" si="277"/>
        <v>0</v>
      </c>
      <c r="P1178">
        <f t="shared" si="278"/>
        <v>0</v>
      </c>
      <c r="Q1178">
        <f>($B$16/2)*(COS((ACOS((2*'Intake Valve Fxn Scratch'!$B$1)/$B$16-1)/($B$17/2))*(I1178-($B$17/2)))+1)*P1178</f>
        <v>0</v>
      </c>
      <c r="R1178">
        <f t="shared" si="279"/>
        <v>0</v>
      </c>
      <c r="S1178">
        <f t="shared" si="280"/>
        <v>0</v>
      </c>
      <c r="T1178">
        <f>S1178*'Exhaust Gas Math'!$C$14</f>
        <v>0</v>
      </c>
      <c r="U1178">
        <f>(T1178/'Exhaust Gas Math'!$B$14)+('Exhaust Gas Math'!$D$10)</f>
        <v>4.4059320573952224E-4</v>
      </c>
      <c r="V1178">
        <f>('Exhaust Gas Math'!$E$10*(2.53982214E-12*V1177^4 - 0.0000000071629564556*V1177^3 + 7.56281407226508E-06*V1177^2 - 0.00322508455050905*V1177 + 1.62997098133725)*$B$24+T1178*'Exhaust Gas Math'!$D$14*$B$23)/('Exhaust Gas Math'!$E$10*(2.53982214E-12*V1177^4 - 0.0000000071629564556*V1177^3 + 7.56281407226508E-06*V1177^2 - 0.00322508455050905*V1177 + 1.62997098133725)+T1178*'Exhaust Gas Math'!$D$14)</f>
        <v>1100</v>
      </c>
      <c r="W1178">
        <f>(353.3116967483*V1178^-1.0020802909)*('Exhaust Gas Math'!$E$10/(T1178+'Exhaust Gas Math'!$E$10))+(357.4500179626*V1178^-1.0038444015 )*(T1178/(T1178+'Exhaust Gas Math'!$E$10))</f>
        <v>0.31654710700089367</v>
      </c>
      <c r="X1178">
        <f t="shared" si="281"/>
        <v>0</v>
      </c>
      <c r="Y1178">
        <f t="shared" si="282"/>
        <v>101325</v>
      </c>
      <c r="Z1178">
        <f t="shared" si="283"/>
        <v>101325</v>
      </c>
    </row>
    <row r="1179" spans="5:26" x14ac:dyDescent="0.2">
      <c r="E1179">
        <f t="shared" si="270"/>
        <v>0.14674999999999769</v>
      </c>
      <c r="F1179">
        <f t="shared" si="271"/>
        <v>101325</v>
      </c>
      <c r="H1179">
        <f t="shared" si="284"/>
        <v>0.14674999999999769</v>
      </c>
      <c r="I1179">
        <f t="shared" si="272"/>
        <v>563.99999999988904</v>
      </c>
      <c r="J1179">
        <f t="shared" si="273"/>
        <v>6.0659391007295262E-2</v>
      </c>
      <c r="K1179">
        <f t="shared" si="274"/>
        <v>-10.8016765172058</v>
      </c>
      <c r="L1179">
        <f t="shared" si="275"/>
        <v>3.9769296294121147E-5</v>
      </c>
      <c r="M1179">
        <f>J1179/SQRT('Exhaust Gas Math'!$E$14*$B$21*$B$23)</f>
        <v>1.0297892539749473E-3</v>
      </c>
      <c r="N1179">
        <f t="shared" si="276"/>
        <v>6.0328632872272053E-2</v>
      </c>
      <c r="O1179">
        <f t="shared" si="277"/>
        <v>0</v>
      </c>
      <c r="P1179">
        <f t="shared" si="278"/>
        <v>0</v>
      </c>
      <c r="Q1179">
        <f>($B$16/2)*(COS((ACOS((2*'Intake Valve Fxn Scratch'!$B$1)/$B$16-1)/($B$17/2))*(I1179-($B$17/2)))+1)*P1179</f>
        <v>0</v>
      </c>
      <c r="R1179">
        <f t="shared" si="279"/>
        <v>0</v>
      </c>
      <c r="S1179">
        <f t="shared" si="280"/>
        <v>0</v>
      </c>
      <c r="T1179">
        <f>S1179*'Exhaust Gas Math'!$C$14</f>
        <v>0</v>
      </c>
      <c r="U1179">
        <f>(T1179/'Exhaust Gas Math'!$B$14)+('Exhaust Gas Math'!$D$10)</f>
        <v>4.4059320573952224E-4</v>
      </c>
      <c r="V1179">
        <f>('Exhaust Gas Math'!$E$10*(2.53982214E-12*V1178^4 - 0.0000000071629564556*V1178^3 + 7.56281407226508E-06*V1178^2 - 0.00322508455050905*V1178 + 1.62997098133725)*$B$24+T1179*'Exhaust Gas Math'!$D$14*$B$23)/('Exhaust Gas Math'!$E$10*(2.53982214E-12*V1178^4 - 0.0000000071629564556*V1178^3 + 7.56281407226508E-06*V1178^2 - 0.00322508455050905*V1178 + 1.62997098133725)+T1179*'Exhaust Gas Math'!$D$14)</f>
        <v>1100</v>
      </c>
      <c r="W1179">
        <f>(353.3116967483*V1179^-1.0020802909)*('Exhaust Gas Math'!$E$10/(T1179+'Exhaust Gas Math'!$E$10))+(357.4500179626*V1179^-1.0038444015 )*(T1179/(T1179+'Exhaust Gas Math'!$E$10))</f>
        <v>0.31654710700089367</v>
      </c>
      <c r="X1179">
        <f t="shared" si="281"/>
        <v>0</v>
      </c>
      <c r="Y1179">
        <f t="shared" si="282"/>
        <v>101325</v>
      </c>
      <c r="Z1179">
        <f t="shared" si="283"/>
        <v>101325</v>
      </c>
    </row>
    <row r="1180" spans="5:26" x14ac:dyDescent="0.2">
      <c r="E1180">
        <f t="shared" si="270"/>
        <v>0.14687499999999767</v>
      </c>
      <c r="F1180">
        <f t="shared" si="271"/>
        <v>101325</v>
      </c>
      <c r="H1180">
        <f t="shared" si="284"/>
        <v>0.14687499999999767</v>
      </c>
      <c r="I1180">
        <f t="shared" si="272"/>
        <v>569.99999999988813</v>
      </c>
      <c r="J1180">
        <f t="shared" si="273"/>
        <v>5.9153005299997424E-2</v>
      </c>
      <c r="K1180">
        <f t="shared" si="274"/>
        <v>-13.278464949128285</v>
      </c>
      <c r="L1180">
        <f t="shared" si="275"/>
        <v>3.9769296294121147E-5</v>
      </c>
      <c r="M1180">
        <f>J1180/SQRT('Exhaust Gas Math'!$E$14*$B$21*$B$23)</f>
        <v>1.0042159703010278E-3</v>
      </c>
      <c r="N1180">
        <f t="shared" si="276"/>
        <v>6.1813705050910946E-2</v>
      </c>
      <c r="O1180">
        <f t="shared" si="277"/>
        <v>0</v>
      </c>
      <c r="P1180">
        <f t="shared" si="278"/>
        <v>0</v>
      </c>
      <c r="Q1180">
        <f>($B$16/2)*(COS((ACOS((2*'Intake Valve Fxn Scratch'!$B$1)/$B$16-1)/($B$17/2))*(I1180-($B$17/2)))+1)*P1180</f>
        <v>0</v>
      </c>
      <c r="R1180">
        <f t="shared" si="279"/>
        <v>0</v>
      </c>
      <c r="S1180">
        <f t="shared" si="280"/>
        <v>0</v>
      </c>
      <c r="T1180">
        <f>S1180*'Exhaust Gas Math'!$C$14</f>
        <v>0</v>
      </c>
      <c r="U1180">
        <f>(T1180/'Exhaust Gas Math'!$B$14)+('Exhaust Gas Math'!$D$10)</f>
        <v>4.4059320573952224E-4</v>
      </c>
      <c r="V1180">
        <f>('Exhaust Gas Math'!$E$10*(2.53982214E-12*V1179^4 - 0.0000000071629564556*V1179^3 + 7.56281407226508E-06*V1179^2 - 0.00322508455050905*V1179 + 1.62997098133725)*$B$24+T1180*'Exhaust Gas Math'!$D$14*$B$23)/('Exhaust Gas Math'!$E$10*(2.53982214E-12*V1179^4 - 0.0000000071629564556*V1179^3 + 7.56281407226508E-06*V1179^2 - 0.00322508455050905*V1179 + 1.62997098133725)+T1180*'Exhaust Gas Math'!$D$14)</f>
        <v>1100</v>
      </c>
      <c r="W1180">
        <f>(353.3116967483*V1180^-1.0020802909)*('Exhaust Gas Math'!$E$10/(T1180+'Exhaust Gas Math'!$E$10))+(357.4500179626*V1180^-1.0038444015 )*(T1180/(T1180+'Exhaust Gas Math'!$E$10))</f>
        <v>0.31654710700089367</v>
      </c>
      <c r="X1180">
        <f t="shared" si="281"/>
        <v>0</v>
      </c>
      <c r="Y1180">
        <f t="shared" si="282"/>
        <v>101325</v>
      </c>
      <c r="Z1180">
        <f t="shared" si="283"/>
        <v>101325</v>
      </c>
    </row>
    <row r="1181" spans="5:26" x14ac:dyDescent="0.2">
      <c r="E1181">
        <f t="shared" si="270"/>
        <v>0.14699999999999766</v>
      </c>
      <c r="F1181">
        <f t="shared" si="271"/>
        <v>101325</v>
      </c>
      <c r="H1181">
        <f t="shared" si="284"/>
        <v>0.14699999999999766</v>
      </c>
      <c r="I1181">
        <f t="shared" si="272"/>
        <v>575.99999999988813</v>
      </c>
      <c r="J1181">
        <f t="shared" si="273"/>
        <v>5.7345838721722199E-2</v>
      </c>
      <c r="K1181">
        <f t="shared" si="274"/>
        <v>-15.609771740370729</v>
      </c>
      <c r="L1181">
        <f t="shared" si="275"/>
        <v>3.9769296294121147E-5</v>
      </c>
      <c r="M1181">
        <f>J1181/SQRT('Exhaust Gas Math'!$E$14*$B$21*$B$23)</f>
        <v>9.735364548699104E-4</v>
      </c>
      <c r="N1181">
        <f t="shared" si="276"/>
        <v>6.2845765440093154E-2</v>
      </c>
      <c r="O1181">
        <f t="shared" si="277"/>
        <v>0</v>
      </c>
      <c r="P1181">
        <f t="shared" si="278"/>
        <v>0</v>
      </c>
      <c r="Q1181">
        <f>($B$16/2)*(COS((ACOS((2*'Intake Valve Fxn Scratch'!$B$1)/$B$16-1)/($B$17/2))*(I1181-($B$17/2)))+1)*P1181</f>
        <v>0</v>
      </c>
      <c r="R1181">
        <f t="shared" si="279"/>
        <v>0</v>
      </c>
      <c r="S1181">
        <f t="shared" si="280"/>
        <v>0</v>
      </c>
      <c r="T1181">
        <f>S1181*'Exhaust Gas Math'!$C$14</f>
        <v>0</v>
      </c>
      <c r="U1181">
        <f>(T1181/'Exhaust Gas Math'!$B$14)+('Exhaust Gas Math'!$D$10)</f>
        <v>4.4059320573952224E-4</v>
      </c>
      <c r="V1181">
        <f>('Exhaust Gas Math'!$E$10*(2.53982214E-12*V1180^4 - 0.0000000071629564556*V1180^3 + 7.56281407226508E-06*V1180^2 - 0.00322508455050905*V1180 + 1.62997098133725)*$B$24+T1181*'Exhaust Gas Math'!$D$14*$B$23)/('Exhaust Gas Math'!$E$10*(2.53982214E-12*V1180^4 - 0.0000000071629564556*V1180^3 + 7.56281407226508E-06*V1180^2 - 0.00322508455050905*V1180 + 1.62997098133725)+T1181*'Exhaust Gas Math'!$D$14)</f>
        <v>1100</v>
      </c>
      <c r="W1181">
        <f>(353.3116967483*V1181^-1.0020802909)*('Exhaust Gas Math'!$E$10/(T1181+'Exhaust Gas Math'!$E$10))+(357.4500179626*V1181^-1.0038444015 )*(T1181/(T1181+'Exhaust Gas Math'!$E$10))</f>
        <v>0.31654710700089367</v>
      </c>
      <c r="X1181">
        <f t="shared" si="281"/>
        <v>0</v>
      </c>
      <c r="Y1181">
        <f t="shared" si="282"/>
        <v>101325</v>
      </c>
      <c r="Z1181">
        <f t="shared" si="283"/>
        <v>101325</v>
      </c>
    </row>
    <row r="1182" spans="5:26" x14ac:dyDescent="0.2">
      <c r="E1182">
        <f t="shared" si="270"/>
        <v>0.14712499999999765</v>
      </c>
      <c r="F1182">
        <f t="shared" si="271"/>
        <v>101325</v>
      </c>
      <c r="H1182">
        <f t="shared" si="284"/>
        <v>0.14712499999999765</v>
      </c>
      <c r="I1182">
        <f t="shared" si="272"/>
        <v>581.99999999988722</v>
      </c>
      <c r="J1182">
        <f t="shared" si="273"/>
        <v>5.5257690967675084E-2</v>
      </c>
      <c r="K1182">
        <f t="shared" si="274"/>
        <v>-17.770054605870975</v>
      </c>
      <c r="L1182">
        <f t="shared" si="275"/>
        <v>3.9769296294121147E-5</v>
      </c>
      <c r="M1182">
        <f>J1182/SQRT('Exhaust Gas Math'!$E$14*$B$21*$B$23)</f>
        <v>9.3808683887275964E-4</v>
      </c>
      <c r="N1182">
        <f t="shared" si="276"/>
        <v>6.3355736789095146E-2</v>
      </c>
      <c r="O1182">
        <f t="shared" si="277"/>
        <v>0</v>
      </c>
      <c r="P1182">
        <f t="shared" si="278"/>
        <v>0</v>
      </c>
      <c r="Q1182">
        <f>($B$16/2)*(COS((ACOS((2*'Intake Valve Fxn Scratch'!$B$1)/$B$16-1)/($B$17/2))*(I1182-($B$17/2)))+1)*P1182</f>
        <v>0</v>
      </c>
      <c r="R1182">
        <f t="shared" si="279"/>
        <v>0</v>
      </c>
      <c r="S1182">
        <f t="shared" si="280"/>
        <v>0</v>
      </c>
      <c r="T1182">
        <f>S1182*'Exhaust Gas Math'!$C$14</f>
        <v>0</v>
      </c>
      <c r="U1182">
        <f>(T1182/'Exhaust Gas Math'!$B$14)+('Exhaust Gas Math'!$D$10)</f>
        <v>4.4059320573952224E-4</v>
      </c>
      <c r="V1182">
        <f>('Exhaust Gas Math'!$E$10*(2.53982214E-12*V1181^4 - 0.0000000071629564556*V1181^3 + 7.56281407226508E-06*V1181^2 - 0.00322508455050905*V1181 + 1.62997098133725)*$B$24+T1182*'Exhaust Gas Math'!$D$14*$B$23)/('Exhaust Gas Math'!$E$10*(2.53982214E-12*V1181^4 - 0.0000000071629564556*V1181^3 + 7.56281407226508E-06*V1181^2 - 0.00322508455050905*V1181 + 1.62997098133725)+T1182*'Exhaust Gas Math'!$D$14)</f>
        <v>1100</v>
      </c>
      <c r="W1182">
        <f>(353.3116967483*V1182^-1.0020802909)*('Exhaust Gas Math'!$E$10/(T1182+'Exhaust Gas Math'!$E$10))+(357.4500179626*V1182^-1.0038444015 )*(T1182/(T1182+'Exhaust Gas Math'!$E$10))</f>
        <v>0.31654710700089367</v>
      </c>
      <c r="X1182">
        <f t="shared" si="281"/>
        <v>0</v>
      </c>
      <c r="Y1182">
        <f t="shared" si="282"/>
        <v>101325</v>
      </c>
      <c r="Z1182">
        <f t="shared" si="283"/>
        <v>101325</v>
      </c>
    </row>
    <row r="1183" spans="5:26" x14ac:dyDescent="0.2">
      <c r="E1183">
        <f t="shared" si="270"/>
        <v>0.14724999999999763</v>
      </c>
      <c r="F1183">
        <f t="shared" si="271"/>
        <v>101325</v>
      </c>
      <c r="H1183">
        <f t="shared" si="284"/>
        <v>0.14724999999999763</v>
      </c>
      <c r="I1183">
        <f t="shared" si="272"/>
        <v>587.99999999988631</v>
      </c>
      <c r="J1183">
        <f t="shared" si="273"/>
        <v>5.2911440221622419E-2</v>
      </c>
      <c r="K1183">
        <f t="shared" si="274"/>
        <v>-19.735645034486357</v>
      </c>
      <c r="L1183">
        <f t="shared" si="275"/>
        <v>3.9769296294121147E-5</v>
      </c>
      <c r="M1183">
        <f>J1183/SQRT('Exhaust Gas Math'!$E$14*$B$21*$B$23)</f>
        <v>8.9825551572074913E-4</v>
      </c>
      <c r="N1183">
        <f t="shared" si="276"/>
        <v>6.3284913265658507E-2</v>
      </c>
      <c r="O1183">
        <f t="shared" si="277"/>
        <v>0</v>
      </c>
      <c r="P1183">
        <f t="shared" si="278"/>
        <v>0</v>
      </c>
      <c r="Q1183">
        <f>($B$16/2)*(COS((ACOS((2*'Intake Valve Fxn Scratch'!$B$1)/$B$16-1)/($B$17/2))*(I1183-($B$17/2)))+1)*P1183</f>
        <v>0</v>
      </c>
      <c r="R1183">
        <f t="shared" si="279"/>
        <v>0</v>
      </c>
      <c r="S1183">
        <f t="shared" si="280"/>
        <v>0</v>
      </c>
      <c r="T1183">
        <f>S1183*'Exhaust Gas Math'!$C$14</f>
        <v>0</v>
      </c>
      <c r="U1183">
        <f>(T1183/'Exhaust Gas Math'!$B$14)+('Exhaust Gas Math'!$D$10)</f>
        <v>4.4059320573952224E-4</v>
      </c>
      <c r="V1183">
        <f>('Exhaust Gas Math'!$E$10*(2.53982214E-12*V1182^4 - 0.0000000071629564556*V1182^3 + 7.56281407226508E-06*V1182^2 - 0.00322508455050905*V1182 + 1.62997098133725)*$B$24+T1183*'Exhaust Gas Math'!$D$14*$B$23)/('Exhaust Gas Math'!$E$10*(2.53982214E-12*V1182^4 - 0.0000000071629564556*V1182^3 + 7.56281407226508E-06*V1182^2 - 0.00322508455050905*V1182 + 1.62997098133725)+T1183*'Exhaust Gas Math'!$D$14)</f>
        <v>1100</v>
      </c>
      <c r="W1183">
        <f>(353.3116967483*V1183^-1.0020802909)*('Exhaust Gas Math'!$E$10/(T1183+'Exhaust Gas Math'!$E$10))+(357.4500179626*V1183^-1.0038444015 )*(T1183/(T1183+'Exhaust Gas Math'!$E$10))</f>
        <v>0.31654710700089367</v>
      </c>
      <c r="X1183">
        <f t="shared" si="281"/>
        <v>0</v>
      </c>
      <c r="Y1183">
        <f t="shared" si="282"/>
        <v>101325</v>
      </c>
      <c r="Z1183">
        <f t="shared" si="283"/>
        <v>101325</v>
      </c>
    </row>
    <row r="1184" spans="5:26" x14ac:dyDescent="0.2">
      <c r="E1184">
        <f t="shared" si="270"/>
        <v>0.14737499999999762</v>
      </c>
      <c r="F1184">
        <f t="shared" si="271"/>
        <v>101325</v>
      </c>
      <c r="H1184">
        <f t="shared" si="284"/>
        <v>0.14737499999999762</v>
      </c>
      <c r="I1184">
        <f t="shared" si="272"/>
        <v>593.9999999998854</v>
      </c>
      <c r="J1184">
        <f t="shared" si="273"/>
        <v>5.0332792497722503E-2</v>
      </c>
      <c r="K1184">
        <f t="shared" si="274"/>
        <v>-21.485007606154728</v>
      </c>
      <c r="L1184">
        <f t="shared" si="275"/>
        <v>3.9769296294121147E-5</v>
      </c>
      <c r="M1184">
        <f>J1184/SQRT('Exhaust Gas Math'!$E$14*$B$21*$B$23)</f>
        <v>8.5447888572557273E-4</v>
      </c>
      <c r="N1184">
        <f t="shared" si="276"/>
        <v>6.2589395196674918E-2</v>
      </c>
      <c r="O1184">
        <f t="shared" si="277"/>
        <v>0</v>
      </c>
      <c r="P1184">
        <f t="shared" si="278"/>
        <v>0</v>
      </c>
      <c r="Q1184">
        <f>($B$16/2)*(COS((ACOS((2*'Intake Valve Fxn Scratch'!$B$1)/$B$16-1)/($B$17/2))*(I1184-($B$17/2)))+1)*P1184</f>
        <v>0</v>
      </c>
      <c r="R1184">
        <f t="shared" si="279"/>
        <v>0</v>
      </c>
      <c r="S1184">
        <f t="shared" si="280"/>
        <v>0</v>
      </c>
      <c r="T1184">
        <f>S1184*'Exhaust Gas Math'!$C$14</f>
        <v>0</v>
      </c>
      <c r="U1184">
        <f>(T1184/'Exhaust Gas Math'!$B$14)+('Exhaust Gas Math'!$D$10)</f>
        <v>4.4059320573952224E-4</v>
      </c>
      <c r="V1184">
        <f>('Exhaust Gas Math'!$E$10*(2.53982214E-12*V1183^4 - 0.0000000071629564556*V1183^3 + 7.56281407226508E-06*V1183^2 - 0.00322508455050905*V1183 + 1.62997098133725)*$B$24+T1184*'Exhaust Gas Math'!$D$14*$B$23)/('Exhaust Gas Math'!$E$10*(2.53982214E-12*V1183^4 - 0.0000000071629564556*V1183^3 + 7.56281407226508E-06*V1183^2 - 0.00322508455050905*V1183 + 1.62997098133725)+T1184*'Exhaust Gas Math'!$D$14)</f>
        <v>1100</v>
      </c>
      <c r="W1184">
        <f>(353.3116967483*V1184^-1.0020802909)*('Exhaust Gas Math'!$E$10/(T1184+'Exhaust Gas Math'!$E$10))+(357.4500179626*V1184^-1.0038444015 )*(T1184/(T1184+'Exhaust Gas Math'!$E$10))</f>
        <v>0.31654710700089367</v>
      </c>
      <c r="X1184">
        <f t="shared" si="281"/>
        <v>0</v>
      </c>
      <c r="Y1184">
        <f t="shared" si="282"/>
        <v>101325</v>
      </c>
      <c r="Z1184">
        <f t="shared" si="283"/>
        <v>101325</v>
      </c>
    </row>
    <row r="1185" spans="5:26" x14ac:dyDescent="0.2">
      <c r="E1185">
        <f t="shared" si="270"/>
        <v>0.14749999999999761</v>
      </c>
      <c r="F1185">
        <f t="shared" si="271"/>
        <v>101325</v>
      </c>
      <c r="H1185">
        <f t="shared" si="284"/>
        <v>0.14749999999999761</v>
      </c>
      <c r="I1185">
        <f t="shared" si="272"/>
        <v>599.9999999998854</v>
      </c>
      <c r="J1185">
        <f t="shared" si="273"/>
        <v>4.7550000000055076E-2</v>
      </c>
      <c r="K1185">
        <f t="shared" si="274"/>
        <v>-22.998975938463243</v>
      </c>
      <c r="L1185">
        <f t="shared" si="275"/>
        <v>3.9769296294121147E-5</v>
      </c>
      <c r="M1185">
        <f>J1185/SQRT('Exhaust Gas Math'!$E$14*$B$21*$B$23)</f>
        <v>8.0723657480630598E-4</v>
      </c>
      <c r="N1185">
        <f t="shared" si="276"/>
        <v>6.1244119152355614E-2</v>
      </c>
      <c r="O1185">
        <f t="shared" si="277"/>
        <v>0</v>
      </c>
      <c r="P1185">
        <f t="shared" si="278"/>
        <v>0</v>
      </c>
      <c r="Q1185">
        <f>($B$16/2)*(COS((ACOS((2*'Intake Valve Fxn Scratch'!$B$1)/$B$16-1)/($B$17/2))*(I1185-($B$17/2)))+1)*P1185</f>
        <v>0</v>
      </c>
      <c r="R1185">
        <f t="shared" si="279"/>
        <v>0</v>
      </c>
      <c r="S1185">
        <f t="shared" si="280"/>
        <v>0</v>
      </c>
      <c r="T1185">
        <f>S1185*'Exhaust Gas Math'!$C$14</f>
        <v>0</v>
      </c>
      <c r="U1185">
        <f>(T1185/'Exhaust Gas Math'!$B$14)+('Exhaust Gas Math'!$D$10)</f>
        <v>4.4059320573952224E-4</v>
      </c>
      <c r="V1185">
        <f>('Exhaust Gas Math'!$E$10*(2.53982214E-12*V1184^4 - 0.0000000071629564556*V1184^3 + 7.56281407226508E-06*V1184^2 - 0.00322508455050905*V1184 + 1.62997098133725)*$B$24+T1185*'Exhaust Gas Math'!$D$14*$B$23)/('Exhaust Gas Math'!$E$10*(2.53982214E-12*V1184^4 - 0.0000000071629564556*V1184^3 + 7.56281407226508E-06*V1184^2 - 0.00322508455050905*V1184 + 1.62997098133725)+T1185*'Exhaust Gas Math'!$D$14)</f>
        <v>1100</v>
      </c>
      <c r="W1185">
        <f>(353.3116967483*V1185^-1.0020802909)*('Exhaust Gas Math'!$E$10/(T1185+'Exhaust Gas Math'!$E$10))+(357.4500179626*V1185^-1.0038444015 )*(T1185/(T1185+'Exhaust Gas Math'!$E$10))</f>
        <v>0.31654710700089367</v>
      </c>
      <c r="X1185">
        <f t="shared" si="281"/>
        <v>0</v>
      </c>
      <c r="Y1185">
        <f t="shared" si="282"/>
        <v>101325</v>
      </c>
      <c r="Z1185">
        <f t="shared" si="283"/>
        <v>101325</v>
      </c>
    </row>
    <row r="1186" spans="5:26" x14ac:dyDescent="0.2">
      <c r="E1186">
        <f t="shared" si="270"/>
        <v>0.14762499999999759</v>
      </c>
      <c r="F1186">
        <f t="shared" si="271"/>
        <v>101325</v>
      </c>
      <c r="H1186">
        <f t="shared" si="284"/>
        <v>0.14762499999999759</v>
      </c>
      <c r="I1186">
        <f t="shared" si="272"/>
        <v>605.99999999988449</v>
      </c>
      <c r="J1186">
        <f t="shared" si="273"/>
        <v>4.4593551585560942E-2</v>
      </c>
      <c r="K1186">
        <f t="shared" si="274"/>
        <v>-24.260962677545045</v>
      </c>
      <c r="L1186">
        <f t="shared" si="275"/>
        <v>3.9769296294121147E-5</v>
      </c>
      <c r="M1186">
        <f>J1186/SQRT('Exhaust Gas Math'!$E$14*$B$21*$B$23)</f>
        <v>7.570461796074623E-4</v>
      </c>
      <c r="N1186">
        <f t="shared" si="276"/>
        <v>5.9246088902396368E-2</v>
      </c>
      <c r="O1186">
        <f t="shared" si="277"/>
        <v>0</v>
      </c>
      <c r="P1186">
        <f t="shared" si="278"/>
        <v>0</v>
      </c>
      <c r="Q1186">
        <f>($B$16/2)*(COS((ACOS((2*'Intake Valve Fxn Scratch'!$B$1)/$B$16-1)/($B$17/2))*(I1186-($B$17/2)))+1)*P1186</f>
        <v>0</v>
      </c>
      <c r="R1186">
        <f t="shared" si="279"/>
        <v>0</v>
      </c>
      <c r="S1186">
        <f t="shared" si="280"/>
        <v>0</v>
      </c>
      <c r="T1186">
        <f>S1186*'Exhaust Gas Math'!$C$14</f>
        <v>0</v>
      </c>
      <c r="U1186">
        <f>(T1186/'Exhaust Gas Math'!$B$14)+('Exhaust Gas Math'!$D$10)</f>
        <v>4.4059320573952224E-4</v>
      </c>
      <c r="V1186">
        <f>('Exhaust Gas Math'!$E$10*(2.53982214E-12*V1185^4 - 0.0000000071629564556*V1185^3 + 7.56281407226508E-06*V1185^2 - 0.00322508455050905*V1185 + 1.62997098133725)*$B$24+T1186*'Exhaust Gas Math'!$D$14*$B$23)/('Exhaust Gas Math'!$E$10*(2.53982214E-12*V1185^4 - 0.0000000071629564556*V1185^3 + 7.56281407226508E-06*V1185^2 - 0.00322508455050905*V1185 + 1.62997098133725)+T1186*'Exhaust Gas Math'!$D$14)</f>
        <v>1100</v>
      </c>
      <c r="W1186">
        <f>(353.3116967483*V1186^-1.0020802909)*('Exhaust Gas Math'!$E$10/(T1186+'Exhaust Gas Math'!$E$10))+(357.4500179626*V1186^-1.0038444015 )*(T1186/(T1186+'Exhaust Gas Math'!$E$10))</f>
        <v>0.31654710700089367</v>
      </c>
      <c r="X1186">
        <f t="shared" si="281"/>
        <v>0</v>
      </c>
      <c r="Y1186">
        <f t="shared" si="282"/>
        <v>101325</v>
      </c>
      <c r="Z1186">
        <f t="shared" si="283"/>
        <v>101325</v>
      </c>
    </row>
    <row r="1187" spans="5:26" x14ac:dyDescent="0.2">
      <c r="E1187">
        <f t="shared" si="270"/>
        <v>0.14774999999999758</v>
      </c>
      <c r="F1187">
        <f t="shared" si="271"/>
        <v>101325</v>
      </c>
      <c r="H1187">
        <f t="shared" si="284"/>
        <v>0.14774999999999758</v>
      </c>
      <c r="I1187">
        <f t="shared" si="272"/>
        <v>611.99999999988358</v>
      </c>
      <c r="J1187">
        <f t="shared" si="273"/>
        <v>4.1495838721746711E-2</v>
      </c>
      <c r="K1187">
        <f t="shared" si="274"/>
        <v>-25.257141232598713</v>
      </c>
      <c r="L1187">
        <f t="shared" si="275"/>
        <v>3.9769296294121147E-5</v>
      </c>
      <c r="M1187">
        <f>J1187/SQRT('Exhaust Gas Math'!$E$14*$B$21*$B$23)</f>
        <v>7.044575966018696E-4</v>
      </c>
      <c r="N1187">
        <f t="shared" si="276"/>
        <v>5.6616440724318699E-2</v>
      </c>
      <c r="O1187">
        <f t="shared" si="277"/>
        <v>0</v>
      </c>
      <c r="P1187">
        <f t="shared" si="278"/>
        <v>0</v>
      </c>
      <c r="Q1187">
        <f>($B$16/2)*(COS((ACOS((2*'Intake Valve Fxn Scratch'!$B$1)/$B$16-1)/($B$17/2))*(I1187-($B$17/2)))+1)*P1187</f>
        <v>0</v>
      </c>
      <c r="R1187">
        <f t="shared" si="279"/>
        <v>0</v>
      </c>
      <c r="S1187">
        <f t="shared" si="280"/>
        <v>0</v>
      </c>
      <c r="T1187">
        <f>S1187*'Exhaust Gas Math'!$C$14</f>
        <v>0</v>
      </c>
      <c r="U1187">
        <f>(T1187/'Exhaust Gas Math'!$B$14)+('Exhaust Gas Math'!$D$10)</f>
        <v>4.4059320573952224E-4</v>
      </c>
      <c r="V1187">
        <f>('Exhaust Gas Math'!$E$10*(2.53982214E-12*V1186^4 - 0.0000000071629564556*V1186^3 + 7.56281407226508E-06*V1186^2 - 0.00322508455050905*V1186 + 1.62997098133725)*$B$24+T1187*'Exhaust Gas Math'!$D$14*$B$23)/('Exhaust Gas Math'!$E$10*(2.53982214E-12*V1186^4 - 0.0000000071629564556*V1186^3 + 7.56281407226508E-06*V1186^2 - 0.00322508455050905*V1186 + 1.62997098133725)+T1187*'Exhaust Gas Math'!$D$14)</f>
        <v>1100</v>
      </c>
      <c r="W1187">
        <f>(353.3116967483*V1187^-1.0020802909)*('Exhaust Gas Math'!$E$10/(T1187+'Exhaust Gas Math'!$E$10))+(357.4500179626*V1187^-1.0038444015 )*(T1187/(T1187+'Exhaust Gas Math'!$E$10))</f>
        <v>0.31654710700089367</v>
      </c>
      <c r="X1187">
        <f t="shared" si="281"/>
        <v>0</v>
      </c>
      <c r="Y1187">
        <f t="shared" si="282"/>
        <v>101325</v>
      </c>
      <c r="Z1187">
        <f t="shared" si="283"/>
        <v>101325</v>
      </c>
    </row>
    <row r="1188" spans="5:26" x14ac:dyDescent="0.2">
      <c r="E1188">
        <f t="shared" si="270"/>
        <v>0.14787499999999756</v>
      </c>
      <c r="F1188">
        <f t="shared" si="271"/>
        <v>101325</v>
      </c>
      <c r="H1188">
        <f t="shared" si="284"/>
        <v>0.14787499999999756</v>
      </c>
      <c r="I1188">
        <f t="shared" si="272"/>
        <v>617.99999999988268</v>
      </c>
      <c r="J1188">
        <f t="shared" si="273"/>
        <v>3.8290800598986E-2</v>
      </c>
      <c r="K1188">
        <f t="shared" si="274"/>
        <v>-25.976597262911511</v>
      </c>
      <c r="L1188">
        <f t="shared" si="275"/>
        <v>3.9769296294121147E-5</v>
      </c>
      <c r="M1188">
        <f>J1188/SQRT('Exhaust Gas Math'!$E$14*$B$21*$B$23)</f>
        <v>6.5004699730979816E-4</v>
      </c>
      <c r="N1188">
        <f t="shared" si="276"/>
        <v>5.3401053070017371E-2</v>
      </c>
      <c r="O1188">
        <f t="shared" si="277"/>
        <v>0</v>
      </c>
      <c r="P1188">
        <f t="shared" si="278"/>
        <v>0</v>
      </c>
      <c r="Q1188">
        <f>($B$16/2)*(COS((ACOS((2*'Intake Valve Fxn Scratch'!$B$1)/$B$16-1)/($B$17/2))*(I1188-($B$17/2)))+1)*P1188</f>
        <v>0</v>
      </c>
      <c r="R1188">
        <f t="shared" si="279"/>
        <v>0</v>
      </c>
      <c r="S1188">
        <f t="shared" si="280"/>
        <v>0</v>
      </c>
      <c r="T1188">
        <f>S1188*'Exhaust Gas Math'!$C$14</f>
        <v>0</v>
      </c>
      <c r="U1188">
        <f>(T1188/'Exhaust Gas Math'!$B$14)+('Exhaust Gas Math'!$D$10)</f>
        <v>4.4059320573952224E-4</v>
      </c>
      <c r="V1188">
        <f>('Exhaust Gas Math'!$E$10*(2.53982214E-12*V1187^4 - 0.0000000071629564556*V1187^3 + 7.56281407226508E-06*V1187^2 - 0.00322508455050905*V1187 + 1.62997098133725)*$B$24+T1188*'Exhaust Gas Math'!$D$14*$B$23)/('Exhaust Gas Math'!$E$10*(2.53982214E-12*V1187^4 - 0.0000000071629564556*V1187^3 + 7.56281407226508E-06*V1187^2 - 0.00322508455050905*V1187 + 1.62997098133725)+T1188*'Exhaust Gas Math'!$D$14)</f>
        <v>1100</v>
      </c>
      <c r="W1188">
        <f>(353.3116967483*V1188^-1.0020802909)*('Exhaust Gas Math'!$E$10/(T1188+'Exhaust Gas Math'!$E$10))+(357.4500179626*V1188^-1.0038444015 )*(T1188/(T1188+'Exhaust Gas Math'!$E$10))</f>
        <v>0.31654710700089367</v>
      </c>
      <c r="X1188">
        <f t="shared" si="281"/>
        <v>0</v>
      </c>
      <c r="Y1188">
        <f t="shared" si="282"/>
        <v>101325</v>
      </c>
      <c r="Z1188">
        <f t="shared" si="283"/>
        <v>101325</v>
      </c>
    </row>
    <row r="1189" spans="5:26" x14ac:dyDescent="0.2">
      <c r="E1189">
        <f t="shared" si="270"/>
        <v>0.14799999999999755</v>
      </c>
      <c r="F1189">
        <f t="shared" si="271"/>
        <v>101325</v>
      </c>
      <c r="H1189">
        <f t="shared" si="284"/>
        <v>0.14799999999999755</v>
      </c>
      <c r="I1189">
        <f t="shared" si="272"/>
        <v>623.99999999988268</v>
      </c>
      <c r="J1189">
        <f t="shared" si="273"/>
        <v>3.5013552285649133E-2</v>
      </c>
      <c r="K1189">
        <f t="shared" si="274"/>
        <v>-26.411448257659469</v>
      </c>
      <c r="L1189">
        <f t="shared" si="275"/>
        <v>3.9769296294121147E-5</v>
      </c>
      <c r="M1189">
        <f>J1189/SQRT('Exhaust Gas Math'!$E$14*$B$21*$B$23)</f>
        <v>5.9441051564324237E-4</v>
      </c>
      <c r="N1189">
        <f t="shared" si="276"/>
        <v>4.9669531178960821E-2</v>
      </c>
      <c r="O1189">
        <f t="shared" si="277"/>
        <v>0</v>
      </c>
      <c r="P1189">
        <f t="shared" si="278"/>
        <v>0</v>
      </c>
      <c r="Q1189">
        <f>($B$16/2)*(COS((ACOS((2*'Intake Valve Fxn Scratch'!$B$1)/$B$16-1)/($B$17/2))*(I1189-($B$17/2)))+1)*P1189</f>
        <v>0</v>
      </c>
      <c r="R1189">
        <f t="shared" si="279"/>
        <v>0</v>
      </c>
      <c r="S1189">
        <f t="shared" si="280"/>
        <v>0</v>
      </c>
      <c r="T1189">
        <f>S1189*'Exhaust Gas Math'!$C$14</f>
        <v>0</v>
      </c>
      <c r="U1189">
        <f>(T1189/'Exhaust Gas Math'!$B$14)+('Exhaust Gas Math'!$D$10)</f>
        <v>4.4059320573952224E-4</v>
      </c>
      <c r="V1189">
        <f>('Exhaust Gas Math'!$E$10*(2.53982214E-12*V1188^4 - 0.0000000071629564556*V1188^3 + 7.56281407226508E-06*V1188^2 - 0.00322508455050905*V1188 + 1.62997098133725)*$B$24+T1189*'Exhaust Gas Math'!$D$14*$B$23)/('Exhaust Gas Math'!$E$10*(2.53982214E-12*V1188^4 - 0.0000000071629564556*V1188^3 + 7.56281407226508E-06*V1188^2 - 0.00322508455050905*V1188 + 1.62997098133725)+T1189*'Exhaust Gas Math'!$D$14)</f>
        <v>1100</v>
      </c>
      <c r="W1189">
        <f>(353.3116967483*V1189^-1.0020802909)*('Exhaust Gas Math'!$E$10/(T1189+'Exhaust Gas Math'!$E$10))+(357.4500179626*V1189^-1.0038444015 )*(T1189/(T1189+'Exhaust Gas Math'!$E$10))</f>
        <v>0.31654710700089367</v>
      </c>
      <c r="X1189">
        <f t="shared" si="281"/>
        <v>0</v>
      </c>
      <c r="Y1189">
        <f t="shared" si="282"/>
        <v>101325</v>
      </c>
      <c r="Z1189">
        <f t="shared" si="283"/>
        <v>101325</v>
      </c>
    </row>
    <row r="1190" spans="5:26" x14ac:dyDescent="0.2">
      <c r="E1190">
        <f t="shared" si="270"/>
        <v>0.14812499999999754</v>
      </c>
      <c r="F1190">
        <f t="shared" si="271"/>
        <v>101325</v>
      </c>
      <c r="H1190">
        <f t="shared" si="284"/>
        <v>0.14812499999999754</v>
      </c>
      <c r="I1190">
        <f t="shared" si="272"/>
        <v>629.99999999988177</v>
      </c>
      <c r="J1190">
        <f t="shared" si="273"/>
        <v>3.1700000000065301E-2</v>
      </c>
      <c r="K1190">
        <f t="shared" si="274"/>
        <v>-26.556929898345718</v>
      </c>
      <c r="L1190">
        <f t="shared" si="275"/>
        <v>3.9769296294121147E-5</v>
      </c>
      <c r="M1190">
        <f>J1190/SQRT('Exhaust Gas Math'!$E$14*$B$21*$B$23)</f>
        <v>5.3815771653802254E-4</v>
      </c>
      <c r="N1190">
        <f t="shared" si="276"/>
        <v>4.5512549561697833E-2</v>
      </c>
      <c r="O1190">
        <f t="shared" si="277"/>
        <v>0</v>
      </c>
      <c r="P1190">
        <f t="shared" si="278"/>
        <v>0</v>
      </c>
      <c r="Q1190">
        <f>($B$16/2)*(COS((ACOS((2*'Intake Valve Fxn Scratch'!$B$1)/$B$16-1)/($B$17/2))*(I1190-($B$17/2)))+1)*P1190</f>
        <v>0</v>
      </c>
      <c r="R1190">
        <f t="shared" si="279"/>
        <v>0</v>
      </c>
      <c r="S1190">
        <f t="shared" si="280"/>
        <v>0</v>
      </c>
      <c r="T1190">
        <f>S1190*'Exhaust Gas Math'!$C$14</f>
        <v>0</v>
      </c>
      <c r="U1190">
        <f>(T1190/'Exhaust Gas Math'!$B$14)+('Exhaust Gas Math'!$D$10)</f>
        <v>4.4059320573952224E-4</v>
      </c>
      <c r="V1190">
        <f>('Exhaust Gas Math'!$E$10*(2.53982214E-12*V1189^4 - 0.0000000071629564556*V1189^3 + 7.56281407226508E-06*V1189^2 - 0.00322508455050905*V1189 + 1.62997098133725)*$B$24+T1190*'Exhaust Gas Math'!$D$14*$B$23)/('Exhaust Gas Math'!$E$10*(2.53982214E-12*V1189^4 - 0.0000000071629564556*V1189^3 + 7.56281407226508E-06*V1189^2 - 0.00322508455050905*V1189 + 1.62997098133725)+T1190*'Exhaust Gas Math'!$D$14)</f>
        <v>1100</v>
      </c>
      <c r="W1190">
        <f>(353.3116967483*V1190^-1.0020802909)*('Exhaust Gas Math'!$E$10/(T1190+'Exhaust Gas Math'!$E$10))+(357.4500179626*V1190^-1.0038444015 )*(T1190/(T1190+'Exhaust Gas Math'!$E$10))</f>
        <v>0.31654710700089367</v>
      </c>
      <c r="X1190">
        <f t="shared" si="281"/>
        <v>0</v>
      </c>
      <c r="Y1190">
        <f t="shared" si="282"/>
        <v>101325</v>
      </c>
      <c r="Z1190">
        <f t="shared" si="283"/>
        <v>101325</v>
      </c>
    </row>
    <row r="1191" spans="5:26" x14ac:dyDescent="0.2">
      <c r="E1191">
        <f t="shared" si="270"/>
        <v>0.14824999999999752</v>
      </c>
      <c r="F1191">
        <f t="shared" si="271"/>
        <v>101325</v>
      </c>
      <c r="H1191">
        <f t="shared" si="284"/>
        <v>0.14824999999999752</v>
      </c>
      <c r="I1191">
        <f t="shared" si="272"/>
        <v>635.99999999988086</v>
      </c>
      <c r="J1191">
        <f t="shared" si="273"/>
        <v>2.8386447714480761E-2</v>
      </c>
      <c r="K1191">
        <f t="shared" si="274"/>
        <v>-26.411448257670909</v>
      </c>
      <c r="L1191">
        <f t="shared" si="275"/>
        <v>3.9769296294121147E-5</v>
      </c>
      <c r="M1191">
        <f>J1191/SQRT('Exhaust Gas Math'!$E$14*$B$21*$B$23)</f>
        <v>4.8190491743279077E-4</v>
      </c>
      <c r="N1191">
        <f t="shared" si="276"/>
        <v>4.1037700628231463E-2</v>
      </c>
      <c r="O1191">
        <f t="shared" si="277"/>
        <v>0</v>
      </c>
      <c r="P1191">
        <f t="shared" si="278"/>
        <v>0</v>
      </c>
      <c r="Q1191">
        <f>($B$16/2)*(COS((ACOS((2*'Intake Valve Fxn Scratch'!$B$1)/$B$16-1)/($B$17/2))*(I1191-($B$17/2)))+1)*P1191</f>
        <v>0</v>
      </c>
      <c r="R1191">
        <f t="shared" si="279"/>
        <v>0</v>
      </c>
      <c r="S1191">
        <f t="shared" si="280"/>
        <v>0</v>
      </c>
      <c r="T1191">
        <f>S1191*'Exhaust Gas Math'!$C$14</f>
        <v>0</v>
      </c>
      <c r="U1191">
        <f>(T1191/'Exhaust Gas Math'!$B$14)+('Exhaust Gas Math'!$D$10)</f>
        <v>4.4059320573952224E-4</v>
      </c>
      <c r="V1191">
        <f>('Exhaust Gas Math'!$E$10*(2.53982214E-12*V1190^4 - 0.0000000071629564556*V1190^3 + 7.56281407226508E-06*V1190^2 - 0.00322508455050905*V1190 + 1.62997098133725)*$B$24+T1191*'Exhaust Gas Math'!$D$14*$B$23)/('Exhaust Gas Math'!$E$10*(2.53982214E-12*V1190^4 - 0.0000000071629564556*V1190^3 + 7.56281407226508E-06*V1190^2 - 0.00322508455050905*V1190 + 1.62997098133725)+T1191*'Exhaust Gas Math'!$D$14)</f>
        <v>1100</v>
      </c>
      <c r="W1191">
        <f>(353.3116967483*V1191^-1.0020802909)*('Exhaust Gas Math'!$E$10/(T1191+'Exhaust Gas Math'!$E$10))+(357.4500179626*V1191^-1.0038444015 )*(T1191/(T1191+'Exhaust Gas Math'!$E$10))</f>
        <v>0.31654710700089367</v>
      </c>
      <c r="X1191">
        <f t="shared" si="281"/>
        <v>0</v>
      </c>
      <c r="Y1191">
        <f t="shared" si="282"/>
        <v>101325</v>
      </c>
      <c r="Z1191">
        <f t="shared" si="283"/>
        <v>101325</v>
      </c>
    </row>
    <row r="1192" spans="5:26" x14ac:dyDescent="0.2">
      <c r="E1192">
        <f t="shared" si="270"/>
        <v>0.14837499999999751</v>
      </c>
      <c r="F1192">
        <f t="shared" si="271"/>
        <v>101325</v>
      </c>
      <c r="H1192">
        <f t="shared" si="284"/>
        <v>0.14837499999999751</v>
      </c>
      <c r="I1192">
        <f t="shared" si="272"/>
        <v>641.99999999988086</v>
      </c>
      <c r="J1192">
        <f t="shared" si="273"/>
        <v>2.510919940114175E-2</v>
      </c>
      <c r="K1192">
        <f t="shared" si="274"/>
        <v>-25.976597262934256</v>
      </c>
      <c r="L1192">
        <f t="shared" si="275"/>
        <v>3.9769296294121147E-5</v>
      </c>
      <c r="M1192">
        <f>J1192/SQRT('Exhaust Gas Math'!$E$14*$B$21*$B$23)</f>
        <v>4.2626843576619851E-4</v>
      </c>
      <c r="N1192">
        <f t="shared" si="276"/>
        <v>3.6364153774744001E-2</v>
      </c>
      <c r="O1192">
        <f t="shared" si="277"/>
        <v>0</v>
      </c>
      <c r="P1192">
        <f t="shared" si="278"/>
        <v>0</v>
      </c>
      <c r="Q1192">
        <f>($B$16/2)*(COS((ACOS((2*'Intake Valve Fxn Scratch'!$B$1)/$B$16-1)/($B$17/2))*(I1192-($B$17/2)))+1)*P1192</f>
        <v>0</v>
      </c>
      <c r="R1192">
        <f t="shared" si="279"/>
        <v>0</v>
      </c>
      <c r="S1192">
        <f t="shared" si="280"/>
        <v>0</v>
      </c>
      <c r="T1192">
        <f>S1192*'Exhaust Gas Math'!$C$14</f>
        <v>0</v>
      </c>
      <c r="U1192">
        <f>(T1192/'Exhaust Gas Math'!$B$14)+('Exhaust Gas Math'!$D$10)</f>
        <v>4.4059320573952224E-4</v>
      </c>
      <c r="V1192">
        <f>('Exhaust Gas Math'!$E$10*(2.53982214E-12*V1191^4 - 0.0000000071629564556*V1191^3 + 7.56281407226508E-06*V1191^2 - 0.00322508455050905*V1191 + 1.62997098133725)*$B$24+T1192*'Exhaust Gas Math'!$D$14*$B$23)/('Exhaust Gas Math'!$E$10*(2.53982214E-12*V1191^4 - 0.0000000071629564556*V1191^3 + 7.56281407226508E-06*V1191^2 - 0.00322508455050905*V1191 + 1.62997098133725)+T1192*'Exhaust Gas Math'!$D$14)</f>
        <v>1100</v>
      </c>
      <c r="W1192">
        <f>(353.3116967483*V1192^-1.0020802909)*('Exhaust Gas Math'!$E$10/(T1192+'Exhaust Gas Math'!$E$10))+(357.4500179626*V1192^-1.0038444015 )*(T1192/(T1192+'Exhaust Gas Math'!$E$10))</f>
        <v>0.31654710700089367</v>
      </c>
      <c r="X1192">
        <f t="shared" si="281"/>
        <v>0</v>
      </c>
      <c r="Y1192">
        <f t="shared" si="282"/>
        <v>101325</v>
      </c>
      <c r="Z1192">
        <f t="shared" si="283"/>
        <v>101325</v>
      </c>
    </row>
    <row r="1193" spans="5:26" x14ac:dyDescent="0.2">
      <c r="E1193">
        <f t="shared" si="270"/>
        <v>0.1484999999999975</v>
      </c>
      <c r="F1193">
        <f t="shared" si="271"/>
        <v>101325</v>
      </c>
      <c r="H1193">
        <f t="shared" si="284"/>
        <v>0.1484999999999975</v>
      </c>
      <c r="I1193">
        <f t="shared" si="272"/>
        <v>647.99999999987995</v>
      </c>
      <c r="J1193">
        <f t="shared" si="273"/>
        <v>2.1904161278377077E-2</v>
      </c>
      <c r="K1193">
        <f t="shared" si="274"/>
        <v>-25.25714123263241</v>
      </c>
      <c r="L1193">
        <f t="shared" si="275"/>
        <v>3.9769296294121147E-5</v>
      </c>
      <c r="M1193">
        <f>J1193/SQRT('Exhaust Gas Math'!$E$14*$B$21*$B$23)</f>
        <v>3.7185783647405985E-4</v>
      </c>
      <c r="N1193">
        <f t="shared" si="276"/>
        <v>3.1616553879950382E-2</v>
      </c>
      <c r="O1193">
        <f t="shared" si="277"/>
        <v>0</v>
      </c>
      <c r="P1193">
        <f t="shared" si="278"/>
        <v>0</v>
      </c>
      <c r="Q1193">
        <f>($B$16/2)*(COS((ACOS((2*'Intake Valve Fxn Scratch'!$B$1)/$B$16-1)/($B$17/2))*(I1193-($B$17/2)))+1)*P1193</f>
        <v>0</v>
      </c>
      <c r="R1193">
        <f t="shared" si="279"/>
        <v>0</v>
      </c>
      <c r="S1193">
        <f t="shared" si="280"/>
        <v>0</v>
      </c>
      <c r="T1193">
        <f>S1193*'Exhaust Gas Math'!$C$14</f>
        <v>0</v>
      </c>
      <c r="U1193">
        <f>(T1193/'Exhaust Gas Math'!$B$14)+('Exhaust Gas Math'!$D$10)</f>
        <v>4.4059320573952224E-4</v>
      </c>
      <c r="V1193">
        <f>('Exhaust Gas Math'!$E$10*(2.53982214E-12*V1192^4 - 0.0000000071629564556*V1192^3 + 7.56281407226508E-06*V1192^2 - 0.00322508455050905*V1192 + 1.62997098133725)*$B$24+T1193*'Exhaust Gas Math'!$D$14*$B$23)/('Exhaust Gas Math'!$E$10*(2.53982214E-12*V1192^4 - 0.0000000071629564556*V1192^3 + 7.56281407226508E-06*V1192^2 - 0.00322508455050905*V1192 + 1.62997098133725)+T1193*'Exhaust Gas Math'!$D$14)</f>
        <v>1100</v>
      </c>
      <c r="W1193">
        <f>(353.3116967483*V1193^-1.0020802909)*('Exhaust Gas Math'!$E$10/(T1193+'Exhaust Gas Math'!$E$10))+(357.4500179626*V1193^-1.0038444015 )*(T1193/(T1193+'Exhaust Gas Math'!$E$10))</f>
        <v>0.31654710700089367</v>
      </c>
      <c r="X1193">
        <f t="shared" si="281"/>
        <v>0</v>
      </c>
      <c r="Y1193">
        <f t="shared" si="282"/>
        <v>101325</v>
      </c>
      <c r="Z1193">
        <f t="shared" si="283"/>
        <v>101325</v>
      </c>
    </row>
    <row r="1194" spans="5:26" x14ac:dyDescent="0.2">
      <c r="E1194">
        <f t="shared" si="270"/>
        <v>0.14862499999999748</v>
      </c>
      <c r="F1194">
        <f t="shared" si="271"/>
        <v>101325</v>
      </c>
      <c r="H1194">
        <f t="shared" si="284"/>
        <v>0.14862499999999748</v>
      </c>
      <c r="I1194">
        <f t="shared" si="272"/>
        <v>653.99999999987904</v>
      </c>
      <c r="J1194">
        <f t="shared" si="273"/>
        <v>1.8806448414557961E-2</v>
      </c>
      <c r="K1194">
        <f t="shared" si="274"/>
        <v>-24.260962677589397</v>
      </c>
      <c r="L1194">
        <f t="shared" si="275"/>
        <v>3.9769296294121147E-5</v>
      </c>
      <c r="M1194">
        <f>J1194/SQRT('Exhaust Gas Math'!$E$14*$B$21*$B$23)</f>
        <v>3.1926925346838415E-4</v>
      </c>
      <c r="N1194">
        <f t="shared" si="276"/>
        <v>2.6918663562694744E-2</v>
      </c>
      <c r="O1194">
        <f t="shared" si="277"/>
        <v>0</v>
      </c>
      <c r="P1194">
        <f t="shared" si="278"/>
        <v>0</v>
      </c>
      <c r="Q1194">
        <f>($B$16/2)*(COS((ACOS((2*'Intake Valve Fxn Scratch'!$B$1)/$B$16-1)/($B$17/2))*(I1194-($B$17/2)))+1)*P1194</f>
        <v>0</v>
      </c>
      <c r="R1194">
        <f t="shared" si="279"/>
        <v>0</v>
      </c>
      <c r="S1194">
        <f t="shared" si="280"/>
        <v>0</v>
      </c>
      <c r="T1194">
        <f>S1194*'Exhaust Gas Math'!$C$14</f>
        <v>0</v>
      </c>
      <c r="U1194">
        <f>(T1194/'Exhaust Gas Math'!$B$14)+('Exhaust Gas Math'!$D$10)</f>
        <v>4.4059320573952224E-4</v>
      </c>
      <c r="V1194">
        <f>('Exhaust Gas Math'!$E$10*(2.53982214E-12*V1193^4 - 0.0000000071629564556*V1193^3 + 7.56281407226508E-06*V1193^2 - 0.00322508455050905*V1193 + 1.62997098133725)*$B$24+T1194*'Exhaust Gas Math'!$D$14*$B$23)/('Exhaust Gas Math'!$E$10*(2.53982214E-12*V1193^4 - 0.0000000071629564556*V1193^3 + 7.56281407226508E-06*V1193^2 - 0.00322508455050905*V1193 + 1.62997098133725)+T1194*'Exhaust Gas Math'!$D$14)</f>
        <v>1100</v>
      </c>
      <c r="W1194">
        <f>(353.3116967483*V1194^-1.0020802909)*('Exhaust Gas Math'!$E$10/(T1194+'Exhaust Gas Math'!$E$10))+(357.4500179626*V1194^-1.0038444015 )*(T1194/(T1194+'Exhaust Gas Math'!$E$10))</f>
        <v>0.31654710700089367</v>
      </c>
      <c r="X1194">
        <f t="shared" si="281"/>
        <v>0</v>
      </c>
      <c r="Y1194">
        <f t="shared" si="282"/>
        <v>101325</v>
      </c>
      <c r="Z1194">
        <f t="shared" si="283"/>
        <v>101325</v>
      </c>
    </row>
    <row r="1195" spans="5:26" x14ac:dyDescent="0.2">
      <c r="E1195">
        <f t="shared" si="270"/>
        <v>0.14874999999999747</v>
      </c>
      <c r="F1195">
        <f t="shared" si="271"/>
        <v>101325</v>
      </c>
      <c r="H1195">
        <f t="shared" si="284"/>
        <v>0.14874999999999747</v>
      </c>
      <c r="I1195">
        <f t="shared" si="272"/>
        <v>659.99999999987813</v>
      </c>
      <c r="J1195">
        <f t="shared" si="273"/>
        <v>1.5850000000058033E-2</v>
      </c>
      <c r="K1195">
        <f t="shared" si="274"/>
        <v>-22.998975938517951</v>
      </c>
      <c r="L1195">
        <f t="shared" si="275"/>
        <v>3.9769296294121147E-5</v>
      </c>
      <c r="M1195">
        <f>J1195/SQRT('Exhaust Gas Math'!$E$14*$B$21*$B$23)</f>
        <v>2.6907885826944218E-4</v>
      </c>
      <c r="N1195">
        <f t="shared" si="276"/>
        <v>2.2387269429645404E-2</v>
      </c>
      <c r="O1195">
        <f t="shared" si="277"/>
        <v>0</v>
      </c>
      <c r="P1195">
        <f t="shared" si="278"/>
        <v>0</v>
      </c>
      <c r="Q1195">
        <f>($B$16/2)*(COS((ACOS((2*'Intake Valve Fxn Scratch'!$B$1)/$B$16-1)/($B$17/2))*(I1195-($B$17/2)))+1)*P1195</f>
        <v>0</v>
      </c>
      <c r="R1195">
        <f t="shared" si="279"/>
        <v>0</v>
      </c>
      <c r="S1195">
        <f t="shared" si="280"/>
        <v>0</v>
      </c>
      <c r="T1195">
        <f>S1195*'Exhaust Gas Math'!$C$14</f>
        <v>0</v>
      </c>
      <c r="U1195">
        <f>(T1195/'Exhaust Gas Math'!$B$14)+('Exhaust Gas Math'!$D$10)</f>
        <v>4.4059320573952224E-4</v>
      </c>
      <c r="V1195">
        <f>('Exhaust Gas Math'!$E$10*(2.53982214E-12*V1194^4 - 0.0000000071629564556*V1194^3 + 7.56281407226508E-06*V1194^2 - 0.00322508455050905*V1194 + 1.62997098133725)*$B$24+T1195*'Exhaust Gas Math'!$D$14*$B$23)/('Exhaust Gas Math'!$E$10*(2.53982214E-12*V1194^4 - 0.0000000071629564556*V1194^3 + 7.56281407226508E-06*V1194^2 - 0.00322508455050905*V1194 + 1.62997098133725)+T1195*'Exhaust Gas Math'!$D$14)</f>
        <v>1100</v>
      </c>
      <c r="W1195">
        <f>(353.3116967483*V1195^-1.0020802909)*('Exhaust Gas Math'!$E$10/(T1195+'Exhaust Gas Math'!$E$10))+(357.4500179626*V1195^-1.0038444015 )*(T1195/(T1195+'Exhaust Gas Math'!$E$10))</f>
        <v>0.31654710700089367</v>
      </c>
      <c r="X1195">
        <f t="shared" si="281"/>
        <v>0</v>
      </c>
      <c r="Y1195">
        <f t="shared" si="282"/>
        <v>101325</v>
      </c>
      <c r="Z1195">
        <f t="shared" si="283"/>
        <v>101325</v>
      </c>
    </row>
    <row r="1196" spans="5:26" x14ac:dyDescent="0.2">
      <c r="E1196">
        <f t="shared" si="270"/>
        <v>0.14887499999999745</v>
      </c>
      <c r="F1196">
        <f t="shared" si="271"/>
        <v>101325</v>
      </c>
      <c r="H1196">
        <f t="shared" si="284"/>
        <v>0.14887499999999745</v>
      </c>
      <c r="I1196">
        <f t="shared" si="272"/>
        <v>665.99999999987813</v>
      </c>
      <c r="J1196">
        <f t="shared" si="273"/>
        <v>1.3067207502383167E-2</v>
      </c>
      <c r="K1196">
        <f t="shared" si="274"/>
        <v>-21.485007606219042</v>
      </c>
      <c r="L1196">
        <f t="shared" si="275"/>
        <v>3.9769296294121147E-5</v>
      </c>
      <c r="M1196">
        <f>J1196/SQRT('Exhaust Gas Math'!$E$14*$B$21*$B$23)</f>
        <v>2.218365473500491E-4</v>
      </c>
      <c r="N1196">
        <f t="shared" si="276"/>
        <v>1.8126827986307652E-2</v>
      </c>
      <c r="O1196">
        <f t="shared" si="277"/>
        <v>0</v>
      </c>
      <c r="P1196">
        <f t="shared" si="278"/>
        <v>0</v>
      </c>
      <c r="Q1196">
        <f>($B$16/2)*(COS((ACOS((2*'Intake Valve Fxn Scratch'!$B$1)/$B$16-1)/($B$17/2))*(I1196-($B$17/2)))+1)*P1196</f>
        <v>0</v>
      </c>
      <c r="R1196">
        <f t="shared" si="279"/>
        <v>0</v>
      </c>
      <c r="S1196">
        <f t="shared" si="280"/>
        <v>0</v>
      </c>
      <c r="T1196">
        <f>S1196*'Exhaust Gas Math'!$C$14</f>
        <v>0</v>
      </c>
      <c r="U1196">
        <f>(T1196/'Exhaust Gas Math'!$B$14)+('Exhaust Gas Math'!$D$10)</f>
        <v>4.4059320573952224E-4</v>
      </c>
      <c r="V1196">
        <f>('Exhaust Gas Math'!$E$10*(2.53982214E-12*V1195^4 - 0.0000000071629564556*V1195^3 + 7.56281407226508E-06*V1195^2 - 0.00322508455050905*V1195 + 1.62997098133725)*$B$24+T1196*'Exhaust Gas Math'!$D$14*$B$23)/('Exhaust Gas Math'!$E$10*(2.53982214E-12*V1195^4 - 0.0000000071629564556*V1195^3 + 7.56281407226508E-06*V1195^2 - 0.00322508455050905*V1195 + 1.62997098133725)+T1196*'Exhaust Gas Math'!$D$14)</f>
        <v>1100</v>
      </c>
      <c r="W1196">
        <f>(353.3116967483*V1196^-1.0020802909)*('Exhaust Gas Math'!$E$10/(T1196+'Exhaust Gas Math'!$E$10))+(357.4500179626*V1196^-1.0038444015 )*(T1196/(T1196+'Exhaust Gas Math'!$E$10))</f>
        <v>0.31654710700089367</v>
      </c>
      <c r="X1196">
        <f t="shared" si="281"/>
        <v>0</v>
      </c>
      <c r="Y1196">
        <f t="shared" si="282"/>
        <v>101325</v>
      </c>
      <c r="Z1196">
        <f t="shared" si="283"/>
        <v>101325</v>
      </c>
    </row>
    <row r="1197" spans="5:26" x14ac:dyDescent="0.2">
      <c r="E1197">
        <f t="shared" si="270"/>
        <v>0.14899999999999744</v>
      </c>
      <c r="F1197">
        <f t="shared" si="271"/>
        <v>101325</v>
      </c>
      <c r="H1197">
        <f t="shared" si="284"/>
        <v>0.14899999999999744</v>
      </c>
      <c r="I1197">
        <f t="shared" si="272"/>
        <v>671.99999999987722</v>
      </c>
      <c r="J1197">
        <f t="shared" si="273"/>
        <v>1.0488559778474637E-2</v>
      </c>
      <c r="K1197">
        <f t="shared" si="274"/>
        <v>-19.735645034559571</v>
      </c>
      <c r="L1197">
        <f t="shared" si="275"/>
        <v>3.9769296294121147E-5</v>
      </c>
      <c r="M1197">
        <f>J1197/SQRT('Exhaust Gas Math'!$E$14*$B$21*$B$23)</f>
        <v>1.7805991735472652E-4</v>
      </c>
      <c r="N1197">
        <f t="shared" si="276"/>
        <v>1.4225230308901705E-2</v>
      </c>
      <c r="O1197">
        <f t="shared" si="277"/>
        <v>0</v>
      </c>
      <c r="P1197">
        <f t="shared" si="278"/>
        <v>0</v>
      </c>
      <c r="Q1197">
        <f>($B$16/2)*(COS((ACOS((2*'Intake Valve Fxn Scratch'!$B$1)/$B$16-1)/($B$17/2))*(I1197-($B$17/2)))+1)*P1197</f>
        <v>0</v>
      </c>
      <c r="R1197">
        <f t="shared" si="279"/>
        <v>0</v>
      </c>
      <c r="S1197">
        <f t="shared" si="280"/>
        <v>0</v>
      </c>
      <c r="T1197">
        <f>S1197*'Exhaust Gas Math'!$C$14</f>
        <v>0</v>
      </c>
      <c r="U1197">
        <f>(T1197/'Exhaust Gas Math'!$B$14)+('Exhaust Gas Math'!$D$10)</f>
        <v>4.4059320573952224E-4</v>
      </c>
      <c r="V1197">
        <f>('Exhaust Gas Math'!$E$10*(2.53982214E-12*V1196^4 - 0.0000000071629564556*V1196^3 + 7.56281407226508E-06*V1196^2 - 0.00322508455050905*V1196 + 1.62997098133725)*$B$24+T1197*'Exhaust Gas Math'!$D$14*$B$23)/('Exhaust Gas Math'!$E$10*(2.53982214E-12*V1196^4 - 0.0000000071629564556*V1196^3 + 7.56281407226508E-06*V1196^2 - 0.00322508455050905*V1196 + 1.62997098133725)+T1197*'Exhaust Gas Math'!$D$14)</f>
        <v>1100</v>
      </c>
      <c r="W1197">
        <f>(353.3116967483*V1197^-1.0020802909)*('Exhaust Gas Math'!$E$10/(T1197+'Exhaust Gas Math'!$E$10))+(357.4500179626*V1197^-1.0038444015 )*(T1197/(T1197+'Exhaust Gas Math'!$E$10))</f>
        <v>0.31654710700089367</v>
      </c>
      <c r="X1197">
        <f t="shared" si="281"/>
        <v>0</v>
      </c>
      <c r="Y1197">
        <f t="shared" si="282"/>
        <v>101325</v>
      </c>
      <c r="Z1197">
        <f t="shared" si="283"/>
        <v>101325</v>
      </c>
    </row>
    <row r="1198" spans="5:26" x14ac:dyDescent="0.2">
      <c r="E1198">
        <f t="shared" si="270"/>
        <v>0.14912499999999743</v>
      </c>
      <c r="F1198">
        <f t="shared" si="271"/>
        <v>101325</v>
      </c>
      <c r="H1198">
        <f t="shared" si="284"/>
        <v>0.14912499999999743</v>
      </c>
      <c r="I1198">
        <f t="shared" si="272"/>
        <v>677.99999999987631</v>
      </c>
      <c r="J1198">
        <f t="shared" si="273"/>
        <v>8.1423090324123093E-3</v>
      </c>
      <c r="K1198">
        <f t="shared" si="274"/>
        <v>-17.770054605952289</v>
      </c>
      <c r="L1198">
        <f t="shared" si="275"/>
        <v>3.9769296294121147E-5</v>
      </c>
      <c r="M1198">
        <f>J1198/SQRT('Exhaust Gas Math'!$E$14*$B$21*$B$23)</f>
        <v>1.3822859420255197E-4</v>
      </c>
      <c r="N1198">
        <f t="shared" si="276"/>
        <v>1.0750931841580515E-2</v>
      </c>
      <c r="O1198">
        <f t="shared" si="277"/>
        <v>0</v>
      </c>
      <c r="P1198">
        <f t="shared" si="278"/>
        <v>0</v>
      </c>
      <c r="Q1198">
        <f>($B$16/2)*(COS((ACOS((2*'Intake Valve Fxn Scratch'!$B$1)/$B$16-1)/($B$17/2))*(I1198-($B$17/2)))+1)*P1198</f>
        <v>0</v>
      </c>
      <c r="R1198">
        <f t="shared" si="279"/>
        <v>0</v>
      </c>
      <c r="S1198">
        <f t="shared" si="280"/>
        <v>0</v>
      </c>
      <c r="T1198">
        <f>S1198*'Exhaust Gas Math'!$C$14</f>
        <v>0</v>
      </c>
      <c r="U1198">
        <f>(T1198/'Exhaust Gas Math'!$B$14)+('Exhaust Gas Math'!$D$10)</f>
        <v>4.4059320573952224E-4</v>
      </c>
      <c r="V1198">
        <f>('Exhaust Gas Math'!$E$10*(2.53982214E-12*V1197^4 - 0.0000000071629564556*V1197^3 + 7.56281407226508E-06*V1197^2 - 0.00322508455050905*V1197 + 1.62997098133725)*$B$24+T1198*'Exhaust Gas Math'!$D$14*$B$23)/('Exhaust Gas Math'!$E$10*(2.53982214E-12*V1197^4 - 0.0000000071629564556*V1197^3 + 7.56281407226508E-06*V1197^2 - 0.00322508455050905*V1197 + 1.62997098133725)+T1198*'Exhaust Gas Math'!$D$14)</f>
        <v>1100</v>
      </c>
      <c r="W1198">
        <f>(353.3116967483*V1198^-1.0020802909)*('Exhaust Gas Math'!$E$10/(T1198+'Exhaust Gas Math'!$E$10))+(357.4500179626*V1198^-1.0038444015 )*(T1198/(T1198+'Exhaust Gas Math'!$E$10))</f>
        <v>0.31654710700089367</v>
      </c>
      <c r="X1198">
        <f t="shared" si="281"/>
        <v>0</v>
      </c>
      <c r="Y1198">
        <f t="shared" si="282"/>
        <v>101325</v>
      </c>
      <c r="Z1198">
        <f t="shared" si="283"/>
        <v>101325</v>
      </c>
    </row>
    <row r="1199" spans="5:26" x14ac:dyDescent="0.2">
      <c r="E1199">
        <f t="shared" si="270"/>
        <v>0.14924999999999741</v>
      </c>
      <c r="F1199">
        <f t="shared" si="271"/>
        <v>101325</v>
      </c>
      <c r="H1199">
        <f t="shared" si="284"/>
        <v>0.14924999999999741</v>
      </c>
      <c r="I1199">
        <f t="shared" si="272"/>
        <v>683.9999999998754</v>
      </c>
      <c r="J1199">
        <f t="shared" si="273"/>
        <v>6.0541612783543072E-3</v>
      </c>
      <c r="K1199">
        <f t="shared" si="274"/>
        <v>-15.609771740458944</v>
      </c>
      <c r="L1199">
        <f t="shared" si="275"/>
        <v>3.9769296294121147E-5</v>
      </c>
      <c r="M1199">
        <f>J1199/SQRT('Exhaust Gas Math'!$E$14*$B$21*$B$23)</f>
        <v>1.0277897820521634E-4</v>
      </c>
      <c r="N1199">
        <f t="shared" si="276"/>
        <v>7.7515449032328765E-3</v>
      </c>
      <c r="O1199">
        <f t="shared" si="277"/>
        <v>0</v>
      </c>
      <c r="P1199">
        <f t="shared" si="278"/>
        <v>0</v>
      </c>
      <c r="Q1199">
        <f>($B$16/2)*(COS((ACOS((2*'Intake Valve Fxn Scratch'!$B$1)/$B$16-1)/($B$17/2))*(I1199-($B$17/2)))+1)*P1199</f>
        <v>0</v>
      </c>
      <c r="R1199">
        <f t="shared" si="279"/>
        <v>0</v>
      </c>
      <c r="S1199">
        <f t="shared" si="280"/>
        <v>0</v>
      </c>
      <c r="T1199">
        <f>S1199*'Exhaust Gas Math'!$C$14</f>
        <v>0</v>
      </c>
      <c r="U1199">
        <f>(T1199/'Exhaust Gas Math'!$B$14)+('Exhaust Gas Math'!$D$10)</f>
        <v>4.4059320573952224E-4</v>
      </c>
      <c r="V1199">
        <f>('Exhaust Gas Math'!$E$10*(2.53982214E-12*V1198^4 - 0.0000000071629564556*V1198^3 + 7.56281407226508E-06*V1198^2 - 0.00322508455050905*V1198 + 1.62997098133725)*$B$24+T1199*'Exhaust Gas Math'!$D$14*$B$23)/('Exhaust Gas Math'!$E$10*(2.53982214E-12*V1198^4 - 0.0000000071629564556*V1198^3 + 7.56281407226508E-06*V1198^2 - 0.00322508455050905*V1198 + 1.62997098133725)+T1199*'Exhaust Gas Math'!$D$14)</f>
        <v>1100</v>
      </c>
      <c r="W1199">
        <f>(353.3116967483*V1199^-1.0020802909)*('Exhaust Gas Math'!$E$10/(T1199+'Exhaust Gas Math'!$E$10))+(357.4500179626*V1199^-1.0038444015 )*(T1199/(T1199+'Exhaust Gas Math'!$E$10))</f>
        <v>0.31654710700089367</v>
      </c>
      <c r="X1199">
        <f t="shared" si="281"/>
        <v>0</v>
      </c>
      <c r="Y1199">
        <f t="shared" si="282"/>
        <v>101325</v>
      </c>
      <c r="Z1199">
        <f t="shared" si="283"/>
        <v>101325</v>
      </c>
    </row>
    <row r="1200" spans="5:26" x14ac:dyDescent="0.2">
      <c r="E1200">
        <f t="shared" si="270"/>
        <v>0.1493749999999974</v>
      </c>
      <c r="F1200">
        <f t="shared" si="271"/>
        <v>101325</v>
      </c>
      <c r="H1200">
        <f t="shared" si="284"/>
        <v>0.1493749999999974</v>
      </c>
      <c r="I1200">
        <f t="shared" si="272"/>
        <v>689.9999999998754</v>
      </c>
      <c r="J1200">
        <f t="shared" si="273"/>
        <v>4.2469947000676571E-3</v>
      </c>
      <c r="K1200">
        <f t="shared" si="274"/>
        <v>-13.27846494922272</v>
      </c>
      <c r="L1200">
        <f t="shared" si="275"/>
        <v>3.9769296294121147E-5</v>
      </c>
      <c r="M1200">
        <f>J1200/SQRT('Exhaust Gas Math'!$E$14*$B$21*$B$23)</f>
        <v>7.2099462773904919E-5</v>
      </c>
      <c r="N1200">
        <f t="shared" si="276"/>
        <v>5.2538472644863415E-3</v>
      </c>
      <c r="O1200">
        <f t="shared" si="277"/>
        <v>0</v>
      </c>
      <c r="P1200">
        <f t="shared" si="278"/>
        <v>0</v>
      </c>
      <c r="Q1200">
        <f>($B$16/2)*(COS((ACOS((2*'Intake Valve Fxn Scratch'!$B$1)/$B$16-1)/($B$17/2))*(I1200-($B$17/2)))+1)*P1200</f>
        <v>0</v>
      </c>
      <c r="R1200">
        <f t="shared" si="279"/>
        <v>0</v>
      </c>
      <c r="S1200">
        <f t="shared" si="280"/>
        <v>0</v>
      </c>
      <c r="T1200">
        <f>S1200*'Exhaust Gas Math'!$C$14</f>
        <v>0</v>
      </c>
      <c r="U1200">
        <f>(T1200/'Exhaust Gas Math'!$B$14)+('Exhaust Gas Math'!$D$10)</f>
        <v>4.4059320573952224E-4</v>
      </c>
      <c r="V1200">
        <f>('Exhaust Gas Math'!$E$10*(2.53982214E-12*V1199^4 - 0.0000000071629564556*V1199^3 + 7.56281407226508E-06*V1199^2 - 0.00322508455050905*V1199 + 1.62997098133725)*$B$24+T1200*'Exhaust Gas Math'!$D$14*$B$23)/('Exhaust Gas Math'!$E$10*(2.53982214E-12*V1199^4 - 0.0000000071629564556*V1199^3 + 7.56281407226508E-06*V1199^2 - 0.00322508455050905*V1199 + 1.62997098133725)+T1200*'Exhaust Gas Math'!$D$14)</f>
        <v>1100</v>
      </c>
      <c r="W1200">
        <f>(353.3116967483*V1200^-1.0020802909)*('Exhaust Gas Math'!$E$10/(T1200+'Exhaust Gas Math'!$E$10))+(357.4500179626*V1200^-1.0038444015 )*(T1200/(T1200+'Exhaust Gas Math'!$E$10))</f>
        <v>0.31654710700089367</v>
      </c>
      <c r="X1200">
        <f t="shared" si="281"/>
        <v>0</v>
      </c>
      <c r="Y1200">
        <f t="shared" si="282"/>
        <v>101325</v>
      </c>
      <c r="Z1200">
        <f t="shared" si="283"/>
        <v>101325</v>
      </c>
    </row>
    <row r="1201" spans="5:26" x14ac:dyDescent="0.2">
      <c r="E1201">
        <f t="shared" si="270"/>
        <v>0.14949999999999738</v>
      </c>
      <c r="F1201">
        <f t="shared" si="271"/>
        <v>101325</v>
      </c>
      <c r="H1201">
        <f t="shared" si="284"/>
        <v>0.14949999999999738</v>
      </c>
      <c r="I1201">
        <f t="shared" si="272"/>
        <v>695.99999999987449</v>
      </c>
      <c r="J1201">
        <f t="shared" si="273"/>
        <v>2.7406089927576802E-3</v>
      </c>
      <c r="K1201">
        <f t="shared" si="274"/>
        <v>-10.801676517305415</v>
      </c>
      <c r="L1201">
        <f t="shared" si="275"/>
        <v>3.9769296294121147E-5</v>
      </c>
      <c r="M1201">
        <f>J1201/SQRT('Exhaust Gas Math'!$E$14*$B$21*$B$23)</f>
        <v>4.6526179099779334E-5</v>
      </c>
      <c r="N1201">
        <f t="shared" si="276"/>
        <v>3.2650381165527965E-3</v>
      </c>
      <c r="O1201">
        <f t="shared" si="277"/>
        <v>0</v>
      </c>
      <c r="P1201">
        <f t="shared" si="278"/>
        <v>0</v>
      </c>
      <c r="Q1201">
        <f>($B$16/2)*(COS((ACOS((2*'Intake Valve Fxn Scratch'!$B$1)/$B$16-1)/($B$17/2))*(I1201-($B$17/2)))+1)*P1201</f>
        <v>0</v>
      </c>
      <c r="R1201">
        <f t="shared" si="279"/>
        <v>0</v>
      </c>
      <c r="S1201">
        <f t="shared" si="280"/>
        <v>0</v>
      </c>
      <c r="T1201">
        <f>S1201*'Exhaust Gas Math'!$C$14</f>
        <v>0</v>
      </c>
      <c r="U1201">
        <f>(T1201/'Exhaust Gas Math'!$B$14)+('Exhaust Gas Math'!$D$10)</f>
        <v>4.4059320573952224E-4</v>
      </c>
      <c r="V1201">
        <f>('Exhaust Gas Math'!$E$10*(2.53982214E-12*V1200^4 - 0.0000000071629564556*V1200^3 + 7.56281407226508E-06*V1200^2 - 0.00322508455050905*V1200 + 1.62997098133725)*$B$24+T1201*'Exhaust Gas Math'!$D$14*$B$23)/('Exhaust Gas Math'!$E$10*(2.53982214E-12*V1200^4 - 0.0000000071629564556*V1200^3 + 7.56281407226508E-06*V1200^2 - 0.00322508455050905*V1200 + 1.62997098133725)+T1201*'Exhaust Gas Math'!$D$14)</f>
        <v>1100</v>
      </c>
      <c r="W1201">
        <f>(353.3116967483*V1201^-1.0020802909)*('Exhaust Gas Math'!$E$10/(T1201+'Exhaust Gas Math'!$E$10))+(357.4500179626*V1201^-1.0038444015 )*(T1201/(T1201+'Exhaust Gas Math'!$E$10))</f>
        <v>0.31654710700089367</v>
      </c>
      <c r="X1201">
        <f t="shared" si="281"/>
        <v>0</v>
      </c>
      <c r="Y1201">
        <f t="shared" si="282"/>
        <v>101325</v>
      </c>
      <c r="Z1201">
        <f t="shared" si="283"/>
        <v>101325</v>
      </c>
    </row>
    <row r="1202" spans="5:26" x14ac:dyDescent="0.2">
      <c r="E1202">
        <f t="shared" si="270"/>
        <v>0.14962499999999737</v>
      </c>
      <c r="F1202">
        <f t="shared" si="271"/>
        <v>101325</v>
      </c>
      <c r="H1202">
        <f t="shared" si="284"/>
        <v>0.14962499999999737</v>
      </c>
      <c r="I1202">
        <f t="shared" si="272"/>
        <v>701.99999999987358</v>
      </c>
      <c r="J1202">
        <f t="shared" si="273"/>
        <v>1.5515084334651354E-3</v>
      </c>
      <c r="K1202">
        <f t="shared" si="274"/>
        <v>-8.2065426570684146</v>
      </c>
      <c r="L1202">
        <f t="shared" si="275"/>
        <v>3.9769296294121147E-5</v>
      </c>
      <c r="M1202">
        <f>J1202/SQRT('Exhaust Gas Math'!$E$14*$B$21*$B$23)</f>
        <v>2.6339313430326869E-5</v>
      </c>
      <c r="N1202">
        <f t="shared" si="276"/>
        <v>1.7749850514481719E-3</v>
      </c>
      <c r="O1202">
        <f t="shared" si="277"/>
        <v>0</v>
      </c>
      <c r="P1202">
        <f t="shared" si="278"/>
        <v>0</v>
      </c>
      <c r="Q1202">
        <f>($B$16/2)*(COS((ACOS((2*'Intake Valve Fxn Scratch'!$B$1)/$B$16-1)/($B$17/2))*(I1202-($B$17/2)))+1)*P1202</f>
        <v>0</v>
      </c>
      <c r="R1202">
        <f t="shared" si="279"/>
        <v>0</v>
      </c>
      <c r="S1202">
        <f t="shared" si="280"/>
        <v>0</v>
      </c>
      <c r="T1202">
        <f>S1202*'Exhaust Gas Math'!$C$14</f>
        <v>0</v>
      </c>
      <c r="U1202">
        <f>(T1202/'Exhaust Gas Math'!$B$14)+('Exhaust Gas Math'!$D$10)</f>
        <v>4.4059320573952224E-4</v>
      </c>
      <c r="V1202">
        <f>('Exhaust Gas Math'!$E$10*(2.53982214E-12*V1201^4 - 0.0000000071629564556*V1201^3 + 7.56281407226508E-06*V1201^2 - 0.00322508455050905*V1201 + 1.62997098133725)*$B$24+T1202*'Exhaust Gas Math'!$D$14*$B$23)/('Exhaust Gas Math'!$E$10*(2.53982214E-12*V1201^4 - 0.0000000071629564556*V1201^3 + 7.56281407226508E-06*V1201^2 - 0.00322508455050905*V1201 + 1.62997098133725)+T1202*'Exhaust Gas Math'!$D$14)</f>
        <v>1100</v>
      </c>
      <c r="W1202">
        <f>(353.3116967483*V1202^-1.0020802909)*('Exhaust Gas Math'!$E$10/(T1202+'Exhaust Gas Math'!$E$10))+(357.4500179626*V1202^-1.0038444015 )*(T1202/(T1202+'Exhaust Gas Math'!$E$10))</f>
        <v>0.31654710700089367</v>
      </c>
      <c r="X1202">
        <f t="shared" si="281"/>
        <v>0</v>
      </c>
      <c r="Y1202">
        <f t="shared" si="282"/>
        <v>101325</v>
      </c>
      <c r="Z1202">
        <f t="shared" si="283"/>
        <v>101325</v>
      </c>
    </row>
    <row r="1203" spans="5:26" x14ac:dyDescent="0.2">
      <c r="E1203">
        <f t="shared" si="270"/>
        <v>0.14974999999999736</v>
      </c>
      <c r="F1203">
        <f t="shared" si="271"/>
        <v>101325</v>
      </c>
      <c r="H1203">
        <f t="shared" si="284"/>
        <v>0.14974999999999736</v>
      </c>
      <c r="I1203">
        <f t="shared" si="272"/>
        <v>707.99999999987358</v>
      </c>
      <c r="J1203">
        <f t="shared" si="273"/>
        <v>6.9272105675291865E-4</v>
      </c>
      <c r="K1203">
        <f t="shared" si="274"/>
        <v>-5.5214961981511399</v>
      </c>
      <c r="L1203">
        <f t="shared" si="275"/>
        <v>3.9769296294121147E-5</v>
      </c>
      <c r="M1203">
        <f>J1203/SQRT('Exhaust Gas Math'!$E$14*$B$21*$B$23)</f>
        <v>1.1760037290195226E-5</v>
      </c>
      <c r="N1203">
        <f t="shared" si="276"/>
        <v>7.5915782820737063E-4</v>
      </c>
      <c r="O1203">
        <f t="shared" si="277"/>
        <v>0</v>
      </c>
      <c r="P1203">
        <f t="shared" si="278"/>
        <v>0</v>
      </c>
      <c r="Q1203">
        <f>($B$16/2)*(COS((ACOS((2*'Intake Valve Fxn Scratch'!$B$1)/$B$16-1)/($B$17/2))*(I1203-($B$17/2)))+1)*P1203</f>
        <v>0</v>
      </c>
      <c r="R1203">
        <f t="shared" si="279"/>
        <v>0</v>
      </c>
      <c r="S1203">
        <f t="shared" si="280"/>
        <v>0</v>
      </c>
      <c r="T1203">
        <f>S1203*'Exhaust Gas Math'!$C$14</f>
        <v>0</v>
      </c>
      <c r="U1203">
        <f>(T1203/'Exhaust Gas Math'!$B$14)+('Exhaust Gas Math'!$D$10)</f>
        <v>4.4059320573952224E-4</v>
      </c>
      <c r="V1203">
        <f>('Exhaust Gas Math'!$E$10*(2.53982214E-12*V1202^4 - 0.0000000071629564556*V1202^3 + 7.56281407226508E-06*V1202^2 - 0.00322508455050905*V1202 + 1.62997098133725)*$B$24+T1203*'Exhaust Gas Math'!$D$14*$B$23)/('Exhaust Gas Math'!$E$10*(2.53982214E-12*V1202^4 - 0.0000000071629564556*V1202^3 + 7.56281407226508E-06*V1202^2 - 0.00322508455050905*V1202 + 1.62997098133725)+T1203*'Exhaust Gas Math'!$D$14)</f>
        <v>1100</v>
      </c>
      <c r="W1203">
        <f>(353.3116967483*V1203^-1.0020802909)*('Exhaust Gas Math'!$E$10/(T1203+'Exhaust Gas Math'!$E$10))+(357.4500179626*V1203^-1.0038444015 )*(T1203/(T1203+'Exhaust Gas Math'!$E$10))</f>
        <v>0.31654710700089367</v>
      </c>
      <c r="X1203">
        <f t="shared" si="281"/>
        <v>0</v>
      </c>
      <c r="Y1203">
        <f t="shared" si="282"/>
        <v>101325</v>
      </c>
      <c r="Z1203">
        <f t="shared" si="283"/>
        <v>101325</v>
      </c>
    </row>
    <row r="1204" spans="5:26" x14ac:dyDescent="0.2">
      <c r="E1204">
        <f t="shared" si="270"/>
        <v>0.14987499999999734</v>
      </c>
      <c r="F1204">
        <f t="shared" si="271"/>
        <v>101325</v>
      </c>
      <c r="H1204">
        <f t="shared" si="284"/>
        <v>0.14987499999999734</v>
      </c>
      <c r="I1204">
        <f t="shared" si="272"/>
        <v>713.99999999987267</v>
      </c>
      <c r="J1204">
        <f t="shared" si="273"/>
        <v>1.7365591683309728E-4</v>
      </c>
      <c r="K1204">
        <f t="shared" si="274"/>
        <v>-2.7759550714395749</v>
      </c>
      <c r="L1204">
        <f t="shared" si="275"/>
        <v>3.9769296294121147E-5</v>
      </c>
      <c r="M1204">
        <f>J1204/SQRT('Exhaust Gas Math'!$E$14*$B$21*$B$23)</f>
        <v>2.9480842796852958E-6</v>
      </c>
      <c r="N1204">
        <f t="shared" si="276"/>
        <v>1.8193581047929591E-4</v>
      </c>
      <c r="O1204">
        <f t="shared" si="277"/>
        <v>0</v>
      </c>
      <c r="P1204">
        <f t="shared" si="278"/>
        <v>0</v>
      </c>
      <c r="Q1204">
        <f>($B$16/2)*(COS((ACOS((2*'Intake Valve Fxn Scratch'!$B$1)/$B$16-1)/($B$17/2))*(I1204-($B$17/2)))+1)*P1204</f>
        <v>0</v>
      </c>
      <c r="R1204">
        <f t="shared" si="279"/>
        <v>0</v>
      </c>
      <c r="S1204">
        <f t="shared" si="280"/>
        <v>0</v>
      </c>
      <c r="T1204">
        <f>S1204*'Exhaust Gas Math'!$C$14</f>
        <v>0</v>
      </c>
      <c r="U1204">
        <f>(T1204/'Exhaust Gas Math'!$B$14)+('Exhaust Gas Math'!$D$10)</f>
        <v>4.4059320573952224E-4</v>
      </c>
      <c r="V1204">
        <f>('Exhaust Gas Math'!$E$10*(2.53982214E-12*V1203^4 - 0.0000000071629564556*V1203^3 + 7.56281407226508E-06*V1203^2 - 0.00322508455050905*V1203 + 1.62997098133725)*$B$24+T1204*'Exhaust Gas Math'!$D$14*$B$23)/('Exhaust Gas Math'!$E$10*(2.53982214E-12*V1203^4 - 0.0000000071629564556*V1203^3 + 7.56281407226508E-06*V1203^2 - 0.00322508455050905*V1203 + 1.62997098133725)+T1204*'Exhaust Gas Math'!$D$14)</f>
        <v>1100</v>
      </c>
      <c r="W1204">
        <f>(353.3116967483*V1204^-1.0020802909)*('Exhaust Gas Math'!$E$10/(T1204+'Exhaust Gas Math'!$E$10))+(357.4500179626*V1204^-1.0038444015 )*(T1204/(T1204+'Exhaust Gas Math'!$E$10))</f>
        <v>0.31654710700089367</v>
      </c>
      <c r="X1204">
        <f t="shared" si="281"/>
        <v>0</v>
      </c>
      <c r="Y1204">
        <f t="shared" si="282"/>
        <v>101325</v>
      </c>
      <c r="Z1204">
        <f t="shared" si="283"/>
        <v>101325</v>
      </c>
    </row>
    <row r="1205" spans="5:26" x14ac:dyDescent="0.2">
      <c r="E1205">
        <f t="shared" si="270"/>
        <v>0.14999999999999733</v>
      </c>
      <c r="F1205">
        <f t="shared" si="271"/>
        <v>101325</v>
      </c>
      <c r="H1205">
        <f t="shared" si="284"/>
        <v>0.14999999999999733</v>
      </c>
      <c r="I1205">
        <f t="shared" si="272"/>
        <v>719.99999999987176</v>
      </c>
      <c r="J1205">
        <f t="shared" si="273"/>
        <v>0</v>
      </c>
      <c r="K1205">
        <f t="shared" si="274"/>
        <v>-5.9381422303877968E-11</v>
      </c>
      <c r="L1205">
        <f t="shared" si="275"/>
        <v>3.9769296294121147E-5</v>
      </c>
      <c r="M1205">
        <f>J1205/SQRT('Exhaust Gas Math'!$E$14*$B$21*$B$23)</f>
        <v>0</v>
      </c>
      <c r="N1205">
        <f t="shared" si="276"/>
        <v>0</v>
      </c>
      <c r="O1205">
        <f t="shared" si="277"/>
        <v>0</v>
      </c>
      <c r="P1205">
        <f t="shared" si="278"/>
        <v>0</v>
      </c>
      <c r="Q1205">
        <f>($B$16/2)*(COS((ACOS((2*'Intake Valve Fxn Scratch'!$B$1)/$B$16-1)/($B$17/2))*(I1205-($B$17/2)))+1)*P1205</f>
        <v>0</v>
      </c>
      <c r="R1205">
        <f t="shared" si="279"/>
        <v>0</v>
      </c>
      <c r="S1205">
        <f t="shared" si="280"/>
        <v>0</v>
      </c>
      <c r="T1205">
        <f>S1205*'Exhaust Gas Math'!$C$14</f>
        <v>0</v>
      </c>
      <c r="U1205">
        <f>(T1205/'Exhaust Gas Math'!$B$14)+('Exhaust Gas Math'!$D$10)</f>
        <v>4.4059320573952224E-4</v>
      </c>
      <c r="V1205">
        <f>('Exhaust Gas Math'!$E$10*(2.53982214E-12*V1204^4 - 0.0000000071629564556*V1204^3 + 7.56281407226508E-06*V1204^2 - 0.00322508455050905*V1204 + 1.62997098133725)*$B$24+T1205*'Exhaust Gas Math'!$D$14*$B$23)/('Exhaust Gas Math'!$E$10*(2.53982214E-12*V1204^4 - 0.0000000071629564556*V1204^3 + 7.56281407226508E-06*V1204^2 - 0.00322508455050905*V1204 + 1.62997098133725)+T1205*'Exhaust Gas Math'!$D$14)</f>
        <v>1100</v>
      </c>
      <c r="W1205">
        <f>(353.3116967483*V1205^-1.0020802909)*('Exhaust Gas Math'!$E$10/(T1205+'Exhaust Gas Math'!$E$10))+(357.4500179626*V1205^-1.0038444015 )*(T1205/(T1205+'Exhaust Gas Math'!$E$10))</f>
        <v>0.31654710700089367</v>
      </c>
      <c r="X1205">
        <f t="shared" si="281"/>
        <v>0</v>
      </c>
      <c r="Y1205">
        <f t="shared" si="282"/>
        <v>101325</v>
      </c>
      <c r="Z1205">
        <f t="shared" si="283"/>
        <v>101325</v>
      </c>
    </row>
    <row r="1206" spans="5:26" x14ac:dyDescent="0.2">
      <c r="E1206">
        <f t="shared" si="270"/>
        <v>0.15012499999999732</v>
      </c>
      <c r="F1206">
        <f t="shared" si="271"/>
        <v>98881.992170530561</v>
      </c>
      <c r="H1206">
        <f t="shared" si="284"/>
        <v>0.15012499999999732</v>
      </c>
      <c r="I1206">
        <f t="shared" si="272"/>
        <v>5.9999999998708518</v>
      </c>
      <c r="J1206">
        <f t="shared" si="273"/>
        <v>1.7365591681833131E-4</v>
      </c>
      <c r="K1206">
        <f t="shared" si="274"/>
        <v>2.7759550713218379</v>
      </c>
      <c r="L1206">
        <f t="shared" si="275"/>
        <v>4.1000207363264411E-5</v>
      </c>
      <c r="M1206">
        <f>J1206/SQRT('Exhaust Gas Math'!$E$14*$B$21*$B$23)</f>
        <v>2.9480842794346198E-6</v>
      </c>
      <c r="N1206">
        <f t="shared" si="276"/>
        <v>1.6556832809079547E-4</v>
      </c>
      <c r="O1206">
        <f t="shared" si="277"/>
        <v>1.1735844737136547E-6</v>
      </c>
      <c r="P1206">
        <f t="shared" si="278"/>
        <v>1</v>
      </c>
      <c r="Q1206">
        <f>($B$16/2)*(COS((ACOS((2*'Intake Valve Fxn Scratch'!$B$1)/$B$16-1)/($B$17/2))*(I1206-($B$17/2)))+1)*P1206</f>
        <v>1.3137463074957094E-3</v>
      </c>
      <c r="R1206">
        <f t="shared" si="279"/>
        <v>0.17286135624943544</v>
      </c>
      <c r="S1206">
        <f t="shared" si="280"/>
        <v>3.125578093292032E-7</v>
      </c>
      <c r="T1206">
        <f>S1206*'Exhaust Gas Math'!$C$14</f>
        <v>3.7029270819264255E-7</v>
      </c>
      <c r="U1206">
        <f>(T1206/'Exhaust Gas Math'!$B$14)+('Exhaust Gas Math'!$D$10)</f>
        <v>4.5337514250833971E-4</v>
      </c>
      <c r="V1206">
        <f>('Exhaust Gas Math'!$E$10*(2.53982214E-12*V1205^4 - 0.0000000071629564556*V1205^3 + 7.56281407226508E-06*V1205^2 - 0.00322508455050905*V1205 + 1.62997098133725)*$B$24+T1206*'Exhaust Gas Math'!$D$14*$B$23)/('Exhaust Gas Math'!$E$10*(2.53982214E-12*V1205^4 - 0.0000000071629564556*V1205^3 + 7.56281407226508E-06*V1205^2 - 0.00322508455050905*V1205 + 1.62997098133725)+T1206*'Exhaust Gas Math'!$D$14)</f>
        <v>1075.5162995554965</v>
      </c>
      <c r="W1206">
        <f>(353.3116967483*V1206^-1.0020802909)*('Exhaust Gas Math'!$E$10/(T1206+'Exhaust Gas Math'!$E$10))+(357.4500179626*V1206^-1.0038444015 )*(T1206/(T1206+'Exhaust Gas Math'!$E$10))</f>
        <v>0.32375916127793625</v>
      </c>
      <c r="X1206">
        <f t="shared" si="281"/>
        <v>-1.2474321596433111</v>
      </c>
      <c r="Y1206">
        <f t="shared" si="282"/>
        <v>98883.239602690199</v>
      </c>
      <c r="Z1206">
        <f t="shared" si="283"/>
        <v>98881.992170530561</v>
      </c>
    </row>
    <row r="1207" spans="5:26" x14ac:dyDescent="0.2">
      <c r="E1207">
        <f t="shared" si="270"/>
        <v>0.1502499999999973</v>
      </c>
      <c r="F1207">
        <f t="shared" si="271"/>
        <v>92629.745974299294</v>
      </c>
      <c r="H1207">
        <f t="shared" si="284"/>
        <v>0.1502499999999973</v>
      </c>
      <c r="I1207">
        <f t="shared" si="272"/>
        <v>11.999999999870852</v>
      </c>
      <c r="J1207">
        <f t="shared" si="273"/>
        <v>6.9272105672353937E-4</v>
      </c>
      <c r="K1207">
        <f t="shared" si="274"/>
        <v>5.521496198035341</v>
      </c>
      <c r="L1207">
        <f t="shared" si="275"/>
        <v>4.4679454451540253E-5</v>
      </c>
      <c r="M1207">
        <f>J1207/SQRT('Exhaust Gas Math'!$E$14*$B$21*$B$23)</f>
        <v>1.1760037289696466E-5</v>
      </c>
      <c r="N1207">
        <f t="shared" si="276"/>
        <v>6.2929392666413383E-4</v>
      </c>
      <c r="O1207">
        <f t="shared" si="277"/>
        <v>4.4605728055085929E-6</v>
      </c>
      <c r="P1207">
        <f t="shared" si="278"/>
        <v>1</v>
      </c>
      <c r="Q1207">
        <f>($B$16/2)*(COS((ACOS((2*'Intake Valve Fxn Scratch'!$B$1)/$B$16-1)/($B$17/2))*(I1207-($B$17/2)))+1)*P1207</f>
        <v>1.6604289224025274E-3</v>
      </c>
      <c r="R1207">
        <f t="shared" si="279"/>
        <v>0.21847748978980625</v>
      </c>
      <c r="S1207">
        <f t="shared" si="280"/>
        <v>1.4189852613831694E-6</v>
      </c>
      <c r="T1207">
        <f>S1207*'Exhaust Gas Math'!$C$14</f>
        <v>1.6810966792053375E-6</v>
      </c>
      <c r="U1207">
        <f>(T1207/'Exhaust Gas Math'!$B$14)+('Exhaust Gas Math'!$D$10)</f>
        <v>4.9862208662337926E-4</v>
      </c>
      <c r="V1207">
        <f>('Exhaust Gas Math'!$E$10*(2.53982214E-12*V1206^4 - 0.0000000071629564556*V1206^3 + 7.56281407226508E-06*V1206^2 - 0.00322508455050905*V1206 + 1.62997098133725)*$B$24+T1207*'Exhaust Gas Math'!$D$14*$B$23)/('Exhaust Gas Math'!$E$10*(2.53982214E-12*V1206^4 - 0.0000000071629564556*V1206^3 + 7.56281407226508E-06*V1206^2 - 0.00322508455050905*V1206 + 1.62997098133725)+T1207*'Exhaust Gas Math'!$D$14)</f>
        <v>998.33825752378925</v>
      </c>
      <c r="W1207">
        <f>(353.3116967483*V1207^-1.0020802909)*('Exhaust Gas Math'!$E$10/(T1207+'Exhaust Gas Math'!$E$10))+(357.4500179626*V1207^-1.0038444015 )*(T1207/(T1207+'Exhaust Gas Math'!$E$10))</f>
        <v>0.34882039407961452</v>
      </c>
      <c r="X1207">
        <f t="shared" si="281"/>
        <v>-5.3172297705413678</v>
      </c>
      <c r="Y1207">
        <f t="shared" si="282"/>
        <v>92635.06320406984</v>
      </c>
      <c r="Z1207">
        <f t="shared" si="283"/>
        <v>92629.745974299294</v>
      </c>
    </row>
    <row r="1208" spans="5:26" x14ac:dyDescent="0.2">
      <c r="E1208">
        <f t="shared" si="270"/>
        <v>0.15037499999999729</v>
      </c>
      <c r="F1208">
        <f t="shared" si="271"/>
        <v>84362.040952971118</v>
      </c>
      <c r="H1208">
        <f t="shared" si="284"/>
        <v>0.15037499999999729</v>
      </c>
      <c r="I1208">
        <f t="shared" si="272"/>
        <v>17.999999999869942</v>
      </c>
      <c r="J1208">
        <f t="shared" si="273"/>
        <v>1.5515084334214689E-3</v>
      </c>
      <c r="K1208">
        <f t="shared" si="274"/>
        <v>8.2065426569558237</v>
      </c>
      <c r="L1208">
        <f t="shared" si="275"/>
        <v>5.0766726957917631E-5</v>
      </c>
      <c r="M1208">
        <f>J1208/SQRT('Exhaust Gas Math'!$E$14*$B$21*$B$23)</f>
        <v>2.6339313429585562E-5</v>
      </c>
      <c r="N1208">
        <f t="shared" si="276"/>
        <v>1.3427107345307873E-3</v>
      </c>
      <c r="O1208">
        <f t="shared" si="277"/>
        <v>9.5174269674925342E-6</v>
      </c>
      <c r="P1208">
        <f t="shared" si="278"/>
        <v>1</v>
      </c>
      <c r="Q1208">
        <f>($B$16/2)*(COS((ACOS((2*'Intake Valve Fxn Scratch'!$B$1)/$B$16-1)/($B$17/2))*(I1208-($B$17/2)))+1)*P1208</f>
        <v>2.0354552139576101E-3</v>
      </c>
      <c r="R1208">
        <f t="shared" si="279"/>
        <v>0.26782305446810661</v>
      </c>
      <c r="S1208">
        <f t="shared" si="280"/>
        <v>3.5056201794447816E-6</v>
      </c>
      <c r="T1208">
        <f>S1208*'Exhaust Gas Math'!$C$14</f>
        <v>4.1531695942178458E-6</v>
      </c>
      <c r="U1208">
        <f>(T1208/'Exhaust Gas Math'!$B$14)+('Exhaust Gas Math'!$D$10)</f>
        <v>5.8395425490133943E-4</v>
      </c>
      <c r="V1208">
        <f>('Exhaust Gas Math'!$E$10*(2.53982214E-12*V1207^4 - 0.0000000071629564556*V1207^3 + 7.56281407226508E-06*V1207^2 - 0.00322508455050905*V1207 + 1.62997098133725)*$B$24+T1208*'Exhaust Gas Math'!$D$14*$B$23)/('Exhaust Gas Math'!$E$10*(2.53982214E-12*V1207^4 - 0.0000000071629564556*V1207^3 + 7.56281407226508E-06*V1207^2 - 0.00322508455050905*V1207 + 1.62997098133725)+T1208*'Exhaust Gas Math'!$D$14)</f>
        <v>882.22998644440099</v>
      </c>
      <c r="W1208">
        <f>(353.3116967483*V1208^-1.0020802909)*('Exhaust Gas Math'!$E$10/(T1208+'Exhaust Gas Math'!$E$10))+(357.4500179626*V1208^-1.0038444015 )*(T1208/(T1208+'Exhaust Gas Math'!$E$10))</f>
        <v>0.39482301023947708</v>
      </c>
      <c r="X1208">
        <f t="shared" si="281"/>
        <v>-13.295140225136137</v>
      </c>
      <c r="Y1208">
        <f t="shared" si="282"/>
        <v>84375.336093196252</v>
      </c>
      <c r="Z1208">
        <f t="shared" si="283"/>
        <v>84362.040952971118</v>
      </c>
    </row>
    <row r="1209" spans="5:26" x14ac:dyDescent="0.2">
      <c r="E1209">
        <f t="shared" si="270"/>
        <v>0.15049999999999727</v>
      </c>
      <c r="F1209">
        <f t="shared" si="271"/>
        <v>76129.603913065657</v>
      </c>
      <c r="H1209">
        <f t="shared" si="284"/>
        <v>0.15049999999999727</v>
      </c>
      <c r="I1209">
        <f t="shared" si="272"/>
        <v>23.999999999869033</v>
      </c>
      <c r="J1209">
        <f t="shared" si="273"/>
        <v>2.7406089927002018E-3</v>
      </c>
      <c r="K1209">
        <f t="shared" si="274"/>
        <v>10.801676517197265</v>
      </c>
      <c r="L1209">
        <f t="shared" si="275"/>
        <v>5.9195331450973003E-5</v>
      </c>
      <c r="M1209">
        <f>J1209/SQRT('Exhaust Gas Math'!$E$14*$B$21*$B$23)</f>
        <v>4.6526179098803552E-5</v>
      </c>
      <c r="N1209">
        <f t="shared" si="276"/>
        <v>2.2601711314726262E-3</v>
      </c>
      <c r="O1209">
        <f t="shared" si="277"/>
        <v>1.6020586656993362E-5</v>
      </c>
      <c r="P1209">
        <f t="shared" si="278"/>
        <v>1</v>
      </c>
      <c r="Q1209">
        <f>($B$16/2)*(COS((ACOS((2*'Intake Valve Fxn Scratch'!$B$1)/$B$16-1)/($B$17/2))*(I1209-($B$17/2)))+1)*P1209</f>
        <v>2.4338570724058541E-3</v>
      </c>
      <c r="R1209">
        <f t="shared" si="279"/>
        <v>0.32024435163234921</v>
      </c>
      <c r="S1209">
        <f t="shared" si="280"/>
        <v>6.7142822464102405E-6</v>
      </c>
      <c r="T1209">
        <f>S1209*'Exhaust Gas Math'!$C$14</f>
        <v>7.9545277141815761E-6</v>
      </c>
      <c r="U1209">
        <f>(T1209/'Exhaust Gas Math'!$B$14)+('Exhaust Gas Math'!$D$10)</f>
        <v>7.1517131116518933E-4</v>
      </c>
      <c r="V1209">
        <f>('Exhaust Gas Math'!$E$10*(2.53982214E-12*V1208^4 - 0.0000000071629564556*V1208^3 + 7.56281407226508E-06*V1208^2 - 0.00322508455050905*V1208 + 1.62997098133725)*$B$24+T1209*'Exhaust Gas Math'!$D$14*$B$23)/('Exhaust Gas Math'!$E$10*(2.53982214E-12*V1208^4 - 0.0000000071629564556*V1208^3 + 7.56281407226508E-06*V1208^2 - 0.00322508455050905*V1208 + 1.62997098133725)+T1209*'Exhaust Gas Math'!$D$14)</f>
        <v>758.1407517831185</v>
      </c>
      <c r="W1209">
        <f>(353.3116967483*V1209^-1.0020802909)*('Exhaust Gas Math'!$E$10/(T1209+'Exhaust Gas Math'!$E$10))+(357.4500179626*V1209^-1.0038444015 )*(T1209/(T1209+'Exhaust Gas Math'!$E$10))</f>
        <v>0.45962781999447622</v>
      </c>
      <c r="X1209">
        <f t="shared" si="281"/>
        <v>-26.813817306619359</v>
      </c>
      <c r="Y1209">
        <f t="shared" si="282"/>
        <v>76156.417730372283</v>
      </c>
      <c r="Z1209">
        <f t="shared" si="283"/>
        <v>76129.603913065657</v>
      </c>
    </row>
    <row r="1210" spans="5:26" x14ac:dyDescent="0.2">
      <c r="E1210">
        <f t="shared" si="270"/>
        <v>0.15062499999999726</v>
      </c>
      <c r="F1210">
        <f t="shared" si="271"/>
        <v>69343.442469210146</v>
      </c>
      <c r="H1210">
        <f t="shared" si="284"/>
        <v>0.15062499999999726</v>
      </c>
      <c r="I1210">
        <f t="shared" si="272"/>
        <v>29.999999999868123</v>
      </c>
      <c r="J1210">
        <f t="shared" si="273"/>
        <v>4.2469946999970018E-3</v>
      </c>
      <c r="K1210">
        <f t="shared" si="274"/>
        <v>13.278464949120194</v>
      </c>
      <c r="L1210">
        <f t="shared" si="275"/>
        <v>6.9872922376081639E-5</v>
      </c>
      <c r="M1210">
        <f>J1210/SQRT('Exhaust Gas Math'!$E$14*$B$21*$B$23)</f>
        <v>7.2099462772705439E-5</v>
      </c>
      <c r="N1210">
        <f t="shared" si="276"/>
        <v>3.3402709601022054E-3</v>
      </c>
      <c r="O1210">
        <f t="shared" si="277"/>
        <v>2.3676570162759784E-5</v>
      </c>
      <c r="P1210">
        <f t="shared" si="278"/>
        <v>1</v>
      </c>
      <c r="Q1210">
        <f>($B$16/2)*(COS((ACOS((2*'Intake Valve Fxn Scratch'!$B$1)/$B$16-1)/($B$17/2))*(I1210-($B$17/2)))+1)*P1210</f>
        <v>2.8503567233511772E-3</v>
      </c>
      <c r="R1210">
        <f t="shared" si="279"/>
        <v>0.37504693728304961</v>
      </c>
      <c r="S1210">
        <f t="shared" si="280"/>
        <v>1.1138176073027717E-5</v>
      </c>
      <c r="T1210">
        <f>S1210*'Exhaust Gas Math'!$C$14</f>
        <v>1.3195592173043082E-5</v>
      </c>
      <c r="U1210">
        <f>(T1210/'Exhaust Gas Math'!$B$14)+('Exhaust Gas Math'!$D$10)</f>
        <v>8.9608482372513097E-4</v>
      </c>
      <c r="V1210">
        <f>('Exhaust Gas Math'!$E$10*(2.53982214E-12*V1209^4 - 0.0000000071629564556*V1209^3 + 7.56281407226508E-06*V1209^2 - 0.00322508455050905*V1209 + 1.62997098133725)*$B$24+T1210*'Exhaust Gas Math'!$D$14*$B$23)/('Exhaust Gas Math'!$E$10*(2.53982214E-12*V1209^4 - 0.0000000071629564556*V1209^3 + 7.56281407226508E-06*V1209^2 - 0.00322508455050905*V1209 + 1.62997098133725)+T1210*'Exhaust Gas Math'!$D$14)</f>
        <v>650.76896437469338</v>
      </c>
      <c r="W1210">
        <f>(353.3116967483*V1210^-1.0020802909)*('Exhaust Gas Math'!$E$10/(T1210+'Exhaust Gas Math'!$E$10))+(357.4500179626*V1210^-1.0038444015 )*(T1210/(T1210+'Exhaust Gas Math'!$E$10))</f>
        <v>0.53571771431378612</v>
      </c>
      <c r="X1210">
        <f t="shared" si="281"/>
        <v>-47.228239244757248</v>
      </c>
      <c r="Y1210">
        <f t="shared" si="282"/>
        <v>69390.670708454898</v>
      </c>
      <c r="Z1210">
        <f t="shared" si="283"/>
        <v>69343.442469210146</v>
      </c>
    </row>
    <row r="1211" spans="5:26" x14ac:dyDescent="0.2">
      <c r="E1211">
        <f t="shared" si="270"/>
        <v>0.15074999999999725</v>
      </c>
      <c r="F1211">
        <f t="shared" si="271"/>
        <v>64314.333579134844</v>
      </c>
      <c r="H1211">
        <f t="shared" si="284"/>
        <v>0.15074999999999725</v>
      </c>
      <c r="I1211">
        <f t="shared" si="272"/>
        <v>35.999999999868123</v>
      </c>
      <c r="J1211">
        <f t="shared" si="273"/>
        <v>6.0541612782712452E-3</v>
      </c>
      <c r="K1211">
        <f t="shared" si="274"/>
        <v>15.609771740363168</v>
      </c>
      <c r="L1211">
        <f t="shared" si="275"/>
        <v>8.2682513812638452E-5</v>
      </c>
      <c r="M1211">
        <f>J1211/SQRT('Exhaust Gas Math'!$E$14*$B$21*$B$23)</f>
        <v>1.0277897820380623E-4</v>
      </c>
      <c r="N1211">
        <f t="shared" si="276"/>
        <v>4.5467954922187581E-3</v>
      </c>
      <c r="O1211">
        <f t="shared" si="277"/>
        <v>3.2228679581114998E-5</v>
      </c>
      <c r="P1211">
        <f t="shared" si="278"/>
        <v>1</v>
      </c>
      <c r="Q1211">
        <f>($B$16/2)*(COS((ACOS((2*'Intake Valve Fxn Scratch'!$B$1)/$B$16-1)/($B$17/2))*(I1211-($B$17/2)))+1)*P1211</f>
        <v>3.279436644354621E-3</v>
      </c>
      <c r="R1211">
        <f t="shared" si="279"/>
        <v>0.43150482162560805</v>
      </c>
      <c r="S1211">
        <f t="shared" si="280"/>
        <v>1.682378500351486E-5</v>
      </c>
      <c r="T1211">
        <f>S1211*'Exhaust Gas Math'!$C$14</f>
        <v>1.9931432602411134E-5</v>
      </c>
      <c r="U1211">
        <f>(T1211/'Exhaust Gas Math'!$B$14)+('Exhaust Gas Math'!$D$10)</f>
        <v>1.1285957118634827E-3</v>
      </c>
      <c r="V1211">
        <f>('Exhaust Gas Math'!$E$10*(2.53982214E-12*V1210^4 - 0.0000000071629564556*V1210^3 + 7.56281407226508E-06*V1210^2 - 0.00322508455050905*V1210 + 1.62997098133725)*$B$24+T1211*'Exhaust Gas Math'!$D$14*$B$23)/('Exhaust Gas Math'!$E$10*(2.53982214E-12*V1210^4 - 0.0000000071629564556*V1210^3 + 7.56281407226508E-06*V1210^2 - 0.00322508455050905*V1210 + 1.62997098133725)+T1211*'Exhaust Gas Math'!$D$14)</f>
        <v>567.35448167934305</v>
      </c>
      <c r="W1211">
        <f>(353.3116967483*V1211^-1.0020802909)*('Exhaust Gas Math'!$E$10/(T1211+'Exhaust Gas Math'!$E$10))+(357.4500179626*V1211^-1.0038444015 )*(T1211/(T1211+'Exhaust Gas Math'!$E$10))</f>
        <v>0.61477326966616552</v>
      </c>
      <c r="X1211">
        <f t="shared" si="281"/>
        <v>-74.899356318843815</v>
      </c>
      <c r="Y1211">
        <f t="shared" si="282"/>
        <v>64389.232935453685</v>
      </c>
      <c r="Z1211">
        <f t="shared" si="283"/>
        <v>64314.333579134844</v>
      </c>
    </row>
    <row r="1212" spans="5:26" x14ac:dyDescent="0.2">
      <c r="E1212">
        <f t="shared" si="270"/>
        <v>0.15087499999999723</v>
      </c>
      <c r="F1212">
        <f t="shared" si="271"/>
        <v>60872.220055926737</v>
      </c>
      <c r="H1212">
        <f t="shared" si="284"/>
        <v>0.15087499999999723</v>
      </c>
      <c r="I1212">
        <f t="shared" si="272"/>
        <v>41.999999999867214</v>
      </c>
      <c r="J1212">
        <f t="shared" si="273"/>
        <v>8.1423090323174546E-3</v>
      </c>
      <c r="K1212">
        <f t="shared" si="274"/>
        <v>17.770054605864033</v>
      </c>
      <c r="L1212">
        <f t="shared" si="275"/>
        <v>9.7483761196285313E-5</v>
      </c>
      <c r="M1212">
        <f>J1212/SQRT('Exhaust Gas Math'!$E$14*$B$21*$B$23)</f>
        <v>1.3822859420094168E-4</v>
      </c>
      <c r="N1212">
        <f t="shared" si="276"/>
        <v>5.8492450477768861E-3</v>
      </c>
      <c r="O1212">
        <f t="shared" si="277"/>
        <v>4.146072651801491E-5</v>
      </c>
      <c r="P1212">
        <f t="shared" si="278"/>
        <v>1</v>
      </c>
      <c r="Q1212">
        <f>($B$16/2)*(COS((ACOS((2*'Intake Valve Fxn Scratch'!$B$1)/$B$16-1)/($B$17/2))*(I1212-($B$17/2)))+1)*P1212</f>
        <v>3.7154126575616505E-3</v>
      </c>
      <c r="R1212">
        <f t="shared" si="279"/>
        <v>0.48887008652126979</v>
      </c>
      <c r="S1212">
        <f t="shared" si="280"/>
        <v>2.3777382540805303E-5</v>
      </c>
      <c r="T1212">
        <f>S1212*'Exhaust Gas Math'!$C$14</f>
        <v>2.8169481331032009E-5</v>
      </c>
      <c r="U1212">
        <f>(T1212/'Exhaust Gas Math'!$B$14)+('Exhaust Gas Math'!$D$10)</f>
        <v>1.412960528177631E-3</v>
      </c>
      <c r="V1212">
        <f>('Exhaust Gas Math'!$E$10*(2.53982214E-12*V1211^4 - 0.0000000071629564556*V1211^3 + 7.56281407226508E-06*V1211^2 - 0.00322508455050905*V1211 + 1.62997098133725)*$B$24+T1212*'Exhaust Gas Math'!$D$14*$B$23)/('Exhaust Gas Math'!$E$10*(2.53982214E-12*V1211^4 - 0.0000000071629564556*V1211^3 + 7.56281407226508E-06*V1211^2 - 0.00322508455050905*V1211 + 1.62997098133725)+T1212*'Exhaust Gas Math'!$D$14)</f>
        <v>506.01506354764564</v>
      </c>
      <c r="W1212">
        <f>(353.3116967483*V1212^-1.0020802909)*('Exhaust Gas Math'!$E$10/(T1212+'Exhaust Gas Math'!$E$10))+(357.4500179626*V1212^-1.0038444015 )*(T1212/(T1212+'Exhaust Gas Math'!$E$10))</f>
        <v>0.68958888908373095</v>
      </c>
      <c r="X1212">
        <f t="shared" si="281"/>
        <v>-108.87741079786288</v>
      </c>
      <c r="Y1212">
        <f t="shared" si="282"/>
        <v>60981.097466724597</v>
      </c>
      <c r="Z1212">
        <f t="shared" si="283"/>
        <v>60872.220055926737</v>
      </c>
    </row>
    <row r="1213" spans="5:26" x14ac:dyDescent="0.2">
      <c r="E1213">
        <f t="shared" si="270"/>
        <v>0.15099999999999722</v>
      </c>
      <c r="F1213">
        <f t="shared" si="271"/>
        <v>58681.168892053654</v>
      </c>
      <c r="H1213">
        <f t="shared" si="284"/>
        <v>0.15099999999999722</v>
      </c>
      <c r="I1213">
        <f t="shared" si="272"/>
        <v>47.999999999866304</v>
      </c>
      <c r="J1213">
        <f t="shared" si="273"/>
        <v>1.048855977836962E-2</v>
      </c>
      <c r="K1213">
        <f t="shared" si="274"/>
        <v>19.735645034480356</v>
      </c>
      <c r="L1213">
        <f t="shared" si="275"/>
        <v>1.1411449896332916E-4</v>
      </c>
      <c r="M1213">
        <f>J1213/SQRT('Exhaust Gas Math'!$E$14*$B$21*$B$23)</f>
        <v>1.7805991735294369E-4</v>
      </c>
      <c r="N1213">
        <f t="shared" si="276"/>
        <v>7.2230121594812347E-3</v>
      </c>
      <c r="O1213">
        <f t="shared" si="277"/>
        <v>5.1198287870392339E-5</v>
      </c>
      <c r="P1213">
        <f t="shared" si="278"/>
        <v>1</v>
      </c>
      <c r="Q1213">
        <f>($B$16/2)*(COS((ACOS((2*'Intake Valve Fxn Scratch'!$B$1)/$B$16-1)/($B$17/2))*(I1213-($B$17/2)))+1)*P1213</f>
        <v>4.1525092300750358E-3</v>
      </c>
      <c r="R1213">
        <f t="shared" si="279"/>
        <v>0.54638279343092577</v>
      </c>
      <c r="S1213">
        <f t="shared" si="280"/>
        <v>3.1974578252026614E-5</v>
      </c>
      <c r="T1213">
        <f>S1213*'Exhaust Gas Math'!$C$14</f>
        <v>3.7880842586115039E-5</v>
      </c>
      <c r="U1213">
        <f>(T1213/'Exhaust Gas Math'!$B$14)+('Exhaust Gas Math'!$D$10)</f>
        <v>1.7481818348770797E-3</v>
      </c>
      <c r="V1213">
        <f>('Exhaust Gas Math'!$E$10*(2.53982214E-12*V1212^4 - 0.0000000071629564556*V1212^3 + 7.56281407226508E-06*V1212^2 - 0.00322508455050905*V1212 + 1.62997098133725)*$B$24+T1213*'Exhaust Gas Math'!$D$14*$B$23)/('Exhaust Gas Math'!$E$10*(2.53982214E-12*V1212^4 - 0.0000000071629564556*V1212^3 + 7.56281407226508E-06*V1212^2 - 0.00322508455050905*V1212 + 1.62997098133725)+T1213*'Exhaust Gas Math'!$D$14)</f>
        <v>461.85633691903882</v>
      </c>
      <c r="W1213">
        <f>(353.3116967483*V1213^-1.0020802909)*('Exhaust Gas Math'!$E$10/(T1213+'Exhaust Gas Math'!$E$10))+(357.4500179626*V1213^-1.0038444015 )*(T1213/(T1213+'Exhaust Gas Math'!$E$10))</f>
        <v>0.75578869281040295</v>
      </c>
      <c r="X1213">
        <f t="shared" si="281"/>
        <v>-147.18821728313841</v>
      </c>
      <c r="Y1213">
        <f t="shared" si="282"/>
        <v>58828.357109336794</v>
      </c>
      <c r="Z1213">
        <f t="shared" si="283"/>
        <v>58681.168892053654</v>
      </c>
    </row>
    <row r="1214" spans="5:26" x14ac:dyDescent="0.2">
      <c r="E1214">
        <f t="shared" si="270"/>
        <v>0.15112499999999721</v>
      </c>
      <c r="F1214">
        <f t="shared" si="271"/>
        <v>57387.442106022732</v>
      </c>
      <c r="H1214">
        <f t="shared" si="284"/>
        <v>0.15112499999999721</v>
      </c>
      <c r="I1214">
        <f t="shared" si="272"/>
        <v>53.999999999866304</v>
      </c>
      <c r="J1214">
        <f t="shared" si="273"/>
        <v>1.3067207502268842E-2</v>
      </c>
      <c r="K1214">
        <f t="shared" si="274"/>
        <v>21.485007606149455</v>
      </c>
      <c r="L1214">
        <f t="shared" si="275"/>
        <v>1.3239251727058428E-4</v>
      </c>
      <c r="M1214">
        <f>J1214/SQRT('Exhaust Gas Math'!$E$14*$B$21*$B$23)</f>
        <v>2.2183654734810824E-4</v>
      </c>
      <c r="N1214">
        <f t="shared" si="276"/>
        <v>8.6492854861040941E-3</v>
      </c>
      <c r="O1214">
        <f t="shared" si="277"/>
        <v>6.1308024742764413E-5</v>
      </c>
      <c r="P1214">
        <f t="shared" si="278"/>
        <v>1</v>
      </c>
      <c r="Q1214">
        <f>($B$16/2)*(COS((ACOS((2*'Intake Valve Fxn Scratch'!$B$1)/$B$16-1)/($B$17/2))*(I1214-($B$17/2)))+1)*P1214</f>
        <v>4.5849359845406504E-3</v>
      </c>
      <c r="R1214">
        <f t="shared" si="279"/>
        <v>0.60328105059745396</v>
      </c>
      <c r="S1214">
        <f t="shared" si="280"/>
        <v>4.1371327099493475E-5</v>
      </c>
      <c r="T1214">
        <f>S1214*'Exhaust Gas Math'!$C$14</f>
        <v>4.9013335440484085E-5</v>
      </c>
      <c r="U1214">
        <f>(T1214/'Exhaust Gas Math'!$B$14)+('Exhaust Gas Math'!$D$10)</f>
        <v>2.1324584263292387E-3</v>
      </c>
      <c r="V1214">
        <f>('Exhaust Gas Math'!$E$10*(2.53982214E-12*V1213^4 - 0.0000000071629564556*V1213^3 + 7.56281407226508E-06*V1213^2 - 0.00322508455050905*V1213 + 1.62997098133725)*$B$24+T1214*'Exhaust Gas Math'!$D$14*$B$23)/('Exhaust Gas Math'!$E$10*(2.53982214E-12*V1213^4 - 0.0000000071629564556*V1213^3 + 7.56281407226508E-06*V1213^2 - 0.00322508455050905*V1213 + 1.62997098133725)+T1214*'Exhaust Gas Math'!$D$14)</f>
        <v>429.91438624939349</v>
      </c>
      <c r="W1214">
        <f>(353.3116967483*V1214^-1.0020802909)*('Exhaust Gas Math'!$E$10/(T1214+'Exhaust Gas Math'!$E$10))+(357.4500179626*V1214^-1.0038444015 )*(T1214/(T1214+'Exhaust Gas Math'!$E$10))</f>
        <v>0.81217477711568897</v>
      </c>
      <c r="X1214">
        <f t="shared" si="281"/>
        <v>-187.45219308900579</v>
      </c>
      <c r="Y1214">
        <f t="shared" si="282"/>
        <v>57574.894299111736</v>
      </c>
      <c r="Z1214">
        <f t="shared" si="283"/>
        <v>57387.442106022732</v>
      </c>
    </row>
    <row r="1215" spans="5:26" x14ac:dyDescent="0.2">
      <c r="E1215">
        <f t="shared" si="270"/>
        <v>0.15124999999999719</v>
      </c>
      <c r="F1215">
        <f t="shared" si="271"/>
        <v>56715.739906331321</v>
      </c>
      <c r="H1215">
        <f t="shared" si="284"/>
        <v>0.15124999999999719</v>
      </c>
      <c r="I1215">
        <f t="shared" si="272"/>
        <v>59.999999999865395</v>
      </c>
      <c r="J1215">
        <f t="shared" si="273"/>
        <v>1.5849999999935655E-2</v>
      </c>
      <c r="K1215">
        <f t="shared" si="274"/>
        <v>22.998975938458759</v>
      </c>
      <c r="L1215">
        <f t="shared" si="275"/>
        <v>1.5211755832455728E-4</v>
      </c>
      <c r="M1215">
        <f>J1215/SQRT('Exhaust Gas Math'!$E$14*$B$21*$B$23)</f>
        <v>2.6907885826736464E-4</v>
      </c>
      <c r="N1215">
        <f t="shared" si="276"/>
        <v>1.0114751634505252E-2</v>
      </c>
      <c r="O1215">
        <f t="shared" si="277"/>
        <v>7.1695568896579907E-5</v>
      </c>
      <c r="P1215">
        <f t="shared" si="278"/>
        <v>1</v>
      </c>
      <c r="Q1215">
        <f>($B$16/2)*(COS((ACOS((2*'Intake Valve Fxn Scratch'!$B$1)/$B$16-1)/($B$17/2))*(I1215-($B$17/2)))+1)*P1215</f>
        <v>5.0069644063831806E-3</v>
      </c>
      <c r="R1215">
        <f t="shared" si="279"/>
        <v>0.65881110610305005</v>
      </c>
      <c r="S1215">
        <f t="shared" si="280"/>
        <v>5.191499886872801E-5</v>
      </c>
      <c r="T1215">
        <f>S1215*'Exhaust Gas Math'!$C$14</f>
        <v>6.150460795772904E-5</v>
      </c>
      <c r="U1215">
        <f>(T1215/'Exhaust Gas Math'!$B$14)+('Exhaust Gas Math'!$D$10)</f>
        <v>2.5636380092510526E-3</v>
      </c>
      <c r="V1215">
        <f>('Exhaust Gas Math'!$E$10*(2.53982214E-12*V1214^4 - 0.0000000071629564556*V1214^3 + 7.56281407226508E-06*V1214^2 - 0.00322508455050905*V1214 + 1.62997098133725)*$B$24+T1215*'Exhaust Gas Math'!$D$14*$B$23)/('Exhaust Gas Math'!$E$10*(2.53982214E-12*V1214^4 - 0.0000000071629564556*V1214^3 + 7.56281407226508E-06*V1214^2 - 0.00322508455050905*V1214 + 1.62997098133725)+T1215*'Exhaust Gas Math'!$D$14)</f>
        <v>406.37708618509305</v>
      </c>
      <c r="W1215">
        <f>(353.3116967483*V1215^-1.0020802909)*('Exhaust Gas Math'!$E$10/(T1215+'Exhaust Gas Math'!$E$10))+(357.4500179626*V1215^-1.0038444015 )*(T1215/(T1215+'Exhaust Gas Math'!$E$10))</f>
        <v>0.85941284866331924</v>
      </c>
      <c r="X1215">
        <f t="shared" si="281"/>
        <v>-227.29445681421558</v>
      </c>
      <c r="Y1215">
        <f t="shared" si="282"/>
        <v>56943.034363145533</v>
      </c>
      <c r="Z1215">
        <f t="shared" si="283"/>
        <v>56715.739906331321</v>
      </c>
    </row>
    <row r="1216" spans="5:26" x14ac:dyDescent="0.2">
      <c r="E1216">
        <f t="shared" si="270"/>
        <v>0.15137499999999718</v>
      </c>
      <c r="F1216">
        <f t="shared" si="271"/>
        <v>56485.693218608612</v>
      </c>
      <c r="H1216">
        <f t="shared" si="284"/>
        <v>0.15137499999999718</v>
      </c>
      <c r="I1216">
        <f t="shared" si="272"/>
        <v>65.999999999864485</v>
      </c>
      <c r="J1216">
        <f t="shared" si="273"/>
        <v>1.8806448414428863E-2</v>
      </c>
      <c r="K1216">
        <f t="shared" si="274"/>
        <v>24.260962677541247</v>
      </c>
      <c r="L1216">
        <f t="shared" si="275"/>
        <v>1.7307351044773073E-4</v>
      </c>
      <c r="M1216">
        <f>J1216/SQRT('Exhaust Gas Math'!$E$14*$B$21*$B$23)</f>
        <v>3.1926925346619254E-4</v>
      </c>
      <c r="N1216">
        <f t="shared" si="276"/>
        <v>1.1611157153084799E-2</v>
      </c>
      <c r="O1216">
        <f t="shared" si="277"/>
        <v>8.2302418064141301E-5</v>
      </c>
      <c r="P1216">
        <f t="shared" si="278"/>
        <v>1</v>
      </c>
      <c r="Q1216">
        <f>($B$16/2)*(COS((ACOS((2*'Intake Valve Fxn Scratch'!$B$1)/$B$16-1)/($B$17/2))*(I1216-($B$17/2)))+1)*P1216</f>
        <v>5.4130037315236919E-3</v>
      </c>
      <c r="R1216">
        <f t="shared" si="279"/>
        <v>0.71223733309522264</v>
      </c>
      <c r="S1216">
        <f t="shared" si="280"/>
        <v>6.3554361799520934E-5</v>
      </c>
      <c r="T1216">
        <f>S1216*'Exhaust Gas Math'!$C$14</f>
        <v>7.5293964974692477E-5</v>
      </c>
      <c r="U1216">
        <f>(T1216/'Exhaust Gas Math'!$B$14)+('Exhaust Gas Math'!$D$10)</f>
        <v>3.0396254796329456E-3</v>
      </c>
      <c r="V1216">
        <f>('Exhaust Gas Math'!$E$10*(2.53982214E-12*V1215^4 - 0.0000000071629564556*V1215^3 + 7.56281407226508E-06*V1215^2 - 0.00322508455050905*V1215 + 1.62997098133725)*$B$24+T1216*'Exhaust Gas Math'!$D$14*$B$23)/('Exhaust Gas Math'!$E$10*(2.53982214E-12*V1215^4 - 0.0000000071629564556*V1215^3 + 7.56281407226508E-06*V1215^2 - 0.00322508455050905*V1215 + 1.62997098133725)+T1216*'Exhaust Gas Math'!$D$14)</f>
        <v>388.63683565545466</v>
      </c>
      <c r="W1216">
        <f>(353.3116967483*V1216^-1.0020802909)*('Exhaust Gas Math'!$E$10/(T1216+'Exhaust Gas Math'!$E$10))+(357.4500179626*V1216^-1.0038444015 )*(T1216/(T1216+'Exhaust Gas Math'!$E$10))</f>
        <v>0.89880851771735015</v>
      </c>
      <c r="X1216">
        <f t="shared" si="281"/>
        <v>-264.516789672431</v>
      </c>
      <c r="Y1216">
        <f t="shared" si="282"/>
        <v>56750.210008281043</v>
      </c>
      <c r="Z1216">
        <f t="shared" si="283"/>
        <v>56485.693218608612</v>
      </c>
    </row>
    <row r="1217" spans="5:26" x14ac:dyDescent="0.2">
      <c r="E1217">
        <f t="shared" si="270"/>
        <v>0.15149999999999716</v>
      </c>
      <c r="F1217">
        <f t="shared" si="271"/>
        <v>56589.987553393497</v>
      </c>
      <c r="H1217">
        <f t="shared" si="284"/>
        <v>0.15149999999999716</v>
      </c>
      <c r="I1217">
        <f t="shared" si="272"/>
        <v>71.999999999863576</v>
      </c>
      <c r="J1217">
        <f t="shared" si="273"/>
        <v>2.1904161278242684E-2</v>
      </c>
      <c r="K1217">
        <f t="shared" si="274"/>
        <v>25.257141232595828</v>
      </c>
      <c r="L1217">
        <f t="shared" si="275"/>
        <v>1.9503077584332826E-4</v>
      </c>
      <c r="M1217">
        <f>J1217/SQRT('Exhaust Gas Math'!$E$14*$B$21*$B$23)</f>
        <v>3.7185783647177836E-4</v>
      </c>
      <c r="N1217">
        <f t="shared" si="276"/>
        <v>1.3134781388476603E-2</v>
      </c>
      <c r="O1217">
        <f t="shared" si="277"/>
        <v>9.3102199441706996E-5</v>
      </c>
      <c r="P1217">
        <f t="shared" si="278"/>
        <v>1</v>
      </c>
      <c r="Q1217">
        <f>($B$16/2)*(COS((ACOS((2*'Intake Valve Fxn Scratch'!$B$1)/$B$16-1)/($B$17/2))*(I1217-($B$17/2)))+1)*P1217</f>
        <v>5.7976750092655774E-3</v>
      </c>
      <c r="R1217">
        <f t="shared" si="279"/>
        <v>0.76285197490336543</v>
      </c>
      <c r="S1217">
        <f t="shared" si="280"/>
        <v>7.6247626066402324E-5</v>
      </c>
      <c r="T1217">
        <f>S1217*'Exhaust Gas Math'!$C$14</f>
        <v>9.0331897353588408E-5</v>
      </c>
      <c r="U1217">
        <f>(T1217/'Exhaust Gas Math'!$B$14)+('Exhaust Gas Math'!$D$10)</f>
        <v>3.5587118579172372E-3</v>
      </c>
      <c r="V1217">
        <f>('Exhaust Gas Math'!$E$10*(2.53982214E-12*V1216^4 - 0.0000000071629564556*V1216^3 + 7.56281407226508E-06*V1216^2 - 0.00322508455050905*V1216 + 1.62997098133725)*$B$24+T1217*'Exhaust Gas Math'!$D$14*$B$23)/('Exhaust Gas Math'!$E$10*(2.53982214E-12*V1216^4 - 0.0000000071629564556*V1216^3 + 7.56281407226508E-06*V1216^2 - 0.00322508455050905*V1216 + 1.62997098133725)+T1217*'Exhaust Gas Math'!$D$14)</f>
        <v>374.96490173851441</v>
      </c>
      <c r="W1217">
        <f>(353.3116967483*V1217^-1.0020802909)*('Exhaust Gas Math'!$E$10/(T1217+'Exhaust Gas Math'!$E$10))+(357.4500179626*V1217^-1.0038444015 )*(T1217/(T1217+'Exhaust Gas Math'!$E$10))</f>
        <v>0.93172005993317852</v>
      </c>
      <c r="X1217">
        <f t="shared" si="281"/>
        <v>-297.1829132621022</v>
      </c>
      <c r="Y1217">
        <f t="shared" si="282"/>
        <v>56887.170466655596</v>
      </c>
      <c r="Z1217">
        <f t="shared" si="283"/>
        <v>56589.987553393497</v>
      </c>
    </row>
    <row r="1218" spans="5:26" x14ac:dyDescent="0.2">
      <c r="E1218">
        <f t="shared" si="270"/>
        <v>0.15162499999999715</v>
      </c>
      <c r="F1218">
        <f t="shared" si="271"/>
        <v>56969.761239460546</v>
      </c>
      <c r="H1218">
        <f t="shared" si="284"/>
        <v>0.15162499999999715</v>
      </c>
      <c r="I1218">
        <f t="shared" si="272"/>
        <v>77.999999999863576</v>
      </c>
      <c r="J1218">
        <f t="shared" si="273"/>
        <v>2.5109199401003087E-2</v>
      </c>
      <c r="K1218">
        <f t="shared" si="274"/>
        <v>25.976597262909568</v>
      </c>
      <c r="L1218">
        <f t="shared" si="275"/>
        <v>2.1774878611682255E-4</v>
      </c>
      <c r="M1218">
        <f>J1218/SQRT('Exhaust Gas Math'!$E$14*$B$21*$B$23)</f>
        <v>4.2626843576384443E-4</v>
      </c>
      <c r="N1218">
        <f t="shared" si="276"/>
        <v>1.4685858367084935E-2</v>
      </c>
      <c r="O1218">
        <f t="shared" si="277"/>
        <v>1.040965718595476E-4</v>
      </c>
      <c r="P1218">
        <f t="shared" si="278"/>
        <v>1</v>
      </c>
      <c r="Q1218">
        <f>($B$16/2)*(COS((ACOS((2*'Intake Valve Fxn Scratch'!$B$1)/$B$16-1)/($B$17/2))*(I1218-($B$17/2)))+1)*P1218</f>
        <v>6.1558823592119394E-3</v>
      </c>
      <c r="R1218">
        <f t="shared" si="279"/>
        <v>0.80998452094893936</v>
      </c>
      <c r="S1218">
        <f t="shared" si="280"/>
        <v>8.9967977842442395E-5</v>
      </c>
      <c r="T1218">
        <f>S1218*'Exhaust Gas Math'!$C$14</f>
        <v>1.0658663828426373E-4</v>
      </c>
      <c r="U1218">
        <f>(T1218/'Exhaust Gas Math'!$B$14)+('Exhaust Gas Math'!$D$10)</f>
        <v>4.1198006025038904E-3</v>
      </c>
      <c r="V1218">
        <f>('Exhaust Gas Math'!$E$10*(2.53982214E-12*V1217^4 - 0.0000000071629564556*V1217^3 + 7.56281407226508E-06*V1217^2 - 0.00322508455050905*V1217 + 1.62997098133725)*$B$24+T1218*'Exhaust Gas Math'!$D$14*$B$23)/('Exhaust Gas Math'!$E$10*(2.53982214E-12*V1217^4 - 0.0000000071629564556*V1217^3 + 7.56281407226508E-06*V1217^2 - 0.00322508455050905*V1217 + 1.62997098133725)+T1218*'Exhaust Gas Math'!$D$14)</f>
        <v>364.20877236289232</v>
      </c>
      <c r="W1218">
        <f>(353.3116967483*V1218^-1.0020802909)*('Exhaust Gas Math'!$E$10/(T1218+'Exhaust Gas Math'!$E$10))+(357.4500179626*V1218^-1.0038444015 )*(T1218/(T1218+'Exhaust Gas Math'!$E$10))</f>
        <v>0.95935385942986506</v>
      </c>
      <c r="X1218">
        <f t="shared" si="281"/>
        <v>-323.6781280407701</v>
      </c>
      <c r="Y1218">
        <f t="shared" si="282"/>
        <v>57293.439367501313</v>
      </c>
      <c r="Z1218">
        <f t="shared" si="283"/>
        <v>56969.761239460546</v>
      </c>
    </row>
    <row r="1219" spans="5:26" x14ac:dyDescent="0.2">
      <c r="E1219">
        <f t="shared" si="270"/>
        <v>0.15174999999999714</v>
      </c>
      <c r="F1219">
        <f t="shared" si="271"/>
        <v>57596.726315991538</v>
      </c>
      <c r="H1219">
        <f t="shared" si="284"/>
        <v>0.15174999999999714</v>
      </c>
      <c r="I1219">
        <f t="shared" si="272"/>
        <v>83.999999999862666</v>
      </c>
      <c r="J1219">
        <f t="shared" si="273"/>
        <v>2.8386447714339774E-2</v>
      </c>
      <c r="K1219">
        <f t="shared" si="274"/>
        <v>26.411448257658492</v>
      </c>
      <c r="L1219">
        <f t="shared" si="275"/>
        <v>2.4097863799360801E-4</v>
      </c>
      <c r="M1219">
        <f>J1219/SQRT('Exhaust Gas Math'!$E$14*$B$21*$B$23)</f>
        <v>4.8190491743039724E-4</v>
      </c>
      <c r="N1219">
        <f t="shared" si="276"/>
        <v>1.6267973594216036E-2</v>
      </c>
      <c r="O1219">
        <f t="shared" si="277"/>
        <v>1.1531095016243653E-4</v>
      </c>
      <c r="P1219">
        <f t="shared" si="278"/>
        <v>1</v>
      </c>
      <c r="Q1219">
        <f>($B$16/2)*(COS((ACOS((2*'Intake Valve Fxn Scratch'!$B$1)/$B$16-1)/($B$17/2))*(I1219-($B$17/2)))+1)*P1219</f>
        <v>6.4828804782473669E-3</v>
      </c>
      <c r="R1219">
        <f t="shared" si="279"/>
        <v>0.8530105892430746</v>
      </c>
      <c r="S1219">
        <f t="shared" si="280"/>
        <v>1.0470628854876284E-4</v>
      </c>
      <c r="T1219">
        <f>S1219*'Exhaust Gas Math'!$C$14</f>
        <v>1.2404737297952098E-4</v>
      </c>
      <c r="U1219">
        <f>(T1219/'Exhaust Gas Math'!$B$14)+('Exhaust Gas Math'!$D$10)</f>
        <v>4.722518403513805E-3</v>
      </c>
      <c r="V1219">
        <f>('Exhaust Gas Math'!$E$10*(2.53982214E-12*V1218^4 - 0.0000000071629564556*V1218^3 + 7.56281407226508E-06*V1218^2 - 0.00322508455050905*V1218 + 1.62997098133725)*$B$24+T1219*'Exhaust Gas Math'!$D$14*$B$23)/('Exhaust Gas Math'!$E$10*(2.53982214E-12*V1218^4 - 0.0000000071629564556*V1218^3 + 7.56281407226508E-06*V1218^2 - 0.00322508455050905*V1218 + 1.62997098133725)+T1219*'Exhaust Gas Math'!$D$14)</f>
        <v>355.58664564510309</v>
      </c>
      <c r="W1219">
        <f>(353.3116967483*V1219^-1.0020802909)*('Exhaust Gas Math'!$E$10/(T1219+'Exhaust Gas Math'!$E$10))+(357.4500179626*V1219^-1.0038444015 )*(T1219/(T1219+'Exhaust Gas Math'!$E$10))</f>
        <v>0.98271548953996979</v>
      </c>
      <c r="X1219">
        <f t="shared" si="281"/>
        <v>-342.75376822892599</v>
      </c>
      <c r="Y1219">
        <f t="shared" si="282"/>
        <v>57939.480084220464</v>
      </c>
      <c r="Z1219">
        <f t="shared" si="283"/>
        <v>57596.726315991538</v>
      </c>
    </row>
    <row r="1220" spans="5:26" x14ac:dyDescent="0.2">
      <c r="E1220">
        <f t="shared" ref="E1220:E1283" si="285">H1220</f>
        <v>0.15187499999999712</v>
      </c>
      <c r="F1220">
        <f t="shared" ref="F1220:F1283" si="286">Z1220</f>
        <v>58461.386390679596</v>
      </c>
      <c r="H1220">
        <f t="shared" si="284"/>
        <v>0.15187499999999712</v>
      </c>
      <c r="I1220">
        <f t="shared" si="272"/>
        <v>89.999999999861757</v>
      </c>
      <c r="J1220">
        <f t="shared" si="273"/>
        <v>3.169999999992399E-2</v>
      </c>
      <c r="K1220">
        <f t="shared" si="274"/>
        <v>26.556929898345718</v>
      </c>
      <c r="L1220">
        <f t="shared" si="275"/>
        <v>2.6446582035536683E-4</v>
      </c>
      <c r="M1220">
        <f>J1220/SQRT('Exhaust Gas Math'!$E$14*$B$21*$B$23)</f>
        <v>5.3815771653562363E-4</v>
      </c>
      <c r="N1220">
        <f t="shared" si="276"/>
        <v>1.7887450438350109E-2</v>
      </c>
      <c r="O1220">
        <f t="shared" si="277"/>
        <v>1.2679015576734108E-4</v>
      </c>
      <c r="P1220">
        <f t="shared" si="278"/>
        <v>1</v>
      </c>
      <c r="Q1220">
        <f>($B$16/2)*(COS((ACOS((2*'Intake Valve Fxn Scratch'!$B$1)/$B$16-1)/($B$17/2))*(I1220-($B$17/2)))+1)*P1220</f>
        <v>6.7743375032954418E-3</v>
      </c>
      <c r="R1220">
        <f t="shared" si="279"/>
        <v>0.8913601978020318</v>
      </c>
      <c r="S1220">
        <f t="shared" si="280"/>
        <v>1.2047089578558953E-4</v>
      </c>
      <c r="T1220">
        <f>S1220*'Exhaust Gas Math'!$C$14</f>
        <v>1.4272397914030159E-4</v>
      </c>
      <c r="U1220">
        <f>(T1220/'Exhaust Gas Math'!$B$14)+('Exhaust Gas Math'!$D$10)</f>
        <v>5.3672062240447205E-3</v>
      </c>
      <c r="V1220">
        <f>('Exhaust Gas Math'!$E$10*(2.53982214E-12*V1219^4 - 0.0000000071629564556*V1219^3 + 7.56281407226508E-06*V1219^2 - 0.00322508455050905*V1219 + 1.62997098133725)*$B$24+T1220*'Exhaust Gas Math'!$D$14*$B$23)/('Exhaust Gas Math'!$E$10*(2.53982214E-12*V1219^4 - 0.0000000071629564556*V1219^3 + 7.56281407226508E-06*V1219^2 - 0.00322508455050905*V1219 + 1.62997098133725)+T1220*'Exhaust Gas Math'!$D$14)</f>
        <v>348.55789439555207</v>
      </c>
      <c r="W1220">
        <f>(353.3116967483*V1220^-1.0020802909)*('Exhaust Gas Math'!$E$10/(T1220+'Exhaust Gas Math'!$E$10))+(357.4500179626*V1220^-1.0038444015 )*(T1220/(T1220+'Exhaust Gas Math'!$E$10))</f>
        <v>1.0026172215472344</v>
      </c>
      <c r="X1220">
        <f t="shared" si="281"/>
        <v>-353.55818742097273</v>
      </c>
      <c r="Y1220">
        <f t="shared" si="282"/>
        <v>58814.944578100571</v>
      </c>
      <c r="Z1220">
        <f t="shared" si="283"/>
        <v>58461.386390679596</v>
      </c>
    </row>
    <row r="1221" spans="5:26" x14ac:dyDescent="0.2">
      <c r="E1221">
        <f t="shared" si="285"/>
        <v>0.15199999999999711</v>
      </c>
      <c r="F1221">
        <f t="shared" si="286"/>
        <v>59565.33114871991</v>
      </c>
      <c r="H1221">
        <f t="shared" si="284"/>
        <v>0.15199999999999711</v>
      </c>
      <c r="I1221">
        <f t="shared" ref="I1221:I1284" si="287">($B$11*360*H1221)-(720*FLOOR(H1221/(2/$B$11),1))</f>
        <v>95.999999999860847</v>
      </c>
      <c r="J1221">
        <f t="shared" ref="J1221:J1284" si="288">-(($B$4/1000)/2)*COS($B$12*H1221)+(($B$4/1000)/2)</f>
        <v>3.5013552285508592E-2</v>
      </c>
      <c r="K1221">
        <f t="shared" ref="K1221:K1284" si="289">($B$4/1000/2)*$B$12*SIN($B$12*H1221)</f>
        <v>26.411448257671843</v>
      </c>
      <c r="L1221">
        <f t="shared" ref="L1221:L1284" si="290">$B$8+P1221*(J1221*$B$6)</f>
        <v>2.8795300271712836E-4</v>
      </c>
      <c r="M1221">
        <f>J1221/SQRT('Exhaust Gas Math'!$E$14*$B$21*$B$23)</f>
        <v>5.9441051564085648E-4</v>
      </c>
      <c r="N1221">
        <f t="shared" ref="N1221:N1284" si="291">-(($B$4/1000)/2)*COS($B$12*(H1221-M1221))+(($B$4/1000)/2)</f>
        <v>1.955273103395852E-2</v>
      </c>
      <c r="O1221">
        <f t="shared" ref="O1221:O1284" si="292">N1221*$B$6*P1221</f>
        <v>1.3859402836736469E-4</v>
      </c>
      <c r="P1221">
        <f t="shared" ref="P1221:P1284" si="293">IF(I1221&lt;=$B$17,1,0)</f>
        <v>1</v>
      </c>
      <c r="Q1221">
        <f>($B$16/2)*(COS((ACOS((2*'Intake Valve Fxn Scratch'!$B$1)/$B$16-1)/($B$17/2))*(I1221-($B$17/2)))+1)*P1221</f>
        <v>7.0263923970850265E-3</v>
      </c>
      <c r="R1221">
        <f t="shared" ref="R1221:R1284" si="294">Q1221/$B$16</f>
        <v>0.92452531540592453</v>
      </c>
      <c r="S1221">
        <f t="shared" ref="S1221:S1284" si="295">P1221*($B$13*R1221*(O1221-O1220)*$B$19+S1220)</f>
        <v>1.3728452260617315E-4</v>
      </c>
      <c r="T1221">
        <f>S1221*'Exhaust Gas Math'!$C$14</f>
        <v>1.6264337716557001E-4</v>
      </c>
      <c r="U1221">
        <f>(T1221/'Exhaust Gas Math'!$B$14)+('Exhaust Gas Math'!$D$10)</f>
        <v>6.0547933150101475E-3</v>
      </c>
      <c r="V1221">
        <f>('Exhaust Gas Math'!$E$10*(2.53982214E-12*V1220^4 - 0.0000000071629564556*V1220^3 + 7.56281407226508E-06*V1220^2 - 0.00322508455050905*V1220 + 1.62997098133725)*$B$24+T1221*'Exhaust Gas Math'!$D$14*$B$23)/('Exhaust Gas Math'!$E$10*(2.53982214E-12*V1220^4 - 0.0000000071629564556*V1220^3 + 7.56281407226508E-06*V1220^2 - 0.00322508455050905*V1220 + 1.62997098133725)+T1221*'Exhaust Gas Math'!$D$14)</f>
        <v>342.74190047670203</v>
      </c>
      <c r="W1221">
        <f>(353.3116967483*V1221^-1.0020802909)*('Exhaust Gas Math'!$E$10/(T1221+'Exhaust Gas Math'!$E$10))+(357.4500179626*V1221^-1.0038444015 )*(T1221/(T1221+'Exhaust Gas Math'!$E$10))</f>
        <v>1.0197038056493033</v>
      </c>
      <c r="X1221">
        <f t="shared" ref="X1221:X1284" si="296">P1221*SIGN(K1221)*-0.5*W1221*K1221^2</f>
        <v>-355.65463817777038</v>
      </c>
      <c r="Y1221">
        <f t="shared" ref="Y1221:Y1284" si="297">(U1221*$B$21*V1221)/L1221</f>
        <v>59920.985786897683</v>
      </c>
      <c r="Z1221">
        <f t="shared" ref="Z1221:Z1284" si="298">IF((X1221+Y1221)&lt;$B$22,(X1221+Y1221),$B$22)</f>
        <v>59565.33114871991</v>
      </c>
    </row>
    <row r="1222" spans="5:26" x14ac:dyDescent="0.2">
      <c r="E1222">
        <f t="shared" si="285"/>
        <v>0.1521249999999971</v>
      </c>
      <c r="F1222">
        <f t="shared" si="286"/>
        <v>60916.085700363161</v>
      </c>
      <c r="H1222">
        <f t="shared" si="284"/>
        <v>0.1521249999999971</v>
      </c>
      <c r="I1222">
        <f t="shared" si="287"/>
        <v>101.99999999986085</v>
      </c>
      <c r="J1222">
        <f t="shared" si="288"/>
        <v>3.8290800598847777E-2</v>
      </c>
      <c r="K1222">
        <f t="shared" si="289"/>
        <v>25.976597262936124</v>
      </c>
      <c r="L1222">
        <f t="shared" si="290"/>
        <v>3.1118285459393155E-4</v>
      </c>
      <c r="M1222">
        <f>J1222/SQRT('Exhaust Gas Math'!$E$14*$B$21*$B$23)</f>
        <v>6.5004699730745162E-4</v>
      </c>
      <c r="N1222">
        <f t="shared" si="291"/>
        <v>2.1273748626281442E-2</v>
      </c>
      <c r="O1222">
        <f t="shared" si="292"/>
        <v>1.507929769744354E-4</v>
      </c>
      <c r="P1222">
        <f t="shared" si="293"/>
        <v>1</v>
      </c>
      <c r="Q1222">
        <f>($B$16/2)*(COS((ACOS((2*'Intake Valve Fxn Scratch'!$B$1)/$B$16-1)/($B$17/2))*(I1222-($B$17/2)))+1)*P1222</f>
        <v>7.2357060967161149E-3</v>
      </c>
      <c r="R1222">
        <f t="shared" si="294"/>
        <v>0.95206659167317298</v>
      </c>
      <c r="S1222">
        <f t="shared" si="295"/>
        <v>1.5517853816147064E-4</v>
      </c>
      <c r="T1222">
        <f>S1222*'Exhaust Gas Math'!$C$14</f>
        <v>1.838427306375976E-4</v>
      </c>
      <c r="U1222">
        <f>(T1222/'Exhaust Gas Math'!$B$14)+('Exhaust Gas Math'!$D$10)</f>
        <v>6.7865625063124463E-3</v>
      </c>
      <c r="V1222">
        <f>('Exhaust Gas Math'!$E$10*(2.53982214E-12*V1221^4 - 0.0000000071629564556*V1221^3 + 7.56281407226508E-06*V1221^2 - 0.00322508455050905*V1221 + 1.62997098133725)*$B$24+T1222*'Exhaust Gas Math'!$D$14*$B$23)/('Exhaust Gas Math'!$E$10*(2.53982214E-12*V1221^4 - 0.0000000071629564556*V1221^3 + 7.56281407226508E-06*V1221^2 - 0.00322508455050905*V1221 + 1.62997098133725)+T1222*'Exhaust Gas Math'!$D$14)</f>
        <v>337.86639385535898</v>
      </c>
      <c r="W1222">
        <f>(353.3116967483*V1222^-1.0020802909)*('Exhaust Gas Math'!$E$10/(T1222+'Exhaust Gas Math'!$E$10))+(357.4500179626*V1222^-1.0038444015 )*(T1222/(T1222+'Exhaust Gas Math'!$E$10))</f>
        <v>1.0344817825743171</v>
      </c>
      <c r="X1222">
        <f t="shared" si="296"/>
        <v>-349.02567346277243</v>
      </c>
      <c r="Y1222">
        <f t="shared" si="297"/>
        <v>61265.11137382593</v>
      </c>
      <c r="Z1222">
        <f t="shared" si="298"/>
        <v>60916.085700363161</v>
      </c>
    </row>
    <row r="1223" spans="5:26" x14ac:dyDescent="0.2">
      <c r="E1223">
        <f t="shared" si="285"/>
        <v>0.15224999999999708</v>
      </c>
      <c r="F1223">
        <f t="shared" si="286"/>
        <v>62523.552926697455</v>
      </c>
      <c r="H1223">
        <f t="shared" ref="H1223:H1286" si="299">H1222+$B$2</f>
        <v>0.15224999999999708</v>
      </c>
      <c r="I1223">
        <f t="shared" si="287"/>
        <v>107.99999999985994</v>
      </c>
      <c r="J1223">
        <f t="shared" si="288"/>
        <v>4.1495838721612312E-2</v>
      </c>
      <c r="K1223">
        <f t="shared" si="289"/>
        <v>25.257141232635298</v>
      </c>
      <c r="L1223">
        <f t="shared" si="290"/>
        <v>3.3390086486745514E-4</v>
      </c>
      <c r="M1223">
        <f>J1223/SQRT('Exhaust Gas Math'!$E$14*$B$21*$B$23)</f>
        <v>7.044575965995879E-4</v>
      </c>
      <c r="N1223">
        <f t="shared" si="291"/>
        <v>2.306128213090327E-2</v>
      </c>
      <c r="O1223">
        <f t="shared" si="292"/>
        <v>1.6346340489659642E-4</v>
      </c>
      <c r="P1223">
        <f t="shared" si="293"/>
        <v>1</v>
      </c>
      <c r="Q1223">
        <f>($B$16/2)*(COS((ACOS((2*'Intake Valve Fxn Scratch'!$B$1)/$B$16-1)/($B$17/2))*(I1223-($B$17/2)))+1)*P1223</f>
        <v>7.3995057474410134E-3</v>
      </c>
      <c r="R1223">
        <f t="shared" si="294"/>
        <v>0.97361917729487013</v>
      </c>
      <c r="S1223">
        <f t="shared" si="295"/>
        <v>1.7418487777826682E-4</v>
      </c>
      <c r="T1223">
        <f>S1223*'Exhaust Gas Math'!$C$14</f>
        <v>2.0635987389707014E-4</v>
      </c>
      <c r="U1223">
        <f>(T1223/'Exhaust Gas Math'!$B$14)+('Exhaust Gas Math'!$D$10)</f>
        <v>7.5638197814064242E-3</v>
      </c>
      <c r="V1223">
        <f>('Exhaust Gas Math'!$E$10*(2.53982214E-12*V1222^4 - 0.0000000071629564556*V1222^3 + 7.56281407226508E-06*V1222^2 - 0.00322508455050905*V1222 + 1.62997098133725)*$B$24+T1223*'Exhaust Gas Math'!$D$14*$B$23)/('Exhaust Gas Math'!$E$10*(2.53982214E-12*V1222^4 - 0.0000000071629564556*V1222^3 + 7.56281407226508E-06*V1222^2 - 0.00322508455050905*V1222 + 1.62997098133725)+T1223*'Exhaust Gas Math'!$D$14)</f>
        <v>333.73383668613542</v>
      </c>
      <c r="W1223">
        <f>(353.3116967483*V1223^-1.0020802909)*('Exhaust Gas Math'!$E$10/(T1223+'Exhaust Gas Math'!$E$10))+(357.4500179626*V1223^-1.0038444015 )*(T1223/(T1223+'Exhaust Gas Math'!$E$10))</f>
        <v>1.0473467888837715</v>
      </c>
      <c r="X1223">
        <f t="shared" si="296"/>
        <v>-334.0633987632321</v>
      </c>
      <c r="Y1223">
        <f t="shared" si="297"/>
        <v>62857.616325460687</v>
      </c>
      <c r="Z1223">
        <f t="shared" si="298"/>
        <v>62523.552926697455</v>
      </c>
    </row>
    <row r="1224" spans="5:26" x14ac:dyDescent="0.2">
      <c r="E1224">
        <f t="shared" si="285"/>
        <v>0.15237499999999707</v>
      </c>
      <c r="F1224">
        <f t="shared" si="286"/>
        <v>64397.46167915425</v>
      </c>
      <c r="H1224">
        <f t="shared" si="299"/>
        <v>0.15237499999999707</v>
      </c>
      <c r="I1224">
        <f t="shared" si="287"/>
        <v>113.99999999985903</v>
      </c>
      <c r="J1224">
        <f t="shared" si="288"/>
        <v>4.4593551585431851E-2</v>
      </c>
      <c r="K1224">
        <f t="shared" si="289"/>
        <v>24.260962677593199</v>
      </c>
      <c r="L1224">
        <f t="shared" si="290"/>
        <v>3.5585813026309319E-4</v>
      </c>
      <c r="M1224">
        <f>J1224/SQRT('Exhaust Gas Math'!$E$14*$B$21*$B$23)</f>
        <v>7.570461796052708E-4</v>
      </c>
      <c r="N1224">
        <f t="shared" si="291"/>
        <v>2.4926279523131402E-2</v>
      </c>
      <c r="O1224">
        <f t="shared" si="292"/>
        <v>1.766829137741344E-4</v>
      </c>
      <c r="P1224">
        <f t="shared" si="293"/>
        <v>1</v>
      </c>
      <c r="Q1224">
        <f>($B$16/2)*(COS((ACOS((2*'Intake Valve Fxn Scratch'!$B$1)/$B$16-1)/($B$17/2))*(I1224-($B$17/2)))+1)*P1224</f>
        <v>7.5156214356804129E-3</v>
      </c>
      <c r="R1224">
        <f t="shared" si="294"/>
        <v>0.98889755732637008</v>
      </c>
      <c r="S1224">
        <f t="shared" si="295"/>
        <v>1.9432604837393055E-4</v>
      </c>
      <c r="T1224">
        <f>S1224*'Exhaust Gas Math'!$C$14</f>
        <v>2.3022147128298932E-4</v>
      </c>
      <c r="U1224">
        <f>(T1224/'Exhaust Gas Math'!$B$14)+('Exhaust Gas Math'!$D$10)</f>
        <v>8.3874855524081211E-3</v>
      </c>
      <c r="V1224">
        <f>('Exhaust Gas Math'!$E$10*(2.53982214E-12*V1223^4 - 0.0000000071629564556*V1223^3 + 7.56281407226508E-06*V1223^2 - 0.00322508455050905*V1223 + 1.62997098133725)*$B$24+T1224*'Exhaust Gas Math'!$D$14*$B$23)/('Exhaust Gas Math'!$E$10*(2.53982214E-12*V1223^4 - 0.0000000071629564556*V1223^3 + 7.56281407226508E-06*V1223^2 - 0.00322508455050905*V1223 + 1.62997098133725)+T1224*'Exhaust Gas Math'!$D$14)</f>
        <v>330.19903763224289</v>
      </c>
      <c r="W1224">
        <f>(353.3116967483*V1224^-1.0020802909)*('Exhaust Gas Math'!$E$10/(T1224+'Exhaust Gas Math'!$E$10))+(357.4500179626*V1224^-1.0038444015 )*(T1224/(T1224+'Exhaust Gas Math'!$E$10))</f>
        <v>1.0586070874357159</v>
      </c>
      <c r="X1224">
        <f t="shared" si="296"/>
        <v>-311.54505411822925</v>
      </c>
      <c r="Y1224">
        <f t="shared" si="297"/>
        <v>64709.006733272479</v>
      </c>
      <c r="Z1224">
        <f t="shared" si="298"/>
        <v>64397.46167915425</v>
      </c>
    </row>
    <row r="1225" spans="5:26" x14ac:dyDescent="0.2">
      <c r="E1225">
        <f t="shared" si="285"/>
        <v>0.15249999999999705</v>
      </c>
      <c r="F1225">
        <f t="shared" si="286"/>
        <v>66545.464461114534</v>
      </c>
      <c r="H1225">
        <f t="shared" si="299"/>
        <v>0.15249999999999705</v>
      </c>
      <c r="I1225">
        <f t="shared" si="287"/>
        <v>119.99999999985903</v>
      </c>
      <c r="J1225">
        <f t="shared" si="288"/>
        <v>4.7549999999932306E-2</v>
      </c>
      <c r="K1225">
        <f t="shared" si="289"/>
        <v>22.998975938522626</v>
      </c>
      <c r="L1225">
        <f t="shared" si="290"/>
        <v>3.7681408238631798E-4</v>
      </c>
      <c r="M1225">
        <f>J1225/SQRT('Exhaust Gas Math'!$E$14*$B$21*$B$23)</f>
        <v>8.0723657480422171E-4</v>
      </c>
      <c r="N1225">
        <f t="shared" si="291"/>
        <v>2.6879134705633554E-2</v>
      </c>
      <c r="O1225">
        <f t="shared" si="292"/>
        <v>1.9052517785944279E-4</v>
      </c>
      <c r="P1225">
        <f t="shared" si="293"/>
        <v>1</v>
      </c>
      <c r="Q1225">
        <f>($B$16/2)*(COS((ACOS((2*'Intake Valve Fxn Scratch'!$B$1)/$B$16-1)/($B$17/2))*(I1225-($B$17/2)))+1)*P1225</f>
        <v>7.5825149346580682E-3</v>
      </c>
      <c r="R1225">
        <f t="shared" si="294"/>
        <v>0.99769933350764051</v>
      </c>
      <c r="S1225">
        <f t="shared" si="295"/>
        <v>2.1560375887070833E-4</v>
      </c>
      <c r="T1225">
        <f>S1225*'Exhaust Gas Math'!$C$14</f>
        <v>2.5542954738545613E-4</v>
      </c>
      <c r="U1225">
        <f>(T1225/'Exhaust Gas Math'!$B$14)+('Exhaust Gas Math'!$D$10)</f>
        <v>9.2576297050648987E-3</v>
      </c>
      <c r="V1225">
        <f>('Exhaust Gas Math'!$E$10*(2.53982214E-12*V1224^4 - 0.0000000071629564556*V1224^3 + 7.56281407226508E-06*V1224^2 - 0.00322508455050905*V1224 + 1.62997098133725)*$B$24+T1225*'Exhaust Gas Math'!$D$14*$B$23)/('Exhaust Gas Math'!$E$10*(2.53982214E-12*V1224^4 - 0.0000000071629564556*V1224^3 + 7.56281407226508E-06*V1224^2 - 0.00322508455050905*V1224 + 1.62997098133725)+T1225*'Exhaust Gas Math'!$D$14)</f>
        <v>327.15391727295616</v>
      </c>
      <c r="W1225">
        <f>(353.3116967483*V1225^-1.0020802909)*('Exhaust Gas Math'!$E$10/(T1225+'Exhaust Gas Math'!$E$10))+(357.4500179626*V1225^-1.0038444015 )*(T1225/(T1225+'Exhaust Gas Math'!$E$10))</f>
        <v>1.068503077275508</v>
      </c>
      <c r="X1225">
        <f t="shared" si="296"/>
        <v>-282.59389760432492</v>
      </c>
      <c r="Y1225">
        <f t="shared" si="297"/>
        <v>66828.058358718859</v>
      </c>
      <c r="Z1225">
        <f t="shared" si="298"/>
        <v>66545.464461114534</v>
      </c>
    </row>
    <row r="1226" spans="5:26" x14ac:dyDescent="0.2">
      <c r="E1226">
        <f t="shared" si="285"/>
        <v>0.15262499999999704</v>
      </c>
      <c r="F1226">
        <f t="shared" si="286"/>
        <v>68971.672635411203</v>
      </c>
      <c r="H1226">
        <f t="shared" si="299"/>
        <v>0.15262499999999704</v>
      </c>
      <c r="I1226">
        <f t="shared" si="287"/>
        <v>125.99999999985812</v>
      </c>
      <c r="J1226">
        <f t="shared" si="288"/>
        <v>5.0332792497607803E-2</v>
      </c>
      <c r="K1226">
        <f t="shared" si="289"/>
        <v>21.485007606224535</v>
      </c>
      <c r="L1226">
        <f t="shared" si="290"/>
        <v>3.9653912344035256E-4</v>
      </c>
      <c r="M1226">
        <f>J1226/SQRT('Exhaust Gas Math'!$E$14*$B$21*$B$23)</f>
        <v>8.5447888572362551E-4</v>
      </c>
      <c r="N1226">
        <f t="shared" si="291"/>
        <v>2.8928903021781416E-2</v>
      </c>
      <c r="O1226">
        <f t="shared" si="292"/>
        <v>2.0505438340425038E-4</v>
      </c>
      <c r="P1226">
        <f t="shared" si="293"/>
        <v>1</v>
      </c>
      <c r="Q1226">
        <f>($B$16/2)*(COS((ACOS((2*'Intake Valve Fxn Scratch'!$B$1)/$B$16-1)/($B$17/2))*(I1226-($B$17/2)))+1)*P1226</f>
        <v>7.5993000818506606E-3</v>
      </c>
      <c r="R1226">
        <f t="shared" si="294"/>
        <v>0.99990790550666586</v>
      </c>
      <c r="S1226">
        <f t="shared" si="295"/>
        <v>2.3798684432598053E-4</v>
      </c>
      <c r="T1226">
        <f>S1226*'Exhaust Gas Math'!$C$14</f>
        <v>2.8194718055139117E-4</v>
      </c>
      <c r="U1226">
        <f>(T1226/'Exhaust Gas Math'!$B$14)+('Exhaust Gas Math'!$D$10)</f>
        <v>1.0172977760499314E-2</v>
      </c>
      <c r="V1226">
        <f>('Exhaust Gas Math'!$E$10*(2.53982214E-12*V1225^4 - 0.0000000071629564556*V1225^3 + 7.56281407226508E-06*V1225^2 - 0.00322508455050905*V1225 + 1.62997098133725)*$B$24+T1226*'Exhaust Gas Math'!$D$14*$B$23)/('Exhaust Gas Math'!$E$10*(2.53982214E-12*V1225^4 - 0.0000000071629564556*V1225^3 + 7.56281407226508E-06*V1225^2 - 0.00322508455050905*V1225 + 1.62997098133725)+T1226*'Exhaust Gas Math'!$D$14)</f>
        <v>324.51694467136457</v>
      </c>
      <c r="W1226">
        <f>(353.3116967483*V1226^-1.0020802909)*('Exhaust Gas Math'!$E$10/(T1226+'Exhaust Gas Math'!$E$10))+(357.4500179626*V1226^-1.0038444015 )*(T1226/(T1226+'Exhaust Gas Math'!$E$10))</f>
        <v>1.0772230975914034</v>
      </c>
      <c r="X1226">
        <f t="shared" si="296"/>
        <v>-248.62608120898176</v>
      </c>
      <c r="Y1226">
        <f t="shared" si="297"/>
        <v>69220.298716620178</v>
      </c>
      <c r="Z1226">
        <f t="shared" si="298"/>
        <v>68971.672635411203</v>
      </c>
    </row>
    <row r="1227" spans="5:26" x14ac:dyDescent="0.2">
      <c r="E1227">
        <f t="shared" si="285"/>
        <v>0.15274999999999703</v>
      </c>
      <c r="F1227">
        <f t="shared" si="286"/>
        <v>71675.513123749377</v>
      </c>
      <c r="H1227">
        <f t="shared" si="299"/>
        <v>0.15274999999999703</v>
      </c>
      <c r="I1227">
        <f t="shared" si="287"/>
        <v>131.99999999985721</v>
      </c>
      <c r="J1227">
        <f t="shared" si="288"/>
        <v>5.2911440221517406E-2</v>
      </c>
      <c r="K1227">
        <f t="shared" si="289"/>
        <v>19.735645034565572</v>
      </c>
      <c r="L1227">
        <f t="shared" si="290"/>
        <v>4.1481714174768124E-4</v>
      </c>
      <c r="M1227">
        <f>J1227/SQRT('Exhaust Gas Math'!$E$14*$B$21*$B$23)</f>
        <v>8.9825551571896627E-4</v>
      </c>
      <c r="N1227">
        <f t="shared" si="291"/>
        <v>3.1082443968332367E-2</v>
      </c>
      <c r="O1227">
        <f t="shared" si="292"/>
        <v>2.2031915201985682E-4</v>
      </c>
      <c r="P1227">
        <f t="shared" si="293"/>
        <v>1</v>
      </c>
      <c r="Q1227">
        <f>($B$16/2)*(COS((ACOS((2*'Intake Valve Fxn Scratch'!$B$1)/$B$16-1)/($B$17/2))*(I1227-($B$17/2)))+1)*P1227</f>
        <v>7.5657545183052807E-3</v>
      </c>
      <c r="R1227">
        <f t="shared" si="294"/>
        <v>0.99549401556648431</v>
      </c>
      <c r="S1227">
        <f t="shared" si="295"/>
        <v>2.6139929967917302E-4</v>
      </c>
      <c r="T1227">
        <f>S1227*'Exhaust Gas Math'!$C$14</f>
        <v>3.0968432625502588E-4</v>
      </c>
      <c r="U1227">
        <f>(T1227/'Exhaust Gas Math'!$B$14)+('Exhaust Gas Math'!$D$10)</f>
        <v>1.1130421519685877E-2</v>
      </c>
      <c r="V1227">
        <f>('Exhaust Gas Math'!$E$10*(2.53982214E-12*V1226^4 - 0.0000000071629564556*V1226^3 + 7.56281407226508E-06*V1226^2 - 0.00322508455050905*V1226 + 1.62997098133725)*$B$24+T1227*'Exhaust Gas Math'!$D$14*$B$23)/('Exhaust Gas Math'!$E$10*(2.53982214E-12*V1226^4 - 0.0000000071629564556*V1226^3 + 7.56281407226508E-06*V1226^2 - 0.00322508455050905*V1226 + 1.62997098133725)+T1227*'Exhaust Gas Math'!$D$14)</f>
        <v>322.22570732632562</v>
      </c>
      <c r="W1227">
        <f>(353.3116967483*V1227^-1.0020802909)*('Exhaust Gas Math'!$E$10/(T1227+'Exhaust Gas Math'!$E$10))+(357.4500179626*V1227^-1.0038444015 )*(T1227/(T1227+'Exhaust Gas Math'!$E$10))</f>
        <v>1.0849159994156963</v>
      </c>
      <c r="X1227">
        <f t="shared" si="296"/>
        <v>-211.28505014216822</v>
      </c>
      <c r="Y1227">
        <f t="shared" si="297"/>
        <v>71886.798173891541</v>
      </c>
      <c r="Z1227">
        <f t="shared" si="298"/>
        <v>71675.513123749377</v>
      </c>
    </row>
    <row r="1228" spans="5:26" x14ac:dyDescent="0.2">
      <c r="E1228">
        <f t="shared" si="285"/>
        <v>0.15287499999999701</v>
      </c>
      <c r="F1228">
        <f t="shared" si="286"/>
        <v>74650.859585285085</v>
      </c>
      <c r="H1228">
        <f t="shared" si="299"/>
        <v>0.15287499999999701</v>
      </c>
      <c r="I1228">
        <f t="shared" si="287"/>
        <v>137.9999999998563</v>
      </c>
      <c r="J1228">
        <f t="shared" si="288"/>
        <v>5.5257690967580222E-2</v>
      </c>
      <c r="K1228">
        <f t="shared" si="289"/>
        <v>17.770054605959235</v>
      </c>
      <c r="L1228">
        <f t="shared" si="290"/>
        <v>4.3144787951480067E-4</v>
      </c>
      <c r="M1228">
        <f>J1228/SQRT('Exhaust Gas Math'!$E$14*$B$21*$B$23)</f>
        <v>9.3808683887114917E-4</v>
      </c>
      <c r="N1228">
        <f t="shared" si="291"/>
        <v>3.3343486332396963E-2</v>
      </c>
      <c r="O1228">
        <f t="shared" si="292"/>
        <v>2.3634591416376075E-4</v>
      </c>
      <c r="P1228">
        <f t="shared" si="293"/>
        <v>1</v>
      </c>
      <c r="Q1228">
        <f>($B$16/2)*(COS((ACOS((2*'Intake Valve Fxn Scratch'!$B$1)/$B$16-1)/($B$17/2))*(I1228-($B$17/2)))+1)*P1228</f>
        <v>7.4823226343093425E-3</v>
      </c>
      <c r="R1228">
        <f t="shared" si="294"/>
        <v>0.98451613609333455</v>
      </c>
      <c r="S1228">
        <f t="shared" si="295"/>
        <v>2.8570939787391419E-4</v>
      </c>
      <c r="T1228">
        <f>S1228*'Exhaust Gas Math'!$C$14</f>
        <v>3.3848492514672893E-4</v>
      </c>
      <c r="U1228">
        <f>(T1228/'Exhaust Gas Math'!$B$14)+('Exhaust Gas Math'!$D$10)</f>
        <v>1.2124574053054985E-2</v>
      </c>
      <c r="V1228">
        <f>('Exhaust Gas Math'!$E$10*(2.53982214E-12*V1227^4 - 0.0000000071629564556*V1227^3 + 7.56281407226508E-06*V1227^2 - 0.00322508455050905*V1227 + 1.62997098133725)*$B$24+T1228*'Exhaust Gas Math'!$D$14*$B$23)/('Exhaust Gas Math'!$E$10*(2.53982214E-12*V1227^4 - 0.0000000071629564556*V1227^3 + 7.56281407226508E-06*V1227^2 - 0.00322508455050905*V1227 + 1.62997098133725)+T1228*'Exhaust Gas Math'!$D$14)</f>
        <v>320.23163753905624</v>
      </c>
      <c r="W1228">
        <f>(353.3116967483*V1228^-1.0020802909)*('Exhaust Gas Math'!$E$10/(T1228+'Exhaust Gas Math'!$E$10))+(357.4500179626*V1228^-1.0038444015 )*(T1228/(T1228+'Exhaust Gas Math'!$E$10))</f>
        <v>1.0917009680644072</v>
      </c>
      <c r="X1228">
        <f t="shared" si="296"/>
        <v>-172.36584964061723</v>
      </c>
      <c r="Y1228">
        <f t="shared" si="297"/>
        <v>74823.225434925698</v>
      </c>
      <c r="Z1228">
        <f t="shared" si="298"/>
        <v>74650.859585285085</v>
      </c>
    </row>
    <row r="1229" spans="5:26" x14ac:dyDescent="0.2">
      <c r="E1229">
        <f t="shared" si="285"/>
        <v>0.152999999999997</v>
      </c>
      <c r="F1229">
        <f t="shared" si="286"/>
        <v>77885.444631697595</v>
      </c>
      <c r="H1229">
        <f t="shared" si="299"/>
        <v>0.152999999999997</v>
      </c>
      <c r="I1229">
        <f t="shared" si="287"/>
        <v>143.9999999998563</v>
      </c>
      <c r="J1229">
        <f t="shared" si="288"/>
        <v>5.734583872163887E-2</v>
      </c>
      <c r="K1229">
        <f t="shared" si="289"/>
        <v>15.609771740466808</v>
      </c>
      <c r="L1229">
        <f t="shared" si="290"/>
        <v>4.4624912689853564E-4</v>
      </c>
      <c r="M1229">
        <f>J1229/SQRT('Exhaust Gas Math'!$E$14*$B$21*$B$23)</f>
        <v>9.7353645486849573E-4</v>
      </c>
      <c r="N1229">
        <f t="shared" si="291"/>
        <v>3.571162129333217E-2</v>
      </c>
      <c r="O1229">
        <f t="shared" si="292"/>
        <v>2.5313177202594786E-4</v>
      </c>
      <c r="P1229">
        <f t="shared" si="293"/>
        <v>1</v>
      </c>
      <c r="Q1229">
        <f>($B$16/2)*(COS((ACOS((2*'Intake Valve Fxn Scratch'!$B$1)/$B$16-1)/($B$17/2))*(I1229-($B$17/2)))+1)*P1229</f>
        <v>7.3501096823907252E-3</v>
      </c>
      <c r="R1229">
        <f t="shared" si="294"/>
        <v>0.96711969505141115</v>
      </c>
      <c r="S1229">
        <f t="shared" si="295"/>
        <v>3.1072101960592758E-4</v>
      </c>
      <c r="T1229">
        <f>S1229*'Exhaust Gas Math'!$C$14</f>
        <v>3.6811663125355776E-4</v>
      </c>
      <c r="U1229">
        <f>(T1229/'Exhaust Gas Math'!$B$14)+('Exhaust Gas Math'!$D$10)</f>
        <v>1.3147415133718735E-2</v>
      </c>
      <c r="V1229">
        <f>('Exhaust Gas Math'!$E$10*(2.53982214E-12*V1228^4 - 0.0000000071629564556*V1228^3 + 7.56281407226508E-06*V1228^2 - 0.00322508455050905*V1228 + 1.62997098133725)*$B$24+T1229*'Exhaust Gas Math'!$D$14*$B$23)/('Exhaust Gas Math'!$E$10*(2.53982214E-12*V1228^4 - 0.0000000071629564556*V1228^3 + 7.56281407226508E-06*V1228^2 - 0.00322508455050905*V1228 + 1.62997098133725)+T1229*'Exhaust Gas Math'!$D$14)</f>
        <v>318.49625551453505</v>
      </c>
      <c r="W1229">
        <f>(353.3116967483*V1229^-1.0020802909)*('Exhaust Gas Math'!$E$10/(T1229+'Exhaust Gas Math'!$E$10))+(357.4500179626*V1229^-1.0038444015 )*(T1229/(T1229+'Exhaust Gas Math'!$E$10))</f>
        <v>1.0976750460607676</v>
      </c>
      <c r="X1229">
        <f t="shared" si="296"/>
        <v>-133.7324806638795</v>
      </c>
      <c r="Y1229">
        <f t="shared" si="297"/>
        <v>78019.177112361474</v>
      </c>
      <c r="Z1229">
        <f t="shared" si="298"/>
        <v>77885.444631697595</v>
      </c>
    </row>
    <row r="1230" spans="5:26" x14ac:dyDescent="0.2">
      <c r="E1230">
        <f t="shared" si="285"/>
        <v>0.15312499999999699</v>
      </c>
      <c r="F1230">
        <f t="shared" si="286"/>
        <v>81360.603047095661</v>
      </c>
      <c r="H1230">
        <f t="shared" si="299"/>
        <v>0.15312499999999699</v>
      </c>
      <c r="I1230">
        <f t="shared" si="287"/>
        <v>149.99999999985539</v>
      </c>
      <c r="J1230">
        <f t="shared" si="288"/>
        <v>5.9153005299926995E-2</v>
      </c>
      <c r="K1230">
        <f t="shared" si="289"/>
        <v>13.278464949230482</v>
      </c>
      <c r="L1230">
        <f t="shared" si="290"/>
        <v>4.5905871833519084E-4</v>
      </c>
      <c r="M1230">
        <f>J1230/SQRT('Exhaust Gas Math'!$E$14*$B$21*$B$23)</f>
        <v>1.0042159702998322E-3</v>
      </c>
      <c r="N1230">
        <f t="shared" si="291"/>
        <v>3.818124315469773E-2</v>
      </c>
      <c r="O1230">
        <f t="shared" si="292"/>
        <v>2.7063699120562722E-4</v>
      </c>
      <c r="P1230">
        <f t="shared" si="293"/>
        <v>1</v>
      </c>
      <c r="Q1230">
        <f>($B$16/2)*(COS((ACOS((2*'Intake Valve Fxn Scratch'!$B$1)/$B$16-1)/($B$17/2))*(I1230-($B$17/2)))+1)*P1230</f>
        <v>7.1708671356354213E-3</v>
      </c>
      <c r="R1230">
        <f t="shared" si="294"/>
        <v>0.94353514942571337</v>
      </c>
      <c r="S1230">
        <f t="shared" si="295"/>
        <v>3.3616843735811698E-4</v>
      </c>
      <c r="T1230">
        <f>S1230*'Exhaust Gas Math'!$C$14</f>
        <v>3.9826463253431579E-4</v>
      </c>
      <c r="U1230">
        <f>(T1230/'Exhaust Gas Math'!$B$14)+('Exhaust Gas Math'!$D$10)</f>
        <v>1.4188077932502235E-2</v>
      </c>
      <c r="V1230">
        <f>('Exhaust Gas Math'!$E$10*(2.53982214E-12*V1229^4 - 0.0000000071629564556*V1229^3 + 7.56281407226508E-06*V1229^2 - 0.00322508455050905*V1229 + 1.62997098133725)*$B$24+T1230*'Exhaust Gas Math'!$D$14*$B$23)/('Exhaust Gas Math'!$E$10*(2.53982214E-12*V1229^4 - 0.0000000071629564556*V1229^3 + 7.56281407226508E-06*V1229^2 - 0.00322508455050905*V1229 + 1.62997098133725)+T1230*'Exhaust Gas Math'!$D$14)</f>
        <v>316.98849515179188</v>
      </c>
      <c r="W1230">
        <f>(353.3116967483*V1230^-1.0020802909)*('Exhaust Gas Math'!$E$10/(T1230+'Exhaust Gas Math'!$E$10))+(357.4500179626*V1230^-1.0038444015 )*(T1230/(T1230+'Exhaust Gas Math'!$E$10))</f>
        <v>1.1029187687732229</v>
      </c>
      <c r="X1230">
        <f t="shared" si="296"/>
        <v>-97.232012472729437</v>
      </c>
      <c r="Y1230">
        <f t="shared" si="297"/>
        <v>81457.835059568388</v>
      </c>
      <c r="Z1230">
        <f t="shared" si="298"/>
        <v>81360.603047095661</v>
      </c>
    </row>
    <row r="1231" spans="5:26" x14ac:dyDescent="0.2">
      <c r="E1231">
        <f t="shared" si="285"/>
        <v>0.15324999999999697</v>
      </c>
      <c r="F1231">
        <f t="shared" si="286"/>
        <v>85051.430592868826</v>
      </c>
      <c r="H1231">
        <f t="shared" si="299"/>
        <v>0.15324999999999697</v>
      </c>
      <c r="I1231">
        <f t="shared" si="287"/>
        <v>155.99999999985448</v>
      </c>
      <c r="J1231">
        <f t="shared" si="288"/>
        <v>6.0659391007237967E-2</v>
      </c>
      <c r="K1231">
        <f t="shared" si="289"/>
        <v>10.801676517313606</v>
      </c>
      <c r="L1231">
        <f t="shared" si="290"/>
        <v>4.6973630926039995E-4</v>
      </c>
      <c r="M1231">
        <f>J1231/SQRT('Exhaust Gas Math'!$E$14*$B$21*$B$23)</f>
        <v>1.0297892539739748E-3</v>
      </c>
      <c r="N1231">
        <f t="shared" si="291"/>
        <v>4.0740475102913579E-2</v>
      </c>
      <c r="O1231">
        <f t="shared" si="292"/>
        <v>2.8877738625395432E-4</v>
      </c>
      <c r="P1231">
        <f t="shared" si="293"/>
        <v>1</v>
      </c>
      <c r="Q1231">
        <f>($B$16/2)*(COS((ACOS((2*'Intake Valve Fxn Scratch'!$B$1)/$B$16-1)/($B$17/2))*(I1231-($B$17/2)))+1)*P1231</f>
        <v>6.9469694852860994E-3</v>
      </c>
      <c r="R1231">
        <f t="shared" si="294"/>
        <v>0.91407493227448677</v>
      </c>
      <c r="S1231">
        <f t="shared" si="295"/>
        <v>3.6171583233638469E-4</v>
      </c>
      <c r="T1231">
        <f>S1231*'Exhaust Gas Math'!$C$14</f>
        <v>4.2853107858495994E-4</v>
      </c>
      <c r="U1231">
        <f>(T1231/'Exhaust Gas Math'!$B$14)+('Exhaust Gas Math'!$D$10)</f>
        <v>1.5232829263211388E-2</v>
      </c>
      <c r="V1231">
        <f>('Exhaust Gas Math'!$E$10*(2.53982214E-12*V1230^4 - 0.0000000071629564556*V1230^3 + 7.56281407226508E-06*V1230^2 - 0.00322508455050905*V1230 + 1.62997098133725)*$B$24+T1231*'Exhaust Gas Math'!$D$14*$B$23)/('Exhaust Gas Math'!$E$10*(2.53982214E-12*V1230^4 - 0.0000000071629564556*V1230^3 + 7.56281407226508E-06*V1230^2 - 0.00322508455050905*V1230 + 1.62997098133725)+T1231*'Exhaust Gas Math'!$D$14)</f>
        <v>315.68280679238495</v>
      </c>
      <c r="W1231">
        <f>(353.3116967483*V1231^-1.0020802909)*('Exhaust Gas Math'!$E$10/(T1231+'Exhaust Gas Math'!$E$10))+(357.4500179626*V1231^-1.0038444015 )*(T1231/(T1231+'Exhaust Gas Math'!$E$10))</f>
        <v>1.1075002909072806</v>
      </c>
      <c r="X1231">
        <f t="shared" si="296"/>
        <v>-64.609471350999158</v>
      </c>
      <c r="Y1231">
        <f t="shared" si="297"/>
        <v>85116.040064219822</v>
      </c>
      <c r="Z1231">
        <f t="shared" si="298"/>
        <v>85051.430592868826</v>
      </c>
    </row>
    <row r="1232" spans="5:26" x14ac:dyDescent="0.2">
      <c r="E1232">
        <f t="shared" si="285"/>
        <v>0.15337499999999696</v>
      </c>
      <c r="F1232">
        <f t="shared" si="286"/>
        <v>88927.467505905573</v>
      </c>
      <c r="H1232">
        <f t="shared" si="299"/>
        <v>0.15337499999999696</v>
      </c>
      <c r="I1232">
        <f t="shared" si="287"/>
        <v>161.99999999985357</v>
      </c>
      <c r="J1232">
        <f t="shared" si="288"/>
        <v>6.1848491566531556E-2</v>
      </c>
      <c r="K1232">
        <f t="shared" si="289"/>
        <v>8.2065426570769429</v>
      </c>
      <c r="L1232">
        <f t="shared" si="290"/>
        <v>4.7816491375356066E-4</v>
      </c>
      <c r="M1232">
        <f>J1232/SQRT('Exhaust Gas Math'!$E$14*$B$21*$B$23)</f>
        <v>1.0499761196434449E-3</v>
      </c>
      <c r="N1232">
        <f t="shared" si="291"/>
        <v>4.3370137971672072E-2</v>
      </c>
      <c r="O1232">
        <f t="shared" si="292"/>
        <v>3.0741701105093771E-4</v>
      </c>
      <c r="P1232">
        <f t="shared" si="293"/>
        <v>1</v>
      </c>
      <c r="Q1232">
        <f>($B$16/2)*(COS((ACOS((2*'Intake Valve Fxn Scratch'!$B$1)/$B$16-1)/($B$17/2))*(I1232-($B$17/2)))+1)*P1232</f>
        <v>6.6813827849926087E-3</v>
      </c>
      <c r="R1232">
        <f t="shared" si="294"/>
        <v>0.87912931381481696</v>
      </c>
      <c r="S1232">
        <f t="shared" si="295"/>
        <v>3.8696272946724662E-4</v>
      </c>
      <c r="T1232">
        <f>S1232*'Exhaust Gas Math'!$C$14</f>
        <v>4.5844151957541787E-4</v>
      </c>
      <c r="U1232">
        <f>(T1232/'Exhaust Gas Math'!$B$14)+('Exhaust Gas Math'!$D$10)</f>
        <v>1.6265291844863371E-2</v>
      </c>
      <c r="V1232">
        <f>('Exhaust Gas Math'!$E$10*(2.53982214E-12*V1231^4 - 0.0000000071629564556*V1231^3 + 7.56281407226508E-06*V1231^2 - 0.00322508455050905*V1231 + 1.62997098133725)*$B$24+T1232*'Exhaust Gas Math'!$D$14*$B$23)/('Exhaust Gas Math'!$E$10*(2.53982214E-12*V1231^4 - 0.0000000071629564556*V1231^3 + 7.56281407226508E-06*V1231^2 - 0.00322508455050905*V1231 + 1.62997098133725)+T1232*'Exhaust Gas Math'!$D$14)</f>
        <v>314.5578143851713</v>
      </c>
      <c r="W1232">
        <f>(353.3116967483*V1232^-1.0020802909)*('Exhaust Gas Math'!$E$10/(T1232+'Exhaust Gas Math'!$E$10))+(357.4500179626*V1232^-1.0038444015 )*(T1232/(T1232+'Exhaust Gas Math'!$E$10))</f>
        <v>1.1114783485042317</v>
      </c>
      <c r="X1232">
        <f t="shared" si="296"/>
        <v>-37.427556443682555</v>
      </c>
      <c r="Y1232">
        <f t="shared" si="297"/>
        <v>88964.895062349256</v>
      </c>
      <c r="Z1232">
        <f t="shared" si="298"/>
        <v>88927.467505905573</v>
      </c>
    </row>
    <row r="1233" spans="5:26" x14ac:dyDescent="0.2">
      <c r="E1233">
        <f t="shared" si="285"/>
        <v>0.15349999999999694</v>
      </c>
      <c r="F1233">
        <f t="shared" si="286"/>
        <v>92954.027229023501</v>
      </c>
      <c r="H1233">
        <f t="shared" si="299"/>
        <v>0.15349999999999694</v>
      </c>
      <c r="I1233">
        <f t="shared" si="287"/>
        <v>167.99999999985357</v>
      </c>
      <c r="J1233">
        <f t="shared" si="288"/>
        <v>6.2707278943244849E-2</v>
      </c>
      <c r="K1233">
        <f t="shared" si="289"/>
        <v>5.5214961981599098</v>
      </c>
      <c r="L1233">
        <f t="shared" si="290"/>
        <v>4.8425218626004689E-4</v>
      </c>
      <c r="M1233">
        <f>J1233/SQRT('Exhaust Gas Math'!$E$14*$B$21*$B$23)</f>
        <v>1.0645553957835947E-3</v>
      </c>
      <c r="N1233">
        <f t="shared" si="291"/>
        <v>4.6042841937473655E-2</v>
      </c>
      <c r="O1233">
        <f t="shared" si="292"/>
        <v>3.2636172054499964E-4</v>
      </c>
      <c r="P1233">
        <f t="shared" si="293"/>
        <v>1</v>
      </c>
      <c r="Q1233">
        <f>($B$16/2)*(COS((ACOS((2*'Intake Valve Fxn Scratch'!$B$1)/$B$16-1)/($B$17/2))*(I1233-($B$17/2)))+1)*P1233</f>
        <v>6.3776253584198767E-3</v>
      </c>
      <c r="R1233">
        <f t="shared" si="294"/>
        <v>0.83916123137103638</v>
      </c>
      <c r="S1233">
        <f t="shared" si="295"/>
        <v>4.1145626310680662E-4</v>
      </c>
      <c r="T1233">
        <f>S1233*'Exhaust Gas Math'!$C$14</f>
        <v>4.8745943764972672E-4</v>
      </c>
      <c r="U1233">
        <f>(T1233/'Exhaust Gas Math'!$B$14)+('Exhaust Gas Math'!$D$10)</f>
        <v>1.7266945903348315E-2</v>
      </c>
      <c r="V1233">
        <f>('Exhaust Gas Math'!$E$10*(2.53982214E-12*V1232^4 - 0.0000000071629564556*V1232^3 + 7.56281407226508E-06*V1232^2 - 0.00322508455050905*V1232 + 1.62997098133725)*$B$24+T1233*'Exhaust Gas Math'!$D$14*$B$23)/('Exhaust Gas Math'!$E$10*(2.53982214E-12*V1232^4 - 0.0000000071629564556*V1232^3 + 7.56281407226508E-06*V1232^2 - 0.00322508455050905*V1232 + 1.62997098133725)+T1233*'Exhaust Gas Math'!$D$14)</f>
        <v>313.59536130047326</v>
      </c>
      <c r="W1233">
        <f>(353.3116967483*V1233^-1.0020802909)*('Exhaust Gas Math'!$E$10/(T1233+'Exhaust Gas Math'!$E$10))+(357.4500179626*V1233^-1.0038444015 )*(T1233/(T1233+'Exhaust Gas Math'!$E$10))</f>
        <v>1.1149043646281671</v>
      </c>
      <c r="X1233">
        <f t="shared" si="296"/>
        <v>-16.995000234481239</v>
      </c>
      <c r="Y1233">
        <f t="shared" si="297"/>
        <v>92971.022229257986</v>
      </c>
      <c r="Z1233">
        <f t="shared" si="298"/>
        <v>92954.027229023501</v>
      </c>
    </row>
    <row r="1234" spans="5:26" x14ac:dyDescent="0.2">
      <c r="E1234">
        <f t="shared" si="285"/>
        <v>0.15362499999999693</v>
      </c>
      <c r="F1234">
        <f t="shared" si="286"/>
        <v>97094.285381861599</v>
      </c>
      <c r="H1234">
        <f t="shared" si="299"/>
        <v>0.15362499999999693</v>
      </c>
      <c r="I1234">
        <f t="shared" si="287"/>
        <v>173.99999999985266</v>
      </c>
      <c r="J1234">
        <f t="shared" si="288"/>
        <v>6.322634408316577E-2</v>
      </c>
      <c r="K1234">
        <f t="shared" si="289"/>
        <v>2.7759550714484922</v>
      </c>
      <c r="L1234">
        <f t="shared" si="290"/>
        <v>4.8793143334843411E-4</v>
      </c>
      <c r="M1234">
        <f>J1234/SQRT('Exhaust Gas Math'!$E$14*$B$21*$B$23)</f>
        <v>1.0733673487941233E-3</v>
      </c>
      <c r="N1234">
        <f t="shared" si="291"/>
        <v>4.8722302043160935E-2</v>
      </c>
      <c r="O1234">
        <f t="shared" si="292"/>
        <v>3.4535431903427895E-4</v>
      </c>
      <c r="P1234">
        <f t="shared" si="293"/>
        <v>1</v>
      </c>
      <c r="Q1234">
        <f>($B$16/2)*(COS((ACOS((2*'Intake Valve Fxn Scratch'!$B$1)/$B$16-1)/($B$17/2))*(I1234-($B$17/2)))+1)*P1234</f>
        <v>6.0397211907342032E-3</v>
      </c>
      <c r="R1234">
        <f t="shared" si="294"/>
        <v>0.79470015667555305</v>
      </c>
      <c r="S1234">
        <f t="shared" si="295"/>
        <v>4.3471069685594701E-4</v>
      </c>
      <c r="T1234">
        <f>S1234*'Exhaust Gas Math'!$C$14</f>
        <v>5.1500937239279388E-4</v>
      </c>
      <c r="U1234">
        <f>(T1234/'Exhaust Gas Math'!$B$14)+('Exhaust Gas Math'!$D$10)</f>
        <v>1.821792742709934E-2</v>
      </c>
      <c r="V1234">
        <f>('Exhaust Gas Math'!$E$10*(2.53982214E-12*V1233^4 - 0.0000000071629564556*V1233^3 + 7.56281407226508E-06*V1233^2 - 0.00322508455050905*V1233 + 1.62997098133725)*$B$24+T1234*'Exhaust Gas Math'!$D$14*$B$23)/('Exhaust Gas Math'!$E$10*(2.53982214E-12*V1233^4 - 0.0000000071629564556*V1233^3 + 7.56281407226508E-06*V1233^2 - 0.00322508455050905*V1233 + 1.62997098133725)+T1234*'Exhaust Gas Math'!$D$14)</f>
        <v>312.77981988175418</v>
      </c>
      <c r="W1234">
        <f>(353.3116967483*V1234^-1.0020802909)*('Exhaust Gas Math'!$E$10/(T1234+'Exhaust Gas Math'!$E$10))+(357.4500179626*V1234^-1.0038444015 )*(T1234/(T1234+'Exhaust Gas Math'!$E$10))</f>
        <v>1.1178239665251988</v>
      </c>
      <c r="X1234">
        <f t="shared" si="296"/>
        <v>-4.3069346957992911</v>
      </c>
      <c r="Y1234">
        <f t="shared" si="297"/>
        <v>97098.592316557391</v>
      </c>
      <c r="Z1234">
        <f t="shared" si="298"/>
        <v>97094.285381861599</v>
      </c>
    </row>
    <row r="1235" spans="5:26" x14ac:dyDescent="0.2">
      <c r="E1235">
        <f t="shared" si="285"/>
        <v>0.15374999999999692</v>
      </c>
      <c r="F1235">
        <f t="shared" si="286"/>
        <v>101312.21780373857</v>
      </c>
      <c r="H1235">
        <f t="shared" si="299"/>
        <v>0.15374999999999692</v>
      </c>
      <c r="I1235">
        <f t="shared" si="287"/>
        <v>179.99999999985175</v>
      </c>
      <c r="J1235">
        <f t="shared" si="288"/>
        <v>6.3399999999999998E-2</v>
      </c>
      <c r="K1235">
        <f t="shared" si="289"/>
        <v>6.834784689313706E-11</v>
      </c>
      <c r="L1235">
        <f t="shared" si="290"/>
        <v>4.8916234441769013E-4</v>
      </c>
      <c r="M1235">
        <f>J1235/SQRT('Exhaust Gas Math'!$E$14*$B$21*$B$23)</f>
        <v>1.0763154330738279E-3</v>
      </c>
      <c r="N1235">
        <f t="shared" si="291"/>
        <v>5.1362995243343555E-2</v>
      </c>
      <c r="O1235">
        <f t="shared" si="292"/>
        <v>3.6407212922969298E-4</v>
      </c>
      <c r="P1235">
        <f t="shared" si="293"/>
        <v>1</v>
      </c>
      <c r="Q1235">
        <f>($B$16/2)*(COS((ACOS((2*'Intake Valve Fxn Scratch'!$B$1)/$B$16-1)/($B$17/2))*(I1235-($B$17/2)))+1)*P1235</f>
        <v>5.6721466214071726E-3</v>
      </c>
      <c r="R1235">
        <f t="shared" si="294"/>
        <v>0.74633508176410168</v>
      </c>
      <c r="S1235">
        <f t="shared" si="295"/>
        <v>4.5623390364723734E-4</v>
      </c>
      <c r="T1235">
        <f>S1235*'Exhaust Gas Math'!$C$14</f>
        <v>5.405082922529048E-4</v>
      </c>
      <c r="U1235">
        <f>(T1235/'Exhaust Gas Math'!$B$14)+('Exhaust Gas Math'!$D$10)</f>
        <v>1.9098111060517044E-2</v>
      </c>
      <c r="V1235">
        <f>('Exhaust Gas Math'!$E$10*(2.53982214E-12*V1234^4 - 0.0000000071629564556*V1234^3 + 7.56281407226508E-06*V1234^2 - 0.00322508455050905*V1234 + 1.62997098133725)*$B$24+T1235*'Exhaust Gas Math'!$D$14*$B$23)/('Exhaust Gas Math'!$E$10*(2.53982214E-12*V1234^4 - 0.0000000071629564556*V1234^3 + 7.56281407226508E-06*V1234^2 - 0.00322508455050905*V1234 + 1.62997098133725)+T1235*'Exhaust Gas Math'!$D$14)</f>
        <v>312.09757045103021</v>
      </c>
      <c r="W1235">
        <f>(353.3116967483*V1235^-1.0020802909)*('Exhaust Gas Math'!$E$10/(T1235+'Exhaust Gas Math'!$E$10))+(357.4500179626*V1235^-1.0038444015 )*(T1235/(T1235+'Exhaust Gas Math'!$E$10))</f>
        <v>1.1202781392721701</v>
      </c>
      <c r="X1235">
        <f t="shared" si="296"/>
        <v>-2.6166494317757996E-21</v>
      </c>
      <c r="Y1235">
        <f t="shared" si="297"/>
        <v>101312.21780373857</v>
      </c>
      <c r="Z1235">
        <f t="shared" si="298"/>
        <v>101312.21780373857</v>
      </c>
    </row>
    <row r="1236" spans="5:26" x14ac:dyDescent="0.2">
      <c r="E1236">
        <f t="shared" si="285"/>
        <v>0.1538749999999969</v>
      </c>
      <c r="F1236">
        <f t="shared" si="286"/>
        <v>101325</v>
      </c>
      <c r="H1236">
        <f t="shared" si="299"/>
        <v>0.1538749999999969</v>
      </c>
      <c r="I1236">
        <f t="shared" si="287"/>
        <v>185.99999999985175</v>
      </c>
      <c r="J1236">
        <f t="shared" si="288"/>
        <v>6.3226344083182839E-2</v>
      </c>
      <c r="K1236">
        <f t="shared" si="289"/>
        <v>-2.7759550713125454</v>
      </c>
      <c r="L1236">
        <f t="shared" si="290"/>
        <v>4.8793143334855511E-4</v>
      </c>
      <c r="M1236">
        <f>J1236/SQRT('Exhaust Gas Math'!$E$14*$B$21*$B$23)</f>
        <v>1.0733673487944133E-3</v>
      </c>
      <c r="N1236">
        <f t="shared" si="291"/>
        <v>5.3910285390096083E-2</v>
      </c>
      <c r="O1236">
        <f t="shared" si="292"/>
        <v>3.8212787818086414E-4</v>
      </c>
      <c r="P1236">
        <f t="shared" si="293"/>
        <v>1</v>
      </c>
      <c r="Q1236">
        <f>($B$16/2)*(COS((ACOS((2*'Intake Valve Fxn Scratch'!$B$1)/$B$16-1)/($B$17/2))*(I1236-($B$17/2)))+1)*P1236</f>
        <v>5.2797710445178624E-3</v>
      </c>
      <c r="R1236">
        <f t="shared" si="294"/>
        <v>0.69470671638392922</v>
      </c>
      <c r="S1236">
        <f t="shared" si="295"/>
        <v>4.7555959718176006E-4</v>
      </c>
      <c r="T1236">
        <f>S1236*'Exhaust Gas Math'!$C$14</f>
        <v>5.634037796891575E-4</v>
      </c>
      <c r="U1236">
        <f>(T1236/'Exhaust Gas Math'!$B$14)+('Exhaust Gas Math'!$D$10)</f>
        <v>1.9888428196735638E-2</v>
      </c>
      <c r="V1236">
        <f>('Exhaust Gas Math'!$E$10*(2.53982214E-12*V1235^4 - 0.0000000071629564556*V1235^3 + 7.56281407226508E-06*V1235^2 - 0.00322508455050905*V1235 + 1.62997098133725)*$B$24+T1236*'Exhaust Gas Math'!$D$14*$B$23)/('Exhaust Gas Math'!$E$10*(2.53982214E-12*V1235^4 - 0.0000000071629564556*V1235^3 + 7.56281407226508E-06*V1235^2 - 0.00322508455050905*V1235 + 1.62997098133725)+T1236*'Exhaust Gas Math'!$D$14)</f>
        <v>311.53657905151579</v>
      </c>
      <c r="W1236">
        <f>(353.3116967483*V1236^-1.0020802909)*('Exhaust Gas Math'!$E$10/(T1236+'Exhaust Gas Math'!$E$10))+(357.4500179626*V1236^-1.0038444015 )*(T1236/(T1236+'Exhaust Gas Math'!$E$10))</f>
        <v>1.1223041981651141</v>
      </c>
      <c r="X1236">
        <f t="shared" si="296"/>
        <v>4.3241968633673311</v>
      </c>
      <c r="Y1236">
        <f t="shared" si="297"/>
        <v>105580.75159263884</v>
      </c>
      <c r="Z1236">
        <f t="shared" si="298"/>
        <v>101325</v>
      </c>
    </row>
    <row r="1237" spans="5:26" x14ac:dyDescent="0.2">
      <c r="E1237">
        <f t="shared" si="285"/>
        <v>0.15399999999999689</v>
      </c>
      <c r="F1237">
        <f t="shared" si="286"/>
        <v>101325</v>
      </c>
      <c r="H1237">
        <f t="shared" si="299"/>
        <v>0.15399999999999689</v>
      </c>
      <c r="I1237">
        <f t="shared" si="287"/>
        <v>191.99999999985084</v>
      </c>
      <c r="J1237">
        <f t="shared" si="288"/>
        <v>6.270727894327878E-2</v>
      </c>
      <c r="K1237">
        <f t="shared" si="289"/>
        <v>-5.5214961980262016</v>
      </c>
      <c r="L1237">
        <f t="shared" si="290"/>
        <v>4.8425218626028748E-4</v>
      </c>
      <c r="M1237">
        <f>J1237/SQRT('Exhaust Gas Math'!$E$14*$B$21*$B$23)</f>
        <v>1.0645553957841709E-3</v>
      </c>
      <c r="N1237">
        <f t="shared" si="291"/>
        <v>5.6301139018011745E-2</v>
      </c>
      <c r="O1237">
        <f t="shared" si="292"/>
        <v>3.990747709169258E-4</v>
      </c>
      <c r="P1237">
        <f t="shared" si="293"/>
        <v>1</v>
      </c>
      <c r="Q1237">
        <f>($B$16/2)*(COS((ACOS((2*'Intake Valve Fxn Scratch'!$B$1)/$B$16-1)/($B$17/2))*(I1237-($B$17/2)))+1)*P1237</f>
        <v>4.8677924021177186E-3</v>
      </c>
      <c r="R1237">
        <f t="shared" si="294"/>
        <v>0.64049900027864715</v>
      </c>
      <c r="S1237">
        <f t="shared" si="295"/>
        <v>4.9228307582219254E-4</v>
      </c>
      <c r="T1237">
        <f>S1237*'Exhaust Gas Math'!$C$14</f>
        <v>5.8321637758731212E-4</v>
      </c>
      <c r="U1237">
        <f>(T1237/'Exhaust Gas Math'!$B$14)+('Exhaust Gas Math'!$D$10)</f>
        <v>2.0572328710997102E-2</v>
      </c>
      <c r="V1237">
        <f>('Exhaust Gas Math'!$E$10*(2.53982214E-12*V1236^4 - 0.0000000071629564556*V1236^3 + 7.56281407226508E-06*V1236^2 - 0.00322508455050905*V1236 + 1.62997098133725)*$B$24+T1237*'Exhaust Gas Math'!$D$14*$B$23)/('Exhaust Gas Math'!$E$10*(2.53982214E-12*V1236^4 - 0.0000000071629564556*V1236^3 + 7.56281407226508E-06*V1236^2 - 0.00322508455050905*V1236 + 1.62997098133725)+T1237*'Exhaust Gas Math'!$D$14)</f>
        <v>311.08602182963006</v>
      </c>
      <c r="W1237">
        <f>(353.3116967483*V1237^-1.0020802909)*('Exhaust Gas Math'!$E$10/(T1237+'Exhaust Gas Math'!$E$10))+(357.4500179626*V1237^-1.0038444015 )*(T1237/(T1237+'Exhaust Gas Math'!$E$10))</f>
        <v>1.1239367206306907</v>
      </c>
      <c r="X1237">
        <f t="shared" si="296"/>
        <v>17.132684592284335</v>
      </c>
      <c r="Y1237">
        <f t="shared" si="297"/>
        <v>109881.96062529598</v>
      </c>
      <c r="Z1237">
        <f t="shared" si="298"/>
        <v>101325</v>
      </c>
    </row>
    <row r="1238" spans="5:26" x14ac:dyDescent="0.2">
      <c r="E1238">
        <f t="shared" si="285"/>
        <v>0.15412499999999688</v>
      </c>
      <c r="F1238">
        <f t="shared" si="286"/>
        <v>101325</v>
      </c>
      <c r="H1238">
        <f t="shared" si="299"/>
        <v>0.15412499999999688</v>
      </c>
      <c r="I1238">
        <f t="shared" si="287"/>
        <v>197.99999999984993</v>
      </c>
      <c r="J1238">
        <f t="shared" si="288"/>
        <v>6.1848491566581981E-2</v>
      </c>
      <c r="K1238">
        <f t="shared" si="289"/>
        <v>-8.2065426569469366</v>
      </c>
      <c r="L1238">
        <f t="shared" si="290"/>
        <v>4.7816491375391801E-4</v>
      </c>
      <c r="M1238">
        <f>J1238/SQRT('Exhaust Gas Math'!$E$14*$B$21*$B$23)</f>
        <v>1.049976119644301E-3</v>
      </c>
      <c r="N1238">
        <f t="shared" si="291"/>
        <v>5.8465535048436441E-2</v>
      </c>
      <c r="O1238">
        <f t="shared" si="292"/>
        <v>4.1441648273804737E-4</v>
      </c>
      <c r="P1238">
        <f t="shared" si="293"/>
        <v>1</v>
      </c>
      <c r="Q1238">
        <f>($B$16/2)*(COS((ACOS((2*'Intake Valve Fxn Scratch'!$B$1)/$B$16-1)/($B$17/2))*(I1238-($B$17/2)))+1)*P1238</f>
        <v>4.441668325200326E-3</v>
      </c>
      <c r="R1238">
        <f t="shared" si="294"/>
        <v>0.5844300427895166</v>
      </c>
      <c r="S1238">
        <f t="shared" si="295"/>
        <v>5.0609723438132419E-4</v>
      </c>
      <c r="T1238">
        <f>S1238*'Exhaust Gas Math'!$C$14</f>
        <v>5.9958225305605049E-4</v>
      </c>
      <c r="U1238">
        <f>(T1238/'Exhaust Gas Math'!$B$14)+('Exhaust Gas Math'!$D$10)</f>
        <v>2.1137253649510683E-2</v>
      </c>
      <c r="V1238">
        <f>('Exhaust Gas Math'!$E$10*(2.53982214E-12*V1237^4 - 0.0000000071629564556*V1237^3 + 7.56281407226508E-06*V1237^2 - 0.00322508455050905*V1237 + 1.62997098133725)*$B$24+T1238*'Exhaust Gas Math'!$D$14*$B$23)/('Exhaust Gas Math'!$E$10*(2.53982214E-12*V1237^4 - 0.0000000071629564556*V1237^3 + 7.56281407226508E-06*V1237^2 - 0.00322508455050905*V1237 + 1.62997098133725)+T1238*'Exhaust Gas Math'!$D$14)</f>
        <v>310.73591957813215</v>
      </c>
      <c r="W1238">
        <f>(353.3116967483*V1238^-1.0020802909)*('Exhaust Gas Math'!$E$10/(T1238+'Exhaust Gas Math'!$E$10))+(357.4500179626*V1238^-1.0038444015 )*(T1238/(T1238+'Exhaust Gas Math'!$E$10))</f>
        <v>1.1252085371308089</v>
      </c>
      <c r="X1238">
        <f t="shared" si="296"/>
        <v>37.889902299686746</v>
      </c>
      <c r="Y1238">
        <f t="shared" si="297"/>
        <v>114207.95354244507</v>
      </c>
      <c r="Z1238">
        <f t="shared" si="298"/>
        <v>101325</v>
      </c>
    </row>
    <row r="1239" spans="5:26" x14ac:dyDescent="0.2">
      <c r="E1239">
        <f t="shared" si="285"/>
        <v>0.15424999999999686</v>
      </c>
      <c r="F1239">
        <f t="shared" si="286"/>
        <v>101325</v>
      </c>
      <c r="H1239">
        <f t="shared" si="299"/>
        <v>0.15424999999999686</v>
      </c>
      <c r="I1239">
        <f t="shared" si="287"/>
        <v>203.99999999984902</v>
      </c>
      <c r="J1239">
        <f t="shared" si="288"/>
        <v>6.0659391007304331E-2</v>
      </c>
      <c r="K1239">
        <f t="shared" si="289"/>
        <v>-10.801676517188728</v>
      </c>
      <c r="L1239">
        <f t="shared" si="290"/>
        <v>4.6973630926087039E-4</v>
      </c>
      <c r="M1239">
        <f>J1239/SQRT('Exhaust Gas Math'!$E$14*$B$21*$B$23)</f>
        <v>1.0297892539751013E-3</v>
      </c>
      <c r="N1239">
        <f t="shared" si="291"/>
        <v>6.0328632872261125E-2</v>
      </c>
      <c r="O1239">
        <f t="shared" si="292"/>
        <v>4.2762252705982911E-4</v>
      </c>
      <c r="P1239">
        <f t="shared" si="293"/>
        <v>1</v>
      </c>
      <c r="Q1239">
        <f>($B$16/2)*(COS((ACOS((2*'Intake Valve Fxn Scratch'!$B$1)/$B$16-1)/($B$17/2))*(I1239-($B$17/2)))+1)*P1239</f>
        <v>4.0070438344778619E-3</v>
      </c>
      <c r="R1239">
        <f t="shared" si="294"/>
        <v>0.52724260979971871</v>
      </c>
      <c r="S1239">
        <f t="shared" si="295"/>
        <v>5.1682480382490967E-4</v>
      </c>
      <c r="T1239">
        <f>S1239*'Exhaust Gas Math'!$C$14</f>
        <v>6.1229139236731957E-4</v>
      </c>
      <c r="U1239">
        <f>(T1239/'Exhaust Gas Math'!$B$14)+('Exhaust Gas Math'!$D$10)</f>
        <v>2.1575953660255213E-2</v>
      </c>
      <c r="V1239">
        <f>('Exhaust Gas Math'!$E$10*(2.53982214E-12*V1238^4 - 0.0000000071629564556*V1238^3 + 7.56281407226508E-06*V1238^2 - 0.00322508455050905*V1238 + 1.62997098133725)*$B$24+T1239*'Exhaust Gas Math'!$D$14*$B$23)/('Exhaust Gas Math'!$E$10*(2.53982214E-12*V1238^4 - 0.0000000071629564556*V1238^3 + 7.56281407226508E-06*V1238^2 - 0.00322508455050905*V1238 + 1.62997098133725)+T1239*'Exhaust Gas Math'!$D$14)</f>
        <v>310.47676082358134</v>
      </c>
      <c r="W1239">
        <f>(353.3116967483*V1239^-1.0020802909)*('Exhaust Gas Math'!$E$10/(T1239+'Exhaust Gas Math'!$E$10))+(357.4500179626*V1239^-1.0038444015 )*(T1239/(T1239+'Exhaust Gas Math'!$E$10))</f>
        <v>1.1261518352108613</v>
      </c>
      <c r="X1239">
        <f t="shared" si="296"/>
        <v>65.697567151556044</v>
      </c>
      <c r="Y1239">
        <f t="shared" si="297"/>
        <v>118571.1429369918</v>
      </c>
      <c r="Z1239">
        <f t="shared" si="298"/>
        <v>101325</v>
      </c>
    </row>
    <row r="1240" spans="5:26" x14ac:dyDescent="0.2">
      <c r="E1240">
        <f t="shared" si="285"/>
        <v>0.15437499999999685</v>
      </c>
      <c r="F1240">
        <f t="shared" si="286"/>
        <v>101325</v>
      </c>
      <c r="H1240">
        <f t="shared" si="299"/>
        <v>0.15437499999999685</v>
      </c>
      <c r="I1240">
        <f t="shared" si="287"/>
        <v>209.99999999984902</v>
      </c>
      <c r="J1240">
        <f t="shared" si="288"/>
        <v>5.9153005300008575E-2</v>
      </c>
      <c r="K1240">
        <f t="shared" si="289"/>
        <v>-13.278464949112101</v>
      </c>
      <c r="L1240">
        <f t="shared" si="290"/>
        <v>4.5905871833576916E-4</v>
      </c>
      <c r="M1240">
        <f>J1240/SQRT('Exhaust Gas Math'!$E$14*$B$21*$B$23)</f>
        <v>1.0042159703012171E-3</v>
      </c>
      <c r="N1240">
        <f t="shared" si="291"/>
        <v>6.1813705050902432E-2</v>
      </c>
      <c r="O1240">
        <f t="shared" si="292"/>
        <v>4.3814904303842735E-4</v>
      </c>
      <c r="P1240">
        <f t="shared" si="293"/>
        <v>1</v>
      </c>
      <c r="Q1240">
        <f>($B$16/2)*(COS((ACOS((2*'Intake Valve Fxn Scratch'!$B$1)/$B$16-1)/($B$17/2))*(I1240-($B$17/2)))+1)*P1240</f>
        <v>3.5696765587373844E-3</v>
      </c>
      <c r="R1240">
        <f t="shared" si="294"/>
        <v>0.46969428404439267</v>
      </c>
      <c r="S1240">
        <f t="shared" si="295"/>
        <v>5.2444240115769643E-4</v>
      </c>
      <c r="T1240">
        <f>S1240*'Exhaust Gas Math'!$C$14</f>
        <v>6.2131609327731254E-4</v>
      </c>
      <c r="U1240">
        <f>(T1240/'Exhaust Gas Math'!$B$14)+('Exhaust Gas Math'!$D$10)</f>
        <v>2.1887472504231498E-2</v>
      </c>
      <c r="V1240">
        <f>('Exhaust Gas Math'!$E$10*(2.53982214E-12*V1239^4 - 0.0000000071629564556*V1239^3 + 7.56281407226508E-06*V1239^2 - 0.00322508455050905*V1239 + 1.62997098133725)*$B$24+T1240*'Exhaust Gas Math'!$D$14*$B$23)/('Exhaust Gas Math'!$E$10*(2.53982214E-12*V1239^4 - 0.0000000071629564556*V1239^3 + 7.56281407226508E-06*V1239^2 - 0.00322508455050905*V1239 + 1.62997098133725)+T1240*'Exhaust Gas Math'!$D$14)</f>
        <v>310.29910852876117</v>
      </c>
      <c r="W1240">
        <f>(353.3116967483*V1240^-1.0020802909)*('Exhaust Gas Math'!$E$10/(T1240+'Exhaust Gas Math'!$E$10))+(357.4500179626*V1240^-1.0038444015 )*(T1240/(T1240+'Exhaust Gas Math'!$E$10))</f>
        <v>1.1267993748783516</v>
      </c>
      <c r="X1240">
        <f t="shared" si="296"/>
        <v>99.337298423479353</v>
      </c>
      <c r="Y1240">
        <f t="shared" si="297"/>
        <v>123010.43079245661</v>
      </c>
      <c r="Z1240">
        <f t="shared" si="298"/>
        <v>101325</v>
      </c>
    </row>
    <row r="1241" spans="5:26" x14ac:dyDescent="0.2">
      <c r="E1241">
        <f t="shared" si="285"/>
        <v>0.15449999999999683</v>
      </c>
      <c r="F1241">
        <f t="shared" si="286"/>
        <v>101325</v>
      </c>
      <c r="H1241">
        <f t="shared" si="299"/>
        <v>0.15449999999999683</v>
      </c>
      <c r="I1241">
        <f t="shared" si="287"/>
        <v>215.99999999984811</v>
      </c>
      <c r="J1241">
        <f t="shared" si="288"/>
        <v>5.7345838721735307E-2</v>
      </c>
      <c r="K1241">
        <f t="shared" si="289"/>
        <v>-15.609771740355608</v>
      </c>
      <c r="L1241">
        <f t="shared" si="290"/>
        <v>4.4624912689921923E-4</v>
      </c>
      <c r="M1241">
        <f>J1241/SQRT('Exhaust Gas Math'!$E$14*$B$21*$B$23)</f>
        <v>9.7353645487013288E-4</v>
      </c>
      <c r="N1241">
        <f t="shared" si="291"/>
        <v>6.2845765440087908E-2</v>
      </c>
      <c r="O1241">
        <f t="shared" si="292"/>
        <v>4.4546451250441566E-4</v>
      </c>
      <c r="P1241">
        <f t="shared" si="293"/>
        <v>1</v>
      </c>
      <c r="Q1241">
        <f>($B$16/2)*(COS((ACOS((2*'Intake Valve Fxn Scratch'!$B$1)/$B$16-1)/($B$17/2))*(I1241-($B$17/2)))+1)*P1241</f>
        <v>3.1353604614373755E-3</v>
      </c>
      <c r="R1241">
        <f t="shared" si="294"/>
        <v>0.41254742913649678</v>
      </c>
      <c r="S1241">
        <f t="shared" si="295"/>
        <v>5.2909220005330107E-4</v>
      </c>
      <c r="T1241">
        <f>S1241*'Exhaust Gas Math'!$C$14</f>
        <v>6.2682479142598399E-4</v>
      </c>
      <c r="U1241">
        <f>(T1241/'Exhaust Gas Math'!$B$14)+('Exhaust Gas Math'!$D$10)</f>
        <v>2.2077624321582948E-2</v>
      </c>
      <c r="V1241">
        <f>('Exhaust Gas Math'!$E$10*(2.53982214E-12*V1240^4 - 0.0000000071629564556*V1240^3 + 7.56281407226508E-06*V1240^2 - 0.00322508455050905*V1240 + 1.62997098133725)*$B$24+T1241*'Exhaust Gas Math'!$D$14*$B$23)/('Exhaust Gas Math'!$E$10*(2.53982214E-12*V1240^4 - 0.0000000071629564556*V1240^3 + 7.56281407226508E-06*V1240^2 - 0.00322508455050905*V1240 + 1.62997098133725)+T1241*'Exhaust Gas Math'!$D$14)</f>
        <v>310.19320645600561</v>
      </c>
      <c r="W1241">
        <f>(353.3116967483*V1241^-1.0020802909)*('Exhaust Gas Math'!$E$10/(T1241+'Exhaust Gas Math'!$E$10))+(357.4500179626*V1241^-1.0038444015 )*(T1241/(T1241+'Exhaust Gas Math'!$E$10))</f>
        <v>1.1271857400270127</v>
      </c>
      <c r="X1241">
        <f t="shared" si="296"/>
        <v>137.32784189782009</v>
      </c>
      <c r="Y1241">
        <f t="shared" si="297"/>
        <v>127597.23973509431</v>
      </c>
      <c r="Z1241">
        <f t="shared" si="298"/>
        <v>101325</v>
      </c>
    </row>
    <row r="1242" spans="5:26" x14ac:dyDescent="0.2">
      <c r="E1242">
        <f t="shared" si="285"/>
        <v>0.15462499999999682</v>
      </c>
      <c r="F1242">
        <f t="shared" si="286"/>
        <v>101325</v>
      </c>
      <c r="H1242">
        <f t="shared" si="299"/>
        <v>0.15462499999999682</v>
      </c>
      <c r="I1242">
        <f t="shared" si="287"/>
        <v>221.9999999998472</v>
      </c>
      <c r="J1242">
        <f t="shared" si="288"/>
        <v>5.525769096769001E-2</v>
      </c>
      <c r="K1242">
        <f t="shared" si="289"/>
        <v>-17.770054605857087</v>
      </c>
      <c r="L1242">
        <f t="shared" si="290"/>
        <v>4.3144787951557881E-4</v>
      </c>
      <c r="M1242">
        <f>J1242/SQRT('Exhaust Gas Math'!$E$14*$B$21*$B$23)</f>
        <v>9.3808683887301302E-4</v>
      </c>
      <c r="N1242">
        <f t="shared" si="291"/>
        <v>6.335573678909362E-2</v>
      </c>
      <c r="O1242">
        <f t="shared" si="292"/>
        <v>4.4907930081648762E-4</v>
      </c>
      <c r="P1242">
        <f t="shared" si="293"/>
        <v>1</v>
      </c>
      <c r="Q1242">
        <f>($B$16/2)*(COS((ACOS((2*'Intake Valve Fxn Scratch'!$B$1)/$B$16-1)/($B$17/2))*(I1242-($B$17/2)))+1)*P1242</f>
        <v>2.7098490859650041E-3</v>
      </c>
      <c r="R1242">
        <f t="shared" si="294"/>
        <v>0.35655909025855315</v>
      </c>
      <c r="S1242">
        <f t="shared" si="295"/>
        <v>5.3107798614844613E-4</v>
      </c>
      <c r="T1242">
        <f>S1242*'Exhaust Gas Math'!$C$14</f>
        <v>6.2917738697507836E-4</v>
      </c>
      <c r="U1242">
        <f>(T1242/'Exhaust Gas Math'!$B$14)+('Exhaust Gas Math'!$D$10)</f>
        <v>2.2158832314302809E-2</v>
      </c>
      <c r="V1242">
        <f>('Exhaust Gas Math'!$E$10*(2.53982214E-12*V1241^4 - 0.0000000071629564556*V1241^3 + 7.56281407226508E-06*V1241^2 - 0.00322508455050905*V1241 + 1.62997098133725)*$B$24+T1242*'Exhaust Gas Math'!$D$14*$B$23)/('Exhaust Gas Math'!$E$10*(2.53982214E-12*V1241^4 - 0.0000000071629564556*V1241^3 + 7.56281407226508E-06*V1241^2 - 0.00322508455050905*V1241 + 1.62997098133725)+T1242*'Exhaust Gas Math'!$D$14)</f>
        <v>310.14862761277544</v>
      </c>
      <c r="W1242">
        <f>(353.3116967483*V1242^-1.0020802909)*('Exhaust Gas Math'!$E$10/(T1242+'Exhaust Gas Math'!$E$10))+(357.4500179626*V1242^-1.0038444015 )*(T1242/(T1242+'Exhaust Gas Math'!$E$10))</f>
        <v>1.1273484574003967</v>
      </c>
      <c r="X1242">
        <f t="shared" si="296"/>
        <v>177.99413977176258</v>
      </c>
      <c r="Y1242">
        <f t="shared" si="297"/>
        <v>132440.99467576572</v>
      </c>
      <c r="Z1242">
        <f t="shared" si="298"/>
        <v>101325</v>
      </c>
    </row>
    <row r="1243" spans="5:26" x14ac:dyDescent="0.2">
      <c r="E1243">
        <f t="shared" si="285"/>
        <v>0.15474999999999681</v>
      </c>
      <c r="F1243">
        <f t="shared" si="286"/>
        <v>101325</v>
      </c>
      <c r="H1243">
        <f t="shared" si="299"/>
        <v>0.15474999999999681</v>
      </c>
      <c r="I1243">
        <f t="shared" si="287"/>
        <v>227.9999999998463</v>
      </c>
      <c r="J1243">
        <f t="shared" si="288"/>
        <v>5.2911440221639003E-2</v>
      </c>
      <c r="K1243">
        <f t="shared" si="289"/>
        <v>-19.735645034473851</v>
      </c>
      <c r="L1243">
        <f t="shared" si="290"/>
        <v>4.1481714174854318E-4</v>
      </c>
      <c r="M1243">
        <f>J1243/SQRT('Exhaust Gas Math'!$E$14*$B$21*$B$23)</f>
        <v>8.9825551572103059E-4</v>
      </c>
      <c r="N1243">
        <f t="shared" si="291"/>
        <v>6.3284913265660991E-2</v>
      </c>
      <c r="O1243">
        <f t="shared" si="292"/>
        <v>4.4857728821279301E-4</v>
      </c>
      <c r="P1243">
        <f t="shared" si="293"/>
        <v>1</v>
      </c>
      <c r="Q1243">
        <f>($B$16/2)*(COS((ACOS((2*'Intake Valve Fxn Scratch'!$B$1)/$B$16-1)/($B$17/2))*(I1243-($B$17/2)))+1)*P1243</f>
        <v>2.298779336353442E-3</v>
      </c>
      <c r="R1243">
        <f t="shared" si="294"/>
        <v>0.30247096530966344</v>
      </c>
      <c r="S1243">
        <f t="shared" si="295"/>
        <v>5.3084403973253003E-4</v>
      </c>
      <c r="T1243">
        <f>S1243*'Exhaust Gas Math'!$C$14</f>
        <v>6.2890022656079383E-4</v>
      </c>
      <c r="U1243">
        <f>(T1243/'Exhaust Gas Math'!$B$14)+('Exhaust Gas Math'!$D$10)</f>
        <v>2.2149265161583286E-2</v>
      </c>
      <c r="V1243">
        <f>('Exhaust Gas Math'!$E$10*(2.53982214E-12*V1242^4 - 0.0000000071629564556*V1242^3 + 7.56281407226508E-06*V1242^2 - 0.00322508455050905*V1242 + 1.62997098133725)*$B$24+T1243*'Exhaust Gas Math'!$D$14*$B$23)/('Exhaust Gas Math'!$E$10*(2.53982214E-12*V1242^4 - 0.0000000071629564556*V1242^3 + 7.56281407226508E-06*V1242^2 - 0.00322508455050905*V1242 + 1.62997098133725)+T1243*'Exhaust Gas Math'!$D$14)</f>
        <v>310.1540366018387</v>
      </c>
      <c r="W1243">
        <f>(353.3116967483*V1243^-1.0020802909)*('Exhaust Gas Math'!$E$10/(T1243+'Exhaust Gas Math'!$E$10))+(357.4500179626*V1243^-1.0038444015 )*(T1243/(T1243+'Exhaust Gas Math'!$E$10))</f>
        <v>1.1273287118595618</v>
      </c>
      <c r="X1243">
        <f t="shared" si="296"/>
        <v>219.54483438166676</v>
      </c>
      <c r="Y1243">
        <f t="shared" si="297"/>
        <v>137693.71052563222</v>
      </c>
      <c r="Z1243">
        <f t="shared" si="298"/>
        <v>101325</v>
      </c>
    </row>
    <row r="1244" spans="5:26" x14ac:dyDescent="0.2">
      <c r="E1244">
        <f t="shared" si="285"/>
        <v>0.15487499999999679</v>
      </c>
      <c r="F1244">
        <f t="shared" si="286"/>
        <v>101325</v>
      </c>
      <c r="H1244">
        <f t="shared" si="299"/>
        <v>0.15487499999999679</v>
      </c>
      <c r="I1244">
        <f t="shared" si="287"/>
        <v>233.9999999998463</v>
      </c>
      <c r="J1244">
        <f t="shared" si="288"/>
        <v>5.0332792497739816E-2</v>
      </c>
      <c r="K1244">
        <f t="shared" si="289"/>
        <v>-21.485007606144187</v>
      </c>
      <c r="L1244">
        <f t="shared" si="290"/>
        <v>3.9653912344128834E-4</v>
      </c>
      <c r="M1244">
        <f>J1244/SQRT('Exhaust Gas Math'!$E$14*$B$21*$B$23)</f>
        <v>8.5447888572586666E-4</v>
      </c>
      <c r="N1244">
        <f t="shared" si="291"/>
        <v>6.258939519668176E-2</v>
      </c>
      <c r="O1244">
        <f t="shared" si="292"/>
        <v>4.4364730422156914E-4</v>
      </c>
      <c r="P1244">
        <f t="shared" si="293"/>
        <v>1</v>
      </c>
      <c r="Q1244">
        <f>($B$16/2)*(COS((ACOS((2*'Intake Valve Fxn Scratch'!$B$1)/$B$16-1)/($B$17/2))*(I1244-($B$17/2)))+1)*P1244</f>
        <v>1.9075968031627632E-3</v>
      </c>
      <c r="R1244">
        <f t="shared" si="294"/>
        <v>0.25099957936352146</v>
      </c>
      <c r="S1244">
        <f t="shared" si="295"/>
        <v>5.2893754071557057E-4</v>
      </c>
      <c r="T1244">
        <f>S1244*'Exhaust Gas Math'!$C$14</f>
        <v>6.266415638011858E-4</v>
      </c>
      <c r="U1244">
        <f>(T1244/'Exhaust Gas Math'!$B$14)+('Exhaust Gas Math'!$D$10)</f>
        <v>2.2071299584793227E-2</v>
      </c>
      <c r="V1244">
        <f>('Exhaust Gas Math'!$E$10*(2.53982214E-12*V1243^4 - 0.0000000071629564556*V1243^3 + 7.56281407226508E-06*V1243^2 - 0.00322508455050905*V1243 + 1.62997098133725)*$B$24+T1244*'Exhaust Gas Math'!$D$14*$B$23)/('Exhaust Gas Math'!$E$10*(2.53982214E-12*V1243^4 - 0.0000000071629564556*V1243^3 + 7.56281407226508E-06*V1243^2 - 0.00322508455050905*V1243 + 1.62997098133725)+T1244*'Exhaust Gas Math'!$D$14)</f>
        <v>310.19716169888983</v>
      </c>
      <c r="W1244">
        <f>(353.3116967483*V1244^-1.0020802909)*('Exhaust Gas Math'!$E$10/(T1244+'Exhaust Gas Math'!$E$10))+(357.4500179626*V1244^-1.0038444015 )*(T1244/(T1244+'Exhaust Gas Math'!$E$10))</f>
        <v>1.1271713061267117</v>
      </c>
      <c r="X1244">
        <f t="shared" si="296"/>
        <v>260.15426638920428</v>
      </c>
      <c r="Y1244">
        <f t="shared" si="297"/>
        <v>143553.47866839304</v>
      </c>
      <c r="Z1244">
        <f t="shared" si="298"/>
        <v>101325</v>
      </c>
    </row>
    <row r="1245" spans="5:26" x14ac:dyDescent="0.2">
      <c r="E1245">
        <f t="shared" si="285"/>
        <v>0.15499999999999678</v>
      </c>
      <c r="F1245">
        <f t="shared" si="286"/>
        <v>101325</v>
      </c>
      <c r="H1245">
        <f t="shared" si="299"/>
        <v>0.15499999999999678</v>
      </c>
      <c r="I1245">
        <f t="shared" si="287"/>
        <v>239.99999999984539</v>
      </c>
      <c r="J1245">
        <f t="shared" si="288"/>
        <v>4.755000000007361E-2</v>
      </c>
      <c r="K1245">
        <f t="shared" si="289"/>
        <v>-22.998975938454276</v>
      </c>
      <c r="L1245">
        <f t="shared" si="290"/>
        <v>3.7681408238731957E-4</v>
      </c>
      <c r="M1245">
        <f>J1245/SQRT('Exhaust Gas Math'!$E$14*$B$21*$B$23)</f>
        <v>8.0723657480662062E-4</v>
      </c>
      <c r="N1245">
        <f t="shared" si="291"/>
        <v>6.1244119152366633E-2</v>
      </c>
      <c r="O1245">
        <f t="shared" si="292"/>
        <v>4.3411169377799826E-4</v>
      </c>
      <c r="P1245">
        <f t="shared" si="293"/>
        <v>1</v>
      </c>
      <c r="Q1245">
        <f>($B$16/2)*(COS((ACOS((2*'Intake Valve Fxn Scratch'!$B$1)/$B$16-1)/($B$17/2))*(I1245-($B$17/2)))+1)*P1245</f>
        <v>1.5414836237603929E-3</v>
      </c>
      <c r="R1245">
        <f t="shared" si="294"/>
        <v>0.20282679260005171</v>
      </c>
      <c r="S1245">
        <f t="shared" si="295"/>
        <v>5.2595770784475706E-4</v>
      </c>
      <c r="T1245">
        <f>S1245*'Exhaust Gas Math'!$C$14</f>
        <v>6.2311130363567246E-4</v>
      </c>
      <c r="U1245">
        <f>(T1245/'Exhaust Gas Math'!$B$14)+('Exhaust Gas Math'!$D$10)</f>
        <v>2.1949440414426872E-2</v>
      </c>
      <c r="V1245">
        <f>('Exhaust Gas Math'!$E$10*(2.53982214E-12*V1244^4 - 0.0000000071629564556*V1244^3 + 7.56281407226508E-06*V1244^2 - 0.00322508455050905*V1244 + 1.62997098133725)*$B$24+T1245*'Exhaust Gas Math'!$D$14*$B$23)/('Exhaust Gas Math'!$E$10*(2.53982214E-12*V1244^4 - 0.0000000071629564556*V1244^3 + 7.56281407226508E-06*V1244^2 - 0.00322508455050905*V1244 + 1.62997098133725)+T1245*'Exhaust Gas Math'!$D$14)</f>
        <v>310.26507546836802</v>
      </c>
      <c r="W1245">
        <f>(353.3116967483*V1245^-1.0020802909)*('Exhaust Gas Math'!$E$10/(T1245+'Exhaust Gas Math'!$E$10))+(357.4500179626*V1245^-1.0038444015 )*(T1245/(T1245+'Exhaust Gas Math'!$E$10))</f>
        <v>1.1269235109748725</v>
      </c>
      <c r="X1245">
        <f t="shared" si="296"/>
        <v>298.04472634600836</v>
      </c>
      <c r="Y1245">
        <f t="shared" si="297"/>
        <v>150266.87617993794</v>
      </c>
      <c r="Z1245">
        <f t="shared" si="298"/>
        <v>101325</v>
      </c>
    </row>
    <row r="1246" spans="5:26" x14ac:dyDescent="0.2">
      <c r="E1246">
        <f t="shared" si="285"/>
        <v>0.15512499999999677</v>
      </c>
      <c r="F1246">
        <f t="shared" si="286"/>
        <v>101325</v>
      </c>
      <c r="H1246">
        <f t="shared" si="299"/>
        <v>0.15512499999999677</v>
      </c>
      <c r="I1246">
        <f t="shared" si="287"/>
        <v>245.99999999984448</v>
      </c>
      <c r="J1246">
        <f t="shared" si="288"/>
        <v>4.4593551585580912E-2</v>
      </c>
      <c r="K1246">
        <f t="shared" si="289"/>
        <v>-24.260962677537599</v>
      </c>
      <c r="L1246">
        <f t="shared" si="290"/>
        <v>3.5585813026414986E-4</v>
      </c>
      <c r="M1246">
        <f>J1246/SQRT('Exhaust Gas Math'!$E$14*$B$21*$B$23)</f>
        <v>7.5704617960780133E-4</v>
      </c>
      <c r="N1246">
        <f t="shared" si="291"/>
        <v>5.9246088902412092E-2</v>
      </c>
      <c r="O1246">
        <f t="shared" si="292"/>
        <v>4.1994921894723851E-4</v>
      </c>
      <c r="P1246">
        <f t="shared" si="293"/>
        <v>1</v>
      </c>
      <c r="Q1246">
        <f>($B$16/2)*(COS((ACOS((2*'Intake Valve Fxn Scratch'!$B$1)/$B$16-1)/($B$17/2))*(I1246-($B$17/2)))+1)*P1246</f>
        <v>1.2052898326612793E-3</v>
      </c>
      <c r="R1246">
        <f t="shared" si="294"/>
        <v>0.15859076745543149</v>
      </c>
      <c r="S1246">
        <f t="shared" si="295"/>
        <v>5.2249723747624269E-4</v>
      </c>
      <c r="T1246">
        <f>S1246*'Exhaust Gas Math'!$C$14</f>
        <v>6.1901162381283389E-4</v>
      </c>
      <c r="U1246">
        <f>(T1246/'Exhaust Gas Math'!$B$14)+('Exhaust Gas Math'!$D$10)</f>
        <v>2.1807925750193576E-2</v>
      </c>
      <c r="V1246">
        <f>('Exhaust Gas Math'!$E$10*(2.53982214E-12*V1245^4 - 0.0000000071629564556*V1245^3 + 7.56281407226508E-06*V1245^2 - 0.00322508455050905*V1245 + 1.62997098133725)*$B$24+T1246*'Exhaust Gas Math'!$D$14*$B$23)/('Exhaust Gas Math'!$E$10*(2.53982214E-12*V1245^4 - 0.0000000071629564556*V1245^3 + 7.56281407226508E-06*V1245^2 - 0.00322508455050905*V1245 + 1.62997098133725)+T1246*'Exhaust Gas Math'!$D$14)</f>
        <v>310.3448455885154</v>
      </c>
      <c r="W1246">
        <f>(353.3116967483*V1246^-1.0020802909)*('Exhaust Gas Math'!$E$10/(T1246+'Exhaust Gas Math'!$E$10))+(357.4500179626*V1246^-1.0038444015 )*(T1246/(T1246+'Exhaust Gas Math'!$E$10))</f>
        <v>1.1266325946186133</v>
      </c>
      <c r="X1246">
        <f t="shared" si="296"/>
        <v>331.56476734955027</v>
      </c>
      <c r="Y1246">
        <f t="shared" si="297"/>
        <v>158130.64481165793</v>
      </c>
      <c r="Z1246">
        <f t="shared" si="298"/>
        <v>101325</v>
      </c>
    </row>
    <row r="1247" spans="5:26" x14ac:dyDescent="0.2">
      <c r="E1247">
        <f t="shared" si="285"/>
        <v>0.15524999999999675</v>
      </c>
      <c r="F1247">
        <f t="shared" si="286"/>
        <v>101325</v>
      </c>
      <c r="H1247">
        <f t="shared" si="299"/>
        <v>0.15524999999999675</v>
      </c>
      <c r="I1247">
        <f t="shared" si="287"/>
        <v>251.99999999984448</v>
      </c>
      <c r="J1247">
        <f t="shared" si="288"/>
        <v>4.1495838721767493E-2</v>
      </c>
      <c r="K1247">
        <f t="shared" si="289"/>
        <v>-25.257141232593057</v>
      </c>
      <c r="L1247">
        <f t="shared" si="290"/>
        <v>3.9769296294121147E-5</v>
      </c>
      <c r="M1247">
        <f>J1247/SQRT('Exhaust Gas Math'!$E$14*$B$21*$B$23)</f>
        <v>7.044575966022224E-4</v>
      </c>
      <c r="N1247">
        <f t="shared" si="291"/>
        <v>5.6616440724338343E-2</v>
      </c>
      <c r="O1247">
        <f t="shared" si="292"/>
        <v>0</v>
      </c>
      <c r="P1247">
        <f t="shared" si="293"/>
        <v>0</v>
      </c>
      <c r="Q1247">
        <f>($B$16/2)*(COS((ACOS((2*'Intake Valve Fxn Scratch'!$B$1)/$B$16-1)/($B$17/2))*(I1247-($B$17/2)))+1)*P1247</f>
        <v>0</v>
      </c>
      <c r="R1247">
        <f t="shared" si="294"/>
        <v>0</v>
      </c>
      <c r="S1247">
        <f t="shared" si="295"/>
        <v>0</v>
      </c>
      <c r="T1247">
        <f>S1247*'Exhaust Gas Math'!$C$14</f>
        <v>0</v>
      </c>
      <c r="U1247">
        <f>(T1247/'Exhaust Gas Math'!$B$14)+('Exhaust Gas Math'!$D$10)</f>
        <v>4.4059320573952224E-4</v>
      </c>
      <c r="V1247">
        <f>('Exhaust Gas Math'!$E$10*(2.53982214E-12*V1246^4 - 0.0000000071629564556*V1246^3 + 7.56281407226508E-06*V1246^2 - 0.00322508455050905*V1246 + 1.62997098133725)*$B$24+T1247*'Exhaust Gas Math'!$D$14*$B$23)/('Exhaust Gas Math'!$E$10*(2.53982214E-12*V1246^4 - 0.0000000071629564556*V1246^3 + 7.56281407226508E-06*V1246^2 - 0.00322508455050905*V1246 + 1.62997098133725)+T1247*'Exhaust Gas Math'!$D$14)</f>
        <v>1100</v>
      </c>
      <c r="W1247">
        <f>(353.3116967483*V1247^-1.0020802909)*('Exhaust Gas Math'!$E$10/(T1247+'Exhaust Gas Math'!$E$10))+(357.4500179626*V1247^-1.0038444015 )*(T1247/(T1247+'Exhaust Gas Math'!$E$10))</f>
        <v>0.31654710700089367</v>
      </c>
      <c r="X1247">
        <f t="shared" si="296"/>
        <v>0</v>
      </c>
      <c r="Y1247">
        <f t="shared" si="297"/>
        <v>101325</v>
      </c>
      <c r="Z1247">
        <f t="shared" si="298"/>
        <v>101325</v>
      </c>
    </row>
    <row r="1248" spans="5:26" x14ac:dyDescent="0.2">
      <c r="E1248">
        <f t="shared" si="285"/>
        <v>0.15537499999999674</v>
      </c>
      <c r="F1248">
        <f t="shared" si="286"/>
        <v>101325</v>
      </c>
      <c r="H1248">
        <f t="shared" si="299"/>
        <v>0.15537499999999674</v>
      </c>
      <c r="I1248">
        <f t="shared" si="287"/>
        <v>257.99999999984357</v>
      </c>
      <c r="J1248">
        <f t="shared" si="288"/>
        <v>3.8290800599007378E-2</v>
      </c>
      <c r="K1248">
        <f t="shared" si="289"/>
        <v>-25.976597262907699</v>
      </c>
      <c r="L1248">
        <f t="shared" si="290"/>
        <v>3.9769296294121147E-5</v>
      </c>
      <c r="M1248">
        <f>J1248/SQRT('Exhaust Gas Math'!$E$14*$B$21*$B$23)</f>
        <v>6.5004699731016115E-4</v>
      </c>
      <c r="N1248">
        <f t="shared" si="291"/>
        <v>5.34010530700402E-2</v>
      </c>
      <c r="O1248">
        <f t="shared" si="292"/>
        <v>0</v>
      </c>
      <c r="P1248">
        <f t="shared" si="293"/>
        <v>0</v>
      </c>
      <c r="Q1248">
        <f>($B$16/2)*(COS((ACOS((2*'Intake Valve Fxn Scratch'!$B$1)/$B$16-1)/($B$17/2))*(I1248-($B$17/2)))+1)*P1248</f>
        <v>0</v>
      </c>
      <c r="R1248">
        <f t="shared" si="294"/>
        <v>0</v>
      </c>
      <c r="S1248">
        <f t="shared" si="295"/>
        <v>0</v>
      </c>
      <c r="T1248">
        <f>S1248*'Exhaust Gas Math'!$C$14</f>
        <v>0</v>
      </c>
      <c r="U1248">
        <f>(T1248/'Exhaust Gas Math'!$B$14)+('Exhaust Gas Math'!$D$10)</f>
        <v>4.4059320573952224E-4</v>
      </c>
      <c r="V1248">
        <f>('Exhaust Gas Math'!$E$10*(2.53982214E-12*V1247^4 - 0.0000000071629564556*V1247^3 + 7.56281407226508E-06*V1247^2 - 0.00322508455050905*V1247 + 1.62997098133725)*$B$24+T1248*'Exhaust Gas Math'!$D$14*$B$23)/('Exhaust Gas Math'!$E$10*(2.53982214E-12*V1247^4 - 0.0000000071629564556*V1247^3 + 7.56281407226508E-06*V1247^2 - 0.00322508455050905*V1247 + 1.62997098133725)+T1248*'Exhaust Gas Math'!$D$14)</f>
        <v>1100</v>
      </c>
      <c r="W1248">
        <f>(353.3116967483*V1248^-1.0020802909)*('Exhaust Gas Math'!$E$10/(T1248+'Exhaust Gas Math'!$E$10))+(357.4500179626*V1248^-1.0038444015 )*(T1248/(T1248+'Exhaust Gas Math'!$E$10))</f>
        <v>0.31654710700089367</v>
      </c>
      <c r="X1248">
        <f t="shared" si="296"/>
        <v>0</v>
      </c>
      <c r="Y1248">
        <f t="shared" si="297"/>
        <v>101325</v>
      </c>
      <c r="Z1248">
        <f t="shared" si="298"/>
        <v>101325</v>
      </c>
    </row>
    <row r="1249" spans="5:26" x14ac:dyDescent="0.2">
      <c r="E1249">
        <f t="shared" si="285"/>
        <v>0.15549999999999672</v>
      </c>
      <c r="F1249">
        <f t="shared" si="286"/>
        <v>101325</v>
      </c>
      <c r="H1249">
        <f t="shared" si="299"/>
        <v>0.15549999999999672</v>
      </c>
      <c r="I1249">
        <f t="shared" si="287"/>
        <v>263.99999999984266</v>
      </c>
      <c r="J1249">
        <f t="shared" si="288"/>
        <v>3.5013552285670865E-2</v>
      </c>
      <c r="K1249">
        <f t="shared" si="289"/>
        <v>-26.411448257657558</v>
      </c>
      <c r="L1249">
        <f t="shared" si="290"/>
        <v>3.9769296294121147E-5</v>
      </c>
      <c r="M1249">
        <f>J1249/SQRT('Exhaust Gas Math'!$E$14*$B$21*$B$23)</f>
        <v>5.9441051564361133E-4</v>
      </c>
      <c r="N1249">
        <f t="shared" si="291"/>
        <v>4.966953117898662E-2</v>
      </c>
      <c r="O1249">
        <f t="shared" si="292"/>
        <v>0</v>
      </c>
      <c r="P1249">
        <f t="shared" si="293"/>
        <v>0</v>
      </c>
      <c r="Q1249">
        <f>($B$16/2)*(COS((ACOS((2*'Intake Valve Fxn Scratch'!$B$1)/$B$16-1)/($B$17/2))*(I1249-($B$17/2)))+1)*P1249</f>
        <v>0</v>
      </c>
      <c r="R1249">
        <f t="shared" si="294"/>
        <v>0</v>
      </c>
      <c r="S1249">
        <f t="shared" si="295"/>
        <v>0</v>
      </c>
      <c r="T1249">
        <f>S1249*'Exhaust Gas Math'!$C$14</f>
        <v>0</v>
      </c>
      <c r="U1249">
        <f>(T1249/'Exhaust Gas Math'!$B$14)+('Exhaust Gas Math'!$D$10)</f>
        <v>4.4059320573952224E-4</v>
      </c>
      <c r="V1249">
        <f>('Exhaust Gas Math'!$E$10*(2.53982214E-12*V1248^4 - 0.0000000071629564556*V1248^3 + 7.56281407226508E-06*V1248^2 - 0.00322508455050905*V1248 + 1.62997098133725)*$B$24+T1249*'Exhaust Gas Math'!$D$14*$B$23)/('Exhaust Gas Math'!$E$10*(2.53982214E-12*V1248^4 - 0.0000000071629564556*V1248^3 + 7.56281407226508E-06*V1248^2 - 0.00322508455050905*V1248 + 1.62997098133725)+T1249*'Exhaust Gas Math'!$D$14)</f>
        <v>1100</v>
      </c>
      <c r="W1249">
        <f>(353.3116967483*V1249^-1.0020802909)*('Exhaust Gas Math'!$E$10/(T1249+'Exhaust Gas Math'!$E$10))+(357.4500179626*V1249^-1.0038444015 )*(T1249/(T1249+'Exhaust Gas Math'!$E$10))</f>
        <v>0.31654710700089367</v>
      </c>
      <c r="X1249">
        <f t="shared" si="296"/>
        <v>0</v>
      </c>
      <c r="Y1249">
        <f t="shared" si="297"/>
        <v>101325</v>
      </c>
      <c r="Z1249">
        <f t="shared" si="298"/>
        <v>101325</v>
      </c>
    </row>
    <row r="1250" spans="5:26" x14ac:dyDescent="0.2">
      <c r="E1250">
        <f t="shared" si="285"/>
        <v>0.15562499999999671</v>
      </c>
      <c r="F1250">
        <f t="shared" si="286"/>
        <v>101325</v>
      </c>
      <c r="H1250">
        <f t="shared" si="299"/>
        <v>0.15562499999999671</v>
      </c>
      <c r="I1250">
        <f t="shared" si="287"/>
        <v>269.99999999984175</v>
      </c>
      <c r="J1250">
        <f t="shared" si="288"/>
        <v>3.1700000000087158E-2</v>
      </c>
      <c r="K1250">
        <f t="shared" si="289"/>
        <v>-26.556929898345718</v>
      </c>
      <c r="L1250">
        <f t="shared" si="290"/>
        <v>3.9769296294121147E-5</v>
      </c>
      <c r="M1250">
        <f>J1250/SQRT('Exhaust Gas Math'!$E$14*$B$21*$B$23)</f>
        <v>5.3815771653839366E-4</v>
      </c>
      <c r="N1250">
        <f t="shared" si="291"/>
        <v>4.5512549561726429E-2</v>
      </c>
      <c r="O1250">
        <f t="shared" si="292"/>
        <v>0</v>
      </c>
      <c r="P1250">
        <f t="shared" si="293"/>
        <v>0</v>
      </c>
      <c r="Q1250">
        <f>($B$16/2)*(COS((ACOS((2*'Intake Valve Fxn Scratch'!$B$1)/$B$16-1)/($B$17/2))*(I1250-($B$17/2)))+1)*P1250</f>
        <v>0</v>
      </c>
      <c r="R1250">
        <f t="shared" si="294"/>
        <v>0</v>
      </c>
      <c r="S1250">
        <f t="shared" si="295"/>
        <v>0</v>
      </c>
      <c r="T1250">
        <f>S1250*'Exhaust Gas Math'!$C$14</f>
        <v>0</v>
      </c>
      <c r="U1250">
        <f>(T1250/'Exhaust Gas Math'!$B$14)+('Exhaust Gas Math'!$D$10)</f>
        <v>4.4059320573952224E-4</v>
      </c>
      <c r="V1250">
        <f>('Exhaust Gas Math'!$E$10*(2.53982214E-12*V1249^4 - 0.0000000071629564556*V1249^3 + 7.56281407226508E-06*V1249^2 - 0.00322508455050905*V1249 + 1.62997098133725)*$B$24+T1250*'Exhaust Gas Math'!$D$14*$B$23)/('Exhaust Gas Math'!$E$10*(2.53982214E-12*V1249^4 - 0.0000000071629564556*V1249^3 + 7.56281407226508E-06*V1249^2 - 0.00322508455050905*V1249 + 1.62997098133725)+T1250*'Exhaust Gas Math'!$D$14)</f>
        <v>1100</v>
      </c>
      <c r="W1250">
        <f>(353.3116967483*V1250^-1.0020802909)*('Exhaust Gas Math'!$E$10/(T1250+'Exhaust Gas Math'!$E$10))+(357.4500179626*V1250^-1.0038444015 )*(T1250/(T1250+'Exhaust Gas Math'!$E$10))</f>
        <v>0.31654710700089367</v>
      </c>
      <c r="X1250">
        <f t="shared" si="296"/>
        <v>0</v>
      </c>
      <c r="Y1250">
        <f t="shared" si="297"/>
        <v>101325</v>
      </c>
      <c r="Z1250">
        <f t="shared" si="298"/>
        <v>101325</v>
      </c>
    </row>
    <row r="1251" spans="5:26" x14ac:dyDescent="0.2">
      <c r="E1251">
        <f t="shared" si="285"/>
        <v>0.1557499999999967</v>
      </c>
      <c r="F1251">
        <f t="shared" si="286"/>
        <v>101325</v>
      </c>
      <c r="H1251">
        <f t="shared" si="299"/>
        <v>0.1557499999999967</v>
      </c>
      <c r="I1251">
        <f t="shared" si="287"/>
        <v>275.99999999984175</v>
      </c>
      <c r="J1251">
        <f t="shared" si="288"/>
        <v>2.8386447714502498E-2</v>
      </c>
      <c r="K1251">
        <f t="shared" si="289"/>
        <v>-26.41144825767282</v>
      </c>
      <c r="L1251">
        <f t="shared" si="290"/>
        <v>3.9769296294121147E-5</v>
      </c>
      <c r="M1251">
        <f>J1251/SQRT('Exhaust Gas Math'!$E$14*$B$21*$B$23)</f>
        <v>4.8190491743315978E-4</v>
      </c>
      <c r="N1251">
        <f t="shared" si="291"/>
        <v>4.1037700628261391E-2</v>
      </c>
      <c r="O1251">
        <f t="shared" si="292"/>
        <v>0</v>
      </c>
      <c r="P1251">
        <f t="shared" si="293"/>
        <v>0</v>
      </c>
      <c r="Q1251">
        <f>($B$16/2)*(COS((ACOS((2*'Intake Valve Fxn Scratch'!$B$1)/$B$16-1)/($B$17/2))*(I1251-($B$17/2)))+1)*P1251</f>
        <v>0</v>
      </c>
      <c r="R1251">
        <f t="shared" si="294"/>
        <v>0</v>
      </c>
      <c r="S1251">
        <f t="shared" si="295"/>
        <v>0</v>
      </c>
      <c r="T1251">
        <f>S1251*'Exhaust Gas Math'!$C$14</f>
        <v>0</v>
      </c>
      <c r="U1251">
        <f>(T1251/'Exhaust Gas Math'!$B$14)+('Exhaust Gas Math'!$D$10)</f>
        <v>4.4059320573952224E-4</v>
      </c>
      <c r="V1251">
        <f>('Exhaust Gas Math'!$E$10*(2.53982214E-12*V1250^4 - 0.0000000071629564556*V1250^3 + 7.56281407226508E-06*V1250^2 - 0.00322508455050905*V1250 + 1.62997098133725)*$B$24+T1251*'Exhaust Gas Math'!$D$14*$B$23)/('Exhaust Gas Math'!$E$10*(2.53982214E-12*V1250^4 - 0.0000000071629564556*V1250^3 + 7.56281407226508E-06*V1250^2 - 0.00322508455050905*V1250 + 1.62997098133725)+T1251*'Exhaust Gas Math'!$D$14)</f>
        <v>1100</v>
      </c>
      <c r="W1251">
        <f>(353.3116967483*V1251^-1.0020802909)*('Exhaust Gas Math'!$E$10/(T1251+'Exhaust Gas Math'!$E$10))+(357.4500179626*V1251^-1.0038444015 )*(T1251/(T1251+'Exhaust Gas Math'!$E$10))</f>
        <v>0.31654710700089367</v>
      </c>
      <c r="X1251">
        <f t="shared" si="296"/>
        <v>0</v>
      </c>
      <c r="Y1251">
        <f t="shared" si="297"/>
        <v>101325</v>
      </c>
      <c r="Z1251">
        <f t="shared" si="298"/>
        <v>101325</v>
      </c>
    </row>
    <row r="1252" spans="5:26" x14ac:dyDescent="0.2">
      <c r="E1252">
        <f t="shared" si="285"/>
        <v>0.15587499999999668</v>
      </c>
      <c r="F1252">
        <f t="shared" si="286"/>
        <v>101325</v>
      </c>
      <c r="H1252">
        <f t="shared" si="299"/>
        <v>0.15587499999999668</v>
      </c>
      <c r="I1252">
        <f t="shared" si="287"/>
        <v>281.99999999984084</v>
      </c>
      <c r="J1252">
        <f t="shared" si="288"/>
        <v>2.5109199401163129E-2</v>
      </c>
      <c r="K1252">
        <f t="shared" si="289"/>
        <v>-25.976597262938068</v>
      </c>
      <c r="L1252">
        <f t="shared" si="290"/>
        <v>3.9769296294121147E-5</v>
      </c>
      <c r="M1252">
        <f>J1252/SQRT('Exhaust Gas Math'!$E$14*$B$21*$B$23)</f>
        <v>4.2626843576656144E-4</v>
      </c>
      <c r="N1252">
        <f t="shared" si="291"/>
        <v>3.6364153774774977E-2</v>
      </c>
      <c r="O1252">
        <f t="shared" si="292"/>
        <v>0</v>
      </c>
      <c r="P1252">
        <f t="shared" si="293"/>
        <v>0</v>
      </c>
      <c r="Q1252">
        <f>($B$16/2)*(COS((ACOS((2*'Intake Valve Fxn Scratch'!$B$1)/$B$16-1)/($B$17/2))*(I1252-($B$17/2)))+1)*P1252</f>
        <v>0</v>
      </c>
      <c r="R1252">
        <f t="shared" si="294"/>
        <v>0</v>
      </c>
      <c r="S1252">
        <f t="shared" si="295"/>
        <v>0</v>
      </c>
      <c r="T1252">
        <f>S1252*'Exhaust Gas Math'!$C$14</f>
        <v>0</v>
      </c>
      <c r="U1252">
        <f>(T1252/'Exhaust Gas Math'!$B$14)+('Exhaust Gas Math'!$D$10)</f>
        <v>4.4059320573952224E-4</v>
      </c>
      <c r="V1252">
        <f>('Exhaust Gas Math'!$E$10*(2.53982214E-12*V1251^4 - 0.0000000071629564556*V1251^3 + 7.56281407226508E-06*V1251^2 - 0.00322508455050905*V1251 + 1.62997098133725)*$B$24+T1252*'Exhaust Gas Math'!$D$14*$B$23)/('Exhaust Gas Math'!$E$10*(2.53982214E-12*V1251^4 - 0.0000000071629564556*V1251^3 + 7.56281407226508E-06*V1251^2 - 0.00322508455050905*V1251 + 1.62997098133725)+T1252*'Exhaust Gas Math'!$D$14)</f>
        <v>1100</v>
      </c>
      <c r="W1252">
        <f>(353.3116967483*V1252^-1.0020802909)*('Exhaust Gas Math'!$E$10/(T1252+'Exhaust Gas Math'!$E$10))+(357.4500179626*V1252^-1.0038444015 )*(T1252/(T1252+'Exhaust Gas Math'!$E$10))</f>
        <v>0.31654710700089367</v>
      </c>
      <c r="X1252">
        <f t="shared" si="296"/>
        <v>0</v>
      </c>
      <c r="Y1252">
        <f t="shared" si="297"/>
        <v>101325</v>
      </c>
      <c r="Z1252">
        <f t="shared" si="298"/>
        <v>101325</v>
      </c>
    </row>
    <row r="1253" spans="5:26" x14ac:dyDescent="0.2">
      <c r="E1253">
        <f t="shared" si="285"/>
        <v>0.15599999999999667</v>
      </c>
      <c r="F1253">
        <f t="shared" si="286"/>
        <v>101325</v>
      </c>
      <c r="H1253">
        <f t="shared" si="299"/>
        <v>0.15599999999999667</v>
      </c>
      <c r="I1253">
        <f t="shared" si="287"/>
        <v>287.99999999983993</v>
      </c>
      <c r="J1253">
        <f t="shared" si="288"/>
        <v>2.1904161278398292E-2</v>
      </c>
      <c r="K1253">
        <f t="shared" si="289"/>
        <v>-25.257141232638183</v>
      </c>
      <c r="L1253">
        <f t="shared" si="290"/>
        <v>3.9769296294121147E-5</v>
      </c>
      <c r="M1253">
        <f>J1253/SQRT('Exhaust Gas Math'!$E$14*$B$21*$B$23)</f>
        <v>3.7185783647442002E-4</v>
      </c>
      <c r="N1253">
        <f t="shared" si="291"/>
        <v>3.1616553879981697E-2</v>
      </c>
      <c r="O1253">
        <f t="shared" si="292"/>
        <v>0</v>
      </c>
      <c r="P1253">
        <f t="shared" si="293"/>
        <v>0</v>
      </c>
      <c r="Q1253">
        <f>($B$16/2)*(COS((ACOS((2*'Intake Valve Fxn Scratch'!$B$1)/$B$16-1)/($B$17/2))*(I1253-($B$17/2)))+1)*P1253</f>
        <v>0</v>
      </c>
      <c r="R1253">
        <f t="shared" si="294"/>
        <v>0</v>
      </c>
      <c r="S1253">
        <f t="shared" si="295"/>
        <v>0</v>
      </c>
      <c r="T1253">
        <f>S1253*'Exhaust Gas Math'!$C$14</f>
        <v>0</v>
      </c>
      <c r="U1253">
        <f>(T1253/'Exhaust Gas Math'!$B$14)+('Exhaust Gas Math'!$D$10)</f>
        <v>4.4059320573952224E-4</v>
      </c>
      <c r="V1253">
        <f>('Exhaust Gas Math'!$E$10*(2.53982214E-12*V1252^4 - 0.0000000071629564556*V1252^3 + 7.56281407226508E-06*V1252^2 - 0.00322508455050905*V1252 + 1.62997098133725)*$B$24+T1253*'Exhaust Gas Math'!$D$14*$B$23)/('Exhaust Gas Math'!$E$10*(2.53982214E-12*V1252^4 - 0.0000000071629564556*V1252^3 + 7.56281407226508E-06*V1252^2 - 0.00322508455050905*V1252 + 1.62997098133725)+T1253*'Exhaust Gas Math'!$D$14)</f>
        <v>1100</v>
      </c>
      <c r="W1253">
        <f>(353.3116967483*V1253^-1.0020802909)*('Exhaust Gas Math'!$E$10/(T1253+'Exhaust Gas Math'!$E$10))+(357.4500179626*V1253^-1.0038444015 )*(T1253/(T1253+'Exhaust Gas Math'!$E$10))</f>
        <v>0.31654710700089367</v>
      </c>
      <c r="X1253">
        <f t="shared" si="296"/>
        <v>0</v>
      </c>
      <c r="Y1253">
        <f t="shared" si="297"/>
        <v>101325</v>
      </c>
      <c r="Z1253">
        <f t="shared" si="298"/>
        <v>101325</v>
      </c>
    </row>
    <row r="1254" spans="5:26" x14ac:dyDescent="0.2">
      <c r="E1254">
        <f t="shared" si="285"/>
        <v>0.15612499999999666</v>
      </c>
      <c r="F1254">
        <f t="shared" si="286"/>
        <v>101325</v>
      </c>
      <c r="H1254">
        <f t="shared" si="299"/>
        <v>0.15612499999999666</v>
      </c>
      <c r="I1254">
        <f t="shared" si="287"/>
        <v>293.99999999983902</v>
      </c>
      <c r="J1254">
        <f t="shared" si="288"/>
        <v>1.8806448414578337E-2</v>
      </c>
      <c r="K1254">
        <f t="shared" si="289"/>
        <v>-24.260962677596996</v>
      </c>
      <c r="L1254">
        <f t="shared" si="290"/>
        <v>3.9769296294121147E-5</v>
      </c>
      <c r="M1254">
        <f>J1254/SQRT('Exhaust Gas Math'!$E$14*$B$21*$B$23)</f>
        <v>3.1926925346873006E-4</v>
      </c>
      <c r="N1254">
        <f t="shared" si="291"/>
        <v>2.6918663562725258E-2</v>
      </c>
      <c r="O1254">
        <f t="shared" si="292"/>
        <v>0</v>
      </c>
      <c r="P1254">
        <f t="shared" si="293"/>
        <v>0</v>
      </c>
      <c r="Q1254">
        <f>($B$16/2)*(COS((ACOS((2*'Intake Valve Fxn Scratch'!$B$1)/$B$16-1)/($B$17/2))*(I1254-($B$17/2)))+1)*P1254</f>
        <v>0</v>
      </c>
      <c r="R1254">
        <f t="shared" si="294"/>
        <v>0</v>
      </c>
      <c r="S1254">
        <f t="shared" si="295"/>
        <v>0</v>
      </c>
      <c r="T1254">
        <f>S1254*'Exhaust Gas Math'!$C$14</f>
        <v>0</v>
      </c>
      <c r="U1254">
        <f>(T1254/'Exhaust Gas Math'!$B$14)+('Exhaust Gas Math'!$D$10)</f>
        <v>4.4059320573952224E-4</v>
      </c>
      <c r="V1254">
        <f>('Exhaust Gas Math'!$E$10*(2.53982214E-12*V1253^4 - 0.0000000071629564556*V1253^3 + 7.56281407226508E-06*V1253^2 - 0.00322508455050905*V1253 + 1.62997098133725)*$B$24+T1254*'Exhaust Gas Math'!$D$14*$B$23)/('Exhaust Gas Math'!$E$10*(2.53982214E-12*V1253^4 - 0.0000000071629564556*V1253^3 + 7.56281407226508E-06*V1253^2 - 0.00322508455050905*V1253 + 1.62997098133725)+T1254*'Exhaust Gas Math'!$D$14)</f>
        <v>1100</v>
      </c>
      <c r="W1254">
        <f>(353.3116967483*V1254^-1.0020802909)*('Exhaust Gas Math'!$E$10/(T1254+'Exhaust Gas Math'!$E$10))+(357.4500179626*V1254^-1.0038444015 )*(T1254/(T1254+'Exhaust Gas Math'!$E$10))</f>
        <v>0.31654710700089367</v>
      </c>
      <c r="X1254">
        <f t="shared" si="296"/>
        <v>0</v>
      </c>
      <c r="Y1254">
        <f t="shared" si="297"/>
        <v>101325</v>
      </c>
      <c r="Z1254">
        <f t="shared" si="298"/>
        <v>101325</v>
      </c>
    </row>
    <row r="1255" spans="5:26" x14ac:dyDescent="0.2">
      <c r="E1255">
        <f t="shared" si="285"/>
        <v>0.15624999999999664</v>
      </c>
      <c r="F1255">
        <f t="shared" si="286"/>
        <v>101325</v>
      </c>
      <c r="H1255">
        <f t="shared" si="299"/>
        <v>0.15624999999999664</v>
      </c>
      <c r="I1255">
        <f t="shared" si="287"/>
        <v>299.99999999983902</v>
      </c>
      <c r="J1255">
        <f t="shared" si="288"/>
        <v>1.5850000000077351E-2</v>
      </c>
      <c r="K1255">
        <f t="shared" si="289"/>
        <v>-22.998975938527295</v>
      </c>
      <c r="L1255">
        <f t="shared" si="290"/>
        <v>3.9769296294121147E-5</v>
      </c>
      <c r="M1255">
        <f>J1255/SQRT('Exhaust Gas Math'!$E$14*$B$21*$B$23)</f>
        <v>2.6907885826977016E-4</v>
      </c>
      <c r="N1255">
        <f t="shared" si="291"/>
        <v>2.2387269429674474E-2</v>
      </c>
      <c r="O1255">
        <f t="shared" si="292"/>
        <v>0</v>
      </c>
      <c r="P1255">
        <f t="shared" si="293"/>
        <v>0</v>
      </c>
      <c r="Q1255">
        <f>($B$16/2)*(COS((ACOS((2*'Intake Valve Fxn Scratch'!$B$1)/$B$16-1)/($B$17/2))*(I1255-($B$17/2)))+1)*P1255</f>
        <v>0</v>
      </c>
      <c r="R1255">
        <f t="shared" si="294"/>
        <v>0</v>
      </c>
      <c r="S1255">
        <f t="shared" si="295"/>
        <v>0</v>
      </c>
      <c r="T1255">
        <f>S1255*'Exhaust Gas Math'!$C$14</f>
        <v>0</v>
      </c>
      <c r="U1255">
        <f>(T1255/'Exhaust Gas Math'!$B$14)+('Exhaust Gas Math'!$D$10)</f>
        <v>4.4059320573952224E-4</v>
      </c>
      <c r="V1255">
        <f>('Exhaust Gas Math'!$E$10*(2.53982214E-12*V1254^4 - 0.0000000071629564556*V1254^3 + 7.56281407226508E-06*V1254^2 - 0.00322508455050905*V1254 + 1.62997098133725)*$B$24+T1255*'Exhaust Gas Math'!$D$14*$B$23)/('Exhaust Gas Math'!$E$10*(2.53982214E-12*V1254^4 - 0.0000000071629564556*V1254^3 + 7.56281407226508E-06*V1254^2 - 0.00322508455050905*V1254 + 1.62997098133725)+T1255*'Exhaust Gas Math'!$D$14)</f>
        <v>1100</v>
      </c>
      <c r="W1255">
        <f>(353.3116967483*V1255^-1.0020802909)*('Exhaust Gas Math'!$E$10/(T1255+'Exhaust Gas Math'!$E$10))+(357.4500179626*V1255^-1.0038444015 )*(T1255/(T1255+'Exhaust Gas Math'!$E$10))</f>
        <v>0.31654710700089367</v>
      </c>
      <c r="X1255">
        <f t="shared" si="296"/>
        <v>0</v>
      </c>
      <c r="Y1255">
        <f t="shared" si="297"/>
        <v>101325</v>
      </c>
      <c r="Z1255">
        <f t="shared" si="298"/>
        <v>101325</v>
      </c>
    </row>
    <row r="1256" spans="5:26" x14ac:dyDescent="0.2">
      <c r="E1256">
        <f t="shared" si="285"/>
        <v>0.15637499999999663</v>
      </c>
      <c r="F1256">
        <f t="shared" si="286"/>
        <v>101325</v>
      </c>
      <c r="H1256">
        <f t="shared" si="299"/>
        <v>0.15637499999999663</v>
      </c>
      <c r="I1256">
        <f t="shared" si="287"/>
        <v>305.99999999983811</v>
      </c>
      <c r="J1256">
        <f t="shared" si="288"/>
        <v>1.3067207502401215E-2</v>
      </c>
      <c r="K1256">
        <f t="shared" si="289"/>
        <v>-21.485007606230024</v>
      </c>
      <c r="L1256">
        <f t="shared" si="290"/>
        <v>3.9769296294121147E-5</v>
      </c>
      <c r="M1256">
        <f>J1256/SQRT('Exhaust Gas Math'!$E$14*$B$21*$B$23)</f>
        <v>2.2183654735035549E-4</v>
      </c>
      <c r="N1256">
        <f t="shared" si="291"/>
        <v>1.8126827986334727E-2</v>
      </c>
      <c r="O1256">
        <f t="shared" si="292"/>
        <v>0</v>
      </c>
      <c r="P1256">
        <f t="shared" si="293"/>
        <v>0</v>
      </c>
      <c r="Q1256">
        <f>($B$16/2)*(COS((ACOS((2*'Intake Valve Fxn Scratch'!$B$1)/$B$16-1)/($B$17/2))*(I1256-($B$17/2)))+1)*P1256</f>
        <v>0</v>
      </c>
      <c r="R1256">
        <f t="shared" si="294"/>
        <v>0</v>
      </c>
      <c r="S1256">
        <f t="shared" si="295"/>
        <v>0</v>
      </c>
      <c r="T1256">
        <f>S1256*'Exhaust Gas Math'!$C$14</f>
        <v>0</v>
      </c>
      <c r="U1256">
        <f>(T1256/'Exhaust Gas Math'!$B$14)+('Exhaust Gas Math'!$D$10)</f>
        <v>4.4059320573952224E-4</v>
      </c>
      <c r="V1256">
        <f>('Exhaust Gas Math'!$E$10*(2.53982214E-12*V1255^4 - 0.0000000071629564556*V1255^3 + 7.56281407226508E-06*V1255^2 - 0.00322508455050905*V1255 + 1.62997098133725)*$B$24+T1256*'Exhaust Gas Math'!$D$14*$B$23)/('Exhaust Gas Math'!$E$10*(2.53982214E-12*V1255^4 - 0.0000000071629564556*V1255^3 + 7.56281407226508E-06*V1255^2 - 0.00322508455050905*V1255 + 1.62997098133725)+T1256*'Exhaust Gas Math'!$D$14)</f>
        <v>1100</v>
      </c>
      <c r="W1256">
        <f>(353.3116967483*V1256^-1.0020802909)*('Exhaust Gas Math'!$E$10/(T1256+'Exhaust Gas Math'!$E$10))+(357.4500179626*V1256^-1.0038444015 )*(T1256/(T1256+'Exhaust Gas Math'!$E$10))</f>
        <v>0.31654710700089367</v>
      </c>
      <c r="X1256">
        <f t="shared" si="296"/>
        <v>0</v>
      </c>
      <c r="Y1256">
        <f t="shared" si="297"/>
        <v>101325</v>
      </c>
      <c r="Z1256">
        <f t="shared" si="298"/>
        <v>101325</v>
      </c>
    </row>
    <row r="1257" spans="5:26" x14ac:dyDescent="0.2">
      <c r="E1257">
        <f t="shared" si="285"/>
        <v>0.15649999999999661</v>
      </c>
      <c r="F1257">
        <f t="shared" si="286"/>
        <v>101325</v>
      </c>
      <c r="H1257">
        <f t="shared" si="299"/>
        <v>0.15649999999999661</v>
      </c>
      <c r="I1257">
        <f t="shared" si="287"/>
        <v>311.9999999998372</v>
      </c>
      <c r="J1257">
        <f t="shared" si="288"/>
        <v>1.0488559778490544E-2</v>
      </c>
      <c r="K1257">
        <f t="shared" si="289"/>
        <v>-19.735645034571572</v>
      </c>
      <c r="L1257">
        <f t="shared" si="290"/>
        <v>3.9769296294121147E-5</v>
      </c>
      <c r="M1257">
        <f>J1257/SQRT('Exhaust Gas Math'!$E$14*$B$21*$B$23)</f>
        <v>1.7805991735499657E-4</v>
      </c>
      <c r="N1257">
        <f t="shared" si="291"/>
        <v>1.4225230308926331E-2</v>
      </c>
      <c r="O1257">
        <f t="shared" si="292"/>
        <v>0</v>
      </c>
      <c r="P1257">
        <f t="shared" si="293"/>
        <v>0</v>
      </c>
      <c r="Q1257">
        <f>($B$16/2)*(COS((ACOS((2*'Intake Valve Fxn Scratch'!$B$1)/$B$16-1)/($B$17/2))*(I1257-($B$17/2)))+1)*P1257</f>
        <v>0</v>
      </c>
      <c r="R1257">
        <f t="shared" si="294"/>
        <v>0</v>
      </c>
      <c r="S1257">
        <f t="shared" si="295"/>
        <v>0</v>
      </c>
      <c r="T1257">
        <f>S1257*'Exhaust Gas Math'!$C$14</f>
        <v>0</v>
      </c>
      <c r="U1257">
        <f>(T1257/'Exhaust Gas Math'!$B$14)+('Exhaust Gas Math'!$D$10)</f>
        <v>4.4059320573952224E-4</v>
      </c>
      <c r="V1257">
        <f>('Exhaust Gas Math'!$E$10*(2.53982214E-12*V1256^4 - 0.0000000071629564556*V1256^3 + 7.56281407226508E-06*V1256^2 - 0.00322508455050905*V1256 + 1.62997098133725)*$B$24+T1257*'Exhaust Gas Math'!$D$14*$B$23)/('Exhaust Gas Math'!$E$10*(2.53982214E-12*V1256^4 - 0.0000000071629564556*V1256^3 + 7.56281407226508E-06*V1256^2 - 0.00322508455050905*V1256 + 1.62997098133725)+T1257*'Exhaust Gas Math'!$D$14)</f>
        <v>1100</v>
      </c>
      <c r="W1257">
        <f>(353.3116967483*V1257^-1.0020802909)*('Exhaust Gas Math'!$E$10/(T1257+'Exhaust Gas Math'!$E$10))+(357.4500179626*V1257^-1.0038444015 )*(T1257/(T1257+'Exhaust Gas Math'!$E$10))</f>
        <v>0.31654710700089367</v>
      </c>
      <c r="X1257">
        <f t="shared" si="296"/>
        <v>0</v>
      </c>
      <c r="Y1257">
        <f t="shared" si="297"/>
        <v>101325</v>
      </c>
      <c r="Z1257">
        <f t="shared" si="298"/>
        <v>101325</v>
      </c>
    </row>
    <row r="1258" spans="5:26" x14ac:dyDescent="0.2">
      <c r="E1258">
        <f t="shared" si="285"/>
        <v>0.1566249999999966</v>
      </c>
      <c r="F1258">
        <f t="shared" si="286"/>
        <v>101325</v>
      </c>
      <c r="H1258">
        <f t="shared" si="299"/>
        <v>0.1566249999999966</v>
      </c>
      <c r="I1258">
        <f t="shared" si="287"/>
        <v>317.9999999998372</v>
      </c>
      <c r="J1258">
        <f t="shared" si="288"/>
        <v>8.1423090324266312E-3</v>
      </c>
      <c r="K1258">
        <f t="shared" si="289"/>
        <v>-17.770054605965615</v>
      </c>
      <c r="L1258">
        <f t="shared" si="290"/>
        <v>3.9769296294121147E-5</v>
      </c>
      <c r="M1258">
        <f>J1258/SQRT('Exhaust Gas Math'!$E$14*$B$21*$B$23)</f>
        <v>1.3822859420279513E-4</v>
      </c>
      <c r="N1258">
        <f t="shared" si="291"/>
        <v>1.0750931841601991E-2</v>
      </c>
      <c r="O1258">
        <f t="shared" si="292"/>
        <v>0</v>
      </c>
      <c r="P1258">
        <f t="shared" si="293"/>
        <v>0</v>
      </c>
      <c r="Q1258">
        <f>($B$16/2)*(COS((ACOS((2*'Intake Valve Fxn Scratch'!$B$1)/$B$16-1)/($B$17/2))*(I1258-($B$17/2)))+1)*P1258</f>
        <v>0</v>
      </c>
      <c r="R1258">
        <f t="shared" si="294"/>
        <v>0</v>
      </c>
      <c r="S1258">
        <f t="shared" si="295"/>
        <v>0</v>
      </c>
      <c r="T1258">
        <f>S1258*'Exhaust Gas Math'!$C$14</f>
        <v>0</v>
      </c>
      <c r="U1258">
        <f>(T1258/'Exhaust Gas Math'!$B$14)+('Exhaust Gas Math'!$D$10)</f>
        <v>4.4059320573952224E-4</v>
      </c>
      <c r="V1258">
        <f>('Exhaust Gas Math'!$E$10*(2.53982214E-12*V1257^4 - 0.0000000071629564556*V1257^3 + 7.56281407226508E-06*V1257^2 - 0.00322508455050905*V1257 + 1.62997098133725)*$B$24+T1258*'Exhaust Gas Math'!$D$14*$B$23)/('Exhaust Gas Math'!$E$10*(2.53982214E-12*V1257^4 - 0.0000000071629564556*V1257^3 + 7.56281407226508E-06*V1257^2 - 0.00322508455050905*V1257 + 1.62997098133725)+T1258*'Exhaust Gas Math'!$D$14)</f>
        <v>1100</v>
      </c>
      <c r="W1258">
        <f>(353.3116967483*V1258^-1.0020802909)*('Exhaust Gas Math'!$E$10/(T1258+'Exhaust Gas Math'!$E$10))+(357.4500179626*V1258^-1.0038444015 )*(T1258/(T1258+'Exhaust Gas Math'!$E$10))</f>
        <v>0.31654710700089367</v>
      </c>
      <c r="X1258">
        <f t="shared" si="296"/>
        <v>0</v>
      </c>
      <c r="Y1258">
        <f t="shared" si="297"/>
        <v>101325</v>
      </c>
      <c r="Z1258">
        <f t="shared" si="298"/>
        <v>101325</v>
      </c>
    </row>
    <row r="1259" spans="5:26" x14ac:dyDescent="0.2">
      <c r="E1259">
        <f t="shared" si="285"/>
        <v>0.15674999999999659</v>
      </c>
      <c r="F1259">
        <f t="shared" si="286"/>
        <v>101325</v>
      </c>
      <c r="H1259">
        <f t="shared" si="299"/>
        <v>0.15674999999999659</v>
      </c>
      <c r="I1259">
        <f t="shared" si="287"/>
        <v>323.99999999983629</v>
      </c>
      <c r="J1259">
        <f t="shared" si="288"/>
        <v>6.0541612783671546E-3</v>
      </c>
      <c r="K1259">
        <f t="shared" si="289"/>
        <v>-15.609771740473757</v>
      </c>
      <c r="L1259">
        <f t="shared" si="290"/>
        <v>3.9769296294121147E-5</v>
      </c>
      <c r="M1259">
        <f>J1259/SQRT('Exhaust Gas Math'!$E$14*$B$21*$B$23)</f>
        <v>1.0277897820543444E-4</v>
      </c>
      <c r="N1259">
        <f t="shared" si="291"/>
        <v>7.7515449032510356E-3</v>
      </c>
      <c r="O1259">
        <f t="shared" si="292"/>
        <v>0</v>
      </c>
      <c r="P1259">
        <f t="shared" si="293"/>
        <v>0</v>
      </c>
      <c r="Q1259">
        <f>($B$16/2)*(COS((ACOS((2*'Intake Valve Fxn Scratch'!$B$1)/$B$16-1)/($B$17/2))*(I1259-($B$17/2)))+1)*P1259</f>
        <v>0</v>
      </c>
      <c r="R1259">
        <f t="shared" si="294"/>
        <v>0</v>
      </c>
      <c r="S1259">
        <f t="shared" si="295"/>
        <v>0</v>
      </c>
      <c r="T1259">
        <f>S1259*'Exhaust Gas Math'!$C$14</f>
        <v>0</v>
      </c>
      <c r="U1259">
        <f>(T1259/'Exhaust Gas Math'!$B$14)+('Exhaust Gas Math'!$D$10)</f>
        <v>4.4059320573952224E-4</v>
      </c>
      <c r="V1259">
        <f>('Exhaust Gas Math'!$E$10*(2.53982214E-12*V1258^4 - 0.0000000071629564556*V1258^3 + 7.56281407226508E-06*V1258^2 - 0.00322508455050905*V1258 + 1.62997098133725)*$B$24+T1259*'Exhaust Gas Math'!$D$14*$B$23)/('Exhaust Gas Math'!$E$10*(2.53982214E-12*V1258^4 - 0.0000000071629564556*V1258^3 + 7.56281407226508E-06*V1258^2 - 0.00322508455050905*V1258 + 1.62997098133725)+T1259*'Exhaust Gas Math'!$D$14)</f>
        <v>1100</v>
      </c>
      <c r="W1259">
        <f>(353.3116967483*V1259^-1.0020802909)*('Exhaust Gas Math'!$E$10/(T1259+'Exhaust Gas Math'!$E$10))+(357.4500179626*V1259^-1.0038444015 )*(T1259/(T1259+'Exhaust Gas Math'!$E$10))</f>
        <v>0.31654710700089367</v>
      </c>
      <c r="X1259">
        <f t="shared" si="296"/>
        <v>0</v>
      </c>
      <c r="Y1259">
        <f t="shared" si="297"/>
        <v>101325</v>
      </c>
      <c r="Z1259">
        <f t="shared" si="298"/>
        <v>101325</v>
      </c>
    </row>
    <row r="1260" spans="5:26" x14ac:dyDescent="0.2">
      <c r="E1260">
        <f t="shared" si="285"/>
        <v>0.15687499999999657</v>
      </c>
      <c r="F1260">
        <f t="shared" si="286"/>
        <v>101325</v>
      </c>
      <c r="H1260">
        <f t="shared" si="299"/>
        <v>0.15687499999999657</v>
      </c>
      <c r="I1260">
        <f t="shared" si="287"/>
        <v>329.99999999983538</v>
      </c>
      <c r="J1260">
        <f t="shared" si="288"/>
        <v>4.2469947000785824E-3</v>
      </c>
      <c r="K1260">
        <f t="shared" si="289"/>
        <v>-13.278464949238575</v>
      </c>
      <c r="L1260">
        <f t="shared" si="290"/>
        <v>3.9769296294121147E-5</v>
      </c>
      <c r="M1260">
        <f>J1260/SQRT('Exhaust Gas Math'!$E$14*$B$21*$B$23)</f>
        <v>7.2099462774090399E-5</v>
      </c>
      <c r="N1260">
        <f t="shared" si="291"/>
        <v>5.2538472645011214E-3</v>
      </c>
      <c r="O1260">
        <f t="shared" si="292"/>
        <v>0</v>
      </c>
      <c r="P1260">
        <f t="shared" si="293"/>
        <v>0</v>
      </c>
      <c r="Q1260">
        <f>($B$16/2)*(COS((ACOS((2*'Intake Valve Fxn Scratch'!$B$1)/$B$16-1)/($B$17/2))*(I1260-($B$17/2)))+1)*P1260</f>
        <v>0</v>
      </c>
      <c r="R1260">
        <f t="shared" si="294"/>
        <v>0</v>
      </c>
      <c r="S1260">
        <f t="shared" si="295"/>
        <v>0</v>
      </c>
      <c r="T1260">
        <f>S1260*'Exhaust Gas Math'!$C$14</f>
        <v>0</v>
      </c>
      <c r="U1260">
        <f>(T1260/'Exhaust Gas Math'!$B$14)+('Exhaust Gas Math'!$D$10)</f>
        <v>4.4059320573952224E-4</v>
      </c>
      <c r="V1260">
        <f>('Exhaust Gas Math'!$E$10*(2.53982214E-12*V1259^4 - 0.0000000071629564556*V1259^3 + 7.56281407226508E-06*V1259^2 - 0.00322508455050905*V1259 + 1.62997098133725)*$B$24+T1260*'Exhaust Gas Math'!$D$14*$B$23)/('Exhaust Gas Math'!$E$10*(2.53982214E-12*V1259^4 - 0.0000000071629564556*V1259^3 + 7.56281407226508E-06*V1259^2 - 0.00322508455050905*V1259 + 1.62997098133725)+T1260*'Exhaust Gas Math'!$D$14)</f>
        <v>1100</v>
      </c>
      <c r="W1260">
        <f>(353.3116967483*V1260^-1.0020802909)*('Exhaust Gas Math'!$E$10/(T1260+'Exhaust Gas Math'!$E$10))+(357.4500179626*V1260^-1.0038444015 )*(T1260/(T1260+'Exhaust Gas Math'!$E$10))</f>
        <v>0.31654710700089367</v>
      </c>
      <c r="X1260">
        <f t="shared" si="296"/>
        <v>0</v>
      </c>
      <c r="Y1260">
        <f t="shared" si="297"/>
        <v>101325</v>
      </c>
      <c r="Z1260">
        <f t="shared" si="298"/>
        <v>101325</v>
      </c>
    </row>
    <row r="1261" spans="5:26" x14ac:dyDescent="0.2">
      <c r="E1261">
        <f t="shared" si="285"/>
        <v>0.15699999999999656</v>
      </c>
      <c r="F1261">
        <f t="shared" si="286"/>
        <v>101325</v>
      </c>
      <c r="H1261">
        <f t="shared" si="299"/>
        <v>0.15699999999999656</v>
      </c>
      <c r="I1261">
        <f t="shared" si="287"/>
        <v>335.99999999983447</v>
      </c>
      <c r="J1261">
        <f t="shared" si="288"/>
        <v>2.7406089927665689E-3</v>
      </c>
      <c r="K1261">
        <f t="shared" si="289"/>
        <v>-10.801676517322143</v>
      </c>
      <c r="L1261">
        <f t="shared" si="290"/>
        <v>3.9769296294121147E-5</v>
      </c>
      <c r="M1261">
        <f>J1261/SQRT('Exhaust Gas Math'!$E$14*$B$21*$B$23)</f>
        <v>4.6526179099930234E-5</v>
      </c>
      <c r="N1261">
        <f t="shared" si="291"/>
        <v>3.2650381165642527E-3</v>
      </c>
      <c r="O1261">
        <f t="shared" si="292"/>
        <v>0</v>
      </c>
      <c r="P1261">
        <f t="shared" si="293"/>
        <v>0</v>
      </c>
      <c r="Q1261">
        <f>($B$16/2)*(COS((ACOS((2*'Intake Valve Fxn Scratch'!$B$1)/$B$16-1)/($B$17/2))*(I1261-($B$17/2)))+1)*P1261</f>
        <v>0</v>
      </c>
      <c r="R1261">
        <f t="shared" si="294"/>
        <v>0</v>
      </c>
      <c r="S1261">
        <f t="shared" si="295"/>
        <v>0</v>
      </c>
      <c r="T1261">
        <f>S1261*'Exhaust Gas Math'!$C$14</f>
        <v>0</v>
      </c>
      <c r="U1261">
        <f>(T1261/'Exhaust Gas Math'!$B$14)+('Exhaust Gas Math'!$D$10)</f>
        <v>4.4059320573952224E-4</v>
      </c>
      <c r="V1261">
        <f>('Exhaust Gas Math'!$E$10*(2.53982214E-12*V1260^4 - 0.0000000071629564556*V1260^3 + 7.56281407226508E-06*V1260^2 - 0.00322508455050905*V1260 + 1.62997098133725)*$B$24+T1261*'Exhaust Gas Math'!$D$14*$B$23)/('Exhaust Gas Math'!$E$10*(2.53982214E-12*V1260^4 - 0.0000000071629564556*V1260^3 + 7.56281407226508E-06*V1260^2 - 0.00322508455050905*V1260 + 1.62997098133725)+T1261*'Exhaust Gas Math'!$D$14)</f>
        <v>1100</v>
      </c>
      <c r="W1261">
        <f>(353.3116967483*V1261^-1.0020802909)*('Exhaust Gas Math'!$E$10/(T1261+'Exhaust Gas Math'!$E$10))+(357.4500179626*V1261^-1.0038444015 )*(T1261/(T1261+'Exhaust Gas Math'!$E$10))</f>
        <v>0.31654710700089367</v>
      </c>
      <c r="X1261">
        <f t="shared" si="296"/>
        <v>0</v>
      </c>
      <c r="Y1261">
        <f t="shared" si="297"/>
        <v>101325</v>
      </c>
      <c r="Z1261">
        <f t="shared" si="298"/>
        <v>101325</v>
      </c>
    </row>
    <row r="1262" spans="5:26" x14ac:dyDescent="0.2">
      <c r="E1262">
        <f t="shared" si="285"/>
        <v>0.15712499999999655</v>
      </c>
      <c r="F1262">
        <f t="shared" si="286"/>
        <v>101325</v>
      </c>
      <c r="H1262">
        <f t="shared" si="299"/>
        <v>0.15712499999999655</v>
      </c>
      <c r="I1262">
        <f t="shared" si="287"/>
        <v>341.99999999983447</v>
      </c>
      <c r="J1262">
        <f t="shared" si="288"/>
        <v>1.5515084334718904E-3</v>
      </c>
      <c r="K1262">
        <f t="shared" si="289"/>
        <v>-8.20654265708583</v>
      </c>
      <c r="L1262">
        <f t="shared" si="290"/>
        <v>3.9769296294121147E-5</v>
      </c>
      <c r="M1262">
        <f>J1262/SQRT('Exhaust Gas Math'!$E$14*$B$21*$B$23)</f>
        <v>2.6339313430441547E-5</v>
      </c>
      <c r="N1262">
        <f t="shared" si="291"/>
        <v>1.7749850514562765E-3</v>
      </c>
      <c r="O1262">
        <f t="shared" si="292"/>
        <v>0</v>
      </c>
      <c r="P1262">
        <f t="shared" si="293"/>
        <v>0</v>
      </c>
      <c r="Q1262">
        <f>($B$16/2)*(COS((ACOS((2*'Intake Valve Fxn Scratch'!$B$1)/$B$16-1)/($B$17/2))*(I1262-($B$17/2)))+1)*P1262</f>
        <v>0</v>
      </c>
      <c r="R1262">
        <f t="shared" si="294"/>
        <v>0</v>
      </c>
      <c r="S1262">
        <f t="shared" si="295"/>
        <v>0</v>
      </c>
      <c r="T1262">
        <f>S1262*'Exhaust Gas Math'!$C$14</f>
        <v>0</v>
      </c>
      <c r="U1262">
        <f>(T1262/'Exhaust Gas Math'!$B$14)+('Exhaust Gas Math'!$D$10)</f>
        <v>4.4059320573952224E-4</v>
      </c>
      <c r="V1262">
        <f>('Exhaust Gas Math'!$E$10*(2.53982214E-12*V1261^4 - 0.0000000071629564556*V1261^3 + 7.56281407226508E-06*V1261^2 - 0.00322508455050905*V1261 + 1.62997098133725)*$B$24+T1262*'Exhaust Gas Math'!$D$14*$B$23)/('Exhaust Gas Math'!$E$10*(2.53982214E-12*V1261^4 - 0.0000000071629564556*V1261^3 + 7.56281407226508E-06*V1261^2 - 0.00322508455050905*V1261 + 1.62997098133725)+T1262*'Exhaust Gas Math'!$D$14)</f>
        <v>1100</v>
      </c>
      <c r="W1262">
        <f>(353.3116967483*V1262^-1.0020802909)*('Exhaust Gas Math'!$E$10/(T1262+'Exhaust Gas Math'!$E$10))+(357.4500179626*V1262^-1.0038444015 )*(T1262/(T1262+'Exhaust Gas Math'!$E$10))</f>
        <v>0.31654710700089367</v>
      </c>
      <c r="X1262">
        <f t="shared" si="296"/>
        <v>0</v>
      </c>
      <c r="Y1262">
        <f t="shared" si="297"/>
        <v>101325</v>
      </c>
      <c r="Z1262">
        <f t="shared" si="298"/>
        <v>101325</v>
      </c>
    </row>
    <row r="1263" spans="5:26" x14ac:dyDescent="0.2">
      <c r="E1263">
        <f t="shared" si="285"/>
        <v>0.15724999999999653</v>
      </c>
      <c r="F1263">
        <f t="shared" si="286"/>
        <v>101325</v>
      </c>
      <c r="H1263">
        <f t="shared" si="299"/>
        <v>0.15724999999999653</v>
      </c>
      <c r="I1263">
        <f t="shared" si="287"/>
        <v>347.99999999983356</v>
      </c>
      <c r="J1263">
        <f t="shared" si="288"/>
        <v>6.9272105675746362E-4</v>
      </c>
      <c r="K1263">
        <f t="shared" si="289"/>
        <v>-5.52149619816905</v>
      </c>
      <c r="L1263">
        <f t="shared" si="290"/>
        <v>3.9769296294121147E-5</v>
      </c>
      <c r="M1263">
        <f>J1263/SQRT('Exhaust Gas Math'!$E$14*$B$21*$B$23)</f>
        <v>1.1760037290272384E-5</v>
      </c>
      <c r="N1263">
        <f t="shared" si="291"/>
        <v>7.5915782821251582E-4</v>
      </c>
      <c r="O1263">
        <f t="shared" si="292"/>
        <v>0</v>
      </c>
      <c r="P1263">
        <f t="shared" si="293"/>
        <v>0</v>
      </c>
      <c r="Q1263">
        <f>($B$16/2)*(COS((ACOS((2*'Intake Valve Fxn Scratch'!$B$1)/$B$16-1)/($B$17/2))*(I1263-($B$17/2)))+1)*P1263</f>
        <v>0</v>
      </c>
      <c r="R1263">
        <f t="shared" si="294"/>
        <v>0</v>
      </c>
      <c r="S1263">
        <f t="shared" si="295"/>
        <v>0</v>
      </c>
      <c r="T1263">
        <f>S1263*'Exhaust Gas Math'!$C$14</f>
        <v>0</v>
      </c>
      <c r="U1263">
        <f>(T1263/'Exhaust Gas Math'!$B$14)+('Exhaust Gas Math'!$D$10)</f>
        <v>4.4059320573952224E-4</v>
      </c>
      <c r="V1263">
        <f>('Exhaust Gas Math'!$E$10*(2.53982214E-12*V1262^4 - 0.0000000071629564556*V1262^3 + 7.56281407226508E-06*V1262^2 - 0.00322508455050905*V1262 + 1.62997098133725)*$B$24+T1263*'Exhaust Gas Math'!$D$14*$B$23)/('Exhaust Gas Math'!$E$10*(2.53982214E-12*V1262^4 - 0.0000000071629564556*V1262^3 + 7.56281407226508E-06*V1262^2 - 0.00322508455050905*V1262 + 1.62997098133725)+T1263*'Exhaust Gas Math'!$D$14)</f>
        <v>1100</v>
      </c>
      <c r="W1263">
        <f>(353.3116967483*V1263^-1.0020802909)*('Exhaust Gas Math'!$E$10/(T1263+'Exhaust Gas Math'!$E$10))+(357.4500179626*V1263^-1.0038444015 )*(T1263/(T1263+'Exhaust Gas Math'!$E$10))</f>
        <v>0.31654710700089367</v>
      </c>
      <c r="X1263">
        <f t="shared" si="296"/>
        <v>0</v>
      </c>
      <c r="Y1263">
        <f t="shared" si="297"/>
        <v>101325</v>
      </c>
      <c r="Z1263">
        <f t="shared" si="298"/>
        <v>101325</v>
      </c>
    </row>
    <row r="1264" spans="5:26" x14ac:dyDescent="0.2">
      <c r="E1264">
        <f t="shared" si="285"/>
        <v>0.15737499999999652</v>
      </c>
      <c r="F1264">
        <f t="shared" si="286"/>
        <v>101325</v>
      </c>
      <c r="H1264">
        <f t="shared" si="299"/>
        <v>0.15737499999999652</v>
      </c>
      <c r="I1264">
        <f t="shared" si="287"/>
        <v>353.99999999983265</v>
      </c>
      <c r="J1264">
        <f t="shared" si="288"/>
        <v>1.7365591683538018E-4</v>
      </c>
      <c r="K1264">
        <f t="shared" si="289"/>
        <v>-2.7759550714577852</v>
      </c>
      <c r="L1264">
        <f t="shared" si="290"/>
        <v>3.9769296294121147E-5</v>
      </c>
      <c r="M1264">
        <f>J1264/SQRT('Exhaust Gas Math'!$E$14*$B$21*$B$23)</f>
        <v>2.9480842797240514E-6</v>
      </c>
      <c r="N1264">
        <f t="shared" si="291"/>
        <v>1.8193581048173146E-4</v>
      </c>
      <c r="O1264">
        <f t="shared" si="292"/>
        <v>0</v>
      </c>
      <c r="P1264">
        <f t="shared" si="293"/>
        <v>0</v>
      </c>
      <c r="Q1264">
        <f>($B$16/2)*(COS((ACOS((2*'Intake Valve Fxn Scratch'!$B$1)/$B$16-1)/($B$17/2))*(I1264-($B$17/2)))+1)*P1264</f>
        <v>0</v>
      </c>
      <c r="R1264">
        <f t="shared" si="294"/>
        <v>0</v>
      </c>
      <c r="S1264">
        <f t="shared" si="295"/>
        <v>0</v>
      </c>
      <c r="T1264">
        <f>S1264*'Exhaust Gas Math'!$C$14</f>
        <v>0</v>
      </c>
      <c r="U1264">
        <f>(T1264/'Exhaust Gas Math'!$B$14)+('Exhaust Gas Math'!$D$10)</f>
        <v>4.4059320573952224E-4</v>
      </c>
      <c r="V1264">
        <f>('Exhaust Gas Math'!$E$10*(2.53982214E-12*V1263^4 - 0.0000000071629564556*V1263^3 + 7.56281407226508E-06*V1263^2 - 0.00322508455050905*V1263 + 1.62997098133725)*$B$24+T1264*'Exhaust Gas Math'!$D$14*$B$23)/('Exhaust Gas Math'!$E$10*(2.53982214E-12*V1263^4 - 0.0000000071629564556*V1263^3 + 7.56281407226508E-06*V1263^2 - 0.00322508455050905*V1263 + 1.62997098133725)+T1264*'Exhaust Gas Math'!$D$14)</f>
        <v>1100</v>
      </c>
      <c r="W1264">
        <f>(353.3116967483*V1264^-1.0020802909)*('Exhaust Gas Math'!$E$10/(T1264+'Exhaust Gas Math'!$E$10))+(357.4500179626*V1264^-1.0038444015 )*(T1264/(T1264+'Exhaust Gas Math'!$E$10))</f>
        <v>0.31654710700089367</v>
      </c>
      <c r="X1264">
        <f t="shared" si="296"/>
        <v>0</v>
      </c>
      <c r="Y1264">
        <f t="shared" si="297"/>
        <v>101325</v>
      </c>
      <c r="Z1264">
        <f t="shared" si="298"/>
        <v>101325</v>
      </c>
    </row>
    <row r="1265" spans="5:26" x14ac:dyDescent="0.2">
      <c r="E1265">
        <f t="shared" si="285"/>
        <v>0.1574999999999965</v>
      </c>
      <c r="F1265">
        <f t="shared" si="286"/>
        <v>101325</v>
      </c>
      <c r="H1265">
        <f t="shared" si="299"/>
        <v>0.1574999999999965</v>
      </c>
      <c r="I1265">
        <f t="shared" si="287"/>
        <v>359.99999999983174</v>
      </c>
      <c r="J1265">
        <f t="shared" si="288"/>
        <v>0</v>
      </c>
      <c r="K1265">
        <f t="shared" si="289"/>
        <v>-7.7691668154863357E-11</v>
      </c>
      <c r="L1265">
        <f t="shared" si="290"/>
        <v>3.9769296294121147E-5</v>
      </c>
      <c r="M1265">
        <f>J1265/SQRT('Exhaust Gas Math'!$E$14*$B$21*$B$23)</f>
        <v>0</v>
      </c>
      <c r="N1265">
        <f t="shared" si="291"/>
        <v>0</v>
      </c>
      <c r="O1265">
        <f t="shared" si="292"/>
        <v>0</v>
      </c>
      <c r="P1265">
        <f t="shared" si="293"/>
        <v>0</v>
      </c>
      <c r="Q1265">
        <f>($B$16/2)*(COS((ACOS((2*'Intake Valve Fxn Scratch'!$B$1)/$B$16-1)/($B$17/2))*(I1265-($B$17/2)))+1)*P1265</f>
        <v>0</v>
      </c>
      <c r="R1265">
        <f t="shared" si="294"/>
        <v>0</v>
      </c>
      <c r="S1265">
        <f t="shared" si="295"/>
        <v>0</v>
      </c>
      <c r="T1265">
        <f>S1265*'Exhaust Gas Math'!$C$14</f>
        <v>0</v>
      </c>
      <c r="U1265">
        <f>(T1265/'Exhaust Gas Math'!$B$14)+('Exhaust Gas Math'!$D$10)</f>
        <v>4.4059320573952224E-4</v>
      </c>
      <c r="V1265">
        <f>('Exhaust Gas Math'!$E$10*(2.53982214E-12*V1264^4 - 0.0000000071629564556*V1264^3 + 7.56281407226508E-06*V1264^2 - 0.00322508455050905*V1264 + 1.62997098133725)*$B$24+T1265*'Exhaust Gas Math'!$D$14*$B$23)/('Exhaust Gas Math'!$E$10*(2.53982214E-12*V1264^4 - 0.0000000071629564556*V1264^3 + 7.56281407226508E-06*V1264^2 - 0.00322508455050905*V1264 + 1.62997098133725)+T1265*'Exhaust Gas Math'!$D$14)</f>
        <v>1100</v>
      </c>
      <c r="W1265">
        <f>(353.3116967483*V1265^-1.0020802909)*('Exhaust Gas Math'!$E$10/(T1265+'Exhaust Gas Math'!$E$10))+(357.4500179626*V1265^-1.0038444015 )*(T1265/(T1265+'Exhaust Gas Math'!$E$10))</f>
        <v>0.31654710700089367</v>
      </c>
      <c r="X1265">
        <f t="shared" si="296"/>
        <v>0</v>
      </c>
      <c r="Y1265">
        <f t="shared" si="297"/>
        <v>101325</v>
      </c>
      <c r="Z1265">
        <f t="shared" si="298"/>
        <v>101325</v>
      </c>
    </row>
    <row r="1266" spans="5:26" x14ac:dyDescent="0.2">
      <c r="E1266">
        <f t="shared" si="285"/>
        <v>0.15762499999999649</v>
      </c>
      <c r="F1266">
        <f t="shared" si="286"/>
        <v>101325</v>
      </c>
      <c r="H1266">
        <f t="shared" si="299"/>
        <v>0.15762499999999649</v>
      </c>
      <c r="I1266">
        <f t="shared" si="287"/>
        <v>365.99999999983174</v>
      </c>
      <c r="J1266">
        <f t="shared" si="288"/>
        <v>1.7365591681599291E-4</v>
      </c>
      <c r="K1266">
        <f t="shared" si="289"/>
        <v>2.7759550713032528</v>
      </c>
      <c r="L1266">
        <f t="shared" si="290"/>
        <v>3.9769296294121147E-5</v>
      </c>
      <c r="M1266">
        <f>J1266/SQRT('Exhaust Gas Math'!$E$14*$B$21*$B$23)</f>
        <v>2.9480842793949219E-6</v>
      </c>
      <c r="N1266">
        <f t="shared" si="291"/>
        <v>1.6556832808870686E-4</v>
      </c>
      <c r="O1266">
        <f t="shared" si="292"/>
        <v>0</v>
      </c>
      <c r="P1266">
        <f t="shared" si="293"/>
        <v>0</v>
      </c>
      <c r="Q1266">
        <f>($B$16/2)*(COS((ACOS((2*'Intake Valve Fxn Scratch'!$B$1)/$B$16-1)/($B$17/2))*(I1266-($B$17/2)))+1)*P1266</f>
        <v>0</v>
      </c>
      <c r="R1266">
        <f t="shared" si="294"/>
        <v>0</v>
      </c>
      <c r="S1266">
        <f t="shared" si="295"/>
        <v>0</v>
      </c>
      <c r="T1266">
        <f>S1266*'Exhaust Gas Math'!$C$14</f>
        <v>0</v>
      </c>
      <c r="U1266">
        <f>(T1266/'Exhaust Gas Math'!$B$14)+('Exhaust Gas Math'!$D$10)</f>
        <v>4.4059320573952224E-4</v>
      </c>
      <c r="V1266">
        <f>('Exhaust Gas Math'!$E$10*(2.53982214E-12*V1265^4 - 0.0000000071629564556*V1265^3 + 7.56281407226508E-06*V1265^2 - 0.00322508455050905*V1265 + 1.62997098133725)*$B$24+T1266*'Exhaust Gas Math'!$D$14*$B$23)/('Exhaust Gas Math'!$E$10*(2.53982214E-12*V1265^4 - 0.0000000071629564556*V1265^3 + 7.56281407226508E-06*V1265^2 - 0.00322508455050905*V1265 + 1.62997098133725)+T1266*'Exhaust Gas Math'!$D$14)</f>
        <v>1100</v>
      </c>
      <c r="W1266">
        <f>(353.3116967483*V1266^-1.0020802909)*('Exhaust Gas Math'!$E$10/(T1266+'Exhaust Gas Math'!$E$10))+(357.4500179626*V1266^-1.0038444015 )*(T1266/(T1266+'Exhaust Gas Math'!$E$10))</f>
        <v>0.31654710700089367</v>
      </c>
      <c r="X1266">
        <f t="shared" si="296"/>
        <v>0</v>
      </c>
      <c r="Y1266">
        <f t="shared" si="297"/>
        <v>101325</v>
      </c>
      <c r="Z1266">
        <f t="shared" si="298"/>
        <v>101325</v>
      </c>
    </row>
    <row r="1267" spans="5:26" x14ac:dyDescent="0.2">
      <c r="E1267">
        <f t="shared" si="285"/>
        <v>0.15774999999999648</v>
      </c>
      <c r="F1267">
        <f t="shared" si="286"/>
        <v>101325</v>
      </c>
      <c r="H1267">
        <f t="shared" si="299"/>
        <v>0.15774999999999648</v>
      </c>
      <c r="I1267">
        <f t="shared" si="287"/>
        <v>371.99999999983083</v>
      </c>
      <c r="J1267">
        <f t="shared" si="288"/>
        <v>6.9272105671890072E-4</v>
      </c>
      <c r="K1267">
        <f t="shared" si="289"/>
        <v>5.5214961980170623</v>
      </c>
      <c r="L1267">
        <f t="shared" si="290"/>
        <v>3.9769296294121147E-5</v>
      </c>
      <c r="M1267">
        <f>J1267/SQRT('Exhaust Gas Math'!$E$14*$B$21*$B$23)</f>
        <v>1.1760037289617719E-5</v>
      </c>
      <c r="N1267">
        <f t="shared" si="291"/>
        <v>6.2929392666033479E-4</v>
      </c>
      <c r="O1267">
        <f t="shared" si="292"/>
        <v>0</v>
      </c>
      <c r="P1267">
        <f t="shared" si="293"/>
        <v>0</v>
      </c>
      <c r="Q1267">
        <f>($B$16/2)*(COS((ACOS((2*'Intake Valve Fxn Scratch'!$B$1)/$B$16-1)/($B$17/2))*(I1267-($B$17/2)))+1)*P1267</f>
        <v>0</v>
      </c>
      <c r="R1267">
        <f t="shared" si="294"/>
        <v>0</v>
      </c>
      <c r="S1267">
        <f t="shared" si="295"/>
        <v>0</v>
      </c>
      <c r="T1267">
        <f>S1267*'Exhaust Gas Math'!$C$14</f>
        <v>0</v>
      </c>
      <c r="U1267">
        <f>(T1267/'Exhaust Gas Math'!$B$14)+('Exhaust Gas Math'!$D$10)</f>
        <v>4.4059320573952224E-4</v>
      </c>
      <c r="V1267">
        <f>('Exhaust Gas Math'!$E$10*(2.53982214E-12*V1266^4 - 0.0000000071629564556*V1266^3 + 7.56281407226508E-06*V1266^2 - 0.00322508455050905*V1266 + 1.62997098133725)*$B$24+T1267*'Exhaust Gas Math'!$D$14*$B$23)/('Exhaust Gas Math'!$E$10*(2.53982214E-12*V1266^4 - 0.0000000071629564556*V1266^3 + 7.56281407226508E-06*V1266^2 - 0.00322508455050905*V1266 + 1.62997098133725)+T1267*'Exhaust Gas Math'!$D$14)</f>
        <v>1100</v>
      </c>
      <c r="W1267">
        <f>(353.3116967483*V1267^-1.0020802909)*('Exhaust Gas Math'!$E$10/(T1267+'Exhaust Gas Math'!$E$10))+(357.4500179626*V1267^-1.0038444015 )*(T1267/(T1267+'Exhaust Gas Math'!$E$10))</f>
        <v>0.31654710700089367</v>
      </c>
      <c r="X1267">
        <f t="shared" si="296"/>
        <v>0</v>
      </c>
      <c r="Y1267">
        <f t="shared" si="297"/>
        <v>101325</v>
      </c>
      <c r="Z1267">
        <f t="shared" si="298"/>
        <v>101325</v>
      </c>
    </row>
    <row r="1268" spans="5:26" x14ac:dyDescent="0.2">
      <c r="E1268">
        <f t="shared" si="285"/>
        <v>0.15787499999999646</v>
      </c>
      <c r="F1268">
        <f t="shared" si="286"/>
        <v>101325</v>
      </c>
      <c r="H1268">
        <f t="shared" si="299"/>
        <v>0.15787499999999646</v>
      </c>
      <c r="I1268">
        <f t="shared" si="287"/>
        <v>377.99999999982992</v>
      </c>
      <c r="J1268">
        <f t="shared" si="288"/>
        <v>1.5515084334145716E-3</v>
      </c>
      <c r="K1268">
        <f t="shared" si="289"/>
        <v>8.2065426569380513</v>
      </c>
      <c r="L1268">
        <f t="shared" si="290"/>
        <v>3.9769296294121147E-5</v>
      </c>
      <c r="M1268">
        <f>J1268/SQRT('Exhaust Gas Math'!$E$14*$B$21*$B$23)</f>
        <v>2.6339313429468472E-5</v>
      </c>
      <c r="N1268">
        <f t="shared" si="291"/>
        <v>1.3427107345254027E-3</v>
      </c>
      <c r="O1268">
        <f t="shared" si="292"/>
        <v>0</v>
      </c>
      <c r="P1268">
        <f t="shared" si="293"/>
        <v>0</v>
      </c>
      <c r="Q1268">
        <f>($B$16/2)*(COS((ACOS((2*'Intake Valve Fxn Scratch'!$B$1)/$B$16-1)/($B$17/2))*(I1268-($B$17/2)))+1)*P1268</f>
        <v>0</v>
      </c>
      <c r="R1268">
        <f t="shared" si="294"/>
        <v>0</v>
      </c>
      <c r="S1268">
        <f t="shared" si="295"/>
        <v>0</v>
      </c>
      <c r="T1268">
        <f>S1268*'Exhaust Gas Math'!$C$14</f>
        <v>0</v>
      </c>
      <c r="U1268">
        <f>(T1268/'Exhaust Gas Math'!$B$14)+('Exhaust Gas Math'!$D$10)</f>
        <v>4.4059320573952224E-4</v>
      </c>
      <c r="V1268">
        <f>('Exhaust Gas Math'!$E$10*(2.53982214E-12*V1267^4 - 0.0000000071629564556*V1267^3 + 7.56281407226508E-06*V1267^2 - 0.00322508455050905*V1267 + 1.62997098133725)*$B$24+T1268*'Exhaust Gas Math'!$D$14*$B$23)/('Exhaust Gas Math'!$E$10*(2.53982214E-12*V1267^4 - 0.0000000071629564556*V1267^3 + 7.56281407226508E-06*V1267^2 - 0.00322508455050905*V1267 + 1.62997098133725)+T1268*'Exhaust Gas Math'!$D$14)</f>
        <v>1100</v>
      </c>
      <c r="W1268">
        <f>(353.3116967483*V1268^-1.0020802909)*('Exhaust Gas Math'!$E$10/(T1268+'Exhaust Gas Math'!$E$10))+(357.4500179626*V1268^-1.0038444015 )*(T1268/(T1268+'Exhaust Gas Math'!$E$10))</f>
        <v>0.31654710700089367</v>
      </c>
      <c r="X1268">
        <f t="shared" si="296"/>
        <v>0</v>
      </c>
      <c r="Y1268">
        <f t="shared" si="297"/>
        <v>101325</v>
      </c>
      <c r="Z1268">
        <f t="shared" si="298"/>
        <v>101325</v>
      </c>
    </row>
    <row r="1269" spans="5:26" x14ac:dyDescent="0.2">
      <c r="E1269">
        <f t="shared" si="285"/>
        <v>0.15799999999999645</v>
      </c>
      <c r="F1269">
        <f t="shared" si="286"/>
        <v>101325</v>
      </c>
      <c r="H1269">
        <f t="shared" si="299"/>
        <v>0.15799999999999645</v>
      </c>
      <c r="I1269">
        <f t="shared" si="287"/>
        <v>383.99999999982992</v>
      </c>
      <c r="J1269">
        <f t="shared" si="288"/>
        <v>2.7406089926911292E-3</v>
      </c>
      <c r="K1269">
        <f t="shared" si="289"/>
        <v>10.801676517180193</v>
      </c>
      <c r="L1269">
        <f t="shared" si="290"/>
        <v>3.9769296294121147E-5</v>
      </c>
      <c r="M1269">
        <f>J1269/SQRT('Exhaust Gas Math'!$E$14*$B$21*$B$23)</f>
        <v>4.6526179098649527E-5</v>
      </c>
      <c r="N1269">
        <f t="shared" si="291"/>
        <v>2.2601711314660239E-3</v>
      </c>
      <c r="O1269">
        <f t="shared" si="292"/>
        <v>0</v>
      </c>
      <c r="P1269">
        <f t="shared" si="293"/>
        <v>0</v>
      </c>
      <c r="Q1269">
        <f>($B$16/2)*(COS((ACOS((2*'Intake Valve Fxn Scratch'!$B$1)/$B$16-1)/($B$17/2))*(I1269-($B$17/2)))+1)*P1269</f>
        <v>0</v>
      </c>
      <c r="R1269">
        <f t="shared" si="294"/>
        <v>0</v>
      </c>
      <c r="S1269">
        <f t="shared" si="295"/>
        <v>0</v>
      </c>
      <c r="T1269">
        <f>S1269*'Exhaust Gas Math'!$C$14</f>
        <v>0</v>
      </c>
      <c r="U1269">
        <f>(T1269/'Exhaust Gas Math'!$B$14)+('Exhaust Gas Math'!$D$10)</f>
        <v>4.4059320573952224E-4</v>
      </c>
      <c r="V1269">
        <f>('Exhaust Gas Math'!$E$10*(2.53982214E-12*V1268^4 - 0.0000000071629564556*V1268^3 + 7.56281407226508E-06*V1268^2 - 0.00322508455050905*V1268 + 1.62997098133725)*$B$24+T1269*'Exhaust Gas Math'!$D$14*$B$23)/('Exhaust Gas Math'!$E$10*(2.53982214E-12*V1268^4 - 0.0000000071629564556*V1268^3 + 7.56281407226508E-06*V1268^2 - 0.00322508455050905*V1268 + 1.62997098133725)+T1269*'Exhaust Gas Math'!$D$14)</f>
        <v>1100</v>
      </c>
      <c r="W1269">
        <f>(353.3116967483*V1269^-1.0020802909)*('Exhaust Gas Math'!$E$10/(T1269+'Exhaust Gas Math'!$E$10))+(357.4500179626*V1269^-1.0038444015 )*(T1269/(T1269+'Exhaust Gas Math'!$E$10))</f>
        <v>0.31654710700089367</v>
      </c>
      <c r="X1269">
        <f t="shared" si="296"/>
        <v>0</v>
      </c>
      <c r="Y1269">
        <f t="shared" si="297"/>
        <v>101325</v>
      </c>
      <c r="Z1269">
        <f t="shared" si="298"/>
        <v>101325</v>
      </c>
    </row>
    <row r="1270" spans="5:26" x14ac:dyDescent="0.2">
      <c r="E1270">
        <f t="shared" si="285"/>
        <v>0.15812499999999644</v>
      </c>
      <c r="F1270">
        <f t="shared" si="286"/>
        <v>101325</v>
      </c>
      <c r="H1270">
        <f t="shared" si="299"/>
        <v>0.15812499999999644</v>
      </c>
      <c r="I1270">
        <f t="shared" si="287"/>
        <v>389.99999999982901</v>
      </c>
      <c r="J1270">
        <f t="shared" si="288"/>
        <v>4.2469946999858475E-3</v>
      </c>
      <c r="K1270">
        <f t="shared" si="289"/>
        <v>13.278464949104009</v>
      </c>
      <c r="L1270">
        <f t="shared" si="290"/>
        <v>3.9769296294121147E-5</v>
      </c>
      <c r="M1270">
        <f>J1270/SQRT('Exhaust Gas Math'!$E$14*$B$21*$B$23)</f>
        <v>7.2099462772516083E-5</v>
      </c>
      <c r="N1270">
        <f t="shared" si="291"/>
        <v>3.3402709600946559E-3</v>
      </c>
      <c r="O1270">
        <f t="shared" si="292"/>
        <v>0</v>
      </c>
      <c r="P1270">
        <f t="shared" si="293"/>
        <v>0</v>
      </c>
      <c r="Q1270">
        <f>($B$16/2)*(COS((ACOS((2*'Intake Valve Fxn Scratch'!$B$1)/$B$16-1)/($B$17/2))*(I1270-($B$17/2)))+1)*P1270</f>
        <v>0</v>
      </c>
      <c r="R1270">
        <f t="shared" si="294"/>
        <v>0</v>
      </c>
      <c r="S1270">
        <f t="shared" si="295"/>
        <v>0</v>
      </c>
      <c r="T1270">
        <f>S1270*'Exhaust Gas Math'!$C$14</f>
        <v>0</v>
      </c>
      <c r="U1270">
        <f>(T1270/'Exhaust Gas Math'!$B$14)+('Exhaust Gas Math'!$D$10)</f>
        <v>4.4059320573952224E-4</v>
      </c>
      <c r="V1270">
        <f>('Exhaust Gas Math'!$E$10*(2.53982214E-12*V1269^4 - 0.0000000071629564556*V1269^3 + 7.56281407226508E-06*V1269^2 - 0.00322508455050905*V1269 + 1.62997098133725)*$B$24+T1270*'Exhaust Gas Math'!$D$14*$B$23)/('Exhaust Gas Math'!$E$10*(2.53982214E-12*V1269^4 - 0.0000000071629564556*V1269^3 + 7.56281407226508E-06*V1269^2 - 0.00322508455050905*V1269 + 1.62997098133725)+T1270*'Exhaust Gas Math'!$D$14)</f>
        <v>1100</v>
      </c>
      <c r="W1270">
        <f>(353.3116967483*V1270^-1.0020802909)*('Exhaust Gas Math'!$E$10/(T1270+'Exhaust Gas Math'!$E$10))+(357.4500179626*V1270^-1.0038444015 )*(T1270/(T1270+'Exhaust Gas Math'!$E$10))</f>
        <v>0.31654710700089367</v>
      </c>
      <c r="X1270">
        <f t="shared" si="296"/>
        <v>0</v>
      </c>
      <c r="Y1270">
        <f t="shared" si="297"/>
        <v>101325</v>
      </c>
      <c r="Z1270">
        <f t="shared" si="298"/>
        <v>101325</v>
      </c>
    </row>
    <row r="1271" spans="5:26" x14ac:dyDescent="0.2">
      <c r="E1271">
        <f t="shared" si="285"/>
        <v>0.15824999999999642</v>
      </c>
      <c r="F1271">
        <f t="shared" si="286"/>
        <v>101325</v>
      </c>
      <c r="H1271">
        <f t="shared" si="299"/>
        <v>0.15824999999999642</v>
      </c>
      <c r="I1271">
        <f t="shared" si="287"/>
        <v>395.99999999982811</v>
      </c>
      <c r="J1271">
        <f t="shared" si="288"/>
        <v>6.054161278258665E-3</v>
      </c>
      <c r="K1271">
        <f t="shared" si="289"/>
        <v>15.609771740348663</v>
      </c>
      <c r="L1271">
        <f t="shared" si="290"/>
        <v>3.9769296294121147E-5</v>
      </c>
      <c r="M1271">
        <f>J1271/SQRT('Exhaust Gas Math'!$E$14*$B$21*$B$23)</f>
        <v>1.0277897820359266E-4</v>
      </c>
      <c r="N1271">
        <f t="shared" si="291"/>
        <v>4.5467954922102684E-3</v>
      </c>
      <c r="O1271">
        <f t="shared" si="292"/>
        <v>0</v>
      </c>
      <c r="P1271">
        <f t="shared" si="293"/>
        <v>0</v>
      </c>
      <c r="Q1271">
        <f>($B$16/2)*(COS((ACOS((2*'Intake Valve Fxn Scratch'!$B$1)/$B$16-1)/($B$17/2))*(I1271-($B$17/2)))+1)*P1271</f>
        <v>0</v>
      </c>
      <c r="R1271">
        <f t="shared" si="294"/>
        <v>0</v>
      </c>
      <c r="S1271">
        <f t="shared" si="295"/>
        <v>0</v>
      </c>
      <c r="T1271">
        <f>S1271*'Exhaust Gas Math'!$C$14</f>
        <v>0</v>
      </c>
      <c r="U1271">
        <f>(T1271/'Exhaust Gas Math'!$B$14)+('Exhaust Gas Math'!$D$10)</f>
        <v>4.4059320573952224E-4</v>
      </c>
      <c r="V1271">
        <f>('Exhaust Gas Math'!$E$10*(2.53982214E-12*V1270^4 - 0.0000000071629564556*V1270^3 + 7.56281407226508E-06*V1270^2 - 0.00322508455050905*V1270 + 1.62997098133725)*$B$24+T1271*'Exhaust Gas Math'!$D$14*$B$23)/('Exhaust Gas Math'!$E$10*(2.53982214E-12*V1270^4 - 0.0000000071629564556*V1270^3 + 7.56281407226508E-06*V1270^2 - 0.00322508455050905*V1270 + 1.62997098133725)+T1271*'Exhaust Gas Math'!$D$14)</f>
        <v>1100</v>
      </c>
      <c r="W1271">
        <f>(353.3116967483*V1271^-1.0020802909)*('Exhaust Gas Math'!$E$10/(T1271+'Exhaust Gas Math'!$E$10))+(357.4500179626*V1271^-1.0038444015 )*(T1271/(T1271+'Exhaust Gas Math'!$E$10))</f>
        <v>0.31654710700089367</v>
      </c>
      <c r="X1271">
        <f t="shared" si="296"/>
        <v>0</v>
      </c>
      <c r="Y1271">
        <f t="shared" si="297"/>
        <v>101325</v>
      </c>
      <c r="Z1271">
        <f t="shared" si="298"/>
        <v>101325</v>
      </c>
    </row>
    <row r="1272" spans="5:26" x14ac:dyDescent="0.2">
      <c r="E1272">
        <f t="shared" si="285"/>
        <v>0.15837499999999641</v>
      </c>
      <c r="F1272">
        <f t="shared" si="286"/>
        <v>101325</v>
      </c>
      <c r="H1272">
        <f t="shared" si="299"/>
        <v>0.15837499999999641</v>
      </c>
      <c r="I1272">
        <f t="shared" si="287"/>
        <v>401.9999999998272</v>
      </c>
      <c r="J1272">
        <f t="shared" si="288"/>
        <v>8.1423090323031293E-3</v>
      </c>
      <c r="K1272">
        <f t="shared" si="289"/>
        <v>17.770054605850707</v>
      </c>
      <c r="L1272">
        <f t="shared" si="290"/>
        <v>3.9769296294121147E-5</v>
      </c>
      <c r="M1272">
        <f>J1272/SQRT('Exhaust Gas Math'!$E$14*$B$21*$B$23)</f>
        <v>1.3822859420069847E-4</v>
      </c>
      <c r="N1272">
        <f t="shared" si="291"/>
        <v>5.8492450477673659E-3</v>
      </c>
      <c r="O1272">
        <f t="shared" si="292"/>
        <v>0</v>
      </c>
      <c r="P1272">
        <f t="shared" si="293"/>
        <v>0</v>
      </c>
      <c r="Q1272">
        <f>($B$16/2)*(COS((ACOS((2*'Intake Valve Fxn Scratch'!$B$1)/$B$16-1)/($B$17/2))*(I1272-($B$17/2)))+1)*P1272</f>
        <v>0</v>
      </c>
      <c r="R1272">
        <f t="shared" si="294"/>
        <v>0</v>
      </c>
      <c r="S1272">
        <f t="shared" si="295"/>
        <v>0</v>
      </c>
      <c r="T1272">
        <f>S1272*'Exhaust Gas Math'!$C$14</f>
        <v>0</v>
      </c>
      <c r="U1272">
        <f>(T1272/'Exhaust Gas Math'!$B$14)+('Exhaust Gas Math'!$D$10)</f>
        <v>4.4059320573952224E-4</v>
      </c>
      <c r="V1272">
        <f>('Exhaust Gas Math'!$E$10*(2.53982214E-12*V1271^4 - 0.0000000071629564556*V1271^3 + 7.56281407226508E-06*V1271^2 - 0.00322508455050905*V1271 + 1.62997098133725)*$B$24+T1272*'Exhaust Gas Math'!$D$14*$B$23)/('Exhaust Gas Math'!$E$10*(2.53982214E-12*V1271^4 - 0.0000000071629564556*V1271^3 + 7.56281407226508E-06*V1271^2 - 0.00322508455050905*V1271 + 1.62997098133725)+T1272*'Exhaust Gas Math'!$D$14)</f>
        <v>1100</v>
      </c>
      <c r="W1272">
        <f>(353.3116967483*V1272^-1.0020802909)*('Exhaust Gas Math'!$E$10/(T1272+'Exhaust Gas Math'!$E$10))+(357.4500179626*V1272^-1.0038444015 )*(T1272/(T1272+'Exhaust Gas Math'!$E$10))</f>
        <v>0.31654710700089367</v>
      </c>
      <c r="X1272">
        <f t="shared" si="296"/>
        <v>0</v>
      </c>
      <c r="Y1272">
        <f t="shared" si="297"/>
        <v>101325</v>
      </c>
      <c r="Z1272">
        <f t="shared" si="298"/>
        <v>101325</v>
      </c>
    </row>
    <row r="1273" spans="5:26" x14ac:dyDescent="0.2">
      <c r="E1273">
        <f t="shared" si="285"/>
        <v>0.15849999999999639</v>
      </c>
      <c r="F1273">
        <f t="shared" si="286"/>
        <v>101325</v>
      </c>
      <c r="H1273">
        <f t="shared" si="299"/>
        <v>0.15849999999999639</v>
      </c>
      <c r="I1273">
        <f t="shared" si="287"/>
        <v>407.9999999998272</v>
      </c>
      <c r="J1273">
        <f t="shared" si="288"/>
        <v>1.048855977835338E-2</v>
      </c>
      <c r="K1273">
        <f t="shared" si="289"/>
        <v>19.735645034468106</v>
      </c>
      <c r="L1273">
        <f t="shared" si="290"/>
        <v>3.9769296294121147E-5</v>
      </c>
      <c r="M1273">
        <f>J1273/SQRT('Exhaust Gas Math'!$E$14*$B$21*$B$23)</f>
        <v>1.78059917352668E-4</v>
      </c>
      <c r="N1273">
        <f t="shared" si="291"/>
        <v>7.2230121594719296E-3</v>
      </c>
      <c r="O1273">
        <f t="shared" si="292"/>
        <v>0</v>
      </c>
      <c r="P1273">
        <f t="shared" si="293"/>
        <v>0</v>
      </c>
      <c r="Q1273">
        <f>($B$16/2)*(COS((ACOS((2*'Intake Valve Fxn Scratch'!$B$1)/$B$16-1)/($B$17/2))*(I1273-($B$17/2)))+1)*P1273</f>
        <v>0</v>
      </c>
      <c r="R1273">
        <f t="shared" si="294"/>
        <v>0</v>
      </c>
      <c r="S1273">
        <f t="shared" si="295"/>
        <v>0</v>
      </c>
      <c r="T1273">
        <f>S1273*'Exhaust Gas Math'!$C$14</f>
        <v>0</v>
      </c>
      <c r="U1273">
        <f>(T1273/'Exhaust Gas Math'!$B$14)+('Exhaust Gas Math'!$D$10)</f>
        <v>4.4059320573952224E-4</v>
      </c>
      <c r="V1273">
        <f>('Exhaust Gas Math'!$E$10*(2.53982214E-12*V1272^4 - 0.0000000071629564556*V1272^3 + 7.56281407226508E-06*V1272^2 - 0.00322508455050905*V1272 + 1.62997098133725)*$B$24+T1273*'Exhaust Gas Math'!$D$14*$B$23)/('Exhaust Gas Math'!$E$10*(2.53982214E-12*V1272^4 - 0.0000000071629564556*V1272^3 + 7.56281407226508E-06*V1272^2 - 0.00322508455050905*V1272 + 1.62997098133725)+T1273*'Exhaust Gas Math'!$D$14)</f>
        <v>1100</v>
      </c>
      <c r="W1273">
        <f>(353.3116967483*V1273^-1.0020802909)*('Exhaust Gas Math'!$E$10/(T1273+'Exhaust Gas Math'!$E$10))+(357.4500179626*V1273^-1.0038444015 )*(T1273/(T1273+'Exhaust Gas Math'!$E$10))</f>
        <v>0.31654710700089367</v>
      </c>
      <c r="X1273">
        <f t="shared" si="296"/>
        <v>0</v>
      </c>
      <c r="Y1273">
        <f t="shared" si="297"/>
        <v>101325</v>
      </c>
      <c r="Z1273">
        <f t="shared" si="298"/>
        <v>101325</v>
      </c>
    </row>
    <row r="1274" spans="5:26" x14ac:dyDescent="0.2">
      <c r="E1274">
        <f t="shared" si="285"/>
        <v>0.15862499999999638</v>
      </c>
      <c r="F1274">
        <f t="shared" si="286"/>
        <v>101325</v>
      </c>
      <c r="H1274">
        <f t="shared" si="299"/>
        <v>0.15862499999999638</v>
      </c>
      <c r="I1274">
        <f t="shared" si="287"/>
        <v>413.99999999982629</v>
      </c>
      <c r="J1274">
        <f t="shared" si="288"/>
        <v>1.3067207502251162E-2</v>
      </c>
      <c r="K1274">
        <f t="shared" si="289"/>
        <v>21.485007606138694</v>
      </c>
      <c r="L1274">
        <f t="shared" si="290"/>
        <v>3.9769296294121147E-5</v>
      </c>
      <c r="M1274">
        <f>J1274/SQRT('Exhaust Gas Math'!$E$14*$B$21*$B$23)</f>
        <v>2.2183654734780808E-4</v>
      </c>
      <c r="N1274">
        <f t="shared" si="291"/>
        <v>8.6492854860943449E-3</v>
      </c>
      <c r="O1274">
        <f t="shared" si="292"/>
        <v>0</v>
      </c>
      <c r="P1274">
        <f t="shared" si="293"/>
        <v>0</v>
      </c>
      <c r="Q1274">
        <f>($B$16/2)*(COS((ACOS((2*'Intake Valve Fxn Scratch'!$B$1)/$B$16-1)/($B$17/2))*(I1274-($B$17/2)))+1)*P1274</f>
        <v>0</v>
      </c>
      <c r="R1274">
        <f t="shared" si="294"/>
        <v>0</v>
      </c>
      <c r="S1274">
        <f t="shared" si="295"/>
        <v>0</v>
      </c>
      <c r="T1274">
        <f>S1274*'Exhaust Gas Math'!$C$14</f>
        <v>0</v>
      </c>
      <c r="U1274">
        <f>(T1274/'Exhaust Gas Math'!$B$14)+('Exhaust Gas Math'!$D$10)</f>
        <v>4.4059320573952224E-4</v>
      </c>
      <c r="V1274">
        <f>('Exhaust Gas Math'!$E$10*(2.53982214E-12*V1273^4 - 0.0000000071629564556*V1273^3 + 7.56281407226508E-06*V1273^2 - 0.00322508455050905*V1273 + 1.62997098133725)*$B$24+T1274*'Exhaust Gas Math'!$D$14*$B$23)/('Exhaust Gas Math'!$E$10*(2.53982214E-12*V1273^4 - 0.0000000071629564556*V1273^3 + 7.56281407226508E-06*V1273^2 - 0.00322508455050905*V1273 + 1.62997098133725)+T1274*'Exhaust Gas Math'!$D$14)</f>
        <v>1100</v>
      </c>
      <c r="W1274">
        <f>(353.3116967483*V1274^-1.0020802909)*('Exhaust Gas Math'!$E$10/(T1274+'Exhaust Gas Math'!$E$10))+(357.4500179626*V1274^-1.0038444015 )*(T1274/(T1274+'Exhaust Gas Math'!$E$10))</f>
        <v>0.31654710700089367</v>
      </c>
      <c r="X1274">
        <f t="shared" si="296"/>
        <v>0</v>
      </c>
      <c r="Y1274">
        <f t="shared" si="297"/>
        <v>101325</v>
      </c>
      <c r="Z1274">
        <f t="shared" si="298"/>
        <v>101325</v>
      </c>
    </row>
    <row r="1275" spans="5:26" x14ac:dyDescent="0.2">
      <c r="E1275">
        <f t="shared" si="285"/>
        <v>0.15874999999999637</v>
      </c>
      <c r="F1275">
        <f t="shared" si="286"/>
        <v>101325</v>
      </c>
      <c r="H1275">
        <f t="shared" si="299"/>
        <v>0.15874999999999637</v>
      </c>
      <c r="I1275">
        <f t="shared" si="287"/>
        <v>419.99999999982538</v>
      </c>
      <c r="J1275">
        <f t="shared" si="288"/>
        <v>1.5849999999916726E-2</v>
      </c>
      <c r="K1275">
        <f t="shared" si="289"/>
        <v>22.998975938449604</v>
      </c>
      <c r="L1275">
        <f t="shared" si="290"/>
        <v>3.9769296294121147E-5</v>
      </c>
      <c r="M1275">
        <f>J1275/SQRT('Exhaust Gas Math'!$E$14*$B$21*$B$23)</f>
        <v>2.6907885826704328E-4</v>
      </c>
      <c r="N1275">
        <f t="shared" si="291"/>
        <v>1.0114751634494854E-2</v>
      </c>
      <c r="O1275">
        <f t="shared" si="292"/>
        <v>0</v>
      </c>
      <c r="P1275">
        <f t="shared" si="293"/>
        <v>0</v>
      </c>
      <c r="Q1275">
        <f>($B$16/2)*(COS((ACOS((2*'Intake Valve Fxn Scratch'!$B$1)/$B$16-1)/($B$17/2))*(I1275-($B$17/2)))+1)*P1275</f>
        <v>0</v>
      </c>
      <c r="R1275">
        <f t="shared" si="294"/>
        <v>0</v>
      </c>
      <c r="S1275">
        <f t="shared" si="295"/>
        <v>0</v>
      </c>
      <c r="T1275">
        <f>S1275*'Exhaust Gas Math'!$C$14</f>
        <v>0</v>
      </c>
      <c r="U1275">
        <f>(T1275/'Exhaust Gas Math'!$B$14)+('Exhaust Gas Math'!$D$10)</f>
        <v>4.4059320573952224E-4</v>
      </c>
      <c r="V1275">
        <f>('Exhaust Gas Math'!$E$10*(2.53982214E-12*V1274^4 - 0.0000000071629564556*V1274^3 + 7.56281407226508E-06*V1274^2 - 0.00322508455050905*V1274 + 1.62997098133725)*$B$24+T1275*'Exhaust Gas Math'!$D$14*$B$23)/('Exhaust Gas Math'!$E$10*(2.53982214E-12*V1274^4 - 0.0000000071629564556*V1274^3 + 7.56281407226508E-06*V1274^2 - 0.00322508455050905*V1274 + 1.62997098133725)+T1275*'Exhaust Gas Math'!$D$14)</f>
        <v>1100</v>
      </c>
      <c r="W1275">
        <f>(353.3116967483*V1275^-1.0020802909)*('Exhaust Gas Math'!$E$10/(T1275+'Exhaust Gas Math'!$E$10))+(357.4500179626*V1275^-1.0038444015 )*(T1275/(T1275+'Exhaust Gas Math'!$E$10))</f>
        <v>0.31654710700089367</v>
      </c>
      <c r="X1275">
        <f t="shared" si="296"/>
        <v>0</v>
      </c>
      <c r="Y1275">
        <f t="shared" si="297"/>
        <v>101325</v>
      </c>
      <c r="Z1275">
        <f t="shared" si="298"/>
        <v>101325</v>
      </c>
    </row>
    <row r="1276" spans="5:26" x14ac:dyDescent="0.2">
      <c r="E1276">
        <f t="shared" si="285"/>
        <v>0.15887499999999635</v>
      </c>
      <c r="F1276">
        <f t="shared" si="286"/>
        <v>101325</v>
      </c>
      <c r="H1276">
        <f t="shared" si="299"/>
        <v>0.15887499999999635</v>
      </c>
      <c r="I1276">
        <f t="shared" si="287"/>
        <v>425.99999999982447</v>
      </c>
      <c r="J1276">
        <f t="shared" si="288"/>
        <v>1.8806448414408896E-2</v>
      </c>
      <c r="K1276">
        <f t="shared" si="289"/>
        <v>24.260962677533797</v>
      </c>
      <c r="L1276">
        <f t="shared" si="290"/>
        <v>3.9769296294121147E-5</v>
      </c>
      <c r="M1276">
        <f>J1276/SQRT('Exhaust Gas Math'!$E$14*$B$21*$B$23)</f>
        <v>3.1926925346585357E-4</v>
      </c>
      <c r="N1276">
        <f t="shared" si="291"/>
        <v>1.1611157153075556E-2</v>
      </c>
      <c r="O1276">
        <f t="shared" si="292"/>
        <v>0</v>
      </c>
      <c r="P1276">
        <f t="shared" si="293"/>
        <v>0</v>
      </c>
      <c r="Q1276">
        <f>($B$16/2)*(COS((ACOS((2*'Intake Valve Fxn Scratch'!$B$1)/$B$16-1)/($B$17/2))*(I1276-($B$17/2)))+1)*P1276</f>
        <v>0</v>
      </c>
      <c r="R1276">
        <f t="shared" si="294"/>
        <v>0</v>
      </c>
      <c r="S1276">
        <f t="shared" si="295"/>
        <v>0</v>
      </c>
      <c r="T1276">
        <f>S1276*'Exhaust Gas Math'!$C$14</f>
        <v>0</v>
      </c>
      <c r="U1276">
        <f>(T1276/'Exhaust Gas Math'!$B$14)+('Exhaust Gas Math'!$D$10)</f>
        <v>4.4059320573952224E-4</v>
      </c>
      <c r="V1276">
        <f>('Exhaust Gas Math'!$E$10*(2.53982214E-12*V1275^4 - 0.0000000071629564556*V1275^3 + 7.56281407226508E-06*V1275^2 - 0.00322508455050905*V1275 + 1.62997098133725)*$B$24+T1276*'Exhaust Gas Math'!$D$14*$B$23)/('Exhaust Gas Math'!$E$10*(2.53982214E-12*V1275^4 - 0.0000000071629564556*V1275^3 + 7.56281407226508E-06*V1275^2 - 0.00322508455050905*V1275 + 1.62997098133725)+T1276*'Exhaust Gas Math'!$D$14)</f>
        <v>1100</v>
      </c>
      <c r="W1276">
        <f>(353.3116967483*V1276^-1.0020802909)*('Exhaust Gas Math'!$E$10/(T1276+'Exhaust Gas Math'!$E$10))+(357.4500179626*V1276^-1.0038444015 )*(T1276/(T1276+'Exhaust Gas Math'!$E$10))</f>
        <v>0.31654710700089367</v>
      </c>
      <c r="X1276">
        <f t="shared" si="296"/>
        <v>0</v>
      </c>
      <c r="Y1276">
        <f t="shared" si="297"/>
        <v>101325</v>
      </c>
      <c r="Z1276">
        <f t="shared" si="298"/>
        <v>101325</v>
      </c>
    </row>
    <row r="1277" spans="5:26" x14ac:dyDescent="0.2">
      <c r="E1277">
        <f t="shared" si="285"/>
        <v>0.15899999999999634</v>
      </c>
      <c r="F1277">
        <f t="shared" si="286"/>
        <v>101325</v>
      </c>
      <c r="H1277">
        <f t="shared" si="299"/>
        <v>0.15899999999999634</v>
      </c>
      <c r="I1277">
        <f t="shared" si="287"/>
        <v>431.99999999982447</v>
      </c>
      <c r="J1277">
        <f t="shared" si="288"/>
        <v>2.1904161278221895E-2</v>
      </c>
      <c r="K1277">
        <f t="shared" si="289"/>
        <v>25.257141232590168</v>
      </c>
      <c r="L1277">
        <f t="shared" si="290"/>
        <v>3.9769296294121147E-5</v>
      </c>
      <c r="M1277">
        <f>J1277/SQRT('Exhaust Gas Math'!$E$14*$B$21*$B$23)</f>
        <v>3.718578364714254E-4</v>
      </c>
      <c r="N1277">
        <f t="shared" si="291"/>
        <v>1.3134781388466923E-2</v>
      </c>
      <c r="O1277">
        <f t="shared" si="292"/>
        <v>0</v>
      </c>
      <c r="P1277">
        <f t="shared" si="293"/>
        <v>0</v>
      </c>
      <c r="Q1277">
        <f>($B$16/2)*(COS((ACOS((2*'Intake Valve Fxn Scratch'!$B$1)/$B$16-1)/($B$17/2))*(I1277-($B$17/2)))+1)*P1277</f>
        <v>0</v>
      </c>
      <c r="R1277">
        <f t="shared" si="294"/>
        <v>0</v>
      </c>
      <c r="S1277">
        <f t="shared" si="295"/>
        <v>0</v>
      </c>
      <c r="T1277">
        <f>S1277*'Exhaust Gas Math'!$C$14</f>
        <v>0</v>
      </c>
      <c r="U1277">
        <f>(T1277/'Exhaust Gas Math'!$B$14)+('Exhaust Gas Math'!$D$10)</f>
        <v>4.4059320573952224E-4</v>
      </c>
      <c r="V1277">
        <f>('Exhaust Gas Math'!$E$10*(2.53982214E-12*V1276^4 - 0.0000000071629564556*V1276^3 + 7.56281407226508E-06*V1276^2 - 0.00322508455050905*V1276 + 1.62997098133725)*$B$24+T1277*'Exhaust Gas Math'!$D$14*$B$23)/('Exhaust Gas Math'!$E$10*(2.53982214E-12*V1276^4 - 0.0000000071629564556*V1276^3 + 7.56281407226508E-06*V1276^2 - 0.00322508455050905*V1276 + 1.62997098133725)+T1277*'Exhaust Gas Math'!$D$14)</f>
        <v>1100</v>
      </c>
      <c r="W1277">
        <f>(353.3116967483*V1277^-1.0020802909)*('Exhaust Gas Math'!$E$10/(T1277+'Exhaust Gas Math'!$E$10))+(357.4500179626*V1277^-1.0038444015 )*(T1277/(T1277+'Exhaust Gas Math'!$E$10))</f>
        <v>0.31654710700089367</v>
      </c>
      <c r="X1277">
        <f t="shared" si="296"/>
        <v>0</v>
      </c>
      <c r="Y1277">
        <f t="shared" si="297"/>
        <v>101325</v>
      </c>
      <c r="Z1277">
        <f t="shared" si="298"/>
        <v>101325</v>
      </c>
    </row>
    <row r="1278" spans="5:26" x14ac:dyDescent="0.2">
      <c r="E1278">
        <f t="shared" si="285"/>
        <v>0.15912499999999632</v>
      </c>
      <c r="F1278">
        <f t="shared" si="286"/>
        <v>101325</v>
      </c>
      <c r="H1278">
        <f t="shared" si="299"/>
        <v>0.15912499999999632</v>
      </c>
      <c r="I1278">
        <f t="shared" si="287"/>
        <v>437.99999999982356</v>
      </c>
      <c r="J1278">
        <f t="shared" si="288"/>
        <v>2.5109199400981708E-2</v>
      </c>
      <c r="K1278">
        <f t="shared" si="289"/>
        <v>25.976597262905759</v>
      </c>
      <c r="L1278">
        <f t="shared" si="290"/>
        <v>3.9769296294121147E-5</v>
      </c>
      <c r="M1278">
        <f>J1278/SQRT('Exhaust Gas Math'!$E$14*$B$21*$B$23)</f>
        <v>4.262684357634815E-4</v>
      </c>
      <c r="N1278">
        <f t="shared" si="291"/>
        <v>1.4685858367074096E-2</v>
      </c>
      <c r="O1278">
        <f t="shared" si="292"/>
        <v>0</v>
      </c>
      <c r="P1278">
        <f t="shared" si="293"/>
        <v>0</v>
      </c>
      <c r="Q1278">
        <f>($B$16/2)*(COS((ACOS((2*'Intake Valve Fxn Scratch'!$B$1)/$B$16-1)/($B$17/2))*(I1278-($B$17/2)))+1)*P1278</f>
        <v>0</v>
      </c>
      <c r="R1278">
        <f t="shared" si="294"/>
        <v>0</v>
      </c>
      <c r="S1278">
        <f t="shared" si="295"/>
        <v>0</v>
      </c>
      <c r="T1278">
        <f>S1278*'Exhaust Gas Math'!$C$14</f>
        <v>0</v>
      </c>
      <c r="U1278">
        <f>(T1278/'Exhaust Gas Math'!$B$14)+('Exhaust Gas Math'!$D$10)</f>
        <v>4.4059320573952224E-4</v>
      </c>
      <c r="V1278">
        <f>('Exhaust Gas Math'!$E$10*(2.53982214E-12*V1277^4 - 0.0000000071629564556*V1277^3 + 7.56281407226508E-06*V1277^2 - 0.00322508455050905*V1277 + 1.62997098133725)*$B$24+T1278*'Exhaust Gas Math'!$D$14*$B$23)/('Exhaust Gas Math'!$E$10*(2.53982214E-12*V1277^4 - 0.0000000071629564556*V1277^3 + 7.56281407226508E-06*V1277^2 - 0.00322508455050905*V1277 + 1.62997098133725)+T1278*'Exhaust Gas Math'!$D$14)</f>
        <v>1100</v>
      </c>
      <c r="W1278">
        <f>(353.3116967483*V1278^-1.0020802909)*('Exhaust Gas Math'!$E$10/(T1278+'Exhaust Gas Math'!$E$10))+(357.4500179626*V1278^-1.0038444015 )*(T1278/(T1278+'Exhaust Gas Math'!$E$10))</f>
        <v>0.31654710700089367</v>
      </c>
      <c r="X1278">
        <f t="shared" si="296"/>
        <v>0</v>
      </c>
      <c r="Y1278">
        <f t="shared" si="297"/>
        <v>101325</v>
      </c>
      <c r="Z1278">
        <f t="shared" si="298"/>
        <v>101325</v>
      </c>
    </row>
    <row r="1279" spans="5:26" x14ac:dyDescent="0.2">
      <c r="E1279">
        <f t="shared" si="285"/>
        <v>0.15924999999999631</v>
      </c>
      <c r="F1279">
        <f t="shared" si="286"/>
        <v>101325</v>
      </c>
      <c r="H1279">
        <f t="shared" si="299"/>
        <v>0.15924999999999631</v>
      </c>
      <c r="I1279">
        <f t="shared" si="287"/>
        <v>443.99999999982265</v>
      </c>
      <c r="J1279">
        <f t="shared" si="288"/>
        <v>2.8386447714318037E-2</v>
      </c>
      <c r="K1279">
        <f t="shared" si="289"/>
        <v>26.411448257656577</v>
      </c>
      <c r="L1279">
        <f t="shared" si="290"/>
        <v>3.9769296294121147E-5</v>
      </c>
      <c r="M1279">
        <f>J1279/SQRT('Exhaust Gas Math'!$E$14*$B$21*$B$23)</f>
        <v>4.8190491743002828E-4</v>
      </c>
      <c r="N1279">
        <f t="shared" si="291"/>
        <v>1.6267973594204812E-2</v>
      </c>
      <c r="O1279">
        <f t="shared" si="292"/>
        <v>0</v>
      </c>
      <c r="P1279">
        <f t="shared" si="293"/>
        <v>0</v>
      </c>
      <c r="Q1279">
        <f>($B$16/2)*(COS((ACOS((2*'Intake Valve Fxn Scratch'!$B$1)/$B$16-1)/($B$17/2))*(I1279-($B$17/2)))+1)*P1279</f>
        <v>0</v>
      </c>
      <c r="R1279">
        <f t="shared" si="294"/>
        <v>0</v>
      </c>
      <c r="S1279">
        <f t="shared" si="295"/>
        <v>0</v>
      </c>
      <c r="T1279">
        <f>S1279*'Exhaust Gas Math'!$C$14</f>
        <v>0</v>
      </c>
      <c r="U1279">
        <f>(T1279/'Exhaust Gas Math'!$B$14)+('Exhaust Gas Math'!$D$10)</f>
        <v>4.4059320573952224E-4</v>
      </c>
      <c r="V1279">
        <f>('Exhaust Gas Math'!$E$10*(2.53982214E-12*V1278^4 - 0.0000000071629564556*V1278^3 + 7.56281407226508E-06*V1278^2 - 0.00322508455050905*V1278 + 1.62997098133725)*$B$24+T1279*'Exhaust Gas Math'!$D$14*$B$23)/('Exhaust Gas Math'!$E$10*(2.53982214E-12*V1278^4 - 0.0000000071629564556*V1278^3 + 7.56281407226508E-06*V1278^2 - 0.00322508455050905*V1278 + 1.62997098133725)+T1279*'Exhaust Gas Math'!$D$14)</f>
        <v>1100</v>
      </c>
      <c r="W1279">
        <f>(353.3116967483*V1279^-1.0020802909)*('Exhaust Gas Math'!$E$10/(T1279+'Exhaust Gas Math'!$E$10))+(357.4500179626*V1279^-1.0038444015 )*(T1279/(T1279+'Exhaust Gas Math'!$E$10))</f>
        <v>0.31654710700089367</v>
      </c>
      <c r="X1279">
        <f t="shared" si="296"/>
        <v>0</v>
      </c>
      <c r="Y1279">
        <f t="shared" si="297"/>
        <v>101325</v>
      </c>
      <c r="Z1279">
        <f t="shared" si="298"/>
        <v>101325</v>
      </c>
    </row>
    <row r="1280" spans="5:26" x14ac:dyDescent="0.2">
      <c r="E1280">
        <f t="shared" si="285"/>
        <v>0.1593749999999963</v>
      </c>
      <c r="F1280">
        <f t="shared" si="286"/>
        <v>101325</v>
      </c>
      <c r="H1280">
        <f t="shared" si="299"/>
        <v>0.1593749999999963</v>
      </c>
      <c r="I1280">
        <f t="shared" si="287"/>
        <v>449.99999999982265</v>
      </c>
      <c r="J1280">
        <f t="shared" si="288"/>
        <v>3.1699999999901682E-2</v>
      </c>
      <c r="K1280">
        <f t="shared" si="289"/>
        <v>26.556929898345718</v>
      </c>
      <c r="L1280">
        <f t="shared" si="290"/>
        <v>3.9769296294121147E-5</v>
      </c>
      <c r="M1280">
        <f>J1280/SQRT('Exhaust Gas Math'!$E$14*$B$21*$B$23)</f>
        <v>5.3815771653524481E-4</v>
      </c>
      <c r="N1280">
        <f t="shared" si="291"/>
        <v>1.7887450438339763E-2</v>
      </c>
      <c r="O1280">
        <f t="shared" si="292"/>
        <v>0</v>
      </c>
      <c r="P1280">
        <f t="shared" si="293"/>
        <v>0</v>
      </c>
      <c r="Q1280">
        <f>($B$16/2)*(COS((ACOS((2*'Intake Valve Fxn Scratch'!$B$1)/$B$16-1)/($B$17/2))*(I1280-($B$17/2)))+1)*P1280</f>
        <v>0</v>
      </c>
      <c r="R1280">
        <f t="shared" si="294"/>
        <v>0</v>
      </c>
      <c r="S1280">
        <f t="shared" si="295"/>
        <v>0</v>
      </c>
      <c r="T1280">
        <f>S1280*'Exhaust Gas Math'!$C$14</f>
        <v>0</v>
      </c>
      <c r="U1280">
        <f>(T1280/'Exhaust Gas Math'!$B$14)+('Exhaust Gas Math'!$D$10)</f>
        <v>4.4059320573952224E-4</v>
      </c>
      <c r="V1280">
        <f>('Exhaust Gas Math'!$E$10*(2.53982214E-12*V1279^4 - 0.0000000071629564556*V1279^3 + 7.56281407226508E-06*V1279^2 - 0.00322508455050905*V1279 + 1.62997098133725)*$B$24+T1280*'Exhaust Gas Math'!$D$14*$B$23)/('Exhaust Gas Math'!$E$10*(2.53982214E-12*V1279^4 - 0.0000000071629564556*V1279^3 + 7.56281407226508E-06*V1279^2 - 0.00322508455050905*V1279 + 1.62997098133725)+T1280*'Exhaust Gas Math'!$D$14)</f>
        <v>1100</v>
      </c>
      <c r="W1280">
        <f>(353.3116967483*V1280^-1.0020802909)*('Exhaust Gas Math'!$E$10/(T1280+'Exhaust Gas Math'!$E$10))+(357.4500179626*V1280^-1.0038444015 )*(T1280/(T1280+'Exhaust Gas Math'!$E$10))</f>
        <v>0.31654710700089367</v>
      </c>
      <c r="X1280">
        <f t="shared" si="296"/>
        <v>0</v>
      </c>
      <c r="Y1280">
        <f t="shared" si="297"/>
        <v>101325</v>
      </c>
      <c r="Z1280">
        <f t="shared" si="298"/>
        <v>101325</v>
      </c>
    </row>
    <row r="1281" spans="5:26" x14ac:dyDescent="0.2">
      <c r="E1281">
        <f t="shared" si="285"/>
        <v>0.15949999999999628</v>
      </c>
      <c r="F1281">
        <f t="shared" si="286"/>
        <v>101325</v>
      </c>
      <c r="H1281">
        <f t="shared" si="299"/>
        <v>0.15949999999999628</v>
      </c>
      <c r="I1281">
        <f t="shared" si="287"/>
        <v>455.99999999982174</v>
      </c>
      <c r="J1281">
        <f t="shared" si="288"/>
        <v>3.5013552285486409E-2</v>
      </c>
      <c r="K1281">
        <f t="shared" si="289"/>
        <v>26.411448257673797</v>
      </c>
      <c r="L1281">
        <f t="shared" si="290"/>
        <v>3.9769296294121147E-5</v>
      </c>
      <c r="M1281">
        <f>J1281/SQRT('Exhaust Gas Math'!$E$14*$B$21*$B$23)</f>
        <v>5.9441051564047983E-4</v>
      </c>
      <c r="N1281">
        <f t="shared" si="291"/>
        <v>1.9552731033947068E-2</v>
      </c>
      <c r="O1281">
        <f t="shared" si="292"/>
        <v>0</v>
      </c>
      <c r="P1281">
        <f t="shared" si="293"/>
        <v>0</v>
      </c>
      <c r="Q1281">
        <f>($B$16/2)*(COS((ACOS((2*'Intake Valve Fxn Scratch'!$B$1)/$B$16-1)/($B$17/2))*(I1281-($B$17/2)))+1)*P1281</f>
        <v>0</v>
      </c>
      <c r="R1281">
        <f t="shared" si="294"/>
        <v>0</v>
      </c>
      <c r="S1281">
        <f t="shared" si="295"/>
        <v>0</v>
      </c>
      <c r="T1281">
        <f>S1281*'Exhaust Gas Math'!$C$14</f>
        <v>0</v>
      </c>
      <c r="U1281">
        <f>(T1281/'Exhaust Gas Math'!$B$14)+('Exhaust Gas Math'!$D$10)</f>
        <v>4.4059320573952224E-4</v>
      </c>
      <c r="V1281">
        <f>('Exhaust Gas Math'!$E$10*(2.53982214E-12*V1280^4 - 0.0000000071629564556*V1280^3 + 7.56281407226508E-06*V1280^2 - 0.00322508455050905*V1280 + 1.62997098133725)*$B$24+T1281*'Exhaust Gas Math'!$D$14*$B$23)/('Exhaust Gas Math'!$E$10*(2.53982214E-12*V1280^4 - 0.0000000071629564556*V1280^3 + 7.56281407226508E-06*V1280^2 - 0.00322508455050905*V1280 + 1.62997098133725)+T1281*'Exhaust Gas Math'!$D$14)</f>
        <v>1100</v>
      </c>
      <c r="W1281">
        <f>(353.3116967483*V1281^-1.0020802909)*('Exhaust Gas Math'!$E$10/(T1281+'Exhaust Gas Math'!$E$10))+(357.4500179626*V1281^-1.0038444015 )*(T1281/(T1281+'Exhaust Gas Math'!$E$10))</f>
        <v>0.31654710700089367</v>
      </c>
      <c r="X1281">
        <f t="shared" si="296"/>
        <v>0</v>
      </c>
      <c r="Y1281">
        <f t="shared" si="297"/>
        <v>101325</v>
      </c>
      <c r="Z1281">
        <f t="shared" si="298"/>
        <v>101325</v>
      </c>
    </row>
    <row r="1282" spans="5:26" x14ac:dyDescent="0.2">
      <c r="E1282">
        <f t="shared" si="285"/>
        <v>0.15962499999999627</v>
      </c>
      <c r="F1282">
        <f t="shared" si="286"/>
        <v>101325</v>
      </c>
      <c r="H1282">
        <f t="shared" si="299"/>
        <v>0.15962499999999627</v>
      </c>
      <c r="I1282">
        <f t="shared" si="287"/>
        <v>461.99999999982083</v>
      </c>
      <c r="J1282">
        <f t="shared" si="288"/>
        <v>3.8290800598825961E-2</v>
      </c>
      <c r="K1282">
        <f t="shared" si="289"/>
        <v>25.976597262940007</v>
      </c>
      <c r="L1282">
        <f t="shared" si="290"/>
        <v>3.9769296294121147E-5</v>
      </c>
      <c r="M1282">
        <f>J1282/SQRT('Exhaust Gas Math'!$E$14*$B$21*$B$23)</f>
        <v>6.5004699730708126E-4</v>
      </c>
      <c r="N1282">
        <f t="shared" si="291"/>
        <v>2.1273748626269736E-2</v>
      </c>
      <c r="O1282">
        <f t="shared" si="292"/>
        <v>0</v>
      </c>
      <c r="P1282">
        <f t="shared" si="293"/>
        <v>0</v>
      </c>
      <c r="Q1282">
        <f>($B$16/2)*(COS((ACOS((2*'Intake Valve Fxn Scratch'!$B$1)/$B$16-1)/($B$17/2))*(I1282-($B$17/2)))+1)*P1282</f>
        <v>0</v>
      </c>
      <c r="R1282">
        <f t="shared" si="294"/>
        <v>0</v>
      </c>
      <c r="S1282">
        <f t="shared" si="295"/>
        <v>0</v>
      </c>
      <c r="T1282">
        <f>S1282*'Exhaust Gas Math'!$C$14</f>
        <v>0</v>
      </c>
      <c r="U1282">
        <f>(T1282/'Exhaust Gas Math'!$B$14)+('Exhaust Gas Math'!$D$10)</f>
        <v>4.4059320573952224E-4</v>
      </c>
      <c r="V1282">
        <f>('Exhaust Gas Math'!$E$10*(2.53982214E-12*V1281^4 - 0.0000000071629564556*V1281^3 + 7.56281407226508E-06*V1281^2 - 0.00322508455050905*V1281 + 1.62997098133725)*$B$24+T1282*'Exhaust Gas Math'!$D$14*$B$23)/('Exhaust Gas Math'!$E$10*(2.53982214E-12*V1281^4 - 0.0000000071629564556*V1281^3 + 7.56281407226508E-06*V1281^2 - 0.00322508455050905*V1281 + 1.62997098133725)+T1282*'Exhaust Gas Math'!$D$14)</f>
        <v>1100</v>
      </c>
      <c r="W1282">
        <f>(353.3116967483*V1282^-1.0020802909)*('Exhaust Gas Math'!$E$10/(T1282+'Exhaust Gas Math'!$E$10))+(357.4500179626*V1282^-1.0038444015 )*(T1282/(T1282+'Exhaust Gas Math'!$E$10))</f>
        <v>0.31654710700089367</v>
      </c>
      <c r="X1282">
        <f t="shared" si="296"/>
        <v>0</v>
      </c>
      <c r="Y1282">
        <f t="shared" si="297"/>
        <v>101325</v>
      </c>
      <c r="Z1282">
        <f t="shared" si="298"/>
        <v>101325</v>
      </c>
    </row>
    <row r="1283" spans="5:26" x14ac:dyDescent="0.2">
      <c r="E1283">
        <f t="shared" si="285"/>
        <v>0.15974999999999626</v>
      </c>
      <c r="F1283">
        <f t="shared" si="286"/>
        <v>101325</v>
      </c>
      <c r="H1283">
        <f t="shared" si="299"/>
        <v>0.15974999999999626</v>
      </c>
      <c r="I1283">
        <f t="shared" si="287"/>
        <v>467.99999999981992</v>
      </c>
      <c r="J1283">
        <f t="shared" si="288"/>
        <v>4.14958387215911E-2</v>
      </c>
      <c r="K1283">
        <f t="shared" si="289"/>
        <v>25.257141232641072</v>
      </c>
      <c r="L1283">
        <f t="shared" si="290"/>
        <v>3.9769296294121147E-5</v>
      </c>
      <c r="M1283">
        <f>J1283/SQRT('Exhaust Gas Math'!$E$14*$B$21*$B$23)</f>
        <v>7.0445759659922783E-4</v>
      </c>
      <c r="N1283">
        <f t="shared" si="291"/>
        <v>2.3061282130890912E-2</v>
      </c>
      <c r="O1283">
        <f t="shared" si="292"/>
        <v>0</v>
      </c>
      <c r="P1283">
        <f t="shared" si="293"/>
        <v>0</v>
      </c>
      <c r="Q1283">
        <f>($B$16/2)*(COS((ACOS((2*'Intake Valve Fxn Scratch'!$B$1)/$B$16-1)/($B$17/2))*(I1283-($B$17/2)))+1)*P1283</f>
        <v>0</v>
      </c>
      <c r="R1283">
        <f t="shared" si="294"/>
        <v>0</v>
      </c>
      <c r="S1283">
        <f t="shared" si="295"/>
        <v>0</v>
      </c>
      <c r="T1283">
        <f>S1283*'Exhaust Gas Math'!$C$14</f>
        <v>0</v>
      </c>
      <c r="U1283">
        <f>(T1283/'Exhaust Gas Math'!$B$14)+('Exhaust Gas Math'!$D$10)</f>
        <v>4.4059320573952224E-4</v>
      </c>
      <c r="V1283">
        <f>('Exhaust Gas Math'!$E$10*(2.53982214E-12*V1282^4 - 0.0000000071629564556*V1282^3 + 7.56281407226508E-06*V1282^2 - 0.00322508455050905*V1282 + 1.62997098133725)*$B$24+T1283*'Exhaust Gas Math'!$D$14*$B$23)/('Exhaust Gas Math'!$E$10*(2.53982214E-12*V1282^4 - 0.0000000071629564556*V1282^3 + 7.56281407226508E-06*V1282^2 - 0.00322508455050905*V1282 + 1.62997098133725)+T1283*'Exhaust Gas Math'!$D$14)</f>
        <v>1100</v>
      </c>
      <c r="W1283">
        <f>(353.3116967483*V1283^-1.0020802909)*('Exhaust Gas Math'!$E$10/(T1283+'Exhaust Gas Math'!$E$10))+(357.4500179626*V1283^-1.0038444015 )*(T1283/(T1283+'Exhaust Gas Math'!$E$10))</f>
        <v>0.31654710700089367</v>
      </c>
      <c r="X1283">
        <f t="shared" si="296"/>
        <v>0</v>
      </c>
      <c r="Y1283">
        <f t="shared" si="297"/>
        <v>101325</v>
      </c>
      <c r="Z1283">
        <f t="shared" si="298"/>
        <v>101325</v>
      </c>
    </row>
    <row r="1284" spans="5:26" x14ac:dyDescent="0.2">
      <c r="E1284">
        <f t="shared" ref="E1284:E1347" si="300">H1284</f>
        <v>0.15987499999999624</v>
      </c>
      <c r="F1284">
        <f t="shared" ref="F1284:F1347" si="301">Z1284</f>
        <v>101325</v>
      </c>
      <c r="H1284">
        <f t="shared" si="299"/>
        <v>0.15987499999999624</v>
      </c>
      <c r="I1284">
        <f t="shared" si="287"/>
        <v>473.99999999981992</v>
      </c>
      <c r="J1284">
        <f t="shared" si="288"/>
        <v>4.4593551585412297E-2</v>
      </c>
      <c r="K1284">
        <f t="shared" si="289"/>
        <v>24.260962677600492</v>
      </c>
      <c r="L1284">
        <f t="shared" si="290"/>
        <v>3.9769296294121147E-5</v>
      </c>
      <c r="M1284">
        <f>J1284/SQRT('Exhaust Gas Math'!$E$14*$B$21*$B$23)</f>
        <v>7.5704617960493882E-4</v>
      </c>
      <c r="N1284">
        <f t="shared" si="291"/>
        <v>2.4926279523118412E-2</v>
      </c>
      <c r="O1284">
        <f t="shared" si="292"/>
        <v>0</v>
      </c>
      <c r="P1284">
        <f t="shared" si="293"/>
        <v>0</v>
      </c>
      <c r="Q1284">
        <f>($B$16/2)*(COS((ACOS((2*'Intake Valve Fxn Scratch'!$B$1)/$B$16-1)/($B$17/2))*(I1284-($B$17/2)))+1)*P1284</f>
        <v>0</v>
      </c>
      <c r="R1284">
        <f t="shared" si="294"/>
        <v>0</v>
      </c>
      <c r="S1284">
        <f t="shared" si="295"/>
        <v>0</v>
      </c>
      <c r="T1284">
        <f>S1284*'Exhaust Gas Math'!$C$14</f>
        <v>0</v>
      </c>
      <c r="U1284">
        <f>(T1284/'Exhaust Gas Math'!$B$14)+('Exhaust Gas Math'!$D$10)</f>
        <v>4.4059320573952224E-4</v>
      </c>
      <c r="V1284">
        <f>('Exhaust Gas Math'!$E$10*(2.53982214E-12*V1283^4 - 0.0000000071629564556*V1283^3 + 7.56281407226508E-06*V1283^2 - 0.00322508455050905*V1283 + 1.62997098133725)*$B$24+T1284*'Exhaust Gas Math'!$D$14*$B$23)/('Exhaust Gas Math'!$E$10*(2.53982214E-12*V1283^4 - 0.0000000071629564556*V1283^3 + 7.56281407226508E-06*V1283^2 - 0.00322508455050905*V1283 + 1.62997098133725)+T1284*'Exhaust Gas Math'!$D$14)</f>
        <v>1100</v>
      </c>
      <c r="W1284">
        <f>(353.3116967483*V1284^-1.0020802909)*('Exhaust Gas Math'!$E$10/(T1284+'Exhaust Gas Math'!$E$10))+(357.4500179626*V1284^-1.0038444015 )*(T1284/(T1284+'Exhaust Gas Math'!$E$10))</f>
        <v>0.31654710700089367</v>
      </c>
      <c r="X1284">
        <f t="shared" si="296"/>
        <v>0</v>
      </c>
      <c r="Y1284">
        <f t="shared" si="297"/>
        <v>101325</v>
      </c>
      <c r="Z1284">
        <f t="shared" si="298"/>
        <v>101325</v>
      </c>
    </row>
    <row r="1285" spans="5:26" x14ac:dyDescent="0.2">
      <c r="E1285">
        <f t="shared" si="300"/>
        <v>0.15999999999999623</v>
      </c>
      <c r="F1285">
        <f t="shared" si="301"/>
        <v>101325</v>
      </c>
      <c r="H1285">
        <f t="shared" si="299"/>
        <v>0.15999999999999623</v>
      </c>
      <c r="I1285">
        <f t="shared" ref="I1285:I1348" si="302">($B$11*360*H1285)-(720*FLOOR(H1285/(2/$B$11),1))</f>
        <v>479.99999999981901</v>
      </c>
      <c r="J1285">
        <f t="shared" ref="J1285:J1348" si="303">-(($B$4/1000)/2)*COS($B$12*H1285)+(($B$4/1000)/2)</f>
        <v>4.7549999999913765E-2</v>
      </c>
      <c r="K1285">
        <f t="shared" ref="K1285:K1348" si="304">($B$4/1000/2)*$B$12*SIN($B$12*H1285)</f>
        <v>22.99897593853159</v>
      </c>
      <c r="L1285">
        <f t="shared" ref="L1285:L1348" si="305">$B$8+P1285*(J1285*$B$6)</f>
        <v>3.9769296294121147E-5</v>
      </c>
      <c r="M1285">
        <f>J1285/SQRT('Exhaust Gas Math'!$E$14*$B$21*$B$23)</f>
        <v>8.0723657480390697E-4</v>
      </c>
      <c r="N1285">
        <f t="shared" ref="N1285:N1348" si="306">-(($B$4/1000)/2)*COS($B$12*(H1285-M1285))+(($B$4/1000)/2)</f>
        <v>2.6879134705620412E-2</v>
      </c>
      <c r="O1285">
        <f t="shared" ref="O1285:O1348" si="307">N1285*$B$6*P1285</f>
        <v>0</v>
      </c>
      <c r="P1285">
        <f t="shared" ref="P1285:P1348" si="308">IF(I1285&lt;=$B$17,1,0)</f>
        <v>0</v>
      </c>
      <c r="Q1285">
        <f>($B$16/2)*(COS((ACOS((2*'Intake Valve Fxn Scratch'!$B$1)/$B$16-1)/($B$17/2))*(I1285-($B$17/2)))+1)*P1285</f>
        <v>0</v>
      </c>
      <c r="R1285">
        <f t="shared" ref="R1285:R1348" si="309">Q1285/$B$16</f>
        <v>0</v>
      </c>
      <c r="S1285">
        <f t="shared" ref="S1285:S1348" si="310">P1285*($B$13*R1285*(O1285-O1284)*$B$19+S1284)</f>
        <v>0</v>
      </c>
      <c r="T1285">
        <f>S1285*'Exhaust Gas Math'!$C$14</f>
        <v>0</v>
      </c>
      <c r="U1285">
        <f>(T1285/'Exhaust Gas Math'!$B$14)+('Exhaust Gas Math'!$D$10)</f>
        <v>4.4059320573952224E-4</v>
      </c>
      <c r="V1285">
        <f>('Exhaust Gas Math'!$E$10*(2.53982214E-12*V1284^4 - 0.0000000071629564556*V1284^3 + 7.56281407226508E-06*V1284^2 - 0.00322508455050905*V1284 + 1.62997098133725)*$B$24+T1285*'Exhaust Gas Math'!$D$14*$B$23)/('Exhaust Gas Math'!$E$10*(2.53982214E-12*V1284^4 - 0.0000000071629564556*V1284^3 + 7.56281407226508E-06*V1284^2 - 0.00322508455050905*V1284 + 1.62997098133725)+T1285*'Exhaust Gas Math'!$D$14)</f>
        <v>1100</v>
      </c>
      <c r="W1285">
        <f>(353.3116967483*V1285^-1.0020802909)*('Exhaust Gas Math'!$E$10/(T1285+'Exhaust Gas Math'!$E$10))+(357.4500179626*V1285^-1.0038444015 )*(T1285/(T1285+'Exhaust Gas Math'!$E$10))</f>
        <v>0.31654710700089367</v>
      </c>
      <c r="X1285">
        <f t="shared" ref="X1285:X1348" si="311">P1285*SIGN(K1285)*-0.5*W1285*K1285^2</f>
        <v>0</v>
      </c>
      <c r="Y1285">
        <f t="shared" ref="Y1285:Y1348" si="312">(U1285*$B$21*V1285)/L1285</f>
        <v>101325</v>
      </c>
      <c r="Z1285">
        <f t="shared" ref="Z1285:Z1348" si="313">IF((X1285+Y1285)&lt;$B$22,(X1285+Y1285),$B$22)</f>
        <v>101325</v>
      </c>
    </row>
    <row r="1286" spans="5:26" x14ac:dyDescent="0.2">
      <c r="E1286">
        <f t="shared" si="300"/>
        <v>0.16012499999999621</v>
      </c>
      <c r="F1286">
        <f t="shared" si="301"/>
        <v>101325</v>
      </c>
      <c r="H1286">
        <f t="shared" si="299"/>
        <v>0.16012499999999621</v>
      </c>
      <c r="I1286">
        <f t="shared" si="302"/>
        <v>485.9999999998181</v>
      </c>
      <c r="J1286">
        <f t="shared" si="303"/>
        <v>5.0332792497590498E-2</v>
      </c>
      <c r="K1286">
        <f t="shared" si="304"/>
        <v>21.485007606235076</v>
      </c>
      <c r="L1286">
        <f t="shared" si="305"/>
        <v>3.9769296294121147E-5</v>
      </c>
      <c r="M1286">
        <f>J1286/SQRT('Exhaust Gas Math'!$E$14*$B$21*$B$23)</f>
        <v>8.544788857233318E-4</v>
      </c>
      <c r="N1286">
        <f t="shared" si="306"/>
        <v>2.8928903021767722E-2</v>
      </c>
      <c r="O1286">
        <f t="shared" si="307"/>
        <v>0</v>
      </c>
      <c r="P1286">
        <f t="shared" si="308"/>
        <v>0</v>
      </c>
      <c r="Q1286">
        <f>($B$16/2)*(COS((ACOS((2*'Intake Valve Fxn Scratch'!$B$1)/$B$16-1)/($B$17/2))*(I1286-($B$17/2)))+1)*P1286</f>
        <v>0</v>
      </c>
      <c r="R1286">
        <f t="shared" si="309"/>
        <v>0</v>
      </c>
      <c r="S1286">
        <f t="shared" si="310"/>
        <v>0</v>
      </c>
      <c r="T1286">
        <f>S1286*'Exhaust Gas Math'!$C$14</f>
        <v>0</v>
      </c>
      <c r="U1286">
        <f>(T1286/'Exhaust Gas Math'!$B$14)+('Exhaust Gas Math'!$D$10)</f>
        <v>4.4059320573952224E-4</v>
      </c>
      <c r="V1286">
        <f>('Exhaust Gas Math'!$E$10*(2.53982214E-12*V1285^4 - 0.0000000071629564556*V1285^3 + 7.56281407226508E-06*V1285^2 - 0.00322508455050905*V1285 + 1.62997098133725)*$B$24+T1286*'Exhaust Gas Math'!$D$14*$B$23)/('Exhaust Gas Math'!$E$10*(2.53982214E-12*V1285^4 - 0.0000000071629564556*V1285^3 + 7.56281407226508E-06*V1285^2 - 0.00322508455050905*V1285 + 1.62997098133725)+T1286*'Exhaust Gas Math'!$D$14)</f>
        <v>1100</v>
      </c>
      <c r="W1286">
        <f>(353.3116967483*V1286^-1.0020802909)*('Exhaust Gas Math'!$E$10/(T1286+'Exhaust Gas Math'!$E$10))+(357.4500179626*V1286^-1.0038444015 )*(T1286/(T1286+'Exhaust Gas Math'!$E$10))</f>
        <v>0.31654710700089367</v>
      </c>
      <c r="X1286">
        <f t="shared" si="311"/>
        <v>0</v>
      </c>
      <c r="Y1286">
        <f t="shared" si="312"/>
        <v>101325</v>
      </c>
      <c r="Z1286">
        <f t="shared" si="313"/>
        <v>101325</v>
      </c>
    </row>
    <row r="1287" spans="5:26" x14ac:dyDescent="0.2">
      <c r="E1287">
        <f t="shared" si="300"/>
        <v>0.1602499999999962</v>
      </c>
      <c r="F1287">
        <f t="shared" si="301"/>
        <v>101325</v>
      </c>
      <c r="H1287">
        <f t="shared" ref="H1287:H1350" si="314">H1286+$B$2</f>
        <v>0.1602499999999962</v>
      </c>
      <c r="I1287">
        <f t="shared" si="302"/>
        <v>491.9999999998181</v>
      </c>
      <c r="J1287">
        <f t="shared" si="303"/>
        <v>5.2911440221501169E-2</v>
      </c>
      <c r="K1287">
        <f t="shared" si="304"/>
        <v>19.735645034577821</v>
      </c>
      <c r="L1287">
        <f t="shared" si="305"/>
        <v>3.9769296294121147E-5</v>
      </c>
      <c r="M1287">
        <f>J1287/SQRT('Exhaust Gas Math'!$E$14*$B$21*$B$23)</f>
        <v>8.9825551571869066E-4</v>
      </c>
      <c r="N1287">
        <f t="shared" si="306"/>
        <v>3.1082443968317271E-2</v>
      </c>
      <c r="O1287">
        <f t="shared" si="307"/>
        <v>0</v>
      </c>
      <c r="P1287">
        <f t="shared" si="308"/>
        <v>0</v>
      </c>
      <c r="Q1287">
        <f>($B$16/2)*(COS((ACOS((2*'Intake Valve Fxn Scratch'!$B$1)/$B$16-1)/($B$17/2))*(I1287-($B$17/2)))+1)*P1287</f>
        <v>0</v>
      </c>
      <c r="R1287">
        <f t="shared" si="309"/>
        <v>0</v>
      </c>
      <c r="S1287">
        <f t="shared" si="310"/>
        <v>0</v>
      </c>
      <c r="T1287">
        <f>S1287*'Exhaust Gas Math'!$C$14</f>
        <v>0</v>
      </c>
      <c r="U1287">
        <f>(T1287/'Exhaust Gas Math'!$B$14)+('Exhaust Gas Math'!$D$10)</f>
        <v>4.4059320573952224E-4</v>
      </c>
      <c r="V1287">
        <f>('Exhaust Gas Math'!$E$10*(2.53982214E-12*V1286^4 - 0.0000000071629564556*V1286^3 + 7.56281407226508E-06*V1286^2 - 0.00322508455050905*V1286 + 1.62997098133725)*$B$24+T1287*'Exhaust Gas Math'!$D$14*$B$23)/('Exhaust Gas Math'!$E$10*(2.53982214E-12*V1286^4 - 0.0000000071629564556*V1286^3 + 7.56281407226508E-06*V1286^2 - 0.00322508455050905*V1286 + 1.62997098133725)+T1287*'Exhaust Gas Math'!$D$14)</f>
        <v>1100</v>
      </c>
      <c r="W1287">
        <f>(353.3116967483*V1287^-1.0020802909)*('Exhaust Gas Math'!$E$10/(T1287+'Exhaust Gas Math'!$E$10))+(357.4500179626*V1287^-1.0038444015 )*(T1287/(T1287+'Exhaust Gas Math'!$E$10))</f>
        <v>0.31654710700089367</v>
      </c>
      <c r="X1287">
        <f t="shared" si="311"/>
        <v>0</v>
      </c>
      <c r="Y1287">
        <f t="shared" si="312"/>
        <v>101325</v>
      </c>
      <c r="Z1287">
        <f t="shared" si="313"/>
        <v>101325</v>
      </c>
    </row>
    <row r="1288" spans="5:26" x14ac:dyDescent="0.2">
      <c r="E1288">
        <f t="shared" si="300"/>
        <v>0.16037499999999619</v>
      </c>
      <c r="F1288">
        <f t="shared" si="301"/>
        <v>101325</v>
      </c>
      <c r="H1288">
        <f t="shared" si="314"/>
        <v>0.16037499999999619</v>
      </c>
      <c r="I1288">
        <f t="shared" si="302"/>
        <v>497.99999999981719</v>
      </c>
      <c r="J1288">
        <f t="shared" si="303"/>
        <v>5.5257690967565901E-2</v>
      </c>
      <c r="K1288">
        <f t="shared" si="304"/>
        <v>17.770054605972561</v>
      </c>
      <c r="L1288">
        <f t="shared" si="305"/>
        <v>3.9769296294121147E-5</v>
      </c>
      <c r="M1288">
        <f>J1288/SQRT('Exhaust Gas Math'!$E$14*$B$21*$B$23)</f>
        <v>9.3808683887090598E-4</v>
      </c>
      <c r="N1288">
        <f t="shared" si="306"/>
        <v>3.3343486332381884E-2</v>
      </c>
      <c r="O1288">
        <f t="shared" si="307"/>
        <v>0</v>
      </c>
      <c r="P1288">
        <f t="shared" si="308"/>
        <v>0</v>
      </c>
      <c r="Q1288">
        <f>($B$16/2)*(COS((ACOS((2*'Intake Valve Fxn Scratch'!$B$1)/$B$16-1)/($B$17/2))*(I1288-($B$17/2)))+1)*P1288</f>
        <v>0</v>
      </c>
      <c r="R1288">
        <f t="shared" si="309"/>
        <v>0</v>
      </c>
      <c r="S1288">
        <f t="shared" si="310"/>
        <v>0</v>
      </c>
      <c r="T1288">
        <f>S1288*'Exhaust Gas Math'!$C$14</f>
        <v>0</v>
      </c>
      <c r="U1288">
        <f>(T1288/'Exhaust Gas Math'!$B$14)+('Exhaust Gas Math'!$D$10)</f>
        <v>4.4059320573952224E-4</v>
      </c>
      <c r="V1288">
        <f>('Exhaust Gas Math'!$E$10*(2.53982214E-12*V1287^4 - 0.0000000071629564556*V1287^3 + 7.56281407226508E-06*V1287^2 - 0.00322508455050905*V1287 + 1.62997098133725)*$B$24+T1288*'Exhaust Gas Math'!$D$14*$B$23)/('Exhaust Gas Math'!$E$10*(2.53982214E-12*V1287^4 - 0.0000000071629564556*V1287^3 + 7.56281407226508E-06*V1287^2 - 0.00322508455050905*V1287 + 1.62997098133725)+T1288*'Exhaust Gas Math'!$D$14)</f>
        <v>1100</v>
      </c>
      <c r="W1288">
        <f>(353.3116967483*V1288^-1.0020802909)*('Exhaust Gas Math'!$E$10/(T1288+'Exhaust Gas Math'!$E$10))+(357.4500179626*V1288^-1.0038444015 )*(T1288/(T1288+'Exhaust Gas Math'!$E$10))</f>
        <v>0.31654710700089367</v>
      </c>
      <c r="X1288">
        <f t="shared" si="311"/>
        <v>0</v>
      </c>
      <c r="Y1288">
        <f t="shared" si="312"/>
        <v>101325</v>
      </c>
      <c r="Z1288">
        <f t="shared" si="313"/>
        <v>101325</v>
      </c>
    </row>
    <row r="1289" spans="5:26" x14ac:dyDescent="0.2">
      <c r="E1289">
        <f t="shared" si="300"/>
        <v>0.16049999999999617</v>
      </c>
      <c r="F1289">
        <f t="shared" si="301"/>
        <v>101325</v>
      </c>
      <c r="H1289">
        <f t="shared" si="314"/>
        <v>0.16049999999999617</v>
      </c>
      <c r="I1289">
        <f t="shared" si="302"/>
        <v>503.99999999981628</v>
      </c>
      <c r="J1289">
        <f t="shared" si="303"/>
        <v>5.7345838721626283E-2</v>
      </c>
      <c r="K1289">
        <f t="shared" si="304"/>
        <v>15.609771740481317</v>
      </c>
      <c r="L1289">
        <f t="shared" si="305"/>
        <v>3.9769296294121147E-5</v>
      </c>
      <c r="M1289">
        <f>J1289/SQRT('Exhaust Gas Math'!$E$14*$B$21*$B$23)</f>
        <v>9.7353645486828204E-4</v>
      </c>
      <c r="N1289">
        <f t="shared" si="306"/>
        <v>3.5711621293316745E-2</v>
      </c>
      <c r="O1289">
        <f t="shared" si="307"/>
        <v>0</v>
      </c>
      <c r="P1289">
        <f t="shared" si="308"/>
        <v>0</v>
      </c>
      <c r="Q1289">
        <f>($B$16/2)*(COS((ACOS((2*'Intake Valve Fxn Scratch'!$B$1)/$B$16-1)/($B$17/2))*(I1289-($B$17/2)))+1)*P1289</f>
        <v>0</v>
      </c>
      <c r="R1289">
        <f t="shared" si="309"/>
        <v>0</v>
      </c>
      <c r="S1289">
        <f t="shared" si="310"/>
        <v>0</v>
      </c>
      <c r="T1289">
        <f>S1289*'Exhaust Gas Math'!$C$14</f>
        <v>0</v>
      </c>
      <c r="U1289">
        <f>(T1289/'Exhaust Gas Math'!$B$14)+('Exhaust Gas Math'!$D$10)</f>
        <v>4.4059320573952224E-4</v>
      </c>
      <c r="V1289">
        <f>('Exhaust Gas Math'!$E$10*(2.53982214E-12*V1288^4 - 0.0000000071629564556*V1288^3 + 7.56281407226508E-06*V1288^2 - 0.00322508455050905*V1288 + 1.62997098133725)*$B$24+T1289*'Exhaust Gas Math'!$D$14*$B$23)/('Exhaust Gas Math'!$E$10*(2.53982214E-12*V1288^4 - 0.0000000071629564556*V1288^3 + 7.56281407226508E-06*V1288^2 - 0.00322508455050905*V1288 + 1.62997098133725)+T1289*'Exhaust Gas Math'!$D$14)</f>
        <v>1100</v>
      </c>
      <c r="W1289">
        <f>(353.3116967483*V1289^-1.0020802909)*('Exhaust Gas Math'!$E$10/(T1289+'Exhaust Gas Math'!$E$10))+(357.4500179626*V1289^-1.0038444015 )*(T1289/(T1289+'Exhaust Gas Math'!$E$10))</f>
        <v>0.31654710700089367</v>
      </c>
      <c r="X1289">
        <f t="shared" si="311"/>
        <v>0</v>
      </c>
      <c r="Y1289">
        <f t="shared" si="312"/>
        <v>101325</v>
      </c>
      <c r="Z1289">
        <f t="shared" si="313"/>
        <v>101325</v>
      </c>
    </row>
    <row r="1290" spans="5:26" x14ac:dyDescent="0.2">
      <c r="E1290">
        <f t="shared" si="300"/>
        <v>0.16062499999999616</v>
      </c>
      <c r="F1290">
        <f t="shared" si="301"/>
        <v>101325</v>
      </c>
      <c r="H1290">
        <f t="shared" si="314"/>
        <v>0.16062499999999616</v>
      </c>
      <c r="I1290">
        <f t="shared" si="302"/>
        <v>509.99999999981537</v>
      </c>
      <c r="J1290">
        <f t="shared" si="303"/>
        <v>5.9153005299915837E-2</v>
      </c>
      <c r="K1290">
        <f t="shared" si="304"/>
        <v>13.278464949246667</v>
      </c>
      <c r="L1290">
        <f t="shared" si="305"/>
        <v>3.9769296294121147E-5</v>
      </c>
      <c r="M1290">
        <f>J1290/SQRT('Exhaust Gas Math'!$E$14*$B$21*$B$23)</f>
        <v>1.0042159702996429E-3</v>
      </c>
      <c r="N1290">
        <f t="shared" si="306"/>
        <v>3.8181243154681625E-2</v>
      </c>
      <c r="O1290">
        <f t="shared" si="307"/>
        <v>0</v>
      </c>
      <c r="P1290">
        <f t="shared" si="308"/>
        <v>0</v>
      </c>
      <c r="Q1290">
        <f>($B$16/2)*(COS((ACOS((2*'Intake Valve Fxn Scratch'!$B$1)/$B$16-1)/($B$17/2))*(I1290-($B$17/2)))+1)*P1290</f>
        <v>0</v>
      </c>
      <c r="R1290">
        <f t="shared" si="309"/>
        <v>0</v>
      </c>
      <c r="S1290">
        <f t="shared" si="310"/>
        <v>0</v>
      </c>
      <c r="T1290">
        <f>S1290*'Exhaust Gas Math'!$C$14</f>
        <v>0</v>
      </c>
      <c r="U1290">
        <f>(T1290/'Exhaust Gas Math'!$B$14)+('Exhaust Gas Math'!$D$10)</f>
        <v>4.4059320573952224E-4</v>
      </c>
      <c r="V1290">
        <f>('Exhaust Gas Math'!$E$10*(2.53982214E-12*V1289^4 - 0.0000000071629564556*V1289^3 + 7.56281407226508E-06*V1289^2 - 0.00322508455050905*V1289 + 1.62997098133725)*$B$24+T1290*'Exhaust Gas Math'!$D$14*$B$23)/('Exhaust Gas Math'!$E$10*(2.53982214E-12*V1289^4 - 0.0000000071629564556*V1289^3 + 7.56281407226508E-06*V1289^2 - 0.00322508455050905*V1289 + 1.62997098133725)+T1290*'Exhaust Gas Math'!$D$14)</f>
        <v>1100</v>
      </c>
      <c r="W1290">
        <f>(353.3116967483*V1290^-1.0020802909)*('Exhaust Gas Math'!$E$10/(T1290+'Exhaust Gas Math'!$E$10))+(357.4500179626*V1290^-1.0038444015 )*(T1290/(T1290+'Exhaust Gas Math'!$E$10))</f>
        <v>0.31654710700089367</v>
      </c>
      <c r="X1290">
        <f t="shared" si="311"/>
        <v>0</v>
      </c>
      <c r="Y1290">
        <f t="shared" si="312"/>
        <v>101325</v>
      </c>
      <c r="Z1290">
        <f t="shared" si="313"/>
        <v>101325</v>
      </c>
    </row>
    <row r="1291" spans="5:26" x14ac:dyDescent="0.2">
      <c r="E1291">
        <f t="shared" si="300"/>
        <v>0.16074999999999615</v>
      </c>
      <c r="F1291">
        <f t="shared" si="301"/>
        <v>101325</v>
      </c>
      <c r="H1291">
        <f t="shared" si="314"/>
        <v>0.16074999999999615</v>
      </c>
      <c r="I1291">
        <f t="shared" si="302"/>
        <v>515.99999999981537</v>
      </c>
      <c r="J1291">
        <f t="shared" si="303"/>
        <v>6.0659391007228891E-2</v>
      </c>
      <c r="K1291">
        <f t="shared" si="304"/>
        <v>10.801676517330678</v>
      </c>
      <c r="L1291">
        <f t="shared" si="305"/>
        <v>3.9769296294121147E-5</v>
      </c>
      <c r="M1291">
        <f>J1291/SQRT('Exhaust Gas Math'!$E$14*$B$21*$B$23)</f>
        <v>1.0297892539738206E-3</v>
      </c>
      <c r="N1291">
        <f t="shared" si="306"/>
        <v>4.0740475102896516E-2</v>
      </c>
      <c r="O1291">
        <f t="shared" si="307"/>
        <v>0</v>
      </c>
      <c r="P1291">
        <f t="shared" si="308"/>
        <v>0</v>
      </c>
      <c r="Q1291">
        <f>($B$16/2)*(COS((ACOS((2*'Intake Valve Fxn Scratch'!$B$1)/$B$16-1)/($B$17/2))*(I1291-($B$17/2)))+1)*P1291</f>
        <v>0</v>
      </c>
      <c r="R1291">
        <f t="shared" si="309"/>
        <v>0</v>
      </c>
      <c r="S1291">
        <f t="shared" si="310"/>
        <v>0</v>
      </c>
      <c r="T1291">
        <f>S1291*'Exhaust Gas Math'!$C$14</f>
        <v>0</v>
      </c>
      <c r="U1291">
        <f>(T1291/'Exhaust Gas Math'!$B$14)+('Exhaust Gas Math'!$D$10)</f>
        <v>4.4059320573952224E-4</v>
      </c>
      <c r="V1291">
        <f>('Exhaust Gas Math'!$E$10*(2.53982214E-12*V1290^4 - 0.0000000071629564556*V1290^3 + 7.56281407226508E-06*V1290^2 - 0.00322508455050905*V1290 + 1.62997098133725)*$B$24+T1291*'Exhaust Gas Math'!$D$14*$B$23)/('Exhaust Gas Math'!$E$10*(2.53982214E-12*V1290^4 - 0.0000000071629564556*V1290^3 + 7.56281407226508E-06*V1290^2 - 0.00322508455050905*V1290 + 1.62997098133725)+T1291*'Exhaust Gas Math'!$D$14)</f>
        <v>1100</v>
      </c>
      <c r="W1291">
        <f>(353.3116967483*V1291^-1.0020802909)*('Exhaust Gas Math'!$E$10/(T1291+'Exhaust Gas Math'!$E$10))+(357.4500179626*V1291^-1.0038444015 )*(T1291/(T1291+'Exhaust Gas Math'!$E$10))</f>
        <v>0.31654710700089367</v>
      </c>
      <c r="X1291">
        <f t="shared" si="311"/>
        <v>0</v>
      </c>
      <c r="Y1291">
        <f t="shared" si="312"/>
        <v>101325</v>
      </c>
      <c r="Z1291">
        <f t="shared" si="313"/>
        <v>101325</v>
      </c>
    </row>
    <row r="1292" spans="5:26" x14ac:dyDescent="0.2">
      <c r="E1292">
        <f t="shared" si="300"/>
        <v>0.16087499999999613</v>
      </c>
      <c r="F1292">
        <f t="shared" si="301"/>
        <v>101325</v>
      </c>
      <c r="H1292">
        <f t="shared" si="314"/>
        <v>0.16087499999999613</v>
      </c>
      <c r="I1292">
        <f t="shared" si="302"/>
        <v>521.99999999981446</v>
      </c>
      <c r="J1292">
        <f t="shared" si="303"/>
        <v>6.1848491566524666E-2</v>
      </c>
      <c r="K1292">
        <f t="shared" si="304"/>
        <v>8.2065426570947153</v>
      </c>
      <c r="L1292">
        <f t="shared" si="305"/>
        <v>3.9769296294121147E-5</v>
      </c>
      <c r="M1292">
        <f>J1292/SQRT('Exhaust Gas Math'!$E$14*$B$21*$B$23)</f>
        <v>1.049976119643328E-3</v>
      </c>
      <c r="N1292">
        <f t="shared" si="306"/>
        <v>4.337013797165426E-2</v>
      </c>
      <c r="O1292">
        <f t="shared" si="307"/>
        <v>0</v>
      </c>
      <c r="P1292">
        <f t="shared" si="308"/>
        <v>0</v>
      </c>
      <c r="Q1292">
        <f>($B$16/2)*(COS((ACOS((2*'Intake Valve Fxn Scratch'!$B$1)/$B$16-1)/($B$17/2))*(I1292-($B$17/2)))+1)*P1292</f>
        <v>0</v>
      </c>
      <c r="R1292">
        <f t="shared" si="309"/>
        <v>0</v>
      </c>
      <c r="S1292">
        <f t="shared" si="310"/>
        <v>0</v>
      </c>
      <c r="T1292">
        <f>S1292*'Exhaust Gas Math'!$C$14</f>
        <v>0</v>
      </c>
      <c r="U1292">
        <f>(T1292/'Exhaust Gas Math'!$B$14)+('Exhaust Gas Math'!$D$10)</f>
        <v>4.4059320573952224E-4</v>
      </c>
      <c r="V1292">
        <f>('Exhaust Gas Math'!$E$10*(2.53982214E-12*V1291^4 - 0.0000000071629564556*V1291^3 + 7.56281407226508E-06*V1291^2 - 0.00322508455050905*V1291 + 1.62997098133725)*$B$24+T1292*'Exhaust Gas Math'!$D$14*$B$23)/('Exhaust Gas Math'!$E$10*(2.53982214E-12*V1291^4 - 0.0000000071629564556*V1291^3 + 7.56281407226508E-06*V1291^2 - 0.00322508455050905*V1291 + 1.62997098133725)+T1292*'Exhaust Gas Math'!$D$14)</f>
        <v>1100</v>
      </c>
      <c r="W1292">
        <f>(353.3116967483*V1292^-1.0020802909)*('Exhaust Gas Math'!$E$10/(T1292+'Exhaust Gas Math'!$E$10))+(357.4500179626*V1292^-1.0038444015 )*(T1292/(T1292+'Exhaust Gas Math'!$E$10))</f>
        <v>0.31654710700089367</v>
      </c>
      <c r="X1292">
        <f t="shared" si="311"/>
        <v>0</v>
      </c>
      <c r="Y1292">
        <f t="shared" si="312"/>
        <v>101325</v>
      </c>
      <c r="Z1292">
        <f t="shared" si="313"/>
        <v>101325</v>
      </c>
    </row>
    <row r="1293" spans="5:26" x14ac:dyDescent="0.2">
      <c r="E1293">
        <f t="shared" si="300"/>
        <v>0.16099999999999612</v>
      </c>
      <c r="F1293">
        <f t="shared" si="301"/>
        <v>101325</v>
      </c>
      <c r="H1293">
        <f t="shared" si="314"/>
        <v>0.16099999999999612</v>
      </c>
      <c r="I1293">
        <f t="shared" si="302"/>
        <v>527.99999999981355</v>
      </c>
      <c r="J1293">
        <f t="shared" si="303"/>
        <v>6.2707278943240213E-2</v>
      </c>
      <c r="K1293">
        <f t="shared" si="304"/>
        <v>5.5214961981781894</v>
      </c>
      <c r="L1293">
        <f t="shared" si="305"/>
        <v>3.9769296294121147E-5</v>
      </c>
      <c r="M1293">
        <f>J1293/SQRT('Exhaust Gas Math'!$E$14*$B$21*$B$23)</f>
        <v>1.0645553957835162E-3</v>
      </c>
      <c r="N1293">
        <f t="shared" si="306"/>
        <v>4.6042841937456176E-2</v>
      </c>
      <c r="O1293">
        <f t="shared" si="307"/>
        <v>0</v>
      </c>
      <c r="P1293">
        <f t="shared" si="308"/>
        <v>0</v>
      </c>
      <c r="Q1293">
        <f>($B$16/2)*(COS((ACOS((2*'Intake Valve Fxn Scratch'!$B$1)/$B$16-1)/($B$17/2))*(I1293-($B$17/2)))+1)*P1293</f>
        <v>0</v>
      </c>
      <c r="R1293">
        <f t="shared" si="309"/>
        <v>0</v>
      </c>
      <c r="S1293">
        <f t="shared" si="310"/>
        <v>0</v>
      </c>
      <c r="T1293">
        <f>S1293*'Exhaust Gas Math'!$C$14</f>
        <v>0</v>
      </c>
      <c r="U1293">
        <f>(T1293/'Exhaust Gas Math'!$B$14)+('Exhaust Gas Math'!$D$10)</f>
        <v>4.4059320573952224E-4</v>
      </c>
      <c r="V1293">
        <f>('Exhaust Gas Math'!$E$10*(2.53982214E-12*V1292^4 - 0.0000000071629564556*V1292^3 + 7.56281407226508E-06*V1292^2 - 0.00322508455050905*V1292 + 1.62997098133725)*$B$24+T1293*'Exhaust Gas Math'!$D$14*$B$23)/('Exhaust Gas Math'!$E$10*(2.53982214E-12*V1292^4 - 0.0000000071629564556*V1292^3 + 7.56281407226508E-06*V1292^2 - 0.00322508455050905*V1292 + 1.62997098133725)+T1293*'Exhaust Gas Math'!$D$14)</f>
        <v>1100</v>
      </c>
      <c r="W1293">
        <f>(353.3116967483*V1293^-1.0020802909)*('Exhaust Gas Math'!$E$10/(T1293+'Exhaust Gas Math'!$E$10))+(357.4500179626*V1293^-1.0038444015 )*(T1293/(T1293+'Exhaust Gas Math'!$E$10))</f>
        <v>0.31654710700089367</v>
      </c>
      <c r="X1293">
        <f t="shared" si="311"/>
        <v>0</v>
      </c>
      <c r="Y1293">
        <f t="shared" si="312"/>
        <v>101325</v>
      </c>
      <c r="Z1293">
        <f t="shared" si="313"/>
        <v>101325</v>
      </c>
    </row>
    <row r="1294" spans="5:26" x14ac:dyDescent="0.2">
      <c r="E1294">
        <f t="shared" si="300"/>
        <v>0.1611249999999961</v>
      </c>
      <c r="F1294">
        <f t="shared" si="301"/>
        <v>101325</v>
      </c>
      <c r="H1294">
        <f t="shared" si="314"/>
        <v>0.1611249999999961</v>
      </c>
      <c r="I1294">
        <f t="shared" si="302"/>
        <v>533.99999999981264</v>
      </c>
      <c r="J1294">
        <f t="shared" si="303"/>
        <v>6.3226344083163452E-2</v>
      </c>
      <c r="K1294">
        <f t="shared" si="304"/>
        <v>2.7759550714670778</v>
      </c>
      <c r="L1294">
        <f t="shared" si="305"/>
        <v>3.9769296294121147E-5</v>
      </c>
      <c r="M1294">
        <f>J1294/SQRT('Exhaust Gas Math'!$E$14*$B$21*$B$23)</f>
        <v>1.0733673487940841E-3</v>
      </c>
      <c r="N1294">
        <f t="shared" si="306"/>
        <v>4.8722302043142873E-2</v>
      </c>
      <c r="O1294">
        <f t="shared" si="307"/>
        <v>0</v>
      </c>
      <c r="P1294">
        <f t="shared" si="308"/>
        <v>0</v>
      </c>
      <c r="Q1294">
        <f>($B$16/2)*(COS((ACOS((2*'Intake Valve Fxn Scratch'!$B$1)/$B$16-1)/($B$17/2))*(I1294-($B$17/2)))+1)*P1294</f>
        <v>0</v>
      </c>
      <c r="R1294">
        <f t="shared" si="309"/>
        <v>0</v>
      </c>
      <c r="S1294">
        <f t="shared" si="310"/>
        <v>0</v>
      </c>
      <c r="T1294">
        <f>S1294*'Exhaust Gas Math'!$C$14</f>
        <v>0</v>
      </c>
      <c r="U1294">
        <f>(T1294/'Exhaust Gas Math'!$B$14)+('Exhaust Gas Math'!$D$10)</f>
        <v>4.4059320573952224E-4</v>
      </c>
      <c r="V1294">
        <f>('Exhaust Gas Math'!$E$10*(2.53982214E-12*V1293^4 - 0.0000000071629564556*V1293^3 + 7.56281407226508E-06*V1293^2 - 0.00322508455050905*V1293 + 1.62997098133725)*$B$24+T1294*'Exhaust Gas Math'!$D$14*$B$23)/('Exhaust Gas Math'!$E$10*(2.53982214E-12*V1293^4 - 0.0000000071629564556*V1293^3 + 7.56281407226508E-06*V1293^2 - 0.00322508455050905*V1293 + 1.62997098133725)+T1294*'Exhaust Gas Math'!$D$14)</f>
        <v>1100</v>
      </c>
      <c r="W1294">
        <f>(353.3116967483*V1294^-1.0020802909)*('Exhaust Gas Math'!$E$10/(T1294+'Exhaust Gas Math'!$E$10))+(357.4500179626*V1294^-1.0038444015 )*(T1294/(T1294+'Exhaust Gas Math'!$E$10))</f>
        <v>0.31654710700089367</v>
      </c>
      <c r="X1294">
        <f t="shared" si="311"/>
        <v>0</v>
      </c>
      <c r="Y1294">
        <f t="shared" si="312"/>
        <v>101325</v>
      </c>
      <c r="Z1294">
        <f t="shared" si="313"/>
        <v>101325</v>
      </c>
    </row>
    <row r="1295" spans="5:26" x14ac:dyDescent="0.2">
      <c r="E1295">
        <f t="shared" si="300"/>
        <v>0.16124999999999609</v>
      </c>
      <c r="F1295">
        <f t="shared" si="301"/>
        <v>101325</v>
      </c>
      <c r="H1295">
        <f t="shared" si="314"/>
        <v>0.16124999999999609</v>
      </c>
      <c r="I1295">
        <f t="shared" si="302"/>
        <v>539.99999999981264</v>
      </c>
      <c r="J1295">
        <f t="shared" si="303"/>
        <v>6.3399999999999998E-2</v>
      </c>
      <c r="K1295">
        <f t="shared" si="304"/>
        <v>8.7035489416589642E-11</v>
      </c>
      <c r="L1295">
        <f t="shared" si="305"/>
        <v>3.9769296294121147E-5</v>
      </c>
      <c r="M1295">
        <f>J1295/SQRT('Exhaust Gas Math'!$E$14*$B$21*$B$23)</f>
        <v>1.0763154330738279E-3</v>
      </c>
      <c r="N1295">
        <f t="shared" si="306"/>
        <v>5.1362995243326409E-2</v>
      </c>
      <c r="O1295">
        <f t="shared" si="307"/>
        <v>0</v>
      </c>
      <c r="P1295">
        <f t="shared" si="308"/>
        <v>0</v>
      </c>
      <c r="Q1295">
        <f>($B$16/2)*(COS((ACOS((2*'Intake Valve Fxn Scratch'!$B$1)/$B$16-1)/($B$17/2))*(I1295-($B$17/2)))+1)*P1295</f>
        <v>0</v>
      </c>
      <c r="R1295">
        <f t="shared" si="309"/>
        <v>0</v>
      </c>
      <c r="S1295">
        <f t="shared" si="310"/>
        <v>0</v>
      </c>
      <c r="T1295">
        <f>S1295*'Exhaust Gas Math'!$C$14</f>
        <v>0</v>
      </c>
      <c r="U1295">
        <f>(T1295/'Exhaust Gas Math'!$B$14)+('Exhaust Gas Math'!$D$10)</f>
        <v>4.4059320573952224E-4</v>
      </c>
      <c r="V1295">
        <f>('Exhaust Gas Math'!$E$10*(2.53982214E-12*V1294^4 - 0.0000000071629564556*V1294^3 + 7.56281407226508E-06*V1294^2 - 0.00322508455050905*V1294 + 1.62997098133725)*$B$24+T1295*'Exhaust Gas Math'!$D$14*$B$23)/('Exhaust Gas Math'!$E$10*(2.53982214E-12*V1294^4 - 0.0000000071629564556*V1294^3 + 7.56281407226508E-06*V1294^2 - 0.00322508455050905*V1294 + 1.62997098133725)+T1295*'Exhaust Gas Math'!$D$14)</f>
        <v>1100</v>
      </c>
      <c r="W1295">
        <f>(353.3116967483*V1295^-1.0020802909)*('Exhaust Gas Math'!$E$10/(T1295+'Exhaust Gas Math'!$E$10))+(357.4500179626*V1295^-1.0038444015 )*(T1295/(T1295+'Exhaust Gas Math'!$E$10))</f>
        <v>0.31654710700089367</v>
      </c>
      <c r="X1295">
        <f t="shared" si="311"/>
        <v>0</v>
      </c>
      <c r="Y1295">
        <f t="shared" si="312"/>
        <v>101325</v>
      </c>
      <c r="Z1295">
        <f t="shared" si="313"/>
        <v>101325</v>
      </c>
    </row>
    <row r="1296" spans="5:26" x14ac:dyDescent="0.2">
      <c r="E1296">
        <f t="shared" si="300"/>
        <v>0.16137499999999608</v>
      </c>
      <c r="F1296">
        <f t="shared" si="301"/>
        <v>101325</v>
      </c>
      <c r="H1296">
        <f t="shared" si="314"/>
        <v>0.16137499999999608</v>
      </c>
      <c r="I1296">
        <f t="shared" si="302"/>
        <v>545.99999999981173</v>
      </c>
      <c r="J1296">
        <f t="shared" si="303"/>
        <v>6.3226344083185171E-2</v>
      </c>
      <c r="K1296">
        <f t="shared" si="304"/>
        <v>-2.7759550712939602</v>
      </c>
      <c r="L1296">
        <f t="shared" si="305"/>
        <v>3.9769296294121147E-5</v>
      </c>
      <c r="M1296">
        <f>J1296/SQRT('Exhaust Gas Math'!$E$14*$B$21*$B$23)</f>
        <v>1.0733673487944527E-3</v>
      </c>
      <c r="N1296">
        <f t="shared" si="306"/>
        <v>5.3910285390079526E-2</v>
      </c>
      <c r="O1296">
        <f t="shared" si="307"/>
        <v>0</v>
      </c>
      <c r="P1296">
        <f t="shared" si="308"/>
        <v>0</v>
      </c>
      <c r="Q1296">
        <f>($B$16/2)*(COS((ACOS((2*'Intake Valve Fxn Scratch'!$B$1)/$B$16-1)/($B$17/2))*(I1296-($B$17/2)))+1)*P1296</f>
        <v>0</v>
      </c>
      <c r="R1296">
        <f t="shared" si="309"/>
        <v>0</v>
      </c>
      <c r="S1296">
        <f t="shared" si="310"/>
        <v>0</v>
      </c>
      <c r="T1296">
        <f>S1296*'Exhaust Gas Math'!$C$14</f>
        <v>0</v>
      </c>
      <c r="U1296">
        <f>(T1296/'Exhaust Gas Math'!$B$14)+('Exhaust Gas Math'!$D$10)</f>
        <v>4.4059320573952224E-4</v>
      </c>
      <c r="V1296">
        <f>('Exhaust Gas Math'!$E$10*(2.53982214E-12*V1295^4 - 0.0000000071629564556*V1295^3 + 7.56281407226508E-06*V1295^2 - 0.00322508455050905*V1295 + 1.62997098133725)*$B$24+T1296*'Exhaust Gas Math'!$D$14*$B$23)/('Exhaust Gas Math'!$E$10*(2.53982214E-12*V1295^4 - 0.0000000071629564556*V1295^3 + 7.56281407226508E-06*V1295^2 - 0.00322508455050905*V1295 + 1.62997098133725)+T1296*'Exhaust Gas Math'!$D$14)</f>
        <v>1100</v>
      </c>
      <c r="W1296">
        <f>(353.3116967483*V1296^-1.0020802909)*('Exhaust Gas Math'!$E$10/(T1296+'Exhaust Gas Math'!$E$10))+(357.4500179626*V1296^-1.0038444015 )*(T1296/(T1296+'Exhaust Gas Math'!$E$10))</f>
        <v>0.31654710700089367</v>
      </c>
      <c r="X1296">
        <f t="shared" si="311"/>
        <v>0</v>
      </c>
      <c r="Y1296">
        <f t="shared" si="312"/>
        <v>101325</v>
      </c>
      <c r="Z1296">
        <f t="shared" si="313"/>
        <v>101325</v>
      </c>
    </row>
    <row r="1297" spans="5:26" x14ac:dyDescent="0.2">
      <c r="E1297">
        <f t="shared" si="300"/>
        <v>0.16149999999999606</v>
      </c>
      <c r="F1297">
        <f t="shared" si="301"/>
        <v>101325</v>
      </c>
      <c r="H1297">
        <f t="shared" si="314"/>
        <v>0.16149999999999606</v>
      </c>
      <c r="I1297">
        <f t="shared" si="302"/>
        <v>551.99999999981083</v>
      </c>
      <c r="J1297">
        <f t="shared" si="303"/>
        <v>6.2707278943283415E-2</v>
      </c>
      <c r="K1297">
        <f t="shared" si="304"/>
        <v>-5.521496198007922</v>
      </c>
      <c r="L1297">
        <f t="shared" si="305"/>
        <v>3.9769296294121147E-5</v>
      </c>
      <c r="M1297">
        <f>J1297/SQRT('Exhaust Gas Math'!$E$14*$B$21*$B$23)</f>
        <v>1.0645553957842496E-3</v>
      </c>
      <c r="N1297">
        <f t="shared" si="306"/>
        <v>5.6301139017996535E-2</v>
      </c>
      <c r="O1297">
        <f t="shared" si="307"/>
        <v>0</v>
      </c>
      <c r="P1297">
        <f t="shared" si="308"/>
        <v>0</v>
      </c>
      <c r="Q1297">
        <f>($B$16/2)*(COS((ACOS((2*'Intake Valve Fxn Scratch'!$B$1)/$B$16-1)/($B$17/2))*(I1297-($B$17/2)))+1)*P1297</f>
        <v>0</v>
      </c>
      <c r="R1297">
        <f t="shared" si="309"/>
        <v>0</v>
      </c>
      <c r="S1297">
        <f t="shared" si="310"/>
        <v>0</v>
      </c>
      <c r="T1297">
        <f>S1297*'Exhaust Gas Math'!$C$14</f>
        <v>0</v>
      </c>
      <c r="U1297">
        <f>(T1297/'Exhaust Gas Math'!$B$14)+('Exhaust Gas Math'!$D$10)</f>
        <v>4.4059320573952224E-4</v>
      </c>
      <c r="V1297">
        <f>('Exhaust Gas Math'!$E$10*(2.53982214E-12*V1296^4 - 0.0000000071629564556*V1296^3 + 7.56281407226508E-06*V1296^2 - 0.00322508455050905*V1296 + 1.62997098133725)*$B$24+T1297*'Exhaust Gas Math'!$D$14*$B$23)/('Exhaust Gas Math'!$E$10*(2.53982214E-12*V1296^4 - 0.0000000071629564556*V1296^3 + 7.56281407226508E-06*V1296^2 - 0.00322508455050905*V1296 + 1.62997098133725)+T1297*'Exhaust Gas Math'!$D$14)</f>
        <v>1100</v>
      </c>
      <c r="W1297">
        <f>(353.3116967483*V1297^-1.0020802909)*('Exhaust Gas Math'!$E$10/(T1297+'Exhaust Gas Math'!$E$10))+(357.4500179626*V1297^-1.0038444015 )*(T1297/(T1297+'Exhaust Gas Math'!$E$10))</f>
        <v>0.31654710700089367</v>
      </c>
      <c r="X1297">
        <f t="shared" si="311"/>
        <v>0</v>
      </c>
      <c r="Y1297">
        <f t="shared" si="312"/>
        <v>101325</v>
      </c>
      <c r="Z1297">
        <f t="shared" si="313"/>
        <v>101325</v>
      </c>
    </row>
    <row r="1298" spans="5:26" x14ac:dyDescent="0.2">
      <c r="E1298">
        <f t="shared" si="300"/>
        <v>0.16162499999999605</v>
      </c>
      <c r="F1298">
        <f t="shared" si="301"/>
        <v>101325</v>
      </c>
      <c r="H1298">
        <f t="shared" si="314"/>
        <v>0.16162499999999605</v>
      </c>
      <c r="I1298">
        <f t="shared" si="302"/>
        <v>557.99999999981083</v>
      </c>
      <c r="J1298">
        <f t="shared" si="303"/>
        <v>6.1848491566588587E-2</v>
      </c>
      <c r="K1298">
        <f t="shared" si="304"/>
        <v>-8.2065426569298818</v>
      </c>
      <c r="L1298">
        <f t="shared" si="305"/>
        <v>3.9769296294121147E-5</v>
      </c>
      <c r="M1298">
        <f>J1298/SQRT('Exhaust Gas Math'!$E$14*$B$21*$B$23)</f>
        <v>1.0499761196444131E-3</v>
      </c>
      <c r="N1298">
        <f t="shared" si="306"/>
        <v>5.8465535048423042E-2</v>
      </c>
      <c r="O1298">
        <f t="shared" si="307"/>
        <v>0</v>
      </c>
      <c r="P1298">
        <f t="shared" si="308"/>
        <v>0</v>
      </c>
      <c r="Q1298">
        <f>($B$16/2)*(COS((ACOS((2*'Intake Valve Fxn Scratch'!$B$1)/$B$16-1)/($B$17/2))*(I1298-($B$17/2)))+1)*P1298</f>
        <v>0</v>
      </c>
      <c r="R1298">
        <f t="shared" si="309"/>
        <v>0</v>
      </c>
      <c r="S1298">
        <f t="shared" si="310"/>
        <v>0</v>
      </c>
      <c r="T1298">
        <f>S1298*'Exhaust Gas Math'!$C$14</f>
        <v>0</v>
      </c>
      <c r="U1298">
        <f>(T1298/'Exhaust Gas Math'!$B$14)+('Exhaust Gas Math'!$D$10)</f>
        <v>4.4059320573952224E-4</v>
      </c>
      <c r="V1298">
        <f>('Exhaust Gas Math'!$E$10*(2.53982214E-12*V1297^4 - 0.0000000071629564556*V1297^3 + 7.56281407226508E-06*V1297^2 - 0.00322508455050905*V1297 + 1.62997098133725)*$B$24+T1298*'Exhaust Gas Math'!$D$14*$B$23)/('Exhaust Gas Math'!$E$10*(2.53982214E-12*V1297^4 - 0.0000000071629564556*V1297^3 + 7.56281407226508E-06*V1297^2 - 0.00322508455050905*V1297 + 1.62997098133725)+T1298*'Exhaust Gas Math'!$D$14)</f>
        <v>1100</v>
      </c>
      <c r="W1298">
        <f>(353.3116967483*V1298^-1.0020802909)*('Exhaust Gas Math'!$E$10/(T1298+'Exhaust Gas Math'!$E$10))+(357.4500179626*V1298^-1.0038444015 )*(T1298/(T1298+'Exhaust Gas Math'!$E$10))</f>
        <v>0.31654710700089367</v>
      </c>
      <c r="X1298">
        <f t="shared" si="311"/>
        <v>0</v>
      </c>
      <c r="Y1298">
        <f t="shared" si="312"/>
        <v>101325</v>
      </c>
      <c r="Z1298">
        <f t="shared" si="313"/>
        <v>101325</v>
      </c>
    </row>
    <row r="1299" spans="5:26" x14ac:dyDescent="0.2">
      <c r="E1299">
        <f t="shared" si="300"/>
        <v>0.16174999999999604</v>
      </c>
      <c r="F1299">
        <f t="shared" si="301"/>
        <v>101325</v>
      </c>
      <c r="H1299">
        <f t="shared" si="314"/>
        <v>0.16174999999999604</v>
      </c>
      <c r="I1299">
        <f t="shared" si="302"/>
        <v>563.99999999980992</v>
      </c>
      <c r="J1299">
        <f t="shared" si="303"/>
        <v>6.0659391007313039E-2</v>
      </c>
      <c r="K1299">
        <f t="shared" si="304"/>
        <v>-10.801676517172346</v>
      </c>
      <c r="L1299">
        <f t="shared" si="305"/>
        <v>3.9769296294121147E-5</v>
      </c>
      <c r="M1299">
        <f>J1299/SQRT('Exhaust Gas Math'!$E$14*$B$21*$B$23)</f>
        <v>1.0297892539752492E-3</v>
      </c>
      <c r="N1299">
        <f t="shared" si="306"/>
        <v>6.0328632872249606E-2</v>
      </c>
      <c r="O1299">
        <f t="shared" si="307"/>
        <v>0</v>
      </c>
      <c r="P1299">
        <f t="shared" si="308"/>
        <v>0</v>
      </c>
      <c r="Q1299">
        <f>($B$16/2)*(COS((ACOS((2*'Intake Valve Fxn Scratch'!$B$1)/$B$16-1)/($B$17/2))*(I1299-($B$17/2)))+1)*P1299</f>
        <v>0</v>
      </c>
      <c r="R1299">
        <f t="shared" si="309"/>
        <v>0</v>
      </c>
      <c r="S1299">
        <f t="shared" si="310"/>
        <v>0</v>
      </c>
      <c r="T1299">
        <f>S1299*'Exhaust Gas Math'!$C$14</f>
        <v>0</v>
      </c>
      <c r="U1299">
        <f>(T1299/'Exhaust Gas Math'!$B$14)+('Exhaust Gas Math'!$D$10)</f>
        <v>4.4059320573952224E-4</v>
      </c>
      <c r="V1299">
        <f>('Exhaust Gas Math'!$E$10*(2.53982214E-12*V1298^4 - 0.0000000071629564556*V1298^3 + 7.56281407226508E-06*V1298^2 - 0.00322508455050905*V1298 + 1.62997098133725)*$B$24+T1299*'Exhaust Gas Math'!$D$14*$B$23)/('Exhaust Gas Math'!$E$10*(2.53982214E-12*V1298^4 - 0.0000000071629564556*V1298^3 + 7.56281407226508E-06*V1298^2 - 0.00322508455050905*V1298 + 1.62997098133725)+T1299*'Exhaust Gas Math'!$D$14)</f>
        <v>1100</v>
      </c>
      <c r="W1299">
        <f>(353.3116967483*V1299^-1.0020802909)*('Exhaust Gas Math'!$E$10/(T1299+'Exhaust Gas Math'!$E$10))+(357.4500179626*V1299^-1.0038444015 )*(T1299/(T1299+'Exhaust Gas Math'!$E$10))</f>
        <v>0.31654710700089367</v>
      </c>
      <c r="X1299">
        <f t="shared" si="311"/>
        <v>0</v>
      </c>
      <c r="Y1299">
        <f t="shared" si="312"/>
        <v>101325</v>
      </c>
      <c r="Z1299">
        <f t="shared" si="313"/>
        <v>101325</v>
      </c>
    </row>
    <row r="1300" spans="5:26" x14ac:dyDescent="0.2">
      <c r="E1300">
        <f t="shared" si="300"/>
        <v>0.16187499999999602</v>
      </c>
      <c r="F1300">
        <f t="shared" si="301"/>
        <v>101325</v>
      </c>
      <c r="H1300">
        <f t="shared" si="314"/>
        <v>0.16187499999999602</v>
      </c>
      <c r="I1300">
        <f t="shared" si="302"/>
        <v>569.99999999980901</v>
      </c>
      <c r="J1300">
        <f t="shared" si="303"/>
        <v>5.9153005300019282E-2</v>
      </c>
      <c r="K1300">
        <f t="shared" si="304"/>
        <v>-13.278464949096572</v>
      </c>
      <c r="L1300">
        <f t="shared" si="305"/>
        <v>3.9769296294121147E-5</v>
      </c>
      <c r="M1300">
        <f>J1300/SQRT('Exhaust Gas Math'!$E$14*$B$21*$B$23)</f>
        <v>1.0042159703013988E-3</v>
      </c>
      <c r="N1300">
        <f t="shared" si="306"/>
        <v>6.1813705050894334E-2</v>
      </c>
      <c r="O1300">
        <f t="shared" si="307"/>
        <v>0</v>
      </c>
      <c r="P1300">
        <f t="shared" si="308"/>
        <v>0</v>
      </c>
      <c r="Q1300">
        <f>($B$16/2)*(COS((ACOS((2*'Intake Valve Fxn Scratch'!$B$1)/$B$16-1)/($B$17/2))*(I1300-($B$17/2)))+1)*P1300</f>
        <v>0</v>
      </c>
      <c r="R1300">
        <f t="shared" si="309"/>
        <v>0</v>
      </c>
      <c r="S1300">
        <f t="shared" si="310"/>
        <v>0</v>
      </c>
      <c r="T1300">
        <f>S1300*'Exhaust Gas Math'!$C$14</f>
        <v>0</v>
      </c>
      <c r="U1300">
        <f>(T1300/'Exhaust Gas Math'!$B$14)+('Exhaust Gas Math'!$D$10)</f>
        <v>4.4059320573952224E-4</v>
      </c>
      <c r="V1300">
        <f>('Exhaust Gas Math'!$E$10*(2.53982214E-12*V1299^4 - 0.0000000071629564556*V1299^3 + 7.56281407226508E-06*V1299^2 - 0.00322508455050905*V1299 + 1.62997098133725)*$B$24+T1300*'Exhaust Gas Math'!$D$14*$B$23)/('Exhaust Gas Math'!$E$10*(2.53982214E-12*V1299^4 - 0.0000000071629564556*V1299^3 + 7.56281407226508E-06*V1299^2 - 0.00322508455050905*V1299 + 1.62997098133725)+T1300*'Exhaust Gas Math'!$D$14)</f>
        <v>1100</v>
      </c>
      <c r="W1300">
        <f>(353.3116967483*V1300^-1.0020802909)*('Exhaust Gas Math'!$E$10/(T1300+'Exhaust Gas Math'!$E$10))+(357.4500179626*V1300^-1.0038444015 )*(T1300/(T1300+'Exhaust Gas Math'!$E$10))</f>
        <v>0.31654710700089367</v>
      </c>
      <c r="X1300">
        <f t="shared" si="311"/>
        <v>0</v>
      </c>
      <c r="Y1300">
        <f t="shared" si="312"/>
        <v>101325</v>
      </c>
      <c r="Z1300">
        <f t="shared" si="313"/>
        <v>101325</v>
      </c>
    </row>
    <row r="1301" spans="5:26" x14ac:dyDescent="0.2">
      <c r="E1301">
        <f t="shared" si="300"/>
        <v>0.16199999999999601</v>
      </c>
      <c r="F1301">
        <f t="shared" si="301"/>
        <v>101325</v>
      </c>
      <c r="H1301">
        <f t="shared" si="314"/>
        <v>0.16199999999999601</v>
      </c>
      <c r="I1301">
        <f t="shared" si="302"/>
        <v>575.9999999998081</v>
      </c>
      <c r="J1301">
        <f t="shared" si="303"/>
        <v>5.7345838721747894E-2</v>
      </c>
      <c r="K1301">
        <f t="shared" si="304"/>
        <v>-15.609771740341102</v>
      </c>
      <c r="L1301">
        <f t="shared" si="305"/>
        <v>3.9769296294121147E-5</v>
      </c>
      <c r="M1301">
        <f>J1301/SQRT('Exhaust Gas Math'!$E$14*$B$21*$B$23)</f>
        <v>9.7353645487034657E-4</v>
      </c>
      <c r="N1301">
        <f t="shared" si="306"/>
        <v>6.2845765440082912E-2</v>
      </c>
      <c r="O1301">
        <f t="shared" si="307"/>
        <v>0</v>
      </c>
      <c r="P1301">
        <f t="shared" si="308"/>
        <v>0</v>
      </c>
      <c r="Q1301">
        <f>($B$16/2)*(COS((ACOS((2*'Intake Valve Fxn Scratch'!$B$1)/$B$16-1)/($B$17/2))*(I1301-($B$17/2)))+1)*P1301</f>
        <v>0</v>
      </c>
      <c r="R1301">
        <f t="shared" si="309"/>
        <v>0</v>
      </c>
      <c r="S1301">
        <f t="shared" si="310"/>
        <v>0</v>
      </c>
      <c r="T1301">
        <f>S1301*'Exhaust Gas Math'!$C$14</f>
        <v>0</v>
      </c>
      <c r="U1301">
        <f>(T1301/'Exhaust Gas Math'!$B$14)+('Exhaust Gas Math'!$D$10)</f>
        <v>4.4059320573952224E-4</v>
      </c>
      <c r="V1301">
        <f>('Exhaust Gas Math'!$E$10*(2.53982214E-12*V1300^4 - 0.0000000071629564556*V1300^3 + 7.56281407226508E-06*V1300^2 - 0.00322508455050905*V1300 + 1.62997098133725)*$B$24+T1301*'Exhaust Gas Math'!$D$14*$B$23)/('Exhaust Gas Math'!$E$10*(2.53982214E-12*V1300^4 - 0.0000000071629564556*V1300^3 + 7.56281407226508E-06*V1300^2 - 0.00322508455050905*V1300 + 1.62997098133725)+T1301*'Exhaust Gas Math'!$D$14)</f>
        <v>1100</v>
      </c>
      <c r="W1301">
        <f>(353.3116967483*V1301^-1.0020802909)*('Exhaust Gas Math'!$E$10/(T1301+'Exhaust Gas Math'!$E$10))+(357.4500179626*V1301^-1.0038444015 )*(T1301/(T1301+'Exhaust Gas Math'!$E$10))</f>
        <v>0.31654710700089367</v>
      </c>
      <c r="X1301">
        <f t="shared" si="311"/>
        <v>0</v>
      </c>
      <c r="Y1301">
        <f t="shared" si="312"/>
        <v>101325</v>
      </c>
      <c r="Z1301">
        <f t="shared" si="313"/>
        <v>101325</v>
      </c>
    </row>
    <row r="1302" spans="5:26" x14ac:dyDescent="0.2">
      <c r="E1302">
        <f t="shared" si="300"/>
        <v>0.16212499999999599</v>
      </c>
      <c r="F1302">
        <f t="shared" si="301"/>
        <v>101325</v>
      </c>
      <c r="H1302">
        <f t="shared" si="314"/>
        <v>0.16212499999999599</v>
      </c>
      <c r="I1302">
        <f t="shared" si="302"/>
        <v>581.9999999998081</v>
      </c>
      <c r="J1302">
        <f t="shared" si="303"/>
        <v>5.5257690967704332E-2</v>
      </c>
      <c r="K1302">
        <f t="shared" si="304"/>
        <v>-17.770054605843757</v>
      </c>
      <c r="L1302">
        <f t="shared" si="305"/>
        <v>3.9769296294121147E-5</v>
      </c>
      <c r="M1302">
        <f>J1302/SQRT('Exhaust Gas Math'!$E$14*$B$21*$B$23)</f>
        <v>9.380868388732561E-4</v>
      </c>
      <c r="N1302">
        <f t="shared" si="306"/>
        <v>6.3355736789092093E-2</v>
      </c>
      <c r="O1302">
        <f t="shared" si="307"/>
        <v>0</v>
      </c>
      <c r="P1302">
        <f t="shared" si="308"/>
        <v>0</v>
      </c>
      <c r="Q1302">
        <f>($B$16/2)*(COS((ACOS((2*'Intake Valve Fxn Scratch'!$B$1)/$B$16-1)/($B$17/2))*(I1302-($B$17/2)))+1)*P1302</f>
        <v>0</v>
      </c>
      <c r="R1302">
        <f t="shared" si="309"/>
        <v>0</v>
      </c>
      <c r="S1302">
        <f t="shared" si="310"/>
        <v>0</v>
      </c>
      <c r="T1302">
        <f>S1302*'Exhaust Gas Math'!$C$14</f>
        <v>0</v>
      </c>
      <c r="U1302">
        <f>(T1302/'Exhaust Gas Math'!$B$14)+('Exhaust Gas Math'!$D$10)</f>
        <v>4.4059320573952224E-4</v>
      </c>
      <c r="V1302">
        <f>('Exhaust Gas Math'!$E$10*(2.53982214E-12*V1301^4 - 0.0000000071629564556*V1301^3 + 7.56281407226508E-06*V1301^2 - 0.00322508455050905*V1301 + 1.62997098133725)*$B$24+T1302*'Exhaust Gas Math'!$D$14*$B$23)/('Exhaust Gas Math'!$E$10*(2.53982214E-12*V1301^4 - 0.0000000071629564556*V1301^3 + 7.56281407226508E-06*V1301^2 - 0.00322508455050905*V1301 + 1.62997098133725)+T1302*'Exhaust Gas Math'!$D$14)</f>
        <v>1100</v>
      </c>
      <c r="W1302">
        <f>(353.3116967483*V1302^-1.0020802909)*('Exhaust Gas Math'!$E$10/(T1302+'Exhaust Gas Math'!$E$10))+(357.4500179626*V1302^-1.0038444015 )*(T1302/(T1302+'Exhaust Gas Math'!$E$10))</f>
        <v>0.31654710700089367</v>
      </c>
      <c r="X1302">
        <f t="shared" si="311"/>
        <v>0</v>
      </c>
      <c r="Y1302">
        <f t="shared" si="312"/>
        <v>101325</v>
      </c>
      <c r="Z1302">
        <f t="shared" si="313"/>
        <v>101325</v>
      </c>
    </row>
    <row r="1303" spans="5:26" x14ac:dyDescent="0.2">
      <c r="E1303">
        <f t="shared" si="300"/>
        <v>0.16224999999999598</v>
      </c>
      <c r="F1303">
        <f t="shared" si="301"/>
        <v>101325</v>
      </c>
      <c r="H1303">
        <f t="shared" si="314"/>
        <v>0.16224999999999598</v>
      </c>
      <c r="I1303">
        <f t="shared" si="302"/>
        <v>587.99999999980719</v>
      </c>
      <c r="J1303">
        <f t="shared" si="303"/>
        <v>5.2911440221654907E-2</v>
      </c>
      <c r="K1303">
        <f t="shared" si="304"/>
        <v>-19.735645034461854</v>
      </c>
      <c r="L1303">
        <f t="shared" si="305"/>
        <v>3.9769296294121147E-5</v>
      </c>
      <c r="M1303">
        <f>J1303/SQRT('Exhaust Gas Math'!$E$14*$B$21*$B$23)</f>
        <v>8.9825551572130066E-4</v>
      </c>
      <c r="N1303">
        <f t="shared" si="306"/>
        <v>6.3284913265663489E-2</v>
      </c>
      <c r="O1303">
        <f t="shared" si="307"/>
        <v>0</v>
      </c>
      <c r="P1303">
        <f t="shared" si="308"/>
        <v>0</v>
      </c>
      <c r="Q1303">
        <f>($B$16/2)*(COS((ACOS((2*'Intake Valve Fxn Scratch'!$B$1)/$B$16-1)/($B$17/2))*(I1303-($B$17/2)))+1)*P1303</f>
        <v>0</v>
      </c>
      <c r="R1303">
        <f t="shared" si="309"/>
        <v>0</v>
      </c>
      <c r="S1303">
        <f t="shared" si="310"/>
        <v>0</v>
      </c>
      <c r="T1303">
        <f>S1303*'Exhaust Gas Math'!$C$14</f>
        <v>0</v>
      </c>
      <c r="U1303">
        <f>(T1303/'Exhaust Gas Math'!$B$14)+('Exhaust Gas Math'!$D$10)</f>
        <v>4.4059320573952224E-4</v>
      </c>
      <c r="V1303">
        <f>('Exhaust Gas Math'!$E$10*(2.53982214E-12*V1302^4 - 0.0000000071629564556*V1302^3 + 7.56281407226508E-06*V1302^2 - 0.00322508455050905*V1302 + 1.62997098133725)*$B$24+T1303*'Exhaust Gas Math'!$D$14*$B$23)/('Exhaust Gas Math'!$E$10*(2.53982214E-12*V1302^4 - 0.0000000071629564556*V1302^3 + 7.56281407226508E-06*V1302^2 - 0.00322508455050905*V1302 + 1.62997098133725)+T1303*'Exhaust Gas Math'!$D$14)</f>
        <v>1100</v>
      </c>
      <c r="W1303">
        <f>(353.3116967483*V1303^-1.0020802909)*('Exhaust Gas Math'!$E$10/(T1303+'Exhaust Gas Math'!$E$10))+(357.4500179626*V1303^-1.0038444015 )*(T1303/(T1303+'Exhaust Gas Math'!$E$10))</f>
        <v>0.31654710700089367</v>
      </c>
      <c r="X1303">
        <f t="shared" si="311"/>
        <v>0</v>
      </c>
      <c r="Y1303">
        <f t="shared" si="312"/>
        <v>101325</v>
      </c>
      <c r="Z1303">
        <f t="shared" si="313"/>
        <v>101325</v>
      </c>
    </row>
    <row r="1304" spans="5:26" x14ac:dyDescent="0.2">
      <c r="E1304">
        <f t="shared" si="300"/>
        <v>0.16237499999999597</v>
      </c>
      <c r="F1304">
        <f t="shared" si="301"/>
        <v>101325</v>
      </c>
      <c r="H1304">
        <f t="shared" si="314"/>
        <v>0.16237499999999597</v>
      </c>
      <c r="I1304">
        <f t="shared" si="302"/>
        <v>593.99999999980628</v>
      </c>
      <c r="J1304">
        <f t="shared" si="303"/>
        <v>5.0332792497757864E-2</v>
      </c>
      <c r="K1304">
        <f t="shared" si="304"/>
        <v>-21.485007606133202</v>
      </c>
      <c r="L1304">
        <f t="shared" si="305"/>
        <v>3.9769296294121147E-5</v>
      </c>
      <c r="M1304">
        <f>J1304/SQRT('Exhaust Gas Math'!$E$14*$B$21*$B$23)</f>
        <v>8.5447888572617306E-4</v>
      </c>
      <c r="N1304">
        <f t="shared" si="306"/>
        <v>6.2589395196688394E-2</v>
      </c>
      <c r="O1304">
        <f t="shared" si="307"/>
        <v>0</v>
      </c>
      <c r="P1304">
        <f t="shared" si="308"/>
        <v>0</v>
      </c>
      <c r="Q1304">
        <f>($B$16/2)*(COS((ACOS((2*'Intake Valve Fxn Scratch'!$B$1)/$B$16-1)/($B$17/2))*(I1304-($B$17/2)))+1)*P1304</f>
        <v>0</v>
      </c>
      <c r="R1304">
        <f t="shared" si="309"/>
        <v>0</v>
      </c>
      <c r="S1304">
        <f t="shared" si="310"/>
        <v>0</v>
      </c>
      <c r="T1304">
        <f>S1304*'Exhaust Gas Math'!$C$14</f>
        <v>0</v>
      </c>
      <c r="U1304">
        <f>(T1304/'Exhaust Gas Math'!$B$14)+('Exhaust Gas Math'!$D$10)</f>
        <v>4.4059320573952224E-4</v>
      </c>
      <c r="V1304">
        <f>('Exhaust Gas Math'!$E$10*(2.53982214E-12*V1303^4 - 0.0000000071629564556*V1303^3 + 7.56281407226508E-06*V1303^2 - 0.00322508455050905*V1303 + 1.62997098133725)*$B$24+T1304*'Exhaust Gas Math'!$D$14*$B$23)/('Exhaust Gas Math'!$E$10*(2.53982214E-12*V1303^4 - 0.0000000071629564556*V1303^3 + 7.56281407226508E-06*V1303^2 - 0.00322508455050905*V1303 + 1.62997098133725)+T1304*'Exhaust Gas Math'!$D$14)</f>
        <v>1100</v>
      </c>
      <c r="W1304">
        <f>(353.3116967483*V1304^-1.0020802909)*('Exhaust Gas Math'!$E$10/(T1304+'Exhaust Gas Math'!$E$10))+(357.4500179626*V1304^-1.0038444015 )*(T1304/(T1304+'Exhaust Gas Math'!$E$10))</f>
        <v>0.31654710700089367</v>
      </c>
      <c r="X1304">
        <f t="shared" si="311"/>
        <v>0</v>
      </c>
      <c r="Y1304">
        <f t="shared" si="312"/>
        <v>101325</v>
      </c>
      <c r="Z1304">
        <f t="shared" si="313"/>
        <v>101325</v>
      </c>
    </row>
    <row r="1305" spans="5:26" x14ac:dyDescent="0.2">
      <c r="E1305">
        <f t="shared" si="300"/>
        <v>0.16249999999999595</v>
      </c>
      <c r="F1305">
        <f t="shared" si="301"/>
        <v>101325</v>
      </c>
      <c r="H1305">
        <f t="shared" si="314"/>
        <v>0.16249999999999595</v>
      </c>
      <c r="I1305">
        <f t="shared" si="302"/>
        <v>599.99999999980537</v>
      </c>
      <c r="J1305">
        <f t="shared" si="303"/>
        <v>4.7550000000092935E-2</v>
      </c>
      <c r="K1305">
        <f t="shared" si="304"/>
        <v>-22.998975938444932</v>
      </c>
      <c r="L1305">
        <f t="shared" si="305"/>
        <v>3.9769296294121147E-5</v>
      </c>
      <c r="M1305">
        <f>J1305/SQRT('Exhaust Gas Math'!$E$14*$B$21*$B$23)</f>
        <v>8.072365748069487E-4</v>
      </c>
      <c r="N1305">
        <f t="shared" si="306"/>
        <v>6.1244119152377666E-2</v>
      </c>
      <c r="O1305">
        <f t="shared" si="307"/>
        <v>0</v>
      </c>
      <c r="P1305">
        <f t="shared" si="308"/>
        <v>0</v>
      </c>
      <c r="Q1305">
        <f>($B$16/2)*(COS((ACOS((2*'Intake Valve Fxn Scratch'!$B$1)/$B$16-1)/($B$17/2))*(I1305-($B$17/2)))+1)*P1305</f>
        <v>0</v>
      </c>
      <c r="R1305">
        <f t="shared" si="309"/>
        <v>0</v>
      </c>
      <c r="S1305">
        <f t="shared" si="310"/>
        <v>0</v>
      </c>
      <c r="T1305">
        <f>S1305*'Exhaust Gas Math'!$C$14</f>
        <v>0</v>
      </c>
      <c r="U1305">
        <f>(T1305/'Exhaust Gas Math'!$B$14)+('Exhaust Gas Math'!$D$10)</f>
        <v>4.4059320573952224E-4</v>
      </c>
      <c r="V1305">
        <f>('Exhaust Gas Math'!$E$10*(2.53982214E-12*V1304^4 - 0.0000000071629564556*V1304^3 + 7.56281407226508E-06*V1304^2 - 0.00322508455050905*V1304 + 1.62997098133725)*$B$24+T1305*'Exhaust Gas Math'!$D$14*$B$23)/('Exhaust Gas Math'!$E$10*(2.53982214E-12*V1304^4 - 0.0000000071629564556*V1304^3 + 7.56281407226508E-06*V1304^2 - 0.00322508455050905*V1304 + 1.62997098133725)+T1305*'Exhaust Gas Math'!$D$14)</f>
        <v>1100</v>
      </c>
      <c r="W1305">
        <f>(353.3116967483*V1305^-1.0020802909)*('Exhaust Gas Math'!$E$10/(T1305+'Exhaust Gas Math'!$E$10))+(357.4500179626*V1305^-1.0038444015 )*(T1305/(T1305+'Exhaust Gas Math'!$E$10))</f>
        <v>0.31654710700089367</v>
      </c>
      <c r="X1305">
        <f t="shared" si="311"/>
        <v>0</v>
      </c>
      <c r="Y1305">
        <f t="shared" si="312"/>
        <v>101325</v>
      </c>
      <c r="Z1305">
        <f t="shared" si="313"/>
        <v>101325</v>
      </c>
    </row>
    <row r="1306" spans="5:26" x14ac:dyDescent="0.2">
      <c r="E1306">
        <f t="shared" si="300"/>
        <v>0.16262499999999594</v>
      </c>
      <c r="F1306">
        <f t="shared" si="301"/>
        <v>101325</v>
      </c>
      <c r="H1306">
        <f t="shared" si="314"/>
        <v>0.16262499999999594</v>
      </c>
      <c r="I1306">
        <f t="shared" si="302"/>
        <v>605.99999999980537</v>
      </c>
      <c r="J1306">
        <f t="shared" si="303"/>
        <v>4.4593551585601292E-2</v>
      </c>
      <c r="K1306">
        <f t="shared" si="304"/>
        <v>-24.260962677529999</v>
      </c>
      <c r="L1306">
        <f t="shared" si="305"/>
        <v>3.9769296294121147E-5</v>
      </c>
      <c r="M1306">
        <f>J1306/SQRT('Exhaust Gas Math'!$E$14*$B$21*$B$23)</f>
        <v>7.570461796081473E-4</v>
      </c>
      <c r="N1306">
        <f t="shared" si="306"/>
        <v>5.9246088902427149E-2</v>
      </c>
      <c r="O1306">
        <f t="shared" si="307"/>
        <v>0</v>
      </c>
      <c r="P1306">
        <f t="shared" si="308"/>
        <v>0</v>
      </c>
      <c r="Q1306">
        <f>($B$16/2)*(COS((ACOS((2*'Intake Valve Fxn Scratch'!$B$1)/$B$16-1)/($B$17/2))*(I1306-($B$17/2)))+1)*P1306</f>
        <v>0</v>
      </c>
      <c r="R1306">
        <f t="shared" si="309"/>
        <v>0</v>
      </c>
      <c r="S1306">
        <f t="shared" si="310"/>
        <v>0</v>
      </c>
      <c r="T1306">
        <f>S1306*'Exhaust Gas Math'!$C$14</f>
        <v>0</v>
      </c>
      <c r="U1306">
        <f>(T1306/'Exhaust Gas Math'!$B$14)+('Exhaust Gas Math'!$D$10)</f>
        <v>4.4059320573952224E-4</v>
      </c>
      <c r="V1306">
        <f>('Exhaust Gas Math'!$E$10*(2.53982214E-12*V1305^4 - 0.0000000071629564556*V1305^3 + 7.56281407226508E-06*V1305^2 - 0.00322508455050905*V1305 + 1.62997098133725)*$B$24+T1306*'Exhaust Gas Math'!$D$14*$B$23)/('Exhaust Gas Math'!$E$10*(2.53982214E-12*V1305^4 - 0.0000000071629564556*V1305^3 + 7.56281407226508E-06*V1305^2 - 0.00322508455050905*V1305 + 1.62997098133725)+T1306*'Exhaust Gas Math'!$D$14)</f>
        <v>1100</v>
      </c>
      <c r="W1306">
        <f>(353.3116967483*V1306^-1.0020802909)*('Exhaust Gas Math'!$E$10/(T1306+'Exhaust Gas Math'!$E$10))+(357.4500179626*V1306^-1.0038444015 )*(T1306/(T1306+'Exhaust Gas Math'!$E$10))</f>
        <v>0.31654710700089367</v>
      </c>
      <c r="X1306">
        <f t="shared" si="311"/>
        <v>0</v>
      </c>
      <c r="Y1306">
        <f t="shared" si="312"/>
        <v>101325</v>
      </c>
      <c r="Z1306">
        <f t="shared" si="313"/>
        <v>101325</v>
      </c>
    </row>
    <row r="1307" spans="5:26" x14ac:dyDescent="0.2">
      <c r="E1307">
        <f t="shared" si="300"/>
        <v>0.16274999999999593</v>
      </c>
      <c r="F1307">
        <f t="shared" si="301"/>
        <v>101325</v>
      </c>
      <c r="H1307">
        <f t="shared" si="314"/>
        <v>0.16274999999999593</v>
      </c>
      <c r="I1307">
        <f t="shared" si="302"/>
        <v>611.99999999980446</v>
      </c>
      <c r="J1307">
        <f t="shared" si="303"/>
        <v>4.1495838721788712E-2</v>
      </c>
      <c r="K1307">
        <f t="shared" si="304"/>
        <v>-25.25714123258728</v>
      </c>
      <c r="L1307">
        <f t="shared" si="305"/>
        <v>3.9769296294121147E-5</v>
      </c>
      <c r="M1307">
        <f>J1307/SQRT('Exhaust Gas Math'!$E$14*$B$21*$B$23)</f>
        <v>7.0445759660258257E-4</v>
      </c>
      <c r="N1307">
        <f t="shared" si="306"/>
        <v>5.6616440724357703E-2</v>
      </c>
      <c r="O1307">
        <f t="shared" si="307"/>
        <v>0</v>
      </c>
      <c r="P1307">
        <f t="shared" si="308"/>
        <v>0</v>
      </c>
      <c r="Q1307">
        <f>($B$16/2)*(COS((ACOS((2*'Intake Valve Fxn Scratch'!$B$1)/$B$16-1)/($B$17/2))*(I1307-($B$17/2)))+1)*P1307</f>
        <v>0</v>
      </c>
      <c r="R1307">
        <f t="shared" si="309"/>
        <v>0</v>
      </c>
      <c r="S1307">
        <f t="shared" si="310"/>
        <v>0</v>
      </c>
      <c r="T1307">
        <f>S1307*'Exhaust Gas Math'!$C$14</f>
        <v>0</v>
      </c>
      <c r="U1307">
        <f>(T1307/'Exhaust Gas Math'!$B$14)+('Exhaust Gas Math'!$D$10)</f>
        <v>4.4059320573952224E-4</v>
      </c>
      <c r="V1307">
        <f>('Exhaust Gas Math'!$E$10*(2.53982214E-12*V1306^4 - 0.0000000071629564556*V1306^3 + 7.56281407226508E-06*V1306^2 - 0.00322508455050905*V1306 + 1.62997098133725)*$B$24+T1307*'Exhaust Gas Math'!$D$14*$B$23)/('Exhaust Gas Math'!$E$10*(2.53982214E-12*V1306^4 - 0.0000000071629564556*V1306^3 + 7.56281407226508E-06*V1306^2 - 0.00322508455050905*V1306 + 1.62997098133725)+T1307*'Exhaust Gas Math'!$D$14)</f>
        <v>1100</v>
      </c>
      <c r="W1307">
        <f>(353.3116967483*V1307^-1.0020802909)*('Exhaust Gas Math'!$E$10/(T1307+'Exhaust Gas Math'!$E$10))+(357.4500179626*V1307^-1.0038444015 )*(T1307/(T1307+'Exhaust Gas Math'!$E$10))</f>
        <v>0.31654710700089367</v>
      </c>
      <c r="X1307">
        <f t="shared" si="311"/>
        <v>0</v>
      </c>
      <c r="Y1307">
        <f t="shared" si="312"/>
        <v>101325</v>
      </c>
      <c r="Z1307">
        <f t="shared" si="313"/>
        <v>101325</v>
      </c>
    </row>
    <row r="1308" spans="5:26" x14ac:dyDescent="0.2">
      <c r="E1308">
        <f t="shared" si="300"/>
        <v>0.16287499999999591</v>
      </c>
      <c r="F1308">
        <f t="shared" si="301"/>
        <v>101325</v>
      </c>
      <c r="H1308">
        <f t="shared" si="314"/>
        <v>0.16287499999999591</v>
      </c>
      <c r="I1308">
        <f t="shared" si="302"/>
        <v>617.99999999980355</v>
      </c>
      <c r="J1308">
        <f t="shared" si="303"/>
        <v>3.8290800599029201E-2</v>
      </c>
      <c r="K1308">
        <f t="shared" si="304"/>
        <v>-25.976597262903816</v>
      </c>
      <c r="L1308">
        <f t="shared" si="305"/>
        <v>3.9769296294121147E-5</v>
      </c>
      <c r="M1308">
        <f>J1308/SQRT('Exhaust Gas Math'!$E$14*$B$21*$B$23)</f>
        <v>6.5004699731053162E-4</v>
      </c>
      <c r="N1308">
        <f t="shared" si="306"/>
        <v>5.3401053070063029E-2</v>
      </c>
      <c r="O1308">
        <f t="shared" si="307"/>
        <v>0</v>
      </c>
      <c r="P1308">
        <f t="shared" si="308"/>
        <v>0</v>
      </c>
      <c r="Q1308">
        <f>($B$16/2)*(COS((ACOS((2*'Intake Valve Fxn Scratch'!$B$1)/$B$16-1)/($B$17/2))*(I1308-($B$17/2)))+1)*P1308</f>
        <v>0</v>
      </c>
      <c r="R1308">
        <f t="shared" si="309"/>
        <v>0</v>
      </c>
      <c r="S1308">
        <f t="shared" si="310"/>
        <v>0</v>
      </c>
      <c r="T1308">
        <f>S1308*'Exhaust Gas Math'!$C$14</f>
        <v>0</v>
      </c>
      <c r="U1308">
        <f>(T1308/'Exhaust Gas Math'!$B$14)+('Exhaust Gas Math'!$D$10)</f>
        <v>4.4059320573952224E-4</v>
      </c>
      <c r="V1308">
        <f>('Exhaust Gas Math'!$E$10*(2.53982214E-12*V1307^4 - 0.0000000071629564556*V1307^3 + 7.56281407226508E-06*V1307^2 - 0.00322508455050905*V1307 + 1.62997098133725)*$B$24+T1308*'Exhaust Gas Math'!$D$14*$B$23)/('Exhaust Gas Math'!$E$10*(2.53982214E-12*V1307^4 - 0.0000000071629564556*V1307^3 + 7.56281407226508E-06*V1307^2 - 0.00322508455050905*V1307 + 1.62997098133725)+T1308*'Exhaust Gas Math'!$D$14)</f>
        <v>1100</v>
      </c>
      <c r="W1308">
        <f>(353.3116967483*V1308^-1.0020802909)*('Exhaust Gas Math'!$E$10/(T1308+'Exhaust Gas Math'!$E$10))+(357.4500179626*V1308^-1.0038444015 )*(T1308/(T1308+'Exhaust Gas Math'!$E$10))</f>
        <v>0.31654710700089367</v>
      </c>
      <c r="X1308">
        <f t="shared" si="311"/>
        <v>0</v>
      </c>
      <c r="Y1308">
        <f t="shared" si="312"/>
        <v>101325</v>
      </c>
      <c r="Z1308">
        <f t="shared" si="313"/>
        <v>101325</v>
      </c>
    </row>
    <row r="1309" spans="5:26" x14ac:dyDescent="0.2">
      <c r="E1309">
        <f t="shared" si="300"/>
        <v>0.1629999999999959</v>
      </c>
      <c r="F1309">
        <f t="shared" si="301"/>
        <v>101325</v>
      </c>
      <c r="H1309">
        <f t="shared" si="314"/>
        <v>0.1629999999999959</v>
      </c>
      <c r="I1309">
        <f t="shared" si="302"/>
        <v>623.99999999980355</v>
      </c>
      <c r="J1309">
        <f t="shared" si="303"/>
        <v>3.5013552285693056E-2</v>
      </c>
      <c r="K1309">
        <f t="shared" si="304"/>
        <v>-26.411448257655604</v>
      </c>
      <c r="L1309">
        <f t="shared" si="305"/>
        <v>3.9769296294121147E-5</v>
      </c>
      <c r="M1309">
        <f>J1309/SQRT('Exhaust Gas Math'!$E$14*$B$21*$B$23)</f>
        <v>5.9441051564398798E-4</v>
      </c>
      <c r="N1309">
        <f t="shared" si="306"/>
        <v>4.9669531179013161E-2</v>
      </c>
      <c r="O1309">
        <f t="shared" si="307"/>
        <v>0</v>
      </c>
      <c r="P1309">
        <f t="shared" si="308"/>
        <v>0</v>
      </c>
      <c r="Q1309">
        <f>($B$16/2)*(COS((ACOS((2*'Intake Valve Fxn Scratch'!$B$1)/$B$16-1)/($B$17/2))*(I1309-($B$17/2)))+1)*P1309</f>
        <v>0</v>
      </c>
      <c r="R1309">
        <f t="shared" si="309"/>
        <v>0</v>
      </c>
      <c r="S1309">
        <f t="shared" si="310"/>
        <v>0</v>
      </c>
      <c r="T1309">
        <f>S1309*'Exhaust Gas Math'!$C$14</f>
        <v>0</v>
      </c>
      <c r="U1309">
        <f>(T1309/'Exhaust Gas Math'!$B$14)+('Exhaust Gas Math'!$D$10)</f>
        <v>4.4059320573952224E-4</v>
      </c>
      <c r="V1309">
        <f>('Exhaust Gas Math'!$E$10*(2.53982214E-12*V1308^4 - 0.0000000071629564556*V1308^3 + 7.56281407226508E-06*V1308^2 - 0.00322508455050905*V1308 + 1.62997098133725)*$B$24+T1309*'Exhaust Gas Math'!$D$14*$B$23)/('Exhaust Gas Math'!$E$10*(2.53982214E-12*V1308^4 - 0.0000000071629564556*V1308^3 + 7.56281407226508E-06*V1308^2 - 0.00322508455050905*V1308 + 1.62997098133725)+T1309*'Exhaust Gas Math'!$D$14)</f>
        <v>1100</v>
      </c>
      <c r="W1309">
        <f>(353.3116967483*V1309^-1.0020802909)*('Exhaust Gas Math'!$E$10/(T1309+'Exhaust Gas Math'!$E$10))+(357.4500179626*V1309^-1.0038444015 )*(T1309/(T1309+'Exhaust Gas Math'!$E$10))</f>
        <v>0.31654710700089367</v>
      </c>
      <c r="X1309">
        <f t="shared" si="311"/>
        <v>0</v>
      </c>
      <c r="Y1309">
        <f t="shared" si="312"/>
        <v>101325</v>
      </c>
      <c r="Z1309">
        <f t="shared" si="313"/>
        <v>101325</v>
      </c>
    </row>
    <row r="1310" spans="5:26" x14ac:dyDescent="0.2">
      <c r="E1310">
        <f t="shared" si="300"/>
        <v>0.16312499999999588</v>
      </c>
      <c r="F1310">
        <f t="shared" si="301"/>
        <v>101325</v>
      </c>
      <c r="H1310">
        <f t="shared" si="314"/>
        <v>0.16312499999999588</v>
      </c>
      <c r="I1310">
        <f t="shared" si="302"/>
        <v>629.99999999980264</v>
      </c>
      <c r="J1310">
        <f t="shared" si="303"/>
        <v>3.1700000000109467E-2</v>
      </c>
      <c r="K1310">
        <f t="shared" si="304"/>
        <v>-26.556929898345718</v>
      </c>
      <c r="L1310">
        <f t="shared" si="305"/>
        <v>3.9769296294121147E-5</v>
      </c>
      <c r="M1310">
        <f>J1310/SQRT('Exhaust Gas Math'!$E$14*$B$21*$B$23)</f>
        <v>5.3815771653877237E-4</v>
      </c>
      <c r="N1310">
        <f t="shared" si="306"/>
        <v>4.5512549561755419E-2</v>
      </c>
      <c r="O1310">
        <f t="shared" si="307"/>
        <v>0</v>
      </c>
      <c r="P1310">
        <f t="shared" si="308"/>
        <v>0</v>
      </c>
      <c r="Q1310">
        <f>($B$16/2)*(COS((ACOS((2*'Intake Valve Fxn Scratch'!$B$1)/$B$16-1)/($B$17/2))*(I1310-($B$17/2)))+1)*P1310</f>
        <v>0</v>
      </c>
      <c r="R1310">
        <f t="shared" si="309"/>
        <v>0</v>
      </c>
      <c r="S1310">
        <f t="shared" si="310"/>
        <v>0</v>
      </c>
      <c r="T1310">
        <f>S1310*'Exhaust Gas Math'!$C$14</f>
        <v>0</v>
      </c>
      <c r="U1310">
        <f>(T1310/'Exhaust Gas Math'!$B$14)+('Exhaust Gas Math'!$D$10)</f>
        <v>4.4059320573952224E-4</v>
      </c>
      <c r="V1310">
        <f>('Exhaust Gas Math'!$E$10*(2.53982214E-12*V1309^4 - 0.0000000071629564556*V1309^3 + 7.56281407226508E-06*V1309^2 - 0.00322508455050905*V1309 + 1.62997098133725)*$B$24+T1310*'Exhaust Gas Math'!$D$14*$B$23)/('Exhaust Gas Math'!$E$10*(2.53982214E-12*V1309^4 - 0.0000000071629564556*V1309^3 + 7.56281407226508E-06*V1309^2 - 0.00322508455050905*V1309 + 1.62997098133725)+T1310*'Exhaust Gas Math'!$D$14)</f>
        <v>1100</v>
      </c>
      <c r="W1310">
        <f>(353.3116967483*V1310^-1.0020802909)*('Exhaust Gas Math'!$E$10/(T1310+'Exhaust Gas Math'!$E$10))+(357.4500179626*V1310^-1.0038444015 )*(T1310/(T1310+'Exhaust Gas Math'!$E$10))</f>
        <v>0.31654710700089367</v>
      </c>
      <c r="X1310">
        <f t="shared" si="311"/>
        <v>0</v>
      </c>
      <c r="Y1310">
        <f t="shared" si="312"/>
        <v>101325</v>
      </c>
      <c r="Z1310">
        <f t="shared" si="313"/>
        <v>101325</v>
      </c>
    </row>
    <row r="1311" spans="5:26" x14ac:dyDescent="0.2">
      <c r="E1311">
        <f t="shared" si="300"/>
        <v>0.16324999999999587</v>
      </c>
      <c r="F1311">
        <f t="shared" si="301"/>
        <v>101325</v>
      </c>
      <c r="H1311">
        <f t="shared" si="314"/>
        <v>0.16324999999999587</v>
      </c>
      <c r="I1311">
        <f t="shared" si="302"/>
        <v>635.99999999980173</v>
      </c>
      <c r="J1311">
        <f t="shared" si="303"/>
        <v>2.8386447714523786E-2</v>
      </c>
      <c r="K1311">
        <f t="shared" si="304"/>
        <v>-26.411448257674696</v>
      </c>
      <c r="L1311">
        <f t="shared" si="305"/>
        <v>3.9769296294121147E-5</v>
      </c>
      <c r="M1311">
        <f>J1311/SQRT('Exhaust Gas Math'!$E$14*$B$21*$B$23)</f>
        <v>4.8190491743352115E-4</v>
      </c>
      <c r="N1311">
        <f t="shared" si="306"/>
        <v>4.1037700628291318E-2</v>
      </c>
      <c r="O1311">
        <f t="shared" si="307"/>
        <v>0</v>
      </c>
      <c r="P1311">
        <f t="shared" si="308"/>
        <v>0</v>
      </c>
      <c r="Q1311">
        <f>($B$16/2)*(COS((ACOS((2*'Intake Valve Fxn Scratch'!$B$1)/$B$16-1)/($B$17/2))*(I1311-($B$17/2)))+1)*P1311</f>
        <v>0</v>
      </c>
      <c r="R1311">
        <f t="shared" si="309"/>
        <v>0</v>
      </c>
      <c r="S1311">
        <f t="shared" si="310"/>
        <v>0</v>
      </c>
      <c r="T1311">
        <f>S1311*'Exhaust Gas Math'!$C$14</f>
        <v>0</v>
      </c>
      <c r="U1311">
        <f>(T1311/'Exhaust Gas Math'!$B$14)+('Exhaust Gas Math'!$D$10)</f>
        <v>4.4059320573952224E-4</v>
      </c>
      <c r="V1311">
        <f>('Exhaust Gas Math'!$E$10*(2.53982214E-12*V1310^4 - 0.0000000071629564556*V1310^3 + 7.56281407226508E-06*V1310^2 - 0.00322508455050905*V1310 + 1.62997098133725)*$B$24+T1311*'Exhaust Gas Math'!$D$14*$B$23)/('Exhaust Gas Math'!$E$10*(2.53982214E-12*V1310^4 - 0.0000000071629564556*V1310^3 + 7.56281407226508E-06*V1310^2 - 0.00322508455050905*V1310 + 1.62997098133725)+T1311*'Exhaust Gas Math'!$D$14)</f>
        <v>1100</v>
      </c>
      <c r="W1311">
        <f>(353.3116967483*V1311^-1.0020802909)*('Exhaust Gas Math'!$E$10/(T1311+'Exhaust Gas Math'!$E$10))+(357.4500179626*V1311^-1.0038444015 )*(T1311/(T1311+'Exhaust Gas Math'!$E$10))</f>
        <v>0.31654710700089367</v>
      </c>
      <c r="X1311">
        <f t="shared" si="311"/>
        <v>0</v>
      </c>
      <c r="Y1311">
        <f t="shared" si="312"/>
        <v>101325</v>
      </c>
      <c r="Z1311">
        <f t="shared" si="313"/>
        <v>101325</v>
      </c>
    </row>
    <row r="1312" spans="5:26" x14ac:dyDescent="0.2">
      <c r="E1312">
        <f t="shared" si="300"/>
        <v>0.16337499999999586</v>
      </c>
      <c r="F1312">
        <f t="shared" si="301"/>
        <v>101325</v>
      </c>
      <c r="H1312">
        <f t="shared" si="314"/>
        <v>0.16337499999999586</v>
      </c>
      <c r="I1312">
        <f t="shared" si="302"/>
        <v>641.99999999980082</v>
      </c>
      <c r="J1312">
        <f t="shared" si="303"/>
        <v>2.5109199401184067E-2</v>
      </c>
      <c r="K1312">
        <f t="shared" si="304"/>
        <v>-25.976597262941794</v>
      </c>
      <c r="L1312">
        <f t="shared" si="305"/>
        <v>3.9769296294121147E-5</v>
      </c>
      <c r="M1312">
        <f>J1312/SQRT('Exhaust Gas Math'!$E$14*$B$21*$B$23)</f>
        <v>4.262684357669169E-4</v>
      </c>
      <c r="N1312">
        <f t="shared" si="306"/>
        <v>3.636415377480684E-2</v>
      </c>
      <c r="O1312">
        <f t="shared" si="307"/>
        <v>0</v>
      </c>
      <c r="P1312">
        <f t="shared" si="308"/>
        <v>0</v>
      </c>
      <c r="Q1312">
        <f>($B$16/2)*(COS((ACOS((2*'Intake Valve Fxn Scratch'!$B$1)/$B$16-1)/($B$17/2))*(I1312-($B$17/2)))+1)*P1312</f>
        <v>0</v>
      </c>
      <c r="R1312">
        <f t="shared" si="309"/>
        <v>0</v>
      </c>
      <c r="S1312">
        <f t="shared" si="310"/>
        <v>0</v>
      </c>
      <c r="T1312">
        <f>S1312*'Exhaust Gas Math'!$C$14</f>
        <v>0</v>
      </c>
      <c r="U1312">
        <f>(T1312/'Exhaust Gas Math'!$B$14)+('Exhaust Gas Math'!$D$10)</f>
        <v>4.4059320573952224E-4</v>
      </c>
      <c r="V1312">
        <f>('Exhaust Gas Math'!$E$10*(2.53982214E-12*V1311^4 - 0.0000000071629564556*V1311^3 + 7.56281407226508E-06*V1311^2 - 0.00322508455050905*V1311 + 1.62997098133725)*$B$24+T1312*'Exhaust Gas Math'!$D$14*$B$23)/('Exhaust Gas Math'!$E$10*(2.53982214E-12*V1311^4 - 0.0000000071629564556*V1311^3 + 7.56281407226508E-06*V1311^2 - 0.00322508455050905*V1311 + 1.62997098133725)+T1312*'Exhaust Gas Math'!$D$14)</f>
        <v>1100</v>
      </c>
      <c r="W1312">
        <f>(353.3116967483*V1312^-1.0020802909)*('Exhaust Gas Math'!$E$10/(T1312+'Exhaust Gas Math'!$E$10))+(357.4500179626*V1312^-1.0038444015 )*(T1312/(T1312+'Exhaust Gas Math'!$E$10))</f>
        <v>0.31654710700089367</v>
      </c>
      <c r="X1312">
        <f t="shared" si="311"/>
        <v>0</v>
      </c>
      <c r="Y1312">
        <f t="shared" si="312"/>
        <v>101325</v>
      </c>
      <c r="Z1312">
        <f t="shared" si="313"/>
        <v>101325</v>
      </c>
    </row>
    <row r="1313" spans="5:26" x14ac:dyDescent="0.2">
      <c r="E1313">
        <f t="shared" si="300"/>
        <v>0.16349999999999584</v>
      </c>
      <c r="F1313">
        <f t="shared" si="301"/>
        <v>101325</v>
      </c>
      <c r="H1313">
        <f t="shared" si="314"/>
        <v>0.16349999999999584</v>
      </c>
      <c r="I1313">
        <f t="shared" si="302"/>
        <v>647.99999999980082</v>
      </c>
      <c r="J1313">
        <f t="shared" si="303"/>
        <v>2.1904161278418651E-2</v>
      </c>
      <c r="K1313">
        <f t="shared" si="304"/>
        <v>-25.257141232643729</v>
      </c>
      <c r="L1313">
        <f t="shared" si="305"/>
        <v>3.9769296294121147E-5</v>
      </c>
      <c r="M1313">
        <f>J1313/SQRT('Exhaust Gas Math'!$E$14*$B$21*$B$23)</f>
        <v>3.7185783647476566E-4</v>
      </c>
      <c r="N1313">
        <f t="shared" si="306"/>
        <v>3.1616553880013012E-2</v>
      </c>
      <c r="O1313">
        <f t="shared" si="307"/>
        <v>0</v>
      </c>
      <c r="P1313">
        <f t="shared" si="308"/>
        <v>0</v>
      </c>
      <c r="Q1313">
        <f>($B$16/2)*(COS((ACOS((2*'Intake Valve Fxn Scratch'!$B$1)/$B$16-1)/($B$17/2))*(I1313-($B$17/2)))+1)*P1313</f>
        <v>0</v>
      </c>
      <c r="R1313">
        <f t="shared" si="309"/>
        <v>0</v>
      </c>
      <c r="S1313">
        <f t="shared" si="310"/>
        <v>0</v>
      </c>
      <c r="T1313">
        <f>S1313*'Exhaust Gas Math'!$C$14</f>
        <v>0</v>
      </c>
      <c r="U1313">
        <f>(T1313/'Exhaust Gas Math'!$B$14)+('Exhaust Gas Math'!$D$10)</f>
        <v>4.4059320573952224E-4</v>
      </c>
      <c r="V1313">
        <f>('Exhaust Gas Math'!$E$10*(2.53982214E-12*V1312^4 - 0.0000000071629564556*V1312^3 + 7.56281407226508E-06*V1312^2 - 0.00322508455050905*V1312 + 1.62997098133725)*$B$24+T1313*'Exhaust Gas Math'!$D$14*$B$23)/('Exhaust Gas Math'!$E$10*(2.53982214E-12*V1312^4 - 0.0000000071629564556*V1312^3 + 7.56281407226508E-06*V1312^2 - 0.00322508455050905*V1312 + 1.62997098133725)+T1313*'Exhaust Gas Math'!$D$14)</f>
        <v>1100</v>
      </c>
      <c r="W1313">
        <f>(353.3116967483*V1313^-1.0020802909)*('Exhaust Gas Math'!$E$10/(T1313+'Exhaust Gas Math'!$E$10))+(357.4500179626*V1313^-1.0038444015 )*(T1313/(T1313+'Exhaust Gas Math'!$E$10))</f>
        <v>0.31654710700089367</v>
      </c>
      <c r="X1313">
        <f t="shared" si="311"/>
        <v>0</v>
      </c>
      <c r="Y1313">
        <f t="shared" si="312"/>
        <v>101325</v>
      </c>
      <c r="Z1313">
        <f t="shared" si="313"/>
        <v>101325</v>
      </c>
    </row>
    <row r="1314" spans="5:26" x14ac:dyDescent="0.2">
      <c r="E1314">
        <f t="shared" si="300"/>
        <v>0.16362499999999583</v>
      </c>
      <c r="F1314">
        <f t="shared" si="301"/>
        <v>101325</v>
      </c>
      <c r="H1314">
        <f t="shared" si="314"/>
        <v>0.16362499999999583</v>
      </c>
      <c r="I1314">
        <f t="shared" si="302"/>
        <v>653.99999999979991</v>
      </c>
      <c r="J1314">
        <f t="shared" si="303"/>
        <v>1.8806448414597894E-2</v>
      </c>
      <c r="K1314">
        <f t="shared" si="304"/>
        <v>-24.260962677604294</v>
      </c>
      <c r="L1314">
        <f t="shared" si="305"/>
        <v>3.9769296294121147E-5</v>
      </c>
      <c r="M1314">
        <f>J1314/SQRT('Exhaust Gas Math'!$E$14*$B$21*$B$23)</f>
        <v>3.192692534690621E-4</v>
      </c>
      <c r="N1314">
        <f t="shared" si="306"/>
        <v>2.6918663562756212E-2</v>
      </c>
      <c r="O1314">
        <f t="shared" si="307"/>
        <v>0</v>
      </c>
      <c r="P1314">
        <f t="shared" si="308"/>
        <v>0</v>
      </c>
      <c r="Q1314">
        <f>($B$16/2)*(COS((ACOS((2*'Intake Valve Fxn Scratch'!$B$1)/$B$16-1)/($B$17/2))*(I1314-($B$17/2)))+1)*P1314</f>
        <v>0</v>
      </c>
      <c r="R1314">
        <f t="shared" si="309"/>
        <v>0</v>
      </c>
      <c r="S1314">
        <f t="shared" si="310"/>
        <v>0</v>
      </c>
      <c r="T1314">
        <f>S1314*'Exhaust Gas Math'!$C$14</f>
        <v>0</v>
      </c>
      <c r="U1314">
        <f>(T1314/'Exhaust Gas Math'!$B$14)+('Exhaust Gas Math'!$D$10)</f>
        <v>4.4059320573952224E-4</v>
      </c>
      <c r="V1314">
        <f>('Exhaust Gas Math'!$E$10*(2.53982214E-12*V1313^4 - 0.0000000071629564556*V1313^3 + 7.56281407226508E-06*V1313^2 - 0.00322508455050905*V1313 + 1.62997098133725)*$B$24+T1314*'Exhaust Gas Math'!$D$14*$B$23)/('Exhaust Gas Math'!$E$10*(2.53982214E-12*V1313^4 - 0.0000000071629564556*V1313^3 + 7.56281407226508E-06*V1313^2 - 0.00322508455050905*V1313 + 1.62997098133725)+T1314*'Exhaust Gas Math'!$D$14)</f>
        <v>1100</v>
      </c>
      <c r="W1314">
        <f>(353.3116967483*V1314^-1.0020802909)*('Exhaust Gas Math'!$E$10/(T1314+'Exhaust Gas Math'!$E$10))+(357.4500179626*V1314^-1.0038444015 )*(T1314/(T1314+'Exhaust Gas Math'!$E$10))</f>
        <v>0.31654710700089367</v>
      </c>
      <c r="X1314">
        <f t="shared" si="311"/>
        <v>0</v>
      </c>
      <c r="Y1314">
        <f t="shared" si="312"/>
        <v>101325</v>
      </c>
      <c r="Z1314">
        <f t="shared" si="313"/>
        <v>101325</v>
      </c>
    </row>
    <row r="1315" spans="5:26" x14ac:dyDescent="0.2">
      <c r="E1315">
        <f t="shared" si="300"/>
        <v>0.16374999999999582</v>
      </c>
      <c r="F1315">
        <f t="shared" si="301"/>
        <v>101325</v>
      </c>
      <c r="H1315">
        <f t="shared" si="314"/>
        <v>0.16374999999999582</v>
      </c>
      <c r="I1315">
        <f t="shared" si="302"/>
        <v>659.999999999799</v>
      </c>
      <c r="J1315">
        <f t="shared" si="303"/>
        <v>1.5850000000095892E-2</v>
      </c>
      <c r="K1315">
        <f t="shared" si="304"/>
        <v>-22.998975938536262</v>
      </c>
      <c r="L1315">
        <f t="shared" si="305"/>
        <v>3.9769296294121147E-5</v>
      </c>
      <c r="M1315">
        <f>J1315/SQRT('Exhaust Gas Math'!$E$14*$B$21*$B$23)</f>
        <v>2.690788582700849E-4</v>
      </c>
      <c r="N1315">
        <f t="shared" si="306"/>
        <v>2.2387269429703548E-2</v>
      </c>
      <c r="O1315">
        <f t="shared" si="307"/>
        <v>0</v>
      </c>
      <c r="P1315">
        <f t="shared" si="308"/>
        <v>0</v>
      </c>
      <c r="Q1315">
        <f>($B$16/2)*(COS((ACOS((2*'Intake Valve Fxn Scratch'!$B$1)/$B$16-1)/($B$17/2))*(I1315-($B$17/2)))+1)*P1315</f>
        <v>0</v>
      </c>
      <c r="R1315">
        <f t="shared" si="309"/>
        <v>0</v>
      </c>
      <c r="S1315">
        <f t="shared" si="310"/>
        <v>0</v>
      </c>
      <c r="T1315">
        <f>S1315*'Exhaust Gas Math'!$C$14</f>
        <v>0</v>
      </c>
      <c r="U1315">
        <f>(T1315/'Exhaust Gas Math'!$B$14)+('Exhaust Gas Math'!$D$10)</f>
        <v>4.4059320573952224E-4</v>
      </c>
      <c r="V1315">
        <f>('Exhaust Gas Math'!$E$10*(2.53982214E-12*V1314^4 - 0.0000000071629564556*V1314^3 + 7.56281407226508E-06*V1314^2 - 0.00322508455050905*V1314 + 1.62997098133725)*$B$24+T1315*'Exhaust Gas Math'!$D$14*$B$23)/('Exhaust Gas Math'!$E$10*(2.53982214E-12*V1314^4 - 0.0000000071629564556*V1314^3 + 7.56281407226508E-06*V1314^2 - 0.00322508455050905*V1314 + 1.62997098133725)+T1315*'Exhaust Gas Math'!$D$14)</f>
        <v>1100</v>
      </c>
      <c r="W1315">
        <f>(353.3116967483*V1315^-1.0020802909)*('Exhaust Gas Math'!$E$10/(T1315+'Exhaust Gas Math'!$E$10))+(357.4500179626*V1315^-1.0038444015 )*(T1315/(T1315+'Exhaust Gas Math'!$E$10))</f>
        <v>0.31654710700089367</v>
      </c>
      <c r="X1315">
        <f t="shared" si="311"/>
        <v>0</v>
      </c>
      <c r="Y1315">
        <f t="shared" si="312"/>
        <v>101325</v>
      </c>
      <c r="Z1315">
        <f t="shared" si="313"/>
        <v>101325</v>
      </c>
    </row>
    <row r="1316" spans="5:26" x14ac:dyDescent="0.2">
      <c r="E1316">
        <f t="shared" si="300"/>
        <v>0.1638749999999958</v>
      </c>
      <c r="F1316">
        <f t="shared" si="301"/>
        <v>101325</v>
      </c>
      <c r="H1316">
        <f t="shared" si="314"/>
        <v>0.1638749999999958</v>
      </c>
      <c r="I1316">
        <f t="shared" si="302"/>
        <v>665.99999999979809</v>
      </c>
      <c r="J1316">
        <f t="shared" si="303"/>
        <v>1.3067207502418528E-2</v>
      </c>
      <c r="K1316">
        <f t="shared" si="304"/>
        <v>-21.485007606240565</v>
      </c>
      <c r="L1316">
        <f t="shared" si="305"/>
        <v>3.9769296294121147E-5</v>
      </c>
      <c r="M1316">
        <f>J1316/SQRT('Exhaust Gas Math'!$E$14*$B$21*$B$23)</f>
        <v>2.2183654735064939E-4</v>
      </c>
      <c r="N1316">
        <f t="shared" si="306"/>
        <v>1.81268279863614E-2</v>
      </c>
      <c r="O1316">
        <f t="shared" si="307"/>
        <v>0</v>
      </c>
      <c r="P1316">
        <f t="shared" si="308"/>
        <v>0</v>
      </c>
      <c r="Q1316">
        <f>($B$16/2)*(COS((ACOS((2*'Intake Valve Fxn Scratch'!$B$1)/$B$16-1)/($B$17/2))*(I1316-($B$17/2)))+1)*P1316</f>
        <v>0</v>
      </c>
      <c r="R1316">
        <f t="shared" si="309"/>
        <v>0</v>
      </c>
      <c r="S1316">
        <f t="shared" si="310"/>
        <v>0</v>
      </c>
      <c r="T1316">
        <f>S1316*'Exhaust Gas Math'!$C$14</f>
        <v>0</v>
      </c>
      <c r="U1316">
        <f>(T1316/'Exhaust Gas Math'!$B$14)+('Exhaust Gas Math'!$D$10)</f>
        <v>4.4059320573952224E-4</v>
      </c>
      <c r="V1316">
        <f>('Exhaust Gas Math'!$E$10*(2.53982214E-12*V1315^4 - 0.0000000071629564556*V1315^3 + 7.56281407226508E-06*V1315^2 - 0.00322508455050905*V1315 + 1.62997098133725)*$B$24+T1316*'Exhaust Gas Math'!$D$14*$B$23)/('Exhaust Gas Math'!$E$10*(2.53982214E-12*V1315^4 - 0.0000000071629564556*V1315^3 + 7.56281407226508E-06*V1315^2 - 0.00322508455050905*V1315 + 1.62997098133725)+T1316*'Exhaust Gas Math'!$D$14)</f>
        <v>1100</v>
      </c>
      <c r="W1316">
        <f>(353.3116967483*V1316^-1.0020802909)*('Exhaust Gas Math'!$E$10/(T1316+'Exhaust Gas Math'!$E$10))+(357.4500179626*V1316^-1.0038444015 )*(T1316/(T1316+'Exhaust Gas Math'!$E$10))</f>
        <v>0.31654710700089367</v>
      </c>
      <c r="X1316">
        <f t="shared" si="311"/>
        <v>0</v>
      </c>
      <c r="Y1316">
        <f t="shared" si="312"/>
        <v>101325</v>
      </c>
      <c r="Z1316">
        <f t="shared" si="313"/>
        <v>101325</v>
      </c>
    </row>
    <row r="1317" spans="5:26" x14ac:dyDescent="0.2">
      <c r="E1317">
        <f t="shared" si="300"/>
        <v>0.16399999999999579</v>
      </c>
      <c r="F1317">
        <f t="shared" si="301"/>
        <v>101325</v>
      </c>
      <c r="H1317">
        <f t="shared" si="314"/>
        <v>0.16399999999999579</v>
      </c>
      <c r="I1317">
        <f t="shared" si="302"/>
        <v>671.99999999979809</v>
      </c>
      <c r="J1317">
        <f t="shared" si="303"/>
        <v>1.0488559778507121E-2</v>
      </c>
      <c r="K1317">
        <f t="shared" si="304"/>
        <v>-19.735645034584074</v>
      </c>
      <c r="L1317">
        <f t="shared" si="305"/>
        <v>3.9769296294121147E-5</v>
      </c>
      <c r="M1317">
        <f>J1317/SQRT('Exhaust Gas Math'!$E$14*$B$21*$B$23)</f>
        <v>1.78059917355278E-4</v>
      </c>
      <c r="N1317">
        <f t="shared" si="306"/>
        <v>1.4225230308950954E-2</v>
      </c>
      <c r="O1317">
        <f t="shared" si="307"/>
        <v>0</v>
      </c>
      <c r="P1317">
        <f t="shared" si="308"/>
        <v>0</v>
      </c>
      <c r="Q1317">
        <f>($B$16/2)*(COS((ACOS((2*'Intake Valve Fxn Scratch'!$B$1)/$B$16-1)/($B$17/2))*(I1317-($B$17/2)))+1)*P1317</f>
        <v>0</v>
      </c>
      <c r="R1317">
        <f t="shared" si="309"/>
        <v>0</v>
      </c>
      <c r="S1317">
        <f t="shared" si="310"/>
        <v>0</v>
      </c>
      <c r="T1317">
        <f>S1317*'Exhaust Gas Math'!$C$14</f>
        <v>0</v>
      </c>
      <c r="U1317">
        <f>(T1317/'Exhaust Gas Math'!$B$14)+('Exhaust Gas Math'!$D$10)</f>
        <v>4.4059320573952224E-4</v>
      </c>
      <c r="V1317">
        <f>('Exhaust Gas Math'!$E$10*(2.53982214E-12*V1316^4 - 0.0000000071629564556*V1316^3 + 7.56281407226508E-06*V1316^2 - 0.00322508455050905*V1316 + 1.62997098133725)*$B$24+T1317*'Exhaust Gas Math'!$D$14*$B$23)/('Exhaust Gas Math'!$E$10*(2.53982214E-12*V1316^4 - 0.0000000071629564556*V1316^3 + 7.56281407226508E-06*V1316^2 - 0.00322508455050905*V1316 + 1.62997098133725)+T1317*'Exhaust Gas Math'!$D$14)</f>
        <v>1100</v>
      </c>
      <c r="W1317">
        <f>(353.3116967483*V1317^-1.0020802909)*('Exhaust Gas Math'!$E$10/(T1317+'Exhaust Gas Math'!$E$10))+(357.4500179626*V1317^-1.0038444015 )*(T1317/(T1317+'Exhaust Gas Math'!$E$10))</f>
        <v>0.31654710700089367</v>
      </c>
      <c r="X1317">
        <f t="shared" si="311"/>
        <v>0</v>
      </c>
      <c r="Y1317">
        <f t="shared" si="312"/>
        <v>101325</v>
      </c>
      <c r="Z1317">
        <f t="shared" si="313"/>
        <v>101325</v>
      </c>
    </row>
    <row r="1318" spans="5:26" x14ac:dyDescent="0.2">
      <c r="E1318">
        <f t="shared" si="300"/>
        <v>0.16412499999999577</v>
      </c>
      <c r="F1318">
        <f t="shared" si="301"/>
        <v>101325</v>
      </c>
      <c r="H1318">
        <f t="shared" si="314"/>
        <v>0.16412499999999577</v>
      </c>
      <c r="I1318">
        <f t="shared" si="302"/>
        <v>677.99999999979718</v>
      </c>
      <c r="J1318">
        <f t="shared" si="303"/>
        <v>8.1423090324415602E-3</v>
      </c>
      <c r="K1318">
        <f t="shared" si="304"/>
        <v>-17.770054605979503</v>
      </c>
      <c r="L1318">
        <f t="shared" si="305"/>
        <v>3.9769296294121147E-5</v>
      </c>
      <c r="M1318">
        <f>J1318/SQRT('Exhaust Gas Math'!$E$14*$B$21*$B$23)</f>
        <v>1.3822859420304856E-4</v>
      </c>
      <c r="N1318">
        <f t="shared" si="306"/>
        <v>1.075093184162346E-2</v>
      </c>
      <c r="O1318">
        <f t="shared" si="307"/>
        <v>0</v>
      </c>
      <c r="P1318">
        <f t="shared" si="308"/>
        <v>0</v>
      </c>
      <c r="Q1318">
        <f>($B$16/2)*(COS((ACOS((2*'Intake Valve Fxn Scratch'!$B$1)/$B$16-1)/($B$17/2))*(I1318-($B$17/2)))+1)*P1318</f>
        <v>0</v>
      </c>
      <c r="R1318">
        <f t="shared" si="309"/>
        <v>0</v>
      </c>
      <c r="S1318">
        <f t="shared" si="310"/>
        <v>0</v>
      </c>
      <c r="T1318">
        <f>S1318*'Exhaust Gas Math'!$C$14</f>
        <v>0</v>
      </c>
      <c r="U1318">
        <f>(T1318/'Exhaust Gas Math'!$B$14)+('Exhaust Gas Math'!$D$10)</f>
        <v>4.4059320573952224E-4</v>
      </c>
      <c r="V1318">
        <f>('Exhaust Gas Math'!$E$10*(2.53982214E-12*V1317^4 - 0.0000000071629564556*V1317^3 + 7.56281407226508E-06*V1317^2 - 0.00322508455050905*V1317 + 1.62997098133725)*$B$24+T1318*'Exhaust Gas Math'!$D$14*$B$23)/('Exhaust Gas Math'!$E$10*(2.53982214E-12*V1317^4 - 0.0000000071629564556*V1317^3 + 7.56281407226508E-06*V1317^2 - 0.00322508455050905*V1317 + 1.62997098133725)+T1318*'Exhaust Gas Math'!$D$14)</f>
        <v>1100</v>
      </c>
      <c r="W1318">
        <f>(353.3116967483*V1318^-1.0020802909)*('Exhaust Gas Math'!$E$10/(T1318+'Exhaust Gas Math'!$E$10))+(357.4500179626*V1318^-1.0038444015 )*(T1318/(T1318+'Exhaust Gas Math'!$E$10))</f>
        <v>0.31654710700089367</v>
      </c>
      <c r="X1318">
        <f t="shared" si="311"/>
        <v>0</v>
      </c>
      <c r="Y1318">
        <f t="shared" si="312"/>
        <v>101325</v>
      </c>
      <c r="Z1318">
        <f t="shared" si="313"/>
        <v>101325</v>
      </c>
    </row>
    <row r="1319" spans="5:26" x14ac:dyDescent="0.2">
      <c r="E1319">
        <f t="shared" si="300"/>
        <v>0.16424999999999576</v>
      </c>
      <c r="F1319">
        <f t="shared" si="301"/>
        <v>101325</v>
      </c>
      <c r="H1319">
        <f t="shared" si="314"/>
        <v>0.16424999999999576</v>
      </c>
      <c r="I1319">
        <f t="shared" si="302"/>
        <v>683.99999999979627</v>
      </c>
      <c r="J1319">
        <f t="shared" si="303"/>
        <v>6.0541612783802622E-3</v>
      </c>
      <c r="K1319">
        <f t="shared" si="304"/>
        <v>-15.609771740488878</v>
      </c>
      <c r="L1319">
        <f t="shared" si="305"/>
        <v>3.9769296294121147E-5</v>
      </c>
      <c r="M1319">
        <f>J1319/SQRT('Exhaust Gas Math'!$E$14*$B$21*$B$23)</f>
        <v>1.0277897820565696E-4</v>
      </c>
      <c r="N1319">
        <f t="shared" si="306"/>
        <v>7.7515449032691912E-3</v>
      </c>
      <c r="O1319">
        <f t="shared" si="307"/>
        <v>0</v>
      </c>
      <c r="P1319">
        <f t="shared" si="308"/>
        <v>0</v>
      </c>
      <c r="Q1319">
        <f>($B$16/2)*(COS((ACOS((2*'Intake Valve Fxn Scratch'!$B$1)/$B$16-1)/($B$17/2))*(I1319-($B$17/2)))+1)*P1319</f>
        <v>0</v>
      </c>
      <c r="R1319">
        <f t="shared" si="309"/>
        <v>0</v>
      </c>
      <c r="S1319">
        <f t="shared" si="310"/>
        <v>0</v>
      </c>
      <c r="T1319">
        <f>S1319*'Exhaust Gas Math'!$C$14</f>
        <v>0</v>
      </c>
      <c r="U1319">
        <f>(T1319/'Exhaust Gas Math'!$B$14)+('Exhaust Gas Math'!$D$10)</f>
        <v>4.4059320573952224E-4</v>
      </c>
      <c r="V1319">
        <f>('Exhaust Gas Math'!$E$10*(2.53982214E-12*V1318^4 - 0.0000000071629564556*V1318^3 + 7.56281407226508E-06*V1318^2 - 0.00322508455050905*V1318 + 1.62997098133725)*$B$24+T1319*'Exhaust Gas Math'!$D$14*$B$23)/('Exhaust Gas Math'!$E$10*(2.53982214E-12*V1318^4 - 0.0000000071629564556*V1318^3 + 7.56281407226508E-06*V1318^2 - 0.00322508455050905*V1318 + 1.62997098133725)+T1319*'Exhaust Gas Math'!$D$14)</f>
        <v>1100</v>
      </c>
      <c r="W1319">
        <f>(353.3116967483*V1319^-1.0020802909)*('Exhaust Gas Math'!$E$10/(T1319+'Exhaust Gas Math'!$E$10))+(357.4500179626*V1319^-1.0038444015 )*(T1319/(T1319+'Exhaust Gas Math'!$E$10))</f>
        <v>0.31654710700089367</v>
      </c>
      <c r="X1319">
        <f t="shared" si="311"/>
        <v>0</v>
      </c>
      <c r="Y1319">
        <f t="shared" si="312"/>
        <v>101325</v>
      </c>
      <c r="Z1319">
        <f t="shared" si="313"/>
        <v>101325</v>
      </c>
    </row>
    <row r="1320" spans="5:26" x14ac:dyDescent="0.2">
      <c r="E1320">
        <f t="shared" si="300"/>
        <v>0.16437499999999575</v>
      </c>
      <c r="F1320">
        <f t="shared" si="301"/>
        <v>101325</v>
      </c>
      <c r="H1320">
        <f t="shared" si="314"/>
        <v>0.16437499999999575</v>
      </c>
      <c r="I1320">
        <f t="shared" si="302"/>
        <v>689.99999999979627</v>
      </c>
      <c r="J1320">
        <f t="shared" si="303"/>
        <v>4.2469947000897366E-3</v>
      </c>
      <c r="K1320">
        <f t="shared" si="304"/>
        <v>-13.27846494925476</v>
      </c>
      <c r="L1320">
        <f t="shared" si="305"/>
        <v>3.9769296294121147E-5</v>
      </c>
      <c r="M1320">
        <f>J1320/SQRT('Exhaust Gas Math'!$E$14*$B$21*$B$23)</f>
        <v>7.2099462774279755E-5</v>
      </c>
      <c r="N1320">
        <f t="shared" si="306"/>
        <v>5.2538472645164043E-3</v>
      </c>
      <c r="O1320">
        <f t="shared" si="307"/>
        <v>0</v>
      </c>
      <c r="P1320">
        <f t="shared" si="308"/>
        <v>0</v>
      </c>
      <c r="Q1320">
        <f>($B$16/2)*(COS((ACOS((2*'Intake Valve Fxn Scratch'!$B$1)/$B$16-1)/($B$17/2))*(I1320-($B$17/2)))+1)*P1320</f>
        <v>0</v>
      </c>
      <c r="R1320">
        <f t="shared" si="309"/>
        <v>0</v>
      </c>
      <c r="S1320">
        <f t="shared" si="310"/>
        <v>0</v>
      </c>
      <c r="T1320">
        <f>S1320*'Exhaust Gas Math'!$C$14</f>
        <v>0</v>
      </c>
      <c r="U1320">
        <f>(T1320/'Exhaust Gas Math'!$B$14)+('Exhaust Gas Math'!$D$10)</f>
        <v>4.4059320573952224E-4</v>
      </c>
      <c r="V1320">
        <f>('Exhaust Gas Math'!$E$10*(2.53982214E-12*V1319^4 - 0.0000000071629564556*V1319^3 + 7.56281407226508E-06*V1319^2 - 0.00322508455050905*V1319 + 1.62997098133725)*$B$24+T1320*'Exhaust Gas Math'!$D$14*$B$23)/('Exhaust Gas Math'!$E$10*(2.53982214E-12*V1319^4 - 0.0000000071629564556*V1319^3 + 7.56281407226508E-06*V1319^2 - 0.00322508455050905*V1319 + 1.62997098133725)+T1320*'Exhaust Gas Math'!$D$14)</f>
        <v>1100</v>
      </c>
      <c r="W1320">
        <f>(353.3116967483*V1320^-1.0020802909)*('Exhaust Gas Math'!$E$10/(T1320+'Exhaust Gas Math'!$E$10))+(357.4500179626*V1320^-1.0038444015 )*(T1320/(T1320+'Exhaust Gas Math'!$E$10))</f>
        <v>0.31654710700089367</v>
      </c>
      <c r="X1320">
        <f t="shared" si="311"/>
        <v>0</v>
      </c>
      <c r="Y1320">
        <f t="shared" si="312"/>
        <v>101325</v>
      </c>
      <c r="Z1320">
        <f t="shared" si="313"/>
        <v>101325</v>
      </c>
    </row>
    <row r="1321" spans="5:26" x14ac:dyDescent="0.2">
      <c r="E1321">
        <f t="shared" si="300"/>
        <v>0.16449999999999573</v>
      </c>
      <c r="F1321">
        <f t="shared" si="301"/>
        <v>101325</v>
      </c>
      <c r="H1321">
        <f t="shared" si="314"/>
        <v>0.16449999999999573</v>
      </c>
      <c r="I1321">
        <f t="shared" si="302"/>
        <v>695.99999999979536</v>
      </c>
      <c r="J1321">
        <f t="shared" si="303"/>
        <v>2.7406089927756415E-3</v>
      </c>
      <c r="K1321">
        <f t="shared" si="304"/>
        <v>-10.801676517339214</v>
      </c>
      <c r="L1321">
        <f t="shared" si="305"/>
        <v>3.9769296294121147E-5</v>
      </c>
      <c r="M1321">
        <f>J1321/SQRT('Exhaust Gas Math'!$E$14*$B$21*$B$23)</f>
        <v>4.6526179100084259E-5</v>
      </c>
      <c r="N1321">
        <f t="shared" si="306"/>
        <v>3.2650381165757053E-3</v>
      </c>
      <c r="O1321">
        <f t="shared" si="307"/>
        <v>0</v>
      </c>
      <c r="P1321">
        <f t="shared" si="308"/>
        <v>0</v>
      </c>
      <c r="Q1321">
        <f>($B$16/2)*(COS((ACOS((2*'Intake Valve Fxn Scratch'!$B$1)/$B$16-1)/($B$17/2))*(I1321-($B$17/2)))+1)*P1321</f>
        <v>0</v>
      </c>
      <c r="R1321">
        <f t="shared" si="309"/>
        <v>0</v>
      </c>
      <c r="S1321">
        <f t="shared" si="310"/>
        <v>0</v>
      </c>
      <c r="T1321">
        <f>S1321*'Exhaust Gas Math'!$C$14</f>
        <v>0</v>
      </c>
      <c r="U1321">
        <f>(T1321/'Exhaust Gas Math'!$B$14)+('Exhaust Gas Math'!$D$10)</f>
        <v>4.4059320573952224E-4</v>
      </c>
      <c r="V1321">
        <f>('Exhaust Gas Math'!$E$10*(2.53982214E-12*V1320^4 - 0.0000000071629564556*V1320^3 + 7.56281407226508E-06*V1320^2 - 0.00322508455050905*V1320 + 1.62997098133725)*$B$24+T1321*'Exhaust Gas Math'!$D$14*$B$23)/('Exhaust Gas Math'!$E$10*(2.53982214E-12*V1320^4 - 0.0000000071629564556*V1320^3 + 7.56281407226508E-06*V1320^2 - 0.00322508455050905*V1320 + 1.62997098133725)+T1321*'Exhaust Gas Math'!$D$14)</f>
        <v>1100</v>
      </c>
      <c r="W1321">
        <f>(353.3116967483*V1321^-1.0020802909)*('Exhaust Gas Math'!$E$10/(T1321+'Exhaust Gas Math'!$E$10))+(357.4500179626*V1321^-1.0038444015 )*(T1321/(T1321+'Exhaust Gas Math'!$E$10))</f>
        <v>0.31654710700089367</v>
      </c>
      <c r="X1321">
        <f t="shared" si="311"/>
        <v>0</v>
      </c>
      <c r="Y1321">
        <f t="shared" si="312"/>
        <v>101325</v>
      </c>
      <c r="Z1321">
        <f t="shared" si="313"/>
        <v>101325</v>
      </c>
    </row>
    <row r="1322" spans="5:26" x14ac:dyDescent="0.2">
      <c r="E1322">
        <f t="shared" si="300"/>
        <v>0.16462499999999572</v>
      </c>
      <c r="F1322">
        <f t="shared" si="301"/>
        <v>101325</v>
      </c>
      <c r="H1322">
        <f t="shared" si="314"/>
        <v>0.16462499999999572</v>
      </c>
      <c r="I1322">
        <f t="shared" si="302"/>
        <v>701.99999999979445</v>
      </c>
      <c r="J1322">
        <f t="shared" si="303"/>
        <v>1.5515084334787807E-3</v>
      </c>
      <c r="K1322">
        <f t="shared" si="304"/>
        <v>-8.2065426571036024</v>
      </c>
      <c r="L1322">
        <f t="shared" si="305"/>
        <v>3.9769296294121147E-5</v>
      </c>
      <c r="M1322">
        <f>J1322/SQRT('Exhaust Gas Math'!$E$14*$B$21*$B$23)</f>
        <v>2.6339313430558522E-5</v>
      </c>
      <c r="N1322">
        <f t="shared" si="306"/>
        <v>1.7749850514645268E-3</v>
      </c>
      <c r="O1322">
        <f t="shared" si="307"/>
        <v>0</v>
      </c>
      <c r="P1322">
        <f t="shared" si="308"/>
        <v>0</v>
      </c>
      <c r="Q1322">
        <f>($B$16/2)*(COS((ACOS((2*'Intake Valve Fxn Scratch'!$B$1)/$B$16-1)/($B$17/2))*(I1322-($B$17/2)))+1)*P1322</f>
        <v>0</v>
      </c>
      <c r="R1322">
        <f t="shared" si="309"/>
        <v>0</v>
      </c>
      <c r="S1322">
        <f t="shared" si="310"/>
        <v>0</v>
      </c>
      <c r="T1322">
        <f>S1322*'Exhaust Gas Math'!$C$14</f>
        <v>0</v>
      </c>
      <c r="U1322">
        <f>(T1322/'Exhaust Gas Math'!$B$14)+('Exhaust Gas Math'!$D$10)</f>
        <v>4.4059320573952224E-4</v>
      </c>
      <c r="V1322">
        <f>('Exhaust Gas Math'!$E$10*(2.53982214E-12*V1321^4 - 0.0000000071629564556*V1321^3 + 7.56281407226508E-06*V1321^2 - 0.00322508455050905*V1321 + 1.62997098133725)*$B$24+T1322*'Exhaust Gas Math'!$D$14*$B$23)/('Exhaust Gas Math'!$E$10*(2.53982214E-12*V1321^4 - 0.0000000071629564556*V1321^3 + 7.56281407226508E-06*V1321^2 - 0.00322508455050905*V1321 + 1.62997098133725)+T1322*'Exhaust Gas Math'!$D$14)</f>
        <v>1100</v>
      </c>
      <c r="W1322">
        <f>(353.3116967483*V1322^-1.0020802909)*('Exhaust Gas Math'!$E$10/(T1322+'Exhaust Gas Math'!$E$10))+(357.4500179626*V1322^-1.0038444015 )*(T1322/(T1322+'Exhaust Gas Math'!$E$10))</f>
        <v>0.31654710700089367</v>
      </c>
      <c r="X1322">
        <f t="shared" si="311"/>
        <v>0</v>
      </c>
      <c r="Y1322">
        <f t="shared" si="312"/>
        <v>101325</v>
      </c>
      <c r="Z1322">
        <f t="shared" si="313"/>
        <v>101325</v>
      </c>
    </row>
    <row r="1323" spans="5:26" x14ac:dyDescent="0.2">
      <c r="E1323">
        <f t="shared" si="300"/>
        <v>0.16474999999999571</v>
      </c>
      <c r="F1323">
        <f t="shared" si="301"/>
        <v>101325</v>
      </c>
      <c r="H1323">
        <f t="shared" si="314"/>
        <v>0.16474999999999571</v>
      </c>
      <c r="I1323">
        <f t="shared" si="302"/>
        <v>707.99999999979354</v>
      </c>
      <c r="J1323">
        <f t="shared" si="303"/>
        <v>6.9272105676210227E-4</v>
      </c>
      <c r="K1323">
        <f t="shared" si="304"/>
        <v>-5.5214961981873296</v>
      </c>
      <c r="L1323">
        <f t="shared" si="305"/>
        <v>3.9769296294121147E-5</v>
      </c>
      <c r="M1323">
        <f>J1323/SQRT('Exhaust Gas Math'!$E$14*$B$21*$B$23)</f>
        <v>1.1760037290351133E-5</v>
      </c>
      <c r="N1323">
        <f t="shared" si="306"/>
        <v>7.5915782821775815E-4</v>
      </c>
      <c r="O1323">
        <f t="shared" si="307"/>
        <v>0</v>
      </c>
      <c r="P1323">
        <f t="shared" si="308"/>
        <v>0</v>
      </c>
      <c r="Q1323">
        <f>($B$16/2)*(COS((ACOS((2*'Intake Valve Fxn Scratch'!$B$1)/$B$16-1)/($B$17/2))*(I1323-($B$17/2)))+1)*P1323</f>
        <v>0</v>
      </c>
      <c r="R1323">
        <f t="shared" si="309"/>
        <v>0</v>
      </c>
      <c r="S1323">
        <f t="shared" si="310"/>
        <v>0</v>
      </c>
      <c r="T1323">
        <f>S1323*'Exhaust Gas Math'!$C$14</f>
        <v>0</v>
      </c>
      <c r="U1323">
        <f>(T1323/'Exhaust Gas Math'!$B$14)+('Exhaust Gas Math'!$D$10)</f>
        <v>4.4059320573952224E-4</v>
      </c>
      <c r="V1323">
        <f>('Exhaust Gas Math'!$E$10*(2.53982214E-12*V1322^4 - 0.0000000071629564556*V1322^3 + 7.56281407226508E-06*V1322^2 - 0.00322508455050905*V1322 + 1.62997098133725)*$B$24+T1323*'Exhaust Gas Math'!$D$14*$B$23)/('Exhaust Gas Math'!$E$10*(2.53982214E-12*V1322^4 - 0.0000000071629564556*V1322^3 + 7.56281407226508E-06*V1322^2 - 0.00322508455050905*V1322 + 1.62997098133725)+T1323*'Exhaust Gas Math'!$D$14)</f>
        <v>1100</v>
      </c>
      <c r="W1323">
        <f>(353.3116967483*V1323^-1.0020802909)*('Exhaust Gas Math'!$E$10/(T1323+'Exhaust Gas Math'!$E$10))+(357.4500179626*V1323^-1.0038444015 )*(T1323/(T1323+'Exhaust Gas Math'!$E$10))</f>
        <v>0.31654710700089367</v>
      </c>
      <c r="X1323">
        <f t="shared" si="311"/>
        <v>0</v>
      </c>
      <c r="Y1323">
        <f t="shared" si="312"/>
        <v>101325</v>
      </c>
      <c r="Z1323">
        <f t="shared" si="313"/>
        <v>101325</v>
      </c>
    </row>
    <row r="1324" spans="5:26" x14ac:dyDescent="0.2">
      <c r="E1324">
        <f t="shared" si="300"/>
        <v>0.16487499999999569</v>
      </c>
      <c r="F1324">
        <f t="shared" si="301"/>
        <v>101325</v>
      </c>
      <c r="H1324">
        <f t="shared" si="314"/>
        <v>0.16487499999999569</v>
      </c>
      <c r="I1324">
        <f t="shared" si="302"/>
        <v>713.99999999979354</v>
      </c>
      <c r="J1324">
        <f t="shared" si="303"/>
        <v>1.7365591683771858E-4</v>
      </c>
      <c r="K1324">
        <f t="shared" si="304"/>
        <v>-2.7759550714763703</v>
      </c>
      <c r="L1324">
        <f t="shared" si="305"/>
        <v>3.9769296294121147E-5</v>
      </c>
      <c r="M1324">
        <f>J1324/SQRT('Exhaust Gas Math'!$E$14*$B$21*$B$23)</f>
        <v>2.9480842797637497E-6</v>
      </c>
      <c r="N1324">
        <f t="shared" si="306"/>
        <v>1.8193581048411844E-4</v>
      </c>
      <c r="O1324">
        <f t="shared" si="307"/>
        <v>0</v>
      </c>
      <c r="P1324">
        <f t="shared" si="308"/>
        <v>0</v>
      </c>
      <c r="Q1324">
        <f>($B$16/2)*(COS((ACOS((2*'Intake Valve Fxn Scratch'!$B$1)/$B$16-1)/($B$17/2))*(I1324-($B$17/2)))+1)*P1324</f>
        <v>0</v>
      </c>
      <c r="R1324">
        <f t="shared" si="309"/>
        <v>0</v>
      </c>
      <c r="S1324">
        <f t="shared" si="310"/>
        <v>0</v>
      </c>
      <c r="T1324">
        <f>S1324*'Exhaust Gas Math'!$C$14</f>
        <v>0</v>
      </c>
      <c r="U1324">
        <f>(T1324/'Exhaust Gas Math'!$B$14)+('Exhaust Gas Math'!$D$10)</f>
        <v>4.4059320573952224E-4</v>
      </c>
      <c r="V1324">
        <f>('Exhaust Gas Math'!$E$10*(2.53982214E-12*V1323^4 - 0.0000000071629564556*V1323^3 + 7.56281407226508E-06*V1323^2 - 0.00322508455050905*V1323 + 1.62997098133725)*$B$24+T1324*'Exhaust Gas Math'!$D$14*$B$23)/('Exhaust Gas Math'!$E$10*(2.53982214E-12*V1323^4 - 0.0000000071629564556*V1323^3 + 7.56281407226508E-06*V1323^2 - 0.00322508455050905*V1323 + 1.62997098133725)+T1324*'Exhaust Gas Math'!$D$14)</f>
        <v>1100</v>
      </c>
      <c r="W1324">
        <f>(353.3116967483*V1324^-1.0020802909)*('Exhaust Gas Math'!$E$10/(T1324+'Exhaust Gas Math'!$E$10))+(357.4500179626*V1324^-1.0038444015 )*(T1324/(T1324+'Exhaust Gas Math'!$E$10))</f>
        <v>0.31654710700089367</v>
      </c>
      <c r="X1324">
        <f t="shared" si="311"/>
        <v>0</v>
      </c>
      <c r="Y1324">
        <f t="shared" si="312"/>
        <v>101325</v>
      </c>
      <c r="Z1324">
        <f t="shared" si="313"/>
        <v>101325</v>
      </c>
    </row>
    <row r="1325" spans="5:26" x14ac:dyDescent="0.2">
      <c r="E1325">
        <f t="shared" si="300"/>
        <v>0.16499999999999568</v>
      </c>
      <c r="F1325">
        <f t="shared" si="301"/>
        <v>101325</v>
      </c>
      <c r="H1325">
        <f t="shared" si="314"/>
        <v>0.16499999999999568</v>
      </c>
      <c r="I1325">
        <f t="shared" si="302"/>
        <v>719.99999999979264</v>
      </c>
      <c r="J1325">
        <f t="shared" si="303"/>
        <v>0</v>
      </c>
      <c r="K1325">
        <f t="shared" si="304"/>
        <v>-9.5624517333381541E-11</v>
      </c>
      <c r="L1325">
        <f t="shared" si="305"/>
        <v>3.9769296294121147E-5</v>
      </c>
      <c r="M1325">
        <f>J1325/SQRT('Exhaust Gas Math'!$E$14*$B$21*$B$23)</f>
        <v>0</v>
      </c>
      <c r="N1325">
        <f t="shared" si="306"/>
        <v>0</v>
      </c>
      <c r="O1325">
        <f t="shared" si="307"/>
        <v>0</v>
      </c>
      <c r="P1325">
        <f t="shared" si="308"/>
        <v>0</v>
      </c>
      <c r="Q1325">
        <f>($B$16/2)*(COS((ACOS((2*'Intake Valve Fxn Scratch'!$B$1)/$B$16-1)/($B$17/2))*(I1325-($B$17/2)))+1)*P1325</f>
        <v>0</v>
      </c>
      <c r="R1325">
        <f t="shared" si="309"/>
        <v>0</v>
      </c>
      <c r="S1325">
        <f t="shared" si="310"/>
        <v>0</v>
      </c>
      <c r="T1325">
        <f>S1325*'Exhaust Gas Math'!$C$14</f>
        <v>0</v>
      </c>
      <c r="U1325">
        <f>(T1325/'Exhaust Gas Math'!$B$14)+('Exhaust Gas Math'!$D$10)</f>
        <v>4.4059320573952224E-4</v>
      </c>
      <c r="V1325">
        <f>('Exhaust Gas Math'!$E$10*(2.53982214E-12*V1324^4 - 0.0000000071629564556*V1324^3 + 7.56281407226508E-06*V1324^2 - 0.00322508455050905*V1324 + 1.62997098133725)*$B$24+T1325*'Exhaust Gas Math'!$D$14*$B$23)/('Exhaust Gas Math'!$E$10*(2.53982214E-12*V1324^4 - 0.0000000071629564556*V1324^3 + 7.56281407226508E-06*V1324^2 - 0.00322508455050905*V1324 + 1.62997098133725)+T1325*'Exhaust Gas Math'!$D$14)</f>
        <v>1100</v>
      </c>
      <c r="W1325">
        <f>(353.3116967483*V1325^-1.0020802909)*('Exhaust Gas Math'!$E$10/(T1325+'Exhaust Gas Math'!$E$10))+(357.4500179626*V1325^-1.0038444015 )*(T1325/(T1325+'Exhaust Gas Math'!$E$10))</f>
        <v>0.31654710700089367</v>
      </c>
      <c r="X1325">
        <f t="shared" si="311"/>
        <v>0</v>
      </c>
      <c r="Y1325">
        <f t="shared" si="312"/>
        <v>101325</v>
      </c>
      <c r="Z1325">
        <f t="shared" si="313"/>
        <v>101325</v>
      </c>
    </row>
    <row r="1326" spans="5:26" x14ac:dyDescent="0.2">
      <c r="E1326">
        <f t="shared" si="300"/>
        <v>0.16512499999999566</v>
      </c>
      <c r="F1326">
        <f t="shared" si="301"/>
        <v>98881.992170591126</v>
      </c>
      <c r="H1326">
        <f t="shared" si="314"/>
        <v>0.16512499999999566</v>
      </c>
      <c r="I1326">
        <f t="shared" si="302"/>
        <v>5.9999999997917257</v>
      </c>
      <c r="J1326">
        <f t="shared" si="303"/>
        <v>1.7365591681375858E-4</v>
      </c>
      <c r="K1326">
        <f t="shared" si="304"/>
        <v>2.7759550712854182</v>
      </c>
      <c r="L1326">
        <f t="shared" si="305"/>
        <v>4.1000207363231994E-5</v>
      </c>
      <c r="M1326">
        <f>J1326/SQRT('Exhaust Gas Math'!$E$14*$B$21*$B$23)</f>
        <v>2.9480842793569905E-6</v>
      </c>
      <c r="N1326">
        <f t="shared" si="306"/>
        <v>1.6556832808652111E-4</v>
      </c>
      <c r="O1326">
        <f t="shared" si="307"/>
        <v>1.1735844736833569E-6</v>
      </c>
      <c r="P1326">
        <f t="shared" si="308"/>
        <v>1</v>
      </c>
      <c r="Q1326">
        <f>($B$16/2)*(COS((ACOS((2*'Intake Valve Fxn Scratch'!$B$1)/$B$16-1)/($B$17/2))*(I1326-($B$17/2)))+1)*P1326</f>
        <v>1.3137463074913457E-3</v>
      </c>
      <c r="R1326">
        <f t="shared" si="309"/>
        <v>0.17286135624886129</v>
      </c>
      <c r="S1326">
        <f t="shared" si="310"/>
        <v>3.125578093200959E-7</v>
      </c>
      <c r="T1326">
        <f>S1326*'Exhaust Gas Math'!$C$14</f>
        <v>3.7029270818185299E-7</v>
      </c>
      <c r="U1326">
        <f>(T1326/'Exhaust Gas Math'!$B$14)+('Exhaust Gas Math'!$D$10)</f>
        <v>4.5337514250796729E-4</v>
      </c>
      <c r="V1326">
        <f>('Exhaust Gas Math'!$E$10*(2.53982214E-12*V1325^4 - 0.0000000071629564556*V1325^3 + 7.56281407226508E-06*V1325^2 - 0.00322508455050905*V1325 + 1.62997098133725)*$B$24+T1326*'Exhaust Gas Math'!$D$14*$B$23)/('Exhaust Gas Math'!$E$10*(2.53982214E-12*V1325^4 - 0.0000000071629564556*V1325^3 + 7.56281407226508E-06*V1325^2 - 0.00322508455050905*V1325 + 1.62997098133725)+T1326*'Exhaust Gas Math'!$D$14)</f>
        <v>1075.516299556188</v>
      </c>
      <c r="W1326">
        <f>(353.3116967483*V1326^-1.0020802909)*('Exhaust Gas Math'!$E$10/(T1326+'Exhaust Gas Math'!$E$10))+(357.4500179626*V1326^-1.0038444015 )*(T1326/(T1326+'Exhaust Gas Math'!$E$10))</f>
        <v>0.32375916127772802</v>
      </c>
      <c r="X1326">
        <f t="shared" si="311"/>
        <v>-1.2474321596097768</v>
      </c>
      <c r="Y1326">
        <f t="shared" si="312"/>
        <v>98883.239602750735</v>
      </c>
      <c r="Z1326">
        <f t="shared" si="313"/>
        <v>98881.992170591126</v>
      </c>
    </row>
    <row r="1327" spans="5:26" x14ac:dyDescent="0.2">
      <c r="E1327">
        <f t="shared" si="300"/>
        <v>0.16524999999999565</v>
      </c>
      <c r="F1327">
        <f t="shared" si="301"/>
        <v>92629.745974398917</v>
      </c>
      <c r="H1327">
        <f t="shared" si="314"/>
        <v>0.16524999999999565</v>
      </c>
      <c r="I1327">
        <f t="shared" si="302"/>
        <v>11.999999999790816</v>
      </c>
      <c r="J1327">
        <f t="shared" si="303"/>
        <v>6.9272105671444942E-4</v>
      </c>
      <c r="K1327">
        <f t="shared" si="304"/>
        <v>5.5214961979995207</v>
      </c>
      <c r="L1327">
        <f t="shared" si="305"/>
        <v>4.4679454451475817E-5</v>
      </c>
      <c r="M1327">
        <f>J1327/SQRT('Exhaust Gas Math'!$E$14*$B$21*$B$23)</f>
        <v>1.176003728954215E-5</v>
      </c>
      <c r="N1327">
        <f t="shared" si="306"/>
        <v>6.2929392665627207E-4</v>
      </c>
      <c r="O1327">
        <f t="shared" si="307"/>
        <v>4.4605728054528666E-6</v>
      </c>
      <c r="P1327">
        <f t="shared" si="308"/>
        <v>1</v>
      </c>
      <c r="Q1327">
        <f>($B$16/2)*(COS((ACOS((2*'Intake Valve Fxn Scratch'!$B$1)/$B$16-1)/($B$17/2))*(I1327-($B$17/2)))+1)*P1327</f>
        <v>1.6604289223977032E-3</v>
      </c>
      <c r="R1327">
        <f t="shared" si="309"/>
        <v>0.21847748978917148</v>
      </c>
      <c r="S1327">
        <f t="shared" si="310"/>
        <v>1.4189852613622879E-6</v>
      </c>
      <c r="T1327">
        <f>S1327*'Exhaust Gas Math'!$C$14</f>
        <v>1.6810966791805989E-6</v>
      </c>
      <c r="U1327">
        <f>(T1327/'Exhaust Gas Math'!$B$14)+('Exhaust Gas Math'!$D$10)</f>
        <v>4.9862208662252534E-4</v>
      </c>
      <c r="V1327">
        <f>('Exhaust Gas Math'!$E$10*(2.53982214E-12*V1326^4 - 0.0000000071629564556*V1326^3 + 7.56281407226508E-06*V1326^2 - 0.00322508455050905*V1326 + 1.62997098133725)*$B$24+T1327*'Exhaust Gas Math'!$D$14*$B$23)/('Exhaust Gas Math'!$E$10*(2.53982214E-12*V1326^4 - 0.0000000071629564556*V1326^3 + 7.56281407226508E-06*V1326^2 - 0.00322508455050905*V1326 + 1.62997098133725)+T1327*'Exhaust Gas Math'!$D$14)</f>
        <v>998.33825752513189</v>
      </c>
      <c r="W1327">
        <f>(353.3116967483*V1327^-1.0020802909)*('Exhaust Gas Math'!$E$10/(T1327+'Exhaust Gas Math'!$E$10))+(357.4500179626*V1327^-1.0038444015 )*(T1327/(T1327+'Exhaust Gas Math'!$E$10))</f>
        <v>0.34882039407914478</v>
      </c>
      <c r="X1327">
        <f t="shared" si="311"/>
        <v>-5.3172297704652172</v>
      </c>
      <c r="Y1327">
        <f t="shared" si="312"/>
        <v>92635.063204169375</v>
      </c>
      <c r="Z1327">
        <f t="shared" si="313"/>
        <v>92629.745974398917</v>
      </c>
    </row>
    <row r="1328" spans="5:26" x14ac:dyDescent="0.2">
      <c r="E1328">
        <f t="shared" si="300"/>
        <v>0.16537499999999564</v>
      </c>
      <c r="F1328">
        <f t="shared" si="301"/>
        <v>84362.040953084273</v>
      </c>
      <c r="H1328">
        <f t="shared" si="314"/>
        <v>0.16537499999999564</v>
      </c>
      <c r="I1328">
        <f t="shared" si="302"/>
        <v>17.999999999790816</v>
      </c>
      <c r="J1328">
        <f t="shared" si="303"/>
        <v>1.5515084334079589E-3</v>
      </c>
      <c r="K1328">
        <f t="shared" si="304"/>
        <v>8.2065426569209947</v>
      </c>
      <c r="L1328">
        <f t="shared" si="305"/>
        <v>5.0766726957821869E-5</v>
      </c>
      <c r="M1328">
        <f>J1328/SQRT('Exhaust Gas Math'!$E$14*$B$21*$B$23)</f>
        <v>2.6339313429356209E-5</v>
      </c>
      <c r="N1328">
        <f t="shared" si="306"/>
        <v>1.3427107345200182E-3</v>
      </c>
      <c r="O1328">
        <f t="shared" si="307"/>
        <v>9.5174269674162013E-6</v>
      </c>
      <c r="P1328">
        <f t="shared" si="308"/>
        <v>1</v>
      </c>
      <c r="Q1328">
        <f>($B$16/2)*(COS((ACOS((2*'Intake Valve Fxn Scratch'!$B$1)/$B$16-1)/($B$17/2))*(I1328-($B$17/2)))+1)*P1328</f>
        <v>2.0354552139524988E-3</v>
      </c>
      <c r="R1328">
        <f t="shared" si="309"/>
        <v>0.26782305446743404</v>
      </c>
      <c r="S1328">
        <f t="shared" si="310"/>
        <v>3.5056201794101571E-6</v>
      </c>
      <c r="T1328">
        <f>S1328*'Exhaust Gas Math'!$C$14</f>
        <v>4.1531695941768257E-6</v>
      </c>
      <c r="U1328">
        <f>(T1328/'Exhaust Gas Math'!$B$14)+('Exhaust Gas Math'!$D$10)</f>
        <v>5.8395425489992357E-4</v>
      </c>
      <c r="V1328">
        <f>('Exhaust Gas Math'!$E$10*(2.53982214E-12*V1327^4 - 0.0000000071629564556*V1327^3 + 7.56281407226508E-06*V1327^2 - 0.00322508455050905*V1327 + 1.62997098133725)*$B$24+T1328*'Exhaust Gas Math'!$D$14*$B$23)/('Exhaust Gas Math'!$E$10*(2.53982214E-12*V1327^4 - 0.0000000071629564556*V1327^3 + 7.56281407226508E-06*V1327^2 - 0.00322508455050905*V1327 + 1.62997098133725)+T1328*'Exhaust Gas Math'!$D$14)</f>
        <v>882.22998644605764</v>
      </c>
      <c r="W1328">
        <f>(353.3116967483*V1328^-1.0020802909)*('Exhaust Gas Math'!$E$10/(T1328+'Exhaust Gas Math'!$E$10))+(357.4500179626*V1328^-1.0038444015 )*(T1328/(T1328+'Exhaust Gas Math'!$E$10))</f>
        <v>0.39482301023873412</v>
      </c>
      <c r="X1328">
        <f t="shared" si="311"/>
        <v>-13.295140224998269</v>
      </c>
      <c r="Y1328">
        <f t="shared" si="312"/>
        <v>84375.336093309277</v>
      </c>
      <c r="Z1328">
        <f t="shared" si="313"/>
        <v>84362.040953084273</v>
      </c>
    </row>
    <row r="1329" spans="5:26" x14ac:dyDescent="0.2">
      <c r="E1329">
        <f t="shared" si="300"/>
        <v>0.16549999999999562</v>
      </c>
      <c r="F1329">
        <f t="shared" si="301"/>
        <v>76129.603913165993</v>
      </c>
      <c r="H1329">
        <f t="shared" si="314"/>
        <v>0.16549999999999562</v>
      </c>
      <c r="I1329">
        <f t="shared" si="302"/>
        <v>23.999999999789907</v>
      </c>
      <c r="J1329">
        <f t="shared" si="303"/>
        <v>2.7406089926824244E-3</v>
      </c>
      <c r="K1329">
        <f t="shared" si="304"/>
        <v>10.801676517163811</v>
      </c>
      <c r="L1329">
        <f t="shared" si="305"/>
        <v>5.9195331450846992E-5</v>
      </c>
      <c r="M1329">
        <f>J1329/SQRT('Exhaust Gas Math'!$E$14*$B$21*$B$23)</f>
        <v>4.6526179098501751E-5</v>
      </c>
      <c r="N1329">
        <f t="shared" si="306"/>
        <v>2.2601711314594215E-3</v>
      </c>
      <c r="O1329">
        <f t="shared" si="307"/>
        <v>1.6020586656899765E-5</v>
      </c>
      <c r="P1329">
        <f t="shared" si="308"/>
        <v>1</v>
      </c>
      <c r="Q1329">
        <f>($B$16/2)*(COS((ACOS((2*'Intake Valve Fxn Scratch'!$B$1)/$B$16-1)/($B$17/2))*(I1329-($B$17/2)))+1)*P1329</f>
        <v>2.4338570724004691E-3</v>
      </c>
      <c r="R1329">
        <f t="shared" si="309"/>
        <v>0.32024435163164067</v>
      </c>
      <c r="S1329">
        <f t="shared" si="310"/>
        <v>6.7142822463599987E-6</v>
      </c>
      <c r="T1329">
        <f>S1329*'Exhaust Gas Math'!$C$14</f>
        <v>7.9545277141220534E-6</v>
      </c>
      <c r="U1329">
        <f>(T1329/'Exhaust Gas Math'!$B$14)+('Exhaust Gas Math'!$D$10)</f>
        <v>7.1517131116313466E-4</v>
      </c>
      <c r="V1329">
        <f>('Exhaust Gas Math'!$E$10*(2.53982214E-12*V1328^4 - 0.0000000071629564556*V1328^3 + 7.56281407226508E-06*V1328^2 - 0.00322508455050905*V1328 + 1.62997098133725)*$B$24+T1329*'Exhaust Gas Math'!$D$14*$B$23)/('Exhaust Gas Math'!$E$10*(2.53982214E-12*V1328^4 - 0.0000000071629564556*V1328^3 + 7.56281407226508E-06*V1328^2 - 0.00322508455050905*V1328 + 1.62997098133725)+T1329*'Exhaust Gas Math'!$D$14)</f>
        <v>758.14075178467931</v>
      </c>
      <c r="W1329">
        <f>(353.3116967483*V1329^-1.0020802909)*('Exhaust Gas Math'!$E$10/(T1329+'Exhaust Gas Math'!$E$10))+(357.4500179626*V1329^-1.0038444015 )*(T1329/(T1329+'Exhaust Gas Math'!$E$10))</f>
        <v>0.45962781999352764</v>
      </c>
      <c r="X1329">
        <f t="shared" si="311"/>
        <v>-26.813817306397929</v>
      </c>
      <c r="Y1329">
        <f t="shared" si="312"/>
        <v>76156.417730472385</v>
      </c>
      <c r="Z1329">
        <f t="shared" si="313"/>
        <v>76129.603913165993</v>
      </c>
    </row>
    <row r="1330" spans="5:26" x14ac:dyDescent="0.2">
      <c r="E1330">
        <f t="shared" si="300"/>
        <v>0.16562499999999561</v>
      </c>
      <c r="F1330">
        <f t="shared" si="301"/>
        <v>69343.442469285583</v>
      </c>
      <c r="H1330">
        <f t="shared" si="314"/>
        <v>0.16562499999999561</v>
      </c>
      <c r="I1330">
        <f t="shared" si="302"/>
        <v>29.999999999788997</v>
      </c>
      <c r="J1330">
        <f t="shared" si="303"/>
        <v>4.2469946999751443E-3</v>
      </c>
      <c r="K1330">
        <f t="shared" si="304"/>
        <v>13.27846494908848</v>
      </c>
      <c r="L1330">
        <f t="shared" si="305"/>
        <v>6.9872922375926707E-5</v>
      </c>
      <c r="M1330">
        <f>J1330/SQRT('Exhaust Gas Math'!$E$14*$B$21*$B$23)</f>
        <v>7.2099462772334371E-5</v>
      </c>
      <c r="N1330">
        <f t="shared" si="306"/>
        <v>3.3402709600867005E-3</v>
      </c>
      <c r="O1330">
        <f t="shared" si="307"/>
        <v>2.367657016264988E-5</v>
      </c>
      <c r="P1330">
        <f t="shared" si="308"/>
        <v>1</v>
      </c>
      <c r="Q1330">
        <f>($B$16/2)*(COS((ACOS((2*'Intake Valve Fxn Scratch'!$B$1)/$B$16-1)/($B$17/2))*(I1330-($B$17/2)))+1)*P1330</f>
        <v>2.8503567233455897E-3</v>
      </c>
      <c r="R1330">
        <f t="shared" si="309"/>
        <v>0.37504693728231442</v>
      </c>
      <c r="S1330">
        <f t="shared" si="310"/>
        <v>1.1138176072959382E-5</v>
      </c>
      <c r="T1330">
        <f>S1330*'Exhaust Gas Math'!$C$14</f>
        <v>1.3195592172962123E-5</v>
      </c>
      <c r="U1330">
        <f>(T1330/'Exhaust Gas Math'!$B$14)+('Exhaust Gas Math'!$D$10)</f>
        <v>8.9608482372233633E-4</v>
      </c>
      <c r="V1330">
        <f>('Exhaust Gas Math'!$E$10*(2.53982214E-12*V1329^4 - 0.0000000071629564556*V1329^3 + 7.56281407226508E-06*V1329^2 - 0.00322508455050905*V1329 + 1.62997098133725)*$B$24+T1330*'Exhaust Gas Math'!$D$14*$B$23)/('Exhaust Gas Math'!$E$10*(2.53982214E-12*V1329^4 - 0.0000000071629564556*V1329^3 + 7.56281407226508E-06*V1329^2 - 0.00322508455050905*V1329 + 1.62997098133725)+T1330*'Exhaust Gas Math'!$D$14)</f>
        <v>650.76896437598441</v>
      </c>
      <c r="W1330">
        <f>(353.3116967483*V1330^-1.0020802909)*('Exhaust Gas Math'!$E$10/(T1330+'Exhaust Gas Math'!$E$10))+(357.4500179626*V1330^-1.0038444015 )*(T1330/(T1330+'Exhaust Gas Math'!$E$10))</f>
        <v>0.53571771431271942</v>
      </c>
      <c r="X1330">
        <f t="shared" si="311"/>
        <v>-47.228239244437617</v>
      </c>
      <c r="Y1330">
        <f t="shared" si="312"/>
        <v>69390.670708530015</v>
      </c>
      <c r="Z1330">
        <f t="shared" si="313"/>
        <v>69343.442469285583</v>
      </c>
    </row>
    <row r="1331" spans="5:26" x14ac:dyDescent="0.2">
      <c r="E1331">
        <f t="shared" si="300"/>
        <v>0.1657499999999956</v>
      </c>
      <c r="F1331">
        <f t="shared" si="301"/>
        <v>64314.333579186765</v>
      </c>
      <c r="H1331">
        <f t="shared" si="314"/>
        <v>0.1657499999999956</v>
      </c>
      <c r="I1331">
        <f t="shared" si="302"/>
        <v>35.999999999788997</v>
      </c>
      <c r="J1331">
        <f t="shared" si="303"/>
        <v>6.0541612782455505E-3</v>
      </c>
      <c r="K1331">
        <f t="shared" si="304"/>
        <v>15.609771740333542</v>
      </c>
      <c r="L1331">
        <f t="shared" si="305"/>
        <v>8.2682513812456333E-5</v>
      </c>
      <c r="M1331">
        <f>J1331/SQRT('Exhaust Gas Math'!$E$14*$B$21*$B$23)</f>
        <v>1.0277897820337001E-4</v>
      </c>
      <c r="N1331">
        <f t="shared" si="306"/>
        <v>4.5467954922015497E-3</v>
      </c>
      <c r="O1331">
        <f t="shared" si="307"/>
        <v>3.2228679580993019E-5</v>
      </c>
      <c r="P1331">
        <f t="shared" si="308"/>
        <v>1</v>
      </c>
      <c r="Q1331">
        <f>($B$16/2)*(COS((ACOS((2*'Intake Valve Fxn Scratch'!$B$1)/$B$16-1)/($B$17/2))*(I1331-($B$17/2)))+1)*P1331</f>
        <v>3.2794366443489043E-3</v>
      </c>
      <c r="R1331">
        <f t="shared" si="309"/>
        <v>0.43150482162485582</v>
      </c>
      <c r="S1331">
        <f t="shared" si="310"/>
        <v>1.6823785003428585E-5</v>
      </c>
      <c r="T1331">
        <f>S1331*'Exhaust Gas Math'!$C$14</f>
        <v>1.9931432602308925E-5</v>
      </c>
      <c r="U1331">
        <f>(T1331/'Exhaust Gas Math'!$B$14)+('Exhaust Gas Math'!$D$10)</f>
        <v>1.1285957118599545E-3</v>
      </c>
      <c r="V1331">
        <f>('Exhaust Gas Math'!$E$10*(2.53982214E-12*V1330^4 - 0.0000000071629564556*V1330^3 + 7.56281407226508E-06*V1330^2 - 0.00322508455050905*V1330 + 1.62997098133725)*$B$24+T1331*'Exhaust Gas Math'!$D$14*$B$23)/('Exhaust Gas Math'!$E$10*(2.53982214E-12*V1330^4 - 0.0000000071629564556*V1330^3 + 7.56281407226508E-06*V1330^2 - 0.00322508455050905*V1330 + 1.62997098133725)+T1331*'Exhaust Gas Math'!$D$14)</f>
        <v>567.35448168032076</v>
      </c>
      <c r="W1331">
        <f>(353.3116967483*V1331^-1.0020802909)*('Exhaust Gas Math'!$E$10/(T1331+'Exhaust Gas Math'!$E$10))+(357.4500179626*V1331^-1.0038444015 )*(T1331/(T1331+'Exhaust Gas Math'!$E$10))</f>
        <v>0.6147732696651026</v>
      </c>
      <c r="X1331">
        <f t="shared" si="311"/>
        <v>-74.899356318430009</v>
      </c>
      <c r="Y1331">
        <f t="shared" si="312"/>
        <v>64389.232935505192</v>
      </c>
      <c r="Z1331">
        <f t="shared" si="313"/>
        <v>64314.333579186765</v>
      </c>
    </row>
    <row r="1332" spans="5:26" x14ac:dyDescent="0.2">
      <c r="E1332">
        <f t="shared" si="300"/>
        <v>0.16587499999999558</v>
      </c>
      <c r="F1332">
        <f t="shared" si="301"/>
        <v>60872.220055960381</v>
      </c>
      <c r="H1332">
        <f t="shared" si="314"/>
        <v>0.16587499999999558</v>
      </c>
      <c r="I1332">
        <f t="shared" si="302"/>
        <v>41.999999999788088</v>
      </c>
      <c r="J1332">
        <f t="shared" si="303"/>
        <v>8.1423090322882037E-3</v>
      </c>
      <c r="K1332">
        <f t="shared" si="304"/>
        <v>17.770054605836815</v>
      </c>
      <c r="L1332">
        <f t="shared" si="305"/>
        <v>9.7483761196077973E-5</v>
      </c>
      <c r="M1332">
        <f>J1332/SQRT('Exhaust Gas Math'!$E$14*$B$21*$B$23)</f>
        <v>1.3822859420044509E-4</v>
      </c>
      <c r="N1332">
        <f t="shared" si="306"/>
        <v>5.8492450477586264E-3</v>
      </c>
      <c r="O1332">
        <f t="shared" si="307"/>
        <v>4.1460726517885484E-5</v>
      </c>
      <c r="P1332">
        <f t="shared" si="308"/>
        <v>1</v>
      </c>
      <c r="Q1332">
        <f>($B$16/2)*(COS((ACOS((2*'Intake Valve Fxn Scratch'!$B$1)/$B$16-1)/($B$17/2))*(I1332-($B$17/2)))+1)*P1332</f>
        <v>3.7154126575558804E-3</v>
      </c>
      <c r="R1332">
        <f t="shared" si="309"/>
        <v>0.48887008652051056</v>
      </c>
      <c r="S1332">
        <f t="shared" si="310"/>
        <v>2.3777382540702619E-5</v>
      </c>
      <c r="T1332">
        <f>S1332*'Exhaust Gas Math'!$C$14</f>
        <v>2.8169481330910358E-5</v>
      </c>
      <c r="U1332">
        <f>(T1332/'Exhaust Gas Math'!$B$14)+('Exhaust Gas Math'!$D$10)</f>
        <v>1.4129605281734319E-3</v>
      </c>
      <c r="V1332">
        <f>('Exhaust Gas Math'!$E$10*(2.53982214E-12*V1331^4 - 0.0000000071629564556*V1331^3 + 7.56281407226508E-06*V1331^2 - 0.00322508455050905*V1331 + 1.62997098133725)*$B$24+T1332*'Exhaust Gas Math'!$D$14*$B$23)/('Exhaust Gas Math'!$E$10*(2.53982214E-12*V1331^4 - 0.0000000071629564556*V1331^3 + 7.56281407226508E-06*V1331^2 - 0.00322508455050905*V1331 + 1.62997098133725)+T1332*'Exhaust Gas Math'!$D$14)</f>
        <v>506.01506354834834</v>
      </c>
      <c r="W1332">
        <f>(353.3116967483*V1332^-1.0020802909)*('Exhaust Gas Math'!$E$10/(T1332+'Exhaust Gas Math'!$E$10))+(357.4500179626*V1332^-1.0038444015 )*(T1332/(T1332+'Exhaust Gas Math'!$E$10))</f>
        <v>0.68958888908277005</v>
      </c>
      <c r="X1332">
        <f t="shared" si="311"/>
        <v>-108.87741079737765</v>
      </c>
      <c r="Y1332">
        <f t="shared" si="312"/>
        <v>60981.097466757761</v>
      </c>
      <c r="Z1332">
        <f t="shared" si="313"/>
        <v>60872.220055960381</v>
      </c>
    </row>
    <row r="1333" spans="5:26" x14ac:dyDescent="0.2">
      <c r="E1333">
        <f t="shared" si="300"/>
        <v>0.16599999999999557</v>
      </c>
      <c r="F1333">
        <f t="shared" si="301"/>
        <v>58681.168892078473</v>
      </c>
      <c r="H1333">
        <f t="shared" si="314"/>
        <v>0.16599999999999557</v>
      </c>
      <c r="I1333">
        <f t="shared" si="302"/>
        <v>47.999999999787178</v>
      </c>
      <c r="J1333">
        <f t="shared" si="303"/>
        <v>1.0488559778336803E-2</v>
      </c>
      <c r="K1333">
        <f t="shared" si="304"/>
        <v>19.735645034455597</v>
      </c>
      <c r="L1333">
        <f t="shared" si="305"/>
        <v>1.1411449896309655E-4</v>
      </c>
      <c r="M1333">
        <f>J1333/SQRT('Exhaust Gas Math'!$E$14*$B$21*$B$23)</f>
        <v>1.7805991735238657E-4</v>
      </c>
      <c r="N1333">
        <f t="shared" si="306"/>
        <v>7.2230121594629056E-3</v>
      </c>
      <c r="O1333">
        <f t="shared" si="307"/>
        <v>5.1198287870262418E-5</v>
      </c>
      <c r="P1333">
        <f t="shared" si="308"/>
        <v>1</v>
      </c>
      <c r="Q1333">
        <f>($B$16/2)*(COS((ACOS((2*'Intake Valve Fxn Scratch'!$B$1)/$B$16-1)/($B$17/2))*(I1333-($B$17/2)))+1)*P1333</f>
        <v>4.1525092300692895E-3</v>
      </c>
      <c r="R1333">
        <f t="shared" si="309"/>
        <v>0.54638279343016971</v>
      </c>
      <c r="S1333">
        <f t="shared" si="310"/>
        <v>3.1974578251912169E-5</v>
      </c>
      <c r="T1333">
        <f>S1333*'Exhaust Gas Math'!$C$14</f>
        <v>3.7880842585979459E-5</v>
      </c>
      <c r="U1333">
        <f>(T1333/'Exhaust Gas Math'!$B$14)+('Exhaust Gas Math'!$D$10)</f>
        <v>1.7481818348723996E-3</v>
      </c>
      <c r="V1333">
        <f>('Exhaust Gas Math'!$E$10*(2.53982214E-12*V1332^4 - 0.0000000071629564556*V1332^3 + 7.56281407226508E-06*V1332^2 - 0.00322508455050905*V1332 + 1.62997098133725)*$B$24+T1333*'Exhaust Gas Math'!$D$14*$B$23)/('Exhaust Gas Math'!$E$10*(2.53982214E-12*V1332^4 - 0.0000000071629564556*V1332^3 + 7.56281407226508E-06*V1332^2 - 0.00322508455050905*V1332 + 1.62997098133725)+T1333*'Exhaust Gas Math'!$D$14)</f>
        <v>461.85633691952449</v>
      </c>
      <c r="W1333">
        <f>(353.3116967483*V1333^-1.0020802909)*('Exhaust Gas Math'!$E$10/(T1333+'Exhaust Gas Math'!$E$10))+(357.4500179626*V1333^-1.0038444015 )*(T1333/(T1333+'Exhaust Gas Math'!$E$10))</f>
        <v>0.75578869280960481</v>
      </c>
      <c r="X1333">
        <f t="shared" si="311"/>
        <v>-147.18821728261366</v>
      </c>
      <c r="Y1333">
        <f t="shared" si="312"/>
        <v>58828.357109361088</v>
      </c>
      <c r="Z1333">
        <f t="shared" si="313"/>
        <v>58681.168892078473</v>
      </c>
    </row>
    <row r="1334" spans="5:26" x14ac:dyDescent="0.2">
      <c r="E1334">
        <f t="shared" si="300"/>
        <v>0.16612499999999555</v>
      </c>
      <c r="F1334">
        <f t="shared" si="301"/>
        <v>57387.442106037524</v>
      </c>
      <c r="H1334">
        <f t="shared" si="314"/>
        <v>0.16612499999999555</v>
      </c>
      <c r="I1334">
        <f t="shared" si="302"/>
        <v>53.999999999786269</v>
      </c>
      <c r="J1334">
        <f t="shared" si="303"/>
        <v>1.3067207502233114E-2</v>
      </c>
      <c r="K1334">
        <f t="shared" si="304"/>
        <v>21.485007606127709</v>
      </c>
      <c r="L1334">
        <f t="shared" si="305"/>
        <v>1.3239251727033104E-4</v>
      </c>
      <c r="M1334">
        <f>J1334/SQRT('Exhaust Gas Math'!$E$14*$B$21*$B$23)</f>
        <v>2.2183654734750168E-4</v>
      </c>
      <c r="N1334">
        <f t="shared" si="306"/>
        <v>8.6492854860852203E-3</v>
      </c>
      <c r="O1334">
        <f t="shared" si="307"/>
        <v>6.1308024742630623E-5</v>
      </c>
      <c r="P1334">
        <f t="shared" si="308"/>
        <v>1</v>
      </c>
      <c r="Q1334">
        <f>($B$16/2)*(COS((ACOS((2*'Intake Valve Fxn Scratch'!$B$1)/$B$16-1)/($B$17/2))*(I1334-($B$17/2)))+1)*P1334</f>
        <v>4.5849359845349389E-3</v>
      </c>
      <c r="R1334">
        <f t="shared" si="309"/>
        <v>0.60328105059670245</v>
      </c>
      <c r="S1334">
        <f t="shared" si="310"/>
        <v>4.1371327099363729E-5</v>
      </c>
      <c r="T1334">
        <f>S1334*'Exhaust Gas Math'!$C$14</f>
        <v>4.9013335440330372E-5</v>
      </c>
      <c r="U1334">
        <f>(T1334/'Exhaust Gas Math'!$B$14)+('Exhaust Gas Math'!$D$10)</f>
        <v>2.132458426323933E-3</v>
      </c>
      <c r="V1334">
        <f>('Exhaust Gas Math'!$E$10*(2.53982214E-12*V1333^4 - 0.0000000071629564556*V1333^3 + 7.56281407226508E-06*V1333^2 - 0.00322508455050905*V1333 + 1.62997098133725)*$B$24+T1334*'Exhaust Gas Math'!$D$14*$B$23)/('Exhaust Gas Math'!$E$10*(2.53982214E-12*V1333^4 - 0.0000000071629564556*V1333^3 + 7.56281407226508E-06*V1333^2 - 0.00322508455050905*V1333 + 1.62997098133725)+T1334*'Exhaust Gas Math'!$D$14)</f>
        <v>429.91438624974734</v>
      </c>
      <c r="W1334">
        <f>(353.3116967483*V1334^-1.0020802909)*('Exhaust Gas Math'!$E$10/(T1334+'Exhaust Gas Math'!$E$10))+(357.4500179626*V1334^-1.0038444015 )*(T1334/(T1334+'Exhaust Gas Math'!$E$10))</f>
        <v>0.81217477711501718</v>
      </c>
      <c r="X1334">
        <f t="shared" si="311"/>
        <v>-187.45219308847126</v>
      </c>
      <c r="Y1334">
        <f t="shared" si="312"/>
        <v>57574.894299125997</v>
      </c>
      <c r="Z1334">
        <f t="shared" si="313"/>
        <v>57387.442106037524</v>
      </c>
    </row>
    <row r="1335" spans="5:26" x14ac:dyDescent="0.2">
      <c r="E1335">
        <f t="shared" si="300"/>
        <v>0.16624999999999554</v>
      </c>
      <c r="F1335">
        <f t="shared" si="301"/>
        <v>56715.739906338364</v>
      </c>
      <c r="H1335">
        <f t="shared" si="314"/>
        <v>0.16624999999999554</v>
      </c>
      <c r="I1335">
        <f t="shared" si="302"/>
        <v>59.999999999786269</v>
      </c>
      <c r="J1335">
        <f t="shared" si="303"/>
        <v>1.5849999999897408E-2</v>
      </c>
      <c r="K1335">
        <f t="shared" si="304"/>
        <v>22.99897593844026</v>
      </c>
      <c r="L1335">
        <f t="shared" si="305"/>
        <v>1.5211755832428617E-4</v>
      </c>
      <c r="M1335">
        <f>J1335/SQRT('Exhaust Gas Math'!$E$14*$B$21*$B$23)</f>
        <v>2.6907885826671531E-4</v>
      </c>
      <c r="N1335">
        <f t="shared" si="306"/>
        <v>1.0114751634485778E-2</v>
      </c>
      <c r="O1335">
        <f t="shared" si="307"/>
        <v>7.1695568896441874E-5</v>
      </c>
      <c r="P1335">
        <f t="shared" si="308"/>
        <v>1</v>
      </c>
      <c r="Q1335">
        <f>($B$16/2)*(COS((ACOS((2*'Intake Valve Fxn Scratch'!$B$1)/$B$16-1)/($B$17/2))*(I1335-($B$17/2)))+1)*P1335</f>
        <v>5.0069644063777084E-3</v>
      </c>
      <c r="R1335">
        <f t="shared" si="309"/>
        <v>0.65881110610233007</v>
      </c>
      <c r="S1335">
        <f t="shared" si="310"/>
        <v>5.1914998868582429E-5</v>
      </c>
      <c r="T1335">
        <f>S1335*'Exhaust Gas Math'!$C$14</f>
        <v>6.1504607957556571E-5</v>
      </c>
      <c r="U1335">
        <f>(T1335/'Exhaust Gas Math'!$B$14)+('Exhaust Gas Math'!$D$10)</f>
        <v>2.5636380092450995E-3</v>
      </c>
      <c r="V1335">
        <f>('Exhaust Gas Math'!$E$10*(2.53982214E-12*V1334^4 - 0.0000000071629564556*V1334^3 + 7.56281407226508E-06*V1334^2 - 0.00322508455050905*V1334 + 1.62997098133725)*$B$24+T1335*'Exhaust Gas Math'!$D$14*$B$23)/('Exhaust Gas Math'!$E$10*(2.53982214E-12*V1334^4 - 0.0000000071629564556*V1334^3 + 7.56281407226508E-06*V1334^2 - 0.00322508455050905*V1334 + 1.62997098133725)+T1335*'Exhaust Gas Math'!$D$14)</f>
        <v>406.37708618535913</v>
      </c>
      <c r="W1335">
        <f>(353.3116967483*V1335^-1.0020802909)*('Exhaust Gas Math'!$E$10/(T1335+'Exhaust Gas Math'!$E$10))+(357.4500179626*V1335^-1.0038444015 )*(T1335/(T1335+'Exhaust Gas Math'!$E$10))</f>
        <v>0.8594128486627548</v>
      </c>
      <c r="X1335">
        <f t="shared" si="311"/>
        <v>-227.29445681370063</v>
      </c>
      <c r="Y1335">
        <f t="shared" si="312"/>
        <v>56943.034363152066</v>
      </c>
      <c r="Z1335">
        <f t="shared" si="313"/>
        <v>56715.739906338364</v>
      </c>
    </row>
    <row r="1336" spans="5:26" x14ac:dyDescent="0.2">
      <c r="E1336">
        <f t="shared" si="300"/>
        <v>0.16637499999999553</v>
      </c>
      <c r="F1336">
        <f t="shared" si="301"/>
        <v>56485.693218612003</v>
      </c>
      <c r="H1336">
        <f t="shared" si="314"/>
        <v>0.16637499999999553</v>
      </c>
      <c r="I1336">
        <f t="shared" si="302"/>
        <v>65.999999999785359</v>
      </c>
      <c r="J1336">
        <f t="shared" si="303"/>
        <v>1.880644841438852E-2</v>
      </c>
      <c r="K1336">
        <f t="shared" si="304"/>
        <v>24.260962677526198</v>
      </c>
      <c r="L1336">
        <f t="shared" si="305"/>
        <v>1.7307351044744477E-4</v>
      </c>
      <c r="M1336">
        <f>J1336/SQRT('Exhaust Gas Math'!$E$14*$B$21*$B$23)</f>
        <v>3.1926925346550765E-4</v>
      </c>
      <c r="N1336">
        <f t="shared" si="306"/>
        <v>1.1611157153065273E-2</v>
      </c>
      <c r="O1336">
        <f t="shared" si="307"/>
        <v>8.2302418064002903E-5</v>
      </c>
      <c r="P1336">
        <f t="shared" si="308"/>
        <v>1</v>
      </c>
      <c r="Q1336">
        <f>($B$16/2)*(COS((ACOS((2*'Intake Valve Fxn Scratch'!$B$1)/$B$16-1)/($B$17/2))*(I1336-($B$17/2)))+1)*P1336</f>
        <v>5.4130037315184669E-3</v>
      </c>
      <c r="R1336">
        <f t="shared" si="309"/>
        <v>0.71223733309453507</v>
      </c>
      <c r="S1336">
        <f t="shared" si="310"/>
        <v>6.3554361799363711E-5</v>
      </c>
      <c r="T1336">
        <f>S1336*'Exhaust Gas Math'!$C$14</f>
        <v>7.5293964974506211E-5</v>
      </c>
      <c r="U1336">
        <f>(T1336/'Exhaust Gas Math'!$B$14)+('Exhaust Gas Math'!$D$10)</f>
        <v>3.0396254796265162E-3</v>
      </c>
      <c r="V1336">
        <f>('Exhaust Gas Math'!$E$10*(2.53982214E-12*V1335^4 - 0.0000000071629564556*V1335^3 + 7.56281407226508E-06*V1335^2 - 0.00322508455050905*V1335 + 1.62997098133725)*$B$24+T1336*'Exhaust Gas Math'!$D$14*$B$23)/('Exhaust Gas Math'!$E$10*(2.53982214E-12*V1335^4 - 0.0000000071629564556*V1335^3 + 7.56281407226508E-06*V1335^2 - 0.00322508455050905*V1335 + 1.62997098133725)+T1336*'Exhaust Gas Math'!$D$14)</f>
        <v>388.63683565565458</v>
      </c>
      <c r="W1336">
        <f>(353.3116967483*V1336^-1.0020802909)*('Exhaust Gas Math'!$E$10/(T1336+'Exhaust Gas Math'!$E$10))+(357.4500179626*V1336^-1.0038444015 )*(T1336/(T1336+'Exhaust Gas Math'!$E$10))</f>
        <v>0.89880851771688608</v>
      </c>
      <c r="X1336">
        <f t="shared" si="311"/>
        <v>-264.51678967196625</v>
      </c>
      <c r="Y1336">
        <f t="shared" si="312"/>
        <v>56750.210008283968</v>
      </c>
      <c r="Z1336">
        <f t="shared" si="313"/>
        <v>56485.693218612003</v>
      </c>
    </row>
    <row r="1337" spans="5:26" x14ac:dyDescent="0.2">
      <c r="E1337">
        <f t="shared" si="300"/>
        <v>0.16649999999999551</v>
      </c>
      <c r="F1337">
        <f t="shared" si="301"/>
        <v>56589.987553393345</v>
      </c>
      <c r="H1337">
        <f t="shared" si="314"/>
        <v>0.16649999999999551</v>
      </c>
      <c r="I1337">
        <f t="shared" si="302"/>
        <v>71.99999999978445</v>
      </c>
      <c r="J1337">
        <f t="shared" si="303"/>
        <v>2.190416127820068E-2</v>
      </c>
      <c r="K1337">
        <f t="shared" si="304"/>
        <v>25.257141232584395</v>
      </c>
      <c r="L1337">
        <f t="shared" si="305"/>
        <v>1.9503077584303051E-4</v>
      </c>
      <c r="M1337">
        <f>J1337/SQRT('Exhaust Gas Math'!$E$14*$B$21*$B$23)</f>
        <v>3.7185783647106522E-4</v>
      </c>
      <c r="N1337">
        <f t="shared" si="306"/>
        <v>1.3134781388456876E-2</v>
      </c>
      <c r="O1337">
        <f t="shared" si="307"/>
        <v>9.3102199441567174E-5</v>
      </c>
      <c r="P1337">
        <f t="shared" si="308"/>
        <v>1</v>
      </c>
      <c r="Q1337">
        <f>($B$16/2)*(COS((ACOS((2*'Intake Valve Fxn Scratch'!$B$1)/$B$16-1)/($B$17/2))*(I1337-($B$17/2)))+1)*P1337</f>
        <v>5.7976750092606673E-3</v>
      </c>
      <c r="R1337">
        <f t="shared" si="309"/>
        <v>0.76285197490271939</v>
      </c>
      <c r="S1337">
        <f t="shared" si="310"/>
        <v>7.6247626066232687E-5</v>
      </c>
      <c r="T1337">
        <f>S1337*'Exhaust Gas Math'!$C$14</f>
        <v>9.0331897353387438E-5</v>
      </c>
      <c r="U1337">
        <f>(T1337/'Exhaust Gas Math'!$B$14)+('Exhaust Gas Math'!$D$10)</f>
        <v>3.5587118579103001E-3</v>
      </c>
      <c r="V1337">
        <f>('Exhaust Gas Math'!$E$10*(2.53982214E-12*V1336^4 - 0.0000000071629564556*V1336^3 + 7.56281407226508E-06*V1336^2 - 0.00322508455050905*V1336 + 1.62997098133725)*$B$24+T1337*'Exhaust Gas Math'!$D$14*$B$23)/('Exhaust Gas Math'!$E$10*(2.53982214E-12*V1336^4 - 0.0000000071629564556*V1336^3 + 7.56281407226508E-06*V1336^2 - 0.00322508455050905*V1336 + 1.62997098133725)+T1337*'Exhaust Gas Math'!$D$14)</f>
        <v>374.96490173866931</v>
      </c>
      <c r="W1337">
        <f>(353.3116967483*V1337^-1.0020802909)*('Exhaust Gas Math'!$E$10/(T1337+'Exhaust Gas Math'!$E$10))+(357.4500179626*V1337^-1.0038444015 )*(T1337/(T1337+'Exhaust Gas Math'!$E$10))</f>
        <v>0.93172005993279194</v>
      </c>
      <c r="X1337">
        <f t="shared" si="311"/>
        <v>-297.18291326170981</v>
      </c>
      <c r="Y1337">
        <f t="shared" si="312"/>
        <v>56887.170466655058</v>
      </c>
      <c r="Z1337">
        <f t="shared" si="313"/>
        <v>56589.987553393345</v>
      </c>
    </row>
    <row r="1338" spans="5:26" x14ac:dyDescent="0.2">
      <c r="E1338">
        <f t="shared" si="300"/>
        <v>0.1666249999999955</v>
      </c>
      <c r="F1338">
        <f t="shared" si="301"/>
        <v>56969.761239450105</v>
      </c>
      <c r="H1338">
        <f t="shared" si="314"/>
        <v>0.1666249999999955</v>
      </c>
      <c r="I1338">
        <f t="shared" si="302"/>
        <v>77.99999999978354</v>
      </c>
      <c r="J1338">
        <f t="shared" si="303"/>
        <v>2.510919940096077E-2</v>
      </c>
      <c r="K1338">
        <f t="shared" si="304"/>
        <v>25.976597262902029</v>
      </c>
      <c r="L1338">
        <f t="shared" si="305"/>
        <v>2.177487861165226E-4</v>
      </c>
      <c r="M1338">
        <f>J1338/SQRT('Exhaust Gas Math'!$E$14*$B$21*$B$23)</f>
        <v>4.2626843576312604E-4</v>
      </c>
      <c r="N1338">
        <f t="shared" si="306"/>
        <v>1.4685858367063639E-2</v>
      </c>
      <c r="O1338">
        <f t="shared" si="307"/>
        <v>1.0409657185939666E-4</v>
      </c>
      <c r="P1338">
        <f t="shared" si="308"/>
        <v>1</v>
      </c>
      <c r="Q1338">
        <f>($B$16/2)*(COS((ACOS((2*'Intake Valve Fxn Scratch'!$B$1)/$B$16-1)/($B$17/2))*(I1338-($B$17/2)))+1)*P1338</f>
        <v>6.1558823592073588E-3</v>
      </c>
      <c r="R1338">
        <f t="shared" si="309"/>
        <v>0.80998452094833673</v>
      </c>
      <c r="S1338">
        <f t="shared" si="310"/>
        <v>8.9967977842248675E-5</v>
      </c>
      <c r="T1338">
        <f>S1338*'Exhaust Gas Math'!$C$14</f>
        <v>1.0658663828403423E-4</v>
      </c>
      <c r="U1338">
        <f>(T1338/'Exhaust Gas Math'!$B$14)+('Exhaust Gas Math'!$D$10)</f>
        <v>4.1198006024959679E-3</v>
      </c>
      <c r="V1338">
        <f>('Exhaust Gas Math'!$E$10*(2.53982214E-12*V1337^4 - 0.0000000071629564556*V1337^3 + 7.56281407226508E-06*V1337^2 - 0.00322508455050905*V1337 + 1.62997098133725)*$B$24+T1338*'Exhaust Gas Math'!$D$14*$B$23)/('Exhaust Gas Math'!$E$10*(2.53982214E-12*V1337^4 - 0.0000000071629564556*V1337^3 + 7.56281407226508E-06*V1337^2 - 0.00322508455050905*V1337 + 1.62997098133725)+T1338*'Exhaust Gas Math'!$D$14)</f>
        <v>364.20877236302277</v>
      </c>
      <c r="W1338">
        <f>(353.3116967483*V1338^-1.0020802909)*('Exhaust Gas Math'!$E$10/(T1338+'Exhaust Gas Math'!$E$10))+(357.4500179626*V1338^-1.0038444015 )*(T1338/(T1338+'Exhaust Gas Math'!$E$10))</f>
        <v>0.95935385942951978</v>
      </c>
      <c r="X1338">
        <f t="shared" si="311"/>
        <v>-323.67812804046571</v>
      </c>
      <c r="Y1338">
        <f t="shared" si="312"/>
        <v>57293.439367490573</v>
      </c>
      <c r="Z1338">
        <f t="shared" si="313"/>
        <v>56969.761239450105</v>
      </c>
    </row>
    <row r="1339" spans="5:26" x14ac:dyDescent="0.2">
      <c r="E1339">
        <f t="shared" si="300"/>
        <v>0.16674999999999549</v>
      </c>
      <c r="F1339">
        <f t="shared" si="301"/>
        <v>57596.726315977066</v>
      </c>
      <c r="H1339">
        <f t="shared" si="314"/>
        <v>0.16674999999999549</v>
      </c>
      <c r="I1339">
        <f t="shared" si="302"/>
        <v>83.99999999978354</v>
      </c>
      <c r="J1339">
        <f t="shared" si="303"/>
        <v>2.8386447714296749E-2</v>
      </c>
      <c r="K1339">
        <f t="shared" si="304"/>
        <v>26.411448257654701</v>
      </c>
      <c r="L1339">
        <f t="shared" si="305"/>
        <v>2.4097863799330305E-4</v>
      </c>
      <c r="M1339">
        <f>J1339/SQRT('Exhaust Gas Math'!$E$14*$B$21*$B$23)</f>
        <v>4.8190491742966686E-4</v>
      </c>
      <c r="N1339">
        <f t="shared" si="306"/>
        <v>1.6267973594193984E-2</v>
      </c>
      <c r="O1339">
        <f t="shared" si="307"/>
        <v>1.1531095016228021E-4</v>
      </c>
      <c r="P1339">
        <f t="shared" si="308"/>
        <v>1</v>
      </c>
      <c r="Q1339">
        <f>($B$16/2)*(COS((ACOS((2*'Intake Valve Fxn Scratch'!$B$1)/$B$16-1)/($B$17/2))*(I1339-($B$17/2)))+1)*P1339</f>
        <v>6.4828804782432808E-3</v>
      </c>
      <c r="R1339">
        <f t="shared" si="309"/>
        <v>0.85301058924253692</v>
      </c>
      <c r="S1339">
        <f t="shared" si="310"/>
        <v>1.0470628854855279E-4</v>
      </c>
      <c r="T1339">
        <f>S1339*'Exhaust Gas Math'!$C$14</f>
        <v>1.2404737297927213E-4</v>
      </c>
      <c r="U1339">
        <f>(T1339/'Exhaust Gas Math'!$B$14)+('Exhaust Gas Math'!$D$10)</f>
        <v>4.7225184035052156E-3</v>
      </c>
      <c r="V1339">
        <f>('Exhaust Gas Math'!$E$10*(2.53982214E-12*V1338^4 - 0.0000000071629564556*V1338^3 + 7.56281407226508E-06*V1338^2 - 0.00322508455050905*V1338 + 1.62997098133725)*$B$24+T1339*'Exhaust Gas Math'!$D$14*$B$23)/('Exhaust Gas Math'!$E$10*(2.53982214E-12*V1338^4 - 0.0000000071629564556*V1338^3 + 7.56281407226508E-06*V1338^2 - 0.00322508455050905*V1338 + 1.62997098133725)+T1339*'Exhaust Gas Math'!$D$14)</f>
        <v>355.58664564520984</v>
      </c>
      <c r="W1339">
        <f>(353.3116967483*V1339^-1.0020802909)*('Exhaust Gas Math'!$E$10/(T1339+'Exhaust Gas Math'!$E$10))+(357.4500179626*V1339^-1.0038444015 )*(T1339/(T1339+'Exhaust Gas Math'!$E$10))</f>
        <v>0.98271548953967369</v>
      </c>
      <c r="X1339">
        <f t="shared" si="311"/>
        <v>-342.75376822872431</v>
      </c>
      <c r="Y1339">
        <f t="shared" si="312"/>
        <v>57939.480084205788</v>
      </c>
      <c r="Z1339">
        <f t="shared" si="313"/>
        <v>57596.726315977066</v>
      </c>
    </row>
    <row r="1340" spans="5:26" x14ac:dyDescent="0.2">
      <c r="E1340">
        <f t="shared" si="300"/>
        <v>0.16687499999999547</v>
      </c>
      <c r="F1340">
        <f t="shared" si="301"/>
        <v>58461.386390667154</v>
      </c>
      <c r="H1340">
        <f t="shared" si="314"/>
        <v>0.16687499999999547</v>
      </c>
      <c r="I1340">
        <f t="shared" si="302"/>
        <v>89.999999999782631</v>
      </c>
      <c r="J1340">
        <f t="shared" si="303"/>
        <v>3.1699999999880282E-2</v>
      </c>
      <c r="K1340">
        <f t="shared" si="304"/>
        <v>26.556929898345718</v>
      </c>
      <c r="L1340">
        <f t="shared" si="305"/>
        <v>2.6446582035505707E-4</v>
      </c>
      <c r="M1340">
        <f>J1340/SQRT('Exhaust Gas Math'!$E$14*$B$21*$B$23)</f>
        <v>5.381577165348816E-4</v>
      </c>
      <c r="N1340">
        <f t="shared" si="306"/>
        <v>1.7887450438328605E-2</v>
      </c>
      <c r="O1340">
        <f t="shared" si="307"/>
        <v>1.2679015576718867E-4</v>
      </c>
      <c r="P1340">
        <f t="shared" si="308"/>
        <v>1</v>
      </c>
      <c r="Q1340">
        <f>($B$16/2)*(COS((ACOS((2*'Intake Valve Fxn Scratch'!$B$1)/$B$16-1)/($B$17/2))*(I1340-($B$17/2)))+1)*P1340</f>
        <v>6.7743375032918492E-3</v>
      </c>
      <c r="R1340">
        <f t="shared" si="309"/>
        <v>0.89136019780155906</v>
      </c>
      <c r="S1340">
        <f t="shared" si="310"/>
        <v>1.2047089578537649E-4</v>
      </c>
      <c r="T1340">
        <f>S1340*'Exhaust Gas Math'!$C$14</f>
        <v>1.4272397914004919E-4</v>
      </c>
      <c r="U1340">
        <f>(T1340/'Exhaust Gas Math'!$B$14)+('Exhaust Gas Math'!$D$10)</f>
        <v>5.3672062240360079E-3</v>
      </c>
      <c r="V1340">
        <f>('Exhaust Gas Math'!$E$10*(2.53982214E-12*V1339^4 - 0.0000000071629564556*V1339^3 + 7.56281407226508E-06*V1339^2 - 0.00322508455050905*V1339 + 1.62997098133725)*$B$24+T1340*'Exhaust Gas Math'!$D$14*$B$23)/('Exhaust Gas Math'!$E$10*(2.53982214E-12*V1339^4 - 0.0000000071629564556*V1339^3 + 7.56281407226508E-06*V1339^2 - 0.00322508455050905*V1339 + 1.62997098133725)+T1340*'Exhaust Gas Math'!$D$14)</f>
        <v>348.5578943956354</v>
      </c>
      <c r="W1340">
        <f>(353.3116967483*V1340^-1.0020802909)*('Exhaust Gas Math'!$E$10/(T1340+'Exhaust Gas Math'!$E$10))+(357.4500179626*V1340^-1.0038444015 )*(T1340/(T1340+'Exhaust Gas Math'!$E$10))</f>
        <v>1.0026172215469937</v>
      </c>
      <c r="X1340">
        <f t="shared" si="311"/>
        <v>-353.55818742088786</v>
      </c>
      <c r="Y1340">
        <f t="shared" si="312"/>
        <v>58814.944578088041</v>
      </c>
      <c r="Z1340">
        <f t="shared" si="313"/>
        <v>58461.386390667154</v>
      </c>
    </row>
    <row r="1341" spans="5:26" x14ac:dyDescent="0.2">
      <c r="E1341">
        <f t="shared" si="300"/>
        <v>0.16699999999999546</v>
      </c>
      <c r="F1341">
        <f t="shared" si="301"/>
        <v>59565.331148701654</v>
      </c>
      <c r="H1341">
        <f t="shared" si="314"/>
        <v>0.16699999999999546</v>
      </c>
      <c r="I1341">
        <f t="shared" si="302"/>
        <v>95.999999999781721</v>
      </c>
      <c r="J1341">
        <f t="shared" si="303"/>
        <v>3.501355228546512E-2</v>
      </c>
      <c r="K1341">
        <f t="shared" si="304"/>
        <v>26.411448257675673</v>
      </c>
      <c r="L1341">
        <f t="shared" si="305"/>
        <v>2.8795300271682023E-4</v>
      </c>
      <c r="M1341">
        <f>J1341/SQRT('Exhaust Gas Math'!$E$14*$B$21*$B$23)</f>
        <v>5.9441051564011846E-4</v>
      </c>
      <c r="N1341">
        <f t="shared" si="306"/>
        <v>1.9552731033935615E-2</v>
      </c>
      <c r="O1341">
        <f t="shared" si="307"/>
        <v>1.3859402836720233E-4</v>
      </c>
      <c r="P1341">
        <f t="shared" si="308"/>
        <v>1</v>
      </c>
      <c r="Q1341">
        <f>($B$16/2)*(COS((ACOS((2*'Intake Valve Fxn Scratch'!$B$1)/$B$16-1)/($B$17/2))*(I1341-($B$17/2)))+1)*P1341</f>
        <v>7.0263923970819769E-3</v>
      </c>
      <c r="R1341">
        <f t="shared" si="309"/>
        <v>0.9245253154055233</v>
      </c>
      <c r="S1341">
        <f t="shared" si="310"/>
        <v>1.3728452260593864E-4</v>
      </c>
      <c r="T1341">
        <f>S1341*'Exhaust Gas Math'!$C$14</f>
        <v>1.6264337716529218E-4</v>
      </c>
      <c r="U1341">
        <f>(T1341/'Exhaust Gas Math'!$B$14)+('Exhaust Gas Math'!$D$10)</f>
        <v>6.054793315000557E-3</v>
      </c>
      <c r="V1341">
        <f>('Exhaust Gas Math'!$E$10*(2.53982214E-12*V1340^4 - 0.0000000071629564556*V1340^3 + 7.56281407226508E-06*V1340^2 - 0.00322508455050905*V1340 + 1.62997098133725)*$B$24+T1341*'Exhaust Gas Math'!$D$14*$B$23)/('Exhaust Gas Math'!$E$10*(2.53982214E-12*V1340^4 - 0.0000000071629564556*V1340^3 + 7.56281407226508E-06*V1340^2 - 0.00322508455050905*V1340 + 1.62997098133725)+T1341*'Exhaust Gas Math'!$D$14)</f>
        <v>342.74190047677382</v>
      </c>
      <c r="W1341">
        <f>(353.3116967483*V1341^-1.0020802909)*('Exhaust Gas Math'!$E$10/(T1341+'Exhaust Gas Math'!$E$10))+(357.4500179626*V1341^-1.0038444015 )*(T1341/(T1341+'Exhaust Gas Math'!$E$10))</f>
        <v>1.0197038056490888</v>
      </c>
      <c r="X1341">
        <f t="shared" si="311"/>
        <v>-355.65463817779869</v>
      </c>
      <c r="Y1341">
        <f t="shared" si="312"/>
        <v>59920.98578687945</v>
      </c>
      <c r="Z1341">
        <f t="shared" si="313"/>
        <v>59565.331148701654</v>
      </c>
    </row>
    <row r="1342" spans="5:26" x14ac:dyDescent="0.2">
      <c r="E1342">
        <f t="shared" si="300"/>
        <v>0.16712499999999544</v>
      </c>
      <c r="F1342">
        <f t="shared" si="301"/>
        <v>60916.085700342715</v>
      </c>
      <c r="H1342">
        <f t="shared" si="314"/>
        <v>0.16712499999999544</v>
      </c>
      <c r="I1342">
        <f t="shared" si="302"/>
        <v>101.99999999978172</v>
      </c>
      <c r="J1342">
        <f t="shared" si="303"/>
        <v>3.8290800598805019E-2</v>
      </c>
      <c r="K1342">
        <f t="shared" si="304"/>
        <v>25.976597262943734</v>
      </c>
      <c r="L1342">
        <f t="shared" si="305"/>
        <v>3.1118285459362852E-4</v>
      </c>
      <c r="M1342">
        <f>J1342/SQRT('Exhaust Gas Math'!$E$14*$B$21*$B$23)</f>
        <v>6.5004699730672575E-4</v>
      </c>
      <c r="N1342">
        <f t="shared" si="306"/>
        <v>2.1273748626258027E-2</v>
      </c>
      <c r="O1342">
        <f t="shared" si="307"/>
        <v>1.5079297697426943E-4</v>
      </c>
      <c r="P1342">
        <f t="shared" si="308"/>
        <v>1</v>
      </c>
      <c r="Q1342">
        <f>($B$16/2)*(COS((ACOS((2*'Intake Valve Fxn Scratch'!$B$1)/$B$16-1)/($B$17/2))*(I1342-($B$17/2)))+1)*P1342</f>
        <v>7.235706096713649E-3</v>
      </c>
      <c r="R1342">
        <f t="shared" si="309"/>
        <v>0.95206659167284857</v>
      </c>
      <c r="S1342">
        <f t="shared" si="310"/>
        <v>1.5517853816122474E-4</v>
      </c>
      <c r="T1342">
        <f>S1342*'Exhaust Gas Math'!$C$14</f>
        <v>1.8384273063730628E-4</v>
      </c>
      <c r="U1342">
        <f>(T1342/'Exhaust Gas Math'!$B$14)+('Exhaust Gas Math'!$D$10)</f>
        <v>6.7865625063023901E-3</v>
      </c>
      <c r="V1342">
        <f>('Exhaust Gas Math'!$E$10*(2.53982214E-12*V1341^4 - 0.0000000071629564556*V1341^3 + 7.56281407226508E-06*V1341^2 - 0.00322508455050905*V1341 + 1.62997098133725)*$B$24+T1342*'Exhaust Gas Math'!$D$14*$B$23)/('Exhaust Gas Math'!$E$10*(2.53982214E-12*V1341^4 - 0.0000000071629564556*V1341^3 + 7.56281407226508E-06*V1341^2 - 0.00322508455050905*V1341 + 1.62997098133725)+T1342*'Exhaust Gas Math'!$D$14)</f>
        <v>337.86639385541866</v>
      </c>
      <c r="W1342">
        <f>(353.3116967483*V1342^-1.0020802909)*('Exhaust Gas Math'!$E$10/(T1342+'Exhaust Gas Math'!$E$10))+(357.4500179626*V1342^-1.0038444015 )*(T1342/(T1342+'Exhaust Gas Math'!$E$10))</f>
        <v>1.0344817825741341</v>
      </c>
      <c r="X1342">
        <f t="shared" si="311"/>
        <v>-349.02567346291517</v>
      </c>
      <c r="Y1342">
        <f t="shared" si="312"/>
        <v>61265.11137380563</v>
      </c>
      <c r="Z1342">
        <f t="shared" si="313"/>
        <v>60916.085700342715</v>
      </c>
    </row>
    <row r="1343" spans="5:26" x14ac:dyDescent="0.2">
      <c r="E1343">
        <f t="shared" si="300"/>
        <v>0.16724999999999543</v>
      </c>
      <c r="F1343">
        <f t="shared" si="301"/>
        <v>62523.552926673859</v>
      </c>
      <c r="H1343">
        <f t="shared" si="314"/>
        <v>0.16724999999999543</v>
      </c>
      <c r="I1343">
        <f t="shared" si="302"/>
        <v>107.99999999978081</v>
      </c>
      <c r="J1343">
        <f t="shared" si="303"/>
        <v>4.1495838721570741E-2</v>
      </c>
      <c r="K1343">
        <f t="shared" si="304"/>
        <v>25.257141232646614</v>
      </c>
      <c r="L1343">
        <f t="shared" si="305"/>
        <v>3.3390086486716057E-4</v>
      </c>
      <c r="M1343">
        <f>J1343/SQRT('Exhaust Gas Math'!$E$14*$B$21*$B$23)</f>
        <v>7.0445759659888219E-4</v>
      </c>
      <c r="N1343">
        <f t="shared" si="306"/>
        <v>2.3061282130878984E-2</v>
      </c>
      <c r="O1343">
        <f t="shared" si="307"/>
        <v>1.6346340489642428E-4</v>
      </c>
      <c r="P1343">
        <f t="shared" si="308"/>
        <v>1</v>
      </c>
      <c r="Q1343">
        <f>($B$16/2)*(COS((ACOS((2*'Intake Valve Fxn Scratch'!$B$1)/$B$16-1)/($B$17/2))*(I1343-($B$17/2)))+1)*P1343</f>
        <v>7.3995057474391633E-3</v>
      </c>
      <c r="R1343">
        <f t="shared" si="309"/>
        <v>0.97361917729462677</v>
      </c>
      <c r="S1343">
        <f t="shared" si="310"/>
        <v>1.7418487777800691E-4</v>
      </c>
      <c r="T1343">
        <f>S1343*'Exhaust Gas Math'!$C$14</f>
        <v>2.063598738967622E-4</v>
      </c>
      <c r="U1343">
        <f>(T1343/'Exhaust Gas Math'!$B$14)+('Exhaust Gas Math'!$D$10)</f>
        <v>7.5638197813957947E-3</v>
      </c>
      <c r="V1343">
        <f>('Exhaust Gas Math'!$E$10*(2.53982214E-12*V1342^4 - 0.0000000071629564556*V1342^3 + 7.56281407226508E-06*V1342^2 - 0.00322508455050905*V1342 + 1.62997098133725)*$B$24+T1343*'Exhaust Gas Math'!$D$14*$B$23)/('Exhaust Gas Math'!$E$10*(2.53982214E-12*V1342^4 - 0.0000000071629564556*V1342^3 + 7.56281407226508E-06*V1342^2 - 0.00322508455050905*V1342 + 1.62997098133725)+T1343*'Exhaust Gas Math'!$D$14)</f>
        <v>333.73383668618601</v>
      </c>
      <c r="W1343">
        <f>(353.3116967483*V1343^-1.0020802909)*('Exhaust Gas Math'!$E$10/(T1343+'Exhaust Gas Math'!$E$10))+(357.4500179626*V1343^-1.0038444015 )*(T1343/(T1343+'Exhaust Gas Math'!$E$10))</f>
        <v>1.0473467888836114</v>
      </c>
      <c r="X1343">
        <f t="shared" si="311"/>
        <v>-334.06339876348034</v>
      </c>
      <c r="Y1343">
        <f t="shared" si="312"/>
        <v>62857.616325437339</v>
      </c>
      <c r="Z1343">
        <f t="shared" si="313"/>
        <v>62523.552926673859</v>
      </c>
    </row>
    <row r="1344" spans="5:26" x14ac:dyDescent="0.2">
      <c r="E1344">
        <f t="shared" si="300"/>
        <v>0.16737499999999542</v>
      </c>
      <c r="F1344">
        <f t="shared" si="301"/>
        <v>64397.461679125292</v>
      </c>
      <c r="H1344">
        <f t="shared" si="314"/>
        <v>0.16737499999999542</v>
      </c>
      <c r="I1344">
        <f t="shared" si="302"/>
        <v>113.9999999997799</v>
      </c>
      <c r="J1344">
        <f t="shared" si="303"/>
        <v>4.4593551585391918E-2</v>
      </c>
      <c r="K1344">
        <f t="shared" si="304"/>
        <v>24.260962677608092</v>
      </c>
      <c r="L1344">
        <f t="shared" si="305"/>
        <v>3.5585813026281022E-4</v>
      </c>
      <c r="M1344">
        <f>J1344/SQRT('Exhaust Gas Math'!$E$14*$B$21*$B$23)</f>
        <v>7.5704617960459285E-4</v>
      </c>
      <c r="N1344">
        <f t="shared" si="306"/>
        <v>2.4926279523105423E-2</v>
      </c>
      <c r="O1344">
        <f t="shared" si="307"/>
        <v>1.7668291377395025E-4</v>
      </c>
      <c r="P1344">
        <f t="shared" si="308"/>
        <v>1</v>
      </c>
      <c r="Q1344">
        <f>($B$16/2)*(COS((ACOS((2*'Intake Valve Fxn Scratch'!$B$1)/$B$16-1)/($B$17/2))*(I1344-($B$17/2)))+1)*P1344</f>
        <v>7.5156214356792046E-3</v>
      </c>
      <c r="R1344">
        <f t="shared" si="309"/>
        <v>0.9888975573262111</v>
      </c>
      <c r="S1344">
        <f t="shared" si="310"/>
        <v>1.9432604837364909E-4</v>
      </c>
      <c r="T1344">
        <f>S1344*'Exhaust Gas Math'!$C$14</f>
        <v>2.3022147128265588E-4</v>
      </c>
      <c r="U1344">
        <f>(T1344/'Exhaust Gas Math'!$B$14)+('Exhaust Gas Math'!$D$10)</f>
        <v>8.3874855523966112E-3</v>
      </c>
      <c r="V1344">
        <f>('Exhaust Gas Math'!$E$10*(2.53982214E-12*V1343^4 - 0.0000000071629564556*V1343^3 + 7.56281407226508E-06*V1343^2 - 0.00322508455050905*V1343 + 1.62997098133725)*$B$24+T1344*'Exhaust Gas Math'!$D$14*$B$23)/('Exhaust Gas Math'!$E$10*(2.53982214E-12*V1343^4 - 0.0000000071629564556*V1343^3 + 7.56281407226508E-06*V1343^2 - 0.00322508455050905*V1343 + 1.62997098133725)+T1344*'Exhaust Gas Math'!$D$14)</f>
        <v>330.1990376322874</v>
      </c>
      <c r="W1344">
        <f>(353.3116967483*V1344^-1.0020802909)*('Exhaust Gas Math'!$E$10/(T1344+'Exhaust Gas Math'!$E$10))+(357.4500179626*V1344^-1.0038444015 )*(T1344/(T1344+'Exhaust Gas Math'!$E$10))</f>
        <v>1.0586070874355729</v>
      </c>
      <c r="X1344">
        <f t="shared" si="311"/>
        <v>-311.54505411856968</v>
      </c>
      <c r="Y1344">
        <f t="shared" si="312"/>
        <v>64709.006733243863</v>
      </c>
      <c r="Z1344">
        <f t="shared" si="313"/>
        <v>64397.461679125292</v>
      </c>
    </row>
    <row r="1345" spans="5:26" x14ac:dyDescent="0.2">
      <c r="E1345">
        <f t="shared" si="300"/>
        <v>0.1674999999999954</v>
      </c>
      <c r="F1345">
        <f t="shared" si="301"/>
        <v>66545.464461084732</v>
      </c>
      <c r="H1345">
        <f t="shared" si="314"/>
        <v>0.1674999999999954</v>
      </c>
      <c r="I1345">
        <f t="shared" si="302"/>
        <v>119.99999999977899</v>
      </c>
      <c r="J1345">
        <f t="shared" si="303"/>
        <v>4.7549999999894448E-2</v>
      </c>
      <c r="K1345">
        <f t="shared" si="304"/>
        <v>22.998975938540934</v>
      </c>
      <c r="L1345">
        <f t="shared" si="305"/>
        <v>3.7681408238604964E-4</v>
      </c>
      <c r="M1345">
        <f>J1345/SQRT('Exhaust Gas Math'!$E$14*$B$21*$B$23)</f>
        <v>8.07236574803579E-4</v>
      </c>
      <c r="N1345">
        <f t="shared" si="306"/>
        <v>2.687913470560727E-2</v>
      </c>
      <c r="O1345">
        <f t="shared" si="307"/>
        <v>1.9052517785925647E-4</v>
      </c>
      <c r="P1345">
        <f t="shared" si="308"/>
        <v>1</v>
      </c>
      <c r="Q1345">
        <f>($B$16/2)*(COS((ACOS((2*'Intake Valve Fxn Scratch'!$B$1)/$B$16-1)/($B$17/2))*(I1345-($B$17/2)))+1)*P1345</f>
        <v>7.5825149346575088E-3</v>
      </c>
      <c r="R1345">
        <f t="shared" si="309"/>
        <v>0.9976993335075669</v>
      </c>
      <c r="S1345">
        <f t="shared" si="310"/>
        <v>2.1560375887042196E-4</v>
      </c>
      <c r="T1345">
        <f>S1345*'Exhaust Gas Math'!$C$14</f>
        <v>2.5542954738511683E-4</v>
      </c>
      <c r="U1345">
        <f>(T1345/'Exhaust Gas Math'!$B$14)+('Exhaust Gas Math'!$D$10)</f>
        <v>9.2576297050531858E-3</v>
      </c>
      <c r="V1345">
        <f>('Exhaust Gas Math'!$E$10*(2.53982214E-12*V1344^4 - 0.0000000071629564556*V1344^3 + 7.56281407226508E-06*V1344^2 - 0.00322508455050905*V1344 + 1.62997098133725)*$B$24+T1345*'Exhaust Gas Math'!$D$14*$B$23)/('Exhaust Gas Math'!$E$10*(2.53982214E-12*V1344^4 - 0.0000000071629564556*V1344^3 + 7.56281407226508E-06*V1344^2 - 0.00322508455050905*V1344 + 1.62997098133725)+T1345*'Exhaust Gas Math'!$D$14)</f>
        <v>327.15391727299328</v>
      </c>
      <c r="W1345">
        <f>(353.3116967483*V1345^-1.0020802909)*('Exhaust Gas Math'!$E$10/(T1345+'Exhaust Gas Math'!$E$10))+(357.4500179626*V1345^-1.0038444015 )*(T1345/(T1345+'Exhaust Gas Math'!$E$10))</f>
        <v>1.0685030772753865</v>
      </c>
      <c r="X1345">
        <f t="shared" si="311"/>
        <v>-282.59389760474272</v>
      </c>
      <c r="Y1345">
        <f t="shared" si="312"/>
        <v>66828.058358689479</v>
      </c>
      <c r="Z1345">
        <f t="shared" si="313"/>
        <v>66545.464461084732</v>
      </c>
    </row>
    <row r="1346" spans="5:26" x14ac:dyDescent="0.2">
      <c r="E1346">
        <f t="shared" si="300"/>
        <v>0.16762499999999539</v>
      </c>
      <c r="F1346">
        <f t="shared" si="301"/>
        <v>68971.672635377079</v>
      </c>
      <c r="H1346">
        <f t="shared" si="314"/>
        <v>0.16762499999999539</v>
      </c>
      <c r="I1346">
        <f t="shared" si="302"/>
        <v>125.99999999977899</v>
      </c>
      <c r="J1346">
        <f t="shared" si="303"/>
        <v>5.0332792497572443E-2</v>
      </c>
      <c r="K1346">
        <f t="shared" si="304"/>
        <v>21.485007606246057</v>
      </c>
      <c r="L1346">
        <f t="shared" si="305"/>
        <v>3.96539123440102E-4</v>
      </c>
      <c r="M1346">
        <f>J1346/SQRT('Exhaust Gas Math'!$E$14*$B$21*$B$23)</f>
        <v>8.5447888572302529E-4</v>
      </c>
      <c r="N1346">
        <f t="shared" si="306"/>
        <v>2.8928903021753577E-2</v>
      </c>
      <c r="O1346">
        <f t="shared" si="307"/>
        <v>2.0505438340405306E-4</v>
      </c>
      <c r="P1346">
        <f t="shared" si="308"/>
        <v>1</v>
      </c>
      <c r="Q1346">
        <f>($B$16/2)*(COS((ACOS((2*'Intake Valve Fxn Scratch'!$B$1)/$B$16-1)/($B$17/2))*(I1346-($B$17/2)))+1)*P1346</f>
        <v>7.5993000818507708E-3</v>
      </c>
      <c r="R1346">
        <f t="shared" si="309"/>
        <v>0.99990790550668041</v>
      </c>
      <c r="S1346">
        <f t="shared" si="310"/>
        <v>2.3798684432567755E-4</v>
      </c>
      <c r="T1346">
        <f>S1346*'Exhaust Gas Math'!$C$14</f>
        <v>2.8194718055103224E-4</v>
      </c>
      <c r="U1346">
        <f>(T1346/'Exhaust Gas Math'!$B$14)+('Exhaust Gas Math'!$D$10)</f>
        <v>1.0172977760486925E-2</v>
      </c>
      <c r="V1346">
        <f>('Exhaust Gas Math'!$E$10*(2.53982214E-12*V1345^4 - 0.0000000071629564556*V1345^3 + 7.56281407226508E-06*V1345^2 - 0.00322508455050905*V1345 + 1.62997098133725)*$B$24+T1346*'Exhaust Gas Math'!$D$14*$B$23)/('Exhaust Gas Math'!$E$10*(2.53982214E-12*V1345^4 - 0.0000000071629564556*V1345^3 + 7.56281407226508E-06*V1345^2 - 0.00322508455050905*V1345 + 1.62997098133725)+T1346*'Exhaust Gas Math'!$D$14)</f>
        <v>324.51694467139703</v>
      </c>
      <c r="W1346">
        <f>(353.3116967483*V1346^-1.0020802909)*('Exhaust Gas Math'!$E$10/(T1346+'Exhaust Gas Math'!$E$10))+(357.4500179626*V1346^-1.0038444015 )*(T1346/(T1346+'Exhaust Gas Math'!$E$10))</f>
        <v>1.0772230975912951</v>
      </c>
      <c r="X1346">
        <f t="shared" si="311"/>
        <v>-248.62608120945484</v>
      </c>
      <c r="Y1346">
        <f t="shared" si="312"/>
        <v>69220.298716586534</v>
      </c>
      <c r="Z1346">
        <f t="shared" si="313"/>
        <v>68971.672635377079</v>
      </c>
    </row>
    <row r="1347" spans="5:26" x14ac:dyDescent="0.2">
      <c r="E1347">
        <f t="shared" si="300"/>
        <v>0.16774999999999538</v>
      </c>
      <c r="F1347">
        <f t="shared" si="301"/>
        <v>71675.513123711906</v>
      </c>
      <c r="H1347">
        <f t="shared" si="314"/>
        <v>0.16774999999999538</v>
      </c>
      <c r="I1347">
        <f t="shared" si="302"/>
        <v>131.99999999977808</v>
      </c>
      <c r="J1347">
        <f t="shared" si="303"/>
        <v>5.2911440221484585E-2</v>
      </c>
      <c r="K1347">
        <f t="shared" si="304"/>
        <v>19.73564503459033</v>
      </c>
      <c r="L1347">
        <f t="shared" si="305"/>
        <v>4.1481714174744868E-4</v>
      </c>
      <c r="M1347">
        <f>J1347/SQRT('Exhaust Gas Math'!$E$14*$B$21*$B$23)</f>
        <v>8.982555157184091E-4</v>
      </c>
      <c r="N1347">
        <f t="shared" si="306"/>
        <v>3.1082443968303078E-2</v>
      </c>
      <c r="O1347">
        <f t="shared" si="307"/>
        <v>2.2031915201964922E-4</v>
      </c>
      <c r="P1347">
        <f t="shared" si="308"/>
        <v>1</v>
      </c>
      <c r="Q1347">
        <f>($B$16/2)*(COS((ACOS((2*'Intake Valve Fxn Scratch'!$B$1)/$B$16-1)/($B$17/2))*(I1347-($B$17/2)))+1)*P1347</f>
        <v>7.5657545183060535E-3</v>
      </c>
      <c r="R1347">
        <f t="shared" si="309"/>
        <v>0.99549401556658601</v>
      </c>
      <c r="S1347">
        <f t="shared" si="310"/>
        <v>2.6139929967885665E-4</v>
      </c>
      <c r="T1347">
        <f>S1347*'Exhaust Gas Math'!$C$14</f>
        <v>3.0968432625465107E-4</v>
      </c>
      <c r="U1347">
        <f>(T1347/'Exhaust Gas Math'!$B$14)+('Exhaust Gas Math'!$D$10)</f>
        <v>1.1130421519672938E-2</v>
      </c>
      <c r="V1347">
        <f>('Exhaust Gas Math'!$E$10*(2.53982214E-12*V1346^4 - 0.0000000071629564556*V1346^3 + 7.56281407226508E-06*V1346^2 - 0.00322508455050905*V1346 + 1.62997098133725)*$B$24+T1347*'Exhaust Gas Math'!$D$14*$B$23)/('Exhaust Gas Math'!$E$10*(2.53982214E-12*V1346^4 - 0.0000000071629564556*V1346^3 + 7.56281407226508E-06*V1346^2 - 0.00322508455050905*V1346 + 1.62997098133725)+T1347*'Exhaust Gas Math'!$D$14)</f>
        <v>322.22570732635387</v>
      </c>
      <c r="W1347">
        <f>(353.3116967483*V1347^-1.0020802909)*('Exhaust Gas Math'!$E$10/(T1347+'Exhaust Gas Math'!$E$10))+(357.4500179626*V1347^-1.0038444015 )*(T1347/(T1347+'Exhaust Gas Math'!$E$10))</f>
        <v>1.0849159994156017</v>
      </c>
      <c r="X1347">
        <f t="shared" si="311"/>
        <v>-211.28505014267992</v>
      </c>
      <c r="Y1347">
        <f t="shared" si="312"/>
        <v>71886.798173854579</v>
      </c>
      <c r="Z1347">
        <f t="shared" si="313"/>
        <v>71675.513123711906</v>
      </c>
    </row>
    <row r="1348" spans="5:26" x14ac:dyDescent="0.2">
      <c r="E1348">
        <f t="shared" ref="E1348:E1411" si="315">H1348</f>
        <v>0.16787499999999536</v>
      </c>
      <c r="F1348">
        <f t="shared" ref="F1348:F1411" si="316">Z1348</f>
        <v>74650.859585245111</v>
      </c>
      <c r="H1348">
        <f t="shared" si="314"/>
        <v>0.16787499999999536</v>
      </c>
      <c r="I1348">
        <f t="shared" si="302"/>
        <v>137.99999999977717</v>
      </c>
      <c r="J1348">
        <f t="shared" si="303"/>
        <v>5.5257690967550975E-2</v>
      </c>
      <c r="K1348">
        <f t="shared" si="304"/>
        <v>17.770054605986449</v>
      </c>
      <c r="L1348">
        <f t="shared" si="305"/>
        <v>4.3144787951459338E-4</v>
      </c>
      <c r="M1348">
        <f>J1348/SQRT('Exhaust Gas Math'!$E$14*$B$21*$B$23)</f>
        <v>9.3808683887065261E-4</v>
      </c>
      <c r="N1348">
        <f t="shared" si="306"/>
        <v>3.3343486332366806E-2</v>
      </c>
      <c r="O1348">
        <f t="shared" si="307"/>
        <v>2.36345914163547E-4</v>
      </c>
      <c r="P1348">
        <f t="shared" si="308"/>
        <v>1</v>
      </c>
      <c r="Q1348">
        <f>($B$16/2)*(COS((ACOS((2*'Intake Valve Fxn Scratch'!$B$1)/$B$16-1)/($B$17/2))*(I1348-($B$17/2)))+1)*P1348</f>
        <v>7.4823226343107676E-3</v>
      </c>
      <c r="R1348">
        <f t="shared" si="309"/>
        <v>0.98451613609352207</v>
      </c>
      <c r="S1348">
        <f t="shared" si="310"/>
        <v>2.8570939787359311E-4</v>
      </c>
      <c r="T1348">
        <f>S1348*'Exhaust Gas Math'!$C$14</f>
        <v>3.3848492514634853E-4</v>
      </c>
      <c r="U1348">
        <f>(T1348/'Exhaust Gas Math'!$B$14)+('Exhaust Gas Math'!$D$10)</f>
        <v>1.2124574053041853E-2</v>
      </c>
      <c r="V1348">
        <f>('Exhaust Gas Math'!$E$10*(2.53982214E-12*V1347^4 - 0.0000000071629564556*V1347^3 + 7.56281407226508E-06*V1347^2 - 0.00322508455050905*V1347 + 1.62997098133725)*$B$24+T1348*'Exhaust Gas Math'!$D$14*$B$23)/('Exhaust Gas Math'!$E$10*(2.53982214E-12*V1347^4 - 0.0000000071629564556*V1347^3 + 7.56281407226508E-06*V1347^2 - 0.00322508455050905*V1347 + 1.62997098133725)+T1348*'Exhaust Gas Math'!$D$14)</f>
        <v>320.2316375390804</v>
      </c>
      <c r="W1348">
        <f>(353.3116967483*V1348^-1.0020802909)*('Exhaust Gas Math'!$E$10/(T1348+'Exhaust Gas Math'!$E$10))+(357.4500179626*V1348^-1.0038444015 )*(T1348/(T1348+'Exhaust Gas Math'!$E$10))</f>
        <v>1.0917009680643239</v>
      </c>
      <c r="X1348">
        <f t="shared" si="311"/>
        <v>-172.36584964113203</v>
      </c>
      <c r="Y1348">
        <f t="shared" si="312"/>
        <v>74823.225434886248</v>
      </c>
      <c r="Z1348">
        <f t="shared" si="313"/>
        <v>74650.859585245111</v>
      </c>
    </row>
    <row r="1349" spans="5:26" x14ac:dyDescent="0.2">
      <c r="E1349">
        <f t="shared" si="315"/>
        <v>0.16799999999999535</v>
      </c>
      <c r="F1349">
        <f t="shared" si="316"/>
        <v>77885.444631654929</v>
      </c>
      <c r="H1349">
        <f t="shared" si="314"/>
        <v>0.16799999999999535</v>
      </c>
      <c r="I1349">
        <f t="shared" ref="I1349:I1412" si="317">($B$11*360*H1349)-(720*FLOOR(H1349/(2/$B$11),1))</f>
        <v>143.99999999977626</v>
      </c>
      <c r="J1349">
        <f t="shared" ref="J1349:J1412" si="318">-(($B$4/1000)/2)*COS($B$12*H1349)+(($B$4/1000)/2)</f>
        <v>5.7345838721613182E-2</v>
      </c>
      <c r="K1349">
        <f t="shared" ref="K1349:K1412" si="319">($B$4/1000/2)*$B$12*SIN($B$12*H1349)</f>
        <v>15.609771740496438</v>
      </c>
      <c r="L1349">
        <f t="shared" ref="L1349:L1412" si="320">$B$8+P1349*(J1349*$B$6)</f>
        <v>4.462491268983536E-4</v>
      </c>
      <c r="M1349">
        <f>J1349/SQRT('Exhaust Gas Math'!$E$14*$B$21*$B$23)</f>
        <v>9.7353645486805967E-4</v>
      </c>
      <c r="N1349">
        <f t="shared" ref="N1349:N1412" si="321">-(($B$4/1000)/2)*COS($B$12*(H1349-M1349))+(($B$4/1000)/2)</f>
        <v>3.5711621293300876E-2</v>
      </c>
      <c r="O1349">
        <f t="shared" ref="O1349:O1412" si="322">N1349*$B$6*P1349</f>
        <v>2.5313177202572604E-4</v>
      </c>
      <c r="P1349">
        <f t="shared" ref="P1349:P1412" si="323">IF(I1349&lt;=$B$17,1,0)</f>
        <v>1</v>
      </c>
      <c r="Q1349">
        <f>($B$16/2)*(COS((ACOS((2*'Intake Valve Fxn Scratch'!$B$1)/$B$16-1)/($B$17/2))*(I1349-($B$17/2)))+1)*P1349</f>
        <v>7.350109682392806E-3</v>
      </c>
      <c r="R1349">
        <f t="shared" ref="R1349:R1412" si="324">Q1349/$B$16</f>
        <v>0.96711969505168505</v>
      </c>
      <c r="S1349">
        <f t="shared" ref="S1349:S1412" si="325">P1349*($B$13*R1349*(O1349-O1348)*$B$19+S1348)</f>
        <v>3.1072101960560151E-4</v>
      </c>
      <c r="T1349">
        <f>S1349*'Exhaust Gas Math'!$C$14</f>
        <v>3.6811663125317146E-4</v>
      </c>
      <c r="U1349">
        <f>(T1349/'Exhaust Gas Math'!$B$14)+('Exhaust Gas Math'!$D$10)</f>
        <v>1.31474151337054E-2</v>
      </c>
      <c r="V1349">
        <f>('Exhaust Gas Math'!$E$10*(2.53982214E-12*V1348^4 - 0.0000000071629564556*V1348^3 + 7.56281407226508E-06*V1348^2 - 0.00322508455050905*V1348 + 1.62997098133725)*$B$24+T1349*'Exhaust Gas Math'!$D$14*$B$23)/('Exhaust Gas Math'!$E$10*(2.53982214E-12*V1348^4 - 0.0000000071629564556*V1348^3 + 7.56281407226508E-06*V1348^2 - 0.00322508455050905*V1348 + 1.62997098133725)+T1349*'Exhaust Gas Math'!$D$14)</f>
        <v>318.49625551455591</v>
      </c>
      <c r="W1349">
        <f>(353.3116967483*V1349^-1.0020802909)*('Exhaust Gas Math'!$E$10/(T1349+'Exhaust Gas Math'!$E$10))+(357.4500179626*V1349^-1.0038444015 )*(T1349/(T1349+'Exhaust Gas Math'!$E$10))</f>
        <v>1.0976750460606963</v>
      </c>
      <c r="X1349">
        <f t="shared" ref="X1349:X1412" si="326">P1349*SIGN(K1349)*-0.5*W1349*K1349^2</f>
        <v>-133.7324806643785</v>
      </c>
      <c r="Y1349">
        <f t="shared" ref="Y1349:Y1412" si="327">(U1349*$B$21*V1349)/L1349</f>
        <v>78019.177112319303</v>
      </c>
      <c r="Z1349">
        <f t="shared" ref="Z1349:Z1412" si="328">IF((X1349+Y1349)&lt;$B$22,(X1349+Y1349),$B$22)</f>
        <v>77885.444631654929</v>
      </c>
    </row>
    <row r="1350" spans="5:26" x14ac:dyDescent="0.2">
      <c r="E1350">
        <f t="shared" si="315"/>
        <v>0.16812499999999533</v>
      </c>
      <c r="F1350">
        <f t="shared" si="316"/>
        <v>81360.603047050317</v>
      </c>
      <c r="H1350">
        <f t="shared" si="314"/>
        <v>0.16812499999999533</v>
      </c>
      <c r="I1350">
        <f t="shared" si="317"/>
        <v>149.99999999977626</v>
      </c>
      <c r="J1350">
        <f t="shared" si="318"/>
        <v>5.9153005299904679E-2</v>
      </c>
      <c r="K1350">
        <f t="shared" si="319"/>
        <v>13.278464949262851</v>
      </c>
      <c r="L1350">
        <f t="shared" si="320"/>
        <v>4.5905871833503266E-4</v>
      </c>
      <c r="M1350">
        <f>J1350/SQRT('Exhaust Gas Math'!$E$14*$B$21*$B$23)</f>
        <v>1.0042159702994533E-3</v>
      </c>
      <c r="N1350">
        <f t="shared" si="321"/>
        <v>3.8181243154665083E-2</v>
      </c>
      <c r="O1350">
        <f t="shared" si="322"/>
        <v>2.706369912053958E-4</v>
      </c>
      <c r="P1350">
        <f t="shared" si="323"/>
        <v>1</v>
      </c>
      <c r="Q1350">
        <f>($B$16/2)*(COS((ACOS((2*'Intake Valve Fxn Scratch'!$B$1)/$B$16-1)/($B$17/2))*(I1350-($B$17/2)))+1)*P1350</f>
        <v>7.170867135638085E-3</v>
      </c>
      <c r="R1350">
        <f t="shared" si="324"/>
        <v>0.94353514942606387</v>
      </c>
      <c r="S1350">
        <f t="shared" si="325"/>
        <v>3.361684373577864E-4</v>
      </c>
      <c r="T1350">
        <f>S1350*'Exhaust Gas Math'!$C$14</f>
        <v>3.9826463253392412E-4</v>
      </c>
      <c r="U1350">
        <f>(T1350/'Exhaust Gas Math'!$B$14)+('Exhaust Gas Math'!$D$10)</f>
        <v>1.4188077932488715E-2</v>
      </c>
      <c r="V1350">
        <f>('Exhaust Gas Math'!$E$10*(2.53982214E-12*V1349^4 - 0.0000000071629564556*V1349^3 + 7.56281407226508E-06*V1349^2 - 0.00322508455050905*V1349 + 1.62997098133725)*$B$24+T1350*'Exhaust Gas Math'!$D$14*$B$23)/('Exhaust Gas Math'!$E$10*(2.53982214E-12*V1349^4 - 0.0000000071629564556*V1349^3 + 7.56281407226508E-06*V1349^2 - 0.00322508455050905*V1349 + 1.62997098133725)+T1350*'Exhaust Gas Math'!$D$14)</f>
        <v>316.98849515181001</v>
      </c>
      <c r="W1350">
        <f>(353.3116967483*V1350^-1.0020802909)*('Exhaust Gas Math'!$E$10/(T1350+'Exhaust Gas Math'!$E$10))+(357.4500179626*V1350^-1.0038444015 )*(T1350/(T1350+'Exhaust Gas Math'!$E$10))</f>
        <v>1.1029187687731579</v>
      </c>
      <c r="X1350">
        <f t="shared" si="326"/>
        <v>-97.232012473197742</v>
      </c>
      <c r="Y1350">
        <f t="shared" si="327"/>
        <v>81457.83505952351</v>
      </c>
      <c r="Z1350">
        <f t="shared" si="328"/>
        <v>81360.603047050317</v>
      </c>
    </row>
    <row r="1351" spans="5:26" x14ac:dyDescent="0.2">
      <c r="E1351">
        <f t="shared" si="315"/>
        <v>0.16824999999999532</v>
      </c>
      <c r="F1351">
        <f t="shared" si="316"/>
        <v>85051.43059281983</v>
      </c>
      <c r="H1351">
        <f t="shared" ref="H1351:H1414" si="329">H1350+$B$2</f>
        <v>0.16824999999999532</v>
      </c>
      <c r="I1351">
        <f t="shared" si="317"/>
        <v>155.99999999977535</v>
      </c>
      <c r="J1351">
        <f t="shared" si="318"/>
        <v>6.0659391007219815E-2</v>
      </c>
      <c r="K1351">
        <f t="shared" si="319"/>
        <v>10.801676517347749</v>
      </c>
      <c r="L1351">
        <f t="shared" si="320"/>
        <v>4.6973630926027126E-4</v>
      </c>
      <c r="M1351">
        <f>J1351/SQRT('Exhaust Gas Math'!$E$14*$B$21*$B$23)</f>
        <v>1.0297892539736665E-3</v>
      </c>
      <c r="N1351">
        <f t="shared" si="321"/>
        <v>4.0740475102879453E-2</v>
      </c>
      <c r="O1351">
        <f t="shared" si="322"/>
        <v>2.8877738625371244E-4</v>
      </c>
      <c r="P1351">
        <f t="shared" si="323"/>
        <v>1</v>
      </c>
      <c r="Q1351">
        <f>($B$16/2)*(COS((ACOS((2*'Intake Valve Fxn Scratch'!$B$1)/$B$16-1)/($B$17/2))*(I1351-($B$17/2)))+1)*P1351</f>
        <v>6.9469694852893346E-3</v>
      </c>
      <c r="R1351">
        <f t="shared" si="324"/>
        <v>0.91407493227491243</v>
      </c>
      <c r="S1351">
        <f t="shared" si="325"/>
        <v>3.6171583233605124E-4</v>
      </c>
      <c r="T1351">
        <f>S1351*'Exhaust Gas Math'!$C$14</f>
        <v>4.2853107858456492E-4</v>
      </c>
      <c r="U1351">
        <f>(T1351/'Exhaust Gas Math'!$B$14)+('Exhaust Gas Math'!$D$10)</f>
        <v>1.5232829263197752E-2</v>
      </c>
      <c r="V1351">
        <f>('Exhaust Gas Math'!$E$10*(2.53982214E-12*V1350^4 - 0.0000000071629564556*V1350^3 + 7.56281407226508E-06*V1350^2 - 0.00322508455050905*V1350 + 1.62997098133725)*$B$24+T1351*'Exhaust Gas Math'!$D$14*$B$23)/('Exhaust Gas Math'!$E$10*(2.53982214E-12*V1350^4 - 0.0000000071629564556*V1350^3 + 7.56281407226508E-06*V1350^2 - 0.00322508455050905*V1350 + 1.62997098133725)+T1351*'Exhaust Gas Math'!$D$14)</f>
        <v>315.68280679240087</v>
      </c>
      <c r="W1351">
        <f>(353.3116967483*V1351^-1.0020802909)*('Exhaust Gas Math'!$E$10/(T1351+'Exhaust Gas Math'!$E$10))+(357.4500179626*V1351^-1.0038444015 )*(T1351/(T1351+'Exhaust Gas Math'!$E$10))</f>
        <v>1.1075002909072242</v>
      </c>
      <c r="X1351">
        <f t="shared" si="326"/>
        <v>-64.609471351404324</v>
      </c>
      <c r="Y1351">
        <f t="shared" si="327"/>
        <v>85116.040064171233</v>
      </c>
      <c r="Z1351">
        <f t="shared" si="328"/>
        <v>85051.43059281983</v>
      </c>
    </row>
    <row r="1352" spans="5:26" x14ac:dyDescent="0.2">
      <c r="E1352">
        <f t="shared" si="315"/>
        <v>0.16837499999999531</v>
      </c>
      <c r="F1352">
        <f t="shared" si="316"/>
        <v>88927.46750585323</v>
      </c>
      <c r="H1352">
        <f t="shared" si="329"/>
        <v>0.16837499999999531</v>
      </c>
      <c r="I1352">
        <f t="shared" si="317"/>
        <v>161.99999999977445</v>
      </c>
      <c r="J1352">
        <f t="shared" si="318"/>
        <v>6.1848491566518046E-2</v>
      </c>
      <c r="K1352">
        <f t="shared" si="319"/>
        <v>8.2065426571117701</v>
      </c>
      <c r="L1352">
        <f t="shared" si="320"/>
        <v>4.7816491375346493E-4</v>
      </c>
      <c r="M1352">
        <f>J1352/SQRT('Exhaust Gas Math'!$E$14*$B$21*$B$23)</f>
        <v>1.0499761196432155E-3</v>
      </c>
      <c r="N1352">
        <f t="shared" si="321"/>
        <v>4.3370137971636871E-2</v>
      </c>
      <c r="O1352">
        <f t="shared" si="322"/>
        <v>3.0741701105068824E-4</v>
      </c>
      <c r="P1352">
        <f t="shared" si="323"/>
        <v>1</v>
      </c>
      <c r="Q1352">
        <f>($B$16/2)*(COS((ACOS((2*'Intake Valve Fxn Scratch'!$B$1)/$B$16-1)/($B$17/2))*(I1352-($B$17/2)))+1)*P1352</f>
        <v>6.6813827849963713E-3</v>
      </c>
      <c r="R1352">
        <f t="shared" si="324"/>
        <v>0.87912931381531201</v>
      </c>
      <c r="S1352">
        <f t="shared" si="325"/>
        <v>3.8696272946691713E-4</v>
      </c>
      <c r="T1352">
        <f>S1352*'Exhaust Gas Math'!$C$14</f>
        <v>4.584415195750275E-4</v>
      </c>
      <c r="U1352">
        <f>(T1352/'Exhaust Gas Math'!$B$14)+('Exhaust Gas Math'!$D$10)</f>
        <v>1.6265291844849896E-2</v>
      </c>
      <c r="V1352">
        <f>('Exhaust Gas Math'!$E$10*(2.53982214E-12*V1351^4 - 0.0000000071629564556*V1351^3 + 7.56281407226508E-06*V1351^2 - 0.00322508455050905*V1351 + 1.62997098133725)*$B$24+T1352*'Exhaust Gas Math'!$D$14*$B$23)/('Exhaust Gas Math'!$E$10*(2.53982214E-12*V1351^4 - 0.0000000071629564556*V1351^3 + 7.56281407226508E-06*V1351^2 - 0.00322508455050905*V1351 + 1.62997098133725)+T1352*'Exhaust Gas Math'!$D$14)</f>
        <v>314.557814385185</v>
      </c>
      <c r="W1352">
        <f>(353.3116967483*V1352^-1.0020802909)*('Exhaust Gas Math'!$E$10/(T1352+'Exhaust Gas Math'!$E$10))+(357.4500179626*V1352^-1.0038444015 )*(T1352/(T1352+'Exhaust Gas Math'!$E$10))</f>
        <v>1.1114783485041833</v>
      </c>
      <c r="X1352">
        <f t="shared" si="326"/>
        <v>-37.427556443998597</v>
      </c>
      <c r="Y1352">
        <f t="shared" si="327"/>
        <v>88964.895062297233</v>
      </c>
      <c r="Z1352">
        <f t="shared" si="328"/>
        <v>88927.46750585323</v>
      </c>
    </row>
    <row r="1353" spans="5:26" x14ac:dyDescent="0.2">
      <c r="E1353">
        <f t="shared" si="315"/>
        <v>0.16849999999999529</v>
      </c>
      <c r="F1353">
        <f t="shared" si="316"/>
        <v>92954.027228970532</v>
      </c>
      <c r="H1353">
        <f t="shared" si="329"/>
        <v>0.16849999999999529</v>
      </c>
      <c r="I1353">
        <f t="shared" si="317"/>
        <v>167.99999999977445</v>
      </c>
      <c r="J1353">
        <f t="shared" si="318"/>
        <v>6.2707278943235772E-2</v>
      </c>
      <c r="K1353">
        <f t="shared" si="319"/>
        <v>5.52149619819573</v>
      </c>
      <c r="L1353">
        <f t="shared" si="320"/>
        <v>4.842521862599826E-4</v>
      </c>
      <c r="M1353">
        <f>J1353/SQRT('Exhaust Gas Math'!$E$14*$B$21*$B$23)</f>
        <v>1.0645553957834408E-3</v>
      </c>
      <c r="N1353">
        <f t="shared" si="321"/>
        <v>4.604284193743869E-2</v>
      </c>
      <c r="O1353">
        <f t="shared" si="322"/>
        <v>3.263617205447518E-4</v>
      </c>
      <c r="P1353">
        <f t="shared" si="323"/>
        <v>1</v>
      </c>
      <c r="Q1353">
        <f>($B$16/2)*(COS((ACOS((2*'Intake Valve Fxn Scratch'!$B$1)/$B$16-1)/($B$17/2))*(I1353-($B$17/2)))+1)*P1353</f>
        <v>6.3776253584241164E-3</v>
      </c>
      <c r="R1353">
        <f t="shared" si="324"/>
        <v>0.83916123137159426</v>
      </c>
      <c r="S1353">
        <f t="shared" si="325"/>
        <v>4.1145626310649551E-4</v>
      </c>
      <c r="T1353">
        <f>S1353*'Exhaust Gas Math'!$C$14</f>
        <v>4.8745943764935814E-4</v>
      </c>
      <c r="U1353">
        <f>(T1353/'Exhaust Gas Math'!$B$14)+('Exhaust Gas Math'!$D$10)</f>
        <v>1.7266945903335593E-2</v>
      </c>
      <c r="V1353">
        <f>('Exhaust Gas Math'!$E$10*(2.53982214E-12*V1352^4 - 0.0000000071629564556*V1352^3 + 7.56281407226508E-06*V1352^2 - 0.00322508455050905*V1352 + 1.62997098133725)*$B$24+T1353*'Exhaust Gas Math'!$D$14*$B$23)/('Exhaust Gas Math'!$E$10*(2.53982214E-12*V1352^4 - 0.0000000071629564556*V1352^3 + 7.56281407226508E-06*V1352^2 - 0.00322508455050905*V1352 + 1.62997098133725)+T1353*'Exhaust Gas Math'!$D$14)</f>
        <v>313.59536130048474</v>
      </c>
      <c r="W1353">
        <f>(353.3116967483*V1353^-1.0020802909)*('Exhaust Gas Math'!$E$10/(T1353+'Exhaust Gas Math'!$E$10))+(357.4500179626*V1353^-1.0038444015 )*(T1353/(T1353+'Exhaust Gas Math'!$E$10))</f>
        <v>1.1149043646281269</v>
      </c>
      <c r="X1353">
        <f t="shared" si="326"/>
        <v>-16.995000234701134</v>
      </c>
      <c r="Y1353">
        <f t="shared" si="327"/>
        <v>92971.022229205235</v>
      </c>
      <c r="Z1353">
        <f t="shared" si="328"/>
        <v>92954.027228970532</v>
      </c>
    </row>
    <row r="1354" spans="5:26" x14ac:dyDescent="0.2">
      <c r="E1354">
        <f t="shared" si="315"/>
        <v>0.16862499999999528</v>
      </c>
      <c r="F1354">
        <f t="shared" si="316"/>
        <v>97094.285381806301</v>
      </c>
      <c r="H1354">
        <f t="shared" si="329"/>
        <v>0.16862499999999528</v>
      </c>
      <c r="I1354">
        <f t="shared" si="317"/>
        <v>173.99999999977354</v>
      </c>
      <c r="J1354">
        <f t="shared" si="318"/>
        <v>6.3226344083161218E-2</v>
      </c>
      <c r="K1354">
        <f t="shared" si="319"/>
        <v>2.7759550714849124</v>
      </c>
      <c r="L1354">
        <f t="shared" si="320"/>
        <v>4.8793143334840191E-4</v>
      </c>
      <c r="M1354">
        <f>J1354/SQRT('Exhaust Gas Math'!$E$14*$B$21*$B$23)</f>
        <v>1.0733673487940461E-3</v>
      </c>
      <c r="N1354">
        <f t="shared" si="321"/>
        <v>4.8722302043125582E-2</v>
      </c>
      <c r="O1354">
        <f t="shared" si="322"/>
        <v>3.4535431903402834E-4</v>
      </c>
      <c r="P1354">
        <f t="shared" si="323"/>
        <v>1</v>
      </c>
      <c r="Q1354">
        <f>($B$16/2)*(COS((ACOS((2*'Intake Valve Fxn Scratch'!$B$1)/$B$16-1)/($B$17/2))*(I1354-($B$17/2)))+1)*P1354</f>
        <v>6.0397211907388653E-3</v>
      </c>
      <c r="R1354">
        <f t="shared" si="324"/>
        <v>0.79470015667616645</v>
      </c>
      <c r="S1354">
        <f t="shared" si="325"/>
        <v>4.3471069685565043E-4</v>
      </c>
      <c r="T1354">
        <f>S1354*'Exhaust Gas Math'!$C$14</f>
        <v>5.1500937239244249E-4</v>
      </c>
      <c r="U1354">
        <f>(T1354/'Exhaust Gas Math'!$B$14)+('Exhaust Gas Math'!$D$10)</f>
        <v>1.8217927427087211E-2</v>
      </c>
      <c r="V1354">
        <f>('Exhaust Gas Math'!$E$10*(2.53982214E-12*V1353^4 - 0.0000000071629564556*V1353^3 + 7.56281407226508E-06*V1353^2 - 0.00322508455050905*V1353 + 1.62997098133725)*$B$24+T1354*'Exhaust Gas Math'!$D$14*$B$23)/('Exhaust Gas Math'!$E$10*(2.53982214E-12*V1353^4 - 0.0000000071629564556*V1353^3 + 7.56281407226508E-06*V1353^2 - 0.00322508455050905*V1353 + 1.62997098133725)+T1354*'Exhaust Gas Math'!$D$14)</f>
        <v>312.77981988176407</v>
      </c>
      <c r="W1354">
        <f>(353.3116967483*V1354^-1.0020802909)*('Exhaust Gas Math'!$E$10/(T1354+'Exhaust Gas Math'!$E$10))+(357.4500179626*V1354^-1.0038444015 )*(T1354/(T1354+'Exhaust Gas Math'!$E$10))</f>
        <v>1.1178239665251637</v>
      </c>
      <c r="X1354">
        <f t="shared" si="326"/>
        <v>-4.3069346959121697</v>
      </c>
      <c r="Y1354">
        <f t="shared" si="327"/>
        <v>97098.59231650221</v>
      </c>
      <c r="Z1354">
        <f t="shared" si="328"/>
        <v>97094.285381806301</v>
      </c>
    </row>
    <row r="1355" spans="5:26" x14ac:dyDescent="0.2">
      <c r="E1355">
        <f t="shared" si="315"/>
        <v>0.16874999999999526</v>
      </c>
      <c r="F1355">
        <f t="shared" si="316"/>
        <v>101312.21780368226</v>
      </c>
      <c r="H1355">
        <f t="shared" si="329"/>
        <v>0.16874999999999526</v>
      </c>
      <c r="I1355">
        <f t="shared" si="317"/>
        <v>179.99999999977263</v>
      </c>
      <c r="J1355">
        <f t="shared" si="318"/>
        <v>6.3399999999999998E-2</v>
      </c>
      <c r="K1355">
        <f t="shared" si="319"/>
        <v>1.0496833859510784E-10</v>
      </c>
      <c r="L1355">
        <f t="shared" si="320"/>
        <v>4.8916234441769013E-4</v>
      </c>
      <c r="M1355">
        <f>J1355/SQRT('Exhaust Gas Math'!$E$14*$B$21*$B$23)</f>
        <v>1.0763154330738279E-3</v>
      </c>
      <c r="N1355">
        <f t="shared" si="321"/>
        <v>5.1362995243308909E-2</v>
      </c>
      <c r="O1355">
        <f t="shared" si="322"/>
        <v>3.6407212922944735E-4</v>
      </c>
      <c r="P1355">
        <f t="shared" si="323"/>
        <v>1</v>
      </c>
      <c r="Q1355">
        <f>($B$16/2)*(COS((ACOS((2*'Intake Valve Fxn Scratch'!$B$1)/$B$16-1)/($B$17/2))*(I1355-($B$17/2)))+1)*P1355</f>
        <v>5.6721466214121946E-3</v>
      </c>
      <c r="R1355">
        <f t="shared" si="324"/>
        <v>0.74633508176476249</v>
      </c>
      <c r="S1355">
        <f t="shared" si="325"/>
        <v>4.5623390364696553E-4</v>
      </c>
      <c r="T1355">
        <f>S1355*'Exhaust Gas Math'!$C$14</f>
        <v>5.4050829225258279E-4</v>
      </c>
      <c r="U1355">
        <f>(T1355/'Exhaust Gas Math'!$B$14)+('Exhaust Gas Math'!$D$10)</f>
        <v>1.9098111060505928E-2</v>
      </c>
      <c r="V1355">
        <f>('Exhaust Gas Math'!$E$10*(2.53982214E-12*V1354^4 - 0.0000000071629564556*V1354^3 + 7.56281407226508E-06*V1354^2 - 0.00322508455050905*V1354 + 1.62997098133725)*$B$24+T1355*'Exhaust Gas Math'!$D$14*$B$23)/('Exhaust Gas Math'!$E$10*(2.53982214E-12*V1354^4 - 0.0000000071629564556*V1354^3 + 7.56281407226508E-06*V1354^2 - 0.00322508455050905*V1354 + 1.62997098133725)+T1355*'Exhaust Gas Math'!$D$14)</f>
        <v>312.09757045103839</v>
      </c>
      <c r="W1355">
        <f>(353.3116967483*V1355^-1.0020802909)*('Exhaust Gas Math'!$E$10/(T1355+'Exhaust Gas Math'!$E$10))+(357.4500179626*V1355^-1.0038444015 )*(T1355/(T1355+'Exhaust Gas Math'!$E$10))</f>
        <v>1.120278139272141</v>
      </c>
      <c r="X1355">
        <f t="shared" si="326"/>
        <v>-6.1718094983713105E-21</v>
      </c>
      <c r="Y1355">
        <f t="shared" si="327"/>
        <v>101312.21780368226</v>
      </c>
      <c r="Z1355">
        <f t="shared" si="328"/>
        <v>101312.21780368226</v>
      </c>
    </row>
    <row r="1356" spans="5:26" x14ac:dyDescent="0.2">
      <c r="E1356">
        <f t="shared" si="315"/>
        <v>0.16887499999999525</v>
      </c>
      <c r="F1356">
        <f t="shared" si="316"/>
        <v>101325</v>
      </c>
      <c r="H1356">
        <f t="shared" si="329"/>
        <v>0.16887499999999525</v>
      </c>
      <c r="I1356">
        <f t="shared" si="317"/>
        <v>185.99999999977172</v>
      </c>
      <c r="J1356">
        <f t="shared" si="318"/>
        <v>6.3226344083187405E-2</v>
      </c>
      <c r="K1356">
        <f t="shared" si="319"/>
        <v>-2.7759550712761256</v>
      </c>
      <c r="L1356">
        <f t="shared" si="320"/>
        <v>4.8793143334858752E-4</v>
      </c>
      <c r="M1356">
        <f>J1356/SQRT('Exhaust Gas Math'!$E$14*$B$21*$B$23)</f>
        <v>1.0733673487944907E-3</v>
      </c>
      <c r="N1356">
        <f t="shared" si="321"/>
        <v>5.3910285390063609E-2</v>
      </c>
      <c r="O1356">
        <f t="shared" si="322"/>
        <v>3.8212787818063391E-4</v>
      </c>
      <c r="P1356">
        <f t="shared" si="323"/>
        <v>1</v>
      </c>
      <c r="Q1356">
        <f>($B$16/2)*(COS((ACOS((2*'Intake Valve Fxn Scratch'!$B$1)/$B$16-1)/($B$17/2))*(I1356-($B$17/2)))+1)*P1356</f>
        <v>5.2797710445232392E-3</v>
      </c>
      <c r="R1356">
        <f t="shared" si="324"/>
        <v>0.69470671638463677</v>
      </c>
      <c r="S1356">
        <f t="shared" si="325"/>
        <v>4.7555959718152441E-4</v>
      </c>
      <c r="T1356">
        <f>S1356*'Exhaust Gas Math'!$C$14</f>
        <v>5.6340377968887832E-4</v>
      </c>
      <c r="U1356">
        <f>(T1356/'Exhaust Gas Math'!$B$14)+('Exhaust Gas Math'!$D$10)</f>
        <v>1.9888428196726003E-2</v>
      </c>
      <c r="V1356">
        <f>('Exhaust Gas Math'!$E$10*(2.53982214E-12*V1355^4 - 0.0000000071629564556*V1355^3 + 7.56281407226508E-06*V1355^2 - 0.00322508455050905*V1355 + 1.62997098133725)*$B$24+T1356*'Exhaust Gas Math'!$D$14*$B$23)/('Exhaust Gas Math'!$E$10*(2.53982214E-12*V1355^4 - 0.0000000071629564556*V1355^3 + 7.56281407226508E-06*V1355^2 - 0.00322508455050905*V1355 + 1.62997098133725)+T1356*'Exhaust Gas Math'!$D$14)</f>
        <v>311.53657905152238</v>
      </c>
      <c r="W1356">
        <f>(353.3116967483*V1356^-1.0020802909)*('Exhaust Gas Math'!$E$10/(T1356+'Exhaust Gas Math'!$E$10))+(357.4500179626*V1356^-1.0038444015 )*(T1356/(T1356+'Exhaust Gas Math'!$E$10))</f>
        <v>1.1223041981650901</v>
      </c>
      <c r="X1356">
        <f t="shared" si="326"/>
        <v>4.3241968632537739</v>
      </c>
      <c r="Y1356">
        <f t="shared" si="327"/>
        <v>105580.75159258294</v>
      </c>
      <c r="Z1356">
        <f t="shared" si="328"/>
        <v>101325</v>
      </c>
    </row>
    <row r="1357" spans="5:26" x14ac:dyDescent="0.2">
      <c r="E1357">
        <f t="shared" si="315"/>
        <v>0.16899999999999524</v>
      </c>
      <c r="F1357">
        <f t="shared" si="316"/>
        <v>101325</v>
      </c>
      <c r="H1357">
        <f t="shared" si="329"/>
        <v>0.16899999999999524</v>
      </c>
      <c r="I1357">
        <f t="shared" si="317"/>
        <v>191.99999999977172</v>
      </c>
      <c r="J1357">
        <f t="shared" si="318"/>
        <v>6.270727894328787E-2</v>
      </c>
      <c r="K1357">
        <f t="shared" si="319"/>
        <v>-5.5214961979903814</v>
      </c>
      <c r="L1357">
        <f t="shared" si="320"/>
        <v>4.8425218626035188E-4</v>
      </c>
      <c r="M1357">
        <f>J1357/SQRT('Exhaust Gas Math'!$E$14*$B$21*$B$23)</f>
        <v>1.0645553957843253E-3</v>
      </c>
      <c r="N1357">
        <f t="shared" si="321"/>
        <v>5.6301139017981908E-2</v>
      </c>
      <c r="O1357">
        <f t="shared" si="322"/>
        <v>3.9907477091671433E-4</v>
      </c>
      <c r="P1357">
        <f t="shared" si="323"/>
        <v>1</v>
      </c>
      <c r="Q1357">
        <f>($B$16/2)*(COS((ACOS((2*'Intake Valve Fxn Scratch'!$B$1)/$B$16-1)/($B$17/2))*(I1357-($B$17/2)))+1)*P1357</f>
        <v>4.8677924021232567E-3</v>
      </c>
      <c r="R1357">
        <f t="shared" si="324"/>
        <v>0.6404990002793759</v>
      </c>
      <c r="S1357">
        <f t="shared" si="325"/>
        <v>4.9228307582199434E-4</v>
      </c>
      <c r="T1357">
        <f>S1357*'Exhaust Gas Math'!$C$14</f>
        <v>5.8321637758707728E-4</v>
      </c>
      <c r="U1357">
        <f>(T1357/'Exhaust Gas Math'!$B$14)+('Exhaust Gas Math'!$D$10)</f>
        <v>2.0572328710988998E-2</v>
      </c>
      <c r="V1357">
        <f>('Exhaust Gas Math'!$E$10*(2.53982214E-12*V1356^4 - 0.0000000071629564556*V1356^3 + 7.56281407226508E-06*V1356^2 - 0.00322508455050905*V1356 + 1.62997098133725)*$B$24+T1357*'Exhaust Gas Math'!$D$14*$B$23)/('Exhaust Gas Math'!$E$10*(2.53982214E-12*V1356^4 - 0.0000000071629564556*V1356^3 + 7.56281407226508E-06*V1356^2 - 0.00322508455050905*V1356 + 1.62997098133725)+T1357*'Exhaust Gas Math'!$D$14)</f>
        <v>311.08602182963517</v>
      </c>
      <c r="W1357">
        <f>(353.3116967483*V1357^-1.0020802909)*('Exhaust Gas Math'!$E$10/(T1357+'Exhaust Gas Math'!$E$10))+(357.4500179626*V1357^-1.0038444015 )*(T1357/(T1357+'Exhaust Gas Math'!$E$10))</f>
        <v>1.1239367206306707</v>
      </c>
      <c r="X1357">
        <f t="shared" si="326"/>
        <v>17.132684592061736</v>
      </c>
      <c r="Y1357">
        <f t="shared" si="327"/>
        <v>109881.96062523988</v>
      </c>
      <c r="Z1357">
        <f t="shared" si="328"/>
        <v>101325</v>
      </c>
    </row>
    <row r="1358" spans="5:26" x14ac:dyDescent="0.2">
      <c r="E1358">
        <f t="shared" si="315"/>
        <v>0.16912499999999522</v>
      </c>
      <c r="F1358">
        <f t="shared" si="316"/>
        <v>101325</v>
      </c>
      <c r="H1358">
        <f t="shared" si="329"/>
        <v>0.16912499999999522</v>
      </c>
      <c r="I1358">
        <f t="shared" si="317"/>
        <v>197.99999999977081</v>
      </c>
      <c r="J1358">
        <f t="shared" si="318"/>
        <v>6.1848491566595484E-2</v>
      </c>
      <c r="K1358">
        <f t="shared" si="319"/>
        <v>-8.2065426569121094</v>
      </c>
      <c r="L1358">
        <f t="shared" si="320"/>
        <v>4.7816491375401375E-4</v>
      </c>
      <c r="M1358">
        <f>J1358/SQRT('Exhaust Gas Math'!$E$14*$B$21*$B$23)</f>
        <v>1.0499761196445302E-3</v>
      </c>
      <c r="N1358">
        <f t="shared" si="321"/>
        <v>5.8465535048409643E-2</v>
      </c>
      <c r="O1358">
        <f t="shared" si="322"/>
        <v>4.1441648273785747E-4</v>
      </c>
      <c r="P1358">
        <f t="shared" si="323"/>
        <v>1</v>
      </c>
      <c r="Q1358">
        <f>($B$16/2)*(COS((ACOS((2*'Intake Valve Fxn Scratch'!$B$1)/$B$16-1)/($B$17/2))*(I1358-($B$17/2)))+1)*P1358</f>
        <v>4.4416683252060151E-3</v>
      </c>
      <c r="R1358">
        <f t="shared" si="324"/>
        <v>0.58443004279026511</v>
      </c>
      <c r="S1358">
        <f t="shared" si="325"/>
        <v>5.0609723438116308E-4</v>
      </c>
      <c r="T1358">
        <f>S1358*'Exhaust Gas Math'!$C$14</f>
        <v>5.9958225305585967E-4</v>
      </c>
      <c r="U1358">
        <f>(T1358/'Exhaust Gas Math'!$B$14)+('Exhaust Gas Math'!$D$10)</f>
        <v>2.1137253649504095E-2</v>
      </c>
      <c r="V1358">
        <f>('Exhaust Gas Math'!$E$10*(2.53982214E-12*V1357^4 - 0.0000000071629564556*V1357^3 + 7.56281407226508E-06*V1357^2 - 0.00322508455050905*V1357 + 1.62997098133725)*$B$24+T1358*'Exhaust Gas Math'!$D$14*$B$23)/('Exhaust Gas Math'!$E$10*(2.53982214E-12*V1357^4 - 0.0000000071629564556*V1357^3 + 7.56281407226508E-06*V1357^2 - 0.00322508455050905*V1357 + 1.62997098133725)+T1358*'Exhaust Gas Math'!$D$14)</f>
        <v>310.73591957813613</v>
      </c>
      <c r="W1358">
        <f>(353.3116967483*V1358^-1.0020802909)*('Exhaust Gas Math'!$E$10/(T1358+'Exhaust Gas Math'!$E$10))+(357.4500179626*V1358^-1.0038444015 )*(T1358/(T1358+'Exhaust Gas Math'!$E$10))</f>
        <v>1.1252085371307949</v>
      </c>
      <c r="X1358">
        <f t="shared" si="326"/>
        <v>37.889902299364671</v>
      </c>
      <c r="Y1358">
        <f t="shared" si="327"/>
        <v>114207.95354238807</v>
      </c>
      <c r="Z1358">
        <f t="shared" si="328"/>
        <v>101325</v>
      </c>
    </row>
    <row r="1359" spans="5:26" x14ac:dyDescent="0.2">
      <c r="E1359">
        <f t="shared" si="315"/>
        <v>0.16924999999999521</v>
      </c>
      <c r="F1359">
        <f t="shared" si="316"/>
        <v>101325</v>
      </c>
      <c r="H1359">
        <f t="shared" si="329"/>
        <v>0.16924999999999521</v>
      </c>
      <c r="I1359">
        <f t="shared" si="317"/>
        <v>203.9999999997699</v>
      </c>
      <c r="J1359">
        <f t="shared" si="318"/>
        <v>6.0659391007322108E-2</v>
      </c>
      <c r="K1359">
        <f t="shared" si="319"/>
        <v>-10.801676517155274</v>
      </c>
      <c r="L1359">
        <f t="shared" si="320"/>
        <v>4.6973630926099637E-4</v>
      </c>
      <c r="M1359">
        <f>J1359/SQRT('Exhaust Gas Math'!$E$14*$B$21*$B$23)</f>
        <v>1.0297892539754031E-3</v>
      </c>
      <c r="N1359">
        <f t="shared" si="321"/>
        <v>6.0328632872238871E-2</v>
      </c>
      <c r="O1359">
        <f t="shared" si="322"/>
        <v>4.2762252705967141E-4</v>
      </c>
      <c r="P1359">
        <f t="shared" si="323"/>
        <v>1</v>
      </c>
      <c r="Q1359">
        <f>($B$16/2)*(COS((ACOS((2*'Intake Valve Fxn Scratch'!$B$1)/$B$16-1)/($B$17/2))*(I1359-($B$17/2)))+1)*P1359</f>
        <v>4.0070438344836246E-3</v>
      </c>
      <c r="R1359">
        <f t="shared" si="324"/>
        <v>0.52724260980047688</v>
      </c>
      <c r="S1359">
        <f t="shared" si="325"/>
        <v>5.1682480382479019E-4</v>
      </c>
      <c r="T1359">
        <f>S1359*'Exhaust Gas Math'!$C$14</f>
        <v>6.1229139236717797E-4</v>
      </c>
      <c r="U1359">
        <f>(T1359/'Exhaust Gas Math'!$B$14)+('Exhaust Gas Math'!$D$10)</f>
        <v>2.1575953660250325E-2</v>
      </c>
      <c r="V1359">
        <f>('Exhaust Gas Math'!$E$10*(2.53982214E-12*V1358^4 - 0.0000000071629564556*V1358^3 + 7.56281407226508E-06*V1358^2 - 0.00322508455050905*V1358 + 1.62997098133725)*$B$24+T1359*'Exhaust Gas Math'!$D$14*$B$23)/('Exhaust Gas Math'!$E$10*(2.53982214E-12*V1358^4 - 0.0000000071629564556*V1358^3 + 7.56281407226508E-06*V1358^2 - 0.00322508455050905*V1358 + 1.62997098133725)+T1359*'Exhaust Gas Math'!$D$14)</f>
        <v>310.47676082358413</v>
      </c>
      <c r="W1359">
        <f>(353.3116967483*V1359^-1.0020802909)*('Exhaust Gas Math'!$E$10/(T1359+'Exhaust Gas Math'!$E$10))+(357.4500179626*V1359^-1.0038444015 )*(T1359/(T1359+'Exhaust Gas Math'!$E$10))</f>
        <v>1.1261518352108513</v>
      </c>
      <c r="X1359">
        <f t="shared" si="326"/>
        <v>65.697567151148519</v>
      </c>
      <c r="Y1359">
        <f t="shared" si="327"/>
        <v>118571.14293693421</v>
      </c>
      <c r="Z1359">
        <f t="shared" si="328"/>
        <v>101325</v>
      </c>
    </row>
    <row r="1360" spans="5:26" x14ac:dyDescent="0.2">
      <c r="E1360">
        <f t="shared" si="315"/>
        <v>0.1693749999999952</v>
      </c>
      <c r="F1360">
        <f t="shared" si="316"/>
        <v>101325</v>
      </c>
      <c r="H1360">
        <f t="shared" si="329"/>
        <v>0.1693749999999952</v>
      </c>
      <c r="I1360">
        <f t="shared" si="317"/>
        <v>209.99999999976899</v>
      </c>
      <c r="J1360">
        <f t="shared" si="318"/>
        <v>5.9153005300030433E-2</v>
      </c>
      <c r="K1360">
        <f t="shared" si="319"/>
        <v>-13.278464949080387</v>
      </c>
      <c r="L1360">
        <f t="shared" si="320"/>
        <v>4.5905871833592409E-4</v>
      </c>
      <c r="M1360">
        <f>J1360/SQRT('Exhaust Gas Math'!$E$14*$B$21*$B$23)</f>
        <v>1.0042159703015881E-3</v>
      </c>
      <c r="N1360">
        <f t="shared" si="321"/>
        <v>6.1813705050885959E-2</v>
      </c>
      <c r="O1360">
        <f t="shared" si="322"/>
        <v>4.3814904303831058E-4</v>
      </c>
      <c r="P1360">
        <f t="shared" si="323"/>
        <v>1</v>
      </c>
      <c r="Q1360">
        <f>($B$16/2)*(COS((ACOS((2*'Intake Valve Fxn Scratch'!$B$1)/$B$16-1)/($B$17/2))*(I1360-($B$17/2)))+1)*P1360</f>
        <v>3.5696765587432109E-3</v>
      </c>
      <c r="R1360">
        <f t="shared" si="324"/>
        <v>0.46969428404515934</v>
      </c>
      <c r="S1360">
        <f t="shared" si="325"/>
        <v>5.2444240115761902E-4</v>
      </c>
      <c r="T1360">
        <f>S1360*'Exhaust Gas Math'!$C$14</f>
        <v>6.2131609327722081E-4</v>
      </c>
      <c r="U1360">
        <f>(T1360/'Exhaust Gas Math'!$B$14)+('Exhaust Gas Math'!$D$10)</f>
        <v>2.1887472504228331E-2</v>
      </c>
      <c r="V1360">
        <f>('Exhaust Gas Math'!$E$10*(2.53982214E-12*V1359^4 - 0.0000000071629564556*V1359^3 + 7.56281407226508E-06*V1359^2 - 0.00322508455050905*V1359 + 1.62997098133725)*$B$24+T1360*'Exhaust Gas Math'!$D$14*$B$23)/('Exhaust Gas Math'!$E$10*(2.53982214E-12*V1359^4 - 0.0000000071629564556*V1359^3 + 7.56281407226508E-06*V1359^2 - 0.00322508455050905*V1359 + 1.62997098133725)+T1360*'Exhaust Gas Math'!$D$14)</f>
        <v>310.29910852876299</v>
      </c>
      <c r="W1360">
        <f>(353.3116967483*V1360^-1.0020802909)*('Exhaust Gas Math'!$E$10/(T1360+'Exhaust Gas Math'!$E$10))+(357.4500179626*V1360^-1.0038444015 )*(T1360/(T1360+'Exhaust Gas Math'!$E$10))</f>
        <v>1.1267993748783454</v>
      </c>
      <c r="X1360">
        <f t="shared" si="326"/>
        <v>99.337298423004299</v>
      </c>
      <c r="Y1360">
        <f t="shared" si="327"/>
        <v>123010.43079239801</v>
      </c>
      <c r="Z1360">
        <f t="shared" si="328"/>
        <v>101325</v>
      </c>
    </row>
    <row r="1361" spans="5:26" x14ac:dyDescent="0.2">
      <c r="E1361">
        <f t="shared" si="315"/>
        <v>0.16949999999999518</v>
      </c>
      <c r="F1361">
        <f t="shared" si="316"/>
        <v>101325</v>
      </c>
      <c r="H1361">
        <f t="shared" si="329"/>
        <v>0.16949999999999518</v>
      </c>
      <c r="I1361">
        <f t="shared" si="317"/>
        <v>215.99999999976899</v>
      </c>
      <c r="J1361">
        <f t="shared" si="318"/>
        <v>5.7345838721761008E-2</v>
      </c>
      <c r="K1361">
        <f t="shared" si="319"/>
        <v>-15.609771740325984</v>
      </c>
      <c r="L1361">
        <f t="shared" si="320"/>
        <v>4.4624912689940138E-4</v>
      </c>
      <c r="M1361">
        <f>J1361/SQRT('Exhaust Gas Math'!$E$14*$B$21*$B$23)</f>
        <v>9.7353645487056927E-4</v>
      </c>
      <c r="N1361">
        <f t="shared" si="321"/>
        <v>6.2845765440077583E-2</v>
      </c>
      <c r="O1361">
        <f t="shared" si="322"/>
        <v>4.4546451250434247E-4</v>
      </c>
      <c r="P1361">
        <f t="shared" si="323"/>
        <v>1</v>
      </c>
      <c r="Q1361">
        <f>($B$16/2)*(COS((ACOS((2*'Intake Valve Fxn Scratch'!$B$1)/$B$16-1)/($B$17/2))*(I1361-($B$17/2)))+1)*P1361</f>
        <v>3.135360461443058E-3</v>
      </c>
      <c r="R1361">
        <f t="shared" si="324"/>
        <v>0.41254742913724446</v>
      </c>
      <c r="S1361">
        <f t="shared" si="325"/>
        <v>5.2909220005325976E-4</v>
      </c>
      <c r="T1361">
        <f>S1361*'Exhaust Gas Math'!$C$14</f>
        <v>6.2682479142593499E-4</v>
      </c>
      <c r="U1361">
        <f>(T1361/'Exhaust Gas Math'!$B$14)+('Exhaust Gas Math'!$D$10)</f>
        <v>2.2077624321581255E-2</v>
      </c>
      <c r="V1361">
        <f>('Exhaust Gas Math'!$E$10*(2.53982214E-12*V1360^4 - 0.0000000071629564556*V1360^3 + 7.56281407226508E-06*V1360^2 - 0.00322508455050905*V1360 + 1.62997098133725)*$B$24+T1361*'Exhaust Gas Math'!$D$14*$B$23)/('Exhaust Gas Math'!$E$10*(2.53982214E-12*V1360^4 - 0.0000000071629564556*V1360^3 + 7.56281407226508E-06*V1360^2 - 0.00322508455050905*V1360 + 1.62997098133725)+T1361*'Exhaust Gas Math'!$D$14)</f>
        <v>310.19320645600658</v>
      </c>
      <c r="W1361">
        <f>(353.3116967483*V1361^-1.0020802909)*('Exhaust Gas Math'!$E$10/(T1361+'Exhaust Gas Math'!$E$10))+(357.4500179626*V1361^-1.0038444015 )*(T1361/(T1361+'Exhaust Gas Math'!$E$10))</f>
        <v>1.1271857400270098</v>
      </c>
      <c r="X1361">
        <f t="shared" si="326"/>
        <v>137.3278418972985</v>
      </c>
      <c r="Y1361">
        <f t="shared" si="327"/>
        <v>127597.23973503281</v>
      </c>
      <c r="Z1361">
        <f t="shared" si="328"/>
        <v>101325</v>
      </c>
    </row>
    <row r="1362" spans="5:26" x14ac:dyDescent="0.2">
      <c r="E1362">
        <f t="shared" si="315"/>
        <v>0.16962499999999517</v>
      </c>
      <c r="F1362">
        <f t="shared" si="316"/>
        <v>101325</v>
      </c>
      <c r="H1362">
        <f t="shared" si="329"/>
        <v>0.16962499999999517</v>
      </c>
      <c r="I1362">
        <f t="shared" si="317"/>
        <v>221.99999999976808</v>
      </c>
      <c r="J1362">
        <f t="shared" si="318"/>
        <v>5.5257690967719257E-2</v>
      </c>
      <c r="K1362">
        <f t="shared" si="319"/>
        <v>-17.77005460582987</v>
      </c>
      <c r="L1362">
        <f t="shared" si="320"/>
        <v>4.3144787951578611E-4</v>
      </c>
      <c r="M1362">
        <f>J1362/SQRT('Exhaust Gas Math'!$E$14*$B$21*$B$23)</f>
        <v>9.3808683887350948E-4</v>
      </c>
      <c r="N1362">
        <f t="shared" si="321"/>
        <v>6.3355736789090594E-2</v>
      </c>
      <c r="O1362">
        <f t="shared" si="322"/>
        <v>4.4907930081646621E-4</v>
      </c>
      <c r="P1362">
        <f t="shared" si="323"/>
        <v>1</v>
      </c>
      <c r="Q1362">
        <f>($B$16/2)*(COS((ACOS((2*'Intake Valve Fxn Scratch'!$B$1)/$B$16-1)/($B$17/2))*(I1362-($B$17/2)))+1)*P1362</f>
        <v>2.7098490859705326E-3</v>
      </c>
      <c r="R1362">
        <f t="shared" si="324"/>
        <v>0.35655909025928062</v>
      </c>
      <c r="S1362">
        <f t="shared" si="325"/>
        <v>5.3107798614843724E-4</v>
      </c>
      <c r="T1362">
        <f>S1362*'Exhaust Gas Math'!$C$14</f>
        <v>6.2917738697506774E-4</v>
      </c>
      <c r="U1362">
        <f>(T1362/'Exhaust Gas Math'!$B$14)+('Exhaust Gas Math'!$D$10)</f>
        <v>2.2158832314302442E-2</v>
      </c>
      <c r="V1362">
        <f>('Exhaust Gas Math'!$E$10*(2.53982214E-12*V1361^4 - 0.0000000071629564556*V1361^3 + 7.56281407226508E-06*V1361^2 - 0.00322508455050905*V1361 + 1.62997098133725)*$B$24+T1362*'Exhaust Gas Math'!$D$14*$B$23)/('Exhaust Gas Math'!$E$10*(2.53982214E-12*V1361^4 - 0.0000000071629564556*V1361^3 + 7.56281407226508E-06*V1361^2 - 0.00322508455050905*V1361 + 1.62997098133725)+T1362*'Exhaust Gas Math'!$D$14)</f>
        <v>310.14862761277567</v>
      </c>
      <c r="W1362">
        <f>(353.3116967483*V1362^-1.0020802909)*('Exhaust Gas Math'!$E$10/(T1362+'Exhaust Gas Math'!$E$10))+(357.4500179626*V1362^-1.0038444015 )*(T1362/(T1362+'Exhaust Gas Math'!$E$10))</f>
        <v>1.1273484574003967</v>
      </c>
      <c r="X1362">
        <f t="shared" si="326"/>
        <v>177.99413977121733</v>
      </c>
      <c r="Y1362">
        <f t="shared" si="327"/>
        <v>132440.99467569997</v>
      </c>
      <c r="Z1362">
        <f t="shared" si="328"/>
        <v>101325</v>
      </c>
    </row>
    <row r="1363" spans="5:26" x14ac:dyDescent="0.2">
      <c r="E1363">
        <f t="shared" si="315"/>
        <v>0.16974999999999515</v>
      </c>
      <c r="F1363">
        <f t="shared" si="316"/>
        <v>101325</v>
      </c>
      <c r="H1363">
        <f t="shared" si="329"/>
        <v>0.16974999999999515</v>
      </c>
      <c r="I1363">
        <f t="shared" si="317"/>
        <v>227.99999999976717</v>
      </c>
      <c r="J1363">
        <f t="shared" si="318"/>
        <v>5.2911440221671484E-2</v>
      </c>
      <c r="K1363">
        <f t="shared" si="319"/>
        <v>-19.735645034449348</v>
      </c>
      <c r="L1363">
        <f t="shared" si="320"/>
        <v>4.1481714174877347E-4</v>
      </c>
      <c r="M1363">
        <f>J1363/SQRT('Exhaust Gas Math'!$E$14*$B$21*$B$23)</f>
        <v>8.9825551572158201E-4</v>
      </c>
      <c r="N1363">
        <f t="shared" si="321"/>
        <v>6.3284913265666015E-2</v>
      </c>
      <c r="O1363">
        <f t="shared" si="322"/>
        <v>4.4857728821282863E-4</v>
      </c>
      <c r="P1363">
        <f t="shared" si="323"/>
        <v>1</v>
      </c>
      <c r="Q1363">
        <f>($B$16/2)*(COS((ACOS((2*'Intake Valve Fxn Scratch'!$B$1)/$B$16-1)/($B$17/2))*(I1363-($B$17/2)))+1)*P1363</f>
        <v>2.2987793363587446E-3</v>
      </c>
      <c r="R1363">
        <f t="shared" si="324"/>
        <v>0.30247096531036111</v>
      </c>
      <c r="S1363">
        <f t="shared" si="325"/>
        <v>5.3084403973254716E-4</v>
      </c>
      <c r="T1363">
        <f>S1363*'Exhaust Gas Math'!$C$14</f>
        <v>6.2890022656081411E-4</v>
      </c>
      <c r="U1363">
        <f>(T1363/'Exhaust Gas Math'!$B$14)+('Exhaust Gas Math'!$D$10)</f>
        <v>2.2149265161583987E-2</v>
      </c>
      <c r="V1363">
        <f>('Exhaust Gas Math'!$E$10*(2.53982214E-12*V1362^4 - 0.0000000071629564556*V1362^3 + 7.56281407226508E-06*V1362^2 - 0.00322508455050905*V1362 + 1.62997098133725)*$B$24+T1363*'Exhaust Gas Math'!$D$14*$B$23)/('Exhaust Gas Math'!$E$10*(2.53982214E-12*V1362^4 - 0.0000000071629564556*V1362^3 + 7.56281407226508E-06*V1362^2 - 0.00322508455050905*V1362 + 1.62997098133725)+T1363*'Exhaust Gas Math'!$D$14)</f>
        <v>310.1540366018383</v>
      </c>
      <c r="W1363">
        <f>(353.3116967483*V1363^-1.0020802909)*('Exhaust Gas Math'!$E$10/(T1363+'Exhaust Gas Math'!$E$10))+(357.4500179626*V1363^-1.0038444015 )*(T1363/(T1363+'Exhaust Gas Math'!$E$10))</f>
        <v>1.1273287118595638</v>
      </c>
      <c r="X1363">
        <f t="shared" si="326"/>
        <v>219.544834381122</v>
      </c>
      <c r="Y1363">
        <f t="shared" si="327"/>
        <v>137693.71052555996</v>
      </c>
      <c r="Z1363">
        <f t="shared" si="328"/>
        <v>101325</v>
      </c>
    </row>
    <row r="1364" spans="5:26" x14ac:dyDescent="0.2">
      <c r="E1364">
        <f t="shared" si="315"/>
        <v>0.16987499999999514</v>
      </c>
      <c r="F1364">
        <f t="shared" si="316"/>
        <v>101325</v>
      </c>
      <c r="H1364">
        <f t="shared" si="329"/>
        <v>0.16987499999999514</v>
      </c>
      <c r="I1364">
        <f t="shared" si="317"/>
        <v>233.99999999976717</v>
      </c>
      <c r="J1364">
        <f t="shared" si="318"/>
        <v>5.0332792497775905E-2</v>
      </c>
      <c r="K1364">
        <f t="shared" si="319"/>
        <v>-21.48500760612222</v>
      </c>
      <c r="L1364">
        <f t="shared" si="320"/>
        <v>3.965391234415441E-4</v>
      </c>
      <c r="M1364">
        <f>J1364/SQRT('Exhaust Gas Math'!$E$14*$B$21*$B$23)</f>
        <v>8.5447888572647934E-4</v>
      </c>
      <c r="N1364">
        <f t="shared" si="321"/>
        <v>6.2589395196695222E-2</v>
      </c>
      <c r="O1364">
        <f t="shared" si="322"/>
        <v>4.4364730422166455E-4</v>
      </c>
      <c r="P1364">
        <f t="shared" si="323"/>
        <v>1</v>
      </c>
      <c r="Q1364">
        <f>($B$16/2)*(COS((ACOS((2*'Intake Valve Fxn Scratch'!$B$1)/$B$16-1)/($B$17/2))*(I1364-($B$17/2)))+1)*P1364</f>
        <v>1.9075968031677683E-3</v>
      </c>
      <c r="R1364">
        <f t="shared" si="324"/>
        <v>0.25099957936418005</v>
      </c>
      <c r="S1364">
        <f t="shared" si="325"/>
        <v>5.289375407156058E-4</v>
      </c>
      <c r="T1364">
        <f>S1364*'Exhaust Gas Math'!$C$14</f>
        <v>6.2664156380122754E-4</v>
      </c>
      <c r="U1364">
        <f>(T1364/'Exhaust Gas Math'!$B$14)+('Exhaust Gas Math'!$D$10)</f>
        <v>2.2071299584794667E-2</v>
      </c>
      <c r="V1364">
        <f>('Exhaust Gas Math'!$E$10*(2.53982214E-12*V1363^4 - 0.0000000071629564556*V1363^3 + 7.56281407226508E-06*V1363^2 - 0.00322508455050905*V1363 + 1.62997098133725)*$B$24+T1364*'Exhaust Gas Math'!$D$14*$B$23)/('Exhaust Gas Math'!$E$10*(2.53982214E-12*V1363^4 - 0.0000000071629564556*V1363^3 + 7.56281407226508E-06*V1363^2 - 0.00322508455050905*V1363 + 1.62997098133725)+T1364*'Exhaust Gas Math'!$D$14)</f>
        <v>310.19716169888898</v>
      </c>
      <c r="W1364">
        <f>(353.3116967483*V1364^-1.0020802909)*('Exhaust Gas Math'!$E$10/(T1364+'Exhaust Gas Math'!$E$10))+(357.4500179626*V1364^-1.0038444015 )*(T1364/(T1364+'Exhaust Gas Math'!$E$10))</f>
        <v>1.1271713061267143</v>
      </c>
      <c r="X1364">
        <f t="shared" si="326"/>
        <v>260.15426638867291</v>
      </c>
      <c r="Y1364">
        <f t="shared" si="327"/>
        <v>143553.4786683094</v>
      </c>
      <c r="Z1364">
        <f t="shared" si="328"/>
        <v>101325</v>
      </c>
    </row>
    <row r="1365" spans="5:26" x14ac:dyDescent="0.2">
      <c r="E1365">
        <f t="shared" si="315"/>
        <v>0.16999999999999513</v>
      </c>
      <c r="F1365">
        <f t="shared" si="316"/>
        <v>101325</v>
      </c>
      <c r="H1365">
        <f t="shared" si="329"/>
        <v>0.16999999999999513</v>
      </c>
      <c r="I1365">
        <f t="shared" si="317"/>
        <v>239.99999999976626</v>
      </c>
      <c r="J1365">
        <f t="shared" si="318"/>
        <v>4.7550000000112252E-2</v>
      </c>
      <c r="K1365">
        <f t="shared" si="319"/>
        <v>-22.998975938435589</v>
      </c>
      <c r="L1365">
        <f t="shared" si="320"/>
        <v>3.7681408238759355E-4</v>
      </c>
      <c r="M1365">
        <f>J1365/SQRT('Exhaust Gas Math'!$E$14*$B$21*$B$23)</f>
        <v>8.0723657480727667E-4</v>
      </c>
      <c r="N1365">
        <f t="shared" si="321"/>
        <v>6.1244119152388685E-2</v>
      </c>
      <c r="O1365">
        <f t="shared" si="322"/>
        <v>4.3411169377815455E-4</v>
      </c>
      <c r="P1365">
        <f t="shared" si="323"/>
        <v>1</v>
      </c>
      <c r="Q1365">
        <f>($B$16/2)*(COS((ACOS((2*'Intake Valve Fxn Scratch'!$B$1)/$B$16-1)/($B$17/2))*(I1365-($B$17/2)))+1)*P1365</f>
        <v>1.5414836237650346E-3</v>
      </c>
      <c r="R1365">
        <f t="shared" si="324"/>
        <v>0.20282679260066244</v>
      </c>
      <c r="S1365">
        <f t="shared" si="325"/>
        <v>5.2595770784480238E-4</v>
      </c>
      <c r="T1365">
        <f>S1365*'Exhaust Gas Math'!$C$14</f>
        <v>6.2311130363572624E-4</v>
      </c>
      <c r="U1365">
        <f>(T1365/'Exhaust Gas Math'!$B$14)+('Exhaust Gas Math'!$D$10)</f>
        <v>2.1949440414428728E-2</v>
      </c>
      <c r="V1365">
        <f>('Exhaust Gas Math'!$E$10*(2.53982214E-12*V1364^4 - 0.0000000071629564556*V1364^3 + 7.56281407226508E-06*V1364^2 - 0.00322508455050905*V1364 + 1.62997098133725)*$B$24+T1365*'Exhaust Gas Math'!$D$14*$B$23)/('Exhaust Gas Math'!$E$10*(2.53982214E-12*V1364^4 - 0.0000000071629564556*V1364^3 + 7.56281407226508E-06*V1364^2 - 0.00322508455050905*V1364 + 1.62997098133725)+T1365*'Exhaust Gas Math'!$D$14)</f>
        <v>310.26507546836694</v>
      </c>
      <c r="W1365">
        <f>(353.3116967483*V1365^-1.0020802909)*('Exhaust Gas Math'!$E$10/(T1365+'Exhaust Gas Math'!$E$10))+(357.4500179626*V1365^-1.0038444015 )*(T1365/(T1365+'Exhaust Gas Math'!$E$10))</f>
        <v>1.1269235109748768</v>
      </c>
      <c r="X1365">
        <f t="shared" si="326"/>
        <v>298.04472634552513</v>
      </c>
      <c r="Y1365">
        <f t="shared" si="327"/>
        <v>150266.87617984085</v>
      </c>
      <c r="Z1365">
        <f t="shared" si="328"/>
        <v>101325</v>
      </c>
    </row>
    <row r="1366" spans="5:26" x14ac:dyDescent="0.2">
      <c r="E1366">
        <f t="shared" si="315"/>
        <v>0.17012499999999511</v>
      </c>
      <c r="F1366">
        <f t="shared" si="316"/>
        <v>101325</v>
      </c>
      <c r="H1366">
        <f t="shared" si="329"/>
        <v>0.17012499999999511</v>
      </c>
      <c r="I1366">
        <f t="shared" si="317"/>
        <v>245.99999999976535</v>
      </c>
      <c r="J1366">
        <f t="shared" si="318"/>
        <v>4.4593551585620846E-2</v>
      </c>
      <c r="K1366">
        <f t="shared" si="319"/>
        <v>-24.260962677522702</v>
      </c>
      <c r="L1366">
        <f t="shared" si="320"/>
        <v>3.5585813026443283E-4</v>
      </c>
      <c r="M1366">
        <f>J1366/SQRT('Exhaust Gas Math'!$E$14*$B$21*$B$23)</f>
        <v>7.5704617960847928E-4</v>
      </c>
      <c r="N1366">
        <f t="shared" si="321"/>
        <v>5.9246088902442193E-2</v>
      </c>
      <c r="O1366">
        <f t="shared" si="322"/>
        <v>4.1994921894745188E-4</v>
      </c>
      <c r="P1366">
        <f t="shared" si="323"/>
        <v>1</v>
      </c>
      <c r="Q1366">
        <f>($B$16/2)*(COS((ACOS((2*'Intake Valve Fxn Scratch'!$B$1)/$B$16-1)/($B$17/2))*(I1366-($B$17/2)))+1)*P1366</f>
        <v>1.2052898326654956E-3</v>
      </c>
      <c r="R1366">
        <f t="shared" si="324"/>
        <v>0.15859076745598627</v>
      </c>
      <c r="S1366">
        <f t="shared" si="325"/>
        <v>5.2249723747628985E-4</v>
      </c>
      <c r="T1366">
        <f>S1366*'Exhaust Gas Math'!$C$14</f>
        <v>6.1901162381288973E-4</v>
      </c>
      <c r="U1366">
        <f>(T1366/'Exhaust Gas Math'!$B$14)+('Exhaust Gas Math'!$D$10)</f>
        <v>2.1807925750195502E-2</v>
      </c>
      <c r="V1366">
        <f>('Exhaust Gas Math'!$E$10*(2.53982214E-12*V1365^4 - 0.0000000071629564556*V1365^3 + 7.56281407226508E-06*V1365^2 - 0.00322508455050905*V1365 + 1.62997098133725)*$B$24+T1366*'Exhaust Gas Math'!$D$14*$B$23)/('Exhaust Gas Math'!$E$10*(2.53982214E-12*V1365^4 - 0.0000000071629564556*V1365^3 + 7.56281407226508E-06*V1365^2 - 0.00322508455050905*V1365 + 1.62997098133725)+T1366*'Exhaust Gas Math'!$D$14)</f>
        <v>310.34484558851432</v>
      </c>
      <c r="W1366">
        <f>(353.3116967483*V1366^-1.0020802909)*('Exhaust Gas Math'!$E$10/(T1366+'Exhaust Gas Math'!$E$10))+(357.4500179626*V1366^-1.0038444015 )*(T1366/(T1366+'Exhaust Gas Math'!$E$10))</f>
        <v>1.1266325946186175</v>
      </c>
      <c r="X1366">
        <f t="shared" si="326"/>
        <v>331.56476734914429</v>
      </c>
      <c r="Y1366">
        <f t="shared" si="327"/>
        <v>158130.64481154562</v>
      </c>
      <c r="Z1366">
        <f t="shared" si="328"/>
        <v>101325</v>
      </c>
    </row>
    <row r="1367" spans="5:26" x14ac:dyDescent="0.2">
      <c r="E1367">
        <f t="shared" si="315"/>
        <v>0.1702499999999951</v>
      </c>
      <c r="F1367">
        <f t="shared" si="316"/>
        <v>101325</v>
      </c>
      <c r="H1367">
        <f t="shared" si="329"/>
        <v>0.1702499999999951</v>
      </c>
      <c r="I1367">
        <f t="shared" si="317"/>
        <v>251.99999999976444</v>
      </c>
      <c r="J1367">
        <f t="shared" si="318"/>
        <v>4.1495838721809071E-2</v>
      </c>
      <c r="K1367">
        <f t="shared" si="319"/>
        <v>-25.257141232581741</v>
      </c>
      <c r="L1367">
        <f t="shared" si="320"/>
        <v>3.9769296294121147E-5</v>
      </c>
      <c r="M1367">
        <f>J1367/SQRT('Exhaust Gas Math'!$E$14*$B$21*$B$23)</f>
        <v>7.0445759660292821E-4</v>
      </c>
      <c r="N1367">
        <f t="shared" si="321"/>
        <v>5.6616440724376507E-2</v>
      </c>
      <c r="O1367">
        <f t="shared" si="322"/>
        <v>0</v>
      </c>
      <c r="P1367">
        <f t="shared" si="323"/>
        <v>0</v>
      </c>
      <c r="Q1367">
        <f>($B$16/2)*(COS((ACOS((2*'Intake Valve Fxn Scratch'!$B$1)/$B$16-1)/($B$17/2))*(I1367-($B$17/2)))+1)*P1367</f>
        <v>0</v>
      </c>
      <c r="R1367">
        <f t="shared" si="324"/>
        <v>0</v>
      </c>
      <c r="S1367">
        <f t="shared" si="325"/>
        <v>0</v>
      </c>
      <c r="T1367">
        <f>S1367*'Exhaust Gas Math'!$C$14</f>
        <v>0</v>
      </c>
      <c r="U1367">
        <f>(T1367/'Exhaust Gas Math'!$B$14)+('Exhaust Gas Math'!$D$10)</f>
        <v>4.4059320573952224E-4</v>
      </c>
      <c r="V1367">
        <f>('Exhaust Gas Math'!$E$10*(2.53982214E-12*V1366^4 - 0.0000000071629564556*V1366^3 + 7.56281407226508E-06*V1366^2 - 0.00322508455050905*V1366 + 1.62997098133725)*$B$24+T1367*'Exhaust Gas Math'!$D$14*$B$23)/('Exhaust Gas Math'!$E$10*(2.53982214E-12*V1366^4 - 0.0000000071629564556*V1366^3 + 7.56281407226508E-06*V1366^2 - 0.00322508455050905*V1366 + 1.62997098133725)+T1367*'Exhaust Gas Math'!$D$14)</f>
        <v>1100</v>
      </c>
      <c r="W1367">
        <f>(353.3116967483*V1367^-1.0020802909)*('Exhaust Gas Math'!$E$10/(T1367+'Exhaust Gas Math'!$E$10))+(357.4500179626*V1367^-1.0038444015 )*(T1367/(T1367+'Exhaust Gas Math'!$E$10))</f>
        <v>0.31654710700089367</v>
      </c>
      <c r="X1367">
        <f t="shared" si="326"/>
        <v>0</v>
      </c>
      <c r="Y1367">
        <f t="shared" si="327"/>
        <v>101325</v>
      </c>
      <c r="Z1367">
        <f t="shared" si="328"/>
        <v>101325</v>
      </c>
    </row>
    <row r="1368" spans="5:26" x14ac:dyDescent="0.2">
      <c r="E1368">
        <f t="shared" si="315"/>
        <v>0.17037499999999509</v>
      </c>
      <c r="F1368">
        <f t="shared" si="316"/>
        <v>101325</v>
      </c>
      <c r="H1368">
        <f t="shared" si="329"/>
        <v>0.17037499999999509</v>
      </c>
      <c r="I1368">
        <f t="shared" si="317"/>
        <v>257.99999999976444</v>
      </c>
      <c r="J1368">
        <f t="shared" si="318"/>
        <v>3.8290800599050136E-2</v>
      </c>
      <c r="K1368">
        <f t="shared" si="319"/>
        <v>-25.976597262900089</v>
      </c>
      <c r="L1368">
        <f t="shared" si="320"/>
        <v>3.9769296294121147E-5</v>
      </c>
      <c r="M1368">
        <f>J1368/SQRT('Exhaust Gas Math'!$E$14*$B$21*$B$23)</f>
        <v>6.5004699731088702E-4</v>
      </c>
      <c r="N1368">
        <f t="shared" si="321"/>
        <v>5.340105307008651E-2</v>
      </c>
      <c r="O1368">
        <f t="shared" si="322"/>
        <v>0</v>
      </c>
      <c r="P1368">
        <f t="shared" si="323"/>
        <v>0</v>
      </c>
      <c r="Q1368">
        <f>($B$16/2)*(COS((ACOS((2*'Intake Valve Fxn Scratch'!$B$1)/$B$16-1)/($B$17/2))*(I1368-($B$17/2)))+1)*P1368</f>
        <v>0</v>
      </c>
      <c r="R1368">
        <f t="shared" si="324"/>
        <v>0</v>
      </c>
      <c r="S1368">
        <f t="shared" si="325"/>
        <v>0</v>
      </c>
      <c r="T1368">
        <f>S1368*'Exhaust Gas Math'!$C$14</f>
        <v>0</v>
      </c>
      <c r="U1368">
        <f>(T1368/'Exhaust Gas Math'!$B$14)+('Exhaust Gas Math'!$D$10)</f>
        <v>4.4059320573952224E-4</v>
      </c>
      <c r="V1368">
        <f>('Exhaust Gas Math'!$E$10*(2.53982214E-12*V1367^4 - 0.0000000071629564556*V1367^3 + 7.56281407226508E-06*V1367^2 - 0.00322508455050905*V1367 + 1.62997098133725)*$B$24+T1368*'Exhaust Gas Math'!$D$14*$B$23)/('Exhaust Gas Math'!$E$10*(2.53982214E-12*V1367^4 - 0.0000000071629564556*V1367^3 + 7.56281407226508E-06*V1367^2 - 0.00322508455050905*V1367 + 1.62997098133725)+T1368*'Exhaust Gas Math'!$D$14)</f>
        <v>1100</v>
      </c>
      <c r="W1368">
        <f>(353.3116967483*V1368^-1.0020802909)*('Exhaust Gas Math'!$E$10/(T1368+'Exhaust Gas Math'!$E$10))+(357.4500179626*V1368^-1.0038444015 )*(T1368/(T1368+'Exhaust Gas Math'!$E$10))</f>
        <v>0.31654710700089367</v>
      </c>
      <c r="X1368">
        <f t="shared" si="326"/>
        <v>0</v>
      </c>
      <c r="Y1368">
        <f t="shared" si="327"/>
        <v>101325</v>
      </c>
      <c r="Z1368">
        <f t="shared" si="328"/>
        <v>101325</v>
      </c>
    </row>
    <row r="1369" spans="5:26" x14ac:dyDescent="0.2">
      <c r="E1369">
        <f t="shared" si="315"/>
        <v>0.17049999999999507</v>
      </c>
      <c r="F1369">
        <f t="shared" si="316"/>
        <v>101325</v>
      </c>
      <c r="H1369">
        <f t="shared" si="329"/>
        <v>0.17049999999999507</v>
      </c>
      <c r="I1369">
        <f t="shared" si="317"/>
        <v>263.99999999976353</v>
      </c>
      <c r="J1369">
        <f t="shared" si="318"/>
        <v>3.5013552285714344E-2</v>
      </c>
      <c r="K1369">
        <f t="shared" si="319"/>
        <v>-26.411448257653728</v>
      </c>
      <c r="L1369">
        <f t="shared" si="320"/>
        <v>3.9769296294121147E-5</v>
      </c>
      <c r="M1369">
        <f>J1369/SQRT('Exhaust Gas Math'!$E$14*$B$21*$B$23)</f>
        <v>5.9441051564434945E-4</v>
      </c>
      <c r="N1369">
        <f t="shared" si="321"/>
        <v>4.966953117903896E-2</v>
      </c>
      <c r="O1369">
        <f t="shared" si="322"/>
        <v>0</v>
      </c>
      <c r="P1369">
        <f t="shared" si="323"/>
        <v>0</v>
      </c>
      <c r="Q1369">
        <f>($B$16/2)*(COS((ACOS((2*'Intake Valve Fxn Scratch'!$B$1)/$B$16-1)/($B$17/2))*(I1369-($B$17/2)))+1)*P1369</f>
        <v>0</v>
      </c>
      <c r="R1369">
        <f t="shared" si="324"/>
        <v>0</v>
      </c>
      <c r="S1369">
        <f t="shared" si="325"/>
        <v>0</v>
      </c>
      <c r="T1369">
        <f>S1369*'Exhaust Gas Math'!$C$14</f>
        <v>0</v>
      </c>
      <c r="U1369">
        <f>(T1369/'Exhaust Gas Math'!$B$14)+('Exhaust Gas Math'!$D$10)</f>
        <v>4.4059320573952224E-4</v>
      </c>
      <c r="V1369">
        <f>('Exhaust Gas Math'!$E$10*(2.53982214E-12*V1368^4 - 0.0000000071629564556*V1368^3 + 7.56281407226508E-06*V1368^2 - 0.00322508455050905*V1368 + 1.62997098133725)*$B$24+T1369*'Exhaust Gas Math'!$D$14*$B$23)/('Exhaust Gas Math'!$E$10*(2.53982214E-12*V1368^4 - 0.0000000071629564556*V1368^3 + 7.56281407226508E-06*V1368^2 - 0.00322508455050905*V1368 + 1.62997098133725)+T1369*'Exhaust Gas Math'!$D$14)</f>
        <v>1100</v>
      </c>
      <c r="W1369">
        <f>(353.3116967483*V1369^-1.0020802909)*('Exhaust Gas Math'!$E$10/(T1369+'Exhaust Gas Math'!$E$10))+(357.4500179626*V1369^-1.0038444015 )*(T1369/(T1369+'Exhaust Gas Math'!$E$10))</f>
        <v>0.31654710700089367</v>
      </c>
      <c r="X1369">
        <f t="shared" si="326"/>
        <v>0</v>
      </c>
      <c r="Y1369">
        <f t="shared" si="327"/>
        <v>101325</v>
      </c>
      <c r="Z1369">
        <f t="shared" si="328"/>
        <v>101325</v>
      </c>
    </row>
    <row r="1370" spans="5:26" x14ac:dyDescent="0.2">
      <c r="E1370">
        <f t="shared" si="315"/>
        <v>0.17062499999999506</v>
      </c>
      <c r="F1370">
        <f t="shared" si="316"/>
        <v>101325</v>
      </c>
      <c r="H1370">
        <f t="shared" si="329"/>
        <v>0.17062499999999506</v>
      </c>
      <c r="I1370">
        <f t="shared" si="317"/>
        <v>269.99999999976262</v>
      </c>
      <c r="J1370">
        <f t="shared" si="318"/>
        <v>3.1700000000130873E-2</v>
      </c>
      <c r="K1370">
        <f t="shared" si="319"/>
        <v>-26.556929898345718</v>
      </c>
      <c r="L1370">
        <f t="shared" si="320"/>
        <v>3.9769296294121147E-5</v>
      </c>
      <c r="M1370">
        <f>J1370/SQRT('Exhaust Gas Math'!$E$14*$B$21*$B$23)</f>
        <v>5.381577165391358E-4</v>
      </c>
      <c r="N1370">
        <f t="shared" si="321"/>
        <v>4.5512549561783612E-2</v>
      </c>
      <c r="O1370">
        <f t="shared" si="322"/>
        <v>0</v>
      </c>
      <c r="P1370">
        <f t="shared" si="323"/>
        <v>0</v>
      </c>
      <c r="Q1370">
        <f>($B$16/2)*(COS((ACOS((2*'Intake Valve Fxn Scratch'!$B$1)/$B$16-1)/($B$17/2))*(I1370-($B$17/2)))+1)*P1370</f>
        <v>0</v>
      </c>
      <c r="R1370">
        <f t="shared" si="324"/>
        <v>0</v>
      </c>
      <c r="S1370">
        <f t="shared" si="325"/>
        <v>0</v>
      </c>
      <c r="T1370">
        <f>S1370*'Exhaust Gas Math'!$C$14</f>
        <v>0</v>
      </c>
      <c r="U1370">
        <f>(T1370/'Exhaust Gas Math'!$B$14)+('Exhaust Gas Math'!$D$10)</f>
        <v>4.4059320573952224E-4</v>
      </c>
      <c r="V1370">
        <f>('Exhaust Gas Math'!$E$10*(2.53982214E-12*V1369^4 - 0.0000000071629564556*V1369^3 + 7.56281407226508E-06*V1369^2 - 0.00322508455050905*V1369 + 1.62997098133725)*$B$24+T1370*'Exhaust Gas Math'!$D$14*$B$23)/('Exhaust Gas Math'!$E$10*(2.53982214E-12*V1369^4 - 0.0000000071629564556*V1369^3 + 7.56281407226508E-06*V1369^2 - 0.00322508455050905*V1369 + 1.62997098133725)+T1370*'Exhaust Gas Math'!$D$14)</f>
        <v>1100</v>
      </c>
      <c r="W1370">
        <f>(353.3116967483*V1370^-1.0020802909)*('Exhaust Gas Math'!$E$10/(T1370+'Exhaust Gas Math'!$E$10))+(357.4500179626*V1370^-1.0038444015 )*(T1370/(T1370+'Exhaust Gas Math'!$E$10))</f>
        <v>0.31654710700089367</v>
      </c>
      <c r="X1370">
        <f t="shared" si="326"/>
        <v>0</v>
      </c>
      <c r="Y1370">
        <f t="shared" si="327"/>
        <v>101325</v>
      </c>
      <c r="Z1370">
        <f t="shared" si="328"/>
        <v>101325</v>
      </c>
    </row>
    <row r="1371" spans="5:26" x14ac:dyDescent="0.2">
      <c r="E1371">
        <f t="shared" si="315"/>
        <v>0.17074999999999504</v>
      </c>
      <c r="F1371">
        <f t="shared" si="316"/>
        <v>101325</v>
      </c>
      <c r="H1371">
        <f t="shared" si="329"/>
        <v>0.17074999999999504</v>
      </c>
      <c r="I1371">
        <f t="shared" si="317"/>
        <v>275.99999999976171</v>
      </c>
      <c r="J1371">
        <f t="shared" si="318"/>
        <v>2.838644771454597E-2</v>
      </c>
      <c r="K1371">
        <f t="shared" si="319"/>
        <v>-26.411448257676646</v>
      </c>
      <c r="L1371">
        <f t="shared" si="320"/>
        <v>3.9769296294121147E-5</v>
      </c>
      <c r="M1371">
        <f>J1371/SQRT('Exhaust Gas Math'!$E$14*$B$21*$B$23)</f>
        <v>4.8190491743389774E-4</v>
      </c>
      <c r="N1371">
        <f t="shared" si="321"/>
        <v>4.1037700628322106E-2</v>
      </c>
      <c r="O1371">
        <f t="shared" si="322"/>
        <v>0</v>
      </c>
      <c r="P1371">
        <f t="shared" si="323"/>
        <v>0</v>
      </c>
      <c r="Q1371">
        <f>($B$16/2)*(COS((ACOS((2*'Intake Valve Fxn Scratch'!$B$1)/$B$16-1)/($B$17/2))*(I1371-($B$17/2)))+1)*P1371</f>
        <v>0</v>
      </c>
      <c r="R1371">
        <f t="shared" si="324"/>
        <v>0</v>
      </c>
      <c r="S1371">
        <f t="shared" si="325"/>
        <v>0</v>
      </c>
      <c r="T1371">
        <f>S1371*'Exhaust Gas Math'!$C$14</f>
        <v>0</v>
      </c>
      <c r="U1371">
        <f>(T1371/'Exhaust Gas Math'!$B$14)+('Exhaust Gas Math'!$D$10)</f>
        <v>4.4059320573952224E-4</v>
      </c>
      <c r="V1371">
        <f>('Exhaust Gas Math'!$E$10*(2.53982214E-12*V1370^4 - 0.0000000071629564556*V1370^3 + 7.56281407226508E-06*V1370^2 - 0.00322508455050905*V1370 + 1.62997098133725)*$B$24+T1371*'Exhaust Gas Math'!$D$14*$B$23)/('Exhaust Gas Math'!$E$10*(2.53982214E-12*V1370^4 - 0.0000000071629564556*V1370^3 + 7.56281407226508E-06*V1370^2 - 0.00322508455050905*V1370 + 1.62997098133725)+T1371*'Exhaust Gas Math'!$D$14)</f>
        <v>1100</v>
      </c>
      <c r="W1371">
        <f>(353.3116967483*V1371^-1.0020802909)*('Exhaust Gas Math'!$E$10/(T1371+'Exhaust Gas Math'!$E$10))+(357.4500179626*V1371^-1.0038444015 )*(T1371/(T1371+'Exhaust Gas Math'!$E$10))</f>
        <v>0.31654710700089367</v>
      </c>
      <c r="X1371">
        <f t="shared" si="326"/>
        <v>0</v>
      </c>
      <c r="Y1371">
        <f t="shared" si="327"/>
        <v>101325</v>
      </c>
      <c r="Z1371">
        <f t="shared" si="328"/>
        <v>101325</v>
      </c>
    </row>
    <row r="1372" spans="5:26" x14ac:dyDescent="0.2">
      <c r="E1372">
        <f t="shared" si="315"/>
        <v>0.17087499999999503</v>
      </c>
      <c r="F1372">
        <f t="shared" si="316"/>
        <v>101325</v>
      </c>
      <c r="H1372">
        <f t="shared" si="329"/>
        <v>0.17087499999999503</v>
      </c>
      <c r="I1372">
        <f t="shared" si="317"/>
        <v>281.99999999976171</v>
      </c>
      <c r="J1372">
        <f t="shared" si="318"/>
        <v>2.5109199401205887E-2</v>
      </c>
      <c r="K1372">
        <f t="shared" si="319"/>
        <v>-25.976597262945678</v>
      </c>
      <c r="L1372">
        <f t="shared" si="320"/>
        <v>3.9769296294121147E-5</v>
      </c>
      <c r="M1372">
        <f>J1372/SQRT('Exhaust Gas Math'!$E$14*$B$21*$B$23)</f>
        <v>4.2626843576728732E-4</v>
      </c>
      <c r="N1372">
        <f t="shared" si="321"/>
        <v>3.6364153774837815E-2</v>
      </c>
      <c r="O1372">
        <f t="shared" si="322"/>
        <v>0</v>
      </c>
      <c r="P1372">
        <f t="shared" si="323"/>
        <v>0</v>
      </c>
      <c r="Q1372">
        <f>($B$16/2)*(COS((ACOS((2*'Intake Valve Fxn Scratch'!$B$1)/$B$16-1)/($B$17/2))*(I1372-($B$17/2)))+1)*P1372</f>
        <v>0</v>
      </c>
      <c r="R1372">
        <f t="shared" si="324"/>
        <v>0</v>
      </c>
      <c r="S1372">
        <f t="shared" si="325"/>
        <v>0</v>
      </c>
      <c r="T1372">
        <f>S1372*'Exhaust Gas Math'!$C$14</f>
        <v>0</v>
      </c>
      <c r="U1372">
        <f>(T1372/'Exhaust Gas Math'!$B$14)+('Exhaust Gas Math'!$D$10)</f>
        <v>4.4059320573952224E-4</v>
      </c>
      <c r="V1372">
        <f>('Exhaust Gas Math'!$E$10*(2.53982214E-12*V1371^4 - 0.0000000071629564556*V1371^3 + 7.56281407226508E-06*V1371^2 - 0.00322508455050905*V1371 + 1.62997098133725)*$B$24+T1372*'Exhaust Gas Math'!$D$14*$B$23)/('Exhaust Gas Math'!$E$10*(2.53982214E-12*V1371^4 - 0.0000000071629564556*V1371^3 + 7.56281407226508E-06*V1371^2 - 0.00322508455050905*V1371 + 1.62997098133725)+T1372*'Exhaust Gas Math'!$D$14)</f>
        <v>1100</v>
      </c>
      <c r="W1372">
        <f>(353.3116967483*V1372^-1.0020802909)*('Exhaust Gas Math'!$E$10/(T1372+'Exhaust Gas Math'!$E$10))+(357.4500179626*V1372^-1.0038444015 )*(T1372/(T1372+'Exhaust Gas Math'!$E$10))</f>
        <v>0.31654710700089367</v>
      </c>
      <c r="X1372">
        <f t="shared" si="326"/>
        <v>0</v>
      </c>
      <c r="Y1372">
        <f t="shared" si="327"/>
        <v>101325</v>
      </c>
      <c r="Z1372">
        <f t="shared" si="328"/>
        <v>101325</v>
      </c>
    </row>
    <row r="1373" spans="5:26" x14ac:dyDescent="0.2">
      <c r="E1373">
        <f t="shared" si="315"/>
        <v>0.17099999999999502</v>
      </c>
      <c r="F1373">
        <f t="shared" si="316"/>
        <v>101325</v>
      </c>
      <c r="H1373">
        <f t="shared" si="329"/>
        <v>0.17099999999999502</v>
      </c>
      <c r="I1373">
        <f t="shared" si="317"/>
        <v>287.99999999976171</v>
      </c>
      <c r="J1373">
        <f t="shared" si="318"/>
        <v>2.1904161278439867E-2</v>
      </c>
      <c r="K1373">
        <f t="shared" si="319"/>
        <v>-25.257141232649502</v>
      </c>
      <c r="L1373">
        <f t="shared" si="320"/>
        <v>3.9769296294121147E-5</v>
      </c>
      <c r="M1373">
        <f>J1373/SQRT('Exhaust Gas Math'!$E$14*$B$21*$B$23)</f>
        <v>3.7185783647512583E-4</v>
      </c>
      <c r="N1373">
        <f t="shared" si="321"/>
        <v>3.1616553880044335E-2</v>
      </c>
      <c r="O1373">
        <f t="shared" si="322"/>
        <v>0</v>
      </c>
      <c r="P1373">
        <f t="shared" si="323"/>
        <v>0</v>
      </c>
      <c r="Q1373">
        <f>($B$16/2)*(COS((ACOS((2*'Intake Valve Fxn Scratch'!$B$1)/$B$16-1)/($B$17/2))*(I1373-($B$17/2)))+1)*P1373</f>
        <v>0</v>
      </c>
      <c r="R1373">
        <f t="shared" si="324"/>
        <v>0</v>
      </c>
      <c r="S1373">
        <f t="shared" si="325"/>
        <v>0</v>
      </c>
      <c r="T1373">
        <f>S1373*'Exhaust Gas Math'!$C$14</f>
        <v>0</v>
      </c>
      <c r="U1373">
        <f>(T1373/'Exhaust Gas Math'!$B$14)+('Exhaust Gas Math'!$D$10)</f>
        <v>4.4059320573952224E-4</v>
      </c>
      <c r="V1373">
        <f>('Exhaust Gas Math'!$E$10*(2.53982214E-12*V1372^4 - 0.0000000071629564556*V1372^3 + 7.56281407226508E-06*V1372^2 - 0.00322508455050905*V1372 + 1.62997098133725)*$B$24+T1373*'Exhaust Gas Math'!$D$14*$B$23)/('Exhaust Gas Math'!$E$10*(2.53982214E-12*V1372^4 - 0.0000000071629564556*V1372^3 + 7.56281407226508E-06*V1372^2 - 0.00322508455050905*V1372 + 1.62997098133725)+T1373*'Exhaust Gas Math'!$D$14)</f>
        <v>1100</v>
      </c>
      <c r="W1373">
        <f>(353.3116967483*V1373^-1.0020802909)*('Exhaust Gas Math'!$E$10/(T1373+'Exhaust Gas Math'!$E$10))+(357.4500179626*V1373^-1.0038444015 )*(T1373/(T1373+'Exhaust Gas Math'!$E$10))</f>
        <v>0.31654710700089367</v>
      </c>
      <c r="X1373">
        <f t="shared" si="326"/>
        <v>0</v>
      </c>
      <c r="Y1373">
        <f t="shared" si="327"/>
        <v>101325</v>
      </c>
      <c r="Z1373">
        <f t="shared" si="328"/>
        <v>101325</v>
      </c>
    </row>
    <row r="1374" spans="5:26" x14ac:dyDescent="0.2">
      <c r="E1374">
        <f t="shared" si="315"/>
        <v>0.171124999999995</v>
      </c>
      <c r="F1374">
        <f t="shared" si="316"/>
        <v>101325</v>
      </c>
      <c r="H1374">
        <f t="shared" si="329"/>
        <v>0.171124999999995</v>
      </c>
      <c r="I1374">
        <f t="shared" si="317"/>
        <v>293.99999999975989</v>
      </c>
      <c r="J1374">
        <f t="shared" si="318"/>
        <v>1.8806448414618267E-2</v>
      </c>
      <c r="K1374">
        <f t="shared" si="319"/>
        <v>-24.260962677611893</v>
      </c>
      <c r="L1374">
        <f t="shared" si="320"/>
        <v>3.9769296294121147E-5</v>
      </c>
      <c r="M1374">
        <f>J1374/SQRT('Exhaust Gas Math'!$E$14*$B$21*$B$23)</f>
        <v>3.1926925346940796E-4</v>
      </c>
      <c r="N1374">
        <f t="shared" si="321"/>
        <v>2.6918663562786282E-2</v>
      </c>
      <c r="O1374">
        <f t="shared" si="322"/>
        <v>0</v>
      </c>
      <c r="P1374">
        <f t="shared" si="323"/>
        <v>0</v>
      </c>
      <c r="Q1374">
        <f>($B$16/2)*(COS((ACOS((2*'Intake Valve Fxn Scratch'!$B$1)/$B$16-1)/($B$17/2))*(I1374-($B$17/2)))+1)*P1374</f>
        <v>0</v>
      </c>
      <c r="R1374">
        <f t="shared" si="324"/>
        <v>0</v>
      </c>
      <c r="S1374">
        <f t="shared" si="325"/>
        <v>0</v>
      </c>
      <c r="T1374">
        <f>S1374*'Exhaust Gas Math'!$C$14</f>
        <v>0</v>
      </c>
      <c r="U1374">
        <f>(T1374/'Exhaust Gas Math'!$B$14)+('Exhaust Gas Math'!$D$10)</f>
        <v>4.4059320573952224E-4</v>
      </c>
      <c r="V1374">
        <f>('Exhaust Gas Math'!$E$10*(2.53982214E-12*V1373^4 - 0.0000000071629564556*V1373^3 + 7.56281407226508E-06*V1373^2 - 0.00322508455050905*V1373 + 1.62997098133725)*$B$24+T1374*'Exhaust Gas Math'!$D$14*$B$23)/('Exhaust Gas Math'!$E$10*(2.53982214E-12*V1373^4 - 0.0000000071629564556*V1373^3 + 7.56281407226508E-06*V1373^2 - 0.00322508455050905*V1373 + 1.62997098133725)+T1374*'Exhaust Gas Math'!$D$14)</f>
        <v>1100</v>
      </c>
      <c r="W1374">
        <f>(353.3116967483*V1374^-1.0020802909)*('Exhaust Gas Math'!$E$10/(T1374+'Exhaust Gas Math'!$E$10))+(357.4500179626*V1374^-1.0038444015 )*(T1374/(T1374+'Exhaust Gas Math'!$E$10))</f>
        <v>0.31654710700089367</v>
      </c>
      <c r="X1374">
        <f t="shared" si="326"/>
        <v>0</v>
      </c>
      <c r="Y1374">
        <f t="shared" si="327"/>
        <v>101325</v>
      </c>
      <c r="Z1374">
        <f t="shared" si="328"/>
        <v>101325</v>
      </c>
    </row>
    <row r="1375" spans="5:26" x14ac:dyDescent="0.2">
      <c r="E1375">
        <f t="shared" si="315"/>
        <v>0.17124999999999499</v>
      </c>
      <c r="F1375">
        <f t="shared" si="316"/>
        <v>101325</v>
      </c>
      <c r="H1375">
        <f t="shared" si="329"/>
        <v>0.17124999999999499</v>
      </c>
      <c r="I1375">
        <f t="shared" si="317"/>
        <v>299.99999999975989</v>
      </c>
      <c r="J1375">
        <f t="shared" si="318"/>
        <v>1.5850000000115209E-2</v>
      </c>
      <c r="K1375">
        <f t="shared" si="319"/>
        <v>-22.998975938545605</v>
      </c>
      <c r="L1375">
        <f t="shared" si="320"/>
        <v>3.9769296294121147E-5</v>
      </c>
      <c r="M1375">
        <f>J1375/SQRT('Exhaust Gas Math'!$E$14*$B$21*$B$23)</f>
        <v>2.6907885827041287E-4</v>
      </c>
      <c r="N1375">
        <f t="shared" si="321"/>
        <v>2.2387269429732622E-2</v>
      </c>
      <c r="O1375">
        <f t="shared" si="322"/>
        <v>0</v>
      </c>
      <c r="P1375">
        <f t="shared" si="323"/>
        <v>0</v>
      </c>
      <c r="Q1375">
        <f>($B$16/2)*(COS((ACOS((2*'Intake Valve Fxn Scratch'!$B$1)/$B$16-1)/($B$17/2))*(I1375-($B$17/2)))+1)*P1375</f>
        <v>0</v>
      </c>
      <c r="R1375">
        <f t="shared" si="324"/>
        <v>0</v>
      </c>
      <c r="S1375">
        <f t="shared" si="325"/>
        <v>0</v>
      </c>
      <c r="T1375">
        <f>S1375*'Exhaust Gas Math'!$C$14</f>
        <v>0</v>
      </c>
      <c r="U1375">
        <f>(T1375/'Exhaust Gas Math'!$B$14)+('Exhaust Gas Math'!$D$10)</f>
        <v>4.4059320573952224E-4</v>
      </c>
      <c r="V1375">
        <f>('Exhaust Gas Math'!$E$10*(2.53982214E-12*V1374^4 - 0.0000000071629564556*V1374^3 + 7.56281407226508E-06*V1374^2 - 0.00322508455050905*V1374 + 1.62997098133725)*$B$24+T1375*'Exhaust Gas Math'!$D$14*$B$23)/('Exhaust Gas Math'!$E$10*(2.53982214E-12*V1374^4 - 0.0000000071629564556*V1374^3 + 7.56281407226508E-06*V1374^2 - 0.00322508455050905*V1374 + 1.62997098133725)+T1375*'Exhaust Gas Math'!$D$14)</f>
        <v>1100</v>
      </c>
      <c r="W1375">
        <f>(353.3116967483*V1375^-1.0020802909)*('Exhaust Gas Math'!$E$10/(T1375+'Exhaust Gas Math'!$E$10))+(357.4500179626*V1375^-1.0038444015 )*(T1375/(T1375+'Exhaust Gas Math'!$E$10))</f>
        <v>0.31654710700089367</v>
      </c>
      <c r="X1375">
        <f t="shared" si="326"/>
        <v>0</v>
      </c>
      <c r="Y1375">
        <f t="shared" si="327"/>
        <v>101325</v>
      </c>
      <c r="Z1375">
        <f t="shared" si="328"/>
        <v>101325</v>
      </c>
    </row>
    <row r="1376" spans="5:26" x14ac:dyDescent="0.2">
      <c r="E1376">
        <f t="shared" si="315"/>
        <v>0.17137499999999498</v>
      </c>
      <c r="F1376">
        <f t="shared" si="316"/>
        <v>101325</v>
      </c>
      <c r="H1376">
        <f t="shared" si="329"/>
        <v>0.17137499999999498</v>
      </c>
      <c r="I1376">
        <f t="shared" si="317"/>
        <v>305.99999999975807</v>
      </c>
      <c r="J1376">
        <f t="shared" si="318"/>
        <v>1.3067207502436576E-2</v>
      </c>
      <c r="K1376">
        <f t="shared" si="319"/>
        <v>-21.485007606251553</v>
      </c>
      <c r="L1376">
        <f t="shared" si="320"/>
        <v>3.9769296294121147E-5</v>
      </c>
      <c r="M1376">
        <f>J1376/SQRT('Exhaust Gas Math'!$E$14*$B$21*$B$23)</f>
        <v>2.2183654735095579E-4</v>
      </c>
      <c r="N1376">
        <f t="shared" si="321"/>
        <v>1.8126827986388074E-2</v>
      </c>
      <c r="O1376">
        <f t="shared" si="322"/>
        <v>0</v>
      </c>
      <c r="P1376">
        <f t="shared" si="323"/>
        <v>0</v>
      </c>
      <c r="Q1376">
        <f>($B$16/2)*(COS((ACOS((2*'Intake Valve Fxn Scratch'!$B$1)/$B$16-1)/($B$17/2))*(I1376-($B$17/2)))+1)*P1376</f>
        <v>0</v>
      </c>
      <c r="R1376">
        <f t="shared" si="324"/>
        <v>0</v>
      </c>
      <c r="S1376">
        <f t="shared" si="325"/>
        <v>0</v>
      </c>
      <c r="T1376">
        <f>S1376*'Exhaust Gas Math'!$C$14</f>
        <v>0</v>
      </c>
      <c r="U1376">
        <f>(T1376/'Exhaust Gas Math'!$B$14)+('Exhaust Gas Math'!$D$10)</f>
        <v>4.4059320573952224E-4</v>
      </c>
      <c r="V1376">
        <f>('Exhaust Gas Math'!$E$10*(2.53982214E-12*V1375^4 - 0.0000000071629564556*V1375^3 + 7.56281407226508E-06*V1375^2 - 0.00322508455050905*V1375 + 1.62997098133725)*$B$24+T1376*'Exhaust Gas Math'!$D$14*$B$23)/('Exhaust Gas Math'!$E$10*(2.53982214E-12*V1375^4 - 0.0000000071629564556*V1375^3 + 7.56281407226508E-06*V1375^2 - 0.00322508455050905*V1375 + 1.62997098133725)+T1376*'Exhaust Gas Math'!$D$14)</f>
        <v>1100</v>
      </c>
      <c r="W1376">
        <f>(353.3116967483*V1376^-1.0020802909)*('Exhaust Gas Math'!$E$10/(T1376+'Exhaust Gas Math'!$E$10))+(357.4500179626*V1376^-1.0038444015 )*(T1376/(T1376+'Exhaust Gas Math'!$E$10))</f>
        <v>0.31654710700089367</v>
      </c>
      <c r="X1376">
        <f t="shared" si="326"/>
        <v>0</v>
      </c>
      <c r="Y1376">
        <f t="shared" si="327"/>
        <v>101325</v>
      </c>
      <c r="Z1376">
        <f t="shared" si="328"/>
        <v>101325</v>
      </c>
    </row>
    <row r="1377" spans="5:26" x14ac:dyDescent="0.2">
      <c r="E1377">
        <f t="shared" si="315"/>
        <v>0.17149999999999496</v>
      </c>
      <c r="F1377">
        <f t="shared" si="316"/>
        <v>101325</v>
      </c>
      <c r="H1377">
        <f t="shared" si="329"/>
        <v>0.17149999999999496</v>
      </c>
      <c r="I1377">
        <f t="shared" si="317"/>
        <v>311.99999999975807</v>
      </c>
      <c r="J1377">
        <f t="shared" si="318"/>
        <v>1.0488559778523698E-2</v>
      </c>
      <c r="K1377">
        <f t="shared" si="319"/>
        <v>-19.73564503459658</v>
      </c>
      <c r="L1377">
        <f t="shared" si="320"/>
        <v>3.9769296294121147E-5</v>
      </c>
      <c r="M1377">
        <f>J1377/SQRT('Exhaust Gas Math'!$E$14*$B$21*$B$23)</f>
        <v>1.7805991735555943E-4</v>
      </c>
      <c r="N1377">
        <f t="shared" si="321"/>
        <v>1.4225230308974827E-2</v>
      </c>
      <c r="O1377">
        <f t="shared" si="322"/>
        <v>0</v>
      </c>
      <c r="P1377">
        <f t="shared" si="323"/>
        <v>0</v>
      </c>
      <c r="Q1377">
        <f>($B$16/2)*(COS((ACOS((2*'Intake Valve Fxn Scratch'!$B$1)/$B$16-1)/($B$17/2))*(I1377-($B$17/2)))+1)*P1377</f>
        <v>0</v>
      </c>
      <c r="R1377">
        <f t="shared" si="324"/>
        <v>0</v>
      </c>
      <c r="S1377">
        <f t="shared" si="325"/>
        <v>0</v>
      </c>
      <c r="T1377">
        <f>S1377*'Exhaust Gas Math'!$C$14</f>
        <v>0</v>
      </c>
      <c r="U1377">
        <f>(T1377/'Exhaust Gas Math'!$B$14)+('Exhaust Gas Math'!$D$10)</f>
        <v>4.4059320573952224E-4</v>
      </c>
      <c r="V1377">
        <f>('Exhaust Gas Math'!$E$10*(2.53982214E-12*V1376^4 - 0.0000000071629564556*V1376^3 + 7.56281407226508E-06*V1376^2 - 0.00322508455050905*V1376 + 1.62997098133725)*$B$24+T1377*'Exhaust Gas Math'!$D$14*$B$23)/('Exhaust Gas Math'!$E$10*(2.53982214E-12*V1376^4 - 0.0000000071629564556*V1376^3 + 7.56281407226508E-06*V1376^2 - 0.00322508455050905*V1376 + 1.62997098133725)+T1377*'Exhaust Gas Math'!$D$14)</f>
        <v>1100</v>
      </c>
      <c r="W1377">
        <f>(353.3116967483*V1377^-1.0020802909)*('Exhaust Gas Math'!$E$10/(T1377+'Exhaust Gas Math'!$E$10))+(357.4500179626*V1377^-1.0038444015 )*(T1377/(T1377+'Exhaust Gas Math'!$E$10))</f>
        <v>0.31654710700089367</v>
      </c>
      <c r="X1377">
        <f t="shared" si="326"/>
        <v>0</v>
      </c>
      <c r="Y1377">
        <f t="shared" si="327"/>
        <v>101325</v>
      </c>
      <c r="Z1377">
        <f t="shared" si="328"/>
        <v>101325</v>
      </c>
    </row>
    <row r="1378" spans="5:26" x14ac:dyDescent="0.2">
      <c r="E1378">
        <f t="shared" si="315"/>
        <v>0.17162499999999495</v>
      </c>
      <c r="F1378">
        <f t="shared" si="316"/>
        <v>101325</v>
      </c>
      <c r="H1378">
        <f t="shared" si="329"/>
        <v>0.17162499999999495</v>
      </c>
      <c r="I1378">
        <f t="shared" si="317"/>
        <v>317.99999999975807</v>
      </c>
      <c r="J1378">
        <f t="shared" si="318"/>
        <v>8.1423090324564858E-3</v>
      </c>
      <c r="K1378">
        <f t="shared" si="319"/>
        <v>-17.770054605993391</v>
      </c>
      <c r="L1378">
        <f t="shared" si="320"/>
        <v>3.9769296294121147E-5</v>
      </c>
      <c r="M1378">
        <f>J1378/SQRT('Exhaust Gas Math'!$E$14*$B$21*$B$23)</f>
        <v>1.3822859420330194E-4</v>
      </c>
      <c r="N1378">
        <f t="shared" si="321"/>
        <v>1.0750931841645613E-2</v>
      </c>
      <c r="O1378">
        <f t="shared" si="322"/>
        <v>0</v>
      </c>
      <c r="P1378">
        <f t="shared" si="323"/>
        <v>0</v>
      </c>
      <c r="Q1378">
        <f>($B$16/2)*(COS((ACOS((2*'Intake Valve Fxn Scratch'!$B$1)/$B$16-1)/($B$17/2))*(I1378-($B$17/2)))+1)*P1378</f>
        <v>0</v>
      </c>
      <c r="R1378">
        <f t="shared" si="324"/>
        <v>0</v>
      </c>
      <c r="S1378">
        <f t="shared" si="325"/>
        <v>0</v>
      </c>
      <c r="T1378">
        <f>S1378*'Exhaust Gas Math'!$C$14</f>
        <v>0</v>
      </c>
      <c r="U1378">
        <f>(T1378/'Exhaust Gas Math'!$B$14)+('Exhaust Gas Math'!$D$10)</f>
        <v>4.4059320573952224E-4</v>
      </c>
      <c r="V1378">
        <f>('Exhaust Gas Math'!$E$10*(2.53982214E-12*V1377^4 - 0.0000000071629564556*V1377^3 + 7.56281407226508E-06*V1377^2 - 0.00322508455050905*V1377 + 1.62997098133725)*$B$24+T1378*'Exhaust Gas Math'!$D$14*$B$23)/('Exhaust Gas Math'!$E$10*(2.53982214E-12*V1377^4 - 0.0000000071629564556*V1377^3 + 7.56281407226508E-06*V1377^2 - 0.00322508455050905*V1377 + 1.62997098133725)+T1378*'Exhaust Gas Math'!$D$14)</f>
        <v>1100</v>
      </c>
      <c r="W1378">
        <f>(353.3116967483*V1378^-1.0020802909)*('Exhaust Gas Math'!$E$10/(T1378+'Exhaust Gas Math'!$E$10))+(357.4500179626*V1378^-1.0038444015 )*(T1378/(T1378+'Exhaust Gas Math'!$E$10))</f>
        <v>0.31654710700089367</v>
      </c>
      <c r="X1378">
        <f t="shared" si="326"/>
        <v>0</v>
      </c>
      <c r="Y1378">
        <f t="shared" si="327"/>
        <v>101325</v>
      </c>
      <c r="Z1378">
        <f t="shared" si="328"/>
        <v>101325</v>
      </c>
    </row>
    <row r="1379" spans="5:26" x14ac:dyDescent="0.2">
      <c r="E1379">
        <f t="shared" si="315"/>
        <v>0.17174999999999493</v>
      </c>
      <c r="F1379">
        <f t="shared" si="316"/>
        <v>101325</v>
      </c>
      <c r="H1379">
        <f t="shared" si="329"/>
        <v>0.17174999999999493</v>
      </c>
      <c r="I1379">
        <f t="shared" si="317"/>
        <v>323.99999999975626</v>
      </c>
      <c r="J1379">
        <f t="shared" si="318"/>
        <v>6.0541612783928458E-3</v>
      </c>
      <c r="K1379">
        <f t="shared" si="319"/>
        <v>-15.609771740503387</v>
      </c>
      <c r="L1379">
        <f t="shared" si="320"/>
        <v>3.9769296294121147E-5</v>
      </c>
      <c r="M1379">
        <f>J1379/SQRT('Exhaust Gas Math'!$E$14*$B$21*$B$23)</f>
        <v>1.0277897820587059E-4</v>
      </c>
      <c r="N1379">
        <f t="shared" si="321"/>
        <v>7.7515449032879401E-3</v>
      </c>
      <c r="O1379">
        <f t="shared" si="322"/>
        <v>0</v>
      </c>
      <c r="P1379">
        <f t="shared" si="323"/>
        <v>0</v>
      </c>
      <c r="Q1379">
        <f>($B$16/2)*(COS((ACOS((2*'Intake Valve Fxn Scratch'!$B$1)/$B$16-1)/($B$17/2))*(I1379-($B$17/2)))+1)*P1379</f>
        <v>0</v>
      </c>
      <c r="R1379">
        <f t="shared" si="324"/>
        <v>0</v>
      </c>
      <c r="S1379">
        <f t="shared" si="325"/>
        <v>0</v>
      </c>
      <c r="T1379">
        <f>S1379*'Exhaust Gas Math'!$C$14</f>
        <v>0</v>
      </c>
      <c r="U1379">
        <f>(T1379/'Exhaust Gas Math'!$B$14)+('Exhaust Gas Math'!$D$10)</f>
        <v>4.4059320573952224E-4</v>
      </c>
      <c r="V1379">
        <f>('Exhaust Gas Math'!$E$10*(2.53982214E-12*V1378^4 - 0.0000000071629564556*V1378^3 + 7.56281407226508E-06*V1378^2 - 0.00322508455050905*V1378 + 1.62997098133725)*$B$24+T1379*'Exhaust Gas Math'!$D$14*$B$23)/('Exhaust Gas Math'!$E$10*(2.53982214E-12*V1378^4 - 0.0000000071629564556*V1378^3 + 7.56281407226508E-06*V1378^2 - 0.00322508455050905*V1378 + 1.62997098133725)+T1379*'Exhaust Gas Math'!$D$14)</f>
        <v>1100</v>
      </c>
      <c r="W1379">
        <f>(353.3116967483*V1379^-1.0020802909)*('Exhaust Gas Math'!$E$10/(T1379+'Exhaust Gas Math'!$E$10))+(357.4500179626*V1379^-1.0038444015 )*(T1379/(T1379+'Exhaust Gas Math'!$E$10))</f>
        <v>0.31654710700089367</v>
      </c>
      <c r="X1379">
        <f t="shared" si="326"/>
        <v>0</v>
      </c>
      <c r="Y1379">
        <f t="shared" si="327"/>
        <v>101325</v>
      </c>
      <c r="Z1379">
        <f t="shared" si="328"/>
        <v>101325</v>
      </c>
    </row>
    <row r="1380" spans="5:26" x14ac:dyDescent="0.2">
      <c r="E1380">
        <f t="shared" si="315"/>
        <v>0.17187499999999492</v>
      </c>
      <c r="F1380">
        <f t="shared" si="316"/>
        <v>101325</v>
      </c>
      <c r="H1380">
        <f t="shared" si="329"/>
        <v>0.17187499999999492</v>
      </c>
      <c r="I1380">
        <f t="shared" si="317"/>
        <v>329.99999999975626</v>
      </c>
      <c r="J1380">
        <f t="shared" si="318"/>
        <v>4.2469947001004399E-3</v>
      </c>
      <c r="K1380">
        <f t="shared" si="319"/>
        <v>-13.278464949270289</v>
      </c>
      <c r="L1380">
        <f t="shared" si="320"/>
        <v>3.9769296294121147E-5</v>
      </c>
      <c r="M1380">
        <f>J1380/SQRT('Exhaust Gas Math'!$E$14*$B$21*$B$23)</f>
        <v>7.2099462774461467E-5</v>
      </c>
      <c r="N1380">
        <f t="shared" si="321"/>
        <v>5.253847264530688E-3</v>
      </c>
      <c r="O1380">
        <f t="shared" si="322"/>
        <v>0</v>
      </c>
      <c r="P1380">
        <f t="shared" si="323"/>
        <v>0</v>
      </c>
      <c r="Q1380">
        <f>($B$16/2)*(COS((ACOS((2*'Intake Valve Fxn Scratch'!$B$1)/$B$16-1)/($B$17/2))*(I1380-($B$17/2)))+1)*P1380</f>
        <v>0</v>
      </c>
      <c r="R1380">
        <f t="shared" si="324"/>
        <v>0</v>
      </c>
      <c r="S1380">
        <f t="shared" si="325"/>
        <v>0</v>
      </c>
      <c r="T1380">
        <f>S1380*'Exhaust Gas Math'!$C$14</f>
        <v>0</v>
      </c>
      <c r="U1380">
        <f>(T1380/'Exhaust Gas Math'!$B$14)+('Exhaust Gas Math'!$D$10)</f>
        <v>4.4059320573952224E-4</v>
      </c>
      <c r="V1380">
        <f>('Exhaust Gas Math'!$E$10*(2.53982214E-12*V1379^4 - 0.0000000071629564556*V1379^3 + 7.56281407226508E-06*V1379^2 - 0.00322508455050905*V1379 + 1.62997098133725)*$B$24+T1380*'Exhaust Gas Math'!$D$14*$B$23)/('Exhaust Gas Math'!$E$10*(2.53982214E-12*V1379^4 - 0.0000000071629564556*V1379^3 + 7.56281407226508E-06*V1379^2 - 0.00322508455050905*V1379 + 1.62997098133725)+T1380*'Exhaust Gas Math'!$D$14)</f>
        <v>1100</v>
      </c>
      <c r="W1380">
        <f>(353.3116967483*V1380^-1.0020802909)*('Exhaust Gas Math'!$E$10/(T1380+'Exhaust Gas Math'!$E$10))+(357.4500179626*V1380^-1.0038444015 )*(T1380/(T1380+'Exhaust Gas Math'!$E$10))</f>
        <v>0.31654710700089367</v>
      </c>
      <c r="X1380">
        <f t="shared" si="326"/>
        <v>0</v>
      </c>
      <c r="Y1380">
        <f t="shared" si="327"/>
        <v>101325</v>
      </c>
      <c r="Z1380">
        <f t="shared" si="328"/>
        <v>101325</v>
      </c>
    </row>
    <row r="1381" spans="5:26" x14ac:dyDescent="0.2">
      <c r="E1381">
        <f t="shared" si="315"/>
        <v>0.17199999999999491</v>
      </c>
      <c r="F1381">
        <f t="shared" si="316"/>
        <v>101325</v>
      </c>
      <c r="H1381">
        <f t="shared" si="329"/>
        <v>0.17199999999999491</v>
      </c>
      <c r="I1381">
        <f t="shared" si="317"/>
        <v>335.99999999975626</v>
      </c>
      <c r="J1381">
        <f t="shared" si="318"/>
        <v>2.7406089927843498E-3</v>
      </c>
      <c r="K1381">
        <f t="shared" si="319"/>
        <v>-10.801676517355597</v>
      </c>
      <c r="L1381">
        <f t="shared" si="320"/>
        <v>3.9769296294121147E-5</v>
      </c>
      <c r="M1381">
        <f>J1381/SQRT('Exhaust Gas Math'!$E$14*$B$21*$B$23)</f>
        <v>4.6526179100232097E-5</v>
      </c>
      <c r="N1381">
        <f t="shared" si="321"/>
        <v>3.265038116587158E-3</v>
      </c>
      <c r="O1381">
        <f t="shared" si="322"/>
        <v>0</v>
      </c>
      <c r="P1381">
        <f t="shared" si="323"/>
        <v>0</v>
      </c>
      <c r="Q1381">
        <f>($B$16/2)*(COS((ACOS((2*'Intake Valve Fxn Scratch'!$B$1)/$B$16-1)/($B$17/2))*(I1381-($B$17/2)))+1)*P1381</f>
        <v>0</v>
      </c>
      <c r="R1381">
        <f t="shared" si="324"/>
        <v>0</v>
      </c>
      <c r="S1381">
        <f t="shared" si="325"/>
        <v>0</v>
      </c>
      <c r="T1381">
        <f>S1381*'Exhaust Gas Math'!$C$14</f>
        <v>0</v>
      </c>
      <c r="U1381">
        <f>(T1381/'Exhaust Gas Math'!$B$14)+('Exhaust Gas Math'!$D$10)</f>
        <v>4.4059320573952224E-4</v>
      </c>
      <c r="V1381">
        <f>('Exhaust Gas Math'!$E$10*(2.53982214E-12*V1380^4 - 0.0000000071629564556*V1380^3 + 7.56281407226508E-06*V1380^2 - 0.00322508455050905*V1380 + 1.62997098133725)*$B$24+T1381*'Exhaust Gas Math'!$D$14*$B$23)/('Exhaust Gas Math'!$E$10*(2.53982214E-12*V1380^4 - 0.0000000071629564556*V1380^3 + 7.56281407226508E-06*V1380^2 - 0.00322508455050905*V1380 + 1.62997098133725)+T1381*'Exhaust Gas Math'!$D$14)</f>
        <v>1100</v>
      </c>
      <c r="W1381">
        <f>(353.3116967483*V1381^-1.0020802909)*('Exhaust Gas Math'!$E$10/(T1381+'Exhaust Gas Math'!$E$10))+(357.4500179626*V1381^-1.0038444015 )*(T1381/(T1381+'Exhaust Gas Math'!$E$10))</f>
        <v>0.31654710700089367</v>
      </c>
      <c r="X1381">
        <f t="shared" si="326"/>
        <v>0</v>
      </c>
      <c r="Y1381">
        <f t="shared" si="327"/>
        <v>101325</v>
      </c>
      <c r="Z1381">
        <f t="shared" si="328"/>
        <v>101325</v>
      </c>
    </row>
    <row r="1382" spans="5:26" x14ac:dyDescent="0.2">
      <c r="E1382">
        <f t="shared" si="315"/>
        <v>0.17212499999999489</v>
      </c>
      <c r="F1382">
        <f t="shared" si="316"/>
        <v>101325</v>
      </c>
      <c r="H1382">
        <f t="shared" si="329"/>
        <v>0.17212499999999489</v>
      </c>
      <c r="I1382">
        <f t="shared" si="317"/>
        <v>341.99999999975444</v>
      </c>
      <c r="J1382">
        <f t="shared" si="318"/>
        <v>1.5515084334853969E-3</v>
      </c>
      <c r="K1382">
        <f t="shared" si="319"/>
        <v>-8.2065426571206572</v>
      </c>
      <c r="L1382">
        <f t="shared" si="320"/>
        <v>3.9769296294121147E-5</v>
      </c>
      <c r="M1382">
        <f>J1382/SQRT('Exhaust Gas Math'!$E$14*$B$21*$B$23)</f>
        <v>2.6339313430670842E-5</v>
      </c>
      <c r="N1382">
        <f t="shared" si="321"/>
        <v>1.7749850514730721E-3</v>
      </c>
      <c r="O1382">
        <f t="shared" si="322"/>
        <v>0</v>
      </c>
      <c r="P1382">
        <f t="shared" si="323"/>
        <v>0</v>
      </c>
      <c r="Q1382">
        <f>($B$16/2)*(COS((ACOS((2*'Intake Valve Fxn Scratch'!$B$1)/$B$16-1)/($B$17/2))*(I1382-($B$17/2)))+1)*P1382</f>
        <v>0</v>
      </c>
      <c r="R1382">
        <f t="shared" si="324"/>
        <v>0</v>
      </c>
      <c r="S1382">
        <f t="shared" si="325"/>
        <v>0</v>
      </c>
      <c r="T1382">
        <f>S1382*'Exhaust Gas Math'!$C$14</f>
        <v>0</v>
      </c>
      <c r="U1382">
        <f>(T1382/'Exhaust Gas Math'!$B$14)+('Exhaust Gas Math'!$D$10)</f>
        <v>4.4059320573952224E-4</v>
      </c>
      <c r="V1382">
        <f>('Exhaust Gas Math'!$E$10*(2.53982214E-12*V1381^4 - 0.0000000071629564556*V1381^3 + 7.56281407226508E-06*V1381^2 - 0.00322508455050905*V1381 + 1.62997098133725)*$B$24+T1382*'Exhaust Gas Math'!$D$14*$B$23)/('Exhaust Gas Math'!$E$10*(2.53982214E-12*V1381^4 - 0.0000000071629564556*V1381^3 + 7.56281407226508E-06*V1381^2 - 0.00322508455050905*V1381 + 1.62997098133725)+T1382*'Exhaust Gas Math'!$D$14)</f>
        <v>1100</v>
      </c>
      <c r="W1382">
        <f>(353.3116967483*V1382^-1.0020802909)*('Exhaust Gas Math'!$E$10/(T1382+'Exhaust Gas Math'!$E$10))+(357.4500179626*V1382^-1.0038444015 )*(T1382/(T1382+'Exhaust Gas Math'!$E$10))</f>
        <v>0.31654710700089367</v>
      </c>
      <c r="X1382">
        <f t="shared" si="326"/>
        <v>0</v>
      </c>
      <c r="Y1382">
        <f t="shared" si="327"/>
        <v>101325</v>
      </c>
      <c r="Z1382">
        <f t="shared" si="328"/>
        <v>101325</v>
      </c>
    </row>
    <row r="1383" spans="5:26" x14ac:dyDescent="0.2">
      <c r="E1383">
        <f t="shared" si="315"/>
        <v>0.17224999999999488</v>
      </c>
      <c r="F1383">
        <f t="shared" si="316"/>
        <v>101325</v>
      </c>
      <c r="H1383">
        <f t="shared" si="329"/>
        <v>0.17224999999999488</v>
      </c>
      <c r="I1383">
        <f t="shared" si="317"/>
        <v>347.99999999975444</v>
      </c>
      <c r="J1383">
        <f t="shared" si="318"/>
        <v>6.927210567665501E-4</v>
      </c>
      <c r="K1383">
        <f t="shared" si="319"/>
        <v>-5.5214961982048703</v>
      </c>
      <c r="L1383">
        <f t="shared" si="320"/>
        <v>3.9769296294121147E-5</v>
      </c>
      <c r="M1383">
        <f>J1383/SQRT('Exhaust Gas Math'!$E$14*$B$21*$B$23)</f>
        <v>1.1760037290426642E-5</v>
      </c>
      <c r="N1383">
        <f t="shared" si="321"/>
        <v>7.5915782822300396E-4</v>
      </c>
      <c r="O1383">
        <f t="shared" si="322"/>
        <v>0</v>
      </c>
      <c r="P1383">
        <f t="shared" si="323"/>
        <v>0</v>
      </c>
      <c r="Q1383">
        <f>($B$16/2)*(COS((ACOS((2*'Intake Valve Fxn Scratch'!$B$1)/$B$16-1)/($B$17/2))*(I1383-($B$17/2)))+1)*P1383</f>
        <v>0</v>
      </c>
      <c r="R1383">
        <f t="shared" si="324"/>
        <v>0</v>
      </c>
      <c r="S1383">
        <f t="shared" si="325"/>
        <v>0</v>
      </c>
      <c r="T1383">
        <f>S1383*'Exhaust Gas Math'!$C$14</f>
        <v>0</v>
      </c>
      <c r="U1383">
        <f>(T1383/'Exhaust Gas Math'!$B$14)+('Exhaust Gas Math'!$D$10)</f>
        <v>4.4059320573952224E-4</v>
      </c>
      <c r="V1383">
        <f>('Exhaust Gas Math'!$E$10*(2.53982214E-12*V1382^4 - 0.0000000071629564556*V1382^3 + 7.56281407226508E-06*V1382^2 - 0.00322508455050905*V1382 + 1.62997098133725)*$B$24+T1383*'Exhaust Gas Math'!$D$14*$B$23)/('Exhaust Gas Math'!$E$10*(2.53982214E-12*V1382^4 - 0.0000000071629564556*V1382^3 + 7.56281407226508E-06*V1382^2 - 0.00322508455050905*V1382 + 1.62997098133725)+T1383*'Exhaust Gas Math'!$D$14)</f>
        <v>1100</v>
      </c>
      <c r="W1383">
        <f>(353.3116967483*V1383^-1.0020802909)*('Exhaust Gas Math'!$E$10/(T1383+'Exhaust Gas Math'!$E$10))+(357.4500179626*V1383^-1.0038444015 )*(T1383/(T1383+'Exhaust Gas Math'!$E$10))</f>
        <v>0.31654710700089367</v>
      </c>
      <c r="X1383">
        <f t="shared" si="326"/>
        <v>0</v>
      </c>
      <c r="Y1383">
        <f t="shared" si="327"/>
        <v>101325</v>
      </c>
      <c r="Z1383">
        <f t="shared" si="328"/>
        <v>101325</v>
      </c>
    </row>
    <row r="1384" spans="5:26" x14ac:dyDescent="0.2">
      <c r="E1384">
        <f t="shared" si="315"/>
        <v>0.17237499999999487</v>
      </c>
      <c r="F1384">
        <f t="shared" si="316"/>
        <v>101325</v>
      </c>
      <c r="H1384">
        <f t="shared" si="329"/>
        <v>0.17237499999999487</v>
      </c>
      <c r="I1384">
        <f t="shared" si="317"/>
        <v>353.99999999975444</v>
      </c>
      <c r="J1384">
        <f t="shared" si="318"/>
        <v>1.7365591683995291E-4</v>
      </c>
      <c r="K1384">
        <f t="shared" si="319"/>
        <v>-2.775955071494205</v>
      </c>
      <c r="L1384">
        <f t="shared" si="320"/>
        <v>3.9769296294121147E-5</v>
      </c>
      <c r="M1384">
        <f>J1384/SQRT('Exhaust Gas Math'!$E$14*$B$21*$B$23)</f>
        <v>2.9480842798016807E-6</v>
      </c>
      <c r="N1384">
        <f t="shared" si="321"/>
        <v>1.8193581048660257E-4</v>
      </c>
      <c r="O1384">
        <f t="shared" si="322"/>
        <v>0</v>
      </c>
      <c r="P1384">
        <f t="shared" si="323"/>
        <v>0</v>
      </c>
      <c r="Q1384">
        <f>($B$16/2)*(COS((ACOS((2*'Intake Valve Fxn Scratch'!$B$1)/$B$16-1)/($B$17/2))*(I1384-($B$17/2)))+1)*P1384</f>
        <v>0</v>
      </c>
      <c r="R1384">
        <f t="shared" si="324"/>
        <v>0</v>
      </c>
      <c r="S1384">
        <f t="shared" si="325"/>
        <v>0</v>
      </c>
      <c r="T1384">
        <f>S1384*'Exhaust Gas Math'!$C$14</f>
        <v>0</v>
      </c>
      <c r="U1384">
        <f>(T1384/'Exhaust Gas Math'!$B$14)+('Exhaust Gas Math'!$D$10)</f>
        <v>4.4059320573952224E-4</v>
      </c>
      <c r="V1384">
        <f>('Exhaust Gas Math'!$E$10*(2.53982214E-12*V1383^4 - 0.0000000071629564556*V1383^3 + 7.56281407226508E-06*V1383^2 - 0.00322508455050905*V1383 + 1.62997098133725)*$B$24+T1384*'Exhaust Gas Math'!$D$14*$B$23)/('Exhaust Gas Math'!$E$10*(2.53982214E-12*V1383^4 - 0.0000000071629564556*V1383^3 + 7.56281407226508E-06*V1383^2 - 0.00322508455050905*V1383 + 1.62997098133725)+T1384*'Exhaust Gas Math'!$D$14)</f>
        <v>1100</v>
      </c>
      <c r="W1384">
        <f>(353.3116967483*V1384^-1.0020802909)*('Exhaust Gas Math'!$E$10/(T1384+'Exhaust Gas Math'!$E$10))+(357.4500179626*V1384^-1.0038444015 )*(T1384/(T1384+'Exhaust Gas Math'!$E$10))</f>
        <v>0.31654710700089367</v>
      </c>
      <c r="X1384">
        <f t="shared" si="326"/>
        <v>0</v>
      </c>
      <c r="Y1384">
        <f t="shared" si="327"/>
        <v>101325</v>
      </c>
      <c r="Z1384">
        <f t="shared" si="328"/>
        <v>101325</v>
      </c>
    </row>
    <row r="1385" spans="5:26" x14ac:dyDescent="0.2">
      <c r="E1385">
        <f t="shared" si="315"/>
        <v>0.17249999999999485</v>
      </c>
      <c r="F1385">
        <f t="shared" si="316"/>
        <v>101325</v>
      </c>
      <c r="H1385">
        <f t="shared" si="329"/>
        <v>0.17249999999999485</v>
      </c>
      <c r="I1385">
        <f t="shared" si="317"/>
        <v>359.99999999975262</v>
      </c>
      <c r="J1385">
        <f t="shared" si="318"/>
        <v>0</v>
      </c>
      <c r="K1385">
        <f t="shared" si="319"/>
        <v>-1.1431215985683412E-10</v>
      </c>
      <c r="L1385">
        <f t="shared" si="320"/>
        <v>3.9769296294121147E-5</v>
      </c>
      <c r="M1385">
        <f>J1385/SQRT('Exhaust Gas Math'!$E$14*$B$21*$B$23)</f>
        <v>0</v>
      </c>
      <c r="N1385">
        <f t="shared" si="321"/>
        <v>0</v>
      </c>
      <c r="O1385">
        <f t="shared" si="322"/>
        <v>0</v>
      </c>
      <c r="P1385">
        <f t="shared" si="323"/>
        <v>0</v>
      </c>
      <c r="Q1385">
        <f>($B$16/2)*(COS((ACOS((2*'Intake Valve Fxn Scratch'!$B$1)/$B$16-1)/($B$17/2))*(I1385-($B$17/2)))+1)*P1385</f>
        <v>0</v>
      </c>
      <c r="R1385">
        <f t="shared" si="324"/>
        <v>0</v>
      </c>
      <c r="S1385">
        <f t="shared" si="325"/>
        <v>0</v>
      </c>
      <c r="T1385">
        <f>S1385*'Exhaust Gas Math'!$C$14</f>
        <v>0</v>
      </c>
      <c r="U1385">
        <f>(T1385/'Exhaust Gas Math'!$B$14)+('Exhaust Gas Math'!$D$10)</f>
        <v>4.4059320573952224E-4</v>
      </c>
      <c r="V1385">
        <f>('Exhaust Gas Math'!$E$10*(2.53982214E-12*V1384^4 - 0.0000000071629564556*V1384^3 + 7.56281407226508E-06*V1384^2 - 0.00322508455050905*V1384 + 1.62997098133725)*$B$24+T1385*'Exhaust Gas Math'!$D$14*$B$23)/('Exhaust Gas Math'!$E$10*(2.53982214E-12*V1384^4 - 0.0000000071629564556*V1384^3 + 7.56281407226508E-06*V1384^2 - 0.00322508455050905*V1384 + 1.62997098133725)+T1385*'Exhaust Gas Math'!$D$14)</f>
        <v>1100</v>
      </c>
      <c r="W1385">
        <f>(353.3116967483*V1385^-1.0020802909)*('Exhaust Gas Math'!$E$10/(T1385+'Exhaust Gas Math'!$E$10))+(357.4500179626*V1385^-1.0038444015 )*(T1385/(T1385+'Exhaust Gas Math'!$E$10))</f>
        <v>0.31654710700089367</v>
      </c>
      <c r="X1385">
        <f t="shared" si="326"/>
        <v>0</v>
      </c>
      <c r="Y1385">
        <f t="shared" si="327"/>
        <v>101325</v>
      </c>
      <c r="Z1385">
        <f t="shared" si="328"/>
        <v>101325</v>
      </c>
    </row>
    <row r="1386" spans="5:26" x14ac:dyDescent="0.2">
      <c r="E1386">
        <f t="shared" si="315"/>
        <v>0.17262499999999484</v>
      </c>
      <c r="F1386">
        <f t="shared" si="316"/>
        <v>101325</v>
      </c>
      <c r="H1386">
        <f t="shared" si="329"/>
        <v>0.17262499999999484</v>
      </c>
      <c r="I1386">
        <f t="shared" si="317"/>
        <v>365.99999999975262</v>
      </c>
      <c r="J1386">
        <f t="shared" si="318"/>
        <v>1.7365591681142711E-4</v>
      </c>
      <c r="K1386">
        <f t="shared" si="319"/>
        <v>2.7759550712668331</v>
      </c>
      <c r="L1386">
        <f t="shared" si="320"/>
        <v>3.9769296294121147E-5</v>
      </c>
      <c r="M1386">
        <f>J1386/SQRT('Exhaust Gas Math'!$E$14*$B$21*$B$23)</f>
        <v>2.9480842793174104E-6</v>
      </c>
      <c r="N1386">
        <f t="shared" si="321"/>
        <v>1.6556832808451577E-4</v>
      </c>
      <c r="O1386">
        <f t="shared" si="322"/>
        <v>0</v>
      </c>
      <c r="P1386">
        <f t="shared" si="323"/>
        <v>0</v>
      </c>
      <c r="Q1386">
        <f>($B$16/2)*(COS((ACOS((2*'Intake Valve Fxn Scratch'!$B$1)/$B$16-1)/($B$17/2))*(I1386-($B$17/2)))+1)*P1386</f>
        <v>0</v>
      </c>
      <c r="R1386">
        <f t="shared" si="324"/>
        <v>0</v>
      </c>
      <c r="S1386">
        <f t="shared" si="325"/>
        <v>0</v>
      </c>
      <c r="T1386">
        <f>S1386*'Exhaust Gas Math'!$C$14</f>
        <v>0</v>
      </c>
      <c r="U1386">
        <f>(T1386/'Exhaust Gas Math'!$B$14)+('Exhaust Gas Math'!$D$10)</f>
        <v>4.4059320573952224E-4</v>
      </c>
      <c r="V1386">
        <f>('Exhaust Gas Math'!$E$10*(2.53982214E-12*V1385^4 - 0.0000000071629564556*V1385^3 + 7.56281407226508E-06*V1385^2 - 0.00322508455050905*V1385 + 1.62997098133725)*$B$24+T1386*'Exhaust Gas Math'!$D$14*$B$23)/('Exhaust Gas Math'!$E$10*(2.53982214E-12*V1385^4 - 0.0000000071629564556*V1385^3 + 7.56281407226508E-06*V1385^2 - 0.00322508455050905*V1385 + 1.62997098133725)+T1386*'Exhaust Gas Math'!$D$14)</f>
        <v>1100</v>
      </c>
      <c r="W1386">
        <f>(353.3116967483*V1386^-1.0020802909)*('Exhaust Gas Math'!$E$10/(T1386+'Exhaust Gas Math'!$E$10))+(357.4500179626*V1386^-1.0038444015 )*(T1386/(T1386+'Exhaust Gas Math'!$E$10))</f>
        <v>0.31654710700089367</v>
      </c>
      <c r="X1386">
        <f t="shared" si="326"/>
        <v>0</v>
      </c>
      <c r="Y1386">
        <f t="shared" si="327"/>
        <v>101325</v>
      </c>
      <c r="Z1386">
        <f t="shared" si="328"/>
        <v>101325</v>
      </c>
    </row>
    <row r="1387" spans="5:26" x14ac:dyDescent="0.2">
      <c r="E1387">
        <f t="shared" si="315"/>
        <v>0.17274999999999482</v>
      </c>
      <c r="F1387">
        <f t="shared" si="316"/>
        <v>101325</v>
      </c>
      <c r="H1387">
        <f t="shared" si="329"/>
        <v>0.17274999999999482</v>
      </c>
      <c r="I1387">
        <f t="shared" si="317"/>
        <v>371.9999999997508</v>
      </c>
      <c r="J1387">
        <f t="shared" si="318"/>
        <v>6.9272105670981424E-4</v>
      </c>
      <c r="K1387">
        <f t="shared" si="319"/>
        <v>5.521496197981242</v>
      </c>
      <c r="L1387">
        <f t="shared" si="320"/>
        <v>3.9769296294121147E-5</v>
      </c>
      <c r="M1387">
        <f>J1387/SQRT('Exhaust Gas Math'!$E$14*$B$21*$B$23)</f>
        <v>1.1760037289463461E-5</v>
      </c>
      <c r="N1387">
        <f t="shared" si="321"/>
        <v>6.2929392665220588E-4</v>
      </c>
      <c r="O1387">
        <f t="shared" si="322"/>
        <v>0</v>
      </c>
      <c r="P1387">
        <f t="shared" si="323"/>
        <v>0</v>
      </c>
      <c r="Q1387">
        <f>($B$16/2)*(COS((ACOS((2*'Intake Valve Fxn Scratch'!$B$1)/$B$16-1)/($B$17/2))*(I1387-($B$17/2)))+1)*P1387</f>
        <v>0</v>
      </c>
      <c r="R1387">
        <f t="shared" si="324"/>
        <v>0</v>
      </c>
      <c r="S1387">
        <f t="shared" si="325"/>
        <v>0</v>
      </c>
      <c r="T1387">
        <f>S1387*'Exhaust Gas Math'!$C$14</f>
        <v>0</v>
      </c>
      <c r="U1387">
        <f>(T1387/'Exhaust Gas Math'!$B$14)+('Exhaust Gas Math'!$D$10)</f>
        <v>4.4059320573952224E-4</v>
      </c>
      <c r="V1387">
        <f>('Exhaust Gas Math'!$E$10*(2.53982214E-12*V1386^4 - 0.0000000071629564556*V1386^3 + 7.56281407226508E-06*V1386^2 - 0.00322508455050905*V1386 + 1.62997098133725)*$B$24+T1387*'Exhaust Gas Math'!$D$14*$B$23)/('Exhaust Gas Math'!$E$10*(2.53982214E-12*V1386^4 - 0.0000000071629564556*V1386^3 + 7.56281407226508E-06*V1386^2 - 0.00322508455050905*V1386 + 1.62997098133725)+T1387*'Exhaust Gas Math'!$D$14)</f>
        <v>1100</v>
      </c>
      <c r="W1387">
        <f>(353.3116967483*V1387^-1.0020802909)*('Exhaust Gas Math'!$E$10/(T1387+'Exhaust Gas Math'!$E$10))+(357.4500179626*V1387^-1.0038444015 )*(T1387/(T1387+'Exhaust Gas Math'!$E$10))</f>
        <v>0.31654710700089367</v>
      </c>
      <c r="X1387">
        <f t="shared" si="326"/>
        <v>0</v>
      </c>
      <c r="Y1387">
        <f t="shared" si="327"/>
        <v>101325</v>
      </c>
      <c r="Z1387">
        <f t="shared" si="328"/>
        <v>101325</v>
      </c>
    </row>
    <row r="1388" spans="5:26" x14ac:dyDescent="0.2">
      <c r="E1388">
        <f t="shared" si="315"/>
        <v>0.17287499999999481</v>
      </c>
      <c r="F1388">
        <f t="shared" si="316"/>
        <v>101325</v>
      </c>
      <c r="H1388">
        <f t="shared" si="329"/>
        <v>0.17287499999999481</v>
      </c>
      <c r="I1388">
        <f t="shared" si="317"/>
        <v>377.9999999997508</v>
      </c>
      <c r="J1388">
        <f t="shared" si="318"/>
        <v>1.5515084334010651E-3</v>
      </c>
      <c r="K1388">
        <f t="shared" si="319"/>
        <v>8.2065426569032223</v>
      </c>
      <c r="L1388">
        <f t="shared" si="320"/>
        <v>3.9769296294121147E-5</v>
      </c>
      <c r="M1388">
        <f>J1388/SQRT('Exhaust Gas Math'!$E$14*$B$21*$B$23)</f>
        <v>2.6339313429239177E-5</v>
      </c>
      <c r="N1388">
        <f t="shared" si="321"/>
        <v>1.3427107345143734E-3</v>
      </c>
      <c r="O1388">
        <f t="shared" si="322"/>
        <v>0</v>
      </c>
      <c r="P1388">
        <f t="shared" si="323"/>
        <v>0</v>
      </c>
      <c r="Q1388">
        <f>($B$16/2)*(COS((ACOS((2*'Intake Valve Fxn Scratch'!$B$1)/$B$16-1)/($B$17/2))*(I1388-($B$17/2)))+1)*P1388</f>
        <v>0</v>
      </c>
      <c r="R1388">
        <f t="shared" si="324"/>
        <v>0</v>
      </c>
      <c r="S1388">
        <f t="shared" si="325"/>
        <v>0</v>
      </c>
      <c r="T1388">
        <f>S1388*'Exhaust Gas Math'!$C$14</f>
        <v>0</v>
      </c>
      <c r="U1388">
        <f>(T1388/'Exhaust Gas Math'!$B$14)+('Exhaust Gas Math'!$D$10)</f>
        <v>4.4059320573952224E-4</v>
      </c>
      <c r="V1388">
        <f>('Exhaust Gas Math'!$E$10*(2.53982214E-12*V1387^4 - 0.0000000071629564556*V1387^3 + 7.56281407226508E-06*V1387^2 - 0.00322508455050905*V1387 + 1.62997098133725)*$B$24+T1388*'Exhaust Gas Math'!$D$14*$B$23)/('Exhaust Gas Math'!$E$10*(2.53982214E-12*V1387^4 - 0.0000000071629564556*V1387^3 + 7.56281407226508E-06*V1387^2 - 0.00322508455050905*V1387 + 1.62997098133725)+T1388*'Exhaust Gas Math'!$D$14)</f>
        <v>1100</v>
      </c>
      <c r="W1388">
        <f>(353.3116967483*V1388^-1.0020802909)*('Exhaust Gas Math'!$E$10/(T1388+'Exhaust Gas Math'!$E$10))+(357.4500179626*V1388^-1.0038444015 )*(T1388/(T1388+'Exhaust Gas Math'!$E$10))</f>
        <v>0.31654710700089367</v>
      </c>
      <c r="X1388">
        <f t="shared" si="326"/>
        <v>0</v>
      </c>
      <c r="Y1388">
        <f t="shared" si="327"/>
        <v>101325</v>
      </c>
      <c r="Z1388">
        <f t="shared" si="328"/>
        <v>101325</v>
      </c>
    </row>
    <row r="1389" spans="5:26" x14ac:dyDescent="0.2">
      <c r="E1389">
        <f t="shared" si="315"/>
        <v>0.1729999999999948</v>
      </c>
      <c r="F1389">
        <f t="shared" si="316"/>
        <v>101325</v>
      </c>
      <c r="H1389">
        <f t="shared" si="329"/>
        <v>0.1729999999999948</v>
      </c>
      <c r="I1389">
        <f t="shared" si="317"/>
        <v>383.9999999997508</v>
      </c>
      <c r="J1389">
        <f t="shared" si="318"/>
        <v>2.7406089926733518E-3</v>
      </c>
      <c r="K1389">
        <f t="shared" si="319"/>
        <v>10.801676517146738</v>
      </c>
      <c r="L1389">
        <f t="shared" si="320"/>
        <v>3.9769296294121147E-5</v>
      </c>
      <c r="M1389">
        <f>J1389/SQRT('Exhaust Gas Math'!$E$14*$B$21*$B$23)</f>
        <v>4.6526179098347726E-5</v>
      </c>
      <c r="N1389">
        <f t="shared" si="321"/>
        <v>2.2601711314528226E-3</v>
      </c>
      <c r="O1389">
        <f t="shared" si="322"/>
        <v>0</v>
      </c>
      <c r="P1389">
        <f t="shared" si="323"/>
        <v>0</v>
      </c>
      <c r="Q1389">
        <f>($B$16/2)*(COS((ACOS((2*'Intake Valve Fxn Scratch'!$B$1)/$B$16-1)/($B$17/2))*(I1389-($B$17/2)))+1)*P1389</f>
        <v>0</v>
      </c>
      <c r="R1389">
        <f t="shared" si="324"/>
        <v>0</v>
      </c>
      <c r="S1389">
        <f t="shared" si="325"/>
        <v>0</v>
      </c>
      <c r="T1389">
        <f>S1389*'Exhaust Gas Math'!$C$14</f>
        <v>0</v>
      </c>
      <c r="U1389">
        <f>(T1389/'Exhaust Gas Math'!$B$14)+('Exhaust Gas Math'!$D$10)</f>
        <v>4.4059320573952224E-4</v>
      </c>
      <c r="V1389">
        <f>('Exhaust Gas Math'!$E$10*(2.53982214E-12*V1388^4 - 0.0000000071629564556*V1388^3 + 7.56281407226508E-06*V1388^2 - 0.00322508455050905*V1388 + 1.62997098133725)*$B$24+T1389*'Exhaust Gas Math'!$D$14*$B$23)/('Exhaust Gas Math'!$E$10*(2.53982214E-12*V1388^4 - 0.0000000071629564556*V1388^3 + 7.56281407226508E-06*V1388^2 - 0.00322508455050905*V1388 + 1.62997098133725)+T1389*'Exhaust Gas Math'!$D$14)</f>
        <v>1100</v>
      </c>
      <c r="W1389">
        <f>(353.3116967483*V1389^-1.0020802909)*('Exhaust Gas Math'!$E$10/(T1389+'Exhaust Gas Math'!$E$10))+(357.4500179626*V1389^-1.0038444015 )*(T1389/(T1389+'Exhaust Gas Math'!$E$10))</f>
        <v>0.31654710700089367</v>
      </c>
      <c r="X1389">
        <f t="shared" si="326"/>
        <v>0</v>
      </c>
      <c r="Y1389">
        <f t="shared" si="327"/>
        <v>101325</v>
      </c>
      <c r="Z1389">
        <f t="shared" si="328"/>
        <v>101325</v>
      </c>
    </row>
    <row r="1390" spans="5:26" x14ac:dyDescent="0.2">
      <c r="E1390">
        <f t="shared" si="315"/>
        <v>0.17312499999999478</v>
      </c>
      <c r="F1390">
        <f t="shared" si="316"/>
        <v>101325</v>
      </c>
      <c r="H1390">
        <f t="shared" si="329"/>
        <v>0.17312499999999478</v>
      </c>
      <c r="I1390">
        <f t="shared" si="317"/>
        <v>389.99999999974898</v>
      </c>
      <c r="J1390">
        <f t="shared" si="318"/>
        <v>4.24699469996399E-3</v>
      </c>
      <c r="K1390">
        <f t="shared" si="319"/>
        <v>13.278464949072294</v>
      </c>
      <c r="L1390">
        <f t="shared" si="320"/>
        <v>3.9769296294121147E-5</v>
      </c>
      <c r="M1390">
        <f>J1390/SQRT('Exhaust Gas Math'!$E$14*$B$21*$B$23)</f>
        <v>7.2099462772145015E-5</v>
      </c>
      <c r="N1390">
        <f t="shared" si="321"/>
        <v>3.3402709600795499E-3</v>
      </c>
      <c r="O1390">
        <f t="shared" si="322"/>
        <v>0</v>
      </c>
      <c r="P1390">
        <f t="shared" si="323"/>
        <v>0</v>
      </c>
      <c r="Q1390">
        <f>($B$16/2)*(COS((ACOS((2*'Intake Valve Fxn Scratch'!$B$1)/$B$16-1)/($B$17/2))*(I1390-($B$17/2)))+1)*P1390</f>
        <v>0</v>
      </c>
      <c r="R1390">
        <f t="shared" si="324"/>
        <v>0</v>
      </c>
      <c r="S1390">
        <f t="shared" si="325"/>
        <v>0</v>
      </c>
      <c r="T1390">
        <f>S1390*'Exhaust Gas Math'!$C$14</f>
        <v>0</v>
      </c>
      <c r="U1390">
        <f>(T1390/'Exhaust Gas Math'!$B$14)+('Exhaust Gas Math'!$D$10)</f>
        <v>4.4059320573952224E-4</v>
      </c>
      <c r="V1390">
        <f>('Exhaust Gas Math'!$E$10*(2.53982214E-12*V1389^4 - 0.0000000071629564556*V1389^3 + 7.56281407226508E-06*V1389^2 - 0.00322508455050905*V1389 + 1.62997098133725)*$B$24+T1390*'Exhaust Gas Math'!$D$14*$B$23)/('Exhaust Gas Math'!$E$10*(2.53982214E-12*V1389^4 - 0.0000000071629564556*V1389^3 + 7.56281407226508E-06*V1389^2 - 0.00322508455050905*V1389 + 1.62997098133725)+T1390*'Exhaust Gas Math'!$D$14)</f>
        <v>1100</v>
      </c>
      <c r="W1390">
        <f>(353.3116967483*V1390^-1.0020802909)*('Exhaust Gas Math'!$E$10/(T1390+'Exhaust Gas Math'!$E$10))+(357.4500179626*V1390^-1.0038444015 )*(T1390/(T1390+'Exhaust Gas Math'!$E$10))</f>
        <v>0.31654710700089367</v>
      </c>
      <c r="X1390">
        <f t="shared" si="326"/>
        <v>0</v>
      </c>
      <c r="Y1390">
        <f t="shared" si="327"/>
        <v>101325</v>
      </c>
      <c r="Z1390">
        <f t="shared" si="328"/>
        <v>101325</v>
      </c>
    </row>
    <row r="1391" spans="5:26" x14ac:dyDescent="0.2">
      <c r="E1391">
        <f t="shared" si="315"/>
        <v>0.17324999999999477</v>
      </c>
      <c r="F1391">
        <f t="shared" si="316"/>
        <v>101325</v>
      </c>
      <c r="H1391">
        <f t="shared" si="329"/>
        <v>0.17324999999999477</v>
      </c>
      <c r="I1391">
        <f t="shared" si="317"/>
        <v>395.99999999974898</v>
      </c>
      <c r="J1391">
        <f t="shared" si="318"/>
        <v>6.0541612782324429E-3</v>
      </c>
      <c r="K1391">
        <f t="shared" si="319"/>
        <v>15.609771740318424</v>
      </c>
      <c r="L1391">
        <f t="shared" si="320"/>
        <v>3.9769296294121147E-5</v>
      </c>
      <c r="M1391">
        <f>J1391/SQRT('Exhaust Gas Math'!$E$14*$B$21*$B$23)</f>
        <v>1.027789782031475E-4</v>
      </c>
      <c r="N1391">
        <f t="shared" si="321"/>
        <v>4.5467954921932924E-3</v>
      </c>
      <c r="O1391">
        <f t="shared" si="322"/>
        <v>0</v>
      </c>
      <c r="P1391">
        <f t="shared" si="323"/>
        <v>0</v>
      </c>
      <c r="Q1391">
        <f>($B$16/2)*(COS((ACOS((2*'Intake Valve Fxn Scratch'!$B$1)/$B$16-1)/($B$17/2))*(I1391-($B$17/2)))+1)*P1391</f>
        <v>0</v>
      </c>
      <c r="R1391">
        <f t="shared" si="324"/>
        <v>0</v>
      </c>
      <c r="S1391">
        <f t="shared" si="325"/>
        <v>0</v>
      </c>
      <c r="T1391">
        <f>S1391*'Exhaust Gas Math'!$C$14</f>
        <v>0</v>
      </c>
      <c r="U1391">
        <f>(T1391/'Exhaust Gas Math'!$B$14)+('Exhaust Gas Math'!$D$10)</f>
        <v>4.4059320573952224E-4</v>
      </c>
      <c r="V1391">
        <f>('Exhaust Gas Math'!$E$10*(2.53982214E-12*V1390^4 - 0.0000000071629564556*V1390^3 + 7.56281407226508E-06*V1390^2 - 0.00322508455050905*V1390 + 1.62997098133725)*$B$24+T1391*'Exhaust Gas Math'!$D$14*$B$23)/('Exhaust Gas Math'!$E$10*(2.53982214E-12*V1390^4 - 0.0000000071629564556*V1390^3 + 7.56281407226508E-06*V1390^2 - 0.00322508455050905*V1390 + 1.62997098133725)+T1391*'Exhaust Gas Math'!$D$14)</f>
        <v>1100</v>
      </c>
      <c r="W1391">
        <f>(353.3116967483*V1391^-1.0020802909)*('Exhaust Gas Math'!$E$10/(T1391+'Exhaust Gas Math'!$E$10))+(357.4500179626*V1391^-1.0038444015 )*(T1391/(T1391+'Exhaust Gas Math'!$E$10))</f>
        <v>0.31654710700089367</v>
      </c>
      <c r="X1391">
        <f t="shared" si="326"/>
        <v>0</v>
      </c>
      <c r="Y1391">
        <f t="shared" si="327"/>
        <v>101325</v>
      </c>
      <c r="Z1391">
        <f t="shared" si="328"/>
        <v>101325</v>
      </c>
    </row>
    <row r="1392" spans="5:26" x14ac:dyDescent="0.2">
      <c r="E1392">
        <f t="shared" si="315"/>
        <v>0.17337499999999476</v>
      </c>
      <c r="F1392">
        <f t="shared" si="316"/>
        <v>101325</v>
      </c>
      <c r="H1392">
        <f t="shared" si="329"/>
        <v>0.17337499999999476</v>
      </c>
      <c r="I1392">
        <f t="shared" si="317"/>
        <v>401.99999999974898</v>
      </c>
      <c r="J1392">
        <f t="shared" si="318"/>
        <v>8.1423090322732782E-3</v>
      </c>
      <c r="K1392">
        <f t="shared" si="319"/>
        <v>17.770054605822928</v>
      </c>
      <c r="L1392">
        <f t="shared" si="320"/>
        <v>3.9769296294121147E-5</v>
      </c>
      <c r="M1392">
        <f>J1392/SQRT('Exhaust Gas Math'!$E$14*$B$21*$B$23)</f>
        <v>1.3822859420019171E-4</v>
      </c>
      <c r="N1392">
        <f t="shared" si="321"/>
        <v>5.8492450477504072E-3</v>
      </c>
      <c r="O1392">
        <f t="shared" si="322"/>
        <v>0</v>
      </c>
      <c r="P1392">
        <f t="shared" si="323"/>
        <v>0</v>
      </c>
      <c r="Q1392">
        <f>($B$16/2)*(COS((ACOS((2*'Intake Valve Fxn Scratch'!$B$1)/$B$16-1)/($B$17/2))*(I1392-($B$17/2)))+1)*P1392</f>
        <v>0</v>
      </c>
      <c r="R1392">
        <f t="shared" si="324"/>
        <v>0</v>
      </c>
      <c r="S1392">
        <f t="shared" si="325"/>
        <v>0</v>
      </c>
      <c r="T1392">
        <f>S1392*'Exhaust Gas Math'!$C$14</f>
        <v>0</v>
      </c>
      <c r="U1392">
        <f>(T1392/'Exhaust Gas Math'!$B$14)+('Exhaust Gas Math'!$D$10)</f>
        <v>4.4059320573952224E-4</v>
      </c>
      <c r="V1392">
        <f>('Exhaust Gas Math'!$E$10*(2.53982214E-12*V1391^4 - 0.0000000071629564556*V1391^3 + 7.56281407226508E-06*V1391^2 - 0.00322508455050905*V1391 + 1.62997098133725)*$B$24+T1392*'Exhaust Gas Math'!$D$14*$B$23)/('Exhaust Gas Math'!$E$10*(2.53982214E-12*V1391^4 - 0.0000000071629564556*V1391^3 + 7.56281407226508E-06*V1391^2 - 0.00322508455050905*V1391 + 1.62997098133725)+T1392*'Exhaust Gas Math'!$D$14)</f>
        <v>1100</v>
      </c>
      <c r="W1392">
        <f>(353.3116967483*V1392^-1.0020802909)*('Exhaust Gas Math'!$E$10/(T1392+'Exhaust Gas Math'!$E$10))+(357.4500179626*V1392^-1.0038444015 )*(T1392/(T1392+'Exhaust Gas Math'!$E$10))</f>
        <v>0.31654710700089367</v>
      </c>
      <c r="X1392">
        <f t="shared" si="326"/>
        <v>0</v>
      </c>
      <c r="Y1392">
        <f t="shared" si="327"/>
        <v>101325</v>
      </c>
      <c r="Z1392">
        <f t="shared" si="328"/>
        <v>101325</v>
      </c>
    </row>
    <row r="1393" spans="5:26" x14ac:dyDescent="0.2">
      <c r="E1393">
        <f t="shared" si="315"/>
        <v>0.17349999999999474</v>
      </c>
      <c r="F1393">
        <f t="shared" si="316"/>
        <v>101325</v>
      </c>
      <c r="H1393">
        <f t="shared" si="329"/>
        <v>0.17349999999999474</v>
      </c>
      <c r="I1393">
        <f t="shared" si="317"/>
        <v>407.99999999974716</v>
      </c>
      <c r="J1393">
        <f t="shared" si="318"/>
        <v>1.0488559778320895E-2</v>
      </c>
      <c r="K1393">
        <f t="shared" si="319"/>
        <v>19.7356450344436</v>
      </c>
      <c r="L1393">
        <f t="shared" si="320"/>
        <v>3.9769296294121147E-5</v>
      </c>
      <c r="M1393">
        <f>J1393/SQRT('Exhaust Gas Math'!$E$14*$B$21*$B$23)</f>
        <v>1.7805991735211652E-4</v>
      </c>
      <c r="N1393">
        <f t="shared" si="321"/>
        <v>7.2230121594533125E-3</v>
      </c>
      <c r="O1393">
        <f t="shared" si="322"/>
        <v>0</v>
      </c>
      <c r="P1393">
        <f t="shared" si="323"/>
        <v>0</v>
      </c>
      <c r="Q1393">
        <f>($B$16/2)*(COS((ACOS((2*'Intake Valve Fxn Scratch'!$B$1)/$B$16-1)/($B$17/2))*(I1393-($B$17/2)))+1)*P1393</f>
        <v>0</v>
      </c>
      <c r="R1393">
        <f t="shared" si="324"/>
        <v>0</v>
      </c>
      <c r="S1393">
        <f t="shared" si="325"/>
        <v>0</v>
      </c>
      <c r="T1393">
        <f>S1393*'Exhaust Gas Math'!$C$14</f>
        <v>0</v>
      </c>
      <c r="U1393">
        <f>(T1393/'Exhaust Gas Math'!$B$14)+('Exhaust Gas Math'!$D$10)</f>
        <v>4.4059320573952224E-4</v>
      </c>
      <c r="V1393">
        <f>('Exhaust Gas Math'!$E$10*(2.53982214E-12*V1392^4 - 0.0000000071629564556*V1392^3 + 7.56281407226508E-06*V1392^2 - 0.00322508455050905*V1392 + 1.62997098133725)*$B$24+T1393*'Exhaust Gas Math'!$D$14*$B$23)/('Exhaust Gas Math'!$E$10*(2.53982214E-12*V1392^4 - 0.0000000071629564556*V1392^3 + 7.56281407226508E-06*V1392^2 - 0.00322508455050905*V1392 + 1.62997098133725)+T1393*'Exhaust Gas Math'!$D$14)</f>
        <v>1100</v>
      </c>
      <c r="W1393">
        <f>(353.3116967483*V1393^-1.0020802909)*('Exhaust Gas Math'!$E$10/(T1393+'Exhaust Gas Math'!$E$10))+(357.4500179626*V1393^-1.0038444015 )*(T1393/(T1393+'Exhaust Gas Math'!$E$10))</f>
        <v>0.31654710700089367</v>
      </c>
      <c r="X1393">
        <f t="shared" si="326"/>
        <v>0</v>
      </c>
      <c r="Y1393">
        <f t="shared" si="327"/>
        <v>101325</v>
      </c>
      <c r="Z1393">
        <f t="shared" si="328"/>
        <v>101325</v>
      </c>
    </row>
    <row r="1394" spans="5:26" x14ac:dyDescent="0.2">
      <c r="E1394">
        <f t="shared" si="315"/>
        <v>0.17362499999999473</v>
      </c>
      <c r="F1394">
        <f t="shared" si="316"/>
        <v>101325</v>
      </c>
      <c r="H1394">
        <f t="shared" si="329"/>
        <v>0.17362499999999473</v>
      </c>
      <c r="I1394">
        <f t="shared" si="317"/>
        <v>413.99999999974716</v>
      </c>
      <c r="J1394">
        <f t="shared" si="318"/>
        <v>1.3067207502215798E-2</v>
      </c>
      <c r="K1394">
        <f t="shared" si="319"/>
        <v>21.485007606117168</v>
      </c>
      <c r="L1394">
        <f t="shared" si="320"/>
        <v>3.9769296294121147E-5</v>
      </c>
      <c r="M1394">
        <f>J1394/SQRT('Exhaust Gas Math'!$E$14*$B$21*$B$23)</f>
        <v>2.2183654734720773E-4</v>
      </c>
      <c r="N1394">
        <f t="shared" si="321"/>
        <v>8.6492854860754712E-3</v>
      </c>
      <c r="O1394">
        <f t="shared" si="322"/>
        <v>0</v>
      </c>
      <c r="P1394">
        <f t="shared" si="323"/>
        <v>0</v>
      </c>
      <c r="Q1394">
        <f>($B$16/2)*(COS((ACOS((2*'Intake Valve Fxn Scratch'!$B$1)/$B$16-1)/($B$17/2))*(I1394-($B$17/2)))+1)*P1394</f>
        <v>0</v>
      </c>
      <c r="R1394">
        <f t="shared" si="324"/>
        <v>0</v>
      </c>
      <c r="S1394">
        <f t="shared" si="325"/>
        <v>0</v>
      </c>
      <c r="T1394">
        <f>S1394*'Exhaust Gas Math'!$C$14</f>
        <v>0</v>
      </c>
      <c r="U1394">
        <f>(T1394/'Exhaust Gas Math'!$B$14)+('Exhaust Gas Math'!$D$10)</f>
        <v>4.4059320573952224E-4</v>
      </c>
      <c r="V1394">
        <f>('Exhaust Gas Math'!$E$10*(2.53982214E-12*V1393^4 - 0.0000000071629564556*V1393^3 + 7.56281407226508E-06*V1393^2 - 0.00322508455050905*V1393 + 1.62997098133725)*$B$24+T1394*'Exhaust Gas Math'!$D$14*$B$23)/('Exhaust Gas Math'!$E$10*(2.53982214E-12*V1393^4 - 0.0000000071629564556*V1393^3 + 7.56281407226508E-06*V1393^2 - 0.00322508455050905*V1393 + 1.62997098133725)+T1394*'Exhaust Gas Math'!$D$14)</f>
        <v>1100</v>
      </c>
      <c r="W1394">
        <f>(353.3116967483*V1394^-1.0020802909)*('Exhaust Gas Math'!$E$10/(T1394+'Exhaust Gas Math'!$E$10))+(357.4500179626*V1394^-1.0038444015 )*(T1394/(T1394+'Exhaust Gas Math'!$E$10))</f>
        <v>0.31654710700089367</v>
      </c>
      <c r="X1394">
        <f t="shared" si="326"/>
        <v>0</v>
      </c>
      <c r="Y1394">
        <f t="shared" si="327"/>
        <v>101325</v>
      </c>
      <c r="Z1394">
        <f t="shared" si="328"/>
        <v>101325</v>
      </c>
    </row>
    <row r="1395" spans="5:26" x14ac:dyDescent="0.2">
      <c r="E1395">
        <f t="shared" si="315"/>
        <v>0.17374999999999471</v>
      </c>
      <c r="F1395">
        <f t="shared" si="316"/>
        <v>101325</v>
      </c>
      <c r="H1395">
        <f t="shared" si="329"/>
        <v>0.17374999999999471</v>
      </c>
      <c r="I1395">
        <f t="shared" si="317"/>
        <v>419.99999999974716</v>
      </c>
      <c r="J1395">
        <f t="shared" si="318"/>
        <v>1.5849999999878871E-2</v>
      </c>
      <c r="K1395">
        <f t="shared" si="319"/>
        <v>22.998975938431297</v>
      </c>
      <c r="L1395">
        <f t="shared" si="320"/>
        <v>3.9769296294121147E-5</v>
      </c>
      <c r="M1395">
        <f>J1395/SQRT('Exhaust Gas Math'!$E$14*$B$21*$B$23)</f>
        <v>2.6907885826640062E-4</v>
      </c>
      <c r="N1395">
        <f t="shared" si="321"/>
        <v>1.0114751634475377E-2</v>
      </c>
      <c r="O1395">
        <f t="shared" si="322"/>
        <v>0</v>
      </c>
      <c r="P1395">
        <f t="shared" si="323"/>
        <v>0</v>
      </c>
      <c r="Q1395">
        <f>($B$16/2)*(COS((ACOS((2*'Intake Valve Fxn Scratch'!$B$1)/$B$16-1)/($B$17/2))*(I1395-($B$17/2)))+1)*P1395</f>
        <v>0</v>
      </c>
      <c r="R1395">
        <f t="shared" si="324"/>
        <v>0</v>
      </c>
      <c r="S1395">
        <f t="shared" si="325"/>
        <v>0</v>
      </c>
      <c r="T1395">
        <f>S1395*'Exhaust Gas Math'!$C$14</f>
        <v>0</v>
      </c>
      <c r="U1395">
        <f>(T1395/'Exhaust Gas Math'!$B$14)+('Exhaust Gas Math'!$D$10)</f>
        <v>4.4059320573952224E-4</v>
      </c>
      <c r="V1395">
        <f>('Exhaust Gas Math'!$E$10*(2.53982214E-12*V1394^4 - 0.0000000071629564556*V1394^3 + 7.56281407226508E-06*V1394^2 - 0.00322508455050905*V1394 + 1.62997098133725)*$B$24+T1395*'Exhaust Gas Math'!$D$14*$B$23)/('Exhaust Gas Math'!$E$10*(2.53982214E-12*V1394^4 - 0.0000000071629564556*V1394^3 + 7.56281407226508E-06*V1394^2 - 0.00322508455050905*V1394 + 1.62997098133725)+T1395*'Exhaust Gas Math'!$D$14)</f>
        <v>1100</v>
      </c>
      <c r="W1395">
        <f>(353.3116967483*V1395^-1.0020802909)*('Exhaust Gas Math'!$E$10/(T1395+'Exhaust Gas Math'!$E$10))+(357.4500179626*V1395^-1.0038444015 )*(T1395/(T1395+'Exhaust Gas Math'!$E$10))</f>
        <v>0.31654710700089367</v>
      </c>
      <c r="X1395">
        <f t="shared" si="326"/>
        <v>0</v>
      </c>
      <c r="Y1395">
        <f t="shared" si="327"/>
        <v>101325</v>
      </c>
      <c r="Z1395">
        <f t="shared" si="328"/>
        <v>101325</v>
      </c>
    </row>
    <row r="1396" spans="5:26" x14ac:dyDescent="0.2">
      <c r="E1396">
        <f t="shared" si="315"/>
        <v>0.1738749999999947</v>
      </c>
      <c r="F1396">
        <f t="shared" si="316"/>
        <v>101325</v>
      </c>
      <c r="H1396">
        <f t="shared" si="329"/>
        <v>0.1738749999999947</v>
      </c>
      <c r="I1396">
        <f t="shared" si="317"/>
        <v>425.99999999974534</v>
      </c>
      <c r="J1396">
        <f t="shared" si="318"/>
        <v>1.8806448414368963E-2</v>
      </c>
      <c r="K1396">
        <f t="shared" si="319"/>
        <v>24.260962677518904</v>
      </c>
      <c r="L1396">
        <f t="shared" si="320"/>
        <v>3.9769296294121147E-5</v>
      </c>
      <c r="M1396">
        <f>J1396/SQRT('Exhaust Gas Math'!$E$14*$B$21*$B$23)</f>
        <v>3.1926925346517561E-4</v>
      </c>
      <c r="N1396">
        <f t="shared" si="321"/>
        <v>1.1611157153054986E-2</v>
      </c>
      <c r="O1396">
        <f t="shared" si="322"/>
        <v>0</v>
      </c>
      <c r="P1396">
        <f t="shared" si="323"/>
        <v>0</v>
      </c>
      <c r="Q1396">
        <f>($B$16/2)*(COS((ACOS((2*'Intake Valve Fxn Scratch'!$B$1)/$B$16-1)/($B$17/2))*(I1396-($B$17/2)))+1)*P1396</f>
        <v>0</v>
      </c>
      <c r="R1396">
        <f t="shared" si="324"/>
        <v>0</v>
      </c>
      <c r="S1396">
        <f t="shared" si="325"/>
        <v>0</v>
      </c>
      <c r="T1396">
        <f>S1396*'Exhaust Gas Math'!$C$14</f>
        <v>0</v>
      </c>
      <c r="U1396">
        <f>(T1396/'Exhaust Gas Math'!$B$14)+('Exhaust Gas Math'!$D$10)</f>
        <v>4.4059320573952224E-4</v>
      </c>
      <c r="V1396">
        <f>('Exhaust Gas Math'!$E$10*(2.53982214E-12*V1395^4 - 0.0000000071629564556*V1395^3 + 7.56281407226508E-06*V1395^2 - 0.00322508455050905*V1395 + 1.62997098133725)*$B$24+T1396*'Exhaust Gas Math'!$D$14*$B$23)/('Exhaust Gas Math'!$E$10*(2.53982214E-12*V1395^4 - 0.0000000071629564556*V1395^3 + 7.56281407226508E-06*V1395^2 - 0.00322508455050905*V1395 + 1.62997098133725)+T1396*'Exhaust Gas Math'!$D$14)</f>
        <v>1100</v>
      </c>
      <c r="W1396">
        <f>(353.3116967483*V1396^-1.0020802909)*('Exhaust Gas Math'!$E$10/(T1396+'Exhaust Gas Math'!$E$10))+(357.4500179626*V1396^-1.0038444015 )*(T1396/(T1396+'Exhaust Gas Math'!$E$10))</f>
        <v>0.31654710700089367</v>
      </c>
      <c r="X1396">
        <f t="shared" si="326"/>
        <v>0</v>
      </c>
      <c r="Y1396">
        <f t="shared" si="327"/>
        <v>101325</v>
      </c>
      <c r="Z1396">
        <f t="shared" si="328"/>
        <v>101325</v>
      </c>
    </row>
    <row r="1397" spans="5:26" x14ac:dyDescent="0.2">
      <c r="E1397">
        <f t="shared" si="315"/>
        <v>0.17399999999999469</v>
      </c>
      <c r="F1397">
        <f t="shared" si="316"/>
        <v>101325</v>
      </c>
      <c r="H1397">
        <f t="shared" si="329"/>
        <v>0.17399999999999469</v>
      </c>
      <c r="I1397">
        <f t="shared" si="317"/>
        <v>431.99999999974534</v>
      </c>
      <c r="J1397">
        <f t="shared" si="318"/>
        <v>2.1904161278180324E-2</v>
      </c>
      <c r="K1397">
        <f t="shared" si="319"/>
        <v>25.257141232578853</v>
      </c>
      <c r="L1397">
        <f t="shared" si="320"/>
        <v>3.9769296294121147E-5</v>
      </c>
      <c r="M1397">
        <f>J1397/SQRT('Exhaust Gas Math'!$E$14*$B$21*$B$23)</f>
        <v>3.7185783647071969E-4</v>
      </c>
      <c r="N1397">
        <f t="shared" si="321"/>
        <v>1.31347813884461E-2</v>
      </c>
      <c r="O1397">
        <f t="shared" si="322"/>
        <v>0</v>
      </c>
      <c r="P1397">
        <f t="shared" si="323"/>
        <v>0</v>
      </c>
      <c r="Q1397">
        <f>($B$16/2)*(COS((ACOS((2*'Intake Valve Fxn Scratch'!$B$1)/$B$16-1)/($B$17/2))*(I1397-($B$17/2)))+1)*P1397</f>
        <v>0</v>
      </c>
      <c r="R1397">
        <f t="shared" si="324"/>
        <v>0</v>
      </c>
      <c r="S1397">
        <f t="shared" si="325"/>
        <v>0</v>
      </c>
      <c r="T1397">
        <f>S1397*'Exhaust Gas Math'!$C$14</f>
        <v>0</v>
      </c>
      <c r="U1397">
        <f>(T1397/'Exhaust Gas Math'!$B$14)+('Exhaust Gas Math'!$D$10)</f>
        <v>4.4059320573952224E-4</v>
      </c>
      <c r="V1397">
        <f>('Exhaust Gas Math'!$E$10*(2.53982214E-12*V1396^4 - 0.0000000071629564556*V1396^3 + 7.56281407226508E-06*V1396^2 - 0.00322508455050905*V1396 + 1.62997098133725)*$B$24+T1397*'Exhaust Gas Math'!$D$14*$B$23)/('Exhaust Gas Math'!$E$10*(2.53982214E-12*V1396^4 - 0.0000000071629564556*V1396^3 + 7.56281407226508E-06*V1396^2 - 0.00322508455050905*V1396 + 1.62997098133725)+T1397*'Exhaust Gas Math'!$D$14)</f>
        <v>1100</v>
      </c>
      <c r="W1397">
        <f>(353.3116967483*V1397^-1.0020802909)*('Exhaust Gas Math'!$E$10/(T1397+'Exhaust Gas Math'!$E$10))+(357.4500179626*V1397^-1.0038444015 )*(T1397/(T1397+'Exhaust Gas Math'!$E$10))</f>
        <v>0.31654710700089367</v>
      </c>
      <c r="X1397">
        <f t="shared" si="326"/>
        <v>0</v>
      </c>
      <c r="Y1397">
        <f t="shared" si="327"/>
        <v>101325</v>
      </c>
      <c r="Z1397">
        <f t="shared" si="328"/>
        <v>101325</v>
      </c>
    </row>
    <row r="1398" spans="5:26" x14ac:dyDescent="0.2">
      <c r="E1398">
        <f t="shared" si="315"/>
        <v>0.17412499999999467</v>
      </c>
      <c r="F1398">
        <f t="shared" si="316"/>
        <v>101325</v>
      </c>
      <c r="H1398">
        <f t="shared" si="329"/>
        <v>0.17412499999999467</v>
      </c>
      <c r="I1398">
        <f t="shared" si="317"/>
        <v>437.99999999974352</v>
      </c>
      <c r="J1398">
        <f t="shared" si="318"/>
        <v>2.5109199400938951E-2</v>
      </c>
      <c r="K1398">
        <f t="shared" si="319"/>
        <v>25.976597262898146</v>
      </c>
      <c r="L1398">
        <f t="shared" si="320"/>
        <v>3.9769296294121147E-5</v>
      </c>
      <c r="M1398">
        <f>J1398/SQRT('Exhaust Gas Math'!$E$14*$B$21*$B$23)</f>
        <v>4.2626843576275562E-4</v>
      </c>
      <c r="N1398">
        <f t="shared" si="321"/>
        <v>1.4685858367053179E-2</v>
      </c>
      <c r="O1398">
        <f t="shared" si="322"/>
        <v>0</v>
      </c>
      <c r="P1398">
        <f t="shared" si="323"/>
        <v>0</v>
      </c>
      <c r="Q1398">
        <f>($B$16/2)*(COS((ACOS((2*'Intake Valve Fxn Scratch'!$B$1)/$B$16-1)/($B$17/2))*(I1398-($B$17/2)))+1)*P1398</f>
        <v>0</v>
      </c>
      <c r="R1398">
        <f t="shared" si="324"/>
        <v>0</v>
      </c>
      <c r="S1398">
        <f t="shared" si="325"/>
        <v>0</v>
      </c>
      <c r="T1398">
        <f>S1398*'Exhaust Gas Math'!$C$14</f>
        <v>0</v>
      </c>
      <c r="U1398">
        <f>(T1398/'Exhaust Gas Math'!$B$14)+('Exhaust Gas Math'!$D$10)</f>
        <v>4.4059320573952224E-4</v>
      </c>
      <c r="V1398">
        <f>('Exhaust Gas Math'!$E$10*(2.53982214E-12*V1397^4 - 0.0000000071629564556*V1397^3 + 7.56281407226508E-06*V1397^2 - 0.00322508455050905*V1397 + 1.62997098133725)*$B$24+T1398*'Exhaust Gas Math'!$D$14*$B$23)/('Exhaust Gas Math'!$E$10*(2.53982214E-12*V1397^4 - 0.0000000071629564556*V1397^3 + 7.56281407226508E-06*V1397^2 - 0.00322508455050905*V1397 + 1.62997098133725)+T1398*'Exhaust Gas Math'!$D$14)</f>
        <v>1100</v>
      </c>
      <c r="W1398">
        <f>(353.3116967483*V1398^-1.0020802909)*('Exhaust Gas Math'!$E$10/(T1398+'Exhaust Gas Math'!$E$10))+(357.4500179626*V1398^-1.0038444015 )*(T1398/(T1398+'Exhaust Gas Math'!$E$10))</f>
        <v>0.31654710700089367</v>
      </c>
      <c r="X1398">
        <f t="shared" si="326"/>
        <v>0</v>
      </c>
      <c r="Y1398">
        <f t="shared" si="327"/>
        <v>101325</v>
      </c>
      <c r="Z1398">
        <f t="shared" si="328"/>
        <v>101325</v>
      </c>
    </row>
    <row r="1399" spans="5:26" x14ac:dyDescent="0.2">
      <c r="E1399">
        <f t="shared" si="315"/>
        <v>0.17424999999999466</v>
      </c>
      <c r="F1399">
        <f t="shared" si="316"/>
        <v>101325</v>
      </c>
      <c r="H1399">
        <f t="shared" si="329"/>
        <v>0.17424999999999466</v>
      </c>
      <c r="I1399">
        <f t="shared" si="317"/>
        <v>443.99999999974352</v>
      </c>
      <c r="J1399">
        <f t="shared" si="318"/>
        <v>2.8386447714274565E-2</v>
      </c>
      <c r="K1399">
        <f t="shared" si="319"/>
        <v>26.411448257652751</v>
      </c>
      <c r="L1399">
        <f t="shared" si="320"/>
        <v>3.9769296294121147E-5</v>
      </c>
      <c r="M1399">
        <f>J1399/SQRT('Exhaust Gas Math'!$E$14*$B$21*$B$23)</f>
        <v>4.8190491742929026E-4</v>
      </c>
      <c r="N1399">
        <f t="shared" si="321"/>
        <v>1.6267973594183943E-2</v>
      </c>
      <c r="O1399">
        <f t="shared" si="322"/>
        <v>0</v>
      </c>
      <c r="P1399">
        <f t="shared" si="323"/>
        <v>0</v>
      </c>
      <c r="Q1399">
        <f>($B$16/2)*(COS((ACOS((2*'Intake Valve Fxn Scratch'!$B$1)/$B$16-1)/($B$17/2))*(I1399-($B$17/2)))+1)*P1399</f>
        <v>0</v>
      </c>
      <c r="R1399">
        <f t="shared" si="324"/>
        <v>0</v>
      </c>
      <c r="S1399">
        <f t="shared" si="325"/>
        <v>0</v>
      </c>
      <c r="T1399">
        <f>S1399*'Exhaust Gas Math'!$C$14</f>
        <v>0</v>
      </c>
      <c r="U1399">
        <f>(T1399/'Exhaust Gas Math'!$B$14)+('Exhaust Gas Math'!$D$10)</f>
        <v>4.4059320573952224E-4</v>
      </c>
      <c r="V1399">
        <f>('Exhaust Gas Math'!$E$10*(2.53982214E-12*V1398^4 - 0.0000000071629564556*V1398^3 + 7.56281407226508E-06*V1398^2 - 0.00322508455050905*V1398 + 1.62997098133725)*$B$24+T1399*'Exhaust Gas Math'!$D$14*$B$23)/('Exhaust Gas Math'!$E$10*(2.53982214E-12*V1398^4 - 0.0000000071629564556*V1398^3 + 7.56281407226508E-06*V1398^2 - 0.00322508455050905*V1398 + 1.62997098133725)+T1399*'Exhaust Gas Math'!$D$14)</f>
        <v>1100</v>
      </c>
      <c r="W1399">
        <f>(353.3116967483*V1399^-1.0020802909)*('Exhaust Gas Math'!$E$10/(T1399+'Exhaust Gas Math'!$E$10))+(357.4500179626*V1399^-1.0038444015 )*(T1399/(T1399+'Exhaust Gas Math'!$E$10))</f>
        <v>0.31654710700089367</v>
      </c>
      <c r="X1399">
        <f t="shared" si="326"/>
        <v>0</v>
      </c>
      <c r="Y1399">
        <f t="shared" si="327"/>
        <v>101325</v>
      </c>
      <c r="Z1399">
        <f t="shared" si="328"/>
        <v>101325</v>
      </c>
    </row>
    <row r="1400" spans="5:26" x14ac:dyDescent="0.2">
      <c r="E1400">
        <f t="shared" si="315"/>
        <v>0.17437499999999465</v>
      </c>
      <c r="F1400">
        <f t="shared" si="316"/>
        <v>101325</v>
      </c>
      <c r="H1400">
        <f t="shared" si="329"/>
        <v>0.17437499999999465</v>
      </c>
      <c r="I1400">
        <f t="shared" si="317"/>
        <v>449.99999999974352</v>
      </c>
      <c r="J1400">
        <f t="shared" si="318"/>
        <v>3.1699999999857974E-2</v>
      </c>
      <c r="K1400">
        <f t="shared" si="319"/>
        <v>26.556929898345718</v>
      </c>
      <c r="L1400">
        <f t="shared" si="320"/>
        <v>3.9769296294121147E-5</v>
      </c>
      <c r="M1400">
        <f>J1400/SQRT('Exhaust Gas Math'!$E$14*$B$21*$B$23)</f>
        <v>5.3815771653450289E-4</v>
      </c>
      <c r="N1400">
        <f t="shared" si="321"/>
        <v>1.7887450438317447E-2</v>
      </c>
      <c r="O1400">
        <f t="shared" si="322"/>
        <v>0</v>
      </c>
      <c r="P1400">
        <f t="shared" si="323"/>
        <v>0</v>
      </c>
      <c r="Q1400">
        <f>($B$16/2)*(COS((ACOS((2*'Intake Valve Fxn Scratch'!$B$1)/$B$16-1)/($B$17/2))*(I1400-($B$17/2)))+1)*P1400</f>
        <v>0</v>
      </c>
      <c r="R1400">
        <f t="shared" si="324"/>
        <v>0</v>
      </c>
      <c r="S1400">
        <f t="shared" si="325"/>
        <v>0</v>
      </c>
      <c r="T1400">
        <f>S1400*'Exhaust Gas Math'!$C$14</f>
        <v>0</v>
      </c>
      <c r="U1400">
        <f>(T1400/'Exhaust Gas Math'!$B$14)+('Exhaust Gas Math'!$D$10)</f>
        <v>4.4059320573952224E-4</v>
      </c>
      <c r="V1400">
        <f>('Exhaust Gas Math'!$E$10*(2.53982214E-12*V1399^4 - 0.0000000071629564556*V1399^3 + 7.56281407226508E-06*V1399^2 - 0.00322508455050905*V1399 + 1.62997098133725)*$B$24+T1400*'Exhaust Gas Math'!$D$14*$B$23)/('Exhaust Gas Math'!$E$10*(2.53982214E-12*V1399^4 - 0.0000000071629564556*V1399^3 + 7.56281407226508E-06*V1399^2 - 0.00322508455050905*V1399 + 1.62997098133725)+T1400*'Exhaust Gas Math'!$D$14)</f>
        <v>1100</v>
      </c>
      <c r="W1400">
        <f>(353.3116967483*V1400^-1.0020802909)*('Exhaust Gas Math'!$E$10/(T1400+'Exhaust Gas Math'!$E$10))+(357.4500179626*V1400^-1.0038444015 )*(T1400/(T1400+'Exhaust Gas Math'!$E$10))</f>
        <v>0.31654710700089367</v>
      </c>
      <c r="X1400">
        <f t="shared" si="326"/>
        <v>0</v>
      </c>
      <c r="Y1400">
        <f t="shared" si="327"/>
        <v>101325</v>
      </c>
      <c r="Z1400">
        <f t="shared" si="328"/>
        <v>101325</v>
      </c>
    </row>
    <row r="1401" spans="5:26" x14ac:dyDescent="0.2">
      <c r="E1401">
        <f t="shared" si="315"/>
        <v>0.17449999999999463</v>
      </c>
      <c r="F1401">
        <f t="shared" si="316"/>
        <v>101325</v>
      </c>
      <c r="H1401">
        <f t="shared" si="329"/>
        <v>0.17449999999999463</v>
      </c>
      <c r="I1401">
        <f t="shared" si="317"/>
        <v>455.9999999997417</v>
      </c>
      <c r="J1401">
        <f t="shared" si="318"/>
        <v>3.5013552285442937E-2</v>
      </c>
      <c r="K1401">
        <f t="shared" si="319"/>
        <v>26.411448257677627</v>
      </c>
      <c r="L1401">
        <f t="shared" si="320"/>
        <v>3.9769296294121147E-5</v>
      </c>
      <c r="M1401">
        <f>J1401/SQRT('Exhaust Gas Math'!$E$14*$B$21*$B$23)</f>
        <v>5.9441051563974181E-4</v>
      </c>
      <c r="N1401">
        <f t="shared" si="321"/>
        <v>1.9552731033924999E-2</v>
      </c>
      <c r="O1401">
        <f t="shared" si="322"/>
        <v>0</v>
      </c>
      <c r="P1401">
        <f t="shared" si="323"/>
        <v>0</v>
      </c>
      <c r="Q1401">
        <f>($B$16/2)*(COS((ACOS((2*'Intake Valve Fxn Scratch'!$B$1)/$B$16-1)/($B$17/2))*(I1401-($B$17/2)))+1)*P1401</f>
        <v>0</v>
      </c>
      <c r="R1401">
        <f t="shared" si="324"/>
        <v>0</v>
      </c>
      <c r="S1401">
        <f t="shared" si="325"/>
        <v>0</v>
      </c>
      <c r="T1401">
        <f>S1401*'Exhaust Gas Math'!$C$14</f>
        <v>0</v>
      </c>
      <c r="U1401">
        <f>(T1401/'Exhaust Gas Math'!$B$14)+('Exhaust Gas Math'!$D$10)</f>
        <v>4.4059320573952224E-4</v>
      </c>
      <c r="V1401">
        <f>('Exhaust Gas Math'!$E$10*(2.53982214E-12*V1400^4 - 0.0000000071629564556*V1400^3 + 7.56281407226508E-06*V1400^2 - 0.00322508455050905*V1400 + 1.62997098133725)*$B$24+T1401*'Exhaust Gas Math'!$D$14*$B$23)/('Exhaust Gas Math'!$E$10*(2.53982214E-12*V1400^4 - 0.0000000071629564556*V1400^3 + 7.56281407226508E-06*V1400^2 - 0.00322508455050905*V1400 + 1.62997098133725)+T1401*'Exhaust Gas Math'!$D$14)</f>
        <v>1100</v>
      </c>
      <c r="W1401">
        <f>(353.3116967483*V1401^-1.0020802909)*('Exhaust Gas Math'!$E$10/(T1401+'Exhaust Gas Math'!$E$10))+(357.4500179626*V1401^-1.0038444015 )*(T1401/(T1401+'Exhaust Gas Math'!$E$10))</f>
        <v>0.31654710700089367</v>
      </c>
      <c r="X1401">
        <f t="shared" si="326"/>
        <v>0</v>
      </c>
      <c r="Y1401">
        <f t="shared" si="327"/>
        <v>101325</v>
      </c>
      <c r="Z1401">
        <f t="shared" si="328"/>
        <v>101325</v>
      </c>
    </row>
    <row r="1402" spans="5:26" x14ac:dyDescent="0.2">
      <c r="E1402">
        <f t="shared" si="315"/>
        <v>0.17462499999999462</v>
      </c>
      <c r="F1402">
        <f t="shared" si="316"/>
        <v>101325</v>
      </c>
      <c r="H1402">
        <f t="shared" si="329"/>
        <v>0.17462499999999462</v>
      </c>
      <c r="I1402">
        <f t="shared" si="317"/>
        <v>461.9999999997417</v>
      </c>
      <c r="J1402">
        <f t="shared" si="318"/>
        <v>3.8290800598783203E-2</v>
      </c>
      <c r="K1402">
        <f t="shared" si="319"/>
        <v>25.976597262947621</v>
      </c>
      <c r="L1402">
        <f t="shared" si="320"/>
        <v>3.9769296294121147E-5</v>
      </c>
      <c r="M1402">
        <f>J1402/SQRT('Exhaust Gas Math'!$E$14*$B$21*$B$23)</f>
        <v>6.5004699730635538E-4</v>
      </c>
      <c r="N1402">
        <f t="shared" si="321"/>
        <v>2.1273748626246321E-2</v>
      </c>
      <c r="O1402">
        <f t="shared" si="322"/>
        <v>0</v>
      </c>
      <c r="P1402">
        <f t="shared" si="323"/>
        <v>0</v>
      </c>
      <c r="Q1402">
        <f>($B$16/2)*(COS((ACOS((2*'Intake Valve Fxn Scratch'!$B$1)/$B$16-1)/($B$17/2))*(I1402-($B$17/2)))+1)*P1402</f>
        <v>0</v>
      </c>
      <c r="R1402">
        <f t="shared" si="324"/>
        <v>0</v>
      </c>
      <c r="S1402">
        <f t="shared" si="325"/>
        <v>0</v>
      </c>
      <c r="T1402">
        <f>S1402*'Exhaust Gas Math'!$C$14</f>
        <v>0</v>
      </c>
      <c r="U1402">
        <f>(T1402/'Exhaust Gas Math'!$B$14)+('Exhaust Gas Math'!$D$10)</f>
        <v>4.4059320573952224E-4</v>
      </c>
      <c r="V1402">
        <f>('Exhaust Gas Math'!$E$10*(2.53982214E-12*V1401^4 - 0.0000000071629564556*V1401^3 + 7.56281407226508E-06*V1401^2 - 0.00322508455050905*V1401 + 1.62997098133725)*$B$24+T1402*'Exhaust Gas Math'!$D$14*$B$23)/('Exhaust Gas Math'!$E$10*(2.53982214E-12*V1401^4 - 0.0000000071629564556*V1401^3 + 7.56281407226508E-06*V1401^2 - 0.00322508455050905*V1401 + 1.62997098133725)+T1402*'Exhaust Gas Math'!$D$14)</f>
        <v>1100</v>
      </c>
      <c r="W1402">
        <f>(353.3116967483*V1402^-1.0020802909)*('Exhaust Gas Math'!$E$10/(T1402+'Exhaust Gas Math'!$E$10))+(357.4500179626*V1402^-1.0038444015 )*(T1402/(T1402+'Exhaust Gas Math'!$E$10))</f>
        <v>0.31654710700089367</v>
      </c>
      <c r="X1402">
        <f t="shared" si="326"/>
        <v>0</v>
      </c>
      <c r="Y1402">
        <f t="shared" si="327"/>
        <v>101325</v>
      </c>
      <c r="Z1402">
        <f t="shared" si="328"/>
        <v>101325</v>
      </c>
    </row>
    <row r="1403" spans="5:26" x14ac:dyDescent="0.2">
      <c r="E1403">
        <f t="shared" si="315"/>
        <v>0.1747499999999946</v>
      </c>
      <c r="F1403">
        <f t="shared" si="316"/>
        <v>101325</v>
      </c>
      <c r="H1403">
        <f t="shared" si="329"/>
        <v>0.1747499999999946</v>
      </c>
      <c r="I1403">
        <f t="shared" si="317"/>
        <v>467.9999999997417</v>
      </c>
      <c r="J1403">
        <f t="shared" si="318"/>
        <v>4.1495838721549522E-2</v>
      </c>
      <c r="K1403">
        <f t="shared" si="319"/>
        <v>25.257141232652391</v>
      </c>
      <c r="L1403">
        <f t="shared" si="320"/>
        <v>3.9769296294121147E-5</v>
      </c>
      <c r="M1403">
        <f>J1403/SQRT('Exhaust Gas Math'!$E$14*$B$21*$B$23)</f>
        <v>7.0445759659852191E-4</v>
      </c>
      <c r="N1403">
        <f t="shared" si="321"/>
        <v>2.3061282130867923E-2</v>
      </c>
      <c r="O1403">
        <f t="shared" si="322"/>
        <v>0</v>
      </c>
      <c r="P1403">
        <f t="shared" si="323"/>
        <v>0</v>
      </c>
      <c r="Q1403">
        <f>($B$16/2)*(COS((ACOS((2*'Intake Valve Fxn Scratch'!$B$1)/$B$16-1)/($B$17/2))*(I1403-($B$17/2)))+1)*P1403</f>
        <v>0</v>
      </c>
      <c r="R1403">
        <f t="shared" si="324"/>
        <v>0</v>
      </c>
      <c r="S1403">
        <f t="shared" si="325"/>
        <v>0</v>
      </c>
      <c r="T1403">
        <f>S1403*'Exhaust Gas Math'!$C$14</f>
        <v>0</v>
      </c>
      <c r="U1403">
        <f>(T1403/'Exhaust Gas Math'!$B$14)+('Exhaust Gas Math'!$D$10)</f>
        <v>4.4059320573952224E-4</v>
      </c>
      <c r="V1403">
        <f>('Exhaust Gas Math'!$E$10*(2.53982214E-12*V1402^4 - 0.0000000071629564556*V1402^3 + 7.56281407226508E-06*V1402^2 - 0.00322508455050905*V1402 + 1.62997098133725)*$B$24+T1403*'Exhaust Gas Math'!$D$14*$B$23)/('Exhaust Gas Math'!$E$10*(2.53982214E-12*V1402^4 - 0.0000000071629564556*V1402^3 + 7.56281407226508E-06*V1402^2 - 0.00322508455050905*V1402 + 1.62997098133725)+T1403*'Exhaust Gas Math'!$D$14)</f>
        <v>1100</v>
      </c>
      <c r="W1403">
        <f>(353.3116967483*V1403^-1.0020802909)*('Exhaust Gas Math'!$E$10/(T1403+'Exhaust Gas Math'!$E$10))+(357.4500179626*V1403^-1.0038444015 )*(T1403/(T1403+'Exhaust Gas Math'!$E$10))</f>
        <v>0.31654710700089367</v>
      </c>
      <c r="X1403">
        <f t="shared" si="326"/>
        <v>0</v>
      </c>
      <c r="Y1403">
        <f t="shared" si="327"/>
        <v>101325</v>
      </c>
      <c r="Z1403">
        <f t="shared" si="328"/>
        <v>101325</v>
      </c>
    </row>
    <row r="1404" spans="5:26" x14ac:dyDescent="0.2">
      <c r="E1404">
        <f t="shared" si="315"/>
        <v>0.17487499999999459</v>
      </c>
      <c r="F1404">
        <f t="shared" si="316"/>
        <v>101325</v>
      </c>
      <c r="H1404">
        <f t="shared" si="329"/>
        <v>0.17487499999999459</v>
      </c>
      <c r="I1404">
        <f t="shared" si="317"/>
        <v>473.99999999973988</v>
      </c>
      <c r="J1404">
        <f t="shared" si="318"/>
        <v>4.4593551585371538E-2</v>
      </c>
      <c r="K1404">
        <f t="shared" si="319"/>
        <v>24.260962677615694</v>
      </c>
      <c r="L1404">
        <f t="shared" si="320"/>
        <v>3.9769296294121147E-5</v>
      </c>
      <c r="M1404">
        <f>J1404/SQRT('Exhaust Gas Math'!$E$14*$B$21*$B$23)</f>
        <v>7.5704617960424688E-4</v>
      </c>
      <c r="N1404">
        <f t="shared" si="321"/>
        <v>2.4926279523093314E-2</v>
      </c>
      <c r="O1404">
        <f t="shared" si="322"/>
        <v>0</v>
      </c>
      <c r="P1404">
        <f t="shared" si="323"/>
        <v>0</v>
      </c>
      <c r="Q1404">
        <f>($B$16/2)*(COS((ACOS((2*'Intake Valve Fxn Scratch'!$B$1)/$B$16-1)/($B$17/2))*(I1404-($B$17/2)))+1)*P1404</f>
        <v>0</v>
      </c>
      <c r="R1404">
        <f t="shared" si="324"/>
        <v>0</v>
      </c>
      <c r="S1404">
        <f t="shared" si="325"/>
        <v>0</v>
      </c>
      <c r="T1404">
        <f>S1404*'Exhaust Gas Math'!$C$14</f>
        <v>0</v>
      </c>
      <c r="U1404">
        <f>(T1404/'Exhaust Gas Math'!$B$14)+('Exhaust Gas Math'!$D$10)</f>
        <v>4.4059320573952224E-4</v>
      </c>
      <c r="V1404">
        <f>('Exhaust Gas Math'!$E$10*(2.53982214E-12*V1403^4 - 0.0000000071629564556*V1403^3 + 7.56281407226508E-06*V1403^2 - 0.00322508455050905*V1403 + 1.62997098133725)*$B$24+T1404*'Exhaust Gas Math'!$D$14*$B$23)/('Exhaust Gas Math'!$E$10*(2.53982214E-12*V1403^4 - 0.0000000071629564556*V1403^3 + 7.56281407226508E-06*V1403^2 - 0.00322508455050905*V1403 + 1.62997098133725)+T1404*'Exhaust Gas Math'!$D$14)</f>
        <v>1100</v>
      </c>
      <c r="W1404">
        <f>(353.3116967483*V1404^-1.0020802909)*('Exhaust Gas Math'!$E$10/(T1404+'Exhaust Gas Math'!$E$10))+(357.4500179626*V1404^-1.0038444015 )*(T1404/(T1404+'Exhaust Gas Math'!$E$10))</f>
        <v>0.31654710700089367</v>
      </c>
      <c r="X1404">
        <f t="shared" si="326"/>
        <v>0</v>
      </c>
      <c r="Y1404">
        <f t="shared" si="327"/>
        <v>101325</v>
      </c>
      <c r="Z1404">
        <f t="shared" si="328"/>
        <v>101325</v>
      </c>
    </row>
    <row r="1405" spans="5:26" x14ac:dyDescent="0.2">
      <c r="E1405">
        <f t="shared" si="315"/>
        <v>0.17499999999999458</v>
      </c>
      <c r="F1405">
        <f t="shared" si="316"/>
        <v>101325</v>
      </c>
      <c r="H1405">
        <f t="shared" si="329"/>
        <v>0.17499999999999458</v>
      </c>
      <c r="I1405">
        <f t="shared" si="317"/>
        <v>479.99999999973988</v>
      </c>
      <c r="J1405">
        <f t="shared" si="318"/>
        <v>4.754999999987513E-2</v>
      </c>
      <c r="K1405">
        <f t="shared" si="319"/>
        <v>22.998975938550277</v>
      </c>
      <c r="L1405">
        <f t="shared" si="320"/>
        <v>3.9769296294121147E-5</v>
      </c>
      <c r="M1405">
        <f>J1405/SQRT('Exhaust Gas Math'!$E$14*$B$21*$B$23)</f>
        <v>8.0723657480325102E-4</v>
      </c>
      <c r="N1405">
        <f t="shared" si="321"/>
        <v>2.6879134705594127E-2</v>
      </c>
      <c r="O1405">
        <f t="shared" si="322"/>
        <v>0</v>
      </c>
      <c r="P1405">
        <f t="shared" si="323"/>
        <v>0</v>
      </c>
      <c r="Q1405">
        <f>($B$16/2)*(COS((ACOS((2*'Intake Valve Fxn Scratch'!$B$1)/$B$16-1)/($B$17/2))*(I1405-($B$17/2)))+1)*P1405</f>
        <v>0</v>
      </c>
      <c r="R1405">
        <f t="shared" si="324"/>
        <v>0</v>
      </c>
      <c r="S1405">
        <f t="shared" si="325"/>
        <v>0</v>
      </c>
      <c r="T1405">
        <f>S1405*'Exhaust Gas Math'!$C$14</f>
        <v>0</v>
      </c>
      <c r="U1405">
        <f>(T1405/'Exhaust Gas Math'!$B$14)+('Exhaust Gas Math'!$D$10)</f>
        <v>4.4059320573952224E-4</v>
      </c>
      <c r="V1405">
        <f>('Exhaust Gas Math'!$E$10*(2.53982214E-12*V1404^4 - 0.0000000071629564556*V1404^3 + 7.56281407226508E-06*V1404^2 - 0.00322508455050905*V1404 + 1.62997098133725)*$B$24+T1405*'Exhaust Gas Math'!$D$14*$B$23)/('Exhaust Gas Math'!$E$10*(2.53982214E-12*V1404^4 - 0.0000000071629564556*V1404^3 + 7.56281407226508E-06*V1404^2 - 0.00322508455050905*V1404 + 1.62997098133725)+T1405*'Exhaust Gas Math'!$D$14)</f>
        <v>1100</v>
      </c>
      <c r="W1405">
        <f>(353.3116967483*V1405^-1.0020802909)*('Exhaust Gas Math'!$E$10/(T1405+'Exhaust Gas Math'!$E$10))+(357.4500179626*V1405^-1.0038444015 )*(T1405/(T1405+'Exhaust Gas Math'!$E$10))</f>
        <v>0.31654710700089367</v>
      </c>
      <c r="X1405">
        <f t="shared" si="326"/>
        <v>0</v>
      </c>
      <c r="Y1405">
        <f t="shared" si="327"/>
        <v>101325</v>
      </c>
      <c r="Z1405">
        <f t="shared" si="328"/>
        <v>101325</v>
      </c>
    </row>
    <row r="1406" spans="5:26" x14ac:dyDescent="0.2">
      <c r="E1406">
        <f t="shared" si="315"/>
        <v>0.17512499999999456</v>
      </c>
      <c r="F1406">
        <f t="shared" si="316"/>
        <v>101325</v>
      </c>
      <c r="H1406">
        <f t="shared" si="329"/>
        <v>0.17512499999999456</v>
      </c>
      <c r="I1406">
        <f t="shared" si="317"/>
        <v>485.99999999973988</v>
      </c>
      <c r="J1406">
        <f t="shared" si="318"/>
        <v>5.0332792497555123E-2</v>
      </c>
      <c r="K1406">
        <f t="shared" si="319"/>
        <v>21.485007606256598</v>
      </c>
      <c r="L1406">
        <f t="shared" si="320"/>
        <v>3.9769296294121147E-5</v>
      </c>
      <c r="M1406">
        <f>J1406/SQRT('Exhaust Gas Math'!$E$14*$B$21*$B$23)</f>
        <v>8.5447888572273126E-4</v>
      </c>
      <c r="N1406">
        <f t="shared" si="321"/>
        <v>2.8928903021739436E-2</v>
      </c>
      <c r="O1406">
        <f t="shared" si="322"/>
        <v>0</v>
      </c>
      <c r="P1406">
        <f t="shared" si="323"/>
        <v>0</v>
      </c>
      <c r="Q1406">
        <f>($B$16/2)*(COS((ACOS((2*'Intake Valve Fxn Scratch'!$B$1)/$B$16-1)/($B$17/2))*(I1406-($B$17/2)))+1)*P1406</f>
        <v>0</v>
      </c>
      <c r="R1406">
        <f t="shared" si="324"/>
        <v>0</v>
      </c>
      <c r="S1406">
        <f t="shared" si="325"/>
        <v>0</v>
      </c>
      <c r="T1406">
        <f>S1406*'Exhaust Gas Math'!$C$14</f>
        <v>0</v>
      </c>
      <c r="U1406">
        <f>(T1406/'Exhaust Gas Math'!$B$14)+('Exhaust Gas Math'!$D$10)</f>
        <v>4.4059320573952224E-4</v>
      </c>
      <c r="V1406">
        <f>('Exhaust Gas Math'!$E$10*(2.53982214E-12*V1405^4 - 0.0000000071629564556*V1405^3 + 7.56281407226508E-06*V1405^2 - 0.00322508455050905*V1405 + 1.62997098133725)*$B$24+T1406*'Exhaust Gas Math'!$D$14*$B$23)/('Exhaust Gas Math'!$E$10*(2.53982214E-12*V1405^4 - 0.0000000071629564556*V1405^3 + 7.56281407226508E-06*V1405^2 - 0.00322508455050905*V1405 + 1.62997098133725)+T1406*'Exhaust Gas Math'!$D$14)</f>
        <v>1100</v>
      </c>
      <c r="W1406">
        <f>(353.3116967483*V1406^-1.0020802909)*('Exhaust Gas Math'!$E$10/(T1406+'Exhaust Gas Math'!$E$10))+(357.4500179626*V1406^-1.0038444015 )*(T1406/(T1406+'Exhaust Gas Math'!$E$10))</f>
        <v>0.31654710700089367</v>
      </c>
      <c r="X1406">
        <f t="shared" si="326"/>
        <v>0</v>
      </c>
      <c r="Y1406">
        <f t="shared" si="327"/>
        <v>101325</v>
      </c>
      <c r="Z1406">
        <f t="shared" si="328"/>
        <v>101325</v>
      </c>
    </row>
    <row r="1407" spans="5:26" x14ac:dyDescent="0.2">
      <c r="E1407">
        <f t="shared" si="315"/>
        <v>0.17524999999999455</v>
      </c>
      <c r="F1407">
        <f t="shared" si="316"/>
        <v>101325</v>
      </c>
      <c r="H1407">
        <f t="shared" si="329"/>
        <v>0.17524999999999455</v>
      </c>
      <c r="I1407">
        <f t="shared" si="317"/>
        <v>491.99999999973807</v>
      </c>
      <c r="J1407">
        <f t="shared" si="318"/>
        <v>5.2911440221468681E-2</v>
      </c>
      <c r="K1407">
        <f t="shared" si="319"/>
        <v>19.735645034602324</v>
      </c>
      <c r="L1407">
        <f t="shared" si="320"/>
        <v>3.9769296294121147E-5</v>
      </c>
      <c r="M1407">
        <f>J1407/SQRT('Exhaust Gas Math'!$E$14*$B$21*$B$23)</f>
        <v>8.9825551571813913E-4</v>
      </c>
      <c r="N1407">
        <f t="shared" si="321"/>
        <v>3.1082443968287982E-2</v>
      </c>
      <c r="O1407">
        <f t="shared" si="322"/>
        <v>0</v>
      </c>
      <c r="P1407">
        <f t="shared" si="323"/>
        <v>0</v>
      </c>
      <c r="Q1407">
        <f>($B$16/2)*(COS((ACOS((2*'Intake Valve Fxn Scratch'!$B$1)/$B$16-1)/($B$17/2))*(I1407-($B$17/2)))+1)*P1407</f>
        <v>0</v>
      </c>
      <c r="R1407">
        <f t="shared" si="324"/>
        <v>0</v>
      </c>
      <c r="S1407">
        <f t="shared" si="325"/>
        <v>0</v>
      </c>
      <c r="T1407">
        <f>S1407*'Exhaust Gas Math'!$C$14</f>
        <v>0</v>
      </c>
      <c r="U1407">
        <f>(T1407/'Exhaust Gas Math'!$B$14)+('Exhaust Gas Math'!$D$10)</f>
        <v>4.4059320573952224E-4</v>
      </c>
      <c r="V1407">
        <f>('Exhaust Gas Math'!$E$10*(2.53982214E-12*V1406^4 - 0.0000000071629564556*V1406^3 + 7.56281407226508E-06*V1406^2 - 0.00322508455050905*V1406 + 1.62997098133725)*$B$24+T1407*'Exhaust Gas Math'!$D$14*$B$23)/('Exhaust Gas Math'!$E$10*(2.53982214E-12*V1406^4 - 0.0000000071629564556*V1406^3 + 7.56281407226508E-06*V1406^2 - 0.00322508455050905*V1406 + 1.62997098133725)+T1407*'Exhaust Gas Math'!$D$14)</f>
        <v>1100</v>
      </c>
      <c r="W1407">
        <f>(353.3116967483*V1407^-1.0020802909)*('Exhaust Gas Math'!$E$10/(T1407+'Exhaust Gas Math'!$E$10))+(357.4500179626*V1407^-1.0038444015 )*(T1407/(T1407+'Exhaust Gas Math'!$E$10))</f>
        <v>0.31654710700089367</v>
      </c>
      <c r="X1407">
        <f t="shared" si="326"/>
        <v>0</v>
      </c>
      <c r="Y1407">
        <f t="shared" si="327"/>
        <v>101325</v>
      </c>
      <c r="Z1407">
        <f t="shared" si="328"/>
        <v>101325</v>
      </c>
    </row>
    <row r="1408" spans="5:26" x14ac:dyDescent="0.2">
      <c r="E1408">
        <f t="shared" si="315"/>
        <v>0.17537499999999454</v>
      </c>
      <c r="F1408">
        <f t="shared" si="316"/>
        <v>101325</v>
      </c>
      <c r="H1408">
        <f t="shared" si="329"/>
        <v>0.17537499999999454</v>
      </c>
      <c r="I1408">
        <f t="shared" si="317"/>
        <v>497.99999999973807</v>
      </c>
      <c r="J1408">
        <f t="shared" si="318"/>
        <v>5.5257690967536646E-2</v>
      </c>
      <c r="K1408">
        <f t="shared" si="319"/>
        <v>17.770054605999775</v>
      </c>
      <c r="L1408">
        <f t="shared" si="320"/>
        <v>3.9769296294121147E-5</v>
      </c>
      <c r="M1408">
        <f>J1408/SQRT('Exhaust Gas Math'!$E$14*$B$21*$B$23)</f>
        <v>9.3808683887040942E-4</v>
      </c>
      <c r="N1408">
        <f t="shared" si="321"/>
        <v>3.3343486332350826E-2</v>
      </c>
      <c r="O1408">
        <f t="shared" si="322"/>
        <v>0</v>
      </c>
      <c r="P1408">
        <f t="shared" si="323"/>
        <v>0</v>
      </c>
      <c r="Q1408">
        <f>($B$16/2)*(COS((ACOS((2*'Intake Valve Fxn Scratch'!$B$1)/$B$16-1)/($B$17/2))*(I1408-($B$17/2)))+1)*P1408</f>
        <v>0</v>
      </c>
      <c r="R1408">
        <f t="shared" si="324"/>
        <v>0</v>
      </c>
      <c r="S1408">
        <f t="shared" si="325"/>
        <v>0</v>
      </c>
      <c r="T1408">
        <f>S1408*'Exhaust Gas Math'!$C$14</f>
        <v>0</v>
      </c>
      <c r="U1408">
        <f>(T1408/'Exhaust Gas Math'!$B$14)+('Exhaust Gas Math'!$D$10)</f>
        <v>4.4059320573952224E-4</v>
      </c>
      <c r="V1408">
        <f>('Exhaust Gas Math'!$E$10*(2.53982214E-12*V1407^4 - 0.0000000071629564556*V1407^3 + 7.56281407226508E-06*V1407^2 - 0.00322508455050905*V1407 + 1.62997098133725)*$B$24+T1408*'Exhaust Gas Math'!$D$14*$B$23)/('Exhaust Gas Math'!$E$10*(2.53982214E-12*V1407^4 - 0.0000000071629564556*V1407^3 + 7.56281407226508E-06*V1407^2 - 0.00322508455050905*V1407 + 1.62997098133725)+T1408*'Exhaust Gas Math'!$D$14)</f>
        <v>1100</v>
      </c>
      <c r="W1408">
        <f>(353.3116967483*V1408^-1.0020802909)*('Exhaust Gas Math'!$E$10/(T1408+'Exhaust Gas Math'!$E$10))+(357.4500179626*V1408^-1.0038444015 )*(T1408/(T1408+'Exhaust Gas Math'!$E$10))</f>
        <v>0.31654710700089367</v>
      </c>
      <c r="X1408">
        <f t="shared" si="326"/>
        <v>0</v>
      </c>
      <c r="Y1408">
        <f t="shared" si="327"/>
        <v>101325</v>
      </c>
      <c r="Z1408">
        <f t="shared" si="328"/>
        <v>101325</v>
      </c>
    </row>
    <row r="1409" spans="5:26" x14ac:dyDescent="0.2">
      <c r="E1409">
        <f t="shared" si="315"/>
        <v>0.17549999999999452</v>
      </c>
      <c r="F1409">
        <f t="shared" si="316"/>
        <v>101325</v>
      </c>
      <c r="H1409">
        <f t="shared" si="329"/>
        <v>0.17549999999999452</v>
      </c>
      <c r="I1409">
        <f t="shared" si="317"/>
        <v>503.99999999973625</v>
      </c>
      <c r="J1409">
        <f t="shared" si="318"/>
        <v>5.7345838721600595E-2</v>
      </c>
      <c r="K1409">
        <f t="shared" si="319"/>
        <v>15.609771740510944</v>
      </c>
      <c r="L1409">
        <f t="shared" si="320"/>
        <v>3.9769296294121147E-5</v>
      </c>
      <c r="M1409">
        <f>J1409/SQRT('Exhaust Gas Math'!$E$14*$B$21*$B$23)</f>
        <v>9.7353645486784597E-4</v>
      </c>
      <c r="N1409">
        <f t="shared" si="321"/>
        <v>3.5711621293284999E-2</v>
      </c>
      <c r="O1409">
        <f t="shared" si="322"/>
        <v>0</v>
      </c>
      <c r="P1409">
        <f t="shared" si="323"/>
        <v>0</v>
      </c>
      <c r="Q1409">
        <f>($B$16/2)*(COS((ACOS((2*'Intake Valve Fxn Scratch'!$B$1)/$B$16-1)/($B$17/2))*(I1409-($B$17/2)))+1)*P1409</f>
        <v>0</v>
      </c>
      <c r="R1409">
        <f t="shared" si="324"/>
        <v>0</v>
      </c>
      <c r="S1409">
        <f t="shared" si="325"/>
        <v>0</v>
      </c>
      <c r="T1409">
        <f>S1409*'Exhaust Gas Math'!$C$14</f>
        <v>0</v>
      </c>
      <c r="U1409">
        <f>(T1409/'Exhaust Gas Math'!$B$14)+('Exhaust Gas Math'!$D$10)</f>
        <v>4.4059320573952224E-4</v>
      </c>
      <c r="V1409">
        <f>('Exhaust Gas Math'!$E$10*(2.53982214E-12*V1408^4 - 0.0000000071629564556*V1408^3 + 7.56281407226508E-06*V1408^2 - 0.00322508455050905*V1408 + 1.62997098133725)*$B$24+T1409*'Exhaust Gas Math'!$D$14*$B$23)/('Exhaust Gas Math'!$E$10*(2.53982214E-12*V1408^4 - 0.0000000071629564556*V1408^3 + 7.56281407226508E-06*V1408^2 - 0.00322508455050905*V1408 + 1.62997098133725)+T1409*'Exhaust Gas Math'!$D$14)</f>
        <v>1100</v>
      </c>
      <c r="W1409">
        <f>(353.3116967483*V1409^-1.0020802909)*('Exhaust Gas Math'!$E$10/(T1409+'Exhaust Gas Math'!$E$10))+(357.4500179626*V1409^-1.0038444015 )*(T1409/(T1409+'Exhaust Gas Math'!$E$10))</f>
        <v>0.31654710700089367</v>
      </c>
      <c r="X1409">
        <f t="shared" si="326"/>
        <v>0</v>
      </c>
      <c r="Y1409">
        <f t="shared" si="327"/>
        <v>101325</v>
      </c>
      <c r="Z1409">
        <f t="shared" si="328"/>
        <v>101325</v>
      </c>
    </row>
    <row r="1410" spans="5:26" x14ac:dyDescent="0.2">
      <c r="E1410">
        <f t="shared" si="315"/>
        <v>0.17562499999999451</v>
      </c>
      <c r="F1410">
        <f t="shared" si="316"/>
        <v>101325</v>
      </c>
      <c r="H1410">
        <f t="shared" si="329"/>
        <v>0.17562499999999451</v>
      </c>
      <c r="I1410">
        <f t="shared" si="317"/>
        <v>509.99999999973625</v>
      </c>
      <c r="J1410">
        <f t="shared" si="318"/>
        <v>5.9153005299893979E-2</v>
      </c>
      <c r="K1410">
        <f t="shared" si="319"/>
        <v>13.278464949278384</v>
      </c>
      <c r="L1410">
        <f t="shared" si="320"/>
        <v>3.9769296294121147E-5</v>
      </c>
      <c r="M1410">
        <f>J1410/SQRT('Exhaust Gas Math'!$E$14*$B$21*$B$23)</f>
        <v>1.0042159702992716E-3</v>
      </c>
      <c r="N1410">
        <f t="shared" si="321"/>
        <v>3.8181243154648541E-2</v>
      </c>
      <c r="O1410">
        <f t="shared" si="322"/>
        <v>0</v>
      </c>
      <c r="P1410">
        <f t="shared" si="323"/>
        <v>0</v>
      </c>
      <c r="Q1410">
        <f>($B$16/2)*(COS((ACOS((2*'Intake Valve Fxn Scratch'!$B$1)/$B$16-1)/($B$17/2))*(I1410-($B$17/2)))+1)*P1410</f>
        <v>0</v>
      </c>
      <c r="R1410">
        <f t="shared" si="324"/>
        <v>0</v>
      </c>
      <c r="S1410">
        <f t="shared" si="325"/>
        <v>0</v>
      </c>
      <c r="T1410">
        <f>S1410*'Exhaust Gas Math'!$C$14</f>
        <v>0</v>
      </c>
      <c r="U1410">
        <f>(T1410/'Exhaust Gas Math'!$B$14)+('Exhaust Gas Math'!$D$10)</f>
        <v>4.4059320573952224E-4</v>
      </c>
      <c r="V1410">
        <f>('Exhaust Gas Math'!$E$10*(2.53982214E-12*V1409^4 - 0.0000000071629564556*V1409^3 + 7.56281407226508E-06*V1409^2 - 0.00322508455050905*V1409 + 1.62997098133725)*$B$24+T1410*'Exhaust Gas Math'!$D$14*$B$23)/('Exhaust Gas Math'!$E$10*(2.53982214E-12*V1409^4 - 0.0000000071629564556*V1409^3 + 7.56281407226508E-06*V1409^2 - 0.00322508455050905*V1409 + 1.62997098133725)+T1410*'Exhaust Gas Math'!$D$14)</f>
        <v>1100</v>
      </c>
      <c r="W1410">
        <f>(353.3116967483*V1410^-1.0020802909)*('Exhaust Gas Math'!$E$10/(T1410+'Exhaust Gas Math'!$E$10))+(357.4500179626*V1410^-1.0038444015 )*(T1410/(T1410+'Exhaust Gas Math'!$E$10))</f>
        <v>0.31654710700089367</v>
      </c>
      <c r="X1410">
        <f t="shared" si="326"/>
        <v>0</v>
      </c>
      <c r="Y1410">
        <f t="shared" si="327"/>
        <v>101325</v>
      </c>
      <c r="Z1410">
        <f t="shared" si="328"/>
        <v>101325</v>
      </c>
    </row>
    <row r="1411" spans="5:26" x14ac:dyDescent="0.2">
      <c r="E1411">
        <f t="shared" si="315"/>
        <v>0.17574999999999449</v>
      </c>
      <c r="F1411">
        <f t="shared" si="316"/>
        <v>101325</v>
      </c>
      <c r="H1411">
        <f t="shared" si="329"/>
        <v>0.17574999999999449</v>
      </c>
      <c r="I1411">
        <f t="shared" si="317"/>
        <v>515.99999999973625</v>
      </c>
      <c r="J1411">
        <f t="shared" si="318"/>
        <v>6.0659391007211114E-2</v>
      </c>
      <c r="K1411">
        <f t="shared" si="319"/>
        <v>10.801676517364132</v>
      </c>
      <c r="L1411">
        <f t="shared" si="320"/>
        <v>3.9769296294121147E-5</v>
      </c>
      <c r="M1411">
        <f>J1411/SQRT('Exhaust Gas Math'!$E$14*$B$21*$B$23)</f>
        <v>1.0297892539735188E-3</v>
      </c>
      <c r="N1411">
        <f t="shared" si="321"/>
        <v>4.074047510286239E-2</v>
      </c>
      <c r="O1411">
        <f t="shared" si="322"/>
        <v>0</v>
      </c>
      <c r="P1411">
        <f t="shared" si="323"/>
        <v>0</v>
      </c>
      <c r="Q1411">
        <f>($B$16/2)*(COS((ACOS((2*'Intake Valve Fxn Scratch'!$B$1)/$B$16-1)/($B$17/2))*(I1411-($B$17/2)))+1)*P1411</f>
        <v>0</v>
      </c>
      <c r="R1411">
        <f t="shared" si="324"/>
        <v>0</v>
      </c>
      <c r="S1411">
        <f t="shared" si="325"/>
        <v>0</v>
      </c>
      <c r="T1411">
        <f>S1411*'Exhaust Gas Math'!$C$14</f>
        <v>0</v>
      </c>
      <c r="U1411">
        <f>(T1411/'Exhaust Gas Math'!$B$14)+('Exhaust Gas Math'!$D$10)</f>
        <v>4.4059320573952224E-4</v>
      </c>
      <c r="V1411">
        <f>('Exhaust Gas Math'!$E$10*(2.53982214E-12*V1410^4 - 0.0000000071629564556*V1410^3 + 7.56281407226508E-06*V1410^2 - 0.00322508455050905*V1410 + 1.62997098133725)*$B$24+T1411*'Exhaust Gas Math'!$D$14*$B$23)/('Exhaust Gas Math'!$E$10*(2.53982214E-12*V1410^4 - 0.0000000071629564556*V1410^3 + 7.56281407226508E-06*V1410^2 - 0.00322508455050905*V1410 + 1.62997098133725)+T1411*'Exhaust Gas Math'!$D$14)</f>
        <v>1100</v>
      </c>
      <c r="W1411">
        <f>(353.3116967483*V1411^-1.0020802909)*('Exhaust Gas Math'!$E$10/(T1411+'Exhaust Gas Math'!$E$10))+(357.4500179626*V1411^-1.0038444015 )*(T1411/(T1411+'Exhaust Gas Math'!$E$10))</f>
        <v>0.31654710700089367</v>
      </c>
      <c r="X1411">
        <f t="shared" si="326"/>
        <v>0</v>
      </c>
      <c r="Y1411">
        <f t="shared" si="327"/>
        <v>101325</v>
      </c>
      <c r="Z1411">
        <f t="shared" si="328"/>
        <v>101325</v>
      </c>
    </row>
    <row r="1412" spans="5:26" x14ac:dyDescent="0.2">
      <c r="E1412">
        <f t="shared" ref="E1412:E1475" si="330">H1412</f>
        <v>0.17587499999999448</v>
      </c>
      <c r="F1412">
        <f t="shared" ref="F1412:F1475" si="331">Z1412</f>
        <v>101325</v>
      </c>
      <c r="H1412">
        <f t="shared" si="329"/>
        <v>0.17587499999999448</v>
      </c>
      <c r="I1412">
        <f t="shared" si="317"/>
        <v>521.99999999973443</v>
      </c>
      <c r="J1412">
        <f t="shared" si="318"/>
        <v>6.1848491566511156E-2</v>
      </c>
      <c r="K1412">
        <f t="shared" si="319"/>
        <v>8.2065426571295443</v>
      </c>
      <c r="L1412">
        <f t="shared" si="320"/>
        <v>3.9769296294121147E-5</v>
      </c>
      <c r="M1412">
        <f>J1412/SQRT('Exhaust Gas Math'!$E$14*$B$21*$B$23)</f>
        <v>1.0499761196430986E-3</v>
      </c>
      <c r="N1412">
        <f t="shared" si="321"/>
        <v>4.3370137971619482E-2</v>
      </c>
      <c r="O1412">
        <f t="shared" si="322"/>
        <v>0</v>
      </c>
      <c r="P1412">
        <f t="shared" si="323"/>
        <v>0</v>
      </c>
      <c r="Q1412">
        <f>($B$16/2)*(COS((ACOS((2*'Intake Valve Fxn Scratch'!$B$1)/$B$16-1)/($B$17/2))*(I1412-($B$17/2)))+1)*P1412</f>
        <v>0</v>
      </c>
      <c r="R1412">
        <f t="shared" si="324"/>
        <v>0</v>
      </c>
      <c r="S1412">
        <f t="shared" si="325"/>
        <v>0</v>
      </c>
      <c r="T1412">
        <f>S1412*'Exhaust Gas Math'!$C$14</f>
        <v>0</v>
      </c>
      <c r="U1412">
        <f>(T1412/'Exhaust Gas Math'!$B$14)+('Exhaust Gas Math'!$D$10)</f>
        <v>4.4059320573952224E-4</v>
      </c>
      <c r="V1412">
        <f>('Exhaust Gas Math'!$E$10*(2.53982214E-12*V1411^4 - 0.0000000071629564556*V1411^3 + 7.56281407226508E-06*V1411^2 - 0.00322508455050905*V1411 + 1.62997098133725)*$B$24+T1412*'Exhaust Gas Math'!$D$14*$B$23)/('Exhaust Gas Math'!$E$10*(2.53982214E-12*V1411^4 - 0.0000000071629564556*V1411^3 + 7.56281407226508E-06*V1411^2 - 0.00322508455050905*V1411 + 1.62997098133725)+T1412*'Exhaust Gas Math'!$D$14)</f>
        <v>1100</v>
      </c>
      <c r="W1412">
        <f>(353.3116967483*V1412^-1.0020802909)*('Exhaust Gas Math'!$E$10/(T1412+'Exhaust Gas Math'!$E$10))+(357.4500179626*V1412^-1.0038444015 )*(T1412/(T1412+'Exhaust Gas Math'!$E$10))</f>
        <v>0.31654710700089367</v>
      </c>
      <c r="X1412">
        <f t="shared" si="326"/>
        <v>0</v>
      </c>
      <c r="Y1412">
        <f t="shared" si="327"/>
        <v>101325</v>
      </c>
      <c r="Z1412">
        <f t="shared" si="328"/>
        <v>101325</v>
      </c>
    </row>
    <row r="1413" spans="5:26" x14ac:dyDescent="0.2">
      <c r="E1413">
        <f t="shared" si="330"/>
        <v>0.17599999999999447</v>
      </c>
      <c r="F1413">
        <f t="shared" si="331"/>
        <v>101325</v>
      </c>
      <c r="H1413">
        <f t="shared" si="329"/>
        <v>0.17599999999999447</v>
      </c>
      <c r="I1413">
        <f t="shared" ref="I1413:I1476" si="332">($B$11*360*H1413)-(720*FLOOR(H1413/(2/$B$11),1))</f>
        <v>527.99999999973443</v>
      </c>
      <c r="J1413">
        <f t="shared" ref="J1413:J1476" si="333">-(($B$4/1000)/2)*COS($B$12*H1413)+(($B$4/1000)/2)</f>
        <v>6.2707278943231137E-2</v>
      </c>
      <c r="K1413">
        <f t="shared" ref="K1413:K1476" si="334">($B$4/1000/2)*$B$12*SIN($B$12*H1413)</f>
        <v>5.5214961982140096</v>
      </c>
      <c r="L1413">
        <f t="shared" ref="L1413:L1476" si="335">$B$8+P1413*(J1413*$B$6)</f>
        <v>3.9769296294121147E-5</v>
      </c>
      <c r="M1413">
        <f>J1413/SQRT('Exhaust Gas Math'!$E$14*$B$21*$B$23)</f>
        <v>1.064555395783362E-3</v>
      </c>
      <c r="N1413">
        <f t="shared" ref="N1413:N1476" si="336">-(($B$4/1000)/2)*COS($B$12*(H1413-M1413))+(($B$4/1000)/2)</f>
        <v>4.6042841937420406E-2</v>
      </c>
      <c r="O1413">
        <f t="shared" ref="O1413:O1476" si="337">N1413*$B$6*P1413</f>
        <v>0</v>
      </c>
      <c r="P1413">
        <f t="shared" ref="P1413:P1476" si="338">IF(I1413&lt;=$B$17,1,0)</f>
        <v>0</v>
      </c>
      <c r="Q1413">
        <f>($B$16/2)*(COS((ACOS((2*'Intake Valve Fxn Scratch'!$B$1)/$B$16-1)/($B$17/2))*(I1413-($B$17/2)))+1)*P1413</f>
        <v>0</v>
      </c>
      <c r="R1413">
        <f t="shared" ref="R1413:R1476" si="339">Q1413/$B$16</f>
        <v>0</v>
      </c>
      <c r="S1413">
        <f t="shared" ref="S1413:S1476" si="340">P1413*($B$13*R1413*(O1413-O1412)*$B$19+S1412)</f>
        <v>0</v>
      </c>
      <c r="T1413">
        <f>S1413*'Exhaust Gas Math'!$C$14</f>
        <v>0</v>
      </c>
      <c r="U1413">
        <f>(T1413/'Exhaust Gas Math'!$B$14)+('Exhaust Gas Math'!$D$10)</f>
        <v>4.4059320573952224E-4</v>
      </c>
      <c r="V1413">
        <f>('Exhaust Gas Math'!$E$10*(2.53982214E-12*V1412^4 - 0.0000000071629564556*V1412^3 + 7.56281407226508E-06*V1412^2 - 0.00322508455050905*V1412 + 1.62997098133725)*$B$24+T1413*'Exhaust Gas Math'!$D$14*$B$23)/('Exhaust Gas Math'!$E$10*(2.53982214E-12*V1412^4 - 0.0000000071629564556*V1412^3 + 7.56281407226508E-06*V1412^2 - 0.00322508455050905*V1412 + 1.62997098133725)+T1413*'Exhaust Gas Math'!$D$14)</f>
        <v>1100</v>
      </c>
      <c r="W1413">
        <f>(353.3116967483*V1413^-1.0020802909)*('Exhaust Gas Math'!$E$10/(T1413+'Exhaust Gas Math'!$E$10))+(357.4500179626*V1413^-1.0038444015 )*(T1413/(T1413+'Exhaust Gas Math'!$E$10))</f>
        <v>0.31654710700089367</v>
      </c>
      <c r="X1413">
        <f t="shared" ref="X1413:X1476" si="341">P1413*SIGN(K1413)*-0.5*W1413*K1413^2</f>
        <v>0</v>
      </c>
      <c r="Y1413">
        <f t="shared" ref="Y1413:Y1476" si="342">(U1413*$B$21*V1413)/L1413</f>
        <v>101325</v>
      </c>
      <c r="Z1413">
        <f t="shared" ref="Z1413:Z1476" si="343">IF((X1413+Y1413)&lt;$B$22,(X1413+Y1413),$B$22)</f>
        <v>101325</v>
      </c>
    </row>
    <row r="1414" spans="5:26" x14ac:dyDescent="0.2">
      <c r="E1414">
        <f t="shared" si="330"/>
        <v>0.17612499999999445</v>
      </c>
      <c r="F1414">
        <f t="shared" si="331"/>
        <v>101325</v>
      </c>
      <c r="H1414">
        <f t="shared" si="329"/>
        <v>0.17612499999999445</v>
      </c>
      <c r="I1414">
        <f t="shared" si="332"/>
        <v>533.99999999973443</v>
      </c>
      <c r="J1414">
        <f t="shared" si="333"/>
        <v>6.3226344083158886E-2</v>
      </c>
      <c r="K1414">
        <f t="shared" si="334"/>
        <v>2.7759550715034975</v>
      </c>
      <c r="L1414">
        <f t="shared" si="335"/>
        <v>3.9769296294121147E-5</v>
      </c>
      <c r="M1414">
        <f>J1414/SQRT('Exhaust Gas Math'!$E$14*$B$21*$B$23)</f>
        <v>1.0733673487940065E-3</v>
      </c>
      <c r="N1414">
        <f t="shared" si="336"/>
        <v>4.8722302043108283E-2</v>
      </c>
      <c r="O1414">
        <f t="shared" si="337"/>
        <v>0</v>
      </c>
      <c r="P1414">
        <f t="shared" si="338"/>
        <v>0</v>
      </c>
      <c r="Q1414">
        <f>($B$16/2)*(COS((ACOS((2*'Intake Valve Fxn Scratch'!$B$1)/$B$16-1)/($B$17/2))*(I1414-($B$17/2)))+1)*P1414</f>
        <v>0</v>
      </c>
      <c r="R1414">
        <f t="shared" si="339"/>
        <v>0</v>
      </c>
      <c r="S1414">
        <f t="shared" si="340"/>
        <v>0</v>
      </c>
      <c r="T1414">
        <f>S1414*'Exhaust Gas Math'!$C$14</f>
        <v>0</v>
      </c>
      <c r="U1414">
        <f>(T1414/'Exhaust Gas Math'!$B$14)+('Exhaust Gas Math'!$D$10)</f>
        <v>4.4059320573952224E-4</v>
      </c>
      <c r="V1414">
        <f>('Exhaust Gas Math'!$E$10*(2.53982214E-12*V1413^4 - 0.0000000071629564556*V1413^3 + 7.56281407226508E-06*V1413^2 - 0.00322508455050905*V1413 + 1.62997098133725)*$B$24+T1414*'Exhaust Gas Math'!$D$14*$B$23)/('Exhaust Gas Math'!$E$10*(2.53982214E-12*V1413^4 - 0.0000000071629564556*V1413^3 + 7.56281407226508E-06*V1413^2 - 0.00322508455050905*V1413 + 1.62997098133725)+T1414*'Exhaust Gas Math'!$D$14)</f>
        <v>1100</v>
      </c>
      <c r="W1414">
        <f>(353.3116967483*V1414^-1.0020802909)*('Exhaust Gas Math'!$E$10/(T1414+'Exhaust Gas Math'!$E$10))+(357.4500179626*V1414^-1.0038444015 )*(T1414/(T1414+'Exhaust Gas Math'!$E$10))</f>
        <v>0.31654710700089367</v>
      </c>
      <c r="X1414">
        <f t="shared" si="341"/>
        <v>0</v>
      </c>
      <c r="Y1414">
        <f t="shared" si="342"/>
        <v>101325</v>
      </c>
      <c r="Z1414">
        <f t="shared" si="343"/>
        <v>101325</v>
      </c>
    </row>
    <row r="1415" spans="5:26" x14ac:dyDescent="0.2">
      <c r="E1415">
        <f t="shared" si="330"/>
        <v>0.17624999999999444</v>
      </c>
      <c r="F1415">
        <f t="shared" si="331"/>
        <v>101325</v>
      </c>
      <c r="H1415">
        <f t="shared" ref="H1415:H1478" si="344">H1414+$B$2</f>
        <v>0.17624999999999444</v>
      </c>
      <c r="I1415">
        <f t="shared" si="332"/>
        <v>539.99999999973261</v>
      </c>
      <c r="J1415">
        <f t="shared" si="333"/>
        <v>6.3399999999999998E-2</v>
      </c>
      <c r="K1415">
        <f t="shared" si="334"/>
        <v>1.2365598111856041E-10</v>
      </c>
      <c r="L1415">
        <f t="shared" si="335"/>
        <v>3.9769296294121147E-5</v>
      </c>
      <c r="M1415">
        <f>J1415/SQRT('Exhaust Gas Math'!$E$14*$B$21*$B$23)</f>
        <v>1.0763154330738279E-3</v>
      </c>
      <c r="N1415">
        <f t="shared" si="336"/>
        <v>5.1362995243292124E-2</v>
      </c>
      <c r="O1415">
        <f t="shared" si="337"/>
        <v>0</v>
      </c>
      <c r="P1415">
        <f t="shared" si="338"/>
        <v>0</v>
      </c>
      <c r="Q1415">
        <f>($B$16/2)*(COS((ACOS((2*'Intake Valve Fxn Scratch'!$B$1)/$B$16-1)/($B$17/2))*(I1415-($B$17/2)))+1)*P1415</f>
        <v>0</v>
      </c>
      <c r="R1415">
        <f t="shared" si="339"/>
        <v>0</v>
      </c>
      <c r="S1415">
        <f t="shared" si="340"/>
        <v>0</v>
      </c>
      <c r="T1415">
        <f>S1415*'Exhaust Gas Math'!$C$14</f>
        <v>0</v>
      </c>
      <c r="U1415">
        <f>(T1415/'Exhaust Gas Math'!$B$14)+('Exhaust Gas Math'!$D$10)</f>
        <v>4.4059320573952224E-4</v>
      </c>
      <c r="V1415">
        <f>('Exhaust Gas Math'!$E$10*(2.53982214E-12*V1414^4 - 0.0000000071629564556*V1414^3 + 7.56281407226508E-06*V1414^2 - 0.00322508455050905*V1414 + 1.62997098133725)*$B$24+T1415*'Exhaust Gas Math'!$D$14*$B$23)/('Exhaust Gas Math'!$E$10*(2.53982214E-12*V1414^4 - 0.0000000071629564556*V1414^3 + 7.56281407226508E-06*V1414^2 - 0.00322508455050905*V1414 + 1.62997098133725)+T1415*'Exhaust Gas Math'!$D$14)</f>
        <v>1100</v>
      </c>
      <c r="W1415">
        <f>(353.3116967483*V1415^-1.0020802909)*('Exhaust Gas Math'!$E$10/(T1415+'Exhaust Gas Math'!$E$10))+(357.4500179626*V1415^-1.0038444015 )*(T1415/(T1415+'Exhaust Gas Math'!$E$10))</f>
        <v>0.31654710700089367</v>
      </c>
      <c r="X1415">
        <f t="shared" si="341"/>
        <v>0</v>
      </c>
      <c r="Y1415">
        <f t="shared" si="342"/>
        <v>101325</v>
      </c>
      <c r="Z1415">
        <f t="shared" si="343"/>
        <v>101325</v>
      </c>
    </row>
    <row r="1416" spans="5:26" x14ac:dyDescent="0.2">
      <c r="E1416">
        <f t="shared" si="330"/>
        <v>0.17637499999999443</v>
      </c>
      <c r="F1416">
        <f t="shared" si="331"/>
        <v>101325</v>
      </c>
      <c r="H1416">
        <f t="shared" si="344"/>
        <v>0.17637499999999443</v>
      </c>
      <c r="I1416">
        <f t="shared" si="332"/>
        <v>545.99999999973261</v>
      </c>
      <c r="J1416">
        <f t="shared" si="333"/>
        <v>6.3226344083189737E-2</v>
      </c>
      <c r="K1416">
        <f t="shared" si="334"/>
        <v>-2.7759550712575405</v>
      </c>
      <c r="L1416">
        <f t="shared" si="335"/>
        <v>3.9769296294121147E-5</v>
      </c>
      <c r="M1416">
        <f>J1416/SQRT('Exhaust Gas Math'!$E$14*$B$21*$B$23)</f>
        <v>1.0733673487945304E-3</v>
      </c>
      <c r="N1416">
        <f t="shared" si="336"/>
        <v>5.3910285390046407E-2</v>
      </c>
      <c r="O1416">
        <f t="shared" si="337"/>
        <v>0</v>
      </c>
      <c r="P1416">
        <f t="shared" si="338"/>
        <v>0</v>
      </c>
      <c r="Q1416">
        <f>($B$16/2)*(COS((ACOS((2*'Intake Valve Fxn Scratch'!$B$1)/$B$16-1)/($B$17/2))*(I1416-($B$17/2)))+1)*P1416</f>
        <v>0</v>
      </c>
      <c r="R1416">
        <f t="shared" si="339"/>
        <v>0</v>
      </c>
      <c r="S1416">
        <f t="shared" si="340"/>
        <v>0</v>
      </c>
      <c r="T1416">
        <f>S1416*'Exhaust Gas Math'!$C$14</f>
        <v>0</v>
      </c>
      <c r="U1416">
        <f>(T1416/'Exhaust Gas Math'!$B$14)+('Exhaust Gas Math'!$D$10)</f>
        <v>4.4059320573952224E-4</v>
      </c>
      <c r="V1416">
        <f>('Exhaust Gas Math'!$E$10*(2.53982214E-12*V1415^4 - 0.0000000071629564556*V1415^3 + 7.56281407226508E-06*V1415^2 - 0.00322508455050905*V1415 + 1.62997098133725)*$B$24+T1416*'Exhaust Gas Math'!$D$14*$B$23)/('Exhaust Gas Math'!$E$10*(2.53982214E-12*V1415^4 - 0.0000000071629564556*V1415^3 + 7.56281407226508E-06*V1415^2 - 0.00322508455050905*V1415 + 1.62997098133725)+T1416*'Exhaust Gas Math'!$D$14)</f>
        <v>1100</v>
      </c>
      <c r="W1416">
        <f>(353.3116967483*V1416^-1.0020802909)*('Exhaust Gas Math'!$E$10/(T1416+'Exhaust Gas Math'!$E$10))+(357.4500179626*V1416^-1.0038444015 )*(T1416/(T1416+'Exhaust Gas Math'!$E$10))</f>
        <v>0.31654710700089367</v>
      </c>
      <c r="X1416">
        <f t="shared" si="341"/>
        <v>0</v>
      </c>
      <c r="Y1416">
        <f t="shared" si="342"/>
        <v>101325</v>
      </c>
      <c r="Z1416">
        <f t="shared" si="343"/>
        <v>101325</v>
      </c>
    </row>
    <row r="1417" spans="5:26" x14ac:dyDescent="0.2">
      <c r="E1417">
        <f t="shared" si="330"/>
        <v>0.17649999999999441</v>
      </c>
      <c r="F1417">
        <f t="shared" si="331"/>
        <v>101325</v>
      </c>
      <c r="H1417">
        <f t="shared" si="344"/>
        <v>0.17649999999999441</v>
      </c>
      <c r="I1417">
        <f t="shared" si="332"/>
        <v>551.99999999973261</v>
      </c>
      <c r="J1417">
        <f t="shared" si="333"/>
        <v>6.2707278943292505E-2</v>
      </c>
      <c r="K1417">
        <f t="shared" si="334"/>
        <v>-5.5214961979721018</v>
      </c>
      <c r="L1417">
        <f t="shared" si="335"/>
        <v>3.9769296294121147E-5</v>
      </c>
      <c r="M1417">
        <f>J1417/SQRT('Exhaust Gas Math'!$E$14*$B$21*$B$23)</f>
        <v>1.0645553957844037E-3</v>
      </c>
      <c r="N1417">
        <f t="shared" si="336"/>
        <v>5.6301139017966698E-2</v>
      </c>
      <c r="O1417">
        <f t="shared" si="337"/>
        <v>0</v>
      </c>
      <c r="P1417">
        <f t="shared" si="338"/>
        <v>0</v>
      </c>
      <c r="Q1417">
        <f>($B$16/2)*(COS((ACOS((2*'Intake Valve Fxn Scratch'!$B$1)/$B$16-1)/($B$17/2))*(I1417-($B$17/2)))+1)*P1417</f>
        <v>0</v>
      </c>
      <c r="R1417">
        <f t="shared" si="339"/>
        <v>0</v>
      </c>
      <c r="S1417">
        <f t="shared" si="340"/>
        <v>0</v>
      </c>
      <c r="T1417">
        <f>S1417*'Exhaust Gas Math'!$C$14</f>
        <v>0</v>
      </c>
      <c r="U1417">
        <f>(T1417/'Exhaust Gas Math'!$B$14)+('Exhaust Gas Math'!$D$10)</f>
        <v>4.4059320573952224E-4</v>
      </c>
      <c r="V1417">
        <f>('Exhaust Gas Math'!$E$10*(2.53982214E-12*V1416^4 - 0.0000000071629564556*V1416^3 + 7.56281407226508E-06*V1416^2 - 0.00322508455050905*V1416 + 1.62997098133725)*$B$24+T1417*'Exhaust Gas Math'!$D$14*$B$23)/('Exhaust Gas Math'!$E$10*(2.53982214E-12*V1416^4 - 0.0000000071629564556*V1416^3 + 7.56281407226508E-06*V1416^2 - 0.00322508455050905*V1416 + 1.62997098133725)+T1417*'Exhaust Gas Math'!$D$14)</f>
        <v>1100</v>
      </c>
      <c r="W1417">
        <f>(353.3116967483*V1417^-1.0020802909)*('Exhaust Gas Math'!$E$10/(T1417+'Exhaust Gas Math'!$E$10))+(357.4500179626*V1417^-1.0038444015 )*(T1417/(T1417+'Exhaust Gas Math'!$E$10))</f>
        <v>0.31654710700089367</v>
      </c>
      <c r="X1417">
        <f t="shared" si="341"/>
        <v>0</v>
      </c>
      <c r="Y1417">
        <f t="shared" si="342"/>
        <v>101325</v>
      </c>
      <c r="Z1417">
        <f t="shared" si="343"/>
        <v>101325</v>
      </c>
    </row>
    <row r="1418" spans="5:26" x14ac:dyDescent="0.2">
      <c r="E1418">
        <f t="shared" si="330"/>
        <v>0.1766249999999944</v>
      </c>
      <c r="F1418">
        <f t="shared" si="331"/>
        <v>101325</v>
      </c>
      <c r="H1418">
        <f t="shared" si="344"/>
        <v>0.1766249999999944</v>
      </c>
      <c r="I1418">
        <f t="shared" si="332"/>
        <v>557.99999999973079</v>
      </c>
      <c r="J1418">
        <f t="shared" si="333"/>
        <v>6.1848491566602382E-2</v>
      </c>
      <c r="K1418">
        <f t="shared" si="334"/>
        <v>-8.2065426568943352</v>
      </c>
      <c r="L1418">
        <f t="shared" si="335"/>
        <v>3.9769296294121147E-5</v>
      </c>
      <c r="M1418">
        <f>J1418/SQRT('Exhaust Gas Math'!$E$14*$B$21*$B$23)</f>
        <v>1.0499761196446473E-3</v>
      </c>
      <c r="N1418">
        <f t="shared" si="336"/>
        <v>5.8465535048396244E-2</v>
      </c>
      <c r="O1418">
        <f t="shared" si="337"/>
        <v>0</v>
      </c>
      <c r="P1418">
        <f t="shared" si="338"/>
        <v>0</v>
      </c>
      <c r="Q1418">
        <f>($B$16/2)*(COS((ACOS((2*'Intake Valve Fxn Scratch'!$B$1)/$B$16-1)/($B$17/2))*(I1418-($B$17/2)))+1)*P1418</f>
        <v>0</v>
      </c>
      <c r="R1418">
        <f t="shared" si="339"/>
        <v>0</v>
      </c>
      <c r="S1418">
        <f t="shared" si="340"/>
        <v>0</v>
      </c>
      <c r="T1418">
        <f>S1418*'Exhaust Gas Math'!$C$14</f>
        <v>0</v>
      </c>
      <c r="U1418">
        <f>(T1418/'Exhaust Gas Math'!$B$14)+('Exhaust Gas Math'!$D$10)</f>
        <v>4.4059320573952224E-4</v>
      </c>
      <c r="V1418">
        <f>('Exhaust Gas Math'!$E$10*(2.53982214E-12*V1417^4 - 0.0000000071629564556*V1417^3 + 7.56281407226508E-06*V1417^2 - 0.00322508455050905*V1417 + 1.62997098133725)*$B$24+T1418*'Exhaust Gas Math'!$D$14*$B$23)/('Exhaust Gas Math'!$E$10*(2.53982214E-12*V1417^4 - 0.0000000071629564556*V1417^3 + 7.56281407226508E-06*V1417^2 - 0.00322508455050905*V1417 + 1.62997098133725)+T1418*'Exhaust Gas Math'!$D$14)</f>
        <v>1100</v>
      </c>
      <c r="W1418">
        <f>(353.3116967483*V1418^-1.0020802909)*('Exhaust Gas Math'!$E$10/(T1418+'Exhaust Gas Math'!$E$10))+(357.4500179626*V1418^-1.0038444015 )*(T1418/(T1418+'Exhaust Gas Math'!$E$10))</f>
        <v>0.31654710700089367</v>
      </c>
      <c r="X1418">
        <f t="shared" si="341"/>
        <v>0</v>
      </c>
      <c r="Y1418">
        <f t="shared" si="342"/>
        <v>101325</v>
      </c>
      <c r="Z1418">
        <f t="shared" si="343"/>
        <v>101325</v>
      </c>
    </row>
    <row r="1419" spans="5:26" x14ac:dyDescent="0.2">
      <c r="E1419">
        <f t="shared" si="330"/>
        <v>0.17674999999999438</v>
      </c>
      <c r="F1419">
        <f t="shared" si="331"/>
        <v>101325</v>
      </c>
      <c r="H1419">
        <f t="shared" si="344"/>
        <v>0.17674999999999438</v>
      </c>
      <c r="I1419">
        <f t="shared" si="332"/>
        <v>563.99999999973079</v>
      </c>
      <c r="J1419">
        <f t="shared" si="333"/>
        <v>6.0659391007331184E-2</v>
      </c>
      <c r="K1419">
        <f t="shared" si="334"/>
        <v>-10.801676517138201</v>
      </c>
      <c r="L1419">
        <f t="shared" si="335"/>
        <v>3.9769296294121147E-5</v>
      </c>
      <c r="M1419">
        <f>J1419/SQRT('Exhaust Gas Math'!$E$14*$B$21*$B$23)</f>
        <v>1.0297892539755573E-3</v>
      </c>
      <c r="N1419">
        <f t="shared" si="336"/>
        <v>6.0328632872227353E-2</v>
      </c>
      <c r="O1419">
        <f t="shared" si="337"/>
        <v>0</v>
      </c>
      <c r="P1419">
        <f t="shared" si="338"/>
        <v>0</v>
      </c>
      <c r="Q1419">
        <f>($B$16/2)*(COS((ACOS((2*'Intake Valve Fxn Scratch'!$B$1)/$B$16-1)/($B$17/2))*(I1419-($B$17/2)))+1)*P1419</f>
        <v>0</v>
      </c>
      <c r="R1419">
        <f t="shared" si="339"/>
        <v>0</v>
      </c>
      <c r="S1419">
        <f t="shared" si="340"/>
        <v>0</v>
      </c>
      <c r="T1419">
        <f>S1419*'Exhaust Gas Math'!$C$14</f>
        <v>0</v>
      </c>
      <c r="U1419">
        <f>(T1419/'Exhaust Gas Math'!$B$14)+('Exhaust Gas Math'!$D$10)</f>
        <v>4.4059320573952224E-4</v>
      </c>
      <c r="V1419">
        <f>('Exhaust Gas Math'!$E$10*(2.53982214E-12*V1418^4 - 0.0000000071629564556*V1418^3 + 7.56281407226508E-06*V1418^2 - 0.00322508455050905*V1418 + 1.62997098133725)*$B$24+T1419*'Exhaust Gas Math'!$D$14*$B$23)/('Exhaust Gas Math'!$E$10*(2.53982214E-12*V1418^4 - 0.0000000071629564556*V1418^3 + 7.56281407226508E-06*V1418^2 - 0.00322508455050905*V1418 + 1.62997098133725)+T1419*'Exhaust Gas Math'!$D$14)</f>
        <v>1100</v>
      </c>
      <c r="W1419">
        <f>(353.3116967483*V1419^-1.0020802909)*('Exhaust Gas Math'!$E$10/(T1419+'Exhaust Gas Math'!$E$10))+(357.4500179626*V1419^-1.0038444015 )*(T1419/(T1419+'Exhaust Gas Math'!$E$10))</f>
        <v>0.31654710700089367</v>
      </c>
      <c r="X1419">
        <f t="shared" si="341"/>
        <v>0</v>
      </c>
      <c r="Y1419">
        <f t="shared" si="342"/>
        <v>101325</v>
      </c>
      <c r="Z1419">
        <f t="shared" si="343"/>
        <v>101325</v>
      </c>
    </row>
    <row r="1420" spans="5:26" x14ac:dyDescent="0.2">
      <c r="E1420">
        <f t="shared" si="330"/>
        <v>0.17687499999999437</v>
      </c>
      <c r="F1420">
        <f t="shared" si="331"/>
        <v>101325</v>
      </c>
      <c r="H1420">
        <f t="shared" si="344"/>
        <v>0.17687499999999437</v>
      </c>
      <c r="I1420">
        <f t="shared" si="332"/>
        <v>569.99999999972897</v>
      </c>
      <c r="J1420">
        <f t="shared" si="333"/>
        <v>5.9153005300041132E-2</v>
      </c>
      <c r="K1420">
        <f t="shared" si="334"/>
        <v>-13.278464949064857</v>
      </c>
      <c r="L1420">
        <f t="shared" si="335"/>
        <v>3.9769296294121147E-5</v>
      </c>
      <c r="M1420">
        <f>J1420/SQRT('Exhaust Gas Math'!$E$14*$B$21*$B$23)</f>
        <v>1.0042159703017698E-3</v>
      </c>
      <c r="N1420">
        <f t="shared" si="336"/>
        <v>6.181370505087759E-2</v>
      </c>
      <c r="O1420">
        <f t="shared" si="337"/>
        <v>0</v>
      </c>
      <c r="P1420">
        <f t="shared" si="338"/>
        <v>0</v>
      </c>
      <c r="Q1420">
        <f>($B$16/2)*(COS((ACOS((2*'Intake Valve Fxn Scratch'!$B$1)/$B$16-1)/($B$17/2))*(I1420-($B$17/2)))+1)*P1420</f>
        <v>0</v>
      </c>
      <c r="R1420">
        <f t="shared" si="339"/>
        <v>0</v>
      </c>
      <c r="S1420">
        <f t="shared" si="340"/>
        <v>0</v>
      </c>
      <c r="T1420">
        <f>S1420*'Exhaust Gas Math'!$C$14</f>
        <v>0</v>
      </c>
      <c r="U1420">
        <f>(T1420/'Exhaust Gas Math'!$B$14)+('Exhaust Gas Math'!$D$10)</f>
        <v>4.4059320573952224E-4</v>
      </c>
      <c r="V1420">
        <f>('Exhaust Gas Math'!$E$10*(2.53982214E-12*V1419^4 - 0.0000000071629564556*V1419^3 + 7.56281407226508E-06*V1419^2 - 0.00322508455050905*V1419 + 1.62997098133725)*$B$24+T1420*'Exhaust Gas Math'!$D$14*$B$23)/('Exhaust Gas Math'!$E$10*(2.53982214E-12*V1419^4 - 0.0000000071629564556*V1419^3 + 7.56281407226508E-06*V1419^2 - 0.00322508455050905*V1419 + 1.62997098133725)+T1420*'Exhaust Gas Math'!$D$14)</f>
        <v>1100</v>
      </c>
      <c r="W1420">
        <f>(353.3116967483*V1420^-1.0020802909)*('Exhaust Gas Math'!$E$10/(T1420+'Exhaust Gas Math'!$E$10))+(357.4500179626*V1420^-1.0038444015 )*(T1420/(T1420+'Exhaust Gas Math'!$E$10))</f>
        <v>0.31654710700089367</v>
      </c>
      <c r="X1420">
        <f t="shared" si="341"/>
        <v>0</v>
      </c>
      <c r="Y1420">
        <f t="shared" si="342"/>
        <v>101325</v>
      </c>
      <c r="Z1420">
        <f t="shared" si="343"/>
        <v>101325</v>
      </c>
    </row>
    <row r="1421" spans="5:26" x14ac:dyDescent="0.2">
      <c r="E1421">
        <f t="shared" si="330"/>
        <v>0.17699999999999436</v>
      </c>
      <c r="F1421">
        <f t="shared" si="331"/>
        <v>101325</v>
      </c>
      <c r="H1421">
        <f t="shared" si="344"/>
        <v>0.17699999999999436</v>
      </c>
      <c r="I1421">
        <f t="shared" si="332"/>
        <v>575.99999999972897</v>
      </c>
      <c r="J1421">
        <f t="shared" si="333"/>
        <v>5.7345838721773582E-2</v>
      </c>
      <c r="K1421">
        <f t="shared" si="334"/>
        <v>-15.609771740311475</v>
      </c>
      <c r="L1421">
        <f t="shared" si="335"/>
        <v>3.9769296294121147E-5</v>
      </c>
      <c r="M1421">
        <f>J1421/SQRT('Exhaust Gas Math'!$E$14*$B$21*$B$23)</f>
        <v>9.7353645487078275E-4</v>
      </c>
      <c r="N1421">
        <f t="shared" si="336"/>
        <v>6.2845765440072587E-2</v>
      </c>
      <c r="O1421">
        <f t="shared" si="337"/>
        <v>0</v>
      </c>
      <c r="P1421">
        <f t="shared" si="338"/>
        <v>0</v>
      </c>
      <c r="Q1421">
        <f>($B$16/2)*(COS((ACOS((2*'Intake Valve Fxn Scratch'!$B$1)/$B$16-1)/($B$17/2))*(I1421-($B$17/2)))+1)*P1421</f>
        <v>0</v>
      </c>
      <c r="R1421">
        <f t="shared" si="339"/>
        <v>0</v>
      </c>
      <c r="S1421">
        <f t="shared" si="340"/>
        <v>0</v>
      </c>
      <c r="T1421">
        <f>S1421*'Exhaust Gas Math'!$C$14</f>
        <v>0</v>
      </c>
      <c r="U1421">
        <f>(T1421/'Exhaust Gas Math'!$B$14)+('Exhaust Gas Math'!$D$10)</f>
        <v>4.4059320573952224E-4</v>
      </c>
      <c r="V1421">
        <f>('Exhaust Gas Math'!$E$10*(2.53982214E-12*V1420^4 - 0.0000000071629564556*V1420^3 + 7.56281407226508E-06*V1420^2 - 0.00322508455050905*V1420 + 1.62997098133725)*$B$24+T1421*'Exhaust Gas Math'!$D$14*$B$23)/('Exhaust Gas Math'!$E$10*(2.53982214E-12*V1420^4 - 0.0000000071629564556*V1420^3 + 7.56281407226508E-06*V1420^2 - 0.00322508455050905*V1420 + 1.62997098133725)+T1421*'Exhaust Gas Math'!$D$14)</f>
        <v>1100</v>
      </c>
      <c r="W1421">
        <f>(353.3116967483*V1421^-1.0020802909)*('Exhaust Gas Math'!$E$10/(T1421+'Exhaust Gas Math'!$E$10))+(357.4500179626*V1421^-1.0038444015 )*(T1421/(T1421+'Exhaust Gas Math'!$E$10))</f>
        <v>0.31654710700089367</v>
      </c>
      <c r="X1421">
        <f t="shared" si="341"/>
        <v>0</v>
      </c>
      <c r="Y1421">
        <f t="shared" si="342"/>
        <v>101325</v>
      </c>
      <c r="Z1421">
        <f t="shared" si="343"/>
        <v>101325</v>
      </c>
    </row>
    <row r="1422" spans="5:26" x14ac:dyDescent="0.2">
      <c r="E1422">
        <f t="shared" si="330"/>
        <v>0.17712499999999434</v>
      </c>
      <c r="F1422">
        <f t="shared" si="331"/>
        <v>101325</v>
      </c>
      <c r="H1422">
        <f t="shared" si="344"/>
        <v>0.17712499999999434</v>
      </c>
      <c r="I1422">
        <f t="shared" si="332"/>
        <v>581.99999999972897</v>
      </c>
      <c r="J1422">
        <f t="shared" si="333"/>
        <v>5.5257690967733586E-2</v>
      </c>
      <c r="K1422">
        <f t="shared" si="334"/>
        <v>-17.770054605816544</v>
      </c>
      <c r="L1422">
        <f t="shared" si="335"/>
        <v>3.9769296294121147E-5</v>
      </c>
      <c r="M1422">
        <f>J1422/SQRT('Exhaust Gas Math'!$E$14*$B$21*$B$23)</f>
        <v>9.3808683887375277E-4</v>
      </c>
      <c r="N1422">
        <f t="shared" si="336"/>
        <v>6.3355736789089123E-2</v>
      </c>
      <c r="O1422">
        <f t="shared" si="337"/>
        <v>0</v>
      </c>
      <c r="P1422">
        <f t="shared" si="338"/>
        <v>0</v>
      </c>
      <c r="Q1422">
        <f>($B$16/2)*(COS((ACOS((2*'Intake Valve Fxn Scratch'!$B$1)/$B$16-1)/($B$17/2))*(I1422-($B$17/2)))+1)*P1422</f>
        <v>0</v>
      </c>
      <c r="R1422">
        <f t="shared" si="339"/>
        <v>0</v>
      </c>
      <c r="S1422">
        <f t="shared" si="340"/>
        <v>0</v>
      </c>
      <c r="T1422">
        <f>S1422*'Exhaust Gas Math'!$C$14</f>
        <v>0</v>
      </c>
      <c r="U1422">
        <f>(T1422/'Exhaust Gas Math'!$B$14)+('Exhaust Gas Math'!$D$10)</f>
        <v>4.4059320573952224E-4</v>
      </c>
      <c r="V1422">
        <f>('Exhaust Gas Math'!$E$10*(2.53982214E-12*V1421^4 - 0.0000000071629564556*V1421^3 + 7.56281407226508E-06*V1421^2 - 0.00322508455050905*V1421 + 1.62997098133725)*$B$24+T1422*'Exhaust Gas Math'!$D$14*$B$23)/('Exhaust Gas Math'!$E$10*(2.53982214E-12*V1421^4 - 0.0000000071629564556*V1421^3 + 7.56281407226508E-06*V1421^2 - 0.00322508455050905*V1421 + 1.62997098133725)+T1422*'Exhaust Gas Math'!$D$14)</f>
        <v>1100</v>
      </c>
      <c r="W1422">
        <f>(353.3116967483*V1422^-1.0020802909)*('Exhaust Gas Math'!$E$10/(T1422+'Exhaust Gas Math'!$E$10))+(357.4500179626*V1422^-1.0038444015 )*(T1422/(T1422+'Exhaust Gas Math'!$E$10))</f>
        <v>0.31654710700089367</v>
      </c>
      <c r="X1422">
        <f t="shared" si="341"/>
        <v>0</v>
      </c>
      <c r="Y1422">
        <f t="shared" si="342"/>
        <v>101325</v>
      </c>
      <c r="Z1422">
        <f t="shared" si="343"/>
        <v>101325</v>
      </c>
    </row>
    <row r="1423" spans="5:26" x14ac:dyDescent="0.2">
      <c r="E1423">
        <f t="shared" si="330"/>
        <v>0.17724999999999433</v>
      </c>
      <c r="F1423">
        <f t="shared" si="331"/>
        <v>101325</v>
      </c>
      <c r="H1423">
        <f t="shared" si="344"/>
        <v>0.17724999999999433</v>
      </c>
      <c r="I1423">
        <f t="shared" si="332"/>
        <v>587.99999999972715</v>
      </c>
      <c r="J1423">
        <f t="shared" si="333"/>
        <v>5.2911440221687395E-2</v>
      </c>
      <c r="K1423">
        <f t="shared" si="334"/>
        <v>-19.735645034437347</v>
      </c>
      <c r="L1423">
        <f t="shared" si="335"/>
        <v>3.9769296294121147E-5</v>
      </c>
      <c r="M1423">
        <f>J1423/SQRT('Exhaust Gas Math'!$E$14*$B$21*$B$23)</f>
        <v>8.982555157218522E-4</v>
      </c>
      <c r="N1423">
        <f t="shared" si="336"/>
        <v>6.3284913265668444E-2</v>
      </c>
      <c r="O1423">
        <f t="shared" si="337"/>
        <v>0</v>
      </c>
      <c r="P1423">
        <f t="shared" si="338"/>
        <v>0</v>
      </c>
      <c r="Q1423">
        <f>($B$16/2)*(COS((ACOS((2*'Intake Valve Fxn Scratch'!$B$1)/$B$16-1)/($B$17/2))*(I1423-($B$17/2)))+1)*P1423</f>
        <v>0</v>
      </c>
      <c r="R1423">
        <f t="shared" si="339"/>
        <v>0</v>
      </c>
      <c r="S1423">
        <f t="shared" si="340"/>
        <v>0</v>
      </c>
      <c r="T1423">
        <f>S1423*'Exhaust Gas Math'!$C$14</f>
        <v>0</v>
      </c>
      <c r="U1423">
        <f>(T1423/'Exhaust Gas Math'!$B$14)+('Exhaust Gas Math'!$D$10)</f>
        <v>4.4059320573952224E-4</v>
      </c>
      <c r="V1423">
        <f>('Exhaust Gas Math'!$E$10*(2.53982214E-12*V1422^4 - 0.0000000071629564556*V1422^3 + 7.56281407226508E-06*V1422^2 - 0.00322508455050905*V1422 + 1.62997098133725)*$B$24+T1423*'Exhaust Gas Math'!$D$14*$B$23)/('Exhaust Gas Math'!$E$10*(2.53982214E-12*V1422^4 - 0.0000000071629564556*V1422^3 + 7.56281407226508E-06*V1422^2 - 0.00322508455050905*V1422 + 1.62997098133725)+T1423*'Exhaust Gas Math'!$D$14)</f>
        <v>1100</v>
      </c>
      <c r="W1423">
        <f>(353.3116967483*V1423^-1.0020802909)*('Exhaust Gas Math'!$E$10/(T1423+'Exhaust Gas Math'!$E$10))+(357.4500179626*V1423^-1.0038444015 )*(T1423/(T1423+'Exhaust Gas Math'!$E$10))</f>
        <v>0.31654710700089367</v>
      </c>
      <c r="X1423">
        <f t="shared" si="341"/>
        <v>0</v>
      </c>
      <c r="Y1423">
        <f t="shared" si="342"/>
        <v>101325</v>
      </c>
      <c r="Z1423">
        <f t="shared" si="343"/>
        <v>101325</v>
      </c>
    </row>
    <row r="1424" spans="5:26" x14ac:dyDescent="0.2">
      <c r="E1424">
        <f t="shared" si="330"/>
        <v>0.17737499999999431</v>
      </c>
      <c r="F1424">
        <f t="shared" si="331"/>
        <v>101325</v>
      </c>
      <c r="H1424">
        <f t="shared" si="344"/>
        <v>0.17737499999999431</v>
      </c>
      <c r="I1424">
        <f t="shared" si="332"/>
        <v>593.99999999972715</v>
      </c>
      <c r="J1424">
        <f t="shared" si="333"/>
        <v>5.0332792497793225E-2</v>
      </c>
      <c r="K1424">
        <f t="shared" si="334"/>
        <v>-21.485007606111676</v>
      </c>
      <c r="L1424">
        <f t="shared" si="335"/>
        <v>3.9769296294121147E-5</v>
      </c>
      <c r="M1424">
        <f>J1424/SQRT('Exhaust Gas Math'!$E$14*$B$21*$B$23)</f>
        <v>8.5447888572677338E-4</v>
      </c>
      <c r="N1424">
        <f t="shared" si="336"/>
        <v>6.2589395196701855E-2</v>
      </c>
      <c r="O1424">
        <f t="shared" si="337"/>
        <v>0</v>
      </c>
      <c r="P1424">
        <f t="shared" si="338"/>
        <v>0</v>
      </c>
      <c r="Q1424">
        <f>($B$16/2)*(COS((ACOS((2*'Intake Valve Fxn Scratch'!$B$1)/$B$16-1)/($B$17/2))*(I1424-($B$17/2)))+1)*P1424</f>
        <v>0</v>
      </c>
      <c r="R1424">
        <f t="shared" si="339"/>
        <v>0</v>
      </c>
      <c r="S1424">
        <f t="shared" si="340"/>
        <v>0</v>
      </c>
      <c r="T1424">
        <f>S1424*'Exhaust Gas Math'!$C$14</f>
        <v>0</v>
      </c>
      <c r="U1424">
        <f>(T1424/'Exhaust Gas Math'!$B$14)+('Exhaust Gas Math'!$D$10)</f>
        <v>4.4059320573952224E-4</v>
      </c>
      <c r="V1424">
        <f>('Exhaust Gas Math'!$E$10*(2.53982214E-12*V1423^4 - 0.0000000071629564556*V1423^3 + 7.56281407226508E-06*V1423^2 - 0.00322508455050905*V1423 + 1.62997098133725)*$B$24+T1424*'Exhaust Gas Math'!$D$14*$B$23)/('Exhaust Gas Math'!$E$10*(2.53982214E-12*V1423^4 - 0.0000000071629564556*V1423^3 + 7.56281407226508E-06*V1423^2 - 0.00322508455050905*V1423 + 1.62997098133725)+T1424*'Exhaust Gas Math'!$D$14)</f>
        <v>1100</v>
      </c>
      <c r="W1424">
        <f>(353.3116967483*V1424^-1.0020802909)*('Exhaust Gas Math'!$E$10/(T1424+'Exhaust Gas Math'!$E$10))+(357.4500179626*V1424^-1.0038444015 )*(T1424/(T1424+'Exhaust Gas Math'!$E$10))</f>
        <v>0.31654710700089367</v>
      </c>
      <c r="X1424">
        <f t="shared" si="341"/>
        <v>0</v>
      </c>
      <c r="Y1424">
        <f t="shared" si="342"/>
        <v>101325</v>
      </c>
      <c r="Z1424">
        <f t="shared" si="343"/>
        <v>101325</v>
      </c>
    </row>
    <row r="1425" spans="5:26" x14ac:dyDescent="0.2">
      <c r="E1425">
        <f t="shared" si="330"/>
        <v>0.1774999999999943</v>
      </c>
      <c r="F1425">
        <f t="shared" si="331"/>
        <v>101325</v>
      </c>
      <c r="H1425">
        <f t="shared" si="344"/>
        <v>0.1774999999999943</v>
      </c>
      <c r="I1425">
        <f t="shared" si="332"/>
        <v>599.99999999972715</v>
      </c>
      <c r="J1425">
        <f t="shared" si="333"/>
        <v>4.7550000000130786E-2</v>
      </c>
      <c r="K1425">
        <f t="shared" si="334"/>
        <v>-22.998975938426621</v>
      </c>
      <c r="L1425">
        <f t="shared" si="335"/>
        <v>3.9769296294121147E-5</v>
      </c>
      <c r="M1425">
        <f>J1425/SQRT('Exhaust Gas Math'!$E$14*$B$21*$B$23)</f>
        <v>8.072365748075913E-4</v>
      </c>
      <c r="N1425">
        <f t="shared" si="336"/>
        <v>6.1244119152399717E-2</v>
      </c>
      <c r="O1425">
        <f t="shared" si="337"/>
        <v>0</v>
      </c>
      <c r="P1425">
        <f t="shared" si="338"/>
        <v>0</v>
      </c>
      <c r="Q1425">
        <f>($B$16/2)*(COS((ACOS((2*'Intake Valve Fxn Scratch'!$B$1)/$B$16-1)/($B$17/2))*(I1425-($B$17/2)))+1)*P1425</f>
        <v>0</v>
      </c>
      <c r="R1425">
        <f t="shared" si="339"/>
        <v>0</v>
      </c>
      <c r="S1425">
        <f t="shared" si="340"/>
        <v>0</v>
      </c>
      <c r="T1425">
        <f>S1425*'Exhaust Gas Math'!$C$14</f>
        <v>0</v>
      </c>
      <c r="U1425">
        <f>(T1425/'Exhaust Gas Math'!$B$14)+('Exhaust Gas Math'!$D$10)</f>
        <v>4.4059320573952224E-4</v>
      </c>
      <c r="V1425">
        <f>('Exhaust Gas Math'!$E$10*(2.53982214E-12*V1424^4 - 0.0000000071629564556*V1424^3 + 7.56281407226508E-06*V1424^2 - 0.00322508455050905*V1424 + 1.62997098133725)*$B$24+T1425*'Exhaust Gas Math'!$D$14*$B$23)/('Exhaust Gas Math'!$E$10*(2.53982214E-12*V1424^4 - 0.0000000071629564556*V1424^3 + 7.56281407226508E-06*V1424^2 - 0.00322508455050905*V1424 + 1.62997098133725)+T1425*'Exhaust Gas Math'!$D$14)</f>
        <v>1100</v>
      </c>
      <c r="W1425">
        <f>(353.3116967483*V1425^-1.0020802909)*('Exhaust Gas Math'!$E$10/(T1425+'Exhaust Gas Math'!$E$10))+(357.4500179626*V1425^-1.0038444015 )*(T1425/(T1425+'Exhaust Gas Math'!$E$10))</f>
        <v>0.31654710700089367</v>
      </c>
      <c r="X1425">
        <f t="shared" si="341"/>
        <v>0</v>
      </c>
      <c r="Y1425">
        <f t="shared" si="342"/>
        <v>101325</v>
      </c>
      <c r="Z1425">
        <f t="shared" si="343"/>
        <v>101325</v>
      </c>
    </row>
    <row r="1426" spans="5:26" x14ac:dyDescent="0.2">
      <c r="E1426">
        <f t="shared" si="330"/>
        <v>0.17762499999999429</v>
      </c>
      <c r="F1426">
        <f t="shared" si="331"/>
        <v>101325</v>
      </c>
      <c r="H1426">
        <f t="shared" si="344"/>
        <v>0.17762499999999429</v>
      </c>
      <c r="I1426">
        <f t="shared" si="332"/>
        <v>605.99999999972533</v>
      </c>
      <c r="J1426">
        <f t="shared" si="333"/>
        <v>4.4593551585641225E-2</v>
      </c>
      <c r="K1426">
        <f t="shared" si="334"/>
        <v>-24.260962677515103</v>
      </c>
      <c r="L1426">
        <f t="shared" si="335"/>
        <v>3.9769296294121147E-5</v>
      </c>
      <c r="M1426">
        <f>J1426/SQRT('Exhaust Gas Math'!$E$14*$B$21*$B$23)</f>
        <v>7.5704617960882525E-4</v>
      </c>
      <c r="N1426">
        <f t="shared" si="336"/>
        <v>5.9246088902458138E-2</v>
      </c>
      <c r="O1426">
        <f t="shared" si="337"/>
        <v>0</v>
      </c>
      <c r="P1426">
        <f t="shared" si="338"/>
        <v>0</v>
      </c>
      <c r="Q1426">
        <f>($B$16/2)*(COS((ACOS((2*'Intake Valve Fxn Scratch'!$B$1)/$B$16-1)/($B$17/2))*(I1426-($B$17/2)))+1)*P1426</f>
        <v>0</v>
      </c>
      <c r="R1426">
        <f t="shared" si="339"/>
        <v>0</v>
      </c>
      <c r="S1426">
        <f t="shared" si="340"/>
        <v>0</v>
      </c>
      <c r="T1426">
        <f>S1426*'Exhaust Gas Math'!$C$14</f>
        <v>0</v>
      </c>
      <c r="U1426">
        <f>(T1426/'Exhaust Gas Math'!$B$14)+('Exhaust Gas Math'!$D$10)</f>
        <v>4.4059320573952224E-4</v>
      </c>
      <c r="V1426">
        <f>('Exhaust Gas Math'!$E$10*(2.53982214E-12*V1425^4 - 0.0000000071629564556*V1425^3 + 7.56281407226508E-06*V1425^2 - 0.00322508455050905*V1425 + 1.62997098133725)*$B$24+T1426*'Exhaust Gas Math'!$D$14*$B$23)/('Exhaust Gas Math'!$E$10*(2.53982214E-12*V1425^4 - 0.0000000071629564556*V1425^3 + 7.56281407226508E-06*V1425^2 - 0.00322508455050905*V1425 + 1.62997098133725)+T1426*'Exhaust Gas Math'!$D$14)</f>
        <v>1100</v>
      </c>
      <c r="W1426">
        <f>(353.3116967483*V1426^-1.0020802909)*('Exhaust Gas Math'!$E$10/(T1426+'Exhaust Gas Math'!$E$10))+(357.4500179626*V1426^-1.0038444015 )*(T1426/(T1426+'Exhaust Gas Math'!$E$10))</f>
        <v>0.31654710700089367</v>
      </c>
      <c r="X1426">
        <f t="shared" si="341"/>
        <v>0</v>
      </c>
      <c r="Y1426">
        <f t="shared" si="342"/>
        <v>101325</v>
      </c>
      <c r="Z1426">
        <f t="shared" si="343"/>
        <v>101325</v>
      </c>
    </row>
    <row r="1427" spans="5:26" x14ac:dyDescent="0.2">
      <c r="E1427">
        <f t="shared" si="330"/>
        <v>0.17774999999999427</v>
      </c>
      <c r="F1427">
        <f t="shared" si="331"/>
        <v>101325</v>
      </c>
      <c r="H1427">
        <f t="shared" si="344"/>
        <v>0.17774999999999427</v>
      </c>
      <c r="I1427">
        <f t="shared" si="332"/>
        <v>611.99999999972533</v>
      </c>
      <c r="J1427">
        <f t="shared" si="333"/>
        <v>4.1495838721830283E-2</v>
      </c>
      <c r="K1427">
        <f t="shared" si="334"/>
        <v>-25.257141232575965</v>
      </c>
      <c r="L1427">
        <f t="shared" si="335"/>
        <v>3.9769296294121147E-5</v>
      </c>
      <c r="M1427">
        <f>J1427/SQRT('Exhaust Gas Math'!$E$14*$B$21*$B$23)</f>
        <v>7.0445759660328828E-4</v>
      </c>
      <c r="N1427">
        <f t="shared" si="336"/>
        <v>5.6616440724395867E-2</v>
      </c>
      <c r="O1427">
        <f t="shared" si="337"/>
        <v>0</v>
      </c>
      <c r="P1427">
        <f t="shared" si="338"/>
        <v>0</v>
      </c>
      <c r="Q1427">
        <f>($B$16/2)*(COS((ACOS((2*'Intake Valve Fxn Scratch'!$B$1)/$B$16-1)/($B$17/2))*(I1427-($B$17/2)))+1)*P1427</f>
        <v>0</v>
      </c>
      <c r="R1427">
        <f t="shared" si="339"/>
        <v>0</v>
      </c>
      <c r="S1427">
        <f t="shared" si="340"/>
        <v>0</v>
      </c>
      <c r="T1427">
        <f>S1427*'Exhaust Gas Math'!$C$14</f>
        <v>0</v>
      </c>
      <c r="U1427">
        <f>(T1427/'Exhaust Gas Math'!$B$14)+('Exhaust Gas Math'!$D$10)</f>
        <v>4.4059320573952224E-4</v>
      </c>
      <c r="V1427">
        <f>('Exhaust Gas Math'!$E$10*(2.53982214E-12*V1426^4 - 0.0000000071629564556*V1426^3 + 7.56281407226508E-06*V1426^2 - 0.00322508455050905*V1426 + 1.62997098133725)*$B$24+T1427*'Exhaust Gas Math'!$D$14*$B$23)/('Exhaust Gas Math'!$E$10*(2.53982214E-12*V1426^4 - 0.0000000071629564556*V1426^3 + 7.56281407226508E-06*V1426^2 - 0.00322508455050905*V1426 + 1.62997098133725)+T1427*'Exhaust Gas Math'!$D$14)</f>
        <v>1100</v>
      </c>
      <c r="W1427">
        <f>(353.3116967483*V1427^-1.0020802909)*('Exhaust Gas Math'!$E$10/(T1427+'Exhaust Gas Math'!$E$10))+(357.4500179626*V1427^-1.0038444015 )*(T1427/(T1427+'Exhaust Gas Math'!$E$10))</f>
        <v>0.31654710700089367</v>
      </c>
      <c r="X1427">
        <f t="shared" si="341"/>
        <v>0</v>
      </c>
      <c r="Y1427">
        <f t="shared" si="342"/>
        <v>101325</v>
      </c>
      <c r="Z1427">
        <f t="shared" si="343"/>
        <v>101325</v>
      </c>
    </row>
    <row r="1428" spans="5:26" x14ac:dyDescent="0.2">
      <c r="E1428">
        <f t="shared" si="330"/>
        <v>0.17787499999999426</v>
      </c>
      <c r="F1428">
        <f t="shared" si="331"/>
        <v>101325</v>
      </c>
      <c r="H1428">
        <f t="shared" si="344"/>
        <v>0.17787499999999426</v>
      </c>
      <c r="I1428">
        <f t="shared" si="332"/>
        <v>617.99999999972533</v>
      </c>
      <c r="J1428">
        <f t="shared" si="333"/>
        <v>3.8290800599071959E-2</v>
      </c>
      <c r="K1428">
        <f t="shared" si="334"/>
        <v>-25.976597262896203</v>
      </c>
      <c r="L1428">
        <f t="shared" si="335"/>
        <v>3.9769296294121147E-5</v>
      </c>
      <c r="M1428">
        <f>J1428/SQRT('Exhaust Gas Math'!$E$14*$B$21*$B$23)</f>
        <v>6.5004699731125749E-4</v>
      </c>
      <c r="N1428">
        <f t="shared" si="336"/>
        <v>5.3401053070109339E-2</v>
      </c>
      <c r="O1428">
        <f t="shared" si="337"/>
        <v>0</v>
      </c>
      <c r="P1428">
        <f t="shared" si="338"/>
        <v>0</v>
      </c>
      <c r="Q1428">
        <f>($B$16/2)*(COS((ACOS((2*'Intake Valve Fxn Scratch'!$B$1)/$B$16-1)/($B$17/2))*(I1428-($B$17/2)))+1)*P1428</f>
        <v>0</v>
      </c>
      <c r="R1428">
        <f t="shared" si="339"/>
        <v>0</v>
      </c>
      <c r="S1428">
        <f t="shared" si="340"/>
        <v>0</v>
      </c>
      <c r="T1428">
        <f>S1428*'Exhaust Gas Math'!$C$14</f>
        <v>0</v>
      </c>
      <c r="U1428">
        <f>(T1428/'Exhaust Gas Math'!$B$14)+('Exhaust Gas Math'!$D$10)</f>
        <v>4.4059320573952224E-4</v>
      </c>
      <c r="V1428">
        <f>('Exhaust Gas Math'!$E$10*(2.53982214E-12*V1427^4 - 0.0000000071629564556*V1427^3 + 7.56281407226508E-06*V1427^2 - 0.00322508455050905*V1427 + 1.62997098133725)*$B$24+T1428*'Exhaust Gas Math'!$D$14*$B$23)/('Exhaust Gas Math'!$E$10*(2.53982214E-12*V1427^4 - 0.0000000071629564556*V1427^3 + 7.56281407226508E-06*V1427^2 - 0.00322508455050905*V1427 + 1.62997098133725)+T1428*'Exhaust Gas Math'!$D$14)</f>
        <v>1100</v>
      </c>
      <c r="W1428">
        <f>(353.3116967483*V1428^-1.0020802909)*('Exhaust Gas Math'!$E$10/(T1428+'Exhaust Gas Math'!$E$10))+(357.4500179626*V1428^-1.0038444015 )*(T1428/(T1428+'Exhaust Gas Math'!$E$10))</f>
        <v>0.31654710700089367</v>
      </c>
      <c r="X1428">
        <f t="shared" si="341"/>
        <v>0</v>
      </c>
      <c r="Y1428">
        <f t="shared" si="342"/>
        <v>101325</v>
      </c>
      <c r="Z1428">
        <f t="shared" si="343"/>
        <v>101325</v>
      </c>
    </row>
    <row r="1429" spans="5:26" x14ac:dyDescent="0.2">
      <c r="E1429">
        <f t="shared" si="330"/>
        <v>0.17799999999999425</v>
      </c>
      <c r="F1429">
        <f t="shared" si="331"/>
        <v>101325</v>
      </c>
      <c r="H1429">
        <f t="shared" si="344"/>
        <v>0.17799999999999425</v>
      </c>
      <c r="I1429">
        <f t="shared" si="332"/>
        <v>623.99999999972351</v>
      </c>
      <c r="J1429">
        <f t="shared" si="333"/>
        <v>3.5013552285736528E-2</v>
      </c>
      <c r="K1429">
        <f t="shared" si="334"/>
        <v>-26.411448257651774</v>
      </c>
      <c r="L1429">
        <f t="shared" si="335"/>
        <v>3.9769296294121147E-5</v>
      </c>
      <c r="M1429">
        <f>J1429/SQRT('Exhaust Gas Math'!$E$14*$B$21*$B$23)</f>
        <v>5.94410515644726E-4</v>
      </c>
      <c r="N1429">
        <f t="shared" si="336"/>
        <v>4.9669531179065501E-2</v>
      </c>
      <c r="O1429">
        <f t="shared" si="337"/>
        <v>0</v>
      </c>
      <c r="P1429">
        <f t="shared" si="338"/>
        <v>0</v>
      </c>
      <c r="Q1429">
        <f>($B$16/2)*(COS((ACOS((2*'Intake Valve Fxn Scratch'!$B$1)/$B$16-1)/($B$17/2))*(I1429-($B$17/2)))+1)*P1429</f>
        <v>0</v>
      </c>
      <c r="R1429">
        <f t="shared" si="339"/>
        <v>0</v>
      </c>
      <c r="S1429">
        <f t="shared" si="340"/>
        <v>0</v>
      </c>
      <c r="T1429">
        <f>S1429*'Exhaust Gas Math'!$C$14</f>
        <v>0</v>
      </c>
      <c r="U1429">
        <f>(T1429/'Exhaust Gas Math'!$B$14)+('Exhaust Gas Math'!$D$10)</f>
        <v>4.4059320573952224E-4</v>
      </c>
      <c r="V1429">
        <f>('Exhaust Gas Math'!$E$10*(2.53982214E-12*V1428^4 - 0.0000000071629564556*V1428^3 + 7.56281407226508E-06*V1428^2 - 0.00322508455050905*V1428 + 1.62997098133725)*$B$24+T1429*'Exhaust Gas Math'!$D$14*$B$23)/('Exhaust Gas Math'!$E$10*(2.53982214E-12*V1428^4 - 0.0000000071629564556*V1428^3 + 7.56281407226508E-06*V1428^2 - 0.00322508455050905*V1428 + 1.62997098133725)+T1429*'Exhaust Gas Math'!$D$14)</f>
        <v>1100</v>
      </c>
      <c r="W1429">
        <f>(353.3116967483*V1429^-1.0020802909)*('Exhaust Gas Math'!$E$10/(T1429+'Exhaust Gas Math'!$E$10))+(357.4500179626*V1429^-1.0038444015 )*(T1429/(T1429+'Exhaust Gas Math'!$E$10))</f>
        <v>0.31654710700089367</v>
      </c>
      <c r="X1429">
        <f t="shared" si="341"/>
        <v>0</v>
      </c>
      <c r="Y1429">
        <f t="shared" si="342"/>
        <v>101325</v>
      </c>
      <c r="Z1429">
        <f t="shared" si="343"/>
        <v>101325</v>
      </c>
    </row>
    <row r="1430" spans="5:26" x14ac:dyDescent="0.2">
      <c r="E1430">
        <f t="shared" si="330"/>
        <v>0.17812499999999423</v>
      </c>
      <c r="F1430">
        <f t="shared" si="331"/>
        <v>101325</v>
      </c>
      <c r="H1430">
        <f t="shared" si="344"/>
        <v>0.17812499999999423</v>
      </c>
      <c r="I1430">
        <f t="shared" si="332"/>
        <v>629.99999999972351</v>
      </c>
      <c r="J1430">
        <f t="shared" si="333"/>
        <v>3.1700000000153182E-2</v>
      </c>
      <c r="K1430">
        <f t="shared" si="334"/>
        <v>-26.556929898345718</v>
      </c>
      <c r="L1430">
        <f t="shared" si="335"/>
        <v>3.9769296294121147E-5</v>
      </c>
      <c r="M1430">
        <f>J1430/SQRT('Exhaust Gas Math'!$E$14*$B$21*$B$23)</f>
        <v>5.3815771653951451E-4</v>
      </c>
      <c r="N1430">
        <f t="shared" si="336"/>
        <v>4.5512549561811798E-2</v>
      </c>
      <c r="O1430">
        <f t="shared" si="337"/>
        <v>0</v>
      </c>
      <c r="P1430">
        <f t="shared" si="338"/>
        <v>0</v>
      </c>
      <c r="Q1430">
        <f>($B$16/2)*(COS((ACOS((2*'Intake Valve Fxn Scratch'!$B$1)/$B$16-1)/($B$17/2))*(I1430-($B$17/2)))+1)*P1430</f>
        <v>0</v>
      </c>
      <c r="R1430">
        <f t="shared" si="339"/>
        <v>0</v>
      </c>
      <c r="S1430">
        <f t="shared" si="340"/>
        <v>0</v>
      </c>
      <c r="T1430">
        <f>S1430*'Exhaust Gas Math'!$C$14</f>
        <v>0</v>
      </c>
      <c r="U1430">
        <f>(T1430/'Exhaust Gas Math'!$B$14)+('Exhaust Gas Math'!$D$10)</f>
        <v>4.4059320573952224E-4</v>
      </c>
      <c r="V1430">
        <f>('Exhaust Gas Math'!$E$10*(2.53982214E-12*V1429^4 - 0.0000000071629564556*V1429^3 + 7.56281407226508E-06*V1429^2 - 0.00322508455050905*V1429 + 1.62997098133725)*$B$24+T1430*'Exhaust Gas Math'!$D$14*$B$23)/('Exhaust Gas Math'!$E$10*(2.53982214E-12*V1429^4 - 0.0000000071629564556*V1429^3 + 7.56281407226508E-06*V1429^2 - 0.00322508455050905*V1429 + 1.62997098133725)+T1430*'Exhaust Gas Math'!$D$14)</f>
        <v>1100</v>
      </c>
      <c r="W1430">
        <f>(353.3116967483*V1430^-1.0020802909)*('Exhaust Gas Math'!$E$10/(T1430+'Exhaust Gas Math'!$E$10))+(357.4500179626*V1430^-1.0038444015 )*(T1430/(T1430+'Exhaust Gas Math'!$E$10))</f>
        <v>0.31654710700089367</v>
      </c>
      <c r="X1430">
        <f t="shared" si="341"/>
        <v>0</v>
      </c>
      <c r="Y1430">
        <f t="shared" si="342"/>
        <v>101325</v>
      </c>
      <c r="Z1430">
        <f t="shared" si="343"/>
        <v>101325</v>
      </c>
    </row>
    <row r="1431" spans="5:26" x14ac:dyDescent="0.2">
      <c r="E1431">
        <f t="shared" si="330"/>
        <v>0.17824999999999422</v>
      </c>
      <c r="F1431">
        <f t="shared" si="331"/>
        <v>101325</v>
      </c>
      <c r="H1431">
        <f t="shared" si="344"/>
        <v>0.17824999999999422</v>
      </c>
      <c r="I1431">
        <f t="shared" si="332"/>
        <v>635.99999999972169</v>
      </c>
      <c r="J1431">
        <f t="shared" si="333"/>
        <v>2.8386447714568153E-2</v>
      </c>
      <c r="K1431">
        <f t="shared" si="334"/>
        <v>-26.411448257678604</v>
      </c>
      <c r="L1431">
        <f t="shared" si="335"/>
        <v>3.9769296294121147E-5</v>
      </c>
      <c r="M1431">
        <f>J1431/SQRT('Exhaust Gas Math'!$E$14*$B$21*$B$23)</f>
        <v>4.819049174342744E-4</v>
      </c>
      <c r="N1431">
        <f t="shared" si="336"/>
        <v>4.1037700628352894E-2</v>
      </c>
      <c r="O1431">
        <f t="shared" si="337"/>
        <v>0</v>
      </c>
      <c r="P1431">
        <f t="shared" si="338"/>
        <v>0</v>
      </c>
      <c r="Q1431">
        <f>($B$16/2)*(COS((ACOS((2*'Intake Valve Fxn Scratch'!$B$1)/$B$16-1)/($B$17/2))*(I1431-($B$17/2)))+1)*P1431</f>
        <v>0</v>
      </c>
      <c r="R1431">
        <f t="shared" si="339"/>
        <v>0</v>
      </c>
      <c r="S1431">
        <f t="shared" si="340"/>
        <v>0</v>
      </c>
      <c r="T1431">
        <f>S1431*'Exhaust Gas Math'!$C$14</f>
        <v>0</v>
      </c>
      <c r="U1431">
        <f>(T1431/'Exhaust Gas Math'!$B$14)+('Exhaust Gas Math'!$D$10)</f>
        <v>4.4059320573952224E-4</v>
      </c>
      <c r="V1431">
        <f>('Exhaust Gas Math'!$E$10*(2.53982214E-12*V1430^4 - 0.0000000071629564556*V1430^3 + 7.56281407226508E-06*V1430^2 - 0.00322508455050905*V1430 + 1.62997098133725)*$B$24+T1431*'Exhaust Gas Math'!$D$14*$B$23)/('Exhaust Gas Math'!$E$10*(2.53982214E-12*V1430^4 - 0.0000000071629564556*V1430^3 + 7.56281407226508E-06*V1430^2 - 0.00322508455050905*V1430 + 1.62997098133725)+T1431*'Exhaust Gas Math'!$D$14)</f>
        <v>1100</v>
      </c>
      <c r="W1431">
        <f>(353.3116967483*V1431^-1.0020802909)*('Exhaust Gas Math'!$E$10/(T1431+'Exhaust Gas Math'!$E$10))+(357.4500179626*V1431^-1.0038444015 )*(T1431/(T1431+'Exhaust Gas Math'!$E$10))</f>
        <v>0.31654710700089367</v>
      </c>
      <c r="X1431">
        <f t="shared" si="341"/>
        <v>0</v>
      </c>
      <c r="Y1431">
        <f t="shared" si="342"/>
        <v>101325</v>
      </c>
      <c r="Z1431">
        <f t="shared" si="343"/>
        <v>101325</v>
      </c>
    </row>
    <row r="1432" spans="5:26" x14ac:dyDescent="0.2">
      <c r="E1432">
        <f t="shared" si="330"/>
        <v>0.1783749999999942</v>
      </c>
      <c r="F1432">
        <f t="shared" si="331"/>
        <v>101325</v>
      </c>
      <c r="H1432">
        <f t="shared" si="344"/>
        <v>0.1783749999999942</v>
      </c>
      <c r="I1432">
        <f t="shared" si="332"/>
        <v>641.99999999972169</v>
      </c>
      <c r="J1432">
        <f t="shared" si="333"/>
        <v>2.5109199401227706E-2</v>
      </c>
      <c r="K1432">
        <f t="shared" si="334"/>
        <v>-25.976597262949564</v>
      </c>
      <c r="L1432">
        <f t="shared" si="335"/>
        <v>3.9769296294121147E-5</v>
      </c>
      <c r="M1432">
        <f>J1432/SQRT('Exhaust Gas Math'!$E$14*$B$21*$B$23)</f>
        <v>4.2626843576765774E-4</v>
      </c>
      <c r="N1432">
        <f t="shared" si="336"/>
        <v>3.636415377486879E-2</v>
      </c>
      <c r="O1432">
        <f t="shared" si="337"/>
        <v>0</v>
      </c>
      <c r="P1432">
        <f t="shared" si="338"/>
        <v>0</v>
      </c>
      <c r="Q1432">
        <f>($B$16/2)*(COS((ACOS((2*'Intake Valve Fxn Scratch'!$B$1)/$B$16-1)/($B$17/2))*(I1432-($B$17/2)))+1)*P1432</f>
        <v>0</v>
      </c>
      <c r="R1432">
        <f t="shared" si="339"/>
        <v>0</v>
      </c>
      <c r="S1432">
        <f t="shared" si="340"/>
        <v>0</v>
      </c>
      <c r="T1432">
        <f>S1432*'Exhaust Gas Math'!$C$14</f>
        <v>0</v>
      </c>
      <c r="U1432">
        <f>(T1432/'Exhaust Gas Math'!$B$14)+('Exhaust Gas Math'!$D$10)</f>
        <v>4.4059320573952224E-4</v>
      </c>
      <c r="V1432">
        <f>('Exhaust Gas Math'!$E$10*(2.53982214E-12*V1431^4 - 0.0000000071629564556*V1431^3 + 7.56281407226508E-06*V1431^2 - 0.00322508455050905*V1431 + 1.62997098133725)*$B$24+T1432*'Exhaust Gas Math'!$D$14*$B$23)/('Exhaust Gas Math'!$E$10*(2.53982214E-12*V1431^4 - 0.0000000071629564556*V1431^3 + 7.56281407226508E-06*V1431^2 - 0.00322508455050905*V1431 + 1.62997098133725)+T1432*'Exhaust Gas Math'!$D$14)</f>
        <v>1100</v>
      </c>
      <c r="W1432">
        <f>(353.3116967483*V1432^-1.0020802909)*('Exhaust Gas Math'!$E$10/(T1432+'Exhaust Gas Math'!$E$10))+(357.4500179626*V1432^-1.0038444015 )*(T1432/(T1432+'Exhaust Gas Math'!$E$10))</f>
        <v>0.31654710700089367</v>
      </c>
      <c r="X1432">
        <f t="shared" si="341"/>
        <v>0</v>
      </c>
      <c r="Y1432">
        <f t="shared" si="342"/>
        <v>101325</v>
      </c>
      <c r="Z1432">
        <f t="shared" si="343"/>
        <v>101325</v>
      </c>
    </row>
    <row r="1433" spans="5:26" x14ac:dyDescent="0.2">
      <c r="E1433">
        <f t="shared" si="330"/>
        <v>0.17849999999999419</v>
      </c>
      <c r="F1433">
        <f t="shared" si="331"/>
        <v>101325</v>
      </c>
      <c r="H1433">
        <f t="shared" si="344"/>
        <v>0.17849999999999419</v>
      </c>
      <c r="I1433">
        <f t="shared" si="332"/>
        <v>647.99999999972169</v>
      </c>
      <c r="J1433">
        <f t="shared" si="333"/>
        <v>2.1904161278460225E-2</v>
      </c>
      <c r="K1433">
        <f t="shared" si="334"/>
        <v>-25.257141232655044</v>
      </c>
      <c r="L1433">
        <f t="shared" si="335"/>
        <v>3.9769296294121147E-5</v>
      </c>
      <c r="M1433">
        <f>J1433/SQRT('Exhaust Gas Math'!$E$14*$B$21*$B$23)</f>
        <v>3.7185783647547148E-4</v>
      </c>
      <c r="N1433">
        <f t="shared" si="336"/>
        <v>3.161655388007565E-2</v>
      </c>
      <c r="O1433">
        <f t="shared" si="337"/>
        <v>0</v>
      </c>
      <c r="P1433">
        <f t="shared" si="338"/>
        <v>0</v>
      </c>
      <c r="Q1433">
        <f>($B$16/2)*(COS((ACOS((2*'Intake Valve Fxn Scratch'!$B$1)/$B$16-1)/($B$17/2))*(I1433-($B$17/2)))+1)*P1433</f>
        <v>0</v>
      </c>
      <c r="R1433">
        <f t="shared" si="339"/>
        <v>0</v>
      </c>
      <c r="S1433">
        <f t="shared" si="340"/>
        <v>0</v>
      </c>
      <c r="T1433">
        <f>S1433*'Exhaust Gas Math'!$C$14</f>
        <v>0</v>
      </c>
      <c r="U1433">
        <f>(T1433/'Exhaust Gas Math'!$B$14)+('Exhaust Gas Math'!$D$10)</f>
        <v>4.4059320573952224E-4</v>
      </c>
      <c r="V1433">
        <f>('Exhaust Gas Math'!$E$10*(2.53982214E-12*V1432^4 - 0.0000000071629564556*V1432^3 + 7.56281407226508E-06*V1432^2 - 0.00322508455050905*V1432 + 1.62997098133725)*$B$24+T1433*'Exhaust Gas Math'!$D$14*$B$23)/('Exhaust Gas Math'!$E$10*(2.53982214E-12*V1432^4 - 0.0000000071629564556*V1432^3 + 7.56281407226508E-06*V1432^2 - 0.00322508455050905*V1432 + 1.62997098133725)+T1433*'Exhaust Gas Math'!$D$14)</f>
        <v>1100</v>
      </c>
      <c r="W1433">
        <f>(353.3116967483*V1433^-1.0020802909)*('Exhaust Gas Math'!$E$10/(T1433+'Exhaust Gas Math'!$E$10))+(357.4500179626*V1433^-1.0038444015 )*(T1433/(T1433+'Exhaust Gas Math'!$E$10))</f>
        <v>0.31654710700089367</v>
      </c>
      <c r="X1433">
        <f t="shared" si="341"/>
        <v>0</v>
      </c>
      <c r="Y1433">
        <f t="shared" si="342"/>
        <v>101325</v>
      </c>
      <c r="Z1433">
        <f t="shared" si="343"/>
        <v>101325</v>
      </c>
    </row>
    <row r="1434" spans="5:26" x14ac:dyDescent="0.2">
      <c r="E1434">
        <f t="shared" si="330"/>
        <v>0.17862499999999418</v>
      </c>
      <c r="F1434">
        <f t="shared" si="331"/>
        <v>101325</v>
      </c>
      <c r="H1434">
        <f t="shared" si="344"/>
        <v>0.17862499999999418</v>
      </c>
      <c r="I1434">
        <f t="shared" si="332"/>
        <v>653.99999999971988</v>
      </c>
      <c r="J1434">
        <f t="shared" si="333"/>
        <v>1.8806448414637824E-2</v>
      </c>
      <c r="K1434">
        <f t="shared" si="334"/>
        <v>-24.260962677619187</v>
      </c>
      <c r="L1434">
        <f t="shared" si="335"/>
        <v>3.9769296294121147E-5</v>
      </c>
      <c r="M1434">
        <f>J1434/SQRT('Exhaust Gas Math'!$E$14*$B$21*$B$23)</f>
        <v>3.1926925346974E-4</v>
      </c>
      <c r="N1434">
        <f t="shared" si="336"/>
        <v>2.6918663562816351E-2</v>
      </c>
      <c r="O1434">
        <f t="shared" si="337"/>
        <v>0</v>
      </c>
      <c r="P1434">
        <f t="shared" si="338"/>
        <v>0</v>
      </c>
      <c r="Q1434">
        <f>($B$16/2)*(COS((ACOS((2*'Intake Valve Fxn Scratch'!$B$1)/$B$16-1)/($B$17/2))*(I1434-($B$17/2)))+1)*P1434</f>
        <v>0</v>
      </c>
      <c r="R1434">
        <f t="shared" si="339"/>
        <v>0</v>
      </c>
      <c r="S1434">
        <f t="shared" si="340"/>
        <v>0</v>
      </c>
      <c r="T1434">
        <f>S1434*'Exhaust Gas Math'!$C$14</f>
        <v>0</v>
      </c>
      <c r="U1434">
        <f>(T1434/'Exhaust Gas Math'!$B$14)+('Exhaust Gas Math'!$D$10)</f>
        <v>4.4059320573952224E-4</v>
      </c>
      <c r="V1434">
        <f>('Exhaust Gas Math'!$E$10*(2.53982214E-12*V1433^4 - 0.0000000071629564556*V1433^3 + 7.56281407226508E-06*V1433^2 - 0.00322508455050905*V1433 + 1.62997098133725)*$B$24+T1434*'Exhaust Gas Math'!$D$14*$B$23)/('Exhaust Gas Math'!$E$10*(2.53982214E-12*V1433^4 - 0.0000000071629564556*V1433^3 + 7.56281407226508E-06*V1433^2 - 0.00322508455050905*V1433 + 1.62997098133725)+T1434*'Exhaust Gas Math'!$D$14)</f>
        <v>1100</v>
      </c>
      <c r="W1434">
        <f>(353.3116967483*V1434^-1.0020802909)*('Exhaust Gas Math'!$E$10/(T1434+'Exhaust Gas Math'!$E$10))+(357.4500179626*V1434^-1.0038444015 )*(T1434/(T1434+'Exhaust Gas Math'!$E$10))</f>
        <v>0.31654710700089367</v>
      </c>
      <c r="X1434">
        <f t="shared" si="341"/>
        <v>0</v>
      </c>
      <c r="Y1434">
        <f t="shared" si="342"/>
        <v>101325</v>
      </c>
      <c r="Z1434">
        <f t="shared" si="343"/>
        <v>101325</v>
      </c>
    </row>
    <row r="1435" spans="5:26" x14ac:dyDescent="0.2">
      <c r="E1435">
        <f t="shared" si="330"/>
        <v>0.17874999999999416</v>
      </c>
      <c r="F1435">
        <f t="shared" si="331"/>
        <v>101325</v>
      </c>
      <c r="H1435">
        <f t="shared" si="344"/>
        <v>0.17874999999999416</v>
      </c>
      <c r="I1435">
        <f t="shared" si="332"/>
        <v>659.99999999971988</v>
      </c>
      <c r="J1435">
        <f t="shared" si="333"/>
        <v>1.5850000000133747E-2</v>
      </c>
      <c r="K1435">
        <f t="shared" si="334"/>
        <v>-22.998975938554572</v>
      </c>
      <c r="L1435">
        <f t="shared" si="335"/>
        <v>3.9769296294121147E-5</v>
      </c>
      <c r="M1435">
        <f>J1435/SQRT('Exhaust Gas Math'!$E$14*$B$21*$B$23)</f>
        <v>2.6907885827072756E-4</v>
      </c>
      <c r="N1435">
        <f t="shared" si="336"/>
        <v>2.2387269429762557E-2</v>
      </c>
      <c r="O1435">
        <f t="shared" si="337"/>
        <v>0</v>
      </c>
      <c r="P1435">
        <f t="shared" si="338"/>
        <v>0</v>
      </c>
      <c r="Q1435">
        <f>($B$16/2)*(COS((ACOS((2*'Intake Valve Fxn Scratch'!$B$1)/$B$16-1)/($B$17/2))*(I1435-($B$17/2)))+1)*P1435</f>
        <v>0</v>
      </c>
      <c r="R1435">
        <f t="shared" si="339"/>
        <v>0</v>
      </c>
      <c r="S1435">
        <f t="shared" si="340"/>
        <v>0</v>
      </c>
      <c r="T1435">
        <f>S1435*'Exhaust Gas Math'!$C$14</f>
        <v>0</v>
      </c>
      <c r="U1435">
        <f>(T1435/'Exhaust Gas Math'!$B$14)+('Exhaust Gas Math'!$D$10)</f>
        <v>4.4059320573952224E-4</v>
      </c>
      <c r="V1435">
        <f>('Exhaust Gas Math'!$E$10*(2.53982214E-12*V1434^4 - 0.0000000071629564556*V1434^3 + 7.56281407226508E-06*V1434^2 - 0.00322508455050905*V1434 + 1.62997098133725)*$B$24+T1435*'Exhaust Gas Math'!$D$14*$B$23)/('Exhaust Gas Math'!$E$10*(2.53982214E-12*V1434^4 - 0.0000000071629564556*V1434^3 + 7.56281407226508E-06*V1434^2 - 0.00322508455050905*V1434 + 1.62997098133725)+T1435*'Exhaust Gas Math'!$D$14)</f>
        <v>1100</v>
      </c>
      <c r="W1435">
        <f>(353.3116967483*V1435^-1.0020802909)*('Exhaust Gas Math'!$E$10/(T1435+'Exhaust Gas Math'!$E$10))+(357.4500179626*V1435^-1.0038444015 )*(T1435/(T1435+'Exhaust Gas Math'!$E$10))</f>
        <v>0.31654710700089367</v>
      </c>
      <c r="X1435">
        <f t="shared" si="341"/>
        <v>0</v>
      </c>
      <c r="Y1435">
        <f t="shared" si="342"/>
        <v>101325</v>
      </c>
      <c r="Z1435">
        <f t="shared" si="343"/>
        <v>101325</v>
      </c>
    </row>
    <row r="1436" spans="5:26" x14ac:dyDescent="0.2">
      <c r="E1436">
        <f t="shared" si="330"/>
        <v>0.17887499999999415</v>
      </c>
      <c r="F1436">
        <f t="shared" si="331"/>
        <v>101325</v>
      </c>
      <c r="H1436">
        <f t="shared" si="344"/>
        <v>0.17887499999999415</v>
      </c>
      <c r="I1436">
        <f t="shared" si="332"/>
        <v>665.99999999971988</v>
      </c>
      <c r="J1436">
        <f t="shared" si="333"/>
        <v>1.3067207502453895E-2</v>
      </c>
      <c r="K1436">
        <f t="shared" si="334"/>
        <v>-21.485007606262091</v>
      </c>
      <c r="L1436">
        <f t="shared" si="335"/>
        <v>3.9769296294121147E-5</v>
      </c>
      <c r="M1436">
        <f>J1436/SQRT('Exhaust Gas Math'!$E$14*$B$21*$B$23)</f>
        <v>2.218365473512498E-4</v>
      </c>
      <c r="N1436">
        <f t="shared" si="336"/>
        <v>1.8126827986415558E-2</v>
      </c>
      <c r="O1436">
        <f t="shared" si="337"/>
        <v>0</v>
      </c>
      <c r="P1436">
        <f t="shared" si="338"/>
        <v>0</v>
      </c>
      <c r="Q1436">
        <f>($B$16/2)*(COS((ACOS((2*'Intake Valve Fxn Scratch'!$B$1)/$B$16-1)/($B$17/2))*(I1436-($B$17/2)))+1)*P1436</f>
        <v>0</v>
      </c>
      <c r="R1436">
        <f t="shared" si="339"/>
        <v>0</v>
      </c>
      <c r="S1436">
        <f t="shared" si="340"/>
        <v>0</v>
      </c>
      <c r="T1436">
        <f>S1436*'Exhaust Gas Math'!$C$14</f>
        <v>0</v>
      </c>
      <c r="U1436">
        <f>(T1436/'Exhaust Gas Math'!$B$14)+('Exhaust Gas Math'!$D$10)</f>
        <v>4.4059320573952224E-4</v>
      </c>
      <c r="V1436">
        <f>('Exhaust Gas Math'!$E$10*(2.53982214E-12*V1435^4 - 0.0000000071629564556*V1435^3 + 7.56281407226508E-06*V1435^2 - 0.00322508455050905*V1435 + 1.62997098133725)*$B$24+T1436*'Exhaust Gas Math'!$D$14*$B$23)/('Exhaust Gas Math'!$E$10*(2.53982214E-12*V1435^4 - 0.0000000071629564556*V1435^3 + 7.56281407226508E-06*V1435^2 - 0.00322508455050905*V1435 + 1.62997098133725)+T1436*'Exhaust Gas Math'!$D$14)</f>
        <v>1100</v>
      </c>
      <c r="W1436">
        <f>(353.3116967483*V1436^-1.0020802909)*('Exhaust Gas Math'!$E$10/(T1436+'Exhaust Gas Math'!$E$10))+(357.4500179626*V1436^-1.0038444015 )*(T1436/(T1436+'Exhaust Gas Math'!$E$10))</f>
        <v>0.31654710700089367</v>
      </c>
      <c r="X1436">
        <f t="shared" si="341"/>
        <v>0</v>
      </c>
      <c r="Y1436">
        <f t="shared" si="342"/>
        <v>101325</v>
      </c>
      <c r="Z1436">
        <f t="shared" si="343"/>
        <v>101325</v>
      </c>
    </row>
    <row r="1437" spans="5:26" x14ac:dyDescent="0.2">
      <c r="E1437">
        <f t="shared" si="330"/>
        <v>0.17899999999999414</v>
      </c>
      <c r="F1437">
        <f t="shared" si="331"/>
        <v>101325</v>
      </c>
      <c r="H1437">
        <f t="shared" si="344"/>
        <v>0.17899999999999414</v>
      </c>
      <c r="I1437">
        <f t="shared" si="332"/>
        <v>671.99999999971806</v>
      </c>
      <c r="J1437">
        <f t="shared" si="333"/>
        <v>1.0488559778539606E-2</v>
      </c>
      <c r="K1437">
        <f t="shared" si="334"/>
        <v>-19.735645034608581</v>
      </c>
      <c r="L1437">
        <f t="shared" si="335"/>
        <v>3.9769296294121147E-5</v>
      </c>
      <c r="M1437">
        <f>J1437/SQRT('Exhaust Gas Math'!$E$14*$B$21*$B$23)</f>
        <v>1.7805991735582948E-4</v>
      </c>
      <c r="N1437">
        <f t="shared" si="336"/>
        <v>1.4225230308999453E-2</v>
      </c>
      <c r="O1437">
        <f t="shared" si="337"/>
        <v>0</v>
      </c>
      <c r="P1437">
        <f t="shared" si="338"/>
        <v>0</v>
      </c>
      <c r="Q1437">
        <f>($B$16/2)*(COS((ACOS((2*'Intake Valve Fxn Scratch'!$B$1)/$B$16-1)/($B$17/2))*(I1437-($B$17/2)))+1)*P1437</f>
        <v>0</v>
      </c>
      <c r="R1437">
        <f t="shared" si="339"/>
        <v>0</v>
      </c>
      <c r="S1437">
        <f t="shared" si="340"/>
        <v>0</v>
      </c>
      <c r="T1437">
        <f>S1437*'Exhaust Gas Math'!$C$14</f>
        <v>0</v>
      </c>
      <c r="U1437">
        <f>(T1437/'Exhaust Gas Math'!$B$14)+('Exhaust Gas Math'!$D$10)</f>
        <v>4.4059320573952224E-4</v>
      </c>
      <c r="V1437">
        <f>('Exhaust Gas Math'!$E$10*(2.53982214E-12*V1436^4 - 0.0000000071629564556*V1436^3 + 7.56281407226508E-06*V1436^2 - 0.00322508455050905*V1436 + 1.62997098133725)*$B$24+T1437*'Exhaust Gas Math'!$D$14*$B$23)/('Exhaust Gas Math'!$E$10*(2.53982214E-12*V1436^4 - 0.0000000071629564556*V1436^3 + 7.56281407226508E-06*V1436^2 - 0.00322508455050905*V1436 + 1.62997098133725)+T1437*'Exhaust Gas Math'!$D$14)</f>
        <v>1100</v>
      </c>
      <c r="W1437">
        <f>(353.3116967483*V1437^-1.0020802909)*('Exhaust Gas Math'!$E$10/(T1437+'Exhaust Gas Math'!$E$10))+(357.4500179626*V1437^-1.0038444015 )*(T1437/(T1437+'Exhaust Gas Math'!$E$10))</f>
        <v>0.31654710700089367</v>
      </c>
      <c r="X1437">
        <f t="shared" si="341"/>
        <v>0</v>
      </c>
      <c r="Y1437">
        <f t="shared" si="342"/>
        <v>101325</v>
      </c>
      <c r="Z1437">
        <f t="shared" si="343"/>
        <v>101325</v>
      </c>
    </row>
    <row r="1438" spans="5:26" x14ac:dyDescent="0.2">
      <c r="E1438">
        <f t="shared" si="330"/>
        <v>0.17912499999999412</v>
      </c>
      <c r="F1438">
        <f t="shared" si="331"/>
        <v>101325</v>
      </c>
      <c r="H1438">
        <f t="shared" si="344"/>
        <v>0.17912499999999412</v>
      </c>
      <c r="I1438">
        <f t="shared" si="332"/>
        <v>677.99999999971806</v>
      </c>
      <c r="J1438">
        <f t="shared" si="333"/>
        <v>8.1423090324708076E-3</v>
      </c>
      <c r="K1438">
        <f t="shared" si="334"/>
        <v>-17.770054606006717</v>
      </c>
      <c r="L1438">
        <f t="shared" si="335"/>
        <v>3.9769296294121147E-5</v>
      </c>
      <c r="M1438">
        <f>J1438/SQRT('Exhaust Gas Math'!$E$14*$B$21*$B$23)</f>
        <v>1.3822859420354507E-4</v>
      </c>
      <c r="N1438">
        <f t="shared" si="336"/>
        <v>1.0750931841666412E-2</v>
      </c>
      <c r="O1438">
        <f t="shared" si="337"/>
        <v>0</v>
      </c>
      <c r="P1438">
        <f t="shared" si="338"/>
        <v>0</v>
      </c>
      <c r="Q1438">
        <f>($B$16/2)*(COS((ACOS((2*'Intake Valve Fxn Scratch'!$B$1)/$B$16-1)/($B$17/2))*(I1438-($B$17/2)))+1)*P1438</f>
        <v>0</v>
      </c>
      <c r="R1438">
        <f t="shared" si="339"/>
        <v>0</v>
      </c>
      <c r="S1438">
        <f t="shared" si="340"/>
        <v>0</v>
      </c>
      <c r="T1438">
        <f>S1438*'Exhaust Gas Math'!$C$14</f>
        <v>0</v>
      </c>
      <c r="U1438">
        <f>(T1438/'Exhaust Gas Math'!$B$14)+('Exhaust Gas Math'!$D$10)</f>
        <v>4.4059320573952224E-4</v>
      </c>
      <c r="V1438">
        <f>('Exhaust Gas Math'!$E$10*(2.53982214E-12*V1437^4 - 0.0000000071629564556*V1437^3 + 7.56281407226508E-06*V1437^2 - 0.00322508455050905*V1437 + 1.62997098133725)*$B$24+T1438*'Exhaust Gas Math'!$D$14*$B$23)/('Exhaust Gas Math'!$E$10*(2.53982214E-12*V1437^4 - 0.0000000071629564556*V1437^3 + 7.56281407226508E-06*V1437^2 - 0.00322508455050905*V1437 + 1.62997098133725)+T1438*'Exhaust Gas Math'!$D$14)</f>
        <v>1100</v>
      </c>
      <c r="W1438">
        <f>(353.3116967483*V1438^-1.0020802909)*('Exhaust Gas Math'!$E$10/(T1438+'Exhaust Gas Math'!$E$10))+(357.4500179626*V1438^-1.0038444015 )*(T1438/(T1438+'Exhaust Gas Math'!$E$10))</f>
        <v>0.31654710700089367</v>
      </c>
      <c r="X1438">
        <f t="shared" si="341"/>
        <v>0</v>
      </c>
      <c r="Y1438">
        <f t="shared" si="342"/>
        <v>101325</v>
      </c>
      <c r="Z1438">
        <f t="shared" si="343"/>
        <v>101325</v>
      </c>
    </row>
    <row r="1439" spans="5:26" x14ac:dyDescent="0.2">
      <c r="E1439">
        <f t="shared" si="330"/>
        <v>0.17924999999999411</v>
      </c>
      <c r="F1439">
        <f t="shared" si="331"/>
        <v>101325</v>
      </c>
      <c r="H1439">
        <f t="shared" si="344"/>
        <v>0.17924999999999411</v>
      </c>
      <c r="I1439">
        <f t="shared" si="332"/>
        <v>683.99999999971806</v>
      </c>
      <c r="J1439">
        <f t="shared" si="333"/>
        <v>6.0541612784059604E-3</v>
      </c>
      <c r="K1439">
        <f t="shared" si="334"/>
        <v>-15.609771740518504</v>
      </c>
      <c r="L1439">
        <f t="shared" si="335"/>
        <v>3.9769296294121147E-5</v>
      </c>
      <c r="M1439">
        <f>J1439/SQRT('Exhaust Gas Math'!$E$14*$B$21*$B$23)</f>
        <v>1.0277897820609323E-4</v>
      </c>
      <c r="N1439">
        <f t="shared" si="336"/>
        <v>7.7515449033060957E-3</v>
      </c>
      <c r="O1439">
        <f t="shared" si="337"/>
        <v>0</v>
      </c>
      <c r="P1439">
        <f t="shared" si="338"/>
        <v>0</v>
      </c>
      <c r="Q1439">
        <f>($B$16/2)*(COS((ACOS((2*'Intake Valve Fxn Scratch'!$B$1)/$B$16-1)/($B$17/2))*(I1439-($B$17/2)))+1)*P1439</f>
        <v>0</v>
      </c>
      <c r="R1439">
        <f t="shared" si="339"/>
        <v>0</v>
      </c>
      <c r="S1439">
        <f t="shared" si="340"/>
        <v>0</v>
      </c>
      <c r="T1439">
        <f>S1439*'Exhaust Gas Math'!$C$14</f>
        <v>0</v>
      </c>
      <c r="U1439">
        <f>(T1439/'Exhaust Gas Math'!$B$14)+('Exhaust Gas Math'!$D$10)</f>
        <v>4.4059320573952224E-4</v>
      </c>
      <c r="V1439">
        <f>('Exhaust Gas Math'!$E$10*(2.53982214E-12*V1438^4 - 0.0000000071629564556*V1438^3 + 7.56281407226508E-06*V1438^2 - 0.00322508455050905*V1438 + 1.62997098133725)*$B$24+T1439*'Exhaust Gas Math'!$D$14*$B$23)/('Exhaust Gas Math'!$E$10*(2.53982214E-12*V1438^4 - 0.0000000071629564556*V1438^3 + 7.56281407226508E-06*V1438^2 - 0.00322508455050905*V1438 + 1.62997098133725)+T1439*'Exhaust Gas Math'!$D$14)</f>
        <v>1100</v>
      </c>
      <c r="W1439">
        <f>(353.3116967483*V1439^-1.0020802909)*('Exhaust Gas Math'!$E$10/(T1439+'Exhaust Gas Math'!$E$10))+(357.4500179626*V1439^-1.0038444015 )*(T1439/(T1439+'Exhaust Gas Math'!$E$10))</f>
        <v>0.31654710700089367</v>
      </c>
      <c r="X1439">
        <f t="shared" si="341"/>
        <v>0</v>
      </c>
      <c r="Y1439">
        <f t="shared" si="342"/>
        <v>101325</v>
      </c>
      <c r="Z1439">
        <f t="shared" si="343"/>
        <v>101325</v>
      </c>
    </row>
    <row r="1440" spans="5:26" x14ac:dyDescent="0.2">
      <c r="E1440">
        <f t="shared" si="330"/>
        <v>0.17937499999999409</v>
      </c>
      <c r="F1440">
        <f t="shared" si="331"/>
        <v>101325</v>
      </c>
      <c r="H1440">
        <f t="shared" si="344"/>
        <v>0.17937499999999409</v>
      </c>
      <c r="I1440">
        <f t="shared" si="332"/>
        <v>689.99999999971624</v>
      </c>
      <c r="J1440">
        <f t="shared" si="333"/>
        <v>4.2469947001115942E-3</v>
      </c>
      <c r="K1440">
        <f t="shared" si="334"/>
        <v>-13.278464949286473</v>
      </c>
      <c r="L1440">
        <f t="shared" si="335"/>
        <v>3.9769296294121147E-5</v>
      </c>
      <c r="M1440">
        <f>J1440/SQRT('Exhaust Gas Math'!$E$14*$B$21*$B$23)</f>
        <v>7.2099462774650823E-5</v>
      </c>
      <c r="N1440">
        <f t="shared" si="336"/>
        <v>5.2538472645454748E-3</v>
      </c>
      <c r="O1440">
        <f t="shared" si="337"/>
        <v>0</v>
      </c>
      <c r="P1440">
        <f t="shared" si="338"/>
        <v>0</v>
      </c>
      <c r="Q1440">
        <f>($B$16/2)*(COS((ACOS((2*'Intake Valve Fxn Scratch'!$B$1)/$B$16-1)/($B$17/2))*(I1440-($B$17/2)))+1)*P1440</f>
        <v>0</v>
      </c>
      <c r="R1440">
        <f t="shared" si="339"/>
        <v>0</v>
      </c>
      <c r="S1440">
        <f t="shared" si="340"/>
        <v>0</v>
      </c>
      <c r="T1440">
        <f>S1440*'Exhaust Gas Math'!$C$14</f>
        <v>0</v>
      </c>
      <c r="U1440">
        <f>(T1440/'Exhaust Gas Math'!$B$14)+('Exhaust Gas Math'!$D$10)</f>
        <v>4.4059320573952224E-4</v>
      </c>
      <c r="V1440">
        <f>('Exhaust Gas Math'!$E$10*(2.53982214E-12*V1439^4 - 0.0000000071629564556*V1439^3 + 7.56281407226508E-06*V1439^2 - 0.00322508455050905*V1439 + 1.62997098133725)*$B$24+T1440*'Exhaust Gas Math'!$D$14*$B$23)/('Exhaust Gas Math'!$E$10*(2.53982214E-12*V1439^4 - 0.0000000071629564556*V1439^3 + 7.56281407226508E-06*V1439^2 - 0.00322508455050905*V1439 + 1.62997098133725)+T1440*'Exhaust Gas Math'!$D$14)</f>
        <v>1100</v>
      </c>
      <c r="W1440">
        <f>(353.3116967483*V1440^-1.0020802909)*('Exhaust Gas Math'!$E$10/(T1440+'Exhaust Gas Math'!$E$10))+(357.4500179626*V1440^-1.0038444015 )*(T1440/(T1440+'Exhaust Gas Math'!$E$10))</f>
        <v>0.31654710700089367</v>
      </c>
      <c r="X1440">
        <f t="shared" si="341"/>
        <v>0</v>
      </c>
      <c r="Y1440">
        <f t="shared" si="342"/>
        <v>101325</v>
      </c>
      <c r="Z1440">
        <f t="shared" si="343"/>
        <v>101325</v>
      </c>
    </row>
    <row r="1441" spans="5:26" x14ac:dyDescent="0.2">
      <c r="E1441">
        <f t="shared" si="330"/>
        <v>0.17949999999999408</v>
      </c>
      <c r="F1441">
        <f t="shared" si="331"/>
        <v>101325</v>
      </c>
      <c r="H1441">
        <f t="shared" si="344"/>
        <v>0.17949999999999408</v>
      </c>
      <c r="I1441">
        <f t="shared" si="332"/>
        <v>695.99999999971624</v>
      </c>
      <c r="J1441">
        <f t="shared" si="333"/>
        <v>2.7406089927934224E-3</v>
      </c>
      <c r="K1441">
        <f t="shared" si="334"/>
        <v>-10.801676517372668</v>
      </c>
      <c r="L1441">
        <f t="shared" si="335"/>
        <v>3.9769296294121147E-5</v>
      </c>
      <c r="M1441">
        <f>J1441/SQRT('Exhaust Gas Math'!$E$14*$B$21*$B$23)</f>
        <v>4.6526179100386114E-5</v>
      </c>
      <c r="N1441">
        <f t="shared" si="336"/>
        <v>3.2650381165986106E-3</v>
      </c>
      <c r="O1441">
        <f t="shared" si="337"/>
        <v>0</v>
      </c>
      <c r="P1441">
        <f t="shared" si="338"/>
        <v>0</v>
      </c>
      <c r="Q1441">
        <f>($B$16/2)*(COS((ACOS((2*'Intake Valve Fxn Scratch'!$B$1)/$B$16-1)/($B$17/2))*(I1441-($B$17/2)))+1)*P1441</f>
        <v>0</v>
      </c>
      <c r="R1441">
        <f t="shared" si="339"/>
        <v>0</v>
      </c>
      <c r="S1441">
        <f t="shared" si="340"/>
        <v>0</v>
      </c>
      <c r="T1441">
        <f>S1441*'Exhaust Gas Math'!$C$14</f>
        <v>0</v>
      </c>
      <c r="U1441">
        <f>(T1441/'Exhaust Gas Math'!$B$14)+('Exhaust Gas Math'!$D$10)</f>
        <v>4.4059320573952224E-4</v>
      </c>
      <c r="V1441">
        <f>('Exhaust Gas Math'!$E$10*(2.53982214E-12*V1440^4 - 0.0000000071629564556*V1440^3 + 7.56281407226508E-06*V1440^2 - 0.00322508455050905*V1440 + 1.62997098133725)*$B$24+T1441*'Exhaust Gas Math'!$D$14*$B$23)/('Exhaust Gas Math'!$E$10*(2.53982214E-12*V1440^4 - 0.0000000071629564556*V1440^3 + 7.56281407226508E-06*V1440^2 - 0.00322508455050905*V1440 + 1.62997098133725)+T1441*'Exhaust Gas Math'!$D$14)</f>
        <v>1100</v>
      </c>
      <c r="W1441">
        <f>(353.3116967483*V1441^-1.0020802909)*('Exhaust Gas Math'!$E$10/(T1441+'Exhaust Gas Math'!$E$10))+(357.4500179626*V1441^-1.0038444015 )*(T1441/(T1441+'Exhaust Gas Math'!$E$10))</f>
        <v>0.31654710700089367</v>
      </c>
      <c r="X1441">
        <f t="shared" si="341"/>
        <v>0</v>
      </c>
      <c r="Y1441">
        <f t="shared" si="342"/>
        <v>101325</v>
      </c>
      <c r="Z1441">
        <f t="shared" si="343"/>
        <v>101325</v>
      </c>
    </row>
    <row r="1442" spans="5:26" x14ac:dyDescent="0.2">
      <c r="E1442">
        <f t="shared" si="330"/>
        <v>0.17962499999999407</v>
      </c>
      <c r="F1442">
        <f t="shared" si="331"/>
        <v>101325</v>
      </c>
      <c r="H1442">
        <f t="shared" si="344"/>
        <v>0.17962499999999407</v>
      </c>
      <c r="I1442">
        <f t="shared" si="332"/>
        <v>701.99999999971442</v>
      </c>
      <c r="J1442">
        <f t="shared" si="333"/>
        <v>1.5515084334922873E-3</v>
      </c>
      <c r="K1442">
        <f t="shared" si="334"/>
        <v>-8.2065426571384297</v>
      </c>
      <c r="L1442">
        <f t="shared" si="335"/>
        <v>3.9769296294121147E-5</v>
      </c>
      <c r="M1442">
        <f>J1442/SQRT('Exhaust Gas Math'!$E$14*$B$21*$B$23)</f>
        <v>2.6339313430787817E-5</v>
      </c>
      <c r="N1442">
        <f t="shared" si="336"/>
        <v>1.7749850514813259E-3</v>
      </c>
      <c r="O1442">
        <f t="shared" si="337"/>
        <v>0</v>
      </c>
      <c r="P1442">
        <f t="shared" si="338"/>
        <v>0</v>
      </c>
      <c r="Q1442">
        <f>($B$16/2)*(COS((ACOS((2*'Intake Valve Fxn Scratch'!$B$1)/$B$16-1)/($B$17/2))*(I1442-($B$17/2)))+1)*P1442</f>
        <v>0</v>
      </c>
      <c r="R1442">
        <f t="shared" si="339"/>
        <v>0</v>
      </c>
      <c r="S1442">
        <f t="shared" si="340"/>
        <v>0</v>
      </c>
      <c r="T1442">
        <f>S1442*'Exhaust Gas Math'!$C$14</f>
        <v>0</v>
      </c>
      <c r="U1442">
        <f>(T1442/'Exhaust Gas Math'!$B$14)+('Exhaust Gas Math'!$D$10)</f>
        <v>4.4059320573952224E-4</v>
      </c>
      <c r="V1442">
        <f>('Exhaust Gas Math'!$E$10*(2.53982214E-12*V1441^4 - 0.0000000071629564556*V1441^3 + 7.56281407226508E-06*V1441^2 - 0.00322508455050905*V1441 + 1.62997098133725)*$B$24+T1442*'Exhaust Gas Math'!$D$14*$B$23)/('Exhaust Gas Math'!$E$10*(2.53982214E-12*V1441^4 - 0.0000000071629564556*V1441^3 + 7.56281407226508E-06*V1441^2 - 0.00322508455050905*V1441 + 1.62997098133725)+T1442*'Exhaust Gas Math'!$D$14)</f>
        <v>1100</v>
      </c>
      <c r="W1442">
        <f>(353.3116967483*V1442^-1.0020802909)*('Exhaust Gas Math'!$E$10/(T1442+'Exhaust Gas Math'!$E$10))+(357.4500179626*V1442^-1.0038444015 )*(T1442/(T1442+'Exhaust Gas Math'!$E$10))</f>
        <v>0.31654710700089367</v>
      </c>
      <c r="X1442">
        <f t="shared" si="341"/>
        <v>0</v>
      </c>
      <c r="Y1442">
        <f t="shared" si="342"/>
        <v>101325</v>
      </c>
      <c r="Z1442">
        <f t="shared" si="343"/>
        <v>101325</v>
      </c>
    </row>
    <row r="1443" spans="5:26" x14ac:dyDescent="0.2">
      <c r="E1443">
        <f t="shared" si="330"/>
        <v>0.17974999999999405</v>
      </c>
      <c r="F1443">
        <f t="shared" si="331"/>
        <v>101325</v>
      </c>
      <c r="H1443">
        <f t="shared" si="344"/>
        <v>0.17974999999999405</v>
      </c>
      <c r="I1443">
        <f t="shared" si="332"/>
        <v>707.99999999971442</v>
      </c>
      <c r="J1443">
        <f t="shared" si="333"/>
        <v>6.9272105677118875E-4</v>
      </c>
      <c r="K1443">
        <f t="shared" si="334"/>
        <v>-5.5214961982231499</v>
      </c>
      <c r="L1443">
        <f t="shared" si="335"/>
        <v>3.9769296294121147E-5</v>
      </c>
      <c r="M1443">
        <f>J1443/SQRT('Exhaust Gas Math'!$E$14*$B$21*$B$23)</f>
        <v>1.1760037290505391E-5</v>
      </c>
      <c r="N1443">
        <f t="shared" si="336"/>
        <v>7.5915782822824629E-4</v>
      </c>
      <c r="O1443">
        <f t="shared" si="337"/>
        <v>0</v>
      </c>
      <c r="P1443">
        <f t="shared" si="338"/>
        <v>0</v>
      </c>
      <c r="Q1443">
        <f>($B$16/2)*(COS((ACOS((2*'Intake Valve Fxn Scratch'!$B$1)/$B$16-1)/($B$17/2))*(I1443-($B$17/2)))+1)*P1443</f>
        <v>0</v>
      </c>
      <c r="R1443">
        <f t="shared" si="339"/>
        <v>0</v>
      </c>
      <c r="S1443">
        <f t="shared" si="340"/>
        <v>0</v>
      </c>
      <c r="T1443">
        <f>S1443*'Exhaust Gas Math'!$C$14</f>
        <v>0</v>
      </c>
      <c r="U1443">
        <f>(T1443/'Exhaust Gas Math'!$B$14)+('Exhaust Gas Math'!$D$10)</f>
        <v>4.4059320573952224E-4</v>
      </c>
      <c r="V1443">
        <f>('Exhaust Gas Math'!$E$10*(2.53982214E-12*V1442^4 - 0.0000000071629564556*V1442^3 + 7.56281407226508E-06*V1442^2 - 0.00322508455050905*V1442 + 1.62997098133725)*$B$24+T1443*'Exhaust Gas Math'!$D$14*$B$23)/('Exhaust Gas Math'!$E$10*(2.53982214E-12*V1442^4 - 0.0000000071629564556*V1442^3 + 7.56281407226508E-06*V1442^2 - 0.00322508455050905*V1442 + 1.62997098133725)+T1443*'Exhaust Gas Math'!$D$14)</f>
        <v>1100</v>
      </c>
      <c r="W1443">
        <f>(353.3116967483*V1443^-1.0020802909)*('Exhaust Gas Math'!$E$10/(T1443+'Exhaust Gas Math'!$E$10))+(357.4500179626*V1443^-1.0038444015 )*(T1443/(T1443+'Exhaust Gas Math'!$E$10))</f>
        <v>0.31654710700089367</v>
      </c>
      <c r="X1443">
        <f t="shared" si="341"/>
        <v>0</v>
      </c>
      <c r="Y1443">
        <f t="shared" si="342"/>
        <v>101325</v>
      </c>
      <c r="Z1443">
        <f t="shared" si="343"/>
        <v>101325</v>
      </c>
    </row>
    <row r="1444" spans="5:26" x14ac:dyDescent="0.2">
      <c r="E1444">
        <f t="shared" si="330"/>
        <v>0.17987499999999404</v>
      </c>
      <c r="F1444">
        <f t="shared" si="331"/>
        <v>101325</v>
      </c>
      <c r="H1444">
        <f t="shared" si="344"/>
        <v>0.17987499999999404</v>
      </c>
      <c r="I1444">
        <f t="shared" si="332"/>
        <v>713.99999999971442</v>
      </c>
      <c r="J1444">
        <f t="shared" si="333"/>
        <v>1.7365591684228437E-4</v>
      </c>
      <c r="K1444">
        <f t="shared" si="334"/>
        <v>-2.7759550715127901</v>
      </c>
      <c r="L1444">
        <f t="shared" si="335"/>
        <v>3.9769296294121147E-5</v>
      </c>
      <c r="M1444">
        <f>J1444/SQRT('Exhaust Gas Math'!$E$14*$B$21*$B$23)</f>
        <v>2.9480842798412613E-6</v>
      </c>
      <c r="N1444">
        <f t="shared" si="336"/>
        <v>1.8193581048908669E-4</v>
      </c>
      <c r="O1444">
        <f t="shared" si="337"/>
        <v>0</v>
      </c>
      <c r="P1444">
        <f t="shared" si="338"/>
        <v>0</v>
      </c>
      <c r="Q1444">
        <f>($B$16/2)*(COS((ACOS((2*'Intake Valve Fxn Scratch'!$B$1)/$B$16-1)/($B$17/2))*(I1444-($B$17/2)))+1)*P1444</f>
        <v>0</v>
      </c>
      <c r="R1444">
        <f t="shared" si="339"/>
        <v>0</v>
      </c>
      <c r="S1444">
        <f t="shared" si="340"/>
        <v>0</v>
      </c>
      <c r="T1444">
        <f>S1444*'Exhaust Gas Math'!$C$14</f>
        <v>0</v>
      </c>
      <c r="U1444">
        <f>(T1444/'Exhaust Gas Math'!$B$14)+('Exhaust Gas Math'!$D$10)</f>
        <v>4.4059320573952224E-4</v>
      </c>
      <c r="V1444">
        <f>('Exhaust Gas Math'!$E$10*(2.53982214E-12*V1443^4 - 0.0000000071629564556*V1443^3 + 7.56281407226508E-06*V1443^2 - 0.00322508455050905*V1443 + 1.62997098133725)*$B$24+T1444*'Exhaust Gas Math'!$D$14*$B$23)/('Exhaust Gas Math'!$E$10*(2.53982214E-12*V1443^4 - 0.0000000071629564556*V1443^3 + 7.56281407226508E-06*V1443^2 - 0.00322508455050905*V1443 + 1.62997098133725)+T1444*'Exhaust Gas Math'!$D$14)</f>
        <v>1100</v>
      </c>
      <c r="W1444">
        <f>(353.3116967483*V1444^-1.0020802909)*('Exhaust Gas Math'!$E$10/(T1444+'Exhaust Gas Math'!$E$10))+(357.4500179626*V1444^-1.0038444015 )*(T1444/(T1444+'Exhaust Gas Math'!$E$10))</f>
        <v>0.31654710700089367</v>
      </c>
      <c r="X1444">
        <f t="shared" si="341"/>
        <v>0</v>
      </c>
      <c r="Y1444">
        <f t="shared" si="342"/>
        <v>101325</v>
      </c>
      <c r="Z1444">
        <f t="shared" si="343"/>
        <v>101325</v>
      </c>
    </row>
    <row r="1445" spans="5:26" x14ac:dyDescent="0.2">
      <c r="E1445">
        <f t="shared" si="330"/>
        <v>0.17999999999999403</v>
      </c>
      <c r="F1445">
        <f t="shared" si="331"/>
        <v>101325</v>
      </c>
      <c r="H1445">
        <f t="shared" si="344"/>
        <v>0.17999999999999403</v>
      </c>
      <c r="I1445">
        <f t="shared" si="332"/>
        <v>719.9999999997126</v>
      </c>
      <c r="J1445">
        <f t="shared" si="333"/>
        <v>0</v>
      </c>
      <c r="K1445">
        <f t="shared" si="334"/>
        <v>-1.329998023802867E-10</v>
      </c>
      <c r="L1445">
        <f t="shared" si="335"/>
        <v>3.9769296294121147E-5</v>
      </c>
      <c r="M1445">
        <f>J1445/SQRT('Exhaust Gas Math'!$E$14*$B$21*$B$23)</f>
        <v>0</v>
      </c>
      <c r="N1445">
        <f t="shared" si="336"/>
        <v>0</v>
      </c>
      <c r="O1445">
        <f t="shared" si="337"/>
        <v>0</v>
      </c>
      <c r="P1445">
        <f t="shared" si="338"/>
        <v>0</v>
      </c>
      <c r="Q1445">
        <f>($B$16/2)*(COS((ACOS((2*'Intake Valve Fxn Scratch'!$B$1)/$B$16-1)/($B$17/2))*(I1445-($B$17/2)))+1)*P1445</f>
        <v>0</v>
      </c>
      <c r="R1445">
        <f t="shared" si="339"/>
        <v>0</v>
      </c>
      <c r="S1445">
        <f t="shared" si="340"/>
        <v>0</v>
      </c>
      <c r="T1445">
        <f>S1445*'Exhaust Gas Math'!$C$14</f>
        <v>0</v>
      </c>
      <c r="U1445">
        <f>(T1445/'Exhaust Gas Math'!$B$14)+('Exhaust Gas Math'!$D$10)</f>
        <v>4.4059320573952224E-4</v>
      </c>
      <c r="V1445">
        <f>('Exhaust Gas Math'!$E$10*(2.53982214E-12*V1444^4 - 0.0000000071629564556*V1444^3 + 7.56281407226508E-06*V1444^2 - 0.00322508455050905*V1444 + 1.62997098133725)*$B$24+T1445*'Exhaust Gas Math'!$D$14*$B$23)/('Exhaust Gas Math'!$E$10*(2.53982214E-12*V1444^4 - 0.0000000071629564556*V1444^3 + 7.56281407226508E-06*V1444^2 - 0.00322508455050905*V1444 + 1.62997098133725)+T1445*'Exhaust Gas Math'!$D$14)</f>
        <v>1100</v>
      </c>
      <c r="W1445">
        <f>(353.3116967483*V1445^-1.0020802909)*('Exhaust Gas Math'!$E$10/(T1445+'Exhaust Gas Math'!$E$10))+(357.4500179626*V1445^-1.0038444015 )*(T1445/(T1445+'Exhaust Gas Math'!$E$10))</f>
        <v>0.31654710700089367</v>
      </c>
      <c r="X1445">
        <f t="shared" si="341"/>
        <v>0</v>
      </c>
      <c r="Y1445">
        <f t="shared" si="342"/>
        <v>101325</v>
      </c>
      <c r="Z1445">
        <f t="shared" si="343"/>
        <v>101325</v>
      </c>
    </row>
    <row r="1446" spans="5:26" x14ac:dyDescent="0.2">
      <c r="E1446">
        <f t="shared" si="330"/>
        <v>0.18012499999999401</v>
      </c>
      <c r="F1446">
        <f t="shared" si="331"/>
        <v>98881.992170653524</v>
      </c>
      <c r="H1446">
        <f t="shared" si="344"/>
        <v>0.18012499999999401</v>
      </c>
      <c r="I1446">
        <f t="shared" si="332"/>
        <v>5.9999999997125997</v>
      </c>
      <c r="J1446">
        <f t="shared" si="333"/>
        <v>1.7365591680909565E-4</v>
      </c>
      <c r="K1446">
        <f t="shared" si="334"/>
        <v>2.7759550712482475</v>
      </c>
      <c r="L1446">
        <f t="shared" si="335"/>
        <v>4.1000207363198946E-5</v>
      </c>
      <c r="M1446">
        <f>J1446/SQRT('Exhaust Gas Math'!$E$14*$B$21*$B$23)</f>
        <v>2.9480842792778298E-6</v>
      </c>
      <c r="N1446">
        <f t="shared" si="336"/>
        <v>1.6556832808233002E-4</v>
      </c>
      <c r="O1446">
        <f t="shared" si="337"/>
        <v>1.1735844736536496E-6</v>
      </c>
      <c r="P1446">
        <f t="shared" si="338"/>
        <v>1</v>
      </c>
      <c r="Q1446">
        <f>($B$16/2)*(COS((ACOS((2*'Intake Valve Fxn Scratch'!$B$1)/$B$16-1)/($B$17/2))*(I1446-($B$17/2)))+1)*P1446</f>
        <v>1.3137463074869814E-3</v>
      </c>
      <c r="R1446">
        <f t="shared" si="339"/>
        <v>0.17286135624828702</v>
      </c>
      <c r="S1446">
        <f t="shared" si="340"/>
        <v>3.1255780931114568E-7</v>
      </c>
      <c r="T1446">
        <f>S1446*'Exhaust Gas Math'!$C$14</f>
        <v>3.7029270817124946E-7</v>
      </c>
      <c r="U1446">
        <f>(T1446/'Exhaust Gas Math'!$B$14)+('Exhaust Gas Math'!$D$10)</f>
        <v>4.5337514250760126E-4</v>
      </c>
      <c r="V1446">
        <f>('Exhaust Gas Math'!$E$10*(2.53982214E-12*V1445^4 - 0.0000000071629564556*V1445^3 + 7.56281407226508E-06*V1445^2 - 0.00322508455050905*V1445 + 1.62997098133725)*$B$24+T1446*'Exhaust Gas Math'!$D$14*$B$23)/('Exhaust Gas Math'!$E$10*(2.53982214E-12*V1445^4 - 0.0000000071629564556*V1445^3 + 7.56281407226508E-06*V1445^2 - 0.00322508455050905*V1445 + 1.62997098133725)+T1446*'Exhaust Gas Math'!$D$14)</f>
        <v>1075.5162995568676</v>
      </c>
      <c r="W1446">
        <f>(353.3116967483*V1446^-1.0020802909)*('Exhaust Gas Math'!$E$10/(T1446+'Exhaust Gas Math'!$E$10))+(357.4500179626*V1446^-1.0038444015 )*(T1446/(T1446+'Exhaust Gas Math'!$E$10))</f>
        <v>0.32375916127752324</v>
      </c>
      <c r="X1446">
        <f t="shared" si="341"/>
        <v>-1.2474321595755811</v>
      </c>
      <c r="Y1446">
        <f t="shared" si="342"/>
        <v>98883.239602813104</v>
      </c>
      <c r="Z1446">
        <f t="shared" si="343"/>
        <v>98881.992170653524</v>
      </c>
    </row>
    <row r="1447" spans="5:26" x14ac:dyDescent="0.2">
      <c r="E1447">
        <f t="shared" si="330"/>
        <v>0.180249999999994</v>
      </c>
      <c r="F1447">
        <f t="shared" si="331"/>
        <v>92629.74597449803</v>
      </c>
      <c r="H1447">
        <f t="shared" si="344"/>
        <v>0.180249999999994</v>
      </c>
      <c r="I1447">
        <f t="shared" si="332"/>
        <v>11.9999999997126</v>
      </c>
      <c r="J1447">
        <f t="shared" si="333"/>
        <v>6.9272105670536294E-4</v>
      </c>
      <c r="K1447">
        <f t="shared" si="334"/>
        <v>5.5214961979637005</v>
      </c>
      <c r="L1447">
        <f t="shared" si="335"/>
        <v>4.4679454451411409E-5</v>
      </c>
      <c r="M1447">
        <f>J1447/SQRT('Exhaust Gas Math'!$E$14*$B$21*$B$23)</f>
        <v>1.1760037289387894E-5</v>
      </c>
      <c r="N1447">
        <f t="shared" si="336"/>
        <v>6.2929392664831663E-4</v>
      </c>
      <c r="O1447">
        <f t="shared" si="337"/>
        <v>4.4605728053964771E-6</v>
      </c>
      <c r="P1447">
        <f t="shared" si="338"/>
        <v>1</v>
      </c>
      <c r="Q1447">
        <f>($B$16/2)*(COS((ACOS((2*'Intake Valve Fxn Scratch'!$B$1)/$B$16-1)/($B$17/2))*(I1447-($B$17/2)))+1)*P1447</f>
        <v>1.6604289223929895E-3</v>
      </c>
      <c r="R1447">
        <f t="shared" si="339"/>
        <v>0.21847748978855125</v>
      </c>
      <c r="S1447">
        <f t="shared" si="340"/>
        <v>1.4189852613412155E-6</v>
      </c>
      <c r="T1447">
        <f>S1447*'Exhaust Gas Math'!$C$14</f>
        <v>1.6810966791556338E-6</v>
      </c>
      <c r="U1447">
        <f>(T1447/'Exhaust Gas Math'!$B$14)+('Exhaust Gas Math'!$D$10)</f>
        <v>4.9862208662166351E-4</v>
      </c>
      <c r="V1447">
        <f>('Exhaust Gas Math'!$E$10*(2.53982214E-12*V1446^4 - 0.0000000071629564556*V1446^3 + 7.56281407226508E-06*V1446^2 - 0.00322508455050905*V1446 + 1.62997098133725)*$B$24+T1447*'Exhaust Gas Math'!$D$14*$B$23)/('Exhaust Gas Math'!$E$10*(2.53982214E-12*V1446^4 - 0.0000000071629564556*V1446^3 + 7.56281407226508E-06*V1446^2 - 0.00322508455050905*V1446 + 1.62997098133725)+T1447*'Exhaust Gas Math'!$D$14)</f>
        <v>998.33825752648568</v>
      </c>
      <c r="W1447">
        <f>(353.3116967483*V1447^-1.0020802909)*('Exhaust Gas Math'!$E$10/(T1447+'Exhaust Gas Math'!$E$10))+(357.4500179626*V1447^-1.0038444015 )*(T1447/(T1447+'Exhaust Gas Math'!$E$10))</f>
        <v>0.34882039407867099</v>
      </c>
      <c r="X1447">
        <f t="shared" si="341"/>
        <v>-5.3172297703890052</v>
      </c>
      <c r="Y1447">
        <f t="shared" si="342"/>
        <v>92635.063204268416</v>
      </c>
      <c r="Z1447">
        <f t="shared" si="343"/>
        <v>92629.74597449803</v>
      </c>
    </row>
    <row r="1448" spans="5:26" x14ac:dyDescent="0.2">
      <c r="E1448">
        <f t="shared" si="330"/>
        <v>0.18037499999999398</v>
      </c>
      <c r="F1448">
        <f t="shared" si="331"/>
        <v>84362.040953196236</v>
      </c>
      <c r="H1448">
        <f t="shared" si="344"/>
        <v>0.18037499999999398</v>
      </c>
      <c r="I1448">
        <f t="shared" si="332"/>
        <v>17.999999999710781</v>
      </c>
      <c r="J1448">
        <f t="shared" si="333"/>
        <v>1.5515084333944523E-3</v>
      </c>
      <c r="K1448">
        <f t="shared" si="334"/>
        <v>8.2065426568861675</v>
      </c>
      <c r="L1448">
        <f t="shared" si="335"/>
        <v>5.0766726957726134E-5</v>
      </c>
      <c r="M1448">
        <f>J1448/SQRT('Exhaust Gas Math'!$E$14*$B$21*$B$23)</f>
        <v>2.6339313429126914E-5</v>
      </c>
      <c r="N1448">
        <f t="shared" si="336"/>
        <v>1.3427107345089853E-3</v>
      </c>
      <c r="O1448">
        <f t="shared" si="337"/>
        <v>9.5174269673379981E-6</v>
      </c>
      <c r="P1448">
        <f t="shared" si="338"/>
        <v>1</v>
      </c>
      <c r="Q1448">
        <f>($B$16/2)*(COS((ACOS((2*'Intake Valve Fxn Scratch'!$B$1)/$B$16-1)/($B$17/2))*(I1448-($B$17/2)))+1)*P1448</f>
        <v>2.0354552139473289E-3</v>
      </c>
      <c r="R1448">
        <f t="shared" si="339"/>
        <v>0.26782305446675381</v>
      </c>
      <c r="S1448">
        <f t="shared" si="340"/>
        <v>3.5056201793747841E-6</v>
      </c>
      <c r="T1448">
        <f>S1448*'Exhaust Gas Math'!$C$14</f>
        <v>4.1531695941349187E-6</v>
      </c>
      <c r="U1448">
        <f>(T1448/'Exhaust Gas Math'!$B$14)+('Exhaust Gas Math'!$D$10)</f>
        <v>5.8395425489847692E-4</v>
      </c>
      <c r="V1448">
        <f>('Exhaust Gas Math'!$E$10*(2.53982214E-12*V1447^4 - 0.0000000071629564556*V1447^3 + 7.56281407226508E-06*V1447^2 - 0.00322508455050905*V1447 + 1.62997098133725)*$B$24+T1448*'Exhaust Gas Math'!$D$14*$B$23)/('Exhaust Gas Math'!$E$10*(2.53982214E-12*V1447^4 - 0.0000000071629564556*V1447^3 + 7.56281407226508E-06*V1447^2 - 0.00322508455050905*V1447 + 1.62997098133725)+T1448*'Exhaust Gas Math'!$D$14)</f>
        <v>882.22998644774873</v>
      </c>
      <c r="W1448">
        <f>(353.3116967483*V1448^-1.0020802909)*('Exhaust Gas Math'!$E$10/(T1448+'Exhaust Gas Math'!$E$10))+(357.4500179626*V1448^-1.0038444015 )*(T1448/(T1448+'Exhaust Gas Math'!$E$10))</f>
        <v>0.39482301023797561</v>
      </c>
      <c r="X1448">
        <f t="shared" si="341"/>
        <v>-13.29514022485988</v>
      </c>
      <c r="Y1448">
        <f t="shared" si="342"/>
        <v>84375.336093421094</v>
      </c>
      <c r="Z1448">
        <f t="shared" si="343"/>
        <v>84362.040953196236</v>
      </c>
    </row>
    <row r="1449" spans="5:26" x14ac:dyDescent="0.2">
      <c r="E1449">
        <f t="shared" si="330"/>
        <v>0.18049999999999397</v>
      </c>
      <c r="F1449">
        <f t="shared" si="331"/>
        <v>76129.603913266823</v>
      </c>
      <c r="H1449">
        <f t="shared" si="344"/>
        <v>0.18049999999999397</v>
      </c>
      <c r="I1449">
        <f t="shared" si="332"/>
        <v>23.999999999710781</v>
      </c>
      <c r="J1449">
        <f t="shared" si="333"/>
        <v>2.7406089926646435E-3</v>
      </c>
      <c r="K1449">
        <f t="shared" si="334"/>
        <v>10.801676517130355</v>
      </c>
      <c r="L1449">
        <f t="shared" si="335"/>
        <v>5.919533145072096E-5</v>
      </c>
      <c r="M1449">
        <f>J1449/SQRT('Exhaust Gas Math'!$E$14*$B$21*$B$23)</f>
        <v>4.6526179098199888E-5</v>
      </c>
      <c r="N1449">
        <f t="shared" si="336"/>
        <v>2.2601711314462203E-3</v>
      </c>
      <c r="O1449">
        <f t="shared" si="337"/>
        <v>1.6020586656806192E-5</v>
      </c>
      <c r="P1449">
        <f t="shared" si="338"/>
        <v>1</v>
      </c>
      <c r="Q1449">
        <f>($B$16/2)*(COS((ACOS((2*'Intake Valve Fxn Scratch'!$B$1)/$B$16-1)/($B$17/2))*(I1449-($B$17/2)))+1)*P1449</f>
        <v>2.4338570723950832E-3</v>
      </c>
      <c r="R1449">
        <f t="shared" si="339"/>
        <v>0.32024435163093201</v>
      </c>
      <c r="S1449">
        <f t="shared" si="340"/>
        <v>6.7142822463099416E-6</v>
      </c>
      <c r="T1449">
        <f>S1449*'Exhaust Gas Math'!$C$14</f>
        <v>7.9545277140627509E-6</v>
      </c>
      <c r="U1449">
        <f>(T1449/'Exhaust Gas Math'!$B$14)+('Exhaust Gas Math'!$D$10)</f>
        <v>7.1517131116108769E-4</v>
      </c>
      <c r="V1449">
        <f>('Exhaust Gas Math'!$E$10*(2.53982214E-12*V1448^4 - 0.0000000071629564556*V1448^3 + 7.56281407226508E-06*V1448^2 - 0.00322508455050905*V1448 + 1.62997098133725)*$B$24+T1449*'Exhaust Gas Math'!$D$14*$B$23)/('Exhaust Gas Math'!$E$10*(2.53982214E-12*V1448^4 - 0.0000000071629564556*V1448^3 + 7.56281407226508E-06*V1448^2 - 0.00322508455050905*V1448 + 1.62997098133725)+T1449*'Exhaust Gas Math'!$D$14)</f>
        <v>758.14075178623671</v>
      </c>
      <c r="W1449">
        <f>(353.3116967483*V1449^-1.0020802909)*('Exhaust Gas Math'!$E$10/(T1449+'Exhaust Gas Math'!$E$10))+(357.4500179626*V1449^-1.0038444015 )*(T1449/(T1449+'Exhaust Gas Math'!$E$10))</f>
        <v>0.45962781999258073</v>
      </c>
      <c r="X1449">
        <f t="shared" si="341"/>
        <v>-26.813817306176588</v>
      </c>
      <c r="Y1449">
        <f t="shared" si="342"/>
        <v>76156.417730572997</v>
      </c>
      <c r="Z1449">
        <f t="shared" si="343"/>
        <v>76129.603913266823</v>
      </c>
    </row>
    <row r="1450" spans="5:26" x14ac:dyDescent="0.2">
      <c r="E1450">
        <f t="shared" si="330"/>
        <v>0.18062499999999396</v>
      </c>
      <c r="F1450">
        <f t="shared" si="331"/>
        <v>69343.442469365487</v>
      </c>
      <c r="H1450">
        <f t="shared" si="344"/>
        <v>0.18062499999999396</v>
      </c>
      <c r="I1450">
        <f t="shared" si="332"/>
        <v>29.999999999710781</v>
      </c>
      <c r="J1450">
        <f t="shared" si="333"/>
        <v>4.2469946999532868E-3</v>
      </c>
      <c r="K1450">
        <f t="shared" si="334"/>
        <v>13.278464949056765</v>
      </c>
      <c r="L1450">
        <f t="shared" si="335"/>
        <v>6.9872922375771774E-5</v>
      </c>
      <c r="M1450">
        <f>J1450/SQRT('Exhaust Gas Math'!$E$14*$B$21*$B$23)</f>
        <v>7.2099462771963303E-5</v>
      </c>
      <c r="N1450">
        <f t="shared" si="336"/>
        <v>3.3402709600720004E-3</v>
      </c>
      <c r="O1450">
        <f t="shared" si="337"/>
        <v>2.3676570162545684E-5</v>
      </c>
      <c r="P1450">
        <f t="shared" si="338"/>
        <v>1</v>
      </c>
      <c r="Q1450">
        <f>($B$16/2)*(COS((ACOS((2*'Intake Valve Fxn Scratch'!$B$1)/$B$16-1)/($B$17/2))*(I1450-($B$17/2)))+1)*P1450</f>
        <v>2.8503567233400654E-3</v>
      </c>
      <c r="R1450">
        <f t="shared" si="339"/>
        <v>0.37504693728158756</v>
      </c>
      <c r="S1450">
        <f t="shared" si="340"/>
        <v>1.1138176072894612E-5</v>
      </c>
      <c r="T1450">
        <f>S1450*'Exhaust Gas Math'!$C$14</f>
        <v>1.319559217288539E-5</v>
      </c>
      <c r="U1450">
        <f>(T1450/'Exhaust Gas Math'!$B$14)+('Exhaust Gas Math'!$D$10)</f>
        <v>8.9608482371968763E-4</v>
      </c>
      <c r="V1450">
        <f>('Exhaust Gas Math'!$E$10*(2.53982214E-12*V1449^4 - 0.0000000071629564556*V1449^3 + 7.56281407226508E-06*V1449^2 - 0.00322508455050905*V1449 + 1.62997098133725)*$B$24+T1450*'Exhaust Gas Math'!$D$14*$B$23)/('Exhaust Gas Math'!$E$10*(2.53982214E-12*V1449^4 - 0.0000000071629564556*V1449^3 + 7.56281407226508E-06*V1449^2 - 0.00322508455050905*V1449 + 1.62997098133725)+T1450*'Exhaust Gas Math'!$D$14)</f>
        <v>650.76896437721166</v>
      </c>
      <c r="W1450">
        <f>(353.3116967483*V1450^-1.0020802909)*('Exhaust Gas Math'!$E$10/(T1450+'Exhaust Gas Math'!$E$10))+(357.4500179626*V1450^-1.0038444015 )*(T1450/(T1450+'Exhaust Gas Math'!$E$10))</f>
        <v>0.53571771431170601</v>
      </c>
      <c r="X1450">
        <f t="shared" si="341"/>
        <v>-47.228239244122662</v>
      </c>
      <c r="Y1450">
        <f t="shared" si="342"/>
        <v>69390.670708609614</v>
      </c>
      <c r="Z1450">
        <f t="shared" si="343"/>
        <v>69343.442469365487</v>
      </c>
    </row>
    <row r="1451" spans="5:26" x14ac:dyDescent="0.2">
      <c r="E1451">
        <f t="shared" si="330"/>
        <v>0.18074999999999394</v>
      </c>
      <c r="F1451">
        <f t="shared" si="331"/>
        <v>64314.33357924164</v>
      </c>
      <c r="H1451">
        <f t="shared" si="344"/>
        <v>0.18074999999999394</v>
      </c>
      <c r="I1451">
        <f t="shared" si="332"/>
        <v>35.999999999708962</v>
      </c>
      <c r="J1451">
        <f t="shared" si="333"/>
        <v>6.0541612782198592E-3</v>
      </c>
      <c r="K1451">
        <f t="shared" si="334"/>
        <v>15.609771740303914</v>
      </c>
      <c r="L1451">
        <f t="shared" si="335"/>
        <v>8.2682513812274214E-5</v>
      </c>
      <c r="M1451">
        <f>J1451/SQRT('Exhaust Gas Math'!$E$14*$B$21*$B$23)</f>
        <v>1.0277897820293387E-4</v>
      </c>
      <c r="N1451">
        <f t="shared" si="336"/>
        <v>4.5467954921850351E-3</v>
      </c>
      <c r="O1451">
        <f t="shared" si="337"/>
        <v>3.2228679580875959E-5</v>
      </c>
      <c r="P1451">
        <f t="shared" si="338"/>
        <v>1</v>
      </c>
      <c r="Q1451">
        <f>($B$16/2)*(COS((ACOS((2*'Intake Valve Fxn Scratch'!$B$1)/$B$16-1)/($B$17/2))*(I1451-($B$17/2)))+1)*P1451</f>
        <v>3.279436644343122E-3</v>
      </c>
      <c r="R1451">
        <f t="shared" si="339"/>
        <v>0.43150482162409498</v>
      </c>
      <c r="S1451">
        <f t="shared" si="340"/>
        <v>1.6823785003345237E-5</v>
      </c>
      <c r="T1451">
        <f>S1451*'Exhaust Gas Math'!$C$14</f>
        <v>1.9931432602210181E-5</v>
      </c>
      <c r="U1451">
        <f>(T1451/'Exhaust Gas Math'!$B$14)+('Exhaust Gas Math'!$D$10)</f>
        <v>1.1285957118565462E-3</v>
      </c>
      <c r="V1451">
        <f>('Exhaust Gas Math'!$E$10*(2.53982214E-12*V1450^4 - 0.0000000071629564556*V1450^3 + 7.56281407226508E-06*V1450^2 - 0.00322508455050905*V1450 + 1.62997098133725)*$B$24+T1451*'Exhaust Gas Math'!$D$14*$B$23)/('Exhaust Gas Math'!$E$10*(2.53982214E-12*V1450^4 - 0.0000000071629564556*V1450^3 + 7.56281407226508E-06*V1450^2 - 0.00322508455050905*V1450 + 1.62997098133725)+T1451*'Exhaust Gas Math'!$D$14)</f>
        <v>567.35448168126447</v>
      </c>
      <c r="W1451">
        <f>(353.3116967483*V1451^-1.0020802909)*('Exhaust Gas Math'!$E$10/(T1451+'Exhaust Gas Math'!$E$10))+(357.4500179626*V1451^-1.0038444015 )*(T1451/(T1451+'Exhaust Gas Math'!$E$10))</f>
        <v>0.61477326966407631</v>
      </c>
      <c r="X1451">
        <f t="shared" si="341"/>
        <v>-74.899356318020651</v>
      </c>
      <c r="Y1451">
        <f t="shared" si="342"/>
        <v>64389.232935559659</v>
      </c>
      <c r="Z1451">
        <f t="shared" si="343"/>
        <v>64314.33357924164</v>
      </c>
    </row>
    <row r="1452" spans="5:26" x14ac:dyDescent="0.2">
      <c r="E1452">
        <f t="shared" si="330"/>
        <v>0.18087499999999393</v>
      </c>
      <c r="F1452">
        <f t="shared" si="331"/>
        <v>60872.220055997168</v>
      </c>
      <c r="H1452">
        <f t="shared" si="344"/>
        <v>0.18087499999999393</v>
      </c>
      <c r="I1452">
        <f t="shared" si="332"/>
        <v>41.999999999708962</v>
      </c>
      <c r="J1452">
        <f t="shared" si="333"/>
        <v>8.1423090322589528E-3</v>
      </c>
      <c r="K1452">
        <f t="shared" si="334"/>
        <v>17.770054605809602</v>
      </c>
      <c r="L1452">
        <f t="shared" si="335"/>
        <v>9.7483761195870646E-5</v>
      </c>
      <c r="M1452">
        <f>J1452/SQRT('Exhaust Gas Math'!$E$14*$B$21*$B$23)</f>
        <v>1.382285941999485E-4</v>
      </c>
      <c r="N1452">
        <f t="shared" si="336"/>
        <v>5.8492450477411473E-3</v>
      </c>
      <c r="O1452">
        <f t="shared" si="337"/>
        <v>4.1460726517761586E-5</v>
      </c>
      <c r="P1452">
        <f t="shared" si="338"/>
        <v>1</v>
      </c>
      <c r="Q1452">
        <f>($B$16/2)*(COS((ACOS((2*'Intake Valve Fxn Scratch'!$B$1)/$B$16-1)/($B$17/2))*(I1452-($B$17/2)))+1)*P1452</f>
        <v>3.7154126575501107E-3</v>
      </c>
      <c r="R1452">
        <f t="shared" si="339"/>
        <v>0.48887008651975139</v>
      </c>
      <c r="S1452">
        <f t="shared" si="340"/>
        <v>2.3777382540603323E-5</v>
      </c>
      <c r="T1452">
        <f>S1452*'Exhaust Gas Math'!$C$14</f>
        <v>2.8169481330792719E-5</v>
      </c>
      <c r="U1452">
        <f>(T1452/'Exhaust Gas Math'!$B$14)+('Exhaust Gas Math'!$D$10)</f>
        <v>1.4129605281693711E-3</v>
      </c>
      <c r="V1452">
        <f>('Exhaust Gas Math'!$E$10*(2.53982214E-12*V1451^4 - 0.0000000071629564556*V1451^3 + 7.56281407226508E-06*V1451^2 - 0.00322508455050905*V1451 + 1.62997098133725)*$B$24+T1452*'Exhaust Gas Math'!$D$14*$B$23)/('Exhaust Gas Math'!$E$10*(2.53982214E-12*V1451^4 - 0.0000000071629564556*V1451^3 + 7.56281407226508E-06*V1451^2 - 0.00322508455050905*V1451 + 1.62997098133725)+T1452*'Exhaust Gas Math'!$D$14)</f>
        <v>506.01506354902779</v>
      </c>
      <c r="W1452">
        <f>(353.3116967483*V1452^-1.0020802909)*('Exhaust Gas Math'!$E$10/(T1452+'Exhaust Gas Math'!$E$10))+(357.4500179626*V1452^-1.0038444015 )*(T1452/(T1452+'Exhaust Gas Math'!$E$10))</f>
        <v>0.68958888908184024</v>
      </c>
      <c r="X1452">
        <f t="shared" si="341"/>
        <v>-108.87741079689737</v>
      </c>
      <c r="Y1452">
        <f t="shared" si="342"/>
        <v>60981.097466794068</v>
      </c>
      <c r="Z1452">
        <f t="shared" si="343"/>
        <v>60872.220055997168</v>
      </c>
    </row>
    <row r="1453" spans="5:26" x14ac:dyDescent="0.2">
      <c r="E1453">
        <f t="shared" si="330"/>
        <v>0.18099999999999392</v>
      </c>
      <c r="F1453">
        <f t="shared" si="331"/>
        <v>58681.16889209934</v>
      </c>
      <c r="H1453">
        <f t="shared" si="344"/>
        <v>0.18099999999999392</v>
      </c>
      <c r="I1453">
        <f t="shared" si="332"/>
        <v>47.999999999707143</v>
      </c>
      <c r="J1453">
        <f t="shared" si="333"/>
        <v>1.0488559778304315E-2</v>
      </c>
      <c r="K1453">
        <f t="shared" si="334"/>
        <v>19.735645034431098</v>
      </c>
      <c r="L1453">
        <f t="shared" si="335"/>
        <v>1.1411449896286626E-4</v>
      </c>
      <c r="M1453">
        <f>J1453/SQRT('Exhaust Gas Math'!$E$14*$B$21*$B$23)</f>
        <v>1.7805991735183504E-4</v>
      </c>
      <c r="N1453">
        <f t="shared" si="336"/>
        <v>7.2230121594442885E-3</v>
      </c>
      <c r="O1453">
        <f t="shared" si="337"/>
        <v>5.1198287870130457E-5</v>
      </c>
      <c r="P1453">
        <f t="shared" si="338"/>
        <v>1</v>
      </c>
      <c r="Q1453">
        <f>($B$16/2)*(COS((ACOS((2*'Intake Valve Fxn Scratch'!$B$1)/$B$16-1)/($B$17/2))*(I1453-($B$17/2)))+1)*P1453</f>
        <v>4.1525092300634782E-3</v>
      </c>
      <c r="R1453">
        <f t="shared" si="339"/>
        <v>0.54638279342940499</v>
      </c>
      <c r="S1453">
        <f t="shared" si="340"/>
        <v>3.1974578251794615E-5</v>
      </c>
      <c r="T1453">
        <f>S1453*'Exhaust Gas Math'!$C$14</f>
        <v>3.7880842585840187E-5</v>
      </c>
      <c r="U1453">
        <f>(T1453/'Exhaust Gas Math'!$B$14)+('Exhaust Gas Math'!$D$10)</f>
        <v>1.7481818348675923E-3</v>
      </c>
      <c r="V1453">
        <f>('Exhaust Gas Math'!$E$10*(2.53982214E-12*V1452^4 - 0.0000000071629564556*V1452^3 + 7.56281407226508E-06*V1452^2 - 0.00322508455050905*V1452 + 1.62997098133725)*$B$24+T1453*'Exhaust Gas Math'!$D$14*$B$23)/('Exhaust Gas Math'!$E$10*(2.53982214E-12*V1452^4 - 0.0000000071629564556*V1452^3 + 7.56281407226508E-06*V1452^2 - 0.00322508455050905*V1452 + 1.62997098133725)+T1453*'Exhaust Gas Math'!$D$14)</f>
        <v>461.85633692002227</v>
      </c>
      <c r="W1453">
        <f>(353.3116967483*V1453^-1.0020802909)*('Exhaust Gas Math'!$E$10/(T1453+'Exhaust Gas Math'!$E$10))+(357.4500179626*V1453^-1.0038444015 )*(T1453/(T1453+'Exhaust Gas Math'!$E$10))</f>
        <v>0.7557886928087878</v>
      </c>
      <c r="X1453">
        <f t="shared" si="341"/>
        <v>-147.18821728208911</v>
      </c>
      <c r="Y1453">
        <f t="shared" si="342"/>
        <v>58828.357109381432</v>
      </c>
      <c r="Z1453">
        <f t="shared" si="343"/>
        <v>58681.16889209934</v>
      </c>
    </row>
    <row r="1454" spans="5:26" x14ac:dyDescent="0.2">
      <c r="E1454">
        <f t="shared" si="330"/>
        <v>0.1811249999999939</v>
      </c>
      <c r="F1454">
        <f t="shared" si="331"/>
        <v>57387.442106050388</v>
      </c>
      <c r="H1454">
        <f t="shared" si="344"/>
        <v>0.1811249999999939</v>
      </c>
      <c r="I1454">
        <f t="shared" si="332"/>
        <v>53.999999999707143</v>
      </c>
      <c r="J1454">
        <f t="shared" si="333"/>
        <v>1.3067207502197749E-2</v>
      </c>
      <c r="K1454">
        <f t="shared" si="334"/>
        <v>21.485007606106187</v>
      </c>
      <c r="L1454">
        <f t="shared" si="335"/>
        <v>1.3239251727008037E-4</v>
      </c>
      <c r="M1454">
        <f>J1454/SQRT('Exhaust Gas Math'!$E$14*$B$21*$B$23)</f>
        <v>2.2183654734690133E-4</v>
      </c>
      <c r="N1454">
        <f t="shared" si="336"/>
        <v>8.649285486066343E-3</v>
      </c>
      <c r="O1454">
        <f t="shared" si="337"/>
        <v>6.1308024742496819E-5</v>
      </c>
      <c r="P1454">
        <f t="shared" si="338"/>
        <v>1</v>
      </c>
      <c r="Q1454">
        <f>($B$16/2)*(COS((ACOS((2*'Intake Valve Fxn Scratch'!$B$1)/$B$16-1)/($B$17/2))*(I1454-($B$17/2)))+1)*P1454</f>
        <v>4.5849359845292915E-3</v>
      </c>
      <c r="R1454">
        <f t="shared" si="339"/>
        <v>0.60328105059595938</v>
      </c>
      <c r="S1454">
        <f t="shared" si="340"/>
        <v>4.1371327099232887E-5</v>
      </c>
      <c r="T1454">
        <f>S1454*'Exhaust Gas Math'!$C$14</f>
        <v>4.9013335440175358E-5</v>
      </c>
      <c r="U1454">
        <f>(T1454/'Exhaust Gas Math'!$B$14)+('Exhaust Gas Math'!$D$10)</f>
        <v>2.1324584263185818E-3</v>
      </c>
      <c r="V1454">
        <f>('Exhaust Gas Math'!$E$10*(2.53982214E-12*V1453^4 - 0.0000000071629564556*V1453^3 + 7.56281407226508E-06*V1453^2 - 0.00322508455050905*V1453 + 1.62997098133725)*$B$24+T1454*'Exhaust Gas Math'!$D$14*$B$23)/('Exhaust Gas Math'!$E$10*(2.53982214E-12*V1453^4 - 0.0000000071629564556*V1453^3 + 7.56281407226508E-06*V1453^2 - 0.00322508455050905*V1453 + 1.62997098133725)+T1454*'Exhaust Gas Math'!$D$14)</f>
        <v>429.91438625010426</v>
      </c>
      <c r="W1454">
        <f>(353.3116967483*V1454^-1.0020802909)*('Exhaust Gas Math'!$E$10/(T1454+'Exhaust Gas Math'!$E$10))+(357.4500179626*V1454^-1.0038444015 )*(T1454/(T1454+'Exhaust Gas Math'!$E$10))</f>
        <v>0.81217477711434116</v>
      </c>
      <c r="X1454">
        <f t="shared" si="341"/>
        <v>-187.45219308793966</v>
      </c>
      <c r="Y1454">
        <f t="shared" si="342"/>
        <v>57574.89429913833</v>
      </c>
      <c r="Z1454">
        <f t="shared" si="343"/>
        <v>57387.442106050388</v>
      </c>
    </row>
    <row r="1455" spans="5:26" x14ac:dyDescent="0.2">
      <c r="E1455">
        <f t="shared" si="330"/>
        <v>0.18124999999999389</v>
      </c>
      <c r="F1455">
        <f t="shared" si="331"/>
        <v>56715.739906340532</v>
      </c>
      <c r="H1455">
        <f t="shared" si="344"/>
        <v>0.18124999999999389</v>
      </c>
      <c r="I1455">
        <f t="shared" si="332"/>
        <v>59.999999999707143</v>
      </c>
      <c r="J1455">
        <f t="shared" si="333"/>
        <v>1.5849999999859553E-2</v>
      </c>
      <c r="K1455">
        <f t="shared" si="334"/>
        <v>22.99897593842195</v>
      </c>
      <c r="L1455">
        <f t="shared" si="335"/>
        <v>1.5211755832401786E-4</v>
      </c>
      <c r="M1455">
        <f>J1455/SQRT('Exhaust Gas Math'!$E$14*$B$21*$B$23)</f>
        <v>2.6907885826607265E-4</v>
      </c>
      <c r="N1455">
        <f t="shared" si="336"/>
        <v>1.0114751634465638E-2</v>
      </c>
      <c r="O1455">
        <f t="shared" si="337"/>
        <v>7.1695568896299125E-5</v>
      </c>
      <c r="P1455">
        <f t="shared" si="338"/>
        <v>1</v>
      </c>
      <c r="Q1455">
        <f>($B$16/2)*(COS((ACOS((2*'Intake Valve Fxn Scratch'!$B$1)/$B$16-1)/($B$17/2))*(I1455-($B$17/2)))+1)*P1455</f>
        <v>5.0069644063722362E-3</v>
      </c>
      <c r="R1455">
        <f t="shared" si="339"/>
        <v>0.65881110610160998</v>
      </c>
      <c r="S1455">
        <f t="shared" si="340"/>
        <v>5.1914998868430986E-5</v>
      </c>
      <c r="T1455">
        <f>S1455*'Exhaust Gas Math'!$C$14</f>
        <v>6.1504607957377162E-5</v>
      </c>
      <c r="U1455">
        <f>(T1455/'Exhaust Gas Math'!$B$14)+('Exhaust Gas Math'!$D$10)</f>
        <v>2.5636380092389065E-3</v>
      </c>
      <c r="V1455">
        <f>('Exhaust Gas Math'!$E$10*(2.53982214E-12*V1454^4 - 0.0000000071629564556*V1454^3 + 7.56281407226508E-06*V1454^2 - 0.00322508455050905*V1454 + 1.62997098133725)*$B$24+T1455*'Exhaust Gas Math'!$D$14*$B$23)/('Exhaust Gas Math'!$E$10*(2.53982214E-12*V1454^4 - 0.0000000071629564556*V1454^3 + 7.56281407226508E-06*V1454^2 - 0.00322508455050905*V1454 + 1.62997098133725)+T1455*'Exhaust Gas Math'!$D$14)</f>
        <v>406.37708618563579</v>
      </c>
      <c r="W1455">
        <f>(353.3116967483*V1455^-1.0020802909)*('Exhaust Gas Math'!$E$10/(T1455+'Exhaust Gas Math'!$E$10))+(357.4500179626*V1455^-1.0038444015 )*(T1455/(T1455+'Exhaust Gas Math'!$E$10))</f>
        <v>0.85941284866216772</v>
      </c>
      <c r="X1455">
        <f t="shared" si="341"/>
        <v>-227.29445681318344</v>
      </c>
      <c r="Y1455">
        <f t="shared" si="342"/>
        <v>56943.034363153718</v>
      </c>
      <c r="Z1455">
        <f t="shared" si="343"/>
        <v>56715.739906340532</v>
      </c>
    </row>
    <row r="1456" spans="5:26" x14ac:dyDescent="0.2">
      <c r="E1456">
        <f t="shared" si="330"/>
        <v>0.18137499999999387</v>
      </c>
      <c r="F1456">
        <f t="shared" si="331"/>
        <v>56485.693218609253</v>
      </c>
      <c r="H1456">
        <f t="shared" si="344"/>
        <v>0.18137499999999387</v>
      </c>
      <c r="I1456">
        <f t="shared" si="332"/>
        <v>65.999999999705324</v>
      </c>
      <c r="J1456">
        <f t="shared" si="333"/>
        <v>1.8806448414348583E-2</v>
      </c>
      <c r="K1456">
        <f t="shared" si="334"/>
        <v>24.260962677511301</v>
      </c>
      <c r="L1456">
        <f t="shared" si="335"/>
        <v>1.7307351044716169E-4</v>
      </c>
      <c r="M1456">
        <f>J1456/SQRT('Exhaust Gas Math'!$E$14*$B$21*$B$23)</f>
        <v>3.1926925346482965E-4</v>
      </c>
      <c r="N1456">
        <f t="shared" si="336"/>
        <v>1.1611157153044699E-2</v>
      </c>
      <c r="O1456">
        <f t="shared" si="337"/>
        <v>8.2302418063857064E-5</v>
      </c>
      <c r="P1456">
        <f t="shared" si="338"/>
        <v>1</v>
      </c>
      <c r="Q1456">
        <f>($B$16/2)*(COS((ACOS((2*'Intake Valve Fxn Scratch'!$B$1)/$B$16-1)/($B$17/2))*(I1456-($B$17/2)))+1)*P1456</f>
        <v>5.4130037315131812E-3</v>
      </c>
      <c r="R1456">
        <f t="shared" si="339"/>
        <v>0.71223733309383963</v>
      </c>
      <c r="S1456">
        <f t="shared" si="340"/>
        <v>6.3554361799197516E-5</v>
      </c>
      <c r="T1456">
        <f>S1456*'Exhaust Gas Math'!$C$14</f>
        <v>7.529396497430932E-5</v>
      </c>
      <c r="U1456">
        <f>(T1456/'Exhaust Gas Math'!$B$14)+('Exhaust Gas Math'!$D$10)</f>
        <v>3.0396254796197196E-3</v>
      </c>
      <c r="V1456">
        <f>('Exhaust Gas Math'!$E$10*(2.53982214E-12*V1455^4 - 0.0000000071629564556*V1455^3 + 7.56281407226508E-06*V1455^2 - 0.00322508455050905*V1455 + 1.62997098133725)*$B$24+T1456*'Exhaust Gas Math'!$D$14*$B$23)/('Exhaust Gas Math'!$E$10*(2.53982214E-12*V1455^4 - 0.0000000071629564556*V1455^3 + 7.56281407226508E-06*V1455^2 - 0.00322508455050905*V1455 + 1.62997098133725)+T1456*'Exhaust Gas Math'!$D$14)</f>
        <v>388.63683565586587</v>
      </c>
      <c r="W1456">
        <f>(353.3116967483*V1456^-1.0020802909)*('Exhaust Gas Math'!$E$10/(T1456+'Exhaust Gas Math'!$E$10))+(357.4500179626*V1456^-1.0038444015 )*(T1456/(T1456+'Exhaust Gas Math'!$E$10))</f>
        <v>0.89880851771639581</v>
      </c>
      <c r="X1456">
        <f t="shared" si="341"/>
        <v>-264.51678967149712</v>
      </c>
      <c r="Y1456">
        <f t="shared" si="342"/>
        <v>56750.210008280752</v>
      </c>
      <c r="Z1456">
        <f t="shared" si="343"/>
        <v>56485.693218609253</v>
      </c>
    </row>
    <row r="1457" spans="5:26" x14ac:dyDescent="0.2">
      <c r="E1457">
        <f t="shared" si="330"/>
        <v>0.18149999999999386</v>
      </c>
      <c r="F1457">
        <f t="shared" si="331"/>
        <v>56589.987553387458</v>
      </c>
      <c r="H1457">
        <f t="shared" si="344"/>
        <v>0.18149999999999386</v>
      </c>
      <c r="I1457">
        <f t="shared" si="332"/>
        <v>71.999999999705324</v>
      </c>
      <c r="J1457">
        <f t="shared" si="333"/>
        <v>2.1904161278159105E-2</v>
      </c>
      <c r="K1457">
        <f t="shared" si="334"/>
        <v>25.257141232573076</v>
      </c>
      <c r="L1457">
        <f t="shared" si="335"/>
        <v>1.9503077584273582E-4</v>
      </c>
      <c r="M1457">
        <f>J1457/SQRT('Exhaust Gas Math'!$E$14*$B$21*$B$23)</f>
        <v>3.7185783647035946E-4</v>
      </c>
      <c r="N1457">
        <f t="shared" si="336"/>
        <v>1.3134781388436049E-2</v>
      </c>
      <c r="O1457">
        <f t="shared" si="337"/>
        <v>9.3102199441419547E-5</v>
      </c>
      <c r="P1457">
        <f t="shared" si="338"/>
        <v>1</v>
      </c>
      <c r="Q1457">
        <f>($B$16/2)*(COS((ACOS((2*'Intake Valve Fxn Scratch'!$B$1)/$B$16-1)/($B$17/2))*(I1457-($B$17/2)))+1)*P1457</f>
        <v>5.7976750092557589E-3</v>
      </c>
      <c r="R1457">
        <f t="shared" si="339"/>
        <v>0.76285197490207357</v>
      </c>
      <c r="S1457">
        <f t="shared" si="340"/>
        <v>7.6247626066053645E-5</v>
      </c>
      <c r="T1457">
        <f>S1457*'Exhaust Gas Math'!$C$14</f>
        <v>9.0331897353175327E-5</v>
      </c>
      <c r="U1457">
        <f>(T1457/'Exhaust Gas Math'!$B$14)+('Exhaust Gas Math'!$D$10)</f>
        <v>3.5587118579029787E-3</v>
      </c>
      <c r="V1457">
        <f>('Exhaust Gas Math'!$E$10*(2.53982214E-12*V1456^4 - 0.0000000071629564556*V1456^3 + 7.56281407226508E-06*V1456^2 - 0.00322508455050905*V1456 + 1.62997098133725)*$B$24+T1457*'Exhaust Gas Math'!$D$14*$B$23)/('Exhaust Gas Math'!$E$10*(2.53982214E-12*V1456^4 - 0.0000000071629564556*V1456^3 + 7.56281407226508E-06*V1456^2 - 0.00322508455050905*V1456 + 1.62997098133725)+T1457*'Exhaust Gas Math'!$D$14)</f>
        <v>374.96490173883274</v>
      </c>
      <c r="W1457">
        <f>(353.3116967483*V1457^-1.0020802909)*('Exhaust Gas Math'!$E$10/(T1457+'Exhaust Gas Math'!$E$10))+(357.4500179626*V1457^-1.0038444015 )*(T1457/(T1457+'Exhaust Gas Math'!$E$10))</f>
        <v>0.93172005993238383</v>
      </c>
      <c r="X1457">
        <f t="shared" si="341"/>
        <v>-297.18291326131327</v>
      </c>
      <c r="Y1457">
        <f t="shared" si="342"/>
        <v>56887.170466648771</v>
      </c>
      <c r="Z1457">
        <f t="shared" si="343"/>
        <v>56589.987553387458</v>
      </c>
    </row>
    <row r="1458" spans="5:26" x14ac:dyDescent="0.2">
      <c r="E1458">
        <f t="shared" si="330"/>
        <v>0.18162499999999385</v>
      </c>
      <c r="F1458">
        <f t="shared" si="331"/>
        <v>56969.761239447056</v>
      </c>
      <c r="H1458">
        <f t="shared" si="344"/>
        <v>0.18162499999999385</v>
      </c>
      <c r="I1458">
        <f t="shared" si="332"/>
        <v>77.999999999705324</v>
      </c>
      <c r="J1458">
        <f t="shared" si="333"/>
        <v>2.5109199400917132E-2</v>
      </c>
      <c r="K1458">
        <f t="shared" si="334"/>
        <v>25.976597262894259</v>
      </c>
      <c r="L1458">
        <f t="shared" si="335"/>
        <v>2.1774878611621328E-4</v>
      </c>
      <c r="M1458">
        <f>J1458/SQRT('Exhaust Gas Math'!$E$14*$B$21*$B$23)</f>
        <v>4.2626843576238521E-4</v>
      </c>
      <c r="N1458">
        <f t="shared" si="336"/>
        <v>1.4685858367043478E-2</v>
      </c>
      <c r="O1458">
        <f t="shared" si="337"/>
        <v>1.0409657185925374E-4</v>
      </c>
      <c r="P1458">
        <f t="shared" si="338"/>
        <v>1</v>
      </c>
      <c r="Q1458">
        <f>($B$16/2)*(COS((ACOS((2*'Intake Valve Fxn Scratch'!$B$1)/$B$16-1)/($B$17/2))*(I1458-($B$17/2)))+1)*P1458</f>
        <v>6.1558823592028824E-3</v>
      </c>
      <c r="R1458">
        <f t="shared" si="339"/>
        <v>0.80998452094774764</v>
      </c>
      <c r="S1458">
        <f t="shared" si="340"/>
        <v>8.9967977842065526E-5</v>
      </c>
      <c r="T1458">
        <f>S1458*'Exhaust Gas Math'!$C$14</f>
        <v>1.0658663828381724E-4</v>
      </c>
      <c r="U1458">
        <f>(T1458/'Exhaust Gas Math'!$B$14)+('Exhaust Gas Math'!$D$10)</f>
        <v>4.1198006024884782E-3</v>
      </c>
      <c r="V1458">
        <f>('Exhaust Gas Math'!$E$10*(2.53982214E-12*V1457^4 - 0.0000000071629564556*V1457^3 + 7.56281407226508E-06*V1457^2 - 0.00322508455050905*V1457 + 1.62997098133725)*$B$24+T1458*'Exhaust Gas Math'!$D$14*$B$23)/('Exhaust Gas Math'!$E$10*(2.53982214E-12*V1457^4 - 0.0000000071629564556*V1457^3 + 7.56281407226508E-06*V1457^2 - 0.00322508455050905*V1457 + 1.62997098133725)+T1458*'Exhaust Gas Math'!$D$14)</f>
        <v>364.20877236314612</v>
      </c>
      <c r="W1458">
        <f>(353.3116967483*V1458^-1.0020802909)*('Exhaust Gas Math'!$E$10/(T1458+'Exhaust Gas Math'!$E$10))+(357.4500179626*V1458^-1.0038444015 )*(T1458/(T1458+'Exhaust Gas Math'!$E$10))</f>
        <v>0.95935385942919404</v>
      </c>
      <c r="X1458">
        <f t="shared" si="341"/>
        <v>-323.67812804016222</v>
      </c>
      <c r="Y1458">
        <f t="shared" si="342"/>
        <v>57293.439367487219</v>
      </c>
      <c r="Z1458">
        <f t="shared" si="343"/>
        <v>56969.761239447056</v>
      </c>
    </row>
    <row r="1459" spans="5:26" x14ac:dyDescent="0.2">
      <c r="E1459">
        <f t="shared" si="330"/>
        <v>0.18174999999999383</v>
      </c>
      <c r="F1459">
        <f t="shared" si="331"/>
        <v>57596.72631596947</v>
      </c>
      <c r="H1459">
        <f t="shared" si="344"/>
        <v>0.18174999999999383</v>
      </c>
      <c r="I1459">
        <f t="shared" si="332"/>
        <v>83.999999999703505</v>
      </c>
      <c r="J1459">
        <f t="shared" si="333"/>
        <v>2.8386447714252382E-2</v>
      </c>
      <c r="K1459">
        <f t="shared" si="334"/>
        <v>26.411448257650797</v>
      </c>
      <c r="L1459">
        <f t="shared" si="335"/>
        <v>2.4097863799298855E-4</v>
      </c>
      <c r="M1459">
        <f>J1459/SQRT('Exhaust Gas Math'!$E$14*$B$21*$B$23)</f>
        <v>4.8190491742891367E-4</v>
      </c>
      <c r="N1459">
        <f t="shared" si="336"/>
        <v>1.6267973594173115E-2</v>
      </c>
      <c r="O1459">
        <f t="shared" si="337"/>
        <v>1.153109501621323E-4</v>
      </c>
      <c r="P1459">
        <f t="shared" si="338"/>
        <v>1</v>
      </c>
      <c r="Q1459">
        <f>($B$16/2)*(COS((ACOS((2*'Intake Valve Fxn Scratch'!$B$1)/$B$16-1)/($B$17/2))*(I1459-($B$17/2)))+1)*P1459</f>
        <v>6.482880478239147E-3</v>
      </c>
      <c r="R1459">
        <f t="shared" si="339"/>
        <v>0.85301058924199302</v>
      </c>
      <c r="S1459">
        <f t="shared" si="340"/>
        <v>1.0470628854835366E-4</v>
      </c>
      <c r="T1459">
        <f>S1459*'Exhaust Gas Math'!$C$14</f>
        <v>1.2404737297903621E-4</v>
      </c>
      <c r="U1459">
        <f>(T1459/'Exhaust Gas Math'!$B$14)+('Exhaust Gas Math'!$D$10)</f>
        <v>4.7225184034970719E-3</v>
      </c>
      <c r="V1459">
        <f>('Exhaust Gas Math'!$E$10*(2.53982214E-12*V1458^4 - 0.0000000071629564556*V1458^3 + 7.56281407226508E-06*V1458^2 - 0.00322508455050905*V1458 + 1.62997098133725)*$B$24+T1459*'Exhaust Gas Math'!$D$14*$B$23)/('Exhaust Gas Math'!$E$10*(2.53982214E-12*V1458^4 - 0.0000000071629564556*V1458^3 + 7.56281407226508E-06*V1458^2 - 0.00322508455050905*V1458 + 1.62997098133725)+T1459*'Exhaust Gas Math'!$D$14)</f>
        <v>355.58664564531114</v>
      </c>
      <c r="W1459">
        <f>(353.3116967483*V1459^-1.0020802909)*('Exhaust Gas Math'!$E$10/(T1459+'Exhaust Gas Math'!$E$10))+(357.4500179626*V1459^-1.0038444015 )*(T1459/(T1459+'Exhaust Gas Math'!$E$10))</f>
        <v>0.98271548953939247</v>
      </c>
      <c r="X1459">
        <f t="shared" si="341"/>
        <v>-342.75376822852485</v>
      </c>
      <c r="Y1459">
        <f t="shared" si="342"/>
        <v>57939.480084197996</v>
      </c>
      <c r="Z1459">
        <f t="shared" si="343"/>
        <v>57596.72631596947</v>
      </c>
    </row>
    <row r="1460" spans="5:26" x14ac:dyDescent="0.2">
      <c r="E1460">
        <f t="shared" si="330"/>
        <v>0.18187499999999382</v>
      </c>
      <c r="F1460">
        <f t="shared" si="331"/>
        <v>58461.386390655913</v>
      </c>
      <c r="H1460">
        <f t="shared" si="344"/>
        <v>0.18187499999999382</v>
      </c>
      <c r="I1460">
        <f t="shared" si="332"/>
        <v>89.999999999703505</v>
      </c>
      <c r="J1460">
        <f t="shared" si="333"/>
        <v>3.1699999999835665E-2</v>
      </c>
      <c r="K1460">
        <f t="shared" si="334"/>
        <v>26.556929898345718</v>
      </c>
      <c r="L1460">
        <f t="shared" si="335"/>
        <v>2.6446582035474081E-4</v>
      </c>
      <c r="M1460">
        <f>J1460/SQRT('Exhaust Gas Math'!$E$14*$B$21*$B$23)</f>
        <v>5.3815771653412407E-4</v>
      </c>
      <c r="N1460">
        <f t="shared" si="336"/>
        <v>1.7887450438307098E-2</v>
      </c>
      <c r="O1460">
        <f t="shared" si="337"/>
        <v>1.2679015576703623E-4</v>
      </c>
      <c r="P1460">
        <f t="shared" si="338"/>
        <v>1</v>
      </c>
      <c r="Q1460">
        <f>($B$16/2)*(COS((ACOS((2*'Intake Valve Fxn Scratch'!$B$1)/$B$16-1)/($B$17/2))*(I1460-($B$17/2)))+1)*P1460</f>
        <v>6.7743375032882575E-3</v>
      </c>
      <c r="R1460">
        <f t="shared" si="339"/>
        <v>0.89136019780108655</v>
      </c>
      <c r="S1460">
        <f t="shared" si="340"/>
        <v>1.2047089578516278E-4</v>
      </c>
      <c r="T1460">
        <f>S1460*'Exhaust Gas Math'!$C$14</f>
        <v>1.42723979139796E-4</v>
      </c>
      <c r="U1460">
        <f>(T1460/'Exhaust Gas Math'!$B$14)+('Exhaust Gas Math'!$D$10)</f>
        <v>5.3672062240272683E-3</v>
      </c>
      <c r="V1460">
        <f>('Exhaust Gas Math'!$E$10*(2.53982214E-12*V1459^4 - 0.0000000071629564556*V1459^3 + 7.56281407226508E-06*V1459^2 - 0.00322508455050905*V1459 + 1.62997098133725)*$B$24+T1460*'Exhaust Gas Math'!$D$14*$B$23)/('Exhaust Gas Math'!$E$10*(2.53982214E-12*V1459^4 - 0.0000000071629564556*V1459^3 + 7.56281407226508E-06*V1459^2 - 0.00322508455050905*V1459 + 1.62997098133725)+T1460*'Exhaust Gas Math'!$D$14)</f>
        <v>348.55789439571902</v>
      </c>
      <c r="W1460">
        <f>(353.3116967483*V1460^-1.0020802909)*('Exhaust Gas Math'!$E$10/(T1460+'Exhaust Gas Math'!$E$10))+(357.4500179626*V1460^-1.0038444015 )*(T1460/(T1460+'Exhaust Gas Math'!$E$10))</f>
        <v>1.0026172215467524</v>
      </c>
      <c r="X1460">
        <f t="shared" si="341"/>
        <v>-353.55818742080277</v>
      </c>
      <c r="Y1460">
        <f t="shared" si="342"/>
        <v>58814.944578076713</v>
      </c>
      <c r="Z1460">
        <f t="shared" si="343"/>
        <v>58461.386390655913</v>
      </c>
    </row>
    <row r="1461" spans="5:26" x14ac:dyDescent="0.2">
      <c r="E1461">
        <f t="shared" si="330"/>
        <v>0.18199999999999381</v>
      </c>
      <c r="F1461">
        <f t="shared" si="331"/>
        <v>59565.331148686157</v>
      </c>
      <c r="H1461">
        <f t="shared" si="344"/>
        <v>0.18199999999999381</v>
      </c>
      <c r="I1461">
        <f t="shared" si="332"/>
        <v>95.999999999703505</v>
      </c>
      <c r="J1461">
        <f t="shared" si="333"/>
        <v>3.5013552285421648E-2</v>
      </c>
      <c r="K1461">
        <f t="shared" si="334"/>
        <v>26.411448257679499</v>
      </c>
      <c r="L1461">
        <f t="shared" si="335"/>
        <v>2.879530027165121E-4</v>
      </c>
      <c r="M1461">
        <f>J1461/SQRT('Exhaust Gas Math'!$E$14*$B$21*$B$23)</f>
        <v>5.9441051563938045E-4</v>
      </c>
      <c r="N1461">
        <f t="shared" si="336"/>
        <v>1.9552731033913549E-2</v>
      </c>
      <c r="O1461">
        <f t="shared" si="337"/>
        <v>1.3859402836704593E-4</v>
      </c>
      <c r="P1461">
        <f t="shared" si="338"/>
        <v>1</v>
      </c>
      <c r="Q1461">
        <f>($B$16/2)*(COS((ACOS((2*'Intake Valve Fxn Scratch'!$B$1)/$B$16-1)/($B$17/2))*(I1461-($B$17/2)))+1)*P1461</f>
        <v>7.0263923970789628E-3</v>
      </c>
      <c r="R1461">
        <f t="shared" si="339"/>
        <v>0.92452531540512672</v>
      </c>
      <c r="S1461">
        <f t="shared" si="340"/>
        <v>1.3728452260571206E-4</v>
      </c>
      <c r="T1461">
        <f>S1461*'Exhaust Gas Math'!$C$14</f>
        <v>1.6264337716502376E-4</v>
      </c>
      <c r="U1461">
        <f>(T1461/'Exhaust Gas Math'!$B$14)+('Exhaust Gas Math'!$D$10)</f>
        <v>6.0547933149912919E-3</v>
      </c>
      <c r="V1461">
        <f>('Exhaust Gas Math'!$E$10*(2.53982214E-12*V1460^4 - 0.0000000071629564556*V1460^3 + 7.56281407226508E-06*V1460^2 - 0.00322508455050905*V1460 + 1.62997098133725)*$B$24+T1461*'Exhaust Gas Math'!$D$14*$B$23)/('Exhaust Gas Math'!$E$10*(2.53982214E-12*V1460^4 - 0.0000000071629564556*V1460^3 + 7.56281407226508E-06*V1460^2 - 0.00322508455050905*V1460 + 1.62997098133725)+T1461*'Exhaust Gas Math'!$D$14)</f>
        <v>342.74190047684311</v>
      </c>
      <c r="W1461">
        <f>(353.3116967483*V1461^-1.0020802909)*('Exhaust Gas Math'!$E$10/(T1461+'Exhaust Gas Math'!$E$10))+(357.4500179626*V1461^-1.0038444015 )*(T1461/(T1461+'Exhaust Gas Math'!$E$10))</f>
        <v>1.0197038056488814</v>
      </c>
      <c r="X1461">
        <f t="shared" si="341"/>
        <v>-355.65463817782938</v>
      </c>
      <c r="Y1461">
        <f t="shared" si="342"/>
        <v>59920.985786863988</v>
      </c>
      <c r="Z1461">
        <f t="shared" si="343"/>
        <v>59565.331148686157</v>
      </c>
    </row>
    <row r="1462" spans="5:26" x14ac:dyDescent="0.2">
      <c r="E1462">
        <f t="shared" si="330"/>
        <v>0.18212499999999379</v>
      </c>
      <c r="F1462">
        <f t="shared" si="331"/>
        <v>60916.085700322001</v>
      </c>
      <c r="H1462">
        <f t="shared" si="344"/>
        <v>0.18212499999999379</v>
      </c>
      <c r="I1462">
        <f t="shared" si="332"/>
        <v>101.99999999970169</v>
      </c>
      <c r="J1462">
        <f t="shared" si="333"/>
        <v>3.8290800598762262E-2</v>
      </c>
      <c r="K1462">
        <f t="shared" si="334"/>
        <v>25.976597262951348</v>
      </c>
      <c r="L1462">
        <f t="shared" si="335"/>
        <v>3.1118285459332548E-4</v>
      </c>
      <c r="M1462">
        <f>J1462/SQRT('Exhaust Gas Math'!$E$14*$B$21*$B$23)</f>
        <v>6.5004699730599987E-4</v>
      </c>
      <c r="N1462">
        <f t="shared" si="336"/>
        <v>2.1273748626234615E-2</v>
      </c>
      <c r="O1462">
        <f t="shared" si="337"/>
        <v>1.5079297697410349E-4</v>
      </c>
      <c r="P1462">
        <f t="shared" si="338"/>
        <v>1</v>
      </c>
      <c r="Q1462">
        <f>($B$16/2)*(COS((ACOS((2*'Intake Valve Fxn Scratch'!$B$1)/$B$16-1)/($B$17/2))*(I1462-($B$17/2)))+1)*P1462</f>
        <v>7.2357060967111553E-3</v>
      </c>
      <c r="R1462">
        <f t="shared" si="339"/>
        <v>0.95206659167252039</v>
      </c>
      <c r="S1462">
        <f t="shared" si="340"/>
        <v>1.55178538160978E-4</v>
      </c>
      <c r="T1462">
        <f>S1462*'Exhaust Gas Math'!$C$14</f>
        <v>1.8384273063701395E-4</v>
      </c>
      <c r="U1462">
        <f>(T1462/'Exhaust Gas Math'!$B$14)+('Exhaust Gas Math'!$D$10)</f>
        <v>6.7865625062922992E-3</v>
      </c>
      <c r="V1462">
        <f>('Exhaust Gas Math'!$E$10*(2.53982214E-12*V1461^4 - 0.0000000071629564556*V1461^3 + 7.56281407226508E-06*V1461^2 - 0.00322508455050905*V1461 + 1.62997098133725)*$B$24+T1462*'Exhaust Gas Math'!$D$14*$B$23)/('Exhaust Gas Math'!$E$10*(2.53982214E-12*V1461^4 - 0.0000000071629564556*V1461^3 + 7.56281407226508E-06*V1461^2 - 0.00322508455050905*V1461 + 1.62997098133725)+T1462*'Exhaust Gas Math'!$D$14)</f>
        <v>337.86639385547858</v>
      </c>
      <c r="W1462">
        <f>(353.3116967483*V1462^-1.0020802909)*('Exhaust Gas Math'!$E$10/(T1462+'Exhaust Gas Math'!$E$10))+(357.4500179626*V1462^-1.0038444015 )*(T1462/(T1462+'Exhaust Gas Math'!$E$10))</f>
        <v>1.0344817825739496</v>
      </c>
      <c r="X1462">
        <f t="shared" si="341"/>
        <v>-349.02567346305744</v>
      </c>
      <c r="Y1462">
        <f t="shared" si="342"/>
        <v>61265.111373785061</v>
      </c>
      <c r="Z1462">
        <f t="shared" si="343"/>
        <v>60916.085700322001</v>
      </c>
    </row>
    <row r="1463" spans="5:26" x14ac:dyDescent="0.2">
      <c r="E1463">
        <f t="shared" si="330"/>
        <v>0.18224999999999378</v>
      </c>
      <c r="F1463">
        <f t="shared" si="331"/>
        <v>62523.552926651435</v>
      </c>
      <c r="H1463">
        <f t="shared" si="344"/>
        <v>0.18224999999999378</v>
      </c>
      <c r="I1463">
        <f t="shared" si="332"/>
        <v>107.99999999970169</v>
      </c>
      <c r="J1463">
        <f t="shared" si="333"/>
        <v>4.1495838721529163E-2</v>
      </c>
      <c r="K1463">
        <f t="shared" si="334"/>
        <v>25.257141232657929</v>
      </c>
      <c r="L1463">
        <f t="shared" si="335"/>
        <v>3.3390086486686577E-4</v>
      </c>
      <c r="M1463">
        <f>J1463/SQRT('Exhaust Gas Math'!$E$14*$B$21*$B$23)</f>
        <v>7.0445759659817637E-4</v>
      </c>
      <c r="N1463">
        <f t="shared" si="336"/>
        <v>2.3061282130855128E-2</v>
      </c>
      <c r="O1463">
        <f t="shared" si="337"/>
        <v>1.634634048962552E-4</v>
      </c>
      <c r="P1463">
        <f t="shared" si="338"/>
        <v>1</v>
      </c>
      <c r="Q1463">
        <f>($B$16/2)*(COS((ACOS((2*'Intake Valve Fxn Scratch'!$B$1)/$B$16-1)/($B$17/2))*(I1463-($B$17/2)))+1)*P1463</f>
        <v>7.3995057474373141E-3</v>
      </c>
      <c r="R1463">
        <f t="shared" si="339"/>
        <v>0.97361917729438341</v>
      </c>
      <c r="S1463">
        <f t="shared" si="340"/>
        <v>1.7418487777775071E-4</v>
      </c>
      <c r="T1463">
        <f>S1463*'Exhaust Gas Math'!$C$14</f>
        <v>2.0635987389645868E-4</v>
      </c>
      <c r="U1463">
        <f>(T1463/'Exhaust Gas Math'!$B$14)+('Exhaust Gas Math'!$D$10)</f>
        <v>7.563819781385317E-3</v>
      </c>
      <c r="V1463">
        <f>('Exhaust Gas Math'!$E$10*(2.53982214E-12*V1462^4 - 0.0000000071629564556*V1462^3 + 7.56281407226508E-06*V1462^2 - 0.00322508455050905*V1462 + 1.62997098133725)*$B$24+T1463*'Exhaust Gas Math'!$D$14*$B$23)/('Exhaust Gas Math'!$E$10*(2.53982214E-12*V1462^4 - 0.0000000071629564556*V1462^3 + 7.56281407226508E-06*V1462^2 - 0.00322508455050905*V1462 + 1.62997098133725)+T1463*'Exhaust Gas Math'!$D$14)</f>
        <v>333.73383668623597</v>
      </c>
      <c r="W1463">
        <f>(353.3116967483*V1463^-1.0020802909)*('Exhaust Gas Math'!$E$10/(T1463+'Exhaust Gas Math'!$E$10))+(357.4500179626*V1463^-1.0038444015 )*(T1463/(T1463+'Exhaust Gas Math'!$E$10))</f>
        <v>1.0473467888834549</v>
      </c>
      <c r="X1463">
        <f t="shared" si="341"/>
        <v>-334.06339876372977</v>
      </c>
      <c r="Y1463">
        <f t="shared" si="342"/>
        <v>62857.616325415162</v>
      </c>
      <c r="Z1463">
        <f t="shared" si="343"/>
        <v>62523.552926651435</v>
      </c>
    </row>
    <row r="1464" spans="5:26" x14ac:dyDescent="0.2">
      <c r="E1464">
        <f t="shared" si="330"/>
        <v>0.18237499999999376</v>
      </c>
      <c r="F1464">
        <f t="shared" si="331"/>
        <v>64397.461679098778</v>
      </c>
      <c r="H1464">
        <f t="shared" si="344"/>
        <v>0.18237499999999376</v>
      </c>
      <c r="I1464">
        <f t="shared" si="332"/>
        <v>113.99999999969987</v>
      </c>
      <c r="J1464">
        <f t="shared" si="333"/>
        <v>4.4593551585351984E-2</v>
      </c>
      <c r="K1464">
        <f t="shared" si="334"/>
        <v>24.260962677622988</v>
      </c>
      <c r="L1464">
        <f t="shared" si="335"/>
        <v>3.5585813026252713E-4</v>
      </c>
      <c r="M1464">
        <f>J1464/SQRT('Exhaust Gas Math'!$E$14*$B$21*$B$23)</f>
        <v>7.570461796039149E-4</v>
      </c>
      <c r="N1464">
        <f t="shared" si="336"/>
        <v>2.4926279523080325E-2</v>
      </c>
      <c r="O1464">
        <f t="shared" si="337"/>
        <v>1.7668291377377236E-4</v>
      </c>
      <c r="P1464">
        <f t="shared" si="338"/>
        <v>1</v>
      </c>
      <c r="Q1464">
        <f>($B$16/2)*(COS((ACOS((2*'Intake Valve Fxn Scratch'!$B$1)/$B$16-1)/($B$17/2))*(I1464-($B$17/2)))+1)*P1464</f>
        <v>7.5156214356779808E-3</v>
      </c>
      <c r="R1464">
        <f t="shared" si="339"/>
        <v>0.98889755732605011</v>
      </c>
      <c r="S1464">
        <f t="shared" si="340"/>
        <v>1.943260483733762E-4</v>
      </c>
      <c r="T1464">
        <f>S1464*'Exhaust Gas Math'!$C$14</f>
        <v>2.3022147128233257E-4</v>
      </c>
      <c r="U1464">
        <f>(T1464/'Exhaust Gas Math'!$B$14)+('Exhaust Gas Math'!$D$10)</f>
        <v>8.3874855523854517E-3</v>
      </c>
      <c r="V1464">
        <f>('Exhaust Gas Math'!$E$10*(2.53982214E-12*V1463^4 - 0.0000000071629564556*V1463^3 + 7.56281407226508E-06*V1463^2 - 0.00322508455050905*V1463 + 1.62997098133725)*$B$24+T1464*'Exhaust Gas Math'!$D$14*$B$23)/('Exhaust Gas Math'!$E$10*(2.53982214E-12*V1463^4 - 0.0000000071629564556*V1463^3 + 7.56281407226508E-06*V1463^2 - 0.00322508455050905*V1463 + 1.62997098133725)+T1464*'Exhaust Gas Math'!$D$14)</f>
        <v>330.19903763233054</v>
      </c>
      <c r="W1464">
        <f>(353.3116967483*V1464^-1.0020802909)*('Exhaust Gas Math'!$E$10/(T1464+'Exhaust Gas Math'!$E$10))+(357.4500179626*V1464^-1.0038444015 )*(T1464/(T1464+'Exhaust Gas Math'!$E$10))</f>
        <v>1.0586070874354339</v>
      </c>
      <c r="X1464">
        <f t="shared" si="341"/>
        <v>-311.54505411891137</v>
      </c>
      <c r="Y1464">
        <f t="shared" si="342"/>
        <v>64709.006733217691</v>
      </c>
      <c r="Z1464">
        <f t="shared" si="343"/>
        <v>64397.461679098778</v>
      </c>
    </row>
    <row r="1465" spans="5:26" x14ac:dyDescent="0.2">
      <c r="E1465">
        <f t="shared" si="330"/>
        <v>0.18249999999999375</v>
      </c>
      <c r="F1465">
        <f t="shared" si="331"/>
        <v>66545.464461054667</v>
      </c>
      <c r="H1465">
        <f t="shared" si="344"/>
        <v>0.18249999999999375</v>
      </c>
      <c r="I1465">
        <f t="shared" si="332"/>
        <v>119.99999999969987</v>
      </c>
      <c r="J1465">
        <f t="shared" si="333"/>
        <v>4.7549999999856596E-2</v>
      </c>
      <c r="K1465">
        <f t="shared" si="334"/>
        <v>22.998975938559244</v>
      </c>
      <c r="L1465">
        <f t="shared" si="335"/>
        <v>3.7681408238578141E-4</v>
      </c>
      <c r="M1465">
        <f>J1465/SQRT('Exhaust Gas Math'!$E$14*$B$21*$B$23)</f>
        <v>8.0723657480293639E-4</v>
      </c>
      <c r="N1465">
        <f t="shared" si="336"/>
        <v>2.6879134705580985E-2</v>
      </c>
      <c r="O1465">
        <f t="shared" si="337"/>
        <v>1.9052517785907015E-4</v>
      </c>
      <c r="P1465">
        <f t="shared" si="338"/>
        <v>1</v>
      </c>
      <c r="Q1465">
        <f>($B$16/2)*(COS((ACOS((2*'Intake Valve Fxn Scratch'!$B$1)/$B$16-1)/($B$17/2))*(I1465-($B$17/2)))+1)*P1465</f>
        <v>7.5825149346569554E-3</v>
      </c>
      <c r="R1465">
        <f t="shared" si="339"/>
        <v>0.99769933350749418</v>
      </c>
      <c r="S1465">
        <f t="shared" si="340"/>
        <v>2.1560375887013457E-4</v>
      </c>
      <c r="T1465">
        <f>S1465*'Exhaust Gas Math'!$C$14</f>
        <v>2.5542954738477639E-4</v>
      </c>
      <c r="U1465">
        <f>(T1465/'Exhaust Gas Math'!$B$14)+('Exhaust Gas Math'!$D$10)</f>
        <v>9.2576297050414348E-3</v>
      </c>
      <c r="V1465">
        <f>('Exhaust Gas Math'!$E$10*(2.53982214E-12*V1464^4 - 0.0000000071629564556*V1464^3 + 7.56281407226508E-06*V1464^2 - 0.00322508455050905*V1464 + 1.62997098133725)*$B$24+T1465*'Exhaust Gas Math'!$D$14*$B$23)/('Exhaust Gas Math'!$E$10*(2.53982214E-12*V1464^4 - 0.0000000071629564556*V1464^3 + 7.56281407226508E-06*V1464^2 - 0.00322508455050905*V1464 + 1.62997098133725)+T1465*'Exhaust Gas Math'!$D$14)</f>
        <v>327.15391727303046</v>
      </c>
      <c r="W1465">
        <f>(353.3116967483*V1465^-1.0020802909)*('Exhaust Gas Math'!$E$10/(T1465+'Exhaust Gas Math'!$E$10))+(357.4500179626*V1465^-1.0038444015 )*(T1465/(T1465+'Exhaust Gas Math'!$E$10))</f>
        <v>1.0685030772752648</v>
      </c>
      <c r="X1465">
        <f t="shared" si="341"/>
        <v>-282.59389760516046</v>
      </c>
      <c r="Y1465">
        <f t="shared" si="342"/>
        <v>66828.058358659822</v>
      </c>
      <c r="Z1465">
        <f t="shared" si="343"/>
        <v>66545.464461054667</v>
      </c>
    </row>
    <row r="1466" spans="5:26" x14ac:dyDescent="0.2">
      <c r="E1466">
        <f t="shared" si="330"/>
        <v>0.18262499999999374</v>
      </c>
      <c r="F1466">
        <f t="shared" si="331"/>
        <v>68971.672635341485</v>
      </c>
      <c r="H1466">
        <f t="shared" si="344"/>
        <v>0.18262499999999374</v>
      </c>
      <c r="I1466">
        <f t="shared" si="332"/>
        <v>125.99999999969987</v>
      </c>
      <c r="J1466">
        <f t="shared" si="333"/>
        <v>5.0332792497537082E-2</v>
      </c>
      <c r="K1466">
        <f t="shared" si="334"/>
        <v>21.485007606267587</v>
      </c>
      <c r="L1466">
        <f t="shared" si="335"/>
        <v>3.9653912343985134E-4</v>
      </c>
      <c r="M1466">
        <f>J1466/SQRT('Exhaust Gas Math'!$E$14*$B$21*$B$23)</f>
        <v>8.5447888572242497E-4</v>
      </c>
      <c r="N1466">
        <f t="shared" si="336"/>
        <v>2.8928903021725291E-2</v>
      </c>
      <c r="O1466">
        <f t="shared" si="337"/>
        <v>2.0505438340385256E-4</v>
      </c>
      <c r="P1466">
        <f t="shared" si="338"/>
        <v>1</v>
      </c>
      <c r="Q1466">
        <f>($B$16/2)*(COS((ACOS((2*'Intake Valve Fxn Scratch'!$B$1)/$B$16-1)/($B$17/2))*(I1466-($B$17/2)))+1)*P1466</f>
        <v>7.5993000818508826E-3</v>
      </c>
      <c r="R1466">
        <f t="shared" si="339"/>
        <v>0.99990790550669506</v>
      </c>
      <c r="S1466">
        <f t="shared" si="340"/>
        <v>2.3798684432536866E-4</v>
      </c>
      <c r="T1466">
        <f>S1466*'Exhaust Gas Math'!$C$14</f>
        <v>2.8194718055066633E-4</v>
      </c>
      <c r="U1466">
        <f>(T1466/'Exhaust Gas Math'!$B$14)+('Exhaust Gas Math'!$D$10)</f>
        <v>1.0172977760474294E-2</v>
      </c>
      <c r="V1466">
        <f>('Exhaust Gas Math'!$E$10*(2.53982214E-12*V1465^4 - 0.0000000071629564556*V1465^3 + 7.56281407226508E-06*V1465^2 - 0.00322508455050905*V1465 + 1.62997098133725)*$B$24+T1466*'Exhaust Gas Math'!$D$14*$B$23)/('Exhaust Gas Math'!$E$10*(2.53982214E-12*V1465^4 - 0.0000000071629564556*V1465^3 + 7.56281407226508E-06*V1465^2 - 0.00322508455050905*V1465 + 1.62997098133725)+T1466*'Exhaust Gas Math'!$D$14)</f>
        <v>324.51694467143011</v>
      </c>
      <c r="W1466">
        <f>(353.3116967483*V1466^-1.0020802909)*('Exhaust Gas Math'!$E$10/(T1466+'Exhaust Gas Math'!$E$10))+(357.4500179626*V1466^-1.0038444015 )*(T1466/(T1466+'Exhaust Gas Math'!$E$10))</f>
        <v>1.0772230975911843</v>
      </c>
      <c r="X1466">
        <f t="shared" si="341"/>
        <v>-248.62608120992755</v>
      </c>
      <c r="Y1466">
        <f t="shared" si="342"/>
        <v>69220.298716551406</v>
      </c>
      <c r="Z1466">
        <f t="shared" si="343"/>
        <v>68971.672635341485</v>
      </c>
    </row>
    <row r="1467" spans="5:26" x14ac:dyDescent="0.2">
      <c r="E1467">
        <f t="shared" si="330"/>
        <v>0.18274999999999372</v>
      </c>
      <c r="F1467">
        <f t="shared" si="331"/>
        <v>71675.513123673794</v>
      </c>
      <c r="H1467">
        <f t="shared" si="344"/>
        <v>0.18274999999999372</v>
      </c>
      <c r="I1467">
        <f t="shared" si="332"/>
        <v>131.99999999969805</v>
      </c>
      <c r="J1467">
        <f t="shared" si="333"/>
        <v>5.2911440221452104E-2</v>
      </c>
      <c r="K1467">
        <f t="shared" si="334"/>
        <v>19.73564503461483</v>
      </c>
      <c r="L1467">
        <f t="shared" si="335"/>
        <v>4.148171417472184E-4</v>
      </c>
      <c r="M1467">
        <f>J1467/SQRT('Exhaust Gas Math'!$E$14*$B$21*$B$23)</f>
        <v>8.9825551571785767E-4</v>
      </c>
      <c r="N1467">
        <f t="shared" si="336"/>
        <v>3.1082443968273785E-2</v>
      </c>
      <c r="O1467">
        <f t="shared" si="337"/>
        <v>2.2031915201944159E-4</v>
      </c>
      <c r="P1467">
        <f t="shared" si="338"/>
        <v>1</v>
      </c>
      <c r="Q1467">
        <f>($B$16/2)*(COS((ACOS((2*'Intake Valve Fxn Scratch'!$B$1)/$B$16-1)/($B$17/2))*(I1467-($B$17/2)))+1)*P1467</f>
        <v>7.5657545183068359E-3</v>
      </c>
      <c r="R1467">
        <f t="shared" si="339"/>
        <v>0.99549401556668893</v>
      </c>
      <c r="S1467">
        <f t="shared" si="340"/>
        <v>2.6139929967853925E-4</v>
      </c>
      <c r="T1467">
        <f>S1467*'Exhaust Gas Math'!$C$14</f>
        <v>3.0968432625427502E-4</v>
      </c>
      <c r="U1467">
        <f>(T1467/'Exhaust Gas Math'!$B$14)+('Exhaust Gas Math'!$D$10)</f>
        <v>1.1130421519659959E-2</v>
      </c>
      <c r="V1467">
        <f>('Exhaust Gas Math'!$E$10*(2.53982214E-12*V1466^4 - 0.0000000071629564556*V1466^3 + 7.56281407226508E-06*V1466^2 - 0.00322508455050905*V1466 + 1.62997098133725)*$B$24+T1467*'Exhaust Gas Math'!$D$14*$B$23)/('Exhaust Gas Math'!$E$10*(2.53982214E-12*V1466^4 - 0.0000000071629564556*V1466^3 + 7.56281407226508E-06*V1466^2 - 0.00322508455050905*V1466 + 1.62997098133725)+T1467*'Exhaust Gas Math'!$D$14)</f>
        <v>322.22570732638223</v>
      </c>
      <c r="W1467">
        <f>(353.3116967483*V1467^-1.0020802909)*('Exhaust Gas Math'!$E$10/(T1467+'Exhaust Gas Math'!$E$10))+(357.4500179626*V1467^-1.0038444015 )*(T1467/(T1467+'Exhaust Gas Math'!$E$10))</f>
        <v>1.0849159994155053</v>
      </c>
      <c r="X1467">
        <f t="shared" si="341"/>
        <v>-211.28505014318571</v>
      </c>
      <c r="Y1467">
        <f t="shared" si="342"/>
        <v>71886.798173816976</v>
      </c>
      <c r="Z1467">
        <f t="shared" si="343"/>
        <v>71675.513123673794</v>
      </c>
    </row>
    <row r="1468" spans="5:26" x14ac:dyDescent="0.2">
      <c r="E1468">
        <f t="shared" si="330"/>
        <v>0.18287499999999371</v>
      </c>
      <c r="F1468">
        <f t="shared" si="331"/>
        <v>74650.859585202692</v>
      </c>
      <c r="H1468">
        <f t="shared" si="344"/>
        <v>0.18287499999999371</v>
      </c>
      <c r="I1468">
        <f t="shared" si="332"/>
        <v>137.99999999969805</v>
      </c>
      <c r="J1468">
        <f t="shared" si="333"/>
        <v>5.5257690967521728E-2</v>
      </c>
      <c r="K1468">
        <f t="shared" si="334"/>
        <v>17.770054606013662</v>
      </c>
      <c r="L1468">
        <f t="shared" si="335"/>
        <v>4.3144787951438597E-4</v>
      </c>
      <c r="M1468">
        <f>J1468/SQRT('Exhaust Gas Math'!$E$14*$B$21*$B$23)</f>
        <v>9.3808683887015615E-4</v>
      </c>
      <c r="N1468">
        <f t="shared" si="336"/>
        <v>3.3343486332335748E-2</v>
      </c>
      <c r="O1468">
        <f t="shared" si="337"/>
        <v>2.3634591416332685E-4</v>
      </c>
      <c r="P1468">
        <f t="shared" si="338"/>
        <v>1</v>
      </c>
      <c r="Q1468">
        <f>($B$16/2)*(COS((ACOS((2*'Intake Valve Fxn Scratch'!$B$1)/$B$16-1)/($B$17/2))*(I1468-($B$17/2)))+1)*P1468</f>
        <v>7.4823226343121926E-3</v>
      </c>
      <c r="R1468">
        <f t="shared" si="339"/>
        <v>0.98451613609370958</v>
      </c>
      <c r="S1468">
        <f t="shared" si="340"/>
        <v>2.8570939787326134E-4</v>
      </c>
      <c r="T1468">
        <f>S1468*'Exhaust Gas Math'!$C$14</f>
        <v>3.3848492514595546E-4</v>
      </c>
      <c r="U1468">
        <f>(T1468/'Exhaust Gas Math'!$B$14)+('Exhaust Gas Math'!$D$10)</f>
        <v>1.2124574053028286E-2</v>
      </c>
      <c r="V1468">
        <f>('Exhaust Gas Math'!$E$10*(2.53982214E-12*V1467^4 - 0.0000000071629564556*V1467^3 + 7.56281407226508E-06*V1467^2 - 0.00322508455050905*V1467 + 1.62997098133725)*$B$24+T1468*'Exhaust Gas Math'!$D$14*$B$23)/('Exhaust Gas Math'!$E$10*(2.53982214E-12*V1467^4 - 0.0000000071629564556*V1467^3 + 7.56281407226508E-06*V1467^2 - 0.00322508455050905*V1467 + 1.62997098133725)+T1468*'Exhaust Gas Math'!$D$14)</f>
        <v>320.23163753910541</v>
      </c>
      <c r="W1468">
        <f>(353.3116967483*V1468^-1.0020802909)*('Exhaust Gas Math'!$E$10/(T1468+'Exhaust Gas Math'!$E$10))+(357.4500179626*V1468^-1.0038444015 )*(T1468/(T1468+'Exhaust Gas Math'!$E$10))</f>
        <v>1.0917009680642389</v>
      </c>
      <c r="X1468">
        <f t="shared" si="341"/>
        <v>-172.36584964164655</v>
      </c>
      <c r="Y1468">
        <f t="shared" si="342"/>
        <v>74823.225434844338</v>
      </c>
      <c r="Z1468">
        <f t="shared" si="343"/>
        <v>74650.859585202692</v>
      </c>
    </row>
    <row r="1469" spans="5:26" x14ac:dyDescent="0.2">
      <c r="E1469">
        <f t="shared" si="330"/>
        <v>0.1829999999999937</v>
      </c>
      <c r="F1469">
        <f t="shared" si="331"/>
        <v>77885.444631608698</v>
      </c>
      <c r="H1469">
        <f t="shared" si="344"/>
        <v>0.1829999999999937</v>
      </c>
      <c r="I1469">
        <f t="shared" si="332"/>
        <v>143.99999999969805</v>
      </c>
      <c r="J1469">
        <f t="shared" si="333"/>
        <v>5.734583872158748E-2</v>
      </c>
      <c r="K1469">
        <f t="shared" si="334"/>
        <v>15.609771740526062</v>
      </c>
      <c r="L1469">
        <f t="shared" si="335"/>
        <v>4.4624912689817146E-4</v>
      </c>
      <c r="M1469">
        <f>J1469/SQRT('Exhaust Gas Math'!$E$14*$B$21*$B$23)</f>
        <v>9.7353645486762338E-4</v>
      </c>
      <c r="N1469">
        <f t="shared" si="336"/>
        <v>3.5711621293268235E-2</v>
      </c>
      <c r="O1469">
        <f t="shared" si="337"/>
        <v>2.5313177202549467E-4</v>
      </c>
      <c r="P1469">
        <f t="shared" si="338"/>
        <v>1</v>
      </c>
      <c r="Q1469">
        <f>($B$16/2)*(COS((ACOS((2*'Intake Valve Fxn Scratch'!$B$1)/$B$16-1)/($B$17/2))*(I1469-($B$17/2)))+1)*P1469</f>
        <v>7.3501096823948408E-3</v>
      </c>
      <c r="R1469">
        <f t="shared" si="339"/>
        <v>0.96711969505195272</v>
      </c>
      <c r="S1469">
        <f t="shared" si="340"/>
        <v>3.1072101960525993E-4</v>
      </c>
      <c r="T1469">
        <f>S1469*'Exhaust Gas Math'!$C$14</f>
        <v>3.6811663125276678E-4</v>
      </c>
      <c r="U1469">
        <f>(T1469/'Exhaust Gas Math'!$B$14)+('Exhaust Gas Math'!$D$10)</f>
        <v>1.314741513369143E-2</v>
      </c>
      <c r="V1469">
        <f>('Exhaust Gas Math'!$E$10*(2.53982214E-12*V1468^4 - 0.0000000071629564556*V1468^3 + 7.56281407226508E-06*V1468^2 - 0.00322508455050905*V1468 + 1.62997098133725)*$B$24+T1469*'Exhaust Gas Math'!$D$14*$B$23)/('Exhaust Gas Math'!$E$10*(2.53982214E-12*V1468^4 - 0.0000000071629564556*V1468^3 + 7.56281407226508E-06*V1468^2 - 0.00322508455050905*V1468 + 1.62997098133725)+T1469*'Exhaust Gas Math'!$D$14)</f>
        <v>318.49625551457774</v>
      </c>
      <c r="W1469">
        <f>(353.3116967483*V1469^-1.0020802909)*('Exhaust Gas Math'!$E$10/(T1469+'Exhaust Gas Math'!$E$10))+(357.4500179626*V1469^-1.0038444015 )*(T1469/(T1469+'Exhaust Gas Math'!$E$10))</f>
        <v>1.0976750460606193</v>
      </c>
      <c r="X1469">
        <f t="shared" si="341"/>
        <v>-133.7324806648767</v>
      </c>
      <c r="Y1469">
        <f t="shared" si="342"/>
        <v>78019.177112273581</v>
      </c>
      <c r="Z1469">
        <f t="shared" si="343"/>
        <v>77885.444631608698</v>
      </c>
    </row>
    <row r="1470" spans="5:26" x14ac:dyDescent="0.2">
      <c r="E1470">
        <f t="shared" si="330"/>
        <v>0.18312499999999368</v>
      </c>
      <c r="F1470">
        <f t="shared" si="331"/>
        <v>81360.603047001045</v>
      </c>
      <c r="H1470">
        <f t="shared" si="344"/>
        <v>0.18312499999999368</v>
      </c>
      <c r="I1470">
        <f t="shared" si="332"/>
        <v>149.99999999969623</v>
      </c>
      <c r="J1470">
        <f t="shared" si="333"/>
        <v>5.9153005299882828E-2</v>
      </c>
      <c r="K1470">
        <f t="shared" si="334"/>
        <v>13.278464949294566</v>
      </c>
      <c r="L1470">
        <f t="shared" si="335"/>
        <v>4.5905871833487784E-4</v>
      </c>
      <c r="M1470">
        <f>J1470/SQRT('Exhaust Gas Math'!$E$14*$B$21*$B$23)</f>
        <v>1.0042159702990823E-3</v>
      </c>
      <c r="N1470">
        <f t="shared" si="336"/>
        <v>3.8181243154631117E-2</v>
      </c>
      <c r="O1470">
        <f t="shared" si="337"/>
        <v>2.7063699120515505E-4</v>
      </c>
      <c r="P1470">
        <f t="shared" si="338"/>
        <v>1</v>
      </c>
      <c r="Q1470">
        <f>($B$16/2)*(COS((ACOS((2*'Intake Valve Fxn Scratch'!$B$1)/$B$16-1)/($B$17/2))*(I1470-($B$17/2)))+1)*P1470</f>
        <v>7.1708671356407799E-3</v>
      </c>
      <c r="R1470">
        <f t="shared" si="339"/>
        <v>0.94353514942641836</v>
      </c>
      <c r="S1470">
        <f t="shared" si="340"/>
        <v>3.3616843735744076E-4</v>
      </c>
      <c r="T1470">
        <f>S1470*'Exhaust Gas Math'!$C$14</f>
        <v>3.9826463253351467E-4</v>
      </c>
      <c r="U1470">
        <f>(T1470/'Exhaust Gas Math'!$B$14)+('Exhaust Gas Math'!$D$10)</f>
        <v>1.4188077932474582E-2</v>
      </c>
      <c r="V1470">
        <f>('Exhaust Gas Math'!$E$10*(2.53982214E-12*V1469^4 - 0.0000000071629564556*V1469^3 + 7.56281407226508E-06*V1469^2 - 0.00322508455050905*V1469 + 1.62997098133725)*$B$24+T1470*'Exhaust Gas Math'!$D$14*$B$23)/('Exhaust Gas Math'!$E$10*(2.53982214E-12*V1469^4 - 0.0000000071629564556*V1469^3 + 7.56281407226508E-06*V1469^2 - 0.00322508455050905*V1469 + 1.62997098133725)+T1470*'Exhaust Gas Math'!$D$14)</f>
        <v>316.988495151829</v>
      </c>
      <c r="W1470">
        <f>(353.3116967483*V1470^-1.0020802909)*('Exhaust Gas Math'!$E$10/(T1470+'Exhaust Gas Math'!$E$10))+(357.4500179626*V1470^-1.0038444015 )*(T1470/(T1470+'Exhaust Gas Math'!$E$10))</f>
        <v>1.1029187687730924</v>
      </c>
      <c r="X1470">
        <f t="shared" si="341"/>
        <v>-97.232012473656425</v>
      </c>
      <c r="Y1470">
        <f t="shared" si="342"/>
        <v>81457.835059474703</v>
      </c>
      <c r="Z1470">
        <f t="shared" si="343"/>
        <v>81360.603047001045</v>
      </c>
    </row>
    <row r="1471" spans="5:26" x14ac:dyDescent="0.2">
      <c r="E1471">
        <f t="shared" si="330"/>
        <v>0.18324999999999367</v>
      </c>
      <c r="F1471">
        <f t="shared" si="331"/>
        <v>85051.430592769961</v>
      </c>
      <c r="H1471">
        <f t="shared" si="344"/>
        <v>0.18324999999999367</v>
      </c>
      <c r="I1471">
        <f t="shared" si="332"/>
        <v>155.99999999969623</v>
      </c>
      <c r="J1471">
        <f t="shared" si="333"/>
        <v>6.0659391007202038E-2</v>
      </c>
      <c r="K1471">
        <f t="shared" si="334"/>
        <v>10.801676517381205</v>
      </c>
      <c r="L1471">
        <f t="shared" si="335"/>
        <v>4.6973630926014527E-4</v>
      </c>
      <c r="M1471">
        <f>J1471/SQRT('Exhaust Gas Math'!$E$14*$B$21*$B$23)</f>
        <v>1.0297892539733648E-3</v>
      </c>
      <c r="N1471">
        <f t="shared" si="336"/>
        <v>4.0740475102845328E-2</v>
      </c>
      <c r="O1471">
        <f t="shared" si="337"/>
        <v>2.8877738625347055E-4</v>
      </c>
      <c r="P1471">
        <f t="shared" si="338"/>
        <v>1</v>
      </c>
      <c r="Q1471">
        <f>($B$16/2)*(COS((ACOS((2*'Intake Valve Fxn Scratch'!$B$1)/$B$16-1)/($B$17/2))*(I1471-($B$17/2)))+1)*P1471</f>
        <v>6.9469694852925699E-3</v>
      </c>
      <c r="R1471">
        <f t="shared" si="339"/>
        <v>0.91407493227533809</v>
      </c>
      <c r="S1471">
        <f t="shared" si="340"/>
        <v>3.617158323357159E-4</v>
      </c>
      <c r="T1471">
        <f>S1471*'Exhaust Gas Math'!$C$14</f>
        <v>4.2853107858416766E-4</v>
      </c>
      <c r="U1471">
        <f>(T1471/'Exhaust Gas Math'!$B$14)+('Exhaust Gas Math'!$D$10)</f>
        <v>1.523282926318404E-2</v>
      </c>
      <c r="V1471">
        <f>('Exhaust Gas Math'!$E$10*(2.53982214E-12*V1470^4 - 0.0000000071629564556*V1470^3 + 7.56281407226508E-06*V1470^2 - 0.00322508455050905*V1470 + 1.62997098133725)*$B$24+T1471*'Exhaust Gas Math'!$D$14*$B$23)/('Exhaust Gas Math'!$E$10*(2.53982214E-12*V1470^4 - 0.0000000071629564556*V1470^3 + 7.56281407226508E-06*V1470^2 - 0.00322508455050905*V1470 + 1.62997098133725)+T1471*'Exhaust Gas Math'!$D$14)</f>
        <v>315.68280679241684</v>
      </c>
      <c r="W1471">
        <f>(353.3116967483*V1471^-1.0020802909)*('Exhaust Gas Math'!$E$10/(T1471+'Exhaust Gas Math'!$E$10))+(357.4500179626*V1471^-1.0038444015 )*(T1471/(T1471+'Exhaust Gas Math'!$E$10))</f>
        <v>1.1075002909071674</v>
      </c>
      <c r="X1471">
        <f t="shared" si="341"/>
        <v>-64.609471351801247</v>
      </c>
      <c r="Y1471">
        <f t="shared" si="342"/>
        <v>85116.040064121757</v>
      </c>
      <c r="Z1471">
        <f t="shared" si="343"/>
        <v>85051.430592769961</v>
      </c>
    </row>
    <row r="1472" spans="5:26" x14ac:dyDescent="0.2">
      <c r="E1472">
        <f t="shared" si="330"/>
        <v>0.18337499999999365</v>
      </c>
      <c r="F1472">
        <f t="shared" si="331"/>
        <v>88927.467505801702</v>
      </c>
      <c r="H1472">
        <f t="shared" si="344"/>
        <v>0.18337499999999365</v>
      </c>
      <c r="I1472">
        <f t="shared" si="332"/>
        <v>161.99999999969623</v>
      </c>
      <c r="J1472">
        <f t="shared" si="333"/>
        <v>6.1848491566504259E-2</v>
      </c>
      <c r="K1472">
        <f t="shared" si="334"/>
        <v>8.2065426571473168</v>
      </c>
      <c r="L1472">
        <f t="shared" si="335"/>
        <v>4.7816491375336713E-4</v>
      </c>
      <c r="M1472">
        <f>J1472/SQRT('Exhaust Gas Math'!$E$14*$B$21*$B$23)</f>
        <v>1.0499761196429815E-3</v>
      </c>
      <c r="N1472">
        <f t="shared" si="336"/>
        <v>4.3370137971602093E-2</v>
      </c>
      <c r="O1472">
        <f t="shared" si="337"/>
        <v>3.0741701105044169E-4</v>
      </c>
      <c r="P1472">
        <f t="shared" si="338"/>
        <v>1</v>
      </c>
      <c r="Q1472">
        <f>($B$16/2)*(COS((ACOS((2*'Intake Valve Fxn Scratch'!$B$1)/$B$16-1)/($B$17/2))*(I1472-($B$17/2)))+1)*P1472</f>
        <v>6.6813827850000906E-3</v>
      </c>
      <c r="R1472">
        <f t="shared" si="339"/>
        <v>0.87912931381580139</v>
      </c>
      <c r="S1472">
        <f t="shared" si="340"/>
        <v>3.8696272946658948E-4</v>
      </c>
      <c r="T1472">
        <f>S1472*'Exhaust Gas Math'!$C$14</f>
        <v>4.5844151957463936E-4</v>
      </c>
      <c r="U1472">
        <f>(T1472/'Exhaust Gas Math'!$B$14)+('Exhaust Gas Math'!$D$10)</f>
        <v>1.6265291844836497E-2</v>
      </c>
      <c r="V1472">
        <f>('Exhaust Gas Math'!$E$10*(2.53982214E-12*V1471^4 - 0.0000000071629564556*V1471^3 + 7.56281407226508E-06*V1471^2 - 0.00322508455050905*V1471 + 1.62997098133725)*$B$24+T1472*'Exhaust Gas Math'!$D$14*$B$23)/('Exhaust Gas Math'!$E$10*(2.53982214E-12*V1471^4 - 0.0000000071629564556*V1471^3 + 7.56281407226508E-06*V1471^2 - 0.00322508455050905*V1471 + 1.62997098133725)+T1472*'Exhaust Gas Math'!$D$14)</f>
        <v>314.5578143851987</v>
      </c>
      <c r="W1472">
        <f>(353.3116967483*V1472^-1.0020802909)*('Exhaust Gas Math'!$E$10/(T1472+'Exhaust Gas Math'!$E$10))+(357.4500179626*V1472^-1.0038444015 )*(T1472/(T1472+'Exhaust Gas Math'!$E$10))</f>
        <v>1.1114783485041346</v>
      </c>
      <c r="X1472">
        <f t="shared" si="341"/>
        <v>-37.427556444321198</v>
      </c>
      <c r="Y1472">
        <f t="shared" si="342"/>
        <v>88964.895062246025</v>
      </c>
      <c r="Z1472">
        <f t="shared" si="343"/>
        <v>88927.467505801702</v>
      </c>
    </row>
    <row r="1473" spans="5:26" x14ac:dyDescent="0.2">
      <c r="E1473">
        <f t="shared" si="330"/>
        <v>0.18349999999999364</v>
      </c>
      <c r="F1473">
        <f t="shared" si="331"/>
        <v>92954.027228915918</v>
      </c>
      <c r="H1473">
        <f t="shared" si="344"/>
        <v>0.18349999999999364</v>
      </c>
      <c r="I1473">
        <f t="shared" si="332"/>
        <v>167.99999999969441</v>
      </c>
      <c r="J1473">
        <f t="shared" si="333"/>
        <v>6.2707278943226488E-2</v>
      </c>
      <c r="K1473">
        <f t="shared" si="334"/>
        <v>5.5214961982322892</v>
      </c>
      <c r="L1473">
        <f t="shared" si="335"/>
        <v>4.8425218625991679E-4</v>
      </c>
      <c r="M1473">
        <f>J1473/SQRT('Exhaust Gas Math'!$E$14*$B$21*$B$23)</f>
        <v>1.0645553957832831E-3</v>
      </c>
      <c r="N1473">
        <f t="shared" si="336"/>
        <v>4.604284193740292E-2</v>
      </c>
      <c r="O1473">
        <f t="shared" si="337"/>
        <v>3.2636172054449825E-4</v>
      </c>
      <c r="P1473">
        <f t="shared" si="338"/>
        <v>1</v>
      </c>
      <c r="Q1473">
        <f>($B$16/2)*(COS((ACOS((2*'Intake Valve Fxn Scratch'!$B$1)/$B$16-1)/($B$17/2))*(I1473-($B$17/2)))+1)*P1473</f>
        <v>6.3776253584284055E-3</v>
      </c>
      <c r="R1473">
        <f t="shared" si="339"/>
        <v>0.83916123137215859</v>
      </c>
      <c r="S1473">
        <f t="shared" si="340"/>
        <v>4.1145626310617529E-4</v>
      </c>
      <c r="T1473">
        <f>S1473*'Exhaust Gas Math'!$C$14</f>
        <v>4.8745943764897878E-4</v>
      </c>
      <c r="U1473">
        <f>(T1473/'Exhaust Gas Math'!$B$14)+('Exhaust Gas Math'!$D$10)</f>
        <v>1.7266945903322499E-2</v>
      </c>
      <c r="V1473">
        <f>('Exhaust Gas Math'!$E$10*(2.53982214E-12*V1472^4 - 0.0000000071629564556*V1472^3 + 7.56281407226508E-06*V1472^2 - 0.00322508455050905*V1472 + 1.62997098133725)*$B$24+T1473*'Exhaust Gas Math'!$D$14*$B$23)/('Exhaust Gas Math'!$E$10*(2.53982214E-12*V1472^4 - 0.0000000071629564556*V1472^3 + 7.56281407226508E-06*V1472^2 - 0.00322508455050905*V1472 + 1.62997098133725)+T1473*'Exhaust Gas Math'!$D$14)</f>
        <v>313.59536130049651</v>
      </c>
      <c r="W1473">
        <f>(353.3116967483*V1473^-1.0020802909)*('Exhaust Gas Math'!$E$10/(T1473+'Exhaust Gas Math'!$E$10))+(357.4500179626*V1473^-1.0038444015 )*(T1473/(T1473+'Exhaust Gas Math'!$E$10))</f>
        <v>1.1149043646280841</v>
      </c>
      <c r="X1473">
        <f t="shared" si="341"/>
        <v>-16.995000234925538</v>
      </c>
      <c r="Y1473">
        <f t="shared" si="342"/>
        <v>92971.02222915084</v>
      </c>
      <c r="Z1473">
        <f t="shared" si="343"/>
        <v>92954.027228915918</v>
      </c>
    </row>
    <row r="1474" spans="5:26" x14ac:dyDescent="0.2">
      <c r="E1474">
        <f t="shared" si="330"/>
        <v>0.18362499999999363</v>
      </c>
      <c r="F1474">
        <f t="shared" si="331"/>
        <v>97094.285381751994</v>
      </c>
      <c r="H1474">
        <f t="shared" si="344"/>
        <v>0.18362499999999363</v>
      </c>
      <c r="I1474">
        <f t="shared" si="332"/>
        <v>173.99999999969441</v>
      </c>
      <c r="J1474">
        <f t="shared" si="333"/>
        <v>6.3226344083156638E-2</v>
      </c>
      <c r="K1474">
        <f t="shared" si="334"/>
        <v>2.7759550715213321</v>
      </c>
      <c r="L1474">
        <f t="shared" si="335"/>
        <v>4.8793143334836938E-4</v>
      </c>
      <c r="M1474">
        <f>J1474/SQRT('Exhaust Gas Math'!$E$14*$B$21*$B$23)</f>
        <v>1.0733673487939683E-3</v>
      </c>
      <c r="N1474">
        <f t="shared" si="336"/>
        <v>4.8722302043090984E-2</v>
      </c>
      <c r="O1474">
        <f t="shared" si="337"/>
        <v>3.4535431903378309E-4</v>
      </c>
      <c r="P1474">
        <f t="shared" si="338"/>
        <v>1</v>
      </c>
      <c r="Q1474">
        <f>($B$16/2)*(COS((ACOS((2*'Intake Valve Fxn Scratch'!$B$1)/$B$16-1)/($B$17/2))*(I1474-($B$17/2)))+1)*P1474</f>
        <v>6.0397211907435274E-3</v>
      </c>
      <c r="R1474">
        <f t="shared" si="339"/>
        <v>0.79470015667677996</v>
      </c>
      <c r="S1474">
        <f t="shared" si="340"/>
        <v>4.3471069685535835E-4</v>
      </c>
      <c r="T1474">
        <f>S1474*'Exhaust Gas Math'!$C$14</f>
        <v>5.1500937239209652E-4</v>
      </c>
      <c r="U1474">
        <f>(T1474/'Exhaust Gas Math'!$B$14)+('Exhaust Gas Math'!$D$10)</f>
        <v>1.8217927427075266E-2</v>
      </c>
      <c r="V1474">
        <f>('Exhaust Gas Math'!$E$10*(2.53982214E-12*V1473^4 - 0.0000000071629564556*V1473^3 + 7.56281407226508E-06*V1473^2 - 0.00322508455050905*V1473 + 1.62997098133725)*$B$24+T1474*'Exhaust Gas Math'!$D$14*$B$23)/('Exhaust Gas Math'!$E$10*(2.53982214E-12*V1473^4 - 0.0000000071629564556*V1473^3 + 7.56281407226508E-06*V1473^2 - 0.00322508455050905*V1473 + 1.62997098133725)+T1474*'Exhaust Gas Math'!$D$14)</f>
        <v>312.77981988177373</v>
      </c>
      <c r="W1474">
        <f>(353.3116967483*V1474^-1.0020802909)*('Exhaust Gas Math'!$E$10/(T1474+'Exhaust Gas Math'!$E$10))+(357.4500179626*V1474^-1.0038444015 )*(T1474/(T1474+'Exhaust Gas Math'!$E$10))</f>
        <v>1.1178239665251293</v>
      </c>
      <c r="X1474">
        <f t="shared" si="341"/>
        <v>-4.3069346960250483</v>
      </c>
      <c r="Y1474">
        <f t="shared" si="342"/>
        <v>97098.592316448019</v>
      </c>
      <c r="Z1474">
        <f t="shared" si="343"/>
        <v>97094.285381751994</v>
      </c>
    </row>
    <row r="1475" spans="5:26" x14ac:dyDescent="0.2">
      <c r="E1475">
        <f t="shared" si="330"/>
        <v>0.18374999999999361</v>
      </c>
      <c r="F1475">
        <f t="shared" si="331"/>
        <v>101312.21780362632</v>
      </c>
      <c r="H1475">
        <f t="shared" si="344"/>
        <v>0.18374999999999361</v>
      </c>
      <c r="I1475">
        <f t="shared" si="332"/>
        <v>179.99999999969259</v>
      </c>
      <c r="J1475">
        <f t="shared" si="333"/>
        <v>6.3399999999999998E-2</v>
      </c>
      <c r="K1475">
        <f t="shared" si="334"/>
        <v>1.4158883029707862E-10</v>
      </c>
      <c r="L1475">
        <f t="shared" si="335"/>
        <v>4.8916234441769013E-4</v>
      </c>
      <c r="M1475">
        <f>J1475/SQRT('Exhaust Gas Math'!$E$14*$B$21*$B$23)</f>
        <v>1.0763154330738279E-3</v>
      </c>
      <c r="N1475">
        <f t="shared" si="336"/>
        <v>5.1362995243274631E-2</v>
      </c>
      <c r="O1475">
        <f t="shared" si="337"/>
        <v>3.6407212922920438E-4</v>
      </c>
      <c r="P1475">
        <f t="shared" si="338"/>
        <v>1</v>
      </c>
      <c r="Q1475">
        <f>($B$16/2)*(COS((ACOS((2*'Intake Valve Fxn Scratch'!$B$1)/$B$16-1)/($B$17/2))*(I1475-($B$17/2)))+1)*P1475</f>
        <v>5.6721466214172747E-3</v>
      </c>
      <c r="R1475">
        <f t="shared" si="339"/>
        <v>0.74633508176543084</v>
      </c>
      <c r="S1475">
        <f t="shared" si="340"/>
        <v>4.5623390364669535E-4</v>
      </c>
      <c r="T1475">
        <f>S1475*'Exhaust Gas Math'!$C$14</f>
        <v>5.4050829225226263E-4</v>
      </c>
      <c r="U1475">
        <f>(T1475/'Exhaust Gas Math'!$B$14)+('Exhaust Gas Math'!$D$10)</f>
        <v>1.9098111060494877E-2</v>
      </c>
      <c r="V1475">
        <f>('Exhaust Gas Math'!$E$10*(2.53982214E-12*V1474^4 - 0.0000000071629564556*V1474^3 + 7.56281407226508E-06*V1474^2 - 0.00322508455050905*V1474 + 1.62997098133725)*$B$24+T1475*'Exhaust Gas Math'!$D$14*$B$23)/('Exhaust Gas Math'!$E$10*(2.53982214E-12*V1474^4 - 0.0000000071629564556*V1474^3 + 7.56281407226508E-06*V1474^2 - 0.00322508455050905*V1474 + 1.62997098133725)+T1475*'Exhaust Gas Math'!$D$14)</f>
        <v>312.09757045104664</v>
      </c>
      <c r="W1475">
        <f>(353.3116967483*V1475^-1.0020802909)*('Exhaust Gas Math'!$E$10/(T1475+'Exhaust Gas Math'!$E$10))+(357.4500179626*V1475^-1.0038444015 )*(T1475/(T1475+'Exhaust Gas Math'!$E$10))</f>
        <v>1.1202781392721115</v>
      </c>
      <c r="X1475">
        <f t="shared" si="341"/>
        <v>-1.1229330228527026E-20</v>
      </c>
      <c r="Y1475">
        <f t="shared" si="342"/>
        <v>101312.21780362632</v>
      </c>
      <c r="Z1475">
        <f t="shared" si="343"/>
        <v>101312.21780362632</v>
      </c>
    </row>
    <row r="1476" spans="5:26" x14ac:dyDescent="0.2">
      <c r="E1476">
        <f t="shared" ref="E1476:E1539" si="345">H1476</f>
        <v>0.1838749999999936</v>
      </c>
      <c r="F1476">
        <f t="shared" ref="F1476:F1539" si="346">Z1476</f>
        <v>101325</v>
      </c>
      <c r="H1476">
        <f t="shared" si="344"/>
        <v>0.1838749999999936</v>
      </c>
      <c r="I1476">
        <f t="shared" si="332"/>
        <v>185.99999999969259</v>
      </c>
      <c r="J1476">
        <f t="shared" si="333"/>
        <v>6.3226344083191971E-2</v>
      </c>
      <c r="K1476">
        <f t="shared" si="334"/>
        <v>-2.7759550712397059</v>
      </c>
      <c r="L1476">
        <f t="shared" si="335"/>
        <v>4.8793143334861983E-4</v>
      </c>
      <c r="M1476">
        <f>J1476/SQRT('Exhaust Gas Math'!$E$14*$B$21*$B$23)</f>
        <v>1.0733673487945683E-3</v>
      </c>
      <c r="N1476">
        <f t="shared" si="336"/>
        <v>5.3910285390030496E-2</v>
      </c>
      <c r="O1476">
        <f t="shared" si="337"/>
        <v>3.8212787818039923E-4</v>
      </c>
      <c r="P1476">
        <f t="shared" si="338"/>
        <v>1</v>
      </c>
      <c r="Q1476">
        <f>($B$16/2)*(COS((ACOS((2*'Intake Valve Fxn Scratch'!$B$1)/$B$16-1)/($B$17/2))*(I1476-($B$17/2)))+1)*P1476</f>
        <v>5.2797710445285544E-3</v>
      </c>
      <c r="R1476">
        <f t="shared" si="339"/>
        <v>0.6947067163853361</v>
      </c>
      <c r="S1476">
        <f t="shared" si="340"/>
        <v>4.7555959718128258E-4</v>
      </c>
      <c r="T1476">
        <f>S1476*'Exhaust Gas Math'!$C$14</f>
        <v>5.6340377968859187E-4</v>
      </c>
      <c r="U1476">
        <f>(T1476/'Exhaust Gas Math'!$B$14)+('Exhaust Gas Math'!$D$10)</f>
        <v>1.9888428196716115E-2</v>
      </c>
      <c r="V1476">
        <f>('Exhaust Gas Math'!$E$10*(2.53982214E-12*V1475^4 - 0.0000000071629564556*V1475^3 + 7.56281407226508E-06*V1475^2 - 0.00322508455050905*V1475 + 1.62997098133725)*$B$24+T1476*'Exhaust Gas Math'!$D$14*$B$23)/('Exhaust Gas Math'!$E$10*(2.53982214E-12*V1475^4 - 0.0000000071629564556*V1475^3 + 7.56281407226508E-06*V1475^2 - 0.00322508455050905*V1475 + 1.62997098133725)+T1476*'Exhaust Gas Math'!$D$14)</f>
        <v>311.53657905152915</v>
      </c>
      <c r="W1476">
        <f>(353.3116967483*V1476^-1.0020802909)*('Exhaust Gas Math'!$E$10/(T1476+'Exhaust Gas Math'!$E$10))+(357.4500179626*V1476^-1.0038444015 )*(T1476/(T1476+'Exhaust Gas Math'!$E$10))</f>
        <v>1.1223041981650661</v>
      </c>
      <c r="X1476">
        <f t="shared" si="341"/>
        <v>4.3241968631402168</v>
      </c>
      <c r="Y1476">
        <f t="shared" si="342"/>
        <v>105580.75159252575</v>
      </c>
      <c r="Z1476">
        <f t="shared" si="343"/>
        <v>101325</v>
      </c>
    </row>
    <row r="1477" spans="5:26" x14ac:dyDescent="0.2">
      <c r="E1477">
        <f t="shared" si="345"/>
        <v>0.18399999999999359</v>
      </c>
      <c r="F1477">
        <f t="shared" si="346"/>
        <v>101325</v>
      </c>
      <c r="H1477">
        <f t="shared" si="344"/>
        <v>0.18399999999999359</v>
      </c>
      <c r="I1477">
        <f t="shared" ref="I1477:I1540" si="347">($B$11*360*H1477)-(720*FLOOR(H1477/(2/$B$11),1))</f>
        <v>191.99999999969259</v>
      </c>
      <c r="J1477">
        <f t="shared" ref="J1477:J1540" si="348">-(($B$4/1000)/2)*COS($B$12*H1477)+(($B$4/1000)/2)</f>
        <v>6.270727894329696E-2</v>
      </c>
      <c r="K1477">
        <f t="shared" ref="K1477:K1540" si="349">($B$4/1000/2)*$B$12*SIN($B$12*H1477)</f>
        <v>-5.5214961979545611</v>
      </c>
      <c r="L1477">
        <f t="shared" ref="L1477:L1540" si="350">$B$8+P1477*(J1477*$B$6)</f>
        <v>4.8425218626041628E-4</v>
      </c>
      <c r="M1477">
        <f>J1477/SQRT('Exhaust Gas Math'!$E$14*$B$21*$B$23)</f>
        <v>1.0645553957844794E-3</v>
      </c>
      <c r="N1477">
        <f t="shared" ref="N1477:N1540" si="351">-(($B$4/1000)/2)*COS($B$12*(H1477-M1477))+(($B$4/1000)/2)</f>
        <v>5.6301139017951501E-2</v>
      </c>
      <c r="O1477">
        <f t="shared" ref="O1477:O1540" si="352">N1477*$B$6*P1477</f>
        <v>3.9907477091649879E-4</v>
      </c>
      <c r="P1477">
        <f t="shared" ref="P1477:P1540" si="353">IF(I1477&lt;=$B$17,1,0)</f>
        <v>1</v>
      </c>
      <c r="Q1477">
        <f>($B$16/2)*(COS((ACOS((2*'Intake Valve Fxn Scratch'!$B$1)/$B$16-1)/($B$17/2))*(I1477-($B$17/2)))+1)*P1477</f>
        <v>4.8677924021287965E-3</v>
      </c>
      <c r="R1477">
        <f t="shared" ref="R1477:R1540" si="354">Q1477/$B$16</f>
        <v>0.64049900028010476</v>
      </c>
      <c r="S1477">
        <f t="shared" ref="S1477:S1540" si="355">P1477*($B$13*R1477*(O1477-O1476)*$B$19+S1476)</f>
        <v>4.9228307582179051E-4</v>
      </c>
      <c r="T1477">
        <f>S1477*'Exhaust Gas Math'!$C$14</f>
        <v>5.8321637758683583E-4</v>
      </c>
      <c r="U1477">
        <f>(T1477/'Exhaust Gas Math'!$B$14)+('Exhaust Gas Math'!$D$10)</f>
        <v>2.0572328710980664E-2</v>
      </c>
      <c r="V1477">
        <f>('Exhaust Gas Math'!$E$10*(2.53982214E-12*V1476^4 - 0.0000000071629564556*V1476^3 + 7.56281407226508E-06*V1476^2 - 0.00322508455050905*V1476 + 1.62997098133725)*$B$24+T1477*'Exhaust Gas Math'!$D$14*$B$23)/('Exhaust Gas Math'!$E$10*(2.53982214E-12*V1476^4 - 0.0000000071629564556*V1476^3 + 7.56281407226508E-06*V1476^2 - 0.00322508455050905*V1476 + 1.62997098133725)+T1477*'Exhaust Gas Math'!$D$14)</f>
        <v>311.08602182964046</v>
      </c>
      <c r="W1477">
        <f>(353.3116967483*V1477^-1.0020802909)*('Exhaust Gas Math'!$E$10/(T1477+'Exhaust Gas Math'!$E$10))+(357.4500179626*V1477^-1.0038444015 )*(T1477/(T1477+'Exhaust Gas Math'!$E$10))</f>
        <v>1.1239367206306516</v>
      </c>
      <c r="X1477">
        <f t="shared" ref="X1477:X1540" si="356">P1477*SIGN(K1477)*-0.5*W1477*K1477^2</f>
        <v>17.132684591839151</v>
      </c>
      <c r="Y1477">
        <f t="shared" ref="Y1477:Y1540" si="357">(U1477*$B$21*V1477)/L1477</f>
        <v>109881.96062518263</v>
      </c>
      <c r="Z1477">
        <f t="shared" ref="Z1477:Z1540" si="358">IF((X1477+Y1477)&lt;$B$22,(X1477+Y1477),$B$22)</f>
        <v>101325</v>
      </c>
    </row>
    <row r="1478" spans="5:26" x14ac:dyDescent="0.2">
      <c r="E1478">
        <f t="shared" si="345"/>
        <v>0.18412499999999357</v>
      </c>
      <c r="F1478">
        <f t="shared" si="346"/>
        <v>101325</v>
      </c>
      <c r="H1478">
        <f t="shared" si="344"/>
        <v>0.18412499999999357</v>
      </c>
      <c r="I1478">
        <f t="shared" si="347"/>
        <v>197.99999999969077</v>
      </c>
      <c r="J1478">
        <f t="shared" si="348"/>
        <v>6.1848491566608994E-2</v>
      </c>
      <c r="K1478">
        <f t="shared" si="349"/>
        <v>-8.2065426568772804</v>
      </c>
      <c r="L1478">
        <f t="shared" si="350"/>
        <v>4.7816491375410959E-4</v>
      </c>
      <c r="M1478">
        <f>J1478/SQRT('Exhaust Gas Math'!$E$14*$B$21*$B$23)</f>
        <v>1.0499761196447596E-3</v>
      </c>
      <c r="N1478">
        <f t="shared" si="351"/>
        <v>5.8465535048382838E-2</v>
      </c>
      <c r="O1478">
        <f t="shared" si="352"/>
        <v>4.1441648273766746E-4</v>
      </c>
      <c r="P1478">
        <f t="shared" si="353"/>
        <v>1</v>
      </c>
      <c r="Q1478">
        <f>($B$16/2)*(COS((ACOS((2*'Intake Valve Fxn Scratch'!$B$1)/$B$16-1)/($B$17/2))*(I1478-($B$17/2)))+1)*P1478</f>
        <v>4.4416683252117674E-3</v>
      </c>
      <c r="R1478">
        <f t="shared" si="354"/>
        <v>0.58443004279102206</v>
      </c>
      <c r="S1478">
        <f t="shared" si="355"/>
        <v>5.0609723438100013E-4</v>
      </c>
      <c r="T1478">
        <f>S1478*'Exhaust Gas Math'!$C$14</f>
        <v>5.9958225305566657E-4</v>
      </c>
      <c r="U1478">
        <f>(T1478/'Exhaust Gas Math'!$B$14)+('Exhaust Gas Math'!$D$10)</f>
        <v>2.113725364949743E-2</v>
      </c>
      <c r="V1478">
        <f>('Exhaust Gas Math'!$E$10*(2.53982214E-12*V1477^4 - 0.0000000071629564556*V1477^3 + 7.56281407226508E-06*V1477^2 - 0.00322508455050905*V1477 + 1.62997098133725)*$B$24+T1478*'Exhaust Gas Math'!$D$14*$B$23)/('Exhaust Gas Math'!$E$10*(2.53982214E-12*V1477^4 - 0.0000000071629564556*V1477^3 + 7.56281407226508E-06*V1477^2 - 0.00322508455050905*V1477 + 1.62997098133725)+T1478*'Exhaust Gas Math'!$D$14)</f>
        <v>310.73591957814017</v>
      </c>
      <c r="W1478">
        <f>(353.3116967483*V1478^-1.0020802909)*('Exhaust Gas Math'!$E$10/(T1478+'Exhaust Gas Math'!$E$10))+(357.4500179626*V1478^-1.0038444015 )*(T1478/(T1478+'Exhaust Gas Math'!$E$10))</f>
        <v>1.1252085371307796</v>
      </c>
      <c r="X1478">
        <f t="shared" si="356"/>
        <v>37.889902299042546</v>
      </c>
      <c r="Y1478">
        <f t="shared" si="357"/>
        <v>114207.95354233065</v>
      </c>
      <c r="Z1478">
        <f t="shared" si="358"/>
        <v>101325</v>
      </c>
    </row>
    <row r="1479" spans="5:26" x14ac:dyDescent="0.2">
      <c r="E1479">
        <f t="shared" si="345"/>
        <v>0.18424999999999356</v>
      </c>
      <c r="F1479">
        <f t="shared" si="346"/>
        <v>101325</v>
      </c>
      <c r="H1479">
        <f t="shared" ref="H1479:H1542" si="359">H1478+$B$2</f>
        <v>0.18424999999999356</v>
      </c>
      <c r="I1479">
        <f t="shared" si="347"/>
        <v>203.99999999969077</v>
      </c>
      <c r="J1479">
        <f t="shared" si="348"/>
        <v>6.0659391007339886E-2</v>
      </c>
      <c r="K1479">
        <f t="shared" si="349"/>
        <v>-10.80167651712182</v>
      </c>
      <c r="L1479">
        <f t="shared" si="350"/>
        <v>4.6973630926112236E-4</v>
      </c>
      <c r="M1479">
        <f>J1479/SQRT('Exhaust Gas Math'!$E$14*$B$21*$B$23)</f>
        <v>1.029789253975705E-3</v>
      </c>
      <c r="N1479">
        <f t="shared" si="351"/>
        <v>6.0328632872216612E-2</v>
      </c>
      <c r="O1479">
        <f t="shared" si="352"/>
        <v>4.2762252705951361E-4</v>
      </c>
      <c r="P1479">
        <f t="shared" si="353"/>
        <v>1</v>
      </c>
      <c r="Q1479">
        <f>($B$16/2)*(COS((ACOS((2*'Intake Valve Fxn Scratch'!$B$1)/$B$16-1)/($B$17/2))*(I1479-($B$17/2)))+1)*P1479</f>
        <v>4.0070438344893874E-3</v>
      </c>
      <c r="R1479">
        <f t="shared" si="354"/>
        <v>0.52724260980123516</v>
      </c>
      <c r="S1479">
        <f t="shared" si="355"/>
        <v>5.1682480382466876E-4</v>
      </c>
      <c r="T1479">
        <f>S1479*'Exhaust Gas Math'!$C$14</f>
        <v>6.122913923670341E-4</v>
      </c>
      <c r="U1479">
        <f>(T1479/'Exhaust Gas Math'!$B$14)+('Exhaust Gas Math'!$D$10)</f>
        <v>2.157595366024536E-2</v>
      </c>
      <c r="V1479">
        <f>('Exhaust Gas Math'!$E$10*(2.53982214E-12*V1478^4 - 0.0000000071629564556*V1478^3 + 7.56281407226508E-06*V1478^2 - 0.00322508455050905*V1478 + 1.62997098133725)*$B$24+T1479*'Exhaust Gas Math'!$D$14*$B$23)/('Exhaust Gas Math'!$E$10*(2.53982214E-12*V1478^4 - 0.0000000071629564556*V1478^3 + 7.56281407226508E-06*V1478^2 - 0.00322508455050905*V1478 + 1.62997098133725)+T1479*'Exhaust Gas Math'!$D$14)</f>
        <v>310.47676082358697</v>
      </c>
      <c r="W1479">
        <f>(353.3116967483*V1479^-1.0020802909)*('Exhaust Gas Math'!$E$10/(T1479+'Exhaust Gas Math'!$E$10))+(357.4500179626*V1479^-1.0038444015 )*(T1479/(T1479+'Exhaust Gas Math'!$E$10))</f>
        <v>1.1261518352108413</v>
      </c>
      <c r="X1479">
        <f t="shared" si="356"/>
        <v>65.69756715074098</v>
      </c>
      <c r="Y1479">
        <f t="shared" si="357"/>
        <v>118571.14293687622</v>
      </c>
      <c r="Z1479">
        <f t="shared" si="358"/>
        <v>101325</v>
      </c>
    </row>
    <row r="1480" spans="5:26" x14ac:dyDescent="0.2">
      <c r="E1480">
        <f t="shared" si="345"/>
        <v>0.18437499999999354</v>
      </c>
      <c r="F1480">
        <f t="shared" si="346"/>
        <v>101325</v>
      </c>
      <c r="H1480">
        <f t="shared" si="359"/>
        <v>0.18437499999999354</v>
      </c>
      <c r="I1480">
        <f t="shared" si="347"/>
        <v>209.99999999969077</v>
      </c>
      <c r="J1480">
        <f t="shared" si="348"/>
        <v>5.9153005300052283E-2</v>
      </c>
      <c r="K1480">
        <f t="shared" si="349"/>
        <v>-13.278464949048674</v>
      </c>
      <c r="L1480">
        <f t="shared" si="350"/>
        <v>4.5905871833607891E-4</v>
      </c>
      <c r="M1480">
        <f>J1480/SQRT('Exhaust Gas Math'!$E$14*$B$21*$B$23)</f>
        <v>1.0042159703019591E-3</v>
      </c>
      <c r="N1480">
        <f t="shared" si="351"/>
        <v>6.1813705050869208E-2</v>
      </c>
      <c r="O1480">
        <f t="shared" si="352"/>
        <v>4.3814904303819186E-4</v>
      </c>
      <c r="P1480">
        <f t="shared" si="353"/>
        <v>1</v>
      </c>
      <c r="Q1480">
        <f>($B$16/2)*(COS((ACOS((2*'Intake Valve Fxn Scratch'!$B$1)/$B$16-1)/($B$17/2))*(I1480-($B$17/2)))+1)*P1480</f>
        <v>3.5696765587489051E-3</v>
      </c>
      <c r="R1480">
        <f t="shared" si="354"/>
        <v>0.46969428404590857</v>
      </c>
      <c r="S1480">
        <f t="shared" si="355"/>
        <v>5.2444240115753803E-4</v>
      </c>
      <c r="T1480">
        <f>S1480*'Exhaust Gas Math'!$C$14</f>
        <v>6.2131609327712486E-4</v>
      </c>
      <c r="U1480">
        <f>(T1480/'Exhaust Gas Math'!$B$14)+('Exhaust Gas Math'!$D$10)</f>
        <v>2.1887472504225021E-2</v>
      </c>
      <c r="V1480">
        <f>('Exhaust Gas Math'!$E$10*(2.53982214E-12*V1479^4 - 0.0000000071629564556*V1479^3 + 7.56281407226508E-06*V1479^2 - 0.00322508455050905*V1479 + 1.62997098133725)*$B$24+T1480*'Exhaust Gas Math'!$D$14*$B$23)/('Exhaust Gas Math'!$E$10*(2.53982214E-12*V1479^4 - 0.0000000071629564556*V1479^3 + 7.56281407226508E-06*V1479^2 - 0.00322508455050905*V1479 + 1.62997098133725)+T1480*'Exhaust Gas Math'!$D$14)</f>
        <v>310.2991085287648</v>
      </c>
      <c r="W1480">
        <f>(353.3116967483*V1480^-1.0020802909)*('Exhaust Gas Math'!$E$10/(T1480+'Exhaust Gas Math'!$E$10))+(357.4500179626*V1480^-1.0038444015 )*(T1480/(T1480+'Exhaust Gas Math'!$E$10))</f>
        <v>1.1267993748783383</v>
      </c>
      <c r="X1480">
        <f t="shared" si="356"/>
        <v>99.337298422529173</v>
      </c>
      <c r="Y1480">
        <f t="shared" si="357"/>
        <v>123010.43079233864</v>
      </c>
      <c r="Z1480">
        <f t="shared" si="358"/>
        <v>101325</v>
      </c>
    </row>
    <row r="1481" spans="5:26" x14ac:dyDescent="0.2">
      <c r="E1481">
        <f t="shared" si="345"/>
        <v>0.18449999999999353</v>
      </c>
      <c r="F1481">
        <f t="shared" si="346"/>
        <v>101325</v>
      </c>
      <c r="H1481">
        <f t="shared" si="359"/>
        <v>0.18449999999999353</v>
      </c>
      <c r="I1481">
        <f t="shared" si="347"/>
        <v>215.99999999968895</v>
      </c>
      <c r="J1481">
        <f t="shared" si="348"/>
        <v>5.7345838721786696E-2</v>
      </c>
      <c r="K1481">
        <f t="shared" si="349"/>
        <v>-15.609771740296358</v>
      </c>
      <c r="L1481">
        <f t="shared" si="350"/>
        <v>4.4624912689958352E-4</v>
      </c>
      <c r="M1481">
        <f>J1481/SQRT('Exhaust Gas Math'!$E$14*$B$21*$B$23)</f>
        <v>9.7353645487100533E-4</v>
      </c>
      <c r="N1481">
        <f t="shared" si="351"/>
        <v>6.2845765440067425E-2</v>
      </c>
      <c r="O1481">
        <f t="shared" si="352"/>
        <v>4.4546451250427043E-4</v>
      </c>
      <c r="P1481">
        <f t="shared" si="353"/>
        <v>1</v>
      </c>
      <c r="Q1481">
        <f>($B$16/2)*(COS((ACOS((2*'Intake Valve Fxn Scratch'!$B$1)/$B$16-1)/($B$17/2))*(I1481-($B$17/2)))+1)*P1481</f>
        <v>3.1353604614488052E-3</v>
      </c>
      <c r="R1481">
        <f t="shared" si="354"/>
        <v>0.41254742913800069</v>
      </c>
      <c r="S1481">
        <f t="shared" si="355"/>
        <v>5.2909220005321704E-4</v>
      </c>
      <c r="T1481">
        <f>S1481*'Exhaust Gas Math'!$C$14</f>
        <v>6.2682479142588446E-4</v>
      </c>
      <c r="U1481">
        <f>(T1481/'Exhaust Gas Math'!$B$14)+('Exhaust Gas Math'!$D$10)</f>
        <v>2.207762432157951E-2</v>
      </c>
      <c r="V1481">
        <f>('Exhaust Gas Math'!$E$10*(2.53982214E-12*V1480^4 - 0.0000000071629564556*V1480^3 + 7.56281407226508E-06*V1480^2 - 0.00322508455050905*V1480 + 1.62997098133725)*$B$24+T1481*'Exhaust Gas Math'!$D$14*$B$23)/('Exhaust Gas Math'!$E$10*(2.53982214E-12*V1480^4 - 0.0000000071629564556*V1480^3 + 7.56281407226508E-06*V1480^2 - 0.00322508455050905*V1480 + 1.62997098133725)+T1481*'Exhaust Gas Math'!$D$14)</f>
        <v>310.19320645600749</v>
      </c>
      <c r="W1481">
        <f>(353.3116967483*V1481^-1.0020802909)*('Exhaust Gas Math'!$E$10/(T1481+'Exhaust Gas Math'!$E$10))+(357.4500179626*V1481^-1.0038444015 )*(T1481/(T1481+'Exhaust Gas Math'!$E$10))</f>
        <v>1.1271857400270067</v>
      </c>
      <c r="X1481">
        <f t="shared" si="356"/>
        <v>137.32784189677685</v>
      </c>
      <c r="Y1481">
        <f t="shared" si="357"/>
        <v>127597.23973497104</v>
      </c>
      <c r="Z1481">
        <f t="shared" si="358"/>
        <v>101325</v>
      </c>
    </row>
    <row r="1482" spans="5:26" x14ac:dyDescent="0.2">
      <c r="E1482">
        <f t="shared" si="345"/>
        <v>0.18462499999999352</v>
      </c>
      <c r="F1482">
        <f t="shared" si="346"/>
        <v>101325</v>
      </c>
      <c r="H1482">
        <f t="shared" si="359"/>
        <v>0.18462499999999352</v>
      </c>
      <c r="I1482">
        <f t="shared" si="347"/>
        <v>221.99999999968895</v>
      </c>
      <c r="J1482">
        <f t="shared" si="348"/>
        <v>5.5257690967748505E-2</v>
      </c>
      <c r="K1482">
        <f t="shared" si="349"/>
        <v>-17.770054605802656</v>
      </c>
      <c r="L1482">
        <f t="shared" si="350"/>
        <v>4.3144787951599351E-4</v>
      </c>
      <c r="M1482">
        <f>J1482/SQRT('Exhaust Gas Math'!$E$14*$B$21*$B$23)</f>
        <v>9.3808683887400604E-4</v>
      </c>
      <c r="N1482">
        <f t="shared" si="351"/>
        <v>6.3355736789087611E-2</v>
      </c>
      <c r="O1482">
        <f t="shared" si="352"/>
        <v>4.4907930081644506E-4</v>
      </c>
      <c r="P1482">
        <f t="shared" si="353"/>
        <v>1</v>
      </c>
      <c r="Q1482">
        <f>($B$16/2)*(COS((ACOS((2*'Intake Valve Fxn Scratch'!$B$1)/$B$16-1)/($B$17/2))*(I1482-($B$17/2)))+1)*P1482</f>
        <v>2.7098490859760608E-3</v>
      </c>
      <c r="R1482">
        <f t="shared" si="354"/>
        <v>0.35655909026000798</v>
      </c>
      <c r="S1482">
        <f t="shared" si="355"/>
        <v>5.3107798614842661E-4</v>
      </c>
      <c r="T1482">
        <f>S1482*'Exhaust Gas Math'!$C$14</f>
        <v>6.2917738697505516E-4</v>
      </c>
      <c r="U1482">
        <f>(T1482/'Exhaust Gas Math'!$B$14)+('Exhaust Gas Math'!$D$10)</f>
        <v>2.2158832314302008E-2</v>
      </c>
      <c r="V1482">
        <f>('Exhaust Gas Math'!$E$10*(2.53982214E-12*V1481^4 - 0.0000000071629564556*V1481^3 + 7.56281407226508E-06*V1481^2 - 0.00322508455050905*V1481 + 1.62997098133725)*$B$24+T1482*'Exhaust Gas Math'!$D$14*$B$23)/('Exhaust Gas Math'!$E$10*(2.53982214E-12*V1481^4 - 0.0000000071629564556*V1481^3 + 7.56281407226508E-06*V1481^2 - 0.00322508455050905*V1481 + 1.62997098133725)+T1482*'Exhaust Gas Math'!$D$14)</f>
        <v>310.1486276127759</v>
      </c>
      <c r="W1482">
        <f>(353.3116967483*V1482^-1.0020802909)*('Exhaust Gas Math'!$E$10/(T1482+'Exhaust Gas Math'!$E$10))+(357.4500179626*V1482^-1.0038444015 )*(T1482/(T1482+'Exhaust Gas Math'!$E$10))</f>
        <v>1.1273484574003958</v>
      </c>
      <c r="X1482">
        <f t="shared" si="356"/>
        <v>177.99413977067201</v>
      </c>
      <c r="Y1482">
        <f t="shared" si="357"/>
        <v>132440.99467563379</v>
      </c>
      <c r="Z1482">
        <f t="shared" si="358"/>
        <v>101325</v>
      </c>
    </row>
    <row r="1483" spans="5:26" x14ac:dyDescent="0.2">
      <c r="E1483">
        <f t="shared" si="345"/>
        <v>0.1847499999999935</v>
      </c>
      <c r="F1483">
        <f t="shared" si="346"/>
        <v>101325</v>
      </c>
      <c r="H1483">
        <f t="shared" si="359"/>
        <v>0.1847499999999935</v>
      </c>
      <c r="I1483">
        <f t="shared" si="347"/>
        <v>227.99999999968895</v>
      </c>
      <c r="J1483">
        <f t="shared" si="348"/>
        <v>5.2911440221703972E-2</v>
      </c>
      <c r="K1483">
        <f t="shared" si="349"/>
        <v>-19.735645034424845</v>
      </c>
      <c r="L1483">
        <f t="shared" si="350"/>
        <v>4.1481714174900375E-4</v>
      </c>
      <c r="M1483">
        <f>J1483/SQRT('Exhaust Gas Math'!$E$14*$B$21*$B$23)</f>
        <v>8.9825551572213355E-4</v>
      </c>
      <c r="N1483">
        <f t="shared" si="351"/>
        <v>6.3284913265670956E-2</v>
      </c>
      <c r="O1483">
        <f t="shared" si="352"/>
        <v>4.4857728821286365E-4</v>
      </c>
      <c r="P1483">
        <f t="shared" si="353"/>
        <v>1</v>
      </c>
      <c r="Q1483">
        <f>($B$16/2)*(COS((ACOS((2*'Intake Valve Fxn Scratch'!$B$1)/$B$16-1)/($B$17/2))*(I1483-($B$17/2)))+1)*P1483</f>
        <v>2.2987793363639852E-3</v>
      </c>
      <c r="R1483">
        <f t="shared" si="354"/>
        <v>0.30247096531105067</v>
      </c>
      <c r="S1483">
        <f t="shared" si="355"/>
        <v>5.3084403973256223E-4</v>
      </c>
      <c r="T1483">
        <f>S1483*'Exhaust Gas Math'!$C$14</f>
        <v>6.28900226560832E-4</v>
      </c>
      <c r="U1483">
        <f>(T1483/'Exhaust Gas Math'!$B$14)+('Exhaust Gas Math'!$D$10)</f>
        <v>2.2149265161584605E-2</v>
      </c>
      <c r="V1483">
        <f>('Exhaust Gas Math'!$E$10*(2.53982214E-12*V1482^4 - 0.0000000071629564556*V1482^3 + 7.56281407226508E-06*V1482^2 - 0.00322508455050905*V1482 + 1.62997098133725)*$B$24+T1483*'Exhaust Gas Math'!$D$14*$B$23)/('Exhaust Gas Math'!$E$10*(2.53982214E-12*V1482^4 - 0.0000000071629564556*V1482^3 + 7.56281407226508E-06*V1482^2 - 0.00322508455050905*V1482 + 1.62997098133725)+T1483*'Exhaust Gas Math'!$D$14)</f>
        <v>310.15403660183796</v>
      </c>
      <c r="W1483">
        <f>(353.3116967483*V1483^-1.0020802909)*('Exhaust Gas Math'!$E$10/(T1483+'Exhaust Gas Math'!$E$10))+(357.4500179626*V1483^-1.0038444015 )*(T1483/(T1483+'Exhaust Gas Math'!$E$10))</f>
        <v>1.127328711859565</v>
      </c>
      <c r="X1483">
        <f t="shared" si="356"/>
        <v>219.54483438057704</v>
      </c>
      <c r="Y1483">
        <f t="shared" si="357"/>
        <v>137693.7105254872</v>
      </c>
      <c r="Z1483">
        <f t="shared" si="358"/>
        <v>101325</v>
      </c>
    </row>
    <row r="1484" spans="5:26" x14ac:dyDescent="0.2">
      <c r="E1484">
        <f t="shared" si="345"/>
        <v>0.18487499999999349</v>
      </c>
      <c r="F1484">
        <f t="shared" si="346"/>
        <v>101325</v>
      </c>
      <c r="H1484">
        <f t="shared" si="359"/>
        <v>0.18487499999999349</v>
      </c>
      <c r="I1484">
        <f t="shared" si="347"/>
        <v>233.99999999968713</v>
      </c>
      <c r="J1484">
        <f t="shared" si="348"/>
        <v>5.0332792497811273E-2</v>
      </c>
      <c r="K1484">
        <f t="shared" si="349"/>
        <v>-21.485007606100694</v>
      </c>
      <c r="L1484">
        <f t="shared" si="350"/>
        <v>3.9653912344179488E-4</v>
      </c>
      <c r="M1484">
        <f>J1484/SQRT('Exhaust Gas Math'!$E$14*$B$21*$B$23)</f>
        <v>8.5447888572707977E-4</v>
      </c>
      <c r="N1484">
        <f t="shared" si="351"/>
        <v>6.2589395196708489E-2</v>
      </c>
      <c r="O1484">
        <f t="shared" si="352"/>
        <v>4.4364730422175855E-4</v>
      </c>
      <c r="P1484">
        <f t="shared" si="353"/>
        <v>1</v>
      </c>
      <c r="Q1484">
        <f>($B$16/2)*(COS((ACOS((2*'Intake Valve Fxn Scratch'!$B$1)/$B$16-1)/($B$17/2))*(I1484-($B$17/2)))+1)*P1484</f>
        <v>1.9075968031728302E-3</v>
      </c>
      <c r="R1484">
        <f t="shared" si="354"/>
        <v>0.25099957936484607</v>
      </c>
      <c r="S1484">
        <f t="shared" si="355"/>
        <v>5.2893754071563865E-4</v>
      </c>
      <c r="T1484">
        <f>S1484*'Exhaust Gas Math'!$C$14</f>
        <v>6.2664156380126646E-4</v>
      </c>
      <c r="U1484">
        <f>(T1484/'Exhaust Gas Math'!$B$14)+('Exhaust Gas Math'!$D$10)</f>
        <v>2.2071299584796009E-2</v>
      </c>
      <c r="V1484">
        <f>('Exhaust Gas Math'!$E$10*(2.53982214E-12*V1483^4 - 0.0000000071629564556*V1483^3 + 7.56281407226508E-06*V1483^2 - 0.00322508455050905*V1483 + 1.62997098133725)*$B$24+T1484*'Exhaust Gas Math'!$D$14*$B$23)/('Exhaust Gas Math'!$E$10*(2.53982214E-12*V1483^4 - 0.0000000071629564556*V1483^3 + 7.56281407226508E-06*V1483^2 - 0.00322508455050905*V1483 + 1.62997098133725)+T1484*'Exhaust Gas Math'!$D$14)</f>
        <v>310.19716169888824</v>
      </c>
      <c r="W1484">
        <f>(353.3116967483*V1484^-1.0020802909)*('Exhaust Gas Math'!$E$10/(T1484+'Exhaust Gas Math'!$E$10))+(357.4500179626*V1484^-1.0038444015 )*(T1484/(T1484+'Exhaust Gas Math'!$E$10))</f>
        <v>1.1271713061267175</v>
      </c>
      <c r="X1484">
        <f t="shared" si="356"/>
        <v>260.15426638815234</v>
      </c>
      <c r="Y1484">
        <f t="shared" si="357"/>
        <v>143553.47866822701</v>
      </c>
      <c r="Z1484">
        <f t="shared" si="358"/>
        <v>101325</v>
      </c>
    </row>
    <row r="1485" spans="5:26" x14ac:dyDescent="0.2">
      <c r="E1485">
        <f t="shared" si="345"/>
        <v>0.18499999999999348</v>
      </c>
      <c r="F1485">
        <f t="shared" si="346"/>
        <v>101325</v>
      </c>
      <c r="H1485">
        <f t="shared" si="359"/>
        <v>0.18499999999999348</v>
      </c>
      <c r="I1485">
        <f t="shared" si="347"/>
        <v>239.99999999968713</v>
      </c>
      <c r="J1485">
        <f t="shared" si="348"/>
        <v>4.7550000000150104E-2</v>
      </c>
      <c r="K1485">
        <f t="shared" si="349"/>
        <v>-22.998975938417278</v>
      </c>
      <c r="L1485">
        <f t="shared" si="350"/>
        <v>3.7681408238786178E-4</v>
      </c>
      <c r="M1485">
        <f>J1485/SQRT('Exhaust Gas Math'!$E$14*$B$21*$B$23)</f>
        <v>8.0723657480791917E-4</v>
      </c>
      <c r="N1485">
        <f t="shared" si="351"/>
        <v>6.1244119152410736E-2</v>
      </c>
      <c r="O1485">
        <f t="shared" si="352"/>
        <v>4.3411169377831089E-4</v>
      </c>
      <c r="P1485">
        <f t="shared" si="353"/>
        <v>1</v>
      </c>
      <c r="Q1485">
        <f>($B$16/2)*(COS((ACOS((2*'Intake Valve Fxn Scratch'!$B$1)/$B$16-1)/($B$17/2))*(I1485-($B$17/2)))+1)*P1485</f>
        <v>1.5414836237696745E-3</v>
      </c>
      <c r="R1485">
        <f t="shared" si="354"/>
        <v>0.20282679260127295</v>
      </c>
      <c r="S1485">
        <f t="shared" si="355"/>
        <v>5.2595770784484575E-4</v>
      </c>
      <c r="T1485">
        <f>S1485*'Exhaust Gas Math'!$C$14</f>
        <v>6.2311130363577752E-4</v>
      </c>
      <c r="U1485">
        <f>(T1485/'Exhaust Gas Math'!$B$14)+('Exhaust Gas Math'!$D$10)</f>
        <v>2.1949440414430497E-2</v>
      </c>
      <c r="V1485">
        <f>('Exhaust Gas Math'!$E$10*(2.53982214E-12*V1484^4 - 0.0000000071629564556*V1484^3 + 7.56281407226508E-06*V1484^2 - 0.00322508455050905*V1484 + 1.62997098133725)*$B$24+T1485*'Exhaust Gas Math'!$D$14*$B$23)/('Exhaust Gas Math'!$E$10*(2.53982214E-12*V1484^4 - 0.0000000071629564556*V1484^3 + 7.56281407226508E-06*V1484^2 - 0.00322508455050905*V1484 + 1.62997098133725)+T1485*'Exhaust Gas Math'!$D$14)</f>
        <v>310.26507546836604</v>
      </c>
      <c r="W1485">
        <f>(353.3116967483*V1485^-1.0020802909)*('Exhaust Gas Math'!$E$10/(T1485+'Exhaust Gas Math'!$E$10))+(357.4500179626*V1485^-1.0038444015 )*(T1485/(T1485+'Exhaust Gas Math'!$E$10))</f>
        <v>1.1269235109748796</v>
      </c>
      <c r="X1485">
        <f t="shared" si="356"/>
        <v>298.04472634505129</v>
      </c>
      <c r="Y1485">
        <f t="shared" si="357"/>
        <v>150266.87617974557</v>
      </c>
      <c r="Z1485">
        <f t="shared" si="358"/>
        <v>101325</v>
      </c>
    </row>
    <row r="1486" spans="5:26" x14ac:dyDescent="0.2">
      <c r="E1486">
        <f t="shared" si="345"/>
        <v>0.18512499999999346</v>
      </c>
      <c r="F1486">
        <f t="shared" si="346"/>
        <v>101325</v>
      </c>
      <c r="H1486">
        <f t="shared" si="359"/>
        <v>0.18512499999999346</v>
      </c>
      <c r="I1486">
        <f t="shared" si="347"/>
        <v>245.99999999968531</v>
      </c>
      <c r="J1486">
        <f t="shared" si="348"/>
        <v>4.4593551585661605E-2</v>
      </c>
      <c r="K1486">
        <f t="shared" si="349"/>
        <v>-24.2609626775075</v>
      </c>
      <c r="L1486">
        <f t="shared" si="350"/>
        <v>3.5585813026472177E-4</v>
      </c>
      <c r="M1486">
        <f>J1486/SQRT('Exhaust Gas Math'!$E$14*$B$21*$B$23)</f>
        <v>7.5704617960917122E-4</v>
      </c>
      <c r="N1486">
        <f t="shared" si="351"/>
        <v>5.9246088902473196E-2</v>
      </c>
      <c r="O1486">
        <f t="shared" si="352"/>
        <v>4.1994921894767165E-4</v>
      </c>
      <c r="P1486">
        <f t="shared" si="353"/>
        <v>1</v>
      </c>
      <c r="Q1486">
        <f>($B$16/2)*(COS((ACOS((2*'Intake Valve Fxn Scratch'!$B$1)/$B$16-1)/($B$17/2))*(I1486-($B$17/2)))+1)*P1486</f>
        <v>1.2052898326697604E-3</v>
      </c>
      <c r="R1486">
        <f t="shared" si="354"/>
        <v>0.15859076745654743</v>
      </c>
      <c r="S1486">
        <f t="shared" si="355"/>
        <v>5.2249723747633647E-4</v>
      </c>
      <c r="T1486">
        <f>S1486*'Exhaust Gas Math'!$C$14</f>
        <v>6.1901162381294503E-4</v>
      </c>
      <c r="U1486">
        <f>(T1486/'Exhaust Gas Math'!$B$14)+('Exhaust Gas Math'!$D$10)</f>
        <v>2.180792575019741E-2</v>
      </c>
      <c r="V1486">
        <f>('Exhaust Gas Math'!$E$10*(2.53982214E-12*V1485^4 - 0.0000000071629564556*V1485^3 + 7.56281407226508E-06*V1485^2 - 0.00322508455050905*V1485 + 1.62997098133725)*$B$24+T1486*'Exhaust Gas Math'!$D$14*$B$23)/('Exhaust Gas Math'!$E$10*(2.53982214E-12*V1485^4 - 0.0000000071629564556*V1485^3 + 7.56281407226508E-06*V1485^2 - 0.00322508455050905*V1485 + 1.62997098133725)+T1486*'Exhaust Gas Math'!$D$14)</f>
        <v>310.34484558851324</v>
      </c>
      <c r="W1486">
        <f>(353.3116967483*V1486^-1.0020802909)*('Exhaust Gas Math'!$E$10/(T1486+'Exhaust Gas Math'!$E$10))+(357.4500179626*V1486^-1.0038444015 )*(T1486/(T1486+'Exhaust Gas Math'!$E$10))</f>
        <v>1.1266325946186215</v>
      </c>
      <c r="X1486">
        <f t="shared" si="356"/>
        <v>331.56476734872996</v>
      </c>
      <c r="Y1486">
        <f t="shared" si="357"/>
        <v>158130.64481143051</v>
      </c>
      <c r="Z1486">
        <f t="shared" si="358"/>
        <v>101325</v>
      </c>
    </row>
    <row r="1487" spans="5:26" x14ac:dyDescent="0.2">
      <c r="E1487">
        <f t="shared" si="345"/>
        <v>0.18524999999999345</v>
      </c>
      <c r="F1487">
        <f t="shared" si="346"/>
        <v>101325</v>
      </c>
      <c r="H1487">
        <f t="shared" si="359"/>
        <v>0.18524999999999345</v>
      </c>
      <c r="I1487">
        <f t="shared" si="347"/>
        <v>251.99999999968531</v>
      </c>
      <c r="J1487">
        <f t="shared" si="348"/>
        <v>4.1495838721851502E-2</v>
      </c>
      <c r="K1487">
        <f t="shared" si="349"/>
        <v>-25.257141232570191</v>
      </c>
      <c r="L1487">
        <f t="shared" si="350"/>
        <v>3.9769296294121147E-5</v>
      </c>
      <c r="M1487">
        <f>J1487/SQRT('Exhaust Gas Math'!$E$14*$B$21*$B$23)</f>
        <v>7.0445759660364856E-4</v>
      </c>
      <c r="N1487">
        <f t="shared" si="351"/>
        <v>5.6616440724415781E-2</v>
      </c>
      <c r="O1487">
        <f t="shared" si="352"/>
        <v>0</v>
      </c>
      <c r="P1487">
        <f t="shared" si="353"/>
        <v>0</v>
      </c>
      <c r="Q1487">
        <f>($B$16/2)*(COS((ACOS((2*'Intake Valve Fxn Scratch'!$B$1)/$B$16-1)/($B$17/2))*(I1487-($B$17/2)))+1)*P1487</f>
        <v>0</v>
      </c>
      <c r="R1487">
        <f t="shared" si="354"/>
        <v>0</v>
      </c>
      <c r="S1487">
        <f t="shared" si="355"/>
        <v>0</v>
      </c>
      <c r="T1487">
        <f>S1487*'Exhaust Gas Math'!$C$14</f>
        <v>0</v>
      </c>
      <c r="U1487">
        <f>(T1487/'Exhaust Gas Math'!$B$14)+('Exhaust Gas Math'!$D$10)</f>
        <v>4.4059320573952224E-4</v>
      </c>
      <c r="V1487">
        <f>('Exhaust Gas Math'!$E$10*(2.53982214E-12*V1486^4 - 0.0000000071629564556*V1486^3 + 7.56281407226508E-06*V1486^2 - 0.00322508455050905*V1486 + 1.62997098133725)*$B$24+T1487*'Exhaust Gas Math'!$D$14*$B$23)/('Exhaust Gas Math'!$E$10*(2.53982214E-12*V1486^4 - 0.0000000071629564556*V1486^3 + 7.56281407226508E-06*V1486^2 - 0.00322508455050905*V1486 + 1.62997098133725)+T1487*'Exhaust Gas Math'!$D$14)</f>
        <v>1100</v>
      </c>
      <c r="W1487">
        <f>(353.3116967483*V1487^-1.0020802909)*('Exhaust Gas Math'!$E$10/(T1487+'Exhaust Gas Math'!$E$10))+(357.4500179626*V1487^-1.0038444015 )*(T1487/(T1487+'Exhaust Gas Math'!$E$10))</f>
        <v>0.31654710700089367</v>
      </c>
      <c r="X1487">
        <f t="shared" si="356"/>
        <v>0</v>
      </c>
      <c r="Y1487">
        <f t="shared" si="357"/>
        <v>101325</v>
      </c>
      <c r="Z1487">
        <f t="shared" si="358"/>
        <v>101325</v>
      </c>
    </row>
    <row r="1488" spans="5:26" x14ac:dyDescent="0.2">
      <c r="E1488">
        <f t="shared" si="345"/>
        <v>0.18537499999999343</v>
      </c>
      <c r="F1488">
        <f t="shared" si="346"/>
        <v>101325</v>
      </c>
      <c r="H1488">
        <f t="shared" si="359"/>
        <v>0.18537499999999343</v>
      </c>
      <c r="I1488">
        <f t="shared" si="347"/>
        <v>257.99999999968531</v>
      </c>
      <c r="J1488">
        <f t="shared" si="348"/>
        <v>3.8290800599092893E-2</v>
      </c>
      <c r="K1488">
        <f t="shared" si="349"/>
        <v>-25.976597262892476</v>
      </c>
      <c r="L1488">
        <f t="shared" si="350"/>
        <v>3.9769296294121147E-5</v>
      </c>
      <c r="M1488">
        <f>J1488/SQRT('Exhaust Gas Math'!$E$14*$B$21*$B$23)</f>
        <v>6.5004699731161289E-4</v>
      </c>
      <c r="N1488">
        <f t="shared" si="351"/>
        <v>5.3401053070132168E-2</v>
      </c>
      <c r="O1488">
        <f t="shared" si="352"/>
        <v>0</v>
      </c>
      <c r="P1488">
        <f t="shared" si="353"/>
        <v>0</v>
      </c>
      <c r="Q1488">
        <f>($B$16/2)*(COS((ACOS((2*'Intake Valve Fxn Scratch'!$B$1)/$B$16-1)/($B$17/2))*(I1488-($B$17/2)))+1)*P1488</f>
        <v>0</v>
      </c>
      <c r="R1488">
        <f t="shared" si="354"/>
        <v>0</v>
      </c>
      <c r="S1488">
        <f t="shared" si="355"/>
        <v>0</v>
      </c>
      <c r="T1488">
        <f>S1488*'Exhaust Gas Math'!$C$14</f>
        <v>0</v>
      </c>
      <c r="U1488">
        <f>(T1488/'Exhaust Gas Math'!$B$14)+('Exhaust Gas Math'!$D$10)</f>
        <v>4.4059320573952224E-4</v>
      </c>
      <c r="V1488">
        <f>('Exhaust Gas Math'!$E$10*(2.53982214E-12*V1487^4 - 0.0000000071629564556*V1487^3 + 7.56281407226508E-06*V1487^2 - 0.00322508455050905*V1487 + 1.62997098133725)*$B$24+T1488*'Exhaust Gas Math'!$D$14*$B$23)/('Exhaust Gas Math'!$E$10*(2.53982214E-12*V1487^4 - 0.0000000071629564556*V1487^3 + 7.56281407226508E-06*V1487^2 - 0.00322508455050905*V1487 + 1.62997098133725)+T1488*'Exhaust Gas Math'!$D$14)</f>
        <v>1100</v>
      </c>
      <c r="W1488">
        <f>(353.3116967483*V1488^-1.0020802909)*('Exhaust Gas Math'!$E$10/(T1488+'Exhaust Gas Math'!$E$10))+(357.4500179626*V1488^-1.0038444015 )*(T1488/(T1488+'Exhaust Gas Math'!$E$10))</f>
        <v>0.31654710700089367</v>
      </c>
      <c r="X1488">
        <f t="shared" si="356"/>
        <v>0</v>
      </c>
      <c r="Y1488">
        <f t="shared" si="357"/>
        <v>101325</v>
      </c>
      <c r="Z1488">
        <f t="shared" si="358"/>
        <v>101325</v>
      </c>
    </row>
    <row r="1489" spans="5:26" x14ac:dyDescent="0.2">
      <c r="E1489">
        <f t="shared" si="345"/>
        <v>0.18549999999999342</v>
      </c>
      <c r="F1489">
        <f t="shared" si="346"/>
        <v>101325</v>
      </c>
      <c r="H1489">
        <f t="shared" si="359"/>
        <v>0.18549999999999342</v>
      </c>
      <c r="I1489">
        <f t="shared" si="347"/>
        <v>263.9999999996835</v>
      </c>
      <c r="J1489">
        <f t="shared" si="348"/>
        <v>3.5013552285757817E-2</v>
      </c>
      <c r="K1489">
        <f t="shared" si="349"/>
        <v>-26.411448257649898</v>
      </c>
      <c r="L1489">
        <f t="shared" si="350"/>
        <v>3.9769296294121147E-5</v>
      </c>
      <c r="M1489">
        <f>J1489/SQRT('Exhaust Gas Math'!$E$14*$B$21*$B$23)</f>
        <v>5.9441051564508747E-4</v>
      </c>
      <c r="N1489">
        <f t="shared" si="351"/>
        <v>4.9669531179092043E-2</v>
      </c>
      <c r="O1489">
        <f t="shared" si="352"/>
        <v>0</v>
      </c>
      <c r="P1489">
        <f t="shared" si="353"/>
        <v>0</v>
      </c>
      <c r="Q1489">
        <f>($B$16/2)*(COS((ACOS((2*'Intake Valve Fxn Scratch'!$B$1)/$B$16-1)/($B$17/2))*(I1489-($B$17/2)))+1)*P1489</f>
        <v>0</v>
      </c>
      <c r="R1489">
        <f t="shared" si="354"/>
        <v>0</v>
      </c>
      <c r="S1489">
        <f t="shared" si="355"/>
        <v>0</v>
      </c>
      <c r="T1489">
        <f>S1489*'Exhaust Gas Math'!$C$14</f>
        <v>0</v>
      </c>
      <c r="U1489">
        <f>(T1489/'Exhaust Gas Math'!$B$14)+('Exhaust Gas Math'!$D$10)</f>
        <v>4.4059320573952224E-4</v>
      </c>
      <c r="V1489">
        <f>('Exhaust Gas Math'!$E$10*(2.53982214E-12*V1488^4 - 0.0000000071629564556*V1488^3 + 7.56281407226508E-06*V1488^2 - 0.00322508455050905*V1488 + 1.62997098133725)*$B$24+T1489*'Exhaust Gas Math'!$D$14*$B$23)/('Exhaust Gas Math'!$E$10*(2.53982214E-12*V1488^4 - 0.0000000071629564556*V1488^3 + 7.56281407226508E-06*V1488^2 - 0.00322508455050905*V1488 + 1.62997098133725)+T1489*'Exhaust Gas Math'!$D$14)</f>
        <v>1100</v>
      </c>
      <c r="W1489">
        <f>(353.3116967483*V1489^-1.0020802909)*('Exhaust Gas Math'!$E$10/(T1489+'Exhaust Gas Math'!$E$10))+(357.4500179626*V1489^-1.0038444015 )*(T1489/(T1489+'Exhaust Gas Math'!$E$10))</f>
        <v>0.31654710700089367</v>
      </c>
      <c r="X1489">
        <f t="shared" si="356"/>
        <v>0</v>
      </c>
      <c r="Y1489">
        <f t="shared" si="357"/>
        <v>101325</v>
      </c>
      <c r="Z1489">
        <f t="shared" si="358"/>
        <v>101325</v>
      </c>
    </row>
    <row r="1490" spans="5:26" x14ac:dyDescent="0.2">
      <c r="E1490">
        <f t="shared" si="345"/>
        <v>0.18562499999999341</v>
      </c>
      <c r="F1490">
        <f t="shared" si="346"/>
        <v>101325</v>
      </c>
      <c r="H1490">
        <f t="shared" si="359"/>
        <v>0.18562499999999341</v>
      </c>
      <c r="I1490">
        <f t="shared" si="347"/>
        <v>269.9999999996835</v>
      </c>
      <c r="J1490">
        <f t="shared" si="348"/>
        <v>3.1700000000174582E-2</v>
      </c>
      <c r="K1490">
        <f t="shared" si="349"/>
        <v>-26.556929898345718</v>
      </c>
      <c r="L1490">
        <f t="shared" si="350"/>
        <v>3.9769296294121147E-5</v>
      </c>
      <c r="M1490">
        <f>J1490/SQRT('Exhaust Gas Math'!$E$14*$B$21*$B$23)</f>
        <v>5.3815771653987772E-4</v>
      </c>
      <c r="N1490">
        <f t="shared" si="351"/>
        <v>4.5512549561839984E-2</v>
      </c>
      <c r="O1490">
        <f t="shared" si="352"/>
        <v>0</v>
      </c>
      <c r="P1490">
        <f t="shared" si="353"/>
        <v>0</v>
      </c>
      <c r="Q1490">
        <f>($B$16/2)*(COS((ACOS((2*'Intake Valve Fxn Scratch'!$B$1)/$B$16-1)/($B$17/2))*(I1490-($B$17/2)))+1)*P1490</f>
        <v>0</v>
      </c>
      <c r="R1490">
        <f t="shared" si="354"/>
        <v>0</v>
      </c>
      <c r="S1490">
        <f t="shared" si="355"/>
        <v>0</v>
      </c>
      <c r="T1490">
        <f>S1490*'Exhaust Gas Math'!$C$14</f>
        <v>0</v>
      </c>
      <c r="U1490">
        <f>(T1490/'Exhaust Gas Math'!$B$14)+('Exhaust Gas Math'!$D$10)</f>
        <v>4.4059320573952224E-4</v>
      </c>
      <c r="V1490">
        <f>('Exhaust Gas Math'!$E$10*(2.53982214E-12*V1489^4 - 0.0000000071629564556*V1489^3 + 7.56281407226508E-06*V1489^2 - 0.00322508455050905*V1489 + 1.62997098133725)*$B$24+T1490*'Exhaust Gas Math'!$D$14*$B$23)/('Exhaust Gas Math'!$E$10*(2.53982214E-12*V1489^4 - 0.0000000071629564556*V1489^3 + 7.56281407226508E-06*V1489^2 - 0.00322508455050905*V1489 + 1.62997098133725)+T1490*'Exhaust Gas Math'!$D$14)</f>
        <v>1100</v>
      </c>
      <c r="W1490">
        <f>(353.3116967483*V1490^-1.0020802909)*('Exhaust Gas Math'!$E$10/(T1490+'Exhaust Gas Math'!$E$10))+(357.4500179626*V1490^-1.0038444015 )*(T1490/(T1490+'Exhaust Gas Math'!$E$10))</f>
        <v>0.31654710700089367</v>
      </c>
      <c r="X1490">
        <f t="shared" si="356"/>
        <v>0</v>
      </c>
      <c r="Y1490">
        <f t="shared" si="357"/>
        <v>101325</v>
      </c>
      <c r="Z1490">
        <f t="shared" si="358"/>
        <v>101325</v>
      </c>
    </row>
    <row r="1491" spans="5:26" x14ac:dyDescent="0.2">
      <c r="E1491">
        <f t="shared" si="345"/>
        <v>0.18574999999999339</v>
      </c>
      <c r="F1491">
        <f t="shared" si="346"/>
        <v>101325</v>
      </c>
      <c r="H1491">
        <f t="shared" si="359"/>
        <v>0.18574999999999339</v>
      </c>
      <c r="I1491">
        <f t="shared" si="347"/>
        <v>275.9999999996835</v>
      </c>
      <c r="J1491">
        <f t="shared" si="348"/>
        <v>2.8386447714589442E-2</v>
      </c>
      <c r="K1491">
        <f t="shared" si="349"/>
        <v>-26.411448257680476</v>
      </c>
      <c r="L1491">
        <f t="shared" si="350"/>
        <v>3.9769296294121147E-5</v>
      </c>
      <c r="M1491">
        <f>J1491/SQRT('Exhaust Gas Math'!$E$14*$B$21*$B$23)</f>
        <v>4.8190491743463576E-4</v>
      </c>
      <c r="N1491">
        <f t="shared" si="351"/>
        <v>4.1037700628382821E-2</v>
      </c>
      <c r="O1491">
        <f t="shared" si="352"/>
        <v>0</v>
      </c>
      <c r="P1491">
        <f t="shared" si="353"/>
        <v>0</v>
      </c>
      <c r="Q1491">
        <f>($B$16/2)*(COS((ACOS((2*'Intake Valve Fxn Scratch'!$B$1)/$B$16-1)/($B$17/2))*(I1491-($B$17/2)))+1)*P1491</f>
        <v>0</v>
      </c>
      <c r="R1491">
        <f t="shared" si="354"/>
        <v>0</v>
      </c>
      <c r="S1491">
        <f t="shared" si="355"/>
        <v>0</v>
      </c>
      <c r="T1491">
        <f>S1491*'Exhaust Gas Math'!$C$14</f>
        <v>0</v>
      </c>
      <c r="U1491">
        <f>(T1491/'Exhaust Gas Math'!$B$14)+('Exhaust Gas Math'!$D$10)</f>
        <v>4.4059320573952224E-4</v>
      </c>
      <c r="V1491">
        <f>('Exhaust Gas Math'!$E$10*(2.53982214E-12*V1490^4 - 0.0000000071629564556*V1490^3 + 7.56281407226508E-06*V1490^2 - 0.00322508455050905*V1490 + 1.62997098133725)*$B$24+T1491*'Exhaust Gas Math'!$D$14*$B$23)/('Exhaust Gas Math'!$E$10*(2.53982214E-12*V1490^4 - 0.0000000071629564556*V1490^3 + 7.56281407226508E-06*V1490^2 - 0.00322508455050905*V1490 + 1.62997098133725)+T1491*'Exhaust Gas Math'!$D$14)</f>
        <v>1100</v>
      </c>
      <c r="W1491">
        <f>(353.3116967483*V1491^-1.0020802909)*('Exhaust Gas Math'!$E$10/(T1491+'Exhaust Gas Math'!$E$10))+(357.4500179626*V1491^-1.0038444015 )*(T1491/(T1491+'Exhaust Gas Math'!$E$10))</f>
        <v>0.31654710700089367</v>
      </c>
      <c r="X1491">
        <f t="shared" si="356"/>
        <v>0</v>
      </c>
      <c r="Y1491">
        <f t="shared" si="357"/>
        <v>101325</v>
      </c>
      <c r="Z1491">
        <f t="shared" si="358"/>
        <v>101325</v>
      </c>
    </row>
    <row r="1492" spans="5:26" x14ac:dyDescent="0.2">
      <c r="E1492">
        <f t="shared" si="345"/>
        <v>0.18587499999999338</v>
      </c>
      <c r="F1492">
        <f t="shared" si="346"/>
        <v>101325</v>
      </c>
      <c r="H1492">
        <f t="shared" si="359"/>
        <v>0.18587499999999338</v>
      </c>
      <c r="I1492">
        <f t="shared" si="347"/>
        <v>281.99999999968168</v>
      </c>
      <c r="J1492">
        <f t="shared" si="348"/>
        <v>2.5109199401248644E-2</v>
      </c>
      <c r="K1492">
        <f t="shared" si="349"/>
        <v>-25.976597262953291</v>
      </c>
      <c r="L1492">
        <f t="shared" si="350"/>
        <v>3.9769296294121147E-5</v>
      </c>
      <c r="M1492">
        <f>J1492/SQRT('Exhaust Gas Math'!$E$14*$B$21*$B$23)</f>
        <v>4.2626843576801319E-4</v>
      </c>
      <c r="N1492">
        <f t="shared" si="351"/>
        <v>3.6364153774899766E-2</v>
      </c>
      <c r="O1492">
        <f t="shared" si="352"/>
        <v>0</v>
      </c>
      <c r="P1492">
        <f t="shared" si="353"/>
        <v>0</v>
      </c>
      <c r="Q1492">
        <f>($B$16/2)*(COS((ACOS((2*'Intake Valve Fxn Scratch'!$B$1)/$B$16-1)/($B$17/2))*(I1492-($B$17/2)))+1)*P1492</f>
        <v>0</v>
      </c>
      <c r="R1492">
        <f t="shared" si="354"/>
        <v>0</v>
      </c>
      <c r="S1492">
        <f t="shared" si="355"/>
        <v>0</v>
      </c>
      <c r="T1492">
        <f>S1492*'Exhaust Gas Math'!$C$14</f>
        <v>0</v>
      </c>
      <c r="U1492">
        <f>(T1492/'Exhaust Gas Math'!$B$14)+('Exhaust Gas Math'!$D$10)</f>
        <v>4.4059320573952224E-4</v>
      </c>
      <c r="V1492">
        <f>('Exhaust Gas Math'!$E$10*(2.53982214E-12*V1491^4 - 0.0000000071629564556*V1491^3 + 7.56281407226508E-06*V1491^2 - 0.00322508455050905*V1491 + 1.62997098133725)*$B$24+T1492*'Exhaust Gas Math'!$D$14*$B$23)/('Exhaust Gas Math'!$E$10*(2.53982214E-12*V1491^4 - 0.0000000071629564556*V1491^3 + 7.56281407226508E-06*V1491^2 - 0.00322508455050905*V1491 + 1.62997098133725)+T1492*'Exhaust Gas Math'!$D$14)</f>
        <v>1100</v>
      </c>
      <c r="W1492">
        <f>(353.3116967483*V1492^-1.0020802909)*('Exhaust Gas Math'!$E$10/(T1492+'Exhaust Gas Math'!$E$10))+(357.4500179626*V1492^-1.0038444015 )*(T1492/(T1492+'Exhaust Gas Math'!$E$10))</f>
        <v>0.31654710700089367</v>
      </c>
      <c r="X1492">
        <f t="shared" si="356"/>
        <v>0</v>
      </c>
      <c r="Y1492">
        <f t="shared" si="357"/>
        <v>101325</v>
      </c>
      <c r="Z1492">
        <f t="shared" si="358"/>
        <v>101325</v>
      </c>
    </row>
    <row r="1493" spans="5:26" x14ac:dyDescent="0.2">
      <c r="E1493">
        <f t="shared" si="345"/>
        <v>0.18599999999999337</v>
      </c>
      <c r="F1493">
        <f t="shared" si="346"/>
        <v>101325</v>
      </c>
      <c r="H1493">
        <f t="shared" si="359"/>
        <v>0.18599999999999337</v>
      </c>
      <c r="I1493">
        <f t="shared" si="347"/>
        <v>287.99999999968168</v>
      </c>
      <c r="J1493">
        <f t="shared" si="348"/>
        <v>2.1904161278481438E-2</v>
      </c>
      <c r="K1493">
        <f t="shared" si="349"/>
        <v>-25.257141232660818</v>
      </c>
      <c r="L1493">
        <f t="shared" si="350"/>
        <v>3.9769296294121147E-5</v>
      </c>
      <c r="M1493">
        <f>J1493/SQRT('Exhaust Gas Math'!$E$14*$B$21*$B$23)</f>
        <v>3.7185783647583154E-4</v>
      </c>
      <c r="N1493">
        <f t="shared" si="351"/>
        <v>3.1616553880106965E-2</v>
      </c>
      <c r="O1493">
        <f t="shared" si="352"/>
        <v>0</v>
      </c>
      <c r="P1493">
        <f t="shared" si="353"/>
        <v>0</v>
      </c>
      <c r="Q1493">
        <f>($B$16/2)*(COS((ACOS((2*'Intake Valve Fxn Scratch'!$B$1)/$B$16-1)/($B$17/2))*(I1493-($B$17/2)))+1)*P1493</f>
        <v>0</v>
      </c>
      <c r="R1493">
        <f t="shared" si="354"/>
        <v>0</v>
      </c>
      <c r="S1493">
        <f t="shared" si="355"/>
        <v>0</v>
      </c>
      <c r="T1493">
        <f>S1493*'Exhaust Gas Math'!$C$14</f>
        <v>0</v>
      </c>
      <c r="U1493">
        <f>(T1493/'Exhaust Gas Math'!$B$14)+('Exhaust Gas Math'!$D$10)</f>
        <v>4.4059320573952224E-4</v>
      </c>
      <c r="V1493">
        <f>('Exhaust Gas Math'!$E$10*(2.53982214E-12*V1492^4 - 0.0000000071629564556*V1492^3 + 7.56281407226508E-06*V1492^2 - 0.00322508455050905*V1492 + 1.62997098133725)*$B$24+T1493*'Exhaust Gas Math'!$D$14*$B$23)/('Exhaust Gas Math'!$E$10*(2.53982214E-12*V1492^4 - 0.0000000071629564556*V1492^3 + 7.56281407226508E-06*V1492^2 - 0.00322508455050905*V1492 + 1.62997098133725)+T1493*'Exhaust Gas Math'!$D$14)</f>
        <v>1100</v>
      </c>
      <c r="W1493">
        <f>(353.3116967483*V1493^-1.0020802909)*('Exhaust Gas Math'!$E$10/(T1493+'Exhaust Gas Math'!$E$10))+(357.4500179626*V1493^-1.0038444015 )*(T1493/(T1493+'Exhaust Gas Math'!$E$10))</f>
        <v>0.31654710700089367</v>
      </c>
      <c r="X1493">
        <f t="shared" si="356"/>
        <v>0</v>
      </c>
      <c r="Y1493">
        <f t="shared" si="357"/>
        <v>101325</v>
      </c>
      <c r="Z1493">
        <f t="shared" si="358"/>
        <v>101325</v>
      </c>
    </row>
    <row r="1494" spans="5:26" x14ac:dyDescent="0.2">
      <c r="E1494">
        <f t="shared" si="345"/>
        <v>0.18612499999999335</v>
      </c>
      <c r="F1494">
        <f t="shared" si="346"/>
        <v>101325</v>
      </c>
      <c r="H1494">
        <f t="shared" si="359"/>
        <v>0.18612499999999335</v>
      </c>
      <c r="I1494">
        <f t="shared" si="347"/>
        <v>293.99999999968168</v>
      </c>
      <c r="J1494">
        <f t="shared" si="348"/>
        <v>1.8806448414658204E-2</v>
      </c>
      <c r="K1494">
        <f t="shared" si="349"/>
        <v>-24.260962677626789</v>
      </c>
      <c r="L1494">
        <f t="shared" si="350"/>
        <v>3.9769296294121147E-5</v>
      </c>
      <c r="M1494">
        <f>J1494/SQRT('Exhaust Gas Math'!$E$14*$B$21*$B$23)</f>
        <v>3.1926925347008597E-4</v>
      </c>
      <c r="N1494">
        <f t="shared" si="351"/>
        <v>2.6918663562848198E-2</v>
      </c>
      <c r="O1494">
        <f t="shared" si="352"/>
        <v>0</v>
      </c>
      <c r="P1494">
        <f t="shared" si="353"/>
        <v>0</v>
      </c>
      <c r="Q1494">
        <f>($B$16/2)*(COS((ACOS((2*'Intake Valve Fxn Scratch'!$B$1)/$B$16-1)/($B$17/2))*(I1494-($B$17/2)))+1)*P1494</f>
        <v>0</v>
      </c>
      <c r="R1494">
        <f t="shared" si="354"/>
        <v>0</v>
      </c>
      <c r="S1494">
        <f t="shared" si="355"/>
        <v>0</v>
      </c>
      <c r="T1494">
        <f>S1494*'Exhaust Gas Math'!$C$14</f>
        <v>0</v>
      </c>
      <c r="U1494">
        <f>(T1494/'Exhaust Gas Math'!$B$14)+('Exhaust Gas Math'!$D$10)</f>
        <v>4.4059320573952224E-4</v>
      </c>
      <c r="V1494">
        <f>('Exhaust Gas Math'!$E$10*(2.53982214E-12*V1493^4 - 0.0000000071629564556*V1493^3 + 7.56281407226508E-06*V1493^2 - 0.00322508455050905*V1493 + 1.62997098133725)*$B$24+T1494*'Exhaust Gas Math'!$D$14*$B$23)/('Exhaust Gas Math'!$E$10*(2.53982214E-12*V1493^4 - 0.0000000071629564556*V1493^3 + 7.56281407226508E-06*V1493^2 - 0.00322508455050905*V1493 + 1.62997098133725)+T1494*'Exhaust Gas Math'!$D$14)</f>
        <v>1100</v>
      </c>
      <c r="W1494">
        <f>(353.3116967483*V1494^-1.0020802909)*('Exhaust Gas Math'!$E$10/(T1494+'Exhaust Gas Math'!$E$10))+(357.4500179626*V1494^-1.0038444015 )*(T1494/(T1494+'Exhaust Gas Math'!$E$10))</f>
        <v>0.31654710700089367</v>
      </c>
      <c r="X1494">
        <f t="shared" si="356"/>
        <v>0</v>
      </c>
      <c r="Y1494">
        <f t="shared" si="357"/>
        <v>101325</v>
      </c>
      <c r="Z1494">
        <f t="shared" si="358"/>
        <v>101325</v>
      </c>
    </row>
    <row r="1495" spans="5:26" x14ac:dyDescent="0.2">
      <c r="E1495">
        <f t="shared" si="345"/>
        <v>0.18624999999999334</v>
      </c>
      <c r="F1495">
        <f t="shared" si="346"/>
        <v>101325</v>
      </c>
      <c r="H1495">
        <f t="shared" si="359"/>
        <v>0.18624999999999334</v>
      </c>
      <c r="I1495">
        <f t="shared" si="347"/>
        <v>299.99999999967986</v>
      </c>
      <c r="J1495">
        <f t="shared" si="348"/>
        <v>1.5850000000153065E-2</v>
      </c>
      <c r="K1495">
        <f t="shared" si="349"/>
        <v>-22.99897593856392</v>
      </c>
      <c r="L1495">
        <f t="shared" si="350"/>
        <v>3.9769296294121147E-5</v>
      </c>
      <c r="M1495">
        <f>J1495/SQRT('Exhaust Gas Math'!$E$14*$B$21*$B$23)</f>
        <v>2.6907885827105548E-4</v>
      </c>
      <c r="N1495">
        <f t="shared" si="351"/>
        <v>2.2387269429790767E-2</v>
      </c>
      <c r="O1495">
        <f t="shared" si="352"/>
        <v>0</v>
      </c>
      <c r="P1495">
        <f t="shared" si="353"/>
        <v>0</v>
      </c>
      <c r="Q1495">
        <f>($B$16/2)*(COS((ACOS((2*'Intake Valve Fxn Scratch'!$B$1)/$B$16-1)/($B$17/2))*(I1495-($B$17/2)))+1)*P1495</f>
        <v>0</v>
      </c>
      <c r="R1495">
        <f t="shared" si="354"/>
        <v>0</v>
      </c>
      <c r="S1495">
        <f t="shared" si="355"/>
        <v>0</v>
      </c>
      <c r="T1495">
        <f>S1495*'Exhaust Gas Math'!$C$14</f>
        <v>0</v>
      </c>
      <c r="U1495">
        <f>(T1495/'Exhaust Gas Math'!$B$14)+('Exhaust Gas Math'!$D$10)</f>
        <v>4.4059320573952224E-4</v>
      </c>
      <c r="V1495">
        <f>('Exhaust Gas Math'!$E$10*(2.53982214E-12*V1494^4 - 0.0000000071629564556*V1494^3 + 7.56281407226508E-06*V1494^2 - 0.00322508455050905*V1494 + 1.62997098133725)*$B$24+T1495*'Exhaust Gas Math'!$D$14*$B$23)/('Exhaust Gas Math'!$E$10*(2.53982214E-12*V1494^4 - 0.0000000071629564556*V1494^3 + 7.56281407226508E-06*V1494^2 - 0.00322508455050905*V1494 + 1.62997098133725)+T1495*'Exhaust Gas Math'!$D$14)</f>
        <v>1100</v>
      </c>
      <c r="W1495">
        <f>(353.3116967483*V1495^-1.0020802909)*('Exhaust Gas Math'!$E$10/(T1495+'Exhaust Gas Math'!$E$10))+(357.4500179626*V1495^-1.0038444015 )*(T1495/(T1495+'Exhaust Gas Math'!$E$10))</f>
        <v>0.31654710700089367</v>
      </c>
      <c r="X1495">
        <f t="shared" si="356"/>
        <v>0</v>
      </c>
      <c r="Y1495">
        <f t="shared" si="357"/>
        <v>101325</v>
      </c>
      <c r="Z1495">
        <f t="shared" si="358"/>
        <v>101325</v>
      </c>
    </row>
    <row r="1496" spans="5:26" x14ac:dyDescent="0.2">
      <c r="E1496">
        <f t="shared" si="345"/>
        <v>0.18637499999999332</v>
      </c>
      <c r="F1496">
        <f t="shared" si="346"/>
        <v>101325</v>
      </c>
      <c r="H1496">
        <f t="shared" si="359"/>
        <v>0.18637499999999332</v>
      </c>
      <c r="I1496">
        <f t="shared" si="347"/>
        <v>305.99999999967986</v>
      </c>
      <c r="J1496">
        <f t="shared" si="348"/>
        <v>1.306720750247194E-2</v>
      </c>
      <c r="K1496">
        <f t="shared" si="349"/>
        <v>-21.485007606273079</v>
      </c>
      <c r="L1496">
        <f t="shared" si="350"/>
        <v>3.9769296294121147E-5</v>
      </c>
      <c r="M1496">
        <f>J1496/SQRT('Exhaust Gas Math'!$E$14*$B$21*$B$23)</f>
        <v>2.2183654735155614E-4</v>
      </c>
      <c r="N1496">
        <f t="shared" si="351"/>
        <v>1.8126827986443043E-2</v>
      </c>
      <c r="O1496">
        <f t="shared" si="352"/>
        <v>0</v>
      </c>
      <c r="P1496">
        <f t="shared" si="353"/>
        <v>0</v>
      </c>
      <c r="Q1496">
        <f>($B$16/2)*(COS((ACOS((2*'Intake Valve Fxn Scratch'!$B$1)/$B$16-1)/($B$17/2))*(I1496-($B$17/2)))+1)*P1496</f>
        <v>0</v>
      </c>
      <c r="R1496">
        <f t="shared" si="354"/>
        <v>0</v>
      </c>
      <c r="S1496">
        <f t="shared" si="355"/>
        <v>0</v>
      </c>
      <c r="T1496">
        <f>S1496*'Exhaust Gas Math'!$C$14</f>
        <v>0</v>
      </c>
      <c r="U1496">
        <f>(T1496/'Exhaust Gas Math'!$B$14)+('Exhaust Gas Math'!$D$10)</f>
        <v>4.4059320573952224E-4</v>
      </c>
      <c r="V1496">
        <f>('Exhaust Gas Math'!$E$10*(2.53982214E-12*V1495^4 - 0.0000000071629564556*V1495^3 + 7.56281407226508E-06*V1495^2 - 0.00322508455050905*V1495 + 1.62997098133725)*$B$24+T1496*'Exhaust Gas Math'!$D$14*$B$23)/('Exhaust Gas Math'!$E$10*(2.53982214E-12*V1495^4 - 0.0000000071629564556*V1495^3 + 7.56281407226508E-06*V1495^2 - 0.00322508455050905*V1495 + 1.62997098133725)+T1496*'Exhaust Gas Math'!$D$14)</f>
        <v>1100</v>
      </c>
      <c r="W1496">
        <f>(353.3116967483*V1496^-1.0020802909)*('Exhaust Gas Math'!$E$10/(T1496+'Exhaust Gas Math'!$E$10))+(357.4500179626*V1496^-1.0038444015 )*(T1496/(T1496+'Exhaust Gas Math'!$E$10))</f>
        <v>0.31654710700089367</v>
      </c>
      <c r="X1496">
        <f t="shared" si="356"/>
        <v>0</v>
      </c>
      <c r="Y1496">
        <f t="shared" si="357"/>
        <v>101325</v>
      </c>
      <c r="Z1496">
        <f t="shared" si="358"/>
        <v>101325</v>
      </c>
    </row>
    <row r="1497" spans="5:26" x14ac:dyDescent="0.2">
      <c r="E1497">
        <f t="shared" si="345"/>
        <v>0.18649999999999331</v>
      </c>
      <c r="F1497">
        <f t="shared" si="346"/>
        <v>101325</v>
      </c>
      <c r="H1497">
        <f t="shared" si="359"/>
        <v>0.18649999999999331</v>
      </c>
      <c r="I1497">
        <f t="shared" si="347"/>
        <v>311.99999999967804</v>
      </c>
      <c r="J1497">
        <f t="shared" si="348"/>
        <v>1.0488559778556183E-2</v>
      </c>
      <c r="K1497">
        <f t="shared" si="349"/>
        <v>-19.735645034621083</v>
      </c>
      <c r="L1497">
        <f t="shared" si="350"/>
        <v>3.9769296294121147E-5</v>
      </c>
      <c r="M1497">
        <f>J1497/SQRT('Exhaust Gas Math'!$E$14*$B$21*$B$23)</f>
        <v>1.7805991735611088E-4</v>
      </c>
      <c r="N1497">
        <f t="shared" si="351"/>
        <v>1.4225230309024079E-2</v>
      </c>
      <c r="O1497">
        <f t="shared" si="352"/>
        <v>0</v>
      </c>
      <c r="P1497">
        <f t="shared" si="353"/>
        <v>0</v>
      </c>
      <c r="Q1497">
        <f>($B$16/2)*(COS((ACOS((2*'Intake Valve Fxn Scratch'!$B$1)/$B$16-1)/($B$17/2))*(I1497-($B$17/2)))+1)*P1497</f>
        <v>0</v>
      </c>
      <c r="R1497">
        <f t="shared" si="354"/>
        <v>0</v>
      </c>
      <c r="S1497">
        <f t="shared" si="355"/>
        <v>0</v>
      </c>
      <c r="T1497">
        <f>S1497*'Exhaust Gas Math'!$C$14</f>
        <v>0</v>
      </c>
      <c r="U1497">
        <f>(T1497/'Exhaust Gas Math'!$B$14)+('Exhaust Gas Math'!$D$10)</f>
        <v>4.4059320573952224E-4</v>
      </c>
      <c r="V1497">
        <f>('Exhaust Gas Math'!$E$10*(2.53982214E-12*V1496^4 - 0.0000000071629564556*V1496^3 + 7.56281407226508E-06*V1496^2 - 0.00322508455050905*V1496 + 1.62997098133725)*$B$24+T1497*'Exhaust Gas Math'!$D$14*$B$23)/('Exhaust Gas Math'!$E$10*(2.53982214E-12*V1496^4 - 0.0000000071629564556*V1496^3 + 7.56281407226508E-06*V1496^2 - 0.00322508455050905*V1496 + 1.62997098133725)+T1497*'Exhaust Gas Math'!$D$14)</f>
        <v>1100</v>
      </c>
      <c r="W1497">
        <f>(353.3116967483*V1497^-1.0020802909)*('Exhaust Gas Math'!$E$10/(T1497+'Exhaust Gas Math'!$E$10))+(357.4500179626*V1497^-1.0038444015 )*(T1497/(T1497+'Exhaust Gas Math'!$E$10))</f>
        <v>0.31654710700089367</v>
      </c>
      <c r="X1497">
        <f t="shared" si="356"/>
        <v>0</v>
      </c>
      <c r="Y1497">
        <f t="shared" si="357"/>
        <v>101325</v>
      </c>
      <c r="Z1497">
        <f t="shared" si="358"/>
        <v>101325</v>
      </c>
    </row>
    <row r="1498" spans="5:26" x14ac:dyDescent="0.2">
      <c r="E1498">
        <f t="shared" si="345"/>
        <v>0.1866249999999933</v>
      </c>
      <c r="F1498">
        <f t="shared" si="346"/>
        <v>101325</v>
      </c>
      <c r="H1498">
        <f t="shared" si="359"/>
        <v>0.1866249999999933</v>
      </c>
      <c r="I1498">
        <f t="shared" si="347"/>
        <v>317.99999999967804</v>
      </c>
      <c r="J1498">
        <f t="shared" si="348"/>
        <v>8.1423090324857332E-3</v>
      </c>
      <c r="K1498">
        <f t="shared" si="349"/>
        <v>-17.770054606020604</v>
      </c>
      <c r="L1498">
        <f t="shared" si="350"/>
        <v>3.9769296294121147E-5</v>
      </c>
      <c r="M1498">
        <f>J1498/SQRT('Exhaust Gas Math'!$E$14*$B$21*$B$23)</f>
        <v>1.3822859420379848E-4</v>
      </c>
      <c r="N1498">
        <f t="shared" si="351"/>
        <v>1.0750931841687888E-2</v>
      </c>
      <c r="O1498">
        <f t="shared" si="352"/>
        <v>0</v>
      </c>
      <c r="P1498">
        <f t="shared" si="353"/>
        <v>0</v>
      </c>
      <c r="Q1498">
        <f>($B$16/2)*(COS((ACOS((2*'Intake Valve Fxn Scratch'!$B$1)/$B$16-1)/($B$17/2))*(I1498-($B$17/2)))+1)*P1498</f>
        <v>0</v>
      </c>
      <c r="R1498">
        <f t="shared" si="354"/>
        <v>0</v>
      </c>
      <c r="S1498">
        <f t="shared" si="355"/>
        <v>0</v>
      </c>
      <c r="T1498">
        <f>S1498*'Exhaust Gas Math'!$C$14</f>
        <v>0</v>
      </c>
      <c r="U1498">
        <f>(T1498/'Exhaust Gas Math'!$B$14)+('Exhaust Gas Math'!$D$10)</f>
        <v>4.4059320573952224E-4</v>
      </c>
      <c r="V1498">
        <f>('Exhaust Gas Math'!$E$10*(2.53982214E-12*V1497^4 - 0.0000000071629564556*V1497^3 + 7.56281407226508E-06*V1497^2 - 0.00322508455050905*V1497 + 1.62997098133725)*$B$24+T1498*'Exhaust Gas Math'!$D$14*$B$23)/('Exhaust Gas Math'!$E$10*(2.53982214E-12*V1497^4 - 0.0000000071629564556*V1497^3 + 7.56281407226508E-06*V1497^2 - 0.00322508455050905*V1497 + 1.62997098133725)+T1498*'Exhaust Gas Math'!$D$14)</f>
        <v>1100</v>
      </c>
      <c r="W1498">
        <f>(353.3116967483*V1498^-1.0020802909)*('Exhaust Gas Math'!$E$10/(T1498+'Exhaust Gas Math'!$E$10))+(357.4500179626*V1498^-1.0038444015 )*(T1498/(T1498+'Exhaust Gas Math'!$E$10))</f>
        <v>0.31654710700089367</v>
      </c>
      <c r="X1498">
        <f t="shared" si="356"/>
        <v>0</v>
      </c>
      <c r="Y1498">
        <f t="shared" si="357"/>
        <v>101325</v>
      </c>
      <c r="Z1498">
        <f t="shared" si="358"/>
        <v>101325</v>
      </c>
    </row>
    <row r="1499" spans="5:26" x14ac:dyDescent="0.2">
      <c r="E1499">
        <f t="shared" si="345"/>
        <v>0.18674999999999328</v>
      </c>
      <c r="F1499">
        <f t="shared" si="346"/>
        <v>101325</v>
      </c>
      <c r="H1499">
        <f t="shared" si="359"/>
        <v>0.18674999999999328</v>
      </c>
      <c r="I1499">
        <f t="shared" si="347"/>
        <v>323.99999999967804</v>
      </c>
      <c r="J1499">
        <f t="shared" si="348"/>
        <v>6.0541612784190679E-3</v>
      </c>
      <c r="K1499">
        <f t="shared" si="349"/>
        <v>-15.609771740533622</v>
      </c>
      <c r="L1499">
        <f t="shared" si="350"/>
        <v>3.9769296294121147E-5</v>
      </c>
      <c r="M1499">
        <f>J1499/SQRT('Exhaust Gas Math'!$E$14*$B$21*$B$23)</f>
        <v>1.0277897820631575E-4</v>
      </c>
      <c r="N1499">
        <f t="shared" si="351"/>
        <v>7.7515449033242513E-3</v>
      </c>
      <c r="O1499">
        <f t="shared" si="352"/>
        <v>0</v>
      </c>
      <c r="P1499">
        <f t="shared" si="353"/>
        <v>0</v>
      </c>
      <c r="Q1499">
        <f>($B$16/2)*(COS((ACOS((2*'Intake Valve Fxn Scratch'!$B$1)/$B$16-1)/($B$17/2))*(I1499-($B$17/2)))+1)*P1499</f>
        <v>0</v>
      </c>
      <c r="R1499">
        <f t="shared" si="354"/>
        <v>0</v>
      </c>
      <c r="S1499">
        <f t="shared" si="355"/>
        <v>0</v>
      </c>
      <c r="T1499">
        <f>S1499*'Exhaust Gas Math'!$C$14</f>
        <v>0</v>
      </c>
      <c r="U1499">
        <f>(T1499/'Exhaust Gas Math'!$B$14)+('Exhaust Gas Math'!$D$10)</f>
        <v>4.4059320573952224E-4</v>
      </c>
      <c r="V1499">
        <f>('Exhaust Gas Math'!$E$10*(2.53982214E-12*V1498^4 - 0.0000000071629564556*V1498^3 + 7.56281407226508E-06*V1498^2 - 0.00322508455050905*V1498 + 1.62997098133725)*$B$24+T1499*'Exhaust Gas Math'!$D$14*$B$23)/('Exhaust Gas Math'!$E$10*(2.53982214E-12*V1498^4 - 0.0000000071629564556*V1498^3 + 7.56281407226508E-06*V1498^2 - 0.00322508455050905*V1498 + 1.62997098133725)+T1499*'Exhaust Gas Math'!$D$14)</f>
        <v>1100</v>
      </c>
      <c r="W1499">
        <f>(353.3116967483*V1499^-1.0020802909)*('Exhaust Gas Math'!$E$10/(T1499+'Exhaust Gas Math'!$E$10))+(357.4500179626*V1499^-1.0038444015 )*(T1499/(T1499+'Exhaust Gas Math'!$E$10))</f>
        <v>0.31654710700089367</v>
      </c>
      <c r="X1499">
        <f t="shared" si="356"/>
        <v>0</v>
      </c>
      <c r="Y1499">
        <f t="shared" si="357"/>
        <v>101325</v>
      </c>
      <c r="Z1499">
        <f t="shared" si="358"/>
        <v>101325</v>
      </c>
    </row>
    <row r="1500" spans="5:26" x14ac:dyDescent="0.2">
      <c r="E1500">
        <f t="shared" si="345"/>
        <v>0.18687499999999327</v>
      </c>
      <c r="F1500">
        <f t="shared" si="346"/>
        <v>101325</v>
      </c>
      <c r="H1500">
        <f t="shared" si="359"/>
        <v>0.18687499999999327</v>
      </c>
      <c r="I1500">
        <f t="shared" si="347"/>
        <v>329.99999999967622</v>
      </c>
      <c r="J1500">
        <f t="shared" si="348"/>
        <v>4.246994700122745E-3</v>
      </c>
      <c r="K1500">
        <f t="shared" si="349"/>
        <v>-13.278464949302657</v>
      </c>
      <c r="L1500">
        <f t="shared" si="350"/>
        <v>3.9769296294121147E-5</v>
      </c>
      <c r="M1500">
        <f>J1500/SQRT('Exhaust Gas Math'!$E$14*$B$21*$B$23)</f>
        <v>7.2099462774840125E-5</v>
      </c>
      <c r="N1500">
        <f t="shared" si="351"/>
        <v>5.2538472645607508E-3</v>
      </c>
      <c r="O1500">
        <f t="shared" si="352"/>
        <v>0</v>
      </c>
      <c r="P1500">
        <f t="shared" si="353"/>
        <v>0</v>
      </c>
      <c r="Q1500">
        <f>($B$16/2)*(COS((ACOS((2*'Intake Valve Fxn Scratch'!$B$1)/$B$16-1)/($B$17/2))*(I1500-($B$17/2)))+1)*P1500</f>
        <v>0</v>
      </c>
      <c r="R1500">
        <f t="shared" si="354"/>
        <v>0</v>
      </c>
      <c r="S1500">
        <f t="shared" si="355"/>
        <v>0</v>
      </c>
      <c r="T1500">
        <f>S1500*'Exhaust Gas Math'!$C$14</f>
        <v>0</v>
      </c>
      <c r="U1500">
        <f>(T1500/'Exhaust Gas Math'!$B$14)+('Exhaust Gas Math'!$D$10)</f>
        <v>4.4059320573952224E-4</v>
      </c>
      <c r="V1500">
        <f>('Exhaust Gas Math'!$E$10*(2.53982214E-12*V1499^4 - 0.0000000071629564556*V1499^3 + 7.56281407226508E-06*V1499^2 - 0.00322508455050905*V1499 + 1.62997098133725)*$B$24+T1500*'Exhaust Gas Math'!$D$14*$B$23)/('Exhaust Gas Math'!$E$10*(2.53982214E-12*V1499^4 - 0.0000000071629564556*V1499^3 + 7.56281407226508E-06*V1499^2 - 0.00322508455050905*V1499 + 1.62997098133725)+T1500*'Exhaust Gas Math'!$D$14)</f>
        <v>1100</v>
      </c>
      <c r="W1500">
        <f>(353.3116967483*V1500^-1.0020802909)*('Exhaust Gas Math'!$E$10/(T1500+'Exhaust Gas Math'!$E$10))+(357.4500179626*V1500^-1.0038444015 )*(T1500/(T1500+'Exhaust Gas Math'!$E$10))</f>
        <v>0.31654710700089367</v>
      </c>
      <c r="X1500">
        <f t="shared" si="356"/>
        <v>0</v>
      </c>
      <c r="Y1500">
        <f t="shared" si="357"/>
        <v>101325</v>
      </c>
      <c r="Z1500">
        <f t="shared" si="358"/>
        <v>101325</v>
      </c>
    </row>
    <row r="1501" spans="5:26" x14ac:dyDescent="0.2">
      <c r="E1501">
        <f t="shared" si="345"/>
        <v>0.18699999999999325</v>
      </c>
      <c r="F1501">
        <f t="shared" si="346"/>
        <v>101325</v>
      </c>
      <c r="H1501">
        <f t="shared" si="359"/>
        <v>0.18699999999999325</v>
      </c>
      <c r="I1501">
        <f t="shared" si="347"/>
        <v>335.99999999967622</v>
      </c>
      <c r="J1501">
        <f t="shared" si="348"/>
        <v>2.7406089928021272E-3</v>
      </c>
      <c r="K1501">
        <f t="shared" si="349"/>
        <v>-10.801676517389051</v>
      </c>
      <c r="L1501">
        <f t="shared" si="350"/>
        <v>3.9769296294121147E-5</v>
      </c>
      <c r="M1501">
        <f>J1501/SQRT('Exhaust Gas Math'!$E$14*$B$21*$B$23)</f>
        <v>4.6526179100533898E-5</v>
      </c>
      <c r="N1501">
        <f t="shared" si="351"/>
        <v>3.2650381166100667E-3</v>
      </c>
      <c r="O1501">
        <f t="shared" si="352"/>
        <v>0</v>
      </c>
      <c r="P1501">
        <f t="shared" si="353"/>
        <v>0</v>
      </c>
      <c r="Q1501">
        <f>($B$16/2)*(COS((ACOS((2*'Intake Valve Fxn Scratch'!$B$1)/$B$16-1)/($B$17/2))*(I1501-($B$17/2)))+1)*P1501</f>
        <v>0</v>
      </c>
      <c r="R1501">
        <f t="shared" si="354"/>
        <v>0</v>
      </c>
      <c r="S1501">
        <f t="shared" si="355"/>
        <v>0</v>
      </c>
      <c r="T1501">
        <f>S1501*'Exhaust Gas Math'!$C$14</f>
        <v>0</v>
      </c>
      <c r="U1501">
        <f>(T1501/'Exhaust Gas Math'!$B$14)+('Exhaust Gas Math'!$D$10)</f>
        <v>4.4059320573952224E-4</v>
      </c>
      <c r="V1501">
        <f>('Exhaust Gas Math'!$E$10*(2.53982214E-12*V1500^4 - 0.0000000071629564556*V1500^3 + 7.56281407226508E-06*V1500^2 - 0.00322508455050905*V1500 + 1.62997098133725)*$B$24+T1501*'Exhaust Gas Math'!$D$14*$B$23)/('Exhaust Gas Math'!$E$10*(2.53982214E-12*V1500^4 - 0.0000000071629564556*V1500^3 + 7.56281407226508E-06*V1500^2 - 0.00322508455050905*V1500 + 1.62997098133725)+T1501*'Exhaust Gas Math'!$D$14)</f>
        <v>1100</v>
      </c>
      <c r="W1501">
        <f>(353.3116967483*V1501^-1.0020802909)*('Exhaust Gas Math'!$E$10/(T1501+'Exhaust Gas Math'!$E$10))+(357.4500179626*V1501^-1.0038444015 )*(T1501/(T1501+'Exhaust Gas Math'!$E$10))</f>
        <v>0.31654710700089367</v>
      </c>
      <c r="X1501">
        <f t="shared" si="356"/>
        <v>0</v>
      </c>
      <c r="Y1501">
        <f t="shared" si="357"/>
        <v>101325</v>
      </c>
      <c r="Z1501">
        <f t="shared" si="358"/>
        <v>101325</v>
      </c>
    </row>
    <row r="1502" spans="5:26" x14ac:dyDescent="0.2">
      <c r="E1502">
        <f t="shared" si="345"/>
        <v>0.18712499999999324</v>
      </c>
      <c r="F1502">
        <f t="shared" si="346"/>
        <v>101325</v>
      </c>
      <c r="H1502">
        <f t="shared" si="359"/>
        <v>0.18712499999999324</v>
      </c>
      <c r="I1502">
        <f t="shared" si="347"/>
        <v>341.99999999967622</v>
      </c>
      <c r="J1502">
        <f t="shared" si="348"/>
        <v>1.551508433498907E-3</v>
      </c>
      <c r="K1502">
        <f t="shared" si="349"/>
        <v>-8.2065426571554863</v>
      </c>
      <c r="L1502">
        <f t="shared" si="350"/>
        <v>3.9769296294121147E-5</v>
      </c>
      <c r="M1502">
        <f>J1502/SQRT('Exhaust Gas Math'!$E$14*$B$21*$B$23)</f>
        <v>2.6339313430900195E-5</v>
      </c>
      <c r="N1502">
        <f t="shared" si="351"/>
        <v>1.7749850514892813E-3</v>
      </c>
      <c r="O1502">
        <f t="shared" si="352"/>
        <v>0</v>
      </c>
      <c r="P1502">
        <f t="shared" si="353"/>
        <v>0</v>
      </c>
      <c r="Q1502">
        <f>($B$16/2)*(COS((ACOS((2*'Intake Valve Fxn Scratch'!$B$1)/$B$16-1)/($B$17/2))*(I1502-($B$17/2)))+1)*P1502</f>
        <v>0</v>
      </c>
      <c r="R1502">
        <f t="shared" si="354"/>
        <v>0</v>
      </c>
      <c r="S1502">
        <f t="shared" si="355"/>
        <v>0</v>
      </c>
      <c r="T1502">
        <f>S1502*'Exhaust Gas Math'!$C$14</f>
        <v>0</v>
      </c>
      <c r="U1502">
        <f>(T1502/'Exhaust Gas Math'!$B$14)+('Exhaust Gas Math'!$D$10)</f>
        <v>4.4059320573952224E-4</v>
      </c>
      <c r="V1502">
        <f>('Exhaust Gas Math'!$E$10*(2.53982214E-12*V1501^4 - 0.0000000071629564556*V1501^3 + 7.56281407226508E-06*V1501^2 - 0.00322508455050905*V1501 + 1.62997098133725)*$B$24+T1502*'Exhaust Gas Math'!$D$14*$B$23)/('Exhaust Gas Math'!$E$10*(2.53982214E-12*V1501^4 - 0.0000000071629564556*V1501^3 + 7.56281407226508E-06*V1501^2 - 0.00322508455050905*V1501 + 1.62997098133725)+T1502*'Exhaust Gas Math'!$D$14)</f>
        <v>1100</v>
      </c>
      <c r="W1502">
        <f>(353.3116967483*V1502^-1.0020802909)*('Exhaust Gas Math'!$E$10/(T1502+'Exhaust Gas Math'!$E$10))+(357.4500179626*V1502^-1.0038444015 )*(T1502/(T1502+'Exhaust Gas Math'!$E$10))</f>
        <v>0.31654710700089367</v>
      </c>
      <c r="X1502">
        <f t="shared" si="356"/>
        <v>0</v>
      </c>
      <c r="Y1502">
        <f t="shared" si="357"/>
        <v>101325</v>
      </c>
      <c r="Z1502">
        <f t="shared" si="358"/>
        <v>101325</v>
      </c>
    </row>
    <row r="1503" spans="5:26" x14ac:dyDescent="0.2">
      <c r="E1503">
        <f t="shared" si="345"/>
        <v>0.18724999999999323</v>
      </c>
      <c r="F1503">
        <f t="shared" si="346"/>
        <v>101325</v>
      </c>
      <c r="H1503">
        <f t="shared" si="359"/>
        <v>0.18724999999999323</v>
      </c>
      <c r="I1503">
        <f t="shared" si="347"/>
        <v>347.9999999996744</v>
      </c>
      <c r="J1503">
        <f t="shared" si="348"/>
        <v>6.9272105677564005E-4</v>
      </c>
      <c r="K1503">
        <f t="shared" si="349"/>
        <v>-5.5214961982406905</v>
      </c>
      <c r="L1503">
        <f t="shared" si="350"/>
        <v>3.9769296294121147E-5</v>
      </c>
      <c r="M1503">
        <f>J1503/SQRT('Exhaust Gas Math'!$E$14*$B$21*$B$23)</f>
        <v>1.1760037290580958E-5</v>
      </c>
      <c r="N1503">
        <f t="shared" si="351"/>
        <v>7.5915782823349556E-4</v>
      </c>
      <c r="O1503">
        <f t="shared" si="352"/>
        <v>0</v>
      </c>
      <c r="P1503">
        <f t="shared" si="353"/>
        <v>0</v>
      </c>
      <c r="Q1503">
        <f>($B$16/2)*(COS((ACOS((2*'Intake Valve Fxn Scratch'!$B$1)/$B$16-1)/($B$17/2))*(I1503-($B$17/2)))+1)*P1503</f>
        <v>0</v>
      </c>
      <c r="R1503">
        <f t="shared" si="354"/>
        <v>0</v>
      </c>
      <c r="S1503">
        <f t="shared" si="355"/>
        <v>0</v>
      </c>
      <c r="T1503">
        <f>S1503*'Exhaust Gas Math'!$C$14</f>
        <v>0</v>
      </c>
      <c r="U1503">
        <f>(T1503/'Exhaust Gas Math'!$B$14)+('Exhaust Gas Math'!$D$10)</f>
        <v>4.4059320573952224E-4</v>
      </c>
      <c r="V1503">
        <f>('Exhaust Gas Math'!$E$10*(2.53982214E-12*V1502^4 - 0.0000000071629564556*V1502^3 + 7.56281407226508E-06*V1502^2 - 0.00322508455050905*V1502 + 1.62997098133725)*$B$24+T1503*'Exhaust Gas Math'!$D$14*$B$23)/('Exhaust Gas Math'!$E$10*(2.53982214E-12*V1502^4 - 0.0000000071629564556*V1502^3 + 7.56281407226508E-06*V1502^2 - 0.00322508455050905*V1502 + 1.62997098133725)+T1503*'Exhaust Gas Math'!$D$14)</f>
        <v>1100</v>
      </c>
      <c r="W1503">
        <f>(353.3116967483*V1503^-1.0020802909)*('Exhaust Gas Math'!$E$10/(T1503+'Exhaust Gas Math'!$E$10))+(357.4500179626*V1503^-1.0038444015 )*(T1503/(T1503+'Exhaust Gas Math'!$E$10))</f>
        <v>0.31654710700089367</v>
      </c>
      <c r="X1503">
        <f t="shared" si="356"/>
        <v>0</v>
      </c>
      <c r="Y1503">
        <f t="shared" si="357"/>
        <v>101325</v>
      </c>
      <c r="Z1503">
        <f t="shared" si="358"/>
        <v>101325</v>
      </c>
    </row>
    <row r="1504" spans="5:26" x14ac:dyDescent="0.2">
      <c r="E1504">
        <f t="shared" si="345"/>
        <v>0.18737499999999321</v>
      </c>
      <c r="F1504">
        <f t="shared" si="346"/>
        <v>101325</v>
      </c>
      <c r="H1504">
        <f t="shared" si="359"/>
        <v>0.18737499999999321</v>
      </c>
      <c r="I1504">
        <f t="shared" si="347"/>
        <v>353.9999999996744</v>
      </c>
      <c r="J1504">
        <f t="shared" si="348"/>
        <v>1.7365591684452564E-4</v>
      </c>
      <c r="K1504">
        <f t="shared" si="349"/>
        <v>-2.7759550715306247</v>
      </c>
      <c r="L1504">
        <f t="shared" si="350"/>
        <v>3.9769296294121147E-5</v>
      </c>
      <c r="M1504">
        <f>J1504/SQRT('Exhaust Gas Math'!$E$14*$B$21*$B$23)</f>
        <v>2.94808427987931E-6</v>
      </c>
      <c r="N1504">
        <f t="shared" si="351"/>
        <v>1.8193581049157082E-4</v>
      </c>
      <c r="O1504">
        <f t="shared" si="352"/>
        <v>0</v>
      </c>
      <c r="P1504">
        <f t="shared" si="353"/>
        <v>0</v>
      </c>
      <c r="Q1504">
        <f>($B$16/2)*(COS((ACOS((2*'Intake Valve Fxn Scratch'!$B$1)/$B$16-1)/($B$17/2))*(I1504-($B$17/2)))+1)*P1504</f>
        <v>0</v>
      </c>
      <c r="R1504">
        <f t="shared" si="354"/>
        <v>0</v>
      </c>
      <c r="S1504">
        <f t="shared" si="355"/>
        <v>0</v>
      </c>
      <c r="T1504">
        <f>S1504*'Exhaust Gas Math'!$C$14</f>
        <v>0</v>
      </c>
      <c r="U1504">
        <f>(T1504/'Exhaust Gas Math'!$B$14)+('Exhaust Gas Math'!$D$10)</f>
        <v>4.4059320573952224E-4</v>
      </c>
      <c r="V1504">
        <f>('Exhaust Gas Math'!$E$10*(2.53982214E-12*V1503^4 - 0.0000000071629564556*V1503^3 + 7.56281407226508E-06*V1503^2 - 0.00322508455050905*V1503 + 1.62997098133725)*$B$24+T1504*'Exhaust Gas Math'!$D$14*$B$23)/('Exhaust Gas Math'!$E$10*(2.53982214E-12*V1503^4 - 0.0000000071629564556*V1503^3 + 7.56281407226508E-06*V1503^2 - 0.00322508455050905*V1503 + 1.62997098133725)+T1504*'Exhaust Gas Math'!$D$14)</f>
        <v>1100</v>
      </c>
      <c r="W1504">
        <f>(353.3116967483*V1504^-1.0020802909)*('Exhaust Gas Math'!$E$10/(T1504+'Exhaust Gas Math'!$E$10))+(357.4500179626*V1504^-1.0038444015 )*(T1504/(T1504+'Exhaust Gas Math'!$E$10))</f>
        <v>0.31654710700089367</v>
      </c>
      <c r="X1504">
        <f t="shared" si="356"/>
        <v>0</v>
      </c>
      <c r="Y1504">
        <f t="shared" si="357"/>
        <v>101325</v>
      </c>
      <c r="Z1504">
        <f t="shared" si="358"/>
        <v>101325</v>
      </c>
    </row>
    <row r="1505" spans="5:26" x14ac:dyDescent="0.2">
      <c r="E1505">
        <f t="shared" si="345"/>
        <v>0.1874999999999932</v>
      </c>
      <c r="F1505">
        <f t="shared" si="346"/>
        <v>101325</v>
      </c>
      <c r="H1505">
        <f t="shared" si="359"/>
        <v>0.1874999999999932</v>
      </c>
      <c r="I1505">
        <f t="shared" si="347"/>
        <v>359.9999999996744</v>
      </c>
      <c r="J1505">
        <f t="shared" si="348"/>
        <v>0</v>
      </c>
      <c r="K1505">
        <f t="shared" si="349"/>
        <v>-1.5093265155880491E-10</v>
      </c>
      <c r="L1505">
        <f t="shared" si="350"/>
        <v>3.9769296294121147E-5</v>
      </c>
      <c r="M1505">
        <f>J1505/SQRT('Exhaust Gas Math'!$E$14*$B$21*$B$23)</f>
        <v>0</v>
      </c>
      <c r="N1505">
        <f t="shared" si="351"/>
        <v>0</v>
      </c>
      <c r="O1505">
        <f t="shared" si="352"/>
        <v>0</v>
      </c>
      <c r="P1505">
        <f t="shared" si="353"/>
        <v>0</v>
      </c>
      <c r="Q1505">
        <f>($B$16/2)*(COS((ACOS((2*'Intake Valve Fxn Scratch'!$B$1)/$B$16-1)/($B$17/2))*(I1505-($B$17/2)))+1)*P1505</f>
        <v>0</v>
      </c>
      <c r="R1505">
        <f t="shared" si="354"/>
        <v>0</v>
      </c>
      <c r="S1505">
        <f t="shared" si="355"/>
        <v>0</v>
      </c>
      <c r="T1505">
        <f>S1505*'Exhaust Gas Math'!$C$14</f>
        <v>0</v>
      </c>
      <c r="U1505">
        <f>(T1505/'Exhaust Gas Math'!$B$14)+('Exhaust Gas Math'!$D$10)</f>
        <v>4.4059320573952224E-4</v>
      </c>
      <c r="V1505">
        <f>('Exhaust Gas Math'!$E$10*(2.53982214E-12*V1504^4 - 0.0000000071629564556*V1504^3 + 7.56281407226508E-06*V1504^2 - 0.00322508455050905*V1504 + 1.62997098133725)*$B$24+T1505*'Exhaust Gas Math'!$D$14*$B$23)/('Exhaust Gas Math'!$E$10*(2.53982214E-12*V1504^4 - 0.0000000071629564556*V1504^3 + 7.56281407226508E-06*V1504^2 - 0.00322508455050905*V1504 + 1.62997098133725)+T1505*'Exhaust Gas Math'!$D$14)</f>
        <v>1100</v>
      </c>
      <c r="W1505">
        <f>(353.3116967483*V1505^-1.0020802909)*('Exhaust Gas Math'!$E$10/(T1505+'Exhaust Gas Math'!$E$10))+(357.4500179626*V1505^-1.0038444015 )*(T1505/(T1505+'Exhaust Gas Math'!$E$10))</f>
        <v>0.31654710700089367</v>
      </c>
      <c r="X1505">
        <f t="shared" si="356"/>
        <v>0</v>
      </c>
      <c r="Y1505">
        <f t="shared" si="357"/>
        <v>101325</v>
      </c>
      <c r="Z1505">
        <f t="shared" si="358"/>
        <v>101325</v>
      </c>
    </row>
    <row r="1506" spans="5:26" x14ac:dyDescent="0.2">
      <c r="E1506">
        <f t="shared" si="345"/>
        <v>0.18762499999999319</v>
      </c>
      <c r="F1506">
        <f t="shared" si="346"/>
        <v>101325</v>
      </c>
      <c r="H1506">
        <f t="shared" si="359"/>
        <v>0.18762499999999319</v>
      </c>
      <c r="I1506">
        <f t="shared" si="347"/>
        <v>365.99999999967258</v>
      </c>
      <c r="J1506">
        <f t="shared" si="348"/>
        <v>1.7365591680686132E-4</v>
      </c>
      <c r="K1506">
        <f t="shared" si="349"/>
        <v>2.7759550712304129</v>
      </c>
      <c r="L1506">
        <f t="shared" si="350"/>
        <v>3.9769296294121147E-5</v>
      </c>
      <c r="M1506">
        <f>J1506/SQRT('Exhaust Gas Math'!$E$14*$B$21*$B$23)</f>
        <v>2.9480842792398988E-6</v>
      </c>
      <c r="N1506">
        <f t="shared" si="351"/>
        <v>1.6556832808015121E-4</v>
      </c>
      <c r="O1506">
        <f t="shared" si="352"/>
        <v>0</v>
      </c>
      <c r="P1506">
        <f t="shared" si="353"/>
        <v>0</v>
      </c>
      <c r="Q1506">
        <f>($B$16/2)*(COS((ACOS((2*'Intake Valve Fxn Scratch'!$B$1)/$B$16-1)/($B$17/2))*(I1506-($B$17/2)))+1)*P1506</f>
        <v>0</v>
      </c>
      <c r="R1506">
        <f t="shared" si="354"/>
        <v>0</v>
      </c>
      <c r="S1506">
        <f t="shared" si="355"/>
        <v>0</v>
      </c>
      <c r="T1506">
        <f>S1506*'Exhaust Gas Math'!$C$14</f>
        <v>0</v>
      </c>
      <c r="U1506">
        <f>(T1506/'Exhaust Gas Math'!$B$14)+('Exhaust Gas Math'!$D$10)</f>
        <v>4.4059320573952224E-4</v>
      </c>
      <c r="V1506">
        <f>('Exhaust Gas Math'!$E$10*(2.53982214E-12*V1505^4 - 0.0000000071629564556*V1505^3 + 7.56281407226508E-06*V1505^2 - 0.00322508455050905*V1505 + 1.62997098133725)*$B$24+T1506*'Exhaust Gas Math'!$D$14*$B$23)/('Exhaust Gas Math'!$E$10*(2.53982214E-12*V1505^4 - 0.0000000071629564556*V1505^3 + 7.56281407226508E-06*V1505^2 - 0.00322508455050905*V1505 + 1.62997098133725)+T1506*'Exhaust Gas Math'!$D$14)</f>
        <v>1100</v>
      </c>
      <c r="W1506">
        <f>(353.3116967483*V1506^-1.0020802909)*('Exhaust Gas Math'!$E$10/(T1506+'Exhaust Gas Math'!$E$10))+(357.4500179626*V1506^-1.0038444015 )*(T1506/(T1506+'Exhaust Gas Math'!$E$10))</f>
        <v>0.31654710700089367</v>
      </c>
      <c r="X1506">
        <f t="shared" si="356"/>
        <v>0</v>
      </c>
      <c r="Y1506">
        <f t="shared" si="357"/>
        <v>101325</v>
      </c>
      <c r="Z1506">
        <f t="shared" si="358"/>
        <v>101325</v>
      </c>
    </row>
    <row r="1507" spans="5:26" x14ac:dyDescent="0.2">
      <c r="E1507">
        <f t="shared" si="345"/>
        <v>0.18774999999999317</v>
      </c>
      <c r="F1507">
        <f t="shared" si="346"/>
        <v>101325</v>
      </c>
      <c r="H1507">
        <f t="shared" si="359"/>
        <v>0.18774999999999317</v>
      </c>
      <c r="I1507">
        <f t="shared" si="347"/>
        <v>371.99999999967258</v>
      </c>
      <c r="J1507">
        <f t="shared" si="348"/>
        <v>6.9272105670072429E-4</v>
      </c>
      <c r="K1507">
        <f t="shared" si="349"/>
        <v>5.5214961979454218</v>
      </c>
      <c r="L1507">
        <f t="shared" si="350"/>
        <v>3.9769296294121147E-5</v>
      </c>
      <c r="M1507">
        <f>J1507/SQRT('Exhaust Gas Math'!$E$14*$B$21*$B$23)</f>
        <v>1.1760037289309145E-5</v>
      </c>
      <c r="N1507">
        <f t="shared" si="351"/>
        <v>6.2929392664443085E-4</v>
      </c>
      <c r="O1507">
        <f t="shared" si="352"/>
        <v>0</v>
      </c>
      <c r="P1507">
        <f t="shared" si="353"/>
        <v>0</v>
      </c>
      <c r="Q1507">
        <f>($B$16/2)*(COS((ACOS((2*'Intake Valve Fxn Scratch'!$B$1)/$B$16-1)/($B$17/2))*(I1507-($B$17/2)))+1)*P1507</f>
        <v>0</v>
      </c>
      <c r="R1507">
        <f t="shared" si="354"/>
        <v>0</v>
      </c>
      <c r="S1507">
        <f t="shared" si="355"/>
        <v>0</v>
      </c>
      <c r="T1507">
        <f>S1507*'Exhaust Gas Math'!$C$14</f>
        <v>0</v>
      </c>
      <c r="U1507">
        <f>(T1507/'Exhaust Gas Math'!$B$14)+('Exhaust Gas Math'!$D$10)</f>
        <v>4.4059320573952224E-4</v>
      </c>
      <c r="V1507">
        <f>('Exhaust Gas Math'!$E$10*(2.53982214E-12*V1506^4 - 0.0000000071629564556*V1506^3 + 7.56281407226508E-06*V1506^2 - 0.00322508455050905*V1506 + 1.62997098133725)*$B$24+T1507*'Exhaust Gas Math'!$D$14*$B$23)/('Exhaust Gas Math'!$E$10*(2.53982214E-12*V1506^4 - 0.0000000071629564556*V1506^3 + 7.56281407226508E-06*V1506^2 - 0.00322508455050905*V1506 + 1.62997098133725)+T1507*'Exhaust Gas Math'!$D$14)</f>
        <v>1100</v>
      </c>
      <c r="W1507">
        <f>(353.3116967483*V1507^-1.0020802909)*('Exhaust Gas Math'!$E$10/(T1507+'Exhaust Gas Math'!$E$10))+(357.4500179626*V1507^-1.0038444015 )*(T1507/(T1507+'Exhaust Gas Math'!$E$10))</f>
        <v>0.31654710700089367</v>
      </c>
      <c r="X1507">
        <f t="shared" si="356"/>
        <v>0</v>
      </c>
      <c r="Y1507">
        <f t="shared" si="357"/>
        <v>101325</v>
      </c>
      <c r="Z1507">
        <f t="shared" si="358"/>
        <v>101325</v>
      </c>
    </row>
    <row r="1508" spans="5:26" x14ac:dyDescent="0.2">
      <c r="E1508">
        <f t="shared" si="345"/>
        <v>0.18787499999999316</v>
      </c>
      <c r="F1508">
        <f t="shared" si="346"/>
        <v>101325</v>
      </c>
      <c r="H1508">
        <f t="shared" si="359"/>
        <v>0.18787499999999316</v>
      </c>
      <c r="I1508">
        <f t="shared" si="347"/>
        <v>377.99999999967076</v>
      </c>
      <c r="J1508">
        <f t="shared" si="348"/>
        <v>1.5515084333875585E-3</v>
      </c>
      <c r="K1508">
        <f t="shared" si="349"/>
        <v>8.206542656868395</v>
      </c>
      <c r="L1508">
        <f t="shared" si="350"/>
        <v>3.9769296294121147E-5</v>
      </c>
      <c r="M1508">
        <f>J1508/SQRT('Exhaust Gas Math'!$E$14*$B$21*$B$23)</f>
        <v>2.6339313429009881E-5</v>
      </c>
      <c r="N1508">
        <f t="shared" si="351"/>
        <v>1.3427107345036007E-3</v>
      </c>
      <c r="O1508">
        <f t="shared" si="352"/>
        <v>0</v>
      </c>
      <c r="P1508">
        <f t="shared" si="353"/>
        <v>0</v>
      </c>
      <c r="Q1508">
        <f>($B$16/2)*(COS((ACOS((2*'Intake Valve Fxn Scratch'!$B$1)/$B$16-1)/($B$17/2))*(I1508-($B$17/2)))+1)*P1508</f>
        <v>0</v>
      </c>
      <c r="R1508">
        <f t="shared" si="354"/>
        <v>0</v>
      </c>
      <c r="S1508">
        <f t="shared" si="355"/>
        <v>0</v>
      </c>
      <c r="T1508">
        <f>S1508*'Exhaust Gas Math'!$C$14</f>
        <v>0</v>
      </c>
      <c r="U1508">
        <f>(T1508/'Exhaust Gas Math'!$B$14)+('Exhaust Gas Math'!$D$10)</f>
        <v>4.4059320573952224E-4</v>
      </c>
      <c r="V1508">
        <f>('Exhaust Gas Math'!$E$10*(2.53982214E-12*V1507^4 - 0.0000000071629564556*V1507^3 + 7.56281407226508E-06*V1507^2 - 0.00322508455050905*V1507 + 1.62997098133725)*$B$24+T1508*'Exhaust Gas Math'!$D$14*$B$23)/('Exhaust Gas Math'!$E$10*(2.53982214E-12*V1507^4 - 0.0000000071629564556*V1507^3 + 7.56281407226508E-06*V1507^2 - 0.00322508455050905*V1507 + 1.62997098133725)+T1508*'Exhaust Gas Math'!$D$14)</f>
        <v>1100</v>
      </c>
      <c r="W1508">
        <f>(353.3116967483*V1508^-1.0020802909)*('Exhaust Gas Math'!$E$10/(T1508+'Exhaust Gas Math'!$E$10))+(357.4500179626*V1508^-1.0038444015 )*(T1508/(T1508+'Exhaust Gas Math'!$E$10))</f>
        <v>0.31654710700089367</v>
      </c>
      <c r="X1508">
        <f t="shared" si="356"/>
        <v>0</v>
      </c>
      <c r="Y1508">
        <f t="shared" si="357"/>
        <v>101325</v>
      </c>
      <c r="Z1508">
        <f t="shared" si="358"/>
        <v>101325</v>
      </c>
    </row>
    <row r="1509" spans="5:26" x14ac:dyDescent="0.2">
      <c r="E1509">
        <f t="shared" si="345"/>
        <v>0.18799999999999314</v>
      </c>
      <c r="F1509">
        <f t="shared" si="346"/>
        <v>101325</v>
      </c>
      <c r="H1509">
        <f t="shared" si="359"/>
        <v>0.18799999999999314</v>
      </c>
      <c r="I1509">
        <f t="shared" si="347"/>
        <v>383.99999999967076</v>
      </c>
      <c r="J1509">
        <f t="shared" si="348"/>
        <v>2.7406089926555709E-3</v>
      </c>
      <c r="K1509">
        <f t="shared" si="349"/>
        <v>10.801676517113282</v>
      </c>
      <c r="L1509">
        <f t="shared" si="350"/>
        <v>3.9769296294121147E-5</v>
      </c>
      <c r="M1509">
        <f>J1509/SQRT('Exhaust Gas Math'!$E$14*$B$21*$B$23)</f>
        <v>4.6526179098045871E-5</v>
      </c>
      <c r="N1509">
        <f t="shared" si="351"/>
        <v>2.2601711314396179E-3</v>
      </c>
      <c r="O1509">
        <f t="shared" si="352"/>
        <v>0</v>
      </c>
      <c r="P1509">
        <f t="shared" si="353"/>
        <v>0</v>
      </c>
      <c r="Q1509">
        <f>($B$16/2)*(COS((ACOS((2*'Intake Valve Fxn Scratch'!$B$1)/$B$16-1)/($B$17/2))*(I1509-($B$17/2)))+1)*P1509</f>
        <v>0</v>
      </c>
      <c r="R1509">
        <f t="shared" si="354"/>
        <v>0</v>
      </c>
      <c r="S1509">
        <f t="shared" si="355"/>
        <v>0</v>
      </c>
      <c r="T1509">
        <f>S1509*'Exhaust Gas Math'!$C$14</f>
        <v>0</v>
      </c>
      <c r="U1509">
        <f>(T1509/'Exhaust Gas Math'!$B$14)+('Exhaust Gas Math'!$D$10)</f>
        <v>4.4059320573952224E-4</v>
      </c>
      <c r="V1509">
        <f>('Exhaust Gas Math'!$E$10*(2.53982214E-12*V1508^4 - 0.0000000071629564556*V1508^3 + 7.56281407226508E-06*V1508^2 - 0.00322508455050905*V1508 + 1.62997098133725)*$B$24+T1509*'Exhaust Gas Math'!$D$14*$B$23)/('Exhaust Gas Math'!$E$10*(2.53982214E-12*V1508^4 - 0.0000000071629564556*V1508^3 + 7.56281407226508E-06*V1508^2 - 0.00322508455050905*V1508 + 1.62997098133725)+T1509*'Exhaust Gas Math'!$D$14)</f>
        <v>1100</v>
      </c>
      <c r="W1509">
        <f>(353.3116967483*V1509^-1.0020802909)*('Exhaust Gas Math'!$E$10/(T1509+'Exhaust Gas Math'!$E$10))+(357.4500179626*V1509^-1.0038444015 )*(T1509/(T1509+'Exhaust Gas Math'!$E$10))</f>
        <v>0.31654710700089367</v>
      </c>
      <c r="X1509">
        <f t="shared" si="356"/>
        <v>0</v>
      </c>
      <c r="Y1509">
        <f t="shared" si="357"/>
        <v>101325</v>
      </c>
      <c r="Z1509">
        <f t="shared" si="358"/>
        <v>101325</v>
      </c>
    </row>
    <row r="1510" spans="5:26" x14ac:dyDescent="0.2">
      <c r="E1510">
        <f t="shared" si="345"/>
        <v>0.18812499999999313</v>
      </c>
      <c r="F1510">
        <f t="shared" si="346"/>
        <v>101325</v>
      </c>
      <c r="H1510">
        <f t="shared" si="359"/>
        <v>0.18812499999999313</v>
      </c>
      <c r="I1510">
        <f t="shared" si="347"/>
        <v>389.99999999967076</v>
      </c>
      <c r="J1510">
        <f t="shared" si="348"/>
        <v>4.2469946999421325E-3</v>
      </c>
      <c r="K1510">
        <f t="shared" si="349"/>
        <v>13.278464949040581</v>
      </c>
      <c r="L1510">
        <f t="shared" si="350"/>
        <v>3.9769296294121147E-5</v>
      </c>
      <c r="M1510">
        <f>J1510/SQRT('Exhaust Gas Math'!$E$14*$B$21*$B$23)</f>
        <v>7.2099462771773947E-5</v>
      </c>
      <c r="N1510">
        <f t="shared" si="351"/>
        <v>3.3402709600640415E-3</v>
      </c>
      <c r="O1510">
        <f t="shared" si="352"/>
        <v>0</v>
      </c>
      <c r="P1510">
        <f t="shared" si="353"/>
        <v>0</v>
      </c>
      <c r="Q1510">
        <f>($B$16/2)*(COS((ACOS((2*'Intake Valve Fxn Scratch'!$B$1)/$B$16-1)/($B$17/2))*(I1510-($B$17/2)))+1)*P1510</f>
        <v>0</v>
      </c>
      <c r="R1510">
        <f t="shared" si="354"/>
        <v>0</v>
      </c>
      <c r="S1510">
        <f t="shared" si="355"/>
        <v>0</v>
      </c>
      <c r="T1510">
        <f>S1510*'Exhaust Gas Math'!$C$14</f>
        <v>0</v>
      </c>
      <c r="U1510">
        <f>(T1510/'Exhaust Gas Math'!$B$14)+('Exhaust Gas Math'!$D$10)</f>
        <v>4.4059320573952224E-4</v>
      </c>
      <c r="V1510">
        <f>('Exhaust Gas Math'!$E$10*(2.53982214E-12*V1509^4 - 0.0000000071629564556*V1509^3 + 7.56281407226508E-06*V1509^2 - 0.00322508455050905*V1509 + 1.62997098133725)*$B$24+T1510*'Exhaust Gas Math'!$D$14*$B$23)/('Exhaust Gas Math'!$E$10*(2.53982214E-12*V1509^4 - 0.0000000071629564556*V1509^3 + 7.56281407226508E-06*V1509^2 - 0.00322508455050905*V1509 + 1.62997098133725)+T1510*'Exhaust Gas Math'!$D$14)</f>
        <v>1100</v>
      </c>
      <c r="W1510">
        <f>(353.3116967483*V1510^-1.0020802909)*('Exhaust Gas Math'!$E$10/(T1510+'Exhaust Gas Math'!$E$10))+(357.4500179626*V1510^-1.0038444015 )*(T1510/(T1510+'Exhaust Gas Math'!$E$10))</f>
        <v>0.31654710700089367</v>
      </c>
      <c r="X1510">
        <f t="shared" si="356"/>
        <v>0</v>
      </c>
      <c r="Y1510">
        <f t="shared" si="357"/>
        <v>101325</v>
      </c>
      <c r="Z1510">
        <f t="shared" si="358"/>
        <v>101325</v>
      </c>
    </row>
    <row r="1511" spans="5:26" x14ac:dyDescent="0.2">
      <c r="E1511">
        <f t="shared" si="345"/>
        <v>0.18824999999999312</v>
      </c>
      <c r="F1511">
        <f t="shared" si="346"/>
        <v>101325</v>
      </c>
      <c r="H1511">
        <f t="shared" si="359"/>
        <v>0.18824999999999312</v>
      </c>
      <c r="I1511">
        <f t="shared" si="347"/>
        <v>395.99999999966894</v>
      </c>
      <c r="J1511">
        <f t="shared" si="348"/>
        <v>6.0541612782067447E-3</v>
      </c>
      <c r="K1511">
        <f t="shared" si="349"/>
        <v>15.609771740288798</v>
      </c>
      <c r="L1511">
        <f t="shared" si="350"/>
        <v>3.9769296294121147E-5</v>
      </c>
      <c r="M1511">
        <f>J1511/SQRT('Exhaust Gas Math'!$E$14*$B$21*$B$23)</f>
        <v>1.0277897820271123E-4</v>
      </c>
      <c r="N1511">
        <f t="shared" si="351"/>
        <v>4.5467954921767778E-3</v>
      </c>
      <c r="O1511">
        <f t="shared" si="352"/>
        <v>0</v>
      </c>
      <c r="P1511">
        <f t="shared" si="353"/>
        <v>0</v>
      </c>
      <c r="Q1511">
        <f>($B$16/2)*(COS((ACOS((2*'Intake Valve Fxn Scratch'!$B$1)/$B$16-1)/($B$17/2))*(I1511-($B$17/2)))+1)*P1511</f>
        <v>0</v>
      </c>
      <c r="R1511">
        <f t="shared" si="354"/>
        <v>0</v>
      </c>
      <c r="S1511">
        <f t="shared" si="355"/>
        <v>0</v>
      </c>
      <c r="T1511">
        <f>S1511*'Exhaust Gas Math'!$C$14</f>
        <v>0</v>
      </c>
      <c r="U1511">
        <f>(T1511/'Exhaust Gas Math'!$B$14)+('Exhaust Gas Math'!$D$10)</f>
        <v>4.4059320573952224E-4</v>
      </c>
      <c r="V1511">
        <f>('Exhaust Gas Math'!$E$10*(2.53982214E-12*V1510^4 - 0.0000000071629564556*V1510^3 + 7.56281407226508E-06*V1510^2 - 0.00322508455050905*V1510 + 1.62997098133725)*$B$24+T1511*'Exhaust Gas Math'!$D$14*$B$23)/('Exhaust Gas Math'!$E$10*(2.53982214E-12*V1510^4 - 0.0000000071629564556*V1510^3 + 7.56281407226508E-06*V1510^2 - 0.00322508455050905*V1510 + 1.62997098133725)+T1511*'Exhaust Gas Math'!$D$14)</f>
        <v>1100</v>
      </c>
      <c r="W1511">
        <f>(353.3116967483*V1511^-1.0020802909)*('Exhaust Gas Math'!$E$10/(T1511+'Exhaust Gas Math'!$E$10))+(357.4500179626*V1511^-1.0038444015 )*(T1511/(T1511+'Exhaust Gas Math'!$E$10))</f>
        <v>0.31654710700089367</v>
      </c>
      <c r="X1511">
        <f t="shared" si="356"/>
        <v>0</v>
      </c>
      <c r="Y1511">
        <f t="shared" si="357"/>
        <v>101325</v>
      </c>
      <c r="Z1511">
        <f t="shared" si="358"/>
        <v>101325</v>
      </c>
    </row>
    <row r="1512" spans="5:26" x14ac:dyDescent="0.2">
      <c r="E1512">
        <f t="shared" si="345"/>
        <v>0.1883749999999931</v>
      </c>
      <c r="F1512">
        <f t="shared" si="346"/>
        <v>101325</v>
      </c>
      <c r="H1512">
        <f t="shared" si="359"/>
        <v>0.1883749999999931</v>
      </c>
      <c r="I1512">
        <f t="shared" si="347"/>
        <v>401.99999999966894</v>
      </c>
      <c r="J1512">
        <f t="shared" si="348"/>
        <v>8.1423090322440272E-3</v>
      </c>
      <c r="K1512">
        <f t="shared" si="349"/>
        <v>17.770054605795714</v>
      </c>
      <c r="L1512">
        <f t="shared" si="350"/>
        <v>3.9769296294121147E-5</v>
      </c>
      <c r="M1512">
        <f>J1512/SQRT('Exhaust Gas Math'!$E$14*$B$21*$B$23)</f>
        <v>1.3822859419969512E-4</v>
      </c>
      <c r="N1512">
        <f t="shared" si="351"/>
        <v>5.8492450477324077E-3</v>
      </c>
      <c r="O1512">
        <f t="shared" si="352"/>
        <v>0</v>
      </c>
      <c r="P1512">
        <f t="shared" si="353"/>
        <v>0</v>
      </c>
      <c r="Q1512">
        <f>($B$16/2)*(COS((ACOS((2*'Intake Valve Fxn Scratch'!$B$1)/$B$16-1)/($B$17/2))*(I1512-($B$17/2)))+1)*P1512</f>
        <v>0</v>
      </c>
      <c r="R1512">
        <f t="shared" si="354"/>
        <v>0</v>
      </c>
      <c r="S1512">
        <f t="shared" si="355"/>
        <v>0</v>
      </c>
      <c r="T1512">
        <f>S1512*'Exhaust Gas Math'!$C$14</f>
        <v>0</v>
      </c>
      <c r="U1512">
        <f>(T1512/'Exhaust Gas Math'!$B$14)+('Exhaust Gas Math'!$D$10)</f>
        <v>4.4059320573952224E-4</v>
      </c>
      <c r="V1512">
        <f>('Exhaust Gas Math'!$E$10*(2.53982214E-12*V1511^4 - 0.0000000071629564556*V1511^3 + 7.56281407226508E-06*V1511^2 - 0.00322508455050905*V1511 + 1.62997098133725)*$B$24+T1512*'Exhaust Gas Math'!$D$14*$B$23)/('Exhaust Gas Math'!$E$10*(2.53982214E-12*V1511^4 - 0.0000000071629564556*V1511^3 + 7.56281407226508E-06*V1511^2 - 0.00322508455050905*V1511 + 1.62997098133725)+T1512*'Exhaust Gas Math'!$D$14)</f>
        <v>1100</v>
      </c>
      <c r="W1512">
        <f>(353.3116967483*V1512^-1.0020802909)*('Exhaust Gas Math'!$E$10/(T1512+'Exhaust Gas Math'!$E$10))+(357.4500179626*V1512^-1.0038444015 )*(T1512/(T1512+'Exhaust Gas Math'!$E$10))</f>
        <v>0.31654710700089367</v>
      </c>
      <c r="X1512">
        <f t="shared" si="356"/>
        <v>0</v>
      </c>
      <c r="Y1512">
        <f t="shared" si="357"/>
        <v>101325</v>
      </c>
      <c r="Z1512">
        <f t="shared" si="358"/>
        <v>101325</v>
      </c>
    </row>
    <row r="1513" spans="5:26" x14ac:dyDescent="0.2">
      <c r="E1513">
        <f t="shared" si="345"/>
        <v>0.18849999999999309</v>
      </c>
      <c r="F1513">
        <f t="shared" si="346"/>
        <v>101325</v>
      </c>
      <c r="H1513">
        <f t="shared" si="359"/>
        <v>0.18849999999999309</v>
      </c>
      <c r="I1513">
        <f t="shared" si="347"/>
        <v>407.99999999966894</v>
      </c>
      <c r="J1513">
        <f t="shared" si="348"/>
        <v>1.0488559778287738E-2</v>
      </c>
      <c r="K1513">
        <f t="shared" si="349"/>
        <v>19.735645034418589</v>
      </c>
      <c r="L1513">
        <f t="shared" si="350"/>
        <v>3.9769296294121147E-5</v>
      </c>
      <c r="M1513">
        <f>J1513/SQRT('Exhaust Gas Math'!$E$14*$B$21*$B$23)</f>
        <v>1.780599173515536E-4</v>
      </c>
      <c r="N1513">
        <f t="shared" si="351"/>
        <v>7.2230121594346955E-3</v>
      </c>
      <c r="O1513">
        <f t="shared" si="352"/>
        <v>0</v>
      </c>
      <c r="P1513">
        <f t="shared" si="353"/>
        <v>0</v>
      </c>
      <c r="Q1513">
        <f>($B$16/2)*(COS((ACOS((2*'Intake Valve Fxn Scratch'!$B$1)/$B$16-1)/($B$17/2))*(I1513-($B$17/2)))+1)*P1513</f>
        <v>0</v>
      </c>
      <c r="R1513">
        <f t="shared" si="354"/>
        <v>0</v>
      </c>
      <c r="S1513">
        <f t="shared" si="355"/>
        <v>0</v>
      </c>
      <c r="T1513">
        <f>S1513*'Exhaust Gas Math'!$C$14</f>
        <v>0</v>
      </c>
      <c r="U1513">
        <f>(T1513/'Exhaust Gas Math'!$B$14)+('Exhaust Gas Math'!$D$10)</f>
        <v>4.4059320573952224E-4</v>
      </c>
      <c r="V1513">
        <f>('Exhaust Gas Math'!$E$10*(2.53982214E-12*V1512^4 - 0.0000000071629564556*V1512^3 + 7.56281407226508E-06*V1512^2 - 0.00322508455050905*V1512 + 1.62997098133725)*$B$24+T1513*'Exhaust Gas Math'!$D$14*$B$23)/('Exhaust Gas Math'!$E$10*(2.53982214E-12*V1512^4 - 0.0000000071629564556*V1512^3 + 7.56281407226508E-06*V1512^2 - 0.00322508455050905*V1512 + 1.62997098133725)+T1513*'Exhaust Gas Math'!$D$14)</f>
        <v>1100</v>
      </c>
      <c r="W1513">
        <f>(353.3116967483*V1513^-1.0020802909)*('Exhaust Gas Math'!$E$10/(T1513+'Exhaust Gas Math'!$E$10))+(357.4500179626*V1513^-1.0038444015 )*(T1513/(T1513+'Exhaust Gas Math'!$E$10))</f>
        <v>0.31654710700089367</v>
      </c>
      <c r="X1513">
        <f t="shared" si="356"/>
        <v>0</v>
      </c>
      <c r="Y1513">
        <f t="shared" si="357"/>
        <v>101325</v>
      </c>
      <c r="Z1513">
        <f t="shared" si="358"/>
        <v>101325</v>
      </c>
    </row>
    <row r="1514" spans="5:26" x14ac:dyDescent="0.2">
      <c r="E1514">
        <f t="shared" si="345"/>
        <v>0.18862499999999308</v>
      </c>
      <c r="F1514">
        <f t="shared" si="346"/>
        <v>101325</v>
      </c>
      <c r="H1514">
        <f t="shared" si="359"/>
        <v>0.18862499999999308</v>
      </c>
      <c r="I1514">
        <f t="shared" si="347"/>
        <v>413.99999999966712</v>
      </c>
      <c r="J1514">
        <f t="shared" si="348"/>
        <v>1.3067207502179701E-2</v>
      </c>
      <c r="K1514">
        <f t="shared" si="349"/>
        <v>21.485007606095202</v>
      </c>
      <c r="L1514">
        <f t="shared" si="350"/>
        <v>3.9769296294121147E-5</v>
      </c>
      <c r="M1514">
        <f>J1514/SQRT('Exhaust Gas Math'!$E$14*$B$21*$B$23)</f>
        <v>2.2183654734659494E-4</v>
      </c>
      <c r="N1514">
        <f t="shared" si="351"/>
        <v>8.6492854860565974E-3</v>
      </c>
      <c r="O1514">
        <f t="shared" si="352"/>
        <v>0</v>
      </c>
      <c r="P1514">
        <f t="shared" si="353"/>
        <v>0</v>
      </c>
      <c r="Q1514">
        <f>($B$16/2)*(COS((ACOS((2*'Intake Valve Fxn Scratch'!$B$1)/$B$16-1)/($B$17/2))*(I1514-($B$17/2)))+1)*P1514</f>
        <v>0</v>
      </c>
      <c r="R1514">
        <f t="shared" si="354"/>
        <v>0</v>
      </c>
      <c r="S1514">
        <f t="shared" si="355"/>
        <v>0</v>
      </c>
      <c r="T1514">
        <f>S1514*'Exhaust Gas Math'!$C$14</f>
        <v>0</v>
      </c>
      <c r="U1514">
        <f>(T1514/'Exhaust Gas Math'!$B$14)+('Exhaust Gas Math'!$D$10)</f>
        <v>4.4059320573952224E-4</v>
      </c>
      <c r="V1514">
        <f>('Exhaust Gas Math'!$E$10*(2.53982214E-12*V1513^4 - 0.0000000071629564556*V1513^3 + 7.56281407226508E-06*V1513^2 - 0.00322508455050905*V1513 + 1.62997098133725)*$B$24+T1514*'Exhaust Gas Math'!$D$14*$B$23)/('Exhaust Gas Math'!$E$10*(2.53982214E-12*V1513^4 - 0.0000000071629564556*V1513^3 + 7.56281407226508E-06*V1513^2 - 0.00322508455050905*V1513 + 1.62997098133725)+T1514*'Exhaust Gas Math'!$D$14)</f>
        <v>1100</v>
      </c>
      <c r="W1514">
        <f>(353.3116967483*V1514^-1.0020802909)*('Exhaust Gas Math'!$E$10/(T1514+'Exhaust Gas Math'!$E$10))+(357.4500179626*V1514^-1.0038444015 )*(T1514/(T1514+'Exhaust Gas Math'!$E$10))</f>
        <v>0.31654710700089367</v>
      </c>
      <c r="X1514">
        <f t="shared" si="356"/>
        <v>0</v>
      </c>
      <c r="Y1514">
        <f t="shared" si="357"/>
        <v>101325</v>
      </c>
      <c r="Z1514">
        <f t="shared" si="358"/>
        <v>101325</v>
      </c>
    </row>
    <row r="1515" spans="5:26" x14ac:dyDescent="0.2">
      <c r="E1515">
        <f t="shared" si="345"/>
        <v>0.18874999999999306</v>
      </c>
      <c r="F1515">
        <f t="shared" si="346"/>
        <v>101325</v>
      </c>
      <c r="H1515">
        <f t="shared" si="359"/>
        <v>0.18874999999999306</v>
      </c>
      <c r="I1515">
        <f t="shared" si="347"/>
        <v>419.99999999966712</v>
      </c>
      <c r="J1515">
        <f t="shared" si="348"/>
        <v>1.5849999999841012E-2</v>
      </c>
      <c r="K1515">
        <f t="shared" si="349"/>
        <v>22.998975938412983</v>
      </c>
      <c r="L1515">
        <f t="shared" si="350"/>
        <v>3.9769296294121147E-5</v>
      </c>
      <c r="M1515">
        <f>J1515/SQRT('Exhaust Gas Math'!$E$14*$B$21*$B$23)</f>
        <v>2.690788582657579E-4</v>
      </c>
      <c r="N1515">
        <f t="shared" si="351"/>
        <v>1.0114751634455899E-2</v>
      </c>
      <c r="O1515">
        <f t="shared" si="352"/>
        <v>0</v>
      </c>
      <c r="P1515">
        <f t="shared" si="353"/>
        <v>0</v>
      </c>
      <c r="Q1515">
        <f>($B$16/2)*(COS((ACOS((2*'Intake Valve Fxn Scratch'!$B$1)/$B$16-1)/($B$17/2))*(I1515-($B$17/2)))+1)*P1515</f>
        <v>0</v>
      </c>
      <c r="R1515">
        <f t="shared" si="354"/>
        <v>0</v>
      </c>
      <c r="S1515">
        <f t="shared" si="355"/>
        <v>0</v>
      </c>
      <c r="T1515">
        <f>S1515*'Exhaust Gas Math'!$C$14</f>
        <v>0</v>
      </c>
      <c r="U1515">
        <f>(T1515/'Exhaust Gas Math'!$B$14)+('Exhaust Gas Math'!$D$10)</f>
        <v>4.4059320573952224E-4</v>
      </c>
      <c r="V1515">
        <f>('Exhaust Gas Math'!$E$10*(2.53982214E-12*V1514^4 - 0.0000000071629564556*V1514^3 + 7.56281407226508E-06*V1514^2 - 0.00322508455050905*V1514 + 1.62997098133725)*$B$24+T1515*'Exhaust Gas Math'!$D$14*$B$23)/('Exhaust Gas Math'!$E$10*(2.53982214E-12*V1514^4 - 0.0000000071629564556*V1514^3 + 7.56281407226508E-06*V1514^2 - 0.00322508455050905*V1514 + 1.62997098133725)+T1515*'Exhaust Gas Math'!$D$14)</f>
        <v>1100</v>
      </c>
      <c r="W1515">
        <f>(353.3116967483*V1515^-1.0020802909)*('Exhaust Gas Math'!$E$10/(T1515+'Exhaust Gas Math'!$E$10))+(357.4500179626*V1515^-1.0038444015 )*(T1515/(T1515+'Exhaust Gas Math'!$E$10))</f>
        <v>0.31654710700089367</v>
      </c>
      <c r="X1515">
        <f t="shared" si="356"/>
        <v>0</v>
      </c>
      <c r="Y1515">
        <f t="shared" si="357"/>
        <v>101325</v>
      </c>
      <c r="Z1515">
        <f t="shared" si="358"/>
        <v>101325</v>
      </c>
    </row>
    <row r="1516" spans="5:26" x14ac:dyDescent="0.2">
      <c r="E1516">
        <f t="shared" si="345"/>
        <v>0.18887499999999305</v>
      </c>
      <c r="F1516">
        <f t="shared" si="346"/>
        <v>101325</v>
      </c>
      <c r="H1516">
        <f t="shared" si="359"/>
        <v>0.18887499999999305</v>
      </c>
      <c r="I1516">
        <f t="shared" si="347"/>
        <v>425.99999999966712</v>
      </c>
      <c r="J1516">
        <f t="shared" si="348"/>
        <v>1.8806448414329029E-2</v>
      </c>
      <c r="K1516">
        <f t="shared" si="349"/>
        <v>24.260962677504008</v>
      </c>
      <c r="L1516">
        <f t="shared" si="350"/>
        <v>3.9769296294121147E-5</v>
      </c>
      <c r="M1516">
        <f>J1516/SQRT('Exhaust Gas Math'!$E$14*$B$21*$B$23)</f>
        <v>3.1926925346449772E-4</v>
      </c>
      <c r="N1516">
        <f t="shared" si="351"/>
        <v>1.1611157153035109E-2</v>
      </c>
      <c r="O1516">
        <f t="shared" si="352"/>
        <v>0</v>
      </c>
      <c r="P1516">
        <f t="shared" si="353"/>
        <v>0</v>
      </c>
      <c r="Q1516">
        <f>($B$16/2)*(COS((ACOS((2*'Intake Valve Fxn Scratch'!$B$1)/$B$16-1)/($B$17/2))*(I1516-($B$17/2)))+1)*P1516</f>
        <v>0</v>
      </c>
      <c r="R1516">
        <f t="shared" si="354"/>
        <v>0</v>
      </c>
      <c r="S1516">
        <f t="shared" si="355"/>
        <v>0</v>
      </c>
      <c r="T1516">
        <f>S1516*'Exhaust Gas Math'!$C$14</f>
        <v>0</v>
      </c>
      <c r="U1516">
        <f>(T1516/'Exhaust Gas Math'!$B$14)+('Exhaust Gas Math'!$D$10)</f>
        <v>4.4059320573952224E-4</v>
      </c>
      <c r="V1516">
        <f>('Exhaust Gas Math'!$E$10*(2.53982214E-12*V1515^4 - 0.0000000071629564556*V1515^3 + 7.56281407226508E-06*V1515^2 - 0.00322508455050905*V1515 + 1.62997098133725)*$B$24+T1516*'Exhaust Gas Math'!$D$14*$B$23)/('Exhaust Gas Math'!$E$10*(2.53982214E-12*V1515^4 - 0.0000000071629564556*V1515^3 + 7.56281407226508E-06*V1515^2 - 0.00322508455050905*V1515 + 1.62997098133725)+T1516*'Exhaust Gas Math'!$D$14)</f>
        <v>1100</v>
      </c>
      <c r="W1516">
        <f>(353.3116967483*V1516^-1.0020802909)*('Exhaust Gas Math'!$E$10/(T1516+'Exhaust Gas Math'!$E$10))+(357.4500179626*V1516^-1.0038444015 )*(T1516/(T1516+'Exhaust Gas Math'!$E$10))</f>
        <v>0.31654710700089367</v>
      </c>
      <c r="X1516">
        <f t="shared" si="356"/>
        <v>0</v>
      </c>
      <c r="Y1516">
        <f t="shared" si="357"/>
        <v>101325</v>
      </c>
      <c r="Z1516">
        <f t="shared" si="358"/>
        <v>101325</v>
      </c>
    </row>
    <row r="1517" spans="5:26" x14ac:dyDescent="0.2">
      <c r="E1517">
        <f t="shared" si="345"/>
        <v>0.18899999999999303</v>
      </c>
      <c r="F1517">
        <f t="shared" si="346"/>
        <v>101325</v>
      </c>
      <c r="H1517">
        <f t="shared" si="359"/>
        <v>0.18899999999999303</v>
      </c>
      <c r="I1517">
        <f t="shared" si="347"/>
        <v>431.99999999966531</v>
      </c>
      <c r="J1517">
        <f t="shared" si="348"/>
        <v>2.1904161278138747E-2</v>
      </c>
      <c r="K1517">
        <f t="shared" si="349"/>
        <v>25.257141232567538</v>
      </c>
      <c r="L1517">
        <f t="shared" si="350"/>
        <v>3.9769296294121147E-5</v>
      </c>
      <c r="M1517">
        <f>J1517/SQRT('Exhaust Gas Math'!$E$14*$B$21*$B$23)</f>
        <v>3.7185783647001382E-4</v>
      </c>
      <c r="N1517">
        <f t="shared" si="351"/>
        <v>1.3134781388426001E-2</v>
      </c>
      <c r="O1517">
        <f t="shared" si="352"/>
        <v>0</v>
      </c>
      <c r="P1517">
        <f t="shared" si="353"/>
        <v>0</v>
      </c>
      <c r="Q1517">
        <f>($B$16/2)*(COS((ACOS((2*'Intake Valve Fxn Scratch'!$B$1)/$B$16-1)/($B$17/2))*(I1517-($B$17/2)))+1)*P1517</f>
        <v>0</v>
      </c>
      <c r="R1517">
        <f t="shared" si="354"/>
        <v>0</v>
      </c>
      <c r="S1517">
        <f t="shared" si="355"/>
        <v>0</v>
      </c>
      <c r="T1517">
        <f>S1517*'Exhaust Gas Math'!$C$14</f>
        <v>0</v>
      </c>
      <c r="U1517">
        <f>(T1517/'Exhaust Gas Math'!$B$14)+('Exhaust Gas Math'!$D$10)</f>
        <v>4.4059320573952224E-4</v>
      </c>
      <c r="V1517">
        <f>('Exhaust Gas Math'!$E$10*(2.53982214E-12*V1516^4 - 0.0000000071629564556*V1516^3 + 7.56281407226508E-06*V1516^2 - 0.00322508455050905*V1516 + 1.62997098133725)*$B$24+T1517*'Exhaust Gas Math'!$D$14*$B$23)/('Exhaust Gas Math'!$E$10*(2.53982214E-12*V1516^4 - 0.0000000071629564556*V1516^3 + 7.56281407226508E-06*V1516^2 - 0.00322508455050905*V1516 + 1.62997098133725)+T1517*'Exhaust Gas Math'!$D$14)</f>
        <v>1100</v>
      </c>
      <c r="W1517">
        <f>(353.3116967483*V1517^-1.0020802909)*('Exhaust Gas Math'!$E$10/(T1517+'Exhaust Gas Math'!$E$10))+(357.4500179626*V1517^-1.0038444015 )*(T1517/(T1517+'Exhaust Gas Math'!$E$10))</f>
        <v>0.31654710700089367</v>
      </c>
      <c r="X1517">
        <f t="shared" si="356"/>
        <v>0</v>
      </c>
      <c r="Y1517">
        <f t="shared" si="357"/>
        <v>101325</v>
      </c>
      <c r="Z1517">
        <f t="shared" si="358"/>
        <v>101325</v>
      </c>
    </row>
    <row r="1518" spans="5:26" x14ac:dyDescent="0.2">
      <c r="E1518">
        <f t="shared" si="345"/>
        <v>0.18912499999999302</v>
      </c>
      <c r="F1518">
        <f t="shared" si="346"/>
        <v>101325</v>
      </c>
      <c r="H1518">
        <f t="shared" si="359"/>
        <v>0.18912499999999302</v>
      </c>
      <c r="I1518">
        <f t="shared" si="347"/>
        <v>437.99999999966531</v>
      </c>
      <c r="J1518">
        <f t="shared" si="348"/>
        <v>2.5109199400896193E-2</v>
      </c>
      <c r="K1518">
        <f t="shared" si="349"/>
        <v>25.976597262890532</v>
      </c>
      <c r="L1518">
        <f t="shared" si="350"/>
        <v>3.9769296294121147E-5</v>
      </c>
      <c r="M1518">
        <f>J1518/SQRT('Exhaust Gas Math'!$E$14*$B$21*$B$23)</f>
        <v>4.2626843576202975E-4</v>
      </c>
      <c r="N1518">
        <f t="shared" si="351"/>
        <v>1.4685858367033022E-2</v>
      </c>
      <c r="O1518">
        <f t="shared" si="352"/>
        <v>0</v>
      </c>
      <c r="P1518">
        <f t="shared" si="353"/>
        <v>0</v>
      </c>
      <c r="Q1518">
        <f>($B$16/2)*(COS((ACOS((2*'Intake Valve Fxn Scratch'!$B$1)/$B$16-1)/($B$17/2))*(I1518-($B$17/2)))+1)*P1518</f>
        <v>0</v>
      </c>
      <c r="R1518">
        <f t="shared" si="354"/>
        <v>0</v>
      </c>
      <c r="S1518">
        <f t="shared" si="355"/>
        <v>0</v>
      </c>
      <c r="T1518">
        <f>S1518*'Exhaust Gas Math'!$C$14</f>
        <v>0</v>
      </c>
      <c r="U1518">
        <f>(T1518/'Exhaust Gas Math'!$B$14)+('Exhaust Gas Math'!$D$10)</f>
        <v>4.4059320573952224E-4</v>
      </c>
      <c r="V1518">
        <f>('Exhaust Gas Math'!$E$10*(2.53982214E-12*V1517^4 - 0.0000000071629564556*V1517^3 + 7.56281407226508E-06*V1517^2 - 0.00322508455050905*V1517 + 1.62997098133725)*$B$24+T1518*'Exhaust Gas Math'!$D$14*$B$23)/('Exhaust Gas Math'!$E$10*(2.53982214E-12*V1517^4 - 0.0000000071629564556*V1517^3 + 7.56281407226508E-06*V1517^2 - 0.00322508455050905*V1517 + 1.62997098133725)+T1518*'Exhaust Gas Math'!$D$14)</f>
        <v>1100</v>
      </c>
      <c r="W1518">
        <f>(353.3116967483*V1518^-1.0020802909)*('Exhaust Gas Math'!$E$10/(T1518+'Exhaust Gas Math'!$E$10))+(357.4500179626*V1518^-1.0038444015 )*(T1518/(T1518+'Exhaust Gas Math'!$E$10))</f>
        <v>0.31654710700089367</v>
      </c>
      <c r="X1518">
        <f t="shared" si="356"/>
        <v>0</v>
      </c>
      <c r="Y1518">
        <f t="shared" si="357"/>
        <v>101325</v>
      </c>
      <c r="Z1518">
        <f t="shared" si="358"/>
        <v>101325</v>
      </c>
    </row>
    <row r="1519" spans="5:26" x14ac:dyDescent="0.2">
      <c r="E1519">
        <f t="shared" si="345"/>
        <v>0.18924999999999301</v>
      </c>
      <c r="F1519">
        <f t="shared" si="346"/>
        <v>101325</v>
      </c>
      <c r="H1519">
        <f t="shared" si="359"/>
        <v>0.18924999999999301</v>
      </c>
      <c r="I1519">
        <f t="shared" si="347"/>
        <v>443.99999999966349</v>
      </c>
      <c r="J1519">
        <f t="shared" si="348"/>
        <v>2.8386447714231093E-2</v>
      </c>
      <c r="K1519">
        <f t="shared" si="349"/>
        <v>26.411448257648924</v>
      </c>
      <c r="L1519">
        <f t="shared" si="350"/>
        <v>3.9769296294121147E-5</v>
      </c>
      <c r="M1519">
        <f>J1519/SQRT('Exhaust Gas Math'!$E$14*$B$21*$B$23)</f>
        <v>4.8190491742855225E-4</v>
      </c>
      <c r="N1519">
        <f t="shared" si="351"/>
        <v>1.6267973594162287E-2</v>
      </c>
      <c r="O1519">
        <f t="shared" si="352"/>
        <v>0</v>
      </c>
      <c r="P1519">
        <f t="shared" si="353"/>
        <v>0</v>
      </c>
      <c r="Q1519">
        <f>($B$16/2)*(COS((ACOS((2*'Intake Valve Fxn Scratch'!$B$1)/$B$16-1)/($B$17/2))*(I1519-($B$17/2)))+1)*P1519</f>
        <v>0</v>
      </c>
      <c r="R1519">
        <f t="shared" si="354"/>
        <v>0</v>
      </c>
      <c r="S1519">
        <f t="shared" si="355"/>
        <v>0</v>
      </c>
      <c r="T1519">
        <f>S1519*'Exhaust Gas Math'!$C$14</f>
        <v>0</v>
      </c>
      <c r="U1519">
        <f>(T1519/'Exhaust Gas Math'!$B$14)+('Exhaust Gas Math'!$D$10)</f>
        <v>4.4059320573952224E-4</v>
      </c>
      <c r="V1519">
        <f>('Exhaust Gas Math'!$E$10*(2.53982214E-12*V1518^4 - 0.0000000071629564556*V1518^3 + 7.56281407226508E-06*V1518^2 - 0.00322508455050905*V1518 + 1.62997098133725)*$B$24+T1519*'Exhaust Gas Math'!$D$14*$B$23)/('Exhaust Gas Math'!$E$10*(2.53982214E-12*V1518^4 - 0.0000000071629564556*V1518^3 + 7.56281407226508E-06*V1518^2 - 0.00322508455050905*V1518 + 1.62997098133725)+T1519*'Exhaust Gas Math'!$D$14)</f>
        <v>1100</v>
      </c>
      <c r="W1519">
        <f>(353.3116967483*V1519^-1.0020802909)*('Exhaust Gas Math'!$E$10/(T1519+'Exhaust Gas Math'!$E$10))+(357.4500179626*V1519^-1.0038444015 )*(T1519/(T1519+'Exhaust Gas Math'!$E$10))</f>
        <v>0.31654710700089367</v>
      </c>
      <c r="X1519">
        <f t="shared" si="356"/>
        <v>0</v>
      </c>
      <c r="Y1519">
        <f t="shared" si="357"/>
        <v>101325</v>
      </c>
      <c r="Z1519">
        <f t="shared" si="358"/>
        <v>101325</v>
      </c>
    </row>
    <row r="1520" spans="5:26" x14ac:dyDescent="0.2">
      <c r="E1520">
        <f t="shared" si="345"/>
        <v>0.18937499999999299</v>
      </c>
      <c r="F1520">
        <f t="shared" si="346"/>
        <v>101325</v>
      </c>
      <c r="H1520">
        <f t="shared" si="359"/>
        <v>0.18937499999999299</v>
      </c>
      <c r="I1520">
        <f t="shared" si="347"/>
        <v>449.99999999966349</v>
      </c>
      <c r="J1520">
        <f t="shared" si="348"/>
        <v>3.1699999999814259E-2</v>
      </c>
      <c r="K1520">
        <f t="shared" si="349"/>
        <v>26.556929898345718</v>
      </c>
      <c r="L1520">
        <f t="shared" si="350"/>
        <v>3.9769296294121147E-5</v>
      </c>
      <c r="M1520">
        <f>J1520/SQRT('Exhaust Gas Math'!$E$14*$B$21*$B$23)</f>
        <v>5.3815771653376076E-4</v>
      </c>
      <c r="N1520">
        <f t="shared" si="351"/>
        <v>1.7887450438295944E-2</v>
      </c>
      <c r="O1520">
        <f t="shared" si="352"/>
        <v>0</v>
      </c>
      <c r="P1520">
        <f t="shared" si="353"/>
        <v>0</v>
      </c>
      <c r="Q1520">
        <f>($B$16/2)*(COS((ACOS((2*'Intake Valve Fxn Scratch'!$B$1)/$B$16-1)/($B$17/2))*(I1520-($B$17/2)))+1)*P1520</f>
        <v>0</v>
      </c>
      <c r="R1520">
        <f t="shared" si="354"/>
        <v>0</v>
      </c>
      <c r="S1520">
        <f t="shared" si="355"/>
        <v>0</v>
      </c>
      <c r="T1520">
        <f>S1520*'Exhaust Gas Math'!$C$14</f>
        <v>0</v>
      </c>
      <c r="U1520">
        <f>(T1520/'Exhaust Gas Math'!$B$14)+('Exhaust Gas Math'!$D$10)</f>
        <v>4.4059320573952224E-4</v>
      </c>
      <c r="V1520">
        <f>('Exhaust Gas Math'!$E$10*(2.53982214E-12*V1519^4 - 0.0000000071629564556*V1519^3 + 7.56281407226508E-06*V1519^2 - 0.00322508455050905*V1519 + 1.62997098133725)*$B$24+T1520*'Exhaust Gas Math'!$D$14*$B$23)/('Exhaust Gas Math'!$E$10*(2.53982214E-12*V1519^4 - 0.0000000071629564556*V1519^3 + 7.56281407226508E-06*V1519^2 - 0.00322508455050905*V1519 + 1.62997098133725)+T1520*'Exhaust Gas Math'!$D$14)</f>
        <v>1100</v>
      </c>
      <c r="W1520">
        <f>(353.3116967483*V1520^-1.0020802909)*('Exhaust Gas Math'!$E$10/(T1520+'Exhaust Gas Math'!$E$10))+(357.4500179626*V1520^-1.0038444015 )*(T1520/(T1520+'Exhaust Gas Math'!$E$10))</f>
        <v>0.31654710700089367</v>
      </c>
      <c r="X1520">
        <f t="shared" si="356"/>
        <v>0</v>
      </c>
      <c r="Y1520">
        <f t="shared" si="357"/>
        <v>101325</v>
      </c>
      <c r="Z1520">
        <f t="shared" si="358"/>
        <v>101325</v>
      </c>
    </row>
    <row r="1521" spans="5:26" x14ac:dyDescent="0.2">
      <c r="E1521">
        <f t="shared" si="345"/>
        <v>0.18949999999999298</v>
      </c>
      <c r="F1521">
        <f t="shared" si="346"/>
        <v>101325</v>
      </c>
      <c r="H1521">
        <f t="shared" si="359"/>
        <v>0.18949999999999298</v>
      </c>
      <c r="I1521">
        <f t="shared" si="347"/>
        <v>455.99999999966349</v>
      </c>
      <c r="J1521">
        <f t="shared" si="348"/>
        <v>3.5013552285399464E-2</v>
      </c>
      <c r="K1521">
        <f t="shared" si="349"/>
        <v>26.411448257681453</v>
      </c>
      <c r="L1521">
        <f t="shared" si="350"/>
        <v>3.9769296294121147E-5</v>
      </c>
      <c r="M1521">
        <f>J1521/SQRT('Exhaust Gas Math'!$E$14*$B$21*$B$23)</f>
        <v>5.9441051563900379E-4</v>
      </c>
      <c r="N1521">
        <f t="shared" si="351"/>
        <v>1.9552731033902933E-2</v>
      </c>
      <c r="O1521">
        <f t="shared" si="352"/>
        <v>0</v>
      </c>
      <c r="P1521">
        <f t="shared" si="353"/>
        <v>0</v>
      </c>
      <c r="Q1521">
        <f>($B$16/2)*(COS((ACOS((2*'Intake Valve Fxn Scratch'!$B$1)/$B$16-1)/($B$17/2))*(I1521-($B$17/2)))+1)*P1521</f>
        <v>0</v>
      </c>
      <c r="R1521">
        <f t="shared" si="354"/>
        <v>0</v>
      </c>
      <c r="S1521">
        <f t="shared" si="355"/>
        <v>0</v>
      </c>
      <c r="T1521">
        <f>S1521*'Exhaust Gas Math'!$C$14</f>
        <v>0</v>
      </c>
      <c r="U1521">
        <f>(T1521/'Exhaust Gas Math'!$B$14)+('Exhaust Gas Math'!$D$10)</f>
        <v>4.4059320573952224E-4</v>
      </c>
      <c r="V1521">
        <f>('Exhaust Gas Math'!$E$10*(2.53982214E-12*V1520^4 - 0.0000000071629564556*V1520^3 + 7.56281407226508E-06*V1520^2 - 0.00322508455050905*V1520 + 1.62997098133725)*$B$24+T1521*'Exhaust Gas Math'!$D$14*$B$23)/('Exhaust Gas Math'!$E$10*(2.53982214E-12*V1520^4 - 0.0000000071629564556*V1520^3 + 7.56281407226508E-06*V1520^2 - 0.00322508455050905*V1520 + 1.62997098133725)+T1521*'Exhaust Gas Math'!$D$14)</f>
        <v>1100</v>
      </c>
      <c r="W1521">
        <f>(353.3116967483*V1521^-1.0020802909)*('Exhaust Gas Math'!$E$10/(T1521+'Exhaust Gas Math'!$E$10))+(357.4500179626*V1521^-1.0038444015 )*(T1521/(T1521+'Exhaust Gas Math'!$E$10))</f>
        <v>0.31654710700089367</v>
      </c>
      <c r="X1521">
        <f t="shared" si="356"/>
        <v>0</v>
      </c>
      <c r="Y1521">
        <f t="shared" si="357"/>
        <v>101325</v>
      </c>
      <c r="Z1521">
        <f t="shared" si="358"/>
        <v>101325</v>
      </c>
    </row>
    <row r="1522" spans="5:26" x14ac:dyDescent="0.2">
      <c r="E1522">
        <f t="shared" si="345"/>
        <v>0.18962499999999297</v>
      </c>
      <c r="F1522">
        <f t="shared" si="346"/>
        <v>101325</v>
      </c>
      <c r="H1522">
        <f t="shared" si="359"/>
        <v>0.18962499999999297</v>
      </c>
      <c r="I1522">
        <f t="shared" si="347"/>
        <v>461.99999999966167</v>
      </c>
      <c r="J1522">
        <f t="shared" si="348"/>
        <v>3.8290800598740446E-2</v>
      </c>
      <c r="K1522">
        <f t="shared" si="349"/>
        <v>25.976597262955234</v>
      </c>
      <c r="L1522">
        <f t="shared" si="350"/>
        <v>3.9769296294121147E-5</v>
      </c>
      <c r="M1522">
        <f>J1522/SQRT('Exhaust Gas Math'!$E$14*$B$21*$B$23)</f>
        <v>6.5004699730562951E-4</v>
      </c>
      <c r="N1522">
        <f t="shared" si="351"/>
        <v>2.1273748626222909E-2</v>
      </c>
      <c r="O1522">
        <f t="shared" si="352"/>
        <v>0</v>
      </c>
      <c r="P1522">
        <f t="shared" si="353"/>
        <v>0</v>
      </c>
      <c r="Q1522">
        <f>($B$16/2)*(COS((ACOS((2*'Intake Valve Fxn Scratch'!$B$1)/$B$16-1)/($B$17/2))*(I1522-($B$17/2)))+1)*P1522</f>
        <v>0</v>
      </c>
      <c r="R1522">
        <f t="shared" si="354"/>
        <v>0</v>
      </c>
      <c r="S1522">
        <f t="shared" si="355"/>
        <v>0</v>
      </c>
      <c r="T1522">
        <f>S1522*'Exhaust Gas Math'!$C$14</f>
        <v>0</v>
      </c>
      <c r="U1522">
        <f>(T1522/'Exhaust Gas Math'!$B$14)+('Exhaust Gas Math'!$D$10)</f>
        <v>4.4059320573952224E-4</v>
      </c>
      <c r="V1522">
        <f>('Exhaust Gas Math'!$E$10*(2.53982214E-12*V1521^4 - 0.0000000071629564556*V1521^3 + 7.56281407226508E-06*V1521^2 - 0.00322508455050905*V1521 + 1.62997098133725)*$B$24+T1522*'Exhaust Gas Math'!$D$14*$B$23)/('Exhaust Gas Math'!$E$10*(2.53982214E-12*V1521^4 - 0.0000000071629564556*V1521^3 + 7.56281407226508E-06*V1521^2 - 0.00322508455050905*V1521 + 1.62997098133725)+T1522*'Exhaust Gas Math'!$D$14)</f>
        <v>1100</v>
      </c>
      <c r="W1522">
        <f>(353.3116967483*V1522^-1.0020802909)*('Exhaust Gas Math'!$E$10/(T1522+'Exhaust Gas Math'!$E$10))+(357.4500179626*V1522^-1.0038444015 )*(T1522/(T1522+'Exhaust Gas Math'!$E$10))</f>
        <v>0.31654710700089367</v>
      </c>
      <c r="X1522">
        <f t="shared" si="356"/>
        <v>0</v>
      </c>
      <c r="Y1522">
        <f t="shared" si="357"/>
        <v>101325</v>
      </c>
      <c r="Z1522">
        <f t="shared" si="358"/>
        <v>101325</v>
      </c>
    </row>
    <row r="1523" spans="5:26" x14ac:dyDescent="0.2">
      <c r="E1523">
        <f t="shared" si="345"/>
        <v>0.18974999999999295</v>
      </c>
      <c r="F1523">
        <f t="shared" si="346"/>
        <v>101325</v>
      </c>
      <c r="H1523">
        <f t="shared" si="359"/>
        <v>0.18974999999999295</v>
      </c>
      <c r="I1523">
        <f t="shared" si="347"/>
        <v>467.99999999966167</v>
      </c>
      <c r="J1523">
        <f t="shared" si="348"/>
        <v>4.1495838721507951E-2</v>
      </c>
      <c r="K1523">
        <f t="shared" si="349"/>
        <v>25.257141232663706</v>
      </c>
      <c r="L1523">
        <f t="shared" si="350"/>
        <v>3.9769296294121147E-5</v>
      </c>
      <c r="M1523">
        <f>J1523/SQRT('Exhaust Gas Math'!$E$14*$B$21*$B$23)</f>
        <v>7.044575965978162E-4</v>
      </c>
      <c r="N1523">
        <f t="shared" si="351"/>
        <v>2.30612821308432E-2</v>
      </c>
      <c r="O1523">
        <f t="shared" si="352"/>
        <v>0</v>
      </c>
      <c r="P1523">
        <f t="shared" si="353"/>
        <v>0</v>
      </c>
      <c r="Q1523">
        <f>($B$16/2)*(COS((ACOS((2*'Intake Valve Fxn Scratch'!$B$1)/$B$16-1)/($B$17/2))*(I1523-($B$17/2)))+1)*P1523</f>
        <v>0</v>
      </c>
      <c r="R1523">
        <f t="shared" si="354"/>
        <v>0</v>
      </c>
      <c r="S1523">
        <f t="shared" si="355"/>
        <v>0</v>
      </c>
      <c r="T1523">
        <f>S1523*'Exhaust Gas Math'!$C$14</f>
        <v>0</v>
      </c>
      <c r="U1523">
        <f>(T1523/'Exhaust Gas Math'!$B$14)+('Exhaust Gas Math'!$D$10)</f>
        <v>4.4059320573952224E-4</v>
      </c>
      <c r="V1523">
        <f>('Exhaust Gas Math'!$E$10*(2.53982214E-12*V1522^4 - 0.0000000071629564556*V1522^3 + 7.56281407226508E-06*V1522^2 - 0.00322508455050905*V1522 + 1.62997098133725)*$B$24+T1523*'Exhaust Gas Math'!$D$14*$B$23)/('Exhaust Gas Math'!$E$10*(2.53982214E-12*V1522^4 - 0.0000000071629564556*V1522^3 + 7.56281407226508E-06*V1522^2 - 0.00322508455050905*V1522 + 1.62997098133725)+T1523*'Exhaust Gas Math'!$D$14)</f>
        <v>1100</v>
      </c>
      <c r="W1523">
        <f>(353.3116967483*V1523^-1.0020802909)*('Exhaust Gas Math'!$E$10/(T1523+'Exhaust Gas Math'!$E$10))+(357.4500179626*V1523^-1.0038444015 )*(T1523/(T1523+'Exhaust Gas Math'!$E$10))</f>
        <v>0.31654710700089367</v>
      </c>
      <c r="X1523">
        <f t="shared" si="356"/>
        <v>0</v>
      </c>
      <c r="Y1523">
        <f t="shared" si="357"/>
        <v>101325</v>
      </c>
      <c r="Z1523">
        <f t="shared" si="358"/>
        <v>101325</v>
      </c>
    </row>
    <row r="1524" spans="5:26" x14ac:dyDescent="0.2">
      <c r="E1524">
        <f t="shared" si="345"/>
        <v>0.18987499999999294</v>
      </c>
      <c r="F1524">
        <f t="shared" si="346"/>
        <v>101325</v>
      </c>
      <c r="H1524">
        <f t="shared" si="359"/>
        <v>0.18987499999999294</v>
      </c>
      <c r="I1524">
        <f t="shared" si="347"/>
        <v>473.99999999966167</v>
      </c>
      <c r="J1524">
        <f t="shared" si="348"/>
        <v>4.4593551585331605E-2</v>
      </c>
      <c r="K1524">
        <f t="shared" si="349"/>
        <v>24.260962677630587</v>
      </c>
      <c r="L1524">
        <f t="shared" si="350"/>
        <v>3.9769296294121147E-5</v>
      </c>
      <c r="M1524">
        <f>J1524/SQRT('Exhaust Gas Math'!$E$14*$B$21*$B$23)</f>
        <v>7.5704617960356893E-4</v>
      </c>
      <c r="N1524">
        <f t="shared" si="351"/>
        <v>2.4926279523068213E-2</v>
      </c>
      <c r="O1524">
        <f t="shared" si="352"/>
        <v>0</v>
      </c>
      <c r="P1524">
        <f t="shared" si="353"/>
        <v>0</v>
      </c>
      <c r="Q1524">
        <f>($B$16/2)*(COS((ACOS((2*'Intake Valve Fxn Scratch'!$B$1)/$B$16-1)/($B$17/2))*(I1524-($B$17/2)))+1)*P1524</f>
        <v>0</v>
      </c>
      <c r="R1524">
        <f t="shared" si="354"/>
        <v>0</v>
      </c>
      <c r="S1524">
        <f t="shared" si="355"/>
        <v>0</v>
      </c>
      <c r="T1524">
        <f>S1524*'Exhaust Gas Math'!$C$14</f>
        <v>0</v>
      </c>
      <c r="U1524">
        <f>(T1524/'Exhaust Gas Math'!$B$14)+('Exhaust Gas Math'!$D$10)</f>
        <v>4.4059320573952224E-4</v>
      </c>
      <c r="V1524">
        <f>('Exhaust Gas Math'!$E$10*(2.53982214E-12*V1523^4 - 0.0000000071629564556*V1523^3 + 7.56281407226508E-06*V1523^2 - 0.00322508455050905*V1523 + 1.62997098133725)*$B$24+T1524*'Exhaust Gas Math'!$D$14*$B$23)/('Exhaust Gas Math'!$E$10*(2.53982214E-12*V1523^4 - 0.0000000071629564556*V1523^3 + 7.56281407226508E-06*V1523^2 - 0.00322508455050905*V1523 + 1.62997098133725)+T1524*'Exhaust Gas Math'!$D$14)</f>
        <v>1100</v>
      </c>
      <c r="W1524">
        <f>(353.3116967483*V1524^-1.0020802909)*('Exhaust Gas Math'!$E$10/(T1524+'Exhaust Gas Math'!$E$10))+(357.4500179626*V1524^-1.0038444015 )*(T1524/(T1524+'Exhaust Gas Math'!$E$10))</f>
        <v>0.31654710700089367</v>
      </c>
      <c r="X1524">
        <f t="shared" si="356"/>
        <v>0</v>
      </c>
      <c r="Y1524">
        <f t="shared" si="357"/>
        <v>101325</v>
      </c>
      <c r="Z1524">
        <f t="shared" si="358"/>
        <v>101325</v>
      </c>
    </row>
    <row r="1525" spans="5:26" x14ac:dyDescent="0.2">
      <c r="E1525">
        <f t="shared" si="345"/>
        <v>0.18999999999999292</v>
      </c>
      <c r="F1525">
        <f t="shared" si="346"/>
        <v>101325</v>
      </c>
      <c r="H1525">
        <f t="shared" si="359"/>
        <v>0.18999999999999292</v>
      </c>
      <c r="I1525">
        <f t="shared" si="347"/>
        <v>479.99999999965985</v>
      </c>
      <c r="J1525">
        <f t="shared" si="348"/>
        <v>4.7549999999837278E-2</v>
      </c>
      <c r="K1525">
        <f t="shared" si="349"/>
        <v>22.998975938568588</v>
      </c>
      <c r="L1525">
        <f t="shared" si="350"/>
        <v>3.9769296294121147E-5</v>
      </c>
      <c r="M1525">
        <f>J1525/SQRT('Exhaust Gas Math'!$E$14*$B$21*$B$23)</f>
        <v>8.0723657480260853E-4</v>
      </c>
      <c r="N1525">
        <f t="shared" si="351"/>
        <v>2.6879134705567843E-2</v>
      </c>
      <c r="O1525">
        <f t="shared" si="352"/>
        <v>0</v>
      </c>
      <c r="P1525">
        <f t="shared" si="353"/>
        <v>0</v>
      </c>
      <c r="Q1525">
        <f>($B$16/2)*(COS((ACOS((2*'Intake Valve Fxn Scratch'!$B$1)/$B$16-1)/($B$17/2))*(I1525-($B$17/2)))+1)*P1525</f>
        <v>0</v>
      </c>
      <c r="R1525">
        <f t="shared" si="354"/>
        <v>0</v>
      </c>
      <c r="S1525">
        <f t="shared" si="355"/>
        <v>0</v>
      </c>
      <c r="T1525">
        <f>S1525*'Exhaust Gas Math'!$C$14</f>
        <v>0</v>
      </c>
      <c r="U1525">
        <f>(T1525/'Exhaust Gas Math'!$B$14)+('Exhaust Gas Math'!$D$10)</f>
        <v>4.4059320573952224E-4</v>
      </c>
      <c r="V1525">
        <f>('Exhaust Gas Math'!$E$10*(2.53982214E-12*V1524^4 - 0.0000000071629564556*V1524^3 + 7.56281407226508E-06*V1524^2 - 0.00322508455050905*V1524 + 1.62997098133725)*$B$24+T1525*'Exhaust Gas Math'!$D$14*$B$23)/('Exhaust Gas Math'!$E$10*(2.53982214E-12*V1524^4 - 0.0000000071629564556*V1524^3 + 7.56281407226508E-06*V1524^2 - 0.00322508455050905*V1524 + 1.62997098133725)+T1525*'Exhaust Gas Math'!$D$14)</f>
        <v>1100</v>
      </c>
      <c r="W1525">
        <f>(353.3116967483*V1525^-1.0020802909)*('Exhaust Gas Math'!$E$10/(T1525+'Exhaust Gas Math'!$E$10))+(357.4500179626*V1525^-1.0038444015 )*(T1525/(T1525+'Exhaust Gas Math'!$E$10))</f>
        <v>0.31654710700089367</v>
      </c>
      <c r="X1525">
        <f t="shared" si="356"/>
        <v>0</v>
      </c>
      <c r="Y1525">
        <f t="shared" si="357"/>
        <v>101325</v>
      </c>
      <c r="Z1525">
        <f t="shared" si="358"/>
        <v>101325</v>
      </c>
    </row>
    <row r="1526" spans="5:26" x14ac:dyDescent="0.2">
      <c r="E1526">
        <f t="shared" si="345"/>
        <v>0.19012499999999291</v>
      </c>
      <c r="F1526">
        <f t="shared" si="346"/>
        <v>101325</v>
      </c>
      <c r="H1526">
        <f t="shared" si="359"/>
        <v>0.19012499999999291</v>
      </c>
      <c r="I1526">
        <f t="shared" si="347"/>
        <v>485.99999999965985</v>
      </c>
      <c r="J1526">
        <f t="shared" si="348"/>
        <v>5.0332792497519034E-2</v>
      </c>
      <c r="K1526">
        <f t="shared" si="349"/>
        <v>21.485007606278568</v>
      </c>
      <c r="L1526">
        <f t="shared" si="350"/>
        <v>3.9769296294121147E-5</v>
      </c>
      <c r="M1526">
        <f>J1526/SQRT('Exhaust Gas Math'!$E$14*$B$21*$B$23)</f>
        <v>8.5447888572211857E-4</v>
      </c>
      <c r="N1526">
        <f t="shared" si="351"/>
        <v>2.8928903021712044E-2</v>
      </c>
      <c r="O1526">
        <f t="shared" si="352"/>
        <v>0</v>
      </c>
      <c r="P1526">
        <f t="shared" si="353"/>
        <v>0</v>
      </c>
      <c r="Q1526">
        <f>($B$16/2)*(COS((ACOS((2*'Intake Valve Fxn Scratch'!$B$1)/$B$16-1)/($B$17/2))*(I1526-($B$17/2)))+1)*P1526</f>
        <v>0</v>
      </c>
      <c r="R1526">
        <f t="shared" si="354"/>
        <v>0</v>
      </c>
      <c r="S1526">
        <f t="shared" si="355"/>
        <v>0</v>
      </c>
      <c r="T1526">
        <f>S1526*'Exhaust Gas Math'!$C$14</f>
        <v>0</v>
      </c>
      <c r="U1526">
        <f>(T1526/'Exhaust Gas Math'!$B$14)+('Exhaust Gas Math'!$D$10)</f>
        <v>4.4059320573952224E-4</v>
      </c>
      <c r="V1526">
        <f>('Exhaust Gas Math'!$E$10*(2.53982214E-12*V1525^4 - 0.0000000071629564556*V1525^3 + 7.56281407226508E-06*V1525^2 - 0.00322508455050905*V1525 + 1.62997098133725)*$B$24+T1526*'Exhaust Gas Math'!$D$14*$B$23)/('Exhaust Gas Math'!$E$10*(2.53982214E-12*V1525^4 - 0.0000000071629564556*V1525^3 + 7.56281407226508E-06*V1525^2 - 0.00322508455050905*V1525 + 1.62997098133725)+T1526*'Exhaust Gas Math'!$D$14)</f>
        <v>1100</v>
      </c>
      <c r="W1526">
        <f>(353.3116967483*V1526^-1.0020802909)*('Exhaust Gas Math'!$E$10/(T1526+'Exhaust Gas Math'!$E$10))+(357.4500179626*V1526^-1.0038444015 )*(T1526/(T1526+'Exhaust Gas Math'!$E$10))</f>
        <v>0.31654710700089367</v>
      </c>
      <c r="X1526">
        <f t="shared" si="356"/>
        <v>0</v>
      </c>
      <c r="Y1526">
        <f t="shared" si="357"/>
        <v>101325</v>
      </c>
      <c r="Z1526">
        <f t="shared" si="358"/>
        <v>101325</v>
      </c>
    </row>
    <row r="1527" spans="5:26" x14ac:dyDescent="0.2">
      <c r="E1527">
        <f t="shared" si="345"/>
        <v>0.1902499999999929</v>
      </c>
      <c r="F1527">
        <f t="shared" si="346"/>
        <v>101325</v>
      </c>
      <c r="H1527">
        <f t="shared" si="359"/>
        <v>0.1902499999999929</v>
      </c>
      <c r="I1527">
        <f t="shared" si="347"/>
        <v>491.99999999965985</v>
      </c>
      <c r="J1527">
        <f t="shared" si="348"/>
        <v>5.2911440221435527E-2</v>
      </c>
      <c r="K1527">
        <f t="shared" si="349"/>
        <v>19.735645034627339</v>
      </c>
      <c r="L1527">
        <f t="shared" si="350"/>
        <v>3.9769296294121147E-5</v>
      </c>
      <c r="M1527">
        <f>J1527/SQRT('Exhaust Gas Math'!$E$14*$B$21*$B$23)</f>
        <v>8.9825551571757632E-4</v>
      </c>
      <c r="N1527">
        <f t="shared" si="351"/>
        <v>3.1082443968259592E-2</v>
      </c>
      <c r="O1527">
        <f t="shared" si="352"/>
        <v>0</v>
      </c>
      <c r="P1527">
        <f t="shared" si="353"/>
        <v>0</v>
      </c>
      <c r="Q1527">
        <f>($B$16/2)*(COS((ACOS((2*'Intake Valve Fxn Scratch'!$B$1)/$B$16-1)/($B$17/2))*(I1527-($B$17/2)))+1)*P1527</f>
        <v>0</v>
      </c>
      <c r="R1527">
        <f t="shared" si="354"/>
        <v>0</v>
      </c>
      <c r="S1527">
        <f t="shared" si="355"/>
        <v>0</v>
      </c>
      <c r="T1527">
        <f>S1527*'Exhaust Gas Math'!$C$14</f>
        <v>0</v>
      </c>
      <c r="U1527">
        <f>(T1527/'Exhaust Gas Math'!$B$14)+('Exhaust Gas Math'!$D$10)</f>
        <v>4.4059320573952224E-4</v>
      </c>
      <c r="V1527">
        <f>('Exhaust Gas Math'!$E$10*(2.53982214E-12*V1526^4 - 0.0000000071629564556*V1526^3 + 7.56281407226508E-06*V1526^2 - 0.00322508455050905*V1526 + 1.62997098133725)*$B$24+T1527*'Exhaust Gas Math'!$D$14*$B$23)/('Exhaust Gas Math'!$E$10*(2.53982214E-12*V1526^4 - 0.0000000071629564556*V1526^3 + 7.56281407226508E-06*V1526^2 - 0.00322508455050905*V1526 + 1.62997098133725)+T1527*'Exhaust Gas Math'!$D$14)</f>
        <v>1100</v>
      </c>
      <c r="W1527">
        <f>(353.3116967483*V1527^-1.0020802909)*('Exhaust Gas Math'!$E$10/(T1527+'Exhaust Gas Math'!$E$10))+(357.4500179626*V1527^-1.0038444015 )*(T1527/(T1527+'Exhaust Gas Math'!$E$10))</f>
        <v>0.31654710700089367</v>
      </c>
      <c r="X1527">
        <f t="shared" si="356"/>
        <v>0</v>
      </c>
      <c r="Y1527">
        <f t="shared" si="357"/>
        <v>101325</v>
      </c>
      <c r="Z1527">
        <f t="shared" si="358"/>
        <v>101325</v>
      </c>
    </row>
    <row r="1528" spans="5:26" x14ac:dyDescent="0.2">
      <c r="E1528">
        <f t="shared" si="345"/>
        <v>0.19037499999999288</v>
      </c>
      <c r="F1528">
        <f t="shared" si="346"/>
        <v>101325</v>
      </c>
      <c r="H1528">
        <f t="shared" si="359"/>
        <v>0.19037499999999288</v>
      </c>
      <c r="I1528">
        <f t="shared" si="347"/>
        <v>497.99999999965803</v>
      </c>
      <c r="J1528">
        <f t="shared" si="348"/>
        <v>5.5257690967507406E-2</v>
      </c>
      <c r="K1528">
        <f t="shared" si="349"/>
        <v>17.770054606026989</v>
      </c>
      <c r="L1528">
        <f t="shared" si="350"/>
        <v>3.9769296294121147E-5</v>
      </c>
      <c r="M1528">
        <f>J1528/SQRT('Exhaust Gas Math'!$E$14*$B$21*$B$23)</f>
        <v>9.3808683886991296E-4</v>
      </c>
      <c r="N1528">
        <f t="shared" si="351"/>
        <v>3.3343486332319767E-2</v>
      </c>
      <c r="O1528">
        <f t="shared" si="352"/>
        <v>0</v>
      </c>
      <c r="P1528">
        <f t="shared" si="353"/>
        <v>0</v>
      </c>
      <c r="Q1528">
        <f>($B$16/2)*(COS((ACOS((2*'Intake Valve Fxn Scratch'!$B$1)/$B$16-1)/($B$17/2))*(I1528-($B$17/2)))+1)*P1528</f>
        <v>0</v>
      </c>
      <c r="R1528">
        <f t="shared" si="354"/>
        <v>0</v>
      </c>
      <c r="S1528">
        <f t="shared" si="355"/>
        <v>0</v>
      </c>
      <c r="T1528">
        <f>S1528*'Exhaust Gas Math'!$C$14</f>
        <v>0</v>
      </c>
      <c r="U1528">
        <f>(T1528/'Exhaust Gas Math'!$B$14)+('Exhaust Gas Math'!$D$10)</f>
        <v>4.4059320573952224E-4</v>
      </c>
      <c r="V1528">
        <f>('Exhaust Gas Math'!$E$10*(2.53982214E-12*V1527^4 - 0.0000000071629564556*V1527^3 + 7.56281407226508E-06*V1527^2 - 0.00322508455050905*V1527 + 1.62997098133725)*$B$24+T1528*'Exhaust Gas Math'!$D$14*$B$23)/('Exhaust Gas Math'!$E$10*(2.53982214E-12*V1527^4 - 0.0000000071629564556*V1527^3 + 7.56281407226508E-06*V1527^2 - 0.00322508455050905*V1527 + 1.62997098133725)+T1528*'Exhaust Gas Math'!$D$14)</f>
        <v>1100</v>
      </c>
      <c r="W1528">
        <f>(353.3116967483*V1528^-1.0020802909)*('Exhaust Gas Math'!$E$10/(T1528+'Exhaust Gas Math'!$E$10))+(357.4500179626*V1528^-1.0038444015 )*(T1528/(T1528+'Exhaust Gas Math'!$E$10))</f>
        <v>0.31654710700089367</v>
      </c>
      <c r="X1528">
        <f t="shared" si="356"/>
        <v>0</v>
      </c>
      <c r="Y1528">
        <f t="shared" si="357"/>
        <v>101325</v>
      </c>
      <c r="Z1528">
        <f t="shared" si="358"/>
        <v>101325</v>
      </c>
    </row>
    <row r="1529" spans="5:26" x14ac:dyDescent="0.2">
      <c r="E1529">
        <f t="shared" si="345"/>
        <v>0.19049999999999287</v>
      </c>
      <c r="F1529">
        <f t="shared" si="346"/>
        <v>101325</v>
      </c>
      <c r="H1529">
        <f t="shared" si="359"/>
        <v>0.19049999999999287</v>
      </c>
      <c r="I1529">
        <f t="shared" si="347"/>
        <v>503.99999999965803</v>
      </c>
      <c r="J1529">
        <f t="shared" si="348"/>
        <v>5.73458387215749E-2</v>
      </c>
      <c r="K1529">
        <f t="shared" si="349"/>
        <v>15.609771740540571</v>
      </c>
      <c r="L1529">
        <f t="shared" si="350"/>
        <v>3.9769296294121147E-5</v>
      </c>
      <c r="M1529">
        <f>J1529/SQRT('Exhaust Gas Math'!$E$14*$B$21*$B$23)</f>
        <v>9.7353645486740979E-4</v>
      </c>
      <c r="N1529">
        <f t="shared" si="351"/>
        <v>3.5711621293252366E-2</v>
      </c>
      <c r="O1529">
        <f t="shared" si="352"/>
        <v>0</v>
      </c>
      <c r="P1529">
        <f t="shared" si="353"/>
        <v>0</v>
      </c>
      <c r="Q1529">
        <f>($B$16/2)*(COS((ACOS((2*'Intake Valve Fxn Scratch'!$B$1)/$B$16-1)/($B$17/2))*(I1529-($B$17/2)))+1)*P1529</f>
        <v>0</v>
      </c>
      <c r="R1529">
        <f t="shared" si="354"/>
        <v>0</v>
      </c>
      <c r="S1529">
        <f t="shared" si="355"/>
        <v>0</v>
      </c>
      <c r="T1529">
        <f>S1529*'Exhaust Gas Math'!$C$14</f>
        <v>0</v>
      </c>
      <c r="U1529">
        <f>(T1529/'Exhaust Gas Math'!$B$14)+('Exhaust Gas Math'!$D$10)</f>
        <v>4.4059320573952224E-4</v>
      </c>
      <c r="V1529">
        <f>('Exhaust Gas Math'!$E$10*(2.53982214E-12*V1528^4 - 0.0000000071629564556*V1528^3 + 7.56281407226508E-06*V1528^2 - 0.00322508455050905*V1528 + 1.62997098133725)*$B$24+T1529*'Exhaust Gas Math'!$D$14*$B$23)/('Exhaust Gas Math'!$E$10*(2.53982214E-12*V1528^4 - 0.0000000071629564556*V1528^3 + 7.56281407226508E-06*V1528^2 - 0.00322508455050905*V1528 + 1.62997098133725)+T1529*'Exhaust Gas Math'!$D$14)</f>
        <v>1100</v>
      </c>
      <c r="W1529">
        <f>(353.3116967483*V1529^-1.0020802909)*('Exhaust Gas Math'!$E$10/(T1529+'Exhaust Gas Math'!$E$10))+(357.4500179626*V1529^-1.0038444015 )*(T1529/(T1529+'Exhaust Gas Math'!$E$10))</f>
        <v>0.31654710700089367</v>
      </c>
      <c r="X1529">
        <f t="shared" si="356"/>
        <v>0</v>
      </c>
      <c r="Y1529">
        <f t="shared" si="357"/>
        <v>101325</v>
      </c>
      <c r="Z1529">
        <f t="shared" si="358"/>
        <v>101325</v>
      </c>
    </row>
    <row r="1530" spans="5:26" x14ac:dyDescent="0.2">
      <c r="E1530">
        <f t="shared" si="345"/>
        <v>0.19062499999999286</v>
      </c>
      <c r="F1530">
        <f t="shared" si="346"/>
        <v>101325</v>
      </c>
      <c r="H1530">
        <f t="shared" si="359"/>
        <v>0.19062499999999286</v>
      </c>
      <c r="I1530">
        <f t="shared" si="347"/>
        <v>509.99999999965621</v>
      </c>
      <c r="J1530">
        <f t="shared" si="348"/>
        <v>5.9153005299872122E-2</v>
      </c>
      <c r="K1530">
        <f t="shared" si="349"/>
        <v>13.278464949310095</v>
      </c>
      <c r="L1530">
        <f t="shared" si="350"/>
        <v>3.9769296294121147E-5</v>
      </c>
      <c r="M1530">
        <f>J1530/SQRT('Exhaust Gas Math'!$E$14*$B$21*$B$23)</f>
        <v>1.0042159702989006E-3</v>
      </c>
      <c r="N1530">
        <f t="shared" si="351"/>
        <v>3.8181243154615449E-2</v>
      </c>
      <c r="O1530">
        <f t="shared" si="352"/>
        <v>0</v>
      </c>
      <c r="P1530">
        <f t="shared" si="353"/>
        <v>0</v>
      </c>
      <c r="Q1530">
        <f>($B$16/2)*(COS((ACOS((2*'Intake Valve Fxn Scratch'!$B$1)/$B$16-1)/($B$17/2))*(I1530-($B$17/2)))+1)*P1530</f>
        <v>0</v>
      </c>
      <c r="R1530">
        <f t="shared" si="354"/>
        <v>0</v>
      </c>
      <c r="S1530">
        <f t="shared" si="355"/>
        <v>0</v>
      </c>
      <c r="T1530">
        <f>S1530*'Exhaust Gas Math'!$C$14</f>
        <v>0</v>
      </c>
      <c r="U1530">
        <f>(T1530/'Exhaust Gas Math'!$B$14)+('Exhaust Gas Math'!$D$10)</f>
        <v>4.4059320573952224E-4</v>
      </c>
      <c r="V1530">
        <f>('Exhaust Gas Math'!$E$10*(2.53982214E-12*V1529^4 - 0.0000000071629564556*V1529^3 + 7.56281407226508E-06*V1529^2 - 0.00322508455050905*V1529 + 1.62997098133725)*$B$24+T1530*'Exhaust Gas Math'!$D$14*$B$23)/('Exhaust Gas Math'!$E$10*(2.53982214E-12*V1529^4 - 0.0000000071629564556*V1529^3 + 7.56281407226508E-06*V1529^2 - 0.00322508455050905*V1529 + 1.62997098133725)+T1530*'Exhaust Gas Math'!$D$14)</f>
        <v>1100</v>
      </c>
      <c r="W1530">
        <f>(353.3116967483*V1530^-1.0020802909)*('Exhaust Gas Math'!$E$10/(T1530+'Exhaust Gas Math'!$E$10))+(357.4500179626*V1530^-1.0038444015 )*(T1530/(T1530+'Exhaust Gas Math'!$E$10))</f>
        <v>0.31654710700089367</v>
      </c>
      <c r="X1530">
        <f t="shared" si="356"/>
        <v>0</v>
      </c>
      <c r="Y1530">
        <f t="shared" si="357"/>
        <v>101325</v>
      </c>
      <c r="Z1530">
        <f t="shared" si="358"/>
        <v>101325</v>
      </c>
    </row>
    <row r="1531" spans="5:26" x14ac:dyDescent="0.2">
      <c r="E1531">
        <f t="shared" si="345"/>
        <v>0.19074999999999284</v>
      </c>
      <c r="F1531">
        <f t="shared" si="346"/>
        <v>101325</v>
      </c>
      <c r="H1531">
        <f t="shared" si="359"/>
        <v>0.19074999999999284</v>
      </c>
      <c r="I1531">
        <f t="shared" si="347"/>
        <v>515.99999999965621</v>
      </c>
      <c r="J1531">
        <f t="shared" si="348"/>
        <v>6.0659391007193336E-2</v>
      </c>
      <c r="K1531">
        <f t="shared" si="349"/>
        <v>10.801676517397587</v>
      </c>
      <c r="L1531">
        <f t="shared" si="350"/>
        <v>3.9769296294121147E-5</v>
      </c>
      <c r="M1531">
        <f>J1531/SQRT('Exhaust Gas Math'!$E$14*$B$21*$B$23)</f>
        <v>1.0297892539732169E-3</v>
      </c>
      <c r="N1531">
        <f t="shared" si="351"/>
        <v>4.0740475102828265E-2</v>
      </c>
      <c r="O1531">
        <f t="shared" si="352"/>
        <v>0</v>
      </c>
      <c r="P1531">
        <f t="shared" si="353"/>
        <v>0</v>
      </c>
      <c r="Q1531">
        <f>($B$16/2)*(COS((ACOS((2*'Intake Valve Fxn Scratch'!$B$1)/$B$16-1)/($B$17/2))*(I1531-($B$17/2)))+1)*P1531</f>
        <v>0</v>
      </c>
      <c r="R1531">
        <f t="shared" si="354"/>
        <v>0</v>
      </c>
      <c r="S1531">
        <f t="shared" si="355"/>
        <v>0</v>
      </c>
      <c r="T1531">
        <f>S1531*'Exhaust Gas Math'!$C$14</f>
        <v>0</v>
      </c>
      <c r="U1531">
        <f>(T1531/'Exhaust Gas Math'!$B$14)+('Exhaust Gas Math'!$D$10)</f>
        <v>4.4059320573952224E-4</v>
      </c>
      <c r="V1531">
        <f>('Exhaust Gas Math'!$E$10*(2.53982214E-12*V1530^4 - 0.0000000071629564556*V1530^3 + 7.56281407226508E-06*V1530^2 - 0.00322508455050905*V1530 + 1.62997098133725)*$B$24+T1531*'Exhaust Gas Math'!$D$14*$B$23)/('Exhaust Gas Math'!$E$10*(2.53982214E-12*V1530^4 - 0.0000000071629564556*V1530^3 + 7.56281407226508E-06*V1530^2 - 0.00322508455050905*V1530 + 1.62997098133725)+T1531*'Exhaust Gas Math'!$D$14)</f>
        <v>1100</v>
      </c>
      <c r="W1531">
        <f>(353.3116967483*V1531^-1.0020802909)*('Exhaust Gas Math'!$E$10/(T1531+'Exhaust Gas Math'!$E$10))+(357.4500179626*V1531^-1.0038444015 )*(T1531/(T1531+'Exhaust Gas Math'!$E$10))</f>
        <v>0.31654710700089367</v>
      </c>
      <c r="X1531">
        <f t="shared" si="356"/>
        <v>0</v>
      </c>
      <c r="Y1531">
        <f t="shared" si="357"/>
        <v>101325</v>
      </c>
      <c r="Z1531">
        <f t="shared" si="358"/>
        <v>101325</v>
      </c>
    </row>
    <row r="1532" spans="5:26" x14ac:dyDescent="0.2">
      <c r="E1532">
        <f t="shared" si="345"/>
        <v>0.19087499999999283</v>
      </c>
      <c r="F1532">
        <f t="shared" si="346"/>
        <v>101325</v>
      </c>
      <c r="H1532">
        <f t="shared" si="359"/>
        <v>0.19087499999999283</v>
      </c>
      <c r="I1532">
        <f t="shared" si="347"/>
        <v>521.99999999965621</v>
      </c>
      <c r="J1532">
        <f t="shared" si="348"/>
        <v>6.1848491566497646E-2</v>
      </c>
      <c r="K1532">
        <f t="shared" si="349"/>
        <v>8.2065426571643716</v>
      </c>
      <c r="L1532">
        <f t="shared" si="350"/>
        <v>3.9769296294121147E-5</v>
      </c>
      <c r="M1532">
        <f>J1532/SQRT('Exhaust Gas Math'!$E$14*$B$21*$B$23)</f>
        <v>1.0499761196428692E-3</v>
      </c>
      <c r="N1532">
        <f t="shared" si="351"/>
        <v>4.3370137971584705E-2</v>
      </c>
      <c r="O1532">
        <f t="shared" si="352"/>
        <v>0</v>
      </c>
      <c r="P1532">
        <f t="shared" si="353"/>
        <v>0</v>
      </c>
      <c r="Q1532">
        <f>($B$16/2)*(COS((ACOS((2*'Intake Valve Fxn Scratch'!$B$1)/$B$16-1)/($B$17/2))*(I1532-($B$17/2)))+1)*P1532</f>
        <v>0</v>
      </c>
      <c r="R1532">
        <f t="shared" si="354"/>
        <v>0</v>
      </c>
      <c r="S1532">
        <f t="shared" si="355"/>
        <v>0</v>
      </c>
      <c r="T1532">
        <f>S1532*'Exhaust Gas Math'!$C$14</f>
        <v>0</v>
      </c>
      <c r="U1532">
        <f>(T1532/'Exhaust Gas Math'!$B$14)+('Exhaust Gas Math'!$D$10)</f>
        <v>4.4059320573952224E-4</v>
      </c>
      <c r="V1532">
        <f>('Exhaust Gas Math'!$E$10*(2.53982214E-12*V1531^4 - 0.0000000071629564556*V1531^3 + 7.56281407226508E-06*V1531^2 - 0.00322508455050905*V1531 + 1.62997098133725)*$B$24+T1532*'Exhaust Gas Math'!$D$14*$B$23)/('Exhaust Gas Math'!$E$10*(2.53982214E-12*V1531^4 - 0.0000000071629564556*V1531^3 + 7.56281407226508E-06*V1531^2 - 0.00322508455050905*V1531 + 1.62997098133725)+T1532*'Exhaust Gas Math'!$D$14)</f>
        <v>1100</v>
      </c>
      <c r="W1532">
        <f>(353.3116967483*V1532^-1.0020802909)*('Exhaust Gas Math'!$E$10/(T1532+'Exhaust Gas Math'!$E$10))+(357.4500179626*V1532^-1.0038444015 )*(T1532/(T1532+'Exhaust Gas Math'!$E$10))</f>
        <v>0.31654710700089367</v>
      </c>
      <c r="X1532">
        <f t="shared" si="356"/>
        <v>0</v>
      </c>
      <c r="Y1532">
        <f t="shared" si="357"/>
        <v>101325</v>
      </c>
      <c r="Z1532">
        <f t="shared" si="358"/>
        <v>101325</v>
      </c>
    </row>
    <row r="1533" spans="5:26" x14ac:dyDescent="0.2">
      <c r="E1533">
        <f t="shared" si="345"/>
        <v>0.19099999999999281</v>
      </c>
      <c r="F1533">
        <f t="shared" si="346"/>
        <v>101325</v>
      </c>
      <c r="H1533">
        <f t="shared" si="359"/>
        <v>0.19099999999999281</v>
      </c>
      <c r="I1533">
        <f t="shared" si="347"/>
        <v>527.99999999965439</v>
      </c>
      <c r="J1533">
        <f t="shared" si="348"/>
        <v>6.2707278943222033E-2</v>
      </c>
      <c r="K1533">
        <f t="shared" si="349"/>
        <v>5.5214961982498298</v>
      </c>
      <c r="L1533">
        <f t="shared" si="350"/>
        <v>3.9769296294121147E-5</v>
      </c>
      <c r="M1533">
        <f>J1533/SQRT('Exhaust Gas Math'!$E$14*$B$21*$B$23)</f>
        <v>1.0645553957832074E-3</v>
      </c>
      <c r="N1533">
        <f t="shared" si="351"/>
        <v>4.6042841937384636E-2</v>
      </c>
      <c r="O1533">
        <f t="shared" si="352"/>
        <v>0</v>
      </c>
      <c r="P1533">
        <f t="shared" si="353"/>
        <v>0</v>
      </c>
      <c r="Q1533">
        <f>($B$16/2)*(COS((ACOS((2*'Intake Valve Fxn Scratch'!$B$1)/$B$16-1)/($B$17/2))*(I1533-($B$17/2)))+1)*P1533</f>
        <v>0</v>
      </c>
      <c r="R1533">
        <f t="shared" si="354"/>
        <v>0</v>
      </c>
      <c r="S1533">
        <f t="shared" si="355"/>
        <v>0</v>
      </c>
      <c r="T1533">
        <f>S1533*'Exhaust Gas Math'!$C$14</f>
        <v>0</v>
      </c>
      <c r="U1533">
        <f>(T1533/'Exhaust Gas Math'!$B$14)+('Exhaust Gas Math'!$D$10)</f>
        <v>4.4059320573952224E-4</v>
      </c>
      <c r="V1533">
        <f>('Exhaust Gas Math'!$E$10*(2.53982214E-12*V1532^4 - 0.0000000071629564556*V1532^3 + 7.56281407226508E-06*V1532^2 - 0.00322508455050905*V1532 + 1.62997098133725)*$B$24+T1533*'Exhaust Gas Math'!$D$14*$B$23)/('Exhaust Gas Math'!$E$10*(2.53982214E-12*V1532^4 - 0.0000000071629564556*V1532^3 + 7.56281407226508E-06*V1532^2 - 0.00322508455050905*V1532 + 1.62997098133725)+T1533*'Exhaust Gas Math'!$D$14)</f>
        <v>1100</v>
      </c>
      <c r="W1533">
        <f>(353.3116967483*V1533^-1.0020802909)*('Exhaust Gas Math'!$E$10/(T1533+'Exhaust Gas Math'!$E$10))+(357.4500179626*V1533^-1.0038444015 )*(T1533/(T1533+'Exhaust Gas Math'!$E$10))</f>
        <v>0.31654710700089367</v>
      </c>
      <c r="X1533">
        <f t="shared" si="356"/>
        <v>0</v>
      </c>
      <c r="Y1533">
        <f t="shared" si="357"/>
        <v>101325</v>
      </c>
      <c r="Z1533">
        <f t="shared" si="358"/>
        <v>101325</v>
      </c>
    </row>
    <row r="1534" spans="5:26" x14ac:dyDescent="0.2">
      <c r="E1534">
        <f t="shared" si="345"/>
        <v>0.1911249999999928</v>
      </c>
      <c r="F1534">
        <f t="shared" si="346"/>
        <v>101325</v>
      </c>
      <c r="H1534">
        <f t="shared" si="359"/>
        <v>0.1911249999999928</v>
      </c>
      <c r="I1534">
        <f t="shared" si="347"/>
        <v>533.99999999965439</v>
      </c>
      <c r="J1534">
        <f t="shared" si="348"/>
        <v>6.3226344083154307E-2</v>
      </c>
      <c r="K1534">
        <f t="shared" si="349"/>
        <v>2.7759550715399173</v>
      </c>
      <c r="L1534">
        <f t="shared" si="350"/>
        <v>3.9769296294121147E-5</v>
      </c>
      <c r="M1534">
        <f>J1534/SQRT('Exhaust Gas Math'!$E$14*$B$21*$B$23)</f>
        <v>1.0733673487939288E-3</v>
      </c>
      <c r="N1534">
        <f t="shared" si="351"/>
        <v>4.8722302043072929E-2</v>
      </c>
      <c r="O1534">
        <f t="shared" si="352"/>
        <v>0</v>
      </c>
      <c r="P1534">
        <f t="shared" si="353"/>
        <v>0</v>
      </c>
      <c r="Q1534">
        <f>($B$16/2)*(COS((ACOS((2*'Intake Valve Fxn Scratch'!$B$1)/$B$16-1)/($B$17/2))*(I1534-($B$17/2)))+1)*P1534</f>
        <v>0</v>
      </c>
      <c r="R1534">
        <f t="shared" si="354"/>
        <v>0</v>
      </c>
      <c r="S1534">
        <f t="shared" si="355"/>
        <v>0</v>
      </c>
      <c r="T1534">
        <f>S1534*'Exhaust Gas Math'!$C$14</f>
        <v>0</v>
      </c>
      <c r="U1534">
        <f>(T1534/'Exhaust Gas Math'!$B$14)+('Exhaust Gas Math'!$D$10)</f>
        <v>4.4059320573952224E-4</v>
      </c>
      <c r="V1534">
        <f>('Exhaust Gas Math'!$E$10*(2.53982214E-12*V1533^4 - 0.0000000071629564556*V1533^3 + 7.56281407226508E-06*V1533^2 - 0.00322508455050905*V1533 + 1.62997098133725)*$B$24+T1534*'Exhaust Gas Math'!$D$14*$B$23)/('Exhaust Gas Math'!$E$10*(2.53982214E-12*V1533^4 - 0.0000000071629564556*V1533^3 + 7.56281407226508E-06*V1533^2 - 0.00322508455050905*V1533 + 1.62997098133725)+T1534*'Exhaust Gas Math'!$D$14)</f>
        <v>1100</v>
      </c>
      <c r="W1534">
        <f>(353.3116967483*V1534^-1.0020802909)*('Exhaust Gas Math'!$E$10/(T1534+'Exhaust Gas Math'!$E$10))+(357.4500179626*V1534^-1.0038444015 )*(T1534/(T1534+'Exhaust Gas Math'!$E$10))</f>
        <v>0.31654710700089367</v>
      </c>
      <c r="X1534">
        <f t="shared" si="356"/>
        <v>0</v>
      </c>
      <c r="Y1534">
        <f t="shared" si="357"/>
        <v>101325</v>
      </c>
      <c r="Z1534">
        <f t="shared" si="358"/>
        <v>101325</v>
      </c>
    </row>
    <row r="1535" spans="5:26" x14ac:dyDescent="0.2">
      <c r="E1535">
        <f t="shared" si="345"/>
        <v>0.19124999999999279</v>
      </c>
      <c r="F1535">
        <f t="shared" si="346"/>
        <v>101325</v>
      </c>
      <c r="H1535">
        <f t="shared" si="359"/>
        <v>0.19124999999999279</v>
      </c>
      <c r="I1535">
        <f t="shared" si="347"/>
        <v>539.99999999965439</v>
      </c>
      <c r="J1535">
        <f t="shared" si="348"/>
        <v>6.3399999999999998E-2</v>
      </c>
      <c r="K1535">
        <f t="shared" si="349"/>
        <v>1.6027647282053119E-10</v>
      </c>
      <c r="L1535">
        <f t="shared" si="350"/>
        <v>3.9769296294121147E-5</v>
      </c>
      <c r="M1535">
        <f>J1535/SQRT('Exhaust Gas Math'!$E$14*$B$21*$B$23)</f>
        <v>1.0763154330738279E-3</v>
      </c>
      <c r="N1535">
        <f t="shared" si="351"/>
        <v>5.1362995243257131E-2</v>
      </c>
      <c r="O1535">
        <f t="shared" si="352"/>
        <v>0</v>
      </c>
      <c r="P1535">
        <f t="shared" si="353"/>
        <v>0</v>
      </c>
      <c r="Q1535">
        <f>($B$16/2)*(COS((ACOS((2*'Intake Valve Fxn Scratch'!$B$1)/$B$16-1)/($B$17/2))*(I1535-($B$17/2)))+1)*P1535</f>
        <v>0</v>
      </c>
      <c r="R1535">
        <f t="shared" si="354"/>
        <v>0</v>
      </c>
      <c r="S1535">
        <f t="shared" si="355"/>
        <v>0</v>
      </c>
      <c r="T1535">
        <f>S1535*'Exhaust Gas Math'!$C$14</f>
        <v>0</v>
      </c>
      <c r="U1535">
        <f>(T1535/'Exhaust Gas Math'!$B$14)+('Exhaust Gas Math'!$D$10)</f>
        <v>4.4059320573952224E-4</v>
      </c>
      <c r="V1535">
        <f>('Exhaust Gas Math'!$E$10*(2.53982214E-12*V1534^4 - 0.0000000071629564556*V1534^3 + 7.56281407226508E-06*V1534^2 - 0.00322508455050905*V1534 + 1.62997098133725)*$B$24+T1535*'Exhaust Gas Math'!$D$14*$B$23)/('Exhaust Gas Math'!$E$10*(2.53982214E-12*V1534^4 - 0.0000000071629564556*V1534^3 + 7.56281407226508E-06*V1534^2 - 0.00322508455050905*V1534 + 1.62997098133725)+T1535*'Exhaust Gas Math'!$D$14)</f>
        <v>1100</v>
      </c>
      <c r="W1535">
        <f>(353.3116967483*V1535^-1.0020802909)*('Exhaust Gas Math'!$E$10/(T1535+'Exhaust Gas Math'!$E$10))+(357.4500179626*V1535^-1.0038444015 )*(T1535/(T1535+'Exhaust Gas Math'!$E$10))</f>
        <v>0.31654710700089367</v>
      </c>
      <c r="X1535">
        <f t="shared" si="356"/>
        <v>0</v>
      </c>
      <c r="Y1535">
        <f t="shared" si="357"/>
        <v>101325</v>
      </c>
      <c r="Z1535">
        <f t="shared" si="358"/>
        <v>101325</v>
      </c>
    </row>
    <row r="1536" spans="5:26" x14ac:dyDescent="0.2">
      <c r="E1536">
        <f t="shared" si="345"/>
        <v>0.19137499999999277</v>
      </c>
      <c r="F1536">
        <f t="shared" si="346"/>
        <v>101325</v>
      </c>
      <c r="H1536">
        <f t="shared" si="359"/>
        <v>0.19137499999999277</v>
      </c>
      <c r="I1536">
        <f t="shared" si="347"/>
        <v>545.99999999965257</v>
      </c>
      <c r="J1536">
        <f t="shared" si="348"/>
        <v>6.3226344083194302E-2</v>
      </c>
      <c r="K1536">
        <f t="shared" si="349"/>
        <v>-2.7759550712211203</v>
      </c>
      <c r="L1536">
        <f t="shared" si="350"/>
        <v>3.9769296294121147E-5</v>
      </c>
      <c r="M1536">
        <f>J1536/SQRT('Exhaust Gas Math'!$E$14*$B$21*$B$23)</f>
        <v>1.0733673487946078E-3</v>
      </c>
      <c r="N1536">
        <f t="shared" si="351"/>
        <v>5.3910285390014578E-2</v>
      </c>
      <c r="O1536">
        <f t="shared" si="352"/>
        <v>0</v>
      </c>
      <c r="P1536">
        <f t="shared" si="353"/>
        <v>0</v>
      </c>
      <c r="Q1536">
        <f>($B$16/2)*(COS((ACOS((2*'Intake Valve Fxn Scratch'!$B$1)/$B$16-1)/($B$17/2))*(I1536-($B$17/2)))+1)*P1536</f>
        <v>0</v>
      </c>
      <c r="R1536">
        <f t="shared" si="354"/>
        <v>0</v>
      </c>
      <c r="S1536">
        <f t="shared" si="355"/>
        <v>0</v>
      </c>
      <c r="T1536">
        <f>S1536*'Exhaust Gas Math'!$C$14</f>
        <v>0</v>
      </c>
      <c r="U1536">
        <f>(T1536/'Exhaust Gas Math'!$B$14)+('Exhaust Gas Math'!$D$10)</f>
        <v>4.4059320573952224E-4</v>
      </c>
      <c r="V1536">
        <f>('Exhaust Gas Math'!$E$10*(2.53982214E-12*V1535^4 - 0.0000000071629564556*V1535^3 + 7.56281407226508E-06*V1535^2 - 0.00322508455050905*V1535 + 1.62997098133725)*$B$24+T1536*'Exhaust Gas Math'!$D$14*$B$23)/('Exhaust Gas Math'!$E$10*(2.53982214E-12*V1535^4 - 0.0000000071629564556*V1535^3 + 7.56281407226508E-06*V1535^2 - 0.00322508455050905*V1535 + 1.62997098133725)+T1536*'Exhaust Gas Math'!$D$14)</f>
        <v>1100</v>
      </c>
      <c r="W1536">
        <f>(353.3116967483*V1536^-1.0020802909)*('Exhaust Gas Math'!$E$10/(T1536+'Exhaust Gas Math'!$E$10))+(357.4500179626*V1536^-1.0038444015 )*(T1536/(T1536+'Exhaust Gas Math'!$E$10))</f>
        <v>0.31654710700089367</v>
      </c>
      <c r="X1536">
        <f t="shared" si="356"/>
        <v>0</v>
      </c>
      <c r="Y1536">
        <f t="shared" si="357"/>
        <v>101325</v>
      </c>
      <c r="Z1536">
        <f t="shared" si="358"/>
        <v>101325</v>
      </c>
    </row>
    <row r="1537" spans="5:26" x14ac:dyDescent="0.2">
      <c r="E1537">
        <f t="shared" si="345"/>
        <v>0.19149999999999276</v>
      </c>
      <c r="F1537">
        <f t="shared" si="346"/>
        <v>101325</v>
      </c>
      <c r="H1537">
        <f t="shared" si="359"/>
        <v>0.19149999999999276</v>
      </c>
      <c r="I1537">
        <f t="shared" si="347"/>
        <v>551.99999999965257</v>
      </c>
      <c r="J1537">
        <f t="shared" si="348"/>
        <v>6.2707278943301595E-2</v>
      </c>
      <c r="K1537">
        <f t="shared" si="349"/>
        <v>-5.5214961979362815</v>
      </c>
      <c r="L1537">
        <f t="shared" si="350"/>
        <v>3.9769296294121147E-5</v>
      </c>
      <c r="M1537">
        <f>J1537/SQRT('Exhaust Gas Math'!$E$14*$B$21*$B$23)</f>
        <v>1.0645553957845581E-3</v>
      </c>
      <c r="N1537">
        <f t="shared" si="351"/>
        <v>5.6301139017936291E-2</v>
      </c>
      <c r="O1537">
        <f t="shared" si="352"/>
        <v>0</v>
      </c>
      <c r="P1537">
        <f t="shared" si="353"/>
        <v>0</v>
      </c>
      <c r="Q1537">
        <f>($B$16/2)*(COS((ACOS((2*'Intake Valve Fxn Scratch'!$B$1)/$B$16-1)/($B$17/2))*(I1537-($B$17/2)))+1)*P1537</f>
        <v>0</v>
      </c>
      <c r="R1537">
        <f t="shared" si="354"/>
        <v>0</v>
      </c>
      <c r="S1537">
        <f t="shared" si="355"/>
        <v>0</v>
      </c>
      <c r="T1537">
        <f>S1537*'Exhaust Gas Math'!$C$14</f>
        <v>0</v>
      </c>
      <c r="U1537">
        <f>(T1537/'Exhaust Gas Math'!$B$14)+('Exhaust Gas Math'!$D$10)</f>
        <v>4.4059320573952224E-4</v>
      </c>
      <c r="V1537">
        <f>('Exhaust Gas Math'!$E$10*(2.53982214E-12*V1536^4 - 0.0000000071629564556*V1536^3 + 7.56281407226508E-06*V1536^2 - 0.00322508455050905*V1536 + 1.62997098133725)*$B$24+T1537*'Exhaust Gas Math'!$D$14*$B$23)/('Exhaust Gas Math'!$E$10*(2.53982214E-12*V1536^4 - 0.0000000071629564556*V1536^3 + 7.56281407226508E-06*V1536^2 - 0.00322508455050905*V1536 + 1.62997098133725)+T1537*'Exhaust Gas Math'!$D$14)</f>
        <v>1100</v>
      </c>
      <c r="W1537">
        <f>(353.3116967483*V1537^-1.0020802909)*('Exhaust Gas Math'!$E$10/(T1537+'Exhaust Gas Math'!$E$10))+(357.4500179626*V1537^-1.0038444015 )*(T1537/(T1537+'Exhaust Gas Math'!$E$10))</f>
        <v>0.31654710700089367</v>
      </c>
      <c r="X1537">
        <f t="shared" si="356"/>
        <v>0</v>
      </c>
      <c r="Y1537">
        <f t="shared" si="357"/>
        <v>101325</v>
      </c>
      <c r="Z1537">
        <f t="shared" si="358"/>
        <v>101325</v>
      </c>
    </row>
    <row r="1538" spans="5:26" x14ac:dyDescent="0.2">
      <c r="E1538">
        <f t="shared" si="345"/>
        <v>0.19162499999999275</v>
      </c>
      <c r="F1538">
        <f t="shared" si="346"/>
        <v>101325</v>
      </c>
      <c r="H1538">
        <f t="shared" si="359"/>
        <v>0.19162499999999275</v>
      </c>
      <c r="I1538">
        <f t="shared" si="347"/>
        <v>557.99999999965257</v>
      </c>
      <c r="J1538">
        <f t="shared" si="348"/>
        <v>6.1848491566615885E-2</v>
      </c>
      <c r="K1538">
        <f t="shared" si="349"/>
        <v>-8.2065426568595079</v>
      </c>
      <c r="L1538">
        <f t="shared" si="350"/>
        <v>3.9769296294121147E-5</v>
      </c>
      <c r="M1538">
        <f>J1538/SQRT('Exhaust Gas Math'!$E$14*$B$21*$B$23)</f>
        <v>1.0499761196448765E-3</v>
      </c>
      <c r="N1538">
        <f t="shared" si="351"/>
        <v>5.8465535048368961E-2</v>
      </c>
      <c r="O1538">
        <f t="shared" si="352"/>
        <v>0</v>
      </c>
      <c r="P1538">
        <f t="shared" si="353"/>
        <v>0</v>
      </c>
      <c r="Q1538">
        <f>($B$16/2)*(COS((ACOS((2*'Intake Valve Fxn Scratch'!$B$1)/$B$16-1)/($B$17/2))*(I1538-($B$17/2)))+1)*P1538</f>
        <v>0</v>
      </c>
      <c r="R1538">
        <f t="shared" si="354"/>
        <v>0</v>
      </c>
      <c r="S1538">
        <f t="shared" si="355"/>
        <v>0</v>
      </c>
      <c r="T1538">
        <f>S1538*'Exhaust Gas Math'!$C$14</f>
        <v>0</v>
      </c>
      <c r="U1538">
        <f>(T1538/'Exhaust Gas Math'!$B$14)+('Exhaust Gas Math'!$D$10)</f>
        <v>4.4059320573952224E-4</v>
      </c>
      <c r="V1538">
        <f>('Exhaust Gas Math'!$E$10*(2.53982214E-12*V1537^4 - 0.0000000071629564556*V1537^3 + 7.56281407226508E-06*V1537^2 - 0.00322508455050905*V1537 + 1.62997098133725)*$B$24+T1538*'Exhaust Gas Math'!$D$14*$B$23)/('Exhaust Gas Math'!$E$10*(2.53982214E-12*V1537^4 - 0.0000000071629564556*V1537^3 + 7.56281407226508E-06*V1537^2 - 0.00322508455050905*V1537 + 1.62997098133725)+T1538*'Exhaust Gas Math'!$D$14)</f>
        <v>1100</v>
      </c>
      <c r="W1538">
        <f>(353.3116967483*V1538^-1.0020802909)*('Exhaust Gas Math'!$E$10/(T1538+'Exhaust Gas Math'!$E$10))+(357.4500179626*V1538^-1.0038444015 )*(T1538/(T1538+'Exhaust Gas Math'!$E$10))</f>
        <v>0.31654710700089367</v>
      </c>
      <c r="X1538">
        <f t="shared" si="356"/>
        <v>0</v>
      </c>
      <c r="Y1538">
        <f t="shared" si="357"/>
        <v>101325</v>
      </c>
      <c r="Z1538">
        <f t="shared" si="358"/>
        <v>101325</v>
      </c>
    </row>
    <row r="1539" spans="5:26" x14ac:dyDescent="0.2">
      <c r="E1539">
        <f t="shared" si="345"/>
        <v>0.19174999999999273</v>
      </c>
      <c r="F1539">
        <f t="shared" si="346"/>
        <v>101325</v>
      </c>
      <c r="H1539">
        <f t="shared" si="359"/>
        <v>0.19174999999999273</v>
      </c>
      <c r="I1539">
        <f t="shared" si="347"/>
        <v>563.99999999965075</v>
      </c>
      <c r="J1539">
        <f t="shared" si="348"/>
        <v>6.0659391007348962E-2</v>
      </c>
      <c r="K1539">
        <f t="shared" si="349"/>
        <v>-10.801676517104747</v>
      </c>
      <c r="L1539">
        <f t="shared" si="350"/>
        <v>3.9769296294121147E-5</v>
      </c>
      <c r="M1539">
        <f>J1539/SQRT('Exhaust Gas Math'!$E$14*$B$21*$B$23)</f>
        <v>1.0297892539758589E-3</v>
      </c>
      <c r="N1539">
        <f t="shared" si="351"/>
        <v>6.0328632872205107E-2</v>
      </c>
      <c r="O1539">
        <f t="shared" si="352"/>
        <v>0</v>
      </c>
      <c r="P1539">
        <f t="shared" si="353"/>
        <v>0</v>
      </c>
      <c r="Q1539">
        <f>($B$16/2)*(COS((ACOS((2*'Intake Valve Fxn Scratch'!$B$1)/$B$16-1)/($B$17/2))*(I1539-($B$17/2)))+1)*P1539</f>
        <v>0</v>
      </c>
      <c r="R1539">
        <f t="shared" si="354"/>
        <v>0</v>
      </c>
      <c r="S1539">
        <f t="shared" si="355"/>
        <v>0</v>
      </c>
      <c r="T1539">
        <f>S1539*'Exhaust Gas Math'!$C$14</f>
        <v>0</v>
      </c>
      <c r="U1539">
        <f>(T1539/'Exhaust Gas Math'!$B$14)+('Exhaust Gas Math'!$D$10)</f>
        <v>4.4059320573952224E-4</v>
      </c>
      <c r="V1539">
        <f>('Exhaust Gas Math'!$E$10*(2.53982214E-12*V1538^4 - 0.0000000071629564556*V1538^3 + 7.56281407226508E-06*V1538^2 - 0.00322508455050905*V1538 + 1.62997098133725)*$B$24+T1539*'Exhaust Gas Math'!$D$14*$B$23)/('Exhaust Gas Math'!$E$10*(2.53982214E-12*V1538^4 - 0.0000000071629564556*V1538^3 + 7.56281407226508E-06*V1538^2 - 0.00322508455050905*V1538 + 1.62997098133725)+T1539*'Exhaust Gas Math'!$D$14)</f>
        <v>1100</v>
      </c>
      <c r="W1539">
        <f>(353.3116967483*V1539^-1.0020802909)*('Exhaust Gas Math'!$E$10/(T1539+'Exhaust Gas Math'!$E$10))+(357.4500179626*V1539^-1.0038444015 )*(T1539/(T1539+'Exhaust Gas Math'!$E$10))</f>
        <v>0.31654710700089367</v>
      </c>
      <c r="X1539">
        <f t="shared" si="356"/>
        <v>0</v>
      </c>
      <c r="Y1539">
        <f t="shared" si="357"/>
        <v>101325</v>
      </c>
      <c r="Z1539">
        <f t="shared" si="358"/>
        <v>101325</v>
      </c>
    </row>
    <row r="1540" spans="5:26" x14ac:dyDescent="0.2">
      <c r="E1540">
        <f t="shared" ref="E1540:E1603" si="360">H1540</f>
        <v>0.19187499999999272</v>
      </c>
      <c r="F1540">
        <f t="shared" ref="F1540:F1603" si="361">Z1540</f>
        <v>101325</v>
      </c>
      <c r="H1540">
        <f t="shared" si="359"/>
        <v>0.19187499999999272</v>
      </c>
      <c r="I1540">
        <f t="shared" si="347"/>
        <v>569.99999999965075</v>
      </c>
      <c r="J1540">
        <f t="shared" si="348"/>
        <v>5.9153005300063441E-2</v>
      </c>
      <c r="K1540">
        <f t="shared" si="349"/>
        <v>-13.27846494903249</v>
      </c>
      <c r="L1540">
        <f t="shared" si="350"/>
        <v>3.9769296294121147E-5</v>
      </c>
      <c r="M1540">
        <f>J1540/SQRT('Exhaust Gas Math'!$E$14*$B$21*$B$23)</f>
        <v>1.0042159703021487E-3</v>
      </c>
      <c r="N1540">
        <f t="shared" si="351"/>
        <v>6.1813705050860833E-2</v>
      </c>
      <c r="O1540">
        <f t="shared" si="352"/>
        <v>0</v>
      </c>
      <c r="P1540">
        <f t="shared" si="353"/>
        <v>0</v>
      </c>
      <c r="Q1540">
        <f>($B$16/2)*(COS((ACOS((2*'Intake Valve Fxn Scratch'!$B$1)/$B$16-1)/($B$17/2))*(I1540-($B$17/2)))+1)*P1540</f>
        <v>0</v>
      </c>
      <c r="R1540">
        <f t="shared" si="354"/>
        <v>0</v>
      </c>
      <c r="S1540">
        <f t="shared" si="355"/>
        <v>0</v>
      </c>
      <c r="T1540">
        <f>S1540*'Exhaust Gas Math'!$C$14</f>
        <v>0</v>
      </c>
      <c r="U1540">
        <f>(T1540/'Exhaust Gas Math'!$B$14)+('Exhaust Gas Math'!$D$10)</f>
        <v>4.4059320573952224E-4</v>
      </c>
      <c r="V1540">
        <f>('Exhaust Gas Math'!$E$10*(2.53982214E-12*V1539^4 - 0.0000000071629564556*V1539^3 + 7.56281407226508E-06*V1539^2 - 0.00322508455050905*V1539 + 1.62997098133725)*$B$24+T1540*'Exhaust Gas Math'!$D$14*$B$23)/('Exhaust Gas Math'!$E$10*(2.53982214E-12*V1539^4 - 0.0000000071629564556*V1539^3 + 7.56281407226508E-06*V1539^2 - 0.00322508455050905*V1539 + 1.62997098133725)+T1540*'Exhaust Gas Math'!$D$14)</f>
        <v>1100</v>
      </c>
      <c r="W1540">
        <f>(353.3116967483*V1540^-1.0020802909)*('Exhaust Gas Math'!$E$10/(T1540+'Exhaust Gas Math'!$E$10))+(357.4500179626*V1540^-1.0038444015 )*(T1540/(T1540+'Exhaust Gas Math'!$E$10))</f>
        <v>0.31654710700089367</v>
      </c>
      <c r="X1540">
        <f t="shared" si="356"/>
        <v>0</v>
      </c>
      <c r="Y1540">
        <f t="shared" si="357"/>
        <v>101325</v>
      </c>
      <c r="Z1540">
        <f t="shared" si="358"/>
        <v>101325</v>
      </c>
    </row>
    <row r="1541" spans="5:26" x14ac:dyDescent="0.2">
      <c r="E1541">
        <f t="shared" si="360"/>
        <v>0.1919999999999927</v>
      </c>
      <c r="F1541">
        <f t="shared" si="361"/>
        <v>101325</v>
      </c>
      <c r="H1541">
        <f t="shared" si="359"/>
        <v>0.1919999999999927</v>
      </c>
      <c r="I1541">
        <f t="shared" ref="I1541:I1604" si="362">($B$11*360*H1541)-(720*FLOOR(H1541/(2/$B$11),1))</f>
        <v>575.99999999964894</v>
      </c>
      <c r="J1541">
        <f t="shared" ref="J1541:J1604" si="363">-(($B$4/1000)/2)*COS($B$12*H1541)+(($B$4/1000)/2)</f>
        <v>5.7345838721799811E-2</v>
      </c>
      <c r="K1541">
        <f t="shared" ref="K1541:K1604" si="364">($B$4/1000/2)*$B$12*SIN($B$12*H1541)</f>
        <v>-15.609771740281237</v>
      </c>
      <c r="L1541">
        <f t="shared" ref="L1541:L1604" si="365">$B$8+P1541*(J1541*$B$6)</f>
        <v>3.9769296294121147E-5</v>
      </c>
      <c r="M1541">
        <f>J1541/SQRT('Exhaust Gas Math'!$E$14*$B$21*$B$23)</f>
        <v>9.7353645487122803E-4</v>
      </c>
      <c r="N1541">
        <f t="shared" ref="N1541:N1604" si="366">-(($B$4/1000)/2)*COS($B$12*(H1541-M1541))+(($B$4/1000)/2)</f>
        <v>6.2845765440062096E-2</v>
      </c>
      <c r="O1541">
        <f t="shared" ref="O1541:O1604" si="367">N1541*$B$6*P1541</f>
        <v>0</v>
      </c>
      <c r="P1541">
        <f t="shared" ref="P1541:P1604" si="368">IF(I1541&lt;=$B$17,1,0)</f>
        <v>0</v>
      </c>
      <c r="Q1541">
        <f>($B$16/2)*(COS((ACOS((2*'Intake Valve Fxn Scratch'!$B$1)/$B$16-1)/($B$17/2))*(I1541-($B$17/2)))+1)*P1541</f>
        <v>0</v>
      </c>
      <c r="R1541">
        <f t="shared" ref="R1541:R1604" si="369">Q1541/$B$16</f>
        <v>0</v>
      </c>
      <c r="S1541">
        <f t="shared" ref="S1541:S1604" si="370">P1541*($B$13*R1541*(O1541-O1540)*$B$19+S1540)</f>
        <v>0</v>
      </c>
      <c r="T1541">
        <f>S1541*'Exhaust Gas Math'!$C$14</f>
        <v>0</v>
      </c>
      <c r="U1541">
        <f>(T1541/'Exhaust Gas Math'!$B$14)+('Exhaust Gas Math'!$D$10)</f>
        <v>4.4059320573952224E-4</v>
      </c>
      <c r="V1541">
        <f>('Exhaust Gas Math'!$E$10*(2.53982214E-12*V1540^4 - 0.0000000071629564556*V1540^3 + 7.56281407226508E-06*V1540^2 - 0.00322508455050905*V1540 + 1.62997098133725)*$B$24+T1541*'Exhaust Gas Math'!$D$14*$B$23)/('Exhaust Gas Math'!$E$10*(2.53982214E-12*V1540^4 - 0.0000000071629564556*V1540^3 + 7.56281407226508E-06*V1540^2 - 0.00322508455050905*V1540 + 1.62997098133725)+T1541*'Exhaust Gas Math'!$D$14)</f>
        <v>1100</v>
      </c>
      <c r="W1541">
        <f>(353.3116967483*V1541^-1.0020802909)*('Exhaust Gas Math'!$E$10/(T1541+'Exhaust Gas Math'!$E$10))+(357.4500179626*V1541^-1.0038444015 )*(T1541/(T1541+'Exhaust Gas Math'!$E$10))</f>
        <v>0.31654710700089367</v>
      </c>
      <c r="X1541">
        <f t="shared" ref="X1541:X1604" si="371">P1541*SIGN(K1541)*-0.5*W1541*K1541^2</f>
        <v>0</v>
      </c>
      <c r="Y1541">
        <f t="shared" ref="Y1541:Y1604" si="372">(U1541*$B$21*V1541)/L1541</f>
        <v>101325</v>
      </c>
      <c r="Z1541">
        <f t="shared" ref="Z1541:Z1604" si="373">IF((X1541+Y1541)&lt;$B$22,(X1541+Y1541),$B$22)</f>
        <v>101325</v>
      </c>
    </row>
    <row r="1542" spans="5:26" x14ac:dyDescent="0.2">
      <c r="E1542">
        <f t="shared" si="360"/>
        <v>0.19212499999999269</v>
      </c>
      <c r="F1542">
        <f t="shared" si="361"/>
        <v>101325</v>
      </c>
      <c r="H1542">
        <f t="shared" si="359"/>
        <v>0.19212499999999269</v>
      </c>
      <c r="I1542">
        <f t="shared" si="362"/>
        <v>581.99999999964894</v>
      </c>
      <c r="J1542">
        <f t="shared" si="363"/>
        <v>5.5257690967762826E-2</v>
      </c>
      <c r="K1542">
        <f t="shared" si="364"/>
        <v>-17.77005460578933</v>
      </c>
      <c r="L1542">
        <f t="shared" si="365"/>
        <v>3.9769296294121147E-5</v>
      </c>
      <c r="M1542">
        <f>J1542/SQRT('Exhaust Gas Math'!$E$14*$B$21*$B$23)</f>
        <v>9.3808683887424912E-4</v>
      </c>
      <c r="N1542">
        <f t="shared" si="366"/>
        <v>6.3355736789086098E-2</v>
      </c>
      <c r="O1542">
        <f t="shared" si="367"/>
        <v>0</v>
      </c>
      <c r="P1542">
        <f t="shared" si="368"/>
        <v>0</v>
      </c>
      <c r="Q1542">
        <f>($B$16/2)*(COS((ACOS((2*'Intake Valve Fxn Scratch'!$B$1)/$B$16-1)/($B$17/2))*(I1542-($B$17/2)))+1)*P1542</f>
        <v>0</v>
      </c>
      <c r="R1542">
        <f t="shared" si="369"/>
        <v>0</v>
      </c>
      <c r="S1542">
        <f t="shared" si="370"/>
        <v>0</v>
      </c>
      <c r="T1542">
        <f>S1542*'Exhaust Gas Math'!$C$14</f>
        <v>0</v>
      </c>
      <c r="U1542">
        <f>(T1542/'Exhaust Gas Math'!$B$14)+('Exhaust Gas Math'!$D$10)</f>
        <v>4.4059320573952224E-4</v>
      </c>
      <c r="V1542">
        <f>('Exhaust Gas Math'!$E$10*(2.53982214E-12*V1541^4 - 0.0000000071629564556*V1541^3 + 7.56281407226508E-06*V1541^2 - 0.00322508455050905*V1541 + 1.62997098133725)*$B$24+T1542*'Exhaust Gas Math'!$D$14*$B$23)/('Exhaust Gas Math'!$E$10*(2.53982214E-12*V1541^4 - 0.0000000071629564556*V1541^3 + 7.56281407226508E-06*V1541^2 - 0.00322508455050905*V1541 + 1.62997098133725)+T1542*'Exhaust Gas Math'!$D$14)</f>
        <v>1100</v>
      </c>
      <c r="W1542">
        <f>(353.3116967483*V1542^-1.0020802909)*('Exhaust Gas Math'!$E$10/(T1542+'Exhaust Gas Math'!$E$10))+(357.4500179626*V1542^-1.0038444015 )*(T1542/(T1542+'Exhaust Gas Math'!$E$10))</f>
        <v>0.31654710700089367</v>
      </c>
      <c r="X1542">
        <f t="shared" si="371"/>
        <v>0</v>
      </c>
      <c r="Y1542">
        <f t="shared" si="372"/>
        <v>101325</v>
      </c>
      <c r="Z1542">
        <f t="shared" si="373"/>
        <v>101325</v>
      </c>
    </row>
    <row r="1543" spans="5:26" x14ac:dyDescent="0.2">
      <c r="E1543">
        <f t="shared" si="360"/>
        <v>0.19224999999999268</v>
      </c>
      <c r="F1543">
        <f t="shared" si="361"/>
        <v>101325</v>
      </c>
      <c r="H1543">
        <f t="shared" ref="H1543:H1606" si="374">H1542+$B$2</f>
        <v>0.19224999999999268</v>
      </c>
      <c r="I1543">
        <f t="shared" si="362"/>
        <v>587.99999999964894</v>
      </c>
      <c r="J1543">
        <f t="shared" si="363"/>
        <v>5.2911440221719883E-2</v>
      </c>
      <c r="K1543">
        <f t="shared" si="364"/>
        <v>-19.735645034412844</v>
      </c>
      <c r="L1543">
        <f t="shared" si="365"/>
        <v>3.9769296294121147E-5</v>
      </c>
      <c r="M1543">
        <f>J1543/SQRT('Exhaust Gas Math'!$E$14*$B$21*$B$23)</f>
        <v>8.9825551572240373E-4</v>
      </c>
      <c r="N1543">
        <f t="shared" si="366"/>
        <v>6.3284913265673398E-2</v>
      </c>
      <c r="O1543">
        <f t="shared" si="367"/>
        <v>0</v>
      </c>
      <c r="P1543">
        <f t="shared" si="368"/>
        <v>0</v>
      </c>
      <c r="Q1543">
        <f>($B$16/2)*(COS((ACOS((2*'Intake Valve Fxn Scratch'!$B$1)/$B$16-1)/($B$17/2))*(I1543-($B$17/2)))+1)*P1543</f>
        <v>0</v>
      </c>
      <c r="R1543">
        <f t="shared" si="369"/>
        <v>0</v>
      </c>
      <c r="S1543">
        <f t="shared" si="370"/>
        <v>0</v>
      </c>
      <c r="T1543">
        <f>S1543*'Exhaust Gas Math'!$C$14</f>
        <v>0</v>
      </c>
      <c r="U1543">
        <f>(T1543/'Exhaust Gas Math'!$B$14)+('Exhaust Gas Math'!$D$10)</f>
        <v>4.4059320573952224E-4</v>
      </c>
      <c r="V1543">
        <f>('Exhaust Gas Math'!$E$10*(2.53982214E-12*V1542^4 - 0.0000000071629564556*V1542^3 + 7.56281407226508E-06*V1542^2 - 0.00322508455050905*V1542 + 1.62997098133725)*$B$24+T1543*'Exhaust Gas Math'!$D$14*$B$23)/('Exhaust Gas Math'!$E$10*(2.53982214E-12*V1542^4 - 0.0000000071629564556*V1542^3 + 7.56281407226508E-06*V1542^2 - 0.00322508455050905*V1542 + 1.62997098133725)+T1543*'Exhaust Gas Math'!$D$14)</f>
        <v>1100</v>
      </c>
      <c r="W1543">
        <f>(353.3116967483*V1543^-1.0020802909)*('Exhaust Gas Math'!$E$10/(T1543+'Exhaust Gas Math'!$E$10))+(357.4500179626*V1543^-1.0038444015 )*(T1543/(T1543+'Exhaust Gas Math'!$E$10))</f>
        <v>0.31654710700089367</v>
      </c>
      <c r="X1543">
        <f t="shared" si="371"/>
        <v>0</v>
      </c>
      <c r="Y1543">
        <f t="shared" si="372"/>
        <v>101325</v>
      </c>
      <c r="Z1543">
        <f t="shared" si="373"/>
        <v>101325</v>
      </c>
    </row>
    <row r="1544" spans="5:26" x14ac:dyDescent="0.2">
      <c r="E1544">
        <f t="shared" si="360"/>
        <v>0.19237499999999266</v>
      </c>
      <c r="F1544">
        <f t="shared" si="361"/>
        <v>101325</v>
      </c>
      <c r="H1544">
        <f t="shared" si="374"/>
        <v>0.19237499999999266</v>
      </c>
      <c r="I1544">
        <f t="shared" si="362"/>
        <v>593.99999999964712</v>
      </c>
      <c r="J1544">
        <f t="shared" si="363"/>
        <v>5.0332792497828592E-2</v>
      </c>
      <c r="K1544">
        <f t="shared" si="364"/>
        <v>-21.485007606090154</v>
      </c>
      <c r="L1544">
        <f t="shared" si="365"/>
        <v>3.9769296294121147E-5</v>
      </c>
      <c r="M1544">
        <f>J1544/SQRT('Exhaust Gas Math'!$E$14*$B$21*$B$23)</f>
        <v>8.5447888572737381E-4</v>
      </c>
      <c r="N1544">
        <f t="shared" si="366"/>
        <v>6.2589395196715331E-2</v>
      </c>
      <c r="O1544">
        <f t="shared" si="367"/>
        <v>0</v>
      </c>
      <c r="P1544">
        <f t="shared" si="368"/>
        <v>0</v>
      </c>
      <c r="Q1544">
        <f>($B$16/2)*(COS((ACOS((2*'Intake Valve Fxn Scratch'!$B$1)/$B$16-1)/($B$17/2))*(I1544-($B$17/2)))+1)*P1544</f>
        <v>0</v>
      </c>
      <c r="R1544">
        <f t="shared" si="369"/>
        <v>0</v>
      </c>
      <c r="S1544">
        <f t="shared" si="370"/>
        <v>0</v>
      </c>
      <c r="T1544">
        <f>S1544*'Exhaust Gas Math'!$C$14</f>
        <v>0</v>
      </c>
      <c r="U1544">
        <f>(T1544/'Exhaust Gas Math'!$B$14)+('Exhaust Gas Math'!$D$10)</f>
        <v>4.4059320573952224E-4</v>
      </c>
      <c r="V1544">
        <f>('Exhaust Gas Math'!$E$10*(2.53982214E-12*V1543^4 - 0.0000000071629564556*V1543^3 + 7.56281407226508E-06*V1543^2 - 0.00322508455050905*V1543 + 1.62997098133725)*$B$24+T1544*'Exhaust Gas Math'!$D$14*$B$23)/('Exhaust Gas Math'!$E$10*(2.53982214E-12*V1543^4 - 0.0000000071629564556*V1543^3 + 7.56281407226508E-06*V1543^2 - 0.00322508455050905*V1543 + 1.62997098133725)+T1544*'Exhaust Gas Math'!$D$14)</f>
        <v>1100</v>
      </c>
      <c r="W1544">
        <f>(353.3116967483*V1544^-1.0020802909)*('Exhaust Gas Math'!$E$10/(T1544+'Exhaust Gas Math'!$E$10))+(357.4500179626*V1544^-1.0038444015 )*(T1544/(T1544+'Exhaust Gas Math'!$E$10))</f>
        <v>0.31654710700089367</v>
      </c>
      <c r="X1544">
        <f t="shared" si="371"/>
        <v>0</v>
      </c>
      <c r="Y1544">
        <f t="shared" si="372"/>
        <v>101325</v>
      </c>
      <c r="Z1544">
        <f t="shared" si="373"/>
        <v>101325</v>
      </c>
    </row>
    <row r="1545" spans="5:26" x14ac:dyDescent="0.2">
      <c r="E1545">
        <f t="shared" si="360"/>
        <v>0.19249999999999265</v>
      </c>
      <c r="F1545">
        <f t="shared" si="361"/>
        <v>101325</v>
      </c>
      <c r="H1545">
        <f t="shared" si="374"/>
        <v>0.19249999999999265</v>
      </c>
      <c r="I1545">
        <f t="shared" si="362"/>
        <v>599.99999999964712</v>
      </c>
      <c r="J1545">
        <f t="shared" si="363"/>
        <v>4.7550000000168638E-2</v>
      </c>
      <c r="K1545">
        <f t="shared" si="364"/>
        <v>-22.998975938408311</v>
      </c>
      <c r="L1545">
        <f t="shared" si="365"/>
        <v>3.9769296294121147E-5</v>
      </c>
      <c r="M1545">
        <f>J1545/SQRT('Exhaust Gas Math'!$E$14*$B$21*$B$23)</f>
        <v>8.072365748082338E-4</v>
      </c>
      <c r="N1545">
        <f t="shared" si="366"/>
        <v>6.1244119152422088E-2</v>
      </c>
      <c r="O1545">
        <f t="shared" si="367"/>
        <v>0</v>
      </c>
      <c r="P1545">
        <f t="shared" si="368"/>
        <v>0</v>
      </c>
      <c r="Q1545">
        <f>($B$16/2)*(COS((ACOS((2*'Intake Valve Fxn Scratch'!$B$1)/$B$16-1)/($B$17/2))*(I1545-($B$17/2)))+1)*P1545</f>
        <v>0</v>
      </c>
      <c r="R1545">
        <f t="shared" si="369"/>
        <v>0</v>
      </c>
      <c r="S1545">
        <f t="shared" si="370"/>
        <v>0</v>
      </c>
      <c r="T1545">
        <f>S1545*'Exhaust Gas Math'!$C$14</f>
        <v>0</v>
      </c>
      <c r="U1545">
        <f>(T1545/'Exhaust Gas Math'!$B$14)+('Exhaust Gas Math'!$D$10)</f>
        <v>4.4059320573952224E-4</v>
      </c>
      <c r="V1545">
        <f>('Exhaust Gas Math'!$E$10*(2.53982214E-12*V1544^4 - 0.0000000071629564556*V1544^3 + 7.56281407226508E-06*V1544^2 - 0.00322508455050905*V1544 + 1.62997098133725)*$B$24+T1545*'Exhaust Gas Math'!$D$14*$B$23)/('Exhaust Gas Math'!$E$10*(2.53982214E-12*V1544^4 - 0.0000000071629564556*V1544^3 + 7.56281407226508E-06*V1544^2 - 0.00322508455050905*V1544 + 1.62997098133725)+T1545*'Exhaust Gas Math'!$D$14)</f>
        <v>1100</v>
      </c>
      <c r="W1545">
        <f>(353.3116967483*V1545^-1.0020802909)*('Exhaust Gas Math'!$E$10/(T1545+'Exhaust Gas Math'!$E$10))+(357.4500179626*V1545^-1.0038444015 )*(T1545/(T1545+'Exhaust Gas Math'!$E$10))</f>
        <v>0.31654710700089367</v>
      </c>
      <c r="X1545">
        <f t="shared" si="371"/>
        <v>0</v>
      </c>
      <c r="Y1545">
        <f t="shared" si="372"/>
        <v>101325</v>
      </c>
      <c r="Z1545">
        <f t="shared" si="373"/>
        <v>101325</v>
      </c>
    </row>
    <row r="1546" spans="5:26" x14ac:dyDescent="0.2">
      <c r="E1546">
        <f t="shared" si="360"/>
        <v>0.19262499999999264</v>
      </c>
      <c r="F1546">
        <f t="shared" si="361"/>
        <v>101325</v>
      </c>
      <c r="H1546">
        <f t="shared" si="374"/>
        <v>0.19262499999999264</v>
      </c>
      <c r="I1546">
        <f t="shared" si="362"/>
        <v>605.99999999964712</v>
      </c>
      <c r="J1546">
        <f t="shared" si="363"/>
        <v>4.4593551585681158E-2</v>
      </c>
      <c r="K1546">
        <f t="shared" si="364"/>
        <v>-24.260962677500206</v>
      </c>
      <c r="L1546">
        <f t="shared" si="365"/>
        <v>3.9769296294121147E-5</v>
      </c>
      <c r="M1546">
        <f>J1546/SQRT('Exhaust Gas Math'!$E$14*$B$21*$B$23)</f>
        <v>7.570461796095032E-4</v>
      </c>
      <c r="N1546">
        <f t="shared" si="366"/>
        <v>5.9246088902488239E-2</v>
      </c>
      <c r="O1546">
        <f t="shared" si="367"/>
        <v>0</v>
      </c>
      <c r="P1546">
        <f t="shared" si="368"/>
        <v>0</v>
      </c>
      <c r="Q1546">
        <f>($B$16/2)*(COS((ACOS((2*'Intake Valve Fxn Scratch'!$B$1)/$B$16-1)/($B$17/2))*(I1546-($B$17/2)))+1)*P1546</f>
        <v>0</v>
      </c>
      <c r="R1546">
        <f t="shared" si="369"/>
        <v>0</v>
      </c>
      <c r="S1546">
        <f t="shared" si="370"/>
        <v>0</v>
      </c>
      <c r="T1546">
        <f>S1546*'Exhaust Gas Math'!$C$14</f>
        <v>0</v>
      </c>
      <c r="U1546">
        <f>(T1546/'Exhaust Gas Math'!$B$14)+('Exhaust Gas Math'!$D$10)</f>
        <v>4.4059320573952224E-4</v>
      </c>
      <c r="V1546">
        <f>('Exhaust Gas Math'!$E$10*(2.53982214E-12*V1545^4 - 0.0000000071629564556*V1545^3 + 7.56281407226508E-06*V1545^2 - 0.00322508455050905*V1545 + 1.62997098133725)*$B$24+T1546*'Exhaust Gas Math'!$D$14*$B$23)/('Exhaust Gas Math'!$E$10*(2.53982214E-12*V1545^4 - 0.0000000071629564556*V1545^3 + 7.56281407226508E-06*V1545^2 - 0.00322508455050905*V1545 + 1.62997098133725)+T1546*'Exhaust Gas Math'!$D$14)</f>
        <v>1100</v>
      </c>
      <c r="W1546">
        <f>(353.3116967483*V1546^-1.0020802909)*('Exhaust Gas Math'!$E$10/(T1546+'Exhaust Gas Math'!$E$10))+(357.4500179626*V1546^-1.0038444015 )*(T1546/(T1546+'Exhaust Gas Math'!$E$10))</f>
        <v>0.31654710700089367</v>
      </c>
      <c r="X1546">
        <f t="shared" si="371"/>
        <v>0</v>
      </c>
      <c r="Y1546">
        <f t="shared" si="372"/>
        <v>101325</v>
      </c>
      <c r="Z1546">
        <f t="shared" si="373"/>
        <v>101325</v>
      </c>
    </row>
    <row r="1547" spans="5:26" x14ac:dyDescent="0.2">
      <c r="E1547">
        <f t="shared" si="360"/>
        <v>0.19274999999999262</v>
      </c>
      <c r="F1547">
        <f t="shared" si="361"/>
        <v>101325</v>
      </c>
      <c r="H1547">
        <f t="shared" si="374"/>
        <v>0.19274999999999262</v>
      </c>
      <c r="I1547">
        <f t="shared" si="362"/>
        <v>611.9999999996453</v>
      </c>
      <c r="J1547">
        <f t="shared" si="363"/>
        <v>4.1495838721871854E-2</v>
      </c>
      <c r="K1547">
        <f t="shared" si="364"/>
        <v>-25.257141232564649</v>
      </c>
      <c r="L1547">
        <f t="shared" si="365"/>
        <v>3.9769296294121147E-5</v>
      </c>
      <c r="M1547">
        <f>J1547/SQRT('Exhaust Gas Math'!$E$14*$B$21*$B$23)</f>
        <v>7.0445759660399409E-4</v>
      </c>
      <c r="N1547">
        <f t="shared" si="366"/>
        <v>5.6616440724435141E-2</v>
      </c>
      <c r="O1547">
        <f t="shared" si="367"/>
        <v>0</v>
      </c>
      <c r="P1547">
        <f t="shared" si="368"/>
        <v>0</v>
      </c>
      <c r="Q1547">
        <f>($B$16/2)*(COS((ACOS((2*'Intake Valve Fxn Scratch'!$B$1)/$B$16-1)/($B$17/2))*(I1547-($B$17/2)))+1)*P1547</f>
        <v>0</v>
      </c>
      <c r="R1547">
        <f t="shared" si="369"/>
        <v>0</v>
      </c>
      <c r="S1547">
        <f t="shared" si="370"/>
        <v>0</v>
      </c>
      <c r="T1547">
        <f>S1547*'Exhaust Gas Math'!$C$14</f>
        <v>0</v>
      </c>
      <c r="U1547">
        <f>(T1547/'Exhaust Gas Math'!$B$14)+('Exhaust Gas Math'!$D$10)</f>
        <v>4.4059320573952224E-4</v>
      </c>
      <c r="V1547">
        <f>('Exhaust Gas Math'!$E$10*(2.53982214E-12*V1546^4 - 0.0000000071629564556*V1546^3 + 7.56281407226508E-06*V1546^2 - 0.00322508455050905*V1546 + 1.62997098133725)*$B$24+T1547*'Exhaust Gas Math'!$D$14*$B$23)/('Exhaust Gas Math'!$E$10*(2.53982214E-12*V1546^4 - 0.0000000071629564556*V1546^3 + 7.56281407226508E-06*V1546^2 - 0.00322508455050905*V1546 + 1.62997098133725)+T1547*'Exhaust Gas Math'!$D$14)</f>
        <v>1100</v>
      </c>
      <c r="W1547">
        <f>(353.3116967483*V1547^-1.0020802909)*('Exhaust Gas Math'!$E$10/(T1547+'Exhaust Gas Math'!$E$10))+(357.4500179626*V1547^-1.0038444015 )*(T1547/(T1547+'Exhaust Gas Math'!$E$10))</f>
        <v>0.31654710700089367</v>
      </c>
      <c r="X1547">
        <f t="shared" si="371"/>
        <v>0</v>
      </c>
      <c r="Y1547">
        <f t="shared" si="372"/>
        <v>101325</v>
      </c>
      <c r="Z1547">
        <f t="shared" si="373"/>
        <v>101325</v>
      </c>
    </row>
    <row r="1548" spans="5:26" x14ac:dyDescent="0.2">
      <c r="E1548">
        <f t="shared" si="360"/>
        <v>0.19287499999999261</v>
      </c>
      <c r="F1548">
        <f t="shared" si="361"/>
        <v>101325</v>
      </c>
      <c r="H1548">
        <f t="shared" si="374"/>
        <v>0.19287499999999261</v>
      </c>
      <c r="I1548">
        <f t="shared" si="362"/>
        <v>617.9999999996453</v>
      </c>
      <c r="J1548">
        <f t="shared" si="363"/>
        <v>3.8290800599114716E-2</v>
      </c>
      <c r="K1548">
        <f t="shared" si="364"/>
        <v>-25.976597262888589</v>
      </c>
      <c r="L1548">
        <f t="shared" si="365"/>
        <v>3.9769296294121147E-5</v>
      </c>
      <c r="M1548">
        <f>J1548/SQRT('Exhaust Gas Math'!$E$14*$B$21*$B$23)</f>
        <v>6.5004699731198337E-4</v>
      </c>
      <c r="N1548">
        <f t="shared" si="366"/>
        <v>5.3401053070154997E-2</v>
      </c>
      <c r="O1548">
        <f t="shared" si="367"/>
        <v>0</v>
      </c>
      <c r="P1548">
        <f t="shared" si="368"/>
        <v>0</v>
      </c>
      <c r="Q1548">
        <f>($B$16/2)*(COS((ACOS((2*'Intake Valve Fxn Scratch'!$B$1)/$B$16-1)/($B$17/2))*(I1548-($B$17/2)))+1)*P1548</f>
        <v>0</v>
      </c>
      <c r="R1548">
        <f t="shared" si="369"/>
        <v>0</v>
      </c>
      <c r="S1548">
        <f t="shared" si="370"/>
        <v>0</v>
      </c>
      <c r="T1548">
        <f>S1548*'Exhaust Gas Math'!$C$14</f>
        <v>0</v>
      </c>
      <c r="U1548">
        <f>(T1548/'Exhaust Gas Math'!$B$14)+('Exhaust Gas Math'!$D$10)</f>
        <v>4.4059320573952224E-4</v>
      </c>
      <c r="V1548">
        <f>('Exhaust Gas Math'!$E$10*(2.53982214E-12*V1547^4 - 0.0000000071629564556*V1547^3 + 7.56281407226508E-06*V1547^2 - 0.00322508455050905*V1547 + 1.62997098133725)*$B$24+T1548*'Exhaust Gas Math'!$D$14*$B$23)/('Exhaust Gas Math'!$E$10*(2.53982214E-12*V1547^4 - 0.0000000071629564556*V1547^3 + 7.56281407226508E-06*V1547^2 - 0.00322508455050905*V1547 + 1.62997098133725)+T1548*'Exhaust Gas Math'!$D$14)</f>
        <v>1100</v>
      </c>
      <c r="W1548">
        <f>(353.3116967483*V1548^-1.0020802909)*('Exhaust Gas Math'!$E$10/(T1548+'Exhaust Gas Math'!$E$10))+(357.4500179626*V1548^-1.0038444015 )*(T1548/(T1548+'Exhaust Gas Math'!$E$10))</f>
        <v>0.31654710700089367</v>
      </c>
      <c r="X1548">
        <f t="shared" si="371"/>
        <v>0</v>
      </c>
      <c r="Y1548">
        <f t="shared" si="372"/>
        <v>101325</v>
      </c>
      <c r="Z1548">
        <f t="shared" si="373"/>
        <v>101325</v>
      </c>
    </row>
    <row r="1549" spans="5:26" x14ac:dyDescent="0.2">
      <c r="E1549">
        <f t="shared" si="360"/>
        <v>0.19299999999999259</v>
      </c>
      <c r="F1549">
        <f t="shared" si="361"/>
        <v>101325</v>
      </c>
      <c r="H1549">
        <f t="shared" si="374"/>
        <v>0.19299999999999259</v>
      </c>
      <c r="I1549">
        <f t="shared" si="362"/>
        <v>623.9999999996453</v>
      </c>
      <c r="J1549">
        <f t="shared" si="363"/>
        <v>3.501355228578E-2</v>
      </c>
      <c r="K1549">
        <f t="shared" si="364"/>
        <v>-26.411448257647944</v>
      </c>
      <c r="L1549">
        <f t="shared" si="365"/>
        <v>3.9769296294121147E-5</v>
      </c>
      <c r="M1549">
        <f>J1549/SQRT('Exhaust Gas Math'!$E$14*$B$21*$B$23)</f>
        <v>5.9441051564546401E-4</v>
      </c>
      <c r="N1549">
        <f t="shared" si="366"/>
        <v>4.9669531179117835E-2</v>
      </c>
      <c r="O1549">
        <f t="shared" si="367"/>
        <v>0</v>
      </c>
      <c r="P1549">
        <f t="shared" si="368"/>
        <v>0</v>
      </c>
      <c r="Q1549">
        <f>($B$16/2)*(COS((ACOS((2*'Intake Valve Fxn Scratch'!$B$1)/$B$16-1)/($B$17/2))*(I1549-($B$17/2)))+1)*P1549</f>
        <v>0</v>
      </c>
      <c r="R1549">
        <f t="shared" si="369"/>
        <v>0</v>
      </c>
      <c r="S1549">
        <f t="shared" si="370"/>
        <v>0</v>
      </c>
      <c r="T1549">
        <f>S1549*'Exhaust Gas Math'!$C$14</f>
        <v>0</v>
      </c>
      <c r="U1549">
        <f>(T1549/'Exhaust Gas Math'!$B$14)+('Exhaust Gas Math'!$D$10)</f>
        <v>4.4059320573952224E-4</v>
      </c>
      <c r="V1549">
        <f>('Exhaust Gas Math'!$E$10*(2.53982214E-12*V1548^4 - 0.0000000071629564556*V1548^3 + 7.56281407226508E-06*V1548^2 - 0.00322508455050905*V1548 + 1.62997098133725)*$B$24+T1549*'Exhaust Gas Math'!$D$14*$B$23)/('Exhaust Gas Math'!$E$10*(2.53982214E-12*V1548^4 - 0.0000000071629564556*V1548^3 + 7.56281407226508E-06*V1548^2 - 0.00322508455050905*V1548 + 1.62997098133725)+T1549*'Exhaust Gas Math'!$D$14)</f>
        <v>1100</v>
      </c>
      <c r="W1549">
        <f>(353.3116967483*V1549^-1.0020802909)*('Exhaust Gas Math'!$E$10/(T1549+'Exhaust Gas Math'!$E$10))+(357.4500179626*V1549^-1.0038444015 )*(T1549/(T1549+'Exhaust Gas Math'!$E$10))</f>
        <v>0.31654710700089367</v>
      </c>
      <c r="X1549">
        <f t="shared" si="371"/>
        <v>0</v>
      </c>
      <c r="Y1549">
        <f t="shared" si="372"/>
        <v>101325</v>
      </c>
      <c r="Z1549">
        <f t="shared" si="373"/>
        <v>101325</v>
      </c>
    </row>
    <row r="1550" spans="5:26" x14ac:dyDescent="0.2">
      <c r="E1550">
        <f t="shared" si="360"/>
        <v>0.19312499999999258</v>
      </c>
      <c r="F1550">
        <f t="shared" si="361"/>
        <v>101325</v>
      </c>
      <c r="H1550">
        <f t="shared" si="374"/>
        <v>0.19312499999999258</v>
      </c>
      <c r="I1550">
        <f t="shared" si="362"/>
        <v>629.99999999964348</v>
      </c>
      <c r="J1550">
        <f t="shared" si="363"/>
        <v>3.170000000019689E-2</v>
      </c>
      <c r="K1550">
        <f t="shared" si="364"/>
        <v>-26.556929898345718</v>
      </c>
      <c r="L1550">
        <f t="shared" si="365"/>
        <v>3.9769296294121147E-5</v>
      </c>
      <c r="M1550">
        <f>J1550/SQRT('Exhaust Gas Math'!$E$14*$B$21*$B$23)</f>
        <v>5.3815771654025654E-4</v>
      </c>
      <c r="N1550">
        <f t="shared" si="366"/>
        <v>4.5512549561868981E-2</v>
      </c>
      <c r="O1550">
        <f t="shared" si="367"/>
        <v>0</v>
      </c>
      <c r="P1550">
        <f t="shared" si="368"/>
        <v>0</v>
      </c>
      <c r="Q1550">
        <f>($B$16/2)*(COS((ACOS((2*'Intake Valve Fxn Scratch'!$B$1)/$B$16-1)/($B$17/2))*(I1550-($B$17/2)))+1)*P1550</f>
        <v>0</v>
      </c>
      <c r="R1550">
        <f t="shared" si="369"/>
        <v>0</v>
      </c>
      <c r="S1550">
        <f t="shared" si="370"/>
        <v>0</v>
      </c>
      <c r="T1550">
        <f>S1550*'Exhaust Gas Math'!$C$14</f>
        <v>0</v>
      </c>
      <c r="U1550">
        <f>(T1550/'Exhaust Gas Math'!$B$14)+('Exhaust Gas Math'!$D$10)</f>
        <v>4.4059320573952224E-4</v>
      </c>
      <c r="V1550">
        <f>('Exhaust Gas Math'!$E$10*(2.53982214E-12*V1549^4 - 0.0000000071629564556*V1549^3 + 7.56281407226508E-06*V1549^2 - 0.00322508455050905*V1549 + 1.62997098133725)*$B$24+T1550*'Exhaust Gas Math'!$D$14*$B$23)/('Exhaust Gas Math'!$E$10*(2.53982214E-12*V1549^4 - 0.0000000071629564556*V1549^3 + 7.56281407226508E-06*V1549^2 - 0.00322508455050905*V1549 + 1.62997098133725)+T1550*'Exhaust Gas Math'!$D$14)</f>
        <v>1100</v>
      </c>
      <c r="W1550">
        <f>(353.3116967483*V1550^-1.0020802909)*('Exhaust Gas Math'!$E$10/(T1550+'Exhaust Gas Math'!$E$10))+(357.4500179626*V1550^-1.0038444015 )*(T1550/(T1550+'Exhaust Gas Math'!$E$10))</f>
        <v>0.31654710700089367</v>
      </c>
      <c r="X1550">
        <f t="shared" si="371"/>
        <v>0</v>
      </c>
      <c r="Y1550">
        <f t="shared" si="372"/>
        <v>101325</v>
      </c>
      <c r="Z1550">
        <f t="shared" si="373"/>
        <v>101325</v>
      </c>
    </row>
    <row r="1551" spans="5:26" x14ac:dyDescent="0.2">
      <c r="E1551">
        <f t="shared" si="360"/>
        <v>0.19324999999999257</v>
      </c>
      <c r="F1551">
        <f t="shared" si="361"/>
        <v>101325</v>
      </c>
      <c r="H1551">
        <f t="shared" si="374"/>
        <v>0.19324999999999257</v>
      </c>
      <c r="I1551">
        <f t="shared" si="362"/>
        <v>635.99999999964348</v>
      </c>
      <c r="J1551">
        <f t="shared" si="363"/>
        <v>2.8386447714611629E-2</v>
      </c>
      <c r="K1551">
        <f t="shared" si="364"/>
        <v>-26.41144825768243</v>
      </c>
      <c r="L1551">
        <f t="shared" si="365"/>
        <v>3.9769296294121147E-5</v>
      </c>
      <c r="M1551">
        <f>J1551/SQRT('Exhaust Gas Math'!$E$14*$B$21*$B$23)</f>
        <v>4.8190491743501241E-4</v>
      </c>
      <c r="N1551">
        <f t="shared" si="366"/>
        <v>4.1037700628413609E-2</v>
      </c>
      <c r="O1551">
        <f t="shared" si="367"/>
        <v>0</v>
      </c>
      <c r="P1551">
        <f t="shared" si="368"/>
        <v>0</v>
      </c>
      <c r="Q1551">
        <f>($B$16/2)*(COS((ACOS((2*'Intake Valve Fxn Scratch'!$B$1)/$B$16-1)/($B$17/2))*(I1551-($B$17/2)))+1)*P1551</f>
        <v>0</v>
      </c>
      <c r="R1551">
        <f t="shared" si="369"/>
        <v>0</v>
      </c>
      <c r="S1551">
        <f t="shared" si="370"/>
        <v>0</v>
      </c>
      <c r="T1551">
        <f>S1551*'Exhaust Gas Math'!$C$14</f>
        <v>0</v>
      </c>
      <c r="U1551">
        <f>(T1551/'Exhaust Gas Math'!$B$14)+('Exhaust Gas Math'!$D$10)</f>
        <v>4.4059320573952224E-4</v>
      </c>
      <c r="V1551">
        <f>('Exhaust Gas Math'!$E$10*(2.53982214E-12*V1550^4 - 0.0000000071629564556*V1550^3 + 7.56281407226508E-06*V1550^2 - 0.00322508455050905*V1550 + 1.62997098133725)*$B$24+T1551*'Exhaust Gas Math'!$D$14*$B$23)/('Exhaust Gas Math'!$E$10*(2.53982214E-12*V1550^4 - 0.0000000071629564556*V1550^3 + 7.56281407226508E-06*V1550^2 - 0.00322508455050905*V1550 + 1.62997098133725)+T1551*'Exhaust Gas Math'!$D$14)</f>
        <v>1100</v>
      </c>
      <c r="W1551">
        <f>(353.3116967483*V1551^-1.0020802909)*('Exhaust Gas Math'!$E$10/(T1551+'Exhaust Gas Math'!$E$10))+(357.4500179626*V1551^-1.0038444015 )*(T1551/(T1551+'Exhaust Gas Math'!$E$10))</f>
        <v>0.31654710700089367</v>
      </c>
      <c r="X1551">
        <f t="shared" si="371"/>
        <v>0</v>
      </c>
      <c r="Y1551">
        <f t="shared" si="372"/>
        <v>101325</v>
      </c>
      <c r="Z1551">
        <f t="shared" si="373"/>
        <v>101325</v>
      </c>
    </row>
    <row r="1552" spans="5:26" x14ac:dyDescent="0.2">
      <c r="E1552">
        <f t="shared" si="360"/>
        <v>0.19337499999999255</v>
      </c>
      <c r="F1552">
        <f t="shared" si="361"/>
        <v>101325</v>
      </c>
      <c r="H1552">
        <f t="shared" si="374"/>
        <v>0.19337499999999255</v>
      </c>
      <c r="I1552">
        <f t="shared" si="362"/>
        <v>641.99999999964166</v>
      </c>
      <c r="J1552">
        <f t="shared" si="363"/>
        <v>2.5109199401270463E-2</v>
      </c>
      <c r="K1552">
        <f t="shared" si="364"/>
        <v>-25.976597262957178</v>
      </c>
      <c r="L1552">
        <f t="shared" si="365"/>
        <v>3.9769296294121147E-5</v>
      </c>
      <c r="M1552">
        <f>J1552/SQRT('Exhaust Gas Math'!$E$14*$B$21*$B$23)</f>
        <v>4.2626843576838361E-4</v>
      </c>
      <c r="N1552">
        <f t="shared" si="366"/>
        <v>3.6364153774930741E-2</v>
      </c>
      <c r="O1552">
        <f t="shared" si="367"/>
        <v>0</v>
      </c>
      <c r="P1552">
        <f t="shared" si="368"/>
        <v>0</v>
      </c>
      <c r="Q1552">
        <f>($B$16/2)*(COS((ACOS((2*'Intake Valve Fxn Scratch'!$B$1)/$B$16-1)/($B$17/2))*(I1552-($B$17/2)))+1)*P1552</f>
        <v>0</v>
      </c>
      <c r="R1552">
        <f t="shared" si="369"/>
        <v>0</v>
      </c>
      <c r="S1552">
        <f t="shared" si="370"/>
        <v>0</v>
      </c>
      <c r="T1552">
        <f>S1552*'Exhaust Gas Math'!$C$14</f>
        <v>0</v>
      </c>
      <c r="U1552">
        <f>(T1552/'Exhaust Gas Math'!$B$14)+('Exhaust Gas Math'!$D$10)</f>
        <v>4.4059320573952224E-4</v>
      </c>
      <c r="V1552">
        <f>('Exhaust Gas Math'!$E$10*(2.53982214E-12*V1551^4 - 0.0000000071629564556*V1551^3 + 7.56281407226508E-06*V1551^2 - 0.00322508455050905*V1551 + 1.62997098133725)*$B$24+T1552*'Exhaust Gas Math'!$D$14*$B$23)/('Exhaust Gas Math'!$E$10*(2.53982214E-12*V1551^4 - 0.0000000071629564556*V1551^3 + 7.56281407226508E-06*V1551^2 - 0.00322508455050905*V1551 + 1.62997098133725)+T1552*'Exhaust Gas Math'!$D$14)</f>
        <v>1100</v>
      </c>
      <c r="W1552">
        <f>(353.3116967483*V1552^-1.0020802909)*('Exhaust Gas Math'!$E$10/(T1552+'Exhaust Gas Math'!$E$10))+(357.4500179626*V1552^-1.0038444015 )*(T1552/(T1552+'Exhaust Gas Math'!$E$10))</f>
        <v>0.31654710700089367</v>
      </c>
      <c r="X1552">
        <f t="shared" si="371"/>
        <v>0</v>
      </c>
      <c r="Y1552">
        <f t="shared" si="372"/>
        <v>101325</v>
      </c>
      <c r="Z1552">
        <f t="shared" si="373"/>
        <v>101325</v>
      </c>
    </row>
    <row r="1553" spans="5:26" x14ac:dyDescent="0.2">
      <c r="E1553">
        <f t="shared" si="360"/>
        <v>0.19349999999999254</v>
      </c>
      <c r="F1553">
        <f t="shared" si="361"/>
        <v>101325</v>
      </c>
      <c r="H1553">
        <f t="shared" si="374"/>
        <v>0.19349999999999254</v>
      </c>
      <c r="I1553">
        <f t="shared" si="362"/>
        <v>647.99999999964166</v>
      </c>
      <c r="J1553">
        <f t="shared" si="363"/>
        <v>2.1904161278502653E-2</v>
      </c>
      <c r="K1553">
        <f t="shared" si="364"/>
        <v>-25.257141232666594</v>
      </c>
      <c r="L1553">
        <f t="shared" si="365"/>
        <v>3.9769296294121147E-5</v>
      </c>
      <c r="M1553">
        <f>J1553/SQRT('Exhaust Gas Math'!$E$14*$B$21*$B$23)</f>
        <v>3.7185783647619171E-4</v>
      </c>
      <c r="N1553">
        <f t="shared" si="366"/>
        <v>3.1616553880139182E-2</v>
      </c>
      <c r="O1553">
        <f t="shared" si="367"/>
        <v>0</v>
      </c>
      <c r="P1553">
        <f t="shared" si="368"/>
        <v>0</v>
      </c>
      <c r="Q1553">
        <f>($B$16/2)*(COS((ACOS((2*'Intake Valve Fxn Scratch'!$B$1)/$B$16-1)/($B$17/2))*(I1553-($B$17/2)))+1)*P1553</f>
        <v>0</v>
      </c>
      <c r="R1553">
        <f t="shared" si="369"/>
        <v>0</v>
      </c>
      <c r="S1553">
        <f t="shared" si="370"/>
        <v>0</v>
      </c>
      <c r="T1553">
        <f>S1553*'Exhaust Gas Math'!$C$14</f>
        <v>0</v>
      </c>
      <c r="U1553">
        <f>(T1553/'Exhaust Gas Math'!$B$14)+('Exhaust Gas Math'!$D$10)</f>
        <v>4.4059320573952224E-4</v>
      </c>
      <c r="V1553">
        <f>('Exhaust Gas Math'!$E$10*(2.53982214E-12*V1552^4 - 0.0000000071629564556*V1552^3 + 7.56281407226508E-06*V1552^2 - 0.00322508455050905*V1552 + 1.62997098133725)*$B$24+T1553*'Exhaust Gas Math'!$D$14*$B$23)/('Exhaust Gas Math'!$E$10*(2.53982214E-12*V1552^4 - 0.0000000071629564556*V1552^3 + 7.56281407226508E-06*V1552^2 - 0.00322508455050905*V1552 + 1.62997098133725)+T1553*'Exhaust Gas Math'!$D$14)</f>
        <v>1100</v>
      </c>
      <c r="W1553">
        <f>(353.3116967483*V1553^-1.0020802909)*('Exhaust Gas Math'!$E$10/(T1553+'Exhaust Gas Math'!$E$10))+(357.4500179626*V1553^-1.0038444015 )*(T1553/(T1553+'Exhaust Gas Math'!$E$10))</f>
        <v>0.31654710700089367</v>
      </c>
      <c r="X1553">
        <f t="shared" si="371"/>
        <v>0</v>
      </c>
      <c r="Y1553">
        <f t="shared" si="372"/>
        <v>101325</v>
      </c>
      <c r="Z1553">
        <f t="shared" si="373"/>
        <v>101325</v>
      </c>
    </row>
    <row r="1554" spans="5:26" x14ac:dyDescent="0.2">
      <c r="E1554">
        <f t="shared" si="360"/>
        <v>0.19362499999999253</v>
      </c>
      <c r="F1554">
        <f t="shared" si="361"/>
        <v>101325</v>
      </c>
      <c r="H1554">
        <f t="shared" si="374"/>
        <v>0.19362499999999253</v>
      </c>
      <c r="I1554">
        <f t="shared" si="362"/>
        <v>653.99999999964166</v>
      </c>
      <c r="J1554">
        <f t="shared" si="363"/>
        <v>1.880644841467858E-2</v>
      </c>
      <c r="K1554">
        <f t="shared" si="364"/>
        <v>-24.260962677634389</v>
      </c>
      <c r="L1554">
        <f t="shared" si="365"/>
        <v>3.9769296294121147E-5</v>
      </c>
      <c r="M1554">
        <f>J1554/SQRT('Exhaust Gas Math'!$E$14*$B$21*$B$23)</f>
        <v>3.1926925347043188E-4</v>
      </c>
      <c r="N1554">
        <f t="shared" si="366"/>
        <v>2.6918663562878267E-2</v>
      </c>
      <c r="O1554">
        <f t="shared" si="367"/>
        <v>0</v>
      </c>
      <c r="P1554">
        <f t="shared" si="368"/>
        <v>0</v>
      </c>
      <c r="Q1554">
        <f>($B$16/2)*(COS((ACOS((2*'Intake Valve Fxn Scratch'!$B$1)/$B$16-1)/($B$17/2))*(I1554-($B$17/2)))+1)*P1554</f>
        <v>0</v>
      </c>
      <c r="R1554">
        <f t="shared" si="369"/>
        <v>0</v>
      </c>
      <c r="S1554">
        <f t="shared" si="370"/>
        <v>0</v>
      </c>
      <c r="T1554">
        <f>S1554*'Exhaust Gas Math'!$C$14</f>
        <v>0</v>
      </c>
      <c r="U1554">
        <f>(T1554/'Exhaust Gas Math'!$B$14)+('Exhaust Gas Math'!$D$10)</f>
        <v>4.4059320573952224E-4</v>
      </c>
      <c r="V1554">
        <f>('Exhaust Gas Math'!$E$10*(2.53982214E-12*V1553^4 - 0.0000000071629564556*V1553^3 + 7.56281407226508E-06*V1553^2 - 0.00322508455050905*V1553 + 1.62997098133725)*$B$24+T1554*'Exhaust Gas Math'!$D$14*$B$23)/('Exhaust Gas Math'!$E$10*(2.53982214E-12*V1553^4 - 0.0000000071629564556*V1553^3 + 7.56281407226508E-06*V1553^2 - 0.00322508455050905*V1553 + 1.62997098133725)+T1554*'Exhaust Gas Math'!$D$14)</f>
        <v>1100</v>
      </c>
      <c r="W1554">
        <f>(353.3116967483*V1554^-1.0020802909)*('Exhaust Gas Math'!$E$10/(T1554+'Exhaust Gas Math'!$E$10))+(357.4500179626*V1554^-1.0038444015 )*(T1554/(T1554+'Exhaust Gas Math'!$E$10))</f>
        <v>0.31654710700089367</v>
      </c>
      <c r="X1554">
        <f t="shared" si="371"/>
        <v>0</v>
      </c>
      <c r="Y1554">
        <f t="shared" si="372"/>
        <v>101325</v>
      </c>
      <c r="Z1554">
        <f t="shared" si="373"/>
        <v>101325</v>
      </c>
    </row>
    <row r="1555" spans="5:26" x14ac:dyDescent="0.2">
      <c r="E1555">
        <f t="shared" si="360"/>
        <v>0.19374999999999251</v>
      </c>
      <c r="F1555">
        <f t="shared" si="361"/>
        <v>101325</v>
      </c>
      <c r="H1555">
        <f t="shared" si="374"/>
        <v>0.19374999999999251</v>
      </c>
      <c r="I1555">
        <f t="shared" si="362"/>
        <v>659.99999999963984</v>
      </c>
      <c r="J1555">
        <f t="shared" si="363"/>
        <v>1.5850000000172382E-2</v>
      </c>
      <c r="K1555">
        <f t="shared" si="364"/>
        <v>-22.99897593857326</v>
      </c>
      <c r="L1555">
        <f t="shared" si="365"/>
        <v>3.9769296294121147E-5</v>
      </c>
      <c r="M1555">
        <f>J1555/SQRT('Exhaust Gas Math'!$E$14*$B$21*$B$23)</f>
        <v>2.6907885827138345E-4</v>
      </c>
      <c r="N1555">
        <f t="shared" si="366"/>
        <v>2.2387269429820701E-2</v>
      </c>
      <c r="O1555">
        <f t="shared" si="367"/>
        <v>0</v>
      </c>
      <c r="P1555">
        <f t="shared" si="368"/>
        <v>0</v>
      </c>
      <c r="Q1555">
        <f>($B$16/2)*(COS((ACOS((2*'Intake Valve Fxn Scratch'!$B$1)/$B$16-1)/($B$17/2))*(I1555-($B$17/2)))+1)*P1555</f>
        <v>0</v>
      </c>
      <c r="R1555">
        <f t="shared" si="369"/>
        <v>0</v>
      </c>
      <c r="S1555">
        <f t="shared" si="370"/>
        <v>0</v>
      </c>
      <c r="T1555">
        <f>S1555*'Exhaust Gas Math'!$C$14</f>
        <v>0</v>
      </c>
      <c r="U1555">
        <f>(T1555/'Exhaust Gas Math'!$B$14)+('Exhaust Gas Math'!$D$10)</f>
        <v>4.4059320573952224E-4</v>
      </c>
      <c r="V1555">
        <f>('Exhaust Gas Math'!$E$10*(2.53982214E-12*V1554^4 - 0.0000000071629564556*V1554^3 + 7.56281407226508E-06*V1554^2 - 0.00322508455050905*V1554 + 1.62997098133725)*$B$24+T1555*'Exhaust Gas Math'!$D$14*$B$23)/('Exhaust Gas Math'!$E$10*(2.53982214E-12*V1554^4 - 0.0000000071629564556*V1554^3 + 7.56281407226508E-06*V1554^2 - 0.00322508455050905*V1554 + 1.62997098133725)+T1555*'Exhaust Gas Math'!$D$14)</f>
        <v>1100</v>
      </c>
      <c r="W1555">
        <f>(353.3116967483*V1555^-1.0020802909)*('Exhaust Gas Math'!$E$10/(T1555+'Exhaust Gas Math'!$E$10))+(357.4500179626*V1555^-1.0038444015 )*(T1555/(T1555+'Exhaust Gas Math'!$E$10))</f>
        <v>0.31654710700089367</v>
      </c>
      <c r="X1555">
        <f t="shared" si="371"/>
        <v>0</v>
      </c>
      <c r="Y1555">
        <f t="shared" si="372"/>
        <v>101325</v>
      </c>
      <c r="Z1555">
        <f t="shared" si="373"/>
        <v>101325</v>
      </c>
    </row>
    <row r="1556" spans="5:26" x14ac:dyDescent="0.2">
      <c r="E1556">
        <f t="shared" si="360"/>
        <v>0.1938749999999925</v>
      </c>
      <c r="F1556">
        <f t="shared" si="361"/>
        <v>101325</v>
      </c>
      <c r="H1556">
        <f t="shared" si="374"/>
        <v>0.1938749999999925</v>
      </c>
      <c r="I1556">
        <f t="shared" si="362"/>
        <v>665.99999999963984</v>
      </c>
      <c r="J1556">
        <f t="shared" si="363"/>
        <v>1.3067207502489259E-2</v>
      </c>
      <c r="K1556">
        <f t="shared" si="364"/>
        <v>-21.48500760628362</v>
      </c>
      <c r="L1556">
        <f t="shared" si="365"/>
        <v>3.9769296294121147E-5</v>
      </c>
      <c r="M1556">
        <f>J1556/SQRT('Exhaust Gas Math'!$E$14*$B$21*$B$23)</f>
        <v>2.2183654735185017E-4</v>
      </c>
      <c r="N1556">
        <f t="shared" si="366"/>
        <v>1.8126827986469717E-2</v>
      </c>
      <c r="O1556">
        <f t="shared" si="367"/>
        <v>0</v>
      </c>
      <c r="P1556">
        <f t="shared" si="368"/>
        <v>0</v>
      </c>
      <c r="Q1556">
        <f>($B$16/2)*(COS((ACOS((2*'Intake Valve Fxn Scratch'!$B$1)/$B$16-1)/($B$17/2))*(I1556-($B$17/2)))+1)*P1556</f>
        <v>0</v>
      </c>
      <c r="R1556">
        <f t="shared" si="369"/>
        <v>0</v>
      </c>
      <c r="S1556">
        <f t="shared" si="370"/>
        <v>0</v>
      </c>
      <c r="T1556">
        <f>S1556*'Exhaust Gas Math'!$C$14</f>
        <v>0</v>
      </c>
      <c r="U1556">
        <f>(T1556/'Exhaust Gas Math'!$B$14)+('Exhaust Gas Math'!$D$10)</f>
        <v>4.4059320573952224E-4</v>
      </c>
      <c r="V1556">
        <f>('Exhaust Gas Math'!$E$10*(2.53982214E-12*V1555^4 - 0.0000000071629564556*V1555^3 + 7.56281407226508E-06*V1555^2 - 0.00322508455050905*V1555 + 1.62997098133725)*$B$24+T1556*'Exhaust Gas Math'!$D$14*$B$23)/('Exhaust Gas Math'!$E$10*(2.53982214E-12*V1555^4 - 0.0000000071629564556*V1555^3 + 7.56281407226508E-06*V1555^2 - 0.00322508455050905*V1555 + 1.62997098133725)+T1556*'Exhaust Gas Math'!$D$14)</f>
        <v>1100</v>
      </c>
      <c r="W1556">
        <f>(353.3116967483*V1556^-1.0020802909)*('Exhaust Gas Math'!$E$10/(T1556+'Exhaust Gas Math'!$E$10))+(357.4500179626*V1556^-1.0038444015 )*(T1556/(T1556+'Exhaust Gas Math'!$E$10))</f>
        <v>0.31654710700089367</v>
      </c>
      <c r="X1556">
        <f t="shared" si="371"/>
        <v>0</v>
      </c>
      <c r="Y1556">
        <f t="shared" si="372"/>
        <v>101325</v>
      </c>
      <c r="Z1556">
        <f t="shared" si="373"/>
        <v>101325</v>
      </c>
    </row>
    <row r="1557" spans="5:26" x14ac:dyDescent="0.2">
      <c r="E1557">
        <f t="shared" si="360"/>
        <v>0.19399999999999248</v>
      </c>
      <c r="F1557">
        <f t="shared" si="361"/>
        <v>101325</v>
      </c>
      <c r="H1557">
        <f t="shared" si="374"/>
        <v>0.19399999999999248</v>
      </c>
      <c r="I1557">
        <f t="shared" si="362"/>
        <v>671.99999999963984</v>
      </c>
      <c r="J1557">
        <f t="shared" si="363"/>
        <v>1.048855977857209E-2</v>
      </c>
      <c r="K1557">
        <f t="shared" si="364"/>
        <v>-19.735645034633084</v>
      </c>
      <c r="L1557">
        <f t="shared" si="365"/>
        <v>3.9769296294121147E-5</v>
      </c>
      <c r="M1557">
        <f>J1557/SQRT('Exhaust Gas Math'!$E$14*$B$21*$B$23)</f>
        <v>1.7805991735638096E-4</v>
      </c>
      <c r="N1557">
        <f t="shared" si="366"/>
        <v>1.4225230309048702E-2</v>
      </c>
      <c r="O1557">
        <f t="shared" si="367"/>
        <v>0</v>
      </c>
      <c r="P1557">
        <f t="shared" si="368"/>
        <v>0</v>
      </c>
      <c r="Q1557">
        <f>($B$16/2)*(COS((ACOS((2*'Intake Valve Fxn Scratch'!$B$1)/$B$16-1)/($B$17/2))*(I1557-($B$17/2)))+1)*P1557</f>
        <v>0</v>
      </c>
      <c r="R1557">
        <f t="shared" si="369"/>
        <v>0</v>
      </c>
      <c r="S1557">
        <f t="shared" si="370"/>
        <v>0</v>
      </c>
      <c r="T1557">
        <f>S1557*'Exhaust Gas Math'!$C$14</f>
        <v>0</v>
      </c>
      <c r="U1557">
        <f>(T1557/'Exhaust Gas Math'!$B$14)+('Exhaust Gas Math'!$D$10)</f>
        <v>4.4059320573952224E-4</v>
      </c>
      <c r="V1557">
        <f>('Exhaust Gas Math'!$E$10*(2.53982214E-12*V1556^4 - 0.0000000071629564556*V1556^3 + 7.56281407226508E-06*V1556^2 - 0.00322508455050905*V1556 + 1.62997098133725)*$B$24+T1557*'Exhaust Gas Math'!$D$14*$B$23)/('Exhaust Gas Math'!$E$10*(2.53982214E-12*V1556^4 - 0.0000000071629564556*V1556^3 + 7.56281407226508E-06*V1556^2 - 0.00322508455050905*V1556 + 1.62997098133725)+T1557*'Exhaust Gas Math'!$D$14)</f>
        <v>1100</v>
      </c>
      <c r="W1557">
        <f>(353.3116967483*V1557^-1.0020802909)*('Exhaust Gas Math'!$E$10/(T1557+'Exhaust Gas Math'!$E$10))+(357.4500179626*V1557^-1.0038444015 )*(T1557/(T1557+'Exhaust Gas Math'!$E$10))</f>
        <v>0.31654710700089367</v>
      </c>
      <c r="X1557">
        <f t="shared" si="371"/>
        <v>0</v>
      </c>
      <c r="Y1557">
        <f t="shared" si="372"/>
        <v>101325</v>
      </c>
      <c r="Z1557">
        <f t="shared" si="373"/>
        <v>101325</v>
      </c>
    </row>
    <row r="1558" spans="5:26" x14ac:dyDescent="0.2">
      <c r="E1558">
        <f t="shared" si="360"/>
        <v>0.19412499999999247</v>
      </c>
      <c r="F1558">
        <f t="shared" si="361"/>
        <v>101325</v>
      </c>
      <c r="H1558">
        <f t="shared" si="374"/>
        <v>0.19412499999999247</v>
      </c>
      <c r="I1558">
        <f t="shared" si="362"/>
        <v>677.99999999963802</v>
      </c>
      <c r="J1558">
        <f t="shared" si="363"/>
        <v>8.1423090325000586E-3</v>
      </c>
      <c r="K1558">
        <f t="shared" si="364"/>
        <v>-17.770054606033931</v>
      </c>
      <c r="L1558">
        <f t="shared" si="365"/>
        <v>3.9769296294121147E-5</v>
      </c>
      <c r="M1558">
        <f>J1558/SQRT('Exhaust Gas Math'!$E$14*$B$21*$B$23)</f>
        <v>1.3822859420404166E-4</v>
      </c>
      <c r="N1558">
        <f t="shared" si="366"/>
        <v>1.0750931841709364E-2</v>
      </c>
      <c r="O1558">
        <f t="shared" si="367"/>
        <v>0</v>
      </c>
      <c r="P1558">
        <f t="shared" si="368"/>
        <v>0</v>
      </c>
      <c r="Q1558">
        <f>($B$16/2)*(COS((ACOS((2*'Intake Valve Fxn Scratch'!$B$1)/$B$16-1)/($B$17/2))*(I1558-($B$17/2)))+1)*P1558</f>
        <v>0</v>
      </c>
      <c r="R1558">
        <f t="shared" si="369"/>
        <v>0</v>
      </c>
      <c r="S1558">
        <f t="shared" si="370"/>
        <v>0</v>
      </c>
      <c r="T1558">
        <f>S1558*'Exhaust Gas Math'!$C$14</f>
        <v>0</v>
      </c>
      <c r="U1558">
        <f>(T1558/'Exhaust Gas Math'!$B$14)+('Exhaust Gas Math'!$D$10)</f>
        <v>4.4059320573952224E-4</v>
      </c>
      <c r="V1558">
        <f>('Exhaust Gas Math'!$E$10*(2.53982214E-12*V1557^4 - 0.0000000071629564556*V1557^3 + 7.56281407226508E-06*V1557^2 - 0.00322508455050905*V1557 + 1.62997098133725)*$B$24+T1558*'Exhaust Gas Math'!$D$14*$B$23)/('Exhaust Gas Math'!$E$10*(2.53982214E-12*V1557^4 - 0.0000000071629564556*V1557^3 + 7.56281407226508E-06*V1557^2 - 0.00322508455050905*V1557 + 1.62997098133725)+T1558*'Exhaust Gas Math'!$D$14)</f>
        <v>1100</v>
      </c>
      <c r="W1558">
        <f>(353.3116967483*V1558^-1.0020802909)*('Exhaust Gas Math'!$E$10/(T1558+'Exhaust Gas Math'!$E$10))+(357.4500179626*V1558^-1.0038444015 )*(T1558/(T1558+'Exhaust Gas Math'!$E$10))</f>
        <v>0.31654710700089367</v>
      </c>
      <c r="X1558">
        <f t="shared" si="371"/>
        <v>0</v>
      </c>
      <c r="Y1558">
        <f t="shared" si="372"/>
        <v>101325</v>
      </c>
      <c r="Z1558">
        <f t="shared" si="373"/>
        <v>101325</v>
      </c>
    </row>
    <row r="1559" spans="5:26" x14ac:dyDescent="0.2">
      <c r="E1559">
        <f t="shared" si="360"/>
        <v>0.19424999999999246</v>
      </c>
      <c r="F1559">
        <f t="shared" si="361"/>
        <v>101325</v>
      </c>
      <c r="H1559">
        <f t="shared" si="374"/>
        <v>0.19424999999999246</v>
      </c>
      <c r="I1559">
        <f t="shared" si="362"/>
        <v>683.99999999963802</v>
      </c>
      <c r="J1559">
        <f t="shared" si="363"/>
        <v>6.0541612784316516E-3</v>
      </c>
      <c r="K1559">
        <f t="shared" si="364"/>
        <v>-15.609771740548132</v>
      </c>
      <c r="L1559">
        <f t="shared" si="365"/>
        <v>3.9769296294121147E-5</v>
      </c>
      <c r="M1559">
        <f>J1559/SQRT('Exhaust Gas Math'!$E$14*$B$21*$B$23)</f>
        <v>1.0277897820652938E-4</v>
      </c>
      <c r="N1559">
        <f t="shared" si="366"/>
        <v>7.7515449033424104E-3</v>
      </c>
      <c r="O1559">
        <f t="shared" si="367"/>
        <v>0</v>
      </c>
      <c r="P1559">
        <f t="shared" si="368"/>
        <v>0</v>
      </c>
      <c r="Q1559">
        <f>($B$16/2)*(COS((ACOS((2*'Intake Valve Fxn Scratch'!$B$1)/$B$16-1)/($B$17/2))*(I1559-($B$17/2)))+1)*P1559</f>
        <v>0</v>
      </c>
      <c r="R1559">
        <f t="shared" si="369"/>
        <v>0</v>
      </c>
      <c r="S1559">
        <f t="shared" si="370"/>
        <v>0</v>
      </c>
      <c r="T1559">
        <f>S1559*'Exhaust Gas Math'!$C$14</f>
        <v>0</v>
      </c>
      <c r="U1559">
        <f>(T1559/'Exhaust Gas Math'!$B$14)+('Exhaust Gas Math'!$D$10)</f>
        <v>4.4059320573952224E-4</v>
      </c>
      <c r="V1559">
        <f>('Exhaust Gas Math'!$E$10*(2.53982214E-12*V1558^4 - 0.0000000071629564556*V1558^3 + 7.56281407226508E-06*V1558^2 - 0.00322508455050905*V1558 + 1.62997098133725)*$B$24+T1559*'Exhaust Gas Math'!$D$14*$B$23)/('Exhaust Gas Math'!$E$10*(2.53982214E-12*V1558^4 - 0.0000000071629564556*V1558^3 + 7.56281407226508E-06*V1558^2 - 0.00322508455050905*V1558 + 1.62997098133725)+T1559*'Exhaust Gas Math'!$D$14)</f>
        <v>1100</v>
      </c>
      <c r="W1559">
        <f>(353.3116967483*V1559^-1.0020802909)*('Exhaust Gas Math'!$E$10/(T1559+'Exhaust Gas Math'!$E$10))+(357.4500179626*V1559^-1.0038444015 )*(T1559/(T1559+'Exhaust Gas Math'!$E$10))</f>
        <v>0.31654710700089367</v>
      </c>
      <c r="X1559">
        <f t="shared" si="371"/>
        <v>0</v>
      </c>
      <c r="Y1559">
        <f t="shared" si="372"/>
        <v>101325</v>
      </c>
      <c r="Z1559">
        <f t="shared" si="373"/>
        <v>101325</v>
      </c>
    </row>
    <row r="1560" spans="5:26" x14ac:dyDescent="0.2">
      <c r="E1560">
        <f t="shared" si="360"/>
        <v>0.19437499999999244</v>
      </c>
      <c r="F1560">
        <f t="shared" si="361"/>
        <v>101325</v>
      </c>
      <c r="H1560">
        <f t="shared" si="374"/>
        <v>0.19437499999999244</v>
      </c>
      <c r="I1560">
        <f t="shared" si="362"/>
        <v>689.99999999963802</v>
      </c>
      <c r="J1560">
        <f t="shared" si="363"/>
        <v>4.2469947001334482E-3</v>
      </c>
      <c r="K1560">
        <f t="shared" si="364"/>
        <v>-13.27846494931819</v>
      </c>
      <c r="L1560">
        <f t="shared" si="365"/>
        <v>3.9769296294121147E-5</v>
      </c>
      <c r="M1560">
        <f>J1560/SQRT('Exhaust Gas Math'!$E$14*$B$21*$B$23)</f>
        <v>7.2099462775021837E-5</v>
      </c>
      <c r="N1560">
        <f t="shared" si="366"/>
        <v>5.2538472645755376E-3</v>
      </c>
      <c r="O1560">
        <f t="shared" si="367"/>
        <v>0</v>
      </c>
      <c r="P1560">
        <f t="shared" si="368"/>
        <v>0</v>
      </c>
      <c r="Q1560">
        <f>($B$16/2)*(COS((ACOS((2*'Intake Valve Fxn Scratch'!$B$1)/$B$16-1)/($B$17/2))*(I1560-($B$17/2)))+1)*P1560</f>
        <v>0</v>
      </c>
      <c r="R1560">
        <f t="shared" si="369"/>
        <v>0</v>
      </c>
      <c r="S1560">
        <f t="shared" si="370"/>
        <v>0</v>
      </c>
      <c r="T1560">
        <f>S1560*'Exhaust Gas Math'!$C$14</f>
        <v>0</v>
      </c>
      <c r="U1560">
        <f>(T1560/'Exhaust Gas Math'!$B$14)+('Exhaust Gas Math'!$D$10)</f>
        <v>4.4059320573952224E-4</v>
      </c>
      <c r="V1560">
        <f>('Exhaust Gas Math'!$E$10*(2.53982214E-12*V1559^4 - 0.0000000071629564556*V1559^3 + 7.56281407226508E-06*V1559^2 - 0.00322508455050905*V1559 + 1.62997098133725)*$B$24+T1560*'Exhaust Gas Math'!$D$14*$B$23)/('Exhaust Gas Math'!$E$10*(2.53982214E-12*V1559^4 - 0.0000000071629564556*V1559^3 + 7.56281407226508E-06*V1559^2 - 0.00322508455050905*V1559 + 1.62997098133725)+T1560*'Exhaust Gas Math'!$D$14)</f>
        <v>1100</v>
      </c>
      <c r="W1560">
        <f>(353.3116967483*V1560^-1.0020802909)*('Exhaust Gas Math'!$E$10/(T1560+'Exhaust Gas Math'!$E$10))+(357.4500179626*V1560^-1.0038444015 )*(T1560/(T1560+'Exhaust Gas Math'!$E$10))</f>
        <v>0.31654710700089367</v>
      </c>
      <c r="X1560">
        <f t="shared" si="371"/>
        <v>0</v>
      </c>
      <c r="Y1560">
        <f t="shared" si="372"/>
        <v>101325</v>
      </c>
      <c r="Z1560">
        <f t="shared" si="373"/>
        <v>101325</v>
      </c>
    </row>
    <row r="1561" spans="5:26" x14ac:dyDescent="0.2">
      <c r="E1561">
        <f t="shared" si="360"/>
        <v>0.19449999999999243</v>
      </c>
      <c r="F1561">
        <f t="shared" si="361"/>
        <v>101325</v>
      </c>
      <c r="H1561">
        <f t="shared" si="374"/>
        <v>0.19449999999999243</v>
      </c>
      <c r="I1561">
        <f t="shared" si="362"/>
        <v>695.9999999996362</v>
      </c>
      <c r="J1561">
        <f t="shared" si="363"/>
        <v>2.7406089928111999E-3</v>
      </c>
      <c r="K1561">
        <f t="shared" si="364"/>
        <v>-10.801676517406124</v>
      </c>
      <c r="L1561">
        <f t="shared" si="365"/>
        <v>3.9769296294121147E-5</v>
      </c>
      <c r="M1561">
        <f>J1561/SQRT('Exhaust Gas Math'!$E$14*$B$21*$B$23)</f>
        <v>4.6526179100687915E-5</v>
      </c>
      <c r="N1561">
        <f t="shared" si="366"/>
        <v>3.2650381166219149E-3</v>
      </c>
      <c r="O1561">
        <f t="shared" si="367"/>
        <v>0</v>
      </c>
      <c r="P1561">
        <f t="shared" si="368"/>
        <v>0</v>
      </c>
      <c r="Q1561">
        <f>($B$16/2)*(COS((ACOS((2*'Intake Valve Fxn Scratch'!$B$1)/$B$16-1)/($B$17/2))*(I1561-($B$17/2)))+1)*P1561</f>
        <v>0</v>
      </c>
      <c r="R1561">
        <f t="shared" si="369"/>
        <v>0</v>
      </c>
      <c r="S1561">
        <f t="shared" si="370"/>
        <v>0</v>
      </c>
      <c r="T1561">
        <f>S1561*'Exhaust Gas Math'!$C$14</f>
        <v>0</v>
      </c>
      <c r="U1561">
        <f>(T1561/'Exhaust Gas Math'!$B$14)+('Exhaust Gas Math'!$D$10)</f>
        <v>4.4059320573952224E-4</v>
      </c>
      <c r="V1561">
        <f>('Exhaust Gas Math'!$E$10*(2.53982214E-12*V1560^4 - 0.0000000071629564556*V1560^3 + 7.56281407226508E-06*V1560^2 - 0.00322508455050905*V1560 + 1.62997098133725)*$B$24+T1561*'Exhaust Gas Math'!$D$14*$B$23)/('Exhaust Gas Math'!$E$10*(2.53982214E-12*V1560^4 - 0.0000000071629564556*V1560^3 + 7.56281407226508E-06*V1560^2 - 0.00322508455050905*V1560 + 1.62997098133725)+T1561*'Exhaust Gas Math'!$D$14)</f>
        <v>1100</v>
      </c>
      <c r="W1561">
        <f>(353.3116967483*V1561^-1.0020802909)*('Exhaust Gas Math'!$E$10/(T1561+'Exhaust Gas Math'!$E$10))+(357.4500179626*V1561^-1.0038444015 )*(T1561/(T1561+'Exhaust Gas Math'!$E$10))</f>
        <v>0.31654710700089367</v>
      </c>
      <c r="X1561">
        <f t="shared" si="371"/>
        <v>0</v>
      </c>
      <c r="Y1561">
        <f t="shared" si="372"/>
        <v>101325</v>
      </c>
      <c r="Z1561">
        <f t="shared" si="373"/>
        <v>101325</v>
      </c>
    </row>
    <row r="1562" spans="5:26" x14ac:dyDescent="0.2">
      <c r="E1562">
        <f t="shared" si="360"/>
        <v>0.19462499999999242</v>
      </c>
      <c r="F1562">
        <f t="shared" si="361"/>
        <v>101325</v>
      </c>
      <c r="H1562">
        <f t="shared" si="374"/>
        <v>0.19462499999999242</v>
      </c>
      <c r="I1562">
        <f t="shared" si="362"/>
        <v>701.9999999996362</v>
      </c>
      <c r="J1562">
        <f t="shared" si="363"/>
        <v>1.5515084335057973E-3</v>
      </c>
      <c r="K1562">
        <f t="shared" si="364"/>
        <v>-8.2065426571732587</v>
      </c>
      <c r="L1562">
        <f t="shared" si="365"/>
        <v>3.9769296294121147E-5</v>
      </c>
      <c r="M1562">
        <f>J1562/SQRT('Exhaust Gas Math'!$E$14*$B$21*$B$23)</f>
        <v>2.633931343101717E-5</v>
      </c>
      <c r="N1562">
        <f t="shared" si="366"/>
        <v>1.7749850514975317E-3</v>
      </c>
      <c r="O1562">
        <f t="shared" si="367"/>
        <v>0</v>
      </c>
      <c r="P1562">
        <f t="shared" si="368"/>
        <v>0</v>
      </c>
      <c r="Q1562">
        <f>($B$16/2)*(COS((ACOS((2*'Intake Valve Fxn Scratch'!$B$1)/$B$16-1)/($B$17/2))*(I1562-($B$17/2)))+1)*P1562</f>
        <v>0</v>
      </c>
      <c r="R1562">
        <f t="shared" si="369"/>
        <v>0</v>
      </c>
      <c r="S1562">
        <f t="shared" si="370"/>
        <v>0</v>
      </c>
      <c r="T1562">
        <f>S1562*'Exhaust Gas Math'!$C$14</f>
        <v>0</v>
      </c>
      <c r="U1562">
        <f>(T1562/'Exhaust Gas Math'!$B$14)+('Exhaust Gas Math'!$D$10)</f>
        <v>4.4059320573952224E-4</v>
      </c>
      <c r="V1562">
        <f>('Exhaust Gas Math'!$E$10*(2.53982214E-12*V1561^4 - 0.0000000071629564556*V1561^3 + 7.56281407226508E-06*V1561^2 - 0.00322508455050905*V1561 + 1.62997098133725)*$B$24+T1562*'Exhaust Gas Math'!$D$14*$B$23)/('Exhaust Gas Math'!$E$10*(2.53982214E-12*V1561^4 - 0.0000000071629564556*V1561^3 + 7.56281407226508E-06*V1561^2 - 0.00322508455050905*V1561 + 1.62997098133725)+T1562*'Exhaust Gas Math'!$D$14)</f>
        <v>1100</v>
      </c>
      <c r="W1562">
        <f>(353.3116967483*V1562^-1.0020802909)*('Exhaust Gas Math'!$E$10/(T1562+'Exhaust Gas Math'!$E$10))+(357.4500179626*V1562^-1.0038444015 )*(T1562/(T1562+'Exhaust Gas Math'!$E$10))</f>
        <v>0.31654710700089367</v>
      </c>
      <c r="X1562">
        <f t="shared" si="371"/>
        <v>0</v>
      </c>
      <c r="Y1562">
        <f t="shared" si="372"/>
        <v>101325</v>
      </c>
      <c r="Z1562">
        <f t="shared" si="373"/>
        <v>101325</v>
      </c>
    </row>
    <row r="1563" spans="5:26" x14ac:dyDescent="0.2">
      <c r="E1563">
        <f t="shared" si="360"/>
        <v>0.1947499999999924</v>
      </c>
      <c r="F1563">
        <f t="shared" si="361"/>
        <v>101325</v>
      </c>
      <c r="H1563">
        <f t="shared" si="374"/>
        <v>0.1947499999999924</v>
      </c>
      <c r="I1563">
        <f t="shared" si="362"/>
        <v>707.99999999963438</v>
      </c>
      <c r="J1563">
        <f t="shared" si="363"/>
        <v>6.9272105678027524E-4</v>
      </c>
      <c r="K1563">
        <f t="shared" si="364"/>
        <v>-5.5214961982589701</v>
      </c>
      <c r="L1563">
        <f t="shared" si="365"/>
        <v>3.9769296294121147E-5</v>
      </c>
      <c r="M1563">
        <f>J1563/SQRT('Exhaust Gas Math'!$E$14*$B$21*$B$23)</f>
        <v>1.1760037290659648E-5</v>
      </c>
      <c r="N1563">
        <f t="shared" si="366"/>
        <v>7.591578282387379E-4</v>
      </c>
      <c r="O1563">
        <f t="shared" si="367"/>
        <v>0</v>
      </c>
      <c r="P1563">
        <f t="shared" si="368"/>
        <v>0</v>
      </c>
      <c r="Q1563">
        <f>($B$16/2)*(COS((ACOS((2*'Intake Valve Fxn Scratch'!$B$1)/$B$16-1)/($B$17/2))*(I1563-($B$17/2)))+1)*P1563</f>
        <v>0</v>
      </c>
      <c r="R1563">
        <f t="shared" si="369"/>
        <v>0</v>
      </c>
      <c r="S1563">
        <f t="shared" si="370"/>
        <v>0</v>
      </c>
      <c r="T1563">
        <f>S1563*'Exhaust Gas Math'!$C$14</f>
        <v>0</v>
      </c>
      <c r="U1563">
        <f>(T1563/'Exhaust Gas Math'!$B$14)+('Exhaust Gas Math'!$D$10)</f>
        <v>4.4059320573952224E-4</v>
      </c>
      <c r="V1563">
        <f>('Exhaust Gas Math'!$E$10*(2.53982214E-12*V1562^4 - 0.0000000071629564556*V1562^3 + 7.56281407226508E-06*V1562^2 - 0.00322508455050905*V1562 + 1.62997098133725)*$B$24+T1563*'Exhaust Gas Math'!$D$14*$B$23)/('Exhaust Gas Math'!$E$10*(2.53982214E-12*V1562^4 - 0.0000000071629564556*V1562^3 + 7.56281407226508E-06*V1562^2 - 0.00322508455050905*V1562 + 1.62997098133725)+T1563*'Exhaust Gas Math'!$D$14)</f>
        <v>1100</v>
      </c>
      <c r="W1563">
        <f>(353.3116967483*V1563^-1.0020802909)*('Exhaust Gas Math'!$E$10/(T1563+'Exhaust Gas Math'!$E$10))+(357.4500179626*V1563^-1.0038444015 )*(T1563/(T1563+'Exhaust Gas Math'!$E$10))</f>
        <v>0.31654710700089367</v>
      </c>
      <c r="X1563">
        <f t="shared" si="371"/>
        <v>0</v>
      </c>
      <c r="Y1563">
        <f t="shared" si="372"/>
        <v>101325</v>
      </c>
      <c r="Z1563">
        <f t="shared" si="373"/>
        <v>101325</v>
      </c>
    </row>
    <row r="1564" spans="5:26" x14ac:dyDescent="0.2">
      <c r="E1564">
        <f t="shared" si="360"/>
        <v>0.19487499999999239</v>
      </c>
      <c r="F1564">
        <f t="shared" si="361"/>
        <v>101325</v>
      </c>
      <c r="H1564">
        <f t="shared" si="374"/>
        <v>0.19487499999999239</v>
      </c>
      <c r="I1564">
        <f t="shared" si="362"/>
        <v>713.99999999963438</v>
      </c>
      <c r="J1564">
        <f t="shared" si="363"/>
        <v>1.7365591684685017E-4</v>
      </c>
      <c r="K1564">
        <f t="shared" si="364"/>
        <v>-2.7759550715492098</v>
      </c>
      <c r="L1564">
        <f t="shared" si="365"/>
        <v>3.9769296294121147E-5</v>
      </c>
      <c r="M1564">
        <f>J1564/SQRT('Exhaust Gas Math'!$E$14*$B$21*$B$23)</f>
        <v>2.9480842799187729E-6</v>
      </c>
      <c r="N1564">
        <f t="shared" si="366"/>
        <v>1.8193581049395779E-4</v>
      </c>
      <c r="O1564">
        <f t="shared" si="367"/>
        <v>0</v>
      </c>
      <c r="P1564">
        <f t="shared" si="368"/>
        <v>0</v>
      </c>
      <c r="Q1564">
        <f>($B$16/2)*(COS((ACOS((2*'Intake Valve Fxn Scratch'!$B$1)/$B$16-1)/($B$17/2))*(I1564-($B$17/2)))+1)*P1564</f>
        <v>0</v>
      </c>
      <c r="R1564">
        <f t="shared" si="369"/>
        <v>0</v>
      </c>
      <c r="S1564">
        <f t="shared" si="370"/>
        <v>0</v>
      </c>
      <c r="T1564">
        <f>S1564*'Exhaust Gas Math'!$C$14</f>
        <v>0</v>
      </c>
      <c r="U1564">
        <f>(T1564/'Exhaust Gas Math'!$B$14)+('Exhaust Gas Math'!$D$10)</f>
        <v>4.4059320573952224E-4</v>
      </c>
      <c r="V1564">
        <f>('Exhaust Gas Math'!$E$10*(2.53982214E-12*V1563^4 - 0.0000000071629564556*V1563^3 + 7.56281407226508E-06*V1563^2 - 0.00322508455050905*V1563 + 1.62997098133725)*$B$24+T1564*'Exhaust Gas Math'!$D$14*$B$23)/('Exhaust Gas Math'!$E$10*(2.53982214E-12*V1563^4 - 0.0000000071629564556*V1563^3 + 7.56281407226508E-06*V1563^2 - 0.00322508455050905*V1563 + 1.62997098133725)+T1564*'Exhaust Gas Math'!$D$14)</f>
        <v>1100</v>
      </c>
      <c r="W1564">
        <f>(353.3116967483*V1564^-1.0020802909)*('Exhaust Gas Math'!$E$10/(T1564+'Exhaust Gas Math'!$E$10))+(357.4500179626*V1564^-1.0038444015 )*(T1564/(T1564+'Exhaust Gas Math'!$E$10))</f>
        <v>0.31654710700089367</v>
      </c>
      <c r="X1564">
        <f t="shared" si="371"/>
        <v>0</v>
      </c>
      <c r="Y1564">
        <f t="shared" si="372"/>
        <v>101325</v>
      </c>
      <c r="Z1564">
        <f t="shared" si="373"/>
        <v>101325</v>
      </c>
    </row>
    <row r="1565" spans="5:26" x14ac:dyDescent="0.2">
      <c r="E1565">
        <f t="shared" si="360"/>
        <v>0.19499999999999237</v>
      </c>
      <c r="F1565">
        <f t="shared" si="361"/>
        <v>101325</v>
      </c>
      <c r="H1565">
        <f t="shared" si="374"/>
        <v>0.19499999999999237</v>
      </c>
      <c r="I1565">
        <f t="shared" si="362"/>
        <v>719.99999999963438</v>
      </c>
      <c r="J1565">
        <f t="shared" si="363"/>
        <v>0</v>
      </c>
      <c r="K1565">
        <f t="shared" si="364"/>
        <v>-1.6962029408225748E-10</v>
      </c>
      <c r="L1565">
        <f t="shared" si="365"/>
        <v>3.9769296294121147E-5</v>
      </c>
      <c r="M1565">
        <f>J1565/SQRT('Exhaust Gas Math'!$E$14*$B$21*$B$23)</f>
        <v>0</v>
      </c>
      <c r="N1565">
        <f t="shared" si="366"/>
        <v>0</v>
      </c>
      <c r="O1565">
        <f t="shared" si="367"/>
        <v>0</v>
      </c>
      <c r="P1565">
        <f t="shared" si="368"/>
        <v>0</v>
      </c>
      <c r="Q1565">
        <f>($B$16/2)*(COS((ACOS((2*'Intake Valve Fxn Scratch'!$B$1)/$B$16-1)/($B$17/2))*(I1565-($B$17/2)))+1)*P1565</f>
        <v>0</v>
      </c>
      <c r="R1565">
        <f t="shared" si="369"/>
        <v>0</v>
      </c>
      <c r="S1565">
        <f t="shared" si="370"/>
        <v>0</v>
      </c>
      <c r="T1565">
        <f>S1565*'Exhaust Gas Math'!$C$14</f>
        <v>0</v>
      </c>
      <c r="U1565">
        <f>(T1565/'Exhaust Gas Math'!$B$14)+('Exhaust Gas Math'!$D$10)</f>
        <v>4.4059320573952224E-4</v>
      </c>
      <c r="V1565">
        <f>('Exhaust Gas Math'!$E$10*(2.53982214E-12*V1564^4 - 0.0000000071629564556*V1564^3 + 7.56281407226508E-06*V1564^2 - 0.00322508455050905*V1564 + 1.62997098133725)*$B$24+T1565*'Exhaust Gas Math'!$D$14*$B$23)/('Exhaust Gas Math'!$E$10*(2.53982214E-12*V1564^4 - 0.0000000071629564556*V1564^3 + 7.56281407226508E-06*V1564^2 - 0.00322508455050905*V1564 + 1.62997098133725)+T1565*'Exhaust Gas Math'!$D$14)</f>
        <v>1100</v>
      </c>
      <c r="W1565">
        <f>(353.3116967483*V1565^-1.0020802909)*('Exhaust Gas Math'!$E$10/(T1565+'Exhaust Gas Math'!$E$10))+(357.4500179626*V1565^-1.0038444015 )*(T1565/(T1565+'Exhaust Gas Math'!$E$10))</f>
        <v>0.31654710700089367</v>
      </c>
      <c r="X1565">
        <f t="shared" si="371"/>
        <v>0</v>
      </c>
      <c r="Y1565">
        <f t="shared" si="372"/>
        <v>101325</v>
      </c>
      <c r="Z1565">
        <f t="shared" si="373"/>
        <v>101325</v>
      </c>
    </row>
    <row r="1566" spans="5:26" x14ac:dyDescent="0.2">
      <c r="E1566">
        <f t="shared" si="360"/>
        <v>0.19512499999999236</v>
      </c>
      <c r="F1566">
        <f t="shared" si="361"/>
        <v>98881.992170714075</v>
      </c>
      <c r="H1566">
        <f t="shared" si="374"/>
        <v>0.19512499999999236</v>
      </c>
      <c r="I1566">
        <f t="shared" si="362"/>
        <v>5.9999999996325641</v>
      </c>
      <c r="J1566">
        <f t="shared" si="363"/>
        <v>1.7365591680452291E-4</v>
      </c>
      <c r="K1566">
        <f t="shared" si="364"/>
        <v>2.7759550712118277</v>
      </c>
      <c r="L1566">
        <f t="shared" si="365"/>
        <v>4.1000207363166535E-5</v>
      </c>
      <c r="M1566">
        <f>J1566/SQRT('Exhaust Gas Math'!$E$14*$B$21*$B$23)</f>
        <v>2.9480842792002005E-6</v>
      </c>
      <c r="N1566">
        <f t="shared" si="366"/>
        <v>1.6556832807805566E-4</v>
      </c>
      <c r="O1566">
        <f t="shared" si="367"/>
        <v>1.1735844736233521E-6</v>
      </c>
      <c r="P1566">
        <f t="shared" si="368"/>
        <v>1</v>
      </c>
      <c r="Q1566">
        <f>($B$16/2)*(COS((ACOS((2*'Intake Valve Fxn Scratch'!$B$1)/$B$16-1)/($B$17/2))*(I1566-($B$17/2)))+1)*P1566</f>
        <v>1.3137463074825667E-3</v>
      </c>
      <c r="R1566">
        <f t="shared" si="369"/>
        <v>0.17286135624770615</v>
      </c>
      <c r="S1566">
        <f t="shared" si="370"/>
        <v>3.1255780930202631E-7</v>
      </c>
      <c r="T1566">
        <f>S1566*'Exhaust Gas Math'!$C$14</f>
        <v>3.7029270816044561E-7</v>
      </c>
      <c r="U1566">
        <f>(T1566/'Exhaust Gas Math'!$B$14)+('Exhaust Gas Math'!$D$10)</f>
        <v>4.5337514250722835E-4</v>
      </c>
      <c r="V1566">
        <f>('Exhaust Gas Math'!$E$10*(2.53982214E-12*V1565^4 - 0.0000000071629564556*V1565^3 + 7.56281407226508E-06*V1565^2 - 0.00322508455050905*V1565 + 1.62997098133725)*$B$24+T1566*'Exhaust Gas Math'!$D$14*$B$23)/('Exhaust Gas Math'!$E$10*(2.53982214E-12*V1565^4 - 0.0000000071629564556*V1565^3 + 7.56281407226508E-06*V1565^2 - 0.00322508455050905*V1565 + 1.62997098133725)+T1566*'Exhaust Gas Math'!$D$14)</f>
        <v>1075.5162995575604</v>
      </c>
      <c r="W1566">
        <f>(353.3116967483*V1566^-1.0020802909)*('Exhaust Gas Math'!$E$10/(T1566+'Exhaust Gas Math'!$E$10))+(357.4500179626*V1566^-1.0038444015 )*(T1566/(T1566+'Exhaust Gas Math'!$E$10))</f>
        <v>0.32375916127731441</v>
      </c>
      <c r="X1566">
        <f t="shared" si="371"/>
        <v>-1.2474321595420446</v>
      </c>
      <c r="Y1566">
        <f t="shared" si="372"/>
        <v>98883.239602873611</v>
      </c>
      <c r="Z1566">
        <f t="shared" si="373"/>
        <v>98881.992170714075</v>
      </c>
    </row>
    <row r="1567" spans="5:26" x14ac:dyDescent="0.2">
      <c r="E1567">
        <f t="shared" si="360"/>
        <v>0.19524999999999235</v>
      </c>
      <c r="F1567">
        <f t="shared" si="361"/>
        <v>92629.745974600781</v>
      </c>
      <c r="H1567">
        <f t="shared" si="374"/>
        <v>0.19524999999999235</v>
      </c>
      <c r="I1567">
        <f t="shared" si="362"/>
        <v>11.999999999632564</v>
      </c>
      <c r="J1567">
        <f t="shared" si="363"/>
        <v>6.9272105669608564E-4</v>
      </c>
      <c r="K1567">
        <f t="shared" si="364"/>
        <v>5.5214961979271422</v>
      </c>
      <c r="L1567">
        <f t="shared" si="365"/>
        <v>4.4679454451345652E-5</v>
      </c>
      <c r="M1567">
        <f>J1567/SQRT('Exhaust Gas Math'!$E$14*$B$21*$B$23)</f>
        <v>1.1760037289230396E-5</v>
      </c>
      <c r="N1567">
        <f t="shared" si="366"/>
        <v>6.2929392664054506E-4</v>
      </c>
      <c r="O1567">
        <f t="shared" si="367"/>
        <v>4.4605728053413903E-6</v>
      </c>
      <c r="P1567">
        <f t="shared" si="368"/>
        <v>1</v>
      </c>
      <c r="Q1567">
        <f>($B$16/2)*(COS((ACOS((2*'Intake Valve Fxn Scratch'!$B$1)/$B$16-1)/($B$17/2))*(I1567-($B$17/2)))+1)*P1567</f>
        <v>1.6604289223881639E-3</v>
      </c>
      <c r="R1567">
        <f t="shared" si="369"/>
        <v>0.21847748978791631</v>
      </c>
      <c r="S1567">
        <f t="shared" si="370"/>
        <v>1.4189852613205364E-6</v>
      </c>
      <c r="T1567">
        <f>S1567*'Exhaust Gas Math'!$C$14</f>
        <v>1.6810966791311351E-6</v>
      </c>
      <c r="U1567">
        <f>(T1567/'Exhaust Gas Math'!$B$14)+('Exhaust Gas Math'!$D$10)</f>
        <v>4.9862208662081794E-4</v>
      </c>
      <c r="V1567">
        <f>('Exhaust Gas Math'!$E$10*(2.53982214E-12*V1566^4 - 0.0000000071629564556*V1566^3 + 7.56281407226508E-06*V1566^2 - 0.00322508455050905*V1566 + 1.62997098133725)*$B$24+T1567*'Exhaust Gas Math'!$D$14*$B$23)/('Exhaust Gas Math'!$E$10*(2.53982214E-12*V1566^4 - 0.0000000071629564556*V1566^3 + 7.56281407226508E-06*V1566^2 - 0.00322508455050905*V1566 + 1.62997098133725)+T1567*'Exhaust Gas Math'!$D$14)</f>
        <v>998.33825752781581</v>
      </c>
      <c r="W1567">
        <f>(353.3116967483*V1567^-1.0020802909)*('Exhaust Gas Math'!$E$10/(T1567+'Exhaust Gas Math'!$E$10))+(357.4500179626*V1567^-1.0038444015 )*(T1567/(T1567+'Exhaust Gas Math'!$E$10))</f>
        <v>0.34882039407820564</v>
      </c>
      <c r="X1567">
        <f t="shared" si="371"/>
        <v>-5.3172297703115001</v>
      </c>
      <c r="Y1567">
        <f t="shared" si="372"/>
        <v>92635.063204371094</v>
      </c>
      <c r="Z1567">
        <f t="shared" si="373"/>
        <v>92629.745974600781</v>
      </c>
    </row>
    <row r="1568" spans="5:26" x14ac:dyDescent="0.2">
      <c r="E1568">
        <f t="shared" si="360"/>
        <v>0.19537499999999233</v>
      </c>
      <c r="F1568">
        <f t="shared" si="361"/>
        <v>84362.040953312593</v>
      </c>
      <c r="H1568">
        <f t="shared" si="374"/>
        <v>0.19537499999999233</v>
      </c>
      <c r="I1568">
        <f t="shared" si="362"/>
        <v>17.999999999632564</v>
      </c>
      <c r="J1568">
        <f t="shared" si="363"/>
        <v>1.5515084333806647E-3</v>
      </c>
      <c r="K1568">
        <f t="shared" si="364"/>
        <v>8.2065426568506208</v>
      </c>
      <c r="L1568">
        <f t="shared" si="365"/>
        <v>5.0766726957628407E-5</v>
      </c>
      <c r="M1568">
        <f>J1568/SQRT('Exhaust Gas Math'!$E$14*$B$21*$B$23)</f>
        <v>2.6339313428892845E-5</v>
      </c>
      <c r="N1568">
        <f t="shared" si="366"/>
        <v>1.3427107344982162E-3</v>
      </c>
      <c r="O1568">
        <f t="shared" si="367"/>
        <v>9.5174269672616635E-6</v>
      </c>
      <c r="P1568">
        <f t="shared" si="368"/>
        <v>1</v>
      </c>
      <c r="Q1568">
        <f>($B$16/2)*(COS((ACOS((2*'Intake Valve Fxn Scratch'!$B$1)/$B$16-1)/($B$17/2))*(I1568-($B$17/2)))+1)*P1568</f>
        <v>2.0354552139422756E-3</v>
      </c>
      <c r="R1568">
        <f t="shared" si="369"/>
        <v>0.26782305446608889</v>
      </c>
      <c r="S1568">
        <f t="shared" si="370"/>
        <v>3.5056201793401566E-6</v>
      </c>
      <c r="T1568">
        <f>S1568*'Exhaust Gas Math'!$C$14</f>
        <v>4.1531695940938952E-6</v>
      </c>
      <c r="U1568">
        <f>(T1568/'Exhaust Gas Math'!$B$14)+('Exhaust Gas Math'!$D$10)</f>
        <v>5.8395425489706095E-4</v>
      </c>
      <c r="V1568">
        <f>('Exhaust Gas Math'!$E$10*(2.53982214E-12*V1567^4 - 0.0000000071629564556*V1567^3 + 7.56281407226508E-06*V1567^2 - 0.00322508455050905*V1567 + 1.62997098133725)*$B$24+T1568*'Exhaust Gas Math'!$D$14*$B$23)/('Exhaust Gas Math'!$E$10*(2.53982214E-12*V1567^4 - 0.0000000071629564556*V1567^3 + 7.56281407226508E-06*V1567^2 - 0.00322508455050905*V1567 + 1.62997098133725)+T1568*'Exhaust Gas Math'!$D$14)</f>
        <v>882.22998644940469</v>
      </c>
      <c r="W1568">
        <f>(353.3116967483*V1568^-1.0020802909)*('Exhaust Gas Math'!$E$10/(T1568+'Exhaust Gas Math'!$E$10))+(357.4500179626*V1568^-1.0038444015 )*(T1568/(T1568+'Exhaust Gas Math'!$E$10))</f>
        <v>0.39482301023723299</v>
      </c>
      <c r="X1568">
        <f t="shared" si="371"/>
        <v>-13.295140224719699</v>
      </c>
      <c r="Y1568">
        <f t="shared" si="372"/>
        <v>84375.336093537306</v>
      </c>
      <c r="Z1568">
        <f t="shared" si="373"/>
        <v>84362.040953312593</v>
      </c>
    </row>
    <row r="1569" spans="5:26" x14ac:dyDescent="0.2">
      <c r="E1569">
        <f t="shared" si="360"/>
        <v>0.19549999999999232</v>
      </c>
      <c r="F1569">
        <f t="shared" si="361"/>
        <v>76129.603913367042</v>
      </c>
      <c r="H1569">
        <f t="shared" si="374"/>
        <v>0.19549999999999232</v>
      </c>
      <c r="I1569">
        <f t="shared" si="362"/>
        <v>23.999999999630745</v>
      </c>
      <c r="J1569">
        <f t="shared" si="363"/>
        <v>2.7406089926468626E-3</v>
      </c>
      <c r="K1569">
        <f t="shared" si="364"/>
        <v>10.801676517096901</v>
      </c>
      <c r="L1569">
        <f t="shared" si="365"/>
        <v>5.9195331450594921E-5</v>
      </c>
      <c r="M1569">
        <f>J1569/SQRT('Exhaust Gas Math'!$E$14*$B$21*$B$23)</f>
        <v>4.6526179097898033E-5</v>
      </c>
      <c r="N1569">
        <f t="shared" si="366"/>
        <v>2.2601711314330156E-3</v>
      </c>
      <c r="O1569">
        <f t="shared" si="367"/>
        <v>1.6020586656712595E-5</v>
      </c>
      <c r="P1569">
        <f t="shared" si="368"/>
        <v>1</v>
      </c>
      <c r="Q1569">
        <f>($B$16/2)*(COS((ACOS((2*'Intake Valve Fxn Scratch'!$B$1)/$B$16-1)/($B$17/2))*(I1569-($B$17/2)))+1)*P1569</f>
        <v>2.4338570723896366E-3</v>
      </c>
      <c r="R1569">
        <f t="shared" si="369"/>
        <v>0.32024435163021536</v>
      </c>
      <c r="S1569">
        <f t="shared" si="370"/>
        <v>6.7142822462596169E-6</v>
      </c>
      <c r="T1569">
        <f>S1569*'Exhaust Gas Math'!$C$14</f>
        <v>7.95452771400313E-6</v>
      </c>
      <c r="U1569">
        <f>(T1569/'Exhaust Gas Math'!$B$14)+('Exhaust Gas Math'!$D$10)</f>
        <v>7.1517131115902965E-4</v>
      </c>
      <c r="V1569">
        <f>('Exhaust Gas Math'!$E$10*(2.53982214E-12*V1568^4 - 0.0000000071629564556*V1568^3 + 7.56281407226508E-06*V1568^2 - 0.00322508455050905*V1568 + 1.62997098133725)*$B$24+T1569*'Exhaust Gas Math'!$D$14*$B$23)/('Exhaust Gas Math'!$E$10*(2.53982214E-12*V1568^4 - 0.0000000071629564556*V1568^3 + 7.56281407226508E-06*V1568^2 - 0.00322508455050905*V1568 + 1.62997098133725)+T1569*'Exhaust Gas Math'!$D$14)</f>
        <v>758.14075178779967</v>
      </c>
      <c r="W1569">
        <f>(353.3116967483*V1569^-1.0020802909)*('Exhaust Gas Math'!$E$10/(T1569+'Exhaust Gas Math'!$E$10))+(357.4500179626*V1569^-1.0038444015 )*(T1569/(T1569+'Exhaust Gas Math'!$E$10))</f>
        <v>0.45962781999163049</v>
      </c>
      <c r="X1569">
        <f t="shared" si="371"/>
        <v>-26.813817305955062</v>
      </c>
      <c r="Y1569">
        <f t="shared" si="372"/>
        <v>76156.417730672998</v>
      </c>
      <c r="Z1569">
        <f t="shared" si="373"/>
        <v>76129.603913367042</v>
      </c>
    </row>
    <row r="1570" spans="5:26" x14ac:dyDescent="0.2">
      <c r="E1570">
        <f t="shared" si="360"/>
        <v>0.19562499999999231</v>
      </c>
      <c r="F1570">
        <f t="shared" si="361"/>
        <v>69343.442469440692</v>
      </c>
      <c r="H1570">
        <f t="shared" si="374"/>
        <v>0.19562499999999231</v>
      </c>
      <c r="I1570">
        <f t="shared" si="362"/>
        <v>29.999999999630745</v>
      </c>
      <c r="J1570">
        <f t="shared" si="363"/>
        <v>4.2469946999314293E-3</v>
      </c>
      <c r="K1570">
        <f t="shared" si="364"/>
        <v>13.27846494902505</v>
      </c>
      <c r="L1570">
        <f t="shared" si="365"/>
        <v>6.9872922375616842E-5</v>
      </c>
      <c r="M1570">
        <f>J1570/SQRT('Exhaust Gas Math'!$E$14*$B$21*$B$23)</f>
        <v>7.2099462771592248E-5</v>
      </c>
      <c r="N1570">
        <f t="shared" si="366"/>
        <v>3.3402709600564955E-3</v>
      </c>
      <c r="O1570">
        <f t="shared" si="367"/>
        <v>2.367657016243578E-5</v>
      </c>
      <c r="P1570">
        <f t="shared" si="368"/>
        <v>1</v>
      </c>
      <c r="Q1570">
        <f>($B$16/2)*(COS((ACOS((2*'Intake Valve Fxn Scratch'!$B$1)/$B$16-1)/($B$17/2))*(I1570-($B$17/2)))+1)*P1570</f>
        <v>2.8503567233344128E-3</v>
      </c>
      <c r="R1570">
        <f t="shared" si="369"/>
        <v>0.37504693728084382</v>
      </c>
      <c r="S1570">
        <f t="shared" si="370"/>
        <v>1.1138176072826093E-5</v>
      </c>
      <c r="T1570">
        <f>S1570*'Exhaust Gas Math'!$C$14</f>
        <v>1.3195592172804214E-5</v>
      </c>
      <c r="U1570">
        <f>(T1570/'Exhaust Gas Math'!$B$14)+('Exhaust Gas Math'!$D$10)</f>
        <v>8.9608482371688551E-4</v>
      </c>
      <c r="V1570">
        <f>('Exhaust Gas Math'!$E$10*(2.53982214E-12*V1569^4 - 0.0000000071629564556*V1569^3 + 7.56281407226508E-06*V1569^2 - 0.00322508455050905*V1569 + 1.62997098133725)*$B$24+T1570*'Exhaust Gas Math'!$D$14*$B$23)/('Exhaust Gas Math'!$E$10*(2.53982214E-12*V1569^4 - 0.0000000071629564556*V1569^3 + 7.56281407226508E-06*V1569^2 - 0.00322508455050905*V1569 + 1.62997098133725)+T1570*'Exhaust Gas Math'!$D$14)</f>
        <v>650.76896437850587</v>
      </c>
      <c r="W1570">
        <f>(353.3116967483*V1570^-1.0020802909)*('Exhaust Gas Math'!$E$10/(T1570+'Exhaust Gas Math'!$E$10))+(357.4500179626*V1570^-1.0038444015 )*(T1570/(T1570+'Exhaust Gas Math'!$E$10))</f>
        <v>0.53571771431063697</v>
      </c>
      <c r="X1570">
        <f t="shared" si="371"/>
        <v>-47.228239243802818</v>
      </c>
      <c r="Y1570">
        <f t="shared" si="372"/>
        <v>69390.670708684498</v>
      </c>
      <c r="Z1570">
        <f t="shared" si="373"/>
        <v>69343.442469440692</v>
      </c>
    </row>
    <row r="1571" spans="5:26" x14ac:dyDescent="0.2">
      <c r="E1571">
        <f t="shared" si="360"/>
        <v>0.19574999999999229</v>
      </c>
      <c r="F1571">
        <f t="shared" si="361"/>
        <v>64314.333579297156</v>
      </c>
      <c r="H1571">
        <f t="shared" si="374"/>
        <v>0.19574999999999229</v>
      </c>
      <c r="I1571">
        <f t="shared" si="362"/>
        <v>35.999999999630745</v>
      </c>
      <c r="J1571">
        <f t="shared" si="363"/>
        <v>6.0541612781941645E-3</v>
      </c>
      <c r="K1571">
        <f t="shared" si="364"/>
        <v>15.609771740274288</v>
      </c>
      <c r="L1571">
        <f t="shared" si="365"/>
        <v>8.2682513812092095E-5</v>
      </c>
      <c r="M1571">
        <f>J1571/SQRT('Exhaust Gas Math'!$E$14*$B$21*$B$23)</f>
        <v>1.0277897820249767E-4</v>
      </c>
      <c r="N1571">
        <f t="shared" si="366"/>
        <v>4.5467954921685205E-3</v>
      </c>
      <c r="O1571">
        <f t="shared" si="367"/>
        <v>3.2228679580758899E-5</v>
      </c>
      <c r="P1571">
        <f t="shared" si="368"/>
        <v>1</v>
      </c>
      <c r="Q1571">
        <f>($B$16/2)*(COS((ACOS((2*'Intake Valve Fxn Scratch'!$B$1)/$B$16-1)/($B$17/2))*(I1571-($B$17/2)))+1)*P1571</f>
        <v>3.2794366443374711E-3</v>
      </c>
      <c r="R1571">
        <f t="shared" si="369"/>
        <v>0.43150482162335146</v>
      </c>
      <c r="S1571">
        <f t="shared" si="370"/>
        <v>1.6823785003262167E-5</v>
      </c>
      <c r="T1571">
        <f>S1571*'Exhaust Gas Math'!$C$14</f>
        <v>1.9931432602111766E-5</v>
      </c>
      <c r="U1571">
        <f>(T1571/'Exhaust Gas Math'!$B$14)+('Exhaust Gas Math'!$D$10)</f>
        <v>1.1285957118531489E-3</v>
      </c>
      <c r="V1571">
        <f>('Exhaust Gas Math'!$E$10*(2.53982214E-12*V1570^4 - 0.0000000071629564556*V1570^3 + 7.56281407226508E-06*V1570^2 - 0.00322508455050905*V1570 + 1.62997098133725)*$B$24+T1571*'Exhaust Gas Math'!$D$14*$B$23)/('Exhaust Gas Math'!$E$10*(2.53982214E-12*V1570^4 - 0.0000000071629564556*V1570^3 + 7.56281407226508E-06*V1570^2 - 0.00322508455050905*V1570 + 1.62997098133725)+T1571*'Exhaust Gas Math'!$D$14)</f>
        <v>567.35448168220819</v>
      </c>
      <c r="W1571">
        <f>(353.3116967483*V1571^-1.0020802909)*('Exhaust Gas Math'!$E$10/(T1571+'Exhaust Gas Math'!$E$10))+(357.4500179626*V1571^-1.0038444015 )*(T1571/(T1571+'Exhaust Gas Math'!$E$10))</f>
        <v>0.61477326966305068</v>
      </c>
      <c r="X1571">
        <f t="shared" si="371"/>
        <v>-74.899356317611392</v>
      </c>
      <c r="Y1571">
        <f t="shared" si="372"/>
        <v>64389.232935614767</v>
      </c>
      <c r="Z1571">
        <f t="shared" si="373"/>
        <v>64314.333579297156</v>
      </c>
    </row>
    <row r="1572" spans="5:26" x14ac:dyDescent="0.2">
      <c r="E1572">
        <f t="shared" si="360"/>
        <v>0.19587499999999228</v>
      </c>
      <c r="F1572">
        <f t="shared" si="361"/>
        <v>60872.220056031409</v>
      </c>
      <c r="H1572">
        <f t="shared" si="374"/>
        <v>0.19587499999999228</v>
      </c>
      <c r="I1572">
        <f t="shared" si="362"/>
        <v>41.999999999628926</v>
      </c>
      <c r="J1572">
        <f t="shared" si="363"/>
        <v>8.1423090322297054E-3</v>
      </c>
      <c r="K1572">
        <f t="shared" si="364"/>
        <v>17.770054605782388</v>
      </c>
      <c r="L1572">
        <f t="shared" si="365"/>
        <v>9.748376119566332E-5</v>
      </c>
      <c r="M1572">
        <f>J1572/SQRT('Exhaust Gas Math'!$E$14*$B$21*$B$23)</f>
        <v>1.3822859419945199E-4</v>
      </c>
      <c r="N1572">
        <f t="shared" si="366"/>
        <v>5.8492450477231513E-3</v>
      </c>
      <c r="O1572">
        <f t="shared" si="367"/>
        <v>4.146072651763403E-5</v>
      </c>
      <c r="P1572">
        <f t="shared" si="368"/>
        <v>1</v>
      </c>
      <c r="Q1572">
        <f>($B$16/2)*(COS((ACOS((2*'Intake Valve Fxn Scratch'!$B$1)/$B$16-1)/($B$17/2))*(I1572-($B$17/2)))+1)*P1572</f>
        <v>3.7154126575442746E-3</v>
      </c>
      <c r="R1572">
        <f t="shared" si="369"/>
        <v>0.4888700865189835</v>
      </c>
      <c r="S1572">
        <f t="shared" si="370"/>
        <v>2.3777382540501425E-5</v>
      </c>
      <c r="T1572">
        <f>S1572*'Exhaust Gas Math'!$C$14</f>
        <v>2.8169481330672E-5</v>
      </c>
      <c r="U1572">
        <f>(T1572/'Exhaust Gas Math'!$B$14)+('Exhaust Gas Math'!$D$10)</f>
        <v>1.4129605281652041E-3</v>
      </c>
      <c r="V1572">
        <f>('Exhaust Gas Math'!$E$10*(2.53982214E-12*V1571^4 - 0.0000000071629564556*V1571^3 + 7.56281407226508E-06*V1571^2 - 0.00322508455050905*V1571 + 1.62997098133725)*$B$24+T1572*'Exhaust Gas Math'!$D$14*$B$23)/('Exhaust Gas Math'!$E$10*(2.53982214E-12*V1571^4 - 0.0000000071629564556*V1571^3 + 7.56281407226508E-06*V1571^2 - 0.00322508455050905*V1571 + 1.62997098133725)+T1572*'Exhaust Gas Math'!$D$14)</f>
        <v>506.01506354972395</v>
      </c>
      <c r="W1572">
        <f>(353.3116967483*V1572^-1.0020802909)*('Exhaust Gas Math'!$E$10/(T1572+'Exhaust Gas Math'!$E$10))+(357.4500179626*V1572^-1.0038444015 )*(T1572/(T1572+'Exhaust Gas Math'!$E$10))</f>
        <v>0.68958888908088856</v>
      </c>
      <c r="X1572">
        <f t="shared" si="371"/>
        <v>-108.87741079641363</v>
      </c>
      <c r="Y1572">
        <f t="shared" si="372"/>
        <v>60981.097466827821</v>
      </c>
      <c r="Z1572">
        <f t="shared" si="373"/>
        <v>60872.220056031409</v>
      </c>
    </row>
    <row r="1573" spans="5:26" x14ac:dyDescent="0.2">
      <c r="E1573">
        <f t="shared" si="360"/>
        <v>0.19599999999999226</v>
      </c>
      <c r="F1573">
        <f t="shared" si="361"/>
        <v>58681.168892120877</v>
      </c>
      <c r="H1573">
        <f t="shared" si="374"/>
        <v>0.19599999999999226</v>
      </c>
      <c r="I1573">
        <f t="shared" si="362"/>
        <v>47.999999999628926</v>
      </c>
      <c r="J1573">
        <f t="shared" si="363"/>
        <v>1.048855977827183E-2</v>
      </c>
      <c r="K1573">
        <f t="shared" si="364"/>
        <v>19.735645034406591</v>
      </c>
      <c r="L1573">
        <f t="shared" si="365"/>
        <v>1.14114498962636E-4</v>
      </c>
      <c r="M1573">
        <f>J1573/SQRT('Exhaust Gas Math'!$E$14*$B$21*$B$23)</f>
        <v>1.7805991735128356E-4</v>
      </c>
      <c r="N1573">
        <f t="shared" si="366"/>
        <v>7.2230121594256749E-3</v>
      </c>
      <c r="O1573">
        <f t="shared" si="367"/>
        <v>5.1198287869998516E-5</v>
      </c>
      <c r="P1573">
        <f t="shared" si="368"/>
        <v>1</v>
      </c>
      <c r="Q1573">
        <f>($B$16/2)*(COS((ACOS((2*'Intake Valve Fxn Scratch'!$B$1)/$B$16-1)/($B$17/2))*(I1573-($B$17/2)))+1)*P1573</f>
        <v>4.1525092300577979E-3</v>
      </c>
      <c r="R1573">
        <f t="shared" si="369"/>
        <v>0.54638279342865759</v>
      </c>
      <c r="S1573">
        <f t="shared" si="370"/>
        <v>3.1974578251677812E-5</v>
      </c>
      <c r="T1573">
        <f>S1573*'Exhaust Gas Math'!$C$14</f>
        <v>3.7880842585701809E-5</v>
      </c>
      <c r="U1573">
        <f>(T1573/'Exhaust Gas Math'!$B$14)+('Exhaust Gas Math'!$D$10)</f>
        <v>1.7481818348628155E-3</v>
      </c>
      <c r="V1573">
        <f>('Exhaust Gas Math'!$E$10*(2.53982214E-12*V1572^4 - 0.0000000071629564556*V1572^3 + 7.56281407226508E-06*V1572^2 - 0.00322508455050905*V1572 + 1.62997098133725)*$B$24+T1573*'Exhaust Gas Math'!$D$14*$B$23)/('Exhaust Gas Math'!$E$10*(2.53982214E-12*V1572^4 - 0.0000000071629564556*V1572^3 + 7.56281407226508E-06*V1572^2 - 0.00322508455050905*V1572 + 1.62997098133725)+T1573*'Exhaust Gas Math'!$D$14)</f>
        <v>461.85633692051732</v>
      </c>
      <c r="W1573">
        <f>(353.3116967483*V1573^-1.0020802909)*('Exhaust Gas Math'!$E$10/(T1573+'Exhaust Gas Math'!$E$10))+(357.4500179626*V1573^-1.0038444015 )*(T1573/(T1573+'Exhaust Gas Math'!$E$10))</f>
        <v>0.75578869280797401</v>
      </c>
      <c r="X1573">
        <f t="shared" si="371"/>
        <v>-147.1882172815651</v>
      </c>
      <c r="Y1573">
        <f t="shared" si="372"/>
        <v>58828.357109402445</v>
      </c>
      <c r="Z1573">
        <f t="shared" si="373"/>
        <v>58681.168892120877</v>
      </c>
    </row>
    <row r="1574" spans="5:26" x14ac:dyDescent="0.2">
      <c r="E1574">
        <f t="shared" si="360"/>
        <v>0.19612499999999225</v>
      </c>
      <c r="F1574">
        <f t="shared" si="361"/>
        <v>57387.442106060727</v>
      </c>
      <c r="H1574">
        <f t="shared" si="374"/>
        <v>0.19612499999999225</v>
      </c>
      <c r="I1574">
        <f t="shared" si="362"/>
        <v>53.999999999627107</v>
      </c>
      <c r="J1574">
        <f t="shared" si="363"/>
        <v>1.3067207502162385E-2</v>
      </c>
      <c r="K1574">
        <f t="shared" si="364"/>
        <v>21.485007606084661</v>
      </c>
      <c r="L1574">
        <f t="shared" si="365"/>
        <v>1.323925172698297E-4</v>
      </c>
      <c r="M1574">
        <f>J1574/SQRT('Exhaust Gas Math'!$E$14*$B$21*$B$23)</f>
        <v>2.2183654734630095E-4</v>
      </c>
      <c r="N1574">
        <f t="shared" si="366"/>
        <v>8.6492854860468517E-3</v>
      </c>
      <c r="O1574">
        <f t="shared" si="367"/>
        <v>6.1308024742358664E-5</v>
      </c>
      <c r="P1574">
        <f t="shared" si="368"/>
        <v>1</v>
      </c>
      <c r="Q1574">
        <f>($B$16/2)*(COS((ACOS((2*'Intake Valve Fxn Scratch'!$B$1)/$B$16-1)/($B$17/2))*(I1574-($B$17/2)))+1)*P1574</f>
        <v>4.5849359845235808E-3</v>
      </c>
      <c r="R1574">
        <f t="shared" si="369"/>
        <v>0.60328105059520798</v>
      </c>
      <c r="S1574">
        <f t="shared" si="370"/>
        <v>4.1371327099098601E-5</v>
      </c>
      <c r="T1574">
        <f>S1574*'Exhaust Gas Math'!$C$14</f>
        <v>4.9013335440016272E-5</v>
      </c>
      <c r="U1574">
        <f>(T1574/'Exhaust Gas Math'!$B$14)+('Exhaust Gas Math'!$D$10)</f>
        <v>2.1324584263130906E-3</v>
      </c>
      <c r="V1574">
        <f>('Exhaust Gas Math'!$E$10*(2.53982214E-12*V1573^4 - 0.0000000071629564556*V1573^3 + 7.56281407226508E-06*V1573^2 - 0.00322508455050905*V1573 + 1.62997098133725)*$B$24+T1574*'Exhaust Gas Math'!$D$14*$B$23)/('Exhaust Gas Math'!$E$10*(2.53982214E-12*V1573^4 - 0.0000000071629564556*V1573^3 + 7.56281407226508E-06*V1573^2 - 0.00322508455050905*V1573 + 1.62997098133725)+T1574*'Exhaust Gas Math'!$D$14)</f>
        <v>429.91438625047044</v>
      </c>
      <c r="W1574">
        <f>(353.3116967483*V1574^-1.0020802909)*('Exhaust Gas Math'!$E$10/(T1574+'Exhaust Gas Math'!$E$10))+(357.4500179626*V1574^-1.0038444015 )*(T1574/(T1574+'Exhaust Gas Math'!$E$10))</f>
        <v>0.81217477711364627</v>
      </c>
      <c r="X1574">
        <f t="shared" si="371"/>
        <v>-187.45219308740366</v>
      </c>
      <c r="Y1574">
        <f t="shared" si="372"/>
        <v>57574.894299148131</v>
      </c>
      <c r="Z1574">
        <f t="shared" si="373"/>
        <v>57387.442106060727</v>
      </c>
    </row>
    <row r="1575" spans="5:26" x14ac:dyDescent="0.2">
      <c r="E1575">
        <f t="shared" si="360"/>
        <v>0.19624999999999224</v>
      </c>
      <c r="F1575">
        <f t="shared" si="361"/>
        <v>56715.739906346404</v>
      </c>
      <c r="H1575">
        <f t="shared" si="374"/>
        <v>0.19624999999999224</v>
      </c>
      <c r="I1575">
        <f t="shared" si="362"/>
        <v>59.999999999627107</v>
      </c>
      <c r="J1575">
        <f t="shared" si="363"/>
        <v>1.5849999999821694E-2</v>
      </c>
      <c r="K1575">
        <f t="shared" si="364"/>
        <v>22.998975938403639</v>
      </c>
      <c r="L1575">
        <f t="shared" si="365"/>
        <v>1.5211755832374952E-4</v>
      </c>
      <c r="M1575">
        <f>J1575/SQRT('Exhaust Gas Math'!$E$14*$B$21*$B$23)</f>
        <v>2.6907885826542999E-4</v>
      </c>
      <c r="N1575">
        <f t="shared" si="366"/>
        <v>1.0114751634446164E-2</v>
      </c>
      <c r="O1575">
        <f t="shared" si="367"/>
        <v>7.1695568896161079E-5</v>
      </c>
      <c r="P1575">
        <f t="shared" si="368"/>
        <v>1</v>
      </c>
      <c r="Q1575">
        <f>($B$16/2)*(COS((ACOS((2*'Intake Valve Fxn Scratch'!$B$1)/$B$16-1)/($B$17/2))*(I1575-($B$17/2)))+1)*P1575</f>
        <v>5.0069644063667016E-3</v>
      </c>
      <c r="R1575">
        <f t="shared" si="369"/>
        <v>0.65881110610088178</v>
      </c>
      <c r="S1575">
        <f t="shared" si="370"/>
        <v>5.1914998868285161E-5</v>
      </c>
      <c r="T1575">
        <f>S1575*'Exhaust Gas Math'!$C$14</f>
        <v>6.1504607957204395E-5</v>
      </c>
      <c r="U1575">
        <f>(T1575/'Exhaust Gas Math'!$B$14)+('Exhaust Gas Math'!$D$10)</f>
        <v>2.563638009232943E-3</v>
      </c>
      <c r="V1575">
        <f>('Exhaust Gas Math'!$E$10*(2.53982214E-12*V1574^4 - 0.0000000071629564556*V1574^3 + 7.56281407226508E-06*V1574^2 - 0.00322508455050905*V1574 + 1.62997098133725)*$B$24+T1575*'Exhaust Gas Math'!$D$14*$B$23)/('Exhaust Gas Math'!$E$10*(2.53982214E-12*V1574^4 - 0.0000000071629564556*V1574^3 + 7.56281407226508E-06*V1574^2 - 0.00322508455050905*V1574 + 1.62997098133725)+T1575*'Exhaust Gas Math'!$D$14)</f>
        <v>406.3770861859025</v>
      </c>
      <c r="W1575">
        <f>(353.3116967483*V1575^-1.0020802909)*('Exhaust Gas Math'!$E$10/(T1575+'Exhaust Gas Math'!$E$10))+(357.4500179626*V1575^-1.0038444015 )*(T1575/(T1575+'Exhaust Gas Math'!$E$10))</f>
        <v>0.8594128486616015</v>
      </c>
      <c r="X1575">
        <f t="shared" si="371"/>
        <v>-227.2944568126718</v>
      </c>
      <c r="Y1575">
        <f t="shared" si="372"/>
        <v>56943.034363159073</v>
      </c>
      <c r="Z1575">
        <f t="shared" si="373"/>
        <v>56715.739906346404</v>
      </c>
    </row>
    <row r="1576" spans="5:26" x14ac:dyDescent="0.2">
      <c r="E1576">
        <f t="shared" si="360"/>
        <v>0.19637499999999222</v>
      </c>
      <c r="F1576">
        <f t="shared" si="361"/>
        <v>56485.693218613153</v>
      </c>
      <c r="H1576">
        <f t="shared" si="374"/>
        <v>0.19637499999999222</v>
      </c>
      <c r="I1576">
        <f t="shared" si="362"/>
        <v>65.999999999627107</v>
      </c>
      <c r="J1576">
        <f t="shared" si="363"/>
        <v>1.8806448414308653E-2</v>
      </c>
      <c r="K1576">
        <f t="shared" si="364"/>
        <v>24.260962677496408</v>
      </c>
      <c r="L1576">
        <f t="shared" si="365"/>
        <v>1.7307351044687866E-4</v>
      </c>
      <c r="M1576">
        <f>J1576/SQRT('Exhaust Gas Math'!$E$14*$B$21*$B$23)</f>
        <v>3.192692534641518E-4</v>
      </c>
      <c r="N1576">
        <f t="shared" si="366"/>
        <v>1.161115715302552E-2</v>
      </c>
      <c r="O1576">
        <f t="shared" si="367"/>
        <v>8.2302418063721119E-5</v>
      </c>
      <c r="P1576">
        <f t="shared" si="368"/>
        <v>1</v>
      </c>
      <c r="Q1576">
        <f>($B$16/2)*(COS((ACOS((2*'Intake Valve Fxn Scratch'!$B$1)/$B$16-1)/($B$17/2))*(I1576-($B$17/2)))+1)*P1576</f>
        <v>5.4130037315080161E-3</v>
      </c>
      <c r="R1576">
        <f t="shared" si="369"/>
        <v>0.71223733309316006</v>
      </c>
      <c r="S1576">
        <f t="shared" si="370"/>
        <v>6.3554361799042882E-5</v>
      </c>
      <c r="T1576">
        <f>S1576*'Exhaust Gas Math'!$C$14</f>
        <v>7.5293964974126117E-5</v>
      </c>
      <c r="U1576">
        <f>(T1576/'Exhaust Gas Math'!$B$14)+('Exhaust Gas Math'!$D$10)</f>
        <v>3.0396254796133957E-3</v>
      </c>
      <c r="V1576">
        <f>('Exhaust Gas Math'!$E$10*(2.53982214E-12*V1575^4 - 0.0000000071629564556*V1575^3 + 7.56281407226508E-06*V1575^2 - 0.00322508455050905*V1575 + 1.62997098133725)*$B$24+T1576*'Exhaust Gas Math'!$D$14*$B$23)/('Exhaust Gas Math'!$E$10*(2.53982214E-12*V1575^4 - 0.0000000071629564556*V1575^3 + 7.56281407226508E-06*V1575^2 - 0.00322508455050905*V1575 + 1.62997098133725)+T1576*'Exhaust Gas Math'!$D$14)</f>
        <v>388.63683565606249</v>
      </c>
      <c r="W1576">
        <f>(353.3116967483*V1576^-1.0020802909)*('Exhaust Gas Math'!$E$10/(T1576+'Exhaust Gas Math'!$E$10))+(357.4500179626*V1576^-1.0038444015 )*(T1576/(T1576+'Exhaust Gas Math'!$E$10))</f>
        <v>0.89880851771593895</v>
      </c>
      <c r="X1576">
        <f t="shared" si="371"/>
        <v>-264.51678967103794</v>
      </c>
      <c r="Y1576">
        <f t="shared" si="372"/>
        <v>56750.210008284193</v>
      </c>
      <c r="Z1576">
        <f t="shared" si="373"/>
        <v>56485.693218613153</v>
      </c>
    </row>
    <row r="1577" spans="5:26" x14ac:dyDescent="0.2">
      <c r="E1577">
        <f t="shared" si="360"/>
        <v>0.19649999999999221</v>
      </c>
      <c r="F1577">
        <f t="shared" si="361"/>
        <v>56589.987553384584</v>
      </c>
      <c r="H1577">
        <f t="shared" si="374"/>
        <v>0.19649999999999221</v>
      </c>
      <c r="I1577">
        <f t="shared" si="362"/>
        <v>71.999999999625288</v>
      </c>
      <c r="J1577">
        <f t="shared" si="363"/>
        <v>2.1904161278117534E-2</v>
      </c>
      <c r="K1577">
        <f t="shared" si="364"/>
        <v>25.257141232561761</v>
      </c>
      <c r="L1577">
        <f t="shared" si="365"/>
        <v>1.9503077584244116E-4</v>
      </c>
      <c r="M1577">
        <f>J1577/SQRT('Exhaust Gas Math'!$E$14*$B$21*$B$23)</f>
        <v>3.718578364696537E-4</v>
      </c>
      <c r="N1577">
        <f t="shared" si="366"/>
        <v>1.3134781388415954E-2</v>
      </c>
      <c r="O1577">
        <f t="shared" si="367"/>
        <v>9.310219944127711E-5</v>
      </c>
      <c r="P1577">
        <f t="shared" si="368"/>
        <v>1</v>
      </c>
      <c r="Q1577">
        <f>($B$16/2)*(COS((ACOS((2*'Intake Valve Fxn Scratch'!$B$1)/$B$16-1)/($B$17/2))*(I1577-($B$17/2)))+1)*P1577</f>
        <v>5.7976750092507932E-3</v>
      </c>
      <c r="R1577">
        <f t="shared" si="369"/>
        <v>0.7628519749014202</v>
      </c>
      <c r="S1577">
        <f t="shared" si="370"/>
        <v>7.6247626065880497E-5</v>
      </c>
      <c r="T1577">
        <f>S1577*'Exhaust Gas Math'!$C$14</f>
        <v>9.0331897352970196E-5</v>
      </c>
      <c r="U1577">
        <f>(T1577/'Exhaust Gas Math'!$B$14)+('Exhaust Gas Math'!$D$10)</f>
        <v>3.5587118578958975E-3</v>
      </c>
      <c r="V1577">
        <f>('Exhaust Gas Math'!$E$10*(2.53982214E-12*V1576^4 - 0.0000000071629564556*V1576^3 + 7.56281407226508E-06*V1576^2 - 0.00322508455050905*V1576 + 1.62997098133725)*$B$24+T1577*'Exhaust Gas Math'!$D$14*$B$23)/('Exhaust Gas Math'!$E$10*(2.53982214E-12*V1576^4 - 0.0000000071629564556*V1576^3 + 7.56281407226508E-06*V1576^2 - 0.00322508455050905*V1576 + 1.62997098133725)+T1577*'Exhaust Gas Math'!$D$14)</f>
        <v>374.96490173899082</v>
      </c>
      <c r="W1577">
        <f>(353.3116967483*V1577^-1.0020802909)*('Exhaust Gas Math'!$E$10/(T1577+'Exhaust Gas Math'!$E$10))+(357.4500179626*V1577^-1.0038444015 )*(T1577/(T1577+'Exhaust Gas Math'!$E$10))</f>
        <v>0.93172005993198981</v>
      </c>
      <c r="X1577">
        <f t="shared" si="371"/>
        <v>-297.18291326092134</v>
      </c>
      <c r="Y1577">
        <f t="shared" si="372"/>
        <v>56887.170466645504</v>
      </c>
      <c r="Z1577">
        <f t="shared" si="373"/>
        <v>56589.987553384584</v>
      </c>
    </row>
    <row r="1578" spans="5:26" x14ac:dyDescent="0.2">
      <c r="E1578">
        <f t="shared" si="360"/>
        <v>0.19662499999999219</v>
      </c>
      <c r="F1578">
        <f t="shared" si="361"/>
        <v>56969.761239438871</v>
      </c>
      <c r="H1578">
        <f t="shared" si="374"/>
        <v>0.19662499999999219</v>
      </c>
      <c r="I1578">
        <f t="shared" si="362"/>
        <v>77.999999999625288</v>
      </c>
      <c r="J1578">
        <f t="shared" si="363"/>
        <v>2.5109199400874374E-2</v>
      </c>
      <c r="K1578">
        <f t="shared" si="364"/>
        <v>25.976597262886646</v>
      </c>
      <c r="L1578">
        <f t="shared" si="365"/>
        <v>2.1774878611591022E-4</v>
      </c>
      <c r="M1578">
        <f>J1578/SQRT('Exhaust Gas Math'!$E$14*$B$21*$B$23)</f>
        <v>4.2626843576165933E-4</v>
      </c>
      <c r="N1578">
        <f t="shared" si="366"/>
        <v>1.4685858367022561E-2</v>
      </c>
      <c r="O1578">
        <f t="shared" si="367"/>
        <v>1.0409657185910548E-4</v>
      </c>
      <c r="P1578">
        <f t="shared" si="368"/>
        <v>1</v>
      </c>
      <c r="Q1578">
        <f>($B$16/2)*(COS((ACOS((2*'Intake Valve Fxn Scratch'!$B$1)/$B$16-1)/($B$17/2))*(I1578-($B$17/2)))+1)*P1578</f>
        <v>6.1558823591983019E-3</v>
      </c>
      <c r="R1578">
        <f t="shared" si="369"/>
        <v>0.80998452094714501</v>
      </c>
      <c r="S1578">
        <f t="shared" si="370"/>
        <v>8.996797784187491E-5</v>
      </c>
      <c r="T1578">
        <f>S1578*'Exhaust Gas Math'!$C$14</f>
        <v>1.0658663828359141E-4</v>
      </c>
      <c r="U1578">
        <f>(T1578/'Exhaust Gas Math'!$B$14)+('Exhaust Gas Math'!$D$10)</f>
        <v>4.1198006024806824E-3</v>
      </c>
      <c r="V1578">
        <f>('Exhaust Gas Math'!$E$10*(2.53982214E-12*V1577^4 - 0.0000000071629564556*V1577^3 + 7.56281407226508E-06*V1577^2 - 0.00322508455050905*V1577 + 1.62997098133725)*$B$24+T1578*'Exhaust Gas Math'!$D$14*$B$23)/('Exhaust Gas Math'!$E$10*(2.53982214E-12*V1577^4 - 0.0000000071629564556*V1577^3 + 7.56281407226508E-06*V1577^2 - 0.00322508455050905*V1577 + 1.62997098133725)+T1578*'Exhaust Gas Math'!$D$14)</f>
        <v>364.20877236327448</v>
      </c>
      <c r="W1578">
        <f>(353.3116967483*V1578^-1.0020802909)*('Exhaust Gas Math'!$E$10/(T1578+'Exhaust Gas Math'!$E$10))+(357.4500179626*V1578^-1.0038444015 )*(T1578/(T1578+'Exhaust Gas Math'!$E$10))</f>
        <v>0.95935385942885409</v>
      </c>
      <c r="X1578">
        <f t="shared" si="371"/>
        <v>-323.67812803985777</v>
      </c>
      <c r="Y1578">
        <f t="shared" si="372"/>
        <v>57293.439367478728</v>
      </c>
      <c r="Z1578">
        <f t="shared" si="373"/>
        <v>56969.761239438871</v>
      </c>
    </row>
    <row r="1579" spans="5:26" x14ac:dyDescent="0.2">
      <c r="E1579">
        <f t="shared" si="360"/>
        <v>0.19674999999999218</v>
      </c>
      <c r="F1579">
        <f t="shared" si="361"/>
        <v>57596.726315960252</v>
      </c>
      <c r="H1579">
        <f t="shared" si="374"/>
        <v>0.19674999999999218</v>
      </c>
      <c r="I1579">
        <f t="shared" si="362"/>
        <v>83.999999999625288</v>
      </c>
      <c r="J1579">
        <f t="shared" si="363"/>
        <v>2.8386447714208906E-2</v>
      </c>
      <c r="K1579">
        <f t="shared" si="364"/>
        <v>26.41144825764697</v>
      </c>
      <c r="L1579">
        <f t="shared" si="365"/>
        <v>2.409786379926804E-4</v>
      </c>
      <c r="M1579">
        <f>J1579/SQRT('Exhaust Gas Math'!$E$14*$B$21*$B$23)</f>
        <v>4.819049174281756E-4</v>
      </c>
      <c r="N1579">
        <f t="shared" si="366"/>
        <v>1.6267973594152246E-2</v>
      </c>
      <c r="O1579">
        <f t="shared" si="367"/>
        <v>1.1531095016198438E-4</v>
      </c>
      <c r="P1579">
        <f t="shared" si="368"/>
        <v>1</v>
      </c>
      <c r="Q1579">
        <f>($B$16/2)*(COS((ACOS((2*'Intake Valve Fxn Scratch'!$B$1)/$B$16-1)/($B$17/2))*(I1579-($B$17/2)))+1)*P1579</f>
        <v>6.4828804782351059E-3</v>
      </c>
      <c r="R1579">
        <f t="shared" si="369"/>
        <v>0.85301058924146134</v>
      </c>
      <c r="S1579">
        <f t="shared" si="370"/>
        <v>1.0470628854815431E-4</v>
      </c>
      <c r="T1579">
        <f>S1579*'Exhaust Gas Math'!$C$14</f>
        <v>1.2404737297880004E-4</v>
      </c>
      <c r="U1579">
        <f>(T1579/'Exhaust Gas Math'!$B$14)+('Exhaust Gas Math'!$D$10)</f>
        <v>4.7225184034889196E-3</v>
      </c>
      <c r="V1579">
        <f>('Exhaust Gas Math'!$E$10*(2.53982214E-12*V1578^4 - 0.0000000071629564556*V1578^3 + 7.56281407226508E-06*V1578^2 - 0.00322508455050905*V1578 + 1.62997098133725)*$B$24+T1579*'Exhaust Gas Math'!$D$14*$B$23)/('Exhaust Gas Math'!$E$10*(2.53982214E-12*V1578^4 - 0.0000000071629564556*V1578^3 + 7.56281407226508E-06*V1578^2 - 0.00322508455050905*V1578 + 1.62997098133725)+T1579*'Exhaust Gas Math'!$D$14)</f>
        <v>355.58664564541243</v>
      </c>
      <c r="W1579">
        <f>(353.3116967483*V1579^-1.0020802909)*('Exhaust Gas Math'!$E$10/(T1579+'Exhaust Gas Math'!$E$10))+(357.4500179626*V1579^-1.0038444015 )*(T1579/(T1579+'Exhaust Gas Math'!$E$10))</f>
        <v>0.9827154895391107</v>
      </c>
      <c r="X1579">
        <f t="shared" si="371"/>
        <v>-342.75376822832726</v>
      </c>
      <c r="Y1579">
        <f t="shared" si="372"/>
        <v>57939.480084188581</v>
      </c>
      <c r="Z1579">
        <f t="shared" si="373"/>
        <v>57596.726315960252</v>
      </c>
    </row>
    <row r="1580" spans="5:26" x14ac:dyDescent="0.2">
      <c r="E1580">
        <f t="shared" si="360"/>
        <v>0.19687499999999217</v>
      </c>
      <c r="F1580">
        <f t="shared" si="361"/>
        <v>58461.386390643129</v>
      </c>
      <c r="H1580">
        <f t="shared" si="374"/>
        <v>0.19687499999999217</v>
      </c>
      <c r="I1580">
        <f t="shared" si="362"/>
        <v>89.999999999623469</v>
      </c>
      <c r="J1580">
        <f t="shared" si="363"/>
        <v>3.169999999979195E-2</v>
      </c>
      <c r="K1580">
        <f t="shared" si="364"/>
        <v>26.556929898345718</v>
      </c>
      <c r="L1580">
        <f t="shared" si="365"/>
        <v>2.6446582035443095E-4</v>
      </c>
      <c r="M1580">
        <f>J1580/SQRT('Exhaust Gas Math'!$E$14*$B$21*$B$23)</f>
        <v>5.3815771653338204E-4</v>
      </c>
      <c r="N1580">
        <f t="shared" si="366"/>
        <v>1.7887450438285595E-2</v>
      </c>
      <c r="O1580">
        <f t="shared" si="367"/>
        <v>1.2679015576688379E-4</v>
      </c>
      <c r="P1580">
        <f t="shared" si="368"/>
        <v>1</v>
      </c>
      <c r="Q1580">
        <f>($B$16/2)*(COS((ACOS((2*'Intake Valve Fxn Scratch'!$B$1)/$B$16-1)/($B$17/2))*(I1580-($B$17/2)))+1)*P1580</f>
        <v>6.7743375032846241E-3</v>
      </c>
      <c r="R1580">
        <f t="shared" si="369"/>
        <v>0.89136019780060849</v>
      </c>
      <c r="S1580">
        <f t="shared" si="370"/>
        <v>1.2047089578494877E-4</v>
      </c>
      <c r="T1580">
        <f>S1580*'Exhaust Gas Math'!$C$14</f>
        <v>1.4272397913954246E-4</v>
      </c>
      <c r="U1580">
        <f>(T1580/'Exhaust Gas Math'!$B$14)+('Exhaust Gas Math'!$D$10)</f>
        <v>5.3672062240185166E-3</v>
      </c>
      <c r="V1580">
        <f>('Exhaust Gas Math'!$E$10*(2.53982214E-12*V1579^4 - 0.0000000071629564556*V1579^3 + 7.56281407226508E-06*V1579^2 - 0.00322508455050905*V1579 + 1.62997098133725)*$B$24+T1580*'Exhaust Gas Math'!$D$14*$B$23)/('Exhaust Gas Math'!$E$10*(2.53982214E-12*V1579^4 - 0.0000000071629564556*V1579^3 + 7.56281407226508E-06*V1579^2 - 0.00322508455050905*V1579 + 1.62997098133725)+T1580*'Exhaust Gas Math'!$D$14)</f>
        <v>348.55789439580275</v>
      </c>
      <c r="W1580">
        <f>(353.3116967483*V1580^-1.0020802909)*('Exhaust Gas Math'!$E$10/(T1580+'Exhaust Gas Math'!$E$10))+(357.4500179626*V1580^-1.0038444015 )*(T1580/(T1580+'Exhaust Gas Math'!$E$10))</f>
        <v>1.0026172215465101</v>
      </c>
      <c r="X1580">
        <f t="shared" si="371"/>
        <v>-353.55818742071733</v>
      </c>
      <c r="Y1580">
        <f t="shared" si="372"/>
        <v>58814.944578063849</v>
      </c>
      <c r="Z1580">
        <f t="shared" si="373"/>
        <v>58461.386390643129</v>
      </c>
    </row>
    <row r="1581" spans="5:26" x14ac:dyDescent="0.2">
      <c r="E1581">
        <f t="shared" si="360"/>
        <v>0.19699999999999215</v>
      </c>
      <c r="F1581">
        <f t="shared" si="361"/>
        <v>59565.331148671808</v>
      </c>
      <c r="H1581">
        <f t="shared" si="374"/>
        <v>0.19699999999999215</v>
      </c>
      <c r="I1581">
        <f t="shared" si="362"/>
        <v>95.999999999623469</v>
      </c>
      <c r="J1581">
        <f t="shared" si="363"/>
        <v>3.5013552285377281E-2</v>
      </c>
      <c r="K1581">
        <f t="shared" si="364"/>
        <v>26.411448257683407</v>
      </c>
      <c r="L1581">
        <f t="shared" si="365"/>
        <v>2.8795300271619768E-4</v>
      </c>
      <c r="M1581">
        <f>J1581/SQRT('Exhaust Gas Math'!$E$14*$B$21*$B$23)</f>
        <v>5.9441051563862725E-4</v>
      </c>
      <c r="N1581">
        <f t="shared" si="366"/>
        <v>1.9552731033891484E-2</v>
      </c>
      <c r="O1581">
        <f t="shared" si="367"/>
        <v>1.3859402836688951E-4</v>
      </c>
      <c r="P1581">
        <f t="shared" si="368"/>
        <v>1</v>
      </c>
      <c r="Q1581">
        <f>($B$16/2)*(COS((ACOS((2*'Intake Valve Fxn Scratch'!$B$1)/$B$16-1)/($B$17/2))*(I1581-($B$17/2)))+1)*P1581</f>
        <v>7.0263923970758793E-3</v>
      </c>
      <c r="R1581">
        <f t="shared" si="369"/>
        <v>0.92452531540472094</v>
      </c>
      <c r="S1581">
        <f t="shared" si="370"/>
        <v>1.3728452260548501E-4</v>
      </c>
      <c r="T1581">
        <f>S1581*'Exhaust Gas Math'!$C$14</f>
        <v>1.6264337716475474E-4</v>
      </c>
      <c r="U1581">
        <f>(T1581/'Exhaust Gas Math'!$B$14)+('Exhaust Gas Math'!$D$10)</f>
        <v>6.0547933149820059E-3</v>
      </c>
      <c r="V1581">
        <f>('Exhaust Gas Math'!$E$10*(2.53982214E-12*V1580^4 - 0.0000000071629564556*V1580^3 + 7.56281407226508E-06*V1580^2 - 0.00322508455050905*V1580 + 1.62997098133725)*$B$24+T1581*'Exhaust Gas Math'!$D$14*$B$23)/('Exhaust Gas Math'!$E$10*(2.53982214E-12*V1580^4 - 0.0000000071629564556*V1580^3 + 7.56281407226508E-06*V1580^2 - 0.00322508455050905*V1580 + 1.62997098133725)+T1581*'Exhaust Gas Math'!$D$14)</f>
        <v>342.74190047691258</v>
      </c>
      <c r="W1581">
        <f>(353.3116967483*V1581^-1.0020802909)*('Exhaust Gas Math'!$E$10/(T1581+'Exhaust Gas Math'!$E$10))+(357.4500179626*V1581^-1.0038444015 )*(T1581/(T1581+'Exhaust Gas Math'!$E$10))</f>
        <v>1.0197038056486745</v>
      </c>
      <c r="X1581">
        <f t="shared" si="371"/>
        <v>-355.65463817786247</v>
      </c>
      <c r="Y1581">
        <f t="shared" si="372"/>
        <v>59920.985786849669</v>
      </c>
      <c r="Z1581">
        <f t="shared" si="373"/>
        <v>59565.331148671808</v>
      </c>
    </row>
    <row r="1582" spans="5:26" x14ac:dyDescent="0.2">
      <c r="E1582">
        <f t="shared" si="360"/>
        <v>0.19712499999999214</v>
      </c>
      <c r="F1582">
        <f t="shared" si="361"/>
        <v>60916.085700305302</v>
      </c>
      <c r="H1582">
        <f t="shared" si="374"/>
        <v>0.19712499999999214</v>
      </c>
      <c r="I1582">
        <f t="shared" si="362"/>
        <v>101.99999999962347</v>
      </c>
      <c r="J1582">
        <f t="shared" si="363"/>
        <v>3.8290800598718623E-2</v>
      </c>
      <c r="K1582">
        <f t="shared" si="364"/>
        <v>25.976597262959121</v>
      </c>
      <c r="L1582">
        <f t="shared" si="365"/>
        <v>3.1118285459301616E-4</v>
      </c>
      <c r="M1582">
        <f>J1582/SQRT('Exhaust Gas Math'!$E$14*$B$21*$B$23)</f>
        <v>6.5004699730525904E-4</v>
      </c>
      <c r="N1582">
        <f t="shared" si="366"/>
        <v>2.1273748626212056E-2</v>
      </c>
      <c r="O1582">
        <f t="shared" si="367"/>
        <v>1.507929769739436E-4</v>
      </c>
      <c r="P1582">
        <f t="shared" si="368"/>
        <v>1</v>
      </c>
      <c r="Q1582">
        <f>($B$16/2)*(COS((ACOS((2*'Intake Valve Fxn Scratch'!$B$1)/$B$16-1)/($B$17/2))*(I1582-($B$17/2)))+1)*P1582</f>
        <v>7.2357060967087172E-3</v>
      </c>
      <c r="R1582">
        <f t="shared" si="369"/>
        <v>0.95206659167219965</v>
      </c>
      <c r="S1582">
        <f t="shared" si="370"/>
        <v>1.5517853816073983E-4</v>
      </c>
      <c r="T1582">
        <f>S1582*'Exhaust Gas Math'!$C$14</f>
        <v>1.8384273063673179E-4</v>
      </c>
      <c r="U1582">
        <f>(T1582/'Exhaust Gas Math'!$B$14)+('Exhaust Gas Math'!$D$10)</f>
        <v>6.7865625062825596E-3</v>
      </c>
      <c r="V1582">
        <f>('Exhaust Gas Math'!$E$10*(2.53982214E-12*V1581^4 - 0.0000000071629564556*V1581^3 + 7.56281407226508E-06*V1581^2 - 0.00322508455050905*V1581 + 1.62997098133725)*$B$24+T1582*'Exhaust Gas Math'!$D$14*$B$23)/('Exhaust Gas Math'!$E$10*(2.53982214E-12*V1581^4 - 0.0000000071629564556*V1581^3 + 7.56281407226508E-06*V1581^2 - 0.00322508455050905*V1581 + 1.62997098133725)+T1582*'Exhaust Gas Math'!$D$14)</f>
        <v>337.86639385553639</v>
      </c>
      <c r="W1582">
        <f>(353.3116967483*V1582^-1.0020802909)*('Exhaust Gas Math'!$E$10/(T1582+'Exhaust Gas Math'!$E$10))+(357.4500179626*V1582^-1.0038444015 )*(T1582/(T1582+'Exhaust Gas Math'!$E$10))</f>
        <v>1.0344817825737711</v>
      </c>
      <c r="X1582">
        <f t="shared" si="371"/>
        <v>-349.02567346320615</v>
      </c>
      <c r="Y1582">
        <f t="shared" si="372"/>
        <v>61265.111373768508</v>
      </c>
      <c r="Z1582">
        <f t="shared" si="373"/>
        <v>60916.085700305302</v>
      </c>
    </row>
    <row r="1583" spans="5:26" x14ac:dyDescent="0.2">
      <c r="E1583">
        <f t="shared" si="360"/>
        <v>0.19724999999999213</v>
      </c>
      <c r="F1583">
        <f t="shared" si="361"/>
        <v>62523.552926628829</v>
      </c>
      <c r="H1583">
        <f t="shared" si="374"/>
        <v>0.19724999999999213</v>
      </c>
      <c r="I1583">
        <f t="shared" si="362"/>
        <v>107.99999999962165</v>
      </c>
      <c r="J1583">
        <f t="shared" si="363"/>
        <v>4.1495838721487592E-2</v>
      </c>
      <c r="K1583">
        <f t="shared" si="364"/>
        <v>25.257141232669245</v>
      </c>
      <c r="L1583">
        <f t="shared" si="365"/>
        <v>3.3390086486657109E-4</v>
      </c>
      <c r="M1583">
        <f>J1583/SQRT('Exhaust Gas Math'!$E$14*$B$21*$B$23)</f>
        <v>7.0445759659747056E-4</v>
      </c>
      <c r="N1583">
        <f t="shared" si="366"/>
        <v>2.3061282130831275E-2</v>
      </c>
      <c r="O1583">
        <f t="shared" si="367"/>
        <v>1.6346340489608612E-4</v>
      </c>
      <c r="P1583">
        <f t="shared" si="368"/>
        <v>1</v>
      </c>
      <c r="Q1583">
        <f>($B$16/2)*(COS((ACOS((2*'Intake Valve Fxn Scratch'!$B$1)/$B$16-1)/($B$17/2))*(I1583-($B$17/2)))+1)*P1583</f>
        <v>7.3995057474354423E-3</v>
      </c>
      <c r="R1583">
        <f t="shared" si="369"/>
        <v>0.97361917729413716</v>
      </c>
      <c r="S1583">
        <f t="shared" si="370"/>
        <v>1.7418487777749394E-4</v>
      </c>
      <c r="T1583">
        <f>S1583*'Exhaust Gas Math'!$C$14</f>
        <v>2.063598738961545E-4</v>
      </c>
      <c r="U1583">
        <f>(T1583/'Exhaust Gas Math'!$B$14)+('Exhaust Gas Math'!$D$10)</f>
        <v>7.5638197813748176E-3</v>
      </c>
      <c r="V1583">
        <f>('Exhaust Gas Math'!$E$10*(2.53982214E-12*V1582^4 - 0.0000000071629564556*V1582^3 + 7.56281407226508E-06*V1582^2 - 0.00322508455050905*V1582 + 1.62997098133725)*$B$24+T1583*'Exhaust Gas Math'!$D$14*$B$23)/('Exhaust Gas Math'!$E$10*(2.53982214E-12*V1582^4 - 0.0000000071629564556*V1582^3 + 7.56281407226508E-06*V1582^2 - 0.00322508455050905*V1582 + 1.62997098133725)+T1583*'Exhaust Gas Math'!$D$14)</f>
        <v>333.733836686286</v>
      </c>
      <c r="W1583">
        <f>(353.3116967483*V1583^-1.0020802909)*('Exhaust Gas Math'!$E$10/(T1583+'Exhaust Gas Math'!$E$10))+(357.4500179626*V1583^-1.0038444015 )*(T1583/(T1583+'Exhaust Gas Math'!$E$10))</f>
        <v>1.047346788883297</v>
      </c>
      <c r="X1583">
        <f t="shared" si="371"/>
        <v>-334.06339876397874</v>
      </c>
      <c r="Y1583">
        <f t="shared" si="372"/>
        <v>62857.61632539281</v>
      </c>
      <c r="Z1583">
        <f t="shared" si="373"/>
        <v>62523.552926628829</v>
      </c>
    </row>
    <row r="1584" spans="5:26" x14ac:dyDescent="0.2">
      <c r="E1584">
        <f t="shared" si="360"/>
        <v>0.19737499999999211</v>
      </c>
      <c r="F1584">
        <f t="shared" si="361"/>
        <v>64397.461679072127</v>
      </c>
      <c r="H1584">
        <f t="shared" si="374"/>
        <v>0.19737499999999211</v>
      </c>
      <c r="I1584">
        <f t="shared" si="362"/>
        <v>113.99999999962165</v>
      </c>
      <c r="J1584">
        <f t="shared" si="363"/>
        <v>4.4593551585312051E-2</v>
      </c>
      <c r="K1584">
        <f t="shared" si="364"/>
        <v>24.260962677637885</v>
      </c>
      <c r="L1584">
        <f t="shared" si="365"/>
        <v>3.5585813026224405E-4</v>
      </c>
      <c r="M1584">
        <f>J1584/SQRT('Exhaust Gas Math'!$E$14*$B$21*$B$23)</f>
        <v>7.5704617960323706E-4</v>
      </c>
      <c r="N1584">
        <f t="shared" si="366"/>
        <v>2.4926279523055223E-2</v>
      </c>
      <c r="O1584">
        <f t="shared" si="367"/>
        <v>1.7668291377359444E-4</v>
      </c>
      <c r="P1584">
        <f t="shared" si="368"/>
        <v>1</v>
      </c>
      <c r="Q1584">
        <f>($B$16/2)*(COS((ACOS((2*'Intake Valve Fxn Scratch'!$B$1)/$B$16-1)/($B$17/2))*(I1584-($B$17/2)))+1)*P1584</f>
        <v>7.5156214356767847E-3</v>
      </c>
      <c r="R1584">
        <f t="shared" si="369"/>
        <v>0.98889755732589268</v>
      </c>
      <c r="S1584">
        <f t="shared" si="370"/>
        <v>1.9432604837310276E-4</v>
      </c>
      <c r="T1584">
        <f>S1584*'Exhaust Gas Math'!$C$14</f>
        <v>2.3022147128200861E-4</v>
      </c>
      <c r="U1584">
        <f>(T1584/'Exhaust Gas Math'!$B$14)+('Exhaust Gas Math'!$D$10)</f>
        <v>8.3874855523742697E-3</v>
      </c>
      <c r="V1584">
        <f>('Exhaust Gas Math'!$E$10*(2.53982214E-12*V1583^4 - 0.0000000071629564556*V1583^3 + 7.56281407226508E-06*V1583^2 - 0.00322508455050905*V1583 + 1.62997098133725)*$B$24+T1584*'Exhaust Gas Math'!$D$14*$B$23)/('Exhaust Gas Math'!$E$10*(2.53982214E-12*V1583^4 - 0.0000000071629564556*V1583^3 + 7.56281407226508E-06*V1583^2 - 0.00322508455050905*V1583 + 1.62997098133725)+T1584*'Exhaust Gas Math'!$D$14)</f>
        <v>330.1990376323738</v>
      </c>
      <c r="W1584">
        <f>(353.3116967483*V1584^-1.0020802909)*('Exhaust Gas Math'!$E$10/(T1584+'Exhaust Gas Math'!$E$10))+(357.4500179626*V1584^-1.0038444015 )*(T1584/(T1584+'Exhaust Gas Math'!$E$10))</f>
        <v>1.0586070874352946</v>
      </c>
      <c r="X1584">
        <f t="shared" si="371"/>
        <v>-311.545054119253</v>
      </c>
      <c r="Y1584">
        <f t="shared" si="372"/>
        <v>64709.006733191381</v>
      </c>
      <c r="Z1584">
        <f t="shared" si="373"/>
        <v>64397.461679072127</v>
      </c>
    </row>
    <row r="1585" spans="5:26" x14ac:dyDescent="0.2">
      <c r="E1585">
        <f t="shared" si="360"/>
        <v>0.1974999999999921</v>
      </c>
      <c r="F1585">
        <f t="shared" si="361"/>
        <v>66545.464461021853</v>
      </c>
      <c r="H1585">
        <f t="shared" si="374"/>
        <v>0.1974999999999921</v>
      </c>
      <c r="I1585">
        <f t="shared" si="362"/>
        <v>119.99999999961983</v>
      </c>
      <c r="J1585">
        <f t="shared" si="363"/>
        <v>4.7549999999818737E-2</v>
      </c>
      <c r="K1585">
        <f t="shared" si="364"/>
        <v>22.998975938577555</v>
      </c>
      <c r="L1585">
        <f t="shared" si="365"/>
        <v>3.7681408238551307E-4</v>
      </c>
      <c r="M1585">
        <f>J1585/SQRT('Exhaust Gas Math'!$E$14*$B$21*$B$23)</f>
        <v>8.0723657480229367E-4</v>
      </c>
      <c r="N1585">
        <f t="shared" si="366"/>
        <v>2.6879134705553809E-2</v>
      </c>
      <c r="O1585">
        <f t="shared" si="367"/>
        <v>1.9052517785887754E-4</v>
      </c>
      <c r="P1585">
        <f t="shared" si="368"/>
        <v>1</v>
      </c>
      <c r="Q1585">
        <f>($B$16/2)*(COS((ACOS((2*'Intake Valve Fxn Scratch'!$B$1)/$B$16-1)/($B$17/2))*(I1585-($B$17/2)))+1)*P1585</f>
        <v>7.5825149346563959E-3</v>
      </c>
      <c r="R1585">
        <f t="shared" si="369"/>
        <v>0.99769933350742057</v>
      </c>
      <c r="S1585">
        <f t="shared" si="370"/>
        <v>2.1560375886983698E-4</v>
      </c>
      <c r="T1585">
        <f>S1585*'Exhaust Gas Math'!$C$14</f>
        <v>2.5542954738442381E-4</v>
      </c>
      <c r="U1585">
        <f>(T1585/'Exhaust Gas Math'!$B$14)+('Exhaust Gas Math'!$D$10)</f>
        <v>9.257629705029264E-3</v>
      </c>
      <c r="V1585">
        <f>('Exhaust Gas Math'!$E$10*(2.53982214E-12*V1584^4 - 0.0000000071629564556*V1584^3 + 7.56281407226508E-06*V1584^2 - 0.00322508455050905*V1584 + 1.62997098133725)*$B$24+T1585*'Exhaust Gas Math'!$D$14*$B$23)/('Exhaust Gas Math'!$E$10*(2.53982214E-12*V1584^4 - 0.0000000071629564556*V1584^3 + 7.56281407226508E-06*V1584^2 - 0.00322508455050905*V1584 + 1.62997098133725)+T1585*'Exhaust Gas Math'!$D$14)</f>
        <v>327.153917273069</v>
      </c>
      <c r="W1585">
        <f>(353.3116967483*V1585^-1.0020802909)*('Exhaust Gas Math'!$E$10/(T1585+'Exhaust Gas Math'!$E$10))+(357.4500179626*V1585^-1.0038444015 )*(T1585/(T1585+'Exhaust Gas Math'!$E$10))</f>
        <v>1.0685030772751376</v>
      </c>
      <c r="X1585">
        <f t="shared" si="371"/>
        <v>-282.59389760557684</v>
      </c>
      <c r="Y1585">
        <f t="shared" si="372"/>
        <v>66828.05835862743</v>
      </c>
      <c r="Z1585">
        <f t="shared" si="373"/>
        <v>66545.464461021853</v>
      </c>
    </row>
    <row r="1586" spans="5:26" x14ac:dyDescent="0.2">
      <c r="E1586">
        <f t="shared" si="360"/>
        <v>0.19762499999999208</v>
      </c>
      <c r="F1586">
        <f t="shared" si="361"/>
        <v>68971.672635308249</v>
      </c>
      <c r="H1586">
        <f t="shared" si="374"/>
        <v>0.19762499999999208</v>
      </c>
      <c r="I1586">
        <f t="shared" si="362"/>
        <v>125.99999999961983</v>
      </c>
      <c r="J1586">
        <f t="shared" si="363"/>
        <v>5.0332792497501715E-2</v>
      </c>
      <c r="K1586">
        <f t="shared" si="364"/>
        <v>21.485007606289109</v>
      </c>
      <c r="L1586">
        <f t="shared" si="365"/>
        <v>3.9653912343960056E-4</v>
      </c>
      <c r="M1586">
        <f>J1586/SQRT('Exhaust Gas Math'!$E$14*$B$21*$B$23)</f>
        <v>8.5447888572182454E-4</v>
      </c>
      <c r="N1586">
        <f t="shared" si="366"/>
        <v>2.8928903021697899E-2</v>
      </c>
      <c r="O1586">
        <f t="shared" si="367"/>
        <v>2.0505438340365841E-4</v>
      </c>
      <c r="P1586">
        <f t="shared" si="368"/>
        <v>1</v>
      </c>
      <c r="Q1586">
        <f>($B$16/2)*(COS((ACOS((2*'Intake Valve Fxn Scratch'!$B$1)/$B$16-1)/($B$17/2))*(I1586-($B$17/2)))+1)*P1586</f>
        <v>7.5993000818509937E-3</v>
      </c>
      <c r="R1586">
        <f t="shared" si="369"/>
        <v>0.99990790550670972</v>
      </c>
      <c r="S1586">
        <f t="shared" si="370"/>
        <v>2.3798684432506902E-4</v>
      </c>
      <c r="T1586">
        <f>S1586*'Exhaust Gas Math'!$C$14</f>
        <v>2.819471805503113E-4</v>
      </c>
      <c r="U1586">
        <f>(T1586/'Exhaust Gas Math'!$B$14)+('Exhaust Gas Math'!$D$10)</f>
        <v>1.0172977760462039E-2</v>
      </c>
      <c r="V1586">
        <f>('Exhaust Gas Math'!$E$10*(2.53982214E-12*V1585^4 - 0.0000000071629564556*V1585^3 + 7.56281407226508E-06*V1585^2 - 0.00322508455050905*V1585 + 1.62997098133725)*$B$24+T1586*'Exhaust Gas Math'!$D$14*$B$23)/('Exhaust Gas Math'!$E$10*(2.53982214E-12*V1585^4 - 0.0000000071629564556*V1585^3 + 7.56281407226508E-06*V1585^2 - 0.00322508455050905*V1585 + 1.62997098133725)+T1586*'Exhaust Gas Math'!$D$14)</f>
        <v>324.51694467146228</v>
      </c>
      <c r="W1586">
        <f>(353.3116967483*V1586^-1.0020802909)*('Exhaust Gas Math'!$E$10/(T1586+'Exhaust Gas Math'!$E$10))+(357.4500179626*V1586^-1.0038444015 )*(T1586/(T1586+'Exhaust Gas Math'!$E$10))</f>
        <v>1.0772230975910777</v>
      </c>
      <c r="X1586">
        <f t="shared" si="371"/>
        <v>-248.62608121040108</v>
      </c>
      <c r="Y1586">
        <f t="shared" si="372"/>
        <v>69220.29871651865</v>
      </c>
      <c r="Z1586">
        <f t="shared" si="373"/>
        <v>68971.672635308249</v>
      </c>
    </row>
    <row r="1587" spans="5:26" x14ac:dyDescent="0.2">
      <c r="E1587">
        <f t="shared" si="360"/>
        <v>0.19774999999999207</v>
      </c>
      <c r="F1587">
        <f t="shared" si="361"/>
        <v>71675.513123635552</v>
      </c>
      <c r="H1587">
        <f t="shared" si="374"/>
        <v>0.19774999999999207</v>
      </c>
      <c r="I1587">
        <f t="shared" si="362"/>
        <v>131.99999999961983</v>
      </c>
      <c r="J1587">
        <f t="shared" si="363"/>
        <v>5.2911440221419623E-2</v>
      </c>
      <c r="K1587">
        <f t="shared" si="364"/>
        <v>19.735645034639333</v>
      </c>
      <c r="L1587">
        <f t="shared" si="365"/>
        <v>4.1481714174698822E-4</v>
      </c>
      <c r="M1587">
        <f>J1587/SQRT('Exhaust Gas Math'!$E$14*$B$21*$B$23)</f>
        <v>8.9825551571730625E-4</v>
      </c>
      <c r="N1587">
        <f t="shared" si="366"/>
        <v>3.1082443968244493E-2</v>
      </c>
      <c r="O1587">
        <f t="shared" si="367"/>
        <v>2.2031915201923397E-4</v>
      </c>
      <c r="P1587">
        <f t="shared" si="368"/>
        <v>1</v>
      </c>
      <c r="Q1587">
        <f>($B$16/2)*(COS((ACOS((2*'Intake Valve Fxn Scratch'!$B$1)/$B$16-1)/($B$17/2))*(I1587-($B$17/2)))+1)*P1587</f>
        <v>7.5657545183076E-3</v>
      </c>
      <c r="R1587">
        <f t="shared" si="369"/>
        <v>0.99549401556678951</v>
      </c>
      <c r="S1587">
        <f t="shared" si="370"/>
        <v>2.6139929967822131E-4</v>
      </c>
      <c r="T1587">
        <f>S1587*'Exhaust Gas Math'!$C$14</f>
        <v>3.0968432625389837E-4</v>
      </c>
      <c r="U1587">
        <f>(T1587/'Exhaust Gas Math'!$B$14)+('Exhaust Gas Math'!$D$10)</f>
        <v>1.1130421519646957E-2</v>
      </c>
      <c r="V1587">
        <f>('Exhaust Gas Math'!$E$10*(2.53982214E-12*V1586^4 - 0.0000000071629564556*V1586^3 + 7.56281407226508E-06*V1586^2 - 0.00322508455050905*V1586 + 1.62997098133725)*$B$24+T1587*'Exhaust Gas Math'!$D$14*$B$23)/('Exhaust Gas Math'!$E$10*(2.53982214E-12*V1586^4 - 0.0000000071629564556*V1586^3 + 7.56281407226508E-06*V1586^2 - 0.00322508455050905*V1586 + 1.62997098133725)+T1587*'Exhaust Gas Math'!$D$14)</f>
        <v>322.22570732641066</v>
      </c>
      <c r="W1587">
        <f>(353.3116967483*V1587^-1.0020802909)*('Exhaust Gas Math'!$E$10/(T1587+'Exhaust Gas Math'!$E$10))+(357.4500179626*V1587^-1.0038444015 )*(T1587/(T1587+'Exhaust Gas Math'!$E$10))</f>
        <v>1.0849159994154089</v>
      </c>
      <c r="X1587">
        <f t="shared" si="371"/>
        <v>-211.28505014369162</v>
      </c>
      <c r="Y1587">
        <f t="shared" si="372"/>
        <v>71886.798173779243</v>
      </c>
      <c r="Z1587">
        <f t="shared" si="373"/>
        <v>71675.513123635552</v>
      </c>
    </row>
    <row r="1588" spans="5:26" x14ac:dyDescent="0.2">
      <c r="E1588">
        <f t="shared" si="360"/>
        <v>0.19787499999999206</v>
      </c>
      <c r="F1588">
        <f t="shared" si="361"/>
        <v>74650.859585160099</v>
      </c>
      <c r="H1588">
        <f t="shared" si="374"/>
        <v>0.19787499999999206</v>
      </c>
      <c r="I1588">
        <f t="shared" si="362"/>
        <v>137.99999999961801</v>
      </c>
      <c r="J1588">
        <f t="shared" si="363"/>
        <v>5.5257690967492473E-2</v>
      </c>
      <c r="K1588">
        <f t="shared" si="364"/>
        <v>17.770054606040876</v>
      </c>
      <c r="L1588">
        <f t="shared" si="365"/>
        <v>4.3144787951417867E-4</v>
      </c>
      <c r="M1588">
        <f>J1588/SQRT('Exhaust Gas Math'!$E$14*$B$21*$B$23)</f>
        <v>9.3808683886965948E-4</v>
      </c>
      <c r="N1588">
        <f t="shared" si="366"/>
        <v>3.3343486332304689E-2</v>
      </c>
      <c r="O1588">
        <f t="shared" si="367"/>
        <v>2.3634591416310671E-4</v>
      </c>
      <c r="P1588">
        <f t="shared" si="368"/>
        <v>1</v>
      </c>
      <c r="Q1588">
        <f>($B$16/2)*(COS((ACOS((2*'Intake Valve Fxn Scratch'!$B$1)/$B$16-1)/($B$17/2))*(I1588-($B$17/2)))+1)*P1588</f>
        <v>7.4823226343136342E-3</v>
      </c>
      <c r="R1588">
        <f t="shared" si="369"/>
        <v>0.98451613609389921</v>
      </c>
      <c r="S1588">
        <f t="shared" si="370"/>
        <v>2.8570939787292909E-4</v>
      </c>
      <c r="T1588">
        <f>S1588*'Exhaust Gas Math'!$C$14</f>
        <v>3.3848492514556184E-4</v>
      </c>
      <c r="U1588">
        <f>(T1588/'Exhaust Gas Math'!$B$14)+('Exhaust Gas Math'!$D$10)</f>
        <v>1.2124574053014698E-2</v>
      </c>
      <c r="V1588">
        <f>('Exhaust Gas Math'!$E$10*(2.53982214E-12*V1587^4 - 0.0000000071629564556*V1587^3 + 7.56281407226508E-06*V1587^2 - 0.00322508455050905*V1587 + 1.62997098133725)*$B$24+T1588*'Exhaust Gas Math'!$D$14*$B$23)/('Exhaust Gas Math'!$E$10*(2.53982214E-12*V1587^4 - 0.0000000071629564556*V1587^3 + 7.56281407226508E-06*V1587^2 - 0.00322508455050905*V1587 + 1.62997098133725)+T1588*'Exhaust Gas Math'!$D$14)</f>
        <v>320.23163753913036</v>
      </c>
      <c r="W1588">
        <f>(353.3116967483*V1588^-1.0020802909)*('Exhaust Gas Math'!$E$10/(T1588+'Exhaust Gas Math'!$E$10))+(357.4500179626*V1588^-1.0038444015 )*(T1588/(T1588+'Exhaust Gas Math'!$E$10))</f>
        <v>1.0917009680641532</v>
      </c>
      <c r="X1588">
        <f t="shared" si="371"/>
        <v>-172.36584964216095</v>
      </c>
      <c r="Y1588">
        <f t="shared" si="372"/>
        <v>74823.225434802254</v>
      </c>
      <c r="Z1588">
        <f t="shared" si="373"/>
        <v>74650.859585160099</v>
      </c>
    </row>
    <row r="1589" spans="5:26" x14ac:dyDescent="0.2">
      <c r="E1589">
        <f t="shared" si="360"/>
        <v>0.19799999999999204</v>
      </c>
      <c r="F1589">
        <f t="shared" si="361"/>
        <v>77885.444631564606</v>
      </c>
      <c r="H1589">
        <f t="shared" si="374"/>
        <v>0.19799999999999204</v>
      </c>
      <c r="I1589">
        <f t="shared" si="362"/>
        <v>143.99999999961801</v>
      </c>
      <c r="J1589">
        <f t="shared" si="363"/>
        <v>5.7345838721561793E-2</v>
      </c>
      <c r="K1589">
        <f t="shared" si="364"/>
        <v>15.609771740555688</v>
      </c>
      <c r="L1589">
        <f t="shared" si="365"/>
        <v>4.4624912689798931E-4</v>
      </c>
      <c r="M1589">
        <f>J1589/SQRT('Exhaust Gas Math'!$E$14*$B$21*$B$23)</f>
        <v>9.7353645486718721E-4</v>
      </c>
      <c r="N1589">
        <f t="shared" si="366"/>
        <v>3.5711621293236497E-2</v>
      </c>
      <c r="O1589">
        <f t="shared" si="367"/>
        <v>2.5313177202526969E-4</v>
      </c>
      <c r="P1589">
        <f t="shared" si="368"/>
        <v>1</v>
      </c>
      <c r="Q1589">
        <f>($B$16/2)*(COS((ACOS((2*'Intake Valve Fxn Scratch'!$B$1)/$B$16-1)/($B$17/2))*(I1589-($B$17/2)))+1)*P1589</f>
        <v>7.3501096823969233E-3</v>
      </c>
      <c r="R1589">
        <f t="shared" si="369"/>
        <v>0.96711969505222672</v>
      </c>
      <c r="S1589">
        <f t="shared" si="370"/>
        <v>3.1072101960492762E-4</v>
      </c>
      <c r="T1589">
        <f>S1589*'Exhaust Gas Math'!$C$14</f>
        <v>3.6811663125237306E-4</v>
      </c>
      <c r="U1589">
        <f>(T1589/'Exhaust Gas Math'!$B$14)+('Exhaust Gas Math'!$D$10)</f>
        <v>1.314741513367784E-2</v>
      </c>
      <c r="V1589">
        <f>('Exhaust Gas Math'!$E$10*(2.53982214E-12*V1588^4 - 0.0000000071629564556*V1588^3 + 7.56281407226508E-06*V1588^2 - 0.00322508455050905*V1588 + 1.62997098133725)*$B$24+T1589*'Exhaust Gas Math'!$D$14*$B$23)/('Exhaust Gas Math'!$E$10*(2.53982214E-12*V1588^4 - 0.0000000071629564556*V1588^3 + 7.56281407226508E-06*V1588^2 - 0.00322508455050905*V1588 + 1.62997098133725)+T1589*'Exhaust Gas Math'!$D$14)</f>
        <v>318.496255514599</v>
      </c>
      <c r="W1589">
        <f>(353.3116967483*V1589^-1.0020802909)*('Exhaust Gas Math'!$E$10/(T1589+'Exhaust Gas Math'!$E$10))+(357.4500179626*V1589^-1.0038444015 )*(T1589/(T1589+'Exhaust Gas Math'!$E$10))</f>
        <v>1.0976750460605462</v>
      </c>
      <c r="X1589">
        <f t="shared" si="371"/>
        <v>-133.73248066537542</v>
      </c>
      <c r="Y1589">
        <f t="shared" si="372"/>
        <v>78019.177112229983</v>
      </c>
      <c r="Z1589">
        <f t="shared" si="373"/>
        <v>77885.444631564606</v>
      </c>
    </row>
    <row r="1590" spans="5:26" x14ac:dyDescent="0.2">
      <c r="E1590">
        <f t="shared" si="360"/>
        <v>0.19812499999999203</v>
      </c>
      <c r="F1590">
        <f t="shared" si="361"/>
        <v>81360.603046955715</v>
      </c>
      <c r="H1590">
        <f t="shared" si="374"/>
        <v>0.19812499999999203</v>
      </c>
      <c r="I1590">
        <f t="shared" si="362"/>
        <v>149.99999999961801</v>
      </c>
      <c r="J1590">
        <f t="shared" si="363"/>
        <v>5.9153005299860971E-2</v>
      </c>
      <c r="K1590">
        <f t="shared" si="364"/>
        <v>13.278464949326279</v>
      </c>
      <c r="L1590">
        <f t="shared" si="365"/>
        <v>4.590587183347229E-4</v>
      </c>
      <c r="M1590">
        <f>J1590/SQRT('Exhaust Gas Math'!$E$14*$B$21*$B$23)</f>
        <v>1.0042159702987113E-3</v>
      </c>
      <c r="N1590">
        <f t="shared" si="366"/>
        <v>3.8181243154598907E-2</v>
      </c>
      <c r="O1590">
        <f t="shared" si="367"/>
        <v>2.7063699120492672E-4</v>
      </c>
      <c r="P1590">
        <f t="shared" si="368"/>
        <v>1</v>
      </c>
      <c r="Q1590">
        <f>($B$16/2)*(COS((ACOS((2*'Intake Valve Fxn Scratch'!$B$1)/$B$16-1)/($B$17/2))*(I1590-($B$17/2)))+1)*P1590</f>
        <v>7.1708671356434141E-3</v>
      </c>
      <c r="R1590">
        <f t="shared" si="369"/>
        <v>0.94353514942676497</v>
      </c>
      <c r="S1590">
        <f t="shared" si="370"/>
        <v>3.361684373571129E-4</v>
      </c>
      <c r="T1590">
        <f>S1590*'Exhaust Gas Math'!$C$14</f>
        <v>3.982646325331262E-4</v>
      </c>
      <c r="U1590">
        <f>(T1590/'Exhaust Gas Math'!$B$14)+('Exhaust Gas Math'!$D$10)</f>
        <v>1.4188077932461173E-2</v>
      </c>
      <c r="V1590">
        <f>('Exhaust Gas Math'!$E$10*(2.53982214E-12*V1589^4 - 0.0000000071629564556*V1589^3 + 7.56281407226508E-06*V1589^2 - 0.00322508455050905*V1589 + 1.62997098133725)*$B$24+T1590*'Exhaust Gas Math'!$D$14*$B$23)/('Exhaust Gas Math'!$E$10*(2.53982214E-12*V1589^4 - 0.0000000071629564556*V1589^3 + 7.56281407226508E-06*V1589^2 - 0.00322508455050905*V1589 + 1.62997098133725)+T1590*'Exhaust Gas Math'!$D$14)</f>
        <v>316.98849515184696</v>
      </c>
      <c r="W1590">
        <f>(353.3116967483*V1590^-1.0020802909)*('Exhaust Gas Math'!$E$10/(T1590+'Exhaust Gas Math'!$E$10))+(357.4500179626*V1590^-1.0038444015 )*(T1590/(T1590+'Exhaust Gas Math'!$E$10))</f>
        <v>1.1029187687730295</v>
      </c>
      <c r="X1590">
        <f t="shared" si="371"/>
        <v>-97.232012474115322</v>
      </c>
      <c r="Y1590">
        <f t="shared" si="372"/>
        <v>81457.835059429824</v>
      </c>
      <c r="Z1590">
        <f t="shared" si="373"/>
        <v>81360.603046955715</v>
      </c>
    </row>
    <row r="1591" spans="5:26" x14ac:dyDescent="0.2">
      <c r="E1591">
        <f t="shared" si="360"/>
        <v>0.19824999999999202</v>
      </c>
      <c r="F1591">
        <f t="shared" si="361"/>
        <v>85051.430592720149</v>
      </c>
      <c r="H1591">
        <f t="shared" si="374"/>
        <v>0.19824999999999202</v>
      </c>
      <c r="I1591">
        <f t="shared" si="362"/>
        <v>155.99999999961619</v>
      </c>
      <c r="J1591">
        <f t="shared" si="363"/>
        <v>6.065939100718426E-2</v>
      </c>
      <c r="K1591">
        <f t="shared" si="364"/>
        <v>10.801676517414659</v>
      </c>
      <c r="L1591">
        <f t="shared" si="365"/>
        <v>4.6973630926001929E-4</v>
      </c>
      <c r="M1591">
        <f>J1591/SQRT('Exhaust Gas Math'!$E$14*$B$21*$B$23)</f>
        <v>1.029789253973063E-3</v>
      </c>
      <c r="N1591">
        <f t="shared" si="366"/>
        <v>4.0740475102811202E-2</v>
      </c>
      <c r="O1591">
        <f t="shared" si="367"/>
        <v>2.8877738625322866E-4</v>
      </c>
      <c r="P1591">
        <f t="shared" si="368"/>
        <v>1</v>
      </c>
      <c r="Q1591">
        <f>($B$16/2)*(COS((ACOS((2*'Intake Valve Fxn Scratch'!$B$1)/$B$16-1)/($B$17/2))*(I1591-($B$17/2)))+1)*P1591</f>
        <v>6.9469694852958407E-3</v>
      </c>
      <c r="R1591">
        <f t="shared" si="369"/>
        <v>0.91407493227576853</v>
      </c>
      <c r="S1591">
        <f t="shared" si="370"/>
        <v>3.6171583233538099E-4</v>
      </c>
      <c r="T1591">
        <f>S1591*'Exhaust Gas Math'!$C$14</f>
        <v>4.2853107858377085E-4</v>
      </c>
      <c r="U1591">
        <f>(T1591/'Exhaust Gas Math'!$B$14)+('Exhaust Gas Math'!$D$10)</f>
        <v>1.5232829263170343E-2</v>
      </c>
      <c r="V1591">
        <f>('Exhaust Gas Math'!$E$10*(2.53982214E-12*V1590^4 - 0.0000000071629564556*V1590^3 + 7.56281407226508E-06*V1590^2 - 0.00322508455050905*V1590 + 1.62997098133725)*$B$24+T1591*'Exhaust Gas Math'!$D$14*$B$23)/('Exhaust Gas Math'!$E$10*(2.53982214E-12*V1590^4 - 0.0000000071629564556*V1590^3 + 7.56281407226508E-06*V1590^2 - 0.00322508455050905*V1590 + 1.62997098133725)+T1591*'Exhaust Gas Math'!$D$14)</f>
        <v>315.68280679243276</v>
      </c>
      <c r="W1591">
        <f>(353.3116967483*V1591^-1.0020802909)*('Exhaust Gas Math'!$E$10/(T1591+'Exhaust Gas Math'!$E$10))+(357.4500179626*V1591^-1.0038444015 )*(T1591/(T1591+'Exhaust Gas Math'!$E$10))</f>
        <v>1.1075002909071123</v>
      </c>
      <c r="X1591">
        <f t="shared" si="371"/>
        <v>-64.609471352198241</v>
      </c>
      <c r="Y1591">
        <f t="shared" si="372"/>
        <v>85116.040064072353</v>
      </c>
      <c r="Z1591">
        <f t="shared" si="373"/>
        <v>85051.430592720149</v>
      </c>
    </row>
    <row r="1592" spans="5:26" x14ac:dyDescent="0.2">
      <c r="E1592">
        <f t="shared" si="360"/>
        <v>0.198374999999992</v>
      </c>
      <c r="F1592">
        <f t="shared" si="361"/>
        <v>88927.467505748267</v>
      </c>
      <c r="H1592">
        <f t="shared" si="374"/>
        <v>0.198374999999992</v>
      </c>
      <c r="I1592">
        <f t="shared" si="362"/>
        <v>161.99999999961619</v>
      </c>
      <c r="J1592">
        <f t="shared" si="363"/>
        <v>6.1848491566490749E-2</v>
      </c>
      <c r="K1592">
        <f t="shared" si="364"/>
        <v>8.2065426571821458</v>
      </c>
      <c r="L1592">
        <f t="shared" si="365"/>
        <v>4.781649137532714E-4</v>
      </c>
      <c r="M1592">
        <f>J1592/SQRT('Exhaust Gas Math'!$E$14*$B$21*$B$23)</f>
        <v>1.0499761196427521E-3</v>
      </c>
      <c r="N1592">
        <f t="shared" si="366"/>
        <v>4.3370137971566483E-2</v>
      </c>
      <c r="O1592">
        <f t="shared" si="367"/>
        <v>3.0741701105018929E-4</v>
      </c>
      <c r="P1592">
        <f t="shared" si="368"/>
        <v>1</v>
      </c>
      <c r="Q1592">
        <f>($B$16/2)*(COS((ACOS((2*'Intake Valve Fxn Scratch'!$B$1)/$B$16-1)/($B$17/2))*(I1592-($B$17/2)))+1)*P1592</f>
        <v>6.6813827850038957E-3</v>
      </c>
      <c r="R1592">
        <f t="shared" si="369"/>
        <v>0.8791293138163021</v>
      </c>
      <c r="S1592">
        <f t="shared" si="370"/>
        <v>3.8696272946625473E-4</v>
      </c>
      <c r="T1592">
        <f>S1592*'Exhaust Gas Math'!$C$14</f>
        <v>4.5844151957424276E-4</v>
      </c>
      <c r="U1592">
        <f>(T1592/'Exhaust Gas Math'!$B$14)+('Exhaust Gas Math'!$D$10)</f>
        <v>1.6265291844822807E-2</v>
      </c>
      <c r="V1592">
        <f>('Exhaust Gas Math'!$E$10*(2.53982214E-12*V1591^4 - 0.0000000071629564556*V1591^3 + 7.56281407226508E-06*V1591^2 - 0.00322508455050905*V1591 + 1.62997098133725)*$B$24+T1592*'Exhaust Gas Math'!$D$14*$B$23)/('Exhaust Gas Math'!$E$10*(2.53982214E-12*V1591^4 - 0.0000000071629564556*V1591^3 + 7.56281407226508E-06*V1591^2 - 0.00322508455050905*V1591 + 1.62997098133725)+T1592*'Exhaust Gas Math'!$D$14)</f>
        <v>314.55781438521268</v>
      </c>
      <c r="W1592">
        <f>(353.3116967483*V1592^-1.0020802909)*('Exhaust Gas Math'!$E$10/(T1592+'Exhaust Gas Math'!$E$10))+(357.4500179626*V1592^-1.0038444015 )*(T1592/(T1592+'Exhaust Gas Math'!$E$10))</f>
        <v>1.1114783485040853</v>
      </c>
      <c r="X1592">
        <f t="shared" si="371"/>
        <v>-37.427556444637226</v>
      </c>
      <c r="Y1592">
        <f t="shared" si="372"/>
        <v>88964.895062192911</v>
      </c>
      <c r="Z1592">
        <f t="shared" si="373"/>
        <v>88927.467505748267</v>
      </c>
    </row>
    <row r="1593" spans="5:26" x14ac:dyDescent="0.2">
      <c r="E1593">
        <f t="shared" si="360"/>
        <v>0.19849999999999199</v>
      </c>
      <c r="F1593">
        <f t="shared" si="361"/>
        <v>92954.02722886113</v>
      </c>
      <c r="H1593">
        <f t="shared" si="374"/>
        <v>0.19849999999999199</v>
      </c>
      <c r="I1593">
        <f t="shared" si="362"/>
        <v>167.99999999961619</v>
      </c>
      <c r="J1593">
        <f t="shared" si="363"/>
        <v>6.2707278943217398E-2</v>
      </c>
      <c r="K1593">
        <f t="shared" si="364"/>
        <v>5.5214961982681094</v>
      </c>
      <c r="L1593">
        <f t="shared" si="365"/>
        <v>4.8425218625985239E-4</v>
      </c>
      <c r="M1593">
        <f>J1593/SQRT('Exhaust Gas Math'!$E$14*$B$21*$B$23)</f>
        <v>1.0645553957831287E-3</v>
      </c>
      <c r="N1593">
        <f t="shared" si="366"/>
        <v>4.6042841937367157E-2</v>
      </c>
      <c r="O1593">
        <f t="shared" si="367"/>
        <v>3.2636172054424477E-4</v>
      </c>
      <c r="P1593">
        <f t="shared" si="368"/>
        <v>1</v>
      </c>
      <c r="Q1593">
        <f>($B$16/2)*(COS((ACOS((2*'Intake Valve Fxn Scratch'!$B$1)/$B$16-1)/($B$17/2))*(I1593-($B$17/2)))+1)*P1593</f>
        <v>6.3776253584325975E-3</v>
      </c>
      <c r="R1593">
        <f t="shared" si="369"/>
        <v>0.83916123137271015</v>
      </c>
      <c r="S1593">
        <f t="shared" si="370"/>
        <v>4.1145626310585523E-4</v>
      </c>
      <c r="T1593">
        <f>S1593*'Exhaust Gas Math'!$C$14</f>
        <v>4.8745943764859958E-4</v>
      </c>
      <c r="U1593">
        <f>(T1593/'Exhaust Gas Math'!$B$14)+('Exhaust Gas Math'!$D$10)</f>
        <v>1.7266945903309409E-2</v>
      </c>
      <c r="V1593">
        <f>('Exhaust Gas Math'!$E$10*(2.53982214E-12*V1592^4 - 0.0000000071629564556*V1592^3 + 7.56281407226508E-06*V1592^2 - 0.00322508455050905*V1592 + 1.62997098133725)*$B$24+T1593*'Exhaust Gas Math'!$D$14*$B$23)/('Exhaust Gas Math'!$E$10*(2.53982214E-12*V1592^4 - 0.0000000071629564556*V1592^3 + 7.56281407226508E-06*V1592^2 - 0.00322508455050905*V1592 + 1.62997098133725)+T1593*'Exhaust Gas Math'!$D$14)</f>
        <v>313.59536130050844</v>
      </c>
      <c r="W1593">
        <f>(353.3116967483*V1593^-1.0020802909)*('Exhaust Gas Math'!$E$10/(T1593+'Exhaust Gas Math'!$E$10))+(357.4500179626*V1593^-1.0038444015 )*(T1593/(T1593+'Exhaust Gas Math'!$E$10))</f>
        <v>1.1149043646280414</v>
      </c>
      <c r="X1593">
        <f t="shared" si="371"/>
        <v>-16.995000235145394</v>
      </c>
      <c r="Y1593">
        <f t="shared" si="372"/>
        <v>92971.02222909627</v>
      </c>
      <c r="Z1593">
        <f t="shared" si="373"/>
        <v>92954.02722886113</v>
      </c>
    </row>
    <row r="1594" spans="5:26" x14ac:dyDescent="0.2">
      <c r="E1594">
        <f t="shared" si="360"/>
        <v>0.19862499999999197</v>
      </c>
      <c r="F1594">
        <f t="shared" si="361"/>
        <v>97094.285381695154</v>
      </c>
      <c r="H1594">
        <f t="shared" si="374"/>
        <v>0.19862499999999197</v>
      </c>
      <c r="I1594">
        <f t="shared" si="362"/>
        <v>173.99999999961437</v>
      </c>
      <c r="J1594">
        <f t="shared" si="363"/>
        <v>6.3226344083151975E-2</v>
      </c>
      <c r="K1594">
        <f t="shared" si="364"/>
        <v>2.7759550715585029</v>
      </c>
      <c r="L1594">
        <f t="shared" si="365"/>
        <v>4.8793143334833631E-4</v>
      </c>
      <c r="M1594">
        <f>J1594/SQRT('Exhaust Gas Math'!$E$14*$B$21*$B$23)</f>
        <v>1.0733673487938892E-3</v>
      </c>
      <c r="N1594">
        <f t="shared" si="366"/>
        <v>4.8722302043054867E-2</v>
      </c>
      <c r="O1594">
        <f t="shared" si="367"/>
        <v>3.4535431903352711E-4</v>
      </c>
      <c r="P1594">
        <f t="shared" si="368"/>
        <v>1</v>
      </c>
      <c r="Q1594">
        <f>($B$16/2)*(COS((ACOS((2*'Intake Valve Fxn Scratch'!$B$1)/$B$16-1)/($B$17/2))*(I1594-($B$17/2)))+1)*P1594</f>
        <v>6.0397211907482424E-3</v>
      </c>
      <c r="R1594">
        <f t="shared" si="369"/>
        <v>0.79470015667740035</v>
      </c>
      <c r="S1594">
        <f t="shared" si="370"/>
        <v>4.3471069685505341E-4</v>
      </c>
      <c r="T1594">
        <f>S1594*'Exhaust Gas Math'!$C$14</f>
        <v>5.1500937239173526E-4</v>
      </c>
      <c r="U1594">
        <f>(T1594/'Exhaust Gas Math'!$B$14)+('Exhaust Gas Math'!$D$10)</f>
        <v>1.8217927427062797E-2</v>
      </c>
      <c r="V1594">
        <f>('Exhaust Gas Math'!$E$10*(2.53982214E-12*V1593^4 - 0.0000000071629564556*V1593^3 + 7.56281407226508E-06*V1593^2 - 0.00322508455050905*V1593 + 1.62997098133725)*$B$24+T1594*'Exhaust Gas Math'!$D$14*$B$23)/('Exhaust Gas Math'!$E$10*(2.53982214E-12*V1593^4 - 0.0000000071629564556*V1593^3 + 7.56281407226508E-06*V1593^2 - 0.00322508455050905*V1593 + 1.62997098133725)+T1594*'Exhaust Gas Math'!$D$14)</f>
        <v>312.77981988178385</v>
      </c>
      <c r="W1594">
        <f>(353.3116967483*V1594^-1.0020802909)*('Exhaust Gas Math'!$E$10/(T1594+'Exhaust Gas Math'!$E$10))+(357.4500179626*V1594^-1.0038444015 )*(T1594/(T1594+'Exhaust Gas Math'!$E$10))</f>
        <v>1.1178239665250924</v>
      </c>
      <c r="X1594">
        <f t="shared" si="371"/>
        <v>-4.3069346961402486</v>
      </c>
      <c r="Y1594">
        <f t="shared" si="372"/>
        <v>97098.592316391296</v>
      </c>
      <c r="Z1594">
        <f t="shared" si="373"/>
        <v>97094.285381695154</v>
      </c>
    </row>
    <row r="1595" spans="5:26" x14ac:dyDescent="0.2">
      <c r="E1595">
        <f t="shared" si="360"/>
        <v>0.19874999999999196</v>
      </c>
      <c r="F1595">
        <f t="shared" si="361"/>
        <v>101312.21780357015</v>
      </c>
      <c r="H1595">
        <f t="shared" si="374"/>
        <v>0.19874999999999196</v>
      </c>
      <c r="I1595">
        <f t="shared" si="362"/>
        <v>179.99999999961437</v>
      </c>
      <c r="J1595">
        <f t="shared" si="363"/>
        <v>6.3399999999999998E-2</v>
      </c>
      <c r="K1595">
        <f t="shared" si="364"/>
        <v>1.7896411534398378E-10</v>
      </c>
      <c r="L1595">
        <f t="shared" si="365"/>
        <v>4.8916234441769013E-4</v>
      </c>
      <c r="M1595">
        <f>J1595/SQRT('Exhaust Gas Math'!$E$14*$B$21*$B$23)</f>
        <v>1.0763154330738279E-3</v>
      </c>
      <c r="N1595">
        <f t="shared" si="366"/>
        <v>5.1362995243240339E-2</v>
      </c>
      <c r="O1595">
        <f t="shared" si="367"/>
        <v>3.6407212922896136E-4</v>
      </c>
      <c r="P1595">
        <f t="shared" si="368"/>
        <v>1</v>
      </c>
      <c r="Q1595">
        <f>($B$16/2)*(COS((ACOS((2*'Intake Valve Fxn Scratch'!$B$1)/$B$16-1)/($B$17/2))*(I1595-($B$17/2)))+1)*P1595</f>
        <v>5.6721466214222395E-3</v>
      </c>
      <c r="R1595">
        <f t="shared" si="369"/>
        <v>0.7463350817660841</v>
      </c>
      <c r="S1595">
        <f t="shared" si="370"/>
        <v>4.5623390364642413E-4</v>
      </c>
      <c r="T1595">
        <f>S1595*'Exhaust Gas Math'!$C$14</f>
        <v>5.4050829225194138E-4</v>
      </c>
      <c r="U1595">
        <f>(T1595/'Exhaust Gas Math'!$B$14)+('Exhaust Gas Math'!$D$10)</f>
        <v>1.9098111060483789E-2</v>
      </c>
      <c r="V1595">
        <f>('Exhaust Gas Math'!$E$10*(2.53982214E-12*V1594^4 - 0.0000000071629564556*V1594^3 + 7.56281407226508E-06*V1594^2 - 0.00322508455050905*V1594 + 1.62997098133725)*$B$24+T1595*'Exhaust Gas Math'!$D$14*$B$23)/('Exhaust Gas Math'!$E$10*(2.53982214E-12*V1594^4 - 0.0000000071629564556*V1594^3 + 7.56281407226508E-06*V1594^2 - 0.00322508455050905*V1594 + 1.62997098133725)+T1595*'Exhaust Gas Math'!$D$14)</f>
        <v>312.09757045105482</v>
      </c>
      <c r="W1595">
        <f>(353.3116967483*V1595^-1.0020802909)*('Exhaust Gas Math'!$E$10/(T1595+'Exhaust Gas Math'!$E$10))+(357.4500179626*V1595^-1.0038444015 )*(T1595/(T1595+'Exhaust Gas Math'!$E$10))</f>
        <v>1.1202781392720826</v>
      </c>
      <c r="X1595">
        <f t="shared" si="371"/>
        <v>-1.7940220709079285E-20</v>
      </c>
      <c r="Y1595">
        <f t="shared" si="372"/>
        <v>101312.21780357015</v>
      </c>
      <c r="Z1595">
        <f t="shared" si="373"/>
        <v>101312.21780357015</v>
      </c>
    </row>
    <row r="1596" spans="5:26" x14ac:dyDescent="0.2">
      <c r="E1596">
        <f t="shared" si="360"/>
        <v>0.19887499999999195</v>
      </c>
      <c r="F1596">
        <f t="shared" si="361"/>
        <v>101325</v>
      </c>
      <c r="H1596">
        <f t="shared" si="374"/>
        <v>0.19887499999999195</v>
      </c>
      <c r="I1596">
        <f t="shared" si="362"/>
        <v>185.99999999961256</v>
      </c>
      <c r="J1596">
        <f t="shared" si="363"/>
        <v>6.3226344083196551E-2</v>
      </c>
      <c r="K1596">
        <f t="shared" si="364"/>
        <v>-2.7759550712032857</v>
      </c>
      <c r="L1596">
        <f t="shared" si="365"/>
        <v>4.8793143334865236E-4</v>
      </c>
      <c r="M1596">
        <f>J1596/SQRT('Exhaust Gas Math'!$E$14*$B$21*$B$23)</f>
        <v>1.0733673487946459E-3</v>
      </c>
      <c r="N1596">
        <f t="shared" si="366"/>
        <v>5.391028538999737E-2</v>
      </c>
      <c r="O1596">
        <f t="shared" si="367"/>
        <v>3.8212787818016439E-4</v>
      </c>
      <c r="P1596">
        <f t="shared" si="368"/>
        <v>1</v>
      </c>
      <c r="Q1596">
        <f>($B$16/2)*(COS((ACOS((2*'Intake Valve Fxn Scratch'!$B$1)/$B$16-1)/($B$17/2))*(I1596-($B$17/2)))+1)*P1596</f>
        <v>5.2797710445339312E-3</v>
      </c>
      <c r="R1596">
        <f t="shared" si="369"/>
        <v>0.69470671638604353</v>
      </c>
      <c r="S1596">
        <f t="shared" si="370"/>
        <v>4.7555959718103983E-4</v>
      </c>
      <c r="T1596">
        <f>S1596*'Exhaust Gas Math'!$C$14</f>
        <v>5.6340377968830424E-4</v>
      </c>
      <c r="U1596">
        <f>(T1596/'Exhaust Gas Math'!$B$14)+('Exhaust Gas Math'!$D$10)</f>
        <v>1.9888428196706186E-2</v>
      </c>
      <c r="V1596">
        <f>('Exhaust Gas Math'!$E$10*(2.53982214E-12*V1595^4 - 0.0000000071629564556*V1595^3 + 7.56281407226508E-06*V1595^2 - 0.00322508455050905*V1595 + 1.62997098133725)*$B$24+T1596*'Exhaust Gas Math'!$D$14*$B$23)/('Exhaust Gas Math'!$E$10*(2.53982214E-12*V1595^4 - 0.0000000071629564556*V1595^3 + 7.56281407226508E-06*V1595^2 - 0.00322508455050905*V1595 + 1.62997098133725)+T1596*'Exhaust Gas Math'!$D$14)</f>
        <v>311.53657905153591</v>
      </c>
      <c r="W1596">
        <f>(353.3116967483*V1596^-1.0020802909)*('Exhaust Gas Math'!$E$10/(T1596+'Exhaust Gas Math'!$E$10))+(357.4500179626*V1596^-1.0038444015 )*(T1596/(T1596+'Exhaust Gas Math'!$E$10))</f>
        <v>1.122304198165041</v>
      </c>
      <c r="X1596">
        <f t="shared" si="371"/>
        <v>4.3241968630266543</v>
      </c>
      <c r="Y1596">
        <f t="shared" si="372"/>
        <v>105580.75159246828</v>
      </c>
      <c r="Z1596">
        <f t="shared" si="373"/>
        <v>101325</v>
      </c>
    </row>
    <row r="1597" spans="5:26" x14ac:dyDescent="0.2">
      <c r="E1597">
        <f t="shared" si="360"/>
        <v>0.19899999999999193</v>
      </c>
      <c r="F1597">
        <f t="shared" si="361"/>
        <v>101325</v>
      </c>
      <c r="H1597">
        <f t="shared" si="374"/>
        <v>0.19899999999999193</v>
      </c>
      <c r="I1597">
        <f t="shared" si="362"/>
        <v>191.99999999961256</v>
      </c>
      <c r="J1597">
        <f t="shared" si="363"/>
        <v>6.270727894330605E-2</v>
      </c>
      <c r="K1597">
        <f t="shared" si="364"/>
        <v>-5.5214961979187409</v>
      </c>
      <c r="L1597">
        <f t="shared" si="365"/>
        <v>4.8425218626048068E-4</v>
      </c>
      <c r="M1597">
        <f>J1597/SQRT('Exhaust Gas Math'!$E$14*$B$21*$B$23)</f>
        <v>1.0645553957846338E-3</v>
      </c>
      <c r="N1597">
        <f t="shared" si="366"/>
        <v>5.6301139017921081E-2</v>
      </c>
      <c r="O1597">
        <f t="shared" si="367"/>
        <v>3.990747709162832E-4</v>
      </c>
      <c r="P1597">
        <f t="shared" si="368"/>
        <v>1</v>
      </c>
      <c r="Q1597">
        <f>($B$16/2)*(COS((ACOS((2*'Intake Valve Fxn Scratch'!$B$1)/$B$16-1)/($B$17/2))*(I1597-($B$17/2)))+1)*P1597</f>
        <v>4.867792402134398E-3</v>
      </c>
      <c r="R1597">
        <f t="shared" si="369"/>
        <v>0.64049900028084183</v>
      </c>
      <c r="S1597">
        <f t="shared" si="370"/>
        <v>4.9228307582158592E-4</v>
      </c>
      <c r="T1597">
        <f>S1597*'Exhaust Gas Math'!$C$14</f>
        <v>5.832163775865934E-4</v>
      </c>
      <c r="U1597">
        <f>(T1597/'Exhaust Gas Math'!$B$14)+('Exhaust Gas Math'!$D$10)</f>
        <v>2.0572328710972296E-2</v>
      </c>
      <c r="V1597">
        <f>('Exhaust Gas Math'!$E$10*(2.53982214E-12*V1596^4 - 0.0000000071629564556*V1596^3 + 7.56281407226508E-06*V1596^2 - 0.00322508455050905*V1596 + 1.62997098133725)*$B$24+T1597*'Exhaust Gas Math'!$D$14*$B$23)/('Exhaust Gas Math'!$E$10*(2.53982214E-12*V1596^4 - 0.0000000071629564556*V1596^3 + 7.56281407226508E-06*V1596^2 - 0.00322508455050905*V1596 + 1.62997098133725)+T1597*'Exhaust Gas Math'!$D$14)</f>
        <v>311.0860218296458</v>
      </c>
      <c r="W1597">
        <f>(353.3116967483*V1597^-1.0020802909)*('Exhaust Gas Math'!$E$10/(T1597+'Exhaust Gas Math'!$E$10))+(357.4500179626*V1597^-1.0038444015 )*(T1597/(T1597+'Exhaust Gas Math'!$E$10))</f>
        <v>1.1239367206306328</v>
      </c>
      <c r="X1597">
        <f t="shared" si="371"/>
        <v>17.13268459161657</v>
      </c>
      <c r="Y1597">
        <f t="shared" si="372"/>
        <v>109881.9606251252</v>
      </c>
      <c r="Z1597">
        <f t="shared" si="373"/>
        <v>101325</v>
      </c>
    </row>
    <row r="1598" spans="5:26" x14ac:dyDescent="0.2">
      <c r="E1598">
        <f t="shared" si="360"/>
        <v>0.19912499999999192</v>
      </c>
      <c r="F1598">
        <f t="shared" si="361"/>
        <v>101325</v>
      </c>
      <c r="H1598">
        <f t="shared" si="374"/>
        <v>0.19912499999999192</v>
      </c>
      <c r="I1598">
        <f t="shared" si="362"/>
        <v>197.99999999961256</v>
      </c>
      <c r="J1598">
        <f t="shared" si="363"/>
        <v>6.1848491566622504E-2</v>
      </c>
      <c r="K1598">
        <f t="shared" si="364"/>
        <v>-8.2065426568424531</v>
      </c>
      <c r="L1598">
        <f t="shared" si="365"/>
        <v>4.7816491375420533E-4</v>
      </c>
      <c r="M1598">
        <f>J1598/SQRT('Exhaust Gas Math'!$E$14*$B$21*$B$23)</f>
        <v>1.0499761196449888E-3</v>
      </c>
      <c r="N1598">
        <f t="shared" si="366"/>
        <v>5.846553504835604E-2</v>
      </c>
      <c r="O1598">
        <f t="shared" si="367"/>
        <v>4.1441648273747751E-4</v>
      </c>
      <c r="P1598">
        <f t="shared" si="368"/>
        <v>1</v>
      </c>
      <c r="Q1598">
        <f>($B$16/2)*(COS((ACOS((2*'Intake Valve Fxn Scratch'!$B$1)/$B$16-1)/($B$17/2))*(I1598-($B$17/2)))+1)*P1598</f>
        <v>4.4416683252173905E-3</v>
      </c>
      <c r="R1598">
        <f t="shared" si="369"/>
        <v>0.58443004279176192</v>
      </c>
      <c r="S1598">
        <f t="shared" si="370"/>
        <v>5.0609723438083609E-4</v>
      </c>
      <c r="T1598">
        <f>S1598*'Exhaust Gas Math'!$C$14</f>
        <v>5.9958225305547228E-4</v>
      </c>
      <c r="U1598">
        <f>(T1598/'Exhaust Gas Math'!$B$14)+('Exhaust Gas Math'!$D$10)</f>
        <v>2.1137253649490723E-2</v>
      </c>
      <c r="V1598">
        <f>('Exhaust Gas Math'!$E$10*(2.53982214E-12*V1597^4 - 0.0000000071629564556*V1597^3 + 7.56281407226508E-06*V1597^2 - 0.00322508455050905*V1597 + 1.62997098133725)*$B$24+T1598*'Exhaust Gas Math'!$D$14*$B$23)/('Exhaust Gas Math'!$E$10*(2.53982214E-12*V1597^4 - 0.0000000071629564556*V1597^3 + 7.56281407226508E-06*V1597^2 - 0.00322508455050905*V1597 + 1.62997098133725)+T1598*'Exhaust Gas Math'!$D$14)</f>
        <v>310.73591957814421</v>
      </c>
      <c r="W1598">
        <f>(353.3116967483*V1598^-1.0020802909)*('Exhaust Gas Math'!$E$10/(T1598+'Exhaust Gas Math'!$E$10))+(357.4500179626*V1598^-1.0038444015 )*(T1598/(T1598+'Exhaust Gas Math'!$E$10))</f>
        <v>1.1252085371307647</v>
      </c>
      <c r="X1598">
        <f t="shared" si="371"/>
        <v>37.88990229872045</v>
      </c>
      <c r="Y1598">
        <f t="shared" si="372"/>
        <v>114207.95354227304</v>
      </c>
      <c r="Z1598">
        <f t="shared" si="373"/>
        <v>101325</v>
      </c>
    </row>
    <row r="1599" spans="5:26" x14ac:dyDescent="0.2">
      <c r="E1599">
        <f t="shared" si="360"/>
        <v>0.19924999999999191</v>
      </c>
      <c r="F1599">
        <f t="shared" si="361"/>
        <v>101325</v>
      </c>
      <c r="H1599">
        <f t="shared" si="374"/>
        <v>0.19924999999999191</v>
      </c>
      <c r="I1599">
        <f t="shared" si="362"/>
        <v>203.99999999961074</v>
      </c>
      <c r="J1599">
        <f t="shared" si="363"/>
        <v>6.065939100735767E-2</v>
      </c>
      <c r="K1599">
        <f t="shared" si="364"/>
        <v>-10.801676517088366</v>
      </c>
      <c r="L1599">
        <f t="shared" si="365"/>
        <v>4.6973630926124845E-4</v>
      </c>
      <c r="M1599">
        <f>J1599/SQRT('Exhaust Gas Math'!$E$14*$B$21*$B$23)</f>
        <v>1.0297892539760068E-3</v>
      </c>
      <c r="N1599">
        <f t="shared" si="366"/>
        <v>6.0328632872194365E-2</v>
      </c>
      <c r="O1599">
        <f t="shared" si="367"/>
        <v>4.2762252705935591E-4</v>
      </c>
      <c r="P1599">
        <f t="shared" si="368"/>
        <v>1</v>
      </c>
      <c r="Q1599">
        <f>($B$16/2)*(COS((ACOS((2*'Intake Valve Fxn Scratch'!$B$1)/$B$16-1)/($B$17/2))*(I1599-($B$17/2)))+1)*P1599</f>
        <v>4.007043834495216E-3</v>
      </c>
      <c r="R1599">
        <f t="shared" si="369"/>
        <v>0.5272426098020021</v>
      </c>
      <c r="S1599">
        <f t="shared" si="370"/>
        <v>5.1682480382454657E-4</v>
      </c>
      <c r="T1599">
        <f>S1599*'Exhaust Gas Math'!$C$14</f>
        <v>6.1229139236688936E-4</v>
      </c>
      <c r="U1599">
        <f>(T1599/'Exhaust Gas Math'!$B$14)+('Exhaust Gas Math'!$D$10)</f>
        <v>2.1575953660240364E-2</v>
      </c>
      <c r="V1599">
        <f>('Exhaust Gas Math'!$E$10*(2.53982214E-12*V1598^4 - 0.0000000071629564556*V1598^3 + 7.56281407226508E-06*V1598^2 - 0.00322508455050905*V1598 + 1.62997098133725)*$B$24+T1599*'Exhaust Gas Math'!$D$14*$B$23)/('Exhaust Gas Math'!$E$10*(2.53982214E-12*V1598^4 - 0.0000000071629564556*V1598^3 + 7.56281407226508E-06*V1598^2 - 0.00322508455050905*V1598 + 1.62997098133725)+T1599*'Exhaust Gas Math'!$D$14)</f>
        <v>310.47676082358987</v>
      </c>
      <c r="W1599">
        <f>(353.3116967483*V1599^-1.0020802909)*('Exhaust Gas Math'!$E$10/(T1599+'Exhaust Gas Math'!$E$10))+(357.4500179626*V1599^-1.0038444015 )*(T1599/(T1599+'Exhaust Gas Math'!$E$10))</f>
        <v>1.1261518352108302</v>
      </c>
      <c r="X1599">
        <f t="shared" si="371"/>
        <v>65.697567150333384</v>
      </c>
      <c r="Y1599">
        <f t="shared" si="372"/>
        <v>118571.14293681803</v>
      </c>
      <c r="Z1599">
        <f t="shared" si="373"/>
        <v>101325</v>
      </c>
    </row>
    <row r="1600" spans="5:26" x14ac:dyDescent="0.2">
      <c r="E1600">
        <f t="shared" si="360"/>
        <v>0.19937499999999189</v>
      </c>
      <c r="F1600">
        <f t="shared" si="361"/>
        <v>101325</v>
      </c>
      <c r="H1600">
        <f t="shared" si="374"/>
        <v>0.19937499999999189</v>
      </c>
      <c r="I1600">
        <f t="shared" si="362"/>
        <v>209.99999999961074</v>
      </c>
      <c r="J1600">
        <f t="shared" si="363"/>
        <v>5.9153005300074141E-2</v>
      </c>
      <c r="K1600">
        <f t="shared" si="364"/>
        <v>-13.278464949016959</v>
      </c>
      <c r="L1600">
        <f t="shared" si="365"/>
        <v>4.5905871833623385E-4</v>
      </c>
      <c r="M1600">
        <f>J1600/SQRT('Exhaust Gas Math'!$E$14*$B$21*$B$23)</f>
        <v>1.0042159703023302E-3</v>
      </c>
      <c r="N1600">
        <f t="shared" si="366"/>
        <v>6.181370505085218E-2</v>
      </c>
      <c r="O1600">
        <f t="shared" si="367"/>
        <v>4.3814904303807114E-4</v>
      </c>
      <c r="P1600">
        <f t="shared" si="368"/>
        <v>1</v>
      </c>
      <c r="Q1600">
        <f>($B$16/2)*(COS((ACOS((2*'Intake Valve Fxn Scratch'!$B$1)/$B$16-1)/($B$17/2))*(I1600-($B$17/2)))+1)*P1600</f>
        <v>3.5696765587547316E-3</v>
      </c>
      <c r="R1600">
        <f t="shared" si="369"/>
        <v>0.46969428404667524</v>
      </c>
      <c r="S1600">
        <f t="shared" si="370"/>
        <v>5.2444240115745509E-4</v>
      </c>
      <c r="T1600">
        <f>S1600*'Exhaust Gas Math'!$C$14</f>
        <v>6.2131609327702652E-4</v>
      </c>
      <c r="U1600">
        <f>(T1600/'Exhaust Gas Math'!$B$14)+('Exhaust Gas Math'!$D$10)</f>
        <v>2.1887472504221624E-2</v>
      </c>
      <c r="V1600">
        <f>('Exhaust Gas Math'!$E$10*(2.53982214E-12*V1599^4 - 0.0000000071629564556*V1599^3 + 7.56281407226508E-06*V1599^2 - 0.00322508455050905*V1599 + 1.62997098133725)*$B$24+T1600*'Exhaust Gas Math'!$D$14*$B$23)/('Exhaust Gas Math'!$E$10*(2.53982214E-12*V1599^4 - 0.0000000071629564556*V1599^3 + 7.56281407226508E-06*V1599^2 - 0.00322508455050905*V1599 + 1.62997098133725)+T1600*'Exhaust Gas Math'!$D$14)</f>
        <v>310.29910852876679</v>
      </c>
      <c r="W1600">
        <f>(353.3116967483*V1600^-1.0020802909)*('Exhaust Gas Math'!$E$10/(T1600+'Exhaust Gas Math'!$E$10))+(357.4500179626*V1600^-1.0038444015 )*(T1600/(T1600+'Exhaust Gas Math'!$E$10))</f>
        <v>1.1267993748783314</v>
      </c>
      <c r="X1600">
        <f t="shared" si="371"/>
        <v>99.337298422054047</v>
      </c>
      <c r="Y1600">
        <f t="shared" si="372"/>
        <v>123010.43079227881</v>
      </c>
      <c r="Z1600">
        <f t="shared" si="373"/>
        <v>101325</v>
      </c>
    </row>
    <row r="1601" spans="5:26" x14ac:dyDescent="0.2">
      <c r="E1601">
        <f t="shared" si="360"/>
        <v>0.19949999999999188</v>
      </c>
      <c r="F1601">
        <f t="shared" si="361"/>
        <v>101325</v>
      </c>
      <c r="H1601">
        <f t="shared" si="374"/>
        <v>0.19949999999999188</v>
      </c>
      <c r="I1601">
        <f t="shared" si="362"/>
        <v>215.99999999961074</v>
      </c>
      <c r="J1601">
        <f t="shared" si="363"/>
        <v>5.7345838721812391E-2</v>
      </c>
      <c r="K1601">
        <f t="shared" si="364"/>
        <v>-15.60977174026673</v>
      </c>
      <c r="L1601">
        <f t="shared" si="365"/>
        <v>4.4624912689976567E-4</v>
      </c>
      <c r="M1601">
        <f>J1601/SQRT('Exhaust Gas Math'!$E$14*$B$21*$B$23)</f>
        <v>9.7353645487144151E-4</v>
      </c>
      <c r="N1601">
        <f t="shared" si="366"/>
        <v>6.2845765440056947E-2</v>
      </c>
      <c r="O1601">
        <f t="shared" si="367"/>
        <v>4.4546451250419616E-4</v>
      </c>
      <c r="P1601">
        <f t="shared" si="368"/>
        <v>1</v>
      </c>
      <c r="Q1601">
        <f>($B$16/2)*(COS((ACOS((2*'Intake Valve Fxn Scratch'!$B$1)/$B$16-1)/($B$17/2))*(I1601-($B$17/2)))+1)*P1601</f>
        <v>3.1353604614544222E-3</v>
      </c>
      <c r="R1601">
        <f t="shared" si="369"/>
        <v>0.41254742913873976</v>
      </c>
      <c r="S1601">
        <f t="shared" si="370"/>
        <v>5.2909220005317194E-4</v>
      </c>
      <c r="T1601">
        <f>S1601*'Exhaust Gas Math'!$C$14</f>
        <v>6.2682479142583101E-4</v>
      </c>
      <c r="U1601">
        <f>(T1601/'Exhaust Gas Math'!$B$14)+('Exhaust Gas Math'!$D$10)</f>
        <v>2.2077624321577668E-2</v>
      </c>
      <c r="V1601">
        <f>('Exhaust Gas Math'!$E$10*(2.53982214E-12*V1600^4 - 0.0000000071629564556*V1600^3 + 7.56281407226508E-06*V1600^2 - 0.00322508455050905*V1600 + 1.62997098133725)*$B$24+T1601*'Exhaust Gas Math'!$D$14*$B$23)/('Exhaust Gas Math'!$E$10*(2.53982214E-12*V1600^4 - 0.0000000071629564556*V1600^3 + 7.56281407226508E-06*V1600^2 - 0.00322508455050905*V1600 + 1.62997098133725)+T1601*'Exhaust Gas Math'!$D$14)</f>
        <v>310.19320645600857</v>
      </c>
      <c r="W1601">
        <f>(353.3116967483*V1601^-1.0020802909)*('Exhaust Gas Math'!$E$10/(T1601+'Exhaust Gas Math'!$E$10))+(357.4500179626*V1601^-1.0038444015 )*(T1601/(T1601+'Exhaust Gas Math'!$E$10))</f>
        <v>1.1271857400270029</v>
      </c>
      <c r="X1601">
        <f t="shared" si="371"/>
        <v>137.32784189625508</v>
      </c>
      <c r="Y1601">
        <f t="shared" si="372"/>
        <v>127597.23973490874</v>
      </c>
      <c r="Z1601">
        <f t="shared" si="373"/>
        <v>101325</v>
      </c>
    </row>
    <row r="1602" spans="5:26" x14ac:dyDescent="0.2">
      <c r="E1602">
        <f t="shared" si="360"/>
        <v>0.19962499999999186</v>
      </c>
      <c r="F1602">
        <f t="shared" si="361"/>
        <v>101325</v>
      </c>
      <c r="H1602">
        <f t="shared" si="374"/>
        <v>0.19962499999999186</v>
      </c>
      <c r="I1602">
        <f t="shared" si="362"/>
        <v>221.99999999960892</v>
      </c>
      <c r="J1602">
        <f t="shared" si="363"/>
        <v>5.5257690967777759E-2</v>
      </c>
      <c r="K1602">
        <f t="shared" si="364"/>
        <v>-17.770054605775442</v>
      </c>
      <c r="L1602">
        <f t="shared" si="365"/>
        <v>4.3144787951620081E-4</v>
      </c>
      <c r="M1602">
        <f>J1602/SQRT('Exhaust Gas Math'!$E$14*$B$21*$B$23)</f>
        <v>9.3808683887450261E-4</v>
      </c>
      <c r="N1602">
        <f t="shared" si="366"/>
        <v>6.3355736789084599E-2</v>
      </c>
      <c r="O1602">
        <f t="shared" si="367"/>
        <v>4.4907930081642371E-4</v>
      </c>
      <c r="P1602">
        <f t="shared" si="368"/>
        <v>1</v>
      </c>
      <c r="Q1602">
        <f>($B$16/2)*(COS((ACOS((2*'Intake Valve Fxn Scratch'!$B$1)/$B$16-1)/($B$17/2))*(I1602-($B$17/2)))+1)*P1602</f>
        <v>2.7098490859816522E-3</v>
      </c>
      <c r="R1602">
        <f t="shared" si="369"/>
        <v>0.35655909026074373</v>
      </c>
      <c r="S1602">
        <f t="shared" si="370"/>
        <v>5.3107798614841469E-4</v>
      </c>
      <c r="T1602">
        <f>S1602*'Exhaust Gas Math'!$C$14</f>
        <v>6.2917738697504107E-4</v>
      </c>
      <c r="U1602">
        <f>(T1602/'Exhaust Gas Math'!$B$14)+('Exhaust Gas Math'!$D$10)</f>
        <v>2.2158832314301519E-2</v>
      </c>
      <c r="V1602">
        <f>('Exhaust Gas Math'!$E$10*(2.53982214E-12*V1601^4 - 0.0000000071629564556*V1601^3 + 7.56281407226508E-06*V1601^2 - 0.00322508455050905*V1601 + 1.62997098133725)*$B$24+T1602*'Exhaust Gas Math'!$D$14*$B$23)/('Exhaust Gas Math'!$E$10*(2.53982214E-12*V1601^4 - 0.0000000071629564556*V1601^3 + 7.56281407226508E-06*V1601^2 - 0.00322508455050905*V1601 + 1.62997098133725)+T1602*'Exhaust Gas Math'!$D$14)</f>
        <v>310.14862761277618</v>
      </c>
      <c r="W1602">
        <f>(353.3116967483*V1602^-1.0020802909)*('Exhaust Gas Math'!$E$10/(T1602+'Exhaust Gas Math'!$E$10))+(357.4500179626*V1602^-1.0038444015 )*(T1602/(T1602+'Exhaust Gas Math'!$E$10))</f>
        <v>1.1273484574003949</v>
      </c>
      <c r="X1602">
        <f t="shared" si="371"/>
        <v>177.99413977012668</v>
      </c>
      <c r="Y1602">
        <f t="shared" si="372"/>
        <v>132440.99467556737</v>
      </c>
      <c r="Z1602">
        <f t="shared" si="373"/>
        <v>101325</v>
      </c>
    </row>
    <row r="1603" spans="5:26" x14ac:dyDescent="0.2">
      <c r="E1603">
        <f t="shared" si="360"/>
        <v>0.19974999999999185</v>
      </c>
      <c r="F1603">
        <f t="shared" si="361"/>
        <v>101325</v>
      </c>
      <c r="H1603">
        <f t="shared" si="374"/>
        <v>0.19974999999999185</v>
      </c>
      <c r="I1603">
        <f t="shared" si="362"/>
        <v>227.99999999960892</v>
      </c>
      <c r="J1603">
        <f t="shared" si="363"/>
        <v>5.2911440221736453E-2</v>
      </c>
      <c r="K1603">
        <f t="shared" si="364"/>
        <v>-19.735645034400338</v>
      </c>
      <c r="L1603">
        <f t="shared" si="365"/>
        <v>4.1481714174923393E-4</v>
      </c>
      <c r="M1603">
        <f>J1603/SQRT('Exhaust Gas Math'!$E$14*$B$21*$B$23)</f>
        <v>8.9825551572268497E-4</v>
      </c>
      <c r="N1603">
        <f t="shared" si="366"/>
        <v>6.328491326567591E-2</v>
      </c>
      <c r="O1603">
        <f t="shared" si="367"/>
        <v>4.4857728821289878E-4</v>
      </c>
      <c r="P1603">
        <f t="shared" si="368"/>
        <v>1</v>
      </c>
      <c r="Q1603">
        <f>($B$16/2)*(COS((ACOS((2*'Intake Valve Fxn Scratch'!$B$1)/$B$16-1)/($B$17/2))*(I1603-($B$17/2)))+1)*P1603</f>
        <v>2.2987793363693472E-3</v>
      </c>
      <c r="R1603">
        <f t="shared" si="369"/>
        <v>0.30247096531175621</v>
      </c>
      <c r="S1603">
        <f t="shared" si="370"/>
        <v>5.308440397325761E-4</v>
      </c>
      <c r="T1603">
        <f>S1603*'Exhaust Gas Math'!$C$14</f>
        <v>6.2890022656084837E-4</v>
      </c>
      <c r="U1603">
        <f>(T1603/'Exhaust Gas Math'!$B$14)+('Exhaust Gas Math'!$D$10)</f>
        <v>2.214926516158517E-2</v>
      </c>
      <c r="V1603">
        <f>('Exhaust Gas Math'!$E$10*(2.53982214E-12*V1602^4 - 0.0000000071629564556*V1602^3 + 7.56281407226508E-06*V1602^2 - 0.00322508455050905*V1602 + 1.62997098133725)*$B$24+T1603*'Exhaust Gas Math'!$D$14*$B$23)/('Exhaust Gas Math'!$E$10*(2.53982214E-12*V1602^4 - 0.0000000071629564556*V1602^3 + 7.56281407226508E-06*V1602^2 - 0.00322508455050905*V1602 + 1.62997098133725)+T1603*'Exhaust Gas Math'!$D$14)</f>
        <v>310.15403660183767</v>
      </c>
      <c r="W1603">
        <f>(353.3116967483*V1603^-1.0020802909)*('Exhaust Gas Math'!$E$10/(T1603+'Exhaust Gas Math'!$E$10))+(357.4500179626*V1603^-1.0038444015 )*(T1603/(T1603+'Exhaust Gas Math'!$E$10))</f>
        <v>1.1273287118595658</v>
      </c>
      <c r="X1603">
        <f t="shared" si="371"/>
        <v>219.54483438003197</v>
      </c>
      <c r="Y1603">
        <f t="shared" si="372"/>
        <v>137693.71052541418</v>
      </c>
      <c r="Z1603">
        <f t="shared" si="373"/>
        <v>101325</v>
      </c>
    </row>
    <row r="1604" spans="5:26" x14ac:dyDescent="0.2">
      <c r="E1604">
        <f t="shared" ref="E1604:E1667" si="375">H1604</f>
        <v>0.19987499999999184</v>
      </c>
      <c r="F1604">
        <f t="shared" ref="F1604:F1667" si="376">Z1604</f>
        <v>101325</v>
      </c>
      <c r="H1604">
        <f t="shared" si="374"/>
        <v>0.19987499999999184</v>
      </c>
      <c r="I1604">
        <f t="shared" si="362"/>
        <v>233.99999999960892</v>
      </c>
      <c r="J1604">
        <f t="shared" si="363"/>
        <v>5.033279249784664E-2</v>
      </c>
      <c r="K1604">
        <f t="shared" si="364"/>
        <v>-21.485007606079169</v>
      </c>
      <c r="L1604">
        <f t="shared" si="365"/>
        <v>3.9653912344204555E-4</v>
      </c>
      <c r="M1604">
        <f>J1604/SQRT('Exhaust Gas Math'!$E$14*$B$21*$B$23)</f>
        <v>8.5447888572768021E-4</v>
      </c>
      <c r="N1604">
        <f t="shared" si="366"/>
        <v>6.258939519672195E-2</v>
      </c>
      <c r="O1604">
        <f t="shared" si="367"/>
        <v>4.4364730422185401E-4</v>
      </c>
      <c r="P1604">
        <f t="shared" si="368"/>
        <v>1</v>
      </c>
      <c r="Q1604">
        <f>($B$16/2)*(COS((ACOS((2*'Intake Valve Fxn Scratch'!$B$1)/$B$16-1)/($B$17/2))*(I1604-($B$17/2)))+1)*P1604</f>
        <v>1.9075968031777781E-3</v>
      </c>
      <c r="R1604">
        <f t="shared" si="369"/>
        <v>0.25099957936549711</v>
      </c>
      <c r="S1604">
        <f t="shared" si="370"/>
        <v>5.2893754071567085E-4</v>
      </c>
      <c r="T1604">
        <f>S1604*'Exhaust Gas Math'!$C$14</f>
        <v>6.2664156380130463E-4</v>
      </c>
      <c r="U1604">
        <f>(T1604/'Exhaust Gas Math'!$B$14)+('Exhaust Gas Math'!$D$10)</f>
        <v>2.2071299584797328E-2</v>
      </c>
      <c r="V1604">
        <f>('Exhaust Gas Math'!$E$10*(2.53982214E-12*V1603^4 - 0.0000000071629564556*V1603^3 + 7.56281407226508E-06*V1603^2 - 0.00322508455050905*V1603 + 1.62997098133725)*$B$24+T1604*'Exhaust Gas Math'!$D$14*$B$23)/('Exhaust Gas Math'!$E$10*(2.53982214E-12*V1603^4 - 0.0000000071629564556*V1603^3 + 7.56281407226508E-06*V1603^2 - 0.00322508455050905*V1603 + 1.62997098133725)+T1604*'Exhaust Gas Math'!$D$14)</f>
        <v>310.1971616988875</v>
      </c>
      <c r="W1604">
        <f>(353.3116967483*V1604^-1.0020802909)*('Exhaust Gas Math'!$E$10/(T1604+'Exhaust Gas Math'!$E$10))+(357.4500179626*V1604^-1.0038444015 )*(T1604/(T1604+'Exhaust Gas Math'!$E$10))</f>
        <v>1.1271713061267201</v>
      </c>
      <c r="X1604">
        <f t="shared" si="371"/>
        <v>260.15426638763165</v>
      </c>
      <c r="Y1604">
        <f t="shared" si="372"/>
        <v>143553.4786681445</v>
      </c>
      <c r="Z1604">
        <f t="shared" si="373"/>
        <v>101325</v>
      </c>
    </row>
    <row r="1605" spans="5:26" x14ac:dyDescent="0.2">
      <c r="E1605">
        <f t="shared" si="375"/>
        <v>0.19999999999999182</v>
      </c>
      <c r="F1605">
        <f t="shared" si="376"/>
        <v>101325</v>
      </c>
      <c r="H1605">
        <f t="shared" si="374"/>
        <v>0.19999999999999182</v>
      </c>
      <c r="I1605">
        <f t="shared" ref="I1605:I1668" si="377">($B$11*360*H1605)-(720*FLOOR(H1605/(2/$B$11),1))</f>
        <v>239.9999999996071</v>
      </c>
      <c r="J1605">
        <f t="shared" ref="J1605:J1668" si="378">-(($B$4/1000)/2)*COS($B$12*H1605)+(($B$4/1000)/2)</f>
        <v>4.7550000000187956E-2</v>
      </c>
      <c r="K1605">
        <f t="shared" ref="K1605:K1668" si="379">($B$4/1000/2)*$B$12*SIN($B$12*H1605)</f>
        <v>-22.998975938398971</v>
      </c>
      <c r="L1605">
        <f t="shared" ref="L1605:L1668" si="380">$B$8+P1605*(J1605*$B$6)</f>
        <v>3.7681408238813012E-4</v>
      </c>
      <c r="M1605">
        <f>J1605/SQRT('Exhaust Gas Math'!$E$14*$B$21*$B$23)</f>
        <v>8.0723657480856177E-4</v>
      </c>
      <c r="N1605">
        <f t="shared" ref="N1605:N1668" si="381">-(($B$4/1000)/2)*COS($B$12*(H1605-M1605))+(($B$4/1000)/2)</f>
        <v>6.1244119152432788E-2</v>
      </c>
      <c r="O1605">
        <f t="shared" ref="O1605:O1668" si="382">N1605*$B$6*P1605</f>
        <v>4.3411169377846718E-4</v>
      </c>
      <c r="P1605">
        <f t="shared" ref="P1605:P1668" si="383">IF(I1605&lt;=$B$17,1,0)</f>
        <v>1</v>
      </c>
      <c r="Q1605">
        <f>($B$16/2)*(COS((ACOS((2*'Intake Valve Fxn Scratch'!$B$1)/$B$16-1)/($B$17/2))*(I1605-($B$17/2)))+1)*P1605</f>
        <v>1.54148362377437E-3</v>
      </c>
      <c r="R1605">
        <f t="shared" ref="R1605:R1668" si="384">Q1605/$B$16</f>
        <v>0.20282679260189079</v>
      </c>
      <c r="S1605">
        <f t="shared" ref="S1605:S1668" si="385">P1605*($B$13*R1605*(O1605-O1604)*$B$19+S1604)</f>
        <v>5.2595770784488792E-4</v>
      </c>
      <c r="T1605">
        <f>S1605*'Exhaust Gas Math'!$C$14</f>
        <v>6.231113036358275E-4</v>
      </c>
      <c r="U1605">
        <f>(T1605/'Exhaust Gas Math'!$B$14)+('Exhaust Gas Math'!$D$10)</f>
        <v>2.1949440414432222E-2</v>
      </c>
      <c r="V1605">
        <f>('Exhaust Gas Math'!$E$10*(2.53982214E-12*V1604^4 - 0.0000000071629564556*V1604^3 + 7.56281407226508E-06*V1604^2 - 0.00322508455050905*V1604 + 1.62997098133725)*$B$24+T1605*'Exhaust Gas Math'!$D$14*$B$23)/('Exhaust Gas Math'!$E$10*(2.53982214E-12*V1604^4 - 0.0000000071629564556*V1604^3 + 7.56281407226508E-06*V1604^2 - 0.00322508455050905*V1604 + 1.62997098133725)+T1605*'Exhaust Gas Math'!$D$14)</f>
        <v>310.26507546836501</v>
      </c>
      <c r="W1605">
        <f>(353.3116967483*V1605^-1.0020802909)*('Exhaust Gas Math'!$E$10/(T1605+'Exhaust Gas Math'!$E$10))+(357.4500179626*V1605^-1.0038444015 )*(T1605/(T1605+'Exhaust Gas Math'!$E$10))</f>
        <v>1.1269235109748836</v>
      </c>
      <c r="X1605">
        <f t="shared" ref="X1605:X1668" si="386">P1605*SIGN(K1605)*-0.5*W1605*K1605^2</f>
        <v>298.0447263445779</v>
      </c>
      <c r="Y1605">
        <f t="shared" ref="Y1605:Y1668" si="387">(U1605*$B$21*V1605)/L1605</f>
        <v>150266.87617964987</v>
      </c>
      <c r="Z1605">
        <f t="shared" ref="Z1605:Z1668" si="388">IF((X1605+Y1605)&lt;$B$22,(X1605+Y1605),$B$22)</f>
        <v>101325</v>
      </c>
    </row>
    <row r="1606" spans="5:26" x14ac:dyDescent="0.2">
      <c r="E1606">
        <f t="shared" si="375"/>
        <v>0.20012499999999181</v>
      </c>
      <c r="F1606">
        <f t="shared" si="376"/>
        <v>101325</v>
      </c>
      <c r="H1606">
        <f t="shared" si="374"/>
        <v>0.20012499999999181</v>
      </c>
      <c r="I1606">
        <f t="shared" si="377"/>
        <v>245.9999999996071</v>
      </c>
      <c r="J1606">
        <f t="shared" si="378"/>
        <v>4.4593551585701538E-2</v>
      </c>
      <c r="K1606">
        <f t="shared" si="379"/>
        <v>-24.260962677492607</v>
      </c>
      <c r="L1606">
        <f t="shared" si="380"/>
        <v>3.5585813026500486E-4</v>
      </c>
      <c r="M1606">
        <f>J1606/SQRT('Exhaust Gas Math'!$E$14*$B$21*$B$23)</f>
        <v>7.5704617960984917E-4</v>
      </c>
      <c r="N1606">
        <f t="shared" si="381"/>
        <v>5.9246088902503741E-2</v>
      </c>
      <c r="O1606">
        <f t="shared" si="382"/>
        <v>4.1994921894788811E-4</v>
      </c>
      <c r="P1606">
        <f t="shared" si="383"/>
        <v>1</v>
      </c>
      <c r="Q1606">
        <f>($B$16/2)*(COS((ACOS((2*'Intake Valve Fxn Scratch'!$B$1)/$B$16-1)/($B$17/2))*(I1606-($B$17/2)))+1)*P1606</f>
        <v>1.2052898326739287E-3</v>
      </c>
      <c r="R1606">
        <f t="shared" si="384"/>
        <v>0.15859076745709588</v>
      </c>
      <c r="S1606">
        <f t="shared" si="385"/>
        <v>5.2249723747638136E-4</v>
      </c>
      <c r="T1606">
        <f>S1606*'Exhaust Gas Math'!$C$14</f>
        <v>6.1901162381299815E-4</v>
      </c>
      <c r="U1606">
        <f>(T1606/'Exhaust Gas Math'!$B$14)+('Exhaust Gas Math'!$D$10)</f>
        <v>2.1807925750199245E-2</v>
      </c>
      <c r="V1606">
        <f>('Exhaust Gas Math'!$E$10*(2.53982214E-12*V1605^4 - 0.0000000071629564556*V1605^3 + 7.56281407226508E-06*V1605^2 - 0.00322508455050905*V1605 + 1.62997098133725)*$B$24+T1606*'Exhaust Gas Math'!$D$14*$B$23)/('Exhaust Gas Math'!$E$10*(2.53982214E-12*V1605^4 - 0.0000000071629564556*V1605^3 + 7.56281407226508E-06*V1605^2 - 0.00322508455050905*V1605 + 1.62997098133725)+T1606*'Exhaust Gas Math'!$D$14)</f>
        <v>310.34484558851221</v>
      </c>
      <c r="W1606">
        <f>(353.3116967483*V1606^-1.0020802909)*('Exhaust Gas Math'!$E$10/(T1606+'Exhaust Gas Math'!$E$10))+(357.4500179626*V1606^-1.0038444015 )*(T1606/(T1606+'Exhaust Gas Math'!$E$10))</f>
        <v>1.1266325946186253</v>
      </c>
      <c r="X1606">
        <f t="shared" si="386"/>
        <v>331.56476734832404</v>
      </c>
      <c r="Y1606">
        <f t="shared" si="387"/>
        <v>158130.6448113175</v>
      </c>
      <c r="Z1606">
        <f t="shared" si="388"/>
        <v>101325</v>
      </c>
    </row>
    <row r="1607" spans="5:26" x14ac:dyDescent="0.2">
      <c r="E1607">
        <f t="shared" si="375"/>
        <v>0.2002499999999918</v>
      </c>
      <c r="F1607">
        <f t="shared" si="376"/>
        <v>101325</v>
      </c>
      <c r="H1607">
        <f t="shared" ref="H1607:H1670" si="389">H1606+$B$2</f>
        <v>0.2002499999999918</v>
      </c>
      <c r="I1607">
        <f t="shared" si="377"/>
        <v>251.9999999996071</v>
      </c>
      <c r="J1607">
        <f t="shared" si="378"/>
        <v>4.1495838721893073E-2</v>
      </c>
      <c r="K1607">
        <f t="shared" si="379"/>
        <v>-25.257141232558876</v>
      </c>
      <c r="L1607">
        <f t="shared" si="380"/>
        <v>3.9769296294121147E-5</v>
      </c>
      <c r="M1607">
        <f>J1607/SQRT('Exhaust Gas Math'!$E$14*$B$21*$B$23)</f>
        <v>7.0445759660435427E-4</v>
      </c>
      <c r="N1607">
        <f t="shared" si="381"/>
        <v>5.6616440724453945E-2</v>
      </c>
      <c r="O1607">
        <f t="shared" si="382"/>
        <v>0</v>
      </c>
      <c r="P1607">
        <f t="shared" si="383"/>
        <v>0</v>
      </c>
      <c r="Q1607">
        <f>($B$16/2)*(COS((ACOS((2*'Intake Valve Fxn Scratch'!$B$1)/$B$16-1)/($B$17/2))*(I1607-($B$17/2)))+1)*P1607</f>
        <v>0</v>
      </c>
      <c r="R1607">
        <f t="shared" si="384"/>
        <v>0</v>
      </c>
      <c r="S1607">
        <f t="shared" si="385"/>
        <v>0</v>
      </c>
      <c r="T1607">
        <f>S1607*'Exhaust Gas Math'!$C$14</f>
        <v>0</v>
      </c>
      <c r="U1607">
        <f>(T1607/'Exhaust Gas Math'!$B$14)+('Exhaust Gas Math'!$D$10)</f>
        <v>4.4059320573952224E-4</v>
      </c>
      <c r="V1607">
        <f>('Exhaust Gas Math'!$E$10*(2.53982214E-12*V1606^4 - 0.0000000071629564556*V1606^3 + 7.56281407226508E-06*V1606^2 - 0.00322508455050905*V1606 + 1.62997098133725)*$B$24+T1607*'Exhaust Gas Math'!$D$14*$B$23)/('Exhaust Gas Math'!$E$10*(2.53982214E-12*V1606^4 - 0.0000000071629564556*V1606^3 + 7.56281407226508E-06*V1606^2 - 0.00322508455050905*V1606 + 1.62997098133725)+T1607*'Exhaust Gas Math'!$D$14)</f>
        <v>1100</v>
      </c>
      <c r="W1607">
        <f>(353.3116967483*V1607^-1.0020802909)*('Exhaust Gas Math'!$E$10/(T1607+'Exhaust Gas Math'!$E$10))+(357.4500179626*V1607^-1.0038444015 )*(T1607/(T1607+'Exhaust Gas Math'!$E$10))</f>
        <v>0.31654710700089367</v>
      </c>
      <c r="X1607">
        <f t="shared" si="386"/>
        <v>0</v>
      </c>
      <c r="Y1607">
        <f t="shared" si="387"/>
        <v>101325</v>
      </c>
      <c r="Z1607">
        <f t="shared" si="388"/>
        <v>101325</v>
      </c>
    </row>
    <row r="1608" spans="5:26" x14ac:dyDescent="0.2">
      <c r="E1608">
        <f t="shared" si="375"/>
        <v>0.20037499999999178</v>
      </c>
      <c r="F1608">
        <f t="shared" si="376"/>
        <v>101325</v>
      </c>
      <c r="H1608">
        <f t="shared" si="389"/>
        <v>0.20037499999999178</v>
      </c>
      <c r="I1608">
        <f t="shared" si="377"/>
        <v>257.99999999960528</v>
      </c>
      <c r="J1608">
        <f t="shared" si="378"/>
        <v>3.8290800599136532E-2</v>
      </c>
      <c r="K1608">
        <f t="shared" si="379"/>
        <v>-25.976597262884702</v>
      </c>
      <c r="L1608">
        <f t="shared" si="380"/>
        <v>3.9769296294121147E-5</v>
      </c>
      <c r="M1608">
        <f>J1608/SQRT('Exhaust Gas Math'!$E$14*$B$21*$B$23)</f>
        <v>6.5004699731235373E-4</v>
      </c>
      <c r="N1608">
        <f t="shared" si="381"/>
        <v>5.3401053070178478E-2</v>
      </c>
      <c r="O1608">
        <f t="shared" si="382"/>
        <v>0</v>
      </c>
      <c r="P1608">
        <f t="shared" si="383"/>
        <v>0</v>
      </c>
      <c r="Q1608">
        <f>($B$16/2)*(COS((ACOS((2*'Intake Valve Fxn Scratch'!$B$1)/$B$16-1)/($B$17/2))*(I1608-($B$17/2)))+1)*P1608</f>
        <v>0</v>
      </c>
      <c r="R1608">
        <f t="shared" si="384"/>
        <v>0</v>
      </c>
      <c r="S1608">
        <f t="shared" si="385"/>
        <v>0</v>
      </c>
      <c r="T1608">
        <f>S1608*'Exhaust Gas Math'!$C$14</f>
        <v>0</v>
      </c>
      <c r="U1608">
        <f>(T1608/'Exhaust Gas Math'!$B$14)+('Exhaust Gas Math'!$D$10)</f>
        <v>4.4059320573952224E-4</v>
      </c>
      <c r="V1608">
        <f>('Exhaust Gas Math'!$E$10*(2.53982214E-12*V1607^4 - 0.0000000071629564556*V1607^3 + 7.56281407226508E-06*V1607^2 - 0.00322508455050905*V1607 + 1.62997098133725)*$B$24+T1608*'Exhaust Gas Math'!$D$14*$B$23)/('Exhaust Gas Math'!$E$10*(2.53982214E-12*V1607^4 - 0.0000000071629564556*V1607^3 + 7.56281407226508E-06*V1607^2 - 0.00322508455050905*V1607 + 1.62997098133725)+T1608*'Exhaust Gas Math'!$D$14)</f>
        <v>1100</v>
      </c>
      <c r="W1608">
        <f>(353.3116967483*V1608^-1.0020802909)*('Exhaust Gas Math'!$E$10/(T1608+'Exhaust Gas Math'!$E$10))+(357.4500179626*V1608^-1.0038444015 )*(T1608/(T1608+'Exhaust Gas Math'!$E$10))</f>
        <v>0.31654710700089367</v>
      </c>
      <c r="X1608">
        <f t="shared" si="386"/>
        <v>0</v>
      </c>
      <c r="Y1608">
        <f t="shared" si="387"/>
        <v>101325</v>
      </c>
      <c r="Z1608">
        <f t="shared" si="388"/>
        <v>101325</v>
      </c>
    </row>
    <row r="1609" spans="5:26" x14ac:dyDescent="0.2">
      <c r="E1609">
        <f t="shared" si="375"/>
        <v>0.20049999999999177</v>
      </c>
      <c r="F1609">
        <f t="shared" si="376"/>
        <v>101325</v>
      </c>
      <c r="H1609">
        <f t="shared" si="389"/>
        <v>0.20049999999999177</v>
      </c>
      <c r="I1609">
        <f t="shared" si="377"/>
        <v>263.99999999960528</v>
      </c>
      <c r="J1609">
        <f t="shared" si="378"/>
        <v>3.5013552285802184E-2</v>
      </c>
      <c r="K1609">
        <f t="shared" si="379"/>
        <v>-26.411448257645993</v>
      </c>
      <c r="L1609">
        <f t="shared" si="380"/>
        <v>3.9769296294121147E-5</v>
      </c>
      <c r="M1609">
        <f>J1609/SQRT('Exhaust Gas Math'!$E$14*$B$21*$B$23)</f>
        <v>5.9441051564584067E-4</v>
      </c>
      <c r="N1609">
        <f t="shared" si="381"/>
        <v>4.9669531179144383E-2</v>
      </c>
      <c r="O1609">
        <f t="shared" si="382"/>
        <v>0</v>
      </c>
      <c r="P1609">
        <f t="shared" si="383"/>
        <v>0</v>
      </c>
      <c r="Q1609">
        <f>($B$16/2)*(COS((ACOS((2*'Intake Valve Fxn Scratch'!$B$1)/$B$16-1)/($B$17/2))*(I1609-($B$17/2)))+1)*P1609</f>
        <v>0</v>
      </c>
      <c r="R1609">
        <f t="shared" si="384"/>
        <v>0</v>
      </c>
      <c r="S1609">
        <f t="shared" si="385"/>
        <v>0</v>
      </c>
      <c r="T1609">
        <f>S1609*'Exhaust Gas Math'!$C$14</f>
        <v>0</v>
      </c>
      <c r="U1609">
        <f>(T1609/'Exhaust Gas Math'!$B$14)+('Exhaust Gas Math'!$D$10)</f>
        <v>4.4059320573952224E-4</v>
      </c>
      <c r="V1609">
        <f>('Exhaust Gas Math'!$E$10*(2.53982214E-12*V1608^4 - 0.0000000071629564556*V1608^3 + 7.56281407226508E-06*V1608^2 - 0.00322508455050905*V1608 + 1.62997098133725)*$B$24+T1609*'Exhaust Gas Math'!$D$14*$B$23)/('Exhaust Gas Math'!$E$10*(2.53982214E-12*V1608^4 - 0.0000000071629564556*V1608^3 + 7.56281407226508E-06*V1608^2 - 0.00322508455050905*V1608 + 1.62997098133725)+T1609*'Exhaust Gas Math'!$D$14)</f>
        <v>1100</v>
      </c>
      <c r="W1609">
        <f>(353.3116967483*V1609^-1.0020802909)*('Exhaust Gas Math'!$E$10/(T1609+'Exhaust Gas Math'!$E$10))+(357.4500179626*V1609^-1.0038444015 )*(T1609/(T1609+'Exhaust Gas Math'!$E$10))</f>
        <v>0.31654710700089367</v>
      </c>
      <c r="X1609">
        <f t="shared" si="386"/>
        <v>0</v>
      </c>
      <c r="Y1609">
        <f t="shared" si="387"/>
        <v>101325</v>
      </c>
      <c r="Z1609">
        <f t="shared" si="388"/>
        <v>101325</v>
      </c>
    </row>
    <row r="1610" spans="5:26" x14ac:dyDescent="0.2">
      <c r="E1610">
        <f t="shared" si="375"/>
        <v>0.20062499999999175</v>
      </c>
      <c r="F1610">
        <f t="shared" si="376"/>
        <v>101325</v>
      </c>
      <c r="H1610">
        <f t="shared" si="389"/>
        <v>0.20062499999999175</v>
      </c>
      <c r="I1610">
        <f t="shared" si="377"/>
        <v>269.99999999960346</v>
      </c>
      <c r="J1610">
        <f t="shared" si="378"/>
        <v>3.1700000000218297E-2</v>
      </c>
      <c r="K1610">
        <f t="shared" si="379"/>
        <v>-26.556929898345718</v>
      </c>
      <c r="L1610">
        <f t="shared" si="380"/>
        <v>3.9769296294121147E-5</v>
      </c>
      <c r="M1610">
        <f>J1610/SQRT('Exhaust Gas Math'!$E$14*$B$21*$B$23)</f>
        <v>5.3815771654061985E-4</v>
      </c>
      <c r="N1610">
        <f t="shared" si="381"/>
        <v>4.5512549561897167E-2</v>
      </c>
      <c r="O1610">
        <f t="shared" si="382"/>
        <v>0</v>
      </c>
      <c r="P1610">
        <f t="shared" si="383"/>
        <v>0</v>
      </c>
      <c r="Q1610">
        <f>($B$16/2)*(COS((ACOS((2*'Intake Valve Fxn Scratch'!$B$1)/$B$16-1)/($B$17/2))*(I1610-($B$17/2)))+1)*P1610</f>
        <v>0</v>
      </c>
      <c r="R1610">
        <f t="shared" si="384"/>
        <v>0</v>
      </c>
      <c r="S1610">
        <f t="shared" si="385"/>
        <v>0</v>
      </c>
      <c r="T1610">
        <f>S1610*'Exhaust Gas Math'!$C$14</f>
        <v>0</v>
      </c>
      <c r="U1610">
        <f>(T1610/'Exhaust Gas Math'!$B$14)+('Exhaust Gas Math'!$D$10)</f>
        <v>4.4059320573952224E-4</v>
      </c>
      <c r="V1610">
        <f>('Exhaust Gas Math'!$E$10*(2.53982214E-12*V1609^4 - 0.0000000071629564556*V1609^3 + 7.56281407226508E-06*V1609^2 - 0.00322508455050905*V1609 + 1.62997098133725)*$B$24+T1610*'Exhaust Gas Math'!$D$14*$B$23)/('Exhaust Gas Math'!$E$10*(2.53982214E-12*V1609^4 - 0.0000000071629564556*V1609^3 + 7.56281407226508E-06*V1609^2 - 0.00322508455050905*V1609 + 1.62997098133725)+T1610*'Exhaust Gas Math'!$D$14)</f>
        <v>1100</v>
      </c>
      <c r="W1610">
        <f>(353.3116967483*V1610^-1.0020802909)*('Exhaust Gas Math'!$E$10/(T1610+'Exhaust Gas Math'!$E$10))+(357.4500179626*V1610^-1.0038444015 )*(T1610/(T1610+'Exhaust Gas Math'!$E$10))</f>
        <v>0.31654710700089367</v>
      </c>
      <c r="X1610">
        <f t="shared" si="386"/>
        <v>0</v>
      </c>
      <c r="Y1610">
        <f t="shared" si="387"/>
        <v>101325</v>
      </c>
      <c r="Z1610">
        <f t="shared" si="388"/>
        <v>101325</v>
      </c>
    </row>
    <row r="1611" spans="5:26" x14ac:dyDescent="0.2">
      <c r="E1611">
        <f t="shared" si="375"/>
        <v>0.20074999999999174</v>
      </c>
      <c r="F1611">
        <f t="shared" si="376"/>
        <v>101325</v>
      </c>
      <c r="H1611">
        <f t="shared" si="389"/>
        <v>0.20074999999999174</v>
      </c>
      <c r="I1611">
        <f t="shared" si="377"/>
        <v>275.99999999960346</v>
      </c>
      <c r="J1611">
        <f t="shared" si="378"/>
        <v>2.8386447714632917E-2</v>
      </c>
      <c r="K1611">
        <f t="shared" si="379"/>
        <v>-26.411448257684306</v>
      </c>
      <c r="L1611">
        <f t="shared" si="380"/>
        <v>3.9769296294121147E-5</v>
      </c>
      <c r="M1611">
        <f>J1611/SQRT('Exhaust Gas Math'!$E$14*$B$21*$B$23)</f>
        <v>4.8190491743537383E-4</v>
      </c>
      <c r="N1611">
        <f t="shared" si="381"/>
        <v>4.1037700628443537E-2</v>
      </c>
      <c r="O1611">
        <f t="shared" si="382"/>
        <v>0</v>
      </c>
      <c r="P1611">
        <f t="shared" si="383"/>
        <v>0</v>
      </c>
      <c r="Q1611">
        <f>($B$16/2)*(COS((ACOS((2*'Intake Valve Fxn Scratch'!$B$1)/$B$16-1)/($B$17/2))*(I1611-($B$17/2)))+1)*P1611</f>
        <v>0</v>
      </c>
      <c r="R1611">
        <f t="shared" si="384"/>
        <v>0</v>
      </c>
      <c r="S1611">
        <f t="shared" si="385"/>
        <v>0</v>
      </c>
      <c r="T1611">
        <f>S1611*'Exhaust Gas Math'!$C$14</f>
        <v>0</v>
      </c>
      <c r="U1611">
        <f>(T1611/'Exhaust Gas Math'!$B$14)+('Exhaust Gas Math'!$D$10)</f>
        <v>4.4059320573952224E-4</v>
      </c>
      <c r="V1611">
        <f>('Exhaust Gas Math'!$E$10*(2.53982214E-12*V1610^4 - 0.0000000071629564556*V1610^3 + 7.56281407226508E-06*V1610^2 - 0.00322508455050905*V1610 + 1.62997098133725)*$B$24+T1611*'Exhaust Gas Math'!$D$14*$B$23)/('Exhaust Gas Math'!$E$10*(2.53982214E-12*V1610^4 - 0.0000000071629564556*V1610^3 + 7.56281407226508E-06*V1610^2 - 0.00322508455050905*V1610 + 1.62997098133725)+T1611*'Exhaust Gas Math'!$D$14)</f>
        <v>1100</v>
      </c>
      <c r="W1611">
        <f>(353.3116967483*V1611^-1.0020802909)*('Exhaust Gas Math'!$E$10/(T1611+'Exhaust Gas Math'!$E$10))+(357.4500179626*V1611^-1.0038444015 )*(T1611/(T1611+'Exhaust Gas Math'!$E$10))</f>
        <v>0.31654710700089367</v>
      </c>
      <c r="X1611">
        <f t="shared" si="386"/>
        <v>0</v>
      </c>
      <c r="Y1611">
        <f t="shared" si="387"/>
        <v>101325</v>
      </c>
      <c r="Z1611">
        <f t="shared" si="388"/>
        <v>101325</v>
      </c>
    </row>
    <row r="1612" spans="5:26" x14ac:dyDescent="0.2">
      <c r="E1612">
        <f t="shared" si="375"/>
        <v>0.20087499999999173</v>
      </c>
      <c r="F1612">
        <f t="shared" si="376"/>
        <v>101325</v>
      </c>
      <c r="H1612">
        <f t="shared" si="389"/>
        <v>0.20087499999999173</v>
      </c>
      <c r="I1612">
        <f t="shared" si="377"/>
        <v>281.99999999960346</v>
      </c>
      <c r="J1612">
        <f t="shared" si="378"/>
        <v>2.5109199401291402E-2</v>
      </c>
      <c r="K1612">
        <f t="shared" si="379"/>
        <v>-25.976597262960908</v>
      </c>
      <c r="L1612">
        <f t="shared" si="380"/>
        <v>3.9769296294121147E-5</v>
      </c>
      <c r="M1612">
        <f>J1612/SQRT('Exhaust Gas Math'!$E$14*$B$21*$B$23)</f>
        <v>4.2626843576873906E-4</v>
      </c>
      <c r="N1612">
        <f t="shared" si="381"/>
        <v>3.6364153774962611E-2</v>
      </c>
      <c r="O1612">
        <f t="shared" si="382"/>
        <v>0</v>
      </c>
      <c r="P1612">
        <f t="shared" si="383"/>
        <v>0</v>
      </c>
      <c r="Q1612">
        <f>($B$16/2)*(COS((ACOS((2*'Intake Valve Fxn Scratch'!$B$1)/$B$16-1)/($B$17/2))*(I1612-($B$17/2)))+1)*P1612</f>
        <v>0</v>
      </c>
      <c r="R1612">
        <f t="shared" si="384"/>
        <v>0</v>
      </c>
      <c r="S1612">
        <f t="shared" si="385"/>
        <v>0</v>
      </c>
      <c r="T1612">
        <f>S1612*'Exhaust Gas Math'!$C$14</f>
        <v>0</v>
      </c>
      <c r="U1612">
        <f>(T1612/'Exhaust Gas Math'!$B$14)+('Exhaust Gas Math'!$D$10)</f>
        <v>4.4059320573952224E-4</v>
      </c>
      <c r="V1612">
        <f>('Exhaust Gas Math'!$E$10*(2.53982214E-12*V1611^4 - 0.0000000071629564556*V1611^3 + 7.56281407226508E-06*V1611^2 - 0.00322508455050905*V1611 + 1.62997098133725)*$B$24+T1612*'Exhaust Gas Math'!$D$14*$B$23)/('Exhaust Gas Math'!$E$10*(2.53982214E-12*V1611^4 - 0.0000000071629564556*V1611^3 + 7.56281407226508E-06*V1611^2 - 0.00322508455050905*V1611 + 1.62997098133725)+T1612*'Exhaust Gas Math'!$D$14)</f>
        <v>1100</v>
      </c>
      <c r="W1612">
        <f>(353.3116967483*V1612^-1.0020802909)*('Exhaust Gas Math'!$E$10/(T1612+'Exhaust Gas Math'!$E$10))+(357.4500179626*V1612^-1.0038444015 )*(T1612/(T1612+'Exhaust Gas Math'!$E$10))</f>
        <v>0.31654710700089367</v>
      </c>
      <c r="X1612">
        <f t="shared" si="386"/>
        <v>0</v>
      </c>
      <c r="Y1612">
        <f t="shared" si="387"/>
        <v>101325</v>
      </c>
      <c r="Z1612">
        <f t="shared" si="388"/>
        <v>101325</v>
      </c>
    </row>
    <row r="1613" spans="5:26" x14ac:dyDescent="0.2">
      <c r="E1613">
        <f t="shared" si="375"/>
        <v>0.20099999999999171</v>
      </c>
      <c r="F1613">
        <f t="shared" si="376"/>
        <v>101325</v>
      </c>
      <c r="H1613">
        <f t="shared" si="389"/>
        <v>0.20099999999999171</v>
      </c>
      <c r="I1613">
        <f t="shared" si="377"/>
        <v>287.99999999960164</v>
      </c>
      <c r="J1613">
        <f t="shared" si="378"/>
        <v>2.1904161278523012E-2</v>
      </c>
      <c r="K1613">
        <f t="shared" si="379"/>
        <v>-25.257141232672137</v>
      </c>
      <c r="L1613">
        <f t="shared" si="380"/>
        <v>3.9769296294121147E-5</v>
      </c>
      <c r="M1613">
        <f>J1613/SQRT('Exhaust Gas Math'!$E$14*$B$21*$B$23)</f>
        <v>3.7185783647653736E-4</v>
      </c>
      <c r="N1613">
        <f t="shared" si="381"/>
        <v>3.1616553880169596E-2</v>
      </c>
      <c r="O1613">
        <f t="shared" si="382"/>
        <v>0</v>
      </c>
      <c r="P1613">
        <f t="shared" si="383"/>
        <v>0</v>
      </c>
      <c r="Q1613">
        <f>($B$16/2)*(COS((ACOS((2*'Intake Valve Fxn Scratch'!$B$1)/$B$16-1)/($B$17/2))*(I1613-($B$17/2)))+1)*P1613</f>
        <v>0</v>
      </c>
      <c r="R1613">
        <f t="shared" si="384"/>
        <v>0</v>
      </c>
      <c r="S1613">
        <f t="shared" si="385"/>
        <v>0</v>
      </c>
      <c r="T1613">
        <f>S1613*'Exhaust Gas Math'!$C$14</f>
        <v>0</v>
      </c>
      <c r="U1613">
        <f>(T1613/'Exhaust Gas Math'!$B$14)+('Exhaust Gas Math'!$D$10)</f>
        <v>4.4059320573952224E-4</v>
      </c>
      <c r="V1613">
        <f>('Exhaust Gas Math'!$E$10*(2.53982214E-12*V1612^4 - 0.0000000071629564556*V1612^3 + 7.56281407226508E-06*V1612^2 - 0.00322508455050905*V1612 + 1.62997098133725)*$B$24+T1613*'Exhaust Gas Math'!$D$14*$B$23)/('Exhaust Gas Math'!$E$10*(2.53982214E-12*V1612^4 - 0.0000000071629564556*V1612^3 + 7.56281407226508E-06*V1612^2 - 0.00322508455050905*V1612 + 1.62997098133725)+T1613*'Exhaust Gas Math'!$D$14)</f>
        <v>1100</v>
      </c>
      <c r="W1613">
        <f>(353.3116967483*V1613^-1.0020802909)*('Exhaust Gas Math'!$E$10/(T1613+'Exhaust Gas Math'!$E$10))+(357.4500179626*V1613^-1.0038444015 )*(T1613/(T1613+'Exhaust Gas Math'!$E$10))</f>
        <v>0.31654710700089367</v>
      </c>
      <c r="X1613">
        <f t="shared" si="386"/>
        <v>0</v>
      </c>
      <c r="Y1613">
        <f t="shared" si="387"/>
        <v>101325</v>
      </c>
      <c r="Z1613">
        <f t="shared" si="388"/>
        <v>101325</v>
      </c>
    </row>
    <row r="1614" spans="5:26" x14ac:dyDescent="0.2">
      <c r="E1614">
        <f t="shared" si="375"/>
        <v>0.2011249999999917</v>
      </c>
      <c r="F1614">
        <f t="shared" si="376"/>
        <v>101325</v>
      </c>
      <c r="H1614">
        <f t="shared" si="389"/>
        <v>0.2011249999999917</v>
      </c>
      <c r="I1614">
        <f t="shared" si="377"/>
        <v>293.99999999960164</v>
      </c>
      <c r="J1614">
        <f t="shared" si="378"/>
        <v>1.8806448414698137E-2</v>
      </c>
      <c r="K1614">
        <f t="shared" si="379"/>
        <v>-24.260962677641682</v>
      </c>
      <c r="L1614">
        <f t="shared" si="380"/>
        <v>3.9769296294121147E-5</v>
      </c>
      <c r="M1614">
        <f>J1614/SQRT('Exhaust Gas Math'!$E$14*$B$21*$B$23)</f>
        <v>3.1926925347076386E-4</v>
      </c>
      <c r="N1614">
        <f t="shared" si="381"/>
        <v>2.6918663562908333E-2</v>
      </c>
      <c r="O1614">
        <f t="shared" si="382"/>
        <v>0</v>
      </c>
      <c r="P1614">
        <f t="shared" si="383"/>
        <v>0</v>
      </c>
      <c r="Q1614">
        <f>($B$16/2)*(COS((ACOS((2*'Intake Valve Fxn Scratch'!$B$1)/$B$16-1)/($B$17/2))*(I1614-($B$17/2)))+1)*P1614</f>
        <v>0</v>
      </c>
      <c r="R1614">
        <f t="shared" si="384"/>
        <v>0</v>
      </c>
      <c r="S1614">
        <f t="shared" si="385"/>
        <v>0</v>
      </c>
      <c r="T1614">
        <f>S1614*'Exhaust Gas Math'!$C$14</f>
        <v>0</v>
      </c>
      <c r="U1614">
        <f>(T1614/'Exhaust Gas Math'!$B$14)+('Exhaust Gas Math'!$D$10)</f>
        <v>4.4059320573952224E-4</v>
      </c>
      <c r="V1614">
        <f>('Exhaust Gas Math'!$E$10*(2.53982214E-12*V1613^4 - 0.0000000071629564556*V1613^3 + 7.56281407226508E-06*V1613^2 - 0.00322508455050905*V1613 + 1.62997098133725)*$B$24+T1614*'Exhaust Gas Math'!$D$14*$B$23)/('Exhaust Gas Math'!$E$10*(2.53982214E-12*V1613^4 - 0.0000000071629564556*V1613^3 + 7.56281407226508E-06*V1613^2 - 0.00322508455050905*V1613 + 1.62997098133725)+T1614*'Exhaust Gas Math'!$D$14)</f>
        <v>1100</v>
      </c>
      <c r="W1614">
        <f>(353.3116967483*V1614^-1.0020802909)*('Exhaust Gas Math'!$E$10/(T1614+'Exhaust Gas Math'!$E$10))+(357.4500179626*V1614^-1.0038444015 )*(T1614/(T1614+'Exhaust Gas Math'!$E$10))</f>
        <v>0.31654710700089367</v>
      </c>
      <c r="X1614">
        <f t="shared" si="386"/>
        <v>0</v>
      </c>
      <c r="Y1614">
        <f t="shared" si="387"/>
        <v>101325</v>
      </c>
      <c r="Z1614">
        <f t="shared" si="388"/>
        <v>101325</v>
      </c>
    </row>
    <row r="1615" spans="5:26" x14ac:dyDescent="0.2">
      <c r="E1615">
        <f t="shared" si="375"/>
        <v>0.20124999999999169</v>
      </c>
      <c r="F1615">
        <f t="shared" si="376"/>
        <v>101325</v>
      </c>
      <c r="H1615">
        <f t="shared" si="389"/>
        <v>0.20124999999999169</v>
      </c>
      <c r="I1615">
        <f t="shared" si="377"/>
        <v>299.99999999960164</v>
      </c>
      <c r="J1615">
        <f t="shared" si="378"/>
        <v>1.5850000000190923E-2</v>
      </c>
      <c r="K1615">
        <f t="shared" si="379"/>
        <v>-22.998975938582227</v>
      </c>
      <c r="L1615">
        <f t="shared" si="380"/>
        <v>3.9769296294121147E-5</v>
      </c>
      <c r="M1615">
        <f>J1615/SQRT('Exhaust Gas Math'!$E$14*$B$21*$B$23)</f>
        <v>2.6907885827169819E-4</v>
      </c>
      <c r="N1615">
        <f t="shared" si="381"/>
        <v>2.2387269429849775E-2</v>
      </c>
      <c r="O1615">
        <f t="shared" si="382"/>
        <v>0</v>
      </c>
      <c r="P1615">
        <f t="shared" si="383"/>
        <v>0</v>
      </c>
      <c r="Q1615">
        <f>($B$16/2)*(COS((ACOS((2*'Intake Valve Fxn Scratch'!$B$1)/$B$16-1)/($B$17/2))*(I1615-($B$17/2)))+1)*P1615</f>
        <v>0</v>
      </c>
      <c r="R1615">
        <f t="shared" si="384"/>
        <v>0</v>
      </c>
      <c r="S1615">
        <f t="shared" si="385"/>
        <v>0</v>
      </c>
      <c r="T1615">
        <f>S1615*'Exhaust Gas Math'!$C$14</f>
        <v>0</v>
      </c>
      <c r="U1615">
        <f>(T1615/'Exhaust Gas Math'!$B$14)+('Exhaust Gas Math'!$D$10)</f>
        <v>4.4059320573952224E-4</v>
      </c>
      <c r="V1615">
        <f>('Exhaust Gas Math'!$E$10*(2.53982214E-12*V1614^4 - 0.0000000071629564556*V1614^3 + 7.56281407226508E-06*V1614^2 - 0.00322508455050905*V1614 + 1.62997098133725)*$B$24+T1615*'Exhaust Gas Math'!$D$14*$B$23)/('Exhaust Gas Math'!$E$10*(2.53982214E-12*V1614^4 - 0.0000000071629564556*V1614^3 + 7.56281407226508E-06*V1614^2 - 0.00322508455050905*V1614 + 1.62997098133725)+T1615*'Exhaust Gas Math'!$D$14)</f>
        <v>1100</v>
      </c>
      <c r="W1615">
        <f>(353.3116967483*V1615^-1.0020802909)*('Exhaust Gas Math'!$E$10/(T1615+'Exhaust Gas Math'!$E$10))+(357.4500179626*V1615^-1.0038444015 )*(T1615/(T1615+'Exhaust Gas Math'!$E$10))</f>
        <v>0.31654710700089367</v>
      </c>
      <c r="X1615">
        <f t="shared" si="386"/>
        <v>0</v>
      </c>
      <c r="Y1615">
        <f t="shared" si="387"/>
        <v>101325</v>
      </c>
      <c r="Z1615">
        <f t="shared" si="388"/>
        <v>101325</v>
      </c>
    </row>
    <row r="1616" spans="5:26" x14ac:dyDescent="0.2">
      <c r="E1616">
        <f t="shared" si="375"/>
        <v>0.20137499999999167</v>
      </c>
      <c r="F1616">
        <f t="shared" si="376"/>
        <v>101325</v>
      </c>
      <c r="H1616">
        <f t="shared" si="389"/>
        <v>0.20137499999999167</v>
      </c>
      <c r="I1616">
        <f t="shared" si="377"/>
        <v>305.99999999959982</v>
      </c>
      <c r="J1616">
        <f t="shared" si="378"/>
        <v>1.3067207502507307E-2</v>
      </c>
      <c r="K1616">
        <f t="shared" si="379"/>
        <v>-21.485007606294602</v>
      </c>
      <c r="L1616">
        <f t="shared" si="380"/>
        <v>3.9769296294121147E-5</v>
      </c>
      <c r="M1616">
        <f>J1616/SQRT('Exhaust Gas Math'!$E$14*$B$21*$B$23)</f>
        <v>2.2183654735215657E-4</v>
      </c>
      <c r="N1616">
        <f t="shared" si="381"/>
        <v>1.8126827986497202E-2</v>
      </c>
      <c r="O1616">
        <f t="shared" si="382"/>
        <v>0</v>
      </c>
      <c r="P1616">
        <f t="shared" si="383"/>
        <v>0</v>
      </c>
      <c r="Q1616">
        <f>($B$16/2)*(COS((ACOS((2*'Intake Valve Fxn Scratch'!$B$1)/$B$16-1)/($B$17/2))*(I1616-($B$17/2)))+1)*P1616</f>
        <v>0</v>
      </c>
      <c r="R1616">
        <f t="shared" si="384"/>
        <v>0</v>
      </c>
      <c r="S1616">
        <f t="shared" si="385"/>
        <v>0</v>
      </c>
      <c r="T1616">
        <f>S1616*'Exhaust Gas Math'!$C$14</f>
        <v>0</v>
      </c>
      <c r="U1616">
        <f>(T1616/'Exhaust Gas Math'!$B$14)+('Exhaust Gas Math'!$D$10)</f>
        <v>4.4059320573952224E-4</v>
      </c>
      <c r="V1616">
        <f>('Exhaust Gas Math'!$E$10*(2.53982214E-12*V1615^4 - 0.0000000071629564556*V1615^3 + 7.56281407226508E-06*V1615^2 - 0.00322508455050905*V1615 + 1.62997098133725)*$B$24+T1616*'Exhaust Gas Math'!$D$14*$B$23)/('Exhaust Gas Math'!$E$10*(2.53982214E-12*V1615^4 - 0.0000000071629564556*V1615^3 + 7.56281407226508E-06*V1615^2 - 0.00322508455050905*V1615 + 1.62997098133725)+T1616*'Exhaust Gas Math'!$D$14)</f>
        <v>1100</v>
      </c>
      <c r="W1616">
        <f>(353.3116967483*V1616^-1.0020802909)*('Exhaust Gas Math'!$E$10/(T1616+'Exhaust Gas Math'!$E$10))+(357.4500179626*V1616^-1.0038444015 )*(T1616/(T1616+'Exhaust Gas Math'!$E$10))</f>
        <v>0.31654710700089367</v>
      </c>
      <c r="X1616">
        <f t="shared" si="386"/>
        <v>0</v>
      </c>
      <c r="Y1616">
        <f t="shared" si="387"/>
        <v>101325</v>
      </c>
      <c r="Z1616">
        <f t="shared" si="388"/>
        <v>101325</v>
      </c>
    </row>
    <row r="1617" spans="5:26" x14ac:dyDescent="0.2">
      <c r="E1617">
        <f t="shared" si="375"/>
        <v>0.20149999999999166</v>
      </c>
      <c r="F1617">
        <f t="shared" si="376"/>
        <v>101325</v>
      </c>
      <c r="H1617">
        <f t="shared" si="389"/>
        <v>0.20149999999999166</v>
      </c>
      <c r="I1617">
        <f t="shared" si="377"/>
        <v>311.99999999959982</v>
      </c>
      <c r="J1617">
        <f t="shared" si="378"/>
        <v>1.0488559778588671E-2</v>
      </c>
      <c r="K1617">
        <f t="shared" si="379"/>
        <v>-19.735645034645589</v>
      </c>
      <c r="L1617">
        <f t="shared" si="380"/>
        <v>3.9769296294121147E-5</v>
      </c>
      <c r="M1617">
        <f>J1617/SQRT('Exhaust Gas Math'!$E$14*$B$21*$B$23)</f>
        <v>1.7805991735666242E-4</v>
      </c>
      <c r="N1617">
        <f t="shared" si="381"/>
        <v>1.4225230309072575E-2</v>
      </c>
      <c r="O1617">
        <f t="shared" si="382"/>
        <v>0</v>
      </c>
      <c r="P1617">
        <f t="shared" si="383"/>
        <v>0</v>
      </c>
      <c r="Q1617">
        <f>($B$16/2)*(COS((ACOS((2*'Intake Valve Fxn Scratch'!$B$1)/$B$16-1)/($B$17/2))*(I1617-($B$17/2)))+1)*P1617</f>
        <v>0</v>
      </c>
      <c r="R1617">
        <f t="shared" si="384"/>
        <v>0</v>
      </c>
      <c r="S1617">
        <f t="shared" si="385"/>
        <v>0</v>
      </c>
      <c r="T1617">
        <f>S1617*'Exhaust Gas Math'!$C$14</f>
        <v>0</v>
      </c>
      <c r="U1617">
        <f>(T1617/'Exhaust Gas Math'!$B$14)+('Exhaust Gas Math'!$D$10)</f>
        <v>4.4059320573952224E-4</v>
      </c>
      <c r="V1617">
        <f>('Exhaust Gas Math'!$E$10*(2.53982214E-12*V1616^4 - 0.0000000071629564556*V1616^3 + 7.56281407226508E-06*V1616^2 - 0.00322508455050905*V1616 + 1.62997098133725)*$B$24+T1617*'Exhaust Gas Math'!$D$14*$B$23)/('Exhaust Gas Math'!$E$10*(2.53982214E-12*V1616^4 - 0.0000000071629564556*V1616^3 + 7.56281407226508E-06*V1616^2 - 0.00322508455050905*V1616 + 1.62997098133725)+T1617*'Exhaust Gas Math'!$D$14)</f>
        <v>1100</v>
      </c>
      <c r="W1617">
        <f>(353.3116967483*V1617^-1.0020802909)*('Exhaust Gas Math'!$E$10/(T1617+'Exhaust Gas Math'!$E$10))+(357.4500179626*V1617^-1.0038444015 )*(T1617/(T1617+'Exhaust Gas Math'!$E$10))</f>
        <v>0.31654710700089367</v>
      </c>
      <c r="X1617">
        <f t="shared" si="386"/>
        <v>0</v>
      </c>
      <c r="Y1617">
        <f t="shared" si="387"/>
        <v>101325</v>
      </c>
      <c r="Z1617">
        <f t="shared" si="388"/>
        <v>101325</v>
      </c>
    </row>
    <row r="1618" spans="5:26" x14ac:dyDescent="0.2">
      <c r="E1618">
        <f t="shared" si="375"/>
        <v>0.20162499999999164</v>
      </c>
      <c r="F1618">
        <f t="shared" si="376"/>
        <v>101325</v>
      </c>
      <c r="H1618">
        <f t="shared" si="389"/>
        <v>0.20162499999999164</v>
      </c>
      <c r="I1618">
        <f t="shared" si="377"/>
        <v>317.99999999959982</v>
      </c>
      <c r="J1618">
        <f t="shared" si="378"/>
        <v>8.1423090325149841E-3</v>
      </c>
      <c r="K1618">
        <f t="shared" si="379"/>
        <v>-17.770054606047818</v>
      </c>
      <c r="L1618">
        <f t="shared" si="380"/>
        <v>3.9769296294121147E-5</v>
      </c>
      <c r="M1618">
        <f>J1618/SQRT('Exhaust Gas Math'!$E$14*$B$21*$B$23)</f>
        <v>1.3822859420429504E-4</v>
      </c>
      <c r="N1618">
        <f t="shared" si="381"/>
        <v>1.075093184173084E-2</v>
      </c>
      <c r="O1618">
        <f t="shared" si="382"/>
        <v>0</v>
      </c>
      <c r="P1618">
        <f t="shared" si="383"/>
        <v>0</v>
      </c>
      <c r="Q1618">
        <f>($B$16/2)*(COS((ACOS((2*'Intake Valve Fxn Scratch'!$B$1)/$B$16-1)/($B$17/2))*(I1618-($B$17/2)))+1)*P1618</f>
        <v>0</v>
      </c>
      <c r="R1618">
        <f t="shared" si="384"/>
        <v>0</v>
      </c>
      <c r="S1618">
        <f t="shared" si="385"/>
        <v>0</v>
      </c>
      <c r="T1618">
        <f>S1618*'Exhaust Gas Math'!$C$14</f>
        <v>0</v>
      </c>
      <c r="U1618">
        <f>(T1618/'Exhaust Gas Math'!$B$14)+('Exhaust Gas Math'!$D$10)</f>
        <v>4.4059320573952224E-4</v>
      </c>
      <c r="V1618">
        <f>('Exhaust Gas Math'!$E$10*(2.53982214E-12*V1617^4 - 0.0000000071629564556*V1617^3 + 7.56281407226508E-06*V1617^2 - 0.00322508455050905*V1617 + 1.62997098133725)*$B$24+T1618*'Exhaust Gas Math'!$D$14*$B$23)/('Exhaust Gas Math'!$E$10*(2.53982214E-12*V1617^4 - 0.0000000071629564556*V1617^3 + 7.56281407226508E-06*V1617^2 - 0.00322508455050905*V1617 + 1.62997098133725)+T1618*'Exhaust Gas Math'!$D$14)</f>
        <v>1100</v>
      </c>
      <c r="W1618">
        <f>(353.3116967483*V1618^-1.0020802909)*('Exhaust Gas Math'!$E$10/(T1618+'Exhaust Gas Math'!$E$10))+(357.4500179626*V1618^-1.0038444015 )*(T1618/(T1618+'Exhaust Gas Math'!$E$10))</f>
        <v>0.31654710700089367</v>
      </c>
      <c r="X1618">
        <f t="shared" si="386"/>
        <v>0</v>
      </c>
      <c r="Y1618">
        <f t="shared" si="387"/>
        <v>101325</v>
      </c>
      <c r="Z1618">
        <f t="shared" si="388"/>
        <v>101325</v>
      </c>
    </row>
    <row r="1619" spans="5:26" x14ac:dyDescent="0.2">
      <c r="E1619">
        <f t="shared" si="375"/>
        <v>0.20174999999999163</v>
      </c>
      <c r="F1619">
        <f t="shared" si="376"/>
        <v>101325</v>
      </c>
      <c r="H1619">
        <f t="shared" si="389"/>
        <v>0.20174999999999163</v>
      </c>
      <c r="I1619">
        <f t="shared" si="377"/>
        <v>323.999999999598</v>
      </c>
      <c r="J1619">
        <f t="shared" si="378"/>
        <v>6.0541612784447627E-3</v>
      </c>
      <c r="K1619">
        <f t="shared" si="379"/>
        <v>-15.609771740563248</v>
      </c>
      <c r="L1619">
        <f t="shared" si="380"/>
        <v>3.9769296294121147E-5</v>
      </c>
      <c r="M1619">
        <f>J1619/SQRT('Exhaust Gas Math'!$E$14*$B$21*$B$23)</f>
        <v>1.0277897820675197E-4</v>
      </c>
      <c r="N1619">
        <f t="shared" si="381"/>
        <v>7.751544903360566E-3</v>
      </c>
      <c r="O1619">
        <f t="shared" si="382"/>
        <v>0</v>
      </c>
      <c r="P1619">
        <f t="shared" si="383"/>
        <v>0</v>
      </c>
      <c r="Q1619">
        <f>($B$16/2)*(COS((ACOS((2*'Intake Valve Fxn Scratch'!$B$1)/$B$16-1)/($B$17/2))*(I1619-($B$17/2)))+1)*P1619</f>
        <v>0</v>
      </c>
      <c r="R1619">
        <f t="shared" si="384"/>
        <v>0</v>
      </c>
      <c r="S1619">
        <f t="shared" si="385"/>
        <v>0</v>
      </c>
      <c r="T1619">
        <f>S1619*'Exhaust Gas Math'!$C$14</f>
        <v>0</v>
      </c>
      <c r="U1619">
        <f>(T1619/'Exhaust Gas Math'!$B$14)+('Exhaust Gas Math'!$D$10)</f>
        <v>4.4059320573952224E-4</v>
      </c>
      <c r="V1619">
        <f>('Exhaust Gas Math'!$E$10*(2.53982214E-12*V1618^4 - 0.0000000071629564556*V1618^3 + 7.56281407226508E-06*V1618^2 - 0.00322508455050905*V1618 + 1.62997098133725)*$B$24+T1619*'Exhaust Gas Math'!$D$14*$B$23)/('Exhaust Gas Math'!$E$10*(2.53982214E-12*V1618^4 - 0.0000000071629564556*V1618^3 + 7.56281407226508E-06*V1618^2 - 0.00322508455050905*V1618 + 1.62997098133725)+T1619*'Exhaust Gas Math'!$D$14)</f>
        <v>1100</v>
      </c>
      <c r="W1619">
        <f>(353.3116967483*V1619^-1.0020802909)*('Exhaust Gas Math'!$E$10/(T1619+'Exhaust Gas Math'!$E$10))+(357.4500179626*V1619^-1.0038444015 )*(T1619/(T1619+'Exhaust Gas Math'!$E$10))</f>
        <v>0.31654710700089367</v>
      </c>
      <c r="X1619">
        <f t="shared" si="386"/>
        <v>0</v>
      </c>
      <c r="Y1619">
        <f t="shared" si="387"/>
        <v>101325</v>
      </c>
      <c r="Z1619">
        <f t="shared" si="388"/>
        <v>101325</v>
      </c>
    </row>
    <row r="1620" spans="5:26" x14ac:dyDescent="0.2">
      <c r="E1620">
        <f t="shared" si="375"/>
        <v>0.20187499999999162</v>
      </c>
      <c r="F1620">
        <f t="shared" si="376"/>
        <v>101325</v>
      </c>
      <c r="H1620">
        <f t="shared" si="389"/>
        <v>0.20187499999999162</v>
      </c>
      <c r="I1620">
        <f t="shared" si="377"/>
        <v>329.999999999598</v>
      </c>
      <c r="J1620">
        <f t="shared" si="378"/>
        <v>4.2469947001446059E-3</v>
      </c>
      <c r="K1620">
        <f t="shared" si="379"/>
        <v>-13.278464949334372</v>
      </c>
      <c r="L1620">
        <f t="shared" si="380"/>
        <v>3.9769296294121147E-5</v>
      </c>
      <c r="M1620">
        <f>J1620/SQRT('Exhaust Gas Math'!$E$14*$B$21*$B$23)</f>
        <v>7.2099462775211261E-5</v>
      </c>
      <c r="N1620">
        <f t="shared" si="381"/>
        <v>5.2538472645898213E-3</v>
      </c>
      <c r="O1620">
        <f t="shared" si="382"/>
        <v>0</v>
      </c>
      <c r="P1620">
        <f t="shared" si="383"/>
        <v>0</v>
      </c>
      <c r="Q1620">
        <f>($B$16/2)*(COS((ACOS((2*'Intake Valve Fxn Scratch'!$B$1)/$B$16-1)/($B$17/2))*(I1620-($B$17/2)))+1)*P1620</f>
        <v>0</v>
      </c>
      <c r="R1620">
        <f t="shared" si="384"/>
        <v>0</v>
      </c>
      <c r="S1620">
        <f t="shared" si="385"/>
        <v>0</v>
      </c>
      <c r="T1620">
        <f>S1620*'Exhaust Gas Math'!$C$14</f>
        <v>0</v>
      </c>
      <c r="U1620">
        <f>(T1620/'Exhaust Gas Math'!$B$14)+('Exhaust Gas Math'!$D$10)</f>
        <v>4.4059320573952224E-4</v>
      </c>
      <c r="V1620">
        <f>('Exhaust Gas Math'!$E$10*(2.53982214E-12*V1619^4 - 0.0000000071629564556*V1619^3 + 7.56281407226508E-06*V1619^2 - 0.00322508455050905*V1619 + 1.62997098133725)*$B$24+T1620*'Exhaust Gas Math'!$D$14*$B$23)/('Exhaust Gas Math'!$E$10*(2.53982214E-12*V1619^4 - 0.0000000071629564556*V1619^3 + 7.56281407226508E-06*V1619^2 - 0.00322508455050905*V1619 + 1.62997098133725)+T1620*'Exhaust Gas Math'!$D$14)</f>
        <v>1100</v>
      </c>
      <c r="W1620">
        <f>(353.3116967483*V1620^-1.0020802909)*('Exhaust Gas Math'!$E$10/(T1620+'Exhaust Gas Math'!$E$10))+(357.4500179626*V1620^-1.0038444015 )*(T1620/(T1620+'Exhaust Gas Math'!$E$10))</f>
        <v>0.31654710700089367</v>
      </c>
      <c r="X1620">
        <f t="shared" si="386"/>
        <v>0</v>
      </c>
      <c r="Y1620">
        <f t="shared" si="387"/>
        <v>101325</v>
      </c>
      <c r="Z1620">
        <f t="shared" si="388"/>
        <v>101325</v>
      </c>
    </row>
    <row r="1621" spans="5:26" x14ac:dyDescent="0.2">
      <c r="E1621">
        <f t="shared" si="375"/>
        <v>0.2019999999999916</v>
      </c>
      <c r="F1621">
        <f t="shared" si="376"/>
        <v>101325</v>
      </c>
      <c r="H1621">
        <f t="shared" si="389"/>
        <v>0.2019999999999916</v>
      </c>
      <c r="I1621">
        <f t="shared" si="377"/>
        <v>335.99999999959618</v>
      </c>
      <c r="J1621">
        <f t="shared" si="378"/>
        <v>2.7406089928202725E-3</v>
      </c>
      <c r="K1621">
        <f t="shared" si="379"/>
        <v>-10.801676517423195</v>
      </c>
      <c r="L1621">
        <f t="shared" si="380"/>
        <v>3.9769296294121147E-5</v>
      </c>
      <c r="M1621">
        <f>J1621/SQRT('Exhaust Gas Math'!$E$14*$B$21*$B$23)</f>
        <v>4.652617910084194E-5</v>
      </c>
      <c r="N1621">
        <f t="shared" si="381"/>
        <v>3.2650381166329685E-3</v>
      </c>
      <c r="O1621">
        <f t="shared" si="382"/>
        <v>0</v>
      </c>
      <c r="P1621">
        <f t="shared" si="383"/>
        <v>0</v>
      </c>
      <c r="Q1621">
        <f>($B$16/2)*(COS((ACOS((2*'Intake Valve Fxn Scratch'!$B$1)/$B$16-1)/($B$17/2))*(I1621-($B$17/2)))+1)*P1621</f>
        <v>0</v>
      </c>
      <c r="R1621">
        <f t="shared" si="384"/>
        <v>0</v>
      </c>
      <c r="S1621">
        <f t="shared" si="385"/>
        <v>0</v>
      </c>
      <c r="T1621">
        <f>S1621*'Exhaust Gas Math'!$C$14</f>
        <v>0</v>
      </c>
      <c r="U1621">
        <f>(T1621/'Exhaust Gas Math'!$B$14)+('Exhaust Gas Math'!$D$10)</f>
        <v>4.4059320573952224E-4</v>
      </c>
      <c r="V1621">
        <f>('Exhaust Gas Math'!$E$10*(2.53982214E-12*V1620^4 - 0.0000000071629564556*V1620^3 + 7.56281407226508E-06*V1620^2 - 0.00322508455050905*V1620 + 1.62997098133725)*$B$24+T1621*'Exhaust Gas Math'!$D$14*$B$23)/('Exhaust Gas Math'!$E$10*(2.53982214E-12*V1620^4 - 0.0000000071629564556*V1620^3 + 7.56281407226508E-06*V1620^2 - 0.00322508455050905*V1620 + 1.62997098133725)+T1621*'Exhaust Gas Math'!$D$14)</f>
        <v>1100</v>
      </c>
      <c r="W1621">
        <f>(353.3116967483*V1621^-1.0020802909)*('Exhaust Gas Math'!$E$10/(T1621+'Exhaust Gas Math'!$E$10))+(357.4500179626*V1621^-1.0038444015 )*(T1621/(T1621+'Exhaust Gas Math'!$E$10))</f>
        <v>0.31654710700089367</v>
      </c>
      <c r="X1621">
        <f t="shared" si="386"/>
        <v>0</v>
      </c>
      <c r="Y1621">
        <f t="shared" si="387"/>
        <v>101325</v>
      </c>
      <c r="Z1621">
        <f t="shared" si="388"/>
        <v>101325</v>
      </c>
    </row>
    <row r="1622" spans="5:26" x14ac:dyDescent="0.2">
      <c r="E1622">
        <f t="shared" si="375"/>
        <v>0.20212499999999159</v>
      </c>
      <c r="F1622">
        <f t="shared" si="376"/>
        <v>101325</v>
      </c>
      <c r="H1622">
        <f t="shared" si="389"/>
        <v>0.20212499999999159</v>
      </c>
      <c r="I1622">
        <f t="shared" si="377"/>
        <v>341.99999999959618</v>
      </c>
      <c r="J1622">
        <f t="shared" si="378"/>
        <v>1.5515084335126911E-3</v>
      </c>
      <c r="K1622">
        <f t="shared" si="379"/>
        <v>-8.2065426571910312</v>
      </c>
      <c r="L1622">
        <f t="shared" si="380"/>
        <v>3.9769296294121147E-5</v>
      </c>
      <c r="M1622">
        <f>J1622/SQRT('Exhaust Gas Math'!$E$14*$B$21*$B$23)</f>
        <v>2.6339313431134203E-5</v>
      </c>
      <c r="N1622">
        <f t="shared" si="381"/>
        <v>1.774985051505782E-3</v>
      </c>
      <c r="O1622">
        <f t="shared" si="382"/>
        <v>0</v>
      </c>
      <c r="P1622">
        <f t="shared" si="383"/>
        <v>0</v>
      </c>
      <c r="Q1622">
        <f>($B$16/2)*(COS((ACOS((2*'Intake Valve Fxn Scratch'!$B$1)/$B$16-1)/($B$17/2))*(I1622-($B$17/2)))+1)*P1622</f>
        <v>0</v>
      </c>
      <c r="R1622">
        <f t="shared" si="384"/>
        <v>0</v>
      </c>
      <c r="S1622">
        <f t="shared" si="385"/>
        <v>0</v>
      </c>
      <c r="T1622">
        <f>S1622*'Exhaust Gas Math'!$C$14</f>
        <v>0</v>
      </c>
      <c r="U1622">
        <f>(T1622/'Exhaust Gas Math'!$B$14)+('Exhaust Gas Math'!$D$10)</f>
        <v>4.4059320573952224E-4</v>
      </c>
      <c r="V1622">
        <f>('Exhaust Gas Math'!$E$10*(2.53982214E-12*V1621^4 - 0.0000000071629564556*V1621^3 + 7.56281407226508E-06*V1621^2 - 0.00322508455050905*V1621 + 1.62997098133725)*$B$24+T1622*'Exhaust Gas Math'!$D$14*$B$23)/('Exhaust Gas Math'!$E$10*(2.53982214E-12*V1621^4 - 0.0000000071629564556*V1621^3 + 7.56281407226508E-06*V1621^2 - 0.00322508455050905*V1621 + 1.62997098133725)+T1622*'Exhaust Gas Math'!$D$14)</f>
        <v>1100</v>
      </c>
      <c r="W1622">
        <f>(353.3116967483*V1622^-1.0020802909)*('Exhaust Gas Math'!$E$10/(T1622+'Exhaust Gas Math'!$E$10))+(357.4500179626*V1622^-1.0038444015 )*(T1622/(T1622+'Exhaust Gas Math'!$E$10))</f>
        <v>0.31654710700089367</v>
      </c>
      <c r="X1622">
        <f t="shared" si="386"/>
        <v>0</v>
      </c>
      <c r="Y1622">
        <f t="shared" si="387"/>
        <v>101325</v>
      </c>
      <c r="Z1622">
        <f t="shared" si="388"/>
        <v>101325</v>
      </c>
    </row>
    <row r="1623" spans="5:26" x14ac:dyDescent="0.2">
      <c r="E1623">
        <f t="shared" si="375"/>
        <v>0.20224999999999158</v>
      </c>
      <c r="F1623">
        <f t="shared" si="376"/>
        <v>101325</v>
      </c>
      <c r="H1623">
        <f t="shared" si="389"/>
        <v>0.20224999999999158</v>
      </c>
      <c r="I1623">
        <f t="shared" si="377"/>
        <v>347.99999999959618</v>
      </c>
      <c r="J1623">
        <f t="shared" si="378"/>
        <v>6.9272105678472654E-4</v>
      </c>
      <c r="K1623">
        <f t="shared" si="379"/>
        <v>-5.5214961982765107</v>
      </c>
      <c r="L1623">
        <f t="shared" si="380"/>
        <v>3.9769296294121147E-5</v>
      </c>
      <c r="M1623">
        <f>J1623/SQRT('Exhaust Gas Math'!$E$14*$B$21*$B$23)</f>
        <v>1.1760037290735217E-5</v>
      </c>
      <c r="N1623">
        <f t="shared" si="381"/>
        <v>7.5915782824378594E-4</v>
      </c>
      <c r="O1623">
        <f t="shared" si="382"/>
        <v>0</v>
      </c>
      <c r="P1623">
        <f t="shared" si="383"/>
        <v>0</v>
      </c>
      <c r="Q1623">
        <f>($B$16/2)*(COS((ACOS((2*'Intake Valve Fxn Scratch'!$B$1)/$B$16-1)/($B$17/2))*(I1623-($B$17/2)))+1)*P1623</f>
        <v>0</v>
      </c>
      <c r="R1623">
        <f t="shared" si="384"/>
        <v>0</v>
      </c>
      <c r="S1623">
        <f t="shared" si="385"/>
        <v>0</v>
      </c>
      <c r="T1623">
        <f>S1623*'Exhaust Gas Math'!$C$14</f>
        <v>0</v>
      </c>
      <c r="U1623">
        <f>(T1623/'Exhaust Gas Math'!$B$14)+('Exhaust Gas Math'!$D$10)</f>
        <v>4.4059320573952224E-4</v>
      </c>
      <c r="V1623">
        <f>('Exhaust Gas Math'!$E$10*(2.53982214E-12*V1622^4 - 0.0000000071629564556*V1622^3 + 7.56281407226508E-06*V1622^2 - 0.00322508455050905*V1622 + 1.62997098133725)*$B$24+T1623*'Exhaust Gas Math'!$D$14*$B$23)/('Exhaust Gas Math'!$E$10*(2.53982214E-12*V1622^4 - 0.0000000071629564556*V1622^3 + 7.56281407226508E-06*V1622^2 - 0.00322508455050905*V1622 + 1.62997098133725)+T1623*'Exhaust Gas Math'!$D$14)</f>
        <v>1100</v>
      </c>
      <c r="W1623">
        <f>(353.3116967483*V1623^-1.0020802909)*('Exhaust Gas Math'!$E$10/(T1623+'Exhaust Gas Math'!$E$10))+(357.4500179626*V1623^-1.0038444015 )*(T1623/(T1623+'Exhaust Gas Math'!$E$10))</f>
        <v>0.31654710700089367</v>
      </c>
      <c r="X1623">
        <f t="shared" si="386"/>
        <v>0</v>
      </c>
      <c r="Y1623">
        <f t="shared" si="387"/>
        <v>101325</v>
      </c>
      <c r="Z1623">
        <f t="shared" si="388"/>
        <v>101325</v>
      </c>
    </row>
    <row r="1624" spans="5:26" x14ac:dyDescent="0.2">
      <c r="E1624">
        <f t="shared" si="375"/>
        <v>0.20237499999999156</v>
      </c>
      <c r="F1624">
        <f t="shared" si="376"/>
        <v>101325</v>
      </c>
      <c r="H1624">
        <f t="shared" si="389"/>
        <v>0.20237499999999156</v>
      </c>
      <c r="I1624">
        <f t="shared" si="377"/>
        <v>353.99999999959437</v>
      </c>
      <c r="J1624">
        <f t="shared" si="378"/>
        <v>1.7365591684909143E-4</v>
      </c>
      <c r="K1624">
        <f t="shared" si="379"/>
        <v>-2.7759550715670445</v>
      </c>
      <c r="L1624">
        <f t="shared" si="380"/>
        <v>3.9769296294121147E-5</v>
      </c>
      <c r="M1624">
        <f>J1624/SQRT('Exhaust Gas Math'!$E$14*$B$21*$B$23)</f>
        <v>2.9480842799568216E-6</v>
      </c>
      <c r="N1624">
        <f t="shared" si="381"/>
        <v>1.8193581049643498E-4</v>
      </c>
      <c r="O1624">
        <f t="shared" si="382"/>
        <v>0</v>
      </c>
      <c r="P1624">
        <f t="shared" si="383"/>
        <v>0</v>
      </c>
      <c r="Q1624">
        <f>($B$16/2)*(COS((ACOS((2*'Intake Valve Fxn Scratch'!$B$1)/$B$16-1)/($B$17/2))*(I1624-($B$17/2)))+1)*P1624</f>
        <v>0</v>
      </c>
      <c r="R1624">
        <f t="shared" si="384"/>
        <v>0</v>
      </c>
      <c r="S1624">
        <f t="shared" si="385"/>
        <v>0</v>
      </c>
      <c r="T1624">
        <f>S1624*'Exhaust Gas Math'!$C$14</f>
        <v>0</v>
      </c>
      <c r="U1624">
        <f>(T1624/'Exhaust Gas Math'!$B$14)+('Exhaust Gas Math'!$D$10)</f>
        <v>4.4059320573952224E-4</v>
      </c>
      <c r="V1624">
        <f>('Exhaust Gas Math'!$E$10*(2.53982214E-12*V1623^4 - 0.0000000071629564556*V1623^3 + 7.56281407226508E-06*V1623^2 - 0.00322508455050905*V1623 + 1.62997098133725)*$B$24+T1624*'Exhaust Gas Math'!$D$14*$B$23)/('Exhaust Gas Math'!$E$10*(2.53982214E-12*V1623^4 - 0.0000000071629564556*V1623^3 + 7.56281407226508E-06*V1623^2 - 0.00322508455050905*V1623 + 1.62997098133725)+T1624*'Exhaust Gas Math'!$D$14)</f>
        <v>1100</v>
      </c>
      <c r="W1624">
        <f>(353.3116967483*V1624^-1.0020802909)*('Exhaust Gas Math'!$E$10/(T1624+'Exhaust Gas Math'!$E$10))+(357.4500179626*V1624^-1.0038444015 )*(T1624/(T1624+'Exhaust Gas Math'!$E$10))</f>
        <v>0.31654710700089367</v>
      </c>
      <c r="X1624">
        <f t="shared" si="386"/>
        <v>0</v>
      </c>
      <c r="Y1624">
        <f t="shared" si="387"/>
        <v>101325</v>
      </c>
      <c r="Z1624">
        <f t="shared" si="388"/>
        <v>101325</v>
      </c>
    </row>
    <row r="1625" spans="5:26" x14ac:dyDescent="0.2">
      <c r="E1625">
        <f t="shared" si="375"/>
        <v>0.20249999999999155</v>
      </c>
      <c r="F1625">
        <f t="shared" si="376"/>
        <v>101325</v>
      </c>
      <c r="H1625">
        <f t="shared" si="389"/>
        <v>0.20249999999999155</v>
      </c>
      <c r="I1625">
        <f t="shared" si="377"/>
        <v>359.99999999959437</v>
      </c>
      <c r="J1625">
        <f t="shared" si="378"/>
        <v>0</v>
      </c>
      <c r="K1625">
        <f t="shared" si="379"/>
        <v>-1.8755314326077567E-10</v>
      </c>
      <c r="L1625">
        <f t="shared" si="380"/>
        <v>3.9769296294121147E-5</v>
      </c>
      <c r="M1625">
        <f>J1625/SQRT('Exhaust Gas Math'!$E$14*$B$21*$B$23)</f>
        <v>0</v>
      </c>
      <c r="N1625">
        <f t="shared" si="381"/>
        <v>0</v>
      </c>
      <c r="O1625">
        <f t="shared" si="382"/>
        <v>0</v>
      </c>
      <c r="P1625">
        <f t="shared" si="383"/>
        <v>0</v>
      </c>
      <c r="Q1625">
        <f>($B$16/2)*(COS((ACOS((2*'Intake Valve Fxn Scratch'!$B$1)/$B$16-1)/($B$17/2))*(I1625-($B$17/2)))+1)*P1625</f>
        <v>0</v>
      </c>
      <c r="R1625">
        <f t="shared" si="384"/>
        <v>0</v>
      </c>
      <c r="S1625">
        <f t="shared" si="385"/>
        <v>0</v>
      </c>
      <c r="T1625">
        <f>S1625*'Exhaust Gas Math'!$C$14</f>
        <v>0</v>
      </c>
      <c r="U1625">
        <f>(T1625/'Exhaust Gas Math'!$B$14)+('Exhaust Gas Math'!$D$10)</f>
        <v>4.4059320573952224E-4</v>
      </c>
      <c r="V1625">
        <f>('Exhaust Gas Math'!$E$10*(2.53982214E-12*V1624^4 - 0.0000000071629564556*V1624^3 + 7.56281407226508E-06*V1624^2 - 0.00322508455050905*V1624 + 1.62997098133725)*$B$24+T1625*'Exhaust Gas Math'!$D$14*$B$23)/('Exhaust Gas Math'!$E$10*(2.53982214E-12*V1624^4 - 0.0000000071629564556*V1624^3 + 7.56281407226508E-06*V1624^2 - 0.00322508455050905*V1624 + 1.62997098133725)+T1625*'Exhaust Gas Math'!$D$14)</f>
        <v>1100</v>
      </c>
      <c r="W1625">
        <f>(353.3116967483*V1625^-1.0020802909)*('Exhaust Gas Math'!$E$10/(T1625+'Exhaust Gas Math'!$E$10))+(357.4500179626*V1625^-1.0038444015 )*(T1625/(T1625+'Exhaust Gas Math'!$E$10))</f>
        <v>0.31654710700089367</v>
      </c>
      <c r="X1625">
        <f t="shared" si="386"/>
        <v>0</v>
      </c>
      <c r="Y1625">
        <f t="shared" si="387"/>
        <v>101325</v>
      </c>
      <c r="Z1625">
        <f t="shared" si="388"/>
        <v>101325</v>
      </c>
    </row>
    <row r="1626" spans="5:26" x14ac:dyDescent="0.2">
      <c r="E1626">
        <f t="shared" si="375"/>
        <v>0.20262499999999153</v>
      </c>
      <c r="F1626">
        <f t="shared" si="376"/>
        <v>101325</v>
      </c>
      <c r="H1626">
        <f t="shared" si="389"/>
        <v>0.20262499999999153</v>
      </c>
      <c r="I1626">
        <f t="shared" si="377"/>
        <v>365.99999999959437</v>
      </c>
      <c r="J1626">
        <f t="shared" si="378"/>
        <v>1.7365591680228859E-4</v>
      </c>
      <c r="K1626">
        <f t="shared" si="379"/>
        <v>2.7759550711939931</v>
      </c>
      <c r="L1626">
        <f t="shared" si="380"/>
        <v>3.9769296294121147E-5</v>
      </c>
      <c r="M1626">
        <f>J1626/SQRT('Exhaust Gas Math'!$E$14*$B$21*$B$23)</f>
        <v>2.9480842791622695E-6</v>
      </c>
      <c r="N1626">
        <f t="shared" si="381"/>
        <v>1.6556832807586991E-4</v>
      </c>
      <c r="O1626">
        <f t="shared" si="382"/>
        <v>0</v>
      </c>
      <c r="P1626">
        <f t="shared" si="383"/>
        <v>0</v>
      </c>
      <c r="Q1626">
        <f>($B$16/2)*(COS((ACOS((2*'Intake Valve Fxn Scratch'!$B$1)/$B$16-1)/($B$17/2))*(I1626-($B$17/2)))+1)*P1626</f>
        <v>0</v>
      </c>
      <c r="R1626">
        <f t="shared" si="384"/>
        <v>0</v>
      </c>
      <c r="S1626">
        <f t="shared" si="385"/>
        <v>0</v>
      </c>
      <c r="T1626">
        <f>S1626*'Exhaust Gas Math'!$C$14</f>
        <v>0</v>
      </c>
      <c r="U1626">
        <f>(T1626/'Exhaust Gas Math'!$B$14)+('Exhaust Gas Math'!$D$10)</f>
        <v>4.4059320573952224E-4</v>
      </c>
      <c r="V1626">
        <f>('Exhaust Gas Math'!$E$10*(2.53982214E-12*V1625^4 - 0.0000000071629564556*V1625^3 + 7.56281407226508E-06*V1625^2 - 0.00322508455050905*V1625 + 1.62997098133725)*$B$24+T1626*'Exhaust Gas Math'!$D$14*$B$23)/('Exhaust Gas Math'!$E$10*(2.53982214E-12*V1625^4 - 0.0000000071629564556*V1625^3 + 7.56281407226508E-06*V1625^2 - 0.00322508455050905*V1625 + 1.62997098133725)+T1626*'Exhaust Gas Math'!$D$14)</f>
        <v>1100</v>
      </c>
      <c r="W1626">
        <f>(353.3116967483*V1626^-1.0020802909)*('Exhaust Gas Math'!$E$10/(T1626+'Exhaust Gas Math'!$E$10))+(357.4500179626*V1626^-1.0038444015 )*(T1626/(T1626+'Exhaust Gas Math'!$E$10))</f>
        <v>0.31654710700089367</v>
      </c>
      <c r="X1626">
        <f t="shared" si="386"/>
        <v>0</v>
      </c>
      <c r="Y1626">
        <f t="shared" si="387"/>
        <v>101325</v>
      </c>
      <c r="Z1626">
        <f t="shared" si="388"/>
        <v>101325</v>
      </c>
    </row>
    <row r="1627" spans="5:26" x14ac:dyDescent="0.2">
      <c r="E1627">
        <f t="shared" si="375"/>
        <v>0.20274999999999152</v>
      </c>
      <c r="F1627">
        <f t="shared" si="376"/>
        <v>101325</v>
      </c>
      <c r="H1627">
        <f t="shared" si="389"/>
        <v>0.20274999999999152</v>
      </c>
      <c r="I1627">
        <f t="shared" si="377"/>
        <v>371.99999999959255</v>
      </c>
      <c r="J1627">
        <f t="shared" si="378"/>
        <v>6.9272105669163433E-4</v>
      </c>
      <c r="K1627">
        <f t="shared" si="379"/>
        <v>5.5214961979096016</v>
      </c>
      <c r="L1627">
        <f t="shared" si="380"/>
        <v>3.9769296294121147E-5</v>
      </c>
      <c r="M1627">
        <f>J1627/SQRT('Exhaust Gas Math'!$E$14*$B$21*$B$23)</f>
        <v>1.1760037289154828E-5</v>
      </c>
      <c r="N1627">
        <f t="shared" si="381"/>
        <v>6.2929392663665581E-4</v>
      </c>
      <c r="O1627">
        <f t="shared" si="382"/>
        <v>0</v>
      </c>
      <c r="P1627">
        <f t="shared" si="383"/>
        <v>0</v>
      </c>
      <c r="Q1627">
        <f>($B$16/2)*(COS((ACOS((2*'Intake Valve Fxn Scratch'!$B$1)/$B$16-1)/($B$17/2))*(I1627-($B$17/2)))+1)*P1627</f>
        <v>0</v>
      </c>
      <c r="R1627">
        <f t="shared" si="384"/>
        <v>0</v>
      </c>
      <c r="S1627">
        <f t="shared" si="385"/>
        <v>0</v>
      </c>
      <c r="T1627">
        <f>S1627*'Exhaust Gas Math'!$C$14</f>
        <v>0</v>
      </c>
      <c r="U1627">
        <f>(T1627/'Exhaust Gas Math'!$B$14)+('Exhaust Gas Math'!$D$10)</f>
        <v>4.4059320573952224E-4</v>
      </c>
      <c r="V1627">
        <f>('Exhaust Gas Math'!$E$10*(2.53982214E-12*V1626^4 - 0.0000000071629564556*V1626^3 + 7.56281407226508E-06*V1626^2 - 0.00322508455050905*V1626 + 1.62997098133725)*$B$24+T1627*'Exhaust Gas Math'!$D$14*$B$23)/('Exhaust Gas Math'!$E$10*(2.53982214E-12*V1626^4 - 0.0000000071629564556*V1626^3 + 7.56281407226508E-06*V1626^2 - 0.00322508455050905*V1626 + 1.62997098133725)+T1627*'Exhaust Gas Math'!$D$14)</f>
        <v>1100</v>
      </c>
      <c r="W1627">
        <f>(353.3116967483*V1627^-1.0020802909)*('Exhaust Gas Math'!$E$10/(T1627+'Exhaust Gas Math'!$E$10))+(357.4500179626*V1627^-1.0038444015 )*(T1627/(T1627+'Exhaust Gas Math'!$E$10))</f>
        <v>0.31654710700089367</v>
      </c>
      <c r="X1627">
        <f t="shared" si="386"/>
        <v>0</v>
      </c>
      <c r="Y1627">
        <f t="shared" si="387"/>
        <v>101325</v>
      </c>
      <c r="Z1627">
        <f t="shared" si="388"/>
        <v>101325</v>
      </c>
    </row>
    <row r="1628" spans="5:26" x14ac:dyDescent="0.2">
      <c r="E1628">
        <f t="shared" si="375"/>
        <v>0.20287499999999151</v>
      </c>
      <c r="F1628">
        <f t="shared" si="376"/>
        <v>101325</v>
      </c>
      <c r="H1628">
        <f t="shared" si="389"/>
        <v>0.20287499999999151</v>
      </c>
      <c r="I1628">
        <f t="shared" si="377"/>
        <v>377.99999999959255</v>
      </c>
      <c r="J1628">
        <f t="shared" si="378"/>
        <v>1.551508433374052E-3</v>
      </c>
      <c r="K1628">
        <f t="shared" si="379"/>
        <v>8.206542656833566</v>
      </c>
      <c r="L1628">
        <f t="shared" si="380"/>
        <v>3.9769296294121147E-5</v>
      </c>
      <c r="M1628">
        <f>J1628/SQRT('Exhaust Gas Math'!$E$14*$B$21*$B$23)</f>
        <v>2.6339313428780586E-5</v>
      </c>
      <c r="N1628">
        <f t="shared" si="381"/>
        <v>1.3427107344928316E-3</v>
      </c>
      <c r="O1628">
        <f t="shared" si="382"/>
        <v>0</v>
      </c>
      <c r="P1628">
        <f t="shared" si="383"/>
        <v>0</v>
      </c>
      <c r="Q1628">
        <f>($B$16/2)*(COS((ACOS((2*'Intake Valve Fxn Scratch'!$B$1)/$B$16-1)/($B$17/2))*(I1628-($B$17/2)))+1)*P1628</f>
        <v>0</v>
      </c>
      <c r="R1628">
        <f t="shared" si="384"/>
        <v>0</v>
      </c>
      <c r="S1628">
        <f t="shared" si="385"/>
        <v>0</v>
      </c>
      <c r="T1628">
        <f>S1628*'Exhaust Gas Math'!$C$14</f>
        <v>0</v>
      </c>
      <c r="U1628">
        <f>(T1628/'Exhaust Gas Math'!$B$14)+('Exhaust Gas Math'!$D$10)</f>
        <v>4.4059320573952224E-4</v>
      </c>
      <c r="V1628">
        <f>('Exhaust Gas Math'!$E$10*(2.53982214E-12*V1627^4 - 0.0000000071629564556*V1627^3 + 7.56281407226508E-06*V1627^2 - 0.00322508455050905*V1627 + 1.62997098133725)*$B$24+T1628*'Exhaust Gas Math'!$D$14*$B$23)/('Exhaust Gas Math'!$E$10*(2.53982214E-12*V1627^4 - 0.0000000071629564556*V1627^3 + 7.56281407226508E-06*V1627^2 - 0.00322508455050905*V1627 + 1.62997098133725)+T1628*'Exhaust Gas Math'!$D$14)</f>
        <v>1100</v>
      </c>
      <c r="W1628">
        <f>(353.3116967483*V1628^-1.0020802909)*('Exhaust Gas Math'!$E$10/(T1628+'Exhaust Gas Math'!$E$10))+(357.4500179626*V1628^-1.0038444015 )*(T1628/(T1628+'Exhaust Gas Math'!$E$10))</f>
        <v>0.31654710700089367</v>
      </c>
      <c r="X1628">
        <f t="shared" si="386"/>
        <v>0</v>
      </c>
      <c r="Y1628">
        <f t="shared" si="387"/>
        <v>101325</v>
      </c>
      <c r="Z1628">
        <f t="shared" si="388"/>
        <v>101325</v>
      </c>
    </row>
    <row r="1629" spans="5:26" x14ac:dyDescent="0.2">
      <c r="E1629">
        <f t="shared" si="375"/>
        <v>0.20299999999999149</v>
      </c>
      <c r="F1629">
        <f t="shared" si="376"/>
        <v>101325</v>
      </c>
      <c r="H1629">
        <f t="shared" si="389"/>
        <v>0.20299999999999149</v>
      </c>
      <c r="I1629">
        <f t="shared" si="377"/>
        <v>383.99999999959255</v>
      </c>
      <c r="J1629">
        <f t="shared" si="378"/>
        <v>2.74060899263779E-3</v>
      </c>
      <c r="K1629">
        <f t="shared" si="379"/>
        <v>10.801676517079828</v>
      </c>
      <c r="L1629">
        <f t="shared" si="380"/>
        <v>3.9769296294121147E-5</v>
      </c>
      <c r="M1629">
        <f>J1629/SQRT('Exhaust Gas Math'!$E$14*$B$21*$B$23)</f>
        <v>4.6526179097744008E-5</v>
      </c>
      <c r="N1629">
        <f t="shared" si="381"/>
        <v>2.2601711314260836E-3</v>
      </c>
      <c r="O1629">
        <f t="shared" si="382"/>
        <v>0</v>
      </c>
      <c r="P1629">
        <f t="shared" si="383"/>
        <v>0</v>
      </c>
      <c r="Q1629">
        <f>($B$16/2)*(COS((ACOS((2*'Intake Valve Fxn Scratch'!$B$1)/$B$16-1)/($B$17/2))*(I1629-($B$17/2)))+1)*P1629</f>
        <v>0</v>
      </c>
      <c r="R1629">
        <f t="shared" si="384"/>
        <v>0</v>
      </c>
      <c r="S1629">
        <f t="shared" si="385"/>
        <v>0</v>
      </c>
      <c r="T1629">
        <f>S1629*'Exhaust Gas Math'!$C$14</f>
        <v>0</v>
      </c>
      <c r="U1629">
        <f>(T1629/'Exhaust Gas Math'!$B$14)+('Exhaust Gas Math'!$D$10)</f>
        <v>4.4059320573952224E-4</v>
      </c>
      <c r="V1629">
        <f>('Exhaust Gas Math'!$E$10*(2.53982214E-12*V1628^4 - 0.0000000071629564556*V1628^3 + 7.56281407226508E-06*V1628^2 - 0.00322508455050905*V1628 + 1.62997098133725)*$B$24+T1629*'Exhaust Gas Math'!$D$14*$B$23)/('Exhaust Gas Math'!$E$10*(2.53982214E-12*V1628^4 - 0.0000000071629564556*V1628^3 + 7.56281407226508E-06*V1628^2 - 0.00322508455050905*V1628 + 1.62997098133725)+T1629*'Exhaust Gas Math'!$D$14)</f>
        <v>1100</v>
      </c>
      <c r="W1629">
        <f>(353.3116967483*V1629^-1.0020802909)*('Exhaust Gas Math'!$E$10/(T1629+'Exhaust Gas Math'!$E$10))+(357.4500179626*V1629^-1.0038444015 )*(T1629/(T1629+'Exhaust Gas Math'!$E$10))</f>
        <v>0.31654710700089367</v>
      </c>
      <c r="X1629">
        <f t="shared" si="386"/>
        <v>0</v>
      </c>
      <c r="Y1629">
        <f t="shared" si="387"/>
        <v>101325</v>
      </c>
      <c r="Z1629">
        <f t="shared" si="388"/>
        <v>101325</v>
      </c>
    </row>
    <row r="1630" spans="5:26" x14ac:dyDescent="0.2">
      <c r="E1630">
        <f t="shared" si="375"/>
        <v>0.20312499999999148</v>
      </c>
      <c r="F1630">
        <f t="shared" si="376"/>
        <v>101325</v>
      </c>
      <c r="H1630">
        <f t="shared" si="389"/>
        <v>0.20312499999999148</v>
      </c>
      <c r="I1630">
        <f t="shared" si="377"/>
        <v>389.99999999959073</v>
      </c>
      <c r="J1630">
        <f t="shared" si="378"/>
        <v>4.2469946999202784E-3</v>
      </c>
      <c r="K1630">
        <f t="shared" si="379"/>
        <v>13.278464949008868</v>
      </c>
      <c r="L1630">
        <f t="shared" si="380"/>
        <v>3.9769296294121147E-5</v>
      </c>
      <c r="M1630">
        <f>J1630/SQRT('Exhaust Gas Math'!$E$14*$B$21*$B$23)</f>
        <v>7.2099462771402947E-5</v>
      </c>
      <c r="N1630">
        <f t="shared" si="381"/>
        <v>3.3402709600489425E-3</v>
      </c>
      <c r="O1630">
        <f t="shared" si="382"/>
        <v>0</v>
      </c>
      <c r="P1630">
        <f t="shared" si="383"/>
        <v>0</v>
      </c>
      <c r="Q1630">
        <f>($B$16/2)*(COS((ACOS((2*'Intake Valve Fxn Scratch'!$B$1)/$B$16-1)/($B$17/2))*(I1630-($B$17/2)))+1)*P1630</f>
        <v>0</v>
      </c>
      <c r="R1630">
        <f t="shared" si="384"/>
        <v>0</v>
      </c>
      <c r="S1630">
        <f t="shared" si="385"/>
        <v>0</v>
      </c>
      <c r="T1630">
        <f>S1630*'Exhaust Gas Math'!$C$14</f>
        <v>0</v>
      </c>
      <c r="U1630">
        <f>(T1630/'Exhaust Gas Math'!$B$14)+('Exhaust Gas Math'!$D$10)</f>
        <v>4.4059320573952224E-4</v>
      </c>
      <c r="V1630">
        <f>('Exhaust Gas Math'!$E$10*(2.53982214E-12*V1629^4 - 0.0000000071629564556*V1629^3 + 7.56281407226508E-06*V1629^2 - 0.00322508455050905*V1629 + 1.62997098133725)*$B$24+T1630*'Exhaust Gas Math'!$D$14*$B$23)/('Exhaust Gas Math'!$E$10*(2.53982214E-12*V1629^4 - 0.0000000071629564556*V1629^3 + 7.56281407226508E-06*V1629^2 - 0.00322508455050905*V1629 + 1.62997098133725)+T1630*'Exhaust Gas Math'!$D$14)</f>
        <v>1100</v>
      </c>
      <c r="W1630">
        <f>(353.3116967483*V1630^-1.0020802909)*('Exhaust Gas Math'!$E$10/(T1630+'Exhaust Gas Math'!$E$10))+(357.4500179626*V1630^-1.0038444015 )*(T1630/(T1630+'Exhaust Gas Math'!$E$10))</f>
        <v>0.31654710700089367</v>
      </c>
      <c r="X1630">
        <f t="shared" si="386"/>
        <v>0</v>
      </c>
      <c r="Y1630">
        <f t="shared" si="387"/>
        <v>101325</v>
      </c>
      <c r="Z1630">
        <f t="shared" si="388"/>
        <v>101325</v>
      </c>
    </row>
    <row r="1631" spans="5:26" x14ac:dyDescent="0.2">
      <c r="E1631">
        <f t="shared" si="375"/>
        <v>0.20324999999999147</v>
      </c>
      <c r="F1631">
        <f t="shared" si="376"/>
        <v>101325</v>
      </c>
      <c r="H1631">
        <f t="shared" si="389"/>
        <v>0.20324999999999147</v>
      </c>
      <c r="I1631">
        <f t="shared" si="377"/>
        <v>395.99999999959073</v>
      </c>
      <c r="J1631">
        <f t="shared" si="378"/>
        <v>6.0541612781810535E-3</v>
      </c>
      <c r="K1631">
        <f t="shared" si="379"/>
        <v>15.60977174025917</v>
      </c>
      <c r="L1631">
        <f t="shared" si="380"/>
        <v>3.9769296294121147E-5</v>
      </c>
      <c r="M1631">
        <f>J1631/SQRT('Exhaust Gas Math'!$E$14*$B$21*$B$23)</f>
        <v>1.0277897820227508E-4</v>
      </c>
      <c r="N1631">
        <f t="shared" si="381"/>
        <v>4.5467954921602667E-3</v>
      </c>
      <c r="O1631">
        <f t="shared" si="382"/>
        <v>0</v>
      </c>
      <c r="P1631">
        <f t="shared" si="383"/>
        <v>0</v>
      </c>
      <c r="Q1631">
        <f>($B$16/2)*(COS((ACOS((2*'Intake Valve Fxn Scratch'!$B$1)/$B$16-1)/($B$17/2))*(I1631-($B$17/2)))+1)*P1631</f>
        <v>0</v>
      </c>
      <c r="R1631">
        <f t="shared" si="384"/>
        <v>0</v>
      </c>
      <c r="S1631">
        <f t="shared" si="385"/>
        <v>0</v>
      </c>
      <c r="T1631">
        <f>S1631*'Exhaust Gas Math'!$C$14</f>
        <v>0</v>
      </c>
      <c r="U1631">
        <f>(T1631/'Exhaust Gas Math'!$B$14)+('Exhaust Gas Math'!$D$10)</f>
        <v>4.4059320573952224E-4</v>
      </c>
      <c r="V1631">
        <f>('Exhaust Gas Math'!$E$10*(2.53982214E-12*V1630^4 - 0.0000000071629564556*V1630^3 + 7.56281407226508E-06*V1630^2 - 0.00322508455050905*V1630 + 1.62997098133725)*$B$24+T1631*'Exhaust Gas Math'!$D$14*$B$23)/('Exhaust Gas Math'!$E$10*(2.53982214E-12*V1630^4 - 0.0000000071629564556*V1630^3 + 7.56281407226508E-06*V1630^2 - 0.00322508455050905*V1630 + 1.62997098133725)+T1631*'Exhaust Gas Math'!$D$14)</f>
        <v>1100</v>
      </c>
      <c r="W1631">
        <f>(353.3116967483*V1631^-1.0020802909)*('Exhaust Gas Math'!$E$10/(T1631+'Exhaust Gas Math'!$E$10))+(357.4500179626*V1631^-1.0038444015 )*(T1631/(T1631+'Exhaust Gas Math'!$E$10))</f>
        <v>0.31654710700089367</v>
      </c>
      <c r="X1631">
        <f t="shared" si="386"/>
        <v>0</v>
      </c>
      <c r="Y1631">
        <f t="shared" si="387"/>
        <v>101325</v>
      </c>
      <c r="Z1631">
        <f t="shared" si="388"/>
        <v>101325</v>
      </c>
    </row>
    <row r="1632" spans="5:26" x14ac:dyDescent="0.2">
      <c r="E1632">
        <f t="shared" si="375"/>
        <v>0.20337499999999145</v>
      </c>
      <c r="F1632">
        <f t="shared" si="376"/>
        <v>101325</v>
      </c>
      <c r="H1632">
        <f t="shared" si="389"/>
        <v>0.20337499999999145</v>
      </c>
      <c r="I1632">
        <f t="shared" si="377"/>
        <v>401.99999999958891</v>
      </c>
      <c r="J1632">
        <f t="shared" si="378"/>
        <v>8.1423090322147798E-3</v>
      </c>
      <c r="K1632">
        <f t="shared" si="379"/>
        <v>17.7700546057685</v>
      </c>
      <c r="L1632">
        <f t="shared" si="380"/>
        <v>3.9769296294121147E-5</v>
      </c>
      <c r="M1632">
        <f>J1632/SQRT('Exhaust Gas Math'!$E$14*$B$21*$B$23)</f>
        <v>1.3822859419919861E-4</v>
      </c>
      <c r="N1632">
        <f t="shared" si="381"/>
        <v>5.8492450477144117E-3</v>
      </c>
      <c r="O1632">
        <f t="shared" si="382"/>
        <v>0</v>
      </c>
      <c r="P1632">
        <f t="shared" si="383"/>
        <v>0</v>
      </c>
      <c r="Q1632">
        <f>($B$16/2)*(COS((ACOS((2*'Intake Valve Fxn Scratch'!$B$1)/$B$16-1)/($B$17/2))*(I1632-($B$17/2)))+1)*P1632</f>
        <v>0</v>
      </c>
      <c r="R1632">
        <f t="shared" si="384"/>
        <v>0</v>
      </c>
      <c r="S1632">
        <f t="shared" si="385"/>
        <v>0</v>
      </c>
      <c r="T1632">
        <f>S1632*'Exhaust Gas Math'!$C$14</f>
        <v>0</v>
      </c>
      <c r="U1632">
        <f>(T1632/'Exhaust Gas Math'!$B$14)+('Exhaust Gas Math'!$D$10)</f>
        <v>4.4059320573952224E-4</v>
      </c>
      <c r="V1632">
        <f>('Exhaust Gas Math'!$E$10*(2.53982214E-12*V1631^4 - 0.0000000071629564556*V1631^3 + 7.56281407226508E-06*V1631^2 - 0.00322508455050905*V1631 + 1.62997098133725)*$B$24+T1632*'Exhaust Gas Math'!$D$14*$B$23)/('Exhaust Gas Math'!$E$10*(2.53982214E-12*V1631^4 - 0.0000000071629564556*V1631^3 + 7.56281407226508E-06*V1631^2 - 0.00322508455050905*V1631 + 1.62997098133725)+T1632*'Exhaust Gas Math'!$D$14)</f>
        <v>1100</v>
      </c>
      <c r="W1632">
        <f>(353.3116967483*V1632^-1.0020802909)*('Exhaust Gas Math'!$E$10/(T1632+'Exhaust Gas Math'!$E$10))+(357.4500179626*V1632^-1.0038444015 )*(T1632/(T1632+'Exhaust Gas Math'!$E$10))</f>
        <v>0.31654710700089367</v>
      </c>
      <c r="X1632">
        <f t="shared" si="386"/>
        <v>0</v>
      </c>
      <c r="Y1632">
        <f t="shared" si="387"/>
        <v>101325</v>
      </c>
      <c r="Z1632">
        <f t="shared" si="388"/>
        <v>101325</v>
      </c>
    </row>
    <row r="1633" spans="5:26" x14ac:dyDescent="0.2">
      <c r="E1633">
        <f t="shared" si="375"/>
        <v>0.20349999999999144</v>
      </c>
      <c r="F1633">
        <f t="shared" si="376"/>
        <v>101325</v>
      </c>
      <c r="H1633">
        <f t="shared" si="389"/>
        <v>0.20349999999999144</v>
      </c>
      <c r="I1633">
        <f t="shared" si="377"/>
        <v>407.99999999958891</v>
      </c>
      <c r="J1633">
        <f t="shared" si="378"/>
        <v>1.0488559778255253E-2</v>
      </c>
      <c r="K1633">
        <f t="shared" si="379"/>
        <v>19.735645034394089</v>
      </c>
      <c r="L1633">
        <f t="shared" si="380"/>
        <v>3.9769296294121147E-5</v>
      </c>
      <c r="M1633">
        <f>J1633/SQRT('Exhaust Gas Math'!$E$14*$B$21*$B$23)</f>
        <v>1.7805991735100215E-4</v>
      </c>
      <c r="N1633">
        <f t="shared" si="381"/>
        <v>7.2230121594166509E-3</v>
      </c>
      <c r="O1633">
        <f t="shared" si="382"/>
        <v>0</v>
      </c>
      <c r="P1633">
        <f t="shared" si="383"/>
        <v>0</v>
      </c>
      <c r="Q1633">
        <f>($B$16/2)*(COS((ACOS((2*'Intake Valve Fxn Scratch'!$B$1)/$B$16-1)/($B$17/2))*(I1633-($B$17/2)))+1)*P1633</f>
        <v>0</v>
      </c>
      <c r="R1633">
        <f t="shared" si="384"/>
        <v>0</v>
      </c>
      <c r="S1633">
        <f t="shared" si="385"/>
        <v>0</v>
      </c>
      <c r="T1633">
        <f>S1633*'Exhaust Gas Math'!$C$14</f>
        <v>0</v>
      </c>
      <c r="U1633">
        <f>(T1633/'Exhaust Gas Math'!$B$14)+('Exhaust Gas Math'!$D$10)</f>
        <v>4.4059320573952224E-4</v>
      </c>
      <c r="V1633">
        <f>('Exhaust Gas Math'!$E$10*(2.53982214E-12*V1632^4 - 0.0000000071629564556*V1632^3 + 7.56281407226508E-06*V1632^2 - 0.00322508455050905*V1632 + 1.62997098133725)*$B$24+T1633*'Exhaust Gas Math'!$D$14*$B$23)/('Exhaust Gas Math'!$E$10*(2.53982214E-12*V1632^4 - 0.0000000071629564556*V1632^3 + 7.56281407226508E-06*V1632^2 - 0.00322508455050905*V1632 + 1.62997098133725)+T1633*'Exhaust Gas Math'!$D$14)</f>
        <v>1100</v>
      </c>
      <c r="W1633">
        <f>(353.3116967483*V1633^-1.0020802909)*('Exhaust Gas Math'!$E$10/(T1633+'Exhaust Gas Math'!$E$10))+(357.4500179626*V1633^-1.0038444015 )*(T1633/(T1633+'Exhaust Gas Math'!$E$10))</f>
        <v>0.31654710700089367</v>
      </c>
      <c r="X1633">
        <f t="shared" si="386"/>
        <v>0</v>
      </c>
      <c r="Y1633">
        <f t="shared" si="387"/>
        <v>101325</v>
      </c>
      <c r="Z1633">
        <f t="shared" si="388"/>
        <v>101325</v>
      </c>
    </row>
    <row r="1634" spans="5:26" x14ac:dyDescent="0.2">
      <c r="E1634">
        <f t="shared" si="375"/>
        <v>0.20362499999999142</v>
      </c>
      <c r="F1634">
        <f t="shared" si="376"/>
        <v>101325</v>
      </c>
      <c r="H1634">
        <f t="shared" si="389"/>
        <v>0.20362499999999142</v>
      </c>
      <c r="I1634">
        <f t="shared" si="377"/>
        <v>413.99999999958891</v>
      </c>
      <c r="J1634">
        <f t="shared" si="378"/>
        <v>1.3067207502144337E-2</v>
      </c>
      <c r="K1634">
        <f t="shared" si="379"/>
        <v>21.485007606073676</v>
      </c>
      <c r="L1634">
        <f t="shared" si="380"/>
        <v>3.9769296294121147E-5</v>
      </c>
      <c r="M1634">
        <f>J1634/SQRT('Exhaust Gas Math'!$E$14*$B$21*$B$23)</f>
        <v>2.2183654734599456E-4</v>
      </c>
      <c r="N1634">
        <f t="shared" si="381"/>
        <v>8.6492854860371025E-3</v>
      </c>
      <c r="O1634">
        <f t="shared" si="382"/>
        <v>0</v>
      </c>
      <c r="P1634">
        <f t="shared" si="383"/>
        <v>0</v>
      </c>
      <c r="Q1634">
        <f>($B$16/2)*(COS((ACOS((2*'Intake Valve Fxn Scratch'!$B$1)/$B$16-1)/($B$17/2))*(I1634-($B$17/2)))+1)*P1634</f>
        <v>0</v>
      </c>
      <c r="R1634">
        <f t="shared" si="384"/>
        <v>0</v>
      </c>
      <c r="S1634">
        <f t="shared" si="385"/>
        <v>0</v>
      </c>
      <c r="T1634">
        <f>S1634*'Exhaust Gas Math'!$C$14</f>
        <v>0</v>
      </c>
      <c r="U1634">
        <f>(T1634/'Exhaust Gas Math'!$B$14)+('Exhaust Gas Math'!$D$10)</f>
        <v>4.4059320573952224E-4</v>
      </c>
      <c r="V1634">
        <f>('Exhaust Gas Math'!$E$10*(2.53982214E-12*V1633^4 - 0.0000000071629564556*V1633^3 + 7.56281407226508E-06*V1633^2 - 0.00322508455050905*V1633 + 1.62997098133725)*$B$24+T1634*'Exhaust Gas Math'!$D$14*$B$23)/('Exhaust Gas Math'!$E$10*(2.53982214E-12*V1633^4 - 0.0000000071629564556*V1633^3 + 7.56281407226508E-06*V1633^2 - 0.00322508455050905*V1633 + 1.62997098133725)+T1634*'Exhaust Gas Math'!$D$14)</f>
        <v>1100</v>
      </c>
      <c r="W1634">
        <f>(353.3116967483*V1634^-1.0020802909)*('Exhaust Gas Math'!$E$10/(T1634+'Exhaust Gas Math'!$E$10))+(357.4500179626*V1634^-1.0038444015 )*(T1634/(T1634+'Exhaust Gas Math'!$E$10))</f>
        <v>0.31654710700089367</v>
      </c>
      <c r="X1634">
        <f t="shared" si="386"/>
        <v>0</v>
      </c>
      <c r="Y1634">
        <f t="shared" si="387"/>
        <v>101325</v>
      </c>
      <c r="Z1634">
        <f t="shared" si="388"/>
        <v>101325</v>
      </c>
    </row>
    <row r="1635" spans="5:26" x14ac:dyDescent="0.2">
      <c r="E1635">
        <f t="shared" si="375"/>
        <v>0.20374999999999141</v>
      </c>
      <c r="F1635">
        <f t="shared" si="376"/>
        <v>101325</v>
      </c>
      <c r="H1635">
        <f t="shared" si="389"/>
        <v>0.20374999999999141</v>
      </c>
      <c r="I1635">
        <f t="shared" si="377"/>
        <v>419.99999999958709</v>
      </c>
      <c r="J1635">
        <f t="shared" si="378"/>
        <v>1.5849999999802376E-2</v>
      </c>
      <c r="K1635">
        <f t="shared" si="379"/>
        <v>22.998975938394295</v>
      </c>
      <c r="L1635">
        <f t="shared" si="380"/>
        <v>3.9769296294121147E-5</v>
      </c>
      <c r="M1635">
        <f>J1635/SQRT('Exhaust Gas Math'!$E$14*$B$21*$B$23)</f>
        <v>2.6907885826510202E-4</v>
      </c>
      <c r="N1635">
        <f t="shared" si="381"/>
        <v>1.0114751634436425E-2</v>
      </c>
      <c r="O1635">
        <f t="shared" si="382"/>
        <v>0</v>
      </c>
      <c r="P1635">
        <f t="shared" si="383"/>
        <v>0</v>
      </c>
      <c r="Q1635">
        <f>($B$16/2)*(COS((ACOS((2*'Intake Valve Fxn Scratch'!$B$1)/$B$16-1)/($B$17/2))*(I1635-($B$17/2)))+1)*P1635</f>
        <v>0</v>
      </c>
      <c r="R1635">
        <f t="shared" si="384"/>
        <v>0</v>
      </c>
      <c r="S1635">
        <f t="shared" si="385"/>
        <v>0</v>
      </c>
      <c r="T1635">
        <f>S1635*'Exhaust Gas Math'!$C$14</f>
        <v>0</v>
      </c>
      <c r="U1635">
        <f>(T1635/'Exhaust Gas Math'!$B$14)+('Exhaust Gas Math'!$D$10)</f>
        <v>4.4059320573952224E-4</v>
      </c>
      <c r="V1635">
        <f>('Exhaust Gas Math'!$E$10*(2.53982214E-12*V1634^4 - 0.0000000071629564556*V1634^3 + 7.56281407226508E-06*V1634^2 - 0.00322508455050905*V1634 + 1.62997098133725)*$B$24+T1635*'Exhaust Gas Math'!$D$14*$B$23)/('Exhaust Gas Math'!$E$10*(2.53982214E-12*V1634^4 - 0.0000000071629564556*V1634^3 + 7.56281407226508E-06*V1634^2 - 0.00322508455050905*V1634 + 1.62997098133725)+T1635*'Exhaust Gas Math'!$D$14)</f>
        <v>1100</v>
      </c>
      <c r="W1635">
        <f>(353.3116967483*V1635^-1.0020802909)*('Exhaust Gas Math'!$E$10/(T1635+'Exhaust Gas Math'!$E$10))+(357.4500179626*V1635^-1.0038444015 )*(T1635/(T1635+'Exhaust Gas Math'!$E$10))</f>
        <v>0.31654710700089367</v>
      </c>
      <c r="X1635">
        <f t="shared" si="386"/>
        <v>0</v>
      </c>
      <c r="Y1635">
        <f t="shared" si="387"/>
        <v>101325</v>
      </c>
      <c r="Z1635">
        <f t="shared" si="388"/>
        <v>101325</v>
      </c>
    </row>
    <row r="1636" spans="5:26" x14ac:dyDescent="0.2">
      <c r="E1636">
        <f t="shared" si="375"/>
        <v>0.2038749999999914</v>
      </c>
      <c r="F1636">
        <f t="shared" si="376"/>
        <v>101325</v>
      </c>
      <c r="H1636">
        <f t="shared" si="389"/>
        <v>0.2038749999999914</v>
      </c>
      <c r="I1636">
        <f t="shared" si="377"/>
        <v>425.99999999958709</v>
      </c>
      <c r="J1636">
        <f t="shared" si="378"/>
        <v>1.8806448414288274E-2</v>
      </c>
      <c r="K1636">
        <f t="shared" si="379"/>
        <v>24.260962677488806</v>
      </c>
      <c r="L1636">
        <f t="shared" si="380"/>
        <v>3.9769296294121147E-5</v>
      </c>
      <c r="M1636">
        <f>J1636/SQRT('Exhaust Gas Math'!$E$14*$B$21*$B$23)</f>
        <v>3.1926925346380578E-4</v>
      </c>
      <c r="N1636">
        <f t="shared" si="381"/>
        <v>1.1611157153015233E-2</v>
      </c>
      <c r="O1636">
        <f t="shared" si="382"/>
        <v>0</v>
      </c>
      <c r="P1636">
        <f t="shared" si="383"/>
        <v>0</v>
      </c>
      <c r="Q1636">
        <f>($B$16/2)*(COS((ACOS((2*'Intake Valve Fxn Scratch'!$B$1)/$B$16-1)/($B$17/2))*(I1636-($B$17/2)))+1)*P1636</f>
        <v>0</v>
      </c>
      <c r="R1636">
        <f t="shared" si="384"/>
        <v>0</v>
      </c>
      <c r="S1636">
        <f t="shared" si="385"/>
        <v>0</v>
      </c>
      <c r="T1636">
        <f>S1636*'Exhaust Gas Math'!$C$14</f>
        <v>0</v>
      </c>
      <c r="U1636">
        <f>(T1636/'Exhaust Gas Math'!$B$14)+('Exhaust Gas Math'!$D$10)</f>
        <v>4.4059320573952224E-4</v>
      </c>
      <c r="V1636">
        <f>('Exhaust Gas Math'!$E$10*(2.53982214E-12*V1635^4 - 0.0000000071629564556*V1635^3 + 7.56281407226508E-06*V1635^2 - 0.00322508455050905*V1635 + 1.62997098133725)*$B$24+T1636*'Exhaust Gas Math'!$D$14*$B$23)/('Exhaust Gas Math'!$E$10*(2.53982214E-12*V1635^4 - 0.0000000071629564556*V1635^3 + 7.56281407226508E-06*V1635^2 - 0.00322508455050905*V1635 + 1.62997098133725)+T1636*'Exhaust Gas Math'!$D$14)</f>
        <v>1100</v>
      </c>
      <c r="W1636">
        <f>(353.3116967483*V1636^-1.0020802909)*('Exhaust Gas Math'!$E$10/(T1636+'Exhaust Gas Math'!$E$10))+(357.4500179626*V1636^-1.0038444015 )*(T1636/(T1636+'Exhaust Gas Math'!$E$10))</f>
        <v>0.31654710700089367</v>
      </c>
      <c r="X1636">
        <f t="shared" si="386"/>
        <v>0</v>
      </c>
      <c r="Y1636">
        <f t="shared" si="387"/>
        <v>101325</v>
      </c>
      <c r="Z1636">
        <f t="shared" si="388"/>
        <v>101325</v>
      </c>
    </row>
    <row r="1637" spans="5:26" x14ac:dyDescent="0.2">
      <c r="E1637">
        <f t="shared" si="375"/>
        <v>0.20399999999999138</v>
      </c>
      <c r="F1637">
        <f t="shared" si="376"/>
        <v>101325</v>
      </c>
      <c r="H1637">
        <f t="shared" si="389"/>
        <v>0.20399999999999138</v>
      </c>
      <c r="I1637">
        <f t="shared" si="377"/>
        <v>431.99999999958709</v>
      </c>
      <c r="J1637">
        <f t="shared" si="378"/>
        <v>2.1904161278097176E-2</v>
      </c>
      <c r="K1637">
        <f t="shared" si="379"/>
        <v>25.257141232556219</v>
      </c>
      <c r="L1637">
        <f t="shared" si="380"/>
        <v>3.9769296294121147E-5</v>
      </c>
      <c r="M1637">
        <f>J1637/SQRT('Exhaust Gas Math'!$E$14*$B$21*$B$23)</f>
        <v>3.7185783646930811E-4</v>
      </c>
      <c r="N1637">
        <f t="shared" si="381"/>
        <v>1.3134781388405174E-2</v>
      </c>
      <c r="O1637">
        <f t="shared" si="382"/>
        <v>0</v>
      </c>
      <c r="P1637">
        <f t="shared" si="383"/>
        <v>0</v>
      </c>
      <c r="Q1637">
        <f>($B$16/2)*(COS((ACOS((2*'Intake Valve Fxn Scratch'!$B$1)/$B$16-1)/($B$17/2))*(I1637-($B$17/2)))+1)*P1637</f>
        <v>0</v>
      </c>
      <c r="R1637">
        <f t="shared" si="384"/>
        <v>0</v>
      </c>
      <c r="S1637">
        <f t="shared" si="385"/>
        <v>0</v>
      </c>
      <c r="T1637">
        <f>S1637*'Exhaust Gas Math'!$C$14</f>
        <v>0</v>
      </c>
      <c r="U1637">
        <f>(T1637/'Exhaust Gas Math'!$B$14)+('Exhaust Gas Math'!$D$10)</f>
        <v>4.4059320573952224E-4</v>
      </c>
      <c r="V1637">
        <f>('Exhaust Gas Math'!$E$10*(2.53982214E-12*V1636^4 - 0.0000000071629564556*V1636^3 + 7.56281407226508E-06*V1636^2 - 0.00322508455050905*V1636 + 1.62997098133725)*$B$24+T1637*'Exhaust Gas Math'!$D$14*$B$23)/('Exhaust Gas Math'!$E$10*(2.53982214E-12*V1636^4 - 0.0000000071629564556*V1636^3 + 7.56281407226508E-06*V1636^2 - 0.00322508455050905*V1636 + 1.62997098133725)+T1637*'Exhaust Gas Math'!$D$14)</f>
        <v>1100</v>
      </c>
      <c r="W1637">
        <f>(353.3116967483*V1637^-1.0020802909)*('Exhaust Gas Math'!$E$10/(T1637+'Exhaust Gas Math'!$E$10))+(357.4500179626*V1637^-1.0038444015 )*(T1637/(T1637+'Exhaust Gas Math'!$E$10))</f>
        <v>0.31654710700089367</v>
      </c>
      <c r="X1637">
        <f t="shared" si="386"/>
        <v>0</v>
      </c>
      <c r="Y1637">
        <f t="shared" si="387"/>
        <v>101325</v>
      </c>
      <c r="Z1637">
        <f t="shared" si="388"/>
        <v>101325</v>
      </c>
    </row>
    <row r="1638" spans="5:26" x14ac:dyDescent="0.2">
      <c r="E1638">
        <f t="shared" si="375"/>
        <v>0.20412499999999137</v>
      </c>
      <c r="F1638">
        <f t="shared" si="376"/>
        <v>101325</v>
      </c>
      <c r="H1638">
        <f t="shared" si="389"/>
        <v>0.20412499999999137</v>
      </c>
      <c r="I1638">
        <f t="shared" si="377"/>
        <v>437.99999999958527</v>
      </c>
      <c r="J1638">
        <f t="shared" si="378"/>
        <v>2.5109199400853436E-2</v>
      </c>
      <c r="K1638">
        <f t="shared" si="379"/>
        <v>25.976597262882919</v>
      </c>
      <c r="L1638">
        <f t="shared" si="380"/>
        <v>3.9769296294121147E-5</v>
      </c>
      <c r="M1638">
        <f>J1638/SQRT('Exhaust Gas Math'!$E$14*$B$21*$B$23)</f>
        <v>4.2626843576130388E-4</v>
      </c>
      <c r="N1638">
        <f t="shared" si="381"/>
        <v>1.4685858367012101E-2</v>
      </c>
      <c r="O1638">
        <f t="shared" si="382"/>
        <v>0</v>
      </c>
      <c r="P1638">
        <f t="shared" si="383"/>
        <v>0</v>
      </c>
      <c r="Q1638">
        <f>($B$16/2)*(COS((ACOS((2*'Intake Valve Fxn Scratch'!$B$1)/$B$16-1)/($B$17/2))*(I1638-($B$17/2)))+1)*P1638</f>
        <v>0</v>
      </c>
      <c r="R1638">
        <f t="shared" si="384"/>
        <v>0</v>
      </c>
      <c r="S1638">
        <f t="shared" si="385"/>
        <v>0</v>
      </c>
      <c r="T1638">
        <f>S1638*'Exhaust Gas Math'!$C$14</f>
        <v>0</v>
      </c>
      <c r="U1638">
        <f>(T1638/'Exhaust Gas Math'!$B$14)+('Exhaust Gas Math'!$D$10)</f>
        <v>4.4059320573952224E-4</v>
      </c>
      <c r="V1638">
        <f>('Exhaust Gas Math'!$E$10*(2.53982214E-12*V1637^4 - 0.0000000071629564556*V1637^3 + 7.56281407226508E-06*V1637^2 - 0.00322508455050905*V1637 + 1.62997098133725)*$B$24+T1638*'Exhaust Gas Math'!$D$14*$B$23)/('Exhaust Gas Math'!$E$10*(2.53982214E-12*V1637^4 - 0.0000000071629564556*V1637^3 + 7.56281407226508E-06*V1637^2 - 0.00322508455050905*V1637 + 1.62997098133725)+T1638*'Exhaust Gas Math'!$D$14)</f>
        <v>1100</v>
      </c>
      <c r="W1638">
        <f>(353.3116967483*V1638^-1.0020802909)*('Exhaust Gas Math'!$E$10/(T1638+'Exhaust Gas Math'!$E$10))+(357.4500179626*V1638^-1.0038444015 )*(T1638/(T1638+'Exhaust Gas Math'!$E$10))</f>
        <v>0.31654710700089367</v>
      </c>
      <c r="X1638">
        <f t="shared" si="386"/>
        <v>0</v>
      </c>
      <c r="Y1638">
        <f t="shared" si="387"/>
        <v>101325</v>
      </c>
      <c r="Z1638">
        <f t="shared" si="388"/>
        <v>101325</v>
      </c>
    </row>
    <row r="1639" spans="5:26" x14ac:dyDescent="0.2">
      <c r="E1639">
        <f t="shared" si="375"/>
        <v>0.20424999999999136</v>
      </c>
      <c r="F1639">
        <f t="shared" si="376"/>
        <v>101325</v>
      </c>
      <c r="H1639">
        <f t="shared" si="389"/>
        <v>0.20424999999999136</v>
      </c>
      <c r="I1639">
        <f t="shared" si="377"/>
        <v>443.99999999958527</v>
      </c>
      <c r="J1639">
        <f t="shared" si="378"/>
        <v>2.8386447714187617E-2</v>
      </c>
      <c r="K1639">
        <f t="shared" si="379"/>
        <v>26.411448257645095</v>
      </c>
      <c r="L1639">
        <f t="shared" si="380"/>
        <v>3.9769296294121147E-5</v>
      </c>
      <c r="M1639">
        <f>J1639/SQRT('Exhaust Gas Math'!$E$14*$B$21*$B$23)</f>
        <v>4.8190491742781418E-4</v>
      </c>
      <c r="N1639">
        <f t="shared" si="381"/>
        <v>1.6267973594141418E-2</v>
      </c>
      <c r="O1639">
        <f t="shared" si="382"/>
        <v>0</v>
      </c>
      <c r="P1639">
        <f t="shared" si="383"/>
        <v>0</v>
      </c>
      <c r="Q1639">
        <f>($B$16/2)*(COS((ACOS((2*'Intake Valve Fxn Scratch'!$B$1)/$B$16-1)/($B$17/2))*(I1639-($B$17/2)))+1)*P1639</f>
        <v>0</v>
      </c>
      <c r="R1639">
        <f t="shared" si="384"/>
        <v>0</v>
      </c>
      <c r="S1639">
        <f t="shared" si="385"/>
        <v>0</v>
      </c>
      <c r="T1639">
        <f>S1639*'Exhaust Gas Math'!$C$14</f>
        <v>0</v>
      </c>
      <c r="U1639">
        <f>(T1639/'Exhaust Gas Math'!$B$14)+('Exhaust Gas Math'!$D$10)</f>
        <v>4.4059320573952224E-4</v>
      </c>
      <c r="V1639">
        <f>('Exhaust Gas Math'!$E$10*(2.53982214E-12*V1638^4 - 0.0000000071629564556*V1638^3 + 7.56281407226508E-06*V1638^2 - 0.00322508455050905*V1638 + 1.62997098133725)*$B$24+T1639*'Exhaust Gas Math'!$D$14*$B$23)/('Exhaust Gas Math'!$E$10*(2.53982214E-12*V1638^4 - 0.0000000071629564556*V1638^3 + 7.56281407226508E-06*V1638^2 - 0.00322508455050905*V1638 + 1.62997098133725)+T1639*'Exhaust Gas Math'!$D$14)</f>
        <v>1100</v>
      </c>
      <c r="W1639">
        <f>(353.3116967483*V1639^-1.0020802909)*('Exhaust Gas Math'!$E$10/(T1639+'Exhaust Gas Math'!$E$10))+(357.4500179626*V1639^-1.0038444015 )*(T1639/(T1639+'Exhaust Gas Math'!$E$10))</f>
        <v>0.31654710700089367</v>
      </c>
      <c r="X1639">
        <f t="shared" si="386"/>
        <v>0</v>
      </c>
      <c r="Y1639">
        <f t="shared" si="387"/>
        <v>101325</v>
      </c>
      <c r="Z1639">
        <f t="shared" si="388"/>
        <v>101325</v>
      </c>
    </row>
    <row r="1640" spans="5:26" x14ac:dyDescent="0.2">
      <c r="E1640">
        <f t="shared" si="375"/>
        <v>0.20437499999999134</v>
      </c>
      <c r="F1640">
        <f t="shared" si="376"/>
        <v>101325</v>
      </c>
      <c r="H1640">
        <f t="shared" si="389"/>
        <v>0.20437499999999134</v>
      </c>
      <c r="I1640">
        <f t="shared" si="377"/>
        <v>449.99999999958527</v>
      </c>
      <c r="J1640">
        <f t="shared" si="378"/>
        <v>3.1699999999770551E-2</v>
      </c>
      <c r="K1640">
        <f t="shared" si="379"/>
        <v>26.556929898345718</v>
      </c>
      <c r="L1640">
        <f t="shared" si="380"/>
        <v>3.9769296294121147E-5</v>
      </c>
      <c r="M1640">
        <f>J1640/SQRT('Exhaust Gas Math'!$E$14*$B$21*$B$23)</f>
        <v>5.3815771653301873E-4</v>
      </c>
      <c r="N1640">
        <f t="shared" si="381"/>
        <v>1.788745043827444E-2</v>
      </c>
      <c r="O1640">
        <f t="shared" si="382"/>
        <v>0</v>
      </c>
      <c r="P1640">
        <f t="shared" si="383"/>
        <v>0</v>
      </c>
      <c r="Q1640">
        <f>($B$16/2)*(COS((ACOS((2*'Intake Valve Fxn Scratch'!$B$1)/$B$16-1)/($B$17/2))*(I1640-($B$17/2)))+1)*P1640</f>
        <v>0</v>
      </c>
      <c r="R1640">
        <f t="shared" si="384"/>
        <v>0</v>
      </c>
      <c r="S1640">
        <f t="shared" si="385"/>
        <v>0</v>
      </c>
      <c r="T1640">
        <f>S1640*'Exhaust Gas Math'!$C$14</f>
        <v>0</v>
      </c>
      <c r="U1640">
        <f>(T1640/'Exhaust Gas Math'!$B$14)+('Exhaust Gas Math'!$D$10)</f>
        <v>4.4059320573952224E-4</v>
      </c>
      <c r="V1640">
        <f>('Exhaust Gas Math'!$E$10*(2.53982214E-12*V1639^4 - 0.0000000071629564556*V1639^3 + 7.56281407226508E-06*V1639^2 - 0.00322508455050905*V1639 + 1.62997098133725)*$B$24+T1640*'Exhaust Gas Math'!$D$14*$B$23)/('Exhaust Gas Math'!$E$10*(2.53982214E-12*V1639^4 - 0.0000000071629564556*V1639^3 + 7.56281407226508E-06*V1639^2 - 0.00322508455050905*V1639 + 1.62997098133725)+T1640*'Exhaust Gas Math'!$D$14)</f>
        <v>1100</v>
      </c>
      <c r="W1640">
        <f>(353.3116967483*V1640^-1.0020802909)*('Exhaust Gas Math'!$E$10/(T1640+'Exhaust Gas Math'!$E$10))+(357.4500179626*V1640^-1.0038444015 )*(T1640/(T1640+'Exhaust Gas Math'!$E$10))</f>
        <v>0.31654710700089367</v>
      </c>
      <c r="X1640">
        <f t="shared" si="386"/>
        <v>0</v>
      </c>
      <c r="Y1640">
        <f t="shared" si="387"/>
        <v>101325</v>
      </c>
      <c r="Z1640">
        <f t="shared" si="388"/>
        <v>101325</v>
      </c>
    </row>
    <row r="1641" spans="5:26" x14ac:dyDescent="0.2">
      <c r="E1641">
        <f t="shared" si="375"/>
        <v>0.20449999999999133</v>
      </c>
      <c r="F1641">
        <f t="shared" si="376"/>
        <v>101325</v>
      </c>
      <c r="H1641">
        <f t="shared" si="389"/>
        <v>0.20449999999999133</v>
      </c>
      <c r="I1641">
        <f t="shared" si="377"/>
        <v>455.99999999958345</v>
      </c>
      <c r="J1641">
        <f t="shared" si="378"/>
        <v>3.5013552285355992E-2</v>
      </c>
      <c r="K1641">
        <f t="shared" si="379"/>
        <v>26.411448257685279</v>
      </c>
      <c r="L1641">
        <f t="shared" si="380"/>
        <v>3.9769296294121147E-5</v>
      </c>
      <c r="M1641">
        <f>J1641/SQRT('Exhaust Gas Math'!$E$14*$B$21*$B$23)</f>
        <v>5.9441051563826578E-4</v>
      </c>
      <c r="N1641">
        <f t="shared" si="381"/>
        <v>1.9552731033880034E-2</v>
      </c>
      <c r="O1641">
        <f t="shared" si="382"/>
        <v>0</v>
      </c>
      <c r="P1641">
        <f t="shared" si="383"/>
        <v>0</v>
      </c>
      <c r="Q1641">
        <f>($B$16/2)*(COS((ACOS((2*'Intake Valve Fxn Scratch'!$B$1)/$B$16-1)/($B$17/2))*(I1641-($B$17/2)))+1)*P1641</f>
        <v>0</v>
      </c>
      <c r="R1641">
        <f t="shared" si="384"/>
        <v>0</v>
      </c>
      <c r="S1641">
        <f t="shared" si="385"/>
        <v>0</v>
      </c>
      <c r="T1641">
        <f>S1641*'Exhaust Gas Math'!$C$14</f>
        <v>0</v>
      </c>
      <c r="U1641">
        <f>(T1641/'Exhaust Gas Math'!$B$14)+('Exhaust Gas Math'!$D$10)</f>
        <v>4.4059320573952224E-4</v>
      </c>
      <c r="V1641">
        <f>('Exhaust Gas Math'!$E$10*(2.53982214E-12*V1640^4 - 0.0000000071629564556*V1640^3 + 7.56281407226508E-06*V1640^2 - 0.00322508455050905*V1640 + 1.62997098133725)*$B$24+T1641*'Exhaust Gas Math'!$D$14*$B$23)/('Exhaust Gas Math'!$E$10*(2.53982214E-12*V1640^4 - 0.0000000071629564556*V1640^3 + 7.56281407226508E-06*V1640^2 - 0.00322508455050905*V1640 + 1.62997098133725)+T1641*'Exhaust Gas Math'!$D$14)</f>
        <v>1100</v>
      </c>
      <c r="W1641">
        <f>(353.3116967483*V1641^-1.0020802909)*('Exhaust Gas Math'!$E$10/(T1641+'Exhaust Gas Math'!$E$10))+(357.4500179626*V1641^-1.0038444015 )*(T1641/(T1641+'Exhaust Gas Math'!$E$10))</f>
        <v>0.31654710700089367</v>
      </c>
      <c r="X1641">
        <f t="shared" si="386"/>
        <v>0</v>
      </c>
      <c r="Y1641">
        <f t="shared" si="387"/>
        <v>101325</v>
      </c>
      <c r="Z1641">
        <f t="shared" si="388"/>
        <v>101325</v>
      </c>
    </row>
    <row r="1642" spans="5:26" x14ac:dyDescent="0.2">
      <c r="E1642">
        <f t="shared" si="375"/>
        <v>0.20462499999999131</v>
      </c>
      <c r="F1642">
        <f t="shared" si="376"/>
        <v>101325</v>
      </c>
      <c r="H1642">
        <f t="shared" si="389"/>
        <v>0.20462499999999131</v>
      </c>
      <c r="I1642">
        <f t="shared" si="377"/>
        <v>461.99999999958345</v>
      </c>
      <c r="J1642">
        <f t="shared" si="378"/>
        <v>3.8290800598697688E-2</v>
      </c>
      <c r="K1642">
        <f t="shared" si="379"/>
        <v>25.976597262962851</v>
      </c>
      <c r="L1642">
        <f t="shared" si="380"/>
        <v>3.9769296294121147E-5</v>
      </c>
      <c r="M1642">
        <f>J1642/SQRT('Exhaust Gas Math'!$E$14*$B$21*$B$23)</f>
        <v>6.5004699730490363E-4</v>
      </c>
      <c r="N1642">
        <f t="shared" si="381"/>
        <v>2.1273748626200347E-2</v>
      </c>
      <c r="O1642">
        <f t="shared" si="382"/>
        <v>0</v>
      </c>
      <c r="P1642">
        <f t="shared" si="383"/>
        <v>0</v>
      </c>
      <c r="Q1642">
        <f>($B$16/2)*(COS((ACOS((2*'Intake Valve Fxn Scratch'!$B$1)/$B$16-1)/($B$17/2))*(I1642-($B$17/2)))+1)*P1642</f>
        <v>0</v>
      </c>
      <c r="R1642">
        <f t="shared" si="384"/>
        <v>0</v>
      </c>
      <c r="S1642">
        <f t="shared" si="385"/>
        <v>0</v>
      </c>
      <c r="T1642">
        <f>S1642*'Exhaust Gas Math'!$C$14</f>
        <v>0</v>
      </c>
      <c r="U1642">
        <f>(T1642/'Exhaust Gas Math'!$B$14)+('Exhaust Gas Math'!$D$10)</f>
        <v>4.4059320573952224E-4</v>
      </c>
      <c r="V1642">
        <f>('Exhaust Gas Math'!$E$10*(2.53982214E-12*V1641^4 - 0.0000000071629564556*V1641^3 + 7.56281407226508E-06*V1641^2 - 0.00322508455050905*V1641 + 1.62997098133725)*$B$24+T1642*'Exhaust Gas Math'!$D$14*$B$23)/('Exhaust Gas Math'!$E$10*(2.53982214E-12*V1641^4 - 0.0000000071629564556*V1641^3 + 7.56281407226508E-06*V1641^2 - 0.00322508455050905*V1641 + 1.62997098133725)+T1642*'Exhaust Gas Math'!$D$14)</f>
        <v>1100</v>
      </c>
      <c r="W1642">
        <f>(353.3116967483*V1642^-1.0020802909)*('Exhaust Gas Math'!$E$10/(T1642+'Exhaust Gas Math'!$E$10))+(357.4500179626*V1642^-1.0038444015 )*(T1642/(T1642+'Exhaust Gas Math'!$E$10))</f>
        <v>0.31654710700089367</v>
      </c>
      <c r="X1642">
        <f t="shared" si="386"/>
        <v>0</v>
      </c>
      <c r="Y1642">
        <f t="shared" si="387"/>
        <v>101325</v>
      </c>
      <c r="Z1642">
        <f t="shared" si="388"/>
        <v>101325</v>
      </c>
    </row>
    <row r="1643" spans="5:26" x14ac:dyDescent="0.2">
      <c r="E1643">
        <f t="shared" si="375"/>
        <v>0.2047499999999913</v>
      </c>
      <c r="F1643">
        <f t="shared" si="376"/>
        <v>101325</v>
      </c>
      <c r="H1643">
        <f t="shared" si="389"/>
        <v>0.2047499999999913</v>
      </c>
      <c r="I1643">
        <f t="shared" si="377"/>
        <v>467.99999999958163</v>
      </c>
      <c r="J1643">
        <f t="shared" si="378"/>
        <v>4.149583872146638E-2</v>
      </c>
      <c r="K1643">
        <f t="shared" si="379"/>
        <v>25.257141232675021</v>
      </c>
      <c r="L1643">
        <f t="shared" si="380"/>
        <v>3.9769296294121147E-5</v>
      </c>
      <c r="M1643">
        <f>J1643/SQRT('Exhaust Gas Math'!$E$14*$B$21*$B$23)</f>
        <v>7.0445759659711049E-4</v>
      </c>
      <c r="N1643">
        <f t="shared" si="381"/>
        <v>2.3061282130819347E-2</v>
      </c>
      <c r="O1643">
        <f t="shared" si="382"/>
        <v>0</v>
      </c>
      <c r="P1643">
        <f t="shared" si="383"/>
        <v>0</v>
      </c>
      <c r="Q1643">
        <f>($B$16/2)*(COS((ACOS((2*'Intake Valve Fxn Scratch'!$B$1)/$B$16-1)/($B$17/2))*(I1643-($B$17/2)))+1)*P1643</f>
        <v>0</v>
      </c>
      <c r="R1643">
        <f t="shared" si="384"/>
        <v>0</v>
      </c>
      <c r="S1643">
        <f t="shared" si="385"/>
        <v>0</v>
      </c>
      <c r="T1643">
        <f>S1643*'Exhaust Gas Math'!$C$14</f>
        <v>0</v>
      </c>
      <c r="U1643">
        <f>(T1643/'Exhaust Gas Math'!$B$14)+('Exhaust Gas Math'!$D$10)</f>
        <v>4.4059320573952224E-4</v>
      </c>
      <c r="V1643">
        <f>('Exhaust Gas Math'!$E$10*(2.53982214E-12*V1642^4 - 0.0000000071629564556*V1642^3 + 7.56281407226508E-06*V1642^2 - 0.00322508455050905*V1642 + 1.62997098133725)*$B$24+T1643*'Exhaust Gas Math'!$D$14*$B$23)/('Exhaust Gas Math'!$E$10*(2.53982214E-12*V1642^4 - 0.0000000071629564556*V1642^3 + 7.56281407226508E-06*V1642^2 - 0.00322508455050905*V1642 + 1.62997098133725)+T1643*'Exhaust Gas Math'!$D$14)</f>
        <v>1100</v>
      </c>
      <c r="W1643">
        <f>(353.3116967483*V1643^-1.0020802909)*('Exhaust Gas Math'!$E$10/(T1643+'Exhaust Gas Math'!$E$10))+(357.4500179626*V1643^-1.0038444015 )*(T1643/(T1643+'Exhaust Gas Math'!$E$10))</f>
        <v>0.31654710700089367</v>
      </c>
      <c r="X1643">
        <f t="shared" si="386"/>
        <v>0</v>
      </c>
      <c r="Y1643">
        <f t="shared" si="387"/>
        <v>101325</v>
      </c>
      <c r="Z1643">
        <f t="shared" si="388"/>
        <v>101325</v>
      </c>
    </row>
    <row r="1644" spans="5:26" x14ac:dyDescent="0.2">
      <c r="E1644">
        <f t="shared" si="375"/>
        <v>0.20487499999999129</v>
      </c>
      <c r="F1644">
        <f t="shared" si="376"/>
        <v>101325</v>
      </c>
      <c r="H1644">
        <f t="shared" si="389"/>
        <v>0.20487499999999129</v>
      </c>
      <c r="I1644">
        <f t="shared" si="377"/>
        <v>473.99999999958163</v>
      </c>
      <c r="J1644">
        <f t="shared" si="378"/>
        <v>4.4593551585291671E-2</v>
      </c>
      <c r="K1644">
        <f t="shared" si="379"/>
        <v>24.260962677645484</v>
      </c>
      <c r="L1644">
        <f t="shared" si="380"/>
        <v>3.9769296294121147E-5</v>
      </c>
      <c r="M1644">
        <f>J1644/SQRT('Exhaust Gas Math'!$E$14*$B$21*$B$23)</f>
        <v>7.5704617960289098E-4</v>
      </c>
      <c r="N1644">
        <f t="shared" si="381"/>
        <v>2.4926279523042234E-2</v>
      </c>
      <c r="O1644">
        <f t="shared" si="382"/>
        <v>0</v>
      </c>
      <c r="P1644">
        <f t="shared" si="383"/>
        <v>0</v>
      </c>
      <c r="Q1644">
        <f>($B$16/2)*(COS((ACOS((2*'Intake Valve Fxn Scratch'!$B$1)/$B$16-1)/($B$17/2))*(I1644-($B$17/2)))+1)*P1644</f>
        <v>0</v>
      </c>
      <c r="R1644">
        <f t="shared" si="384"/>
        <v>0</v>
      </c>
      <c r="S1644">
        <f t="shared" si="385"/>
        <v>0</v>
      </c>
      <c r="T1644">
        <f>S1644*'Exhaust Gas Math'!$C$14</f>
        <v>0</v>
      </c>
      <c r="U1644">
        <f>(T1644/'Exhaust Gas Math'!$B$14)+('Exhaust Gas Math'!$D$10)</f>
        <v>4.4059320573952224E-4</v>
      </c>
      <c r="V1644">
        <f>('Exhaust Gas Math'!$E$10*(2.53982214E-12*V1643^4 - 0.0000000071629564556*V1643^3 + 7.56281407226508E-06*V1643^2 - 0.00322508455050905*V1643 + 1.62997098133725)*$B$24+T1644*'Exhaust Gas Math'!$D$14*$B$23)/('Exhaust Gas Math'!$E$10*(2.53982214E-12*V1643^4 - 0.0000000071629564556*V1643^3 + 7.56281407226508E-06*V1643^2 - 0.00322508455050905*V1643 + 1.62997098133725)+T1644*'Exhaust Gas Math'!$D$14)</f>
        <v>1100</v>
      </c>
      <c r="W1644">
        <f>(353.3116967483*V1644^-1.0020802909)*('Exhaust Gas Math'!$E$10/(T1644+'Exhaust Gas Math'!$E$10))+(357.4500179626*V1644^-1.0038444015 )*(T1644/(T1644+'Exhaust Gas Math'!$E$10))</f>
        <v>0.31654710700089367</v>
      </c>
      <c r="X1644">
        <f t="shared" si="386"/>
        <v>0</v>
      </c>
      <c r="Y1644">
        <f t="shared" si="387"/>
        <v>101325</v>
      </c>
      <c r="Z1644">
        <f t="shared" si="388"/>
        <v>101325</v>
      </c>
    </row>
    <row r="1645" spans="5:26" x14ac:dyDescent="0.2">
      <c r="E1645">
        <f t="shared" si="375"/>
        <v>0.20499999999999127</v>
      </c>
      <c r="F1645">
        <f t="shared" si="376"/>
        <v>101325</v>
      </c>
      <c r="H1645">
        <f t="shared" si="389"/>
        <v>0.20499999999999127</v>
      </c>
      <c r="I1645">
        <f t="shared" si="377"/>
        <v>479.99999999958163</v>
      </c>
      <c r="J1645">
        <f t="shared" si="378"/>
        <v>4.7549999999799419E-2</v>
      </c>
      <c r="K1645">
        <f t="shared" si="379"/>
        <v>22.998975938586899</v>
      </c>
      <c r="L1645">
        <f t="shared" si="380"/>
        <v>3.9769296294121147E-5</v>
      </c>
      <c r="M1645">
        <f>J1645/SQRT('Exhaust Gas Math'!$E$14*$B$21*$B$23)</f>
        <v>8.0723657480196581E-4</v>
      </c>
      <c r="N1645">
        <f t="shared" si="381"/>
        <v>2.6879134705540667E-2</v>
      </c>
      <c r="O1645">
        <f t="shared" si="382"/>
        <v>0</v>
      </c>
      <c r="P1645">
        <f t="shared" si="383"/>
        <v>0</v>
      </c>
      <c r="Q1645">
        <f>($B$16/2)*(COS((ACOS((2*'Intake Valve Fxn Scratch'!$B$1)/$B$16-1)/($B$17/2))*(I1645-($B$17/2)))+1)*P1645</f>
        <v>0</v>
      </c>
      <c r="R1645">
        <f t="shared" si="384"/>
        <v>0</v>
      </c>
      <c r="S1645">
        <f t="shared" si="385"/>
        <v>0</v>
      </c>
      <c r="T1645">
        <f>S1645*'Exhaust Gas Math'!$C$14</f>
        <v>0</v>
      </c>
      <c r="U1645">
        <f>(T1645/'Exhaust Gas Math'!$B$14)+('Exhaust Gas Math'!$D$10)</f>
        <v>4.4059320573952224E-4</v>
      </c>
      <c r="V1645">
        <f>('Exhaust Gas Math'!$E$10*(2.53982214E-12*V1644^4 - 0.0000000071629564556*V1644^3 + 7.56281407226508E-06*V1644^2 - 0.00322508455050905*V1644 + 1.62997098133725)*$B$24+T1645*'Exhaust Gas Math'!$D$14*$B$23)/('Exhaust Gas Math'!$E$10*(2.53982214E-12*V1644^4 - 0.0000000071629564556*V1644^3 + 7.56281407226508E-06*V1644^2 - 0.00322508455050905*V1644 + 1.62997098133725)+T1645*'Exhaust Gas Math'!$D$14)</f>
        <v>1100</v>
      </c>
      <c r="W1645">
        <f>(353.3116967483*V1645^-1.0020802909)*('Exhaust Gas Math'!$E$10/(T1645+'Exhaust Gas Math'!$E$10))+(357.4500179626*V1645^-1.0038444015 )*(T1645/(T1645+'Exhaust Gas Math'!$E$10))</f>
        <v>0.31654710700089367</v>
      </c>
      <c r="X1645">
        <f t="shared" si="386"/>
        <v>0</v>
      </c>
      <c r="Y1645">
        <f t="shared" si="387"/>
        <v>101325</v>
      </c>
      <c r="Z1645">
        <f t="shared" si="388"/>
        <v>101325</v>
      </c>
    </row>
    <row r="1646" spans="5:26" x14ac:dyDescent="0.2">
      <c r="E1646">
        <f t="shared" si="375"/>
        <v>0.20512499999999126</v>
      </c>
      <c r="F1646">
        <f t="shared" si="376"/>
        <v>101325</v>
      </c>
      <c r="H1646">
        <f t="shared" si="389"/>
        <v>0.20512499999999126</v>
      </c>
      <c r="I1646">
        <f t="shared" si="377"/>
        <v>485.99999999957981</v>
      </c>
      <c r="J1646">
        <f t="shared" si="378"/>
        <v>5.0332792497483667E-2</v>
      </c>
      <c r="K1646">
        <f t="shared" si="379"/>
        <v>21.485007606300094</v>
      </c>
      <c r="L1646">
        <f t="shared" si="380"/>
        <v>3.9769296294121147E-5</v>
      </c>
      <c r="M1646">
        <f>J1646/SQRT('Exhaust Gas Math'!$E$14*$B$21*$B$23)</f>
        <v>8.5447888572151814E-4</v>
      </c>
      <c r="N1646">
        <f t="shared" si="381"/>
        <v>2.8928903021683758E-2</v>
      </c>
      <c r="O1646">
        <f t="shared" si="382"/>
        <v>0</v>
      </c>
      <c r="P1646">
        <f t="shared" si="383"/>
        <v>0</v>
      </c>
      <c r="Q1646">
        <f>($B$16/2)*(COS((ACOS((2*'Intake Valve Fxn Scratch'!$B$1)/$B$16-1)/($B$17/2))*(I1646-($B$17/2)))+1)*P1646</f>
        <v>0</v>
      </c>
      <c r="R1646">
        <f t="shared" si="384"/>
        <v>0</v>
      </c>
      <c r="S1646">
        <f t="shared" si="385"/>
        <v>0</v>
      </c>
      <c r="T1646">
        <f>S1646*'Exhaust Gas Math'!$C$14</f>
        <v>0</v>
      </c>
      <c r="U1646">
        <f>(T1646/'Exhaust Gas Math'!$B$14)+('Exhaust Gas Math'!$D$10)</f>
        <v>4.4059320573952224E-4</v>
      </c>
      <c r="V1646">
        <f>('Exhaust Gas Math'!$E$10*(2.53982214E-12*V1645^4 - 0.0000000071629564556*V1645^3 + 7.56281407226508E-06*V1645^2 - 0.00322508455050905*V1645 + 1.62997098133725)*$B$24+T1646*'Exhaust Gas Math'!$D$14*$B$23)/('Exhaust Gas Math'!$E$10*(2.53982214E-12*V1645^4 - 0.0000000071629564556*V1645^3 + 7.56281407226508E-06*V1645^2 - 0.00322508455050905*V1645 + 1.62997098133725)+T1646*'Exhaust Gas Math'!$D$14)</f>
        <v>1100</v>
      </c>
      <c r="W1646">
        <f>(353.3116967483*V1646^-1.0020802909)*('Exhaust Gas Math'!$E$10/(T1646+'Exhaust Gas Math'!$E$10))+(357.4500179626*V1646^-1.0038444015 )*(T1646/(T1646+'Exhaust Gas Math'!$E$10))</f>
        <v>0.31654710700089367</v>
      </c>
      <c r="X1646">
        <f t="shared" si="386"/>
        <v>0</v>
      </c>
      <c r="Y1646">
        <f t="shared" si="387"/>
        <v>101325</v>
      </c>
      <c r="Z1646">
        <f t="shared" si="388"/>
        <v>101325</v>
      </c>
    </row>
    <row r="1647" spans="5:26" x14ac:dyDescent="0.2">
      <c r="E1647">
        <f t="shared" si="375"/>
        <v>0.20524999999999125</v>
      </c>
      <c r="F1647">
        <f t="shared" si="376"/>
        <v>101325</v>
      </c>
      <c r="H1647">
        <f t="shared" si="389"/>
        <v>0.20524999999999125</v>
      </c>
      <c r="I1647">
        <f t="shared" si="377"/>
        <v>491.99999999957981</v>
      </c>
      <c r="J1647">
        <f t="shared" si="378"/>
        <v>5.2911440221403039E-2</v>
      </c>
      <c r="K1647">
        <f t="shared" si="379"/>
        <v>19.735645034651839</v>
      </c>
      <c r="L1647">
        <f t="shared" si="380"/>
        <v>3.9769296294121147E-5</v>
      </c>
      <c r="M1647">
        <f>J1647/SQRT('Exhaust Gas Math'!$E$14*$B$21*$B$23)</f>
        <v>8.9825551571702479E-4</v>
      </c>
      <c r="N1647">
        <f t="shared" si="381"/>
        <v>3.1082443968230299E-2</v>
      </c>
      <c r="O1647">
        <f t="shared" si="382"/>
        <v>0</v>
      </c>
      <c r="P1647">
        <f t="shared" si="383"/>
        <v>0</v>
      </c>
      <c r="Q1647">
        <f>($B$16/2)*(COS((ACOS((2*'Intake Valve Fxn Scratch'!$B$1)/$B$16-1)/($B$17/2))*(I1647-($B$17/2)))+1)*P1647</f>
        <v>0</v>
      </c>
      <c r="R1647">
        <f t="shared" si="384"/>
        <v>0</v>
      </c>
      <c r="S1647">
        <f t="shared" si="385"/>
        <v>0</v>
      </c>
      <c r="T1647">
        <f>S1647*'Exhaust Gas Math'!$C$14</f>
        <v>0</v>
      </c>
      <c r="U1647">
        <f>(T1647/'Exhaust Gas Math'!$B$14)+('Exhaust Gas Math'!$D$10)</f>
        <v>4.4059320573952224E-4</v>
      </c>
      <c r="V1647">
        <f>('Exhaust Gas Math'!$E$10*(2.53982214E-12*V1646^4 - 0.0000000071629564556*V1646^3 + 7.56281407226508E-06*V1646^2 - 0.00322508455050905*V1646 + 1.62997098133725)*$B$24+T1647*'Exhaust Gas Math'!$D$14*$B$23)/('Exhaust Gas Math'!$E$10*(2.53982214E-12*V1646^4 - 0.0000000071629564556*V1646^3 + 7.56281407226508E-06*V1646^2 - 0.00322508455050905*V1646 + 1.62997098133725)+T1647*'Exhaust Gas Math'!$D$14)</f>
        <v>1100</v>
      </c>
      <c r="W1647">
        <f>(353.3116967483*V1647^-1.0020802909)*('Exhaust Gas Math'!$E$10/(T1647+'Exhaust Gas Math'!$E$10))+(357.4500179626*V1647^-1.0038444015 )*(T1647/(T1647+'Exhaust Gas Math'!$E$10))</f>
        <v>0.31654710700089367</v>
      </c>
      <c r="X1647">
        <f t="shared" si="386"/>
        <v>0</v>
      </c>
      <c r="Y1647">
        <f t="shared" si="387"/>
        <v>101325</v>
      </c>
      <c r="Z1647">
        <f t="shared" si="388"/>
        <v>101325</v>
      </c>
    </row>
    <row r="1648" spans="5:26" x14ac:dyDescent="0.2">
      <c r="E1648">
        <f t="shared" si="375"/>
        <v>0.20537499999999123</v>
      </c>
      <c r="F1648">
        <f t="shared" si="376"/>
        <v>101325</v>
      </c>
      <c r="H1648">
        <f t="shared" si="389"/>
        <v>0.20537499999999123</v>
      </c>
      <c r="I1648">
        <f t="shared" si="377"/>
        <v>497.99999999957981</v>
      </c>
      <c r="J1648">
        <f t="shared" si="378"/>
        <v>5.5257690967477555E-2</v>
      </c>
      <c r="K1648">
        <f t="shared" si="379"/>
        <v>17.77005460605476</v>
      </c>
      <c r="L1648">
        <f t="shared" si="380"/>
        <v>3.9769296294121147E-5</v>
      </c>
      <c r="M1648">
        <f>J1648/SQRT('Exhaust Gas Math'!$E$14*$B$21*$B$23)</f>
        <v>9.3808683886940621E-4</v>
      </c>
      <c r="N1648">
        <f t="shared" si="381"/>
        <v>3.3343486332290513E-2</v>
      </c>
      <c r="O1648">
        <f t="shared" si="382"/>
        <v>0</v>
      </c>
      <c r="P1648">
        <f t="shared" si="383"/>
        <v>0</v>
      </c>
      <c r="Q1648">
        <f>($B$16/2)*(COS((ACOS((2*'Intake Valve Fxn Scratch'!$B$1)/$B$16-1)/($B$17/2))*(I1648-($B$17/2)))+1)*P1648</f>
        <v>0</v>
      </c>
      <c r="R1648">
        <f t="shared" si="384"/>
        <v>0</v>
      </c>
      <c r="S1648">
        <f t="shared" si="385"/>
        <v>0</v>
      </c>
      <c r="T1648">
        <f>S1648*'Exhaust Gas Math'!$C$14</f>
        <v>0</v>
      </c>
      <c r="U1648">
        <f>(T1648/'Exhaust Gas Math'!$B$14)+('Exhaust Gas Math'!$D$10)</f>
        <v>4.4059320573952224E-4</v>
      </c>
      <c r="V1648">
        <f>('Exhaust Gas Math'!$E$10*(2.53982214E-12*V1647^4 - 0.0000000071629564556*V1647^3 + 7.56281407226508E-06*V1647^2 - 0.00322508455050905*V1647 + 1.62997098133725)*$B$24+T1648*'Exhaust Gas Math'!$D$14*$B$23)/('Exhaust Gas Math'!$E$10*(2.53982214E-12*V1647^4 - 0.0000000071629564556*V1647^3 + 7.56281407226508E-06*V1647^2 - 0.00322508455050905*V1647 + 1.62997098133725)+T1648*'Exhaust Gas Math'!$D$14)</f>
        <v>1100</v>
      </c>
      <c r="W1648">
        <f>(353.3116967483*V1648^-1.0020802909)*('Exhaust Gas Math'!$E$10/(T1648+'Exhaust Gas Math'!$E$10))+(357.4500179626*V1648^-1.0038444015 )*(T1648/(T1648+'Exhaust Gas Math'!$E$10))</f>
        <v>0.31654710700089367</v>
      </c>
      <c r="X1648">
        <f t="shared" si="386"/>
        <v>0</v>
      </c>
      <c r="Y1648">
        <f t="shared" si="387"/>
        <v>101325</v>
      </c>
      <c r="Z1648">
        <f t="shared" si="388"/>
        <v>101325</v>
      </c>
    </row>
    <row r="1649" spans="5:26" x14ac:dyDescent="0.2">
      <c r="E1649">
        <f t="shared" si="375"/>
        <v>0.20549999999999122</v>
      </c>
      <c r="F1649">
        <f t="shared" si="376"/>
        <v>101325</v>
      </c>
      <c r="H1649">
        <f t="shared" si="389"/>
        <v>0.20549999999999122</v>
      </c>
      <c r="I1649">
        <f t="shared" si="377"/>
        <v>503.99999999957799</v>
      </c>
      <c r="J1649">
        <f t="shared" si="378"/>
        <v>5.7345838721548678E-2</v>
      </c>
      <c r="K1649">
        <f t="shared" si="379"/>
        <v>15.609771740570809</v>
      </c>
      <c r="L1649">
        <f t="shared" si="380"/>
        <v>3.9769296294121147E-5</v>
      </c>
      <c r="M1649">
        <f>J1649/SQRT('Exhaust Gas Math'!$E$14*$B$21*$B$23)</f>
        <v>9.7353645486696462E-4</v>
      </c>
      <c r="N1649">
        <f t="shared" si="381"/>
        <v>3.571162129322062E-2</v>
      </c>
      <c r="O1649">
        <f t="shared" si="382"/>
        <v>0</v>
      </c>
      <c r="P1649">
        <f t="shared" si="383"/>
        <v>0</v>
      </c>
      <c r="Q1649">
        <f>($B$16/2)*(COS((ACOS((2*'Intake Valve Fxn Scratch'!$B$1)/$B$16-1)/($B$17/2))*(I1649-($B$17/2)))+1)*P1649</f>
        <v>0</v>
      </c>
      <c r="R1649">
        <f t="shared" si="384"/>
        <v>0</v>
      </c>
      <c r="S1649">
        <f t="shared" si="385"/>
        <v>0</v>
      </c>
      <c r="T1649">
        <f>S1649*'Exhaust Gas Math'!$C$14</f>
        <v>0</v>
      </c>
      <c r="U1649">
        <f>(T1649/'Exhaust Gas Math'!$B$14)+('Exhaust Gas Math'!$D$10)</f>
        <v>4.4059320573952224E-4</v>
      </c>
      <c r="V1649">
        <f>('Exhaust Gas Math'!$E$10*(2.53982214E-12*V1648^4 - 0.0000000071629564556*V1648^3 + 7.56281407226508E-06*V1648^2 - 0.00322508455050905*V1648 + 1.62997098133725)*$B$24+T1649*'Exhaust Gas Math'!$D$14*$B$23)/('Exhaust Gas Math'!$E$10*(2.53982214E-12*V1648^4 - 0.0000000071629564556*V1648^3 + 7.56281407226508E-06*V1648^2 - 0.00322508455050905*V1648 + 1.62997098133725)+T1649*'Exhaust Gas Math'!$D$14)</f>
        <v>1100</v>
      </c>
      <c r="W1649">
        <f>(353.3116967483*V1649^-1.0020802909)*('Exhaust Gas Math'!$E$10/(T1649+'Exhaust Gas Math'!$E$10))+(357.4500179626*V1649^-1.0038444015 )*(T1649/(T1649+'Exhaust Gas Math'!$E$10))</f>
        <v>0.31654710700089367</v>
      </c>
      <c r="X1649">
        <f t="shared" si="386"/>
        <v>0</v>
      </c>
      <c r="Y1649">
        <f t="shared" si="387"/>
        <v>101325</v>
      </c>
      <c r="Z1649">
        <f t="shared" si="388"/>
        <v>101325</v>
      </c>
    </row>
    <row r="1650" spans="5:26" x14ac:dyDescent="0.2">
      <c r="E1650">
        <f t="shared" si="375"/>
        <v>0.2056249999999912</v>
      </c>
      <c r="F1650">
        <f t="shared" si="376"/>
        <v>101325</v>
      </c>
      <c r="H1650">
        <f t="shared" si="389"/>
        <v>0.2056249999999912</v>
      </c>
      <c r="I1650">
        <f t="shared" si="377"/>
        <v>509.99999999957799</v>
      </c>
      <c r="J1650">
        <f t="shared" si="378"/>
        <v>5.915300529984982E-2</v>
      </c>
      <c r="K1650">
        <f t="shared" si="379"/>
        <v>13.278464949342464</v>
      </c>
      <c r="L1650">
        <f t="shared" si="380"/>
        <v>3.9769296294121147E-5</v>
      </c>
      <c r="M1650">
        <f>J1650/SQRT('Exhaust Gas Math'!$E$14*$B$21*$B$23)</f>
        <v>1.004215970298522E-3</v>
      </c>
      <c r="N1650">
        <f t="shared" si="381"/>
        <v>3.8181243154582364E-2</v>
      </c>
      <c r="O1650">
        <f t="shared" si="382"/>
        <v>0</v>
      </c>
      <c r="P1650">
        <f t="shared" si="383"/>
        <v>0</v>
      </c>
      <c r="Q1650">
        <f>($B$16/2)*(COS((ACOS((2*'Intake Valve Fxn Scratch'!$B$1)/$B$16-1)/($B$17/2))*(I1650-($B$17/2)))+1)*P1650</f>
        <v>0</v>
      </c>
      <c r="R1650">
        <f t="shared" si="384"/>
        <v>0</v>
      </c>
      <c r="S1650">
        <f t="shared" si="385"/>
        <v>0</v>
      </c>
      <c r="T1650">
        <f>S1650*'Exhaust Gas Math'!$C$14</f>
        <v>0</v>
      </c>
      <c r="U1650">
        <f>(T1650/'Exhaust Gas Math'!$B$14)+('Exhaust Gas Math'!$D$10)</f>
        <v>4.4059320573952224E-4</v>
      </c>
      <c r="V1650">
        <f>('Exhaust Gas Math'!$E$10*(2.53982214E-12*V1649^4 - 0.0000000071629564556*V1649^3 + 7.56281407226508E-06*V1649^2 - 0.00322508455050905*V1649 + 1.62997098133725)*$B$24+T1650*'Exhaust Gas Math'!$D$14*$B$23)/('Exhaust Gas Math'!$E$10*(2.53982214E-12*V1649^4 - 0.0000000071629564556*V1649^3 + 7.56281407226508E-06*V1649^2 - 0.00322508455050905*V1649 + 1.62997098133725)+T1650*'Exhaust Gas Math'!$D$14)</f>
        <v>1100</v>
      </c>
      <c r="W1650">
        <f>(353.3116967483*V1650^-1.0020802909)*('Exhaust Gas Math'!$E$10/(T1650+'Exhaust Gas Math'!$E$10))+(357.4500179626*V1650^-1.0038444015 )*(T1650/(T1650+'Exhaust Gas Math'!$E$10))</f>
        <v>0.31654710700089367</v>
      </c>
      <c r="X1650">
        <f t="shared" si="386"/>
        <v>0</v>
      </c>
      <c r="Y1650">
        <f t="shared" si="387"/>
        <v>101325</v>
      </c>
      <c r="Z1650">
        <f t="shared" si="388"/>
        <v>101325</v>
      </c>
    </row>
    <row r="1651" spans="5:26" x14ac:dyDescent="0.2">
      <c r="E1651">
        <f t="shared" si="375"/>
        <v>0.20574999999999119</v>
      </c>
      <c r="F1651">
        <f t="shared" si="376"/>
        <v>101325</v>
      </c>
      <c r="H1651">
        <f t="shared" si="389"/>
        <v>0.20574999999999119</v>
      </c>
      <c r="I1651">
        <f t="shared" si="377"/>
        <v>515.99999999957799</v>
      </c>
      <c r="J1651">
        <f t="shared" si="378"/>
        <v>6.0659391007175559E-2</v>
      </c>
      <c r="K1651">
        <f t="shared" si="379"/>
        <v>10.801676517431043</v>
      </c>
      <c r="L1651">
        <f t="shared" si="380"/>
        <v>3.9769296294121147E-5</v>
      </c>
      <c r="M1651">
        <f>J1651/SQRT('Exhaust Gas Math'!$E$14*$B$21*$B$23)</f>
        <v>1.0297892539729153E-3</v>
      </c>
      <c r="N1651">
        <f t="shared" si="381"/>
        <v>4.0740475102793272E-2</v>
      </c>
      <c r="O1651">
        <f t="shared" si="382"/>
        <v>0</v>
      </c>
      <c r="P1651">
        <f t="shared" si="383"/>
        <v>0</v>
      </c>
      <c r="Q1651">
        <f>($B$16/2)*(COS((ACOS((2*'Intake Valve Fxn Scratch'!$B$1)/$B$16-1)/($B$17/2))*(I1651-($B$17/2)))+1)*P1651</f>
        <v>0</v>
      </c>
      <c r="R1651">
        <f t="shared" si="384"/>
        <v>0</v>
      </c>
      <c r="S1651">
        <f t="shared" si="385"/>
        <v>0</v>
      </c>
      <c r="T1651">
        <f>S1651*'Exhaust Gas Math'!$C$14</f>
        <v>0</v>
      </c>
      <c r="U1651">
        <f>(T1651/'Exhaust Gas Math'!$B$14)+('Exhaust Gas Math'!$D$10)</f>
        <v>4.4059320573952224E-4</v>
      </c>
      <c r="V1651">
        <f>('Exhaust Gas Math'!$E$10*(2.53982214E-12*V1650^4 - 0.0000000071629564556*V1650^3 + 7.56281407226508E-06*V1650^2 - 0.00322508455050905*V1650 + 1.62997098133725)*$B$24+T1651*'Exhaust Gas Math'!$D$14*$B$23)/('Exhaust Gas Math'!$E$10*(2.53982214E-12*V1650^4 - 0.0000000071629564556*V1650^3 + 7.56281407226508E-06*V1650^2 - 0.00322508455050905*V1650 + 1.62997098133725)+T1651*'Exhaust Gas Math'!$D$14)</f>
        <v>1100</v>
      </c>
      <c r="W1651">
        <f>(353.3116967483*V1651^-1.0020802909)*('Exhaust Gas Math'!$E$10/(T1651+'Exhaust Gas Math'!$E$10))+(357.4500179626*V1651^-1.0038444015 )*(T1651/(T1651+'Exhaust Gas Math'!$E$10))</f>
        <v>0.31654710700089367</v>
      </c>
      <c r="X1651">
        <f t="shared" si="386"/>
        <v>0</v>
      </c>
      <c r="Y1651">
        <f t="shared" si="387"/>
        <v>101325</v>
      </c>
      <c r="Z1651">
        <f t="shared" si="388"/>
        <v>101325</v>
      </c>
    </row>
    <row r="1652" spans="5:26" x14ac:dyDescent="0.2">
      <c r="E1652">
        <f t="shared" si="375"/>
        <v>0.20587499999999118</v>
      </c>
      <c r="F1652">
        <f t="shared" si="376"/>
        <v>101325</v>
      </c>
      <c r="H1652">
        <f t="shared" si="389"/>
        <v>0.20587499999999118</v>
      </c>
      <c r="I1652">
        <f t="shared" si="377"/>
        <v>521.99999999957618</v>
      </c>
      <c r="J1652">
        <f t="shared" si="378"/>
        <v>6.1848491566484143E-2</v>
      </c>
      <c r="K1652">
        <f t="shared" si="379"/>
        <v>8.2065426571992006</v>
      </c>
      <c r="L1652">
        <f t="shared" si="380"/>
        <v>3.9769296294121147E-5</v>
      </c>
      <c r="M1652">
        <f>J1652/SQRT('Exhaust Gas Math'!$E$14*$B$21*$B$23)</f>
        <v>1.04997611964264E-3</v>
      </c>
      <c r="N1652">
        <f t="shared" si="381"/>
        <v>4.3370137971549087E-2</v>
      </c>
      <c r="O1652">
        <f t="shared" si="382"/>
        <v>0</v>
      </c>
      <c r="P1652">
        <f t="shared" si="383"/>
        <v>0</v>
      </c>
      <c r="Q1652">
        <f>($B$16/2)*(COS((ACOS((2*'Intake Valve Fxn Scratch'!$B$1)/$B$16-1)/($B$17/2))*(I1652-($B$17/2)))+1)*P1652</f>
        <v>0</v>
      </c>
      <c r="R1652">
        <f t="shared" si="384"/>
        <v>0</v>
      </c>
      <c r="S1652">
        <f t="shared" si="385"/>
        <v>0</v>
      </c>
      <c r="T1652">
        <f>S1652*'Exhaust Gas Math'!$C$14</f>
        <v>0</v>
      </c>
      <c r="U1652">
        <f>(T1652/'Exhaust Gas Math'!$B$14)+('Exhaust Gas Math'!$D$10)</f>
        <v>4.4059320573952224E-4</v>
      </c>
      <c r="V1652">
        <f>('Exhaust Gas Math'!$E$10*(2.53982214E-12*V1651^4 - 0.0000000071629564556*V1651^3 + 7.56281407226508E-06*V1651^2 - 0.00322508455050905*V1651 + 1.62997098133725)*$B$24+T1652*'Exhaust Gas Math'!$D$14*$B$23)/('Exhaust Gas Math'!$E$10*(2.53982214E-12*V1651^4 - 0.0000000071629564556*V1651^3 + 7.56281407226508E-06*V1651^2 - 0.00322508455050905*V1651 + 1.62997098133725)+T1652*'Exhaust Gas Math'!$D$14)</f>
        <v>1100</v>
      </c>
      <c r="W1652">
        <f>(353.3116967483*V1652^-1.0020802909)*('Exhaust Gas Math'!$E$10/(T1652+'Exhaust Gas Math'!$E$10))+(357.4500179626*V1652^-1.0038444015 )*(T1652/(T1652+'Exhaust Gas Math'!$E$10))</f>
        <v>0.31654710700089367</v>
      </c>
      <c r="X1652">
        <f t="shared" si="386"/>
        <v>0</v>
      </c>
      <c r="Y1652">
        <f t="shared" si="387"/>
        <v>101325</v>
      </c>
      <c r="Z1652">
        <f t="shared" si="388"/>
        <v>101325</v>
      </c>
    </row>
    <row r="1653" spans="5:26" x14ac:dyDescent="0.2">
      <c r="E1653">
        <f t="shared" si="375"/>
        <v>0.20599999999999116</v>
      </c>
      <c r="F1653">
        <f t="shared" si="376"/>
        <v>101325</v>
      </c>
      <c r="H1653">
        <f t="shared" si="389"/>
        <v>0.20599999999999116</v>
      </c>
      <c r="I1653">
        <f t="shared" si="377"/>
        <v>527.99999999957618</v>
      </c>
      <c r="J1653">
        <f t="shared" si="378"/>
        <v>6.2707278943212957E-2</v>
      </c>
      <c r="K1653">
        <f t="shared" si="379"/>
        <v>5.5214961982856501</v>
      </c>
      <c r="L1653">
        <f t="shared" si="380"/>
        <v>3.9769296294121147E-5</v>
      </c>
      <c r="M1653">
        <f>J1653/SQRT('Exhaust Gas Math'!$E$14*$B$21*$B$23)</f>
        <v>1.0645553957830535E-3</v>
      </c>
      <c r="N1653">
        <f t="shared" si="381"/>
        <v>4.6042841937349671E-2</v>
      </c>
      <c r="O1653">
        <f t="shared" si="382"/>
        <v>0</v>
      </c>
      <c r="P1653">
        <f t="shared" si="383"/>
        <v>0</v>
      </c>
      <c r="Q1653">
        <f>($B$16/2)*(COS((ACOS((2*'Intake Valve Fxn Scratch'!$B$1)/$B$16-1)/($B$17/2))*(I1653-($B$17/2)))+1)*P1653</f>
        <v>0</v>
      </c>
      <c r="R1653">
        <f t="shared" si="384"/>
        <v>0</v>
      </c>
      <c r="S1653">
        <f t="shared" si="385"/>
        <v>0</v>
      </c>
      <c r="T1653">
        <f>S1653*'Exhaust Gas Math'!$C$14</f>
        <v>0</v>
      </c>
      <c r="U1653">
        <f>(T1653/'Exhaust Gas Math'!$B$14)+('Exhaust Gas Math'!$D$10)</f>
        <v>4.4059320573952224E-4</v>
      </c>
      <c r="V1653">
        <f>('Exhaust Gas Math'!$E$10*(2.53982214E-12*V1652^4 - 0.0000000071629564556*V1652^3 + 7.56281407226508E-06*V1652^2 - 0.00322508455050905*V1652 + 1.62997098133725)*$B$24+T1653*'Exhaust Gas Math'!$D$14*$B$23)/('Exhaust Gas Math'!$E$10*(2.53982214E-12*V1652^4 - 0.0000000071629564556*V1652^3 + 7.56281407226508E-06*V1652^2 - 0.00322508455050905*V1652 + 1.62997098133725)+T1653*'Exhaust Gas Math'!$D$14)</f>
        <v>1100</v>
      </c>
      <c r="W1653">
        <f>(353.3116967483*V1653^-1.0020802909)*('Exhaust Gas Math'!$E$10/(T1653+'Exhaust Gas Math'!$E$10))+(357.4500179626*V1653^-1.0038444015 )*(T1653/(T1653+'Exhaust Gas Math'!$E$10))</f>
        <v>0.31654710700089367</v>
      </c>
      <c r="X1653">
        <f t="shared" si="386"/>
        <v>0</v>
      </c>
      <c r="Y1653">
        <f t="shared" si="387"/>
        <v>101325</v>
      </c>
      <c r="Z1653">
        <f t="shared" si="388"/>
        <v>101325</v>
      </c>
    </row>
    <row r="1654" spans="5:26" x14ac:dyDescent="0.2">
      <c r="E1654">
        <f t="shared" si="375"/>
        <v>0.20612499999999115</v>
      </c>
      <c r="F1654">
        <f t="shared" si="376"/>
        <v>101325</v>
      </c>
      <c r="H1654">
        <f t="shared" si="389"/>
        <v>0.20612499999999115</v>
      </c>
      <c r="I1654">
        <f t="shared" si="377"/>
        <v>533.99999999957436</v>
      </c>
      <c r="J1654">
        <f t="shared" si="378"/>
        <v>6.3226344083149741E-2</v>
      </c>
      <c r="K1654">
        <f t="shared" si="379"/>
        <v>2.7759550715763375</v>
      </c>
      <c r="L1654">
        <f t="shared" si="380"/>
        <v>3.9769296294121147E-5</v>
      </c>
      <c r="M1654">
        <f>J1654/SQRT('Exhaust Gas Math'!$E$14*$B$21*$B$23)</f>
        <v>1.0733673487938512E-3</v>
      </c>
      <c r="N1654">
        <f t="shared" si="381"/>
        <v>4.8722302043037569E-2</v>
      </c>
      <c r="O1654">
        <f t="shared" si="382"/>
        <v>0</v>
      </c>
      <c r="P1654">
        <f t="shared" si="383"/>
        <v>0</v>
      </c>
      <c r="Q1654">
        <f>($B$16/2)*(COS((ACOS((2*'Intake Valve Fxn Scratch'!$B$1)/$B$16-1)/($B$17/2))*(I1654-($B$17/2)))+1)*P1654</f>
        <v>0</v>
      </c>
      <c r="R1654">
        <f t="shared" si="384"/>
        <v>0</v>
      </c>
      <c r="S1654">
        <f t="shared" si="385"/>
        <v>0</v>
      </c>
      <c r="T1654">
        <f>S1654*'Exhaust Gas Math'!$C$14</f>
        <v>0</v>
      </c>
      <c r="U1654">
        <f>(T1654/'Exhaust Gas Math'!$B$14)+('Exhaust Gas Math'!$D$10)</f>
        <v>4.4059320573952224E-4</v>
      </c>
      <c r="V1654">
        <f>('Exhaust Gas Math'!$E$10*(2.53982214E-12*V1653^4 - 0.0000000071629564556*V1653^3 + 7.56281407226508E-06*V1653^2 - 0.00322508455050905*V1653 + 1.62997098133725)*$B$24+T1654*'Exhaust Gas Math'!$D$14*$B$23)/('Exhaust Gas Math'!$E$10*(2.53982214E-12*V1653^4 - 0.0000000071629564556*V1653^3 + 7.56281407226508E-06*V1653^2 - 0.00322508455050905*V1653 + 1.62997098133725)+T1654*'Exhaust Gas Math'!$D$14)</f>
        <v>1100</v>
      </c>
      <c r="W1654">
        <f>(353.3116967483*V1654^-1.0020802909)*('Exhaust Gas Math'!$E$10/(T1654+'Exhaust Gas Math'!$E$10))+(357.4500179626*V1654^-1.0038444015 )*(T1654/(T1654+'Exhaust Gas Math'!$E$10))</f>
        <v>0.31654710700089367</v>
      </c>
      <c r="X1654">
        <f t="shared" si="386"/>
        <v>0</v>
      </c>
      <c r="Y1654">
        <f t="shared" si="387"/>
        <v>101325</v>
      </c>
      <c r="Z1654">
        <f t="shared" si="388"/>
        <v>101325</v>
      </c>
    </row>
    <row r="1655" spans="5:26" x14ac:dyDescent="0.2">
      <c r="E1655">
        <f t="shared" si="375"/>
        <v>0.20624999999999113</v>
      </c>
      <c r="F1655">
        <f t="shared" si="376"/>
        <v>101325</v>
      </c>
      <c r="H1655">
        <f t="shared" si="389"/>
        <v>0.20624999999999113</v>
      </c>
      <c r="I1655">
        <f t="shared" si="377"/>
        <v>539.99999999957436</v>
      </c>
      <c r="J1655">
        <f t="shared" si="378"/>
        <v>6.3399999999999998E-2</v>
      </c>
      <c r="K1655">
        <f t="shared" si="379"/>
        <v>1.9689696452250196E-10</v>
      </c>
      <c r="L1655">
        <f t="shared" si="380"/>
        <v>3.9769296294121147E-5</v>
      </c>
      <c r="M1655">
        <f>J1655/SQRT('Exhaust Gas Math'!$E$14*$B$21*$B$23)</f>
        <v>1.0763154330738279E-3</v>
      </c>
      <c r="N1655">
        <f t="shared" si="381"/>
        <v>5.1362995243222839E-2</v>
      </c>
      <c r="O1655">
        <f t="shared" si="382"/>
        <v>0</v>
      </c>
      <c r="P1655">
        <f t="shared" si="383"/>
        <v>0</v>
      </c>
      <c r="Q1655">
        <f>($B$16/2)*(COS((ACOS((2*'Intake Valve Fxn Scratch'!$B$1)/$B$16-1)/($B$17/2))*(I1655-($B$17/2)))+1)*P1655</f>
        <v>0</v>
      </c>
      <c r="R1655">
        <f t="shared" si="384"/>
        <v>0</v>
      </c>
      <c r="S1655">
        <f t="shared" si="385"/>
        <v>0</v>
      </c>
      <c r="T1655">
        <f>S1655*'Exhaust Gas Math'!$C$14</f>
        <v>0</v>
      </c>
      <c r="U1655">
        <f>(T1655/'Exhaust Gas Math'!$B$14)+('Exhaust Gas Math'!$D$10)</f>
        <v>4.4059320573952224E-4</v>
      </c>
      <c r="V1655">
        <f>('Exhaust Gas Math'!$E$10*(2.53982214E-12*V1654^4 - 0.0000000071629564556*V1654^3 + 7.56281407226508E-06*V1654^2 - 0.00322508455050905*V1654 + 1.62997098133725)*$B$24+T1655*'Exhaust Gas Math'!$D$14*$B$23)/('Exhaust Gas Math'!$E$10*(2.53982214E-12*V1654^4 - 0.0000000071629564556*V1654^3 + 7.56281407226508E-06*V1654^2 - 0.00322508455050905*V1654 + 1.62997098133725)+T1655*'Exhaust Gas Math'!$D$14)</f>
        <v>1100</v>
      </c>
      <c r="W1655">
        <f>(353.3116967483*V1655^-1.0020802909)*('Exhaust Gas Math'!$E$10/(T1655+'Exhaust Gas Math'!$E$10))+(357.4500179626*V1655^-1.0038444015 )*(T1655/(T1655+'Exhaust Gas Math'!$E$10))</f>
        <v>0.31654710700089367</v>
      </c>
      <c r="X1655">
        <f t="shared" si="386"/>
        <v>0</v>
      </c>
      <c r="Y1655">
        <f t="shared" si="387"/>
        <v>101325</v>
      </c>
      <c r="Z1655">
        <f t="shared" si="388"/>
        <v>101325</v>
      </c>
    </row>
    <row r="1656" spans="5:26" x14ac:dyDescent="0.2">
      <c r="E1656">
        <f t="shared" si="375"/>
        <v>0.20637499999999112</v>
      </c>
      <c r="F1656">
        <f t="shared" si="376"/>
        <v>101325</v>
      </c>
      <c r="H1656">
        <f t="shared" si="389"/>
        <v>0.20637499999999112</v>
      </c>
      <c r="I1656">
        <f t="shared" si="377"/>
        <v>545.99999999957436</v>
      </c>
      <c r="J1656">
        <f t="shared" si="378"/>
        <v>6.3226344083198882E-2</v>
      </c>
      <c r="K1656">
        <f t="shared" si="379"/>
        <v>-2.7759550711847005</v>
      </c>
      <c r="L1656">
        <f t="shared" si="380"/>
        <v>3.9769296294121147E-5</v>
      </c>
      <c r="M1656">
        <f>J1656/SQRT('Exhaust Gas Math'!$E$14*$B$21*$B$23)</f>
        <v>1.0733673487946856E-3</v>
      </c>
      <c r="N1656">
        <f t="shared" si="381"/>
        <v>5.3910285389981459E-2</v>
      </c>
      <c r="O1656">
        <f t="shared" si="382"/>
        <v>0</v>
      </c>
      <c r="P1656">
        <f t="shared" si="383"/>
        <v>0</v>
      </c>
      <c r="Q1656">
        <f>($B$16/2)*(COS((ACOS((2*'Intake Valve Fxn Scratch'!$B$1)/$B$16-1)/($B$17/2))*(I1656-($B$17/2)))+1)*P1656</f>
        <v>0</v>
      </c>
      <c r="R1656">
        <f t="shared" si="384"/>
        <v>0</v>
      </c>
      <c r="S1656">
        <f t="shared" si="385"/>
        <v>0</v>
      </c>
      <c r="T1656">
        <f>S1656*'Exhaust Gas Math'!$C$14</f>
        <v>0</v>
      </c>
      <c r="U1656">
        <f>(T1656/'Exhaust Gas Math'!$B$14)+('Exhaust Gas Math'!$D$10)</f>
        <v>4.4059320573952224E-4</v>
      </c>
      <c r="V1656">
        <f>('Exhaust Gas Math'!$E$10*(2.53982214E-12*V1655^4 - 0.0000000071629564556*V1655^3 + 7.56281407226508E-06*V1655^2 - 0.00322508455050905*V1655 + 1.62997098133725)*$B$24+T1656*'Exhaust Gas Math'!$D$14*$B$23)/('Exhaust Gas Math'!$E$10*(2.53982214E-12*V1655^4 - 0.0000000071629564556*V1655^3 + 7.56281407226508E-06*V1655^2 - 0.00322508455050905*V1655 + 1.62997098133725)+T1656*'Exhaust Gas Math'!$D$14)</f>
        <v>1100</v>
      </c>
      <c r="W1656">
        <f>(353.3116967483*V1656^-1.0020802909)*('Exhaust Gas Math'!$E$10/(T1656+'Exhaust Gas Math'!$E$10))+(357.4500179626*V1656^-1.0038444015 )*(T1656/(T1656+'Exhaust Gas Math'!$E$10))</f>
        <v>0.31654710700089367</v>
      </c>
      <c r="X1656">
        <f t="shared" si="386"/>
        <v>0</v>
      </c>
      <c r="Y1656">
        <f t="shared" si="387"/>
        <v>101325</v>
      </c>
      <c r="Z1656">
        <f t="shared" si="388"/>
        <v>101325</v>
      </c>
    </row>
    <row r="1657" spans="5:26" x14ac:dyDescent="0.2">
      <c r="E1657">
        <f t="shared" si="375"/>
        <v>0.20649999999999111</v>
      </c>
      <c r="F1657">
        <f t="shared" si="376"/>
        <v>101325</v>
      </c>
      <c r="H1657">
        <f t="shared" si="389"/>
        <v>0.20649999999999111</v>
      </c>
      <c r="I1657">
        <f t="shared" si="377"/>
        <v>551.99999999957254</v>
      </c>
      <c r="J1657">
        <f t="shared" si="378"/>
        <v>6.2707278943310685E-2</v>
      </c>
      <c r="K1657">
        <f t="shared" si="379"/>
        <v>-5.5214961979004613</v>
      </c>
      <c r="L1657">
        <f t="shared" si="380"/>
        <v>3.9769296294121147E-5</v>
      </c>
      <c r="M1657">
        <f>J1657/SQRT('Exhaust Gas Math'!$E$14*$B$21*$B$23)</f>
        <v>1.0645553957847125E-3</v>
      </c>
      <c r="N1657">
        <f t="shared" si="381"/>
        <v>5.6301139017905885E-2</v>
      </c>
      <c r="O1657">
        <f t="shared" si="382"/>
        <v>0</v>
      </c>
      <c r="P1657">
        <f t="shared" si="383"/>
        <v>0</v>
      </c>
      <c r="Q1657">
        <f>($B$16/2)*(COS((ACOS((2*'Intake Valve Fxn Scratch'!$B$1)/$B$16-1)/($B$17/2))*(I1657-($B$17/2)))+1)*P1657</f>
        <v>0</v>
      </c>
      <c r="R1657">
        <f t="shared" si="384"/>
        <v>0</v>
      </c>
      <c r="S1657">
        <f t="shared" si="385"/>
        <v>0</v>
      </c>
      <c r="T1657">
        <f>S1657*'Exhaust Gas Math'!$C$14</f>
        <v>0</v>
      </c>
      <c r="U1657">
        <f>(T1657/'Exhaust Gas Math'!$B$14)+('Exhaust Gas Math'!$D$10)</f>
        <v>4.4059320573952224E-4</v>
      </c>
      <c r="V1657">
        <f>('Exhaust Gas Math'!$E$10*(2.53982214E-12*V1656^4 - 0.0000000071629564556*V1656^3 + 7.56281407226508E-06*V1656^2 - 0.00322508455050905*V1656 + 1.62997098133725)*$B$24+T1657*'Exhaust Gas Math'!$D$14*$B$23)/('Exhaust Gas Math'!$E$10*(2.53982214E-12*V1656^4 - 0.0000000071629564556*V1656^3 + 7.56281407226508E-06*V1656^2 - 0.00322508455050905*V1656 + 1.62997098133725)+T1657*'Exhaust Gas Math'!$D$14)</f>
        <v>1100</v>
      </c>
      <c r="W1657">
        <f>(353.3116967483*V1657^-1.0020802909)*('Exhaust Gas Math'!$E$10/(T1657+'Exhaust Gas Math'!$E$10))+(357.4500179626*V1657^-1.0038444015 )*(T1657/(T1657+'Exhaust Gas Math'!$E$10))</f>
        <v>0.31654710700089367</v>
      </c>
      <c r="X1657">
        <f t="shared" si="386"/>
        <v>0</v>
      </c>
      <c r="Y1657">
        <f t="shared" si="387"/>
        <v>101325</v>
      </c>
      <c r="Z1657">
        <f t="shared" si="388"/>
        <v>101325</v>
      </c>
    </row>
    <row r="1658" spans="5:26" x14ac:dyDescent="0.2">
      <c r="E1658">
        <f t="shared" si="375"/>
        <v>0.20662499999999109</v>
      </c>
      <c r="F1658">
        <f t="shared" si="376"/>
        <v>101325</v>
      </c>
      <c r="H1658">
        <f t="shared" si="389"/>
        <v>0.20662499999999109</v>
      </c>
      <c r="I1658">
        <f t="shared" si="377"/>
        <v>557.99999999957254</v>
      </c>
      <c r="J1658">
        <f t="shared" si="378"/>
        <v>6.1848491566629388E-2</v>
      </c>
      <c r="K1658">
        <f t="shared" si="379"/>
        <v>-8.2065426568246789</v>
      </c>
      <c r="L1658">
        <f t="shared" si="380"/>
        <v>3.9769296294121147E-5</v>
      </c>
      <c r="M1658">
        <f>J1658/SQRT('Exhaust Gas Math'!$E$14*$B$21*$B$23)</f>
        <v>1.0499761196451057E-3</v>
      </c>
      <c r="N1658">
        <f t="shared" si="381"/>
        <v>5.8465535048342641E-2</v>
      </c>
      <c r="O1658">
        <f t="shared" si="382"/>
        <v>0</v>
      </c>
      <c r="P1658">
        <f t="shared" si="383"/>
        <v>0</v>
      </c>
      <c r="Q1658">
        <f>($B$16/2)*(COS((ACOS((2*'Intake Valve Fxn Scratch'!$B$1)/$B$16-1)/($B$17/2))*(I1658-($B$17/2)))+1)*P1658</f>
        <v>0</v>
      </c>
      <c r="R1658">
        <f t="shared" si="384"/>
        <v>0</v>
      </c>
      <c r="S1658">
        <f t="shared" si="385"/>
        <v>0</v>
      </c>
      <c r="T1658">
        <f>S1658*'Exhaust Gas Math'!$C$14</f>
        <v>0</v>
      </c>
      <c r="U1658">
        <f>(T1658/'Exhaust Gas Math'!$B$14)+('Exhaust Gas Math'!$D$10)</f>
        <v>4.4059320573952224E-4</v>
      </c>
      <c r="V1658">
        <f>('Exhaust Gas Math'!$E$10*(2.53982214E-12*V1657^4 - 0.0000000071629564556*V1657^3 + 7.56281407226508E-06*V1657^2 - 0.00322508455050905*V1657 + 1.62997098133725)*$B$24+T1658*'Exhaust Gas Math'!$D$14*$B$23)/('Exhaust Gas Math'!$E$10*(2.53982214E-12*V1657^4 - 0.0000000071629564556*V1657^3 + 7.56281407226508E-06*V1657^2 - 0.00322508455050905*V1657 + 1.62997098133725)+T1658*'Exhaust Gas Math'!$D$14)</f>
        <v>1100</v>
      </c>
      <c r="W1658">
        <f>(353.3116967483*V1658^-1.0020802909)*('Exhaust Gas Math'!$E$10/(T1658+'Exhaust Gas Math'!$E$10))+(357.4500179626*V1658^-1.0038444015 )*(T1658/(T1658+'Exhaust Gas Math'!$E$10))</f>
        <v>0.31654710700089367</v>
      </c>
      <c r="X1658">
        <f t="shared" si="386"/>
        <v>0</v>
      </c>
      <c r="Y1658">
        <f t="shared" si="387"/>
        <v>101325</v>
      </c>
      <c r="Z1658">
        <f t="shared" si="388"/>
        <v>101325</v>
      </c>
    </row>
    <row r="1659" spans="5:26" x14ac:dyDescent="0.2">
      <c r="E1659">
        <f t="shared" si="375"/>
        <v>0.20674999999999108</v>
      </c>
      <c r="F1659">
        <f t="shared" si="376"/>
        <v>101325</v>
      </c>
      <c r="H1659">
        <f t="shared" si="389"/>
        <v>0.20674999999999108</v>
      </c>
      <c r="I1659">
        <f t="shared" si="377"/>
        <v>563.99999999957254</v>
      </c>
      <c r="J1659">
        <f t="shared" si="378"/>
        <v>6.0659391007366739E-2</v>
      </c>
      <c r="K1659">
        <f t="shared" si="379"/>
        <v>-10.801676517071293</v>
      </c>
      <c r="L1659">
        <f t="shared" si="380"/>
        <v>3.9769296294121147E-5</v>
      </c>
      <c r="M1659">
        <f>J1659/SQRT('Exhaust Gas Math'!$E$14*$B$21*$B$23)</f>
        <v>1.0297892539761608E-3</v>
      </c>
      <c r="N1659">
        <f t="shared" si="381"/>
        <v>6.0328632872183235E-2</v>
      </c>
      <c r="O1659">
        <f t="shared" si="382"/>
        <v>0</v>
      </c>
      <c r="P1659">
        <f t="shared" si="383"/>
        <v>0</v>
      </c>
      <c r="Q1659">
        <f>($B$16/2)*(COS((ACOS((2*'Intake Valve Fxn Scratch'!$B$1)/$B$16-1)/($B$17/2))*(I1659-($B$17/2)))+1)*P1659</f>
        <v>0</v>
      </c>
      <c r="R1659">
        <f t="shared" si="384"/>
        <v>0</v>
      </c>
      <c r="S1659">
        <f t="shared" si="385"/>
        <v>0</v>
      </c>
      <c r="T1659">
        <f>S1659*'Exhaust Gas Math'!$C$14</f>
        <v>0</v>
      </c>
      <c r="U1659">
        <f>(T1659/'Exhaust Gas Math'!$B$14)+('Exhaust Gas Math'!$D$10)</f>
        <v>4.4059320573952224E-4</v>
      </c>
      <c r="V1659">
        <f>('Exhaust Gas Math'!$E$10*(2.53982214E-12*V1658^4 - 0.0000000071629564556*V1658^3 + 7.56281407226508E-06*V1658^2 - 0.00322508455050905*V1658 + 1.62997098133725)*$B$24+T1659*'Exhaust Gas Math'!$D$14*$B$23)/('Exhaust Gas Math'!$E$10*(2.53982214E-12*V1658^4 - 0.0000000071629564556*V1658^3 + 7.56281407226508E-06*V1658^2 - 0.00322508455050905*V1658 + 1.62997098133725)+T1659*'Exhaust Gas Math'!$D$14)</f>
        <v>1100</v>
      </c>
      <c r="W1659">
        <f>(353.3116967483*V1659^-1.0020802909)*('Exhaust Gas Math'!$E$10/(T1659+'Exhaust Gas Math'!$E$10))+(357.4500179626*V1659^-1.0038444015 )*(T1659/(T1659+'Exhaust Gas Math'!$E$10))</f>
        <v>0.31654710700089367</v>
      </c>
      <c r="X1659">
        <f t="shared" si="386"/>
        <v>0</v>
      </c>
      <c r="Y1659">
        <f t="shared" si="387"/>
        <v>101325</v>
      </c>
      <c r="Z1659">
        <f t="shared" si="388"/>
        <v>101325</v>
      </c>
    </row>
    <row r="1660" spans="5:26" x14ac:dyDescent="0.2">
      <c r="E1660">
        <f t="shared" si="375"/>
        <v>0.20687499999999107</v>
      </c>
      <c r="F1660">
        <f t="shared" si="376"/>
        <v>101325</v>
      </c>
      <c r="H1660">
        <f t="shared" si="389"/>
        <v>0.20687499999999107</v>
      </c>
      <c r="I1660">
        <f t="shared" si="377"/>
        <v>569.99999999957072</v>
      </c>
      <c r="J1660">
        <f t="shared" si="378"/>
        <v>5.9153005300085298E-2</v>
      </c>
      <c r="K1660">
        <f t="shared" si="379"/>
        <v>-13.278464949000774</v>
      </c>
      <c r="L1660">
        <f t="shared" si="380"/>
        <v>3.9769296294121147E-5</v>
      </c>
      <c r="M1660">
        <f>J1660/SQRT('Exhaust Gas Math'!$E$14*$B$21*$B$23)</f>
        <v>1.0042159703025197E-3</v>
      </c>
      <c r="N1660">
        <f t="shared" si="381"/>
        <v>6.1813705050844089E-2</v>
      </c>
      <c r="O1660">
        <f t="shared" si="382"/>
        <v>0</v>
      </c>
      <c r="P1660">
        <f t="shared" si="383"/>
        <v>0</v>
      </c>
      <c r="Q1660">
        <f>($B$16/2)*(COS((ACOS((2*'Intake Valve Fxn Scratch'!$B$1)/$B$16-1)/($B$17/2))*(I1660-($B$17/2)))+1)*P1660</f>
        <v>0</v>
      </c>
      <c r="R1660">
        <f t="shared" si="384"/>
        <v>0</v>
      </c>
      <c r="S1660">
        <f t="shared" si="385"/>
        <v>0</v>
      </c>
      <c r="T1660">
        <f>S1660*'Exhaust Gas Math'!$C$14</f>
        <v>0</v>
      </c>
      <c r="U1660">
        <f>(T1660/'Exhaust Gas Math'!$B$14)+('Exhaust Gas Math'!$D$10)</f>
        <v>4.4059320573952224E-4</v>
      </c>
      <c r="V1660">
        <f>('Exhaust Gas Math'!$E$10*(2.53982214E-12*V1659^4 - 0.0000000071629564556*V1659^3 + 7.56281407226508E-06*V1659^2 - 0.00322508455050905*V1659 + 1.62997098133725)*$B$24+T1660*'Exhaust Gas Math'!$D$14*$B$23)/('Exhaust Gas Math'!$E$10*(2.53982214E-12*V1659^4 - 0.0000000071629564556*V1659^3 + 7.56281407226508E-06*V1659^2 - 0.00322508455050905*V1659 + 1.62997098133725)+T1660*'Exhaust Gas Math'!$D$14)</f>
        <v>1100</v>
      </c>
      <c r="W1660">
        <f>(353.3116967483*V1660^-1.0020802909)*('Exhaust Gas Math'!$E$10/(T1660+'Exhaust Gas Math'!$E$10))+(357.4500179626*V1660^-1.0038444015 )*(T1660/(T1660+'Exhaust Gas Math'!$E$10))</f>
        <v>0.31654710700089367</v>
      </c>
      <c r="X1660">
        <f t="shared" si="386"/>
        <v>0</v>
      </c>
      <c r="Y1660">
        <f t="shared" si="387"/>
        <v>101325</v>
      </c>
      <c r="Z1660">
        <f t="shared" si="388"/>
        <v>101325</v>
      </c>
    </row>
    <row r="1661" spans="5:26" x14ac:dyDescent="0.2">
      <c r="E1661">
        <f t="shared" si="375"/>
        <v>0.20699999999999105</v>
      </c>
      <c r="F1661">
        <f t="shared" si="376"/>
        <v>101325</v>
      </c>
      <c r="H1661">
        <f t="shared" si="389"/>
        <v>0.20699999999999105</v>
      </c>
      <c r="I1661">
        <f t="shared" si="377"/>
        <v>575.99999999957072</v>
      </c>
      <c r="J1661">
        <f t="shared" si="378"/>
        <v>5.7345838721825498E-2</v>
      </c>
      <c r="K1661">
        <f t="shared" si="379"/>
        <v>-15.609771740251613</v>
      </c>
      <c r="L1661">
        <f t="shared" si="380"/>
        <v>3.9769296294121147E-5</v>
      </c>
      <c r="M1661">
        <f>J1661/SQRT('Exhaust Gas Math'!$E$14*$B$21*$B$23)</f>
        <v>9.735364548716641E-4</v>
      </c>
      <c r="N1661">
        <f t="shared" si="381"/>
        <v>6.2845765440051785E-2</v>
      </c>
      <c r="O1661">
        <f t="shared" si="382"/>
        <v>0</v>
      </c>
      <c r="P1661">
        <f t="shared" si="383"/>
        <v>0</v>
      </c>
      <c r="Q1661">
        <f>($B$16/2)*(COS((ACOS((2*'Intake Valve Fxn Scratch'!$B$1)/$B$16-1)/($B$17/2))*(I1661-($B$17/2)))+1)*P1661</f>
        <v>0</v>
      </c>
      <c r="R1661">
        <f t="shared" si="384"/>
        <v>0</v>
      </c>
      <c r="S1661">
        <f t="shared" si="385"/>
        <v>0</v>
      </c>
      <c r="T1661">
        <f>S1661*'Exhaust Gas Math'!$C$14</f>
        <v>0</v>
      </c>
      <c r="U1661">
        <f>(T1661/'Exhaust Gas Math'!$B$14)+('Exhaust Gas Math'!$D$10)</f>
        <v>4.4059320573952224E-4</v>
      </c>
      <c r="V1661">
        <f>('Exhaust Gas Math'!$E$10*(2.53982214E-12*V1660^4 - 0.0000000071629564556*V1660^3 + 7.56281407226508E-06*V1660^2 - 0.00322508455050905*V1660 + 1.62997098133725)*$B$24+T1661*'Exhaust Gas Math'!$D$14*$B$23)/('Exhaust Gas Math'!$E$10*(2.53982214E-12*V1660^4 - 0.0000000071629564556*V1660^3 + 7.56281407226508E-06*V1660^2 - 0.00322508455050905*V1660 + 1.62997098133725)+T1661*'Exhaust Gas Math'!$D$14)</f>
        <v>1100</v>
      </c>
      <c r="W1661">
        <f>(353.3116967483*V1661^-1.0020802909)*('Exhaust Gas Math'!$E$10/(T1661+'Exhaust Gas Math'!$E$10))+(357.4500179626*V1661^-1.0038444015 )*(T1661/(T1661+'Exhaust Gas Math'!$E$10))</f>
        <v>0.31654710700089367</v>
      </c>
      <c r="X1661">
        <f t="shared" si="386"/>
        <v>0</v>
      </c>
      <c r="Y1661">
        <f t="shared" si="387"/>
        <v>101325</v>
      </c>
      <c r="Z1661">
        <f t="shared" si="388"/>
        <v>101325</v>
      </c>
    </row>
    <row r="1662" spans="5:26" x14ac:dyDescent="0.2">
      <c r="E1662">
        <f t="shared" si="375"/>
        <v>0.20712499999999104</v>
      </c>
      <c r="F1662">
        <f t="shared" si="376"/>
        <v>101325</v>
      </c>
      <c r="H1662">
        <f t="shared" si="389"/>
        <v>0.20712499999999104</v>
      </c>
      <c r="I1662">
        <f t="shared" si="377"/>
        <v>581.99999999957072</v>
      </c>
      <c r="J1662">
        <f t="shared" si="378"/>
        <v>5.5257690967792684E-2</v>
      </c>
      <c r="K1662">
        <f t="shared" si="379"/>
        <v>-17.770054605761558</v>
      </c>
      <c r="L1662">
        <f t="shared" si="380"/>
        <v>3.9769296294121147E-5</v>
      </c>
      <c r="M1662">
        <f>J1662/SQRT('Exhaust Gas Math'!$E$14*$B$21*$B$23)</f>
        <v>9.3808683887475609E-4</v>
      </c>
      <c r="N1662">
        <f t="shared" si="381"/>
        <v>6.3355736789083072E-2</v>
      </c>
      <c r="O1662">
        <f t="shared" si="382"/>
        <v>0</v>
      </c>
      <c r="P1662">
        <f t="shared" si="383"/>
        <v>0</v>
      </c>
      <c r="Q1662">
        <f>($B$16/2)*(COS((ACOS((2*'Intake Valve Fxn Scratch'!$B$1)/$B$16-1)/($B$17/2))*(I1662-($B$17/2)))+1)*P1662</f>
        <v>0</v>
      </c>
      <c r="R1662">
        <f t="shared" si="384"/>
        <v>0</v>
      </c>
      <c r="S1662">
        <f t="shared" si="385"/>
        <v>0</v>
      </c>
      <c r="T1662">
        <f>S1662*'Exhaust Gas Math'!$C$14</f>
        <v>0</v>
      </c>
      <c r="U1662">
        <f>(T1662/'Exhaust Gas Math'!$B$14)+('Exhaust Gas Math'!$D$10)</f>
        <v>4.4059320573952224E-4</v>
      </c>
      <c r="V1662">
        <f>('Exhaust Gas Math'!$E$10*(2.53982214E-12*V1661^4 - 0.0000000071629564556*V1661^3 + 7.56281407226508E-06*V1661^2 - 0.00322508455050905*V1661 + 1.62997098133725)*$B$24+T1662*'Exhaust Gas Math'!$D$14*$B$23)/('Exhaust Gas Math'!$E$10*(2.53982214E-12*V1661^4 - 0.0000000071629564556*V1661^3 + 7.56281407226508E-06*V1661^2 - 0.00322508455050905*V1661 + 1.62997098133725)+T1662*'Exhaust Gas Math'!$D$14)</f>
        <v>1100</v>
      </c>
      <c r="W1662">
        <f>(353.3116967483*V1662^-1.0020802909)*('Exhaust Gas Math'!$E$10/(T1662+'Exhaust Gas Math'!$E$10))+(357.4500179626*V1662^-1.0038444015 )*(T1662/(T1662+'Exhaust Gas Math'!$E$10))</f>
        <v>0.31654710700089367</v>
      </c>
      <c r="X1662">
        <f t="shared" si="386"/>
        <v>0</v>
      </c>
      <c r="Y1662">
        <f t="shared" si="387"/>
        <v>101325</v>
      </c>
      <c r="Z1662">
        <f t="shared" si="388"/>
        <v>101325</v>
      </c>
    </row>
    <row r="1663" spans="5:26" x14ac:dyDescent="0.2">
      <c r="E1663">
        <f t="shared" si="375"/>
        <v>0.20724999999999102</v>
      </c>
      <c r="F1663">
        <f t="shared" si="376"/>
        <v>101325</v>
      </c>
      <c r="H1663">
        <f t="shared" si="389"/>
        <v>0.20724999999999102</v>
      </c>
      <c r="I1663">
        <f t="shared" si="377"/>
        <v>587.9999999995689</v>
      </c>
      <c r="J1663">
        <f t="shared" si="378"/>
        <v>5.291144022175303E-2</v>
      </c>
      <c r="K1663">
        <f t="shared" si="379"/>
        <v>-19.735645034387836</v>
      </c>
      <c r="L1663">
        <f t="shared" si="380"/>
        <v>3.9769296294121147E-5</v>
      </c>
      <c r="M1663">
        <f>J1663/SQRT('Exhaust Gas Math'!$E$14*$B$21*$B$23)</f>
        <v>8.9825551572296643E-4</v>
      </c>
      <c r="N1663">
        <f t="shared" si="381"/>
        <v>6.3284913265678505E-2</v>
      </c>
      <c r="O1663">
        <f t="shared" si="382"/>
        <v>0</v>
      </c>
      <c r="P1663">
        <f t="shared" si="383"/>
        <v>0</v>
      </c>
      <c r="Q1663">
        <f>($B$16/2)*(COS((ACOS((2*'Intake Valve Fxn Scratch'!$B$1)/$B$16-1)/($B$17/2))*(I1663-($B$17/2)))+1)*P1663</f>
        <v>0</v>
      </c>
      <c r="R1663">
        <f t="shared" si="384"/>
        <v>0</v>
      </c>
      <c r="S1663">
        <f t="shared" si="385"/>
        <v>0</v>
      </c>
      <c r="T1663">
        <f>S1663*'Exhaust Gas Math'!$C$14</f>
        <v>0</v>
      </c>
      <c r="U1663">
        <f>(T1663/'Exhaust Gas Math'!$B$14)+('Exhaust Gas Math'!$D$10)</f>
        <v>4.4059320573952224E-4</v>
      </c>
      <c r="V1663">
        <f>('Exhaust Gas Math'!$E$10*(2.53982214E-12*V1662^4 - 0.0000000071629564556*V1662^3 + 7.56281407226508E-06*V1662^2 - 0.00322508455050905*V1662 + 1.62997098133725)*$B$24+T1663*'Exhaust Gas Math'!$D$14*$B$23)/('Exhaust Gas Math'!$E$10*(2.53982214E-12*V1662^4 - 0.0000000071629564556*V1662^3 + 7.56281407226508E-06*V1662^2 - 0.00322508455050905*V1662 + 1.62997098133725)+T1663*'Exhaust Gas Math'!$D$14)</f>
        <v>1100</v>
      </c>
      <c r="W1663">
        <f>(353.3116967483*V1663^-1.0020802909)*('Exhaust Gas Math'!$E$10/(T1663+'Exhaust Gas Math'!$E$10))+(357.4500179626*V1663^-1.0038444015 )*(T1663/(T1663+'Exhaust Gas Math'!$E$10))</f>
        <v>0.31654710700089367</v>
      </c>
      <c r="X1663">
        <f t="shared" si="386"/>
        <v>0</v>
      </c>
      <c r="Y1663">
        <f t="shared" si="387"/>
        <v>101325</v>
      </c>
      <c r="Z1663">
        <f t="shared" si="388"/>
        <v>101325</v>
      </c>
    </row>
    <row r="1664" spans="5:26" x14ac:dyDescent="0.2">
      <c r="E1664">
        <f t="shared" si="375"/>
        <v>0.20737499999999101</v>
      </c>
      <c r="F1664">
        <f t="shared" si="376"/>
        <v>101325</v>
      </c>
      <c r="H1664">
        <f t="shared" si="389"/>
        <v>0.20737499999999101</v>
      </c>
      <c r="I1664">
        <f t="shared" si="377"/>
        <v>593.9999999995689</v>
      </c>
      <c r="J1664">
        <f t="shared" si="378"/>
        <v>5.0332792497863953E-2</v>
      </c>
      <c r="K1664">
        <f t="shared" si="379"/>
        <v>-21.485007606068628</v>
      </c>
      <c r="L1664">
        <f t="shared" si="380"/>
        <v>3.9769296294121147E-5</v>
      </c>
      <c r="M1664">
        <f>J1664/SQRT('Exhaust Gas Math'!$E$14*$B$21*$B$23)</f>
        <v>8.5447888572797413E-4</v>
      </c>
      <c r="N1664">
        <f t="shared" si="381"/>
        <v>6.2589395196728792E-2</v>
      </c>
      <c r="O1664">
        <f t="shared" si="382"/>
        <v>0</v>
      </c>
      <c r="P1664">
        <f t="shared" si="383"/>
        <v>0</v>
      </c>
      <c r="Q1664">
        <f>($B$16/2)*(COS((ACOS((2*'Intake Valve Fxn Scratch'!$B$1)/$B$16-1)/($B$17/2))*(I1664-($B$17/2)))+1)*P1664</f>
        <v>0</v>
      </c>
      <c r="R1664">
        <f t="shared" si="384"/>
        <v>0</v>
      </c>
      <c r="S1664">
        <f t="shared" si="385"/>
        <v>0</v>
      </c>
      <c r="T1664">
        <f>S1664*'Exhaust Gas Math'!$C$14</f>
        <v>0</v>
      </c>
      <c r="U1664">
        <f>(T1664/'Exhaust Gas Math'!$B$14)+('Exhaust Gas Math'!$D$10)</f>
        <v>4.4059320573952224E-4</v>
      </c>
      <c r="V1664">
        <f>('Exhaust Gas Math'!$E$10*(2.53982214E-12*V1663^4 - 0.0000000071629564556*V1663^3 + 7.56281407226508E-06*V1663^2 - 0.00322508455050905*V1663 + 1.62997098133725)*$B$24+T1664*'Exhaust Gas Math'!$D$14*$B$23)/('Exhaust Gas Math'!$E$10*(2.53982214E-12*V1663^4 - 0.0000000071629564556*V1663^3 + 7.56281407226508E-06*V1663^2 - 0.00322508455050905*V1663 + 1.62997098133725)+T1664*'Exhaust Gas Math'!$D$14)</f>
        <v>1100</v>
      </c>
      <c r="W1664">
        <f>(353.3116967483*V1664^-1.0020802909)*('Exhaust Gas Math'!$E$10/(T1664+'Exhaust Gas Math'!$E$10))+(357.4500179626*V1664^-1.0038444015 )*(T1664/(T1664+'Exhaust Gas Math'!$E$10))</f>
        <v>0.31654710700089367</v>
      </c>
      <c r="X1664">
        <f t="shared" si="386"/>
        <v>0</v>
      </c>
      <c r="Y1664">
        <f t="shared" si="387"/>
        <v>101325</v>
      </c>
      <c r="Z1664">
        <f t="shared" si="388"/>
        <v>101325</v>
      </c>
    </row>
    <row r="1665" spans="5:26" x14ac:dyDescent="0.2">
      <c r="E1665">
        <f t="shared" si="375"/>
        <v>0.207499999999991</v>
      </c>
      <c r="F1665">
        <f t="shared" si="376"/>
        <v>101325</v>
      </c>
      <c r="H1665">
        <f t="shared" si="389"/>
        <v>0.207499999999991</v>
      </c>
      <c r="I1665">
        <f t="shared" si="377"/>
        <v>599.99999999956708</v>
      </c>
      <c r="J1665">
        <f t="shared" si="378"/>
        <v>4.7550000000206497E-2</v>
      </c>
      <c r="K1665">
        <f t="shared" si="379"/>
        <v>-22.998975938390004</v>
      </c>
      <c r="L1665">
        <f t="shared" si="380"/>
        <v>3.9769296294121147E-5</v>
      </c>
      <c r="M1665">
        <f>J1665/SQRT('Exhaust Gas Math'!$E$14*$B$21*$B$23)</f>
        <v>8.0723657480887652E-4</v>
      </c>
      <c r="N1665">
        <f t="shared" si="381"/>
        <v>6.124411915244414E-2</v>
      </c>
      <c r="O1665">
        <f t="shared" si="382"/>
        <v>0</v>
      </c>
      <c r="P1665">
        <f t="shared" si="383"/>
        <v>0</v>
      </c>
      <c r="Q1665">
        <f>($B$16/2)*(COS((ACOS((2*'Intake Valve Fxn Scratch'!$B$1)/$B$16-1)/($B$17/2))*(I1665-($B$17/2)))+1)*P1665</f>
        <v>0</v>
      </c>
      <c r="R1665">
        <f t="shared" si="384"/>
        <v>0</v>
      </c>
      <c r="S1665">
        <f t="shared" si="385"/>
        <v>0</v>
      </c>
      <c r="T1665">
        <f>S1665*'Exhaust Gas Math'!$C$14</f>
        <v>0</v>
      </c>
      <c r="U1665">
        <f>(T1665/'Exhaust Gas Math'!$B$14)+('Exhaust Gas Math'!$D$10)</f>
        <v>4.4059320573952224E-4</v>
      </c>
      <c r="V1665">
        <f>('Exhaust Gas Math'!$E$10*(2.53982214E-12*V1664^4 - 0.0000000071629564556*V1664^3 + 7.56281407226508E-06*V1664^2 - 0.00322508455050905*V1664 + 1.62997098133725)*$B$24+T1665*'Exhaust Gas Math'!$D$14*$B$23)/('Exhaust Gas Math'!$E$10*(2.53982214E-12*V1664^4 - 0.0000000071629564556*V1664^3 + 7.56281407226508E-06*V1664^2 - 0.00322508455050905*V1664 + 1.62997098133725)+T1665*'Exhaust Gas Math'!$D$14)</f>
        <v>1100</v>
      </c>
      <c r="W1665">
        <f>(353.3116967483*V1665^-1.0020802909)*('Exhaust Gas Math'!$E$10/(T1665+'Exhaust Gas Math'!$E$10))+(357.4500179626*V1665^-1.0038444015 )*(T1665/(T1665+'Exhaust Gas Math'!$E$10))</f>
        <v>0.31654710700089367</v>
      </c>
      <c r="X1665">
        <f t="shared" si="386"/>
        <v>0</v>
      </c>
      <c r="Y1665">
        <f t="shared" si="387"/>
        <v>101325</v>
      </c>
      <c r="Z1665">
        <f t="shared" si="388"/>
        <v>101325</v>
      </c>
    </row>
    <row r="1666" spans="5:26" x14ac:dyDescent="0.2">
      <c r="E1666">
        <f t="shared" si="375"/>
        <v>0.20762499999999098</v>
      </c>
      <c r="F1666">
        <f t="shared" si="376"/>
        <v>101325</v>
      </c>
      <c r="H1666">
        <f t="shared" si="389"/>
        <v>0.20762499999999098</v>
      </c>
      <c r="I1666">
        <f t="shared" si="377"/>
        <v>605.99999999956708</v>
      </c>
      <c r="J1666">
        <f t="shared" si="378"/>
        <v>4.4593551585721092E-2</v>
      </c>
      <c r="K1666">
        <f t="shared" si="379"/>
        <v>-24.260962677485313</v>
      </c>
      <c r="L1666">
        <f t="shared" si="380"/>
        <v>3.9769296294121147E-5</v>
      </c>
      <c r="M1666">
        <f>J1666/SQRT('Exhaust Gas Math'!$E$14*$B$21*$B$23)</f>
        <v>7.5704617961018115E-4</v>
      </c>
      <c r="N1666">
        <f t="shared" si="381"/>
        <v>5.9246088902518798E-2</v>
      </c>
      <c r="O1666">
        <f t="shared" si="382"/>
        <v>0</v>
      </c>
      <c r="P1666">
        <f t="shared" si="383"/>
        <v>0</v>
      </c>
      <c r="Q1666">
        <f>($B$16/2)*(COS((ACOS((2*'Intake Valve Fxn Scratch'!$B$1)/$B$16-1)/($B$17/2))*(I1666-($B$17/2)))+1)*P1666</f>
        <v>0</v>
      </c>
      <c r="R1666">
        <f t="shared" si="384"/>
        <v>0</v>
      </c>
      <c r="S1666">
        <f t="shared" si="385"/>
        <v>0</v>
      </c>
      <c r="T1666">
        <f>S1666*'Exhaust Gas Math'!$C$14</f>
        <v>0</v>
      </c>
      <c r="U1666">
        <f>(T1666/'Exhaust Gas Math'!$B$14)+('Exhaust Gas Math'!$D$10)</f>
        <v>4.4059320573952224E-4</v>
      </c>
      <c r="V1666">
        <f>('Exhaust Gas Math'!$E$10*(2.53982214E-12*V1665^4 - 0.0000000071629564556*V1665^3 + 7.56281407226508E-06*V1665^2 - 0.00322508455050905*V1665 + 1.62997098133725)*$B$24+T1666*'Exhaust Gas Math'!$D$14*$B$23)/('Exhaust Gas Math'!$E$10*(2.53982214E-12*V1665^4 - 0.0000000071629564556*V1665^3 + 7.56281407226508E-06*V1665^2 - 0.00322508455050905*V1665 + 1.62997098133725)+T1666*'Exhaust Gas Math'!$D$14)</f>
        <v>1100</v>
      </c>
      <c r="W1666">
        <f>(353.3116967483*V1666^-1.0020802909)*('Exhaust Gas Math'!$E$10/(T1666+'Exhaust Gas Math'!$E$10))+(357.4500179626*V1666^-1.0038444015 )*(T1666/(T1666+'Exhaust Gas Math'!$E$10))</f>
        <v>0.31654710700089367</v>
      </c>
      <c r="X1666">
        <f t="shared" si="386"/>
        <v>0</v>
      </c>
      <c r="Y1666">
        <f t="shared" si="387"/>
        <v>101325</v>
      </c>
      <c r="Z1666">
        <f t="shared" si="388"/>
        <v>101325</v>
      </c>
    </row>
    <row r="1667" spans="5:26" x14ac:dyDescent="0.2">
      <c r="E1667">
        <f t="shared" si="375"/>
        <v>0.20774999999999097</v>
      </c>
      <c r="F1667">
        <f t="shared" si="376"/>
        <v>101325</v>
      </c>
      <c r="H1667">
        <f t="shared" si="389"/>
        <v>0.20774999999999097</v>
      </c>
      <c r="I1667">
        <f t="shared" si="377"/>
        <v>611.99999999956708</v>
      </c>
      <c r="J1667">
        <f t="shared" si="378"/>
        <v>4.1495838721913432E-2</v>
      </c>
      <c r="K1667">
        <f t="shared" si="379"/>
        <v>-25.257141232553334</v>
      </c>
      <c r="L1667">
        <f t="shared" si="380"/>
        <v>3.9769296294121147E-5</v>
      </c>
      <c r="M1667">
        <f>J1667/SQRT('Exhaust Gas Math'!$E$14*$B$21*$B$23)</f>
        <v>7.0445759660469991E-4</v>
      </c>
      <c r="N1667">
        <f t="shared" si="381"/>
        <v>5.6616440724473305E-2</v>
      </c>
      <c r="O1667">
        <f t="shared" si="382"/>
        <v>0</v>
      </c>
      <c r="P1667">
        <f t="shared" si="383"/>
        <v>0</v>
      </c>
      <c r="Q1667">
        <f>($B$16/2)*(COS((ACOS((2*'Intake Valve Fxn Scratch'!$B$1)/$B$16-1)/($B$17/2))*(I1667-($B$17/2)))+1)*P1667</f>
        <v>0</v>
      </c>
      <c r="R1667">
        <f t="shared" si="384"/>
        <v>0</v>
      </c>
      <c r="S1667">
        <f t="shared" si="385"/>
        <v>0</v>
      </c>
      <c r="T1667">
        <f>S1667*'Exhaust Gas Math'!$C$14</f>
        <v>0</v>
      </c>
      <c r="U1667">
        <f>(T1667/'Exhaust Gas Math'!$B$14)+('Exhaust Gas Math'!$D$10)</f>
        <v>4.4059320573952224E-4</v>
      </c>
      <c r="V1667">
        <f>('Exhaust Gas Math'!$E$10*(2.53982214E-12*V1666^4 - 0.0000000071629564556*V1666^3 + 7.56281407226508E-06*V1666^2 - 0.00322508455050905*V1666 + 1.62997098133725)*$B$24+T1667*'Exhaust Gas Math'!$D$14*$B$23)/('Exhaust Gas Math'!$E$10*(2.53982214E-12*V1666^4 - 0.0000000071629564556*V1666^3 + 7.56281407226508E-06*V1666^2 - 0.00322508455050905*V1666 + 1.62997098133725)+T1667*'Exhaust Gas Math'!$D$14)</f>
        <v>1100</v>
      </c>
      <c r="W1667">
        <f>(353.3116967483*V1667^-1.0020802909)*('Exhaust Gas Math'!$E$10/(T1667+'Exhaust Gas Math'!$E$10))+(357.4500179626*V1667^-1.0038444015 )*(T1667/(T1667+'Exhaust Gas Math'!$E$10))</f>
        <v>0.31654710700089367</v>
      </c>
      <c r="X1667">
        <f t="shared" si="386"/>
        <v>0</v>
      </c>
      <c r="Y1667">
        <f t="shared" si="387"/>
        <v>101325</v>
      </c>
      <c r="Z1667">
        <f t="shared" si="388"/>
        <v>101325</v>
      </c>
    </row>
    <row r="1668" spans="5:26" x14ac:dyDescent="0.2">
      <c r="E1668">
        <f t="shared" ref="E1668:E1731" si="390">H1668</f>
        <v>0.20787499999999096</v>
      </c>
      <c r="F1668">
        <f t="shared" ref="F1668:F1731" si="391">Z1668</f>
        <v>101325</v>
      </c>
      <c r="H1668">
        <f t="shared" si="389"/>
        <v>0.20787499999999096</v>
      </c>
      <c r="I1668">
        <f t="shared" si="377"/>
        <v>617.99999999956526</v>
      </c>
      <c r="J1668">
        <f t="shared" si="378"/>
        <v>3.8290800599157473E-2</v>
      </c>
      <c r="K1668">
        <f t="shared" si="379"/>
        <v>-25.976597262880976</v>
      </c>
      <c r="L1668">
        <f t="shared" si="380"/>
        <v>3.9769296294121147E-5</v>
      </c>
      <c r="M1668">
        <f>J1668/SQRT('Exhaust Gas Math'!$E$14*$B$21*$B$23)</f>
        <v>6.5004699731270924E-4</v>
      </c>
      <c r="N1668">
        <f t="shared" si="381"/>
        <v>5.3401053070201307E-2</v>
      </c>
      <c r="O1668">
        <f t="shared" si="382"/>
        <v>0</v>
      </c>
      <c r="P1668">
        <f t="shared" si="383"/>
        <v>0</v>
      </c>
      <c r="Q1668">
        <f>($B$16/2)*(COS((ACOS((2*'Intake Valve Fxn Scratch'!$B$1)/$B$16-1)/($B$17/2))*(I1668-($B$17/2)))+1)*P1668</f>
        <v>0</v>
      </c>
      <c r="R1668">
        <f t="shared" si="384"/>
        <v>0</v>
      </c>
      <c r="S1668">
        <f t="shared" si="385"/>
        <v>0</v>
      </c>
      <c r="T1668">
        <f>S1668*'Exhaust Gas Math'!$C$14</f>
        <v>0</v>
      </c>
      <c r="U1668">
        <f>(T1668/'Exhaust Gas Math'!$B$14)+('Exhaust Gas Math'!$D$10)</f>
        <v>4.4059320573952224E-4</v>
      </c>
      <c r="V1668">
        <f>('Exhaust Gas Math'!$E$10*(2.53982214E-12*V1667^4 - 0.0000000071629564556*V1667^3 + 7.56281407226508E-06*V1667^2 - 0.00322508455050905*V1667 + 1.62997098133725)*$B$24+T1668*'Exhaust Gas Math'!$D$14*$B$23)/('Exhaust Gas Math'!$E$10*(2.53982214E-12*V1667^4 - 0.0000000071629564556*V1667^3 + 7.56281407226508E-06*V1667^2 - 0.00322508455050905*V1667 + 1.62997098133725)+T1668*'Exhaust Gas Math'!$D$14)</f>
        <v>1100</v>
      </c>
      <c r="W1668">
        <f>(353.3116967483*V1668^-1.0020802909)*('Exhaust Gas Math'!$E$10/(T1668+'Exhaust Gas Math'!$E$10))+(357.4500179626*V1668^-1.0038444015 )*(T1668/(T1668+'Exhaust Gas Math'!$E$10))</f>
        <v>0.31654710700089367</v>
      </c>
      <c r="X1668">
        <f t="shared" si="386"/>
        <v>0</v>
      </c>
      <c r="Y1668">
        <f t="shared" si="387"/>
        <v>101325</v>
      </c>
      <c r="Z1668">
        <f t="shared" si="388"/>
        <v>101325</v>
      </c>
    </row>
    <row r="1669" spans="5:26" x14ac:dyDescent="0.2">
      <c r="E1669">
        <f t="shared" si="390"/>
        <v>0.20799999999999094</v>
      </c>
      <c r="F1669">
        <f t="shared" si="391"/>
        <v>101325</v>
      </c>
      <c r="H1669">
        <f t="shared" si="389"/>
        <v>0.20799999999999094</v>
      </c>
      <c r="I1669">
        <f t="shared" ref="I1669:I1732" si="392">($B$11*360*H1669)-(720*FLOOR(H1669/(2/$B$11),1))</f>
        <v>623.99999999956526</v>
      </c>
      <c r="J1669">
        <f t="shared" ref="J1669:J1732" si="393">-(($B$4/1000)/2)*COS($B$12*H1669)+(($B$4/1000)/2)</f>
        <v>3.5013552285823472E-2</v>
      </c>
      <c r="K1669">
        <f t="shared" ref="K1669:K1732" si="394">($B$4/1000/2)*$B$12*SIN($B$12*H1669)</f>
        <v>-26.411448257644118</v>
      </c>
      <c r="L1669">
        <f t="shared" ref="L1669:L1732" si="395">$B$8+P1669*(J1669*$B$6)</f>
        <v>3.9769296294121147E-5</v>
      </c>
      <c r="M1669">
        <f>J1669/SQRT('Exhaust Gas Math'!$E$14*$B$21*$B$23)</f>
        <v>5.9441051564620203E-4</v>
      </c>
      <c r="N1669">
        <f t="shared" ref="N1669:N1732" si="396">-(($B$4/1000)/2)*COS($B$12*(H1669-M1669))+(($B$4/1000)/2)</f>
        <v>4.9669531179170182E-2</v>
      </c>
      <c r="O1669">
        <f t="shared" ref="O1669:O1732" si="397">N1669*$B$6*P1669</f>
        <v>0</v>
      </c>
      <c r="P1669">
        <f t="shared" ref="P1669:P1732" si="398">IF(I1669&lt;=$B$17,1,0)</f>
        <v>0</v>
      </c>
      <c r="Q1669">
        <f>($B$16/2)*(COS((ACOS((2*'Intake Valve Fxn Scratch'!$B$1)/$B$16-1)/($B$17/2))*(I1669-($B$17/2)))+1)*P1669</f>
        <v>0</v>
      </c>
      <c r="R1669">
        <f t="shared" ref="R1669:R1732" si="399">Q1669/$B$16</f>
        <v>0</v>
      </c>
      <c r="S1669">
        <f t="shared" ref="S1669:S1732" si="400">P1669*($B$13*R1669*(O1669-O1668)*$B$19+S1668)</f>
        <v>0</v>
      </c>
      <c r="T1669">
        <f>S1669*'Exhaust Gas Math'!$C$14</f>
        <v>0</v>
      </c>
      <c r="U1669">
        <f>(T1669/'Exhaust Gas Math'!$B$14)+('Exhaust Gas Math'!$D$10)</f>
        <v>4.4059320573952224E-4</v>
      </c>
      <c r="V1669">
        <f>('Exhaust Gas Math'!$E$10*(2.53982214E-12*V1668^4 - 0.0000000071629564556*V1668^3 + 7.56281407226508E-06*V1668^2 - 0.00322508455050905*V1668 + 1.62997098133725)*$B$24+T1669*'Exhaust Gas Math'!$D$14*$B$23)/('Exhaust Gas Math'!$E$10*(2.53982214E-12*V1668^4 - 0.0000000071629564556*V1668^3 + 7.56281407226508E-06*V1668^2 - 0.00322508455050905*V1668 + 1.62997098133725)+T1669*'Exhaust Gas Math'!$D$14)</f>
        <v>1100</v>
      </c>
      <c r="W1669">
        <f>(353.3116967483*V1669^-1.0020802909)*('Exhaust Gas Math'!$E$10/(T1669+'Exhaust Gas Math'!$E$10))+(357.4500179626*V1669^-1.0038444015 )*(T1669/(T1669+'Exhaust Gas Math'!$E$10))</f>
        <v>0.31654710700089367</v>
      </c>
      <c r="X1669">
        <f t="shared" ref="X1669:X1732" si="401">P1669*SIGN(K1669)*-0.5*W1669*K1669^2</f>
        <v>0</v>
      </c>
      <c r="Y1669">
        <f t="shared" ref="Y1669:Y1732" si="402">(U1669*$B$21*V1669)/L1669</f>
        <v>101325</v>
      </c>
      <c r="Z1669">
        <f t="shared" ref="Z1669:Z1732" si="403">IF((X1669+Y1669)&lt;$B$22,(X1669+Y1669),$B$22)</f>
        <v>101325</v>
      </c>
    </row>
    <row r="1670" spans="5:26" x14ac:dyDescent="0.2">
      <c r="E1670">
        <f t="shared" si="390"/>
        <v>0.20812499999999093</v>
      </c>
      <c r="F1670">
        <f t="shared" si="391"/>
        <v>101325</v>
      </c>
      <c r="H1670">
        <f t="shared" si="389"/>
        <v>0.20812499999999093</v>
      </c>
      <c r="I1670">
        <f t="shared" si="392"/>
        <v>629.99999999956526</v>
      </c>
      <c r="J1670">
        <f t="shared" si="393"/>
        <v>3.1700000000240605E-2</v>
      </c>
      <c r="K1670">
        <f t="shared" si="394"/>
        <v>-26.556929898345718</v>
      </c>
      <c r="L1670">
        <f t="shared" si="395"/>
        <v>3.9769296294121147E-5</v>
      </c>
      <c r="M1670">
        <f>J1670/SQRT('Exhaust Gas Math'!$E$14*$B$21*$B$23)</f>
        <v>5.3815771654099867E-4</v>
      </c>
      <c r="N1670">
        <f t="shared" si="396"/>
        <v>4.5512549561926977E-2</v>
      </c>
      <c r="O1670">
        <f t="shared" si="397"/>
        <v>0</v>
      </c>
      <c r="P1670">
        <f t="shared" si="398"/>
        <v>0</v>
      </c>
      <c r="Q1670">
        <f>($B$16/2)*(COS((ACOS((2*'Intake Valve Fxn Scratch'!$B$1)/$B$16-1)/($B$17/2))*(I1670-($B$17/2)))+1)*P1670</f>
        <v>0</v>
      </c>
      <c r="R1670">
        <f t="shared" si="399"/>
        <v>0</v>
      </c>
      <c r="S1670">
        <f t="shared" si="400"/>
        <v>0</v>
      </c>
      <c r="T1670">
        <f>S1670*'Exhaust Gas Math'!$C$14</f>
        <v>0</v>
      </c>
      <c r="U1670">
        <f>(T1670/'Exhaust Gas Math'!$B$14)+('Exhaust Gas Math'!$D$10)</f>
        <v>4.4059320573952224E-4</v>
      </c>
      <c r="V1670">
        <f>('Exhaust Gas Math'!$E$10*(2.53982214E-12*V1669^4 - 0.0000000071629564556*V1669^3 + 7.56281407226508E-06*V1669^2 - 0.00322508455050905*V1669 + 1.62997098133725)*$B$24+T1670*'Exhaust Gas Math'!$D$14*$B$23)/('Exhaust Gas Math'!$E$10*(2.53982214E-12*V1669^4 - 0.0000000071629564556*V1669^3 + 7.56281407226508E-06*V1669^2 - 0.00322508455050905*V1669 + 1.62997098133725)+T1670*'Exhaust Gas Math'!$D$14)</f>
        <v>1100</v>
      </c>
      <c r="W1670">
        <f>(353.3116967483*V1670^-1.0020802909)*('Exhaust Gas Math'!$E$10/(T1670+'Exhaust Gas Math'!$E$10))+(357.4500179626*V1670^-1.0038444015 )*(T1670/(T1670+'Exhaust Gas Math'!$E$10))</f>
        <v>0.31654710700089367</v>
      </c>
      <c r="X1670">
        <f t="shared" si="401"/>
        <v>0</v>
      </c>
      <c r="Y1670">
        <f t="shared" si="402"/>
        <v>101325</v>
      </c>
      <c r="Z1670">
        <f t="shared" si="403"/>
        <v>101325</v>
      </c>
    </row>
    <row r="1671" spans="5:26" x14ac:dyDescent="0.2">
      <c r="E1671">
        <f t="shared" si="390"/>
        <v>0.20824999999999091</v>
      </c>
      <c r="F1671">
        <f t="shared" si="391"/>
        <v>101325</v>
      </c>
      <c r="H1671">
        <f t="shared" ref="H1671:H1734" si="404">H1670+$B$2</f>
        <v>0.20824999999999091</v>
      </c>
      <c r="I1671">
        <f t="shared" si="392"/>
        <v>635.99999999956344</v>
      </c>
      <c r="J1671">
        <f t="shared" si="393"/>
        <v>2.8386447714655101E-2</v>
      </c>
      <c r="K1671">
        <f t="shared" si="394"/>
        <v>-26.411448257686256</v>
      </c>
      <c r="L1671">
        <f t="shared" si="395"/>
        <v>3.9769296294121147E-5</v>
      </c>
      <c r="M1671">
        <f>J1671/SQRT('Exhaust Gas Math'!$E$14*$B$21*$B$23)</f>
        <v>4.8190491743575043E-4</v>
      </c>
      <c r="N1671">
        <f t="shared" si="396"/>
        <v>4.1037700628473464E-2</v>
      </c>
      <c r="O1671">
        <f t="shared" si="397"/>
        <v>0</v>
      </c>
      <c r="P1671">
        <f t="shared" si="398"/>
        <v>0</v>
      </c>
      <c r="Q1671">
        <f>($B$16/2)*(COS((ACOS((2*'Intake Valve Fxn Scratch'!$B$1)/$B$16-1)/($B$17/2))*(I1671-($B$17/2)))+1)*P1671</f>
        <v>0</v>
      </c>
      <c r="R1671">
        <f t="shared" si="399"/>
        <v>0</v>
      </c>
      <c r="S1671">
        <f t="shared" si="400"/>
        <v>0</v>
      </c>
      <c r="T1671">
        <f>S1671*'Exhaust Gas Math'!$C$14</f>
        <v>0</v>
      </c>
      <c r="U1671">
        <f>(T1671/'Exhaust Gas Math'!$B$14)+('Exhaust Gas Math'!$D$10)</f>
        <v>4.4059320573952224E-4</v>
      </c>
      <c r="V1671">
        <f>('Exhaust Gas Math'!$E$10*(2.53982214E-12*V1670^4 - 0.0000000071629564556*V1670^3 + 7.56281407226508E-06*V1670^2 - 0.00322508455050905*V1670 + 1.62997098133725)*$B$24+T1671*'Exhaust Gas Math'!$D$14*$B$23)/('Exhaust Gas Math'!$E$10*(2.53982214E-12*V1670^4 - 0.0000000071629564556*V1670^3 + 7.56281407226508E-06*V1670^2 - 0.00322508455050905*V1670 + 1.62997098133725)+T1671*'Exhaust Gas Math'!$D$14)</f>
        <v>1100</v>
      </c>
      <c r="W1671">
        <f>(353.3116967483*V1671^-1.0020802909)*('Exhaust Gas Math'!$E$10/(T1671+'Exhaust Gas Math'!$E$10))+(357.4500179626*V1671^-1.0038444015 )*(T1671/(T1671+'Exhaust Gas Math'!$E$10))</f>
        <v>0.31654710700089367</v>
      </c>
      <c r="X1671">
        <f t="shared" si="401"/>
        <v>0</v>
      </c>
      <c r="Y1671">
        <f t="shared" si="402"/>
        <v>101325</v>
      </c>
      <c r="Z1671">
        <f t="shared" si="403"/>
        <v>101325</v>
      </c>
    </row>
    <row r="1672" spans="5:26" x14ac:dyDescent="0.2">
      <c r="E1672">
        <f t="shared" si="390"/>
        <v>0.2083749999999909</v>
      </c>
      <c r="F1672">
        <f t="shared" si="391"/>
        <v>101325</v>
      </c>
      <c r="H1672">
        <f t="shared" si="404"/>
        <v>0.2083749999999909</v>
      </c>
      <c r="I1672">
        <f t="shared" si="392"/>
        <v>641.99999999956344</v>
      </c>
      <c r="J1672">
        <f t="shared" si="393"/>
        <v>2.5109199401313221E-2</v>
      </c>
      <c r="K1672">
        <f t="shared" si="394"/>
        <v>-25.976597262964791</v>
      </c>
      <c r="L1672">
        <f t="shared" si="395"/>
        <v>3.9769296294121147E-5</v>
      </c>
      <c r="M1672">
        <f>J1672/SQRT('Exhaust Gas Math'!$E$14*$B$21*$B$23)</f>
        <v>4.2626843576910948E-4</v>
      </c>
      <c r="N1672">
        <f t="shared" si="396"/>
        <v>3.6364153774994482E-2</v>
      </c>
      <c r="O1672">
        <f t="shared" si="397"/>
        <v>0</v>
      </c>
      <c r="P1672">
        <f t="shared" si="398"/>
        <v>0</v>
      </c>
      <c r="Q1672">
        <f>($B$16/2)*(COS((ACOS((2*'Intake Valve Fxn Scratch'!$B$1)/$B$16-1)/($B$17/2))*(I1672-($B$17/2)))+1)*P1672</f>
        <v>0</v>
      </c>
      <c r="R1672">
        <f t="shared" si="399"/>
        <v>0</v>
      </c>
      <c r="S1672">
        <f t="shared" si="400"/>
        <v>0</v>
      </c>
      <c r="T1672">
        <f>S1672*'Exhaust Gas Math'!$C$14</f>
        <v>0</v>
      </c>
      <c r="U1672">
        <f>(T1672/'Exhaust Gas Math'!$B$14)+('Exhaust Gas Math'!$D$10)</f>
        <v>4.4059320573952224E-4</v>
      </c>
      <c r="V1672">
        <f>('Exhaust Gas Math'!$E$10*(2.53982214E-12*V1671^4 - 0.0000000071629564556*V1671^3 + 7.56281407226508E-06*V1671^2 - 0.00322508455050905*V1671 + 1.62997098133725)*$B$24+T1672*'Exhaust Gas Math'!$D$14*$B$23)/('Exhaust Gas Math'!$E$10*(2.53982214E-12*V1671^4 - 0.0000000071629564556*V1671^3 + 7.56281407226508E-06*V1671^2 - 0.00322508455050905*V1671 + 1.62997098133725)+T1672*'Exhaust Gas Math'!$D$14)</f>
        <v>1100</v>
      </c>
      <c r="W1672">
        <f>(353.3116967483*V1672^-1.0020802909)*('Exhaust Gas Math'!$E$10/(T1672+'Exhaust Gas Math'!$E$10))+(357.4500179626*V1672^-1.0038444015 )*(T1672/(T1672+'Exhaust Gas Math'!$E$10))</f>
        <v>0.31654710700089367</v>
      </c>
      <c r="X1672">
        <f t="shared" si="401"/>
        <v>0</v>
      </c>
      <c r="Y1672">
        <f t="shared" si="402"/>
        <v>101325</v>
      </c>
      <c r="Z1672">
        <f t="shared" si="403"/>
        <v>101325</v>
      </c>
    </row>
    <row r="1673" spans="5:26" x14ac:dyDescent="0.2">
      <c r="E1673">
        <f t="shared" si="390"/>
        <v>0.20849999999999089</v>
      </c>
      <c r="F1673">
        <f t="shared" si="391"/>
        <v>101325</v>
      </c>
      <c r="H1673">
        <f t="shared" si="404"/>
        <v>0.20849999999999089</v>
      </c>
      <c r="I1673">
        <f t="shared" si="392"/>
        <v>647.99999999956344</v>
      </c>
      <c r="J1673">
        <f t="shared" si="393"/>
        <v>2.1904161278544228E-2</v>
      </c>
      <c r="K1673">
        <f t="shared" si="394"/>
        <v>-25.25714123267791</v>
      </c>
      <c r="L1673">
        <f t="shared" si="395"/>
        <v>3.9769296294121147E-5</v>
      </c>
      <c r="M1673">
        <f>J1673/SQRT('Exhaust Gas Math'!$E$14*$B$21*$B$23)</f>
        <v>3.7185783647689753E-4</v>
      </c>
      <c r="N1673">
        <f t="shared" si="396"/>
        <v>3.1616553880200911E-2</v>
      </c>
      <c r="O1673">
        <f t="shared" si="397"/>
        <v>0</v>
      </c>
      <c r="P1673">
        <f t="shared" si="398"/>
        <v>0</v>
      </c>
      <c r="Q1673">
        <f>($B$16/2)*(COS((ACOS((2*'Intake Valve Fxn Scratch'!$B$1)/$B$16-1)/($B$17/2))*(I1673-($B$17/2)))+1)*P1673</f>
        <v>0</v>
      </c>
      <c r="R1673">
        <f t="shared" si="399"/>
        <v>0</v>
      </c>
      <c r="S1673">
        <f t="shared" si="400"/>
        <v>0</v>
      </c>
      <c r="T1673">
        <f>S1673*'Exhaust Gas Math'!$C$14</f>
        <v>0</v>
      </c>
      <c r="U1673">
        <f>(T1673/'Exhaust Gas Math'!$B$14)+('Exhaust Gas Math'!$D$10)</f>
        <v>4.4059320573952224E-4</v>
      </c>
      <c r="V1673">
        <f>('Exhaust Gas Math'!$E$10*(2.53982214E-12*V1672^4 - 0.0000000071629564556*V1672^3 + 7.56281407226508E-06*V1672^2 - 0.00322508455050905*V1672 + 1.62997098133725)*$B$24+T1673*'Exhaust Gas Math'!$D$14*$B$23)/('Exhaust Gas Math'!$E$10*(2.53982214E-12*V1672^4 - 0.0000000071629564556*V1672^3 + 7.56281407226508E-06*V1672^2 - 0.00322508455050905*V1672 + 1.62997098133725)+T1673*'Exhaust Gas Math'!$D$14)</f>
        <v>1100</v>
      </c>
      <c r="W1673">
        <f>(353.3116967483*V1673^-1.0020802909)*('Exhaust Gas Math'!$E$10/(T1673+'Exhaust Gas Math'!$E$10))+(357.4500179626*V1673^-1.0038444015 )*(T1673/(T1673+'Exhaust Gas Math'!$E$10))</f>
        <v>0.31654710700089367</v>
      </c>
      <c r="X1673">
        <f t="shared" si="401"/>
        <v>0</v>
      </c>
      <c r="Y1673">
        <f t="shared" si="402"/>
        <v>101325</v>
      </c>
      <c r="Z1673">
        <f t="shared" si="403"/>
        <v>101325</v>
      </c>
    </row>
    <row r="1674" spans="5:26" x14ac:dyDescent="0.2">
      <c r="E1674">
        <f t="shared" si="390"/>
        <v>0.20862499999999087</v>
      </c>
      <c r="F1674">
        <f t="shared" si="391"/>
        <v>101325</v>
      </c>
      <c r="H1674">
        <f t="shared" si="404"/>
        <v>0.20862499999999087</v>
      </c>
      <c r="I1674">
        <f t="shared" si="392"/>
        <v>653.99999999956162</v>
      </c>
      <c r="J1674">
        <f t="shared" si="393"/>
        <v>1.8806448414718513E-2</v>
      </c>
      <c r="K1674">
        <f t="shared" si="394"/>
        <v>-24.260962677649285</v>
      </c>
      <c r="L1674">
        <f t="shared" si="395"/>
        <v>3.9769296294121147E-5</v>
      </c>
      <c r="M1674">
        <f>J1674/SQRT('Exhaust Gas Math'!$E$14*$B$21*$B$23)</f>
        <v>3.1926925347110978E-4</v>
      </c>
      <c r="N1674">
        <f t="shared" si="396"/>
        <v>2.6918663562940183E-2</v>
      </c>
      <c r="O1674">
        <f t="shared" si="397"/>
        <v>0</v>
      </c>
      <c r="P1674">
        <f t="shared" si="398"/>
        <v>0</v>
      </c>
      <c r="Q1674">
        <f>($B$16/2)*(COS((ACOS((2*'Intake Valve Fxn Scratch'!$B$1)/$B$16-1)/($B$17/2))*(I1674-($B$17/2)))+1)*P1674</f>
        <v>0</v>
      </c>
      <c r="R1674">
        <f t="shared" si="399"/>
        <v>0</v>
      </c>
      <c r="S1674">
        <f t="shared" si="400"/>
        <v>0</v>
      </c>
      <c r="T1674">
        <f>S1674*'Exhaust Gas Math'!$C$14</f>
        <v>0</v>
      </c>
      <c r="U1674">
        <f>(T1674/'Exhaust Gas Math'!$B$14)+('Exhaust Gas Math'!$D$10)</f>
        <v>4.4059320573952224E-4</v>
      </c>
      <c r="V1674">
        <f>('Exhaust Gas Math'!$E$10*(2.53982214E-12*V1673^4 - 0.0000000071629564556*V1673^3 + 7.56281407226508E-06*V1673^2 - 0.00322508455050905*V1673 + 1.62997098133725)*$B$24+T1674*'Exhaust Gas Math'!$D$14*$B$23)/('Exhaust Gas Math'!$E$10*(2.53982214E-12*V1673^4 - 0.0000000071629564556*V1673^3 + 7.56281407226508E-06*V1673^2 - 0.00322508455050905*V1673 + 1.62997098133725)+T1674*'Exhaust Gas Math'!$D$14)</f>
        <v>1100</v>
      </c>
      <c r="W1674">
        <f>(353.3116967483*V1674^-1.0020802909)*('Exhaust Gas Math'!$E$10/(T1674+'Exhaust Gas Math'!$E$10))+(357.4500179626*V1674^-1.0038444015 )*(T1674/(T1674+'Exhaust Gas Math'!$E$10))</f>
        <v>0.31654710700089367</v>
      </c>
      <c r="X1674">
        <f t="shared" si="401"/>
        <v>0</v>
      </c>
      <c r="Y1674">
        <f t="shared" si="402"/>
        <v>101325</v>
      </c>
      <c r="Z1674">
        <f t="shared" si="403"/>
        <v>101325</v>
      </c>
    </row>
    <row r="1675" spans="5:26" x14ac:dyDescent="0.2">
      <c r="E1675">
        <f t="shared" si="390"/>
        <v>0.20874999999999086</v>
      </c>
      <c r="F1675">
        <f t="shared" si="391"/>
        <v>101325</v>
      </c>
      <c r="H1675">
        <f t="shared" si="404"/>
        <v>0.20874999999999086</v>
      </c>
      <c r="I1675">
        <f t="shared" si="392"/>
        <v>659.99999999956162</v>
      </c>
      <c r="J1675">
        <f t="shared" si="393"/>
        <v>1.5850000000210241E-2</v>
      </c>
      <c r="K1675">
        <f t="shared" si="394"/>
        <v>-22.99897593859157</v>
      </c>
      <c r="L1675">
        <f t="shared" si="395"/>
        <v>3.9769296294121147E-5</v>
      </c>
      <c r="M1675">
        <f>J1675/SQRT('Exhaust Gas Math'!$E$14*$B$21*$B$23)</f>
        <v>2.6907885827202616E-4</v>
      </c>
      <c r="N1675">
        <f t="shared" si="396"/>
        <v>2.2387269429877989E-2</v>
      </c>
      <c r="O1675">
        <f t="shared" si="397"/>
        <v>0</v>
      </c>
      <c r="P1675">
        <f t="shared" si="398"/>
        <v>0</v>
      </c>
      <c r="Q1675">
        <f>($B$16/2)*(COS((ACOS((2*'Intake Valve Fxn Scratch'!$B$1)/$B$16-1)/($B$17/2))*(I1675-($B$17/2)))+1)*P1675</f>
        <v>0</v>
      </c>
      <c r="R1675">
        <f t="shared" si="399"/>
        <v>0</v>
      </c>
      <c r="S1675">
        <f t="shared" si="400"/>
        <v>0</v>
      </c>
      <c r="T1675">
        <f>S1675*'Exhaust Gas Math'!$C$14</f>
        <v>0</v>
      </c>
      <c r="U1675">
        <f>(T1675/'Exhaust Gas Math'!$B$14)+('Exhaust Gas Math'!$D$10)</f>
        <v>4.4059320573952224E-4</v>
      </c>
      <c r="V1675">
        <f>('Exhaust Gas Math'!$E$10*(2.53982214E-12*V1674^4 - 0.0000000071629564556*V1674^3 + 7.56281407226508E-06*V1674^2 - 0.00322508455050905*V1674 + 1.62997098133725)*$B$24+T1675*'Exhaust Gas Math'!$D$14*$B$23)/('Exhaust Gas Math'!$E$10*(2.53982214E-12*V1674^4 - 0.0000000071629564556*V1674^3 + 7.56281407226508E-06*V1674^2 - 0.00322508455050905*V1674 + 1.62997098133725)+T1675*'Exhaust Gas Math'!$D$14)</f>
        <v>1100</v>
      </c>
      <c r="W1675">
        <f>(353.3116967483*V1675^-1.0020802909)*('Exhaust Gas Math'!$E$10/(T1675+'Exhaust Gas Math'!$E$10))+(357.4500179626*V1675^-1.0038444015 )*(T1675/(T1675+'Exhaust Gas Math'!$E$10))</f>
        <v>0.31654710700089367</v>
      </c>
      <c r="X1675">
        <f t="shared" si="401"/>
        <v>0</v>
      </c>
      <c r="Y1675">
        <f t="shared" si="402"/>
        <v>101325</v>
      </c>
      <c r="Z1675">
        <f t="shared" si="403"/>
        <v>101325</v>
      </c>
    </row>
    <row r="1676" spans="5:26" x14ac:dyDescent="0.2">
      <c r="E1676">
        <f t="shared" si="390"/>
        <v>0.20887499999999085</v>
      </c>
      <c r="F1676">
        <f t="shared" si="391"/>
        <v>101325</v>
      </c>
      <c r="H1676">
        <f t="shared" si="404"/>
        <v>0.20887499999999085</v>
      </c>
      <c r="I1676">
        <f t="shared" si="392"/>
        <v>665.9999999995598</v>
      </c>
      <c r="J1676">
        <f t="shared" si="393"/>
        <v>1.3067207502525349E-2</v>
      </c>
      <c r="K1676">
        <f t="shared" si="394"/>
        <v>-21.485007606305587</v>
      </c>
      <c r="L1676">
        <f t="shared" si="395"/>
        <v>3.9769296294121147E-5</v>
      </c>
      <c r="M1676">
        <f>J1676/SQRT('Exhaust Gas Math'!$E$14*$B$21*$B$23)</f>
        <v>2.2183654735246283E-4</v>
      </c>
      <c r="N1676">
        <f t="shared" si="396"/>
        <v>1.8126827986523875E-2</v>
      </c>
      <c r="O1676">
        <f t="shared" si="397"/>
        <v>0</v>
      </c>
      <c r="P1676">
        <f t="shared" si="398"/>
        <v>0</v>
      </c>
      <c r="Q1676">
        <f>($B$16/2)*(COS((ACOS((2*'Intake Valve Fxn Scratch'!$B$1)/$B$16-1)/($B$17/2))*(I1676-($B$17/2)))+1)*P1676</f>
        <v>0</v>
      </c>
      <c r="R1676">
        <f t="shared" si="399"/>
        <v>0</v>
      </c>
      <c r="S1676">
        <f t="shared" si="400"/>
        <v>0</v>
      </c>
      <c r="T1676">
        <f>S1676*'Exhaust Gas Math'!$C$14</f>
        <v>0</v>
      </c>
      <c r="U1676">
        <f>(T1676/'Exhaust Gas Math'!$B$14)+('Exhaust Gas Math'!$D$10)</f>
        <v>4.4059320573952224E-4</v>
      </c>
      <c r="V1676">
        <f>('Exhaust Gas Math'!$E$10*(2.53982214E-12*V1675^4 - 0.0000000071629564556*V1675^3 + 7.56281407226508E-06*V1675^2 - 0.00322508455050905*V1675 + 1.62997098133725)*$B$24+T1676*'Exhaust Gas Math'!$D$14*$B$23)/('Exhaust Gas Math'!$E$10*(2.53982214E-12*V1675^4 - 0.0000000071629564556*V1675^3 + 7.56281407226508E-06*V1675^2 - 0.00322508455050905*V1675 + 1.62997098133725)+T1676*'Exhaust Gas Math'!$D$14)</f>
        <v>1100</v>
      </c>
      <c r="W1676">
        <f>(353.3116967483*V1676^-1.0020802909)*('Exhaust Gas Math'!$E$10/(T1676+'Exhaust Gas Math'!$E$10))+(357.4500179626*V1676^-1.0038444015 )*(T1676/(T1676+'Exhaust Gas Math'!$E$10))</f>
        <v>0.31654710700089367</v>
      </c>
      <c r="X1676">
        <f t="shared" si="401"/>
        <v>0</v>
      </c>
      <c r="Y1676">
        <f t="shared" si="402"/>
        <v>101325</v>
      </c>
      <c r="Z1676">
        <f t="shared" si="403"/>
        <v>101325</v>
      </c>
    </row>
    <row r="1677" spans="5:26" x14ac:dyDescent="0.2">
      <c r="E1677">
        <f t="shared" si="390"/>
        <v>0.20899999999999083</v>
      </c>
      <c r="F1677">
        <f t="shared" si="391"/>
        <v>101325</v>
      </c>
      <c r="H1677">
        <f t="shared" si="404"/>
        <v>0.20899999999999083</v>
      </c>
      <c r="I1677">
        <f t="shared" si="392"/>
        <v>671.9999999995598</v>
      </c>
      <c r="J1677">
        <f t="shared" si="393"/>
        <v>1.0488559778605244E-2</v>
      </c>
      <c r="K1677">
        <f t="shared" si="394"/>
        <v>-19.735645034658091</v>
      </c>
      <c r="L1677">
        <f t="shared" si="395"/>
        <v>3.9769296294121147E-5</v>
      </c>
      <c r="M1677">
        <f>J1677/SQRT('Exhaust Gas Math'!$E$14*$B$21*$B$23)</f>
        <v>1.780599173569438E-4</v>
      </c>
      <c r="N1677">
        <f t="shared" si="396"/>
        <v>1.4225230309097201E-2</v>
      </c>
      <c r="O1677">
        <f t="shared" si="397"/>
        <v>0</v>
      </c>
      <c r="P1677">
        <f t="shared" si="398"/>
        <v>0</v>
      </c>
      <c r="Q1677">
        <f>($B$16/2)*(COS((ACOS((2*'Intake Valve Fxn Scratch'!$B$1)/$B$16-1)/($B$17/2))*(I1677-($B$17/2)))+1)*P1677</f>
        <v>0</v>
      </c>
      <c r="R1677">
        <f t="shared" si="399"/>
        <v>0</v>
      </c>
      <c r="S1677">
        <f t="shared" si="400"/>
        <v>0</v>
      </c>
      <c r="T1677">
        <f>S1677*'Exhaust Gas Math'!$C$14</f>
        <v>0</v>
      </c>
      <c r="U1677">
        <f>(T1677/'Exhaust Gas Math'!$B$14)+('Exhaust Gas Math'!$D$10)</f>
        <v>4.4059320573952224E-4</v>
      </c>
      <c r="V1677">
        <f>('Exhaust Gas Math'!$E$10*(2.53982214E-12*V1676^4 - 0.0000000071629564556*V1676^3 + 7.56281407226508E-06*V1676^2 - 0.00322508455050905*V1676 + 1.62997098133725)*$B$24+T1677*'Exhaust Gas Math'!$D$14*$B$23)/('Exhaust Gas Math'!$E$10*(2.53982214E-12*V1676^4 - 0.0000000071629564556*V1676^3 + 7.56281407226508E-06*V1676^2 - 0.00322508455050905*V1676 + 1.62997098133725)+T1677*'Exhaust Gas Math'!$D$14)</f>
        <v>1100</v>
      </c>
      <c r="W1677">
        <f>(353.3116967483*V1677^-1.0020802909)*('Exhaust Gas Math'!$E$10/(T1677+'Exhaust Gas Math'!$E$10))+(357.4500179626*V1677^-1.0038444015 )*(T1677/(T1677+'Exhaust Gas Math'!$E$10))</f>
        <v>0.31654710700089367</v>
      </c>
      <c r="X1677">
        <f t="shared" si="401"/>
        <v>0</v>
      </c>
      <c r="Y1677">
        <f t="shared" si="402"/>
        <v>101325</v>
      </c>
      <c r="Z1677">
        <f t="shared" si="403"/>
        <v>101325</v>
      </c>
    </row>
    <row r="1678" spans="5:26" x14ac:dyDescent="0.2">
      <c r="E1678">
        <f t="shared" si="390"/>
        <v>0.20912499999999082</v>
      </c>
      <c r="F1678">
        <f t="shared" si="391"/>
        <v>101325</v>
      </c>
      <c r="H1678">
        <f t="shared" si="404"/>
        <v>0.20912499999999082</v>
      </c>
      <c r="I1678">
        <f t="shared" si="392"/>
        <v>677.9999999995598</v>
      </c>
      <c r="J1678">
        <f t="shared" si="393"/>
        <v>8.1423090325293095E-3</v>
      </c>
      <c r="K1678">
        <f t="shared" si="394"/>
        <v>-17.770054606061144</v>
      </c>
      <c r="L1678">
        <f t="shared" si="395"/>
        <v>3.9769296294121147E-5</v>
      </c>
      <c r="M1678">
        <f>J1678/SQRT('Exhaust Gas Math'!$E$14*$B$21*$B$23)</f>
        <v>1.3822859420453825E-4</v>
      </c>
      <c r="N1678">
        <f t="shared" si="396"/>
        <v>1.0750931841752312E-2</v>
      </c>
      <c r="O1678">
        <f t="shared" si="397"/>
        <v>0</v>
      </c>
      <c r="P1678">
        <f t="shared" si="398"/>
        <v>0</v>
      </c>
      <c r="Q1678">
        <f>($B$16/2)*(COS((ACOS((2*'Intake Valve Fxn Scratch'!$B$1)/$B$16-1)/($B$17/2))*(I1678-($B$17/2)))+1)*P1678</f>
        <v>0</v>
      </c>
      <c r="R1678">
        <f t="shared" si="399"/>
        <v>0</v>
      </c>
      <c r="S1678">
        <f t="shared" si="400"/>
        <v>0</v>
      </c>
      <c r="T1678">
        <f>S1678*'Exhaust Gas Math'!$C$14</f>
        <v>0</v>
      </c>
      <c r="U1678">
        <f>(T1678/'Exhaust Gas Math'!$B$14)+('Exhaust Gas Math'!$D$10)</f>
        <v>4.4059320573952224E-4</v>
      </c>
      <c r="V1678">
        <f>('Exhaust Gas Math'!$E$10*(2.53982214E-12*V1677^4 - 0.0000000071629564556*V1677^3 + 7.56281407226508E-06*V1677^2 - 0.00322508455050905*V1677 + 1.62997098133725)*$B$24+T1678*'Exhaust Gas Math'!$D$14*$B$23)/('Exhaust Gas Math'!$E$10*(2.53982214E-12*V1677^4 - 0.0000000071629564556*V1677^3 + 7.56281407226508E-06*V1677^2 - 0.00322508455050905*V1677 + 1.62997098133725)+T1678*'Exhaust Gas Math'!$D$14)</f>
        <v>1100</v>
      </c>
      <c r="W1678">
        <f>(353.3116967483*V1678^-1.0020802909)*('Exhaust Gas Math'!$E$10/(T1678+'Exhaust Gas Math'!$E$10))+(357.4500179626*V1678^-1.0038444015 )*(T1678/(T1678+'Exhaust Gas Math'!$E$10))</f>
        <v>0.31654710700089367</v>
      </c>
      <c r="X1678">
        <f t="shared" si="401"/>
        <v>0</v>
      </c>
      <c r="Y1678">
        <f t="shared" si="402"/>
        <v>101325</v>
      </c>
      <c r="Z1678">
        <f t="shared" si="403"/>
        <v>101325</v>
      </c>
    </row>
    <row r="1679" spans="5:26" x14ac:dyDescent="0.2">
      <c r="E1679">
        <f t="shared" si="390"/>
        <v>0.2092499999999908</v>
      </c>
      <c r="F1679">
        <f t="shared" si="391"/>
        <v>101325</v>
      </c>
      <c r="H1679">
        <f t="shared" si="404"/>
        <v>0.2092499999999908</v>
      </c>
      <c r="I1679">
        <f t="shared" si="392"/>
        <v>683.99999999955799</v>
      </c>
      <c r="J1679">
        <f t="shared" si="393"/>
        <v>6.0541612784573463E-3</v>
      </c>
      <c r="K1679">
        <f t="shared" si="394"/>
        <v>-15.609771740577758</v>
      </c>
      <c r="L1679">
        <f t="shared" si="395"/>
        <v>3.9769296294121147E-5</v>
      </c>
      <c r="M1679">
        <f>J1679/SQRT('Exhaust Gas Math'!$E$14*$B$21*$B$23)</f>
        <v>1.027789782069656E-4</v>
      </c>
      <c r="N1679">
        <f t="shared" si="396"/>
        <v>7.7515449033781318E-3</v>
      </c>
      <c r="O1679">
        <f t="shared" si="397"/>
        <v>0</v>
      </c>
      <c r="P1679">
        <f t="shared" si="398"/>
        <v>0</v>
      </c>
      <c r="Q1679">
        <f>($B$16/2)*(COS((ACOS((2*'Intake Valve Fxn Scratch'!$B$1)/$B$16-1)/($B$17/2))*(I1679-($B$17/2)))+1)*P1679</f>
        <v>0</v>
      </c>
      <c r="R1679">
        <f t="shared" si="399"/>
        <v>0</v>
      </c>
      <c r="S1679">
        <f t="shared" si="400"/>
        <v>0</v>
      </c>
      <c r="T1679">
        <f>S1679*'Exhaust Gas Math'!$C$14</f>
        <v>0</v>
      </c>
      <c r="U1679">
        <f>(T1679/'Exhaust Gas Math'!$B$14)+('Exhaust Gas Math'!$D$10)</f>
        <v>4.4059320573952224E-4</v>
      </c>
      <c r="V1679">
        <f>('Exhaust Gas Math'!$E$10*(2.53982214E-12*V1678^4 - 0.0000000071629564556*V1678^3 + 7.56281407226508E-06*V1678^2 - 0.00322508455050905*V1678 + 1.62997098133725)*$B$24+T1679*'Exhaust Gas Math'!$D$14*$B$23)/('Exhaust Gas Math'!$E$10*(2.53982214E-12*V1678^4 - 0.0000000071629564556*V1678^3 + 7.56281407226508E-06*V1678^2 - 0.00322508455050905*V1678 + 1.62997098133725)+T1679*'Exhaust Gas Math'!$D$14)</f>
        <v>1100</v>
      </c>
      <c r="W1679">
        <f>(353.3116967483*V1679^-1.0020802909)*('Exhaust Gas Math'!$E$10/(T1679+'Exhaust Gas Math'!$E$10))+(357.4500179626*V1679^-1.0038444015 )*(T1679/(T1679+'Exhaust Gas Math'!$E$10))</f>
        <v>0.31654710700089367</v>
      </c>
      <c r="X1679">
        <f t="shared" si="401"/>
        <v>0</v>
      </c>
      <c r="Y1679">
        <f t="shared" si="402"/>
        <v>101325</v>
      </c>
      <c r="Z1679">
        <f t="shared" si="403"/>
        <v>101325</v>
      </c>
    </row>
    <row r="1680" spans="5:26" x14ac:dyDescent="0.2">
      <c r="E1680">
        <f t="shared" si="390"/>
        <v>0.20937499999999079</v>
      </c>
      <c r="F1680">
        <f t="shared" si="391"/>
        <v>101325</v>
      </c>
      <c r="H1680">
        <f t="shared" si="404"/>
        <v>0.20937499999999079</v>
      </c>
      <c r="I1680">
        <f t="shared" si="392"/>
        <v>689.99999999955799</v>
      </c>
      <c r="J1680">
        <f t="shared" si="393"/>
        <v>4.2469947001553057E-3</v>
      </c>
      <c r="K1680">
        <f t="shared" si="394"/>
        <v>-13.278464949349901</v>
      </c>
      <c r="L1680">
        <f t="shared" si="395"/>
        <v>3.9769296294121147E-5</v>
      </c>
      <c r="M1680">
        <f>J1680/SQRT('Exhaust Gas Math'!$E$14*$B$21*$B$23)</f>
        <v>7.2099462775392905E-5</v>
      </c>
      <c r="N1680">
        <f t="shared" si="396"/>
        <v>5.2538472646051042E-3</v>
      </c>
      <c r="O1680">
        <f t="shared" si="397"/>
        <v>0</v>
      </c>
      <c r="P1680">
        <f t="shared" si="398"/>
        <v>0</v>
      </c>
      <c r="Q1680">
        <f>($B$16/2)*(COS((ACOS((2*'Intake Valve Fxn Scratch'!$B$1)/$B$16-1)/($B$17/2))*(I1680-($B$17/2)))+1)*P1680</f>
        <v>0</v>
      </c>
      <c r="R1680">
        <f t="shared" si="399"/>
        <v>0</v>
      </c>
      <c r="S1680">
        <f t="shared" si="400"/>
        <v>0</v>
      </c>
      <c r="T1680">
        <f>S1680*'Exhaust Gas Math'!$C$14</f>
        <v>0</v>
      </c>
      <c r="U1680">
        <f>(T1680/'Exhaust Gas Math'!$B$14)+('Exhaust Gas Math'!$D$10)</f>
        <v>4.4059320573952224E-4</v>
      </c>
      <c r="V1680">
        <f>('Exhaust Gas Math'!$E$10*(2.53982214E-12*V1679^4 - 0.0000000071629564556*V1679^3 + 7.56281407226508E-06*V1679^2 - 0.00322508455050905*V1679 + 1.62997098133725)*$B$24+T1680*'Exhaust Gas Math'!$D$14*$B$23)/('Exhaust Gas Math'!$E$10*(2.53982214E-12*V1679^4 - 0.0000000071629564556*V1679^3 + 7.56281407226508E-06*V1679^2 - 0.00322508455050905*V1679 + 1.62997098133725)+T1680*'Exhaust Gas Math'!$D$14)</f>
        <v>1100</v>
      </c>
      <c r="W1680">
        <f>(353.3116967483*V1680^-1.0020802909)*('Exhaust Gas Math'!$E$10/(T1680+'Exhaust Gas Math'!$E$10))+(357.4500179626*V1680^-1.0038444015 )*(T1680/(T1680+'Exhaust Gas Math'!$E$10))</f>
        <v>0.31654710700089367</v>
      </c>
      <c r="X1680">
        <f t="shared" si="401"/>
        <v>0</v>
      </c>
      <c r="Y1680">
        <f t="shared" si="402"/>
        <v>101325</v>
      </c>
      <c r="Z1680">
        <f t="shared" si="403"/>
        <v>101325</v>
      </c>
    </row>
    <row r="1681" spans="5:26" x14ac:dyDescent="0.2">
      <c r="E1681">
        <f t="shared" si="390"/>
        <v>0.20949999999999078</v>
      </c>
      <c r="F1681">
        <f t="shared" si="391"/>
        <v>101325</v>
      </c>
      <c r="H1681">
        <f t="shared" si="404"/>
        <v>0.20949999999999078</v>
      </c>
      <c r="I1681">
        <f t="shared" si="392"/>
        <v>695.99999999955799</v>
      </c>
      <c r="J1681">
        <f t="shared" si="393"/>
        <v>2.7406089928289808E-3</v>
      </c>
      <c r="K1681">
        <f t="shared" si="394"/>
        <v>-10.801676517439578</v>
      </c>
      <c r="L1681">
        <f t="shared" si="395"/>
        <v>3.9769296294121147E-5</v>
      </c>
      <c r="M1681">
        <f>J1681/SQRT('Exhaust Gas Math'!$E$14*$B$21*$B$23)</f>
        <v>4.6526179100989778E-5</v>
      </c>
      <c r="N1681">
        <f t="shared" si="396"/>
        <v>3.2650381166448236E-3</v>
      </c>
      <c r="O1681">
        <f t="shared" si="397"/>
        <v>0</v>
      </c>
      <c r="P1681">
        <f t="shared" si="398"/>
        <v>0</v>
      </c>
      <c r="Q1681">
        <f>($B$16/2)*(COS((ACOS((2*'Intake Valve Fxn Scratch'!$B$1)/$B$16-1)/($B$17/2))*(I1681-($B$17/2)))+1)*P1681</f>
        <v>0</v>
      </c>
      <c r="R1681">
        <f t="shared" si="399"/>
        <v>0</v>
      </c>
      <c r="S1681">
        <f t="shared" si="400"/>
        <v>0</v>
      </c>
      <c r="T1681">
        <f>S1681*'Exhaust Gas Math'!$C$14</f>
        <v>0</v>
      </c>
      <c r="U1681">
        <f>(T1681/'Exhaust Gas Math'!$B$14)+('Exhaust Gas Math'!$D$10)</f>
        <v>4.4059320573952224E-4</v>
      </c>
      <c r="V1681">
        <f>('Exhaust Gas Math'!$E$10*(2.53982214E-12*V1680^4 - 0.0000000071629564556*V1680^3 + 7.56281407226508E-06*V1680^2 - 0.00322508455050905*V1680 + 1.62997098133725)*$B$24+T1681*'Exhaust Gas Math'!$D$14*$B$23)/('Exhaust Gas Math'!$E$10*(2.53982214E-12*V1680^4 - 0.0000000071629564556*V1680^3 + 7.56281407226508E-06*V1680^2 - 0.00322508455050905*V1680 + 1.62997098133725)+T1681*'Exhaust Gas Math'!$D$14)</f>
        <v>1100</v>
      </c>
      <c r="W1681">
        <f>(353.3116967483*V1681^-1.0020802909)*('Exhaust Gas Math'!$E$10/(T1681+'Exhaust Gas Math'!$E$10))+(357.4500179626*V1681^-1.0038444015 )*(T1681/(T1681+'Exhaust Gas Math'!$E$10))</f>
        <v>0.31654710700089367</v>
      </c>
      <c r="X1681">
        <f t="shared" si="401"/>
        <v>0</v>
      </c>
      <c r="Y1681">
        <f t="shared" si="402"/>
        <v>101325</v>
      </c>
      <c r="Z1681">
        <f t="shared" si="403"/>
        <v>101325</v>
      </c>
    </row>
    <row r="1682" spans="5:26" x14ac:dyDescent="0.2">
      <c r="E1682">
        <f t="shared" si="390"/>
        <v>0.20962499999999076</v>
      </c>
      <c r="F1682">
        <f t="shared" si="391"/>
        <v>101325</v>
      </c>
      <c r="H1682">
        <f t="shared" si="404"/>
        <v>0.20962499999999076</v>
      </c>
      <c r="I1682">
        <f t="shared" si="392"/>
        <v>701.99999999955617</v>
      </c>
      <c r="J1682">
        <f t="shared" si="393"/>
        <v>1.5515084335193073E-3</v>
      </c>
      <c r="K1682">
        <f t="shared" si="394"/>
        <v>-8.206542657208086</v>
      </c>
      <c r="L1682">
        <f t="shared" si="395"/>
        <v>3.9769296294121147E-5</v>
      </c>
      <c r="M1682">
        <f>J1682/SQRT('Exhaust Gas Math'!$E$14*$B$21*$B$23)</f>
        <v>2.6339313431246523E-5</v>
      </c>
      <c r="N1682">
        <f t="shared" si="396"/>
        <v>1.7749850515140358E-3</v>
      </c>
      <c r="O1682">
        <f t="shared" si="397"/>
        <v>0</v>
      </c>
      <c r="P1682">
        <f t="shared" si="398"/>
        <v>0</v>
      </c>
      <c r="Q1682">
        <f>($B$16/2)*(COS((ACOS((2*'Intake Valve Fxn Scratch'!$B$1)/$B$16-1)/($B$17/2))*(I1682-($B$17/2)))+1)*P1682</f>
        <v>0</v>
      </c>
      <c r="R1682">
        <f t="shared" si="399"/>
        <v>0</v>
      </c>
      <c r="S1682">
        <f t="shared" si="400"/>
        <v>0</v>
      </c>
      <c r="T1682">
        <f>S1682*'Exhaust Gas Math'!$C$14</f>
        <v>0</v>
      </c>
      <c r="U1682">
        <f>(T1682/'Exhaust Gas Math'!$B$14)+('Exhaust Gas Math'!$D$10)</f>
        <v>4.4059320573952224E-4</v>
      </c>
      <c r="V1682">
        <f>('Exhaust Gas Math'!$E$10*(2.53982214E-12*V1681^4 - 0.0000000071629564556*V1681^3 + 7.56281407226508E-06*V1681^2 - 0.00322508455050905*V1681 + 1.62997098133725)*$B$24+T1682*'Exhaust Gas Math'!$D$14*$B$23)/('Exhaust Gas Math'!$E$10*(2.53982214E-12*V1681^4 - 0.0000000071629564556*V1681^3 + 7.56281407226508E-06*V1681^2 - 0.00322508455050905*V1681 + 1.62997098133725)+T1682*'Exhaust Gas Math'!$D$14)</f>
        <v>1100</v>
      </c>
      <c r="W1682">
        <f>(353.3116967483*V1682^-1.0020802909)*('Exhaust Gas Math'!$E$10/(T1682+'Exhaust Gas Math'!$E$10))+(357.4500179626*V1682^-1.0038444015 )*(T1682/(T1682+'Exhaust Gas Math'!$E$10))</f>
        <v>0.31654710700089367</v>
      </c>
      <c r="X1682">
        <f t="shared" si="401"/>
        <v>0</v>
      </c>
      <c r="Y1682">
        <f t="shared" si="402"/>
        <v>101325</v>
      </c>
      <c r="Z1682">
        <f t="shared" si="403"/>
        <v>101325</v>
      </c>
    </row>
    <row r="1683" spans="5:26" x14ac:dyDescent="0.2">
      <c r="E1683">
        <f t="shared" si="390"/>
        <v>0.20974999999999075</v>
      </c>
      <c r="F1683">
        <f t="shared" si="391"/>
        <v>101325</v>
      </c>
      <c r="H1683">
        <f t="shared" si="404"/>
        <v>0.20974999999999075</v>
      </c>
      <c r="I1683">
        <f t="shared" si="392"/>
        <v>707.99999999955617</v>
      </c>
      <c r="J1683">
        <f t="shared" si="393"/>
        <v>6.9272105678936519E-4</v>
      </c>
      <c r="K1683">
        <f t="shared" si="394"/>
        <v>-5.5214961982947903</v>
      </c>
      <c r="L1683">
        <f t="shared" si="395"/>
        <v>3.9769296294121147E-5</v>
      </c>
      <c r="M1683">
        <f>J1683/SQRT('Exhaust Gas Math'!$E$14*$B$21*$B$23)</f>
        <v>1.1760037290813965E-5</v>
      </c>
      <c r="N1683">
        <f t="shared" si="396"/>
        <v>7.5915782824902828E-4</v>
      </c>
      <c r="O1683">
        <f t="shared" si="397"/>
        <v>0</v>
      </c>
      <c r="P1683">
        <f t="shared" si="398"/>
        <v>0</v>
      </c>
      <c r="Q1683">
        <f>($B$16/2)*(COS((ACOS((2*'Intake Valve Fxn Scratch'!$B$1)/$B$16-1)/($B$17/2))*(I1683-($B$17/2)))+1)*P1683</f>
        <v>0</v>
      </c>
      <c r="R1683">
        <f t="shared" si="399"/>
        <v>0</v>
      </c>
      <c r="S1683">
        <f t="shared" si="400"/>
        <v>0</v>
      </c>
      <c r="T1683">
        <f>S1683*'Exhaust Gas Math'!$C$14</f>
        <v>0</v>
      </c>
      <c r="U1683">
        <f>(T1683/'Exhaust Gas Math'!$B$14)+('Exhaust Gas Math'!$D$10)</f>
        <v>4.4059320573952224E-4</v>
      </c>
      <c r="V1683">
        <f>('Exhaust Gas Math'!$E$10*(2.53982214E-12*V1682^4 - 0.0000000071629564556*V1682^3 + 7.56281407226508E-06*V1682^2 - 0.00322508455050905*V1682 + 1.62997098133725)*$B$24+T1683*'Exhaust Gas Math'!$D$14*$B$23)/('Exhaust Gas Math'!$E$10*(2.53982214E-12*V1682^4 - 0.0000000071629564556*V1682^3 + 7.56281407226508E-06*V1682^2 - 0.00322508455050905*V1682 + 1.62997098133725)+T1683*'Exhaust Gas Math'!$D$14)</f>
        <v>1100</v>
      </c>
      <c r="W1683">
        <f>(353.3116967483*V1683^-1.0020802909)*('Exhaust Gas Math'!$E$10/(T1683+'Exhaust Gas Math'!$E$10))+(357.4500179626*V1683^-1.0038444015 )*(T1683/(T1683+'Exhaust Gas Math'!$E$10))</f>
        <v>0.31654710700089367</v>
      </c>
      <c r="X1683">
        <f t="shared" si="401"/>
        <v>0</v>
      </c>
      <c r="Y1683">
        <f t="shared" si="402"/>
        <v>101325</v>
      </c>
      <c r="Z1683">
        <f t="shared" si="403"/>
        <v>101325</v>
      </c>
    </row>
    <row r="1684" spans="5:26" x14ac:dyDescent="0.2">
      <c r="E1684">
        <f t="shared" si="390"/>
        <v>0.20987499999999074</v>
      </c>
      <c r="F1684">
        <f t="shared" si="391"/>
        <v>101325</v>
      </c>
      <c r="H1684">
        <f t="shared" si="404"/>
        <v>0.20987499999999074</v>
      </c>
      <c r="I1684">
        <f t="shared" si="392"/>
        <v>713.99999999955617</v>
      </c>
      <c r="J1684">
        <f t="shared" si="393"/>
        <v>1.736559168514229E-4</v>
      </c>
      <c r="K1684">
        <f t="shared" si="394"/>
        <v>-2.77595507158563</v>
      </c>
      <c r="L1684">
        <f t="shared" si="395"/>
        <v>3.9769296294121147E-5</v>
      </c>
      <c r="M1684">
        <f>J1684/SQRT('Exhaust Gas Math'!$E$14*$B$21*$B$23)</f>
        <v>2.9480842799964022E-6</v>
      </c>
      <c r="N1684">
        <f t="shared" si="396"/>
        <v>1.819358104989191E-4</v>
      </c>
      <c r="O1684">
        <f t="shared" si="397"/>
        <v>0</v>
      </c>
      <c r="P1684">
        <f t="shared" si="398"/>
        <v>0</v>
      </c>
      <c r="Q1684">
        <f>($B$16/2)*(COS((ACOS((2*'Intake Valve Fxn Scratch'!$B$1)/$B$16-1)/($B$17/2))*(I1684-($B$17/2)))+1)*P1684</f>
        <v>0</v>
      </c>
      <c r="R1684">
        <f t="shared" si="399"/>
        <v>0</v>
      </c>
      <c r="S1684">
        <f t="shared" si="400"/>
        <v>0</v>
      </c>
      <c r="T1684">
        <f>S1684*'Exhaust Gas Math'!$C$14</f>
        <v>0</v>
      </c>
      <c r="U1684">
        <f>(T1684/'Exhaust Gas Math'!$B$14)+('Exhaust Gas Math'!$D$10)</f>
        <v>4.4059320573952224E-4</v>
      </c>
      <c r="V1684">
        <f>('Exhaust Gas Math'!$E$10*(2.53982214E-12*V1683^4 - 0.0000000071629564556*V1683^3 + 7.56281407226508E-06*V1683^2 - 0.00322508455050905*V1683 + 1.62997098133725)*$B$24+T1684*'Exhaust Gas Math'!$D$14*$B$23)/('Exhaust Gas Math'!$E$10*(2.53982214E-12*V1683^4 - 0.0000000071629564556*V1683^3 + 7.56281407226508E-06*V1683^2 - 0.00322508455050905*V1683 + 1.62997098133725)+T1684*'Exhaust Gas Math'!$D$14)</f>
        <v>1100</v>
      </c>
      <c r="W1684">
        <f>(353.3116967483*V1684^-1.0020802909)*('Exhaust Gas Math'!$E$10/(T1684+'Exhaust Gas Math'!$E$10))+(357.4500179626*V1684^-1.0038444015 )*(T1684/(T1684+'Exhaust Gas Math'!$E$10))</f>
        <v>0.31654710700089367</v>
      </c>
      <c r="X1684">
        <f t="shared" si="401"/>
        <v>0</v>
      </c>
      <c r="Y1684">
        <f t="shared" si="402"/>
        <v>101325</v>
      </c>
      <c r="Z1684">
        <f t="shared" si="403"/>
        <v>101325</v>
      </c>
    </row>
    <row r="1685" spans="5:26" x14ac:dyDescent="0.2">
      <c r="E1685">
        <f t="shared" si="390"/>
        <v>0.20999999999999072</v>
      </c>
      <c r="F1685">
        <f t="shared" si="391"/>
        <v>101325</v>
      </c>
      <c r="H1685">
        <f t="shared" si="404"/>
        <v>0.20999999999999072</v>
      </c>
      <c r="I1685">
        <f t="shared" si="392"/>
        <v>719.99999999955435</v>
      </c>
      <c r="J1685">
        <f t="shared" si="393"/>
        <v>0</v>
      </c>
      <c r="K1685">
        <f t="shared" si="394"/>
        <v>-2.0624078578422826E-10</v>
      </c>
      <c r="L1685">
        <f t="shared" si="395"/>
        <v>3.9769296294121147E-5</v>
      </c>
      <c r="M1685">
        <f>J1685/SQRT('Exhaust Gas Math'!$E$14*$B$21*$B$23)</f>
        <v>0</v>
      </c>
      <c r="N1685">
        <f t="shared" si="396"/>
        <v>0</v>
      </c>
      <c r="O1685">
        <f t="shared" si="397"/>
        <v>0</v>
      </c>
      <c r="P1685">
        <f t="shared" si="398"/>
        <v>0</v>
      </c>
      <c r="Q1685">
        <f>($B$16/2)*(COS((ACOS((2*'Intake Valve Fxn Scratch'!$B$1)/$B$16-1)/($B$17/2))*(I1685-($B$17/2)))+1)*P1685</f>
        <v>0</v>
      </c>
      <c r="R1685">
        <f t="shared" si="399"/>
        <v>0</v>
      </c>
      <c r="S1685">
        <f t="shared" si="400"/>
        <v>0</v>
      </c>
      <c r="T1685">
        <f>S1685*'Exhaust Gas Math'!$C$14</f>
        <v>0</v>
      </c>
      <c r="U1685">
        <f>(T1685/'Exhaust Gas Math'!$B$14)+('Exhaust Gas Math'!$D$10)</f>
        <v>4.4059320573952224E-4</v>
      </c>
      <c r="V1685">
        <f>('Exhaust Gas Math'!$E$10*(2.53982214E-12*V1684^4 - 0.0000000071629564556*V1684^3 + 7.56281407226508E-06*V1684^2 - 0.00322508455050905*V1684 + 1.62997098133725)*$B$24+T1685*'Exhaust Gas Math'!$D$14*$B$23)/('Exhaust Gas Math'!$E$10*(2.53982214E-12*V1684^4 - 0.0000000071629564556*V1684^3 + 7.56281407226508E-06*V1684^2 - 0.00322508455050905*V1684 + 1.62997098133725)+T1685*'Exhaust Gas Math'!$D$14)</f>
        <v>1100</v>
      </c>
      <c r="W1685">
        <f>(353.3116967483*V1685^-1.0020802909)*('Exhaust Gas Math'!$E$10/(T1685+'Exhaust Gas Math'!$E$10))+(357.4500179626*V1685^-1.0038444015 )*(T1685/(T1685+'Exhaust Gas Math'!$E$10))</f>
        <v>0.31654710700089367</v>
      </c>
      <c r="X1685">
        <f t="shared" si="401"/>
        <v>0</v>
      </c>
      <c r="Y1685">
        <f t="shared" si="402"/>
        <v>101325</v>
      </c>
      <c r="Z1685">
        <f t="shared" si="403"/>
        <v>101325</v>
      </c>
    </row>
    <row r="1686" spans="5:26" x14ac:dyDescent="0.2">
      <c r="E1686">
        <f t="shared" si="390"/>
        <v>0.21012499999999071</v>
      </c>
      <c r="F1686">
        <f t="shared" si="391"/>
        <v>98881.992170774509</v>
      </c>
      <c r="H1686">
        <f t="shared" si="404"/>
        <v>0.21012499999999071</v>
      </c>
      <c r="I1686">
        <f t="shared" si="392"/>
        <v>5.9999999995543476</v>
      </c>
      <c r="J1686">
        <f t="shared" si="393"/>
        <v>1.7365591679995712E-4</v>
      </c>
      <c r="K1686">
        <f t="shared" si="394"/>
        <v>2.775955071175408</v>
      </c>
      <c r="L1686">
        <f t="shared" si="395"/>
        <v>4.1000207363134171E-5</v>
      </c>
      <c r="M1686">
        <f>J1686/SQRT('Exhaust Gas Math'!$E$14*$B$21*$B$23)</f>
        <v>2.9480842791226889E-6</v>
      </c>
      <c r="N1686">
        <f t="shared" si="396"/>
        <v>1.6556832807377436E-4</v>
      </c>
      <c r="O1686">
        <f t="shared" si="397"/>
        <v>1.1735844735930052E-6</v>
      </c>
      <c r="P1686">
        <f t="shared" si="398"/>
        <v>1</v>
      </c>
      <c r="Q1686">
        <f>($B$16/2)*(COS((ACOS((2*'Intake Valve Fxn Scratch'!$B$1)/$B$16-1)/($B$17/2))*(I1686-($B$17/2)))+1)*P1686</f>
        <v>1.3137463074782522E-3</v>
      </c>
      <c r="R1686">
        <f t="shared" si="399"/>
        <v>0.17286135624713844</v>
      </c>
      <c r="S1686">
        <f t="shared" si="400"/>
        <v>3.1255780929291763E-7</v>
      </c>
      <c r="T1686">
        <f>S1686*'Exhaust Gas Math'!$C$14</f>
        <v>3.7029270814965441E-7</v>
      </c>
      <c r="U1686">
        <f>(T1686/'Exhaust Gas Math'!$B$14)+('Exhaust Gas Math'!$D$10)</f>
        <v>4.5337514250685582E-4</v>
      </c>
      <c r="V1686">
        <f>('Exhaust Gas Math'!$E$10*(2.53982214E-12*V1685^4 - 0.0000000071629564556*V1685^3 + 7.56281407226508E-06*V1685^2 - 0.00322508455050905*V1685 + 1.62997098133725)*$B$24+T1686*'Exhaust Gas Math'!$D$14*$B$23)/('Exhaust Gas Math'!$E$10*(2.53982214E-12*V1685^4 - 0.0000000071629564556*V1685^3 + 7.56281407226508E-06*V1685^2 - 0.00322508455050905*V1685 + 1.62997098133725)+T1686*'Exhaust Gas Math'!$D$14)</f>
        <v>1075.5162995582521</v>
      </c>
      <c r="W1686">
        <f>(353.3116967483*V1686^-1.0020802909)*('Exhaust Gas Math'!$E$10/(T1686+'Exhaust Gas Math'!$E$10))+(357.4500179626*V1686^-1.0038444015 )*(T1686/(T1686+'Exhaust Gas Math'!$E$10))</f>
        <v>0.32375916127710624</v>
      </c>
      <c r="X1686">
        <f t="shared" si="401"/>
        <v>-1.2474321595085105</v>
      </c>
      <c r="Y1686">
        <f t="shared" si="402"/>
        <v>98883.239602934016</v>
      </c>
      <c r="Z1686">
        <f t="shared" si="403"/>
        <v>98881.992170774509</v>
      </c>
    </row>
    <row r="1687" spans="5:26" x14ac:dyDescent="0.2">
      <c r="E1687">
        <f t="shared" si="390"/>
        <v>0.21024999999999069</v>
      </c>
      <c r="F1687">
        <f t="shared" si="391"/>
        <v>92629.74597470001</v>
      </c>
      <c r="H1687">
        <f t="shared" si="404"/>
        <v>0.21024999999999069</v>
      </c>
      <c r="I1687">
        <f t="shared" si="392"/>
        <v>11.999999999552529</v>
      </c>
      <c r="J1687">
        <f t="shared" si="393"/>
        <v>6.9272105668699568E-4</v>
      </c>
      <c r="K1687">
        <f t="shared" si="394"/>
        <v>5.521496197891322</v>
      </c>
      <c r="L1687">
        <f t="shared" si="395"/>
        <v>4.4679454451281216E-5</v>
      </c>
      <c r="M1687">
        <f>J1687/SQRT('Exhaust Gas Math'!$E$14*$B$21*$B$23)</f>
        <v>1.1760037289076081E-5</v>
      </c>
      <c r="N1687">
        <f t="shared" si="396"/>
        <v>6.2929392663259309E-4</v>
      </c>
      <c r="O1687">
        <f t="shared" si="397"/>
        <v>4.4605728052850245E-6</v>
      </c>
      <c r="P1687">
        <f t="shared" si="398"/>
        <v>1</v>
      </c>
      <c r="Q1687">
        <f>($B$16/2)*(COS((ACOS((2*'Intake Valve Fxn Scratch'!$B$1)/$B$16-1)/($B$17/2))*(I1687-($B$17/2)))+1)*P1687</f>
        <v>1.6604289223833401E-3</v>
      </c>
      <c r="R1687">
        <f t="shared" si="399"/>
        <v>0.2184774897872816</v>
      </c>
      <c r="S1687">
        <f t="shared" si="400"/>
        <v>1.4189852612994553E-6</v>
      </c>
      <c r="T1687">
        <f>S1687*'Exhaust Gas Math'!$C$14</f>
        <v>1.6810966791061599E-6</v>
      </c>
      <c r="U1687">
        <f>(T1687/'Exhaust Gas Math'!$B$14)+('Exhaust Gas Math'!$D$10)</f>
        <v>4.9862208661995578E-4</v>
      </c>
      <c r="V1687">
        <f>('Exhaust Gas Math'!$E$10*(2.53982214E-12*V1686^4 - 0.0000000071629564556*V1686^3 + 7.56281407226508E-06*V1686^2 - 0.00322508455050905*V1686 + 1.62997098133725)*$B$24+T1687*'Exhaust Gas Math'!$D$14*$B$23)/('Exhaust Gas Math'!$E$10*(2.53982214E-12*V1686^4 - 0.0000000071629564556*V1686^3 + 7.56281407226508E-06*V1686^2 - 0.00322508455050905*V1686 + 1.62997098133725)+T1687*'Exhaust Gas Math'!$D$14)</f>
        <v>998.33825752917107</v>
      </c>
      <c r="W1687">
        <f>(353.3116967483*V1687^-1.0020802909)*('Exhaust Gas Math'!$E$10/(T1687+'Exhaust Gas Math'!$E$10))+(357.4500179626*V1687^-1.0038444015 )*(T1687/(T1687+'Exhaust Gas Math'!$E$10))</f>
        <v>0.34882039407773124</v>
      </c>
      <c r="X1687">
        <f t="shared" si="401"/>
        <v>-5.3172297702352784</v>
      </c>
      <c r="Y1687">
        <f t="shared" si="402"/>
        <v>92635.063204470251</v>
      </c>
      <c r="Z1687">
        <f t="shared" si="403"/>
        <v>92629.74597470001</v>
      </c>
    </row>
    <row r="1688" spans="5:26" x14ac:dyDescent="0.2">
      <c r="E1688">
        <f t="shared" si="390"/>
        <v>0.21037499999999068</v>
      </c>
      <c r="F1688">
        <f t="shared" si="391"/>
        <v>84362.040953425778</v>
      </c>
      <c r="H1688">
        <f t="shared" si="404"/>
        <v>0.21037499999999068</v>
      </c>
      <c r="I1688">
        <f t="shared" si="392"/>
        <v>17.999999999552529</v>
      </c>
      <c r="J1688">
        <f t="shared" si="393"/>
        <v>1.5515084333671547E-3</v>
      </c>
      <c r="K1688">
        <f t="shared" si="394"/>
        <v>8.2065426568157935</v>
      </c>
      <c r="L1688">
        <f t="shared" si="395"/>
        <v>5.0766726957532645E-5</v>
      </c>
      <c r="M1688">
        <f>J1688/SQRT('Exhaust Gas Math'!$E$14*$B$21*$B$23)</f>
        <v>2.6339313428663492E-5</v>
      </c>
      <c r="N1688">
        <f t="shared" si="396"/>
        <v>1.3427107344874435E-3</v>
      </c>
      <c r="O1688">
        <f t="shared" si="397"/>
        <v>9.5174269671853052E-6</v>
      </c>
      <c r="P1688">
        <f t="shared" si="398"/>
        <v>1</v>
      </c>
      <c r="Q1688">
        <f>($B$16/2)*(COS((ACOS((2*'Intake Valve Fxn Scratch'!$B$1)/$B$16-1)/($B$17/2))*(I1688-($B$17/2)))+1)*P1688</f>
        <v>2.0354552139371061E-3</v>
      </c>
      <c r="R1688">
        <f t="shared" si="399"/>
        <v>0.26782305446540872</v>
      </c>
      <c r="S1688">
        <f t="shared" si="400"/>
        <v>3.5056201793055269E-6</v>
      </c>
      <c r="T1688">
        <f>S1688*'Exhaust Gas Math'!$C$14</f>
        <v>4.1531695940528683E-6</v>
      </c>
      <c r="U1688">
        <f>(T1688/'Exhaust Gas Math'!$B$14)+('Exhaust Gas Math'!$D$10)</f>
        <v>5.8395425489564477E-4</v>
      </c>
      <c r="V1688">
        <f>('Exhaust Gas Math'!$E$10*(2.53982214E-12*V1687^4 - 0.0000000071629564556*V1687^3 + 7.56281407226508E-06*V1687^2 - 0.00322508455050905*V1687 + 1.62997098133725)*$B$24+T1688*'Exhaust Gas Math'!$D$14*$B$23)/('Exhaust Gas Math'!$E$10*(2.53982214E-12*V1687^4 - 0.0000000071629564556*V1687^3 + 7.56281407226508E-06*V1687^2 - 0.00322508455050905*V1687 + 1.62997098133725)+T1688*'Exhaust Gas Math'!$D$14)</f>
        <v>882.22998645106236</v>
      </c>
      <c r="W1688">
        <f>(353.3116967483*V1688^-1.0020802909)*('Exhaust Gas Math'!$E$10/(T1688+'Exhaust Gas Math'!$E$10))+(357.4500179626*V1688^-1.0038444015 )*(T1688/(T1688+'Exhaust Gas Math'!$E$10))</f>
        <v>0.39482301023648914</v>
      </c>
      <c r="X1688">
        <f t="shared" si="401"/>
        <v>-13.295140224581807</v>
      </c>
      <c r="Y1688">
        <f t="shared" si="402"/>
        <v>84375.33609365036</v>
      </c>
      <c r="Z1688">
        <f t="shared" si="403"/>
        <v>84362.040953425778</v>
      </c>
    </row>
    <row r="1689" spans="5:26" x14ac:dyDescent="0.2">
      <c r="E1689">
        <f t="shared" si="390"/>
        <v>0.21049999999999067</v>
      </c>
      <c r="F1689">
        <f t="shared" si="391"/>
        <v>76129.603913470884</v>
      </c>
      <c r="H1689">
        <f t="shared" si="404"/>
        <v>0.21049999999999067</v>
      </c>
      <c r="I1689">
        <f t="shared" si="392"/>
        <v>23.999999999552529</v>
      </c>
      <c r="J1689">
        <f t="shared" si="393"/>
        <v>2.7406089926287173E-3</v>
      </c>
      <c r="K1689">
        <f t="shared" si="394"/>
        <v>10.801676517062758</v>
      </c>
      <c r="L1689">
        <f t="shared" si="395"/>
        <v>5.9195331450466308E-5</v>
      </c>
      <c r="M1689">
        <f>J1689/SQRT('Exhaust Gas Math'!$E$14*$B$21*$B$23)</f>
        <v>4.6526179097589991E-5</v>
      </c>
      <c r="N1689">
        <f t="shared" si="396"/>
        <v>2.2601711314198143E-3</v>
      </c>
      <c r="O1689">
        <f t="shared" si="397"/>
        <v>1.6020586656619021E-5</v>
      </c>
      <c r="P1689">
        <f t="shared" si="398"/>
        <v>1</v>
      </c>
      <c r="Q1689">
        <f>($B$16/2)*(COS((ACOS((2*'Intake Valve Fxn Scratch'!$B$1)/$B$16-1)/($B$17/2))*(I1689-($B$17/2)))+1)*P1689</f>
        <v>2.4338570723843136E-3</v>
      </c>
      <c r="R1689">
        <f t="shared" si="399"/>
        <v>0.32024435162951492</v>
      </c>
      <c r="S1689">
        <f t="shared" si="400"/>
        <v>6.7142822462094742E-6</v>
      </c>
      <c r="T1689">
        <f>S1689*'Exhaust Gas Math'!$C$14</f>
        <v>7.9545277139437242E-6</v>
      </c>
      <c r="U1689">
        <f>(T1689/'Exhaust Gas Math'!$B$14)+('Exhaust Gas Math'!$D$10)</f>
        <v>7.1517131115697899E-4</v>
      </c>
      <c r="V1689">
        <f>('Exhaust Gas Math'!$E$10*(2.53982214E-12*V1688^4 - 0.0000000071629564556*V1688^3 + 7.56281407226508E-06*V1688^2 - 0.00322508455050905*V1688 + 1.62997098133725)*$B$24+T1689*'Exhaust Gas Math'!$D$14*$B$23)/('Exhaust Gas Math'!$E$10*(2.53982214E-12*V1688^4 - 0.0000000071629564556*V1688^3 + 7.56281407226508E-06*V1688^2 - 0.00322508455050905*V1688 + 1.62997098133725)+T1689*'Exhaust Gas Math'!$D$14)</f>
        <v>758.14075178935775</v>
      </c>
      <c r="W1689">
        <f>(353.3116967483*V1689^-1.0020802909)*('Exhaust Gas Math'!$E$10/(T1689+'Exhaust Gas Math'!$E$10))+(357.4500179626*V1689^-1.0038444015 )*(T1689/(T1689+'Exhaust Gas Math'!$E$10))</f>
        <v>0.45962781999068303</v>
      </c>
      <c r="X1689">
        <f t="shared" si="401"/>
        <v>-26.813817305730275</v>
      </c>
      <c r="Y1689">
        <f t="shared" si="402"/>
        <v>76156.417730776608</v>
      </c>
      <c r="Z1689">
        <f t="shared" si="403"/>
        <v>76129.603913470884</v>
      </c>
    </row>
    <row r="1690" spans="5:26" x14ac:dyDescent="0.2">
      <c r="E1690">
        <f t="shared" si="390"/>
        <v>0.21062499999999065</v>
      </c>
      <c r="F1690">
        <f t="shared" si="391"/>
        <v>69343.442469523434</v>
      </c>
      <c r="H1690">
        <f t="shared" si="404"/>
        <v>0.21062499999999065</v>
      </c>
      <c r="I1690">
        <f t="shared" si="392"/>
        <v>29.99999999955071</v>
      </c>
      <c r="J1690">
        <f t="shared" si="393"/>
        <v>4.2469946999091242E-3</v>
      </c>
      <c r="K1690">
        <f t="shared" si="394"/>
        <v>13.278464948992683</v>
      </c>
      <c r="L1690">
        <f t="shared" si="395"/>
        <v>6.9872922375458738E-5</v>
      </c>
      <c r="M1690">
        <f>J1690/SQRT('Exhaust Gas Math'!$E$14*$B$21*$B$23)</f>
        <v>7.2099462771213577E-5</v>
      </c>
      <c r="N1690">
        <f t="shared" si="396"/>
        <v>3.3402709600417919E-3</v>
      </c>
      <c r="O1690">
        <f t="shared" si="397"/>
        <v>2.3676570162331558E-5</v>
      </c>
      <c r="P1690">
        <f t="shared" si="398"/>
        <v>1</v>
      </c>
      <c r="Q1690">
        <f>($B$16/2)*(COS((ACOS((2*'Intake Valve Fxn Scratch'!$B$1)/$B$16-1)/($B$17/2))*(I1690-($B$17/2)))+1)*P1690</f>
        <v>2.8503567233287611E-3</v>
      </c>
      <c r="R1690">
        <f t="shared" si="399"/>
        <v>0.37504693728010013</v>
      </c>
      <c r="S1690">
        <f t="shared" si="400"/>
        <v>1.1138176072761023E-5</v>
      </c>
      <c r="T1690">
        <f>S1690*'Exhaust Gas Math'!$C$14</f>
        <v>1.3195592172727126E-5</v>
      </c>
      <c r="U1690">
        <f>(T1690/'Exhaust Gas Math'!$B$14)+('Exhaust Gas Math'!$D$10)</f>
        <v>8.9608482371422455E-4</v>
      </c>
      <c r="V1690">
        <f>('Exhaust Gas Math'!$E$10*(2.53982214E-12*V1689^4 - 0.0000000071629564556*V1689^3 + 7.56281407226508E-06*V1689^2 - 0.00322508455050905*V1689 + 1.62997098133725)*$B$24+T1690*'Exhaust Gas Math'!$D$14*$B$23)/('Exhaust Gas Math'!$E$10*(2.53982214E-12*V1689^4 - 0.0000000071629564556*V1689^3 + 7.56281407226508E-06*V1689^2 - 0.00322508455050905*V1689 + 1.62997098133725)+T1690*'Exhaust Gas Math'!$D$14)</f>
        <v>650.76896437973869</v>
      </c>
      <c r="W1690">
        <f>(353.3116967483*V1690^-1.0020802909)*('Exhaust Gas Math'!$E$10/(T1690+'Exhaust Gas Math'!$E$10))+(357.4500179626*V1690^-1.0038444015 )*(T1690/(T1690+'Exhaust Gas Math'!$E$10))</f>
        <v>0.5357177143096189</v>
      </c>
      <c r="X1690">
        <f t="shared" si="401"/>
        <v>-47.228239243482825</v>
      </c>
      <c r="Y1690">
        <f t="shared" si="402"/>
        <v>69390.67070876692</v>
      </c>
      <c r="Z1690">
        <f t="shared" si="403"/>
        <v>69343.442469523434</v>
      </c>
    </row>
    <row r="1691" spans="5:26" x14ac:dyDescent="0.2">
      <c r="E1691">
        <f t="shared" si="390"/>
        <v>0.21074999999999064</v>
      </c>
      <c r="F1691">
        <f t="shared" si="391"/>
        <v>64314.333579349281</v>
      </c>
      <c r="H1691">
        <f t="shared" si="404"/>
        <v>0.21074999999999064</v>
      </c>
      <c r="I1691">
        <f t="shared" si="392"/>
        <v>35.99999999955071</v>
      </c>
      <c r="J1691">
        <f t="shared" si="393"/>
        <v>6.0541612781684732E-3</v>
      </c>
      <c r="K1691">
        <f t="shared" si="394"/>
        <v>15.609771740244664</v>
      </c>
      <c r="L1691">
        <f t="shared" si="395"/>
        <v>8.2682513811909976E-5</v>
      </c>
      <c r="M1691">
        <f>J1691/SQRT('Exhaust Gas Math'!$E$14*$B$21*$B$23)</f>
        <v>1.0277897820206152E-4</v>
      </c>
      <c r="N1691">
        <f t="shared" si="396"/>
        <v>4.5467954921515445E-3</v>
      </c>
      <c r="O1691">
        <f t="shared" si="397"/>
        <v>3.2228679580638573E-5</v>
      </c>
      <c r="P1691">
        <f t="shared" si="398"/>
        <v>1</v>
      </c>
      <c r="Q1691">
        <f>($B$16/2)*(COS((ACOS((2*'Intake Valve Fxn Scratch'!$B$1)/$B$16-1)/($B$17/2))*(I1691-($B$17/2)))+1)*P1691</f>
        <v>3.2794366443316889E-3</v>
      </c>
      <c r="R1691">
        <f t="shared" si="399"/>
        <v>0.43150482162259063</v>
      </c>
      <c r="S1691">
        <f t="shared" si="400"/>
        <v>1.6823785003176365E-5</v>
      </c>
      <c r="T1691">
        <f>S1691*'Exhaust Gas Math'!$C$14</f>
        <v>1.9931432602010115E-5</v>
      </c>
      <c r="U1691">
        <f>(T1691/'Exhaust Gas Math'!$B$14)+('Exhaust Gas Math'!$D$10)</f>
        <v>1.12859571184964E-3</v>
      </c>
      <c r="V1691">
        <f>('Exhaust Gas Math'!$E$10*(2.53982214E-12*V1690^4 - 0.0000000071629564556*V1690^3 + 7.56281407226508E-06*V1690^2 - 0.00322508455050905*V1690 + 1.62997098133725)*$B$24+T1691*'Exhaust Gas Math'!$D$14*$B$23)/('Exhaust Gas Math'!$E$10*(2.53982214E-12*V1690^4 - 0.0000000071629564556*V1690^3 + 7.56281407226508E-06*V1690^2 - 0.00322508455050905*V1690 + 1.62997098133725)+T1691*'Exhaust Gas Math'!$D$14)</f>
        <v>567.35448168317816</v>
      </c>
      <c r="W1691">
        <f>(353.3116967483*V1691^-1.0020802909)*('Exhaust Gas Math'!$E$10/(T1691+'Exhaust Gas Math'!$E$10))+(357.4500179626*V1691^-1.0038444015 )*(T1691/(T1691+'Exhaust Gas Math'!$E$10))</f>
        <v>0.61477326966199553</v>
      </c>
      <c r="X1691">
        <f t="shared" si="401"/>
        <v>-74.899356317198553</v>
      </c>
      <c r="Y1691">
        <f t="shared" si="402"/>
        <v>64389.232935666478</v>
      </c>
      <c r="Z1691">
        <f t="shared" si="403"/>
        <v>64314.333579349281</v>
      </c>
    </row>
    <row r="1692" spans="5:26" x14ac:dyDescent="0.2">
      <c r="E1692">
        <f t="shared" si="390"/>
        <v>0.21087499999999063</v>
      </c>
      <c r="F1692">
        <f t="shared" si="391"/>
        <v>60872.220056068458</v>
      </c>
      <c r="H1692">
        <f t="shared" si="404"/>
        <v>0.21087499999999063</v>
      </c>
      <c r="I1692">
        <f t="shared" si="392"/>
        <v>41.99999999955071</v>
      </c>
      <c r="J1692">
        <f t="shared" si="393"/>
        <v>8.1423090322004545E-3</v>
      </c>
      <c r="K1692">
        <f t="shared" si="394"/>
        <v>17.770054605755174</v>
      </c>
      <c r="L1692">
        <f t="shared" si="395"/>
        <v>9.7483761195455993E-5</v>
      </c>
      <c r="M1692">
        <f>J1692/SQRT('Exhaust Gas Math'!$E$14*$B$21*$B$23)</f>
        <v>1.382285941989554E-4</v>
      </c>
      <c r="N1692">
        <f t="shared" si="396"/>
        <v>5.8492450477056722E-3</v>
      </c>
      <c r="O1692">
        <f t="shared" si="397"/>
        <v>4.1460726517510133E-5</v>
      </c>
      <c r="P1692">
        <f t="shared" si="398"/>
        <v>1</v>
      </c>
      <c r="Q1692">
        <f>($B$16/2)*(COS((ACOS((2*'Intake Valve Fxn Scratch'!$B$1)/$B$16-1)/($B$17/2))*(I1692-($B$17/2)))+1)*P1692</f>
        <v>3.7154126575385713E-3</v>
      </c>
      <c r="R1692">
        <f t="shared" si="399"/>
        <v>0.48887008651823305</v>
      </c>
      <c r="S1692">
        <f t="shared" si="400"/>
        <v>2.3777382540402258E-5</v>
      </c>
      <c r="T1692">
        <f>S1692*'Exhaust Gas Math'!$C$14</f>
        <v>2.8169481330554513E-5</v>
      </c>
      <c r="U1692">
        <f>(T1692/'Exhaust Gas Math'!$B$14)+('Exhaust Gas Math'!$D$10)</f>
        <v>1.4129605281611485E-3</v>
      </c>
      <c r="V1692">
        <f>('Exhaust Gas Math'!$E$10*(2.53982214E-12*V1691^4 - 0.0000000071629564556*V1691^3 + 7.56281407226508E-06*V1691^2 - 0.00322508455050905*V1691 + 1.62997098133725)*$B$24+T1692*'Exhaust Gas Math'!$D$14*$B$23)/('Exhaust Gas Math'!$E$10*(2.53982214E-12*V1691^4 - 0.0000000071629564556*V1691^3 + 7.56281407226508E-06*V1691^2 - 0.00322508455050905*V1691 + 1.62997098133725)+T1692*'Exhaust Gas Math'!$D$14)</f>
        <v>506.01506355040357</v>
      </c>
      <c r="W1692">
        <f>(353.3116967483*V1692^-1.0020802909)*('Exhaust Gas Math'!$E$10/(T1692+'Exhaust Gas Math'!$E$10))+(357.4500179626*V1692^-1.0038444015 )*(T1692/(T1692+'Exhaust Gas Math'!$E$10))</f>
        <v>0.68958888907995874</v>
      </c>
      <c r="X1692">
        <f t="shared" si="401"/>
        <v>-108.87741079593336</v>
      </c>
      <c r="Y1692">
        <f t="shared" si="402"/>
        <v>60981.09746686439</v>
      </c>
      <c r="Z1692">
        <f t="shared" si="403"/>
        <v>60872.220056068458</v>
      </c>
    </row>
    <row r="1693" spans="5:26" x14ac:dyDescent="0.2">
      <c r="E1693">
        <f t="shared" si="390"/>
        <v>0.21099999999999061</v>
      </c>
      <c r="F1693">
        <f t="shared" si="391"/>
        <v>58681.168892141832</v>
      </c>
      <c r="H1693">
        <f t="shared" si="404"/>
        <v>0.21099999999999061</v>
      </c>
      <c r="I1693">
        <f t="shared" si="392"/>
        <v>47.999999999548891</v>
      </c>
      <c r="J1693">
        <f t="shared" si="393"/>
        <v>1.0488559778239346E-2</v>
      </c>
      <c r="K1693">
        <f t="shared" si="394"/>
        <v>19.735645034382088</v>
      </c>
      <c r="L1693">
        <f t="shared" si="395"/>
        <v>1.1411449896240575E-4</v>
      </c>
      <c r="M1693">
        <f>J1693/SQRT('Exhaust Gas Math'!$E$14*$B$21*$B$23)</f>
        <v>1.7805991735073208E-4</v>
      </c>
      <c r="N1693">
        <f t="shared" si="396"/>
        <v>7.2230121594070579E-3</v>
      </c>
      <c r="O1693">
        <f t="shared" si="397"/>
        <v>5.1198287869866555E-5</v>
      </c>
      <c r="P1693">
        <f t="shared" si="398"/>
        <v>1</v>
      </c>
      <c r="Q1693">
        <f>($B$16/2)*(COS((ACOS((2*'Intake Valve Fxn Scratch'!$B$1)/$B$16-1)/($B$17/2))*(I1693-($B$17/2)))+1)*P1693</f>
        <v>4.1525092300519848E-3</v>
      </c>
      <c r="R1693">
        <f t="shared" si="399"/>
        <v>0.54638279342789275</v>
      </c>
      <c r="S1693">
        <f t="shared" si="400"/>
        <v>3.197457825156038E-5</v>
      </c>
      <c r="T1693">
        <f>S1693*'Exhaust Gas Math'!$C$14</f>
        <v>3.7880842585562685E-5</v>
      </c>
      <c r="U1693">
        <f>(T1693/'Exhaust Gas Math'!$B$14)+('Exhaust Gas Math'!$D$10)</f>
        <v>1.7481818348580134E-3</v>
      </c>
      <c r="V1693">
        <f>('Exhaust Gas Math'!$E$10*(2.53982214E-12*V1692^4 - 0.0000000071629564556*V1692^3 + 7.56281407226508E-06*V1692^2 - 0.00322508455050905*V1692 + 1.62997098133725)*$B$24+T1693*'Exhaust Gas Math'!$D$14*$B$23)/('Exhaust Gas Math'!$E$10*(2.53982214E-12*V1692^4 - 0.0000000071629564556*V1692^3 + 7.56281407226508E-06*V1692^2 - 0.00322508455050905*V1692 + 1.62997098133725)+T1693*'Exhaust Gas Math'!$D$14)</f>
        <v>461.85633692101447</v>
      </c>
      <c r="W1693">
        <f>(353.3116967483*V1693^-1.0020802909)*('Exhaust Gas Math'!$E$10/(T1693+'Exhaust Gas Math'!$E$10))+(357.4500179626*V1693^-1.0038444015 )*(T1693/(T1693+'Exhaust Gas Math'!$E$10))</f>
        <v>0.75578869280715721</v>
      </c>
      <c r="X1693">
        <f t="shared" si="401"/>
        <v>-147.18821728104055</v>
      </c>
      <c r="Y1693">
        <f t="shared" si="402"/>
        <v>58828.357109422876</v>
      </c>
      <c r="Z1693">
        <f t="shared" si="403"/>
        <v>58681.168892141832</v>
      </c>
    </row>
    <row r="1694" spans="5:26" x14ac:dyDescent="0.2">
      <c r="E1694">
        <f t="shared" si="390"/>
        <v>0.2111249999999906</v>
      </c>
      <c r="F1694">
        <f t="shared" si="391"/>
        <v>57387.442106073802</v>
      </c>
      <c r="H1694">
        <f t="shared" si="404"/>
        <v>0.2111249999999906</v>
      </c>
      <c r="I1694">
        <f t="shared" si="392"/>
        <v>53.999999999548891</v>
      </c>
      <c r="J1694">
        <f t="shared" si="393"/>
        <v>1.3067207502127021E-2</v>
      </c>
      <c r="K1694">
        <f t="shared" si="394"/>
        <v>21.485007606063135</v>
      </c>
      <c r="L1694">
        <f t="shared" si="395"/>
        <v>1.3239251726957903E-4</v>
      </c>
      <c r="M1694">
        <f>J1694/SQRT('Exhaust Gas Math'!$E$14*$B$21*$B$23)</f>
        <v>2.2183654734570061E-4</v>
      </c>
      <c r="N1694">
        <f t="shared" si="396"/>
        <v>8.6492854860279779E-3</v>
      </c>
      <c r="O1694">
        <f t="shared" si="397"/>
        <v>6.1308024742224887E-5</v>
      </c>
      <c r="P1694">
        <f t="shared" si="398"/>
        <v>1</v>
      </c>
      <c r="Q1694">
        <f>($B$16/2)*(COS((ACOS((2*'Intake Valve Fxn Scratch'!$B$1)/$B$16-1)/($B$17/2))*(I1694-($B$17/2)))+1)*P1694</f>
        <v>4.5849359845179984E-3</v>
      </c>
      <c r="R1694">
        <f t="shared" si="399"/>
        <v>0.60328105059447346</v>
      </c>
      <c r="S1694">
        <f t="shared" si="400"/>
        <v>4.1371327098968043E-5</v>
      </c>
      <c r="T1694">
        <f>S1694*'Exhaust Gas Math'!$C$14</f>
        <v>4.9013335439861597E-5</v>
      </c>
      <c r="U1694">
        <f>(T1694/'Exhaust Gas Math'!$B$14)+('Exhaust Gas Math'!$D$10)</f>
        <v>2.1324584263077515E-3</v>
      </c>
      <c r="V1694">
        <f>('Exhaust Gas Math'!$E$10*(2.53982214E-12*V1693^4 - 0.0000000071629564556*V1693^3 + 7.56281407226508E-06*V1693^2 - 0.00322508455050905*V1693 + 1.62997098133725)*$B$24+T1694*'Exhaust Gas Math'!$D$14*$B$23)/('Exhaust Gas Math'!$E$10*(2.53982214E-12*V1693^4 - 0.0000000071629564556*V1693^3 + 7.56281407226508E-06*V1693^2 - 0.00322508455050905*V1693 + 1.62997098133725)+T1694*'Exhaust Gas Math'!$D$14)</f>
        <v>429.91438625082657</v>
      </c>
      <c r="W1694">
        <f>(353.3116967483*V1694^-1.0020802909)*('Exhaust Gas Math'!$E$10/(T1694+'Exhaust Gas Math'!$E$10))+(357.4500179626*V1694^-1.0038444015 )*(T1694/(T1694+'Exhaust Gas Math'!$E$10))</f>
        <v>0.81217477711297026</v>
      </c>
      <c r="X1694">
        <f t="shared" si="401"/>
        <v>-187.45219308687203</v>
      </c>
      <c r="Y1694">
        <f t="shared" si="402"/>
        <v>57574.894299160675</v>
      </c>
      <c r="Z1694">
        <f t="shared" si="403"/>
        <v>57387.442106073802</v>
      </c>
    </row>
    <row r="1695" spans="5:26" x14ac:dyDescent="0.2">
      <c r="E1695">
        <f t="shared" si="390"/>
        <v>0.21124999999999058</v>
      </c>
      <c r="F1695">
        <f t="shared" si="391"/>
        <v>56715.739906351926</v>
      </c>
      <c r="H1695">
        <f t="shared" si="404"/>
        <v>0.21124999999999058</v>
      </c>
      <c r="I1695">
        <f t="shared" si="392"/>
        <v>59.999999999548891</v>
      </c>
      <c r="J1695">
        <f t="shared" si="393"/>
        <v>1.5849999999783843E-2</v>
      </c>
      <c r="K1695">
        <f t="shared" si="394"/>
        <v>22.998975938385328</v>
      </c>
      <c r="L1695">
        <f t="shared" si="395"/>
        <v>1.5211755832348121E-4</v>
      </c>
      <c r="M1695">
        <f>J1695/SQRT('Exhaust Gas Math'!$E$14*$B$21*$B$23)</f>
        <v>2.6907885826478738E-4</v>
      </c>
      <c r="N1695">
        <f t="shared" si="396"/>
        <v>1.0114751634426686E-2</v>
      </c>
      <c r="O1695">
        <f t="shared" si="397"/>
        <v>7.169556889602302E-5</v>
      </c>
      <c r="P1695">
        <f t="shared" si="398"/>
        <v>1</v>
      </c>
      <c r="Q1695">
        <f>($B$16/2)*(COS((ACOS((2*'Intake Valve Fxn Scratch'!$B$1)/$B$16-1)/($B$17/2))*(I1695-($B$17/2)))+1)*P1695</f>
        <v>5.0069644063612919E-3</v>
      </c>
      <c r="R1695">
        <f t="shared" si="399"/>
        <v>0.65881110610017002</v>
      </c>
      <c r="S1695">
        <f t="shared" si="400"/>
        <v>5.1914998868138862E-5</v>
      </c>
      <c r="T1695">
        <f>S1695*'Exhaust Gas Math'!$C$14</f>
        <v>6.1504607957031071E-5</v>
      </c>
      <c r="U1695">
        <f>(T1695/'Exhaust Gas Math'!$B$14)+('Exhaust Gas Math'!$D$10)</f>
        <v>2.5636380092269599E-3</v>
      </c>
      <c r="V1695">
        <f>('Exhaust Gas Math'!$E$10*(2.53982214E-12*V1694^4 - 0.0000000071629564556*V1694^3 + 7.56281407226508E-06*V1694^2 - 0.00322508455050905*V1694 + 1.62997098133725)*$B$24+T1695*'Exhaust Gas Math'!$D$14*$B$23)/('Exhaust Gas Math'!$E$10*(2.53982214E-12*V1694^4 - 0.0000000071629564556*V1694^3 + 7.56281407226508E-06*V1694^2 - 0.00322508455050905*V1694 + 1.62997098133725)+T1695*'Exhaust Gas Math'!$D$14)</f>
        <v>406.37708618616989</v>
      </c>
      <c r="W1695">
        <f>(353.3116967483*V1695^-1.0020802909)*('Exhaust Gas Math'!$E$10/(T1695+'Exhaust Gas Math'!$E$10))+(357.4500179626*V1695^-1.0038444015 )*(T1695/(T1695+'Exhaust Gas Math'!$E$10))</f>
        <v>0.85941284866103318</v>
      </c>
      <c r="X1695">
        <f t="shared" si="401"/>
        <v>-227.29445681215952</v>
      </c>
      <c r="Y1695">
        <f t="shared" si="402"/>
        <v>56943.034363164086</v>
      </c>
      <c r="Z1695">
        <f t="shared" si="403"/>
        <v>56715.739906351926</v>
      </c>
    </row>
    <row r="1696" spans="5:26" x14ac:dyDescent="0.2">
      <c r="E1696">
        <f t="shared" si="390"/>
        <v>0.21137499999999057</v>
      </c>
      <c r="F1696">
        <f t="shared" si="391"/>
        <v>56485.693218610402</v>
      </c>
      <c r="H1696">
        <f t="shared" si="404"/>
        <v>0.21137499999999057</v>
      </c>
      <c r="I1696">
        <f t="shared" si="392"/>
        <v>65.999999999547072</v>
      </c>
      <c r="J1696">
        <f t="shared" si="393"/>
        <v>1.880644841426872E-2</v>
      </c>
      <c r="K1696">
        <f t="shared" si="394"/>
        <v>24.260962677481512</v>
      </c>
      <c r="L1696">
        <f t="shared" si="395"/>
        <v>1.730735104465956E-4</v>
      </c>
      <c r="M1696">
        <f>J1696/SQRT('Exhaust Gas Math'!$E$14*$B$21*$B$23)</f>
        <v>3.1926925346347385E-4</v>
      </c>
      <c r="N1696">
        <f t="shared" si="396"/>
        <v>1.1611157153004946E-2</v>
      </c>
      <c r="O1696">
        <f t="shared" si="397"/>
        <v>8.2302418063575294E-5</v>
      </c>
      <c r="P1696">
        <f t="shared" si="398"/>
        <v>1</v>
      </c>
      <c r="Q1696">
        <f>($B$16/2)*(COS((ACOS((2*'Intake Valve Fxn Scratch'!$B$1)/$B$16-1)/($B$17/2))*(I1696-($B$17/2)))+1)*P1696</f>
        <v>5.4130037315027303E-3</v>
      </c>
      <c r="R1696">
        <f t="shared" si="399"/>
        <v>0.71223733309246451</v>
      </c>
      <c r="S1696">
        <f t="shared" si="400"/>
        <v>6.3554361798876701E-5</v>
      </c>
      <c r="T1696">
        <f>S1696*'Exhaust Gas Math'!$C$14</f>
        <v>7.5293964973929239E-5</v>
      </c>
      <c r="U1696">
        <f>(T1696/'Exhaust Gas Math'!$B$14)+('Exhaust Gas Math'!$D$10)</f>
        <v>3.0396254796065999E-3</v>
      </c>
      <c r="V1696">
        <f>('Exhaust Gas Math'!$E$10*(2.53982214E-12*V1695^4 - 0.0000000071629564556*V1695^3 + 7.56281407226508E-06*V1695^2 - 0.00322508455050905*V1695 + 1.62997098133725)*$B$24+T1696*'Exhaust Gas Math'!$D$14*$B$23)/('Exhaust Gas Math'!$E$10*(2.53982214E-12*V1695^4 - 0.0000000071629564556*V1695^3 + 7.56281407226508E-06*V1695^2 - 0.00322508455050905*V1695 + 1.62997098133725)+T1696*'Exhaust Gas Math'!$D$14)</f>
        <v>388.63683565627366</v>
      </c>
      <c r="W1696">
        <f>(353.3116967483*V1696^-1.0020802909)*('Exhaust Gas Math'!$E$10/(T1696+'Exhaust Gas Math'!$E$10))+(357.4500179626*V1696^-1.0038444015 )*(T1696/(T1696+'Exhaust Gas Math'!$E$10))</f>
        <v>0.8988085177154489</v>
      </c>
      <c r="X1696">
        <f t="shared" si="401"/>
        <v>-264.51678967056887</v>
      </c>
      <c r="Y1696">
        <f t="shared" si="402"/>
        <v>56750.21000828097</v>
      </c>
      <c r="Z1696">
        <f t="shared" si="403"/>
        <v>56485.693218610402</v>
      </c>
    </row>
    <row r="1697" spans="5:26" x14ac:dyDescent="0.2">
      <c r="E1697">
        <f t="shared" si="390"/>
        <v>0.21149999999999056</v>
      </c>
      <c r="F1697">
        <f t="shared" si="391"/>
        <v>56589.987553378727</v>
      </c>
      <c r="H1697">
        <f t="shared" si="404"/>
        <v>0.21149999999999056</v>
      </c>
      <c r="I1697">
        <f t="shared" si="392"/>
        <v>71.999999999547072</v>
      </c>
      <c r="J1697">
        <f t="shared" si="393"/>
        <v>2.1904161278075963E-2</v>
      </c>
      <c r="K1697">
        <f t="shared" si="394"/>
        <v>25.257141232550445</v>
      </c>
      <c r="L1697">
        <f t="shared" si="395"/>
        <v>1.950307758421465E-4</v>
      </c>
      <c r="M1697">
        <f>J1697/SQRT('Exhaust Gas Math'!$E$14*$B$21*$B$23)</f>
        <v>3.7185783646894799E-4</v>
      </c>
      <c r="N1697">
        <f t="shared" si="396"/>
        <v>1.3134781388395127E-2</v>
      </c>
      <c r="O1697">
        <f t="shared" si="397"/>
        <v>9.3102199441129482E-5</v>
      </c>
      <c r="P1697">
        <f t="shared" si="398"/>
        <v>1</v>
      </c>
      <c r="Q1697">
        <f>($B$16/2)*(COS((ACOS((2*'Intake Valve Fxn Scratch'!$B$1)/$B$16-1)/($B$17/2))*(I1697-($B$17/2)))+1)*P1697</f>
        <v>5.7976750092459403E-3</v>
      </c>
      <c r="R1697">
        <f t="shared" si="399"/>
        <v>0.7628519749007816</v>
      </c>
      <c r="S1697">
        <f t="shared" si="400"/>
        <v>7.6247626065701577E-5</v>
      </c>
      <c r="T1697">
        <f>S1697*'Exhaust Gas Math'!$C$14</f>
        <v>9.0331897352758221E-5</v>
      </c>
      <c r="U1697">
        <f>(T1697/'Exhaust Gas Math'!$B$14)+('Exhaust Gas Math'!$D$10)</f>
        <v>3.5587118578885805E-3</v>
      </c>
      <c r="V1697">
        <f>('Exhaust Gas Math'!$E$10*(2.53982214E-12*V1696^4 - 0.0000000071629564556*V1696^3 + 7.56281407226508E-06*V1696^2 - 0.00322508455050905*V1696 + 1.62997098133725)*$B$24+T1697*'Exhaust Gas Math'!$D$14*$B$23)/('Exhaust Gas Math'!$E$10*(2.53982214E-12*V1696^4 - 0.0000000071629564556*V1696^3 + 7.56281407226508E-06*V1696^2 - 0.00322508455050905*V1696 + 1.62997098133725)+T1697*'Exhaust Gas Math'!$D$14)</f>
        <v>374.96490173915407</v>
      </c>
      <c r="W1697">
        <f>(353.3116967483*V1697^-1.0020802909)*('Exhaust Gas Math'!$E$10/(T1697+'Exhaust Gas Math'!$E$10))+(357.4500179626*V1697^-1.0038444015 )*(T1697/(T1697+'Exhaust Gas Math'!$E$10))</f>
        <v>0.93172005993158258</v>
      </c>
      <c r="X1697">
        <f t="shared" si="401"/>
        <v>-297.18291326052514</v>
      </c>
      <c r="Y1697">
        <f t="shared" si="402"/>
        <v>56887.170466639254</v>
      </c>
      <c r="Z1697">
        <f t="shared" si="403"/>
        <v>56589.987553378727</v>
      </c>
    </row>
    <row r="1698" spans="5:26" x14ac:dyDescent="0.2">
      <c r="E1698">
        <f t="shared" si="390"/>
        <v>0.21162499999999054</v>
      </c>
      <c r="F1698">
        <f t="shared" si="391"/>
        <v>56969.761239434134</v>
      </c>
      <c r="H1698">
        <f t="shared" si="404"/>
        <v>0.21162499999999054</v>
      </c>
      <c r="I1698">
        <f t="shared" si="392"/>
        <v>77.999999999545253</v>
      </c>
      <c r="J1698">
        <f t="shared" si="393"/>
        <v>2.5109199400831617E-2</v>
      </c>
      <c r="K1698">
        <f t="shared" si="394"/>
        <v>25.976597262879032</v>
      </c>
      <c r="L1698">
        <f t="shared" si="395"/>
        <v>2.1774878611560713E-4</v>
      </c>
      <c r="M1698">
        <f>J1698/SQRT('Exhaust Gas Math'!$E$14*$B$21*$B$23)</f>
        <v>4.2626843576093346E-4</v>
      </c>
      <c r="N1698">
        <f t="shared" si="396"/>
        <v>1.46858583670024E-2</v>
      </c>
      <c r="O1698">
        <f t="shared" si="397"/>
        <v>1.0409657185896258E-4</v>
      </c>
      <c r="P1698">
        <f t="shared" si="398"/>
        <v>1</v>
      </c>
      <c r="Q1698">
        <f>($B$16/2)*(COS((ACOS((2*'Intake Valve Fxn Scratch'!$B$1)/$B$16-1)/($B$17/2))*(I1698-($B$17/2)))+1)*P1698</f>
        <v>6.1558823591937222E-3</v>
      </c>
      <c r="R1698">
        <f t="shared" si="399"/>
        <v>0.80998452094654239</v>
      </c>
      <c r="S1698">
        <f t="shared" si="400"/>
        <v>8.996797784169168E-5</v>
      </c>
      <c r="T1698">
        <f>S1698*'Exhaust Gas Math'!$C$14</f>
        <v>1.0658663828337434E-4</v>
      </c>
      <c r="U1698">
        <f>(T1698/'Exhaust Gas Math'!$B$14)+('Exhaust Gas Math'!$D$10)</f>
        <v>4.1198006024731901E-3</v>
      </c>
      <c r="V1698">
        <f>('Exhaust Gas Math'!$E$10*(2.53982214E-12*V1697^4 - 0.0000000071629564556*V1697^3 + 7.56281407226508E-06*V1697^2 - 0.00322508455050905*V1697 + 1.62997098133725)*$B$24+T1698*'Exhaust Gas Math'!$D$14*$B$23)/('Exhaust Gas Math'!$E$10*(2.53982214E-12*V1697^4 - 0.0000000071629564556*V1697^3 + 7.56281407226508E-06*V1697^2 - 0.00322508455050905*V1697 + 1.62997098133725)+T1698*'Exhaust Gas Math'!$D$14)</f>
        <v>364.20877236339783</v>
      </c>
      <c r="W1698">
        <f>(353.3116967483*V1698^-1.0020802909)*('Exhaust Gas Math'!$E$10/(T1698+'Exhaust Gas Math'!$E$10))+(357.4500179626*V1698^-1.0038444015 )*(T1698/(T1698+'Exhaust Gas Math'!$E$10))</f>
        <v>0.95935385942852847</v>
      </c>
      <c r="X1698">
        <f t="shared" si="401"/>
        <v>-323.67812803955815</v>
      </c>
      <c r="Y1698">
        <f t="shared" si="402"/>
        <v>57293.439367473693</v>
      </c>
      <c r="Z1698">
        <f t="shared" si="403"/>
        <v>56969.761239434134</v>
      </c>
    </row>
    <row r="1699" spans="5:26" x14ac:dyDescent="0.2">
      <c r="E1699">
        <f t="shared" si="390"/>
        <v>0.21174999999999053</v>
      </c>
      <c r="F1699">
        <f t="shared" si="391"/>
        <v>57596.726315947999</v>
      </c>
      <c r="H1699">
        <f t="shared" si="404"/>
        <v>0.21174999999999053</v>
      </c>
      <c r="I1699">
        <f t="shared" si="392"/>
        <v>83.999999999545253</v>
      </c>
      <c r="J1699">
        <f t="shared" si="393"/>
        <v>2.8386447714165434E-2</v>
      </c>
      <c r="K1699">
        <f t="shared" si="394"/>
        <v>26.411448257643141</v>
      </c>
      <c r="L1699">
        <f t="shared" si="395"/>
        <v>2.4097863799237227E-4</v>
      </c>
      <c r="M1699">
        <f>J1699/SQRT('Exhaust Gas Math'!$E$14*$B$21*$B$23)</f>
        <v>4.8190491742743758E-4</v>
      </c>
      <c r="N1699">
        <f t="shared" si="396"/>
        <v>1.626797359413059E-2</v>
      </c>
      <c r="O1699">
        <f t="shared" si="397"/>
        <v>1.1531095016183087E-4</v>
      </c>
      <c r="P1699">
        <f t="shared" si="398"/>
        <v>1</v>
      </c>
      <c r="Q1699">
        <f>($B$16/2)*(COS((ACOS((2*'Intake Valve Fxn Scratch'!$B$1)/$B$16-1)/($B$17/2))*(I1699-($B$17/2)))+1)*P1699</f>
        <v>6.4828804782309729E-3</v>
      </c>
      <c r="R1699">
        <f t="shared" si="399"/>
        <v>0.85301058924091755</v>
      </c>
      <c r="S1699">
        <f t="shared" si="400"/>
        <v>1.0470628854794774E-4</v>
      </c>
      <c r="T1699">
        <f>S1699*'Exhaust Gas Math'!$C$14</f>
        <v>1.2404737297855531E-4</v>
      </c>
      <c r="U1699">
        <f>(T1699/'Exhaust Gas Math'!$B$14)+('Exhaust Gas Math'!$D$10)</f>
        <v>4.7225184034804715E-3</v>
      </c>
      <c r="V1699">
        <f>('Exhaust Gas Math'!$E$10*(2.53982214E-12*V1698^4 - 0.0000000071629564556*V1698^3 + 7.56281407226508E-06*V1698^2 - 0.00322508455050905*V1698 + 1.62997098133725)*$B$24+T1699*'Exhaust Gas Math'!$D$14*$B$23)/('Exhaust Gas Math'!$E$10*(2.53982214E-12*V1698^4 - 0.0000000071629564556*V1698^3 + 7.56281407226508E-06*V1698^2 - 0.00322508455050905*V1698 + 1.62997098133725)+T1699*'Exhaust Gas Math'!$D$14)</f>
        <v>355.58664564551742</v>
      </c>
      <c r="W1699">
        <f>(353.3116967483*V1699^-1.0020802909)*('Exhaust Gas Math'!$E$10/(T1699+'Exhaust Gas Math'!$E$10))+(357.4500179626*V1699^-1.0038444015 )*(T1699/(T1699+'Exhaust Gas Math'!$E$10))</f>
        <v>0.98271548953881971</v>
      </c>
      <c r="X1699">
        <f t="shared" si="401"/>
        <v>-342.75376822812638</v>
      </c>
      <c r="Y1699">
        <f t="shared" si="402"/>
        <v>57939.480084176124</v>
      </c>
      <c r="Z1699">
        <f t="shared" si="403"/>
        <v>57596.726315947999</v>
      </c>
    </row>
    <row r="1700" spans="5:26" x14ac:dyDescent="0.2">
      <c r="E1700">
        <f t="shared" si="390"/>
        <v>0.21187499999999052</v>
      </c>
      <c r="F1700">
        <f t="shared" si="391"/>
        <v>58461.38639062758</v>
      </c>
      <c r="H1700">
        <f t="shared" si="404"/>
        <v>0.21187499999999052</v>
      </c>
      <c r="I1700">
        <f t="shared" si="392"/>
        <v>89.999999999545253</v>
      </c>
      <c r="J1700">
        <f t="shared" si="393"/>
        <v>3.1699999999748242E-2</v>
      </c>
      <c r="K1700">
        <f t="shared" si="394"/>
        <v>26.556929898345718</v>
      </c>
      <c r="L1700">
        <f t="shared" si="395"/>
        <v>2.6446582035412108E-4</v>
      </c>
      <c r="M1700">
        <f>J1700/SQRT('Exhaust Gas Math'!$E$14*$B$21*$B$23)</f>
        <v>5.3815771653264002E-4</v>
      </c>
      <c r="N1700">
        <f t="shared" si="396"/>
        <v>1.7887450438263282E-2</v>
      </c>
      <c r="O1700">
        <f t="shared" si="397"/>
        <v>1.2679015576672563E-4</v>
      </c>
      <c r="P1700">
        <f t="shared" si="398"/>
        <v>1</v>
      </c>
      <c r="Q1700">
        <f>($B$16/2)*(COS((ACOS((2*'Intake Valve Fxn Scratch'!$B$1)/$B$16-1)/($B$17/2))*(I1700-($B$17/2)))+1)*P1700</f>
        <v>6.774337503281074E-3</v>
      </c>
      <c r="R1700">
        <f t="shared" si="399"/>
        <v>0.89136019780014131</v>
      </c>
      <c r="S1700">
        <f t="shared" si="400"/>
        <v>1.2047089578472755E-4</v>
      </c>
      <c r="T1700">
        <f>S1700*'Exhaust Gas Math'!$C$14</f>
        <v>1.4272397913928038E-4</v>
      </c>
      <c r="U1700">
        <f>(T1700/'Exhaust Gas Math'!$B$14)+('Exhaust Gas Math'!$D$10)</f>
        <v>5.3672062240094701E-3</v>
      </c>
      <c r="V1700">
        <f>('Exhaust Gas Math'!$E$10*(2.53982214E-12*V1699^4 - 0.0000000071629564556*V1699^3 + 7.56281407226508E-06*V1699^2 - 0.00322508455050905*V1699 + 1.62997098133725)*$B$24+T1700*'Exhaust Gas Math'!$D$14*$B$23)/('Exhaust Gas Math'!$E$10*(2.53982214E-12*V1699^4 - 0.0000000071629564556*V1699^3 + 7.56281407226508E-06*V1699^2 - 0.00322508455050905*V1699 + 1.62997098133725)+T1700*'Exhaust Gas Math'!$D$14)</f>
        <v>348.55789439588921</v>
      </c>
      <c r="W1700">
        <f>(353.3116967483*V1700^-1.0020802909)*('Exhaust Gas Math'!$E$10/(T1700+'Exhaust Gas Math'!$E$10))+(357.4500179626*V1700^-1.0038444015 )*(T1700/(T1700+'Exhaust Gas Math'!$E$10))</f>
        <v>1.0026172215462605</v>
      </c>
      <c r="X1700">
        <f t="shared" si="401"/>
        <v>-353.55818742062934</v>
      </c>
      <c r="Y1700">
        <f t="shared" si="402"/>
        <v>58814.944578048213</v>
      </c>
      <c r="Z1700">
        <f t="shared" si="403"/>
        <v>58461.38639062758</v>
      </c>
    </row>
    <row r="1701" spans="5:26" x14ac:dyDescent="0.2">
      <c r="E1701">
        <f t="shared" si="390"/>
        <v>0.2119999999999905</v>
      </c>
      <c r="F1701">
        <f t="shared" si="391"/>
        <v>59565.331148656507</v>
      </c>
      <c r="H1701">
        <f t="shared" si="404"/>
        <v>0.2119999999999905</v>
      </c>
      <c r="I1701">
        <f t="shared" si="392"/>
        <v>95.999999999543434</v>
      </c>
      <c r="J1701">
        <f t="shared" si="393"/>
        <v>3.5013552285333802E-2</v>
      </c>
      <c r="K1701">
        <f t="shared" si="394"/>
        <v>26.411448257687237</v>
      </c>
      <c r="L1701">
        <f t="shared" si="395"/>
        <v>2.8795300271588944E-4</v>
      </c>
      <c r="M1701">
        <f>J1701/SQRT('Exhaust Gas Math'!$E$14*$B$21*$B$23)</f>
        <v>5.9441051563788913E-4</v>
      </c>
      <c r="N1701">
        <f t="shared" si="396"/>
        <v>1.9552731033869418E-2</v>
      </c>
      <c r="O1701">
        <f t="shared" si="397"/>
        <v>1.3859402836673311E-4</v>
      </c>
      <c r="P1701">
        <f t="shared" si="398"/>
        <v>1</v>
      </c>
      <c r="Q1701">
        <f>($B$16/2)*(COS((ACOS((2*'Intake Valve Fxn Scratch'!$B$1)/$B$16-1)/($B$17/2))*(I1701-($B$17/2)))+1)*P1701</f>
        <v>7.026392397072795E-3</v>
      </c>
      <c r="R1701">
        <f t="shared" si="399"/>
        <v>0.92452531540431515</v>
      </c>
      <c r="S1701">
        <f t="shared" si="400"/>
        <v>1.3728452260525892E-4</v>
      </c>
      <c r="T1701">
        <f>S1701*'Exhaust Gas Math'!$C$14</f>
        <v>1.6264337716448692E-4</v>
      </c>
      <c r="U1701">
        <f>(T1701/'Exhaust Gas Math'!$B$14)+('Exhaust Gas Math'!$D$10)</f>
        <v>6.0547933149727607E-3</v>
      </c>
      <c r="V1701">
        <f>('Exhaust Gas Math'!$E$10*(2.53982214E-12*V1700^4 - 0.0000000071629564556*V1700^3 + 7.56281407226508E-06*V1700^2 - 0.00322508455050905*V1700 + 1.62997098133725)*$B$24+T1701*'Exhaust Gas Math'!$D$14*$B$23)/('Exhaust Gas Math'!$E$10*(2.53982214E-12*V1700^4 - 0.0000000071629564556*V1700^3 + 7.56281407226508E-06*V1700^2 - 0.00322508455050905*V1700 + 1.62997098133725)+T1701*'Exhaust Gas Math'!$D$14)</f>
        <v>342.7419004769817</v>
      </c>
      <c r="W1701">
        <f>(353.3116967483*V1701^-1.0020802909)*('Exhaust Gas Math'!$E$10/(T1701+'Exhaust Gas Math'!$E$10))+(357.4500179626*V1701^-1.0038444015 )*(T1701/(T1701+'Exhaust Gas Math'!$E$10))</f>
        <v>1.019703805648468</v>
      </c>
      <c r="X1701">
        <f t="shared" si="401"/>
        <v>-355.65463817789362</v>
      </c>
      <c r="Y1701">
        <f t="shared" si="402"/>
        <v>59920.985786834404</v>
      </c>
      <c r="Z1701">
        <f t="shared" si="403"/>
        <v>59565.331148656507</v>
      </c>
    </row>
    <row r="1702" spans="5:26" x14ac:dyDescent="0.2">
      <c r="E1702">
        <f t="shared" si="390"/>
        <v>0.21212499999999049</v>
      </c>
      <c r="F1702">
        <f t="shared" si="391"/>
        <v>60916.085700284748</v>
      </c>
      <c r="H1702">
        <f t="shared" si="404"/>
        <v>0.21212499999999049</v>
      </c>
      <c r="I1702">
        <f t="shared" si="392"/>
        <v>101.99999999954343</v>
      </c>
      <c r="J1702">
        <f t="shared" si="393"/>
        <v>3.8290800598675866E-2</v>
      </c>
      <c r="K1702">
        <f t="shared" si="394"/>
        <v>25.976597262966735</v>
      </c>
      <c r="L1702">
        <f t="shared" si="395"/>
        <v>3.1118285459271302E-4</v>
      </c>
      <c r="M1702">
        <f>J1702/SQRT('Exhaust Gas Math'!$E$14*$B$21*$B$23)</f>
        <v>6.5004699730453316E-4</v>
      </c>
      <c r="N1702">
        <f t="shared" si="396"/>
        <v>2.1273748626188641E-2</v>
      </c>
      <c r="O1702">
        <f t="shared" si="397"/>
        <v>1.5079297697377761E-4</v>
      </c>
      <c r="P1702">
        <f t="shared" si="398"/>
        <v>1</v>
      </c>
      <c r="Q1702">
        <f>($B$16/2)*(COS((ACOS((2*'Intake Valve Fxn Scratch'!$B$1)/$B$16-1)/($B$17/2))*(I1702-($B$17/2)))+1)*P1702</f>
        <v>7.2357060967062244E-3</v>
      </c>
      <c r="R1702">
        <f t="shared" si="399"/>
        <v>0.95206659167187158</v>
      </c>
      <c r="S1702">
        <f t="shared" si="400"/>
        <v>1.551785381604935E-4</v>
      </c>
      <c r="T1702">
        <f>S1702*'Exhaust Gas Math'!$C$14</f>
        <v>1.8384273063643997E-4</v>
      </c>
      <c r="U1702">
        <f>(T1702/'Exhaust Gas Math'!$B$14)+('Exhaust Gas Math'!$D$10)</f>
        <v>6.7865625062724869E-3</v>
      </c>
      <c r="V1702">
        <f>('Exhaust Gas Math'!$E$10*(2.53982214E-12*V1701^4 - 0.0000000071629564556*V1701^3 + 7.56281407226508E-06*V1701^2 - 0.00322508455050905*V1701 + 1.62997098133725)*$B$24+T1702*'Exhaust Gas Math'!$D$14*$B$23)/('Exhaust Gas Math'!$E$10*(2.53982214E-12*V1701^4 - 0.0000000071629564556*V1701^3 + 7.56281407226508E-06*V1701^2 - 0.00322508455050905*V1701 + 1.62997098133725)+T1702*'Exhaust Gas Math'!$D$14)</f>
        <v>337.86639385559613</v>
      </c>
      <c r="W1702">
        <f>(353.3116967483*V1702^-1.0020802909)*('Exhaust Gas Math'!$E$10/(T1702+'Exhaust Gas Math'!$E$10))+(357.4500179626*V1702^-1.0038444015 )*(T1702/(T1702+'Exhaust Gas Math'!$E$10))</f>
        <v>1.0344817825735875</v>
      </c>
      <c r="X1702">
        <f t="shared" si="401"/>
        <v>-349.02567346334877</v>
      </c>
      <c r="Y1702">
        <f t="shared" si="402"/>
        <v>61265.111373748099</v>
      </c>
      <c r="Z1702">
        <f t="shared" si="403"/>
        <v>60916.085700284748</v>
      </c>
    </row>
    <row r="1703" spans="5:26" x14ac:dyDescent="0.2">
      <c r="E1703">
        <f t="shared" si="390"/>
        <v>0.21224999999999047</v>
      </c>
      <c r="F1703">
        <f t="shared" si="391"/>
        <v>62523.552926604912</v>
      </c>
      <c r="H1703">
        <f t="shared" si="404"/>
        <v>0.21224999999999047</v>
      </c>
      <c r="I1703">
        <f t="shared" si="392"/>
        <v>107.99999999954343</v>
      </c>
      <c r="J1703">
        <f t="shared" si="393"/>
        <v>4.1495838721445161E-2</v>
      </c>
      <c r="K1703">
        <f t="shared" si="394"/>
        <v>25.257141232680794</v>
      </c>
      <c r="L1703">
        <f t="shared" si="395"/>
        <v>3.3390086486627033E-4</v>
      </c>
      <c r="M1703">
        <f>J1703/SQRT('Exhaust Gas Math'!$E$14*$B$21*$B$23)</f>
        <v>7.0445759659675021E-4</v>
      </c>
      <c r="N1703">
        <f t="shared" si="396"/>
        <v>2.3061282130806555E-2</v>
      </c>
      <c r="O1703">
        <f t="shared" si="397"/>
        <v>1.6346340489591091E-4</v>
      </c>
      <c r="P1703">
        <f t="shared" si="398"/>
        <v>1</v>
      </c>
      <c r="Q1703">
        <f>($B$16/2)*(COS((ACOS((2*'Intake Valve Fxn Scratch'!$B$1)/$B$16-1)/($B$17/2))*(I1703-($B$17/2)))+1)*P1703</f>
        <v>7.3995057474336148E-3</v>
      </c>
      <c r="R1703">
        <f t="shared" si="399"/>
        <v>0.97361917729389669</v>
      </c>
      <c r="S1703">
        <f t="shared" si="400"/>
        <v>1.741848777772291E-4</v>
      </c>
      <c r="T1703">
        <f>S1703*'Exhaust Gas Math'!$C$14</f>
        <v>2.0635987389584074E-4</v>
      </c>
      <c r="U1703">
        <f>(T1703/'Exhaust Gas Math'!$B$14)+('Exhaust Gas Math'!$D$10)</f>
        <v>7.5638197813639868E-3</v>
      </c>
      <c r="V1703">
        <f>('Exhaust Gas Math'!$E$10*(2.53982214E-12*V1702^4 - 0.0000000071629564556*V1702^3 + 7.56281407226508E-06*V1702^2 - 0.00322508455050905*V1702 + 1.62997098133725)*$B$24+T1703*'Exhaust Gas Math'!$D$14*$B$23)/('Exhaust Gas Math'!$E$10*(2.53982214E-12*V1702^4 - 0.0000000071629564556*V1702^3 + 7.56281407226508E-06*V1702^2 - 0.00322508455050905*V1702 + 1.62997098133725)+T1703*'Exhaust Gas Math'!$D$14)</f>
        <v>333.73383668633761</v>
      </c>
      <c r="W1703">
        <f>(353.3116967483*V1703^-1.0020802909)*('Exhaust Gas Math'!$E$10/(T1703+'Exhaust Gas Math'!$E$10))+(357.4500179626*V1703^-1.0038444015 )*(T1703/(T1703+'Exhaust Gas Math'!$E$10))</f>
        <v>1.047346788883134</v>
      </c>
      <c r="X1703">
        <f t="shared" si="401"/>
        <v>-334.06339876423226</v>
      </c>
      <c r="Y1703">
        <f t="shared" si="402"/>
        <v>62857.616325369148</v>
      </c>
      <c r="Z1703">
        <f t="shared" si="403"/>
        <v>62523.552926604912</v>
      </c>
    </row>
    <row r="1704" spans="5:26" x14ac:dyDescent="0.2">
      <c r="E1704">
        <f t="shared" si="390"/>
        <v>0.21237499999999046</v>
      </c>
      <c r="F1704">
        <f t="shared" si="391"/>
        <v>64397.461679049549</v>
      </c>
      <c r="H1704">
        <f t="shared" si="404"/>
        <v>0.21237499999999046</v>
      </c>
      <c r="I1704">
        <f t="shared" si="392"/>
        <v>113.99999999954161</v>
      </c>
      <c r="J1704">
        <f t="shared" si="393"/>
        <v>4.4593551585271292E-2</v>
      </c>
      <c r="K1704">
        <f t="shared" si="394"/>
        <v>24.260962677653087</v>
      </c>
      <c r="L1704">
        <f t="shared" si="395"/>
        <v>3.5585813026195511E-4</v>
      </c>
      <c r="M1704">
        <f>J1704/SQRT('Exhaust Gas Math'!$E$14*$B$21*$B$23)</f>
        <v>7.5704617960254501E-4</v>
      </c>
      <c r="N1704">
        <f t="shared" si="396"/>
        <v>2.4926279523031003E-2</v>
      </c>
      <c r="O1704">
        <f t="shared" si="397"/>
        <v>1.7668291377342276E-4</v>
      </c>
      <c r="P1704">
        <f t="shared" si="398"/>
        <v>1</v>
      </c>
      <c r="Q1704">
        <f>($B$16/2)*(COS((ACOS((2*'Intake Valve Fxn Scratch'!$B$1)/$B$16-1)/($B$17/2))*(I1704-($B$17/2)))+1)*P1704</f>
        <v>7.5156214356755617E-3</v>
      </c>
      <c r="R1704">
        <f t="shared" si="399"/>
        <v>0.98889755732573181</v>
      </c>
      <c r="S1704">
        <f t="shared" si="400"/>
        <v>1.9432604837284E-4</v>
      </c>
      <c r="T1704">
        <f>S1704*'Exhaust Gas Math'!$C$14</f>
        <v>2.3022147128169733E-4</v>
      </c>
      <c r="U1704">
        <f>(T1704/'Exhaust Gas Math'!$B$14)+('Exhaust Gas Math'!$D$10)</f>
        <v>8.3874855523635248E-3</v>
      </c>
      <c r="V1704">
        <f>('Exhaust Gas Math'!$E$10*(2.53982214E-12*V1703^4 - 0.0000000071629564556*V1703^3 + 7.56281407226508E-06*V1703^2 - 0.00322508455050905*V1703 + 1.62997098133725)*$B$24+T1704*'Exhaust Gas Math'!$D$14*$B$23)/('Exhaust Gas Math'!$E$10*(2.53982214E-12*V1703^4 - 0.0000000071629564556*V1703^3 + 7.56281407226508E-06*V1703^2 - 0.00322508455050905*V1703 + 1.62997098133725)+T1704*'Exhaust Gas Math'!$D$14)</f>
        <v>330.1990376324153</v>
      </c>
      <c r="W1704">
        <f>(353.3116967483*V1704^-1.0020802909)*('Exhaust Gas Math'!$E$10/(T1704+'Exhaust Gas Math'!$E$10))+(357.4500179626*V1704^-1.0038444015 )*(T1704/(T1704+'Exhaust Gas Math'!$E$10))</f>
        <v>1.058607087435161</v>
      </c>
      <c r="X1704">
        <f t="shared" si="401"/>
        <v>-311.54505411960406</v>
      </c>
      <c r="Y1704">
        <f t="shared" si="402"/>
        <v>64709.006733169153</v>
      </c>
      <c r="Z1704">
        <f t="shared" si="403"/>
        <v>64397.461679049549</v>
      </c>
    </row>
    <row r="1705" spans="5:26" x14ac:dyDescent="0.2">
      <c r="E1705">
        <f t="shared" si="390"/>
        <v>0.21249999999999045</v>
      </c>
      <c r="F1705">
        <f t="shared" si="391"/>
        <v>66545.464460994568</v>
      </c>
      <c r="H1705">
        <f t="shared" si="404"/>
        <v>0.21249999999999045</v>
      </c>
      <c r="I1705">
        <f t="shared" si="392"/>
        <v>119.99999999954161</v>
      </c>
      <c r="J1705">
        <f t="shared" si="393"/>
        <v>4.7549999999780879E-2</v>
      </c>
      <c r="K1705">
        <f t="shared" si="394"/>
        <v>22.998975938595866</v>
      </c>
      <c r="L1705">
        <f t="shared" si="395"/>
        <v>3.7681408238524473E-4</v>
      </c>
      <c r="M1705">
        <f>J1705/SQRT('Exhaust Gas Math'!$E$14*$B$21*$B$23)</f>
        <v>8.0723657480165107E-4</v>
      </c>
      <c r="N1705">
        <f t="shared" si="396"/>
        <v>2.6879134705528416E-2</v>
      </c>
      <c r="O1705">
        <f t="shared" si="397"/>
        <v>1.9052517785869753E-4</v>
      </c>
      <c r="P1705">
        <f t="shared" si="398"/>
        <v>1</v>
      </c>
      <c r="Q1705">
        <f>($B$16/2)*(COS((ACOS((2*'Intake Valve Fxn Scratch'!$B$1)/$B$16-1)/($B$17/2))*(I1705-($B$17/2)))+1)*P1705</f>
        <v>7.5825149346558495E-3</v>
      </c>
      <c r="R1705">
        <f t="shared" si="399"/>
        <v>0.99769933350734863</v>
      </c>
      <c r="S1705">
        <f t="shared" si="400"/>
        <v>2.1560375886955991E-4</v>
      </c>
      <c r="T1705">
        <f>S1705*'Exhaust Gas Math'!$C$14</f>
        <v>2.5542954738409557E-4</v>
      </c>
      <c r="U1705">
        <f>(T1705/'Exhaust Gas Math'!$B$14)+('Exhaust Gas Math'!$D$10)</f>
        <v>9.2576297050179328E-3</v>
      </c>
      <c r="V1705">
        <f>('Exhaust Gas Math'!$E$10*(2.53982214E-12*V1704^4 - 0.0000000071629564556*V1704^3 + 7.56281407226508E-06*V1704^2 - 0.00322508455050905*V1704 + 1.62997098133725)*$B$24+T1705*'Exhaust Gas Math'!$D$14*$B$23)/('Exhaust Gas Math'!$E$10*(2.53982214E-12*V1704^4 - 0.0000000071629564556*V1704^3 + 7.56281407226508E-06*V1704^2 - 0.00322508455050905*V1704 + 1.62997098133725)+T1705*'Exhaust Gas Math'!$D$14)</f>
        <v>327.15391727310498</v>
      </c>
      <c r="W1705">
        <f>(353.3116967483*V1705^-1.0020802909)*('Exhaust Gas Math'!$E$10/(T1705+'Exhaust Gas Math'!$E$10))+(357.4500179626*V1705^-1.0038444015 )*(T1705/(T1705+'Exhaust Gas Math'!$E$10))</f>
        <v>1.0685030772750199</v>
      </c>
      <c r="X1705">
        <f t="shared" si="401"/>
        <v>-282.59389760599566</v>
      </c>
      <c r="Y1705">
        <f t="shared" si="402"/>
        <v>66828.058358600567</v>
      </c>
      <c r="Z1705">
        <f t="shared" si="403"/>
        <v>66545.464460994568</v>
      </c>
    </row>
    <row r="1706" spans="5:26" x14ac:dyDescent="0.2">
      <c r="E1706">
        <f t="shared" si="390"/>
        <v>0.21262499999999043</v>
      </c>
      <c r="F1706">
        <f t="shared" si="391"/>
        <v>68971.672635275259</v>
      </c>
      <c r="H1706">
        <f t="shared" si="404"/>
        <v>0.21262499999999043</v>
      </c>
      <c r="I1706">
        <f t="shared" si="392"/>
        <v>125.99999999954161</v>
      </c>
      <c r="J1706">
        <f t="shared" si="393"/>
        <v>5.0332792497466354E-2</v>
      </c>
      <c r="K1706">
        <f t="shared" si="394"/>
        <v>21.485007606310635</v>
      </c>
      <c r="L1706">
        <f t="shared" si="395"/>
        <v>3.9653912343935E-4</v>
      </c>
      <c r="M1706">
        <f>J1706/SQRT('Exhaust Gas Math'!$E$14*$B$21*$B$23)</f>
        <v>8.5447888572122422E-4</v>
      </c>
      <c r="N1706">
        <f t="shared" si="396"/>
        <v>2.8928903021670511E-2</v>
      </c>
      <c r="O1706">
        <f t="shared" si="397"/>
        <v>2.0505438340346428E-4</v>
      </c>
      <c r="P1706">
        <f t="shared" si="398"/>
        <v>1</v>
      </c>
      <c r="Q1706">
        <f>($B$16/2)*(COS((ACOS((2*'Intake Valve Fxn Scratch'!$B$1)/$B$16-1)/($B$17/2))*(I1706-($B$17/2)))+1)*P1706</f>
        <v>7.5993000818511038E-3</v>
      </c>
      <c r="R1706">
        <f t="shared" si="399"/>
        <v>0.99990790550672415</v>
      </c>
      <c r="S1706">
        <f t="shared" si="400"/>
        <v>2.3798684432477051E-4</v>
      </c>
      <c r="T1706">
        <f>S1706*'Exhaust Gas Math'!$C$14</f>
        <v>2.8194718054995764E-4</v>
      </c>
      <c r="U1706">
        <f>(T1706/'Exhaust Gas Math'!$B$14)+('Exhaust Gas Math'!$D$10)</f>
        <v>1.0172977760449831E-2</v>
      </c>
      <c r="V1706">
        <f>('Exhaust Gas Math'!$E$10*(2.53982214E-12*V1705^4 - 0.0000000071629564556*V1705^3 + 7.56281407226508E-06*V1705^2 - 0.00322508455050905*V1705 + 1.62997098133725)*$B$24+T1706*'Exhaust Gas Math'!$D$14*$B$23)/('Exhaust Gas Math'!$E$10*(2.53982214E-12*V1705^4 - 0.0000000071629564556*V1705^3 + 7.56281407226508E-06*V1705^2 - 0.00322508455050905*V1705 + 1.62997098133725)+T1706*'Exhaust Gas Math'!$D$14)</f>
        <v>324.51694467149423</v>
      </c>
      <c r="W1706">
        <f>(353.3116967483*V1706^-1.0020802909)*('Exhaust Gas Math'!$E$10/(T1706+'Exhaust Gas Math'!$E$10))+(357.4500179626*V1706^-1.0038444015 )*(T1706/(T1706+'Exhaust Gas Math'!$E$10))</f>
        <v>1.0772230975909716</v>
      </c>
      <c r="X1706">
        <f t="shared" si="401"/>
        <v>-248.62608121087479</v>
      </c>
      <c r="Y1706">
        <f t="shared" si="402"/>
        <v>69220.298716486141</v>
      </c>
      <c r="Z1706">
        <f t="shared" si="403"/>
        <v>68971.672635275259</v>
      </c>
    </row>
    <row r="1707" spans="5:26" x14ac:dyDescent="0.2">
      <c r="E1707">
        <f t="shared" si="390"/>
        <v>0.21274999999999042</v>
      </c>
      <c r="F1707">
        <f t="shared" si="391"/>
        <v>71675.513123597586</v>
      </c>
      <c r="H1707">
        <f t="shared" si="404"/>
        <v>0.21274999999999042</v>
      </c>
      <c r="I1707">
        <f t="shared" si="392"/>
        <v>131.9999999995398</v>
      </c>
      <c r="J1707">
        <f t="shared" si="393"/>
        <v>5.2911440221387135E-2</v>
      </c>
      <c r="K1707">
        <f t="shared" si="394"/>
        <v>19.73564503466384</v>
      </c>
      <c r="L1707">
        <f t="shared" si="395"/>
        <v>4.1481714174675794E-4</v>
      </c>
      <c r="M1707">
        <f>J1707/SQRT('Exhaust Gas Math'!$E$14*$B$21*$B$23)</f>
        <v>8.9825551571675471E-4</v>
      </c>
      <c r="N1707">
        <f t="shared" si="396"/>
        <v>3.1082443968215204E-2</v>
      </c>
      <c r="O1707">
        <f t="shared" si="397"/>
        <v>2.2031915201902634E-4</v>
      </c>
      <c r="P1707">
        <f t="shared" si="398"/>
        <v>1</v>
      </c>
      <c r="Q1707">
        <f>($B$16/2)*(COS((ACOS((2*'Intake Valve Fxn Scratch'!$B$1)/$B$16-1)/($B$17/2))*(I1707-($B$17/2)))+1)*P1707</f>
        <v>7.5657545183083815E-3</v>
      </c>
      <c r="R1707">
        <f t="shared" si="399"/>
        <v>0.99549401556689232</v>
      </c>
      <c r="S1707">
        <f t="shared" si="400"/>
        <v>2.613992996779045E-4</v>
      </c>
      <c r="T1707">
        <f>S1707*'Exhaust Gas Math'!$C$14</f>
        <v>3.0968432625352307E-4</v>
      </c>
      <c r="U1707">
        <f>(T1707/'Exhaust Gas Math'!$B$14)+('Exhaust Gas Math'!$D$10)</f>
        <v>1.1130421519634002E-2</v>
      </c>
      <c r="V1707">
        <f>('Exhaust Gas Math'!$E$10*(2.53982214E-12*V1706^4 - 0.0000000071629564556*V1706^3 + 7.56281407226508E-06*V1706^2 - 0.00322508455050905*V1706 + 1.62997098133725)*$B$24+T1707*'Exhaust Gas Math'!$D$14*$B$23)/('Exhaust Gas Math'!$E$10*(2.53982214E-12*V1706^4 - 0.0000000071629564556*V1706^3 + 7.56281407226508E-06*V1706^2 - 0.00322508455050905*V1706 + 1.62997098133725)+T1707*'Exhaust Gas Math'!$D$14)</f>
        <v>322.22570732643896</v>
      </c>
      <c r="W1707">
        <f>(353.3116967483*V1707^-1.0020802909)*('Exhaust Gas Math'!$E$10/(T1707+'Exhaust Gas Math'!$E$10))+(357.4500179626*V1707^-1.0038444015 )*(T1707/(T1707+'Exhaust Gas Math'!$E$10))</f>
        <v>1.0849159994153135</v>
      </c>
      <c r="X1707">
        <f t="shared" si="401"/>
        <v>-211.28505014419775</v>
      </c>
      <c r="Y1707">
        <f t="shared" si="402"/>
        <v>71886.798173741787</v>
      </c>
      <c r="Z1707">
        <f t="shared" si="403"/>
        <v>71675.513123597586</v>
      </c>
    </row>
    <row r="1708" spans="5:26" x14ac:dyDescent="0.2">
      <c r="E1708">
        <f t="shared" si="390"/>
        <v>0.21287499999999041</v>
      </c>
      <c r="F1708">
        <f t="shared" si="391"/>
        <v>74650.859585120052</v>
      </c>
      <c r="H1708">
        <f t="shared" si="404"/>
        <v>0.21287499999999041</v>
      </c>
      <c r="I1708">
        <f t="shared" si="392"/>
        <v>137.9999999995398</v>
      </c>
      <c r="J1708">
        <f t="shared" si="393"/>
        <v>5.5257690967463233E-2</v>
      </c>
      <c r="K1708">
        <f t="shared" si="394"/>
        <v>17.77005460606809</v>
      </c>
      <c r="L1708">
        <f t="shared" si="395"/>
        <v>4.3144787951397137E-4</v>
      </c>
      <c r="M1708">
        <f>J1708/SQRT('Exhaust Gas Math'!$E$14*$B$21*$B$23)</f>
        <v>9.3808683886916313E-4</v>
      </c>
      <c r="N1708">
        <f t="shared" si="396"/>
        <v>3.3343486332274533E-2</v>
      </c>
      <c r="O1708">
        <f t="shared" si="397"/>
        <v>2.3634591416289296E-4</v>
      </c>
      <c r="P1708">
        <f t="shared" si="398"/>
        <v>1</v>
      </c>
      <c r="Q1708">
        <f>($B$16/2)*(COS((ACOS((2*'Intake Valve Fxn Scratch'!$B$1)/$B$16-1)/($B$17/2))*(I1708-($B$17/2)))+1)*P1708</f>
        <v>7.4823226343150428E-3</v>
      </c>
      <c r="R1708">
        <f t="shared" si="399"/>
        <v>0.98451613609408462</v>
      </c>
      <c r="S1708">
        <f t="shared" si="400"/>
        <v>2.8570939787260757E-4</v>
      </c>
      <c r="T1708">
        <f>S1708*'Exhaust Gas Math'!$C$14</f>
        <v>3.3848492514518096E-4</v>
      </c>
      <c r="U1708">
        <f>(T1708/'Exhaust Gas Math'!$B$14)+('Exhaust Gas Math'!$D$10)</f>
        <v>1.212457405300155E-2</v>
      </c>
      <c r="V1708">
        <f>('Exhaust Gas Math'!$E$10*(2.53982214E-12*V1707^4 - 0.0000000071629564556*V1707^3 + 7.56281407226508E-06*V1707^2 - 0.00322508455050905*V1707 + 1.62997098133725)*$B$24+T1708*'Exhaust Gas Math'!$D$14*$B$23)/('Exhaust Gas Math'!$E$10*(2.53982214E-12*V1707^4 - 0.0000000071629564556*V1707^3 + 7.56281407226508E-06*V1707^2 - 0.00322508455050905*V1707 + 1.62997098133725)+T1708*'Exhaust Gas Math'!$D$14)</f>
        <v>320.23163753915458</v>
      </c>
      <c r="W1708">
        <f>(353.3116967483*V1708^-1.0020802909)*('Exhaust Gas Math'!$E$10/(T1708+'Exhaust Gas Math'!$E$10))+(357.4500179626*V1708^-1.0038444015 )*(T1708/(T1708+'Exhaust Gas Math'!$E$10))</f>
        <v>1.0917009680640697</v>
      </c>
      <c r="X1708">
        <f t="shared" si="401"/>
        <v>-172.36584964267567</v>
      </c>
      <c r="Y1708">
        <f t="shared" si="402"/>
        <v>74823.225434762731</v>
      </c>
      <c r="Z1708">
        <f t="shared" si="403"/>
        <v>74650.859585120052</v>
      </c>
    </row>
    <row r="1709" spans="5:26" x14ac:dyDescent="0.2">
      <c r="E1709">
        <f t="shared" si="390"/>
        <v>0.21299999999999039</v>
      </c>
      <c r="F1709">
        <f t="shared" si="391"/>
        <v>77885.444631520761</v>
      </c>
      <c r="H1709">
        <f t="shared" si="404"/>
        <v>0.21299999999999039</v>
      </c>
      <c r="I1709">
        <f t="shared" si="392"/>
        <v>143.99999999953798</v>
      </c>
      <c r="J1709">
        <f t="shared" si="393"/>
        <v>5.7345838721536091E-2</v>
      </c>
      <c r="K1709">
        <f t="shared" si="394"/>
        <v>15.609771740585316</v>
      </c>
      <c r="L1709">
        <f t="shared" si="395"/>
        <v>4.4624912689780717E-4</v>
      </c>
      <c r="M1709">
        <f>J1709/SQRT('Exhaust Gas Math'!$E$14*$B$21*$B$23)</f>
        <v>9.7353645486675093E-4</v>
      </c>
      <c r="N1709">
        <f t="shared" si="396"/>
        <v>3.5711621293204751E-2</v>
      </c>
      <c r="O1709">
        <f t="shared" si="397"/>
        <v>2.5313177202504467E-4</v>
      </c>
      <c r="P1709">
        <f t="shared" si="398"/>
        <v>1</v>
      </c>
      <c r="Q1709">
        <f>($B$16/2)*(COS((ACOS((2*'Intake Valve Fxn Scratch'!$B$1)/$B$16-1)/($B$17/2))*(I1709-($B$17/2)))+1)*P1709</f>
        <v>7.350109682399005E-3</v>
      </c>
      <c r="R1709">
        <f t="shared" si="399"/>
        <v>0.96711969505250062</v>
      </c>
      <c r="S1709">
        <f t="shared" si="400"/>
        <v>3.1072101960459634E-4</v>
      </c>
      <c r="T1709">
        <f>S1709*'Exhaust Gas Math'!$C$14</f>
        <v>3.6811663125198063E-4</v>
      </c>
      <c r="U1709">
        <f>(T1709/'Exhaust Gas Math'!$B$14)+('Exhaust Gas Math'!$D$10)</f>
        <v>1.3147415133664294E-2</v>
      </c>
      <c r="V1709">
        <f>('Exhaust Gas Math'!$E$10*(2.53982214E-12*V1708^4 - 0.0000000071629564556*V1708^3 + 7.56281407226508E-06*V1708^2 - 0.00322508455050905*V1708 + 1.62997098133725)*$B$24+T1709*'Exhaust Gas Math'!$D$14*$B$23)/('Exhaust Gas Math'!$E$10*(2.53982214E-12*V1708^4 - 0.0000000071629564556*V1708^3 + 7.56281407226508E-06*V1708^2 - 0.00322508455050905*V1708 + 1.62997098133725)+T1709*'Exhaust Gas Math'!$D$14)</f>
        <v>318.4962555146202</v>
      </c>
      <c r="W1709">
        <f>(353.3116967483*V1709^-1.0020802909)*('Exhaust Gas Math'!$E$10/(T1709+'Exhaust Gas Math'!$E$10))+(357.4500179626*V1709^-1.0038444015 )*(T1709/(T1709+'Exhaust Gas Math'!$E$10))</f>
        <v>1.0976750460604729</v>
      </c>
      <c r="X1709">
        <f t="shared" si="401"/>
        <v>-133.73248066587416</v>
      </c>
      <c r="Y1709">
        <f t="shared" si="402"/>
        <v>78019.177112186633</v>
      </c>
      <c r="Z1709">
        <f t="shared" si="403"/>
        <v>77885.444631520761</v>
      </c>
    </row>
    <row r="1710" spans="5:26" x14ac:dyDescent="0.2">
      <c r="E1710">
        <f t="shared" si="390"/>
        <v>0.21312499999999038</v>
      </c>
      <c r="F1710">
        <f t="shared" si="391"/>
        <v>81360.60304690669</v>
      </c>
      <c r="H1710">
        <f t="shared" si="404"/>
        <v>0.21312499999999038</v>
      </c>
      <c r="I1710">
        <f t="shared" si="392"/>
        <v>149.99999999953798</v>
      </c>
      <c r="J1710">
        <f t="shared" si="393"/>
        <v>5.915300529983912E-2</v>
      </c>
      <c r="K1710">
        <f t="shared" si="394"/>
        <v>13.278464949357996</v>
      </c>
      <c r="L1710">
        <f t="shared" si="395"/>
        <v>4.5905871833456797E-4</v>
      </c>
      <c r="M1710">
        <f>J1710/SQRT('Exhaust Gas Math'!$E$14*$B$21*$B$23)</f>
        <v>1.0042159702983405E-3</v>
      </c>
      <c r="N1710">
        <f t="shared" si="396"/>
        <v>3.8181243154564941E-2</v>
      </c>
      <c r="O1710">
        <f t="shared" si="397"/>
        <v>2.7063699120468597E-4</v>
      </c>
      <c r="P1710">
        <f t="shared" si="398"/>
        <v>1</v>
      </c>
      <c r="Q1710">
        <f>($B$16/2)*(COS((ACOS((2*'Intake Valve Fxn Scratch'!$B$1)/$B$16-1)/($B$17/2))*(I1710-($B$17/2)))+1)*P1710</f>
        <v>7.170867135646109E-3</v>
      </c>
      <c r="R1710">
        <f t="shared" si="399"/>
        <v>0.94353514942711958</v>
      </c>
      <c r="S1710">
        <f t="shared" si="400"/>
        <v>3.3616843735676834E-4</v>
      </c>
      <c r="T1710">
        <f>S1710*'Exhaust Gas Math'!$C$14</f>
        <v>3.98264632532718E-4</v>
      </c>
      <c r="U1710">
        <f>(T1710/'Exhaust Gas Math'!$B$14)+('Exhaust Gas Math'!$D$10)</f>
        <v>1.4188077932447082E-2</v>
      </c>
      <c r="V1710">
        <f>('Exhaust Gas Math'!$E$10*(2.53982214E-12*V1709^4 - 0.0000000071629564556*V1709^3 + 7.56281407226508E-06*V1709^2 - 0.00322508455050905*V1709 + 1.62997098133725)*$B$24+T1710*'Exhaust Gas Math'!$D$14*$B$23)/('Exhaust Gas Math'!$E$10*(2.53982214E-12*V1709^4 - 0.0000000071629564556*V1709^3 + 7.56281407226508E-06*V1709^2 - 0.00322508455050905*V1709 + 1.62997098133725)+T1710*'Exhaust Gas Math'!$D$14)</f>
        <v>316.98849515186583</v>
      </c>
      <c r="W1710">
        <f>(353.3116967483*V1710^-1.0020802909)*('Exhaust Gas Math'!$E$10/(T1710+'Exhaust Gas Math'!$E$10))+(357.4500179626*V1710^-1.0038444015 )*(T1710/(T1710+'Exhaust Gas Math'!$E$10))</f>
        <v>1.102918768772964</v>
      </c>
      <c r="X1710">
        <f t="shared" si="401"/>
        <v>-97.232012474574049</v>
      </c>
      <c r="Y1710">
        <f t="shared" si="402"/>
        <v>81457.835059381265</v>
      </c>
      <c r="Z1710">
        <f t="shared" si="403"/>
        <v>81360.60304690669</v>
      </c>
    </row>
    <row r="1711" spans="5:26" x14ac:dyDescent="0.2">
      <c r="E1711">
        <f t="shared" si="390"/>
        <v>0.21324999999999036</v>
      </c>
      <c r="F1711">
        <f t="shared" si="391"/>
        <v>85051.430592668621</v>
      </c>
      <c r="H1711">
        <f t="shared" si="404"/>
        <v>0.21324999999999036</v>
      </c>
      <c r="I1711">
        <f t="shared" si="392"/>
        <v>155.99999999953798</v>
      </c>
      <c r="J1711">
        <f t="shared" si="393"/>
        <v>6.0659391007166483E-2</v>
      </c>
      <c r="K1711">
        <f t="shared" si="394"/>
        <v>10.801676517448113</v>
      </c>
      <c r="L1711">
        <f t="shared" si="395"/>
        <v>4.6973630925989331E-4</v>
      </c>
      <c r="M1711">
        <f>J1711/SQRT('Exhaust Gas Math'!$E$14*$B$21*$B$23)</f>
        <v>1.0297892539727611E-3</v>
      </c>
      <c r="N1711">
        <f t="shared" si="396"/>
        <v>4.0740475102776209E-2</v>
      </c>
      <c r="O1711">
        <f t="shared" si="397"/>
        <v>2.8877738625298065E-4</v>
      </c>
      <c r="P1711">
        <f t="shared" si="398"/>
        <v>1</v>
      </c>
      <c r="Q1711">
        <f>($B$16/2)*(COS((ACOS((2*'Intake Valve Fxn Scratch'!$B$1)/$B$16-1)/($B$17/2))*(I1711-($B$17/2)))+1)*P1711</f>
        <v>6.9469694852990387E-3</v>
      </c>
      <c r="R1711">
        <f t="shared" si="399"/>
        <v>0.9140749322761893</v>
      </c>
      <c r="S1711">
        <f t="shared" si="400"/>
        <v>3.6171583233503794E-4</v>
      </c>
      <c r="T1711">
        <f>S1711*'Exhaust Gas Math'!$C$14</f>
        <v>4.2853107858336449E-4</v>
      </c>
      <c r="U1711">
        <f>(T1711/'Exhaust Gas Math'!$B$14)+('Exhaust Gas Math'!$D$10)</f>
        <v>1.5232829263156316E-2</v>
      </c>
      <c r="V1711">
        <f>('Exhaust Gas Math'!$E$10*(2.53982214E-12*V1710^4 - 0.0000000071629564556*V1710^3 + 7.56281407226508E-06*V1710^2 - 0.00322508455050905*V1710 + 1.62997098133725)*$B$24+T1711*'Exhaust Gas Math'!$D$14*$B$23)/('Exhaust Gas Math'!$E$10*(2.53982214E-12*V1710^4 - 0.0000000071629564556*V1710^3 + 7.56281407226508E-06*V1710^2 - 0.00322508455050905*V1710 + 1.62997098133725)+T1711*'Exhaust Gas Math'!$D$14)</f>
        <v>315.68280679244913</v>
      </c>
      <c r="W1711">
        <f>(353.3116967483*V1711^-1.0020802909)*('Exhaust Gas Math'!$E$10/(T1711+'Exhaust Gas Math'!$E$10))+(357.4500179626*V1711^-1.0038444015 )*(T1711/(T1711+'Exhaust Gas Math'!$E$10))</f>
        <v>1.1075002909070544</v>
      </c>
      <c r="X1711">
        <f t="shared" si="401"/>
        <v>-64.609471352595065</v>
      </c>
      <c r="Y1711">
        <f t="shared" si="402"/>
        <v>85116.040064021217</v>
      </c>
      <c r="Z1711">
        <f t="shared" si="403"/>
        <v>85051.430592668621</v>
      </c>
    </row>
    <row r="1712" spans="5:26" x14ac:dyDescent="0.2">
      <c r="E1712">
        <f t="shared" si="390"/>
        <v>0.21337499999999035</v>
      </c>
      <c r="F1712">
        <f t="shared" si="391"/>
        <v>88927.467505696564</v>
      </c>
      <c r="H1712">
        <f t="shared" si="404"/>
        <v>0.21337499999999035</v>
      </c>
      <c r="I1712">
        <f t="shared" si="392"/>
        <v>161.99999999953616</v>
      </c>
      <c r="J1712">
        <f t="shared" si="393"/>
        <v>6.1848491566477246E-2</v>
      </c>
      <c r="K1712">
        <f t="shared" si="394"/>
        <v>8.2065426572169731</v>
      </c>
      <c r="L1712">
        <f t="shared" si="395"/>
        <v>4.7816491375317566E-4</v>
      </c>
      <c r="M1712">
        <f>J1712/SQRT('Exhaust Gas Math'!$E$14*$B$21*$B$23)</f>
        <v>1.0499761196425229E-3</v>
      </c>
      <c r="N1712">
        <f t="shared" si="396"/>
        <v>4.3370137971531698E-2</v>
      </c>
      <c r="O1712">
        <f t="shared" si="397"/>
        <v>3.0741701104994274E-4</v>
      </c>
      <c r="P1712">
        <f t="shared" si="398"/>
        <v>1</v>
      </c>
      <c r="Q1712">
        <f>($B$16/2)*(COS((ACOS((2*'Intake Valve Fxn Scratch'!$B$1)/$B$16-1)/($B$17/2))*(I1712-($B$17/2)))+1)*P1712</f>
        <v>6.6813827850077017E-3</v>
      </c>
      <c r="R1712">
        <f t="shared" si="399"/>
        <v>0.87912931381680282</v>
      </c>
      <c r="S1712">
        <f t="shared" si="400"/>
        <v>3.8696272946592806E-4</v>
      </c>
      <c r="T1712">
        <f>S1712*'Exhaust Gas Math'!$C$14</f>
        <v>4.5844151957385575E-4</v>
      </c>
      <c r="U1712">
        <f>(T1712/'Exhaust Gas Math'!$B$14)+('Exhaust Gas Math'!$D$10)</f>
        <v>1.6265291844809449E-2</v>
      </c>
      <c r="V1712">
        <f>('Exhaust Gas Math'!$E$10*(2.53982214E-12*V1711^4 - 0.0000000071629564556*V1711^3 + 7.56281407226508E-06*V1711^2 - 0.00322508455050905*V1711 + 1.62997098133725)*$B$24+T1712*'Exhaust Gas Math'!$D$14*$B$23)/('Exhaust Gas Math'!$E$10*(2.53982214E-12*V1711^4 - 0.0000000071629564556*V1711^3 + 7.56281407226508E-06*V1711^2 - 0.00322508455050905*V1711 + 1.62997098133725)+T1712*'Exhaust Gas Math'!$D$14)</f>
        <v>314.55781438522632</v>
      </c>
      <c r="W1712">
        <f>(353.3116967483*V1712^-1.0020802909)*('Exhaust Gas Math'!$E$10/(T1712+'Exhaust Gas Math'!$E$10))+(357.4500179626*V1712^-1.0038444015 )*(T1712/(T1712+'Exhaust Gas Math'!$E$10))</f>
        <v>1.1114783485040372</v>
      </c>
      <c r="X1712">
        <f t="shared" si="401"/>
        <v>-37.427556444953275</v>
      </c>
      <c r="Y1712">
        <f t="shared" si="402"/>
        <v>88964.895062141513</v>
      </c>
      <c r="Z1712">
        <f t="shared" si="403"/>
        <v>88927.467505696564</v>
      </c>
    </row>
    <row r="1713" spans="5:26" x14ac:dyDescent="0.2">
      <c r="E1713">
        <f t="shared" si="390"/>
        <v>0.21349999999999034</v>
      </c>
      <c r="F1713">
        <f t="shared" si="391"/>
        <v>92954.027228806503</v>
      </c>
      <c r="H1713">
        <f t="shared" si="404"/>
        <v>0.21349999999999034</v>
      </c>
      <c r="I1713">
        <f t="shared" si="392"/>
        <v>167.99999999953616</v>
      </c>
      <c r="J1713">
        <f t="shared" si="393"/>
        <v>6.2707278943208308E-2</v>
      </c>
      <c r="K1713">
        <f t="shared" si="394"/>
        <v>5.5214961983039297</v>
      </c>
      <c r="L1713">
        <f t="shared" si="395"/>
        <v>4.8425218625978788E-4</v>
      </c>
      <c r="M1713">
        <f>J1713/SQRT('Exhaust Gas Math'!$E$14*$B$21*$B$23)</f>
        <v>1.0645553957829746E-3</v>
      </c>
      <c r="N1713">
        <f t="shared" si="396"/>
        <v>4.6042841937331387E-2</v>
      </c>
      <c r="O1713">
        <f t="shared" si="397"/>
        <v>3.2636172054399123E-4</v>
      </c>
      <c r="P1713">
        <f t="shared" si="398"/>
        <v>1</v>
      </c>
      <c r="Q1713">
        <f>($B$16/2)*(COS((ACOS((2*'Intake Valve Fxn Scratch'!$B$1)/$B$16-1)/($B$17/2))*(I1713-($B$17/2)))+1)*P1713</f>
        <v>6.3776253584368866E-3</v>
      </c>
      <c r="R1713">
        <f t="shared" si="399"/>
        <v>0.83916123137327459</v>
      </c>
      <c r="S1713">
        <f t="shared" si="400"/>
        <v>4.1145626310553599E-4</v>
      </c>
      <c r="T1713">
        <f>S1713*'Exhaust Gas Math'!$C$14</f>
        <v>4.8745943764822136E-4</v>
      </c>
      <c r="U1713">
        <f>(T1713/'Exhaust Gas Math'!$B$14)+('Exhaust Gas Math'!$D$10)</f>
        <v>1.7266945903296353E-2</v>
      </c>
      <c r="V1713">
        <f>('Exhaust Gas Math'!$E$10*(2.53982214E-12*V1712^4 - 0.0000000071629564556*V1712^3 + 7.56281407226508E-06*V1712^2 - 0.00322508455050905*V1712 + 1.62997098133725)*$B$24+T1713*'Exhaust Gas Math'!$D$14*$B$23)/('Exhaust Gas Math'!$E$10*(2.53982214E-12*V1712^4 - 0.0000000071629564556*V1712^3 + 7.56281407226508E-06*V1712^2 - 0.00322508455050905*V1712 + 1.62997098133725)+T1713*'Exhaust Gas Math'!$D$14)</f>
        <v>313.59536130052027</v>
      </c>
      <c r="W1713">
        <f>(353.3116967483*V1713^-1.0020802909)*('Exhaust Gas Math'!$E$10/(T1713+'Exhaust Gas Math'!$E$10))+(357.4500179626*V1713^-1.0038444015 )*(T1713/(T1713+'Exhaust Gas Math'!$E$10))</f>
        <v>1.114904364627999</v>
      </c>
      <c r="X1713">
        <f t="shared" si="401"/>
        <v>-16.995000235365257</v>
      </c>
      <c r="Y1713">
        <f t="shared" si="402"/>
        <v>92971.022229041861</v>
      </c>
      <c r="Z1713">
        <f t="shared" si="403"/>
        <v>92954.027228806503</v>
      </c>
    </row>
    <row r="1714" spans="5:26" x14ac:dyDescent="0.2">
      <c r="E1714">
        <f t="shared" si="390"/>
        <v>0.21362499999999032</v>
      </c>
      <c r="F1714">
        <f t="shared" si="391"/>
        <v>97094.285381640962</v>
      </c>
      <c r="H1714">
        <f t="shared" si="404"/>
        <v>0.21362499999999032</v>
      </c>
      <c r="I1714">
        <f t="shared" si="392"/>
        <v>173.99999999953616</v>
      </c>
      <c r="J1714">
        <f t="shared" si="393"/>
        <v>6.3226344083147409E-2</v>
      </c>
      <c r="K1714">
        <f t="shared" si="394"/>
        <v>2.7759550715949226</v>
      </c>
      <c r="L1714">
        <f t="shared" si="395"/>
        <v>4.8793143334830401E-4</v>
      </c>
      <c r="M1714">
        <f>J1714/SQRT('Exhaust Gas Math'!$E$14*$B$21*$B$23)</f>
        <v>1.0733673487938117E-3</v>
      </c>
      <c r="N1714">
        <f t="shared" si="396"/>
        <v>4.8722302043020277E-2</v>
      </c>
      <c r="O1714">
        <f t="shared" si="397"/>
        <v>3.4535431903328192E-4</v>
      </c>
      <c r="P1714">
        <f t="shared" si="398"/>
        <v>1</v>
      </c>
      <c r="Q1714">
        <f>($B$16/2)*(COS((ACOS((2*'Intake Valve Fxn Scratch'!$B$1)/$B$16-1)/($B$17/2))*(I1714-($B$17/2)))+1)*P1714</f>
        <v>6.0397211907528515E-3</v>
      </c>
      <c r="R1714">
        <f t="shared" si="399"/>
        <v>0.79470015667800675</v>
      </c>
      <c r="S1714">
        <f t="shared" si="400"/>
        <v>4.3471069685476209E-4</v>
      </c>
      <c r="T1714">
        <f>S1714*'Exhaust Gas Math'!$C$14</f>
        <v>5.1500937239139005E-4</v>
      </c>
      <c r="U1714">
        <f>(T1714/'Exhaust Gas Math'!$B$14)+('Exhaust Gas Math'!$D$10)</f>
        <v>1.8217927427050883E-2</v>
      </c>
      <c r="V1714">
        <f>('Exhaust Gas Math'!$E$10*(2.53982214E-12*V1713^4 - 0.0000000071629564556*V1713^3 + 7.56281407226508E-06*V1713^2 - 0.00322508455050905*V1713 + 1.62997098133725)*$B$24+T1714*'Exhaust Gas Math'!$D$14*$B$23)/('Exhaust Gas Math'!$E$10*(2.53982214E-12*V1713^4 - 0.0000000071629564556*V1713^3 + 7.56281407226508E-06*V1713^2 - 0.00322508455050905*V1713 + 1.62997098133725)+T1714*'Exhaust Gas Math'!$D$14)</f>
        <v>312.77981988179351</v>
      </c>
      <c r="W1714">
        <f>(353.3116967483*V1714^-1.0020802909)*('Exhaust Gas Math'!$E$10/(T1714+'Exhaust Gas Math'!$E$10))+(357.4500179626*V1714^-1.0038444015 )*(T1714/(T1714+'Exhaust Gas Math'!$E$10))</f>
        <v>1.1178239665250578</v>
      </c>
      <c r="X1714">
        <f t="shared" si="401"/>
        <v>-4.3069346962531263</v>
      </c>
      <c r="Y1714">
        <f t="shared" si="402"/>
        <v>97098.592316337221</v>
      </c>
      <c r="Z1714">
        <f t="shared" si="403"/>
        <v>97094.285381640962</v>
      </c>
    </row>
    <row r="1715" spans="5:26" x14ac:dyDescent="0.2">
      <c r="E1715">
        <f t="shared" si="390"/>
        <v>0.21374999999999031</v>
      </c>
      <c r="F1715">
        <f t="shared" si="391"/>
        <v>101312.21780351432</v>
      </c>
      <c r="H1715">
        <f t="shared" si="404"/>
        <v>0.21374999999999031</v>
      </c>
      <c r="I1715">
        <f t="shared" si="392"/>
        <v>179.99999999953434</v>
      </c>
      <c r="J1715">
        <f t="shared" si="393"/>
        <v>6.3399999999999998E-2</v>
      </c>
      <c r="K1715">
        <f t="shared" si="394"/>
        <v>2.1558460704595456E-10</v>
      </c>
      <c r="L1715">
        <f t="shared" si="395"/>
        <v>4.8916234441769013E-4</v>
      </c>
      <c r="M1715">
        <f>J1715/SQRT('Exhaust Gas Math'!$E$14*$B$21*$B$23)</f>
        <v>1.0763154330738279E-3</v>
      </c>
      <c r="N1715">
        <f t="shared" si="396"/>
        <v>5.1362995243206054E-2</v>
      </c>
      <c r="O1715">
        <f t="shared" si="397"/>
        <v>3.6407212922871834E-4</v>
      </c>
      <c r="P1715">
        <f t="shared" si="398"/>
        <v>1</v>
      </c>
      <c r="Q1715">
        <f>($B$16/2)*(COS((ACOS((2*'Intake Valve Fxn Scratch'!$B$1)/$B$16-1)/($B$17/2))*(I1715-($B$17/2)))+1)*P1715</f>
        <v>5.6721466214273188E-3</v>
      </c>
      <c r="R1715">
        <f t="shared" si="399"/>
        <v>0.74633508176675245</v>
      </c>
      <c r="S1715">
        <f t="shared" si="400"/>
        <v>4.562339036461546E-4</v>
      </c>
      <c r="T1715">
        <f>S1715*'Exhaust Gas Math'!$C$14</f>
        <v>5.4050829225162208E-4</v>
      </c>
      <c r="U1715">
        <f>(T1715/'Exhaust Gas Math'!$B$14)+('Exhaust Gas Math'!$D$10)</f>
        <v>1.9098111060472767E-2</v>
      </c>
      <c r="V1715">
        <f>('Exhaust Gas Math'!$E$10*(2.53982214E-12*V1714^4 - 0.0000000071629564556*V1714^3 + 7.56281407226508E-06*V1714^2 - 0.00322508455050905*V1714 + 1.62997098133725)*$B$24+T1715*'Exhaust Gas Math'!$D$14*$B$23)/('Exhaust Gas Math'!$E$10*(2.53982214E-12*V1714^4 - 0.0000000071629564556*V1714^3 + 7.56281407226508E-06*V1714^2 - 0.00322508455050905*V1714 + 1.62997098133725)+T1715*'Exhaust Gas Math'!$D$14)</f>
        <v>312.09757045106295</v>
      </c>
      <c r="W1715">
        <f>(353.3116967483*V1715^-1.0020802909)*('Exhaust Gas Math'!$E$10/(T1715+'Exhaust Gas Math'!$E$10))+(357.4500179626*V1715^-1.0038444015 )*(T1715/(T1715+'Exhaust Gas Math'!$E$10))</f>
        <v>1.1202781392720529</v>
      </c>
      <c r="X1715">
        <f t="shared" si="401"/>
        <v>-2.6033428266211664E-20</v>
      </c>
      <c r="Y1715">
        <f t="shared" si="402"/>
        <v>101312.21780351432</v>
      </c>
      <c r="Z1715">
        <f t="shared" si="403"/>
        <v>101312.21780351432</v>
      </c>
    </row>
    <row r="1716" spans="5:26" x14ac:dyDescent="0.2">
      <c r="E1716">
        <f t="shared" si="390"/>
        <v>0.2138749999999903</v>
      </c>
      <c r="F1716">
        <f t="shared" si="391"/>
        <v>101325</v>
      </c>
      <c r="H1716">
        <f t="shared" si="404"/>
        <v>0.2138749999999903</v>
      </c>
      <c r="I1716">
        <f t="shared" si="392"/>
        <v>185.99999999953434</v>
      </c>
      <c r="J1716">
        <f t="shared" si="393"/>
        <v>6.3226344083201214E-2</v>
      </c>
      <c r="K1716">
        <f t="shared" si="394"/>
        <v>-2.7759550711661154</v>
      </c>
      <c r="L1716">
        <f t="shared" si="395"/>
        <v>4.8793143334868532E-4</v>
      </c>
      <c r="M1716">
        <f>J1716/SQRT('Exhaust Gas Math'!$E$14*$B$21*$B$23)</f>
        <v>1.0733673487947251E-3</v>
      </c>
      <c r="N1716">
        <f t="shared" si="396"/>
        <v>5.3910285389964896E-2</v>
      </c>
      <c r="O1716">
        <f t="shared" si="397"/>
        <v>3.8212787817993422E-4</v>
      </c>
      <c r="P1716">
        <f t="shared" si="398"/>
        <v>1</v>
      </c>
      <c r="Q1716">
        <f>($B$16/2)*(COS((ACOS((2*'Intake Valve Fxn Scratch'!$B$1)/$B$16-1)/($B$17/2))*(I1716-($B$17/2)))+1)*P1716</f>
        <v>5.2797710445391848E-3</v>
      </c>
      <c r="R1716">
        <f t="shared" si="399"/>
        <v>0.69470671638673487</v>
      </c>
      <c r="S1716">
        <f t="shared" si="400"/>
        <v>4.7555959718080325E-4</v>
      </c>
      <c r="T1716">
        <f>S1716*'Exhaust Gas Math'!$C$14</f>
        <v>5.6340377968802397E-4</v>
      </c>
      <c r="U1716">
        <f>(T1716/'Exhaust Gas Math'!$B$14)+('Exhaust Gas Math'!$D$10)</f>
        <v>1.9888428196696513E-2</v>
      </c>
      <c r="V1716">
        <f>('Exhaust Gas Math'!$E$10*(2.53982214E-12*V1715^4 - 0.0000000071629564556*V1715^3 + 7.56281407226508E-06*V1715^2 - 0.00322508455050905*V1715 + 1.62997098133725)*$B$24+T1716*'Exhaust Gas Math'!$D$14*$B$23)/('Exhaust Gas Math'!$E$10*(2.53982214E-12*V1715^4 - 0.0000000071629564556*V1715^3 + 7.56281407226508E-06*V1715^2 - 0.00322508455050905*V1715 + 1.62997098133725)+T1716*'Exhaust Gas Math'!$D$14)</f>
        <v>311.53657905154245</v>
      </c>
      <c r="W1716">
        <f>(353.3116967483*V1716^-1.0020802909)*('Exhaust Gas Math'!$E$10/(T1716+'Exhaust Gas Math'!$E$10))+(357.4500179626*V1716^-1.0038444015 )*(T1716/(T1716+'Exhaust Gas Math'!$E$10))</f>
        <v>1.1223041981650175</v>
      </c>
      <c r="X1716">
        <f t="shared" si="401"/>
        <v>4.3241968629107612</v>
      </c>
      <c r="Y1716">
        <f t="shared" si="402"/>
        <v>105580.75159241201</v>
      </c>
      <c r="Z1716">
        <f t="shared" si="403"/>
        <v>101325</v>
      </c>
    </row>
    <row r="1717" spans="5:26" x14ac:dyDescent="0.2">
      <c r="E1717">
        <f t="shared" si="390"/>
        <v>0.21399999999999028</v>
      </c>
      <c r="F1717">
        <f t="shared" si="391"/>
        <v>101325</v>
      </c>
      <c r="H1717">
        <f t="shared" si="404"/>
        <v>0.21399999999999028</v>
      </c>
      <c r="I1717">
        <f t="shared" si="392"/>
        <v>191.99999999953434</v>
      </c>
      <c r="J1717">
        <f t="shared" si="393"/>
        <v>6.270727894331532E-2</v>
      </c>
      <c r="K1717">
        <f t="shared" si="394"/>
        <v>-5.5214961978821826</v>
      </c>
      <c r="L1717">
        <f t="shared" si="395"/>
        <v>4.8425218626054639E-4</v>
      </c>
      <c r="M1717">
        <f>J1717/SQRT('Exhaust Gas Math'!$E$14*$B$21*$B$23)</f>
        <v>1.0645553957847912E-3</v>
      </c>
      <c r="N1717">
        <f t="shared" si="396"/>
        <v>5.6301139017890675E-2</v>
      </c>
      <c r="O1717">
        <f t="shared" si="397"/>
        <v>3.9907477091606766E-4</v>
      </c>
      <c r="P1717">
        <f t="shared" si="398"/>
        <v>1</v>
      </c>
      <c r="Q1717">
        <f>($B$16/2)*(COS((ACOS((2*'Intake Valve Fxn Scratch'!$B$1)/$B$16-1)/($B$17/2))*(I1717-($B$17/2)))+1)*P1717</f>
        <v>4.8677924021398727E-3</v>
      </c>
      <c r="R1717">
        <f t="shared" si="399"/>
        <v>0.64049900028156226</v>
      </c>
      <c r="S1717">
        <f t="shared" si="400"/>
        <v>4.9228307582138264E-4</v>
      </c>
      <c r="T1717">
        <f>S1717*'Exhaust Gas Math'!$C$14</f>
        <v>5.832163775863526E-4</v>
      </c>
      <c r="U1717">
        <f>(T1717/'Exhaust Gas Math'!$B$14)+('Exhaust Gas Math'!$D$10)</f>
        <v>2.0572328710963983E-2</v>
      </c>
      <c r="V1717">
        <f>('Exhaust Gas Math'!$E$10*(2.53982214E-12*V1716^4 - 0.0000000071629564556*V1716^3 + 7.56281407226508E-06*V1716^2 - 0.00322508455050905*V1716 + 1.62997098133725)*$B$24+T1717*'Exhaust Gas Math'!$D$14*$B$23)/('Exhaust Gas Math'!$E$10*(2.53982214E-12*V1716^4 - 0.0000000071629564556*V1716^3 + 7.56281407226508E-06*V1716^2 - 0.00322508455050905*V1716 + 1.62997098133725)+T1717*'Exhaust Gas Math'!$D$14)</f>
        <v>311.08602182965114</v>
      </c>
      <c r="W1717">
        <f>(353.3116967483*V1717^-1.0020802909)*('Exhaust Gas Math'!$E$10/(T1717+'Exhaust Gas Math'!$E$10))+(357.4500179626*V1717^-1.0038444015 )*(T1717/(T1717+'Exhaust Gas Math'!$E$10))</f>
        <v>1.1239367206306139</v>
      </c>
      <c r="X1717">
        <f t="shared" si="401"/>
        <v>17.132684591389406</v>
      </c>
      <c r="Y1717">
        <f t="shared" si="402"/>
        <v>109881.96062506779</v>
      </c>
      <c r="Z1717">
        <f t="shared" si="403"/>
        <v>101325</v>
      </c>
    </row>
    <row r="1718" spans="5:26" x14ac:dyDescent="0.2">
      <c r="E1718">
        <f t="shared" si="390"/>
        <v>0.21412499999999027</v>
      </c>
      <c r="F1718">
        <f t="shared" si="391"/>
        <v>101325</v>
      </c>
      <c r="H1718">
        <f t="shared" si="404"/>
        <v>0.21412499999999027</v>
      </c>
      <c r="I1718">
        <f t="shared" si="392"/>
        <v>197.99999999953252</v>
      </c>
      <c r="J1718">
        <f t="shared" si="393"/>
        <v>6.1848491566636007E-2</v>
      </c>
      <c r="K1718">
        <f t="shared" si="394"/>
        <v>-8.2065426568076241</v>
      </c>
      <c r="L1718">
        <f t="shared" si="395"/>
        <v>4.7816491375430106E-4</v>
      </c>
      <c r="M1718">
        <f>J1718/SQRT('Exhaust Gas Math'!$E$14*$B$21*$B$23)</f>
        <v>1.0499761196452182E-3</v>
      </c>
      <c r="N1718">
        <f t="shared" si="396"/>
        <v>5.8465535048329242E-2</v>
      </c>
      <c r="O1718">
        <f t="shared" si="397"/>
        <v>4.1441648273728756E-4</v>
      </c>
      <c r="P1718">
        <f t="shared" si="398"/>
        <v>1</v>
      </c>
      <c r="Q1718">
        <f>($B$16/2)*(COS((ACOS((2*'Intake Valve Fxn Scratch'!$B$1)/$B$16-1)/($B$17/2))*(I1718-($B$17/2)))+1)*P1718</f>
        <v>4.4416683252231455E-3</v>
      </c>
      <c r="R1718">
        <f t="shared" si="399"/>
        <v>0.58443004279251909</v>
      </c>
      <c r="S1718">
        <f t="shared" si="400"/>
        <v>5.0609723438067378E-4</v>
      </c>
      <c r="T1718">
        <f>S1718*'Exhaust Gas Math'!$C$14</f>
        <v>5.9958225305527994E-4</v>
      </c>
      <c r="U1718">
        <f>(T1718/'Exhaust Gas Math'!$B$14)+('Exhaust Gas Math'!$D$10)</f>
        <v>2.1137253649484083E-2</v>
      </c>
      <c r="V1718">
        <f>('Exhaust Gas Math'!$E$10*(2.53982214E-12*V1717^4 - 0.0000000071629564556*V1717^3 + 7.56281407226508E-06*V1717^2 - 0.00322508455050905*V1717 + 1.62997098133725)*$B$24+T1718*'Exhaust Gas Math'!$D$14*$B$23)/('Exhaust Gas Math'!$E$10*(2.53982214E-12*V1717^4 - 0.0000000071629564556*V1717^3 + 7.56281407226508E-06*V1717^2 - 0.00322508455050905*V1717 + 1.62997098133725)+T1718*'Exhaust Gas Math'!$D$14)</f>
        <v>310.73591957814818</v>
      </c>
      <c r="W1718">
        <f>(353.3116967483*V1718^-1.0020802909)*('Exhaust Gas Math'!$E$10/(T1718+'Exhaust Gas Math'!$E$10))+(357.4500179626*V1718^-1.0038444015 )*(T1718/(T1718+'Exhaust Gas Math'!$E$10))</f>
        <v>1.1252085371307508</v>
      </c>
      <c r="X1718">
        <f t="shared" si="401"/>
        <v>37.889902298398361</v>
      </c>
      <c r="Y1718">
        <f t="shared" si="402"/>
        <v>114207.95354221575</v>
      </c>
      <c r="Z1718">
        <f t="shared" si="403"/>
        <v>101325</v>
      </c>
    </row>
    <row r="1719" spans="5:26" x14ac:dyDescent="0.2">
      <c r="E1719">
        <f t="shared" si="390"/>
        <v>0.21424999999999025</v>
      </c>
      <c r="F1719">
        <f t="shared" si="391"/>
        <v>101325</v>
      </c>
      <c r="H1719">
        <f t="shared" si="404"/>
        <v>0.21424999999999025</v>
      </c>
      <c r="I1719">
        <f t="shared" si="392"/>
        <v>203.99999999953252</v>
      </c>
      <c r="J1719">
        <f t="shared" si="393"/>
        <v>6.0659391007375454E-2</v>
      </c>
      <c r="K1719">
        <f t="shared" si="394"/>
        <v>-10.80167651705491</v>
      </c>
      <c r="L1719">
        <f t="shared" si="395"/>
        <v>4.6973630926137454E-4</v>
      </c>
      <c r="M1719">
        <f>J1719/SQRT('Exhaust Gas Math'!$E$14*$B$21*$B$23)</f>
        <v>1.0297892539763089E-3</v>
      </c>
      <c r="N1719">
        <f t="shared" si="396"/>
        <v>6.0328632872171731E-2</v>
      </c>
      <c r="O1719">
        <f t="shared" si="397"/>
        <v>4.276225270591955E-4</v>
      </c>
      <c r="P1719">
        <f t="shared" si="398"/>
        <v>1</v>
      </c>
      <c r="Q1719">
        <f>($B$16/2)*(COS((ACOS((2*'Intake Valve Fxn Scratch'!$B$1)/$B$16-1)/($B$17/2))*(I1719-($B$17/2)))+1)*P1719</f>
        <v>4.007043834500912E-3</v>
      </c>
      <c r="R1719">
        <f t="shared" si="399"/>
        <v>0.52724260980275162</v>
      </c>
      <c r="S1719">
        <f t="shared" si="400"/>
        <v>5.1682480382442351E-4</v>
      </c>
      <c r="T1719">
        <f>S1719*'Exhaust Gas Math'!$C$14</f>
        <v>6.1229139236674353E-4</v>
      </c>
      <c r="U1719">
        <f>(T1719/'Exhaust Gas Math'!$B$14)+('Exhaust Gas Math'!$D$10)</f>
        <v>2.157595366023533E-2</v>
      </c>
      <c r="V1719">
        <f>('Exhaust Gas Math'!$E$10*(2.53982214E-12*V1718^4 - 0.0000000071629564556*V1718^3 + 7.56281407226508E-06*V1718^2 - 0.00322508455050905*V1718 + 1.62997098133725)*$B$24+T1719*'Exhaust Gas Math'!$D$14*$B$23)/('Exhaust Gas Math'!$E$10*(2.53982214E-12*V1718^4 - 0.0000000071629564556*V1718^3 + 7.56281407226508E-06*V1718^2 - 0.00322508455050905*V1718 + 1.62997098133725)+T1719*'Exhaust Gas Math'!$D$14)</f>
        <v>310.47676082359277</v>
      </c>
      <c r="W1719">
        <f>(353.3116967483*V1719^-1.0020802909)*('Exhaust Gas Math'!$E$10/(T1719+'Exhaust Gas Math'!$E$10))+(357.4500179626*V1719^-1.0038444015 )*(T1719/(T1719+'Exhaust Gas Math'!$E$10))</f>
        <v>1.1261518352108204</v>
      </c>
      <c r="X1719">
        <f t="shared" si="401"/>
        <v>65.697567149925845</v>
      </c>
      <c r="Y1719">
        <f t="shared" si="402"/>
        <v>118571.14293675964</v>
      </c>
      <c r="Z1719">
        <f t="shared" si="403"/>
        <v>101325</v>
      </c>
    </row>
    <row r="1720" spans="5:26" x14ac:dyDescent="0.2">
      <c r="E1720">
        <f t="shared" si="390"/>
        <v>0.21437499999999024</v>
      </c>
      <c r="F1720">
        <f t="shared" si="391"/>
        <v>101325</v>
      </c>
      <c r="H1720">
        <f t="shared" si="404"/>
        <v>0.21437499999999024</v>
      </c>
      <c r="I1720">
        <f t="shared" si="392"/>
        <v>209.9999999995307</v>
      </c>
      <c r="J1720">
        <f t="shared" si="393"/>
        <v>5.9153005300095998E-2</v>
      </c>
      <c r="K1720">
        <f t="shared" si="394"/>
        <v>-13.278464948985244</v>
      </c>
      <c r="L1720">
        <f t="shared" si="395"/>
        <v>4.5905871833638878E-4</v>
      </c>
      <c r="M1720">
        <f>J1720/SQRT('Exhaust Gas Math'!$E$14*$B$21*$B$23)</f>
        <v>1.0042159703027014E-3</v>
      </c>
      <c r="N1720">
        <f t="shared" si="396"/>
        <v>6.181370505083543E-2</v>
      </c>
      <c r="O1720">
        <f t="shared" si="397"/>
        <v>4.3814904303795242E-4</v>
      </c>
      <c r="P1720">
        <f t="shared" si="398"/>
        <v>1</v>
      </c>
      <c r="Q1720">
        <f>($B$16/2)*(COS((ACOS((2*'Intake Valve Fxn Scratch'!$B$1)/$B$16-1)/($B$17/2))*(I1720-($B$17/2)))+1)*P1720</f>
        <v>3.569676558760559E-3</v>
      </c>
      <c r="R1720">
        <f t="shared" si="399"/>
        <v>0.46969428404744196</v>
      </c>
      <c r="S1720">
        <f t="shared" si="400"/>
        <v>5.2444240115737464E-4</v>
      </c>
      <c r="T1720">
        <f>S1720*'Exhaust Gas Math'!$C$14</f>
        <v>6.2131609327693122E-4</v>
      </c>
      <c r="U1720">
        <f>(T1720/'Exhaust Gas Math'!$B$14)+('Exhaust Gas Math'!$D$10)</f>
        <v>2.1887472504218335E-2</v>
      </c>
      <c r="V1720">
        <f>('Exhaust Gas Math'!$E$10*(2.53982214E-12*V1719^4 - 0.0000000071629564556*V1719^3 + 7.56281407226508E-06*V1719^2 - 0.00322508455050905*V1719 + 1.62997098133725)*$B$24+T1720*'Exhaust Gas Math'!$D$14*$B$23)/('Exhaust Gas Math'!$E$10*(2.53982214E-12*V1719^4 - 0.0000000071629564556*V1719^3 + 7.56281407226508E-06*V1719^2 - 0.00322508455050905*V1719 + 1.62997098133725)+T1720*'Exhaust Gas Math'!$D$14)</f>
        <v>310.29910852876861</v>
      </c>
      <c r="W1720">
        <f>(353.3116967483*V1720^-1.0020802909)*('Exhaust Gas Math'!$E$10/(T1720+'Exhaust Gas Math'!$E$10))+(357.4500179626*V1720^-1.0038444015 )*(T1720/(T1720+'Exhaust Gas Math'!$E$10))</f>
        <v>1.1267993748783243</v>
      </c>
      <c r="X1720">
        <f t="shared" si="401"/>
        <v>99.337298421578879</v>
      </c>
      <c r="Y1720">
        <f t="shared" si="402"/>
        <v>123010.43079221954</v>
      </c>
      <c r="Z1720">
        <f t="shared" si="403"/>
        <v>101325</v>
      </c>
    </row>
    <row r="1721" spans="5:26" x14ac:dyDescent="0.2">
      <c r="E1721">
        <f t="shared" si="390"/>
        <v>0.21449999999999023</v>
      </c>
      <c r="F1721">
        <f t="shared" si="391"/>
        <v>101325</v>
      </c>
      <c r="H1721">
        <f t="shared" si="404"/>
        <v>0.21449999999999023</v>
      </c>
      <c r="I1721">
        <f t="shared" si="392"/>
        <v>215.9999999995307</v>
      </c>
      <c r="J1721">
        <f t="shared" si="393"/>
        <v>5.7345838721838086E-2</v>
      </c>
      <c r="K1721">
        <f t="shared" si="394"/>
        <v>-15.609771740237104</v>
      </c>
      <c r="L1721">
        <f t="shared" si="395"/>
        <v>4.4624912689994771E-4</v>
      </c>
      <c r="M1721">
        <f>J1721/SQRT('Exhaust Gas Math'!$E$14*$B$21*$B$23)</f>
        <v>9.7353645487187779E-4</v>
      </c>
      <c r="N1721">
        <f t="shared" si="396"/>
        <v>6.2845765440046622E-2</v>
      </c>
      <c r="O1721">
        <f t="shared" si="397"/>
        <v>4.4546451250412298E-4</v>
      </c>
      <c r="P1721">
        <f t="shared" si="398"/>
        <v>1</v>
      </c>
      <c r="Q1721">
        <f>($B$16/2)*(COS((ACOS((2*'Intake Valve Fxn Scratch'!$B$1)/$B$16-1)/($B$17/2))*(I1721-($B$17/2)))+1)*P1721</f>
        <v>3.1353604614601689E-3</v>
      </c>
      <c r="R1721">
        <f t="shared" si="399"/>
        <v>0.41254742913949594</v>
      </c>
      <c r="S1721">
        <f t="shared" si="400"/>
        <v>5.290922000531289E-4</v>
      </c>
      <c r="T1721">
        <f>S1721*'Exhaust Gas Math'!$C$14</f>
        <v>6.2682479142578006E-4</v>
      </c>
      <c r="U1721">
        <f>(T1721/'Exhaust Gas Math'!$B$14)+('Exhaust Gas Math'!$D$10)</f>
        <v>2.2077624321575909E-2</v>
      </c>
      <c r="V1721">
        <f>('Exhaust Gas Math'!$E$10*(2.53982214E-12*V1720^4 - 0.0000000071629564556*V1720^3 + 7.56281407226508E-06*V1720^2 - 0.00322508455050905*V1720 + 1.62997098133725)*$B$24+T1721*'Exhaust Gas Math'!$D$14*$B$23)/('Exhaust Gas Math'!$E$10*(2.53982214E-12*V1720^4 - 0.0000000071629564556*V1720^3 + 7.56281407226508E-06*V1720^2 - 0.00322508455050905*V1720 + 1.62997098133725)+T1721*'Exhaust Gas Math'!$D$14)</f>
        <v>310.19320645600953</v>
      </c>
      <c r="W1721">
        <f>(353.3116967483*V1721^-1.0020802909)*('Exhaust Gas Math'!$E$10/(T1721+'Exhaust Gas Math'!$E$10))+(357.4500179626*V1721^-1.0038444015 )*(T1721/(T1721+'Exhaust Gas Math'!$E$10))</f>
        <v>1.1271857400269989</v>
      </c>
      <c r="X1721">
        <f t="shared" si="401"/>
        <v>137.32784189573331</v>
      </c>
      <c r="Y1721">
        <f t="shared" si="402"/>
        <v>127597.23973484694</v>
      </c>
      <c r="Z1721">
        <f t="shared" si="403"/>
        <v>101325</v>
      </c>
    </row>
    <row r="1722" spans="5:26" x14ac:dyDescent="0.2">
      <c r="E1722">
        <f t="shared" si="390"/>
        <v>0.21462499999999021</v>
      </c>
      <c r="F1722">
        <f t="shared" si="391"/>
        <v>101325</v>
      </c>
      <c r="H1722">
        <f t="shared" si="404"/>
        <v>0.21462499999999021</v>
      </c>
      <c r="I1722">
        <f t="shared" si="392"/>
        <v>221.9999999995307</v>
      </c>
      <c r="J1722">
        <f t="shared" si="393"/>
        <v>5.5257690967807006E-2</v>
      </c>
      <c r="K1722">
        <f t="shared" si="394"/>
        <v>-17.770054605748228</v>
      </c>
      <c r="L1722">
        <f t="shared" si="395"/>
        <v>4.3144787951640811E-4</v>
      </c>
      <c r="M1722">
        <f>J1722/SQRT('Exhaust Gas Math'!$E$14*$B$21*$B$23)</f>
        <v>9.3808683887499917E-4</v>
      </c>
      <c r="N1722">
        <f t="shared" si="396"/>
        <v>6.3355736789081574E-2</v>
      </c>
      <c r="O1722">
        <f t="shared" si="397"/>
        <v>4.4907930081640224E-4</v>
      </c>
      <c r="P1722">
        <f t="shared" si="398"/>
        <v>1</v>
      </c>
      <c r="Q1722">
        <f>($B$16/2)*(COS((ACOS((2*'Intake Valve Fxn Scratch'!$B$1)/$B$16-1)/($B$17/2))*(I1722-($B$17/2)))+1)*P1722</f>
        <v>2.7098490859871175E-3</v>
      </c>
      <c r="R1722">
        <f t="shared" si="399"/>
        <v>0.35655909026146282</v>
      </c>
      <c r="S1722">
        <f t="shared" si="400"/>
        <v>5.3107798614840406E-4</v>
      </c>
      <c r="T1722">
        <f>S1722*'Exhaust Gas Math'!$C$14</f>
        <v>6.2917738697502849E-4</v>
      </c>
      <c r="U1722">
        <f>(T1722/'Exhaust Gas Math'!$B$14)+('Exhaust Gas Math'!$D$10)</f>
        <v>2.2158832314301085E-2</v>
      </c>
      <c r="V1722">
        <f>('Exhaust Gas Math'!$E$10*(2.53982214E-12*V1721^4 - 0.0000000071629564556*V1721^3 + 7.56281407226508E-06*V1721^2 - 0.00322508455050905*V1721 + 1.62997098133725)*$B$24+T1722*'Exhaust Gas Math'!$D$14*$B$23)/('Exhaust Gas Math'!$E$10*(2.53982214E-12*V1721^4 - 0.0000000071629564556*V1721^3 + 7.56281407226508E-06*V1721^2 - 0.00322508455050905*V1721 + 1.62997098133725)+T1722*'Exhaust Gas Math'!$D$14)</f>
        <v>310.14862761277635</v>
      </c>
      <c r="W1722">
        <f>(353.3116967483*V1722^-1.0020802909)*('Exhaust Gas Math'!$E$10/(T1722+'Exhaust Gas Math'!$E$10))+(357.4500179626*V1722^-1.0038444015 )*(T1722/(T1722+'Exhaust Gas Math'!$E$10))</f>
        <v>1.127348457400394</v>
      </c>
      <c r="X1722">
        <f t="shared" si="401"/>
        <v>177.99413976958135</v>
      </c>
      <c r="Y1722">
        <f t="shared" si="402"/>
        <v>132440.99467550122</v>
      </c>
      <c r="Z1722">
        <f t="shared" si="403"/>
        <v>101325</v>
      </c>
    </row>
    <row r="1723" spans="5:26" x14ac:dyDescent="0.2">
      <c r="E1723">
        <f t="shared" si="390"/>
        <v>0.2147499999999902</v>
      </c>
      <c r="F1723">
        <f t="shared" si="391"/>
        <v>101325</v>
      </c>
      <c r="H1723">
        <f t="shared" si="404"/>
        <v>0.2147499999999902</v>
      </c>
      <c r="I1723">
        <f t="shared" si="392"/>
        <v>227.99999999952888</v>
      </c>
      <c r="J1723">
        <f t="shared" si="393"/>
        <v>5.2911440221768941E-2</v>
      </c>
      <c r="K1723">
        <f t="shared" si="394"/>
        <v>-19.735645034375835</v>
      </c>
      <c r="L1723">
        <f t="shared" si="395"/>
        <v>4.1481714174946421E-4</v>
      </c>
      <c r="M1723">
        <f>J1723/SQRT('Exhaust Gas Math'!$E$14*$B$21*$B$23)</f>
        <v>8.9825551572323651E-4</v>
      </c>
      <c r="N1723">
        <f t="shared" si="396"/>
        <v>6.3284913265680864E-2</v>
      </c>
      <c r="O1723">
        <f t="shared" si="397"/>
        <v>4.4857728821293385E-4</v>
      </c>
      <c r="P1723">
        <f t="shared" si="398"/>
        <v>1</v>
      </c>
      <c r="Q1723">
        <f>($B$16/2)*(COS((ACOS((2*'Intake Valve Fxn Scratch'!$B$1)/$B$16-1)/($B$17/2))*(I1723-($B$17/2)))+1)*P1723</f>
        <v>2.2987793363747093E-3</v>
      </c>
      <c r="R1723">
        <f t="shared" si="399"/>
        <v>0.30247096531246176</v>
      </c>
      <c r="S1723">
        <f t="shared" si="400"/>
        <v>5.3084403973259128E-4</v>
      </c>
      <c r="T1723">
        <f>S1723*'Exhaust Gas Math'!$C$14</f>
        <v>6.2890022656086637E-4</v>
      </c>
      <c r="U1723">
        <f>(T1723/'Exhaust Gas Math'!$B$14)+('Exhaust Gas Math'!$D$10)</f>
        <v>2.2149265161585791E-2</v>
      </c>
      <c r="V1723">
        <f>('Exhaust Gas Math'!$E$10*(2.53982214E-12*V1722^4 - 0.0000000071629564556*V1722^3 + 7.56281407226508E-06*V1722^2 - 0.00322508455050905*V1722 + 1.62997098133725)*$B$24+T1723*'Exhaust Gas Math'!$D$14*$B$23)/('Exhaust Gas Math'!$E$10*(2.53982214E-12*V1722^4 - 0.0000000071629564556*V1722^3 + 7.56281407226508E-06*V1722^2 - 0.00322508455050905*V1722 + 1.62997098133725)+T1723*'Exhaust Gas Math'!$D$14)</f>
        <v>310.15403660183733</v>
      </c>
      <c r="W1723">
        <f>(353.3116967483*V1723^-1.0020802909)*('Exhaust Gas Math'!$E$10/(T1723+'Exhaust Gas Math'!$E$10))+(357.4500179626*V1723^-1.0038444015 )*(T1723/(T1723+'Exhaust Gas Math'!$E$10))</f>
        <v>1.127328711859567</v>
      </c>
      <c r="X1723">
        <f t="shared" si="401"/>
        <v>219.54483437948704</v>
      </c>
      <c r="Y1723">
        <f t="shared" si="402"/>
        <v>137693.71052534145</v>
      </c>
      <c r="Z1723">
        <f t="shared" si="403"/>
        <v>101325</v>
      </c>
    </row>
    <row r="1724" spans="5:26" x14ac:dyDescent="0.2">
      <c r="E1724">
        <f t="shared" si="390"/>
        <v>0.21487499999999018</v>
      </c>
      <c r="F1724">
        <f t="shared" si="391"/>
        <v>101325</v>
      </c>
      <c r="H1724">
        <f t="shared" si="404"/>
        <v>0.21487499999999018</v>
      </c>
      <c r="I1724">
        <f t="shared" si="392"/>
        <v>233.99999999952888</v>
      </c>
      <c r="J1724">
        <f t="shared" si="393"/>
        <v>5.0332792497882001E-2</v>
      </c>
      <c r="K1724">
        <f t="shared" si="394"/>
        <v>-21.485007606057643</v>
      </c>
      <c r="L1724">
        <f t="shared" si="395"/>
        <v>3.9653912344229621E-4</v>
      </c>
      <c r="M1724">
        <f>J1724/SQRT('Exhaust Gas Math'!$E$14*$B$21*$B$23)</f>
        <v>8.5447888572828053E-4</v>
      </c>
      <c r="N1724">
        <f t="shared" si="396"/>
        <v>6.2589395196735426E-2</v>
      </c>
      <c r="O1724">
        <f t="shared" si="397"/>
        <v>4.4364730422194953E-4</v>
      </c>
      <c r="P1724">
        <f t="shared" si="398"/>
        <v>1</v>
      </c>
      <c r="Q1724">
        <f>($B$16/2)*(COS((ACOS((2*'Intake Valve Fxn Scratch'!$B$1)/$B$16-1)/($B$17/2))*(I1724-($B$17/2)))+1)*P1724</f>
        <v>1.9075968031828398E-3</v>
      </c>
      <c r="R1724">
        <f t="shared" si="399"/>
        <v>0.25099957936616313</v>
      </c>
      <c r="S1724">
        <f t="shared" si="400"/>
        <v>5.2893754071570436E-4</v>
      </c>
      <c r="T1724">
        <f>S1724*'Exhaust Gas Math'!$C$14</f>
        <v>6.2664156380134431E-4</v>
      </c>
      <c r="U1724">
        <f>(T1724/'Exhaust Gas Math'!$B$14)+('Exhaust Gas Math'!$D$10)</f>
        <v>2.2071299584798698E-2</v>
      </c>
      <c r="V1724">
        <f>('Exhaust Gas Math'!$E$10*(2.53982214E-12*V1723^4 - 0.0000000071629564556*V1723^3 + 7.56281407226508E-06*V1723^2 - 0.00322508455050905*V1723 + 1.62997098133725)*$B$24+T1724*'Exhaust Gas Math'!$D$14*$B$23)/('Exhaust Gas Math'!$E$10*(2.53982214E-12*V1723^4 - 0.0000000071629564556*V1723^3 + 7.56281407226508E-06*V1723^2 - 0.00322508455050905*V1723 + 1.62997098133725)+T1724*'Exhaust Gas Math'!$D$14)</f>
        <v>310.19716169888676</v>
      </c>
      <c r="W1724">
        <f>(353.3116967483*V1724^-1.0020802909)*('Exhaust Gas Math'!$E$10/(T1724+'Exhaust Gas Math'!$E$10))+(357.4500179626*V1724^-1.0038444015 )*(T1724/(T1724+'Exhaust Gas Math'!$E$10))</f>
        <v>1.1271713061267223</v>
      </c>
      <c r="X1724">
        <f t="shared" si="401"/>
        <v>260.15426638711085</v>
      </c>
      <c r="Y1724">
        <f t="shared" si="402"/>
        <v>143553.47866806234</v>
      </c>
      <c r="Z1724">
        <f t="shared" si="403"/>
        <v>101325</v>
      </c>
    </row>
    <row r="1725" spans="5:26" x14ac:dyDescent="0.2">
      <c r="E1725">
        <f t="shared" si="390"/>
        <v>0.21499999999999017</v>
      </c>
      <c r="F1725">
        <f t="shared" si="391"/>
        <v>101325</v>
      </c>
      <c r="H1725">
        <f t="shared" si="404"/>
        <v>0.21499999999999017</v>
      </c>
      <c r="I1725">
        <f t="shared" si="392"/>
        <v>239.99999999952888</v>
      </c>
      <c r="J1725">
        <f t="shared" si="393"/>
        <v>4.7550000000225814E-2</v>
      </c>
      <c r="K1725">
        <f t="shared" si="394"/>
        <v>-22.998975938380656</v>
      </c>
      <c r="L1725">
        <f t="shared" si="395"/>
        <v>3.7681408238839846E-4</v>
      </c>
      <c r="M1725">
        <f>J1725/SQRT('Exhaust Gas Math'!$E$14*$B$21*$B$23)</f>
        <v>8.0723657480920449E-4</v>
      </c>
      <c r="N1725">
        <f t="shared" si="396"/>
        <v>6.1244119152455166E-2</v>
      </c>
      <c r="O1725">
        <f t="shared" si="397"/>
        <v>4.3411169377862579E-4</v>
      </c>
      <c r="P1725">
        <f t="shared" si="398"/>
        <v>1</v>
      </c>
      <c r="Q1725">
        <f>($B$16/2)*(COS((ACOS((2*'Intake Valve Fxn Scratch'!$B$1)/$B$16-1)/($B$17/2))*(I1725-($B$17/2)))+1)*P1725</f>
        <v>1.5414836237789573E-3</v>
      </c>
      <c r="R1725">
        <f t="shared" si="399"/>
        <v>0.20282679260249437</v>
      </c>
      <c r="S1725">
        <f t="shared" si="400"/>
        <v>5.2595770784493226E-4</v>
      </c>
      <c r="T1725">
        <f>S1725*'Exhaust Gas Math'!$C$14</f>
        <v>6.2311130363588009E-4</v>
      </c>
      <c r="U1725">
        <f>(T1725/'Exhaust Gas Math'!$B$14)+('Exhaust Gas Math'!$D$10)</f>
        <v>2.1949440414434036E-2</v>
      </c>
      <c r="V1725">
        <f>('Exhaust Gas Math'!$E$10*(2.53982214E-12*V1724^4 - 0.0000000071629564556*V1724^3 + 7.56281407226508E-06*V1724^2 - 0.00322508455050905*V1724 + 1.62997098133725)*$B$24+T1725*'Exhaust Gas Math'!$D$14*$B$23)/('Exhaust Gas Math'!$E$10*(2.53982214E-12*V1724^4 - 0.0000000071629564556*V1724^3 + 7.56281407226508E-06*V1724^2 - 0.00322508455050905*V1724 + 1.62997098133725)+T1725*'Exhaust Gas Math'!$D$14)</f>
        <v>310.26507546836405</v>
      </c>
      <c r="W1725">
        <f>(353.3116967483*V1725^-1.0020802909)*('Exhaust Gas Math'!$E$10/(T1725+'Exhaust Gas Math'!$E$10))+(357.4500179626*V1725^-1.0038444015 )*(T1725/(T1725+'Exhaust Gas Math'!$E$10))</f>
        <v>1.1269235109748867</v>
      </c>
      <c r="X1725">
        <f t="shared" si="401"/>
        <v>298.04472634410405</v>
      </c>
      <c r="Y1725">
        <f t="shared" si="402"/>
        <v>150266.87617955482</v>
      </c>
      <c r="Z1725">
        <f t="shared" si="403"/>
        <v>101325</v>
      </c>
    </row>
    <row r="1726" spans="5:26" x14ac:dyDescent="0.2">
      <c r="E1726">
        <f t="shared" si="390"/>
        <v>0.21512499999999016</v>
      </c>
      <c r="F1726">
        <f t="shared" si="391"/>
        <v>101325</v>
      </c>
      <c r="H1726">
        <f t="shared" si="404"/>
        <v>0.21512499999999016</v>
      </c>
      <c r="I1726">
        <f t="shared" si="392"/>
        <v>245.99999999952706</v>
      </c>
      <c r="J1726">
        <f t="shared" si="393"/>
        <v>4.4593551585741464E-2</v>
      </c>
      <c r="K1726">
        <f t="shared" si="394"/>
        <v>-24.260962677477711</v>
      </c>
      <c r="L1726">
        <f t="shared" si="395"/>
        <v>3.5585813026528784E-4</v>
      </c>
      <c r="M1726">
        <f>J1726/SQRT('Exhaust Gas Math'!$E$14*$B$21*$B$23)</f>
        <v>7.5704617961052701E-4</v>
      </c>
      <c r="N1726">
        <f t="shared" si="396"/>
        <v>5.9246088902534286E-2</v>
      </c>
      <c r="O1726">
        <f t="shared" si="397"/>
        <v>4.1994921894810463E-4</v>
      </c>
      <c r="P1726">
        <f t="shared" si="398"/>
        <v>1</v>
      </c>
      <c r="Q1726">
        <f>($B$16/2)*(COS((ACOS((2*'Intake Valve Fxn Scratch'!$B$1)/$B$16-1)/($B$17/2))*(I1726-($B$17/2)))+1)*P1726</f>
        <v>1.2052898326781936E-3</v>
      </c>
      <c r="R1726">
        <f t="shared" si="399"/>
        <v>0.15859076745765704</v>
      </c>
      <c r="S1726">
        <f t="shared" si="400"/>
        <v>5.2249723747642765E-4</v>
      </c>
      <c r="T1726">
        <f>S1726*'Exhaust Gas Math'!$C$14</f>
        <v>6.1901162381305301E-4</v>
      </c>
      <c r="U1726">
        <f>(T1726/'Exhaust Gas Math'!$B$14)+('Exhaust Gas Math'!$D$10)</f>
        <v>2.180792575020114E-2</v>
      </c>
      <c r="V1726">
        <f>('Exhaust Gas Math'!$E$10*(2.53982214E-12*V1725^4 - 0.0000000071629564556*V1725^3 + 7.56281407226508E-06*V1725^2 - 0.00322508455050905*V1725 + 1.62997098133725)*$B$24+T1726*'Exhaust Gas Math'!$D$14*$B$23)/('Exhaust Gas Math'!$E$10*(2.53982214E-12*V1725^4 - 0.0000000071629564556*V1725^3 + 7.56281407226508E-06*V1725^2 - 0.00322508455050905*V1725 + 1.62997098133725)+T1726*'Exhaust Gas Math'!$D$14)</f>
        <v>310.34484558851113</v>
      </c>
      <c r="W1726">
        <f>(353.3116967483*V1726^-1.0020802909)*('Exhaust Gas Math'!$E$10/(T1726+'Exhaust Gas Math'!$E$10))+(357.4500179626*V1726^-1.0038444015 )*(T1726/(T1726+'Exhaust Gas Math'!$E$10))</f>
        <v>1.1266325946186293</v>
      </c>
      <c r="X1726">
        <f t="shared" si="401"/>
        <v>331.56476734791806</v>
      </c>
      <c r="Y1726">
        <f t="shared" si="402"/>
        <v>158130.64481120493</v>
      </c>
      <c r="Z1726">
        <f t="shared" si="403"/>
        <v>101325</v>
      </c>
    </row>
    <row r="1727" spans="5:26" x14ac:dyDescent="0.2">
      <c r="E1727">
        <f t="shared" si="390"/>
        <v>0.21524999999999014</v>
      </c>
      <c r="F1727">
        <f t="shared" si="391"/>
        <v>101325</v>
      </c>
      <c r="H1727">
        <f t="shared" si="404"/>
        <v>0.21524999999999014</v>
      </c>
      <c r="I1727">
        <f t="shared" si="392"/>
        <v>251.99999999952706</v>
      </c>
      <c r="J1727">
        <f t="shared" si="393"/>
        <v>4.1495838721934644E-2</v>
      </c>
      <c r="K1727">
        <f t="shared" si="394"/>
        <v>-25.257141232547557</v>
      </c>
      <c r="L1727">
        <f t="shared" si="395"/>
        <v>3.9769296294121147E-5</v>
      </c>
      <c r="M1727">
        <f>J1727/SQRT('Exhaust Gas Math'!$E$14*$B$21*$B$23)</f>
        <v>7.0445759660505997E-4</v>
      </c>
      <c r="N1727">
        <f t="shared" si="396"/>
        <v>5.6616440724493219E-2</v>
      </c>
      <c r="O1727">
        <f t="shared" si="397"/>
        <v>0</v>
      </c>
      <c r="P1727">
        <f t="shared" si="398"/>
        <v>0</v>
      </c>
      <c r="Q1727">
        <f>($B$16/2)*(COS((ACOS((2*'Intake Valve Fxn Scratch'!$B$1)/$B$16-1)/($B$17/2))*(I1727-($B$17/2)))+1)*P1727</f>
        <v>0</v>
      </c>
      <c r="R1727">
        <f t="shared" si="399"/>
        <v>0</v>
      </c>
      <c r="S1727">
        <f t="shared" si="400"/>
        <v>0</v>
      </c>
      <c r="T1727">
        <f>S1727*'Exhaust Gas Math'!$C$14</f>
        <v>0</v>
      </c>
      <c r="U1727">
        <f>(T1727/'Exhaust Gas Math'!$B$14)+('Exhaust Gas Math'!$D$10)</f>
        <v>4.4059320573952224E-4</v>
      </c>
      <c r="V1727">
        <f>('Exhaust Gas Math'!$E$10*(2.53982214E-12*V1726^4 - 0.0000000071629564556*V1726^3 + 7.56281407226508E-06*V1726^2 - 0.00322508455050905*V1726 + 1.62997098133725)*$B$24+T1727*'Exhaust Gas Math'!$D$14*$B$23)/('Exhaust Gas Math'!$E$10*(2.53982214E-12*V1726^4 - 0.0000000071629564556*V1726^3 + 7.56281407226508E-06*V1726^2 - 0.00322508455050905*V1726 + 1.62997098133725)+T1727*'Exhaust Gas Math'!$D$14)</f>
        <v>1100</v>
      </c>
      <c r="W1727">
        <f>(353.3116967483*V1727^-1.0020802909)*('Exhaust Gas Math'!$E$10/(T1727+'Exhaust Gas Math'!$E$10))+(357.4500179626*V1727^-1.0038444015 )*(T1727/(T1727+'Exhaust Gas Math'!$E$10))</f>
        <v>0.31654710700089367</v>
      </c>
      <c r="X1727">
        <f t="shared" si="401"/>
        <v>0</v>
      </c>
      <c r="Y1727">
        <f t="shared" si="402"/>
        <v>101325</v>
      </c>
      <c r="Z1727">
        <f t="shared" si="403"/>
        <v>101325</v>
      </c>
    </row>
    <row r="1728" spans="5:26" x14ac:dyDescent="0.2">
      <c r="E1728">
        <f t="shared" si="390"/>
        <v>0.21537499999999013</v>
      </c>
      <c r="F1728">
        <f t="shared" si="391"/>
        <v>101325</v>
      </c>
      <c r="H1728">
        <f t="shared" si="404"/>
        <v>0.21537499999999013</v>
      </c>
      <c r="I1728">
        <f t="shared" si="392"/>
        <v>257.99999999952706</v>
      </c>
      <c r="J1728">
        <f t="shared" si="393"/>
        <v>3.8290800599179289E-2</v>
      </c>
      <c r="K1728">
        <f t="shared" si="394"/>
        <v>-25.976597262877089</v>
      </c>
      <c r="L1728">
        <f t="shared" si="395"/>
        <v>3.9769296294121147E-5</v>
      </c>
      <c r="M1728">
        <f>J1728/SQRT('Exhaust Gas Math'!$E$14*$B$21*$B$23)</f>
        <v>6.500469973130796E-4</v>
      </c>
      <c r="N1728">
        <f t="shared" si="396"/>
        <v>5.3401053070224788E-2</v>
      </c>
      <c r="O1728">
        <f t="shared" si="397"/>
        <v>0</v>
      </c>
      <c r="P1728">
        <f t="shared" si="398"/>
        <v>0</v>
      </c>
      <c r="Q1728">
        <f>($B$16/2)*(COS((ACOS((2*'Intake Valve Fxn Scratch'!$B$1)/$B$16-1)/($B$17/2))*(I1728-($B$17/2)))+1)*P1728</f>
        <v>0</v>
      </c>
      <c r="R1728">
        <f t="shared" si="399"/>
        <v>0</v>
      </c>
      <c r="S1728">
        <f t="shared" si="400"/>
        <v>0</v>
      </c>
      <c r="T1728">
        <f>S1728*'Exhaust Gas Math'!$C$14</f>
        <v>0</v>
      </c>
      <c r="U1728">
        <f>(T1728/'Exhaust Gas Math'!$B$14)+('Exhaust Gas Math'!$D$10)</f>
        <v>4.4059320573952224E-4</v>
      </c>
      <c r="V1728">
        <f>('Exhaust Gas Math'!$E$10*(2.53982214E-12*V1727^4 - 0.0000000071629564556*V1727^3 + 7.56281407226508E-06*V1727^2 - 0.00322508455050905*V1727 + 1.62997098133725)*$B$24+T1728*'Exhaust Gas Math'!$D$14*$B$23)/('Exhaust Gas Math'!$E$10*(2.53982214E-12*V1727^4 - 0.0000000071629564556*V1727^3 + 7.56281407226508E-06*V1727^2 - 0.00322508455050905*V1727 + 1.62997098133725)+T1728*'Exhaust Gas Math'!$D$14)</f>
        <v>1100</v>
      </c>
      <c r="W1728">
        <f>(353.3116967483*V1728^-1.0020802909)*('Exhaust Gas Math'!$E$10/(T1728+'Exhaust Gas Math'!$E$10))+(357.4500179626*V1728^-1.0038444015 )*(T1728/(T1728+'Exhaust Gas Math'!$E$10))</f>
        <v>0.31654710700089367</v>
      </c>
      <c r="X1728">
        <f t="shared" si="401"/>
        <v>0</v>
      </c>
      <c r="Y1728">
        <f t="shared" si="402"/>
        <v>101325</v>
      </c>
      <c r="Z1728">
        <f t="shared" si="403"/>
        <v>101325</v>
      </c>
    </row>
    <row r="1729" spans="5:26" x14ac:dyDescent="0.2">
      <c r="E1729">
        <f t="shared" si="390"/>
        <v>0.21549999999999012</v>
      </c>
      <c r="F1729">
        <f t="shared" si="391"/>
        <v>101325</v>
      </c>
      <c r="H1729">
        <f t="shared" si="404"/>
        <v>0.21549999999999012</v>
      </c>
      <c r="I1729">
        <f t="shared" si="392"/>
        <v>263.99999999952524</v>
      </c>
      <c r="J1729">
        <f t="shared" si="393"/>
        <v>3.5013552285845656E-2</v>
      </c>
      <c r="K1729">
        <f t="shared" si="394"/>
        <v>-26.411448257642167</v>
      </c>
      <c r="L1729">
        <f t="shared" si="395"/>
        <v>3.9769296294121147E-5</v>
      </c>
      <c r="M1729">
        <f>J1729/SQRT('Exhaust Gas Math'!$E$14*$B$21*$B$23)</f>
        <v>5.9441051564657868E-4</v>
      </c>
      <c r="N1729">
        <f t="shared" si="396"/>
        <v>4.966953117919598E-2</v>
      </c>
      <c r="O1729">
        <f t="shared" si="397"/>
        <v>0</v>
      </c>
      <c r="P1729">
        <f t="shared" si="398"/>
        <v>0</v>
      </c>
      <c r="Q1729">
        <f>($B$16/2)*(COS((ACOS((2*'Intake Valve Fxn Scratch'!$B$1)/$B$16-1)/($B$17/2))*(I1729-($B$17/2)))+1)*P1729</f>
        <v>0</v>
      </c>
      <c r="R1729">
        <f t="shared" si="399"/>
        <v>0</v>
      </c>
      <c r="S1729">
        <f t="shared" si="400"/>
        <v>0</v>
      </c>
      <c r="T1729">
        <f>S1729*'Exhaust Gas Math'!$C$14</f>
        <v>0</v>
      </c>
      <c r="U1729">
        <f>(T1729/'Exhaust Gas Math'!$B$14)+('Exhaust Gas Math'!$D$10)</f>
        <v>4.4059320573952224E-4</v>
      </c>
      <c r="V1729">
        <f>('Exhaust Gas Math'!$E$10*(2.53982214E-12*V1728^4 - 0.0000000071629564556*V1728^3 + 7.56281407226508E-06*V1728^2 - 0.00322508455050905*V1728 + 1.62997098133725)*$B$24+T1729*'Exhaust Gas Math'!$D$14*$B$23)/('Exhaust Gas Math'!$E$10*(2.53982214E-12*V1728^4 - 0.0000000071629564556*V1728^3 + 7.56281407226508E-06*V1728^2 - 0.00322508455050905*V1728 + 1.62997098133725)+T1729*'Exhaust Gas Math'!$D$14)</f>
        <v>1100</v>
      </c>
      <c r="W1729">
        <f>(353.3116967483*V1729^-1.0020802909)*('Exhaust Gas Math'!$E$10/(T1729+'Exhaust Gas Math'!$E$10))+(357.4500179626*V1729^-1.0038444015 )*(T1729/(T1729+'Exhaust Gas Math'!$E$10))</f>
        <v>0.31654710700089367</v>
      </c>
      <c r="X1729">
        <f t="shared" si="401"/>
        <v>0</v>
      </c>
      <c r="Y1729">
        <f t="shared" si="402"/>
        <v>101325</v>
      </c>
      <c r="Z1729">
        <f t="shared" si="403"/>
        <v>101325</v>
      </c>
    </row>
    <row r="1730" spans="5:26" x14ac:dyDescent="0.2">
      <c r="E1730">
        <f t="shared" si="390"/>
        <v>0.2156249999999901</v>
      </c>
      <c r="F1730">
        <f t="shared" si="391"/>
        <v>101325</v>
      </c>
      <c r="H1730">
        <f t="shared" si="404"/>
        <v>0.2156249999999901</v>
      </c>
      <c r="I1730">
        <f t="shared" si="392"/>
        <v>269.99999999952524</v>
      </c>
      <c r="J1730">
        <f t="shared" si="393"/>
        <v>3.1700000000262914E-2</v>
      </c>
      <c r="K1730">
        <f t="shared" si="394"/>
        <v>-26.556929898345718</v>
      </c>
      <c r="L1730">
        <f t="shared" si="395"/>
        <v>3.9769296294121147E-5</v>
      </c>
      <c r="M1730">
        <f>J1730/SQRT('Exhaust Gas Math'!$E$14*$B$21*$B$23)</f>
        <v>5.3815771654137738E-4</v>
      </c>
      <c r="N1730">
        <f t="shared" si="396"/>
        <v>4.5512549561955169E-2</v>
      </c>
      <c r="O1730">
        <f t="shared" si="397"/>
        <v>0</v>
      </c>
      <c r="P1730">
        <f t="shared" si="398"/>
        <v>0</v>
      </c>
      <c r="Q1730">
        <f>($B$16/2)*(COS((ACOS((2*'Intake Valve Fxn Scratch'!$B$1)/$B$16-1)/($B$17/2))*(I1730-($B$17/2)))+1)*P1730</f>
        <v>0</v>
      </c>
      <c r="R1730">
        <f t="shared" si="399"/>
        <v>0</v>
      </c>
      <c r="S1730">
        <f t="shared" si="400"/>
        <v>0</v>
      </c>
      <c r="T1730">
        <f>S1730*'Exhaust Gas Math'!$C$14</f>
        <v>0</v>
      </c>
      <c r="U1730">
        <f>(T1730/'Exhaust Gas Math'!$B$14)+('Exhaust Gas Math'!$D$10)</f>
        <v>4.4059320573952224E-4</v>
      </c>
      <c r="V1730">
        <f>('Exhaust Gas Math'!$E$10*(2.53982214E-12*V1729^4 - 0.0000000071629564556*V1729^3 + 7.56281407226508E-06*V1729^2 - 0.00322508455050905*V1729 + 1.62997098133725)*$B$24+T1730*'Exhaust Gas Math'!$D$14*$B$23)/('Exhaust Gas Math'!$E$10*(2.53982214E-12*V1729^4 - 0.0000000071629564556*V1729^3 + 7.56281407226508E-06*V1729^2 - 0.00322508455050905*V1729 + 1.62997098133725)+T1730*'Exhaust Gas Math'!$D$14)</f>
        <v>1100</v>
      </c>
      <c r="W1730">
        <f>(353.3116967483*V1730^-1.0020802909)*('Exhaust Gas Math'!$E$10/(T1730+'Exhaust Gas Math'!$E$10))+(357.4500179626*V1730^-1.0038444015 )*(T1730/(T1730+'Exhaust Gas Math'!$E$10))</f>
        <v>0.31654710700089367</v>
      </c>
      <c r="X1730">
        <f t="shared" si="401"/>
        <v>0</v>
      </c>
      <c r="Y1730">
        <f t="shared" si="402"/>
        <v>101325</v>
      </c>
      <c r="Z1730">
        <f t="shared" si="403"/>
        <v>101325</v>
      </c>
    </row>
    <row r="1731" spans="5:26" x14ac:dyDescent="0.2">
      <c r="E1731">
        <f t="shared" si="390"/>
        <v>0.21574999999999009</v>
      </c>
      <c r="F1731">
        <f t="shared" si="391"/>
        <v>101325</v>
      </c>
      <c r="H1731">
        <f t="shared" si="404"/>
        <v>0.21574999999999009</v>
      </c>
      <c r="I1731">
        <f t="shared" si="392"/>
        <v>275.99999999952342</v>
      </c>
      <c r="J1731">
        <f t="shared" si="393"/>
        <v>2.8386447714677285E-2</v>
      </c>
      <c r="K1731">
        <f t="shared" si="394"/>
        <v>-26.41144825768821</v>
      </c>
      <c r="L1731">
        <f t="shared" si="395"/>
        <v>3.9769296294121147E-5</v>
      </c>
      <c r="M1731">
        <f>J1731/SQRT('Exhaust Gas Math'!$E$14*$B$21*$B$23)</f>
        <v>4.8190491743612703E-4</v>
      </c>
      <c r="N1731">
        <f t="shared" si="396"/>
        <v>4.1037700628504252E-2</v>
      </c>
      <c r="O1731">
        <f t="shared" si="397"/>
        <v>0</v>
      </c>
      <c r="P1731">
        <f t="shared" si="398"/>
        <v>0</v>
      </c>
      <c r="Q1731">
        <f>($B$16/2)*(COS((ACOS((2*'Intake Valve Fxn Scratch'!$B$1)/$B$16-1)/($B$17/2))*(I1731-($B$17/2)))+1)*P1731</f>
        <v>0</v>
      </c>
      <c r="R1731">
        <f t="shared" si="399"/>
        <v>0</v>
      </c>
      <c r="S1731">
        <f t="shared" si="400"/>
        <v>0</v>
      </c>
      <c r="T1731">
        <f>S1731*'Exhaust Gas Math'!$C$14</f>
        <v>0</v>
      </c>
      <c r="U1731">
        <f>(T1731/'Exhaust Gas Math'!$B$14)+('Exhaust Gas Math'!$D$10)</f>
        <v>4.4059320573952224E-4</v>
      </c>
      <c r="V1731">
        <f>('Exhaust Gas Math'!$E$10*(2.53982214E-12*V1730^4 - 0.0000000071629564556*V1730^3 + 7.56281407226508E-06*V1730^2 - 0.00322508455050905*V1730 + 1.62997098133725)*$B$24+T1731*'Exhaust Gas Math'!$D$14*$B$23)/('Exhaust Gas Math'!$E$10*(2.53982214E-12*V1730^4 - 0.0000000071629564556*V1730^3 + 7.56281407226508E-06*V1730^2 - 0.00322508455050905*V1730 + 1.62997098133725)+T1731*'Exhaust Gas Math'!$D$14)</f>
        <v>1100</v>
      </c>
      <c r="W1731">
        <f>(353.3116967483*V1731^-1.0020802909)*('Exhaust Gas Math'!$E$10/(T1731+'Exhaust Gas Math'!$E$10))+(357.4500179626*V1731^-1.0038444015 )*(T1731/(T1731+'Exhaust Gas Math'!$E$10))</f>
        <v>0.31654710700089367</v>
      </c>
      <c r="X1731">
        <f t="shared" si="401"/>
        <v>0</v>
      </c>
      <c r="Y1731">
        <f t="shared" si="402"/>
        <v>101325</v>
      </c>
      <c r="Z1731">
        <f t="shared" si="403"/>
        <v>101325</v>
      </c>
    </row>
    <row r="1732" spans="5:26" x14ac:dyDescent="0.2">
      <c r="E1732">
        <f t="shared" ref="E1732:E1795" si="405">H1732</f>
        <v>0.21587499999999007</v>
      </c>
      <c r="F1732">
        <f t="shared" ref="F1732:F1795" si="406">Z1732</f>
        <v>101325</v>
      </c>
      <c r="H1732">
        <f t="shared" si="404"/>
        <v>0.21587499999999007</v>
      </c>
      <c r="I1732">
        <f t="shared" si="392"/>
        <v>281.99999999952342</v>
      </c>
      <c r="J1732">
        <f t="shared" si="393"/>
        <v>2.5109199401334159E-2</v>
      </c>
      <c r="K1732">
        <f t="shared" si="394"/>
        <v>-25.976597262968522</v>
      </c>
      <c r="L1732">
        <f t="shared" si="395"/>
        <v>3.9769296294121147E-5</v>
      </c>
      <c r="M1732">
        <f>J1732/SQRT('Exhaust Gas Math'!$E$14*$B$21*$B$23)</f>
        <v>4.2626843576946494E-4</v>
      </c>
      <c r="N1732">
        <f t="shared" si="396"/>
        <v>3.6364153775024562E-2</v>
      </c>
      <c r="O1732">
        <f t="shared" si="397"/>
        <v>0</v>
      </c>
      <c r="P1732">
        <f t="shared" si="398"/>
        <v>0</v>
      </c>
      <c r="Q1732">
        <f>($B$16/2)*(COS((ACOS((2*'Intake Valve Fxn Scratch'!$B$1)/$B$16-1)/($B$17/2))*(I1732-($B$17/2)))+1)*P1732</f>
        <v>0</v>
      </c>
      <c r="R1732">
        <f t="shared" si="399"/>
        <v>0</v>
      </c>
      <c r="S1732">
        <f t="shared" si="400"/>
        <v>0</v>
      </c>
      <c r="T1732">
        <f>S1732*'Exhaust Gas Math'!$C$14</f>
        <v>0</v>
      </c>
      <c r="U1732">
        <f>(T1732/'Exhaust Gas Math'!$B$14)+('Exhaust Gas Math'!$D$10)</f>
        <v>4.4059320573952224E-4</v>
      </c>
      <c r="V1732">
        <f>('Exhaust Gas Math'!$E$10*(2.53982214E-12*V1731^4 - 0.0000000071629564556*V1731^3 + 7.56281407226508E-06*V1731^2 - 0.00322508455050905*V1731 + 1.62997098133725)*$B$24+T1732*'Exhaust Gas Math'!$D$14*$B$23)/('Exhaust Gas Math'!$E$10*(2.53982214E-12*V1731^4 - 0.0000000071629564556*V1731^3 + 7.56281407226508E-06*V1731^2 - 0.00322508455050905*V1731 + 1.62997098133725)+T1732*'Exhaust Gas Math'!$D$14)</f>
        <v>1100</v>
      </c>
      <c r="W1732">
        <f>(353.3116967483*V1732^-1.0020802909)*('Exhaust Gas Math'!$E$10/(T1732+'Exhaust Gas Math'!$E$10))+(357.4500179626*V1732^-1.0038444015 )*(T1732/(T1732+'Exhaust Gas Math'!$E$10))</f>
        <v>0.31654710700089367</v>
      </c>
      <c r="X1732">
        <f t="shared" si="401"/>
        <v>0</v>
      </c>
      <c r="Y1732">
        <f t="shared" si="402"/>
        <v>101325</v>
      </c>
      <c r="Z1732">
        <f t="shared" si="403"/>
        <v>101325</v>
      </c>
    </row>
    <row r="1733" spans="5:26" x14ac:dyDescent="0.2">
      <c r="E1733">
        <f t="shared" si="405"/>
        <v>0.21599999999999006</v>
      </c>
      <c r="F1733">
        <f t="shared" si="406"/>
        <v>101325</v>
      </c>
      <c r="H1733">
        <f t="shared" si="404"/>
        <v>0.21599999999999006</v>
      </c>
      <c r="I1733">
        <f t="shared" ref="I1733:I1796" si="407">($B$11*360*H1733)-(720*FLOOR(H1733/(2/$B$11),1))</f>
        <v>287.99999999952342</v>
      </c>
      <c r="J1733">
        <f t="shared" ref="J1733:J1796" si="408">-(($B$4/1000)/2)*COS($B$12*H1733)+(($B$4/1000)/2)</f>
        <v>2.1904161278564586E-2</v>
      </c>
      <c r="K1733">
        <f t="shared" ref="K1733:K1796" si="409">($B$4/1000/2)*$B$12*SIN($B$12*H1733)</f>
        <v>-25.257141232683452</v>
      </c>
      <c r="L1733">
        <f t="shared" ref="L1733:L1796" si="410">$B$8+P1733*(J1733*$B$6)</f>
        <v>3.9769296294121147E-5</v>
      </c>
      <c r="M1733">
        <f>J1733/SQRT('Exhaust Gas Math'!$E$14*$B$21*$B$23)</f>
        <v>3.7185783647724317E-4</v>
      </c>
      <c r="N1733">
        <f t="shared" ref="N1733:N1796" si="411">-(($B$4/1000)/2)*COS($B$12*(H1733-M1733))+(($B$4/1000)/2)</f>
        <v>3.1616553880233128E-2</v>
      </c>
      <c r="O1733">
        <f t="shared" ref="O1733:O1796" si="412">N1733*$B$6*P1733</f>
        <v>0</v>
      </c>
      <c r="P1733">
        <f t="shared" ref="P1733:P1796" si="413">IF(I1733&lt;=$B$17,1,0)</f>
        <v>0</v>
      </c>
      <c r="Q1733">
        <f>($B$16/2)*(COS((ACOS((2*'Intake Valve Fxn Scratch'!$B$1)/$B$16-1)/($B$17/2))*(I1733-($B$17/2)))+1)*P1733</f>
        <v>0</v>
      </c>
      <c r="R1733">
        <f t="shared" ref="R1733:R1796" si="414">Q1733/$B$16</f>
        <v>0</v>
      </c>
      <c r="S1733">
        <f t="shared" ref="S1733:S1796" si="415">P1733*($B$13*R1733*(O1733-O1732)*$B$19+S1732)</f>
        <v>0</v>
      </c>
      <c r="T1733">
        <f>S1733*'Exhaust Gas Math'!$C$14</f>
        <v>0</v>
      </c>
      <c r="U1733">
        <f>(T1733/'Exhaust Gas Math'!$B$14)+('Exhaust Gas Math'!$D$10)</f>
        <v>4.4059320573952224E-4</v>
      </c>
      <c r="V1733">
        <f>('Exhaust Gas Math'!$E$10*(2.53982214E-12*V1732^4 - 0.0000000071629564556*V1732^3 + 7.56281407226508E-06*V1732^2 - 0.00322508455050905*V1732 + 1.62997098133725)*$B$24+T1733*'Exhaust Gas Math'!$D$14*$B$23)/('Exhaust Gas Math'!$E$10*(2.53982214E-12*V1732^4 - 0.0000000071629564556*V1732^3 + 7.56281407226508E-06*V1732^2 - 0.00322508455050905*V1732 + 1.62997098133725)+T1733*'Exhaust Gas Math'!$D$14)</f>
        <v>1100</v>
      </c>
      <c r="W1733">
        <f>(353.3116967483*V1733^-1.0020802909)*('Exhaust Gas Math'!$E$10/(T1733+'Exhaust Gas Math'!$E$10))+(357.4500179626*V1733^-1.0038444015 )*(T1733/(T1733+'Exhaust Gas Math'!$E$10))</f>
        <v>0.31654710700089367</v>
      </c>
      <c r="X1733">
        <f t="shared" ref="X1733:X1796" si="416">P1733*SIGN(K1733)*-0.5*W1733*K1733^2</f>
        <v>0</v>
      </c>
      <c r="Y1733">
        <f t="shared" ref="Y1733:Y1796" si="417">(U1733*$B$21*V1733)/L1733</f>
        <v>101325</v>
      </c>
      <c r="Z1733">
        <f t="shared" ref="Z1733:Z1796" si="418">IF((X1733+Y1733)&lt;$B$22,(X1733+Y1733),$B$22)</f>
        <v>101325</v>
      </c>
    </row>
    <row r="1734" spans="5:26" x14ac:dyDescent="0.2">
      <c r="E1734">
        <f t="shared" si="405"/>
        <v>0.21612499999999005</v>
      </c>
      <c r="F1734">
        <f t="shared" si="406"/>
        <v>101325</v>
      </c>
      <c r="H1734">
        <f t="shared" si="404"/>
        <v>0.21612499999999005</v>
      </c>
      <c r="I1734">
        <f t="shared" si="407"/>
        <v>293.99999999952161</v>
      </c>
      <c r="J1734">
        <f t="shared" si="408"/>
        <v>1.880644841473807E-2</v>
      </c>
      <c r="K1734">
        <f t="shared" si="409"/>
        <v>-24.260962677656575</v>
      </c>
      <c r="L1734">
        <f t="shared" si="410"/>
        <v>3.9769296294121147E-5</v>
      </c>
      <c r="M1734">
        <f>J1734/SQRT('Exhaust Gas Math'!$E$14*$B$21*$B$23)</f>
        <v>3.1926925347144182E-4</v>
      </c>
      <c r="N1734">
        <f t="shared" si="411"/>
        <v>2.6918663562970249E-2</v>
      </c>
      <c r="O1734">
        <f t="shared" si="412"/>
        <v>0</v>
      </c>
      <c r="P1734">
        <f t="shared" si="413"/>
        <v>0</v>
      </c>
      <c r="Q1734">
        <f>($B$16/2)*(COS((ACOS((2*'Intake Valve Fxn Scratch'!$B$1)/$B$16-1)/($B$17/2))*(I1734-($B$17/2)))+1)*P1734</f>
        <v>0</v>
      </c>
      <c r="R1734">
        <f t="shared" si="414"/>
        <v>0</v>
      </c>
      <c r="S1734">
        <f t="shared" si="415"/>
        <v>0</v>
      </c>
      <c r="T1734">
        <f>S1734*'Exhaust Gas Math'!$C$14</f>
        <v>0</v>
      </c>
      <c r="U1734">
        <f>(T1734/'Exhaust Gas Math'!$B$14)+('Exhaust Gas Math'!$D$10)</f>
        <v>4.4059320573952224E-4</v>
      </c>
      <c r="V1734">
        <f>('Exhaust Gas Math'!$E$10*(2.53982214E-12*V1733^4 - 0.0000000071629564556*V1733^3 + 7.56281407226508E-06*V1733^2 - 0.00322508455050905*V1733 + 1.62997098133725)*$B$24+T1734*'Exhaust Gas Math'!$D$14*$B$23)/('Exhaust Gas Math'!$E$10*(2.53982214E-12*V1733^4 - 0.0000000071629564556*V1733^3 + 7.56281407226508E-06*V1733^2 - 0.00322508455050905*V1733 + 1.62997098133725)+T1734*'Exhaust Gas Math'!$D$14)</f>
        <v>1100</v>
      </c>
      <c r="W1734">
        <f>(353.3116967483*V1734^-1.0020802909)*('Exhaust Gas Math'!$E$10/(T1734+'Exhaust Gas Math'!$E$10))+(357.4500179626*V1734^-1.0038444015 )*(T1734/(T1734+'Exhaust Gas Math'!$E$10))</f>
        <v>0.31654710700089367</v>
      </c>
      <c r="X1734">
        <f t="shared" si="416"/>
        <v>0</v>
      </c>
      <c r="Y1734">
        <f t="shared" si="417"/>
        <v>101325</v>
      </c>
      <c r="Z1734">
        <f t="shared" si="418"/>
        <v>101325</v>
      </c>
    </row>
    <row r="1735" spans="5:26" x14ac:dyDescent="0.2">
      <c r="E1735">
        <f t="shared" si="405"/>
        <v>0.21624999999999003</v>
      </c>
      <c r="F1735">
        <f t="shared" si="406"/>
        <v>101325</v>
      </c>
      <c r="H1735">
        <f t="shared" ref="H1735:H1798" si="419">H1734+$B$2</f>
        <v>0.21624999999999003</v>
      </c>
      <c r="I1735">
        <f t="shared" si="407"/>
        <v>299.99999999952161</v>
      </c>
      <c r="J1735">
        <f t="shared" si="408"/>
        <v>1.5850000000228778E-2</v>
      </c>
      <c r="K1735">
        <f t="shared" si="409"/>
        <v>-22.998975938600537</v>
      </c>
      <c r="L1735">
        <f t="shared" si="410"/>
        <v>3.9769296294121147E-5</v>
      </c>
      <c r="M1735">
        <f>J1735/SQRT('Exhaust Gas Math'!$E$14*$B$21*$B$23)</f>
        <v>2.6907885827234085E-4</v>
      </c>
      <c r="N1735">
        <f t="shared" si="411"/>
        <v>2.2387269429907923E-2</v>
      </c>
      <c r="O1735">
        <f t="shared" si="412"/>
        <v>0</v>
      </c>
      <c r="P1735">
        <f t="shared" si="413"/>
        <v>0</v>
      </c>
      <c r="Q1735">
        <f>($B$16/2)*(COS((ACOS((2*'Intake Valve Fxn Scratch'!$B$1)/$B$16-1)/($B$17/2))*(I1735-($B$17/2)))+1)*P1735</f>
        <v>0</v>
      </c>
      <c r="R1735">
        <f t="shared" si="414"/>
        <v>0</v>
      </c>
      <c r="S1735">
        <f t="shared" si="415"/>
        <v>0</v>
      </c>
      <c r="T1735">
        <f>S1735*'Exhaust Gas Math'!$C$14</f>
        <v>0</v>
      </c>
      <c r="U1735">
        <f>(T1735/'Exhaust Gas Math'!$B$14)+('Exhaust Gas Math'!$D$10)</f>
        <v>4.4059320573952224E-4</v>
      </c>
      <c r="V1735">
        <f>('Exhaust Gas Math'!$E$10*(2.53982214E-12*V1734^4 - 0.0000000071629564556*V1734^3 + 7.56281407226508E-06*V1734^2 - 0.00322508455050905*V1734 + 1.62997098133725)*$B$24+T1735*'Exhaust Gas Math'!$D$14*$B$23)/('Exhaust Gas Math'!$E$10*(2.53982214E-12*V1734^4 - 0.0000000071629564556*V1734^3 + 7.56281407226508E-06*V1734^2 - 0.00322508455050905*V1734 + 1.62997098133725)+T1735*'Exhaust Gas Math'!$D$14)</f>
        <v>1100</v>
      </c>
      <c r="W1735">
        <f>(353.3116967483*V1735^-1.0020802909)*('Exhaust Gas Math'!$E$10/(T1735+'Exhaust Gas Math'!$E$10))+(357.4500179626*V1735^-1.0038444015 )*(T1735/(T1735+'Exhaust Gas Math'!$E$10))</f>
        <v>0.31654710700089367</v>
      </c>
      <c r="X1735">
        <f t="shared" si="416"/>
        <v>0</v>
      </c>
      <c r="Y1735">
        <f t="shared" si="417"/>
        <v>101325</v>
      </c>
      <c r="Z1735">
        <f t="shared" si="418"/>
        <v>101325</v>
      </c>
    </row>
    <row r="1736" spans="5:26" x14ac:dyDescent="0.2">
      <c r="E1736">
        <f t="shared" si="405"/>
        <v>0.21637499999999002</v>
      </c>
      <c r="F1736">
        <f t="shared" si="406"/>
        <v>101325</v>
      </c>
      <c r="H1736">
        <f t="shared" si="419"/>
        <v>0.21637499999999002</v>
      </c>
      <c r="I1736">
        <f t="shared" si="407"/>
        <v>305.99999999952161</v>
      </c>
      <c r="J1736">
        <f t="shared" si="408"/>
        <v>1.3067207502542668E-2</v>
      </c>
      <c r="K1736">
        <f t="shared" si="409"/>
        <v>-21.485007606316127</v>
      </c>
      <c r="L1736">
        <f t="shared" si="410"/>
        <v>3.9769296294121147E-5</v>
      </c>
      <c r="M1736">
        <f>J1736/SQRT('Exhaust Gas Math'!$E$14*$B$21*$B$23)</f>
        <v>2.2183654735275686E-4</v>
      </c>
      <c r="N1736">
        <f t="shared" si="411"/>
        <v>1.8126827986550548E-2</v>
      </c>
      <c r="O1736">
        <f t="shared" si="412"/>
        <v>0</v>
      </c>
      <c r="P1736">
        <f t="shared" si="413"/>
        <v>0</v>
      </c>
      <c r="Q1736">
        <f>($B$16/2)*(COS((ACOS((2*'Intake Valve Fxn Scratch'!$B$1)/$B$16-1)/($B$17/2))*(I1736-($B$17/2)))+1)*P1736</f>
        <v>0</v>
      </c>
      <c r="R1736">
        <f t="shared" si="414"/>
        <v>0</v>
      </c>
      <c r="S1736">
        <f t="shared" si="415"/>
        <v>0</v>
      </c>
      <c r="T1736">
        <f>S1736*'Exhaust Gas Math'!$C$14</f>
        <v>0</v>
      </c>
      <c r="U1736">
        <f>(T1736/'Exhaust Gas Math'!$B$14)+('Exhaust Gas Math'!$D$10)</f>
        <v>4.4059320573952224E-4</v>
      </c>
      <c r="V1736">
        <f>('Exhaust Gas Math'!$E$10*(2.53982214E-12*V1735^4 - 0.0000000071629564556*V1735^3 + 7.56281407226508E-06*V1735^2 - 0.00322508455050905*V1735 + 1.62997098133725)*$B$24+T1736*'Exhaust Gas Math'!$D$14*$B$23)/('Exhaust Gas Math'!$E$10*(2.53982214E-12*V1735^4 - 0.0000000071629564556*V1735^3 + 7.56281407226508E-06*V1735^2 - 0.00322508455050905*V1735 + 1.62997098133725)+T1736*'Exhaust Gas Math'!$D$14)</f>
        <v>1100</v>
      </c>
      <c r="W1736">
        <f>(353.3116967483*V1736^-1.0020802909)*('Exhaust Gas Math'!$E$10/(T1736+'Exhaust Gas Math'!$E$10))+(357.4500179626*V1736^-1.0038444015 )*(T1736/(T1736+'Exhaust Gas Math'!$E$10))</f>
        <v>0.31654710700089367</v>
      </c>
      <c r="X1736">
        <f t="shared" si="416"/>
        <v>0</v>
      </c>
      <c r="Y1736">
        <f t="shared" si="417"/>
        <v>101325</v>
      </c>
      <c r="Z1736">
        <f t="shared" si="418"/>
        <v>101325</v>
      </c>
    </row>
    <row r="1737" spans="5:26" x14ac:dyDescent="0.2">
      <c r="E1737">
        <f t="shared" si="405"/>
        <v>0.21649999999999001</v>
      </c>
      <c r="F1737">
        <f t="shared" si="406"/>
        <v>101325</v>
      </c>
      <c r="H1737">
        <f t="shared" si="419"/>
        <v>0.21649999999999001</v>
      </c>
      <c r="I1737">
        <f t="shared" si="407"/>
        <v>311.99999999951979</v>
      </c>
      <c r="J1737">
        <f t="shared" si="408"/>
        <v>1.0488559778621155E-2</v>
      </c>
      <c r="K1737">
        <f t="shared" si="409"/>
        <v>-19.735645034670092</v>
      </c>
      <c r="L1737">
        <f t="shared" si="410"/>
        <v>3.9769296294121147E-5</v>
      </c>
      <c r="M1737">
        <f>J1737/SQRT('Exhaust Gas Math'!$E$14*$B$21*$B$23)</f>
        <v>1.780599173572139E-4</v>
      </c>
      <c r="N1737">
        <f t="shared" si="411"/>
        <v>1.4225230309121827E-2</v>
      </c>
      <c r="O1737">
        <f t="shared" si="412"/>
        <v>0</v>
      </c>
      <c r="P1737">
        <f t="shared" si="413"/>
        <v>0</v>
      </c>
      <c r="Q1737">
        <f>($B$16/2)*(COS((ACOS((2*'Intake Valve Fxn Scratch'!$B$1)/$B$16-1)/($B$17/2))*(I1737-($B$17/2)))+1)*P1737</f>
        <v>0</v>
      </c>
      <c r="R1737">
        <f t="shared" si="414"/>
        <v>0</v>
      </c>
      <c r="S1737">
        <f t="shared" si="415"/>
        <v>0</v>
      </c>
      <c r="T1737">
        <f>S1737*'Exhaust Gas Math'!$C$14</f>
        <v>0</v>
      </c>
      <c r="U1737">
        <f>(T1737/'Exhaust Gas Math'!$B$14)+('Exhaust Gas Math'!$D$10)</f>
        <v>4.4059320573952224E-4</v>
      </c>
      <c r="V1737">
        <f>('Exhaust Gas Math'!$E$10*(2.53982214E-12*V1736^4 - 0.0000000071629564556*V1736^3 + 7.56281407226508E-06*V1736^2 - 0.00322508455050905*V1736 + 1.62997098133725)*$B$24+T1737*'Exhaust Gas Math'!$D$14*$B$23)/('Exhaust Gas Math'!$E$10*(2.53982214E-12*V1736^4 - 0.0000000071629564556*V1736^3 + 7.56281407226508E-06*V1736^2 - 0.00322508455050905*V1736 + 1.62997098133725)+T1737*'Exhaust Gas Math'!$D$14)</f>
        <v>1100</v>
      </c>
      <c r="W1737">
        <f>(353.3116967483*V1737^-1.0020802909)*('Exhaust Gas Math'!$E$10/(T1737+'Exhaust Gas Math'!$E$10))+(357.4500179626*V1737^-1.0038444015 )*(T1737/(T1737+'Exhaust Gas Math'!$E$10))</f>
        <v>0.31654710700089367</v>
      </c>
      <c r="X1737">
        <f t="shared" si="416"/>
        <v>0</v>
      </c>
      <c r="Y1737">
        <f t="shared" si="417"/>
        <v>101325</v>
      </c>
      <c r="Z1737">
        <f t="shared" si="418"/>
        <v>101325</v>
      </c>
    </row>
    <row r="1738" spans="5:26" x14ac:dyDescent="0.2">
      <c r="E1738">
        <f t="shared" si="405"/>
        <v>0.21662499999998999</v>
      </c>
      <c r="F1738">
        <f t="shared" si="406"/>
        <v>101325</v>
      </c>
      <c r="H1738">
        <f t="shared" si="419"/>
        <v>0.21662499999998999</v>
      </c>
      <c r="I1738">
        <f t="shared" si="407"/>
        <v>317.99999999951979</v>
      </c>
      <c r="J1738">
        <f t="shared" si="408"/>
        <v>8.142309032544235E-3</v>
      </c>
      <c r="K1738">
        <f t="shared" si="409"/>
        <v>-17.770054606075036</v>
      </c>
      <c r="L1738">
        <f t="shared" si="410"/>
        <v>3.9769296294121147E-5</v>
      </c>
      <c r="M1738">
        <f>J1738/SQRT('Exhaust Gas Math'!$E$14*$B$21*$B$23)</f>
        <v>1.3822859420479163E-4</v>
      </c>
      <c r="N1738">
        <f t="shared" si="411"/>
        <v>1.0750931841773784E-2</v>
      </c>
      <c r="O1738">
        <f t="shared" si="412"/>
        <v>0</v>
      </c>
      <c r="P1738">
        <f t="shared" si="413"/>
        <v>0</v>
      </c>
      <c r="Q1738">
        <f>($B$16/2)*(COS((ACOS((2*'Intake Valve Fxn Scratch'!$B$1)/$B$16-1)/($B$17/2))*(I1738-($B$17/2)))+1)*P1738</f>
        <v>0</v>
      </c>
      <c r="R1738">
        <f t="shared" si="414"/>
        <v>0</v>
      </c>
      <c r="S1738">
        <f t="shared" si="415"/>
        <v>0</v>
      </c>
      <c r="T1738">
        <f>S1738*'Exhaust Gas Math'!$C$14</f>
        <v>0</v>
      </c>
      <c r="U1738">
        <f>(T1738/'Exhaust Gas Math'!$B$14)+('Exhaust Gas Math'!$D$10)</f>
        <v>4.4059320573952224E-4</v>
      </c>
      <c r="V1738">
        <f>('Exhaust Gas Math'!$E$10*(2.53982214E-12*V1737^4 - 0.0000000071629564556*V1737^3 + 7.56281407226508E-06*V1737^2 - 0.00322508455050905*V1737 + 1.62997098133725)*$B$24+T1738*'Exhaust Gas Math'!$D$14*$B$23)/('Exhaust Gas Math'!$E$10*(2.53982214E-12*V1737^4 - 0.0000000071629564556*V1737^3 + 7.56281407226508E-06*V1737^2 - 0.00322508455050905*V1737 + 1.62997098133725)+T1738*'Exhaust Gas Math'!$D$14)</f>
        <v>1100</v>
      </c>
      <c r="W1738">
        <f>(353.3116967483*V1738^-1.0020802909)*('Exhaust Gas Math'!$E$10/(T1738+'Exhaust Gas Math'!$E$10))+(357.4500179626*V1738^-1.0038444015 )*(T1738/(T1738+'Exhaust Gas Math'!$E$10))</f>
        <v>0.31654710700089367</v>
      </c>
      <c r="X1738">
        <f t="shared" si="416"/>
        <v>0</v>
      </c>
      <c r="Y1738">
        <f t="shared" si="417"/>
        <v>101325</v>
      </c>
      <c r="Z1738">
        <f t="shared" si="418"/>
        <v>101325</v>
      </c>
    </row>
    <row r="1739" spans="5:26" x14ac:dyDescent="0.2">
      <c r="E1739">
        <f t="shared" si="405"/>
        <v>0.21674999999998998</v>
      </c>
      <c r="F1739">
        <f t="shared" si="406"/>
        <v>101325</v>
      </c>
      <c r="H1739">
        <f t="shared" si="419"/>
        <v>0.21674999999998998</v>
      </c>
      <c r="I1739">
        <f t="shared" si="407"/>
        <v>323.99999999951979</v>
      </c>
      <c r="J1739">
        <f t="shared" si="408"/>
        <v>6.0541612784704539E-3</v>
      </c>
      <c r="K1739">
        <f t="shared" si="409"/>
        <v>-15.609771740592876</v>
      </c>
      <c r="L1739">
        <f t="shared" si="410"/>
        <v>3.9769296294121147E-5</v>
      </c>
      <c r="M1739">
        <f>J1739/SQRT('Exhaust Gas Math'!$E$14*$B$21*$B$23)</f>
        <v>1.0277897820718811E-4</v>
      </c>
      <c r="N1739">
        <f t="shared" si="411"/>
        <v>7.7515449033968807E-3</v>
      </c>
      <c r="O1739">
        <f t="shared" si="412"/>
        <v>0</v>
      </c>
      <c r="P1739">
        <f t="shared" si="413"/>
        <v>0</v>
      </c>
      <c r="Q1739">
        <f>($B$16/2)*(COS((ACOS((2*'Intake Valve Fxn Scratch'!$B$1)/$B$16-1)/($B$17/2))*(I1739-($B$17/2)))+1)*P1739</f>
        <v>0</v>
      </c>
      <c r="R1739">
        <f t="shared" si="414"/>
        <v>0</v>
      </c>
      <c r="S1739">
        <f t="shared" si="415"/>
        <v>0</v>
      </c>
      <c r="T1739">
        <f>S1739*'Exhaust Gas Math'!$C$14</f>
        <v>0</v>
      </c>
      <c r="U1739">
        <f>(T1739/'Exhaust Gas Math'!$B$14)+('Exhaust Gas Math'!$D$10)</f>
        <v>4.4059320573952224E-4</v>
      </c>
      <c r="V1739">
        <f>('Exhaust Gas Math'!$E$10*(2.53982214E-12*V1738^4 - 0.0000000071629564556*V1738^3 + 7.56281407226508E-06*V1738^2 - 0.00322508455050905*V1738 + 1.62997098133725)*$B$24+T1739*'Exhaust Gas Math'!$D$14*$B$23)/('Exhaust Gas Math'!$E$10*(2.53982214E-12*V1738^4 - 0.0000000071629564556*V1738^3 + 7.56281407226508E-06*V1738^2 - 0.00322508455050905*V1738 + 1.62997098133725)+T1739*'Exhaust Gas Math'!$D$14)</f>
        <v>1100</v>
      </c>
      <c r="W1739">
        <f>(353.3116967483*V1739^-1.0020802909)*('Exhaust Gas Math'!$E$10/(T1739+'Exhaust Gas Math'!$E$10))+(357.4500179626*V1739^-1.0038444015 )*(T1739/(T1739+'Exhaust Gas Math'!$E$10))</f>
        <v>0.31654710700089367</v>
      </c>
      <c r="X1739">
        <f t="shared" si="416"/>
        <v>0</v>
      </c>
      <c r="Y1739">
        <f t="shared" si="417"/>
        <v>101325</v>
      </c>
      <c r="Z1739">
        <f t="shared" si="418"/>
        <v>101325</v>
      </c>
    </row>
    <row r="1740" spans="5:26" x14ac:dyDescent="0.2">
      <c r="E1740">
        <f t="shared" si="405"/>
        <v>0.21687499999998996</v>
      </c>
      <c r="F1740">
        <f t="shared" si="406"/>
        <v>101325</v>
      </c>
      <c r="H1740">
        <f t="shared" si="419"/>
        <v>0.21687499999998996</v>
      </c>
      <c r="I1740">
        <f t="shared" si="407"/>
        <v>329.99999999951797</v>
      </c>
      <c r="J1740">
        <f t="shared" si="408"/>
        <v>4.24699470016646E-3</v>
      </c>
      <c r="K1740">
        <f t="shared" si="409"/>
        <v>-13.278464949366086</v>
      </c>
      <c r="L1740">
        <f t="shared" si="410"/>
        <v>3.9769296294121147E-5</v>
      </c>
      <c r="M1740">
        <f>J1740/SQRT('Exhaust Gas Math'!$E$14*$B$21*$B$23)</f>
        <v>7.2099462775582261E-5</v>
      </c>
      <c r="N1740">
        <f t="shared" si="411"/>
        <v>5.253847264619884E-3</v>
      </c>
      <c r="O1740">
        <f t="shared" si="412"/>
        <v>0</v>
      </c>
      <c r="P1740">
        <f t="shared" si="413"/>
        <v>0</v>
      </c>
      <c r="Q1740">
        <f>($B$16/2)*(COS((ACOS((2*'Intake Valve Fxn Scratch'!$B$1)/$B$16-1)/($B$17/2))*(I1740-($B$17/2)))+1)*P1740</f>
        <v>0</v>
      </c>
      <c r="R1740">
        <f t="shared" si="414"/>
        <v>0</v>
      </c>
      <c r="S1740">
        <f t="shared" si="415"/>
        <v>0</v>
      </c>
      <c r="T1740">
        <f>S1740*'Exhaust Gas Math'!$C$14</f>
        <v>0</v>
      </c>
      <c r="U1740">
        <f>(T1740/'Exhaust Gas Math'!$B$14)+('Exhaust Gas Math'!$D$10)</f>
        <v>4.4059320573952224E-4</v>
      </c>
      <c r="V1740">
        <f>('Exhaust Gas Math'!$E$10*(2.53982214E-12*V1739^4 - 0.0000000071629564556*V1739^3 + 7.56281407226508E-06*V1739^2 - 0.00322508455050905*V1739 + 1.62997098133725)*$B$24+T1740*'Exhaust Gas Math'!$D$14*$B$23)/('Exhaust Gas Math'!$E$10*(2.53982214E-12*V1739^4 - 0.0000000071629564556*V1739^3 + 7.56281407226508E-06*V1739^2 - 0.00322508455050905*V1739 + 1.62997098133725)+T1740*'Exhaust Gas Math'!$D$14)</f>
        <v>1100</v>
      </c>
      <c r="W1740">
        <f>(353.3116967483*V1740^-1.0020802909)*('Exhaust Gas Math'!$E$10/(T1740+'Exhaust Gas Math'!$E$10))+(357.4500179626*V1740^-1.0038444015 )*(T1740/(T1740+'Exhaust Gas Math'!$E$10))</f>
        <v>0.31654710700089367</v>
      </c>
      <c r="X1740">
        <f t="shared" si="416"/>
        <v>0</v>
      </c>
      <c r="Y1740">
        <f t="shared" si="417"/>
        <v>101325</v>
      </c>
      <c r="Z1740">
        <f t="shared" si="418"/>
        <v>101325</v>
      </c>
    </row>
    <row r="1741" spans="5:26" x14ac:dyDescent="0.2">
      <c r="E1741">
        <f t="shared" si="405"/>
        <v>0.21699999999998995</v>
      </c>
      <c r="F1741">
        <f t="shared" si="406"/>
        <v>101325</v>
      </c>
      <c r="H1741">
        <f t="shared" si="419"/>
        <v>0.21699999999998995</v>
      </c>
      <c r="I1741">
        <f t="shared" si="407"/>
        <v>335.99999999951797</v>
      </c>
      <c r="J1741">
        <f t="shared" si="408"/>
        <v>2.7406089928380534E-3</v>
      </c>
      <c r="K1741">
        <f t="shared" si="409"/>
        <v>-10.801676517456649</v>
      </c>
      <c r="L1741">
        <f t="shared" si="410"/>
        <v>3.9769296294121147E-5</v>
      </c>
      <c r="M1741">
        <f>J1741/SQRT('Exhaust Gas Math'!$E$14*$B$21*$B$23)</f>
        <v>4.6526179101143795E-5</v>
      </c>
      <c r="N1741">
        <f t="shared" si="411"/>
        <v>3.2650381166558773E-3</v>
      </c>
      <c r="O1741">
        <f t="shared" si="412"/>
        <v>0</v>
      </c>
      <c r="P1741">
        <f t="shared" si="413"/>
        <v>0</v>
      </c>
      <c r="Q1741">
        <f>($B$16/2)*(COS((ACOS((2*'Intake Valve Fxn Scratch'!$B$1)/$B$16-1)/($B$17/2))*(I1741-($B$17/2)))+1)*P1741</f>
        <v>0</v>
      </c>
      <c r="R1741">
        <f t="shared" si="414"/>
        <v>0</v>
      </c>
      <c r="S1741">
        <f t="shared" si="415"/>
        <v>0</v>
      </c>
      <c r="T1741">
        <f>S1741*'Exhaust Gas Math'!$C$14</f>
        <v>0</v>
      </c>
      <c r="U1741">
        <f>(T1741/'Exhaust Gas Math'!$B$14)+('Exhaust Gas Math'!$D$10)</f>
        <v>4.4059320573952224E-4</v>
      </c>
      <c r="V1741">
        <f>('Exhaust Gas Math'!$E$10*(2.53982214E-12*V1740^4 - 0.0000000071629564556*V1740^3 + 7.56281407226508E-06*V1740^2 - 0.00322508455050905*V1740 + 1.62997098133725)*$B$24+T1741*'Exhaust Gas Math'!$D$14*$B$23)/('Exhaust Gas Math'!$E$10*(2.53982214E-12*V1740^4 - 0.0000000071629564556*V1740^3 + 7.56281407226508E-06*V1740^2 - 0.00322508455050905*V1740 + 1.62997098133725)+T1741*'Exhaust Gas Math'!$D$14)</f>
        <v>1100</v>
      </c>
      <c r="W1741">
        <f>(353.3116967483*V1741^-1.0020802909)*('Exhaust Gas Math'!$E$10/(T1741+'Exhaust Gas Math'!$E$10))+(357.4500179626*V1741^-1.0038444015 )*(T1741/(T1741+'Exhaust Gas Math'!$E$10))</f>
        <v>0.31654710700089367</v>
      </c>
      <c r="X1741">
        <f t="shared" si="416"/>
        <v>0</v>
      </c>
      <c r="Y1741">
        <f t="shared" si="417"/>
        <v>101325</v>
      </c>
      <c r="Z1741">
        <f t="shared" si="418"/>
        <v>101325</v>
      </c>
    </row>
    <row r="1742" spans="5:26" x14ac:dyDescent="0.2">
      <c r="E1742">
        <f t="shared" si="405"/>
        <v>0.21712499999998994</v>
      </c>
      <c r="F1742">
        <f t="shared" si="406"/>
        <v>101325</v>
      </c>
      <c r="H1742">
        <f t="shared" si="419"/>
        <v>0.21712499999998994</v>
      </c>
      <c r="I1742">
        <f t="shared" si="407"/>
        <v>341.99999999951615</v>
      </c>
      <c r="J1742">
        <f t="shared" si="408"/>
        <v>1.5515084335261976E-3</v>
      </c>
      <c r="K1742">
        <f t="shared" si="409"/>
        <v>-8.2065426572258602</v>
      </c>
      <c r="L1742">
        <f t="shared" si="410"/>
        <v>3.9769296294121147E-5</v>
      </c>
      <c r="M1742">
        <f>J1742/SQRT('Exhaust Gas Math'!$E$14*$B$21*$B$23)</f>
        <v>2.6339313431363498E-5</v>
      </c>
      <c r="N1742">
        <f t="shared" si="411"/>
        <v>1.7749850515222862E-3</v>
      </c>
      <c r="O1742">
        <f t="shared" si="412"/>
        <v>0</v>
      </c>
      <c r="P1742">
        <f t="shared" si="413"/>
        <v>0</v>
      </c>
      <c r="Q1742">
        <f>($B$16/2)*(COS((ACOS((2*'Intake Valve Fxn Scratch'!$B$1)/$B$16-1)/($B$17/2))*(I1742-($B$17/2)))+1)*P1742</f>
        <v>0</v>
      </c>
      <c r="R1742">
        <f t="shared" si="414"/>
        <v>0</v>
      </c>
      <c r="S1742">
        <f t="shared" si="415"/>
        <v>0</v>
      </c>
      <c r="T1742">
        <f>S1742*'Exhaust Gas Math'!$C$14</f>
        <v>0</v>
      </c>
      <c r="U1742">
        <f>(T1742/'Exhaust Gas Math'!$B$14)+('Exhaust Gas Math'!$D$10)</f>
        <v>4.4059320573952224E-4</v>
      </c>
      <c r="V1742">
        <f>('Exhaust Gas Math'!$E$10*(2.53982214E-12*V1741^4 - 0.0000000071629564556*V1741^3 + 7.56281407226508E-06*V1741^2 - 0.00322508455050905*V1741 + 1.62997098133725)*$B$24+T1742*'Exhaust Gas Math'!$D$14*$B$23)/('Exhaust Gas Math'!$E$10*(2.53982214E-12*V1741^4 - 0.0000000071629564556*V1741^3 + 7.56281407226508E-06*V1741^2 - 0.00322508455050905*V1741 + 1.62997098133725)+T1742*'Exhaust Gas Math'!$D$14)</f>
        <v>1100</v>
      </c>
      <c r="W1742">
        <f>(353.3116967483*V1742^-1.0020802909)*('Exhaust Gas Math'!$E$10/(T1742+'Exhaust Gas Math'!$E$10))+(357.4500179626*V1742^-1.0038444015 )*(T1742/(T1742+'Exhaust Gas Math'!$E$10))</f>
        <v>0.31654710700089367</v>
      </c>
      <c r="X1742">
        <f t="shared" si="416"/>
        <v>0</v>
      </c>
      <c r="Y1742">
        <f t="shared" si="417"/>
        <v>101325</v>
      </c>
      <c r="Z1742">
        <f t="shared" si="418"/>
        <v>101325</v>
      </c>
    </row>
    <row r="1743" spans="5:26" x14ac:dyDescent="0.2">
      <c r="E1743">
        <f t="shared" si="405"/>
        <v>0.21724999999998992</v>
      </c>
      <c r="F1743">
        <f t="shared" si="406"/>
        <v>101325</v>
      </c>
      <c r="H1743">
        <f t="shared" si="419"/>
        <v>0.21724999999998992</v>
      </c>
      <c r="I1743">
        <f t="shared" si="407"/>
        <v>347.99999999951615</v>
      </c>
      <c r="J1743">
        <f t="shared" si="408"/>
        <v>6.9272105679400384E-4</v>
      </c>
      <c r="K1743">
        <f t="shared" si="409"/>
        <v>-5.521496198313069</v>
      </c>
      <c r="L1743">
        <f t="shared" si="410"/>
        <v>3.9769296294121147E-5</v>
      </c>
      <c r="M1743">
        <f>J1743/SQRT('Exhaust Gas Math'!$E$14*$B$21*$B$23)</f>
        <v>1.1760037290892712E-5</v>
      </c>
      <c r="N1743">
        <f t="shared" si="411"/>
        <v>7.5915782825427755E-4</v>
      </c>
      <c r="O1743">
        <f t="shared" si="412"/>
        <v>0</v>
      </c>
      <c r="P1743">
        <f t="shared" si="413"/>
        <v>0</v>
      </c>
      <c r="Q1743">
        <f>($B$16/2)*(COS((ACOS((2*'Intake Valve Fxn Scratch'!$B$1)/$B$16-1)/($B$17/2))*(I1743-($B$17/2)))+1)*P1743</f>
        <v>0</v>
      </c>
      <c r="R1743">
        <f t="shared" si="414"/>
        <v>0</v>
      </c>
      <c r="S1743">
        <f t="shared" si="415"/>
        <v>0</v>
      </c>
      <c r="T1743">
        <f>S1743*'Exhaust Gas Math'!$C$14</f>
        <v>0</v>
      </c>
      <c r="U1743">
        <f>(T1743/'Exhaust Gas Math'!$B$14)+('Exhaust Gas Math'!$D$10)</f>
        <v>4.4059320573952224E-4</v>
      </c>
      <c r="V1743">
        <f>('Exhaust Gas Math'!$E$10*(2.53982214E-12*V1742^4 - 0.0000000071629564556*V1742^3 + 7.56281407226508E-06*V1742^2 - 0.00322508455050905*V1742 + 1.62997098133725)*$B$24+T1743*'Exhaust Gas Math'!$D$14*$B$23)/('Exhaust Gas Math'!$E$10*(2.53982214E-12*V1742^4 - 0.0000000071629564556*V1742^3 + 7.56281407226508E-06*V1742^2 - 0.00322508455050905*V1742 + 1.62997098133725)+T1743*'Exhaust Gas Math'!$D$14)</f>
        <v>1100</v>
      </c>
      <c r="W1743">
        <f>(353.3116967483*V1743^-1.0020802909)*('Exhaust Gas Math'!$E$10/(T1743+'Exhaust Gas Math'!$E$10))+(357.4500179626*V1743^-1.0038444015 )*(T1743/(T1743+'Exhaust Gas Math'!$E$10))</f>
        <v>0.31654710700089367</v>
      </c>
      <c r="X1743">
        <f t="shared" si="416"/>
        <v>0</v>
      </c>
      <c r="Y1743">
        <f t="shared" si="417"/>
        <v>101325</v>
      </c>
      <c r="Z1743">
        <f t="shared" si="418"/>
        <v>101325</v>
      </c>
    </row>
    <row r="1744" spans="5:26" x14ac:dyDescent="0.2">
      <c r="E1744">
        <f t="shared" si="405"/>
        <v>0.21737499999998991</v>
      </c>
      <c r="F1744">
        <f t="shared" si="406"/>
        <v>101325</v>
      </c>
      <c r="H1744">
        <f t="shared" si="419"/>
        <v>0.21737499999998991</v>
      </c>
      <c r="I1744">
        <f t="shared" si="407"/>
        <v>353.99999999951615</v>
      </c>
      <c r="J1744">
        <f t="shared" si="408"/>
        <v>1.7365591685375437E-4</v>
      </c>
      <c r="K1744">
        <f t="shared" si="409"/>
        <v>-2.7759550716042152</v>
      </c>
      <c r="L1744">
        <f t="shared" si="410"/>
        <v>3.9769296294121147E-5</v>
      </c>
      <c r="M1744">
        <f>J1744/SQRT('Exhaust Gas Math'!$E$14*$B$21*$B$23)</f>
        <v>2.9480842800359823E-6</v>
      </c>
      <c r="N1744">
        <f t="shared" si="411"/>
        <v>1.8193581050130608E-4</v>
      </c>
      <c r="O1744">
        <f t="shared" si="412"/>
        <v>0</v>
      </c>
      <c r="P1744">
        <f t="shared" si="413"/>
        <v>0</v>
      </c>
      <c r="Q1744">
        <f>($B$16/2)*(COS((ACOS((2*'Intake Valve Fxn Scratch'!$B$1)/$B$16-1)/($B$17/2))*(I1744-($B$17/2)))+1)*P1744</f>
        <v>0</v>
      </c>
      <c r="R1744">
        <f t="shared" si="414"/>
        <v>0</v>
      </c>
      <c r="S1744">
        <f t="shared" si="415"/>
        <v>0</v>
      </c>
      <c r="T1744">
        <f>S1744*'Exhaust Gas Math'!$C$14</f>
        <v>0</v>
      </c>
      <c r="U1744">
        <f>(T1744/'Exhaust Gas Math'!$B$14)+('Exhaust Gas Math'!$D$10)</f>
        <v>4.4059320573952224E-4</v>
      </c>
      <c r="V1744">
        <f>('Exhaust Gas Math'!$E$10*(2.53982214E-12*V1743^4 - 0.0000000071629564556*V1743^3 + 7.56281407226508E-06*V1743^2 - 0.00322508455050905*V1743 + 1.62997098133725)*$B$24+T1744*'Exhaust Gas Math'!$D$14*$B$23)/('Exhaust Gas Math'!$E$10*(2.53982214E-12*V1743^4 - 0.0000000071629564556*V1743^3 + 7.56281407226508E-06*V1743^2 - 0.00322508455050905*V1743 + 1.62997098133725)+T1744*'Exhaust Gas Math'!$D$14)</f>
        <v>1100</v>
      </c>
      <c r="W1744">
        <f>(353.3116967483*V1744^-1.0020802909)*('Exhaust Gas Math'!$E$10/(T1744+'Exhaust Gas Math'!$E$10))+(357.4500179626*V1744^-1.0038444015 )*(T1744/(T1744+'Exhaust Gas Math'!$E$10))</f>
        <v>0.31654710700089367</v>
      </c>
      <c r="X1744">
        <f t="shared" si="416"/>
        <v>0</v>
      </c>
      <c r="Y1744">
        <f t="shared" si="417"/>
        <v>101325</v>
      </c>
      <c r="Z1744">
        <f t="shared" si="418"/>
        <v>101325</v>
      </c>
    </row>
    <row r="1745" spans="5:26" x14ac:dyDescent="0.2">
      <c r="E1745">
        <f t="shared" si="405"/>
        <v>0.2174999999999899</v>
      </c>
      <c r="F1745">
        <f t="shared" si="406"/>
        <v>101325</v>
      </c>
      <c r="H1745">
        <f t="shared" si="419"/>
        <v>0.2174999999999899</v>
      </c>
      <c r="I1745">
        <f t="shared" si="407"/>
        <v>359.99999999951433</v>
      </c>
      <c r="J1745">
        <f t="shared" si="408"/>
        <v>0</v>
      </c>
      <c r="K1745">
        <f t="shared" si="409"/>
        <v>-2.2417363496274645E-10</v>
      </c>
      <c r="L1745">
        <f t="shared" si="410"/>
        <v>3.9769296294121147E-5</v>
      </c>
      <c r="M1745">
        <f>J1745/SQRT('Exhaust Gas Math'!$E$14*$B$21*$B$23)</f>
        <v>0</v>
      </c>
      <c r="N1745">
        <f t="shared" si="411"/>
        <v>0</v>
      </c>
      <c r="O1745">
        <f t="shared" si="412"/>
        <v>0</v>
      </c>
      <c r="P1745">
        <f t="shared" si="413"/>
        <v>0</v>
      </c>
      <c r="Q1745">
        <f>($B$16/2)*(COS((ACOS((2*'Intake Valve Fxn Scratch'!$B$1)/$B$16-1)/($B$17/2))*(I1745-($B$17/2)))+1)*P1745</f>
        <v>0</v>
      </c>
      <c r="R1745">
        <f t="shared" si="414"/>
        <v>0</v>
      </c>
      <c r="S1745">
        <f t="shared" si="415"/>
        <v>0</v>
      </c>
      <c r="T1745">
        <f>S1745*'Exhaust Gas Math'!$C$14</f>
        <v>0</v>
      </c>
      <c r="U1745">
        <f>(T1745/'Exhaust Gas Math'!$B$14)+('Exhaust Gas Math'!$D$10)</f>
        <v>4.4059320573952224E-4</v>
      </c>
      <c r="V1745">
        <f>('Exhaust Gas Math'!$E$10*(2.53982214E-12*V1744^4 - 0.0000000071629564556*V1744^3 + 7.56281407226508E-06*V1744^2 - 0.00322508455050905*V1744 + 1.62997098133725)*$B$24+T1745*'Exhaust Gas Math'!$D$14*$B$23)/('Exhaust Gas Math'!$E$10*(2.53982214E-12*V1744^4 - 0.0000000071629564556*V1744^3 + 7.56281407226508E-06*V1744^2 - 0.00322508455050905*V1744 + 1.62997098133725)+T1745*'Exhaust Gas Math'!$D$14)</f>
        <v>1100</v>
      </c>
      <c r="W1745">
        <f>(353.3116967483*V1745^-1.0020802909)*('Exhaust Gas Math'!$E$10/(T1745+'Exhaust Gas Math'!$E$10))+(357.4500179626*V1745^-1.0038444015 )*(T1745/(T1745+'Exhaust Gas Math'!$E$10))</f>
        <v>0.31654710700089367</v>
      </c>
      <c r="X1745">
        <f t="shared" si="416"/>
        <v>0</v>
      </c>
      <c r="Y1745">
        <f t="shared" si="417"/>
        <v>101325</v>
      </c>
      <c r="Z1745">
        <f t="shared" si="418"/>
        <v>101325</v>
      </c>
    </row>
    <row r="1746" spans="5:26" x14ac:dyDescent="0.2">
      <c r="E1746">
        <f t="shared" si="405"/>
        <v>0.21762499999998988</v>
      </c>
      <c r="F1746">
        <f t="shared" si="406"/>
        <v>101325</v>
      </c>
      <c r="H1746">
        <f t="shared" si="419"/>
        <v>0.21762499999998988</v>
      </c>
      <c r="I1746">
        <f t="shared" si="407"/>
        <v>365.99999999951433</v>
      </c>
      <c r="J1746">
        <f t="shared" si="408"/>
        <v>1.7365591679771586E-4</v>
      </c>
      <c r="K1746">
        <f t="shared" si="409"/>
        <v>2.7759550711575733</v>
      </c>
      <c r="L1746">
        <f t="shared" si="410"/>
        <v>3.9769296294121147E-5</v>
      </c>
      <c r="M1746">
        <f>J1746/SQRT('Exhaust Gas Math'!$E$14*$B$21*$B$23)</f>
        <v>2.9480842790846398E-6</v>
      </c>
      <c r="N1746">
        <f t="shared" si="411"/>
        <v>1.6556832807168576E-4</v>
      </c>
      <c r="O1746">
        <f t="shared" si="412"/>
        <v>0</v>
      </c>
      <c r="P1746">
        <f t="shared" si="413"/>
        <v>0</v>
      </c>
      <c r="Q1746">
        <f>($B$16/2)*(COS((ACOS((2*'Intake Valve Fxn Scratch'!$B$1)/$B$16-1)/($B$17/2))*(I1746-($B$17/2)))+1)*P1746</f>
        <v>0</v>
      </c>
      <c r="R1746">
        <f t="shared" si="414"/>
        <v>0</v>
      </c>
      <c r="S1746">
        <f t="shared" si="415"/>
        <v>0</v>
      </c>
      <c r="T1746">
        <f>S1746*'Exhaust Gas Math'!$C$14</f>
        <v>0</v>
      </c>
      <c r="U1746">
        <f>(T1746/'Exhaust Gas Math'!$B$14)+('Exhaust Gas Math'!$D$10)</f>
        <v>4.4059320573952224E-4</v>
      </c>
      <c r="V1746">
        <f>('Exhaust Gas Math'!$E$10*(2.53982214E-12*V1745^4 - 0.0000000071629564556*V1745^3 + 7.56281407226508E-06*V1745^2 - 0.00322508455050905*V1745 + 1.62997098133725)*$B$24+T1746*'Exhaust Gas Math'!$D$14*$B$23)/('Exhaust Gas Math'!$E$10*(2.53982214E-12*V1745^4 - 0.0000000071629564556*V1745^3 + 7.56281407226508E-06*V1745^2 - 0.00322508455050905*V1745 + 1.62997098133725)+T1746*'Exhaust Gas Math'!$D$14)</f>
        <v>1100</v>
      </c>
      <c r="W1746">
        <f>(353.3116967483*V1746^-1.0020802909)*('Exhaust Gas Math'!$E$10/(T1746+'Exhaust Gas Math'!$E$10))+(357.4500179626*V1746^-1.0038444015 )*(T1746/(T1746+'Exhaust Gas Math'!$E$10))</f>
        <v>0.31654710700089367</v>
      </c>
      <c r="X1746">
        <f t="shared" si="416"/>
        <v>0</v>
      </c>
      <c r="Y1746">
        <f t="shared" si="417"/>
        <v>101325</v>
      </c>
      <c r="Z1746">
        <f t="shared" si="418"/>
        <v>101325</v>
      </c>
    </row>
    <row r="1747" spans="5:26" x14ac:dyDescent="0.2">
      <c r="E1747">
        <f t="shared" si="405"/>
        <v>0.21774999999998987</v>
      </c>
      <c r="F1747">
        <f t="shared" si="406"/>
        <v>101325</v>
      </c>
      <c r="H1747">
        <f t="shared" si="419"/>
        <v>0.21774999999998987</v>
      </c>
      <c r="I1747">
        <f t="shared" si="407"/>
        <v>371.99999999951433</v>
      </c>
      <c r="J1747">
        <f t="shared" si="408"/>
        <v>6.9272105668254438E-4</v>
      </c>
      <c r="K1747">
        <f t="shared" si="409"/>
        <v>5.5214961978737813</v>
      </c>
      <c r="L1747">
        <f t="shared" si="410"/>
        <v>3.9769296294121147E-5</v>
      </c>
      <c r="M1747">
        <f>J1747/SQRT('Exhaust Gas Math'!$E$14*$B$21*$B$23)</f>
        <v>1.1760037289000512E-5</v>
      </c>
      <c r="N1747">
        <f t="shared" si="411"/>
        <v>6.2929392662870731E-4</v>
      </c>
      <c r="O1747">
        <f t="shared" si="412"/>
        <v>0</v>
      </c>
      <c r="P1747">
        <f t="shared" si="413"/>
        <v>0</v>
      </c>
      <c r="Q1747">
        <f>($B$16/2)*(COS((ACOS((2*'Intake Valve Fxn Scratch'!$B$1)/$B$16-1)/($B$17/2))*(I1747-($B$17/2)))+1)*P1747</f>
        <v>0</v>
      </c>
      <c r="R1747">
        <f t="shared" si="414"/>
        <v>0</v>
      </c>
      <c r="S1747">
        <f t="shared" si="415"/>
        <v>0</v>
      </c>
      <c r="T1747">
        <f>S1747*'Exhaust Gas Math'!$C$14</f>
        <v>0</v>
      </c>
      <c r="U1747">
        <f>(T1747/'Exhaust Gas Math'!$B$14)+('Exhaust Gas Math'!$D$10)</f>
        <v>4.4059320573952224E-4</v>
      </c>
      <c r="V1747">
        <f>('Exhaust Gas Math'!$E$10*(2.53982214E-12*V1746^4 - 0.0000000071629564556*V1746^3 + 7.56281407226508E-06*V1746^2 - 0.00322508455050905*V1746 + 1.62997098133725)*$B$24+T1747*'Exhaust Gas Math'!$D$14*$B$23)/('Exhaust Gas Math'!$E$10*(2.53982214E-12*V1746^4 - 0.0000000071629564556*V1746^3 + 7.56281407226508E-06*V1746^2 - 0.00322508455050905*V1746 + 1.62997098133725)+T1747*'Exhaust Gas Math'!$D$14)</f>
        <v>1100</v>
      </c>
      <c r="W1747">
        <f>(353.3116967483*V1747^-1.0020802909)*('Exhaust Gas Math'!$E$10/(T1747+'Exhaust Gas Math'!$E$10))+(357.4500179626*V1747^-1.0038444015 )*(T1747/(T1747+'Exhaust Gas Math'!$E$10))</f>
        <v>0.31654710700089367</v>
      </c>
      <c r="X1747">
        <f t="shared" si="416"/>
        <v>0</v>
      </c>
      <c r="Y1747">
        <f t="shared" si="417"/>
        <v>101325</v>
      </c>
      <c r="Z1747">
        <f t="shared" si="418"/>
        <v>101325</v>
      </c>
    </row>
    <row r="1748" spans="5:26" x14ac:dyDescent="0.2">
      <c r="E1748">
        <f t="shared" si="405"/>
        <v>0.21787499999998985</v>
      </c>
      <c r="F1748">
        <f t="shared" si="406"/>
        <v>101325</v>
      </c>
      <c r="H1748">
        <f t="shared" si="419"/>
        <v>0.21787499999998985</v>
      </c>
      <c r="I1748">
        <f t="shared" si="407"/>
        <v>377.99999999951251</v>
      </c>
      <c r="J1748">
        <f t="shared" si="408"/>
        <v>1.5515084333605419E-3</v>
      </c>
      <c r="K1748">
        <f t="shared" si="409"/>
        <v>8.2065426567987387</v>
      </c>
      <c r="L1748">
        <f t="shared" si="410"/>
        <v>3.9769296294121147E-5</v>
      </c>
      <c r="M1748">
        <f>J1748/SQRT('Exhaust Gas Math'!$E$14*$B$21*$B$23)</f>
        <v>2.633931342855123E-5</v>
      </c>
      <c r="N1748">
        <f t="shared" si="411"/>
        <v>1.3427107344817987E-3</v>
      </c>
      <c r="O1748">
        <f t="shared" si="412"/>
        <v>0</v>
      </c>
      <c r="P1748">
        <f t="shared" si="413"/>
        <v>0</v>
      </c>
      <c r="Q1748">
        <f>($B$16/2)*(COS((ACOS((2*'Intake Valve Fxn Scratch'!$B$1)/$B$16-1)/($B$17/2))*(I1748-($B$17/2)))+1)*P1748</f>
        <v>0</v>
      </c>
      <c r="R1748">
        <f t="shared" si="414"/>
        <v>0</v>
      </c>
      <c r="S1748">
        <f t="shared" si="415"/>
        <v>0</v>
      </c>
      <c r="T1748">
        <f>S1748*'Exhaust Gas Math'!$C$14</f>
        <v>0</v>
      </c>
      <c r="U1748">
        <f>(T1748/'Exhaust Gas Math'!$B$14)+('Exhaust Gas Math'!$D$10)</f>
        <v>4.4059320573952224E-4</v>
      </c>
      <c r="V1748">
        <f>('Exhaust Gas Math'!$E$10*(2.53982214E-12*V1747^4 - 0.0000000071629564556*V1747^3 + 7.56281407226508E-06*V1747^2 - 0.00322508455050905*V1747 + 1.62997098133725)*$B$24+T1748*'Exhaust Gas Math'!$D$14*$B$23)/('Exhaust Gas Math'!$E$10*(2.53982214E-12*V1747^4 - 0.0000000071629564556*V1747^3 + 7.56281407226508E-06*V1747^2 - 0.00322508455050905*V1747 + 1.62997098133725)+T1748*'Exhaust Gas Math'!$D$14)</f>
        <v>1100</v>
      </c>
      <c r="W1748">
        <f>(353.3116967483*V1748^-1.0020802909)*('Exhaust Gas Math'!$E$10/(T1748+'Exhaust Gas Math'!$E$10))+(357.4500179626*V1748^-1.0038444015 )*(T1748/(T1748+'Exhaust Gas Math'!$E$10))</f>
        <v>0.31654710700089367</v>
      </c>
      <c r="X1748">
        <f t="shared" si="416"/>
        <v>0</v>
      </c>
      <c r="Y1748">
        <f t="shared" si="417"/>
        <v>101325</v>
      </c>
      <c r="Z1748">
        <f t="shared" si="418"/>
        <v>101325</v>
      </c>
    </row>
    <row r="1749" spans="5:26" x14ac:dyDescent="0.2">
      <c r="E1749">
        <f t="shared" si="405"/>
        <v>0.21799999999998984</v>
      </c>
      <c r="F1749">
        <f t="shared" si="406"/>
        <v>101325</v>
      </c>
      <c r="H1749">
        <f t="shared" si="419"/>
        <v>0.21799999999998984</v>
      </c>
      <c r="I1749">
        <f t="shared" si="407"/>
        <v>383.99999999951251</v>
      </c>
      <c r="J1749">
        <f t="shared" si="408"/>
        <v>2.7406089926200125E-3</v>
      </c>
      <c r="K1749">
        <f t="shared" si="409"/>
        <v>10.801676517046374</v>
      </c>
      <c r="L1749">
        <f t="shared" si="410"/>
        <v>3.9769296294121147E-5</v>
      </c>
      <c r="M1749">
        <f>J1749/SQRT('Exhaust Gas Math'!$E$14*$B$21*$B$23)</f>
        <v>4.6526179097442207E-5</v>
      </c>
      <c r="N1749">
        <f t="shared" si="411"/>
        <v>2.2601711314128789E-3</v>
      </c>
      <c r="O1749">
        <f t="shared" si="412"/>
        <v>0</v>
      </c>
      <c r="P1749">
        <f t="shared" si="413"/>
        <v>0</v>
      </c>
      <c r="Q1749">
        <f>($B$16/2)*(COS((ACOS((2*'Intake Valve Fxn Scratch'!$B$1)/$B$16-1)/($B$17/2))*(I1749-($B$17/2)))+1)*P1749</f>
        <v>0</v>
      </c>
      <c r="R1749">
        <f t="shared" si="414"/>
        <v>0</v>
      </c>
      <c r="S1749">
        <f t="shared" si="415"/>
        <v>0</v>
      </c>
      <c r="T1749">
        <f>S1749*'Exhaust Gas Math'!$C$14</f>
        <v>0</v>
      </c>
      <c r="U1749">
        <f>(T1749/'Exhaust Gas Math'!$B$14)+('Exhaust Gas Math'!$D$10)</f>
        <v>4.4059320573952224E-4</v>
      </c>
      <c r="V1749">
        <f>('Exhaust Gas Math'!$E$10*(2.53982214E-12*V1748^4 - 0.0000000071629564556*V1748^3 + 7.56281407226508E-06*V1748^2 - 0.00322508455050905*V1748 + 1.62997098133725)*$B$24+T1749*'Exhaust Gas Math'!$D$14*$B$23)/('Exhaust Gas Math'!$E$10*(2.53982214E-12*V1748^4 - 0.0000000071629564556*V1748^3 + 7.56281407226508E-06*V1748^2 - 0.00322508455050905*V1748 + 1.62997098133725)+T1749*'Exhaust Gas Math'!$D$14)</f>
        <v>1100</v>
      </c>
      <c r="W1749">
        <f>(353.3116967483*V1749^-1.0020802909)*('Exhaust Gas Math'!$E$10/(T1749+'Exhaust Gas Math'!$E$10))+(357.4500179626*V1749^-1.0038444015 )*(T1749/(T1749+'Exhaust Gas Math'!$E$10))</f>
        <v>0.31654710700089367</v>
      </c>
      <c r="X1749">
        <f t="shared" si="416"/>
        <v>0</v>
      </c>
      <c r="Y1749">
        <f t="shared" si="417"/>
        <v>101325</v>
      </c>
      <c r="Z1749">
        <f t="shared" si="418"/>
        <v>101325</v>
      </c>
    </row>
    <row r="1750" spans="5:26" x14ac:dyDescent="0.2">
      <c r="E1750">
        <f t="shared" si="405"/>
        <v>0.21812499999998983</v>
      </c>
      <c r="F1750">
        <f t="shared" si="406"/>
        <v>101325</v>
      </c>
      <c r="H1750">
        <f t="shared" si="419"/>
        <v>0.21812499999998983</v>
      </c>
      <c r="I1750">
        <f t="shared" si="407"/>
        <v>389.99999999951251</v>
      </c>
      <c r="J1750">
        <f t="shared" si="408"/>
        <v>4.2469946998984209E-3</v>
      </c>
      <c r="K1750">
        <f t="shared" si="409"/>
        <v>13.278464948977152</v>
      </c>
      <c r="L1750">
        <f t="shared" si="410"/>
        <v>3.9769296294121147E-5</v>
      </c>
      <c r="M1750">
        <f>J1750/SQRT('Exhaust Gas Math'!$E$14*$B$21*$B$23)</f>
        <v>7.2099462771031878E-5</v>
      </c>
      <c r="N1750">
        <f t="shared" si="411"/>
        <v>3.34027096003384E-3</v>
      </c>
      <c r="O1750">
        <f t="shared" si="412"/>
        <v>0</v>
      </c>
      <c r="P1750">
        <f t="shared" si="413"/>
        <v>0</v>
      </c>
      <c r="Q1750">
        <f>($B$16/2)*(COS((ACOS((2*'Intake Valve Fxn Scratch'!$B$1)/$B$16-1)/($B$17/2))*(I1750-($B$17/2)))+1)*P1750</f>
        <v>0</v>
      </c>
      <c r="R1750">
        <f t="shared" si="414"/>
        <v>0</v>
      </c>
      <c r="S1750">
        <f t="shared" si="415"/>
        <v>0</v>
      </c>
      <c r="T1750">
        <f>S1750*'Exhaust Gas Math'!$C$14</f>
        <v>0</v>
      </c>
      <c r="U1750">
        <f>(T1750/'Exhaust Gas Math'!$B$14)+('Exhaust Gas Math'!$D$10)</f>
        <v>4.4059320573952224E-4</v>
      </c>
      <c r="V1750">
        <f>('Exhaust Gas Math'!$E$10*(2.53982214E-12*V1749^4 - 0.0000000071629564556*V1749^3 + 7.56281407226508E-06*V1749^2 - 0.00322508455050905*V1749 + 1.62997098133725)*$B$24+T1750*'Exhaust Gas Math'!$D$14*$B$23)/('Exhaust Gas Math'!$E$10*(2.53982214E-12*V1749^4 - 0.0000000071629564556*V1749^3 + 7.56281407226508E-06*V1749^2 - 0.00322508455050905*V1749 + 1.62997098133725)+T1750*'Exhaust Gas Math'!$D$14)</f>
        <v>1100</v>
      </c>
      <c r="W1750">
        <f>(353.3116967483*V1750^-1.0020802909)*('Exhaust Gas Math'!$E$10/(T1750+'Exhaust Gas Math'!$E$10))+(357.4500179626*V1750^-1.0038444015 )*(T1750/(T1750+'Exhaust Gas Math'!$E$10))</f>
        <v>0.31654710700089367</v>
      </c>
      <c r="X1750">
        <f t="shared" si="416"/>
        <v>0</v>
      </c>
      <c r="Y1750">
        <f t="shared" si="417"/>
        <v>101325</v>
      </c>
      <c r="Z1750">
        <f t="shared" si="418"/>
        <v>101325</v>
      </c>
    </row>
    <row r="1751" spans="5:26" x14ac:dyDescent="0.2">
      <c r="E1751">
        <f t="shared" si="405"/>
        <v>0.21824999999998981</v>
      </c>
      <c r="F1751">
        <f t="shared" si="406"/>
        <v>101325</v>
      </c>
      <c r="H1751">
        <f t="shared" si="419"/>
        <v>0.21824999999998981</v>
      </c>
      <c r="I1751">
        <f t="shared" si="407"/>
        <v>395.99999999951069</v>
      </c>
      <c r="J1751">
        <f t="shared" si="408"/>
        <v>6.0541612781553587E-3</v>
      </c>
      <c r="K1751">
        <f t="shared" si="409"/>
        <v>15.609771740229544</v>
      </c>
      <c r="L1751">
        <f t="shared" si="410"/>
        <v>3.9769296294121147E-5</v>
      </c>
      <c r="M1751">
        <f>J1751/SQRT('Exhaust Gas Math'!$E$14*$B$21*$B$23)</f>
        <v>1.0277897820183888E-4</v>
      </c>
      <c r="N1751">
        <f t="shared" si="411"/>
        <v>4.5467954921432872E-3</v>
      </c>
      <c r="O1751">
        <f t="shared" si="412"/>
        <v>0</v>
      </c>
      <c r="P1751">
        <f t="shared" si="413"/>
        <v>0</v>
      </c>
      <c r="Q1751">
        <f>($B$16/2)*(COS((ACOS((2*'Intake Valve Fxn Scratch'!$B$1)/$B$16-1)/($B$17/2))*(I1751-($B$17/2)))+1)*P1751</f>
        <v>0</v>
      </c>
      <c r="R1751">
        <f t="shared" si="414"/>
        <v>0</v>
      </c>
      <c r="S1751">
        <f t="shared" si="415"/>
        <v>0</v>
      </c>
      <c r="T1751">
        <f>S1751*'Exhaust Gas Math'!$C$14</f>
        <v>0</v>
      </c>
      <c r="U1751">
        <f>(T1751/'Exhaust Gas Math'!$B$14)+('Exhaust Gas Math'!$D$10)</f>
        <v>4.4059320573952224E-4</v>
      </c>
      <c r="V1751">
        <f>('Exhaust Gas Math'!$E$10*(2.53982214E-12*V1750^4 - 0.0000000071629564556*V1750^3 + 7.56281407226508E-06*V1750^2 - 0.00322508455050905*V1750 + 1.62997098133725)*$B$24+T1751*'Exhaust Gas Math'!$D$14*$B$23)/('Exhaust Gas Math'!$E$10*(2.53982214E-12*V1750^4 - 0.0000000071629564556*V1750^3 + 7.56281407226508E-06*V1750^2 - 0.00322508455050905*V1750 + 1.62997098133725)+T1751*'Exhaust Gas Math'!$D$14)</f>
        <v>1100</v>
      </c>
      <c r="W1751">
        <f>(353.3116967483*V1751^-1.0020802909)*('Exhaust Gas Math'!$E$10/(T1751+'Exhaust Gas Math'!$E$10))+(357.4500179626*V1751^-1.0038444015 )*(T1751/(T1751+'Exhaust Gas Math'!$E$10))</f>
        <v>0.31654710700089367</v>
      </c>
      <c r="X1751">
        <f t="shared" si="416"/>
        <v>0</v>
      </c>
      <c r="Y1751">
        <f t="shared" si="417"/>
        <v>101325</v>
      </c>
      <c r="Z1751">
        <f t="shared" si="418"/>
        <v>101325</v>
      </c>
    </row>
    <row r="1752" spans="5:26" x14ac:dyDescent="0.2">
      <c r="E1752">
        <f t="shared" si="405"/>
        <v>0.2183749999999898</v>
      </c>
      <c r="F1752">
        <f t="shared" si="406"/>
        <v>101325</v>
      </c>
      <c r="H1752">
        <f t="shared" si="419"/>
        <v>0.2183749999999898</v>
      </c>
      <c r="I1752">
        <f t="shared" si="407"/>
        <v>401.99999999951069</v>
      </c>
      <c r="J1752">
        <f t="shared" si="408"/>
        <v>8.1423090321855289E-3</v>
      </c>
      <c r="K1752">
        <f t="shared" si="409"/>
        <v>17.770054605741286</v>
      </c>
      <c r="L1752">
        <f t="shared" si="410"/>
        <v>3.9769296294121147E-5</v>
      </c>
      <c r="M1752">
        <f>J1752/SQRT('Exhaust Gas Math'!$E$14*$B$21*$B$23)</f>
        <v>1.3822859419870202E-4</v>
      </c>
      <c r="N1752">
        <f t="shared" si="411"/>
        <v>5.8492450476969327E-3</v>
      </c>
      <c r="O1752">
        <f t="shared" si="412"/>
        <v>0</v>
      </c>
      <c r="P1752">
        <f t="shared" si="413"/>
        <v>0</v>
      </c>
      <c r="Q1752">
        <f>($B$16/2)*(COS((ACOS((2*'Intake Valve Fxn Scratch'!$B$1)/$B$16-1)/($B$17/2))*(I1752-($B$17/2)))+1)*P1752</f>
        <v>0</v>
      </c>
      <c r="R1752">
        <f t="shared" si="414"/>
        <v>0</v>
      </c>
      <c r="S1752">
        <f t="shared" si="415"/>
        <v>0</v>
      </c>
      <c r="T1752">
        <f>S1752*'Exhaust Gas Math'!$C$14</f>
        <v>0</v>
      </c>
      <c r="U1752">
        <f>(T1752/'Exhaust Gas Math'!$B$14)+('Exhaust Gas Math'!$D$10)</f>
        <v>4.4059320573952224E-4</v>
      </c>
      <c r="V1752">
        <f>('Exhaust Gas Math'!$E$10*(2.53982214E-12*V1751^4 - 0.0000000071629564556*V1751^3 + 7.56281407226508E-06*V1751^2 - 0.00322508455050905*V1751 + 1.62997098133725)*$B$24+T1752*'Exhaust Gas Math'!$D$14*$B$23)/('Exhaust Gas Math'!$E$10*(2.53982214E-12*V1751^4 - 0.0000000071629564556*V1751^3 + 7.56281407226508E-06*V1751^2 - 0.00322508455050905*V1751 + 1.62997098133725)+T1752*'Exhaust Gas Math'!$D$14)</f>
        <v>1100</v>
      </c>
      <c r="W1752">
        <f>(353.3116967483*V1752^-1.0020802909)*('Exhaust Gas Math'!$E$10/(T1752+'Exhaust Gas Math'!$E$10))+(357.4500179626*V1752^-1.0038444015 )*(T1752/(T1752+'Exhaust Gas Math'!$E$10))</f>
        <v>0.31654710700089367</v>
      </c>
      <c r="X1752">
        <f t="shared" si="416"/>
        <v>0</v>
      </c>
      <c r="Y1752">
        <f t="shared" si="417"/>
        <v>101325</v>
      </c>
      <c r="Z1752">
        <f t="shared" si="418"/>
        <v>101325</v>
      </c>
    </row>
    <row r="1753" spans="5:26" x14ac:dyDescent="0.2">
      <c r="E1753">
        <f t="shared" si="405"/>
        <v>0.21849999999998979</v>
      </c>
      <c r="F1753">
        <f t="shared" si="406"/>
        <v>101325</v>
      </c>
      <c r="H1753">
        <f t="shared" si="419"/>
        <v>0.21849999999998979</v>
      </c>
      <c r="I1753">
        <f t="shared" si="407"/>
        <v>407.99999999950887</v>
      </c>
      <c r="J1753">
        <f t="shared" si="408"/>
        <v>1.0488559778222772E-2</v>
      </c>
      <c r="K1753">
        <f t="shared" si="409"/>
        <v>19.735645034369583</v>
      </c>
      <c r="L1753">
        <f t="shared" si="410"/>
        <v>3.9769296294121147E-5</v>
      </c>
      <c r="M1753">
        <f>J1753/SQRT('Exhaust Gas Math'!$E$14*$B$21*$B$23)</f>
        <v>1.7805991735045073E-4</v>
      </c>
      <c r="N1753">
        <f t="shared" si="411"/>
        <v>7.2230121593980338E-3</v>
      </c>
      <c r="O1753">
        <f t="shared" si="412"/>
        <v>0</v>
      </c>
      <c r="P1753">
        <f t="shared" si="413"/>
        <v>0</v>
      </c>
      <c r="Q1753">
        <f>($B$16/2)*(COS((ACOS((2*'Intake Valve Fxn Scratch'!$B$1)/$B$16-1)/($B$17/2))*(I1753-($B$17/2)))+1)*P1753</f>
        <v>0</v>
      </c>
      <c r="R1753">
        <f t="shared" si="414"/>
        <v>0</v>
      </c>
      <c r="S1753">
        <f t="shared" si="415"/>
        <v>0</v>
      </c>
      <c r="T1753">
        <f>S1753*'Exhaust Gas Math'!$C$14</f>
        <v>0</v>
      </c>
      <c r="U1753">
        <f>(T1753/'Exhaust Gas Math'!$B$14)+('Exhaust Gas Math'!$D$10)</f>
        <v>4.4059320573952224E-4</v>
      </c>
      <c r="V1753">
        <f>('Exhaust Gas Math'!$E$10*(2.53982214E-12*V1752^4 - 0.0000000071629564556*V1752^3 + 7.56281407226508E-06*V1752^2 - 0.00322508455050905*V1752 + 1.62997098133725)*$B$24+T1753*'Exhaust Gas Math'!$D$14*$B$23)/('Exhaust Gas Math'!$E$10*(2.53982214E-12*V1752^4 - 0.0000000071629564556*V1752^3 + 7.56281407226508E-06*V1752^2 - 0.00322508455050905*V1752 + 1.62997098133725)+T1753*'Exhaust Gas Math'!$D$14)</f>
        <v>1100</v>
      </c>
      <c r="W1753">
        <f>(353.3116967483*V1753^-1.0020802909)*('Exhaust Gas Math'!$E$10/(T1753+'Exhaust Gas Math'!$E$10))+(357.4500179626*V1753^-1.0038444015 )*(T1753/(T1753+'Exhaust Gas Math'!$E$10))</f>
        <v>0.31654710700089367</v>
      </c>
      <c r="X1753">
        <f t="shared" si="416"/>
        <v>0</v>
      </c>
      <c r="Y1753">
        <f t="shared" si="417"/>
        <v>101325</v>
      </c>
      <c r="Z1753">
        <f t="shared" si="418"/>
        <v>101325</v>
      </c>
    </row>
    <row r="1754" spans="5:26" x14ac:dyDescent="0.2">
      <c r="E1754">
        <f t="shared" si="405"/>
        <v>0.21862499999998977</v>
      </c>
      <c r="F1754">
        <f t="shared" si="406"/>
        <v>101325</v>
      </c>
      <c r="H1754">
        <f t="shared" si="419"/>
        <v>0.21862499999998977</v>
      </c>
      <c r="I1754">
        <f t="shared" si="407"/>
        <v>413.99999999950887</v>
      </c>
      <c r="J1754">
        <f t="shared" si="408"/>
        <v>1.3067207502108973E-2</v>
      </c>
      <c r="K1754">
        <f t="shared" si="409"/>
        <v>21.48500760605215</v>
      </c>
      <c r="L1754">
        <f t="shared" si="410"/>
        <v>3.9769296294121147E-5</v>
      </c>
      <c r="M1754">
        <f>J1754/SQRT('Exhaust Gas Math'!$E$14*$B$21*$B$23)</f>
        <v>2.2183654734539421E-4</v>
      </c>
      <c r="N1754">
        <f t="shared" si="411"/>
        <v>8.6492854860182287E-3</v>
      </c>
      <c r="O1754">
        <f t="shared" si="412"/>
        <v>0</v>
      </c>
      <c r="P1754">
        <f t="shared" si="413"/>
        <v>0</v>
      </c>
      <c r="Q1754">
        <f>($B$16/2)*(COS((ACOS((2*'Intake Valve Fxn Scratch'!$B$1)/$B$16-1)/($B$17/2))*(I1754-($B$17/2)))+1)*P1754</f>
        <v>0</v>
      </c>
      <c r="R1754">
        <f t="shared" si="414"/>
        <v>0</v>
      </c>
      <c r="S1754">
        <f t="shared" si="415"/>
        <v>0</v>
      </c>
      <c r="T1754">
        <f>S1754*'Exhaust Gas Math'!$C$14</f>
        <v>0</v>
      </c>
      <c r="U1754">
        <f>(T1754/'Exhaust Gas Math'!$B$14)+('Exhaust Gas Math'!$D$10)</f>
        <v>4.4059320573952224E-4</v>
      </c>
      <c r="V1754">
        <f>('Exhaust Gas Math'!$E$10*(2.53982214E-12*V1753^4 - 0.0000000071629564556*V1753^3 + 7.56281407226508E-06*V1753^2 - 0.00322508455050905*V1753 + 1.62997098133725)*$B$24+T1754*'Exhaust Gas Math'!$D$14*$B$23)/('Exhaust Gas Math'!$E$10*(2.53982214E-12*V1753^4 - 0.0000000071629564556*V1753^3 + 7.56281407226508E-06*V1753^2 - 0.00322508455050905*V1753 + 1.62997098133725)+T1754*'Exhaust Gas Math'!$D$14)</f>
        <v>1100</v>
      </c>
      <c r="W1754">
        <f>(353.3116967483*V1754^-1.0020802909)*('Exhaust Gas Math'!$E$10/(T1754+'Exhaust Gas Math'!$E$10))+(357.4500179626*V1754^-1.0038444015 )*(T1754/(T1754+'Exhaust Gas Math'!$E$10))</f>
        <v>0.31654710700089367</v>
      </c>
      <c r="X1754">
        <f t="shared" si="416"/>
        <v>0</v>
      </c>
      <c r="Y1754">
        <f t="shared" si="417"/>
        <v>101325</v>
      </c>
      <c r="Z1754">
        <f t="shared" si="418"/>
        <v>101325</v>
      </c>
    </row>
    <row r="1755" spans="5:26" x14ac:dyDescent="0.2">
      <c r="E1755">
        <f t="shared" si="405"/>
        <v>0.21874999999998976</v>
      </c>
      <c r="F1755">
        <f t="shared" si="406"/>
        <v>101325</v>
      </c>
      <c r="H1755">
        <f t="shared" si="419"/>
        <v>0.21874999999998976</v>
      </c>
      <c r="I1755">
        <f t="shared" si="407"/>
        <v>419.99999999950887</v>
      </c>
      <c r="J1755">
        <f t="shared" si="408"/>
        <v>1.5849999999764525E-2</v>
      </c>
      <c r="K1755">
        <f t="shared" si="409"/>
        <v>22.998975938375985</v>
      </c>
      <c r="L1755">
        <f t="shared" si="410"/>
        <v>3.9769296294121147E-5</v>
      </c>
      <c r="M1755">
        <f>J1755/SQRT('Exhaust Gas Math'!$E$14*$B$21*$B$23)</f>
        <v>2.6907885826445941E-4</v>
      </c>
      <c r="N1755">
        <f t="shared" si="411"/>
        <v>1.0114751634416948E-2</v>
      </c>
      <c r="O1755">
        <f t="shared" si="412"/>
        <v>0</v>
      </c>
      <c r="P1755">
        <f t="shared" si="413"/>
        <v>0</v>
      </c>
      <c r="Q1755">
        <f>($B$16/2)*(COS((ACOS((2*'Intake Valve Fxn Scratch'!$B$1)/$B$16-1)/($B$17/2))*(I1755-($B$17/2)))+1)*P1755</f>
        <v>0</v>
      </c>
      <c r="R1755">
        <f t="shared" si="414"/>
        <v>0</v>
      </c>
      <c r="S1755">
        <f t="shared" si="415"/>
        <v>0</v>
      </c>
      <c r="T1755">
        <f>S1755*'Exhaust Gas Math'!$C$14</f>
        <v>0</v>
      </c>
      <c r="U1755">
        <f>(T1755/'Exhaust Gas Math'!$B$14)+('Exhaust Gas Math'!$D$10)</f>
        <v>4.4059320573952224E-4</v>
      </c>
      <c r="V1755">
        <f>('Exhaust Gas Math'!$E$10*(2.53982214E-12*V1754^4 - 0.0000000071629564556*V1754^3 + 7.56281407226508E-06*V1754^2 - 0.00322508455050905*V1754 + 1.62997098133725)*$B$24+T1755*'Exhaust Gas Math'!$D$14*$B$23)/('Exhaust Gas Math'!$E$10*(2.53982214E-12*V1754^4 - 0.0000000071629564556*V1754^3 + 7.56281407226508E-06*V1754^2 - 0.00322508455050905*V1754 + 1.62997098133725)+T1755*'Exhaust Gas Math'!$D$14)</f>
        <v>1100</v>
      </c>
      <c r="W1755">
        <f>(353.3116967483*V1755^-1.0020802909)*('Exhaust Gas Math'!$E$10/(T1755+'Exhaust Gas Math'!$E$10))+(357.4500179626*V1755^-1.0038444015 )*(T1755/(T1755+'Exhaust Gas Math'!$E$10))</f>
        <v>0.31654710700089367</v>
      </c>
      <c r="X1755">
        <f t="shared" si="416"/>
        <v>0</v>
      </c>
      <c r="Y1755">
        <f t="shared" si="417"/>
        <v>101325</v>
      </c>
      <c r="Z1755">
        <f t="shared" si="418"/>
        <v>101325</v>
      </c>
    </row>
    <row r="1756" spans="5:26" x14ac:dyDescent="0.2">
      <c r="E1756">
        <f t="shared" si="405"/>
        <v>0.21887499999998974</v>
      </c>
      <c r="F1756">
        <f t="shared" si="406"/>
        <v>101325</v>
      </c>
      <c r="H1756">
        <f t="shared" si="419"/>
        <v>0.21887499999998974</v>
      </c>
      <c r="I1756">
        <f t="shared" si="407"/>
        <v>425.99999999950705</v>
      </c>
      <c r="J1756">
        <f t="shared" si="408"/>
        <v>1.880644841424834E-2</v>
      </c>
      <c r="K1756">
        <f t="shared" si="409"/>
        <v>24.260962677473909</v>
      </c>
      <c r="L1756">
        <f t="shared" si="410"/>
        <v>3.9769296294121147E-5</v>
      </c>
      <c r="M1756">
        <f>J1756/SQRT('Exhaust Gas Math'!$E$14*$B$21*$B$23)</f>
        <v>3.1926925346312788E-4</v>
      </c>
      <c r="N1756">
        <f t="shared" si="411"/>
        <v>1.161115715299536E-2</v>
      </c>
      <c r="O1756">
        <f t="shared" si="412"/>
        <v>0</v>
      </c>
      <c r="P1756">
        <f t="shared" si="413"/>
        <v>0</v>
      </c>
      <c r="Q1756">
        <f>($B$16/2)*(COS((ACOS((2*'Intake Valve Fxn Scratch'!$B$1)/$B$16-1)/($B$17/2))*(I1756-($B$17/2)))+1)*P1756</f>
        <v>0</v>
      </c>
      <c r="R1756">
        <f t="shared" si="414"/>
        <v>0</v>
      </c>
      <c r="S1756">
        <f t="shared" si="415"/>
        <v>0</v>
      </c>
      <c r="T1756">
        <f>S1756*'Exhaust Gas Math'!$C$14</f>
        <v>0</v>
      </c>
      <c r="U1756">
        <f>(T1756/'Exhaust Gas Math'!$B$14)+('Exhaust Gas Math'!$D$10)</f>
        <v>4.4059320573952224E-4</v>
      </c>
      <c r="V1756">
        <f>('Exhaust Gas Math'!$E$10*(2.53982214E-12*V1755^4 - 0.0000000071629564556*V1755^3 + 7.56281407226508E-06*V1755^2 - 0.00322508455050905*V1755 + 1.62997098133725)*$B$24+T1756*'Exhaust Gas Math'!$D$14*$B$23)/('Exhaust Gas Math'!$E$10*(2.53982214E-12*V1755^4 - 0.0000000071629564556*V1755^3 + 7.56281407226508E-06*V1755^2 - 0.00322508455050905*V1755 + 1.62997098133725)+T1756*'Exhaust Gas Math'!$D$14)</f>
        <v>1100</v>
      </c>
      <c r="W1756">
        <f>(353.3116967483*V1756^-1.0020802909)*('Exhaust Gas Math'!$E$10/(T1756+'Exhaust Gas Math'!$E$10))+(357.4500179626*V1756^-1.0038444015 )*(T1756/(T1756+'Exhaust Gas Math'!$E$10))</f>
        <v>0.31654710700089367</v>
      </c>
      <c r="X1756">
        <f t="shared" si="416"/>
        <v>0</v>
      </c>
      <c r="Y1756">
        <f t="shared" si="417"/>
        <v>101325</v>
      </c>
      <c r="Z1756">
        <f t="shared" si="418"/>
        <v>101325</v>
      </c>
    </row>
    <row r="1757" spans="5:26" x14ac:dyDescent="0.2">
      <c r="E1757">
        <f t="shared" si="405"/>
        <v>0.21899999999998973</v>
      </c>
      <c r="F1757">
        <f t="shared" si="406"/>
        <v>101325</v>
      </c>
      <c r="H1757">
        <f t="shared" si="419"/>
        <v>0.21899999999998973</v>
      </c>
      <c r="I1757">
        <f t="shared" si="407"/>
        <v>431.99999999950705</v>
      </c>
      <c r="J1757">
        <f t="shared" si="408"/>
        <v>2.1904161278054744E-2</v>
      </c>
      <c r="K1757">
        <f t="shared" si="409"/>
        <v>25.257141232544669</v>
      </c>
      <c r="L1757">
        <f t="shared" si="410"/>
        <v>3.9769296294121147E-5</v>
      </c>
      <c r="M1757">
        <f>J1757/SQRT('Exhaust Gas Math'!$E$14*$B$21*$B$23)</f>
        <v>3.7185783646858777E-4</v>
      </c>
      <c r="N1757">
        <f t="shared" si="411"/>
        <v>1.3134781388385811E-2</v>
      </c>
      <c r="O1757">
        <f t="shared" si="412"/>
        <v>0</v>
      </c>
      <c r="P1757">
        <f t="shared" si="413"/>
        <v>0</v>
      </c>
      <c r="Q1757">
        <f>($B$16/2)*(COS((ACOS((2*'Intake Valve Fxn Scratch'!$B$1)/$B$16-1)/($B$17/2))*(I1757-($B$17/2)))+1)*P1757</f>
        <v>0</v>
      </c>
      <c r="R1757">
        <f t="shared" si="414"/>
        <v>0</v>
      </c>
      <c r="S1757">
        <f t="shared" si="415"/>
        <v>0</v>
      </c>
      <c r="T1757">
        <f>S1757*'Exhaust Gas Math'!$C$14</f>
        <v>0</v>
      </c>
      <c r="U1757">
        <f>(T1757/'Exhaust Gas Math'!$B$14)+('Exhaust Gas Math'!$D$10)</f>
        <v>4.4059320573952224E-4</v>
      </c>
      <c r="V1757">
        <f>('Exhaust Gas Math'!$E$10*(2.53982214E-12*V1756^4 - 0.0000000071629564556*V1756^3 + 7.56281407226508E-06*V1756^2 - 0.00322508455050905*V1756 + 1.62997098133725)*$B$24+T1757*'Exhaust Gas Math'!$D$14*$B$23)/('Exhaust Gas Math'!$E$10*(2.53982214E-12*V1756^4 - 0.0000000071629564556*V1756^3 + 7.56281407226508E-06*V1756^2 - 0.00322508455050905*V1756 + 1.62997098133725)+T1757*'Exhaust Gas Math'!$D$14)</f>
        <v>1100</v>
      </c>
      <c r="W1757">
        <f>(353.3116967483*V1757^-1.0020802909)*('Exhaust Gas Math'!$E$10/(T1757+'Exhaust Gas Math'!$E$10))+(357.4500179626*V1757^-1.0038444015 )*(T1757/(T1757+'Exhaust Gas Math'!$E$10))</f>
        <v>0.31654710700089367</v>
      </c>
      <c r="X1757">
        <f t="shared" si="416"/>
        <v>0</v>
      </c>
      <c r="Y1757">
        <f t="shared" si="417"/>
        <v>101325</v>
      </c>
      <c r="Z1757">
        <f t="shared" si="418"/>
        <v>101325</v>
      </c>
    </row>
    <row r="1758" spans="5:26" x14ac:dyDescent="0.2">
      <c r="E1758">
        <f t="shared" si="405"/>
        <v>0.21912499999998972</v>
      </c>
      <c r="F1758">
        <f t="shared" si="406"/>
        <v>101325</v>
      </c>
      <c r="H1758">
        <f t="shared" si="419"/>
        <v>0.21912499999998972</v>
      </c>
      <c r="I1758">
        <f t="shared" si="407"/>
        <v>437.99999999950705</v>
      </c>
      <c r="J1758">
        <f t="shared" si="408"/>
        <v>2.5109199400809797E-2</v>
      </c>
      <c r="K1758">
        <f t="shared" si="409"/>
        <v>25.976597262875146</v>
      </c>
      <c r="L1758">
        <f t="shared" si="410"/>
        <v>3.9769296294121147E-5</v>
      </c>
      <c r="M1758">
        <f>J1758/SQRT('Exhaust Gas Math'!$E$14*$B$21*$B$23)</f>
        <v>4.2626843576056304E-4</v>
      </c>
      <c r="N1758">
        <f t="shared" si="411"/>
        <v>1.4685858366991943E-2</v>
      </c>
      <c r="O1758">
        <f t="shared" si="412"/>
        <v>0</v>
      </c>
      <c r="P1758">
        <f t="shared" si="413"/>
        <v>0</v>
      </c>
      <c r="Q1758">
        <f>($B$16/2)*(COS((ACOS((2*'Intake Valve Fxn Scratch'!$B$1)/$B$16-1)/($B$17/2))*(I1758-($B$17/2)))+1)*P1758</f>
        <v>0</v>
      </c>
      <c r="R1758">
        <f t="shared" si="414"/>
        <v>0</v>
      </c>
      <c r="S1758">
        <f t="shared" si="415"/>
        <v>0</v>
      </c>
      <c r="T1758">
        <f>S1758*'Exhaust Gas Math'!$C$14</f>
        <v>0</v>
      </c>
      <c r="U1758">
        <f>(T1758/'Exhaust Gas Math'!$B$14)+('Exhaust Gas Math'!$D$10)</f>
        <v>4.4059320573952224E-4</v>
      </c>
      <c r="V1758">
        <f>('Exhaust Gas Math'!$E$10*(2.53982214E-12*V1757^4 - 0.0000000071629564556*V1757^3 + 7.56281407226508E-06*V1757^2 - 0.00322508455050905*V1757 + 1.62997098133725)*$B$24+T1758*'Exhaust Gas Math'!$D$14*$B$23)/('Exhaust Gas Math'!$E$10*(2.53982214E-12*V1757^4 - 0.0000000071629564556*V1757^3 + 7.56281407226508E-06*V1757^2 - 0.00322508455050905*V1757 + 1.62997098133725)+T1758*'Exhaust Gas Math'!$D$14)</f>
        <v>1100</v>
      </c>
      <c r="W1758">
        <f>(353.3116967483*V1758^-1.0020802909)*('Exhaust Gas Math'!$E$10/(T1758+'Exhaust Gas Math'!$E$10))+(357.4500179626*V1758^-1.0038444015 )*(T1758/(T1758+'Exhaust Gas Math'!$E$10))</f>
        <v>0.31654710700089367</v>
      </c>
      <c r="X1758">
        <f t="shared" si="416"/>
        <v>0</v>
      </c>
      <c r="Y1758">
        <f t="shared" si="417"/>
        <v>101325</v>
      </c>
      <c r="Z1758">
        <f t="shared" si="418"/>
        <v>101325</v>
      </c>
    </row>
    <row r="1759" spans="5:26" x14ac:dyDescent="0.2">
      <c r="E1759">
        <f t="shared" si="405"/>
        <v>0.2192499999999897</v>
      </c>
      <c r="F1759">
        <f t="shared" si="406"/>
        <v>101325</v>
      </c>
      <c r="H1759">
        <f t="shared" si="419"/>
        <v>0.2192499999999897</v>
      </c>
      <c r="I1759">
        <f t="shared" si="407"/>
        <v>443.99999999950523</v>
      </c>
      <c r="J1759">
        <f t="shared" si="408"/>
        <v>2.8386447714144145E-2</v>
      </c>
      <c r="K1759">
        <f t="shared" si="409"/>
        <v>26.411448257641268</v>
      </c>
      <c r="L1759">
        <f t="shared" si="410"/>
        <v>3.9769296294121147E-5</v>
      </c>
      <c r="M1759">
        <f>J1759/SQRT('Exhaust Gas Math'!$E$14*$B$21*$B$23)</f>
        <v>4.8190491742707616E-4</v>
      </c>
      <c r="N1759">
        <f t="shared" si="411"/>
        <v>1.6267973594119762E-2</v>
      </c>
      <c r="O1759">
        <f t="shared" si="412"/>
        <v>0</v>
      </c>
      <c r="P1759">
        <f t="shared" si="413"/>
        <v>0</v>
      </c>
      <c r="Q1759">
        <f>($B$16/2)*(COS((ACOS((2*'Intake Valve Fxn Scratch'!$B$1)/$B$16-1)/($B$17/2))*(I1759-($B$17/2)))+1)*P1759</f>
        <v>0</v>
      </c>
      <c r="R1759">
        <f t="shared" si="414"/>
        <v>0</v>
      </c>
      <c r="S1759">
        <f t="shared" si="415"/>
        <v>0</v>
      </c>
      <c r="T1759">
        <f>S1759*'Exhaust Gas Math'!$C$14</f>
        <v>0</v>
      </c>
      <c r="U1759">
        <f>(T1759/'Exhaust Gas Math'!$B$14)+('Exhaust Gas Math'!$D$10)</f>
        <v>4.4059320573952224E-4</v>
      </c>
      <c r="V1759">
        <f>('Exhaust Gas Math'!$E$10*(2.53982214E-12*V1758^4 - 0.0000000071629564556*V1758^3 + 7.56281407226508E-06*V1758^2 - 0.00322508455050905*V1758 + 1.62997098133725)*$B$24+T1759*'Exhaust Gas Math'!$D$14*$B$23)/('Exhaust Gas Math'!$E$10*(2.53982214E-12*V1758^4 - 0.0000000071629564556*V1758^3 + 7.56281407226508E-06*V1758^2 - 0.00322508455050905*V1758 + 1.62997098133725)+T1759*'Exhaust Gas Math'!$D$14)</f>
        <v>1100</v>
      </c>
      <c r="W1759">
        <f>(353.3116967483*V1759^-1.0020802909)*('Exhaust Gas Math'!$E$10/(T1759+'Exhaust Gas Math'!$E$10))+(357.4500179626*V1759^-1.0038444015 )*(T1759/(T1759+'Exhaust Gas Math'!$E$10))</f>
        <v>0.31654710700089367</v>
      </c>
      <c r="X1759">
        <f t="shared" si="416"/>
        <v>0</v>
      </c>
      <c r="Y1759">
        <f t="shared" si="417"/>
        <v>101325</v>
      </c>
      <c r="Z1759">
        <f t="shared" si="418"/>
        <v>101325</v>
      </c>
    </row>
    <row r="1760" spans="5:26" x14ac:dyDescent="0.2">
      <c r="E1760">
        <f t="shared" si="405"/>
        <v>0.21937499999998969</v>
      </c>
      <c r="F1760">
        <f t="shared" si="406"/>
        <v>101325</v>
      </c>
      <c r="H1760">
        <f t="shared" si="419"/>
        <v>0.21937499999998969</v>
      </c>
      <c r="I1760">
        <f t="shared" si="407"/>
        <v>449.99999999950523</v>
      </c>
      <c r="J1760">
        <f t="shared" si="408"/>
        <v>3.1699999999726836E-2</v>
      </c>
      <c r="K1760">
        <f t="shared" si="409"/>
        <v>26.556929898345718</v>
      </c>
      <c r="L1760">
        <f t="shared" si="410"/>
        <v>3.9769296294121147E-5</v>
      </c>
      <c r="M1760">
        <f>J1760/SQRT('Exhaust Gas Math'!$E$14*$B$21*$B$23)</f>
        <v>5.3815771653227659E-4</v>
      </c>
      <c r="N1760">
        <f t="shared" si="411"/>
        <v>1.7887450438252128E-2</v>
      </c>
      <c r="O1760">
        <f t="shared" si="412"/>
        <v>0</v>
      </c>
      <c r="P1760">
        <f t="shared" si="413"/>
        <v>0</v>
      </c>
      <c r="Q1760">
        <f>($B$16/2)*(COS((ACOS((2*'Intake Valve Fxn Scratch'!$B$1)/$B$16-1)/($B$17/2))*(I1760-($B$17/2)))+1)*P1760</f>
        <v>0</v>
      </c>
      <c r="R1760">
        <f t="shared" si="414"/>
        <v>0</v>
      </c>
      <c r="S1760">
        <f t="shared" si="415"/>
        <v>0</v>
      </c>
      <c r="T1760">
        <f>S1760*'Exhaust Gas Math'!$C$14</f>
        <v>0</v>
      </c>
      <c r="U1760">
        <f>(T1760/'Exhaust Gas Math'!$B$14)+('Exhaust Gas Math'!$D$10)</f>
        <v>4.4059320573952224E-4</v>
      </c>
      <c r="V1760">
        <f>('Exhaust Gas Math'!$E$10*(2.53982214E-12*V1759^4 - 0.0000000071629564556*V1759^3 + 7.56281407226508E-06*V1759^2 - 0.00322508455050905*V1759 + 1.62997098133725)*$B$24+T1760*'Exhaust Gas Math'!$D$14*$B$23)/('Exhaust Gas Math'!$E$10*(2.53982214E-12*V1759^4 - 0.0000000071629564556*V1759^3 + 7.56281407226508E-06*V1759^2 - 0.00322508455050905*V1759 + 1.62997098133725)+T1760*'Exhaust Gas Math'!$D$14)</f>
        <v>1100</v>
      </c>
      <c r="W1760">
        <f>(353.3116967483*V1760^-1.0020802909)*('Exhaust Gas Math'!$E$10/(T1760+'Exhaust Gas Math'!$E$10))+(357.4500179626*V1760^-1.0038444015 )*(T1760/(T1760+'Exhaust Gas Math'!$E$10))</f>
        <v>0.31654710700089367</v>
      </c>
      <c r="X1760">
        <f t="shared" si="416"/>
        <v>0</v>
      </c>
      <c r="Y1760">
        <f t="shared" si="417"/>
        <v>101325</v>
      </c>
      <c r="Z1760">
        <f t="shared" si="418"/>
        <v>101325</v>
      </c>
    </row>
    <row r="1761" spans="5:26" x14ac:dyDescent="0.2">
      <c r="E1761">
        <f t="shared" si="405"/>
        <v>0.21949999999998968</v>
      </c>
      <c r="F1761">
        <f t="shared" si="406"/>
        <v>101325</v>
      </c>
      <c r="H1761">
        <f t="shared" si="419"/>
        <v>0.21949999999998968</v>
      </c>
      <c r="I1761">
        <f t="shared" si="407"/>
        <v>455.99999999950523</v>
      </c>
      <c r="J1761">
        <f t="shared" si="408"/>
        <v>3.5013552285312513E-2</v>
      </c>
      <c r="K1761">
        <f t="shared" si="409"/>
        <v>26.411448257689109</v>
      </c>
      <c r="L1761">
        <f t="shared" si="410"/>
        <v>3.9769296294121147E-5</v>
      </c>
      <c r="M1761">
        <f>J1761/SQRT('Exhaust Gas Math'!$E$14*$B$21*$B$23)</f>
        <v>5.9441051563752765E-4</v>
      </c>
      <c r="N1761">
        <f t="shared" si="411"/>
        <v>1.9552731033857965E-2</v>
      </c>
      <c r="O1761">
        <f t="shared" si="412"/>
        <v>0</v>
      </c>
      <c r="P1761">
        <f t="shared" si="413"/>
        <v>0</v>
      </c>
      <c r="Q1761">
        <f>($B$16/2)*(COS((ACOS((2*'Intake Valve Fxn Scratch'!$B$1)/$B$16-1)/($B$17/2))*(I1761-($B$17/2)))+1)*P1761</f>
        <v>0</v>
      </c>
      <c r="R1761">
        <f t="shared" si="414"/>
        <v>0</v>
      </c>
      <c r="S1761">
        <f t="shared" si="415"/>
        <v>0</v>
      </c>
      <c r="T1761">
        <f>S1761*'Exhaust Gas Math'!$C$14</f>
        <v>0</v>
      </c>
      <c r="U1761">
        <f>(T1761/'Exhaust Gas Math'!$B$14)+('Exhaust Gas Math'!$D$10)</f>
        <v>4.4059320573952224E-4</v>
      </c>
      <c r="V1761">
        <f>('Exhaust Gas Math'!$E$10*(2.53982214E-12*V1760^4 - 0.0000000071629564556*V1760^3 + 7.56281407226508E-06*V1760^2 - 0.00322508455050905*V1760 + 1.62997098133725)*$B$24+T1761*'Exhaust Gas Math'!$D$14*$B$23)/('Exhaust Gas Math'!$E$10*(2.53982214E-12*V1760^4 - 0.0000000071629564556*V1760^3 + 7.56281407226508E-06*V1760^2 - 0.00322508455050905*V1760 + 1.62997098133725)+T1761*'Exhaust Gas Math'!$D$14)</f>
        <v>1100</v>
      </c>
      <c r="W1761">
        <f>(353.3116967483*V1761^-1.0020802909)*('Exhaust Gas Math'!$E$10/(T1761+'Exhaust Gas Math'!$E$10))+(357.4500179626*V1761^-1.0038444015 )*(T1761/(T1761+'Exhaust Gas Math'!$E$10))</f>
        <v>0.31654710700089367</v>
      </c>
      <c r="X1761">
        <f t="shared" si="416"/>
        <v>0</v>
      </c>
      <c r="Y1761">
        <f t="shared" si="417"/>
        <v>101325</v>
      </c>
      <c r="Z1761">
        <f t="shared" si="418"/>
        <v>101325</v>
      </c>
    </row>
    <row r="1762" spans="5:26" x14ac:dyDescent="0.2">
      <c r="E1762">
        <f t="shared" si="405"/>
        <v>0.21962499999998966</v>
      </c>
      <c r="F1762">
        <f t="shared" si="406"/>
        <v>101325</v>
      </c>
      <c r="H1762">
        <f t="shared" si="419"/>
        <v>0.21962499999998966</v>
      </c>
      <c r="I1762">
        <f t="shared" si="407"/>
        <v>461.99999999950342</v>
      </c>
      <c r="J1762">
        <f t="shared" si="408"/>
        <v>3.8290800598654931E-2</v>
      </c>
      <c r="K1762">
        <f t="shared" si="409"/>
        <v>25.976597262970465</v>
      </c>
      <c r="L1762">
        <f t="shared" si="410"/>
        <v>3.9769296294121147E-5</v>
      </c>
      <c r="M1762">
        <f>J1762/SQRT('Exhaust Gas Math'!$E$14*$B$21*$B$23)</f>
        <v>6.5004699730417776E-4</v>
      </c>
      <c r="N1762">
        <f t="shared" si="411"/>
        <v>2.1273748626177785E-2</v>
      </c>
      <c r="O1762">
        <f t="shared" si="412"/>
        <v>0</v>
      </c>
      <c r="P1762">
        <f t="shared" si="413"/>
        <v>0</v>
      </c>
      <c r="Q1762">
        <f>($B$16/2)*(COS((ACOS((2*'Intake Valve Fxn Scratch'!$B$1)/$B$16-1)/($B$17/2))*(I1762-($B$17/2)))+1)*P1762</f>
        <v>0</v>
      </c>
      <c r="R1762">
        <f t="shared" si="414"/>
        <v>0</v>
      </c>
      <c r="S1762">
        <f t="shared" si="415"/>
        <v>0</v>
      </c>
      <c r="T1762">
        <f>S1762*'Exhaust Gas Math'!$C$14</f>
        <v>0</v>
      </c>
      <c r="U1762">
        <f>(T1762/'Exhaust Gas Math'!$B$14)+('Exhaust Gas Math'!$D$10)</f>
        <v>4.4059320573952224E-4</v>
      </c>
      <c r="V1762">
        <f>('Exhaust Gas Math'!$E$10*(2.53982214E-12*V1761^4 - 0.0000000071629564556*V1761^3 + 7.56281407226508E-06*V1761^2 - 0.00322508455050905*V1761 + 1.62997098133725)*$B$24+T1762*'Exhaust Gas Math'!$D$14*$B$23)/('Exhaust Gas Math'!$E$10*(2.53982214E-12*V1761^4 - 0.0000000071629564556*V1761^3 + 7.56281407226508E-06*V1761^2 - 0.00322508455050905*V1761 + 1.62997098133725)+T1762*'Exhaust Gas Math'!$D$14)</f>
        <v>1100</v>
      </c>
      <c r="W1762">
        <f>(353.3116967483*V1762^-1.0020802909)*('Exhaust Gas Math'!$E$10/(T1762+'Exhaust Gas Math'!$E$10))+(357.4500179626*V1762^-1.0038444015 )*(T1762/(T1762+'Exhaust Gas Math'!$E$10))</f>
        <v>0.31654710700089367</v>
      </c>
      <c r="X1762">
        <f t="shared" si="416"/>
        <v>0</v>
      </c>
      <c r="Y1762">
        <f t="shared" si="417"/>
        <v>101325</v>
      </c>
      <c r="Z1762">
        <f t="shared" si="418"/>
        <v>101325</v>
      </c>
    </row>
    <row r="1763" spans="5:26" x14ac:dyDescent="0.2">
      <c r="E1763">
        <f t="shared" si="405"/>
        <v>0.21974999999998965</v>
      </c>
      <c r="F1763">
        <f t="shared" si="406"/>
        <v>101325</v>
      </c>
      <c r="H1763">
        <f t="shared" si="419"/>
        <v>0.21974999999998965</v>
      </c>
      <c r="I1763">
        <f t="shared" si="407"/>
        <v>467.99999999950342</v>
      </c>
      <c r="J1763">
        <f t="shared" si="408"/>
        <v>4.1495838721424802E-2</v>
      </c>
      <c r="K1763">
        <f t="shared" si="409"/>
        <v>25.257141232686337</v>
      </c>
      <c r="L1763">
        <f t="shared" si="410"/>
        <v>3.9769296294121147E-5</v>
      </c>
      <c r="M1763">
        <f>J1763/SQRT('Exhaust Gas Math'!$E$14*$B$21*$B$23)</f>
        <v>7.0445759659640468E-4</v>
      </c>
      <c r="N1763">
        <f t="shared" si="411"/>
        <v>2.3061282130794628E-2</v>
      </c>
      <c r="O1763">
        <f t="shared" si="412"/>
        <v>0</v>
      </c>
      <c r="P1763">
        <f t="shared" si="413"/>
        <v>0</v>
      </c>
      <c r="Q1763">
        <f>($B$16/2)*(COS((ACOS((2*'Intake Valve Fxn Scratch'!$B$1)/$B$16-1)/($B$17/2))*(I1763-($B$17/2)))+1)*P1763</f>
        <v>0</v>
      </c>
      <c r="R1763">
        <f t="shared" si="414"/>
        <v>0</v>
      </c>
      <c r="S1763">
        <f t="shared" si="415"/>
        <v>0</v>
      </c>
      <c r="T1763">
        <f>S1763*'Exhaust Gas Math'!$C$14</f>
        <v>0</v>
      </c>
      <c r="U1763">
        <f>(T1763/'Exhaust Gas Math'!$B$14)+('Exhaust Gas Math'!$D$10)</f>
        <v>4.4059320573952224E-4</v>
      </c>
      <c r="V1763">
        <f>('Exhaust Gas Math'!$E$10*(2.53982214E-12*V1762^4 - 0.0000000071629564556*V1762^3 + 7.56281407226508E-06*V1762^2 - 0.00322508455050905*V1762 + 1.62997098133725)*$B$24+T1763*'Exhaust Gas Math'!$D$14*$B$23)/('Exhaust Gas Math'!$E$10*(2.53982214E-12*V1762^4 - 0.0000000071629564556*V1762^3 + 7.56281407226508E-06*V1762^2 - 0.00322508455050905*V1762 + 1.62997098133725)+T1763*'Exhaust Gas Math'!$D$14)</f>
        <v>1100</v>
      </c>
      <c r="W1763">
        <f>(353.3116967483*V1763^-1.0020802909)*('Exhaust Gas Math'!$E$10/(T1763+'Exhaust Gas Math'!$E$10))+(357.4500179626*V1763^-1.0038444015 )*(T1763/(T1763+'Exhaust Gas Math'!$E$10))</f>
        <v>0.31654710700089367</v>
      </c>
      <c r="X1763">
        <f t="shared" si="416"/>
        <v>0</v>
      </c>
      <c r="Y1763">
        <f t="shared" si="417"/>
        <v>101325</v>
      </c>
      <c r="Z1763">
        <f t="shared" si="418"/>
        <v>101325</v>
      </c>
    </row>
    <row r="1764" spans="5:26" x14ac:dyDescent="0.2">
      <c r="E1764">
        <f t="shared" si="405"/>
        <v>0.21987499999998963</v>
      </c>
      <c r="F1764">
        <f t="shared" si="406"/>
        <v>101325</v>
      </c>
      <c r="H1764">
        <f t="shared" si="419"/>
        <v>0.21987499999998963</v>
      </c>
      <c r="I1764">
        <f t="shared" si="407"/>
        <v>473.9999999995016</v>
      </c>
      <c r="J1764">
        <f t="shared" si="408"/>
        <v>4.4593551585251738E-2</v>
      </c>
      <c r="K1764">
        <f t="shared" si="409"/>
        <v>24.260962677660377</v>
      </c>
      <c r="L1764">
        <f t="shared" si="410"/>
        <v>3.9769296294121147E-5</v>
      </c>
      <c r="M1764">
        <f>J1764/SQRT('Exhaust Gas Math'!$E$14*$B$21*$B$23)</f>
        <v>7.5704617960221314E-4</v>
      </c>
      <c r="N1764">
        <f t="shared" si="411"/>
        <v>2.4926279523018013E-2</v>
      </c>
      <c r="O1764">
        <f t="shared" si="412"/>
        <v>0</v>
      </c>
      <c r="P1764">
        <f t="shared" si="413"/>
        <v>0</v>
      </c>
      <c r="Q1764">
        <f>($B$16/2)*(COS((ACOS((2*'Intake Valve Fxn Scratch'!$B$1)/$B$16-1)/($B$17/2))*(I1764-($B$17/2)))+1)*P1764</f>
        <v>0</v>
      </c>
      <c r="R1764">
        <f t="shared" si="414"/>
        <v>0</v>
      </c>
      <c r="S1764">
        <f t="shared" si="415"/>
        <v>0</v>
      </c>
      <c r="T1764">
        <f>S1764*'Exhaust Gas Math'!$C$14</f>
        <v>0</v>
      </c>
      <c r="U1764">
        <f>(T1764/'Exhaust Gas Math'!$B$14)+('Exhaust Gas Math'!$D$10)</f>
        <v>4.4059320573952224E-4</v>
      </c>
      <c r="V1764">
        <f>('Exhaust Gas Math'!$E$10*(2.53982214E-12*V1763^4 - 0.0000000071629564556*V1763^3 + 7.56281407226508E-06*V1763^2 - 0.00322508455050905*V1763 + 1.62997098133725)*$B$24+T1764*'Exhaust Gas Math'!$D$14*$B$23)/('Exhaust Gas Math'!$E$10*(2.53982214E-12*V1763^4 - 0.0000000071629564556*V1763^3 + 7.56281407226508E-06*V1763^2 - 0.00322508455050905*V1763 + 1.62997098133725)+T1764*'Exhaust Gas Math'!$D$14)</f>
        <v>1100</v>
      </c>
      <c r="W1764">
        <f>(353.3116967483*V1764^-1.0020802909)*('Exhaust Gas Math'!$E$10/(T1764+'Exhaust Gas Math'!$E$10))+(357.4500179626*V1764^-1.0038444015 )*(T1764/(T1764+'Exhaust Gas Math'!$E$10))</f>
        <v>0.31654710700089367</v>
      </c>
      <c r="X1764">
        <f t="shared" si="416"/>
        <v>0</v>
      </c>
      <c r="Y1764">
        <f t="shared" si="417"/>
        <v>101325</v>
      </c>
      <c r="Z1764">
        <f t="shared" si="418"/>
        <v>101325</v>
      </c>
    </row>
    <row r="1765" spans="5:26" x14ac:dyDescent="0.2">
      <c r="E1765">
        <f t="shared" si="405"/>
        <v>0.21999999999998962</v>
      </c>
      <c r="F1765">
        <f t="shared" si="406"/>
        <v>101325</v>
      </c>
      <c r="H1765">
        <f t="shared" si="419"/>
        <v>0.21999999999998962</v>
      </c>
      <c r="I1765">
        <f t="shared" si="407"/>
        <v>479.9999999995016</v>
      </c>
      <c r="J1765">
        <f t="shared" si="408"/>
        <v>4.7549999999761561E-2</v>
      </c>
      <c r="K1765">
        <f t="shared" si="409"/>
        <v>22.998975938605206</v>
      </c>
      <c r="L1765">
        <f t="shared" si="410"/>
        <v>3.9769296294121147E-5</v>
      </c>
      <c r="M1765">
        <f>J1765/SQRT('Exhaust Gas Math'!$E$14*$B$21*$B$23)</f>
        <v>8.072365748013231E-4</v>
      </c>
      <c r="N1765">
        <f t="shared" si="411"/>
        <v>2.6879134705514382E-2</v>
      </c>
      <c r="O1765">
        <f t="shared" si="412"/>
        <v>0</v>
      </c>
      <c r="P1765">
        <f t="shared" si="413"/>
        <v>0</v>
      </c>
      <c r="Q1765">
        <f>($B$16/2)*(COS((ACOS((2*'Intake Valve Fxn Scratch'!$B$1)/$B$16-1)/($B$17/2))*(I1765-($B$17/2)))+1)*P1765</f>
        <v>0</v>
      </c>
      <c r="R1765">
        <f t="shared" si="414"/>
        <v>0</v>
      </c>
      <c r="S1765">
        <f t="shared" si="415"/>
        <v>0</v>
      </c>
      <c r="T1765">
        <f>S1765*'Exhaust Gas Math'!$C$14</f>
        <v>0</v>
      </c>
      <c r="U1765">
        <f>(T1765/'Exhaust Gas Math'!$B$14)+('Exhaust Gas Math'!$D$10)</f>
        <v>4.4059320573952224E-4</v>
      </c>
      <c r="V1765">
        <f>('Exhaust Gas Math'!$E$10*(2.53982214E-12*V1764^4 - 0.0000000071629564556*V1764^3 + 7.56281407226508E-06*V1764^2 - 0.00322508455050905*V1764 + 1.62997098133725)*$B$24+T1765*'Exhaust Gas Math'!$D$14*$B$23)/('Exhaust Gas Math'!$E$10*(2.53982214E-12*V1764^4 - 0.0000000071629564556*V1764^3 + 7.56281407226508E-06*V1764^2 - 0.00322508455050905*V1764 + 1.62997098133725)+T1765*'Exhaust Gas Math'!$D$14)</f>
        <v>1100</v>
      </c>
      <c r="W1765">
        <f>(353.3116967483*V1765^-1.0020802909)*('Exhaust Gas Math'!$E$10/(T1765+'Exhaust Gas Math'!$E$10))+(357.4500179626*V1765^-1.0038444015 )*(T1765/(T1765+'Exhaust Gas Math'!$E$10))</f>
        <v>0.31654710700089367</v>
      </c>
      <c r="X1765">
        <f t="shared" si="416"/>
        <v>0</v>
      </c>
      <c r="Y1765">
        <f t="shared" si="417"/>
        <v>101325</v>
      </c>
      <c r="Z1765">
        <f t="shared" si="418"/>
        <v>101325</v>
      </c>
    </row>
    <row r="1766" spans="5:26" x14ac:dyDescent="0.2">
      <c r="E1766">
        <f t="shared" si="405"/>
        <v>0.22012499999998961</v>
      </c>
      <c r="F1766">
        <f t="shared" si="406"/>
        <v>101325</v>
      </c>
      <c r="H1766">
        <f t="shared" si="419"/>
        <v>0.22012499999998961</v>
      </c>
      <c r="I1766">
        <f t="shared" si="407"/>
        <v>485.9999999995016</v>
      </c>
      <c r="J1766">
        <f t="shared" si="408"/>
        <v>5.0332792497448306E-2</v>
      </c>
      <c r="K1766">
        <f t="shared" si="409"/>
        <v>21.485007606321616</v>
      </c>
      <c r="L1766">
        <f t="shared" si="410"/>
        <v>3.9769296294121147E-5</v>
      </c>
      <c r="M1766">
        <f>J1766/SQRT('Exhaust Gas Math'!$E$14*$B$21*$B$23)</f>
        <v>8.5447888572091782E-4</v>
      </c>
      <c r="N1766">
        <f t="shared" si="411"/>
        <v>2.8928903021656367E-2</v>
      </c>
      <c r="O1766">
        <f t="shared" si="412"/>
        <v>0</v>
      </c>
      <c r="P1766">
        <f t="shared" si="413"/>
        <v>0</v>
      </c>
      <c r="Q1766">
        <f>($B$16/2)*(COS((ACOS((2*'Intake Valve Fxn Scratch'!$B$1)/$B$16-1)/($B$17/2))*(I1766-($B$17/2)))+1)*P1766</f>
        <v>0</v>
      </c>
      <c r="R1766">
        <f t="shared" si="414"/>
        <v>0</v>
      </c>
      <c r="S1766">
        <f t="shared" si="415"/>
        <v>0</v>
      </c>
      <c r="T1766">
        <f>S1766*'Exhaust Gas Math'!$C$14</f>
        <v>0</v>
      </c>
      <c r="U1766">
        <f>(T1766/'Exhaust Gas Math'!$B$14)+('Exhaust Gas Math'!$D$10)</f>
        <v>4.4059320573952224E-4</v>
      </c>
      <c r="V1766">
        <f>('Exhaust Gas Math'!$E$10*(2.53982214E-12*V1765^4 - 0.0000000071629564556*V1765^3 + 7.56281407226508E-06*V1765^2 - 0.00322508455050905*V1765 + 1.62997098133725)*$B$24+T1766*'Exhaust Gas Math'!$D$14*$B$23)/('Exhaust Gas Math'!$E$10*(2.53982214E-12*V1765^4 - 0.0000000071629564556*V1765^3 + 7.56281407226508E-06*V1765^2 - 0.00322508455050905*V1765 + 1.62997098133725)+T1766*'Exhaust Gas Math'!$D$14)</f>
        <v>1100</v>
      </c>
      <c r="W1766">
        <f>(353.3116967483*V1766^-1.0020802909)*('Exhaust Gas Math'!$E$10/(T1766+'Exhaust Gas Math'!$E$10))+(357.4500179626*V1766^-1.0038444015 )*(T1766/(T1766+'Exhaust Gas Math'!$E$10))</f>
        <v>0.31654710700089367</v>
      </c>
      <c r="X1766">
        <f t="shared" si="416"/>
        <v>0</v>
      </c>
      <c r="Y1766">
        <f t="shared" si="417"/>
        <v>101325</v>
      </c>
      <c r="Z1766">
        <f t="shared" si="418"/>
        <v>101325</v>
      </c>
    </row>
    <row r="1767" spans="5:26" x14ac:dyDescent="0.2">
      <c r="E1767">
        <f t="shared" si="405"/>
        <v>0.22024999999998959</v>
      </c>
      <c r="F1767">
        <f t="shared" si="406"/>
        <v>101325</v>
      </c>
      <c r="H1767">
        <f t="shared" si="419"/>
        <v>0.22024999999998959</v>
      </c>
      <c r="I1767">
        <f t="shared" si="407"/>
        <v>491.99999999949978</v>
      </c>
      <c r="J1767">
        <f t="shared" si="408"/>
        <v>5.2911440221370558E-2</v>
      </c>
      <c r="K1767">
        <f t="shared" si="409"/>
        <v>19.735645034676342</v>
      </c>
      <c r="L1767">
        <f t="shared" si="410"/>
        <v>3.9769296294121147E-5</v>
      </c>
      <c r="M1767">
        <f>J1767/SQRT('Exhaust Gas Math'!$E$14*$B$21*$B$23)</f>
        <v>8.9825551571647336E-4</v>
      </c>
      <c r="N1767">
        <f t="shared" si="411"/>
        <v>3.1082443968201007E-2</v>
      </c>
      <c r="O1767">
        <f t="shared" si="412"/>
        <v>0</v>
      </c>
      <c r="P1767">
        <f t="shared" si="413"/>
        <v>0</v>
      </c>
      <c r="Q1767">
        <f>($B$16/2)*(COS((ACOS((2*'Intake Valve Fxn Scratch'!$B$1)/$B$16-1)/($B$17/2))*(I1767-($B$17/2)))+1)*P1767</f>
        <v>0</v>
      </c>
      <c r="R1767">
        <f t="shared" si="414"/>
        <v>0</v>
      </c>
      <c r="S1767">
        <f t="shared" si="415"/>
        <v>0</v>
      </c>
      <c r="T1767">
        <f>S1767*'Exhaust Gas Math'!$C$14</f>
        <v>0</v>
      </c>
      <c r="U1767">
        <f>(T1767/'Exhaust Gas Math'!$B$14)+('Exhaust Gas Math'!$D$10)</f>
        <v>4.4059320573952224E-4</v>
      </c>
      <c r="V1767">
        <f>('Exhaust Gas Math'!$E$10*(2.53982214E-12*V1766^4 - 0.0000000071629564556*V1766^3 + 7.56281407226508E-06*V1766^2 - 0.00322508455050905*V1766 + 1.62997098133725)*$B$24+T1767*'Exhaust Gas Math'!$D$14*$B$23)/('Exhaust Gas Math'!$E$10*(2.53982214E-12*V1766^4 - 0.0000000071629564556*V1766^3 + 7.56281407226508E-06*V1766^2 - 0.00322508455050905*V1766 + 1.62997098133725)+T1767*'Exhaust Gas Math'!$D$14)</f>
        <v>1100</v>
      </c>
      <c r="W1767">
        <f>(353.3116967483*V1767^-1.0020802909)*('Exhaust Gas Math'!$E$10/(T1767+'Exhaust Gas Math'!$E$10))+(357.4500179626*V1767^-1.0038444015 )*(T1767/(T1767+'Exhaust Gas Math'!$E$10))</f>
        <v>0.31654710700089367</v>
      </c>
      <c r="X1767">
        <f t="shared" si="416"/>
        <v>0</v>
      </c>
      <c r="Y1767">
        <f t="shared" si="417"/>
        <v>101325</v>
      </c>
      <c r="Z1767">
        <f t="shared" si="418"/>
        <v>101325</v>
      </c>
    </row>
    <row r="1768" spans="5:26" x14ac:dyDescent="0.2">
      <c r="E1768">
        <f t="shared" si="405"/>
        <v>0.22037499999998958</v>
      </c>
      <c r="F1768">
        <f t="shared" si="406"/>
        <v>101325</v>
      </c>
      <c r="H1768">
        <f t="shared" si="419"/>
        <v>0.22037499999998958</v>
      </c>
      <c r="I1768">
        <f t="shared" si="407"/>
        <v>497.99999999949978</v>
      </c>
      <c r="J1768">
        <f t="shared" si="408"/>
        <v>5.52576909674483E-2</v>
      </c>
      <c r="K1768">
        <f t="shared" si="409"/>
        <v>17.770054606081978</v>
      </c>
      <c r="L1768">
        <f t="shared" si="410"/>
        <v>3.9769296294121147E-5</v>
      </c>
      <c r="M1768">
        <f>J1768/SQRT('Exhaust Gas Math'!$E$14*$B$21*$B$23)</f>
        <v>9.3808683886890953E-4</v>
      </c>
      <c r="N1768">
        <f t="shared" si="411"/>
        <v>3.3343486332259455E-2</v>
      </c>
      <c r="O1768">
        <f t="shared" si="412"/>
        <v>0</v>
      </c>
      <c r="P1768">
        <f t="shared" si="413"/>
        <v>0</v>
      </c>
      <c r="Q1768">
        <f>($B$16/2)*(COS((ACOS((2*'Intake Valve Fxn Scratch'!$B$1)/$B$16-1)/($B$17/2))*(I1768-($B$17/2)))+1)*P1768</f>
        <v>0</v>
      </c>
      <c r="R1768">
        <f t="shared" si="414"/>
        <v>0</v>
      </c>
      <c r="S1768">
        <f t="shared" si="415"/>
        <v>0</v>
      </c>
      <c r="T1768">
        <f>S1768*'Exhaust Gas Math'!$C$14</f>
        <v>0</v>
      </c>
      <c r="U1768">
        <f>(T1768/'Exhaust Gas Math'!$B$14)+('Exhaust Gas Math'!$D$10)</f>
        <v>4.4059320573952224E-4</v>
      </c>
      <c r="V1768">
        <f>('Exhaust Gas Math'!$E$10*(2.53982214E-12*V1767^4 - 0.0000000071629564556*V1767^3 + 7.56281407226508E-06*V1767^2 - 0.00322508455050905*V1767 + 1.62997098133725)*$B$24+T1768*'Exhaust Gas Math'!$D$14*$B$23)/('Exhaust Gas Math'!$E$10*(2.53982214E-12*V1767^4 - 0.0000000071629564556*V1767^3 + 7.56281407226508E-06*V1767^2 - 0.00322508455050905*V1767 + 1.62997098133725)+T1768*'Exhaust Gas Math'!$D$14)</f>
        <v>1100</v>
      </c>
      <c r="W1768">
        <f>(353.3116967483*V1768^-1.0020802909)*('Exhaust Gas Math'!$E$10/(T1768+'Exhaust Gas Math'!$E$10))+(357.4500179626*V1768^-1.0038444015 )*(T1768/(T1768+'Exhaust Gas Math'!$E$10))</f>
        <v>0.31654710700089367</v>
      </c>
      <c r="X1768">
        <f t="shared" si="416"/>
        <v>0</v>
      </c>
      <c r="Y1768">
        <f t="shared" si="417"/>
        <v>101325</v>
      </c>
      <c r="Z1768">
        <f t="shared" si="418"/>
        <v>101325</v>
      </c>
    </row>
    <row r="1769" spans="5:26" x14ac:dyDescent="0.2">
      <c r="E1769">
        <f t="shared" si="405"/>
        <v>0.22049999999998957</v>
      </c>
      <c r="F1769">
        <f t="shared" si="406"/>
        <v>101325</v>
      </c>
      <c r="H1769">
        <f t="shared" si="419"/>
        <v>0.22049999999998957</v>
      </c>
      <c r="I1769">
        <f t="shared" si="407"/>
        <v>503.99999999949978</v>
      </c>
      <c r="J1769">
        <f t="shared" si="408"/>
        <v>5.734583872152299E-2</v>
      </c>
      <c r="K1769">
        <f t="shared" si="409"/>
        <v>15.609771740600433</v>
      </c>
      <c r="L1769">
        <f t="shared" si="410"/>
        <v>3.9769296294121147E-5</v>
      </c>
      <c r="M1769">
        <f>J1769/SQRT('Exhaust Gas Math'!$E$14*$B$21*$B$23)</f>
        <v>9.7353645486652856E-4</v>
      </c>
      <c r="N1769">
        <f t="shared" si="411"/>
        <v>3.5711621293188882E-2</v>
      </c>
      <c r="O1769">
        <f t="shared" si="412"/>
        <v>0</v>
      </c>
      <c r="P1769">
        <f t="shared" si="413"/>
        <v>0</v>
      </c>
      <c r="Q1769">
        <f>($B$16/2)*(COS((ACOS((2*'Intake Valve Fxn Scratch'!$B$1)/$B$16-1)/($B$17/2))*(I1769-($B$17/2)))+1)*P1769</f>
        <v>0</v>
      </c>
      <c r="R1769">
        <f t="shared" si="414"/>
        <v>0</v>
      </c>
      <c r="S1769">
        <f t="shared" si="415"/>
        <v>0</v>
      </c>
      <c r="T1769">
        <f>S1769*'Exhaust Gas Math'!$C$14</f>
        <v>0</v>
      </c>
      <c r="U1769">
        <f>(T1769/'Exhaust Gas Math'!$B$14)+('Exhaust Gas Math'!$D$10)</f>
        <v>4.4059320573952224E-4</v>
      </c>
      <c r="V1769">
        <f>('Exhaust Gas Math'!$E$10*(2.53982214E-12*V1768^4 - 0.0000000071629564556*V1768^3 + 7.56281407226508E-06*V1768^2 - 0.00322508455050905*V1768 + 1.62997098133725)*$B$24+T1769*'Exhaust Gas Math'!$D$14*$B$23)/('Exhaust Gas Math'!$E$10*(2.53982214E-12*V1768^4 - 0.0000000071629564556*V1768^3 + 7.56281407226508E-06*V1768^2 - 0.00322508455050905*V1768 + 1.62997098133725)+T1769*'Exhaust Gas Math'!$D$14)</f>
        <v>1100</v>
      </c>
      <c r="W1769">
        <f>(353.3116967483*V1769^-1.0020802909)*('Exhaust Gas Math'!$E$10/(T1769+'Exhaust Gas Math'!$E$10))+(357.4500179626*V1769^-1.0038444015 )*(T1769/(T1769+'Exhaust Gas Math'!$E$10))</f>
        <v>0.31654710700089367</v>
      </c>
      <c r="X1769">
        <f t="shared" si="416"/>
        <v>0</v>
      </c>
      <c r="Y1769">
        <f t="shared" si="417"/>
        <v>101325</v>
      </c>
      <c r="Z1769">
        <f t="shared" si="418"/>
        <v>101325</v>
      </c>
    </row>
    <row r="1770" spans="5:26" x14ac:dyDescent="0.2">
      <c r="E1770">
        <f t="shared" si="405"/>
        <v>0.22062499999998955</v>
      </c>
      <c r="F1770">
        <f t="shared" si="406"/>
        <v>101325</v>
      </c>
      <c r="H1770">
        <f t="shared" si="419"/>
        <v>0.22062499999998955</v>
      </c>
      <c r="I1770">
        <f t="shared" si="407"/>
        <v>509.99999999949796</v>
      </c>
      <c r="J1770">
        <f t="shared" si="408"/>
        <v>5.9153005299827963E-2</v>
      </c>
      <c r="K1770">
        <f t="shared" si="409"/>
        <v>13.278464949374179</v>
      </c>
      <c r="L1770">
        <f t="shared" si="410"/>
        <v>3.9769296294121147E-5</v>
      </c>
      <c r="M1770">
        <f>J1770/SQRT('Exhaust Gas Math'!$E$14*$B$21*$B$23)</f>
        <v>1.004215970298151E-3</v>
      </c>
      <c r="N1770">
        <f t="shared" si="411"/>
        <v>3.8181243154548392E-2</v>
      </c>
      <c r="O1770">
        <f t="shared" si="412"/>
        <v>0</v>
      </c>
      <c r="P1770">
        <f t="shared" si="413"/>
        <v>0</v>
      </c>
      <c r="Q1770">
        <f>($B$16/2)*(COS((ACOS((2*'Intake Valve Fxn Scratch'!$B$1)/$B$16-1)/($B$17/2))*(I1770-($B$17/2)))+1)*P1770</f>
        <v>0</v>
      </c>
      <c r="R1770">
        <f t="shared" si="414"/>
        <v>0</v>
      </c>
      <c r="S1770">
        <f t="shared" si="415"/>
        <v>0</v>
      </c>
      <c r="T1770">
        <f>S1770*'Exhaust Gas Math'!$C$14</f>
        <v>0</v>
      </c>
      <c r="U1770">
        <f>(T1770/'Exhaust Gas Math'!$B$14)+('Exhaust Gas Math'!$D$10)</f>
        <v>4.4059320573952224E-4</v>
      </c>
      <c r="V1770">
        <f>('Exhaust Gas Math'!$E$10*(2.53982214E-12*V1769^4 - 0.0000000071629564556*V1769^3 + 7.56281407226508E-06*V1769^2 - 0.00322508455050905*V1769 + 1.62997098133725)*$B$24+T1770*'Exhaust Gas Math'!$D$14*$B$23)/('Exhaust Gas Math'!$E$10*(2.53982214E-12*V1769^4 - 0.0000000071629564556*V1769^3 + 7.56281407226508E-06*V1769^2 - 0.00322508455050905*V1769 + 1.62997098133725)+T1770*'Exhaust Gas Math'!$D$14)</f>
        <v>1100</v>
      </c>
      <c r="W1770">
        <f>(353.3116967483*V1770^-1.0020802909)*('Exhaust Gas Math'!$E$10/(T1770+'Exhaust Gas Math'!$E$10))+(357.4500179626*V1770^-1.0038444015 )*(T1770/(T1770+'Exhaust Gas Math'!$E$10))</f>
        <v>0.31654710700089367</v>
      </c>
      <c r="X1770">
        <f t="shared" si="416"/>
        <v>0</v>
      </c>
      <c r="Y1770">
        <f t="shared" si="417"/>
        <v>101325</v>
      </c>
      <c r="Z1770">
        <f t="shared" si="418"/>
        <v>101325</v>
      </c>
    </row>
    <row r="1771" spans="5:26" x14ac:dyDescent="0.2">
      <c r="E1771">
        <f t="shared" si="405"/>
        <v>0.22074999999998954</v>
      </c>
      <c r="F1771">
        <f t="shared" si="406"/>
        <v>101325</v>
      </c>
      <c r="H1771">
        <f t="shared" si="419"/>
        <v>0.22074999999998954</v>
      </c>
      <c r="I1771">
        <f t="shared" si="407"/>
        <v>515.99999999949796</v>
      </c>
      <c r="J1771">
        <f t="shared" si="408"/>
        <v>6.0659391007157407E-2</v>
      </c>
      <c r="K1771">
        <f t="shared" si="409"/>
        <v>10.801676517465186</v>
      </c>
      <c r="L1771">
        <f t="shared" si="410"/>
        <v>3.9769296294121147E-5</v>
      </c>
      <c r="M1771">
        <f>J1771/SQRT('Exhaust Gas Math'!$E$14*$B$21*$B$23)</f>
        <v>1.029789253972607E-3</v>
      </c>
      <c r="N1771">
        <f t="shared" si="411"/>
        <v>4.0740475102760014E-2</v>
      </c>
      <c r="O1771">
        <f t="shared" si="412"/>
        <v>0</v>
      </c>
      <c r="P1771">
        <f t="shared" si="413"/>
        <v>0</v>
      </c>
      <c r="Q1771">
        <f>($B$16/2)*(COS((ACOS((2*'Intake Valve Fxn Scratch'!$B$1)/$B$16-1)/($B$17/2))*(I1771-($B$17/2)))+1)*P1771</f>
        <v>0</v>
      </c>
      <c r="R1771">
        <f t="shared" si="414"/>
        <v>0</v>
      </c>
      <c r="S1771">
        <f t="shared" si="415"/>
        <v>0</v>
      </c>
      <c r="T1771">
        <f>S1771*'Exhaust Gas Math'!$C$14</f>
        <v>0</v>
      </c>
      <c r="U1771">
        <f>(T1771/'Exhaust Gas Math'!$B$14)+('Exhaust Gas Math'!$D$10)</f>
        <v>4.4059320573952224E-4</v>
      </c>
      <c r="V1771">
        <f>('Exhaust Gas Math'!$E$10*(2.53982214E-12*V1770^4 - 0.0000000071629564556*V1770^3 + 7.56281407226508E-06*V1770^2 - 0.00322508455050905*V1770 + 1.62997098133725)*$B$24+T1771*'Exhaust Gas Math'!$D$14*$B$23)/('Exhaust Gas Math'!$E$10*(2.53982214E-12*V1770^4 - 0.0000000071629564556*V1770^3 + 7.56281407226508E-06*V1770^2 - 0.00322508455050905*V1770 + 1.62997098133725)+T1771*'Exhaust Gas Math'!$D$14)</f>
        <v>1100</v>
      </c>
      <c r="W1771">
        <f>(353.3116967483*V1771^-1.0020802909)*('Exhaust Gas Math'!$E$10/(T1771+'Exhaust Gas Math'!$E$10))+(357.4500179626*V1771^-1.0038444015 )*(T1771/(T1771+'Exhaust Gas Math'!$E$10))</f>
        <v>0.31654710700089367</v>
      </c>
      <c r="X1771">
        <f t="shared" si="416"/>
        <v>0</v>
      </c>
      <c r="Y1771">
        <f t="shared" si="417"/>
        <v>101325</v>
      </c>
      <c r="Z1771">
        <f t="shared" si="418"/>
        <v>101325</v>
      </c>
    </row>
    <row r="1772" spans="5:26" x14ac:dyDescent="0.2">
      <c r="E1772">
        <f t="shared" si="405"/>
        <v>0.22087499999998952</v>
      </c>
      <c r="F1772">
        <f t="shared" si="406"/>
        <v>101325</v>
      </c>
      <c r="H1772">
        <f t="shared" si="419"/>
        <v>0.22087499999998952</v>
      </c>
      <c r="I1772">
        <f t="shared" si="407"/>
        <v>521.99999999949796</v>
      </c>
      <c r="J1772">
        <f t="shared" si="408"/>
        <v>6.1848491566470355E-2</v>
      </c>
      <c r="K1772">
        <f t="shared" si="409"/>
        <v>8.2065426572347455</v>
      </c>
      <c r="L1772">
        <f t="shared" si="410"/>
        <v>3.9769296294121147E-5</v>
      </c>
      <c r="M1772">
        <f>J1772/SQRT('Exhaust Gas Math'!$E$14*$B$21*$B$23)</f>
        <v>1.049976119642406E-3</v>
      </c>
      <c r="N1772">
        <f t="shared" si="411"/>
        <v>4.337013797151431E-2</v>
      </c>
      <c r="O1772">
        <f t="shared" si="412"/>
        <v>0</v>
      </c>
      <c r="P1772">
        <f t="shared" si="413"/>
        <v>0</v>
      </c>
      <c r="Q1772">
        <f>($B$16/2)*(COS((ACOS((2*'Intake Valve Fxn Scratch'!$B$1)/$B$16-1)/($B$17/2))*(I1772-($B$17/2)))+1)*P1772</f>
        <v>0</v>
      </c>
      <c r="R1772">
        <f t="shared" si="414"/>
        <v>0</v>
      </c>
      <c r="S1772">
        <f t="shared" si="415"/>
        <v>0</v>
      </c>
      <c r="T1772">
        <f>S1772*'Exhaust Gas Math'!$C$14</f>
        <v>0</v>
      </c>
      <c r="U1772">
        <f>(T1772/'Exhaust Gas Math'!$B$14)+('Exhaust Gas Math'!$D$10)</f>
        <v>4.4059320573952224E-4</v>
      </c>
      <c r="V1772">
        <f>('Exhaust Gas Math'!$E$10*(2.53982214E-12*V1771^4 - 0.0000000071629564556*V1771^3 + 7.56281407226508E-06*V1771^2 - 0.00322508455050905*V1771 + 1.62997098133725)*$B$24+T1772*'Exhaust Gas Math'!$D$14*$B$23)/('Exhaust Gas Math'!$E$10*(2.53982214E-12*V1771^4 - 0.0000000071629564556*V1771^3 + 7.56281407226508E-06*V1771^2 - 0.00322508455050905*V1771 + 1.62997098133725)+T1772*'Exhaust Gas Math'!$D$14)</f>
        <v>1100</v>
      </c>
      <c r="W1772">
        <f>(353.3116967483*V1772^-1.0020802909)*('Exhaust Gas Math'!$E$10/(T1772+'Exhaust Gas Math'!$E$10))+(357.4500179626*V1772^-1.0038444015 )*(T1772/(T1772+'Exhaust Gas Math'!$E$10))</f>
        <v>0.31654710700089367</v>
      </c>
      <c r="X1772">
        <f t="shared" si="416"/>
        <v>0</v>
      </c>
      <c r="Y1772">
        <f t="shared" si="417"/>
        <v>101325</v>
      </c>
      <c r="Z1772">
        <f t="shared" si="418"/>
        <v>101325</v>
      </c>
    </row>
    <row r="1773" spans="5:26" x14ac:dyDescent="0.2">
      <c r="E1773">
        <f t="shared" si="405"/>
        <v>0.22099999999998951</v>
      </c>
      <c r="F1773">
        <f t="shared" si="406"/>
        <v>101325</v>
      </c>
      <c r="H1773">
        <f t="shared" si="419"/>
        <v>0.22099999999998951</v>
      </c>
      <c r="I1773">
        <f t="shared" si="407"/>
        <v>527.99999999949614</v>
      </c>
      <c r="J1773">
        <f t="shared" si="408"/>
        <v>6.2707278943203867E-2</v>
      </c>
      <c r="K1773">
        <f t="shared" si="409"/>
        <v>5.5214961983214703</v>
      </c>
      <c r="L1773">
        <f t="shared" si="410"/>
        <v>3.9769296294121147E-5</v>
      </c>
      <c r="M1773">
        <f>J1773/SQRT('Exhaust Gas Math'!$E$14*$B$21*$B$23)</f>
        <v>1.0645553957828991E-3</v>
      </c>
      <c r="N1773">
        <f t="shared" si="411"/>
        <v>4.6042841937313901E-2</v>
      </c>
      <c r="O1773">
        <f t="shared" si="412"/>
        <v>0</v>
      </c>
      <c r="P1773">
        <f t="shared" si="413"/>
        <v>0</v>
      </c>
      <c r="Q1773">
        <f>($B$16/2)*(COS((ACOS((2*'Intake Valve Fxn Scratch'!$B$1)/$B$16-1)/($B$17/2))*(I1773-($B$17/2)))+1)*P1773</f>
        <v>0</v>
      </c>
      <c r="R1773">
        <f t="shared" si="414"/>
        <v>0</v>
      </c>
      <c r="S1773">
        <f t="shared" si="415"/>
        <v>0</v>
      </c>
      <c r="T1773">
        <f>S1773*'Exhaust Gas Math'!$C$14</f>
        <v>0</v>
      </c>
      <c r="U1773">
        <f>(T1773/'Exhaust Gas Math'!$B$14)+('Exhaust Gas Math'!$D$10)</f>
        <v>4.4059320573952224E-4</v>
      </c>
      <c r="V1773">
        <f>('Exhaust Gas Math'!$E$10*(2.53982214E-12*V1772^4 - 0.0000000071629564556*V1772^3 + 7.56281407226508E-06*V1772^2 - 0.00322508455050905*V1772 + 1.62997098133725)*$B$24+T1773*'Exhaust Gas Math'!$D$14*$B$23)/('Exhaust Gas Math'!$E$10*(2.53982214E-12*V1772^4 - 0.0000000071629564556*V1772^3 + 7.56281407226508E-06*V1772^2 - 0.00322508455050905*V1772 + 1.62997098133725)+T1773*'Exhaust Gas Math'!$D$14)</f>
        <v>1100</v>
      </c>
      <c r="W1773">
        <f>(353.3116967483*V1773^-1.0020802909)*('Exhaust Gas Math'!$E$10/(T1773+'Exhaust Gas Math'!$E$10))+(357.4500179626*V1773^-1.0038444015 )*(T1773/(T1773+'Exhaust Gas Math'!$E$10))</f>
        <v>0.31654710700089367</v>
      </c>
      <c r="X1773">
        <f t="shared" si="416"/>
        <v>0</v>
      </c>
      <c r="Y1773">
        <f t="shared" si="417"/>
        <v>101325</v>
      </c>
      <c r="Z1773">
        <f t="shared" si="418"/>
        <v>101325</v>
      </c>
    </row>
    <row r="1774" spans="5:26" x14ac:dyDescent="0.2">
      <c r="E1774">
        <f t="shared" si="405"/>
        <v>0.2211249999999895</v>
      </c>
      <c r="F1774">
        <f t="shared" si="406"/>
        <v>101325</v>
      </c>
      <c r="H1774">
        <f t="shared" si="419"/>
        <v>0.2211249999999895</v>
      </c>
      <c r="I1774">
        <f t="shared" si="407"/>
        <v>533.99999999949614</v>
      </c>
      <c r="J1774">
        <f t="shared" si="408"/>
        <v>6.3226344083145175E-2</v>
      </c>
      <c r="K1774">
        <f t="shared" si="409"/>
        <v>2.7759550716127572</v>
      </c>
      <c r="L1774">
        <f t="shared" si="410"/>
        <v>3.9769296294121147E-5</v>
      </c>
      <c r="M1774">
        <f>J1774/SQRT('Exhaust Gas Math'!$E$14*$B$21*$B$23)</f>
        <v>1.0733673487937738E-3</v>
      </c>
      <c r="N1774">
        <f t="shared" si="411"/>
        <v>4.8722302043002971E-2</v>
      </c>
      <c r="O1774">
        <f t="shared" si="412"/>
        <v>0</v>
      </c>
      <c r="P1774">
        <f t="shared" si="413"/>
        <v>0</v>
      </c>
      <c r="Q1774">
        <f>($B$16/2)*(COS((ACOS((2*'Intake Valve Fxn Scratch'!$B$1)/$B$16-1)/($B$17/2))*(I1774-($B$17/2)))+1)*P1774</f>
        <v>0</v>
      </c>
      <c r="R1774">
        <f t="shared" si="414"/>
        <v>0</v>
      </c>
      <c r="S1774">
        <f t="shared" si="415"/>
        <v>0</v>
      </c>
      <c r="T1774">
        <f>S1774*'Exhaust Gas Math'!$C$14</f>
        <v>0</v>
      </c>
      <c r="U1774">
        <f>(T1774/'Exhaust Gas Math'!$B$14)+('Exhaust Gas Math'!$D$10)</f>
        <v>4.4059320573952224E-4</v>
      </c>
      <c r="V1774">
        <f>('Exhaust Gas Math'!$E$10*(2.53982214E-12*V1773^4 - 0.0000000071629564556*V1773^3 + 7.56281407226508E-06*V1773^2 - 0.00322508455050905*V1773 + 1.62997098133725)*$B$24+T1774*'Exhaust Gas Math'!$D$14*$B$23)/('Exhaust Gas Math'!$E$10*(2.53982214E-12*V1773^4 - 0.0000000071629564556*V1773^3 + 7.56281407226508E-06*V1773^2 - 0.00322508455050905*V1773 + 1.62997098133725)+T1774*'Exhaust Gas Math'!$D$14)</f>
        <v>1100</v>
      </c>
      <c r="W1774">
        <f>(353.3116967483*V1774^-1.0020802909)*('Exhaust Gas Math'!$E$10/(T1774+'Exhaust Gas Math'!$E$10))+(357.4500179626*V1774^-1.0038444015 )*(T1774/(T1774+'Exhaust Gas Math'!$E$10))</f>
        <v>0.31654710700089367</v>
      </c>
      <c r="X1774">
        <f t="shared" si="416"/>
        <v>0</v>
      </c>
      <c r="Y1774">
        <f t="shared" si="417"/>
        <v>101325</v>
      </c>
      <c r="Z1774">
        <f t="shared" si="418"/>
        <v>101325</v>
      </c>
    </row>
    <row r="1775" spans="5:26" x14ac:dyDescent="0.2">
      <c r="E1775">
        <f t="shared" si="405"/>
        <v>0.22124999999998948</v>
      </c>
      <c r="F1775">
        <f t="shared" si="406"/>
        <v>101325</v>
      </c>
      <c r="H1775">
        <f t="shared" si="419"/>
        <v>0.22124999999998948</v>
      </c>
      <c r="I1775">
        <f t="shared" si="407"/>
        <v>539.99999999949432</v>
      </c>
      <c r="J1775">
        <f t="shared" si="408"/>
        <v>6.3399999999999998E-2</v>
      </c>
      <c r="K1775">
        <f t="shared" si="409"/>
        <v>2.3351745622447274E-10</v>
      </c>
      <c r="L1775">
        <f t="shared" si="410"/>
        <v>3.9769296294121147E-5</v>
      </c>
      <c r="M1775">
        <f>J1775/SQRT('Exhaust Gas Math'!$E$14*$B$21*$B$23)</f>
        <v>1.0763154330738279E-3</v>
      </c>
      <c r="N1775">
        <f t="shared" si="411"/>
        <v>5.1362995243188554E-2</v>
      </c>
      <c r="O1775">
        <f t="shared" si="412"/>
        <v>0</v>
      </c>
      <c r="P1775">
        <f t="shared" si="413"/>
        <v>0</v>
      </c>
      <c r="Q1775">
        <f>($B$16/2)*(COS((ACOS((2*'Intake Valve Fxn Scratch'!$B$1)/$B$16-1)/($B$17/2))*(I1775-($B$17/2)))+1)*P1775</f>
        <v>0</v>
      </c>
      <c r="R1775">
        <f t="shared" si="414"/>
        <v>0</v>
      </c>
      <c r="S1775">
        <f t="shared" si="415"/>
        <v>0</v>
      </c>
      <c r="T1775">
        <f>S1775*'Exhaust Gas Math'!$C$14</f>
        <v>0</v>
      </c>
      <c r="U1775">
        <f>(T1775/'Exhaust Gas Math'!$B$14)+('Exhaust Gas Math'!$D$10)</f>
        <v>4.4059320573952224E-4</v>
      </c>
      <c r="V1775">
        <f>('Exhaust Gas Math'!$E$10*(2.53982214E-12*V1774^4 - 0.0000000071629564556*V1774^3 + 7.56281407226508E-06*V1774^2 - 0.00322508455050905*V1774 + 1.62997098133725)*$B$24+T1775*'Exhaust Gas Math'!$D$14*$B$23)/('Exhaust Gas Math'!$E$10*(2.53982214E-12*V1774^4 - 0.0000000071629564556*V1774^3 + 7.56281407226508E-06*V1774^2 - 0.00322508455050905*V1774 + 1.62997098133725)+T1775*'Exhaust Gas Math'!$D$14)</f>
        <v>1100</v>
      </c>
      <c r="W1775">
        <f>(353.3116967483*V1775^-1.0020802909)*('Exhaust Gas Math'!$E$10/(T1775+'Exhaust Gas Math'!$E$10))+(357.4500179626*V1775^-1.0038444015 )*(T1775/(T1775+'Exhaust Gas Math'!$E$10))</f>
        <v>0.31654710700089367</v>
      </c>
      <c r="X1775">
        <f t="shared" si="416"/>
        <v>0</v>
      </c>
      <c r="Y1775">
        <f t="shared" si="417"/>
        <v>101325</v>
      </c>
      <c r="Z1775">
        <f t="shared" si="418"/>
        <v>101325</v>
      </c>
    </row>
    <row r="1776" spans="5:26" x14ac:dyDescent="0.2">
      <c r="E1776">
        <f t="shared" si="405"/>
        <v>0.22137499999998947</v>
      </c>
      <c r="F1776">
        <f t="shared" si="406"/>
        <v>101325</v>
      </c>
      <c r="H1776">
        <f t="shared" si="419"/>
        <v>0.22137499999998947</v>
      </c>
      <c r="I1776">
        <f t="shared" si="407"/>
        <v>545.99999999949432</v>
      </c>
      <c r="J1776">
        <f t="shared" si="408"/>
        <v>6.3226344083203434E-2</v>
      </c>
      <c r="K1776">
        <f t="shared" si="409"/>
        <v>-2.7759550711482808</v>
      </c>
      <c r="L1776">
        <f t="shared" si="410"/>
        <v>3.9769296294121147E-5</v>
      </c>
      <c r="M1776">
        <f>J1776/SQRT('Exhaust Gas Math'!$E$14*$B$21*$B$23)</f>
        <v>1.0733673487947628E-3</v>
      </c>
      <c r="N1776">
        <f t="shared" si="411"/>
        <v>5.391028538994834E-2</v>
      </c>
      <c r="O1776">
        <f t="shared" si="412"/>
        <v>0</v>
      </c>
      <c r="P1776">
        <f t="shared" si="413"/>
        <v>0</v>
      </c>
      <c r="Q1776">
        <f>($B$16/2)*(COS((ACOS((2*'Intake Valve Fxn Scratch'!$B$1)/$B$16-1)/($B$17/2))*(I1776-($B$17/2)))+1)*P1776</f>
        <v>0</v>
      </c>
      <c r="R1776">
        <f t="shared" si="414"/>
        <v>0</v>
      </c>
      <c r="S1776">
        <f t="shared" si="415"/>
        <v>0</v>
      </c>
      <c r="T1776">
        <f>S1776*'Exhaust Gas Math'!$C$14</f>
        <v>0</v>
      </c>
      <c r="U1776">
        <f>(T1776/'Exhaust Gas Math'!$B$14)+('Exhaust Gas Math'!$D$10)</f>
        <v>4.4059320573952224E-4</v>
      </c>
      <c r="V1776">
        <f>('Exhaust Gas Math'!$E$10*(2.53982214E-12*V1775^4 - 0.0000000071629564556*V1775^3 + 7.56281407226508E-06*V1775^2 - 0.00322508455050905*V1775 + 1.62997098133725)*$B$24+T1776*'Exhaust Gas Math'!$D$14*$B$23)/('Exhaust Gas Math'!$E$10*(2.53982214E-12*V1775^4 - 0.0000000071629564556*V1775^3 + 7.56281407226508E-06*V1775^2 - 0.00322508455050905*V1775 + 1.62997098133725)+T1776*'Exhaust Gas Math'!$D$14)</f>
        <v>1100</v>
      </c>
      <c r="W1776">
        <f>(353.3116967483*V1776^-1.0020802909)*('Exhaust Gas Math'!$E$10/(T1776+'Exhaust Gas Math'!$E$10))+(357.4500179626*V1776^-1.0038444015 )*(T1776/(T1776+'Exhaust Gas Math'!$E$10))</f>
        <v>0.31654710700089367</v>
      </c>
      <c r="X1776">
        <f t="shared" si="416"/>
        <v>0</v>
      </c>
      <c r="Y1776">
        <f t="shared" si="417"/>
        <v>101325</v>
      </c>
      <c r="Z1776">
        <f t="shared" si="418"/>
        <v>101325</v>
      </c>
    </row>
    <row r="1777" spans="5:26" x14ac:dyDescent="0.2">
      <c r="E1777">
        <f t="shared" si="405"/>
        <v>0.22149999999998946</v>
      </c>
      <c r="F1777">
        <f t="shared" si="406"/>
        <v>101325</v>
      </c>
      <c r="H1777">
        <f t="shared" si="419"/>
        <v>0.22149999999998946</v>
      </c>
      <c r="I1777">
        <f t="shared" si="407"/>
        <v>551.99999999949432</v>
      </c>
      <c r="J1777">
        <f t="shared" si="408"/>
        <v>6.2707278943319761E-2</v>
      </c>
      <c r="K1777">
        <f t="shared" si="409"/>
        <v>-5.5214961978646411</v>
      </c>
      <c r="L1777">
        <f t="shared" si="410"/>
        <v>3.9769296294121147E-5</v>
      </c>
      <c r="M1777">
        <f>J1777/SQRT('Exhaust Gas Math'!$E$14*$B$21*$B$23)</f>
        <v>1.0645553957848665E-3</v>
      </c>
      <c r="N1777">
        <f t="shared" si="411"/>
        <v>5.6301139017875479E-2</v>
      </c>
      <c r="O1777">
        <f t="shared" si="412"/>
        <v>0</v>
      </c>
      <c r="P1777">
        <f t="shared" si="413"/>
        <v>0</v>
      </c>
      <c r="Q1777">
        <f>($B$16/2)*(COS((ACOS((2*'Intake Valve Fxn Scratch'!$B$1)/$B$16-1)/($B$17/2))*(I1777-($B$17/2)))+1)*P1777</f>
        <v>0</v>
      </c>
      <c r="R1777">
        <f t="shared" si="414"/>
        <v>0</v>
      </c>
      <c r="S1777">
        <f t="shared" si="415"/>
        <v>0</v>
      </c>
      <c r="T1777">
        <f>S1777*'Exhaust Gas Math'!$C$14</f>
        <v>0</v>
      </c>
      <c r="U1777">
        <f>(T1777/'Exhaust Gas Math'!$B$14)+('Exhaust Gas Math'!$D$10)</f>
        <v>4.4059320573952224E-4</v>
      </c>
      <c r="V1777">
        <f>('Exhaust Gas Math'!$E$10*(2.53982214E-12*V1776^4 - 0.0000000071629564556*V1776^3 + 7.56281407226508E-06*V1776^2 - 0.00322508455050905*V1776 + 1.62997098133725)*$B$24+T1777*'Exhaust Gas Math'!$D$14*$B$23)/('Exhaust Gas Math'!$E$10*(2.53982214E-12*V1776^4 - 0.0000000071629564556*V1776^3 + 7.56281407226508E-06*V1776^2 - 0.00322508455050905*V1776 + 1.62997098133725)+T1777*'Exhaust Gas Math'!$D$14)</f>
        <v>1100</v>
      </c>
      <c r="W1777">
        <f>(353.3116967483*V1777^-1.0020802909)*('Exhaust Gas Math'!$E$10/(T1777+'Exhaust Gas Math'!$E$10))+(357.4500179626*V1777^-1.0038444015 )*(T1777/(T1777+'Exhaust Gas Math'!$E$10))</f>
        <v>0.31654710700089367</v>
      </c>
      <c r="X1777">
        <f t="shared" si="416"/>
        <v>0</v>
      </c>
      <c r="Y1777">
        <f t="shared" si="417"/>
        <v>101325</v>
      </c>
      <c r="Z1777">
        <f t="shared" si="418"/>
        <v>101325</v>
      </c>
    </row>
    <row r="1778" spans="5:26" x14ac:dyDescent="0.2">
      <c r="E1778">
        <f t="shared" si="405"/>
        <v>0.22162499999998944</v>
      </c>
      <c r="F1778">
        <f t="shared" si="406"/>
        <v>101325</v>
      </c>
      <c r="H1778">
        <f t="shared" si="419"/>
        <v>0.22162499999998944</v>
      </c>
      <c r="I1778">
        <f t="shared" si="407"/>
        <v>557.9999999994925</v>
      </c>
      <c r="J1778">
        <f t="shared" si="408"/>
        <v>6.1848491566642905E-2</v>
      </c>
      <c r="K1778">
        <f t="shared" si="409"/>
        <v>-8.2065426567898516</v>
      </c>
      <c r="L1778">
        <f t="shared" si="410"/>
        <v>3.9769296294121147E-5</v>
      </c>
      <c r="M1778">
        <f>J1778/SQRT('Exhaust Gas Math'!$E$14*$B$21*$B$23)</f>
        <v>1.0499761196453353E-3</v>
      </c>
      <c r="N1778">
        <f t="shared" si="411"/>
        <v>5.8465535048315836E-2</v>
      </c>
      <c r="O1778">
        <f t="shared" si="412"/>
        <v>0</v>
      </c>
      <c r="P1778">
        <f t="shared" si="413"/>
        <v>0</v>
      </c>
      <c r="Q1778">
        <f>($B$16/2)*(COS((ACOS((2*'Intake Valve Fxn Scratch'!$B$1)/$B$16-1)/($B$17/2))*(I1778-($B$17/2)))+1)*P1778</f>
        <v>0</v>
      </c>
      <c r="R1778">
        <f t="shared" si="414"/>
        <v>0</v>
      </c>
      <c r="S1778">
        <f t="shared" si="415"/>
        <v>0</v>
      </c>
      <c r="T1778">
        <f>S1778*'Exhaust Gas Math'!$C$14</f>
        <v>0</v>
      </c>
      <c r="U1778">
        <f>(T1778/'Exhaust Gas Math'!$B$14)+('Exhaust Gas Math'!$D$10)</f>
        <v>4.4059320573952224E-4</v>
      </c>
      <c r="V1778">
        <f>('Exhaust Gas Math'!$E$10*(2.53982214E-12*V1777^4 - 0.0000000071629564556*V1777^3 + 7.56281407226508E-06*V1777^2 - 0.00322508455050905*V1777 + 1.62997098133725)*$B$24+T1778*'Exhaust Gas Math'!$D$14*$B$23)/('Exhaust Gas Math'!$E$10*(2.53982214E-12*V1777^4 - 0.0000000071629564556*V1777^3 + 7.56281407226508E-06*V1777^2 - 0.00322508455050905*V1777 + 1.62997098133725)+T1778*'Exhaust Gas Math'!$D$14)</f>
        <v>1100</v>
      </c>
      <c r="W1778">
        <f>(353.3116967483*V1778^-1.0020802909)*('Exhaust Gas Math'!$E$10/(T1778+'Exhaust Gas Math'!$E$10))+(357.4500179626*V1778^-1.0038444015 )*(T1778/(T1778+'Exhaust Gas Math'!$E$10))</f>
        <v>0.31654710700089367</v>
      </c>
      <c r="X1778">
        <f t="shared" si="416"/>
        <v>0</v>
      </c>
      <c r="Y1778">
        <f t="shared" si="417"/>
        <v>101325</v>
      </c>
      <c r="Z1778">
        <f t="shared" si="418"/>
        <v>101325</v>
      </c>
    </row>
    <row r="1779" spans="5:26" x14ac:dyDescent="0.2">
      <c r="E1779">
        <f t="shared" si="405"/>
        <v>0.22174999999998943</v>
      </c>
      <c r="F1779">
        <f t="shared" si="406"/>
        <v>101325</v>
      </c>
      <c r="H1779">
        <f t="shared" si="419"/>
        <v>0.22174999999998943</v>
      </c>
      <c r="I1779">
        <f t="shared" si="407"/>
        <v>563.9999999994925</v>
      </c>
      <c r="J1779">
        <f t="shared" si="408"/>
        <v>6.0659391007384524E-2</v>
      </c>
      <c r="K1779">
        <f t="shared" si="409"/>
        <v>-10.801676517037839</v>
      </c>
      <c r="L1779">
        <f t="shared" si="410"/>
        <v>3.9769296294121147E-5</v>
      </c>
      <c r="M1779">
        <f>J1779/SQRT('Exhaust Gas Math'!$E$14*$B$21*$B$23)</f>
        <v>1.0297892539764628E-3</v>
      </c>
      <c r="N1779">
        <f t="shared" si="411"/>
        <v>6.0328632872160989E-2</v>
      </c>
      <c r="O1779">
        <f t="shared" si="412"/>
        <v>0</v>
      </c>
      <c r="P1779">
        <f t="shared" si="413"/>
        <v>0</v>
      </c>
      <c r="Q1779">
        <f>($B$16/2)*(COS((ACOS((2*'Intake Valve Fxn Scratch'!$B$1)/$B$16-1)/($B$17/2))*(I1779-($B$17/2)))+1)*P1779</f>
        <v>0</v>
      </c>
      <c r="R1779">
        <f t="shared" si="414"/>
        <v>0</v>
      </c>
      <c r="S1779">
        <f t="shared" si="415"/>
        <v>0</v>
      </c>
      <c r="T1779">
        <f>S1779*'Exhaust Gas Math'!$C$14</f>
        <v>0</v>
      </c>
      <c r="U1779">
        <f>(T1779/'Exhaust Gas Math'!$B$14)+('Exhaust Gas Math'!$D$10)</f>
        <v>4.4059320573952224E-4</v>
      </c>
      <c r="V1779">
        <f>('Exhaust Gas Math'!$E$10*(2.53982214E-12*V1778^4 - 0.0000000071629564556*V1778^3 + 7.56281407226508E-06*V1778^2 - 0.00322508455050905*V1778 + 1.62997098133725)*$B$24+T1779*'Exhaust Gas Math'!$D$14*$B$23)/('Exhaust Gas Math'!$E$10*(2.53982214E-12*V1778^4 - 0.0000000071629564556*V1778^3 + 7.56281407226508E-06*V1778^2 - 0.00322508455050905*V1778 + 1.62997098133725)+T1779*'Exhaust Gas Math'!$D$14)</f>
        <v>1100</v>
      </c>
      <c r="W1779">
        <f>(353.3116967483*V1779^-1.0020802909)*('Exhaust Gas Math'!$E$10/(T1779+'Exhaust Gas Math'!$E$10))+(357.4500179626*V1779^-1.0038444015 )*(T1779/(T1779+'Exhaust Gas Math'!$E$10))</f>
        <v>0.31654710700089367</v>
      </c>
      <c r="X1779">
        <f t="shared" si="416"/>
        <v>0</v>
      </c>
      <c r="Y1779">
        <f t="shared" si="417"/>
        <v>101325</v>
      </c>
      <c r="Z1779">
        <f t="shared" si="418"/>
        <v>101325</v>
      </c>
    </row>
    <row r="1780" spans="5:26" x14ac:dyDescent="0.2">
      <c r="E1780">
        <f t="shared" si="405"/>
        <v>0.22187499999998941</v>
      </c>
      <c r="F1780">
        <f t="shared" si="406"/>
        <v>101325</v>
      </c>
      <c r="H1780">
        <f t="shared" si="419"/>
        <v>0.22187499999998941</v>
      </c>
      <c r="I1780">
        <f t="shared" si="407"/>
        <v>569.9999999994925</v>
      </c>
      <c r="J1780">
        <f t="shared" si="408"/>
        <v>5.9153005300107156E-2</v>
      </c>
      <c r="K1780">
        <f t="shared" si="409"/>
        <v>-13.278464948969061</v>
      </c>
      <c r="L1780">
        <f t="shared" si="410"/>
        <v>3.9769296294121147E-5</v>
      </c>
      <c r="M1780">
        <f>J1780/SQRT('Exhaust Gas Math'!$E$14*$B$21*$B$23)</f>
        <v>1.0042159703028907E-3</v>
      </c>
      <c r="N1780">
        <f t="shared" si="411"/>
        <v>6.1813705050827047E-2</v>
      </c>
      <c r="O1780">
        <f t="shared" si="412"/>
        <v>0</v>
      </c>
      <c r="P1780">
        <f t="shared" si="413"/>
        <v>0</v>
      </c>
      <c r="Q1780">
        <f>($B$16/2)*(COS((ACOS((2*'Intake Valve Fxn Scratch'!$B$1)/$B$16-1)/($B$17/2))*(I1780-($B$17/2)))+1)*P1780</f>
        <v>0</v>
      </c>
      <c r="R1780">
        <f t="shared" si="414"/>
        <v>0</v>
      </c>
      <c r="S1780">
        <f t="shared" si="415"/>
        <v>0</v>
      </c>
      <c r="T1780">
        <f>S1780*'Exhaust Gas Math'!$C$14</f>
        <v>0</v>
      </c>
      <c r="U1780">
        <f>(T1780/'Exhaust Gas Math'!$B$14)+('Exhaust Gas Math'!$D$10)</f>
        <v>4.4059320573952224E-4</v>
      </c>
      <c r="V1780">
        <f>('Exhaust Gas Math'!$E$10*(2.53982214E-12*V1779^4 - 0.0000000071629564556*V1779^3 + 7.56281407226508E-06*V1779^2 - 0.00322508455050905*V1779 + 1.62997098133725)*$B$24+T1780*'Exhaust Gas Math'!$D$14*$B$23)/('Exhaust Gas Math'!$E$10*(2.53982214E-12*V1779^4 - 0.0000000071629564556*V1779^3 + 7.56281407226508E-06*V1779^2 - 0.00322508455050905*V1779 + 1.62997098133725)+T1780*'Exhaust Gas Math'!$D$14)</f>
        <v>1100</v>
      </c>
      <c r="W1780">
        <f>(353.3116967483*V1780^-1.0020802909)*('Exhaust Gas Math'!$E$10/(T1780+'Exhaust Gas Math'!$E$10))+(357.4500179626*V1780^-1.0038444015 )*(T1780/(T1780+'Exhaust Gas Math'!$E$10))</f>
        <v>0.31654710700089367</v>
      </c>
      <c r="X1780">
        <f t="shared" si="416"/>
        <v>0</v>
      </c>
      <c r="Y1780">
        <f t="shared" si="417"/>
        <v>101325</v>
      </c>
      <c r="Z1780">
        <f t="shared" si="418"/>
        <v>101325</v>
      </c>
    </row>
    <row r="1781" spans="5:26" x14ac:dyDescent="0.2">
      <c r="E1781">
        <f t="shared" si="405"/>
        <v>0.2219999999999894</v>
      </c>
      <c r="F1781">
        <f t="shared" si="406"/>
        <v>101325</v>
      </c>
      <c r="H1781">
        <f t="shared" si="419"/>
        <v>0.2219999999999894</v>
      </c>
      <c r="I1781">
        <f t="shared" si="407"/>
        <v>575.99999999949068</v>
      </c>
      <c r="J1781">
        <f t="shared" si="408"/>
        <v>5.73458387218512E-2</v>
      </c>
      <c r="K1781">
        <f t="shared" si="409"/>
        <v>-15.609771740221984</v>
      </c>
      <c r="L1781">
        <f t="shared" si="410"/>
        <v>3.9769296294121147E-5</v>
      </c>
      <c r="M1781">
        <f>J1781/SQRT('Exhaust Gas Math'!$E$14*$B$21*$B$23)</f>
        <v>9.7353645487210038E-4</v>
      </c>
      <c r="N1781">
        <f t="shared" si="411"/>
        <v>6.2845765440041473E-2</v>
      </c>
      <c r="O1781">
        <f t="shared" si="412"/>
        <v>0</v>
      </c>
      <c r="P1781">
        <f t="shared" si="413"/>
        <v>0</v>
      </c>
      <c r="Q1781">
        <f>($B$16/2)*(COS((ACOS((2*'Intake Valve Fxn Scratch'!$B$1)/$B$16-1)/($B$17/2))*(I1781-($B$17/2)))+1)*P1781</f>
        <v>0</v>
      </c>
      <c r="R1781">
        <f t="shared" si="414"/>
        <v>0</v>
      </c>
      <c r="S1781">
        <f t="shared" si="415"/>
        <v>0</v>
      </c>
      <c r="T1781">
        <f>S1781*'Exhaust Gas Math'!$C$14</f>
        <v>0</v>
      </c>
      <c r="U1781">
        <f>(T1781/'Exhaust Gas Math'!$B$14)+('Exhaust Gas Math'!$D$10)</f>
        <v>4.4059320573952224E-4</v>
      </c>
      <c r="V1781">
        <f>('Exhaust Gas Math'!$E$10*(2.53982214E-12*V1780^4 - 0.0000000071629564556*V1780^3 + 7.56281407226508E-06*V1780^2 - 0.00322508455050905*V1780 + 1.62997098133725)*$B$24+T1781*'Exhaust Gas Math'!$D$14*$B$23)/('Exhaust Gas Math'!$E$10*(2.53982214E-12*V1780^4 - 0.0000000071629564556*V1780^3 + 7.56281407226508E-06*V1780^2 - 0.00322508455050905*V1780 + 1.62997098133725)+T1781*'Exhaust Gas Math'!$D$14)</f>
        <v>1100</v>
      </c>
      <c r="W1781">
        <f>(353.3116967483*V1781^-1.0020802909)*('Exhaust Gas Math'!$E$10/(T1781+'Exhaust Gas Math'!$E$10))+(357.4500179626*V1781^-1.0038444015 )*(T1781/(T1781+'Exhaust Gas Math'!$E$10))</f>
        <v>0.31654710700089367</v>
      </c>
      <c r="X1781">
        <f t="shared" si="416"/>
        <v>0</v>
      </c>
      <c r="Y1781">
        <f t="shared" si="417"/>
        <v>101325</v>
      </c>
      <c r="Z1781">
        <f t="shared" si="418"/>
        <v>101325</v>
      </c>
    </row>
    <row r="1782" spans="5:26" x14ac:dyDescent="0.2">
      <c r="E1782">
        <f t="shared" si="405"/>
        <v>0.22212499999998939</v>
      </c>
      <c r="F1782">
        <f t="shared" si="406"/>
        <v>101325</v>
      </c>
      <c r="H1782">
        <f t="shared" si="419"/>
        <v>0.22212499999998939</v>
      </c>
      <c r="I1782">
        <f t="shared" si="407"/>
        <v>581.99999999949068</v>
      </c>
      <c r="J1782">
        <f t="shared" si="408"/>
        <v>5.5257690967821932E-2</v>
      </c>
      <c r="K1782">
        <f t="shared" si="409"/>
        <v>-17.770054605734344</v>
      </c>
      <c r="L1782">
        <f t="shared" si="410"/>
        <v>3.9769296294121147E-5</v>
      </c>
      <c r="M1782">
        <f>J1782/SQRT('Exhaust Gas Math'!$E$14*$B$21*$B$23)</f>
        <v>9.3808683887525255E-4</v>
      </c>
      <c r="N1782">
        <f t="shared" si="411"/>
        <v>6.3355736789080047E-2</v>
      </c>
      <c r="O1782">
        <f t="shared" si="412"/>
        <v>0</v>
      </c>
      <c r="P1782">
        <f t="shared" si="413"/>
        <v>0</v>
      </c>
      <c r="Q1782">
        <f>($B$16/2)*(COS((ACOS((2*'Intake Valve Fxn Scratch'!$B$1)/$B$16-1)/($B$17/2))*(I1782-($B$17/2)))+1)*P1782</f>
        <v>0</v>
      </c>
      <c r="R1782">
        <f t="shared" si="414"/>
        <v>0</v>
      </c>
      <c r="S1782">
        <f t="shared" si="415"/>
        <v>0</v>
      </c>
      <c r="T1782">
        <f>S1782*'Exhaust Gas Math'!$C$14</f>
        <v>0</v>
      </c>
      <c r="U1782">
        <f>(T1782/'Exhaust Gas Math'!$B$14)+('Exhaust Gas Math'!$D$10)</f>
        <v>4.4059320573952224E-4</v>
      </c>
      <c r="V1782">
        <f>('Exhaust Gas Math'!$E$10*(2.53982214E-12*V1781^4 - 0.0000000071629564556*V1781^3 + 7.56281407226508E-06*V1781^2 - 0.00322508455050905*V1781 + 1.62997098133725)*$B$24+T1782*'Exhaust Gas Math'!$D$14*$B$23)/('Exhaust Gas Math'!$E$10*(2.53982214E-12*V1781^4 - 0.0000000071629564556*V1781^3 + 7.56281407226508E-06*V1781^2 - 0.00322508455050905*V1781 + 1.62997098133725)+T1782*'Exhaust Gas Math'!$D$14)</f>
        <v>1100</v>
      </c>
      <c r="W1782">
        <f>(353.3116967483*V1782^-1.0020802909)*('Exhaust Gas Math'!$E$10/(T1782+'Exhaust Gas Math'!$E$10))+(357.4500179626*V1782^-1.0038444015 )*(T1782/(T1782+'Exhaust Gas Math'!$E$10))</f>
        <v>0.31654710700089367</v>
      </c>
      <c r="X1782">
        <f t="shared" si="416"/>
        <v>0</v>
      </c>
      <c r="Y1782">
        <f t="shared" si="417"/>
        <v>101325</v>
      </c>
      <c r="Z1782">
        <f t="shared" si="418"/>
        <v>101325</v>
      </c>
    </row>
    <row r="1783" spans="5:26" x14ac:dyDescent="0.2">
      <c r="E1783">
        <f t="shared" si="405"/>
        <v>0.22224999999998937</v>
      </c>
      <c r="F1783">
        <f t="shared" si="406"/>
        <v>101325</v>
      </c>
      <c r="H1783">
        <f t="shared" si="419"/>
        <v>0.22224999999998937</v>
      </c>
      <c r="I1783">
        <f t="shared" si="407"/>
        <v>587.99999999949068</v>
      </c>
      <c r="J1783">
        <f t="shared" si="408"/>
        <v>5.2911440221785511E-2</v>
      </c>
      <c r="K1783">
        <f t="shared" si="409"/>
        <v>-19.73564503436333</v>
      </c>
      <c r="L1783">
        <f t="shared" si="410"/>
        <v>3.9769296294121147E-5</v>
      </c>
      <c r="M1783">
        <f>J1783/SQRT('Exhaust Gas Math'!$E$14*$B$21*$B$23)</f>
        <v>8.9825551572351786E-4</v>
      </c>
      <c r="N1783">
        <f t="shared" si="411"/>
        <v>6.3284913265683362E-2</v>
      </c>
      <c r="O1783">
        <f t="shared" si="412"/>
        <v>0</v>
      </c>
      <c r="P1783">
        <f t="shared" si="413"/>
        <v>0</v>
      </c>
      <c r="Q1783">
        <f>($B$16/2)*(COS((ACOS((2*'Intake Valve Fxn Scratch'!$B$1)/$B$16-1)/($B$17/2))*(I1783-($B$17/2)))+1)*P1783</f>
        <v>0</v>
      </c>
      <c r="R1783">
        <f t="shared" si="414"/>
        <v>0</v>
      </c>
      <c r="S1783">
        <f t="shared" si="415"/>
        <v>0</v>
      </c>
      <c r="T1783">
        <f>S1783*'Exhaust Gas Math'!$C$14</f>
        <v>0</v>
      </c>
      <c r="U1783">
        <f>(T1783/'Exhaust Gas Math'!$B$14)+('Exhaust Gas Math'!$D$10)</f>
        <v>4.4059320573952224E-4</v>
      </c>
      <c r="V1783">
        <f>('Exhaust Gas Math'!$E$10*(2.53982214E-12*V1782^4 - 0.0000000071629564556*V1782^3 + 7.56281407226508E-06*V1782^2 - 0.00322508455050905*V1782 + 1.62997098133725)*$B$24+T1783*'Exhaust Gas Math'!$D$14*$B$23)/('Exhaust Gas Math'!$E$10*(2.53982214E-12*V1782^4 - 0.0000000071629564556*V1782^3 + 7.56281407226508E-06*V1782^2 - 0.00322508455050905*V1782 + 1.62997098133725)+T1783*'Exhaust Gas Math'!$D$14)</f>
        <v>1100</v>
      </c>
      <c r="W1783">
        <f>(353.3116967483*V1783^-1.0020802909)*('Exhaust Gas Math'!$E$10/(T1783+'Exhaust Gas Math'!$E$10))+(357.4500179626*V1783^-1.0038444015 )*(T1783/(T1783+'Exhaust Gas Math'!$E$10))</f>
        <v>0.31654710700089367</v>
      </c>
      <c r="X1783">
        <f t="shared" si="416"/>
        <v>0</v>
      </c>
      <c r="Y1783">
        <f t="shared" si="417"/>
        <v>101325</v>
      </c>
      <c r="Z1783">
        <f t="shared" si="418"/>
        <v>101325</v>
      </c>
    </row>
    <row r="1784" spans="5:26" x14ac:dyDescent="0.2">
      <c r="E1784">
        <f t="shared" si="405"/>
        <v>0.22237499999998936</v>
      </c>
      <c r="F1784">
        <f t="shared" si="406"/>
        <v>101325</v>
      </c>
      <c r="H1784">
        <f t="shared" si="419"/>
        <v>0.22237499999998936</v>
      </c>
      <c r="I1784">
        <f t="shared" si="407"/>
        <v>593.99999999948886</v>
      </c>
      <c r="J1784">
        <f t="shared" si="408"/>
        <v>5.0332792497900042E-2</v>
      </c>
      <c r="K1784">
        <f t="shared" si="409"/>
        <v>-21.485007606046658</v>
      </c>
      <c r="L1784">
        <f t="shared" si="410"/>
        <v>3.9769296294121147E-5</v>
      </c>
      <c r="M1784">
        <f>J1784/SQRT('Exhaust Gas Math'!$E$14*$B$21*$B$23)</f>
        <v>8.5447888572858682E-4</v>
      </c>
      <c r="N1784">
        <f t="shared" si="411"/>
        <v>6.2589395196742253E-2</v>
      </c>
      <c r="O1784">
        <f t="shared" si="412"/>
        <v>0</v>
      </c>
      <c r="P1784">
        <f t="shared" si="413"/>
        <v>0</v>
      </c>
      <c r="Q1784">
        <f>($B$16/2)*(COS((ACOS((2*'Intake Valve Fxn Scratch'!$B$1)/$B$16-1)/($B$17/2))*(I1784-($B$17/2)))+1)*P1784</f>
        <v>0</v>
      </c>
      <c r="R1784">
        <f t="shared" si="414"/>
        <v>0</v>
      </c>
      <c r="S1784">
        <f t="shared" si="415"/>
        <v>0</v>
      </c>
      <c r="T1784">
        <f>S1784*'Exhaust Gas Math'!$C$14</f>
        <v>0</v>
      </c>
      <c r="U1784">
        <f>(T1784/'Exhaust Gas Math'!$B$14)+('Exhaust Gas Math'!$D$10)</f>
        <v>4.4059320573952224E-4</v>
      </c>
      <c r="V1784">
        <f>('Exhaust Gas Math'!$E$10*(2.53982214E-12*V1783^4 - 0.0000000071629564556*V1783^3 + 7.56281407226508E-06*V1783^2 - 0.00322508455050905*V1783 + 1.62997098133725)*$B$24+T1784*'Exhaust Gas Math'!$D$14*$B$23)/('Exhaust Gas Math'!$E$10*(2.53982214E-12*V1783^4 - 0.0000000071629564556*V1783^3 + 7.56281407226508E-06*V1783^2 - 0.00322508455050905*V1783 + 1.62997098133725)+T1784*'Exhaust Gas Math'!$D$14)</f>
        <v>1100</v>
      </c>
      <c r="W1784">
        <f>(353.3116967483*V1784^-1.0020802909)*('Exhaust Gas Math'!$E$10/(T1784+'Exhaust Gas Math'!$E$10))+(357.4500179626*V1784^-1.0038444015 )*(T1784/(T1784+'Exhaust Gas Math'!$E$10))</f>
        <v>0.31654710700089367</v>
      </c>
      <c r="X1784">
        <f t="shared" si="416"/>
        <v>0</v>
      </c>
      <c r="Y1784">
        <f t="shared" si="417"/>
        <v>101325</v>
      </c>
      <c r="Z1784">
        <f t="shared" si="418"/>
        <v>101325</v>
      </c>
    </row>
    <row r="1785" spans="5:26" x14ac:dyDescent="0.2">
      <c r="E1785">
        <f t="shared" si="405"/>
        <v>0.22249999999998935</v>
      </c>
      <c r="F1785">
        <f t="shared" si="406"/>
        <v>101325</v>
      </c>
      <c r="H1785">
        <f t="shared" si="419"/>
        <v>0.22249999999998935</v>
      </c>
      <c r="I1785">
        <f t="shared" si="407"/>
        <v>599.99999999948886</v>
      </c>
      <c r="J1785">
        <f t="shared" si="408"/>
        <v>4.7550000000245132E-2</v>
      </c>
      <c r="K1785">
        <f t="shared" si="409"/>
        <v>-22.998975938371313</v>
      </c>
      <c r="L1785">
        <f t="shared" si="410"/>
        <v>3.9769296294121147E-5</v>
      </c>
      <c r="M1785">
        <f>J1785/SQRT('Exhaust Gas Math'!$E$14*$B$21*$B$23)</f>
        <v>8.0723657480953246E-4</v>
      </c>
      <c r="N1785">
        <f t="shared" si="411"/>
        <v>6.1244119152466192E-2</v>
      </c>
      <c r="O1785">
        <f t="shared" si="412"/>
        <v>0</v>
      </c>
      <c r="P1785">
        <f t="shared" si="413"/>
        <v>0</v>
      </c>
      <c r="Q1785">
        <f>($B$16/2)*(COS((ACOS((2*'Intake Valve Fxn Scratch'!$B$1)/$B$16-1)/($B$17/2))*(I1785-($B$17/2)))+1)*P1785</f>
        <v>0</v>
      </c>
      <c r="R1785">
        <f t="shared" si="414"/>
        <v>0</v>
      </c>
      <c r="S1785">
        <f t="shared" si="415"/>
        <v>0</v>
      </c>
      <c r="T1785">
        <f>S1785*'Exhaust Gas Math'!$C$14</f>
        <v>0</v>
      </c>
      <c r="U1785">
        <f>(T1785/'Exhaust Gas Math'!$B$14)+('Exhaust Gas Math'!$D$10)</f>
        <v>4.4059320573952224E-4</v>
      </c>
      <c r="V1785">
        <f>('Exhaust Gas Math'!$E$10*(2.53982214E-12*V1784^4 - 0.0000000071629564556*V1784^3 + 7.56281407226508E-06*V1784^2 - 0.00322508455050905*V1784 + 1.62997098133725)*$B$24+T1785*'Exhaust Gas Math'!$D$14*$B$23)/('Exhaust Gas Math'!$E$10*(2.53982214E-12*V1784^4 - 0.0000000071629564556*V1784^3 + 7.56281407226508E-06*V1784^2 - 0.00322508455050905*V1784 + 1.62997098133725)+T1785*'Exhaust Gas Math'!$D$14)</f>
        <v>1100</v>
      </c>
      <c r="W1785">
        <f>(353.3116967483*V1785^-1.0020802909)*('Exhaust Gas Math'!$E$10/(T1785+'Exhaust Gas Math'!$E$10))+(357.4500179626*V1785^-1.0038444015 )*(T1785/(T1785+'Exhaust Gas Math'!$E$10))</f>
        <v>0.31654710700089367</v>
      </c>
      <c r="X1785">
        <f t="shared" si="416"/>
        <v>0</v>
      </c>
      <c r="Y1785">
        <f t="shared" si="417"/>
        <v>101325</v>
      </c>
      <c r="Z1785">
        <f t="shared" si="418"/>
        <v>101325</v>
      </c>
    </row>
    <row r="1786" spans="5:26" x14ac:dyDescent="0.2">
      <c r="E1786">
        <f t="shared" si="405"/>
        <v>0.22262499999998933</v>
      </c>
      <c r="F1786">
        <f t="shared" si="406"/>
        <v>101325</v>
      </c>
      <c r="H1786">
        <f t="shared" si="419"/>
        <v>0.22262499999998933</v>
      </c>
      <c r="I1786">
        <f t="shared" si="407"/>
        <v>605.99999999948704</v>
      </c>
      <c r="J1786">
        <f t="shared" si="408"/>
        <v>4.4593551585761025E-2</v>
      </c>
      <c r="K1786">
        <f t="shared" si="409"/>
        <v>-24.260962677470417</v>
      </c>
      <c r="L1786">
        <f t="shared" si="410"/>
        <v>3.9769296294121147E-5</v>
      </c>
      <c r="M1786">
        <f>J1786/SQRT('Exhaust Gas Math'!$E$14*$B$21*$B$23)</f>
        <v>7.5704617961085911E-4</v>
      </c>
      <c r="N1786">
        <f t="shared" si="411"/>
        <v>5.9246088902549787E-2</v>
      </c>
      <c r="O1786">
        <f t="shared" si="412"/>
        <v>0</v>
      </c>
      <c r="P1786">
        <f t="shared" si="413"/>
        <v>0</v>
      </c>
      <c r="Q1786">
        <f>($B$16/2)*(COS((ACOS((2*'Intake Valve Fxn Scratch'!$B$1)/$B$16-1)/($B$17/2))*(I1786-($B$17/2)))+1)*P1786</f>
        <v>0</v>
      </c>
      <c r="R1786">
        <f t="shared" si="414"/>
        <v>0</v>
      </c>
      <c r="S1786">
        <f t="shared" si="415"/>
        <v>0</v>
      </c>
      <c r="T1786">
        <f>S1786*'Exhaust Gas Math'!$C$14</f>
        <v>0</v>
      </c>
      <c r="U1786">
        <f>(T1786/'Exhaust Gas Math'!$B$14)+('Exhaust Gas Math'!$D$10)</f>
        <v>4.4059320573952224E-4</v>
      </c>
      <c r="V1786">
        <f>('Exhaust Gas Math'!$E$10*(2.53982214E-12*V1785^4 - 0.0000000071629564556*V1785^3 + 7.56281407226508E-06*V1785^2 - 0.00322508455050905*V1785 + 1.62997098133725)*$B$24+T1786*'Exhaust Gas Math'!$D$14*$B$23)/('Exhaust Gas Math'!$E$10*(2.53982214E-12*V1785^4 - 0.0000000071629564556*V1785^3 + 7.56281407226508E-06*V1785^2 - 0.00322508455050905*V1785 + 1.62997098133725)+T1786*'Exhaust Gas Math'!$D$14)</f>
        <v>1100</v>
      </c>
      <c r="W1786">
        <f>(353.3116967483*V1786^-1.0020802909)*('Exhaust Gas Math'!$E$10/(T1786+'Exhaust Gas Math'!$E$10))+(357.4500179626*V1786^-1.0038444015 )*(T1786/(T1786+'Exhaust Gas Math'!$E$10))</f>
        <v>0.31654710700089367</v>
      </c>
      <c r="X1786">
        <f t="shared" si="416"/>
        <v>0</v>
      </c>
      <c r="Y1786">
        <f t="shared" si="417"/>
        <v>101325</v>
      </c>
      <c r="Z1786">
        <f t="shared" si="418"/>
        <v>101325</v>
      </c>
    </row>
    <row r="1787" spans="5:26" x14ac:dyDescent="0.2">
      <c r="E1787">
        <f t="shared" si="405"/>
        <v>0.22274999999998932</v>
      </c>
      <c r="F1787">
        <f t="shared" si="406"/>
        <v>101325</v>
      </c>
      <c r="H1787">
        <f t="shared" si="419"/>
        <v>0.22274999999998932</v>
      </c>
      <c r="I1787">
        <f t="shared" si="407"/>
        <v>611.99999999948704</v>
      </c>
      <c r="J1787">
        <f t="shared" si="408"/>
        <v>4.1495838721955003E-2</v>
      </c>
      <c r="K1787">
        <f t="shared" si="409"/>
        <v>-25.257141232542015</v>
      </c>
      <c r="L1787">
        <f t="shared" si="410"/>
        <v>3.9769296294121147E-5</v>
      </c>
      <c r="M1787">
        <f>J1787/SQRT('Exhaust Gas Math'!$E$14*$B$21*$B$23)</f>
        <v>7.0445759660540562E-4</v>
      </c>
      <c r="N1787">
        <f t="shared" si="411"/>
        <v>5.6616440724512024E-2</v>
      </c>
      <c r="O1787">
        <f t="shared" si="412"/>
        <v>0</v>
      </c>
      <c r="P1787">
        <f t="shared" si="413"/>
        <v>0</v>
      </c>
      <c r="Q1787">
        <f>($B$16/2)*(COS((ACOS((2*'Intake Valve Fxn Scratch'!$B$1)/$B$16-1)/($B$17/2))*(I1787-($B$17/2)))+1)*P1787</f>
        <v>0</v>
      </c>
      <c r="R1787">
        <f t="shared" si="414"/>
        <v>0</v>
      </c>
      <c r="S1787">
        <f t="shared" si="415"/>
        <v>0</v>
      </c>
      <c r="T1787">
        <f>S1787*'Exhaust Gas Math'!$C$14</f>
        <v>0</v>
      </c>
      <c r="U1787">
        <f>(T1787/'Exhaust Gas Math'!$B$14)+('Exhaust Gas Math'!$D$10)</f>
        <v>4.4059320573952224E-4</v>
      </c>
      <c r="V1787">
        <f>('Exhaust Gas Math'!$E$10*(2.53982214E-12*V1786^4 - 0.0000000071629564556*V1786^3 + 7.56281407226508E-06*V1786^2 - 0.00322508455050905*V1786 + 1.62997098133725)*$B$24+T1787*'Exhaust Gas Math'!$D$14*$B$23)/('Exhaust Gas Math'!$E$10*(2.53982214E-12*V1786^4 - 0.0000000071629564556*V1786^3 + 7.56281407226508E-06*V1786^2 - 0.00322508455050905*V1786 + 1.62997098133725)+T1787*'Exhaust Gas Math'!$D$14)</f>
        <v>1100</v>
      </c>
      <c r="W1787">
        <f>(353.3116967483*V1787^-1.0020802909)*('Exhaust Gas Math'!$E$10/(T1787+'Exhaust Gas Math'!$E$10))+(357.4500179626*V1787^-1.0038444015 )*(T1787/(T1787+'Exhaust Gas Math'!$E$10))</f>
        <v>0.31654710700089367</v>
      </c>
      <c r="X1787">
        <f t="shared" si="416"/>
        <v>0</v>
      </c>
      <c r="Y1787">
        <f t="shared" si="417"/>
        <v>101325</v>
      </c>
      <c r="Z1787">
        <f t="shared" si="418"/>
        <v>101325</v>
      </c>
    </row>
    <row r="1788" spans="5:26" x14ac:dyDescent="0.2">
      <c r="E1788">
        <f t="shared" si="405"/>
        <v>0.2228749999999893</v>
      </c>
      <c r="F1788">
        <f t="shared" si="406"/>
        <v>101325</v>
      </c>
      <c r="H1788">
        <f t="shared" si="419"/>
        <v>0.2228749999999893</v>
      </c>
      <c r="I1788">
        <f t="shared" si="407"/>
        <v>617.99999999948704</v>
      </c>
      <c r="J1788">
        <f t="shared" si="408"/>
        <v>3.8290800599200231E-2</v>
      </c>
      <c r="K1788">
        <f t="shared" si="409"/>
        <v>-25.976597262873359</v>
      </c>
      <c r="L1788">
        <f t="shared" si="410"/>
        <v>3.9769296294121147E-5</v>
      </c>
      <c r="M1788">
        <f>J1788/SQRT('Exhaust Gas Math'!$E$14*$B$21*$B$23)</f>
        <v>6.5004699731343511E-4</v>
      </c>
      <c r="N1788">
        <f t="shared" si="411"/>
        <v>5.3401053070247617E-2</v>
      </c>
      <c r="O1788">
        <f t="shared" si="412"/>
        <v>0</v>
      </c>
      <c r="P1788">
        <f t="shared" si="413"/>
        <v>0</v>
      </c>
      <c r="Q1788">
        <f>($B$16/2)*(COS((ACOS((2*'Intake Valve Fxn Scratch'!$B$1)/$B$16-1)/($B$17/2))*(I1788-($B$17/2)))+1)*P1788</f>
        <v>0</v>
      </c>
      <c r="R1788">
        <f t="shared" si="414"/>
        <v>0</v>
      </c>
      <c r="S1788">
        <f t="shared" si="415"/>
        <v>0</v>
      </c>
      <c r="T1788">
        <f>S1788*'Exhaust Gas Math'!$C$14</f>
        <v>0</v>
      </c>
      <c r="U1788">
        <f>(T1788/'Exhaust Gas Math'!$B$14)+('Exhaust Gas Math'!$D$10)</f>
        <v>4.4059320573952224E-4</v>
      </c>
      <c r="V1788">
        <f>('Exhaust Gas Math'!$E$10*(2.53982214E-12*V1787^4 - 0.0000000071629564556*V1787^3 + 7.56281407226508E-06*V1787^2 - 0.00322508455050905*V1787 + 1.62997098133725)*$B$24+T1788*'Exhaust Gas Math'!$D$14*$B$23)/('Exhaust Gas Math'!$E$10*(2.53982214E-12*V1787^4 - 0.0000000071629564556*V1787^3 + 7.56281407226508E-06*V1787^2 - 0.00322508455050905*V1787 + 1.62997098133725)+T1788*'Exhaust Gas Math'!$D$14)</f>
        <v>1100</v>
      </c>
      <c r="W1788">
        <f>(353.3116967483*V1788^-1.0020802909)*('Exhaust Gas Math'!$E$10/(T1788+'Exhaust Gas Math'!$E$10))+(357.4500179626*V1788^-1.0038444015 )*(T1788/(T1788+'Exhaust Gas Math'!$E$10))</f>
        <v>0.31654710700089367</v>
      </c>
      <c r="X1788">
        <f t="shared" si="416"/>
        <v>0</v>
      </c>
      <c r="Y1788">
        <f t="shared" si="417"/>
        <v>101325</v>
      </c>
      <c r="Z1788">
        <f t="shared" si="418"/>
        <v>101325</v>
      </c>
    </row>
    <row r="1789" spans="5:26" x14ac:dyDescent="0.2">
      <c r="E1789">
        <f t="shared" si="405"/>
        <v>0.22299999999998929</v>
      </c>
      <c r="F1789">
        <f t="shared" si="406"/>
        <v>101325</v>
      </c>
      <c r="H1789">
        <f t="shared" si="419"/>
        <v>0.22299999999998929</v>
      </c>
      <c r="I1789">
        <f t="shared" si="407"/>
        <v>623.99999999948523</v>
      </c>
      <c r="J1789">
        <f t="shared" si="408"/>
        <v>3.5013552285866945E-2</v>
      </c>
      <c r="K1789">
        <f t="shared" si="409"/>
        <v>-26.411448257640291</v>
      </c>
      <c r="L1789">
        <f t="shared" si="410"/>
        <v>3.9769296294121147E-5</v>
      </c>
      <c r="M1789">
        <f>J1789/SQRT('Exhaust Gas Math'!$E$14*$B$21*$B$23)</f>
        <v>5.9441051564694005E-4</v>
      </c>
      <c r="N1789">
        <f t="shared" si="411"/>
        <v>4.9669531179221779E-2</v>
      </c>
      <c r="O1789">
        <f t="shared" si="412"/>
        <v>0</v>
      </c>
      <c r="P1789">
        <f t="shared" si="413"/>
        <v>0</v>
      </c>
      <c r="Q1789">
        <f>($B$16/2)*(COS((ACOS((2*'Intake Valve Fxn Scratch'!$B$1)/$B$16-1)/($B$17/2))*(I1789-($B$17/2)))+1)*P1789</f>
        <v>0</v>
      </c>
      <c r="R1789">
        <f t="shared" si="414"/>
        <v>0</v>
      </c>
      <c r="S1789">
        <f t="shared" si="415"/>
        <v>0</v>
      </c>
      <c r="T1789">
        <f>S1789*'Exhaust Gas Math'!$C$14</f>
        <v>0</v>
      </c>
      <c r="U1789">
        <f>(T1789/'Exhaust Gas Math'!$B$14)+('Exhaust Gas Math'!$D$10)</f>
        <v>4.4059320573952224E-4</v>
      </c>
      <c r="V1789">
        <f>('Exhaust Gas Math'!$E$10*(2.53982214E-12*V1788^4 - 0.0000000071629564556*V1788^3 + 7.56281407226508E-06*V1788^2 - 0.00322508455050905*V1788 + 1.62997098133725)*$B$24+T1789*'Exhaust Gas Math'!$D$14*$B$23)/('Exhaust Gas Math'!$E$10*(2.53982214E-12*V1788^4 - 0.0000000071629564556*V1788^3 + 7.56281407226508E-06*V1788^2 - 0.00322508455050905*V1788 + 1.62997098133725)+T1789*'Exhaust Gas Math'!$D$14)</f>
        <v>1100</v>
      </c>
      <c r="W1789">
        <f>(353.3116967483*V1789^-1.0020802909)*('Exhaust Gas Math'!$E$10/(T1789+'Exhaust Gas Math'!$E$10))+(357.4500179626*V1789^-1.0038444015 )*(T1789/(T1789+'Exhaust Gas Math'!$E$10))</f>
        <v>0.31654710700089367</v>
      </c>
      <c r="X1789">
        <f t="shared" si="416"/>
        <v>0</v>
      </c>
      <c r="Y1789">
        <f t="shared" si="417"/>
        <v>101325</v>
      </c>
      <c r="Z1789">
        <f t="shared" si="418"/>
        <v>101325</v>
      </c>
    </row>
    <row r="1790" spans="5:26" x14ac:dyDescent="0.2">
      <c r="E1790">
        <f t="shared" si="405"/>
        <v>0.22312499999998928</v>
      </c>
      <c r="F1790">
        <f t="shared" si="406"/>
        <v>101325</v>
      </c>
      <c r="H1790">
        <f t="shared" si="419"/>
        <v>0.22312499999998928</v>
      </c>
      <c r="I1790">
        <f t="shared" si="407"/>
        <v>629.99999999948523</v>
      </c>
      <c r="J1790">
        <f t="shared" si="408"/>
        <v>3.1700000000284313E-2</v>
      </c>
      <c r="K1790">
        <f t="shared" si="409"/>
        <v>-26.556929898345718</v>
      </c>
      <c r="L1790">
        <f t="shared" si="410"/>
        <v>3.9769296294121147E-5</v>
      </c>
      <c r="M1790">
        <f>J1790/SQRT('Exhaust Gas Math'!$E$14*$B$21*$B$23)</f>
        <v>5.3815771654174059E-4</v>
      </c>
      <c r="N1790">
        <f t="shared" si="411"/>
        <v>4.5512549561984167E-2</v>
      </c>
      <c r="O1790">
        <f t="shared" si="412"/>
        <v>0</v>
      </c>
      <c r="P1790">
        <f t="shared" si="413"/>
        <v>0</v>
      </c>
      <c r="Q1790">
        <f>($B$16/2)*(COS((ACOS((2*'Intake Valve Fxn Scratch'!$B$1)/$B$16-1)/($B$17/2))*(I1790-($B$17/2)))+1)*P1790</f>
        <v>0</v>
      </c>
      <c r="R1790">
        <f t="shared" si="414"/>
        <v>0</v>
      </c>
      <c r="S1790">
        <f t="shared" si="415"/>
        <v>0</v>
      </c>
      <c r="T1790">
        <f>S1790*'Exhaust Gas Math'!$C$14</f>
        <v>0</v>
      </c>
      <c r="U1790">
        <f>(T1790/'Exhaust Gas Math'!$B$14)+('Exhaust Gas Math'!$D$10)</f>
        <v>4.4059320573952224E-4</v>
      </c>
      <c r="V1790">
        <f>('Exhaust Gas Math'!$E$10*(2.53982214E-12*V1789^4 - 0.0000000071629564556*V1789^3 + 7.56281407226508E-06*V1789^2 - 0.00322508455050905*V1789 + 1.62997098133725)*$B$24+T1790*'Exhaust Gas Math'!$D$14*$B$23)/('Exhaust Gas Math'!$E$10*(2.53982214E-12*V1789^4 - 0.0000000071629564556*V1789^3 + 7.56281407226508E-06*V1789^2 - 0.00322508455050905*V1789 + 1.62997098133725)+T1790*'Exhaust Gas Math'!$D$14)</f>
        <v>1100</v>
      </c>
      <c r="W1790">
        <f>(353.3116967483*V1790^-1.0020802909)*('Exhaust Gas Math'!$E$10/(T1790+'Exhaust Gas Math'!$E$10))+(357.4500179626*V1790^-1.0038444015 )*(T1790/(T1790+'Exhaust Gas Math'!$E$10))</f>
        <v>0.31654710700089367</v>
      </c>
      <c r="X1790">
        <f t="shared" si="416"/>
        <v>0</v>
      </c>
      <c r="Y1790">
        <f t="shared" si="417"/>
        <v>101325</v>
      </c>
      <c r="Z1790">
        <f t="shared" si="418"/>
        <v>101325</v>
      </c>
    </row>
    <row r="1791" spans="5:26" x14ac:dyDescent="0.2">
      <c r="E1791">
        <f t="shared" si="405"/>
        <v>0.22324999999998926</v>
      </c>
      <c r="F1791">
        <f t="shared" si="406"/>
        <v>101325</v>
      </c>
      <c r="H1791">
        <f t="shared" si="419"/>
        <v>0.22324999999998926</v>
      </c>
      <c r="I1791">
        <f t="shared" si="407"/>
        <v>635.99999999948523</v>
      </c>
      <c r="J1791">
        <f t="shared" si="408"/>
        <v>2.8386447714698573E-2</v>
      </c>
      <c r="K1791">
        <f t="shared" si="409"/>
        <v>-26.411448257690086</v>
      </c>
      <c r="L1791">
        <f t="shared" si="410"/>
        <v>3.9769296294121147E-5</v>
      </c>
      <c r="M1791">
        <f>J1791/SQRT('Exhaust Gas Math'!$E$14*$B$21*$B$23)</f>
        <v>4.8190491743648845E-4</v>
      </c>
      <c r="N1791">
        <f t="shared" si="411"/>
        <v>4.103770062853504E-2</v>
      </c>
      <c r="O1791">
        <f t="shared" si="412"/>
        <v>0</v>
      </c>
      <c r="P1791">
        <f t="shared" si="413"/>
        <v>0</v>
      </c>
      <c r="Q1791">
        <f>($B$16/2)*(COS((ACOS((2*'Intake Valve Fxn Scratch'!$B$1)/$B$16-1)/($B$17/2))*(I1791-($B$17/2)))+1)*P1791</f>
        <v>0</v>
      </c>
      <c r="R1791">
        <f t="shared" si="414"/>
        <v>0</v>
      </c>
      <c r="S1791">
        <f t="shared" si="415"/>
        <v>0</v>
      </c>
      <c r="T1791">
        <f>S1791*'Exhaust Gas Math'!$C$14</f>
        <v>0</v>
      </c>
      <c r="U1791">
        <f>(T1791/'Exhaust Gas Math'!$B$14)+('Exhaust Gas Math'!$D$10)</f>
        <v>4.4059320573952224E-4</v>
      </c>
      <c r="V1791">
        <f>('Exhaust Gas Math'!$E$10*(2.53982214E-12*V1790^4 - 0.0000000071629564556*V1790^3 + 7.56281407226508E-06*V1790^2 - 0.00322508455050905*V1790 + 1.62997098133725)*$B$24+T1791*'Exhaust Gas Math'!$D$14*$B$23)/('Exhaust Gas Math'!$E$10*(2.53982214E-12*V1790^4 - 0.0000000071629564556*V1790^3 + 7.56281407226508E-06*V1790^2 - 0.00322508455050905*V1790 + 1.62997098133725)+T1791*'Exhaust Gas Math'!$D$14)</f>
        <v>1100</v>
      </c>
      <c r="W1791">
        <f>(353.3116967483*V1791^-1.0020802909)*('Exhaust Gas Math'!$E$10/(T1791+'Exhaust Gas Math'!$E$10))+(357.4500179626*V1791^-1.0038444015 )*(T1791/(T1791+'Exhaust Gas Math'!$E$10))</f>
        <v>0.31654710700089367</v>
      </c>
      <c r="X1791">
        <f t="shared" si="416"/>
        <v>0</v>
      </c>
      <c r="Y1791">
        <f t="shared" si="417"/>
        <v>101325</v>
      </c>
      <c r="Z1791">
        <f t="shared" si="418"/>
        <v>101325</v>
      </c>
    </row>
    <row r="1792" spans="5:26" x14ac:dyDescent="0.2">
      <c r="E1792">
        <f t="shared" si="405"/>
        <v>0.22337499999998925</v>
      </c>
      <c r="F1792">
        <f t="shared" si="406"/>
        <v>101325</v>
      </c>
      <c r="H1792">
        <f t="shared" si="419"/>
        <v>0.22337499999998925</v>
      </c>
      <c r="I1792">
        <f t="shared" si="407"/>
        <v>641.99999999948341</v>
      </c>
      <c r="J1792">
        <f t="shared" si="408"/>
        <v>2.5109199401355978E-2</v>
      </c>
      <c r="K1792">
        <f t="shared" si="409"/>
        <v>-25.976597262972405</v>
      </c>
      <c r="L1792">
        <f t="shared" si="410"/>
        <v>3.9769296294121147E-5</v>
      </c>
      <c r="M1792">
        <f>J1792/SQRT('Exhaust Gas Math'!$E$14*$B$21*$B$23)</f>
        <v>4.2626843576983536E-4</v>
      </c>
      <c r="N1792">
        <f t="shared" si="411"/>
        <v>3.6364153775056432E-2</v>
      </c>
      <c r="O1792">
        <f t="shared" si="412"/>
        <v>0</v>
      </c>
      <c r="P1792">
        <f t="shared" si="413"/>
        <v>0</v>
      </c>
      <c r="Q1792">
        <f>($B$16/2)*(COS((ACOS((2*'Intake Valve Fxn Scratch'!$B$1)/$B$16-1)/($B$17/2))*(I1792-($B$17/2)))+1)*P1792</f>
        <v>0</v>
      </c>
      <c r="R1792">
        <f t="shared" si="414"/>
        <v>0</v>
      </c>
      <c r="S1792">
        <f t="shared" si="415"/>
        <v>0</v>
      </c>
      <c r="T1792">
        <f>S1792*'Exhaust Gas Math'!$C$14</f>
        <v>0</v>
      </c>
      <c r="U1792">
        <f>(T1792/'Exhaust Gas Math'!$B$14)+('Exhaust Gas Math'!$D$10)</f>
        <v>4.4059320573952224E-4</v>
      </c>
      <c r="V1792">
        <f>('Exhaust Gas Math'!$E$10*(2.53982214E-12*V1791^4 - 0.0000000071629564556*V1791^3 + 7.56281407226508E-06*V1791^2 - 0.00322508455050905*V1791 + 1.62997098133725)*$B$24+T1792*'Exhaust Gas Math'!$D$14*$B$23)/('Exhaust Gas Math'!$E$10*(2.53982214E-12*V1791^4 - 0.0000000071629564556*V1791^3 + 7.56281407226508E-06*V1791^2 - 0.00322508455050905*V1791 + 1.62997098133725)+T1792*'Exhaust Gas Math'!$D$14)</f>
        <v>1100</v>
      </c>
      <c r="W1792">
        <f>(353.3116967483*V1792^-1.0020802909)*('Exhaust Gas Math'!$E$10/(T1792+'Exhaust Gas Math'!$E$10))+(357.4500179626*V1792^-1.0038444015 )*(T1792/(T1792+'Exhaust Gas Math'!$E$10))</f>
        <v>0.31654710700089367</v>
      </c>
      <c r="X1792">
        <f t="shared" si="416"/>
        <v>0</v>
      </c>
      <c r="Y1792">
        <f t="shared" si="417"/>
        <v>101325</v>
      </c>
      <c r="Z1792">
        <f t="shared" si="418"/>
        <v>101325</v>
      </c>
    </row>
    <row r="1793" spans="5:26" x14ac:dyDescent="0.2">
      <c r="E1793">
        <f t="shared" si="405"/>
        <v>0.22349999999998924</v>
      </c>
      <c r="F1793">
        <f t="shared" si="406"/>
        <v>101325</v>
      </c>
      <c r="H1793">
        <f t="shared" si="419"/>
        <v>0.22349999999998924</v>
      </c>
      <c r="I1793">
        <f t="shared" si="407"/>
        <v>647.99999999948341</v>
      </c>
      <c r="J1793">
        <f t="shared" si="408"/>
        <v>2.1904161278585799E-2</v>
      </c>
      <c r="K1793">
        <f t="shared" si="409"/>
        <v>-25.257141232689225</v>
      </c>
      <c r="L1793">
        <f t="shared" si="410"/>
        <v>3.9769296294121147E-5</v>
      </c>
      <c r="M1793">
        <f>J1793/SQRT('Exhaust Gas Math'!$E$14*$B$21*$B$23)</f>
        <v>3.7185783647760323E-4</v>
      </c>
      <c r="N1793">
        <f t="shared" si="411"/>
        <v>3.1616553880264443E-2</v>
      </c>
      <c r="O1793">
        <f t="shared" si="412"/>
        <v>0</v>
      </c>
      <c r="P1793">
        <f t="shared" si="413"/>
        <v>0</v>
      </c>
      <c r="Q1793">
        <f>($B$16/2)*(COS((ACOS((2*'Intake Valve Fxn Scratch'!$B$1)/$B$16-1)/($B$17/2))*(I1793-($B$17/2)))+1)*P1793</f>
        <v>0</v>
      </c>
      <c r="R1793">
        <f t="shared" si="414"/>
        <v>0</v>
      </c>
      <c r="S1793">
        <f t="shared" si="415"/>
        <v>0</v>
      </c>
      <c r="T1793">
        <f>S1793*'Exhaust Gas Math'!$C$14</f>
        <v>0</v>
      </c>
      <c r="U1793">
        <f>(T1793/'Exhaust Gas Math'!$B$14)+('Exhaust Gas Math'!$D$10)</f>
        <v>4.4059320573952224E-4</v>
      </c>
      <c r="V1793">
        <f>('Exhaust Gas Math'!$E$10*(2.53982214E-12*V1792^4 - 0.0000000071629564556*V1792^3 + 7.56281407226508E-06*V1792^2 - 0.00322508455050905*V1792 + 1.62997098133725)*$B$24+T1793*'Exhaust Gas Math'!$D$14*$B$23)/('Exhaust Gas Math'!$E$10*(2.53982214E-12*V1792^4 - 0.0000000071629564556*V1792^3 + 7.56281407226508E-06*V1792^2 - 0.00322508455050905*V1792 + 1.62997098133725)+T1793*'Exhaust Gas Math'!$D$14)</f>
        <v>1100</v>
      </c>
      <c r="W1793">
        <f>(353.3116967483*V1793^-1.0020802909)*('Exhaust Gas Math'!$E$10/(T1793+'Exhaust Gas Math'!$E$10))+(357.4500179626*V1793^-1.0038444015 )*(T1793/(T1793+'Exhaust Gas Math'!$E$10))</f>
        <v>0.31654710700089367</v>
      </c>
      <c r="X1793">
        <f t="shared" si="416"/>
        <v>0</v>
      </c>
      <c r="Y1793">
        <f t="shared" si="417"/>
        <v>101325</v>
      </c>
      <c r="Z1793">
        <f t="shared" si="418"/>
        <v>101325</v>
      </c>
    </row>
    <row r="1794" spans="5:26" x14ac:dyDescent="0.2">
      <c r="E1794">
        <f t="shared" si="405"/>
        <v>0.22362499999998922</v>
      </c>
      <c r="F1794">
        <f t="shared" si="406"/>
        <v>101325</v>
      </c>
      <c r="H1794">
        <f t="shared" si="419"/>
        <v>0.22362499999998922</v>
      </c>
      <c r="I1794">
        <f t="shared" si="407"/>
        <v>653.99999999948341</v>
      </c>
      <c r="J1794">
        <f t="shared" si="408"/>
        <v>1.8806448414758446E-2</v>
      </c>
      <c r="K1794">
        <f t="shared" si="409"/>
        <v>-24.260962677664178</v>
      </c>
      <c r="L1794">
        <f t="shared" si="410"/>
        <v>3.9769296294121147E-5</v>
      </c>
      <c r="M1794">
        <f>J1794/SQRT('Exhaust Gas Math'!$E$14*$B$21*$B$23)</f>
        <v>3.1926925347178773E-4</v>
      </c>
      <c r="N1794">
        <f t="shared" si="411"/>
        <v>2.6918663563000315E-2</v>
      </c>
      <c r="O1794">
        <f t="shared" si="412"/>
        <v>0</v>
      </c>
      <c r="P1794">
        <f t="shared" si="413"/>
        <v>0</v>
      </c>
      <c r="Q1794">
        <f>($B$16/2)*(COS((ACOS((2*'Intake Valve Fxn Scratch'!$B$1)/$B$16-1)/($B$17/2))*(I1794-($B$17/2)))+1)*P1794</f>
        <v>0</v>
      </c>
      <c r="R1794">
        <f t="shared" si="414"/>
        <v>0</v>
      </c>
      <c r="S1794">
        <f t="shared" si="415"/>
        <v>0</v>
      </c>
      <c r="T1794">
        <f>S1794*'Exhaust Gas Math'!$C$14</f>
        <v>0</v>
      </c>
      <c r="U1794">
        <f>(T1794/'Exhaust Gas Math'!$B$14)+('Exhaust Gas Math'!$D$10)</f>
        <v>4.4059320573952224E-4</v>
      </c>
      <c r="V1794">
        <f>('Exhaust Gas Math'!$E$10*(2.53982214E-12*V1793^4 - 0.0000000071629564556*V1793^3 + 7.56281407226508E-06*V1793^2 - 0.00322508455050905*V1793 + 1.62997098133725)*$B$24+T1794*'Exhaust Gas Math'!$D$14*$B$23)/('Exhaust Gas Math'!$E$10*(2.53982214E-12*V1793^4 - 0.0000000071629564556*V1793^3 + 7.56281407226508E-06*V1793^2 - 0.00322508455050905*V1793 + 1.62997098133725)+T1794*'Exhaust Gas Math'!$D$14)</f>
        <v>1100</v>
      </c>
      <c r="W1794">
        <f>(353.3116967483*V1794^-1.0020802909)*('Exhaust Gas Math'!$E$10/(T1794+'Exhaust Gas Math'!$E$10))+(357.4500179626*V1794^-1.0038444015 )*(T1794/(T1794+'Exhaust Gas Math'!$E$10))</f>
        <v>0.31654710700089367</v>
      </c>
      <c r="X1794">
        <f t="shared" si="416"/>
        <v>0</v>
      </c>
      <c r="Y1794">
        <f t="shared" si="417"/>
        <v>101325</v>
      </c>
      <c r="Z1794">
        <f t="shared" si="418"/>
        <v>101325</v>
      </c>
    </row>
    <row r="1795" spans="5:26" x14ac:dyDescent="0.2">
      <c r="E1795">
        <f t="shared" si="405"/>
        <v>0.22374999999998921</v>
      </c>
      <c r="F1795">
        <f t="shared" si="406"/>
        <v>101325</v>
      </c>
      <c r="H1795">
        <f t="shared" si="419"/>
        <v>0.22374999999998921</v>
      </c>
      <c r="I1795">
        <f t="shared" si="407"/>
        <v>659.99999999948159</v>
      </c>
      <c r="J1795">
        <f t="shared" si="408"/>
        <v>1.5850000000248096E-2</v>
      </c>
      <c r="K1795">
        <f t="shared" si="409"/>
        <v>-22.998975938609881</v>
      </c>
      <c r="L1795">
        <f t="shared" si="410"/>
        <v>3.9769296294121147E-5</v>
      </c>
      <c r="M1795">
        <f>J1795/SQRT('Exhaust Gas Math'!$E$14*$B$21*$B$23)</f>
        <v>2.6907885827266882E-4</v>
      </c>
      <c r="N1795">
        <f t="shared" si="411"/>
        <v>2.2387269429936997E-2</v>
      </c>
      <c r="O1795">
        <f t="shared" si="412"/>
        <v>0</v>
      </c>
      <c r="P1795">
        <f t="shared" si="413"/>
        <v>0</v>
      </c>
      <c r="Q1795">
        <f>($B$16/2)*(COS((ACOS((2*'Intake Valve Fxn Scratch'!$B$1)/$B$16-1)/($B$17/2))*(I1795-($B$17/2)))+1)*P1795</f>
        <v>0</v>
      </c>
      <c r="R1795">
        <f t="shared" si="414"/>
        <v>0</v>
      </c>
      <c r="S1795">
        <f t="shared" si="415"/>
        <v>0</v>
      </c>
      <c r="T1795">
        <f>S1795*'Exhaust Gas Math'!$C$14</f>
        <v>0</v>
      </c>
      <c r="U1795">
        <f>(T1795/'Exhaust Gas Math'!$B$14)+('Exhaust Gas Math'!$D$10)</f>
        <v>4.4059320573952224E-4</v>
      </c>
      <c r="V1795">
        <f>('Exhaust Gas Math'!$E$10*(2.53982214E-12*V1794^4 - 0.0000000071629564556*V1794^3 + 7.56281407226508E-06*V1794^2 - 0.00322508455050905*V1794 + 1.62997098133725)*$B$24+T1795*'Exhaust Gas Math'!$D$14*$B$23)/('Exhaust Gas Math'!$E$10*(2.53982214E-12*V1794^4 - 0.0000000071629564556*V1794^3 + 7.56281407226508E-06*V1794^2 - 0.00322508455050905*V1794 + 1.62997098133725)+T1795*'Exhaust Gas Math'!$D$14)</f>
        <v>1100</v>
      </c>
      <c r="W1795">
        <f>(353.3116967483*V1795^-1.0020802909)*('Exhaust Gas Math'!$E$10/(T1795+'Exhaust Gas Math'!$E$10))+(357.4500179626*V1795^-1.0038444015 )*(T1795/(T1795+'Exhaust Gas Math'!$E$10))</f>
        <v>0.31654710700089367</v>
      </c>
      <c r="X1795">
        <f t="shared" si="416"/>
        <v>0</v>
      </c>
      <c r="Y1795">
        <f t="shared" si="417"/>
        <v>101325</v>
      </c>
      <c r="Z1795">
        <f t="shared" si="418"/>
        <v>101325</v>
      </c>
    </row>
    <row r="1796" spans="5:26" x14ac:dyDescent="0.2">
      <c r="E1796">
        <f t="shared" ref="E1796:E1859" si="420">H1796</f>
        <v>0.22387499999998919</v>
      </c>
      <c r="F1796">
        <f t="shared" ref="F1796:F1859" si="421">Z1796</f>
        <v>101325</v>
      </c>
      <c r="H1796">
        <f t="shared" si="419"/>
        <v>0.22387499999998919</v>
      </c>
      <c r="I1796">
        <f t="shared" si="407"/>
        <v>665.99999999948159</v>
      </c>
      <c r="J1796">
        <f t="shared" si="408"/>
        <v>1.3067207502560716E-2</v>
      </c>
      <c r="K1796">
        <f t="shared" si="409"/>
        <v>-21.485007606327109</v>
      </c>
      <c r="L1796">
        <f t="shared" si="410"/>
        <v>3.9769296294121147E-5</v>
      </c>
      <c r="M1796">
        <f>J1796/SQRT('Exhaust Gas Math'!$E$14*$B$21*$B$23)</f>
        <v>2.2183654735306326E-4</v>
      </c>
      <c r="N1796">
        <f t="shared" si="411"/>
        <v>1.8126827986578033E-2</v>
      </c>
      <c r="O1796">
        <f t="shared" si="412"/>
        <v>0</v>
      </c>
      <c r="P1796">
        <f t="shared" si="413"/>
        <v>0</v>
      </c>
      <c r="Q1796">
        <f>($B$16/2)*(COS((ACOS((2*'Intake Valve Fxn Scratch'!$B$1)/$B$16-1)/($B$17/2))*(I1796-($B$17/2)))+1)*P1796</f>
        <v>0</v>
      </c>
      <c r="R1796">
        <f t="shared" si="414"/>
        <v>0</v>
      </c>
      <c r="S1796">
        <f t="shared" si="415"/>
        <v>0</v>
      </c>
      <c r="T1796">
        <f>S1796*'Exhaust Gas Math'!$C$14</f>
        <v>0</v>
      </c>
      <c r="U1796">
        <f>(T1796/'Exhaust Gas Math'!$B$14)+('Exhaust Gas Math'!$D$10)</f>
        <v>4.4059320573952224E-4</v>
      </c>
      <c r="V1796">
        <f>('Exhaust Gas Math'!$E$10*(2.53982214E-12*V1795^4 - 0.0000000071629564556*V1795^3 + 7.56281407226508E-06*V1795^2 - 0.00322508455050905*V1795 + 1.62997098133725)*$B$24+T1796*'Exhaust Gas Math'!$D$14*$B$23)/('Exhaust Gas Math'!$E$10*(2.53982214E-12*V1795^4 - 0.0000000071629564556*V1795^3 + 7.56281407226508E-06*V1795^2 - 0.00322508455050905*V1795 + 1.62997098133725)+T1796*'Exhaust Gas Math'!$D$14)</f>
        <v>1100</v>
      </c>
      <c r="W1796">
        <f>(353.3116967483*V1796^-1.0020802909)*('Exhaust Gas Math'!$E$10/(T1796+'Exhaust Gas Math'!$E$10))+(357.4500179626*V1796^-1.0038444015 )*(T1796/(T1796+'Exhaust Gas Math'!$E$10))</f>
        <v>0.31654710700089367</v>
      </c>
      <c r="X1796">
        <f t="shared" si="416"/>
        <v>0</v>
      </c>
      <c r="Y1796">
        <f t="shared" si="417"/>
        <v>101325</v>
      </c>
      <c r="Z1796">
        <f t="shared" si="418"/>
        <v>101325</v>
      </c>
    </row>
    <row r="1797" spans="5:26" x14ac:dyDescent="0.2">
      <c r="E1797">
        <f t="shared" si="420"/>
        <v>0.22399999999998918</v>
      </c>
      <c r="F1797">
        <f t="shared" si="421"/>
        <v>101325</v>
      </c>
      <c r="H1797">
        <f t="shared" si="419"/>
        <v>0.22399999999998918</v>
      </c>
      <c r="I1797">
        <f t="shared" ref="I1797:I1860" si="422">($B$11*360*H1797)-(720*FLOOR(H1797/(2/$B$11),1))</f>
        <v>671.99999999947977</v>
      </c>
      <c r="J1797">
        <f t="shared" ref="J1797:J1860" si="423">-(($B$4/1000)/2)*COS($B$12*H1797)+(($B$4/1000)/2)</f>
        <v>1.0488559778637729E-2</v>
      </c>
      <c r="K1797">
        <f t="shared" ref="K1797:K1860" si="424">($B$4/1000/2)*$B$12*SIN($B$12*H1797)</f>
        <v>-19.735645034682598</v>
      </c>
      <c r="L1797">
        <f t="shared" ref="L1797:L1860" si="425">$B$8+P1797*(J1797*$B$6)</f>
        <v>3.9769296294121147E-5</v>
      </c>
      <c r="M1797">
        <f>J1797/SQRT('Exhaust Gas Math'!$E$14*$B$21*$B$23)</f>
        <v>1.7805991735749528E-4</v>
      </c>
      <c r="N1797">
        <f t="shared" ref="N1797:N1860" si="426">-(($B$4/1000)/2)*COS($B$12*(H1797-M1797))+(($B$4/1000)/2)</f>
        <v>1.422523030914645E-2</v>
      </c>
      <c r="O1797">
        <f t="shared" ref="O1797:O1860" si="427">N1797*$B$6*P1797</f>
        <v>0</v>
      </c>
      <c r="P1797">
        <f t="shared" ref="P1797:P1860" si="428">IF(I1797&lt;=$B$17,1,0)</f>
        <v>0</v>
      </c>
      <c r="Q1797">
        <f>($B$16/2)*(COS((ACOS((2*'Intake Valve Fxn Scratch'!$B$1)/$B$16-1)/($B$17/2))*(I1797-($B$17/2)))+1)*P1797</f>
        <v>0</v>
      </c>
      <c r="R1797">
        <f t="shared" ref="R1797:R1860" si="429">Q1797/$B$16</f>
        <v>0</v>
      </c>
      <c r="S1797">
        <f t="shared" ref="S1797:S1860" si="430">P1797*($B$13*R1797*(O1797-O1796)*$B$19+S1796)</f>
        <v>0</v>
      </c>
      <c r="T1797">
        <f>S1797*'Exhaust Gas Math'!$C$14</f>
        <v>0</v>
      </c>
      <c r="U1797">
        <f>(T1797/'Exhaust Gas Math'!$B$14)+('Exhaust Gas Math'!$D$10)</f>
        <v>4.4059320573952224E-4</v>
      </c>
      <c r="V1797">
        <f>('Exhaust Gas Math'!$E$10*(2.53982214E-12*V1796^4 - 0.0000000071629564556*V1796^3 + 7.56281407226508E-06*V1796^2 - 0.00322508455050905*V1796 + 1.62997098133725)*$B$24+T1797*'Exhaust Gas Math'!$D$14*$B$23)/('Exhaust Gas Math'!$E$10*(2.53982214E-12*V1796^4 - 0.0000000071629564556*V1796^3 + 7.56281407226508E-06*V1796^2 - 0.00322508455050905*V1796 + 1.62997098133725)+T1797*'Exhaust Gas Math'!$D$14)</f>
        <v>1100</v>
      </c>
      <c r="W1797">
        <f>(353.3116967483*V1797^-1.0020802909)*('Exhaust Gas Math'!$E$10/(T1797+'Exhaust Gas Math'!$E$10))+(357.4500179626*V1797^-1.0038444015 )*(T1797/(T1797+'Exhaust Gas Math'!$E$10))</f>
        <v>0.31654710700089367</v>
      </c>
      <c r="X1797">
        <f t="shared" ref="X1797:X1860" si="431">P1797*SIGN(K1797)*-0.5*W1797*K1797^2</f>
        <v>0</v>
      </c>
      <c r="Y1797">
        <f t="shared" ref="Y1797:Y1860" si="432">(U1797*$B$21*V1797)/L1797</f>
        <v>101325</v>
      </c>
      <c r="Z1797">
        <f t="shared" ref="Z1797:Z1860" si="433">IF((X1797+Y1797)&lt;$B$22,(X1797+Y1797),$B$22)</f>
        <v>101325</v>
      </c>
    </row>
    <row r="1798" spans="5:26" x14ac:dyDescent="0.2">
      <c r="E1798">
        <f t="shared" si="420"/>
        <v>0.22412499999998917</v>
      </c>
      <c r="F1798">
        <f t="shared" si="421"/>
        <v>101325</v>
      </c>
      <c r="H1798">
        <f t="shared" si="419"/>
        <v>0.22412499999998917</v>
      </c>
      <c r="I1798">
        <f t="shared" si="422"/>
        <v>677.99999999947977</v>
      </c>
      <c r="J1798">
        <f t="shared" si="423"/>
        <v>8.1423090325591606E-3</v>
      </c>
      <c r="K1798">
        <f t="shared" si="424"/>
        <v>-17.770054606088923</v>
      </c>
      <c r="L1798">
        <f t="shared" si="425"/>
        <v>3.9769296294121147E-5</v>
      </c>
      <c r="M1798">
        <f>J1798/SQRT('Exhaust Gas Math'!$E$14*$B$21*$B$23)</f>
        <v>1.3822859420504501E-4</v>
      </c>
      <c r="N1798">
        <f t="shared" si="426"/>
        <v>1.0750931841794587E-2</v>
      </c>
      <c r="O1798">
        <f t="shared" si="427"/>
        <v>0</v>
      </c>
      <c r="P1798">
        <f t="shared" si="428"/>
        <v>0</v>
      </c>
      <c r="Q1798">
        <f>($B$16/2)*(COS((ACOS((2*'Intake Valve Fxn Scratch'!$B$1)/$B$16-1)/($B$17/2))*(I1798-($B$17/2)))+1)*P1798</f>
        <v>0</v>
      </c>
      <c r="R1798">
        <f t="shared" si="429"/>
        <v>0</v>
      </c>
      <c r="S1798">
        <f t="shared" si="430"/>
        <v>0</v>
      </c>
      <c r="T1798">
        <f>S1798*'Exhaust Gas Math'!$C$14</f>
        <v>0</v>
      </c>
      <c r="U1798">
        <f>(T1798/'Exhaust Gas Math'!$B$14)+('Exhaust Gas Math'!$D$10)</f>
        <v>4.4059320573952224E-4</v>
      </c>
      <c r="V1798">
        <f>('Exhaust Gas Math'!$E$10*(2.53982214E-12*V1797^4 - 0.0000000071629564556*V1797^3 + 7.56281407226508E-06*V1797^2 - 0.00322508455050905*V1797 + 1.62997098133725)*$B$24+T1798*'Exhaust Gas Math'!$D$14*$B$23)/('Exhaust Gas Math'!$E$10*(2.53982214E-12*V1797^4 - 0.0000000071629564556*V1797^3 + 7.56281407226508E-06*V1797^2 - 0.00322508455050905*V1797 + 1.62997098133725)+T1798*'Exhaust Gas Math'!$D$14)</f>
        <v>1100</v>
      </c>
      <c r="W1798">
        <f>(353.3116967483*V1798^-1.0020802909)*('Exhaust Gas Math'!$E$10/(T1798+'Exhaust Gas Math'!$E$10))+(357.4500179626*V1798^-1.0038444015 )*(T1798/(T1798+'Exhaust Gas Math'!$E$10))</f>
        <v>0.31654710700089367</v>
      </c>
      <c r="X1798">
        <f t="shared" si="431"/>
        <v>0</v>
      </c>
      <c r="Y1798">
        <f t="shared" si="432"/>
        <v>101325</v>
      </c>
      <c r="Z1798">
        <f t="shared" si="433"/>
        <v>101325</v>
      </c>
    </row>
    <row r="1799" spans="5:26" x14ac:dyDescent="0.2">
      <c r="E1799">
        <f t="shared" si="420"/>
        <v>0.22424999999998915</v>
      </c>
      <c r="F1799">
        <f t="shared" si="421"/>
        <v>101325</v>
      </c>
      <c r="H1799">
        <f t="shared" ref="H1799:H1862" si="434">H1798+$B$2</f>
        <v>0.22424999999998915</v>
      </c>
      <c r="I1799">
        <f t="shared" si="422"/>
        <v>683.99999999947977</v>
      </c>
      <c r="J1799">
        <f t="shared" si="423"/>
        <v>6.0541612784835684E-3</v>
      </c>
      <c r="K1799">
        <f t="shared" si="424"/>
        <v>-15.609771740607993</v>
      </c>
      <c r="L1799">
        <f t="shared" si="425"/>
        <v>3.9769296294121147E-5</v>
      </c>
      <c r="M1799">
        <f>J1799/SQRT('Exhaust Gas Math'!$E$14*$B$21*$B$23)</f>
        <v>1.0277897820741076E-4</v>
      </c>
      <c r="N1799">
        <f t="shared" si="426"/>
        <v>7.7515449034150363E-3</v>
      </c>
      <c r="O1799">
        <f t="shared" si="427"/>
        <v>0</v>
      </c>
      <c r="P1799">
        <f t="shared" si="428"/>
        <v>0</v>
      </c>
      <c r="Q1799">
        <f>($B$16/2)*(COS((ACOS((2*'Intake Valve Fxn Scratch'!$B$1)/$B$16-1)/($B$17/2))*(I1799-($B$17/2)))+1)*P1799</f>
        <v>0</v>
      </c>
      <c r="R1799">
        <f t="shared" si="429"/>
        <v>0</v>
      </c>
      <c r="S1799">
        <f t="shared" si="430"/>
        <v>0</v>
      </c>
      <c r="T1799">
        <f>S1799*'Exhaust Gas Math'!$C$14</f>
        <v>0</v>
      </c>
      <c r="U1799">
        <f>(T1799/'Exhaust Gas Math'!$B$14)+('Exhaust Gas Math'!$D$10)</f>
        <v>4.4059320573952224E-4</v>
      </c>
      <c r="V1799">
        <f>('Exhaust Gas Math'!$E$10*(2.53982214E-12*V1798^4 - 0.0000000071629564556*V1798^3 + 7.56281407226508E-06*V1798^2 - 0.00322508455050905*V1798 + 1.62997098133725)*$B$24+T1799*'Exhaust Gas Math'!$D$14*$B$23)/('Exhaust Gas Math'!$E$10*(2.53982214E-12*V1798^4 - 0.0000000071629564556*V1798^3 + 7.56281407226508E-06*V1798^2 - 0.00322508455050905*V1798 + 1.62997098133725)+T1799*'Exhaust Gas Math'!$D$14)</f>
        <v>1100</v>
      </c>
      <c r="W1799">
        <f>(353.3116967483*V1799^-1.0020802909)*('Exhaust Gas Math'!$E$10/(T1799+'Exhaust Gas Math'!$E$10))+(357.4500179626*V1799^-1.0038444015 )*(T1799/(T1799+'Exhaust Gas Math'!$E$10))</f>
        <v>0.31654710700089367</v>
      </c>
      <c r="X1799">
        <f t="shared" si="431"/>
        <v>0</v>
      </c>
      <c r="Y1799">
        <f t="shared" si="432"/>
        <v>101325</v>
      </c>
      <c r="Z1799">
        <f t="shared" si="433"/>
        <v>101325</v>
      </c>
    </row>
    <row r="1800" spans="5:26" x14ac:dyDescent="0.2">
      <c r="E1800">
        <f t="shared" si="420"/>
        <v>0.22437499999998914</v>
      </c>
      <c r="F1800">
        <f t="shared" si="421"/>
        <v>101325</v>
      </c>
      <c r="H1800">
        <f t="shared" si="434"/>
        <v>0.22437499999998914</v>
      </c>
      <c r="I1800">
        <f t="shared" si="422"/>
        <v>689.99999999947795</v>
      </c>
      <c r="J1800">
        <f t="shared" si="423"/>
        <v>4.2469947001771632E-3</v>
      </c>
      <c r="K1800">
        <f t="shared" si="424"/>
        <v>-13.278464949381615</v>
      </c>
      <c r="L1800">
        <f t="shared" si="425"/>
        <v>3.9769296294121147E-5</v>
      </c>
      <c r="M1800">
        <f>J1800/SQRT('Exhaust Gas Math'!$E$14*$B$21*$B$23)</f>
        <v>7.209946277576396E-5</v>
      </c>
      <c r="N1800">
        <f t="shared" si="426"/>
        <v>5.2538472646341677E-3</v>
      </c>
      <c r="O1800">
        <f t="shared" si="427"/>
        <v>0</v>
      </c>
      <c r="P1800">
        <f t="shared" si="428"/>
        <v>0</v>
      </c>
      <c r="Q1800">
        <f>($B$16/2)*(COS((ACOS((2*'Intake Valve Fxn Scratch'!$B$1)/$B$16-1)/($B$17/2))*(I1800-($B$17/2)))+1)*P1800</f>
        <v>0</v>
      </c>
      <c r="R1800">
        <f t="shared" si="429"/>
        <v>0</v>
      </c>
      <c r="S1800">
        <f t="shared" si="430"/>
        <v>0</v>
      </c>
      <c r="T1800">
        <f>S1800*'Exhaust Gas Math'!$C$14</f>
        <v>0</v>
      </c>
      <c r="U1800">
        <f>(T1800/'Exhaust Gas Math'!$B$14)+('Exhaust Gas Math'!$D$10)</f>
        <v>4.4059320573952224E-4</v>
      </c>
      <c r="V1800">
        <f>('Exhaust Gas Math'!$E$10*(2.53982214E-12*V1799^4 - 0.0000000071629564556*V1799^3 + 7.56281407226508E-06*V1799^2 - 0.00322508455050905*V1799 + 1.62997098133725)*$B$24+T1800*'Exhaust Gas Math'!$D$14*$B$23)/('Exhaust Gas Math'!$E$10*(2.53982214E-12*V1799^4 - 0.0000000071629564556*V1799^3 + 7.56281407226508E-06*V1799^2 - 0.00322508455050905*V1799 + 1.62997098133725)+T1800*'Exhaust Gas Math'!$D$14)</f>
        <v>1100</v>
      </c>
      <c r="W1800">
        <f>(353.3116967483*V1800^-1.0020802909)*('Exhaust Gas Math'!$E$10/(T1800+'Exhaust Gas Math'!$E$10))+(357.4500179626*V1800^-1.0038444015 )*(T1800/(T1800+'Exhaust Gas Math'!$E$10))</f>
        <v>0.31654710700089367</v>
      </c>
      <c r="X1800">
        <f t="shared" si="431"/>
        <v>0</v>
      </c>
      <c r="Y1800">
        <f t="shared" si="432"/>
        <v>101325</v>
      </c>
      <c r="Z1800">
        <f t="shared" si="433"/>
        <v>101325</v>
      </c>
    </row>
    <row r="1801" spans="5:26" x14ac:dyDescent="0.2">
      <c r="E1801">
        <f t="shared" si="420"/>
        <v>0.22449999999998912</v>
      </c>
      <c r="F1801">
        <f t="shared" si="421"/>
        <v>101325</v>
      </c>
      <c r="H1801">
        <f t="shared" si="434"/>
        <v>0.22449999999998912</v>
      </c>
      <c r="I1801">
        <f t="shared" si="422"/>
        <v>695.99999999947795</v>
      </c>
      <c r="J1801">
        <f t="shared" si="423"/>
        <v>2.7406089928467582E-3</v>
      </c>
      <c r="K1801">
        <f t="shared" si="424"/>
        <v>-10.801676517473032</v>
      </c>
      <c r="L1801">
        <f t="shared" si="425"/>
        <v>3.9769296294121147E-5</v>
      </c>
      <c r="M1801">
        <f>J1801/SQRT('Exhaust Gas Math'!$E$14*$B$21*$B$23)</f>
        <v>4.6526179101291579E-5</v>
      </c>
      <c r="N1801">
        <f t="shared" si="426"/>
        <v>3.2650381166673299E-3</v>
      </c>
      <c r="O1801">
        <f t="shared" si="427"/>
        <v>0</v>
      </c>
      <c r="P1801">
        <f t="shared" si="428"/>
        <v>0</v>
      </c>
      <c r="Q1801">
        <f>($B$16/2)*(COS((ACOS((2*'Intake Valve Fxn Scratch'!$B$1)/$B$16-1)/($B$17/2))*(I1801-($B$17/2)))+1)*P1801</f>
        <v>0</v>
      </c>
      <c r="R1801">
        <f t="shared" si="429"/>
        <v>0</v>
      </c>
      <c r="S1801">
        <f t="shared" si="430"/>
        <v>0</v>
      </c>
      <c r="T1801">
        <f>S1801*'Exhaust Gas Math'!$C$14</f>
        <v>0</v>
      </c>
      <c r="U1801">
        <f>(T1801/'Exhaust Gas Math'!$B$14)+('Exhaust Gas Math'!$D$10)</f>
        <v>4.4059320573952224E-4</v>
      </c>
      <c r="V1801">
        <f>('Exhaust Gas Math'!$E$10*(2.53982214E-12*V1800^4 - 0.0000000071629564556*V1800^3 + 7.56281407226508E-06*V1800^2 - 0.00322508455050905*V1800 + 1.62997098133725)*$B$24+T1801*'Exhaust Gas Math'!$D$14*$B$23)/('Exhaust Gas Math'!$E$10*(2.53982214E-12*V1800^4 - 0.0000000071629564556*V1800^3 + 7.56281407226508E-06*V1800^2 - 0.00322508455050905*V1800 + 1.62997098133725)+T1801*'Exhaust Gas Math'!$D$14)</f>
        <v>1100</v>
      </c>
      <c r="W1801">
        <f>(353.3116967483*V1801^-1.0020802909)*('Exhaust Gas Math'!$E$10/(T1801+'Exhaust Gas Math'!$E$10))+(357.4500179626*V1801^-1.0038444015 )*(T1801/(T1801+'Exhaust Gas Math'!$E$10))</f>
        <v>0.31654710700089367</v>
      </c>
      <c r="X1801">
        <f t="shared" si="431"/>
        <v>0</v>
      </c>
      <c r="Y1801">
        <f t="shared" si="432"/>
        <v>101325</v>
      </c>
      <c r="Z1801">
        <f t="shared" si="433"/>
        <v>101325</v>
      </c>
    </row>
    <row r="1802" spans="5:26" x14ac:dyDescent="0.2">
      <c r="E1802">
        <f t="shared" si="420"/>
        <v>0.22462499999998911</v>
      </c>
      <c r="F1802">
        <f t="shared" si="421"/>
        <v>101325</v>
      </c>
      <c r="H1802">
        <f t="shared" si="434"/>
        <v>0.22462499999998911</v>
      </c>
      <c r="I1802">
        <f t="shared" si="422"/>
        <v>701.99999999947795</v>
      </c>
      <c r="J1802">
        <f t="shared" si="423"/>
        <v>1.5515084335328139E-3</v>
      </c>
      <c r="K1802">
        <f t="shared" si="424"/>
        <v>-8.206542657242915</v>
      </c>
      <c r="L1802">
        <f t="shared" si="425"/>
        <v>3.9769296294121147E-5</v>
      </c>
      <c r="M1802">
        <f>J1802/SQRT('Exhaust Gas Math'!$E$14*$B$21*$B$23)</f>
        <v>2.6339313431475818E-5</v>
      </c>
      <c r="N1802">
        <f t="shared" si="426"/>
        <v>1.7749850515305365E-3</v>
      </c>
      <c r="O1802">
        <f t="shared" si="427"/>
        <v>0</v>
      </c>
      <c r="P1802">
        <f t="shared" si="428"/>
        <v>0</v>
      </c>
      <c r="Q1802">
        <f>($B$16/2)*(COS((ACOS((2*'Intake Valve Fxn Scratch'!$B$1)/$B$16-1)/($B$17/2))*(I1802-($B$17/2)))+1)*P1802</f>
        <v>0</v>
      </c>
      <c r="R1802">
        <f t="shared" si="429"/>
        <v>0</v>
      </c>
      <c r="S1802">
        <f t="shared" si="430"/>
        <v>0</v>
      </c>
      <c r="T1802">
        <f>S1802*'Exhaust Gas Math'!$C$14</f>
        <v>0</v>
      </c>
      <c r="U1802">
        <f>(T1802/'Exhaust Gas Math'!$B$14)+('Exhaust Gas Math'!$D$10)</f>
        <v>4.4059320573952224E-4</v>
      </c>
      <c r="V1802">
        <f>('Exhaust Gas Math'!$E$10*(2.53982214E-12*V1801^4 - 0.0000000071629564556*V1801^3 + 7.56281407226508E-06*V1801^2 - 0.00322508455050905*V1801 + 1.62997098133725)*$B$24+T1802*'Exhaust Gas Math'!$D$14*$B$23)/('Exhaust Gas Math'!$E$10*(2.53982214E-12*V1801^4 - 0.0000000071629564556*V1801^3 + 7.56281407226508E-06*V1801^2 - 0.00322508455050905*V1801 + 1.62997098133725)+T1802*'Exhaust Gas Math'!$D$14)</f>
        <v>1100</v>
      </c>
      <c r="W1802">
        <f>(353.3116967483*V1802^-1.0020802909)*('Exhaust Gas Math'!$E$10/(T1802+'Exhaust Gas Math'!$E$10))+(357.4500179626*V1802^-1.0038444015 )*(T1802/(T1802+'Exhaust Gas Math'!$E$10))</f>
        <v>0.31654710700089367</v>
      </c>
      <c r="X1802">
        <f t="shared" si="431"/>
        <v>0</v>
      </c>
      <c r="Y1802">
        <f t="shared" si="432"/>
        <v>101325</v>
      </c>
      <c r="Z1802">
        <f t="shared" si="433"/>
        <v>101325</v>
      </c>
    </row>
    <row r="1803" spans="5:26" x14ac:dyDescent="0.2">
      <c r="E1803">
        <f t="shared" si="420"/>
        <v>0.2247499999999891</v>
      </c>
      <c r="F1803">
        <f t="shared" si="421"/>
        <v>101325</v>
      </c>
      <c r="H1803">
        <f t="shared" si="434"/>
        <v>0.2247499999999891</v>
      </c>
      <c r="I1803">
        <f t="shared" si="422"/>
        <v>707.99999999947613</v>
      </c>
      <c r="J1803">
        <f t="shared" si="423"/>
        <v>6.9272105679845514E-4</v>
      </c>
      <c r="K1803">
        <f t="shared" si="424"/>
        <v>-5.5214961983306106</v>
      </c>
      <c r="L1803">
        <f t="shared" si="425"/>
        <v>3.9769296294121147E-5</v>
      </c>
      <c r="M1803">
        <f>J1803/SQRT('Exhaust Gas Math'!$E$14*$B$21*$B$23)</f>
        <v>1.1760037290968281E-5</v>
      </c>
      <c r="N1803">
        <f t="shared" si="426"/>
        <v>7.5915782825951988E-4</v>
      </c>
      <c r="O1803">
        <f t="shared" si="427"/>
        <v>0</v>
      </c>
      <c r="P1803">
        <f t="shared" si="428"/>
        <v>0</v>
      </c>
      <c r="Q1803">
        <f>($B$16/2)*(COS((ACOS((2*'Intake Valve Fxn Scratch'!$B$1)/$B$16-1)/($B$17/2))*(I1803-($B$17/2)))+1)*P1803</f>
        <v>0</v>
      </c>
      <c r="R1803">
        <f t="shared" si="429"/>
        <v>0</v>
      </c>
      <c r="S1803">
        <f t="shared" si="430"/>
        <v>0</v>
      </c>
      <c r="T1803">
        <f>S1803*'Exhaust Gas Math'!$C$14</f>
        <v>0</v>
      </c>
      <c r="U1803">
        <f>(T1803/'Exhaust Gas Math'!$B$14)+('Exhaust Gas Math'!$D$10)</f>
        <v>4.4059320573952224E-4</v>
      </c>
      <c r="V1803">
        <f>('Exhaust Gas Math'!$E$10*(2.53982214E-12*V1802^4 - 0.0000000071629564556*V1802^3 + 7.56281407226508E-06*V1802^2 - 0.00322508455050905*V1802 + 1.62997098133725)*$B$24+T1803*'Exhaust Gas Math'!$D$14*$B$23)/('Exhaust Gas Math'!$E$10*(2.53982214E-12*V1802^4 - 0.0000000071629564556*V1802^3 + 7.56281407226508E-06*V1802^2 - 0.00322508455050905*V1802 + 1.62997098133725)+T1803*'Exhaust Gas Math'!$D$14)</f>
        <v>1100</v>
      </c>
      <c r="W1803">
        <f>(353.3116967483*V1803^-1.0020802909)*('Exhaust Gas Math'!$E$10/(T1803+'Exhaust Gas Math'!$E$10))+(357.4500179626*V1803^-1.0038444015 )*(T1803/(T1803+'Exhaust Gas Math'!$E$10))</f>
        <v>0.31654710700089367</v>
      </c>
      <c r="X1803">
        <f t="shared" si="431"/>
        <v>0</v>
      </c>
      <c r="Y1803">
        <f t="shared" si="432"/>
        <v>101325</v>
      </c>
      <c r="Z1803">
        <f t="shared" si="433"/>
        <v>101325</v>
      </c>
    </row>
    <row r="1804" spans="5:26" x14ac:dyDescent="0.2">
      <c r="E1804">
        <f t="shared" si="420"/>
        <v>0.22487499999998908</v>
      </c>
      <c r="F1804">
        <f t="shared" si="421"/>
        <v>101325</v>
      </c>
      <c r="H1804">
        <f t="shared" si="434"/>
        <v>0.22487499999998908</v>
      </c>
      <c r="I1804">
        <f t="shared" si="422"/>
        <v>713.99999999947613</v>
      </c>
      <c r="J1804">
        <f t="shared" si="423"/>
        <v>1.7365591685599563E-4</v>
      </c>
      <c r="K1804">
        <f t="shared" si="424"/>
        <v>-2.7759550716220498</v>
      </c>
      <c r="L1804">
        <f t="shared" si="425"/>
        <v>3.9769296294121147E-5</v>
      </c>
      <c r="M1804">
        <f>J1804/SQRT('Exhaust Gas Math'!$E$14*$B$21*$B$23)</f>
        <v>2.9480842800740315E-6</v>
      </c>
      <c r="N1804">
        <f t="shared" si="426"/>
        <v>1.8193581050388735E-4</v>
      </c>
      <c r="O1804">
        <f t="shared" si="427"/>
        <v>0</v>
      </c>
      <c r="P1804">
        <f t="shared" si="428"/>
        <v>0</v>
      </c>
      <c r="Q1804">
        <f>($B$16/2)*(COS((ACOS((2*'Intake Valve Fxn Scratch'!$B$1)/$B$16-1)/($B$17/2))*(I1804-($B$17/2)))+1)*P1804</f>
        <v>0</v>
      </c>
      <c r="R1804">
        <f t="shared" si="429"/>
        <v>0</v>
      </c>
      <c r="S1804">
        <f t="shared" si="430"/>
        <v>0</v>
      </c>
      <c r="T1804">
        <f>S1804*'Exhaust Gas Math'!$C$14</f>
        <v>0</v>
      </c>
      <c r="U1804">
        <f>(T1804/'Exhaust Gas Math'!$B$14)+('Exhaust Gas Math'!$D$10)</f>
        <v>4.4059320573952224E-4</v>
      </c>
      <c r="V1804">
        <f>('Exhaust Gas Math'!$E$10*(2.53982214E-12*V1803^4 - 0.0000000071629564556*V1803^3 + 7.56281407226508E-06*V1803^2 - 0.00322508455050905*V1803 + 1.62997098133725)*$B$24+T1804*'Exhaust Gas Math'!$D$14*$B$23)/('Exhaust Gas Math'!$E$10*(2.53982214E-12*V1803^4 - 0.0000000071629564556*V1803^3 + 7.56281407226508E-06*V1803^2 - 0.00322508455050905*V1803 + 1.62997098133725)+T1804*'Exhaust Gas Math'!$D$14)</f>
        <v>1100</v>
      </c>
      <c r="W1804">
        <f>(353.3116967483*V1804^-1.0020802909)*('Exhaust Gas Math'!$E$10/(T1804+'Exhaust Gas Math'!$E$10))+(357.4500179626*V1804^-1.0038444015 )*(T1804/(T1804+'Exhaust Gas Math'!$E$10))</f>
        <v>0.31654710700089367</v>
      </c>
      <c r="X1804">
        <f t="shared" si="431"/>
        <v>0</v>
      </c>
      <c r="Y1804">
        <f t="shared" si="432"/>
        <v>101325</v>
      </c>
      <c r="Z1804">
        <f t="shared" si="433"/>
        <v>101325</v>
      </c>
    </row>
    <row r="1805" spans="5:26" x14ac:dyDescent="0.2">
      <c r="E1805">
        <f t="shared" si="420"/>
        <v>0.22499999999998907</v>
      </c>
      <c r="F1805">
        <f t="shared" si="421"/>
        <v>101325</v>
      </c>
      <c r="H1805">
        <f t="shared" si="434"/>
        <v>0.22499999999998907</v>
      </c>
      <c r="I1805">
        <f t="shared" si="422"/>
        <v>719.99999999947613</v>
      </c>
      <c r="J1805">
        <f t="shared" si="423"/>
        <v>0</v>
      </c>
      <c r="K1805">
        <f t="shared" si="424"/>
        <v>-2.4286127748619904E-10</v>
      </c>
      <c r="L1805">
        <f t="shared" si="425"/>
        <v>3.9769296294121147E-5</v>
      </c>
      <c r="M1805">
        <f>J1805/SQRT('Exhaust Gas Math'!$E$14*$B$21*$B$23)</f>
        <v>0</v>
      </c>
      <c r="N1805">
        <f t="shared" si="426"/>
        <v>0</v>
      </c>
      <c r="O1805">
        <f t="shared" si="427"/>
        <v>0</v>
      </c>
      <c r="P1805">
        <f t="shared" si="428"/>
        <v>0</v>
      </c>
      <c r="Q1805">
        <f>($B$16/2)*(COS((ACOS((2*'Intake Valve Fxn Scratch'!$B$1)/$B$16-1)/($B$17/2))*(I1805-($B$17/2)))+1)*P1805</f>
        <v>0</v>
      </c>
      <c r="R1805">
        <f t="shared" si="429"/>
        <v>0</v>
      </c>
      <c r="S1805">
        <f t="shared" si="430"/>
        <v>0</v>
      </c>
      <c r="T1805">
        <f>S1805*'Exhaust Gas Math'!$C$14</f>
        <v>0</v>
      </c>
      <c r="U1805">
        <f>(T1805/'Exhaust Gas Math'!$B$14)+('Exhaust Gas Math'!$D$10)</f>
        <v>4.4059320573952224E-4</v>
      </c>
      <c r="V1805">
        <f>('Exhaust Gas Math'!$E$10*(2.53982214E-12*V1804^4 - 0.0000000071629564556*V1804^3 + 7.56281407226508E-06*V1804^2 - 0.00322508455050905*V1804 + 1.62997098133725)*$B$24+T1805*'Exhaust Gas Math'!$D$14*$B$23)/('Exhaust Gas Math'!$E$10*(2.53982214E-12*V1804^4 - 0.0000000071629564556*V1804^3 + 7.56281407226508E-06*V1804^2 - 0.00322508455050905*V1804 + 1.62997098133725)+T1805*'Exhaust Gas Math'!$D$14)</f>
        <v>1100</v>
      </c>
      <c r="W1805">
        <f>(353.3116967483*V1805^-1.0020802909)*('Exhaust Gas Math'!$E$10/(T1805+'Exhaust Gas Math'!$E$10))+(357.4500179626*V1805^-1.0038444015 )*(T1805/(T1805+'Exhaust Gas Math'!$E$10))</f>
        <v>0.31654710700089367</v>
      </c>
      <c r="X1805">
        <f t="shared" si="431"/>
        <v>0</v>
      </c>
      <c r="Y1805">
        <f t="shared" si="432"/>
        <v>101325</v>
      </c>
      <c r="Z1805">
        <f t="shared" si="433"/>
        <v>101325</v>
      </c>
    </row>
    <row r="1806" spans="5:26" x14ac:dyDescent="0.2">
      <c r="E1806">
        <f t="shared" si="420"/>
        <v>0.22512499999998906</v>
      </c>
      <c r="F1806">
        <f t="shared" si="421"/>
        <v>98881.992170834914</v>
      </c>
      <c r="H1806">
        <f t="shared" si="434"/>
        <v>0.22512499999998906</v>
      </c>
      <c r="I1806">
        <f t="shared" si="422"/>
        <v>5.9999999994743121</v>
      </c>
      <c r="J1806">
        <f t="shared" si="423"/>
        <v>1.7365591679539133E-4</v>
      </c>
      <c r="K1806">
        <f t="shared" si="424"/>
        <v>2.7759550711389878</v>
      </c>
      <c r="L1806">
        <f t="shared" si="425"/>
        <v>4.1000207363101808E-5</v>
      </c>
      <c r="M1806">
        <f>J1806/SQRT('Exhaust Gas Math'!$E$14*$B$21*$B$23)</f>
        <v>2.9480842790451774E-6</v>
      </c>
      <c r="N1806">
        <f t="shared" si="426"/>
        <v>1.655683280695E-4</v>
      </c>
      <c r="O1806">
        <f t="shared" si="427"/>
        <v>1.1735844735627077E-6</v>
      </c>
      <c r="P1806">
        <f t="shared" si="428"/>
        <v>1</v>
      </c>
      <c r="Q1806">
        <f>($B$16/2)*(COS((ACOS((2*'Intake Valve Fxn Scratch'!$B$1)/$B$16-1)/($B$17/2))*(I1806-($B$17/2)))+1)*P1806</f>
        <v>1.3137463074738376E-3</v>
      </c>
      <c r="R1806">
        <f t="shared" si="429"/>
        <v>0.17286135624655757</v>
      </c>
      <c r="S1806">
        <f t="shared" si="430"/>
        <v>3.1255780928379826E-7</v>
      </c>
      <c r="T1806">
        <f>S1806*'Exhaust Gas Math'!$C$14</f>
        <v>3.702927081388505E-7</v>
      </c>
      <c r="U1806">
        <f>(T1806/'Exhaust Gas Math'!$B$14)+('Exhaust Gas Math'!$D$10)</f>
        <v>4.5337514250648291E-4</v>
      </c>
      <c r="V1806">
        <f>('Exhaust Gas Math'!$E$10*(2.53982214E-12*V1805^4 - 0.0000000071629564556*V1805^3 + 7.56281407226508E-06*V1805^2 - 0.00322508455050905*V1805 + 1.62997098133725)*$B$24+T1806*'Exhaust Gas Math'!$D$14*$B$23)/('Exhaust Gas Math'!$E$10*(2.53982214E-12*V1805^4 - 0.0000000071629564556*V1805^3 + 7.56281407226508E-06*V1805^2 - 0.00322508455050905*V1805 + 1.62997098133725)+T1806*'Exhaust Gas Math'!$D$14)</f>
        <v>1075.5162995589444</v>
      </c>
      <c r="W1806">
        <f>(353.3116967483*V1806^-1.0020802909)*('Exhaust Gas Math'!$E$10/(T1806+'Exhaust Gas Math'!$E$10))+(357.4500179626*V1806^-1.0038444015 )*(T1806/(T1806+'Exhaust Gas Math'!$E$10))</f>
        <v>0.32375916127689741</v>
      </c>
      <c r="X1806">
        <f t="shared" si="431"/>
        <v>-1.2474321594749735</v>
      </c>
      <c r="Y1806">
        <f t="shared" si="432"/>
        <v>98883.239602994392</v>
      </c>
      <c r="Z1806">
        <f t="shared" si="433"/>
        <v>98881.992170834914</v>
      </c>
    </row>
    <row r="1807" spans="5:26" x14ac:dyDescent="0.2">
      <c r="E1807">
        <f t="shared" si="420"/>
        <v>0.22524999999998904</v>
      </c>
      <c r="F1807">
        <f t="shared" si="421"/>
        <v>92629.745974800055</v>
      </c>
      <c r="H1807">
        <f t="shared" si="434"/>
        <v>0.22524999999998904</v>
      </c>
      <c r="I1807">
        <f t="shared" si="422"/>
        <v>11.999999999474312</v>
      </c>
      <c r="J1807">
        <f t="shared" si="423"/>
        <v>6.927210566779092E-4</v>
      </c>
      <c r="K1807">
        <f t="shared" si="424"/>
        <v>5.5214961978555017</v>
      </c>
      <c r="L1807">
        <f t="shared" si="425"/>
        <v>4.4679454451216815E-5</v>
      </c>
      <c r="M1807">
        <f>J1807/SQRT('Exhaust Gas Math'!$E$14*$B$21*$B$23)</f>
        <v>1.1760037288921822E-5</v>
      </c>
      <c r="N1807">
        <f t="shared" si="426"/>
        <v>6.2929392662481806E-4</v>
      </c>
      <c r="O1807">
        <f t="shared" si="427"/>
        <v>4.460572805229914E-6</v>
      </c>
      <c r="P1807">
        <f t="shared" si="428"/>
        <v>1</v>
      </c>
      <c r="Q1807">
        <f>($B$16/2)*(COS((ACOS((2*'Intake Valve Fxn Scratch'!$B$1)/$B$16-1)/($B$17/2))*(I1807-($B$17/2)))+1)*P1807</f>
        <v>1.660428922378626E-3</v>
      </c>
      <c r="R1807">
        <f t="shared" si="429"/>
        <v>0.21847748978666132</v>
      </c>
      <c r="S1807">
        <f t="shared" si="430"/>
        <v>1.4189852612788423E-6</v>
      </c>
      <c r="T1807">
        <f>S1807*'Exhaust Gas Math'!$C$14</f>
        <v>1.6810966790817393E-6</v>
      </c>
      <c r="U1807">
        <f>(T1807/'Exhaust Gas Math'!$B$14)+('Exhaust Gas Math'!$D$10)</f>
        <v>4.9862208661911281E-4</v>
      </c>
      <c r="V1807">
        <f>('Exhaust Gas Math'!$E$10*(2.53982214E-12*V1806^4 - 0.0000000071629564556*V1806^3 + 7.56281407226508E-06*V1806^2 - 0.00322508455050905*V1806 + 1.62997098133725)*$B$24+T1807*'Exhaust Gas Math'!$D$14*$B$23)/('Exhaust Gas Math'!$E$10*(2.53982214E-12*V1806^4 - 0.0000000071629564556*V1806^3 + 7.56281407226508E-06*V1806^2 - 0.00322508455050905*V1806 + 1.62997098133725)+T1807*'Exhaust Gas Math'!$D$14)</f>
        <v>998.338257530497</v>
      </c>
      <c r="W1807">
        <f>(353.3116967483*V1807^-1.0020802909)*('Exhaust Gas Math'!$E$10/(T1807+'Exhaust Gas Math'!$E$10))+(357.4500179626*V1807^-1.0038444015 )*(T1807/(T1807+'Exhaust Gas Math'!$E$10))</f>
        <v>0.34882039407726712</v>
      </c>
      <c r="X1807">
        <f t="shared" si="431"/>
        <v>-5.3172297701592131</v>
      </c>
      <c r="Y1807">
        <f t="shared" si="432"/>
        <v>92635.063204570208</v>
      </c>
      <c r="Z1807">
        <f t="shared" si="433"/>
        <v>92629.745974800055</v>
      </c>
    </row>
    <row r="1808" spans="5:26" x14ac:dyDescent="0.2">
      <c r="E1808">
        <f t="shared" si="420"/>
        <v>0.22537499999998903</v>
      </c>
      <c r="F1808">
        <f t="shared" si="421"/>
        <v>84362.040953537551</v>
      </c>
      <c r="H1808">
        <f t="shared" si="434"/>
        <v>0.22537499999998903</v>
      </c>
      <c r="I1808">
        <f t="shared" si="422"/>
        <v>17.999999999472493</v>
      </c>
      <c r="J1808">
        <f t="shared" si="423"/>
        <v>1.5515084333536482E-3</v>
      </c>
      <c r="K1808">
        <f t="shared" si="424"/>
        <v>8.2065426567809645</v>
      </c>
      <c r="L1808">
        <f t="shared" si="425"/>
        <v>5.0766726957436903E-5</v>
      </c>
      <c r="M1808">
        <f>J1808/SQRT('Exhaust Gas Math'!$E$14*$B$21*$B$23)</f>
        <v>2.6339313428434197E-5</v>
      </c>
      <c r="N1808">
        <f t="shared" si="426"/>
        <v>1.3427107344764141E-3</v>
      </c>
      <c r="O1808">
        <f t="shared" si="427"/>
        <v>9.5174269671071258E-6</v>
      </c>
      <c r="P1808">
        <f t="shared" si="428"/>
        <v>1</v>
      </c>
      <c r="Q1808">
        <f>($B$16/2)*(COS((ACOS((2*'Intake Valve Fxn Scratch'!$B$1)/$B$16-1)/($B$17/2))*(I1808-($B$17/2)))+1)*P1808</f>
        <v>2.0354552139319367E-3</v>
      </c>
      <c r="R1808">
        <f t="shared" si="429"/>
        <v>0.26782305446472848</v>
      </c>
      <c r="S1808">
        <f t="shared" si="430"/>
        <v>3.5056201792700946E-6</v>
      </c>
      <c r="T1808">
        <f>S1808*'Exhaust Gas Math'!$C$14</f>
        <v>4.1531695940108911E-6</v>
      </c>
      <c r="U1808">
        <f>(T1808/'Exhaust Gas Math'!$B$14)+('Exhaust Gas Math'!$D$10)</f>
        <v>5.8395425489419573E-4</v>
      </c>
      <c r="V1808">
        <f>('Exhaust Gas Math'!$E$10*(2.53982214E-12*V1807^4 - 0.0000000071629564556*V1807^3 + 7.56281407226508E-06*V1807^2 - 0.00322508455050905*V1807 + 1.62997098133725)*$B$24+T1808*'Exhaust Gas Math'!$D$14*$B$23)/('Exhaust Gas Math'!$E$10*(2.53982214E-12*V1807^4 - 0.0000000071629564556*V1807^3 + 7.56281407226508E-06*V1807^2 - 0.00322508455050905*V1807 + 1.62997098133725)+T1808*'Exhaust Gas Math'!$D$14)</f>
        <v>882.2299864527547</v>
      </c>
      <c r="W1808">
        <f>(353.3116967483*V1808^-1.0020802909)*('Exhaust Gas Math'!$E$10/(T1808+'Exhaust Gas Math'!$E$10))+(357.4500179626*V1808^-1.0038444015 )*(T1808/(T1808+'Exhaust Gas Math'!$E$10))</f>
        <v>0.39482301023573013</v>
      </c>
      <c r="X1808">
        <f t="shared" si="431"/>
        <v>-13.295140224443395</v>
      </c>
      <c r="Y1808">
        <f t="shared" si="432"/>
        <v>84375.336093761987</v>
      </c>
      <c r="Z1808">
        <f t="shared" si="433"/>
        <v>84362.040953537551</v>
      </c>
    </row>
    <row r="1809" spans="5:26" x14ac:dyDescent="0.2">
      <c r="E1809">
        <f t="shared" si="420"/>
        <v>0.22549999999998901</v>
      </c>
      <c r="F1809">
        <f t="shared" si="421"/>
        <v>76129.603913569837</v>
      </c>
      <c r="H1809">
        <f t="shared" si="434"/>
        <v>0.22549999999998901</v>
      </c>
      <c r="I1809">
        <f t="shared" si="422"/>
        <v>23.999999999472493</v>
      </c>
      <c r="J1809">
        <f t="shared" si="423"/>
        <v>2.7406089926109364E-3</v>
      </c>
      <c r="K1809">
        <f t="shared" si="424"/>
        <v>10.801676517029302</v>
      </c>
      <c r="L1809">
        <f t="shared" si="425"/>
        <v>5.9195331450340269E-5</v>
      </c>
      <c r="M1809">
        <f>J1809/SQRT('Exhaust Gas Math'!$E$14*$B$21*$B$23)</f>
        <v>4.6526179097288128E-5</v>
      </c>
      <c r="N1809">
        <f t="shared" si="426"/>
        <v>2.26017113140628E-3</v>
      </c>
      <c r="O1809">
        <f t="shared" si="427"/>
        <v>1.6020586656523086E-5</v>
      </c>
      <c r="P1809">
        <f t="shared" si="428"/>
        <v>1</v>
      </c>
      <c r="Q1809">
        <f>($B$16/2)*(COS((ACOS((2*'Intake Valve Fxn Scratch'!$B$1)/$B$16-1)/($B$17/2))*(I1809-($B$17/2)))+1)*P1809</f>
        <v>2.4338570723788657E-3</v>
      </c>
      <c r="R1809">
        <f t="shared" si="429"/>
        <v>0.32024435162879811</v>
      </c>
      <c r="S1809">
        <f t="shared" si="430"/>
        <v>6.7142822461581E-6</v>
      </c>
      <c r="T1809">
        <f>S1809*'Exhaust Gas Math'!$C$14</f>
        <v>7.9545277138828615E-6</v>
      </c>
      <c r="U1809">
        <f>(T1809/'Exhaust Gas Math'!$B$14)+('Exhaust Gas Math'!$D$10)</f>
        <v>7.1517131115487824E-4</v>
      </c>
      <c r="V1809">
        <f>('Exhaust Gas Math'!$E$10*(2.53982214E-12*V1808^4 - 0.0000000071629564556*V1808^3 + 7.56281407226508E-06*V1808^2 - 0.00322508455050905*V1808 + 1.62997098133725)*$B$24+T1809*'Exhaust Gas Math'!$D$14*$B$23)/('Exhaust Gas Math'!$E$10*(2.53982214E-12*V1808^4 - 0.0000000071629564556*V1808^3 + 7.56281407226508E-06*V1808^2 - 0.00322508455050905*V1808 + 1.62997098133725)+T1809*'Exhaust Gas Math'!$D$14)</f>
        <v>758.14075179095346</v>
      </c>
      <c r="W1809">
        <f>(353.3116967483*V1809^-1.0020802909)*('Exhaust Gas Math'!$E$10/(T1809+'Exhaust Gas Math'!$E$10))+(357.4500179626*V1809^-1.0038444015 )*(T1809/(T1809+'Exhaust Gas Math'!$E$10))</f>
        <v>0.45962781998971264</v>
      </c>
      <c r="X1809">
        <f t="shared" si="431"/>
        <v>-26.813817305507566</v>
      </c>
      <c r="Y1809">
        <f t="shared" si="432"/>
        <v>76156.417730875342</v>
      </c>
      <c r="Z1809">
        <f t="shared" si="433"/>
        <v>76129.603913569837</v>
      </c>
    </row>
    <row r="1810" spans="5:26" x14ac:dyDescent="0.2">
      <c r="E1810">
        <f t="shared" si="420"/>
        <v>0.225624999999989</v>
      </c>
      <c r="F1810">
        <f t="shared" si="421"/>
        <v>69343.44246959938</v>
      </c>
      <c r="H1810">
        <f t="shared" si="434"/>
        <v>0.225624999999989</v>
      </c>
      <c r="I1810">
        <f t="shared" si="422"/>
        <v>29.999999999472493</v>
      </c>
      <c r="J1810">
        <f t="shared" si="423"/>
        <v>4.2469946998872701E-3</v>
      </c>
      <c r="K1810">
        <f t="shared" si="424"/>
        <v>13.278464948960968</v>
      </c>
      <c r="L1810">
        <f t="shared" si="425"/>
        <v>6.9872922375303833E-5</v>
      </c>
      <c r="M1810">
        <f>J1810/SQRT('Exhaust Gas Math'!$E$14*$B$21*$B$23)</f>
        <v>7.2099462770842577E-5</v>
      </c>
      <c r="N1810">
        <f t="shared" si="426"/>
        <v>3.340270960026287E-3</v>
      </c>
      <c r="O1810">
        <f t="shared" si="427"/>
        <v>2.3676570162221657E-5</v>
      </c>
      <c r="P1810">
        <f t="shared" si="428"/>
        <v>1</v>
      </c>
      <c r="Q1810">
        <f>($B$16/2)*(COS((ACOS((2*'Intake Valve Fxn Scratch'!$B$1)/$B$16-1)/($B$17/2))*(I1810-($B$17/2)))+1)*P1810</f>
        <v>2.8503567233232373E-3</v>
      </c>
      <c r="R1810">
        <f t="shared" si="429"/>
        <v>0.37504693727937333</v>
      </c>
      <c r="S1810">
        <f t="shared" si="430"/>
        <v>1.1138176072693007E-5</v>
      </c>
      <c r="T1810">
        <f>S1810*'Exhaust Gas Math'!$C$14</f>
        <v>1.3195592172646544E-5</v>
      </c>
      <c r="U1810">
        <f>(T1810/'Exhaust Gas Math'!$B$14)+('Exhaust Gas Math'!$D$10)</f>
        <v>8.9608482371144292E-4</v>
      </c>
      <c r="V1810">
        <f>('Exhaust Gas Math'!$E$10*(2.53982214E-12*V1809^4 - 0.0000000071629564556*V1809^3 + 7.56281407226508E-06*V1809^2 - 0.00322508455050905*V1809 + 1.62997098133725)*$B$24+T1810*'Exhaust Gas Math'!$D$14*$B$23)/('Exhaust Gas Math'!$E$10*(2.53982214E-12*V1809^4 - 0.0000000071629564556*V1809^3 + 7.56281407226508E-06*V1809^2 - 0.00322508455050905*V1809 + 1.62997098133725)+T1810*'Exhaust Gas Math'!$D$14)</f>
        <v>650.76896438102551</v>
      </c>
      <c r="W1810">
        <f>(353.3116967483*V1810^-1.0020802909)*('Exhaust Gas Math'!$E$10/(T1810+'Exhaust Gas Math'!$E$10))+(357.4500179626*V1810^-1.0038444015 )*(T1810/(T1810+'Exhaust Gas Math'!$E$10))</f>
        <v>0.53571771430855586</v>
      </c>
      <c r="X1810">
        <f t="shared" si="431"/>
        <v>-47.2282392431635</v>
      </c>
      <c r="Y1810">
        <f t="shared" si="432"/>
        <v>69390.670708842546</v>
      </c>
      <c r="Z1810">
        <f t="shared" si="433"/>
        <v>69343.44246959938</v>
      </c>
    </row>
    <row r="1811" spans="5:26" x14ac:dyDescent="0.2">
      <c r="E1811">
        <f t="shared" si="420"/>
        <v>0.22574999999998899</v>
      </c>
      <c r="F1811">
        <f t="shared" si="421"/>
        <v>64314.333579408012</v>
      </c>
      <c r="H1811">
        <f t="shared" si="434"/>
        <v>0.22574999999998899</v>
      </c>
      <c r="I1811">
        <f t="shared" si="422"/>
        <v>35.999999999470674</v>
      </c>
      <c r="J1811">
        <f t="shared" si="423"/>
        <v>6.0541612781422512E-3</v>
      </c>
      <c r="K1811">
        <f t="shared" si="424"/>
        <v>15.609771740214425</v>
      </c>
      <c r="L1811">
        <f t="shared" si="425"/>
        <v>8.2682513811724117E-5</v>
      </c>
      <c r="M1811">
        <f>J1811/SQRT('Exhaust Gas Math'!$E$14*$B$21*$B$23)</f>
        <v>1.0277897820161636E-4</v>
      </c>
      <c r="N1811">
        <f t="shared" si="426"/>
        <v>4.54679549213503E-3</v>
      </c>
      <c r="O1811">
        <f t="shared" si="427"/>
        <v>3.2228679580521513E-5</v>
      </c>
      <c r="P1811">
        <f t="shared" si="428"/>
        <v>1</v>
      </c>
      <c r="Q1811">
        <f>($B$16/2)*(COS((ACOS((2*'Intake Valve Fxn Scratch'!$B$1)/$B$16-1)/($B$17/2))*(I1811-($B$17/2)))+1)*P1811</f>
        <v>3.2794366443259057E-3</v>
      </c>
      <c r="R1811">
        <f t="shared" si="429"/>
        <v>0.43150482162182968</v>
      </c>
      <c r="S1811">
        <f t="shared" si="430"/>
        <v>1.682378500309356E-5</v>
      </c>
      <c r="T1811">
        <f>S1811*'Exhaust Gas Math'!$C$14</f>
        <v>1.9931432601912012E-5</v>
      </c>
      <c r="U1811">
        <f>(T1811/'Exhaust Gas Math'!$B$14)+('Exhaust Gas Math'!$D$10)</f>
        <v>1.1285957118462538E-3</v>
      </c>
      <c r="V1811">
        <f>('Exhaust Gas Math'!$E$10*(2.53982214E-12*V1810^4 - 0.0000000071629564556*V1810^3 + 7.56281407226508E-06*V1810^2 - 0.00322508455050905*V1810 + 1.62997098133725)*$B$24+T1811*'Exhaust Gas Math'!$D$14*$B$23)/('Exhaust Gas Math'!$E$10*(2.53982214E-12*V1810^4 - 0.0000000071629564556*V1810^3 + 7.56281407226508E-06*V1810^2 - 0.00322508455050905*V1810 + 1.62997098133725)+T1811*'Exhaust Gas Math'!$D$14)</f>
        <v>567.35448168411892</v>
      </c>
      <c r="W1811">
        <f>(353.3116967483*V1811^-1.0020802909)*('Exhaust Gas Math'!$E$10/(T1811+'Exhaust Gas Math'!$E$10))+(357.4500179626*V1811^-1.0038444015 )*(T1811/(T1811+'Exhaust Gas Math'!$E$10))</f>
        <v>0.61477326966097245</v>
      </c>
      <c r="X1811">
        <f t="shared" si="431"/>
        <v>-74.899356316783724</v>
      </c>
      <c r="Y1811">
        <f t="shared" si="432"/>
        <v>64389.232935724795</v>
      </c>
      <c r="Z1811">
        <f t="shared" si="433"/>
        <v>64314.333579408012</v>
      </c>
    </row>
    <row r="1812" spans="5:26" x14ac:dyDescent="0.2">
      <c r="E1812">
        <f t="shared" si="420"/>
        <v>0.22587499999998897</v>
      </c>
      <c r="F1812">
        <f t="shared" si="421"/>
        <v>60872.22005610558</v>
      </c>
      <c r="H1812">
        <f t="shared" si="434"/>
        <v>0.22587499999998897</v>
      </c>
      <c r="I1812">
        <f t="shared" si="422"/>
        <v>41.999999999470674</v>
      </c>
      <c r="J1812">
        <f t="shared" si="423"/>
        <v>8.1423090321706033E-3</v>
      </c>
      <c r="K1812">
        <f t="shared" si="424"/>
        <v>17.770054605727395</v>
      </c>
      <c r="L1812">
        <f t="shared" si="425"/>
        <v>9.7483761195244398E-5</v>
      </c>
      <c r="M1812">
        <f>J1812/SQRT('Exhaust Gas Math'!$E$14*$B$21*$B$23)</f>
        <v>1.3822859419844864E-4</v>
      </c>
      <c r="N1812">
        <f t="shared" si="426"/>
        <v>5.8492450476876692E-3</v>
      </c>
      <c r="O1812">
        <f t="shared" si="427"/>
        <v>4.1460726517382522E-5</v>
      </c>
      <c r="P1812">
        <f t="shared" si="428"/>
        <v>1</v>
      </c>
      <c r="Q1812">
        <f>($B$16/2)*(COS((ACOS((2*'Intake Valve Fxn Scratch'!$B$1)/$B$16-1)/($B$17/2))*(I1812-($B$17/2)))+1)*P1812</f>
        <v>3.7154126575327357E-3</v>
      </c>
      <c r="R1812">
        <f t="shared" si="429"/>
        <v>0.48887008651746522</v>
      </c>
      <c r="S1812">
        <f t="shared" si="430"/>
        <v>2.3777382540300583E-5</v>
      </c>
      <c r="T1812">
        <f>S1812*'Exhaust Gas Math'!$C$14</f>
        <v>2.8169481330434058E-5</v>
      </c>
      <c r="U1812">
        <f>(T1812/'Exhaust Gas Math'!$B$14)+('Exhaust Gas Math'!$D$10)</f>
        <v>1.4129605281569906E-3</v>
      </c>
      <c r="V1812">
        <f>('Exhaust Gas Math'!$E$10*(2.53982214E-12*V1811^4 - 0.0000000071629564556*V1811^3 + 7.56281407226508E-06*V1811^2 - 0.00322508455050905*V1811 + 1.62997098133725)*$B$24+T1812*'Exhaust Gas Math'!$D$14*$B$23)/('Exhaust Gas Math'!$E$10*(2.53982214E-12*V1811^4 - 0.0000000071629564556*V1811^3 + 7.56281407226508E-06*V1811^2 - 0.00322508455050905*V1811 + 1.62997098133725)+T1812*'Exhaust Gas Math'!$D$14)</f>
        <v>506.01506355109831</v>
      </c>
      <c r="W1812">
        <f>(353.3116967483*V1812^-1.0020802909)*('Exhaust Gas Math'!$E$10/(T1812+'Exhaust Gas Math'!$E$10))+(357.4500179626*V1812^-1.0038444015 )*(T1812/(T1812+'Exhaust Gas Math'!$E$10))</f>
        <v>0.68958888907900817</v>
      </c>
      <c r="X1812">
        <f t="shared" si="431"/>
        <v>-108.87741079544287</v>
      </c>
      <c r="Y1812">
        <f t="shared" si="432"/>
        <v>60981.097466901025</v>
      </c>
      <c r="Z1812">
        <f t="shared" si="433"/>
        <v>60872.22005610558</v>
      </c>
    </row>
    <row r="1813" spans="5:26" x14ac:dyDescent="0.2">
      <c r="E1813">
        <f t="shared" si="420"/>
        <v>0.22599999999998896</v>
      </c>
      <c r="F1813">
        <f t="shared" si="421"/>
        <v>58681.168892166505</v>
      </c>
      <c r="H1813">
        <f t="shared" si="434"/>
        <v>0.22599999999998896</v>
      </c>
      <c r="I1813">
        <f t="shared" si="422"/>
        <v>47.999999999470674</v>
      </c>
      <c r="J1813">
        <f t="shared" si="423"/>
        <v>1.0488559778206862E-2</v>
      </c>
      <c r="K1813">
        <f t="shared" si="424"/>
        <v>19.735645034357585</v>
      </c>
      <c r="L1813">
        <f t="shared" si="425"/>
        <v>1.141144989621755E-4</v>
      </c>
      <c r="M1813">
        <f>J1813/SQRT('Exhaust Gas Math'!$E$14*$B$21*$B$23)</f>
        <v>1.7805991735018062E-4</v>
      </c>
      <c r="N1813">
        <f t="shared" si="426"/>
        <v>7.2230121593890133E-3</v>
      </c>
      <c r="O1813">
        <f t="shared" si="427"/>
        <v>5.1198287869738653E-5</v>
      </c>
      <c r="P1813">
        <f t="shared" si="428"/>
        <v>1</v>
      </c>
      <c r="Q1813">
        <f>($B$16/2)*(COS((ACOS((2*'Intake Valve Fxn Scratch'!$B$1)/$B$16-1)/($B$17/2))*(I1813-($B$17/2)))+1)*P1813</f>
        <v>4.1525092300463053E-3</v>
      </c>
      <c r="R1813">
        <f t="shared" si="429"/>
        <v>0.54638279342714546</v>
      </c>
      <c r="S1813">
        <f t="shared" si="430"/>
        <v>3.197457825144725E-5</v>
      </c>
      <c r="T1813">
        <f>S1813*'Exhaust Gas Math'!$C$14</f>
        <v>3.7880842585428658E-5</v>
      </c>
      <c r="U1813">
        <f>(T1813/'Exhaust Gas Math'!$B$14)+('Exhaust Gas Math'!$D$10)</f>
        <v>1.7481818348533869E-3</v>
      </c>
      <c r="V1813">
        <f>('Exhaust Gas Math'!$E$10*(2.53982214E-12*V1812^4 - 0.0000000071629564556*V1812^3 + 7.56281407226508E-06*V1812^2 - 0.00322508455050905*V1812 + 1.62997098133725)*$B$24+T1813*'Exhaust Gas Math'!$D$14*$B$23)/('Exhaust Gas Math'!$E$10*(2.53982214E-12*V1812^4 - 0.0000000071629564556*V1812^3 + 7.56281407226508E-06*V1812^2 - 0.00322508455050905*V1812 + 1.62997098133725)+T1813*'Exhaust Gas Math'!$D$14)</f>
        <v>461.85633692149446</v>
      </c>
      <c r="W1813">
        <f>(353.3116967483*V1813^-1.0020802909)*('Exhaust Gas Math'!$E$10/(T1813+'Exhaust Gas Math'!$E$10))+(357.4500179626*V1813^-1.0038444015 )*(T1813/(T1813+'Exhaust Gas Math'!$E$10))</f>
        <v>0.75578869280636896</v>
      </c>
      <c r="X1813">
        <f t="shared" si="431"/>
        <v>-147.18821728052154</v>
      </c>
      <c r="Y1813">
        <f t="shared" si="432"/>
        <v>58828.357109447024</v>
      </c>
      <c r="Z1813">
        <f t="shared" si="433"/>
        <v>58681.168892166505</v>
      </c>
    </row>
    <row r="1814" spans="5:26" x14ac:dyDescent="0.2">
      <c r="E1814">
        <f t="shared" si="420"/>
        <v>0.22612499999998895</v>
      </c>
      <c r="F1814">
        <f t="shared" si="421"/>
        <v>57387.442106084003</v>
      </c>
      <c r="H1814">
        <f t="shared" si="434"/>
        <v>0.22612499999998895</v>
      </c>
      <c r="I1814">
        <f t="shared" si="422"/>
        <v>53.999999999468855</v>
      </c>
      <c r="J1814">
        <f t="shared" si="423"/>
        <v>1.3067207502091657E-2</v>
      </c>
      <c r="K1814">
        <f t="shared" si="424"/>
        <v>21.485007606041609</v>
      </c>
      <c r="L1814">
        <f t="shared" si="425"/>
        <v>1.3239251726932837E-4</v>
      </c>
      <c r="M1814">
        <f>J1814/SQRT('Exhaust Gas Math'!$E$14*$B$21*$B$23)</f>
        <v>2.2183654734510026E-4</v>
      </c>
      <c r="N1814">
        <f t="shared" si="426"/>
        <v>8.6492854860084831E-3</v>
      </c>
      <c r="O1814">
        <f t="shared" si="427"/>
        <v>6.1308024742086692E-5</v>
      </c>
      <c r="P1814">
        <f t="shared" si="428"/>
        <v>1</v>
      </c>
      <c r="Q1814">
        <f>($B$16/2)*(COS((ACOS((2*'Intake Valve Fxn Scratch'!$B$1)/$B$16-1)/($B$17/2))*(I1814-($B$17/2)))+1)*P1814</f>
        <v>4.5849359845122877E-3</v>
      </c>
      <c r="R1814">
        <f t="shared" si="429"/>
        <v>0.60328105059372206</v>
      </c>
      <c r="S1814">
        <f t="shared" si="430"/>
        <v>4.1371327098833636E-5</v>
      </c>
      <c r="T1814">
        <f>S1814*'Exhaust Gas Math'!$C$14</f>
        <v>4.9013335439702361E-5</v>
      </c>
      <c r="U1814">
        <f>(T1814/'Exhaust Gas Math'!$B$14)+('Exhaust Gas Math'!$D$10)</f>
        <v>2.1324584263022551E-3</v>
      </c>
      <c r="V1814">
        <f>('Exhaust Gas Math'!$E$10*(2.53982214E-12*V1813^4 - 0.0000000071629564556*V1813^3 + 7.56281407226508E-06*V1813^2 - 0.00322508455050905*V1813 + 1.62997098133725)*$B$24+T1814*'Exhaust Gas Math'!$D$14*$B$23)/('Exhaust Gas Math'!$E$10*(2.53982214E-12*V1813^4 - 0.0000000071629564556*V1813^3 + 7.56281407226508E-06*V1813^2 - 0.00322508455050905*V1813 + 1.62997098133725)+T1814*'Exhaust Gas Math'!$D$14)</f>
        <v>429.91438625119281</v>
      </c>
      <c r="W1814">
        <f>(353.3116967483*V1814^-1.0020802909)*('Exhaust Gas Math'!$E$10/(T1814+'Exhaust Gas Math'!$E$10))+(357.4500179626*V1814^-1.0038444015 )*(T1814/(T1814+'Exhaust Gas Math'!$E$10))</f>
        <v>0.81217477711227626</v>
      </c>
      <c r="X1814">
        <f t="shared" si="431"/>
        <v>-187.45219308633622</v>
      </c>
      <c r="Y1814">
        <f t="shared" si="432"/>
        <v>57574.894299170337</v>
      </c>
      <c r="Z1814">
        <f t="shared" si="433"/>
        <v>57387.442106084003</v>
      </c>
    </row>
    <row r="1815" spans="5:26" x14ac:dyDescent="0.2">
      <c r="E1815">
        <f t="shared" si="420"/>
        <v>0.22624999999998893</v>
      </c>
      <c r="F1815">
        <f t="shared" si="421"/>
        <v>56715.739906357725</v>
      </c>
      <c r="H1815">
        <f t="shared" si="434"/>
        <v>0.22624999999998893</v>
      </c>
      <c r="I1815">
        <f t="shared" si="422"/>
        <v>59.999999999468855</v>
      </c>
      <c r="J1815">
        <f t="shared" si="423"/>
        <v>1.5849999999745984E-2</v>
      </c>
      <c r="K1815">
        <f t="shared" si="424"/>
        <v>22.998975938367021</v>
      </c>
      <c r="L1815">
        <f t="shared" si="425"/>
        <v>1.5211755832321287E-4</v>
      </c>
      <c r="M1815">
        <f>J1815/SQRT('Exhaust Gas Math'!$E$14*$B$21*$B$23)</f>
        <v>2.6907885826414466E-4</v>
      </c>
      <c r="N1815">
        <f t="shared" si="426"/>
        <v>1.0114751634407209E-2</v>
      </c>
      <c r="O1815">
        <f t="shared" si="427"/>
        <v>7.169556889588496E-5</v>
      </c>
      <c r="P1815">
        <f t="shared" si="428"/>
        <v>1</v>
      </c>
      <c r="Q1815">
        <f>($B$16/2)*(COS((ACOS((2*'Intake Valve Fxn Scratch'!$B$1)/$B$16-1)/($B$17/2))*(I1815-($B$17/2)))+1)*P1815</f>
        <v>5.0069644063557564E-3</v>
      </c>
      <c r="R1815">
        <f t="shared" si="429"/>
        <v>0.6588111060994416</v>
      </c>
      <c r="S1815">
        <f t="shared" si="430"/>
        <v>5.1914998867992935E-5</v>
      </c>
      <c r="T1815">
        <f>S1815*'Exhaust Gas Math'!$C$14</f>
        <v>6.1504607956858195E-5</v>
      </c>
      <c r="U1815">
        <f>(T1815/'Exhaust Gas Math'!$B$14)+('Exhaust Gas Math'!$D$10)</f>
        <v>2.5636380092209925E-3</v>
      </c>
      <c r="V1815">
        <f>('Exhaust Gas Math'!$E$10*(2.53982214E-12*V1814^4 - 0.0000000071629564556*V1814^3 + 7.56281407226508E-06*V1814^2 - 0.00322508455050905*V1814 + 1.62997098133725)*$B$24+T1815*'Exhaust Gas Math'!$D$14*$B$23)/('Exhaust Gas Math'!$E$10*(2.53982214E-12*V1814^4 - 0.0000000071629564556*V1814^3 + 7.56281407226508E-06*V1814^2 - 0.00322508455050905*V1814 + 1.62997098133725)+T1815*'Exhaust Gas Math'!$D$14)</f>
        <v>406.37708618643666</v>
      </c>
      <c r="W1815">
        <f>(353.3116967483*V1815^-1.0020802909)*('Exhaust Gas Math'!$E$10/(T1815+'Exhaust Gas Math'!$E$10))+(357.4500179626*V1815^-1.0038444015 )*(T1815/(T1815+'Exhaust Gas Math'!$E$10))</f>
        <v>0.85941284866046685</v>
      </c>
      <c r="X1815">
        <f t="shared" si="431"/>
        <v>-227.2944568116479</v>
      </c>
      <c r="Y1815">
        <f t="shared" si="432"/>
        <v>56943.034363169376</v>
      </c>
      <c r="Z1815">
        <f t="shared" si="433"/>
        <v>56715.739906357725</v>
      </c>
    </row>
    <row r="1816" spans="5:26" x14ac:dyDescent="0.2">
      <c r="E1816">
        <f t="shared" si="420"/>
        <v>0.22637499999998892</v>
      </c>
      <c r="F1816">
        <f t="shared" si="421"/>
        <v>56485.693218611174</v>
      </c>
      <c r="H1816">
        <f t="shared" si="434"/>
        <v>0.22637499999998892</v>
      </c>
      <c r="I1816">
        <f t="shared" si="422"/>
        <v>65.999999999468855</v>
      </c>
      <c r="J1816">
        <f t="shared" si="423"/>
        <v>1.8806448414228787E-2</v>
      </c>
      <c r="K1816">
        <f t="shared" si="424"/>
        <v>24.260962677466615</v>
      </c>
      <c r="L1816">
        <f t="shared" si="425"/>
        <v>1.7307351044631254E-4</v>
      </c>
      <c r="M1816">
        <f>J1816/SQRT('Exhaust Gas Math'!$E$14*$B$21*$B$23)</f>
        <v>3.192692534627959E-4</v>
      </c>
      <c r="N1816">
        <f t="shared" si="426"/>
        <v>1.1611157152985073E-2</v>
      </c>
      <c r="O1816">
        <f t="shared" si="427"/>
        <v>8.2302418063434429E-5</v>
      </c>
      <c r="P1816">
        <f t="shared" si="428"/>
        <v>1</v>
      </c>
      <c r="Q1816">
        <f>($B$16/2)*(COS((ACOS((2*'Intake Valve Fxn Scratch'!$B$1)/$B$16-1)/($B$17/2))*(I1816-($B$17/2)))+1)*P1816</f>
        <v>5.4130037314975652E-3</v>
      </c>
      <c r="R1816">
        <f t="shared" si="429"/>
        <v>0.71223733309178494</v>
      </c>
      <c r="S1816">
        <f t="shared" si="430"/>
        <v>6.3554361798716591E-5</v>
      </c>
      <c r="T1816">
        <f>S1816*'Exhaust Gas Math'!$C$14</f>
        <v>7.5293964973739558E-5</v>
      </c>
      <c r="U1816">
        <f>(T1816/'Exhaust Gas Math'!$B$14)+('Exhaust Gas Math'!$D$10)</f>
        <v>3.0396254796000526E-3</v>
      </c>
      <c r="V1816">
        <f>('Exhaust Gas Math'!$E$10*(2.53982214E-12*V1815^4 - 0.0000000071629564556*V1815^3 + 7.56281407226508E-06*V1815^2 - 0.00322508455050905*V1815 + 1.62997098133725)*$B$24+T1816*'Exhaust Gas Math'!$D$14*$B$23)/('Exhaust Gas Math'!$E$10*(2.53982214E-12*V1815^4 - 0.0000000071629564556*V1815^3 + 7.56281407226508E-06*V1815^2 - 0.00322508455050905*V1815 + 1.62997098133725)+T1816*'Exhaust Gas Math'!$D$14)</f>
        <v>388.63683565647727</v>
      </c>
      <c r="W1816">
        <f>(353.3116967483*V1816^-1.0020802909)*('Exhaust Gas Math'!$E$10/(T1816+'Exhaust Gas Math'!$E$10))+(357.4500179626*V1816^-1.0038444015 )*(T1816/(T1816+'Exhaust Gas Math'!$E$10))</f>
        <v>0.89880851771497594</v>
      </c>
      <c r="X1816">
        <f t="shared" si="431"/>
        <v>-264.51678967010486</v>
      </c>
      <c r="Y1816">
        <f t="shared" si="432"/>
        <v>56750.210008281276</v>
      </c>
      <c r="Z1816">
        <f t="shared" si="433"/>
        <v>56485.693218611174</v>
      </c>
    </row>
    <row r="1817" spans="5:26" x14ac:dyDescent="0.2">
      <c r="E1817">
        <f t="shared" si="420"/>
        <v>0.2264999999999889</v>
      </c>
      <c r="F1817">
        <f t="shared" si="421"/>
        <v>56589.987553379178</v>
      </c>
      <c r="H1817">
        <f t="shared" si="434"/>
        <v>0.2264999999999889</v>
      </c>
      <c r="I1817">
        <f t="shared" si="422"/>
        <v>71.999999999467036</v>
      </c>
      <c r="J1817">
        <f t="shared" si="423"/>
        <v>2.1904161278034386E-2</v>
      </c>
      <c r="K1817">
        <f t="shared" si="424"/>
        <v>25.25714123253913</v>
      </c>
      <c r="L1817">
        <f t="shared" si="425"/>
        <v>1.9503077584185179E-4</v>
      </c>
      <c r="M1817">
        <f>J1817/SQRT('Exhaust Gas Math'!$E$14*$B$21*$B$23)</f>
        <v>3.7185783646824212E-4</v>
      </c>
      <c r="N1817">
        <f t="shared" si="426"/>
        <v>1.3134781388375764E-2</v>
      </c>
      <c r="O1817">
        <f t="shared" si="427"/>
        <v>9.3102199440992236E-5</v>
      </c>
      <c r="P1817">
        <f t="shared" si="428"/>
        <v>1</v>
      </c>
      <c r="Q1817">
        <f>($B$16/2)*(COS((ACOS((2*'Intake Valve Fxn Scratch'!$B$1)/$B$16-1)/($B$17/2))*(I1817-($B$17/2)))+1)*P1817</f>
        <v>5.7976750092409747E-3</v>
      </c>
      <c r="R1817">
        <f t="shared" si="429"/>
        <v>0.76285197490012824</v>
      </c>
      <c r="S1817">
        <f t="shared" si="430"/>
        <v>7.6247626065534854E-5</v>
      </c>
      <c r="T1817">
        <f>S1817*'Exhaust Gas Math'!$C$14</f>
        <v>9.0331897352560707E-5</v>
      </c>
      <c r="U1817">
        <f>(T1817/'Exhaust Gas Math'!$B$14)+('Exhaust Gas Math'!$D$10)</f>
        <v>3.5587118578817626E-3</v>
      </c>
      <c r="V1817">
        <f>('Exhaust Gas Math'!$E$10*(2.53982214E-12*V1816^4 - 0.0000000071629564556*V1816^3 + 7.56281407226508E-06*V1816^2 - 0.00322508455050905*V1816 + 1.62997098133725)*$B$24+T1817*'Exhaust Gas Math'!$D$14*$B$23)/('Exhaust Gas Math'!$E$10*(2.53982214E-12*V1816^4 - 0.0000000071629564556*V1816^3 + 7.56281407226508E-06*V1816^2 - 0.00322508455050905*V1816 + 1.62997098133725)+T1817*'Exhaust Gas Math'!$D$14)</f>
        <v>374.96490173930624</v>
      </c>
      <c r="W1817">
        <f>(353.3116967483*V1817^-1.0020802909)*('Exhaust Gas Math'!$E$10/(T1817+'Exhaust Gas Math'!$E$10))+(357.4500179626*V1817^-1.0038444015 )*(T1817/(T1817+'Exhaust Gas Math'!$E$10))</f>
        <v>0.93172005993120244</v>
      </c>
      <c r="X1817">
        <f t="shared" si="431"/>
        <v>-297.18291326013758</v>
      </c>
      <c r="Y1817">
        <f t="shared" si="432"/>
        <v>56887.170466639313</v>
      </c>
      <c r="Z1817">
        <f t="shared" si="433"/>
        <v>56589.987553379178</v>
      </c>
    </row>
    <row r="1818" spans="5:26" x14ac:dyDescent="0.2">
      <c r="E1818">
        <f t="shared" si="420"/>
        <v>0.22662499999998889</v>
      </c>
      <c r="F1818">
        <f t="shared" si="421"/>
        <v>56969.761239426014</v>
      </c>
      <c r="H1818">
        <f t="shared" si="434"/>
        <v>0.22662499999998889</v>
      </c>
      <c r="I1818">
        <f t="shared" si="422"/>
        <v>77.999999999467036</v>
      </c>
      <c r="J1818">
        <f t="shared" si="423"/>
        <v>2.5109199400788859E-2</v>
      </c>
      <c r="K1818">
        <f t="shared" si="424"/>
        <v>25.976597262871419</v>
      </c>
      <c r="L1818">
        <f t="shared" si="425"/>
        <v>2.1774878611530407E-4</v>
      </c>
      <c r="M1818">
        <f>J1818/SQRT('Exhaust Gas Math'!$E$14*$B$21*$B$23)</f>
        <v>4.2626843576020759E-4</v>
      </c>
      <c r="N1818">
        <f t="shared" si="426"/>
        <v>1.4685858366981483E-2</v>
      </c>
      <c r="O1818">
        <f t="shared" si="427"/>
        <v>1.040965718588143E-4</v>
      </c>
      <c r="P1818">
        <f t="shared" si="428"/>
        <v>1</v>
      </c>
      <c r="Q1818">
        <f>($B$16/2)*(COS((ACOS((2*'Intake Valve Fxn Scratch'!$B$1)/$B$16-1)/($B$17/2))*(I1818-($B$17/2)))+1)*P1818</f>
        <v>6.1558823591892457E-3</v>
      </c>
      <c r="R1818">
        <f t="shared" si="429"/>
        <v>0.80998452094595341</v>
      </c>
      <c r="S1818">
        <f t="shared" si="430"/>
        <v>8.9967977841501213E-5</v>
      </c>
      <c r="T1818">
        <f>S1818*'Exhaust Gas Math'!$C$14</f>
        <v>1.0658663828314869E-4</v>
      </c>
      <c r="U1818">
        <f>(T1818/'Exhaust Gas Math'!$B$14)+('Exhaust Gas Math'!$D$10)</f>
        <v>4.1198006024654003E-3</v>
      </c>
      <c r="V1818">
        <f>('Exhaust Gas Math'!$E$10*(2.53982214E-12*V1817^4 - 0.0000000071629564556*V1817^3 + 7.56281407226508E-06*V1817^2 - 0.00322508455050905*V1817 + 1.62997098133725)*$B$24+T1818*'Exhaust Gas Math'!$D$14*$B$23)/('Exhaust Gas Math'!$E$10*(2.53982214E-12*V1817^4 - 0.0000000071629564556*V1817^3 + 7.56281407226508E-06*V1817^2 - 0.00322508455050905*V1817 + 1.62997098133725)+T1818*'Exhaust Gas Math'!$D$14)</f>
        <v>364.20877236352607</v>
      </c>
      <c r="W1818">
        <f>(353.3116967483*V1818^-1.0020802909)*('Exhaust Gas Math'!$E$10/(T1818+'Exhaust Gas Math'!$E$10))+(357.4500179626*V1818^-1.0038444015 )*(T1818/(T1818+'Exhaust Gas Math'!$E$10))</f>
        <v>0.95935385942818818</v>
      </c>
      <c r="X1818">
        <f t="shared" si="431"/>
        <v>-323.67812803925364</v>
      </c>
      <c r="Y1818">
        <f t="shared" si="432"/>
        <v>57293.439367465267</v>
      </c>
      <c r="Z1818">
        <f t="shared" si="433"/>
        <v>56969.761239426014</v>
      </c>
    </row>
    <row r="1819" spans="5:26" x14ac:dyDescent="0.2">
      <c r="E1819">
        <f t="shared" si="420"/>
        <v>0.22674999999998888</v>
      </c>
      <c r="F1819">
        <f t="shared" si="421"/>
        <v>57596.726315938766</v>
      </c>
      <c r="H1819">
        <f t="shared" si="434"/>
        <v>0.22674999999998888</v>
      </c>
      <c r="I1819">
        <f t="shared" si="422"/>
        <v>83.999999999465217</v>
      </c>
      <c r="J1819">
        <f t="shared" si="423"/>
        <v>2.8386447714121962E-2</v>
      </c>
      <c r="K1819">
        <f t="shared" si="424"/>
        <v>26.411448257639314</v>
      </c>
      <c r="L1819">
        <f t="shared" si="425"/>
        <v>2.4097863799206411E-4</v>
      </c>
      <c r="M1819">
        <f>J1819/SQRT('Exhaust Gas Math'!$E$14*$B$21*$B$23)</f>
        <v>4.8190491742669956E-4</v>
      </c>
      <c r="N1819">
        <f t="shared" si="426"/>
        <v>1.6267973594109721E-2</v>
      </c>
      <c r="O1819">
        <f t="shared" si="427"/>
        <v>1.1531095016168295E-4</v>
      </c>
      <c r="P1819">
        <f t="shared" si="428"/>
        <v>1</v>
      </c>
      <c r="Q1819">
        <f>($B$16/2)*(COS((ACOS((2*'Intake Valve Fxn Scratch'!$B$1)/$B$16-1)/($B$17/2))*(I1819-($B$17/2)))+1)*P1819</f>
        <v>6.4828804782268382E-3</v>
      </c>
      <c r="R1819">
        <f t="shared" si="429"/>
        <v>0.85301058924037343</v>
      </c>
      <c r="S1819">
        <f t="shared" si="430"/>
        <v>1.0470628854774834E-4</v>
      </c>
      <c r="T1819">
        <f>S1819*'Exhaust Gas Math'!$C$14</f>
        <v>1.2404737297831909E-4</v>
      </c>
      <c r="U1819">
        <f>(T1819/'Exhaust Gas Math'!$B$14)+('Exhaust Gas Math'!$D$10)</f>
        <v>4.7225184034723183E-3</v>
      </c>
      <c r="V1819">
        <f>('Exhaust Gas Math'!$E$10*(2.53982214E-12*V1818^4 - 0.0000000071629564556*V1818^3 + 7.56281407226508E-06*V1818^2 - 0.00322508455050905*V1818 + 1.62997098133725)*$B$24+T1819*'Exhaust Gas Math'!$D$14*$B$23)/('Exhaust Gas Math'!$E$10*(2.53982214E-12*V1818^4 - 0.0000000071629564556*V1818^3 + 7.56281407226508E-06*V1818^2 - 0.00322508455050905*V1818 + 1.62997098133725)+T1819*'Exhaust Gas Math'!$D$14)</f>
        <v>355.58664564561872</v>
      </c>
      <c r="W1819">
        <f>(353.3116967483*V1819^-1.0020802909)*('Exhaust Gas Math'!$E$10/(T1819+'Exhaust Gas Math'!$E$10))+(357.4500179626*V1819^-1.0038444015 )*(T1819/(T1819+'Exhaust Gas Math'!$E$10))</f>
        <v>0.9827154895385386</v>
      </c>
      <c r="X1819">
        <f t="shared" si="431"/>
        <v>-342.75376822792902</v>
      </c>
      <c r="Y1819">
        <f t="shared" si="432"/>
        <v>57939.480084166695</v>
      </c>
      <c r="Z1819">
        <f t="shared" si="433"/>
        <v>57596.726315938766</v>
      </c>
    </row>
    <row r="1820" spans="5:26" x14ac:dyDescent="0.2">
      <c r="E1820">
        <f t="shared" si="420"/>
        <v>0.22687499999998886</v>
      </c>
      <c r="F1820">
        <f t="shared" si="421"/>
        <v>58461.386390614796</v>
      </c>
      <c r="H1820">
        <f t="shared" si="434"/>
        <v>0.22687499999998886</v>
      </c>
      <c r="I1820">
        <f t="shared" si="422"/>
        <v>89.999999999465217</v>
      </c>
      <c r="J1820">
        <f t="shared" si="423"/>
        <v>3.1699999999704527E-2</v>
      </c>
      <c r="K1820">
        <f t="shared" si="424"/>
        <v>26.556929898345718</v>
      </c>
      <c r="L1820">
        <f t="shared" si="425"/>
        <v>2.6446582035381122E-4</v>
      </c>
      <c r="M1820">
        <f>J1820/SQRT('Exhaust Gas Math'!$E$14*$B$21*$B$23)</f>
        <v>5.3815771653189788E-4</v>
      </c>
      <c r="N1820">
        <f t="shared" si="426"/>
        <v>1.7887450438241779E-2</v>
      </c>
      <c r="O1820">
        <f t="shared" si="427"/>
        <v>1.2679015576657322E-4</v>
      </c>
      <c r="P1820">
        <f t="shared" si="428"/>
        <v>1</v>
      </c>
      <c r="Q1820">
        <f>($B$16/2)*(COS((ACOS((2*'Intake Valve Fxn Scratch'!$B$1)/$B$16-1)/($B$17/2))*(I1820-($B$17/2)))+1)*P1820</f>
        <v>6.7743375032774406E-3</v>
      </c>
      <c r="R1820">
        <f t="shared" si="429"/>
        <v>0.89136019779966325</v>
      </c>
      <c r="S1820">
        <f t="shared" si="430"/>
        <v>1.2047089578451353E-4</v>
      </c>
      <c r="T1820">
        <f>S1820*'Exhaust Gas Math'!$C$14</f>
        <v>1.4272397913902681E-4</v>
      </c>
      <c r="U1820">
        <f>(T1820/'Exhaust Gas Math'!$B$14)+('Exhaust Gas Math'!$D$10)</f>
        <v>5.3672062240007166E-3</v>
      </c>
      <c r="V1820">
        <f>('Exhaust Gas Math'!$E$10*(2.53982214E-12*V1819^4 - 0.0000000071629564556*V1819^3 + 7.56281407226508E-06*V1819^2 - 0.00322508455050905*V1819 + 1.62997098133725)*$B$24+T1820*'Exhaust Gas Math'!$D$14*$B$23)/('Exhaust Gas Math'!$E$10*(2.53982214E-12*V1819^4 - 0.0000000071629564556*V1819^3 + 7.56281407226508E-06*V1819^2 - 0.00322508455050905*V1819 + 1.62997098133725)+T1820*'Exhaust Gas Math'!$D$14)</f>
        <v>348.55789439597299</v>
      </c>
      <c r="W1820">
        <f>(353.3116967483*V1820^-1.0020802909)*('Exhaust Gas Math'!$E$10/(T1820+'Exhaust Gas Math'!$E$10))+(357.4500179626*V1820^-1.0038444015 )*(T1820/(T1820+'Exhaust Gas Math'!$E$10))</f>
        <v>1.0026172215460192</v>
      </c>
      <c r="X1820">
        <f t="shared" si="431"/>
        <v>-353.55818742054419</v>
      </c>
      <c r="Y1820">
        <f t="shared" si="432"/>
        <v>58814.944578035342</v>
      </c>
      <c r="Z1820">
        <f t="shared" si="433"/>
        <v>58461.386390614796</v>
      </c>
    </row>
    <row r="1821" spans="5:26" x14ac:dyDescent="0.2">
      <c r="E1821">
        <f t="shared" si="420"/>
        <v>0.22699999999998885</v>
      </c>
      <c r="F1821">
        <f t="shared" si="421"/>
        <v>59565.331148637932</v>
      </c>
      <c r="H1821">
        <f t="shared" si="434"/>
        <v>0.22699999999998885</v>
      </c>
      <c r="I1821">
        <f t="shared" si="422"/>
        <v>95.999999999465217</v>
      </c>
      <c r="J1821">
        <f t="shared" si="423"/>
        <v>3.5013552285290329E-2</v>
      </c>
      <c r="K1821">
        <f t="shared" si="424"/>
        <v>26.411448257691063</v>
      </c>
      <c r="L1821">
        <f t="shared" si="425"/>
        <v>2.8795300271558131E-4</v>
      </c>
      <c r="M1821">
        <f>J1821/SQRT('Exhaust Gas Math'!$E$14*$B$21*$B$23)</f>
        <v>5.9441051563715111E-4</v>
      </c>
      <c r="N1821">
        <f t="shared" si="426"/>
        <v>1.9552731033846513E-2</v>
      </c>
      <c r="O1821">
        <f t="shared" si="427"/>
        <v>1.3859402836657075E-4</v>
      </c>
      <c r="P1821">
        <f t="shared" si="428"/>
        <v>1</v>
      </c>
      <c r="Q1821">
        <f>($B$16/2)*(COS((ACOS((2*'Intake Valve Fxn Scratch'!$B$1)/$B$16-1)/($B$17/2))*(I1821-($B$17/2)))+1)*P1821</f>
        <v>7.0263923970697809E-3</v>
      </c>
      <c r="R1821">
        <f t="shared" si="429"/>
        <v>0.92452531540391858</v>
      </c>
      <c r="S1821">
        <f t="shared" si="430"/>
        <v>1.3728452260502351E-4</v>
      </c>
      <c r="T1821">
        <f>S1821*'Exhaust Gas Math'!$C$14</f>
        <v>1.6264337716420801E-4</v>
      </c>
      <c r="U1821">
        <f>(T1821/'Exhaust Gas Math'!$B$14)+('Exhaust Gas Math'!$D$10)</f>
        <v>6.054793314963133E-3</v>
      </c>
      <c r="V1821">
        <f>('Exhaust Gas Math'!$E$10*(2.53982214E-12*V1820^4 - 0.0000000071629564556*V1820^3 + 7.56281407226508E-06*V1820^2 - 0.00322508455050905*V1820 + 1.62997098133725)*$B$24+T1821*'Exhaust Gas Math'!$D$14*$B$23)/('Exhaust Gas Math'!$E$10*(2.53982214E-12*V1820^4 - 0.0000000071629564556*V1820^3 + 7.56281407226508E-06*V1820^2 - 0.00322508455050905*V1820 + 1.62997098133725)+T1821*'Exhaust Gas Math'!$D$14)</f>
        <v>342.74190047705378</v>
      </c>
      <c r="W1821">
        <f>(353.3116967483*V1821^-1.0020802909)*('Exhaust Gas Math'!$E$10/(T1821+'Exhaust Gas Math'!$E$10))+(357.4500179626*V1821^-1.0038444015 )*(T1821/(T1821+'Exhaust Gas Math'!$E$10))</f>
        <v>1.0197038056482524</v>
      </c>
      <c r="X1821">
        <f t="shared" si="431"/>
        <v>-355.65463817792141</v>
      </c>
      <c r="Y1821">
        <f t="shared" si="432"/>
        <v>59920.985786815851</v>
      </c>
      <c r="Z1821">
        <f t="shared" si="433"/>
        <v>59565.331148637932</v>
      </c>
    </row>
    <row r="1822" spans="5:26" x14ac:dyDescent="0.2">
      <c r="E1822">
        <f t="shared" si="420"/>
        <v>0.22712499999998884</v>
      </c>
      <c r="F1822">
        <f t="shared" si="421"/>
        <v>60916.085700266871</v>
      </c>
      <c r="H1822">
        <f t="shared" si="434"/>
        <v>0.22712499999998884</v>
      </c>
      <c r="I1822">
        <f t="shared" si="422"/>
        <v>101.9999999994634</v>
      </c>
      <c r="J1822">
        <f t="shared" si="423"/>
        <v>3.8290800598633108E-2</v>
      </c>
      <c r="K1822">
        <f t="shared" si="424"/>
        <v>25.976597262974348</v>
      </c>
      <c r="L1822">
        <f t="shared" si="425"/>
        <v>3.1118285459240998E-4</v>
      </c>
      <c r="M1822">
        <f>J1822/SQRT('Exhaust Gas Math'!$E$14*$B$21*$B$23)</f>
        <v>6.5004699730380729E-4</v>
      </c>
      <c r="N1822">
        <f t="shared" si="426"/>
        <v>2.1273748626166079E-2</v>
      </c>
      <c r="O1822">
        <f t="shared" si="427"/>
        <v>1.5079297697361769E-4</v>
      </c>
      <c r="P1822">
        <f t="shared" si="428"/>
        <v>1</v>
      </c>
      <c r="Q1822">
        <f>($B$16/2)*(COS((ACOS((2*'Intake Valve Fxn Scratch'!$B$1)/$B$16-1)/($B$17/2))*(I1822-($B$17/2)))+1)*P1822</f>
        <v>7.2357060967037298E-3</v>
      </c>
      <c r="R1822">
        <f t="shared" si="429"/>
        <v>0.95206659167154339</v>
      </c>
      <c r="S1822">
        <f t="shared" si="430"/>
        <v>1.5517853816025549E-4</v>
      </c>
      <c r="T1822">
        <f>S1822*'Exhaust Gas Math'!$C$14</f>
        <v>1.83842730636158E-4</v>
      </c>
      <c r="U1822">
        <f>(T1822/'Exhaust Gas Math'!$B$14)+('Exhaust Gas Math'!$D$10)</f>
        <v>6.7865625062627534E-3</v>
      </c>
      <c r="V1822">
        <f>('Exhaust Gas Math'!$E$10*(2.53982214E-12*V1821^4 - 0.0000000071629564556*V1821^3 + 7.56281407226508E-06*V1821^2 - 0.00322508455050905*V1821 + 1.62997098133725)*$B$24+T1822*'Exhaust Gas Math'!$D$14*$B$23)/('Exhaust Gas Math'!$E$10*(2.53982214E-12*V1821^4 - 0.0000000071629564556*V1821^3 + 7.56281407226508E-06*V1821^2 - 0.00322508455050905*V1821 + 1.62997098133725)+T1822*'Exhaust Gas Math'!$D$14)</f>
        <v>337.86639385565388</v>
      </c>
      <c r="W1822">
        <f>(353.3116967483*V1822^-1.0020802909)*('Exhaust Gas Math'!$E$10/(T1822+'Exhaust Gas Math'!$E$10))+(357.4500179626*V1822^-1.0038444015 )*(T1822/(T1822+'Exhaust Gas Math'!$E$10))</f>
        <v>1.0344817825734107</v>
      </c>
      <c r="X1822">
        <f t="shared" si="431"/>
        <v>-349.02567346349372</v>
      </c>
      <c r="Y1822">
        <f t="shared" si="432"/>
        <v>61265.111373730368</v>
      </c>
      <c r="Z1822">
        <f t="shared" si="433"/>
        <v>60916.085700266871</v>
      </c>
    </row>
    <row r="1823" spans="5:26" x14ac:dyDescent="0.2">
      <c r="E1823">
        <f t="shared" si="420"/>
        <v>0.22724999999998882</v>
      </c>
      <c r="F1823">
        <f t="shared" si="421"/>
        <v>62523.552926582321</v>
      </c>
      <c r="H1823">
        <f t="shared" si="434"/>
        <v>0.22724999999998882</v>
      </c>
      <c r="I1823">
        <f t="shared" si="422"/>
        <v>107.9999999994634</v>
      </c>
      <c r="J1823">
        <f t="shared" si="423"/>
        <v>4.149583872140359E-2</v>
      </c>
      <c r="K1823">
        <f t="shared" si="424"/>
        <v>25.257141232692113</v>
      </c>
      <c r="L1823">
        <f t="shared" si="425"/>
        <v>3.3390086486597575E-4</v>
      </c>
      <c r="M1823">
        <f>J1823/SQRT('Exhaust Gas Math'!$E$14*$B$21*$B$23)</f>
        <v>7.0445759659604451E-4</v>
      </c>
      <c r="N1823">
        <f t="shared" si="426"/>
        <v>2.30612821307827E-2</v>
      </c>
      <c r="O1823">
        <f t="shared" si="427"/>
        <v>1.634634048957418E-4</v>
      </c>
      <c r="P1823">
        <f t="shared" si="428"/>
        <v>1</v>
      </c>
      <c r="Q1823">
        <f>($B$16/2)*(COS((ACOS((2*'Intake Valve Fxn Scratch'!$B$1)/$B$16-1)/($B$17/2))*(I1823-($B$17/2)))+1)*P1823</f>
        <v>7.399505747431743E-3</v>
      </c>
      <c r="R1823">
        <f t="shared" si="429"/>
        <v>0.97361917729365044</v>
      </c>
      <c r="S1823">
        <f t="shared" si="430"/>
        <v>1.741848777769725E-4</v>
      </c>
      <c r="T1823">
        <f>S1823*'Exhaust Gas Math'!$C$14</f>
        <v>2.0635987389553673E-4</v>
      </c>
      <c r="U1823">
        <f>(T1823/'Exhaust Gas Math'!$B$14)+('Exhaust Gas Math'!$D$10)</f>
        <v>7.5638197813534926E-3</v>
      </c>
      <c r="V1823">
        <f>('Exhaust Gas Math'!$E$10*(2.53982214E-12*V1822^4 - 0.0000000071629564556*V1822^3 + 7.56281407226508E-06*V1822^2 - 0.00322508455050905*V1822 + 1.62997098133725)*$B$24+T1823*'Exhaust Gas Math'!$D$14*$B$23)/('Exhaust Gas Math'!$E$10*(2.53982214E-12*V1822^4 - 0.0000000071629564556*V1822^3 + 7.56281407226508E-06*V1822^2 - 0.00322508455050905*V1822 + 1.62997098133725)+T1823*'Exhaust Gas Math'!$D$14)</f>
        <v>333.73383668638758</v>
      </c>
      <c r="W1823">
        <f>(353.3116967483*V1823^-1.0020802909)*('Exhaust Gas Math'!$E$10/(T1823+'Exhaust Gas Math'!$E$10))+(357.4500179626*V1823^-1.0038444015 )*(T1823/(T1823+'Exhaust Gas Math'!$E$10))</f>
        <v>1.0473467888829766</v>
      </c>
      <c r="X1823">
        <f t="shared" si="431"/>
        <v>-334.06339876448146</v>
      </c>
      <c r="Y1823">
        <f t="shared" si="432"/>
        <v>62857.616325346804</v>
      </c>
      <c r="Z1823">
        <f t="shared" si="433"/>
        <v>62523.552926582321</v>
      </c>
    </row>
    <row r="1824" spans="5:26" x14ac:dyDescent="0.2">
      <c r="E1824">
        <f t="shared" si="420"/>
        <v>0.22737499999998881</v>
      </c>
      <c r="F1824">
        <f t="shared" si="421"/>
        <v>64397.461679020213</v>
      </c>
      <c r="H1824">
        <f t="shared" si="434"/>
        <v>0.22737499999998881</v>
      </c>
      <c r="I1824">
        <f t="shared" si="422"/>
        <v>113.9999999994634</v>
      </c>
      <c r="J1824">
        <f t="shared" si="423"/>
        <v>4.4593551585231359E-2</v>
      </c>
      <c r="K1824">
        <f t="shared" si="424"/>
        <v>24.260962677667976</v>
      </c>
      <c r="L1824">
        <f t="shared" si="425"/>
        <v>3.5585813026167213E-4</v>
      </c>
      <c r="M1824">
        <f>J1824/SQRT('Exhaust Gas Math'!$E$14*$B$21*$B$23)</f>
        <v>7.5704617960186717E-4</v>
      </c>
      <c r="N1824">
        <f t="shared" si="426"/>
        <v>2.4926279523005024E-2</v>
      </c>
      <c r="O1824">
        <f t="shared" si="427"/>
        <v>1.7668291377323861E-4</v>
      </c>
      <c r="P1824">
        <f t="shared" si="428"/>
        <v>1</v>
      </c>
      <c r="Q1824">
        <f>($B$16/2)*(COS((ACOS((2*'Intake Valve Fxn Scratch'!$B$1)/$B$16-1)/($B$17/2))*(I1824-($B$17/2)))+1)*P1824</f>
        <v>7.5156214356743665E-3</v>
      </c>
      <c r="R1824">
        <f t="shared" si="429"/>
        <v>0.98889755732557449</v>
      </c>
      <c r="S1824">
        <f t="shared" si="430"/>
        <v>1.943260483725573E-4</v>
      </c>
      <c r="T1824">
        <f>S1824*'Exhaust Gas Math'!$C$14</f>
        <v>2.302214712813624E-4</v>
      </c>
      <c r="U1824">
        <f>(T1824/'Exhaust Gas Math'!$B$14)+('Exhaust Gas Math'!$D$10)</f>
        <v>8.3874855523519629E-3</v>
      </c>
      <c r="V1824">
        <f>('Exhaust Gas Math'!$E$10*(2.53982214E-12*V1823^4 - 0.0000000071629564556*V1823^3 + 7.56281407226508E-06*V1823^2 - 0.00322508455050905*V1823 + 1.62997098133725)*$B$24+T1824*'Exhaust Gas Math'!$D$14*$B$23)/('Exhaust Gas Math'!$E$10*(2.53982214E-12*V1823^4 - 0.0000000071629564556*V1823^3 + 7.56281407226508E-06*V1823^2 - 0.00322508455050905*V1823 + 1.62997098133725)+T1824*'Exhaust Gas Math'!$D$14)</f>
        <v>330.19903763245998</v>
      </c>
      <c r="W1824">
        <f>(353.3116967483*V1824^-1.0020802909)*('Exhaust Gas Math'!$E$10/(T1824+'Exhaust Gas Math'!$E$10))+(357.4500179626*V1824^-1.0038444015 )*(T1824/(T1824+'Exhaust Gas Math'!$E$10))</f>
        <v>1.0586070874350169</v>
      </c>
      <c r="X1824">
        <f t="shared" si="431"/>
        <v>-311.54505411994404</v>
      </c>
      <c r="Y1824">
        <f t="shared" si="432"/>
        <v>64709.006733140159</v>
      </c>
      <c r="Z1824">
        <f t="shared" si="433"/>
        <v>64397.461679020213</v>
      </c>
    </row>
    <row r="1825" spans="5:26" x14ac:dyDescent="0.2">
      <c r="E1825">
        <f t="shared" si="420"/>
        <v>0.22749999999998879</v>
      </c>
      <c r="F1825">
        <f t="shared" si="421"/>
        <v>66545.464460962816</v>
      </c>
      <c r="H1825">
        <f t="shared" si="434"/>
        <v>0.22749999999998879</v>
      </c>
      <c r="I1825">
        <f t="shared" si="422"/>
        <v>119.99999999946158</v>
      </c>
      <c r="J1825">
        <f t="shared" si="423"/>
        <v>4.7549999999742243E-2</v>
      </c>
      <c r="K1825">
        <f t="shared" si="424"/>
        <v>22.998975938614553</v>
      </c>
      <c r="L1825">
        <f t="shared" si="425"/>
        <v>3.7681408238497086E-4</v>
      </c>
      <c r="M1825">
        <f>J1825/SQRT('Exhaust Gas Math'!$E$14*$B$21*$B$23)</f>
        <v>8.0723657480099513E-4</v>
      </c>
      <c r="N1825">
        <f t="shared" si="426"/>
        <v>2.687913470550124E-2</v>
      </c>
      <c r="O1825">
        <f t="shared" si="427"/>
        <v>1.905251778585049E-4</v>
      </c>
      <c r="P1825">
        <f t="shared" si="428"/>
        <v>1</v>
      </c>
      <c r="Q1825">
        <f>($B$16/2)*(COS((ACOS((2*'Intake Valve Fxn Scratch'!$B$1)/$B$16-1)/($B$17/2))*(I1825-($B$17/2)))+1)*P1825</f>
        <v>7.5825149346552901E-3</v>
      </c>
      <c r="R1825">
        <f t="shared" si="429"/>
        <v>0.99769933350727502</v>
      </c>
      <c r="S1825">
        <f t="shared" si="430"/>
        <v>2.156037588692626E-4</v>
      </c>
      <c r="T1825">
        <f>S1825*'Exhaust Gas Math'!$C$14</f>
        <v>2.5542954738374331E-4</v>
      </c>
      <c r="U1825">
        <f>(T1825/'Exhaust Gas Math'!$B$14)+('Exhaust Gas Math'!$D$10)</f>
        <v>9.2576297050057741E-3</v>
      </c>
      <c r="V1825">
        <f>('Exhaust Gas Math'!$E$10*(2.53982214E-12*V1824^4 - 0.0000000071629564556*V1824^3 + 7.56281407226508E-06*V1824^2 - 0.00322508455050905*V1824 + 1.62997098133725)*$B$24+T1825*'Exhaust Gas Math'!$D$14*$B$23)/('Exhaust Gas Math'!$E$10*(2.53982214E-12*V1824^4 - 0.0000000071629564556*V1824^3 + 7.56281407226508E-06*V1824^2 - 0.00322508455050905*V1824 + 1.62997098133725)+T1825*'Exhaust Gas Math'!$D$14)</f>
        <v>327.15391727314346</v>
      </c>
      <c r="W1825">
        <f>(353.3116967483*V1825^-1.0020802909)*('Exhaust Gas Math'!$E$10/(T1825+'Exhaust Gas Math'!$E$10))+(357.4500179626*V1825^-1.0038444015 )*(T1825/(T1825+'Exhaust Gas Math'!$E$10))</f>
        <v>1.0685030772748934</v>
      </c>
      <c r="X1825">
        <f t="shared" si="431"/>
        <v>-282.59389760642142</v>
      </c>
      <c r="Y1825">
        <f t="shared" si="432"/>
        <v>66828.058358569237</v>
      </c>
      <c r="Z1825">
        <f t="shared" si="433"/>
        <v>66545.464460962816</v>
      </c>
    </row>
    <row r="1826" spans="5:26" x14ac:dyDescent="0.2">
      <c r="E1826">
        <f t="shared" si="420"/>
        <v>0.22762499999998878</v>
      </c>
      <c r="F1826">
        <f t="shared" si="421"/>
        <v>68971.672635242998</v>
      </c>
      <c r="H1826">
        <f t="shared" si="434"/>
        <v>0.22762499999998878</v>
      </c>
      <c r="I1826">
        <f t="shared" si="422"/>
        <v>125.99999999946158</v>
      </c>
      <c r="J1826">
        <f t="shared" si="423"/>
        <v>5.0332792497430258E-2</v>
      </c>
      <c r="K1826">
        <f t="shared" si="424"/>
        <v>21.485007606332605</v>
      </c>
      <c r="L1826">
        <f t="shared" si="425"/>
        <v>3.9653912343909413E-4</v>
      </c>
      <c r="M1826">
        <f>J1826/SQRT('Exhaust Gas Math'!$E$14*$B$21*$B$23)</f>
        <v>8.5447888572061142E-4</v>
      </c>
      <c r="N1826">
        <f t="shared" si="426"/>
        <v>2.892890302164312E-2</v>
      </c>
      <c r="O1826">
        <f t="shared" si="427"/>
        <v>2.0505438340327013E-4</v>
      </c>
      <c r="P1826">
        <f t="shared" si="428"/>
        <v>1</v>
      </c>
      <c r="Q1826">
        <f>($B$16/2)*(COS((ACOS((2*'Intake Valve Fxn Scratch'!$B$1)/$B$16-1)/($B$17/2))*(I1826-($B$17/2)))+1)*P1826</f>
        <v>7.5993000818512148E-3</v>
      </c>
      <c r="R1826">
        <f t="shared" si="429"/>
        <v>0.9999079055067388</v>
      </c>
      <c r="S1826">
        <f t="shared" si="430"/>
        <v>2.3798684432447119E-4</v>
      </c>
      <c r="T1826">
        <f>S1826*'Exhaust Gas Math'!$C$14</f>
        <v>2.8194718054960305E-4</v>
      </c>
      <c r="U1826">
        <f>(T1826/'Exhaust Gas Math'!$B$14)+('Exhaust Gas Math'!$D$10)</f>
        <v>1.0172977760437591E-2</v>
      </c>
      <c r="V1826">
        <f>('Exhaust Gas Math'!$E$10*(2.53982214E-12*V1825^4 - 0.0000000071629564556*V1825^3 + 7.56281407226508E-06*V1825^2 - 0.00322508455050905*V1825 + 1.62997098133725)*$B$24+T1826*'Exhaust Gas Math'!$D$14*$B$23)/('Exhaust Gas Math'!$E$10*(2.53982214E-12*V1825^4 - 0.0000000071629564556*V1825^3 + 7.56281407226508E-06*V1825^2 - 0.00322508455050905*V1825 + 1.62997098133725)+T1826*'Exhaust Gas Math'!$D$14)</f>
        <v>324.51694467152629</v>
      </c>
      <c r="W1826">
        <f>(353.3116967483*V1826^-1.0020802909)*('Exhaust Gas Math'!$E$10/(T1826+'Exhaust Gas Math'!$E$10))+(357.4500179626*V1826^-1.0038444015 )*(T1826/(T1826+'Exhaust Gas Math'!$E$10))</f>
        <v>1.0772230975908645</v>
      </c>
      <c r="X1826">
        <f t="shared" si="431"/>
        <v>-248.62608121135855</v>
      </c>
      <c r="Y1826">
        <f t="shared" si="432"/>
        <v>69220.298716454359</v>
      </c>
      <c r="Z1826">
        <f t="shared" si="433"/>
        <v>68971.672635242998</v>
      </c>
    </row>
    <row r="1827" spans="5:26" x14ac:dyDescent="0.2">
      <c r="E1827">
        <f t="shared" si="420"/>
        <v>0.22774999999998877</v>
      </c>
      <c r="F1827">
        <f t="shared" si="421"/>
        <v>71675.513123559445</v>
      </c>
      <c r="H1827">
        <f t="shared" si="434"/>
        <v>0.22774999999998877</v>
      </c>
      <c r="I1827">
        <f t="shared" si="422"/>
        <v>131.99999999946158</v>
      </c>
      <c r="J1827">
        <f t="shared" si="423"/>
        <v>5.2911440221354647E-2</v>
      </c>
      <c r="K1827">
        <f t="shared" si="424"/>
        <v>19.735645034688343</v>
      </c>
      <c r="L1827">
        <f t="shared" si="425"/>
        <v>4.1481714174652765E-4</v>
      </c>
      <c r="M1827">
        <f>J1827/SQRT('Exhaust Gas Math'!$E$14*$B$21*$B$23)</f>
        <v>8.9825551571620318E-4</v>
      </c>
      <c r="N1827">
        <f t="shared" si="426"/>
        <v>3.1082443968185911E-2</v>
      </c>
      <c r="O1827">
        <f t="shared" si="427"/>
        <v>2.2031915201881872E-4</v>
      </c>
      <c r="P1827">
        <f t="shared" si="428"/>
        <v>1</v>
      </c>
      <c r="Q1827">
        <f>($B$16/2)*(COS((ACOS((2*'Intake Valve Fxn Scratch'!$B$1)/$B$16-1)/($B$17/2))*(I1827-($B$17/2)))+1)*P1827</f>
        <v>7.5657545183091457E-3</v>
      </c>
      <c r="R1827">
        <f t="shared" si="429"/>
        <v>0.99549401556699291</v>
      </c>
      <c r="S1827">
        <f t="shared" si="430"/>
        <v>2.6139929967758694E-4</v>
      </c>
      <c r="T1827">
        <f>S1827*'Exhaust Gas Math'!$C$14</f>
        <v>3.096843262531468E-4</v>
      </c>
      <c r="U1827">
        <f>(T1827/'Exhaust Gas Math'!$B$14)+('Exhaust Gas Math'!$D$10)</f>
        <v>1.1130421519621014E-2</v>
      </c>
      <c r="V1827">
        <f>('Exhaust Gas Math'!$E$10*(2.53982214E-12*V1826^4 - 0.0000000071629564556*V1826^3 + 7.56281407226508E-06*V1826^2 - 0.00322508455050905*V1826 + 1.62997098133725)*$B$24+T1827*'Exhaust Gas Math'!$D$14*$B$23)/('Exhaust Gas Math'!$E$10*(2.53982214E-12*V1826^4 - 0.0000000071629564556*V1826^3 + 7.56281407226508E-06*V1826^2 - 0.00322508455050905*V1826 + 1.62997098133725)+T1827*'Exhaust Gas Math'!$D$14)</f>
        <v>322.22570732646739</v>
      </c>
      <c r="W1827">
        <f>(353.3116967483*V1827^-1.0020802909)*('Exhaust Gas Math'!$E$10/(T1827+'Exhaust Gas Math'!$E$10))+(357.4500179626*V1827^-1.0038444015 )*(T1827/(T1827+'Exhaust Gas Math'!$E$10))</f>
        <v>1.0849159994152171</v>
      </c>
      <c r="X1827">
        <f t="shared" si="431"/>
        <v>-211.28505014470363</v>
      </c>
      <c r="Y1827">
        <f t="shared" si="432"/>
        <v>71886.798173704155</v>
      </c>
      <c r="Z1827">
        <f t="shared" si="433"/>
        <v>71675.513123559445</v>
      </c>
    </row>
    <row r="1828" spans="5:26" x14ac:dyDescent="0.2">
      <c r="E1828">
        <f t="shared" si="420"/>
        <v>0.22787499999998875</v>
      </c>
      <c r="F1828">
        <f t="shared" si="421"/>
        <v>74650.85958507756</v>
      </c>
      <c r="H1828">
        <f t="shared" si="434"/>
        <v>0.22787499999998875</v>
      </c>
      <c r="I1828">
        <f t="shared" si="422"/>
        <v>137.99999999945976</v>
      </c>
      <c r="J1828">
        <f t="shared" si="423"/>
        <v>5.5257690967433978E-2</v>
      </c>
      <c r="K1828">
        <f t="shared" si="424"/>
        <v>17.770054606095304</v>
      </c>
      <c r="L1828">
        <f t="shared" si="425"/>
        <v>4.3144787951376407E-4</v>
      </c>
      <c r="M1828">
        <f>J1828/SQRT('Exhaust Gas Math'!$E$14*$B$21*$B$23)</f>
        <v>9.3808683886866646E-4</v>
      </c>
      <c r="N1828">
        <f t="shared" si="426"/>
        <v>3.3343486332243474E-2</v>
      </c>
      <c r="O1828">
        <f t="shared" si="427"/>
        <v>2.3634591416267281E-4</v>
      </c>
      <c r="P1828">
        <f t="shared" si="428"/>
        <v>1</v>
      </c>
      <c r="Q1828">
        <f>($B$16/2)*(COS((ACOS((2*'Intake Valve Fxn Scratch'!$B$1)/$B$16-1)/($B$17/2))*(I1828-($B$17/2)))+1)*P1828</f>
        <v>7.4823226343164843E-3</v>
      </c>
      <c r="R1828">
        <f t="shared" si="429"/>
        <v>0.98451613609427424</v>
      </c>
      <c r="S1828">
        <f t="shared" si="430"/>
        <v>2.8570939787227569E-4</v>
      </c>
      <c r="T1828">
        <f>S1828*'Exhaust Gas Math'!$C$14</f>
        <v>3.3848492514478777E-4</v>
      </c>
      <c r="U1828">
        <f>(T1828/'Exhaust Gas Math'!$B$14)+('Exhaust Gas Math'!$D$10)</f>
        <v>1.2124574052987978E-2</v>
      </c>
      <c r="V1828">
        <f>('Exhaust Gas Math'!$E$10*(2.53982214E-12*V1827^4 - 0.0000000071629564556*V1827^3 + 7.56281407226508E-06*V1827^2 - 0.00322508455050905*V1827 + 1.62997098133725)*$B$24+T1828*'Exhaust Gas Math'!$D$14*$B$23)/('Exhaust Gas Math'!$E$10*(2.53982214E-12*V1827^4 - 0.0000000071629564556*V1827^3 + 7.56281407226508E-06*V1827^2 - 0.00322508455050905*V1827 + 1.62997098133725)+T1828*'Exhaust Gas Math'!$D$14)</f>
        <v>320.23163753917953</v>
      </c>
      <c r="W1828">
        <f>(353.3116967483*V1828^-1.0020802909)*('Exhaust Gas Math'!$E$10/(T1828+'Exhaust Gas Math'!$E$10))+(357.4500179626*V1828^-1.0038444015 )*(T1828/(T1828+'Exhaust Gas Math'!$E$10))</f>
        <v>1.0917009680639844</v>
      </c>
      <c r="X1828">
        <f t="shared" si="431"/>
        <v>-172.36584964319016</v>
      </c>
      <c r="Y1828">
        <f t="shared" si="432"/>
        <v>74823.225434720749</v>
      </c>
      <c r="Z1828">
        <f t="shared" si="433"/>
        <v>74650.85958507756</v>
      </c>
    </row>
    <row r="1829" spans="5:26" x14ac:dyDescent="0.2">
      <c r="E1829">
        <f t="shared" si="420"/>
        <v>0.22799999999998874</v>
      </c>
      <c r="F1829">
        <f t="shared" si="421"/>
        <v>77885.444631474573</v>
      </c>
      <c r="H1829">
        <f t="shared" si="434"/>
        <v>0.22799999999998874</v>
      </c>
      <c r="I1829">
        <f t="shared" si="422"/>
        <v>143.99999999945976</v>
      </c>
      <c r="J1829">
        <f t="shared" si="423"/>
        <v>5.7345838721510403E-2</v>
      </c>
      <c r="K1829">
        <f t="shared" si="424"/>
        <v>15.609771740614942</v>
      </c>
      <c r="L1829">
        <f t="shared" si="425"/>
        <v>4.4624912689762502E-4</v>
      </c>
      <c r="M1829">
        <f>J1829/SQRT('Exhaust Gas Math'!$E$14*$B$21*$B$23)</f>
        <v>9.7353645486631486E-4</v>
      </c>
      <c r="N1829">
        <f t="shared" si="426"/>
        <v>3.5711621293172117E-2</v>
      </c>
      <c r="O1829">
        <f t="shared" si="427"/>
        <v>2.5313177202481335E-4</v>
      </c>
      <c r="P1829">
        <f t="shared" si="428"/>
        <v>1</v>
      </c>
      <c r="Q1829">
        <f>($B$16/2)*(COS((ACOS((2*'Intake Valve Fxn Scratch'!$B$1)/$B$16-1)/($B$17/2))*(I1829-($B$17/2)))+1)*P1829</f>
        <v>7.350109682401039E-3</v>
      </c>
      <c r="R1829">
        <f t="shared" si="429"/>
        <v>0.96711969505276829</v>
      </c>
      <c r="S1829">
        <f t="shared" si="430"/>
        <v>3.1072101960425477E-4</v>
      </c>
      <c r="T1829">
        <f>S1829*'Exhaust Gas Math'!$C$14</f>
        <v>3.6811663125157595E-4</v>
      </c>
      <c r="U1829">
        <f>(T1829/'Exhaust Gas Math'!$B$14)+('Exhaust Gas Math'!$D$10)</f>
        <v>1.3147415133650324E-2</v>
      </c>
      <c r="V1829">
        <f>('Exhaust Gas Math'!$E$10*(2.53982214E-12*V1828^4 - 0.0000000071629564556*V1828^3 + 7.56281407226508E-06*V1828^2 - 0.00322508455050905*V1828 + 1.62997098133725)*$B$24+T1829*'Exhaust Gas Math'!$D$14*$B$23)/('Exhaust Gas Math'!$E$10*(2.53982214E-12*V1828^4 - 0.0000000071629564556*V1828^3 + 7.56281407226508E-06*V1828^2 - 0.00322508455050905*V1828 + 1.62997098133725)+T1829*'Exhaust Gas Math'!$D$14)</f>
        <v>318.49625551464203</v>
      </c>
      <c r="W1829">
        <f>(353.3116967483*V1829^-1.0020802909)*('Exhaust Gas Math'!$E$10/(T1829+'Exhaust Gas Math'!$E$10))+(357.4500179626*V1829^-1.0038444015 )*(T1829/(T1829+'Exhaust Gas Math'!$E$10))</f>
        <v>1.0976750460603979</v>
      </c>
      <c r="X1829">
        <f t="shared" si="431"/>
        <v>-133.73248066637265</v>
      </c>
      <c r="Y1829">
        <f t="shared" si="432"/>
        <v>78019.17711214094</v>
      </c>
      <c r="Z1829">
        <f t="shared" si="433"/>
        <v>77885.444631474573</v>
      </c>
    </row>
    <row r="1830" spans="5:26" x14ac:dyDescent="0.2">
      <c r="E1830">
        <f t="shared" si="420"/>
        <v>0.22812499999998873</v>
      </c>
      <c r="F1830">
        <f t="shared" si="421"/>
        <v>81360.603046859425</v>
      </c>
      <c r="H1830">
        <f t="shared" si="434"/>
        <v>0.22812499999998873</v>
      </c>
      <c r="I1830">
        <f t="shared" si="422"/>
        <v>149.99999999945794</v>
      </c>
      <c r="J1830">
        <f t="shared" si="423"/>
        <v>5.9153005299817263E-2</v>
      </c>
      <c r="K1830">
        <f t="shared" si="424"/>
        <v>13.27846494938971</v>
      </c>
      <c r="L1830">
        <f t="shared" si="425"/>
        <v>4.5905871833441304E-4</v>
      </c>
      <c r="M1830">
        <f>J1830/SQRT('Exhaust Gas Math'!$E$14*$B$21*$B$23)</f>
        <v>1.0042159702979693E-3</v>
      </c>
      <c r="N1830">
        <f t="shared" si="426"/>
        <v>3.8181243154531849E-2</v>
      </c>
      <c r="O1830">
        <f t="shared" si="427"/>
        <v>2.706369912044514E-4</v>
      </c>
      <c r="P1830">
        <f t="shared" si="428"/>
        <v>1</v>
      </c>
      <c r="Q1830">
        <f>($B$16/2)*(COS((ACOS((2*'Intake Valve Fxn Scratch'!$B$1)/$B$16-1)/($B$17/2))*(I1830-($B$17/2)))+1)*P1830</f>
        <v>7.170867135648803E-3</v>
      </c>
      <c r="R1830">
        <f t="shared" si="429"/>
        <v>0.94353514942747407</v>
      </c>
      <c r="S1830">
        <f t="shared" si="430"/>
        <v>3.3616843735643159E-4</v>
      </c>
      <c r="T1830">
        <f>S1830*'Exhaust Gas Math'!$C$14</f>
        <v>3.9826463253231906E-4</v>
      </c>
      <c r="U1830">
        <f>(T1830/'Exhaust Gas Math'!$B$14)+('Exhaust Gas Math'!$D$10)</f>
        <v>1.4188077932433311E-2</v>
      </c>
      <c r="V1830">
        <f>('Exhaust Gas Math'!$E$10*(2.53982214E-12*V1829^4 - 0.0000000071629564556*V1829^3 + 7.56281407226508E-06*V1829^2 - 0.00322508455050905*V1829 + 1.62997098133725)*$B$24+T1830*'Exhaust Gas Math'!$D$14*$B$23)/('Exhaust Gas Math'!$E$10*(2.53982214E-12*V1829^4 - 0.0000000071629564556*V1829^3 + 7.56281407226508E-06*V1829^2 - 0.00322508455050905*V1829 + 1.62997098133725)+T1830*'Exhaust Gas Math'!$D$14)</f>
        <v>316.98849515188431</v>
      </c>
      <c r="W1830">
        <f>(353.3116967483*V1830^-1.0020802909)*('Exhaust Gas Math'!$E$10/(T1830+'Exhaust Gas Math'!$E$10))+(357.4500179626*V1830^-1.0038444015 )*(T1830/(T1830+'Exhaust Gas Math'!$E$10))</f>
        <v>1.1029187687728996</v>
      </c>
      <c r="X1830">
        <f t="shared" si="431"/>
        <v>-97.232012475032818</v>
      </c>
      <c r="Y1830">
        <f t="shared" si="432"/>
        <v>81457.835059334451</v>
      </c>
      <c r="Z1830">
        <f t="shared" si="433"/>
        <v>81360.603046859425</v>
      </c>
    </row>
    <row r="1831" spans="5:26" x14ac:dyDescent="0.2">
      <c r="E1831">
        <f t="shared" si="420"/>
        <v>0.22824999999998871</v>
      </c>
      <c r="F1831">
        <f t="shared" si="421"/>
        <v>85051.430592618795</v>
      </c>
      <c r="H1831">
        <f t="shared" si="434"/>
        <v>0.22824999999998871</v>
      </c>
      <c r="I1831">
        <f t="shared" si="422"/>
        <v>155.99999999945794</v>
      </c>
      <c r="J1831">
        <f t="shared" si="423"/>
        <v>6.0659391007148705E-2</v>
      </c>
      <c r="K1831">
        <f t="shared" si="424"/>
        <v>10.801676517481567</v>
      </c>
      <c r="L1831">
        <f t="shared" si="425"/>
        <v>4.6973630925976721E-4</v>
      </c>
      <c r="M1831">
        <f>J1831/SQRT('Exhaust Gas Math'!$E$14*$B$21*$B$23)</f>
        <v>1.0297892539724593E-3</v>
      </c>
      <c r="N1831">
        <f t="shared" si="426"/>
        <v>4.0740475102742084E-2</v>
      </c>
      <c r="O1831">
        <f t="shared" si="427"/>
        <v>2.8877738625273871E-4</v>
      </c>
      <c r="P1831">
        <f t="shared" si="428"/>
        <v>1</v>
      </c>
      <c r="Q1831">
        <f>($B$16/2)*(COS((ACOS((2*'Intake Valve Fxn Scratch'!$B$1)/$B$16-1)/($B$17/2))*(I1831-($B$17/2)))+1)*P1831</f>
        <v>6.9469694853023104E-3</v>
      </c>
      <c r="R1831">
        <f t="shared" si="429"/>
        <v>0.91407493227661973</v>
      </c>
      <c r="S1831">
        <f t="shared" si="430"/>
        <v>3.6171583233470287E-4</v>
      </c>
      <c r="T1831">
        <f>S1831*'Exhaust Gas Math'!$C$14</f>
        <v>4.2853107858296751E-4</v>
      </c>
      <c r="U1831">
        <f>(T1831/'Exhaust Gas Math'!$B$14)+('Exhaust Gas Math'!$D$10)</f>
        <v>1.5232829263142612E-2</v>
      </c>
      <c r="V1831">
        <f>('Exhaust Gas Math'!$E$10*(2.53982214E-12*V1830^4 - 0.0000000071629564556*V1830^3 + 7.56281407226508E-06*V1830^2 - 0.00322508455050905*V1830 + 1.62997098133725)*$B$24+T1831*'Exhaust Gas Math'!$D$14*$B$23)/('Exhaust Gas Math'!$E$10*(2.53982214E-12*V1830^4 - 0.0000000071629564556*V1830^3 + 7.56281407226508E-06*V1830^2 - 0.00322508455050905*V1830 + 1.62997098133725)+T1831*'Exhaust Gas Math'!$D$14)</f>
        <v>315.68280679246504</v>
      </c>
      <c r="W1831">
        <f>(353.3116967483*V1831^-1.0020802909)*('Exhaust Gas Math'!$E$10/(T1831+'Exhaust Gas Math'!$E$10))+(357.4500179626*V1831^-1.0038444015 )*(T1831/(T1831+'Exhaust Gas Math'!$E$10))</f>
        <v>1.1075002909069991</v>
      </c>
      <c r="X1831">
        <f t="shared" si="431"/>
        <v>-64.609471352992045</v>
      </c>
      <c r="Y1831">
        <f t="shared" si="432"/>
        <v>85116.040063971785</v>
      </c>
      <c r="Z1831">
        <f t="shared" si="433"/>
        <v>85051.430592618795</v>
      </c>
    </row>
    <row r="1832" spans="5:26" x14ac:dyDescent="0.2">
      <c r="E1832">
        <f t="shared" si="420"/>
        <v>0.2283749999999887</v>
      </c>
      <c r="F1832">
        <f t="shared" si="421"/>
        <v>88927.467505642999</v>
      </c>
      <c r="H1832">
        <f t="shared" si="434"/>
        <v>0.2283749999999887</v>
      </c>
      <c r="I1832">
        <f t="shared" si="422"/>
        <v>161.99999999945794</v>
      </c>
      <c r="J1832">
        <f t="shared" si="423"/>
        <v>6.1848491566463742E-2</v>
      </c>
      <c r="K1832">
        <f t="shared" si="424"/>
        <v>8.2065426572518021</v>
      </c>
      <c r="L1832">
        <f t="shared" si="425"/>
        <v>4.7816491375307993E-4</v>
      </c>
      <c r="M1832">
        <f>J1832/SQRT('Exhaust Gas Math'!$E$14*$B$21*$B$23)</f>
        <v>1.0499761196422937E-3</v>
      </c>
      <c r="N1832">
        <f t="shared" si="426"/>
        <v>4.3370137971496081E-2</v>
      </c>
      <c r="O1832">
        <f t="shared" si="427"/>
        <v>3.0741701104969028E-4</v>
      </c>
      <c r="P1832">
        <f t="shared" si="428"/>
        <v>1</v>
      </c>
      <c r="Q1832">
        <f>($B$16/2)*(COS((ACOS((2*'Intake Valve Fxn Scratch'!$B$1)/$B$16-1)/($B$17/2))*(I1832-($B$17/2)))+1)*P1832</f>
        <v>6.6813827850114209E-3</v>
      </c>
      <c r="R1832">
        <f t="shared" si="429"/>
        <v>0.8791293138172922</v>
      </c>
      <c r="S1832">
        <f t="shared" si="430"/>
        <v>3.8696272946559277E-4</v>
      </c>
      <c r="T1832">
        <f>S1832*'Exhaust Gas Math'!$C$14</f>
        <v>4.584415195734585E-4</v>
      </c>
      <c r="U1832">
        <f>(T1832/'Exhaust Gas Math'!$B$14)+('Exhaust Gas Math'!$D$10)</f>
        <v>1.6265291844795735E-2</v>
      </c>
      <c r="V1832">
        <f>('Exhaust Gas Math'!$E$10*(2.53982214E-12*V1831^4 - 0.0000000071629564556*V1831^3 + 7.56281407226508E-06*V1831^2 - 0.00322508455050905*V1831 + 1.62997098133725)*$B$24+T1832*'Exhaust Gas Math'!$D$14*$B$23)/('Exhaust Gas Math'!$E$10*(2.53982214E-12*V1831^4 - 0.0000000071629564556*V1831^3 + 7.56281407226508E-06*V1831^2 - 0.00322508455050905*V1831 + 1.62997098133725)+T1832*'Exhaust Gas Math'!$D$14)</f>
        <v>314.55781438524025</v>
      </c>
      <c r="W1832">
        <f>(353.3116967483*V1832^-1.0020802909)*('Exhaust Gas Math'!$E$10/(T1832+'Exhaust Gas Math'!$E$10))+(357.4500179626*V1832^-1.0038444015 )*(T1832/(T1832+'Exhaust Gas Math'!$E$10))</f>
        <v>1.1114783485039876</v>
      </c>
      <c r="X1832">
        <f t="shared" si="431"/>
        <v>-37.427556445269296</v>
      </c>
      <c r="Y1832">
        <f t="shared" si="432"/>
        <v>88964.895062088268</v>
      </c>
      <c r="Z1832">
        <f t="shared" si="433"/>
        <v>88927.467505642999</v>
      </c>
    </row>
    <row r="1833" spans="5:26" x14ac:dyDescent="0.2">
      <c r="E1833">
        <f t="shared" si="420"/>
        <v>0.22849999999998868</v>
      </c>
      <c r="F1833">
        <f t="shared" si="421"/>
        <v>92954.02722875317</v>
      </c>
      <c r="H1833">
        <f t="shared" si="434"/>
        <v>0.22849999999998868</v>
      </c>
      <c r="I1833">
        <f t="shared" si="422"/>
        <v>167.99999999945612</v>
      </c>
      <c r="J1833">
        <f t="shared" si="423"/>
        <v>6.2707278943199218E-2</v>
      </c>
      <c r="K1833">
        <f t="shared" si="424"/>
        <v>5.5214961983397499</v>
      </c>
      <c r="L1833">
        <f t="shared" si="425"/>
        <v>4.8425218625972348E-4</v>
      </c>
      <c r="M1833">
        <f>J1833/SQRT('Exhaust Gas Math'!$E$14*$B$21*$B$23)</f>
        <v>1.0645553957828202E-3</v>
      </c>
      <c r="N1833">
        <f t="shared" si="426"/>
        <v>4.6042841937296422E-2</v>
      </c>
      <c r="O1833">
        <f t="shared" si="427"/>
        <v>3.2636172054374338E-4</v>
      </c>
      <c r="P1833">
        <f t="shared" si="428"/>
        <v>1</v>
      </c>
      <c r="Q1833">
        <f>($B$16/2)*(COS((ACOS((2*'Intake Valve Fxn Scratch'!$B$1)/$B$16-1)/($B$17/2))*(I1833-($B$17/2)))+1)*P1833</f>
        <v>6.3776253584411748E-3</v>
      </c>
      <c r="R1833">
        <f t="shared" si="429"/>
        <v>0.8391612313738388</v>
      </c>
      <c r="S1833">
        <f t="shared" si="430"/>
        <v>4.1145626310522314E-4</v>
      </c>
      <c r="T1833">
        <f>S1833*'Exhaust Gas Math'!$C$14</f>
        <v>4.8745943764785072E-4</v>
      </c>
      <c r="U1833">
        <f>(T1833/'Exhaust Gas Math'!$B$14)+('Exhaust Gas Math'!$D$10)</f>
        <v>1.7266945903283558E-2</v>
      </c>
      <c r="V1833">
        <f>('Exhaust Gas Math'!$E$10*(2.53982214E-12*V1832^4 - 0.0000000071629564556*V1832^3 + 7.56281407226508E-06*V1832^2 - 0.00322508455050905*V1832 + 1.62997098133725)*$B$24+T1833*'Exhaust Gas Math'!$D$14*$B$23)/('Exhaust Gas Math'!$E$10*(2.53982214E-12*V1832^4 - 0.0000000071629564556*V1832^3 + 7.56281407226508E-06*V1832^2 - 0.00322508455050905*V1832 + 1.62997098133725)+T1833*'Exhaust Gas Math'!$D$14)</f>
        <v>313.59536130053181</v>
      </c>
      <c r="W1833">
        <f>(353.3116967483*V1833^-1.0020802909)*('Exhaust Gas Math'!$E$10/(T1833+'Exhaust Gas Math'!$E$10))+(357.4500179626*V1833^-1.0038444015 )*(T1833/(T1833+'Exhaust Gas Math'!$E$10))</f>
        <v>1.1149043646279579</v>
      </c>
      <c r="X1833">
        <f t="shared" si="431"/>
        <v>-16.995000235585138</v>
      </c>
      <c r="Y1833">
        <f t="shared" si="432"/>
        <v>92971.022228988761</v>
      </c>
      <c r="Z1833">
        <f t="shared" si="433"/>
        <v>92954.02722875317</v>
      </c>
    </row>
    <row r="1834" spans="5:26" x14ac:dyDescent="0.2">
      <c r="E1834">
        <f t="shared" si="420"/>
        <v>0.22862499999998867</v>
      </c>
      <c r="F1834">
        <f t="shared" si="421"/>
        <v>97094.285381585403</v>
      </c>
      <c r="H1834">
        <f t="shared" si="434"/>
        <v>0.22862499999998867</v>
      </c>
      <c r="I1834">
        <f t="shared" si="422"/>
        <v>173.99999999945612</v>
      </c>
      <c r="J1834">
        <f t="shared" si="423"/>
        <v>6.3226344083142844E-2</v>
      </c>
      <c r="K1834">
        <f t="shared" si="424"/>
        <v>2.7759550716313424</v>
      </c>
      <c r="L1834">
        <f t="shared" si="425"/>
        <v>4.8793143334827159E-4</v>
      </c>
      <c r="M1834">
        <f>J1834/SQRT('Exhaust Gas Math'!$E$14*$B$21*$B$23)</f>
        <v>1.0733673487937341E-3</v>
      </c>
      <c r="N1834">
        <f t="shared" si="426"/>
        <v>4.8722302042984916E-2</v>
      </c>
      <c r="O1834">
        <f t="shared" si="427"/>
        <v>3.4535431903303125E-4</v>
      </c>
      <c r="P1834">
        <f t="shared" si="428"/>
        <v>1</v>
      </c>
      <c r="Q1834">
        <f>($B$16/2)*(COS((ACOS((2*'Intake Valve Fxn Scratch'!$B$1)/$B$16-1)/($B$17/2))*(I1834-($B$17/2)))+1)*P1834</f>
        <v>6.0397211907575674E-3</v>
      </c>
      <c r="R1834">
        <f t="shared" si="429"/>
        <v>0.79470015667862726</v>
      </c>
      <c r="S1834">
        <f t="shared" si="430"/>
        <v>4.3471069685446399E-4</v>
      </c>
      <c r="T1834">
        <f>S1834*'Exhaust Gas Math'!$C$14</f>
        <v>5.1500937239103693E-4</v>
      </c>
      <c r="U1834">
        <f>(T1834/'Exhaust Gas Math'!$B$14)+('Exhaust Gas Math'!$D$10)</f>
        <v>1.8217927427038691E-2</v>
      </c>
      <c r="V1834">
        <f>('Exhaust Gas Math'!$E$10*(2.53982214E-12*V1833^4 - 0.0000000071629564556*V1833^3 + 7.56281407226508E-06*V1833^2 - 0.00322508455050905*V1833 + 1.62997098133725)*$B$24+T1834*'Exhaust Gas Math'!$D$14*$B$23)/('Exhaust Gas Math'!$E$10*(2.53982214E-12*V1833^4 - 0.0000000071629564556*V1833^3 + 7.56281407226508E-06*V1833^2 - 0.00322508455050905*V1833 + 1.62997098133725)+T1834*'Exhaust Gas Math'!$D$14)</f>
        <v>312.77981988180346</v>
      </c>
      <c r="W1834">
        <f>(353.3116967483*V1834^-1.0020802909)*('Exhaust Gas Math'!$E$10/(T1834+'Exhaust Gas Math'!$E$10))+(357.4500179626*V1834^-1.0038444015 )*(T1834/(T1834+'Exhaust Gas Math'!$E$10))</f>
        <v>1.1178239665250218</v>
      </c>
      <c r="X1834">
        <f t="shared" si="431"/>
        <v>-4.3069346963659996</v>
      </c>
      <c r="Y1834">
        <f t="shared" si="432"/>
        <v>97098.592316281763</v>
      </c>
      <c r="Z1834">
        <f t="shared" si="433"/>
        <v>97094.285381585403</v>
      </c>
    </row>
    <row r="1835" spans="5:26" x14ac:dyDescent="0.2">
      <c r="E1835">
        <f t="shared" si="420"/>
        <v>0.22874999999998866</v>
      </c>
      <c r="F1835">
        <f t="shared" si="421"/>
        <v>101312.21780345828</v>
      </c>
      <c r="H1835">
        <f t="shared" si="434"/>
        <v>0.22874999999998866</v>
      </c>
      <c r="I1835">
        <f t="shared" si="422"/>
        <v>179.99999999945612</v>
      </c>
      <c r="J1835">
        <f t="shared" si="423"/>
        <v>6.3399999999999998E-2</v>
      </c>
      <c r="K1835">
        <f t="shared" si="424"/>
        <v>2.5220509874792534E-10</v>
      </c>
      <c r="L1835">
        <f t="shared" si="425"/>
        <v>4.8916234441769013E-4</v>
      </c>
      <c r="M1835">
        <f>J1835/SQRT('Exhaust Gas Math'!$E$14*$B$21*$B$23)</f>
        <v>1.0763154330738279E-3</v>
      </c>
      <c r="N1835">
        <f t="shared" si="426"/>
        <v>5.1362995243171769E-2</v>
      </c>
      <c r="O1835">
        <f t="shared" si="427"/>
        <v>3.6407212922847531E-4</v>
      </c>
      <c r="P1835">
        <f t="shared" si="428"/>
        <v>1</v>
      </c>
      <c r="Q1835">
        <f>($B$16/2)*(COS((ACOS((2*'Intake Valve Fxn Scratch'!$B$1)/$B$16-1)/($B$17/2))*(I1835-($B$17/2)))+1)*P1835</f>
        <v>5.6721466214322835E-3</v>
      </c>
      <c r="R1835">
        <f t="shared" si="429"/>
        <v>0.74633508176740571</v>
      </c>
      <c r="S1835">
        <f t="shared" si="430"/>
        <v>4.5623390364588409E-4</v>
      </c>
      <c r="T1835">
        <f>S1835*'Exhaust Gas Math'!$C$14</f>
        <v>5.4050829225130159E-4</v>
      </c>
      <c r="U1835">
        <f>(T1835/'Exhaust Gas Math'!$B$14)+('Exhaust Gas Math'!$D$10)</f>
        <v>1.9098111060461703E-2</v>
      </c>
      <c r="V1835">
        <f>('Exhaust Gas Math'!$E$10*(2.53982214E-12*V1834^4 - 0.0000000071629564556*V1834^3 + 7.56281407226508E-06*V1834^2 - 0.00322508455050905*V1834 + 1.62997098133725)*$B$24+T1835*'Exhaust Gas Math'!$D$14*$B$23)/('Exhaust Gas Math'!$E$10*(2.53982214E-12*V1834^4 - 0.0000000071629564556*V1834^3 + 7.56281407226508E-06*V1834^2 - 0.00322508455050905*V1834 + 1.62997098133725)+T1835*'Exhaust Gas Math'!$D$14)</f>
        <v>312.09757045107108</v>
      </c>
      <c r="W1835">
        <f>(353.3116967483*V1835^-1.0020802909)*('Exhaust Gas Math'!$E$10/(T1835+'Exhaust Gas Math'!$E$10))+(357.4500179626*V1835^-1.0038444015 )*(T1835/(T1835+'Exhaust Gas Math'!$E$10))</f>
        <v>1.1202781392720229</v>
      </c>
      <c r="X1835">
        <f t="shared" si="431"/>
        <v>-3.5628996486903876E-20</v>
      </c>
      <c r="Y1835">
        <f t="shared" si="432"/>
        <v>101312.21780345828</v>
      </c>
      <c r="Z1835">
        <f t="shared" si="433"/>
        <v>101312.21780345828</v>
      </c>
    </row>
    <row r="1836" spans="5:26" x14ac:dyDescent="0.2">
      <c r="E1836">
        <f t="shared" si="420"/>
        <v>0.22887499999998864</v>
      </c>
      <c r="F1836">
        <f t="shared" si="421"/>
        <v>101325</v>
      </c>
      <c r="H1836">
        <f t="shared" si="434"/>
        <v>0.22887499999998864</v>
      </c>
      <c r="I1836">
        <f t="shared" si="422"/>
        <v>185.9999999994543</v>
      </c>
      <c r="J1836">
        <f t="shared" si="423"/>
        <v>6.3226344083205779E-2</v>
      </c>
      <c r="K1836">
        <f t="shared" si="424"/>
        <v>-2.7759550711296952</v>
      </c>
      <c r="L1836">
        <f t="shared" si="425"/>
        <v>4.8793143334871774E-4</v>
      </c>
      <c r="M1836">
        <f>J1836/SQRT('Exhaust Gas Math'!$E$14*$B$21*$B$23)</f>
        <v>1.0733673487948027E-3</v>
      </c>
      <c r="N1836">
        <f t="shared" si="426"/>
        <v>5.3910285389932422E-2</v>
      </c>
      <c r="O1836">
        <f t="shared" si="427"/>
        <v>3.8212787817970404E-4</v>
      </c>
      <c r="P1836">
        <f t="shared" si="428"/>
        <v>1</v>
      </c>
      <c r="Q1836">
        <f>($B$16/2)*(COS((ACOS((2*'Intake Valve Fxn Scratch'!$B$1)/$B$16-1)/($B$17/2))*(I1836-($B$17/2)))+1)*P1836</f>
        <v>5.2797710445445633E-3</v>
      </c>
      <c r="R1836">
        <f t="shared" si="429"/>
        <v>0.69470671638744252</v>
      </c>
      <c r="S1836">
        <f t="shared" si="430"/>
        <v>4.7555959718056619E-4</v>
      </c>
      <c r="T1836">
        <f>S1836*'Exhaust Gas Math'!$C$14</f>
        <v>5.6340377968774316E-4</v>
      </c>
      <c r="U1836">
        <f>(T1836/'Exhaust Gas Math'!$B$14)+('Exhaust Gas Math'!$D$10)</f>
        <v>1.9888428196686819E-2</v>
      </c>
      <c r="V1836">
        <f>('Exhaust Gas Math'!$E$10*(2.53982214E-12*V1835^4 - 0.0000000071629564556*V1835^3 + 7.56281407226508E-06*V1835^2 - 0.00322508455050905*V1835 + 1.62997098133725)*$B$24+T1836*'Exhaust Gas Math'!$D$14*$B$23)/('Exhaust Gas Math'!$E$10*(2.53982214E-12*V1835^4 - 0.0000000071629564556*V1835^3 + 7.56281407226508E-06*V1835^2 - 0.00322508455050905*V1835 + 1.62997098133725)+T1836*'Exhaust Gas Math'!$D$14)</f>
        <v>311.53657905154904</v>
      </c>
      <c r="W1836">
        <f>(353.3116967483*V1836^-1.0020802909)*('Exhaust Gas Math'!$E$10/(T1836+'Exhaust Gas Math'!$E$10))+(357.4500179626*V1836^-1.0038444015 )*(T1836/(T1836+'Exhaust Gas Math'!$E$10))</f>
        <v>1.1223041981649933</v>
      </c>
      <c r="X1836">
        <f t="shared" si="431"/>
        <v>4.3241968627972023</v>
      </c>
      <c r="Y1836">
        <f t="shared" si="432"/>
        <v>105580.75159235578</v>
      </c>
      <c r="Z1836">
        <f t="shared" si="433"/>
        <v>101325</v>
      </c>
    </row>
    <row r="1837" spans="5:26" x14ac:dyDescent="0.2">
      <c r="E1837">
        <f t="shared" si="420"/>
        <v>0.22899999999998863</v>
      </c>
      <c r="F1837">
        <f t="shared" si="421"/>
        <v>101325</v>
      </c>
      <c r="H1837">
        <f t="shared" si="434"/>
        <v>0.22899999999998863</v>
      </c>
      <c r="I1837">
        <f t="shared" si="422"/>
        <v>191.9999999994543</v>
      </c>
      <c r="J1837">
        <f t="shared" si="423"/>
        <v>6.270727894332441E-2</v>
      </c>
      <c r="K1837">
        <f t="shared" si="424"/>
        <v>-5.5214961978463624</v>
      </c>
      <c r="L1837">
        <f t="shared" si="425"/>
        <v>4.842521862606109E-4</v>
      </c>
      <c r="M1837">
        <f>J1837/SQRT('Exhaust Gas Math'!$E$14*$B$21*$B$23)</f>
        <v>1.0645553957849454E-3</v>
      </c>
      <c r="N1837">
        <f t="shared" si="426"/>
        <v>5.6301139017860269E-2</v>
      </c>
      <c r="O1837">
        <f t="shared" si="427"/>
        <v>3.9907477091585212E-4</v>
      </c>
      <c r="P1837">
        <f t="shared" si="428"/>
        <v>1</v>
      </c>
      <c r="Q1837">
        <f>($B$16/2)*(COS((ACOS((2*'Intake Valve Fxn Scratch'!$B$1)/$B$16-1)/($B$17/2))*(I1837-($B$17/2)))+1)*P1837</f>
        <v>4.8677924021454742E-3</v>
      </c>
      <c r="R1837">
        <f t="shared" si="429"/>
        <v>0.64049900028229922</v>
      </c>
      <c r="S1837">
        <f t="shared" si="430"/>
        <v>4.9228307582117924E-4</v>
      </c>
      <c r="T1837">
        <f>S1837*'Exhaust Gas Math'!$C$14</f>
        <v>5.8321637758611158E-4</v>
      </c>
      <c r="U1837">
        <f>(T1837/'Exhaust Gas Math'!$B$14)+('Exhaust Gas Math'!$D$10)</f>
        <v>2.0572328710955663E-2</v>
      </c>
      <c r="V1837">
        <f>('Exhaust Gas Math'!$E$10*(2.53982214E-12*V1836^4 - 0.0000000071629564556*V1836^3 + 7.56281407226508E-06*V1836^2 - 0.00322508455050905*V1836 + 1.62997098133725)*$B$24+T1837*'Exhaust Gas Math'!$D$14*$B$23)/('Exhaust Gas Math'!$E$10*(2.53982214E-12*V1836^4 - 0.0000000071629564556*V1836^3 + 7.56281407226508E-06*V1836^2 - 0.00322508455050905*V1836 + 1.62997098133725)+T1837*'Exhaust Gas Math'!$D$14)</f>
        <v>311.08602182965643</v>
      </c>
      <c r="W1837">
        <f>(353.3116967483*V1837^-1.0020802909)*('Exhaust Gas Math'!$E$10/(T1837+'Exhaust Gas Math'!$E$10))+(357.4500179626*V1837^-1.0038444015 )*(T1837/(T1837+'Exhaust Gas Math'!$E$10))</f>
        <v>1.1239367206305937</v>
      </c>
      <c r="X1837">
        <f t="shared" si="431"/>
        <v>17.132684591166807</v>
      </c>
      <c r="Y1837">
        <f t="shared" si="432"/>
        <v>109881.96062501057</v>
      </c>
      <c r="Z1837">
        <f t="shared" si="433"/>
        <v>101325</v>
      </c>
    </row>
    <row r="1838" spans="5:26" x14ac:dyDescent="0.2">
      <c r="E1838">
        <f t="shared" si="420"/>
        <v>0.22912499999998862</v>
      </c>
      <c r="F1838">
        <f t="shared" si="421"/>
        <v>101325</v>
      </c>
      <c r="H1838">
        <f t="shared" si="434"/>
        <v>0.22912499999998862</v>
      </c>
      <c r="I1838">
        <f t="shared" si="422"/>
        <v>197.9999999994543</v>
      </c>
      <c r="J1838">
        <f t="shared" si="423"/>
        <v>6.1848491566649795E-2</v>
      </c>
      <c r="K1838">
        <f t="shared" si="424"/>
        <v>-8.2065426567720792</v>
      </c>
      <c r="L1838">
        <f t="shared" si="425"/>
        <v>4.7816491375439875E-4</v>
      </c>
      <c r="M1838">
        <f>J1838/SQRT('Exhaust Gas Math'!$E$14*$B$21*$B$23)</f>
        <v>1.0499761196454522E-3</v>
      </c>
      <c r="N1838">
        <f t="shared" si="426"/>
        <v>5.8465535048302437E-2</v>
      </c>
      <c r="O1838">
        <f t="shared" si="427"/>
        <v>4.1441648273709755E-4</v>
      </c>
      <c r="P1838">
        <f t="shared" si="428"/>
        <v>1</v>
      </c>
      <c r="Q1838">
        <f>($B$16/2)*(COS((ACOS((2*'Intake Valve Fxn Scratch'!$B$1)/$B$16-1)/($B$17/2))*(I1838-($B$17/2)))+1)*P1838</f>
        <v>4.4416683252287677E-3</v>
      </c>
      <c r="R1838">
        <f t="shared" si="429"/>
        <v>0.58443004279325894</v>
      </c>
      <c r="S1838">
        <f t="shared" si="430"/>
        <v>5.0609723438051083E-4</v>
      </c>
      <c r="T1838">
        <f>S1838*'Exhaust Gas Math'!$C$14</f>
        <v>5.9958225305508696E-4</v>
      </c>
      <c r="U1838">
        <f>(T1838/'Exhaust Gas Math'!$B$14)+('Exhaust Gas Math'!$D$10)</f>
        <v>2.1137253649477421E-2</v>
      </c>
      <c r="V1838">
        <f>('Exhaust Gas Math'!$E$10*(2.53982214E-12*V1837^4 - 0.0000000071629564556*V1837^3 + 7.56281407226508E-06*V1837^2 - 0.00322508455050905*V1837 + 1.62997098133725)*$B$24+T1838*'Exhaust Gas Math'!$D$14*$B$23)/('Exhaust Gas Math'!$E$10*(2.53982214E-12*V1837^4 - 0.0000000071629564556*V1837^3 + 7.56281407226508E-06*V1837^2 - 0.00322508455050905*V1837 + 1.62997098133725)+T1838*'Exhaust Gas Math'!$D$14)</f>
        <v>310.73591957815222</v>
      </c>
      <c r="W1838">
        <f>(353.3116967483*V1838^-1.0020802909)*('Exhaust Gas Math'!$E$10/(T1838+'Exhaust Gas Math'!$E$10))+(357.4500179626*V1838^-1.0038444015 )*(T1838/(T1838+'Exhaust Gas Math'!$E$10))</f>
        <v>1.1252085371307357</v>
      </c>
      <c r="X1838">
        <f t="shared" si="431"/>
        <v>37.889902298069629</v>
      </c>
      <c r="Y1838">
        <f t="shared" si="432"/>
        <v>114207.95354215791</v>
      </c>
      <c r="Z1838">
        <f t="shared" si="433"/>
        <v>101325</v>
      </c>
    </row>
    <row r="1839" spans="5:26" x14ac:dyDescent="0.2">
      <c r="E1839">
        <f t="shared" si="420"/>
        <v>0.2292499999999886</v>
      </c>
      <c r="F1839">
        <f t="shared" si="421"/>
        <v>101325</v>
      </c>
      <c r="H1839">
        <f t="shared" si="434"/>
        <v>0.2292499999999886</v>
      </c>
      <c r="I1839">
        <f t="shared" si="422"/>
        <v>203.99999999945248</v>
      </c>
      <c r="J1839">
        <f t="shared" si="423"/>
        <v>6.0659391007393593E-2</v>
      </c>
      <c r="K1839">
        <f t="shared" si="424"/>
        <v>-10.801676517020766</v>
      </c>
      <c r="L1839">
        <f t="shared" si="425"/>
        <v>4.6973630926150313E-4</v>
      </c>
      <c r="M1839">
        <f>J1839/SQRT('Exhaust Gas Math'!$E$14*$B$21*$B$23)</f>
        <v>1.0297892539766168E-3</v>
      </c>
      <c r="N1839">
        <f t="shared" si="426"/>
        <v>6.0328632872149471E-2</v>
      </c>
      <c r="O1839">
        <f t="shared" si="427"/>
        <v>4.276225270590377E-4</v>
      </c>
      <c r="P1839">
        <f t="shared" si="428"/>
        <v>1</v>
      </c>
      <c r="Q1839">
        <f>($B$16/2)*(COS((ACOS((2*'Intake Valve Fxn Scratch'!$B$1)/$B$16-1)/($B$17/2))*(I1839-($B$17/2)))+1)*P1839</f>
        <v>4.0070438345067407E-3</v>
      </c>
      <c r="R1839">
        <f t="shared" si="429"/>
        <v>0.52724260980351856</v>
      </c>
      <c r="S1839">
        <f t="shared" si="430"/>
        <v>5.168248038243023E-4</v>
      </c>
      <c r="T1839">
        <f>S1839*'Exhaust Gas Math'!$C$14</f>
        <v>6.1229139236659998E-4</v>
      </c>
      <c r="U1839">
        <f>(T1839/'Exhaust Gas Math'!$B$14)+('Exhaust Gas Math'!$D$10)</f>
        <v>2.1575953660230376E-2</v>
      </c>
      <c r="V1839">
        <f>('Exhaust Gas Math'!$E$10*(2.53982214E-12*V1838^4 - 0.0000000071629564556*V1838^3 + 7.56281407226508E-06*V1838^2 - 0.00322508455050905*V1838 + 1.62997098133725)*$B$24+T1839*'Exhaust Gas Math'!$D$14*$B$23)/('Exhaust Gas Math'!$E$10*(2.53982214E-12*V1838^4 - 0.0000000071629564556*V1838^3 + 7.56281407226508E-06*V1838^2 - 0.00322508455050905*V1838 + 1.62997098133725)+T1839*'Exhaust Gas Math'!$D$14)</f>
        <v>310.47676082359567</v>
      </c>
      <c r="W1839">
        <f>(353.3116967483*V1839^-1.0020802909)*('Exhaust Gas Math'!$E$10/(T1839+'Exhaust Gas Math'!$E$10))+(357.4500179626*V1839^-1.0038444015 )*(T1839/(T1839+'Exhaust Gas Math'!$E$10))</f>
        <v>1.1261518352108093</v>
      </c>
      <c r="X1839">
        <f t="shared" si="431"/>
        <v>65.697567149509865</v>
      </c>
      <c r="Y1839">
        <f t="shared" si="432"/>
        <v>118571.14293670106</v>
      </c>
      <c r="Z1839">
        <f t="shared" si="433"/>
        <v>101325</v>
      </c>
    </row>
    <row r="1840" spans="5:26" x14ac:dyDescent="0.2">
      <c r="E1840">
        <f t="shared" si="420"/>
        <v>0.22937499999998859</v>
      </c>
      <c r="F1840">
        <f t="shared" si="421"/>
        <v>101325</v>
      </c>
      <c r="H1840">
        <f t="shared" si="434"/>
        <v>0.22937499999998859</v>
      </c>
      <c r="I1840">
        <f t="shared" si="422"/>
        <v>209.99999999945248</v>
      </c>
      <c r="J1840">
        <f t="shared" si="423"/>
        <v>5.9153005300117856E-2</v>
      </c>
      <c r="K1840">
        <f t="shared" si="424"/>
        <v>-13.27846494895353</v>
      </c>
      <c r="L1840">
        <f t="shared" si="425"/>
        <v>4.5905871833654371E-4</v>
      </c>
      <c r="M1840">
        <f>J1840/SQRT('Exhaust Gas Math'!$E$14*$B$21*$B$23)</f>
        <v>1.0042159703030724E-3</v>
      </c>
      <c r="N1840">
        <f t="shared" si="426"/>
        <v>6.1813705050818957E-2</v>
      </c>
      <c r="O1840">
        <f t="shared" si="427"/>
        <v>4.3814904303783565E-4</v>
      </c>
      <c r="P1840">
        <f t="shared" si="428"/>
        <v>1</v>
      </c>
      <c r="Q1840">
        <f>($B$16/2)*(COS((ACOS((2*'Intake Valve Fxn Scratch'!$B$1)/$B$16-1)/($B$17/2))*(I1840-($B$17/2)))+1)*P1840</f>
        <v>3.5696765587662532E-3</v>
      </c>
      <c r="R1840">
        <f t="shared" si="429"/>
        <v>0.46969428404819119</v>
      </c>
      <c r="S1840">
        <f t="shared" si="430"/>
        <v>5.2444240115729517E-4</v>
      </c>
      <c r="T1840">
        <f>S1840*'Exhaust Gas Math'!$C$14</f>
        <v>6.2131609327683711E-4</v>
      </c>
      <c r="U1840">
        <f>(T1840/'Exhaust Gas Math'!$B$14)+('Exhaust Gas Math'!$D$10)</f>
        <v>2.1887472504215088E-2</v>
      </c>
      <c r="V1840">
        <f>('Exhaust Gas Math'!$E$10*(2.53982214E-12*V1839^4 - 0.0000000071629564556*V1839^3 + 7.56281407226508E-06*V1839^2 - 0.00322508455050905*V1839 + 1.62997098133725)*$B$24+T1840*'Exhaust Gas Math'!$D$14*$B$23)/('Exhaust Gas Math'!$E$10*(2.53982214E-12*V1839^4 - 0.0000000071629564556*V1839^3 + 7.56281407226508E-06*V1839^2 - 0.00322508455050905*V1839 + 1.62997098133725)+T1840*'Exhaust Gas Math'!$D$14)</f>
        <v>310.29910852877043</v>
      </c>
      <c r="W1840">
        <f>(353.3116967483*V1840^-1.0020802909)*('Exhaust Gas Math'!$E$10/(T1840+'Exhaust Gas Math'!$E$10))+(357.4500179626*V1840^-1.0038444015 )*(T1840/(T1840+'Exhaust Gas Math'!$E$10))</f>
        <v>1.1267993748783185</v>
      </c>
      <c r="X1840">
        <f t="shared" si="431"/>
        <v>99.337298421103881</v>
      </c>
      <c r="Y1840">
        <f t="shared" si="432"/>
        <v>123010.43079216049</v>
      </c>
      <c r="Z1840">
        <f t="shared" si="433"/>
        <v>101325</v>
      </c>
    </row>
    <row r="1841" spans="5:26" x14ac:dyDescent="0.2">
      <c r="E1841">
        <f t="shared" si="420"/>
        <v>0.22949999999998857</v>
      </c>
      <c r="F1841">
        <f t="shared" si="421"/>
        <v>101325</v>
      </c>
      <c r="H1841">
        <f t="shared" si="434"/>
        <v>0.22949999999998857</v>
      </c>
      <c r="I1841">
        <f t="shared" si="422"/>
        <v>215.99999999945067</v>
      </c>
      <c r="J1841">
        <f t="shared" si="423"/>
        <v>5.7345838721863773E-2</v>
      </c>
      <c r="K1841">
        <f t="shared" si="424"/>
        <v>-15.609771740207478</v>
      </c>
      <c r="L1841">
        <f t="shared" si="425"/>
        <v>4.4624912690012985E-4</v>
      </c>
      <c r="M1841">
        <f>J1841/SQRT('Exhaust Gas Math'!$E$14*$B$21*$B$23)</f>
        <v>9.7353645487231386E-4</v>
      </c>
      <c r="N1841">
        <f t="shared" si="426"/>
        <v>6.2845765440036477E-2</v>
      </c>
      <c r="O1841">
        <f t="shared" si="427"/>
        <v>4.454645125040511E-4</v>
      </c>
      <c r="P1841">
        <f t="shared" si="428"/>
        <v>1</v>
      </c>
      <c r="Q1841">
        <f>($B$16/2)*(COS((ACOS((2*'Intake Valve Fxn Scratch'!$B$1)/$B$16-1)/($B$17/2))*(I1841-($B$17/2)))+1)*P1841</f>
        <v>3.1353604614659165E-3</v>
      </c>
      <c r="R1841">
        <f t="shared" si="429"/>
        <v>0.41254742914025216</v>
      </c>
      <c r="S1841">
        <f t="shared" si="430"/>
        <v>5.2909220005308651E-4</v>
      </c>
      <c r="T1841">
        <f>S1841*'Exhaust Gas Math'!$C$14</f>
        <v>6.2682479142572975E-4</v>
      </c>
      <c r="U1841">
        <f>(T1841/'Exhaust Gas Math'!$B$14)+('Exhaust Gas Math'!$D$10)</f>
        <v>2.2077624321574171E-2</v>
      </c>
      <c r="V1841">
        <f>('Exhaust Gas Math'!$E$10*(2.53982214E-12*V1840^4 - 0.0000000071629564556*V1840^3 + 7.56281407226508E-06*V1840^2 - 0.00322508455050905*V1840 + 1.62997098133725)*$B$24+T1841*'Exhaust Gas Math'!$D$14*$B$23)/('Exhaust Gas Math'!$E$10*(2.53982214E-12*V1840^4 - 0.0000000071629564556*V1840^3 + 7.56281407226508E-06*V1840^2 - 0.00322508455050905*V1840 + 1.62997098133725)+T1841*'Exhaust Gas Math'!$D$14)</f>
        <v>310.1932064560105</v>
      </c>
      <c r="W1841">
        <f>(353.3116967483*V1841^-1.0020802909)*('Exhaust Gas Math'!$E$10/(T1841+'Exhaust Gas Math'!$E$10))+(357.4500179626*V1841^-1.0038444015 )*(T1841/(T1841+'Exhaust Gas Math'!$E$10))</f>
        <v>1.1271857400269956</v>
      </c>
      <c r="X1841">
        <f t="shared" si="431"/>
        <v>137.32784189521163</v>
      </c>
      <c r="Y1841">
        <f t="shared" si="432"/>
        <v>127597.23973478518</v>
      </c>
      <c r="Z1841">
        <f t="shared" si="433"/>
        <v>101325</v>
      </c>
    </row>
    <row r="1842" spans="5:26" x14ac:dyDescent="0.2">
      <c r="E1842">
        <f t="shared" si="420"/>
        <v>0.22962499999998856</v>
      </c>
      <c r="F1842">
        <f t="shared" si="421"/>
        <v>101325</v>
      </c>
      <c r="H1842">
        <f t="shared" si="434"/>
        <v>0.22962499999998856</v>
      </c>
      <c r="I1842">
        <f t="shared" si="422"/>
        <v>221.99999999945067</v>
      </c>
      <c r="J1842">
        <f t="shared" si="423"/>
        <v>5.5257690967836254E-2</v>
      </c>
      <c r="K1842">
        <f t="shared" si="424"/>
        <v>-17.770054605721015</v>
      </c>
      <c r="L1842">
        <f t="shared" si="425"/>
        <v>4.3144787951661541E-4</v>
      </c>
      <c r="M1842">
        <f>J1842/SQRT('Exhaust Gas Math'!$E$14*$B$21*$B$23)</f>
        <v>9.3808683887549574E-4</v>
      </c>
      <c r="N1842">
        <f t="shared" si="426"/>
        <v>6.3355736789078548E-2</v>
      </c>
      <c r="O1842">
        <f t="shared" si="427"/>
        <v>4.4907930081638083E-4</v>
      </c>
      <c r="P1842">
        <f t="shared" si="428"/>
        <v>1</v>
      </c>
      <c r="Q1842">
        <f>($B$16/2)*(COS((ACOS((2*'Intake Valve Fxn Scratch'!$B$1)/$B$16-1)/($B$17/2))*(I1842-($B$17/2)))+1)*P1842</f>
        <v>2.7098490859927098E-3</v>
      </c>
      <c r="R1842">
        <f t="shared" si="429"/>
        <v>0.35655909026219867</v>
      </c>
      <c r="S1842">
        <f t="shared" si="430"/>
        <v>5.3107798614839344E-4</v>
      </c>
      <c r="T1842">
        <f>S1842*'Exhaust Gas Math'!$C$14</f>
        <v>6.2917738697501591E-4</v>
      </c>
      <c r="U1842">
        <f>(T1842/'Exhaust Gas Math'!$B$14)+('Exhaust Gas Math'!$D$10)</f>
        <v>2.2158832314300651E-2</v>
      </c>
      <c r="V1842">
        <f>('Exhaust Gas Math'!$E$10*(2.53982214E-12*V1841^4 - 0.0000000071629564556*V1841^3 + 7.56281407226508E-06*V1841^2 - 0.00322508455050905*V1841 + 1.62997098133725)*$B$24+T1842*'Exhaust Gas Math'!$D$14*$B$23)/('Exhaust Gas Math'!$E$10*(2.53982214E-12*V1841^4 - 0.0000000071629564556*V1841^3 + 7.56281407226508E-06*V1841^2 - 0.00322508455050905*V1841 + 1.62997098133725)+T1842*'Exhaust Gas Math'!$D$14)</f>
        <v>310.14862761277664</v>
      </c>
      <c r="W1842">
        <f>(353.3116967483*V1842^-1.0020802909)*('Exhaust Gas Math'!$E$10/(T1842+'Exhaust Gas Math'!$E$10))+(357.4500179626*V1842^-1.0038444015 )*(T1842/(T1842+'Exhaust Gas Math'!$E$10))</f>
        <v>1.1273484574003927</v>
      </c>
      <c r="X1842">
        <f t="shared" si="431"/>
        <v>177.99413976903597</v>
      </c>
      <c r="Y1842">
        <f t="shared" si="432"/>
        <v>132440.99467543513</v>
      </c>
      <c r="Z1842">
        <f t="shared" si="433"/>
        <v>101325</v>
      </c>
    </row>
    <row r="1843" spans="5:26" x14ac:dyDescent="0.2">
      <c r="E1843">
        <f t="shared" si="420"/>
        <v>0.22974999999998855</v>
      </c>
      <c r="F1843">
        <f t="shared" si="421"/>
        <v>101325</v>
      </c>
      <c r="H1843">
        <f t="shared" si="434"/>
        <v>0.22974999999998855</v>
      </c>
      <c r="I1843">
        <f t="shared" si="422"/>
        <v>227.99999999945067</v>
      </c>
      <c r="J1843">
        <f t="shared" si="423"/>
        <v>5.2911440221801422E-2</v>
      </c>
      <c r="K1843">
        <f t="shared" si="424"/>
        <v>-19.735645034351332</v>
      </c>
      <c r="L1843">
        <f t="shared" si="425"/>
        <v>4.148171417496945E-4</v>
      </c>
      <c r="M1843">
        <f>J1843/SQRT('Exhaust Gas Math'!$E$14*$B$21*$B$23)</f>
        <v>8.9825551572378793E-4</v>
      </c>
      <c r="N1843">
        <f t="shared" si="426"/>
        <v>6.3284913265685888E-2</v>
      </c>
      <c r="O1843">
        <f t="shared" si="427"/>
        <v>4.4857728821296947E-4</v>
      </c>
      <c r="P1843">
        <f t="shared" si="428"/>
        <v>1</v>
      </c>
      <c r="Q1843">
        <f>($B$16/2)*(COS((ACOS((2*'Intake Valve Fxn Scratch'!$B$1)/$B$16-1)/($B$17/2))*(I1843-($B$17/2)))+1)*P1843</f>
        <v>2.2987793363799499E-3</v>
      </c>
      <c r="R1843">
        <f t="shared" si="429"/>
        <v>0.30247096531315132</v>
      </c>
      <c r="S1843">
        <f t="shared" si="430"/>
        <v>5.3084403973260668E-4</v>
      </c>
      <c r="T1843">
        <f>S1843*'Exhaust Gas Math'!$C$14</f>
        <v>6.2890022656088458E-4</v>
      </c>
      <c r="U1843">
        <f>(T1843/'Exhaust Gas Math'!$B$14)+('Exhaust Gas Math'!$D$10)</f>
        <v>2.2149265161586419E-2</v>
      </c>
      <c r="V1843">
        <f>('Exhaust Gas Math'!$E$10*(2.53982214E-12*V1842^4 - 0.0000000071629564556*V1842^3 + 7.56281407226508E-06*V1842^2 - 0.00322508455050905*V1842 + 1.62997098133725)*$B$24+T1843*'Exhaust Gas Math'!$D$14*$B$23)/('Exhaust Gas Math'!$E$10*(2.53982214E-12*V1842^4 - 0.0000000071629564556*V1842^3 + 7.56281407226508E-06*V1842^2 - 0.00322508455050905*V1842 + 1.62997098133725)+T1843*'Exhaust Gas Math'!$D$14)</f>
        <v>310.15403660183699</v>
      </c>
      <c r="W1843">
        <f>(353.3116967483*V1843^-1.0020802909)*('Exhaust Gas Math'!$E$10/(T1843+'Exhaust Gas Math'!$E$10))+(357.4500179626*V1843^-1.0038444015 )*(T1843/(T1843+'Exhaust Gas Math'!$E$10))</f>
        <v>1.1273287118595676</v>
      </c>
      <c r="X1843">
        <f t="shared" si="431"/>
        <v>219.544834378942</v>
      </c>
      <c r="Y1843">
        <f t="shared" si="432"/>
        <v>137693.71052526875</v>
      </c>
      <c r="Z1843">
        <f t="shared" si="433"/>
        <v>101325</v>
      </c>
    </row>
    <row r="1844" spans="5:26" x14ac:dyDescent="0.2">
      <c r="E1844">
        <f t="shared" si="420"/>
        <v>0.22987499999998853</v>
      </c>
      <c r="F1844">
        <f t="shared" si="421"/>
        <v>101325</v>
      </c>
      <c r="H1844">
        <f t="shared" si="434"/>
        <v>0.22987499999998853</v>
      </c>
      <c r="I1844">
        <f t="shared" si="422"/>
        <v>233.99999999944885</v>
      </c>
      <c r="J1844">
        <f t="shared" si="423"/>
        <v>5.0332792497917361E-2</v>
      </c>
      <c r="K1844">
        <f t="shared" si="424"/>
        <v>-21.485007606036117</v>
      </c>
      <c r="L1844">
        <f t="shared" si="425"/>
        <v>3.9653912344254677E-4</v>
      </c>
      <c r="M1844">
        <f>J1844/SQRT('Exhaust Gas Math'!$E$14*$B$21*$B$23)</f>
        <v>8.5447888572888074E-4</v>
      </c>
      <c r="N1844">
        <f t="shared" si="426"/>
        <v>6.2589395196748887E-2</v>
      </c>
      <c r="O1844">
        <f t="shared" si="427"/>
        <v>4.4364730422204494E-4</v>
      </c>
      <c r="P1844">
        <f t="shared" si="428"/>
        <v>1</v>
      </c>
      <c r="Q1844">
        <f>($B$16/2)*(COS((ACOS((2*'Intake Valve Fxn Scratch'!$B$1)/$B$16-1)/($B$17/2))*(I1844-($B$17/2)))+1)*P1844</f>
        <v>1.9075968031879015E-3</v>
      </c>
      <c r="R1844">
        <f t="shared" si="429"/>
        <v>0.25099957936682915</v>
      </c>
      <c r="S1844">
        <f t="shared" si="430"/>
        <v>5.2893754071573786E-4</v>
      </c>
      <c r="T1844">
        <f>S1844*'Exhaust Gas Math'!$C$14</f>
        <v>6.2664156380138399E-4</v>
      </c>
      <c r="U1844">
        <f>(T1844/'Exhaust Gas Math'!$B$14)+('Exhaust Gas Math'!$D$10)</f>
        <v>2.2071299584800069E-2</v>
      </c>
      <c r="V1844">
        <f>('Exhaust Gas Math'!$E$10*(2.53982214E-12*V1843^4 - 0.0000000071629564556*V1843^3 + 7.56281407226508E-06*V1843^2 - 0.00322508455050905*V1843 + 1.62997098133725)*$B$24+T1844*'Exhaust Gas Math'!$D$14*$B$23)/('Exhaust Gas Math'!$E$10*(2.53982214E-12*V1843^4 - 0.0000000071629564556*V1843^3 + 7.56281407226508E-06*V1843^2 - 0.00322508455050905*V1843 + 1.62997098133725)+T1844*'Exhaust Gas Math'!$D$14)</f>
        <v>310.19716169888602</v>
      </c>
      <c r="W1844">
        <f>(353.3116967483*V1844^-1.0020802909)*('Exhaust Gas Math'!$E$10/(T1844+'Exhaust Gas Math'!$E$10))+(357.4500179626*V1844^-1.0038444015 )*(T1844/(T1844+'Exhaust Gas Math'!$E$10))</f>
        <v>1.1271713061267254</v>
      </c>
      <c r="X1844">
        <f t="shared" si="431"/>
        <v>260.15426638659028</v>
      </c>
      <c r="Y1844">
        <f t="shared" si="432"/>
        <v>143553.47866798018</v>
      </c>
      <c r="Z1844">
        <f t="shared" si="433"/>
        <v>101325</v>
      </c>
    </row>
    <row r="1845" spans="5:26" x14ac:dyDescent="0.2">
      <c r="E1845">
        <f t="shared" si="420"/>
        <v>0.22999999999998852</v>
      </c>
      <c r="F1845">
        <f t="shared" si="421"/>
        <v>101325</v>
      </c>
      <c r="H1845">
        <f t="shared" si="434"/>
        <v>0.22999999999998852</v>
      </c>
      <c r="I1845">
        <f t="shared" si="422"/>
        <v>239.99999999944885</v>
      </c>
      <c r="J1845">
        <f t="shared" si="423"/>
        <v>4.7550000000263673E-2</v>
      </c>
      <c r="K1845">
        <f t="shared" si="424"/>
        <v>-22.998975938362346</v>
      </c>
      <c r="L1845">
        <f t="shared" si="425"/>
        <v>3.768140823886668E-4</v>
      </c>
      <c r="M1845">
        <f>J1845/SQRT('Exhaust Gas Math'!$E$14*$B$21*$B$23)</f>
        <v>8.072365748098472E-4</v>
      </c>
      <c r="N1845">
        <f t="shared" si="426"/>
        <v>6.1244119152477211E-2</v>
      </c>
      <c r="O1845">
        <f t="shared" si="427"/>
        <v>4.3411169377878203E-4</v>
      </c>
      <c r="P1845">
        <f t="shared" si="428"/>
        <v>1</v>
      </c>
      <c r="Q1845">
        <f>($B$16/2)*(COS((ACOS((2*'Intake Valve Fxn Scratch'!$B$1)/$B$16-1)/($B$17/2))*(I1845-($B$17/2)))+1)*P1845</f>
        <v>1.5414836237836514E-3</v>
      </c>
      <c r="R1845">
        <f t="shared" si="429"/>
        <v>0.20282679260311204</v>
      </c>
      <c r="S1845">
        <f t="shared" si="430"/>
        <v>5.2595770784497563E-4</v>
      </c>
      <c r="T1845">
        <f>S1845*'Exhaust Gas Math'!$C$14</f>
        <v>6.2311130363593148E-4</v>
      </c>
      <c r="U1845">
        <f>(T1845/'Exhaust Gas Math'!$B$14)+('Exhaust Gas Math'!$D$10)</f>
        <v>2.1949440414435813E-2</v>
      </c>
      <c r="V1845">
        <f>('Exhaust Gas Math'!$E$10*(2.53982214E-12*V1844^4 - 0.0000000071629564556*V1844^3 + 7.56281407226508E-06*V1844^2 - 0.00322508455050905*V1844 + 1.62997098133725)*$B$24+T1845*'Exhaust Gas Math'!$D$14*$B$23)/('Exhaust Gas Math'!$E$10*(2.53982214E-12*V1844^4 - 0.0000000071629564556*V1844^3 + 7.56281407226508E-06*V1844^2 - 0.00322508455050905*V1844 + 1.62997098133725)+T1845*'Exhaust Gas Math'!$D$14)</f>
        <v>310.26507546836302</v>
      </c>
      <c r="W1845">
        <f>(353.3116967483*V1845^-1.0020802909)*('Exhaust Gas Math'!$E$10/(T1845+'Exhaust Gas Math'!$E$10))+(357.4500179626*V1845^-1.0038444015 )*(T1845/(T1845+'Exhaust Gas Math'!$E$10))</f>
        <v>1.1269235109748907</v>
      </c>
      <c r="X1845">
        <f t="shared" si="431"/>
        <v>298.04472634363049</v>
      </c>
      <c r="Y1845">
        <f t="shared" si="432"/>
        <v>150266.87617945948</v>
      </c>
      <c r="Z1845">
        <f t="shared" si="433"/>
        <v>101325</v>
      </c>
    </row>
    <row r="1846" spans="5:26" x14ac:dyDescent="0.2">
      <c r="E1846">
        <f t="shared" si="420"/>
        <v>0.23012499999998851</v>
      </c>
      <c r="F1846">
        <f t="shared" si="421"/>
        <v>101325</v>
      </c>
      <c r="H1846">
        <f t="shared" si="434"/>
        <v>0.23012499999998851</v>
      </c>
      <c r="I1846">
        <f t="shared" si="422"/>
        <v>245.99999999944885</v>
      </c>
      <c r="J1846">
        <f t="shared" si="423"/>
        <v>4.4593551585781405E-2</v>
      </c>
      <c r="K1846">
        <f t="shared" si="424"/>
        <v>-24.260962677462814</v>
      </c>
      <c r="L1846">
        <f t="shared" si="425"/>
        <v>3.5585813026557092E-4</v>
      </c>
      <c r="M1846">
        <f>J1846/SQRT('Exhaust Gas Math'!$E$14*$B$21*$B$23)</f>
        <v>7.5704617961120507E-4</v>
      </c>
      <c r="N1846">
        <f t="shared" si="426"/>
        <v>5.9246088902564845E-2</v>
      </c>
      <c r="O1846">
        <f t="shared" si="427"/>
        <v>4.1994921894832125E-4</v>
      </c>
      <c r="P1846">
        <f t="shared" si="428"/>
        <v>1</v>
      </c>
      <c r="Q1846">
        <f>($B$16/2)*(COS((ACOS((2*'Intake Valve Fxn Scratch'!$B$1)/$B$16-1)/($B$17/2))*(I1846-($B$17/2)))+1)*P1846</f>
        <v>1.2052898326823606E-3</v>
      </c>
      <c r="R1846">
        <f t="shared" si="429"/>
        <v>0.15859076745820533</v>
      </c>
      <c r="S1846">
        <f t="shared" si="430"/>
        <v>5.2249723747647373E-4</v>
      </c>
      <c r="T1846">
        <f>S1846*'Exhaust Gas Math'!$C$14</f>
        <v>6.1901162381310755E-4</v>
      </c>
      <c r="U1846">
        <f>(T1846/'Exhaust Gas Math'!$B$14)+('Exhaust Gas Math'!$D$10)</f>
        <v>2.180792575020302E-2</v>
      </c>
      <c r="V1846">
        <f>('Exhaust Gas Math'!$E$10*(2.53982214E-12*V1845^4 - 0.0000000071629564556*V1845^3 + 7.56281407226508E-06*V1845^2 - 0.00322508455050905*V1845 + 1.62997098133725)*$B$24+T1846*'Exhaust Gas Math'!$D$14*$B$23)/('Exhaust Gas Math'!$E$10*(2.53982214E-12*V1845^4 - 0.0000000071629564556*V1845^3 + 7.56281407226508E-06*V1845^2 - 0.00322508455050905*V1845 + 1.62997098133725)+T1846*'Exhaust Gas Math'!$D$14)</f>
        <v>310.34484558851</v>
      </c>
      <c r="W1846">
        <f>(353.3116967483*V1846^-1.0020802909)*('Exhaust Gas Math'!$E$10/(T1846+'Exhaust Gas Math'!$E$10))+(357.4500179626*V1846^-1.0038444015 )*(T1846/(T1846+'Exhaust Gas Math'!$E$10))</f>
        <v>1.1266325946186335</v>
      </c>
      <c r="X1846">
        <f t="shared" si="431"/>
        <v>331.56476734751209</v>
      </c>
      <c r="Y1846">
        <f t="shared" si="432"/>
        <v>158130.64481109218</v>
      </c>
      <c r="Z1846">
        <f t="shared" si="433"/>
        <v>101325</v>
      </c>
    </row>
    <row r="1847" spans="5:26" x14ac:dyDescent="0.2">
      <c r="E1847">
        <f t="shared" si="420"/>
        <v>0.23024999999998849</v>
      </c>
      <c r="F1847">
        <f t="shared" si="421"/>
        <v>101325</v>
      </c>
      <c r="H1847">
        <f t="shared" si="434"/>
        <v>0.23024999999998849</v>
      </c>
      <c r="I1847">
        <f t="shared" si="422"/>
        <v>251.99999999944703</v>
      </c>
      <c r="J1847">
        <f t="shared" si="423"/>
        <v>4.1495838721976215E-2</v>
      </c>
      <c r="K1847">
        <f t="shared" si="424"/>
        <v>-25.257141232536242</v>
      </c>
      <c r="L1847">
        <f t="shared" si="425"/>
        <v>3.9769296294121147E-5</v>
      </c>
      <c r="M1847">
        <f>J1847/SQRT('Exhaust Gas Math'!$E$14*$B$21*$B$23)</f>
        <v>7.0445759660576579E-4</v>
      </c>
      <c r="N1847">
        <f t="shared" si="426"/>
        <v>5.6616440724531383E-2</v>
      </c>
      <c r="O1847">
        <f t="shared" si="427"/>
        <v>0</v>
      </c>
      <c r="P1847">
        <f t="shared" si="428"/>
        <v>0</v>
      </c>
      <c r="Q1847">
        <f>($B$16/2)*(COS((ACOS((2*'Intake Valve Fxn Scratch'!$B$1)/$B$16-1)/($B$17/2))*(I1847-($B$17/2)))+1)*P1847</f>
        <v>0</v>
      </c>
      <c r="R1847">
        <f t="shared" si="429"/>
        <v>0</v>
      </c>
      <c r="S1847">
        <f t="shared" si="430"/>
        <v>0</v>
      </c>
      <c r="T1847">
        <f>S1847*'Exhaust Gas Math'!$C$14</f>
        <v>0</v>
      </c>
      <c r="U1847">
        <f>(T1847/'Exhaust Gas Math'!$B$14)+('Exhaust Gas Math'!$D$10)</f>
        <v>4.4059320573952224E-4</v>
      </c>
      <c r="V1847">
        <f>('Exhaust Gas Math'!$E$10*(2.53982214E-12*V1846^4 - 0.0000000071629564556*V1846^3 + 7.56281407226508E-06*V1846^2 - 0.00322508455050905*V1846 + 1.62997098133725)*$B$24+T1847*'Exhaust Gas Math'!$D$14*$B$23)/('Exhaust Gas Math'!$E$10*(2.53982214E-12*V1846^4 - 0.0000000071629564556*V1846^3 + 7.56281407226508E-06*V1846^2 - 0.00322508455050905*V1846 + 1.62997098133725)+T1847*'Exhaust Gas Math'!$D$14)</f>
        <v>1100</v>
      </c>
      <c r="W1847">
        <f>(353.3116967483*V1847^-1.0020802909)*('Exhaust Gas Math'!$E$10/(T1847+'Exhaust Gas Math'!$E$10))+(357.4500179626*V1847^-1.0038444015 )*(T1847/(T1847+'Exhaust Gas Math'!$E$10))</f>
        <v>0.31654710700089367</v>
      </c>
      <c r="X1847">
        <f t="shared" si="431"/>
        <v>0</v>
      </c>
      <c r="Y1847">
        <f t="shared" si="432"/>
        <v>101325</v>
      </c>
      <c r="Z1847">
        <f t="shared" si="433"/>
        <v>101325</v>
      </c>
    </row>
    <row r="1848" spans="5:26" x14ac:dyDescent="0.2">
      <c r="E1848">
        <f t="shared" si="420"/>
        <v>0.23037499999998848</v>
      </c>
      <c r="F1848">
        <f t="shared" si="421"/>
        <v>101325</v>
      </c>
      <c r="H1848">
        <f t="shared" si="434"/>
        <v>0.23037499999998848</v>
      </c>
      <c r="I1848">
        <f t="shared" si="422"/>
        <v>257.99999999944703</v>
      </c>
      <c r="J1848">
        <f t="shared" si="423"/>
        <v>3.8290800599222047E-2</v>
      </c>
      <c r="K1848">
        <f t="shared" si="424"/>
        <v>-25.976597262869475</v>
      </c>
      <c r="L1848">
        <f t="shared" si="425"/>
        <v>3.9769296294121147E-5</v>
      </c>
      <c r="M1848">
        <f>J1848/SQRT('Exhaust Gas Math'!$E$14*$B$21*$B$23)</f>
        <v>6.5004699731380548E-4</v>
      </c>
      <c r="N1848">
        <f t="shared" si="426"/>
        <v>5.3401053070270446E-2</v>
      </c>
      <c r="O1848">
        <f t="shared" si="427"/>
        <v>0</v>
      </c>
      <c r="P1848">
        <f t="shared" si="428"/>
        <v>0</v>
      </c>
      <c r="Q1848">
        <f>($B$16/2)*(COS((ACOS((2*'Intake Valve Fxn Scratch'!$B$1)/$B$16-1)/($B$17/2))*(I1848-($B$17/2)))+1)*P1848</f>
        <v>0</v>
      </c>
      <c r="R1848">
        <f t="shared" si="429"/>
        <v>0</v>
      </c>
      <c r="S1848">
        <f t="shared" si="430"/>
        <v>0</v>
      </c>
      <c r="T1848">
        <f>S1848*'Exhaust Gas Math'!$C$14</f>
        <v>0</v>
      </c>
      <c r="U1848">
        <f>(T1848/'Exhaust Gas Math'!$B$14)+('Exhaust Gas Math'!$D$10)</f>
        <v>4.4059320573952224E-4</v>
      </c>
      <c r="V1848">
        <f>('Exhaust Gas Math'!$E$10*(2.53982214E-12*V1847^4 - 0.0000000071629564556*V1847^3 + 7.56281407226508E-06*V1847^2 - 0.00322508455050905*V1847 + 1.62997098133725)*$B$24+T1848*'Exhaust Gas Math'!$D$14*$B$23)/('Exhaust Gas Math'!$E$10*(2.53982214E-12*V1847^4 - 0.0000000071629564556*V1847^3 + 7.56281407226508E-06*V1847^2 - 0.00322508455050905*V1847 + 1.62997098133725)+T1848*'Exhaust Gas Math'!$D$14)</f>
        <v>1100</v>
      </c>
      <c r="W1848">
        <f>(353.3116967483*V1848^-1.0020802909)*('Exhaust Gas Math'!$E$10/(T1848+'Exhaust Gas Math'!$E$10))+(357.4500179626*V1848^-1.0038444015 )*(T1848/(T1848+'Exhaust Gas Math'!$E$10))</f>
        <v>0.31654710700089367</v>
      </c>
      <c r="X1848">
        <f t="shared" si="431"/>
        <v>0</v>
      </c>
      <c r="Y1848">
        <f t="shared" si="432"/>
        <v>101325</v>
      </c>
      <c r="Z1848">
        <f t="shared" si="433"/>
        <v>101325</v>
      </c>
    </row>
    <row r="1849" spans="5:26" x14ac:dyDescent="0.2">
      <c r="E1849">
        <f t="shared" si="420"/>
        <v>0.23049999999998846</v>
      </c>
      <c r="F1849">
        <f t="shared" si="421"/>
        <v>101325</v>
      </c>
      <c r="H1849">
        <f t="shared" si="434"/>
        <v>0.23049999999998846</v>
      </c>
      <c r="I1849">
        <f t="shared" si="422"/>
        <v>263.99999999944703</v>
      </c>
      <c r="J1849">
        <f t="shared" si="423"/>
        <v>3.5013552285889128E-2</v>
      </c>
      <c r="K1849">
        <f t="shared" si="424"/>
        <v>-26.411448257638337</v>
      </c>
      <c r="L1849">
        <f t="shared" si="425"/>
        <v>3.9769296294121147E-5</v>
      </c>
      <c r="M1849">
        <f>J1849/SQRT('Exhaust Gas Math'!$E$14*$B$21*$B$23)</f>
        <v>5.9441051564731659E-4</v>
      </c>
      <c r="N1849">
        <f t="shared" si="426"/>
        <v>4.9669531179249063E-2</v>
      </c>
      <c r="O1849">
        <f t="shared" si="427"/>
        <v>0</v>
      </c>
      <c r="P1849">
        <f t="shared" si="428"/>
        <v>0</v>
      </c>
      <c r="Q1849">
        <f>($B$16/2)*(COS((ACOS((2*'Intake Valve Fxn Scratch'!$B$1)/$B$16-1)/($B$17/2))*(I1849-($B$17/2)))+1)*P1849</f>
        <v>0</v>
      </c>
      <c r="R1849">
        <f t="shared" si="429"/>
        <v>0</v>
      </c>
      <c r="S1849">
        <f t="shared" si="430"/>
        <v>0</v>
      </c>
      <c r="T1849">
        <f>S1849*'Exhaust Gas Math'!$C$14</f>
        <v>0</v>
      </c>
      <c r="U1849">
        <f>(T1849/'Exhaust Gas Math'!$B$14)+('Exhaust Gas Math'!$D$10)</f>
        <v>4.4059320573952224E-4</v>
      </c>
      <c r="V1849">
        <f>('Exhaust Gas Math'!$E$10*(2.53982214E-12*V1848^4 - 0.0000000071629564556*V1848^3 + 7.56281407226508E-06*V1848^2 - 0.00322508455050905*V1848 + 1.62997098133725)*$B$24+T1849*'Exhaust Gas Math'!$D$14*$B$23)/('Exhaust Gas Math'!$E$10*(2.53982214E-12*V1848^4 - 0.0000000071629564556*V1848^3 + 7.56281407226508E-06*V1848^2 - 0.00322508455050905*V1848 + 1.62997098133725)+T1849*'Exhaust Gas Math'!$D$14)</f>
        <v>1100</v>
      </c>
      <c r="W1849">
        <f>(353.3116967483*V1849^-1.0020802909)*('Exhaust Gas Math'!$E$10/(T1849+'Exhaust Gas Math'!$E$10))+(357.4500179626*V1849^-1.0038444015 )*(T1849/(T1849+'Exhaust Gas Math'!$E$10))</f>
        <v>0.31654710700089367</v>
      </c>
      <c r="X1849">
        <f t="shared" si="431"/>
        <v>0</v>
      </c>
      <c r="Y1849">
        <f t="shared" si="432"/>
        <v>101325</v>
      </c>
      <c r="Z1849">
        <f t="shared" si="433"/>
        <v>101325</v>
      </c>
    </row>
    <row r="1850" spans="5:26" x14ac:dyDescent="0.2">
      <c r="E1850">
        <f t="shared" si="420"/>
        <v>0.23062499999998845</v>
      </c>
      <c r="F1850">
        <f t="shared" si="421"/>
        <v>101325</v>
      </c>
      <c r="H1850">
        <f t="shared" si="434"/>
        <v>0.23062499999998845</v>
      </c>
      <c r="I1850">
        <f t="shared" si="422"/>
        <v>269.99999999944521</v>
      </c>
      <c r="J1850">
        <f t="shared" si="423"/>
        <v>3.1700000000306622E-2</v>
      </c>
      <c r="K1850">
        <f t="shared" si="424"/>
        <v>-26.556929898345718</v>
      </c>
      <c r="L1850">
        <f t="shared" si="425"/>
        <v>3.9769296294121147E-5</v>
      </c>
      <c r="M1850">
        <f>J1850/SQRT('Exhaust Gas Math'!$E$14*$B$21*$B$23)</f>
        <v>5.381577165421193E-4</v>
      </c>
      <c r="N1850">
        <f t="shared" si="426"/>
        <v>4.5512549562012353E-2</v>
      </c>
      <c r="O1850">
        <f t="shared" si="427"/>
        <v>0</v>
      </c>
      <c r="P1850">
        <f t="shared" si="428"/>
        <v>0</v>
      </c>
      <c r="Q1850">
        <f>($B$16/2)*(COS((ACOS((2*'Intake Valve Fxn Scratch'!$B$1)/$B$16-1)/($B$17/2))*(I1850-($B$17/2)))+1)*P1850</f>
        <v>0</v>
      </c>
      <c r="R1850">
        <f t="shared" si="429"/>
        <v>0</v>
      </c>
      <c r="S1850">
        <f t="shared" si="430"/>
        <v>0</v>
      </c>
      <c r="T1850">
        <f>S1850*'Exhaust Gas Math'!$C$14</f>
        <v>0</v>
      </c>
      <c r="U1850">
        <f>(T1850/'Exhaust Gas Math'!$B$14)+('Exhaust Gas Math'!$D$10)</f>
        <v>4.4059320573952224E-4</v>
      </c>
      <c r="V1850">
        <f>('Exhaust Gas Math'!$E$10*(2.53982214E-12*V1849^4 - 0.0000000071629564556*V1849^3 + 7.56281407226508E-06*V1849^2 - 0.00322508455050905*V1849 + 1.62997098133725)*$B$24+T1850*'Exhaust Gas Math'!$D$14*$B$23)/('Exhaust Gas Math'!$E$10*(2.53982214E-12*V1849^4 - 0.0000000071629564556*V1849^3 + 7.56281407226508E-06*V1849^2 - 0.00322508455050905*V1849 + 1.62997098133725)+T1850*'Exhaust Gas Math'!$D$14)</f>
        <v>1100</v>
      </c>
      <c r="W1850">
        <f>(353.3116967483*V1850^-1.0020802909)*('Exhaust Gas Math'!$E$10/(T1850+'Exhaust Gas Math'!$E$10))+(357.4500179626*V1850^-1.0038444015 )*(T1850/(T1850+'Exhaust Gas Math'!$E$10))</f>
        <v>0.31654710700089367</v>
      </c>
      <c r="X1850">
        <f t="shared" si="431"/>
        <v>0</v>
      </c>
      <c r="Y1850">
        <f t="shared" si="432"/>
        <v>101325</v>
      </c>
      <c r="Z1850">
        <f t="shared" si="433"/>
        <v>101325</v>
      </c>
    </row>
    <row r="1851" spans="5:26" x14ac:dyDescent="0.2">
      <c r="E1851">
        <f t="shared" si="420"/>
        <v>0.23074999999998844</v>
      </c>
      <c r="F1851">
        <f t="shared" si="421"/>
        <v>101325</v>
      </c>
      <c r="H1851">
        <f t="shared" si="434"/>
        <v>0.23074999999998844</v>
      </c>
      <c r="I1851">
        <f t="shared" si="422"/>
        <v>275.99999999944521</v>
      </c>
      <c r="J1851">
        <f t="shared" si="423"/>
        <v>2.8386447714720757E-2</v>
      </c>
      <c r="K1851">
        <f t="shared" si="424"/>
        <v>-26.411448257692037</v>
      </c>
      <c r="L1851">
        <f t="shared" si="425"/>
        <v>3.9769296294121147E-5</v>
      </c>
      <c r="M1851">
        <f>J1851/SQRT('Exhaust Gas Math'!$E$14*$B$21*$B$23)</f>
        <v>4.8190491743686504E-4</v>
      </c>
      <c r="N1851">
        <f t="shared" si="426"/>
        <v>4.1037700628564967E-2</v>
      </c>
      <c r="O1851">
        <f t="shared" si="427"/>
        <v>0</v>
      </c>
      <c r="P1851">
        <f t="shared" si="428"/>
        <v>0</v>
      </c>
      <c r="Q1851">
        <f>($B$16/2)*(COS((ACOS((2*'Intake Valve Fxn Scratch'!$B$1)/$B$16-1)/($B$17/2))*(I1851-($B$17/2)))+1)*P1851</f>
        <v>0</v>
      </c>
      <c r="R1851">
        <f t="shared" si="429"/>
        <v>0</v>
      </c>
      <c r="S1851">
        <f t="shared" si="430"/>
        <v>0</v>
      </c>
      <c r="T1851">
        <f>S1851*'Exhaust Gas Math'!$C$14</f>
        <v>0</v>
      </c>
      <c r="U1851">
        <f>(T1851/'Exhaust Gas Math'!$B$14)+('Exhaust Gas Math'!$D$10)</f>
        <v>4.4059320573952224E-4</v>
      </c>
      <c r="V1851">
        <f>('Exhaust Gas Math'!$E$10*(2.53982214E-12*V1850^4 - 0.0000000071629564556*V1850^3 + 7.56281407226508E-06*V1850^2 - 0.00322508455050905*V1850 + 1.62997098133725)*$B$24+T1851*'Exhaust Gas Math'!$D$14*$B$23)/('Exhaust Gas Math'!$E$10*(2.53982214E-12*V1850^4 - 0.0000000071629564556*V1850^3 + 7.56281407226508E-06*V1850^2 - 0.00322508455050905*V1850 + 1.62997098133725)+T1851*'Exhaust Gas Math'!$D$14)</f>
        <v>1100</v>
      </c>
      <c r="W1851">
        <f>(353.3116967483*V1851^-1.0020802909)*('Exhaust Gas Math'!$E$10/(T1851+'Exhaust Gas Math'!$E$10))+(357.4500179626*V1851^-1.0038444015 )*(T1851/(T1851+'Exhaust Gas Math'!$E$10))</f>
        <v>0.31654710700089367</v>
      </c>
      <c r="X1851">
        <f t="shared" si="431"/>
        <v>0</v>
      </c>
      <c r="Y1851">
        <f t="shared" si="432"/>
        <v>101325</v>
      </c>
      <c r="Z1851">
        <f t="shared" si="433"/>
        <v>101325</v>
      </c>
    </row>
    <row r="1852" spans="5:26" x14ac:dyDescent="0.2">
      <c r="E1852">
        <f t="shared" si="420"/>
        <v>0.23087499999998842</v>
      </c>
      <c r="F1852">
        <f t="shared" si="421"/>
        <v>101325</v>
      </c>
      <c r="H1852">
        <f t="shared" si="434"/>
        <v>0.23087499999998842</v>
      </c>
      <c r="I1852">
        <f t="shared" si="422"/>
        <v>281.99999999944339</v>
      </c>
      <c r="J1852">
        <f t="shared" si="423"/>
        <v>2.5109199401377798E-2</v>
      </c>
      <c r="K1852">
        <f t="shared" si="424"/>
        <v>-25.976597262976291</v>
      </c>
      <c r="L1852">
        <f t="shared" si="425"/>
        <v>3.9769296294121147E-5</v>
      </c>
      <c r="M1852">
        <f>J1852/SQRT('Exhaust Gas Math'!$E$14*$B$21*$B$23)</f>
        <v>4.2626843577020577E-4</v>
      </c>
      <c r="N1852">
        <f t="shared" si="426"/>
        <v>3.6364153775087407E-2</v>
      </c>
      <c r="O1852">
        <f t="shared" si="427"/>
        <v>0</v>
      </c>
      <c r="P1852">
        <f t="shared" si="428"/>
        <v>0</v>
      </c>
      <c r="Q1852">
        <f>($B$16/2)*(COS((ACOS((2*'Intake Valve Fxn Scratch'!$B$1)/$B$16-1)/($B$17/2))*(I1852-($B$17/2)))+1)*P1852</f>
        <v>0</v>
      </c>
      <c r="R1852">
        <f t="shared" si="429"/>
        <v>0</v>
      </c>
      <c r="S1852">
        <f t="shared" si="430"/>
        <v>0</v>
      </c>
      <c r="T1852">
        <f>S1852*'Exhaust Gas Math'!$C$14</f>
        <v>0</v>
      </c>
      <c r="U1852">
        <f>(T1852/'Exhaust Gas Math'!$B$14)+('Exhaust Gas Math'!$D$10)</f>
        <v>4.4059320573952224E-4</v>
      </c>
      <c r="V1852">
        <f>('Exhaust Gas Math'!$E$10*(2.53982214E-12*V1851^4 - 0.0000000071629564556*V1851^3 + 7.56281407226508E-06*V1851^2 - 0.00322508455050905*V1851 + 1.62997098133725)*$B$24+T1852*'Exhaust Gas Math'!$D$14*$B$23)/('Exhaust Gas Math'!$E$10*(2.53982214E-12*V1851^4 - 0.0000000071629564556*V1851^3 + 7.56281407226508E-06*V1851^2 - 0.00322508455050905*V1851 + 1.62997098133725)+T1852*'Exhaust Gas Math'!$D$14)</f>
        <v>1100</v>
      </c>
      <c r="W1852">
        <f>(353.3116967483*V1852^-1.0020802909)*('Exhaust Gas Math'!$E$10/(T1852+'Exhaust Gas Math'!$E$10))+(357.4500179626*V1852^-1.0038444015 )*(T1852/(T1852+'Exhaust Gas Math'!$E$10))</f>
        <v>0.31654710700089367</v>
      </c>
      <c r="X1852">
        <f t="shared" si="431"/>
        <v>0</v>
      </c>
      <c r="Y1852">
        <f t="shared" si="432"/>
        <v>101325</v>
      </c>
      <c r="Z1852">
        <f t="shared" si="433"/>
        <v>101325</v>
      </c>
    </row>
    <row r="1853" spans="5:26" x14ac:dyDescent="0.2">
      <c r="E1853">
        <f t="shared" si="420"/>
        <v>0.23099999999998841</v>
      </c>
      <c r="F1853">
        <f t="shared" si="421"/>
        <v>101325</v>
      </c>
      <c r="H1853">
        <f t="shared" si="434"/>
        <v>0.23099999999998841</v>
      </c>
      <c r="I1853">
        <f t="shared" si="422"/>
        <v>287.99999999944339</v>
      </c>
      <c r="J1853">
        <f t="shared" si="423"/>
        <v>2.1904161278607014E-2</v>
      </c>
      <c r="K1853">
        <f t="shared" si="424"/>
        <v>-25.257141232695002</v>
      </c>
      <c r="L1853">
        <f t="shared" si="425"/>
        <v>3.9769296294121147E-5</v>
      </c>
      <c r="M1853">
        <f>J1853/SQRT('Exhaust Gas Math'!$E$14*$B$21*$B$23)</f>
        <v>3.7185783647796341E-4</v>
      </c>
      <c r="N1853">
        <f t="shared" si="426"/>
        <v>3.1616553880295765E-2</v>
      </c>
      <c r="O1853">
        <f t="shared" si="427"/>
        <v>0</v>
      </c>
      <c r="P1853">
        <f t="shared" si="428"/>
        <v>0</v>
      </c>
      <c r="Q1853">
        <f>($B$16/2)*(COS((ACOS((2*'Intake Valve Fxn Scratch'!$B$1)/$B$16-1)/($B$17/2))*(I1853-($B$17/2)))+1)*P1853</f>
        <v>0</v>
      </c>
      <c r="R1853">
        <f t="shared" si="429"/>
        <v>0</v>
      </c>
      <c r="S1853">
        <f t="shared" si="430"/>
        <v>0</v>
      </c>
      <c r="T1853">
        <f>S1853*'Exhaust Gas Math'!$C$14</f>
        <v>0</v>
      </c>
      <c r="U1853">
        <f>(T1853/'Exhaust Gas Math'!$B$14)+('Exhaust Gas Math'!$D$10)</f>
        <v>4.4059320573952224E-4</v>
      </c>
      <c r="V1853">
        <f>('Exhaust Gas Math'!$E$10*(2.53982214E-12*V1852^4 - 0.0000000071629564556*V1852^3 + 7.56281407226508E-06*V1852^2 - 0.00322508455050905*V1852 + 1.62997098133725)*$B$24+T1853*'Exhaust Gas Math'!$D$14*$B$23)/('Exhaust Gas Math'!$E$10*(2.53982214E-12*V1852^4 - 0.0000000071629564556*V1852^3 + 7.56281407226508E-06*V1852^2 - 0.00322508455050905*V1852 + 1.62997098133725)+T1853*'Exhaust Gas Math'!$D$14)</f>
        <v>1100</v>
      </c>
      <c r="W1853">
        <f>(353.3116967483*V1853^-1.0020802909)*('Exhaust Gas Math'!$E$10/(T1853+'Exhaust Gas Math'!$E$10))+(357.4500179626*V1853^-1.0038444015 )*(T1853/(T1853+'Exhaust Gas Math'!$E$10))</f>
        <v>0.31654710700089367</v>
      </c>
      <c r="X1853">
        <f t="shared" si="431"/>
        <v>0</v>
      </c>
      <c r="Y1853">
        <f t="shared" si="432"/>
        <v>101325</v>
      </c>
      <c r="Z1853">
        <f t="shared" si="433"/>
        <v>101325</v>
      </c>
    </row>
    <row r="1854" spans="5:26" x14ac:dyDescent="0.2">
      <c r="E1854">
        <f t="shared" si="420"/>
        <v>0.2311249999999884</v>
      </c>
      <c r="F1854">
        <f t="shared" si="421"/>
        <v>101325</v>
      </c>
      <c r="H1854">
        <f t="shared" si="434"/>
        <v>0.2311249999999884</v>
      </c>
      <c r="I1854">
        <f t="shared" si="422"/>
        <v>293.99999999944339</v>
      </c>
      <c r="J1854">
        <f t="shared" si="423"/>
        <v>1.8806448414778E-2</v>
      </c>
      <c r="K1854">
        <f t="shared" si="424"/>
        <v>-24.260962677671472</v>
      </c>
      <c r="L1854">
        <f t="shared" si="425"/>
        <v>3.9769296294121147E-5</v>
      </c>
      <c r="M1854">
        <f>J1854/SQRT('Exhaust Gas Math'!$E$14*$B$21*$B$23)</f>
        <v>3.1926925347211966E-4</v>
      </c>
      <c r="N1854">
        <f t="shared" si="426"/>
        <v>2.6918663563031273E-2</v>
      </c>
      <c r="O1854">
        <f t="shared" si="427"/>
        <v>0</v>
      </c>
      <c r="P1854">
        <f t="shared" si="428"/>
        <v>0</v>
      </c>
      <c r="Q1854">
        <f>($B$16/2)*(COS((ACOS((2*'Intake Valve Fxn Scratch'!$B$1)/$B$16-1)/($B$17/2))*(I1854-($B$17/2)))+1)*P1854</f>
        <v>0</v>
      </c>
      <c r="R1854">
        <f t="shared" si="429"/>
        <v>0</v>
      </c>
      <c r="S1854">
        <f t="shared" si="430"/>
        <v>0</v>
      </c>
      <c r="T1854">
        <f>S1854*'Exhaust Gas Math'!$C$14</f>
        <v>0</v>
      </c>
      <c r="U1854">
        <f>(T1854/'Exhaust Gas Math'!$B$14)+('Exhaust Gas Math'!$D$10)</f>
        <v>4.4059320573952224E-4</v>
      </c>
      <c r="V1854">
        <f>('Exhaust Gas Math'!$E$10*(2.53982214E-12*V1853^4 - 0.0000000071629564556*V1853^3 + 7.56281407226508E-06*V1853^2 - 0.00322508455050905*V1853 + 1.62997098133725)*$B$24+T1854*'Exhaust Gas Math'!$D$14*$B$23)/('Exhaust Gas Math'!$E$10*(2.53982214E-12*V1853^4 - 0.0000000071629564556*V1853^3 + 7.56281407226508E-06*V1853^2 - 0.00322508455050905*V1853 + 1.62997098133725)+T1854*'Exhaust Gas Math'!$D$14)</f>
        <v>1100</v>
      </c>
      <c r="W1854">
        <f>(353.3116967483*V1854^-1.0020802909)*('Exhaust Gas Math'!$E$10/(T1854+'Exhaust Gas Math'!$E$10))+(357.4500179626*V1854^-1.0038444015 )*(T1854/(T1854+'Exhaust Gas Math'!$E$10))</f>
        <v>0.31654710700089367</v>
      </c>
      <c r="X1854">
        <f t="shared" si="431"/>
        <v>0</v>
      </c>
      <c r="Y1854">
        <f t="shared" si="432"/>
        <v>101325</v>
      </c>
      <c r="Z1854">
        <f t="shared" si="433"/>
        <v>101325</v>
      </c>
    </row>
    <row r="1855" spans="5:26" x14ac:dyDescent="0.2">
      <c r="E1855">
        <f t="shared" si="420"/>
        <v>0.23124999999998838</v>
      </c>
      <c r="F1855">
        <f t="shared" si="421"/>
        <v>101325</v>
      </c>
      <c r="H1855">
        <f t="shared" si="434"/>
        <v>0.23124999999998838</v>
      </c>
      <c r="I1855">
        <f t="shared" si="422"/>
        <v>299.99999999944157</v>
      </c>
      <c r="J1855">
        <f t="shared" si="423"/>
        <v>1.5850000000266633E-2</v>
      </c>
      <c r="K1855">
        <f t="shared" si="424"/>
        <v>-22.998975938618848</v>
      </c>
      <c r="L1855">
        <f t="shared" si="425"/>
        <v>3.9769296294121147E-5</v>
      </c>
      <c r="M1855">
        <f>J1855/SQRT('Exhaust Gas Math'!$E$14*$B$21*$B$23)</f>
        <v>2.6907885827298351E-4</v>
      </c>
      <c r="N1855">
        <f t="shared" si="426"/>
        <v>2.2387269429966071E-2</v>
      </c>
      <c r="O1855">
        <f t="shared" si="427"/>
        <v>0</v>
      </c>
      <c r="P1855">
        <f t="shared" si="428"/>
        <v>0</v>
      </c>
      <c r="Q1855">
        <f>($B$16/2)*(COS((ACOS((2*'Intake Valve Fxn Scratch'!$B$1)/$B$16-1)/($B$17/2))*(I1855-($B$17/2)))+1)*P1855</f>
        <v>0</v>
      </c>
      <c r="R1855">
        <f t="shared" si="429"/>
        <v>0</v>
      </c>
      <c r="S1855">
        <f t="shared" si="430"/>
        <v>0</v>
      </c>
      <c r="T1855">
        <f>S1855*'Exhaust Gas Math'!$C$14</f>
        <v>0</v>
      </c>
      <c r="U1855">
        <f>(T1855/'Exhaust Gas Math'!$B$14)+('Exhaust Gas Math'!$D$10)</f>
        <v>4.4059320573952224E-4</v>
      </c>
      <c r="V1855">
        <f>('Exhaust Gas Math'!$E$10*(2.53982214E-12*V1854^4 - 0.0000000071629564556*V1854^3 + 7.56281407226508E-06*V1854^2 - 0.00322508455050905*V1854 + 1.62997098133725)*$B$24+T1855*'Exhaust Gas Math'!$D$14*$B$23)/('Exhaust Gas Math'!$E$10*(2.53982214E-12*V1854^4 - 0.0000000071629564556*V1854^3 + 7.56281407226508E-06*V1854^2 - 0.00322508455050905*V1854 + 1.62997098133725)+T1855*'Exhaust Gas Math'!$D$14)</f>
        <v>1100</v>
      </c>
      <c r="W1855">
        <f>(353.3116967483*V1855^-1.0020802909)*('Exhaust Gas Math'!$E$10/(T1855+'Exhaust Gas Math'!$E$10))+(357.4500179626*V1855^-1.0038444015 )*(T1855/(T1855+'Exhaust Gas Math'!$E$10))</f>
        <v>0.31654710700089367</v>
      </c>
      <c r="X1855">
        <f t="shared" si="431"/>
        <v>0</v>
      </c>
      <c r="Y1855">
        <f t="shared" si="432"/>
        <v>101325</v>
      </c>
      <c r="Z1855">
        <f t="shared" si="433"/>
        <v>101325</v>
      </c>
    </row>
    <row r="1856" spans="5:26" x14ac:dyDescent="0.2">
      <c r="E1856">
        <f t="shared" si="420"/>
        <v>0.23137499999998837</v>
      </c>
      <c r="F1856">
        <f t="shared" si="421"/>
        <v>101325</v>
      </c>
      <c r="H1856">
        <f t="shared" si="434"/>
        <v>0.23137499999998837</v>
      </c>
      <c r="I1856">
        <f t="shared" si="422"/>
        <v>305.99999999944157</v>
      </c>
      <c r="J1856">
        <f t="shared" si="423"/>
        <v>1.3067207502578032E-2</v>
      </c>
      <c r="K1856">
        <f t="shared" si="424"/>
        <v>-21.48500760633765</v>
      </c>
      <c r="L1856">
        <f t="shared" si="425"/>
        <v>3.9769296294121147E-5</v>
      </c>
      <c r="M1856">
        <f>J1856/SQRT('Exhaust Gas Math'!$E$14*$B$21*$B$23)</f>
        <v>2.2183654735335721E-4</v>
      </c>
      <c r="N1856">
        <f t="shared" si="426"/>
        <v>1.8126827986604706E-2</v>
      </c>
      <c r="O1856">
        <f t="shared" si="427"/>
        <v>0</v>
      </c>
      <c r="P1856">
        <f t="shared" si="428"/>
        <v>0</v>
      </c>
      <c r="Q1856">
        <f>($B$16/2)*(COS((ACOS((2*'Intake Valve Fxn Scratch'!$B$1)/$B$16-1)/($B$17/2))*(I1856-($B$17/2)))+1)*P1856</f>
        <v>0</v>
      </c>
      <c r="R1856">
        <f t="shared" si="429"/>
        <v>0</v>
      </c>
      <c r="S1856">
        <f t="shared" si="430"/>
        <v>0</v>
      </c>
      <c r="T1856">
        <f>S1856*'Exhaust Gas Math'!$C$14</f>
        <v>0</v>
      </c>
      <c r="U1856">
        <f>(T1856/'Exhaust Gas Math'!$B$14)+('Exhaust Gas Math'!$D$10)</f>
        <v>4.4059320573952224E-4</v>
      </c>
      <c r="V1856">
        <f>('Exhaust Gas Math'!$E$10*(2.53982214E-12*V1855^4 - 0.0000000071629564556*V1855^3 + 7.56281407226508E-06*V1855^2 - 0.00322508455050905*V1855 + 1.62997098133725)*$B$24+T1856*'Exhaust Gas Math'!$D$14*$B$23)/('Exhaust Gas Math'!$E$10*(2.53982214E-12*V1855^4 - 0.0000000071629564556*V1855^3 + 7.56281407226508E-06*V1855^2 - 0.00322508455050905*V1855 + 1.62997098133725)+T1856*'Exhaust Gas Math'!$D$14)</f>
        <v>1100</v>
      </c>
      <c r="W1856">
        <f>(353.3116967483*V1856^-1.0020802909)*('Exhaust Gas Math'!$E$10/(T1856+'Exhaust Gas Math'!$E$10))+(357.4500179626*V1856^-1.0038444015 )*(T1856/(T1856+'Exhaust Gas Math'!$E$10))</f>
        <v>0.31654710700089367</v>
      </c>
      <c r="X1856">
        <f t="shared" si="431"/>
        <v>0</v>
      </c>
      <c r="Y1856">
        <f t="shared" si="432"/>
        <v>101325</v>
      </c>
      <c r="Z1856">
        <f t="shared" si="433"/>
        <v>101325</v>
      </c>
    </row>
    <row r="1857" spans="5:26" x14ac:dyDescent="0.2">
      <c r="E1857">
        <f t="shared" si="420"/>
        <v>0.23149999999998835</v>
      </c>
      <c r="F1857">
        <f t="shared" si="421"/>
        <v>101325</v>
      </c>
      <c r="H1857">
        <f t="shared" si="434"/>
        <v>0.23149999999998835</v>
      </c>
      <c r="I1857">
        <f t="shared" si="422"/>
        <v>311.99999999944157</v>
      </c>
      <c r="J1857">
        <f t="shared" si="423"/>
        <v>1.0488559778653636E-2</v>
      </c>
      <c r="K1857">
        <f t="shared" si="424"/>
        <v>-19.735645034694596</v>
      </c>
      <c r="L1857">
        <f t="shared" si="425"/>
        <v>3.9769296294121147E-5</v>
      </c>
      <c r="M1857">
        <f>J1857/SQRT('Exhaust Gas Math'!$E$14*$B$21*$B$23)</f>
        <v>1.7805991735776532E-4</v>
      </c>
      <c r="N1857">
        <f t="shared" si="426"/>
        <v>1.4225230309170323E-2</v>
      </c>
      <c r="O1857">
        <f t="shared" si="427"/>
        <v>0</v>
      </c>
      <c r="P1857">
        <f t="shared" si="428"/>
        <v>0</v>
      </c>
      <c r="Q1857">
        <f>($B$16/2)*(COS((ACOS((2*'Intake Valve Fxn Scratch'!$B$1)/$B$16-1)/($B$17/2))*(I1857-($B$17/2)))+1)*P1857</f>
        <v>0</v>
      </c>
      <c r="R1857">
        <f t="shared" si="429"/>
        <v>0</v>
      </c>
      <c r="S1857">
        <f t="shared" si="430"/>
        <v>0</v>
      </c>
      <c r="T1857">
        <f>S1857*'Exhaust Gas Math'!$C$14</f>
        <v>0</v>
      </c>
      <c r="U1857">
        <f>(T1857/'Exhaust Gas Math'!$B$14)+('Exhaust Gas Math'!$D$10)</f>
        <v>4.4059320573952224E-4</v>
      </c>
      <c r="V1857">
        <f>('Exhaust Gas Math'!$E$10*(2.53982214E-12*V1856^4 - 0.0000000071629564556*V1856^3 + 7.56281407226508E-06*V1856^2 - 0.00322508455050905*V1856 + 1.62997098133725)*$B$24+T1857*'Exhaust Gas Math'!$D$14*$B$23)/('Exhaust Gas Math'!$E$10*(2.53982214E-12*V1856^4 - 0.0000000071629564556*V1856^3 + 7.56281407226508E-06*V1856^2 - 0.00322508455050905*V1856 + 1.62997098133725)+T1857*'Exhaust Gas Math'!$D$14)</f>
        <v>1100</v>
      </c>
      <c r="W1857">
        <f>(353.3116967483*V1857^-1.0020802909)*('Exhaust Gas Math'!$E$10/(T1857+'Exhaust Gas Math'!$E$10))+(357.4500179626*V1857^-1.0038444015 )*(T1857/(T1857+'Exhaust Gas Math'!$E$10))</f>
        <v>0.31654710700089367</v>
      </c>
      <c r="X1857">
        <f t="shared" si="431"/>
        <v>0</v>
      </c>
      <c r="Y1857">
        <f t="shared" si="432"/>
        <v>101325</v>
      </c>
      <c r="Z1857">
        <f t="shared" si="433"/>
        <v>101325</v>
      </c>
    </row>
    <row r="1858" spans="5:26" x14ac:dyDescent="0.2">
      <c r="E1858">
        <f t="shared" si="420"/>
        <v>0.23162499999998834</v>
      </c>
      <c r="F1858">
        <f t="shared" si="421"/>
        <v>101325</v>
      </c>
      <c r="H1858">
        <f t="shared" si="434"/>
        <v>0.23162499999998834</v>
      </c>
      <c r="I1858">
        <f t="shared" si="422"/>
        <v>317.99999999943975</v>
      </c>
      <c r="J1858">
        <f t="shared" si="423"/>
        <v>8.1423090325734825E-3</v>
      </c>
      <c r="K1858">
        <f t="shared" si="424"/>
        <v>-17.770054606102249</v>
      </c>
      <c r="L1858">
        <f t="shared" si="425"/>
        <v>3.9769296294121147E-5</v>
      </c>
      <c r="M1858">
        <f>J1858/SQRT('Exhaust Gas Math'!$E$14*$B$21*$B$23)</f>
        <v>1.3822859420528814E-4</v>
      </c>
      <c r="N1858">
        <f t="shared" si="426"/>
        <v>1.075093184181606E-2</v>
      </c>
      <c r="O1858">
        <f t="shared" si="427"/>
        <v>0</v>
      </c>
      <c r="P1858">
        <f t="shared" si="428"/>
        <v>0</v>
      </c>
      <c r="Q1858">
        <f>($B$16/2)*(COS((ACOS((2*'Intake Valve Fxn Scratch'!$B$1)/$B$16-1)/($B$17/2))*(I1858-($B$17/2)))+1)*P1858</f>
        <v>0</v>
      </c>
      <c r="R1858">
        <f t="shared" si="429"/>
        <v>0</v>
      </c>
      <c r="S1858">
        <f t="shared" si="430"/>
        <v>0</v>
      </c>
      <c r="T1858">
        <f>S1858*'Exhaust Gas Math'!$C$14</f>
        <v>0</v>
      </c>
      <c r="U1858">
        <f>(T1858/'Exhaust Gas Math'!$B$14)+('Exhaust Gas Math'!$D$10)</f>
        <v>4.4059320573952224E-4</v>
      </c>
      <c r="V1858">
        <f>('Exhaust Gas Math'!$E$10*(2.53982214E-12*V1857^4 - 0.0000000071629564556*V1857^3 + 7.56281407226508E-06*V1857^2 - 0.00322508455050905*V1857 + 1.62997098133725)*$B$24+T1858*'Exhaust Gas Math'!$D$14*$B$23)/('Exhaust Gas Math'!$E$10*(2.53982214E-12*V1857^4 - 0.0000000071629564556*V1857^3 + 7.56281407226508E-06*V1857^2 - 0.00322508455050905*V1857 + 1.62997098133725)+T1858*'Exhaust Gas Math'!$D$14)</f>
        <v>1100</v>
      </c>
      <c r="W1858">
        <f>(353.3116967483*V1858^-1.0020802909)*('Exhaust Gas Math'!$E$10/(T1858+'Exhaust Gas Math'!$E$10))+(357.4500179626*V1858^-1.0038444015 )*(T1858/(T1858+'Exhaust Gas Math'!$E$10))</f>
        <v>0.31654710700089367</v>
      </c>
      <c r="X1858">
        <f t="shared" si="431"/>
        <v>0</v>
      </c>
      <c r="Y1858">
        <f t="shared" si="432"/>
        <v>101325</v>
      </c>
      <c r="Z1858">
        <f t="shared" si="433"/>
        <v>101325</v>
      </c>
    </row>
    <row r="1859" spans="5:26" x14ac:dyDescent="0.2">
      <c r="E1859">
        <f t="shared" si="420"/>
        <v>0.23174999999998833</v>
      </c>
      <c r="F1859">
        <f t="shared" si="421"/>
        <v>101325</v>
      </c>
      <c r="H1859">
        <f t="shared" si="434"/>
        <v>0.23174999999998833</v>
      </c>
      <c r="I1859">
        <f t="shared" si="422"/>
        <v>323.99999999943975</v>
      </c>
      <c r="J1859">
        <f t="shared" si="423"/>
        <v>6.0541612784961521E-3</v>
      </c>
      <c r="K1859">
        <f t="shared" si="424"/>
        <v>-15.609771740622502</v>
      </c>
      <c r="L1859">
        <f t="shared" si="425"/>
        <v>3.9769296294121147E-5</v>
      </c>
      <c r="M1859">
        <f>J1859/SQRT('Exhaust Gas Math'!$E$14*$B$21*$B$23)</f>
        <v>1.0277897820762438E-4</v>
      </c>
      <c r="N1859">
        <f t="shared" si="426"/>
        <v>7.7515449034331919E-3</v>
      </c>
      <c r="O1859">
        <f t="shared" si="427"/>
        <v>0</v>
      </c>
      <c r="P1859">
        <f t="shared" si="428"/>
        <v>0</v>
      </c>
      <c r="Q1859">
        <f>($B$16/2)*(COS((ACOS((2*'Intake Valve Fxn Scratch'!$B$1)/$B$16-1)/($B$17/2))*(I1859-($B$17/2)))+1)*P1859</f>
        <v>0</v>
      </c>
      <c r="R1859">
        <f t="shared" si="429"/>
        <v>0</v>
      </c>
      <c r="S1859">
        <f t="shared" si="430"/>
        <v>0</v>
      </c>
      <c r="T1859">
        <f>S1859*'Exhaust Gas Math'!$C$14</f>
        <v>0</v>
      </c>
      <c r="U1859">
        <f>(T1859/'Exhaust Gas Math'!$B$14)+('Exhaust Gas Math'!$D$10)</f>
        <v>4.4059320573952224E-4</v>
      </c>
      <c r="V1859">
        <f>('Exhaust Gas Math'!$E$10*(2.53982214E-12*V1858^4 - 0.0000000071629564556*V1858^3 + 7.56281407226508E-06*V1858^2 - 0.00322508455050905*V1858 + 1.62997098133725)*$B$24+T1859*'Exhaust Gas Math'!$D$14*$B$23)/('Exhaust Gas Math'!$E$10*(2.53982214E-12*V1858^4 - 0.0000000071629564556*V1858^3 + 7.56281407226508E-06*V1858^2 - 0.00322508455050905*V1858 + 1.62997098133725)+T1859*'Exhaust Gas Math'!$D$14)</f>
        <v>1100</v>
      </c>
      <c r="W1859">
        <f>(353.3116967483*V1859^-1.0020802909)*('Exhaust Gas Math'!$E$10/(T1859+'Exhaust Gas Math'!$E$10))+(357.4500179626*V1859^-1.0038444015 )*(T1859/(T1859+'Exhaust Gas Math'!$E$10))</f>
        <v>0.31654710700089367</v>
      </c>
      <c r="X1859">
        <f t="shared" si="431"/>
        <v>0</v>
      </c>
      <c r="Y1859">
        <f t="shared" si="432"/>
        <v>101325</v>
      </c>
      <c r="Z1859">
        <f t="shared" si="433"/>
        <v>101325</v>
      </c>
    </row>
    <row r="1860" spans="5:26" x14ac:dyDescent="0.2">
      <c r="E1860">
        <f t="shared" ref="E1860:E1923" si="435">H1860</f>
        <v>0.23187499999998831</v>
      </c>
      <c r="F1860">
        <f t="shared" ref="F1860:F1923" si="436">Z1860</f>
        <v>101325</v>
      </c>
      <c r="H1860">
        <f t="shared" si="434"/>
        <v>0.23187499999998831</v>
      </c>
      <c r="I1860">
        <f t="shared" si="422"/>
        <v>329.99999999943975</v>
      </c>
      <c r="J1860">
        <f t="shared" si="423"/>
        <v>4.246994700188314E-3</v>
      </c>
      <c r="K1860">
        <f t="shared" si="424"/>
        <v>-13.278464949397799</v>
      </c>
      <c r="L1860">
        <f t="shared" si="425"/>
        <v>3.9769296294121147E-5</v>
      </c>
      <c r="M1860">
        <f>J1860/SQRT('Exhaust Gas Math'!$E$14*$B$21*$B$23)</f>
        <v>7.2099462775953275E-5</v>
      </c>
      <c r="N1860">
        <f t="shared" si="426"/>
        <v>5.2538472646494506E-3</v>
      </c>
      <c r="O1860">
        <f t="shared" si="427"/>
        <v>0</v>
      </c>
      <c r="P1860">
        <f t="shared" si="428"/>
        <v>0</v>
      </c>
      <c r="Q1860">
        <f>($B$16/2)*(COS((ACOS((2*'Intake Valve Fxn Scratch'!$B$1)/$B$16-1)/($B$17/2))*(I1860-($B$17/2)))+1)*P1860</f>
        <v>0</v>
      </c>
      <c r="R1860">
        <f t="shared" si="429"/>
        <v>0</v>
      </c>
      <c r="S1860">
        <f t="shared" si="430"/>
        <v>0</v>
      </c>
      <c r="T1860">
        <f>S1860*'Exhaust Gas Math'!$C$14</f>
        <v>0</v>
      </c>
      <c r="U1860">
        <f>(T1860/'Exhaust Gas Math'!$B$14)+('Exhaust Gas Math'!$D$10)</f>
        <v>4.4059320573952224E-4</v>
      </c>
      <c r="V1860">
        <f>('Exhaust Gas Math'!$E$10*(2.53982214E-12*V1859^4 - 0.0000000071629564556*V1859^3 + 7.56281407226508E-06*V1859^2 - 0.00322508455050905*V1859 + 1.62997098133725)*$B$24+T1860*'Exhaust Gas Math'!$D$14*$B$23)/('Exhaust Gas Math'!$E$10*(2.53982214E-12*V1859^4 - 0.0000000071629564556*V1859^3 + 7.56281407226508E-06*V1859^2 - 0.00322508455050905*V1859 + 1.62997098133725)+T1860*'Exhaust Gas Math'!$D$14)</f>
        <v>1100</v>
      </c>
      <c r="W1860">
        <f>(353.3116967483*V1860^-1.0020802909)*('Exhaust Gas Math'!$E$10/(T1860+'Exhaust Gas Math'!$E$10))+(357.4500179626*V1860^-1.0038444015 )*(T1860/(T1860+'Exhaust Gas Math'!$E$10))</f>
        <v>0.31654710700089367</v>
      </c>
      <c r="X1860">
        <f t="shared" si="431"/>
        <v>0</v>
      </c>
      <c r="Y1860">
        <f t="shared" si="432"/>
        <v>101325</v>
      </c>
      <c r="Z1860">
        <f t="shared" si="433"/>
        <v>101325</v>
      </c>
    </row>
    <row r="1861" spans="5:26" x14ac:dyDescent="0.2">
      <c r="E1861">
        <f t="shared" si="435"/>
        <v>0.2319999999999883</v>
      </c>
      <c r="F1861">
        <f t="shared" si="436"/>
        <v>101325</v>
      </c>
      <c r="H1861">
        <f t="shared" si="434"/>
        <v>0.2319999999999883</v>
      </c>
      <c r="I1861">
        <f t="shared" ref="I1861:I1924" si="437">($B$11*360*H1861)-(720*FLOOR(H1861/(2/$B$11),1))</f>
        <v>335.99999999943793</v>
      </c>
      <c r="J1861">
        <f t="shared" ref="J1861:J1924" si="438">-(($B$4/1000)/2)*COS($B$12*H1861)+(($B$4/1000)/2)</f>
        <v>2.7406089928558308E-3</v>
      </c>
      <c r="K1861">
        <f t="shared" ref="K1861:K1924" si="439">($B$4/1000/2)*$B$12*SIN($B$12*H1861)</f>
        <v>-10.801676517490105</v>
      </c>
      <c r="L1861">
        <f t="shared" ref="L1861:L1924" si="440">$B$8+P1861*(J1861*$B$6)</f>
        <v>3.9769296294121147E-5</v>
      </c>
      <c r="M1861">
        <f>J1861/SQRT('Exhaust Gas Math'!$E$14*$B$21*$B$23)</f>
        <v>4.6526179101445597E-5</v>
      </c>
      <c r="N1861">
        <f t="shared" ref="N1861:N1924" si="441">-(($B$4/1000)/2)*COS($B$12*(H1861-M1861))+(($B$4/1000)/2)</f>
        <v>3.2650381166791816E-3</v>
      </c>
      <c r="O1861">
        <f t="shared" ref="O1861:O1924" si="442">N1861*$B$6*P1861</f>
        <v>0</v>
      </c>
      <c r="P1861">
        <f t="shared" ref="P1861:P1924" si="443">IF(I1861&lt;=$B$17,1,0)</f>
        <v>0</v>
      </c>
      <c r="Q1861">
        <f>($B$16/2)*(COS((ACOS((2*'Intake Valve Fxn Scratch'!$B$1)/$B$16-1)/($B$17/2))*(I1861-($B$17/2)))+1)*P1861</f>
        <v>0</v>
      </c>
      <c r="R1861">
        <f t="shared" ref="R1861:R1924" si="444">Q1861/$B$16</f>
        <v>0</v>
      </c>
      <c r="S1861">
        <f t="shared" ref="S1861:S1924" si="445">P1861*($B$13*R1861*(O1861-O1860)*$B$19+S1860)</f>
        <v>0</v>
      </c>
      <c r="T1861">
        <f>S1861*'Exhaust Gas Math'!$C$14</f>
        <v>0</v>
      </c>
      <c r="U1861">
        <f>(T1861/'Exhaust Gas Math'!$B$14)+('Exhaust Gas Math'!$D$10)</f>
        <v>4.4059320573952224E-4</v>
      </c>
      <c r="V1861">
        <f>('Exhaust Gas Math'!$E$10*(2.53982214E-12*V1860^4 - 0.0000000071629564556*V1860^3 + 7.56281407226508E-06*V1860^2 - 0.00322508455050905*V1860 + 1.62997098133725)*$B$24+T1861*'Exhaust Gas Math'!$D$14*$B$23)/('Exhaust Gas Math'!$E$10*(2.53982214E-12*V1860^4 - 0.0000000071629564556*V1860^3 + 7.56281407226508E-06*V1860^2 - 0.00322508455050905*V1860 + 1.62997098133725)+T1861*'Exhaust Gas Math'!$D$14)</f>
        <v>1100</v>
      </c>
      <c r="W1861">
        <f>(353.3116967483*V1861^-1.0020802909)*('Exhaust Gas Math'!$E$10/(T1861+'Exhaust Gas Math'!$E$10))+(357.4500179626*V1861^-1.0038444015 )*(T1861/(T1861+'Exhaust Gas Math'!$E$10))</f>
        <v>0.31654710700089367</v>
      </c>
      <c r="X1861">
        <f t="shared" ref="X1861:X1924" si="446">P1861*SIGN(K1861)*-0.5*W1861*K1861^2</f>
        <v>0</v>
      </c>
      <c r="Y1861">
        <f t="shared" ref="Y1861:Y1924" si="447">(U1861*$B$21*V1861)/L1861</f>
        <v>101325</v>
      </c>
      <c r="Z1861">
        <f t="shared" ref="Z1861:Z1924" si="448">IF((X1861+Y1861)&lt;$B$22,(X1861+Y1861),$B$22)</f>
        <v>101325</v>
      </c>
    </row>
    <row r="1862" spans="5:26" x14ac:dyDescent="0.2">
      <c r="E1862">
        <f t="shared" si="435"/>
        <v>0.23212499999998829</v>
      </c>
      <c r="F1862">
        <f t="shared" si="436"/>
        <v>101325</v>
      </c>
      <c r="H1862">
        <f t="shared" si="434"/>
        <v>0.23212499999998829</v>
      </c>
      <c r="I1862">
        <f t="shared" si="437"/>
        <v>341.99999999943793</v>
      </c>
      <c r="J1862">
        <f t="shared" si="438"/>
        <v>1.5515084335397042E-3</v>
      </c>
      <c r="K1862">
        <f t="shared" si="439"/>
        <v>-8.2065426572606874</v>
      </c>
      <c r="L1862">
        <f t="shared" si="440"/>
        <v>3.9769296294121147E-5</v>
      </c>
      <c r="M1862">
        <f>J1862/SQRT('Exhaust Gas Math'!$E$14*$B$21*$B$23)</f>
        <v>2.6339313431592793E-5</v>
      </c>
      <c r="N1862">
        <f t="shared" si="441"/>
        <v>1.7749850515387869E-3</v>
      </c>
      <c r="O1862">
        <f t="shared" si="442"/>
        <v>0</v>
      </c>
      <c r="P1862">
        <f t="shared" si="443"/>
        <v>0</v>
      </c>
      <c r="Q1862">
        <f>($B$16/2)*(COS((ACOS((2*'Intake Valve Fxn Scratch'!$B$1)/$B$16-1)/($B$17/2))*(I1862-($B$17/2)))+1)*P1862</f>
        <v>0</v>
      </c>
      <c r="R1862">
        <f t="shared" si="444"/>
        <v>0</v>
      </c>
      <c r="S1862">
        <f t="shared" si="445"/>
        <v>0</v>
      </c>
      <c r="T1862">
        <f>S1862*'Exhaust Gas Math'!$C$14</f>
        <v>0</v>
      </c>
      <c r="U1862">
        <f>(T1862/'Exhaust Gas Math'!$B$14)+('Exhaust Gas Math'!$D$10)</f>
        <v>4.4059320573952224E-4</v>
      </c>
      <c r="V1862">
        <f>('Exhaust Gas Math'!$E$10*(2.53982214E-12*V1861^4 - 0.0000000071629564556*V1861^3 + 7.56281407226508E-06*V1861^2 - 0.00322508455050905*V1861 + 1.62997098133725)*$B$24+T1862*'Exhaust Gas Math'!$D$14*$B$23)/('Exhaust Gas Math'!$E$10*(2.53982214E-12*V1861^4 - 0.0000000071629564556*V1861^3 + 7.56281407226508E-06*V1861^2 - 0.00322508455050905*V1861 + 1.62997098133725)+T1862*'Exhaust Gas Math'!$D$14)</f>
        <v>1100</v>
      </c>
      <c r="W1862">
        <f>(353.3116967483*V1862^-1.0020802909)*('Exhaust Gas Math'!$E$10/(T1862+'Exhaust Gas Math'!$E$10))+(357.4500179626*V1862^-1.0038444015 )*(T1862/(T1862+'Exhaust Gas Math'!$E$10))</f>
        <v>0.31654710700089367</v>
      </c>
      <c r="X1862">
        <f t="shared" si="446"/>
        <v>0</v>
      </c>
      <c r="Y1862">
        <f t="shared" si="447"/>
        <v>101325</v>
      </c>
      <c r="Z1862">
        <f t="shared" si="448"/>
        <v>101325</v>
      </c>
    </row>
    <row r="1863" spans="5:26" x14ac:dyDescent="0.2">
      <c r="E1863">
        <f t="shared" si="435"/>
        <v>0.23224999999998827</v>
      </c>
      <c r="F1863">
        <f t="shared" si="436"/>
        <v>101325</v>
      </c>
      <c r="H1863">
        <f t="shared" ref="H1863:H1926" si="449">H1862+$B$2</f>
        <v>0.23224999999998827</v>
      </c>
      <c r="I1863">
        <f t="shared" si="437"/>
        <v>347.99999999943793</v>
      </c>
      <c r="J1863">
        <f t="shared" si="438"/>
        <v>6.9272105680309379E-4</v>
      </c>
      <c r="K1863">
        <f t="shared" si="439"/>
        <v>-5.5214961983488893</v>
      </c>
      <c r="L1863">
        <f t="shared" si="440"/>
        <v>3.9769296294121147E-5</v>
      </c>
      <c r="M1863">
        <f>J1863/SQRT('Exhaust Gas Math'!$E$14*$B$21*$B$23)</f>
        <v>1.176003729104703E-5</v>
      </c>
      <c r="N1863">
        <f t="shared" si="441"/>
        <v>7.5915782826476569E-4</v>
      </c>
      <c r="O1863">
        <f t="shared" si="442"/>
        <v>0</v>
      </c>
      <c r="P1863">
        <f t="shared" si="443"/>
        <v>0</v>
      </c>
      <c r="Q1863">
        <f>($B$16/2)*(COS((ACOS((2*'Intake Valve Fxn Scratch'!$B$1)/$B$16-1)/($B$17/2))*(I1863-($B$17/2)))+1)*P1863</f>
        <v>0</v>
      </c>
      <c r="R1863">
        <f t="shared" si="444"/>
        <v>0</v>
      </c>
      <c r="S1863">
        <f t="shared" si="445"/>
        <v>0</v>
      </c>
      <c r="T1863">
        <f>S1863*'Exhaust Gas Math'!$C$14</f>
        <v>0</v>
      </c>
      <c r="U1863">
        <f>(T1863/'Exhaust Gas Math'!$B$14)+('Exhaust Gas Math'!$D$10)</f>
        <v>4.4059320573952224E-4</v>
      </c>
      <c r="V1863">
        <f>('Exhaust Gas Math'!$E$10*(2.53982214E-12*V1862^4 - 0.0000000071629564556*V1862^3 + 7.56281407226508E-06*V1862^2 - 0.00322508455050905*V1862 + 1.62997098133725)*$B$24+T1863*'Exhaust Gas Math'!$D$14*$B$23)/('Exhaust Gas Math'!$E$10*(2.53982214E-12*V1862^4 - 0.0000000071629564556*V1862^3 + 7.56281407226508E-06*V1862^2 - 0.00322508455050905*V1862 + 1.62997098133725)+T1863*'Exhaust Gas Math'!$D$14)</f>
        <v>1100</v>
      </c>
      <c r="W1863">
        <f>(353.3116967483*V1863^-1.0020802909)*('Exhaust Gas Math'!$E$10/(T1863+'Exhaust Gas Math'!$E$10))+(357.4500179626*V1863^-1.0038444015 )*(T1863/(T1863+'Exhaust Gas Math'!$E$10))</f>
        <v>0.31654710700089367</v>
      </c>
      <c r="X1863">
        <f t="shared" si="446"/>
        <v>0</v>
      </c>
      <c r="Y1863">
        <f t="shared" si="447"/>
        <v>101325</v>
      </c>
      <c r="Z1863">
        <f t="shared" si="448"/>
        <v>101325</v>
      </c>
    </row>
    <row r="1864" spans="5:26" x14ac:dyDescent="0.2">
      <c r="E1864">
        <f t="shared" si="435"/>
        <v>0.23237499999998826</v>
      </c>
      <c r="F1864">
        <f t="shared" si="436"/>
        <v>101325</v>
      </c>
      <c r="H1864">
        <f t="shared" si="449"/>
        <v>0.23237499999998826</v>
      </c>
      <c r="I1864">
        <f t="shared" si="437"/>
        <v>353.99999999943611</v>
      </c>
      <c r="J1864">
        <f t="shared" si="438"/>
        <v>1.7365591685832016E-4</v>
      </c>
      <c r="K1864">
        <f t="shared" si="439"/>
        <v>-2.7759550716406349</v>
      </c>
      <c r="L1864">
        <f t="shared" si="440"/>
        <v>3.9769296294121147E-5</v>
      </c>
      <c r="M1864">
        <f>J1864/SQRT('Exhaust Gas Math'!$E$14*$B$21*$B$23)</f>
        <v>2.9480842801134939E-6</v>
      </c>
      <c r="N1864">
        <f t="shared" si="441"/>
        <v>1.8193581050627433E-4</v>
      </c>
      <c r="O1864">
        <f t="shared" si="442"/>
        <v>0</v>
      </c>
      <c r="P1864">
        <f t="shared" si="443"/>
        <v>0</v>
      </c>
      <c r="Q1864">
        <f>($B$16/2)*(COS((ACOS((2*'Intake Valve Fxn Scratch'!$B$1)/$B$16-1)/($B$17/2))*(I1864-($B$17/2)))+1)*P1864</f>
        <v>0</v>
      </c>
      <c r="R1864">
        <f t="shared" si="444"/>
        <v>0</v>
      </c>
      <c r="S1864">
        <f t="shared" si="445"/>
        <v>0</v>
      </c>
      <c r="T1864">
        <f>S1864*'Exhaust Gas Math'!$C$14</f>
        <v>0</v>
      </c>
      <c r="U1864">
        <f>(T1864/'Exhaust Gas Math'!$B$14)+('Exhaust Gas Math'!$D$10)</f>
        <v>4.4059320573952224E-4</v>
      </c>
      <c r="V1864">
        <f>('Exhaust Gas Math'!$E$10*(2.53982214E-12*V1863^4 - 0.0000000071629564556*V1863^3 + 7.56281407226508E-06*V1863^2 - 0.00322508455050905*V1863 + 1.62997098133725)*$B$24+T1864*'Exhaust Gas Math'!$D$14*$B$23)/('Exhaust Gas Math'!$E$10*(2.53982214E-12*V1863^4 - 0.0000000071629564556*V1863^3 + 7.56281407226508E-06*V1863^2 - 0.00322508455050905*V1863 + 1.62997098133725)+T1864*'Exhaust Gas Math'!$D$14)</f>
        <v>1100</v>
      </c>
      <c r="W1864">
        <f>(353.3116967483*V1864^-1.0020802909)*('Exhaust Gas Math'!$E$10/(T1864+'Exhaust Gas Math'!$E$10))+(357.4500179626*V1864^-1.0038444015 )*(T1864/(T1864+'Exhaust Gas Math'!$E$10))</f>
        <v>0.31654710700089367</v>
      </c>
      <c r="X1864">
        <f t="shared" si="446"/>
        <v>0</v>
      </c>
      <c r="Y1864">
        <f t="shared" si="447"/>
        <v>101325</v>
      </c>
      <c r="Z1864">
        <f t="shared" si="448"/>
        <v>101325</v>
      </c>
    </row>
    <row r="1865" spans="5:26" x14ac:dyDescent="0.2">
      <c r="E1865">
        <f t="shared" si="435"/>
        <v>0.23249999999998824</v>
      </c>
      <c r="F1865">
        <f t="shared" si="436"/>
        <v>101325</v>
      </c>
      <c r="H1865">
        <f t="shared" si="449"/>
        <v>0.23249999999998824</v>
      </c>
      <c r="I1865">
        <f t="shared" si="437"/>
        <v>359.99999999943611</v>
      </c>
      <c r="J1865">
        <f t="shared" si="438"/>
        <v>0</v>
      </c>
      <c r="K1865">
        <f t="shared" si="439"/>
        <v>-2.6154892000965163E-10</v>
      </c>
      <c r="L1865">
        <f t="shared" si="440"/>
        <v>3.9769296294121147E-5</v>
      </c>
      <c r="M1865">
        <f>J1865/SQRT('Exhaust Gas Math'!$E$14*$B$21*$B$23)</f>
        <v>0</v>
      </c>
      <c r="N1865">
        <f t="shared" si="441"/>
        <v>0</v>
      </c>
      <c r="O1865">
        <f t="shared" si="442"/>
        <v>0</v>
      </c>
      <c r="P1865">
        <f t="shared" si="443"/>
        <v>0</v>
      </c>
      <c r="Q1865">
        <f>($B$16/2)*(COS((ACOS((2*'Intake Valve Fxn Scratch'!$B$1)/$B$16-1)/($B$17/2))*(I1865-($B$17/2)))+1)*P1865</f>
        <v>0</v>
      </c>
      <c r="R1865">
        <f t="shared" si="444"/>
        <v>0</v>
      </c>
      <c r="S1865">
        <f t="shared" si="445"/>
        <v>0</v>
      </c>
      <c r="T1865">
        <f>S1865*'Exhaust Gas Math'!$C$14</f>
        <v>0</v>
      </c>
      <c r="U1865">
        <f>(T1865/'Exhaust Gas Math'!$B$14)+('Exhaust Gas Math'!$D$10)</f>
        <v>4.4059320573952224E-4</v>
      </c>
      <c r="V1865">
        <f>('Exhaust Gas Math'!$E$10*(2.53982214E-12*V1864^4 - 0.0000000071629564556*V1864^3 + 7.56281407226508E-06*V1864^2 - 0.00322508455050905*V1864 + 1.62997098133725)*$B$24+T1865*'Exhaust Gas Math'!$D$14*$B$23)/('Exhaust Gas Math'!$E$10*(2.53982214E-12*V1864^4 - 0.0000000071629564556*V1864^3 + 7.56281407226508E-06*V1864^2 - 0.00322508455050905*V1864 + 1.62997098133725)+T1865*'Exhaust Gas Math'!$D$14)</f>
        <v>1100</v>
      </c>
      <c r="W1865">
        <f>(353.3116967483*V1865^-1.0020802909)*('Exhaust Gas Math'!$E$10/(T1865+'Exhaust Gas Math'!$E$10))+(357.4500179626*V1865^-1.0038444015 )*(T1865/(T1865+'Exhaust Gas Math'!$E$10))</f>
        <v>0.31654710700089367</v>
      </c>
      <c r="X1865">
        <f t="shared" si="446"/>
        <v>0</v>
      </c>
      <c r="Y1865">
        <f t="shared" si="447"/>
        <v>101325</v>
      </c>
      <c r="Z1865">
        <f t="shared" si="448"/>
        <v>101325</v>
      </c>
    </row>
    <row r="1866" spans="5:26" x14ac:dyDescent="0.2">
      <c r="E1866">
        <f t="shared" si="435"/>
        <v>0.23262499999998823</v>
      </c>
      <c r="F1866">
        <f t="shared" si="436"/>
        <v>101325</v>
      </c>
      <c r="H1866">
        <f t="shared" si="449"/>
        <v>0.23262499999998823</v>
      </c>
      <c r="I1866">
        <f t="shared" si="437"/>
        <v>365.99999999943429</v>
      </c>
      <c r="J1866">
        <f t="shared" si="438"/>
        <v>1.7365591679305292E-4</v>
      </c>
      <c r="K1866">
        <f t="shared" si="439"/>
        <v>2.7759550711204026</v>
      </c>
      <c r="L1866">
        <f t="shared" si="440"/>
        <v>3.9769296294121147E-5</v>
      </c>
      <c r="M1866">
        <f>J1866/SQRT('Exhaust Gas Math'!$E$14*$B$21*$B$23)</f>
        <v>2.9480842790054791E-6</v>
      </c>
      <c r="N1866">
        <f t="shared" si="441"/>
        <v>1.6556832806740446E-4</v>
      </c>
      <c r="O1866">
        <f t="shared" si="442"/>
        <v>0</v>
      </c>
      <c r="P1866">
        <f t="shared" si="443"/>
        <v>0</v>
      </c>
      <c r="Q1866">
        <f>($B$16/2)*(COS((ACOS((2*'Intake Valve Fxn Scratch'!$B$1)/$B$16-1)/($B$17/2))*(I1866-($B$17/2)))+1)*P1866</f>
        <v>0</v>
      </c>
      <c r="R1866">
        <f t="shared" si="444"/>
        <v>0</v>
      </c>
      <c r="S1866">
        <f t="shared" si="445"/>
        <v>0</v>
      </c>
      <c r="T1866">
        <f>S1866*'Exhaust Gas Math'!$C$14</f>
        <v>0</v>
      </c>
      <c r="U1866">
        <f>(T1866/'Exhaust Gas Math'!$B$14)+('Exhaust Gas Math'!$D$10)</f>
        <v>4.4059320573952224E-4</v>
      </c>
      <c r="V1866">
        <f>('Exhaust Gas Math'!$E$10*(2.53982214E-12*V1865^4 - 0.0000000071629564556*V1865^3 + 7.56281407226508E-06*V1865^2 - 0.00322508455050905*V1865 + 1.62997098133725)*$B$24+T1866*'Exhaust Gas Math'!$D$14*$B$23)/('Exhaust Gas Math'!$E$10*(2.53982214E-12*V1865^4 - 0.0000000071629564556*V1865^3 + 7.56281407226508E-06*V1865^2 - 0.00322508455050905*V1865 + 1.62997098133725)+T1866*'Exhaust Gas Math'!$D$14)</f>
        <v>1100</v>
      </c>
      <c r="W1866">
        <f>(353.3116967483*V1866^-1.0020802909)*('Exhaust Gas Math'!$E$10/(T1866+'Exhaust Gas Math'!$E$10))+(357.4500179626*V1866^-1.0038444015 )*(T1866/(T1866+'Exhaust Gas Math'!$E$10))</f>
        <v>0.31654710700089367</v>
      </c>
      <c r="X1866">
        <f t="shared" si="446"/>
        <v>0</v>
      </c>
      <c r="Y1866">
        <f t="shared" si="447"/>
        <v>101325</v>
      </c>
      <c r="Z1866">
        <f t="shared" si="448"/>
        <v>101325</v>
      </c>
    </row>
    <row r="1867" spans="5:26" x14ac:dyDescent="0.2">
      <c r="E1867">
        <f t="shared" si="435"/>
        <v>0.23274999999998822</v>
      </c>
      <c r="F1867">
        <f t="shared" si="436"/>
        <v>101325</v>
      </c>
      <c r="H1867">
        <f t="shared" si="449"/>
        <v>0.23274999999998822</v>
      </c>
      <c r="I1867">
        <f t="shared" si="437"/>
        <v>371.99999999943429</v>
      </c>
      <c r="J1867">
        <f t="shared" si="438"/>
        <v>6.9272105667327055E-4</v>
      </c>
      <c r="K1867">
        <f t="shared" si="439"/>
        <v>5.521496197837223</v>
      </c>
      <c r="L1867">
        <f t="shared" si="440"/>
        <v>3.9769296294121147E-5</v>
      </c>
      <c r="M1867">
        <f>J1867/SQRT('Exhaust Gas Math'!$E$14*$B$21*$B$23)</f>
        <v>1.1760037288843074E-5</v>
      </c>
      <c r="N1867">
        <f t="shared" si="441"/>
        <v>6.2929392662093228E-4</v>
      </c>
      <c r="O1867">
        <f t="shared" si="442"/>
        <v>0</v>
      </c>
      <c r="P1867">
        <f t="shared" si="443"/>
        <v>0</v>
      </c>
      <c r="Q1867">
        <f>($B$16/2)*(COS((ACOS((2*'Intake Valve Fxn Scratch'!$B$1)/$B$16-1)/($B$17/2))*(I1867-($B$17/2)))+1)*P1867</f>
        <v>0</v>
      </c>
      <c r="R1867">
        <f t="shared" si="444"/>
        <v>0</v>
      </c>
      <c r="S1867">
        <f t="shared" si="445"/>
        <v>0</v>
      </c>
      <c r="T1867">
        <f>S1867*'Exhaust Gas Math'!$C$14</f>
        <v>0</v>
      </c>
      <c r="U1867">
        <f>(T1867/'Exhaust Gas Math'!$B$14)+('Exhaust Gas Math'!$D$10)</f>
        <v>4.4059320573952224E-4</v>
      </c>
      <c r="V1867">
        <f>('Exhaust Gas Math'!$E$10*(2.53982214E-12*V1866^4 - 0.0000000071629564556*V1866^3 + 7.56281407226508E-06*V1866^2 - 0.00322508455050905*V1866 + 1.62997098133725)*$B$24+T1867*'Exhaust Gas Math'!$D$14*$B$23)/('Exhaust Gas Math'!$E$10*(2.53982214E-12*V1866^4 - 0.0000000071629564556*V1866^3 + 7.56281407226508E-06*V1866^2 - 0.00322508455050905*V1866 + 1.62997098133725)+T1867*'Exhaust Gas Math'!$D$14)</f>
        <v>1100</v>
      </c>
      <c r="W1867">
        <f>(353.3116967483*V1867^-1.0020802909)*('Exhaust Gas Math'!$E$10/(T1867+'Exhaust Gas Math'!$E$10))+(357.4500179626*V1867^-1.0038444015 )*(T1867/(T1867+'Exhaust Gas Math'!$E$10))</f>
        <v>0.31654710700089367</v>
      </c>
      <c r="X1867">
        <f t="shared" si="446"/>
        <v>0</v>
      </c>
      <c r="Y1867">
        <f t="shared" si="447"/>
        <v>101325</v>
      </c>
      <c r="Z1867">
        <f t="shared" si="448"/>
        <v>101325</v>
      </c>
    </row>
    <row r="1868" spans="5:26" x14ac:dyDescent="0.2">
      <c r="E1868">
        <f t="shared" si="435"/>
        <v>0.2328749999999882</v>
      </c>
      <c r="F1868">
        <f t="shared" si="436"/>
        <v>101325</v>
      </c>
      <c r="H1868">
        <f t="shared" si="449"/>
        <v>0.2328749999999882</v>
      </c>
      <c r="I1868">
        <f t="shared" si="437"/>
        <v>377.99999999943429</v>
      </c>
      <c r="J1868">
        <f t="shared" si="438"/>
        <v>1.5515084333470354E-3</v>
      </c>
      <c r="K1868">
        <f t="shared" si="439"/>
        <v>8.2065426567639097</v>
      </c>
      <c r="L1868">
        <f t="shared" si="440"/>
        <v>3.9769296294121147E-5</v>
      </c>
      <c r="M1868">
        <f>J1868/SQRT('Exhaust Gas Math'!$E$14*$B$21*$B$23)</f>
        <v>2.6339313428321935E-5</v>
      </c>
      <c r="N1868">
        <f t="shared" si="441"/>
        <v>1.3427107344710296E-3</v>
      </c>
      <c r="O1868">
        <f t="shared" si="442"/>
        <v>0</v>
      </c>
      <c r="P1868">
        <f t="shared" si="443"/>
        <v>0</v>
      </c>
      <c r="Q1868">
        <f>($B$16/2)*(COS((ACOS((2*'Intake Valve Fxn Scratch'!$B$1)/$B$16-1)/($B$17/2))*(I1868-($B$17/2)))+1)*P1868</f>
        <v>0</v>
      </c>
      <c r="R1868">
        <f t="shared" si="444"/>
        <v>0</v>
      </c>
      <c r="S1868">
        <f t="shared" si="445"/>
        <v>0</v>
      </c>
      <c r="T1868">
        <f>S1868*'Exhaust Gas Math'!$C$14</f>
        <v>0</v>
      </c>
      <c r="U1868">
        <f>(T1868/'Exhaust Gas Math'!$B$14)+('Exhaust Gas Math'!$D$10)</f>
        <v>4.4059320573952224E-4</v>
      </c>
      <c r="V1868">
        <f>('Exhaust Gas Math'!$E$10*(2.53982214E-12*V1867^4 - 0.0000000071629564556*V1867^3 + 7.56281407226508E-06*V1867^2 - 0.00322508455050905*V1867 + 1.62997098133725)*$B$24+T1868*'Exhaust Gas Math'!$D$14*$B$23)/('Exhaust Gas Math'!$E$10*(2.53982214E-12*V1867^4 - 0.0000000071629564556*V1867^3 + 7.56281407226508E-06*V1867^2 - 0.00322508455050905*V1867 + 1.62997098133725)+T1868*'Exhaust Gas Math'!$D$14)</f>
        <v>1100</v>
      </c>
      <c r="W1868">
        <f>(353.3116967483*V1868^-1.0020802909)*('Exhaust Gas Math'!$E$10/(T1868+'Exhaust Gas Math'!$E$10))+(357.4500179626*V1868^-1.0038444015 )*(T1868/(T1868+'Exhaust Gas Math'!$E$10))</f>
        <v>0.31654710700089367</v>
      </c>
      <c r="X1868">
        <f t="shared" si="446"/>
        <v>0</v>
      </c>
      <c r="Y1868">
        <f t="shared" si="447"/>
        <v>101325</v>
      </c>
      <c r="Z1868">
        <f t="shared" si="448"/>
        <v>101325</v>
      </c>
    </row>
    <row r="1869" spans="5:26" x14ac:dyDescent="0.2">
      <c r="E1869">
        <f t="shared" si="435"/>
        <v>0.23299999999998819</v>
      </c>
      <c r="F1869">
        <f t="shared" si="436"/>
        <v>101325</v>
      </c>
      <c r="H1869">
        <f t="shared" si="449"/>
        <v>0.23299999999998819</v>
      </c>
      <c r="I1869">
        <f t="shared" si="437"/>
        <v>383.99999999943248</v>
      </c>
      <c r="J1869">
        <f t="shared" si="438"/>
        <v>2.7406089926022316E-3</v>
      </c>
      <c r="K1869">
        <f t="shared" si="439"/>
        <v>10.80167651701292</v>
      </c>
      <c r="L1869">
        <f t="shared" si="440"/>
        <v>3.9769296294121147E-5</v>
      </c>
      <c r="M1869">
        <f>J1869/SQRT('Exhaust Gas Math'!$E$14*$B$21*$B$23)</f>
        <v>4.6526179097140352E-5</v>
      </c>
      <c r="N1869">
        <f t="shared" si="441"/>
        <v>2.2601711313996777E-3</v>
      </c>
      <c r="O1869">
        <f t="shared" si="442"/>
        <v>0</v>
      </c>
      <c r="P1869">
        <f t="shared" si="443"/>
        <v>0</v>
      </c>
      <c r="Q1869">
        <f>($B$16/2)*(COS((ACOS((2*'Intake Valve Fxn Scratch'!$B$1)/$B$16-1)/($B$17/2))*(I1869-($B$17/2)))+1)*P1869</f>
        <v>0</v>
      </c>
      <c r="R1869">
        <f t="shared" si="444"/>
        <v>0</v>
      </c>
      <c r="S1869">
        <f t="shared" si="445"/>
        <v>0</v>
      </c>
      <c r="T1869">
        <f>S1869*'Exhaust Gas Math'!$C$14</f>
        <v>0</v>
      </c>
      <c r="U1869">
        <f>(T1869/'Exhaust Gas Math'!$B$14)+('Exhaust Gas Math'!$D$10)</f>
        <v>4.4059320573952224E-4</v>
      </c>
      <c r="V1869">
        <f>('Exhaust Gas Math'!$E$10*(2.53982214E-12*V1868^4 - 0.0000000071629564556*V1868^3 + 7.56281407226508E-06*V1868^2 - 0.00322508455050905*V1868 + 1.62997098133725)*$B$24+T1869*'Exhaust Gas Math'!$D$14*$B$23)/('Exhaust Gas Math'!$E$10*(2.53982214E-12*V1868^4 - 0.0000000071629564556*V1868^3 + 7.56281407226508E-06*V1868^2 - 0.00322508455050905*V1868 + 1.62997098133725)+T1869*'Exhaust Gas Math'!$D$14)</f>
        <v>1100</v>
      </c>
      <c r="W1869">
        <f>(353.3116967483*V1869^-1.0020802909)*('Exhaust Gas Math'!$E$10/(T1869+'Exhaust Gas Math'!$E$10))+(357.4500179626*V1869^-1.0038444015 )*(T1869/(T1869+'Exhaust Gas Math'!$E$10))</f>
        <v>0.31654710700089367</v>
      </c>
      <c r="X1869">
        <f t="shared" si="446"/>
        <v>0</v>
      </c>
      <c r="Y1869">
        <f t="shared" si="447"/>
        <v>101325</v>
      </c>
      <c r="Z1869">
        <f t="shared" si="448"/>
        <v>101325</v>
      </c>
    </row>
    <row r="1870" spans="5:26" x14ac:dyDescent="0.2">
      <c r="E1870">
        <f t="shared" si="435"/>
        <v>0.23312499999998818</v>
      </c>
      <c r="F1870">
        <f t="shared" si="436"/>
        <v>101325</v>
      </c>
      <c r="H1870">
        <f t="shared" si="449"/>
        <v>0.23312499999998818</v>
      </c>
      <c r="I1870">
        <f t="shared" si="437"/>
        <v>389.99999999943248</v>
      </c>
      <c r="J1870">
        <f t="shared" si="438"/>
        <v>4.2469946998765669E-3</v>
      </c>
      <c r="K1870">
        <f t="shared" si="439"/>
        <v>13.278464948945437</v>
      </c>
      <c r="L1870">
        <f t="shared" si="440"/>
        <v>3.9769296294121147E-5</v>
      </c>
      <c r="M1870">
        <f>J1870/SQRT('Exhaust Gas Math'!$E$14*$B$21*$B$23)</f>
        <v>7.2099462770660864E-5</v>
      </c>
      <c r="N1870">
        <f t="shared" si="441"/>
        <v>3.340270960018734E-3</v>
      </c>
      <c r="O1870">
        <f t="shared" si="442"/>
        <v>0</v>
      </c>
      <c r="P1870">
        <f t="shared" si="443"/>
        <v>0</v>
      </c>
      <c r="Q1870">
        <f>($B$16/2)*(COS((ACOS((2*'Intake Valve Fxn Scratch'!$B$1)/$B$16-1)/($B$17/2))*(I1870-($B$17/2)))+1)*P1870</f>
        <v>0</v>
      </c>
      <c r="R1870">
        <f t="shared" si="444"/>
        <v>0</v>
      </c>
      <c r="S1870">
        <f t="shared" si="445"/>
        <v>0</v>
      </c>
      <c r="T1870">
        <f>S1870*'Exhaust Gas Math'!$C$14</f>
        <v>0</v>
      </c>
      <c r="U1870">
        <f>(T1870/'Exhaust Gas Math'!$B$14)+('Exhaust Gas Math'!$D$10)</f>
        <v>4.4059320573952224E-4</v>
      </c>
      <c r="V1870">
        <f>('Exhaust Gas Math'!$E$10*(2.53982214E-12*V1869^4 - 0.0000000071629564556*V1869^3 + 7.56281407226508E-06*V1869^2 - 0.00322508455050905*V1869 + 1.62997098133725)*$B$24+T1870*'Exhaust Gas Math'!$D$14*$B$23)/('Exhaust Gas Math'!$E$10*(2.53982214E-12*V1869^4 - 0.0000000071629564556*V1869^3 + 7.56281407226508E-06*V1869^2 - 0.00322508455050905*V1869 + 1.62997098133725)+T1870*'Exhaust Gas Math'!$D$14)</f>
        <v>1100</v>
      </c>
      <c r="W1870">
        <f>(353.3116967483*V1870^-1.0020802909)*('Exhaust Gas Math'!$E$10/(T1870+'Exhaust Gas Math'!$E$10))+(357.4500179626*V1870^-1.0038444015 )*(T1870/(T1870+'Exhaust Gas Math'!$E$10))</f>
        <v>0.31654710700089367</v>
      </c>
      <c r="X1870">
        <f t="shared" si="446"/>
        <v>0</v>
      </c>
      <c r="Y1870">
        <f t="shared" si="447"/>
        <v>101325</v>
      </c>
      <c r="Z1870">
        <f t="shared" si="448"/>
        <v>101325</v>
      </c>
    </row>
    <row r="1871" spans="5:26" x14ac:dyDescent="0.2">
      <c r="E1871">
        <f t="shared" si="435"/>
        <v>0.23324999999998816</v>
      </c>
      <c r="F1871">
        <f t="shared" si="436"/>
        <v>101325</v>
      </c>
      <c r="H1871">
        <f t="shared" si="449"/>
        <v>0.23324999999998816</v>
      </c>
      <c r="I1871">
        <f t="shared" si="437"/>
        <v>395.99999999943248</v>
      </c>
      <c r="J1871">
        <f t="shared" si="438"/>
        <v>6.054161278129664E-3</v>
      </c>
      <c r="K1871">
        <f t="shared" si="439"/>
        <v>15.609771740199918</v>
      </c>
      <c r="L1871">
        <f t="shared" si="440"/>
        <v>3.9769296294121147E-5</v>
      </c>
      <c r="M1871">
        <f>J1871/SQRT('Exhaust Gas Math'!$E$14*$B$21*$B$23)</f>
        <v>1.0277897820140266E-4</v>
      </c>
      <c r="N1871">
        <f t="shared" si="441"/>
        <v>4.5467954921267761E-3</v>
      </c>
      <c r="O1871">
        <f t="shared" si="442"/>
        <v>0</v>
      </c>
      <c r="P1871">
        <f t="shared" si="443"/>
        <v>0</v>
      </c>
      <c r="Q1871">
        <f>($B$16/2)*(COS((ACOS((2*'Intake Valve Fxn Scratch'!$B$1)/$B$16-1)/($B$17/2))*(I1871-($B$17/2)))+1)*P1871</f>
        <v>0</v>
      </c>
      <c r="R1871">
        <f t="shared" si="444"/>
        <v>0</v>
      </c>
      <c r="S1871">
        <f t="shared" si="445"/>
        <v>0</v>
      </c>
      <c r="T1871">
        <f>S1871*'Exhaust Gas Math'!$C$14</f>
        <v>0</v>
      </c>
      <c r="U1871">
        <f>(T1871/'Exhaust Gas Math'!$B$14)+('Exhaust Gas Math'!$D$10)</f>
        <v>4.4059320573952224E-4</v>
      </c>
      <c r="V1871">
        <f>('Exhaust Gas Math'!$E$10*(2.53982214E-12*V1870^4 - 0.0000000071629564556*V1870^3 + 7.56281407226508E-06*V1870^2 - 0.00322508455050905*V1870 + 1.62997098133725)*$B$24+T1871*'Exhaust Gas Math'!$D$14*$B$23)/('Exhaust Gas Math'!$E$10*(2.53982214E-12*V1870^4 - 0.0000000071629564556*V1870^3 + 7.56281407226508E-06*V1870^2 - 0.00322508455050905*V1870 + 1.62997098133725)+T1871*'Exhaust Gas Math'!$D$14)</f>
        <v>1100</v>
      </c>
      <c r="W1871">
        <f>(353.3116967483*V1871^-1.0020802909)*('Exhaust Gas Math'!$E$10/(T1871+'Exhaust Gas Math'!$E$10))+(357.4500179626*V1871^-1.0038444015 )*(T1871/(T1871+'Exhaust Gas Math'!$E$10))</f>
        <v>0.31654710700089367</v>
      </c>
      <c r="X1871">
        <f t="shared" si="446"/>
        <v>0</v>
      </c>
      <c r="Y1871">
        <f t="shared" si="447"/>
        <v>101325</v>
      </c>
      <c r="Z1871">
        <f t="shared" si="448"/>
        <v>101325</v>
      </c>
    </row>
    <row r="1872" spans="5:26" x14ac:dyDescent="0.2">
      <c r="E1872">
        <f t="shared" si="435"/>
        <v>0.23337499999998815</v>
      </c>
      <c r="F1872">
        <f t="shared" si="436"/>
        <v>101325</v>
      </c>
      <c r="H1872">
        <f t="shared" si="449"/>
        <v>0.23337499999998815</v>
      </c>
      <c r="I1872">
        <f t="shared" si="437"/>
        <v>401.99999999943066</v>
      </c>
      <c r="J1872">
        <f t="shared" si="438"/>
        <v>8.142309032156278E-3</v>
      </c>
      <c r="K1872">
        <f t="shared" si="439"/>
        <v>17.770054605714073</v>
      </c>
      <c r="L1872">
        <f t="shared" si="440"/>
        <v>3.9769296294121147E-5</v>
      </c>
      <c r="M1872">
        <f>J1872/SQRT('Exhaust Gas Math'!$E$14*$B$21*$B$23)</f>
        <v>1.3822859419820546E-4</v>
      </c>
      <c r="N1872">
        <f t="shared" si="441"/>
        <v>5.8492450476789332E-3</v>
      </c>
      <c r="O1872">
        <f t="shared" si="442"/>
        <v>0</v>
      </c>
      <c r="P1872">
        <f t="shared" si="443"/>
        <v>0</v>
      </c>
      <c r="Q1872">
        <f>($B$16/2)*(COS((ACOS((2*'Intake Valve Fxn Scratch'!$B$1)/$B$16-1)/($B$17/2))*(I1872-($B$17/2)))+1)*P1872</f>
        <v>0</v>
      </c>
      <c r="R1872">
        <f t="shared" si="444"/>
        <v>0</v>
      </c>
      <c r="S1872">
        <f t="shared" si="445"/>
        <v>0</v>
      </c>
      <c r="T1872">
        <f>S1872*'Exhaust Gas Math'!$C$14</f>
        <v>0</v>
      </c>
      <c r="U1872">
        <f>(T1872/'Exhaust Gas Math'!$B$14)+('Exhaust Gas Math'!$D$10)</f>
        <v>4.4059320573952224E-4</v>
      </c>
      <c r="V1872">
        <f>('Exhaust Gas Math'!$E$10*(2.53982214E-12*V1871^4 - 0.0000000071629564556*V1871^3 + 7.56281407226508E-06*V1871^2 - 0.00322508455050905*V1871 + 1.62997098133725)*$B$24+T1872*'Exhaust Gas Math'!$D$14*$B$23)/('Exhaust Gas Math'!$E$10*(2.53982214E-12*V1871^4 - 0.0000000071629564556*V1871^3 + 7.56281407226508E-06*V1871^2 - 0.00322508455050905*V1871 + 1.62997098133725)+T1872*'Exhaust Gas Math'!$D$14)</f>
        <v>1100</v>
      </c>
      <c r="W1872">
        <f>(353.3116967483*V1872^-1.0020802909)*('Exhaust Gas Math'!$E$10/(T1872+'Exhaust Gas Math'!$E$10))+(357.4500179626*V1872^-1.0038444015 )*(T1872/(T1872+'Exhaust Gas Math'!$E$10))</f>
        <v>0.31654710700089367</v>
      </c>
      <c r="X1872">
        <f t="shared" si="446"/>
        <v>0</v>
      </c>
      <c r="Y1872">
        <f t="shared" si="447"/>
        <v>101325</v>
      </c>
      <c r="Z1872">
        <f t="shared" si="448"/>
        <v>101325</v>
      </c>
    </row>
    <row r="1873" spans="5:26" x14ac:dyDescent="0.2">
      <c r="E1873">
        <f t="shared" si="435"/>
        <v>0.23349999999998813</v>
      </c>
      <c r="F1873">
        <f t="shared" si="436"/>
        <v>101325</v>
      </c>
      <c r="H1873">
        <f t="shared" si="449"/>
        <v>0.23349999999998813</v>
      </c>
      <c r="I1873">
        <f t="shared" si="437"/>
        <v>407.99999999943066</v>
      </c>
      <c r="J1873">
        <f t="shared" si="438"/>
        <v>1.0488559778190288E-2</v>
      </c>
      <c r="K1873">
        <f t="shared" si="439"/>
        <v>19.73564503434508</v>
      </c>
      <c r="L1873">
        <f t="shared" si="440"/>
        <v>3.9769296294121147E-5</v>
      </c>
      <c r="M1873">
        <f>J1873/SQRT('Exhaust Gas Math'!$E$14*$B$21*$B$23)</f>
        <v>1.7805991734989925E-4</v>
      </c>
      <c r="N1873">
        <f t="shared" si="441"/>
        <v>7.2230121593794203E-3</v>
      </c>
      <c r="O1873">
        <f t="shared" si="442"/>
        <v>0</v>
      </c>
      <c r="P1873">
        <f t="shared" si="443"/>
        <v>0</v>
      </c>
      <c r="Q1873">
        <f>($B$16/2)*(COS((ACOS((2*'Intake Valve Fxn Scratch'!$B$1)/$B$16-1)/($B$17/2))*(I1873-($B$17/2)))+1)*P1873</f>
        <v>0</v>
      </c>
      <c r="R1873">
        <f t="shared" si="444"/>
        <v>0</v>
      </c>
      <c r="S1873">
        <f t="shared" si="445"/>
        <v>0</v>
      </c>
      <c r="T1873">
        <f>S1873*'Exhaust Gas Math'!$C$14</f>
        <v>0</v>
      </c>
      <c r="U1873">
        <f>(T1873/'Exhaust Gas Math'!$B$14)+('Exhaust Gas Math'!$D$10)</f>
        <v>4.4059320573952224E-4</v>
      </c>
      <c r="V1873">
        <f>('Exhaust Gas Math'!$E$10*(2.53982214E-12*V1872^4 - 0.0000000071629564556*V1872^3 + 7.56281407226508E-06*V1872^2 - 0.00322508455050905*V1872 + 1.62997098133725)*$B$24+T1873*'Exhaust Gas Math'!$D$14*$B$23)/('Exhaust Gas Math'!$E$10*(2.53982214E-12*V1872^4 - 0.0000000071629564556*V1872^3 + 7.56281407226508E-06*V1872^2 - 0.00322508455050905*V1872 + 1.62997098133725)+T1873*'Exhaust Gas Math'!$D$14)</f>
        <v>1100</v>
      </c>
      <c r="W1873">
        <f>(353.3116967483*V1873^-1.0020802909)*('Exhaust Gas Math'!$E$10/(T1873+'Exhaust Gas Math'!$E$10))+(357.4500179626*V1873^-1.0038444015 )*(T1873/(T1873+'Exhaust Gas Math'!$E$10))</f>
        <v>0.31654710700089367</v>
      </c>
      <c r="X1873">
        <f t="shared" si="446"/>
        <v>0</v>
      </c>
      <c r="Y1873">
        <f t="shared" si="447"/>
        <v>101325</v>
      </c>
      <c r="Z1873">
        <f t="shared" si="448"/>
        <v>101325</v>
      </c>
    </row>
    <row r="1874" spans="5:26" x14ac:dyDescent="0.2">
      <c r="E1874">
        <f t="shared" si="435"/>
        <v>0.23362499999998812</v>
      </c>
      <c r="F1874">
        <f t="shared" si="436"/>
        <v>101325</v>
      </c>
      <c r="H1874">
        <f t="shared" si="449"/>
        <v>0.23362499999998812</v>
      </c>
      <c r="I1874">
        <f t="shared" si="437"/>
        <v>413.99999999943066</v>
      </c>
      <c r="J1874">
        <f t="shared" si="438"/>
        <v>1.3067207502073609E-2</v>
      </c>
      <c r="K1874">
        <f t="shared" si="439"/>
        <v>21.485007606030628</v>
      </c>
      <c r="L1874">
        <f t="shared" si="440"/>
        <v>3.9769296294121147E-5</v>
      </c>
      <c r="M1874">
        <f>J1874/SQRT('Exhaust Gas Math'!$E$14*$B$21*$B$23)</f>
        <v>2.2183654734479386E-4</v>
      </c>
      <c r="N1874">
        <f t="shared" si="441"/>
        <v>8.649285485999355E-3</v>
      </c>
      <c r="O1874">
        <f t="shared" si="442"/>
        <v>0</v>
      </c>
      <c r="P1874">
        <f t="shared" si="443"/>
        <v>0</v>
      </c>
      <c r="Q1874">
        <f>($B$16/2)*(COS((ACOS((2*'Intake Valve Fxn Scratch'!$B$1)/$B$16-1)/($B$17/2))*(I1874-($B$17/2)))+1)*P1874</f>
        <v>0</v>
      </c>
      <c r="R1874">
        <f t="shared" si="444"/>
        <v>0</v>
      </c>
      <c r="S1874">
        <f t="shared" si="445"/>
        <v>0</v>
      </c>
      <c r="T1874">
        <f>S1874*'Exhaust Gas Math'!$C$14</f>
        <v>0</v>
      </c>
      <c r="U1874">
        <f>(T1874/'Exhaust Gas Math'!$B$14)+('Exhaust Gas Math'!$D$10)</f>
        <v>4.4059320573952224E-4</v>
      </c>
      <c r="V1874">
        <f>('Exhaust Gas Math'!$E$10*(2.53982214E-12*V1873^4 - 0.0000000071629564556*V1873^3 + 7.56281407226508E-06*V1873^2 - 0.00322508455050905*V1873 + 1.62997098133725)*$B$24+T1874*'Exhaust Gas Math'!$D$14*$B$23)/('Exhaust Gas Math'!$E$10*(2.53982214E-12*V1873^4 - 0.0000000071629564556*V1873^3 + 7.56281407226508E-06*V1873^2 - 0.00322508455050905*V1873 + 1.62997098133725)+T1874*'Exhaust Gas Math'!$D$14)</f>
        <v>1100</v>
      </c>
      <c r="W1874">
        <f>(353.3116967483*V1874^-1.0020802909)*('Exhaust Gas Math'!$E$10/(T1874+'Exhaust Gas Math'!$E$10))+(357.4500179626*V1874^-1.0038444015 )*(T1874/(T1874+'Exhaust Gas Math'!$E$10))</f>
        <v>0.31654710700089367</v>
      </c>
      <c r="X1874">
        <f t="shared" si="446"/>
        <v>0</v>
      </c>
      <c r="Y1874">
        <f t="shared" si="447"/>
        <v>101325</v>
      </c>
      <c r="Z1874">
        <f t="shared" si="448"/>
        <v>101325</v>
      </c>
    </row>
    <row r="1875" spans="5:26" x14ac:dyDescent="0.2">
      <c r="E1875">
        <f t="shared" si="435"/>
        <v>0.23374999999998811</v>
      </c>
      <c r="F1875">
        <f t="shared" si="436"/>
        <v>101325</v>
      </c>
      <c r="H1875">
        <f t="shared" si="449"/>
        <v>0.23374999999998811</v>
      </c>
      <c r="I1875">
        <f t="shared" si="437"/>
        <v>419.99999999942884</v>
      </c>
      <c r="J1875">
        <f t="shared" si="438"/>
        <v>1.5849999999726666E-2</v>
      </c>
      <c r="K1875">
        <f t="shared" si="439"/>
        <v>22.998975938357678</v>
      </c>
      <c r="L1875">
        <f t="shared" si="440"/>
        <v>3.9769296294121147E-5</v>
      </c>
      <c r="M1875">
        <f>J1875/SQRT('Exhaust Gas Math'!$E$14*$B$21*$B$23)</f>
        <v>2.6907885826381669E-4</v>
      </c>
      <c r="N1875">
        <f t="shared" si="441"/>
        <v>1.011475163439747E-2</v>
      </c>
      <c r="O1875">
        <f t="shared" si="442"/>
        <v>0</v>
      </c>
      <c r="P1875">
        <f t="shared" si="443"/>
        <v>0</v>
      </c>
      <c r="Q1875">
        <f>($B$16/2)*(COS((ACOS((2*'Intake Valve Fxn Scratch'!$B$1)/$B$16-1)/($B$17/2))*(I1875-($B$17/2)))+1)*P1875</f>
        <v>0</v>
      </c>
      <c r="R1875">
        <f t="shared" si="444"/>
        <v>0</v>
      </c>
      <c r="S1875">
        <f t="shared" si="445"/>
        <v>0</v>
      </c>
      <c r="T1875">
        <f>S1875*'Exhaust Gas Math'!$C$14</f>
        <v>0</v>
      </c>
      <c r="U1875">
        <f>(T1875/'Exhaust Gas Math'!$B$14)+('Exhaust Gas Math'!$D$10)</f>
        <v>4.4059320573952224E-4</v>
      </c>
      <c r="V1875">
        <f>('Exhaust Gas Math'!$E$10*(2.53982214E-12*V1874^4 - 0.0000000071629564556*V1874^3 + 7.56281407226508E-06*V1874^2 - 0.00322508455050905*V1874 + 1.62997098133725)*$B$24+T1875*'Exhaust Gas Math'!$D$14*$B$23)/('Exhaust Gas Math'!$E$10*(2.53982214E-12*V1874^4 - 0.0000000071629564556*V1874^3 + 7.56281407226508E-06*V1874^2 - 0.00322508455050905*V1874 + 1.62997098133725)+T1875*'Exhaust Gas Math'!$D$14)</f>
        <v>1100</v>
      </c>
      <c r="W1875">
        <f>(353.3116967483*V1875^-1.0020802909)*('Exhaust Gas Math'!$E$10/(T1875+'Exhaust Gas Math'!$E$10))+(357.4500179626*V1875^-1.0038444015 )*(T1875/(T1875+'Exhaust Gas Math'!$E$10))</f>
        <v>0.31654710700089367</v>
      </c>
      <c r="X1875">
        <f t="shared" si="446"/>
        <v>0</v>
      </c>
      <c r="Y1875">
        <f t="shared" si="447"/>
        <v>101325</v>
      </c>
      <c r="Z1875">
        <f t="shared" si="448"/>
        <v>101325</v>
      </c>
    </row>
    <row r="1876" spans="5:26" x14ac:dyDescent="0.2">
      <c r="E1876">
        <f t="shared" si="435"/>
        <v>0.23387499999998809</v>
      </c>
      <c r="F1876">
        <f t="shared" si="436"/>
        <v>101325</v>
      </c>
      <c r="H1876">
        <f t="shared" si="449"/>
        <v>0.23387499999998809</v>
      </c>
      <c r="I1876">
        <f t="shared" si="437"/>
        <v>425.99999999942884</v>
      </c>
      <c r="J1876">
        <f t="shared" si="438"/>
        <v>1.8806448414208407E-2</v>
      </c>
      <c r="K1876">
        <f t="shared" si="439"/>
        <v>24.260962677459016</v>
      </c>
      <c r="L1876">
        <f t="shared" si="440"/>
        <v>3.9769296294121147E-5</v>
      </c>
      <c r="M1876">
        <f>J1876/SQRT('Exhaust Gas Math'!$E$14*$B$21*$B$23)</f>
        <v>3.1926925346244993E-4</v>
      </c>
      <c r="N1876">
        <f t="shared" si="441"/>
        <v>1.1611157152975483E-2</v>
      </c>
      <c r="O1876">
        <f t="shared" si="442"/>
        <v>0</v>
      </c>
      <c r="P1876">
        <f t="shared" si="443"/>
        <v>0</v>
      </c>
      <c r="Q1876">
        <f>($B$16/2)*(COS((ACOS((2*'Intake Valve Fxn Scratch'!$B$1)/$B$16-1)/($B$17/2))*(I1876-($B$17/2)))+1)*P1876</f>
        <v>0</v>
      </c>
      <c r="R1876">
        <f t="shared" si="444"/>
        <v>0</v>
      </c>
      <c r="S1876">
        <f t="shared" si="445"/>
        <v>0</v>
      </c>
      <c r="T1876">
        <f>S1876*'Exhaust Gas Math'!$C$14</f>
        <v>0</v>
      </c>
      <c r="U1876">
        <f>(T1876/'Exhaust Gas Math'!$B$14)+('Exhaust Gas Math'!$D$10)</f>
        <v>4.4059320573952224E-4</v>
      </c>
      <c r="V1876">
        <f>('Exhaust Gas Math'!$E$10*(2.53982214E-12*V1875^4 - 0.0000000071629564556*V1875^3 + 7.56281407226508E-06*V1875^2 - 0.00322508455050905*V1875 + 1.62997098133725)*$B$24+T1876*'Exhaust Gas Math'!$D$14*$B$23)/('Exhaust Gas Math'!$E$10*(2.53982214E-12*V1875^4 - 0.0000000071629564556*V1875^3 + 7.56281407226508E-06*V1875^2 - 0.00322508455050905*V1875 + 1.62997098133725)+T1876*'Exhaust Gas Math'!$D$14)</f>
        <v>1100</v>
      </c>
      <c r="W1876">
        <f>(353.3116967483*V1876^-1.0020802909)*('Exhaust Gas Math'!$E$10/(T1876+'Exhaust Gas Math'!$E$10))+(357.4500179626*V1876^-1.0038444015 )*(T1876/(T1876+'Exhaust Gas Math'!$E$10))</f>
        <v>0.31654710700089367</v>
      </c>
      <c r="X1876">
        <f t="shared" si="446"/>
        <v>0</v>
      </c>
      <c r="Y1876">
        <f t="shared" si="447"/>
        <v>101325</v>
      </c>
      <c r="Z1876">
        <f t="shared" si="448"/>
        <v>101325</v>
      </c>
    </row>
    <row r="1877" spans="5:26" x14ac:dyDescent="0.2">
      <c r="E1877">
        <f t="shared" si="435"/>
        <v>0.23399999999998808</v>
      </c>
      <c r="F1877">
        <f t="shared" si="436"/>
        <v>101325</v>
      </c>
      <c r="H1877">
        <f t="shared" si="449"/>
        <v>0.23399999999998808</v>
      </c>
      <c r="I1877">
        <f t="shared" si="437"/>
        <v>431.99999999942702</v>
      </c>
      <c r="J1877">
        <f t="shared" si="438"/>
        <v>2.1904161278013173E-2</v>
      </c>
      <c r="K1877">
        <f t="shared" si="439"/>
        <v>25.257141232533353</v>
      </c>
      <c r="L1877">
        <f t="shared" si="440"/>
        <v>3.9769296294121147E-5</v>
      </c>
      <c r="M1877">
        <f>J1877/SQRT('Exhaust Gas Math'!$E$14*$B$21*$B$23)</f>
        <v>3.7185783646788206E-4</v>
      </c>
      <c r="N1877">
        <f t="shared" si="441"/>
        <v>1.3134781388365716E-2</v>
      </c>
      <c r="O1877">
        <f t="shared" si="442"/>
        <v>0</v>
      </c>
      <c r="P1877">
        <f t="shared" si="443"/>
        <v>0</v>
      </c>
      <c r="Q1877">
        <f>($B$16/2)*(COS((ACOS((2*'Intake Valve Fxn Scratch'!$B$1)/$B$16-1)/($B$17/2))*(I1877-($B$17/2)))+1)*P1877</f>
        <v>0</v>
      </c>
      <c r="R1877">
        <f t="shared" si="444"/>
        <v>0</v>
      </c>
      <c r="S1877">
        <f t="shared" si="445"/>
        <v>0</v>
      </c>
      <c r="T1877">
        <f>S1877*'Exhaust Gas Math'!$C$14</f>
        <v>0</v>
      </c>
      <c r="U1877">
        <f>(T1877/'Exhaust Gas Math'!$B$14)+('Exhaust Gas Math'!$D$10)</f>
        <v>4.4059320573952224E-4</v>
      </c>
      <c r="V1877">
        <f>('Exhaust Gas Math'!$E$10*(2.53982214E-12*V1876^4 - 0.0000000071629564556*V1876^3 + 7.56281407226508E-06*V1876^2 - 0.00322508455050905*V1876 + 1.62997098133725)*$B$24+T1877*'Exhaust Gas Math'!$D$14*$B$23)/('Exhaust Gas Math'!$E$10*(2.53982214E-12*V1876^4 - 0.0000000071629564556*V1876^3 + 7.56281407226508E-06*V1876^2 - 0.00322508455050905*V1876 + 1.62997098133725)+T1877*'Exhaust Gas Math'!$D$14)</f>
        <v>1100</v>
      </c>
      <c r="W1877">
        <f>(353.3116967483*V1877^-1.0020802909)*('Exhaust Gas Math'!$E$10/(T1877+'Exhaust Gas Math'!$E$10))+(357.4500179626*V1877^-1.0038444015 )*(T1877/(T1877+'Exhaust Gas Math'!$E$10))</f>
        <v>0.31654710700089367</v>
      </c>
      <c r="X1877">
        <f t="shared" si="446"/>
        <v>0</v>
      </c>
      <c r="Y1877">
        <f t="shared" si="447"/>
        <v>101325</v>
      </c>
      <c r="Z1877">
        <f t="shared" si="448"/>
        <v>101325</v>
      </c>
    </row>
    <row r="1878" spans="5:26" x14ac:dyDescent="0.2">
      <c r="E1878">
        <f t="shared" si="435"/>
        <v>0.23412499999998806</v>
      </c>
      <c r="F1878">
        <f t="shared" si="436"/>
        <v>101325</v>
      </c>
      <c r="H1878">
        <f t="shared" si="449"/>
        <v>0.23412499999998806</v>
      </c>
      <c r="I1878">
        <f t="shared" si="437"/>
        <v>437.99999999942702</v>
      </c>
      <c r="J1878">
        <f t="shared" si="438"/>
        <v>2.510919940076704E-2</v>
      </c>
      <c r="K1878">
        <f t="shared" si="439"/>
        <v>25.976597262867536</v>
      </c>
      <c r="L1878">
        <f t="shared" si="440"/>
        <v>3.9769296294121147E-5</v>
      </c>
      <c r="M1878">
        <f>J1878/SQRT('Exhaust Gas Math'!$E$14*$B$21*$B$23)</f>
        <v>4.2626843575983717E-4</v>
      </c>
      <c r="N1878">
        <f t="shared" si="441"/>
        <v>1.4685858366971786E-2</v>
      </c>
      <c r="O1878">
        <f t="shared" si="442"/>
        <v>0</v>
      </c>
      <c r="P1878">
        <f t="shared" si="443"/>
        <v>0</v>
      </c>
      <c r="Q1878">
        <f>($B$16/2)*(COS((ACOS((2*'Intake Valve Fxn Scratch'!$B$1)/$B$16-1)/($B$17/2))*(I1878-($B$17/2)))+1)*P1878</f>
        <v>0</v>
      </c>
      <c r="R1878">
        <f t="shared" si="444"/>
        <v>0</v>
      </c>
      <c r="S1878">
        <f t="shared" si="445"/>
        <v>0</v>
      </c>
      <c r="T1878">
        <f>S1878*'Exhaust Gas Math'!$C$14</f>
        <v>0</v>
      </c>
      <c r="U1878">
        <f>(T1878/'Exhaust Gas Math'!$B$14)+('Exhaust Gas Math'!$D$10)</f>
        <v>4.4059320573952224E-4</v>
      </c>
      <c r="V1878">
        <f>('Exhaust Gas Math'!$E$10*(2.53982214E-12*V1877^4 - 0.0000000071629564556*V1877^3 + 7.56281407226508E-06*V1877^2 - 0.00322508455050905*V1877 + 1.62997098133725)*$B$24+T1878*'Exhaust Gas Math'!$D$14*$B$23)/('Exhaust Gas Math'!$E$10*(2.53982214E-12*V1877^4 - 0.0000000071629564556*V1877^3 + 7.56281407226508E-06*V1877^2 - 0.00322508455050905*V1877 + 1.62997098133725)+T1878*'Exhaust Gas Math'!$D$14)</f>
        <v>1100</v>
      </c>
      <c r="W1878">
        <f>(353.3116967483*V1878^-1.0020802909)*('Exhaust Gas Math'!$E$10/(T1878+'Exhaust Gas Math'!$E$10))+(357.4500179626*V1878^-1.0038444015 )*(T1878/(T1878+'Exhaust Gas Math'!$E$10))</f>
        <v>0.31654710700089367</v>
      </c>
      <c r="X1878">
        <f t="shared" si="446"/>
        <v>0</v>
      </c>
      <c r="Y1878">
        <f t="shared" si="447"/>
        <v>101325</v>
      </c>
      <c r="Z1878">
        <f t="shared" si="448"/>
        <v>101325</v>
      </c>
    </row>
    <row r="1879" spans="5:26" x14ac:dyDescent="0.2">
      <c r="E1879">
        <f t="shared" si="435"/>
        <v>0.23424999999998805</v>
      </c>
      <c r="F1879">
        <f t="shared" si="436"/>
        <v>101325</v>
      </c>
      <c r="H1879">
        <f t="shared" si="449"/>
        <v>0.23424999999998805</v>
      </c>
      <c r="I1879">
        <f t="shared" si="437"/>
        <v>443.99999999942702</v>
      </c>
      <c r="J1879">
        <f t="shared" si="438"/>
        <v>2.8386447714099778E-2</v>
      </c>
      <c r="K1879">
        <f t="shared" si="439"/>
        <v>26.41144825763736</v>
      </c>
      <c r="L1879">
        <f t="shared" si="440"/>
        <v>3.9769296294121147E-5</v>
      </c>
      <c r="M1879">
        <f>J1879/SQRT('Exhaust Gas Math'!$E$14*$B$21*$B$23)</f>
        <v>4.8190491742632297E-4</v>
      </c>
      <c r="N1879">
        <f t="shared" si="441"/>
        <v>1.6267973594098893E-2</v>
      </c>
      <c r="O1879">
        <f t="shared" si="442"/>
        <v>0</v>
      </c>
      <c r="P1879">
        <f t="shared" si="443"/>
        <v>0</v>
      </c>
      <c r="Q1879">
        <f>($B$16/2)*(COS((ACOS((2*'Intake Valve Fxn Scratch'!$B$1)/$B$16-1)/($B$17/2))*(I1879-($B$17/2)))+1)*P1879</f>
        <v>0</v>
      </c>
      <c r="R1879">
        <f t="shared" si="444"/>
        <v>0</v>
      </c>
      <c r="S1879">
        <f t="shared" si="445"/>
        <v>0</v>
      </c>
      <c r="T1879">
        <f>S1879*'Exhaust Gas Math'!$C$14</f>
        <v>0</v>
      </c>
      <c r="U1879">
        <f>(T1879/'Exhaust Gas Math'!$B$14)+('Exhaust Gas Math'!$D$10)</f>
        <v>4.4059320573952224E-4</v>
      </c>
      <c r="V1879">
        <f>('Exhaust Gas Math'!$E$10*(2.53982214E-12*V1878^4 - 0.0000000071629564556*V1878^3 + 7.56281407226508E-06*V1878^2 - 0.00322508455050905*V1878 + 1.62997098133725)*$B$24+T1879*'Exhaust Gas Math'!$D$14*$B$23)/('Exhaust Gas Math'!$E$10*(2.53982214E-12*V1878^4 - 0.0000000071629564556*V1878^3 + 7.56281407226508E-06*V1878^2 - 0.00322508455050905*V1878 + 1.62997098133725)+T1879*'Exhaust Gas Math'!$D$14)</f>
        <v>1100</v>
      </c>
      <c r="W1879">
        <f>(353.3116967483*V1879^-1.0020802909)*('Exhaust Gas Math'!$E$10/(T1879+'Exhaust Gas Math'!$E$10))+(357.4500179626*V1879^-1.0038444015 )*(T1879/(T1879+'Exhaust Gas Math'!$E$10))</f>
        <v>0.31654710700089367</v>
      </c>
      <c r="X1879">
        <f t="shared" si="446"/>
        <v>0</v>
      </c>
      <c r="Y1879">
        <f t="shared" si="447"/>
        <v>101325</v>
      </c>
      <c r="Z1879">
        <f t="shared" si="448"/>
        <v>101325</v>
      </c>
    </row>
    <row r="1880" spans="5:26" x14ac:dyDescent="0.2">
      <c r="E1880">
        <f t="shared" si="435"/>
        <v>0.23437499999998804</v>
      </c>
      <c r="F1880">
        <f t="shared" si="436"/>
        <v>101325</v>
      </c>
      <c r="H1880">
        <f t="shared" si="449"/>
        <v>0.23437499999998804</v>
      </c>
      <c r="I1880">
        <f t="shared" si="437"/>
        <v>449.9999999994252</v>
      </c>
      <c r="J1880">
        <f t="shared" si="438"/>
        <v>3.1699999999682218E-2</v>
      </c>
      <c r="K1880">
        <f t="shared" si="439"/>
        <v>26.556929898345718</v>
      </c>
      <c r="L1880">
        <f t="shared" si="440"/>
        <v>3.9769296294121147E-5</v>
      </c>
      <c r="M1880">
        <f>J1880/SQRT('Exhaust Gas Math'!$E$14*$B$21*$B$23)</f>
        <v>5.3815771653151917E-4</v>
      </c>
      <c r="N1880">
        <f t="shared" si="441"/>
        <v>1.7887450438231429E-2</v>
      </c>
      <c r="O1880">
        <f t="shared" si="442"/>
        <v>0</v>
      </c>
      <c r="P1880">
        <f t="shared" si="443"/>
        <v>0</v>
      </c>
      <c r="Q1880">
        <f>($B$16/2)*(COS((ACOS((2*'Intake Valve Fxn Scratch'!$B$1)/$B$16-1)/($B$17/2))*(I1880-($B$17/2)))+1)*P1880</f>
        <v>0</v>
      </c>
      <c r="R1880">
        <f t="shared" si="444"/>
        <v>0</v>
      </c>
      <c r="S1880">
        <f t="shared" si="445"/>
        <v>0</v>
      </c>
      <c r="T1880">
        <f>S1880*'Exhaust Gas Math'!$C$14</f>
        <v>0</v>
      </c>
      <c r="U1880">
        <f>(T1880/'Exhaust Gas Math'!$B$14)+('Exhaust Gas Math'!$D$10)</f>
        <v>4.4059320573952224E-4</v>
      </c>
      <c r="V1880">
        <f>('Exhaust Gas Math'!$E$10*(2.53982214E-12*V1879^4 - 0.0000000071629564556*V1879^3 + 7.56281407226508E-06*V1879^2 - 0.00322508455050905*V1879 + 1.62997098133725)*$B$24+T1880*'Exhaust Gas Math'!$D$14*$B$23)/('Exhaust Gas Math'!$E$10*(2.53982214E-12*V1879^4 - 0.0000000071629564556*V1879^3 + 7.56281407226508E-06*V1879^2 - 0.00322508455050905*V1879 + 1.62997098133725)+T1880*'Exhaust Gas Math'!$D$14)</f>
        <v>1100</v>
      </c>
      <c r="W1880">
        <f>(353.3116967483*V1880^-1.0020802909)*('Exhaust Gas Math'!$E$10/(T1880+'Exhaust Gas Math'!$E$10))+(357.4500179626*V1880^-1.0038444015 )*(T1880/(T1880+'Exhaust Gas Math'!$E$10))</f>
        <v>0.31654710700089367</v>
      </c>
      <c r="X1880">
        <f t="shared" si="446"/>
        <v>0</v>
      </c>
      <c r="Y1880">
        <f t="shared" si="447"/>
        <v>101325</v>
      </c>
      <c r="Z1880">
        <f t="shared" si="448"/>
        <v>101325</v>
      </c>
    </row>
    <row r="1881" spans="5:26" x14ac:dyDescent="0.2">
      <c r="E1881">
        <f t="shared" si="435"/>
        <v>0.23449999999998802</v>
      </c>
      <c r="F1881">
        <f t="shared" si="436"/>
        <v>101325</v>
      </c>
      <c r="H1881">
        <f t="shared" si="449"/>
        <v>0.23449999999998802</v>
      </c>
      <c r="I1881">
        <f t="shared" si="437"/>
        <v>455.9999999994252</v>
      </c>
      <c r="J1881">
        <f t="shared" si="438"/>
        <v>3.5013552285269041E-2</v>
      </c>
      <c r="K1881">
        <f t="shared" si="439"/>
        <v>26.411448257692939</v>
      </c>
      <c r="L1881">
        <f t="shared" si="440"/>
        <v>3.9769296294121147E-5</v>
      </c>
      <c r="M1881">
        <f>J1881/SQRT('Exhaust Gas Math'!$E$14*$B$21*$B$23)</f>
        <v>5.9441051563678964E-4</v>
      </c>
      <c r="N1881">
        <f t="shared" si="441"/>
        <v>1.9552731033835067E-2</v>
      </c>
      <c r="O1881">
        <f t="shared" si="442"/>
        <v>0</v>
      </c>
      <c r="P1881">
        <f t="shared" si="443"/>
        <v>0</v>
      </c>
      <c r="Q1881">
        <f>($B$16/2)*(COS((ACOS((2*'Intake Valve Fxn Scratch'!$B$1)/$B$16-1)/($B$17/2))*(I1881-($B$17/2)))+1)*P1881</f>
        <v>0</v>
      </c>
      <c r="R1881">
        <f t="shared" si="444"/>
        <v>0</v>
      </c>
      <c r="S1881">
        <f t="shared" si="445"/>
        <v>0</v>
      </c>
      <c r="T1881">
        <f>S1881*'Exhaust Gas Math'!$C$14</f>
        <v>0</v>
      </c>
      <c r="U1881">
        <f>(T1881/'Exhaust Gas Math'!$B$14)+('Exhaust Gas Math'!$D$10)</f>
        <v>4.4059320573952224E-4</v>
      </c>
      <c r="V1881">
        <f>('Exhaust Gas Math'!$E$10*(2.53982214E-12*V1880^4 - 0.0000000071629564556*V1880^3 + 7.56281407226508E-06*V1880^2 - 0.00322508455050905*V1880 + 1.62997098133725)*$B$24+T1881*'Exhaust Gas Math'!$D$14*$B$23)/('Exhaust Gas Math'!$E$10*(2.53982214E-12*V1880^4 - 0.0000000071629564556*V1880^3 + 7.56281407226508E-06*V1880^2 - 0.00322508455050905*V1880 + 1.62997098133725)+T1881*'Exhaust Gas Math'!$D$14)</f>
        <v>1100</v>
      </c>
      <c r="W1881">
        <f>(353.3116967483*V1881^-1.0020802909)*('Exhaust Gas Math'!$E$10/(T1881+'Exhaust Gas Math'!$E$10))+(357.4500179626*V1881^-1.0038444015 )*(T1881/(T1881+'Exhaust Gas Math'!$E$10))</f>
        <v>0.31654710700089367</v>
      </c>
      <c r="X1881">
        <f t="shared" si="446"/>
        <v>0</v>
      </c>
      <c r="Y1881">
        <f t="shared" si="447"/>
        <v>101325</v>
      </c>
      <c r="Z1881">
        <f t="shared" si="448"/>
        <v>101325</v>
      </c>
    </row>
    <row r="1882" spans="5:26" x14ac:dyDescent="0.2">
      <c r="E1882">
        <f t="shared" si="435"/>
        <v>0.23462499999998801</v>
      </c>
      <c r="F1882">
        <f t="shared" si="436"/>
        <v>101325</v>
      </c>
      <c r="H1882">
        <f t="shared" si="449"/>
        <v>0.23462499999998801</v>
      </c>
      <c r="I1882">
        <f t="shared" si="437"/>
        <v>461.9999999994252</v>
      </c>
      <c r="J1882">
        <f t="shared" si="438"/>
        <v>3.8290800598612174E-2</v>
      </c>
      <c r="K1882">
        <f t="shared" si="439"/>
        <v>25.976597262978075</v>
      </c>
      <c r="L1882">
        <f t="shared" si="440"/>
        <v>3.9769296294121147E-5</v>
      </c>
      <c r="M1882">
        <f>J1882/SQRT('Exhaust Gas Math'!$E$14*$B$21*$B$23)</f>
        <v>6.5004699730345189E-4</v>
      </c>
      <c r="N1882">
        <f t="shared" si="441"/>
        <v>2.1273748626154373E-2</v>
      </c>
      <c r="O1882">
        <f t="shared" si="442"/>
        <v>0</v>
      </c>
      <c r="P1882">
        <f t="shared" si="443"/>
        <v>0</v>
      </c>
      <c r="Q1882">
        <f>($B$16/2)*(COS((ACOS((2*'Intake Valve Fxn Scratch'!$B$1)/$B$16-1)/($B$17/2))*(I1882-($B$17/2)))+1)*P1882</f>
        <v>0</v>
      </c>
      <c r="R1882">
        <f t="shared" si="444"/>
        <v>0</v>
      </c>
      <c r="S1882">
        <f t="shared" si="445"/>
        <v>0</v>
      </c>
      <c r="T1882">
        <f>S1882*'Exhaust Gas Math'!$C$14</f>
        <v>0</v>
      </c>
      <c r="U1882">
        <f>(T1882/'Exhaust Gas Math'!$B$14)+('Exhaust Gas Math'!$D$10)</f>
        <v>4.4059320573952224E-4</v>
      </c>
      <c r="V1882">
        <f>('Exhaust Gas Math'!$E$10*(2.53982214E-12*V1881^4 - 0.0000000071629564556*V1881^3 + 7.56281407226508E-06*V1881^2 - 0.00322508455050905*V1881 + 1.62997098133725)*$B$24+T1882*'Exhaust Gas Math'!$D$14*$B$23)/('Exhaust Gas Math'!$E$10*(2.53982214E-12*V1881^4 - 0.0000000071629564556*V1881^3 + 7.56281407226508E-06*V1881^2 - 0.00322508455050905*V1881 + 1.62997098133725)+T1882*'Exhaust Gas Math'!$D$14)</f>
        <v>1100</v>
      </c>
      <c r="W1882">
        <f>(353.3116967483*V1882^-1.0020802909)*('Exhaust Gas Math'!$E$10/(T1882+'Exhaust Gas Math'!$E$10))+(357.4500179626*V1882^-1.0038444015 )*(T1882/(T1882+'Exhaust Gas Math'!$E$10))</f>
        <v>0.31654710700089367</v>
      </c>
      <c r="X1882">
        <f t="shared" si="446"/>
        <v>0</v>
      </c>
      <c r="Y1882">
        <f t="shared" si="447"/>
        <v>101325</v>
      </c>
      <c r="Z1882">
        <f t="shared" si="448"/>
        <v>101325</v>
      </c>
    </row>
    <row r="1883" spans="5:26" x14ac:dyDescent="0.2">
      <c r="E1883">
        <f t="shared" si="435"/>
        <v>0.234749999999988</v>
      </c>
      <c r="F1883">
        <f t="shared" si="436"/>
        <v>101325</v>
      </c>
      <c r="H1883">
        <f t="shared" si="449"/>
        <v>0.234749999999988</v>
      </c>
      <c r="I1883">
        <f t="shared" si="437"/>
        <v>467.99999999942338</v>
      </c>
      <c r="J1883">
        <f t="shared" si="438"/>
        <v>4.1495838721383231E-2</v>
      </c>
      <c r="K1883">
        <f t="shared" si="439"/>
        <v>25.257141232697656</v>
      </c>
      <c r="L1883">
        <f t="shared" si="440"/>
        <v>3.9769296294121147E-5</v>
      </c>
      <c r="M1883">
        <f>J1883/SQRT('Exhaust Gas Math'!$E$14*$B$21*$B$23)</f>
        <v>7.0445759659569886E-4</v>
      </c>
      <c r="N1883">
        <f t="shared" si="441"/>
        <v>2.3061282130770775E-2</v>
      </c>
      <c r="O1883">
        <f t="shared" si="442"/>
        <v>0</v>
      </c>
      <c r="P1883">
        <f t="shared" si="443"/>
        <v>0</v>
      </c>
      <c r="Q1883">
        <f>($B$16/2)*(COS((ACOS((2*'Intake Valve Fxn Scratch'!$B$1)/$B$16-1)/($B$17/2))*(I1883-($B$17/2)))+1)*P1883</f>
        <v>0</v>
      </c>
      <c r="R1883">
        <f t="shared" si="444"/>
        <v>0</v>
      </c>
      <c r="S1883">
        <f t="shared" si="445"/>
        <v>0</v>
      </c>
      <c r="T1883">
        <f>S1883*'Exhaust Gas Math'!$C$14</f>
        <v>0</v>
      </c>
      <c r="U1883">
        <f>(T1883/'Exhaust Gas Math'!$B$14)+('Exhaust Gas Math'!$D$10)</f>
        <v>4.4059320573952224E-4</v>
      </c>
      <c r="V1883">
        <f>('Exhaust Gas Math'!$E$10*(2.53982214E-12*V1882^4 - 0.0000000071629564556*V1882^3 + 7.56281407226508E-06*V1882^2 - 0.00322508455050905*V1882 + 1.62997098133725)*$B$24+T1883*'Exhaust Gas Math'!$D$14*$B$23)/('Exhaust Gas Math'!$E$10*(2.53982214E-12*V1882^4 - 0.0000000071629564556*V1882^3 + 7.56281407226508E-06*V1882^2 - 0.00322508455050905*V1882 + 1.62997098133725)+T1883*'Exhaust Gas Math'!$D$14)</f>
        <v>1100</v>
      </c>
      <c r="W1883">
        <f>(353.3116967483*V1883^-1.0020802909)*('Exhaust Gas Math'!$E$10/(T1883+'Exhaust Gas Math'!$E$10))+(357.4500179626*V1883^-1.0038444015 )*(T1883/(T1883+'Exhaust Gas Math'!$E$10))</f>
        <v>0.31654710700089367</v>
      </c>
      <c r="X1883">
        <f t="shared" si="446"/>
        <v>0</v>
      </c>
      <c r="Y1883">
        <f t="shared" si="447"/>
        <v>101325</v>
      </c>
      <c r="Z1883">
        <f t="shared" si="448"/>
        <v>101325</v>
      </c>
    </row>
    <row r="1884" spans="5:26" x14ac:dyDescent="0.2">
      <c r="E1884">
        <f t="shared" si="435"/>
        <v>0.23487499999998798</v>
      </c>
      <c r="F1884">
        <f t="shared" si="436"/>
        <v>101325</v>
      </c>
      <c r="H1884">
        <f t="shared" si="449"/>
        <v>0.23487499999998798</v>
      </c>
      <c r="I1884">
        <f t="shared" si="437"/>
        <v>473.99999999942338</v>
      </c>
      <c r="J1884">
        <f t="shared" si="438"/>
        <v>4.4593551585211805E-2</v>
      </c>
      <c r="K1884">
        <f t="shared" si="439"/>
        <v>24.260962677675273</v>
      </c>
      <c r="L1884">
        <f t="shared" si="440"/>
        <v>3.9769296294121147E-5</v>
      </c>
      <c r="M1884">
        <f>J1884/SQRT('Exhaust Gas Math'!$E$14*$B$21*$B$23)</f>
        <v>7.5704617960153518E-4</v>
      </c>
      <c r="N1884">
        <f t="shared" si="441"/>
        <v>2.4926279522992034E-2</v>
      </c>
      <c r="O1884">
        <f t="shared" si="442"/>
        <v>0</v>
      </c>
      <c r="P1884">
        <f t="shared" si="443"/>
        <v>0</v>
      </c>
      <c r="Q1884">
        <f>($B$16/2)*(COS((ACOS((2*'Intake Valve Fxn Scratch'!$B$1)/$B$16-1)/($B$17/2))*(I1884-($B$17/2)))+1)*P1884</f>
        <v>0</v>
      </c>
      <c r="R1884">
        <f t="shared" si="444"/>
        <v>0</v>
      </c>
      <c r="S1884">
        <f t="shared" si="445"/>
        <v>0</v>
      </c>
      <c r="T1884">
        <f>S1884*'Exhaust Gas Math'!$C$14</f>
        <v>0</v>
      </c>
      <c r="U1884">
        <f>(T1884/'Exhaust Gas Math'!$B$14)+('Exhaust Gas Math'!$D$10)</f>
        <v>4.4059320573952224E-4</v>
      </c>
      <c r="V1884">
        <f>('Exhaust Gas Math'!$E$10*(2.53982214E-12*V1883^4 - 0.0000000071629564556*V1883^3 + 7.56281407226508E-06*V1883^2 - 0.00322508455050905*V1883 + 1.62997098133725)*$B$24+T1884*'Exhaust Gas Math'!$D$14*$B$23)/('Exhaust Gas Math'!$E$10*(2.53982214E-12*V1883^4 - 0.0000000071629564556*V1883^3 + 7.56281407226508E-06*V1883^2 - 0.00322508455050905*V1883 + 1.62997098133725)+T1884*'Exhaust Gas Math'!$D$14)</f>
        <v>1100</v>
      </c>
      <c r="W1884">
        <f>(353.3116967483*V1884^-1.0020802909)*('Exhaust Gas Math'!$E$10/(T1884+'Exhaust Gas Math'!$E$10))+(357.4500179626*V1884^-1.0038444015 )*(T1884/(T1884+'Exhaust Gas Math'!$E$10))</f>
        <v>0.31654710700089367</v>
      </c>
      <c r="X1884">
        <f t="shared" si="446"/>
        <v>0</v>
      </c>
      <c r="Y1884">
        <f t="shared" si="447"/>
        <v>101325</v>
      </c>
      <c r="Z1884">
        <f t="shared" si="448"/>
        <v>101325</v>
      </c>
    </row>
    <row r="1885" spans="5:26" x14ac:dyDescent="0.2">
      <c r="E1885">
        <f t="shared" si="435"/>
        <v>0.23499999999998797</v>
      </c>
      <c r="F1885">
        <f t="shared" si="436"/>
        <v>101325</v>
      </c>
      <c r="H1885">
        <f t="shared" si="449"/>
        <v>0.23499999999998797</v>
      </c>
      <c r="I1885">
        <f t="shared" si="437"/>
        <v>479.99999999942338</v>
      </c>
      <c r="J1885">
        <f t="shared" si="438"/>
        <v>4.7549999999723702E-2</v>
      </c>
      <c r="K1885">
        <f t="shared" si="439"/>
        <v>22.99897593862352</v>
      </c>
      <c r="L1885">
        <f t="shared" si="440"/>
        <v>3.9769296294121147E-5</v>
      </c>
      <c r="M1885">
        <f>J1885/SQRT('Exhaust Gas Math'!$E$14*$B$21*$B$23)</f>
        <v>8.0723657480068038E-4</v>
      </c>
      <c r="N1885">
        <f t="shared" si="441"/>
        <v>2.6879134705488986E-2</v>
      </c>
      <c r="O1885">
        <f t="shared" si="442"/>
        <v>0</v>
      </c>
      <c r="P1885">
        <f t="shared" si="443"/>
        <v>0</v>
      </c>
      <c r="Q1885">
        <f>($B$16/2)*(COS((ACOS((2*'Intake Valve Fxn Scratch'!$B$1)/$B$16-1)/($B$17/2))*(I1885-($B$17/2)))+1)*P1885</f>
        <v>0</v>
      </c>
      <c r="R1885">
        <f t="shared" si="444"/>
        <v>0</v>
      </c>
      <c r="S1885">
        <f t="shared" si="445"/>
        <v>0</v>
      </c>
      <c r="T1885">
        <f>S1885*'Exhaust Gas Math'!$C$14</f>
        <v>0</v>
      </c>
      <c r="U1885">
        <f>(T1885/'Exhaust Gas Math'!$B$14)+('Exhaust Gas Math'!$D$10)</f>
        <v>4.4059320573952224E-4</v>
      </c>
      <c r="V1885">
        <f>('Exhaust Gas Math'!$E$10*(2.53982214E-12*V1884^4 - 0.0000000071629564556*V1884^3 + 7.56281407226508E-06*V1884^2 - 0.00322508455050905*V1884 + 1.62997098133725)*$B$24+T1885*'Exhaust Gas Math'!$D$14*$B$23)/('Exhaust Gas Math'!$E$10*(2.53982214E-12*V1884^4 - 0.0000000071629564556*V1884^3 + 7.56281407226508E-06*V1884^2 - 0.00322508455050905*V1884 + 1.62997098133725)+T1885*'Exhaust Gas Math'!$D$14)</f>
        <v>1100</v>
      </c>
      <c r="W1885">
        <f>(353.3116967483*V1885^-1.0020802909)*('Exhaust Gas Math'!$E$10/(T1885+'Exhaust Gas Math'!$E$10))+(357.4500179626*V1885^-1.0038444015 )*(T1885/(T1885+'Exhaust Gas Math'!$E$10))</f>
        <v>0.31654710700089367</v>
      </c>
      <c r="X1885">
        <f t="shared" si="446"/>
        <v>0</v>
      </c>
      <c r="Y1885">
        <f t="shared" si="447"/>
        <v>101325</v>
      </c>
      <c r="Z1885">
        <f t="shared" si="448"/>
        <v>101325</v>
      </c>
    </row>
    <row r="1886" spans="5:26" x14ac:dyDescent="0.2">
      <c r="E1886">
        <f t="shared" si="435"/>
        <v>0.23512499999998795</v>
      </c>
      <c r="F1886">
        <f t="shared" si="436"/>
        <v>101325</v>
      </c>
      <c r="H1886">
        <f t="shared" si="449"/>
        <v>0.23512499999998795</v>
      </c>
      <c r="I1886">
        <f t="shared" si="437"/>
        <v>485.99999999942156</v>
      </c>
      <c r="J1886">
        <f t="shared" si="438"/>
        <v>5.0332792497412945E-2</v>
      </c>
      <c r="K1886">
        <f t="shared" si="439"/>
        <v>21.485007606343142</v>
      </c>
      <c r="L1886">
        <f t="shared" si="440"/>
        <v>3.9769296294121147E-5</v>
      </c>
      <c r="M1886">
        <f>J1886/SQRT('Exhaust Gas Math'!$E$14*$B$21*$B$23)</f>
        <v>8.544788857203175E-4</v>
      </c>
      <c r="N1886">
        <f t="shared" si="441"/>
        <v>2.892890302162808E-2</v>
      </c>
      <c r="O1886">
        <f t="shared" si="442"/>
        <v>0</v>
      </c>
      <c r="P1886">
        <f t="shared" si="443"/>
        <v>0</v>
      </c>
      <c r="Q1886">
        <f>($B$16/2)*(COS((ACOS((2*'Intake Valve Fxn Scratch'!$B$1)/$B$16-1)/($B$17/2))*(I1886-($B$17/2)))+1)*P1886</f>
        <v>0</v>
      </c>
      <c r="R1886">
        <f t="shared" si="444"/>
        <v>0</v>
      </c>
      <c r="S1886">
        <f t="shared" si="445"/>
        <v>0</v>
      </c>
      <c r="T1886">
        <f>S1886*'Exhaust Gas Math'!$C$14</f>
        <v>0</v>
      </c>
      <c r="U1886">
        <f>(T1886/'Exhaust Gas Math'!$B$14)+('Exhaust Gas Math'!$D$10)</f>
        <v>4.4059320573952224E-4</v>
      </c>
      <c r="V1886">
        <f>('Exhaust Gas Math'!$E$10*(2.53982214E-12*V1885^4 - 0.0000000071629564556*V1885^3 + 7.56281407226508E-06*V1885^2 - 0.00322508455050905*V1885 + 1.62997098133725)*$B$24+T1886*'Exhaust Gas Math'!$D$14*$B$23)/('Exhaust Gas Math'!$E$10*(2.53982214E-12*V1885^4 - 0.0000000071629564556*V1885^3 + 7.56281407226508E-06*V1885^2 - 0.00322508455050905*V1885 + 1.62997098133725)+T1886*'Exhaust Gas Math'!$D$14)</f>
        <v>1100</v>
      </c>
      <c r="W1886">
        <f>(353.3116967483*V1886^-1.0020802909)*('Exhaust Gas Math'!$E$10/(T1886+'Exhaust Gas Math'!$E$10))+(357.4500179626*V1886^-1.0038444015 )*(T1886/(T1886+'Exhaust Gas Math'!$E$10))</f>
        <v>0.31654710700089367</v>
      </c>
      <c r="X1886">
        <f t="shared" si="446"/>
        <v>0</v>
      </c>
      <c r="Y1886">
        <f t="shared" si="447"/>
        <v>101325</v>
      </c>
      <c r="Z1886">
        <f t="shared" si="448"/>
        <v>101325</v>
      </c>
    </row>
    <row r="1887" spans="5:26" x14ac:dyDescent="0.2">
      <c r="E1887">
        <f t="shared" si="435"/>
        <v>0.23524999999998794</v>
      </c>
      <c r="F1887">
        <f t="shared" si="436"/>
        <v>101325</v>
      </c>
      <c r="H1887">
        <f t="shared" si="449"/>
        <v>0.23524999999998794</v>
      </c>
      <c r="I1887">
        <f t="shared" si="437"/>
        <v>491.99999999942156</v>
      </c>
      <c r="J1887">
        <f t="shared" si="438"/>
        <v>5.2911440221338077E-2</v>
      </c>
      <c r="K1887">
        <f t="shared" si="439"/>
        <v>19.735645034700848</v>
      </c>
      <c r="L1887">
        <f t="shared" si="440"/>
        <v>3.9769296294121147E-5</v>
      </c>
      <c r="M1887">
        <f>J1887/SQRT('Exhaust Gas Math'!$E$14*$B$21*$B$23)</f>
        <v>8.9825551571592194E-4</v>
      </c>
      <c r="N1887">
        <f t="shared" si="441"/>
        <v>3.1082443968171718E-2</v>
      </c>
      <c r="O1887">
        <f t="shared" si="442"/>
        <v>0</v>
      </c>
      <c r="P1887">
        <f t="shared" si="443"/>
        <v>0</v>
      </c>
      <c r="Q1887">
        <f>($B$16/2)*(COS((ACOS((2*'Intake Valve Fxn Scratch'!$B$1)/$B$16-1)/($B$17/2))*(I1887-($B$17/2)))+1)*P1887</f>
        <v>0</v>
      </c>
      <c r="R1887">
        <f t="shared" si="444"/>
        <v>0</v>
      </c>
      <c r="S1887">
        <f t="shared" si="445"/>
        <v>0</v>
      </c>
      <c r="T1887">
        <f>S1887*'Exhaust Gas Math'!$C$14</f>
        <v>0</v>
      </c>
      <c r="U1887">
        <f>(T1887/'Exhaust Gas Math'!$B$14)+('Exhaust Gas Math'!$D$10)</f>
        <v>4.4059320573952224E-4</v>
      </c>
      <c r="V1887">
        <f>('Exhaust Gas Math'!$E$10*(2.53982214E-12*V1886^4 - 0.0000000071629564556*V1886^3 + 7.56281407226508E-06*V1886^2 - 0.00322508455050905*V1886 + 1.62997098133725)*$B$24+T1887*'Exhaust Gas Math'!$D$14*$B$23)/('Exhaust Gas Math'!$E$10*(2.53982214E-12*V1886^4 - 0.0000000071629564556*V1886^3 + 7.56281407226508E-06*V1886^2 - 0.00322508455050905*V1886 + 1.62997098133725)+T1887*'Exhaust Gas Math'!$D$14)</f>
        <v>1100</v>
      </c>
      <c r="W1887">
        <f>(353.3116967483*V1887^-1.0020802909)*('Exhaust Gas Math'!$E$10/(T1887+'Exhaust Gas Math'!$E$10))+(357.4500179626*V1887^-1.0038444015 )*(T1887/(T1887+'Exhaust Gas Math'!$E$10))</f>
        <v>0.31654710700089367</v>
      </c>
      <c r="X1887">
        <f t="shared" si="446"/>
        <v>0</v>
      </c>
      <c r="Y1887">
        <f t="shared" si="447"/>
        <v>101325</v>
      </c>
      <c r="Z1887">
        <f t="shared" si="448"/>
        <v>101325</v>
      </c>
    </row>
    <row r="1888" spans="5:26" x14ac:dyDescent="0.2">
      <c r="E1888">
        <f t="shared" si="435"/>
        <v>0.23537499999998793</v>
      </c>
      <c r="F1888">
        <f t="shared" si="436"/>
        <v>101325</v>
      </c>
      <c r="H1888">
        <f t="shared" si="449"/>
        <v>0.23537499999998793</v>
      </c>
      <c r="I1888">
        <f t="shared" si="437"/>
        <v>497.99999999941974</v>
      </c>
      <c r="J1888">
        <f t="shared" si="438"/>
        <v>5.5257690967419053E-2</v>
      </c>
      <c r="K1888">
        <f t="shared" si="439"/>
        <v>17.770054606109191</v>
      </c>
      <c r="L1888">
        <f t="shared" si="440"/>
        <v>3.9769296294121147E-5</v>
      </c>
      <c r="M1888">
        <f>J1888/SQRT('Exhaust Gas Math'!$E$14*$B$21*$B$23)</f>
        <v>9.3808683886841308E-4</v>
      </c>
      <c r="N1888">
        <f t="shared" si="441"/>
        <v>3.3343486332228396E-2</v>
      </c>
      <c r="O1888">
        <f t="shared" si="442"/>
        <v>0</v>
      </c>
      <c r="P1888">
        <f t="shared" si="443"/>
        <v>0</v>
      </c>
      <c r="Q1888">
        <f>($B$16/2)*(COS((ACOS((2*'Intake Valve Fxn Scratch'!$B$1)/$B$16-1)/($B$17/2))*(I1888-($B$17/2)))+1)*P1888</f>
        <v>0</v>
      </c>
      <c r="R1888">
        <f t="shared" si="444"/>
        <v>0</v>
      </c>
      <c r="S1888">
        <f t="shared" si="445"/>
        <v>0</v>
      </c>
      <c r="T1888">
        <f>S1888*'Exhaust Gas Math'!$C$14</f>
        <v>0</v>
      </c>
      <c r="U1888">
        <f>(T1888/'Exhaust Gas Math'!$B$14)+('Exhaust Gas Math'!$D$10)</f>
        <v>4.4059320573952224E-4</v>
      </c>
      <c r="V1888">
        <f>('Exhaust Gas Math'!$E$10*(2.53982214E-12*V1887^4 - 0.0000000071629564556*V1887^3 + 7.56281407226508E-06*V1887^2 - 0.00322508455050905*V1887 + 1.62997098133725)*$B$24+T1888*'Exhaust Gas Math'!$D$14*$B$23)/('Exhaust Gas Math'!$E$10*(2.53982214E-12*V1887^4 - 0.0000000071629564556*V1887^3 + 7.56281407226508E-06*V1887^2 - 0.00322508455050905*V1887 + 1.62997098133725)+T1888*'Exhaust Gas Math'!$D$14)</f>
        <v>1100</v>
      </c>
      <c r="W1888">
        <f>(353.3116967483*V1888^-1.0020802909)*('Exhaust Gas Math'!$E$10/(T1888+'Exhaust Gas Math'!$E$10))+(357.4500179626*V1888^-1.0038444015 )*(T1888/(T1888+'Exhaust Gas Math'!$E$10))</f>
        <v>0.31654710700089367</v>
      </c>
      <c r="X1888">
        <f t="shared" si="446"/>
        <v>0</v>
      </c>
      <c r="Y1888">
        <f t="shared" si="447"/>
        <v>101325</v>
      </c>
      <c r="Z1888">
        <f t="shared" si="448"/>
        <v>101325</v>
      </c>
    </row>
    <row r="1889" spans="5:26" x14ac:dyDescent="0.2">
      <c r="E1889">
        <f t="shared" si="435"/>
        <v>0.23549999999998791</v>
      </c>
      <c r="F1889">
        <f t="shared" si="436"/>
        <v>101325</v>
      </c>
      <c r="H1889">
        <f t="shared" si="449"/>
        <v>0.23549999999998791</v>
      </c>
      <c r="I1889">
        <f t="shared" si="437"/>
        <v>503.99999999941974</v>
      </c>
      <c r="J1889">
        <f t="shared" si="438"/>
        <v>5.7345838721497289E-2</v>
      </c>
      <c r="K1889">
        <f t="shared" si="439"/>
        <v>15.609771740630062</v>
      </c>
      <c r="L1889">
        <f t="shared" si="440"/>
        <v>3.9769296294121147E-5</v>
      </c>
      <c r="M1889">
        <f>J1889/SQRT('Exhaust Gas Math'!$E$14*$B$21*$B$23)</f>
        <v>9.7353645486609216E-4</v>
      </c>
      <c r="N1889">
        <f t="shared" si="441"/>
        <v>3.5711621293156241E-2</v>
      </c>
      <c r="O1889">
        <f t="shared" si="442"/>
        <v>0</v>
      </c>
      <c r="P1889">
        <f t="shared" si="443"/>
        <v>0</v>
      </c>
      <c r="Q1889">
        <f>($B$16/2)*(COS((ACOS((2*'Intake Valve Fxn Scratch'!$B$1)/$B$16-1)/($B$17/2))*(I1889-($B$17/2)))+1)*P1889</f>
        <v>0</v>
      </c>
      <c r="R1889">
        <f t="shared" si="444"/>
        <v>0</v>
      </c>
      <c r="S1889">
        <f t="shared" si="445"/>
        <v>0</v>
      </c>
      <c r="T1889">
        <f>S1889*'Exhaust Gas Math'!$C$14</f>
        <v>0</v>
      </c>
      <c r="U1889">
        <f>(T1889/'Exhaust Gas Math'!$B$14)+('Exhaust Gas Math'!$D$10)</f>
        <v>4.4059320573952224E-4</v>
      </c>
      <c r="V1889">
        <f>('Exhaust Gas Math'!$E$10*(2.53982214E-12*V1888^4 - 0.0000000071629564556*V1888^3 + 7.56281407226508E-06*V1888^2 - 0.00322508455050905*V1888 + 1.62997098133725)*$B$24+T1889*'Exhaust Gas Math'!$D$14*$B$23)/('Exhaust Gas Math'!$E$10*(2.53982214E-12*V1888^4 - 0.0000000071629564556*V1888^3 + 7.56281407226508E-06*V1888^2 - 0.00322508455050905*V1888 + 1.62997098133725)+T1889*'Exhaust Gas Math'!$D$14)</f>
        <v>1100</v>
      </c>
      <c r="W1889">
        <f>(353.3116967483*V1889^-1.0020802909)*('Exhaust Gas Math'!$E$10/(T1889+'Exhaust Gas Math'!$E$10))+(357.4500179626*V1889^-1.0038444015 )*(T1889/(T1889+'Exhaust Gas Math'!$E$10))</f>
        <v>0.31654710700089367</v>
      </c>
      <c r="X1889">
        <f t="shared" si="446"/>
        <v>0</v>
      </c>
      <c r="Y1889">
        <f t="shared" si="447"/>
        <v>101325</v>
      </c>
      <c r="Z1889">
        <f t="shared" si="448"/>
        <v>101325</v>
      </c>
    </row>
    <row r="1890" spans="5:26" x14ac:dyDescent="0.2">
      <c r="E1890">
        <f t="shared" si="435"/>
        <v>0.2356249999999879</v>
      </c>
      <c r="F1890">
        <f t="shared" si="436"/>
        <v>101325</v>
      </c>
      <c r="H1890">
        <f t="shared" si="449"/>
        <v>0.2356249999999879</v>
      </c>
      <c r="I1890">
        <f t="shared" si="437"/>
        <v>509.99999999941974</v>
      </c>
      <c r="J1890">
        <f t="shared" si="438"/>
        <v>5.9153005299806105E-2</v>
      </c>
      <c r="K1890">
        <f t="shared" si="439"/>
        <v>13.278464949405892</v>
      </c>
      <c r="L1890">
        <f t="shared" si="440"/>
        <v>3.9769296294121147E-5</v>
      </c>
      <c r="M1890">
        <f>J1890/SQRT('Exhaust Gas Math'!$E$14*$B$21*$B$23)</f>
        <v>1.00421597029778E-3</v>
      </c>
      <c r="N1890">
        <f t="shared" si="441"/>
        <v>3.8181243154515307E-2</v>
      </c>
      <c r="O1890">
        <f t="shared" si="442"/>
        <v>0</v>
      </c>
      <c r="P1890">
        <f t="shared" si="443"/>
        <v>0</v>
      </c>
      <c r="Q1890">
        <f>($B$16/2)*(COS((ACOS((2*'Intake Valve Fxn Scratch'!$B$1)/$B$16-1)/($B$17/2))*(I1890-($B$17/2)))+1)*P1890</f>
        <v>0</v>
      </c>
      <c r="R1890">
        <f t="shared" si="444"/>
        <v>0</v>
      </c>
      <c r="S1890">
        <f t="shared" si="445"/>
        <v>0</v>
      </c>
      <c r="T1890">
        <f>S1890*'Exhaust Gas Math'!$C$14</f>
        <v>0</v>
      </c>
      <c r="U1890">
        <f>(T1890/'Exhaust Gas Math'!$B$14)+('Exhaust Gas Math'!$D$10)</f>
        <v>4.4059320573952224E-4</v>
      </c>
      <c r="V1890">
        <f>('Exhaust Gas Math'!$E$10*(2.53982214E-12*V1889^4 - 0.0000000071629564556*V1889^3 + 7.56281407226508E-06*V1889^2 - 0.00322508455050905*V1889 + 1.62997098133725)*$B$24+T1890*'Exhaust Gas Math'!$D$14*$B$23)/('Exhaust Gas Math'!$E$10*(2.53982214E-12*V1889^4 - 0.0000000071629564556*V1889^3 + 7.56281407226508E-06*V1889^2 - 0.00322508455050905*V1889 + 1.62997098133725)+T1890*'Exhaust Gas Math'!$D$14)</f>
        <v>1100</v>
      </c>
      <c r="W1890">
        <f>(353.3116967483*V1890^-1.0020802909)*('Exhaust Gas Math'!$E$10/(T1890+'Exhaust Gas Math'!$E$10))+(357.4500179626*V1890^-1.0038444015 )*(T1890/(T1890+'Exhaust Gas Math'!$E$10))</f>
        <v>0.31654710700089367</v>
      </c>
      <c r="X1890">
        <f t="shared" si="446"/>
        <v>0</v>
      </c>
      <c r="Y1890">
        <f t="shared" si="447"/>
        <v>101325</v>
      </c>
      <c r="Z1890">
        <f t="shared" si="448"/>
        <v>101325</v>
      </c>
    </row>
    <row r="1891" spans="5:26" x14ac:dyDescent="0.2">
      <c r="E1891">
        <f t="shared" si="435"/>
        <v>0.23574999999998789</v>
      </c>
      <c r="F1891">
        <f t="shared" si="436"/>
        <v>101325</v>
      </c>
      <c r="H1891">
        <f t="shared" si="449"/>
        <v>0.23574999999998789</v>
      </c>
      <c r="I1891">
        <f t="shared" si="437"/>
        <v>515.99999999941792</v>
      </c>
      <c r="J1891">
        <f t="shared" si="438"/>
        <v>6.0659391007139629E-2</v>
      </c>
      <c r="K1891">
        <f t="shared" si="439"/>
        <v>10.80167651749864</v>
      </c>
      <c r="L1891">
        <f t="shared" si="440"/>
        <v>3.9769296294121147E-5</v>
      </c>
      <c r="M1891">
        <f>J1891/SQRT('Exhaust Gas Math'!$E$14*$B$21*$B$23)</f>
        <v>1.0297892539723053E-3</v>
      </c>
      <c r="N1891">
        <f t="shared" si="441"/>
        <v>4.0740475102725021E-2</v>
      </c>
      <c r="O1891">
        <f t="shared" si="442"/>
        <v>0</v>
      </c>
      <c r="P1891">
        <f t="shared" si="443"/>
        <v>0</v>
      </c>
      <c r="Q1891">
        <f>($B$16/2)*(COS((ACOS((2*'Intake Valve Fxn Scratch'!$B$1)/$B$16-1)/($B$17/2))*(I1891-($B$17/2)))+1)*P1891</f>
        <v>0</v>
      </c>
      <c r="R1891">
        <f t="shared" si="444"/>
        <v>0</v>
      </c>
      <c r="S1891">
        <f t="shared" si="445"/>
        <v>0</v>
      </c>
      <c r="T1891">
        <f>S1891*'Exhaust Gas Math'!$C$14</f>
        <v>0</v>
      </c>
      <c r="U1891">
        <f>(T1891/'Exhaust Gas Math'!$B$14)+('Exhaust Gas Math'!$D$10)</f>
        <v>4.4059320573952224E-4</v>
      </c>
      <c r="V1891">
        <f>('Exhaust Gas Math'!$E$10*(2.53982214E-12*V1890^4 - 0.0000000071629564556*V1890^3 + 7.56281407226508E-06*V1890^2 - 0.00322508455050905*V1890 + 1.62997098133725)*$B$24+T1891*'Exhaust Gas Math'!$D$14*$B$23)/('Exhaust Gas Math'!$E$10*(2.53982214E-12*V1890^4 - 0.0000000071629564556*V1890^3 + 7.56281407226508E-06*V1890^2 - 0.00322508455050905*V1890 + 1.62997098133725)+T1891*'Exhaust Gas Math'!$D$14)</f>
        <v>1100</v>
      </c>
      <c r="W1891">
        <f>(353.3116967483*V1891^-1.0020802909)*('Exhaust Gas Math'!$E$10/(T1891+'Exhaust Gas Math'!$E$10))+(357.4500179626*V1891^-1.0038444015 )*(T1891/(T1891+'Exhaust Gas Math'!$E$10))</f>
        <v>0.31654710700089367</v>
      </c>
      <c r="X1891">
        <f t="shared" si="446"/>
        <v>0</v>
      </c>
      <c r="Y1891">
        <f t="shared" si="447"/>
        <v>101325</v>
      </c>
      <c r="Z1891">
        <f t="shared" si="448"/>
        <v>101325</v>
      </c>
    </row>
    <row r="1892" spans="5:26" x14ac:dyDescent="0.2">
      <c r="E1892">
        <f t="shared" si="435"/>
        <v>0.23587499999998787</v>
      </c>
      <c r="F1892">
        <f t="shared" si="436"/>
        <v>101325</v>
      </c>
      <c r="H1892">
        <f t="shared" si="449"/>
        <v>0.23587499999998787</v>
      </c>
      <c r="I1892">
        <f t="shared" si="437"/>
        <v>521.99999999941792</v>
      </c>
      <c r="J1892">
        <f t="shared" si="438"/>
        <v>6.1848491566456845E-2</v>
      </c>
      <c r="K1892">
        <f t="shared" si="439"/>
        <v>8.2065426572695745</v>
      </c>
      <c r="L1892">
        <f t="shared" si="440"/>
        <v>3.9769296294121147E-5</v>
      </c>
      <c r="M1892">
        <f>J1892/SQRT('Exhaust Gas Math'!$E$14*$B$21*$B$23)</f>
        <v>1.0499761196421766E-3</v>
      </c>
      <c r="N1892">
        <f t="shared" si="441"/>
        <v>4.3370137971479532E-2</v>
      </c>
      <c r="O1892">
        <f t="shared" si="442"/>
        <v>0</v>
      </c>
      <c r="P1892">
        <f t="shared" si="443"/>
        <v>0</v>
      </c>
      <c r="Q1892">
        <f>($B$16/2)*(COS((ACOS((2*'Intake Valve Fxn Scratch'!$B$1)/$B$16-1)/($B$17/2))*(I1892-($B$17/2)))+1)*P1892</f>
        <v>0</v>
      </c>
      <c r="R1892">
        <f t="shared" si="444"/>
        <v>0</v>
      </c>
      <c r="S1892">
        <f t="shared" si="445"/>
        <v>0</v>
      </c>
      <c r="T1892">
        <f>S1892*'Exhaust Gas Math'!$C$14</f>
        <v>0</v>
      </c>
      <c r="U1892">
        <f>(T1892/'Exhaust Gas Math'!$B$14)+('Exhaust Gas Math'!$D$10)</f>
        <v>4.4059320573952224E-4</v>
      </c>
      <c r="V1892">
        <f>('Exhaust Gas Math'!$E$10*(2.53982214E-12*V1891^4 - 0.0000000071629564556*V1891^3 + 7.56281407226508E-06*V1891^2 - 0.00322508455050905*V1891 + 1.62997098133725)*$B$24+T1892*'Exhaust Gas Math'!$D$14*$B$23)/('Exhaust Gas Math'!$E$10*(2.53982214E-12*V1891^4 - 0.0000000071629564556*V1891^3 + 7.56281407226508E-06*V1891^2 - 0.00322508455050905*V1891 + 1.62997098133725)+T1892*'Exhaust Gas Math'!$D$14)</f>
        <v>1100</v>
      </c>
      <c r="W1892">
        <f>(353.3116967483*V1892^-1.0020802909)*('Exhaust Gas Math'!$E$10/(T1892+'Exhaust Gas Math'!$E$10))+(357.4500179626*V1892^-1.0038444015 )*(T1892/(T1892+'Exhaust Gas Math'!$E$10))</f>
        <v>0.31654710700089367</v>
      </c>
      <c r="X1892">
        <f t="shared" si="446"/>
        <v>0</v>
      </c>
      <c r="Y1892">
        <f t="shared" si="447"/>
        <v>101325</v>
      </c>
      <c r="Z1892">
        <f t="shared" si="448"/>
        <v>101325</v>
      </c>
    </row>
    <row r="1893" spans="5:26" x14ac:dyDescent="0.2">
      <c r="E1893">
        <f t="shared" si="435"/>
        <v>0.23599999999998786</v>
      </c>
      <c r="F1893">
        <f t="shared" si="436"/>
        <v>101325</v>
      </c>
      <c r="H1893">
        <f t="shared" si="449"/>
        <v>0.23599999999998786</v>
      </c>
      <c r="I1893">
        <f t="shared" si="437"/>
        <v>527.99999999941792</v>
      </c>
      <c r="J1893">
        <f t="shared" si="438"/>
        <v>6.2707278943194583E-2</v>
      </c>
      <c r="K1893">
        <f t="shared" si="439"/>
        <v>5.5214961983580295</v>
      </c>
      <c r="L1893">
        <f t="shared" si="440"/>
        <v>3.9769296294121147E-5</v>
      </c>
      <c r="M1893">
        <f>J1893/SQRT('Exhaust Gas Math'!$E$14*$B$21*$B$23)</f>
        <v>1.0645553957827414E-3</v>
      </c>
      <c r="N1893">
        <f t="shared" si="441"/>
        <v>4.6042841937278936E-2</v>
      </c>
      <c r="O1893">
        <f t="shared" si="442"/>
        <v>0</v>
      </c>
      <c r="P1893">
        <f t="shared" si="443"/>
        <v>0</v>
      </c>
      <c r="Q1893">
        <f>($B$16/2)*(COS((ACOS((2*'Intake Valve Fxn Scratch'!$B$1)/$B$16-1)/($B$17/2))*(I1893-($B$17/2)))+1)*P1893</f>
        <v>0</v>
      </c>
      <c r="R1893">
        <f t="shared" si="444"/>
        <v>0</v>
      </c>
      <c r="S1893">
        <f t="shared" si="445"/>
        <v>0</v>
      </c>
      <c r="T1893">
        <f>S1893*'Exhaust Gas Math'!$C$14</f>
        <v>0</v>
      </c>
      <c r="U1893">
        <f>(T1893/'Exhaust Gas Math'!$B$14)+('Exhaust Gas Math'!$D$10)</f>
        <v>4.4059320573952224E-4</v>
      </c>
      <c r="V1893">
        <f>('Exhaust Gas Math'!$E$10*(2.53982214E-12*V1892^4 - 0.0000000071629564556*V1892^3 + 7.56281407226508E-06*V1892^2 - 0.00322508455050905*V1892 + 1.62997098133725)*$B$24+T1893*'Exhaust Gas Math'!$D$14*$B$23)/('Exhaust Gas Math'!$E$10*(2.53982214E-12*V1892^4 - 0.0000000071629564556*V1892^3 + 7.56281407226508E-06*V1892^2 - 0.00322508455050905*V1892 + 1.62997098133725)+T1893*'Exhaust Gas Math'!$D$14)</f>
        <v>1100</v>
      </c>
      <c r="W1893">
        <f>(353.3116967483*V1893^-1.0020802909)*('Exhaust Gas Math'!$E$10/(T1893+'Exhaust Gas Math'!$E$10))+(357.4500179626*V1893^-1.0038444015 )*(T1893/(T1893+'Exhaust Gas Math'!$E$10))</f>
        <v>0.31654710700089367</v>
      </c>
      <c r="X1893">
        <f t="shared" si="446"/>
        <v>0</v>
      </c>
      <c r="Y1893">
        <f t="shared" si="447"/>
        <v>101325</v>
      </c>
      <c r="Z1893">
        <f t="shared" si="448"/>
        <v>101325</v>
      </c>
    </row>
    <row r="1894" spans="5:26" x14ac:dyDescent="0.2">
      <c r="E1894">
        <f t="shared" si="435"/>
        <v>0.23612499999998784</v>
      </c>
      <c r="F1894">
        <f t="shared" si="436"/>
        <v>101325</v>
      </c>
      <c r="H1894">
        <f t="shared" si="449"/>
        <v>0.23612499999998784</v>
      </c>
      <c r="I1894">
        <f t="shared" si="437"/>
        <v>533.9999999994161</v>
      </c>
      <c r="J1894">
        <f t="shared" si="438"/>
        <v>6.3226344083140512E-2</v>
      </c>
      <c r="K1894">
        <f t="shared" si="439"/>
        <v>2.7759550716499275</v>
      </c>
      <c r="L1894">
        <f t="shared" si="440"/>
        <v>3.9769296294121147E-5</v>
      </c>
      <c r="M1894">
        <f>J1894/SQRT('Exhaust Gas Math'!$E$14*$B$21*$B$23)</f>
        <v>1.0733673487936946E-3</v>
      </c>
      <c r="N1894">
        <f t="shared" si="441"/>
        <v>4.8722302042966861E-2</v>
      </c>
      <c r="O1894">
        <f t="shared" si="442"/>
        <v>0</v>
      </c>
      <c r="P1894">
        <f t="shared" si="443"/>
        <v>0</v>
      </c>
      <c r="Q1894">
        <f>($B$16/2)*(COS((ACOS((2*'Intake Valve Fxn Scratch'!$B$1)/$B$16-1)/($B$17/2))*(I1894-($B$17/2)))+1)*P1894</f>
        <v>0</v>
      </c>
      <c r="R1894">
        <f t="shared" si="444"/>
        <v>0</v>
      </c>
      <c r="S1894">
        <f t="shared" si="445"/>
        <v>0</v>
      </c>
      <c r="T1894">
        <f>S1894*'Exhaust Gas Math'!$C$14</f>
        <v>0</v>
      </c>
      <c r="U1894">
        <f>(T1894/'Exhaust Gas Math'!$B$14)+('Exhaust Gas Math'!$D$10)</f>
        <v>4.4059320573952224E-4</v>
      </c>
      <c r="V1894">
        <f>('Exhaust Gas Math'!$E$10*(2.53982214E-12*V1893^4 - 0.0000000071629564556*V1893^3 + 7.56281407226508E-06*V1893^2 - 0.00322508455050905*V1893 + 1.62997098133725)*$B$24+T1894*'Exhaust Gas Math'!$D$14*$B$23)/('Exhaust Gas Math'!$E$10*(2.53982214E-12*V1893^4 - 0.0000000071629564556*V1893^3 + 7.56281407226508E-06*V1893^2 - 0.00322508455050905*V1893 + 1.62997098133725)+T1894*'Exhaust Gas Math'!$D$14)</f>
        <v>1100</v>
      </c>
      <c r="W1894">
        <f>(353.3116967483*V1894^-1.0020802909)*('Exhaust Gas Math'!$E$10/(T1894+'Exhaust Gas Math'!$E$10))+(357.4500179626*V1894^-1.0038444015 )*(T1894/(T1894+'Exhaust Gas Math'!$E$10))</f>
        <v>0.31654710700089367</v>
      </c>
      <c r="X1894">
        <f t="shared" si="446"/>
        <v>0</v>
      </c>
      <c r="Y1894">
        <f t="shared" si="447"/>
        <v>101325</v>
      </c>
      <c r="Z1894">
        <f t="shared" si="448"/>
        <v>101325</v>
      </c>
    </row>
    <row r="1895" spans="5:26" x14ac:dyDescent="0.2">
      <c r="E1895">
        <f t="shared" si="435"/>
        <v>0.23624999999998783</v>
      </c>
      <c r="F1895">
        <f t="shared" si="436"/>
        <v>101325</v>
      </c>
      <c r="H1895">
        <f t="shared" si="449"/>
        <v>0.23624999999998783</v>
      </c>
      <c r="I1895">
        <f t="shared" si="437"/>
        <v>539.9999999994161</v>
      </c>
      <c r="J1895">
        <f t="shared" si="438"/>
        <v>6.3399999999999998E-2</v>
      </c>
      <c r="K1895">
        <f t="shared" si="439"/>
        <v>2.7013794792644352E-10</v>
      </c>
      <c r="L1895">
        <f t="shared" si="440"/>
        <v>3.9769296294121147E-5</v>
      </c>
      <c r="M1895">
        <f>J1895/SQRT('Exhaust Gas Math'!$E$14*$B$21*$B$23)</f>
        <v>1.0763154330738279E-3</v>
      </c>
      <c r="N1895">
        <f t="shared" si="441"/>
        <v>5.1362995243154269E-2</v>
      </c>
      <c r="O1895">
        <f t="shared" si="442"/>
        <v>0</v>
      </c>
      <c r="P1895">
        <f t="shared" si="443"/>
        <v>0</v>
      </c>
      <c r="Q1895">
        <f>($B$16/2)*(COS((ACOS((2*'Intake Valve Fxn Scratch'!$B$1)/$B$16-1)/($B$17/2))*(I1895-($B$17/2)))+1)*P1895</f>
        <v>0</v>
      </c>
      <c r="R1895">
        <f t="shared" si="444"/>
        <v>0</v>
      </c>
      <c r="S1895">
        <f t="shared" si="445"/>
        <v>0</v>
      </c>
      <c r="T1895">
        <f>S1895*'Exhaust Gas Math'!$C$14</f>
        <v>0</v>
      </c>
      <c r="U1895">
        <f>(T1895/'Exhaust Gas Math'!$B$14)+('Exhaust Gas Math'!$D$10)</f>
        <v>4.4059320573952224E-4</v>
      </c>
      <c r="V1895">
        <f>('Exhaust Gas Math'!$E$10*(2.53982214E-12*V1894^4 - 0.0000000071629564556*V1894^3 + 7.56281407226508E-06*V1894^2 - 0.00322508455050905*V1894 + 1.62997098133725)*$B$24+T1895*'Exhaust Gas Math'!$D$14*$B$23)/('Exhaust Gas Math'!$E$10*(2.53982214E-12*V1894^4 - 0.0000000071629564556*V1894^3 + 7.56281407226508E-06*V1894^2 - 0.00322508455050905*V1894 + 1.62997098133725)+T1895*'Exhaust Gas Math'!$D$14)</f>
        <v>1100</v>
      </c>
      <c r="W1895">
        <f>(353.3116967483*V1895^-1.0020802909)*('Exhaust Gas Math'!$E$10/(T1895+'Exhaust Gas Math'!$E$10))+(357.4500179626*V1895^-1.0038444015 )*(T1895/(T1895+'Exhaust Gas Math'!$E$10))</f>
        <v>0.31654710700089367</v>
      </c>
      <c r="X1895">
        <f t="shared" si="446"/>
        <v>0</v>
      </c>
      <c r="Y1895">
        <f t="shared" si="447"/>
        <v>101325</v>
      </c>
      <c r="Z1895">
        <f t="shared" si="448"/>
        <v>101325</v>
      </c>
    </row>
    <row r="1896" spans="5:26" x14ac:dyDescent="0.2">
      <c r="E1896">
        <f t="shared" si="435"/>
        <v>0.23637499999998782</v>
      </c>
      <c r="F1896">
        <f t="shared" si="436"/>
        <v>101325</v>
      </c>
      <c r="H1896">
        <f t="shared" si="449"/>
        <v>0.23637499999998782</v>
      </c>
      <c r="I1896">
        <f t="shared" si="437"/>
        <v>545.9999999994161</v>
      </c>
      <c r="J1896">
        <f t="shared" si="438"/>
        <v>6.3226344083208014E-2</v>
      </c>
      <c r="K1896">
        <f t="shared" si="439"/>
        <v>-2.7759550711118606</v>
      </c>
      <c r="L1896">
        <f t="shared" si="440"/>
        <v>3.9769296294121147E-5</v>
      </c>
      <c r="M1896">
        <f>J1896/SQRT('Exhaust Gas Math'!$E$14*$B$21*$B$23)</f>
        <v>1.0733673487948407E-3</v>
      </c>
      <c r="N1896">
        <f t="shared" si="441"/>
        <v>5.3910285389915866E-2</v>
      </c>
      <c r="O1896">
        <f t="shared" si="442"/>
        <v>0</v>
      </c>
      <c r="P1896">
        <f t="shared" si="443"/>
        <v>0</v>
      </c>
      <c r="Q1896">
        <f>($B$16/2)*(COS((ACOS((2*'Intake Valve Fxn Scratch'!$B$1)/$B$16-1)/($B$17/2))*(I1896-($B$17/2)))+1)*P1896</f>
        <v>0</v>
      </c>
      <c r="R1896">
        <f t="shared" si="444"/>
        <v>0</v>
      </c>
      <c r="S1896">
        <f t="shared" si="445"/>
        <v>0</v>
      </c>
      <c r="T1896">
        <f>S1896*'Exhaust Gas Math'!$C$14</f>
        <v>0</v>
      </c>
      <c r="U1896">
        <f>(T1896/'Exhaust Gas Math'!$B$14)+('Exhaust Gas Math'!$D$10)</f>
        <v>4.4059320573952224E-4</v>
      </c>
      <c r="V1896">
        <f>('Exhaust Gas Math'!$E$10*(2.53982214E-12*V1895^4 - 0.0000000071629564556*V1895^3 + 7.56281407226508E-06*V1895^2 - 0.00322508455050905*V1895 + 1.62997098133725)*$B$24+T1896*'Exhaust Gas Math'!$D$14*$B$23)/('Exhaust Gas Math'!$E$10*(2.53982214E-12*V1895^4 - 0.0000000071629564556*V1895^3 + 7.56281407226508E-06*V1895^2 - 0.00322508455050905*V1895 + 1.62997098133725)+T1896*'Exhaust Gas Math'!$D$14)</f>
        <v>1100</v>
      </c>
      <c r="W1896">
        <f>(353.3116967483*V1896^-1.0020802909)*('Exhaust Gas Math'!$E$10/(T1896+'Exhaust Gas Math'!$E$10))+(357.4500179626*V1896^-1.0038444015 )*(T1896/(T1896+'Exhaust Gas Math'!$E$10))</f>
        <v>0.31654710700089367</v>
      </c>
      <c r="X1896">
        <f t="shared" si="446"/>
        <v>0</v>
      </c>
      <c r="Y1896">
        <f t="shared" si="447"/>
        <v>101325</v>
      </c>
      <c r="Z1896">
        <f t="shared" si="448"/>
        <v>101325</v>
      </c>
    </row>
    <row r="1897" spans="5:26" x14ac:dyDescent="0.2">
      <c r="E1897">
        <f t="shared" si="435"/>
        <v>0.2364999999999878</v>
      </c>
      <c r="F1897">
        <f t="shared" si="436"/>
        <v>101325</v>
      </c>
      <c r="H1897">
        <f t="shared" si="449"/>
        <v>0.2364999999999878</v>
      </c>
      <c r="I1897">
        <f t="shared" si="437"/>
        <v>551.99999999941429</v>
      </c>
      <c r="J1897">
        <f t="shared" si="438"/>
        <v>6.2707278943328865E-2</v>
      </c>
      <c r="K1897">
        <f t="shared" si="439"/>
        <v>-5.5214961978288208</v>
      </c>
      <c r="L1897">
        <f t="shared" si="440"/>
        <v>3.9769296294121147E-5</v>
      </c>
      <c r="M1897">
        <f>J1897/SQRT('Exhaust Gas Math'!$E$14*$B$21*$B$23)</f>
        <v>1.0645553957850211E-3</v>
      </c>
      <c r="N1897">
        <f t="shared" si="441"/>
        <v>5.6301139017845635E-2</v>
      </c>
      <c r="O1897">
        <f t="shared" si="442"/>
        <v>0</v>
      </c>
      <c r="P1897">
        <f t="shared" si="443"/>
        <v>0</v>
      </c>
      <c r="Q1897">
        <f>($B$16/2)*(COS((ACOS((2*'Intake Valve Fxn Scratch'!$B$1)/$B$16-1)/($B$17/2))*(I1897-($B$17/2)))+1)*P1897</f>
        <v>0</v>
      </c>
      <c r="R1897">
        <f t="shared" si="444"/>
        <v>0</v>
      </c>
      <c r="S1897">
        <f t="shared" si="445"/>
        <v>0</v>
      </c>
      <c r="T1897">
        <f>S1897*'Exhaust Gas Math'!$C$14</f>
        <v>0</v>
      </c>
      <c r="U1897">
        <f>(T1897/'Exhaust Gas Math'!$B$14)+('Exhaust Gas Math'!$D$10)</f>
        <v>4.4059320573952224E-4</v>
      </c>
      <c r="V1897">
        <f>('Exhaust Gas Math'!$E$10*(2.53982214E-12*V1896^4 - 0.0000000071629564556*V1896^3 + 7.56281407226508E-06*V1896^2 - 0.00322508455050905*V1896 + 1.62997098133725)*$B$24+T1897*'Exhaust Gas Math'!$D$14*$B$23)/('Exhaust Gas Math'!$E$10*(2.53982214E-12*V1896^4 - 0.0000000071629564556*V1896^3 + 7.56281407226508E-06*V1896^2 - 0.00322508455050905*V1896 + 1.62997098133725)+T1897*'Exhaust Gas Math'!$D$14)</f>
        <v>1100</v>
      </c>
      <c r="W1897">
        <f>(353.3116967483*V1897^-1.0020802909)*('Exhaust Gas Math'!$E$10/(T1897+'Exhaust Gas Math'!$E$10))+(357.4500179626*V1897^-1.0038444015 )*(T1897/(T1897+'Exhaust Gas Math'!$E$10))</f>
        <v>0.31654710700089367</v>
      </c>
      <c r="X1897">
        <f t="shared" si="446"/>
        <v>0</v>
      </c>
      <c r="Y1897">
        <f t="shared" si="447"/>
        <v>101325</v>
      </c>
      <c r="Z1897">
        <f t="shared" si="448"/>
        <v>101325</v>
      </c>
    </row>
    <row r="1898" spans="5:26" x14ac:dyDescent="0.2">
      <c r="E1898">
        <f t="shared" si="435"/>
        <v>0.23662499999998779</v>
      </c>
      <c r="F1898">
        <f t="shared" si="436"/>
        <v>101325</v>
      </c>
      <c r="H1898">
        <f t="shared" si="449"/>
        <v>0.23662499999998779</v>
      </c>
      <c r="I1898">
        <f t="shared" si="437"/>
        <v>557.99999999941429</v>
      </c>
      <c r="J1898">
        <f t="shared" si="438"/>
        <v>6.1848491566656408E-2</v>
      </c>
      <c r="K1898">
        <f t="shared" si="439"/>
        <v>-8.2065426567550226</v>
      </c>
      <c r="L1898">
        <f t="shared" si="440"/>
        <v>3.9769296294121147E-5</v>
      </c>
      <c r="M1898">
        <f>J1898/SQRT('Exhaust Gas Math'!$E$14*$B$21*$B$23)</f>
        <v>1.0499761196455645E-3</v>
      </c>
      <c r="N1898">
        <f t="shared" si="441"/>
        <v>5.8465535048289038E-2</v>
      </c>
      <c r="O1898">
        <f t="shared" si="442"/>
        <v>0</v>
      </c>
      <c r="P1898">
        <f t="shared" si="443"/>
        <v>0</v>
      </c>
      <c r="Q1898">
        <f>($B$16/2)*(COS((ACOS((2*'Intake Valve Fxn Scratch'!$B$1)/$B$16-1)/($B$17/2))*(I1898-($B$17/2)))+1)*P1898</f>
        <v>0</v>
      </c>
      <c r="R1898">
        <f t="shared" si="444"/>
        <v>0</v>
      </c>
      <c r="S1898">
        <f t="shared" si="445"/>
        <v>0</v>
      </c>
      <c r="T1898">
        <f>S1898*'Exhaust Gas Math'!$C$14</f>
        <v>0</v>
      </c>
      <c r="U1898">
        <f>(T1898/'Exhaust Gas Math'!$B$14)+('Exhaust Gas Math'!$D$10)</f>
        <v>4.4059320573952224E-4</v>
      </c>
      <c r="V1898">
        <f>('Exhaust Gas Math'!$E$10*(2.53982214E-12*V1897^4 - 0.0000000071629564556*V1897^3 + 7.56281407226508E-06*V1897^2 - 0.00322508455050905*V1897 + 1.62997098133725)*$B$24+T1898*'Exhaust Gas Math'!$D$14*$B$23)/('Exhaust Gas Math'!$E$10*(2.53982214E-12*V1897^4 - 0.0000000071629564556*V1897^3 + 7.56281407226508E-06*V1897^2 - 0.00322508455050905*V1897 + 1.62997098133725)+T1898*'Exhaust Gas Math'!$D$14)</f>
        <v>1100</v>
      </c>
      <c r="W1898">
        <f>(353.3116967483*V1898^-1.0020802909)*('Exhaust Gas Math'!$E$10/(T1898+'Exhaust Gas Math'!$E$10))+(357.4500179626*V1898^-1.0038444015 )*(T1898/(T1898+'Exhaust Gas Math'!$E$10))</f>
        <v>0.31654710700089367</v>
      </c>
      <c r="X1898">
        <f t="shared" si="446"/>
        <v>0</v>
      </c>
      <c r="Y1898">
        <f t="shared" si="447"/>
        <v>101325</v>
      </c>
      <c r="Z1898">
        <f t="shared" si="448"/>
        <v>101325</v>
      </c>
    </row>
    <row r="1899" spans="5:26" x14ac:dyDescent="0.2">
      <c r="E1899">
        <f t="shared" si="435"/>
        <v>0.23674999999998778</v>
      </c>
      <c r="F1899">
        <f t="shared" si="436"/>
        <v>101325</v>
      </c>
      <c r="H1899">
        <f t="shared" si="449"/>
        <v>0.23674999999998778</v>
      </c>
      <c r="I1899">
        <f t="shared" si="437"/>
        <v>563.99999999941247</v>
      </c>
      <c r="J1899">
        <f t="shared" si="438"/>
        <v>6.0659391007402308E-2</v>
      </c>
      <c r="K1899">
        <f t="shared" si="439"/>
        <v>-10.801676517004383</v>
      </c>
      <c r="L1899">
        <f t="shared" si="440"/>
        <v>3.9769296294121147E-5</v>
      </c>
      <c r="M1899">
        <f>J1899/SQRT('Exhaust Gas Math'!$E$14*$B$21*$B$23)</f>
        <v>1.0297892539767647E-3</v>
      </c>
      <c r="N1899">
        <f t="shared" si="441"/>
        <v>6.0328632872138729E-2</v>
      </c>
      <c r="O1899">
        <f t="shared" si="442"/>
        <v>0</v>
      </c>
      <c r="P1899">
        <f t="shared" si="443"/>
        <v>0</v>
      </c>
      <c r="Q1899">
        <f>($B$16/2)*(COS((ACOS((2*'Intake Valve Fxn Scratch'!$B$1)/$B$16-1)/($B$17/2))*(I1899-($B$17/2)))+1)*P1899</f>
        <v>0</v>
      </c>
      <c r="R1899">
        <f t="shared" si="444"/>
        <v>0</v>
      </c>
      <c r="S1899">
        <f t="shared" si="445"/>
        <v>0</v>
      </c>
      <c r="T1899">
        <f>S1899*'Exhaust Gas Math'!$C$14</f>
        <v>0</v>
      </c>
      <c r="U1899">
        <f>(T1899/'Exhaust Gas Math'!$B$14)+('Exhaust Gas Math'!$D$10)</f>
        <v>4.4059320573952224E-4</v>
      </c>
      <c r="V1899">
        <f>('Exhaust Gas Math'!$E$10*(2.53982214E-12*V1898^4 - 0.0000000071629564556*V1898^3 + 7.56281407226508E-06*V1898^2 - 0.00322508455050905*V1898 + 1.62997098133725)*$B$24+T1899*'Exhaust Gas Math'!$D$14*$B$23)/('Exhaust Gas Math'!$E$10*(2.53982214E-12*V1898^4 - 0.0000000071629564556*V1898^3 + 7.56281407226508E-06*V1898^2 - 0.00322508455050905*V1898 + 1.62997098133725)+T1899*'Exhaust Gas Math'!$D$14)</f>
        <v>1100</v>
      </c>
      <c r="W1899">
        <f>(353.3116967483*V1899^-1.0020802909)*('Exhaust Gas Math'!$E$10/(T1899+'Exhaust Gas Math'!$E$10))+(357.4500179626*V1899^-1.0038444015 )*(T1899/(T1899+'Exhaust Gas Math'!$E$10))</f>
        <v>0.31654710700089367</v>
      </c>
      <c r="X1899">
        <f t="shared" si="446"/>
        <v>0</v>
      </c>
      <c r="Y1899">
        <f t="shared" si="447"/>
        <v>101325</v>
      </c>
      <c r="Z1899">
        <f t="shared" si="448"/>
        <v>101325</v>
      </c>
    </row>
    <row r="1900" spans="5:26" x14ac:dyDescent="0.2">
      <c r="E1900">
        <f t="shared" si="435"/>
        <v>0.23687499999998776</v>
      </c>
      <c r="F1900">
        <f t="shared" si="436"/>
        <v>101325</v>
      </c>
      <c r="H1900">
        <f t="shared" si="449"/>
        <v>0.23687499999998776</v>
      </c>
      <c r="I1900">
        <f t="shared" si="437"/>
        <v>569.99999999941247</v>
      </c>
      <c r="J1900">
        <f t="shared" si="438"/>
        <v>5.9153005300129013E-2</v>
      </c>
      <c r="K1900">
        <f t="shared" si="439"/>
        <v>-13.278464948937346</v>
      </c>
      <c r="L1900">
        <f t="shared" si="440"/>
        <v>3.9769296294121147E-5</v>
      </c>
      <c r="M1900">
        <f>J1900/SQRT('Exhaust Gas Math'!$E$14*$B$21*$B$23)</f>
        <v>1.0042159703032617E-3</v>
      </c>
      <c r="N1900">
        <f t="shared" si="441"/>
        <v>6.1813705050810297E-2</v>
      </c>
      <c r="O1900">
        <f t="shared" si="442"/>
        <v>0</v>
      </c>
      <c r="P1900">
        <f t="shared" si="443"/>
        <v>0</v>
      </c>
      <c r="Q1900">
        <f>($B$16/2)*(COS((ACOS((2*'Intake Valve Fxn Scratch'!$B$1)/$B$16-1)/($B$17/2))*(I1900-($B$17/2)))+1)*P1900</f>
        <v>0</v>
      </c>
      <c r="R1900">
        <f t="shared" si="444"/>
        <v>0</v>
      </c>
      <c r="S1900">
        <f t="shared" si="445"/>
        <v>0</v>
      </c>
      <c r="T1900">
        <f>S1900*'Exhaust Gas Math'!$C$14</f>
        <v>0</v>
      </c>
      <c r="U1900">
        <f>(T1900/'Exhaust Gas Math'!$B$14)+('Exhaust Gas Math'!$D$10)</f>
        <v>4.4059320573952224E-4</v>
      </c>
      <c r="V1900">
        <f>('Exhaust Gas Math'!$E$10*(2.53982214E-12*V1899^4 - 0.0000000071629564556*V1899^3 + 7.56281407226508E-06*V1899^2 - 0.00322508455050905*V1899 + 1.62997098133725)*$B$24+T1900*'Exhaust Gas Math'!$D$14*$B$23)/('Exhaust Gas Math'!$E$10*(2.53982214E-12*V1899^4 - 0.0000000071629564556*V1899^3 + 7.56281407226508E-06*V1899^2 - 0.00322508455050905*V1899 + 1.62997098133725)+T1900*'Exhaust Gas Math'!$D$14)</f>
        <v>1100</v>
      </c>
      <c r="W1900">
        <f>(353.3116967483*V1900^-1.0020802909)*('Exhaust Gas Math'!$E$10/(T1900+'Exhaust Gas Math'!$E$10))+(357.4500179626*V1900^-1.0038444015 )*(T1900/(T1900+'Exhaust Gas Math'!$E$10))</f>
        <v>0.31654710700089367</v>
      </c>
      <c r="X1900">
        <f t="shared" si="446"/>
        <v>0</v>
      </c>
      <c r="Y1900">
        <f t="shared" si="447"/>
        <v>101325</v>
      </c>
      <c r="Z1900">
        <f t="shared" si="448"/>
        <v>101325</v>
      </c>
    </row>
    <row r="1901" spans="5:26" x14ac:dyDescent="0.2">
      <c r="E1901">
        <f t="shared" si="435"/>
        <v>0.23699999999998775</v>
      </c>
      <c r="F1901">
        <f t="shared" si="436"/>
        <v>101325</v>
      </c>
      <c r="H1901">
        <f t="shared" si="449"/>
        <v>0.23699999999998775</v>
      </c>
      <c r="I1901">
        <f t="shared" si="437"/>
        <v>575.99999999941247</v>
      </c>
      <c r="J1901">
        <f t="shared" si="438"/>
        <v>5.7345838721876888E-2</v>
      </c>
      <c r="K1901">
        <f t="shared" si="439"/>
        <v>-15.609771740192359</v>
      </c>
      <c r="L1901">
        <f t="shared" si="440"/>
        <v>3.9769296294121147E-5</v>
      </c>
      <c r="M1901">
        <f>J1901/SQRT('Exhaust Gas Math'!$E$14*$B$21*$B$23)</f>
        <v>9.7353645487253644E-4</v>
      </c>
      <c r="N1901">
        <f t="shared" si="441"/>
        <v>6.2845765440031315E-2</v>
      </c>
      <c r="O1901">
        <f t="shared" si="442"/>
        <v>0</v>
      </c>
      <c r="P1901">
        <f t="shared" si="443"/>
        <v>0</v>
      </c>
      <c r="Q1901">
        <f>($B$16/2)*(COS((ACOS((2*'Intake Valve Fxn Scratch'!$B$1)/$B$16-1)/($B$17/2))*(I1901-($B$17/2)))+1)*P1901</f>
        <v>0</v>
      </c>
      <c r="R1901">
        <f t="shared" si="444"/>
        <v>0</v>
      </c>
      <c r="S1901">
        <f t="shared" si="445"/>
        <v>0</v>
      </c>
      <c r="T1901">
        <f>S1901*'Exhaust Gas Math'!$C$14</f>
        <v>0</v>
      </c>
      <c r="U1901">
        <f>(T1901/'Exhaust Gas Math'!$B$14)+('Exhaust Gas Math'!$D$10)</f>
        <v>4.4059320573952224E-4</v>
      </c>
      <c r="V1901">
        <f>('Exhaust Gas Math'!$E$10*(2.53982214E-12*V1900^4 - 0.0000000071629564556*V1900^3 + 7.56281407226508E-06*V1900^2 - 0.00322508455050905*V1900 + 1.62997098133725)*$B$24+T1901*'Exhaust Gas Math'!$D$14*$B$23)/('Exhaust Gas Math'!$E$10*(2.53982214E-12*V1900^4 - 0.0000000071629564556*V1900^3 + 7.56281407226508E-06*V1900^2 - 0.00322508455050905*V1900 + 1.62997098133725)+T1901*'Exhaust Gas Math'!$D$14)</f>
        <v>1100</v>
      </c>
      <c r="W1901">
        <f>(353.3116967483*V1901^-1.0020802909)*('Exhaust Gas Math'!$E$10/(T1901+'Exhaust Gas Math'!$E$10))+(357.4500179626*V1901^-1.0038444015 )*(T1901/(T1901+'Exhaust Gas Math'!$E$10))</f>
        <v>0.31654710700089367</v>
      </c>
      <c r="X1901">
        <f t="shared" si="446"/>
        <v>0</v>
      </c>
      <c r="Y1901">
        <f t="shared" si="447"/>
        <v>101325</v>
      </c>
      <c r="Z1901">
        <f t="shared" si="448"/>
        <v>101325</v>
      </c>
    </row>
    <row r="1902" spans="5:26" x14ac:dyDescent="0.2">
      <c r="E1902">
        <f t="shared" si="435"/>
        <v>0.23712499999998773</v>
      </c>
      <c r="F1902">
        <f t="shared" si="436"/>
        <v>101325</v>
      </c>
      <c r="H1902">
        <f t="shared" si="449"/>
        <v>0.23712499999998773</v>
      </c>
      <c r="I1902">
        <f t="shared" si="437"/>
        <v>581.99999999941065</v>
      </c>
      <c r="J1902">
        <f t="shared" si="438"/>
        <v>5.5257690967851179E-2</v>
      </c>
      <c r="K1902">
        <f t="shared" si="439"/>
        <v>-17.770054605707127</v>
      </c>
      <c r="L1902">
        <f t="shared" si="440"/>
        <v>3.9769296294121147E-5</v>
      </c>
      <c r="M1902">
        <f>J1902/SQRT('Exhaust Gas Math'!$E$14*$B$21*$B$23)</f>
        <v>9.3808683887574911E-4</v>
      </c>
      <c r="N1902">
        <f t="shared" si="441"/>
        <v>6.3355736789077036E-2</v>
      </c>
      <c r="O1902">
        <f t="shared" si="442"/>
        <v>0</v>
      </c>
      <c r="P1902">
        <f t="shared" si="443"/>
        <v>0</v>
      </c>
      <c r="Q1902">
        <f>($B$16/2)*(COS((ACOS((2*'Intake Valve Fxn Scratch'!$B$1)/$B$16-1)/($B$17/2))*(I1902-($B$17/2)))+1)*P1902</f>
        <v>0</v>
      </c>
      <c r="R1902">
        <f t="shared" si="444"/>
        <v>0</v>
      </c>
      <c r="S1902">
        <f t="shared" si="445"/>
        <v>0</v>
      </c>
      <c r="T1902">
        <f>S1902*'Exhaust Gas Math'!$C$14</f>
        <v>0</v>
      </c>
      <c r="U1902">
        <f>(T1902/'Exhaust Gas Math'!$B$14)+('Exhaust Gas Math'!$D$10)</f>
        <v>4.4059320573952224E-4</v>
      </c>
      <c r="V1902">
        <f>('Exhaust Gas Math'!$E$10*(2.53982214E-12*V1901^4 - 0.0000000071629564556*V1901^3 + 7.56281407226508E-06*V1901^2 - 0.00322508455050905*V1901 + 1.62997098133725)*$B$24+T1902*'Exhaust Gas Math'!$D$14*$B$23)/('Exhaust Gas Math'!$E$10*(2.53982214E-12*V1901^4 - 0.0000000071629564556*V1901^3 + 7.56281407226508E-06*V1901^2 - 0.00322508455050905*V1901 + 1.62997098133725)+T1902*'Exhaust Gas Math'!$D$14)</f>
        <v>1100</v>
      </c>
      <c r="W1902">
        <f>(353.3116967483*V1902^-1.0020802909)*('Exhaust Gas Math'!$E$10/(T1902+'Exhaust Gas Math'!$E$10))+(357.4500179626*V1902^-1.0038444015 )*(T1902/(T1902+'Exhaust Gas Math'!$E$10))</f>
        <v>0.31654710700089367</v>
      </c>
      <c r="X1902">
        <f t="shared" si="446"/>
        <v>0</v>
      </c>
      <c r="Y1902">
        <f t="shared" si="447"/>
        <v>101325</v>
      </c>
      <c r="Z1902">
        <f t="shared" si="448"/>
        <v>101325</v>
      </c>
    </row>
    <row r="1903" spans="5:26" x14ac:dyDescent="0.2">
      <c r="E1903">
        <f t="shared" si="435"/>
        <v>0.23724999999998772</v>
      </c>
      <c r="F1903">
        <f t="shared" si="436"/>
        <v>101325</v>
      </c>
      <c r="H1903">
        <f t="shared" si="449"/>
        <v>0.23724999999998772</v>
      </c>
      <c r="I1903">
        <f t="shared" si="437"/>
        <v>587.99999999941065</v>
      </c>
      <c r="J1903">
        <f t="shared" si="438"/>
        <v>5.2911440221817999E-2</v>
      </c>
      <c r="K1903">
        <f t="shared" si="439"/>
        <v>-19.735645034338827</v>
      </c>
      <c r="L1903">
        <f t="shared" si="440"/>
        <v>3.9769296294121147E-5</v>
      </c>
      <c r="M1903">
        <f>J1903/SQRT('Exhaust Gas Math'!$E$14*$B$21*$B$23)</f>
        <v>8.9825551572406939E-4</v>
      </c>
      <c r="N1903">
        <f t="shared" si="441"/>
        <v>6.3284913265688386E-2</v>
      </c>
      <c r="O1903">
        <f t="shared" si="442"/>
        <v>0</v>
      </c>
      <c r="P1903">
        <f t="shared" si="443"/>
        <v>0</v>
      </c>
      <c r="Q1903">
        <f>($B$16/2)*(COS((ACOS((2*'Intake Valve Fxn Scratch'!$B$1)/$B$16-1)/($B$17/2))*(I1903-($B$17/2)))+1)*P1903</f>
        <v>0</v>
      </c>
      <c r="R1903">
        <f t="shared" si="444"/>
        <v>0</v>
      </c>
      <c r="S1903">
        <f t="shared" si="445"/>
        <v>0</v>
      </c>
      <c r="T1903">
        <f>S1903*'Exhaust Gas Math'!$C$14</f>
        <v>0</v>
      </c>
      <c r="U1903">
        <f>(T1903/'Exhaust Gas Math'!$B$14)+('Exhaust Gas Math'!$D$10)</f>
        <v>4.4059320573952224E-4</v>
      </c>
      <c r="V1903">
        <f>('Exhaust Gas Math'!$E$10*(2.53982214E-12*V1902^4 - 0.0000000071629564556*V1902^3 + 7.56281407226508E-06*V1902^2 - 0.00322508455050905*V1902 + 1.62997098133725)*$B$24+T1903*'Exhaust Gas Math'!$D$14*$B$23)/('Exhaust Gas Math'!$E$10*(2.53982214E-12*V1902^4 - 0.0000000071629564556*V1902^3 + 7.56281407226508E-06*V1902^2 - 0.00322508455050905*V1902 + 1.62997098133725)+T1903*'Exhaust Gas Math'!$D$14)</f>
        <v>1100</v>
      </c>
      <c r="W1903">
        <f>(353.3116967483*V1903^-1.0020802909)*('Exhaust Gas Math'!$E$10/(T1903+'Exhaust Gas Math'!$E$10))+(357.4500179626*V1903^-1.0038444015 )*(T1903/(T1903+'Exhaust Gas Math'!$E$10))</f>
        <v>0.31654710700089367</v>
      </c>
      <c r="X1903">
        <f t="shared" si="446"/>
        <v>0</v>
      </c>
      <c r="Y1903">
        <f t="shared" si="447"/>
        <v>101325</v>
      </c>
      <c r="Z1903">
        <f t="shared" si="448"/>
        <v>101325</v>
      </c>
    </row>
    <row r="1904" spans="5:26" x14ac:dyDescent="0.2">
      <c r="E1904">
        <f t="shared" si="435"/>
        <v>0.23737499999998771</v>
      </c>
      <c r="F1904">
        <f t="shared" si="436"/>
        <v>101325</v>
      </c>
      <c r="H1904">
        <f t="shared" si="449"/>
        <v>0.23737499999998771</v>
      </c>
      <c r="I1904">
        <f t="shared" si="437"/>
        <v>593.99999999941065</v>
      </c>
      <c r="J1904">
        <f t="shared" si="438"/>
        <v>5.0332792497935416E-2</v>
      </c>
      <c r="K1904">
        <f t="shared" si="439"/>
        <v>-21.485007606025135</v>
      </c>
      <c r="L1904">
        <f t="shared" si="440"/>
        <v>3.9769296294121147E-5</v>
      </c>
      <c r="M1904">
        <f>J1904/SQRT('Exhaust Gas Math'!$E$14*$B$21*$B$23)</f>
        <v>8.5447888572918736E-4</v>
      </c>
      <c r="N1904">
        <f t="shared" si="441"/>
        <v>6.2589395196755521E-2</v>
      </c>
      <c r="O1904">
        <f t="shared" si="442"/>
        <v>0</v>
      </c>
      <c r="P1904">
        <f t="shared" si="443"/>
        <v>0</v>
      </c>
      <c r="Q1904">
        <f>($B$16/2)*(COS((ACOS((2*'Intake Valve Fxn Scratch'!$B$1)/$B$16-1)/($B$17/2))*(I1904-($B$17/2)))+1)*P1904</f>
        <v>0</v>
      </c>
      <c r="R1904">
        <f t="shared" si="444"/>
        <v>0</v>
      </c>
      <c r="S1904">
        <f t="shared" si="445"/>
        <v>0</v>
      </c>
      <c r="T1904">
        <f>S1904*'Exhaust Gas Math'!$C$14</f>
        <v>0</v>
      </c>
      <c r="U1904">
        <f>(T1904/'Exhaust Gas Math'!$B$14)+('Exhaust Gas Math'!$D$10)</f>
        <v>4.4059320573952224E-4</v>
      </c>
      <c r="V1904">
        <f>('Exhaust Gas Math'!$E$10*(2.53982214E-12*V1903^4 - 0.0000000071629564556*V1903^3 + 7.56281407226508E-06*V1903^2 - 0.00322508455050905*V1903 + 1.62997098133725)*$B$24+T1904*'Exhaust Gas Math'!$D$14*$B$23)/('Exhaust Gas Math'!$E$10*(2.53982214E-12*V1903^4 - 0.0000000071629564556*V1903^3 + 7.56281407226508E-06*V1903^2 - 0.00322508455050905*V1903 + 1.62997098133725)+T1904*'Exhaust Gas Math'!$D$14)</f>
        <v>1100</v>
      </c>
      <c r="W1904">
        <f>(353.3116967483*V1904^-1.0020802909)*('Exhaust Gas Math'!$E$10/(T1904+'Exhaust Gas Math'!$E$10))+(357.4500179626*V1904^-1.0038444015 )*(T1904/(T1904+'Exhaust Gas Math'!$E$10))</f>
        <v>0.31654710700089367</v>
      </c>
      <c r="X1904">
        <f t="shared" si="446"/>
        <v>0</v>
      </c>
      <c r="Y1904">
        <f t="shared" si="447"/>
        <v>101325</v>
      </c>
      <c r="Z1904">
        <f t="shared" si="448"/>
        <v>101325</v>
      </c>
    </row>
    <row r="1905" spans="5:26" x14ac:dyDescent="0.2">
      <c r="E1905">
        <f t="shared" si="435"/>
        <v>0.23749999999998769</v>
      </c>
      <c r="F1905">
        <f t="shared" si="436"/>
        <v>101325</v>
      </c>
      <c r="H1905">
        <f t="shared" si="449"/>
        <v>0.23749999999998769</v>
      </c>
      <c r="I1905">
        <f t="shared" si="437"/>
        <v>599.99999999940883</v>
      </c>
      <c r="J1905">
        <f t="shared" si="438"/>
        <v>4.7550000000282991E-2</v>
      </c>
      <c r="K1905">
        <f t="shared" si="439"/>
        <v>-22.998975938353002</v>
      </c>
      <c r="L1905">
        <f t="shared" si="440"/>
        <v>3.9769296294121147E-5</v>
      </c>
      <c r="M1905">
        <f>J1905/SQRT('Exhaust Gas Math'!$E$14*$B$21*$B$23)</f>
        <v>8.0723657481017517E-4</v>
      </c>
      <c r="N1905">
        <f t="shared" si="441"/>
        <v>6.1244119152488563E-2</v>
      </c>
      <c r="O1905">
        <f t="shared" si="442"/>
        <v>0</v>
      </c>
      <c r="P1905">
        <f t="shared" si="443"/>
        <v>0</v>
      </c>
      <c r="Q1905">
        <f>($B$16/2)*(COS((ACOS((2*'Intake Valve Fxn Scratch'!$B$1)/$B$16-1)/($B$17/2))*(I1905-($B$17/2)))+1)*P1905</f>
        <v>0</v>
      </c>
      <c r="R1905">
        <f t="shared" si="444"/>
        <v>0</v>
      </c>
      <c r="S1905">
        <f t="shared" si="445"/>
        <v>0</v>
      </c>
      <c r="T1905">
        <f>S1905*'Exhaust Gas Math'!$C$14</f>
        <v>0</v>
      </c>
      <c r="U1905">
        <f>(T1905/'Exhaust Gas Math'!$B$14)+('Exhaust Gas Math'!$D$10)</f>
        <v>4.4059320573952224E-4</v>
      </c>
      <c r="V1905">
        <f>('Exhaust Gas Math'!$E$10*(2.53982214E-12*V1904^4 - 0.0000000071629564556*V1904^3 + 7.56281407226508E-06*V1904^2 - 0.00322508455050905*V1904 + 1.62997098133725)*$B$24+T1905*'Exhaust Gas Math'!$D$14*$B$23)/('Exhaust Gas Math'!$E$10*(2.53982214E-12*V1904^4 - 0.0000000071629564556*V1904^3 + 7.56281407226508E-06*V1904^2 - 0.00322508455050905*V1904 + 1.62997098133725)+T1905*'Exhaust Gas Math'!$D$14)</f>
        <v>1100</v>
      </c>
      <c r="W1905">
        <f>(353.3116967483*V1905^-1.0020802909)*('Exhaust Gas Math'!$E$10/(T1905+'Exhaust Gas Math'!$E$10))+(357.4500179626*V1905^-1.0038444015 )*(T1905/(T1905+'Exhaust Gas Math'!$E$10))</f>
        <v>0.31654710700089367</v>
      </c>
      <c r="X1905">
        <f t="shared" si="446"/>
        <v>0</v>
      </c>
      <c r="Y1905">
        <f t="shared" si="447"/>
        <v>101325</v>
      </c>
      <c r="Z1905">
        <f t="shared" si="448"/>
        <v>101325</v>
      </c>
    </row>
    <row r="1906" spans="5:26" x14ac:dyDescent="0.2">
      <c r="E1906">
        <f t="shared" si="435"/>
        <v>0.23762499999998768</v>
      </c>
      <c r="F1906">
        <f t="shared" si="436"/>
        <v>101325</v>
      </c>
      <c r="H1906">
        <f t="shared" si="449"/>
        <v>0.23762499999998768</v>
      </c>
      <c r="I1906">
        <f t="shared" si="437"/>
        <v>605.99999999940883</v>
      </c>
      <c r="J1906">
        <f t="shared" si="438"/>
        <v>4.4593551585801777E-2</v>
      </c>
      <c r="K1906">
        <f t="shared" si="439"/>
        <v>-24.260962677455215</v>
      </c>
      <c r="L1906">
        <f t="shared" si="440"/>
        <v>3.9769296294121147E-5</v>
      </c>
      <c r="M1906">
        <f>J1906/SQRT('Exhaust Gas Math'!$E$14*$B$21*$B$23)</f>
        <v>7.5704617961155094E-4</v>
      </c>
      <c r="N1906">
        <f t="shared" si="441"/>
        <v>5.9246088902580339E-2</v>
      </c>
      <c r="O1906">
        <f t="shared" si="442"/>
        <v>0</v>
      </c>
      <c r="P1906">
        <f t="shared" si="443"/>
        <v>0</v>
      </c>
      <c r="Q1906">
        <f>($B$16/2)*(COS((ACOS((2*'Intake Valve Fxn Scratch'!$B$1)/$B$16-1)/($B$17/2))*(I1906-($B$17/2)))+1)*P1906</f>
        <v>0</v>
      </c>
      <c r="R1906">
        <f t="shared" si="444"/>
        <v>0</v>
      </c>
      <c r="S1906">
        <f t="shared" si="445"/>
        <v>0</v>
      </c>
      <c r="T1906">
        <f>S1906*'Exhaust Gas Math'!$C$14</f>
        <v>0</v>
      </c>
      <c r="U1906">
        <f>(T1906/'Exhaust Gas Math'!$B$14)+('Exhaust Gas Math'!$D$10)</f>
        <v>4.4059320573952224E-4</v>
      </c>
      <c r="V1906">
        <f>('Exhaust Gas Math'!$E$10*(2.53982214E-12*V1905^4 - 0.0000000071629564556*V1905^3 + 7.56281407226508E-06*V1905^2 - 0.00322508455050905*V1905 + 1.62997098133725)*$B$24+T1906*'Exhaust Gas Math'!$D$14*$B$23)/('Exhaust Gas Math'!$E$10*(2.53982214E-12*V1905^4 - 0.0000000071629564556*V1905^3 + 7.56281407226508E-06*V1905^2 - 0.00322508455050905*V1905 + 1.62997098133725)+T1906*'Exhaust Gas Math'!$D$14)</f>
        <v>1100</v>
      </c>
      <c r="W1906">
        <f>(353.3116967483*V1906^-1.0020802909)*('Exhaust Gas Math'!$E$10/(T1906+'Exhaust Gas Math'!$E$10))+(357.4500179626*V1906^-1.0038444015 )*(T1906/(T1906+'Exhaust Gas Math'!$E$10))</f>
        <v>0.31654710700089367</v>
      </c>
      <c r="X1906">
        <f t="shared" si="446"/>
        <v>0</v>
      </c>
      <c r="Y1906">
        <f t="shared" si="447"/>
        <v>101325</v>
      </c>
      <c r="Z1906">
        <f t="shared" si="448"/>
        <v>101325</v>
      </c>
    </row>
    <row r="1907" spans="5:26" x14ac:dyDescent="0.2">
      <c r="E1907">
        <f t="shared" si="435"/>
        <v>0.23774999999998767</v>
      </c>
      <c r="F1907">
        <f t="shared" si="436"/>
        <v>101325</v>
      </c>
      <c r="H1907">
        <f t="shared" si="449"/>
        <v>0.23774999999998767</v>
      </c>
      <c r="I1907">
        <f t="shared" si="437"/>
        <v>611.99999999940883</v>
      </c>
      <c r="J1907">
        <f t="shared" si="438"/>
        <v>4.1495838721997434E-2</v>
      </c>
      <c r="K1907">
        <f t="shared" si="439"/>
        <v>-25.257141232530468</v>
      </c>
      <c r="L1907">
        <f t="shared" si="440"/>
        <v>3.9769296294121147E-5</v>
      </c>
      <c r="M1907">
        <f>J1907/SQRT('Exhaust Gas Math'!$E$14*$B$21*$B$23)</f>
        <v>7.0445759660612596E-4</v>
      </c>
      <c r="N1907">
        <f t="shared" si="441"/>
        <v>5.6616440724550743E-2</v>
      </c>
      <c r="O1907">
        <f t="shared" si="442"/>
        <v>0</v>
      </c>
      <c r="P1907">
        <f t="shared" si="443"/>
        <v>0</v>
      </c>
      <c r="Q1907">
        <f>($B$16/2)*(COS((ACOS((2*'Intake Valve Fxn Scratch'!$B$1)/$B$16-1)/($B$17/2))*(I1907-($B$17/2)))+1)*P1907</f>
        <v>0</v>
      </c>
      <c r="R1907">
        <f t="shared" si="444"/>
        <v>0</v>
      </c>
      <c r="S1907">
        <f t="shared" si="445"/>
        <v>0</v>
      </c>
      <c r="T1907">
        <f>S1907*'Exhaust Gas Math'!$C$14</f>
        <v>0</v>
      </c>
      <c r="U1907">
        <f>(T1907/'Exhaust Gas Math'!$B$14)+('Exhaust Gas Math'!$D$10)</f>
        <v>4.4059320573952224E-4</v>
      </c>
      <c r="V1907">
        <f>('Exhaust Gas Math'!$E$10*(2.53982214E-12*V1906^4 - 0.0000000071629564556*V1906^3 + 7.56281407226508E-06*V1906^2 - 0.00322508455050905*V1906 + 1.62997098133725)*$B$24+T1907*'Exhaust Gas Math'!$D$14*$B$23)/('Exhaust Gas Math'!$E$10*(2.53982214E-12*V1906^4 - 0.0000000071629564556*V1906^3 + 7.56281407226508E-06*V1906^2 - 0.00322508455050905*V1906 + 1.62997098133725)+T1907*'Exhaust Gas Math'!$D$14)</f>
        <v>1100</v>
      </c>
      <c r="W1907">
        <f>(353.3116967483*V1907^-1.0020802909)*('Exhaust Gas Math'!$E$10/(T1907+'Exhaust Gas Math'!$E$10))+(357.4500179626*V1907^-1.0038444015 )*(T1907/(T1907+'Exhaust Gas Math'!$E$10))</f>
        <v>0.31654710700089367</v>
      </c>
      <c r="X1907">
        <f t="shared" si="446"/>
        <v>0</v>
      </c>
      <c r="Y1907">
        <f t="shared" si="447"/>
        <v>101325</v>
      </c>
      <c r="Z1907">
        <f t="shared" si="448"/>
        <v>101325</v>
      </c>
    </row>
    <row r="1908" spans="5:26" x14ac:dyDescent="0.2">
      <c r="E1908">
        <f t="shared" si="435"/>
        <v>0.23787499999998765</v>
      </c>
      <c r="F1908">
        <f t="shared" si="436"/>
        <v>101325</v>
      </c>
      <c r="H1908">
        <f t="shared" si="449"/>
        <v>0.23787499999998765</v>
      </c>
      <c r="I1908">
        <f t="shared" si="437"/>
        <v>617.99999999940701</v>
      </c>
      <c r="J1908">
        <f t="shared" si="438"/>
        <v>3.8290800599242988E-2</v>
      </c>
      <c r="K1908">
        <f t="shared" si="439"/>
        <v>-25.976597262865749</v>
      </c>
      <c r="L1908">
        <f t="shared" si="440"/>
        <v>3.9769296294121147E-5</v>
      </c>
      <c r="M1908">
        <f>J1908/SQRT('Exhaust Gas Math'!$E$14*$B$21*$B$23)</f>
        <v>6.5004699731416099E-4</v>
      </c>
      <c r="N1908">
        <f t="shared" si="441"/>
        <v>5.3401053070293275E-2</v>
      </c>
      <c r="O1908">
        <f t="shared" si="442"/>
        <v>0</v>
      </c>
      <c r="P1908">
        <f t="shared" si="443"/>
        <v>0</v>
      </c>
      <c r="Q1908">
        <f>($B$16/2)*(COS((ACOS((2*'Intake Valve Fxn Scratch'!$B$1)/$B$16-1)/($B$17/2))*(I1908-($B$17/2)))+1)*P1908</f>
        <v>0</v>
      </c>
      <c r="R1908">
        <f t="shared" si="444"/>
        <v>0</v>
      </c>
      <c r="S1908">
        <f t="shared" si="445"/>
        <v>0</v>
      </c>
      <c r="T1908">
        <f>S1908*'Exhaust Gas Math'!$C$14</f>
        <v>0</v>
      </c>
      <c r="U1908">
        <f>(T1908/'Exhaust Gas Math'!$B$14)+('Exhaust Gas Math'!$D$10)</f>
        <v>4.4059320573952224E-4</v>
      </c>
      <c r="V1908">
        <f>('Exhaust Gas Math'!$E$10*(2.53982214E-12*V1907^4 - 0.0000000071629564556*V1907^3 + 7.56281407226508E-06*V1907^2 - 0.00322508455050905*V1907 + 1.62997098133725)*$B$24+T1908*'Exhaust Gas Math'!$D$14*$B$23)/('Exhaust Gas Math'!$E$10*(2.53982214E-12*V1907^4 - 0.0000000071629564556*V1907^3 + 7.56281407226508E-06*V1907^2 - 0.00322508455050905*V1907 + 1.62997098133725)+T1908*'Exhaust Gas Math'!$D$14)</f>
        <v>1100</v>
      </c>
      <c r="W1908">
        <f>(353.3116967483*V1908^-1.0020802909)*('Exhaust Gas Math'!$E$10/(T1908+'Exhaust Gas Math'!$E$10))+(357.4500179626*V1908^-1.0038444015 )*(T1908/(T1908+'Exhaust Gas Math'!$E$10))</f>
        <v>0.31654710700089367</v>
      </c>
      <c r="X1908">
        <f t="shared" si="446"/>
        <v>0</v>
      </c>
      <c r="Y1908">
        <f t="shared" si="447"/>
        <v>101325</v>
      </c>
      <c r="Z1908">
        <f t="shared" si="448"/>
        <v>101325</v>
      </c>
    </row>
    <row r="1909" spans="5:26" x14ac:dyDescent="0.2">
      <c r="E1909">
        <f t="shared" si="435"/>
        <v>0.23799999999998764</v>
      </c>
      <c r="F1909">
        <f t="shared" si="436"/>
        <v>101325</v>
      </c>
      <c r="H1909">
        <f t="shared" si="449"/>
        <v>0.23799999999998764</v>
      </c>
      <c r="I1909">
        <f t="shared" si="437"/>
        <v>623.99999999940701</v>
      </c>
      <c r="J1909">
        <f t="shared" si="438"/>
        <v>3.5013552285910417E-2</v>
      </c>
      <c r="K1909">
        <f t="shared" si="439"/>
        <v>-26.411448257636465</v>
      </c>
      <c r="L1909">
        <f t="shared" si="440"/>
        <v>3.9769296294121147E-5</v>
      </c>
      <c r="M1909">
        <f>J1909/SQRT('Exhaust Gas Math'!$E$14*$B$21*$B$23)</f>
        <v>5.9441051564767806E-4</v>
      </c>
      <c r="N1909">
        <f t="shared" si="441"/>
        <v>4.9669531179274862E-2</v>
      </c>
      <c r="O1909">
        <f t="shared" si="442"/>
        <v>0</v>
      </c>
      <c r="P1909">
        <f t="shared" si="443"/>
        <v>0</v>
      </c>
      <c r="Q1909">
        <f>($B$16/2)*(COS((ACOS((2*'Intake Valve Fxn Scratch'!$B$1)/$B$16-1)/($B$17/2))*(I1909-($B$17/2)))+1)*P1909</f>
        <v>0</v>
      </c>
      <c r="R1909">
        <f t="shared" si="444"/>
        <v>0</v>
      </c>
      <c r="S1909">
        <f t="shared" si="445"/>
        <v>0</v>
      </c>
      <c r="T1909">
        <f>S1909*'Exhaust Gas Math'!$C$14</f>
        <v>0</v>
      </c>
      <c r="U1909">
        <f>(T1909/'Exhaust Gas Math'!$B$14)+('Exhaust Gas Math'!$D$10)</f>
        <v>4.4059320573952224E-4</v>
      </c>
      <c r="V1909">
        <f>('Exhaust Gas Math'!$E$10*(2.53982214E-12*V1908^4 - 0.0000000071629564556*V1908^3 + 7.56281407226508E-06*V1908^2 - 0.00322508455050905*V1908 + 1.62997098133725)*$B$24+T1909*'Exhaust Gas Math'!$D$14*$B$23)/('Exhaust Gas Math'!$E$10*(2.53982214E-12*V1908^4 - 0.0000000071629564556*V1908^3 + 7.56281407226508E-06*V1908^2 - 0.00322508455050905*V1908 + 1.62997098133725)+T1909*'Exhaust Gas Math'!$D$14)</f>
        <v>1100</v>
      </c>
      <c r="W1909">
        <f>(353.3116967483*V1909^-1.0020802909)*('Exhaust Gas Math'!$E$10/(T1909+'Exhaust Gas Math'!$E$10))+(357.4500179626*V1909^-1.0038444015 )*(T1909/(T1909+'Exhaust Gas Math'!$E$10))</f>
        <v>0.31654710700089367</v>
      </c>
      <c r="X1909">
        <f t="shared" si="446"/>
        <v>0</v>
      </c>
      <c r="Y1909">
        <f t="shared" si="447"/>
        <v>101325</v>
      </c>
      <c r="Z1909">
        <f t="shared" si="448"/>
        <v>101325</v>
      </c>
    </row>
    <row r="1910" spans="5:26" x14ac:dyDescent="0.2">
      <c r="E1910">
        <f t="shared" si="435"/>
        <v>0.23812499999998762</v>
      </c>
      <c r="F1910">
        <f t="shared" si="436"/>
        <v>101325</v>
      </c>
      <c r="H1910">
        <f t="shared" si="449"/>
        <v>0.23812499999998762</v>
      </c>
      <c r="I1910">
        <f t="shared" si="437"/>
        <v>629.99999999940519</v>
      </c>
      <c r="J1910">
        <f t="shared" si="438"/>
        <v>3.1700000000328028E-2</v>
      </c>
      <c r="K1910">
        <f t="shared" si="439"/>
        <v>-26.556929898345718</v>
      </c>
      <c r="L1910">
        <f t="shared" si="440"/>
        <v>3.9769296294121147E-5</v>
      </c>
      <c r="M1910">
        <f>J1910/SQRT('Exhaust Gas Math'!$E$14*$B$21*$B$23)</f>
        <v>5.3815771654248273E-4</v>
      </c>
      <c r="N1910">
        <f t="shared" si="441"/>
        <v>4.5512549562040538E-2</v>
      </c>
      <c r="O1910">
        <f t="shared" si="442"/>
        <v>0</v>
      </c>
      <c r="P1910">
        <f t="shared" si="443"/>
        <v>0</v>
      </c>
      <c r="Q1910">
        <f>($B$16/2)*(COS((ACOS((2*'Intake Valve Fxn Scratch'!$B$1)/$B$16-1)/($B$17/2))*(I1910-($B$17/2)))+1)*P1910</f>
        <v>0</v>
      </c>
      <c r="R1910">
        <f t="shared" si="444"/>
        <v>0</v>
      </c>
      <c r="S1910">
        <f t="shared" si="445"/>
        <v>0</v>
      </c>
      <c r="T1910">
        <f>S1910*'Exhaust Gas Math'!$C$14</f>
        <v>0</v>
      </c>
      <c r="U1910">
        <f>(T1910/'Exhaust Gas Math'!$B$14)+('Exhaust Gas Math'!$D$10)</f>
        <v>4.4059320573952224E-4</v>
      </c>
      <c r="V1910">
        <f>('Exhaust Gas Math'!$E$10*(2.53982214E-12*V1909^4 - 0.0000000071629564556*V1909^3 + 7.56281407226508E-06*V1909^2 - 0.00322508455050905*V1909 + 1.62997098133725)*$B$24+T1910*'Exhaust Gas Math'!$D$14*$B$23)/('Exhaust Gas Math'!$E$10*(2.53982214E-12*V1909^4 - 0.0000000071629564556*V1909^3 + 7.56281407226508E-06*V1909^2 - 0.00322508455050905*V1909 + 1.62997098133725)+T1910*'Exhaust Gas Math'!$D$14)</f>
        <v>1100</v>
      </c>
      <c r="W1910">
        <f>(353.3116967483*V1910^-1.0020802909)*('Exhaust Gas Math'!$E$10/(T1910+'Exhaust Gas Math'!$E$10))+(357.4500179626*V1910^-1.0038444015 )*(T1910/(T1910+'Exhaust Gas Math'!$E$10))</f>
        <v>0.31654710700089367</v>
      </c>
      <c r="X1910">
        <f t="shared" si="446"/>
        <v>0</v>
      </c>
      <c r="Y1910">
        <f t="shared" si="447"/>
        <v>101325</v>
      </c>
      <c r="Z1910">
        <f t="shared" si="448"/>
        <v>101325</v>
      </c>
    </row>
    <row r="1911" spans="5:26" x14ac:dyDescent="0.2">
      <c r="E1911">
        <f t="shared" si="435"/>
        <v>0.23824999999998761</v>
      </c>
      <c r="F1911">
        <f t="shared" si="436"/>
        <v>101325</v>
      </c>
      <c r="H1911">
        <f t="shared" si="449"/>
        <v>0.23824999999998761</v>
      </c>
      <c r="I1911">
        <f t="shared" si="437"/>
        <v>635.99999999940519</v>
      </c>
      <c r="J1911">
        <f t="shared" si="438"/>
        <v>2.8386447714742045E-2</v>
      </c>
      <c r="K1911">
        <f t="shared" si="439"/>
        <v>-26.411448257693912</v>
      </c>
      <c r="L1911">
        <f t="shared" si="440"/>
        <v>3.9769296294121147E-5</v>
      </c>
      <c r="M1911">
        <f>J1911/SQRT('Exhaust Gas Math'!$E$14*$B$21*$B$23)</f>
        <v>4.8190491743722646E-4</v>
      </c>
      <c r="N1911">
        <f t="shared" si="441"/>
        <v>4.1037700628594895E-2</v>
      </c>
      <c r="O1911">
        <f t="shared" si="442"/>
        <v>0</v>
      </c>
      <c r="P1911">
        <f t="shared" si="443"/>
        <v>0</v>
      </c>
      <c r="Q1911">
        <f>($B$16/2)*(COS((ACOS((2*'Intake Valve Fxn Scratch'!$B$1)/$B$16-1)/($B$17/2))*(I1911-($B$17/2)))+1)*P1911</f>
        <v>0</v>
      </c>
      <c r="R1911">
        <f t="shared" si="444"/>
        <v>0</v>
      </c>
      <c r="S1911">
        <f t="shared" si="445"/>
        <v>0</v>
      </c>
      <c r="T1911">
        <f>S1911*'Exhaust Gas Math'!$C$14</f>
        <v>0</v>
      </c>
      <c r="U1911">
        <f>(T1911/'Exhaust Gas Math'!$B$14)+('Exhaust Gas Math'!$D$10)</f>
        <v>4.4059320573952224E-4</v>
      </c>
      <c r="V1911">
        <f>('Exhaust Gas Math'!$E$10*(2.53982214E-12*V1910^4 - 0.0000000071629564556*V1910^3 + 7.56281407226508E-06*V1910^2 - 0.00322508455050905*V1910 + 1.62997098133725)*$B$24+T1911*'Exhaust Gas Math'!$D$14*$B$23)/('Exhaust Gas Math'!$E$10*(2.53982214E-12*V1910^4 - 0.0000000071629564556*V1910^3 + 7.56281407226508E-06*V1910^2 - 0.00322508455050905*V1910 + 1.62997098133725)+T1911*'Exhaust Gas Math'!$D$14)</f>
        <v>1100</v>
      </c>
      <c r="W1911">
        <f>(353.3116967483*V1911^-1.0020802909)*('Exhaust Gas Math'!$E$10/(T1911+'Exhaust Gas Math'!$E$10))+(357.4500179626*V1911^-1.0038444015 )*(T1911/(T1911+'Exhaust Gas Math'!$E$10))</f>
        <v>0.31654710700089367</v>
      </c>
      <c r="X1911">
        <f t="shared" si="446"/>
        <v>0</v>
      </c>
      <c r="Y1911">
        <f t="shared" si="447"/>
        <v>101325</v>
      </c>
      <c r="Z1911">
        <f t="shared" si="448"/>
        <v>101325</v>
      </c>
    </row>
    <row r="1912" spans="5:26" x14ac:dyDescent="0.2">
      <c r="E1912">
        <f t="shared" si="435"/>
        <v>0.2383749999999876</v>
      </c>
      <c r="F1912">
        <f t="shared" si="436"/>
        <v>101325</v>
      </c>
      <c r="H1912">
        <f t="shared" si="449"/>
        <v>0.2383749999999876</v>
      </c>
      <c r="I1912">
        <f t="shared" si="437"/>
        <v>641.99999999940519</v>
      </c>
      <c r="J1912">
        <f t="shared" si="438"/>
        <v>2.5109199401398736E-2</v>
      </c>
      <c r="K1912">
        <f t="shared" si="439"/>
        <v>-25.976597262980018</v>
      </c>
      <c r="L1912">
        <f t="shared" si="440"/>
        <v>3.9769296294121147E-5</v>
      </c>
      <c r="M1912">
        <f>J1912/SQRT('Exhaust Gas Math'!$E$14*$B$21*$B$23)</f>
        <v>4.2626843577056123E-4</v>
      </c>
      <c r="N1912">
        <f t="shared" si="441"/>
        <v>3.6364153775119271E-2</v>
      </c>
      <c r="O1912">
        <f t="shared" si="442"/>
        <v>0</v>
      </c>
      <c r="P1912">
        <f t="shared" si="443"/>
        <v>0</v>
      </c>
      <c r="Q1912">
        <f>($B$16/2)*(COS((ACOS((2*'Intake Valve Fxn Scratch'!$B$1)/$B$16-1)/($B$17/2))*(I1912-($B$17/2)))+1)*P1912</f>
        <v>0</v>
      </c>
      <c r="R1912">
        <f t="shared" si="444"/>
        <v>0</v>
      </c>
      <c r="S1912">
        <f t="shared" si="445"/>
        <v>0</v>
      </c>
      <c r="T1912">
        <f>S1912*'Exhaust Gas Math'!$C$14</f>
        <v>0</v>
      </c>
      <c r="U1912">
        <f>(T1912/'Exhaust Gas Math'!$B$14)+('Exhaust Gas Math'!$D$10)</f>
        <v>4.4059320573952224E-4</v>
      </c>
      <c r="V1912">
        <f>('Exhaust Gas Math'!$E$10*(2.53982214E-12*V1911^4 - 0.0000000071629564556*V1911^3 + 7.56281407226508E-06*V1911^2 - 0.00322508455050905*V1911 + 1.62997098133725)*$B$24+T1912*'Exhaust Gas Math'!$D$14*$B$23)/('Exhaust Gas Math'!$E$10*(2.53982214E-12*V1911^4 - 0.0000000071629564556*V1911^3 + 7.56281407226508E-06*V1911^2 - 0.00322508455050905*V1911 + 1.62997098133725)+T1912*'Exhaust Gas Math'!$D$14)</f>
        <v>1100</v>
      </c>
      <c r="W1912">
        <f>(353.3116967483*V1912^-1.0020802909)*('Exhaust Gas Math'!$E$10/(T1912+'Exhaust Gas Math'!$E$10))+(357.4500179626*V1912^-1.0038444015 )*(T1912/(T1912+'Exhaust Gas Math'!$E$10))</f>
        <v>0.31654710700089367</v>
      </c>
      <c r="X1912">
        <f t="shared" si="446"/>
        <v>0</v>
      </c>
      <c r="Y1912">
        <f t="shared" si="447"/>
        <v>101325</v>
      </c>
      <c r="Z1912">
        <f t="shared" si="448"/>
        <v>101325</v>
      </c>
    </row>
    <row r="1913" spans="5:26" x14ac:dyDescent="0.2">
      <c r="E1913">
        <f t="shared" si="435"/>
        <v>0.23849999999998758</v>
      </c>
      <c r="F1913">
        <f t="shared" si="436"/>
        <v>101325</v>
      </c>
      <c r="H1913">
        <f t="shared" si="449"/>
        <v>0.23849999999998758</v>
      </c>
      <c r="I1913">
        <f t="shared" si="437"/>
        <v>647.99999999940337</v>
      </c>
      <c r="J1913">
        <f t="shared" si="438"/>
        <v>2.1904161278627373E-2</v>
      </c>
      <c r="K1913">
        <f t="shared" si="439"/>
        <v>-25.25714123270054</v>
      </c>
      <c r="L1913">
        <f t="shared" si="440"/>
        <v>3.9769296294121147E-5</v>
      </c>
      <c r="M1913">
        <f>J1913/SQRT('Exhaust Gas Math'!$E$14*$B$21*$B$23)</f>
        <v>3.7185783647830905E-4</v>
      </c>
      <c r="N1913">
        <f t="shared" si="441"/>
        <v>3.1616553880326179E-2</v>
      </c>
      <c r="O1913">
        <f t="shared" si="442"/>
        <v>0</v>
      </c>
      <c r="P1913">
        <f t="shared" si="443"/>
        <v>0</v>
      </c>
      <c r="Q1913">
        <f>($B$16/2)*(COS((ACOS((2*'Intake Valve Fxn Scratch'!$B$1)/$B$16-1)/($B$17/2))*(I1913-($B$17/2)))+1)*P1913</f>
        <v>0</v>
      </c>
      <c r="R1913">
        <f t="shared" si="444"/>
        <v>0</v>
      </c>
      <c r="S1913">
        <f t="shared" si="445"/>
        <v>0</v>
      </c>
      <c r="T1913">
        <f>S1913*'Exhaust Gas Math'!$C$14</f>
        <v>0</v>
      </c>
      <c r="U1913">
        <f>(T1913/'Exhaust Gas Math'!$B$14)+('Exhaust Gas Math'!$D$10)</f>
        <v>4.4059320573952224E-4</v>
      </c>
      <c r="V1913">
        <f>('Exhaust Gas Math'!$E$10*(2.53982214E-12*V1912^4 - 0.0000000071629564556*V1912^3 + 7.56281407226508E-06*V1912^2 - 0.00322508455050905*V1912 + 1.62997098133725)*$B$24+T1913*'Exhaust Gas Math'!$D$14*$B$23)/('Exhaust Gas Math'!$E$10*(2.53982214E-12*V1912^4 - 0.0000000071629564556*V1912^3 + 7.56281407226508E-06*V1912^2 - 0.00322508455050905*V1912 + 1.62997098133725)+T1913*'Exhaust Gas Math'!$D$14)</f>
        <v>1100</v>
      </c>
      <c r="W1913">
        <f>(353.3116967483*V1913^-1.0020802909)*('Exhaust Gas Math'!$E$10/(T1913+'Exhaust Gas Math'!$E$10))+(357.4500179626*V1913^-1.0038444015 )*(T1913/(T1913+'Exhaust Gas Math'!$E$10))</f>
        <v>0.31654710700089367</v>
      </c>
      <c r="X1913">
        <f t="shared" si="446"/>
        <v>0</v>
      </c>
      <c r="Y1913">
        <f t="shared" si="447"/>
        <v>101325</v>
      </c>
      <c r="Z1913">
        <f t="shared" si="448"/>
        <v>101325</v>
      </c>
    </row>
    <row r="1914" spans="5:26" x14ac:dyDescent="0.2">
      <c r="E1914">
        <f t="shared" si="435"/>
        <v>0.23862499999998757</v>
      </c>
      <c r="F1914">
        <f t="shared" si="436"/>
        <v>101325</v>
      </c>
      <c r="H1914">
        <f t="shared" si="449"/>
        <v>0.23862499999998757</v>
      </c>
      <c r="I1914">
        <f t="shared" si="437"/>
        <v>653.99999999940337</v>
      </c>
      <c r="J1914">
        <f t="shared" si="438"/>
        <v>1.880644841479838E-2</v>
      </c>
      <c r="K1914">
        <f t="shared" si="439"/>
        <v>-24.260962677679071</v>
      </c>
      <c r="L1914">
        <f t="shared" si="440"/>
        <v>3.9769296294121147E-5</v>
      </c>
      <c r="M1914">
        <f>J1914/SQRT('Exhaust Gas Math'!$E$14*$B$21*$B$23)</f>
        <v>3.1926925347246568E-4</v>
      </c>
      <c r="N1914">
        <f t="shared" si="441"/>
        <v>2.6918663563062231E-2</v>
      </c>
      <c r="O1914">
        <f t="shared" si="442"/>
        <v>0</v>
      </c>
      <c r="P1914">
        <f t="shared" si="443"/>
        <v>0</v>
      </c>
      <c r="Q1914">
        <f>($B$16/2)*(COS((ACOS((2*'Intake Valve Fxn Scratch'!$B$1)/$B$16-1)/($B$17/2))*(I1914-($B$17/2)))+1)*P1914</f>
        <v>0</v>
      </c>
      <c r="R1914">
        <f t="shared" si="444"/>
        <v>0</v>
      </c>
      <c r="S1914">
        <f t="shared" si="445"/>
        <v>0</v>
      </c>
      <c r="T1914">
        <f>S1914*'Exhaust Gas Math'!$C$14</f>
        <v>0</v>
      </c>
      <c r="U1914">
        <f>(T1914/'Exhaust Gas Math'!$B$14)+('Exhaust Gas Math'!$D$10)</f>
        <v>4.4059320573952224E-4</v>
      </c>
      <c r="V1914">
        <f>('Exhaust Gas Math'!$E$10*(2.53982214E-12*V1913^4 - 0.0000000071629564556*V1913^3 + 7.56281407226508E-06*V1913^2 - 0.00322508455050905*V1913 + 1.62997098133725)*$B$24+T1914*'Exhaust Gas Math'!$D$14*$B$23)/('Exhaust Gas Math'!$E$10*(2.53982214E-12*V1913^4 - 0.0000000071629564556*V1913^3 + 7.56281407226508E-06*V1913^2 - 0.00322508455050905*V1913 + 1.62997098133725)+T1914*'Exhaust Gas Math'!$D$14)</f>
        <v>1100</v>
      </c>
      <c r="W1914">
        <f>(353.3116967483*V1914^-1.0020802909)*('Exhaust Gas Math'!$E$10/(T1914+'Exhaust Gas Math'!$E$10))+(357.4500179626*V1914^-1.0038444015 )*(T1914/(T1914+'Exhaust Gas Math'!$E$10))</f>
        <v>0.31654710700089367</v>
      </c>
      <c r="X1914">
        <f t="shared" si="446"/>
        <v>0</v>
      </c>
      <c r="Y1914">
        <f t="shared" si="447"/>
        <v>101325</v>
      </c>
      <c r="Z1914">
        <f t="shared" si="448"/>
        <v>101325</v>
      </c>
    </row>
    <row r="1915" spans="5:26" x14ac:dyDescent="0.2">
      <c r="E1915">
        <f t="shared" si="435"/>
        <v>0.23874999999998756</v>
      </c>
      <c r="F1915">
        <f t="shared" si="436"/>
        <v>101325</v>
      </c>
      <c r="H1915">
        <f t="shared" si="449"/>
        <v>0.23874999999998756</v>
      </c>
      <c r="I1915">
        <f t="shared" si="437"/>
        <v>659.99999999940337</v>
      </c>
      <c r="J1915">
        <f t="shared" si="438"/>
        <v>1.5850000000285951E-2</v>
      </c>
      <c r="K1915">
        <f t="shared" si="439"/>
        <v>-22.998975938628192</v>
      </c>
      <c r="L1915">
        <f t="shared" si="440"/>
        <v>3.9769296294121147E-5</v>
      </c>
      <c r="M1915">
        <f>J1915/SQRT('Exhaust Gas Math'!$E$14*$B$21*$B$23)</f>
        <v>2.6907885827331149E-4</v>
      </c>
      <c r="N1915">
        <f t="shared" si="441"/>
        <v>2.2387269429995145E-2</v>
      </c>
      <c r="O1915">
        <f t="shared" si="442"/>
        <v>0</v>
      </c>
      <c r="P1915">
        <f t="shared" si="443"/>
        <v>0</v>
      </c>
      <c r="Q1915">
        <f>($B$16/2)*(COS((ACOS((2*'Intake Valve Fxn Scratch'!$B$1)/$B$16-1)/($B$17/2))*(I1915-($B$17/2)))+1)*P1915</f>
        <v>0</v>
      </c>
      <c r="R1915">
        <f t="shared" si="444"/>
        <v>0</v>
      </c>
      <c r="S1915">
        <f t="shared" si="445"/>
        <v>0</v>
      </c>
      <c r="T1915">
        <f>S1915*'Exhaust Gas Math'!$C$14</f>
        <v>0</v>
      </c>
      <c r="U1915">
        <f>(T1915/'Exhaust Gas Math'!$B$14)+('Exhaust Gas Math'!$D$10)</f>
        <v>4.4059320573952224E-4</v>
      </c>
      <c r="V1915">
        <f>('Exhaust Gas Math'!$E$10*(2.53982214E-12*V1914^4 - 0.0000000071629564556*V1914^3 + 7.56281407226508E-06*V1914^2 - 0.00322508455050905*V1914 + 1.62997098133725)*$B$24+T1915*'Exhaust Gas Math'!$D$14*$B$23)/('Exhaust Gas Math'!$E$10*(2.53982214E-12*V1914^4 - 0.0000000071629564556*V1914^3 + 7.56281407226508E-06*V1914^2 - 0.00322508455050905*V1914 + 1.62997098133725)+T1915*'Exhaust Gas Math'!$D$14)</f>
        <v>1100</v>
      </c>
      <c r="W1915">
        <f>(353.3116967483*V1915^-1.0020802909)*('Exhaust Gas Math'!$E$10/(T1915+'Exhaust Gas Math'!$E$10))+(357.4500179626*V1915^-1.0038444015 )*(T1915/(T1915+'Exhaust Gas Math'!$E$10))</f>
        <v>0.31654710700089367</v>
      </c>
      <c r="X1915">
        <f t="shared" si="446"/>
        <v>0</v>
      </c>
      <c r="Y1915">
        <f t="shared" si="447"/>
        <v>101325</v>
      </c>
      <c r="Z1915">
        <f t="shared" si="448"/>
        <v>101325</v>
      </c>
    </row>
    <row r="1916" spans="5:26" x14ac:dyDescent="0.2">
      <c r="E1916">
        <f t="shared" si="435"/>
        <v>0.23887499999998754</v>
      </c>
      <c r="F1916">
        <f t="shared" si="436"/>
        <v>101325</v>
      </c>
      <c r="H1916">
        <f t="shared" si="449"/>
        <v>0.23887499999998754</v>
      </c>
      <c r="I1916">
        <f t="shared" si="437"/>
        <v>665.99999999940155</v>
      </c>
      <c r="J1916">
        <f t="shared" si="438"/>
        <v>1.306720750259608E-2</v>
      </c>
      <c r="K1916">
        <f t="shared" si="439"/>
        <v>-21.485007606348638</v>
      </c>
      <c r="L1916">
        <f t="shared" si="440"/>
        <v>3.9769296294121147E-5</v>
      </c>
      <c r="M1916">
        <f>J1916/SQRT('Exhaust Gas Math'!$E$14*$B$21*$B$23)</f>
        <v>2.2183654735366361E-4</v>
      </c>
      <c r="N1916">
        <f t="shared" si="441"/>
        <v>1.8126827986632191E-2</v>
      </c>
      <c r="O1916">
        <f t="shared" si="442"/>
        <v>0</v>
      </c>
      <c r="P1916">
        <f t="shared" si="443"/>
        <v>0</v>
      </c>
      <c r="Q1916">
        <f>($B$16/2)*(COS((ACOS((2*'Intake Valve Fxn Scratch'!$B$1)/$B$16-1)/($B$17/2))*(I1916-($B$17/2)))+1)*P1916</f>
        <v>0</v>
      </c>
      <c r="R1916">
        <f t="shared" si="444"/>
        <v>0</v>
      </c>
      <c r="S1916">
        <f t="shared" si="445"/>
        <v>0</v>
      </c>
      <c r="T1916">
        <f>S1916*'Exhaust Gas Math'!$C$14</f>
        <v>0</v>
      </c>
      <c r="U1916">
        <f>(T1916/'Exhaust Gas Math'!$B$14)+('Exhaust Gas Math'!$D$10)</f>
        <v>4.4059320573952224E-4</v>
      </c>
      <c r="V1916">
        <f>('Exhaust Gas Math'!$E$10*(2.53982214E-12*V1915^4 - 0.0000000071629564556*V1915^3 + 7.56281407226508E-06*V1915^2 - 0.00322508455050905*V1915 + 1.62997098133725)*$B$24+T1916*'Exhaust Gas Math'!$D$14*$B$23)/('Exhaust Gas Math'!$E$10*(2.53982214E-12*V1915^4 - 0.0000000071629564556*V1915^3 + 7.56281407226508E-06*V1915^2 - 0.00322508455050905*V1915 + 1.62997098133725)+T1916*'Exhaust Gas Math'!$D$14)</f>
        <v>1100</v>
      </c>
      <c r="W1916">
        <f>(353.3116967483*V1916^-1.0020802909)*('Exhaust Gas Math'!$E$10/(T1916+'Exhaust Gas Math'!$E$10))+(357.4500179626*V1916^-1.0038444015 )*(T1916/(T1916+'Exhaust Gas Math'!$E$10))</f>
        <v>0.31654710700089367</v>
      </c>
      <c r="X1916">
        <f t="shared" si="446"/>
        <v>0</v>
      </c>
      <c r="Y1916">
        <f t="shared" si="447"/>
        <v>101325</v>
      </c>
      <c r="Z1916">
        <f t="shared" si="448"/>
        <v>101325</v>
      </c>
    </row>
    <row r="1917" spans="5:26" x14ac:dyDescent="0.2">
      <c r="E1917">
        <f t="shared" si="435"/>
        <v>0.23899999999998753</v>
      </c>
      <c r="F1917">
        <f t="shared" si="436"/>
        <v>101325</v>
      </c>
      <c r="H1917">
        <f t="shared" si="449"/>
        <v>0.23899999999998753</v>
      </c>
      <c r="I1917">
        <f t="shared" si="437"/>
        <v>671.99999999940155</v>
      </c>
      <c r="J1917">
        <f t="shared" si="438"/>
        <v>1.0488559778670213E-2</v>
      </c>
      <c r="K1917">
        <f t="shared" si="439"/>
        <v>-19.735645034707101</v>
      </c>
      <c r="L1917">
        <f t="shared" si="440"/>
        <v>3.9769296294121147E-5</v>
      </c>
      <c r="M1917">
        <f>J1917/SQRT('Exhaust Gas Math'!$E$14*$B$21*$B$23)</f>
        <v>1.7805991735804673E-4</v>
      </c>
      <c r="N1917">
        <f t="shared" si="441"/>
        <v>1.4225230309194949E-2</v>
      </c>
      <c r="O1917">
        <f t="shared" si="442"/>
        <v>0</v>
      </c>
      <c r="P1917">
        <f t="shared" si="443"/>
        <v>0</v>
      </c>
      <c r="Q1917">
        <f>($B$16/2)*(COS((ACOS((2*'Intake Valve Fxn Scratch'!$B$1)/$B$16-1)/($B$17/2))*(I1917-($B$17/2)))+1)*P1917</f>
        <v>0</v>
      </c>
      <c r="R1917">
        <f t="shared" si="444"/>
        <v>0</v>
      </c>
      <c r="S1917">
        <f t="shared" si="445"/>
        <v>0</v>
      </c>
      <c r="T1917">
        <f>S1917*'Exhaust Gas Math'!$C$14</f>
        <v>0</v>
      </c>
      <c r="U1917">
        <f>(T1917/'Exhaust Gas Math'!$B$14)+('Exhaust Gas Math'!$D$10)</f>
        <v>4.4059320573952224E-4</v>
      </c>
      <c r="V1917">
        <f>('Exhaust Gas Math'!$E$10*(2.53982214E-12*V1916^4 - 0.0000000071629564556*V1916^3 + 7.56281407226508E-06*V1916^2 - 0.00322508455050905*V1916 + 1.62997098133725)*$B$24+T1917*'Exhaust Gas Math'!$D$14*$B$23)/('Exhaust Gas Math'!$E$10*(2.53982214E-12*V1916^4 - 0.0000000071629564556*V1916^3 + 7.56281407226508E-06*V1916^2 - 0.00322508455050905*V1916 + 1.62997098133725)+T1917*'Exhaust Gas Math'!$D$14)</f>
        <v>1100</v>
      </c>
      <c r="W1917">
        <f>(353.3116967483*V1917^-1.0020802909)*('Exhaust Gas Math'!$E$10/(T1917+'Exhaust Gas Math'!$E$10))+(357.4500179626*V1917^-1.0038444015 )*(T1917/(T1917+'Exhaust Gas Math'!$E$10))</f>
        <v>0.31654710700089367</v>
      </c>
      <c r="X1917">
        <f t="shared" si="446"/>
        <v>0</v>
      </c>
      <c r="Y1917">
        <f t="shared" si="447"/>
        <v>101325</v>
      </c>
      <c r="Z1917">
        <f t="shared" si="448"/>
        <v>101325</v>
      </c>
    </row>
    <row r="1918" spans="5:26" x14ac:dyDescent="0.2">
      <c r="E1918">
        <f t="shared" si="435"/>
        <v>0.23912499999998751</v>
      </c>
      <c r="F1918">
        <f t="shared" si="436"/>
        <v>101325</v>
      </c>
      <c r="H1918">
        <f t="shared" si="449"/>
        <v>0.23912499999998751</v>
      </c>
      <c r="I1918">
        <f t="shared" si="437"/>
        <v>677.99999999940155</v>
      </c>
      <c r="J1918">
        <f t="shared" si="438"/>
        <v>8.142309032588408E-3</v>
      </c>
      <c r="K1918">
        <f t="shared" si="439"/>
        <v>-17.770054606116137</v>
      </c>
      <c r="L1918">
        <f t="shared" si="440"/>
        <v>3.9769296294121147E-5</v>
      </c>
      <c r="M1918">
        <f>J1918/SQRT('Exhaust Gas Math'!$E$14*$B$21*$B$23)</f>
        <v>1.3822859420554155E-4</v>
      </c>
      <c r="N1918">
        <f t="shared" si="441"/>
        <v>1.0750931841837535E-2</v>
      </c>
      <c r="O1918">
        <f t="shared" si="442"/>
        <v>0</v>
      </c>
      <c r="P1918">
        <f t="shared" si="443"/>
        <v>0</v>
      </c>
      <c r="Q1918">
        <f>($B$16/2)*(COS((ACOS((2*'Intake Valve Fxn Scratch'!$B$1)/$B$16-1)/($B$17/2))*(I1918-($B$17/2)))+1)*P1918</f>
        <v>0</v>
      </c>
      <c r="R1918">
        <f t="shared" si="444"/>
        <v>0</v>
      </c>
      <c r="S1918">
        <f t="shared" si="445"/>
        <v>0</v>
      </c>
      <c r="T1918">
        <f>S1918*'Exhaust Gas Math'!$C$14</f>
        <v>0</v>
      </c>
      <c r="U1918">
        <f>(T1918/'Exhaust Gas Math'!$B$14)+('Exhaust Gas Math'!$D$10)</f>
        <v>4.4059320573952224E-4</v>
      </c>
      <c r="V1918">
        <f>('Exhaust Gas Math'!$E$10*(2.53982214E-12*V1917^4 - 0.0000000071629564556*V1917^3 + 7.56281407226508E-06*V1917^2 - 0.00322508455050905*V1917 + 1.62997098133725)*$B$24+T1918*'Exhaust Gas Math'!$D$14*$B$23)/('Exhaust Gas Math'!$E$10*(2.53982214E-12*V1917^4 - 0.0000000071629564556*V1917^3 + 7.56281407226508E-06*V1917^2 - 0.00322508455050905*V1917 + 1.62997098133725)+T1918*'Exhaust Gas Math'!$D$14)</f>
        <v>1100</v>
      </c>
      <c r="W1918">
        <f>(353.3116967483*V1918^-1.0020802909)*('Exhaust Gas Math'!$E$10/(T1918+'Exhaust Gas Math'!$E$10))+(357.4500179626*V1918^-1.0038444015 )*(T1918/(T1918+'Exhaust Gas Math'!$E$10))</f>
        <v>0.31654710700089367</v>
      </c>
      <c r="X1918">
        <f t="shared" si="446"/>
        <v>0</v>
      </c>
      <c r="Y1918">
        <f t="shared" si="447"/>
        <v>101325</v>
      </c>
      <c r="Z1918">
        <f t="shared" si="448"/>
        <v>101325</v>
      </c>
    </row>
    <row r="1919" spans="5:26" x14ac:dyDescent="0.2">
      <c r="E1919">
        <f t="shared" si="435"/>
        <v>0.2392499999999875</v>
      </c>
      <c r="F1919">
        <f t="shared" si="436"/>
        <v>101325</v>
      </c>
      <c r="H1919">
        <f t="shared" si="449"/>
        <v>0.2392499999999875</v>
      </c>
      <c r="I1919">
        <f t="shared" si="437"/>
        <v>683.99999999939973</v>
      </c>
      <c r="J1919">
        <f t="shared" si="438"/>
        <v>6.0541612785092631E-3</v>
      </c>
      <c r="K1919">
        <f t="shared" si="439"/>
        <v>-15.609771740637621</v>
      </c>
      <c r="L1919">
        <f t="shared" si="440"/>
        <v>3.9769296294121147E-5</v>
      </c>
      <c r="M1919">
        <f>J1919/SQRT('Exhaust Gas Math'!$E$14*$B$21*$B$23)</f>
        <v>1.0277897820784696E-4</v>
      </c>
      <c r="N1919">
        <f t="shared" si="441"/>
        <v>7.7515449034513476E-3</v>
      </c>
      <c r="O1919">
        <f t="shared" si="442"/>
        <v>0</v>
      </c>
      <c r="P1919">
        <f t="shared" si="443"/>
        <v>0</v>
      </c>
      <c r="Q1919">
        <f>($B$16/2)*(COS((ACOS((2*'Intake Valve Fxn Scratch'!$B$1)/$B$16-1)/($B$17/2))*(I1919-($B$17/2)))+1)*P1919</f>
        <v>0</v>
      </c>
      <c r="R1919">
        <f t="shared" si="444"/>
        <v>0</v>
      </c>
      <c r="S1919">
        <f t="shared" si="445"/>
        <v>0</v>
      </c>
      <c r="T1919">
        <f>S1919*'Exhaust Gas Math'!$C$14</f>
        <v>0</v>
      </c>
      <c r="U1919">
        <f>(T1919/'Exhaust Gas Math'!$B$14)+('Exhaust Gas Math'!$D$10)</f>
        <v>4.4059320573952224E-4</v>
      </c>
      <c r="V1919">
        <f>('Exhaust Gas Math'!$E$10*(2.53982214E-12*V1918^4 - 0.0000000071629564556*V1918^3 + 7.56281407226508E-06*V1918^2 - 0.00322508455050905*V1918 + 1.62997098133725)*$B$24+T1919*'Exhaust Gas Math'!$D$14*$B$23)/('Exhaust Gas Math'!$E$10*(2.53982214E-12*V1918^4 - 0.0000000071629564556*V1918^3 + 7.56281407226508E-06*V1918^2 - 0.00322508455050905*V1918 + 1.62997098133725)+T1919*'Exhaust Gas Math'!$D$14)</f>
        <v>1100</v>
      </c>
      <c r="W1919">
        <f>(353.3116967483*V1919^-1.0020802909)*('Exhaust Gas Math'!$E$10/(T1919+'Exhaust Gas Math'!$E$10))+(357.4500179626*V1919^-1.0038444015 )*(T1919/(T1919+'Exhaust Gas Math'!$E$10))</f>
        <v>0.31654710700089367</v>
      </c>
      <c r="X1919">
        <f t="shared" si="446"/>
        <v>0</v>
      </c>
      <c r="Y1919">
        <f t="shared" si="447"/>
        <v>101325</v>
      </c>
      <c r="Z1919">
        <f t="shared" si="448"/>
        <v>101325</v>
      </c>
    </row>
    <row r="1920" spans="5:26" x14ac:dyDescent="0.2">
      <c r="E1920">
        <f t="shared" si="435"/>
        <v>0.23937499999998749</v>
      </c>
      <c r="F1920">
        <f t="shared" si="436"/>
        <v>101325</v>
      </c>
      <c r="H1920">
        <f t="shared" si="449"/>
        <v>0.23937499999998749</v>
      </c>
      <c r="I1920">
        <f t="shared" si="437"/>
        <v>689.99999999939973</v>
      </c>
      <c r="J1920">
        <f t="shared" si="438"/>
        <v>4.2469947001994683E-3</v>
      </c>
      <c r="K1920">
        <f t="shared" si="439"/>
        <v>-13.278464949413983</v>
      </c>
      <c r="L1920">
        <f t="shared" si="440"/>
        <v>3.9769296294121147E-5</v>
      </c>
      <c r="M1920">
        <f>J1920/SQRT('Exhaust Gas Math'!$E$14*$B$21*$B$23)</f>
        <v>7.2099462776142631E-5</v>
      </c>
      <c r="N1920">
        <f t="shared" si="441"/>
        <v>5.2538472646642305E-3</v>
      </c>
      <c r="O1920">
        <f t="shared" si="442"/>
        <v>0</v>
      </c>
      <c r="P1920">
        <f t="shared" si="443"/>
        <v>0</v>
      </c>
      <c r="Q1920">
        <f>($B$16/2)*(COS((ACOS((2*'Intake Valve Fxn Scratch'!$B$1)/$B$16-1)/($B$17/2))*(I1920-($B$17/2)))+1)*P1920</f>
        <v>0</v>
      </c>
      <c r="R1920">
        <f t="shared" si="444"/>
        <v>0</v>
      </c>
      <c r="S1920">
        <f t="shared" si="445"/>
        <v>0</v>
      </c>
      <c r="T1920">
        <f>S1920*'Exhaust Gas Math'!$C$14</f>
        <v>0</v>
      </c>
      <c r="U1920">
        <f>(T1920/'Exhaust Gas Math'!$B$14)+('Exhaust Gas Math'!$D$10)</f>
        <v>4.4059320573952224E-4</v>
      </c>
      <c r="V1920">
        <f>('Exhaust Gas Math'!$E$10*(2.53982214E-12*V1919^4 - 0.0000000071629564556*V1919^3 + 7.56281407226508E-06*V1919^2 - 0.00322508455050905*V1919 + 1.62997098133725)*$B$24+T1920*'Exhaust Gas Math'!$D$14*$B$23)/('Exhaust Gas Math'!$E$10*(2.53982214E-12*V1919^4 - 0.0000000071629564556*V1919^3 + 7.56281407226508E-06*V1919^2 - 0.00322508455050905*V1919 + 1.62997098133725)+T1920*'Exhaust Gas Math'!$D$14)</f>
        <v>1100</v>
      </c>
      <c r="W1920">
        <f>(353.3116967483*V1920^-1.0020802909)*('Exhaust Gas Math'!$E$10/(T1920+'Exhaust Gas Math'!$E$10))+(357.4500179626*V1920^-1.0038444015 )*(T1920/(T1920+'Exhaust Gas Math'!$E$10))</f>
        <v>0.31654710700089367</v>
      </c>
      <c r="X1920">
        <f t="shared" si="446"/>
        <v>0</v>
      </c>
      <c r="Y1920">
        <f t="shared" si="447"/>
        <v>101325</v>
      </c>
      <c r="Z1920">
        <f t="shared" si="448"/>
        <v>101325</v>
      </c>
    </row>
    <row r="1921" spans="5:26" x14ac:dyDescent="0.2">
      <c r="E1921">
        <f t="shared" si="435"/>
        <v>0.23949999999998747</v>
      </c>
      <c r="F1921">
        <f t="shared" si="436"/>
        <v>101325</v>
      </c>
      <c r="H1921">
        <f t="shared" si="449"/>
        <v>0.23949999999998747</v>
      </c>
      <c r="I1921">
        <f t="shared" si="437"/>
        <v>695.99999999939791</v>
      </c>
      <c r="J1921">
        <f t="shared" si="438"/>
        <v>2.7406089928649069E-3</v>
      </c>
      <c r="K1921">
        <f t="shared" si="439"/>
        <v>-10.801676517507175</v>
      </c>
      <c r="L1921">
        <f t="shared" si="440"/>
        <v>3.9769296294121147E-5</v>
      </c>
      <c r="M1921">
        <f>J1921/SQRT('Exhaust Gas Math'!$E$14*$B$21*$B$23)</f>
        <v>4.6526179101599682E-5</v>
      </c>
      <c r="N1921">
        <f t="shared" si="441"/>
        <v>3.2650381166902387E-3</v>
      </c>
      <c r="O1921">
        <f t="shared" si="442"/>
        <v>0</v>
      </c>
      <c r="P1921">
        <f t="shared" si="443"/>
        <v>0</v>
      </c>
      <c r="Q1921">
        <f>($B$16/2)*(COS((ACOS((2*'Intake Valve Fxn Scratch'!$B$1)/$B$16-1)/($B$17/2))*(I1921-($B$17/2)))+1)*P1921</f>
        <v>0</v>
      </c>
      <c r="R1921">
        <f t="shared" si="444"/>
        <v>0</v>
      </c>
      <c r="S1921">
        <f t="shared" si="445"/>
        <v>0</v>
      </c>
      <c r="T1921">
        <f>S1921*'Exhaust Gas Math'!$C$14</f>
        <v>0</v>
      </c>
      <c r="U1921">
        <f>(T1921/'Exhaust Gas Math'!$B$14)+('Exhaust Gas Math'!$D$10)</f>
        <v>4.4059320573952224E-4</v>
      </c>
      <c r="V1921">
        <f>('Exhaust Gas Math'!$E$10*(2.53982214E-12*V1920^4 - 0.0000000071629564556*V1920^3 + 7.56281407226508E-06*V1920^2 - 0.00322508455050905*V1920 + 1.62997098133725)*$B$24+T1921*'Exhaust Gas Math'!$D$14*$B$23)/('Exhaust Gas Math'!$E$10*(2.53982214E-12*V1920^4 - 0.0000000071629564556*V1920^3 + 7.56281407226508E-06*V1920^2 - 0.00322508455050905*V1920 + 1.62997098133725)+T1921*'Exhaust Gas Math'!$D$14)</f>
        <v>1100</v>
      </c>
      <c r="W1921">
        <f>(353.3116967483*V1921^-1.0020802909)*('Exhaust Gas Math'!$E$10/(T1921+'Exhaust Gas Math'!$E$10))+(357.4500179626*V1921^-1.0038444015 )*(T1921/(T1921+'Exhaust Gas Math'!$E$10))</f>
        <v>0.31654710700089367</v>
      </c>
      <c r="X1921">
        <f t="shared" si="446"/>
        <v>0</v>
      </c>
      <c r="Y1921">
        <f t="shared" si="447"/>
        <v>101325</v>
      </c>
      <c r="Z1921">
        <f t="shared" si="448"/>
        <v>101325</v>
      </c>
    </row>
    <row r="1922" spans="5:26" x14ac:dyDescent="0.2">
      <c r="E1922">
        <f t="shared" si="435"/>
        <v>0.23962499999998746</v>
      </c>
      <c r="F1922">
        <f t="shared" si="436"/>
        <v>101325</v>
      </c>
      <c r="H1922">
        <f t="shared" si="449"/>
        <v>0.23962499999998746</v>
      </c>
      <c r="I1922">
        <f t="shared" si="437"/>
        <v>701.99999999939791</v>
      </c>
      <c r="J1922">
        <f t="shared" si="438"/>
        <v>1.5515084335463239E-3</v>
      </c>
      <c r="K1922">
        <f t="shared" si="439"/>
        <v>-8.2065426572777422</v>
      </c>
      <c r="L1922">
        <f t="shared" si="440"/>
        <v>3.9769296294121147E-5</v>
      </c>
      <c r="M1922">
        <f>J1922/SQRT('Exhaust Gas Math'!$E$14*$B$21*$B$23)</f>
        <v>2.6339313431705174E-5</v>
      </c>
      <c r="N1922">
        <f t="shared" si="441"/>
        <v>1.7749850515470407E-3</v>
      </c>
      <c r="O1922">
        <f t="shared" si="442"/>
        <v>0</v>
      </c>
      <c r="P1922">
        <f t="shared" si="443"/>
        <v>0</v>
      </c>
      <c r="Q1922">
        <f>($B$16/2)*(COS((ACOS((2*'Intake Valve Fxn Scratch'!$B$1)/$B$16-1)/($B$17/2))*(I1922-($B$17/2)))+1)*P1922</f>
        <v>0</v>
      </c>
      <c r="R1922">
        <f t="shared" si="444"/>
        <v>0</v>
      </c>
      <c r="S1922">
        <f t="shared" si="445"/>
        <v>0</v>
      </c>
      <c r="T1922">
        <f>S1922*'Exhaust Gas Math'!$C$14</f>
        <v>0</v>
      </c>
      <c r="U1922">
        <f>(T1922/'Exhaust Gas Math'!$B$14)+('Exhaust Gas Math'!$D$10)</f>
        <v>4.4059320573952224E-4</v>
      </c>
      <c r="V1922">
        <f>('Exhaust Gas Math'!$E$10*(2.53982214E-12*V1921^4 - 0.0000000071629564556*V1921^3 + 7.56281407226508E-06*V1921^2 - 0.00322508455050905*V1921 + 1.62997098133725)*$B$24+T1922*'Exhaust Gas Math'!$D$14*$B$23)/('Exhaust Gas Math'!$E$10*(2.53982214E-12*V1921^4 - 0.0000000071629564556*V1921^3 + 7.56281407226508E-06*V1921^2 - 0.00322508455050905*V1921 + 1.62997098133725)+T1922*'Exhaust Gas Math'!$D$14)</f>
        <v>1100</v>
      </c>
      <c r="W1922">
        <f>(353.3116967483*V1922^-1.0020802909)*('Exhaust Gas Math'!$E$10/(T1922+'Exhaust Gas Math'!$E$10))+(357.4500179626*V1922^-1.0038444015 )*(T1922/(T1922+'Exhaust Gas Math'!$E$10))</f>
        <v>0.31654710700089367</v>
      </c>
      <c r="X1922">
        <f t="shared" si="446"/>
        <v>0</v>
      </c>
      <c r="Y1922">
        <f t="shared" si="447"/>
        <v>101325</v>
      </c>
      <c r="Z1922">
        <f t="shared" si="448"/>
        <v>101325</v>
      </c>
    </row>
    <row r="1923" spans="5:26" x14ac:dyDescent="0.2">
      <c r="E1923">
        <f t="shared" si="435"/>
        <v>0.23974999999998745</v>
      </c>
      <c r="F1923">
        <f t="shared" si="436"/>
        <v>101325</v>
      </c>
      <c r="H1923">
        <f t="shared" si="449"/>
        <v>0.23974999999998745</v>
      </c>
      <c r="I1923">
        <f t="shared" si="437"/>
        <v>707.99999999939791</v>
      </c>
      <c r="J1923">
        <f t="shared" si="438"/>
        <v>6.9272105680754509E-4</v>
      </c>
      <c r="K1923">
        <f t="shared" si="439"/>
        <v>-5.5214961983664308</v>
      </c>
      <c r="L1923">
        <f t="shared" si="440"/>
        <v>3.9769296294121147E-5</v>
      </c>
      <c r="M1923">
        <f>J1923/SQRT('Exhaust Gas Math'!$E$14*$B$21*$B$23)</f>
        <v>1.1760037291122597E-5</v>
      </c>
      <c r="N1923">
        <f t="shared" si="441"/>
        <v>7.5915782826981026E-4</v>
      </c>
      <c r="O1923">
        <f t="shared" si="442"/>
        <v>0</v>
      </c>
      <c r="P1923">
        <f t="shared" si="443"/>
        <v>0</v>
      </c>
      <c r="Q1923">
        <f>($B$16/2)*(COS((ACOS((2*'Intake Valve Fxn Scratch'!$B$1)/$B$16-1)/($B$17/2))*(I1923-($B$17/2)))+1)*P1923</f>
        <v>0</v>
      </c>
      <c r="R1923">
        <f t="shared" si="444"/>
        <v>0</v>
      </c>
      <c r="S1923">
        <f t="shared" si="445"/>
        <v>0</v>
      </c>
      <c r="T1923">
        <f>S1923*'Exhaust Gas Math'!$C$14</f>
        <v>0</v>
      </c>
      <c r="U1923">
        <f>(T1923/'Exhaust Gas Math'!$B$14)+('Exhaust Gas Math'!$D$10)</f>
        <v>4.4059320573952224E-4</v>
      </c>
      <c r="V1923">
        <f>('Exhaust Gas Math'!$E$10*(2.53982214E-12*V1922^4 - 0.0000000071629564556*V1922^3 + 7.56281407226508E-06*V1922^2 - 0.00322508455050905*V1922 + 1.62997098133725)*$B$24+T1923*'Exhaust Gas Math'!$D$14*$B$23)/('Exhaust Gas Math'!$E$10*(2.53982214E-12*V1922^4 - 0.0000000071629564556*V1922^3 + 7.56281407226508E-06*V1922^2 - 0.00322508455050905*V1922 + 1.62997098133725)+T1923*'Exhaust Gas Math'!$D$14)</f>
        <v>1100</v>
      </c>
      <c r="W1923">
        <f>(353.3116967483*V1923^-1.0020802909)*('Exhaust Gas Math'!$E$10/(T1923+'Exhaust Gas Math'!$E$10))+(357.4500179626*V1923^-1.0038444015 )*(T1923/(T1923+'Exhaust Gas Math'!$E$10))</f>
        <v>0.31654710700089367</v>
      </c>
      <c r="X1923">
        <f t="shared" si="446"/>
        <v>0</v>
      </c>
      <c r="Y1923">
        <f t="shared" si="447"/>
        <v>101325</v>
      </c>
      <c r="Z1923">
        <f t="shared" si="448"/>
        <v>101325</v>
      </c>
    </row>
    <row r="1924" spans="5:26" x14ac:dyDescent="0.2">
      <c r="E1924">
        <f t="shared" ref="E1924:E1987" si="450">H1924</f>
        <v>0.23987499999998743</v>
      </c>
      <c r="F1924">
        <f t="shared" ref="F1924:F1987" si="451">Z1924</f>
        <v>101325</v>
      </c>
      <c r="H1924">
        <f t="shared" si="449"/>
        <v>0.23987499999998743</v>
      </c>
      <c r="I1924">
        <f t="shared" si="437"/>
        <v>713.9999999993961</v>
      </c>
      <c r="J1924">
        <f t="shared" si="438"/>
        <v>1.7365591686056142E-4</v>
      </c>
      <c r="K1924">
        <f t="shared" si="439"/>
        <v>-2.7759550716584696</v>
      </c>
      <c r="L1924">
        <f t="shared" si="440"/>
        <v>3.9769296294121147E-5</v>
      </c>
      <c r="M1924">
        <f>J1924/SQRT('Exhaust Gas Math'!$E$14*$B$21*$B$23)</f>
        <v>2.948084280151543E-6</v>
      </c>
      <c r="N1924">
        <f t="shared" si="441"/>
        <v>1.8193581050866131E-4</v>
      </c>
      <c r="O1924">
        <f t="shared" si="442"/>
        <v>0</v>
      </c>
      <c r="P1924">
        <f t="shared" si="443"/>
        <v>0</v>
      </c>
      <c r="Q1924">
        <f>($B$16/2)*(COS((ACOS((2*'Intake Valve Fxn Scratch'!$B$1)/$B$16-1)/($B$17/2))*(I1924-($B$17/2)))+1)*P1924</f>
        <v>0</v>
      </c>
      <c r="R1924">
        <f t="shared" si="444"/>
        <v>0</v>
      </c>
      <c r="S1924">
        <f t="shared" si="445"/>
        <v>0</v>
      </c>
      <c r="T1924">
        <f>S1924*'Exhaust Gas Math'!$C$14</f>
        <v>0</v>
      </c>
      <c r="U1924">
        <f>(T1924/'Exhaust Gas Math'!$B$14)+('Exhaust Gas Math'!$D$10)</f>
        <v>4.4059320573952224E-4</v>
      </c>
      <c r="V1924">
        <f>('Exhaust Gas Math'!$E$10*(2.53982214E-12*V1923^4 - 0.0000000071629564556*V1923^3 + 7.56281407226508E-06*V1923^2 - 0.00322508455050905*V1923 + 1.62997098133725)*$B$24+T1924*'Exhaust Gas Math'!$D$14*$B$23)/('Exhaust Gas Math'!$E$10*(2.53982214E-12*V1923^4 - 0.0000000071629564556*V1923^3 + 7.56281407226508E-06*V1923^2 - 0.00322508455050905*V1923 + 1.62997098133725)+T1924*'Exhaust Gas Math'!$D$14)</f>
        <v>1100</v>
      </c>
      <c r="W1924">
        <f>(353.3116967483*V1924^-1.0020802909)*('Exhaust Gas Math'!$E$10/(T1924+'Exhaust Gas Math'!$E$10))+(357.4500179626*V1924^-1.0038444015 )*(T1924/(T1924+'Exhaust Gas Math'!$E$10))</f>
        <v>0.31654710700089367</v>
      </c>
      <c r="X1924">
        <f t="shared" si="446"/>
        <v>0</v>
      </c>
      <c r="Y1924">
        <f t="shared" si="447"/>
        <v>101325</v>
      </c>
      <c r="Z1924">
        <f t="shared" si="448"/>
        <v>101325</v>
      </c>
    </row>
    <row r="1925" spans="5:26" x14ac:dyDescent="0.2">
      <c r="E1925">
        <f t="shared" si="450"/>
        <v>0.23999999999998742</v>
      </c>
      <c r="F1925">
        <f t="shared" si="451"/>
        <v>101325</v>
      </c>
      <c r="H1925">
        <f t="shared" si="449"/>
        <v>0.23999999999998742</v>
      </c>
      <c r="I1925">
        <f t="shared" ref="I1925:I1988" si="452">($B$11*360*H1925)-(720*FLOOR(H1925/(2/$B$11),1))</f>
        <v>719.9999999993961</v>
      </c>
      <c r="J1925">
        <f t="shared" ref="J1925:J1988" si="453">-(($B$4/1000)/2)*COS($B$12*H1925)+(($B$4/1000)/2)</f>
        <v>0</v>
      </c>
      <c r="K1925">
        <f t="shared" ref="K1925:K1988" si="454">($B$4/1000/2)*$B$12*SIN($B$12*H1925)</f>
        <v>-2.7948176918816982E-10</v>
      </c>
      <c r="L1925">
        <f t="shared" ref="L1925:L1988" si="455">$B$8+P1925*(J1925*$B$6)</f>
        <v>3.9769296294121147E-5</v>
      </c>
      <c r="M1925">
        <f>J1925/SQRT('Exhaust Gas Math'!$E$14*$B$21*$B$23)</f>
        <v>0</v>
      </c>
      <c r="N1925">
        <f t="shared" ref="N1925:N1988" si="456">-(($B$4/1000)/2)*COS($B$12*(H1925-M1925))+(($B$4/1000)/2)</f>
        <v>0</v>
      </c>
      <c r="O1925">
        <f t="shared" ref="O1925:O1988" si="457">N1925*$B$6*P1925</f>
        <v>0</v>
      </c>
      <c r="P1925">
        <f t="shared" ref="P1925:P1988" si="458">IF(I1925&lt;=$B$17,1,0)</f>
        <v>0</v>
      </c>
      <c r="Q1925">
        <f>($B$16/2)*(COS((ACOS((2*'Intake Valve Fxn Scratch'!$B$1)/$B$16-1)/($B$17/2))*(I1925-($B$17/2)))+1)*P1925</f>
        <v>0</v>
      </c>
      <c r="R1925">
        <f t="shared" ref="R1925:R1988" si="459">Q1925/$B$16</f>
        <v>0</v>
      </c>
      <c r="S1925">
        <f t="shared" ref="S1925:S1988" si="460">P1925*($B$13*R1925*(O1925-O1924)*$B$19+S1924)</f>
        <v>0</v>
      </c>
      <c r="T1925">
        <f>S1925*'Exhaust Gas Math'!$C$14</f>
        <v>0</v>
      </c>
      <c r="U1925">
        <f>(T1925/'Exhaust Gas Math'!$B$14)+('Exhaust Gas Math'!$D$10)</f>
        <v>4.4059320573952224E-4</v>
      </c>
      <c r="V1925">
        <f>('Exhaust Gas Math'!$E$10*(2.53982214E-12*V1924^4 - 0.0000000071629564556*V1924^3 + 7.56281407226508E-06*V1924^2 - 0.00322508455050905*V1924 + 1.62997098133725)*$B$24+T1925*'Exhaust Gas Math'!$D$14*$B$23)/('Exhaust Gas Math'!$E$10*(2.53982214E-12*V1924^4 - 0.0000000071629564556*V1924^3 + 7.56281407226508E-06*V1924^2 - 0.00322508455050905*V1924 + 1.62997098133725)+T1925*'Exhaust Gas Math'!$D$14)</f>
        <v>1100</v>
      </c>
      <c r="W1925">
        <f>(353.3116967483*V1925^-1.0020802909)*('Exhaust Gas Math'!$E$10/(T1925+'Exhaust Gas Math'!$E$10))+(357.4500179626*V1925^-1.0038444015 )*(T1925/(T1925+'Exhaust Gas Math'!$E$10))</f>
        <v>0.31654710700089367</v>
      </c>
      <c r="X1925">
        <f t="shared" ref="X1925:X1988" si="461">P1925*SIGN(K1925)*-0.5*W1925*K1925^2</f>
        <v>0</v>
      </c>
      <c r="Y1925">
        <f t="shared" ref="Y1925:Y1988" si="462">(U1925*$B$21*V1925)/L1925</f>
        <v>101325</v>
      </c>
      <c r="Z1925">
        <f t="shared" ref="Z1925:Z1988" si="463">IF((X1925+Y1925)&lt;$B$22,(X1925+Y1925),$B$22)</f>
        <v>101325</v>
      </c>
    </row>
    <row r="1926" spans="5:26" x14ac:dyDescent="0.2">
      <c r="E1926">
        <f t="shared" si="450"/>
        <v>0.2401249999999874</v>
      </c>
      <c r="F1926">
        <f t="shared" si="451"/>
        <v>98881.992170895523</v>
      </c>
      <c r="H1926">
        <f t="shared" si="449"/>
        <v>0.2401249999999874</v>
      </c>
      <c r="I1926">
        <f t="shared" si="452"/>
        <v>5.9999999993960955</v>
      </c>
      <c r="J1926">
        <f t="shared" si="453"/>
        <v>1.736559167908186E-4</v>
      </c>
      <c r="K1926">
        <f t="shared" si="454"/>
        <v>2.775955071102568</v>
      </c>
      <c r="L1926">
        <f t="shared" si="455"/>
        <v>4.100020736306939E-5</v>
      </c>
      <c r="M1926">
        <f>J1926/SQRT('Exhaust Gas Math'!$E$14*$B$21*$B$23)</f>
        <v>2.9480842789675481E-6</v>
      </c>
      <c r="N1926">
        <f t="shared" si="456"/>
        <v>1.6556832806521871E-4</v>
      </c>
      <c r="O1926">
        <f t="shared" si="457"/>
        <v>1.1735844735323608E-6</v>
      </c>
      <c r="P1926">
        <f t="shared" si="458"/>
        <v>1</v>
      </c>
      <c r="Q1926">
        <f>($B$16/2)*(COS((ACOS((2*'Intake Valve Fxn Scratch'!$B$1)/$B$16-1)/($B$17/2))*(I1926-($B$17/2)))+1)*P1926</f>
        <v>1.3137463074695242E-3</v>
      </c>
      <c r="R1926">
        <f t="shared" si="459"/>
        <v>0.17286135624599003</v>
      </c>
      <c r="S1926">
        <f t="shared" si="460"/>
        <v>3.1255780927468985E-7</v>
      </c>
      <c r="T1926">
        <f>S1926*'Exhaust Gas Math'!$C$14</f>
        <v>3.7029270812805962E-7</v>
      </c>
      <c r="U1926">
        <f>(T1926/'Exhaust Gas Math'!$B$14)+('Exhaust Gas Math'!$D$10)</f>
        <v>4.5337514250611043E-4</v>
      </c>
      <c r="V1926">
        <f>('Exhaust Gas Math'!$E$10*(2.53982214E-12*V1925^4 - 0.0000000071629564556*V1925^3 + 7.56281407226508E-06*V1925^2 - 0.00322508455050905*V1925 + 1.62997098133725)*$B$24+T1926*'Exhaust Gas Math'!$D$14*$B$23)/('Exhaust Gas Math'!$E$10*(2.53982214E-12*V1925^4 - 0.0000000071629564556*V1925^3 + 7.56281407226508E-06*V1925^2 - 0.00322508455050905*V1925 + 1.62997098133725)+T1926*'Exhaust Gas Math'!$D$14)</f>
        <v>1075.5162995596363</v>
      </c>
      <c r="W1926">
        <f>(353.3116967483*V1926^-1.0020802909)*('Exhaust Gas Math'!$E$10/(T1926+'Exhaust Gas Math'!$E$10))+(357.4500179626*V1926^-1.0038444015 )*(T1926/(T1926+'Exhaust Gas Math'!$E$10))</f>
        <v>0.32375916127668908</v>
      </c>
      <c r="X1926">
        <f t="shared" si="461"/>
        <v>-1.247432159441439</v>
      </c>
      <c r="Y1926">
        <f t="shared" si="462"/>
        <v>98883.239603054957</v>
      </c>
      <c r="Z1926">
        <f t="shared" si="463"/>
        <v>98881.992170895523</v>
      </c>
    </row>
    <row r="1927" spans="5:26" x14ac:dyDescent="0.2">
      <c r="E1927">
        <f t="shared" si="450"/>
        <v>0.24024999999998739</v>
      </c>
      <c r="F1927">
        <f t="shared" si="451"/>
        <v>92629.745974900085</v>
      </c>
      <c r="H1927">
        <f t="shared" ref="H1927:H1990" si="464">H1926+$B$2</f>
        <v>0.24024999999998739</v>
      </c>
      <c r="I1927">
        <f t="shared" si="452"/>
        <v>11.999999999394277</v>
      </c>
      <c r="J1927">
        <f t="shared" si="453"/>
        <v>6.9272105666881925E-4</v>
      </c>
      <c r="K1927">
        <f t="shared" si="454"/>
        <v>5.5214961978196815</v>
      </c>
      <c r="L1927">
        <f t="shared" si="455"/>
        <v>4.4679454451152379E-5</v>
      </c>
      <c r="M1927">
        <f>J1927/SQRT('Exhaust Gas Math'!$E$14*$B$21*$B$23)</f>
        <v>1.1760037288767507E-5</v>
      </c>
      <c r="N1927">
        <f t="shared" si="456"/>
        <v>6.292939266170465E-4</v>
      </c>
      <c r="O1927">
        <f t="shared" si="457"/>
        <v>4.4605728051748272E-6</v>
      </c>
      <c r="P1927">
        <f t="shared" si="458"/>
        <v>1</v>
      </c>
      <c r="Q1927">
        <f>($B$16/2)*(COS((ACOS((2*'Intake Valve Fxn Scratch'!$B$1)/$B$16-1)/($B$17/2))*(I1927-($B$17/2)))+1)*P1927</f>
        <v>1.6604289223738022E-3</v>
      </c>
      <c r="R1927">
        <f t="shared" si="459"/>
        <v>0.2184774897860266</v>
      </c>
      <c r="S1927">
        <f t="shared" si="460"/>
        <v>1.4189852612581918E-6</v>
      </c>
      <c r="T1927">
        <f>S1927*'Exhaust Gas Math'!$C$14</f>
        <v>1.6810966790572745E-6</v>
      </c>
      <c r="U1927">
        <f>(T1927/'Exhaust Gas Math'!$B$14)+('Exhaust Gas Math'!$D$10)</f>
        <v>4.9862208661826833E-4</v>
      </c>
      <c r="V1927">
        <f>('Exhaust Gas Math'!$E$10*(2.53982214E-12*V1926^4 - 0.0000000071629564556*V1926^3 + 7.56281407226508E-06*V1926^2 - 0.00322508455050905*V1926 + 1.62997098133725)*$B$24+T1927*'Exhaust Gas Math'!$D$14*$B$23)/('Exhaust Gas Math'!$E$10*(2.53982214E-12*V1926^4 - 0.0000000071629564556*V1926^3 + 7.56281407226508E-06*V1926^2 - 0.00322508455050905*V1926 + 1.62997098133725)+T1927*'Exhaust Gas Math'!$D$14)</f>
        <v>998.33825753182532</v>
      </c>
      <c r="W1927">
        <f>(353.3116967483*V1927^-1.0020802909)*('Exhaust Gas Math'!$E$10/(T1927+'Exhaust Gas Math'!$E$10))+(357.4500179626*V1927^-1.0038444015 )*(T1927/(T1927+'Exhaust Gas Math'!$E$10))</f>
        <v>0.34882039407680232</v>
      </c>
      <c r="X1927">
        <f t="shared" si="461"/>
        <v>-5.3172297700831379</v>
      </c>
      <c r="Y1927">
        <f t="shared" si="462"/>
        <v>92635.063204670165</v>
      </c>
      <c r="Z1927">
        <f t="shared" si="463"/>
        <v>92629.745974900085</v>
      </c>
    </row>
    <row r="1928" spans="5:26" x14ac:dyDescent="0.2">
      <c r="E1928">
        <f t="shared" si="450"/>
        <v>0.24037499999998738</v>
      </c>
      <c r="F1928">
        <f t="shared" si="451"/>
        <v>84362.040953649339</v>
      </c>
      <c r="H1928">
        <f t="shared" si="464"/>
        <v>0.24037499999998738</v>
      </c>
      <c r="I1928">
        <f t="shared" si="452"/>
        <v>17.999999999394277</v>
      </c>
      <c r="J1928">
        <f t="shared" si="453"/>
        <v>1.5515084333401416E-3</v>
      </c>
      <c r="K1928">
        <f t="shared" si="454"/>
        <v>8.2065426567461373</v>
      </c>
      <c r="L1928">
        <f t="shared" si="455"/>
        <v>5.0766726957341168E-5</v>
      </c>
      <c r="M1928">
        <f>J1928/SQRT('Exhaust Gas Math'!$E$14*$B$21*$B$23)</f>
        <v>2.6339313428204902E-5</v>
      </c>
      <c r="N1928">
        <f t="shared" si="456"/>
        <v>1.3427107344653848E-3</v>
      </c>
      <c r="O1928">
        <f t="shared" si="457"/>
        <v>9.517426967028948E-6</v>
      </c>
      <c r="P1928">
        <f t="shared" si="458"/>
        <v>1</v>
      </c>
      <c r="Q1928">
        <f>($B$16/2)*(COS((ACOS((2*'Intake Valve Fxn Scratch'!$B$1)/$B$16-1)/($B$17/2))*(I1928-($B$17/2)))+1)*P1928</f>
        <v>2.0354552139268834E-3</v>
      </c>
      <c r="R1928">
        <f t="shared" si="459"/>
        <v>0.26782305446406363</v>
      </c>
      <c r="S1928">
        <f t="shared" si="460"/>
        <v>3.5056201792347361E-6</v>
      </c>
      <c r="T1928">
        <f>S1928*'Exhaust Gas Math'!$C$14</f>
        <v>4.1531695939690011E-6</v>
      </c>
      <c r="U1928">
        <f>(T1928/'Exhaust Gas Math'!$B$14)+('Exhaust Gas Math'!$D$10)</f>
        <v>5.8395425489274973E-4</v>
      </c>
      <c r="V1928">
        <f>('Exhaust Gas Math'!$E$10*(2.53982214E-12*V1927^4 - 0.0000000071629564556*V1927^3 + 7.56281407226508E-06*V1927^2 - 0.00322508455050905*V1927 + 1.62997098133725)*$B$24+T1928*'Exhaust Gas Math'!$D$14*$B$23)/('Exhaust Gas Math'!$E$10*(2.53982214E-12*V1927^4 - 0.0000000071629564556*V1927^3 + 7.56281407226508E-06*V1927^2 - 0.00322508455050905*V1927 + 1.62997098133725)+T1928*'Exhaust Gas Math'!$D$14)</f>
        <v>882.22998645444329</v>
      </c>
      <c r="W1928">
        <f>(353.3116967483*V1928^-1.0020802909)*('Exhaust Gas Math'!$E$10/(T1928+'Exhaust Gas Math'!$E$10))+(357.4500179626*V1928^-1.0038444015 )*(T1928/(T1928+'Exhaust Gas Math'!$E$10))</f>
        <v>0.39482301023497246</v>
      </c>
      <c r="X1928">
        <f t="shared" si="461"/>
        <v>-13.295140224305039</v>
      </c>
      <c r="Y1928">
        <f t="shared" si="462"/>
        <v>84375.336093873644</v>
      </c>
      <c r="Z1928">
        <f t="shared" si="463"/>
        <v>84362.040953649339</v>
      </c>
    </row>
    <row r="1929" spans="5:26" x14ac:dyDescent="0.2">
      <c r="E1929">
        <f t="shared" si="450"/>
        <v>0.24049999999998736</v>
      </c>
      <c r="F1929">
        <f t="shared" si="451"/>
        <v>76129.60391367074</v>
      </c>
      <c r="H1929">
        <f t="shared" si="464"/>
        <v>0.24049999999998736</v>
      </c>
      <c r="I1929">
        <f t="shared" si="452"/>
        <v>23.999999999394277</v>
      </c>
      <c r="J1929">
        <f t="shared" si="453"/>
        <v>2.740608992593159E-3</v>
      </c>
      <c r="K1929">
        <f t="shared" si="454"/>
        <v>10.801676516995848</v>
      </c>
      <c r="L1929">
        <f t="shared" si="455"/>
        <v>5.9195331450214258E-5</v>
      </c>
      <c r="M1929">
        <f>J1929/SQRT('Exhaust Gas Math'!$E$14*$B$21*$B$23)</f>
        <v>4.6526179096986327E-5</v>
      </c>
      <c r="N1929">
        <f t="shared" si="456"/>
        <v>2.2601711313930753E-3</v>
      </c>
      <c r="O1929">
        <f t="shared" si="457"/>
        <v>1.6020586656429489E-5</v>
      </c>
      <c r="P1929">
        <f t="shared" si="458"/>
        <v>1</v>
      </c>
      <c r="Q1929">
        <f>($B$16/2)*(COS((ACOS((2*'Intake Valve Fxn Scratch'!$B$1)/$B$16-1)/($B$17/2))*(I1929-($B$17/2)))+1)*P1929</f>
        <v>2.4338570723735423E-3</v>
      </c>
      <c r="R1929">
        <f t="shared" si="459"/>
        <v>0.32024435162809767</v>
      </c>
      <c r="S1929">
        <f t="shared" si="460"/>
        <v>6.7142822461081157E-6</v>
      </c>
      <c r="T1929">
        <f>S1929*'Exhaust Gas Math'!$C$14</f>
        <v>7.9545277138236437E-6</v>
      </c>
      <c r="U1929">
        <f>(T1929/'Exhaust Gas Math'!$B$14)+('Exhaust Gas Math'!$D$10)</f>
        <v>7.1517131115283409E-4</v>
      </c>
      <c r="V1929">
        <f>('Exhaust Gas Math'!$E$10*(2.53982214E-12*V1928^4 - 0.0000000071629564556*V1928^3 + 7.56281407226508E-06*V1928^2 - 0.00322508455050905*V1928 + 1.62997098133725)*$B$24+T1929*'Exhaust Gas Math'!$D$14*$B$23)/('Exhaust Gas Math'!$E$10*(2.53982214E-12*V1928^4 - 0.0000000071629564556*V1928^3 + 7.56281407226508E-06*V1928^2 - 0.00322508455050905*V1928 + 1.62997098133725)+T1929*'Exhaust Gas Math'!$D$14)</f>
        <v>758.14075179250881</v>
      </c>
      <c r="W1929">
        <f>(353.3116967483*V1929^-1.0020802909)*('Exhaust Gas Math'!$E$10/(T1929+'Exhaust Gas Math'!$E$10))+(357.4500179626*V1929^-1.0038444015 )*(T1929/(T1929+'Exhaust Gas Math'!$E$10))</f>
        <v>0.45962781998876689</v>
      </c>
      <c r="X1929">
        <f t="shared" si="461"/>
        <v>-26.813817305286303</v>
      </c>
      <c r="Y1929">
        <f t="shared" si="462"/>
        <v>76156.417730976027</v>
      </c>
      <c r="Z1929">
        <f t="shared" si="463"/>
        <v>76129.60391367074</v>
      </c>
    </row>
    <row r="1930" spans="5:26" x14ac:dyDescent="0.2">
      <c r="E1930">
        <f t="shared" si="450"/>
        <v>0.24062499999998735</v>
      </c>
      <c r="F1930">
        <f t="shared" si="451"/>
        <v>69343.442469677102</v>
      </c>
      <c r="H1930">
        <f t="shared" si="464"/>
        <v>0.24062499999998735</v>
      </c>
      <c r="I1930">
        <f t="shared" si="452"/>
        <v>29.999999999392458</v>
      </c>
      <c r="J1930">
        <f t="shared" si="453"/>
        <v>4.2469946998654091E-3</v>
      </c>
      <c r="K1930">
        <f t="shared" si="454"/>
        <v>13.278464948929255</v>
      </c>
      <c r="L1930">
        <f t="shared" si="455"/>
        <v>6.9872922375148873E-5</v>
      </c>
      <c r="M1930">
        <f>J1930/SQRT('Exhaust Gas Math'!$E$14*$B$21*$B$23)</f>
        <v>7.2099462770471441E-5</v>
      </c>
      <c r="N1930">
        <f t="shared" si="456"/>
        <v>3.3402709600111845E-3</v>
      </c>
      <c r="O1930">
        <f t="shared" si="457"/>
        <v>2.3676570162114606E-5</v>
      </c>
      <c r="P1930">
        <f t="shared" si="458"/>
        <v>1</v>
      </c>
      <c r="Q1930">
        <f>($B$16/2)*(COS((ACOS((2*'Intake Valve Fxn Scratch'!$B$1)/$B$16-1)/($B$17/2))*(I1930-($B$17/2)))+1)*P1930</f>
        <v>2.8503567233175852E-3</v>
      </c>
      <c r="R1930">
        <f t="shared" si="459"/>
        <v>0.37504693727862964</v>
      </c>
      <c r="S1930">
        <f t="shared" si="460"/>
        <v>1.1138176072626476E-5</v>
      </c>
      <c r="T1930">
        <f>S1930*'Exhaust Gas Math'!$C$14</f>
        <v>1.3195592172567724E-5</v>
      </c>
      <c r="U1930">
        <f>(T1930/'Exhaust Gas Math'!$B$14)+('Exhaust Gas Math'!$D$10)</f>
        <v>8.9608482370872222E-4</v>
      </c>
      <c r="V1930">
        <f>('Exhaust Gas Math'!$E$10*(2.53982214E-12*V1929^4 - 0.0000000071629564556*V1929^3 + 7.56281407226508E-06*V1929^2 - 0.00322508455050905*V1929 + 1.62997098133725)*$B$24+T1930*'Exhaust Gas Math'!$D$14*$B$23)/('Exhaust Gas Math'!$E$10*(2.53982214E-12*V1929^4 - 0.0000000071629564556*V1929^3 + 7.56281407226508E-06*V1929^2 - 0.00322508455050905*V1929 + 1.62997098133725)+T1930*'Exhaust Gas Math'!$D$14)</f>
        <v>650.76896438228391</v>
      </c>
      <c r="W1930">
        <f>(353.3116967483*V1930^-1.0020802909)*('Exhaust Gas Math'!$E$10/(T1930+'Exhaust Gas Math'!$E$10))+(357.4500179626*V1930^-1.0038444015 )*(T1930/(T1930+'Exhaust Gas Math'!$E$10))</f>
        <v>0.53571771430751669</v>
      </c>
      <c r="X1930">
        <f t="shared" si="461"/>
        <v>-47.228239242846293</v>
      </c>
      <c r="Y1930">
        <f t="shared" si="462"/>
        <v>69390.670708919948</v>
      </c>
      <c r="Z1930">
        <f t="shared" si="463"/>
        <v>69343.442469677102</v>
      </c>
    </row>
    <row r="1931" spans="5:26" x14ac:dyDescent="0.2">
      <c r="E1931">
        <f t="shared" si="450"/>
        <v>0.24074999999998734</v>
      </c>
      <c r="F1931">
        <f t="shared" si="451"/>
        <v>64314.333579463484</v>
      </c>
      <c r="H1931">
        <f t="shared" si="464"/>
        <v>0.24074999999998734</v>
      </c>
      <c r="I1931">
        <f t="shared" si="452"/>
        <v>35.999999999392458</v>
      </c>
      <c r="J1931">
        <f t="shared" si="453"/>
        <v>6.054161278116553E-3</v>
      </c>
      <c r="K1931">
        <f t="shared" si="454"/>
        <v>15.609771740184799</v>
      </c>
      <c r="L1931">
        <f t="shared" si="455"/>
        <v>8.2682513811541971E-5</v>
      </c>
      <c r="M1931">
        <f>J1931/SQRT('Exhaust Gas Math'!$E$14*$B$21*$B$23)</f>
        <v>1.0277897820118009E-4</v>
      </c>
      <c r="N1931">
        <f t="shared" si="456"/>
        <v>4.5467954921185189E-3</v>
      </c>
      <c r="O1931">
        <f t="shared" si="457"/>
        <v>3.222867958040448E-5</v>
      </c>
      <c r="P1931">
        <f t="shared" si="458"/>
        <v>1</v>
      </c>
      <c r="Q1931">
        <f>($B$16/2)*(COS((ACOS((2*'Intake Valve Fxn Scratch'!$B$1)/$B$16-1)/($B$17/2))*(I1931-($B$17/2)))+1)*P1931</f>
        <v>3.2794366443202549E-3</v>
      </c>
      <c r="R1931">
        <f t="shared" si="459"/>
        <v>0.43150482162108617</v>
      </c>
      <c r="S1931">
        <f t="shared" si="460"/>
        <v>1.6823785003010598E-5</v>
      </c>
      <c r="T1931">
        <f>S1931*'Exhaust Gas Math'!$C$14</f>
        <v>1.9931432601813725E-5</v>
      </c>
      <c r="U1931">
        <f>(T1931/'Exhaust Gas Math'!$B$14)+('Exhaust Gas Math'!$D$10)</f>
        <v>1.1285957118428612E-3</v>
      </c>
      <c r="V1931">
        <f>('Exhaust Gas Math'!$E$10*(2.53982214E-12*V1930^4 - 0.0000000071629564556*V1930^3 + 7.56281407226508E-06*V1930^2 - 0.00322508455050905*V1930 + 1.62997098133725)*$B$24+T1931*'Exhaust Gas Math'!$D$14*$B$23)/('Exhaust Gas Math'!$E$10*(2.53982214E-12*V1930^4 - 0.0000000071629564556*V1930^3 + 7.56281407226508E-06*V1930^2 - 0.00322508455050905*V1930 + 1.62997098133725)+T1931*'Exhaust Gas Math'!$D$14)</f>
        <v>567.3544816850598</v>
      </c>
      <c r="W1931">
        <f>(353.3116967483*V1931^-1.0020802909)*('Exhaust Gas Math'!$E$10/(T1931+'Exhaust Gas Math'!$E$10))+(357.4500179626*V1931^-1.0038444015 )*(T1931/(T1931+'Exhaust Gas Math'!$E$10))</f>
        <v>0.6147732696599495</v>
      </c>
      <c r="X1931">
        <f t="shared" si="461"/>
        <v>-74.899356316374792</v>
      </c>
      <c r="Y1931">
        <f t="shared" si="462"/>
        <v>64389.232935779859</v>
      </c>
      <c r="Z1931">
        <f t="shared" si="463"/>
        <v>64314.333579463484</v>
      </c>
    </row>
    <row r="1932" spans="5:26" x14ac:dyDescent="0.2">
      <c r="E1932">
        <f t="shared" si="450"/>
        <v>0.24087499999998732</v>
      </c>
      <c r="F1932">
        <f t="shared" si="451"/>
        <v>60872.220056142622</v>
      </c>
      <c r="H1932">
        <f t="shared" si="464"/>
        <v>0.24087499999998732</v>
      </c>
      <c r="I1932">
        <f t="shared" si="452"/>
        <v>41.999999999390639</v>
      </c>
      <c r="J1932">
        <f t="shared" si="453"/>
        <v>8.1423090321413524E-3</v>
      </c>
      <c r="K1932">
        <f t="shared" si="454"/>
        <v>17.770054605700182</v>
      </c>
      <c r="L1932">
        <f t="shared" si="455"/>
        <v>9.7483761195037058E-5</v>
      </c>
      <c r="M1932">
        <f>J1932/SQRT('Exhaust Gas Math'!$E$14*$B$21*$B$23)</f>
        <v>1.3822859419795205E-4</v>
      </c>
      <c r="N1932">
        <f t="shared" si="456"/>
        <v>5.8492450476701936E-3</v>
      </c>
      <c r="O1932">
        <f t="shared" si="457"/>
        <v>4.1460726517258652E-5</v>
      </c>
      <c r="P1932">
        <f t="shared" si="458"/>
        <v>1</v>
      </c>
      <c r="Q1932">
        <f>($B$16/2)*(COS((ACOS((2*'Intake Valve Fxn Scratch'!$B$1)/$B$16-1)/($B$17/2))*(I1932-($B$17/2)))+1)*P1932</f>
        <v>3.7154126575268996E-3</v>
      </c>
      <c r="R1932">
        <f t="shared" si="459"/>
        <v>0.48887008651669733</v>
      </c>
      <c r="S1932">
        <f t="shared" si="460"/>
        <v>2.3777382540201552E-5</v>
      </c>
      <c r="T1932">
        <f>S1932*'Exhaust Gas Math'!$C$14</f>
        <v>2.8169481330316734E-5</v>
      </c>
      <c r="U1932">
        <f>(T1932/'Exhaust Gas Math'!$B$14)+('Exhaust Gas Math'!$D$10)</f>
        <v>1.4129605281529407E-3</v>
      </c>
      <c r="V1932">
        <f>('Exhaust Gas Math'!$E$10*(2.53982214E-12*V1931^4 - 0.0000000071629564556*V1931^3 + 7.56281407226508E-06*V1931^2 - 0.00322508455050905*V1931 + 1.62997098133725)*$B$24+T1932*'Exhaust Gas Math'!$D$14*$B$23)/('Exhaust Gas Math'!$E$10*(2.53982214E-12*V1931^4 - 0.0000000071629564556*V1931^3 + 7.56281407226508E-06*V1931^2 - 0.00322508455050905*V1931 + 1.62997098133725)+T1932*'Exhaust Gas Math'!$D$14)</f>
        <v>506.01506355177582</v>
      </c>
      <c r="W1932">
        <f>(353.3116967483*V1932^-1.0020802909)*('Exhaust Gas Math'!$E$10/(T1932+'Exhaust Gas Math'!$E$10))+(357.4500179626*V1932^-1.0038444015 )*(T1932/(T1932+'Exhaust Gas Math'!$E$10))</f>
        <v>0.68958888907808147</v>
      </c>
      <c r="X1932">
        <f t="shared" si="461"/>
        <v>-108.87741079496307</v>
      </c>
      <c r="Y1932">
        <f t="shared" si="462"/>
        <v>60981.097466937586</v>
      </c>
      <c r="Z1932">
        <f t="shared" si="463"/>
        <v>60872.220056142622</v>
      </c>
    </row>
    <row r="1933" spans="5:26" x14ac:dyDescent="0.2">
      <c r="E1933">
        <f t="shared" si="450"/>
        <v>0.24099999999998731</v>
      </c>
      <c r="F1933">
        <f t="shared" si="451"/>
        <v>58681.168892189991</v>
      </c>
      <c r="H1933">
        <f t="shared" si="464"/>
        <v>0.24099999999998731</v>
      </c>
      <c r="I1933">
        <f t="shared" si="452"/>
        <v>47.999999999390639</v>
      </c>
      <c r="J1933">
        <f t="shared" si="453"/>
        <v>1.0488559778173711E-2</v>
      </c>
      <c r="K1933">
        <f t="shared" si="454"/>
        <v>19.735645034332578</v>
      </c>
      <c r="L1933">
        <f t="shared" si="455"/>
        <v>1.1411449896194052E-4</v>
      </c>
      <c r="M1933">
        <f>J1933/SQRT('Exhaust Gas Math'!$E$14*$B$21*$B$23)</f>
        <v>1.7805991734961784E-4</v>
      </c>
      <c r="N1933">
        <f t="shared" si="456"/>
        <v>7.2230121593703962E-3</v>
      </c>
      <c r="O1933">
        <f t="shared" si="457"/>
        <v>5.1198287869606692E-5</v>
      </c>
      <c r="P1933">
        <f t="shared" si="458"/>
        <v>1</v>
      </c>
      <c r="Q1933">
        <f>($B$16/2)*(COS((ACOS((2*'Intake Valve Fxn Scratch'!$B$1)/$B$16-1)/($B$17/2))*(I1933-($B$17/2)))+1)*P1933</f>
        <v>4.1525092300404923E-3</v>
      </c>
      <c r="R1933">
        <f t="shared" si="459"/>
        <v>0.54638279342638052</v>
      </c>
      <c r="S1933">
        <f t="shared" si="460"/>
        <v>3.1974578251329932E-5</v>
      </c>
      <c r="T1933">
        <f>S1933*'Exhaust Gas Math'!$C$14</f>
        <v>3.788084258528967E-5</v>
      </c>
      <c r="U1933">
        <f>(T1933/'Exhaust Gas Math'!$B$14)+('Exhaust Gas Math'!$D$10)</f>
        <v>1.7481818348485893E-3</v>
      </c>
      <c r="V1933">
        <f>('Exhaust Gas Math'!$E$10*(2.53982214E-12*V1932^4 - 0.0000000071629564556*V1932^3 + 7.56281407226508E-06*V1932^2 - 0.00322508455050905*V1932 + 1.62997098133725)*$B$24+T1933*'Exhaust Gas Math'!$D$14*$B$23)/('Exhaust Gas Math'!$E$10*(2.53982214E-12*V1932^4 - 0.0000000071629564556*V1932^3 + 7.56281407226508E-06*V1932^2 - 0.00322508455050905*V1932 + 1.62997098133725)+T1933*'Exhaust Gas Math'!$D$14)</f>
        <v>461.8563369219911</v>
      </c>
      <c r="W1933">
        <f>(353.3116967483*V1933^-1.0020802909)*('Exhaust Gas Math'!$E$10/(T1933+'Exhaust Gas Math'!$E$10))+(357.4500179626*V1933^-1.0038444015 )*(T1933/(T1933+'Exhaust Gas Math'!$E$10))</f>
        <v>0.75578869280555272</v>
      </c>
      <c r="X1933">
        <f t="shared" si="461"/>
        <v>-147.18821727998957</v>
      </c>
      <c r="Y1933">
        <f t="shared" si="462"/>
        <v>58828.35710946998</v>
      </c>
      <c r="Z1933">
        <f t="shared" si="463"/>
        <v>58681.168892189991</v>
      </c>
    </row>
    <row r="1934" spans="5:26" x14ac:dyDescent="0.2">
      <c r="E1934">
        <f t="shared" si="450"/>
        <v>0.24112499999998729</v>
      </c>
      <c r="F1934">
        <f t="shared" si="451"/>
        <v>57387.442106099421</v>
      </c>
      <c r="H1934">
        <f t="shared" si="464"/>
        <v>0.24112499999998729</v>
      </c>
      <c r="I1934">
        <f t="shared" si="452"/>
        <v>53.999999999390639</v>
      </c>
      <c r="J1934">
        <f t="shared" si="453"/>
        <v>1.3067207502055561E-2</v>
      </c>
      <c r="K1934">
        <f t="shared" si="454"/>
        <v>21.485007606019643</v>
      </c>
      <c r="L1934">
        <f t="shared" si="455"/>
        <v>1.3239251726907252E-4</v>
      </c>
      <c r="M1934">
        <f>J1934/SQRT('Exhaust Gas Math'!$E$14*$B$21*$B$23)</f>
        <v>2.2183654734448746E-4</v>
      </c>
      <c r="N1934">
        <f t="shared" si="456"/>
        <v>8.6492854859896093E-3</v>
      </c>
      <c r="O1934">
        <f t="shared" si="457"/>
        <v>6.1308024741952915E-5</v>
      </c>
      <c r="P1934">
        <f t="shared" si="458"/>
        <v>1</v>
      </c>
      <c r="Q1934">
        <f>($B$16/2)*(COS((ACOS((2*'Intake Valve Fxn Scratch'!$B$1)/$B$16-1)/($B$17/2))*(I1934-($B$17/2)))+1)*P1934</f>
        <v>4.5849359845067054E-3</v>
      </c>
      <c r="R1934">
        <f t="shared" si="459"/>
        <v>0.60328105059298753</v>
      </c>
      <c r="S1934">
        <f t="shared" si="460"/>
        <v>4.1371327098703193E-5</v>
      </c>
      <c r="T1934">
        <f>S1934*'Exhaust Gas Math'!$C$14</f>
        <v>4.9013335439547822E-5</v>
      </c>
      <c r="U1934">
        <f>(T1934/'Exhaust Gas Math'!$B$14)+('Exhaust Gas Math'!$D$10)</f>
        <v>2.1324584262969203E-3</v>
      </c>
      <c r="V1934">
        <f>('Exhaust Gas Math'!$E$10*(2.53982214E-12*V1933^4 - 0.0000000071629564556*V1933^3 + 7.56281407226508E-06*V1933^2 - 0.00322508455050905*V1933 + 1.62997098133725)*$B$24+T1934*'Exhaust Gas Math'!$D$14*$B$23)/('Exhaust Gas Math'!$E$10*(2.53982214E-12*V1933^4 - 0.0000000071629564556*V1933^3 + 7.56281407226508E-06*V1933^2 - 0.00322508455050905*V1933 + 1.62997098133725)+T1934*'Exhaust Gas Math'!$D$14)</f>
        <v>429.91438625154865</v>
      </c>
      <c r="W1934">
        <f>(353.3116967483*V1934^-1.0020802909)*('Exhaust Gas Math'!$E$10/(T1934+'Exhaust Gas Math'!$E$10))+(357.4500179626*V1934^-1.0038444015 )*(T1934/(T1934+'Exhaust Gas Math'!$E$10))</f>
        <v>0.81217477711160091</v>
      </c>
      <c r="X1934">
        <f t="shared" si="461"/>
        <v>-187.45219308579703</v>
      </c>
      <c r="Y1934">
        <f t="shared" si="462"/>
        <v>57574.894299185216</v>
      </c>
      <c r="Z1934">
        <f t="shared" si="463"/>
        <v>57387.442106099421</v>
      </c>
    </row>
    <row r="1935" spans="5:26" x14ac:dyDescent="0.2">
      <c r="E1935">
        <f t="shared" si="450"/>
        <v>0.24124999999998728</v>
      </c>
      <c r="F1935">
        <f t="shared" si="451"/>
        <v>56715.739906363189</v>
      </c>
      <c r="H1935">
        <f t="shared" si="464"/>
        <v>0.24124999999998728</v>
      </c>
      <c r="I1935">
        <f t="shared" si="452"/>
        <v>59.99999999938882</v>
      </c>
      <c r="J1935">
        <f t="shared" si="453"/>
        <v>1.5849999999708129E-2</v>
      </c>
      <c r="K1935">
        <f t="shared" si="454"/>
        <v>22.99897593834871</v>
      </c>
      <c r="L1935">
        <f t="shared" si="455"/>
        <v>1.5211755832294453E-4</v>
      </c>
      <c r="M1935">
        <f>J1935/SQRT('Exhaust Gas Math'!$E$14*$B$21*$B$23)</f>
        <v>2.69078858263502E-4</v>
      </c>
      <c r="N1935">
        <f t="shared" si="456"/>
        <v>1.0114751634387732E-2</v>
      </c>
      <c r="O1935">
        <f t="shared" si="457"/>
        <v>7.1695568895746901E-5</v>
      </c>
      <c r="P1935">
        <f t="shared" si="458"/>
        <v>1</v>
      </c>
      <c r="Q1935">
        <f>($B$16/2)*(COS((ACOS((2*'Intake Valve Fxn Scratch'!$B$1)/$B$16-1)/($B$17/2))*(I1935-($B$17/2)))+1)*P1935</f>
        <v>5.0069644063502217E-3</v>
      </c>
      <c r="R1935">
        <f t="shared" si="459"/>
        <v>0.65881110609871341</v>
      </c>
      <c r="S1935">
        <f t="shared" si="460"/>
        <v>5.1914998867846486E-5</v>
      </c>
      <c r="T1935">
        <f>S1935*'Exhaust Gas Math'!$C$14</f>
        <v>6.1504607956684682E-5</v>
      </c>
      <c r="U1935">
        <f>(T1935/'Exhaust Gas Math'!$B$14)+('Exhaust Gas Math'!$D$10)</f>
        <v>2.5636380092150034E-3</v>
      </c>
      <c r="V1935">
        <f>('Exhaust Gas Math'!$E$10*(2.53982214E-12*V1934^4 - 0.0000000071629564556*V1934^3 + 7.56281407226508E-06*V1934^2 - 0.00322508455050905*V1934 + 1.62997098133725)*$B$24+T1935*'Exhaust Gas Math'!$D$14*$B$23)/('Exhaust Gas Math'!$E$10*(2.53982214E-12*V1934^4 - 0.0000000071629564556*V1934^3 + 7.56281407226508E-06*V1934^2 - 0.00322508455050905*V1934 + 1.62997098133725)+T1935*'Exhaust Gas Math'!$D$14)</f>
        <v>406.3770861867045</v>
      </c>
      <c r="W1935">
        <f>(353.3116967483*V1935^-1.0020802909)*('Exhaust Gas Math'!$E$10/(T1935+'Exhaust Gas Math'!$E$10))+(357.4500179626*V1935^-1.0038444015 )*(T1935/(T1935+'Exhaust Gas Math'!$E$10))</f>
        <v>0.85941284865989798</v>
      </c>
      <c r="X1935">
        <f t="shared" si="461"/>
        <v>-227.29445681113555</v>
      </c>
      <c r="Y1935">
        <f t="shared" si="462"/>
        <v>56943.034363174324</v>
      </c>
      <c r="Z1935">
        <f t="shared" si="463"/>
        <v>56715.739906363189</v>
      </c>
    </row>
    <row r="1936" spans="5:26" x14ac:dyDescent="0.2">
      <c r="E1936">
        <f t="shared" si="450"/>
        <v>0.24137499999998727</v>
      </c>
      <c r="F1936">
        <f t="shared" si="451"/>
        <v>56485.69321861145</v>
      </c>
      <c r="H1936">
        <f t="shared" si="464"/>
        <v>0.24137499999998727</v>
      </c>
      <c r="I1936">
        <f t="shared" si="452"/>
        <v>65.99999999938882</v>
      </c>
      <c r="J1936">
        <f t="shared" si="453"/>
        <v>1.8806448414188853E-2</v>
      </c>
      <c r="K1936">
        <f t="shared" si="454"/>
        <v>24.260962677451722</v>
      </c>
      <c r="L1936">
        <f t="shared" si="455"/>
        <v>1.7307351044602948E-4</v>
      </c>
      <c r="M1936">
        <f>J1936/SQRT('Exhaust Gas Math'!$E$14*$B$21*$B$23)</f>
        <v>3.19269253462118E-4</v>
      </c>
      <c r="N1936">
        <f t="shared" si="456"/>
        <v>1.1611157152965196E-2</v>
      </c>
      <c r="O1936">
        <f t="shared" si="457"/>
        <v>8.2302418063293537E-5</v>
      </c>
      <c r="P1936">
        <f t="shared" si="458"/>
        <v>1</v>
      </c>
      <c r="Q1936">
        <f>($B$16/2)*(COS((ACOS((2*'Intake Valve Fxn Scratch'!$B$1)/$B$16-1)/($B$17/2))*(I1936-($B$17/2)))+1)*P1936</f>
        <v>5.4130037314922804E-3</v>
      </c>
      <c r="R1936">
        <f t="shared" si="459"/>
        <v>0.7122373330910895</v>
      </c>
      <c r="S1936">
        <f t="shared" si="460"/>
        <v>6.3554361798555669E-5</v>
      </c>
      <c r="T1936">
        <f>S1936*'Exhaust Gas Math'!$C$14</f>
        <v>7.5293964973548901E-5</v>
      </c>
      <c r="U1936">
        <f>(T1936/'Exhaust Gas Math'!$B$14)+('Exhaust Gas Math'!$D$10)</f>
        <v>3.0396254795934711E-3</v>
      </c>
      <c r="V1936">
        <f>('Exhaust Gas Math'!$E$10*(2.53982214E-12*V1935^4 - 0.0000000071629564556*V1935^3 + 7.56281407226508E-06*V1935^2 - 0.00322508455050905*V1935 + 1.62997098133725)*$B$24+T1936*'Exhaust Gas Math'!$D$14*$B$23)/('Exhaust Gas Math'!$E$10*(2.53982214E-12*V1935^4 - 0.0000000071629564556*V1935^3 + 7.56281407226508E-06*V1935^2 - 0.00322508455050905*V1935 + 1.62997098133725)+T1936*'Exhaust Gas Math'!$D$14)</f>
        <v>388.63683565668185</v>
      </c>
      <c r="W1936">
        <f>(353.3116967483*V1936^-1.0020802909)*('Exhaust Gas Math'!$E$10/(T1936+'Exhaust Gas Math'!$E$10))+(357.4500179626*V1936^-1.0038444015 )*(T1936/(T1936+'Exhaust Gas Math'!$E$10))</f>
        <v>0.89880851771450099</v>
      </c>
      <c r="X1936">
        <f t="shared" si="461"/>
        <v>-264.51678966964033</v>
      </c>
      <c r="Y1936">
        <f t="shared" si="462"/>
        <v>56750.210008281094</v>
      </c>
      <c r="Z1936">
        <f t="shared" si="463"/>
        <v>56485.69321861145</v>
      </c>
    </row>
    <row r="1937" spans="5:26" x14ac:dyDescent="0.2">
      <c r="E1937">
        <f t="shared" si="450"/>
        <v>0.24149999999998725</v>
      </c>
      <c r="F1937">
        <f t="shared" si="451"/>
        <v>56589.987553373074</v>
      </c>
      <c r="H1937">
        <f t="shared" si="464"/>
        <v>0.24149999999998725</v>
      </c>
      <c r="I1937">
        <f t="shared" si="452"/>
        <v>71.99999999938882</v>
      </c>
      <c r="J1937">
        <f t="shared" si="453"/>
        <v>2.1904161277992815E-2</v>
      </c>
      <c r="K1937">
        <f t="shared" si="454"/>
        <v>25.257141232527815</v>
      </c>
      <c r="L1937">
        <f t="shared" si="455"/>
        <v>1.950307758415571E-4</v>
      </c>
      <c r="M1937">
        <f>J1937/SQRT('Exhaust Gas Math'!$E$14*$B$21*$B$23)</f>
        <v>3.7185783646753642E-4</v>
      </c>
      <c r="N1937">
        <f t="shared" si="456"/>
        <v>1.3134781388354937E-2</v>
      </c>
      <c r="O1937">
        <f t="shared" si="457"/>
        <v>9.3102199440844608E-5</v>
      </c>
      <c r="P1937">
        <f t="shared" si="458"/>
        <v>1</v>
      </c>
      <c r="Q1937">
        <f>($B$16/2)*(COS((ACOS((2*'Intake Valve Fxn Scratch'!$B$1)/$B$16-1)/($B$17/2))*(I1937-($B$17/2)))+1)*P1937</f>
        <v>5.7976750092361218E-3</v>
      </c>
      <c r="R1937">
        <f t="shared" si="459"/>
        <v>0.76285197489948975</v>
      </c>
      <c r="S1937">
        <f t="shared" si="460"/>
        <v>7.6247626065355391E-5</v>
      </c>
      <c r="T1937">
        <f>S1937*'Exhaust Gas Math'!$C$14</f>
        <v>9.0331897352348095E-5</v>
      </c>
      <c r="U1937">
        <f>(T1937/'Exhaust Gas Math'!$B$14)+('Exhaust Gas Math'!$D$10)</f>
        <v>3.5587118578744238E-3</v>
      </c>
      <c r="V1937">
        <f>('Exhaust Gas Math'!$E$10*(2.53982214E-12*V1936^4 - 0.0000000071629564556*V1936^3 + 7.56281407226508E-06*V1936^2 - 0.00322508455050905*V1936 + 1.62997098133725)*$B$24+T1937*'Exhaust Gas Math'!$D$14*$B$23)/('Exhaust Gas Math'!$E$10*(2.53982214E-12*V1936^4 - 0.0000000071629564556*V1936^3 + 7.56281407226508E-06*V1936^2 - 0.00322508455050905*V1936 + 1.62997098133725)+T1937*'Exhaust Gas Math'!$D$14)</f>
        <v>374.96490173947006</v>
      </c>
      <c r="W1937">
        <f>(353.3116967483*V1937^-1.0020802909)*('Exhaust Gas Math'!$E$10/(T1937+'Exhaust Gas Math'!$E$10))+(357.4500179626*V1937^-1.0038444015 )*(T1937/(T1937+'Exhaust Gas Math'!$E$10))</f>
        <v>0.93172005993079421</v>
      </c>
      <c r="X1937">
        <f t="shared" si="461"/>
        <v>-297.1829132597411</v>
      </c>
      <c r="Y1937">
        <f t="shared" si="462"/>
        <v>56887.170466632815</v>
      </c>
      <c r="Z1937">
        <f t="shared" si="463"/>
        <v>56589.987553373074</v>
      </c>
    </row>
    <row r="1938" spans="5:26" x14ac:dyDescent="0.2">
      <c r="E1938">
        <f t="shared" si="450"/>
        <v>0.24162499999998724</v>
      </c>
      <c r="F1938">
        <f t="shared" si="451"/>
        <v>56969.76123941793</v>
      </c>
      <c r="H1938">
        <f t="shared" si="464"/>
        <v>0.24162499999998724</v>
      </c>
      <c r="I1938">
        <f t="shared" si="452"/>
        <v>77.999999999387001</v>
      </c>
      <c r="J1938">
        <f t="shared" si="453"/>
        <v>2.5109199400746102E-2</v>
      </c>
      <c r="K1938">
        <f t="shared" si="454"/>
        <v>25.976597262863805</v>
      </c>
      <c r="L1938">
        <f t="shared" si="455"/>
        <v>2.1774878611500098E-4</v>
      </c>
      <c r="M1938">
        <f>J1938/SQRT('Exhaust Gas Math'!$E$14*$B$21*$B$23)</f>
        <v>4.2626843575948171E-4</v>
      </c>
      <c r="N1938">
        <f t="shared" si="456"/>
        <v>1.4685858366960566E-2</v>
      </c>
      <c r="O1938">
        <f t="shared" si="457"/>
        <v>1.0409657185866604E-4</v>
      </c>
      <c r="P1938">
        <f t="shared" si="458"/>
        <v>1</v>
      </c>
      <c r="Q1938">
        <f>($B$16/2)*(COS((ACOS((2*'Intake Valve Fxn Scratch'!$B$1)/$B$16-1)/($B$17/2))*(I1938-($B$17/2)))+1)*P1938</f>
        <v>6.1558823591846652E-3</v>
      </c>
      <c r="R1938">
        <f t="shared" si="459"/>
        <v>0.80998452094535067</v>
      </c>
      <c r="S1938">
        <f t="shared" si="460"/>
        <v>8.9967977841310745E-5</v>
      </c>
      <c r="T1938">
        <f>S1938*'Exhaust Gas Math'!$C$14</f>
        <v>1.0658663828292304E-4</v>
      </c>
      <c r="U1938">
        <f>(T1938/'Exhaust Gas Math'!$B$14)+('Exhaust Gas Math'!$D$10)</f>
        <v>4.1198006024576114E-3</v>
      </c>
      <c r="V1938">
        <f>('Exhaust Gas Math'!$E$10*(2.53982214E-12*V1937^4 - 0.0000000071629564556*V1937^3 + 7.56281407226508E-06*V1937^2 - 0.00322508455050905*V1937 + 1.62997098133725)*$B$24+T1938*'Exhaust Gas Math'!$D$14*$B$23)/('Exhaust Gas Math'!$E$10*(2.53982214E-12*V1937^4 - 0.0000000071629564556*V1937^3 + 7.56281407226508E-06*V1937^2 - 0.00322508455050905*V1937 + 1.62997098133725)+T1938*'Exhaust Gas Math'!$D$14)</f>
        <v>364.20877236365436</v>
      </c>
      <c r="W1938">
        <f>(353.3116967483*V1938^-1.0020802909)*('Exhaust Gas Math'!$E$10/(T1938+'Exhaust Gas Math'!$E$10))+(357.4500179626*V1938^-1.0038444015 )*(T1938/(T1938+'Exhaust Gas Math'!$E$10))</f>
        <v>0.9593538594278489</v>
      </c>
      <c r="X1938">
        <f t="shared" si="461"/>
        <v>-323.67812803894941</v>
      </c>
      <c r="Y1938">
        <f t="shared" si="462"/>
        <v>57293.439367456878</v>
      </c>
      <c r="Z1938">
        <f t="shared" si="463"/>
        <v>56969.76123941793</v>
      </c>
    </row>
    <row r="1939" spans="5:26" x14ac:dyDescent="0.2">
      <c r="E1939">
        <f t="shared" si="450"/>
        <v>0.24174999999998723</v>
      </c>
      <c r="F1939">
        <f t="shared" si="451"/>
        <v>57596.726315926528</v>
      </c>
      <c r="H1939">
        <f t="shared" si="464"/>
        <v>0.24174999999998723</v>
      </c>
      <c r="I1939">
        <f t="shared" si="452"/>
        <v>83.999999999387001</v>
      </c>
      <c r="J1939">
        <f t="shared" si="453"/>
        <v>2.8386447714078489E-2</v>
      </c>
      <c r="K1939">
        <f t="shared" si="454"/>
        <v>26.411448257635485</v>
      </c>
      <c r="L1939">
        <f t="shared" si="455"/>
        <v>2.4097863799175598E-4</v>
      </c>
      <c r="M1939">
        <f>J1939/SQRT('Exhaust Gas Math'!$E$14*$B$21*$B$23)</f>
        <v>4.8190491742596155E-4</v>
      </c>
      <c r="N1939">
        <f t="shared" si="456"/>
        <v>1.6267973594088065E-2</v>
      </c>
      <c r="O1939">
        <f t="shared" si="457"/>
        <v>1.1531095016152944E-4</v>
      </c>
      <c r="P1939">
        <f t="shared" si="458"/>
        <v>1</v>
      </c>
      <c r="Q1939">
        <f>($B$16/2)*(COS((ACOS((2*'Intake Valve Fxn Scratch'!$B$1)/$B$16-1)/($B$17/2))*(I1939-($B$17/2)))+1)*P1939</f>
        <v>6.4828804782227981E-3</v>
      </c>
      <c r="R1939">
        <f t="shared" si="459"/>
        <v>0.85301058923984185</v>
      </c>
      <c r="S1939">
        <f t="shared" si="460"/>
        <v>1.047062885475418E-4</v>
      </c>
      <c r="T1939">
        <f>S1939*'Exhaust Gas Math'!$C$14</f>
        <v>1.2404737297807438E-4</v>
      </c>
      <c r="U1939">
        <f>(T1939/'Exhaust Gas Math'!$B$14)+('Exhaust Gas Math'!$D$10)</f>
        <v>4.722518403463871E-3</v>
      </c>
      <c r="V1939">
        <f>('Exhaust Gas Math'!$E$10*(2.53982214E-12*V1938^4 - 0.0000000071629564556*V1938^3 + 7.56281407226508E-06*V1938^2 - 0.00322508455050905*V1938 + 1.62997098133725)*$B$24+T1939*'Exhaust Gas Math'!$D$14*$B$23)/('Exhaust Gas Math'!$E$10*(2.53982214E-12*V1938^4 - 0.0000000071629564556*V1938^3 + 7.56281407226508E-06*V1938^2 - 0.00322508455050905*V1938 + 1.62997098133725)+T1939*'Exhaust Gas Math'!$D$14)</f>
        <v>355.58664564572371</v>
      </c>
      <c r="W1939">
        <f>(353.3116967483*V1939^-1.0020802909)*('Exhaust Gas Math'!$E$10/(T1939+'Exhaust Gas Math'!$E$10))+(357.4500179626*V1939^-1.0038444015 )*(T1939/(T1939+'Exhaust Gas Math'!$E$10))</f>
        <v>0.98271548953824783</v>
      </c>
      <c r="X1939">
        <f t="shared" si="461"/>
        <v>-342.75376822772824</v>
      </c>
      <c r="Y1939">
        <f t="shared" si="462"/>
        <v>57939.480084154253</v>
      </c>
      <c r="Z1939">
        <f t="shared" si="463"/>
        <v>57596.726315926528</v>
      </c>
    </row>
    <row r="1940" spans="5:26" x14ac:dyDescent="0.2">
      <c r="E1940">
        <f t="shared" si="450"/>
        <v>0.24187499999998721</v>
      </c>
      <c r="F1940">
        <f t="shared" si="451"/>
        <v>58461.386390602267</v>
      </c>
      <c r="H1940">
        <f t="shared" si="464"/>
        <v>0.24187499999998721</v>
      </c>
      <c r="I1940">
        <f t="shared" si="452"/>
        <v>89.999999999387001</v>
      </c>
      <c r="J1940">
        <f t="shared" si="453"/>
        <v>3.1699999999660819E-2</v>
      </c>
      <c r="K1940">
        <f t="shared" si="454"/>
        <v>26.556929898345718</v>
      </c>
      <c r="L1940">
        <f t="shared" si="455"/>
        <v>2.6446582035350146E-4</v>
      </c>
      <c r="M1940">
        <f>J1940/SQRT('Exhaust Gas Math'!$E$14*$B$21*$B$23)</f>
        <v>5.3815771653115585E-4</v>
      </c>
      <c r="N1940">
        <f t="shared" si="456"/>
        <v>1.7887450438220275E-2</v>
      </c>
      <c r="O1940">
        <f t="shared" si="457"/>
        <v>1.2679015576642081E-4</v>
      </c>
      <c r="P1940">
        <f t="shared" si="458"/>
        <v>1</v>
      </c>
      <c r="Q1940">
        <f>($B$16/2)*(COS((ACOS((2*'Intake Valve Fxn Scratch'!$B$1)/$B$16-1)/($B$17/2))*(I1940-($B$17/2)))+1)*P1940</f>
        <v>6.7743375032738896E-3</v>
      </c>
      <c r="R1940">
        <f t="shared" si="459"/>
        <v>0.89136019779919595</v>
      </c>
      <c r="S1940">
        <f t="shared" si="460"/>
        <v>1.2047089578430023E-4</v>
      </c>
      <c r="T1940">
        <f>S1940*'Exhaust Gas Math'!$C$14</f>
        <v>1.4272397913877411E-4</v>
      </c>
      <c r="U1940">
        <f>(T1940/'Exhaust Gas Math'!$B$14)+('Exhaust Gas Math'!$D$10)</f>
        <v>5.3672062239919945E-3</v>
      </c>
      <c r="V1940">
        <f>('Exhaust Gas Math'!$E$10*(2.53982214E-12*V1939^4 - 0.0000000071629564556*V1939^3 + 7.56281407226508E-06*V1939^2 - 0.00322508455050905*V1939 + 1.62997098133725)*$B$24+T1940*'Exhaust Gas Math'!$D$14*$B$23)/('Exhaust Gas Math'!$E$10*(2.53982214E-12*V1939^4 - 0.0000000071629564556*V1939^3 + 7.56281407226508E-06*V1939^2 - 0.00322508455050905*V1939 + 1.62997098133725)+T1940*'Exhaust Gas Math'!$D$14)</f>
        <v>348.55789439605638</v>
      </c>
      <c r="W1940">
        <f>(353.3116967483*V1940^-1.0020802909)*('Exhaust Gas Math'!$E$10/(T1940+'Exhaust Gas Math'!$E$10))+(357.4500179626*V1940^-1.0038444015 )*(T1940/(T1940+'Exhaust Gas Math'!$E$10))</f>
        <v>1.0026172215457776</v>
      </c>
      <c r="X1940">
        <f t="shared" si="461"/>
        <v>-353.55818742045903</v>
      </c>
      <c r="Y1940">
        <f t="shared" si="462"/>
        <v>58814.944578022725</v>
      </c>
      <c r="Z1940">
        <f t="shared" si="463"/>
        <v>58461.386390602267</v>
      </c>
    </row>
    <row r="1941" spans="5:26" x14ac:dyDescent="0.2">
      <c r="E1941">
        <f t="shared" si="450"/>
        <v>0.2419999999999872</v>
      </c>
      <c r="F1941">
        <f t="shared" si="451"/>
        <v>59565.331148622507</v>
      </c>
      <c r="H1941">
        <f t="shared" si="464"/>
        <v>0.2419999999999872</v>
      </c>
      <c r="I1941">
        <f t="shared" si="452"/>
        <v>95.999999999385182</v>
      </c>
      <c r="J1941">
        <f t="shared" si="453"/>
        <v>3.5013552285246857E-2</v>
      </c>
      <c r="K1941">
        <f t="shared" si="454"/>
        <v>26.411448257694889</v>
      </c>
      <c r="L1941">
        <f t="shared" si="455"/>
        <v>2.8795300271527318E-4</v>
      </c>
      <c r="M1941">
        <f>J1941/SQRT('Exhaust Gas Math'!$E$14*$B$21*$B$23)</f>
        <v>5.9441051563641309E-4</v>
      </c>
      <c r="N1941">
        <f t="shared" si="456"/>
        <v>1.9552731033824447E-2</v>
      </c>
      <c r="O1941">
        <f t="shared" si="457"/>
        <v>1.3859402836641436E-4</v>
      </c>
      <c r="P1941">
        <f t="shared" si="458"/>
        <v>1</v>
      </c>
      <c r="Q1941">
        <f>($B$16/2)*(COS((ACOS((2*'Intake Valve Fxn Scratch'!$B$1)/$B$16-1)/($B$17/2))*(I1941-($B$17/2)))+1)*P1941</f>
        <v>7.0263923970666983E-3</v>
      </c>
      <c r="R1941">
        <f t="shared" si="459"/>
        <v>0.9245253154035129</v>
      </c>
      <c r="S1941">
        <f t="shared" si="460"/>
        <v>1.3728452260479716E-4</v>
      </c>
      <c r="T1941">
        <f>S1941*'Exhaust Gas Math'!$C$14</f>
        <v>1.6264337716393986E-4</v>
      </c>
      <c r="U1941">
        <f>(T1941/'Exhaust Gas Math'!$B$14)+('Exhaust Gas Math'!$D$10)</f>
        <v>6.0547933149538774E-3</v>
      </c>
      <c r="V1941">
        <f>('Exhaust Gas Math'!$E$10*(2.53982214E-12*V1940^4 - 0.0000000071629564556*V1940^3 + 7.56281407226508E-06*V1940^2 - 0.00322508455050905*V1940 + 1.62997098133725)*$B$24+T1941*'Exhaust Gas Math'!$D$14*$B$23)/('Exhaust Gas Math'!$E$10*(2.53982214E-12*V1940^4 - 0.0000000071629564556*V1940^3 + 7.56281407226508E-06*V1940^2 - 0.00322508455050905*V1940 + 1.62997098133725)+T1941*'Exhaust Gas Math'!$D$14)</f>
        <v>342.74190047712301</v>
      </c>
      <c r="W1941">
        <f>(353.3116967483*V1941^-1.0020802909)*('Exhaust Gas Math'!$E$10/(T1941+'Exhaust Gas Math'!$E$10))+(357.4500179626*V1941^-1.0038444015 )*(T1941/(T1941+'Exhaust Gas Math'!$E$10))</f>
        <v>1.0197038056480459</v>
      </c>
      <c r="X1941">
        <f t="shared" si="461"/>
        <v>-355.65463817795245</v>
      </c>
      <c r="Y1941">
        <f t="shared" si="462"/>
        <v>59920.985786800462</v>
      </c>
      <c r="Z1941">
        <f t="shared" si="463"/>
        <v>59565.331148622507</v>
      </c>
    </row>
    <row r="1942" spans="5:26" x14ac:dyDescent="0.2">
      <c r="E1942">
        <f t="shared" si="450"/>
        <v>0.24212499999998718</v>
      </c>
      <c r="F1942">
        <f t="shared" si="451"/>
        <v>60916.085700246294</v>
      </c>
      <c r="H1942">
        <f t="shared" si="464"/>
        <v>0.24212499999998718</v>
      </c>
      <c r="I1942">
        <f t="shared" si="452"/>
        <v>101.99999999938518</v>
      </c>
      <c r="J1942">
        <f t="shared" si="453"/>
        <v>3.8290800598590351E-2</v>
      </c>
      <c r="K1942">
        <f t="shared" si="454"/>
        <v>25.976597262981961</v>
      </c>
      <c r="L1942">
        <f t="shared" si="455"/>
        <v>3.1118285459210684E-4</v>
      </c>
      <c r="M1942">
        <f>J1942/SQRT('Exhaust Gas Math'!$E$14*$B$21*$B$23)</f>
        <v>6.5004699730308142E-4</v>
      </c>
      <c r="N1942">
        <f t="shared" si="456"/>
        <v>2.1273748626142668E-2</v>
      </c>
      <c r="O1942">
        <f t="shared" si="457"/>
        <v>1.5079297697345175E-4</v>
      </c>
      <c r="P1942">
        <f t="shared" si="458"/>
        <v>1</v>
      </c>
      <c r="Q1942">
        <f>($B$16/2)*(COS((ACOS((2*'Intake Valve Fxn Scratch'!$B$1)/$B$16-1)/($B$17/2))*(I1942-($B$17/2)))+1)*P1942</f>
        <v>7.2357060967012917E-3</v>
      </c>
      <c r="R1942">
        <f t="shared" si="459"/>
        <v>0.95206659167122254</v>
      </c>
      <c r="S1942">
        <f t="shared" si="460"/>
        <v>1.5517853816000913E-4</v>
      </c>
      <c r="T1942">
        <f>S1942*'Exhaust Gas Math'!$C$14</f>
        <v>1.8384273063586613E-4</v>
      </c>
      <c r="U1942">
        <f>(T1942/'Exhaust Gas Math'!$B$14)+('Exhaust Gas Math'!$D$10)</f>
        <v>6.7865625062526781E-3</v>
      </c>
      <c r="V1942">
        <f>('Exhaust Gas Math'!$E$10*(2.53982214E-12*V1941^4 - 0.0000000071629564556*V1941^3 + 7.56281407226508E-06*V1941^2 - 0.00322508455050905*V1941 + 1.62997098133725)*$B$24+T1942*'Exhaust Gas Math'!$D$14*$B$23)/('Exhaust Gas Math'!$E$10*(2.53982214E-12*V1941^4 - 0.0000000071629564556*V1941^3 + 7.56281407226508E-06*V1941^2 - 0.00322508455050905*V1941 + 1.62997098133725)+T1942*'Exhaust Gas Math'!$D$14)</f>
        <v>337.86639385571362</v>
      </c>
      <c r="W1942">
        <f>(353.3116967483*V1942^-1.0020802909)*('Exhaust Gas Math'!$E$10/(T1942+'Exhaust Gas Math'!$E$10))+(357.4500179626*V1942^-1.0038444015 )*(T1942/(T1942+'Exhaust Gas Math'!$E$10))</f>
        <v>1.0344817825732266</v>
      </c>
      <c r="X1942">
        <f t="shared" si="461"/>
        <v>-349.02567346363622</v>
      </c>
      <c r="Y1942">
        <f t="shared" si="462"/>
        <v>61265.111373709929</v>
      </c>
      <c r="Z1942">
        <f t="shared" si="463"/>
        <v>60916.085700246294</v>
      </c>
    </row>
    <row r="1943" spans="5:26" x14ac:dyDescent="0.2">
      <c r="E1943">
        <f t="shared" si="450"/>
        <v>0.24224999999998717</v>
      </c>
      <c r="F1943">
        <f t="shared" si="451"/>
        <v>62523.552926559969</v>
      </c>
      <c r="H1943">
        <f t="shared" si="464"/>
        <v>0.24224999999998717</v>
      </c>
      <c r="I1943">
        <f t="shared" si="452"/>
        <v>107.99999999938336</v>
      </c>
      <c r="J1943">
        <f t="shared" si="453"/>
        <v>4.1495838721362019E-2</v>
      </c>
      <c r="K1943">
        <f t="shared" si="454"/>
        <v>25.257141232703429</v>
      </c>
      <c r="L1943">
        <f t="shared" si="455"/>
        <v>3.3390086486568106E-4</v>
      </c>
      <c r="M1943">
        <f>J1943/SQRT('Exhaust Gas Math'!$E$14*$B$21*$B$23)</f>
        <v>7.044575965953388E-4</v>
      </c>
      <c r="N1943">
        <f t="shared" si="456"/>
        <v>2.3061282130758847E-2</v>
      </c>
      <c r="O1943">
        <f t="shared" si="457"/>
        <v>1.6346340489557272E-4</v>
      </c>
      <c r="P1943">
        <f t="shared" si="458"/>
        <v>1</v>
      </c>
      <c r="Q1943">
        <f>($B$16/2)*(COS((ACOS((2*'Intake Valve Fxn Scratch'!$B$1)/$B$16-1)/($B$17/2))*(I1943-($B$17/2)))+1)*P1943</f>
        <v>7.3995057474298721E-3</v>
      </c>
      <c r="R1943">
        <f t="shared" si="459"/>
        <v>0.97361917729340419</v>
      </c>
      <c r="S1943">
        <f t="shared" si="460"/>
        <v>1.7418487777671663E-4</v>
      </c>
      <c r="T1943">
        <f>S1943*'Exhaust Gas Math'!$C$14</f>
        <v>2.0635987389523358E-4</v>
      </c>
      <c r="U1943">
        <f>(T1943/'Exhaust Gas Math'!$B$14)+('Exhaust Gas Math'!$D$10)</f>
        <v>7.5638197813430287E-3</v>
      </c>
      <c r="V1943">
        <f>('Exhaust Gas Math'!$E$10*(2.53982214E-12*V1942^4 - 0.0000000071629564556*V1942^3 + 7.56281407226508E-06*V1942^2 - 0.00322508455050905*V1942 + 1.62997098133725)*$B$24+T1943*'Exhaust Gas Math'!$D$14*$B$23)/('Exhaust Gas Math'!$E$10*(2.53982214E-12*V1942^4 - 0.0000000071629564556*V1942^3 + 7.56281407226508E-06*V1942^2 - 0.00322508455050905*V1942 + 1.62997098133725)+T1943*'Exhaust Gas Math'!$D$14)</f>
        <v>333.73383668643737</v>
      </c>
      <c r="W1943">
        <f>(353.3116967483*V1943^-1.0020802909)*('Exhaust Gas Math'!$E$10/(T1943+'Exhaust Gas Math'!$E$10))+(357.4500179626*V1943^-1.0038444015 )*(T1943/(T1943+'Exhaust Gas Math'!$E$10))</f>
        <v>1.0473467888828194</v>
      </c>
      <c r="X1943">
        <f t="shared" si="461"/>
        <v>-334.06339876473066</v>
      </c>
      <c r="Y1943">
        <f t="shared" si="462"/>
        <v>62857.6163253247</v>
      </c>
      <c r="Z1943">
        <f t="shared" si="463"/>
        <v>62523.552926559969</v>
      </c>
    </row>
    <row r="1944" spans="5:26" x14ac:dyDescent="0.2">
      <c r="E1944">
        <f t="shared" si="450"/>
        <v>0.24237499999998716</v>
      </c>
      <c r="F1944">
        <f t="shared" si="451"/>
        <v>64397.461678993815</v>
      </c>
      <c r="H1944">
        <f t="shared" si="464"/>
        <v>0.24237499999998716</v>
      </c>
      <c r="I1944">
        <f t="shared" si="452"/>
        <v>113.99999999938336</v>
      </c>
      <c r="J1944">
        <f t="shared" si="453"/>
        <v>4.4593551585191425E-2</v>
      </c>
      <c r="K1944">
        <f t="shared" si="454"/>
        <v>24.260962677682873</v>
      </c>
      <c r="L1944">
        <f t="shared" si="455"/>
        <v>3.5585813026138904E-4</v>
      </c>
      <c r="M1944">
        <f>J1944/SQRT('Exhaust Gas Math'!$E$14*$B$21*$B$23)</f>
        <v>7.5704617960118922E-4</v>
      </c>
      <c r="N1944">
        <f t="shared" si="456"/>
        <v>2.4926279522979926E-2</v>
      </c>
      <c r="O1944">
        <f t="shared" si="457"/>
        <v>1.7668291377306072E-4</v>
      </c>
      <c r="P1944">
        <f t="shared" si="458"/>
        <v>1</v>
      </c>
      <c r="Q1944">
        <f>($B$16/2)*(COS((ACOS((2*'Intake Valve Fxn Scratch'!$B$1)/$B$16-1)/($B$17/2))*(I1944-($B$17/2)))+1)*P1944</f>
        <v>7.5156214356731426E-3</v>
      </c>
      <c r="R1944">
        <f t="shared" si="459"/>
        <v>0.98889755732541351</v>
      </c>
      <c r="S1944">
        <f t="shared" si="460"/>
        <v>1.9432604837228473E-4</v>
      </c>
      <c r="T1944">
        <f>S1944*'Exhaust Gas Math'!$C$14</f>
        <v>2.3022147128103949E-4</v>
      </c>
      <c r="U1944">
        <f>(T1944/'Exhaust Gas Math'!$B$14)+('Exhaust Gas Math'!$D$10)</f>
        <v>8.3874855523408173E-3</v>
      </c>
      <c r="V1944">
        <f>('Exhaust Gas Math'!$E$10*(2.53982214E-12*V1943^4 - 0.0000000071629564556*V1943^3 + 7.56281407226508E-06*V1943^2 - 0.00322508455050905*V1943 + 1.62997098133725)*$B$24+T1944*'Exhaust Gas Math'!$D$14*$B$23)/('Exhaust Gas Math'!$E$10*(2.53982214E-12*V1943^4 - 0.0000000071629564556*V1943^3 + 7.56281407226508E-06*V1943^2 - 0.00322508455050905*V1943 + 1.62997098133725)+T1944*'Exhaust Gas Math'!$D$14)</f>
        <v>330.19903763250306</v>
      </c>
      <c r="W1944">
        <f>(353.3116967483*V1944^-1.0020802909)*('Exhaust Gas Math'!$E$10/(T1944+'Exhaust Gas Math'!$E$10))+(357.4500179626*V1944^-1.0038444015 )*(T1944/(T1944+'Exhaust Gas Math'!$E$10))</f>
        <v>1.0586070874348779</v>
      </c>
      <c r="X1944">
        <f t="shared" si="461"/>
        <v>-311.54505412028573</v>
      </c>
      <c r="Y1944">
        <f t="shared" si="462"/>
        <v>64709.006733114104</v>
      </c>
      <c r="Z1944">
        <f t="shared" si="463"/>
        <v>64397.461678993815</v>
      </c>
    </row>
    <row r="1945" spans="5:26" x14ac:dyDescent="0.2">
      <c r="E1945">
        <f t="shared" si="450"/>
        <v>0.24249999999998714</v>
      </c>
      <c r="F1945">
        <f t="shared" si="451"/>
        <v>66545.464460932839</v>
      </c>
      <c r="H1945">
        <f t="shared" si="464"/>
        <v>0.24249999999998714</v>
      </c>
      <c r="I1945">
        <f t="shared" si="452"/>
        <v>119.99999999938336</v>
      </c>
      <c r="J1945">
        <f t="shared" si="453"/>
        <v>4.7549999999704384E-2</v>
      </c>
      <c r="K1945">
        <f t="shared" si="454"/>
        <v>22.998975938632864</v>
      </c>
      <c r="L1945">
        <f t="shared" si="455"/>
        <v>3.7681408238470252E-4</v>
      </c>
      <c r="M1945">
        <f>J1945/SQRT('Exhaust Gas Math'!$E$14*$B$21*$B$23)</f>
        <v>8.0723657480035241E-4</v>
      </c>
      <c r="N1945">
        <f t="shared" si="456"/>
        <v>2.6879134705474955E-2</v>
      </c>
      <c r="O1945">
        <f t="shared" si="457"/>
        <v>1.905251778583186E-4</v>
      </c>
      <c r="P1945">
        <f t="shared" si="458"/>
        <v>1</v>
      </c>
      <c r="Q1945">
        <f>($B$16/2)*(COS((ACOS((2*'Intake Valve Fxn Scratch'!$B$1)/$B$16-1)/($B$17/2))*(I1945-($B$17/2)))+1)*P1945</f>
        <v>7.5825149346547436E-3</v>
      </c>
      <c r="R1945">
        <f t="shared" si="459"/>
        <v>0.99769933350720308</v>
      </c>
      <c r="S1945">
        <f t="shared" si="460"/>
        <v>2.1560375886897556E-4</v>
      </c>
      <c r="T1945">
        <f>S1945*'Exhaust Gas Math'!$C$14</f>
        <v>2.5542954738340325E-4</v>
      </c>
      <c r="U1945">
        <f>(T1945/'Exhaust Gas Math'!$B$14)+('Exhaust Gas Math'!$D$10)</f>
        <v>9.2576297049940352E-3</v>
      </c>
      <c r="V1945">
        <f>('Exhaust Gas Math'!$E$10*(2.53982214E-12*V1944^4 - 0.0000000071629564556*V1944^3 + 7.56281407226508E-06*V1944^2 - 0.00322508455050905*V1944 + 1.62997098133725)*$B$24+T1945*'Exhaust Gas Math'!$D$14*$B$23)/('Exhaust Gas Math'!$E$10*(2.53982214E-12*V1944^4 - 0.0000000071629564556*V1944^3 + 7.56281407226508E-06*V1944^2 - 0.00322508455050905*V1944 + 1.62997098133725)+T1945*'Exhaust Gas Math'!$D$14)</f>
        <v>327.15391727318064</v>
      </c>
      <c r="W1945">
        <f>(353.3116967483*V1945^-1.0020802909)*('Exhaust Gas Math'!$E$10/(T1945+'Exhaust Gas Math'!$E$10))+(357.4500179626*V1945^-1.0038444015 )*(T1945/(T1945+'Exhaust Gas Math'!$E$10))</f>
        <v>1.0685030772747721</v>
      </c>
      <c r="X1945">
        <f t="shared" si="461"/>
        <v>-282.59389760683933</v>
      </c>
      <c r="Y1945">
        <f t="shared" si="462"/>
        <v>66828.058358539682</v>
      </c>
      <c r="Z1945">
        <f t="shared" si="463"/>
        <v>66545.464460932839</v>
      </c>
    </row>
    <row r="1946" spans="5:26" x14ac:dyDescent="0.2">
      <c r="E1946">
        <f t="shared" si="450"/>
        <v>0.24262499999998713</v>
      </c>
      <c r="F1946">
        <f t="shared" si="451"/>
        <v>68971.672635207462</v>
      </c>
      <c r="H1946">
        <f t="shared" si="464"/>
        <v>0.24262499999998713</v>
      </c>
      <c r="I1946">
        <f t="shared" si="452"/>
        <v>125.99999999938154</v>
      </c>
      <c r="J1946">
        <f t="shared" si="453"/>
        <v>5.033279249739489E-2</v>
      </c>
      <c r="K1946">
        <f t="shared" si="454"/>
        <v>21.485007606354127</v>
      </c>
      <c r="L1946">
        <f t="shared" si="455"/>
        <v>3.9653912343884346E-4</v>
      </c>
      <c r="M1946">
        <f>J1946/SQRT('Exhaust Gas Math'!$E$14*$B$21*$B$23)</f>
        <v>8.5447888572001099E-4</v>
      </c>
      <c r="N1946">
        <f t="shared" si="456"/>
        <v>2.8928903021614834E-2</v>
      </c>
      <c r="O1946">
        <f t="shared" si="457"/>
        <v>2.0505438340306963E-4</v>
      </c>
      <c r="P1946">
        <f t="shared" si="458"/>
        <v>1</v>
      </c>
      <c r="Q1946">
        <f>($B$16/2)*(COS((ACOS((2*'Intake Valve Fxn Scratch'!$B$1)/$B$16-1)/($B$17/2))*(I1946-($B$17/2)))+1)*P1946</f>
        <v>7.5993000818513276E-3</v>
      </c>
      <c r="R1946">
        <f t="shared" si="459"/>
        <v>0.99990790550675368</v>
      </c>
      <c r="S1946">
        <f t="shared" si="460"/>
        <v>2.379868443241626E-4</v>
      </c>
      <c r="T1946">
        <f>S1946*'Exhaust Gas Math'!$C$14</f>
        <v>2.8194718054923746E-4</v>
      </c>
      <c r="U1946">
        <f>(T1946/'Exhaust Gas Math'!$B$14)+('Exhaust Gas Math'!$D$10)</f>
        <v>1.0172977760424971E-2</v>
      </c>
      <c r="V1946">
        <f>('Exhaust Gas Math'!$E$10*(2.53982214E-12*V1945^4 - 0.0000000071629564556*V1945^3 + 7.56281407226508E-06*V1945^2 - 0.00322508455050905*V1945 + 1.62997098133725)*$B$24+T1946*'Exhaust Gas Math'!$D$14*$B$23)/('Exhaust Gas Math'!$E$10*(2.53982214E-12*V1945^4 - 0.0000000071629564556*V1945^3 + 7.56281407226508E-06*V1945^2 - 0.00322508455050905*V1945 + 1.62997098133725)+T1946*'Exhaust Gas Math'!$D$14)</f>
        <v>324.51694467155937</v>
      </c>
      <c r="W1946">
        <f>(353.3116967483*V1946^-1.0020802909)*('Exhaust Gas Math'!$E$10/(T1946+'Exhaust Gas Math'!$E$10))+(357.4500179626*V1946^-1.0038444015 )*(T1946/(T1946+'Exhaust Gas Math'!$E$10))</f>
        <v>1.0772230975907542</v>
      </c>
      <c r="X1946">
        <f t="shared" si="461"/>
        <v>-248.62608121183118</v>
      </c>
      <c r="Y1946">
        <f t="shared" si="462"/>
        <v>69220.298716419289</v>
      </c>
      <c r="Z1946">
        <f t="shared" si="463"/>
        <v>68971.672635207462</v>
      </c>
    </row>
    <row r="1947" spans="5:26" x14ac:dyDescent="0.2">
      <c r="E1947">
        <f t="shared" si="450"/>
        <v>0.24274999999998711</v>
      </c>
      <c r="F1947">
        <f t="shared" si="451"/>
        <v>71675.513123522236</v>
      </c>
      <c r="H1947">
        <f t="shared" si="464"/>
        <v>0.24274999999998711</v>
      </c>
      <c r="I1947">
        <f t="shared" si="452"/>
        <v>131.99999999938154</v>
      </c>
      <c r="J1947">
        <f t="shared" si="453"/>
        <v>5.2911440221321493E-2</v>
      </c>
      <c r="K1947">
        <f t="shared" si="454"/>
        <v>19.73564503471335</v>
      </c>
      <c r="L1947">
        <f t="shared" si="455"/>
        <v>4.148171417462926E-4</v>
      </c>
      <c r="M1947">
        <f>J1947/SQRT('Exhaust Gas Math'!$E$14*$B$21*$B$23)</f>
        <v>8.9825551571564037E-4</v>
      </c>
      <c r="N1947">
        <f t="shared" si="456"/>
        <v>3.1082443968156619E-2</v>
      </c>
      <c r="O1947">
        <f t="shared" si="457"/>
        <v>2.2031915201861109E-4</v>
      </c>
      <c r="P1947">
        <f t="shared" si="458"/>
        <v>1</v>
      </c>
      <c r="Q1947">
        <f>($B$16/2)*(COS((ACOS((2*'Intake Valve Fxn Scratch'!$B$1)/$B$16-1)/($B$17/2))*(I1947-($B$17/2)))+1)*P1947</f>
        <v>7.5657545183099272E-3</v>
      </c>
      <c r="R1947">
        <f t="shared" si="459"/>
        <v>0.99549401556709571</v>
      </c>
      <c r="S1947">
        <f t="shared" si="460"/>
        <v>2.6139929967726981E-4</v>
      </c>
      <c r="T1947">
        <f>S1947*'Exhaust Gas Math'!$C$14</f>
        <v>3.0968432625277112E-4</v>
      </c>
      <c r="U1947">
        <f>(T1947/'Exhaust Gas Math'!$B$14)+('Exhaust Gas Math'!$D$10)</f>
        <v>1.1130421519608046E-2</v>
      </c>
      <c r="V1947">
        <f>('Exhaust Gas Math'!$E$10*(2.53982214E-12*V1946^4 - 0.0000000071629564556*V1946^3 + 7.56281407226508E-06*V1946^2 - 0.00322508455050905*V1946 + 1.62997098133725)*$B$24+T1947*'Exhaust Gas Math'!$D$14*$B$23)/('Exhaust Gas Math'!$E$10*(2.53982214E-12*V1946^4 - 0.0000000071629564556*V1946^3 + 7.56281407226508E-06*V1946^2 - 0.00322508455050905*V1946 + 1.62997098133725)+T1947*'Exhaust Gas Math'!$D$14)</f>
        <v>322.22570732649575</v>
      </c>
      <c r="W1947">
        <f>(353.3116967483*V1947^-1.0020802909)*('Exhaust Gas Math'!$E$10/(T1947+'Exhaust Gas Math'!$E$10))+(357.4500179626*V1947^-1.0038444015 )*(T1947/(T1947+'Exhaust Gas Math'!$E$10))</f>
        <v>1.0849159994151218</v>
      </c>
      <c r="X1947">
        <f t="shared" si="461"/>
        <v>-211.28505014522051</v>
      </c>
      <c r="Y1947">
        <f t="shared" si="462"/>
        <v>71886.798173667456</v>
      </c>
      <c r="Z1947">
        <f t="shared" si="463"/>
        <v>71675.513123522236</v>
      </c>
    </row>
    <row r="1948" spans="5:26" x14ac:dyDescent="0.2">
      <c r="E1948">
        <f t="shared" si="450"/>
        <v>0.2428749999999871</v>
      </c>
      <c r="F1948">
        <f t="shared" si="451"/>
        <v>74650.859585040438</v>
      </c>
      <c r="H1948">
        <f t="shared" si="464"/>
        <v>0.2428749999999871</v>
      </c>
      <c r="I1948">
        <f t="shared" si="452"/>
        <v>137.99999999938154</v>
      </c>
      <c r="J1948">
        <f t="shared" si="453"/>
        <v>5.5257690967404127E-2</v>
      </c>
      <c r="K1948">
        <f t="shared" si="454"/>
        <v>17.770054606123079</v>
      </c>
      <c r="L1948">
        <f t="shared" si="455"/>
        <v>4.3144787951355243E-4</v>
      </c>
      <c r="M1948">
        <f>J1948/SQRT('Exhaust Gas Math'!$E$14*$B$21*$B$23)</f>
        <v>9.380868388681597E-4</v>
      </c>
      <c r="N1948">
        <f t="shared" si="456"/>
        <v>3.334348633221422E-2</v>
      </c>
      <c r="O1948">
        <f t="shared" si="457"/>
        <v>2.3634591416246543E-4</v>
      </c>
      <c r="P1948">
        <f t="shared" si="458"/>
        <v>1</v>
      </c>
      <c r="Q1948">
        <f>($B$16/2)*(COS((ACOS((2*'Intake Valve Fxn Scratch'!$B$1)/$B$16-1)/($B$17/2))*(I1948-($B$17/2)))+1)*P1948</f>
        <v>7.4823226343178929E-3</v>
      </c>
      <c r="R1948">
        <f t="shared" si="459"/>
        <v>0.98451613609445965</v>
      </c>
      <c r="S1948">
        <f t="shared" si="460"/>
        <v>2.857093978719635E-4</v>
      </c>
      <c r="T1948">
        <f>S1948*'Exhaust Gas Math'!$C$14</f>
        <v>3.384849251444179E-4</v>
      </c>
      <c r="U1948">
        <f>(T1948/'Exhaust Gas Math'!$B$14)+('Exhaust Gas Math'!$D$10)</f>
        <v>1.2124574052975212E-2</v>
      </c>
      <c r="V1948">
        <f>('Exhaust Gas Math'!$E$10*(2.53982214E-12*V1947^4 - 0.0000000071629564556*V1947^3 + 7.56281407226508E-06*V1947^2 - 0.00322508455050905*V1947 + 1.62997098133725)*$B$24+T1948*'Exhaust Gas Math'!$D$14*$B$23)/('Exhaust Gas Math'!$E$10*(2.53982214E-12*V1947^4 - 0.0000000071629564556*V1947^3 + 7.56281407226508E-06*V1947^2 - 0.00322508455050905*V1947 + 1.62997098133725)+T1948*'Exhaust Gas Math'!$D$14)</f>
        <v>320.23163753920301</v>
      </c>
      <c r="W1948">
        <f>(353.3116967483*V1948^-1.0020802909)*('Exhaust Gas Math'!$E$10/(T1948+'Exhaust Gas Math'!$E$10))+(357.4500179626*V1948^-1.0038444015 )*(T1948/(T1948+'Exhaust Gas Math'!$E$10))</f>
        <v>1.0917009680639049</v>
      </c>
      <c r="X1948">
        <f t="shared" si="461"/>
        <v>-172.36584964371644</v>
      </c>
      <c r="Y1948">
        <f t="shared" si="462"/>
        <v>74823.225434684151</v>
      </c>
      <c r="Z1948">
        <f t="shared" si="463"/>
        <v>74650.859585040438</v>
      </c>
    </row>
    <row r="1949" spans="5:26" x14ac:dyDescent="0.2">
      <c r="E1949">
        <f t="shared" si="450"/>
        <v>0.24299999999998709</v>
      </c>
      <c r="F1949">
        <f t="shared" si="451"/>
        <v>77885.444631430655</v>
      </c>
      <c r="H1949">
        <f t="shared" si="464"/>
        <v>0.24299999999998709</v>
      </c>
      <c r="I1949">
        <f t="shared" si="452"/>
        <v>143.99999999937972</v>
      </c>
      <c r="J1949">
        <f t="shared" si="453"/>
        <v>5.7345838721484708E-2</v>
      </c>
      <c r="K1949">
        <f t="shared" si="454"/>
        <v>15.609771740644568</v>
      </c>
      <c r="L1949">
        <f t="shared" si="455"/>
        <v>4.4624912689744298E-4</v>
      </c>
      <c r="M1949">
        <f>J1949/SQRT('Exhaust Gas Math'!$E$14*$B$21*$B$23)</f>
        <v>9.7353645486587858E-4</v>
      </c>
      <c r="N1949">
        <f t="shared" si="456"/>
        <v>3.5711621293140372E-2</v>
      </c>
      <c r="O1949">
        <f t="shared" si="457"/>
        <v>2.5313177202458833E-4</v>
      </c>
      <c r="P1949">
        <f t="shared" si="458"/>
        <v>1</v>
      </c>
      <c r="Q1949">
        <f>($B$16/2)*(COS((ACOS((2*'Intake Valve Fxn Scratch'!$B$1)/$B$16-1)/($B$17/2))*(I1949-($B$17/2)))+1)*P1949</f>
        <v>7.3501096824031215E-3</v>
      </c>
      <c r="R1949">
        <f t="shared" si="459"/>
        <v>0.96711969505304229</v>
      </c>
      <c r="S1949">
        <f t="shared" si="460"/>
        <v>3.1072101960392338E-4</v>
      </c>
      <c r="T1949">
        <f>S1949*'Exhaust Gas Math'!$C$14</f>
        <v>3.6811663125118331E-4</v>
      </c>
      <c r="U1949">
        <f>(T1949/'Exhaust Gas Math'!$B$14)+('Exhaust Gas Math'!$D$10)</f>
        <v>1.3147415133636771E-2</v>
      </c>
      <c r="V1949">
        <f>('Exhaust Gas Math'!$E$10*(2.53982214E-12*V1948^4 - 0.0000000071629564556*V1948^3 + 7.56281407226508E-06*V1948^2 - 0.00322508455050905*V1948 + 1.62997098133725)*$B$24+T1949*'Exhaust Gas Math'!$D$14*$B$23)/('Exhaust Gas Math'!$E$10*(2.53982214E-12*V1948^4 - 0.0000000071629564556*V1948^3 + 7.56281407226508E-06*V1948^2 - 0.00322508455050905*V1948 + 1.62997098133725)+T1949*'Exhaust Gas Math'!$D$14)</f>
        <v>318.49625551466323</v>
      </c>
      <c r="W1949">
        <f>(353.3116967483*V1949^-1.0020802909)*('Exhaust Gas Math'!$E$10/(T1949+'Exhaust Gas Math'!$E$10))+(357.4500179626*V1949^-1.0038444015 )*(T1949/(T1949+'Exhaust Gas Math'!$E$10))</f>
        <v>1.0976750460603237</v>
      </c>
      <c r="X1949">
        <f t="shared" si="461"/>
        <v>-133.73248066687123</v>
      </c>
      <c r="Y1949">
        <f t="shared" si="462"/>
        <v>78019.177112097532</v>
      </c>
      <c r="Z1949">
        <f t="shared" si="463"/>
        <v>77885.444631430655</v>
      </c>
    </row>
    <row r="1950" spans="5:26" x14ac:dyDescent="0.2">
      <c r="E1950">
        <f t="shared" si="450"/>
        <v>0.24312499999998707</v>
      </c>
      <c r="F1950">
        <f t="shared" si="451"/>
        <v>81360.603046812321</v>
      </c>
      <c r="H1950">
        <f t="shared" si="464"/>
        <v>0.24312499999998707</v>
      </c>
      <c r="I1950">
        <f t="shared" si="452"/>
        <v>149.99999999937972</v>
      </c>
      <c r="J1950">
        <f t="shared" si="453"/>
        <v>5.9153005299795405E-2</v>
      </c>
      <c r="K1950">
        <f t="shared" si="454"/>
        <v>13.278464949421421</v>
      </c>
      <c r="L1950">
        <f t="shared" si="455"/>
        <v>4.5905871833425811E-4</v>
      </c>
      <c r="M1950">
        <f>J1950/SQRT('Exhaust Gas Math'!$E$14*$B$21*$B$23)</f>
        <v>1.0042159702975983E-3</v>
      </c>
      <c r="N1950">
        <f t="shared" si="456"/>
        <v>3.8181243154498765E-2</v>
      </c>
      <c r="O1950">
        <f t="shared" si="457"/>
        <v>2.7063699120421689E-4</v>
      </c>
      <c r="P1950">
        <f t="shared" si="458"/>
        <v>1</v>
      </c>
      <c r="Q1950">
        <f>($B$16/2)*(COS((ACOS((2*'Intake Valve Fxn Scratch'!$B$1)/$B$16-1)/($B$17/2))*(I1950-($B$17/2)))+1)*P1950</f>
        <v>7.1708671356514363E-3</v>
      </c>
      <c r="R1950">
        <f t="shared" si="459"/>
        <v>0.94353514942782057</v>
      </c>
      <c r="S1950">
        <f t="shared" si="460"/>
        <v>3.3616843735609575E-4</v>
      </c>
      <c r="T1950">
        <f>S1950*'Exhaust Gas Math'!$C$14</f>
        <v>3.9826463253192116E-4</v>
      </c>
      <c r="U1950">
        <f>(T1950/'Exhaust Gas Math'!$B$14)+('Exhaust Gas Math'!$D$10)</f>
        <v>1.4188077932419576E-2</v>
      </c>
      <c r="V1950">
        <f>('Exhaust Gas Math'!$E$10*(2.53982214E-12*V1949^4 - 0.0000000071629564556*V1949^3 + 7.56281407226508E-06*V1949^2 - 0.00322508455050905*V1949 + 1.62997098133725)*$B$24+T1950*'Exhaust Gas Math'!$D$14*$B$23)/('Exhaust Gas Math'!$E$10*(2.53982214E-12*V1949^4 - 0.0000000071629564556*V1949^3 + 7.56281407226508E-06*V1949^2 - 0.00322508455050905*V1949 + 1.62997098133725)+T1950*'Exhaust Gas Math'!$D$14)</f>
        <v>316.98849515190273</v>
      </c>
      <c r="W1950">
        <f>(353.3116967483*V1950^-1.0020802909)*('Exhaust Gas Math'!$E$10/(T1950+'Exhaust Gas Math'!$E$10))+(357.4500179626*V1950^-1.0038444015 )*(T1950/(T1950+'Exhaust Gas Math'!$E$10))</f>
        <v>1.1029187687728348</v>
      </c>
      <c r="X1950">
        <f t="shared" si="461"/>
        <v>-97.23201247549153</v>
      </c>
      <c r="Y1950">
        <f t="shared" si="462"/>
        <v>81457.835059287812</v>
      </c>
      <c r="Z1950">
        <f t="shared" si="463"/>
        <v>81360.603046812321</v>
      </c>
    </row>
    <row r="1951" spans="5:26" x14ac:dyDescent="0.2">
      <c r="E1951">
        <f t="shared" si="450"/>
        <v>0.24324999999998706</v>
      </c>
      <c r="F1951">
        <f t="shared" si="451"/>
        <v>85051.430592569086</v>
      </c>
      <c r="H1951">
        <f t="shared" si="464"/>
        <v>0.24324999999998706</v>
      </c>
      <c r="I1951">
        <f t="shared" si="452"/>
        <v>155.99999999937972</v>
      </c>
      <c r="J1951">
        <f t="shared" si="453"/>
        <v>6.0659391007130921E-2</v>
      </c>
      <c r="K1951">
        <f t="shared" si="454"/>
        <v>10.801676517515023</v>
      </c>
      <c r="L1951">
        <f t="shared" si="455"/>
        <v>4.6973630925964123E-4</v>
      </c>
      <c r="M1951">
        <f>J1951/SQRT('Exhaust Gas Math'!$E$14*$B$21*$B$23)</f>
        <v>1.0297892539721575E-3</v>
      </c>
      <c r="N1951">
        <f t="shared" si="456"/>
        <v>4.0740475102707965E-2</v>
      </c>
      <c r="O1951">
        <f t="shared" si="457"/>
        <v>2.8877738625249688E-4</v>
      </c>
      <c r="P1951">
        <f t="shared" si="458"/>
        <v>1</v>
      </c>
      <c r="Q1951">
        <f>($B$16/2)*(COS((ACOS((2*'Intake Valve Fxn Scratch'!$B$1)/$B$16-1)/($B$17/2))*(I1951-($B$17/2)))+1)*P1951</f>
        <v>6.9469694853055075E-3</v>
      </c>
      <c r="R1951">
        <f t="shared" si="459"/>
        <v>0.91407493227704051</v>
      </c>
      <c r="S1951">
        <f t="shared" si="460"/>
        <v>3.6171583233436845E-4</v>
      </c>
      <c r="T1951">
        <f>S1951*'Exhaust Gas Math'!$C$14</f>
        <v>4.2853107858257128E-4</v>
      </c>
      <c r="U1951">
        <f>(T1951/'Exhaust Gas Math'!$B$14)+('Exhaust Gas Math'!$D$10)</f>
        <v>1.5232829263128935E-2</v>
      </c>
      <c r="V1951">
        <f>('Exhaust Gas Math'!$E$10*(2.53982214E-12*V1950^4 - 0.0000000071629564556*V1950^3 + 7.56281407226508E-06*V1950^2 - 0.00322508455050905*V1950 + 1.62997098133725)*$B$24+T1951*'Exhaust Gas Math'!$D$14*$B$23)/('Exhaust Gas Math'!$E$10*(2.53982214E-12*V1950^4 - 0.0000000071629564556*V1950^3 + 7.56281407226508E-06*V1950^2 - 0.00322508455050905*V1950 + 1.62997098133725)+T1951*'Exhaust Gas Math'!$D$14)</f>
        <v>315.6828067924809</v>
      </c>
      <c r="W1951">
        <f>(353.3116967483*V1951^-1.0020802909)*('Exhaust Gas Math'!$E$10/(T1951+'Exhaust Gas Math'!$E$10))+(357.4500179626*V1951^-1.0038444015 )*(T1951/(T1951+'Exhaust Gas Math'!$E$10))</f>
        <v>1.1075002909069431</v>
      </c>
      <c r="X1951">
        <f t="shared" si="461"/>
        <v>-64.609471353388997</v>
      </c>
      <c r="Y1951">
        <f t="shared" si="462"/>
        <v>85116.040063922468</v>
      </c>
      <c r="Z1951">
        <f t="shared" si="463"/>
        <v>85051.430592569086</v>
      </c>
    </row>
    <row r="1952" spans="5:26" x14ac:dyDescent="0.2">
      <c r="E1952">
        <f t="shared" si="450"/>
        <v>0.24337499999998705</v>
      </c>
      <c r="F1952">
        <f t="shared" si="451"/>
        <v>88927.467505591339</v>
      </c>
      <c r="H1952">
        <f t="shared" si="464"/>
        <v>0.24337499999998705</v>
      </c>
      <c r="I1952">
        <f t="shared" si="452"/>
        <v>161.99999999937791</v>
      </c>
      <c r="J1952">
        <f t="shared" si="453"/>
        <v>6.1848491566450225E-2</v>
      </c>
      <c r="K1952">
        <f t="shared" si="454"/>
        <v>8.2065426572866293</v>
      </c>
      <c r="L1952">
        <f t="shared" si="455"/>
        <v>4.7816491375298419E-4</v>
      </c>
      <c r="M1952">
        <f>J1952/SQRT('Exhaust Gas Math'!$E$14*$B$21*$B$23)</f>
        <v>1.0499761196420643E-3</v>
      </c>
      <c r="N1952">
        <f t="shared" si="456"/>
        <v>4.3370137971461303E-2</v>
      </c>
      <c r="O1952">
        <f t="shared" si="457"/>
        <v>3.0741701104944374E-4</v>
      </c>
      <c r="P1952">
        <f t="shared" si="458"/>
        <v>1</v>
      </c>
      <c r="Q1952">
        <f>($B$16/2)*(COS((ACOS((2*'Intake Valve Fxn Scratch'!$B$1)/$B$16-1)/($B$17/2))*(I1952-($B$17/2)))+1)*P1952</f>
        <v>6.681382785015226E-3</v>
      </c>
      <c r="R1952">
        <f t="shared" si="459"/>
        <v>0.87912931381779291</v>
      </c>
      <c r="S1952">
        <f t="shared" si="460"/>
        <v>3.8696272946526638E-4</v>
      </c>
      <c r="T1952">
        <f>S1952*'Exhaust Gas Math'!$C$14</f>
        <v>4.5844151957307182E-4</v>
      </c>
      <c r="U1952">
        <f>(T1952/'Exhaust Gas Math'!$B$14)+('Exhaust Gas Math'!$D$10)</f>
        <v>1.6265291844782388E-2</v>
      </c>
      <c r="V1952">
        <f>('Exhaust Gas Math'!$E$10*(2.53982214E-12*V1951^4 - 0.0000000071629564556*V1951^3 + 7.56281407226508E-06*V1951^2 - 0.00322508455050905*V1951 + 1.62997098133725)*$B$24+T1952*'Exhaust Gas Math'!$D$14*$B$23)/('Exhaust Gas Math'!$E$10*(2.53982214E-12*V1951^4 - 0.0000000071629564556*V1951^3 + 7.56281407226508E-06*V1951^2 - 0.00322508455050905*V1951 + 1.62997098133725)+T1952*'Exhaust Gas Math'!$D$14)</f>
        <v>314.55781438525389</v>
      </c>
      <c r="W1952">
        <f>(353.3116967483*V1952^-1.0020802909)*('Exhaust Gas Math'!$E$10/(T1952+'Exhaust Gas Math'!$E$10))+(357.4500179626*V1952^-1.0038444015 )*(T1952/(T1952+'Exhaust Gas Math'!$E$10))</f>
        <v>1.1114783485039392</v>
      </c>
      <c r="X1952">
        <f t="shared" si="461"/>
        <v>-37.427556445585338</v>
      </c>
      <c r="Y1952">
        <f t="shared" si="462"/>
        <v>88964.895062036929</v>
      </c>
      <c r="Z1952">
        <f t="shared" si="463"/>
        <v>88927.467505591339</v>
      </c>
    </row>
    <row r="1953" spans="5:26" x14ac:dyDescent="0.2">
      <c r="E1953">
        <f t="shared" si="450"/>
        <v>0.24349999999998703</v>
      </c>
      <c r="F1953">
        <f t="shared" si="451"/>
        <v>92954.027228698455</v>
      </c>
      <c r="H1953">
        <f t="shared" si="464"/>
        <v>0.24349999999998703</v>
      </c>
      <c r="I1953">
        <f t="shared" si="452"/>
        <v>167.99999999937791</v>
      </c>
      <c r="J1953">
        <f t="shared" si="453"/>
        <v>6.2707278943190142E-2</v>
      </c>
      <c r="K1953">
        <f t="shared" si="454"/>
        <v>5.5214961983755702</v>
      </c>
      <c r="L1953">
        <f t="shared" si="455"/>
        <v>4.8425218625965918E-4</v>
      </c>
      <c r="M1953">
        <f>J1953/SQRT('Exhaust Gas Math'!$E$14*$B$21*$B$23)</f>
        <v>1.064555395782666E-3</v>
      </c>
      <c r="N1953">
        <f t="shared" si="456"/>
        <v>4.6042841937260652E-2</v>
      </c>
      <c r="O1953">
        <f t="shared" si="457"/>
        <v>3.2636172054348984E-4</v>
      </c>
      <c r="P1953">
        <f t="shared" si="458"/>
        <v>1</v>
      </c>
      <c r="Q1953">
        <f>($B$16/2)*(COS((ACOS((2*'Intake Valve Fxn Scratch'!$B$1)/$B$16-1)/($B$17/2))*(I1953-($B$17/2)))+1)*P1953</f>
        <v>6.3776253584453668E-3</v>
      </c>
      <c r="R1953">
        <f t="shared" si="459"/>
        <v>0.83916123137439036</v>
      </c>
      <c r="S1953">
        <f t="shared" si="460"/>
        <v>4.1145626310490379E-4</v>
      </c>
      <c r="T1953">
        <f>S1953*'Exhaust Gas Math'!$C$14</f>
        <v>4.8745943764747239E-4</v>
      </c>
      <c r="U1953">
        <f>(T1953/'Exhaust Gas Math'!$B$14)+('Exhaust Gas Math'!$D$10)</f>
        <v>1.7266945903270499E-2</v>
      </c>
      <c r="V1953">
        <f>('Exhaust Gas Math'!$E$10*(2.53982214E-12*V1952^4 - 0.0000000071629564556*V1952^3 + 7.56281407226508E-06*V1952^2 - 0.00322508455050905*V1952 + 1.62997098133725)*$B$24+T1953*'Exhaust Gas Math'!$D$14*$B$23)/('Exhaust Gas Math'!$E$10*(2.53982214E-12*V1952^4 - 0.0000000071629564556*V1952^3 + 7.56281407226508E-06*V1952^2 - 0.00322508455050905*V1952 + 1.62997098133725)+T1953*'Exhaust Gas Math'!$D$14)</f>
        <v>313.59536130054357</v>
      </c>
      <c r="W1953">
        <f>(353.3116967483*V1953^-1.0020802909)*('Exhaust Gas Math'!$E$10/(T1953+'Exhaust Gas Math'!$E$10))+(357.4500179626*V1953^-1.0038444015 )*(T1953/(T1953+'Exhaust Gas Math'!$E$10))</f>
        <v>1.1149043646279166</v>
      </c>
      <c r="X1953">
        <f t="shared" si="461"/>
        <v>-16.995000235805016</v>
      </c>
      <c r="Y1953">
        <f t="shared" si="462"/>
        <v>92971.022228934264</v>
      </c>
      <c r="Z1953">
        <f t="shared" si="463"/>
        <v>92954.027228698455</v>
      </c>
    </row>
    <row r="1954" spans="5:26" x14ac:dyDescent="0.2">
      <c r="E1954">
        <f t="shared" si="450"/>
        <v>0.24362499999998702</v>
      </c>
      <c r="F1954">
        <f t="shared" si="451"/>
        <v>97094.28538152999</v>
      </c>
      <c r="H1954">
        <f t="shared" si="464"/>
        <v>0.24362499999998702</v>
      </c>
      <c r="I1954">
        <f t="shared" si="452"/>
        <v>173.99999999937609</v>
      </c>
      <c r="J1954">
        <f t="shared" si="453"/>
        <v>6.3226344083138264E-2</v>
      </c>
      <c r="K1954">
        <f t="shared" si="454"/>
        <v>2.7759550716677626</v>
      </c>
      <c r="L1954">
        <f t="shared" si="455"/>
        <v>4.8793143334823917E-4</v>
      </c>
      <c r="M1954">
        <f>J1954/SQRT('Exhaust Gas Math'!$E$14*$B$21*$B$23)</f>
        <v>1.0733673487936565E-3</v>
      </c>
      <c r="N1954">
        <f t="shared" si="456"/>
        <v>4.8722302042949556E-2</v>
      </c>
      <c r="O1954">
        <f t="shared" si="457"/>
        <v>3.4535431903278064E-4</v>
      </c>
      <c r="P1954">
        <f t="shared" si="458"/>
        <v>1</v>
      </c>
      <c r="Q1954">
        <f>($B$16/2)*(COS((ACOS((2*'Intake Valve Fxn Scratch'!$B$1)/$B$16-1)/($B$17/2))*(I1954-($B$17/2)))+1)*P1954</f>
        <v>6.0397211907622832E-3</v>
      </c>
      <c r="R1954">
        <f t="shared" si="459"/>
        <v>0.79470015667924776</v>
      </c>
      <c r="S1954">
        <f t="shared" si="460"/>
        <v>4.3471069685416637E-4</v>
      </c>
      <c r="T1954">
        <f>S1954*'Exhaust Gas Math'!$C$14</f>
        <v>5.1500937239068434E-4</v>
      </c>
      <c r="U1954">
        <f>(T1954/'Exhaust Gas Math'!$B$14)+('Exhaust Gas Math'!$D$10)</f>
        <v>1.821792742702652E-2</v>
      </c>
      <c r="V1954">
        <f>('Exhaust Gas Math'!$E$10*(2.53982214E-12*V1953^4 - 0.0000000071629564556*V1953^3 + 7.56281407226508E-06*V1953^2 - 0.00322508455050905*V1953 + 1.62997098133725)*$B$24+T1954*'Exhaust Gas Math'!$D$14*$B$23)/('Exhaust Gas Math'!$E$10*(2.53982214E-12*V1953^4 - 0.0000000071629564556*V1953^3 + 7.56281407226508E-06*V1953^2 - 0.00322508455050905*V1953 + 1.62997098133725)+T1954*'Exhaust Gas Math'!$D$14)</f>
        <v>312.77981988181341</v>
      </c>
      <c r="W1954">
        <f>(353.3116967483*V1954^-1.0020802909)*('Exhaust Gas Math'!$E$10/(T1954+'Exhaust Gas Math'!$E$10))+(357.4500179626*V1954^-1.0038444015 )*(T1954/(T1954+'Exhaust Gas Math'!$E$10))</f>
        <v>1.1178239665249863</v>
      </c>
      <c r="X1954">
        <f t="shared" si="461"/>
        <v>-4.3069346964788755</v>
      </c>
      <c r="Y1954">
        <f t="shared" si="462"/>
        <v>97098.592316226466</v>
      </c>
      <c r="Z1954">
        <f t="shared" si="463"/>
        <v>97094.28538152999</v>
      </c>
    </row>
    <row r="1955" spans="5:26" x14ac:dyDescent="0.2">
      <c r="E1955">
        <f t="shared" si="450"/>
        <v>0.243749999999987</v>
      </c>
      <c r="F1955">
        <f t="shared" si="451"/>
        <v>101312.21780340123</v>
      </c>
      <c r="H1955">
        <f t="shared" si="464"/>
        <v>0.243749999999987</v>
      </c>
      <c r="I1955">
        <f t="shared" si="452"/>
        <v>179.99999999937609</v>
      </c>
      <c r="J1955">
        <f t="shared" si="453"/>
        <v>6.3399999999999998E-2</v>
      </c>
      <c r="K1955">
        <f t="shared" si="454"/>
        <v>2.8882559044989612E-10</v>
      </c>
      <c r="L1955">
        <f t="shared" si="455"/>
        <v>4.8916234441769013E-4</v>
      </c>
      <c r="M1955">
        <f>J1955/SQRT('Exhaust Gas Math'!$E$14*$B$21*$B$23)</f>
        <v>1.0763154330738279E-3</v>
      </c>
      <c r="N1955">
        <f t="shared" si="456"/>
        <v>5.1362995243136769E-2</v>
      </c>
      <c r="O1955">
        <f t="shared" si="457"/>
        <v>3.6407212922822719E-4</v>
      </c>
      <c r="P1955">
        <f t="shared" si="458"/>
        <v>1</v>
      </c>
      <c r="Q1955">
        <f>($B$16/2)*(COS((ACOS((2*'Intake Valve Fxn Scratch'!$B$1)/$B$16-1)/($B$17/2))*(I1955-($B$17/2)))+1)*P1955</f>
        <v>5.6721466214373628E-3</v>
      </c>
      <c r="R1955">
        <f t="shared" si="459"/>
        <v>0.74633508176807406</v>
      </c>
      <c r="S1955">
        <f t="shared" si="460"/>
        <v>4.5623390364560865E-4</v>
      </c>
      <c r="T1955">
        <f>S1955*'Exhaust Gas Math'!$C$14</f>
        <v>5.4050829225097525E-4</v>
      </c>
      <c r="U1955">
        <f>(T1955/'Exhaust Gas Math'!$B$14)+('Exhaust Gas Math'!$D$10)</f>
        <v>1.9098111060450441E-2</v>
      </c>
      <c r="V1955">
        <f>('Exhaust Gas Math'!$E$10*(2.53982214E-12*V1954^4 - 0.0000000071629564556*V1954^3 + 7.56281407226508E-06*V1954^2 - 0.00322508455050905*V1954 + 1.62997098133725)*$B$24+T1955*'Exhaust Gas Math'!$D$14*$B$23)/('Exhaust Gas Math'!$E$10*(2.53982214E-12*V1954^4 - 0.0000000071629564556*V1954^3 + 7.56281407226508E-06*V1954^2 - 0.00322508455050905*V1954 + 1.62997098133725)+T1955*'Exhaust Gas Math'!$D$14)</f>
        <v>312.09757045107943</v>
      </c>
      <c r="W1955">
        <f>(353.3116967483*V1955^-1.0020802909)*('Exhaust Gas Math'!$E$10/(T1955+'Exhaust Gas Math'!$E$10))+(357.4500179626*V1955^-1.0038444015 )*(T1955/(T1955+'Exhaust Gas Math'!$E$10))</f>
        <v>1.1202781392719929</v>
      </c>
      <c r="X1955">
        <f t="shared" si="461"/>
        <v>-4.6726925371155818E-20</v>
      </c>
      <c r="Y1955">
        <f t="shared" si="462"/>
        <v>101312.21780340123</v>
      </c>
      <c r="Z1955">
        <f t="shared" si="463"/>
        <v>101312.21780340123</v>
      </c>
    </row>
    <row r="1956" spans="5:26" x14ac:dyDescent="0.2">
      <c r="E1956">
        <f t="shared" si="450"/>
        <v>0.24387499999998699</v>
      </c>
      <c r="F1956">
        <f t="shared" si="451"/>
        <v>101325</v>
      </c>
      <c r="H1956">
        <f t="shared" si="464"/>
        <v>0.24387499999998699</v>
      </c>
      <c r="I1956">
        <f t="shared" si="452"/>
        <v>185.99999999937609</v>
      </c>
      <c r="J1956">
        <f t="shared" si="453"/>
        <v>6.3226344083210345E-2</v>
      </c>
      <c r="K1956">
        <f t="shared" si="454"/>
        <v>-2.7759550710932754</v>
      </c>
      <c r="L1956">
        <f t="shared" si="455"/>
        <v>4.8793143334875005E-4</v>
      </c>
      <c r="M1956">
        <f>J1956/SQRT('Exhaust Gas Math'!$E$14*$B$21*$B$23)</f>
        <v>1.0733673487948801E-3</v>
      </c>
      <c r="N1956">
        <f t="shared" si="456"/>
        <v>5.391028538989931E-2</v>
      </c>
      <c r="O1956">
        <f t="shared" si="457"/>
        <v>3.8212787817946937E-4</v>
      </c>
      <c r="P1956">
        <f t="shared" si="458"/>
        <v>1</v>
      </c>
      <c r="Q1956">
        <f>($B$16/2)*(COS((ACOS((2*'Intake Valve Fxn Scratch'!$B$1)/$B$16-1)/($B$17/2))*(I1956-($B$17/2)))+1)*P1956</f>
        <v>5.2797710445498169E-3</v>
      </c>
      <c r="R1956">
        <f t="shared" si="459"/>
        <v>0.69470671638813375</v>
      </c>
      <c r="S1956">
        <f t="shared" si="460"/>
        <v>4.7555959718032436E-4</v>
      </c>
      <c r="T1956">
        <f>S1956*'Exhaust Gas Math'!$C$14</f>
        <v>5.6340377968745661E-4</v>
      </c>
      <c r="U1956">
        <f>(T1956/'Exhaust Gas Math'!$B$14)+('Exhaust Gas Math'!$D$10)</f>
        <v>1.9888428196676928E-2</v>
      </c>
      <c r="V1956">
        <f>('Exhaust Gas Math'!$E$10*(2.53982214E-12*V1955^4 - 0.0000000071629564556*V1955^3 + 7.56281407226508E-06*V1955^2 - 0.00322508455050905*V1955 + 1.62997098133725)*$B$24+T1956*'Exhaust Gas Math'!$D$14*$B$23)/('Exhaust Gas Math'!$E$10*(2.53982214E-12*V1955^4 - 0.0000000071629564556*V1955^3 + 7.56281407226508E-06*V1955^2 - 0.00322508455050905*V1955 + 1.62997098133725)+T1956*'Exhaust Gas Math'!$D$14)</f>
        <v>311.53657905155586</v>
      </c>
      <c r="W1956">
        <f>(353.3116967483*V1956^-1.0020802909)*('Exhaust Gas Math'!$E$10/(T1956+'Exhaust Gas Math'!$E$10))+(357.4500179626*V1956^-1.0038444015 )*(T1956/(T1956+'Exhaust Gas Math'!$E$10))</f>
        <v>1.1223041981649684</v>
      </c>
      <c r="X1956">
        <f t="shared" si="461"/>
        <v>4.3241968626836416</v>
      </c>
      <c r="Y1956">
        <f t="shared" si="462"/>
        <v>105580.75159229859</v>
      </c>
      <c r="Z1956">
        <f t="shared" si="463"/>
        <v>101325</v>
      </c>
    </row>
    <row r="1957" spans="5:26" x14ac:dyDescent="0.2">
      <c r="E1957">
        <f t="shared" si="450"/>
        <v>0.24399999999998698</v>
      </c>
      <c r="F1957">
        <f t="shared" si="451"/>
        <v>101325</v>
      </c>
      <c r="H1957">
        <f t="shared" si="464"/>
        <v>0.24399999999998698</v>
      </c>
      <c r="I1957">
        <f t="shared" si="452"/>
        <v>191.99999999937427</v>
      </c>
      <c r="J1957">
        <f t="shared" si="453"/>
        <v>6.27072789433335E-2</v>
      </c>
      <c r="K1957">
        <f t="shared" si="454"/>
        <v>-5.5214961978105421</v>
      </c>
      <c r="L1957">
        <f t="shared" si="455"/>
        <v>4.842521862606753E-4</v>
      </c>
      <c r="M1957">
        <f>J1957/SQRT('Exhaust Gas Math'!$E$14*$B$21*$B$23)</f>
        <v>1.0645553957850998E-3</v>
      </c>
      <c r="N1957">
        <f t="shared" si="456"/>
        <v>5.6301139017830432E-2</v>
      </c>
      <c r="O1957">
        <f t="shared" si="457"/>
        <v>3.9907477091564065E-4</v>
      </c>
      <c r="P1957">
        <f t="shared" si="458"/>
        <v>1</v>
      </c>
      <c r="Q1957">
        <f>($B$16/2)*(COS((ACOS((2*'Intake Valve Fxn Scratch'!$B$1)/$B$16-1)/($B$17/2))*(I1957-($B$17/2)))+1)*P1957</f>
        <v>4.8677924021510765E-3</v>
      </c>
      <c r="R1957">
        <f t="shared" si="459"/>
        <v>0.64049900028303641</v>
      </c>
      <c r="S1957">
        <f t="shared" si="460"/>
        <v>4.9228307582097953E-4</v>
      </c>
      <c r="T1957">
        <f>S1957*'Exhaust Gas Math'!$C$14</f>
        <v>5.8321637758587501E-4</v>
      </c>
      <c r="U1957">
        <f>(T1957/'Exhaust Gas Math'!$B$14)+('Exhaust Gas Math'!$D$10)</f>
        <v>2.0572328710947496E-2</v>
      </c>
      <c r="V1957">
        <f>('Exhaust Gas Math'!$E$10*(2.53982214E-12*V1956^4 - 0.0000000071629564556*V1956^3 + 7.56281407226508E-06*V1956^2 - 0.00322508455050905*V1956 + 1.62997098133725)*$B$24+T1957*'Exhaust Gas Math'!$D$14*$B$23)/('Exhaust Gas Math'!$E$10*(2.53982214E-12*V1956^4 - 0.0000000071629564556*V1956^3 + 7.56281407226508E-06*V1956^2 - 0.00322508455050905*V1956 + 1.62997098133725)+T1957*'Exhaust Gas Math'!$D$14)</f>
        <v>311.08602182966166</v>
      </c>
      <c r="W1957">
        <f>(353.3116967483*V1957^-1.0020802909)*('Exhaust Gas Math'!$E$10/(T1957+'Exhaust Gas Math'!$E$10))+(357.4500179626*V1957^-1.0038444015 )*(T1957/(T1957+'Exhaust Gas Math'!$E$10))</f>
        <v>1.1239367206305759</v>
      </c>
      <c r="X1957">
        <f t="shared" si="461"/>
        <v>17.13268459094424</v>
      </c>
      <c r="Y1957">
        <f t="shared" si="462"/>
        <v>109881.9606249542</v>
      </c>
      <c r="Z1957">
        <f t="shared" si="463"/>
        <v>101325</v>
      </c>
    </row>
    <row r="1958" spans="5:26" x14ac:dyDescent="0.2">
      <c r="E1958">
        <f t="shared" si="450"/>
        <v>0.24412499999998696</v>
      </c>
      <c r="F1958">
        <f t="shared" si="451"/>
        <v>101325</v>
      </c>
      <c r="H1958">
        <f t="shared" si="464"/>
        <v>0.24412499999998696</v>
      </c>
      <c r="I1958">
        <f t="shared" si="452"/>
        <v>197.99999999937427</v>
      </c>
      <c r="J1958">
        <f t="shared" si="453"/>
        <v>6.1848491566663305E-2</v>
      </c>
      <c r="K1958">
        <f t="shared" si="454"/>
        <v>-8.2065426567372501</v>
      </c>
      <c r="L1958">
        <f t="shared" si="455"/>
        <v>4.7816491375449448E-4</v>
      </c>
      <c r="M1958">
        <f>J1958/SQRT('Exhaust Gas Math'!$E$14*$B$21*$B$23)</f>
        <v>1.0499761196456816E-3</v>
      </c>
      <c r="N1958">
        <f t="shared" si="456"/>
        <v>5.8465535048275633E-2</v>
      </c>
      <c r="O1958">
        <f t="shared" si="457"/>
        <v>4.1441648273690755E-4</v>
      </c>
      <c r="P1958">
        <f t="shared" si="458"/>
        <v>1</v>
      </c>
      <c r="Q1958">
        <f>($B$16/2)*(COS((ACOS((2*'Intake Valve Fxn Scratch'!$B$1)/$B$16-1)/($B$17/2))*(I1958-($B$17/2)))+1)*P1958</f>
        <v>4.4416683252345218E-3</v>
      </c>
      <c r="R1958">
        <f t="shared" si="459"/>
        <v>0.584430042794016</v>
      </c>
      <c r="S1958">
        <f t="shared" si="460"/>
        <v>5.0609723438034841E-4</v>
      </c>
      <c r="T1958">
        <f>S1958*'Exhaust Gas Math'!$C$14</f>
        <v>5.9958225305489451E-4</v>
      </c>
      <c r="U1958">
        <f>(T1958/'Exhaust Gas Math'!$B$14)+('Exhaust Gas Math'!$D$10)</f>
        <v>2.1137253649470781E-2</v>
      </c>
      <c r="V1958">
        <f>('Exhaust Gas Math'!$E$10*(2.53982214E-12*V1957^4 - 0.0000000071629564556*V1957^3 + 7.56281407226508E-06*V1957^2 - 0.00322508455050905*V1957 + 1.62997098133725)*$B$24+T1958*'Exhaust Gas Math'!$D$14*$B$23)/('Exhaust Gas Math'!$E$10*(2.53982214E-12*V1957^4 - 0.0000000071629564556*V1957^3 + 7.56281407226508E-06*V1957^2 - 0.00322508455050905*V1957 + 1.62997098133725)+T1958*'Exhaust Gas Math'!$D$14)</f>
        <v>310.7359195781562</v>
      </c>
      <c r="W1958">
        <f>(353.3116967483*V1958^-1.0020802909)*('Exhaust Gas Math'!$E$10/(T1958+'Exhaust Gas Math'!$E$10))+(357.4500179626*V1958^-1.0038444015 )*(T1958/(T1958+'Exhaust Gas Math'!$E$10))</f>
        <v>1.1252085371307217</v>
      </c>
      <c r="X1958">
        <f t="shared" si="461"/>
        <v>37.889902297747547</v>
      </c>
      <c r="Y1958">
        <f t="shared" si="462"/>
        <v>114207.95354210063</v>
      </c>
      <c r="Z1958">
        <f t="shared" si="463"/>
        <v>101325</v>
      </c>
    </row>
    <row r="1959" spans="5:26" x14ac:dyDescent="0.2">
      <c r="E1959">
        <f t="shared" si="450"/>
        <v>0.24424999999998695</v>
      </c>
      <c r="F1959">
        <f t="shared" si="451"/>
        <v>101325</v>
      </c>
      <c r="H1959">
        <f t="shared" si="464"/>
        <v>0.24424999999998695</v>
      </c>
      <c r="I1959">
        <f t="shared" si="452"/>
        <v>203.99999999937427</v>
      </c>
      <c r="J1959">
        <f t="shared" si="453"/>
        <v>6.0659391007411377E-2</v>
      </c>
      <c r="K1959">
        <f t="shared" si="454"/>
        <v>-10.801676516987312</v>
      </c>
      <c r="L1959">
        <f t="shared" si="455"/>
        <v>4.6973630926162911E-4</v>
      </c>
      <c r="M1959">
        <f>J1959/SQRT('Exhaust Gas Math'!$E$14*$B$21*$B$23)</f>
        <v>1.0297892539769186E-3</v>
      </c>
      <c r="N1959">
        <f t="shared" si="456"/>
        <v>6.0328632872127225E-2</v>
      </c>
      <c r="O1959">
        <f t="shared" si="457"/>
        <v>4.2762252705888E-4</v>
      </c>
      <c r="P1959">
        <f t="shared" si="458"/>
        <v>1</v>
      </c>
      <c r="Q1959">
        <f>($B$16/2)*(COS((ACOS((2*'Intake Valve Fxn Scratch'!$B$1)/$B$16-1)/($B$17/2))*(I1959-($B$17/2)))+1)*P1959</f>
        <v>4.0070438345124375E-3</v>
      </c>
      <c r="R1959">
        <f t="shared" si="459"/>
        <v>0.52724260980426807</v>
      </c>
      <c r="S1959">
        <f t="shared" si="460"/>
        <v>5.1682480382418141E-4</v>
      </c>
      <c r="T1959">
        <f>S1959*'Exhaust Gas Math'!$C$14</f>
        <v>6.1229139236645676E-4</v>
      </c>
      <c r="U1959">
        <f>(T1959/'Exhaust Gas Math'!$B$14)+('Exhaust Gas Math'!$D$10)</f>
        <v>2.1575953660225432E-2</v>
      </c>
      <c r="V1959">
        <f>('Exhaust Gas Math'!$E$10*(2.53982214E-12*V1958^4 - 0.0000000071629564556*V1958^3 + 7.56281407226508E-06*V1958^2 - 0.00322508455050905*V1958 + 1.62997098133725)*$B$24+T1959*'Exhaust Gas Math'!$D$14*$B$23)/('Exhaust Gas Math'!$E$10*(2.53982214E-12*V1958^4 - 0.0000000071629564556*V1958^3 + 7.56281407226508E-06*V1958^2 - 0.00322508455050905*V1958 + 1.62997098133725)+T1959*'Exhaust Gas Math'!$D$14)</f>
        <v>310.47676082359851</v>
      </c>
      <c r="W1959">
        <f>(353.3116967483*V1959^-1.0020802909)*('Exhaust Gas Math'!$E$10/(T1959+'Exhaust Gas Math'!$E$10))+(357.4500179626*V1959^-1.0038444015 )*(T1959/(T1959+'Exhaust Gas Math'!$E$10))</f>
        <v>1.1261518352107993</v>
      </c>
      <c r="X1959">
        <f t="shared" si="461"/>
        <v>65.697567149102341</v>
      </c>
      <c r="Y1959">
        <f t="shared" si="462"/>
        <v>118571.14293664318</v>
      </c>
      <c r="Z1959">
        <f t="shared" si="463"/>
        <v>101325</v>
      </c>
    </row>
    <row r="1960" spans="5:26" x14ac:dyDescent="0.2">
      <c r="E1960">
        <f t="shared" si="450"/>
        <v>0.24437499999998694</v>
      </c>
      <c r="F1960">
        <f t="shared" si="451"/>
        <v>101325</v>
      </c>
      <c r="H1960">
        <f t="shared" si="464"/>
        <v>0.24437499999998694</v>
      </c>
      <c r="I1960">
        <f t="shared" si="452"/>
        <v>209.99999999937245</v>
      </c>
      <c r="J1960">
        <f t="shared" si="453"/>
        <v>5.9153005300140164E-2</v>
      </c>
      <c r="K1960">
        <f t="shared" si="454"/>
        <v>-13.278464948921162</v>
      </c>
      <c r="L1960">
        <f t="shared" si="455"/>
        <v>4.590587183367019E-4</v>
      </c>
      <c r="M1960">
        <f>J1960/SQRT('Exhaust Gas Math'!$E$14*$B$21*$B$23)</f>
        <v>1.004215970303451E-3</v>
      </c>
      <c r="N1960">
        <f t="shared" si="456"/>
        <v>6.1813705050801929E-2</v>
      </c>
      <c r="O1960">
        <f t="shared" si="457"/>
        <v>4.3814904303771498E-4</v>
      </c>
      <c r="P1960">
        <f t="shared" si="458"/>
        <v>1</v>
      </c>
      <c r="Q1960">
        <f>($B$16/2)*(COS((ACOS((2*'Intake Valve Fxn Scratch'!$B$1)/$B$16-1)/($B$17/2))*(I1960-($B$17/2)))+1)*P1960</f>
        <v>3.5696765587720797E-3</v>
      </c>
      <c r="R1960">
        <f t="shared" si="459"/>
        <v>0.46969428404895786</v>
      </c>
      <c r="S1960">
        <f t="shared" si="460"/>
        <v>5.2444240115721353E-4</v>
      </c>
      <c r="T1960">
        <f>S1960*'Exhaust Gas Math'!$C$14</f>
        <v>6.213160932767404E-4</v>
      </c>
      <c r="U1960">
        <f>(T1960/'Exhaust Gas Math'!$B$14)+('Exhaust Gas Math'!$D$10)</f>
        <v>2.188747250421175E-2</v>
      </c>
      <c r="V1960">
        <f>('Exhaust Gas Math'!$E$10*(2.53982214E-12*V1959^4 - 0.0000000071629564556*V1959^3 + 7.56281407226508E-06*V1959^2 - 0.00322508455050905*V1959 + 1.62997098133725)*$B$24+T1960*'Exhaust Gas Math'!$D$14*$B$23)/('Exhaust Gas Math'!$E$10*(2.53982214E-12*V1959^4 - 0.0000000071629564556*V1959^3 + 7.56281407226508E-06*V1959^2 - 0.00322508455050905*V1959 + 1.62997098133725)+T1960*'Exhaust Gas Math'!$D$14)</f>
        <v>310.29910852877231</v>
      </c>
      <c r="W1960">
        <f>(353.3116967483*V1960^-1.0020802909)*('Exhaust Gas Math'!$E$10/(T1960+'Exhaust Gas Math'!$E$10))+(357.4500179626*V1960^-1.0038444015 )*(T1960/(T1960+'Exhaust Gas Math'!$E$10))</f>
        <v>1.1267993748783116</v>
      </c>
      <c r="X1960">
        <f t="shared" si="461"/>
        <v>99.337298420618964</v>
      </c>
      <c r="Y1960">
        <f t="shared" si="462"/>
        <v>123010.43079210009</v>
      </c>
      <c r="Z1960">
        <f t="shared" si="463"/>
        <v>101325</v>
      </c>
    </row>
    <row r="1961" spans="5:26" x14ac:dyDescent="0.2">
      <c r="E1961">
        <f t="shared" si="450"/>
        <v>0.24449999999998692</v>
      </c>
      <c r="F1961">
        <f t="shared" si="451"/>
        <v>101325</v>
      </c>
      <c r="H1961">
        <f t="shared" si="464"/>
        <v>0.24449999999998692</v>
      </c>
      <c r="I1961">
        <f t="shared" si="452"/>
        <v>215.99999999937245</v>
      </c>
      <c r="J1961">
        <f t="shared" si="453"/>
        <v>5.7345838721890002E-2</v>
      </c>
      <c r="K1961">
        <f t="shared" si="454"/>
        <v>-15.609771740177239</v>
      </c>
      <c r="L1961">
        <f t="shared" si="455"/>
        <v>4.4624912690031579E-4</v>
      </c>
      <c r="M1961">
        <f>J1961/SQRT('Exhaust Gas Math'!$E$14*$B$21*$B$23)</f>
        <v>9.7353645487275914E-4</v>
      </c>
      <c r="N1961">
        <f t="shared" si="456"/>
        <v>6.2845765440025986E-2</v>
      </c>
      <c r="O1961">
        <f t="shared" si="457"/>
        <v>4.4546451250397672E-4</v>
      </c>
      <c r="P1961">
        <f t="shared" si="458"/>
        <v>1</v>
      </c>
      <c r="Q1961">
        <f>($B$16/2)*(COS((ACOS((2*'Intake Valve Fxn Scratch'!$B$1)/$B$16-1)/($B$17/2))*(I1961-($B$17/2)))+1)*P1961</f>
        <v>3.1353604614715331E-3</v>
      </c>
      <c r="R1961">
        <f t="shared" si="459"/>
        <v>0.41254742914099118</v>
      </c>
      <c r="S1961">
        <f t="shared" si="460"/>
        <v>5.2909220005304259E-4</v>
      </c>
      <c r="T1961">
        <f>S1961*'Exhaust Gas Math'!$C$14</f>
        <v>6.2682479142567782E-4</v>
      </c>
      <c r="U1961">
        <f>(T1961/'Exhaust Gas Math'!$B$14)+('Exhaust Gas Math'!$D$10)</f>
        <v>2.2077624321572377E-2</v>
      </c>
      <c r="V1961">
        <f>('Exhaust Gas Math'!$E$10*(2.53982214E-12*V1960^4 - 0.0000000071629564556*V1960^3 + 7.56281407226508E-06*V1960^2 - 0.00322508455050905*V1960 + 1.62997098133725)*$B$24+T1961*'Exhaust Gas Math'!$D$14*$B$23)/('Exhaust Gas Math'!$E$10*(2.53982214E-12*V1960^4 - 0.0000000071629564556*V1960^3 + 7.56281407226508E-06*V1960^2 - 0.00322508455050905*V1960 + 1.62997098133725)+T1961*'Exhaust Gas Math'!$D$14)</f>
        <v>310.19320645601147</v>
      </c>
      <c r="W1961">
        <f>(353.3116967483*V1961^-1.0020802909)*('Exhaust Gas Math'!$E$10/(T1961+'Exhaust Gas Math'!$E$10))+(357.4500179626*V1961^-1.0038444015 )*(T1961/(T1961+'Exhaust Gas Math'!$E$10))</f>
        <v>1.1271857400269918</v>
      </c>
      <c r="X1961">
        <f t="shared" si="461"/>
        <v>137.32784189467912</v>
      </c>
      <c r="Y1961">
        <f t="shared" si="462"/>
        <v>127597.23973472207</v>
      </c>
      <c r="Z1961">
        <f t="shared" si="463"/>
        <v>101325</v>
      </c>
    </row>
    <row r="1962" spans="5:26" x14ac:dyDescent="0.2">
      <c r="E1962">
        <f t="shared" si="450"/>
        <v>0.24462499999998691</v>
      </c>
      <c r="F1962">
        <f t="shared" si="451"/>
        <v>101325</v>
      </c>
      <c r="H1962">
        <f t="shared" si="464"/>
        <v>0.24462499999998691</v>
      </c>
      <c r="I1962">
        <f t="shared" si="452"/>
        <v>221.99999999937245</v>
      </c>
      <c r="J1962">
        <f t="shared" si="453"/>
        <v>5.5257690967866105E-2</v>
      </c>
      <c r="K1962">
        <f t="shared" si="454"/>
        <v>-17.77005460569324</v>
      </c>
      <c r="L1962">
        <f t="shared" si="455"/>
        <v>4.3144787951682705E-4</v>
      </c>
      <c r="M1962">
        <f>J1962/SQRT('Exhaust Gas Math'!$E$14*$B$21*$B$23)</f>
        <v>9.3808683887600249E-4</v>
      </c>
      <c r="N1962">
        <f t="shared" si="456"/>
        <v>6.3355736789075523E-2</v>
      </c>
      <c r="O1962">
        <f t="shared" si="457"/>
        <v>4.4907930081635936E-4</v>
      </c>
      <c r="P1962">
        <f t="shared" si="458"/>
        <v>1</v>
      </c>
      <c r="Q1962">
        <f>($B$16/2)*(COS((ACOS((2*'Intake Valve Fxn Scratch'!$B$1)/$B$16-1)/($B$17/2))*(I1962-($B$17/2)))+1)*P1962</f>
        <v>2.709849085998175E-3</v>
      </c>
      <c r="R1962">
        <f t="shared" si="459"/>
        <v>0.35655909026291777</v>
      </c>
      <c r="S1962">
        <f t="shared" si="460"/>
        <v>5.310779861483826E-4</v>
      </c>
      <c r="T1962">
        <f>S1962*'Exhaust Gas Math'!$C$14</f>
        <v>6.2917738697500301E-4</v>
      </c>
      <c r="U1962">
        <f>(T1962/'Exhaust Gas Math'!$B$14)+('Exhaust Gas Math'!$D$10)</f>
        <v>2.2158832314300207E-2</v>
      </c>
      <c r="V1962">
        <f>('Exhaust Gas Math'!$E$10*(2.53982214E-12*V1961^4 - 0.0000000071629564556*V1961^3 + 7.56281407226508E-06*V1961^2 - 0.00322508455050905*V1961 + 1.62997098133725)*$B$24+T1962*'Exhaust Gas Math'!$D$14*$B$23)/('Exhaust Gas Math'!$E$10*(2.53982214E-12*V1961^4 - 0.0000000071629564556*V1961^3 + 7.56281407226508E-06*V1961^2 - 0.00322508455050905*V1961 + 1.62997098133725)+T1962*'Exhaust Gas Math'!$D$14)</f>
        <v>310.14862761277692</v>
      </c>
      <c r="W1962">
        <f>(353.3116967483*V1962^-1.0020802909)*('Exhaust Gas Math'!$E$10/(T1962+'Exhaust Gas Math'!$E$10))+(357.4500179626*V1962^-1.0038444015 )*(T1962/(T1962+'Exhaust Gas Math'!$E$10))</f>
        <v>1.1273484574003918</v>
      </c>
      <c r="X1962">
        <f t="shared" si="461"/>
        <v>177.99413976847941</v>
      </c>
      <c r="Y1962">
        <f t="shared" si="462"/>
        <v>132440.9946753676</v>
      </c>
      <c r="Z1962">
        <f t="shared" si="463"/>
        <v>101325</v>
      </c>
    </row>
    <row r="1963" spans="5:26" x14ac:dyDescent="0.2">
      <c r="E1963">
        <f t="shared" si="450"/>
        <v>0.24474999999998689</v>
      </c>
      <c r="F1963">
        <f t="shared" si="451"/>
        <v>101325</v>
      </c>
      <c r="H1963">
        <f t="shared" si="464"/>
        <v>0.24474999999998689</v>
      </c>
      <c r="I1963">
        <f t="shared" si="452"/>
        <v>227.99999999937063</v>
      </c>
      <c r="J1963">
        <f t="shared" si="453"/>
        <v>5.2911440221833902E-2</v>
      </c>
      <c r="K1963">
        <f t="shared" si="454"/>
        <v>-19.735645034326829</v>
      </c>
      <c r="L1963">
        <f t="shared" si="455"/>
        <v>4.1481714174992467E-4</v>
      </c>
      <c r="M1963">
        <f>J1963/SQRT('Exhaust Gas Math'!$E$14*$B$21*$B$23)</f>
        <v>8.9825551572433936E-4</v>
      </c>
      <c r="N1963">
        <f t="shared" si="456"/>
        <v>6.3284913265690829E-2</v>
      </c>
      <c r="O1963">
        <f t="shared" si="457"/>
        <v>4.4857728821300449E-4</v>
      </c>
      <c r="P1963">
        <f t="shared" si="458"/>
        <v>1</v>
      </c>
      <c r="Q1963">
        <f>($B$16/2)*(COS((ACOS((2*'Intake Valve Fxn Scratch'!$B$1)/$B$16-1)/($B$17/2))*(I1963-($B$17/2)))+1)*P1963</f>
        <v>2.2987793363853128E-3</v>
      </c>
      <c r="R1963">
        <f t="shared" si="459"/>
        <v>0.30247096531385692</v>
      </c>
      <c r="S1963">
        <f t="shared" si="460"/>
        <v>5.3084403973262164E-4</v>
      </c>
      <c r="T1963">
        <f>S1963*'Exhaust Gas Math'!$C$14</f>
        <v>6.2890022656090236E-4</v>
      </c>
      <c r="U1963">
        <f>(T1963/'Exhaust Gas Math'!$B$14)+('Exhaust Gas Math'!$D$10)</f>
        <v>2.2149265161587033E-2</v>
      </c>
      <c r="V1963">
        <f>('Exhaust Gas Math'!$E$10*(2.53982214E-12*V1962^4 - 0.0000000071629564556*V1962^3 + 7.56281407226508E-06*V1962^2 - 0.00322508455050905*V1962 + 1.62997098133725)*$B$24+T1963*'Exhaust Gas Math'!$D$14*$B$23)/('Exhaust Gas Math'!$E$10*(2.53982214E-12*V1962^4 - 0.0000000071629564556*V1962^3 + 7.56281407226508E-06*V1962^2 - 0.00322508455050905*V1962 + 1.62997098133725)+T1963*'Exhaust Gas Math'!$D$14)</f>
        <v>310.15403660183665</v>
      </c>
      <c r="W1963">
        <f>(353.3116967483*V1963^-1.0020802909)*('Exhaust Gas Math'!$E$10/(T1963+'Exhaust Gas Math'!$E$10))+(357.4500179626*V1963^-1.0038444015 )*(T1963/(T1963+'Exhaust Gas Math'!$E$10))</f>
        <v>1.127328711859569</v>
      </c>
      <c r="X1963">
        <f t="shared" si="461"/>
        <v>219.54483437839713</v>
      </c>
      <c r="Y1963">
        <f t="shared" si="462"/>
        <v>137693.71052519602</v>
      </c>
      <c r="Z1963">
        <f t="shared" si="463"/>
        <v>101325</v>
      </c>
    </row>
    <row r="1964" spans="5:26" x14ac:dyDescent="0.2">
      <c r="E1964">
        <f t="shared" si="450"/>
        <v>0.24487499999998688</v>
      </c>
      <c r="F1964">
        <f t="shared" si="451"/>
        <v>101325</v>
      </c>
      <c r="H1964">
        <f t="shared" si="464"/>
        <v>0.24487499999998688</v>
      </c>
      <c r="I1964">
        <f t="shared" si="452"/>
        <v>233.99999999937063</v>
      </c>
      <c r="J1964">
        <f t="shared" si="453"/>
        <v>5.0332792497952729E-2</v>
      </c>
      <c r="K1964">
        <f t="shared" si="454"/>
        <v>-21.485007606014594</v>
      </c>
      <c r="L1964">
        <f t="shared" si="455"/>
        <v>3.9653912344279755E-4</v>
      </c>
      <c r="M1964">
        <f>J1964/SQRT('Exhaust Gas Math'!$E$14*$B$21*$B$23)</f>
        <v>8.5447888572948117E-4</v>
      </c>
      <c r="N1964">
        <f t="shared" si="456"/>
        <v>6.2589395196762349E-2</v>
      </c>
      <c r="O1964">
        <f t="shared" si="457"/>
        <v>4.4364730422214035E-4</v>
      </c>
      <c r="P1964">
        <f t="shared" si="458"/>
        <v>1</v>
      </c>
      <c r="Q1964">
        <f>($B$16/2)*(COS((ACOS((2*'Intake Valve Fxn Scratch'!$B$1)/$B$16-1)/($B$17/2))*(I1964-($B$17/2)))+1)*P1964</f>
        <v>1.9075968031928476E-3</v>
      </c>
      <c r="R1964">
        <f t="shared" si="459"/>
        <v>0.25099957936747996</v>
      </c>
      <c r="S1964">
        <f t="shared" si="460"/>
        <v>5.2893754071577125E-4</v>
      </c>
      <c r="T1964">
        <f>S1964*'Exhaust Gas Math'!$C$14</f>
        <v>6.2664156380142356E-4</v>
      </c>
      <c r="U1964">
        <f>(T1964/'Exhaust Gas Math'!$B$14)+('Exhaust Gas Math'!$D$10)</f>
        <v>2.2071299584801436E-2</v>
      </c>
      <c r="V1964">
        <f>('Exhaust Gas Math'!$E$10*(2.53982214E-12*V1963^4 - 0.0000000071629564556*V1963^3 + 7.56281407226508E-06*V1963^2 - 0.00322508455050905*V1963 + 1.62997098133725)*$B$24+T1964*'Exhaust Gas Math'!$D$14*$B$23)/('Exhaust Gas Math'!$E$10*(2.53982214E-12*V1963^4 - 0.0000000071629564556*V1963^3 + 7.56281407226508E-06*V1963^2 - 0.00322508455050905*V1963 + 1.62997098133725)+T1964*'Exhaust Gas Math'!$D$14)</f>
        <v>310.19716169888528</v>
      </c>
      <c r="W1964">
        <f>(353.3116967483*V1964^-1.0020802909)*('Exhaust Gas Math'!$E$10/(T1964+'Exhaust Gas Math'!$E$10))+(357.4500179626*V1964^-1.0038444015 )*(T1964/(T1964+'Exhaust Gas Math'!$E$10))</f>
        <v>1.1271713061267283</v>
      </c>
      <c r="X1964">
        <f t="shared" si="461"/>
        <v>260.15426638606976</v>
      </c>
      <c r="Y1964">
        <f t="shared" si="462"/>
        <v>143553.47866789796</v>
      </c>
      <c r="Z1964">
        <f t="shared" si="463"/>
        <v>101325</v>
      </c>
    </row>
    <row r="1965" spans="5:26" x14ac:dyDescent="0.2">
      <c r="E1965">
        <f t="shared" si="450"/>
        <v>0.24499999999998687</v>
      </c>
      <c r="F1965">
        <f t="shared" si="451"/>
        <v>101325</v>
      </c>
      <c r="H1965">
        <f t="shared" si="464"/>
        <v>0.24499999999998687</v>
      </c>
      <c r="I1965">
        <f t="shared" si="452"/>
        <v>239.99999999936881</v>
      </c>
      <c r="J1965">
        <f t="shared" si="453"/>
        <v>4.7550000000301532E-2</v>
      </c>
      <c r="K1965">
        <f t="shared" si="454"/>
        <v>-22.998975938344039</v>
      </c>
      <c r="L1965">
        <f t="shared" si="455"/>
        <v>3.7681408238893514E-4</v>
      </c>
      <c r="M1965">
        <f>J1965/SQRT('Exhaust Gas Math'!$E$14*$B$21*$B$23)</f>
        <v>8.0723657481048992E-4</v>
      </c>
      <c r="N1965">
        <f t="shared" si="456"/>
        <v>6.1244119152499263E-2</v>
      </c>
      <c r="O1965">
        <f t="shared" si="457"/>
        <v>4.3411169377893837E-4</v>
      </c>
      <c r="P1965">
        <f t="shared" si="458"/>
        <v>1</v>
      </c>
      <c r="Q1965">
        <f>($B$16/2)*(COS((ACOS((2*'Intake Valve Fxn Scratch'!$B$1)/$B$16-1)/($B$17/2))*(I1965-($B$17/2)))+1)*P1965</f>
        <v>1.5414836237883458E-3</v>
      </c>
      <c r="R1965">
        <f t="shared" si="459"/>
        <v>0.20282679260372971</v>
      </c>
      <c r="S1965">
        <f t="shared" si="460"/>
        <v>5.25957707845019E-4</v>
      </c>
      <c r="T1965">
        <f>S1965*'Exhaust Gas Math'!$C$14</f>
        <v>6.2311130363598287E-4</v>
      </c>
      <c r="U1965">
        <f>(T1965/'Exhaust Gas Math'!$B$14)+('Exhaust Gas Math'!$D$10)</f>
        <v>2.1949440414437586E-2</v>
      </c>
      <c r="V1965">
        <f>('Exhaust Gas Math'!$E$10*(2.53982214E-12*V1964^4 - 0.0000000071629564556*V1964^3 + 7.56281407226508E-06*V1964^2 - 0.00322508455050905*V1964 + 1.62997098133725)*$B$24+T1965*'Exhaust Gas Math'!$D$14*$B$23)/('Exhaust Gas Math'!$E$10*(2.53982214E-12*V1964^4 - 0.0000000071629564556*V1964^3 + 7.56281407226508E-06*V1964^2 - 0.00322508455050905*V1964 + 1.62997098133725)+T1965*'Exhaust Gas Math'!$D$14)</f>
        <v>310.26507546836206</v>
      </c>
      <c r="W1965">
        <f>(353.3116967483*V1965^-1.0020802909)*('Exhaust Gas Math'!$E$10/(T1965+'Exhaust Gas Math'!$E$10))+(357.4500179626*V1965^-1.0038444015 )*(T1965/(T1965+'Exhaust Gas Math'!$E$10))</f>
        <v>1.1269235109748945</v>
      </c>
      <c r="X1965">
        <f t="shared" si="461"/>
        <v>298.04472634315704</v>
      </c>
      <c r="Y1965">
        <f t="shared" si="462"/>
        <v>150266.87617936413</v>
      </c>
      <c r="Z1965">
        <f t="shared" si="463"/>
        <v>101325</v>
      </c>
    </row>
    <row r="1966" spans="5:26" x14ac:dyDescent="0.2">
      <c r="E1966">
        <f t="shared" si="450"/>
        <v>0.24512499999998685</v>
      </c>
      <c r="F1966">
        <f t="shared" si="451"/>
        <v>101325</v>
      </c>
      <c r="H1966">
        <f t="shared" si="464"/>
        <v>0.24512499999998685</v>
      </c>
      <c r="I1966">
        <f t="shared" si="452"/>
        <v>245.99999999936881</v>
      </c>
      <c r="J1966">
        <f t="shared" si="453"/>
        <v>4.4593551585821338E-2</v>
      </c>
      <c r="K1966">
        <f t="shared" si="454"/>
        <v>-24.260962677447925</v>
      </c>
      <c r="L1966">
        <f t="shared" si="455"/>
        <v>3.5585813026585401E-4</v>
      </c>
      <c r="M1966">
        <f>J1966/SQRT('Exhaust Gas Math'!$E$14*$B$21*$B$23)</f>
        <v>7.5704617961188292E-4</v>
      </c>
      <c r="N1966">
        <f t="shared" si="456"/>
        <v>5.9246088902595834E-2</v>
      </c>
      <c r="O1966">
        <f t="shared" si="457"/>
        <v>4.1994921894854091E-4</v>
      </c>
      <c r="P1966">
        <f t="shared" si="458"/>
        <v>1</v>
      </c>
      <c r="Q1966">
        <f>($B$16/2)*(COS((ACOS((2*'Intake Valve Fxn Scratch'!$B$1)/$B$16-1)/($B$17/2))*(I1966-($B$17/2)))+1)*P1966</f>
        <v>1.2052898326866254E-3</v>
      </c>
      <c r="R1966">
        <f t="shared" si="459"/>
        <v>0.15859076745876649</v>
      </c>
      <c r="S1966">
        <f t="shared" si="460"/>
        <v>5.2249723747652035E-4</v>
      </c>
      <c r="T1966">
        <f>S1966*'Exhaust Gas Math'!$C$14</f>
        <v>6.1901162381316284E-4</v>
      </c>
      <c r="U1966">
        <f>(T1966/'Exhaust Gas Math'!$B$14)+('Exhaust Gas Math'!$D$10)</f>
        <v>2.1807925750204928E-2</v>
      </c>
      <c r="V1966">
        <f>('Exhaust Gas Math'!$E$10*(2.53982214E-12*V1965^4 - 0.0000000071629564556*V1965^3 + 7.56281407226508E-06*V1965^2 - 0.00322508455050905*V1965 + 1.62997098133725)*$B$24+T1966*'Exhaust Gas Math'!$D$14*$B$23)/('Exhaust Gas Math'!$E$10*(2.53982214E-12*V1965^4 - 0.0000000071629564556*V1965^3 + 7.56281407226508E-06*V1965^2 - 0.00322508455050905*V1965 + 1.62997098133725)+T1966*'Exhaust Gas Math'!$D$14)</f>
        <v>310.34484558850892</v>
      </c>
      <c r="W1966">
        <f>(353.3116967483*V1966^-1.0020802909)*('Exhaust Gas Math'!$E$10/(T1966+'Exhaust Gas Math'!$E$10))+(357.4500179626*V1966^-1.0038444015 )*(T1966/(T1966+'Exhaust Gas Math'!$E$10))</f>
        <v>1.1266325946186373</v>
      </c>
      <c r="X1966">
        <f t="shared" si="461"/>
        <v>331.56476734710623</v>
      </c>
      <c r="Y1966">
        <f t="shared" si="462"/>
        <v>158130.64481097966</v>
      </c>
      <c r="Z1966">
        <f t="shared" si="463"/>
        <v>101325</v>
      </c>
    </row>
    <row r="1967" spans="5:26" x14ac:dyDescent="0.2">
      <c r="E1967">
        <f t="shared" si="450"/>
        <v>0.24524999999998684</v>
      </c>
      <c r="F1967">
        <f t="shared" si="451"/>
        <v>101325</v>
      </c>
      <c r="H1967">
        <f t="shared" si="464"/>
        <v>0.24524999999998684</v>
      </c>
      <c r="I1967">
        <f t="shared" si="452"/>
        <v>251.99999999936881</v>
      </c>
      <c r="J1967">
        <f t="shared" si="453"/>
        <v>4.1495838722017793E-2</v>
      </c>
      <c r="K1967">
        <f t="shared" si="454"/>
        <v>-25.257141232524923</v>
      </c>
      <c r="L1967">
        <f t="shared" si="455"/>
        <v>3.9769296294121147E-5</v>
      </c>
      <c r="M1967">
        <f>J1967/SQRT('Exhaust Gas Math'!$E$14*$B$21*$B$23)</f>
        <v>7.044575966064716E-4</v>
      </c>
      <c r="N1967">
        <f t="shared" si="456"/>
        <v>5.6616440724570664E-2</v>
      </c>
      <c r="O1967">
        <f t="shared" si="457"/>
        <v>0</v>
      </c>
      <c r="P1967">
        <f t="shared" si="458"/>
        <v>0</v>
      </c>
      <c r="Q1967">
        <f>($B$16/2)*(COS((ACOS((2*'Intake Valve Fxn Scratch'!$B$1)/$B$16-1)/($B$17/2))*(I1967-($B$17/2)))+1)*P1967</f>
        <v>0</v>
      </c>
      <c r="R1967">
        <f t="shared" si="459"/>
        <v>0</v>
      </c>
      <c r="S1967">
        <f t="shared" si="460"/>
        <v>0</v>
      </c>
      <c r="T1967">
        <f>S1967*'Exhaust Gas Math'!$C$14</f>
        <v>0</v>
      </c>
      <c r="U1967">
        <f>(T1967/'Exhaust Gas Math'!$B$14)+('Exhaust Gas Math'!$D$10)</f>
        <v>4.4059320573952224E-4</v>
      </c>
      <c r="V1967">
        <f>('Exhaust Gas Math'!$E$10*(2.53982214E-12*V1966^4 - 0.0000000071629564556*V1966^3 + 7.56281407226508E-06*V1966^2 - 0.00322508455050905*V1966 + 1.62997098133725)*$B$24+T1967*'Exhaust Gas Math'!$D$14*$B$23)/('Exhaust Gas Math'!$E$10*(2.53982214E-12*V1966^4 - 0.0000000071629564556*V1966^3 + 7.56281407226508E-06*V1966^2 - 0.00322508455050905*V1966 + 1.62997098133725)+T1967*'Exhaust Gas Math'!$D$14)</f>
        <v>1100</v>
      </c>
      <c r="W1967">
        <f>(353.3116967483*V1967^-1.0020802909)*('Exhaust Gas Math'!$E$10/(T1967+'Exhaust Gas Math'!$E$10))+(357.4500179626*V1967^-1.0038444015 )*(T1967/(T1967+'Exhaust Gas Math'!$E$10))</f>
        <v>0.31654710700089367</v>
      </c>
      <c r="X1967">
        <f t="shared" si="461"/>
        <v>0</v>
      </c>
      <c r="Y1967">
        <f t="shared" si="462"/>
        <v>101325</v>
      </c>
      <c r="Z1967">
        <f t="shared" si="463"/>
        <v>101325</v>
      </c>
    </row>
    <row r="1968" spans="5:26" x14ac:dyDescent="0.2">
      <c r="E1968">
        <f t="shared" si="450"/>
        <v>0.24537499999998683</v>
      </c>
      <c r="F1968">
        <f t="shared" si="451"/>
        <v>101325</v>
      </c>
      <c r="H1968">
        <f t="shared" si="464"/>
        <v>0.24537499999998683</v>
      </c>
      <c r="I1968">
        <f t="shared" si="452"/>
        <v>257.99999999936699</v>
      </c>
      <c r="J1968">
        <f t="shared" si="453"/>
        <v>3.8290800599264804E-2</v>
      </c>
      <c r="K1968">
        <f t="shared" si="454"/>
        <v>-25.976597262861862</v>
      </c>
      <c r="L1968">
        <f t="shared" si="455"/>
        <v>3.9769296294121147E-5</v>
      </c>
      <c r="M1968">
        <f>J1968/SQRT('Exhaust Gas Math'!$E$14*$B$21*$B$23)</f>
        <v>6.5004699731453135E-4</v>
      </c>
      <c r="N1968">
        <f t="shared" si="456"/>
        <v>5.3401053070316104E-2</v>
      </c>
      <c r="O1968">
        <f t="shared" si="457"/>
        <v>0</v>
      </c>
      <c r="P1968">
        <f t="shared" si="458"/>
        <v>0</v>
      </c>
      <c r="Q1968">
        <f>($B$16/2)*(COS((ACOS((2*'Intake Valve Fxn Scratch'!$B$1)/$B$16-1)/($B$17/2))*(I1968-($B$17/2)))+1)*P1968</f>
        <v>0</v>
      </c>
      <c r="R1968">
        <f t="shared" si="459"/>
        <v>0</v>
      </c>
      <c r="S1968">
        <f t="shared" si="460"/>
        <v>0</v>
      </c>
      <c r="T1968">
        <f>S1968*'Exhaust Gas Math'!$C$14</f>
        <v>0</v>
      </c>
      <c r="U1968">
        <f>(T1968/'Exhaust Gas Math'!$B$14)+('Exhaust Gas Math'!$D$10)</f>
        <v>4.4059320573952224E-4</v>
      </c>
      <c r="V1968">
        <f>('Exhaust Gas Math'!$E$10*(2.53982214E-12*V1967^4 - 0.0000000071629564556*V1967^3 + 7.56281407226508E-06*V1967^2 - 0.00322508455050905*V1967 + 1.62997098133725)*$B$24+T1968*'Exhaust Gas Math'!$D$14*$B$23)/('Exhaust Gas Math'!$E$10*(2.53982214E-12*V1967^4 - 0.0000000071629564556*V1967^3 + 7.56281407226508E-06*V1967^2 - 0.00322508455050905*V1967 + 1.62997098133725)+T1968*'Exhaust Gas Math'!$D$14)</f>
        <v>1100</v>
      </c>
      <c r="W1968">
        <f>(353.3116967483*V1968^-1.0020802909)*('Exhaust Gas Math'!$E$10/(T1968+'Exhaust Gas Math'!$E$10))+(357.4500179626*V1968^-1.0038444015 )*(T1968/(T1968+'Exhaust Gas Math'!$E$10))</f>
        <v>0.31654710700089367</v>
      </c>
      <c r="X1968">
        <f t="shared" si="461"/>
        <v>0</v>
      </c>
      <c r="Y1968">
        <f t="shared" si="462"/>
        <v>101325</v>
      </c>
      <c r="Z1968">
        <f t="shared" si="463"/>
        <v>101325</v>
      </c>
    </row>
    <row r="1969" spans="5:26" x14ac:dyDescent="0.2">
      <c r="E1969">
        <f t="shared" si="450"/>
        <v>0.24549999999998681</v>
      </c>
      <c r="F1969">
        <f t="shared" si="451"/>
        <v>101325</v>
      </c>
      <c r="H1969">
        <f t="shared" si="464"/>
        <v>0.24549999999998681</v>
      </c>
      <c r="I1969">
        <f t="shared" si="452"/>
        <v>263.99999999936699</v>
      </c>
      <c r="J1969">
        <f t="shared" si="453"/>
        <v>3.50135522859326E-2</v>
      </c>
      <c r="K1969">
        <f t="shared" si="454"/>
        <v>-26.411448257634508</v>
      </c>
      <c r="L1969">
        <f t="shared" si="455"/>
        <v>3.9769296294121147E-5</v>
      </c>
      <c r="M1969">
        <f>J1969/SQRT('Exhaust Gas Math'!$E$14*$B$21*$B$23)</f>
        <v>5.9441051564805461E-4</v>
      </c>
      <c r="N1969">
        <f t="shared" si="456"/>
        <v>4.9669531179300661E-2</v>
      </c>
      <c r="O1969">
        <f t="shared" si="457"/>
        <v>0</v>
      </c>
      <c r="P1969">
        <f t="shared" si="458"/>
        <v>0</v>
      </c>
      <c r="Q1969">
        <f>($B$16/2)*(COS((ACOS((2*'Intake Valve Fxn Scratch'!$B$1)/$B$16-1)/($B$17/2))*(I1969-($B$17/2)))+1)*P1969</f>
        <v>0</v>
      </c>
      <c r="R1969">
        <f t="shared" si="459"/>
        <v>0</v>
      </c>
      <c r="S1969">
        <f t="shared" si="460"/>
        <v>0</v>
      </c>
      <c r="T1969">
        <f>S1969*'Exhaust Gas Math'!$C$14</f>
        <v>0</v>
      </c>
      <c r="U1969">
        <f>(T1969/'Exhaust Gas Math'!$B$14)+('Exhaust Gas Math'!$D$10)</f>
        <v>4.4059320573952224E-4</v>
      </c>
      <c r="V1969">
        <f>('Exhaust Gas Math'!$E$10*(2.53982214E-12*V1968^4 - 0.0000000071629564556*V1968^3 + 7.56281407226508E-06*V1968^2 - 0.00322508455050905*V1968 + 1.62997098133725)*$B$24+T1969*'Exhaust Gas Math'!$D$14*$B$23)/('Exhaust Gas Math'!$E$10*(2.53982214E-12*V1968^4 - 0.0000000071629564556*V1968^3 + 7.56281407226508E-06*V1968^2 - 0.00322508455050905*V1968 + 1.62997098133725)+T1969*'Exhaust Gas Math'!$D$14)</f>
        <v>1100</v>
      </c>
      <c r="W1969">
        <f>(353.3116967483*V1969^-1.0020802909)*('Exhaust Gas Math'!$E$10/(T1969+'Exhaust Gas Math'!$E$10))+(357.4500179626*V1969^-1.0038444015 )*(T1969/(T1969+'Exhaust Gas Math'!$E$10))</f>
        <v>0.31654710700089367</v>
      </c>
      <c r="X1969">
        <f t="shared" si="461"/>
        <v>0</v>
      </c>
      <c r="Y1969">
        <f t="shared" si="462"/>
        <v>101325</v>
      </c>
      <c r="Z1969">
        <f t="shared" si="463"/>
        <v>101325</v>
      </c>
    </row>
    <row r="1970" spans="5:26" x14ac:dyDescent="0.2">
      <c r="E1970">
        <f t="shared" si="450"/>
        <v>0.2456249999999868</v>
      </c>
      <c r="F1970">
        <f t="shared" si="451"/>
        <v>101325</v>
      </c>
      <c r="H1970">
        <f t="shared" si="464"/>
        <v>0.2456249999999868</v>
      </c>
      <c r="I1970">
        <f t="shared" si="452"/>
        <v>269.99999999936699</v>
      </c>
      <c r="J1970">
        <f t="shared" si="453"/>
        <v>3.1700000000350337E-2</v>
      </c>
      <c r="K1970">
        <f t="shared" si="454"/>
        <v>-26.556929898345718</v>
      </c>
      <c r="L1970">
        <f t="shared" si="455"/>
        <v>3.9769296294121147E-5</v>
      </c>
      <c r="M1970">
        <f>J1970/SQRT('Exhaust Gas Math'!$E$14*$B$21*$B$23)</f>
        <v>5.3815771654286144E-4</v>
      </c>
      <c r="N1970">
        <f t="shared" si="456"/>
        <v>4.5512549562069536E-2</v>
      </c>
      <c r="O1970">
        <f t="shared" si="457"/>
        <v>0</v>
      </c>
      <c r="P1970">
        <f t="shared" si="458"/>
        <v>0</v>
      </c>
      <c r="Q1970">
        <f>($B$16/2)*(COS((ACOS((2*'Intake Valve Fxn Scratch'!$B$1)/$B$16-1)/($B$17/2))*(I1970-($B$17/2)))+1)*P1970</f>
        <v>0</v>
      </c>
      <c r="R1970">
        <f t="shared" si="459"/>
        <v>0</v>
      </c>
      <c r="S1970">
        <f t="shared" si="460"/>
        <v>0</v>
      </c>
      <c r="T1970">
        <f>S1970*'Exhaust Gas Math'!$C$14</f>
        <v>0</v>
      </c>
      <c r="U1970">
        <f>(T1970/'Exhaust Gas Math'!$B$14)+('Exhaust Gas Math'!$D$10)</f>
        <v>4.4059320573952224E-4</v>
      </c>
      <c r="V1970">
        <f>('Exhaust Gas Math'!$E$10*(2.53982214E-12*V1969^4 - 0.0000000071629564556*V1969^3 + 7.56281407226508E-06*V1969^2 - 0.00322508455050905*V1969 + 1.62997098133725)*$B$24+T1970*'Exhaust Gas Math'!$D$14*$B$23)/('Exhaust Gas Math'!$E$10*(2.53982214E-12*V1969^4 - 0.0000000071629564556*V1969^3 + 7.56281407226508E-06*V1969^2 - 0.00322508455050905*V1969 + 1.62997098133725)+T1970*'Exhaust Gas Math'!$D$14)</f>
        <v>1100</v>
      </c>
      <c r="W1970">
        <f>(353.3116967483*V1970^-1.0020802909)*('Exhaust Gas Math'!$E$10/(T1970+'Exhaust Gas Math'!$E$10))+(357.4500179626*V1970^-1.0038444015 )*(T1970/(T1970+'Exhaust Gas Math'!$E$10))</f>
        <v>0.31654710700089367</v>
      </c>
      <c r="X1970">
        <f t="shared" si="461"/>
        <v>0</v>
      </c>
      <c r="Y1970">
        <f t="shared" si="462"/>
        <v>101325</v>
      </c>
      <c r="Z1970">
        <f t="shared" si="463"/>
        <v>101325</v>
      </c>
    </row>
    <row r="1971" spans="5:26" x14ac:dyDescent="0.2">
      <c r="E1971">
        <f t="shared" si="450"/>
        <v>0.24574999999998678</v>
      </c>
      <c r="F1971">
        <f t="shared" si="451"/>
        <v>101325</v>
      </c>
      <c r="H1971">
        <f t="shared" si="464"/>
        <v>0.24574999999998678</v>
      </c>
      <c r="I1971">
        <f t="shared" si="452"/>
        <v>275.99999999936517</v>
      </c>
      <c r="J1971">
        <f t="shared" si="453"/>
        <v>2.8386447714764233E-2</v>
      </c>
      <c r="K1971">
        <f t="shared" si="454"/>
        <v>-26.411448257695866</v>
      </c>
      <c r="L1971">
        <f t="shared" si="455"/>
        <v>3.9769296294121147E-5</v>
      </c>
      <c r="M1971">
        <f>J1971/SQRT('Exhaust Gas Math'!$E$14*$B$21*$B$23)</f>
        <v>4.8190491743760311E-4</v>
      </c>
      <c r="N1971">
        <f t="shared" si="456"/>
        <v>4.1037700628625683E-2</v>
      </c>
      <c r="O1971">
        <f t="shared" si="457"/>
        <v>0</v>
      </c>
      <c r="P1971">
        <f t="shared" si="458"/>
        <v>0</v>
      </c>
      <c r="Q1971">
        <f>($B$16/2)*(COS((ACOS((2*'Intake Valve Fxn Scratch'!$B$1)/$B$16-1)/($B$17/2))*(I1971-($B$17/2)))+1)*P1971</f>
        <v>0</v>
      </c>
      <c r="R1971">
        <f t="shared" si="459"/>
        <v>0</v>
      </c>
      <c r="S1971">
        <f t="shared" si="460"/>
        <v>0</v>
      </c>
      <c r="T1971">
        <f>S1971*'Exhaust Gas Math'!$C$14</f>
        <v>0</v>
      </c>
      <c r="U1971">
        <f>(T1971/'Exhaust Gas Math'!$B$14)+('Exhaust Gas Math'!$D$10)</f>
        <v>4.4059320573952224E-4</v>
      </c>
      <c r="V1971">
        <f>('Exhaust Gas Math'!$E$10*(2.53982214E-12*V1970^4 - 0.0000000071629564556*V1970^3 + 7.56281407226508E-06*V1970^2 - 0.00322508455050905*V1970 + 1.62997098133725)*$B$24+T1971*'Exhaust Gas Math'!$D$14*$B$23)/('Exhaust Gas Math'!$E$10*(2.53982214E-12*V1970^4 - 0.0000000071629564556*V1970^3 + 7.56281407226508E-06*V1970^2 - 0.00322508455050905*V1970 + 1.62997098133725)+T1971*'Exhaust Gas Math'!$D$14)</f>
        <v>1100</v>
      </c>
      <c r="W1971">
        <f>(353.3116967483*V1971^-1.0020802909)*('Exhaust Gas Math'!$E$10/(T1971+'Exhaust Gas Math'!$E$10))+(357.4500179626*V1971^-1.0038444015 )*(T1971/(T1971+'Exhaust Gas Math'!$E$10))</f>
        <v>0.31654710700089367</v>
      </c>
      <c r="X1971">
        <f t="shared" si="461"/>
        <v>0</v>
      </c>
      <c r="Y1971">
        <f t="shared" si="462"/>
        <v>101325</v>
      </c>
      <c r="Z1971">
        <f t="shared" si="463"/>
        <v>101325</v>
      </c>
    </row>
    <row r="1972" spans="5:26" x14ac:dyDescent="0.2">
      <c r="E1972">
        <f t="shared" si="450"/>
        <v>0.24587499999998677</v>
      </c>
      <c r="F1972">
        <f t="shared" si="451"/>
        <v>101325</v>
      </c>
      <c r="H1972">
        <f t="shared" si="464"/>
        <v>0.24587499999998677</v>
      </c>
      <c r="I1972">
        <f t="shared" si="452"/>
        <v>281.99999999936517</v>
      </c>
      <c r="J1972">
        <f t="shared" si="453"/>
        <v>2.5109199401420555E-2</v>
      </c>
      <c r="K1972">
        <f t="shared" si="454"/>
        <v>-25.976597262983905</v>
      </c>
      <c r="L1972">
        <f t="shared" si="455"/>
        <v>3.9769296294121147E-5</v>
      </c>
      <c r="M1972">
        <f>J1972/SQRT('Exhaust Gas Math'!$E$14*$B$21*$B$23)</f>
        <v>4.2626843577093165E-4</v>
      </c>
      <c r="N1972">
        <f t="shared" si="456"/>
        <v>3.6364153775150246E-2</v>
      </c>
      <c r="O1972">
        <f t="shared" si="457"/>
        <v>0</v>
      </c>
      <c r="P1972">
        <f t="shared" si="458"/>
        <v>0</v>
      </c>
      <c r="Q1972">
        <f>($B$16/2)*(COS((ACOS((2*'Intake Valve Fxn Scratch'!$B$1)/$B$16-1)/($B$17/2))*(I1972-($B$17/2)))+1)*P1972</f>
        <v>0</v>
      </c>
      <c r="R1972">
        <f t="shared" si="459"/>
        <v>0</v>
      </c>
      <c r="S1972">
        <f t="shared" si="460"/>
        <v>0</v>
      </c>
      <c r="T1972">
        <f>S1972*'Exhaust Gas Math'!$C$14</f>
        <v>0</v>
      </c>
      <c r="U1972">
        <f>(T1972/'Exhaust Gas Math'!$B$14)+('Exhaust Gas Math'!$D$10)</f>
        <v>4.4059320573952224E-4</v>
      </c>
      <c r="V1972">
        <f>('Exhaust Gas Math'!$E$10*(2.53982214E-12*V1971^4 - 0.0000000071629564556*V1971^3 + 7.56281407226508E-06*V1971^2 - 0.00322508455050905*V1971 + 1.62997098133725)*$B$24+T1972*'Exhaust Gas Math'!$D$14*$B$23)/('Exhaust Gas Math'!$E$10*(2.53982214E-12*V1971^4 - 0.0000000071629564556*V1971^3 + 7.56281407226508E-06*V1971^2 - 0.00322508455050905*V1971 + 1.62997098133725)+T1972*'Exhaust Gas Math'!$D$14)</f>
        <v>1100</v>
      </c>
      <c r="W1972">
        <f>(353.3116967483*V1972^-1.0020802909)*('Exhaust Gas Math'!$E$10/(T1972+'Exhaust Gas Math'!$E$10))+(357.4500179626*V1972^-1.0038444015 )*(T1972/(T1972+'Exhaust Gas Math'!$E$10))</f>
        <v>0.31654710700089367</v>
      </c>
      <c r="X1972">
        <f t="shared" si="461"/>
        <v>0</v>
      </c>
      <c r="Y1972">
        <f t="shared" si="462"/>
        <v>101325</v>
      </c>
      <c r="Z1972">
        <f t="shared" si="463"/>
        <v>101325</v>
      </c>
    </row>
    <row r="1973" spans="5:26" x14ac:dyDescent="0.2">
      <c r="E1973">
        <f t="shared" si="450"/>
        <v>0.24599999999998676</v>
      </c>
      <c r="F1973">
        <f t="shared" si="451"/>
        <v>101325</v>
      </c>
      <c r="H1973">
        <f t="shared" si="464"/>
        <v>0.24599999999998676</v>
      </c>
      <c r="I1973">
        <f t="shared" si="452"/>
        <v>287.99999999936517</v>
      </c>
      <c r="J1973">
        <f t="shared" si="453"/>
        <v>2.1904161278648589E-2</v>
      </c>
      <c r="K1973">
        <f t="shared" si="454"/>
        <v>-25.257141232706317</v>
      </c>
      <c r="L1973">
        <f t="shared" si="455"/>
        <v>3.9769296294121147E-5</v>
      </c>
      <c r="M1973">
        <f>J1973/SQRT('Exhaust Gas Math'!$E$14*$B$21*$B$23)</f>
        <v>3.7185783647866922E-4</v>
      </c>
      <c r="N1973">
        <f t="shared" si="456"/>
        <v>3.1616553880358396E-2</v>
      </c>
      <c r="O1973">
        <f t="shared" si="457"/>
        <v>0</v>
      </c>
      <c r="P1973">
        <f t="shared" si="458"/>
        <v>0</v>
      </c>
      <c r="Q1973">
        <f>($B$16/2)*(COS((ACOS((2*'Intake Valve Fxn Scratch'!$B$1)/$B$16-1)/($B$17/2))*(I1973-($B$17/2)))+1)*P1973</f>
        <v>0</v>
      </c>
      <c r="R1973">
        <f t="shared" si="459"/>
        <v>0</v>
      </c>
      <c r="S1973">
        <f t="shared" si="460"/>
        <v>0</v>
      </c>
      <c r="T1973">
        <f>S1973*'Exhaust Gas Math'!$C$14</f>
        <v>0</v>
      </c>
      <c r="U1973">
        <f>(T1973/'Exhaust Gas Math'!$B$14)+('Exhaust Gas Math'!$D$10)</f>
        <v>4.4059320573952224E-4</v>
      </c>
      <c r="V1973">
        <f>('Exhaust Gas Math'!$E$10*(2.53982214E-12*V1972^4 - 0.0000000071629564556*V1972^3 + 7.56281407226508E-06*V1972^2 - 0.00322508455050905*V1972 + 1.62997098133725)*$B$24+T1973*'Exhaust Gas Math'!$D$14*$B$23)/('Exhaust Gas Math'!$E$10*(2.53982214E-12*V1972^4 - 0.0000000071629564556*V1972^3 + 7.56281407226508E-06*V1972^2 - 0.00322508455050905*V1972 + 1.62997098133725)+T1973*'Exhaust Gas Math'!$D$14)</f>
        <v>1100</v>
      </c>
      <c r="W1973">
        <f>(353.3116967483*V1973^-1.0020802909)*('Exhaust Gas Math'!$E$10/(T1973+'Exhaust Gas Math'!$E$10))+(357.4500179626*V1973^-1.0038444015 )*(T1973/(T1973+'Exhaust Gas Math'!$E$10))</f>
        <v>0.31654710700089367</v>
      </c>
      <c r="X1973">
        <f t="shared" si="461"/>
        <v>0</v>
      </c>
      <c r="Y1973">
        <f t="shared" si="462"/>
        <v>101325</v>
      </c>
      <c r="Z1973">
        <f t="shared" si="463"/>
        <v>101325</v>
      </c>
    </row>
    <row r="1974" spans="5:26" x14ac:dyDescent="0.2">
      <c r="E1974">
        <f t="shared" si="450"/>
        <v>0.24612499999998674</v>
      </c>
      <c r="F1974">
        <f t="shared" si="451"/>
        <v>101325</v>
      </c>
      <c r="H1974">
        <f t="shared" si="464"/>
        <v>0.24612499999998674</v>
      </c>
      <c r="I1974">
        <f t="shared" si="452"/>
        <v>293.99999999936335</v>
      </c>
      <c r="J1974">
        <f t="shared" si="453"/>
        <v>1.8806448414818759E-2</v>
      </c>
      <c r="K1974">
        <f t="shared" si="454"/>
        <v>-24.260962677686674</v>
      </c>
      <c r="L1974">
        <f t="shared" si="455"/>
        <v>3.9769296294121147E-5</v>
      </c>
      <c r="M1974">
        <f>J1974/SQRT('Exhaust Gas Math'!$E$14*$B$21*$B$23)</f>
        <v>3.1926925347281165E-4</v>
      </c>
      <c r="N1974">
        <f t="shared" si="456"/>
        <v>2.6918663563092301E-2</v>
      </c>
      <c r="O1974">
        <f t="shared" si="457"/>
        <v>0</v>
      </c>
      <c r="P1974">
        <f t="shared" si="458"/>
        <v>0</v>
      </c>
      <c r="Q1974">
        <f>($B$16/2)*(COS((ACOS((2*'Intake Valve Fxn Scratch'!$B$1)/$B$16-1)/($B$17/2))*(I1974-($B$17/2)))+1)*P1974</f>
        <v>0</v>
      </c>
      <c r="R1974">
        <f t="shared" si="459"/>
        <v>0</v>
      </c>
      <c r="S1974">
        <f t="shared" si="460"/>
        <v>0</v>
      </c>
      <c r="T1974">
        <f>S1974*'Exhaust Gas Math'!$C$14</f>
        <v>0</v>
      </c>
      <c r="U1974">
        <f>(T1974/'Exhaust Gas Math'!$B$14)+('Exhaust Gas Math'!$D$10)</f>
        <v>4.4059320573952224E-4</v>
      </c>
      <c r="V1974">
        <f>('Exhaust Gas Math'!$E$10*(2.53982214E-12*V1973^4 - 0.0000000071629564556*V1973^3 + 7.56281407226508E-06*V1973^2 - 0.00322508455050905*V1973 + 1.62997098133725)*$B$24+T1974*'Exhaust Gas Math'!$D$14*$B$23)/('Exhaust Gas Math'!$E$10*(2.53982214E-12*V1973^4 - 0.0000000071629564556*V1973^3 + 7.56281407226508E-06*V1973^2 - 0.00322508455050905*V1973 + 1.62997098133725)+T1974*'Exhaust Gas Math'!$D$14)</f>
        <v>1100</v>
      </c>
      <c r="W1974">
        <f>(353.3116967483*V1974^-1.0020802909)*('Exhaust Gas Math'!$E$10/(T1974+'Exhaust Gas Math'!$E$10))+(357.4500179626*V1974^-1.0038444015 )*(T1974/(T1974+'Exhaust Gas Math'!$E$10))</f>
        <v>0.31654710700089367</v>
      </c>
      <c r="X1974">
        <f t="shared" si="461"/>
        <v>0</v>
      </c>
      <c r="Y1974">
        <f t="shared" si="462"/>
        <v>101325</v>
      </c>
      <c r="Z1974">
        <f t="shared" si="463"/>
        <v>101325</v>
      </c>
    </row>
    <row r="1975" spans="5:26" x14ac:dyDescent="0.2">
      <c r="E1975">
        <f t="shared" si="450"/>
        <v>0.24624999999998673</v>
      </c>
      <c r="F1975">
        <f t="shared" si="451"/>
        <v>101325</v>
      </c>
      <c r="H1975">
        <f t="shared" si="464"/>
        <v>0.24624999999998673</v>
      </c>
      <c r="I1975">
        <f t="shared" si="452"/>
        <v>299.99999999936335</v>
      </c>
      <c r="J1975">
        <f t="shared" si="453"/>
        <v>1.5850000000305269E-2</v>
      </c>
      <c r="K1975">
        <f t="shared" si="454"/>
        <v>-22.998975938637535</v>
      </c>
      <c r="L1975">
        <f t="shared" si="455"/>
        <v>3.9769296294121147E-5</v>
      </c>
      <c r="M1975">
        <f>J1975/SQRT('Exhaust Gas Math'!$E$14*$B$21*$B$23)</f>
        <v>2.690788582736394E-4</v>
      </c>
      <c r="N1975">
        <f t="shared" si="456"/>
        <v>2.2387269430025079E-2</v>
      </c>
      <c r="O1975">
        <f t="shared" si="457"/>
        <v>0</v>
      </c>
      <c r="P1975">
        <f t="shared" si="458"/>
        <v>0</v>
      </c>
      <c r="Q1975">
        <f>($B$16/2)*(COS((ACOS((2*'Intake Valve Fxn Scratch'!$B$1)/$B$16-1)/($B$17/2))*(I1975-($B$17/2)))+1)*P1975</f>
        <v>0</v>
      </c>
      <c r="R1975">
        <f t="shared" si="459"/>
        <v>0</v>
      </c>
      <c r="S1975">
        <f t="shared" si="460"/>
        <v>0</v>
      </c>
      <c r="T1975">
        <f>S1975*'Exhaust Gas Math'!$C$14</f>
        <v>0</v>
      </c>
      <c r="U1975">
        <f>(T1975/'Exhaust Gas Math'!$B$14)+('Exhaust Gas Math'!$D$10)</f>
        <v>4.4059320573952224E-4</v>
      </c>
      <c r="V1975">
        <f>('Exhaust Gas Math'!$E$10*(2.53982214E-12*V1974^4 - 0.0000000071629564556*V1974^3 + 7.56281407226508E-06*V1974^2 - 0.00322508455050905*V1974 + 1.62997098133725)*$B$24+T1975*'Exhaust Gas Math'!$D$14*$B$23)/('Exhaust Gas Math'!$E$10*(2.53982214E-12*V1974^4 - 0.0000000071629564556*V1974^3 + 7.56281407226508E-06*V1974^2 - 0.00322508455050905*V1974 + 1.62997098133725)+T1975*'Exhaust Gas Math'!$D$14)</f>
        <v>1100</v>
      </c>
      <c r="W1975">
        <f>(353.3116967483*V1975^-1.0020802909)*('Exhaust Gas Math'!$E$10/(T1975+'Exhaust Gas Math'!$E$10))+(357.4500179626*V1975^-1.0038444015 )*(T1975/(T1975+'Exhaust Gas Math'!$E$10))</f>
        <v>0.31654710700089367</v>
      </c>
      <c r="X1975">
        <f t="shared" si="461"/>
        <v>0</v>
      </c>
      <c r="Y1975">
        <f t="shared" si="462"/>
        <v>101325</v>
      </c>
      <c r="Z1975">
        <f t="shared" si="463"/>
        <v>101325</v>
      </c>
    </row>
    <row r="1976" spans="5:26" x14ac:dyDescent="0.2">
      <c r="E1976">
        <f t="shared" si="450"/>
        <v>0.24637499999998672</v>
      </c>
      <c r="F1976">
        <f t="shared" si="451"/>
        <v>101325</v>
      </c>
      <c r="H1976">
        <f t="shared" si="464"/>
        <v>0.24637499999998672</v>
      </c>
      <c r="I1976">
        <f t="shared" si="452"/>
        <v>305.99999999936153</v>
      </c>
      <c r="J1976">
        <f t="shared" si="453"/>
        <v>1.30672075026134E-2</v>
      </c>
      <c r="K1976">
        <f t="shared" si="454"/>
        <v>-21.485007606359179</v>
      </c>
      <c r="L1976">
        <f t="shared" si="455"/>
        <v>3.9769296294121147E-5</v>
      </c>
      <c r="M1976">
        <f>J1976/SQRT('Exhaust Gas Math'!$E$14*$B$21*$B$23)</f>
        <v>2.2183654735395764E-4</v>
      </c>
      <c r="N1976">
        <f t="shared" si="456"/>
        <v>1.8126827986658864E-2</v>
      </c>
      <c r="O1976">
        <f t="shared" si="457"/>
        <v>0</v>
      </c>
      <c r="P1976">
        <f t="shared" si="458"/>
        <v>0</v>
      </c>
      <c r="Q1976">
        <f>($B$16/2)*(COS((ACOS((2*'Intake Valve Fxn Scratch'!$B$1)/$B$16-1)/($B$17/2))*(I1976-($B$17/2)))+1)*P1976</f>
        <v>0</v>
      </c>
      <c r="R1976">
        <f t="shared" si="459"/>
        <v>0</v>
      </c>
      <c r="S1976">
        <f t="shared" si="460"/>
        <v>0</v>
      </c>
      <c r="T1976">
        <f>S1976*'Exhaust Gas Math'!$C$14</f>
        <v>0</v>
      </c>
      <c r="U1976">
        <f>(T1976/'Exhaust Gas Math'!$B$14)+('Exhaust Gas Math'!$D$10)</f>
        <v>4.4059320573952224E-4</v>
      </c>
      <c r="V1976">
        <f>('Exhaust Gas Math'!$E$10*(2.53982214E-12*V1975^4 - 0.0000000071629564556*V1975^3 + 7.56281407226508E-06*V1975^2 - 0.00322508455050905*V1975 + 1.62997098133725)*$B$24+T1976*'Exhaust Gas Math'!$D$14*$B$23)/('Exhaust Gas Math'!$E$10*(2.53982214E-12*V1975^4 - 0.0000000071629564556*V1975^3 + 7.56281407226508E-06*V1975^2 - 0.00322508455050905*V1975 + 1.62997098133725)+T1976*'Exhaust Gas Math'!$D$14)</f>
        <v>1100</v>
      </c>
      <c r="W1976">
        <f>(353.3116967483*V1976^-1.0020802909)*('Exhaust Gas Math'!$E$10/(T1976+'Exhaust Gas Math'!$E$10))+(357.4500179626*V1976^-1.0038444015 )*(T1976/(T1976+'Exhaust Gas Math'!$E$10))</f>
        <v>0.31654710700089367</v>
      </c>
      <c r="X1976">
        <f t="shared" si="461"/>
        <v>0</v>
      </c>
      <c r="Y1976">
        <f t="shared" si="462"/>
        <v>101325</v>
      </c>
      <c r="Z1976">
        <f t="shared" si="463"/>
        <v>101325</v>
      </c>
    </row>
    <row r="1977" spans="5:26" x14ac:dyDescent="0.2">
      <c r="E1977">
        <f t="shared" si="450"/>
        <v>0.2464999999999867</v>
      </c>
      <c r="F1977">
        <f t="shared" si="451"/>
        <v>101325</v>
      </c>
      <c r="H1977">
        <f t="shared" si="464"/>
        <v>0.2464999999999867</v>
      </c>
      <c r="I1977">
        <f t="shared" si="452"/>
        <v>311.99999999936153</v>
      </c>
      <c r="J1977">
        <f t="shared" si="453"/>
        <v>1.0488559778686121E-2</v>
      </c>
      <c r="K1977">
        <f t="shared" si="454"/>
        <v>-19.735645034719099</v>
      </c>
      <c r="L1977">
        <f t="shared" si="455"/>
        <v>3.9769296294121147E-5</v>
      </c>
      <c r="M1977">
        <f>J1977/SQRT('Exhaust Gas Math'!$E$14*$B$21*$B$23)</f>
        <v>1.780599173583168E-4</v>
      </c>
      <c r="N1977">
        <f t="shared" si="456"/>
        <v>1.4225230309218823E-2</v>
      </c>
      <c r="O1977">
        <f t="shared" si="457"/>
        <v>0</v>
      </c>
      <c r="P1977">
        <f t="shared" si="458"/>
        <v>0</v>
      </c>
      <c r="Q1977">
        <f>($B$16/2)*(COS((ACOS((2*'Intake Valve Fxn Scratch'!$B$1)/$B$16-1)/($B$17/2))*(I1977-($B$17/2)))+1)*P1977</f>
        <v>0</v>
      </c>
      <c r="R1977">
        <f t="shared" si="459"/>
        <v>0</v>
      </c>
      <c r="S1977">
        <f t="shared" si="460"/>
        <v>0</v>
      </c>
      <c r="T1977">
        <f>S1977*'Exhaust Gas Math'!$C$14</f>
        <v>0</v>
      </c>
      <c r="U1977">
        <f>(T1977/'Exhaust Gas Math'!$B$14)+('Exhaust Gas Math'!$D$10)</f>
        <v>4.4059320573952224E-4</v>
      </c>
      <c r="V1977">
        <f>('Exhaust Gas Math'!$E$10*(2.53982214E-12*V1976^4 - 0.0000000071629564556*V1976^3 + 7.56281407226508E-06*V1976^2 - 0.00322508455050905*V1976 + 1.62997098133725)*$B$24+T1977*'Exhaust Gas Math'!$D$14*$B$23)/('Exhaust Gas Math'!$E$10*(2.53982214E-12*V1976^4 - 0.0000000071629564556*V1976^3 + 7.56281407226508E-06*V1976^2 - 0.00322508455050905*V1976 + 1.62997098133725)+T1977*'Exhaust Gas Math'!$D$14)</f>
        <v>1100</v>
      </c>
      <c r="W1977">
        <f>(353.3116967483*V1977^-1.0020802909)*('Exhaust Gas Math'!$E$10/(T1977+'Exhaust Gas Math'!$E$10))+(357.4500179626*V1977^-1.0038444015 )*(T1977/(T1977+'Exhaust Gas Math'!$E$10))</f>
        <v>0.31654710700089367</v>
      </c>
      <c r="X1977">
        <f t="shared" si="461"/>
        <v>0</v>
      </c>
      <c r="Y1977">
        <f t="shared" si="462"/>
        <v>101325</v>
      </c>
      <c r="Z1977">
        <f t="shared" si="463"/>
        <v>101325</v>
      </c>
    </row>
    <row r="1978" spans="5:26" x14ac:dyDescent="0.2">
      <c r="E1978">
        <f t="shared" si="450"/>
        <v>0.24662499999998669</v>
      </c>
      <c r="F1978">
        <f t="shared" si="451"/>
        <v>101325</v>
      </c>
      <c r="H1978">
        <f t="shared" si="464"/>
        <v>0.24662499999998669</v>
      </c>
      <c r="I1978">
        <f t="shared" si="452"/>
        <v>317.99999999936153</v>
      </c>
      <c r="J1978">
        <f t="shared" si="453"/>
        <v>8.1423090326027334E-3</v>
      </c>
      <c r="K1978">
        <f t="shared" si="454"/>
        <v>-17.770054606129463</v>
      </c>
      <c r="L1978">
        <f t="shared" si="455"/>
        <v>3.9769296294121147E-5</v>
      </c>
      <c r="M1978">
        <f>J1978/SQRT('Exhaust Gas Math'!$E$14*$B$21*$B$23)</f>
        <v>1.3822859420578473E-4</v>
      </c>
      <c r="N1978">
        <f t="shared" si="456"/>
        <v>1.0750931841859008E-2</v>
      </c>
      <c r="O1978">
        <f t="shared" si="457"/>
        <v>0</v>
      </c>
      <c r="P1978">
        <f t="shared" si="458"/>
        <v>0</v>
      </c>
      <c r="Q1978">
        <f>($B$16/2)*(COS((ACOS((2*'Intake Valve Fxn Scratch'!$B$1)/$B$16-1)/($B$17/2))*(I1978-($B$17/2)))+1)*P1978</f>
        <v>0</v>
      </c>
      <c r="R1978">
        <f t="shared" si="459"/>
        <v>0</v>
      </c>
      <c r="S1978">
        <f t="shared" si="460"/>
        <v>0</v>
      </c>
      <c r="T1978">
        <f>S1978*'Exhaust Gas Math'!$C$14</f>
        <v>0</v>
      </c>
      <c r="U1978">
        <f>(T1978/'Exhaust Gas Math'!$B$14)+('Exhaust Gas Math'!$D$10)</f>
        <v>4.4059320573952224E-4</v>
      </c>
      <c r="V1978">
        <f>('Exhaust Gas Math'!$E$10*(2.53982214E-12*V1977^4 - 0.0000000071629564556*V1977^3 + 7.56281407226508E-06*V1977^2 - 0.00322508455050905*V1977 + 1.62997098133725)*$B$24+T1978*'Exhaust Gas Math'!$D$14*$B$23)/('Exhaust Gas Math'!$E$10*(2.53982214E-12*V1977^4 - 0.0000000071629564556*V1977^3 + 7.56281407226508E-06*V1977^2 - 0.00322508455050905*V1977 + 1.62997098133725)+T1978*'Exhaust Gas Math'!$D$14)</f>
        <v>1100</v>
      </c>
      <c r="W1978">
        <f>(353.3116967483*V1978^-1.0020802909)*('Exhaust Gas Math'!$E$10/(T1978+'Exhaust Gas Math'!$E$10))+(357.4500179626*V1978^-1.0038444015 )*(T1978/(T1978+'Exhaust Gas Math'!$E$10))</f>
        <v>0.31654710700089367</v>
      </c>
      <c r="X1978">
        <f t="shared" si="461"/>
        <v>0</v>
      </c>
      <c r="Y1978">
        <f t="shared" si="462"/>
        <v>101325</v>
      </c>
      <c r="Z1978">
        <f t="shared" si="463"/>
        <v>101325</v>
      </c>
    </row>
    <row r="1979" spans="5:26" x14ac:dyDescent="0.2">
      <c r="E1979">
        <f t="shared" si="450"/>
        <v>0.24674999999998667</v>
      </c>
      <c r="F1979">
        <f t="shared" si="451"/>
        <v>101325</v>
      </c>
      <c r="H1979">
        <f t="shared" si="464"/>
        <v>0.24674999999998667</v>
      </c>
      <c r="I1979">
        <f t="shared" si="452"/>
        <v>323.99999999935972</v>
      </c>
      <c r="J1979">
        <f t="shared" si="453"/>
        <v>6.0541612785218468E-3</v>
      </c>
      <c r="K1979">
        <f t="shared" si="454"/>
        <v>-15.609771740652128</v>
      </c>
      <c r="L1979">
        <f t="shared" si="455"/>
        <v>3.9769296294121147E-5</v>
      </c>
      <c r="M1979">
        <f>J1979/SQRT('Exhaust Gas Math'!$E$14*$B$21*$B$23)</f>
        <v>1.0277897820806059E-4</v>
      </c>
      <c r="N1979">
        <f t="shared" si="456"/>
        <v>7.7515449034695066E-3</v>
      </c>
      <c r="O1979">
        <f t="shared" si="457"/>
        <v>0</v>
      </c>
      <c r="P1979">
        <f t="shared" si="458"/>
        <v>0</v>
      </c>
      <c r="Q1979">
        <f>($B$16/2)*(COS((ACOS((2*'Intake Valve Fxn Scratch'!$B$1)/$B$16-1)/($B$17/2))*(I1979-($B$17/2)))+1)*P1979</f>
        <v>0</v>
      </c>
      <c r="R1979">
        <f t="shared" si="459"/>
        <v>0</v>
      </c>
      <c r="S1979">
        <f t="shared" si="460"/>
        <v>0</v>
      </c>
      <c r="T1979">
        <f>S1979*'Exhaust Gas Math'!$C$14</f>
        <v>0</v>
      </c>
      <c r="U1979">
        <f>(T1979/'Exhaust Gas Math'!$B$14)+('Exhaust Gas Math'!$D$10)</f>
        <v>4.4059320573952224E-4</v>
      </c>
      <c r="V1979">
        <f>('Exhaust Gas Math'!$E$10*(2.53982214E-12*V1978^4 - 0.0000000071629564556*V1978^3 + 7.56281407226508E-06*V1978^2 - 0.00322508455050905*V1978 + 1.62997098133725)*$B$24+T1979*'Exhaust Gas Math'!$D$14*$B$23)/('Exhaust Gas Math'!$E$10*(2.53982214E-12*V1978^4 - 0.0000000071629564556*V1978^3 + 7.56281407226508E-06*V1978^2 - 0.00322508455050905*V1978 + 1.62997098133725)+T1979*'Exhaust Gas Math'!$D$14)</f>
        <v>1100</v>
      </c>
      <c r="W1979">
        <f>(353.3116967483*V1979^-1.0020802909)*('Exhaust Gas Math'!$E$10/(T1979+'Exhaust Gas Math'!$E$10))+(357.4500179626*V1979^-1.0038444015 )*(T1979/(T1979+'Exhaust Gas Math'!$E$10))</f>
        <v>0.31654710700089367</v>
      </c>
      <c r="X1979">
        <f t="shared" si="461"/>
        <v>0</v>
      </c>
      <c r="Y1979">
        <f t="shared" si="462"/>
        <v>101325</v>
      </c>
      <c r="Z1979">
        <f t="shared" si="463"/>
        <v>101325</v>
      </c>
    </row>
    <row r="1980" spans="5:26" x14ac:dyDescent="0.2">
      <c r="E1980">
        <f t="shared" si="450"/>
        <v>0.24687499999998666</v>
      </c>
      <c r="F1980">
        <f t="shared" si="451"/>
        <v>101325</v>
      </c>
      <c r="H1980">
        <f t="shared" si="464"/>
        <v>0.24687499999998666</v>
      </c>
      <c r="I1980">
        <f t="shared" si="452"/>
        <v>329.99999999935972</v>
      </c>
      <c r="J1980">
        <f t="shared" si="453"/>
        <v>4.2469947002101716E-3</v>
      </c>
      <c r="K1980">
        <f t="shared" si="454"/>
        <v>-13.278464949429516</v>
      </c>
      <c r="L1980">
        <f t="shared" si="455"/>
        <v>3.9769296294121147E-5</v>
      </c>
      <c r="M1980">
        <f>J1980/SQRT('Exhaust Gas Math'!$E$14*$B$21*$B$23)</f>
        <v>7.209946277632433E-5</v>
      </c>
      <c r="N1980">
        <f t="shared" si="456"/>
        <v>5.2538472646790173E-3</v>
      </c>
      <c r="O1980">
        <f t="shared" si="457"/>
        <v>0</v>
      </c>
      <c r="P1980">
        <f t="shared" si="458"/>
        <v>0</v>
      </c>
      <c r="Q1980">
        <f>($B$16/2)*(COS((ACOS((2*'Intake Valve Fxn Scratch'!$B$1)/$B$16-1)/($B$17/2))*(I1980-($B$17/2)))+1)*P1980</f>
        <v>0</v>
      </c>
      <c r="R1980">
        <f t="shared" si="459"/>
        <v>0</v>
      </c>
      <c r="S1980">
        <f t="shared" si="460"/>
        <v>0</v>
      </c>
      <c r="T1980">
        <f>S1980*'Exhaust Gas Math'!$C$14</f>
        <v>0</v>
      </c>
      <c r="U1980">
        <f>(T1980/'Exhaust Gas Math'!$B$14)+('Exhaust Gas Math'!$D$10)</f>
        <v>4.4059320573952224E-4</v>
      </c>
      <c r="V1980">
        <f>('Exhaust Gas Math'!$E$10*(2.53982214E-12*V1979^4 - 0.0000000071629564556*V1979^3 + 7.56281407226508E-06*V1979^2 - 0.00322508455050905*V1979 + 1.62997098133725)*$B$24+T1980*'Exhaust Gas Math'!$D$14*$B$23)/('Exhaust Gas Math'!$E$10*(2.53982214E-12*V1979^4 - 0.0000000071629564556*V1979^3 + 7.56281407226508E-06*V1979^2 - 0.00322508455050905*V1979 + 1.62997098133725)+T1980*'Exhaust Gas Math'!$D$14)</f>
        <v>1100</v>
      </c>
      <c r="W1980">
        <f>(353.3116967483*V1980^-1.0020802909)*('Exhaust Gas Math'!$E$10/(T1980+'Exhaust Gas Math'!$E$10))+(357.4500179626*V1980^-1.0038444015 )*(T1980/(T1980+'Exhaust Gas Math'!$E$10))</f>
        <v>0.31654710700089367</v>
      </c>
      <c r="X1980">
        <f t="shared" si="461"/>
        <v>0</v>
      </c>
      <c r="Y1980">
        <f t="shared" si="462"/>
        <v>101325</v>
      </c>
      <c r="Z1980">
        <f t="shared" si="463"/>
        <v>101325</v>
      </c>
    </row>
    <row r="1981" spans="5:26" x14ac:dyDescent="0.2">
      <c r="E1981">
        <f t="shared" si="450"/>
        <v>0.24699999999998665</v>
      </c>
      <c r="F1981">
        <f t="shared" si="451"/>
        <v>101325</v>
      </c>
      <c r="H1981">
        <f t="shared" si="464"/>
        <v>0.24699999999998665</v>
      </c>
      <c r="I1981">
        <f t="shared" si="452"/>
        <v>335.99999999935972</v>
      </c>
      <c r="J1981">
        <f t="shared" si="453"/>
        <v>2.7406089928736117E-3</v>
      </c>
      <c r="K1981">
        <f t="shared" si="454"/>
        <v>-10.801676517523559</v>
      </c>
      <c r="L1981">
        <f t="shared" si="455"/>
        <v>3.9769296294121147E-5</v>
      </c>
      <c r="M1981">
        <f>J1981/SQRT('Exhaust Gas Math'!$E$14*$B$21*$B$23)</f>
        <v>4.6526179101747459E-5</v>
      </c>
      <c r="N1981">
        <f t="shared" si="456"/>
        <v>3.2650381167020869E-3</v>
      </c>
      <c r="O1981">
        <f t="shared" si="457"/>
        <v>0</v>
      </c>
      <c r="P1981">
        <f t="shared" si="458"/>
        <v>0</v>
      </c>
      <c r="Q1981">
        <f>($B$16/2)*(COS((ACOS((2*'Intake Valve Fxn Scratch'!$B$1)/$B$16-1)/($B$17/2))*(I1981-($B$17/2)))+1)*P1981</f>
        <v>0</v>
      </c>
      <c r="R1981">
        <f t="shared" si="459"/>
        <v>0</v>
      </c>
      <c r="S1981">
        <f t="shared" si="460"/>
        <v>0</v>
      </c>
      <c r="T1981">
        <f>S1981*'Exhaust Gas Math'!$C$14</f>
        <v>0</v>
      </c>
      <c r="U1981">
        <f>(T1981/'Exhaust Gas Math'!$B$14)+('Exhaust Gas Math'!$D$10)</f>
        <v>4.4059320573952224E-4</v>
      </c>
      <c r="V1981">
        <f>('Exhaust Gas Math'!$E$10*(2.53982214E-12*V1980^4 - 0.0000000071629564556*V1980^3 + 7.56281407226508E-06*V1980^2 - 0.00322508455050905*V1980 + 1.62997098133725)*$B$24+T1981*'Exhaust Gas Math'!$D$14*$B$23)/('Exhaust Gas Math'!$E$10*(2.53982214E-12*V1980^4 - 0.0000000071629564556*V1980^3 + 7.56281407226508E-06*V1980^2 - 0.00322508455050905*V1980 + 1.62997098133725)+T1981*'Exhaust Gas Math'!$D$14)</f>
        <v>1100</v>
      </c>
      <c r="W1981">
        <f>(353.3116967483*V1981^-1.0020802909)*('Exhaust Gas Math'!$E$10/(T1981+'Exhaust Gas Math'!$E$10))+(357.4500179626*V1981^-1.0038444015 )*(T1981/(T1981+'Exhaust Gas Math'!$E$10))</f>
        <v>0.31654710700089367</v>
      </c>
      <c r="X1981">
        <f t="shared" si="461"/>
        <v>0</v>
      </c>
      <c r="Y1981">
        <f t="shared" si="462"/>
        <v>101325</v>
      </c>
      <c r="Z1981">
        <f t="shared" si="463"/>
        <v>101325</v>
      </c>
    </row>
    <row r="1982" spans="5:26" x14ac:dyDescent="0.2">
      <c r="E1982">
        <f t="shared" si="450"/>
        <v>0.24712499999998663</v>
      </c>
      <c r="F1982">
        <f t="shared" si="451"/>
        <v>101325</v>
      </c>
      <c r="H1982">
        <f t="shared" si="464"/>
        <v>0.24712499999998663</v>
      </c>
      <c r="I1982">
        <f t="shared" si="452"/>
        <v>341.9999999993579</v>
      </c>
      <c r="J1982">
        <f t="shared" si="453"/>
        <v>1.5515084335532142E-3</v>
      </c>
      <c r="K1982">
        <f t="shared" si="454"/>
        <v>-8.2065426572955165</v>
      </c>
      <c r="L1982">
        <f t="shared" si="455"/>
        <v>3.9769296294121147E-5</v>
      </c>
      <c r="M1982">
        <f>J1982/SQRT('Exhaust Gas Math'!$E$14*$B$21*$B$23)</f>
        <v>2.6339313431822146E-5</v>
      </c>
      <c r="N1982">
        <f t="shared" si="456"/>
        <v>1.774985051555291E-3</v>
      </c>
      <c r="O1982">
        <f t="shared" si="457"/>
        <v>0</v>
      </c>
      <c r="P1982">
        <f t="shared" si="458"/>
        <v>0</v>
      </c>
      <c r="Q1982">
        <f>($B$16/2)*(COS((ACOS((2*'Intake Valve Fxn Scratch'!$B$1)/$B$16-1)/($B$17/2))*(I1982-($B$17/2)))+1)*P1982</f>
        <v>0</v>
      </c>
      <c r="R1982">
        <f t="shared" si="459"/>
        <v>0</v>
      </c>
      <c r="S1982">
        <f t="shared" si="460"/>
        <v>0</v>
      </c>
      <c r="T1982">
        <f>S1982*'Exhaust Gas Math'!$C$14</f>
        <v>0</v>
      </c>
      <c r="U1982">
        <f>(T1982/'Exhaust Gas Math'!$B$14)+('Exhaust Gas Math'!$D$10)</f>
        <v>4.4059320573952224E-4</v>
      </c>
      <c r="V1982">
        <f>('Exhaust Gas Math'!$E$10*(2.53982214E-12*V1981^4 - 0.0000000071629564556*V1981^3 + 7.56281407226508E-06*V1981^2 - 0.00322508455050905*V1981 + 1.62997098133725)*$B$24+T1982*'Exhaust Gas Math'!$D$14*$B$23)/('Exhaust Gas Math'!$E$10*(2.53982214E-12*V1981^4 - 0.0000000071629564556*V1981^3 + 7.56281407226508E-06*V1981^2 - 0.00322508455050905*V1981 + 1.62997098133725)+T1982*'Exhaust Gas Math'!$D$14)</f>
        <v>1100</v>
      </c>
      <c r="W1982">
        <f>(353.3116967483*V1982^-1.0020802909)*('Exhaust Gas Math'!$E$10/(T1982+'Exhaust Gas Math'!$E$10))+(357.4500179626*V1982^-1.0038444015 )*(T1982/(T1982+'Exhaust Gas Math'!$E$10))</f>
        <v>0.31654710700089367</v>
      </c>
      <c r="X1982">
        <f t="shared" si="461"/>
        <v>0</v>
      </c>
      <c r="Y1982">
        <f t="shared" si="462"/>
        <v>101325</v>
      </c>
      <c r="Z1982">
        <f t="shared" si="463"/>
        <v>101325</v>
      </c>
    </row>
    <row r="1983" spans="5:26" x14ac:dyDescent="0.2">
      <c r="E1983">
        <f t="shared" si="450"/>
        <v>0.24724999999998662</v>
      </c>
      <c r="F1983">
        <f t="shared" si="451"/>
        <v>101325</v>
      </c>
      <c r="H1983">
        <f t="shared" si="464"/>
        <v>0.24724999999998662</v>
      </c>
      <c r="I1983">
        <f t="shared" si="452"/>
        <v>347.9999999993579</v>
      </c>
      <c r="J1983">
        <f t="shared" si="453"/>
        <v>6.9272105681218027E-4</v>
      </c>
      <c r="K1983">
        <f t="shared" si="454"/>
        <v>-5.5214961983847095</v>
      </c>
      <c r="L1983">
        <f t="shared" si="455"/>
        <v>3.9769296294121147E-5</v>
      </c>
      <c r="M1983">
        <f>J1983/SQRT('Exhaust Gas Math'!$E$14*$B$21*$B$23)</f>
        <v>1.1760037291201286E-5</v>
      </c>
      <c r="N1983">
        <f t="shared" si="456"/>
        <v>7.5915782827505954E-4</v>
      </c>
      <c r="O1983">
        <f t="shared" si="457"/>
        <v>0</v>
      </c>
      <c r="P1983">
        <f t="shared" si="458"/>
        <v>0</v>
      </c>
      <c r="Q1983">
        <f>($B$16/2)*(COS((ACOS((2*'Intake Valve Fxn Scratch'!$B$1)/$B$16-1)/($B$17/2))*(I1983-($B$17/2)))+1)*P1983</f>
        <v>0</v>
      </c>
      <c r="R1983">
        <f t="shared" si="459"/>
        <v>0</v>
      </c>
      <c r="S1983">
        <f t="shared" si="460"/>
        <v>0</v>
      </c>
      <c r="T1983">
        <f>S1983*'Exhaust Gas Math'!$C$14</f>
        <v>0</v>
      </c>
      <c r="U1983">
        <f>(T1983/'Exhaust Gas Math'!$B$14)+('Exhaust Gas Math'!$D$10)</f>
        <v>4.4059320573952224E-4</v>
      </c>
      <c r="V1983">
        <f>('Exhaust Gas Math'!$E$10*(2.53982214E-12*V1982^4 - 0.0000000071629564556*V1982^3 + 7.56281407226508E-06*V1982^2 - 0.00322508455050905*V1982 + 1.62997098133725)*$B$24+T1983*'Exhaust Gas Math'!$D$14*$B$23)/('Exhaust Gas Math'!$E$10*(2.53982214E-12*V1982^4 - 0.0000000071629564556*V1982^3 + 7.56281407226508E-06*V1982^2 - 0.00322508455050905*V1982 + 1.62997098133725)+T1983*'Exhaust Gas Math'!$D$14)</f>
        <v>1100</v>
      </c>
      <c r="W1983">
        <f>(353.3116967483*V1983^-1.0020802909)*('Exhaust Gas Math'!$E$10/(T1983+'Exhaust Gas Math'!$E$10))+(357.4500179626*V1983^-1.0038444015 )*(T1983/(T1983+'Exhaust Gas Math'!$E$10))</f>
        <v>0.31654710700089367</v>
      </c>
      <c r="X1983">
        <f t="shared" si="461"/>
        <v>0</v>
      </c>
      <c r="Y1983">
        <f t="shared" si="462"/>
        <v>101325</v>
      </c>
      <c r="Z1983">
        <f t="shared" si="463"/>
        <v>101325</v>
      </c>
    </row>
    <row r="1984" spans="5:26" x14ac:dyDescent="0.2">
      <c r="E1984">
        <f t="shared" si="450"/>
        <v>0.24737499999998661</v>
      </c>
      <c r="F1984">
        <f t="shared" si="451"/>
        <v>101325</v>
      </c>
      <c r="H1984">
        <f t="shared" si="464"/>
        <v>0.24737499999998661</v>
      </c>
      <c r="I1984">
        <f t="shared" si="452"/>
        <v>353.9999999993579</v>
      </c>
      <c r="J1984">
        <f t="shared" si="453"/>
        <v>1.7365591686289289E-4</v>
      </c>
      <c r="K1984">
        <f t="shared" si="454"/>
        <v>-2.7759550716770547</v>
      </c>
      <c r="L1984">
        <f t="shared" si="455"/>
        <v>3.9769296294121147E-5</v>
      </c>
      <c r="M1984">
        <f>J1984/SQRT('Exhaust Gas Math'!$E$14*$B$21*$B$23)</f>
        <v>2.9480842801911232E-6</v>
      </c>
      <c r="N1984">
        <f t="shared" si="456"/>
        <v>1.8193581051124258E-4</v>
      </c>
      <c r="O1984">
        <f t="shared" si="457"/>
        <v>0</v>
      </c>
      <c r="P1984">
        <f t="shared" si="458"/>
        <v>0</v>
      </c>
      <c r="Q1984">
        <f>($B$16/2)*(COS((ACOS((2*'Intake Valve Fxn Scratch'!$B$1)/$B$16-1)/($B$17/2))*(I1984-($B$17/2)))+1)*P1984</f>
        <v>0</v>
      </c>
      <c r="R1984">
        <f t="shared" si="459"/>
        <v>0</v>
      </c>
      <c r="S1984">
        <f t="shared" si="460"/>
        <v>0</v>
      </c>
      <c r="T1984">
        <f>S1984*'Exhaust Gas Math'!$C$14</f>
        <v>0</v>
      </c>
      <c r="U1984">
        <f>(T1984/'Exhaust Gas Math'!$B$14)+('Exhaust Gas Math'!$D$10)</f>
        <v>4.4059320573952224E-4</v>
      </c>
      <c r="V1984">
        <f>('Exhaust Gas Math'!$E$10*(2.53982214E-12*V1983^4 - 0.0000000071629564556*V1983^3 + 7.56281407226508E-06*V1983^2 - 0.00322508455050905*V1983 + 1.62997098133725)*$B$24+T1984*'Exhaust Gas Math'!$D$14*$B$23)/('Exhaust Gas Math'!$E$10*(2.53982214E-12*V1983^4 - 0.0000000071629564556*V1983^3 + 7.56281407226508E-06*V1983^2 - 0.00322508455050905*V1983 + 1.62997098133725)+T1984*'Exhaust Gas Math'!$D$14)</f>
        <v>1100</v>
      </c>
      <c r="W1984">
        <f>(353.3116967483*V1984^-1.0020802909)*('Exhaust Gas Math'!$E$10/(T1984+'Exhaust Gas Math'!$E$10))+(357.4500179626*V1984^-1.0038444015 )*(T1984/(T1984+'Exhaust Gas Math'!$E$10))</f>
        <v>0.31654710700089367</v>
      </c>
      <c r="X1984">
        <f t="shared" si="461"/>
        <v>0</v>
      </c>
      <c r="Y1984">
        <f t="shared" si="462"/>
        <v>101325</v>
      </c>
      <c r="Z1984">
        <f t="shared" si="463"/>
        <v>101325</v>
      </c>
    </row>
    <row r="1985" spans="5:26" x14ac:dyDescent="0.2">
      <c r="E1985">
        <f t="shared" si="450"/>
        <v>0.24749999999998659</v>
      </c>
      <c r="F1985">
        <f t="shared" si="451"/>
        <v>101325</v>
      </c>
      <c r="H1985">
        <f t="shared" si="464"/>
        <v>0.24749999999998659</v>
      </c>
      <c r="I1985">
        <f t="shared" si="452"/>
        <v>359.99999999935608</v>
      </c>
      <c r="J1985">
        <f t="shared" si="453"/>
        <v>0</v>
      </c>
      <c r="K1985">
        <f t="shared" si="454"/>
        <v>-2.9816941171162241E-10</v>
      </c>
      <c r="L1985">
        <f t="shared" si="455"/>
        <v>3.9769296294121147E-5</v>
      </c>
      <c r="M1985">
        <f>J1985/SQRT('Exhaust Gas Math'!$E$14*$B$21*$B$23)</f>
        <v>0</v>
      </c>
      <c r="N1985">
        <f t="shared" si="456"/>
        <v>0</v>
      </c>
      <c r="O1985">
        <f t="shared" si="457"/>
        <v>0</v>
      </c>
      <c r="P1985">
        <f t="shared" si="458"/>
        <v>0</v>
      </c>
      <c r="Q1985">
        <f>($B$16/2)*(COS((ACOS((2*'Intake Valve Fxn Scratch'!$B$1)/$B$16-1)/($B$17/2))*(I1985-($B$17/2)))+1)*P1985</f>
        <v>0</v>
      </c>
      <c r="R1985">
        <f t="shared" si="459"/>
        <v>0</v>
      </c>
      <c r="S1985">
        <f t="shared" si="460"/>
        <v>0</v>
      </c>
      <c r="T1985">
        <f>S1985*'Exhaust Gas Math'!$C$14</f>
        <v>0</v>
      </c>
      <c r="U1985">
        <f>(T1985/'Exhaust Gas Math'!$B$14)+('Exhaust Gas Math'!$D$10)</f>
        <v>4.4059320573952224E-4</v>
      </c>
      <c r="V1985">
        <f>('Exhaust Gas Math'!$E$10*(2.53982214E-12*V1984^4 - 0.0000000071629564556*V1984^3 + 7.56281407226508E-06*V1984^2 - 0.00322508455050905*V1984 + 1.62997098133725)*$B$24+T1985*'Exhaust Gas Math'!$D$14*$B$23)/('Exhaust Gas Math'!$E$10*(2.53982214E-12*V1984^4 - 0.0000000071629564556*V1984^3 + 7.56281407226508E-06*V1984^2 - 0.00322508455050905*V1984 + 1.62997098133725)+T1985*'Exhaust Gas Math'!$D$14)</f>
        <v>1100</v>
      </c>
      <c r="W1985">
        <f>(353.3116967483*V1985^-1.0020802909)*('Exhaust Gas Math'!$E$10/(T1985+'Exhaust Gas Math'!$E$10))+(357.4500179626*V1985^-1.0038444015 )*(T1985/(T1985+'Exhaust Gas Math'!$E$10))</f>
        <v>0.31654710700089367</v>
      </c>
      <c r="X1985">
        <f t="shared" si="461"/>
        <v>0</v>
      </c>
      <c r="Y1985">
        <f t="shared" si="462"/>
        <v>101325</v>
      </c>
      <c r="Z1985">
        <f t="shared" si="463"/>
        <v>101325</v>
      </c>
    </row>
    <row r="1986" spans="5:26" x14ac:dyDescent="0.2">
      <c r="E1986">
        <f t="shared" si="450"/>
        <v>0.24762499999998658</v>
      </c>
      <c r="F1986">
        <f t="shared" si="451"/>
        <v>101325</v>
      </c>
      <c r="H1986">
        <f t="shared" si="464"/>
        <v>0.24762499999998658</v>
      </c>
      <c r="I1986">
        <f t="shared" si="452"/>
        <v>365.99999999935608</v>
      </c>
      <c r="J1986">
        <f t="shared" si="453"/>
        <v>1.7365591678848713E-4</v>
      </c>
      <c r="K1986">
        <f t="shared" si="454"/>
        <v>2.7759550710839829</v>
      </c>
      <c r="L1986">
        <f t="shared" si="455"/>
        <v>3.9769296294121147E-5</v>
      </c>
      <c r="M1986">
        <f>J1986/SQRT('Exhaust Gas Math'!$E$14*$B$21*$B$23)</f>
        <v>2.9480842789279675E-6</v>
      </c>
      <c r="N1986">
        <f t="shared" si="456"/>
        <v>1.655683280631301E-4</v>
      </c>
      <c r="O1986">
        <f t="shared" si="457"/>
        <v>0</v>
      </c>
      <c r="P1986">
        <f t="shared" si="458"/>
        <v>0</v>
      </c>
      <c r="Q1986">
        <f>($B$16/2)*(COS((ACOS((2*'Intake Valve Fxn Scratch'!$B$1)/$B$16-1)/($B$17/2))*(I1986-($B$17/2)))+1)*P1986</f>
        <v>0</v>
      </c>
      <c r="R1986">
        <f t="shared" si="459"/>
        <v>0</v>
      </c>
      <c r="S1986">
        <f t="shared" si="460"/>
        <v>0</v>
      </c>
      <c r="T1986">
        <f>S1986*'Exhaust Gas Math'!$C$14</f>
        <v>0</v>
      </c>
      <c r="U1986">
        <f>(T1986/'Exhaust Gas Math'!$B$14)+('Exhaust Gas Math'!$D$10)</f>
        <v>4.4059320573952224E-4</v>
      </c>
      <c r="V1986">
        <f>('Exhaust Gas Math'!$E$10*(2.53982214E-12*V1985^4 - 0.0000000071629564556*V1985^3 + 7.56281407226508E-06*V1985^2 - 0.00322508455050905*V1985 + 1.62997098133725)*$B$24+T1986*'Exhaust Gas Math'!$D$14*$B$23)/('Exhaust Gas Math'!$E$10*(2.53982214E-12*V1985^4 - 0.0000000071629564556*V1985^3 + 7.56281407226508E-06*V1985^2 - 0.00322508455050905*V1985 + 1.62997098133725)+T1986*'Exhaust Gas Math'!$D$14)</f>
        <v>1100</v>
      </c>
      <c r="W1986">
        <f>(353.3116967483*V1986^-1.0020802909)*('Exhaust Gas Math'!$E$10/(T1986+'Exhaust Gas Math'!$E$10))+(357.4500179626*V1986^-1.0038444015 )*(T1986/(T1986+'Exhaust Gas Math'!$E$10))</f>
        <v>0.31654710700089367</v>
      </c>
      <c r="X1986">
        <f t="shared" si="461"/>
        <v>0</v>
      </c>
      <c r="Y1986">
        <f t="shared" si="462"/>
        <v>101325</v>
      </c>
      <c r="Z1986">
        <f t="shared" si="463"/>
        <v>101325</v>
      </c>
    </row>
    <row r="1987" spans="5:26" x14ac:dyDescent="0.2">
      <c r="E1987">
        <f t="shared" si="450"/>
        <v>0.24774999999998656</v>
      </c>
      <c r="F1987">
        <f t="shared" si="451"/>
        <v>101325</v>
      </c>
      <c r="H1987">
        <f t="shared" si="464"/>
        <v>0.24774999999998656</v>
      </c>
      <c r="I1987">
        <f t="shared" si="452"/>
        <v>371.99999999935426</v>
      </c>
      <c r="J1987">
        <f t="shared" si="453"/>
        <v>6.9272105666418407E-4</v>
      </c>
      <c r="K1987">
        <f t="shared" si="454"/>
        <v>5.5214961978014028</v>
      </c>
      <c r="L1987">
        <f t="shared" si="455"/>
        <v>3.9769296294121147E-5</v>
      </c>
      <c r="M1987">
        <f>J1987/SQRT('Exhaust Gas Math'!$E$14*$B$21*$B$23)</f>
        <v>1.1760037288688817E-5</v>
      </c>
      <c r="N1987">
        <f t="shared" si="456"/>
        <v>6.2929392661298378E-4</v>
      </c>
      <c r="O1987">
        <f t="shared" si="457"/>
        <v>0</v>
      </c>
      <c r="P1987">
        <f t="shared" si="458"/>
        <v>0</v>
      </c>
      <c r="Q1987">
        <f>($B$16/2)*(COS((ACOS((2*'Intake Valve Fxn Scratch'!$B$1)/$B$16-1)/($B$17/2))*(I1987-($B$17/2)))+1)*P1987</f>
        <v>0</v>
      </c>
      <c r="R1987">
        <f t="shared" si="459"/>
        <v>0</v>
      </c>
      <c r="S1987">
        <f t="shared" si="460"/>
        <v>0</v>
      </c>
      <c r="T1987">
        <f>S1987*'Exhaust Gas Math'!$C$14</f>
        <v>0</v>
      </c>
      <c r="U1987">
        <f>(T1987/'Exhaust Gas Math'!$B$14)+('Exhaust Gas Math'!$D$10)</f>
        <v>4.4059320573952224E-4</v>
      </c>
      <c r="V1987">
        <f>('Exhaust Gas Math'!$E$10*(2.53982214E-12*V1986^4 - 0.0000000071629564556*V1986^3 + 7.56281407226508E-06*V1986^2 - 0.00322508455050905*V1986 + 1.62997098133725)*$B$24+T1987*'Exhaust Gas Math'!$D$14*$B$23)/('Exhaust Gas Math'!$E$10*(2.53982214E-12*V1986^4 - 0.0000000071629564556*V1986^3 + 7.56281407226508E-06*V1986^2 - 0.00322508455050905*V1986 + 1.62997098133725)+T1987*'Exhaust Gas Math'!$D$14)</f>
        <v>1100</v>
      </c>
      <c r="W1987">
        <f>(353.3116967483*V1987^-1.0020802909)*('Exhaust Gas Math'!$E$10/(T1987+'Exhaust Gas Math'!$E$10))+(357.4500179626*V1987^-1.0038444015 )*(T1987/(T1987+'Exhaust Gas Math'!$E$10))</f>
        <v>0.31654710700089367</v>
      </c>
      <c r="X1987">
        <f t="shared" si="461"/>
        <v>0</v>
      </c>
      <c r="Y1987">
        <f t="shared" si="462"/>
        <v>101325</v>
      </c>
      <c r="Z1987">
        <f t="shared" si="463"/>
        <v>101325</v>
      </c>
    </row>
    <row r="1988" spans="5:26" x14ac:dyDescent="0.2">
      <c r="E1988">
        <f t="shared" ref="E1988:E2005" si="465">H1988</f>
        <v>0.24787499999998655</v>
      </c>
      <c r="F1988">
        <f t="shared" ref="F1988:F2005" si="466">Z1988</f>
        <v>101325</v>
      </c>
      <c r="H1988">
        <f t="shared" si="464"/>
        <v>0.24787499999998655</v>
      </c>
      <c r="I1988">
        <f t="shared" si="452"/>
        <v>377.99999999935426</v>
      </c>
      <c r="J1988">
        <f t="shared" si="453"/>
        <v>1.5515084333332478E-3</v>
      </c>
      <c r="K1988">
        <f t="shared" si="454"/>
        <v>8.206542656728363</v>
      </c>
      <c r="L1988">
        <f t="shared" si="455"/>
        <v>3.9769296294121147E-5</v>
      </c>
      <c r="M1988">
        <f>J1988/SQRT('Exhaust Gas Math'!$E$14*$B$21*$B$23)</f>
        <v>2.6339313428087869E-5</v>
      </c>
      <c r="N1988">
        <f t="shared" si="456"/>
        <v>1.3427107344602569E-3</v>
      </c>
      <c r="O1988">
        <f t="shared" si="457"/>
        <v>0</v>
      </c>
      <c r="P1988">
        <f t="shared" si="458"/>
        <v>0</v>
      </c>
      <c r="Q1988">
        <f>($B$16/2)*(COS((ACOS((2*'Intake Valve Fxn Scratch'!$B$1)/$B$16-1)/($B$17/2))*(I1988-($B$17/2)))+1)*P1988</f>
        <v>0</v>
      </c>
      <c r="R1988">
        <f t="shared" si="459"/>
        <v>0</v>
      </c>
      <c r="S1988">
        <f t="shared" si="460"/>
        <v>0</v>
      </c>
      <c r="T1988">
        <f>S1988*'Exhaust Gas Math'!$C$14</f>
        <v>0</v>
      </c>
      <c r="U1988">
        <f>(T1988/'Exhaust Gas Math'!$B$14)+('Exhaust Gas Math'!$D$10)</f>
        <v>4.4059320573952224E-4</v>
      </c>
      <c r="V1988">
        <f>('Exhaust Gas Math'!$E$10*(2.53982214E-12*V1987^4 - 0.0000000071629564556*V1987^3 + 7.56281407226508E-06*V1987^2 - 0.00322508455050905*V1987 + 1.62997098133725)*$B$24+T1988*'Exhaust Gas Math'!$D$14*$B$23)/('Exhaust Gas Math'!$E$10*(2.53982214E-12*V1987^4 - 0.0000000071629564556*V1987^3 + 7.56281407226508E-06*V1987^2 - 0.00322508455050905*V1987 + 1.62997098133725)+T1988*'Exhaust Gas Math'!$D$14)</f>
        <v>1100</v>
      </c>
      <c r="W1988">
        <f>(353.3116967483*V1988^-1.0020802909)*('Exhaust Gas Math'!$E$10/(T1988+'Exhaust Gas Math'!$E$10))+(357.4500179626*V1988^-1.0038444015 )*(T1988/(T1988+'Exhaust Gas Math'!$E$10))</f>
        <v>0.31654710700089367</v>
      </c>
      <c r="X1988">
        <f t="shared" si="461"/>
        <v>0</v>
      </c>
      <c r="Y1988">
        <f t="shared" si="462"/>
        <v>101325</v>
      </c>
      <c r="Z1988">
        <f t="shared" si="463"/>
        <v>101325</v>
      </c>
    </row>
    <row r="1989" spans="5:26" x14ac:dyDescent="0.2">
      <c r="E1989">
        <f t="shared" si="465"/>
        <v>0.24799999999998654</v>
      </c>
      <c r="F1989">
        <f t="shared" si="466"/>
        <v>101325</v>
      </c>
      <c r="H1989">
        <f t="shared" si="464"/>
        <v>0.24799999999998654</v>
      </c>
      <c r="I1989">
        <f t="shared" ref="I1989:I2052" si="467">($B$11*360*H1989)-(720*FLOOR(H1989/(2/$B$11),1))</f>
        <v>383.99999999935426</v>
      </c>
      <c r="J1989">
        <f t="shared" ref="J1989:J2052" si="468">-(($B$4/1000)/2)*COS($B$12*H1989)+(($B$4/1000)/2)</f>
        <v>2.7406089925840864E-3</v>
      </c>
      <c r="K1989">
        <f t="shared" ref="K1989:K2052" si="469">($B$4/1000/2)*$B$12*SIN($B$12*H1989)</f>
        <v>10.801676516978777</v>
      </c>
      <c r="L1989">
        <f t="shared" ref="L1989:L2052" si="470">$B$8+P1989*(J1989*$B$6)</f>
        <v>3.9769296294121147E-5</v>
      </c>
      <c r="M1989">
        <f>J1989/SQRT('Exhaust Gas Math'!$E$14*$B$21*$B$23)</f>
        <v>4.652617909683231E-5</v>
      </c>
      <c r="N1989">
        <f t="shared" ref="N1989:N2052" si="471">-(($B$4/1000)/2)*COS($B$12*(H1989-M1989))+(($B$4/1000)/2)</f>
        <v>2.2601711313864729E-3</v>
      </c>
      <c r="O1989">
        <f t="shared" ref="O1989:O2052" si="472">N1989*$B$6*P1989</f>
        <v>0</v>
      </c>
      <c r="P1989">
        <f t="shared" ref="P1989:P2052" si="473">IF(I1989&lt;=$B$17,1,0)</f>
        <v>0</v>
      </c>
      <c r="Q1989">
        <f>($B$16/2)*(COS((ACOS((2*'Intake Valve Fxn Scratch'!$B$1)/$B$16-1)/($B$17/2))*(I1989-($B$17/2)))+1)*P1989</f>
        <v>0</v>
      </c>
      <c r="R1989">
        <f t="shared" ref="R1989:R2052" si="474">Q1989/$B$16</f>
        <v>0</v>
      </c>
      <c r="S1989">
        <f t="shared" ref="S1989:S2052" si="475">P1989*($B$13*R1989*(O1989-O1988)*$B$19+S1988)</f>
        <v>0</v>
      </c>
      <c r="T1989">
        <f>S1989*'Exhaust Gas Math'!$C$14</f>
        <v>0</v>
      </c>
      <c r="U1989">
        <f>(T1989/'Exhaust Gas Math'!$B$14)+('Exhaust Gas Math'!$D$10)</f>
        <v>4.4059320573952224E-4</v>
      </c>
      <c r="V1989">
        <f>('Exhaust Gas Math'!$E$10*(2.53982214E-12*V1988^4 - 0.0000000071629564556*V1988^3 + 7.56281407226508E-06*V1988^2 - 0.00322508455050905*V1988 + 1.62997098133725)*$B$24+T1989*'Exhaust Gas Math'!$D$14*$B$23)/('Exhaust Gas Math'!$E$10*(2.53982214E-12*V1988^4 - 0.0000000071629564556*V1988^3 + 7.56281407226508E-06*V1988^2 - 0.00322508455050905*V1988 + 1.62997098133725)+T1989*'Exhaust Gas Math'!$D$14)</f>
        <v>1100</v>
      </c>
      <c r="W1989">
        <f>(353.3116967483*V1989^-1.0020802909)*('Exhaust Gas Math'!$E$10/(T1989+'Exhaust Gas Math'!$E$10))+(357.4500179626*V1989^-1.0038444015 )*(T1989/(T1989+'Exhaust Gas Math'!$E$10))</f>
        <v>0.31654710700089367</v>
      </c>
      <c r="X1989">
        <f t="shared" ref="X1989:X2052" si="476">P1989*SIGN(K1989)*-0.5*W1989*K1989^2</f>
        <v>0</v>
      </c>
      <c r="Y1989">
        <f t="shared" ref="Y1989:Y2052" si="477">(U1989*$B$21*V1989)/L1989</f>
        <v>101325</v>
      </c>
      <c r="Z1989">
        <f t="shared" ref="Z1989:Z2052" si="478">IF((X1989+Y1989)&lt;$B$22,(X1989+Y1989),$B$22)</f>
        <v>101325</v>
      </c>
    </row>
    <row r="1990" spans="5:26" x14ac:dyDescent="0.2">
      <c r="E1990">
        <f t="shared" si="465"/>
        <v>0.24812499999998652</v>
      </c>
      <c r="F1990">
        <f t="shared" si="466"/>
        <v>101325</v>
      </c>
      <c r="H1990">
        <f t="shared" si="464"/>
        <v>0.24812499999998652</v>
      </c>
      <c r="I1990">
        <f t="shared" si="467"/>
        <v>389.99999999935244</v>
      </c>
      <c r="J1990">
        <f t="shared" si="468"/>
        <v>4.2469946998547059E-3</v>
      </c>
      <c r="K1990">
        <f t="shared" si="469"/>
        <v>13.278464948913722</v>
      </c>
      <c r="L1990">
        <f t="shared" si="470"/>
        <v>3.9769296294121147E-5</v>
      </c>
      <c r="M1990">
        <f>J1990/SQRT('Exhaust Gas Math'!$E$14*$B$21*$B$23)</f>
        <v>7.2099462770289742E-5</v>
      </c>
      <c r="N1990">
        <f t="shared" si="471"/>
        <v>3.3402709600036315E-3</v>
      </c>
      <c r="O1990">
        <f t="shared" si="472"/>
        <v>0</v>
      </c>
      <c r="P1990">
        <f t="shared" si="473"/>
        <v>0</v>
      </c>
      <c r="Q1990">
        <f>($B$16/2)*(COS((ACOS((2*'Intake Valve Fxn Scratch'!$B$1)/$B$16-1)/($B$17/2))*(I1990-($B$17/2)))+1)*P1990</f>
        <v>0</v>
      </c>
      <c r="R1990">
        <f t="shared" si="474"/>
        <v>0</v>
      </c>
      <c r="S1990">
        <f t="shared" si="475"/>
        <v>0</v>
      </c>
      <c r="T1990">
        <f>S1990*'Exhaust Gas Math'!$C$14</f>
        <v>0</v>
      </c>
      <c r="U1990">
        <f>(T1990/'Exhaust Gas Math'!$B$14)+('Exhaust Gas Math'!$D$10)</f>
        <v>4.4059320573952224E-4</v>
      </c>
      <c r="V1990">
        <f>('Exhaust Gas Math'!$E$10*(2.53982214E-12*V1989^4 - 0.0000000071629564556*V1989^3 + 7.56281407226508E-06*V1989^2 - 0.00322508455050905*V1989 + 1.62997098133725)*$B$24+T1990*'Exhaust Gas Math'!$D$14*$B$23)/('Exhaust Gas Math'!$E$10*(2.53982214E-12*V1989^4 - 0.0000000071629564556*V1989^3 + 7.56281407226508E-06*V1989^2 - 0.00322508455050905*V1989 + 1.62997098133725)+T1990*'Exhaust Gas Math'!$D$14)</f>
        <v>1100</v>
      </c>
      <c r="W1990">
        <f>(353.3116967483*V1990^-1.0020802909)*('Exhaust Gas Math'!$E$10/(T1990+'Exhaust Gas Math'!$E$10))+(357.4500179626*V1990^-1.0038444015 )*(T1990/(T1990+'Exhaust Gas Math'!$E$10))</f>
        <v>0.31654710700089367</v>
      </c>
      <c r="X1990">
        <f t="shared" si="476"/>
        <v>0</v>
      </c>
      <c r="Y1990">
        <f t="shared" si="477"/>
        <v>101325</v>
      </c>
      <c r="Z1990">
        <f t="shared" si="478"/>
        <v>101325</v>
      </c>
    </row>
    <row r="1991" spans="5:26" x14ac:dyDescent="0.2">
      <c r="E1991">
        <f t="shared" si="465"/>
        <v>0.24824999999998651</v>
      </c>
      <c r="F1991">
        <f t="shared" si="466"/>
        <v>101325</v>
      </c>
      <c r="H1991">
        <f t="shared" ref="H1991:H2054" si="479">H1990+$B$2</f>
        <v>0.24824999999998651</v>
      </c>
      <c r="I1991">
        <f t="shared" si="467"/>
        <v>395.99999999935244</v>
      </c>
      <c r="J1991">
        <f t="shared" si="468"/>
        <v>6.0541612781039728E-3</v>
      </c>
      <c r="K1991">
        <f t="shared" si="469"/>
        <v>15.60977174017029</v>
      </c>
      <c r="L1991">
        <f t="shared" si="470"/>
        <v>3.9769296294121147E-5</v>
      </c>
      <c r="M1991">
        <f>J1991/SQRT('Exhaust Gas Math'!$E$14*$B$21*$B$23)</f>
        <v>1.0277897820096651E-4</v>
      </c>
      <c r="N1991">
        <f t="shared" si="471"/>
        <v>4.5467954921102616E-3</v>
      </c>
      <c r="O1991">
        <f t="shared" si="472"/>
        <v>0</v>
      </c>
      <c r="P1991">
        <f t="shared" si="473"/>
        <v>0</v>
      </c>
      <c r="Q1991">
        <f>($B$16/2)*(COS((ACOS((2*'Intake Valve Fxn Scratch'!$B$1)/$B$16-1)/($B$17/2))*(I1991-($B$17/2)))+1)*P1991</f>
        <v>0</v>
      </c>
      <c r="R1991">
        <f t="shared" si="474"/>
        <v>0</v>
      </c>
      <c r="S1991">
        <f t="shared" si="475"/>
        <v>0</v>
      </c>
      <c r="T1991">
        <f>S1991*'Exhaust Gas Math'!$C$14</f>
        <v>0</v>
      </c>
      <c r="U1991">
        <f>(T1991/'Exhaust Gas Math'!$B$14)+('Exhaust Gas Math'!$D$10)</f>
        <v>4.4059320573952224E-4</v>
      </c>
      <c r="V1991">
        <f>('Exhaust Gas Math'!$E$10*(2.53982214E-12*V1990^4 - 0.0000000071629564556*V1990^3 + 7.56281407226508E-06*V1990^2 - 0.00322508455050905*V1990 + 1.62997098133725)*$B$24+T1991*'Exhaust Gas Math'!$D$14*$B$23)/('Exhaust Gas Math'!$E$10*(2.53982214E-12*V1990^4 - 0.0000000071629564556*V1990^3 + 7.56281407226508E-06*V1990^2 - 0.00322508455050905*V1990 + 1.62997098133725)+T1991*'Exhaust Gas Math'!$D$14)</f>
        <v>1100</v>
      </c>
      <c r="W1991">
        <f>(353.3116967483*V1991^-1.0020802909)*('Exhaust Gas Math'!$E$10/(T1991+'Exhaust Gas Math'!$E$10))+(357.4500179626*V1991^-1.0038444015 )*(T1991/(T1991+'Exhaust Gas Math'!$E$10))</f>
        <v>0.31654710700089367</v>
      </c>
      <c r="X1991">
        <f t="shared" si="476"/>
        <v>0</v>
      </c>
      <c r="Y1991">
        <f t="shared" si="477"/>
        <v>101325</v>
      </c>
      <c r="Z1991">
        <f t="shared" si="478"/>
        <v>101325</v>
      </c>
    </row>
    <row r="1992" spans="5:26" x14ac:dyDescent="0.2">
      <c r="E1992">
        <f t="shared" si="465"/>
        <v>0.2483749999999865</v>
      </c>
      <c r="F1992">
        <f t="shared" si="466"/>
        <v>101325</v>
      </c>
      <c r="H1992">
        <f t="shared" si="479"/>
        <v>0.2483749999999865</v>
      </c>
      <c r="I1992">
        <f t="shared" si="467"/>
        <v>401.99999999935244</v>
      </c>
      <c r="J1992">
        <f t="shared" si="468"/>
        <v>8.1423090321270306E-3</v>
      </c>
      <c r="K1992">
        <f t="shared" si="469"/>
        <v>17.770054605686855</v>
      </c>
      <c r="L1992">
        <f t="shared" si="470"/>
        <v>3.9769296294121147E-5</v>
      </c>
      <c r="M1992">
        <f>J1992/SQRT('Exhaust Gas Math'!$E$14*$B$21*$B$23)</f>
        <v>1.3822859419770892E-4</v>
      </c>
      <c r="N1992">
        <f t="shared" si="471"/>
        <v>5.8492450476614541E-3</v>
      </c>
      <c r="O1992">
        <f t="shared" si="472"/>
        <v>0</v>
      </c>
      <c r="P1992">
        <f t="shared" si="473"/>
        <v>0</v>
      </c>
      <c r="Q1992">
        <f>($B$16/2)*(COS((ACOS((2*'Intake Valve Fxn Scratch'!$B$1)/$B$16-1)/($B$17/2))*(I1992-($B$17/2)))+1)*P1992</f>
        <v>0</v>
      </c>
      <c r="R1992">
        <f t="shared" si="474"/>
        <v>0</v>
      </c>
      <c r="S1992">
        <f t="shared" si="475"/>
        <v>0</v>
      </c>
      <c r="T1992">
        <f>S1992*'Exhaust Gas Math'!$C$14</f>
        <v>0</v>
      </c>
      <c r="U1992">
        <f>(T1992/'Exhaust Gas Math'!$B$14)+('Exhaust Gas Math'!$D$10)</f>
        <v>4.4059320573952224E-4</v>
      </c>
      <c r="V1992">
        <f>('Exhaust Gas Math'!$E$10*(2.53982214E-12*V1991^4 - 0.0000000071629564556*V1991^3 + 7.56281407226508E-06*V1991^2 - 0.00322508455050905*V1991 + 1.62997098133725)*$B$24+T1992*'Exhaust Gas Math'!$D$14*$B$23)/('Exhaust Gas Math'!$E$10*(2.53982214E-12*V1991^4 - 0.0000000071629564556*V1991^3 + 7.56281407226508E-06*V1991^2 - 0.00322508455050905*V1991 + 1.62997098133725)+T1992*'Exhaust Gas Math'!$D$14)</f>
        <v>1100</v>
      </c>
      <c r="W1992">
        <f>(353.3116967483*V1992^-1.0020802909)*('Exhaust Gas Math'!$E$10/(T1992+'Exhaust Gas Math'!$E$10))+(357.4500179626*V1992^-1.0038444015 )*(T1992/(T1992+'Exhaust Gas Math'!$E$10))</f>
        <v>0.31654710700089367</v>
      </c>
      <c r="X1992">
        <f t="shared" si="476"/>
        <v>0</v>
      </c>
      <c r="Y1992">
        <f t="shared" si="477"/>
        <v>101325</v>
      </c>
      <c r="Z1992">
        <f t="shared" si="478"/>
        <v>101325</v>
      </c>
    </row>
    <row r="1993" spans="5:26" x14ac:dyDescent="0.2">
      <c r="E1993">
        <f t="shared" si="465"/>
        <v>0.24849999999998648</v>
      </c>
      <c r="F1993">
        <f t="shared" si="466"/>
        <v>101325</v>
      </c>
      <c r="H1993">
        <f t="shared" si="479"/>
        <v>0.24849999999998648</v>
      </c>
      <c r="I1993">
        <f t="shared" si="467"/>
        <v>407.99999999935062</v>
      </c>
      <c r="J1993">
        <f t="shared" si="468"/>
        <v>1.0488559778157804E-2</v>
      </c>
      <c r="K1993">
        <f t="shared" si="469"/>
        <v>19.735645034320576</v>
      </c>
      <c r="L1993">
        <f t="shared" si="470"/>
        <v>3.9769296294121147E-5</v>
      </c>
      <c r="M1993">
        <f>J1993/SQRT('Exhaust Gas Math'!$E$14*$B$21*$B$23)</f>
        <v>1.7805991734934777E-4</v>
      </c>
      <c r="N1993">
        <f t="shared" si="471"/>
        <v>7.2230121593607997E-3</v>
      </c>
      <c r="O1993">
        <f t="shared" si="472"/>
        <v>0</v>
      </c>
      <c r="P1993">
        <f t="shared" si="473"/>
        <v>0</v>
      </c>
      <c r="Q1993">
        <f>($B$16/2)*(COS((ACOS((2*'Intake Valve Fxn Scratch'!$B$1)/$B$16-1)/($B$17/2))*(I1993-($B$17/2)))+1)*P1993</f>
        <v>0</v>
      </c>
      <c r="R1993">
        <f t="shared" si="474"/>
        <v>0</v>
      </c>
      <c r="S1993">
        <f t="shared" si="475"/>
        <v>0</v>
      </c>
      <c r="T1993">
        <f>S1993*'Exhaust Gas Math'!$C$14</f>
        <v>0</v>
      </c>
      <c r="U1993">
        <f>(T1993/'Exhaust Gas Math'!$B$14)+('Exhaust Gas Math'!$D$10)</f>
        <v>4.4059320573952224E-4</v>
      </c>
      <c r="V1993">
        <f>('Exhaust Gas Math'!$E$10*(2.53982214E-12*V1992^4 - 0.0000000071629564556*V1992^3 + 7.56281407226508E-06*V1992^2 - 0.00322508455050905*V1992 + 1.62997098133725)*$B$24+T1993*'Exhaust Gas Math'!$D$14*$B$23)/('Exhaust Gas Math'!$E$10*(2.53982214E-12*V1992^4 - 0.0000000071629564556*V1992^3 + 7.56281407226508E-06*V1992^2 - 0.00322508455050905*V1992 + 1.62997098133725)+T1993*'Exhaust Gas Math'!$D$14)</f>
        <v>1100</v>
      </c>
      <c r="W1993">
        <f>(353.3116967483*V1993^-1.0020802909)*('Exhaust Gas Math'!$E$10/(T1993+'Exhaust Gas Math'!$E$10))+(357.4500179626*V1993^-1.0038444015 )*(T1993/(T1993+'Exhaust Gas Math'!$E$10))</f>
        <v>0.31654710700089367</v>
      </c>
      <c r="X1993">
        <f t="shared" si="476"/>
        <v>0</v>
      </c>
      <c r="Y1993">
        <f t="shared" si="477"/>
        <v>101325</v>
      </c>
      <c r="Z1993">
        <f t="shared" si="478"/>
        <v>101325</v>
      </c>
    </row>
    <row r="1994" spans="5:26" x14ac:dyDescent="0.2">
      <c r="E1994">
        <f t="shared" si="465"/>
        <v>0.24862499999998647</v>
      </c>
      <c r="F1994">
        <f t="shared" si="466"/>
        <v>101325</v>
      </c>
      <c r="H1994">
        <f t="shared" si="479"/>
        <v>0.24862499999998647</v>
      </c>
      <c r="I1994">
        <f t="shared" si="467"/>
        <v>413.99999999935062</v>
      </c>
      <c r="J1994">
        <f t="shared" si="468"/>
        <v>1.3067207502038245E-2</v>
      </c>
      <c r="K1994">
        <f t="shared" si="469"/>
        <v>21.485007606009102</v>
      </c>
      <c r="L1994">
        <f t="shared" si="470"/>
        <v>3.9769296294121147E-5</v>
      </c>
      <c r="M1994">
        <f>J1994/SQRT('Exhaust Gas Math'!$E$14*$B$21*$B$23)</f>
        <v>2.2183654734419348E-4</v>
      </c>
      <c r="N1994">
        <f t="shared" si="471"/>
        <v>8.6492854859798601E-3</v>
      </c>
      <c r="O1994">
        <f t="shared" si="472"/>
        <v>0</v>
      </c>
      <c r="P1994">
        <f t="shared" si="473"/>
        <v>0</v>
      </c>
      <c r="Q1994">
        <f>($B$16/2)*(COS((ACOS((2*'Intake Valve Fxn Scratch'!$B$1)/$B$16-1)/($B$17/2))*(I1994-($B$17/2)))+1)*P1994</f>
        <v>0</v>
      </c>
      <c r="R1994">
        <f t="shared" si="474"/>
        <v>0</v>
      </c>
      <c r="S1994">
        <f t="shared" si="475"/>
        <v>0</v>
      </c>
      <c r="T1994">
        <f>S1994*'Exhaust Gas Math'!$C$14</f>
        <v>0</v>
      </c>
      <c r="U1994">
        <f>(T1994/'Exhaust Gas Math'!$B$14)+('Exhaust Gas Math'!$D$10)</f>
        <v>4.4059320573952224E-4</v>
      </c>
      <c r="V1994">
        <f>('Exhaust Gas Math'!$E$10*(2.53982214E-12*V1993^4 - 0.0000000071629564556*V1993^3 + 7.56281407226508E-06*V1993^2 - 0.00322508455050905*V1993 + 1.62997098133725)*$B$24+T1994*'Exhaust Gas Math'!$D$14*$B$23)/('Exhaust Gas Math'!$E$10*(2.53982214E-12*V1993^4 - 0.0000000071629564556*V1993^3 + 7.56281407226508E-06*V1993^2 - 0.00322508455050905*V1993 + 1.62997098133725)+T1994*'Exhaust Gas Math'!$D$14)</f>
        <v>1100</v>
      </c>
      <c r="W1994">
        <f>(353.3116967483*V1994^-1.0020802909)*('Exhaust Gas Math'!$E$10/(T1994+'Exhaust Gas Math'!$E$10))+(357.4500179626*V1994^-1.0038444015 )*(T1994/(T1994+'Exhaust Gas Math'!$E$10))</f>
        <v>0.31654710700089367</v>
      </c>
      <c r="X1994">
        <f t="shared" si="476"/>
        <v>0</v>
      </c>
      <c r="Y1994">
        <f t="shared" si="477"/>
        <v>101325</v>
      </c>
      <c r="Z1994">
        <f t="shared" si="478"/>
        <v>101325</v>
      </c>
    </row>
    <row r="1995" spans="5:26" x14ac:dyDescent="0.2">
      <c r="E1995">
        <f t="shared" si="465"/>
        <v>0.24874999999998645</v>
      </c>
      <c r="F1995">
        <f t="shared" si="466"/>
        <v>101325</v>
      </c>
      <c r="H1995">
        <f t="shared" si="479"/>
        <v>0.24874999999998645</v>
      </c>
      <c r="I1995">
        <f t="shared" si="467"/>
        <v>419.99999999935062</v>
      </c>
      <c r="J1995">
        <f t="shared" si="468"/>
        <v>1.5849999999688811E-2</v>
      </c>
      <c r="K1995">
        <f t="shared" si="469"/>
        <v>22.998975938339367</v>
      </c>
      <c r="L1995">
        <f t="shared" si="470"/>
        <v>3.9769296294121147E-5</v>
      </c>
      <c r="M1995">
        <f>J1995/SQRT('Exhaust Gas Math'!$E$14*$B$21*$B$23)</f>
        <v>2.6907885826317403E-4</v>
      </c>
      <c r="N1995">
        <f t="shared" si="471"/>
        <v>1.0114751634377996E-2</v>
      </c>
      <c r="O1995">
        <f t="shared" si="472"/>
        <v>0</v>
      </c>
      <c r="P1995">
        <f t="shared" si="473"/>
        <v>0</v>
      </c>
      <c r="Q1995">
        <f>($B$16/2)*(COS((ACOS((2*'Intake Valve Fxn Scratch'!$B$1)/$B$16-1)/($B$17/2))*(I1995-($B$17/2)))+1)*P1995</f>
        <v>0</v>
      </c>
      <c r="R1995">
        <f t="shared" si="474"/>
        <v>0</v>
      </c>
      <c r="S1995">
        <f t="shared" si="475"/>
        <v>0</v>
      </c>
      <c r="T1995">
        <f>S1995*'Exhaust Gas Math'!$C$14</f>
        <v>0</v>
      </c>
      <c r="U1995">
        <f>(T1995/'Exhaust Gas Math'!$B$14)+('Exhaust Gas Math'!$D$10)</f>
        <v>4.4059320573952224E-4</v>
      </c>
      <c r="V1995">
        <f>('Exhaust Gas Math'!$E$10*(2.53982214E-12*V1994^4 - 0.0000000071629564556*V1994^3 + 7.56281407226508E-06*V1994^2 - 0.00322508455050905*V1994 + 1.62997098133725)*$B$24+T1995*'Exhaust Gas Math'!$D$14*$B$23)/('Exhaust Gas Math'!$E$10*(2.53982214E-12*V1994^4 - 0.0000000071629564556*V1994^3 + 7.56281407226508E-06*V1994^2 - 0.00322508455050905*V1994 + 1.62997098133725)+T1995*'Exhaust Gas Math'!$D$14)</f>
        <v>1100</v>
      </c>
      <c r="W1995">
        <f>(353.3116967483*V1995^-1.0020802909)*('Exhaust Gas Math'!$E$10/(T1995+'Exhaust Gas Math'!$E$10))+(357.4500179626*V1995^-1.0038444015 )*(T1995/(T1995+'Exhaust Gas Math'!$E$10))</f>
        <v>0.31654710700089367</v>
      </c>
      <c r="X1995">
        <f t="shared" si="476"/>
        <v>0</v>
      </c>
      <c r="Y1995">
        <f t="shared" si="477"/>
        <v>101325</v>
      </c>
      <c r="Z1995">
        <f t="shared" si="478"/>
        <v>101325</v>
      </c>
    </row>
    <row r="1996" spans="5:26" x14ac:dyDescent="0.2">
      <c r="E1996">
        <f t="shared" si="465"/>
        <v>0.24887499999998644</v>
      </c>
      <c r="F1996">
        <f t="shared" si="466"/>
        <v>101325</v>
      </c>
      <c r="H1996">
        <f t="shared" si="479"/>
        <v>0.24887499999998644</v>
      </c>
      <c r="I1996">
        <f t="shared" si="467"/>
        <v>425.9999999993488</v>
      </c>
      <c r="J1996">
        <f t="shared" si="468"/>
        <v>1.8806448414168474E-2</v>
      </c>
      <c r="K1996">
        <f t="shared" si="469"/>
        <v>24.260962677444123</v>
      </c>
      <c r="L1996">
        <f t="shared" si="470"/>
        <v>3.9769296294121147E-5</v>
      </c>
      <c r="M1996">
        <f>J1996/SQRT('Exhaust Gas Math'!$E$14*$B$21*$B$23)</f>
        <v>3.1926925346177203E-4</v>
      </c>
      <c r="N1996">
        <f t="shared" si="471"/>
        <v>1.1611157152955607E-2</v>
      </c>
      <c r="O1996">
        <f t="shared" si="472"/>
        <v>0</v>
      </c>
      <c r="P1996">
        <f t="shared" si="473"/>
        <v>0</v>
      </c>
      <c r="Q1996">
        <f>($B$16/2)*(COS((ACOS((2*'Intake Valve Fxn Scratch'!$B$1)/$B$16-1)/($B$17/2))*(I1996-($B$17/2)))+1)*P1996</f>
        <v>0</v>
      </c>
      <c r="R1996">
        <f t="shared" si="474"/>
        <v>0</v>
      </c>
      <c r="S1996">
        <f t="shared" si="475"/>
        <v>0</v>
      </c>
      <c r="T1996">
        <f>S1996*'Exhaust Gas Math'!$C$14</f>
        <v>0</v>
      </c>
      <c r="U1996">
        <f>(T1996/'Exhaust Gas Math'!$B$14)+('Exhaust Gas Math'!$D$10)</f>
        <v>4.4059320573952224E-4</v>
      </c>
      <c r="V1996">
        <f>('Exhaust Gas Math'!$E$10*(2.53982214E-12*V1995^4 - 0.0000000071629564556*V1995^3 + 7.56281407226508E-06*V1995^2 - 0.00322508455050905*V1995 + 1.62997098133725)*$B$24+T1996*'Exhaust Gas Math'!$D$14*$B$23)/('Exhaust Gas Math'!$E$10*(2.53982214E-12*V1995^4 - 0.0000000071629564556*V1995^3 + 7.56281407226508E-06*V1995^2 - 0.00322508455050905*V1995 + 1.62997098133725)+T1996*'Exhaust Gas Math'!$D$14)</f>
        <v>1100</v>
      </c>
      <c r="W1996">
        <f>(353.3116967483*V1996^-1.0020802909)*('Exhaust Gas Math'!$E$10/(T1996+'Exhaust Gas Math'!$E$10))+(357.4500179626*V1996^-1.0038444015 )*(T1996/(T1996+'Exhaust Gas Math'!$E$10))</f>
        <v>0.31654710700089367</v>
      </c>
      <c r="X1996">
        <f t="shared" si="476"/>
        <v>0</v>
      </c>
      <c r="Y1996">
        <f t="shared" si="477"/>
        <v>101325</v>
      </c>
      <c r="Z1996">
        <f t="shared" si="478"/>
        <v>101325</v>
      </c>
    </row>
    <row r="1997" spans="5:26" x14ac:dyDescent="0.2">
      <c r="E1997">
        <f t="shared" si="465"/>
        <v>0.24899999999998643</v>
      </c>
      <c r="F1997">
        <f t="shared" si="466"/>
        <v>101325</v>
      </c>
      <c r="H1997">
        <f t="shared" si="479"/>
        <v>0.24899999999998643</v>
      </c>
      <c r="I1997">
        <f t="shared" si="467"/>
        <v>431.9999999993488</v>
      </c>
      <c r="J1997">
        <f t="shared" si="468"/>
        <v>2.1904161277971602E-2</v>
      </c>
      <c r="K1997">
        <f t="shared" si="469"/>
        <v>25.257141232522038</v>
      </c>
      <c r="L1997">
        <f t="shared" si="470"/>
        <v>3.9769296294121147E-5</v>
      </c>
      <c r="M1997">
        <f>J1997/SQRT('Exhaust Gas Math'!$E$14*$B$21*$B$23)</f>
        <v>3.718578364671763E-4</v>
      </c>
      <c r="N1997">
        <f t="shared" si="471"/>
        <v>1.3134781388344886E-2</v>
      </c>
      <c r="O1997">
        <f t="shared" si="472"/>
        <v>0</v>
      </c>
      <c r="P1997">
        <f t="shared" si="473"/>
        <v>0</v>
      </c>
      <c r="Q1997">
        <f>($B$16/2)*(COS((ACOS((2*'Intake Valve Fxn Scratch'!$B$1)/$B$16-1)/($B$17/2))*(I1997-($B$17/2)))+1)*P1997</f>
        <v>0</v>
      </c>
      <c r="R1997">
        <f t="shared" si="474"/>
        <v>0</v>
      </c>
      <c r="S1997">
        <f t="shared" si="475"/>
        <v>0</v>
      </c>
      <c r="T1997">
        <f>S1997*'Exhaust Gas Math'!$C$14</f>
        <v>0</v>
      </c>
      <c r="U1997">
        <f>(T1997/'Exhaust Gas Math'!$B$14)+('Exhaust Gas Math'!$D$10)</f>
        <v>4.4059320573952224E-4</v>
      </c>
      <c r="V1997">
        <f>('Exhaust Gas Math'!$E$10*(2.53982214E-12*V1996^4 - 0.0000000071629564556*V1996^3 + 7.56281407226508E-06*V1996^2 - 0.00322508455050905*V1996 + 1.62997098133725)*$B$24+T1997*'Exhaust Gas Math'!$D$14*$B$23)/('Exhaust Gas Math'!$E$10*(2.53982214E-12*V1996^4 - 0.0000000071629564556*V1996^3 + 7.56281407226508E-06*V1996^2 - 0.00322508455050905*V1996 + 1.62997098133725)+T1997*'Exhaust Gas Math'!$D$14)</f>
        <v>1100</v>
      </c>
      <c r="W1997">
        <f>(353.3116967483*V1997^-1.0020802909)*('Exhaust Gas Math'!$E$10/(T1997+'Exhaust Gas Math'!$E$10))+(357.4500179626*V1997^-1.0038444015 )*(T1997/(T1997+'Exhaust Gas Math'!$E$10))</f>
        <v>0.31654710700089367</v>
      </c>
      <c r="X1997">
        <f t="shared" si="476"/>
        <v>0</v>
      </c>
      <c r="Y1997">
        <f t="shared" si="477"/>
        <v>101325</v>
      </c>
      <c r="Z1997">
        <f t="shared" si="478"/>
        <v>101325</v>
      </c>
    </row>
    <row r="1998" spans="5:26" x14ac:dyDescent="0.2">
      <c r="E1998">
        <f t="shared" si="465"/>
        <v>0.24912499999998641</v>
      </c>
      <c r="F1998">
        <f t="shared" si="466"/>
        <v>101325</v>
      </c>
      <c r="H1998">
        <f t="shared" si="479"/>
        <v>0.24912499999998641</v>
      </c>
      <c r="I1998">
        <f t="shared" si="467"/>
        <v>437.99999999934698</v>
      </c>
      <c r="J1998">
        <f t="shared" si="468"/>
        <v>2.5109199400724282E-2</v>
      </c>
      <c r="K1998">
        <f t="shared" si="469"/>
        <v>25.976597262859919</v>
      </c>
      <c r="L1998">
        <f t="shared" si="470"/>
        <v>3.9769296294121147E-5</v>
      </c>
      <c r="M1998">
        <f>J1998/SQRT('Exhaust Gas Math'!$E$14*$B$21*$B$23)</f>
        <v>4.262684357591113E-4</v>
      </c>
      <c r="N1998">
        <f t="shared" si="471"/>
        <v>1.4685858366950869E-2</v>
      </c>
      <c r="O1998">
        <f t="shared" si="472"/>
        <v>0</v>
      </c>
      <c r="P1998">
        <f t="shared" si="473"/>
        <v>0</v>
      </c>
      <c r="Q1998">
        <f>($B$16/2)*(COS((ACOS((2*'Intake Valve Fxn Scratch'!$B$1)/$B$16-1)/($B$17/2))*(I1998-($B$17/2)))+1)*P1998</f>
        <v>0</v>
      </c>
      <c r="R1998">
        <f t="shared" si="474"/>
        <v>0</v>
      </c>
      <c r="S1998">
        <f t="shared" si="475"/>
        <v>0</v>
      </c>
      <c r="T1998">
        <f>S1998*'Exhaust Gas Math'!$C$14</f>
        <v>0</v>
      </c>
      <c r="U1998">
        <f>(T1998/'Exhaust Gas Math'!$B$14)+('Exhaust Gas Math'!$D$10)</f>
        <v>4.4059320573952224E-4</v>
      </c>
      <c r="V1998">
        <f>('Exhaust Gas Math'!$E$10*(2.53982214E-12*V1997^4 - 0.0000000071629564556*V1997^3 + 7.56281407226508E-06*V1997^2 - 0.00322508455050905*V1997 + 1.62997098133725)*$B$24+T1998*'Exhaust Gas Math'!$D$14*$B$23)/('Exhaust Gas Math'!$E$10*(2.53982214E-12*V1997^4 - 0.0000000071629564556*V1997^3 + 7.56281407226508E-06*V1997^2 - 0.00322508455050905*V1997 + 1.62997098133725)+T1998*'Exhaust Gas Math'!$D$14)</f>
        <v>1100</v>
      </c>
      <c r="W1998">
        <f>(353.3116967483*V1998^-1.0020802909)*('Exhaust Gas Math'!$E$10/(T1998+'Exhaust Gas Math'!$E$10))+(357.4500179626*V1998^-1.0038444015 )*(T1998/(T1998+'Exhaust Gas Math'!$E$10))</f>
        <v>0.31654710700089367</v>
      </c>
      <c r="X1998">
        <f t="shared" si="476"/>
        <v>0</v>
      </c>
      <c r="Y1998">
        <f t="shared" si="477"/>
        <v>101325</v>
      </c>
      <c r="Z1998">
        <f t="shared" si="478"/>
        <v>101325</v>
      </c>
    </row>
    <row r="1999" spans="5:26" x14ac:dyDescent="0.2">
      <c r="E1999">
        <f t="shared" si="465"/>
        <v>0.2492499999999864</v>
      </c>
      <c r="F1999">
        <f t="shared" si="466"/>
        <v>101325</v>
      </c>
      <c r="H1999">
        <f t="shared" si="479"/>
        <v>0.2492499999999864</v>
      </c>
      <c r="I1999">
        <f t="shared" si="467"/>
        <v>443.99999999934698</v>
      </c>
      <c r="J1999">
        <f t="shared" si="468"/>
        <v>2.8386447714056302E-2</v>
      </c>
      <c r="K1999">
        <f t="shared" si="469"/>
        <v>26.411448257633534</v>
      </c>
      <c r="L1999">
        <f t="shared" si="470"/>
        <v>3.9769296294121147E-5</v>
      </c>
      <c r="M1999">
        <f>J1999/SQRT('Exhaust Gas Math'!$E$14*$B$21*$B$23)</f>
        <v>4.819049174255849E-4</v>
      </c>
      <c r="N1999">
        <f t="shared" si="471"/>
        <v>1.6267973594078021E-2</v>
      </c>
      <c r="O1999">
        <f t="shared" si="472"/>
        <v>0</v>
      </c>
      <c r="P1999">
        <f t="shared" si="473"/>
        <v>0</v>
      </c>
      <c r="Q1999">
        <f>($B$16/2)*(COS((ACOS((2*'Intake Valve Fxn Scratch'!$B$1)/$B$16-1)/($B$17/2))*(I1999-($B$17/2)))+1)*P1999</f>
        <v>0</v>
      </c>
      <c r="R1999">
        <f t="shared" si="474"/>
        <v>0</v>
      </c>
      <c r="S1999">
        <f t="shared" si="475"/>
        <v>0</v>
      </c>
      <c r="T1999">
        <f>S1999*'Exhaust Gas Math'!$C$14</f>
        <v>0</v>
      </c>
      <c r="U1999">
        <f>(T1999/'Exhaust Gas Math'!$B$14)+('Exhaust Gas Math'!$D$10)</f>
        <v>4.4059320573952224E-4</v>
      </c>
      <c r="V1999">
        <f>('Exhaust Gas Math'!$E$10*(2.53982214E-12*V1998^4 - 0.0000000071629564556*V1998^3 + 7.56281407226508E-06*V1998^2 - 0.00322508455050905*V1998 + 1.62997098133725)*$B$24+T1999*'Exhaust Gas Math'!$D$14*$B$23)/('Exhaust Gas Math'!$E$10*(2.53982214E-12*V1998^4 - 0.0000000071629564556*V1998^3 + 7.56281407226508E-06*V1998^2 - 0.00322508455050905*V1998 + 1.62997098133725)+T1999*'Exhaust Gas Math'!$D$14)</f>
        <v>1100</v>
      </c>
      <c r="W1999">
        <f>(353.3116967483*V1999^-1.0020802909)*('Exhaust Gas Math'!$E$10/(T1999+'Exhaust Gas Math'!$E$10))+(357.4500179626*V1999^-1.0038444015 )*(T1999/(T1999+'Exhaust Gas Math'!$E$10))</f>
        <v>0.31654710700089367</v>
      </c>
      <c r="X1999">
        <f t="shared" si="476"/>
        <v>0</v>
      </c>
      <c r="Y1999">
        <f t="shared" si="477"/>
        <v>101325</v>
      </c>
      <c r="Z1999">
        <f t="shared" si="478"/>
        <v>101325</v>
      </c>
    </row>
    <row r="2000" spans="5:26" x14ac:dyDescent="0.2">
      <c r="E2000">
        <f t="shared" si="465"/>
        <v>0.24937499999998639</v>
      </c>
      <c r="F2000">
        <f t="shared" si="466"/>
        <v>101325</v>
      </c>
      <c r="H2000">
        <f t="shared" si="479"/>
        <v>0.24937499999998639</v>
      </c>
      <c r="I2000">
        <f t="shared" si="467"/>
        <v>449.99999999934698</v>
      </c>
      <c r="J2000">
        <f t="shared" si="468"/>
        <v>3.169999999963851E-2</v>
      </c>
      <c r="K2000">
        <f t="shared" si="469"/>
        <v>26.556929898345718</v>
      </c>
      <c r="L2000">
        <f t="shared" si="470"/>
        <v>3.9769296294121147E-5</v>
      </c>
      <c r="M2000">
        <f>J2000/SQRT('Exhaust Gas Math'!$E$14*$B$21*$B$23)</f>
        <v>5.3815771653077714E-4</v>
      </c>
      <c r="N2000">
        <f t="shared" si="471"/>
        <v>1.7887450438209117E-2</v>
      </c>
      <c r="O2000">
        <f t="shared" si="472"/>
        <v>0</v>
      </c>
      <c r="P2000">
        <f t="shared" si="473"/>
        <v>0</v>
      </c>
      <c r="Q2000">
        <f>($B$16/2)*(COS((ACOS((2*'Intake Valve Fxn Scratch'!$B$1)/$B$16-1)/($B$17/2))*(I2000-($B$17/2)))+1)*P2000</f>
        <v>0</v>
      </c>
      <c r="R2000">
        <f t="shared" si="474"/>
        <v>0</v>
      </c>
      <c r="S2000">
        <f t="shared" si="475"/>
        <v>0</v>
      </c>
      <c r="T2000">
        <f>S2000*'Exhaust Gas Math'!$C$14</f>
        <v>0</v>
      </c>
      <c r="U2000">
        <f>(T2000/'Exhaust Gas Math'!$B$14)+('Exhaust Gas Math'!$D$10)</f>
        <v>4.4059320573952224E-4</v>
      </c>
      <c r="V2000">
        <f>('Exhaust Gas Math'!$E$10*(2.53982214E-12*V1999^4 - 0.0000000071629564556*V1999^3 + 7.56281407226508E-06*V1999^2 - 0.00322508455050905*V1999 + 1.62997098133725)*$B$24+T2000*'Exhaust Gas Math'!$D$14*$B$23)/('Exhaust Gas Math'!$E$10*(2.53982214E-12*V1999^4 - 0.0000000071629564556*V1999^3 + 7.56281407226508E-06*V1999^2 - 0.00322508455050905*V1999 + 1.62997098133725)+T2000*'Exhaust Gas Math'!$D$14)</f>
        <v>1100</v>
      </c>
      <c r="W2000">
        <f>(353.3116967483*V2000^-1.0020802909)*('Exhaust Gas Math'!$E$10/(T2000+'Exhaust Gas Math'!$E$10))+(357.4500179626*V2000^-1.0038444015 )*(T2000/(T2000+'Exhaust Gas Math'!$E$10))</f>
        <v>0.31654710700089367</v>
      </c>
      <c r="X2000">
        <f t="shared" si="476"/>
        <v>0</v>
      </c>
      <c r="Y2000">
        <f t="shared" si="477"/>
        <v>101325</v>
      </c>
      <c r="Z2000">
        <f t="shared" si="478"/>
        <v>101325</v>
      </c>
    </row>
    <row r="2001" spans="5:26" x14ac:dyDescent="0.2">
      <c r="E2001">
        <f t="shared" si="465"/>
        <v>0.24949999999998637</v>
      </c>
      <c r="F2001">
        <f t="shared" si="466"/>
        <v>101325</v>
      </c>
      <c r="H2001">
        <f t="shared" si="479"/>
        <v>0.24949999999998637</v>
      </c>
      <c r="I2001">
        <f t="shared" si="467"/>
        <v>455.99999999934516</v>
      </c>
      <c r="J2001">
        <f t="shared" si="468"/>
        <v>3.5013552285224674E-2</v>
      </c>
      <c r="K2001">
        <f t="shared" si="469"/>
        <v>26.411448257696843</v>
      </c>
      <c r="L2001">
        <f t="shared" si="470"/>
        <v>3.9769296294121147E-5</v>
      </c>
      <c r="M2001">
        <f>J2001/SQRT('Exhaust Gas Math'!$E$14*$B$21*$B$23)</f>
        <v>5.9441051563603644E-4</v>
      </c>
      <c r="N2001">
        <f t="shared" si="471"/>
        <v>1.955273103381383E-2</v>
      </c>
      <c r="O2001">
        <f t="shared" si="472"/>
        <v>0</v>
      </c>
      <c r="P2001">
        <f t="shared" si="473"/>
        <v>0</v>
      </c>
      <c r="Q2001">
        <f>($B$16/2)*(COS((ACOS((2*'Intake Valve Fxn Scratch'!$B$1)/$B$16-1)/($B$17/2))*(I2001-($B$17/2)))+1)*P2001</f>
        <v>0</v>
      </c>
      <c r="R2001">
        <f t="shared" si="474"/>
        <v>0</v>
      </c>
      <c r="S2001">
        <f t="shared" si="475"/>
        <v>0</v>
      </c>
      <c r="T2001">
        <f>S2001*'Exhaust Gas Math'!$C$14</f>
        <v>0</v>
      </c>
      <c r="U2001">
        <f>(T2001/'Exhaust Gas Math'!$B$14)+('Exhaust Gas Math'!$D$10)</f>
        <v>4.4059320573952224E-4</v>
      </c>
      <c r="V2001">
        <f>('Exhaust Gas Math'!$E$10*(2.53982214E-12*V2000^4 - 0.0000000071629564556*V2000^3 + 7.56281407226508E-06*V2000^2 - 0.00322508455050905*V2000 + 1.62997098133725)*$B$24+T2001*'Exhaust Gas Math'!$D$14*$B$23)/('Exhaust Gas Math'!$E$10*(2.53982214E-12*V2000^4 - 0.0000000071629564556*V2000^3 + 7.56281407226508E-06*V2000^2 - 0.00322508455050905*V2000 + 1.62997098133725)+T2001*'Exhaust Gas Math'!$D$14)</f>
        <v>1100</v>
      </c>
      <c r="W2001">
        <f>(353.3116967483*V2001^-1.0020802909)*('Exhaust Gas Math'!$E$10/(T2001+'Exhaust Gas Math'!$E$10))+(357.4500179626*V2001^-1.0038444015 )*(T2001/(T2001+'Exhaust Gas Math'!$E$10))</f>
        <v>0.31654710700089367</v>
      </c>
      <c r="X2001">
        <f t="shared" si="476"/>
        <v>0</v>
      </c>
      <c r="Y2001">
        <f t="shared" si="477"/>
        <v>101325</v>
      </c>
      <c r="Z2001">
        <f t="shared" si="478"/>
        <v>101325</v>
      </c>
    </row>
    <row r="2002" spans="5:26" x14ac:dyDescent="0.2">
      <c r="E2002">
        <f t="shared" si="465"/>
        <v>0.24962499999998636</v>
      </c>
      <c r="F2002">
        <f t="shared" si="466"/>
        <v>101325</v>
      </c>
      <c r="H2002">
        <f t="shared" si="479"/>
        <v>0.24962499999998636</v>
      </c>
      <c r="I2002">
        <f t="shared" si="467"/>
        <v>461.99999999934516</v>
      </c>
      <c r="J2002">
        <f t="shared" si="468"/>
        <v>3.8290800598568535E-2</v>
      </c>
      <c r="K2002">
        <f t="shared" si="469"/>
        <v>25.976597262985848</v>
      </c>
      <c r="L2002">
        <f t="shared" si="470"/>
        <v>3.9769296294121147E-5</v>
      </c>
      <c r="M2002">
        <f>J2002/SQRT('Exhaust Gas Math'!$E$14*$B$21*$B$23)</f>
        <v>6.5004699730271105E-4</v>
      </c>
      <c r="N2002">
        <f t="shared" si="471"/>
        <v>2.1273748626131812E-2</v>
      </c>
      <c r="O2002">
        <f t="shared" si="472"/>
        <v>0</v>
      </c>
      <c r="P2002">
        <f t="shared" si="473"/>
        <v>0</v>
      </c>
      <c r="Q2002">
        <f>($B$16/2)*(COS((ACOS((2*'Intake Valve Fxn Scratch'!$B$1)/$B$16-1)/($B$17/2))*(I2002-($B$17/2)))+1)*P2002</f>
        <v>0</v>
      </c>
      <c r="R2002">
        <f t="shared" si="474"/>
        <v>0</v>
      </c>
      <c r="S2002">
        <f t="shared" si="475"/>
        <v>0</v>
      </c>
      <c r="T2002">
        <f>S2002*'Exhaust Gas Math'!$C$14</f>
        <v>0</v>
      </c>
      <c r="U2002">
        <f>(T2002/'Exhaust Gas Math'!$B$14)+('Exhaust Gas Math'!$D$10)</f>
        <v>4.4059320573952224E-4</v>
      </c>
      <c r="V2002">
        <f>('Exhaust Gas Math'!$E$10*(2.53982214E-12*V2001^4 - 0.0000000071629564556*V2001^3 + 7.56281407226508E-06*V2001^2 - 0.00322508455050905*V2001 + 1.62997098133725)*$B$24+T2002*'Exhaust Gas Math'!$D$14*$B$23)/('Exhaust Gas Math'!$E$10*(2.53982214E-12*V2001^4 - 0.0000000071629564556*V2001^3 + 7.56281407226508E-06*V2001^2 - 0.00322508455050905*V2001 + 1.62997098133725)+T2002*'Exhaust Gas Math'!$D$14)</f>
        <v>1100</v>
      </c>
      <c r="W2002">
        <f>(353.3116967483*V2002^-1.0020802909)*('Exhaust Gas Math'!$E$10/(T2002+'Exhaust Gas Math'!$E$10))+(357.4500179626*V2002^-1.0038444015 )*(T2002/(T2002+'Exhaust Gas Math'!$E$10))</f>
        <v>0.31654710700089367</v>
      </c>
      <c r="X2002">
        <f t="shared" si="476"/>
        <v>0</v>
      </c>
      <c r="Y2002">
        <f t="shared" si="477"/>
        <v>101325</v>
      </c>
      <c r="Z2002">
        <f t="shared" si="478"/>
        <v>101325</v>
      </c>
    </row>
    <row r="2003" spans="5:26" x14ac:dyDescent="0.2">
      <c r="E2003">
        <f t="shared" si="465"/>
        <v>0.24974999999998634</v>
      </c>
      <c r="F2003">
        <f t="shared" si="466"/>
        <v>101325</v>
      </c>
      <c r="H2003">
        <f t="shared" si="479"/>
        <v>0.24974999999998634</v>
      </c>
      <c r="I2003">
        <f t="shared" si="467"/>
        <v>467.99999999934516</v>
      </c>
      <c r="J2003">
        <f t="shared" si="468"/>
        <v>4.149583872134166E-2</v>
      </c>
      <c r="K2003">
        <f t="shared" si="469"/>
        <v>25.257141232708971</v>
      </c>
      <c r="L2003">
        <f t="shared" si="470"/>
        <v>3.9769296294121147E-5</v>
      </c>
      <c r="M2003">
        <f>J2003/SQRT('Exhaust Gas Math'!$E$14*$B$21*$B$23)</f>
        <v>7.0445759659499316E-4</v>
      </c>
      <c r="N2003">
        <f t="shared" si="471"/>
        <v>2.3061282130746923E-2</v>
      </c>
      <c r="O2003">
        <f t="shared" si="472"/>
        <v>0</v>
      </c>
      <c r="P2003">
        <f t="shared" si="473"/>
        <v>0</v>
      </c>
      <c r="Q2003">
        <f>($B$16/2)*(COS((ACOS((2*'Intake Valve Fxn Scratch'!$B$1)/$B$16-1)/($B$17/2))*(I2003-($B$17/2)))+1)*P2003</f>
        <v>0</v>
      </c>
      <c r="R2003">
        <f t="shared" si="474"/>
        <v>0</v>
      </c>
      <c r="S2003">
        <f t="shared" si="475"/>
        <v>0</v>
      </c>
      <c r="T2003">
        <f>S2003*'Exhaust Gas Math'!$C$14</f>
        <v>0</v>
      </c>
      <c r="U2003">
        <f>(T2003/'Exhaust Gas Math'!$B$14)+('Exhaust Gas Math'!$D$10)</f>
        <v>4.4059320573952224E-4</v>
      </c>
      <c r="V2003">
        <f>('Exhaust Gas Math'!$E$10*(2.53982214E-12*V2002^4 - 0.0000000071629564556*V2002^3 + 7.56281407226508E-06*V2002^2 - 0.00322508455050905*V2002 + 1.62997098133725)*$B$24+T2003*'Exhaust Gas Math'!$D$14*$B$23)/('Exhaust Gas Math'!$E$10*(2.53982214E-12*V2002^4 - 0.0000000071629564556*V2002^3 + 7.56281407226508E-06*V2002^2 - 0.00322508455050905*V2002 + 1.62997098133725)+T2003*'Exhaust Gas Math'!$D$14)</f>
        <v>1100</v>
      </c>
      <c r="W2003">
        <f>(353.3116967483*V2003^-1.0020802909)*('Exhaust Gas Math'!$E$10/(T2003+'Exhaust Gas Math'!$E$10))+(357.4500179626*V2003^-1.0038444015 )*(T2003/(T2003+'Exhaust Gas Math'!$E$10))</f>
        <v>0.31654710700089367</v>
      </c>
      <c r="X2003">
        <f t="shared" si="476"/>
        <v>0</v>
      </c>
      <c r="Y2003">
        <f t="shared" si="477"/>
        <v>101325</v>
      </c>
      <c r="Z2003">
        <f t="shared" si="478"/>
        <v>101325</v>
      </c>
    </row>
    <row r="2004" spans="5:26" x14ac:dyDescent="0.2">
      <c r="E2004">
        <f t="shared" si="465"/>
        <v>0.24987499999998633</v>
      </c>
      <c r="F2004">
        <f t="shared" si="466"/>
        <v>101325</v>
      </c>
      <c r="H2004">
        <f t="shared" si="479"/>
        <v>0.24987499999998633</v>
      </c>
      <c r="I2004">
        <f t="shared" si="467"/>
        <v>473.99999999934334</v>
      </c>
      <c r="J2004">
        <f t="shared" si="468"/>
        <v>4.4593551585171871E-2</v>
      </c>
      <c r="K2004">
        <f t="shared" si="469"/>
        <v>24.260962677690166</v>
      </c>
      <c r="L2004">
        <f t="shared" si="470"/>
        <v>3.9769296294121147E-5</v>
      </c>
      <c r="M2004">
        <f>J2004/SQRT('Exhaust Gas Math'!$E$14*$B$21*$B$23)</f>
        <v>7.5704617960085723E-4</v>
      </c>
      <c r="N2004">
        <f t="shared" si="471"/>
        <v>2.4926279522967814E-2</v>
      </c>
      <c r="O2004">
        <f t="shared" si="472"/>
        <v>0</v>
      </c>
      <c r="P2004">
        <f t="shared" si="473"/>
        <v>0</v>
      </c>
      <c r="Q2004">
        <f>($B$16/2)*(COS((ACOS((2*'Intake Valve Fxn Scratch'!$B$1)/$B$16-1)/($B$17/2))*(I2004-($B$17/2)))+1)*P2004</f>
        <v>0</v>
      </c>
      <c r="R2004">
        <f t="shared" si="474"/>
        <v>0</v>
      </c>
      <c r="S2004">
        <f t="shared" si="475"/>
        <v>0</v>
      </c>
      <c r="T2004">
        <f>S2004*'Exhaust Gas Math'!$C$14</f>
        <v>0</v>
      </c>
      <c r="U2004">
        <f>(T2004/'Exhaust Gas Math'!$B$14)+('Exhaust Gas Math'!$D$10)</f>
        <v>4.4059320573952224E-4</v>
      </c>
      <c r="V2004">
        <f>('Exhaust Gas Math'!$E$10*(2.53982214E-12*V2003^4 - 0.0000000071629564556*V2003^3 + 7.56281407226508E-06*V2003^2 - 0.00322508455050905*V2003 + 1.62997098133725)*$B$24+T2004*'Exhaust Gas Math'!$D$14*$B$23)/('Exhaust Gas Math'!$E$10*(2.53982214E-12*V2003^4 - 0.0000000071629564556*V2003^3 + 7.56281407226508E-06*V2003^2 - 0.00322508455050905*V2003 + 1.62997098133725)+T2004*'Exhaust Gas Math'!$D$14)</f>
        <v>1100</v>
      </c>
      <c r="W2004">
        <f>(353.3116967483*V2004^-1.0020802909)*('Exhaust Gas Math'!$E$10/(T2004+'Exhaust Gas Math'!$E$10))+(357.4500179626*V2004^-1.0038444015 )*(T2004/(T2004+'Exhaust Gas Math'!$E$10))</f>
        <v>0.31654710700089367</v>
      </c>
      <c r="X2004">
        <f t="shared" si="476"/>
        <v>0</v>
      </c>
      <c r="Y2004">
        <f t="shared" si="477"/>
        <v>101325</v>
      </c>
      <c r="Z2004">
        <f t="shared" si="478"/>
        <v>101325</v>
      </c>
    </row>
    <row r="2005" spans="5:26" x14ac:dyDescent="0.2">
      <c r="E2005">
        <f t="shared" si="465"/>
        <v>0.24999999999998632</v>
      </c>
      <c r="F2005">
        <f t="shared" si="466"/>
        <v>101325</v>
      </c>
      <c r="H2005">
        <f t="shared" si="479"/>
        <v>0.24999999999998632</v>
      </c>
      <c r="I2005">
        <f t="shared" si="467"/>
        <v>479.99999999934334</v>
      </c>
      <c r="J2005">
        <f t="shared" si="468"/>
        <v>4.7549999999685851E-2</v>
      </c>
      <c r="K2005">
        <f t="shared" si="469"/>
        <v>22.998975938641831</v>
      </c>
      <c r="L2005">
        <f t="shared" si="470"/>
        <v>3.9769296294121147E-5</v>
      </c>
      <c r="M2005">
        <f>J2005/SQRT('Exhaust Gas Math'!$E$14*$B$21*$B$23)</f>
        <v>8.0723657480003777E-4</v>
      </c>
      <c r="N2005">
        <f t="shared" si="471"/>
        <v>2.6879134705461813E-2</v>
      </c>
      <c r="O2005">
        <f t="shared" si="472"/>
        <v>0</v>
      </c>
      <c r="P2005">
        <f t="shared" si="473"/>
        <v>0</v>
      </c>
      <c r="Q2005">
        <f>($B$16/2)*(COS((ACOS((2*'Intake Valve Fxn Scratch'!$B$1)/$B$16-1)/($B$17/2))*(I2005-($B$17/2)))+1)*P2005</f>
        <v>0</v>
      </c>
      <c r="R2005">
        <f t="shared" si="474"/>
        <v>0</v>
      </c>
      <c r="S2005">
        <f t="shared" si="475"/>
        <v>0</v>
      </c>
      <c r="T2005">
        <f>S2005*'Exhaust Gas Math'!$C$14</f>
        <v>0</v>
      </c>
      <c r="U2005">
        <f>(T2005/'Exhaust Gas Math'!$B$14)+('Exhaust Gas Math'!$D$10)</f>
        <v>4.4059320573952224E-4</v>
      </c>
      <c r="V2005">
        <f>('Exhaust Gas Math'!$E$10*(2.53982214E-12*V2004^4 - 0.0000000071629564556*V2004^3 + 7.56281407226508E-06*V2004^2 - 0.00322508455050905*V2004 + 1.62997098133725)*$B$24+T2005*'Exhaust Gas Math'!$D$14*$B$23)/('Exhaust Gas Math'!$E$10*(2.53982214E-12*V2004^4 - 0.0000000071629564556*V2004^3 + 7.56281407226508E-06*V2004^2 - 0.00322508455050905*V2004 + 1.62997098133725)+T2005*'Exhaust Gas Math'!$D$14)</f>
        <v>1100</v>
      </c>
      <c r="W2005">
        <f>(353.3116967483*V2005^-1.0020802909)*('Exhaust Gas Math'!$E$10/(T2005+'Exhaust Gas Math'!$E$10))+(357.4500179626*V2005^-1.0038444015 )*(T2005/(T2005+'Exhaust Gas Math'!$E$10))</f>
        <v>0.31654710700089367</v>
      </c>
      <c r="X2005">
        <f t="shared" si="476"/>
        <v>0</v>
      </c>
      <c r="Y2005">
        <f t="shared" si="477"/>
        <v>101325</v>
      </c>
      <c r="Z2005">
        <f t="shared" si="478"/>
        <v>101325</v>
      </c>
    </row>
    <row r="2006" spans="5:26" x14ac:dyDescent="0.2">
      <c r="E2006">
        <f t="shared" ref="E2006:E2069" si="480">H2006</f>
        <v>0.25012499999998633</v>
      </c>
      <c r="F2006">
        <f t="shared" ref="F2006:F2069" si="481">Z2006</f>
        <v>101325</v>
      </c>
      <c r="H2006">
        <f t="shared" si="479"/>
        <v>0.25012499999998633</v>
      </c>
      <c r="I2006">
        <f t="shared" si="467"/>
        <v>485.99999999934334</v>
      </c>
      <c r="J2006">
        <f t="shared" si="468"/>
        <v>5.0332792497378306E-2</v>
      </c>
      <c r="K2006">
        <f t="shared" si="469"/>
        <v>21.485007606364224</v>
      </c>
      <c r="L2006">
        <f t="shared" si="470"/>
        <v>3.9769296294121147E-5</v>
      </c>
      <c r="M2006">
        <f>J2006/SQRT('Exhaust Gas Math'!$E$14*$B$21*$B$23)</f>
        <v>8.5447888571972953E-4</v>
      </c>
      <c r="N2006">
        <f t="shared" si="471"/>
        <v>2.8928903021600689E-2</v>
      </c>
      <c r="O2006">
        <f t="shared" si="472"/>
        <v>0</v>
      </c>
      <c r="P2006">
        <f t="shared" si="473"/>
        <v>0</v>
      </c>
      <c r="Q2006">
        <f>($B$16/2)*(COS((ACOS((2*'Intake Valve Fxn Scratch'!$B$1)/$B$16-1)/($B$17/2))*(I2006-($B$17/2)))+1)*P2006</f>
        <v>0</v>
      </c>
      <c r="R2006">
        <f t="shared" si="474"/>
        <v>0</v>
      </c>
      <c r="S2006">
        <f t="shared" si="475"/>
        <v>0</v>
      </c>
      <c r="T2006">
        <f>S2006*'Exhaust Gas Math'!$C$14</f>
        <v>0</v>
      </c>
      <c r="U2006">
        <f>(T2006/'Exhaust Gas Math'!$B$14)+('Exhaust Gas Math'!$D$10)</f>
        <v>4.4059320573952224E-4</v>
      </c>
      <c r="V2006">
        <f>('Exhaust Gas Math'!$E$10*(2.53982214E-12*V2005^4 - 0.0000000071629564556*V2005^3 + 7.56281407226508E-06*V2005^2 - 0.00322508455050905*V2005 + 1.62997098133725)*$B$24+T2006*'Exhaust Gas Math'!$D$14*$B$23)/('Exhaust Gas Math'!$E$10*(2.53982214E-12*V2005^4 - 0.0000000071629564556*V2005^3 + 7.56281407226508E-06*V2005^2 - 0.00322508455050905*V2005 + 1.62997098133725)+T2006*'Exhaust Gas Math'!$D$14)</f>
        <v>1100</v>
      </c>
      <c r="W2006">
        <f>(353.3116967483*V2006^-1.0020802909)*('Exhaust Gas Math'!$E$10/(T2006+'Exhaust Gas Math'!$E$10))+(357.4500179626*V2006^-1.0038444015 )*(T2006/(T2006+'Exhaust Gas Math'!$E$10))</f>
        <v>0.31654710700089367</v>
      </c>
      <c r="X2006">
        <f t="shared" si="476"/>
        <v>0</v>
      </c>
      <c r="Y2006">
        <f t="shared" si="477"/>
        <v>101325</v>
      </c>
      <c r="Z2006">
        <f t="shared" si="478"/>
        <v>101325</v>
      </c>
    </row>
    <row r="2007" spans="5:26" x14ac:dyDescent="0.2">
      <c r="E2007">
        <f t="shared" si="480"/>
        <v>0.25024999999998632</v>
      </c>
      <c r="F2007">
        <f t="shared" si="481"/>
        <v>101325</v>
      </c>
      <c r="H2007">
        <f t="shared" si="479"/>
        <v>0.25024999999998632</v>
      </c>
      <c r="I2007">
        <f t="shared" si="467"/>
        <v>491.99999999934334</v>
      </c>
      <c r="J2007">
        <f t="shared" si="468"/>
        <v>5.2911440221306255E-2</v>
      </c>
      <c r="K2007">
        <f t="shared" si="469"/>
        <v>19.735645034724847</v>
      </c>
      <c r="L2007">
        <f t="shared" si="470"/>
        <v>3.9769296294121147E-5</v>
      </c>
      <c r="M2007">
        <f>J2007/SQRT('Exhaust Gas Math'!$E$14*$B$21*$B$23)</f>
        <v>8.9825551571538168E-4</v>
      </c>
      <c r="N2007">
        <f t="shared" si="471"/>
        <v>3.1082443968143324E-2</v>
      </c>
      <c r="O2007">
        <f t="shared" si="472"/>
        <v>0</v>
      </c>
      <c r="P2007">
        <f t="shared" si="473"/>
        <v>0</v>
      </c>
      <c r="Q2007">
        <f>($B$16/2)*(COS((ACOS((2*'Intake Valve Fxn Scratch'!$B$1)/$B$16-1)/($B$17/2))*(I2007-($B$17/2)))+1)*P2007</f>
        <v>0</v>
      </c>
      <c r="R2007">
        <f t="shared" si="474"/>
        <v>0</v>
      </c>
      <c r="S2007">
        <f t="shared" si="475"/>
        <v>0</v>
      </c>
      <c r="T2007">
        <f>S2007*'Exhaust Gas Math'!$C$14</f>
        <v>0</v>
      </c>
      <c r="U2007">
        <f>(T2007/'Exhaust Gas Math'!$B$14)+('Exhaust Gas Math'!$D$10)</f>
        <v>4.4059320573952224E-4</v>
      </c>
      <c r="V2007">
        <f>('Exhaust Gas Math'!$E$10*(2.53982214E-12*V2006^4 - 0.0000000071629564556*V2006^3 + 7.56281407226508E-06*V2006^2 - 0.00322508455050905*V2006 + 1.62997098133725)*$B$24+T2007*'Exhaust Gas Math'!$D$14*$B$23)/('Exhaust Gas Math'!$E$10*(2.53982214E-12*V2006^4 - 0.0000000071629564556*V2006^3 + 7.56281407226508E-06*V2006^2 - 0.00322508455050905*V2006 + 1.62997098133725)+T2007*'Exhaust Gas Math'!$D$14)</f>
        <v>1100</v>
      </c>
      <c r="W2007">
        <f>(353.3116967483*V2007^-1.0020802909)*('Exhaust Gas Math'!$E$10/(T2007+'Exhaust Gas Math'!$E$10))+(357.4500179626*V2007^-1.0038444015 )*(T2007/(T2007+'Exhaust Gas Math'!$E$10))</f>
        <v>0.31654710700089367</v>
      </c>
      <c r="X2007">
        <f t="shared" si="476"/>
        <v>0</v>
      </c>
      <c r="Y2007">
        <f t="shared" si="477"/>
        <v>101325</v>
      </c>
      <c r="Z2007">
        <f t="shared" si="478"/>
        <v>101325</v>
      </c>
    </row>
    <row r="2008" spans="5:26" x14ac:dyDescent="0.2">
      <c r="E2008">
        <f t="shared" si="480"/>
        <v>0.2503749999999863</v>
      </c>
      <c r="F2008">
        <f t="shared" si="481"/>
        <v>101325</v>
      </c>
      <c r="H2008">
        <f t="shared" si="479"/>
        <v>0.2503749999999863</v>
      </c>
      <c r="I2008">
        <f t="shared" si="467"/>
        <v>497.99999999934334</v>
      </c>
      <c r="J2008">
        <f t="shared" si="468"/>
        <v>5.5257690967390402E-2</v>
      </c>
      <c r="K2008">
        <f t="shared" si="469"/>
        <v>17.770054606135847</v>
      </c>
      <c r="L2008">
        <f t="shared" si="470"/>
        <v>3.9769296294121147E-5</v>
      </c>
      <c r="M2008">
        <f>J2008/SQRT('Exhaust Gas Math'!$E$14*$B$21*$B$23)</f>
        <v>9.380868388679267E-4</v>
      </c>
      <c r="N2008">
        <f t="shared" si="471"/>
        <v>3.334348633219824E-2</v>
      </c>
      <c r="O2008">
        <f t="shared" si="472"/>
        <v>0</v>
      </c>
      <c r="P2008">
        <f t="shared" si="473"/>
        <v>0</v>
      </c>
      <c r="Q2008">
        <f>($B$16/2)*(COS((ACOS((2*'Intake Valve Fxn Scratch'!$B$1)/$B$16-1)/($B$17/2))*(I2008-($B$17/2)))+1)*P2008</f>
        <v>0</v>
      </c>
      <c r="R2008">
        <f t="shared" si="474"/>
        <v>0</v>
      </c>
      <c r="S2008">
        <f t="shared" si="475"/>
        <v>0</v>
      </c>
      <c r="T2008">
        <f>S2008*'Exhaust Gas Math'!$C$14</f>
        <v>0</v>
      </c>
      <c r="U2008">
        <f>(T2008/'Exhaust Gas Math'!$B$14)+('Exhaust Gas Math'!$D$10)</f>
        <v>4.4059320573952224E-4</v>
      </c>
      <c r="V2008">
        <f>('Exhaust Gas Math'!$E$10*(2.53982214E-12*V2007^4 - 0.0000000071629564556*V2007^3 + 7.56281407226508E-06*V2007^2 - 0.00322508455050905*V2007 + 1.62997098133725)*$B$24+T2008*'Exhaust Gas Math'!$D$14*$B$23)/('Exhaust Gas Math'!$E$10*(2.53982214E-12*V2007^4 - 0.0000000071629564556*V2007^3 + 7.56281407226508E-06*V2007^2 - 0.00322508455050905*V2007 + 1.62997098133725)+T2008*'Exhaust Gas Math'!$D$14)</f>
        <v>1100</v>
      </c>
      <c r="W2008">
        <f>(353.3116967483*V2008^-1.0020802909)*('Exhaust Gas Math'!$E$10/(T2008+'Exhaust Gas Math'!$E$10))+(357.4500179626*V2008^-1.0038444015 )*(T2008/(T2008+'Exhaust Gas Math'!$E$10))</f>
        <v>0.31654710700089367</v>
      </c>
      <c r="X2008">
        <f t="shared" si="476"/>
        <v>0</v>
      </c>
      <c r="Y2008">
        <f t="shared" si="477"/>
        <v>101325</v>
      </c>
      <c r="Z2008">
        <f t="shared" si="478"/>
        <v>101325</v>
      </c>
    </row>
    <row r="2009" spans="5:26" x14ac:dyDescent="0.2">
      <c r="E2009">
        <f t="shared" si="480"/>
        <v>0.25049999999998629</v>
      </c>
      <c r="F2009">
        <f t="shared" si="481"/>
        <v>101325</v>
      </c>
      <c r="H2009">
        <f t="shared" si="479"/>
        <v>0.25049999999998629</v>
      </c>
      <c r="I2009">
        <f t="shared" si="467"/>
        <v>503.99999999934153</v>
      </c>
      <c r="J2009">
        <f t="shared" si="468"/>
        <v>5.7345838721472128E-2</v>
      </c>
      <c r="K2009">
        <f t="shared" si="469"/>
        <v>15.609771740659077</v>
      </c>
      <c r="L2009">
        <f t="shared" si="470"/>
        <v>3.9769296294121147E-5</v>
      </c>
      <c r="M2009">
        <f>J2009/SQRT('Exhaust Gas Math'!$E$14*$B$21*$B$23)</f>
        <v>9.735364548656651E-4</v>
      </c>
      <c r="N2009">
        <f t="shared" si="471"/>
        <v>3.5711621293124503E-2</v>
      </c>
      <c r="O2009">
        <f t="shared" si="472"/>
        <v>0</v>
      </c>
      <c r="P2009">
        <f t="shared" si="473"/>
        <v>0</v>
      </c>
      <c r="Q2009">
        <f>($B$16/2)*(COS((ACOS((2*'Intake Valve Fxn Scratch'!$B$1)/$B$16-1)/($B$17/2))*(I2009-($B$17/2)))+1)*P2009</f>
        <v>0</v>
      </c>
      <c r="R2009">
        <f t="shared" si="474"/>
        <v>0</v>
      </c>
      <c r="S2009">
        <f t="shared" si="475"/>
        <v>0</v>
      </c>
      <c r="T2009">
        <f>S2009*'Exhaust Gas Math'!$C$14</f>
        <v>0</v>
      </c>
      <c r="U2009">
        <f>(T2009/'Exhaust Gas Math'!$B$14)+('Exhaust Gas Math'!$D$10)</f>
        <v>4.4059320573952224E-4</v>
      </c>
      <c r="V2009">
        <f>('Exhaust Gas Math'!$E$10*(2.53982214E-12*V2008^4 - 0.0000000071629564556*V2008^3 + 7.56281407226508E-06*V2008^2 - 0.00322508455050905*V2008 + 1.62997098133725)*$B$24+T2009*'Exhaust Gas Math'!$D$14*$B$23)/('Exhaust Gas Math'!$E$10*(2.53982214E-12*V2008^4 - 0.0000000071629564556*V2008^3 + 7.56281407226508E-06*V2008^2 - 0.00322508455050905*V2008 + 1.62997098133725)+T2009*'Exhaust Gas Math'!$D$14)</f>
        <v>1100</v>
      </c>
      <c r="W2009">
        <f>(353.3116967483*V2009^-1.0020802909)*('Exhaust Gas Math'!$E$10/(T2009+'Exhaust Gas Math'!$E$10))+(357.4500179626*V2009^-1.0038444015 )*(T2009/(T2009+'Exhaust Gas Math'!$E$10))</f>
        <v>0.31654710700089367</v>
      </c>
      <c r="X2009">
        <f t="shared" si="476"/>
        <v>0</v>
      </c>
      <c r="Y2009">
        <f t="shared" si="477"/>
        <v>101325</v>
      </c>
      <c r="Z2009">
        <f t="shared" si="478"/>
        <v>101325</v>
      </c>
    </row>
    <row r="2010" spans="5:26" x14ac:dyDescent="0.2">
      <c r="E2010">
        <f t="shared" si="480"/>
        <v>0.25062499999998628</v>
      </c>
      <c r="F2010">
        <f t="shared" si="481"/>
        <v>101325</v>
      </c>
      <c r="H2010">
        <f t="shared" si="479"/>
        <v>0.25062499999998628</v>
      </c>
      <c r="I2010">
        <f t="shared" si="467"/>
        <v>509.99999999934153</v>
      </c>
      <c r="J2010">
        <f t="shared" si="468"/>
        <v>5.9153005299784699E-2</v>
      </c>
      <c r="K2010">
        <f t="shared" si="469"/>
        <v>13.278464949436954</v>
      </c>
      <c r="L2010">
        <f t="shared" si="470"/>
        <v>3.9769296294121147E-5</v>
      </c>
      <c r="M2010">
        <f>J2010/SQRT('Exhaust Gas Math'!$E$14*$B$21*$B$23)</f>
        <v>1.0042159702974166E-3</v>
      </c>
      <c r="N2010">
        <f t="shared" si="471"/>
        <v>3.8181243154482222E-2</v>
      </c>
      <c r="O2010">
        <f t="shared" si="472"/>
        <v>0</v>
      </c>
      <c r="P2010">
        <f t="shared" si="473"/>
        <v>0</v>
      </c>
      <c r="Q2010">
        <f>($B$16/2)*(COS((ACOS((2*'Intake Valve Fxn Scratch'!$B$1)/$B$16-1)/($B$17/2))*(I2010-($B$17/2)))+1)*P2010</f>
        <v>0</v>
      </c>
      <c r="R2010">
        <f t="shared" si="474"/>
        <v>0</v>
      </c>
      <c r="S2010">
        <f t="shared" si="475"/>
        <v>0</v>
      </c>
      <c r="T2010">
        <f>S2010*'Exhaust Gas Math'!$C$14</f>
        <v>0</v>
      </c>
      <c r="U2010">
        <f>(T2010/'Exhaust Gas Math'!$B$14)+('Exhaust Gas Math'!$D$10)</f>
        <v>4.4059320573952224E-4</v>
      </c>
      <c r="V2010">
        <f>('Exhaust Gas Math'!$E$10*(2.53982214E-12*V2009^4 - 0.0000000071629564556*V2009^3 + 7.56281407226508E-06*V2009^2 - 0.00322508455050905*V2009 + 1.62997098133725)*$B$24+T2010*'Exhaust Gas Math'!$D$14*$B$23)/('Exhaust Gas Math'!$E$10*(2.53982214E-12*V2009^4 - 0.0000000071629564556*V2009^3 + 7.56281407226508E-06*V2009^2 - 0.00322508455050905*V2009 + 1.62997098133725)+T2010*'Exhaust Gas Math'!$D$14)</f>
        <v>1100</v>
      </c>
      <c r="W2010">
        <f>(353.3116967483*V2010^-1.0020802909)*('Exhaust Gas Math'!$E$10/(T2010+'Exhaust Gas Math'!$E$10))+(357.4500179626*V2010^-1.0038444015 )*(T2010/(T2010+'Exhaust Gas Math'!$E$10))</f>
        <v>0.31654710700089367</v>
      </c>
      <c r="X2010">
        <f t="shared" si="476"/>
        <v>0</v>
      </c>
      <c r="Y2010">
        <f t="shared" si="477"/>
        <v>101325</v>
      </c>
      <c r="Z2010">
        <f t="shared" si="478"/>
        <v>101325</v>
      </c>
    </row>
    <row r="2011" spans="5:26" x14ac:dyDescent="0.2">
      <c r="E2011">
        <f t="shared" si="480"/>
        <v>0.25074999999998626</v>
      </c>
      <c r="F2011">
        <f t="shared" si="481"/>
        <v>101325</v>
      </c>
      <c r="H2011">
        <f t="shared" si="479"/>
        <v>0.25074999999998626</v>
      </c>
      <c r="I2011">
        <f t="shared" si="467"/>
        <v>515.99999999933971</v>
      </c>
      <c r="J2011">
        <f t="shared" si="468"/>
        <v>6.0659391007122213E-2</v>
      </c>
      <c r="K2011">
        <f t="shared" si="469"/>
        <v>10.801676517531405</v>
      </c>
      <c r="L2011">
        <f t="shared" si="470"/>
        <v>3.9769296294121147E-5</v>
      </c>
      <c r="M2011">
        <f>J2011/SQRT('Exhaust Gas Math'!$E$14*$B$21*$B$23)</f>
        <v>1.0297892539720096E-3</v>
      </c>
      <c r="N2011">
        <f t="shared" si="471"/>
        <v>4.0740475102691763E-2</v>
      </c>
      <c r="O2011">
        <f t="shared" si="472"/>
        <v>0</v>
      </c>
      <c r="P2011">
        <f t="shared" si="473"/>
        <v>0</v>
      </c>
      <c r="Q2011">
        <f>($B$16/2)*(COS((ACOS((2*'Intake Valve Fxn Scratch'!$B$1)/$B$16-1)/($B$17/2))*(I2011-($B$17/2)))+1)*P2011</f>
        <v>0</v>
      </c>
      <c r="R2011">
        <f t="shared" si="474"/>
        <v>0</v>
      </c>
      <c r="S2011">
        <f t="shared" si="475"/>
        <v>0</v>
      </c>
      <c r="T2011">
        <f>S2011*'Exhaust Gas Math'!$C$14</f>
        <v>0</v>
      </c>
      <c r="U2011">
        <f>(T2011/'Exhaust Gas Math'!$B$14)+('Exhaust Gas Math'!$D$10)</f>
        <v>4.4059320573952224E-4</v>
      </c>
      <c r="V2011">
        <f>('Exhaust Gas Math'!$E$10*(2.53982214E-12*V2010^4 - 0.0000000071629564556*V2010^3 + 7.56281407226508E-06*V2010^2 - 0.00322508455050905*V2010 + 1.62997098133725)*$B$24+T2011*'Exhaust Gas Math'!$D$14*$B$23)/('Exhaust Gas Math'!$E$10*(2.53982214E-12*V2010^4 - 0.0000000071629564556*V2010^3 + 7.56281407226508E-06*V2010^2 - 0.00322508455050905*V2010 + 1.62997098133725)+T2011*'Exhaust Gas Math'!$D$14)</f>
        <v>1100</v>
      </c>
      <c r="W2011">
        <f>(353.3116967483*V2011^-1.0020802909)*('Exhaust Gas Math'!$E$10/(T2011+'Exhaust Gas Math'!$E$10))+(357.4500179626*V2011^-1.0038444015 )*(T2011/(T2011+'Exhaust Gas Math'!$E$10))</f>
        <v>0.31654710700089367</v>
      </c>
      <c r="X2011">
        <f t="shared" si="476"/>
        <v>0</v>
      </c>
      <c r="Y2011">
        <f t="shared" si="477"/>
        <v>101325</v>
      </c>
      <c r="Z2011">
        <f t="shared" si="478"/>
        <v>101325</v>
      </c>
    </row>
    <row r="2012" spans="5:26" x14ac:dyDescent="0.2">
      <c r="E2012">
        <f t="shared" si="480"/>
        <v>0.25087499999998625</v>
      </c>
      <c r="F2012">
        <f t="shared" si="481"/>
        <v>101325</v>
      </c>
      <c r="H2012">
        <f t="shared" si="479"/>
        <v>0.25087499999998625</v>
      </c>
      <c r="I2012">
        <f t="shared" si="467"/>
        <v>521.99999999933971</v>
      </c>
      <c r="J2012">
        <f t="shared" si="468"/>
        <v>6.1848491566443613E-2</v>
      </c>
      <c r="K2012">
        <f t="shared" si="469"/>
        <v>8.2065426573036842</v>
      </c>
      <c r="L2012">
        <f t="shared" si="470"/>
        <v>3.9769296294121147E-5</v>
      </c>
      <c r="M2012">
        <f>J2012/SQRT('Exhaust Gas Math'!$E$14*$B$21*$B$23)</f>
        <v>1.0499761196419519E-3</v>
      </c>
      <c r="N2012">
        <f t="shared" si="471"/>
        <v>4.3370137971444754E-2</v>
      </c>
      <c r="O2012">
        <f t="shared" si="472"/>
        <v>0</v>
      </c>
      <c r="P2012">
        <f t="shared" si="473"/>
        <v>0</v>
      </c>
      <c r="Q2012">
        <f>($B$16/2)*(COS((ACOS((2*'Intake Valve Fxn Scratch'!$B$1)/$B$16-1)/($B$17/2))*(I2012-($B$17/2)))+1)*P2012</f>
        <v>0</v>
      </c>
      <c r="R2012">
        <f t="shared" si="474"/>
        <v>0</v>
      </c>
      <c r="S2012">
        <f t="shared" si="475"/>
        <v>0</v>
      </c>
      <c r="T2012">
        <f>S2012*'Exhaust Gas Math'!$C$14</f>
        <v>0</v>
      </c>
      <c r="U2012">
        <f>(T2012/'Exhaust Gas Math'!$B$14)+('Exhaust Gas Math'!$D$10)</f>
        <v>4.4059320573952224E-4</v>
      </c>
      <c r="V2012">
        <f>('Exhaust Gas Math'!$E$10*(2.53982214E-12*V2011^4 - 0.0000000071629564556*V2011^3 + 7.56281407226508E-06*V2011^2 - 0.00322508455050905*V2011 + 1.62997098133725)*$B$24+T2012*'Exhaust Gas Math'!$D$14*$B$23)/('Exhaust Gas Math'!$E$10*(2.53982214E-12*V2011^4 - 0.0000000071629564556*V2011^3 + 7.56281407226508E-06*V2011^2 - 0.00322508455050905*V2011 + 1.62997098133725)+T2012*'Exhaust Gas Math'!$D$14)</f>
        <v>1100</v>
      </c>
      <c r="W2012">
        <f>(353.3116967483*V2012^-1.0020802909)*('Exhaust Gas Math'!$E$10/(T2012+'Exhaust Gas Math'!$E$10))+(357.4500179626*V2012^-1.0038444015 )*(T2012/(T2012+'Exhaust Gas Math'!$E$10))</f>
        <v>0.31654710700089367</v>
      </c>
      <c r="X2012">
        <f t="shared" si="476"/>
        <v>0</v>
      </c>
      <c r="Y2012">
        <f t="shared" si="477"/>
        <v>101325</v>
      </c>
      <c r="Z2012">
        <f t="shared" si="478"/>
        <v>101325</v>
      </c>
    </row>
    <row r="2013" spans="5:26" x14ac:dyDescent="0.2">
      <c r="E2013">
        <f t="shared" si="480"/>
        <v>0.25099999999998623</v>
      </c>
      <c r="F2013">
        <f t="shared" si="481"/>
        <v>101325</v>
      </c>
      <c r="H2013">
        <f t="shared" si="479"/>
        <v>0.25099999999998623</v>
      </c>
      <c r="I2013">
        <f t="shared" si="467"/>
        <v>527.99999999933971</v>
      </c>
      <c r="J2013">
        <f t="shared" si="468"/>
        <v>6.2707278943185688E-2</v>
      </c>
      <c r="K2013">
        <f t="shared" si="469"/>
        <v>5.5214961983931108</v>
      </c>
      <c r="L2013">
        <f t="shared" si="470"/>
        <v>3.9769296294121147E-5</v>
      </c>
      <c r="M2013">
        <f>J2013/SQRT('Exhaust Gas Math'!$E$14*$B$21*$B$23)</f>
        <v>1.0645553957825905E-3</v>
      </c>
      <c r="N2013">
        <f t="shared" si="471"/>
        <v>4.6042841937243978E-2</v>
      </c>
      <c r="O2013">
        <f t="shared" si="472"/>
        <v>0</v>
      </c>
      <c r="P2013">
        <f t="shared" si="473"/>
        <v>0</v>
      </c>
      <c r="Q2013">
        <f>($B$16/2)*(COS((ACOS((2*'Intake Valve Fxn Scratch'!$B$1)/$B$16-1)/($B$17/2))*(I2013-($B$17/2)))+1)*P2013</f>
        <v>0</v>
      </c>
      <c r="R2013">
        <f t="shared" si="474"/>
        <v>0</v>
      </c>
      <c r="S2013">
        <f t="shared" si="475"/>
        <v>0</v>
      </c>
      <c r="T2013">
        <f>S2013*'Exhaust Gas Math'!$C$14</f>
        <v>0</v>
      </c>
      <c r="U2013">
        <f>(T2013/'Exhaust Gas Math'!$B$14)+('Exhaust Gas Math'!$D$10)</f>
        <v>4.4059320573952224E-4</v>
      </c>
      <c r="V2013">
        <f>('Exhaust Gas Math'!$E$10*(2.53982214E-12*V2012^4 - 0.0000000071629564556*V2012^3 + 7.56281407226508E-06*V2012^2 - 0.00322508455050905*V2012 + 1.62997098133725)*$B$24+T2013*'Exhaust Gas Math'!$D$14*$B$23)/('Exhaust Gas Math'!$E$10*(2.53982214E-12*V2012^4 - 0.0000000071629564556*V2012^3 + 7.56281407226508E-06*V2012^2 - 0.00322508455050905*V2012 + 1.62997098133725)+T2013*'Exhaust Gas Math'!$D$14)</f>
        <v>1100</v>
      </c>
      <c r="W2013">
        <f>(353.3116967483*V2013^-1.0020802909)*('Exhaust Gas Math'!$E$10/(T2013+'Exhaust Gas Math'!$E$10))+(357.4500179626*V2013^-1.0038444015 )*(T2013/(T2013+'Exhaust Gas Math'!$E$10))</f>
        <v>0.31654710700089367</v>
      </c>
      <c r="X2013">
        <f t="shared" si="476"/>
        <v>0</v>
      </c>
      <c r="Y2013">
        <f t="shared" si="477"/>
        <v>101325</v>
      </c>
      <c r="Z2013">
        <f t="shared" si="478"/>
        <v>101325</v>
      </c>
    </row>
    <row r="2014" spans="5:26" x14ac:dyDescent="0.2">
      <c r="E2014">
        <f t="shared" si="480"/>
        <v>0.25112499999998622</v>
      </c>
      <c r="F2014">
        <f t="shared" si="481"/>
        <v>101325</v>
      </c>
      <c r="H2014">
        <f t="shared" si="479"/>
        <v>0.25112499999998622</v>
      </c>
      <c r="I2014">
        <f t="shared" si="467"/>
        <v>533.99999999933789</v>
      </c>
      <c r="J2014">
        <f t="shared" si="468"/>
        <v>6.3226344083136043E-2</v>
      </c>
      <c r="K2014">
        <f t="shared" si="469"/>
        <v>2.7759550716855967</v>
      </c>
      <c r="L2014">
        <f t="shared" si="470"/>
        <v>3.9769296294121147E-5</v>
      </c>
      <c r="M2014">
        <f>J2014/SQRT('Exhaust Gas Math'!$E$14*$B$21*$B$23)</f>
        <v>1.0733673487936188E-3</v>
      </c>
      <c r="N2014">
        <f t="shared" si="471"/>
        <v>4.8722302042933027E-2</v>
      </c>
      <c r="O2014">
        <f t="shared" si="472"/>
        <v>0</v>
      </c>
      <c r="P2014">
        <f t="shared" si="473"/>
        <v>0</v>
      </c>
      <c r="Q2014">
        <f>($B$16/2)*(COS((ACOS((2*'Intake Valve Fxn Scratch'!$B$1)/$B$16-1)/($B$17/2))*(I2014-($B$17/2)))+1)*P2014</f>
        <v>0</v>
      </c>
      <c r="R2014">
        <f t="shared" si="474"/>
        <v>0</v>
      </c>
      <c r="S2014">
        <f t="shared" si="475"/>
        <v>0</v>
      </c>
      <c r="T2014">
        <f>S2014*'Exhaust Gas Math'!$C$14</f>
        <v>0</v>
      </c>
      <c r="U2014">
        <f>(T2014/'Exhaust Gas Math'!$B$14)+('Exhaust Gas Math'!$D$10)</f>
        <v>4.4059320573952224E-4</v>
      </c>
      <c r="V2014">
        <f>('Exhaust Gas Math'!$E$10*(2.53982214E-12*V2013^4 - 0.0000000071629564556*V2013^3 + 7.56281407226508E-06*V2013^2 - 0.00322508455050905*V2013 + 1.62997098133725)*$B$24+T2014*'Exhaust Gas Math'!$D$14*$B$23)/('Exhaust Gas Math'!$E$10*(2.53982214E-12*V2013^4 - 0.0000000071629564556*V2013^3 + 7.56281407226508E-06*V2013^2 - 0.00322508455050905*V2013 + 1.62997098133725)+T2014*'Exhaust Gas Math'!$D$14)</f>
        <v>1100</v>
      </c>
      <c r="W2014">
        <f>(353.3116967483*V2014^-1.0020802909)*('Exhaust Gas Math'!$E$10/(T2014+'Exhaust Gas Math'!$E$10))+(357.4500179626*V2014^-1.0038444015 )*(T2014/(T2014+'Exhaust Gas Math'!$E$10))</f>
        <v>0.31654710700089367</v>
      </c>
      <c r="X2014">
        <f t="shared" si="476"/>
        <v>0</v>
      </c>
      <c r="Y2014">
        <f t="shared" si="477"/>
        <v>101325</v>
      </c>
      <c r="Z2014">
        <f t="shared" si="478"/>
        <v>101325</v>
      </c>
    </row>
    <row r="2015" spans="5:26" x14ac:dyDescent="0.2">
      <c r="E2015">
        <f t="shared" si="480"/>
        <v>0.25124999999998621</v>
      </c>
      <c r="F2015">
        <f t="shared" si="481"/>
        <v>101325</v>
      </c>
      <c r="H2015">
        <f t="shared" si="479"/>
        <v>0.25124999999998621</v>
      </c>
      <c r="I2015">
        <f t="shared" si="467"/>
        <v>539.99999999933789</v>
      </c>
      <c r="J2015">
        <f t="shared" si="468"/>
        <v>6.3399999999999998E-2</v>
      </c>
      <c r="K2015">
        <f t="shared" si="469"/>
        <v>3.067584396284143E-10</v>
      </c>
      <c r="L2015">
        <f t="shared" si="470"/>
        <v>3.9769296294121147E-5</v>
      </c>
      <c r="M2015">
        <f>J2015/SQRT('Exhaust Gas Math'!$E$14*$B$21*$B$23)</f>
        <v>1.0763154330738279E-3</v>
      </c>
      <c r="N2015">
        <f t="shared" si="471"/>
        <v>5.1362995243119977E-2</v>
      </c>
      <c r="O2015">
        <f t="shared" si="472"/>
        <v>0</v>
      </c>
      <c r="P2015">
        <f t="shared" si="473"/>
        <v>0</v>
      </c>
      <c r="Q2015">
        <f>($B$16/2)*(COS((ACOS((2*'Intake Valve Fxn Scratch'!$B$1)/$B$16-1)/($B$17/2))*(I2015-($B$17/2)))+1)*P2015</f>
        <v>0</v>
      </c>
      <c r="R2015">
        <f t="shared" si="474"/>
        <v>0</v>
      </c>
      <c r="S2015">
        <f t="shared" si="475"/>
        <v>0</v>
      </c>
      <c r="T2015">
        <f>S2015*'Exhaust Gas Math'!$C$14</f>
        <v>0</v>
      </c>
      <c r="U2015">
        <f>(T2015/'Exhaust Gas Math'!$B$14)+('Exhaust Gas Math'!$D$10)</f>
        <v>4.4059320573952224E-4</v>
      </c>
      <c r="V2015">
        <f>('Exhaust Gas Math'!$E$10*(2.53982214E-12*V2014^4 - 0.0000000071629564556*V2014^3 + 7.56281407226508E-06*V2014^2 - 0.00322508455050905*V2014 + 1.62997098133725)*$B$24+T2015*'Exhaust Gas Math'!$D$14*$B$23)/('Exhaust Gas Math'!$E$10*(2.53982214E-12*V2014^4 - 0.0000000071629564556*V2014^3 + 7.56281407226508E-06*V2014^2 - 0.00322508455050905*V2014 + 1.62997098133725)+T2015*'Exhaust Gas Math'!$D$14)</f>
        <v>1100</v>
      </c>
      <c r="W2015">
        <f>(353.3116967483*V2015^-1.0020802909)*('Exhaust Gas Math'!$E$10/(T2015+'Exhaust Gas Math'!$E$10))+(357.4500179626*V2015^-1.0038444015 )*(T2015/(T2015+'Exhaust Gas Math'!$E$10))</f>
        <v>0.31654710700089367</v>
      </c>
      <c r="X2015">
        <f t="shared" si="476"/>
        <v>0</v>
      </c>
      <c r="Y2015">
        <f t="shared" si="477"/>
        <v>101325</v>
      </c>
      <c r="Z2015">
        <f t="shared" si="478"/>
        <v>101325</v>
      </c>
    </row>
    <row r="2016" spans="5:26" x14ac:dyDescent="0.2">
      <c r="E2016">
        <f t="shared" si="480"/>
        <v>0.25137499999998619</v>
      </c>
      <c r="F2016">
        <f t="shared" si="481"/>
        <v>101325</v>
      </c>
      <c r="H2016">
        <f t="shared" si="479"/>
        <v>0.25137499999998619</v>
      </c>
      <c r="I2016">
        <f t="shared" si="467"/>
        <v>545.99999999933789</v>
      </c>
      <c r="J2016">
        <f t="shared" si="468"/>
        <v>6.3226344083212593E-2</v>
      </c>
      <c r="K2016">
        <f t="shared" si="469"/>
        <v>-2.7759550710754408</v>
      </c>
      <c r="L2016">
        <f t="shared" si="470"/>
        <v>3.9769296294121147E-5</v>
      </c>
      <c r="M2016">
        <f>J2016/SQRT('Exhaust Gas Math'!$E$14*$B$21*$B$23)</f>
        <v>1.0733673487949183E-3</v>
      </c>
      <c r="N2016">
        <f t="shared" si="471"/>
        <v>5.3910285389883392E-2</v>
      </c>
      <c r="O2016">
        <f t="shared" si="472"/>
        <v>0</v>
      </c>
      <c r="P2016">
        <f t="shared" si="473"/>
        <v>0</v>
      </c>
      <c r="Q2016">
        <f>($B$16/2)*(COS((ACOS((2*'Intake Valve Fxn Scratch'!$B$1)/$B$16-1)/($B$17/2))*(I2016-($B$17/2)))+1)*P2016</f>
        <v>0</v>
      </c>
      <c r="R2016">
        <f t="shared" si="474"/>
        <v>0</v>
      </c>
      <c r="S2016">
        <f t="shared" si="475"/>
        <v>0</v>
      </c>
      <c r="T2016">
        <f>S2016*'Exhaust Gas Math'!$C$14</f>
        <v>0</v>
      </c>
      <c r="U2016">
        <f>(T2016/'Exhaust Gas Math'!$B$14)+('Exhaust Gas Math'!$D$10)</f>
        <v>4.4059320573952224E-4</v>
      </c>
      <c r="V2016">
        <f>('Exhaust Gas Math'!$E$10*(2.53982214E-12*V2015^4 - 0.0000000071629564556*V2015^3 + 7.56281407226508E-06*V2015^2 - 0.00322508455050905*V2015 + 1.62997098133725)*$B$24+T2016*'Exhaust Gas Math'!$D$14*$B$23)/('Exhaust Gas Math'!$E$10*(2.53982214E-12*V2015^4 - 0.0000000071629564556*V2015^3 + 7.56281407226508E-06*V2015^2 - 0.00322508455050905*V2015 + 1.62997098133725)+T2016*'Exhaust Gas Math'!$D$14)</f>
        <v>1100</v>
      </c>
      <c r="W2016">
        <f>(353.3116967483*V2016^-1.0020802909)*('Exhaust Gas Math'!$E$10/(T2016+'Exhaust Gas Math'!$E$10))+(357.4500179626*V2016^-1.0038444015 )*(T2016/(T2016+'Exhaust Gas Math'!$E$10))</f>
        <v>0.31654710700089367</v>
      </c>
      <c r="X2016">
        <f t="shared" si="476"/>
        <v>0</v>
      </c>
      <c r="Y2016">
        <f t="shared" si="477"/>
        <v>101325</v>
      </c>
      <c r="Z2016">
        <f t="shared" si="478"/>
        <v>101325</v>
      </c>
    </row>
    <row r="2017" spans="5:26" x14ac:dyDescent="0.2">
      <c r="E2017">
        <f t="shared" si="480"/>
        <v>0.25149999999998618</v>
      </c>
      <c r="F2017">
        <f t="shared" si="481"/>
        <v>101325</v>
      </c>
      <c r="H2017">
        <f t="shared" si="479"/>
        <v>0.25149999999998618</v>
      </c>
      <c r="I2017">
        <f t="shared" si="467"/>
        <v>551.99999999933607</v>
      </c>
      <c r="J2017">
        <f t="shared" si="468"/>
        <v>6.2707278943337941E-2</v>
      </c>
      <c r="K2017">
        <f t="shared" si="469"/>
        <v>-5.5214961977930006</v>
      </c>
      <c r="L2017">
        <f t="shared" si="470"/>
        <v>3.9769296294121147E-5</v>
      </c>
      <c r="M2017">
        <f>J2017/SQRT('Exhaust Gas Math'!$E$14*$B$21*$B$23)</f>
        <v>1.0645553957851753E-3</v>
      </c>
      <c r="N2017">
        <f t="shared" si="471"/>
        <v>5.630113901781636E-2</v>
      </c>
      <c r="O2017">
        <f t="shared" si="472"/>
        <v>0</v>
      </c>
      <c r="P2017">
        <f t="shared" si="473"/>
        <v>0</v>
      </c>
      <c r="Q2017">
        <f>($B$16/2)*(COS((ACOS((2*'Intake Valve Fxn Scratch'!$B$1)/$B$16-1)/($B$17/2))*(I2017-($B$17/2)))+1)*P2017</f>
        <v>0</v>
      </c>
      <c r="R2017">
        <f t="shared" si="474"/>
        <v>0</v>
      </c>
      <c r="S2017">
        <f t="shared" si="475"/>
        <v>0</v>
      </c>
      <c r="T2017">
        <f>S2017*'Exhaust Gas Math'!$C$14</f>
        <v>0</v>
      </c>
      <c r="U2017">
        <f>(T2017/'Exhaust Gas Math'!$B$14)+('Exhaust Gas Math'!$D$10)</f>
        <v>4.4059320573952224E-4</v>
      </c>
      <c r="V2017">
        <f>('Exhaust Gas Math'!$E$10*(2.53982214E-12*V2016^4 - 0.0000000071629564556*V2016^3 + 7.56281407226508E-06*V2016^2 - 0.00322508455050905*V2016 + 1.62997098133725)*$B$24+T2017*'Exhaust Gas Math'!$D$14*$B$23)/('Exhaust Gas Math'!$E$10*(2.53982214E-12*V2016^4 - 0.0000000071629564556*V2016^3 + 7.56281407226508E-06*V2016^2 - 0.00322508455050905*V2016 + 1.62997098133725)+T2017*'Exhaust Gas Math'!$D$14)</f>
        <v>1100</v>
      </c>
      <c r="W2017">
        <f>(353.3116967483*V2017^-1.0020802909)*('Exhaust Gas Math'!$E$10/(T2017+'Exhaust Gas Math'!$E$10))+(357.4500179626*V2017^-1.0038444015 )*(T2017/(T2017+'Exhaust Gas Math'!$E$10))</f>
        <v>0.31654710700089367</v>
      </c>
      <c r="X2017">
        <f t="shared" si="476"/>
        <v>0</v>
      </c>
      <c r="Y2017">
        <f t="shared" si="477"/>
        <v>101325</v>
      </c>
      <c r="Z2017">
        <f t="shared" si="478"/>
        <v>101325</v>
      </c>
    </row>
    <row r="2018" spans="5:26" x14ac:dyDescent="0.2">
      <c r="E2018">
        <f t="shared" si="480"/>
        <v>0.25162499999998617</v>
      </c>
      <c r="F2018">
        <f t="shared" si="481"/>
        <v>101325</v>
      </c>
      <c r="H2018">
        <f t="shared" si="479"/>
        <v>0.25162499999998617</v>
      </c>
      <c r="I2018">
        <f t="shared" si="467"/>
        <v>557.99999999933607</v>
      </c>
      <c r="J2018">
        <f t="shared" si="468"/>
        <v>6.1848491566669918E-2</v>
      </c>
      <c r="K2018">
        <f t="shared" si="469"/>
        <v>-8.2065426567201953</v>
      </c>
      <c r="L2018">
        <f t="shared" si="470"/>
        <v>3.9769296294121147E-5</v>
      </c>
      <c r="M2018">
        <f>J2018/SQRT('Exhaust Gas Math'!$E$14*$B$21*$B$23)</f>
        <v>1.0499761196457937E-3</v>
      </c>
      <c r="N2018">
        <f t="shared" si="471"/>
        <v>5.8465535048262726E-2</v>
      </c>
      <c r="O2018">
        <f t="shared" si="472"/>
        <v>0</v>
      </c>
      <c r="P2018">
        <f t="shared" si="473"/>
        <v>0</v>
      </c>
      <c r="Q2018">
        <f>($B$16/2)*(COS((ACOS((2*'Intake Valve Fxn Scratch'!$B$1)/$B$16-1)/($B$17/2))*(I2018-($B$17/2)))+1)*P2018</f>
        <v>0</v>
      </c>
      <c r="R2018">
        <f t="shared" si="474"/>
        <v>0</v>
      </c>
      <c r="S2018">
        <f t="shared" si="475"/>
        <v>0</v>
      </c>
      <c r="T2018">
        <f>S2018*'Exhaust Gas Math'!$C$14</f>
        <v>0</v>
      </c>
      <c r="U2018">
        <f>(T2018/'Exhaust Gas Math'!$B$14)+('Exhaust Gas Math'!$D$10)</f>
        <v>4.4059320573952224E-4</v>
      </c>
      <c r="V2018">
        <f>('Exhaust Gas Math'!$E$10*(2.53982214E-12*V2017^4 - 0.0000000071629564556*V2017^3 + 7.56281407226508E-06*V2017^2 - 0.00322508455050905*V2017 + 1.62997098133725)*$B$24+T2018*'Exhaust Gas Math'!$D$14*$B$23)/('Exhaust Gas Math'!$E$10*(2.53982214E-12*V2017^4 - 0.0000000071629564556*V2017^3 + 7.56281407226508E-06*V2017^2 - 0.00322508455050905*V2017 + 1.62997098133725)+T2018*'Exhaust Gas Math'!$D$14)</f>
        <v>1100</v>
      </c>
      <c r="W2018">
        <f>(353.3116967483*V2018^-1.0020802909)*('Exhaust Gas Math'!$E$10/(T2018+'Exhaust Gas Math'!$E$10))+(357.4500179626*V2018^-1.0038444015 )*(T2018/(T2018+'Exhaust Gas Math'!$E$10))</f>
        <v>0.31654710700089367</v>
      </c>
      <c r="X2018">
        <f t="shared" si="476"/>
        <v>0</v>
      </c>
      <c r="Y2018">
        <f t="shared" si="477"/>
        <v>101325</v>
      </c>
      <c r="Z2018">
        <f t="shared" si="478"/>
        <v>101325</v>
      </c>
    </row>
    <row r="2019" spans="5:26" x14ac:dyDescent="0.2">
      <c r="E2019">
        <f t="shared" si="480"/>
        <v>0.25174999999998615</v>
      </c>
      <c r="F2019">
        <f t="shared" si="481"/>
        <v>101325</v>
      </c>
      <c r="H2019">
        <f t="shared" si="479"/>
        <v>0.25174999999998615</v>
      </c>
      <c r="I2019">
        <f t="shared" si="467"/>
        <v>563.99999999933607</v>
      </c>
      <c r="J2019">
        <f t="shared" si="468"/>
        <v>6.0659391007419711E-2</v>
      </c>
      <c r="K2019">
        <f t="shared" si="469"/>
        <v>-10.80167651697162</v>
      </c>
      <c r="L2019">
        <f t="shared" si="470"/>
        <v>3.9769296294121147E-5</v>
      </c>
      <c r="M2019">
        <f>J2019/SQRT('Exhaust Gas Math'!$E$14*$B$21*$B$23)</f>
        <v>1.02978925397706E-3</v>
      </c>
      <c r="N2019">
        <f t="shared" si="471"/>
        <v>6.0328632872116483E-2</v>
      </c>
      <c r="O2019">
        <f t="shared" si="472"/>
        <v>0</v>
      </c>
      <c r="P2019">
        <f t="shared" si="473"/>
        <v>0</v>
      </c>
      <c r="Q2019">
        <f>($B$16/2)*(COS((ACOS((2*'Intake Valve Fxn Scratch'!$B$1)/$B$16-1)/($B$17/2))*(I2019-($B$17/2)))+1)*P2019</f>
        <v>0</v>
      </c>
      <c r="R2019">
        <f t="shared" si="474"/>
        <v>0</v>
      </c>
      <c r="S2019">
        <f t="shared" si="475"/>
        <v>0</v>
      </c>
      <c r="T2019">
        <f>S2019*'Exhaust Gas Math'!$C$14</f>
        <v>0</v>
      </c>
      <c r="U2019">
        <f>(T2019/'Exhaust Gas Math'!$B$14)+('Exhaust Gas Math'!$D$10)</f>
        <v>4.4059320573952224E-4</v>
      </c>
      <c r="V2019">
        <f>('Exhaust Gas Math'!$E$10*(2.53982214E-12*V2018^4 - 0.0000000071629564556*V2018^3 + 7.56281407226508E-06*V2018^2 - 0.00322508455050905*V2018 + 1.62997098133725)*$B$24+T2019*'Exhaust Gas Math'!$D$14*$B$23)/('Exhaust Gas Math'!$E$10*(2.53982214E-12*V2018^4 - 0.0000000071629564556*V2018^3 + 7.56281407226508E-06*V2018^2 - 0.00322508455050905*V2018 + 1.62997098133725)+T2019*'Exhaust Gas Math'!$D$14)</f>
        <v>1100</v>
      </c>
      <c r="W2019">
        <f>(353.3116967483*V2019^-1.0020802909)*('Exhaust Gas Math'!$E$10/(T2019+'Exhaust Gas Math'!$E$10))+(357.4500179626*V2019^-1.0038444015 )*(T2019/(T2019+'Exhaust Gas Math'!$E$10))</f>
        <v>0.31654710700089367</v>
      </c>
      <c r="X2019">
        <f t="shared" si="476"/>
        <v>0</v>
      </c>
      <c r="Y2019">
        <f t="shared" si="477"/>
        <v>101325</v>
      </c>
      <c r="Z2019">
        <f t="shared" si="478"/>
        <v>101325</v>
      </c>
    </row>
    <row r="2020" spans="5:26" x14ac:dyDescent="0.2">
      <c r="E2020">
        <f t="shared" si="480"/>
        <v>0.25187499999998614</v>
      </c>
      <c r="F2020">
        <f t="shared" si="481"/>
        <v>101325</v>
      </c>
      <c r="H2020">
        <f t="shared" si="479"/>
        <v>0.25187499999998614</v>
      </c>
      <c r="I2020">
        <f t="shared" si="467"/>
        <v>569.99999999933425</v>
      </c>
      <c r="J2020">
        <f t="shared" si="468"/>
        <v>5.9153005300150413E-2</v>
      </c>
      <c r="K2020">
        <f t="shared" si="469"/>
        <v>-13.278464948906286</v>
      </c>
      <c r="L2020">
        <f t="shared" si="470"/>
        <v>3.9769296294121147E-5</v>
      </c>
      <c r="M2020">
        <f>J2020/SQRT('Exhaust Gas Math'!$E$14*$B$21*$B$23)</f>
        <v>1.0042159703036251E-3</v>
      </c>
      <c r="N2020">
        <f t="shared" si="471"/>
        <v>6.1813705050793831E-2</v>
      </c>
      <c r="O2020">
        <f t="shared" si="472"/>
        <v>0</v>
      </c>
      <c r="P2020">
        <f t="shared" si="473"/>
        <v>0</v>
      </c>
      <c r="Q2020">
        <f>($B$16/2)*(COS((ACOS((2*'Intake Valve Fxn Scratch'!$B$1)/$B$16-1)/($B$17/2))*(I2020-($B$17/2)))+1)*P2020</f>
        <v>0</v>
      </c>
      <c r="R2020">
        <f t="shared" si="474"/>
        <v>0</v>
      </c>
      <c r="S2020">
        <f t="shared" si="475"/>
        <v>0</v>
      </c>
      <c r="T2020">
        <f>S2020*'Exhaust Gas Math'!$C$14</f>
        <v>0</v>
      </c>
      <c r="U2020">
        <f>(T2020/'Exhaust Gas Math'!$B$14)+('Exhaust Gas Math'!$D$10)</f>
        <v>4.4059320573952224E-4</v>
      </c>
      <c r="V2020">
        <f>('Exhaust Gas Math'!$E$10*(2.53982214E-12*V2019^4 - 0.0000000071629564556*V2019^3 + 7.56281407226508E-06*V2019^2 - 0.00322508455050905*V2019 + 1.62997098133725)*$B$24+T2020*'Exhaust Gas Math'!$D$14*$B$23)/('Exhaust Gas Math'!$E$10*(2.53982214E-12*V2019^4 - 0.0000000071629564556*V2019^3 + 7.56281407226508E-06*V2019^2 - 0.00322508455050905*V2019 + 1.62997098133725)+T2020*'Exhaust Gas Math'!$D$14)</f>
        <v>1100</v>
      </c>
      <c r="W2020">
        <f>(353.3116967483*V2020^-1.0020802909)*('Exhaust Gas Math'!$E$10/(T2020+'Exhaust Gas Math'!$E$10))+(357.4500179626*V2020^-1.0038444015 )*(T2020/(T2020+'Exhaust Gas Math'!$E$10))</f>
        <v>0.31654710700089367</v>
      </c>
      <c r="X2020">
        <f t="shared" si="476"/>
        <v>0</v>
      </c>
      <c r="Y2020">
        <f t="shared" si="477"/>
        <v>101325</v>
      </c>
      <c r="Z2020">
        <f t="shared" si="478"/>
        <v>101325</v>
      </c>
    </row>
    <row r="2021" spans="5:26" x14ac:dyDescent="0.2">
      <c r="E2021">
        <f t="shared" si="480"/>
        <v>0.25199999999998612</v>
      </c>
      <c r="F2021">
        <f t="shared" si="481"/>
        <v>101325</v>
      </c>
      <c r="H2021">
        <f t="shared" si="479"/>
        <v>0.25199999999998612</v>
      </c>
      <c r="I2021">
        <f t="shared" si="467"/>
        <v>575.99999999933425</v>
      </c>
      <c r="J2021">
        <f t="shared" si="468"/>
        <v>5.7345838721902048E-2</v>
      </c>
      <c r="K2021">
        <f t="shared" si="469"/>
        <v>-15.609771740163342</v>
      </c>
      <c r="L2021">
        <f t="shared" si="470"/>
        <v>3.9769296294121147E-5</v>
      </c>
      <c r="M2021">
        <f>J2021/SQRT('Exhaust Gas Math'!$E$14*$B$21*$B$23)</f>
        <v>9.7353645487296362E-4</v>
      </c>
      <c r="N2021">
        <f t="shared" si="471"/>
        <v>6.284576544002099E-2</v>
      </c>
      <c r="O2021">
        <f t="shared" si="472"/>
        <v>0</v>
      </c>
      <c r="P2021">
        <f t="shared" si="473"/>
        <v>0</v>
      </c>
      <c r="Q2021">
        <f>($B$16/2)*(COS((ACOS((2*'Intake Valve Fxn Scratch'!$B$1)/$B$16-1)/($B$17/2))*(I2021-($B$17/2)))+1)*P2021</f>
        <v>0</v>
      </c>
      <c r="R2021">
        <f t="shared" si="474"/>
        <v>0</v>
      </c>
      <c r="S2021">
        <f t="shared" si="475"/>
        <v>0</v>
      </c>
      <c r="T2021">
        <f>S2021*'Exhaust Gas Math'!$C$14</f>
        <v>0</v>
      </c>
      <c r="U2021">
        <f>(T2021/'Exhaust Gas Math'!$B$14)+('Exhaust Gas Math'!$D$10)</f>
        <v>4.4059320573952224E-4</v>
      </c>
      <c r="V2021">
        <f>('Exhaust Gas Math'!$E$10*(2.53982214E-12*V2020^4 - 0.0000000071629564556*V2020^3 + 7.56281407226508E-06*V2020^2 - 0.00322508455050905*V2020 + 1.62997098133725)*$B$24+T2021*'Exhaust Gas Math'!$D$14*$B$23)/('Exhaust Gas Math'!$E$10*(2.53982214E-12*V2020^4 - 0.0000000071629564556*V2020^3 + 7.56281407226508E-06*V2020^2 - 0.00322508455050905*V2020 + 1.62997098133725)+T2021*'Exhaust Gas Math'!$D$14)</f>
        <v>1100</v>
      </c>
      <c r="W2021">
        <f>(353.3116967483*V2021^-1.0020802909)*('Exhaust Gas Math'!$E$10/(T2021+'Exhaust Gas Math'!$E$10))+(357.4500179626*V2021^-1.0038444015 )*(T2021/(T2021+'Exhaust Gas Math'!$E$10))</f>
        <v>0.31654710700089367</v>
      </c>
      <c r="X2021">
        <f t="shared" si="476"/>
        <v>0</v>
      </c>
      <c r="Y2021">
        <f t="shared" si="477"/>
        <v>101325</v>
      </c>
      <c r="Z2021">
        <f t="shared" si="478"/>
        <v>101325</v>
      </c>
    </row>
    <row r="2022" spans="5:26" x14ac:dyDescent="0.2">
      <c r="E2022">
        <f t="shared" si="480"/>
        <v>0.25212499999998611</v>
      </c>
      <c r="F2022">
        <f t="shared" si="481"/>
        <v>101325</v>
      </c>
      <c r="H2022">
        <f t="shared" si="479"/>
        <v>0.25212499999998611</v>
      </c>
      <c r="I2022">
        <f t="shared" si="467"/>
        <v>581.99999999933243</v>
      </c>
      <c r="J2022">
        <f t="shared" si="468"/>
        <v>5.525769096787983E-2</v>
      </c>
      <c r="K2022">
        <f t="shared" si="469"/>
        <v>-17.770054605680475</v>
      </c>
      <c r="L2022">
        <f t="shared" si="470"/>
        <v>3.9769296294121147E-5</v>
      </c>
      <c r="M2022">
        <f>J2022/SQRT('Exhaust Gas Math'!$E$14*$B$21*$B$23)</f>
        <v>9.3808683887623549E-4</v>
      </c>
      <c r="N2022">
        <f t="shared" si="471"/>
        <v>6.3355736789074052E-2</v>
      </c>
      <c r="O2022">
        <f t="shared" si="472"/>
        <v>0</v>
      </c>
      <c r="P2022">
        <f t="shared" si="473"/>
        <v>0</v>
      </c>
      <c r="Q2022">
        <f>($B$16/2)*(COS((ACOS((2*'Intake Valve Fxn Scratch'!$B$1)/$B$16-1)/($B$17/2))*(I2022-($B$17/2)))+1)*P2022</f>
        <v>0</v>
      </c>
      <c r="R2022">
        <f t="shared" si="474"/>
        <v>0</v>
      </c>
      <c r="S2022">
        <f t="shared" si="475"/>
        <v>0</v>
      </c>
      <c r="T2022">
        <f>S2022*'Exhaust Gas Math'!$C$14</f>
        <v>0</v>
      </c>
      <c r="U2022">
        <f>(T2022/'Exhaust Gas Math'!$B$14)+('Exhaust Gas Math'!$D$10)</f>
        <v>4.4059320573952224E-4</v>
      </c>
      <c r="V2022">
        <f>('Exhaust Gas Math'!$E$10*(2.53982214E-12*V2021^4 - 0.0000000071629564556*V2021^3 + 7.56281407226508E-06*V2021^2 - 0.00322508455050905*V2021 + 1.62997098133725)*$B$24+T2022*'Exhaust Gas Math'!$D$14*$B$23)/('Exhaust Gas Math'!$E$10*(2.53982214E-12*V2021^4 - 0.0000000071629564556*V2021^3 + 7.56281407226508E-06*V2021^2 - 0.00322508455050905*V2021 + 1.62997098133725)+T2022*'Exhaust Gas Math'!$D$14)</f>
        <v>1100</v>
      </c>
      <c r="W2022">
        <f>(353.3116967483*V2022^-1.0020802909)*('Exhaust Gas Math'!$E$10/(T2022+'Exhaust Gas Math'!$E$10))+(357.4500179626*V2022^-1.0038444015 )*(T2022/(T2022+'Exhaust Gas Math'!$E$10))</f>
        <v>0.31654710700089367</v>
      </c>
      <c r="X2022">
        <f t="shared" si="476"/>
        <v>0</v>
      </c>
      <c r="Y2022">
        <f t="shared" si="477"/>
        <v>101325</v>
      </c>
      <c r="Z2022">
        <f t="shared" si="478"/>
        <v>101325</v>
      </c>
    </row>
    <row r="2023" spans="5:26" x14ac:dyDescent="0.2">
      <c r="E2023">
        <f t="shared" si="480"/>
        <v>0.2522499999999861</v>
      </c>
      <c r="F2023">
        <f t="shared" si="481"/>
        <v>101325</v>
      </c>
      <c r="H2023">
        <f t="shared" si="479"/>
        <v>0.2522499999999861</v>
      </c>
      <c r="I2023">
        <f t="shared" si="467"/>
        <v>587.99999999933243</v>
      </c>
      <c r="J2023">
        <f t="shared" si="468"/>
        <v>5.2911440221849813E-2</v>
      </c>
      <c r="K2023">
        <f t="shared" si="469"/>
        <v>-19.735645034314828</v>
      </c>
      <c r="L2023">
        <f t="shared" si="470"/>
        <v>3.9769296294121147E-5</v>
      </c>
      <c r="M2023">
        <f>J2023/SQRT('Exhaust Gas Math'!$E$14*$B$21*$B$23)</f>
        <v>8.9825551572460943E-4</v>
      </c>
      <c r="N2023">
        <f t="shared" si="471"/>
        <v>6.3284913265693271E-2</v>
      </c>
      <c r="O2023">
        <f t="shared" si="472"/>
        <v>0</v>
      </c>
      <c r="P2023">
        <f t="shared" si="473"/>
        <v>0</v>
      </c>
      <c r="Q2023">
        <f>($B$16/2)*(COS((ACOS((2*'Intake Valve Fxn Scratch'!$B$1)/$B$16-1)/($B$17/2))*(I2023-($B$17/2)))+1)*P2023</f>
        <v>0</v>
      </c>
      <c r="R2023">
        <f t="shared" si="474"/>
        <v>0</v>
      </c>
      <c r="S2023">
        <f t="shared" si="475"/>
        <v>0</v>
      </c>
      <c r="T2023">
        <f>S2023*'Exhaust Gas Math'!$C$14</f>
        <v>0</v>
      </c>
      <c r="U2023">
        <f>(T2023/'Exhaust Gas Math'!$B$14)+('Exhaust Gas Math'!$D$10)</f>
        <v>4.4059320573952224E-4</v>
      </c>
      <c r="V2023">
        <f>('Exhaust Gas Math'!$E$10*(2.53982214E-12*V2022^4 - 0.0000000071629564556*V2022^3 + 7.56281407226508E-06*V2022^2 - 0.00322508455050905*V2022 + 1.62997098133725)*$B$24+T2023*'Exhaust Gas Math'!$D$14*$B$23)/('Exhaust Gas Math'!$E$10*(2.53982214E-12*V2022^4 - 0.0000000071629564556*V2022^3 + 7.56281407226508E-06*V2022^2 - 0.00322508455050905*V2022 + 1.62997098133725)+T2023*'Exhaust Gas Math'!$D$14)</f>
        <v>1100</v>
      </c>
      <c r="W2023">
        <f>(353.3116967483*V2023^-1.0020802909)*('Exhaust Gas Math'!$E$10/(T2023+'Exhaust Gas Math'!$E$10))+(357.4500179626*V2023^-1.0038444015 )*(T2023/(T2023+'Exhaust Gas Math'!$E$10))</f>
        <v>0.31654710700089367</v>
      </c>
      <c r="X2023">
        <f t="shared" si="476"/>
        <v>0</v>
      </c>
      <c r="Y2023">
        <f t="shared" si="477"/>
        <v>101325</v>
      </c>
      <c r="Z2023">
        <f t="shared" si="478"/>
        <v>101325</v>
      </c>
    </row>
    <row r="2024" spans="5:26" x14ac:dyDescent="0.2">
      <c r="E2024">
        <f t="shared" si="480"/>
        <v>0.25237499999998608</v>
      </c>
      <c r="F2024">
        <f t="shared" si="481"/>
        <v>101325</v>
      </c>
      <c r="H2024">
        <f t="shared" si="479"/>
        <v>0.25237499999998608</v>
      </c>
      <c r="I2024">
        <f t="shared" si="467"/>
        <v>593.99999999933243</v>
      </c>
      <c r="J2024">
        <f t="shared" si="468"/>
        <v>5.0332792497970048E-2</v>
      </c>
      <c r="K2024">
        <f t="shared" si="469"/>
        <v>-21.485007606004054</v>
      </c>
      <c r="L2024">
        <f t="shared" si="470"/>
        <v>3.9769296294121147E-5</v>
      </c>
      <c r="M2024">
        <f>J2024/SQRT('Exhaust Gas Math'!$E$14*$B$21*$B$23)</f>
        <v>8.5447888572977521E-4</v>
      </c>
      <c r="N2024">
        <f t="shared" si="471"/>
        <v>6.2589395196768788E-2</v>
      </c>
      <c r="O2024">
        <f t="shared" si="472"/>
        <v>0</v>
      </c>
      <c r="P2024">
        <f t="shared" si="473"/>
        <v>0</v>
      </c>
      <c r="Q2024">
        <f>($B$16/2)*(COS((ACOS((2*'Intake Valve Fxn Scratch'!$B$1)/$B$16-1)/($B$17/2))*(I2024-($B$17/2)))+1)*P2024</f>
        <v>0</v>
      </c>
      <c r="R2024">
        <f t="shared" si="474"/>
        <v>0</v>
      </c>
      <c r="S2024">
        <f t="shared" si="475"/>
        <v>0</v>
      </c>
      <c r="T2024">
        <f>S2024*'Exhaust Gas Math'!$C$14</f>
        <v>0</v>
      </c>
      <c r="U2024">
        <f>(T2024/'Exhaust Gas Math'!$B$14)+('Exhaust Gas Math'!$D$10)</f>
        <v>4.4059320573952224E-4</v>
      </c>
      <c r="V2024">
        <f>('Exhaust Gas Math'!$E$10*(2.53982214E-12*V2023^4 - 0.0000000071629564556*V2023^3 + 7.56281407226508E-06*V2023^2 - 0.00322508455050905*V2023 + 1.62997098133725)*$B$24+T2024*'Exhaust Gas Math'!$D$14*$B$23)/('Exhaust Gas Math'!$E$10*(2.53982214E-12*V2023^4 - 0.0000000071629564556*V2023^3 + 7.56281407226508E-06*V2023^2 - 0.00322508455050905*V2023 + 1.62997098133725)+T2024*'Exhaust Gas Math'!$D$14)</f>
        <v>1100</v>
      </c>
      <c r="W2024">
        <f>(353.3116967483*V2024^-1.0020802909)*('Exhaust Gas Math'!$E$10/(T2024+'Exhaust Gas Math'!$E$10))+(357.4500179626*V2024^-1.0038444015 )*(T2024/(T2024+'Exhaust Gas Math'!$E$10))</f>
        <v>0.31654710700089367</v>
      </c>
      <c r="X2024">
        <f t="shared" si="476"/>
        <v>0</v>
      </c>
      <c r="Y2024">
        <f t="shared" si="477"/>
        <v>101325</v>
      </c>
      <c r="Z2024">
        <f t="shared" si="478"/>
        <v>101325</v>
      </c>
    </row>
    <row r="2025" spans="5:26" x14ac:dyDescent="0.2">
      <c r="E2025">
        <f t="shared" si="480"/>
        <v>0.25249999999998607</v>
      </c>
      <c r="F2025">
        <f t="shared" si="481"/>
        <v>101325</v>
      </c>
      <c r="H2025">
        <f t="shared" si="479"/>
        <v>0.25249999999998607</v>
      </c>
      <c r="I2025">
        <f t="shared" si="467"/>
        <v>599.99999999933061</v>
      </c>
      <c r="J2025">
        <f t="shared" si="468"/>
        <v>4.7550000000320072E-2</v>
      </c>
      <c r="K2025">
        <f t="shared" si="469"/>
        <v>-22.998975938335072</v>
      </c>
      <c r="L2025">
        <f t="shared" si="470"/>
        <v>3.9769296294121147E-5</v>
      </c>
      <c r="M2025">
        <f>J2025/SQRT('Exhaust Gas Math'!$E$14*$B$21*$B$23)</f>
        <v>8.0723657481080466E-4</v>
      </c>
      <c r="N2025">
        <f t="shared" si="471"/>
        <v>6.1244119152509963E-2</v>
      </c>
      <c r="O2025">
        <f t="shared" si="472"/>
        <v>0</v>
      </c>
      <c r="P2025">
        <f t="shared" si="473"/>
        <v>0</v>
      </c>
      <c r="Q2025">
        <f>($B$16/2)*(COS((ACOS((2*'Intake Valve Fxn Scratch'!$B$1)/$B$16-1)/($B$17/2))*(I2025-($B$17/2)))+1)*P2025</f>
        <v>0</v>
      </c>
      <c r="R2025">
        <f t="shared" si="474"/>
        <v>0</v>
      </c>
      <c r="S2025">
        <f t="shared" si="475"/>
        <v>0</v>
      </c>
      <c r="T2025">
        <f>S2025*'Exhaust Gas Math'!$C$14</f>
        <v>0</v>
      </c>
      <c r="U2025">
        <f>(T2025/'Exhaust Gas Math'!$B$14)+('Exhaust Gas Math'!$D$10)</f>
        <v>4.4059320573952224E-4</v>
      </c>
      <c r="V2025">
        <f>('Exhaust Gas Math'!$E$10*(2.53982214E-12*V2024^4 - 0.0000000071629564556*V2024^3 + 7.56281407226508E-06*V2024^2 - 0.00322508455050905*V2024 + 1.62997098133725)*$B$24+T2025*'Exhaust Gas Math'!$D$14*$B$23)/('Exhaust Gas Math'!$E$10*(2.53982214E-12*V2024^4 - 0.0000000071629564556*V2024^3 + 7.56281407226508E-06*V2024^2 - 0.00322508455050905*V2024 + 1.62997098133725)+T2025*'Exhaust Gas Math'!$D$14)</f>
        <v>1100</v>
      </c>
      <c r="W2025">
        <f>(353.3116967483*V2025^-1.0020802909)*('Exhaust Gas Math'!$E$10/(T2025+'Exhaust Gas Math'!$E$10))+(357.4500179626*V2025^-1.0038444015 )*(T2025/(T2025+'Exhaust Gas Math'!$E$10))</f>
        <v>0.31654710700089367</v>
      </c>
      <c r="X2025">
        <f t="shared" si="476"/>
        <v>0</v>
      </c>
      <c r="Y2025">
        <f t="shared" si="477"/>
        <v>101325</v>
      </c>
      <c r="Z2025">
        <f t="shared" si="478"/>
        <v>101325</v>
      </c>
    </row>
    <row r="2026" spans="5:26" x14ac:dyDescent="0.2">
      <c r="E2026">
        <f t="shared" si="480"/>
        <v>0.25262499999998606</v>
      </c>
      <c r="F2026">
        <f t="shared" si="481"/>
        <v>101325</v>
      </c>
      <c r="H2026">
        <f t="shared" si="479"/>
        <v>0.25262499999998606</v>
      </c>
      <c r="I2026">
        <f t="shared" si="467"/>
        <v>605.99999999933061</v>
      </c>
      <c r="J2026">
        <f t="shared" si="468"/>
        <v>4.4593551585840892E-2</v>
      </c>
      <c r="K2026">
        <f t="shared" si="469"/>
        <v>-24.260962677440627</v>
      </c>
      <c r="L2026">
        <f t="shared" si="470"/>
        <v>3.9769296294121147E-5</v>
      </c>
      <c r="M2026">
        <f>J2026/SQRT('Exhaust Gas Math'!$E$14*$B$21*$B$23)</f>
        <v>7.570461796122149E-4</v>
      </c>
      <c r="N2026">
        <f t="shared" si="471"/>
        <v>5.9246088902610447E-2</v>
      </c>
      <c r="O2026">
        <f t="shared" si="472"/>
        <v>0</v>
      </c>
      <c r="P2026">
        <f t="shared" si="473"/>
        <v>0</v>
      </c>
      <c r="Q2026">
        <f>($B$16/2)*(COS((ACOS((2*'Intake Valve Fxn Scratch'!$B$1)/$B$16-1)/($B$17/2))*(I2026-($B$17/2)))+1)*P2026</f>
        <v>0</v>
      </c>
      <c r="R2026">
        <f t="shared" si="474"/>
        <v>0</v>
      </c>
      <c r="S2026">
        <f t="shared" si="475"/>
        <v>0</v>
      </c>
      <c r="T2026">
        <f>S2026*'Exhaust Gas Math'!$C$14</f>
        <v>0</v>
      </c>
      <c r="U2026">
        <f>(T2026/'Exhaust Gas Math'!$B$14)+('Exhaust Gas Math'!$D$10)</f>
        <v>4.4059320573952224E-4</v>
      </c>
      <c r="V2026">
        <f>('Exhaust Gas Math'!$E$10*(2.53982214E-12*V2025^4 - 0.0000000071629564556*V2025^3 + 7.56281407226508E-06*V2025^2 - 0.00322508455050905*V2025 + 1.62997098133725)*$B$24+T2026*'Exhaust Gas Math'!$D$14*$B$23)/('Exhaust Gas Math'!$E$10*(2.53982214E-12*V2025^4 - 0.0000000071629564556*V2025^3 + 7.56281407226508E-06*V2025^2 - 0.00322508455050905*V2025 + 1.62997098133725)+T2026*'Exhaust Gas Math'!$D$14)</f>
        <v>1100</v>
      </c>
      <c r="W2026">
        <f>(353.3116967483*V2026^-1.0020802909)*('Exhaust Gas Math'!$E$10/(T2026+'Exhaust Gas Math'!$E$10))+(357.4500179626*V2026^-1.0038444015 )*(T2026/(T2026+'Exhaust Gas Math'!$E$10))</f>
        <v>0.31654710700089367</v>
      </c>
      <c r="X2026">
        <f t="shared" si="476"/>
        <v>0</v>
      </c>
      <c r="Y2026">
        <f t="shared" si="477"/>
        <v>101325</v>
      </c>
      <c r="Z2026">
        <f t="shared" si="478"/>
        <v>101325</v>
      </c>
    </row>
    <row r="2027" spans="5:26" x14ac:dyDescent="0.2">
      <c r="E2027">
        <f t="shared" si="480"/>
        <v>0.25274999999998604</v>
      </c>
      <c r="F2027">
        <f t="shared" si="481"/>
        <v>101325</v>
      </c>
      <c r="H2027">
        <f t="shared" si="479"/>
        <v>0.25274999999998604</v>
      </c>
      <c r="I2027">
        <f t="shared" si="467"/>
        <v>611.99999999933061</v>
      </c>
      <c r="J2027">
        <f t="shared" si="468"/>
        <v>4.1495838722038145E-2</v>
      </c>
      <c r="K2027">
        <f t="shared" si="469"/>
        <v>-25.257141232519384</v>
      </c>
      <c r="L2027">
        <f t="shared" si="470"/>
        <v>3.9769296294121147E-5</v>
      </c>
      <c r="M2027">
        <f>J2027/SQRT('Exhaust Gas Math'!$E$14*$B$21*$B$23)</f>
        <v>7.0445759660681714E-4</v>
      </c>
      <c r="N2027">
        <f t="shared" si="471"/>
        <v>5.6616440724588907E-2</v>
      </c>
      <c r="O2027">
        <f t="shared" si="472"/>
        <v>0</v>
      </c>
      <c r="P2027">
        <f t="shared" si="473"/>
        <v>0</v>
      </c>
      <c r="Q2027">
        <f>($B$16/2)*(COS((ACOS((2*'Intake Valve Fxn Scratch'!$B$1)/$B$16-1)/($B$17/2))*(I2027-($B$17/2)))+1)*P2027</f>
        <v>0</v>
      </c>
      <c r="R2027">
        <f t="shared" si="474"/>
        <v>0</v>
      </c>
      <c r="S2027">
        <f t="shared" si="475"/>
        <v>0</v>
      </c>
      <c r="T2027">
        <f>S2027*'Exhaust Gas Math'!$C$14</f>
        <v>0</v>
      </c>
      <c r="U2027">
        <f>(T2027/'Exhaust Gas Math'!$B$14)+('Exhaust Gas Math'!$D$10)</f>
        <v>4.4059320573952224E-4</v>
      </c>
      <c r="V2027">
        <f>('Exhaust Gas Math'!$E$10*(2.53982214E-12*V2026^4 - 0.0000000071629564556*V2026^3 + 7.56281407226508E-06*V2026^2 - 0.00322508455050905*V2026 + 1.62997098133725)*$B$24+T2027*'Exhaust Gas Math'!$D$14*$B$23)/('Exhaust Gas Math'!$E$10*(2.53982214E-12*V2026^4 - 0.0000000071629564556*V2026^3 + 7.56281407226508E-06*V2026^2 - 0.00322508455050905*V2026 + 1.62997098133725)+T2027*'Exhaust Gas Math'!$D$14)</f>
        <v>1100</v>
      </c>
      <c r="W2027">
        <f>(353.3116967483*V2027^-1.0020802909)*('Exhaust Gas Math'!$E$10/(T2027+'Exhaust Gas Math'!$E$10))+(357.4500179626*V2027^-1.0038444015 )*(T2027/(T2027+'Exhaust Gas Math'!$E$10))</f>
        <v>0.31654710700089367</v>
      </c>
      <c r="X2027">
        <f t="shared" si="476"/>
        <v>0</v>
      </c>
      <c r="Y2027">
        <f t="shared" si="477"/>
        <v>101325</v>
      </c>
      <c r="Z2027">
        <f t="shared" si="478"/>
        <v>101325</v>
      </c>
    </row>
    <row r="2028" spans="5:26" x14ac:dyDescent="0.2">
      <c r="E2028">
        <f t="shared" si="480"/>
        <v>0.25287499999998603</v>
      </c>
      <c r="F2028">
        <f t="shared" si="481"/>
        <v>101325</v>
      </c>
      <c r="H2028">
        <f t="shared" si="479"/>
        <v>0.25287499999998603</v>
      </c>
      <c r="I2028">
        <f t="shared" si="467"/>
        <v>617.99999999932879</v>
      </c>
      <c r="J2028">
        <f t="shared" si="468"/>
        <v>3.8290800599285746E-2</v>
      </c>
      <c r="K2028">
        <f t="shared" si="469"/>
        <v>-25.976597262858135</v>
      </c>
      <c r="L2028">
        <f t="shared" si="470"/>
        <v>3.9769296294121147E-5</v>
      </c>
      <c r="M2028">
        <f>J2028/SQRT('Exhaust Gas Math'!$E$14*$B$21*$B$23)</f>
        <v>6.5004699731488686E-4</v>
      </c>
      <c r="N2028">
        <f t="shared" si="471"/>
        <v>5.3401053070339585E-2</v>
      </c>
      <c r="O2028">
        <f t="shared" si="472"/>
        <v>0</v>
      </c>
      <c r="P2028">
        <f t="shared" si="473"/>
        <v>0</v>
      </c>
      <c r="Q2028">
        <f>($B$16/2)*(COS((ACOS((2*'Intake Valve Fxn Scratch'!$B$1)/$B$16-1)/($B$17/2))*(I2028-($B$17/2)))+1)*P2028</f>
        <v>0</v>
      </c>
      <c r="R2028">
        <f t="shared" si="474"/>
        <v>0</v>
      </c>
      <c r="S2028">
        <f t="shared" si="475"/>
        <v>0</v>
      </c>
      <c r="T2028">
        <f>S2028*'Exhaust Gas Math'!$C$14</f>
        <v>0</v>
      </c>
      <c r="U2028">
        <f>(T2028/'Exhaust Gas Math'!$B$14)+('Exhaust Gas Math'!$D$10)</f>
        <v>4.4059320573952224E-4</v>
      </c>
      <c r="V2028">
        <f>('Exhaust Gas Math'!$E$10*(2.53982214E-12*V2027^4 - 0.0000000071629564556*V2027^3 + 7.56281407226508E-06*V2027^2 - 0.00322508455050905*V2027 + 1.62997098133725)*$B$24+T2028*'Exhaust Gas Math'!$D$14*$B$23)/('Exhaust Gas Math'!$E$10*(2.53982214E-12*V2027^4 - 0.0000000071629564556*V2027^3 + 7.56281407226508E-06*V2027^2 - 0.00322508455050905*V2027 + 1.62997098133725)+T2028*'Exhaust Gas Math'!$D$14)</f>
        <v>1100</v>
      </c>
      <c r="W2028">
        <f>(353.3116967483*V2028^-1.0020802909)*('Exhaust Gas Math'!$E$10/(T2028+'Exhaust Gas Math'!$E$10))+(357.4500179626*V2028^-1.0038444015 )*(T2028/(T2028+'Exhaust Gas Math'!$E$10))</f>
        <v>0.31654710700089367</v>
      </c>
      <c r="X2028">
        <f t="shared" si="476"/>
        <v>0</v>
      </c>
      <c r="Y2028">
        <f t="shared" si="477"/>
        <v>101325</v>
      </c>
      <c r="Z2028">
        <f t="shared" si="478"/>
        <v>101325</v>
      </c>
    </row>
    <row r="2029" spans="5:26" x14ac:dyDescent="0.2">
      <c r="E2029">
        <f t="shared" si="480"/>
        <v>0.25299999999998601</v>
      </c>
      <c r="F2029">
        <f t="shared" si="481"/>
        <v>101325</v>
      </c>
      <c r="H2029">
        <f t="shared" si="479"/>
        <v>0.25299999999998601</v>
      </c>
      <c r="I2029">
        <f t="shared" si="467"/>
        <v>623.99999999932879</v>
      </c>
      <c r="J2029">
        <f t="shared" si="468"/>
        <v>3.5013552285953889E-2</v>
      </c>
      <c r="K2029">
        <f t="shared" si="469"/>
        <v>-26.411448257632635</v>
      </c>
      <c r="L2029">
        <f t="shared" si="470"/>
        <v>3.9769296294121147E-5</v>
      </c>
      <c r="M2029">
        <f>J2029/SQRT('Exhaust Gas Math'!$E$14*$B$21*$B$23)</f>
        <v>5.9441051564841608E-4</v>
      </c>
      <c r="N2029">
        <f t="shared" si="471"/>
        <v>4.9669531179325717E-2</v>
      </c>
      <c r="O2029">
        <f t="shared" si="472"/>
        <v>0</v>
      </c>
      <c r="P2029">
        <f t="shared" si="473"/>
        <v>0</v>
      </c>
      <c r="Q2029">
        <f>($B$16/2)*(COS((ACOS((2*'Intake Valve Fxn Scratch'!$B$1)/$B$16-1)/($B$17/2))*(I2029-($B$17/2)))+1)*P2029</f>
        <v>0</v>
      </c>
      <c r="R2029">
        <f t="shared" si="474"/>
        <v>0</v>
      </c>
      <c r="S2029">
        <f t="shared" si="475"/>
        <v>0</v>
      </c>
      <c r="T2029">
        <f>S2029*'Exhaust Gas Math'!$C$14</f>
        <v>0</v>
      </c>
      <c r="U2029">
        <f>(T2029/'Exhaust Gas Math'!$B$14)+('Exhaust Gas Math'!$D$10)</f>
        <v>4.4059320573952224E-4</v>
      </c>
      <c r="V2029">
        <f>('Exhaust Gas Math'!$E$10*(2.53982214E-12*V2028^4 - 0.0000000071629564556*V2028^3 + 7.56281407226508E-06*V2028^2 - 0.00322508455050905*V2028 + 1.62997098133725)*$B$24+T2029*'Exhaust Gas Math'!$D$14*$B$23)/('Exhaust Gas Math'!$E$10*(2.53982214E-12*V2028^4 - 0.0000000071629564556*V2028^3 + 7.56281407226508E-06*V2028^2 - 0.00322508455050905*V2028 + 1.62997098133725)+T2029*'Exhaust Gas Math'!$D$14)</f>
        <v>1100</v>
      </c>
      <c r="W2029">
        <f>(353.3116967483*V2029^-1.0020802909)*('Exhaust Gas Math'!$E$10/(T2029+'Exhaust Gas Math'!$E$10))+(357.4500179626*V2029^-1.0038444015 )*(T2029/(T2029+'Exhaust Gas Math'!$E$10))</f>
        <v>0.31654710700089367</v>
      </c>
      <c r="X2029">
        <f t="shared" si="476"/>
        <v>0</v>
      </c>
      <c r="Y2029">
        <f t="shared" si="477"/>
        <v>101325</v>
      </c>
      <c r="Z2029">
        <f t="shared" si="478"/>
        <v>101325</v>
      </c>
    </row>
    <row r="2030" spans="5:26" x14ac:dyDescent="0.2">
      <c r="E2030">
        <f t="shared" si="480"/>
        <v>0.253124999999986</v>
      </c>
      <c r="F2030">
        <f t="shared" si="481"/>
        <v>101325</v>
      </c>
      <c r="H2030">
        <f t="shared" si="479"/>
        <v>0.253124999999986</v>
      </c>
      <c r="I2030">
        <f t="shared" si="467"/>
        <v>629.99999999932879</v>
      </c>
      <c r="J2030">
        <f t="shared" si="468"/>
        <v>3.1700000000371743E-2</v>
      </c>
      <c r="K2030">
        <f t="shared" si="469"/>
        <v>-26.556929898345718</v>
      </c>
      <c r="L2030">
        <f t="shared" si="470"/>
        <v>3.9769296294121147E-5</v>
      </c>
      <c r="M2030">
        <f>J2030/SQRT('Exhaust Gas Math'!$E$14*$B$21*$B$23)</f>
        <v>5.3815771654322486E-4</v>
      </c>
      <c r="N2030">
        <f t="shared" si="471"/>
        <v>4.551254956209691E-2</v>
      </c>
      <c r="O2030">
        <f t="shared" si="472"/>
        <v>0</v>
      </c>
      <c r="P2030">
        <f t="shared" si="473"/>
        <v>0</v>
      </c>
      <c r="Q2030">
        <f>($B$16/2)*(COS((ACOS((2*'Intake Valve Fxn Scratch'!$B$1)/$B$16-1)/($B$17/2))*(I2030-($B$17/2)))+1)*P2030</f>
        <v>0</v>
      </c>
      <c r="R2030">
        <f t="shared" si="474"/>
        <v>0</v>
      </c>
      <c r="S2030">
        <f t="shared" si="475"/>
        <v>0</v>
      </c>
      <c r="T2030">
        <f>S2030*'Exhaust Gas Math'!$C$14</f>
        <v>0</v>
      </c>
      <c r="U2030">
        <f>(T2030/'Exhaust Gas Math'!$B$14)+('Exhaust Gas Math'!$D$10)</f>
        <v>4.4059320573952224E-4</v>
      </c>
      <c r="V2030">
        <f>('Exhaust Gas Math'!$E$10*(2.53982214E-12*V2029^4 - 0.0000000071629564556*V2029^3 + 7.56281407226508E-06*V2029^2 - 0.00322508455050905*V2029 + 1.62997098133725)*$B$24+T2030*'Exhaust Gas Math'!$D$14*$B$23)/('Exhaust Gas Math'!$E$10*(2.53982214E-12*V2029^4 - 0.0000000071629564556*V2029^3 + 7.56281407226508E-06*V2029^2 - 0.00322508455050905*V2029 + 1.62997098133725)+T2030*'Exhaust Gas Math'!$D$14)</f>
        <v>1100</v>
      </c>
      <c r="W2030">
        <f>(353.3116967483*V2030^-1.0020802909)*('Exhaust Gas Math'!$E$10/(T2030+'Exhaust Gas Math'!$E$10))+(357.4500179626*V2030^-1.0038444015 )*(T2030/(T2030+'Exhaust Gas Math'!$E$10))</f>
        <v>0.31654710700089367</v>
      </c>
      <c r="X2030">
        <f t="shared" si="476"/>
        <v>0</v>
      </c>
      <c r="Y2030">
        <f t="shared" si="477"/>
        <v>101325</v>
      </c>
      <c r="Z2030">
        <f t="shared" si="478"/>
        <v>101325</v>
      </c>
    </row>
    <row r="2031" spans="5:26" x14ac:dyDescent="0.2">
      <c r="E2031">
        <f t="shared" si="480"/>
        <v>0.25324999999998599</v>
      </c>
      <c r="F2031">
        <f t="shared" si="481"/>
        <v>101325</v>
      </c>
      <c r="H2031">
        <f t="shared" si="479"/>
        <v>0.25324999999998599</v>
      </c>
      <c r="I2031">
        <f t="shared" si="467"/>
        <v>635.99999999932697</v>
      </c>
      <c r="J2031">
        <f t="shared" si="468"/>
        <v>2.8386447714785521E-2</v>
      </c>
      <c r="K2031">
        <f t="shared" si="469"/>
        <v>-26.411448257697742</v>
      </c>
      <c r="L2031">
        <f t="shared" si="470"/>
        <v>3.9769296294121147E-5</v>
      </c>
      <c r="M2031">
        <f>J2031/SQRT('Exhaust Gas Math'!$E$14*$B$21*$B$23)</f>
        <v>4.8190491743796453E-4</v>
      </c>
      <c r="N2031">
        <f t="shared" si="471"/>
        <v>4.103770062865561E-2</v>
      </c>
      <c r="O2031">
        <f t="shared" si="472"/>
        <v>0</v>
      </c>
      <c r="P2031">
        <f t="shared" si="473"/>
        <v>0</v>
      </c>
      <c r="Q2031">
        <f>($B$16/2)*(COS((ACOS((2*'Intake Valve Fxn Scratch'!$B$1)/$B$16-1)/($B$17/2))*(I2031-($B$17/2)))+1)*P2031</f>
        <v>0</v>
      </c>
      <c r="R2031">
        <f t="shared" si="474"/>
        <v>0</v>
      </c>
      <c r="S2031">
        <f t="shared" si="475"/>
        <v>0</v>
      </c>
      <c r="T2031">
        <f>S2031*'Exhaust Gas Math'!$C$14</f>
        <v>0</v>
      </c>
      <c r="U2031">
        <f>(T2031/'Exhaust Gas Math'!$B$14)+('Exhaust Gas Math'!$D$10)</f>
        <v>4.4059320573952224E-4</v>
      </c>
      <c r="V2031">
        <f>('Exhaust Gas Math'!$E$10*(2.53982214E-12*V2030^4 - 0.0000000071629564556*V2030^3 + 7.56281407226508E-06*V2030^2 - 0.00322508455050905*V2030 + 1.62997098133725)*$B$24+T2031*'Exhaust Gas Math'!$D$14*$B$23)/('Exhaust Gas Math'!$E$10*(2.53982214E-12*V2030^4 - 0.0000000071629564556*V2030^3 + 7.56281407226508E-06*V2030^2 - 0.00322508455050905*V2030 + 1.62997098133725)+T2031*'Exhaust Gas Math'!$D$14)</f>
        <v>1100</v>
      </c>
      <c r="W2031">
        <f>(353.3116967483*V2031^-1.0020802909)*('Exhaust Gas Math'!$E$10/(T2031+'Exhaust Gas Math'!$E$10))+(357.4500179626*V2031^-1.0038444015 )*(T2031/(T2031+'Exhaust Gas Math'!$E$10))</f>
        <v>0.31654710700089367</v>
      </c>
      <c r="X2031">
        <f t="shared" si="476"/>
        <v>0</v>
      </c>
      <c r="Y2031">
        <f t="shared" si="477"/>
        <v>101325</v>
      </c>
      <c r="Z2031">
        <f t="shared" si="478"/>
        <v>101325</v>
      </c>
    </row>
    <row r="2032" spans="5:26" x14ac:dyDescent="0.2">
      <c r="E2032">
        <f t="shared" si="480"/>
        <v>0.25337499999998597</v>
      </c>
      <c r="F2032">
        <f t="shared" si="481"/>
        <v>101325</v>
      </c>
      <c r="H2032">
        <f t="shared" si="479"/>
        <v>0.25337499999998597</v>
      </c>
      <c r="I2032">
        <f t="shared" si="467"/>
        <v>641.99999999932697</v>
      </c>
      <c r="J2032">
        <f t="shared" si="468"/>
        <v>2.5109199401441493E-2</v>
      </c>
      <c r="K2032">
        <f t="shared" si="469"/>
        <v>-25.976597262987635</v>
      </c>
      <c r="L2032">
        <f t="shared" si="470"/>
        <v>3.9769296294121147E-5</v>
      </c>
      <c r="M2032">
        <f>J2032/SQRT('Exhaust Gas Math'!$E$14*$B$21*$B$23)</f>
        <v>4.262684357712871E-4</v>
      </c>
      <c r="N2032">
        <f t="shared" si="471"/>
        <v>3.6364153775179438E-2</v>
      </c>
      <c r="O2032">
        <f t="shared" si="472"/>
        <v>0</v>
      </c>
      <c r="P2032">
        <f t="shared" si="473"/>
        <v>0</v>
      </c>
      <c r="Q2032">
        <f>($B$16/2)*(COS((ACOS((2*'Intake Valve Fxn Scratch'!$B$1)/$B$16-1)/($B$17/2))*(I2032-($B$17/2)))+1)*P2032</f>
        <v>0</v>
      </c>
      <c r="R2032">
        <f t="shared" si="474"/>
        <v>0</v>
      </c>
      <c r="S2032">
        <f t="shared" si="475"/>
        <v>0</v>
      </c>
      <c r="T2032">
        <f>S2032*'Exhaust Gas Math'!$C$14</f>
        <v>0</v>
      </c>
      <c r="U2032">
        <f>(T2032/'Exhaust Gas Math'!$B$14)+('Exhaust Gas Math'!$D$10)</f>
        <v>4.4059320573952224E-4</v>
      </c>
      <c r="V2032">
        <f>('Exhaust Gas Math'!$E$10*(2.53982214E-12*V2031^4 - 0.0000000071629564556*V2031^3 + 7.56281407226508E-06*V2031^2 - 0.00322508455050905*V2031 + 1.62997098133725)*$B$24+T2032*'Exhaust Gas Math'!$D$14*$B$23)/('Exhaust Gas Math'!$E$10*(2.53982214E-12*V2031^4 - 0.0000000071629564556*V2031^3 + 7.56281407226508E-06*V2031^2 - 0.00322508455050905*V2031 + 1.62997098133725)+T2032*'Exhaust Gas Math'!$D$14)</f>
        <v>1100</v>
      </c>
      <c r="W2032">
        <f>(353.3116967483*V2032^-1.0020802909)*('Exhaust Gas Math'!$E$10/(T2032+'Exhaust Gas Math'!$E$10))+(357.4500179626*V2032^-1.0038444015 )*(T2032/(T2032+'Exhaust Gas Math'!$E$10))</f>
        <v>0.31654710700089367</v>
      </c>
      <c r="X2032">
        <f t="shared" si="476"/>
        <v>0</v>
      </c>
      <c r="Y2032">
        <f t="shared" si="477"/>
        <v>101325</v>
      </c>
      <c r="Z2032">
        <f t="shared" si="478"/>
        <v>101325</v>
      </c>
    </row>
    <row r="2033" spans="5:26" x14ac:dyDescent="0.2">
      <c r="E2033">
        <f t="shared" si="480"/>
        <v>0.25349999999998596</v>
      </c>
      <c r="F2033">
        <f t="shared" si="481"/>
        <v>101325</v>
      </c>
      <c r="H2033">
        <f t="shared" si="479"/>
        <v>0.25349999999998596</v>
      </c>
      <c r="I2033">
        <f t="shared" si="467"/>
        <v>647.99999999932515</v>
      </c>
      <c r="J2033">
        <f t="shared" si="468"/>
        <v>2.1904161278668087E-2</v>
      </c>
      <c r="K2033">
        <f t="shared" si="469"/>
        <v>-25.257141232711625</v>
      </c>
      <c r="L2033">
        <f t="shared" si="470"/>
        <v>3.9769296294121147E-5</v>
      </c>
      <c r="M2033">
        <f>J2033/SQRT('Exhaust Gas Math'!$E$14*$B$21*$B$23)</f>
        <v>3.7185783647900023E-4</v>
      </c>
      <c r="N2033">
        <f t="shared" si="471"/>
        <v>3.1616553880387012E-2</v>
      </c>
      <c r="O2033">
        <f t="shared" si="472"/>
        <v>0</v>
      </c>
      <c r="P2033">
        <f t="shared" si="473"/>
        <v>0</v>
      </c>
      <c r="Q2033">
        <f>($B$16/2)*(COS((ACOS((2*'Intake Valve Fxn Scratch'!$B$1)/$B$16-1)/($B$17/2))*(I2033-($B$17/2)))+1)*P2033</f>
        <v>0</v>
      </c>
      <c r="R2033">
        <f t="shared" si="474"/>
        <v>0</v>
      </c>
      <c r="S2033">
        <f t="shared" si="475"/>
        <v>0</v>
      </c>
      <c r="T2033">
        <f>S2033*'Exhaust Gas Math'!$C$14</f>
        <v>0</v>
      </c>
      <c r="U2033">
        <f>(T2033/'Exhaust Gas Math'!$B$14)+('Exhaust Gas Math'!$D$10)</f>
        <v>4.4059320573952224E-4</v>
      </c>
      <c r="V2033">
        <f>('Exhaust Gas Math'!$E$10*(2.53982214E-12*V2032^4 - 0.0000000071629564556*V2032^3 + 7.56281407226508E-06*V2032^2 - 0.00322508455050905*V2032 + 1.62997098133725)*$B$24+T2033*'Exhaust Gas Math'!$D$14*$B$23)/('Exhaust Gas Math'!$E$10*(2.53982214E-12*V2032^4 - 0.0000000071629564556*V2032^3 + 7.56281407226508E-06*V2032^2 - 0.00322508455050905*V2032 + 1.62997098133725)+T2033*'Exhaust Gas Math'!$D$14)</f>
        <v>1100</v>
      </c>
      <c r="W2033">
        <f>(353.3116967483*V2033^-1.0020802909)*('Exhaust Gas Math'!$E$10/(T2033+'Exhaust Gas Math'!$E$10))+(357.4500179626*V2033^-1.0038444015 )*(T2033/(T2033+'Exhaust Gas Math'!$E$10))</f>
        <v>0.31654710700089367</v>
      </c>
      <c r="X2033">
        <f t="shared" si="476"/>
        <v>0</v>
      </c>
      <c r="Y2033">
        <f t="shared" si="477"/>
        <v>101325</v>
      </c>
      <c r="Z2033">
        <f t="shared" si="478"/>
        <v>101325</v>
      </c>
    </row>
    <row r="2034" spans="5:26" x14ac:dyDescent="0.2">
      <c r="E2034">
        <f t="shared" si="480"/>
        <v>0.25362499999998595</v>
      </c>
      <c r="F2034">
        <f t="shared" si="481"/>
        <v>101325</v>
      </c>
      <c r="H2034">
        <f t="shared" si="479"/>
        <v>0.25362499999998595</v>
      </c>
      <c r="I2034">
        <f t="shared" si="467"/>
        <v>653.99999999932515</v>
      </c>
      <c r="J2034">
        <f t="shared" si="468"/>
        <v>1.8806448414837491E-2</v>
      </c>
      <c r="K2034">
        <f t="shared" si="469"/>
        <v>-24.260962677693662</v>
      </c>
      <c r="L2034">
        <f t="shared" si="470"/>
        <v>3.9769296294121147E-5</v>
      </c>
      <c r="M2034">
        <f>J2034/SQRT('Exhaust Gas Math'!$E$14*$B$21*$B$23)</f>
        <v>3.1926925347312965E-4</v>
      </c>
      <c r="N2034">
        <f t="shared" si="471"/>
        <v>2.6918663563122367E-2</v>
      </c>
      <c r="O2034">
        <f t="shared" si="472"/>
        <v>0</v>
      </c>
      <c r="P2034">
        <f t="shared" si="473"/>
        <v>0</v>
      </c>
      <c r="Q2034">
        <f>($B$16/2)*(COS((ACOS((2*'Intake Valve Fxn Scratch'!$B$1)/$B$16-1)/($B$17/2))*(I2034-($B$17/2)))+1)*P2034</f>
        <v>0</v>
      </c>
      <c r="R2034">
        <f t="shared" si="474"/>
        <v>0</v>
      </c>
      <c r="S2034">
        <f t="shared" si="475"/>
        <v>0</v>
      </c>
      <c r="T2034">
        <f>S2034*'Exhaust Gas Math'!$C$14</f>
        <v>0</v>
      </c>
      <c r="U2034">
        <f>(T2034/'Exhaust Gas Math'!$B$14)+('Exhaust Gas Math'!$D$10)</f>
        <v>4.4059320573952224E-4</v>
      </c>
      <c r="V2034">
        <f>('Exhaust Gas Math'!$E$10*(2.53982214E-12*V2033^4 - 0.0000000071629564556*V2033^3 + 7.56281407226508E-06*V2033^2 - 0.00322508455050905*V2033 + 1.62997098133725)*$B$24+T2034*'Exhaust Gas Math'!$D$14*$B$23)/('Exhaust Gas Math'!$E$10*(2.53982214E-12*V2033^4 - 0.0000000071629564556*V2033^3 + 7.56281407226508E-06*V2033^2 - 0.00322508455050905*V2033 + 1.62997098133725)+T2034*'Exhaust Gas Math'!$D$14)</f>
        <v>1100</v>
      </c>
      <c r="W2034">
        <f>(353.3116967483*V2034^-1.0020802909)*('Exhaust Gas Math'!$E$10/(T2034+'Exhaust Gas Math'!$E$10))+(357.4500179626*V2034^-1.0038444015 )*(T2034/(T2034+'Exhaust Gas Math'!$E$10))</f>
        <v>0.31654710700089367</v>
      </c>
      <c r="X2034">
        <f t="shared" si="476"/>
        <v>0</v>
      </c>
      <c r="Y2034">
        <f t="shared" si="477"/>
        <v>101325</v>
      </c>
      <c r="Z2034">
        <f t="shared" si="478"/>
        <v>101325</v>
      </c>
    </row>
    <row r="2035" spans="5:26" x14ac:dyDescent="0.2">
      <c r="E2035">
        <f t="shared" si="480"/>
        <v>0.25374999999998593</v>
      </c>
      <c r="F2035">
        <f t="shared" si="481"/>
        <v>101325</v>
      </c>
      <c r="H2035">
        <f t="shared" si="479"/>
        <v>0.25374999999998593</v>
      </c>
      <c r="I2035">
        <f t="shared" si="467"/>
        <v>659.99999999932515</v>
      </c>
      <c r="J2035">
        <f t="shared" si="468"/>
        <v>1.5850000000323029E-2</v>
      </c>
      <c r="K2035">
        <f t="shared" si="469"/>
        <v>-22.998975938646122</v>
      </c>
      <c r="L2035">
        <f t="shared" si="470"/>
        <v>3.9769296294121147E-5</v>
      </c>
      <c r="M2035">
        <f>J2035/SQRT('Exhaust Gas Math'!$E$14*$B$21*$B$23)</f>
        <v>2.6907885827394092E-4</v>
      </c>
      <c r="N2035">
        <f t="shared" si="471"/>
        <v>2.2387269430052429E-2</v>
      </c>
      <c r="O2035">
        <f t="shared" si="472"/>
        <v>0</v>
      </c>
      <c r="P2035">
        <f t="shared" si="473"/>
        <v>0</v>
      </c>
      <c r="Q2035">
        <f>($B$16/2)*(COS((ACOS((2*'Intake Valve Fxn Scratch'!$B$1)/$B$16-1)/($B$17/2))*(I2035-($B$17/2)))+1)*P2035</f>
        <v>0</v>
      </c>
      <c r="R2035">
        <f t="shared" si="474"/>
        <v>0</v>
      </c>
      <c r="S2035">
        <f t="shared" si="475"/>
        <v>0</v>
      </c>
      <c r="T2035">
        <f>S2035*'Exhaust Gas Math'!$C$14</f>
        <v>0</v>
      </c>
      <c r="U2035">
        <f>(T2035/'Exhaust Gas Math'!$B$14)+('Exhaust Gas Math'!$D$10)</f>
        <v>4.4059320573952224E-4</v>
      </c>
      <c r="V2035">
        <f>('Exhaust Gas Math'!$E$10*(2.53982214E-12*V2034^4 - 0.0000000071629564556*V2034^3 + 7.56281407226508E-06*V2034^2 - 0.00322508455050905*V2034 + 1.62997098133725)*$B$24+T2035*'Exhaust Gas Math'!$D$14*$B$23)/('Exhaust Gas Math'!$E$10*(2.53982214E-12*V2034^4 - 0.0000000071629564556*V2034^3 + 7.56281407226508E-06*V2034^2 - 0.00322508455050905*V2034 + 1.62997098133725)+T2035*'Exhaust Gas Math'!$D$14)</f>
        <v>1100</v>
      </c>
      <c r="W2035">
        <f>(353.3116967483*V2035^-1.0020802909)*('Exhaust Gas Math'!$E$10/(T2035+'Exhaust Gas Math'!$E$10))+(357.4500179626*V2035^-1.0038444015 )*(T2035/(T2035+'Exhaust Gas Math'!$E$10))</f>
        <v>0.31654710700089367</v>
      </c>
      <c r="X2035">
        <f t="shared" si="476"/>
        <v>0</v>
      </c>
      <c r="Y2035">
        <f t="shared" si="477"/>
        <v>101325</v>
      </c>
      <c r="Z2035">
        <f t="shared" si="478"/>
        <v>101325</v>
      </c>
    </row>
    <row r="2036" spans="5:26" x14ac:dyDescent="0.2">
      <c r="E2036">
        <f t="shared" si="480"/>
        <v>0.25387499999998592</v>
      </c>
      <c r="F2036">
        <f t="shared" si="481"/>
        <v>101325</v>
      </c>
      <c r="H2036">
        <f t="shared" si="479"/>
        <v>0.25387499999998592</v>
      </c>
      <c r="I2036">
        <f t="shared" si="467"/>
        <v>665.99999999932334</v>
      </c>
      <c r="J2036">
        <f t="shared" si="468"/>
        <v>1.3067207502630716E-2</v>
      </c>
      <c r="K2036">
        <f t="shared" si="469"/>
        <v>-21.485007606369717</v>
      </c>
      <c r="L2036">
        <f t="shared" si="470"/>
        <v>3.9769296294121147E-5</v>
      </c>
      <c r="M2036">
        <f>J2036/SQRT('Exhaust Gas Math'!$E$14*$B$21*$B$23)</f>
        <v>2.2183654735425163E-4</v>
      </c>
      <c r="N2036">
        <f t="shared" si="471"/>
        <v>1.8126827986684725E-2</v>
      </c>
      <c r="O2036">
        <f t="shared" si="472"/>
        <v>0</v>
      </c>
      <c r="P2036">
        <f t="shared" si="473"/>
        <v>0</v>
      </c>
      <c r="Q2036">
        <f>($B$16/2)*(COS((ACOS((2*'Intake Valve Fxn Scratch'!$B$1)/$B$16-1)/($B$17/2))*(I2036-($B$17/2)))+1)*P2036</f>
        <v>0</v>
      </c>
      <c r="R2036">
        <f t="shared" si="474"/>
        <v>0</v>
      </c>
      <c r="S2036">
        <f t="shared" si="475"/>
        <v>0</v>
      </c>
      <c r="T2036">
        <f>S2036*'Exhaust Gas Math'!$C$14</f>
        <v>0</v>
      </c>
      <c r="U2036">
        <f>(T2036/'Exhaust Gas Math'!$B$14)+('Exhaust Gas Math'!$D$10)</f>
        <v>4.4059320573952224E-4</v>
      </c>
      <c r="V2036">
        <f>('Exhaust Gas Math'!$E$10*(2.53982214E-12*V2035^4 - 0.0000000071629564556*V2035^3 + 7.56281407226508E-06*V2035^2 - 0.00322508455050905*V2035 + 1.62997098133725)*$B$24+T2036*'Exhaust Gas Math'!$D$14*$B$23)/('Exhaust Gas Math'!$E$10*(2.53982214E-12*V2035^4 - 0.0000000071629564556*V2035^3 + 7.56281407226508E-06*V2035^2 - 0.00322508455050905*V2035 + 1.62997098133725)+T2036*'Exhaust Gas Math'!$D$14)</f>
        <v>1100</v>
      </c>
      <c r="W2036">
        <f>(353.3116967483*V2036^-1.0020802909)*('Exhaust Gas Math'!$E$10/(T2036+'Exhaust Gas Math'!$E$10))+(357.4500179626*V2036^-1.0038444015 )*(T2036/(T2036+'Exhaust Gas Math'!$E$10))</f>
        <v>0.31654710700089367</v>
      </c>
      <c r="X2036">
        <f t="shared" si="476"/>
        <v>0</v>
      </c>
      <c r="Y2036">
        <f t="shared" si="477"/>
        <v>101325</v>
      </c>
      <c r="Z2036">
        <f t="shared" si="478"/>
        <v>101325</v>
      </c>
    </row>
    <row r="2037" spans="5:26" x14ac:dyDescent="0.2">
      <c r="E2037">
        <f t="shared" si="480"/>
        <v>0.2539999999999859</v>
      </c>
      <c r="F2037">
        <f t="shared" si="481"/>
        <v>101325</v>
      </c>
      <c r="H2037">
        <f t="shared" si="479"/>
        <v>0.2539999999999859</v>
      </c>
      <c r="I2037">
        <f t="shared" si="467"/>
        <v>671.99999999932334</v>
      </c>
      <c r="J2037">
        <f t="shared" si="468"/>
        <v>1.0488559778702028E-2</v>
      </c>
      <c r="K2037">
        <f t="shared" si="469"/>
        <v>-19.7356450347311</v>
      </c>
      <c r="L2037">
        <f t="shared" si="470"/>
        <v>3.9769296294121147E-5</v>
      </c>
      <c r="M2037">
        <f>J2037/SQRT('Exhaust Gas Math'!$E$14*$B$21*$B$23)</f>
        <v>1.7805991735858685E-4</v>
      </c>
      <c r="N2037">
        <f t="shared" si="471"/>
        <v>1.4225230309242696E-2</v>
      </c>
      <c r="O2037">
        <f t="shared" si="472"/>
        <v>0</v>
      </c>
      <c r="P2037">
        <f t="shared" si="473"/>
        <v>0</v>
      </c>
      <c r="Q2037">
        <f>($B$16/2)*(COS((ACOS((2*'Intake Valve Fxn Scratch'!$B$1)/$B$16-1)/($B$17/2))*(I2037-($B$17/2)))+1)*P2037</f>
        <v>0</v>
      </c>
      <c r="R2037">
        <f t="shared" si="474"/>
        <v>0</v>
      </c>
      <c r="S2037">
        <f t="shared" si="475"/>
        <v>0</v>
      </c>
      <c r="T2037">
        <f>S2037*'Exhaust Gas Math'!$C$14</f>
        <v>0</v>
      </c>
      <c r="U2037">
        <f>(T2037/'Exhaust Gas Math'!$B$14)+('Exhaust Gas Math'!$D$10)</f>
        <v>4.4059320573952224E-4</v>
      </c>
      <c r="V2037">
        <f>('Exhaust Gas Math'!$E$10*(2.53982214E-12*V2036^4 - 0.0000000071629564556*V2036^3 + 7.56281407226508E-06*V2036^2 - 0.00322508455050905*V2036 + 1.62997098133725)*$B$24+T2037*'Exhaust Gas Math'!$D$14*$B$23)/('Exhaust Gas Math'!$E$10*(2.53982214E-12*V2036^4 - 0.0000000071629564556*V2036^3 + 7.56281407226508E-06*V2036^2 - 0.00322508455050905*V2036 + 1.62997098133725)+T2037*'Exhaust Gas Math'!$D$14)</f>
        <v>1100</v>
      </c>
      <c r="W2037">
        <f>(353.3116967483*V2037^-1.0020802909)*('Exhaust Gas Math'!$E$10/(T2037+'Exhaust Gas Math'!$E$10))+(357.4500179626*V2037^-1.0038444015 )*(T2037/(T2037+'Exhaust Gas Math'!$E$10))</f>
        <v>0.31654710700089367</v>
      </c>
      <c r="X2037">
        <f t="shared" si="476"/>
        <v>0</v>
      </c>
      <c r="Y2037">
        <f t="shared" si="477"/>
        <v>101325</v>
      </c>
      <c r="Z2037">
        <f t="shared" si="478"/>
        <v>101325</v>
      </c>
    </row>
    <row r="2038" spans="5:26" x14ac:dyDescent="0.2">
      <c r="E2038">
        <f t="shared" si="480"/>
        <v>0.25412499999998589</v>
      </c>
      <c r="F2038">
        <f t="shared" si="481"/>
        <v>101325</v>
      </c>
      <c r="H2038">
        <f t="shared" si="479"/>
        <v>0.25412499999998589</v>
      </c>
      <c r="I2038">
        <f t="shared" si="467"/>
        <v>677.99999999932334</v>
      </c>
      <c r="J2038">
        <f t="shared" si="468"/>
        <v>8.1423090326170587E-3</v>
      </c>
      <c r="K2038">
        <f t="shared" si="469"/>
        <v>-17.770054606142789</v>
      </c>
      <c r="L2038">
        <f t="shared" si="470"/>
        <v>3.9769296294121147E-5</v>
      </c>
      <c r="M2038">
        <f>J2038/SQRT('Exhaust Gas Math'!$E$14*$B$21*$B$23)</f>
        <v>1.3822859420602792E-4</v>
      </c>
      <c r="N2038">
        <f t="shared" si="471"/>
        <v>1.0750931841879807E-2</v>
      </c>
      <c r="O2038">
        <f t="shared" si="472"/>
        <v>0</v>
      </c>
      <c r="P2038">
        <f t="shared" si="473"/>
        <v>0</v>
      </c>
      <c r="Q2038">
        <f>($B$16/2)*(COS((ACOS((2*'Intake Valve Fxn Scratch'!$B$1)/$B$16-1)/($B$17/2))*(I2038-($B$17/2)))+1)*P2038</f>
        <v>0</v>
      </c>
      <c r="R2038">
        <f t="shared" si="474"/>
        <v>0</v>
      </c>
      <c r="S2038">
        <f t="shared" si="475"/>
        <v>0</v>
      </c>
      <c r="T2038">
        <f>S2038*'Exhaust Gas Math'!$C$14</f>
        <v>0</v>
      </c>
      <c r="U2038">
        <f>(T2038/'Exhaust Gas Math'!$B$14)+('Exhaust Gas Math'!$D$10)</f>
        <v>4.4059320573952224E-4</v>
      </c>
      <c r="V2038">
        <f>('Exhaust Gas Math'!$E$10*(2.53982214E-12*V2037^4 - 0.0000000071629564556*V2037^3 + 7.56281407226508E-06*V2037^2 - 0.00322508455050905*V2037 + 1.62997098133725)*$B$24+T2038*'Exhaust Gas Math'!$D$14*$B$23)/('Exhaust Gas Math'!$E$10*(2.53982214E-12*V2037^4 - 0.0000000071629564556*V2037^3 + 7.56281407226508E-06*V2037^2 - 0.00322508455050905*V2037 + 1.62997098133725)+T2038*'Exhaust Gas Math'!$D$14)</f>
        <v>1100</v>
      </c>
      <c r="W2038">
        <f>(353.3116967483*V2038^-1.0020802909)*('Exhaust Gas Math'!$E$10/(T2038+'Exhaust Gas Math'!$E$10))+(357.4500179626*V2038^-1.0038444015 )*(T2038/(T2038+'Exhaust Gas Math'!$E$10))</f>
        <v>0.31654710700089367</v>
      </c>
      <c r="X2038">
        <f t="shared" si="476"/>
        <v>0</v>
      </c>
      <c r="Y2038">
        <f t="shared" si="477"/>
        <v>101325</v>
      </c>
      <c r="Z2038">
        <f t="shared" si="478"/>
        <v>101325</v>
      </c>
    </row>
    <row r="2039" spans="5:26" x14ac:dyDescent="0.2">
      <c r="E2039">
        <f t="shared" si="480"/>
        <v>0.25424999999998588</v>
      </c>
      <c r="F2039">
        <f t="shared" si="481"/>
        <v>101325</v>
      </c>
      <c r="H2039">
        <f t="shared" si="479"/>
        <v>0.25424999999998588</v>
      </c>
      <c r="I2039">
        <f t="shared" si="467"/>
        <v>683.99999999932152</v>
      </c>
      <c r="J2039">
        <f t="shared" si="468"/>
        <v>6.054161278534427E-3</v>
      </c>
      <c r="K2039">
        <f t="shared" si="469"/>
        <v>-15.609771740666638</v>
      </c>
      <c r="L2039">
        <f t="shared" si="470"/>
        <v>3.9769296294121147E-5</v>
      </c>
      <c r="M2039">
        <f>J2039/SQRT('Exhaust Gas Math'!$E$14*$B$21*$B$23)</f>
        <v>1.0277897820827416E-4</v>
      </c>
      <c r="N2039">
        <f t="shared" si="471"/>
        <v>7.7515449034864826E-3</v>
      </c>
      <c r="O2039">
        <f t="shared" si="472"/>
        <v>0</v>
      </c>
      <c r="P2039">
        <f t="shared" si="473"/>
        <v>0</v>
      </c>
      <c r="Q2039">
        <f>($B$16/2)*(COS((ACOS((2*'Intake Valve Fxn Scratch'!$B$1)/$B$16-1)/($B$17/2))*(I2039-($B$17/2)))+1)*P2039</f>
        <v>0</v>
      </c>
      <c r="R2039">
        <f t="shared" si="474"/>
        <v>0</v>
      </c>
      <c r="S2039">
        <f t="shared" si="475"/>
        <v>0</v>
      </c>
      <c r="T2039">
        <f>S2039*'Exhaust Gas Math'!$C$14</f>
        <v>0</v>
      </c>
      <c r="U2039">
        <f>(T2039/'Exhaust Gas Math'!$B$14)+('Exhaust Gas Math'!$D$10)</f>
        <v>4.4059320573952224E-4</v>
      </c>
      <c r="V2039">
        <f>('Exhaust Gas Math'!$E$10*(2.53982214E-12*V2038^4 - 0.0000000071629564556*V2038^3 + 7.56281407226508E-06*V2038^2 - 0.00322508455050905*V2038 + 1.62997098133725)*$B$24+T2039*'Exhaust Gas Math'!$D$14*$B$23)/('Exhaust Gas Math'!$E$10*(2.53982214E-12*V2038^4 - 0.0000000071629564556*V2038^3 + 7.56281407226508E-06*V2038^2 - 0.00322508455050905*V2038 + 1.62997098133725)+T2039*'Exhaust Gas Math'!$D$14)</f>
        <v>1100</v>
      </c>
      <c r="W2039">
        <f>(353.3116967483*V2039^-1.0020802909)*('Exhaust Gas Math'!$E$10/(T2039+'Exhaust Gas Math'!$E$10))+(357.4500179626*V2039^-1.0038444015 )*(T2039/(T2039+'Exhaust Gas Math'!$E$10))</f>
        <v>0.31654710700089367</v>
      </c>
      <c r="X2039">
        <f t="shared" si="476"/>
        <v>0</v>
      </c>
      <c r="Y2039">
        <f t="shared" si="477"/>
        <v>101325</v>
      </c>
      <c r="Z2039">
        <f t="shared" si="478"/>
        <v>101325</v>
      </c>
    </row>
    <row r="2040" spans="5:26" x14ac:dyDescent="0.2">
      <c r="E2040">
        <f t="shared" si="480"/>
        <v>0.25437499999998586</v>
      </c>
      <c r="F2040">
        <f t="shared" si="481"/>
        <v>101325</v>
      </c>
      <c r="H2040">
        <f t="shared" si="479"/>
        <v>0.25437499999998586</v>
      </c>
      <c r="I2040">
        <f t="shared" si="467"/>
        <v>689.99999999932152</v>
      </c>
      <c r="J2040">
        <f t="shared" si="468"/>
        <v>4.2469947002208748E-3</v>
      </c>
      <c r="K2040">
        <f t="shared" si="469"/>
        <v>-13.278464949445045</v>
      </c>
      <c r="L2040">
        <f t="shared" si="470"/>
        <v>3.9769296294121147E-5</v>
      </c>
      <c r="M2040">
        <f>J2040/SQRT('Exhaust Gas Math'!$E$14*$B$21*$B$23)</f>
        <v>7.2099462776506042E-5</v>
      </c>
      <c r="N2040">
        <f t="shared" si="471"/>
        <v>5.2538472646937971E-3</v>
      </c>
      <c r="O2040">
        <f t="shared" si="472"/>
        <v>0</v>
      </c>
      <c r="P2040">
        <f t="shared" si="473"/>
        <v>0</v>
      </c>
      <c r="Q2040">
        <f>($B$16/2)*(COS((ACOS((2*'Intake Valve Fxn Scratch'!$B$1)/$B$16-1)/($B$17/2))*(I2040-($B$17/2)))+1)*P2040</f>
        <v>0</v>
      </c>
      <c r="R2040">
        <f t="shared" si="474"/>
        <v>0</v>
      </c>
      <c r="S2040">
        <f t="shared" si="475"/>
        <v>0</v>
      </c>
      <c r="T2040">
        <f>S2040*'Exhaust Gas Math'!$C$14</f>
        <v>0</v>
      </c>
      <c r="U2040">
        <f>(T2040/'Exhaust Gas Math'!$B$14)+('Exhaust Gas Math'!$D$10)</f>
        <v>4.4059320573952224E-4</v>
      </c>
      <c r="V2040">
        <f>('Exhaust Gas Math'!$E$10*(2.53982214E-12*V2039^4 - 0.0000000071629564556*V2039^3 + 7.56281407226508E-06*V2039^2 - 0.00322508455050905*V2039 + 1.62997098133725)*$B$24+T2040*'Exhaust Gas Math'!$D$14*$B$23)/('Exhaust Gas Math'!$E$10*(2.53982214E-12*V2039^4 - 0.0000000071629564556*V2039^3 + 7.56281407226508E-06*V2039^2 - 0.00322508455050905*V2039 + 1.62997098133725)+T2040*'Exhaust Gas Math'!$D$14)</f>
        <v>1100</v>
      </c>
      <c r="W2040">
        <f>(353.3116967483*V2040^-1.0020802909)*('Exhaust Gas Math'!$E$10/(T2040+'Exhaust Gas Math'!$E$10))+(357.4500179626*V2040^-1.0038444015 )*(T2040/(T2040+'Exhaust Gas Math'!$E$10))</f>
        <v>0.31654710700089367</v>
      </c>
      <c r="X2040">
        <f t="shared" si="476"/>
        <v>0</v>
      </c>
      <c r="Y2040">
        <f t="shared" si="477"/>
        <v>101325</v>
      </c>
      <c r="Z2040">
        <f t="shared" si="478"/>
        <v>101325</v>
      </c>
    </row>
    <row r="2041" spans="5:26" x14ac:dyDescent="0.2">
      <c r="E2041">
        <f t="shared" si="480"/>
        <v>0.25449999999998585</v>
      </c>
      <c r="F2041">
        <f t="shared" si="481"/>
        <v>101325</v>
      </c>
      <c r="H2041">
        <f t="shared" si="479"/>
        <v>0.25449999999998585</v>
      </c>
      <c r="I2041">
        <f t="shared" si="467"/>
        <v>695.99999999932152</v>
      </c>
      <c r="J2041">
        <f t="shared" si="468"/>
        <v>2.74060899288232E-3</v>
      </c>
      <c r="K2041">
        <f t="shared" si="469"/>
        <v>-10.801676517539942</v>
      </c>
      <c r="L2041">
        <f t="shared" si="470"/>
        <v>3.9769296294121147E-5</v>
      </c>
      <c r="M2041">
        <f>J2041/SQRT('Exhaust Gas Math'!$E$14*$B$21*$B$23)</f>
        <v>4.6526179101895297E-5</v>
      </c>
      <c r="N2041">
        <f t="shared" si="471"/>
        <v>3.2650381167131405E-3</v>
      </c>
      <c r="O2041">
        <f t="shared" si="472"/>
        <v>0</v>
      </c>
      <c r="P2041">
        <f t="shared" si="473"/>
        <v>0</v>
      </c>
      <c r="Q2041">
        <f>($B$16/2)*(COS((ACOS((2*'Intake Valve Fxn Scratch'!$B$1)/$B$16-1)/($B$17/2))*(I2041-($B$17/2)))+1)*P2041</f>
        <v>0</v>
      </c>
      <c r="R2041">
        <f t="shared" si="474"/>
        <v>0</v>
      </c>
      <c r="S2041">
        <f t="shared" si="475"/>
        <v>0</v>
      </c>
      <c r="T2041">
        <f>S2041*'Exhaust Gas Math'!$C$14</f>
        <v>0</v>
      </c>
      <c r="U2041">
        <f>(T2041/'Exhaust Gas Math'!$B$14)+('Exhaust Gas Math'!$D$10)</f>
        <v>4.4059320573952224E-4</v>
      </c>
      <c r="V2041">
        <f>('Exhaust Gas Math'!$E$10*(2.53982214E-12*V2040^4 - 0.0000000071629564556*V2040^3 + 7.56281407226508E-06*V2040^2 - 0.00322508455050905*V2040 + 1.62997098133725)*$B$24+T2041*'Exhaust Gas Math'!$D$14*$B$23)/('Exhaust Gas Math'!$E$10*(2.53982214E-12*V2040^4 - 0.0000000071629564556*V2040^3 + 7.56281407226508E-06*V2040^2 - 0.00322508455050905*V2040 + 1.62997098133725)+T2041*'Exhaust Gas Math'!$D$14)</f>
        <v>1100</v>
      </c>
      <c r="W2041">
        <f>(353.3116967483*V2041^-1.0020802909)*('Exhaust Gas Math'!$E$10/(T2041+'Exhaust Gas Math'!$E$10))+(357.4500179626*V2041^-1.0038444015 )*(T2041/(T2041+'Exhaust Gas Math'!$E$10))</f>
        <v>0.31654710700089367</v>
      </c>
      <c r="X2041">
        <f t="shared" si="476"/>
        <v>0</v>
      </c>
      <c r="Y2041">
        <f t="shared" si="477"/>
        <v>101325</v>
      </c>
      <c r="Z2041">
        <f t="shared" si="478"/>
        <v>101325</v>
      </c>
    </row>
    <row r="2042" spans="5:26" x14ac:dyDescent="0.2">
      <c r="E2042">
        <f t="shared" si="480"/>
        <v>0.25462499999998583</v>
      </c>
      <c r="F2042">
        <f t="shared" si="481"/>
        <v>101325</v>
      </c>
      <c r="H2042">
        <f t="shared" si="479"/>
        <v>0.25462499999998583</v>
      </c>
      <c r="I2042">
        <f t="shared" si="467"/>
        <v>701.9999999993197</v>
      </c>
      <c r="J2042">
        <f t="shared" si="468"/>
        <v>1.5515084335598305E-3</v>
      </c>
      <c r="K2042">
        <f t="shared" si="469"/>
        <v>-8.2065426573125713</v>
      </c>
      <c r="L2042">
        <f t="shared" si="470"/>
        <v>3.9769296294121147E-5</v>
      </c>
      <c r="M2042">
        <f>J2042/SQRT('Exhaust Gas Math'!$E$14*$B$21*$B$23)</f>
        <v>2.6339313431934469E-5</v>
      </c>
      <c r="N2042">
        <f t="shared" si="471"/>
        <v>1.774985051563243E-3</v>
      </c>
      <c r="O2042">
        <f t="shared" si="472"/>
        <v>0</v>
      </c>
      <c r="P2042">
        <f t="shared" si="473"/>
        <v>0</v>
      </c>
      <c r="Q2042">
        <f>($B$16/2)*(COS((ACOS((2*'Intake Valve Fxn Scratch'!$B$1)/$B$16-1)/($B$17/2))*(I2042-($B$17/2)))+1)*P2042</f>
        <v>0</v>
      </c>
      <c r="R2042">
        <f t="shared" si="474"/>
        <v>0</v>
      </c>
      <c r="S2042">
        <f t="shared" si="475"/>
        <v>0</v>
      </c>
      <c r="T2042">
        <f>S2042*'Exhaust Gas Math'!$C$14</f>
        <v>0</v>
      </c>
      <c r="U2042">
        <f>(T2042/'Exhaust Gas Math'!$B$14)+('Exhaust Gas Math'!$D$10)</f>
        <v>4.4059320573952224E-4</v>
      </c>
      <c r="V2042">
        <f>('Exhaust Gas Math'!$E$10*(2.53982214E-12*V2041^4 - 0.0000000071629564556*V2041^3 + 7.56281407226508E-06*V2041^2 - 0.00322508455050905*V2041 + 1.62997098133725)*$B$24+T2042*'Exhaust Gas Math'!$D$14*$B$23)/('Exhaust Gas Math'!$E$10*(2.53982214E-12*V2041^4 - 0.0000000071629564556*V2041^3 + 7.56281407226508E-06*V2041^2 - 0.00322508455050905*V2041 + 1.62997098133725)+T2042*'Exhaust Gas Math'!$D$14)</f>
        <v>1100</v>
      </c>
      <c r="W2042">
        <f>(353.3116967483*V2042^-1.0020802909)*('Exhaust Gas Math'!$E$10/(T2042+'Exhaust Gas Math'!$E$10))+(357.4500179626*V2042^-1.0038444015 )*(T2042/(T2042+'Exhaust Gas Math'!$E$10))</f>
        <v>0.31654710700089367</v>
      </c>
      <c r="X2042">
        <f t="shared" si="476"/>
        <v>0</v>
      </c>
      <c r="Y2042">
        <f t="shared" si="477"/>
        <v>101325</v>
      </c>
      <c r="Z2042">
        <f t="shared" si="478"/>
        <v>101325</v>
      </c>
    </row>
    <row r="2043" spans="5:26" x14ac:dyDescent="0.2">
      <c r="E2043">
        <f t="shared" si="480"/>
        <v>0.25474999999998582</v>
      </c>
      <c r="F2043">
        <f t="shared" si="481"/>
        <v>101325</v>
      </c>
      <c r="H2043">
        <f t="shared" si="479"/>
        <v>0.25474999999998582</v>
      </c>
      <c r="I2043">
        <f t="shared" si="467"/>
        <v>707.9999999993197</v>
      </c>
      <c r="J2043">
        <f t="shared" si="468"/>
        <v>6.9272105681663157E-4</v>
      </c>
      <c r="K2043">
        <f t="shared" si="469"/>
        <v>-5.521496198402251</v>
      </c>
      <c r="L2043">
        <f t="shared" si="470"/>
        <v>3.9769296294121147E-5</v>
      </c>
      <c r="M2043">
        <f>J2043/SQRT('Exhaust Gas Math'!$E$14*$B$21*$B$23)</f>
        <v>1.1760037291276855E-5</v>
      </c>
      <c r="N2043">
        <f t="shared" si="471"/>
        <v>7.5915782828010411E-4</v>
      </c>
      <c r="O2043">
        <f t="shared" si="472"/>
        <v>0</v>
      </c>
      <c r="P2043">
        <f t="shared" si="473"/>
        <v>0</v>
      </c>
      <c r="Q2043">
        <f>($B$16/2)*(COS((ACOS((2*'Intake Valve Fxn Scratch'!$B$1)/$B$16-1)/($B$17/2))*(I2043-($B$17/2)))+1)*P2043</f>
        <v>0</v>
      </c>
      <c r="R2043">
        <f t="shared" si="474"/>
        <v>0</v>
      </c>
      <c r="S2043">
        <f t="shared" si="475"/>
        <v>0</v>
      </c>
      <c r="T2043">
        <f>S2043*'Exhaust Gas Math'!$C$14</f>
        <v>0</v>
      </c>
      <c r="U2043">
        <f>(T2043/'Exhaust Gas Math'!$B$14)+('Exhaust Gas Math'!$D$10)</f>
        <v>4.4059320573952224E-4</v>
      </c>
      <c r="V2043">
        <f>('Exhaust Gas Math'!$E$10*(2.53982214E-12*V2042^4 - 0.0000000071629564556*V2042^3 + 7.56281407226508E-06*V2042^2 - 0.00322508455050905*V2042 + 1.62997098133725)*$B$24+T2043*'Exhaust Gas Math'!$D$14*$B$23)/('Exhaust Gas Math'!$E$10*(2.53982214E-12*V2042^4 - 0.0000000071629564556*V2042^3 + 7.56281407226508E-06*V2042^2 - 0.00322508455050905*V2042 + 1.62997098133725)+T2043*'Exhaust Gas Math'!$D$14)</f>
        <v>1100</v>
      </c>
      <c r="W2043">
        <f>(353.3116967483*V2043^-1.0020802909)*('Exhaust Gas Math'!$E$10/(T2043+'Exhaust Gas Math'!$E$10))+(357.4500179626*V2043^-1.0038444015 )*(T2043/(T2043+'Exhaust Gas Math'!$E$10))</f>
        <v>0.31654710700089367</v>
      </c>
      <c r="X2043">
        <f t="shared" si="476"/>
        <v>0</v>
      </c>
      <c r="Y2043">
        <f t="shared" si="477"/>
        <v>101325</v>
      </c>
      <c r="Z2043">
        <f t="shared" si="478"/>
        <v>101325</v>
      </c>
    </row>
    <row r="2044" spans="5:26" x14ac:dyDescent="0.2">
      <c r="E2044">
        <f t="shared" si="480"/>
        <v>0.25487499999998581</v>
      </c>
      <c r="F2044">
        <f t="shared" si="481"/>
        <v>101325</v>
      </c>
      <c r="H2044">
        <f t="shared" si="479"/>
        <v>0.25487499999998581</v>
      </c>
      <c r="I2044">
        <f t="shared" si="467"/>
        <v>713.99999999931788</v>
      </c>
      <c r="J2044">
        <f t="shared" si="468"/>
        <v>1.7365591686512721E-4</v>
      </c>
      <c r="K2044">
        <f t="shared" si="469"/>
        <v>-2.7759550716948898</v>
      </c>
      <c r="L2044">
        <f t="shared" si="470"/>
        <v>3.9769296294121147E-5</v>
      </c>
      <c r="M2044">
        <f>J2044/SQRT('Exhaust Gas Math'!$E$14*$B$21*$B$23)</f>
        <v>2.9480842802290546E-6</v>
      </c>
      <c r="N2044">
        <f t="shared" si="471"/>
        <v>1.8193581051362262E-4</v>
      </c>
      <c r="O2044">
        <f t="shared" si="472"/>
        <v>0</v>
      </c>
      <c r="P2044">
        <f t="shared" si="473"/>
        <v>0</v>
      </c>
      <c r="Q2044">
        <f>($B$16/2)*(COS((ACOS((2*'Intake Valve Fxn Scratch'!$B$1)/$B$16-1)/($B$17/2))*(I2044-($B$17/2)))+1)*P2044</f>
        <v>0</v>
      </c>
      <c r="R2044">
        <f t="shared" si="474"/>
        <v>0</v>
      </c>
      <c r="S2044">
        <f t="shared" si="475"/>
        <v>0</v>
      </c>
      <c r="T2044">
        <f>S2044*'Exhaust Gas Math'!$C$14</f>
        <v>0</v>
      </c>
      <c r="U2044">
        <f>(T2044/'Exhaust Gas Math'!$B$14)+('Exhaust Gas Math'!$D$10)</f>
        <v>4.4059320573952224E-4</v>
      </c>
      <c r="V2044">
        <f>('Exhaust Gas Math'!$E$10*(2.53982214E-12*V2043^4 - 0.0000000071629564556*V2043^3 + 7.56281407226508E-06*V2043^2 - 0.00322508455050905*V2043 + 1.62997098133725)*$B$24+T2044*'Exhaust Gas Math'!$D$14*$B$23)/('Exhaust Gas Math'!$E$10*(2.53982214E-12*V2043^4 - 0.0000000071629564556*V2043^3 + 7.56281407226508E-06*V2043^2 - 0.00322508455050905*V2043 + 1.62997098133725)+T2044*'Exhaust Gas Math'!$D$14)</f>
        <v>1100</v>
      </c>
      <c r="W2044">
        <f>(353.3116967483*V2044^-1.0020802909)*('Exhaust Gas Math'!$E$10/(T2044+'Exhaust Gas Math'!$E$10))+(357.4500179626*V2044^-1.0038444015 )*(T2044/(T2044+'Exhaust Gas Math'!$E$10))</f>
        <v>0.31654710700089367</v>
      </c>
      <c r="X2044">
        <f t="shared" si="476"/>
        <v>0</v>
      </c>
      <c r="Y2044">
        <f t="shared" si="477"/>
        <v>101325</v>
      </c>
      <c r="Z2044">
        <f t="shared" si="478"/>
        <v>101325</v>
      </c>
    </row>
    <row r="2045" spans="5:26" x14ac:dyDescent="0.2">
      <c r="E2045">
        <f t="shared" si="480"/>
        <v>0.25499999999998579</v>
      </c>
      <c r="F2045">
        <f t="shared" si="481"/>
        <v>101325</v>
      </c>
      <c r="H2045">
        <f t="shared" si="479"/>
        <v>0.25499999999998579</v>
      </c>
      <c r="I2045">
        <f t="shared" si="467"/>
        <v>719.99999999931788</v>
      </c>
      <c r="J2045">
        <f t="shared" si="468"/>
        <v>0</v>
      </c>
      <c r="K2045">
        <f t="shared" si="469"/>
        <v>-3.161022608901406E-10</v>
      </c>
      <c r="L2045">
        <f t="shared" si="470"/>
        <v>3.9769296294121147E-5</v>
      </c>
      <c r="M2045">
        <f>J2045/SQRT('Exhaust Gas Math'!$E$14*$B$21*$B$23)</f>
        <v>0</v>
      </c>
      <c r="N2045">
        <f t="shared" si="471"/>
        <v>0</v>
      </c>
      <c r="O2045">
        <f t="shared" si="472"/>
        <v>0</v>
      </c>
      <c r="P2045">
        <f t="shared" si="473"/>
        <v>0</v>
      </c>
      <c r="Q2045">
        <f>($B$16/2)*(COS((ACOS((2*'Intake Valve Fxn Scratch'!$B$1)/$B$16-1)/($B$17/2))*(I2045-($B$17/2)))+1)*P2045</f>
        <v>0</v>
      </c>
      <c r="R2045">
        <f t="shared" si="474"/>
        <v>0</v>
      </c>
      <c r="S2045">
        <f t="shared" si="475"/>
        <v>0</v>
      </c>
      <c r="T2045">
        <f>S2045*'Exhaust Gas Math'!$C$14</f>
        <v>0</v>
      </c>
      <c r="U2045">
        <f>(T2045/'Exhaust Gas Math'!$B$14)+('Exhaust Gas Math'!$D$10)</f>
        <v>4.4059320573952224E-4</v>
      </c>
      <c r="V2045">
        <f>('Exhaust Gas Math'!$E$10*(2.53982214E-12*V2044^4 - 0.0000000071629564556*V2044^3 + 7.56281407226508E-06*V2044^2 - 0.00322508455050905*V2044 + 1.62997098133725)*$B$24+T2045*'Exhaust Gas Math'!$D$14*$B$23)/('Exhaust Gas Math'!$E$10*(2.53982214E-12*V2044^4 - 0.0000000071629564556*V2044^3 + 7.56281407226508E-06*V2044^2 - 0.00322508455050905*V2044 + 1.62997098133725)+T2045*'Exhaust Gas Math'!$D$14)</f>
        <v>1100</v>
      </c>
      <c r="W2045">
        <f>(353.3116967483*V2045^-1.0020802909)*('Exhaust Gas Math'!$E$10/(T2045+'Exhaust Gas Math'!$E$10))+(357.4500179626*V2045^-1.0038444015 )*(T2045/(T2045+'Exhaust Gas Math'!$E$10))</f>
        <v>0.31654710700089367</v>
      </c>
      <c r="X2045">
        <f t="shared" si="476"/>
        <v>0</v>
      </c>
      <c r="Y2045">
        <f t="shared" si="477"/>
        <v>101325</v>
      </c>
      <c r="Z2045">
        <f t="shared" si="478"/>
        <v>101325</v>
      </c>
    </row>
    <row r="2046" spans="5:26" x14ac:dyDescent="0.2">
      <c r="E2046">
        <f t="shared" si="480"/>
        <v>0.25512499999998578</v>
      </c>
      <c r="F2046">
        <f t="shared" si="481"/>
        <v>98881.992170955069</v>
      </c>
      <c r="H2046">
        <f t="shared" si="479"/>
        <v>0.25512499999998578</v>
      </c>
      <c r="I2046">
        <f t="shared" si="467"/>
        <v>5.999999999317879</v>
      </c>
      <c r="J2046">
        <f t="shared" si="468"/>
        <v>1.7365591678634301E-4</v>
      </c>
      <c r="K2046">
        <f t="shared" si="469"/>
        <v>2.7759550710668988</v>
      </c>
      <c r="L2046">
        <f t="shared" si="470"/>
        <v>4.1000207363037671E-5</v>
      </c>
      <c r="M2046">
        <f>J2046/SQRT('Exhaust Gas Math'!$E$14*$B$21*$B$23)</f>
        <v>2.948084278891568E-6</v>
      </c>
      <c r="N2046">
        <f t="shared" si="471"/>
        <v>1.6556832806112476E-4</v>
      </c>
      <c r="O2046">
        <f t="shared" si="472"/>
        <v>1.1735844735033421E-6</v>
      </c>
      <c r="P2046">
        <f t="shared" si="473"/>
        <v>1</v>
      </c>
      <c r="Q2046">
        <f>($B$16/2)*(COS((ACOS((2*'Intake Valve Fxn Scratch'!$B$1)/$B$16-1)/($B$17/2))*(I2046-($B$17/2)))+1)*P2046</f>
        <v>1.3137463074652091E-3</v>
      </c>
      <c r="R2046">
        <f t="shared" si="474"/>
        <v>0.17286135624542226</v>
      </c>
      <c r="S2046">
        <f t="shared" si="475"/>
        <v>3.1255780926593476E-7</v>
      </c>
      <c r="T2046">
        <f>S2046*'Exhaust Gas Math'!$C$14</f>
        <v>3.7029270811768733E-7</v>
      </c>
      <c r="U2046">
        <f>(T2046/'Exhaust Gas Math'!$B$14)+('Exhaust Gas Math'!$D$10)</f>
        <v>4.5337514250575237E-4</v>
      </c>
      <c r="V2046">
        <f>('Exhaust Gas Math'!$E$10*(2.53982214E-12*V2045^4 - 0.0000000071629564556*V2045^3 + 7.56281407226508E-06*V2045^2 - 0.00322508455050905*V2045 + 1.62997098133725)*$B$24+T2046*'Exhaust Gas Math'!$D$14*$B$23)/('Exhaust Gas Math'!$E$10*(2.53982214E-12*V2045^4 - 0.0000000071629564556*V2045^3 + 7.56281407226508E-06*V2045^2 - 0.00322508455050905*V2045 + 1.62997098133725)+T2046*'Exhaust Gas Math'!$D$14)</f>
        <v>1075.5162995603011</v>
      </c>
      <c r="W2046">
        <f>(353.3116967483*V2046^-1.0020802909)*('Exhaust Gas Math'!$E$10/(T2046+'Exhaust Gas Math'!$E$10))+(357.4500179626*V2046^-1.0038444015 )*(T2046/(T2046+'Exhaust Gas Math'!$E$10))</f>
        <v>0.3237591612764889</v>
      </c>
      <c r="X2046">
        <f t="shared" si="476"/>
        <v>-1.2474321594086102</v>
      </c>
      <c r="Y2046">
        <f t="shared" si="477"/>
        <v>98883.239603114474</v>
      </c>
      <c r="Z2046">
        <f t="shared" si="478"/>
        <v>98881.992170955069</v>
      </c>
    </row>
    <row r="2047" spans="5:26" x14ac:dyDescent="0.2">
      <c r="E2047">
        <f t="shared" si="480"/>
        <v>0.25524999999998577</v>
      </c>
      <c r="F2047">
        <f t="shared" si="481"/>
        <v>92629.74597499556</v>
      </c>
      <c r="H2047">
        <f t="shared" si="479"/>
        <v>0.25524999999998577</v>
      </c>
      <c r="I2047">
        <f t="shared" si="467"/>
        <v>11.99999999931606</v>
      </c>
      <c r="J2047">
        <f t="shared" si="468"/>
        <v>6.9272105665992012E-4</v>
      </c>
      <c r="K2047">
        <f t="shared" si="469"/>
        <v>5.5214961977845993</v>
      </c>
      <c r="L2047">
        <f t="shared" si="470"/>
        <v>4.4679454451089299E-5</v>
      </c>
      <c r="M2047">
        <f>J2047/SQRT('Exhaust Gas Math'!$E$14*$B$21*$B$23)</f>
        <v>1.176003728861643E-5</v>
      </c>
      <c r="N2047">
        <f t="shared" si="471"/>
        <v>6.2929392660891412E-4</v>
      </c>
      <c r="O2047">
        <f t="shared" si="472"/>
        <v>4.4605728051171832E-6</v>
      </c>
      <c r="P2047">
        <f t="shared" si="473"/>
        <v>1</v>
      </c>
      <c r="Q2047">
        <f>($B$16/2)*(COS((ACOS((2*'Intake Valve Fxn Scratch'!$B$1)/$B$16-1)/($B$17/2))*(I2047-($B$17/2)))+1)*P2047</f>
        <v>1.6604289223690867E-3</v>
      </c>
      <c r="R2047">
        <f t="shared" si="474"/>
        <v>0.21847748978540615</v>
      </c>
      <c r="S2047">
        <f t="shared" si="475"/>
        <v>1.418985261236659E-6</v>
      </c>
      <c r="T2047">
        <f>S2047*'Exhaust Gas Math'!$C$14</f>
        <v>1.681096679031764E-6</v>
      </c>
      <c r="U2047">
        <f>(T2047/'Exhaust Gas Math'!$B$14)+('Exhaust Gas Math'!$D$10)</f>
        <v>4.9862208661738774E-4</v>
      </c>
      <c r="V2047">
        <f>('Exhaust Gas Math'!$E$10*(2.53982214E-12*V2046^4 - 0.0000000071629564556*V2046^3 + 7.56281407226508E-06*V2046^2 - 0.00322508455050905*V2046 + 1.62997098133725)*$B$24+T2047*'Exhaust Gas Math'!$D$14*$B$23)/('Exhaust Gas Math'!$E$10*(2.53982214E-12*V2046^4 - 0.0000000071629564556*V2046^3 + 7.56281407226508E-06*V2046^2 - 0.00322508455050905*V2046 + 1.62997098133725)+T2047*'Exhaust Gas Math'!$D$14)</f>
        <v>998.33825753320718</v>
      </c>
      <c r="W2047">
        <f>(353.3116967483*V2047^-1.0020802909)*('Exhaust Gas Math'!$E$10/(T2047+'Exhaust Gas Math'!$E$10))+(357.4500179626*V2047^-1.0038444015 )*(T2047/(T2047+'Exhaust Gas Math'!$E$10))</f>
        <v>0.34882039407631893</v>
      </c>
      <c r="X2047">
        <f t="shared" si="476"/>
        <v>-5.3172297700082005</v>
      </c>
      <c r="Y2047">
        <f t="shared" si="477"/>
        <v>92635.063204765567</v>
      </c>
      <c r="Z2047">
        <f t="shared" si="478"/>
        <v>92629.74597499556</v>
      </c>
    </row>
    <row r="2048" spans="5:26" x14ac:dyDescent="0.2">
      <c r="E2048">
        <f t="shared" si="480"/>
        <v>0.25537499999998575</v>
      </c>
      <c r="F2048">
        <f t="shared" si="481"/>
        <v>84362.040953760952</v>
      </c>
      <c r="H2048">
        <f t="shared" si="479"/>
        <v>0.25537499999998575</v>
      </c>
      <c r="I2048">
        <f t="shared" si="467"/>
        <v>17.99999999931606</v>
      </c>
      <c r="J2048">
        <f t="shared" si="468"/>
        <v>1.5515084333269126E-3</v>
      </c>
      <c r="K2048">
        <f t="shared" si="469"/>
        <v>8.2065426567120259</v>
      </c>
      <c r="L2048">
        <f t="shared" si="470"/>
        <v>5.0766726957247398E-5</v>
      </c>
      <c r="M2048">
        <f>J2048/SQRT('Exhaust Gas Math'!$E$14*$B$21*$B$23)</f>
        <v>2.633931342798032E-5</v>
      </c>
      <c r="N2048">
        <f t="shared" si="471"/>
        <v>1.3427107344548724E-3</v>
      </c>
      <c r="O2048">
        <f t="shared" si="472"/>
        <v>9.5174269669544328E-6</v>
      </c>
      <c r="P2048">
        <f t="shared" si="473"/>
        <v>1</v>
      </c>
      <c r="Q2048">
        <f>($B$16/2)*(COS((ACOS((2*'Intake Valve Fxn Scratch'!$B$1)/$B$16-1)/($B$17/2))*(I2048-($B$17/2)))+1)*P2048</f>
        <v>2.0354552139218319E-3</v>
      </c>
      <c r="R2048">
        <f t="shared" si="474"/>
        <v>0.26782305446339894</v>
      </c>
      <c r="S2048">
        <f t="shared" si="475"/>
        <v>3.5056201792010632E-6</v>
      </c>
      <c r="T2048">
        <f>S2048*'Exhaust Gas Math'!$C$14</f>
        <v>4.1531695939291083E-6</v>
      </c>
      <c r="U2048">
        <f>(T2048/'Exhaust Gas Math'!$B$14)+('Exhaust Gas Math'!$D$10)</f>
        <v>5.8395425489137268E-4</v>
      </c>
      <c r="V2048">
        <f>('Exhaust Gas Math'!$E$10*(2.53982214E-12*V2047^4 - 0.0000000071629564556*V2047^3 + 7.56281407226508E-06*V2047^2 - 0.00322508455050905*V2047 + 1.62997098133725)*$B$24+T2048*'Exhaust Gas Math'!$D$14*$B$23)/('Exhaust Gas Math'!$E$10*(2.53982214E-12*V2047^4 - 0.0000000071629564556*V2047^3 + 7.56281407226508E-06*V2047^2 - 0.00322508455050905*V2047 + 1.62997098133725)+T2048*'Exhaust Gas Math'!$D$14)</f>
        <v>882.22998645605981</v>
      </c>
      <c r="W2048">
        <f>(353.3116967483*V2048^-1.0020802909)*('Exhaust Gas Math'!$E$10/(T2048+'Exhaust Gas Math'!$E$10))+(357.4500179626*V2048^-1.0038444015 )*(T2048/(T2048+'Exhaust Gas Math'!$E$10))</f>
        <v>0.39482301023424748</v>
      </c>
      <c r="X2048">
        <f t="shared" si="476"/>
        <v>-13.295140224170099</v>
      </c>
      <c r="Y2048">
        <f t="shared" si="477"/>
        <v>84375.336093985126</v>
      </c>
      <c r="Z2048">
        <f t="shared" si="478"/>
        <v>84362.040953760952</v>
      </c>
    </row>
    <row r="2049" spans="5:26" x14ac:dyDescent="0.2">
      <c r="E2049">
        <f t="shared" si="480"/>
        <v>0.25549999999998574</v>
      </c>
      <c r="F2049">
        <f t="shared" si="481"/>
        <v>76129.603913769344</v>
      </c>
      <c r="H2049">
        <f t="shared" si="479"/>
        <v>0.25549999999998574</v>
      </c>
      <c r="I2049">
        <f t="shared" si="467"/>
        <v>23.99999999931606</v>
      </c>
      <c r="J2049">
        <f t="shared" si="468"/>
        <v>2.7406089925757458E-3</v>
      </c>
      <c r="K2049">
        <f t="shared" si="469"/>
        <v>10.801676516963084</v>
      </c>
      <c r="L2049">
        <f t="shared" si="470"/>
        <v>5.9195331450090835E-5</v>
      </c>
      <c r="M2049">
        <f>J2049/SQRT('Exhaust Gas Math'!$E$14*$B$21*$B$23)</f>
        <v>4.6526179096690713E-5</v>
      </c>
      <c r="N2049">
        <f t="shared" si="471"/>
        <v>2.2601711313802071E-3</v>
      </c>
      <c r="O2049">
        <f t="shared" si="472"/>
        <v>1.6020586656338277E-5</v>
      </c>
      <c r="P2049">
        <f t="shared" si="473"/>
        <v>1</v>
      </c>
      <c r="Q2049">
        <f>($B$16/2)*(COS((ACOS((2*'Intake Valve Fxn Scratch'!$B$1)/$B$16-1)/($B$17/2))*(I2049-($B$17/2)))+1)*P2049</f>
        <v>2.4338570723682188E-3</v>
      </c>
      <c r="R2049">
        <f t="shared" si="474"/>
        <v>0.32024435162739723</v>
      </c>
      <c r="S2049">
        <f t="shared" si="475"/>
        <v>6.7142822460591869E-6</v>
      </c>
      <c r="T2049">
        <f>S2049*'Exhaust Gas Math'!$C$14</f>
        <v>7.9545277137656761E-6</v>
      </c>
      <c r="U2049">
        <f>(T2049/'Exhaust Gas Math'!$B$14)+('Exhaust Gas Math'!$D$10)</f>
        <v>7.1517131115083309E-4</v>
      </c>
      <c r="V2049">
        <f>('Exhaust Gas Math'!$E$10*(2.53982214E-12*V2048^4 - 0.0000000071629564556*V2048^3 + 7.56281407226508E-06*V2048^2 - 0.00322508455050905*V2048 + 1.62997098133725)*$B$24+T2049*'Exhaust Gas Math'!$D$14*$B$23)/('Exhaust Gas Math'!$E$10*(2.53982214E-12*V2048^4 - 0.0000000071629564556*V2048^3 + 7.56281407226508E-06*V2048^2 - 0.00322508455050905*V2048 + 1.62997098133725)+T2049*'Exhaust Gas Math'!$D$14)</f>
        <v>758.1407517940288</v>
      </c>
      <c r="W2049">
        <f>(353.3116967483*V2049^-1.0020802909)*('Exhaust Gas Math'!$E$10/(T2049+'Exhaust Gas Math'!$E$10))+(357.4500179626*V2049^-1.0038444015 )*(T2049/(T2049+'Exhaust Gas Math'!$E$10))</f>
        <v>0.45962781998784275</v>
      </c>
      <c r="X2049">
        <f t="shared" si="476"/>
        <v>-26.813817305069726</v>
      </c>
      <c r="Y2049">
        <f t="shared" si="477"/>
        <v>76156.417731074413</v>
      </c>
      <c r="Z2049">
        <f t="shared" si="478"/>
        <v>76129.603913769344</v>
      </c>
    </row>
    <row r="2050" spans="5:26" x14ac:dyDescent="0.2">
      <c r="E2050">
        <f t="shared" si="480"/>
        <v>0.25562499999998572</v>
      </c>
      <c r="F2050">
        <f t="shared" si="481"/>
        <v>69343.442469753325</v>
      </c>
      <c r="H2050">
        <f t="shared" si="479"/>
        <v>0.25562499999998572</v>
      </c>
      <c r="I2050">
        <f t="shared" si="467"/>
        <v>29.999999999314241</v>
      </c>
      <c r="J2050">
        <f t="shared" si="468"/>
        <v>4.2469946998440061E-3</v>
      </c>
      <c r="K2050">
        <f t="shared" si="469"/>
        <v>13.278464948898193</v>
      </c>
      <c r="L2050">
        <f t="shared" si="470"/>
        <v>6.9872922374997166E-5</v>
      </c>
      <c r="M2050">
        <f>J2050/SQRT('Exhaust Gas Math'!$E$14*$B$21*$B$23)</f>
        <v>7.2099462770108098E-5</v>
      </c>
      <c r="N2050">
        <f t="shared" si="471"/>
        <v>3.3402709599964844E-3</v>
      </c>
      <c r="O2050">
        <f t="shared" si="472"/>
        <v>2.367657016201041E-5</v>
      </c>
      <c r="P2050">
        <f t="shared" si="473"/>
        <v>1</v>
      </c>
      <c r="Q2050">
        <f>($B$16/2)*(COS((ACOS((2*'Intake Valve Fxn Scratch'!$B$1)/$B$16-1)/($B$17/2))*(I2050-($B$17/2)))+1)*P2050</f>
        <v>2.8503567233120614E-3</v>
      </c>
      <c r="R2050">
        <f t="shared" si="474"/>
        <v>0.37504693727790284</v>
      </c>
      <c r="S2050">
        <f t="shared" si="475"/>
        <v>1.1138176072561471E-5</v>
      </c>
      <c r="T2050">
        <f>S2050*'Exhaust Gas Math'!$C$14</f>
        <v>1.3195592172490712E-5</v>
      </c>
      <c r="U2050">
        <f>(T2050/'Exhaust Gas Math'!$B$14)+('Exhaust Gas Math'!$D$10)</f>
        <v>8.9608482370606398E-4</v>
      </c>
      <c r="V2050">
        <f>('Exhaust Gas Math'!$E$10*(2.53982214E-12*V2049^4 - 0.0000000071629564556*V2049^3 + 7.56281407226508E-06*V2049^2 - 0.00322508455050905*V2049 + 1.62997098133725)*$B$24+T2050*'Exhaust Gas Math'!$D$14*$B$23)/('Exhaust Gas Math'!$E$10*(2.53982214E-12*V2049^4 - 0.0000000071629564556*V2049^3 + 7.56281407226508E-06*V2049^2 - 0.00322508455050905*V2049 + 1.62997098133725)+T2050*'Exhaust Gas Math'!$D$14)</f>
        <v>650.76896438351355</v>
      </c>
      <c r="W2050">
        <f>(353.3116967483*V2050^-1.0020802909)*('Exhaust Gas Math'!$E$10/(T2050+'Exhaust Gas Math'!$E$10))+(357.4500179626*V2050^-1.0038444015 )*(T2050/(T2050+'Exhaust Gas Math'!$E$10))</f>
        <v>0.53571771430650095</v>
      </c>
      <c r="X2050">
        <f t="shared" si="476"/>
        <v>-47.228239242535793</v>
      </c>
      <c r="Y2050">
        <f t="shared" si="477"/>
        <v>69390.670708995865</v>
      </c>
      <c r="Z2050">
        <f t="shared" si="478"/>
        <v>69343.442469753325</v>
      </c>
    </row>
    <row r="2051" spans="5:26" x14ac:dyDescent="0.2">
      <c r="E2051">
        <f t="shared" si="480"/>
        <v>0.25574999999998571</v>
      </c>
      <c r="F2051">
        <f t="shared" si="481"/>
        <v>64314.333579515449</v>
      </c>
      <c r="H2051">
        <f t="shared" si="479"/>
        <v>0.25574999999998571</v>
      </c>
      <c r="I2051">
        <f t="shared" si="467"/>
        <v>35.999999999314241</v>
      </c>
      <c r="J2051">
        <f t="shared" si="468"/>
        <v>6.0541612780913891E-3</v>
      </c>
      <c r="K2051">
        <f t="shared" si="469"/>
        <v>15.609771740155784</v>
      </c>
      <c r="L2051">
        <f t="shared" si="470"/>
        <v>8.2682513811363592E-5</v>
      </c>
      <c r="M2051">
        <f>J2051/SQRT('Exhaust Gas Math'!$E$14*$B$21*$B$23)</f>
        <v>1.0277897820075289E-4</v>
      </c>
      <c r="N2051">
        <f t="shared" si="471"/>
        <v>4.5467954921020043E-3</v>
      </c>
      <c r="O2051">
        <f t="shared" si="472"/>
        <v>3.222867958028742E-5</v>
      </c>
      <c r="P2051">
        <f t="shared" si="473"/>
        <v>1</v>
      </c>
      <c r="Q2051">
        <f>($B$16/2)*(COS((ACOS((2*'Intake Valve Fxn Scratch'!$B$1)/$B$16-1)/($B$17/2))*(I2051-($B$17/2)))+1)*P2051</f>
        <v>3.279436644314604E-3</v>
      </c>
      <c r="R2051">
        <f t="shared" si="474"/>
        <v>0.43150482162034265</v>
      </c>
      <c r="S2051">
        <f t="shared" si="475"/>
        <v>1.6823785002927243E-5</v>
      </c>
      <c r="T2051">
        <f>S2051*'Exhaust Gas Math'!$C$14</f>
        <v>1.9931432601714975E-5</v>
      </c>
      <c r="U2051">
        <f>(T2051/'Exhaust Gas Math'!$B$14)+('Exhaust Gas Math'!$D$10)</f>
        <v>1.1285957118394524E-3</v>
      </c>
      <c r="V2051">
        <f>('Exhaust Gas Math'!$E$10*(2.53982214E-12*V2050^4 - 0.0000000071629564556*V2050^3 + 7.56281407226508E-06*V2050^2 - 0.00322508455050905*V2050 + 1.62997098133725)*$B$24+T2051*'Exhaust Gas Math'!$D$14*$B$23)/('Exhaust Gas Math'!$E$10*(2.53982214E-12*V2050^4 - 0.0000000071629564556*V2050^3 + 7.56281407226508E-06*V2050^2 - 0.00322508455050905*V2050 + 1.62997098133725)+T2051*'Exhaust Gas Math'!$D$14)</f>
        <v>567.35448168600374</v>
      </c>
      <c r="W2051">
        <f>(353.3116967483*V2051^-1.0020802909)*('Exhaust Gas Math'!$E$10/(T2051+'Exhaust Gas Math'!$E$10))+(357.4500179626*V2051^-1.0038444015 )*(T2051/(T2051+'Exhaust Gas Math'!$E$10))</f>
        <v>0.61477326965892232</v>
      </c>
      <c r="X2051">
        <f t="shared" si="476"/>
        <v>-74.899356315971204</v>
      </c>
      <c r="Y2051">
        <f t="shared" si="477"/>
        <v>64389.232935831424</v>
      </c>
      <c r="Z2051">
        <f t="shared" si="478"/>
        <v>64314.333579515449</v>
      </c>
    </row>
    <row r="2052" spans="5:26" x14ac:dyDescent="0.2">
      <c r="E2052">
        <f t="shared" si="480"/>
        <v>0.2558749999999857</v>
      </c>
      <c r="F2052">
        <f t="shared" si="481"/>
        <v>60872.220056177131</v>
      </c>
      <c r="H2052">
        <f t="shared" si="479"/>
        <v>0.2558749999999857</v>
      </c>
      <c r="I2052">
        <f t="shared" si="467"/>
        <v>41.999999999314241</v>
      </c>
      <c r="J2052">
        <f t="shared" si="468"/>
        <v>8.1423090321127052E-3</v>
      </c>
      <c r="K2052">
        <f t="shared" si="469"/>
        <v>17.770054605673529</v>
      </c>
      <c r="L2052">
        <f t="shared" si="470"/>
        <v>9.7483761194834E-5</v>
      </c>
      <c r="M2052">
        <f>J2052/SQRT('Exhaust Gas Math'!$E$14*$B$21*$B$23)</f>
        <v>1.3822859419746573E-4</v>
      </c>
      <c r="N2052">
        <f t="shared" si="471"/>
        <v>5.8492450476527146E-3</v>
      </c>
      <c r="O2052">
        <f t="shared" si="472"/>
        <v>4.1460726517134762E-5</v>
      </c>
      <c r="P2052">
        <f t="shared" si="473"/>
        <v>1</v>
      </c>
      <c r="Q2052">
        <f>($B$16/2)*(COS((ACOS((2*'Intake Valve Fxn Scratch'!$B$1)/$B$16-1)/($B$17/2))*(I2052-($B$17/2)))+1)*P2052</f>
        <v>3.715412657521329E-3</v>
      </c>
      <c r="R2052">
        <f t="shared" si="474"/>
        <v>0.48887008651596436</v>
      </c>
      <c r="S2052">
        <f t="shared" si="475"/>
        <v>2.3777382540102625E-5</v>
      </c>
      <c r="T2052">
        <f>S2052*'Exhaust Gas Math'!$C$14</f>
        <v>2.8169481330199535E-5</v>
      </c>
      <c r="U2052">
        <f>(T2052/'Exhaust Gas Math'!$B$14)+('Exhaust Gas Math'!$D$10)</f>
        <v>1.4129605281488953E-3</v>
      </c>
      <c r="V2052">
        <f>('Exhaust Gas Math'!$E$10*(2.53982214E-12*V2051^4 - 0.0000000071629564556*V2051^3 + 7.56281407226508E-06*V2051^2 - 0.00322508455050905*V2051 + 1.62997098133725)*$B$24+T2052*'Exhaust Gas Math'!$D$14*$B$23)/('Exhaust Gas Math'!$E$10*(2.53982214E-12*V2051^4 - 0.0000000071629564556*V2051^3 + 7.56281407226508E-06*V2051^2 - 0.00322508455050905*V2051 + 1.62997098133725)+T2052*'Exhaust Gas Math'!$D$14)</f>
        <v>506.01506355245294</v>
      </c>
      <c r="W2052">
        <f>(353.3116967483*V2052^-1.0020802909)*('Exhaust Gas Math'!$E$10/(T2052+'Exhaust Gas Math'!$E$10))+(357.4500179626*V2052^-1.0038444015 )*(T2052/(T2052+'Exhaust Gas Math'!$E$10))</f>
        <v>0.68958888907715499</v>
      </c>
      <c r="X2052">
        <f t="shared" si="476"/>
        <v>-108.87741079449019</v>
      </c>
      <c r="Y2052">
        <f t="shared" si="477"/>
        <v>60981.097466971623</v>
      </c>
      <c r="Z2052">
        <f t="shared" si="478"/>
        <v>60872.220056177131</v>
      </c>
    </row>
    <row r="2053" spans="5:26" x14ac:dyDescent="0.2">
      <c r="E2053">
        <f t="shared" si="480"/>
        <v>0.25599999999998568</v>
      </c>
      <c r="F2053">
        <f t="shared" si="481"/>
        <v>58681.168892208909</v>
      </c>
      <c r="H2053">
        <f t="shared" si="479"/>
        <v>0.25599999999998568</v>
      </c>
      <c r="I2053">
        <f t="shared" ref="I2053:I2116" si="482">($B$11*360*H2053)-(720*FLOOR(H2053/(2/$B$11),1))</f>
        <v>47.999999999312422</v>
      </c>
      <c r="J2053">
        <f t="shared" ref="J2053:J2116" si="483">-(($B$4/1000)/2)*COS($B$12*H2053)+(($B$4/1000)/2)</f>
        <v>1.0488559778141896E-2</v>
      </c>
      <c r="K2053">
        <f t="shared" ref="K2053:K2116" si="484">($B$4/1000/2)*$B$12*SIN($B$12*H2053)</f>
        <v>19.735645034308575</v>
      </c>
      <c r="L2053">
        <f t="shared" ref="L2053:L2116" si="485">$B$8+P2053*(J2053*$B$6)</f>
        <v>1.14114498961715E-4</v>
      </c>
      <c r="M2053">
        <f>J2053/SQRT('Exhaust Gas Math'!$E$14*$B$21*$B$23)</f>
        <v>1.7805991734907772E-4</v>
      </c>
      <c r="N2053">
        <f t="shared" ref="N2053:N2116" si="486">-(($B$4/1000)/2)*COS($B$12*(H2053-M2053))+(($B$4/1000)/2)</f>
        <v>7.2230121593517792E-3</v>
      </c>
      <c r="O2053">
        <f t="shared" ref="O2053:O2116" si="487">N2053*$B$6*P2053</f>
        <v>5.1198287869474731E-5</v>
      </c>
      <c r="P2053">
        <f t="shared" ref="P2053:P2116" si="488">IF(I2053&lt;=$B$17,1,0)</f>
        <v>1</v>
      </c>
      <c r="Q2053">
        <f>($B$16/2)*(COS((ACOS((2*'Intake Valve Fxn Scratch'!$B$1)/$B$16-1)/($B$17/2))*(I2053-($B$17/2)))+1)*P2053</f>
        <v>4.1525092300348128E-3</v>
      </c>
      <c r="R2053">
        <f t="shared" ref="R2053:R2116" si="489">Q2053/$B$16</f>
        <v>0.54638279342563323</v>
      </c>
      <c r="S2053">
        <f t="shared" ref="S2053:S2116" si="490">P2053*($B$13*R2053*(O2053-O2052)*$B$19+S2052)</f>
        <v>3.1974578251213001E-5</v>
      </c>
      <c r="T2053">
        <f>S2053*'Exhaust Gas Math'!$C$14</f>
        <v>3.7880842585151143E-5</v>
      </c>
      <c r="U2053">
        <f>(T2053/'Exhaust Gas Math'!$B$14)+('Exhaust Gas Math'!$D$10)</f>
        <v>1.7481818348438075E-3</v>
      </c>
      <c r="V2053">
        <f>('Exhaust Gas Math'!$E$10*(2.53982214E-12*V2052^4 - 0.0000000071629564556*V2052^3 + 7.56281407226508E-06*V2052^2 - 0.00322508455050905*V2052 + 1.62997098133725)*$B$24+T2053*'Exhaust Gas Math'!$D$14*$B$23)/('Exhaust Gas Math'!$E$10*(2.53982214E-12*V2052^4 - 0.0000000071629564556*V2052^3 + 7.56281407226508E-06*V2052^2 - 0.00322508455050905*V2052 + 1.62997098133725)+T2053*'Exhaust Gas Math'!$D$14)</f>
        <v>461.85633692248615</v>
      </c>
      <c r="W2053">
        <f>(353.3116967483*V2053^-1.0020802909)*('Exhaust Gas Math'!$E$10/(T2053+'Exhaust Gas Math'!$E$10))+(357.4500179626*V2053^-1.0038444015 )*(T2053/(T2053+'Exhaust Gas Math'!$E$10))</f>
        <v>0.75578869280473904</v>
      </c>
      <c r="X2053">
        <f t="shared" ref="X2053:X2116" si="491">P2053*SIGN(K2053)*-0.5*W2053*K2053^2</f>
        <v>-147.18821727947309</v>
      </c>
      <c r="Y2053">
        <f t="shared" ref="Y2053:Y2116" si="492">(U2053*$B$21*V2053)/L2053</f>
        <v>58828.357109488381</v>
      </c>
      <c r="Z2053">
        <f t="shared" ref="Z2053:Z2116" si="493">IF((X2053+Y2053)&lt;$B$22,(X2053+Y2053),$B$22)</f>
        <v>58681.168892208909</v>
      </c>
    </row>
    <row r="2054" spans="5:26" x14ac:dyDescent="0.2">
      <c r="E2054">
        <f t="shared" si="480"/>
        <v>0.25612499999998567</v>
      </c>
      <c r="F2054">
        <f t="shared" si="481"/>
        <v>57387.442106107563</v>
      </c>
      <c r="H2054">
        <f t="shared" si="479"/>
        <v>0.25612499999998567</v>
      </c>
      <c r="I2054">
        <f t="shared" si="482"/>
        <v>53.999999999312422</v>
      </c>
      <c r="J2054">
        <f t="shared" si="483"/>
        <v>1.3067207502020929E-2</v>
      </c>
      <c r="K2054">
        <f t="shared" si="484"/>
        <v>21.485007605998561</v>
      </c>
      <c r="L2054">
        <f t="shared" si="485"/>
        <v>1.3239251726882703E-4</v>
      </c>
      <c r="M2054">
        <f>J2054/SQRT('Exhaust Gas Math'!$E$14*$B$21*$B$23)</f>
        <v>2.2183654734389953E-4</v>
      </c>
      <c r="N2054">
        <f t="shared" si="486"/>
        <v>8.6492854859701145E-3</v>
      </c>
      <c r="O2054">
        <f t="shared" si="487"/>
        <v>6.1308024741814734E-5</v>
      </c>
      <c r="P2054">
        <f t="shared" si="488"/>
        <v>1</v>
      </c>
      <c r="Q2054">
        <f>($B$16/2)*(COS((ACOS((2*'Intake Valve Fxn Scratch'!$B$1)/$B$16-1)/($B$17/2))*(I2054-($B$17/2)))+1)*P2054</f>
        <v>4.5849359845011239E-3</v>
      </c>
      <c r="R2054">
        <f t="shared" si="489"/>
        <v>0.60328105059225312</v>
      </c>
      <c r="S2054">
        <f t="shared" si="490"/>
        <v>4.1371327098569043E-5</v>
      </c>
      <c r="T2054">
        <f>S2054*'Exhaust Gas Math'!$C$14</f>
        <v>4.9013335439388891E-5</v>
      </c>
      <c r="U2054">
        <f>(T2054/'Exhaust Gas Math'!$B$14)+('Exhaust Gas Math'!$D$10)</f>
        <v>2.1324584262914343E-3</v>
      </c>
      <c r="V2054">
        <f>('Exhaust Gas Math'!$E$10*(2.53982214E-12*V2053^4 - 0.0000000071629564556*V2053^3 + 7.56281407226508E-06*V2053^2 - 0.00322508455050905*V2053 + 1.62997098133725)*$B$24+T2054*'Exhaust Gas Math'!$D$14*$B$23)/('Exhaust Gas Math'!$E$10*(2.53982214E-12*V2053^4 - 0.0000000071629564556*V2053^3 + 7.56281407226508E-06*V2053^2 - 0.00322508455050905*V2053 + 1.62997098133725)+T2054*'Exhaust Gas Math'!$D$14)</f>
        <v>429.91438625191438</v>
      </c>
      <c r="W2054">
        <f>(353.3116967483*V2054^-1.0020802909)*('Exhaust Gas Math'!$E$10/(T2054+'Exhaust Gas Math'!$E$10))+(357.4500179626*V2054^-1.0038444015 )*(T2054/(T2054+'Exhaust Gas Math'!$E$10))</f>
        <v>0.81217477711090691</v>
      </c>
      <c r="X2054">
        <f t="shared" si="491"/>
        <v>-187.45219308526902</v>
      </c>
      <c r="Y2054">
        <f t="shared" si="492"/>
        <v>57574.894299192834</v>
      </c>
      <c r="Z2054">
        <f t="shared" si="493"/>
        <v>57387.442106107563</v>
      </c>
    </row>
    <row r="2055" spans="5:26" x14ac:dyDescent="0.2">
      <c r="E2055">
        <f t="shared" si="480"/>
        <v>0.25624999999998566</v>
      </c>
      <c r="F2055">
        <f t="shared" si="481"/>
        <v>56715.739906369308</v>
      </c>
      <c r="H2055">
        <f t="shared" ref="H2055:H2118" si="494">H2054+$B$2</f>
        <v>0.25624999999998566</v>
      </c>
      <c r="I2055">
        <f t="shared" si="482"/>
        <v>59.999999999310603</v>
      </c>
      <c r="J2055">
        <f t="shared" si="483"/>
        <v>1.5849999999670274E-2</v>
      </c>
      <c r="K2055">
        <f t="shared" si="484"/>
        <v>22.998975938330396</v>
      </c>
      <c r="L2055">
        <f t="shared" si="485"/>
        <v>1.5211755832267621E-4</v>
      </c>
      <c r="M2055">
        <f>J2055/SQRT('Exhaust Gas Math'!$E$14*$B$21*$B$23)</f>
        <v>2.6907885826285934E-4</v>
      </c>
      <c r="N2055">
        <f t="shared" si="486"/>
        <v>1.0114751634368258E-2</v>
      </c>
      <c r="O2055">
        <f t="shared" si="487"/>
        <v>7.1695568895608868E-5</v>
      </c>
      <c r="P2055">
        <f t="shared" si="488"/>
        <v>1</v>
      </c>
      <c r="Q2055">
        <f>($B$16/2)*(COS((ACOS((2*'Intake Valve Fxn Scratch'!$B$1)/$B$16-1)/($B$17/2))*(I2055-($B$17/2)))+1)*P2055</f>
        <v>5.006964406344812E-3</v>
      </c>
      <c r="R2055">
        <f t="shared" si="489"/>
        <v>0.65881110609800153</v>
      </c>
      <c r="S2055">
        <f t="shared" si="490"/>
        <v>5.1914998867701095E-5</v>
      </c>
      <c r="T2055">
        <f>S2055*'Exhaust Gas Math'!$C$14</f>
        <v>6.1504607956512443E-5</v>
      </c>
      <c r="U2055">
        <f>(T2055/'Exhaust Gas Math'!$B$14)+('Exhaust Gas Math'!$D$10)</f>
        <v>2.5636380092090576E-3</v>
      </c>
      <c r="V2055">
        <f>('Exhaust Gas Math'!$E$10*(2.53982214E-12*V2054^4 - 0.0000000071629564556*V2054^3 + 7.56281407226508E-06*V2054^2 - 0.00322508455050905*V2054 + 1.62997098133725)*$B$24+T2055*'Exhaust Gas Math'!$D$14*$B$23)/('Exhaust Gas Math'!$E$10*(2.53982214E-12*V2054^4 - 0.0000000071629564556*V2054^3 + 7.56281407226508E-06*V2054^2 - 0.00322508455050905*V2054 + 1.62997098133725)+T2055*'Exhaust Gas Math'!$D$14)</f>
        <v>406.37708618697025</v>
      </c>
      <c r="W2055">
        <f>(353.3116967483*V2055^-1.0020802909)*('Exhaust Gas Math'!$E$10/(T2055+'Exhaust Gas Math'!$E$10))+(357.4500179626*V2055^-1.0038444015 )*(T2055/(T2055+'Exhaust Gas Math'!$E$10))</f>
        <v>0.85941284865933287</v>
      </c>
      <c r="X2055">
        <f t="shared" si="491"/>
        <v>-227.2944568106241</v>
      </c>
      <c r="Y2055">
        <f t="shared" si="492"/>
        <v>56943.034363179933</v>
      </c>
      <c r="Z2055">
        <f t="shared" si="493"/>
        <v>56715.739906369308</v>
      </c>
    </row>
    <row r="2056" spans="5:26" x14ac:dyDescent="0.2">
      <c r="E2056">
        <f t="shared" si="480"/>
        <v>0.25637499999998564</v>
      </c>
      <c r="F2056">
        <f t="shared" si="481"/>
        <v>56485.693218615612</v>
      </c>
      <c r="H2056">
        <f t="shared" si="494"/>
        <v>0.25637499999998564</v>
      </c>
      <c r="I2056">
        <f t="shared" si="482"/>
        <v>65.999999999310603</v>
      </c>
      <c r="J2056">
        <f t="shared" si="483"/>
        <v>1.880644841414892E-2</v>
      </c>
      <c r="K2056">
        <f t="shared" si="484"/>
        <v>24.260962677436829</v>
      </c>
      <c r="L2056">
        <f t="shared" si="485"/>
        <v>1.7307351044574642E-4</v>
      </c>
      <c r="M2056">
        <f>J2056/SQRT('Exhaust Gas Math'!$E$14*$B$21*$B$23)</f>
        <v>3.1926925346144005E-4</v>
      </c>
      <c r="N2056">
        <f t="shared" si="486"/>
        <v>1.1611157152946017E-2</v>
      </c>
      <c r="O2056">
        <f t="shared" si="487"/>
        <v>8.2302418063157591E-5</v>
      </c>
      <c r="P2056">
        <f t="shared" si="488"/>
        <v>1</v>
      </c>
      <c r="Q2056">
        <f>($B$16/2)*(COS((ACOS((2*'Intake Valve Fxn Scratch'!$B$1)/$B$16-1)/($B$17/2))*(I2056-($B$17/2)))+1)*P2056</f>
        <v>5.4130037314871144E-3</v>
      </c>
      <c r="R2056">
        <f t="shared" si="489"/>
        <v>0.71223733309040982</v>
      </c>
      <c r="S2056">
        <f t="shared" si="490"/>
        <v>6.3554361798401454E-5</v>
      </c>
      <c r="T2056">
        <f>S2056*'Exhaust Gas Math'!$C$14</f>
        <v>7.52939649733662E-5</v>
      </c>
      <c r="U2056">
        <f>(T2056/'Exhaust Gas Math'!$B$14)+('Exhaust Gas Math'!$D$10)</f>
        <v>3.0396254795871645E-3</v>
      </c>
      <c r="V2056">
        <f>('Exhaust Gas Math'!$E$10*(2.53982214E-12*V2055^4 - 0.0000000071629564556*V2055^3 + 7.56281407226508E-06*V2055^2 - 0.00322508455050905*V2055 + 1.62997098133725)*$B$24+T2056*'Exhaust Gas Math'!$D$14*$B$23)/('Exhaust Gas Math'!$E$10*(2.53982214E-12*V2055^4 - 0.0000000071629564556*V2055^3 + 7.56281407226508E-06*V2055^2 - 0.00322508455050905*V2055 + 1.62997098133725)+T2056*'Exhaust Gas Math'!$D$14)</f>
        <v>388.63683565687791</v>
      </c>
      <c r="W2056">
        <f>(353.3116967483*V2056^-1.0020802909)*('Exhaust Gas Math'!$E$10/(T2056+'Exhaust Gas Math'!$E$10))+(357.4500179626*V2056^-1.0038444015 )*(T2056/(T2056+'Exhaust Gas Math'!$E$10))</f>
        <v>0.89880851771404568</v>
      </c>
      <c r="X2056">
        <f t="shared" si="491"/>
        <v>-264.51678966918161</v>
      </c>
      <c r="Y2056">
        <f t="shared" si="492"/>
        <v>56750.21000828479</v>
      </c>
      <c r="Z2056">
        <f t="shared" si="493"/>
        <v>56485.693218615612</v>
      </c>
    </row>
    <row r="2057" spans="5:26" x14ac:dyDescent="0.2">
      <c r="E2057">
        <f t="shared" si="480"/>
        <v>0.25649999999998563</v>
      </c>
      <c r="F2057">
        <f t="shared" si="481"/>
        <v>56589.98755337367</v>
      </c>
      <c r="H2057">
        <f t="shared" si="494"/>
        <v>0.25649999999998563</v>
      </c>
      <c r="I2057">
        <f t="shared" si="482"/>
        <v>71.999999999310603</v>
      </c>
      <c r="J2057">
        <f t="shared" si="483"/>
        <v>2.1904161277951244E-2</v>
      </c>
      <c r="K2057">
        <f t="shared" si="484"/>
        <v>25.257141232516496</v>
      </c>
      <c r="L2057">
        <f t="shared" si="485"/>
        <v>1.9503077584126245E-4</v>
      </c>
      <c r="M2057">
        <f>J2057/SQRT('Exhaust Gas Math'!$E$14*$B$21*$B$23)</f>
        <v>3.7185783646683066E-4</v>
      </c>
      <c r="N2057">
        <f t="shared" si="486"/>
        <v>1.313478138833557E-2</v>
      </c>
      <c r="O2057">
        <f t="shared" si="487"/>
        <v>9.3102199440707334E-5</v>
      </c>
      <c r="P2057">
        <f t="shared" si="488"/>
        <v>1</v>
      </c>
      <c r="Q2057">
        <f>($B$16/2)*(COS((ACOS((2*'Intake Valve Fxn Scratch'!$B$1)/$B$16-1)/($B$17/2))*(I2057-($B$17/2)))+1)*P2057</f>
        <v>5.7976750092312689E-3</v>
      </c>
      <c r="R2057">
        <f t="shared" si="489"/>
        <v>0.76285197489885115</v>
      </c>
      <c r="S2057">
        <f t="shared" si="490"/>
        <v>7.624762606518898E-5</v>
      </c>
      <c r="T2057">
        <f>S2057*'Exhaust Gas Math'!$C$14</f>
        <v>9.0331897352150932E-5</v>
      </c>
      <c r="U2057">
        <f>(T2057/'Exhaust Gas Math'!$B$14)+('Exhaust Gas Math'!$D$10)</f>
        <v>3.5587118578676181E-3</v>
      </c>
      <c r="V2057">
        <f>('Exhaust Gas Math'!$E$10*(2.53982214E-12*V2056^4 - 0.0000000071629564556*V2056^3 + 7.56281407226508E-06*V2056^2 - 0.00322508455050905*V2056 + 1.62997098133725)*$B$24+T2057*'Exhaust Gas Math'!$D$14*$B$23)/('Exhaust Gas Math'!$E$10*(2.53982214E-12*V2056^4 - 0.0000000071629564556*V2056^3 + 7.56281407226508E-06*V2056^2 - 0.00322508455050905*V2056 + 1.62997098133725)+T2057*'Exhaust Gas Math'!$D$14)</f>
        <v>374.96490173962206</v>
      </c>
      <c r="W2057">
        <f>(353.3116967483*V2057^-1.0020802909)*('Exhaust Gas Math'!$E$10/(T2057+'Exhaust Gas Math'!$E$10))+(357.4500179626*V2057^-1.0038444015 )*(T2057/(T2057+'Exhaust Gas Math'!$E$10))</f>
        <v>0.93172005993041429</v>
      </c>
      <c r="X2057">
        <f t="shared" si="491"/>
        <v>-297.1829132593536</v>
      </c>
      <c r="Y2057">
        <f t="shared" si="492"/>
        <v>56887.170466633026</v>
      </c>
      <c r="Z2057">
        <f t="shared" si="493"/>
        <v>56589.98755337367</v>
      </c>
    </row>
    <row r="2058" spans="5:26" x14ac:dyDescent="0.2">
      <c r="E2058">
        <f t="shared" si="480"/>
        <v>0.25662499999998561</v>
      </c>
      <c r="F2058">
        <f t="shared" si="481"/>
        <v>56969.761239413121</v>
      </c>
      <c r="H2058">
        <f t="shared" si="494"/>
        <v>0.25662499999998561</v>
      </c>
      <c r="I2058">
        <f t="shared" si="482"/>
        <v>77.999999999308784</v>
      </c>
      <c r="J2058">
        <f t="shared" si="483"/>
        <v>2.5109199400703344E-2</v>
      </c>
      <c r="K2058">
        <f t="shared" si="484"/>
        <v>25.976597262856192</v>
      </c>
      <c r="L2058">
        <f t="shared" si="485"/>
        <v>2.1774878611469792E-4</v>
      </c>
      <c r="M2058">
        <f>J2058/SQRT('Exhaust Gas Math'!$E$14*$B$21*$B$23)</f>
        <v>4.2626843575875584E-4</v>
      </c>
      <c r="N2058">
        <f t="shared" si="486"/>
        <v>1.4685858366940408E-2</v>
      </c>
      <c r="O2058">
        <f t="shared" si="487"/>
        <v>1.0409657185852317E-4</v>
      </c>
      <c r="P2058">
        <f t="shared" si="488"/>
        <v>1</v>
      </c>
      <c r="Q2058">
        <f>($B$16/2)*(COS((ACOS((2*'Intake Valve Fxn Scratch'!$B$1)/$B$16-1)/($B$17/2))*(I2058-($B$17/2)))+1)*P2058</f>
        <v>6.1558823591801896E-3</v>
      </c>
      <c r="R2058">
        <f t="shared" si="489"/>
        <v>0.80998452094476181</v>
      </c>
      <c r="S2058">
        <f t="shared" si="490"/>
        <v>8.996797784112738E-5</v>
      </c>
      <c r="T2058">
        <f>S2058*'Exhaust Gas Math'!$C$14</f>
        <v>1.0658663828270581E-4</v>
      </c>
      <c r="U2058">
        <f>(T2058/'Exhaust Gas Math'!$B$14)+('Exhaust Gas Math'!$D$10)</f>
        <v>4.1198006024501131E-3</v>
      </c>
      <c r="V2058">
        <f>('Exhaust Gas Math'!$E$10*(2.53982214E-12*V2057^4 - 0.0000000071629564556*V2057^3 + 7.56281407226508E-06*V2057^2 - 0.00322508455050905*V2057 + 1.62997098133725)*$B$24+T2058*'Exhaust Gas Math'!$D$14*$B$23)/('Exhaust Gas Math'!$E$10*(2.53982214E-12*V2057^4 - 0.0000000071629564556*V2057^3 + 7.56281407226508E-06*V2057^2 - 0.00322508455050905*V2057 + 1.62997098133725)+T2058*'Exhaust Gas Math'!$D$14)</f>
        <v>364.20877236377788</v>
      </c>
      <c r="W2058">
        <f>(353.3116967483*V2058^-1.0020802909)*('Exhaust Gas Math'!$E$10/(T2058+'Exhaust Gas Math'!$E$10))+(357.4500179626*V2058^-1.0038444015 )*(T2058/(T2058+'Exhaust Gas Math'!$E$10))</f>
        <v>0.95935385942752249</v>
      </c>
      <c r="X2058">
        <f t="shared" si="491"/>
        <v>-323.67812803864956</v>
      </c>
      <c r="Y2058">
        <f t="shared" si="492"/>
        <v>57293.439367451771</v>
      </c>
      <c r="Z2058">
        <f t="shared" si="493"/>
        <v>56969.761239413121</v>
      </c>
    </row>
    <row r="2059" spans="5:26" x14ac:dyDescent="0.2">
      <c r="E2059">
        <f t="shared" si="480"/>
        <v>0.2567499999999856</v>
      </c>
      <c r="F2059">
        <f t="shared" si="481"/>
        <v>57596.726315920416</v>
      </c>
      <c r="H2059">
        <f t="shared" si="494"/>
        <v>0.2567499999999856</v>
      </c>
      <c r="I2059">
        <f t="shared" si="482"/>
        <v>83.999999999308784</v>
      </c>
      <c r="J2059">
        <f t="shared" si="483"/>
        <v>2.8386447714035014E-2</v>
      </c>
      <c r="K2059">
        <f t="shared" si="484"/>
        <v>26.411448257631658</v>
      </c>
      <c r="L2059">
        <f t="shared" si="485"/>
        <v>2.4097863799144782E-4</v>
      </c>
      <c r="M2059">
        <f>J2059/SQRT('Exhaust Gas Math'!$E$14*$B$21*$B$23)</f>
        <v>4.8190491742522348E-4</v>
      </c>
      <c r="N2059">
        <f t="shared" si="486"/>
        <v>1.626797359406798E-2</v>
      </c>
      <c r="O2059">
        <f t="shared" si="487"/>
        <v>1.1531095016138708E-4</v>
      </c>
      <c r="P2059">
        <f t="shared" si="488"/>
        <v>1</v>
      </c>
      <c r="Q2059">
        <f>($B$16/2)*(COS((ACOS((2*'Intake Valve Fxn Scratch'!$B$1)/$B$16-1)/($B$17/2))*(I2059-($B$17/2)))+1)*P2059</f>
        <v>6.4828804782187579E-3</v>
      </c>
      <c r="R2059">
        <f t="shared" si="489"/>
        <v>0.85301058923931028</v>
      </c>
      <c r="S2059">
        <f t="shared" si="490"/>
        <v>1.0470628854734991E-4</v>
      </c>
      <c r="T2059">
        <f>S2059*'Exhaust Gas Math'!$C$14</f>
        <v>1.2404737297784705E-4</v>
      </c>
      <c r="U2059">
        <f>(T2059/'Exhaust Gas Math'!$B$14)+('Exhaust Gas Math'!$D$10)</f>
        <v>4.722518403456024E-3</v>
      </c>
      <c r="V2059">
        <f>('Exhaust Gas Math'!$E$10*(2.53982214E-12*V2058^4 - 0.0000000071629564556*V2058^3 + 7.56281407226508E-06*V2058^2 - 0.00322508455050905*V2058 + 1.62997098133725)*$B$24+T2059*'Exhaust Gas Math'!$D$14*$B$23)/('Exhaust Gas Math'!$E$10*(2.53982214E-12*V2058^4 - 0.0000000071629564556*V2058^3 + 7.56281407226508E-06*V2058^2 - 0.00322508455050905*V2058 + 1.62997098133725)+T2059*'Exhaust Gas Math'!$D$14)</f>
        <v>355.58664564582125</v>
      </c>
      <c r="W2059">
        <f>(353.3116967483*V2059^-1.0020802909)*('Exhaust Gas Math'!$E$10/(T2059+'Exhaust Gas Math'!$E$10))+(357.4500179626*V2059^-1.0038444015 )*(T2059/(T2059+'Exhaust Gas Math'!$E$10))</f>
        <v>0.98271548953797694</v>
      </c>
      <c r="X2059">
        <f t="shared" si="491"/>
        <v>-342.75376822753447</v>
      </c>
      <c r="Y2059">
        <f t="shared" si="492"/>
        <v>57939.480084147952</v>
      </c>
      <c r="Z2059">
        <f t="shared" si="493"/>
        <v>57596.726315920416</v>
      </c>
    </row>
    <row r="2060" spans="5:26" x14ac:dyDescent="0.2">
      <c r="E2060">
        <f t="shared" si="480"/>
        <v>0.25687499999998559</v>
      </c>
      <c r="F2060">
        <f t="shared" si="481"/>
        <v>58461.38639058805</v>
      </c>
      <c r="H2060">
        <f t="shared" si="494"/>
        <v>0.25687499999998559</v>
      </c>
      <c r="I2060">
        <f t="shared" si="482"/>
        <v>89.999999999308784</v>
      </c>
      <c r="J2060">
        <f t="shared" si="483"/>
        <v>3.1699999999618006E-2</v>
      </c>
      <c r="K2060">
        <f t="shared" si="484"/>
        <v>26.556929898345718</v>
      </c>
      <c r="L2060">
        <f t="shared" si="485"/>
        <v>2.6446582035319799E-4</v>
      </c>
      <c r="M2060">
        <f>J2060/SQRT('Exhaust Gas Math'!$E$14*$B$21*$B$23)</f>
        <v>5.38157716530429E-4</v>
      </c>
      <c r="N2060">
        <f t="shared" si="486"/>
        <v>1.7887450438198768E-2</v>
      </c>
      <c r="O2060">
        <f t="shared" si="487"/>
        <v>1.2679015576626834E-4</v>
      </c>
      <c r="P2060">
        <f t="shared" si="488"/>
        <v>1</v>
      </c>
      <c r="Q2060">
        <f>($B$16/2)*(COS((ACOS((2*'Intake Valve Fxn Scratch'!$B$1)/$B$16-1)/($B$17/2))*(I2060-($B$17/2)))+1)*P2060</f>
        <v>6.7743375032703395E-3</v>
      </c>
      <c r="R2060">
        <f t="shared" si="489"/>
        <v>0.89136019779872888</v>
      </c>
      <c r="S2060">
        <f t="shared" si="490"/>
        <v>1.2047089578408622E-4</v>
      </c>
      <c r="T2060">
        <f>S2060*'Exhaust Gas Math'!$C$14</f>
        <v>1.4272397913852057E-4</v>
      </c>
      <c r="U2060">
        <f>(T2060/'Exhaust Gas Math'!$B$14)+('Exhaust Gas Math'!$D$10)</f>
        <v>5.3672062239832428E-3</v>
      </c>
      <c r="V2060">
        <f>('Exhaust Gas Math'!$E$10*(2.53982214E-12*V2059^4 - 0.0000000071629564556*V2059^3 + 7.56281407226508E-06*V2059^2 - 0.00322508455050905*V2059 + 1.62997098133725)*$B$24+T2060*'Exhaust Gas Math'!$D$14*$B$23)/('Exhaust Gas Math'!$E$10*(2.53982214E-12*V2059^4 - 0.0000000071629564556*V2059^3 + 7.56281407226508E-06*V2059^2 - 0.00322508455050905*V2059 + 1.62997098133725)+T2060*'Exhaust Gas Math'!$D$14)</f>
        <v>348.55789439614006</v>
      </c>
      <c r="W2060">
        <f>(353.3116967483*V2060^-1.0020802909)*('Exhaust Gas Math'!$E$10/(T2060+'Exhaust Gas Math'!$E$10))+(357.4500179626*V2060^-1.0038444015 )*(T2060/(T2060+'Exhaust Gas Math'!$E$10))</f>
        <v>1.0026172215455362</v>
      </c>
      <c r="X2060">
        <f t="shared" si="491"/>
        <v>-353.55818742037388</v>
      </c>
      <c r="Y2060">
        <f t="shared" si="492"/>
        <v>58814.944578008421</v>
      </c>
      <c r="Z2060">
        <f t="shared" si="493"/>
        <v>58461.38639058805</v>
      </c>
    </row>
    <row r="2061" spans="5:26" x14ac:dyDescent="0.2">
      <c r="E2061">
        <f t="shared" si="480"/>
        <v>0.25699999999998557</v>
      </c>
      <c r="F2061">
        <f t="shared" si="481"/>
        <v>59565.331148605612</v>
      </c>
      <c r="H2061">
        <f t="shared" si="494"/>
        <v>0.25699999999998557</v>
      </c>
      <c r="I2061">
        <f t="shared" si="482"/>
        <v>95.999999999306965</v>
      </c>
      <c r="J2061">
        <f t="shared" si="483"/>
        <v>3.501355228520428E-2</v>
      </c>
      <c r="K2061">
        <f t="shared" si="484"/>
        <v>26.411448257698641</v>
      </c>
      <c r="L2061">
        <f t="shared" si="485"/>
        <v>2.8795300271497134E-4</v>
      </c>
      <c r="M2061">
        <f>J2061/SQRT('Exhaust Gas Math'!$E$14*$B$21*$B$23)</f>
        <v>5.9441051563569026E-4</v>
      </c>
      <c r="N2061">
        <f t="shared" si="486"/>
        <v>1.9552731033802381E-2</v>
      </c>
      <c r="O2061">
        <f t="shared" si="487"/>
        <v>1.3859402836625793E-4</v>
      </c>
      <c r="P2061">
        <f t="shared" si="488"/>
        <v>1</v>
      </c>
      <c r="Q2061">
        <f>($B$16/2)*(COS((ACOS((2*'Intake Valve Fxn Scratch'!$B$1)/$B$16-1)/($B$17/2))*(I2061-($B$17/2)))+1)*P2061</f>
        <v>7.0263923970636842E-3</v>
      </c>
      <c r="R2061">
        <f t="shared" si="489"/>
        <v>0.92452531540311633</v>
      </c>
      <c r="S2061">
        <f t="shared" si="490"/>
        <v>1.3728452260457029E-4</v>
      </c>
      <c r="T2061">
        <f>S2061*'Exhaust Gas Math'!$C$14</f>
        <v>1.6264337716367108E-4</v>
      </c>
      <c r="U2061">
        <f>(T2061/'Exhaust Gas Math'!$B$14)+('Exhaust Gas Math'!$D$10)</f>
        <v>6.0547933149445992E-3</v>
      </c>
      <c r="V2061">
        <f>('Exhaust Gas Math'!$E$10*(2.53982214E-12*V2060^4 - 0.0000000071629564556*V2060^3 + 7.56281407226508E-06*V2060^2 - 0.00322508455050905*V2060 + 1.62997098133725)*$B$24+T2061*'Exhaust Gas Math'!$D$14*$B$23)/('Exhaust Gas Math'!$E$10*(2.53982214E-12*V2060^4 - 0.0000000071629564556*V2060^3 + 7.56281407226508E-06*V2060^2 - 0.00322508455050905*V2060 + 1.62997098133725)+T2061*'Exhaust Gas Math'!$D$14)</f>
        <v>342.74190047719242</v>
      </c>
      <c r="W2061">
        <f>(353.3116967483*V2061^-1.0020802909)*('Exhaust Gas Math'!$E$10/(T2061+'Exhaust Gas Math'!$E$10))+(357.4500179626*V2061^-1.0038444015 )*(T2061/(T2061+'Exhaust Gas Math'!$E$10))</f>
        <v>1.0197038056478385</v>
      </c>
      <c r="X2061">
        <f t="shared" si="491"/>
        <v>-355.65463817798116</v>
      </c>
      <c r="Y2061">
        <f t="shared" si="492"/>
        <v>59920.985786783596</v>
      </c>
      <c r="Z2061">
        <f t="shared" si="493"/>
        <v>59565.331148605612</v>
      </c>
    </row>
    <row r="2062" spans="5:26" x14ac:dyDescent="0.2">
      <c r="E2062">
        <f t="shared" si="480"/>
        <v>0.25712499999998556</v>
      </c>
      <c r="F2062">
        <f t="shared" si="481"/>
        <v>60916.085700227195</v>
      </c>
      <c r="H2062">
        <f t="shared" si="494"/>
        <v>0.25712499999998556</v>
      </c>
      <c r="I2062">
        <f t="shared" si="482"/>
        <v>101.99999999930697</v>
      </c>
      <c r="J2062">
        <f t="shared" si="483"/>
        <v>3.8290800598548475E-2</v>
      </c>
      <c r="K2062">
        <f t="shared" si="484"/>
        <v>25.976597262989419</v>
      </c>
      <c r="L2062">
        <f t="shared" si="485"/>
        <v>3.1118285459181009E-4</v>
      </c>
      <c r="M2062">
        <f>J2062/SQRT('Exhaust Gas Math'!$E$14*$B$21*$B$23)</f>
        <v>6.5004699730237051E-4</v>
      </c>
      <c r="N2062">
        <f t="shared" si="486"/>
        <v>2.1273748626120106E-2</v>
      </c>
      <c r="O2062">
        <f t="shared" si="487"/>
        <v>1.5079297697329183E-4</v>
      </c>
      <c r="P2062">
        <f t="shared" si="488"/>
        <v>1</v>
      </c>
      <c r="Q2062">
        <f>($B$16/2)*(COS((ACOS((2*'Intake Valve Fxn Scratch'!$B$1)/$B$16-1)/($B$17/2))*(I2062-($B$17/2)))+1)*P2062</f>
        <v>7.2357060966988544E-3</v>
      </c>
      <c r="R2062">
        <f t="shared" si="489"/>
        <v>0.95206659167090191</v>
      </c>
      <c r="S2062">
        <f t="shared" si="490"/>
        <v>1.551785381597711E-4</v>
      </c>
      <c r="T2062">
        <f>S2062*'Exhaust Gas Math'!$C$14</f>
        <v>1.8384273063558413E-4</v>
      </c>
      <c r="U2062">
        <f>(T2062/'Exhaust Gas Math'!$B$14)+('Exhaust Gas Math'!$D$10)</f>
        <v>6.7865625062429446E-3</v>
      </c>
      <c r="V2062">
        <f>('Exhaust Gas Math'!$E$10*(2.53982214E-12*V2061^4 - 0.0000000071629564556*V2061^3 + 7.56281407226508E-06*V2061^2 - 0.00322508455050905*V2061 + 1.62997098133725)*$B$24+T2062*'Exhaust Gas Math'!$D$14*$B$23)/('Exhaust Gas Math'!$E$10*(2.53982214E-12*V2061^4 - 0.0000000071629564556*V2061^3 + 7.56281407226508E-06*V2061^2 - 0.00322508455050905*V2061 + 1.62997098133725)+T2062*'Exhaust Gas Math'!$D$14)</f>
        <v>337.86639385577143</v>
      </c>
      <c r="W2062">
        <f>(353.3116967483*V2062^-1.0020802909)*('Exhaust Gas Math'!$E$10/(T2062+'Exhaust Gas Math'!$E$10))+(357.4500179626*V2062^-1.0038444015 )*(T2062/(T2062+'Exhaust Gas Math'!$E$10))</f>
        <v>1.0344817825730486</v>
      </c>
      <c r="X2062">
        <f t="shared" si="491"/>
        <v>-349.02567346377651</v>
      </c>
      <c r="Y2062">
        <f t="shared" si="492"/>
        <v>61265.111373690968</v>
      </c>
      <c r="Z2062">
        <f t="shared" si="493"/>
        <v>60916.085700227195</v>
      </c>
    </row>
    <row r="2063" spans="5:26" x14ac:dyDescent="0.2">
      <c r="E2063">
        <f t="shared" si="480"/>
        <v>0.25724999999998555</v>
      </c>
      <c r="F2063">
        <f t="shared" si="481"/>
        <v>62523.552926536344</v>
      </c>
      <c r="H2063">
        <f t="shared" si="494"/>
        <v>0.25724999999998555</v>
      </c>
      <c r="I2063">
        <f t="shared" si="482"/>
        <v>107.99999999930697</v>
      </c>
      <c r="J2063">
        <f t="shared" si="483"/>
        <v>4.1495838721321301E-2</v>
      </c>
      <c r="K2063">
        <f t="shared" si="484"/>
        <v>25.257141232714513</v>
      </c>
      <c r="L2063">
        <f t="shared" si="485"/>
        <v>3.3390086486539245E-4</v>
      </c>
      <c r="M2063">
        <f>J2063/SQRT('Exhaust Gas Math'!$E$14*$B$21*$B$23)</f>
        <v>7.0445759659464751E-4</v>
      </c>
      <c r="N2063">
        <f t="shared" si="486"/>
        <v>2.3061282130734995E-2</v>
      </c>
      <c r="O2063">
        <f t="shared" si="487"/>
        <v>1.6346340489540367E-4</v>
      </c>
      <c r="P2063">
        <f t="shared" si="488"/>
        <v>1</v>
      </c>
      <c r="Q2063">
        <f>($B$16/2)*(COS((ACOS((2*'Intake Valve Fxn Scratch'!$B$1)/$B$16-1)/($B$17/2))*(I2063-($B$17/2)))+1)*P2063</f>
        <v>7.3995057474280862E-3</v>
      </c>
      <c r="R2063">
        <f t="shared" si="489"/>
        <v>0.97361917729316927</v>
      </c>
      <c r="S2063">
        <f t="shared" si="490"/>
        <v>1.7418487777646029E-4</v>
      </c>
      <c r="T2063">
        <f>S2063*'Exhaust Gas Math'!$C$14</f>
        <v>2.063598738949299E-4</v>
      </c>
      <c r="U2063">
        <f>(T2063/'Exhaust Gas Math'!$B$14)+('Exhaust Gas Math'!$D$10)</f>
        <v>7.5638197813325458E-3</v>
      </c>
      <c r="V2063">
        <f>('Exhaust Gas Math'!$E$10*(2.53982214E-12*V2062^4 - 0.0000000071629564556*V2062^3 + 7.56281407226508E-06*V2062^2 - 0.00322508455050905*V2062 + 1.62997098133725)*$B$24+T2063*'Exhaust Gas Math'!$D$14*$B$23)/('Exhaust Gas Math'!$E$10*(2.53982214E-12*V2062^4 - 0.0000000071629564556*V2062^3 + 7.56281407226508E-06*V2062^2 - 0.00322508455050905*V2062 + 1.62997098133725)+T2063*'Exhaust Gas Math'!$D$14)</f>
        <v>333.73383668648734</v>
      </c>
      <c r="W2063">
        <f>(353.3116967483*V2063^-1.0020802909)*('Exhaust Gas Math'!$E$10/(T2063+'Exhaust Gas Math'!$E$10))+(357.4500179626*V2063^-1.0038444015 )*(T2063/(T2063+'Exhaust Gas Math'!$E$10))</f>
        <v>1.0473467888826622</v>
      </c>
      <c r="X2063">
        <f t="shared" si="491"/>
        <v>-334.06339876497373</v>
      </c>
      <c r="Y2063">
        <f t="shared" si="492"/>
        <v>62857.616325301315</v>
      </c>
      <c r="Z2063">
        <f t="shared" si="493"/>
        <v>62523.552926536344</v>
      </c>
    </row>
    <row r="2064" spans="5:26" x14ac:dyDescent="0.2">
      <c r="E2064">
        <f t="shared" si="480"/>
        <v>0.25737499999998553</v>
      </c>
      <c r="F2064">
        <f t="shared" si="481"/>
        <v>64397.461678966196</v>
      </c>
      <c r="H2064">
        <f t="shared" si="494"/>
        <v>0.25737499999998553</v>
      </c>
      <c r="I2064">
        <f t="shared" si="482"/>
        <v>113.99999999930515</v>
      </c>
      <c r="J2064">
        <f t="shared" si="483"/>
        <v>4.4593551585152318E-2</v>
      </c>
      <c r="K2064">
        <f t="shared" si="484"/>
        <v>24.260962677697464</v>
      </c>
      <c r="L2064">
        <f t="shared" si="485"/>
        <v>3.5585813026111181E-4</v>
      </c>
      <c r="M2064">
        <f>J2064/SQRT('Exhaust Gas Math'!$E$14*$B$21*$B$23)</f>
        <v>7.5704617960052525E-4</v>
      </c>
      <c r="N2064">
        <f t="shared" si="486"/>
        <v>2.4926279522954824E-2</v>
      </c>
      <c r="O2064">
        <f t="shared" si="487"/>
        <v>1.766829137728828E-4</v>
      </c>
      <c r="P2064">
        <f t="shared" si="488"/>
        <v>1</v>
      </c>
      <c r="Q2064">
        <f>($B$16/2)*(COS((ACOS((2*'Intake Valve Fxn Scratch'!$B$1)/$B$16-1)/($B$17/2))*(I2064-($B$17/2)))+1)*P2064</f>
        <v>7.5156214356719483E-3</v>
      </c>
      <c r="R2064">
        <f t="shared" si="489"/>
        <v>0.9888975573252563</v>
      </c>
      <c r="S2064">
        <f t="shared" si="490"/>
        <v>1.9432604837201167E-4</v>
      </c>
      <c r="T2064">
        <f>S2064*'Exhaust Gas Math'!$C$14</f>
        <v>2.3022147128071599E-4</v>
      </c>
      <c r="U2064">
        <f>(T2064/'Exhaust Gas Math'!$B$14)+('Exhaust Gas Math'!$D$10)</f>
        <v>8.3874855523296491E-3</v>
      </c>
      <c r="V2064">
        <f>('Exhaust Gas Math'!$E$10*(2.53982214E-12*V2063^4 - 0.0000000071629564556*V2063^3 + 7.56281407226508E-06*V2063^2 - 0.00322508455050905*V2063 + 1.62997098133725)*$B$24+T2064*'Exhaust Gas Math'!$D$14*$B$23)/('Exhaust Gas Math'!$E$10*(2.53982214E-12*V2063^4 - 0.0000000071629564556*V2063^3 + 7.56281407226508E-06*V2063^2 - 0.00322508455050905*V2063 + 1.62997098133725)+T2064*'Exhaust Gas Math'!$D$14)</f>
        <v>330.19903763254626</v>
      </c>
      <c r="W2064">
        <f>(353.3116967483*V2064^-1.0020802909)*('Exhaust Gas Math'!$E$10/(T2064+'Exhaust Gas Math'!$E$10))+(357.4500179626*V2064^-1.0038444015 )*(T2064/(T2064+'Exhaust Gas Math'!$E$10))</f>
        <v>1.0586070874347395</v>
      </c>
      <c r="X2064">
        <f t="shared" si="491"/>
        <v>-311.54505412061974</v>
      </c>
      <c r="Y2064">
        <f t="shared" si="492"/>
        <v>64709.006733086819</v>
      </c>
      <c r="Z2064">
        <f t="shared" si="493"/>
        <v>64397.461678966196</v>
      </c>
    </row>
    <row r="2065" spans="5:26" x14ac:dyDescent="0.2">
      <c r="E2065">
        <f t="shared" si="480"/>
        <v>0.25749999999998552</v>
      </c>
      <c r="F2065">
        <f t="shared" si="481"/>
        <v>66545.46446090439</v>
      </c>
      <c r="H2065">
        <f t="shared" si="494"/>
        <v>0.25749999999998552</v>
      </c>
      <c r="I2065">
        <f t="shared" si="482"/>
        <v>119.99999999930515</v>
      </c>
      <c r="J2065">
        <f t="shared" si="483"/>
        <v>4.754999999966731E-2</v>
      </c>
      <c r="K2065">
        <f t="shared" si="484"/>
        <v>22.998975938650794</v>
      </c>
      <c r="L2065">
        <f t="shared" si="485"/>
        <v>3.7681408238443971E-4</v>
      </c>
      <c r="M2065">
        <f>J2065/SQRT('Exhaust Gas Math'!$E$14*$B$21*$B$23)</f>
        <v>8.0723657479972303E-4</v>
      </c>
      <c r="N2065">
        <f t="shared" si="486"/>
        <v>2.6879134705449559E-2</v>
      </c>
      <c r="O2065">
        <f t="shared" si="487"/>
        <v>1.9052517785813857E-4</v>
      </c>
      <c r="P2065">
        <f t="shared" si="488"/>
        <v>1</v>
      </c>
      <c r="Q2065">
        <f>($B$16/2)*(COS((ACOS((2*'Intake Valve Fxn Scratch'!$B$1)/$B$16-1)/($B$17/2))*(I2065-($B$17/2)))+1)*P2065</f>
        <v>7.5825149346541963E-3</v>
      </c>
      <c r="R2065">
        <f t="shared" si="489"/>
        <v>0.99769933350713114</v>
      </c>
      <c r="S2065">
        <f t="shared" si="490"/>
        <v>2.1560375886869773E-4</v>
      </c>
      <c r="T2065">
        <f>S2065*'Exhaust Gas Math'!$C$14</f>
        <v>2.5542954738307414E-4</v>
      </c>
      <c r="U2065">
        <f>(T2065/'Exhaust Gas Math'!$B$14)+('Exhaust Gas Math'!$D$10)</f>
        <v>9.2576297049826745E-3</v>
      </c>
      <c r="V2065">
        <f>('Exhaust Gas Math'!$E$10*(2.53982214E-12*V2064^4 - 0.0000000071629564556*V2064^3 + 7.56281407226508E-06*V2064^2 - 0.00322508455050905*V2064 + 1.62997098133725)*$B$24+T2065*'Exhaust Gas Math'!$D$14*$B$23)/('Exhaust Gas Math'!$E$10*(2.53982214E-12*V2064^4 - 0.0000000071629564556*V2064^3 + 7.56281407226508E-06*V2064^2 - 0.00322508455050905*V2064 + 1.62997098133725)+T2065*'Exhaust Gas Math'!$D$14)</f>
        <v>327.15391727321668</v>
      </c>
      <c r="W2065">
        <f>(353.3116967483*V2065^-1.0020802909)*('Exhaust Gas Math'!$E$10/(T2065+'Exhaust Gas Math'!$E$10))+(357.4500179626*V2065^-1.0038444015 )*(T2065/(T2065+'Exhaust Gas Math'!$E$10))</f>
        <v>1.0685030772746535</v>
      </c>
      <c r="X2065">
        <f t="shared" si="491"/>
        <v>-282.59389760724861</v>
      </c>
      <c r="Y2065">
        <f t="shared" si="492"/>
        <v>66828.05835851164</v>
      </c>
      <c r="Z2065">
        <f t="shared" si="493"/>
        <v>66545.46446090439</v>
      </c>
    </row>
    <row r="2066" spans="5:26" x14ac:dyDescent="0.2">
      <c r="E2066">
        <f t="shared" si="480"/>
        <v>0.2576249999999855</v>
      </c>
      <c r="F2066">
        <f t="shared" si="481"/>
        <v>68971.67263517344</v>
      </c>
      <c r="H2066">
        <f t="shared" si="494"/>
        <v>0.2576249999999855</v>
      </c>
      <c r="I2066">
        <f t="shared" si="482"/>
        <v>125.99999999930333</v>
      </c>
      <c r="J2066">
        <f t="shared" si="483"/>
        <v>5.0332792497360265E-2</v>
      </c>
      <c r="K2066">
        <f t="shared" si="484"/>
        <v>21.485007606375209</v>
      </c>
      <c r="L2066">
        <f t="shared" si="485"/>
        <v>3.96539123438598E-4</v>
      </c>
      <c r="M2066">
        <f>J2066/SQRT('Exhaust Gas Math'!$E$14*$B$21*$B$23)</f>
        <v>8.5447888571942325E-4</v>
      </c>
      <c r="N2066">
        <f t="shared" si="486"/>
        <v>2.8928903021587443E-2</v>
      </c>
      <c r="O2066">
        <f t="shared" si="487"/>
        <v>2.0505438340287548E-4</v>
      </c>
      <c r="P2066">
        <f t="shared" si="488"/>
        <v>1</v>
      </c>
      <c r="Q2066">
        <f>($B$16/2)*(COS((ACOS((2*'Intake Valve Fxn Scratch'!$B$1)/$B$16-1)/($B$17/2))*(I2066-($B$17/2)))+1)*P2066</f>
        <v>7.5993000818514378E-3</v>
      </c>
      <c r="R2066">
        <f t="shared" si="489"/>
        <v>0.99990790550676811</v>
      </c>
      <c r="S2066">
        <f t="shared" si="490"/>
        <v>2.3798684432386333E-4</v>
      </c>
      <c r="T2066">
        <f>S2066*'Exhaust Gas Math'!$C$14</f>
        <v>2.8194718054888292E-4</v>
      </c>
      <c r="U2066">
        <f>(T2066/'Exhaust Gas Math'!$B$14)+('Exhaust Gas Math'!$D$10)</f>
        <v>1.0172977760412734E-2</v>
      </c>
      <c r="V2066">
        <f>('Exhaust Gas Math'!$E$10*(2.53982214E-12*V2065^4 - 0.0000000071629564556*V2065^3 + 7.56281407226508E-06*V2065^2 - 0.00322508455050905*V2065 + 1.62997098133725)*$B$24+T2066*'Exhaust Gas Math'!$D$14*$B$23)/('Exhaust Gas Math'!$E$10*(2.53982214E-12*V2065^4 - 0.0000000071629564556*V2065^3 + 7.56281407226508E-06*V2065^2 - 0.00322508455050905*V2065 + 1.62997098133725)+T2066*'Exhaust Gas Math'!$D$14)</f>
        <v>324.51694467159143</v>
      </c>
      <c r="W2066">
        <f>(353.3116967483*V2066^-1.0020802909)*('Exhaust Gas Math'!$E$10/(T2066+'Exhaust Gas Math'!$E$10))+(357.4500179626*V2066^-1.0038444015 )*(T2066/(T2066+'Exhaust Gas Math'!$E$10))</f>
        <v>1.0772230975906469</v>
      </c>
      <c r="X2066">
        <f t="shared" si="491"/>
        <v>-248.62608121229437</v>
      </c>
      <c r="Y2066">
        <f t="shared" si="492"/>
        <v>69220.298716385732</v>
      </c>
      <c r="Z2066">
        <f t="shared" si="493"/>
        <v>68971.67263517344</v>
      </c>
    </row>
    <row r="2067" spans="5:26" x14ac:dyDescent="0.2">
      <c r="E2067">
        <f t="shared" si="480"/>
        <v>0.25774999999998549</v>
      </c>
      <c r="F2067">
        <f t="shared" si="481"/>
        <v>71675.513123485653</v>
      </c>
      <c r="H2067">
        <f t="shared" si="494"/>
        <v>0.25774999999998549</v>
      </c>
      <c r="I2067">
        <f t="shared" si="482"/>
        <v>131.99999999930333</v>
      </c>
      <c r="J2067">
        <f t="shared" si="483"/>
        <v>5.2911440221289685E-2</v>
      </c>
      <c r="K2067">
        <f t="shared" si="484"/>
        <v>19.735645034737352</v>
      </c>
      <c r="L2067">
        <f t="shared" si="485"/>
        <v>4.1481714174606719E-4</v>
      </c>
      <c r="M2067">
        <f>J2067/SQRT('Exhaust Gas Math'!$E$14*$B$21*$B$23)</f>
        <v>8.9825551571510044E-4</v>
      </c>
      <c r="N2067">
        <f t="shared" si="486"/>
        <v>3.1082443968128228E-2</v>
      </c>
      <c r="O2067">
        <f t="shared" si="487"/>
        <v>2.2031915201840984E-4</v>
      </c>
      <c r="P2067">
        <f t="shared" si="488"/>
        <v>1</v>
      </c>
      <c r="Q2067">
        <f>($B$16/2)*(COS((ACOS((2*'Intake Valve Fxn Scratch'!$B$1)/$B$16-1)/($B$17/2))*(I2067-($B$17/2)))+1)*P2067</f>
        <v>7.5657545183106922E-3</v>
      </c>
      <c r="R2067">
        <f t="shared" si="489"/>
        <v>0.9954940155671963</v>
      </c>
      <c r="S2067">
        <f t="shared" si="490"/>
        <v>2.6139929967696201E-4</v>
      </c>
      <c r="T2067">
        <f>S2067*'Exhaust Gas Math'!$C$14</f>
        <v>3.0968432625240645E-4</v>
      </c>
      <c r="U2067">
        <f>(T2067/'Exhaust Gas Math'!$B$14)+('Exhaust Gas Math'!$D$10)</f>
        <v>1.1130421519595458E-2</v>
      </c>
      <c r="V2067">
        <f>('Exhaust Gas Math'!$E$10*(2.53982214E-12*V2066^4 - 0.0000000071629564556*V2066^3 + 7.56281407226508E-06*V2066^2 - 0.00322508455050905*V2066 + 1.62997098133725)*$B$24+T2067*'Exhaust Gas Math'!$D$14*$B$23)/('Exhaust Gas Math'!$E$10*(2.53982214E-12*V2066^4 - 0.0000000071629564556*V2066^3 + 7.56281407226508E-06*V2066^2 - 0.00322508455050905*V2066 + 1.62997098133725)+T2067*'Exhaust Gas Math'!$D$14)</f>
        <v>322.22570732652326</v>
      </c>
      <c r="W2067">
        <f>(353.3116967483*V2067^-1.0020802909)*('Exhaust Gas Math'!$E$10/(T2067+'Exhaust Gas Math'!$E$10))+(357.4500179626*V2067^-1.0038444015 )*(T2067/(T2067+'Exhaust Gas Math'!$E$10))</f>
        <v>1.0849159994150281</v>
      </c>
      <c r="X2067">
        <f t="shared" si="491"/>
        <v>-211.28505014571618</v>
      </c>
      <c r="Y2067">
        <f t="shared" si="492"/>
        <v>71886.798173631367</v>
      </c>
      <c r="Z2067">
        <f t="shared" si="493"/>
        <v>71675.513123485653</v>
      </c>
    </row>
    <row r="2068" spans="5:26" x14ac:dyDescent="0.2">
      <c r="E2068">
        <f t="shared" si="480"/>
        <v>0.25787499999998548</v>
      </c>
      <c r="F2068">
        <f t="shared" si="481"/>
        <v>74650.859584999518</v>
      </c>
      <c r="H2068">
        <f t="shared" si="494"/>
        <v>0.25787499999998548</v>
      </c>
      <c r="I2068">
        <f t="shared" si="482"/>
        <v>137.99999999930333</v>
      </c>
      <c r="J2068">
        <f t="shared" si="483"/>
        <v>5.5257690967375483E-2</v>
      </c>
      <c r="K2068">
        <f t="shared" si="484"/>
        <v>17.770054606149731</v>
      </c>
      <c r="L2068">
        <f t="shared" si="485"/>
        <v>4.3144787951334936E-4</v>
      </c>
      <c r="M2068">
        <f>J2068/SQRT('Exhaust Gas Math'!$E$14*$B$21*$B$23)</f>
        <v>9.3808683886767343E-4</v>
      </c>
      <c r="N2068">
        <f t="shared" si="486"/>
        <v>3.3343486332184064E-2</v>
      </c>
      <c r="O2068">
        <f t="shared" si="487"/>
        <v>2.3634591416225168E-4</v>
      </c>
      <c r="P2068">
        <f t="shared" si="488"/>
        <v>1</v>
      </c>
      <c r="Q2068">
        <f>($B$16/2)*(COS((ACOS((2*'Intake Valve Fxn Scratch'!$B$1)/$B$16-1)/($B$17/2))*(I2068-($B$17/2)))+1)*P2068</f>
        <v>7.4823226343193024E-3</v>
      </c>
      <c r="R2068">
        <f t="shared" si="489"/>
        <v>0.98451613609464506</v>
      </c>
      <c r="S2068">
        <f t="shared" si="490"/>
        <v>2.8570939787164133E-4</v>
      </c>
      <c r="T2068">
        <f>S2068*'Exhaust Gas Math'!$C$14</f>
        <v>3.384849251440362E-4</v>
      </c>
      <c r="U2068">
        <f>(T2068/'Exhaust Gas Math'!$B$14)+('Exhaust Gas Math'!$D$10)</f>
        <v>1.2124574052962035E-2</v>
      </c>
      <c r="V2068">
        <f>('Exhaust Gas Math'!$E$10*(2.53982214E-12*V2067^4 - 0.0000000071629564556*V2067^3 + 7.56281407226508E-06*V2067^2 - 0.00322508455050905*V2067 + 1.62997098133725)*$B$24+T2068*'Exhaust Gas Math'!$D$14*$B$23)/('Exhaust Gas Math'!$E$10*(2.53982214E-12*V2067^4 - 0.0000000071629564556*V2067^3 + 7.56281407226508E-06*V2067^2 - 0.00322508455050905*V2067 + 1.62997098133725)+T2068*'Exhaust Gas Math'!$D$14)</f>
        <v>320.23163753922734</v>
      </c>
      <c r="W2068">
        <f>(353.3116967483*V2068^-1.0020802909)*('Exhaust Gas Math'!$E$10/(T2068+'Exhaust Gas Math'!$E$10))+(357.4500179626*V2068^-1.0038444015 )*(T2068/(T2068+'Exhaust Gas Math'!$E$10))</f>
        <v>1.0917009680638203</v>
      </c>
      <c r="X2068">
        <f t="shared" si="491"/>
        <v>-172.36584964422013</v>
      </c>
      <c r="Y2068">
        <f t="shared" si="492"/>
        <v>74823.22543464374</v>
      </c>
      <c r="Z2068">
        <f t="shared" si="493"/>
        <v>74650.859584999518</v>
      </c>
    </row>
    <row r="2069" spans="5:26" x14ac:dyDescent="0.2">
      <c r="E2069">
        <f t="shared" si="480"/>
        <v>0.25799999999998546</v>
      </c>
      <c r="F2069">
        <f t="shared" si="481"/>
        <v>77885.444631388789</v>
      </c>
      <c r="H2069">
        <f t="shared" si="494"/>
        <v>0.25799999999998546</v>
      </c>
      <c r="I2069">
        <f t="shared" si="482"/>
        <v>143.99999999930151</v>
      </c>
      <c r="J2069">
        <f t="shared" si="483"/>
        <v>5.7345838721459014E-2</v>
      </c>
      <c r="K2069">
        <f t="shared" si="484"/>
        <v>15.609771740674196</v>
      </c>
      <c r="L2069">
        <f t="shared" si="485"/>
        <v>4.4624912689726084E-4</v>
      </c>
      <c r="M2069">
        <f>J2069/SQRT('Exhaust Gas Math'!$E$14*$B$21*$B$23)</f>
        <v>9.735364548654424E-4</v>
      </c>
      <c r="N2069">
        <f t="shared" si="486"/>
        <v>3.5711621293109522E-2</v>
      </c>
      <c r="O2069">
        <f t="shared" si="487"/>
        <v>2.5313177202436964E-4</v>
      </c>
      <c r="P2069">
        <f t="shared" si="488"/>
        <v>1</v>
      </c>
      <c r="Q2069">
        <f>($B$16/2)*(COS((ACOS((2*'Intake Valve Fxn Scratch'!$B$1)/$B$16-1)/($B$17/2))*(I2069-($B$17/2)))+1)*P2069</f>
        <v>7.3501096824051555E-3</v>
      </c>
      <c r="R2069">
        <f t="shared" si="489"/>
        <v>0.96711969505330997</v>
      </c>
      <c r="S2069">
        <f t="shared" si="490"/>
        <v>3.1072101960360077E-4</v>
      </c>
      <c r="T2069">
        <f>S2069*'Exhaust Gas Math'!$C$14</f>
        <v>3.6811663125080113E-4</v>
      </c>
      <c r="U2069">
        <f>(T2069/'Exhaust Gas Math'!$B$14)+('Exhaust Gas Math'!$D$10)</f>
        <v>1.314741513362358E-2</v>
      </c>
      <c r="V2069">
        <f>('Exhaust Gas Math'!$E$10*(2.53982214E-12*V2068^4 - 0.0000000071629564556*V2068^3 + 7.56281407226508E-06*V2068^2 - 0.00322508455050905*V2068 + 1.62997098133725)*$B$24+T2069*'Exhaust Gas Math'!$D$14*$B$23)/('Exhaust Gas Math'!$E$10*(2.53982214E-12*V2068^4 - 0.0000000071629564556*V2068^3 + 7.56281407226508E-06*V2068^2 - 0.00322508455050905*V2068 + 1.62997098133725)+T2069*'Exhaust Gas Math'!$D$14)</f>
        <v>318.49625551468387</v>
      </c>
      <c r="W2069">
        <f>(353.3116967483*V2069^-1.0020802909)*('Exhaust Gas Math'!$E$10/(T2069+'Exhaust Gas Math'!$E$10))+(357.4500179626*V2069^-1.0038444015 )*(T2069/(T2069+'Exhaust Gas Math'!$E$10))</f>
        <v>1.0976750460602525</v>
      </c>
      <c r="X2069">
        <f t="shared" si="491"/>
        <v>-133.7324806673702</v>
      </c>
      <c r="Y2069">
        <f t="shared" si="492"/>
        <v>78019.177112056161</v>
      </c>
      <c r="Z2069">
        <f t="shared" si="493"/>
        <v>77885.444631388789</v>
      </c>
    </row>
    <row r="2070" spans="5:26" x14ac:dyDescent="0.2">
      <c r="E2070">
        <f t="shared" ref="E2070:E2133" si="495">H2070</f>
        <v>0.25812499999998545</v>
      </c>
      <c r="F2070">
        <f t="shared" ref="F2070:F2133" si="496">Z2070</f>
        <v>81360.603046767137</v>
      </c>
      <c r="H2070">
        <f t="shared" si="494"/>
        <v>0.25812499999998545</v>
      </c>
      <c r="I2070">
        <f t="shared" si="482"/>
        <v>149.99999999930151</v>
      </c>
      <c r="J2070">
        <f t="shared" si="483"/>
        <v>5.9153005299773548E-2</v>
      </c>
      <c r="K2070">
        <f t="shared" si="484"/>
        <v>13.278464949453138</v>
      </c>
      <c r="L2070">
        <f t="shared" si="485"/>
        <v>4.5905871833410317E-4</v>
      </c>
      <c r="M2070">
        <f>J2070/SQRT('Exhaust Gas Math'!$E$14*$B$21*$B$23)</f>
        <v>1.0042159702972273E-3</v>
      </c>
      <c r="N2070">
        <f t="shared" si="486"/>
        <v>3.8181243154466554E-2</v>
      </c>
      <c r="O2070">
        <f t="shared" si="487"/>
        <v>2.7063699120398856E-4</v>
      </c>
      <c r="P2070">
        <f t="shared" si="488"/>
        <v>1</v>
      </c>
      <c r="Q2070">
        <f>($B$16/2)*(COS((ACOS((2*'Intake Valve Fxn Scratch'!$B$1)/$B$16-1)/($B$17/2))*(I2070-($B$17/2)))+1)*P2070</f>
        <v>7.1708671356540705E-3</v>
      </c>
      <c r="R2070">
        <f t="shared" si="489"/>
        <v>0.94353514942816719</v>
      </c>
      <c r="S2070">
        <f t="shared" si="490"/>
        <v>3.3616843735576849E-4</v>
      </c>
      <c r="T2070">
        <f>S2070*'Exhaust Gas Math'!$C$14</f>
        <v>3.9826463253153345E-4</v>
      </c>
      <c r="U2070">
        <f>(T2070/'Exhaust Gas Math'!$B$14)+('Exhaust Gas Math'!$D$10)</f>
        <v>1.4188077932406193E-2</v>
      </c>
      <c r="V2070">
        <f>('Exhaust Gas Math'!$E$10*(2.53982214E-12*V2069^4 - 0.0000000071629564556*V2069^3 + 7.56281407226508E-06*V2069^2 - 0.00322508455050905*V2069 + 1.62997098133725)*$B$24+T2070*'Exhaust Gas Math'!$D$14*$B$23)/('Exhaust Gas Math'!$E$10*(2.53982214E-12*V2069^4 - 0.0000000071629564556*V2069^3 + 7.56281407226508E-06*V2069^2 - 0.00322508455050905*V2069 + 1.62997098133725)+T2070*'Exhaust Gas Math'!$D$14)</f>
        <v>316.98849515192069</v>
      </c>
      <c r="W2070">
        <f>(353.3116967483*V2070^-1.0020802909)*('Exhaust Gas Math'!$E$10/(T2070+'Exhaust Gas Math'!$E$10))+(357.4500179626*V2070^-1.0038444015 )*(T2070/(T2070+'Exhaust Gas Math'!$E$10))</f>
        <v>1.1029187687727717</v>
      </c>
      <c r="X2070">
        <f t="shared" si="491"/>
        <v>-97.232012475950469</v>
      </c>
      <c r="Y2070">
        <f t="shared" si="492"/>
        <v>81457.835059243094</v>
      </c>
      <c r="Z2070">
        <f t="shared" si="493"/>
        <v>81360.603046767137</v>
      </c>
    </row>
    <row r="2071" spans="5:26" x14ac:dyDescent="0.2">
      <c r="E2071">
        <f t="shared" si="495"/>
        <v>0.25824999999998544</v>
      </c>
      <c r="F2071">
        <f t="shared" si="496"/>
        <v>85051.430592521254</v>
      </c>
      <c r="H2071">
        <f t="shared" si="494"/>
        <v>0.25824999999998544</v>
      </c>
      <c r="I2071">
        <f t="shared" si="482"/>
        <v>155.99999999930151</v>
      </c>
      <c r="J2071">
        <f t="shared" si="483"/>
        <v>6.0659391007113143E-2</v>
      </c>
      <c r="K2071">
        <f t="shared" si="484"/>
        <v>10.801676517548477</v>
      </c>
      <c r="L2071">
        <f t="shared" si="485"/>
        <v>4.6973630925951524E-4</v>
      </c>
      <c r="M2071">
        <f>J2071/SQRT('Exhaust Gas Math'!$E$14*$B$21*$B$23)</f>
        <v>1.0297892539718556E-3</v>
      </c>
      <c r="N2071">
        <f t="shared" si="486"/>
        <v>4.07404751026747E-2</v>
      </c>
      <c r="O2071">
        <f t="shared" si="487"/>
        <v>2.8877738625226112E-4</v>
      </c>
      <c r="P2071">
        <f t="shared" si="488"/>
        <v>1</v>
      </c>
      <c r="Q2071">
        <f>($B$16/2)*(COS((ACOS((2*'Intake Valve Fxn Scratch'!$B$1)/$B$16-1)/($B$17/2))*(I2071-($B$17/2)))+1)*P2071</f>
        <v>6.9469694853087054E-3</v>
      </c>
      <c r="R2071">
        <f t="shared" si="489"/>
        <v>0.91407493227746128</v>
      </c>
      <c r="S2071">
        <f t="shared" si="490"/>
        <v>3.6171583233404248E-4</v>
      </c>
      <c r="T2071">
        <f>S2071*'Exhaust Gas Math'!$C$14</f>
        <v>4.2853107858218515E-4</v>
      </c>
      <c r="U2071">
        <f>(T2071/'Exhaust Gas Math'!$B$14)+('Exhaust Gas Math'!$D$10)</f>
        <v>1.5232829263115606E-2</v>
      </c>
      <c r="V2071">
        <f>('Exhaust Gas Math'!$E$10*(2.53982214E-12*V2070^4 - 0.0000000071629564556*V2070^3 + 7.56281407226508E-06*V2070^2 - 0.00322508455050905*V2070 + 1.62997098133725)*$B$24+T2071*'Exhaust Gas Math'!$D$14*$B$23)/('Exhaust Gas Math'!$E$10*(2.53982214E-12*V2070^4 - 0.0000000071629564556*V2070^3 + 7.56281407226508E-06*V2070^2 - 0.00322508455050905*V2070 + 1.62997098133725)+T2071*'Exhaust Gas Math'!$D$14)</f>
        <v>315.68280679249654</v>
      </c>
      <c r="W2071">
        <f>(353.3116967483*V2071^-1.0020802909)*('Exhaust Gas Math'!$E$10/(T2071+'Exhaust Gas Math'!$E$10))+(357.4500179626*V2071^-1.0038444015 )*(T2071/(T2071+'Exhaust Gas Math'!$E$10))</f>
        <v>1.107500290906887</v>
      </c>
      <c r="X2071">
        <f t="shared" si="491"/>
        <v>-64.609471353785935</v>
      </c>
      <c r="Y2071">
        <f t="shared" si="492"/>
        <v>85116.040063875043</v>
      </c>
      <c r="Z2071">
        <f t="shared" si="493"/>
        <v>85051.430592521254</v>
      </c>
    </row>
    <row r="2072" spans="5:26" x14ac:dyDescent="0.2">
      <c r="E2072">
        <f t="shared" si="495"/>
        <v>0.25837499999998542</v>
      </c>
      <c r="F2072">
        <f t="shared" si="496"/>
        <v>88927.467505539695</v>
      </c>
      <c r="H2072">
        <f t="shared" si="494"/>
        <v>0.25837499999998542</v>
      </c>
      <c r="I2072">
        <f t="shared" si="482"/>
        <v>161.99999999929969</v>
      </c>
      <c r="J2072">
        <f t="shared" si="483"/>
        <v>6.1848491566436722E-2</v>
      </c>
      <c r="K2072">
        <f t="shared" si="484"/>
        <v>8.2065426573214566</v>
      </c>
      <c r="L2072">
        <f t="shared" si="485"/>
        <v>4.7816491375288846E-4</v>
      </c>
      <c r="M2072">
        <f>J2072/SQRT('Exhaust Gas Math'!$E$14*$B$21*$B$23)</f>
        <v>1.0499761196418348E-3</v>
      </c>
      <c r="N2072">
        <f t="shared" si="486"/>
        <v>4.3370137971426526E-2</v>
      </c>
      <c r="O2072">
        <f t="shared" si="487"/>
        <v>3.0741701104919724E-4</v>
      </c>
      <c r="P2072">
        <f t="shared" si="488"/>
        <v>1</v>
      </c>
      <c r="Q2072">
        <f>($B$16/2)*(COS((ACOS((2*'Intake Valve Fxn Scratch'!$B$1)/$B$16-1)/($B$17/2))*(I2072-($B$17/2)))+1)*P2072</f>
        <v>6.6813827850189453E-3</v>
      </c>
      <c r="R2072">
        <f t="shared" si="489"/>
        <v>0.8791293138182823</v>
      </c>
      <c r="S2072">
        <f t="shared" si="490"/>
        <v>3.8696272946493992E-4</v>
      </c>
      <c r="T2072">
        <f>S2072*'Exhaust Gas Math'!$C$14</f>
        <v>4.5844151957268508E-4</v>
      </c>
      <c r="U2072">
        <f>(T2072/'Exhaust Gas Math'!$B$14)+('Exhaust Gas Math'!$D$10)</f>
        <v>1.6265291844769037E-2</v>
      </c>
      <c r="V2072">
        <f>('Exhaust Gas Math'!$E$10*(2.53982214E-12*V2071^4 - 0.0000000071629564556*V2071^3 + 7.56281407226508E-06*V2071^2 - 0.00322508455050905*V2071 + 1.62997098133725)*$B$24+T2072*'Exhaust Gas Math'!$D$14*$B$23)/('Exhaust Gas Math'!$E$10*(2.53982214E-12*V2071^4 - 0.0000000071629564556*V2071^3 + 7.56281407226508E-06*V2071^2 - 0.00322508455050905*V2071 + 1.62997098133725)+T2072*'Exhaust Gas Math'!$D$14)</f>
        <v>314.55781438526759</v>
      </c>
      <c r="W2072">
        <f>(353.3116967483*V2072^-1.0020802909)*('Exhaust Gas Math'!$E$10/(T2072+'Exhaust Gas Math'!$E$10))+(357.4500179626*V2072^-1.0038444015 )*(T2072/(T2072+'Exhaust Gas Math'!$E$10))</f>
        <v>1.1114783485038908</v>
      </c>
      <c r="X2072">
        <f t="shared" si="491"/>
        <v>-37.427556445901381</v>
      </c>
      <c r="Y2072">
        <f t="shared" si="492"/>
        <v>88964.89506198559</v>
      </c>
      <c r="Z2072">
        <f t="shared" si="493"/>
        <v>88927.467505539695</v>
      </c>
    </row>
    <row r="2073" spans="5:26" x14ac:dyDescent="0.2">
      <c r="E2073">
        <f t="shared" si="495"/>
        <v>0.25849999999998541</v>
      </c>
      <c r="F2073">
        <f t="shared" si="496"/>
        <v>92954.027228646883</v>
      </c>
      <c r="H2073">
        <f t="shared" si="494"/>
        <v>0.25849999999998541</v>
      </c>
      <c r="I2073">
        <f t="shared" si="482"/>
        <v>167.99999999929969</v>
      </c>
      <c r="J2073">
        <f t="shared" si="483"/>
        <v>6.2707278943181052E-2</v>
      </c>
      <c r="K2073">
        <f t="shared" si="484"/>
        <v>5.5214961984113904</v>
      </c>
      <c r="L2073">
        <f t="shared" si="485"/>
        <v>4.8425218625959467E-4</v>
      </c>
      <c r="M2073">
        <f>J2073/SQRT('Exhaust Gas Math'!$E$14*$B$21*$B$23)</f>
        <v>1.0645553957825118E-3</v>
      </c>
      <c r="N2073">
        <f t="shared" si="486"/>
        <v>4.6042841937226492E-2</v>
      </c>
      <c r="O2073">
        <f t="shared" si="487"/>
        <v>3.2636172054324768E-4</v>
      </c>
      <c r="P2073">
        <f t="shared" si="488"/>
        <v>1</v>
      </c>
      <c r="Q2073">
        <f>($B$16/2)*(COS((ACOS((2*'Intake Valve Fxn Scratch'!$B$1)/$B$16-1)/($B$17/2))*(I2073-($B$17/2)))+1)*P2073</f>
        <v>6.3776253584495587E-3</v>
      </c>
      <c r="R2073">
        <f t="shared" si="489"/>
        <v>0.83916123137494192</v>
      </c>
      <c r="S2073">
        <f t="shared" si="490"/>
        <v>4.1145626310459902E-4</v>
      </c>
      <c r="T2073">
        <f>S2073*'Exhaust Gas Math'!$C$14</f>
        <v>4.8745943764711135E-4</v>
      </c>
      <c r="U2073">
        <f>(T2073/'Exhaust Gas Math'!$B$14)+('Exhaust Gas Math'!$D$10)</f>
        <v>1.7266945903258037E-2</v>
      </c>
      <c r="V2073">
        <f>('Exhaust Gas Math'!$E$10*(2.53982214E-12*V2072^4 - 0.0000000071629564556*V2072^3 + 7.56281407226508E-06*V2072^2 - 0.00322508455050905*V2072 + 1.62997098133725)*$B$24+T2073*'Exhaust Gas Math'!$D$14*$B$23)/('Exhaust Gas Math'!$E$10*(2.53982214E-12*V2072^4 - 0.0000000071629564556*V2072^3 + 7.56281407226508E-06*V2072^2 - 0.00322508455050905*V2072 + 1.62997098133725)+T2073*'Exhaust Gas Math'!$D$14)</f>
        <v>313.59536130055488</v>
      </c>
      <c r="W2073">
        <f>(353.3116967483*V2073^-1.0020802909)*('Exhaust Gas Math'!$E$10/(T2073+'Exhaust Gas Math'!$E$10))+(357.4500179626*V2073^-1.0038444015 )*(T2073/(T2073+'Exhaust Gas Math'!$E$10))</f>
        <v>1.114904364627876</v>
      </c>
      <c r="X2073">
        <f t="shared" si="491"/>
        <v>-16.995000236024904</v>
      </c>
      <c r="Y2073">
        <f t="shared" si="492"/>
        <v>92971.02222888291</v>
      </c>
      <c r="Z2073">
        <f t="shared" si="493"/>
        <v>92954.027228646883</v>
      </c>
    </row>
    <row r="2074" spans="5:26" x14ac:dyDescent="0.2">
      <c r="E2074">
        <f t="shared" si="495"/>
        <v>0.25862499999998539</v>
      </c>
      <c r="F2074">
        <f t="shared" si="496"/>
        <v>97094.285381474343</v>
      </c>
      <c r="H2074">
        <f t="shared" si="494"/>
        <v>0.25862499999998539</v>
      </c>
      <c r="I2074">
        <f t="shared" si="482"/>
        <v>173.99999999929969</v>
      </c>
      <c r="J2074">
        <f t="shared" si="483"/>
        <v>6.3226344083133795E-2</v>
      </c>
      <c r="K2074">
        <f t="shared" si="484"/>
        <v>2.7759550717034314</v>
      </c>
      <c r="L2074">
        <f t="shared" si="485"/>
        <v>4.8793143334820751E-4</v>
      </c>
      <c r="M2074">
        <f>J2074/SQRT('Exhaust Gas Math'!$E$14*$B$21*$B$23)</f>
        <v>1.0733673487935806E-3</v>
      </c>
      <c r="N2074">
        <f t="shared" si="486"/>
        <v>4.8722302042914209E-2</v>
      </c>
      <c r="O2074">
        <f t="shared" si="487"/>
        <v>3.4535431903253008E-4</v>
      </c>
      <c r="P2074">
        <f t="shared" si="488"/>
        <v>1</v>
      </c>
      <c r="Q2074">
        <f>($B$16/2)*(COS((ACOS((2*'Intake Valve Fxn Scratch'!$B$1)/$B$16-1)/($B$17/2))*(I2074-($B$17/2)))+1)*P2074</f>
        <v>6.0397211907667839E-3</v>
      </c>
      <c r="R2074">
        <f t="shared" si="489"/>
        <v>0.79470015667983995</v>
      </c>
      <c r="S2074">
        <f t="shared" si="490"/>
        <v>4.3471069685386865E-4</v>
      </c>
      <c r="T2074">
        <f>S2074*'Exhaust Gas Math'!$C$14</f>
        <v>5.1500937239033165E-4</v>
      </c>
      <c r="U2074">
        <f>(T2074/'Exhaust Gas Math'!$B$14)+('Exhaust Gas Math'!$D$10)</f>
        <v>1.8217927427014346E-2</v>
      </c>
      <c r="V2074">
        <f>('Exhaust Gas Math'!$E$10*(2.53982214E-12*V2073^4 - 0.0000000071629564556*V2073^3 + 7.56281407226508E-06*V2073^2 - 0.00322508455050905*V2073 + 1.62997098133725)*$B$24+T2074*'Exhaust Gas Math'!$D$14*$B$23)/('Exhaust Gas Math'!$E$10*(2.53982214E-12*V2073^4 - 0.0000000071629564556*V2073^3 + 7.56281407226508E-06*V2073^2 - 0.00322508455050905*V2073 + 1.62997098133725)+T2074*'Exhaust Gas Math'!$D$14)</f>
        <v>312.7798198818233</v>
      </c>
      <c r="W2074">
        <f>(353.3116967483*V2074^-1.0020802909)*('Exhaust Gas Math'!$E$10/(T2074+'Exhaust Gas Math'!$E$10))+(357.4500179626*V2074^-1.0038444015 )*(T2074/(T2074+'Exhaust Gas Math'!$E$10))</f>
        <v>1.1178239665249514</v>
      </c>
      <c r="X2074">
        <f t="shared" si="491"/>
        <v>-4.3069346965894226</v>
      </c>
      <c r="Y2074">
        <f t="shared" si="492"/>
        <v>97098.592316170936</v>
      </c>
      <c r="Z2074">
        <f t="shared" si="493"/>
        <v>97094.285381474343</v>
      </c>
    </row>
    <row r="2075" spans="5:26" x14ac:dyDescent="0.2">
      <c r="E2075">
        <f t="shared" si="495"/>
        <v>0.25874999999998538</v>
      </c>
      <c r="F2075">
        <f t="shared" si="496"/>
        <v>101312.21780334525</v>
      </c>
      <c r="H2075">
        <f t="shared" si="494"/>
        <v>0.25874999999998538</v>
      </c>
      <c r="I2075">
        <f t="shared" si="482"/>
        <v>179.99999999929787</v>
      </c>
      <c r="J2075">
        <f t="shared" si="483"/>
        <v>6.3399999999999998E-2</v>
      </c>
      <c r="K2075">
        <f t="shared" si="484"/>
        <v>3.2469128880693248E-10</v>
      </c>
      <c r="L2075">
        <f t="shared" si="485"/>
        <v>4.8916234441769013E-4</v>
      </c>
      <c r="M2075">
        <f>J2075/SQRT('Exhaust Gas Math'!$E$14*$B$21*$B$23)</f>
        <v>1.0763154330738279E-3</v>
      </c>
      <c r="N2075">
        <f t="shared" si="486"/>
        <v>5.1362995243102484E-2</v>
      </c>
      <c r="O2075">
        <f t="shared" si="487"/>
        <v>3.6407212922798417E-4</v>
      </c>
      <c r="P2075">
        <f t="shared" si="488"/>
        <v>1</v>
      </c>
      <c r="Q2075">
        <f>($B$16/2)*(COS((ACOS((2*'Intake Valve Fxn Scratch'!$B$1)/$B$16-1)/($B$17/2))*(I2075-($B$17/2)))+1)*P2075</f>
        <v>5.6721466214423267E-3</v>
      </c>
      <c r="R2075">
        <f t="shared" si="489"/>
        <v>0.7463350817687272</v>
      </c>
      <c r="S2075">
        <f t="shared" si="490"/>
        <v>4.5623390364533841E-4</v>
      </c>
      <c r="T2075">
        <f>S2075*'Exhaust Gas Math'!$C$14</f>
        <v>5.4050829225065508E-4</v>
      </c>
      <c r="U2075">
        <f>(T2075/'Exhaust Gas Math'!$B$14)+('Exhaust Gas Math'!$D$10)</f>
        <v>1.9098111060439387E-2</v>
      </c>
      <c r="V2075">
        <f>('Exhaust Gas Math'!$E$10*(2.53982214E-12*V2074^4 - 0.0000000071629564556*V2074^3 + 7.56281407226508E-06*V2074^2 - 0.00322508455050905*V2074 + 1.62997098133725)*$B$24+T2075*'Exhaust Gas Math'!$D$14*$B$23)/('Exhaust Gas Math'!$E$10*(2.53982214E-12*V2074^4 - 0.0000000071629564556*V2074^3 + 7.56281407226508E-06*V2074^2 - 0.00322508455050905*V2074 + 1.62997098133725)+T2075*'Exhaust Gas Math'!$D$14)</f>
        <v>312.09757045108762</v>
      </c>
      <c r="W2075">
        <f>(353.3116967483*V2075^-1.0020802909)*('Exhaust Gas Math'!$E$10/(T2075+'Exhaust Gas Math'!$E$10))+(357.4500179626*V2075^-1.0038444015 )*(T2075/(T2075+'Exhaust Gas Math'!$E$10))</f>
        <v>1.120278139271963</v>
      </c>
      <c r="X2075">
        <f t="shared" si="491"/>
        <v>-5.9052343832704461E-20</v>
      </c>
      <c r="Y2075">
        <f t="shared" si="492"/>
        <v>101312.21780334525</v>
      </c>
      <c r="Z2075">
        <f t="shared" si="493"/>
        <v>101312.21780334525</v>
      </c>
    </row>
    <row r="2076" spans="5:26" x14ac:dyDescent="0.2">
      <c r="E2076">
        <f t="shared" si="495"/>
        <v>0.25887499999998537</v>
      </c>
      <c r="F2076">
        <f t="shared" si="496"/>
        <v>101325</v>
      </c>
      <c r="H2076">
        <f t="shared" si="494"/>
        <v>0.25887499999998537</v>
      </c>
      <c r="I2076">
        <f t="shared" si="482"/>
        <v>185.99999999929787</v>
      </c>
      <c r="J2076">
        <f t="shared" si="483"/>
        <v>6.3226344083214814E-2</v>
      </c>
      <c r="K2076">
        <f t="shared" si="484"/>
        <v>-2.7759550710576062</v>
      </c>
      <c r="L2076">
        <f t="shared" si="485"/>
        <v>4.8793143334878181E-4</v>
      </c>
      <c r="M2076">
        <f>J2076/SQRT('Exhaust Gas Math'!$E$14*$B$21*$B$23)</f>
        <v>1.073367348794956E-3</v>
      </c>
      <c r="N2076">
        <f t="shared" si="486"/>
        <v>5.3910285389867474E-2</v>
      </c>
      <c r="O2076">
        <f t="shared" si="487"/>
        <v>3.8212787817924369E-4</v>
      </c>
      <c r="P2076">
        <f t="shared" si="488"/>
        <v>1</v>
      </c>
      <c r="Q2076">
        <f>($B$16/2)*(COS((ACOS((2*'Intake Valve Fxn Scratch'!$B$1)/$B$16-1)/($B$17/2))*(I2076-($B$17/2)))+1)*P2076</f>
        <v>5.2797710445550714E-3</v>
      </c>
      <c r="R2076">
        <f t="shared" si="489"/>
        <v>0.6947067163888252</v>
      </c>
      <c r="S2076">
        <f t="shared" si="490"/>
        <v>4.7555959718009191E-4</v>
      </c>
      <c r="T2076">
        <f>S2076*'Exhaust Gas Math'!$C$14</f>
        <v>5.6340377968718122E-4</v>
      </c>
      <c r="U2076">
        <f>(T2076/'Exhaust Gas Math'!$B$14)+('Exhaust Gas Math'!$D$10)</f>
        <v>1.9888428196667422E-2</v>
      </c>
      <c r="V2076">
        <f>('Exhaust Gas Math'!$E$10*(2.53982214E-12*V2075^4 - 0.0000000071629564556*V2075^3 + 7.56281407226508E-06*V2075^2 - 0.00322508455050905*V2075 + 1.62997098133725)*$B$24+T2076*'Exhaust Gas Math'!$D$14*$B$23)/('Exhaust Gas Math'!$E$10*(2.53982214E-12*V2075^4 - 0.0000000071629564556*V2075^3 + 7.56281407226508E-06*V2075^2 - 0.00322508455050905*V2075 + 1.62997098133725)+T2076*'Exhaust Gas Math'!$D$14)</f>
        <v>311.53657905156228</v>
      </c>
      <c r="W2076">
        <f>(353.3116967483*V2076^-1.0020802909)*('Exhaust Gas Math'!$E$10/(T2076+'Exhaust Gas Math'!$E$10))+(357.4500179626*V2076^-1.0038444015 )*(T2076/(T2076+'Exhaust Gas Math'!$E$10))</f>
        <v>1.1223041981649455</v>
      </c>
      <c r="X2076">
        <f t="shared" si="491"/>
        <v>4.3241968625724274</v>
      </c>
      <c r="Y2076">
        <f t="shared" si="492"/>
        <v>105580.75159224341</v>
      </c>
      <c r="Z2076">
        <f t="shared" si="493"/>
        <v>101325</v>
      </c>
    </row>
    <row r="2077" spans="5:26" x14ac:dyDescent="0.2">
      <c r="E2077">
        <f t="shared" si="495"/>
        <v>0.25899999999998535</v>
      </c>
      <c r="F2077">
        <f t="shared" si="496"/>
        <v>101325</v>
      </c>
      <c r="H2077">
        <f t="shared" si="494"/>
        <v>0.25899999999998535</v>
      </c>
      <c r="I2077">
        <f t="shared" si="482"/>
        <v>191.99999999929605</v>
      </c>
      <c r="J2077">
        <f t="shared" si="483"/>
        <v>6.2707278943342395E-2</v>
      </c>
      <c r="K2077">
        <f t="shared" si="484"/>
        <v>-5.52149619777546</v>
      </c>
      <c r="L2077">
        <f t="shared" si="485"/>
        <v>4.842521862607384E-4</v>
      </c>
      <c r="M2077">
        <f>J2077/SQRT('Exhaust Gas Math'!$E$14*$B$21*$B$23)</f>
        <v>1.0645553957852507E-3</v>
      </c>
      <c r="N2077">
        <f t="shared" si="486"/>
        <v>5.6301139017800587E-2</v>
      </c>
      <c r="O2077">
        <f t="shared" si="487"/>
        <v>3.9907477091542912E-4</v>
      </c>
      <c r="P2077">
        <f t="shared" si="488"/>
        <v>1</v>
      </c>
      <c r="Q2077">
        <f>($B$16/2)*(COS((ACOS((2*'Intake Valve Fxn Scratch'!$B$1)/$B$16-1)/($B$17/2))*(I2077-($B$17/2)))+1)*P2077</f>
        <v>4.8677924021565512E-3</v>
      </c>
      <c r="R2077">
        <f t="shared" si="489"/>
        <v>0.64049900028375673</v>
      </c>
      <c r="S2077">
        <f t="shared" si="490"/>
        <v>4.9228307582077993E-4</v>
      </c>
      <c r="T2077">
        <f>S2077*'Exhaust Gas Math'!$C$14</f>
        <v>5.8321637758563854E-4</v>
      </c>
      <c r="U2077">
        <f>(T2077/'Exhaust Gas Math'!$B$14)+('Exhaust Gas Math'!$D$10)</f>
        <v>2.0572328710939336E-2</v>
      </c>
      <c r="V2077">
        <f>('Exhaust Gas Math'!$E$10*(2.53982214E-12*V2076^4 - 0.0000000071629564556*V2076^3 + 7.56281407226508E-06*V2076^2 - 0.00322508455050905*V2076 + 1.62997098133725)*$B$24+T2077*'Exhaust Gas Math'!$D$14*$B$23)/('Exhaust Gas Math'!$E$10*(2.53982214E-12*V2076^4 - 0.0000000071629564556*V2076^3 + 7.56281407226508E-06*V2076^2 - 0.00322508455050905*V2076 + 1.62997098133725)+T2077*'Exhaust Gas Math'!$D$14)</f>
        <v>311.08602182966683</v>
      </c>
      <c r="W2077">
        <f>(353.3116967483*V2077^-1.0020802909)*('Exhaust Gas Math'!$E$10/(T2077+'Exhaust Gas Math'!$E$10))+(357.4500179626*V2077^-1.0038444015 )*(T2077/(T2077+'Exhaust Gas Math'!$E$10))</f>
        <v>1.1239367206305568</v>
      </c>
      <c r="X2077">
        <f t="shared" si="491"/>
        <v>17.132684590726239</v>
      </c>
      <c r="Y2077">
        <f t="shared" si="492"/>
        <v>109881.96062489811</v>
      </c>
      <c r="Z2077">
        <f t="shared" si="493"/>
        <v>101325</v>
      </c>
    </row>
    <row r="2078" spans="5:26" x14ac:dyDescent="0.2">
      <c r="E2078">
        <f t="shared" si="495"/>
        <v>0.25912499999998534</v>
      </c>
      <c r="F2078">
        <f t="shared" si="496"/>
        <v>101325</v>
      </c>
      <c r="H2078">
        <f t="shared" si="494"/>
        <v>0.25912499999998534</v>
      </c>
      <c r="I2078">
        <f t="shared" si="482"/>
        <v>197.99999999929605</v>
      </c>
      <c r="J2078">
        <f t="shared" si="483"/>
        <v>6.1848491566676531E-2</v>
      </c>
      <c r="K2078">
        <f t="shared" si="484"/>
        <v>-8.2065426567031405</v>
      </c>
      <c r="L2078">
        <f t="shared" si="485"/>
        <v>4.7816491375458827E-4</v>
      </c>
      <c r="M2078">
        <f>J2078/SQRT('Exhaust Gas Math'!$E$14*$B$21*$B$23)</f>
        <v>1.049976119645906E-3</v>
      </c>
      <c r="N2078">
        <f t="shared" si="486"/>
        <v>5.846553504824932E-2</v>
      </c>
      <c r="O2078">
        <f t="shared" si="487"/>
        <v>4.1441648273672106E-4</v>
      </c>
      <c r="P2078">
        <f t="shared" si="488"/>
        <v>1</v>
      </c>
      <c r="Q2078">
        <f>($B$16/2)*(COS((ACOS((2*'Intake Valve Fxn Scratch'!$B$1)/$B$16-1)/($B$17/2))*(I2078-($B$17/2)))+1)*P2078</f>
        <v>4.441668325240144E-3</v>
      </c>
      <c r="R2078">
        <f t="shared" si="489"/>
        <v>0.58443004279475574</v>
      </c>
      <c r="S2078">
        <f t="shared" si="490"/>
        <v>5.0609723438018882E-4</v>
      </c>
      <c r="T2078">
        <f>S2078*'Exhaust Gas Math'!$C$14</f>
        <v>5.9958225305470543E-4</v>
      </c>
      <c r="U2078">
        <f>(T2078/'Exhaust Gas Math'!$B$14)+('Exhaust Gas Math'!$D$10)</f>
        <v>2.1137253649464251E-2</v>
      </c>
      <c r="V2078">
        <f>('Exhaust Gas Math'!$E$10*(2.53982214E-12*V2077^4 - 0.0000000071629564556*V2077^3 + 7.56281407226508E-06*V2077^2 - 0.00322508455050905*V2077 + 1.62997098133725)*$B$24+T2078*'Exhaust Gas Math'!$D$14*$B$23)/('Exhaust Gas Math'!$E$10*(2.53982214E-12*V2077^4 - 0.0000000071629564556*V2077^3 + 7.56281407226508E-06*V2077^2 - 0.00322508455050905*V2077 + 1.62997098133725)+T2078*'Exhaust Gas Math'!$D$14)</f>
        <v>310.73591957816018</v>
      </c>
      <c r="W2078">
        <f>(353.3116967483*V2078^-1.0020802909)*('Exhaust Gas Math'!$E$10/(T2078+'Exhaust Gas Math'!$E$10))+(357.4500179626*V2078^-1.0038444015 )*(T2078/(T2078+'Exhaust Gas Math'!$E$10))</f>
        <v>1.1252085371307077</v>
      </c>
      <c r="X2078">
        <f t="shared" si="491"/>
        <v>37.889902297432101</v>
      </c>
      <c r="Y2078">
        <f t="shared" si="492"/>
        <v>114207.95354204442</v>
      </c>
      <c r="Z2078">
        <f t="shared" si="493"/>
        <v>101325</v>
      </c>
    </row>
    <row r="2079" spans="5:26" x14ac:dyDescent="0.2">
      <c r="E2079">
        <f t="shared" si="495"/>
        <v>0.25924999999998533</v>
      </c>
      <c r="F2079">
        <f t="shared" si="496"/>
        <v>101325</v>
      </c>
      <c r="H2079">
        <f t="shared" si="494"/>
        <v>0.25924999999998533</v>
      </c>
      <c r="I2079">
        <f t="shared" si="482"/>
        <v>203.99999999929605</v>
      </c>
      <c r="J2079">
        <f t="shared" si="483"/>
        <v>6.0659391007428787E-2</v>
      </c>
      <c r="K2079">
        <f t="shared" si="484"/>
        <v>-10.801676516954547</v>
      </c>
      <c r="L2079">
        <f t="shared" si="485"/>
        <v>4.6973630926175249E-4</v>
      </c>
      <c r="M2079">
        <f>J2079/SQRT('Exhaust Gas Math'!$E$14*$B$21*$B$23)</f>
        <v>1.0297892539772142E-3</v>
      </c>
      <c r="N2079">
        <f t="shared" si="486"/>
        <v>6.0328632872105353E-2</v>
      </c>
      <c r="O2079">
        <f t="shared" si="487"/>
        <v>4.2762252705872501E-4</v>
      </c>
      <c r="P2079">
        <f t="shared" si="488"/>
        <v>1</v>
      </c>
      <c r="Q2079">
        <f>($B$16/2)*(COS((ACOS((2*'Intake Valve Fxn Scratch'!$B$1)/$B$16-1)/($B$17/2))*(I2079-($B$17/2)))+1)*P2079</f>
        <v>4.0070438345181335E-3</v>
      </c>
      <c r="R2079">
        <f t="shared" si="489"/>
        <v>0.52724260980501758</v>
      </c>
      <c r="S2079">
        <f t="shared" si="490"/>
        <v>5.1682480382406258E-4</v>
      </c>
      <c r="T2079">
        <f>S2079*'Exhaust Gas Math'!$C$14</f>
        <v>6.1229139236631603E-4</v>
      </c>
      <c r="U2079">
        <f>(T2079/'Exhaust Gas Math'!$B$14)+('Exhaust Gas Math'!$D$10)</f>
        <v>2.1575953660220575E-2</v>
      </c>
      <c r="V2079">
        <f>('Exhaust Gas Math'!$E$10*(2.53982214E-12*V2078^4 - 0.0000000071629564556*V2078^3 + 7.56281407226508E-06*V2078^2 - 0.00322508455050905*V2078 + 1.62997098133725)*$B$24+T2079*'Exhaust Gas Math'!$D$14*$B$23)/('Exhaust Gas Math'!$E$10*(2.53982214E-12*V2078^4 - 0.0000000071629564556*V2078^3 + 7.56281407226508E-06*V2078^2 - 0.00322508455050905*V2078 + 1.62997098133725)+T2079*'Exhaust Gas Math'!$D$14)</f>
        <v>310.47676082360135</v>
      </c>
      <c r="W2079">
        <f>(353.3116967483*V2079^-1.0020802909)*('Exhaust Gas Math'!$E$10/(T2079+'Exhaust Gas Math'!$E$10))+(357.4500179626*V2079^-1.0038444015 )*(T2079/(T2079+'Exhaust Gas Math'!$E$10))</f>
        <v>1.1261518352107893</v>
      </c>
      <c r="X2079">
        <f t="shared" si="491"/>
        <v>65.697567148703186</v>
      </c>
      <c r="Y2079">
        <f t="shared" si="492"/>
        <v>118571.14293658643</v>
      </c>
      <c r="Z2079">
        <f t="shared" si="493"/>
        <v>101325</v>
      </c>
    </row>
    <row r="2080" spans="5:26" x14ac:dyDescent="0.2">
      <c r="E2080">
        <f t="shared" si="495"/>
        <v>0.25937499999998531</v>
      </c>
      <c r="F2080">
        <f t="shared" si="496"/>
        <v>101325</v>
      </c>
      <c r="H2080">
        <f t="shared" si="494"/>
        <v>0.25937499999998531</v>
      </c>
      <c r="I2080">
        <f t="shared" si="482"/>
        <v>209.99999999929423</v>
      </c>
      <c r="J2080">
        <f t="shared" si="483"/>
        <v>5.9153005300161571E-2</v>
      </c>
      <c r="K2080">
        <f t="shared" si="484"/>
        <v>-13.278464948890102</v>
      </c>
      <c r="L2080">
        <f t="shared" si="485"/>
        <v>4.5905871833685358E-4</v>
      </c>
      <c r="M2080">
        <f>J2080/SQRT('Exhaust Gas Math'!$E$14*$B$21*$B$23)</f>
        <v>1.0042159703038144E-3</v>
      </c>
      <c r="N2080">
        <f t="shared" si="486"/>
        <v>6.1813705050785456E-2</v>
      </c>
      <c r="O2080">
        <f t="shared" si="487"/>
        <v>4.3814904303759821E-4</v>
      </c>
      <c r="P2080">
        <f t="shared" si="488"/>
        <v>1</v>
      </c>
      <c r="Q2080">
        <f>($B$16/2)*(COS((ACOS((2*'Intake Valve Fxn Scratch'!$B$1)/$B$16-1)/($B$17/2))*(I2080-($B$17/2)))+1)*P2080</f>
        <v>3.569676558777774E-3</v>
      </c>
      <c r="R2080">
        <f t="shared" si="489"/>
        <v>0.46969428404970709</v>
      </c>
      <c r="S2080">
        <f t="shared" si="490"/>
        <v>5.2444240115713449E-4</v>
      </c>
      <c r="T2080">
        <f>S2080*'Exhaust Gas Math'!$C$14</f>
        <v>6.2131609327664673E-4</v>
      </c>
      <c r="U2080">
        <f>(T2080/'Exhaust Gas Math'!$B$14)+('Exhaust Gas Math'!$D$10)</f>
        <v>2.1887472504208517E-2</v>
      </c>
      <c r="V2080">
        <f>('Exhaust Gas Math'!$E$10*(2.53982214E-12*V2079^4 - 0.0000000071629564556*V2079^3 + 7.56281407226508E-06*V2079^2 - 0.00322508455050905*V2079 + 1.62997098133725)*$B$24+T2080*'Exhaust Gas Math'!$D$14*$B$23)/('Exhaust Gas Math'!$E$10*(2.53982214E-12*V2079^4 - 0.0000000071629564556*V2079^3 + 7.56281407226508E-06*V2079^2 - 0.00322508455050905*V2079 + 1.62997098133725)+T2080*'Exhaust Gas Math'!$D$14)</f>
        <v>310.29910852877413</v>
      </c>
      <c r="W2080">
        <f>(353.3116967483*V2080^-1.0020802909)*('Exhaust Gas Math'!$E$10/(T2080+'Exhaust Gas Math'!$E$10))+(357.4500179626*V2080^-1.0038444015 )*(T2080/(T2080+'Exhaust Gas Math'!$E$10))</f>
        <v>1.1267993748783043</v>
      </c>
      <c r="X2080">
        <f t="shared" si="491"/>
        <v>99.337298420153601</v>
      </c>
      <c r="Y2080">
        <f t="shared" si="492"/>
        <v>123010.430792042</v>
      </c>
      <c r="Z2080">
        <f t="shared" si="493"/>
        <v>101325</v>
      </c>
    </row>
    <row r="2081" spans="5:26" x14ac:dyDescent="0.2">
      <c r="E2081">
        <f t="shared" si="495"/>
        <v>0.2594999999999853</v>
      </c>
      <c r="F2081">
        <f t="shared" si="496"/>
        <v>101325</v>
      </c>
      <c r="H2081">
        <f t="shared" si="494"/>
        <v>0.2594999999999853</v>
      </c>
      <c r="I2081">
        <f t="shared" si="482"/>
        <v>215.99999999929423</v>
      </c>
      <c r="J2081">
        <f t="shared" si="483"/>
        <v>5.7345838721915163E-2</v>
      </c>
      <c r="K2081">
        <f t="shared" si="484"/>
        <v>-15.609771740148224</v>
      </c>
      <c r="L2081">
        <f t="shared" si="485"/>
        <v>4.4624912690049404E-4</v>
      </c>
      <c r="M2081">
        <f>J2081/SQRT('Exhaust Gas Math'!$E$14*$B$21*$B$23)</f>
        <v>9.7353645487318632E-4</v>
      </c>
      <c r="N2081">
        <f t="shared" si="486"/>
        <v>6.2845765440015841E-2</v>
      </c>
      <c r="O2081">
        <f t="shared" si="487"/>
        <v>4.4546451250390484E-4</v>
      </c>
      <c r="P2081">
        <f t="shared" si="488"/>
        <v>1</v>
      </c>
      <c r="Q2081">
        <f>($B$16/2)*(COS((ACOS((2*'Intake Valve Fxn Scratch'!$B$1)/$B$16-1)/($B$17/2))*(I2081-($B$17/2)))+1)*P2081</f>
        <v>3.1353604614771501E-3</v>
      </c>
      <c r="R2081">
        <f t="shared" si="489"/>
        <v>0.41254742914173026</v>
      </c>
      <c r="S2081">
        <f t="shared" si="490"/>
        <v>5.2909220005300042E-4</v>
      </c>
      <c r="T2081">
        <f>S2081*'Exhaust Gas Math'!$C$14</f>
        <v>6.2682479142562783E-4</v>
      </c>
      <c r="U2081">
        <f>(T2081/'Exhaust Gas Math'!$B$14)+('Exhaust Gas Math'!$D$10)</f>
        <v>2.2077624321570653E-2</v>
      </c>
      <c r="V2081">
        <f>('Exhaust Gas Math'!$E$10*(2.53982214E-12*V2080^4 - 0.0000000071629564556*V2080^3 + 7.56281407226508E-06*V2080^2 - 0.00322508455050905*V2080 + 1.62997098133725)*$B$24+T2081*'Exhaust Gas Math'!$D$14*$B$23)/('Exhaust Gas Math'!$E$10*(2.53982214E-12*V2080^4 - 0.0000000071629564556*V2080^3 + 7.56281407226508E-06*V2080^2 - 0.00322508455050905*V2080 + 1.62997098133725)+T2081*'Exhaust Gas Math'!$D$14)</f>
        <v>310.19320645601238</v>
      </c>
      <c r="W2081">
        <f>(353.3116967483*V2081^-1.0020802909)*('Exhaust Gas Math'!$E$10/(T2081+'Exhaust Gas Math'!$E$10))+(357.4500179626*V2081^-1.0038444015 )*(T2081/(T2081+'Exhaust Gas Math'!$E$10))</f>
        <v>1.1271857400269887</v>
      </c>
      <c r="X2081">
        <f t="shared" si="491"/>
        <v>137.32784189416822</v>
      </c>
      <c r="Y2081">
        <f t="shared" si="492"/>
        <v>127597.2397346615</v>
      </c>
      <c r="Z2081">
        <f t="shared" si="493"/>
        <v>101325</v>
      </c>
    </row>
    <row r="2082" spans="5:26" x14ac:dyDescent="0.2">
      <c r="E2082">
        <f t="shared" si="495"/>
        <v>0.25962499999998528</v>
      </c>
      <c r="F2082">
        <f t="shared" si="496"/>
        <v>101325</v>
      </c>
      <c r="H2082">
        <f t="shared" si="494"/>
        <v>0.25962499999998528</v>
      </c>
      <c r="I2082">
        <f t="shared" si="482"/>
        <v>221.99999999929423</v>
      </c>
      <c r="J2082">
        <f t="shared" si="483"/>
        <v>5.5257690967894756E-2</v>
      </c>
      <c r="K2082">
        <f t="shared" si="484"/>
        <v>-17.770054605666587</v>
      </c>
      <c r="L2082">
        <f t="shared" si="485"/>
        <v>4.3144787951703012E-4</v>
      </c>
      <c r="M2082">
        <f>J2082/SQRT('Exhaust Gas Math'!$E$14*$B$21*$B$23)</f>
        <v>9.3808683887648887E-4</v>
      </c>
      <c r="N2082">
        <f t="shared" si="486"/>
        <v>6.3355736789072581E-2</v>
      </c>
      <c r="O2082">
        <f t="shared" si="487"/>
        <v>4.4907930081633854E-4</v>
      </c>
      <c r="P2082">
        <f t="shared" si="488"/>
        <v>1</v>
      </c>
      <c r="Q2082">
        <f>($B$16/2)*(COS((ACOS((2*'Intake Valve Fxn Scratch'!$B$1)/$B$16-1)/($B$17/2))*(I2082-($B$17/2)))+1)*P2082</f>
        <v>2.7098490860036403E-3</v>
      </c>
      <c r="R2082">
        <f t="shared" si="489"/>
        <v>0.35655909026363686</v>
      </c>
      <c r="S2082">
        <f t="shared" si="490"/>
        <v>5.3107798614837251E-4</v>
      </c>
      <c r="T2082">
        <f>S2082*'Exhaust Gas Math'!$C$14</f>
        <v>6.2917738697499108E-4</v>
      </c>
      <c r="U2082">
        <f>(T2082/'Exhaust Gas Math'!$B$14)+('Exhaust Gas Math'!$D$10)</f>
        <v>2.2158832314299794E-2</v>
      </c>
      <c r="V2082">
        <f>('Exhaust Gas Math'!$E$10*(2.53982214E-12*V2081^4 - 0.0000000071629564556*V2081^3 + 7.56281407226508E-06*V2081^2 - 0.00322508455050905*V2081 + 1.62997098133725)*$B$24+T2082*'Exhaust Gas Math'!$D$14*$B$23)/('Exhaust Gas Math'!$E$10*(2.53982214E-12*V2081^4 - 0.0000000071629564556*V2081^3 + 7.56281407226508E-06*V2081^2 - 0.00322508455050905*V2081 + 1.62997098133725)+T2082*'Exhaust Gas Math'!$D$14)</f>
        <v>310.14862761277715</v>
      </c>
      <c r="W2082">
        <f>(353.3116967483*V2082^-1.0020802909)*('Exhaust Gas Math'!$E$10/(T2082+'Exhaust Gas Math'!$E$10))+(357.4500179626*V2082^-1.0038444015 )*(T2082/(T2082+'Exhaust Gas Math'!$E$10))</f>
        <v>1.1273484574003909</v>
      </c>
      <c r="X2082">
        <f t="shared" si="491"/>
        <v>177.99413976794537</v>
      </c>
      <c r="Y2082">
        <f t="shared" si="492"/>
        <v>132440.99467530291</v>
      </c>
      <c r="Z2082">
        <f t="shared" si="493"/>
        <v>101325</v>
      </c>
    </row>
    <row r="2083" spans="5:26" x14ac:dyDescent="0.2">
      <c r="E2083">
        <f t="shared" si="495"/>
        <v>0.25974999999998527</v>
      </c>
      <c r="F2083">
        <f t="shared" si="496"/>
        <v>101325</v>
      </c>
      <c r="H2083">
        <f t="shared" si="494"/>
        <v>0.25974999999998527</v>
      </c>
      <c r="I2083">
        <f t="shared" si="482"/>
        <v>227.99999999929241</v>
      </c>
      <c r="J2083">
        <f t="shared" si="483"/>
        <v>5.291144022186639E-2</v>
      </c>
      <c r="K2083">
        <f t="shared" si="484"/>
        <v>-19.735645034302326</v>
      </c>
      <c r="L2083">
        <f t="shared" si="485"/>
        <v>4.1481714175015496E-4</v>
      </c>
      <c r="M2083">
        <f>J2083/SQRT('Exhaust Gas Math'!$E$14*$B$21*$B$23)</f>
        <v>8.9825551572489089E-4</v>
      </c>
      <c r="N2083">
        <f t="shared" si="486"/>
        <v>6.32849132656957E-2</v>
      </c>
      <c r="O2083">
        <f t="shared" si="487"/>
        <v>4.4857728821303902E-4</v>
      </c>
      <c r="P2083">
        <f t="shared" si="488"/>
        <v>1</v>
      </c>
      <c r="Q2083">
        <f>($B$16/2)*(COS((ACOS((2*'Intake Valve Fxn Scratch'!$B$1)/$B$16-1)/($B$17/2))*(I2083-($B$17/2)))+1)*P2083</f>
        <v>2.2987793363905534E-3</v>
      </c>
      <c r="R2083">
        <f t="shared" si="489"/>
        <v>0.30247096531454648</v>
      </c>
      <c r="S2083">
        <f t="shared" si="490"/>
        <v>5.3084403973263671E-4</v>
      </c>
      <c r="T2083">
        <f>S2083*'Exhaust Gas Math'!$C$14</f>
        <v>6.2890022656092025E-4</v>
      </c>
      <c r="U2083">
        <f>(T2083/'Exhaust Gas Math'!$B$14)+('Exhaust Gas Math'!$D$10)</f>
        <v>2.2149265161587651E-2</v>
      </c>
      <c r="V2083">
        <f>('Exhaust Gas Math'!$E$10*(2.53982214E-12*V2082^4 - 0.0000000071629564556*V2082^3 + 7.56281407226508E-06*V2082^2 - 0.00322508455050905*V2082 + 1.62997098133725)*$B$24+T2083*'Exhaust Gas Math'!$D$14*$B$23)/('Exhaust Gas Math'!$E$10*(2.53982214E-12*V2082^4 - 0.0000000071629564556*V2082^3 + 7.56281407226508E-06*V2082^2 - 0.00322508455050905*V2082 + 1.62997098133725)+T2083*'Exhaust Gas Math'!$D$14)</f>
        <v>310.15403660183631</v>
      </c>
      <c r="W2083">
        <f>(353.3116967483*V2083^-1.0020802909)*('Exhaust Gas Math'!$E$10/(T2083+'Exhaust Gas Math'!$E$10))+(357.4500179626*V2083^-1.0038444015 )*(T2083/(T2083+'Exhaust Gas Math'!$E$10))</f>
        <v>1.127328711859571</v>
      </c>
      <c r="X2083">
        <f t="shared" si="491"/>
        <v>219.54483437785234</v>
      </c>
      <c r="Y2083">
        <f t="shared" si="492"/>
        <v>137693.71052512329</v>
      </c>
      <c r="Z2083">
        <f t="shared" si="493"/>
        <v>101325</v>
      </c>
    </row>
    <row r="2084" spans="5:26" x14ac:dyDescent="0.2">
      <c r="E2084">
        <f t="shared" si="495"/>
        <v>0.25987499999998526</v>
      </c>
      <c r="F2084">
        <f t="shared" si="496"/>
        <v>101325</v>
      </c>
      <c r="H2084">
        <f t="shared" si="494"/>
        <v>0.25987499999998526</v>
      </c>
      <c r="I2084">
        <f t="shared" si="482"/>
        <v>233.99999999929241</v>
      </c>
      <c r="J2084">
        <f t="shared" si="483"/>
        <v>5.0332792497988096E-2</v>
      </c>
      <c r="K2084">
        <f t="shared" si="484"/>
        <v>-21.485007605993069</v>
      </c>
      <c r="L2084">
        <f t="shared" si="485"/>
        <v>3.9653912344304822E-4</v>
      </c>
      <c r="M2084">
        <f>J2084/SQRT('Exhaust Gas Math'!$E$14*$B$21*$B$23)</f>
        <v>8.5447888573008161E-4</v>
      </c>
      <c r="N2084">
        <f t="shared" si="486"/>
        <v>6.2589395196775616E-2</v>
      </c>
      <c r="O2084">
        <f t="shared" si="487"/>
        <v>4.436473042222344E-4</v>
      </c>
      <c r="P2084">
        <f t="shared" si="488"/>
        <v>1</v>
      </c>
      <c r="Q2084">
        <f>($B$16/2)*(COS((ACOS((2*'Intake Valve Fxn Scratch'!$B$1)/$B$16-1)/($B$17/2))*(I2084-($B$17/2)))+1)*P2084</f>
        <v>1.9075968031977955E-3</v>
      </c>
      <c r="R2084">
        <f t="shared" si="489"/>
        <v>0.250999579368131</v>
      </c>
      <c r="S2084">
        <f t="shared" si="490"/>
        <v>5.2893754071580432E-4</v>
      </c>
      <c r="T2084">
        <f>S2084*'Exhaust Gas Math'!$C$14</f>
        <v>6.266415638014627E-4</v>
      </c>
      <c r="U2084">
        <f>(T2084/'Exhaust Gas Math'!$B$14)+('Exhaust Gas Math'!$D$10)</f>
        <v>2.2071299584802785E-2</v>
      </c>
      <c r="V2084">
        <f>('Exhaust Gas Math'!$E$10*(2.53982214E-12*V2083^4 - 0.0000000071629564556*V2083^3 + 7.56281407226508E-06*V2083^2 - 0.00322508455050905*V2083 + 1.62997098133725)*$B$24+T2084*'Exhaust Gas Math'!$D$14*$B$23)/('Exhaust Gas Math'!$E$10*(2.53982214E-12*V2083^4 - 0.0000000071629564556*V2083^3 + 7.56281407226508E-06*V2083^2 - 0.00322508455050905*V2083 + 1.62997098133725)+T2084*'Exhaust Gas Math'!$D$14)</f>
        <v>310.19716169888449</v>
      </c>
      <c r="W2084">
        <f>(353.3116967483*V2084^-1.0020802909)*('Exhaust Gas Math'!$E$10/(T2084+'Exhaust Gas Math'!$E$10))+(357.4500179626*V2084^-1.0038444015 )*(T2084/(T2084+'Exhaust Gas Math'!$E$10))</f>
        <v>1.1271713061267314</v>
      </c>
      <c r="X2084">
        <f t="shared" si="491"/>
        <v>260.15426638554914</v>
      </c>
      <c r="Y2084">
        <f t="shared" si="492"/>
        <v>143553.47866781562</v>
      </c>
      <c r="Z2084">
        <f t="shared" si="493"/>
        <v>101325</v>
      </c>
    </row>
    <row r="2085" spans="5:26" x14ac:dyDescent="0.2">
      <c r="E2085">
        <f t="shared" si="495"/>
        <v>0.25999999999998524</v>
      </c>
      <c r="F2085">
        <f t="shared" si="496"/>
        <v>101325</v>
      </c>
      <c r="H2085">
        <f t="shared" si="494"/>
        <v>0.25999999999998524</v>
      </c>
      <c r="I2085">
        <f t="shared" si="482"/>
        <v>239.99999999929241</v>
      </c>
      <c r="J2085">
        <f t="shared" si="483"/>
        <v>4.755000000033939E-2</v>
      </c>
      <c r="K2085">
        <f t="shared" si="484"/>
        <v>-22.998975938325728</v>
      </c>
      <c r="L2085">
        <f t="shared" si="485"/>
        <v>3.7681408238920348E-4</v>
      </c>
      <c r="M2085">
        <f>J2085/SQRT('Exhaust Gas Math'!$E$14*$B$21*$B$23)</f>
        <v>8.0723657481113263E-4</v>
      </c>
      <c r="N2085">
        <f t="shared" si="486"/>
        <v>6.1244119152520989E-2</v>
      </c>
      <c r="O2085">
        <f t="shared" si="487"/>
        <v>4.3411169377909238E-4</v>
      </c>
      <c r="P2085">
        <f t="shared" si="488"/>
        <v>1</v>
      </c>
      <c r="Q2085">
        <f>($B$16/2)*(COS((ACOS((2*'Intake Valve Fxn Scratch'!$B$1)/$B$16-1)/($B$17/2))*(I2085-($B$17/2)))+1)*P2085</f>
        <v>1.541483623792827E-3</v>
      </c>
      <c r="R2085">
        <f t="shared" si="489"/>
        <v>0.20282679260431935</v>
      </c>
      <c r="S2085">
        <f t="shared" si="490"/>
        <v>5.2595770784506215E-4</v>
      </c>
      <c r="T2085">
        <f>S2085*'Exhaust Gas Math'!$C$14</f>
        <v>6.2311130363603394E-4</v>
      </c>
      <c r="U2085">
        <f>(T2085/'Exhaust Gas Math'!$B$14)+('Exhaust Gas Math'!$D$10)</f>
        <v>2.1949440414439348E-2</v>
      </c>
      <c r="V2085">
        <f>('Exhaust Gas Math'!$E$10*(2.53982214E-12*V2084^4 - 0.0000000071629564556*V2084^3 + 7.56281407226508E-06*V2084^2 - 0.00322508455050905*V2084 + 1.62997098133725)*$B$24+T2085*'Exhaust Gas Math'!$D$14*$B$23)/('Exhaust Gas Math'!$E$10*(2.53982214E-12*V2084^4 - 0.0000000071629564556*V2084^3 + 7.56281407226508E-06*V2084^2 - 0.00322508455050905*V2084 + 1.62997098133725)+T2085*'Exhaust Gas Math'!$D$14)</f>
        <v>310.26507546836103</v>
      </c>
      <c r="W2085">
        <f>(353.3116967483*V2085^-1.0020802909)*('Exhaust Gas Math'!$E$10/(T2085+'Exhaust Gas Math'!$E$10))+(357.4500179626*V2085^-1.0038444015 )*(T2085/(T2085+'Exhaust Gas Math'!$E$10))</f>
        <v>1.1269235109748976</v>
      </c>
      <c r="X2085">
        <f t="shared" si="491"/>
        <v>298.0447263426833</v>
      </c>
      <c r="Y2085">
        <f t="shared" si="492"/>
        <v>150266.8761792687</v>
      </c>
      <c r="Z2085">
        <f t="shared" si="493"/>
        <v>101325</v>
      </c>
    </row>
    <row r="2086" spans="5:26" x14ac:dyDescent="0.2">
      <c r="E2086">
        <f t="shared" si="495"/>
        <v>0.26012499999998523</v>
      </c>
      <c r="F2086">
        <f t="shared" si="496"/>
        <v>101325</v>
      </c>
      <c r="H2086">
        <f t="shared" si="494"/>
        <v>0.26012499999998523</v>
      </c>
      <c r="I2086">
        <f t="shared" si="482"/>
        <v>245.99999999929059</v>
      </c>
      <c r="J2086">
        <f t="shared" si="483"/>
        <v>4.4593551585861271E-2</v>
      </c>
      <c r="K2086">
        <f t="shared" si="484"/>
        <v>-24.260962677433028</v>
      </c>
      <c r="L2086">
        <f t="shared" si="485"/>
        <v>3.5585813026613709E-4</v>
      </c>
      <c r="M2086">
        <f>J2086/SQRT('Exhaust Gas Math'!$E$14*$B$21*$B$23)</f>
        <v>7.5704617961256087E-4</v>
      </c>
      <c r="N2086">
        <f t="shared" si="486"/>
        <v>5.9246088902626386E-2</v>
      </c>
      <c r="O2086">
        <f t="shared" si="487"/>
        <v>4.1994921894875748E-4</v>
      </c>
      <c r="P2086">
        <f t="shared" si="488"/>
        <v>1</v>
      </c>
      <c r="Q2086">
        <f>($B$16/2)*(COS((ACOS((2*'Intake Valve Fxn Scratch'!$B$1)/$B$16-1)/($B$17/2))*(I2086-($B$17/2)))+1)*P2086</f>
        <v>1.2052898326907935E-3</v>
      </c>
      <c r="R2086">
        <f t="shared" si="489"/>
        <v>0.15859076745931494</v>
      </c>
      <c r="S2086">
        <f t="shared" si="490"/>
        <v>5.2249723747656686E-4</v>
      </c>
      <c r="T2086">
        <f>S2086*'Exhaust Gas Math'!$C$14</f>
        <v>6.1901162381321792E-4</v>
      </c>
      <c r="U2086">
        <f>(T2086/'Exhaust Gas Math'!$B$14)+('Exhaust Gas Math'!$D$10)</f>
        <v>2.180792575020683E-2</v>
      </c>
      <c r="V2086">
        <f>('Exhaust Gas Math'!$E$10*(2.53982214E-12*V2085^4 - 0.0000000071629564556*V2085^3 + 7.56281407226508E-06*V2085^2 - 0.00322508455050905*V2085 + 1.62997098133725)*$B$24+T2086*'Exhaust Gas Math'!$D$14*$B$23)/('Exhaust Gas Math'!$E$10*(2.53982214E-12*V2085^4 - 0.0000000071629564556*V2085^3 + 7.56281407226508E-06*V2085^2 - 0.00322508455050905*V2085 + 1.62997098133725)+T2086*'Exhaust Gas Math'!$D$14)</f>
        <v>310.34484558850784</v>
      </c>
      <c r="W2086">
        <f>(353.3116967483*V2086^-1.0020802909)*('Exhaust Gas Math'!$E$10/(T2086+'Exhaust Gas Math'!$E$10))+(357.4500179626*V2086^-1.0038444015 )*(T2086/(T2086+'Exhaust Gas Math'!$E$10))</f>
        <v>1.1266325946186415</v>
      </c>
      <c r="X2086">
        <f t="shared" si="491"/>
        <v>331.56476734670031</v>
      </c>
      <c r="Y2086">
        <f t="shared" si="492"/>
        <v>158130.64481086712</v>
      </c>
      <c r="Z2086">
        <f t="shared" si="493"/>
        <v>101325</v>
      </c>
    </row>
    <row r="2087" spans="5:26" x14ac:dyDescent="0.2">
      <c r="E2087">
        <f t="shared" si="495"/>
        <v>0.26024999999998522</v>
      </c>
      <c r="F2087">
        <f t="shared" si="496"/>
        <v>101325</v>
      </c>
      <c r="H2087">
        <f t="shared" si="494"/>
        <v>0.26024999999998522</v>
      </c>
      <c r="I2087">
        <f t="shared" si="482"/>
        <v>251.99999999929059</v>
      </c>
      <c r="J2087">
        <f t="shared" si="483"/>
        <v>4.1495838722058503E-2</v>
      </c>
      <c r="K2087">
        <f t="shared" si="484"/>
        <v>-25.257141232513842</v>
      </c>
      <c r="L2087">
        <f t="shared" si="485"/>
        <v>3.9769296294121147E-5</v>
      </c>
      <c r="M2087">
        <f>J2087/SQRT('Exhaust Gas Math'!$E$14*$B$21*$B$23)</f>
        <v>7.0445759660716267E-4</v>
      </c>
      <c r="N2087">
        <f t="shared" si="486"/>
        <v>5.6616440724608266E-2</v>
      </c>
      <c r="O2087">
        <f t="shared" si="487"/>
        <v>0</v>
      </c>
      <c r="P2087">
        <f t="shared" si="488"/>
        <v>0</v>
      </c>
      <c r="Q2087">
        <f>($B$16/2)*(COS((ACOS((2*'Intake Valve Fxn Scratch'!$B$1)/$B$16-1)/($B$17/2))*(I2087-($B$17/2)))+1)*P2087</f>
        <v>0</v>
      </c>
      <c r="R2087">
        <f t="shared" si="489"/>
        <v>0</v>
      </c>
      <c r="S2087">
        <f t="shared" si="490"/>
        <v>0</v>
      </c>
      <c r="T2087">
        <f>S2087*'Exhaust Gas Math'!$C$14</f>
        <v>0</v>
      </c>
      <c r="U2087">
        <f>(T2087/'Exhaust Gas Math'!$B$14)+('Exhaust Gas Math'!$D$10)</f>
        <v>4.4059320573952224E-4</v>
      </c>
      <c r="V2087">
        <f>('Exhaust Gas Math'!$E$10*(2.53982214E-12*V2086^4 - 0.0000000071629564556*V2086^3 + 7.56281407226508E-06*V2086^2 - 0.00322508455050905*V2086 + 1.62997098133725)*$B$24+T2087*'Exhaust Gas Math'!$D$14*$B$23)/('Exhaust Gas Math'!$E$10*(2.53982214E-12*V2086^4 - 0.0000000071629564556*V2086^3 + 7.56281407226508E-06*V2086^2 - 0.00322508455050905*V2086 + 1.62997098133725)+T2087*'Exhaust Gas Math'!$D$14)</f>
        <v>1100</v>
      </c>
      <c r="W2087">
        <f>(353.3116967483*V2087^-1.0020802909)*('Exhaust Gas Math'!$E$10/(T2087+'Exhaust Gas Math'!$E$10))+(357.4500179626*V2087^-1.0038444015 )*(T2087/(T2087+'Exhaust Gas Math'!$E$10))</f>
        <v>0.31654710700089367</v>
      </c>
      <c r="X2087">
        <f t="shared" si="491"/>
        <v>0</v>
      </c>
      <c r="Y2087">
        <f t="shared" si="492"/>
        <v>101325</v>
      </c>
      <c r="Z2087">
        <f t="shared" si="493"/>
        <v>101325</v>
      </c>
    </row>
    <row r="2088" spans="5:26" x14ac:dyDescent="0.2">
      <c r="E2088">
        <f t="shared" si="495"/>
        <v>0.2603749999999852</v>
      </c>
      <c r="F2088">
        <f t="shared" si="496"/>
        <v>101325</v>
      </c>
      <c r="H2088">
        <f t="shared" si="494"/>
        <v>0.2603749999999852</v>
      </c>
      <c r="I2088">
        <f t="shared" si="482"/>
        <v>257.99999999928878</v>
      </c>
      <c r="J2088">
        <f t="shared" si="483"/>
        <v>3.8290800599306681E-2</v>
      </c>
      <c r="K2088">
        <f t="shared" si="484"/>
        <v>-25.976597262854405</v>
      </c>
      <c r="L2088">
        <f t="shared" si="485"/>
        <v>3.9769296294121147E-5</v>
      </c>
      <c r="M2088">
        <f>J2088/SQRT('Exhaust Gas Math'!$E$14*$B$21*$B$23)</f>
        <v>6.5004699731524226E-4</v>
      </c>
      <c r="N2088">
        <f t="shared" si="486"/>
        <v>5.3401053070361762E-2</v>
      </c>
      <c r="O2088">
        <f t="shared" si="487"/>
        <v>0</v>
      </c>
      <c r="P2088">
        <f t="shared" si="488"/>
        <v>0</v>
      </c>
      <c r="Q2088">
        <f>($B$16/2)*(COS((ACOS((2*'Intake Valve Fxn Scratch'!$B$1)/$B$16-1)/($B$17/2))*(I2088-($B$17/2)))+1)*P2088</f>
        <v>0</v>
      </c>
      <c r="R2088">
        <f t="shared" si="489"/>
        <v>0</v>
      </c>
      <c r="S2088">
        <f t="shared" si="490"/>
        <v>0</v>
      </c>
      <c r="T2088">
        <f>S2088*'Exhaust Gas Math'!$C$14</f>
        <v>0</v>
      </c>
      <c r="U2088">
        <f>(T2088/'Exhaust Gas Math'!$B$14)+('Exhaust Gas Math'!$D$10)</f>
        <v>4.4059320573952224E-4</v>
      </c>
      <c r="V2088">
        <f>('Exhaust Gas Math'!$E$10*(2.53982214E-12*V2087^4 - 0.0000000071629564556*V2087^3 + 7.56281407226508E-06*V2087^2 - 0.00322508455050905*V2087 + 1.62997098133725)*$B$24+T2088*'Exhaust Gas Math'!$D$14*$B$23)/('Exhaust Gas Math'!$E$10*(2.53982214E-12*V2087^4 - 0.0000000071629564556*V2087^3 + 7.56281407226508E-06*V2087^2 - 0.00322508455050905*V2087 + 1.62997098133725)+T2088*'Exhaust Gas Math'!$D$14)</f>
        <v>1100</v>
      </c>
      <c r="W2088">
        <f>(353.3116967483*V2088^-1.0020802909)*('Exhaust Gas Math'!$E$10/(T2088+'Exhaust Gas Math'!$E$10))+(357.4500179626*V2088^-1.0038444015 )*(T2088/(T2088+'Exhaust Gas Math'!$E$10))</f>
        <v>0.31654710700089367</v>
      </c>
      <c r="X2088">
        <f t="shared" si="491"/>
        <v>0</v>
      </c>
      <c r="Y2088">
        <f t="shared" si="492"/>
        <v>101325</v>
      </c>
      <c r="Z2088">
        <f t="shared" si="493"/>
        <v>101325</v>
      </c>
    </row>
    <row r="2089" spans="5:26" x14ac:dyDescent="0.2">
      <c r="E2089">
        <f t="shared" si="495"/>
        <v>0.26049999999998519</v>
      </c>
      <c r="F2089">
        <f t="shared" si="496"/>
        <v>101325</v>
      </c>
      <c r="H2089">
        <f t="shared" si="494"/>
        <v>0.26049999999998519</v>
      </c>
      <c r="I2089">
        <f t="shared" si="482"/>
        <v>263.99999999928878</v>
      </c>
      <c r="J2089">
        <f t="shared" si="483"/>
        <v>3.5013552285975177E-2</v>
      </c>
      <c r="K2089">
        <f t="shared" si="484"/>
        <v>-26.411448257630763</v>
      </c>
      <c r="L2089">
        <f t="shared" si="485"/>
        <v>3.9769296294121147E-5</v>
      </c>
      <c r="M2089">
        <f>J2089/SQRT('Exhaust Gas Math'!$E$14*$B$21*$B$23)</f>
        <v>5.9441051564877744E-4</v>
      </c>
      <c r="N2089">
        <f t="shared" si="486"/>
        <v>4.9669531179352258E-2</v>
      </c>
      <c r="O2089">
        <f t="shared" si="487"/>
        <v>0</v>
      </c>
      <c r="P2089">
        <f t="shared" si="488"/>
        <v>0</v>
      </c>
      <c r="Q2089">
        <f>($B$16/2)*(COS((ACOS((2*'Intake Valve Fxn Scratch'!$B$1)/$B$16-1)/($B$17/2))*(I2089-($B$17/2)))+1)*P2089</f>
        <v>0</v>
      </c>
      <c r="R2089">
        <f t="shared" si="489"/>
        <v>0</v>
      </c>
      <c r="S2089">
        <f t="shared" si="490"/>
        <v>0</v>
      </c>
      <c r="T2089">
        <f>S2089*'Exhaust Gas Math'!$C$14</f>
        <v>0</v>
      </c>
      <c r="U2089">
        <f>(T2089/'Exhaust Gas Math'!$B$14)+('Exhaust Gas Math'!$D$10)</f>
        <v>4.4059320573952224E-4</v>
      </c>
      <c r="V2089">
        <f>('Exhaust Gas Math'!$E$10*(2.53982214E-12*V2088^4 - 0.0000000071629564556*V2088^3 + 7.56281407226508E-06*V2088^2 - 0.00322508455050905*V2088 + 1.62997098133725)*$B$24+T2089*'Exhaust Gas Math'!$D$14*$B$23)/('Exhaust Gas Math'!$E$10*(2.53982214E-12*V2088^4 - 0.0000000071629564556*V2088^3 + 7.56281407226508E-06*V2088^2 - 0.00322508455050905*V2088 + 1.62997098133725)+T2089*'Exhaust Gas Math'!$D$14)</f>
        <v>1100</v>
      </c>
      <c r="W2089">
        <f>(353.3116967483*V2089^-1.0020802909)*('Exhaust Gas Math'!$E$10/(T2089+'Exhaust Gas Math'!$E$10))+(357.4500179626*V2089^-1.0038444015 )*(T2089/(T2089+'Exhaust Gas Math'!$E$10))</f>
        <v>0.31654710700089367</v>
      </c>
      <c r="X2089">
        <f t="shared" si="491"/>
        <v>0</v>
      </c>
      <c r="Y2089">
        <f t="shared" si="492"/>
        <v>101325</v>
      </c>
      <c r="Z2089">
        <f t="shared" si="493"/>
        <v>101325</v>
      </c>
    </row>
    <row r="2090" spans="5:26" x14ac:dyDescent="0.2">
      <c r="E2090">
        <f t="shared" si="495"/>
        <v>0.26062499999998517</v>
      </c>
      <c r="F2090">
        <f t="shared" si="496"/>
        <v>101325</v>
      </c>
      <c r="H2090">
        <f t="shared" si="494"/>
        <v>0.26062499999998517</v>
      </c>
      <c r="I2090">
        <f t="shared" si="482"/>
        <v>269.99999999928878</v>
      </c>
      <c r="J2090">
        <f t="shared" si="483"/>
        <v>3.170000000039315E-2</v>
      </c>
      <c r="K2090">
        <f t="shared" si="484"/>
        <v>-26.556929898345718</v>
      </c>
      <c r="L2090">
        <f t="shared" si="485"/>
        <v>3.9769296294121147E-5</v>
      </c>
      <c r="M2090">
        <f>J2090/SQRT('Exhaust Gas Math'!$E$14*$B$21*$B$23)</f>
        <v>5.3815771654358829E-4</v>
      </c>
      <c r="N2090">
        <f t="shared" si="486"/>
        <v>4.5512549562125915E-2</v>
      </c>
      <c r="O2090">
        <f t="shared" si="487"/>
        <v>0</v>
      </c>
      <c r="P2090">
        <f t="shared" si="488"/>
        <v>0</v>
      </c>
      <c r="Q2090">
        <f>($B$16/2)*(COS((ACOS((2*'Intake Valve Fxn Scratch'!$B$1)/$B$16-1)/($B$17/2))*(I2090-($B$17/2)))+1)*P2090</f>
        <v>0</v>
      </c>
      <c r="R2090">
        <f t="shared" si="489"/>
        <v>0</v>
      </c>
      <c r="S2090">
        <f t="shared" si="490"/>
        <v>0</v>
      </c>
      <c r="T2090">
        <f>S2090*'Exhaust Gas Math'!$C$14</f>
        <v>0</v>
      </c>
      <c r="U2090">
        <f>(T2090/'Exhaust Gas Math'!$B$14)+('Exhaust Gas Math'!$D$10)</f>
        <v>4.4059320573952224E-4</v>
      </c>
      <c r="V2090">
        <f>('Exhaust Gas Math'!$E$10*(2.53982214E-12*V2089^4 - 0.0000000071629564556*V2089^3 + 7.56281407226508E-06*V2089^2 - 0.00322508455050905*V2089 + 1.62997098133725)*$B$24+T2090*'Exhaust Gas Math'!$D$14*$B$23)/('Exhaust Gas Math'!$E$10*(2.53982214E-12*V2089^4 - 0.0000000071629564556*V2089^3 + 7.56281407226508E-06*V2089^2 - 0.00322508455050905*V2089 + 1.62997098133725)+T2090*'Exhaust Gas Math'!$D$14)</f>
        <v>1100</v>
      </c>
      <c r="W2090">
        <f>(353.3116967483*V2090^-1.0020802909)*('Exhaust Gas Math'!$E$10/(T2090+'Exhaust Gas Math'!$E$10))+(357.4500179626*V2090^-1.0038444015 )*(T2090/(T2090+'Exhaust Gas Math'!$E$10))</f>
        <v>0.31654710700089367</v>
      </c>
      <c r="X2090">
        <f t="shared" si="491"/>
        <v>0</v>
      </c>
      <c r="Y2090">
        <f t="shared" si="492"/>
        <v>101325</v>
      </c>
      <c r="Z2090">
        <f t="shared" si="493"/>
        <v>101325</v>
      </c>
    </row>
    <row r="2091" spans="5:26" x14ac:dyDescent="0.2">
      <c r="E2091">
        <f t="shared" si="495"/>
        <v>0.26074999999998516</v>
      </c>
      <c r="F2091">
        <f t="shared" si="496"/>
        <v>101325</v>
      </c>
      <c r="H2091">
        <f t="shared" si="494"/>
        <v>0.26074999999998516</v>
      </c>
      <c r="I2091">
        <f t="shared" si="482"/>
        <v>275.99999999928696</v>
      </c>
      <c r="J2091">
        <f t="shared" si="483"/>
        <v>2.838644771480681E-2</v>
      </c>
      <c r="K2091">
        <f t="shared" si="484"/>
        <v>-26.411448257699615</v>
      </c>
      <c r="L2091">
        <f t="shared" si="485"/>
        <v>3.9769296294121147E-5</v>
      </c>
      <c r="M2091">
        <f>J2091/SQRT('Exhaust Gas Math'!$E$14*$B$21*$B$23)</f>
        <v>4.8190491743832595E-4</v>
      </c>
      <c r="N2091">
        <f t="shared" si="486"/>
        <v>4.1037700628685538E-2</v>
      </c>
      <c r="O2091">
        <f t="shared" si="487"/>
        <v>0</v>
      </c>
      <c r="P2091">
        <f t="shared" si="488"/>
        <v>0</v>
      </c>
      <c r="Q2091">
        <f>($B$16/2)*(COS((ACOS((2*'Intake Valve Fxn Scratch'!$B$1)/$B$16-1)/($B$17/2))*(I2091-($B$17/2)))+1)*P2091</f>
        <v>0</v>
      </c>
      <c r="R2091">
        <f t="shared" si="489"/>
        <v>0</v>
      </c>
      <c r="S2091">
        <f t="shared" si="490"/>
        <v>0</v>
      </c>
      <c r="T2091">
        <f>S2091*'Exhaust Gas Math'!$C$14</f>
        <v>0</v>
      </c>
      <c r="U2091">
        <f>(T2091/'Exhaust Gas Math'!$B$14)+('Exhaust Gas Math'!$D$10)</f>
        <v>4.4059320573952224E-4</v>
      </c>
      <c r="V2091">
        <f>('Exhaust Gas Math'!$E$10*(2.53982214E-12*V2090^4 - 0.0000000071629564556*V2090^3 + 7.56281407226508E-06*V2090^2 - 0.00322508455050905*V2090 + 1.62997098133725)*$B$24+T2091*'Exhaust Gas Math'!$D$14*$B$23)/('Exhaust Gas Math'!$E$10*(2.53982214E-12*V2090^4 - 0.0000000071629564556*V2090^3 + 7.56281407226508E-06*V2090^2 - 0.00322508455050905*V2090 + 1.62997098133725)+T2091*'Exhaust Gas Math'!$D$14)</f>
        <v>1100</v>
      </c>
      <c r="W2091">
        <f>(353.3116967483*V2091^-1.0020802909)*('Exhaust Gas Math'!$E$10/(T2091+'Exhaust Gas Math'!$E$10))+(357.4500179626*V2091^-1.0038444015 )*(T2091/(T2091+'Exhaust Gas Math'!$E$10))</f>
        <v>0.31654710700089367</v>
      </c>
      <c r="X2091">
        <f t="shared" si="491"/>
        <v>0</v>
      </c>
      <c r="Y2091">
        <f t="shared" si="492"/>
        <v>101325</v>
      </c>
      <c r="Z2091">
        <f t="shared" si="493"/>
        <v>101325</v>
      </c>
    </row>
    <row r="2092" spans="5:26" x14ac:dyDescent="0.2">
      <c r="E2092">
        <f t="shared" si="495"/>
        <v>0.26087499999998515</v>
      </c>
      <c r="F2092">
        <f t="shared" si="496"/>
        <v>101325</v>
      </c>
      <c r="H2092">
        <f t="shared" si="494"/>
        <v>0.26087499999998515</v>
      </c>
      <c r="I2092">
        <f t="shared" si="482"/>
        <v>281.99999999928696</v>
      </c>
      <c r="J2092">
        <f t="shared" si="483"/>
        <v>2.5109199401462431E-2</v>
      </c>
      <c r="K2092">
        <f t="shared" si="484"/>
        <v>-25.976597262991362</v>
      </c>
      <c r="L2092">
        <f t="shared" si="485"/>
        <v>3.9769296294121147E-5</v>
      </c>
      <c r="M2092">
        <f>J2092/SQRT('Exhaust Gas Math'!$E$14*$B$21*$B$23)</f>
        <v>4.2626843577164256E-4</v>
      </c>
      <c r="N2092">
        <f t="shared" si="486"/>
        <v>3.6364153775211308E-2</v>
      </c>
      <c r="O2092">
        <f t="shared" si="487"/>
        <v>0</v>
      </c>
      <c r="P2092">
        <f t="shared" si="488"/>
        <v>0</v>
      </c>
      <c r="Q2092">
        <f>($B$16/2)*(COS((ACOS((2*'Intake Valve Fxn Scratch'!$B$1)/$B$16-1)/($B$17/2))*(I2092-($B$17/2)))+1)*P2092</f>
        <v>0</v>
      </c>
      <c r="R2092">
        <f t="shared" si="489"/>
        <v>0</v>
      </c>
      <c r="S2092">
        <f t="shared" si="490"/>
        <v>0</v>
      </c>
      <c r="T2092">
        <f>S2092*'Exhaust Gas Math'!$C$14</f>
        <v>0</v>
      </c>
      <c r="U2092">
        <f>(T2092/'Exhaust Gas Math'!$B$14)+('Exhaust Gas Math'!$D$10)</f>
        <v>4.4059320573952224E-4</v>
      </c>
      <c r="V2092">
        <f>('Exhaust Gas Math'!$E$10*(2.53982214E-12*V2091^4 - 0.0000000071629564556*V2091^3 + 7.56281407226508E-06*V2091^2 - 0.00322508455050905*V2091 + 1.62997098133725)*$B$24+T2092*'Exhaust Gas Math'!$D$14*$B$23)/('Exhaust Gas Math'!$E$10*(2.53982214E-12*V2091^4 - 0.0000000071629564556*V2091^3 + 7.56281407226508E-06*V2091^2 - 0.00322508455050905*V2091 + 1.62997098133725)+T2092*'Exhaust Gas Math'!$D$14)</f>
        <v>1100</v>
      </c>
      <c r="W2092">
        <f>(353.3116967483*V2092^-1.0020802909)*('Exhaust Gas Math'!$E$10/(T2092+'Exhaust Gas Math'!$E$10))+(357.4500179626*V2092^-1.0038444015 )*(T2092/(T2092+'Exhaust Gas Math'!$E$10))</f>
        <v>0.31654710700089367</v>
      </c>
      <c r="X2092">
        <f t="shared" si="491"/>
        <v>0</v>
      </c>
      <c r="Y2092">
        <f t="shared" si="492"/>
        <v>101325</v>
      </c>
      <c r="Z2092">
        <f t="shared" si="493"/>
        <v>101325</v>
      </c>
    </row>
    <row r="2093" spans="5:26" x14ac:dyDescent="0.2">
      <c r="E2093">
        <f t="shared" si="495"/>
        <v>0.26099999999998513</v>
      </c>
      <c r="F2093">
        <f t="shared" si="496"/>
        <v>101325</v>
      </c>
      <c r="H2093">
        <f t="shared" si="494"/>
        <v>0.26099999999998513</v>
      </c>
      <c r="I2093">
        <f t="shared" si="482"/>
        <v>287.99999999928696</v>
      </c>
      <c r="J2093">
        <f t="shared" si="483"/>
        <v>2.1904161278689306E-2</v>
      </c>
      <c r="K2093">
        <f t="shared" si="484"/>
        <v>-25.257141232717398</v>
      </c>
      <c r="L2093">
        <f t="shared" si="485"/>
        <v>3.9769296294121147E-5</v>
      </c>
      <c r="M2093">
        <f>J2093/SQRT('Exhaust Gas Math'!$E$14*$B$21*$B$23)</f>
        <v>3.7185783647936046E-4</v>
      </c>
      <c r="N2093">
        <f t="shared" si="486"/>
        <v>3.1616553880419229E-2</v>
      </c>
      <c r="O2093">
        <f t="shared" si="487"/>
        <v>0</v>
      </c>
      <c r="P2093">
        <f t="shared" si="488"/>
        <v>0</v>
      </c>
      <c r="Q2093">
        <f>($B$16/2)*(COS((ACOS((2*'Intake Valve Fxn Scratch'!$B$1)/$B$16-1)/($B$17/2))*(I2093-($B$17/2)))+1)*P2093</f>
        <v>0</v>
      </c>
      <c r="R2093">
        <f t="shared" si="489"/>
        <v>0</v>
      </c>
      <c r="S2093">
        <f t="shared" si="490"/>
        <v>0</v>
      </c>
      <c r="T2093">
        <f>S2093*'Exhaust Gas Math'!$C$14</f>
        <v>0</v>
      </c>
      <c r="U2093">
        <f>(T2093/'Exhaust Gas Math'!$B$14)+('Exhaust Gas Math'!$D$10)</f>
        <v>4.4059320573952224E-4</v>
      </c>
      <c r="V2093">
        <f>('Exhaust Gas Math'!$E$10*(2.53982214E-12*V2092^4 - 0.0000000071629564556*V2092^3 + 7.56281407226508E-06*V2092^2 - 0.00322508455050905*V2092 + 1.62997098133725)*$B$24+T2093*'Exhaust Gas Math'!$D$14*$B$23)/('Exhaust Gas Math'!$E$10*(2.53982214E-12*V2092^4 - 0.0000000071629564556*V2092^3 + 7.56281407226508E-06*V2092^2 - 0.00322508455050905*V2092 + 1.62997098133725)+T2093*'Exhaust Gas Math'!$D$14)</f>
        <v>1100</v>
      </c>
      <c r="W2093">
        <f>(353.3116967483*V2093^-1.0020802909)*('Exhaust Gas Math'!$E$10/(T2093+'Exhaust Gas Math'!$E$10))+(357.4500179626*V2093^-1.0038444015 )*(T2093/(T2093+'Exhaust Gas Math'!$E$10))</f>
        <v>0.31654710700089367</v>
      </c>
      <c r="X2093">
        <f t="shared" si="491"/>
        <v>0</v>
      </c>
      <c r="Y2093">
        <f t="shared" si="492"/>
        <v>101325</v>
      </c>
      <c r="Z2093">
        <f t="shared" si="493"/>
        <v>101325</v>
      </c>
    </row>
    <row r="2094" spans="5:26" x14ac:dyDescent="0.2">
      <c r="E2094">
        <f t="shared" si="495"/>
        <v>0.26112499999998512</v>
      </c>
      <c r="F2094">
        <f t="shared" si="496"/>
        <v>101325</v>
      </c>
      <c r="H2094">
        <f t="shared" si="494"/>
        <v>0.26112499999998512</v>
      </c>
      <c r="I2094">
        <f t="shared" si="482"/>
        <v>293.99999999928514</v>
      </c>
      <c r="J2094">
        <f t="shared" si="483"/>
        <v>1.880644841485787E-2</v>
      </c>
      <c r="K2094">
        <f t="shared" si="484"/>
        <v>-24.260962677701261</v>
      </c>
      <c r="L2094">
        <f t="shared" si="485"/>
        <v>3.9769296294121147E-5</v>
      </c>
      <c r="M2094">
        <f>J2094/SQRT('Exhaust Gas Math'!$E$14*$B$21*$B$23)</f>
        <v>3.1926925347347562E-4</v>
      </c>
      <c r="N2094">
        <f t="shared" si="486"/>
        <v>2.6918663563152437E-2</v>
      </c>
      <c r="O2094">
        <f t="shared" si="487"/>
        <v>0</v>
      </c>
      <c r="P2094">
        <f t="shared" si="488"/>
        <v>0</v>
      </c>
      <c r="Q2094">
        <f>($B$16/2)*(COS((ACOS((2*'Intake Valve Fxn Scratch'!$B$1)/$B$16-1)/($B$17/2))*(I2094-($B$17/2)))+1)*P2094</f>
        <v>0</v>
      </c>
      <c r="R2094">
        <f t="shared" si="489"/>
        <v>0</v>
      </c>
      <c r="S2094">
        <f t="shared" si="490"/>
        <v>0</v>
      </c>
      <c r="T2094">
        <f>S2094*'Exhaust Gas Math'!$C$14</f>
        <v>0</v>
      </c>
      <c r="U2094">
        <f>(T2094/'Exhaust Gas Math'!$B$14)+('Exhaust Gas Math'!$D$10)</f>
        <v>4.4059320573952224E-4</v>
      </c>
      <c r="V2094">
        <f>('Exhaust Gas Math'!$E$10*(2.53982214E-12*V2093^4 - 0.0000000071629564556*V2093^3 + 7.56281407226508E-06*V2093^2 - 0.00322508455050905*V2093 + 1.62997098133725)*$B$24+T2094*'Exhaust Gas Math'!$D$14*$B$23)/('Exhaust Gas Math'!$E$10*(2.53982214E-12*V2093^4 - 0.0000000071629564556*V2093^3 + 7.56281407226508E-06*V2093^2 - 0.00322508455050905*V2093 + 1.62997098133725)+T2094*'Exhaust Gas Math'!$D$14)</f>
        <v>1100</v>
      </c>
      <c r="W2094">
        <f>(353.3116967483*V2094^-1.0020802909)*('Exhaust Gas Math'!$E$10/(T2094+'Exhaust Gas Math'!$E$10))+(357.4500179626*V2094^-1.0038444015 )*(T2094/(T2094+'Exhaust Gas Math'!$E$10))</f>
        <v>0.31654710700089367</v>
      </c>
      <c r="X2094">
        <f t="shared" si="491"/>
        <v>0</v>
      </c>
      <c r="Y2094">
        <f t="shared" si="492"/>
        <v>101325</v>
      </c>
      <c r="Z2094">
        <f t="shared" si="493"/>
        <v>101325</v>
      </c>
    </row>
    <row r="2095" spans="5:26" x14ac:dyDescent="0.2">
      <c r="E2095">
        <f t="shared" si="495"/>
        <v>0.26124999999998511</v>
      </c>
      <c r="F2095">
        <f t="shared" si="496"/>
        <v>101325</v>
      </c>
      <c r="H2095">
        <f t="shared" si="494"/>
        <v>0.26124999999998511</v>
      </c>
      <c r="I2095">
        <f t="shared" si="482"/>
        <v>299.99999999928514</v>
      </c>
      <c r="J2095">
        <f t="shared" si="483"/>
        <v>1.5850000000342347E-2</v>
      </c>
      <c r="K2095">
        <f t="shared" si="484"/>
        <v>-22.99897593865547</v>
      </c>
      <c r="L2095">
        <f t="shared" si="485"/>
        <v>3.9769296294121147E-5</v>
      </c>
      <c r="M2095">
        <f>J2095/SQRT('Exhaust Gas Math'!$E$14*$B$21*$B$23)</f>
        <v>2.6907885827426889E-4</v>
      </c>
      <c r="N2095">
        <f t="shared" si="486"/>
        <v>2.2387269430081503E-2</v>
      </c>
      <c r="O2095">
        <f t="shared" si="487"/>
        <v>0</v>
      </c>
      <c r="P2095">
        <f t="shared" si="488"/>
        <v>0</v>
      </c>
      <c r="Q2095">
        <f>($B$16/2)*(COS((ACOS((2*'Intake Valve Fxn Scratch'!$B$1)/$B$16-1)/($B$17/2))*(I2095-($B$17/2)))+1)*P2095</f>
        <v>0</v>
      </c>
      <c r="R2095">
        <f t="shared" si="489"/>
        <v>0</v>
      </c>
      <c r="S2095">
        <f t="shared" si="490"/>
        <v>0</v>
      </c>
      <c r="T2095">
        <f>S2095*'Exhaust Gas Math'!$C$14</f>
        <v>0</v>
      </c>
      <c r="U2095">
        <f>(T2095/'Exhaust Gas Math'!$B$14)+('Exhaust Gas Math'!$D$10)</f>
        <v>4.4059320573952224E-4</v>
      </c>
      <c r="V2095">
        <f>('Exhaust Gas Math'!$E$10*(2.53982214E-12*V2094^4 - 0.0000000071629564556*V2094^3 + 7.56281407226508E-06*V2094^2 - 0.00322508455050905*V2094 + 1.62997098133725)*$B$24+T2095*'Exhaust Gas Math'!$D$14*$B$23)/('Exhaust Gas Math'!$E$10*(2.53982214E-12*V2094^4 - 0.0000000071629564556*V2094^3 + 7.56281407226508E-06*V2094^2 - 0.00322508455050905*V2094 + 1.62997098133725)+T2095*'Exhaust Gas Math'!$D$14)</f>
        <v>1100</v>
      </c>
      <c r="W2095">
        <f>(353.3116967483*V2095^-1.0020802909)*('Exhaust Gas Math'!$E$10/(T2095+'Exhaust Gas Math'!$E$10))+(357.4500179626*V2095^-1.0038444015 )*(T2095/(T2095+'Exhaust Gas Math'!$E$10))</f>
        <v>0.31654710700089367</v>
      </c>
      <c r="X2095">
        <f t="shared" si="491"/>
        <v>0</v>
      </c>
      <c r="Y2095">
        <f t="shared" si="492"/>
        <v>101325</v>
      </c>
      <c r="Z2095">
        <f t="shared" si="493"/>
        <v>101325</v>
      </c>
    </row>
    <row r="2096" spans="5:26" x14ac:dyDescent="0.2">
      <c r="E2096">
        <f t="shared" si="495"/>
        <v>0.26137499999998509</v>
      </c>
      <c r="F2096">
        <f t="shared" si="496"/>
        <v>101325</v>
      </c>
      <c r="H2096">
        <f t="shared" si="494"/>
        <v>0.26137499999998509</v>
      </c>
      <c r="I2096">
        <f t="shared" si="482"/>
        <v>305.99999999928514</v>
      </c>
      <c r="J2096">
        <f t="shared" si="483"/>
        <v>1.306720750264876E-2</v>
      </c>
      <c r="K2096">
        <f t="shared" si="484"/>
        <v>-21.485007606380702</v>
      </c>
      <c r="L2096">
        <f t="shared" si="485"/>
        <v>3.9769296294121147E-5</v>
      </c>
      <c r="M2096">
        <f>J2096/SQRT('Exhaust Gas Math'!$E$14*$B$21*$B$23)</f>
        <v>2.2183654735455794E-4</v>
      </c>
      <c r="N2096">
        <f t="shared" si="486"/>
        <v>1.8126827986713022E-2</v>
      </c>
      <c r="O2096">
        <f t="shared" si="487"/>
        <v>0</v>
      </c>
      <c r="P2096">
        <f t="shared" si="488"/>
        <v>0</v>
      </c>
      <c r="Q2096">
        <f>($B$16/2)*(COS((ACOS((2*'Intake Valve Fxn Scratch'!$B$1)/$B$16-1)/($B$17/2))*(I2096-($B$17/2)))+1)*P2096</f>
        <v>0</v>
      </c>
      <c r="R2096">
        <f t="shared" si="489"/>
        <v>0</v>
      </c>
      <c r="S2096">
        <f t="shared" si="490"/>
        <v>0</v>
      </c>
      <c r="T2096">
        <f>S2096*'Exhaust Gas Math'!$C$14</f>
        <v>0</v>
      </c>
      <c r="U2096">
        <f>(T2096/'Exhaust Gas Math'!$B$14)+('Exhaust Gas Math'!$D$10)</f>
        <v>4.4059320573952224E-4</v>
      </c>
      <c r="V2096">
        <f>('Exhaust Gas Math'!$E$10*(2.53982214E-12*V2095^4 - 0.0000000071629564556*V2095^3 + 7.56281407226508E-06*V2095^2 - 0.00322508455050905*V2095 + 1.62997098133725)*$B$24+T2096*'Exhaust Gas Math'!$D$14*$B$23)/('Exhaust Gas Math'!$E$10*(2.53982214E-12*V2095^4 - 0.0000000071629564556*V2095^3 + 7.56281407226508E-06*V2095^2 - 0.00322508455050905*V2095 + 1.62997098133725)+T2096*'Exhaust Gas Math'!$D$14)</f>
        <v>1100</v>
      </c>
      <c r="W2096">
        <f>(353.3116967483*V2096^-1.0020802909)*('Exhaust Gas Math'!$E$10/(T2096+'Exhaust Gas Math'!$E$10))+(357.4500179626*V2096^-1.0038444015 )*(T2096/(T2096+'Exhaust Gas Math'!$E$10))</f>
        <v>0.31654710700089367</v>
      </c>
      <c r="X2096">
        <f t="shared" si="491"/>
        <v>0</v>
      </c>
      <c r="Y2096">
        <f t="shared" si="492"/>
        <v>101325</v>
      </c>
      <c r="Z2096">
        <f t="shared" si="493"/>
        <v>101325</v>
      </c>
    </row>
    <row r="2097" spans="5:26" x14ac:dyDescent="0.2">
      <c r="E2097">
        <f t="shared" si="495"/>
        <v>0.26149999999998508</v>
      </c>
      <c r="F2097">
        <f t="shared" si="496"/>
        <v>101325</v>
      </c>
      <c r="H2097">
        <f t="shared" si="494"/>
        <v>0.26149999999998508</v>
      </c>
      <c r="I2097">
        <f t="shared" si="482"/>
        <v>311.99999999928332</v>
      </c>
      <c r="J2097">
        <f t="shared" si="483"/>
        <v>1.0488559778718605E-2</v>
      </c>
      <c r="K2097">
        <f t="shared" si="484"/>
        <v>-19.735645034743602</v>
      </c>
      <c r="L2097">
        <f t="shared" si="485"/>
        <v>3.9769296294121147E-5</v>
      </c>
      <c r="M2097">
        <f>J2097/SQRT('Exhaust Gas Math'!$E$14*$B$21*$B$23)</f>
        <v>1.7805991735886826E-4</v>
      </c>
      <c r="N2097">
        <f t="shared" si="486"/>
        <v>1.4225230309267322E-2</v>
      </c>
      <c r="O2097">
        <f t="shared" si="487"/>
        <v>0</v>
      </c>
      <c r="P2097">
        <f t="shared" si="488"/>
        <v>0</v>
      </c>
      <c r="Q2097">
        <f>($B$16/2)*(COS((ACOS((2*'Intake Valve Fxn Scratch'!$B$1)/$B$16-1)/($B$17/2))*(I2097-($B$17/2)))+1)*P2097</f>
        <v>0</v>
      </c>
      <c r="R2097">
        <f t="shared" si="489"/>
        <v>0</v>
      </c>
      <c r="S2097">
        <f t="shared" si="490"/>
        <v>0</v>
      </c>
      <c r="T2097">
        <f>S2097*'Exhaust Gas Math'!$C$14</f>
        <v>0</v>
      </c>
      <c r="U2097">
        <f>(T2097/'Exhaust Gas Math'!$B$14)+('Exhaust Gas Math'!$D$10)</f>
        <v>4.4059320573952224E-4</v>
      </c>
      <c r="V2097">
        <f>('Exhaust Gas Math'!$E$10*(2.53982214E-12*V2096^4 - 0.0000000071629564556*V2096^3 + 7.56281407226508E-06*V2096^2 - 0.00322508455050905*V2096 + 1.62997098133725)*$B$24+T2097*'Exhaust Gas Math'!$D$14*$B$23)/('Exhaust Gas Math'!$E$10*(2.53982214E-12*V2096^4 - 0.0000000071629564556*V2096^3 + 7.56281407226508E-06*V2096^2 - 0.00322508455050905*V2096 + 1.62997098133725)+T2097*'Exhaust Gas Math'!$D$14)</f>
        <v>1100</v>
      </c>
      <c r="W2097">
        <f>(353.3116967483*V2097^-1.0020802909)*('Exhaust Gas Math'!$E$10/(T2097+'Exhaust Gas Math'!$E$10))+(357.4500179626*V2097^-1.0038444015 )*(T2097/(T2097+'Exhaust Gas Math'!$E$10))</f>
        <v>0.31654710700089367</v>
      </c>
      <c r="X2097">
        <f t="shared" si="491"/>
        <v>0</v>
      </c>
      <c r="Y2097">
        <f t="shared" si="492"/>
        <v>101325</v>
      </c>
      <c r="Z2097">
        <f t="shared" si="493"/>
        <v>101325</v>
      </c>
    </row>
    <row r="2098" spans="5:26" x14ac:dyDescent="0.2">
      <c r="E2098">
        <f t="shared" si="495"/>
        <v>0.26162499999998506</v>
      </c>
      <c r="F2098">
        <f t="shared" si="496"/>
        <v>101325</v>
      </c>
      <c r="H2098">
        <f t="shared" si="494"/>
        <v>0.26162499999998506</v>
      </c>
      <c r="I2098">
        <f t="shared" si="482"/>
        <v>317.99999999928332</v>
      </c>
      <c r="J2098">
        <f t="shared" si="483"/>
        <v>8.1423090326319843E-3</v>
      </c>
      <c r="K2098">
        <f t="shared" si="484"/>
        <v>-17.770054606156677</v>
      </c>
      <c r="L2098">
        <f t="shared" si="485"/>
        <v>3.9769296294121147E-5</v>
      </c>
      <c r="M2098">
        <f>J2098/SQRT('Exhaust Gas Math'!$E$14*$B$21*$B$23)</f>
        <v>1.382285942062813E-4</v>
      </c>
      <c r="N2098">
        <f t="shared" si="486"/>
        <v>1.0750931841901283E-2</v>
      </c>
      <c r="O2098">
        <f t="shared" si="487"/>
        <v>0</v>
      </c>
      <c r="P2098">
        <f t="shared" si="488"/>
        <v>0</v>
      </c>
      <c r="Q2098">
        <f>($B$16/2)*(COS((ACOS((2*'Intake Valve Fxn Scratch'!$B$1)/$B$16-1)/($B$17/2))*(I2098-($B$17/2)))+1)*P2098</f>
        <v>0</v>
      </c>
      <c r="R2098">
        <f t="shared" si="489"/>
        <v>0</v>
      </c>
      <c r="S2098">
        <f t="shared" si="490"/>
        <v>0</v>
      </c>
      <c r="T2098">
        <f>S2098*'Exhaust Gas Math'!$C$14</f>
        <v>0</v>
      </c>
      <c r="U2098">
        <f>(T2098/'Exhaust Gas Math'!$B$14)+('Exhaust Gas Math'!$D$10)</f>
        <v>4.4059320573952224E-4</v>
      </c>
      <c r="V2098">
        <f>('Exhaust Gas Math'!$E$10*(2.53982214E-12*V2097^4 - 0.0000000071629564556*V2097^3 + 7.56281407226508E-06*V2097^2 - 0.00322508455050905*V2097 + 1.62997098133725)*$B$24+T2098*'Exhaust Gas Math'!$D$14*$B$23)/('Exhaust Gas Math'!$E$10*(2.53982214E-12*V2097^4 - 0.0000000071629564556*V2097^3 + 7.56281407226508E-06*V2097^2 - 0.00322508455050905*V2097 + 1.62997098133725)+T2098*'Exhaust Gas Math'!$D$14)</f>
        <v>1100</v>
      </c>
      <c r="W2098">
        <f>(353.3116967483*V2098^-1.0020802909)*('Exhaust Gas Math'!$E$10/(T2098+'Exhaust Gas Math'!$E$10))+(357.4500179626*V2098^-1.0038444015 )*(T2098/(T2098+'Exhaust Gas Math'!$E$10))</f>
        <v>0.31654710700089367</v>
      </c>
      <c r="X2098">
        <f t="shared" si="491"/>
        <v>0</v>
      </c>
      <c r="Y2098">
        <f t="shared" si="492"/>
        <v>101325</v>
      </c>
      <c r="Z2098">
        <f t="shared" si="493"/>
        <v>101325</v>
      </c>
    </row>
    <row r="2099" spans="5:26" x14ac:dyDescent="0.2">
      <c r="E2099">
        <f t="shared" si="495"/>
        <v>0.26174999999998505</v>
      </c>
      <c r="F2099">
        <f t="shared" si="496"/>
        <v>101325</v>
      </c>
      <c r="H2099">
        <f t="shared" si="494"/>
        <v>0.26174999999998505</v>
      </c>
      <c r="I2099">
        <f t="shared" si="482"/>
        <v>323.99999999928332</v>
      </c>
      <c r="J2099">
        <f t="shared" si="483"/>
        <v>6.0541612785475381E-3</v>
      </c>
      <c r="K2099">
        <f t="shared" si="484"/>
        <v>-15.609771740681756</v>
      </c>
      <c r="L2099">
        <f t="shared" si="485"/>
        <v>3.9769296294121147E-5</v>
      </c>
      <c r="M2099">
        <f>J2099/SQRT('Exhaust Gas Math'!$E$14*$B$21*$B$23)</f>
        <v>1.0277897820849673E-4</v>
      </c>
      <c r="N2099">
        <f t="shared" si="486"/>
        <v>7.7515449035052281E-3</v>
      </c>
      <c r="O2099">
        <f t="shared" si="487"/>
        <v>0</v>
      </c>
      <c r="P2099">
        <f t="shared" si="488"/>
        <v>0</v>
      </c>
      <c r="Q2099">
        <f>($B$16/2)*(COS((ACOS((2*'Intake Valve Fxn Scratch'!$B$1)/$B$16-1)/($B$17/2))*(I2099-($B$17/2)))+1)*P2099</f>
        <v>0</v>
      </c>
      <c r="R2099">
        <f t="shared" si="489"/>
        <v>0</v>
      </c>
      <c r="S2099">
        <f t="shared" si="490"/>
        <v>0</v>
      </c>
      <c r="T2099">
        <f>S2099*'Exhaust Gas Math'!$C$14</f>
        <v>0</v>
      </c>
      <c r="U2099">
        <f>(T2099/'Exhaust Gas Math'!$B$14)+('Exhaust Gas Math'!$D$10)</f>
        <v>4.4059320573952224E-4</v>
      </c>
      <c r="V2099">
        <f>('Exhaust Gas Math'!$E$10*(2.53982214E-12*V2098^4 - 0.0000000071629564556*V2098^3 + 7.56281407226508E-06*V2098^2 - 0.00322508455050905*V2098 + 1.62997098133725)*$B$24+T2099*'Exhaust Gas Math'!$D$14*$B$23)/('Exhaust Gas Math'!$E$10*(2.53982214E-12*V2098^4 - 0.0000000071629564556*V2098^3 + 7.56281407226508E-06*V2098^2 - 0.00322508455050905*V2098 + 1.62997098133725)+T2099*'Exhaust Gas Math'!$D$14)</f>
        <v>1100</v>
      </c>
      <c r="W2099">
        <f>(353.3116967483*V2099^-1.0020802909)*('Exhaust Gas Math'!$E$10/(T2099+'Exhaust Gas Math'!$E$10))+(357.4500179626*V2099^-1.0038444015 )*(T2099/(T2099+'Exhaust Gas Math'!$E$10))</f>
        <v>0.31654710700089367</v>
      </c>
      <c r="X2099">
        <f t="shared" si="491"/>
        <v>0</v>
      </c>
      <c r="Y2099">
        <f t="shared" si="492"/>
        <v>101325</v>
      </c>
      <c r="Z2099">
        <f t="shared" si="493"/>
        <v>101325</v>
      </c>
    </row>
    <row r="2100" spans="5:26" x14ac:dyDescent="0.2">
      <c r="E2100">
        <f t="shared" si="495"/>
        <v>0.26187499999998504</v>
      </c>
      <c r="F2100">
        <f t="shared" si="496"/>
        <v>101325</v>
      </c>
      <c r="H2100">
        <f t="shared" si="494"/>
        <v>0.26187499999998504</v>
      </c>
      <c r="I2100">
        <f t="shared" si="482"/>
        <v>329.9999999992815</v>
      </c>
      <c r="J2100">
        <f t="shared" si="483"/>
        <v>4.2469947002320256E-3</v>
      </c>
      <c r="K2100">
        <f t="shared" si="484"/>
        <v>-13.278464949461229</v>
      </c>
      <c r="L2100">
        <f t="shared" si="485"/>
        <v>3.9769296294121147E-5</v>
      </c>
      <c r="M2100">
        <f>J2100/SQRT('Exhaust Gas Math'!$E$14*$B$21*$B$23)</f>
        <v>7.2099462776695344E-5</v>
      </c>
      <c r="N2100">
        <f t="shared" si="486"/>
        <v>5.2538472647080843E-3</v>
      </c>
      <c r="O2100">
        <f t="shared" si="487"/>
        <v>0</v>
      </c>
      <c r="P2100">
        <f t="shared" si="488"/>
        <v>0</v>
      </c>
      <c r="Q2100">
        <f>($B$16/2)*(COS((ACOS((2*'Intake Valve Fxn Scratch'!$B$1)/$B$16-1)/($B$17/2))*(I2100-($B$17/2)))+1)*P2100</f>
        <v>0</v>
      </c>
      <c r="R2100">
        <f t="shared" si="489"/>
        <v>0</v>
      </c>
      <c r="S2100">
        <f t="shared" si="490"/>
        <v>0</v>
      </c>
      <c r="T2100">
        <f>S2100*'Exhaust Gas Math'!$C$14</f>
        <v>0</v>
      </c>
      <c r="U2100">
        <f>(T2100/'Exhaust Gas Math'!$B$14)+('Exhaust Gas Math'!$D$10)</f>
        <v>4.4059320573952224E-4</v>
      </c>
      <c r="V2100">
        <f>('Exhaust Gas Math'!$E$10*(2.53982214E-12*V2099^4 - 0.0000000071629564556*V2099^3 + 7.56281407226508E-06*V2099^2 - 0.00322508455050905*V2099 + 1.62997098133725)*$B$24+T2100*'Exhaust Gas Math'!$D$14*$B$23)/('Exhaust Gas Math'!$E$10*(2.53982214E-12*V2099^4 - 0.0000000071629564556*V2099^3 + 7.56281407226508E-06*V2099^2 - 0.00322508455050905*V2099 + 1.62997098133725)+T2100*'Exhaust Gas Math'!$D$14)</f>
        <v>1100</v>
      </c>
      <c r="W2100">
        <f>(353.3116967483*V2100^-1.0020802909)*('Exhaust Gas Math'!$E$10/(T2100+'Exhaust Gas Math'!$E$10))+(357.4500179626*V2100^-1.0038444015 )*(T2100/(T2100+'Exhaust Gas Math'!$E$10))</f>
        <v>0.31654710700089367</v>
      </c>
      <c r="X2100">
        <f t="shared" si="491"/>
        <v>0</v>
      </c>
      <c r="Y2100">
        <f t="shared" si="492"/>
        <v>101325</v>
      </c>
      <c r="Z2100">
        <f t="shared" si="493"/>
        <v>101325</v>
      </c>
    </row>
    <row r="2101" spans="5:26" x14ac:dyDescent="0.2">
      <c r="E2101">
        <f t="shared" si="495"/>
        <v>0.26199999999998502</v>
      </c>
      <c r="F2101">
        <f t="shared" si="496"/>
        <v>101325</v>
      </c>
      <c r="H2101">
        <f t="shared" si="494"/>
        <v>0.26199999999998502</v>
      </c>
      <c r="I2101">
        <f t="shared" si="482"/>
        <v>335.9999999992815</v>
      </c>
      <c r="J2101">
        <f t="shared" si="483"/>
        <v>2.7406089928910249E-3</v>
      </c>
      <c r="K2101">
        <f t="shared" si="484"/>
        <v>-10.801676517556324</v>
      </c>
      <c r="L2101">
        <f t="shared" si="485"/>
        <v>3.9769296294121147E-5</v>
      </c>
      <c r="M2101">
        <f>J2101/SQRT('Exhaust Gas Math'!$E$14*$B$21*$B$23)</f>
        <v>4.6526179102043073E-5</v>
      </c>
      <c r="N2101">
        <f t="shared" si="486"/>
        <v>3.2650381167245966E-3</v>
      </c>
      <c r="O2101">
        <f t="shared" si="487"/>
        <v>0</v>
      </c>
      <c r="P2101">
        <f t="shared" si="488"/>
        <v>0</v>
      </c>
      <c r="Q2101">
        <f>($B$16/2)*(COS((ACOS((2*'Intake Valve Fxn Scratch'!$B$1)/$B$16-1)/($B$17/2))*(I2101-($B$17/2)))+1)*P2101</f>
        <v>0</v>
      </c>
      <c r="R2101">
        <f t="shared" si="489"/>
        <v>0</v>
      </c>
      <c r="S2101">
        <f t="shared" si="490"/>
        <v>0</v>
      </c>
      <c r="T2101">
        <f>S2101*'Exhaust Gas Math'!$C$14</f>
        <v>0</v>
      </c>
      <c r="U2101">
        <f>(T2101/'Exhaust Gas Math'!$B$14)+('Exhaust Gas Math'!$D$10)</f>
        <v>4.4059320573952224E-4</v>
      </c>
      <c r="V2101">
        <f>('Exhaust Gas Math'!$E$10*(2.53982214E-12*V2100^4 - 0.0000000071629564556*V2100^3 + 7.56281407226508E-06*V2100^2 - 0.00322508455050905*V2100 + 1.62997098133725)*$B$24+T2101*'Exhaust Gas Math'!$D$14*$B$23)/('Exhaust Gas Math'!$E$10*(2.53982214E-12*V2100^4 - 0.0000000071629564556*V2100^3 + 7.56281407226508E-06*V2100^2 - 0.00322508455050905*V2100 + 1.62997098133725)+T2101*'Exhaust Gas Math'!$D$14)</f>
        <v>1100</v>
      </c>
      <c r="W2101">
        <f>(353.3116967483*V2101^-1.0020802909)*('Exhaust Gas Math'!$E$10/(T2101+'Exhaust Gas Math'!$E$10))+(357.4500179626*V2101^-1.0038444015 )*(T2101/(T2101+'Exhaust Gas Math'!$E$10))</f>
        <v>0.31654710700089367</v>
      </c>
      <c r="X2101">
        <f t="shared" si="491"/>
        <v>0</v>
      </c>
      <c r="Y2101">
        <f t="shared" si="492"/>
        <v>101325</v>
      </c>
      <c r="Z2101">
        <f t="shared" si="493"/>
        <v>101325</v>
      </c>
    </row>
    <row r="2102" spans="5:26" x14ac:dyDescent="0.2">
      <c r="E2102">
        <f t="shared" si="495"/>
        <v>0.26212499999998501</v>
      </c>
      <c r="F2102">
        <f t="shared" si="496"/>
        <v>101325</v>
      </c>
      <c r="H2102">
        <f t="shared" si="494"/>
        <v>0.26212499999998501</v>
      </c>
      <c r="I2102">
        <f t="shared" si="482"/>
        <v>341.99999999927968</v>
      </c>
      <c r="J2102">
        <f t="shared" si="483"/>
        <v>1.5515084335664432E-3</v>
      </c>
      <c r="K2102">
        <f t="shared" si="484"/>
        <v>-8.2065426573296261</v>
      </c>
      <c r="L2102">
        <f t="shared" si="485"/>
        <v>3.9769296294121147E-5</v>
      </c>
      <c r="M2102">
        <f>J2102/SQRT('Exhaust Gas Math'!$E$14*$B$21*$B$23)</f>
        <v>2.6339313432046732E-5</v>
      </c>
      <c r="N2102">
        <f t="shared" si="486"/>
        <v>1.7749850515714968E-3</v>
      </c>
      <c r="O2102">
        <f t="shared" si="487"/>
        <v>0</v>
      </c>
      <c r="P2102">
        <f t="shared" si="488"/>
        <v>0</v>
      </c>
      <c r="Q2102">
        <f>($B$16/2)*(COS((ACOS((2*'Intake Valve Fxn Scratch'!$B$1)/$B$16-1)/($B$17/2))*(I2102-($B$17/2)))+1)*P2102</f>
        <v>0</v>
      </c>
      <c r="R2102">
        <f t="shared" si="489"/>
        <v>0</v>
      </c>
      <c r="S2102">
        <f t="shared" si="490"/>
        <v>0</v>
      </c>
      <c r="T2102">
        <f>S2102*'Exhaust Gas Math'!$C$14</f>
        <v>0</v>
      </c>
      <c r="U2102">
        <f>(T2102/'Exhaust Gas Math'!$B$14)+('Exhaust Gas Math'!$D$10)</f>
        <v>4.4059320573952224E-4</v>
      </c>
      <c r="V2102">
        <f>('Exhaust Gas Math'!$E$10*(2.53982214E-12*V2101^4 - 0.0000000071629564556*V2101^3 + 7.56281407226508E-06*V2101^2 - 0.00322508455050905*V2101 + 1.62997098133725)*$B$24+T2102*'Exhaust Gas Math'!$D$14*$B$23)/('Exhaust Gas Math'!$E$10*(2.53982214E-12*V2101^4 - 0.0000000071629564556*V2101^3 + 7.56281407226508E-06*V2101^2 - 0.00322508455050905*V2101 + 1.62997098133725)+T2102*'Exhaust Gas Math'!$D$14)</f>
        <v>1100</v>
      </c>
      <c r="W2102">
        <f>(353.3116967483*V2102^-1.0020802909)*('Exhaust Gas Math'!$E$10/(T2102+'Exhaust Gas Math'!$E$10))+(357.4500179626*V2102^-1.0038444015 )*(T2102/(T2102+'Exhaust Gas Math'!$E$10))</f>
        <v>0.31654710700089367</v>
      </c>
      <c r="X2102">
        <f t="shared" si="491"/>
        <v>0</v>
      </c>
      <c r="Y2102">
        <f t="shared" si="492"/>
        <v>101325</v>
      </c>
      <c r="Z2102">
        <f t="shared" si="493"/>
        <v>101325</v>
      </c>
    </row>
    <row r="2103" spans="5:26" x14ac:dyDescent="0.2">
      <c r="E2103">
        <f t="shared" si="495"/>
        <v>0.262249999999985</v>
      </c>
      <c r="F2103">
        <f t="shared" si="496"/>
        <v>101325</v>
      </c>
      <c r="H2103">
        <f t="shared" si="494"/>
        <v>0.262249999999985</v>
      </c>
      <c r="I2103">
        <f t="shared" si="482"/>
        <v>347.99999999927968</v>
      </c>
      <c r="J2103">
        <f t="shared" si="483"/>
        <v>6.927210568210794E-4</v>
      </c>
      <c r="K2103">
        <f t="shared" si="484"/>
        <v>-5.5214961984197917</v>
      </c>
      <c r="L2103">
        <f t="shared" si="485"/>
        <v>3.9769296294121147E-5</v>
      </c>
      <c r="M2103">
        <f>J2103/SQRT('Exhaust Gas Math'!$E$14*$B$21*$B$23)</f>
        <v>1.1760037291352363E-5</v>
      </c>
      <c r="N2103">
        <f t="shared" si="486"/>
        <v>7.5915782828554768E-4</v>
      </c>
      <c r="O2103">
        <f t="shared" si="487"/>
        <v>0</v>
      </c>
      <c r="P2103">
        <f t="shared" si="488"/>
        <v>0</v>
      </c>
      <c r="Q2103">
        <f>($B$16/2)*(COS((ACOS((2*'Intake Valve Fxn Scratch'!$B$1)/$B$16-1)/($B$17/2))*(I2103-($B$17/2)))+1)*P2103</f>
        <v>0</v>
      </c>
      <c r="R2103">
        <f t="shared" si="489"/>
        <v>0</v>
      </c>
      <c r="S2103">
        <f t="shared" si="490"/>
        <v>0</v>
      </c>
      <c r="T2103">
        <f>S2103*'Exhaust Gas Math'!$C$14</f>
        <v>0</v>
      </c>
      <c r="U2103">
        <f>(T2103/'Exhaust Gas Math'!$B$14)+('Exhaust Gas Math'!$D$10)</f>
        <v>4.4059320573952224E-4</v>
      </c>
      <c r="V2103">
        <f>('Exhaust Gas Math'!$E$10*(2.53982214E-12*V2102^4 - 0.0000000071629564556*V2102^3 + 7.56281407226508E-06*V2102^2 - 0.00322508455050905*V2102 + 1.62997098133725)*$B$24+T2103*'Exhaust Gas Math'!$D$14*$B$23)/('Exhaust Gas Math'!$E$10*(2.53982214E-12*V2102^4 - 0.0000000071629564556*V2102^3 + 7.56281407226508E-06*V2102^2 - 0.00322508455050905*V2102 + 1.62997098133725)+T2103*'Exhaust Gas Math'!$D$14)</f>
        <v>1100</v>
      </c>
      <c r="W2103">
        <f>(353.3116967483*V2103^-1.0020802909)*('Exhaust Gas Math'!$E$10/(T2103+'Exhaust Gas Math'!$E$10))+(357.4500179626*V2103^-1.0038444015 )*(T2103/(T2103+'Exhaust Gas Math'!$E$10))</f>
        <v>0.31654710700089367</v>
      </c>
      <c r="X2103">
        <f t="shared" si="491"/>
        <v>0</v>
      </c>
      <c r="Y2103">
        <f t="shared" si="492"/>
        <v>101325</v>
      </c>
      <c r="Z2103">
        <f t="shared" si="493"/>
        <v>101325</v>
      </c>
    </row>
    <row r="2104" spans="5:26" x14ac:dyDescent="0.2">
      <c r="E2104">
        <f t="shared" si="495"/>
        <v>0.26237499999998498</v>
      </c>
      <c r="F2104">
        <f t="shared" si="496"/>
        <v>101325</v>
      </c>
      <c r="H2104">
        <f t="shared" si="494"/>
        <v>0.26237499999998498</v>
      </c>
      <c r="I2104">
        <f t="shared" si="482"/>
        <v>353.99999999927968</v>
      </c>
      <c r="J2104">
        <f t="shared" si="483"/>
        <v>1.7365591686736848E-4</v>
      </c>
      <c r="K2104">
        <f t="shared" si="484"/>
        <v>-2.7759550717127244</v>
      </c>
      <c r="L2104">
        <f t="shared" si="485"/>
        <v>3.9769296294121147E-5</v>
      </c>
      <c r="M2104">
        <f>J2104/SQRT('Exhaust Gas Math'!$E$14*$B$21*$B$23)</f>
        <v>2.9480842802671033E-6</v>
      </c>
      <c r="N2104">
        <f t="shared" si="486"/>
        <v>1.819358105160096E-4</v>
      </c>
      <c r="O2104">
        <f t="shared" si="487"/>
        <v>0</v>
      </c>
      <c r="P2104">
        <f t="shared" si="488"/>
        <v>0</v>
      </c>
      <c r="Q2104">
        <f>($B$16/2)*(COS((ACOS((2*'Intake Valve Fxn Scratch'!$B$1)/$B$16-1)/($B$17/2))*(I2104-($B$17/2)))+1)*P2104</f>
        <v>0</v>
      </c>
      <c r="R2104">
        <f t="shared" si="489"/>
        <v>0</v>
      </c>
      <c r="S2104">
        <f t="shared" si="490"/>
        <v>0</v>
      </c>
      <c r="T2104">
        <f>S2104*'Exhaust Gas Math'!$C$14</f>
        <v>0</v>
      </c>
      <c r="U2104">
        <f>(T2104/'Exhaust Gas Math'!$B$14)+('Exhaust Gas Math'!$D$10)</f>
        <v>4.4059320573952224E-4</v>
      </c>
      <c r="V2104">
        <f>('Exhaust Gas Math'!$E$10*(2.53982214E-12*V2103^4 - 0.0000000071629564556*V2103^3 + 7.56281407226508E-06*V2103^2 - 0.00322508455050905*V2103 + 1.62997098133725)*$B$24+T2104*'Exhaust Gas Math'!$D$14*$B$23)/('Exhaust Gas Math'!$E$10*(2.53982214E-12*V2103^4 - 0.0000000071629564556*V2103^3 + 7.56281407226508E-06*V2103^2 - 0.00322508455050905*V2103 + 1.62997098133725)+T2104*'Exhaust Gas Math'!$D$14)</f>
        <v>1100</v>
      </c>
      <c r="W2104">
        <f>(353.3116967483*V2104^-1.0020802909)*('Exhaust Gas Math'!$E$10/(T2104+'Exhaust Gas Math'!$E$10))+(357.4500179626*V2104^-1.0038444015 )*(T2104/(T2104+'Exhaust Gas Math'!$E$10))</f>
        <v>0.31654710700089367</v>
      </c>
      <c r="X2104">
        <f t="shared" si="491"/>
        <v>0</v>
      </c>
      <c r="Y2104">
        <f t="shared" si="492"/>
        <v>101325</v>
      </c>
      <c r="Z2104">
        <f t="shared" si="493"/>
        <v>101325</v>
      </c>
    </row>
    <row r="2105" spans="5:26" x14ac:dyDescent="0.2">
      <c r="E2105">
        <f t="shared" si="495"/>
        <v>0.26249999999998497</v>
      </c>
      <c r="F2105">
        <f t="shared" si="496"/>
        <v>101325</v>
      </c>
      <c r="H2105">
        <f t="shared" si="494"/>
        <v>0.26249999999998497</v>
      </c>
      <c r="I2105">
        <f t="shared" si="482"/>
        <v>359.99999999927786</v>
      </c>
      <c r="J2105">
        <f t="shared" si="483"/>
        <v>0</v>
      </c>
      <c r="K2105">
        <f t="shared" si="484"/>
        <v>-3.3403511006865878E-10</v>
      </c>
      <c r="L2105">
        <f t="shared" si="485"/>
        <v>3.9769296294121147E-5</v>
      </c>
      <c r="M2105">
        <f>J2105/SQRT('Exhaust Gas Math'!$E$14*$B$21*$B$23)</f>
        <v>0</v>
      </c>
      <c r="N2105">
        <f t="shared" si="486"/>
        <v>0</v>
      </c>
      <c r="O2105">
        <f t="shared" si="487"/>
        <v>0</v>
      </c>
      <c r="P2105">
        <f t="shared" si="488"/>
        <v>0</v>
      </c>
      <c r="Q2105">
        <f>($B$16/2)*(COS((ACOS((2*'Intake Valve Fxn Scratch'!$B$1)/$B$16-1)/($B$17/2))*(I2105-($B$17/2)))+1)*P2105</f>
        <v>0</v>
      </c>
      <c r="R2105">
        <f t="shared" si="489"/>
        <v>0</v>
      </c>
      <c r="S2105">
        <f t="shared" si="490"/>
        <v>0</v>
      </c>
      <c r="T2105">
        <f>S2105*'Exhaust Gas Math'!$C$14</f>
        <v>0</v>
      </c>
      <c r="U2105">
        <f>(T2105/'Exhaust Gas Math'!$B$14)+('Exhaust Gas Math'!$D$10)</f>
        <v>4.4059320573952224E-4</v>
      </c>
      <c r="V2105">
        <f>('Exhaust Gas Math'!$E$10*(2.53982214E-12*V2104^4 - 0.0000000071629564556*V2104^3 + 7.56281407226508E-06*V2104^2 - 0.00322508455050905*V2104 + 1.62997098133725)*$B$24+T2105*'Exhaust Gas Math'!$D$14*$B$23)/('Exhaust Gas Math'!$E$10*(2.53982214E-12*V2104^4 - 0.0000000071629564556*V2104^3 + 7.56281407226508E-06*V2104^2 - 0.00322508455050905*V2104 + 1.62997098133725)+T2105*'Exhaust Gas Math'!$D$14)</f>
        <v>1100</v>
      </c>
      <c r="W2105">
        <f>(353.3116967483*V2105^-1.0020802909)*('Exhaust Gas Math'!$E$10/(T2105+'Exhaust Gas Math'!$E$10))+(357.4500179626*V2105^-1.0038444015 )*(T2105/(T2105+'Exhaust Gas Math'!$E$10))</f>
        <v>0.31654710700089367</v>
      </c>
      <c r="X2105">
        <f t="shared" si="491"/>
        <v>0</v>
      </c>
      <c r="Y2105">
        <f t="shared" si="492"/>
        <v>101325</v>
      </c>
      <c r="Z2105">
        <f t="shared" si="493"/>
        <v>101325</v>
      </c>
    </row>
    <row r="2106" spans="5:26" x14ac:dyDescent="0.2">
      <c r="E2106">
        <f t="shared" si="495"/>
        <v>0.26262499999998495</v>
      </c>
      <c r="F2106">
        <f t="shared" si="496"/>
        <v>101325</v>
      </c>
      <c r="H2106">
        <f t="shared" si="494"/>
        <v>0.26262499999998495</v>
      </c>
      <c r="I2106">
        <f t="shared" si="482"/>
        <v>365.99999999927786</v>
      </c>
      <c r="J2106">
        <f t="shared" si="483"/>
        <v>1.7365591678401154E-4</v>
      </c>
      <c r="K2106">
        <f t="shared" si="484"/>
        <v>2.7759550710483136</v>
      </c>
      <c r="L2106">
        <f t="shared" si="485"/>
        <v>3.9769296294121147E-5</v>
      </c>
      <c r="M2106">
        <f>J2106/SQRT('Exhaust Gas Math'!$E$14*$B$21*$B$23)</f>
        <v>2.9480842788519874E-6</v>
      </c>
      <c r="N2106">
        <f t="shared" si="486"/>
        <v>1.655683280588488E-4</v>
      </c>
      <c r="O2106">
        <f t="shared" si="487"/>
        <v>0</v>
      </c>
      <c r="P2106">
        <f t="shared" si="488"/>
        <v>0</v>
      </c>
      <c r="Q2106">
        <f>($B$16/2)*(COS((ACOS((2*'Intake Valve Fxn Scratch'!$B$1)/$B$16-1)/($B$17/2))*(I2106-($B$17/2)))+1)*P2106</f>
        <v>0</v>
      </c>
      <c r="R2106">
        <f t="shared" si="489"/>
        <v>0</v>
      </c>
      <c r="S2106">
        <f t="shared" si="490"/>
        <v>0</v>
      </c>
      <c r="T2106">
        <f>S2106*'Exhaust Gas Math'!$C$14</f>
        <v>0</v>
      </c>
      <c r="U2106">
        <f>(T2106/'Exhaust Gas Math'!$B$14)+('Exhaust Gas Math'!$D$10)</f>
        <v>4.4059320573952224E-4</v>
      </c>
      <c r="V2106">
        <f>('Exhaust Gas Math'!$E$10*(2.53982214E-12*V2105^4 - 0.0000000071629564556*V2105^3 + 7.56281407226508E-06*V2105^2 - 0.00322508455050905*V2105 + 1.62997098133725)*$B$24+T2106*'Exhaust Gas Math'!$D$14*$B$23)/('Exhaust Gas Math'!$E$10*(2.53982214E-12*V2105^4 - 0.0000000071629564556*V2105^3 + 7.56281407226508E-06*V2105^2 - 0.00322508455050905*V2105 + 1.62997098133725)+T2106*'Exhaust Gas Math'!$D$14)</f>
        <v>1100</v>
      </c>
      <c r="W2106">
        <f>(353.3116967483*V2106^-1.0020802909)*('Exhaust Gas Math'!$E$10/(T2106+'Exhaust Gas Math'!$E$10))+(357.4500179626*V2106^-1.0038444015 )*(T2106/(T2106+'Exhaust Gas Math'!$E$10))</f>
        <v>0.31654710700089367</v>
      </c>
      <c r="X2106">
        <f t="shared" si="491"/>
        <v>0</v>
      </c>
      <c r="Y2106">
        <f t="shared" si="492"/>
        <v>101325</v>
      </c>
      <c r="Z2106">
        <f t="shared" si="493"/>
        <v>101325</v>
      </c>
    </row>
    <row r="2107" spans="5:26" x14ac:dyDescent="0.2">
      <c r="E2107">
        <f t="shared" si="495"/>
        <v>0.26274999999998494</v>
      </c>
      <c r="F2107">
        <f t="shared" si="496"/>
        <v>101325</v>
      </c>
      <c r="H2107">
        <f t="shared" si="494"/>
        <v>0.26274999999998494</v>
      </c>
      <c r="I2107">
        <f t="shared" si="482"/>
        <v>371.99999999927786</v>
      </c>
      <c r="J2107">
        <f t="shared" si="483"/>
        <v>6.9272105665528147E-4</v>
      </c>
      <c r="K2107">
        <f t="shared" si="484"/>
        <v>5.5214961977663206</v>
      </c>
      <c r="L2107">
        <f t="shared" si="485"/>
        <v>3.9769296294121147E-5</v>
      </c>
      <c r="M2107">
        <f>J2107/SQRT('Exhaust Gas Math'!$E$14*$B$21*$B$23)</f>
        <v>1.1760037288537681E-5</v>
      </c>
      <c r="N2107">
        <f t="shared" si="486"/>
        <v>6.2929392660520875E-4</v>
      </c>
      <c r="O2107">
        <f t="shared" si="487"/>
        <v>0</v>
      </c>
      <c r="P2107">
        <f t="shared" si="488"/>
        <v>0</v>
      </c>
      <c r="Q2107">
        <f>($B$16/2)*(COS((ACOS((2*'Intake Valve Fxn Scratch'!$B$1)/$B$16-1)/($B$17/2))*(I2107-($B$17/2)))+1)*P2107</f>
        <v>0</v>
      </c>
      <c r="R2107">
        <f t="shared" si="489"/>
        <v>0</v>
      </c>
      <c r="S2107">
        <f t="shared" si="490"/>
        <v>0</v>
      </c>
      <c r="T2107">
        <f>S2107*'Exhaust Gas Math'!$C$14</f>
        <v>0</v>
      </c>
      <c r="U2107">
        <f>(T2107/'Exhaust Gas Math'!$B$14)+('Exhaust Gas Math'!$D$10)</f>
        <v>4.4059320573952224E-4</v>
      </c>
      <c r="V2107">
        <f>('Exhaust Gas Math'!$E$10*(2.53982214E-12*V2106^4 - 0.0000000071629564556*V2106^3 + 7.56281407226508E-06*V2106^2 - 0.00322508455050905*V2106 + 1.62997098133725)*$B$24+T2107*'Exhaust Gas Math'!$D$14*$B$23)/('Exhaust Gas Math'!$E$10*(2.53982214E-12*V2106^4 - 0.0000000071629564556*V2106^3 + 7.56281407226508E-06*V2106^2 - 0.00322508455050905*V2106 + 1.62997098133725)+T2107*'Exhaust Gas Math'!$D$14)</f>
        <v>1100</v>
      </c>
      <c r="W2107">
        <f>(353.3116967483*V2107^-1.0020802909)*('Exhaust Gas Math'!$E$10/(T2107+'Exhaust Gas Math'!$E$10))+(357.4500179626*V2107^-1.0038444015 )*(T2107/(T2107+'Exhaust Gas Math'!$E$10))</f>
        <v>0.31654710700089367</v>
      </c>
      <c r="X2107">
        <f t="shared" si="491"/>
        <v>0</v>
      </c>
      <c r="Y2107">
        <f t="shared" si="492"/>
        <v>101325</v>
      </c>
      <c r="Z2107">
        <f t="shared" si="493"/>
        <v>101325</v>
      </c>
    </row>
    <row r="2108" spans="5:26" x14ac:dyDescent="0.2">
      <c r="E2108">
        <f t="shared" si="495"/>
        <v>0.26287499999998493</v>
      </c>
      <c r="F2108">
        <f t="shared" si="496"/>
        <v>101325</v>
      </c>
      <c r="H2108">
        <f t="shared" si="494"/>
        <v>0.26287499999998493</v>
      </c>
      <c r="I2108">
        <f t="shared" si="482"/>
        <v>377.99999999927604</v>
      </c>
      <c r="J2108">
        <f t="shared" si="483"/>
        <v>1.5515084333200188E-3</v>
      </c>
      <c r="K2108">
        <f t="shared" si="484"/>
        <v>8.2065426566942534</v>
      </c>
      <c r="L2108">
        <f t="shared" si="485"/>
        <v>3.9769296294121147E-5</v>
      </c>
      <c r="M2108">
        <f>J2108/SQRT('Exhaust Gas Math'!$E$14*$B$21*$B$23)</f>
        <v>2.6339313427863287E-5</v>
      </c>
      <c r="N2108">
        <f t="shared" si="486"/>
        <v>1.3427107344492241E-3</v>
      </c>
      <c r="O2108">
        <f t="shared" si="487"/>
        <v>0</v>
      </c>
      <c r="P2108">
        <f t="shared" si="488"/>
        <v>0</v>
      </c>
      <c r="Q2108">
        <f>($B$16/2)*(COS((ACOS((2*'Intake Valve Fxn Scratch'!$B$1)/$B$16-1)/($B$17/2))*(I2108-($B$17/2)))+1)*P2108</f>
        <v>0</v>
      </c>
      <c r="R2108">
        <f t="shared" si="489"/>
        <v>0</v>
      </c>
      <c r="S2108">
        <f t="shared" si="490"/>
        <v>0</v>
      </c>
      <c r="T2108">
        <f>S2108*'Exhaust Gas Math'!$C$14</f>
        <v>0</v>
      </c>
      <c r="U2108">
        <f>(T2108/'Exhaust Gas Math'!$B$14)+('Exhaust Gas Math'!$D$10)</f>
        <v>4.4059320573952224E-4</v>
      </c>
      <c r="V2108">
        <f>('Exhaust Gas Math'!$E$10*(2.53982214E-12*V2107^4 - 0.0000000071629564556*V2107^3 + 7.56281407226508E-06*V2107^2 - 0.00322508455050905*V2107 + 1.62997098133725)*$B$24+T2108*'Exhaust Gas Math'!$D$14*$B$23)/('Exhaust Gas Math'!$E$10*(2.53982214E-12*V2107^4 - 0.0000000071629564556*V2107^3 + 7.56281407226508E-06*V2107^2 - 0.00322508455050905*V2107 + 1.62997098133725)+T2108*'Exhaust Gas Math'!$D$14)</f>
        <v>1100</v>
      </c>
      <c r="W2108">
        <f>(353.3116967483*V2108^-1.0020802909)*('Exhaust Gas Math'!$E$10/(T2108+'Exhaust Gas Math'!$E$10))+(357.4500179626*V2108^-1.0038444015 )*(T2108/(T2108+'Exhaust Gas Math'!$E$10))</f>
        <v>0.31654710700089367</v>
      </c>
      <c r="X2108">
        <f t="shared" si="491"/>
        <v>0</v>
      </c>
      <c r="Y2108">
        <f t="shared" si="492"/>
        <v>101325</v>
      </c>
      <c r="Z2108">
        <f t="shared" si="493"/>
        <v>101325</v>
      </c>
    </row>
    <row r="2109" spans="5:26" x14ac:dyDescent="0.2">
      <c r="E2109">
        <f t="shared" si="495"/>
        <v>0.26299999999998491</v>
      </c>
      <c r="F2109">
        <f t="shared" si="496"/>
        <v>101325</v>
      </c>
      <c r="H2109">
        <f t="shared" si="494"/>
        <v>0.26299999999998491</v>
      </c>
      <c r="I2109">
        <f t="shared" si="482"/>
        <v>383.99999999927604</v>
      </c>
      <c r="J2109">
        <f t="shared" si="483"/>
        <v>2.7406089925666732E-3</v>
      </c>
      <c r="K2109">
        <f t="shared" si="484"/>
        <v>10.80167651694601</v>
      </c>
      <c r="L2109">
        <f t="shared" si="485"/>
        <v>3.9769296294121147E-5</v>
      </c>
      <c r="M2109">
        <f>J2109/SQRT('Exhaust Gas Math'!$E$14*$B$21*$B$23)</f>
        <v>4.6526179096536688E-5</v>
      </c>
      <c r="N2109">
        <f t="shared" si="486"/>
        <v>2.2601711313732717E-3</v>
      </c>
      <c r="O2109">
        <f t="shared" si="487"/>
        <v>0</v>
      </c>
      <c r="P2109">
        <f t="shared" si="488"/>
        <v>0</v>
      </c>
      <c r="Q2109">
        <f>($B$16/2)*(COS((ACOS((2*'Intake Valve Fxn Scratch'!$B$1)/$B$16-1)/($B$17/2))*(I2109-($B$17/2)))+1)*P2109</f>
        <v>0</v>
      </c>
      <c r="R2109">
        <f t="shared" si="489"/>
        <v>0</v>
      </c>
      <c r="S2109">
        <f t="shared" si="490"/>
        <v>0</v>
      </c>
      <c r="T2109">
        <f>S2109*'Exhaust Gas Math'!$C$14</f>
        <v>0</v>
      </c>
      <c r="U2109">
        <f>(T2109/'Exhaust Gas Math'!$B$14)+('Exhaust Gas Math'!$D$10)</f>
        <v>4.4059320573952224E-4</v>
      </c>
      <c r="V2109">
        <f>('Exhaust Gas Math'!$E$10*(2.53982214E-12*V2108^4 - 0.0000000071629564556*V2108^3 + 7.56281407226508E-06*V2108^2 - 0.00322508455050905*V2108 + 1.62997098133725)*$B$24+T2109*'Exhaust Gas Math'!$D$14*$B$23)/('Exhaust Gas Math'!$E$10*(2.53982214E-12*V2108^4 - 0.0000000071629564556*V2108^3 + 7.56281407226508E-06*V2108^2 - 0.00322508455050905*V2108 + 1.62997098133725)+T2109*'Exhaust Gas Math'!$D$14)</f>
        <v>1100</v>
      </c>
      <c r="W2109">
        <f>(353.3116967483*V2109^-1.0020802909)*('Exhaust Gas Math'!$E$10/(T2109+'Exhaust Gas Math'!$E$10))+(357.4500179626*V2109^-1.0038444015 )*(T2109/(T2109+'Exhaust Gas Math'!$E$10))</f>
        <v>0.31654710700089367</v>
      </c>
      <c r="X2109">
        <f t="shared" si="491"/>
        <v>0</v>
      </c>
      <c r="Y2109">
        <f t="shared" si="492"/>
        <v>101325</v>
      </c>
      <c r="Z2109">
        <f t="shared" si="493"/>
        <v>101325</v>
      </c>
    </row>
    <row r="2110" spans="5:26" x14ac:dyDescent="0.2">
      <c r="E2110">
        <f t="shared" si="495"/>
        <v>0.2631249999999849</v>
      </c>
      <c r="F2110">
        <f t="shared" si="496"/>
        <v>101325</v>
      </c>
      <c r="H2110">
        <f t="shared" si="494"/>
        <v>0.2631249999999849</v>
      </c>
      <c r="I2110">
        <f t="shared" si="482"/>
        <v>389.99999999927604</v>
      </c>
      <c r="J2110">
        <f t="shared" si="483"/>
        <v>4.2469946998328519E-3</v>
      </c>
      <c r="K2110">
        <f t="shared" si="484"/>
        <v>13.278464948882011</v>
      </c>
      <c r="L2110">
        <f t="shared" si="485"/>
        <v>3.9769296294121147E-5</v>
      </c>
      <c r="M2110">
        <f>J2110/SQRT('Exhaust Gas Math'!$E$14*$B$21*$B$23)</f>
        <v>7.2099462769918742E-5</v>
      </c>
      <c r="N2110">
        <f t="shared" si="486"/>
        <v>3.3402709599885325E-3</v>
      </c>
      <c r="O2110">
        <f t="shared" si="487"/>
        <v>0</v>
      </c>
      <c r="P2110">
        <f t="shared" si="488"/>
        <v>0</v>
      </c>
      <c r="Q2110">
        <f>($B$16/2)*(COS((ACOS((2*'Intake Valve Fxn Scratch'!$B$1)/$B$16-1)/($B$17/2))*(I2110-($B$17/2)))+1)*P2110</f>
        <v>0</v>
      </c>
      <c r="R2110">
        <f t="shared" si="489"/>
        <v>0</v>
      </c>
      <c r="S2110">
        <f t="shared" si="490"/>
        <v>0</v>
      </c>
      <c r="T2110">
        <f>S2110*'Exhaust Gas Math'!$C$14</f>
        <v>0</v>
      </c>
      <c r="U2110">
        <f>(T2110/'Exhaust Gas Math'!$B$14)+('Exhaust Gas Math'!$D$10)</f>
        <v>4.4059320573952224E-4</v>
      </c>
      <c r="V2110">
        <f>('Exhaust Gas Math'!$E$10*(2.53982214E-12*V2109^4 - 0.0000000071629564556*V2109^3 + 7.56281407226508E-06*V2109^2 - 0.00322508455050905*V2109 + 1.62997098133725)*$B$24+T2110*'Exhaust Gas Math'!$D$14*$B$23)/('Exhaust Gas Math'!$E$10*(2.53982214E-12*V2109^4 - 0.0000000071629564556*V2109^3 + 7.56281407226508E-06*V2109^2 - 0.00322508455050905*V2109 + 1.62997098133725)+T2110*'Exhaust Gas Math'!$D$14)</f>
        <v>1100</v>
      </c>
      <c r="W2110">
        <f>(353.3116967483*V2110^-1.0020802909)*('Exhaust Gas Math'!$E$10/(T2110+'Exhaust Gas Math'!$E$10))+(357.4500179626*V2110^-1.0038444015 )*(T2110/(T2110+'Exhaust Gas Math'!$E$10))</f>
        <v>0.31654710700089367</v>
      </c>
      <c r="X2110">
        <f t="shared" si="491"/>
        <v>0</v>
      </c>
      <c r="Y2110">
        <f t="shared" si="492"/>
        <v>101325</v>
      </c>
      <c r="Z2110">
        <f t="shared" si="493"/>
        <v>101325</v>
      </c>
    </row>
    <row r="2111" spans="5:26" x14ac:dyDescent="0.2">
      <c r="E2111">
        <f t="shared" si="495"/>
        <v>0.26324999999998488</v>
      </c>
      <c r="F2111">
        <f t="shared" si="496"/>
        <v>101325</v>
      </c>
      <c r="H2111">
        <f t="shared" si="494"/>
        <v>0.26324999999998488</v>
      </c>
      <c r="I2111">
        <f t="shared" si="482"/>
        <v>395.99999999927422</v>
      </c>
      <c r="J2111">
        <f t="shared" si="483"/>
        <v>6.054161278078278E-3</v>
      </c>
      <c r="K2111">
        <f t="shared" si="484"/>
        <v>15.609771740140664</v>
      </c>
      <c r="L2111">
        <f t="shared" si="485"/>
        <v>3.9769296294121147E-5</v>
      </c>
      <c r="M2111">
        <f>J2111/SQRT('Exhaust Gas Math'!$E$14*$B$21*$B$23)</f>
        <v>1.0277897820053031E-4</v>
      </c>
      <c r="N2111">
        <f t="shared" si="486"/>
        <v>4.5467954920937505E-3</v>
      </c>
      <c r="O2111">
        <f t="shared" si="487"/>
        <v>0</v>
      </c>
      <c r="P2111">
        <f t="shared" si="488"/>
        <v>0</v>
      </c>
      <c r="Q2111">
        <f>($B$16/2)*(COS((ACOS((2*'Intake Valve Fxn Scratch'!$B$1)/$B$16-1)/($B$17/2))*(I2111-($B$17/2)))+1)*P2111</f>
        <v>0</v>
      </c>
      <c r="R2111">
        <f t="shared" si="489"/>
        <v>0</v>
      </c>
      <c r="S2111">
        <f t="shared" si="490"/>
        <v>0</v>
      </c>
      <c r="T2111">
        <f>S2111*'Exhaust Gas Math'!$C$14</f>
        <v>0</v>
      </c>
      <c r="U2111">
        <f>(T2111/'Exhaust Gas Math'!$B$14)+('Exhaust Gas Math'!$D$10)</f>
        <v>4.4059320573952224E-4</v>
      </c>
      <c r="V2111">
        <f>('Exhaust Gas Math'!$E$10*(2.53982214E-12*V2110^4 - 0.0000000071629564556*V2110^3 + 7.56281407226508E-06*V2110^2 - 0.00322508455050905*V2110 + 1.62997098133725)*$B$24+T2111*'Exhaust Gas Math'!$D$14*$B$23)/('Exhaust Gas Math'!$E$10*(2.53982214E-12*V2110^4 - 0.0000000071629564556*V2110^3 + 7.56281407226508E-06*V2110^2 - 0.00322508455050905*V2110 + 1.62997098133725)+T2111*'Exhaust Gas Math'!$D$14)</f>
        <v>1100</v>
      </c>
      <c r="W2111">
        <f>(353.3116967483*V2111^-1.0020802909)*('Exhaust Gas Math'!$E$10/(T2111+'Exhaust Gas Math'!$E$10))+(357.4500179626*V2111^-1.0038444015 )*(T2111/(T2111+'Exhaust Gas Math'!$E$10))</f>
        <v>0.31654710700089367</v>
      </c>
      <c r="X2111">
        <f t="shared" si="491"/>
        <v>0</v>
      </c>
      <c r="Y2111">
        <f t="shared" si="492"/>
        <v>101325</v>
      </c>
      <c r="Z2111">
        <f t="shared" si="493"/>
        <v>101325</v>
      </c>
    </row>
    <row r="2112" spans="5:26" x14ac:dyDescent="0.2">
      <c r="E2112">
        <f t="shared" si="495"/>
        <v>0.26337499999998487</v>
      </c>
      <c r="F2112">
        <f t="shared" si="496"/>
        <v>101325</v>
      </c>
      <c r="H2112">
        <f t="shared" si="494"/>
        <v>0.26337499999998487</v>
      </c>
      <c r="I2112">
        <f t="shared" si="482"/>
        <v>401.99999999927422</v>
      </c>
      <c r="J2112">
        <f t="shared" si="483"/>
        <v>8.1423090320977796E-3</v>
      </c>
      <c r="K2112">
        <f t="shared" si="484"/>
        <v>17.770054605659642</v>
      </c>
      <c r="L2112">
        <f t="shared" si="485"/>
        <v>3.9769296294121147E-5</v>
      </c>
      <c r="M2112">
        <f>J2112/SQRT('Exhaust Gas Math'!$E$14*$B$21*$B$23)</f>
        <v>1.3822859419721235E-4</v>
      </c>
      <c r="N2112">
        <f t="shared" si="486"/>
        <v>5.8492450476439785E-3</v>
      </c>
      <c r="O2112">
        <f t="shared" si="487"/>
        <v>0</v>
      </c>
      <c r="P2112">
        <f t="shared" si="488"/>
        <v>0</v>
      </c>
      <c r="Q2112">
        <f>($B$16/2)*(COS((ACOS((2*'Intake Valve Fxn Scratch'!$B$1)/$B$16-1)/($B$17/2))*(I2112-($B$17/2)))+1)*P2112</f>
        <v>0</v>
      </c>
      <c r="R2112">
        <f t="shared" si="489"/>
        <v>0</v>
      </c>
      <c r="S2112">
        <f t="shared" si="490"/>
        <v>0</v>
      </c>
      <c r="T2112">
        <f>S2112*'Exhaust Gas Math'!$C$14</f>
        <v>0</v>
      </c>
      <c r="U2112">
        <f>(T2112/'Exhaust Gas Math'!$B$14)+('Exhaust Gas Math'!$D$10)</f>
        <v>4.4059320573952224E-4</v>
      </c>
      <c r="V2112">
        <f>('Exhaust Gas Math'!$E$10*(2.53982214E-12*V2111^4 - 0.0000000071629564556*V2111^3 + 7.56281407226508E-06*V2111^2 - 0.00322508455050905*V2111 + 1.62997098133725)*$B$24+T2112*'Exhaust Gas Math'!$D$14*$B$23)/('Exhaust Gas Math'!$E$10*(2.53982214E-12*V2111^4 - 0.0000000071629564556*V2111^3 + 7.56281407226508E-06*V2111^2 - 0.00322508455050905*V2111 + 1.62997098133725)+T2112*'Exhaust Gas Math'!$D$14)</f>
        <v>1100</v>
      </c>
      <c r="W2112">
        <f>(353.3116967483*V2112^-1.0020802909)*('Exhaust Gas Math'!$E$10/(T2112+'Exhaust Gas Math'!$E$10))+(357.4500179626*V2112^-1.0038444015 )*(T2112/(T2112+'Exhaust Gas Math'!$E$10))</f>
        <v>0.31654710700089367</v>
      </c>
      <c r="X2112">
        <f t="shared" si="491"/>
        <v>0</v>
      </c>
      <c r="Y2112">
        <f t="shared" si="492"/>
        <v>101325</v>
      </c>
      <c r="Z2112">
        <f t="shared" si="493"/>
        <v>101325</v>
      </c>
    </row>
    <row r="2113" spans="5:26" x14ac:dyDescent="0.2">
      <c r="E2113">
        <f t="shared" si="495"/>
        <v>0.26349999999998486</v>
      </c>
      <c r="F2113">
        <f t="shared" si="496"/>
        <v>101325</v>
      </c>
      <c r="H2113">
        <f t="shared" si="494"/>
        <v>0.26349999999998486</v>
      </c>
      <c r="I2113">
        <f t="shared" si="482"/>
        <v>407.9999999992724</v>
      </c>
      <c r="J2113">
        <f t="shared" si="483"/>
        <v>1.0488559778125316E-2</v>
      </c>
      <c r="K2113">
        <f t="shared" si="484"/>
        <v>19.73564503429607</v>
      </c>
      <c r="L2113">
        <f t="shared" si="485"/>
        <v>3.9769296294121147E-5</v>
      </c>
      <c r="M2113">
        <f>J2113/SQRT('Exhaust Gas Math'!$E$14*$B$21*$B$23)</f>
        <v>1.7805991734879623E-4</v>
      </c>
      <c r="N2113">
        <f t="shared" si="486"/>
        <v>7.2230121593427586E-3</v>
      </c>
      <c r="O2113">
        <f t="shared" si="487"/>
        <v>0</v>
      </c>
      <c r="P2113">
        <f t="shared" si="488"/>
        <v>0</v>
      </c>
      <c r="Q2113">
        <f>($B$16/2)*(COS((ACOS((2*'Intake Valve Fxn Scratch'!$B$1)/$B$16-1)/($B$17/2))*(I2113-($B$17/2)))+1)*P2113</f>
        <v>0</v>
      </c>
      <c r="R2113">
        <f t="shared" si="489"/>
        <v>0</v>
      </c>
      <c r="S2113">
        <f t="shared" si="490"/>
        <v>0</v>
      </c>
      <c r="T2113">
        <f>S2113*'Exhaust Gas Math'!$C$14</f>
        <v>0</v>
      </c>
      <c r="U2113">
        <f>(T2113/'Exhaust Gas Math'!$B$14)+('Exhaust Gas Math'!$D$10)</f>
        <v>4.4059320573952224E-4</v>
      </c>
      <c r="V2113">
        <f>('Exhaust Gas Math'!$E$10*(2.53982214E-12*V2112^4 - 0.0000000071629564556*V2112^3 + 7.56281407226508E-06*V2112^2 - 0.00322508455050905*V2112 + 1.62997098133725)*$B$24+T2113*'Exhaust Gas Math'!$D$14*$B$23)/('Exhaust Gas Math'!$E$10*(2.53982214E-12*V2112^4 - 0.0000000071629564556*V2112^3 + 7.56281407226508E-06*V2112^2 - 0.00322508455050905*V2112 + 1.62997098133725)+T2113*'Exhaust Gas Math'!$D$14)</f>
        <v>1100</v>
      </c>
      <c r="W2113">
        <f>(353.3116967483*V2113^-1.0020802909)*('Exhaust Gas Math'!$E$10/(T2113+'Exhaust Gas Math'!$E$10))+(357.4500179626*V2113^-1.0038444015 )*(T2113/(T2113+'Exhaust Gas Math'!$E$10))</f>
        <v>0.31654710700089367</v>
      </c>
      <c r="X2113">
        <f t="shared" si="491"/>
        <v>0</v>
      </c>
      <c r="Y2113">
        <f t="shared" si="492"/>
        <v>101325</v>
      </c>
      <c r="Z2113">
        <f t="shared" si="493"/>
        <v>101325</v>
      </c>
    </row>
    <row r="2114" spans="5:26" x14ac:dyDescent="0.2">
      <c r="E2114">
        <f t="shared" si="495"/>
        <v>0.26362499999998484</v>
      </c>
      <c r="F2114">
        <f t="shared" si="496"/>
        <v>101325</v>
      </c>
      <c r="H2114">
        <f t="shared" si="494"/>
        <v>0.26362499999998484</v>
      </c>
      <c r="I2114">
        <f t="shared" si="482"/>
        <v>413.9999999992724</v>
      </c>
      <c r="J2114">
        <f t="shared" si="483"/>
        <v>1.3067207502003613E-2</v>
      </c>
      <c r="K2114">
        <f t="shared" si="484"/>
        <v>21.48500760598802</v>
      </c>
      <c r="L2114">
        <f t="shared" si="485"/>
        <v>3.9769296294121147E-5</v>
      </c>
      <c r="M2114">
        <f>J2114/SQRT('Exhaust Gas Math'!$E$14*$B$21*$B$23)</f>
        <v>2.2183654734360555E-4</v>
      </c>
      <c r="N2114">
        <f t="shared" si="486"/>
        <v>8.6492854859616039E-3</v>
      </c>
      <c r="O2114">
        <f t="shared" si="487"/>
        <v>0</v>
      </c>
      <c r="P2114">
        <f t="shared" si="488"/>
        <v>0</v>
      </c>
      <c r="Q2114">
        <f>($B$16/2)*(COS((ACOS((2*'Intake Valve Fxn Scratch'!$B$1)/$B$16-1)/($B$17/2))*(I2114-($B$17/2)))+1)*P2114</f>
        <v>0</v>
      </c>
      <c r="R2114">
        <f t="shared" si="489"/>
        <v>0</v>
      </c>
      <c r="S2114">
        <f t="shared" si="490"/>
        <v>0</v>
      </c>
      <c r="T2114">
        <f>S2114*'Exhaust Gas Math'!$C$14</f>
        <v>0</v>
      </c>
      <c r="U2114">
        <f>(T2114/'Exhaust Gas Math'!$B$14)+('Exhaust Gas Math'!$D$10)</f>
        <v>4.4059320573952224E-4</v>
      </c>
      <c r="V2114">
        <f>('Exhaust Gas Math'!$E$10*(2.53982214E-12*V2113^4 - 0.0000000071629564556*V2113^3 + 7.56281407226508E-06*V2113^2 - 0.00322508455050905*V2113 + 1.62997098133725)*$B$24+T2114*'Exhaust Gas Math'!$D$14*$B$23)/('Exhaust Gas Math'!$E$10*(2.53982214E-12*V2113^4 - 0.0000000071629564556*V2113^3 + 7.56281407226508E-06*V2113^2 - 0.00322508455050905*V2113 + 1.62997098133725)+T2114*'Exhaust Gas Math'!$D$14)</f>
        <v>1100</v>
      </c>
      <c r="W2114">
        <f>(353.3116967483*V2114^-1.0020802909)*('Exhaust Gas Math'!$E$10/(T2114+'Exhaust Gas Math'!$E$10))+(357.4500179626*V2114^-1.0038444015 )*(T2114/(T2114+'Exhaust Gas Math'!$E$10))</f>
        <v>0.31654710700089367</v>
      </c>
      <c r="X2114">
        <f t="shared" si="491"/>
        <v>0</v>
      </c>
      <c r="Y2114">
        <f t="shared" si="492"/>
        <v>101325</v>
      </c>
      <c r="Z2114">
        <f t="shared" si="493"/>
        <v>101325</v>
      </c>
    </row>
    <row r="2115" spans="5:26" x14ac:dyDescent="0.2">
      <c r="E2115">
        <f t="shared" si="495"/>
        <v>0.26374999999998483</v>
      </c>
      <c r="F2115">
        <f t="shared" si="496"/>
        <v>101325</v>
      </c>
      <c r="H2115">
        <f t="shared" si="494"/>
        <v>0.26374999999998483</v>
      </c>
      <c r="I2115">
        <f t="shared" si="482"/>
        <v>419.9999999992724</v>
      </c>
      <c r="J2115">
        <f t="shared" si="483"/>
        <v>1.5849999999651733E-2</v>
      </c>
      <c r="K2115">
        <f t="shared" si="484"/>
        <v>22.998975938321433</v>
      </c>
      <c r="L2115">
        <f t="shared" si="485"/>
        <v>3.9769296294121147E-5</v>
      </c>
      <c r="M2115">
        <f>J2115/SQRT('Exhaust Gas Math'!$E$14*$B$21*$B$23)</f>
        <v>2.690788582625446E-4</v>
      </c>
      <c r="N2115">
        <f t="shared" si="486"/>
        <v>1.0114751634358519E-2</v>
      </c>
      <c r="O2115">
        <f t="shared" si="487"/>
        <v>0</v>
      </c>
      <c r="P2115">
        <f t="shared" si="488"/>
        <v>0</v>
      </c>
      <c r="Q2115">
        <f>($B$16/2)*(COS((ACOS((2*'Intake Valve Fxn Scratch'!$B$1)/$B$16-1)/($B$17/2))*(I2115-($B$17/2)))+1)*P2115</f>
        <v>0</v>
      </c>
      <c r="R2115">
        <f t="shared" si="489"/>
        <v>0</v>
      </c>
      <c r="S2115">
        <f t="shared" si="490"/>
        <v>0</v>
      </c>
      <c r="T2115">
        <f>S2115*'Exhaust Gas Math'!$C$14</f>
        <v>0</v>
      </c>
      <c r="U2115">
        <f>(T2115/'Exhaust Gas Math'!$B$14)+('Exhaust Gas Math'!$D$10)</f>
        <v>4.4059320573952224E-4</v>
      </c>
      <c r="V2115">
        <f>('Exhaust Gas Math'!$E$10*(2.53982214E-12*V2114^4 - 0.0000000071629564556*V2114^3 + 7.56281407226508E-06*V2114^2 - 0.00322508455050905*V2114 + 1.62997098133725)*$B$24+T2115*'Exhaust Gas Math'!$D$14*$B$23)/('Exhaust Gas Math'!$E$10*(2.53982214E-12*V2114^4 - 0.0000000071629564556*V2114^3 + 7.56281407226508E-06*V2114^2 - 0.00322508455050905*V2114 + 1.62997098133725)+T2115*'Exhaust Gas Math'!$D$14)</f>
        <v>1100</v>
      </c>
      <c r="W2115">
        <f>(353.3116967483*V2115^-1.0020802909)*('Exhaust Gas Math'!$E$10/(T2115+'Exhaust Gas Math'!$E$10))+(357.4500179626*V2115^-1.0038444015 )*(T2115/(T2115+'Exhaust Gas Math'!$E$10))</f>
        <v>0.31654710700089367</v>
      </c>
      <c r="X2115">
        <f t="shared" si="491"/>
        <v>0</v>
      </c>
      <c r="Y2115">
        <f t="shared" si="492"/>
        <v>101325</v>
      </c>
      <c r="Z2115">
        <f t="shared" si="493"/>
        <v>101325</v>
      </c>
    </row>
    <row r="2116" spans="5:26" x14ac:dyDescent="0.2">
      <c r="E2116">
        <f t="shared" si="495"/>
        <v>0.26387499999998482</v>
      </c>
      <c r="F2116">
        <f t="shared" si="496"/>
        <v>101325</v>
      </c>
      <c r="H2116">
        <f t="shared" si="494"/>
        <v>0.26387499999998482</v>
      </c>
      <c r="I2116">
        <f t="shared" si="482"/>
        <v>425.99999999927059</v>
      </c>
      <c r="J2116">
        <f t="shared" si="483"/>
        <v>1.8806448414129366E-2</v>
      </c>
      <c r="K2116">
        <f t="shared" si="484"/>
        <v>24.260962677429532</v>
      </c>
      <c r="L2116">
        <f t="shared" si="485"/>
        <v>3.9769296294121147E-5</v>
      </c>
      <c r="M2116">
        <f>J2116/SQRT('Exhaust Gas Math'!$E$14*$B$21*$B$23)</f>
        <v>3.1926925346110812E-4</v>
      </c>
      <c r="N2116">
        <f t="shared" si="486"/>
        <v>1.1611157152935734E-2</v>
      </c>
      <c r="O2116">
        <f t="shared" si="487"/>
        <v>0</v>
      </c>
      <c r="P2116">
        <f t="shared" si="488"/>
        <v>0</v>
      </c>
      <c r="Q2116">
        <f>($B$16/2)*(COS((ACOS((2*'Intake Valve Fxn Scratch'!$B$1)/$B$16-1)/($B$17/2))*(I2116-($B$17/2)))+1)*P2116</f>
        <v>0</v>
      </c>
      <c r="R2116">
        <f t="shared" si="489"/>
        <v>0</v>
      </c>
      <c r="S2116">
        <f t="shared" si="490"/>
        <v>0</v>
      </c>
      <c r="T2116">
        <f>S2116*'Exhaust Gas Math'!$C$14</f>
        <v>0</v>
      </c>
      <c r="U2116">
        <f>(T2116/'Exhaust Gas Math'!$B$14)+('Exhaust Gas Math'!$D$10)</f>
        <v>4.4059320573952224E-4</v>
      </c>
      <c r="V2116">
        <f>('Exhaust Gas Math'!$E$10*(2.53982214E-12*V2115^4 - 0.0000000071629564556*V2115^3 + 7.56281407226508E-06*V2115^2 - 0.00322508455050905*V2115 + 1.62997098133725)*$B$24+T2116*'Exhaust Gas Math'!$D$14*$B$23)/('Exhaust Gas Math'!$E$10*(2.53982214E-12*V2115^4 - 0.0000000071629564556*V2115^3 + 7.56281407226508E-06*V2115^2 - 0.00322508455050905*V2115 + 1.62997098133725)+T2116*'Exhaust Gas Math'!$D$14)</f>
        <v>1100</v>
      </c>
      <c r="W2116">
        <f>(353.3116967483*V2116^-1.0020802909)*('Exhaust Gas Math'!$E$10/(T2116+'Exhaust Gas Math'!$E$10))+(357.4500179626*V2116^-1.0038444015 )*(T2116/(T2116+'Exhaust Gas Math'!$E$10))</f>
        <v>0.31654710700089367</v>
      </c>
      <c r="X2116">
        <f t="shared" si="491"/>
        <v>0</v>
      </c>
      <c r="Y2116">
        <f t="shared" si="492"/>
        <v>101325</v>
      </c>
      <c r="Z2116">
        <f t="shared" si="493"/>
        <v>101325</v>
      </c>
    </row>
    <row r="2117" spans="5:26" x14ac:dyDescent="0.2">
      <c r="E2117">
        <f t="shared" si="495"/>
        <v>0.2639999999999848</v>
      </c>
      <c r="F2117">
        <f t="shared" si="496"/>
        <v>101325</v>
      </c>
      <c r="H2117">
        <f t="shared" si="494"/>
        <v>0.2639999999999848</v>
      </c>
      <c r="I2117">
        <f t="shared" ref="I2117:I2180" si="497">($B$11*360*H2117)-(720*FLOOR(H2117/(2/$B$11),1))</f>
        <v>431.99999999927059</v>
      </c>
      <c r="J2117">
        <f t="shared" ref="J2117:J2180" si="498">-(($B$4/1000)/2)*COS($B$12*H2117)+(($B$4/1000)/2)</f>
        <v>2.1904161277930885E-2</v>
      </c>
      <c r="K2117">
        <f t="shared" ref="K2117:K2180" si="499">($B$4/1000/2)*$B$12*SIN($B$12*H2117)</f>
        <v>25.257141232510953</v>
      </c>
      <c r="L2117">
        <f t="shared" ref="L2117:L2180" si="500">$B$8+P2117*(J2117*$B$6)</f>
        <v>3.9769296294121147E-5</v>
      </c>
      <c r="M2117">
        <f>J2117/SQRT('Exhaust Gas Math'!$E$14*$B$21*$B$23)</f>
        <v>3.7185783646648507E-4</v>
      </c>
      <c r="N2117">
        <f t="shared" ref="N2117:N2180" si="501">-(($B$4/1000)/2)*COS($B$12*(H2117-M2117))+(($B$4/1000)/2)</f>
        <v>1.3134781388324791E-2</v>
      </c>
      <c r="O2117">
        <f t="shared" ref="O2117:O2180" si="502">N2117*$B$6*P2117</f>
        <v>0</v>
      </c>
      <c r="P2117">
        <f t="shared" ref="P2117:P2180" si="503">IF(I2117&lt;=$B$17,1,0)</f>
        <v>0</v>
      </c>
      <c r="Q2117">
        <f>($B$16/2)*(COS((ACOS((2*'Intake Valve Fxn Scratch'!$B$1)/$B$16-1)/($B$17/2))*(I2117-($B$17/2)))+1)*P2117</f>
        <v>0</v>
      </c>
      <c r="R2117">
        <f t="shared" ref="R2117:R2180" si="504">Q2117/$B$16</f>
        <v>0</v>
      </c>
      <c r="S2117">
        <f t="shared" ref="S2117:S2180" si="505">P2117*($B$13*R2117*(O2117-O2116)*$B$19+S2116)</f>
        <v>0</v>
      </c>
      <c r="T2117">
        <f>S2117*'Exhaust Gas Math'!$C$14</f>
        <v>0</v>
      </c>
      <c r="U2117">
        <f>(T2117/'Exhaust Gas Math'!$B$14)+('Exhaust Gas Math'!$D$10)</f>
        <v>4.4059320573952224E-4</v>
      </c>
      <c r="V2117">
        <f>('Exhaust Gas Math'!$E$10*(2.53982214E-12*V2116^4 - 0.0000000071629564556*V2116^3 + 7.56281407226508E-06*V2116^2 - 0.00322508455050905*V2116 + 1.62997098133725)*$B$24+T2117*'Exhaust Gas Math'!$D$14*$B$23)/('Exhaust Gas Math'!$E$10*(2.53982214E-12*V2116^4 - 0.0000000071629564556*V2116^3 + 7.56281407226508E-06*V2116^2 - 0.00322508455050905*V2116 + 1.62997098133725)+T2117*'Exhaust Gas Math'!$D$14)</f>
        <v>1100</v>
      </c>
      <c r="W2117">
        <f>(353.3116967483*V2117^-1.0020802909)*('Exhaust Gas Math'!$E$10/(T2117+'Exhaust Gas Math'!$E$10))+(357.4500179626*V2117^-1.0038444015 )*(T2117/(T2117+'Exhaust Gas Math'!$E$10))</f>
        <v>0.31654710700089367</v>
      </c>
      <c r="X2117">
        <f t="shared" ref="X2117:X2180" si="506">P2117*SIGN(K2117)*-0.5*W2117*K2117^2</f>
        <v>0</v>
      </c>
      <c r="Y2117">
        <f t="shared" ref="Y2117:Y2180" si="507">(U2117*$B$21*V2117)/L2117</f>
        <v>101325</v>
      </c>
      <c r="Z2117">
        <f t="shared" ref="Z2117:Z2180" si="508">IF((X2117+Y2117)&lt;$B$22,(X2117+Y2117),$B$22)</f>
        <v>101325</v>
      </c>
    </row>
    <row r="2118" spans="5:26" x14ac:dyDescent="0.2">
      <c r="E2118">
        <f t="shared" si="495"/>
        <v>0.26412499999998479</v>
      </c>
      <c r="F2118">
        <f t="shared" si="496"/>
        <v>101325</v>
      </c>
      <c r="H2118">
        <f t="shared" si="494"/>
        <v>0.26412499999998479</v>
      </c>
      <c r="I2118">
        <f t="shared" si="497"/>
        <v>437.99999999927059</v>
      </c>
      <c r="J2118">
        <f t="shared" si="498"/>
        <v>2.5109199400682406E-2</v>
      </c>
      <c r="K2118">
        <f t="shared" si="499"/>
        <v>25.976597262852462</v>
      </c>
      <c r="L2118">
        <f t="shared" si="500"/>
        <v>3.9769296294121147E-5</v>
      </c>
      <c r="M2118">
        <f>J2118/SQRT('Exhaust Gas Math'!$E$14*$B$21*$B$23)</f>
        <v>4.2626843575840038E-4</v>
      </c>
      <c r="N2118">
        <f t="shared" si="501"/>
        <v>1.4685858366930708E-2</v>
      </c>
      <c r="O2118">
        <f t="shared" si="502"/>
        <v>0</v>
      </c>
      <c r="P2118">
        <f t="shared" si="503"/>
        <v>0</v>
      </c>
      <c r="Q2118">
        <f>($B$16/2)*(COS((ACOS((2*'Intake Valve Fxn Scratch'!$B$1)/$B$16-1)/($B$17/2))*(I2118-($B$17/2)))+1)*P2118</f>
        <v>0</v>
      </c>
      <c r="R2118">
        <f t="shared" si="504"/>
        <v>0</v>
      </c>
      <c r="S2118">
        <f t="shared" si="505"/>
        <v>0</v>
      </c>
      <c r="T2118">
        <f>S2118*'Exhaust Gas Math'!$C$14</f>
        <v>0</v>
      </c>
      <c r="U2118">
        <f>(T2118/'Exhaust Gas Math'!$B$14)+('Exhaust Gas Math'!$D$10)</f>
        <v>4.4059320573952224E-4</v>
      </c>
      <c r="V2118">
        <f>('Exhaust Gas Math'!$E$10*(2.53982214E-12*V2117^4 - 0.0000000071629564556*V2117^3 + 7.56281407226508E-06*V2117^2 - 0.00322508455050905*V2117 + 1.62997098133725)*$B$24+T2118*'Exhaust Gas Math'!$D$14*$B$23)/('Exhaust Gas Math'!$E$10*(2.53982214E-12*V2117^4 - 0.0000000071629564556*V2117^3 + 7.56281407226508E-06*V2117^2 - 0.00322508455050905*V2117 + 1.62997098133725)+T2118*'Exhaust Gas Math'!$D$14)</f>
        <v>1100</v>
      </c>
      <c r="W2118">
        <f>(353.3116967483*V2118^-1.0020802909)*('Exhaust Gas Math'!$E$10/(T2118+'Exhaust Gas Math'!$E$10))+(357.4500179626*V2118^-1.0038444015 )*(T2118/(T2118+'Exhaust Gas Math'!$E$10))</f>
        <v>0.31654710700089367</v>
      </c>
      <c r="X2118">
        <f t="shared" si="506"/>
        <v>0</v>
      </c>
      <c r="Y2118">
        <f t="shared" si="507"/>
        <v>101325</v>
      </c>
      <c r="Z2118">
        <f t="shared" si="508"/>
        <v>101325</v>
      </c>
    </row>
    <row r="2119" spans="5:26" x14ac:dyDescent="0.2">
      <c r="E2119">
        <f t="shared" si="495"/>
        <v>0.26424999999998477</v>
      </c>
      <c r="F2119">
        <f t="shared" si="496"/>
        <v>101325</v>
      </c>
      <c r="H2119">
        <f t="shared" ref="H2119:H2182" si="509">H2118+$B$2</f>
        <v>0.26424999999998477</v>
      </c>
      <c r="I2119">
        <f t="shared" si="497"/>
        <v>443.99999999926877</v>
      </c>
      <c r="J2119">
        <f t="shared" si="498"/>
        <v>2.8386447714013725E-2</v>
      </c>
      <c r="K2119">
        <f t="shared" si="499"/>
        <v>26.411448257629782</v>
      </c>
      <c r="L2119">
        <f t="shared" si="500"/>
        <v>3.9769296294121147E-5</v>
      </c>
      <c r="M2119">
        <f>J2119/SQRT('Exhaust Gas Math'!$E$14*$B$21*$B$23)</f>
        <v>4.8190491742486206E-4</v>
      </c>
      <c r="N2119">
        <f t="shared" si="501"/>
        <v>1.626797359405794E-2</v>
      </c>
      <c r="O2119">
        <f t="shared" si="502"/>
        <v>0</v>
      </c>
      <c r="P2119">
        <f t="shared" si="503"/>
        <v>0</v>
      </c>
      <c r="Q2119">
        <f>($B$16/2)*(COS((ACOS((2*'Intake Valve Fxn Scratch'!$B$1)/$B$16-1)/($B$17/2))*(I2119-($B$17/2)))+1)*P2119</f>
        <v>0</v>
      </c>
      <c r="R2119">
        <f t="shared" si="504"/>
        <v>0</v>
      </c>
      <c r="S2119">
        <f t="shared" si="505"/>
        <v>0</v>
      </c>
      <c r="T2119">
        <f>S2119*'Exhaust Gas Math'!$C$14</f>
        <v>0</v>
      </c>
      <c r="U2119">
        <f>(T2119/'Exhaust Gas Math'!$B$14)+('Exhaust Gas Math'!$D$10)</f>
        <v>4.4059320573952224E-4</v>
      </c>
      <c r="V2119">
        <f>('Exhaust Gas Math'!$E$10*(2.53982214E-12*V2118^4 - 0.0000000071629564556*V2118^3 + 7.56281407226508E-06*V2118^2 - 0.00322508455050905*V2118 + 1.62997098133725)*$B$24+T2119*'Exhaust Gas Math'!$D$14*$B$23)/('Exhaust Gas Math'!$E$10*(2.53982214E-12*V2118^4 - 0.0000000071629564556*V2118^3 + 7.56281407226508E-06*V2118^2 - 0.00322508455050905*V2118 + 1.62997098133725)+T2119*'Exhaust Gas Math'!$D$14)</f>
        <v>1100</v>
      </c>
      <c r="W2119">
        <f>(353.3116967483*V2119^-1.0020802909)*('Exhaust Gas Math'!$E$10/(T2119+'Exhaust Gas Math'!$E$10))+(357.4500179626*V2119^-1.0038444015 )*(T2119/(T2119+'Exhaust Gas Math'!$E$10))</f>
        <v>0.31654710700089367</v>
      </c>
      <c r="X2119">
        <f t="shared" si="506"/>
        <v>0</v>
      </c>
      <c r="Y2119">
        <f t="shared" si="507"/>
        <v>101325</v>
      </c>
      <c r="Z2119">
        <f t="shared" si="508"/>
        <v>101325</v>
      </c>
    </row>
    <row r="2120" spans="5:26" x14ac:dyDescent="0.2">
      <c r="E2120">
        <f t="shared" si="495"/>
        <v>0.26437499999998476</v>
      </c>
      <c r="F2120">
        <f t="shared" si="496"/>
        <v>101325</v>
      </c>
      <c r="H2120">
        <f t="shared" si="509"/>
        <v>0.26437499999998476</v>
      </c>
      <c r="I2120">
        <f t="shared" si="497"/>
        <v>449.99999999926877</v>
      </c>
      <c r="J2120">
        <f t="shared" si="498"/>
        <v>3.1699999999595697E-2</v>
      </c>
      <c r="K2120">
        <f t="shared" si="499"/>
        <v>26.556929898345718</v>
      </c>
      <c r="L2120">
        <f t="shared" si="500"/>
        <v>3.9769296294121147E-5</v>
      </c>
      <c r="M2120">
        <f>J2120/SQRT('Exhaust Gas Math'!$E$14*$B$21*$B$23)</f>
        <v>5.3815771653005029E-4</v>
      </c>
      <c r="N2120">
        <f t="shared" si="501"/>
        <v>1.7887450438188422E-2</v>
      </c>
      <c r="O2120">
        <f t="shared" si="502"/>
        <v>0</v>
      </c>
      <c r="P2120">
        <f t="shared" si="503"/>
        <v>0</v>
      </c>
      <c r="Q2120">
        <f>($B$16/2)*(COS((ACOS((2*'Intake Valve Fxn Scratch'!$B$1)/$B$16-1)/($B$17/2))*(I2120-($B$17/2)))+1)*P2120</f>
        <v>0</v>
      </c>
      <c r="R2120">
        <f t="shared" si="504"/>
        <v>0</v>
      </c>
      <c r="S2120">
        <f t="shared" si="505"/>
        <v>0</v>
      </c>
      <c r="T2120">
        <f>S2120*'Exhaust Gas Math'!$C$14</f>
        <v>0</v>
      </c>
      <c r="U2120">
        <f>(T2120/'Exhaust Gas Math'!$B$14)+('Exhaust Gas Math'!$D$10)</f>
        <v>4.4059320573952224E-4</v>
      </c>
      <c r="V2120">
        <f>('Exhaust Gas Math'!$E$10*(2.53982214E-12*V2119^4 - 0.0000000071629564556*V2119^3 + 7.56281407226508E-06*V2119^2 - 0.00322508455050905*V2119 + 1.62997098133725)*$B$24+T2120*'Exhaust Gas Math'!$D$14*$B$23)/('Exhaust Gas Math'!$E$10*(2.53982214E-12*V2119^4 - 0.0000000071629564556*V2119^3 + 7.56281407226508E-06*V2119^2 - 0.00322508455050905*V2119 + 1.62997098133725)+T2120*'Exhaust Gas Math'!$D$14)</f>
        <v>1100</v>
      </c>
      <c r="W2120">
        <f>(353.3116967483*V2120^-1.0020802909)*('Exhaust Gas Math'!$E$10/(T2120+'Exhaust Gas Math'!$E$10))+(357.4500179626*V2120^-1.0038444015 )*(T2120/(T2120+'Exhaust Gas Math'!$E$10))</f>
        <v>0.31654710700089367</v>
      </c>
      <c r="X2120">
        <f t="shared" si="506"/>
        <v>0</v>
      </c>
      <c r="Y2120">
        <f t="shared" si="507"/>
        <v>101325</v>
      </c>
      <c r="Z2120">
        <f t="shared" si="508"/>
        <v>101325</v>
      </c>
    </row>
    <row r="2121" spans="5:26" x14ac:dyDescent="0.2">
      <c r="E2121">
        <f t="shared" si="495"/>
        <v>0.26449999999998475</v>
      </c>
      <c r="F2121">
        <f t="shared" si="496"/>
        <v>101325</v>
      </c>
      <c r="H2121">
        <f t="shared" si="509"/>
        <v>0.26449999999998475</v>
      </c>
      <c r="I2121">
        <f t="shared" si="497"/>
        <v>455.99999999926877</v>
      </c>
      <c r="J2121">
        <f t="shared" si="498"/>
        <v>3.5013552285182097E-2</v>
      </c>
      <c r="K2121">
        <f t="shared" si="499"/>
        <v>26.411448257700592</v>
      </c>
      <c r="L2121">
        <f t="shared" si="500"/>
        <v>3.9769296294121147E-5</v>
      </c>
      <c r="M2121">
        <f>J2121/SQRT('Exhaust Gas Math'!$E$14*$B$21*$B$23)</f>
        <v>5.9441051563531371E-4</v>
      </c>
      <c r="N2121">
        <f t="shared" si="501"/>
        <v>1.9552731033791765E-2</v>
      </c>
      <c r="O2121">
        <f t="shared" si="502"/>
        <v>0</v>
      </c>
      <c r="P2121">
        <f t="shared" si="503"/>
        <v>0</v>
      </c>
      <c r="Q2121">
        <f>($B$16/2)*(COS((ACOS((2*'Intake Valve Fxn Scratch'!$B$1)/$B$16-1)/($B$17/2))*(I2121-($B$17/2)))+1)*P2121</f>
        <v>0</v>
      </c>
      <c r="R2121">
        <f t="shared" si="504"/>
        <v>0</v>
      </c>
      <c r="S2121">
        <f t="shared" si="505"/>
        <v>0</v>
      </c>
      <c r="T2121">
        <f>S2121*'Exhaust Gas Math'!$C$14</f>
        <v>0</v>
      </c>
      <c r="U2121">
        <f>(T2121/'Exhaust Gas Math'!$B$14)+('Exhaust Gas Math'!$D$10)</f>
        <v>4.4059320573952224E-4</v>
      </c>
      <c r="V2121">
        <f>('Exhaust Gas Math'!$E$10*(2.53982214E-12*V2120^4 - 0.0000000071629564556*V2120^3 + 7.56281407226508E-06*V2120^2 - 0.00322508455050905*V2120 + 1.62997098133725)*$B$24+T2121*'Exhaust Gas Math'!$D$14*$B$23)/('Exhaust Gas Math'!$E$10*(2.53982214E-12*V2120^4 - 0.0000000071629564556*V2120^3 + 7.56281407226508E-06*V2120^2 - 0.00322508455050905*V2120 + 1.62997098133725)+T2121*'Exhaust Gas Math'!$D$14)</f>
        <v>1100</v>
      </c>
      <c r="W2121">
        <f>(353.3116967483*V2121^-1.0020802909)*('Exhaust Gas Math'!$E$10/(T2121+'Exhaust Gas Math'!$E$10))+(357.4500179626*V2121^-1.0038444015 )*(T2121/(T2121+'Exhaust Gas Math'!$E$10))</f>
        <v>0.31654710700089367</v>
      </c>
      <c r="X2121">
        <f t="shared" si="506"/>
        <v>0</v>
      </c>
      <c r="Y2121">
        <f t="shared" si="507"/>
        <v>101325</v>
      </c>
      <c r="Z2121">
        <f t="shared" si="508"/>
        <v>101325</v>
      </c>
    </row>
    <row r="2122" spans="5:26" x14ac:dyDescent="0.2">
      <c r="E2122">
        <f t="shared" si="495"/>
        <v>0.26462499999998473</v>
      </c>
      <c r="F2122">
        <f t="shared" si="496"/>
        <v>101325</v>
      </c>
      <c r="H2122">
        <f t="shared" si="509"/>
        <v>0.26462499999998473</v>
      </c>
      <c r="I2122">
        <f t="shared" si="497"/>
        <v>461.99999999926695</v>
      </c>
      <c r="J2122">
        <f t="shared" si="498"/>
        <v>3.8290800598526659E-2</v>
      </c>
      <c r="K2122">
        <f t="shared" si="499"/>
        <v>25.976597262993305</v>
      </c>
      <c r="L2122">
        <f t="shared" si="500"/>
        <v>3.9769296294121147E-5</v>
      </c>
      <c r="M2122">
        <f>J2122/SQRT('Exhaust Gas Math'!$E$14*$B$21*$B$23)</f>
        <v>6.5004699730200014E-4</v>
      </c>
      <c r="N2122">
        <f t="shared" si="501"/>
        <v>2.12737486261084E-2</v>
      </c>
      <c r="O2122">
        <f t="shared" si="502"/>
        <v>0</v>
      </c>
      <c r="P2122">
        <f t="shared" si="503"/>
        <v>0</v>
      </c>
      <c r="Q2122">
        <f>($B$16/2)*(COS((ACOS((2*'Intake Valve Fxn Scratch'!$B$1)/$B$16-1)/($B$17/2))*(I2122-($B$17/2)))+1)*P2122</f>
        <v>0</v>
      </c>
      <c r="R2122">
        <f t="shared" si="504"/>
        <v>0</v>
      </c>
      <c r="S2122">
        <f t="shared" si="505"/>
        <v>0</v>
      </c>
      <c r="T2122">
        <f>S2122*'Exhaust Gas Math'!$C$14</f>
        <v>0</v>
      </c>
      <c r="U2122">
        <f>(T2122/'Exhaust Gas Math'!$B$14)+('Exhaust Gas Math'!$D$10)</f>
        <v>4.4059320573952224E-4</v>
      </c>
      <c r="V2122">
        <f>('Exhaust Gas Math'!$E$10*(2.53982214E-12*V2121^4 - 0.0000000071629564556*V2121^3 + 7.56281407226508E-06*V2121^2 - 0.00322508455050905*V2121 + 1.62997098133725)*$B$24+T2122*'Exhaust Gas Math'!$D$14*$B$23)/('Exhaust Gas Math'!$E$10*(2.53982214E-12*V2121^4 - 0.0000000071629564556*V2121^3 + 7.56281407226508E-06*V2121^2 - 0.00322508455050905*V2121 + 1.62997098133725)+T2122*'Exhaust Gas Math'!$D$14)</f>
        <v>1100</v>
      </c>
      <c r="W2122">
        <f>(353.3116967483*V2122^-1.0020802909)*('Exhaust Gas Math'!$E$10/(T2122+'Exhaust Gas Math'!$E$10))+(357.4500179626*V2122^-1.0038444015 )*(T2122/(T2122+'Exhaust Gas Math'!$E$10))</f>
        <v>0.31654710700089367</v>
      </c>
      <c r="X2122">
        <f t="shared" si="506"/>
        <v>0</v>
      </c>
      <c r="Y2122">
        <f t="shared" si="507"/>
        <v>101325</v>
      </c>
      <c r="Z2122">
        <f t="shared" si="508"/>
        <v>101325</v>
      </c>
    </row>
    <row r="2123" spans="5:26" x14ac:dyDescent="0.2">
      <c r="E2123">
        <f t="shared" si="495"/>
        <v>0.26474999999998472</v>
      </c>
      <c r="F2123">
        <f t="shared" si="496"/>
        <v>101325</v>
      </c>
      <c r="H2123">
        <f t="shared" si="509"/>
        <v>0.26474999999998472</v>
      </c>
      <c r="I2123">
        <f t="shared" si="497"/>
        <v>467.99999999926695</v>
      </c>
      <c r="J2123">
        <f t="shared" si="498"/>
        <v>4.1495838721300082E-2</v>
      </c>
      <c r="K2123">
        <f t="shared" si="499"/>
        <v>25.257141232720286</v>
      </c>
      <c r="L2123">
        <f t="shared" si="500"/>
        <v>3.9769296294121147E-5</v>
      </c>
      <c r="M2123">
        <f>J2123/SQRT('Exhaust Gas Math'!$E$14*$B$21*$B$23)</f>
        <v>7.0445759659428734E-4</v>
      </c>
      <c r="N2123">
        <f t="shared" si="501"/>
        <v>2.3061282130723934E-2</v>
      </c>
      <c r="O2123">
        <f t="shared" si="502"/>
        <v>0</v>
      </c>
      <c r="P2123">
        <f t="shared" si="503"/>
        <v>0</v>
      </c>
      <c r="Q2123">
        <f>($B$16/2)*(COS((ACOS((2*'Intake Valve Fxn Scratch'!$B$1)/$B$16-1)/($B$17/2))*(I2123-($B$17/2)))+1)*P2123</f>
        <v>0</v>
      </c>
      <c r="R2123">
        <f t="shared" si="504"/>
        <v>0</v>
      </c>
      <c r="S2123">
        <f t="shared" si="505"/>
        <v>0</v>
      </c>
      <c r="T2123">
        <f>S2123*'Exhaust Gas Math'!$C$14</f>
        <v>0</v>
      </c>
      <c r="U2123">
        <f>(T2123/'Exhaust Gas Math'!$B$14)+('Exhaust Gas Math'!$D$10)</f>
        <v>4.4059320573952224E-4</v>
      </c>
      <c r="V2123">
        <f>('Exhaust Gas Math'!$E$10*(2.53982214E-12*V2122^4 - 0.0000000071629564556*V2122^3 + 7.56281407226508E-06*V2122^2 - 0.00322508455050905*V2122 + 1.62997098133725)*$B$24+T2123*'Exhaust Gas Math'!$D$14*$B$23)/('Exhaust Gas Math'!$E$10*(2.53982214E-12*V2122^4 - 0.0000000071629564556*V2122^3 + 7.56281407226508E-06*V2122^2 - 0.00322508455050905*V2122 + 1.62997098133725)+T2123*'Exhaust Gas Math'!$D$14)</f>
        <v>1100</v>
      </c>
      <c r="W2123">
        <f>(353.3116967483*V2123^-1.0020802909)*('Exhaust Gas Math'!$E$10/(T2123+'Exhaust Gas Math'!$E$10))+(357.4500179626*V2123^-1.0038444015 )*(T2123/(T2123+'Exhaust Gas Math'!$E$10))</f>
        <v>0.31654710700089367</v>
      </c>
      <c r="X2123">
        <f t="shared" si="506"/>
        <v>0</v>
      </c>
      <c r="Y2123">
        <f t="shared" si="507"/>
        <v>101325</v>
      </c>
      <c r="Z2123">
        <f t="shared" si="508"/>
        <v>101325</v>
      </c>
    </row>
    <row r="2124" spans="5:26" x14ac:dyDescent="0.2">
      <c r="E2124">
        <f t="shared" si="495"/>
        <v>0.26487499999998471</v>
      </c>
      <c r="F2124">
        <f t="shared" si="496"/>
        <v>101325</v>
      </c>
      <c r="H2124">
        <f t="shared" si="509"/>
        <v>0.26487499999998471</v>
      </c>
      <c r="I2124">
        <f t="shared" si="497"/>
        <v>473.99999999926513</v>
      </c>
      <c r="J2124">
        <f t="shared" si="498"/>
        <v>4.4593551585131938E-2</v>
      </c>
      <c r="K2124">
        <f t="shared" si="499"/>
        <v>24.260962677705063</v>
      </c>
      <c r="L2124">
        <f t="shared" si="500"/>
        <v>3.9769296294121147E-5</v>
      </c>
      <c r="M2124">
        <f>J2124/SQRT('Exhaust Gas Math'!$E$14*$B$21*$B$23)</f>
        <v>7.5704617960017928E-4</v>
      </c>
      <c r="N2124">
        <f t="shared" si="501"/>
        <v>2.4926279522941835E-2</v>
      </c>
      <c r="O2124">
        <f t="shared" si="502"/>
        <v>0</v>
      </c>
      <c r="P2124">
        <f t="shared" si="503"/>
        <v>0</v>
      </c>
      <c r="Q2124">
        <f>($B$16/2)*(COS((ACOS((2*'Intake Valve Fxn Scratch'!$B$1)/$B$16-1)/($B$17/2))*(I2124-($B$17/2)))+1)*P2124</f>
        <v>0</v>
      </c>
      <c r="R2124">
        <f t="shared" si="504"/>
        <v>0</v>
      </c>
      <c r="S2124">
        <f t="shared" si="505"/>
        <v>0</v>
      </c>
      <c r="T2124">
        <f>S2124*'Exhaust Gas Math'!$C$14</f>
        <v>0</v>
      </c>
      <c r="U2124">
        <f>(T2124/'Exhaust Gas Math'!$B$14)+('Exhaust Gas Math'!$D$10)</f>
        <v>4.4059320573952224E-4</v>
      </c>
      <c r="V2124">
        <f>('Exhaust Gas Math'!$E$10*(2.53982214E-12*V2123^4 - 0.0000000071629564556*V2123^3 + 7.56281407226508E-06*V2123^2 - 0.00322508455050905*V2123 + 1.62997098133725)*$B$24+T2124*'Exhaust Gas Math'!$D$14*$B$23)/('Exhaust Gas Math'!$E$10*(2.53982214E-12*V2123^4 - 0.0000000071629564556*V2123^3 + 7.56281407226508E-06*V2123^2 - 0.00322508455050905*V2123 + 1.62997098133725)+T2124*'Exhaust Gas Math'!$D$14)</f>
        <v>1100</v>
      </c>
      <c r="W2124">
        <f>(353.3116967483*V2124^-1.0020802909)*('Exhaust Gas Math'!$E$10/(T2124+'Exhaust Gas Math'!$E$10))+(357.4500179626*V2124^-1.0038444015 )*(T2124/(T2124+'Exhaust Gas Math'!$E$10))</f>
        <v>0.31654710700089367</v>
      </c>
      <c r="X2124">
        <f t="shared" si="506"/>
        <v>0</v>
      </c>
      <c r="Y2124">
        <f t="shared" si="507"/>
        <v>101325</v>
      </c>
      <c r="Z2124">
        <f t="shared" si="508"/>
        <v>101325</v>
      </c>
    </row>
    <row r="2125" spans="5:26" x14ac:dyDescent="0.2">
      <c r="E2125">
        <f t="shared" si="495"/>
        <v>0.26499999999998469</v>
      </c>
      <c r="F2125">
        <f t="shared" si="496"/>
        <v>101325</v>
      </c>
      <c r="H2125">
        <f t="shared" si="509"/>
        <v>0.26499999999998469</v>
      </c>
      <c r="I2125">
        <f t="shared" si="497"/>
        <v>479.99999999926513</v>
      </c>
      <c r="J2125">
        <f t="shared" si="498"/>
        <v>4.7549999999647992E-2</v>
      </c>
      <c r="K2125">
        <f t="shared" si="499"/>
        <v>22.998975938660138</v>
      </c>
      <c r="L2125">
        <f t="shared" si="500"/>
        <v>3.9769296294121147E-5</v>
      </c>
      <c r="M2125">
        <f>J2125/SQRT('Exhaust Gas Math'!$E$14*$B$21*$B$23)</f>
        <v>8.0723657479939506E-4</v>
      </c>
      <c r="N2125">
        <f t="shared" si="501"/>
        <v>2.6879134705435528E-2</v>
      </c>
      <c r="O2125">
        <f t="shared" si="502"/>
        <v>0</v>
      </c>
      <c r="P2125">
        <f t="shared" si="503"/>
        <v>0</v>
      </c>
      <c r="Q2125">
        <f>($B$16/2)*(COS((ACOS((2*'Intake Valve Fxn Scratch'!$B$1)/$B$16-1)/($B$17/2))*(I2125-($B$17/2)))+1)*P2125</f>
        <v>0</v>
      </c>
      <c r="R2125">
        <f t="shared" si="504"/>
        <v>0</v>
      </c>
      <c r="S2125">
        <f t="shared" si="505"/>
        <v>0</v>
      </c>
      <c r="T2125">
        <f>S2125*'Exhaust Gas Math'!$C$14</f>
        <v>0</v>
      </c>
      <c r="U2125">
        <f>(T2125/'Exhaust Gas Math'!$B$14)+('Exhaust Gas Math'!$D$10)</f>
        <v>4.4059320573952224E-4</v>
      </c>
      <c r="V2125">
        <f>('Exhaust Gas Math'!$E$10*(2.53982214E-12*V2124^4 - 0.0000000071629564556*V2124^3 + 7.56281407226508E-06*V2124^2 - 0.00322508455050905*V2124 + 1.62997098133725)*$B$24+T2125*'Exhaust Gas Math'!$D$14*$B$23)/('Exhaust Gas Math'!$E$10*(2.53982214E-12*V2124^4 - 0.0000000071629564556*V2124^3 + 7.56281407226508E-06*V2124^2 - 0.00322508455050905*V2124 + 1.62997098133725)+T2125*'Exhaust Gas Math'!$D$14)</f>
        <v>1100</v>
      </c>
      <c r="W2125">
        <f>(353.3116967483*V2125^-1.0020802909)*('Exhaust Gas Math'!$E$10/(T2125+'Exhaust Gas Math'!$E$10))+(357.4500179626*V2125^-1.0038444015 )*(T2125/(T2125+'Exhaust Gas Math'!$E$10))</f>
        <v>0.31654710700089367</v>
      </c>
      <c r="X2125">
        <f t="shared" si="506"/>
        <v>0</v>
      </c>
      <c r="Y2125">
        <f t="shared" si="507"/>
        <v>101325</v>
      </c>
      <c r="Z2125">
        <f t="shared" si="508"/>
        <v>101325</v>
      </c>
    </row>
    <row r="2126" spans="5:26" x14ac:dyDescent="0.2">
      <c r="E2126">
        <f t="shared" si="495"/>
        <v>0.26512499999998468</v>
      </c>
      <c r="F2126">
        <f t="shared" si="496"/>
        <v>101325</v>
      </c>
      <c r="H2126">
        <f t="shared" si="509"/>
        <v>0.26512499999998468</v>
      </c>
      <c r="I2126">
        <f t="shared" si="497"/>
        <v>485.99999999926513</v>
      </c>
      <c r="J2126">
        <f t="shared" si="498"/>
        <v>5.033279249734221E-2</v>
      </c>
      <c r="K2126">
        <f t="shared" si="499"/>
        <v>21.485007606386194</v>
      </c>
      <c r="L2126">
        <f t="shared" si="500"/>
        <v>3.9769296294121147E-5</v>
      </c>
      <c r="M2126">
        <f>J2126/SQRT('Exhaust Gas Math'!$E$14*$B$21*$B$23)</f>
        <v>8.5447888571911674E-4</v>
      </c>
      <c r="N2126">
        <f t="shared" si="501"/>
        <v>2.8928903021574196E-2</v>
      </c>
      <c r="O2126">
        <f t="shared" si="502"/>
        <v>0</v>
      </c>
      <c r="P2126">
        <f t="shared" si="503"/>
        <v>0</v>
      </c>
      <c r="Q2126">
        <f>($B$16/2)*(COS((ACOS((2*'Intake Valve Fxn Scratch'!$B$1)/$B$16-1)/($B$17/2))*(I2126-($B$17/2)))+1)*P2126</f>
        <v>0</v>
      </c>
      <c r="R2126">
        <f t="shared" si="504"/>
        <v>0</v>
      </c>
      <c r="S2126">
        <f t="shared" si="505"/>
        <v>0</v>
      </c>
      <c r="T2126">
        <f>S2126*'Exhaust Gas Math'!$C$14</f>
        <v>0</v>
      </c>
      <c r="U2126">
        <f>(T2126/'Exhaust Gas Math'!$B$14)+('Exhaust Gas Math'!$D$10)</f>
        <v>4.4059320573952224E-4</v>
      </c>
      <c r="V2126">
        <f>('Exhaust Gas Math'!$E$10*(2.53982214E-12*V2125^4 - 0.0000000071629564556*V2125^3 + 7.56281407226508E-06*V2125^2 - 0.00322508455050905*V2125 + 1.62997098133725)*$B$24+T2126*'Exhaust Gas Math'!$D$14*$B$23)/('Exhaust Gas Math'!$E$10*(2.53982214E-12*V2125^4 - 0.0000000071629564556*V2125^3 + 7.56281407226508E-06*V2125^2 - 0.00322508455050905*V2125 + 1.62997098133725)+T2126*'Exhaust Gas Math'!$D$14)</f>
        <v>1100</v>
      </c>
      <c r="W2126">
        <f>(353.3116967483*V2126^-1.0020802909)*('Exhaust Gas Math'!$E$10/(T2126+'Exhaust Gas Math'!$E$10))+(357.4500179626*V2126^-1.0038444015 )*(T2126/(T2126+'Exhaust Gas Math'!$E$10))</f>
        <v>0.31654710700089367</v>
      </c>
      <c r="X2126">
        <f t="shared" si="506"/>
        <v>0</v>
      </c>
      <c r="Y2126">
        <f t="shared" si="507"/>
        <v>101325</v>
      </c>
      <c r="Z2126">
        <f t="shared" si="508"/>
        <v>101325</v>
      </c>
    </row>
    <row r="2127" spans="5:26" x14ac:dyDescent="0.2">
      <c r="E2127">
        <f t="shared" si="495"/>
        <v>0.26524999999998466</v>
      </c>
      <c r="F2127">
        <f t="shared" si="496"/>
        <v>101325</v>
      </c>
      <c r="H2127">
        <f t="shared" si="509"/>
        <v>0.26524999999998466</v>
      </c>
      <c r="I2127">
        <f t="shared" si="497"/>
        <v>491.99999999926331</v>
      </c>
      <c r="J2127">
        <f t="shared" si="498"/>
        <v>5.2911440221273101E-2</v>
      </c>
      <c r="K2127">
        <f t="shared" si="499"/>
        <v>19.735645034749854</v>
      </c>
      <c r="L2127">
        <f t="shared" si="500"/>
        <v>3.9769296294121147E-5</v>
      </c>
      <c r="M2127">
        <f>J2127/SQRT('Exhaust Gas Math'!$E$14*$B$21*$B$23)</f>
        <v>8.9825551571481887E-4</v>
      </c>
      <c r="N2127">
        <f t="shared" si="501"/>
        <v>3.1082443968114035E-2</v>
      </c>
      <c r="O2127">
        <f t="shared" si="502"/>
        <v>0</v>
      </c>
      <c r="P2127">
        <f t="shared" si="503"/>
        <v>0</v>
      </c>
      <c r="Q2127">
        <f>($B$16/2)*(COS((ACOS((2*'Intake Valve Fxn Scratch'!$B$1)/$B$16-1)/($B$17/2))*(I2127-($B$17/2)))+1)*P2127</f>
        <v>0</v>
      </c>
      <c r="R2127">
        <f t="shared" si="504"/>
        <v>0</v>
      </c>
      <c r="S2127">
        <f t="shared" si="505"/>
        <v>0</v>
      </c>
      <c r="T2127">
        <f>S2127*'Exhaust Gas Math'!$C$14</f>
        <v>0</v>
      </c>
      <c r="U2127">
        <f>(T2127/'Exhaust Gas Math'!$B$14)+('Exhaust Gas Math'!$D$10)</f>
        <v>4.4059320573952224E-4</v>
      </c>
      <c r="V2127">
        <f>('Exhaust Gas Math'!$E$10*(2.53982214E-12*V2126^4 - 0.0000000071629564556*V2126^3 + 7.56281407226508E-06*V2126^2 - 0.00322508455050905*V2126 + 1.62997098133725)*$B$24+T2127*'Exhaust Gas Math'!$D$14*$B$23)/('Exhaust Gas Math'!$E$10*(2.53982214E-12*V2126^4 - 0.0000000071629564556*V2126^3 + 7.56281407226508E-06*V2126^2 - 0.00322508455050905*V2126 + 1.62997098133725)+T2127*'Exhaust Gas Math'!$D$14)</f>
        <v>1100</v>
      </c>
      <c r="W2127">
        <f>(353.3116967483*V2127^-1.0020802909)*('Exhaust Gas Math'!$E$10/(T2127+'Exhaust Gas Math'!$E$10))+(357.4500179626*V2127^-1.0038444015 )*(T2127/(T2127+'Exhaust Gas Math'!$E$10))</f>
        <v>0.31654710700089367</v>
      </c>
      <c r="X2127">
        <f t="shared" si="506"/>
        <v>0</v>
      </c>
      <c r="Y2127">
        <f t="shared" si="507"/>
        <v>101325</v>
      </c>
      <c r="Z2127">
        <f t="shared" si="508"/>
        <v>101325</v>
      </c>
    </row>
    <row r="2128" spans="5:26" x14ac:dyDescent="0.2">
      <c r="E2128">
        <f t="shared" si="495"/>
        <v>0.26537499999998465</v>
      </c>
      <c r="F2128">
        <f t="shared" si="496"/>
        <v>101325</v>
      </c>
      <c r="H2128">
        <f t="shared" si="509"/>
        <v>0.26537499999998465</v>
      </c>
      <c r="I2128">
        <f t="shared" si="497"/>
        <v>497.99999999926331</v>
      </c>
      <c r="J2128">
        <f t="shared" si="498"/>
        <v>5.5257690967361155E-2</v>
      </c>
      <c r="K2128">
        <f t="shared" si="499"/>
        <v>17.770054606163061</v>
      </c>
      <c r="L2128">
        <f t="shared" si="500"/>
        <v>3.9769296294121147E-5</v>
      </c>
      <c r="M2128">
        <f>J2128/SQRT('Exhaust Gas Math'!$E$14*$B$21*$B$23)</f>
        <v>9.3808683886743014E-4</v>
      </c>
      <c r="N2128">
        <f t="shared" si="501"/>
        <v>3.3343486332168083E-2</v>
      </c>
      <c r="O2128">
        <f t="shared" si="502"/>
        <v>0</v>
      </c>
      <c r="P2128">
        <f t="shared" si="503"/>
        <v>0</v>
      </c>
      <c r="Q2128">
        <f>($B$16/2)*(COS((ACOS((2*'Intake Valve Fxn Scratch'!$B$1)/$B$16-1)/($B$17/2))*(I2128-($B$17/2)))+1)*P2128</f>
        <v>0</v>
      </c>
      <c r="R2128">
        <f t="shared" si="504"/>
        <v>0</v>
      </c>
      <c r="S2128">
        <f t="shared" si="505"/>
        <v>0</v>
      </c>
      <c r="T2128">
        <f>S2128*'Exhaust Gas Math'!$C$14</f>
        <v>0</v>
      </c>
      <c r="U2128">
        <f>(T2128/'Exhaust Gas Math'!$B$14)+('Exhaust Gas Math'!$D$10)</f>
        <v>4.4059320573952224E-4</v>
      </c>
      <c r="V2128">
        <f>('Exhaust Gas Math'!$E$10*(2.53982214E-12*V2127^4 - 0.0000000071629564556*V2127^3 + 7.56281407226508E-06*V2127^2 - 0.00322508455050905*V2127 + 1.62997098133725)*$B$24+T2128*'Exhaust Gas Math'!$D$14*$B$23)/('Exhaust Gas Math'!$E$10*(2.53982214E-12*V2127^4 - 0.0000000071629564556*V2127^3 + 7.56281407226508E-06*V2127^2 - 0.00322508455050905*V2127 + 1.62997098133725)+T2128*'Exhaust Gas Math'!$D$14)</f>
        <v>1100</v>
      </c>
      <c r="W2128">
        <f>(353.3116967483*V2128^-1.0020802909)*('Exhaust Gas Math'!$E$10/(T2128+'Exhaust Gas Math'!$E$10))+(357.4500179626*V2128^-1.0038444015 )*(T2128/(T2128+'Exhaust Gas Math'!$E$10))</f>
        <v>0.31654710700089367</v>
      </c>
      <c r="X2128">
        <f t="shared" si="506"/>
        <v>0</v>
      </c>
      <c r="Y2128">
        <f t="shared" si="507"/>
        <v>101325</v>
      </c>
      <c r="Z2128">
        <f t="shared" si="508"/>
        <v>101325</v>
      </c>
    </row>
    <row r="2129" spans="5:26" x14ac:dyDescent="0.2">
      <c r="E2129">
        <f t="shared" si="495"/>
        <v>0.26549999999998464</v>
      </c>
      <c r="F2129">
        <f t="shared" si="496"/>
        <v>101325</v>
      </c>
      <c r="H2129">
        <f t="shared" si="509"/>
        <v>0.26549999999998464</v>
      </c>
      <c r="I2129">
        <f t="shared" si="497"/>
        <v>503.99999999926331</v>
      </c>
      <c r="J2129">
        <f t="shared" si="498"/>
        <v>5.734583872144644E-2</v>
      </c>
      <c r="K2129">
        <f t="shared" si="499"/>
        <v>15.609771740688704</v>
      </c>
      <c r="L2129">
        <f t="shared" si="500"/>
        <v>3.9769296294121147E-5</v>
      </c>
      <c r="M2129">
        <f>J2129/SQRT('Exhaust Gas Math'!$E$14*$B$21*$B$23)</f>
        <v>9.7353645486522892E-4</v>
      </c>
      <c r="N2129">
        <f t="shared" si="501"/>
        <v>3.5711621293092757E-2</v>
      </c>
      <c r="O2129">
        <f t="shared" si="502"/>
        <v>0</v>
      </c>
      <c r="P2129">
        <f t="shared" si="503"/>
        <v>0</v>
      </c>
      <c r="Q2129">
        <f>($B$16/2)*(COS((ACOS((2*'Intake Valve Fxn Scratch'!$B$1)/$B$16-1)/($B$17/2))*(I2129-($B$17/2)))+1)*P2129</f>
        <v>0</v>
      </c>
      <c r="R2129">
        <f t="shared" si="504"/>
        <v>0</v>
      </c>
      <c r="S2129">
        <f t="shared" si="505"/>
        <v>0</v>
      </c>
      <c r="T2129">
        <f>S2129*'Exhaust Gas Math'!$C$14</f>
        <v>0</v>
      </c>
      <c r="U2129">
        <f>(T2129/'Exhaust Gas Math'!$B$14)+('Exhaust Gas Math'!$D$10)</f>
        <v>4.4059320573952224E-4</v>
      </c>
      <c r="V2129">
        <f>('Exhaust Gas Math'!$E$10*(2.53982214E-12*V2128^4 - 0.0000000071629564556*V2128^3 + 7.56281407226508E-06*V2128^2 - 0.00322508455050905*V2128 + 1.62997098133725)*$B$24+T2129*'Exhaust Gas Math'!$D$14*$B$23)/('Exhaust Gas Math'!$E$10*(2.53982214E-12*V2128^4 - 0.0000000071629564556*V2128^3 + 7.56281407226508E-06*V2128^2 - 0.00322508455050905*V2128 + 1.62997098133725)+T2129*'Exhaust Gas Math'!$D$14)</f>
        <v>1100</v>
      </c>
      <c r="W2129">
        <f>(353.3116967483*V2129^-1.0020802909)*('Exhaust Gas Math'!$E$10/(T2129+'Exhaust Gas Math'!$E$10))+(357.4500179626*V2129^-1.0038444015 )*(T2129/(T2129+'Exhaust Gas Math'!$E$10))</f>
        <v>0.31654710700089367</v>
      </c>
      <c r="X2129">
        <f t="shared" si="506"/>
        <v>0</v>
      </c>
      <c r="Y2129">
        <f t="shared" si="507"/>
        <v>101325</v>
      </c>
      <c r="Z2129">
        <f t="shared" si="508"/>
        <v>101325</v>
      </c>
    </row>
    <row r="2130" spans="5:26" x14ac:dyDescent="0.2">
      <c r="E2130">
        <f t="shared" si="495"/>
        <v>0.26562499999998462</v>
      </c>
      <c r="F2130">
        <f t="shared" si="496"/>
        <v>101325</v>
      </c>
      <c r="H2130">
        <f t="shared" si="509"/>
        <v>0.26562499999998462</v>
      </c>
      <c r="I2130">
        <f t="shared" si="497"/>
        <v>509.99999999926149</v>
      </c>
      <c r="J2130">
        <f t="shared" si="498"/>
        <v>5.9153005299762848E-2</v>
      </c>
      <c r="K2130">
        <f t="shared" si="499"/>
        <v>13.278464949468667</v>
      </c>
      <c r="L2130">
        <f t="shared" si="500"/>
        <v>3.9769296294121147E-5</v>
      </c>
      <c r="M2130">
        <f>J2130/SQRT('Exhaust Gas Math'!$E$14*$B$21*$B$23)</f>
        <v>1.0042159702970455E-3</v>
      </c>
      <c r="N2130">
        <f t="shared" si="501"/>
        <v>3.8181243154449131E-2</v>
      </c>
      <c r="O2130">
        <f t="shared" si="502"/>
        <v>0</v>
      </c>
      <c r="P2130">
        <f t="shared" si="503"/>
        <v>0</v>
      </c>
      <c r="Q2130">
        <f>($B$16/2)*(COS((ACOS((2*'Intake Valve Fxn Scratch'!$B$1)/$B$16-1)/($B$17/2))*(I2130-($B$17/2)))+1)*P2130</f>
        <v>0</v>
      </c>
      <c r="R2130">
        <f t="shared" si="504"/>
        <v>0</v>
      </c>
      <c r="S2130">
        <f t="shared" si="505"/>
        <v>0</v>
      </c>
      <c r="T2130">
        <f>S2130*'Exhaust Gas Math'!$C$14</f>
        <v>0</v>
      </c>
      <c r="U2130">
        <f>(T2130/'Exhaust Gas Math'!$B$14)+('Exhaust Gas Math'!$D$10)</f>
        <v>4.4059320573952224E-4</v>
      </c>
      <c r="V2130">
        <f>('Exhaust Gas Math'!$E$10*(2.53982214E-12*V2129^4 - 0.0000000071629564556*V2129^3 + 7.56281407226508E-06*V2129^2 - 0.00322508455050905*V2129 + 1.62997098133725)*$B$24+T2130*'Exhaust Gas Math'!$D$14*$B$23)/('Exhaust Gas Math'!$E$10*(2.53982214E-12*V2129^4 - 0.0000000071629564556*V2129^3 + 7.56281407226508E-06*V2129^2 - 0.00322508455050905*V2129 + 1.62997098133725)+T2130*'Exhaust Gas Math'!$D$14)</f>
        <v>1100</v>
      </c>
      <c r="W2130">
        <f>(353.3116967483*V2130^-1.0020802909)*('Exhaust Gas Math'!$E$10/(T2130+'Exhaust Gas Math'!$E$10))+(357.4500179626*V2130^-1.0038444015 )*(T2130/(T2130+'Exhaust Gas Math'!$E$10))</f>
        <v>0.31654710700089367</v>
      </c>
      <c r="X2130">
        <f t="shared" si="506"/>
        <v>0</v>
      </c>
      <c r="Y2130">
        <f t="shared" si="507"/>
        <v>101325</v>
      </c>
      <c r="Z2130">
        <f t="shared" si="508"/>
        <v>101325</v>
      </c>
    </row>
    <row r="2131" spans="5:26" x14ac:dyDescent="0.2">
      <c r="E2131">
        <f t="shared" si="495"/>
        <v>0.26574999999998461</v>
      </c>
      <c r="F2131">
        <f t="shared" si="496"/>
        <v>101325</v>
      </c>
      <c r="H2131">
        <f t="shared" si="509"/>
        <v>0.26574999999998461</v>
      </c>
      <c r="I2131">
        <f t="shared" si="497"/>
        <v>515.99999999926149</v>
      </c>
      <c r="J2131">
        <f t="shared" si="498"/>
        <v>6.0659391007104435E-2</v>
      </c>
      <c r="K2131">
        <f t="shared" si="499"/>
        <v>10.801676517564861</v>
      </c>
      <c r="L2131">
        <f t="shared" si="500"/>
        <v>3.9769296294121147E-5</v>
      </c>
      <c r="M2131">
        <f>J2131/SQRT('Exhaust Gas Math'!$E$14*$B$21*$B$23)</f>
        <v>1.0297892539717077E-3</v>
      </c>
      <c r="N2131">
        <f t="shared" si="501"/>
        <v>4.0740475102657638E-2</v>
      </c>
      <c r="O2131">
        <f t="shared" si="502"/>
        <v>0</v>
      </c>
      <c r="P2131">
        <f t="shared" si="503"/>
        <v>0</v>
      </c>
      <c r="Q2131">
        <f>($B$16/2)*(COS((ACOS((2*'Intake Valve Fxn Scratch'!$B$1)/$B$16-1)/($B$17/2))*(I2131-($B$17/2)))+1)*P2131</f>
        <v>0</v>
      </c>
      <c r="R2131">
        <f t="shared" si="504"/>
        <v>0</v>
      </c>
      <c r="S2131">
        <f t="shared" si="505"/>
        <v>0</v>
      </c>
      <c r="T2131">
        <f>S2131*'Exhaust Gas Math'!$C$14</f>
        <v>0</v>
      </c>
      <c r="U2131">
        <f>(T2131/'Exhaust Gas Math'!$B$14)+('Exhaust Gas Math'!$D$10)</f>
        <v>4.4059320573952224E-4</v>
      </c>
      <c r="V2131">
        <f>('Exhaust Gas Math'!$E$10*(2.53982214E-12*V2130^4 - 0.0000000071629564556*V2130^3 + 7.56281407226508E-06*V2130^2 - 0.00322508455050905*V2130 + 1.62997098133725)*$B$24+T2131*'Exhaust Gas Math'!$D$14*$B$23)/('Exhaust Gas Math'!$E$10*(2.53982214E-12*V2130^4 - 0.0000000071629564556*V2130^3 + 7.56281407226508E-06*V2130^2 - 0.00322508455050905*V2130 + 1.62997098133725)+T2131*'Exhaust Gas Math'!$D$14)</f>
        <v>1100</v>
      </c>
      <c r="W2131">
        <f>(353.3116967483*V2131^-1.0020802909)*('Exhaust Gas Math'!$E$10/(T2131+'Exhaust Gas Math'!$E$10))+(357.4500179626*V2131^-1.0038444015 )*(T2131/(T2131+'Exhaust Gas Math'!$E$10))</f>
        <v>0.31654710700089367</v>
      </c>
      <c r="X2131">
        <f t="shared" si="506"/>
        <v>0</v>
      </c>
      <c r="Y2131">
        <f t="shared" si="507"/>
        <v>101325</v>
      </c>
      <c r="Z2131">
        <f t="shared" si="508"/>
        <v>101325</v>
      </c>
    </row>
    <row r="2132" spans="5:26" x14ac:dyDescent="0.2">
      <c r="E2132">
        <f t="shared" si="495"/>
        <v>0.2658749999999846</v>
      </c>
      <c r="F2132">
        <f t="shared" si="496"/>
        <v>101325</v>
      </c>
      <c r="H2132">
        <f t="shared" si="509"/>
        <v>0.2658749999999846</v>
      </c>
      <c r="I2132">
        <f t="shared" si="497"/>
        <v>521.99999999926149</v>
      </c>
      <c r="J2132">
        <f t="shared" si="498"/>
        <v>6.1848491566430103E-2</v>
      </c>
      <c r="K2132">
        <f t="shared" si="499"/>
        <v>8.2065426573385132</v>
      </c>
      <c r="L2132">
        <f t="shared" si="500"/>
        <v>3.9769296294121147E-5</v>
      </c>
      <c r="M2132">
        <f>J2132/SQRT('Exhaust Gas Math'!$E$14*$B$21*$B$23)</f>
        <v>1.0499761196417225E-3</v>
      </c>
      <c r="N2132">
        <f t="shared" si="501"/>
        <v>4.3370137971409137E-2</v>
      </c>
      <c r="O2132">
        <f t="shared" si="502"/>
        <v>0</v>
      </c>
      <c r="P2132">
        <f t="shared" si="503"/>
        <v>0</v>
      </c>
      <c r="Q2132">
        <f>($B$16/2)*(COS((ACOS((2*'Intake Valve Fxn Scratch'!$B$1)/$B$16-1)/($B$17/2))*(I2132-($B$17/2)))+1)*P2132</f>
        <v>0</v>
      </c>
      <c r="R2132">
        <f t="shared" si="504"/>
        <v>0</v>
      </c>
      <c r="S2132">
        <f t="shared" si="505"/>
        <v>0</v>
      </c>
      <c r="T2132">
        <f>S2132*'Exhaust Gas Math'!$C$14</f>
        <v>0</v>
      </c>
      <c r="U2132">
        <f>(T2132/'Exhaust Gas Math'!$B$14)+('Exhaust Gas Math'!$D$10)</f>
        <v>4.4059320573952224E-4</v>
      </c>
      <c r="V2132">
        <f>('Exhaust Gas Math'!$E$10*(2.53982214E-12*V2131^4 - 0.0000000071629564556*V2131^3 + 7.56281407226508E-06*V2131^2 - 0.00322508455050905*V2131 + 1.62997098133725)*$B$24+T2132*'Exhaust Gas Math'!$D$14*$B$23)/('Exhaust Gas Math'!$E$10*(2.53982214E-12*V2131^4 - 0.0000000071629564556*V2131^3 + 7.56281407226508E-06*V2131^2 - 0.00322508455050905*V2131 + 1.62997098133725)+T2132*'Exhaust Gas Math'!$D$14)</f>
        <v>1100</v>
      </c>
      <c r="W2132">
        <f>(353.3116967483*V2132^-1.0020802909)*('Exhaust Gas Math'!$E$10/(T2132+'Exhaust Gas Math'!$E$10))+(357.4500179626*V2132^-1.0038444015 )*(T2132/(T2132+'Exhaust Gas Math'!$E$10))</f>
        <v>0.31654710700089367</v>
      </c>
      <c r="X2132">
        <f t="shared" si="506"/>
        <v>0</v>
      </c>
      <c r="Y2132">
        <f t="shared" si="507"/>
        <v>101325</v>
      </c>
      <c r="Z2132">
        <f t="shared" si="508"/>
        <v>101325</v>
      </c>
    </row>
    <row r="2133" spans="5:26" x14ac:dyDescent="0.2">
      <c r="E2133">
        <f t="shared" si="495"/>
        <v>0.26599999999998458</v>
      </c>
      <c r="F2133">
        <f t="shared" si="496"/>
        <v>101325</v>
      </c>
      <c r="H2133">
        <f t="shared" si="509"/>
        <v>0.26599999999998458</v>
      </c>
      <c r="I2133">
        <f t="shared" si="497"/>
        <v>527.99999999925967</v>
      </c>
      <c r="J2133">
        <f t="shared" si="498"/>
        <v>6.2707278943176598E-2</v>
      </c>
      <c r="K2133">
        <f t="shared" si="499"/>
        <v>5.521496198428931</v>
      </c>
      <c r="L2133">
        <f t="shared" si="500"/>
        <v>3.9769296294121147E-5</v>
      </c>
      <c r="M2133">
        <f>J2133/SQRT('Exhaust Gas Math'!$E$14*$B$21*$B$23)</f>
        <v>1.0645553957824361E-3</v>
      </c>
      <c r="N2133">
        <f t="shared" si="501"/>
        <v>4.6042841937208208E-2</v>
      </c>
      <c r="O2133">
        <f t="shared" si="502"/>
        <v>0</v>
      </c>
      <c r="P2133">
        <f t="shared" si="503"/>
        <v>0</v>
      </c>
      <c r="Q2133">
        <f>($B$16/2)*(COS((ACOS((2*'Intake Valve Fxn Scratch'!$B$1)/$B$16-1)/($B$17/2))*(I2133-($B$17/2)))+1)*P2133</f>
        <v>0</v>
      </c>
      <c r="R2133">
        <f t="shared" si="504"/>
        <v>0</v>
      </c>
      <c r="S2133">
        <f t="shared" si="505"/>
        <v>0</v>
      </c>
      <c r="T2133">
        <f>S2133*'Exhaust Gas Math'!$C$14</f>
        <v>0</v>
      </c>
      <c r="U2133">
        <f>(T2133/'Exhaust Gas Math'!$B$14)+('Exhaust Gas Math'!$D$10)</f>
        <v>4.4059320573952224E-4</v>
      </c>
      <c r="V2133">
        <f>('Exhaust Gas Math'!$E$10*(2.53982214E-12*V2132^4 - 0.0000000071629564556*V2132^3 + 7.56281407226508E-06*V2132^2 - 0.00322508455050905*V2132 + 1.62997098133725)*$B$24+T2133*'Exhaust Gas Math'!$D$14*$B$23)/('Exhaust Gas Math'!$E$10*(2.53982214E-12*V2132^4 - 0.0000000071629564556*V2132^3 + 7.56281407226508E-06*V2132^2 - 0.00322508455050905*V2132 + 1.62997098133725)+T2133*'Exhaust Gas Math'!$D$14)</f>
        <v>1100</v>
      </c>
      <c r="W2133">
        <f>(353.3116967483*V2133^-1.0020802909)*('Exhaust Gas Math'!$E$10/(T2133+'Exhaust Gas Math'!$E$10))+(357.4500179626*V2133^-1.0038444015 )*(T2133/(T2133+'Exhaust Gas Math'!$E$10))</f>
        <v>0.31654710700089367</v>
      </c>
      <c r="X2133">
        <f t="shared" si="506"/>
        <v>0</v>
      </c>
      <c r="Y2133">
        <f t="shared" si="507"/>
        <v>101325</v>
      </c>
      <c r="Z2133">
        <f t="shared" si="508"/>
        <v>101325</v>
      </c>
    </row>
    <row r="2134" spans="5:26" x14ac:dyDescent="0.2">
      <c r="E2134">
        <f t="shared" ref="E2134:E2197" si="510">H2134</f>
        <v>0.26612499999998457</v>
      </c>
      <c r="F2134">
        <f t="shared" ref="F2134:F2197" si="511">Z2134</f>
        <v>101325</v>
      </c>
      <c r="H2134">
        <f t="shared" si="509"/>
        <v>0.26612499999998457</v>
      </c>
      <c r="I2134">
        <f t="shared" si="497"/>
        <v>533.99999999925967</v>
      </c>
      <c r="J2134">
        <f t="shared" si="498"/>
        <v>6.3226344083131464E-2</v>
      </c>
      <c r="K2134">
        <f t="shared" si="499"/>
        <v>2.7759550717220169</v>
      </c>
      <c r="L2134">
        <f t="shared" si="500"/>
        <v>3.9769296294121147E-5</v>
      </c>
      <c r="M2134">
        <f>J2134/SQRT('Exhaust Gas Math'!$E$14*$B$21*$B$23)</f>
        <v>1.0733673487935409E-3</v>
      </c>
      <c r="N2134">
        <f t="shared" si="501"/>
        <v>4.8722302042897667E-2</v>
      </c>
      <c r="O2134">
        <f t="shared" si="502"/>
        <v>0</v>
      </c>
      <c r="P2134">
        <f t="shared" si="503"/>
        <v>0</v>
      </c>
      <c r="Q2134">
        <f>($B$16/2)*(COS((ACOS((2*'Intake Valve Fxn Scratch'!$B$1)/$B$16-1)/($B$17/2))*(I2134-($B$17/2)))+1)*P2134</f>
        <v>0</v>
      </c>
      <c r="R2134">
        <f t="shared" si="504"/>
        <v>0</v>
      </c>
      <c r="S2134">
        <f t="shared" si="505"/>
        <v>0</v>
      </c>
      <c r="T2134">
        <f>S2134*'Exhaust Gas Math'!$C$14</f>
        <v>0</v>
      </c>
      <c r="U2134">
        <f>(T2134/'Exhaust Gas Math'!$B$14)+('Exhaust Gas Math'!$D$10)</f>
        <v>4.4059320573952224E-4</v>
      </c>
      <c r="V2134">
        <f>('Exhaust Gas Math'!$E$10*(2.53982214E-12*V2133^4 - 0.0000000071629564556*V2133^3 + 7.56281407226508E-06*V2133^2 - 0.00322508455050905*V2133 + 1.62997098133725)*$B$24+T2134*'Exhaust Gas Math'!$D$14*$B$23)/('Exhaust Gas Math'!$E$10*(2.53982214E-12*V2133^4 - 0.0000000071629564556*V2133^3 + 7.56281407226508E-06*V2133^2 - 0.00322508455050905*V2133 + 1.62997098133725)+T2134*'Exhaust Gas Math'!$D$14)</f>
        <v>1100</v>
      </c>
      <c r="W2134">
        <f>(353.3116967483*V2134^-1.0020802909)*('Exhaust Gas Math'!$E$10/(T2134+'Exhaust Gas Math'!$E$10))+(357.4500179626*V2134^-1.0038444015 )*(T2134/(T2134+'Exhaust Gas Math'!$E$10))</f>
        <v>0.31654710700089367</v>
      </c>
      <c r="X2134">
        <f t="shared" si="506"/>
        <v>0</v>
      </c>
      <c r="Y2134">
        <f t="shared" si="507"/>
        <v>101325</v>
      </c>
      <c r="Z2134">
        <f t="shared" si="508"/>
        <v>101325</v>
      </c>
    </row>
    <row r="2135" spans="5:26" x14ac:dyDescent="0.2">
      <c r="E2135">
        <f t="shared" si="510"/>
        <v>0.26624999999998455</v>
      </c>
      <c r="F2135">
        <f t="shared" si="511"/>
        <v>101325</v>
      </c>
      <c r="H2135">
        <f t="shared" si="509"/>
        <v>0.26624999999998455</v>
      </c>
      <c r="I2135">
        <f t="shared" si="497"/>
        <v>539.99999999925785</v>
      </c>
      <c r="J2135">
        <f t="shared" si="498"/>
        <v>6.3399999999999998E-2</v>
      </c>
      <c r="K2135">
        <f t="shared" si="499"/>
        <v>3.4337893133038508E-10</v>
      </c>
      <c r="L2135">
        <f t="shared" si="500"/>
        <v>3.9769296294121147E-5</v>
      </c>
      <c r="M2135">
        <f>J2135/SQRT('Exhaust Gas Math'!$E$14*$B$21*$B$23)</f>
        <v>1.0763154330738279E-3</v>
      </c>
      <c r="N2135">
        <f t="shared" si="501"/>
        <v>5.1362995243085699E-2</v>
      </c>
      <c r="O2135">
        <f t="shared" si="502"/>
        <v>0</v>
      </c>
      <c r="P2135">
        <f t="shared" si="503"/>
        <v>0</v>
      </c>
      <c r="Q2135">
        <f>($B$16/2)*(COS((ACOS((2*'Intake Valve Fxn Scratch'!$B$1)/$B$16-1)/($B$17/2))*(I2135-($B$17/2)))+1)*P2135</f>
        <v>0</v>
      </c>
      <c r="R2135">
        <f t="shared" si="504"/>
        <v>0</v>
      </c>
      <c r="S2135">
        <f t="shared" si="505"/>
        <v>0</v>
      </c>
      <c r="T2135">
        <f>S2135*'Exhaust Gas Math'!$C$14</f>
        <v>0</v>
      </c>
      <c r="U2135">
        <f>(T2135/'Exhaust Gas Math'!$B$14)+('Exhaust Gas Math'!$D$10)</f>
        <v>4.4059320573952224E-4</v>
      </c>
      <c r="V2135">
        <f>('Exhaust Gas Math'!$E$10*(2.53982214E-12*V2134^4 - 0.0000000071629564556*V2134^3 + 7.56281407226508E-06*V2134^2 - 0.00322508455050905*V2134 + 1.62997098133725)*$B$24+T2135*'Exhaust Gas Math'!$D$14*$B$23)/('Exhaust Gas Math'!$E$10*(2.53982214E-12*V2134^4 - 0.0000000071629564556*V2134^3 + 7.56281407226508E-06*V2134^2 - 0.00322508455050905*V2134 + 1.62997098133725)+T2135*'Exhaust Gas Math'!$D$14)</f>
        <v>1100</v>
      </c>
      <c r="W2135">
        <f>(353.3116967483*V2135^-1.0020802909)*('Exhaust Gas Math'!$E$10/(T2135+'Exhaust Gas Math'!$E$10))+(357.4500179626*V2135^-1.0038444015 )*(T2135/(T2135+'Exhaust Gas Math'!$E$10))</f>
        <v>0.31654710700089367</v>
      </c>
      <c r="X2135">
        <f t="shared" si="506"/>
        <v>0</v>
      </c>
      <c r="Y2135">
        <f t="shared" si="507"/>
        <v>101325</v>
      </c>
      <c r="Z2135">
        <f t="shared" si="508"/>
        <v>101325</v>
      </c>
    </row>
    <row r="2136" spans="5:26" x14ac:dyDescent="0.2">
      <c r="E2136">
        <f t="shared" si="510"/>
        <v>0.26637499999998454</v>
      </c>
      <c r="F2136">
        <f t="shared" si="511"/>
        <v>101325</v>
      </c>
      <c r="H2136">
        <f t="shared" si="509"/>
        <v>0.26637499999998454</v>
      </c>
      <c r="I2136">
        <f t="shared" si="497"/>
        <v>545.99999999925785</v>
      </c>
      <c r="J2136">
        <f t="shared" si="498"/>
        <v>6.3226344083217145E-2</v>
      </c>
      <c r="K2136">
        <f t="shared" si="499"/>
        <v>-2.7759550710390211</v>
      </c>
      <c r="L2136">
        <f t="shared" si="500"/>
        <v>3.9769296294121147E-5</v>
      </c>
      <c r="M2136">
        <f>J2136/SQRT('Exhaust Gas Math'!$E$14*$B$21*$B$23)</f>
        <v>1.0733673487949957E-3</v>
      </c>
      <c r="N2136">
        <f t="shared" si="501"/>
        <v>5.3910285389850918E-2</v>
      </c>
      <c r="O2136">
        <f t="shared" si="502"/>
        <v>0</v>
      </c>
      <c r="P2136">
        <f t="shared" si="503"/>
        <v>0</v>
      </c>
      <c r="Q2136">
        <f>($B$16/2)*(COS((ACOS((2*'Intake Valve Fxn Scratch'!$B$1)/$B$16-1)/($B$17/2))*(I2136-($B$17/2)))+1)*P2136</f>
        <v>0</v>
      </c>
      <c r="R2136">
        <f t="shared" si="504"/>
        <v>0</v>
      </c>
      <c r="S2136">
        <f t="shared" si="505"/>
        <v>0</v>
      </c>
      <c r="T2136">
        <f>S2136*'Exhaust Gas Math'!$C$14</f>
        <v>0</v>
      </c>
      <c r="U2136">
        <f>(T2136/'Exhaust Gas Math'!$B$14)+('Exhaust Gas Math'!$D$10)</f>
        <v>4.4059320573952224E-4</v>
      </c>
      <c r="V2136">
        <f>('Exhaust Gas Math'!$E$10*(2.53982214E-12*V2135^4 - 0.0000000071629564556*V2135^3 + 7.56281407226508E-06*V2135^2 - 0.00322508455050905*V2135 + 1.62997098133725)*$B$24+T2136*'Exhaust Gas Math'!$D$14*$B$23)/('Exhaust Gas Math'!$E$10*(2.53982214E-12*V2135^4 - 0.0000000071629564556*V2135^3 + 7.56281407226508E-06*V2135^2 - 0.00322508455050905*V2135 + 1.62997098133725)+T2136*'Exhaust Gas Math'!$D$14)</f>
        <v>1100</v>
      </c>
      <c r="W2136">
        <f>(353.3116967483*V2136^-1.0020802909)*('Exhaust Gas Math'!$E$10/(T2136+'Exhaust Gas Math'!$E$10))+(357.4500179626*V2136^-1.0038444015 )*(T2136/(T2136+'Exhaust Gas Math'!$E$10))</f>
        <v>0.31654710700089367</v>
      </c>
      <c r="X2136">
        <f t="shared" si="506"/>
        <v>0</v>
      </c>
      <c r="Y2136">
        <f t="shared" si="507"/>
        <v>101325</v>
      </c>
      <c r="Z2136">
        <f t="shared" si="508"/>
        <v>101325</v>
      </c>
    </row>
    <row r="2137" spans="5:26" x14ac:dyDescent="0.2">
      <c r="E2137">
        <f t="shared" si="510"/>
        <v>0.26649999999998453</v>
      </c>
      <c r="F2137">
        <f t="shared" si="511"/>
        <v>101325</v>
      </c>
      <c r="H2137">
        <f t="shared" si="509"/>
        <v>0.26649999999998453</v>
      </c>
      <c r="I2137">
        <f t="shared" si="497"/>
        <v>551.99999999925785</v>
      </c>
      <c r="J2137">
        <f t="shared" si="498"/>
        <v>6.2707278943347031E-2</v>
      </c>
      <c r="K2137">
        <f t="shared" si="499"/>
        <v>-5.5214961977571804</v>
      </c>
      <c r="L2137">
        <f t="shared" si="500"/>
        <v>3.9769296294121147E-5</v>
      </c>
      <c r="M2137">
        <f>J2137/SQRT('Exhaust Gas Math'!$E$14*$B$21*$B$23)</f>
        <v>1.0645553957853294E-3</v>
      </c>
      <c r="N2137">
        <f t="shared" si="501"/>
        <v>5.6301139017785953E-2</v>
      </c>
      <c r="O2137">
        <f t="shared" si="502"/>
        <v>0</v>
      </c>
      <c r="P2137">
        <f t="shared" si="503"/>
        <v>0</v>
      </c>
      <c r="Q2137">
        <f>($B$16/2)*(COS((ACOS((2*'Intake Valve Fxn Scratch'!$B$1)/$B$16-1)/($B$17/2))*(I2137-($B$17/2)))+1)*P2137</f>
        <v>0</v>
      </c>
      <c r="R2137">
        <f t="shared" si="504"/>
        <v>0</v>
      </c>
      <c r="S2137">
        <f t="shared" si="505"/>
        <v>0</v>
      </c>
      <c r="T2137">
        <f>S2137*'Exhaust Gas Math'!$C$14</f>
        <v>0</v>
      </c>
      <c r="U2137">
        <f>(T2137/'Exhaust Gas Math'!$B$14)+('Exhaust Gas Math'!$D$10)</f>
        <v>4.4059320573952224E-4</v>
      </c>
      <c r="V2137">
        <f>('Exhaust Gas Math'!$E$10*(2.53982214E-12*V2136^4 - 0.0000000071629564556*V2136^3 + 7.56281407226508E-06*V2136^2 - 0.00322508455050905*V2136 + 1.62997098133725)*$B$24+T2137*'Exhaust Gas Math'!$D$14*$B$23)/('Exhaust Gas Math'!$E$10*(2.53982214E-12*V2136^4 - 0.0000000071629564556*V2136^3 + 7.56281407226508E-06*V2136^2 - 0.00322508455050905*V2136 + 1.62997098133725)+T2137*'Exhaust Gas Math'!$D$14)</f>
        <v>1100</v>
      </c>
      <c r="W2137">
        <f>(353.3116967483*V2137^-1.0020802909)*('Exhaust Gas Math'!$E$10/(T2137+'Exhaust Gas Math'!$E$10))+(357.4500179626*V2137^-1.0038444015 )*(T2137/(T2137+'Exhaust Gas Math'!$E$10))</f>
        <v>0.31654710700089367</v>
      </c>
      <c r="X2137">
        <f t="shared" si="506"/>
        <v>0</v>
      </c>
      <c r="Y2137">
        <f t="shared" si="507"/>
        <v>101325</v>
      </c>
      <c r="Z2137">
        <f t="shared" si="508"/>
        <v>101325</v>
      </c>
    </row>
    <row r="2138" spans="5:26" x14ac:dyDescent="0.2">
      <c r="E2138">
        <f t="shared" si="510"/>
        <v>0.26662499999998451</v>
      </c>
      <c r="F2138">
        <f t="shared" si="511"/>
        <v>101325</v>
      </c>
      <c r="H2138">
        <f t="shared" si="509"/>
        <v>0.26662499999998451</v>
      </c>
      <c r="I2138">
        <f t="shared" si="497"/>
        <v>557.99999999925603</v>
      </c>
      <c r="J2138">
        <f t="shared" si="498"/>
        <v>6.1848491566683428E-2</v>
      </c>
      <c r="K2138">
        <f t="shared" si="499"/>
        <v>-8.2065426566853663</v>
      </c>
      <c r="L2138">
        <f t="shared" si="500"/>
        <v>3.9769296294121147E-5</v>
      </c>
      <c r="M2138">
        <f>J2138/SQRT('Exhaust Gas Math'!$E$14*$B$21*$B$23)</f>
        <v>1.0499761196460231E-3</v>
      </c>
      <c r="N2138">
        <f t="shared" si="501"/>
        <v>5.8465535048235921E-2</v>
      </c>
      <c r="O2138">
        <f t="shared" si="502"/>
        <v>0</v>
      </c>
      <c r="P2138">
        <f t="shared" si="503"/>
        <v>0</v>
      </c>
      <c r="Q2138">
        <f>($B$16/2)*(COS((ACOS((2*'Intake Valve Fxn Scratch'!$B$1)/$B$16-1)/($B$17/2))*(I2138-($B$17/2)))+1)*P2138</f>
        <v>0</v>
      </c>
      <c r="R2138">
        <f t="shared" si="504"/>
        <v>0</v>
      </c>
      <c r="S2138">
        <f t="shared" si="505"/>
        <v>0</v>
      </c>
      <c r="T2138">
        <f>S2138*'Exhaust Gas Math'!$C$14</f>
        <v>0</v>
      </c>
      <c r="U2138">
        <f>(T2138/'Exhaust Gas Math'!$B$14)+('Exhaust Gas Math'!$D$10)</f>
        <v>4.4059320573952224E-4</v>
      </c>
      <c r="V2138">
        <f>('Exhaust Gas Math'!$E$10*(2.53982214E-12*V2137^4 - 0.0000000071629564556*V2137^3 + 7.56281407226508E-06*V2137^2 - 0.00322508455050905*V2137 + 1.62997098133725)*$B$24+T2138*'Exhaust Gas Math'!$D$14*$B$23)/('Exhaust Gas Math'!$E$10*(2.53982214E-12*V2137^4 - 0.0000000071629564556*V2137^3 + 7.56281407226508E-06*V2137^2 - 0.00322508455050905*V2137 + 1.62997098133725)+T2138*'Exhaust Gas Math'!$D$14)</f>
        <v>1100</v>
      </c>
      <c r="W2138">
        <f>(353.3116967483*V2138^-1.0020802909)*('Exhaust Gas Math'!$E$10/(T2138+'Exhaust Gas Math'!$E$10))+(357.4500179626*V2138^-1.0038444015 )*(T2138/(T2138+'Exhaust Gas Math'!$E$10))</f>
        <v>0.31654710700089367</v>
      </c>
      <c r="X2138">
        <f t="shared" si="506"/>
        <v>0</v>
      </c>
      <c r="Y2138">
        <f t="shared" si="507"/>
        <v>101325</v>
      </c>
      <c r="Z2138">
        <f t="shared" si="508"/>
        <v>101325</v>
      </c>
    </row>
    <row r="2139" spans="5:26" x14ac:dyDescent="0.2">
      <c r="E2139">
        <f t="shared" si="510"/>
        <v>0.2667499999999845</v>
      </c>
      <c r="F2139">
        <f t="shared" si="511"/>
        <v>101325</v>
      </c>
      <c r="H2139">
        <f t="shared" si="509"/>
        <v>0.2667499999999845</v>
      </c>
      <c r="I2139">
        <f t="shared" si="497"/>
        <v>563.99999999925603</v>
      </c>
      <c r="J2139">
        <f t="shared" si="498"/>
        <v>6.0659391007437863E-2</v>
      </c>
      <c r="K2139">
        <f t="shared" si="499"/>
        <v>-10.801676516937475</v>
      </c>
      <c r="L2139">
        <f t="shared" si="500"/>
        <v>3.9769296294121147E-5</v>
      </c>
      <c r="M2139">
        <f>J2139/SQRT('Exhaust Gas Math'!$E$14*$B$21*$B$23)</f>
        <v>1.0297892539773684E-3</v>
      </c>
      <c r="N2139">
        <f t="shared" si="501"/>
        <v>6.0328632872094612E-2</v>
      </c>
      <c r="O2139">
        <f t="shared" si="502"/>
        <v>0</v>
      </c>
      <c r="P2139">
        <f t="shared" si="503"/>
        <v>0</v>
      </c>
      <c r="Q2139">
        <f>($B$16/2)*(COS((ACOS((2*'Intake Valve Fxn Scratch'!$B$1)/$B$16-1)/($B$17/2))*(I2139-($B$17/2)))+1)*P2139</f>
        <v>0</v>
      </c>
      <c r="R2139">
        <f t="shared" si="504"/>
        <v>0</v>
      </c>
      <c r="S2139">
        <f t="shared" si="505"/>
        <v>0</v>
      </c>
      <c r="T2139">
        <f>S2139*'Exhaust Gas Math'!$C$14</f>
        <v>0</v>
      </c>
      <c r="U2139">
        <f>(T2139/'Exhaust Gas Math'!$B$14)+('Exhaust Gas Math'!$D$10)</f>
        <v>4.4059320573952224E-4</v>
      </c>
      <c r="V2139">
        <f>('Exhaust Gas Math'!$E$10*(2.53982214E-12*V2138^4 - 0.0000000071629564556*V2138^3 + 7.56281407226508E-06*V2138^2 - 0.00322508455050905*V2138 + 1.62997098133725)*$B$24+T2139*'Exhaust Gas Math'!$D$14*$B$23)/('Exhaust Gas Math'!$E$10*(2.53982214E-12*V2138^4 - 0.0000000071629564556*V2138^3 + 7.56281407226508E-06*V2138^2 - 0.00322508455050905*V2138 + 1.62997098133725)+T2139*'Exhaust Gas Math'!$D$14)</f>
        <v>1100</v>
      </c>
      <c r="W2139">
        <f>(353.3116967483*V2139^-1.0020802909)*('Exhaust Gas Math'!$E$10/(T2139+'Exhaust Gas Math'!$E$10))+(357.4500179626*V2139^-1.0038444015 )*(T2139/(T2139+'Exhaust Gas Math'!$E$10))</f>
        <v>0.31654710700089367</v>
      </c>
      <c r="X2139">
        <f t="shared" si="506"/>
        <v>0</v>
      </c>
      <c r="Y2139">
        <f t="shared" si="507"/>
        <v>101325</v>
      </c>
      <c r="Z2139">
        <f t="shared" si="508"/>
        <v>101325</v>
      </c>
    </row>
    <row r="2140" spans="5:26" x14ac:dyDescent="0.2">
      <c r="E2140">
        <f t="shared" si="510"/>
        <v>0.26687499999998449</v>
      </c>
      <c r="F2140">
        <f t="shared" si="511"/>
        <v>101325</v>
      </c>
      <c r="H2140">
        <f t="shared" si="509"/>
        <v>0.26687499999998449</v>
      </c>
      <c r="I2140">
        <f t="shared" si="497"/>
        <v>569.99999999925603</v>
      </c>
      <c r="J2140">
        <f t="shared" si="498"/>
        <v>5.9153005300172722E-2</v>
      </c>
      <c r="K2140">
        <f t="shared" si="499"/>
        <v>-13.278464948873918</v>
      </c>
      <c r="L2140">
        <f t="shared" si="500"/>
        <v>3.9769296294121147E-5</v>
      </c>
      <c r="M2140">
        <f>J2140/SQRT('Exhaust Gas Math'!$E$14*$B$21*$B$23)</f>
        <v>1.0042159703040037E-3</v>
      </c>
      <c r="N2140">
        <f t="shared" si="501"/>
        <v>6.1813705050777365E-2</v>
      </c>
      <c r="O2140">
        <f t="shared" si="502"/>
        <v>0</v>
      </c>
      <c r="P2140">
        <f t="shared" si="503"/>
        <v>0</v>
      </c>
      <c r="Q2140">
        <f>($B$16/2)*(COS((ACOS((2*'Intake Valve Fxn Scratch'!$B$1)/$B$16-1)/($B$17/2))*(I2140-($B$17/2)))+1)*P2140</f>
        <v>0</v>
      </c>
      <c r="R2140">
        <f t="shared" si="504"/>
        <v>0</v>
      </c>
      <c r="S2140">
        <f t="shared" si="505"/>
        <v>0</v>
      </c>
      <c r="T2140">
        <f>S2140*'Exhaust Gas Math'!$C$14</f>
        <v>0</v>
      </c>
      <c r="U2140">
        <f>(T2140/'Exhaust Gas Math'!$B$14)+('Exhaust Gas Math'!$D$10)</f>
        <v>4.4059320573952224E-4</v>
      </c>
      <c r="V2140">
        <f>('Exhaust Gas Math'!$E$10*(2.53982214E-12*V2139^4 - 0.0000000071629564556*V2139^3 + 7.56281407226508E-06*V2139^2 - 0.00322508455050905*V2139 + 1.62997098133725)*$B$24+T2140*'Exhaust Gas Math'!$D$14*$B$23)/('Exhaust Gas Math'!$E$10*(2.53982214E-12*V2139^4 - 0.0000000071629564556*V2139^3 + 7.56281407226508E-06*V2139^2 - 0.00322508455050905*V2139 + 1.62997098133725)+T2140*'Exhaust Gas Math'!$D$14)</f>
        <v>1100</v>
      </c>
      <c r="W2140">
        <f>(353.3116967483*V2140^-1.0020802909)*('Exhaust Gas Math'!$E$10/(T2140+'Exhaust Gas Math'!$E$10))+(357.4500179626*V2140^-1.0038444015 )*(T2140/(T2140+'Exhaust Gas Math'!$E$10))</f>
        <v>0.31654710700089367</v>
      </c>
      <c r="X2140">
        <f t="shared" si="506"/>
        <v>0</v>
      </c>
      <c r="Y2140">
        <f t="shared" si="507"/>
        <v>101325</v>
      </c>
      <c r="Z2140">
        <f t="shared" si="508"/>
        <v>101325</v>
      </c>
    </row>
    <row r="2141" spans="5:26" x14ac:dyDescent="0.2">
      <c r="E2141">
        <f t="shared" si="510"/>
        <v>0.26699999999998447</v>
      </c>
      <c r="F2141">
        <f t="shared" si="511"/>
        <v>101325</v>
      </c>
      <c r="H2141">
        <f t="shared" si="509"/>
        <v>0.26699999999998447</v>
      </c>
      <c r="I2141">
        <f t="shared" si="497"/>
        <v>575.99999999925421</v>
      </c>
      <c r="J2141">
        <f t="shared" si="498"/>
        <v>5.734583872192775E-2</v>
      </c>
      <c r="K2141">
        <f t="shared" si="499"/>
        <v>-15.609771740133715</v>
      </c>
      <c r="L2141">
        <f t="shared" si="500"/>
        <v>3.9769296294121147E-5</v>
      </c>
      <c r="M2141">
        <f>J2141/SQRT('Exhaust Gas Math'!$E$14*$B$21*$B$23)</f>
        <v>9.7353645487340001E-4</v>
      </c>
      <c r="N2141">
        <f t="shared" si="501"/>
        <v>6.2845765440010679E-2</v>
      </c>
      <c r="O2141">
        <f t="shared" si="502"/>
        <v>0</v>
      </c>
      <c r="P2141">
        <f t="shared" si="503"/>
        <v>0</v>
      </c>
      <c r="Q2141">
        <f>($B$16/2)*(COS((ACOS((2*'Intake Valve Fxn Scratch'!$B$1)/$B$16-1)/($B$17/2))*(I2141-($B$17/2)))+1)*P2141</f>
        <v>0</v>
      </c>
      <c r="R2141">
        <f t="shared" si="504"/>
        <v>0</v>
      </c>
      <c r="S2141">
        <f t="shared" si="505"/>
        <v>0</v>
      </c>
      <c r="T2141">
        <f>S2141*'Exhaust Gas Math'!$C$14</f>
        <v>0</v>
      </c>
      <c r="U2141">
        <f>(T2141/'Exhaust Gas Math'!$B$14)+('Exhaust Gas Math'!$D$10)</f>
        <v>4.4059320573952224E-4</v>
      </c>
      <c r="V2141">
        <f>('Exhaust Gas Math'!$E$10*(2.53982214E-12*V2140^4 - 0.0000000071629564556*V2140^3 + 7.56281407226508E-06*V2140^2 - 0.00322508455050905*V2140 + 1.62997098133725)*$B$24+T2141*'Exhaust Gas Math'!$D$14*$B$23)/('Exhaust Gas Math'!$E$10*(2.53982214E-12*V2140^4 - 0.0000000071629564556*V2140^3 + 7.56281407226508E-06*V2140^2 - 0.00322508455050905*V2140 + 1.62997098133725)+T2141*'Exhaust Gas Math'!$D$14)</f>
        <v>1100</v>
      </c>
      <c r="W2141">
        <f>(353.3116967483*V2141^-1.0020802909)*('Exhaust Gas Math'!$E$10/(T2141+'Exhaust Gas Math'!$E$10))+(357.4500179626*V2141^-1.0038444015 )*(T2141/(T2141+'Exhaust Gas Math'!$E$10))</f>
        <v>0.31654710700089367</v>
      </c>
      <c r="X2141">
        <f t="shared" si="506"/>
        <v>0</v>
      </c>
      <c r="Y2141">
        <f t="shared" si="507"/>
        <v>101325</v>
      </c>
      <c r="Z2141">
        <f t="shared" si="508"/>
        <v>101325</v>
      </c>
    </row>
    <row r="2142" spans="5:26" x14ac:dyDescent="0.2">
      <c r="E2142">
        <f t="shared" si="510"/>
        <v>0.26712499999998446</v>
      </c>
      <c r="F2142">
        <f t="shared" si="511"/>
        <v>101325</v>
      </c>
      <c r="H2142">
        <f t="shared" si="509"/>
        <v>0.26712499999998446</v>
      </c>
      <c r="I2142">
        <f t="shared" si="497"/>
        <v>581.99999999925421</v>
      </c>
      <c r="J2142">
        <f t="shared" si="498"/>
        <v>5.5257690967909077E-2</v>
      </c>
      <c r="K2142">
        <f t="shared" si="499"/>
        <v>-17.770054605653257</v>
      </c>
      <c r="L2142">
        <f t="shared" si="500"/>
        <v>3.9769296294121147E-5</v>
      </c>
      <c r="M2142">
        <f>J2142/SQRT('Exhaust Gas Math'!$E$14*$B$21*$B$23)</f>
        <v>9.3808683887673205E-4</v>
      </c>
      <c r="N2142">
        <f t="shared" si="501"/>
        <v>6.3355736789071027E-2</v>
      </c>
      <c r="O2142">
        <f t="shared" si="502"/>
        <v>0</v>
      </c>
      <c r="P2142">
        <f t="shared" si="503"/>
        <v>0</v>
      </c>
      <c r="Q2142">
        <f>($B$16/2)*(COS((ACOS((2*'Intake Valve Fxn Scratch'!$B$1)/$B$16-1)/($B$17/2))*(I2142-($B$17/2)))+1)*P2142</f>
        <v>0</v>
      </c>
      <c r="R2142">
        <f t="shared" si="504"/>
        <v>0</v>
      </c>
      <c r="S2142">
        <f t="shared" si="505"/>
        <v>0</v>
      </c>
      <c r="T2142">
        <f>S2142*'Exhaust Gas Math'!$C$14</f>
        <v>0</v>
      </c>
      <c r="U2142">
        <f>(T2142/'Exhaust Gas Math'!$B$14)+('Exhaust Gas Math'!$D$10)</f>
        <v>4.4059320573952224E-4</v>
      </c>
      <c r="V2142">
        <f>('Exhaust Gas Math'!$E$10*(2.53982214E-12*V2141^4 - 0.0000000071629564556*V2141^3 + 7.56281407226508E-06*V2141^2 - 0.00322508455050905*V2141 + 1.62997098133725)*$B$24+T2142*'Exhaust Gas Math'!$D$14*$B$23)/('Exhaust Gas Math'!$E$10*(2.53982214E-12*V2141^4 - 0.0000000071629564556*V2141^3 + 7.56281407226508E-06*V2141^2 - 0.00322508455050905*V2141 + 1.62997098133725)+T2142*'Exhaust Gas Math'!$D$14)</f>
        <v>1100</v>
      </c>
      <c r="W2142">
        <f>(353.3116967483*V2142^-1.0020802909)*('Exhaust Gas Math'!$E$10/(T2142+'Exhaust Gas Math'!$E$10))+(357.4500179626*V2142^-1.0038444015 )*(T2142/(T2142+'Exhaust Gas Math'!$E$10))</f>
        <v>0.31654710700089367</v>
      </c>
      <c r="X2142">
        <f t="shared" si="506"/>
        <v>0</v>
      </c>
      <c r="Y2142">
        <f t="shared" si="507"/>
        <v>101325</v>
      </c>
      <c r="Z2142">
        <f t="shared" si="508"/>
        <v>101325</v>
      </c>
    </row>
    <row r="2143" spans="5:26" x14ac:dyDescent="0.2">
      <c r="E2143">
        <f t="shared" si="510"/>
        <v>0.26724999999998444</v>
      </c>
      <c r="F2143">
        <f t="shared" si="511"/>
        <v>101325</v>
      </c>
      <c r="H2143">
        <f t="shared" si="509"/>
        <v>0.26724999999998444</v>
      </c>
      <c r="I2143">
        <f t="shared" si="497"/>
        <v>587.99999999925421</v>
      </c>
      <c r="J2143">
        <f t="shared" si="498"/>
        <v>5.2911440221882294E-2</v>
      </c>
      <c r="K2143">
        <f t="shared" si="499"/>
        <v>-19.735645034290325</v>
      </c>
      <c r="L2143">
        <f t="shared" si="500"/>
        <v>3.9769296294121147E-5</v>
      </c>
      <c r="M2143">
        <f>J2143/SQRT('Exhaust Gas Math'!$E$14*$B$21*$B$23)</f>
        <v>8.9825551572516086E-4</v>
      </c>
      <c r="N2143">
        <f t="shared" si="501"/>
        <v>6.3284913265698212E-2</v>
      </c>
      <c r="O2143">
        <f t="shared" si="502"/>
        <v>0</v>
      </c>
      <c r="P2143">
        <f t="shared" si="503"/>
        <v>0</v>
      </c>
      <c r="Q2143">
        <f>($B$16/2)*(COS((ACOS((2*'Intake Valve Fxn Scratch'!$B$1)/$B$16-1)/($B$17/2))*(I2143-($B$17/2)))+1)*P2143</f>
        <v>0</v>
      </c>
      <c r="R2143">
        <f t="shared" si="504"/>
        <v>0</v>
      </c>
      <c r="S2143">
        <f t="shared" si="505"/>
        <v>0</v>
      </c>
      <c r="T2143">
        <f>S2143*'Exhaust Gas Math'!$C$14</f>
        <v>0</v>
      </c>
      <c r="U2143">
        <f>(T2143/'Exhaust Gas Math'!$B$14)+('Exhaust Gas Math'!$D$10)</f>
        <v>4.4059320573952224E-4</v>
      </c>
      <c r="V2143">
        <f>('Exhaust Gas Math'!$E$10*(2.53982214E-12*V2142^4 - 0.0000000071629564556*V2142^3 + 7.56281407226508E-06*V2142^2 - 0.00322508455050905*V2142 + 1.62997098133725)*$B$24+T2143*'Exhaust Gas Math'!$D$14*$B$23)/('Exhaust Gas Math'!$E$10*(2.53982214E-12*V2142^4 - 0.0000000071629564556*V2142^3 + 7.56281407226508E-06*V2142^2 - 0.00322508455050905*V2142 + 1.62997098133725)+T2143*'Exhaust Gas Math'!$D$14)</f>
        <v>1100</v>
      </c>
      <c r="W2143">
        <f>(353.3116967483*V2143^-1.0020802909)*('Exhaust Gas Math'!$E$10/(T2143+'Exhaust Gas Math'!$E$10))+(357.4500179626*V2143^-1.0038444015 )*(T2143/(T2143+'Exhaust Gas Math'!$E$10))</f>
        <v>0.31654710700089367</v>
      </c>
      <c r="X2143">
        <f t="shared" si="506"/>
        <v>0</v>
      </c>
      <c r="Y2143">
        <f t="shared" si="507"/>
        <v>101325</v>
      </c>
      <c r="Z2143">
        <f t="shared" si="508"/>
        <v>101325</v>
      </c>
    </row>
    <row r="2144" spans="5:26" x14ac:dyDescent="0.2">
      <c r="E2144">
        <f t="shared" si="510"/>
        <v>0.26737499999998443</v>
      </c>
      <c r="F2144">
        <f t="shared" si="511"/>
        <v>101325</v>
      </c>
      <c r="H2144">
        <f t="shared" si="509"/>
        <v>0.26737499999998443</v>
      </c>
      <c r="I2144">
        <f t="shared" si="497"/>
        <v>593.9999999992524</v>
      </c>
      <c r="J2144">
        <f t="shared" si="498"/>
        <v>5.0332792498005409E-2</v>
      </c>
      <c r="K2144">
        <f t="shared" si="499"/>
        <v>-21.485007605982528</v>
      </c>
      <c r="L2144">
        <f t="shared" si="500"/>
        <v>3.9769296294121147E-5</v>
      </c>
      <c r="M2144">
        <f>J2144/SQRT('Exhaust Gas Math'!$E$14*$B$21*$B$23)</f>
        <v>8.5447888573037553E-4</v>
      </c>
      <c r="N2144">
        <f t="shared" si="501"/>
        <v>6.2589395196782249E-2</v>
      </c>
      <c r="O2144">
        <f t="shared" si="502"/>
        <v>0</v>
      </c>
      <c r="P2144">
        <f t="shared" si="503"/>
        <v>0</v>
      </c>
      <c r="Q2144">
        <f>($B$16/2)*(COS((ACOS((2*'Intake Valve Fxn Scratch'!$B$1)/$B$16-1)/($B$17/2))*(I2144-($B$17/2)))+1)*P2144</f>
        <v>0</v>
      </c>
      <c r="R2144">
        <f t="shared" si="504"/>
        <v>0</v>
      </c>
      <c r="S2144">
        <f t="shared" si="505"/>
        <v>0</v>
      </c>
      <c r="T2144">
        <f>S2144*'Exhaust Gas Math'!$C$14</f>
        <v>0</v>
      </c>
      <c r="U2144">
        <f>(T2144/'Exhaust Gas Math'!$B$14)+('Exhaust Gas Math'!$D$10)</f>
        <v>4.4059320573952224E-4</v>
      </c>
      <c r="V2144">
        <f>('Exhaust Gas Math'!$E$10*(2.53982214E-12*V2143^4 - 0.0000000071629564556*V2143^3 + 7.56281407226508E-06*V2143^2 - 0.00322508455050905*V2143 + 1.62997098133725)*$B$24+T2144*'Exhaust Gas Math'!$D$14*$B$23)/('Exhaust Gas Math'!$E$10*(2.53982214E-12*V2143^4 - 0.0000000071629564556*V2143^3 + 7.56281407226508E-06*V2143^2 - 0.00322508455050905*V2143 + 1.62997098133725)+T2144*'Exhaust Gas Math'!$D$14)</f>
        <v>1100</v>
      </c>
      <c r="W2144">
        <f>(353.3116967483*V2144^-1.0020802909)*('Exhaust Gas Math'!$E$10/(T2144+'Exhaust Gas Math'!$E$10))+(357.4500179626*V2144^-1.0038444015 )*(T2144/(T2144+'Exhaust Gas Math'!$E$10))</f>
        <v>0.31654710700089367</v>
      </c>
      <c r="X2144">
        <f t="shared" si="506"/>
        <v>0</v>
      </c>
      <c r="Y2144">
        <f t="shared" si="507"/>
        <v>101325</v>
      </c>
      <c r="Z2144">
        <f t="shared" si="508"/>
        <v>101325</v>
      </c>
    </row>
    <row r="2145" spans="5:26" x14ac:dyDescent="0.2">
      <c r="E2145">
        <f t="shared" si="510"/>
        <v>0.26749999999998442</v>
      </c>
      <c r="F2145">
        <f t="shared" si="511"/>
        <v>101325</v>
      </c>
      <c r="H2145">
        <f t="shared" si="509"/>
        <v>0.26749999999998442</v>
      </c>
      <c r="I2145">
        <f t="shared" si="497"/>
        <v>599.9999999992524</v>
      </c>
      <c r="J2145">
        <f t="shared" si="498"/>
        <v>4.7550000000357917E-2</v>
      </c>
      <c r="K2145">
        <f t="shared" si="499"/>
        <v>-22.998975938316761</v>
      </c>
      <c r="L2145">
        <f t="shared" si="500"/>
        <v>3.9769296294121147E-5</v>
      </c>
      <c r="M2145">
        <f>J2145/SQRT('Exhaust Gas Math'!$E$14*$B$21*$B$23)</f>
        <v>8.0723657481144716E-4</v>
      </c>
      <c r="N2145">
        <f t="shared" si="501"/>
        <v>6.1244119152532334E-2</v>
      </c>
      <c r="O2145">
        <f t="shared" si="502"/>
        <v>0</v>
      </c>
      <c r="P2145">
        <f t="shared" si="503"/>
        <v>0</v>
      </c>
      <c r="Q2145">
        <f>($B$16/2)*(COS((ACOS((2*'Intake Valve Fxn Scratch'!$B$1)/$B$16-1)/($B$17/2))*(I2145-($B$17/2)))+1)*P2145</f>
        <v>0</v>
      </c>
      <c r="R2145">
        <f t="shared" si="504"/>
        <v>0</v>
      </c>
      <c r="S2145">
        <f t="shared" si="505"/>
        <v>0</v>
      </c>
      <c r="T2145">
        <f>S2145*'Exhaust Gas Math'!$C$14</f>
        <v>0</v>
      </c>
      <c r="U2145">
        <f>(T2145/'Exhaust Gas Math'!$B$14)+('Exhaust Gas Math'!$D$10)</f>
        <v>4.4059320573952224E-4</v>
      </c>
      <c r="V2145">
        <f>('Exhaust Gas Math'!$E$10*(2.53982214E-12*V2144^4 - 0.0000000071629564556*V2144^3 + 7.56281407226508E-06*V2144^2 - 0.00322508455050905*V2144 + 1.62997098133725)*$B$24+T2145*'Exhaust Gas Math'!$D$14*$B$23)/('Exhaust Gas Math'!$E$10*(2.53982214E-12*V2144^4 - 0.0000000071629564556*V2144^3 + 7.56281407226508E-06*V2144^2 - 0.00322508455050905*V2144 + 1.62997098133725)+T2145*'Exhaust Gas Math'!$D$14)</f>
        <v>1100</v>
      </c>
      <c r="W2145">
        <f>(353.3116967483*V2145^-1.0020802909)*('Exhaust Gas Math'!$E$10/(T2145+'Exhaust Gas Math'!$E$10))+(357.4500179626*V2145^-1.0038444015 )*(T2145/(T2145+'Exhaust Gas Math'!$E$10))</f>
        <v>0.31654710700089367</v>
      </c>
      <c r="X2145">
        <f t="shared" si="506"/>
        <v>0</v>
      </c>
      <c r="Y2145">
        <f t="shared" si="507"/>
        <v>101325</v>
      </c>
      <c r="Z2145">
        <f t="shared" si="508"/>
        <v>101325</v>
      </c>
    </row>
    <row r="2146" spans="5:26" x14ac:dyDescent="0.2">
      <c r="E2146">
        <f t="shared" si="510"/>
        <v>0.2676249999999844</v>
      </c>
      <c r="F2146">
        <f t="shared" si="511"/>
        <v>101325</v>
      </c>
      <c r="H2146">
        <f t="shared" si="509"/>
        <v>0.2676249999999844</v>
      </c>
      <c r="I2146">
        <f t="shared" si="497"/>
        <v>605.99999999925058</v>
      </c>
      <c r="J2146">
        <f t="shared" si="498"/>
        <v>4.4593551585880825E-2</v>
      </c>
      <c r="K2146">
        <f t="shared" si="499"/>
        <v>-24.260962677425734</v>
      </c>
      <c r="L2146">
        <f t="shared" si="500"/>
        <v>3.9769296294121147E-5</v>
      </c>
      <c r="M2146">
        <f>J2146/SQRT('Exhaust Gas Math'!$E$14*$B$21*$B$23)</f>
        <v>7.5704617961289285E-4</v>
      </c>
      <c r="N2146">
        <f t="shared" si="501"/>
        <v>5.9246088902641436E-2</v>
      </c>
      <c r="O2146">
        <f t="shared" si="502"/>
        <v>0</v>
      </c>
      <c r="P2146">
        <f t="shared" si="503"/>
        <v>0</v>
      </c>
      <c r="Q2146">
        <f>($B$16/2)*(COS((ACOS((2*'Intake Valve Fxn Scratch'!$B$1)/$B$16-1)/($B$17/2))*(I2146-($B$17/2)))+1)*P2146</f>
        <v>0</v>
      </c>
      <c r="R2146">
        <f t="shared" si="504"/>
        <v>0</v>
      </c>
      <c r="S2146">
        <f t="shared" si="505"/>
        <v>0</v>
      </c>
      <c r="T2146">
        <f>S2146*'Exhaust Gas Math'!$C$14</f>
        <v>0</v>
      </c>
      <c r="U2146">
        <f>(T2146/'Exhaust Gas Math'!$B$14)+('Exhaust Gas Math'!$D$10)</f>
        <v>4.4059320573952224E-4</v>
      </c>
      <c r="V2146">
        <f>('Exhaust Gas Math'!$E$10*(2.53982214E-12*V2145^4 - 0.0000000071629564556*V2145^3 + 7.56281407226508E-06*V2145^2 - 0.00322508455050905*V2145 + 1.62997098133725)*$B$24+T2146*'Exhaust Gas Math'!$D$14*$B$23)/('Exhaust Gas Math'!$E$10*(2.53982214E-12*V2145^4 - 0.0000000071629564556*V2145^3 + 7.56281407226508E-06*V2145^2 - 0.00322508455050905*V2145 + 1.62997098133725)+T2146*'Exhaust Gas Math'!$D$14)</f>
        <v>1100</v>
      </c>
      <c r="W2146">
        <f>(353.3116967483*V2146^-1.0020802909)*('Exhaust Gas Math'!$E$10/(T2146+'Exhaust Gas Math'!$E$10))+(357.4500179626*V2146^-1.0038444015 )*(T2146/(T2146+'Exhaust Gas Math'!$E$10))</f>
        <v>0.31654710700089367</v>
      </c>
      <c r="X2146">
        <f t="shared" si="506"/>
        <v>0</v>
      </c>
      <c r="Y2146">
        <f t="shared" si="507"/>
        <v>101325</v>
      </c>
      <c r="Z2146">
        <f t="shared" si="508"/>
        <v>101325</v>
      </c>
    </row>
    <row r="2147" spans="5:26" x14ac:dyDescent="0.2">
      <c r="E2147">
        <f t="shared" si="510"/>
        <v>0.26774999999998439</v>
      </c>
      <c r="F2147">
        <f t="shared" si="511"/>
        <v>101325</v>
      </c>
      <c r="H2147">
        <f t="shared" si="509"/>
        <v>0.26774999999998439</v>
      </c>
      <c r="I2147">
        <f t="shared" si="497"/>
        <v>611.99999999925058</v>
      </c>
      <c r="J2147">
        <f t="shared" si="498"/>
        <v>4.1495838722079723E-2</v>
      </c>
      <c r="K2147">
        <f t="shared" si="499"/>
        <v>-25.257141232508069</v>
      </c>
      <c r="L2147">
        <f t="shared" si="500"/>
        <v>3.9769296294121147E-5</v>
      </c>
      <c r="M2147">
        <f>J2147/SQRT('Exhaust Gas Math'!$E$14*$B$21*$B$23)</f>
        <v>7.0445759660752295E-4</v>
      </c>
      <c r="N2147">
        <f t="shared" si="501"/>
        <v>5.6616440724628195E-2</v>
      </c>
      <c r="O2147">
        <f t="shared" si="502"/>
        <v>0</v>
      </c>
      <c r="P2147">
        <f t="shared" si="503"/>
        <v>0</v>
      </c>
      <c r="Q2147">
        <f>($B$16/2)*(COS((ACOS((2*'Intake Valve Fxn Scratch'!$B$1)/$B$16-1)/($B$17/2))*(I2147-($B$17/2)))+1)*P2147</f>
        <v>0</v>
      </c>
      <c r="R2147">
        <f t="shared" si="504"/>
        <v>0</v>
      </c>
      <c r="S2147">
        <f t="shared" si="505"/>
        <v>0</v>
      </c>
      <c r="T2147">
        <f>S2147*'Exhaust Gas Math'!$C$14</f>
        <v>0</v>
      </c>
      <c r="U2147">
        <f>(T2147/'Exhaust Gas Math'!$B$14)+('Exhaust Gas Math'!$D$10)</f>
        <v>4.4059320573952224E-4</v>
      </c>
      <c r="V2147">
        <f>('Exhaust Gas Math'!$E$10*(2.53982214E-12*V2146^4 - 0.0000000071629564556*V2146^3 + 7.56281407226508E-06*V2146^2 - 0.00322508455050905*V2146 + 1.62997098133725)*$B$24+T2147*'Exhaust Gas Math'!$D$14*$B$23)/('Exhaust Gas Math'!$E$10*(2.53982214E-12*V2146^4 - 0.0000000071629564556*V2146^3 + 7.56281407226508E-06*V2146^2 - 0.00322508455050905*V2146 + 1.62997098133725)+T2147*'Exhaust Gas Math'!$D$14)</f>
        <v>1100</v>
      </c>
      <c r="W2147">
        <f>(353.3116967483*V2147^-1.0020802909)*('Exhaust Gas Math'!$E$10/(T2147+'Exhaust Gas Math'!$E$10))+(357.4500179626*V2147^-1.0038444015 )*(T2147/(T2147+'Exhaust Gas Math'!$E$10))</f>
        <v>0.31654710700089367</v>
      </c>
      <c r="X2147">
        <f t="shared" si="506"/>
        <v>0</v>
      </c>
      <c r="Y2147">
        <f t="shared" si="507"/>
        <v>101325</v>
      </c>
      <c r="Z2147">
        <f t="shared" si="508"/>
        <v>101325</v>
      </c>
    </row>
    <row r="2148" spans="5:26" x14ac:dyDescent="0.2">
      <c r="E2148">
        <f t="shared" si="510"/>
        <v>0.26787499999998438</v>
      </c>
      <c r="F2148">
        <f t="shared" si="511"/>
        <v>101325</v>
      </c>
      <c r="H2148">
        <f t="shared" si="509"/>
        <v>0.26787499999998438</v>
      </c>
      <c r="I2148">
        <f t="shared" si="497"/>
        <v>617.99999999925058</v>
      </c>
      <c r="J2148">
        <f t="shared" si="498"/>
        <v>3.8290800599328503E-2</v>
      </c>
      <c r="K2148">
        <f t="shared" si="499"/>
        <v>-25.976597262850518</v>
      </c>
      <c r="L2148">
        <f t="shared" si="500"/>
        <v>3.9769296294121147E-5</v>
      </c>
      <c r="M2148">
        <f>J2148/SQRT('Exhaust Gas Math'!$E$14*$B$21*$B$23)</f>
        <v>6.5004699731561273E-4</v>
      </c>
      <c r="N2148">
        <f t="shared" si="501"/>
        <v>5.3401053070385243E-2</v>
      </c>
      <c r="O2148">
        <f t="shared" si="502"/>
        <v>0</v>
      </c>
      <c r="P2148">
        <f t="shared" si="503"/>
        <v>0</v>
      </c>
      <c r="Q2148">
        <f>($B$16/2)*(COS((ACOS((2*'Intake Valve Fxn Scratch'!$B$1)/$B$16-1)/($B$17/2))*(I2148-($B$17/2)))+1)*P2148</f>
        <v>0</v>
      </c>
      <c r="R2148">
        <f t="shared" si="504"/>
        <v>0</v>
      </c>
      <c r="S2148">
        <f t="shared" si="505"/>
        <v>0</v>
      </c>
      <c r="T2148">
        <f>S2148*'Exhaust Gas Math'!$C$14</f>
        <v>0</v>
      </c>
      <c r="U2148">
        <f>(T2148/'Exhaust Gas Math'!$B$14)+('Exhaust Gas Math'!$D$10)</f>
        <v>4.4059320573952224E-4</v>
      </c>
      <c r="V2148">
        <f>('Exhaust Gas Math'!$E$10*(2.53982214E-12*V2147^4 - 0.0000000071629564556*V2147^3 + 7.56281407226508E-06*V2147^2 - 0.00322508455050905*V2147 + 1.62997098133725)*$B$24+T2148*'Exhaust Gas Math'!$D$14*$B$23)/('Exhaust Gas Math'!$E$10*(2.53982214E-12*V2147^4 - 0.0000000071629564556*V2147^3 + 7.56281407226508E-06*V2147^2 - 0.00322508455050905*V2147 + 1.62997098133725)+T2148*'Exhaust Gas Math'!$D$14)</f>
        <v>1100</v>
      </c>
      <c r="W2148">
        <f>(353.3116967483*V2148^-1.0020802909)*('Exhaust Gas Math'!$E$10/(T2148+'Exhaust Gas Math'!$E$10))+(357.4500179626*V2148^-1.0038444015 )*(T2148/(T2148+'Exhaust Gas Math'!$E$10))</f>
        <v>0.31654710700089367</v>
      </c>
      <c r="X2148">
        <f t="shared" si="506"/>
        <v>0</v>
      </c>
      <c r="Y2148">
        <f t="shared" si="507"/>
        <v>101325</v>
      </c>
      <c r="Z2148">
        <f t="shared" si="508"/>
        <v>101325</v>
      </c>
    </row>
    <row r="2149" spans="5:26" x14ac:dyDescent="0.2">
      <c r="E2149">
        <f t="shared" si="510"/>
        <v>0.26799999999998436</v>
      </c>
      <c r="F2149">
        <f t="shared" si="511"/>
        <v>101325</v>
      </c>
      <c r="H2149">
        <f t="shared" si="509"/>
        <v>0.26799999999998436</v>
      </c>
      <c r="I2149">
        <f t="shared" si="497"/>
        <v>623.99999999924876</v>
      </c>
      <c r="J2149">
        <f t="shared" si="498"/>
        <v>3.5013552285997361E-2</v>
      </c>
      <c r="K2149">
        <f t="shared" si="499"/>
        <v>-26.411448257628805</v>
      </c>
      <c r="L2149">
        <f t="shared" si="500"/>
        <v>3.9769296294121147E-5</v>
      </c>
      <c r="M2149">
        <f>J2149/SQRT('Exhaust Gas Math'!$E$14*$B$21*$B$23)</f>
        <v>5.944105156491541E-4</v>
      </c>
      <c r="N2149">
        <f t="shared" si="501"/>
        <v>4.9669531179378792E-2</v>
      </c>
      <c r="O2149">
        <f t="shared" si="502"/>
        <v>0</v>
      </c>
      <c r="P2149">
        <f t="shared" si="503"/>
        <v>0</v>
      </c>
      <c r="Q2149">
        <f>($B$16/2)*(COS((ACOS((2*'Intake Valve Fxn Scratch'!$B$1)/$B$16-1)/($B$17/2))*(I2149-($B$17/2)))+1)*P2149</f>
        <v>0</v>
      </c>
      <c r="R2149">
        <f t="shared" si="504"/>
        <v>0</v>
      </c>
      <c r="S2149">
        <f t="shared" si="505"/>
        <v>0</v>
      </c>
      <c r="T2149">
        <f>S2149*'Exhaust Gas Math'!$C$14</f>
        <v>0</v>
      </c>
      <c r="U2149">
        <f>(T2149/'Exhaust Gas Math'!$B$14)+('Exhaust Gas Math'!$D$10)</f>
        <v>4.4059320573952224E-4</v>
      </c>
      <c r="V2149">
        <f>('Exhaust Gas Math'!$E$10*(2.53982214E-12*V2148^4 - 0.0000000071629564556*V2148^3 + 7.56281407226508E-06*V2148^2 - 0.00322508455050905*V2148 + 1.62997098133725)*$B$24+T2149*'Exhaust Gas Math'!$D$14*$B$23)/('Exhaust Gas Math'!$E$10*(2.53982214E-12*V2148^4 - 0.0000000071629564556*V2148^3 + 7.56281407226508E-06*V2148^2 - 0.00322508455050905*V2148 + 1.62997098133725)+T2149*'Exhaust Gas Math'!$D$14)</f>
        <v>1100</v>
      </c>
      <c r="W2149">
        <f>(353.3116967483*V2149^-1.0020802909)*('Exhaust Gas Math'!$E$10/(T2149+'Exhaust Gas Math'!$E$10))+(357.4500179626*V2149^-1.0038444015 )*(T2149/(T2149+'Exhaust Gas Math'!$E$10))</f>
        <v>0.31654710700089367</v>
      </c>
      <c r="X2149">
        <f t="shared" si="506"/>
        <v>0</v>
      </c>
      <c r="Y2149">
        <f t="shared" si="507"/>
        <v>101325</v>
      </c>
      <c r="Z2149">
        <f t="shared" si="508"/>
        <v>101325</v>
      </c>
    </row>
    <row r="2150" spans="5:26" x14ac:dyDescent="0.2">
      <c r="E2150">
        <f t="shared" si="510"/>
        <v>0.26812499999998435</v>
      </c>
      <c r="F2150">
        <f t="shared" si="511"/>
        <v>101325</v>
      </c>
      <c r="H2150">
        <f t="shared" si="509"/>
        <v>0.26812499999998435</v>
      </c>
      <c r="I2150">
        <f t="shared" si="497"/>
        <v>629.99999999924876</v>
      </c>
      <c r="J2150">
        <f t="shared" si="498"/>
        <v>3.1700000000415451E-2</v>
      </c>
      <c r="K2150">
        <f t="shared" si="499"/>
        <v>-26.556929898345718</v>
      </c>
      <c r="L2150">
        <f t="shared" si="500"/>
        <v>3.9769296294121147E-5</v>
      </c>
      <c r="M2150">
        <f>J2150/SQRT('Exhaust Gas Math'!$E$14*$B$21*$B$23)</f>
        <v>5.3815771654396689E-4</v>
      </c>
      <c r="N2150">
        <f t="shared" si="501"/>
        <v>4.5512549562154912E-2</v>
      </c>
      <c r="O2150">
        <f t="shared" si="502"/>
        <v>0</v>
      </c>
      <c r="P2150">
        <f t="shared" si="503"/>
        <v>0</v>
      </c>
      <c r="Q2150">
        <f>($B$16/2)*(COS((ACOS((2*'Intake Valve Fxn Scratch'!$B$1)/$B$16-1)/($B$17/2))*(I2150-($B$17/2)))+1)*P2150</f>
        <v>0</v>
      </c>
      <c r="R2150">
        <f t="shared" si="504"/>
        <v>0</v>
      </c>
      <c r="S2150">
        <f t="shared" si="505"/>
        <v>0</v>
      </c>
      <c r="T2150">
        <f>S2150*'Exhaust Gas Math'!$C$14</f>
        <v>0</v>
      </c>
      <c r="U2150">
        <f>(T2150/'Exhaust Gas Math'!$B$14)+('Exhaust Gas Math'!$D$10)</f>
        <v>4.4059320573952224E-4</v>
      </c>
      <c r="V2150">
        <f>('Exhaust Gas Math'!$E$10*(2.53982214E-12*V2149^4 - 0.0000000071629564556*V2149^3 + 7.56281407226508E-06*V2149^2 - 0.00322508455050905*V2149 + 1.62997098133725)*$B$24+T2150*'Exhaust Gas Math'!$D$14*$B$23)/('Exhaust Gas Math'!$E$10*(2.53982214E-12*V2149^4 - 0.0000000071629564556*V2149^3 + 7.56281407226508E-06*V2149^2 - 0.00322508455050905*V2149 + 1.62997098133725)+T2150*'Exhaust Gas Math'!$D$14)</f>
        <v>1100</v>
      </c>
      <c r="W2150">
        <f>(353.3116967483*V2150^-1.0020802909)*('Exhaust Gas Math'!$E$10/(T2150+'Exhaust Gas Math'!$E$10))+(357.4500179626*V2150^-1.0038444015 )*(T2150/(T2150+'Exhaust Gas Math'!$E$10))</f>
        <v>0.31654710700089367</v>
      </c>
      <c r="X2150">
        <f t="shared" si="506"/>
        <v>0</v>
      </c>
      <c r="Y2150">
        <f t="shared" si="507"/>
        <v>101325</v>
      </c>
      <c r="Z2150">
        <f t="shared" si="508"/>
        <v>101325</v>
      </c>
    </row>
    <row r="2151" spans="5:26" x14ac:dyDescent="0.2">
      <c r="E2151">
        <f t="shared" si="510"/>
        <v>0.26824999999998433</v>
      </c>
      <c r="F2151">
        <f t="shared" si="511"/>
        <v>101325</v>
      </c>
      <c r="H2151">
        <f t="shared" si="509"/>
        <v>0.26824999999998433</v>
      </c>
      <c r="I2151">
        <f t="shared" si="497"/>
        <v>635.99999999924876</v>
      </c>
      <c r="J2151">
        <f t="shared" si="498"/>
        <v>2.8386447714828993E-2</v>
      </c>
      <c r="K2151">
        <f t="shared" si="499"/>
        <v>-26.411448257701572</v>
      </c>
      <c r="L2151">
        <f t="shared" si="500"/>
        <v>3.9769296294121147E-5</v>
      </c>
      <c r="M2151">
        <f>J2151/SQRT('Exhaust Gas Math'!$E$14*$B$21*$B$23)</f>
        <v>4.8190491743870255E-4</v>
      </c>
      <c r="N2151">
        <f t="shared" si="501"/>
        <v>4.1037700628716325E-2</v>
      </c>
      <c r="O2151">
        <f t="shared" si="502"/>
        <v>0</v>
      </c>
      <c r="P2151">
        <f t="shared" si="503"/>
        <v>0</v>
      </c>
      <c r="Q2151">
        <f>($B$16/2)*(COS((ACOS((2*'Intake Valve Fxn Scratch'!$B$1)/$B$16-1)/($B$17/2))*(I2151-($B$17/2)))+1)*P2151</f>
        <v>0</v>
      </c>
      <c r="R2151">
        <f t="shared" si="504"/>
        <v>0</v>
      </c>
      <c r="S2151">
        <f t="shared" si="505"/>
        <v>0</v>
      </c>
      <c r="T2151">
        <f>S2151*'Exhaust Gas Math'!$C$14</f>
        <v>0</v>
      </c>
      <c r="U2151">
        <f>(T2151/'Exhaust Gas Math'!$B$14)+('Exhaust Gas Math'!$D$10)</f>
        <v>4.4059320573952224E-4</v>
      </c>
      <c r="V2151">
        <f>('Exhaust Gas Math'!$E$10*(2.53982214E-12*V2150^4 - 0.0000000071629564556*V2150^3 + 7.56281407226508E-06*V2150^2 - 0.00322508455050905*V2150 + 1.62997098133725)*$B$24+T2151*'Exhaust Gas Math'!$D$14*$B$23)/('Exhaust Gas Math'!$E$10*(2.53982214E-12*V2150^4 - 0.0000000071629564556*V2150^3 + 7.56281407226508E-06*V2150^2 - 0.00322508455050905*V2150 + 1.62997098133725)+T2151*'Exhaust Gas Math'!$D$14)</f>
        <v>1100</v>
      </c>
      <c r="W2151">
        <f>(353.3116967483*V2151^-1.0020802909)*('Exhaust Gas Math'!$E$10/(T2151+'Exhaust Gas Math'!$E$10))+(357.4500179626*V2151^-1.0038444015 )*(T2151/(T2151+'Exhaust Gas Math'!$E$10))</f>
        <v>0.31654710700089367</v>
      </c>
      <c r="X2151">
        <f t="shared" si="506"/>
        <v>0</v>
      </c>
      <c r="Y2151">
        <f t="shared" si="507"/>
        <v>101325</v>
      </c>
      <c r="Z2151">
        <f t="shared" si="508"/>
        <v>101325</v>
      </c>
    </row>
    <row r="2152" spans="5:26" x14ac:dyDescent="0.2">
      <c r="E2152">
        <f t="shared" si="510"/>
        <v>0.26837499999998432</v>
      </c>
      <c r="F2152">
        <f t="shared" si="511"/>
        <v>101325</v>
      </c>
      <c r="H2152">
        <f t="shared" si="509"/>
        <v>0.26837499999998432</v>
      </c>
      <c r="I2152">
        <f t="shared" si="497"/>
        <v>641.99999999924694</v>
      </c>
      <c r="J2152">
        <f t="shared" si="498"/>
        <v>2.5109199401484251E-2</v>
      </c>
      <c r="K2152">
        <f t="shared" si="499"/>
        <v>-25.976597262995249</v>
      </c>
      <c r="L2152">
        <f t="shared" si="500"/>
        <v>3.9769296294121147E-5</v>
      </c>
      <c r="M2152">
        <f>J2152/SQRT('Exhaust Gas Math'!$E$14*$B$21*$B$23)</f>
        <v>4.2626843577201298E-4</v>
      </c>
      <c r="N2152">
        <f t="shared" si="501"/>
        <v>3.6364153775243171E-2</v>
      </c>
      <c r="O2152">
        <f t="shared" si="502"/>
        <v>0</v>
      </c>
      <c r="P2152">
        <f t="shared" si="503"/>
        <v>0</v>
      </c>
      <c r="Q2152">
        <f>($B$16/2)*(COS((ACOS((2*'Intake Valve Fxn Scratch'!$B$1)/$B$16-1)/($B$17/2))*(I2152-($B$17/2)))+1)*P2152</f>
        <v>0</v>
      </c>
      <c r="R2152">
        <f t="shared" si="504"/>
        <v>0</v>
      </c>
      <c r="S2152">
        <f t="shared" si="505"/>
        <v>0</v>
      </c>
      <c r="T2152">
        <f>S2152*'Exhaust Gas Math'!$C$14</f>
        <v>0</v>
      </c>
      <c r="U2152">
        <f>(T2152/'Exhaust Gas Math'!$B$14)+('Exhaust Gas Math'!$D$10)</f>
        <v>4.4059320573952224E-4</v>
      </c>
      <c r="V2152">
        <f>('Exhaust Gas Math'!$E$10*(2.53982214E-12*V2151^4 - 0.0000000071629564556*V2151^3 + 7.56281407226508E-06*V2151^2 - 0.00322508455050905*V2151 + 1.62997098133725)*$B$24+T2152*'Exhaust Gas Math'!$D$14*$B$23)/('Exhaust Gas Math'!$E$10*(2.53982214E-12*V2151^4 - 0.0000000071629564556*V2151^3 + 7.56281407226508E-06*V2151^2 - 0.00322508455050905*V2151 + 1.62997098133725)+T2152*'Exhaust Gas Math'!$D$14)</f>
        <v>1100</v>
      </c>
      <c r="W2152">
        <f>(353.3116967483*V2152^-1.0020802909)*('Exhaust Gas Math'!$E$10/(T2152+'Exhaust Gas Math'!$E$10))+(357.4500179626*V2152^-1.0038444015 )*(T2152/(T2152+'Exhaust Gas Math'!$E$10))</f>
        <v>0.31654710700089367</v>
      </c>
      <c r="X2152">
        <f t="shared" si="506"/>
        <v>0</v>
      </c>
      <c r="Y2152">
        <f t="shared" si="507"/>
        <v>101325</v>
      </c>
      <c r="Z2152">
        <f t="shared" si="508"/>
        <v>101325</v>
      </c>
    </row>
    <row r="2153" spans="5:26" x14ac:dyDescent="0.2">
      <c r="E2153">
        <f t="shared" si="510"/>
        <v>0.26849999999998431</v>
      </c>
      <c r="F2153">
        <f t="shared" si="511"/>
        <v>101325</v>
      </c>
      <c r="H2153">
        <f t="shared" si="509"/>
        <v>0.26849999999998431</v>
      </c>
      <c r="I2153">
        <f t="shared" si="497"/>
        <v>647.99999999924694</v>
      </c>
      <c r="J2153">
        <f t="shared" si="498"/>
        <v>2.1904161278710518E-2</v>
      </c>
      <c r="K2153">
        <f t="shared" si="499"/>
        <v>-25.257141232723175</v>
      </c>
      <c r="L2153">
        <f t="shared" si="500"/>
        <v>3.9769296294121147E-5</v>
      </c>
      <c r="M2153">
        <f>J2153/SQRT('Exhaust Gas Math'!$E$14*$B$21*$B$23)</f>
        <v>3.7185783647972057E-4</v>
      </c>
      <c r="N2153">
        <f t="shared" si="501"/>
        <v>3.1616553880450544E-2</v>
      </c>
      <c r="O2153">
        <f t="shared" si="502"/>
        <v>0</v>
      </c>
      <c r="P2153">
        <f t="shared" si="503"/>
        <v>0</v>
      </c>
      <c r="Q2153">
        <f>($B$16/2)*(COS((ACOS((2*'Intake Valve Fxn Scratch'!$B$1)/$B$16-1)/($B$17/2))*(I2153-($B$17/2)))+1)*P2153</f>
        <v>0</v>
      </c>
      <c r="R2153">
        <f t="shared" si="504"/>
        <v>0</v>
      </c>
      <c r="S2153">
        <f t="shared" si="505"/>
        <v>0</v>
      </c>
      <c r="T2153">
        <f>S2153*'Exhaust Gas Math'!$C$14</f>
        <v>0</v>
      </c>
      <c r="U2153">
        <f>(T2153/'Exhaust Gas Math'!$B$14)+('Exhaust Gas Math'!$D$10)</f>
        <v>4.4059320573952224E-4</v>
      </c>
      <c r="V2153">
        <f>('Exhaust Gas Math'!$E$10*(2.53982214E-12*V2152^4 - 0.0000000071629564556*V2152^3 + 7.56281407226508E-06*V2152^2 - 0.00322508455050905*V2152 + 1.62997098133725)*$B$24+T2153*'Exhaust Gas Math'!$D$14*$B$23)/('Exhaust Gas Math'!$E$10*(2.53982214E-12*V2152^4 - 0.0000000071629564556*V2152^3 + 7.56281407226508E-06*V2152^2 - 0.00322508455050905*V2152 + 1.62997098133725)+T2153*'Exhaust Gas Math'!$D$14)</f>
        <v>1100</v>
      </c>
      <c r="W2153">
        <f>(353.3116967483*V2153^-1.0020802909)*('Exhaust Gas Math'!$E$10/(T2153+'Exhaust Gas Math'!$E$10))+(357.4500179626*V2153^-1.0038444015 )*(T2153/(T2153+'Exhaust Gas Math'!$E$10))</f>
        <v>0.31654710700089367</v>
      </c>
      <c r="X2153">
        <f t="shared" si="506"/>
        <v>0</v>
      </c>
      <c r="Y2153">
        <f t="shared" si="507"/>
        <v>101325</v>
      </c>
      <c r="Z2153">
        <f t="shared" si="508"/>
        <v>101325</v>
      </c>
    </row>
    <row r="2154" spans="5:26" x14ac:dyDescent="0.2">
      <c r="E2154">
        <f t="shared" si="510"/>
        <v>0.26862499999998429</v>
      </c>
      <c r="F2154">
        <f t="shared" si="511"/>
        <v>101325</v>
      </c>
      <c r="H2154">
        <f t="shared" si="509"/>
        <v>0.26862499999998429</v>
      </c>
      <c r="I2154">
        <f t="shared" si="497"/>
        <v>653.99999999924694</v>
      </c>
      <c r="J2154">
        <f t="shared" si="498"/>
        <v>1.8806448414878246E-2</v>
      </c>
      <c r="K2154">
        <f t="shared" si="499"/>
        <v>-24.260962677708864</v>
      </c>
      <c r="L2154">
        <f t="shared" si="500"/>
        <v>3.9769296294121147E-5</v>
      </c>
      <c r="M2154">
        <f>J2154/SQRT('Exhaust Gas Math'!$E$14*$B$21*$B$23)</f>
        <v>3.1926925347382153E-4</v>
      </c>
      <c r="N2154">
        <f t="shared" si="501"/>
        <v>2.6918663563183395E-2</v>
      </c>
      <c r="O2154">
        <f t="shared" si="502"/>
        <v>0</v>
      </c>
      <c r="P2154">
        <f t="shared" si="503"/>
        <v>0</v>
      </c>
      <c r="Q2154">
        <f>($B$16/2)*(COS((ACOS((2*'Intake Valve Fxn Scratch'!$B$1)/$B$16-1)/($B$17/2))*(I2154-($B$17/2)))+1)*P2154</f>
        <v>0</v>
      </c>
      <c r="R2154">
        <f t="shared" si="504"/>
        <v>0</v>
      </c>
      <c r="S2154">
        <f t="shared" si="505"/>
        <v>0</v>
      </c>
      <c r="T2154">
        <f>S2154*'Exhaust Gas Math'!$C$14</f>
        <v>0</v>
      </c>
      <c r="U2154">
        <f>(T2154/'Exhaust Gas Math'!$B$14)+('Exhaust Gas Math'!$D$10)</f>
        <v>4.4059320573952224E-4</v>
      </c>
      <c r="V2154">
        <f>('Exhaust Gas Math'!$E$10*(2.53982214E-12*V2153^4 - 0.0000000071629564556*V2153^3 + 7.56281407226508E-06*V2153^2 - 0.00322508455050905*V2153 + 1.62997098133725)*$B$24+T2154*'Exhaust Gas Math'!$D$14*$B$23)/('Exhaust Gas Math'!$E$10*(2.53982214E-12*V2153^4 - 0.0000000071629564556*V2153^3 + 7.56281407226508E-06*V2153^2 - 0.00322508455050905*V2153 + 1.62997098133725)+T2154*'Exhaust Gas Math'!$D$14)</f>
        <v>1100</v>
      </c>
      <c r="W2154">
        <f>(353.3116967483*V2154^-1.0020802909)*('Exhaust Gas Math'!$E$10/(T2154+'Exhaust Gas Math'!$E$10))+(357.4500179626*V2154^-1.0038444015 )*(T2154/(T2154+'Exhaust Gas Math'!$E$10))</f>
        <v>0.31654710700089367</v>
      </c>
      <c r="X2154">
        <f t="shared" si="506"/>
        <v>0</v>
      </c>
      <c r="Y2154">
        <f t="shared" si="507"/>
        <v>101325</v>
      </c>
      <c r="Z2154">
        <f t="shared" si="508"/>
        <v>101325</v>
      </c>
    </row>
    <row r="2155" spans="5:26" x14ac:dyDescent="0.2">
      <c r="E2155">
        <f t="shared" si="510"/>
        <v>0.26874999999998428</v>
      </c>
      <c r="F2155">
        <f t="shared" si="511"/>
        <v>101325</v>
      </c>
      <c r="H2155">
        <f t="shared" si="509"/>
        <v>0.26874999999998428</v>
      </c>
      <c r="I2155">
        <f t="shared" si="497"/>
        <v>659.99999999924512</v>
      </c>
      <c r="J2155">
        <f t="shared" si="498"/>
        <v>1.5850000000360884E-2</v>
      </c>
      <c r="K2155">
        <f t="shared" si="499"/>
        <v>-22.998975938664437</v>
      </c>
      <c r="L2155">
        <f t="shared" si="500"/>
        <v>3.9769296294121147E-5</v>
      </c>
      <c r="M2155">
        <f>J2155/SQRT('Exhaust Gas Math'!$E$14*$B$21*$B$23)</f>
        <v>2.6907885827458358E-4</v>
      </c>
      <c r="N2155">
        <f t="shared" si="501"/>
        <v>2.2387269430110573E-2</v>
      </c>
      <c r="O2155">
        <f t="shared" si="502"/>
        <v>0</v>
      </c>
      <c r="P2155">
        <f t="shared" si="503"/>
        <v>0</v>
      </c>
      <c r="Q2155">
        <f>($B$16/2)*(COS((ACOS((2*'Intake Valve Fxn Scratch'!$B$1)/$B$16-1)/($B$17/2))*(I2155-($B$17/2)))+1)*P2155</f>
        <v>0</v>
      </c>
      <c r="R2155">
        <f t="shared" si="504"/>
        <v>0</v>
      </c>
      <c r="S2155">
        <f t="shared" si="505"/>
        <v>0</v>
      </c>
      <c r="T2155">
        <f>S2155*'Exhaust Gas Math'!$C$14</f>
        <v>0</v>
      </c>
      <c r="U2155">
        <f>(T2155/'Exhaust Gas Math'!$B$14)+('Exhaust Gas Math'!$D$10)</f>
        <v>4.4059320573952224E-4</v>
      </c>
      <c r="V2155">
        <f>('Exhaust Gas Math'!$E$10*(2.53982214E-12*V2154^4 - 0.0000000071629564556*V2154^3 + 7.56281407226508E-06*V2154^2 - 0.00322508455050905*V2154 + 1.62997098133725)*$B$24+T2155*'Exhaust Gas Math'!$D$14*$B$23)/('Exhaust Gas Math'!$E$10*(2.53982214E-12*V2154^4 - 0.0000000071629564556*V2154^3 + 7.56281407226508E-06*V2154^2 - 0.00322508455050905*V2154 + 1.62997098133725)+T2155*'Exhaust Gas Math'!$D$14)</f>
        <v>1100</v>
      </c>
      <c r="W2155">
        <f>(353.3116967483*V2155^-1.0020802909)*('Exhaust Gas Math'!$E$10/(T2155+'Exhaust Gas Math'!$E$10))+(357.4500179626*V2155^-1.0038444015 )*(T2155/(T2155+'Exhaust Gas Math'!$E$10))</f>
        <v>0.31654710700089367</v>
      </c>
      <c r="X2155">
        <f t="shared" si="506"/>
        <v>0</v>
      </c>
      <c r="Y2155">
        <f t="shared" si="507"/>
        <v>101325</v>
      </c>
      <c r="Z2155">
        <f t="shared" si="508"/>
        <v>101325</v>
      </c>
    </row>
    <row r="2156" spans="5:26" x14ac:dyDescent="0.2">
      <c r="E2156">
        <f t="shared" si="510"/>
        <v>0.26887499999998427</v>
      </c>
      <c r="F2156">
        <f t="shared" si="511"/>
        <v>101325</v>
      </c>
      <c r="H2156">
        <f t="shared" si="509"/>
        <v>0.26887499999998427</v>
      </c>
      <c r="I2156">
        <f t="shared" si="497"/>
        <v>665.99999999924512</v>
      </c>
      <c r="J2156">
        <f t="shared" si="498"/>
        <v>1.306720750266608E-2</v>
      </c>
      <c r="K2156">
        <f t="shared" si="499"/>
        <v>-21.485007606391243</v>
      </c>
      <c r="L2156">
        <f t="shared" si="500"/>
        <v>3.9769296294121147E-5</v>
      </c>
      <c r="M2156">
        <f>J2156/SQRT('Exhaust Gas Math'!$E$14*$B$21*$B$23)</f>
        <v>2.2183654735485198E-4</v>
      </c>
      <c r="N2156">
        <f t="shared" si="501"/>
        <v>1.8126827986739695E-2</v>
      </c>
      <c r="O2156">
        <f t="shared" si="502"/>
        <v>0</v>
      </c>
      <c r="P2156">
        <f t="shared" si="503"/>
        <v>0</v>
      </c>
      <c r="Q2156">
        <f>($B$16/2)*(COS((ACOS((2*'Intake Valve Fxn Scratch'!$B$1)/$B$16-1)/($B$17/2))*(I2156-($B$17/2)))+1)*P2156</f>
        <v>0</v>
      </c>
      <c r="R2156">
        <f t="shared" si="504"/>
        <v>0</v>
      </c>
      <c r="S2156">
        <f t="shared" si="505"/>
        <v>0</v>
      </c>
      <c r="T2156">
        <f>S2156*'Exhaust Gas Math'!$C$14</f>
        <v>0</v>
      </c>
      <c r="U2156">
        <f>(T2156/'Exhaust Gas Math'!$B$14)+('Exhaust Gas Math'!$D$10)</f>
        <v>4.4059320573952224E-4</v>
      </c>
      <c r="V2156">
        <f>('Exhaust Gas Math'!$E$10*(2.53982214E-12*V2155^4 - 0.0000000071629564556*V2155^3 + 7.56281407226508E-06*V2155^2 - 0.00322508455050905*V2155 + 1.62997098133725)*$B$24+T2156*'Exhaust Gas Math'!$D$14*$B$23)/('Exhaust Gas Math'!$E$10*(2.53982214E-12*V2155^4 - 0.0000000071629564556*V2155^3 + 7.56281407226508E-06*V2155^2 - 0.00322508455050905*V2155 + 1.62997098133725)+T2156*'Exhaust Gas Math'!$D$14)</f>
        <v>1100</v>
      </c>
      <c r="W2156">
        <f>(353.3116967483*V2156^-1.0020802909)*('Exhaust Gas Math'!$E$10/(T2156+'Exhaust Gas Math'!$E$10))+(357.4500179626*V2156^-1.0038444015 )*(T2156/(T2156+'Exhaust Gas Math'!$E$10))</f>
        <v>0.31654710700089367</v>
      </c>
      <c r="X2156">
        <f t="shared" si="506"/>
        <v>0</v>
      </c>
      <c r="Y2156">
        <f t="shared" si="507"/>
        <v>101325</v>
      </c>
      <c r="Z2156">
        <f t="shared" si="508"/>
        <v>101325</v>
      </c>
    </row>
    <row r="2157" spans="5:26" x14ac:dyDescent="0.2">
      <c r="E2157">
        <f t="shared" si="510"/>
        <v>0.26899999999998425</v>
      </c>
      <c r="F2157">
        <f t="shared" si="511"/>
        <v>101325</v>
      </c>
      <c r="H2157">
        <f t="shared" si="509"/>
        <v>0.26899999999998425</v>
      </c>
      <c r="I2157">
        <f t="shared" si="497"/>
        <v>671.9999999992433</v>
      </c>
      <c r="J2157">
        <f t="shared" si="498"/>
        <v>1.0488559778734512E-2</v>
      </c>
      <c r="K2157">
        <f t="shared" si="499"/>
        <v>-19.735645034755603</v>
      </c>
      <c r="L2157">
        <f t="shared" si="500"/>
        <v>3.9769296294121147E-5</v>
      </c>
      <c r="M2157">
        <f>J2157/SQRT('Exhaust Gas Math'!$E$14*$B$21*$B$23)</f>
        <v>1.7805991735913833E-4</v>
      </c>
      <c r="N2157">
        <f t="shared" si="501"/>
        <v>1.4225230309291948E-2</v>
      </c>
      <c r="O2157">
        <f t="shared" si="502"/>
        <v>0</v>
      </c>
      <c r="P2157">
        <f t="shared" si="503"/>
        <v>0</v>
      </c>
      <c r="Q2157">
        <f>($B$16/2)*(COS((ACOS((2*'Intake Valve Fxn Scratch'!$B$1)/$B$16-1)/($B$17/2))*(I2157-($B$17/2)))+1)*P2157</f>
        <v>0</v>
      </c>
      <c r="R2157">
        <f t="shared" si="504"/>
        <v>0</v>
      </c>
      <c r="S2157">
        <f t="shared" si="505"/>
        <v>0</v>
      </c>
      <c r="T2157">
        <f>S2157*'Exhaust Gas Math'!$C$14</f>
        <v>0</v>
      </c>
      <c r="U2157">
        <f>(T2157/'Exhaust Gas Math'!$B$14)+('Exhaust Gas Math'!$D$10)</f>
        <v>4.4059320573952224E-4</v>
      </c>
      <c r="V2157">
        <f>('Exhaust Gas Math'!$E$10*(2.53982214E-12*V2156^4 - 0.0000000071629564556*V2156^3 + 7.56281407226508E-06*V2156^2 - 0.00322508455050905*V2156 + 1.62997098133725)*$B$24+T2157*'Exhaust Gas Math'!$D$14*$B$23)/('Exhaust Gas Math'!$E$10*(2.53982214E-12*V2156^4 - 0.0000000071629564556*V2156^3 + 7.56281407226508E-06*V2156^2 - 0.00322508455050905*V2156 + 1.62997098133725)+T2157*'Exhaust Gas Math'!$D$14)</f>
        <v>1100</v>
      </c>
      <c r="W2157">
        <f>(353.3116967483*V2157^-1.0020802909)*('Exhaust Gas Math'!$E$10/(T2157+'Exhaust Gas Math'!$E$10))+(357.4500179626*V2157^-1.0038444015 )*(T2157/(T2157+'Exhaust Gas Math'!$E$10))</f>
        <v>0.31654710700089367</v>
      </c>
      <c r="X2157">
        <f t="shared" si="506"/>
        <v>0</v>
      </c>
      <c r="Y2157">
        <f t="shared" si="507"/>
        <v>101325</v>
      </c>
      <c r="Z2157">
        <f t="shared" si="508"/>
        <v>101325</v>
      </c>
    </row>
    <row r="2158" spans="5:26" x14ac:dyDescent="0.2">
      <c r="E2158">
        <f t="shared" si="510"/>
        <v>0.26912499999998424</v>
      </c>
      <c r="F2158">
        <f t="shared" si="511"/>
        <v>101325</v>
      </c>
      <c r="H2158">
        <f t="shared" si="509"/>
        <v>0.26912499999998424</v>
      </c>
      <c r="I2158">
        <f t="shared" si="497"/>
        <v>677.9999999992433</v>
      </c>
      <c r="J2158">
        <f t="shared" si="498"/>
        <v>8.1423090326463027E-3</v>
      </c>
      <c r="K2158">
        <f t="shared" si="499"/>
        <v>-17.770054606170003</v>
      </c>
      <c r="L2158">
        <f t="shared" si="500"/>
        <v>3.9769296294121147E-5</v>
      </c>
      <c r="M2158">
        <f>J2158/SQRT('Exhaust Gas Math'!$E$14*$B$21*$B$23)</f>
        <v>1.3822859420652438E-4</v>
      </c>
      <c r="N2158">
        <f t="shared" si="501"/>
        <v>1.0750931841922759E-2</v>
      </c>
      <c r="O2158">
        <f t="shared" si="502"/>
        <v>0</v>
      </c>
      <c r="P2158">
        <f t="shared" si="503"/>
        <v>0</v>
      </c>
      <c r="Q2158">
        <f>($B$16/2)*(COS((ACOS((2*'Intake Valve Fxn Scratch'!$B$1)/$B$16-1)/($B$17/2))*(I2158-($B$17/2)))+1)*P2158</f>
        <v>0</v>
      </c>
      <c r="R2158">
        <f t="shared" si="504"/>
        <v>0</v>
      </c>
      <c r="S2158">
        <f t="shared" si="505"/>
        <v>0</v>
      </c>
      <c r="T2158">
        <f>S2158*'Exhaust Gas Math'!$C$14</f>
        <v>0</v>
      </c>
      <c r="U2158">
        <f>(T2158/'Exhaust Gas Math'!$B$14)+('Exhaust Gas Math'!$D$10)</f>
        <v>4.4059320573952224E-4</v>
      </c>
      <c r="V2158">
        <f>('Exhaust Gas Math'!$E$10*(2.53982214E-12*V2157^4 - 0.0000000071629564556*V2157^3 + 7.56281407226508E-06*V2157^2 - 0.00322508455050905*V2157 + 1.62997098133725)*$B$24+T2158*'Exhaust Gas Math'!$D$14*$B$23)/('Exhaust Gas Math'!$E$10*(2.53982214E-12*V2157^4 - 0.0000000071629564556*V2157^3 + 7.56281407226508E-06*V2157^2 - 0.00322508455050905*V2157 + 1.62997098133725)+T2158*'Exhaust Gas Math'!$D$14)</f>
        <v>1100</v>
      </c>
      <c r="W2158">
        <f>(353.3116967483*V2158^-1.0020802909)*('Exhaust Gas Math'!$E$10/(T2158+'Exhaust Gas Math'!$E$10))+(357.4500179626*V2158^-1.0038444015 )*(T2158/(T2158+'Exhaust Gas Math'!$E$10))</f>
        <v>0.31654710700089367</v>
      </c>
      <c r="X2158">
        <f t="shared" si="506"/>
        <v>0</v>
      </c>
      <c r="Y2158">
        <f t="shared" si="507"/>
        <v>101325</v>
      </c>
      <c r="Z2158">
        <f t="shared" si="508"/>
        <v>101325</v>
      </c>
    </row>
    <row r="2159" spans="5:26" x14ac:dyDescent="0.2">
      <c r="E2159">
        <f t="shared" si="510"/>
        <v>0.26924999999998422</v>
      </c>
      <c r="F2159">
        <f t="shared" si="511"/>
        <v>101325</v>
      </c>
      <c r="H2159">
        <f t="shared" si="509"/>
        <v>0.26924999999998422</v>
      </c>
      <c r="I2159">
        <f t="shared" si="497"/>
        <v>683.9999999992433</v>
      </c>
      <c r="J2159">
        <f t="shared" si="498"/>
        <v>6.0541612785601183E-3</v>
      </c>
      <c r="K2159">
        <f t="shared" si="499"/>
        <v>-15.609771740696262</v>
      </c>
      <c r="L2159">
        <f t="shared" si="500"/>
        <v>3.9769296294121147E-5</v>
      </c>
      <c r="M2159">
        <f>J2159/SQRT('Exhaust Gas Math'!$E$14*$B$21*$B$23)</f>
        <v>1.0277897820871031E-4</v>
      </c>
      <c r="N2159">
        <f t="shared" si="501"/>
        <v>7.7515449035233837E-3</v>
      </c>
      <c r="O2159">
        <f t="shared" si="502"/>
        <v>0</v>
      </c>
      <c r="P2159">
        <f t="shared" si="503"/>
        <v>0</v>
      </c>
      <c r="Q2159">
        <f>($B$16/2)*(COS((ACOS((2*'Intake Valve Fxn Scratch'!$B$1)/$B$16-1)/($B$17/2))*(I2159-($B$17/2)))+1)*P2159</f>
        <v>0</v>
      </c>
      <c r="R2159">
        <f t="shared" si="504"/>
        <v>0</v>
      </c>
      <c r="S2159">
        <f t="shared" si="505"/>
        <v>0</v>
      </c>
      <c r="T2159">
        <f>S2159*'Exhaust Gas Math'!$C$14</f>
        <v>0</v>
      </c>
      <c r="U2159">
        <f>(T2159/'Exhaust Gas Math'!$B$14)+('Exhaust Gas Math'!$D$10)</f>
        <v>4.4059320573952224E-4</v>
      </c>
      <c r="V2159">
        <f>('Exhaust Gas Math'!$E$10*(2.53982214E-12*V2158^4 - 0.0000000071629564556*V2158^3 + 7.56281407226508E-06*V2158^2 - 0.00322508455050905*V2158 + 1.62997098133725)*$B$24+T2159*'Exhaust Gas Math'!$D$14*$B$23)/('Exhaust Gas Math'!$E$10*(2.53982214E-12*V2158^4 - 0.0000000071629564556*V2158^3 + 7.56281407226508E-06*V2158^2 - 0.00322508455050905*V2158 + 1.62997098133725)+T2159*'Exhaust Gas Math'!$D$14)</f>
        <v>1100</v>
      </c>
      <c r="W2159">
        <f>(353.3116967483*V2159^-1.0020802909)*('Exhaust Gas Math'!$E$10/(T2159+'Exhaust Gas Math'!$E$10))+(357.4500179626*V2159^-1.0038444015 )*(T2159/(T2159+'Exhaust Gas Math'!$E$10))</f>
        <v>0.31654710700089367</v>
      </c>
      <c r="X2159">
        <f t="shared" si="506"/>
        <v>0</v>
      </c>
      <c r="Y2159">
        <f t="shared" si="507"/>
        <v>101325</v>
      </c>
      <c r="Z2159">
        <f t="shared" si="508"/>
        <v>101325</v>
      </c>
    </row>
    <row r="2160" spans="5:26" x14ac:dyDescent="0.2">
      <c r="E2160">
        <f t="shared" si="510"/>
        <v>0.26937499999998421</v>
      </c>
      <c r="F2160">
        <f t="shared" si="511"/>
        <v>101325</v>
      </c>
      <c r="H2160">
        <f t="shared" si="509"/>
        <v>0.26937499999998421</v>
      </c>
      <c r="I2160">
        <f t="shared" si="497"/>
        <v>689.99999999924148</v>
      </c>
      <c r="J2160">
        <f t="shared" si="498"/>
        <v>4.2469947002427323E-3</v>
      </c>
      <c r="K2160">
        <f t="shared" si="499"/>
        <v>-13.27846494947676</v>
      </c>
      <c r="L2160">
        <f t="shared" si="500"/>
        <v>3.9769296294121147E-5</v>
      </c>
      <c r="M2160">
        <f>J2160/SQRT('Exhaust Gas Math'!$E$14*$B$21*$B$23)</f>
        <v>7.2099462776877111E-5</v>
      </c>
      <c r="N2160">
        <f t="shared" si="501"/>
        <v>5.2538472647228676E-3</v>
      </c>
      <c r="O2160">
        <f t="shared" si="502"/>
        <v>0</v>
      </c>
      <c r="P2160">
        <f t="shared" si="503"/>
        <v>0</v>
      </c>
      <c r="Q2160">
        <f>($B$16/2)*(COS((ACOS((2*'Intake Valve Fxn Scratch'!$B$1)/$B$16-1)/($B$17/2))*(I2160-($B$17/2)))+1)*P2160</f>
        <v>0</v>
      </c>
      <c r="R2160">
        <f t="shared" si="504"/>
        <v>0</v>
      </c>
      <c r="S2160">
        <f t="shared" si="505"/>
        <v>0</v>
      </c>
      <c r="T2160">
        <f>S2160*'Exhaust Gas Math'!$C$14</f>
        <v>0</v>
      </c>
      <c r="U2160">
        <f>(T2160/'Exhaust Gas Math'!$B$14)+('Exhaust Gas Math'!$D$10)</f>
        <v>4.4059320573952224E-4</v>
      </c>
      <c r="V2160">
        <f>('Exhaust Gas Math'!$E$10*(2.53982214E-12*V2159^4 - 0.0000000071629564556*V2159^3 + 7.56281407226508E-06*V2159^2 - 0.00322508455050905*V2159 + 1.62997098133725)*$B$24+T2160*'Exhaust Gas Math'!$D$14*$B$23)/('Exhaust Gas Math'!$E$10*(2.53982214E-12*V2159^4 - 0.0000000071629564556*V2159^3 + 7.56281407226508E-06*V2159^2 - 0.00322508455050905*V2159 + 1.62997098133725)+T2160*'Exhaust Gas Math'!$D$14)</f>
        <v>1100</v>
      </c>
      <c r="W2160">
        <f>(353.3116967483*V2160^-1.0020802909)*('Exhaust Gas Math'!$E$10/(T2160+'Exhaust Gas Math'!$E$10))+(357.4500179626*V2160^-1.0038444015 )*(T2160/(T2160+'Exhaust Gas Math'!$E$10))</f>
        <v>0.31654710700089367</v>
      </c>
      <c r="X2160">
        <f t="shared" si="506"/>
        <v>0</v>
      </c>
      <c r="Y2160">
        <f t="shared" si="507"/>
        <v>101325</v>
      </c>
      <c r="Z2160">
        <f t="shared" si="508"/>
        <v>101325</v>
      </c>
    </row>
    <row r="2161" spans="5:26" x14ac:dyDescent="0.2">
      <c r="E2161">
        <f t="shared" si="510"/>
        <v>0.2694999999999842</v>
      </c>
      <c r="F2161">
        <f t="shared" si="511"/>
        <v>101325</v>
      </c>
      <c r="H2161">
        <f t="shared" si="509"/>
        <v>0.2694999999999842</v>
      </c>
      <c r="I2161">
        <f t="shared" si="497"/>
        <v>695.99999999924148</v>
      </c>
      <c r="J2161">
        <f t="shared" si="498"/>
        <v>2.740608992900101E-3</v>
      </c>
      <c r="K2161">
        <f t="shared" si="499"/>
        <v>-10.801676517573396</v>
      </c>
      <c r="L2161">
        <f t="shared" si="500"/>
        <v>3.9769296294121147E-5</v>
      </c>
      <c r="M2161">
        <f>J2161/SQRT('Exhaust Gas Math'!$E$14*$B$21*$B$23)</f>
        <v>4.6526179102197152E-5</v>
      </c>
      <c r="N2161">
        <f t="shared" si="501"/>
        <v>3.2650381167360493E-3</v>
      </c>
      <c r="O2161">
        <f t="shared" si="502"/>
        <v>0</v>
      </c>
      <c r="P2161">
        <f t="shared" si="503"/>
        <v>0</v>
      </c>
      <c r="Q2161">
        <f>($B$16/2)*(COS((ACOS((2*'Intake Valve Fxn Scratch'!$B$1)/$B$16-1)/($B$17/2))*(I2161-($B$17/2)))+1)*P2161</f>
        <v>0</v>
      </c>
      <c r="R2161">
        <f t="shared" si="504"/>
        <v>0</v>
      </c>
      <c r="S2161">
        <f t="shared" si="505"/>
        <v>0</v>
      </c>
      <c r="T2161">
        <f>S2161*'Exhaust Gas Math'!$C$14</f>
        <v>0</v>
      </c>
      <c r="U2161">
        <f>(T2161/'Exhaust Gas Math'!$B$14)+('Exhaust Gas Math'!$D$10)</f>
        <v>4.4059320573952224E-4</v>
      </c>
      <c r="V2161">
        <f>('Exhaust Gas Math'!$E$10*(2.53982214E-12*V2160^4 - 0.0000000071629564556*V2160^3 + 7.56281407226508E-06*V2160^2 - 0.00322508455050905*V2160 + 1.62997098133725)*$B$24+T2161*'Exhaust Gas Math'!$D$14*$B$23)/('Exhaust Gas Math'!$E$10*(2.53982214E-12*V2160^4 - 0.0000000071629564556*V2160^3 + 7.56281407226508E-06*V2160^2 - 0.00322508455050905*V2160 + 1.62997098133725)+T2161*'Exhaust Gas Math'!$D$14)</f>
        <v>1100</v>
      </c>
      <c r="W2161">
        <f>(353.3116967483*V2161^-1.0020802909)*('Exhaust Gas Math'!$E$10/(T2161+'Exhaust Gas Math'!$E$10))+(357.4500179626*V2161^-1.0038444015 )*(T2161/(T2161+'Exhaust Gas Math'!$E$10))</f>
        <v>0.31654710700089367</v>
      </c>
      <c r="X2161">
        <f t="shared" si="506"/>
        <v>0</v>
      </c>
      <c r="Y2161">
        <f t="shared" si="507"/>
        <v>101325</v>
      </c>
      <c r="Z2161">
        <f t="shared" si="508"/>
        <v>101325</v>
      </c>
    </row>
    <row r="2162" spans="5:26" x14ac:dyDescent="0.2">
      <c r="E2162">
        <f t="shared" si="510"/>
        <v>0.26962499999998418</v>
      </c>
      <c r="F2162">
        <f t="shared" si="511"/>
        <v>101325</v>
      </c>
      <c r="H2162">
        <f t="shared" si="509"/>
        <v>0.26962499999998418</v>
      </c>
      <c r="I2162">
        <f t="shared" si="497"/>
        <v>701.99999999924148</v>
      </c>
      <c r="J2162">
        <f t="shared" si="498"/>
        <v>1.551508433573337E-3</v>
      </c>
      <c r="K2162">
        <f t="shared" si="499"/>
        <v>-8.2065426573473985</v>
      </c>
      <c r="L2162">
        <f t="shared" si="500"/>
        <v>3.9769296294121147E-5</v>
      </c>
      <c r="M2162">
        <f>J2162/SQRT('Exhaust Gas Math'!$E$14*$B$21*$B$23)</f>
        <v>2.6339313432163764E-5</v>
      </c>
      <c r="N2162">
        <f t="shared" si="501"/>
        <v>1.7749850515797472E-3</v>
      </c>
      <c r="O2162">
        <f t="shared" si="502"/>
        <v>0</v>
      </c>
      <c r="P2162">
        <f t="shared" si="503"/>
        <v>0</v>
      </c>
      <c r="Q2162">
        <f>($B$16/2)*(COS((ACOS((2*'Intake Valve Fxn Scratch'!$B$1)/$B$16-1)/($B$17/2))*(I2162-($B$17/2)))+1)*P2162</f>
        <v>0</v>
      </c>
      <c r="R2162">
        <f t="shared" si="504"/>
        <v>0</v>
      </c>
      <c r="S2162">
        <f t="shared" si="505"/>
        <v>0</v>
      </c>
      <c r="T2162">
        <f>S2162*'Exhaust Gas Math'!$C$14</f>
        <v>0</v>
      </c>
      <c r="U2162">
        <f>(T2162/'Exhaust Gas Math'!$B$14)+('Exhaust Gas Math'!$D$10)</f>
        <v>4.4059320573952224E-4</v>
      </c>
      <c r="V2162">
        <f>('Exhaust Gas Math'!$E$10*(2.53982214E-12*V2161^4 - 0.0000000071629564556*V2161^3 + 7.56281407226508E-06*V2161^2 - 0.00322508455050905*V2161 + 1.62997098133725)*$B$24+T2162*'Exhaust Gas Math'!$D$14*$B$23)/('Exhaust Gas Math'!$E$10*(2.53982214E-12*V2161^4 - 0.0000000071629564556*V2161^3 + 7.56281407226508E-06*V2161^2 - 0.00322508455050905*V2161 + 1.62997098133725)+T2162*'Exhaust Gas Math'!$D$14)</f>
        <v>1100</v>
      </c>
      <c r="W2162">
        <f>(353.3116967483*V2162^-1.0020802909)*('Exhaust Gas Math'!$E$10/(T2162+'Exhaust Gas Math'!$E$10))+(357.4500179626*V2162^-1.0038444015 )*(T2162/(T2162+'Exhaust Gas Math'!$E$10))</f>
        <v>0.31654710700089367</v>
      </c>
      <c r="X2162">
        <f t="shared" si="506"/>
        <v>0</v>
      </c>
      <c r="Y2162">
        <f t="shared" si="507"/>
        <v>101325</v>
      </c>
      <c r="Z2162">
        <f t="shared" si="508"/>
        <v>101325</v>
      </c>
    </row>
    <row r="2163" spans="5:26" x14ac:dyDescent="0.2">
      <c r="E2163">
        <f t="shared" si="510"/>
        <v>0.26974999999998417</v>
      </c>
      <c r="F2163">
        <f t="shared" si="511"/>
        <v>101325</v>
      </c>
      <c r="H2163">
        <f t="shared" si="509"/>
        <v>0.26974999999998417</v>
      </c>
      <c r="I2163">
        <f t="shared" si="497"/>
        <v>707.99999999923966</v>
      </c>
      <c r="J2163">
        <f t="shared" si="498"/>
        <v>6.9272105682571805E-4</v>
      </c>
      <c r="K2163">
        <f t="shared" si="499"/>
        <v>-5.5214961984380713</v>
      </c>
      <c r="L2163">
        <f t="shared" si="500"/>
        <v>3.9769296294121147E-5</v>
      </c>
      <c r="M2163">
        <f>J2163/SQRT('Exhaust Gas Math'!$E$14*$B$21*$B$23)</f>
        <v>1.1760037291431112E-5</v>
      </c>
      <c r="N2163">
        <f t="shared" si="501"/>
        <v>7.5915782829059572E-4</v>
      </c>
      <c r="O2163">
        <f t="shared" si="502"/>
        <v>0</v>
      </c>
      <c r="P2163">
        <f t="shared" si="503"/>
        <v>0</v>
      </c>
      <c r="Q2163">
        <f>($B$16/2)*(COS((ACOS((2*'Intake Valve Fxn Scratch'!$B$1)/$B$16-1)/($B$17/2))*(I2163-($B$17/2)))+1)*P2163</f>
        <v>0</v>
      </c>
      <c r="R2163">
        <f t="shared" si="504"/>
        <v>0</v>
      </c>
      <c r="S2163">
        <f t="shared" si="505"/>
        <v>0</v>
      </c>
      <c r="T2163">
        <f>S2163*'Exhaust Gas Math'!$C$14</f>
        <v>0</v>
      </c>
      <c r="U2163">
        <f>(T2163/'Exhaust Gas Math'!$B$14)+('Exhaust Gas Math'!$D$10)</f>
        <v>4.4059320573952224E-4</v>
      </c>
      <c r="V2163">
        <f>('Exhaust Gas Math'!$E$10*(2.53982214E-12*V2162^4 - 0.0000000071629564556*V2162^3 + 7.56281407226508E-06*V2162^2 - 0.00322508455050905*V2162 + 1.62997098133725)*$B$24+T2163*'Exhaust Gas Math'!$D$14*$B$23)/('Exhaust Gas Math'!$E$10*(2.53982214E-12*V2162^4 - 0.0000000071629564556*V2162^3 + 7.56281407226508E-06*V2162^2 - 0.00322508455050905*V2162 + 1.62997098133725)+T2163*'Exhaust Gas Math'!$D$14)</f>
        <v>1100</v>
      </c>
      <c r="W2163">
        <f>(353.3116967483*V2163^-1.0020802909)*('Exhaust Gas Math'!$E$10/(T2163+'Exhaust Gas Math'!$E$10))+(357.4500179626*V2163^-1.0038444015 )*(T2163/(T2163+'Exhaust Gas Math'!$E$10))</f>
        <v>0.31654710700089367</v>
      </c>
      <c r="X2163">
        <f t="shared" si="506"/>
        <v>0</v>
      </c>
      <c r="Y2163">
        <f t="shared" si="507"/>
        <v>101325</v>
      </c>
      <c r="Z2163">
        <f t="shared" si="508"/>
        <v>101325</v>
      </c>
    </row>
    <row r="2164" spans="5:26" x14ac:dyDescent="0.2">
      <c r="E2164">
        <f t="shared" si="510"/>
        <v>0.26987499999998416</v>
      </c>
      <c r="F2164">
        <f t="shared" si="511"/>
        <v>101325</v>
      </c>
      <c r="H2164">
        <f t="shared" si="509"/>
        <v>0.26987499999998416</v>
      </c>
      <c r="I2164">
        <f t="shared" si="497"/>
        <v>713.99999999923966</v>
      </c>
      <c r="J2164">
        <f t="shared" si="498"/>
        <v>1.7365591686969994E-4</v>
      </c>
      <c r="K2164">
        <f t="shared" si="499"/>
        <v>-2.7759550717313095</v>
      </c>
      <c r="L2164">
        <f t="shared" si="500"/>
        <v>3.9769296294121147E-5</v>
      </c>
      <c r="M2164">
        <f>J2164/SQRT('Exhaust Gas Math'!$E$14*$B$21*$B$23)</f>
        <v>2.9480842803066839E-6</v>
      </c>
      <c r="N2164">
        <f t="shared" si="501"/>
        <v>1.8193581051849372E-4</v>
      </c>
      <c r="O2164">
        <f t="shared" si="502"/>
        <v>0</v>
      </c>
      <c r="P2164">
        <f t="shared" si="503"/>
        <v>0</v>
      </c>
      <c r="Q2164">
        <f>($B$16/2)*(COS((ACOS((2*'Intake Valve Fxn Scratch'!$B$1)/$B$16-1)/($B$17/2))*(I2164-($B$17/2)))+1)*P2164</f>
        <v>0</v>
      </c>
      <c r="R2164">
        <f t="shared" si="504"/>
        <v>0</v>
      </c>
      <c r="S2164">
        <f t="shared" si="505"/>
        <v>0</v>
      </c>
      <c r="T2164">
        <f>S2164*'Exhaust Gas Math'!$C$14</f>
        <v>0</v>
      </c>
      <c r="U2164">
        <f>(T2164/'Exhaust Gas Math'!$B$14)+('Exhaust Gas Math'!$D$10)</f>
        <v>4.4059320573952224E-4</v>
      </c>
      <c r="V2164">
        <f>('Exhaust Gas Math'!$E$10*(2.53982214E-12*V2163^4 - 0.0000000071629564556*V2163^3 + 7.56281407226508E-06*V2163^2 - 0.00322508455050905*V2163 + 1.62997098133725)*$B$24+T2164*'Exhaust Gas Math'!$D$14*$B$23)/('Exhaust Gas Math'!$E$10*(2.53982214E-12*V2163^4 - 0.0000000071629564556*V2163^3 + 7.56281407226508E-06*V2163^2 - 0.00322508455050905*V2163 + 1.62997098133725)+T2164*'Exhaust Gas Math'!$D$14)</f>
        <v>1100</v>
      </c>
      <c r="W2164">
        <f>(353.3116967483*V2164^-1.0020802909)*('Exhaust Gas Math'!$E$10/(T2164+'Exhaust Gas Math'!$E$10))+(357.4500179626*V2164^-1.0038444015 )*(T2164/(T2164+'Exhaust Gas Math'!$E$10))</f>
        <v>0.31654710700089367</v>
      </c>
      <c r="X2164">
        <f t="shared" si="506"/>
        <v>0</v>
      </c>
      <c r="Y2164">
        <f t="shared" si="507"/>
        <v>101325</v>
      </c>
      <c r="Z2164">
        <f t="shared" si="508"/>
        <v>101325</v>
      </c>
    </row>
    <row r="2165" spans="5:26" x14ac:dyDescent="0.2">
      <c r="E2165">
        <f t="shared" si="510"/>
        <v>0.26999999999998414</v>
      </c>
      <c r="F2165">
        <f t="shared" si="511"/>
        <v>101325</v>
      </c>
      <c r="H2165">
        <f t="shared" si="509"/>
        <v>0.26999999999998414</v>
      </c>
      <c r="I2165">
        <f t="shared" si="497"/>
        <v>719.99999999923966</v>
      </c>
      <c r="J2165">
        <f t="shared" si="498"/>
        <v>0</v>
      </c>
      <c r="K2165">
        <f t="shared" si="499"/>
        <v>-3.5272275259211138E-10</v>
      </c>
      <c r="L2165">
        <f t="shared" si="500"/>
        <v>3.9769296294121147E-5</v>
      </c>
      <c r="M2165">
        <f>J2165/SQRT('Exhaust Gas Math'!$E$14*$B$21*$B$23)</f>
        <v>0</v>
      </c>
      <c r="N2165">
        <f t="shared" si="501"/>
        <v>0</v>
      </c>
      <c r="O2165">
        <f t="shared" si="502"/>
        <v>0</v>
      </c>
      <c r="P2165">
        <f t="shared" si="503"/>
        <v>0</v>
      </c>
      <c r="Q2165">
        <f>($B$16/2)*(COS((ACOS((2*'Intake Valve Fxn Scratch'!$B$1)/$B$16-1)/($B$17/2))*(I2165-($B$17/2)))+1)*P2165</f>
        <v>0</v>
      </c>
      <c r="R2165">
        <f t="shared" si="504"/>
        <v>0</v>
      </c>
      <c r="S2165">
        <f t="shared" si="505"/>
        <v>0</v>
      </c>
      <c r="T2165">
        <f>S2165*'Exhaust Gas Math'!$C$14</f>
        <v>0</v>
      </c>
      <c r="U2165">
        <f>(T2165/'Exhaust Gas Math'!$B$14)+('Exhaust Gas Math'!$D$10)</f>
        <v>4.4059320573952224E-4</v>
      </c>
      <c r="V2165">
        <f>('Exhaust Gas Math'!$E$10*(2.53982214E-12*V2164^4 - 0.0000000071629564556*V2164^3 + 7.56281407226508E-06*V2164^2 - 0.00322508455050905*V2164 + 1.62997098133725)*$B$24+T2165*'Exhaust Gas Math'!$D$14*$B$23)/('Exhaust Gas Math'!$E$10*(2.53982214E-12*V2164^4 - 0.0000000071629564556*V2164^3 + 7.56281407226508E-06*V2164^2 - 0.00322508455050905*V2164 + 1.62997098133725)+T2165*'Exhaust Gas Math'!$D$14)</f>
        <v>1100</v>
      </c>
      <c r="W2165">
        <f>(353.3116967483*V2165^-1.0020802909)*('Exhaust Gas Math'!$E$10/(T2165+'Exhaust Gas Math'!$E$10))+(357.4500179626*V2165^-1.0038444015 )*(T2165/(T2165+'Exhaust Gas Math'!$E$10))</f>
        <v>0.31654710700089367</v>
      </c>
      <c r="X2165">
        <f t="shared" si="506"/>
        <v>0</v>
      </c>
      <c r="Y2165">
        <f t="shared" si="507"/>
        <v>101325</v>
      </c>
      <c r="Z2165">
        <f t="shared" si="508"/>
        <v>101325</v>
      </c>
    </row>
    <row r="2166" spans="5:26" x14ac:dyDescent="0.2">
      <c r="E2166">
        <f t="shared" si="510"/>
        <v>0.27012499999998413</v>
      </c>
      <c r="F2166">
        <f t="shared" si="511"/>
        <v>98881.992171017177</v>
      </c>
      <c r="H2166">
        <f t="shared" si="509"/>
        <v>0.27012499999998413</v>
      </c>
      <c r="I2166">
        <f t="shared" si="497"/>
        <v>5.9999999992378434</v>
      </c>
      <c r="J2166">
        <f t="shared" si="498"/>
        <v>1.7365591678168008E-4</v>
      </c>
      <c r="K2166">
        <f t="shared" si="499"/>
        <v>2.7759550710297285</v>
      </c>
      <c r="L2166">
        <f t="shared" si="500"/>
        <v>4.1000207363004616E-5</v>
      </c>
      <c r="M2166">
        <f>J2166/SQRT('Exhaust Gas Math'!$E$14*$B$21*$B$23)</f>
        <v>2.9480842788124072E-6</v>
      </c>
      <c r="N2166">
        <f t="shared" si="501"/>
        <v>1.655683280568504E-4</v>
      </c>
      <c r="O2166">
        <f t="shared" si="502"/>
        <v>1.1735844734730446E-6</v>
      </c>
      <c r="P2166">
        <f t="shared" si="503"/>
        <v>1</v>
      </c>
      <c r="Q2166">
        <f>($B$16/2)*(COS((ACOS((2*'Intake Valve Fxn Scratch'!$B$1)/$B$16-1)/($B$17/2))*(I2166-($B$17/2)))+1)*P2166</f>
        <v>1.3137463074607946E-3</v>
      </c>
      <c r="R2166">
        <f t="shared" si="504"/>
        <v>0.17286135624484139</v>
      </c>
      <c r="S2166">
        <f t="shared" si="505"/>
        <v>3.1255780925681539E-7</v>
      </c>
      <c r="T2166">
        <f>S2166*'Exhaust Gas Math'!$C$14</f>
        <v>3.7029270810688343E-7</v>
      </c>
      <c r="U2166">
        <f>(T2166/'Exhaust Gas Math'!$B$14)+('Exhaust Gas Math'!$D$10)</f>
        <v>4.5337514250537946E-4</v>
      </c>
      <c r="V2166">
        <f>('Exhaust Gas Math'!$E$10*(2.53982214E-12*V2165^4 - 0.0000000071629564556*V2165^3 + 7.56281407226508E-06*V2165^2 - 0.00322508455050905*V2165 + 1.62997098133725)*$B$24+T2166*'Exhaust Gas Math'!$D$14*$B$23)/('Exhaust Gas Math'!$E$10*(2.53982214E-12*V2165^4 - 0.0000000071629564556*V2165^3 + 7.56281407226508E-06*V2165^2 - 0.00322508455050905*V2165 + 1.62997098133725)+T2166*'Exhaust Gas Math'!$D$14)</f>
        <v>1075.5162995609937</v>
      </c>
      <c r="W2166">
        <f>(353.3116967483*V2166^-1.0020802909)*('Exhaust Gas Math'!$E$10/(T2166+'Exhaust Gas Math'!$E$10))+(357.4500179626*V2166^-1.0038444015 )*(T2166/(T2166+'Exhaust Gas Math'!$E$10))</f>
        <v>0.32375916127628018</v>
      </c>
      <c r="X2166">
        <f t="shared" si="506"/>
        <v>-1.2474321593743998</v>
      </c>
      <c r="Y2166">
        <f t="shared" si="507"/>
        <v>98883.239603176553</v>
      </c>
      <c r="Z2166">
        <f t="shared" si="508"/>
        <v>98881.992171017177</v>
      </c>
    </row>
    <row r="2167" spans="5:26" x14ac:dyDescent="0.2">
      <c r="E2167">
        <f t="shared" si="510"/>
        <v>0.27024999999998411</v>
      </c>
      <c r="F2167">
        <f t="shared" si="511"/>
        <v>92629.745975098354</v>
      </c>
      <c r="H2167">
        <f t="shared" si="509"/>
        <v>0.27024999999998411</v>
      </c>
      <c r="I2167">
        <f t="shared" si="497"/>
        <v>11.999999999237843</v>
      </c>
      <c r="J2167">
        <f t="shared" si="498"/>
        <v>6.9272105665064629E-4</v>
      </c>
      <c r="K2167">
        <f t="shared" si="499"/>
        <v>5.521496197748041</v>
      </c>
      <c r="L2167">
        <f t="shared" si="500"/>
        <v>4.4679454451023569E-5</v>
      </c>
      <c r="M2167">
        <f>J2167/SQRT('Exhaust Gas Math'!$E$14*$B$21*$B$23)</f>
        <v>1.1760037288458992E-5</v>
      </c>
      <c r="N2167">
        <f t="shared" si="501"/>
        <v>6.2929392660114256E-4</v>
      </c>
      <c r="O2167">
        <f t="shared" si="502"/>
        <v>4.4605728050620965E-6</v>
      </c>
      <c r="P2167">
        <f t="shared" si="503"/>
        <v>1</v>
      </c>
      <c r="Q2167">
        <f>($B$16/2)*(COS((ACOS((2*'Intake Valve Fxn Scratch'!$B$1)/$B$16-1)/($B$17/2))*(I2167-($B$17/2)))+1)*P2167</f>
        <v>1.6604289223643731E-3</v>
      </c>
      <c r="R2167">
        <f t="shared" si="504"/>
        <v>0.21847748978478593</v>
      </c>
      <c r="S2167">
        <f t="shared" si="505"/>
        <v>1.4189852612160545E-6</v>
      </c>
      <c r="T2167">
        <f>S2167*'Exhaust Gas Math'!$C$14</f>
        <v>1.6810966790073535E-6</v>
      </c>
      <c r="U2167">
        <f>(T2167/'Exhaust Gas Math'!$B$14)+('Exhaust Gas Math'!$D$10)</f>
        <v>4.986220866165451E-4</v>
      </c>
      <c r="V2167">
        <f>('Exhaust Gas Math'!$E$10*(2.53982214E-12*V2166^4 - 0.0000000071629564556*V2166^3 + 7.56281407226508E-06*V2166^2 - 0.00322508455050905*V2166 + 1.62997098133725)*$B$24+T2167*'Exhaust Gas Math'!$D$14*$B$23)/('Exhaust Gas Math'!$E$10*(2.53982214E-12*V2166^4 - 0.0000000071629564556*V2166^3 + 7.56281407226508E-06*V2166^2 - 0.00322508455050905*V2166 + 1.62997098133725)+T2167*'Exhaust Gas Math'!$D$14)</f>
        <v>998.33825753453266</v>
      </c>
      <c r="W2167">
        <f>(353.3116967483*V2167^-1.0020802909)*('Exhaust Gas Math'!$E$10/(T2167+'Exhaust Gas Math'!$E$10))+(357.4500179626*V2167^-1.0038444015 )*(T2167/(T2167+'Exhaust Gas Math'!$E$10))</f>
        <v>0.34882039407585502</v>
      </c>
      <c r="X2167">
        <f t="shared" si="506"/>
        <v>-5.3172297699307176</v>
      </c>
      <c r="Y2167">
        <f t="shared" si="507"/>
        <v>92635.063204868289</v>
      </c>
      <c r="Z2167">
        <f t="shared" si="508"/>
        <v>92629.745975098354</v>
      </c>
    </row>
    <row r="2168" spans="5:26" x14ac:dyDescent="0.2">
      <c r="E2168">
        <f t="shared" si="510"/>
        <v>0.2703749999999841</v>
      </c>
      <c r="F2168">
        <f t="shared" si="511"/>
        <v>84362.040953875985</v>
      </c>
      <c r="H2168">
        <f t="shared" si="509"/>
        <v>0.2703749999999841</v>
      </c>
      <c r="I2168">
        <f t="shared" si="497"/>
        <v>17.999999999236024</v>
      </c>
      <c r="J2168">
        <f t="shared" si="498"/>
        <v>1.551508433313125E-3</v>
      </c>
      <c r="K2168">
        <f t="shared" si="499"/>
        <v>8.206542656676481</v>
      </c>
      <c r="L2168">
        <f t="shared" si="500"/>
        <v>5.0766726957149671E-5</v>
      </c>
      <c r="M2168">
        <f>J2168/SQRT('Exhaust Gas Math'!$E$14*$B$21*$B$23)</f>
        <v>2.6339313427746254E-5</v>
      </c>
      <c r="N2168">
        <f t="shared" si="501"/>
        <v>1.3427107344438395E-3</v>
      </c>
      <c r="O2168">
        <f t="shared" si="502"/>
        <v>9.5174269668762297E-6</v>
      </c>
      <c r="P2168">
        <f t="shared" si="503"/>
        <v>1</v>
      </c>
      <c r="Q2168">
        <f>($B$16/2)*(COS((ACOS((2*'Intake Valve Fxn Scratch'!$B$1)/$B$16-1)/($B$17/2))*(I2168-($B$17/2)))+1)*P2168</f>
        <v>2.035455213916662E-3</v>
      </c>
      <c r="R2168">
        <f t="shared" si="504"/>
        <v>0.2678230544627187</v>
      </c>
      <c r="S2168">
        <f t="shared" si="505"/>
        <v>3.5056201791656203E-6</v>
      </c>
      <c r="T2168">
        <f>S2168*'Exhaust Gas Math'!$C$14</f>
        <v>4.1531695938871184E-6</v>
      </c>
      <c r="U2168">
        <f>(T2168/'Exhaust Gas Math'!$B$14)+('Exhaust Gas Math'!$D$10)</f>
        <v>5.8395425488992332E-4</v>
      </c>
      <c r="V2168">
        <f>('Exhaust Gas Math'!$E$10*(2.53982214E-12*V2167^4 - 0.0000000071629564556*V2167^3 + 7.56281407226508E-06*V2167^2 - 0.00322508455050905*V2167 + 1.62997098133725)*$B$24+T2168*'Exhaust Gas Math'!$D$14*$B$23)/('Exhaust Gas Math'!$E$10*(2.53982214E-12*V2167^4 - 0.0000000071629564556*V2167^3 + 7.56281407226508E-06*V2167^2 - 0.00322508455050905*V2167 + 1.62997098133725)+T2168*'Exhaust Gas Math'!$D$14)</f>
        <v>882.22998645775237</v>
      </c>
      <c r="W2168">
        <f>(353.3116967483*V2168^-1.0020802909)*('Exhaust Gas Math'!$E$10/(T2168+'Exhaust Gas Math'!$E$10))+(357.4500179626*V2168^-1.0038444015 )*(T2168/(T2168+'Exhaust Gas Math'!$E$10))</f>
        <v>0.39482301023348843</v>
      </c>
      <c r="X2168">
        <f t="shared" si="506"/>
        <v>-13.295140224029369</v>
      </c>
      <c r="Y2168">
        <f t="shared" si="507"/>
        <v>84375.336094100014</v>
      </c>
      <c r="Z2168">
        <f t="shared" si="508"/>
        <v>84362.040953875985</v>
      </c>
    </row>
    <row r="2169" spans="5:26" x14ac:dyDescent="0.2">
      <c r="E2169">
        <f t="shared" si="510"/>
        <v>0.27049999999998409</v>
      </c>
      <c r="F2169">
        <f t="shared" si="511"/>
        <v>76129.603913868268</v>
      </c>
      <c r="H2169">
        <f t="shared" si="509"/>
        <v>0.27049999999998409</v>
      </c>
      <c r="I2169">
        <f t="shared" si="497"/>
        <v>23.999999999236024</v>
      </c>
      <c r="J2169">
        <f t="shared" si="498"/>
        <v>2.7406089925579684E-3</v>
      </c>
      <c r="K2169">
        <f t="shared" si="499"/>
        <v>10.801676516929628</v>
      </c>
      <c r="L2169">
        <f t="shared" si="500"/>
        <v>5.9195331449964824E-5</v>
      </c>
      <c r="M2169">
        <f>J2169/SQRT('Exhaust Gas Math'!$E$14*$B$21*$B$23)</f>
        <v>4.6526179096388912E-5</v>
      </c>
      <c r="N2169">
        <f t="shared" si="501"/>
        <v>2.2601711313666693E-3</v>
      </c>
      <c r="O2169">
        <f t="shared" si="502"/>
        <v>1.6020586656242319E-5</v>
      </c>
      <c r="P2169">
        <f t="shared" si="503"/>
        <v>1</v>
      </c>
      <c r="Q2169">
        <f>($B$16/2)*(COS((ACOS((2*'Intake Valve Fxn Scratch'!$B$1)/$B$16-1)/($B$17/2))*(I2169-($B$17/2)))+1)*P2169</f>
        <v>2.4338570723627718E-3</v>
      </c>
      <c r="R2169">
        <f t="shared" si="504"/>
        <v>0.32024435162668052</v>
      </c>
      <c r="S2169">
        <f t="shared" si="505"/>
        <v>6.7142822460078024E-6</v>
      </c>
      <c r="T2169">
        <f>S2169*'Exhaust Gas Math'!$C$14</f>
        <v>7.9545277137048016E-6</v>
      </c>
      <c r="U2169">
        <f>(T2169/'Exhaust Gas Math'!$B$14)+('Exhaust Gas Math'!$D$10)</f>
        <v>7.151713111487319E-4</v>
      </c>
      <c r="V2169">
        <f>('Exhaust Gas Math'!$E$10*(2.53982214E-12*V2168^4 - 0.0000000071629564556*V2168^3 + 7.56281407226508E-06*V2168^2 - 0.00322508455050905*V2168 + 1.62997098133725)*$B$24+T2169*'Exhaust Gas Math'!$D$14*$B$23)/('Exhaust Gas Math'!$E$10*(2.53982214E-12*V2168^4 - 0.0000000071629564556*V2168^3 + 7.56281407226508E-06*V2168^2 - 0.00322508455050905*V2168 + 1.62997098133725)+T2169*'Exhaust Gas Math'!$D$14)</f>
        <v>758.14075179562485</v>
      </c>
      <c r="W2169">
        <f>(353.3116967483*V2169^-1.0020802909)*('Exhaust Gas Math'!$E$10/(T2169+'Exhaust Gas Math'!$E$10))+(357.4500179626*V2169^-1.0038444015 )*(T2169/(T2169+'Exhaust Gas Math'!$E$10))</f>
        <v>0.45962781998687258</v>
      </c>
      <c r="X2169">
        <f t="shared" si="506"/>
        <v>-26.813817304847028</v>
      </c>
      <c r="Y2169">
        <f t="shared" si="507"/>
        <v>76156.417731173118</v>
      </c>
      <c r="Z2169">
        <f t="shared" si="508"/>
        <v>76129.603913868268</v>
      </c>
    </row>
    <row r="2170" spans="5:26" x14ac:dyDescent="0.2">
      <c r="E2170">
        <f t="shared" si="510"/>
        <v>0.27062499999998407</v>
      </c>
      <c r="F2170">
        <f t="shared" si="511"/>
        <v>69343.442469827263</v>
      </c>
      <c r="H2170">
        <f t="shared" si="509"/>
        <v>0.27062499999998407</v>
      </c>
      <c r="I2170">
        <f t="shared" si="497"/>
        <v>29.999999999236024</v>
      </c>
      <c r="J2170">
        <f t="shared" si="498"/>
        <v>4.2469946998221486E-3</v>
      </c>
      <c r="K2170">
        <f t="shared" si="499"/>
        <v>13.27846494886648</v>
      </c>
      <c r="L2170">
        <f t="shared" si="500"/>
        <v>6.9872922374842233E-5</v>
      </c>
      <c r="M2170">
        <f>J2170/SQRT('Exhaust Gas Math'!$E$14*$B$21*$B$23)</f>
        <v>7.2099462769737029E-5</v>
      </c>
      <c r="N2170">
        <f t="shared" si="501"/>
        <v>3.340270959980577E-3</v>
      </c>
      <c r="O2170">
        <f t="shared" si="502"/>
        <v>2.3676570161897653E-5</v>
      </c>
      <c r="P2170">
        <f t="shared" si="503"/>
        <v>1</v>
      </c>
      <c r="Q2170">
        <f>($B$16/2)*(COS((ACOS((2*'Intake Valve Fxn Scratch'!$B$1)/$B$16-1)/($B$17/2))*(I2170-($B$17/2)))+1)*P2170</f>
        <v>2.850356723306538E-3</v>
      </c>
      <c r="R2170">
        <f t="shared" si="504"/>
        <v>0.37504693727717603</v>
      </c>
      <c r="S2170">
        <f t="shared" si="505"/>
        <v>1.1138176072491808E-5</v>
      </c>
      <c r="T2170">
        <f>S2170*'Exhaust Gas Math'!$C$14</f>
        <v>1.319559217240818E-5</v>
      </c>
      <c r="U2170">
        <f>(T2170/'Exhaust Gas Math'!$B$14)+('Exhaust Gas Math'!$D$10)</f>
        <v>8.9608482370321513E-4</v>
      </c>
      <c r="V2170">
        <f>('Exhaust Gas Math'!$E$10*(2.53982214E-12*V2169^4 - 0.0000000071629564556*V2169^3 + 7.56281407226508E-06*V2169^2 - 0.00322508455050905*V2169 + 1.62997098133725)*$B$24+T2170*'Exhaust Gas Math'!$D$14*$B$23)/('Exhaust Gas Math'!$E$10*(2.53982214E-12*V2169^4 - 0.0000000071629564556*V2169^3 + 7.56281407226508E-06*V2169^2 - 0.00322508455050905*V2169 + 1.62997098133725)+T2170*'Exhaust Gas Math'!$D$14)</f>
        <v>650.76896438482981</v>
      </c>
      <c r="W2170">
        <f>(353.3116967483*V2170^-1.0020802909)*('Exhaust Gas Math'!$E$10/(T2170+'Exhaust Gas Math'!$E$10))+(357.4500179626*V2170^-1.0038444015 )*(T2170/(T2170+'Exhaust Gas Math'!$E$10))</f>
        <v>0.53571771430541393</v>
      </c>
      <c r="X2170">
        <f t="shared" si="506"/>
        <v>-47.228239242214372</v>
      </c>
      <c r="Y2170">
        <f t="shared" si="507"/>
        <v>69390.670709069484</v>
      </c>
      <c r="Z2170">
        <f t="shared" si="508"/>
        <v>69343.442469827263</v>
      </c>
    </row>
    <row r="2171" spans="5:26" x14ac:dyDescent="0.2">
      <c r="E2171">
        <f t="shared" si="510"/>
        <v>0.27074999999998406</v>
      </c>
      <c r="F2171">
        <f t="shared" si="511"/>
        <v>64314.333579571692</v>
      </c>
      <c r="H2171">
        <f t="shared" si="509"/>
        <v>0.27074999999998406</v>
      </c>
      <c r="I2171">
        <f t="shared" si="497"/>
        <v>35.999999999234205</v>
      </c>
      <c r="J2171">
        <f t="shared" si="498"/>
        <v>6.0541612780656943E-3</v>
      </c>
      <c r="K2171">
        <f t="shared" si="499"/>
        <v>15.609771740126158</v>
      </c>
      <c r="L2171">
        <f t="shared" si="500"/>
        <v>8.2682513811181474E-5</v>
      </c>
      <c r="M2171">
        <f>J2171/SQRT('Exhaust Gas Math'!$E$14*$B$21*$B$23)</f>
        <v>1.0277897820031668E-4</v>
      </c>
      <c r="N2171">
        <f t="shared" si="501"/>
        <v>4.5467954920854932E-3</v>
      </c>
      <c r="O2171">
        <f t="shared" si="502"/>
        <v>3.2228679580170387E-5</v>
      </c>
      <c r="P2171">
        <f t="shared" si="503"/>
        <v>1</v>
      </c>
      <c r="Q2171">
        <f>($B$16/2)*(COS((ACOS((2*'Intake Valve Fxn Scratch'!$B$1)/$B$16-1)/($B$17/2))*(I2171-($B$17/2)))+1)*P2171</f>
        <v>3.2794366443088217E-3</v>
      </c>
      <c r="R2171">
        <f t="shared" si="504"/>
        <v>0.43150482161958181</v>
      </c>
      <c r="S2171">
        <f t="shared" si="505"/>
        <v>1.6823785002844715E-5</v>
      </c>
      <c r="T2171">
        <f>S2171*'Exhaust Gas Math'!$C$14</f>
        <v>1.9931432601617204E-5</v>
      </c>
      <c r="U2171">
        <f>(T2171/'Exhaust Gas Math'!$B$14)+('Exhaust Gas Math'!$D$10)</f>
        <v>1.1285957118360775E-3</v>
      </c>
      <c r="V2171">
        <f>('Exhaust Gas Math'!$E$10*(2.53982214E-12*V2170^4 - 0.0000000071629564556*V2170^3 + 7.56281407226508E-06*V2170^2 - 0.00322508455050905*V2170 + 1.62997098133725)*$B$24+T2171*'Exhaust Gas Math'!$D$14*$B$23)/('Exhaust Gas Math'!$E$10*(2.53982214E-12*V2170^4 - 0.0000000071629564556*V2170^3 + 7.56281407226508E-06*V2170^2 - 0.00322508455050905*V2170 + 1.62997098133725)+T2171*'Exhaust Gas Math'!$D$14)</f>
        <v>567.35448168694256</v>
      </c>
      <c r="W2171">
        <f>(353.3116967483*V2171^-1.0020802909)*('Exhaust Gas Math'!$E$10/(T2171+'Exhaust Gas Math'!$E$10))+(357.4500179626*V2171^-1.0038444015 )*(T2171/(T2171+'Exhaust Gas Math'!$E$10))</f>
        <v>0.61477326965790136</v>
      </c>
      <c r="X2171">
        <f t="shared" si="506"/>
        <v>-74.8993563155625</v>
      </c>
      <c r="Y2171">
        <f t="shared" si="507"/>
        <v>64389.232935887252</v>
      </c>
      <c r="Z2171">
        <f t="shared" si="508"/>
        <v>64314.333579571692</v>
      </c>
    </row>
    <row r="2172" spans="5:26" x14ac:dyDescent="0.2">
      <c r="E2172">
        <f t="shared" si="510"/>
        <v>0.27087499999998405</v>
      </c>
      <c r="F2172">
        <f t="shared" si="511"/>
        <v>60872.220056211801</v>
      </c>
      <c r="H2172">
        <f t="shared" si="509"/>
        <v>0.27087499999998405</v>
      </c>
      <c r="I2172">
        <f t="shared" si="497"/>
        <v>41.999999999234205</v>
      </c>
      <c r="J2172">
        <f t="shared" si="498"/>
        <v>8.1423090320834578E-3</v>
      </c>
      <c r="K2172">
        <f t="shared" si="499"/>
        <v>17.770054605646315</v>
      </c>
      <c r="L2172">
        <f t="shared" si="500"/>
        <v>9.7483761194626687E-5</v>
      </c>
      <c r="M2172">
        <f>J2172/SQRT('Exhaust Gas Math'!$E$14*$B$21*$B$23)</f>
        <v>1.3822859419696919E-4</v>
      </c>
      <c r="N2172">
        <f t="shared" si="501"/>
        <v>5.8492450476347151E-3</v>
      </c>
      <c r="O2172">
        <f t="shared" si="502"/>
        <v>4.1460726517007171E-5</v>
      </c>
      <c r="P2172">
        <f t="shared" si="503"/>
        <v>1</v>
      </c>
      <c r="Q2172">
        <f>($B$16/2)*(COS((ACOS((2*'Intake Valve Fxn Scratch'!$B$1)/$B$16-1)/($B$17/2))*(I2172-($B$17/2)))+1)*P2172</f>
        <v>3.7154126575154934E-3</v>
      </c>
      <c r="R2172">
        <f t="shared" si="504"/>
        <v>0.48887008651519648</v>
      </c>
      <c r="S2172">
        <f t="shared" si="505"/>
        <v>2.3777382540001222E-5</v>
      </c>
      <c r="T2172">
        <f>S2172*'Exhaust Gas Math'!$C$14</f>
        <v>2.8169481330079398E-5</v>
      </c>
      <c r="U2172">
        <f>(T2172/'Exhaust Gas Math'!$B$14)+('Exhaust Gas Math'!$D$10)</f>
        <v>1.4129605281447482E-3</v>
      </c>
      <c r="V2172">
        <f>('Exhaust Gas Math'!$E$10*(2.53982214E-12*V2171^4 - 0.0000000071629564556*V2171^3 + 7.56281407226508E-06*V2171^2 - 0.00322508455050905*V2171 + 1.62997098133725)*$B$24+T2172*'Exhaust Gas Math'!$D$14*$B$23)/('Exhaust Gas Math'!$E$10*(2.53982214E-12*V2171^4 - 0.0000000071629564556*V2171^3 + 7.56281407226508E-06*V2171^2 - 0.00322508455050905*V2171 + 1.62997098133725)+T2172*'Exhaust Gas Math'!$D$14)</f>
        <v>506.01506355314564</v>
      </c>
      <c r="W2172">
        <f>(353.3116967483*V2172^-1.0020802909)*('Exhaust Gas Math'!$E$10/(T2172+'Exhaust Gas Math'!$E$10))+(357.4500179626*V2172^-1.0038444015 )*(T2172/(T2172+'Exhaust Gas Math'!$E$10))</f>
        <v>0.68958888907620763</v>
      </c>
      <c r="X2172">
        <f t="shared" si="506"/>
        <v>-108.87741079400713</v>
      </c>
      <c r="Y2172">
        <f t="shared" si="507"/>
        <v>60981.097467005806</v>
      </c>
      <c r="Z2172">
        <f t="shared" si="508"/>
        <v>60872.220056211801</v>
      </c>
    </row>
    <row r="2173" spans="5:26" x14ac:dyDescent="0.2">
      <c r="E2173">
        <f t="shared" si="510"/>
        <v>0.27099999999998403</v>
      </c>
      <c r="F2173">
        <f t="shared" si="511"/>
        <v>58681.168892230875</v>
      </c>
      <c r="H2173">
        <f t="shared" si="509"/>
        <v>0.27099999999998403</v>
      </c>
      <c r="I2173">
        <f t="shared" si="497"/>
        <v>47.999999999234205</v>
      </c>
      <c r="J2173">
        <f t="shared" si="498"/>
        <v>1.0488559778109408E-2</v>
      </c>
      <c r="K2173">
        <f t="shared" si="499"/>
        <v>19.735645034284072</v>
      </c>
      <c r="L2173">
        <f t="shared" si="500"/>
        <v>1.1411449896148473E-4</v>
      </c>
      <c r="M2173">
        <f>J2173/SQRT('Exhaust Gas Math'!$E$14*$B$21*$B$23)</f>
        <v>1.7805991734852619E-4</v>
      </c>
      <c r="N2173">
        <f t="shared" si="501"/>
        <v>7.2230121593331621E-3</v>
      </c>
      <c r="O2173">
        <f t="shared" si="502"/>
        <v>5.1198287869342764E-5</v>
      </c>
      <c r="P2173">
        <f t="shared" si="503"/>
        <v>1</v>
      </c>
      <c r="Q2173">
        <f>($B$16/2)*(COS((ACOS((2*'Intake Valve Fxn Scratch'!$B$1)/$B$16-1)/($B$17/2))*(I2173-($B$17/2)))+1)*P2173</f>
        <v>4.1525092300291324E-3</v>
      </c>
      <c r="R2173">
        <f t="shared" si="504"/>
        <v>0.54638279342488583</v>
      </c>
      <c r="S2173">
        <f t="shared" si="505"/>
        <v>3.19745782510967E-5</v>
      </c>
      <c r="T2173">
        <f>S2173*'Exhaust Gas Math'!$C$14</f>
        <v>3.7880842585013354E-5</v>
      </c>
      <c r="U2173">
        <f>(T2173/'Exhaust Gas Math'!$B$14)+('Exhaust Gas Math'!$D$10)</f>
        <v>1.7481818348390511E-3</v>
      </c>
      <c r="V2173">
        <f>('Exhaust Gas Math'!$E$10*(2.53982214E-12*V2172^4 - 0.0000000071629564556*V2172^3 + 7.56281407226508E-06*V2172^2 - 0.00322508455050905*V2172 + 1.62997098133725)*$B$24+T2173*'Exhaust Gas Math'!$D$14*$B$23)/('Exhaust Gas Math'!$E$10*(2.53982214E-12*V2172^4 - 0.0000000071629564556*V2172^3 + 7.56281407226508E-06*V2172^2 - 0.00322508455050905*V2172 + 1.62997098133725)+T2173*'Exhaust Gas Math'!$D$14)</f>
        <v>461.8563369229791</v>
      </c>
      <c r="W2173">
        <f>(353.3116967483*V2173^-1.0020802909)*('Exhaust Gas Math'!$E$10/(T2173+'Exhaust Gas Math'!$E$10))+(357.4500179626*V2173^-1.0038444015 )*(T2173/(T2173+'Exhaust Gas Math'!$E$10))</f>
        <v>0.75578869280393013</v>
      </c>
      <c r="X2173">
        <f t="shared" si="506"/>
        <v>-147.18821727895008</v>
      </c>
      <c r="Y2173">
        <f t="shared" si="507"/>
        <v>58828.357109509823</v>
      </c>
      <c r="Z2173">
        <f t="shared" si="508"/>
        <v>58681.168892230875</v>
      </c>
    </row>
    <row r="2174" spans="5:26" x14ac:dyDescent="0.2">
      <c r="E2174">
        <f t="shared" si="510"/>
        <v>0.27112499999998402</v>
      </c>
      <c r="F2174">
        <f t="shared" si="511"/>
        <v>57387.4421061213</v>
      </c>
      <c r="H2174">
        <f t="shared" si="509"/>
        <v>0.27112499999998402</v>
      </c>
      <c r="I2174">
        <f t="shared" si="497"/>
        <v>53.999999999232386</v>
      </c>
      <c r="J2174">
        <f t="shared" si="498"/>
        <v>1.3067207501985565E-2</v>
      </c>
      <c r="K2174">
        <f t="shared" si="499"/>
        <v>21.485007605977035</v>
      </c>
      <c r="L2174">
        <f t="shared" si="500"/>
        <v>1.3239251726857634E-4</v>
      </c>
      <c r="M2174">
        <f>J2174/SQRT('Exhaust Gas Math'!$E$14*$B$21*$B$23)</f>
        <v>2.2183654734329915E-4</v>
      </c>
      <c r="N2174">
        <f t="shared" si="501"/>
        <v>8.6492854859512407E-3</v>
      </c>
      <c r="O2174">
        <f t="shared" si="502"/>
        <v>6.1308024741680957E-5</v>
      </c>
      <c r="P2174">
        <f t="shared" si="503"/>
        <v>1</v>
      </c>
      <c r="Q2174">
        <f>($B$16/2)*(COS((ACOS((2*'Intake Valve Fxn Scratch'!$B$1)/$B$16-1)/($B$17/2))*(I2174-($B$17/2)))+1)*P2174</f>
        <v>4.5849359844954123E-3</v>
      </c>
      <c r="R2174">
        <f t="shared" si="504"/>
        <v>0.60328105059150161</v>
      </c>
      <c r="S2174">
        <f t="shared" si="505"/>
        <v>4.1371327098439352E-5</v>
      </c>
      <c r="T2174">
        <f>S2174*'Exhaust Gas Math'!$C$14</f>
        <v>4.9013335439235246E-5</v>
      </c>
      <c r="U2174">
        <f>(T2174/'Exhaust Gas Math'!$B$14)+('Exhaust Gas Math'!$D$10)</f>
        <v>2.1324584262861308E-3</v>
      </c>
      <c r="V2174">
        <f>('Exhaust Gas Math'!$E$10*(2.53982214E-12*V2173^4 - 0.0000000071629564556*V2173^3 + 7.56281407226508E-06*V2173^2 - 0.00322508455050905*V2173 + 1.62997098133725)*$B$24+T2174*'Exhaust Gas Math'!$D$14*$B$23)/('Exhaust Gas Math'!$E$10*(2.53982214E-12*V2173^4 - 0.0000000071629564556*V2173^3 + 7.56281407226508E-06*V2173^2 - 0.00322508455050905*V2173 + 1.62997098133725)+T2174*'Exhaust Gas Math'!$D$14)</f>
        <v>429.91438625226812</v>
      </c>
      <c r="W2174">
        <f>(353.3116967483*V2174^-1.0020802909)*('Exhaust Gas Math'!$E$10/(T2174+'Exhaust Gas Math'!$E$10))+(357.4500179626*V2174^-1.0038444015 )*(T2174/(T2174+'Exhaust Gas Math'!$E$10))</f>
        <v>0.81217477711023645</v>
      </c>
      <c r="X2174">
        <f t="shared" si="506"/>
        <v>-187.45219308473864</v>
      </c>
      <c r="Y2174">
        <f t="shared" si="507"/>
        <v>57574.89429920604</v>
      </c>
      <c r="Z2174">
        <f t="shared" si="508"/>
        <v>57387.4421061213</v>
      </c>
    </row>
    <row r="2175" spans="5:26" x14ac:dyDescent="0.2">
      <c r="E2175">
        <f t="shared" si="510"/>
        <v>0.271249999999984</v>
      </c>
      <c r="F2175">
        <f t="shared" si="511"/>
        <v>56715.739906375427</v>
      </c>
      <c r="H2175">
        <f t="shared" si="509"/>
        <v>0.271249999999984</v>
      </c>
      <c r="I2175">
        <f t="shared" si="497"/>
        <v>59.999999999232386</v>
      </c>
      <c r="J2175">
        <f t="shared" si="498"/>
        <v>1.5849999999632415E-2</v>
      </c>
      <c r="K2175">
        <f t="shared" si="499"/>
        <v>22.998975938312089</v>
      </c>
      <c r="L2175">
        <f t="shared" si="500"/>
        <v>1.5211755832240785E-4</v>
      </c>
      <c r="M2175">
        <f>J2175/SQRT('Exhaust Gas Math'!$E$14*$B$21*$B$23)</f>
        <v>2.6907885826221663E-4</v>
      </c>
      <c r="N2175">
        <f t="shared" si="501"/>
        <v>1.011475163434878E-2</v>
      </c>
      <c r="O2175">
        <f t="shared" si="502"/>
        <v>7.1695568895470808E-5</v>
      </c>
      <c r="P2175">
        <f t="shared" si="503"/>
        <v>1</v>
      </c>
      <c r="Q2175">
        <f>($B$16/2)*(COS((ACOS((2*'Intake Valve Fxn Scratch'!$B$1)/$B$16-1)/($B$17/2))*(I2175-($B$17/2)))+1)*P2175</f>
        <v>5.0069644063394031E-3</v>
      </c>
      <c r="R2175">
        <f t="shared" si="504"/>
        <v>0.65881110609728988</v>
      </c>
      <c r="S2175">
        <f t="shared" si="505"/>
        <v>5.1914998867555676E-5</v>
      </c>
      <c r="T2175">
        <f>S2175*'Exhaust Gas Math'!$C$14</f>
        <v>6.1504607956340164E-5</v>
      </c>
      <c r="U2175">
        <f>(T2175/'Exhaust Gas Math'!$B$14)+('Exhaust Gas Math'!$D$10)</f>
        <v>2.563638009203111E-3</v>
      </c>
      <c r="V2175">
        <f>('Exhaust Gas Math'!$E$10*(2.53982214E-12*V2174^4 - 0.0000000071629564556*V2174^3 + 7.56281407226508E-06*V2174^2 - 0.00322508455050905*V2174 + 1.62997098133725)*$B$24+T2175*'Exhaust Gas Math'!$D$14*$B$23)/('Exhaust Gas Math'!$E$10*(2.53982214E-12*V2174^4 - 0.0000000071629564556*V2174^3 + 7.56281407226508E-06*V2174^2 - 0.00322508455050905*V2174 + 1.62997098133725)+T2175*'Exhaust Gas Math'!$D$14)</f>
        <v>406.37708618723605</v>
      </c>
      <c r="W2175">
        <f>(353.3116967483*V2175^-1.0020802909)*('Exhaust Gas Math'!$E$10/(T2175+'Exhaust Gas Math'!$E$10))+(357.4500179626*V2175^-1.0038444015 )*(T2175/(T2175+'Exhaust Gas Math'!$E$10))</f>
        <v>0.85941284865876932</v>
      </c>
      <c r="X2175">
        <f t="shared" si="506"/>
        <v>-227.29445681011322</v>
      </c>
      <c r="Y2175">
        <f t="shared" si="507"/>
        <v>56943.034363185543</v>
      </c>
      <c r="Z2175">
        <f t="shared" si="508"/>
        <v>56715.739906375427</v>
      </c>
    </row>
    <row r="2176" spans="5:26" x14ac:dyDescent="0.2">
      <c r="E2176">
        <f t="shared" si="510"/>
        <v>0.27137499999998399</v>
      </c>
      <c r="F2176">
        <f t="shared" si="511"/>
        <v>56485.693218613516</v>
      </c>
      <c r="H2176">
        <f t="shared" si="509"/>
        <v>0.27137499999998399</v>
      </c>
      <c r="I2176">
        <f t="shared" si="497"/>
        <v>65.999999999232386</v>
      </c>
      <c r="J2176">
        <f t="shared" si="498"/>
        <v>1.8806448414108987E-2</v>
      </c>
      <c r="K2176">
        <f t="shared" si="499"/>
        <v>24.260962677421933</v>
      </c>
      <c r="L2176">
        <f t="shared" si="500"/>
        <v>1.7307351044546336E-4</v>
      </c>
      <c r="M2176">
        <f>J2176/SQRT('Exhaust Gas Math'!$E$14*$B$21*$B$23)</f>
        <v>3.192692534607621E-4</v>
      </c>
      <c r="N2176">
        <f t="shared" si="501"/>
        <v>1.1611157152925447E-2</v>
      </c>
      <c r="O2176">
        <f t="shared" si="502"/>
        <v>8.230241806301178E-5</v>
      </c>
      <c r="P2176">
        <f t="shared" si="503"/>
        <v>1</v>
      </c>
      <c r="Q2176">
        <f>($B$16/2)*(COS((ACOS((2*'Intake Valve Fxn Scratch'!$B$1)/$B$16-1)/($B$17/2))*(I2176-($B$17/2)))+1)*P2176</f>
        <v>5.4130037314819501E-3</v>
      </c>
      <c r="R2176">
        <f t="shared" si="504"/>
        <v>0.71223733308973025</v>
      </c>
      <c r="S2176">
        <f t="shared" si="505"/>
        <v>6.3554361798236425E-5</v>
      </c>
      <c r="T2176">
        <f>S2176*'Exhaust Gas Math'!$C$14</f>
        <v>7.5293964973170691E-5</v>
      </c>
      <c r="U2176">
        <f>(T2176/'Exhaust Gas Math'!$B$14)+('Exhaust Gas Math'!$D$10)</f>
        <v>3.039625479580416E-3</v>
      </c>
      <c r="V2176">
        <f>('Exhaust Gas Math'!$E$10*(2.53982214E-12*V2175^4 - 0.0000000071629564556*V2175^3 + 7.56281407226508E-06*V2175^2 - 0.00322508455050905*V2175 + 1.62997098133725)*$B$24+T2176*'Exhaust Gas Math'!$D$14*$B$23)/('Exhaust Gas Math'!$E$10*(2.53982214E-12*V2175^4 - 0.0000000071629564556*V2175^3 + 7.56281407226508E-06*V2175^2 - 0.00322508455050905*V2175 + 1.62997098133725)+T2176*'Exhaust Gas Math'!$D$14)</f>
        <v>388.63683565708766</v>
      </c>
      <c r="W2176">
        <f>(353.3116967483*V2176^-1.0020802909)*('Exhaust Gas Math'!$E$10/(T2176+'Exhaust Gas Math'!$E$10))+(357.4500179626*V2176^-1.0038444015 )*(T2176/(T2176+'Exhaust Gas Math'!$E$10))</f>
        <v>0.89880851771355852</v>
      </c>
      <c r="X2176">
        <f t="shared" si="506"/>
        <v>-264.51678966871339</v>
      </c>
      <c r="Y2176">
        <f t="shared" si="507"/>
        <v>56750.210008282229</v>
      </c>
      <c r="Z2176">
        <f t="shared" si="508"/>
        <v>56485.693218613516</v>
      </c>
    </row>
    <row r="2177" spans="5:26" x14ac:dyDescent="0.2">
      <c r="E2177">
        <f t="shared" si="510"/>
        <v>0.27149999999998398</v>
      </c>
      <c r="F2177">
        <f t="shared" si="511"/>
        <v>56589.987553365165</v>
      </c>
      <c r="H2177">
        <f t="shared" si="509"/>
        <v>0.27149999999998398</v>
      </c>
      <c r="I2177">
        <f t="shared" si="497"/>
        <v>71.999999999230567</v>
      </c>
      <c r="J2177">
        <f t="shared" si="498"/>
        <v>2.1904161277909669E-2</v>
      </c>
      <c r="K2177">
        <f t="shared" si="499"/>
        <v>25.25714123250518</v>
      </c>
      <c r="L2177">
        <f t="shared" si="500"/>
        <v>1.9503077584096776E-4</v>
      </c>
      <c r="M2177">
        <f>J2177/SQRT('Exhaust Gas Math'!$E$14*$B$21*$B$23)</f>
        <v>3.7185783646612489E-4</v>
      </c>
      <c r="N2177">
        <f t="shared" si="501"/>
        <v>1.3134781388314015E-2</v>
      </c>
      <c r="O2177">
        <f t="shared" si="502"/>
        <v>9.3102199440554543E-5</v>
      </c>
      <c r="P2177">
        <f t="shared" si="503"/>
        <v>1</v>
      </c>
      <c r="Q2177">
        <f>($B$16/2)*(COS((ACOS((2*'Intake Valve Fxn Scratch'!$B$1)/$B$16-1)/($B$17/2))*(I2177-($B$17/2)))+1)*P2177</f>
        <v>5.7976750092263033E-3</v>
      </c>
      <c r="R2177">
        <f t="shared" si="504"/>
        <v>0.76285197489819778</v>
      </c>
      <c r="S2177">
        <f t="shared" si="505"/>
        <v>7.6247626065004882E-5</v>
      </c>
      <c r="T2177">
        <f>S2177*'Exhaust Gas Math'!$C$14</f>
        <v>9.0331897351932832E-5</v>
      </c>
      <c r="U2177">
        <f>(T2177/'Exhaust Gas Math'!$B$14)+('Exhaust Gas Math'!$D$10)</f>
        <v>3.5587118578600894E-3</v>
      </c>
      <c r="V2177">
        <f>('Exhaust Gas Math'!$E$10*(2.53982214E-12*V2176^4 - 0.0000000071629564556*V2176^3 + 7.56281407226508E-06*V2176^2 - 0.00322508455050905*V2176 + 1.62997098133725)*$B$24+T2177*'Exhaust Gas Math'!$D$14*$B$23)/('Exhaust Gas Math'!$E$10*(2.53982214E-12*V2176^4 - 0.0000000071629564556*V2176^3 + 7.56281407226508E-06*V2176^2 - 0.00322508455050905*V2176 + 1.62997098133725)+T2177*'Exhaust Gas Math'!$D$14)</f>
        <v>374.96490173979004</v>
      </c>
      <c r="W2177">
        <f>(353.3116967483*V2177^-1.0020802909)*('Exhaust Gas Math'!$E$10/(T2177+'Exhaust Gas Math'!$E$10))+(357.4500179626*V2177^-1.0038444015 )*(T2177/(T2177+'Exhaust Gas Math'!$E$10))</f>
        <v>0.93172005992999551</v>
      </c>
      <c r="X2177">
        <f t="shared" si="506"/>
        <v>-297.1829132589537</v>
      </c>
      <c r="Y2177">
        <f t="shared" si="507"/>
        <v>56887.17046662412</v>
      </c>
      <c r="Z2177">
        <f t="shared" si="508"/>
        <v>56589.987553365165</v>
      </c>
    </row>
    <row r="2178" spans="5:26" x14ac:dyDescent="0.2">
      <c r="E2178">
        <f t="shared" si="510"/>
        <v>0.27162499999998396</v>
      </c>
      <c r="F2178">
        <f t="shared" si="511"/>
        <v>56969.761239405954</v>
      </c>
      <c r="H2178">
        <f t="shared" si="509"/>
        <v>0.27162499999998396</v>
      </c>
      <c r="I2178">
        <f t="shared" si="497"/>
        <v>77.999999999230567</v>
      </c>
      <c r="J2178">
        <f t="shared" si="498"/>
        <v>2.5109199400660587E-2</v>
      </c>
      <c r="K2178">
        <f t="shared" si="499"/>
        <v>25.976597262848575</v>
      </c>
      <c r="L2178">
        <f t="shared" si="500"/>
        <v>2.1774878611439483E-4</v>
      </c>
      <c r="M2178">
        <f>J2178/SQRT('Exhaust Gas Math'!$E$14*$B$21*$B$23)</f>
        <v>4.2626843575802997E-4</v>
      </c>
      <c r="N2178">
        <f t="shared" si="501"/>
        <v>1.4685858366919487E-2</v>
      </c>
      <c r="O2178">
        <f t="shared" si="502"/>
        <v>1.0409657185837488E-4</v>
      </c>
      <c r="P2178">
        <f t="shared" si="503"/>
        <v>1</v>
      </c>
      <c r="Q2178">
        <f>($B$16/2)*(COS((ACOS((2*'Intake Valve Fxn Scratch'!$B$1)/$B$16-1)/($B$17/2))*(I2178-($B$17/2)))+1)*P2178</f>
        <v>6.1558823591757132E-3</v>
      </c>
      <c r="R2178">
        <f t="shared" si="504"/>
        <v>0.80998452094417284</v>
      </c>
      <c r="S2178">
        <f t="shared" si="505"/>
        <v>8.9967977840938918E-5</v>
      </c>
      <c r="T2178">
        <f>S2178*'Exhaust Gas Math'!$C$14</f>
        <v>1.0658663828248253E-4</v>
      </c>
      <c r="U2178">
        <f>(T2178/'Exhaust Gas Math'!$B$14)+('Exhaust Gas Math'!$D$10)</f>
        <v>4.1198006024424057E-3</v>
      </c>
      <c r="V2178">
        <f>('Exhaust Gas Math'!$E$10*(2.53982214E-12*V2177^4 - 0.0000000071629564556*V2177^3 + 7.56281407226508E-06*V2177^2 - 0.00322508455050905*V2177 + 1.62997098133725)*$B$24+T2178*'Exhaust Gas Math'!$D$14*$B$23)/('Exhaust Gas Math'!$E$10*(2.53982214E-12*V2177^4 - 0.0000000071629564556*V2177^3 + 7.56281407226508E-06*V2177^2 - 0.00322508455050905*V2177 + 1.62997098133725)+T2178*'Exhaust Gas Math'!$D$14)</f>
        <v>364.20877236390476</v>
      </c>
      <c r="W2178">
        <f>(353.3116967483*V2178^-1.0020802909)*('Exhaust Gas Math'!$E$10/(T2178+'Exhaust Gas Math'!$E$10))+(357.4500179626*V2178^-1.0038444015 )*(T2178/(T2178+'Exhaust Gas Math'!$E$10))</f>
        <v>0.95935385942718754</v>
      </c>
      <c r="X2178">
        <f t="shared" si="506"/>
        <v>-323.67812803834676</v>
      </c>
      <c r="Y2178">
        <f t="shared" si="507"/>
        <v>57293.439367444298</v>
      </c>
      <c r="Z2178">
        <f t="shared" si="508"/>
        <v>56969.761239405954</v>
      </c>
    </row>
    <row r="2179" spans="5:26" x14ac:dyDescent="0.2">
      <c r="E2179">
        <f t="shared" si="510"/>
        <v>0.27174999999998395</v>
      </c>
      <c r="F2179">
        <f t="shared" si="511"/>
        <v>57596.726315908978</v>
      </c>
      <c r="H2179">
        <f t="shared" si="509"/>
        <v>0.27174999999998395</v>
      </c>
      <c r="I2179">
        <f t="shared" si="497"/>
        <v>83.999999999228748</v>
      </c>
      <c r="J2179">
        <f t="shared" si="498"/>
        <v>2.8386447713991542E-2</v>
      </c>
      <c r="K2179">
        <f t="shared" si="499"/>
        <v>26.411448257627832</v>
      </c>
      <c r="L2179">
        <f t="shared" si="500"/>
        <v>2.4097863799113966E-4</v>
      </c>
      <c r="M2179">
        <f>J2179/SQRT('Exhaust Gas Math'!$E$14*$B$21*$B$23)</f>
        <v>4.8190491742448546E-4</v>
      </c>
      <c r="N2179">
        <f t="shared" si="501"/>
        <v>1.6267973594046324E-2</v>
      </c>
      <c r="O2179">
        <f t="shared" si="502"/>
        <v>1.1531095016123358E-4</v>
      </c>
      <c r="P2179">
        <f t="shared" si="503"/>
        <v>1</v>
      </c>
      <c r="Q2179">
        <f>($B$16/2)*(COS((ACOS((2*'Intake Valve Fxn Scratch'!$B$1)/$B$16-1)/($B$17/2))*(I2179-($B$17/2)))+1)*P2179</f>
        <v>6.4828804782146249E-3</v>
      </c>
      <c r="R2179">
        <f t="shared" si="504"/>
        <v>0.85301058923876649</v>
      </c>
      <c r="S2179">
        <f t="shared" si="505"/>
        <v>1.0470628854714521E-4</v>
      </c>
      <c r="T2179">
        <f>S2179*'Exhaust Gas Math'!$C$14</f>
        <v>1.2404737297760454E-4</v>
      </c>
      <c r="U2179">
        <f>(T2179/'Exhaust Gas Math'!$B$14)+('Exhaust Gas Math'!$D$10)</f>
        <v>4.7225184034476531E-3</v>
      </c>
      <c r="V2179">
        <f>('Exhaust Gas Math'!$E$10*(2.53982214E-12*V2178^4 - 0.0000000071629564556*V2178^3 + 7.56281407226508E-06*V2178^2 - 0.00322508455050905*V2178 + 1.62997098133725)*$B$24+T2179*'Exhaust Gas Math'!$D$14*$B$23)/('Exhaust Gas Math'!$E$10*(2.53982214E-12*V2178^4 - 0.0000000071629564556*V2178^3 + 7.56281407226508E-06*V2178^2 - 0.00322508455050905*V2178 + 1.62997098133725)+T2179*'Exhaust Gas Math'!$D$14)</f>
        <v>355.58664564592533</v>
      </c>
      <c r="W2179">
        <f>(353.3116967483*V2179^-1.0020802909)*('Exhaust Gas Math'!$E$10/(T2179+'Exhaust Gas Math'!$E$10))+(357.4500179626*V2179^-1.0038444015 )*(T2179/(T2179+'Exhaust Gas Math'!$E$10))</f>
        <v>0.98271548953768739</v>
      </c>
      <c r="X2179">
        <f t="shared" si="506"/>
        <v>-342.75376822733415</v>
      </c>
      <c r="Y2179">
        <f t="shared" si="507"/>
        <v>57939.48008413631</v>
      </c>
      <c r="Z2179">
        <f t="shared" si="508"/>
        <v>57596.726315908978</v>
      </c>
    </row>
    <row r="2180" spans="5:26" x14ac:dyDescent="0.2">
      <c r="E2180">
        <f t="shared" si="510"/>
        <v>0.27187499999998394</v>
      </c>
      <c r="F2180">
        <f t="shared" si="511"/>
        <v>58461.386390580614</v>
      </c>
      <c r="H2180">
        <f t="shared" si="509"/>
        <v>0.27187499999998394</v>
      </c>
      <c r="I2180">
        <f t="shared" si="497"/>
        <v>89.999999999228748</v>
      </c>
      <c r="J2180">
        <f t="shared" si="498"/>
        <v>3.1699999999573389E-2</v>
      </c>
      <c r="K2180">
        <f t="shared" si="499"/>
        <v>26.556929898345718</v>
      </c>
      <c r="L2180">
        <f t="shared" si="500"/>
        <v>2.6446582035288173E-4</v>
      </c>
      <c r="M2180">
        <f>J2180/SQRT('Exhaust Gas Math'!$E$14*$B$21*$B$23)</f>
        <v>5.3815771652967158E-4</v>
      </c>
      <c r="N2180">
        <f t="shared" si="501"/>
        <v>1.7887450438178076E-2</v>
      </c>
      <c r="O2180">
        <f t="shared" si="502"/>
        <v>1.2679015576612168E-4</v>
      </c>
      <c r="P2180">
        <f t="shared" si="503"/>
        <v>1</v>
      </c>
      <c r="Q2180">
        <f>($B$16/2)*(COS((ACOS((2*'Intake Valve Fxn Scratch'!$B$1)/$B$16-1)/($B$17/2))*(I2180-($B$17/2)))+1)*P2180</f>
        <v>6.774337503266707E-3</v>
      </c>
      <c r="R2180">
        <f t="shared" si="504"/>
        <v>0.89136019779825093</v>
      </c>
      <c r="S2180">
        <f t="shared" si="505"/>
        <v>1.2047089578388244E-4</v>
      </c>
      <c r="T2180">
        <f>S2180*'Exhaust Gas Math'!$C$14</f>
        <v>1.4272397913827917E-4</v>
      </c>
      <c r="U2180">
        <f>(T2180/'Exhaust Gas Math'!$B$14)+('Exhaust Gas Math'!$D$10)</f>
        <v>5.36720622397491E-3</v>
      </c>
      <c r="V2180">
        <f>('Exhaust Gas Math'!$E$10*(2.53982214E-12*V2179^4 - 0.0000000071629564556*V2179^3 + 7.56281407226508E-06*V2179^2 - 0.00322508455050905*V2179 + 1.62997098133725)*$B$24+T2180*'Exhaust Gas Math'!$D$14*$B$23)/('Exhaust Gas Math'!$E$10*(2.53982214E-12*V2179^4 - 0.0000000071629564556*V2179^3 + 7.56281407226508E-06*V2179^2 - 0.00322508455050905*V2179 + 1.62997098133725)+T2180*'Exhaust Gas Math'!$D$14)</f>
        <v>348.55789439621975</v>
      </c>
      <c r="W2180">
        <f>(353.3116967483*V2180^-1.0020802909)*('Exhaust Gas Math'!$E$10/(T2180+'Exhaust Gas Math'!$E$10))+(357.4500179626*V2180^-1.0038444015 )*(T2180/(T2180+'Exhaust Gas Math'!$E$10))</f>
        <v>1.0026172215453055</v>
      </c>
      <c r="X2180">
        <f t="shared" si="506"/>
        <v>-353.55818742029254</v>
      </c>
      <c r="Y2180">
        <f t="shared" si="507"/>
        <v>58814.944578000905</v>
      </c>
      <c r="Z2180">
        <f t="shared" si="508"/>
        <v>58461.386390580614</v>
      </c>
    </row>
    <row r="2181" spans="5:26" x14ac:dyDescent="0.2">
      <c r="E2181">
        <f t="shared" si="510"/>
        <v>0.27199999999998392</v>
      </c>
      <c r="F2181">
        <f t="shared" si="511"/>
        <v>59565.33114859202</v>
      </c>
      <c r="H2181">
        <f t="shared" si="509"/>
        <v>0.27199999999998392</v>
      </c>
      <c r="I2181">
        <f t="shared" ref="I2181:I2244" si="512">($B$11*360*H2181)-(720*FLOOR(H2181/(2/$B$11),1))</f>
        <v>95.999999999228748</v>
      </c>
      <c r="J2181">
        <f t="shared" ref="J2181:J2244" si="513">-(($B$4/1000)/2)*COS($B$12*H2181)+(($B$4/1000)/2)</f>
        <v>3.5013552285159913E-2</v>
      </c>
      <c r="K2181">
        <f t="shared" ref="K2181:K2244" si="514">($B$4/1000/2)*$B$12*SIN($B$12*H2181)</f>
        <v>26.411448257702546</v>
      </c>
      <c r="L2181">
        <f t="shared" ref="L2181:L2244" si="515">$B$8+P2181*(J2181*$B$6)</f>
        <v>2.8795300271465692E-4</v>
      </c>
      <c r="M2181">
        <f>J2181/SQRT('Exhaust Gas Math'!$E$14*$B$21*$B$23)</f>
        <v>5.9441051563493706E-4</v>
      </c>
      <c r="N2181">
        <f t="shared" ref="N2181:N2244" si="516">-(($B$4/1000)/2)*COS($B$12*(H2181-M2181))+(($B$4/1000)/2)</f>
        <v>1.9552731033780312E-2</v>
      </c>
      <c r="O2181">
        <f t="shared" ref="O2181:O2244" si="517">N2181*$B$6*P2181</f>
        <v>1.3859402836610151E-4</v>
      </c>
      <c r="P2181">
        <f t="shared" ref="P2181:P2244" si="518">IF(I2181&lt;=$B$17,1,0)</f>
        <v>1</v>
      </c>
      <c r="Q2181">
        <f>($B$16/2)*(COS((ACOS((2*'Intake Valve Fxn Scratch'!$B$1)/$B$16-1)/($B$17/2))*(I2181-($B$17/2)))+1)*P2181</f>
        <v>7.0263923970606702E-3</v>
      </c>
      <c r="R2181">
        <f t="shared" ref="R2181:R2244" si="519">Q2181/$B$16</f>
        <v>0.92452531540271976</v>
      </c>
      <c r="S2181">
        <f t="shared" ref="S2181:S2244" si="520">P2181*($B$13*R2181*(O2181-O2180)*$B$19+S2180)</f>
        <v>1.3728452260434543E-4</v>
      </c>
      <c r="T2181">
        <f>S2181*'Exhaust Gas Math'!$C$14</f>
        <v>1.6264337716340467E-4</v>
      </c>
      <c r="U2181">
        <f>(T2181/'Exhaust Gas Math'!$B$14)+('Exhaust Gas Math'!$D$10)</f>
        <v>6.0547933149354034E-3</v>
      </c>
      <c r="V2181">
        <f>('Exhaust Gas Math'!$E$10*(2.53982214E-12*V2180^4 - 0.0000000071629564556*V2180^3 + 7.56281407226508E-06*V2180^2 - 0.00322508455050905*V2180 + 1.62997098133725)*$B$24+T2181*'Exhaust Gas Math'!$D$14*$B$23)/('Exhaust Gas Math'!$E$10*(2.53982214E-12*V2180^4 - 0.0000000071629564556*V2180^3 + 7.56281407226508E-06*V2180^2 - 0.00322508455050905*V2180 + 1.62997098133725)+T2181*'Exhaust Gas Math'!$D$14)</f>
        <v>342.7419004772612</v>
      </c>
      <c r="W2181">
        <f>(353.3116967483*V2181^-1.0020802909)*('Exhaust Gas Math'!$E$10/(T2181+'Exhaust Gas Math'!$E$10))+(357.4500179626*V2181^-1.0038444015 )*(T2181/(T2181+'Exhaust Gas Math'!$E$10))</f>
        <v>1.0197038056476324</v>
      </c>
      <c r="X2181">
        <f t="shared" ref="X2181:X2244" si="521">P2181*SIGN(K2181)*-0.5*W2181*K2181^2</f>
        <v>-355.65463817801447</v>
      </c>
      <c r="Y2181">
        <f t="shared" ref="Y2181:Y2244" si="522">(U2181*$B$21*V2181)/L2181</f>
        <v>59920.985786770034</v>
      </c>
      <c r="Z2181">
        <f t="shared" ref="Z2181:Z2244" si="523">IF((X2181+Y2181)&lt;$B$22,(X2181+Y2181),$B$22)</f>
        <v>59565.33114859202</v>
      </c>
    </row>
    <row r="2182" spans="5:26" x14ac:dyDescent="0.2">
      <c r="E2182">
        <f t="shared" si="510"/>
        <v>0.27212499999998391</v>
      </c>
      <c r="F2182">
        <f t="shared" si="511"/>
        <v>60916.085700207041</v>
      </c>
      <c r="H2182">
        <f t="shared" si="509"/>
        <v>0.27212499999998391</v>
      </c>
      <c r="I2182">
        <f t="shared" si="512"/>
        <v>101.99999999922693</v>
      </c>
      <c r="J2182">
        <f t="shared" si="513"/>
        <v>3.8290800598505717E-2</v>
      </c>
      <c r="K2182">
        <f t="shared" si="514"/>
        <v>25.976597262997036</v>
      </c>
      <c r="L2182">
        <f t="shared" si="515"/>
        <v>3.1118285459150695E-4</v>
      </c>
      <c r="M2182">
        <f>J2182/SQRT('Exhaust Gas Math'!$E$14*$B$21*$B$23)</f>
        <v>6.5004699730164463E-4</v>
      </c>
      <c r="N2182">
        <f t="shared" si="516"/>
        <v>2.127374862609669E-2</v>
      </c>
      <c r="O2182">
        <f t="shared" si="517"/>
        <v>1.5079297697312584E-4</v>
      </c>
      <c r="P2182">
        <f t="shared" si="518"/>
        <v>1</v>
      </c>
      <c r="Q2182">
        <f>($B$16/2)*(COS((ACOS((2*'Intake Valve Fxn Scratch'!$B$1)/$B$16-1)/($B$17/2))*(I2182-($B$17/2)))+1)*P2182</f>
        <v>7.2357060966963607E-3</v>
      </c>
      <c r="R2182">
        <f t="shared" si="519"/>
        <v>0.95206659167057384</v>
      </c>
      <c r="S2182">
        <f t="shared" si="520"/>
        <v>1.5517853815952604E-4</v>
      </c>
      <c r="T2182">
        <f>S2182*'Exhaust Gas Math'!$C$14</f>
        <v>1.8384273063529381E-4</v>
      </c>
      <c r="U2182">
        <f>(T2182/'Exhaust Gas Math'!$B$14)+('Exhaust Gas Math'!$D$10)</f>
        <v>6.7865625062329231E-3</v>
      </c>
      <c r="V2182">
        <f>('Exhaust Gas Math'!$E$10*(2.53982214E-12*V2181^4 - 0.0000000071629564556*V2181^3 + 7.56281407226508E-06*V2181^2 - 0.00322508455050905*V2181 + 1.62997098133725)*$B$24+T2182*'Exhaust Gas Math'!$D$14*$B$23)/('Exhaust Gas Math'!$E$10*(2.53982214E-12*V2181^4 - 0.0000000071629564556*V2181^3 + 7.56281407226508E-06*V2181^2 - 0.00322508455050905*V2181 + 1.62997098133725)+T2182*'Exhaust Gas Math'!$D$14)</f>
        <v>337.86639385583089</v>
      </c>
      <c r="W2182">
        <f>(353.3116967483*V2182^-1.0020802909)*('Exhaust Gas Math'!$E$10/(T2182+'Exhaust Gas Math'!$E$10))+(357.4500179626*V2182^-1.0038444015 )*(T2182/(T2182+'Exhaust Gas Math'!$E$10))</f>
        <v>1.0344817825728658</v>
      </c>
      <c r="X2182">
        <f t="shared" si="521"/>
        <v>-349.02567346391959</v>
      </c>
      <c r="Y2182">
        <f t="shared" si="522"/>
        <v>61265.111373670959</v>
      </c>
      <c r="Z2182">
        <f t="shared" si="523"/>
        <v>60916.085700207041</v>
      </c>
    </row>
    <row r="2183" spans="5:26" x14ac:dyDescent="0.2">
      <c r="E2183">
        <f t="shared" si="510"/>
        <v>0.27224999999998389</v>
      </c>
      <c r="F2183">
        <f t="shared" si="511"/>
        <v>62523.552926514414</v>
      </c>
      <c r="H2183">
        <f t="shared" ref="H2183:H2246" si="524">H2182+$B$2</f>
        <v>0.27224999999998389</v>
      </c>
      <c r="I2183">
        <f t="shared" si="512"/>
        <v>107.99999999922693</v>
      </c>
      <c r="J2183">
        <f t="shared" si="513"/>
        <v>4.1495838721279731E-2</v>
      </c>
      <c r="K2183">
        <f t="shared" si="514"/>
        <v>25.257141232725829</v>
      </c>
      <c r="L2183">
        <f t="shared" si="515"/>
        <v>3.3390086486509776E-4</v>
      </c>
      <c r="M2183">
        <f>J2183/SQRT('Exhaust Gas Math'!$E$14*$B$21*$B$23)</f>
        <v>7.044575965939418E-4</v>
      </c>
      <c r="N2183">
        <f t="shared" si="516"/>
        <v>2.3061282130711139E-2</v>
      </c>
      <c r="O2183">
        <f t="shared" si="517"/>
        <v>1.6346340489523456E-4</v>
      </c>
      <c r="P2183">
        <f t="shared" si="518"/>
        <v>1</v>
      </c>
      <c r="Q2183">
        <f>($B$16/2)*(COS((ACOS((2*'Intake Valve Fxn Scratch'!$B$1)/$B$16-1)/($B$17/2))*(I2183-($B$17/2)))+1)*P2183</f>
        <v>7.3995057474262153E-3</v>
      </c>
      <c r="R2183">
        <f t="shared" si="519"/>
        <v>0.97361917729292302</v>
      </c>
      <c r="S2183">
        <f t="shared" si="520"/>
        <v>1.7418487777620575E-4</v>
      </c>
      <c r="T2183">
        <f>S2183*'Exhaust Gas Math'!$C$14</f>
        <v>2.0635987389462835E-4</v>
      </c>
      <c r="U2183">
        <f>(T2183/'Exhaust Gas Math'!$B$14)+('Exhaust Gas Math'!$D$10)</f>
        <v>7.5638197813221375E-3</v>
      </c>
      <c r="V2183">
        <f>('Exhaust Gas Math'!$E$10*(2.53982214E-12*V2182^4 - 0.0000000071629564556*V2182^3 + 7.56281407226508E-06*V2182^2 - 0.00322508455050905*V2182 + 1.62997098133725)*$B$24+T2183*'Exhaust Gas Math'!$D$14*$B$23)/('Exhaust Gas Math'!$E$10*(2.53982214E-12*V2182^4 - 0.0000000071629564556*V2182^3 + 7.56281407226508E-06*V2182^2 - 0.00322508455050905*V2182 + 1.62997098133725)+T2183*'Exhaust Gas Math'!$D$14)</f>
        <v>333.73383668653696</v>
      </c>
      <c r="W2183">
        <f>(353.3116967483*V2183^-1.0020802909)*('Exhaust Gas Math'!$E$10/(T2183+'Exhaust Gas Math'!$E$10))+(357.4500179626*V2183^-1.0038444015 )*(T2183/(T2183+'Exhaust Gas Math'!$E$10))</f>
        <v>1.0473467888825059</v>
      </c>
      <c r="X2183">
        <f t="shared" si="521"/>
        <v>-334.06339876522321</v>
      </c>
      <c r="Y2183">
        <f t="shared" si="522"/>
        <v>62857.61632527964</v>
      </c>
      <c r="Z2183">
        <f t="shared" si="523"/>
        <v>62523.552926514414</v>
      </c>
    </row>
    <row r="2184" spans="5:26" x14ac:dyDescent="0.2">
      <c r="E2184">
        <f t="shared" si="510"/>
        <v>0.27237499999998388</v>
      </c>
      <c r="F2184">
        <f t="shared" si="511"/>
        <v>64397.461678937478</v>
      </c>
      <c r="H2184">
        <f t="shared" si="524"/>
        <v>0.27237499999998388</v>
      </c>
      <c r="I2184">
        <f t="shared" si="512"/>
        <v>113.99999999922693</v>
      </c>
      <c r="J2184">
        <f t="shared" si="513"/>
        <v>4.4593551585112384E-2</v>
      </c>
      <c r="K2184">
        <f t="shared" si="514"/>
        <v>24.260962677712357</v>
      </c>
      <c r="L2184">
        <f t="shared" si="515"/>
        <v>3.5585813026082884E-4</v>
      </c>
      <c r="M2184">
        <f>J2184/SQRT('Exhaust Gas Math'!$E$14*$B$21*$B$23)</f>
        <v>7.570461795998473E-4</v>
      </c>
      <c r="N2184">
        <f t="shared" si="516"/>
        <v>2.4926279522928845E-2</v>
      </c>
      <c r="O2184">
        <f t="shared" si="517"/>
        <v>1.7668291377269865E-4</v>
      </c>
      <c r="P2184">
        <f t="shared" si="518"/>
        <v>1</v>
      </c>
      <c r="Q2184">
        <f>($B$16/2)*(COS((ACOS((2*'Intake Valve Fxn Scratch'!$B$1)/$B$16-1)/($B$17/2))*(I2184-($B$17/2)))+1)*P2184</f>
        <v>7.5156214356707513E-3</v>
      </c>
      <c r="R2184">
        <f t="shared" si="519"/>
        <v>0.98889755732509887</v>
      </c>
      <c r="S2184">
        <f t="shared" si="520"/>
        <v>1.94326048371731E-4</v>
      </c>
      <c r="T2184">
        <f>S2184*'Exhaust Gas Math'!$C$14</f>
        <v>2.3022147128038347E-4</v>
      </c>
      <c r="U2184">
        <f>(T2184/'Exhaust Gas Math'!$B$14)+('Exhaust Gas Math'!$D$10)</f>
        <v>8.3874855523181722E-3</v>
      </c>
      <c r="V2184">
        <f>('Exhaust Gas Math'!$E$10*(2.53982214E-12*V2183^4 - 0.0000000071629564556*V2183^3 + 7.56281407226508E-06*V2183^2 - 0.00322508455050905*V2183 + 1.62997098133725)*$B$24+T2184*'Exhaust Gas Math'!$D$14*$B$23)/('Exhaust Gas Math'!$E$10*(2.53982214E-12*V2183^4 - 0.0000000071629564556*V2183^3 + 7.56281407226508E-06*V2183^2 - 0.00322508455050905*V2183 + 1.62997098133725)+T2184*'Exhaust Gas Math'!$D$14)</f>
        <v>330.19903763259066</v>
      </c>
      <c r="W2184">
        <f>(353.3116967483*V2184^-1.0020802909)*('Exhaust Gas Math'!$E$10/(T2184+'Exhaust Gas Math'!$E$10))+(357.4500179626*V2184^-1.0038444015 )*(T2184/(T2184+'Exhaust Gas Math'!$E$10))</f>
        <v>1.0586070874345963</v>
      </c>
      <c r="X2184">
        <f t="shared" si="521"/>
        <v>-311.54505412096012</v>
      </c>
      <c r="Y2184">
        <f t="shared" si="522"/>
        <v>64709.006733058435</v>
      </c>
      <c r="Z2184">
        <f t="shared" si="523"/>
        <v>64397.461678937478</v>
      </c>
    </row>
    <row r="2185" spans="5:26" x14ac:dyDescent="0.2">
      <c r="E2185">
        <f t="shared" si="510"/>
        <v>0.27249999999998387</v>
      </c>
      <c r="F2185">
        <f t="shared" si="511"/>
        <v>66545.464460872201</v>
      </c>
      <c r="H2185">
        <f t="shared" si="524"/>
        <v>0.27249999999998387</v>
      </c>
      <c r="I2185">
        <f t="shared" si="512"/>
        <v>119.99999999922511</v>
      </c>
      <c r="J2185">
        <f t="shared" si="513"/>
        <v>4.7549999999629458E-2</v>
      </c>
      <c r="K2185">
        <f t="shared" si="514"/>
        <v>22.998975938669105</v>
      </c>
      <c r="L2185">
        <f t="shared" si="515"/>
        <v>3.7681408238417137E-4</v>
      </c>
      <c r="M2185">
        <f>J2185/SQRT('Exhaust Gas Math'!$E$14*$B$21*$B$23)</f>
        <v>8.0723657479908042E-4</v>
      </c>
      <c r="N2185">
        <f t="shared" si="516"/>
        <v>2.6879134705422386E-2</v>
      </c>
      <c r="O2185">
        <f t="shared" si="517"/>
        <v>1.9052517785794596E-4</v>
      </c>
      <c r="P2185">
        <f t="shared" si="518"/>
        <v>1</v>
      </c>
      <c r="Q2185">
        <f>($B$16/2)*(COS((ACOS((2*'Intake Valve Fxn Scratch'!$B$1)/$B$16-1)/($B$17/2))*(I2185-($B$17/2)))+1)*P2185</f>
        <v>7.5825149346536377E-3</v>
      </c>
      <c r="R2185">
        <f t="shared" si="519"/>
        <v>0.99769933350705764</v>
      </c>
      <c r="S2185">
        <f t="shared" si="520"/>
        <v>2.156037588684025E-4</v>
      </c>
      <c r="T2185">
        <f>S2185*'Exhaust Gas Math'!$C$14</f>
        <v>2.5542954738272438E-4</v>
      </c>
      <c r="U2185">
        <f>(T2185/'Exhaust Gas Math'!$B$14)+('Exhaust Gas Math'!$D$10)</f>
        <v>9.2576297049706026E-3</v>
      </c>
      <c r="V2185">
        <f>('Exhaust Gas Math'!$E$10*(2.53982214E-12*V2184^4 - 0.0000000071629564556*V2184^3 + 7.56281407226508E-06*V2184^2 - 0.00322508455050905*V2184 + 1.62997098133725)*$B$24+T2185*'Exhaust Gas Math'!$D$14*$B$23)/('Exhaust Gas Math'!$E$10*(2.53982214E-12*V2184^4 - 0.0000000071629564556*V2184^3 + 7.56281407226508E-06*V2184^2 - 0.00322508455050905*V2184 + 1.62997098133725)+T2185*'Exhaust Gas Math'!$D$14)</f>
        <v>327.15391727325482</v>
      </c>
      <c r="W2185">
        <f>(353.3116967483*V2185^-1.0020802909)*('Exhaust Gas Math'!$E$10/(T2185+'Exhaust Gas Math'!$E$10))+(357.4500179626*V2185^-1.0038444015 )*(T2185/(T2185+'Exhaust Gas Math'!$E$10))</f>
        <v>1.068503077274529</v>
      </c>
      <c r="X2185">
        <f t="shared" si="521"/>
        <v>-282.59389760766567</v>
      </c>
      <c r="Y2185">
        <f t="shared" si="522"/>
        <v>66828.058358479873</v>
      </c>
      <c r="Z2185">
        <f t="shared" si="523"/>
        <v>66545.464460872201</v>
      </c>
    </row>
    <row r="2186" spans="5:26" x14ac:dyDescent="0.2">
      <c r="E2186">
        <f t="shared" si="510"/>
        <v>0.27262499999998385</v>
      </c>
      <c r="F2186">
        <f t="shared" si="511"/>
        <v>68971.672635138253</v>
      </c>
      <c r="H2186">
        <f t="shared" si="524"/>
        <v>0.27262499999998385</v>
      </c>
      <c r="I2186">
        <f t="shared" si="512"/>
        <v>125.99999999922511</v>
      </c>
      <c r="J2186">
        <f t="shared" si="513"/>
        <v>5.0332792497324898E-2</v>
      </c>
      <c r="K2186">
        <f t="shared" si="514"/>
        <v>21.485007606396735</v>
      </c>
      <c r="L2186">
        <f t="shared" si="515"/>
        <v>3.9653912343834733E-4</v>
      </c>
      <c r="M2186">
        <f>J2186/SQRT('Exhaust Gas Math'!$E$14*$B$21*$B$23)</f>
        <v>8.5447888571882282E-4</v>
      </c>
      <c r="N2186">
        <f t="shared" si="516"/>
        <v>2.8928903021559156E-2</v>
      </c>
      <c r="O2186">
        <f t="shared" si="517"/>
        <v>2.0505438340267496E-4</v>
      </c>
      <c r="P2186">
        <f t="shared" si="518"/>
        <v>1</v>
      </c>
      <c r="Q2186">
        <f>($B$16/2)*(COS((ACOS((2*'Intake Valve Fxn Scratch'!$B$1)/$B$16-1)/($B$17/2))*(I2186-($B$17/2)))+1)*P2186</f>
        <v>7.5993000818515462E-3</v>
      </c>
      <c r="R2186">
        <f t="shared" si="519"/>
        <v>0.99990790550678244</v>
      </c>
      <c r="S2186">
        <f t="shared" si="520"/>
        <v>2.3798684432355623E-4</v>
      </c>
      <c r="T2186">
        <f>S2186*'Exhaust Gas Math'!$C$14</f>
        <v>2.8194718054851906E-4</v>
      </c>
      <c r="U2186">
        <f>(T2186/'Exhaust Gas Math'!$B$14)+('Exhaust Gas Math'!$D$10)</f>
        <v>1.0172977760400173E-2</v>
      </c>
      <c r="V2186">
        <f>('Exhaust Gas Math'!$E$10*(2.53982214E-12*V2185^4 - 0.0000000071629564556*V2185^3 + 7.56281407226508E-06*V2185^2 - 0.00322508455050905*V2185 + 1.62997098133725)*$B$24+T2186*'Exhaust Gas Math'!$D$14*$B$23)/('Exhaust Gas Math'!$E$10*(2.53982214E-12*V2185^4 - 0.0000000071629564556*V2185^3 + 7.56281407226508E-06*V2185^2 - 0.00322508455050905*V2185 + 1.62997098133725)+T2186*'Exhaust Gas Math'!$D$14)</f>
        <v>324.51694467162429</v>
      </c>
      <c r="W2186">
        <f>(353.3116967483*V2186^-1.0020802909)*('Exhaust Gas Math'!$E$10/(T2186+'Exhaust Gas Math'!$E$10))+(357.4500179626*V2186^-1.0038444015 )*(T2186/(T2186+'Exhaust Gas Math'!$E$10))</f>
        <v>1.0772230975905379</v>
      </c>
      <c r="X2186">
        <f t="shared" si="521"/>
        <v>-248.62608121276739</v>
      </c>
      <c r="Y2186">
        <f t="shared" si="522"/>
        <v>69220.298716351026</v>
      </c>
      <c r="Z2186">
        <f t="shared" si="523"/>
        <v>68971.672635138253</v>
      </c>
    </row>
    <row r="2187" spans="5:26" x14ac:dyDescent="0.2">
      <c r="E2187">
        <f t="shared" si="510"/>
        <v>0.27274999999998384</v>
      </c>
      <c r="F2187">
        <f t="shared" si="511"/>
        <v>71675.513123450379</v>
      </c>
      <c r="H2187">
        <f t="shared" si="524"/>
        <v>0.27274999999998384</v>
      </c>
      <c r="I2187">
        <f t="shared" si="512"/>
        <v>131.99999999922511</v>
      </c>
      <c r="J2187">
        <f t="shared" si="513"/>
        <v>5.2911440221257197E-2</v>
      </c>
      <c r="K2187">
        <f t="shared" si="514"/>
        <v>19.735645034761855</v>
      </c>
      <c r="L2187">
        <f t="shared" si="515"/>
        <v>4.1481714174583691E-4</v>
      </c>
      <c r="M2187">
        <f>J2187/SQRT('Exhaust Gas Math'!$E$14*$B$21*$B$23)</f>
        <v>8.982555157145489E-4</v>
      </c>
      <c r="N2187">
        <f t="shared" si="516"/>
        <v>3.1082443968099838E-2</v>
      </c>
      <c r="O2187">
        <f t="shared" si="517"/>
        <v>2.2031915201820861E-4</v>
      </c>
      <c r="P2187">
        <f t="shared" si="518"/>
        <v>1</v>
      </c>
      <c r="Q2187">
        <f>($B$16/2)*(COS((ACOS((2*'Intake Valve Fxn Scratch'!$B$1)/$B$16-1)/($B$17/2))*(I2187-($B$17/2)))+1)*P2187</f>
        <v>7.5657545183114563E-3</v>
      </c>
      <c r="R2187">
        <f t="shared" si="519"/>
        <v>0.99549401556729689</v>
      </c>
      <c r="S2187">
        <f t="shared" si="520"/>
        <v>2.6139929967665621E-4</v>
      </c>
      <c r="T2187">
        <f>S2187*'Exhaust Gas Math'!$C$14</f>
        <v>3.0968432625204416E-4</v>
      </c>
      <c r="U2187">
        <f>(T2187/'Exhaust Gas Math'!$B$14)+('Exhaust Gas Math'!$D$10)</f>
        <v>1.1130421519582953E-2</v>
      </c>
      <c r="V2187">
        <f>('Exhaust Gas Math'!$E$10*(2.53982214E-12*V2186^4 - 0.0000000071629564556*V2186^3 + 7.56281407226508E-06*V2186^2 - 0.00322508455050905*V2186 + 1.62997098133725)*$B$24+T2187*'Exhaust Gas Math'!$D$14*$B$23)/('Exhaust Gas Math'!$E$10*(2.53982214E-12*V2186^4 - 0.0000000071629564556*V2186^3 + 7.56281407226508E-06*V2186^2 - 0.00322508455050905*V2186 + 1.62997098133725)+T2187*'Exhaust Gas Math'!$D$14)</f>
        <v>322.22570732655061</v>
      </c>
      <c r="W2187">
        <f>(353.3116967483*V2187^-1.0020802909)*('Exhaust Gas Math'!$E$10/(T2187+'Exhaust Gas Math'!$E$10))+(357.4500179626*V2187^-1.0038444015 )*(T2187/(T2187+'Exhaust Gas Math'!$E$10))</f>
        <v>1.0849159994149356</v>
      </c>
      <c r="X2187">
        <f t="shared" si="521"/>
        <v>-211.28505014622283</v>
      </c>
      <c r="Y2187">
        <f t="shared" si="522"/>
        <v>71886.798173596602</v>
      </c>
      <c r="Z2187">
        <f t="shared" si="523"/>
        <v>71675.513123450379</v>
      </c>
    </row>
    <row r="2188" spans="5:26" x14ac:dyDescent="0.2">
      <c r="E2188">
        <f t="shared" si="510"/>
        <v>0.27287499999998382</v>
      </c>
      <c r="F2188">
        <f t="shared" si="511"/>
        <v>74650.859584955237</v>
      </c>
      <c r="H2188">
        <f t="shared" si="524"/>
        <v>0.27287499999998382</v>
      </c>
      <c r="I2188">
        <f t="shared" si="512"/>
        <v>137.99999999922329</v>
      </c>
      <c r="J2188">
        <f t="shared" si="513"/>
        <v>5.5257690967346229E-2</v>
      </c>
      <c r="K2188">
        <f t="shared" si="514"/>
        <v>17.770054606176945</v>
      </c>
      <c r="L2188">
        <f t="shared" si="515"/>
        <v>4.3144787951314206E-4</v>
      </c>
      <c r="M2188">
        <f>J2188/SQRT('Exhaust Gas Math'!$E$14*$B$21*$B$23)</f>
        <v>9.3808683886717676E-4</v>
      </c>
      <c r="N2188">
        <f t="shared" si="516"/>
        <v>3.3343486332152103E-2</v>
      </c>
      <c r="O2188">
        <f t="shared" si="517"/>
        <v>2.3634591416202513E-4</v>
      </c>
      <c r="P2188">
        <f t="shared" si="518"/>
        <v>1</v>
      </c>
      <c r="Q2188">
        <f>($B$16/2)*(COS((ACOS((2*'Intake Valve Fxn Scratch'!$B$1)/$B$16-1)/($B$17/2))*(I2188-($B$17/2)))+1)*P2188</f>
        <v>7.482322634320744E-3</v>
      </c>
      <c r="R2188">
        <f t="shared" si="519"/>
        <v>0.98451613609483468</v>
      </c>
      <c r="S2188">
        <f t="shared" si="520"/>
        <v>2.8570939787130181E-4</v>
      </c>
      <c r="T2188">
        <f>S2188*'Exhaust Gas Math'!$C$14</f>
        <v>3.3848492514363396E-4</v>
      </c>
      <c r="U2188">
        <f>(T2188/'Exhaust Gas Math'!$B$14)+('Exhaust Gas Math'!$D$10)</f>
        <v>1.212457405294815E-2</v>
      </c>
      <c r="V2188">
        <f>('Exhaust Gas Math'!$E$10*(2.53982214E-12*V2187^4 - 0.0000000071629564556*V2187^3 + 7.56281407226508E-06*V2187^2 - 0.00322508455050905*V2187 + 1.62997098133725)*$B$24+T2188*'Exhaust Gas Math'!$D$14*$B$23)/('Exhaust Gas Math'!$E$10*(2.53982214E-12*V2187^4 - 0.0000000071629564556*V2187^3 + 7.56281407226508E-06*V2187^2 - 0.00322508455050905*V2187 + 1.62997098133725)+T2188*'Exhaust Gas Math'!$D$14)</f>
        <v>320.23163753925286</v>
      </c>
      <c r="W2188">
        <f>(353.3116967483*V2188^-1.0020802909)*('Exhaust Gas Math'!$E$10/(T2188+'Exhaust Gas Math'!$E$10))+(357.4500179626*V2188^-1.0038444015 )*(T2188/(T2188+'Exhaust Gas Math'!$E$10))</f>
        <v>1.091700968063734</v>
      </c>
      <c r="X2188">
        <f t="shared" si="521"/>
        <v>-172.36584964473442</v>
      </c>
      <c r="Y2188">
        <f t="shared" si="522"/>
        <v>74823.225434599968</v>
      </c>
      <c r="Z2188">
        <f t="shared" si="523"/>
        <v>74650.859584955237</v>
      </c>
    </row>
    <row r="2189" spans="5:26" x14ac:dyDescent="0.2">
      <c r="E2189">
        <f t="shared" si="510"/>
        <v>0.27299999999998381</v>
      </c>
      <c r="F2189">
        <f t="shared" si="511"/>
        <v>77885.444631340855</v>
      </c>
      <c r="H2189">
        <f t="shared" si="524"/>
        <v>0.27299999999998381</v>
      </c>
      <c r="I2189">
        <f t="shared" si="512"/>
        <v>143.99999999922329</v>
      </c>
      <c r="J2189">
        <f t="shared" si="513"/>
        <v>5.7345838721433326E-2</v>
      </c>
      <c r="K2189">
        <f t="shared" si="514"/>
        <v>15.609771740703822</v>
      </c>
      <c r="L2189">
        <f t="shared" si="515"/>
        <v>4.4624912689707869E-4</v>
      </c>
      <c r="M2189">
        <f>J2189/SQRT('Exhaust Gas Math'!$E$14*$B$21*$B$23)</f>
        <v>9.7353645486500634E-4</v>
      </c>
      <c r="N2189">
        <f t="shared" si="516"/>
        <v>3.5711621293075993E-2</v>
      </c>
      <c r="O2189">
        <f t="shared" si="517"/>
        <v>2.5313177202413199E-4</v>
      </c>
      <c r="P2189">
        <f t="shared" si="518"/>
        <v>1</v>
      </c>
      <c r="Q2189">
        <f>($B$16/2)*(COS((ACOS((2*'Intake Valve Fxn Scratch'!$B$1)/$B$16-1)/($B$17/2))*(I2189-($B$17/2)))+1)*P2189</f>
        <v>7.3501096824071903E-3</v>
      </c>
      <c r="R2189">
        <f t="shared" si="519"/>
        <v>0.96711969505357764</v>
      </c>
      <c r="S2189">
        <f t="shared" si="520"/>
        <v>3.1072101960325161E-4</v>
      </c>
      <c r="T2189">
        <f>S2189*'Exhaust Gas Math'!$C$14</f>
        <v>3.6811663125038745E-4</v>
      </c>
      <c r="U2189">
        <f>(T2189/'Exhaust Gas Math'!$B$14)+('Exhaust Gas Math'!$D$10)</f>
        <v>1.31474151336093E-2</v>
      </c>
      <c r="V2189">
        <f>('Exhaust Gas Math'!$E$10*(2.53982214E-12*V2188^4 - 0.0000000071629564556*V2188^3 + 7.56281407226508E-06*V2188^2 - 0.00322508455050905*V2188 + 1.62997098133725)*$B$24+T2189*'Exhaust Gas Math'!$D$14*$B$23)/('Exhaust Gas Math'!$E$10*(2.53982214E-12*V2188^4 - 0.0000000071629564556*V2188^3 + 7.56281407226508E-06*V2188^2 - 0.00322508455050905*V2188 + 1.62997098133725)+T2189*'Exhaust Gas Math'!$D$14)</f>
        <v>318.49625551470621</v>
      </c>
      <c r="W2189">
        <f>(353.3116967483*V2189^-1.0020802909)*('Exhaust Gas Math'!$E$10/(T2189+'Exhaust Gas Math'!$E$10))+(357.4500179626*V2189^-1.0038444015 )*(T2189/(T2189+'Exhaust Gas Math'!$E$10))</f>
        <v>1.0976750460601754</v>
      </c>
      <c r="X2189">
        <f t="shared" si="521"/>
        <v>-133.73248066786846</v>
      </c>
      <c r="Y2189">
        <f t="shared" si="522"/>
        <v>78019.177112008721</v>
      </c>
      <c r="Z2189">
        <f t="shared" si="523"/>
        <v>77885.444631340855</v>
      </c>
    </row>
    <row r="2190" spans="5:26" x14ac:dyDescent="0.2">
      <c r="E2190">
        <f t="shared" si="510"/>
        <v>0.2731249999999838</v>
      </c>
      <c r="F2190">
        <f t="shared" si="511"/>
        <v>81360.603046718272</v>
      </c>
      <c r="H2190">
        <f t="shared" si="524"/>
        <v>0.2731249999999838</v>
      </c>
      <c r="I2190">
        <f t="shared" si="512"/>
        <v>149.99999999922147</v>
      </c>
      <c r="J2190">
        <f t="shared" si="513"/>
        <v>5.915300529975169E-2</v>
      </c>
      <c r="K2190">
        <f t="shared" si="514"/>
        <v>13.278464949484851</v>
      </c>
      <c r="L2190">
        <f t="shared" si="515"/>
        <v>4.5905871833394824E-4</v>
      </c>
      <c r="M2190">
        <f>J2190/SQRT('Exhaust Gas Math'!$E$14*$B$21*$B$23)</f>
        <v>1.0042159702968562E-3</v>
      </c>
      <c r="N2190">
        <f t="shared" si="516"/>
        <v>3.8181243154432588E-2</v>
      </c>
      <c r="O2190">
        <f t="shared" si="517"/>
        <v>2.7063699120374781E-4</v>
      </c>
      <c r="P2190">
        <f t="shared" si="518"/>
        <v>1</v>
      </c>
      <c r="Q2190">
        <f>($B$16/2)*(COS((ACOS((2*'Intake Valve Fxn Scratch'!$B$1)/$B$16-1)/($B$17/2))*(I2190-($B$17/2)))+1)*P2190</f>
        <v>7.1708671356567645E-3</v>
      </c>
      <c r="R2190">
        <f t="shared" si="519"/>
        <v>0.94353514942852168</v>
      </c>
      <c r="S2190">
        <f t="shared" si="520"/>
        <v>3.3616843735542436E-4</v>
      </c>
      <c r="T2190">
        <f>S2190*'Exhaust Gas Math'!$C$14</f>
        <v>3.9826463253112579E-4</v>
      </c>
      <c r="U2190">
        <f>(T2190/'Exhaust Gas Math'!$B$14)+('Exhaust Gas Math'!$D$10)</f>
        <v>1.4188077932392122E-2</v>
      </c>
      <c r="V2190">
        <f>('Exhaust Gas Math'!$E$10*(2.53982214E-12*V2189^4 - 0.0000000071629564556*V2189^3 + 7.56281407226508E-06*V2189^2 - 0.00322508455050905*V2189 + 1.62997098133725)*$B$24+T2190*'Exhaust Gas Math'!$D$14*$B$23)/('Exhaust Gas Math'!$E$10*(2.53982214E-12*V2189^4 - 0.0000000071629564556*V2189^3 + 7.56281407226508E-06*V2189^2 - 0.00322508455050905*V2189 + 1.62997098133725)+T2190*'Exhaust Gas Math'!$D$14)</f>
        <v>316.98849515193967</v>
      </c>
      <c r="W2190">
        <f>(353.3116967483*V2190^-1.0020802909)*('Exhaust Gas Math'!$E$10/(T2190+'Exhaust Gas Math'!$E$10))+(357.4500179626*V2190^-1.0038444015 )*(T2190/(T2190+'Exhaust Gas Math'!$E$10))</f>
        <v>1.1029187687727064</v>
      </c>
      <c r="X2190">
        <f t="shared" si="521"/>
        <v>-97.232012476409139</v>
      </c>
      <c r="Y2190">
        <f t="shared" si="522"/>
        <v>81457.83505919468</v>
      </c>
      <c r="Z2190">
        <f t="shared" si="523"/>
        <v>81360.603046718272</v>
      </c>
    </row>
    <row r="2191" spans="5:26" x14ac:dyDescent="0.2">
      <c r="E2191">
        <f t="shared" si="510"/>
        <v>0.27324999999998378</v>
      </c>
      <c r="F2191">
        <f t="shared" si="511"/>
        <v>85051.430592469856</v>
      </c>
      <c r="H2191">
        <f t="shared" si="524"/>
        <v>0.27324999999998378</v>
      </c>
      <c r="I2191">
        <f t="shared" si="512"/>
        <v>155.99999999922147</v>
      </c>
      <c r="J2191">
        <f t="shared" si="513"/>
        <v>6.0659391007095359E-2</v>
      </c>
      <c r="K2191">
        <f t="shared" si="514"/>
        <v>10.801676517581932</v>
      </c>
      <c r="L2191">
        <f t="shared" si="515"/>
        <v>4.6973630925938915E-4</v>
      </c>
      <c r="M2191">
        <f>J2191/SQRT('Exhaust Gas Math'!$E$14*$B$21*$B$23)</f>
        <v>1.0297892539715538E-3</v>
      </c>
      <c r="N2191">
        <f t="shared" si="516"/>
        <v>4.0740475102639714E-2</v>
      </c>
      <c r="O2191">
        <f t="shared" si="517"/>
        <v>2.8877738625201311E-4</v>
      </c>
      <c r="P2191">
        <f t="shared" si="518"/>
        <v>1</v>
      </c>
      <c r="Q2191">
        <f>($B$16/2)*(COS((ACOS((2*'Intake Valve Fxn Scratch'!$B$1)/$B$16-1)/($B$17/2))*(I2191-($B$17/2)))+1)*P2191</f>
        <v>6.946969485311978E-3</v>
      </c>
      <c r="R2191">
        <f t="shared" si="519"/>
        <v>0.91407493227789183</v>
      </c>
      <c r="S2191">
        <f t="shared" si="520"/>
        <v>3.617158323337002E-4</v>
      </c>
      <c r="T2191">
        <f>S2191*'Exhaust Gas Math'!$C$14</f>
        <v>4.285310785817796E-4</v>
      </c>
      <c r="U2191">
        <f>(T2191/'Exhaust Gas Math'!$B$14)+('Exhaust Gas Math'!$D$10)</f>
        <v>1.5232829263101608E-2</v>
      </c>
      <c r="V2191">
        <f>('Exhaust Gas Math'!$E$10*(2.53982214E-12*V2190^4 - 0.0000000071629564556*V2190^3 + 7.56281407226508E-06*V2190^2 - 0.00322508455050905*V2190 + 1.62997098133725)*$B$24+T2191*'Exhaust Gas Math'!$D$14*$B$23)/('Exhaust Gas Math'!$E$10*(2.53982214E-12*V2190^4 - 0.0000000071629564556*V2190^3 + 7.56281407226508E-06*V2190^2 - 0.00322508455050905*V2190 + 1.62997098133725)+T2191*'Exhaust Gas Math'!$D$14)</f>
        <v>315.68280679251274</v>
      </c>
      <c r="W2191">
        <f>(353.3116967483*V2191^-1.0020802909)*('Exhaust Gas Math'!$E$10/(T2191+'Exhaust Gas Math'!$E$10))+(357.4500179626*V2191^-1.0038444015 )*(T2191/(T2191+'Exhaust Gas Math'!$E$10))</f>
        <v>1.1075002909068299</v>
      </c>
      <c r="X2191">
        <f t="shared" si="521"/>
        <v>-64.609471354182816</v>
      </c>
      <c r="Y2191">
        <f t="shared" si="522"/>
        <v>85116.040063824039</v>
      </c>
      <c r="Z2191">
        <f t="shared" si="523"/>
        <v>85051.430592469856</v>
      </c>
    </row>
    <row r="2192" spans="5:26" x14ac:dyDescent="0.2">
      <c r="E2192">
        <f t="shared" si="510"/>
        <v>0.27337499999998377</v>
      </c>
      <c r="F2192">
        <f t="shared" si="511"/>
        <v>88927.467505489782</v>
      </c>
      <c r="H2192">
        <f t="shared" si="524"/>
        <v>0.27337499999998377</v>
      </c>
      <c r="I2192">
        <f t="shared" si="512"/>
        <v>161.99999999922147</v>
      </c>
      <c r="J2192">
        <f t="shared" si="513"/>
        <v>6.1848491566423219E-2</v>
      </c>
      <c r="K2192">
        <f t="shared" si="514"/>
        <v>8.2065426573562856</v>
      </c>
      <c r="L2192">
        <f t="shared" si="515"/>
        <v>4.7816491375279272E-4</v>
      </c>
      <c r="M2192">
        <f>J2192/SQRT('Exhaust Gas Math'!$E$14*$B$21*$B$23)</f>
        <v>1.0499761196416056E-3</v>
      </c>
      <c r="N2192">
        <f t="shared" si="516"/>
        <v>4.3370137971392587E-2</v>
      </c>
      <c r="O2192">
        <f t="shared" si="517"/>
        <v>3.0741701104895671E-4</v>
      </c>
      <c r="P2192">
        <f t="shared" si="518"/>
        <v>1</v>
      </c>
      <c r="Q2192">
        <f>($B$16/2)*(COS((ACOS((2*'Intake Valve Fxn Scratch'!$B$1)/$B$16-1)/($B$17/2))*(I2192-($B$17/2)))+1)*P2192</f>
        <v>6.6813827850226645E-3</v>
      </c>
      <c r="R2192">
        <f t="shared" si="519"/>
        <v>0.87912931381877168</v>
      </c>
      <c r="S2192">
        <f t="shared" si="520"/>
        <v>3.8696272946462182E-4</v>
      </c>
      <c r="T2192">
        <f>S2192*'Exhaust Gas Math'!$C$14</f>
        <v>4.5844151957230822E-4</v>
      </c>
      <c r="U2192">
        <f>(T2192/'Exhaust Gas Math'!$B$14)+('Exhaust Gas Math'!$D$10)</f>
        <v>1.626529184475603E-2</v>
      </c>
      <c r="V2192">
        <f>('Exhaust Gas Math'!$E$10*(2.53982214E-12*V2191^4 - 0.0000000071629564556*V2191^3 + 7.56281407226508E-06*V2191^2 - 0.00322508455050905*V2191 + 1.62997098133725)*$B$24+T2192*'Exhaust Gas Math'!$D$14*$B$23)/('Exhaust Gas Math'!$E$10*(2.53982214E-12*V2191^4 - 0.0000000071629564556*V2191^3 + 7.56281407226508E-06*V2191^2 - 0.00322508455050905*V2191 + 1.62997098133725)+T2192*'Exhaust Gas Math'!$D$14)</f>
        <v>314.55781438528078</v>
      </c>
      <c r="W2192">
        <f>(353.3116967483*V2192^-1.0020802909)*('Exhaust Gas Math'!$E$10/(T2192+'Exhaust Gas Math'!$E$10))+(357.4500179626*V2192^-1.0038444015 )*(T2192/(T2192+'Exhaust Gas Math'!$E$10))</f>
        <v>1.1114783485038444</v>
      </c>
      <c r="X2192">
        <f t="shared" si="521"/>
        <v>-37.427556446217508</v>
      </c>
      <c r="Y2192">
        <f t="shared" si="522"/>
        <v>88964.895061935997</v>
      </c>
      <c r="Z2192">
        <f t="shared" si="523"/>
        <v>88927.467505489782</v>
      </c>
    </row>
    <row r="2193" spans="5:26" x14ac:dyDescent="0.2">
      <c r="E2193">
        <f t="shared" si="510"/>
        <v>0.27349999999998376</v>
      </c>
      <c r="F2193">
        <f t="shared" si="511"/>
        <v>92954.027228590887</v>
      </c>
      <c r="H2193">
        <f t="shared" si="524"/>
        <v>0.27349999999998376</v>
      </c>
      <c r="I2193">
        <f t="shared" si="512"/>
        <v>167.99999999921965</v>
      </c>
      <c r="J2193">
        <f t="shared" si="513"/>
        <v>6.2707278943171962E-2</v>
      </c>
      <c r="K2193">
        <f t="shared" si="514"/>
        <v>5.5214961984472106</v>
      </c>
      <c r="L2193">
        <f t="shared" si="515"/>
        <v>4.8425218625953027E-4</v>
      </c>
      <c r="M2193">
        <f>J2193/SQRT('Exhaust Gas Math'!$E$14*$B$21*$B$23)</f>
        <v>1.0645553957823574E-3</v>
      </c>
      <c r="N2193">
        <f t="shared" si="516"/>
        <v>4.6042841937189924E-2</v>
      </c>
      <c r="O2193">
        <f t="shared" si="517"/>
        <v>3.263617205429885E-4</v>
      </c>
      <c r="P2193">
        <f t="shared" si="518"/>
        <v>1</v>
      </c>
      <c r="Q2193">
        <f>($B$16/2)*(COS((ACOS((2*'Intake Valve Fxn Scratch'!$B$1)/$B$16-1)/($B$17/2))*(I2193-($B$17/2)))+1)*P2193</f>
        <v>6.3776253584538487E-3</v>
      </c>
      <c r="R2193">
        <f t="shared" si="519"/>
        <v>0.83916123137550636</v>
      </c>
      <c r="S2193">
        <f t="shared" si="520"/>
        <v>4.1145626310427333E-4</v>
      </c>
      <c r="T2193">
        <f>S2193*'Exhaust Gas Math'!$C$14</f>
        <v>4.8745943764672548E-4</v>
      </c>
      <c r="U2193">
        <f>(T2193/'Exhaust Gas Math'!$B$14)+('Exhaust Gas Math'!$D$10)</f>
        <v>1.7266945903244717E-2</v>
      </c>
      <c r="V2193">
        <f>('Exhaust Gas Math'!$E$10*(2.53982214E-12*V2192^4 - 0.0000000071629564556*V2192^3 + 7.56281407226508E-06*V2192^2 - 0.00322508455050905*V2192 + 1.62997098133725)*$B$24+T2193*'Exhaust Gas Math'!$D$14*$B$23)/('Exhaust Gas Math'!$E$10*(2.53982214E-12*V2192^4 - 0.0000000071629564556*V2192^3 + 7.56281407226508E-06*V2192^2 - 0.00322508455050905*V2192 + 1.62997098133725)+T2193*'Exhaust Gas Math'!$D$14)</f>
        <v>313.59536130056694</v>
      </c>
      <c r="W2193">
        <f>(353.3116967483*V2193^-1.0020802909)*('Exhaust Gas Math'!$E$10/(T2193+'Exhaust Gas Math'!$E$10))+(357.4500179626*V2193^-1.0038444015 )*(T2193/(T2193+'Exhaust Gas Math'!$E$10))</f>
        <v>1.1149043646278325</v>
      </c>
      <c r="X2193">
        <f t="shared" si="521"/>
        <v>-16.995000236244746</v>
      </c>
      <c r="Y2193">
        <f t="shared" si="522"/>
        <v>92971.022228827132</v>
      </c>
      <c r="Z2193">
        <f t="shared" si="523"/>
        <v>92954.027228590887</v>
      </c>
    </row>
    <row r="2194" spans="5:26" x14ac:dyDescent="0.2">
      <c r="E2194">
        <f t="shared" si="510"/>
        <v>0.27362499999998374</v>
      </c>
      <c r="F2194">
        <f t="shared" si="511"/>
        <v>97094.285381421854</v>
      </c>
      <c r="H2194">
        <f t="shared" si="524"/>
        <v>0.27362499999998374</v>
      </c>
      <c r="I2194">
        <f t="shared" si="512"/>
        <v>173.99999999921965</v>
      </c>
      <c r="J2194">
        <f t="shared" si="513"/>
        <v>6.3226344083129132E-2</v>
      </c>
      <c r="K2194">
        <f t="shared" si="514"/>
        <v>2.7759550717406021</v>
      </c>
      <c r="L2194">
        <f t="shared" si="515"/>
        <v>4.8793143334817444E-4</v>
      </c>
      <c r="M2194">
        <f>J2194/SQRT('Exhaust Gas Math'!$E$14*$B$21*$B$23)</f>
        <v>1.0733673487935014E-3</v>
      </c>
      <c r="N2194">
        <f t="shared" si="516"/>
        <v>4.8722302042880375E-2</v>
      </c>
      <c r="O2194">
        <f t="shared" si="517"/>
        <v>3.4535431903229025E-4</v>
      </c>
      <c r="P2194">
        <f t="shared" si="518"/>
        <v>1</v>
      </c>
      <c r="Q2194">
        <f>($B$16/2)*(COS((ACOS((2*'Intake Valve Fxn Scratch'!$B$1)/$B$16-1)/($B$17/2))*(I2194-($B$17/2)))+1)*P2194</f>
        <v>6.0397211907715007E-3</v>
      </c>
      <c r="R2194">
        <f t="shared" si="519"/>
        <v>0.79470015668046057</v>
      </c>
      <c r="S2194">
        <f t="shared" si="520"/>
        <v>4.3471069685358481E-4</v>
      </c>
      <c r="T2194">
        <f>S2194*'Exhaust Gas Math'!$C$14</f>
        <v>5.1500937238999533E-4</v>
      </c>
      <c r="U2194">
        <f>(T2194/'Exhaust Gas Math'!$B$14)+('Exhaust Gas Math'!$D$10)</f>
        <v>1.8217927427002737E-2</v>
      </c>
      <c r="V2194">
        <f>('Exhaust Gas Math'!$E$10*(2.53982214E-12*V2193^4 - 0.0000000071629564556*V2193^3 + 7.56281407226508E-06*V2193^2 - 0.00322508455050905*V2193 + 1.62997098133725)*$B$24+T2194*'Exhaust Gas Math'!$D$14*$B$23)/('Exhaust Gas Math'!$E$10*(2.53982214E-12*V2193^4 - 0.0000000071629564556*V2193^3 + 7.56281407226508E-06*V2193^2 - 0.00322508455050905*V2193 + 1.62997098133725)+T2194*'Exhaust Gas Math'!$D$14)</f>
        <v>312.77981988183274</v>
      </c>
      <c r="W2194">
        <f>(353.3116967483*V2194^-1.0020802909)*('Exhaust Gas Math'!$E$10/(T2194+'Exhaust Gas Math'!$E$10))+(357.4500179626*V2194^-1.0038444015 )*(T2194/(T2194+'Exhaust Gas Math'!$E$10))</f>
        <v>1.1178239665249177</v>
      </c>
      <c r="X2194">
        <f t="shared" si="521"/>
        <v>-4.3069346967046345</v>
      </c>
      <c r="Y2194">
        <f t="shared" si="522"/>
        <v>97098.592316118564</v>
      </c>
      <c r="Z2194">
        <f t="shared" si="523"/>
        <v>97094.285381421854</v>
      </c>
    </row>
    <row r="2195" spans="5:26" x14ac:dyDescent="0.2">
      <c r="E2195">
        <f t="shared" si="510"/>
        <v>0.27374999999998373</v>
      </c>
      <c r="F2195">
        <f t="shared" si="511"/>
        <v>101312.2178032896</v>
      </c>
      <c r="H2195">
        <f t="shared" si="524"/>
        <v>0.27374999999998373</v>
      </c>
      <c r="I2195">
        <f t="shared" si="512"/>
        <v>179.99999999921965</v>
      </c>
      <c r="J2195">
        <f t="shared" si="513"/>
        <v>6.3399999999999998E-2</v>
      </c>
      <c r="K2195">
        <f t="shared" si="514"/>
        <v>3.6206657385383767E-10</v>
      </c>
      <c r="L2195">
        <f t="shared" si="515"/>
        <v>4.8916234441769013E-4</v>
      </c>
      <c r="M2195">
        <f>J2195/SQRT('Exhaust Gas Math'!$E$14*$B$21*$B$23)</f>
        <v>1.0763154330738279E-3</v>
      </c>
      <c r="N2195">
        <f t="shared" si="516"/>
        <v>5.1362995243068199E-2</v>
      </c>
      <c r="O2195">
        <f t="shared" si="517"/>
        <v>3.6407212922774114E-4</v>
      </c>
      <c r="P2195">
        <f t="shared" si="518"/>
        <v>1</v>
      </c>
      <c r="Q2195">
        <f>($B$16/2)*(COS((ACOS((2*'Intake Valve Fxn Scratch'!$B$1)/$B$16-1)/($B$17/2))*(I2195-($B$17/2)))+1)*P2195</f>
        <v>5.6721466214472915E-3</v>
      </c>
      <c r="R2195">
        <f t="shared" si="519"/>
        <v>0.74633508176938046</v>
      </c>
      <c r="S2195">
        <f t="shared" si="520"/>
        <v>4.5623390364506975E-4</v>
      </c>
      <c r="T2195">
        <f>S2195*'Exhaust Gas Math'!$C$14</f>
        <v>5.4050829225033676E-4</v>
      </c>
      <c r="U2195">
        <f>(T2195/'Exhaust Gas Math'!$B$14)+('Exhaust Gas Math'!$D$10)</f>
        <v>1.9098111060428399E-2</v>
      </c>
      <c r="V2195">
        <f>('Exhaust Gas Math'!$E$10*(2.53982214E-12*V2194^4 - 0.0000000071629564556*V2194^3 + 7.56281407226508E-06*V2194^2 - 0.00322508455050905*V2194 + 1.62997098133725)*$B$24+T2195*'Exhaust Gas Math'!$D$14*$B$23)/('Exhaust Gas Math'!$E$10*(2.53982214E-12*V2194^4 - 0.0000000071629564556*V2194^3 + 7.56281407226508E-06*V2194^2 - 0.00322508455050905*V2194 + 1.62997098133725)+T2195*'Exhaust Gas Math'!$D$14)</f>
        <v>312.09757045109569</v>
      </c>
      <c r="W2195">
        <f>(353.3116967483*V2195^-1.0020802909)*('Exhaust Gas Math'!$E$10/(T2195+'Exhaust Gas Math'!$E$10))+(357.4500179626*V2195^-1.0038444015 )*(T2195/(T2195+'Exhaust Gas Math'!$E$10))</f>
        <v>1.1202781392719343</v>
      </c>
      <c r="X2195">
        <f t="shared" si="521"/>
        <v>-7.3429865130338454E-20</v>
      </c>
      <c r="Y2195">
        <f t="shared" si="522"/>
        <v>101312.2178032896</v>
      </c>
      <c r="Z2195">
        <f t="shared" si="523"/>
        <v>101312.2178032896</v>
      </c>
    </row>
    <row r="2196" spans="5:26" x14ac:dyDescent="0.2">
      <c r="E2196">
        <f t="shared" si="510"/>
        <v>0.27387499999998371</v>
      </c>
      <c r="F2196">
        <f t="shared" si="511"/>
        <v>101325</v>
      </c>
      <c r="H2196">
        <f t="shared" si="524"/>
        <v>0.27387499999998371</v>
      </c>
      <c r="I2196">
        <f t="shared" si="512"/>
        <v>185.99999999921783</v>
      </c>
      <c r="J2196">
        <f t="shared" si="513"/>
        <v>6.3226344083219393E-2</v>
      </c>
      <c r="K2196">
        <f t="shared" si="514"/>
        <v>-2.7759550710211864</v>
      </c>
      <c r="L2196">
        <f t="shared" si="515"/>
        <v>4.8793143334881423E-4</v>
      </c>
      <c r="M2196">
        <f>J2196/SQRT('Exhaust Gas Math'!$E$14*$B$21*$B$23)</f>
        <v>1.0733673487950339E-3</v>
      </c>
      <c r="N2196">
        <f t="shared" si="516"/>
        <v>5.3910285389834355E-2</v>
      </c>
      <c r="O2196">
        <f t="shared" si="517"/>
        <v>3.821278781790089E-4</v>
      </c>
      <c r="P2196">
        <f t="shared" si="518"/>
        <v>1</v>
      </c>
      <c r="Q2196">
        <f>($B$16/2)*(COS((ACOS((2*'Intake Valve Fxn Scratch'!$B$1)/$B$16-1)/($B$17/2))*(I2196-($B$17/2)))+1)*P2196</f>
        <v>5.2797710445604482E-3</v>
      </c>
      <c r="R2196">
        <f t="shared" si="519"/>
        <v>0.69470671638953263</v>
      </c>
      <c r="S2196">
        <f t="shared" si="520"/>
        <v>4.7555959717985176E-4</v>
      </c>
      <c r="T2196">
        <f>S2196*'Exhaust Gas Math'!$C$14</f>
        <v>5.6340377968689672E-4</v>
      </c>
      <c r="U2196">
        <f>(T2196/'Exhaust Gas Math'!$B$14)+('Exhaust Gas Math'!$D$10)</f>
        <v>1.98884281966576E-2</v>
      </c>
      <c r="V2196">
        <f>('Exhaust Gas Math'!$E$10*(2.53982214E-12*V2195^4 - 0.0000000071629564556*V2195^3 + 7.56281407226508E-06*V2195^2 - 0.00322508455050905*V2195 + 1.62997098133725)*$B$24+T2196*'Exhaust Gas Math'!$D$14*$B$23)/('Exhaust Gas Math'!$E$10*(2.53982214E-12*V2195^4 - 0.0000000071629564556*V2195^3 + 7.56281407226508E-06*V2195^2 - 0.00322508455050905*V2195 + 1.62997098133725)+T2196*'Exhaust Gas Math'!$D$14)</f>
        <v>311.53657905156899</v>
      </c>
      <c r="W2196">
        <f>(353.3116967483*V2196^-1.0020802909)*('Exhaust Gas Math'!$E$10/(T2196+'Exhaust Gas Math'!$E$10))+(357.4500179626*V2196^-1.0038444015 )*(T2196/(T2196+'Exhaust Gas Math'!$E$10))</f>
        <v>1.1223041981649216</v>
      </c>
      <c r="X2196">
        <f t="shared" si="521"/>
        <v>4.3241968624588702</v>
      </c>
      <c r="Y2196">
        <f t="shared" si="522"/>
        <v>105580.75159218653</v>
      </c>
      <c r="Z2196">
        <f t="shared" si="523"/>
        <v>101325</v>
      </c>
    </row>
    <row r="2197" spans="5:26" x14ac:dyDescent="0.2">
      <c r="E2197">
        <f t="shared" si="510"/>
        <v>0.2739999999999837</v>
      </c>
      <c r="F2197">
        <f t="shared" si="511"/>
        <v>101325</v>
      </c>
      <c r="H2197">
        <f t="shared" si="524"/>
        <v>0.2739999999999837</v>
      </c>
      <c r="I2197">
        <f t="shared" si="512"/>
        <v>191.99999999921783</v>
      </c>
      <c r="J2197">
        <f t="shared" si="513"/>
        <v>6.2707278943351485E-2</v>
      </c>
      <c r="K2197">
        <f t="shared" si="514"/>
        <v>-5.5214961977396397</v>
      </c>
      <c r="L2197">
        <f t="shared" si="515"/>
        <v>4.842521862608028E-4</v>
      </c>
      <c r="M2197">
        <f>J2197/SQRT('Exhaust Gas Math'!$E$14*$B$21*$B$23)</f>
        <v>1.0645553957854051E-3</v>
      </c>
      <c r="N2197">
        <f t="shared" si="516"/>
        <v>5.6301139017770181E-2</v>
      </c>
      <c r="O2197">
        <f t="shared" si="517"/>
        <v>3.9907477091521358E-4</v>
      </c>
      <c r="P2197">
        <f t="shared" si="518"/>
        <v>1</v>
      </c>
      <c r="Q2197">
        <f>($B$16/2)*(COS((ACOS((2*'Intake Valve Fxn Scratch'!$B$1)/$B$16-1)/($B$17/2))*(I2197-($B$17/2)))+1)*P2197</f>
        <v>4.867792402162026E-3</v>
      </c>
      <c r="R2197">
        <f t="shared" si="519"/>
        <v>0.64049900028447715</v>
      </c>
      <c r="S2197">
        <f t="shared" si="520"/>
        <v>4.9228307582057751E-4</v>
      </c>
      <c r="T2197">
        <f>S2197*'Exhaust Gas Math'!$C$14</f>
        <v>5.8321637758539872E-4</v>
      </c>
      <c r="U2197">
        <f>(T2197/'Exhaust Gas Math'!$B$14)+('Exhaust Gas Math'!$D$10)</f>
        <v>2.0572328710931054E-2</v>
      </c>
      <c r="V2197">
        <f>('Exhaust Gas Math'!$E$10*(2.53982214E-12*V2196^4 - 0.0000000071629564556*V2196^3 + 7.56281407226508E-06*V2196^2 - 0.00322508455050905*V2196 + 1.62997098133725)*$B$24+T2197*'Exhaust Gas Math'!$D$14*$B$23)/('Exhaust Gas Math'!$E$10*(2.53982214E-12*V2196^4 - 0.0000000071629564556*V2196^3 + 7.56281407226508E-06*V2196^2 - 0.00322508455050905*V2196 + 1.62997098133725)+T2197*'Exhaust Gas Math'!$D$14)</f>
        <v>311.08602182967212</v>
      </c>
      <c r="W2197">
        <f>(353.3116967483*V2197^-1.0020802909)*('Exhaust Gas Math'!$E$10/(T2197+'Exhaust Gas Math'!$E$10))+(357.4500179626*V2197^-1.0038444015 )*(T2197/(T2197+'Exhaust Gas Math'!$E$10))</f>
        <v>1.123936720630538</v>
      </c>
      <c r="X2197">
        <f t="shared" si="521"/>
        <v>17.132684590503654</v>
      </c>
      <c r="Y2197">
        <f t="shared" si="522"/>
        <v>109881.96062484114</v>
      </c>
      <c r="Z2197">
        <f t="shared" si="523"/>
        <v>101325</v>
      </c>
    </row>
    <row r="2198" spans="5:26" x14ac:dyDescent="0.2">
      <c r="E2198">
        <f t="shared" ref="E2198:E2261" si="525">H2198</f>
        <v>0.27412499999998369</v>
      </c>
      <c r="F2198">
        <f t="shared" ref="F2198:F2261" si="526">Z2198</f>
        <v>101325</v>
      </c>
      <c r="H2198">
        <f t="shared" si="524"/>
        <v>0.27412499999998369</v>
      </c>
      <c r="I2198">
        <f t="shared" si="512"/>
        <v>197.99999999921783</v>
      </c>
      <c r="J2198">
        <f t="shared" si="513"/>
        <v>6.1848491566690041E-2</v>
      </c>
      <c r="K2198">
        <f t="shared" si="514"/>
        <v>-8.2065426566683115</v>
      </c>
      <c r="L2198">
        <f t="shared" si="515"/>
        <v>4.78164913754684E-4</v>
      </c>
      <c r="M2198">
        <f>J2198/SQRT('Exhaust Gas Math'!$E$14*$B$21*$B$23)</f>
        <v>1.0499761196461354E-3</v>
      </c>
      <c r="N2198">
        <f t="shared" si="516"/>
        <v>5.8465535048222522E-2</v>
      </c>
      <c r="O2198">
        <f t="shared" si="517"/>
        <v>4.1441648273653111E-4</v>
      </c>
      <c r="P2198">
        <f t="shared" si="518"/>
        <v>1</v>
      </c>
      <c r="Q2198">
        <f>($B$16/2)*(COS((ACOS((2*'Intake Valve Fxn Scratch'!$B$1)/$B$16-1)/($B$17/2))*(I2198-($B$17/2)))+1)*P2198</f>
        <v>4.4416683252457663E-3</v>
      </c>
      <c r="R2198">
        <f t="shared" si="519"/>
        <v>0.5844300427954956</v>
      </c>
      <c r="S2198">
        <f t="shared" si="520"/>
        <v>5.0609723438002695E-4</v>
      </c>
      <c r="T2198">
        <f>S2198*'Exhaust Gas Math'!$C$14</f>
        <v>5.9958225305451363E-4</v>
      </c>
      <c r="U2198">
        <f>(T2198/'Exhaust Gas Math'!$B$14)+('Exhaust Gas Math'!$D$10)</f>
        <v>2.1137253649457632E-2</v>
      </c>
      <c r="V2198">
        <f>('Exhaust Gas Math'!$E$10*(2.53982214E-12*V2197^4 - 0.0000000071629564556*V2197^3 + 7.56281407226508E-06*V2197^2 - 0.00322508455050905*V2197 + 1.62997098133725)*$B$24+T2198*'Exhaust Gas Math'!$D$14*$B$23)/('Exhaust Gas Math'!$E$10*(2.53982214E-12*V2197^4 - 0.0000000071629564556*V2197^3 + 7.56281407226508E-06*V2197^2 - 0.00322508455050905*V2197 + 1.62997098133725)+T2198*'Exhaust Gas Math'!$D$14)</f>
        <v>310.73591957816416</v>
      </c>
      <c r="W2198">
        <f>(353.3116967483*V2198^-1.0020802909)*('Exhaust Gas Math'!$E$10/(T2198+'Exhaust Gas Math'!$E$10))+(357.4500179626*V2198^-1.0038444015 )*(T2198/(T2198+'Exhaust Gas Math'!$E$10))</f>
        <v>1.1252085371306926</v>
      </c>
      <c r="X2198">
        <f t="shared" si="521"/>
        <v>37.889902297109984</v>
      </c>
      <c r="Y2198">
        <f t="shared" si="522"/>
        <v>114207.95354198724</v>
      </c>
      <c r="Z2198">
        <f t="shared" si="523"/>
        <v>101325</v>
      </c>
    </row>
    <row r="2199" spans="5:26" x14ac:dyDescent="0.2">
      <c r="E2199">
        <f t="shared" si="525"/>
        <v>0.27424999999998367</v>
      </c>
      <c r="F2199">
        <f t="shared" si="526"/>
        <v>101325</v>
      </c>
      <c r="H2199">
        <f t="shared" si="524"/>
        <v>0.27424999999998367</v>
      </c>
      <c r="I2199">
        <f t="shared" si="512"/>
        <v>203.99999999921602</v>
      </c>
      <c r="J2199">
        <f t="shared" si="513"/>
        <v>6.0659391007446564E-2</v>
      </c>
      <c r="K2199">
        <f t="shared" si="514"/>
        <v>-10.801676516921093</v>
      </c>
      <c r="L2199">
        <f t="shared" si="515"/>
        <v>4.6973630926187859E-4</v>
      </c>
      <c r="M2199">
        <f>J2199/SQRT('Exhaust Gas Math'!$E$14*$B$21*$B$23)</f>
        <v>1.029789253977516E-3</v>
      </c>
      <c r="N2199">
        <f t="shared" si="516"/>
        <v>6.0328632872083107E-2</v>
      </c>
      <c r="O2199">
        <f t="shared" si="517"/>
        <v>4.2762252705856732E-4</v>
      </c>
      <c r="P2199">
        <f t="shared" si="518"/>
        <v>1</v>
      </c>
      <c r="Q2199">
        <f>($B$16/2)*(COS((ACOS((2*'Intake Valve Fxn Scratch'!$B$1)/$B$16-1)/($B$17/2))*(I2199-($B$17/2)))+1)*P2199</f>
        <v>4.0070438345239613E-3</v>
      </c>
      <c r="R2199">
        <f t="shared" si="519"/>
        <v>0.52724260980578441</v>
      </c>
      <c r="S2199">
        <f t="shared" si="520"/>
        <v>5.1682480382394256E-4</v>
      </c>
      <c r="T2199">
        <f>S2199*'Exhaust Gas Math'!$C$14</f>
        <v>6.1229139236617378E-4</v>
      </c>
      <c r="U2199">
        <f>(T2199/'Exhaust Gas Math'!$B$14)+('Exhaust Gas Math'!$D$10)</f>
        <v>2.1575953660215662E-2</v>
      </c>
      <c r="V2199">
        <f>('Exhaust Gas Math'!$E$10*(2.53982214E-12*V2198^4 - 0.0000000071629564556*V2198^3 + 7.56281407226508E-06*V2198^2 - 0.00322508455050905*V2198 + 1.62997098133725)*$B$24+T2199*'Exhaust Gas Math'!$D$14*$B$23)/('Exhaust Gas Math'!$E$10*(2.53982214E-12*V2198^4 - 0.0000000071629564556*V2198^3 + 7.56281407226508E-06*V2198^2 - 0.00322508455050905*V2198 + 1.62997098133725)+T2199*'Exhaust Gas Math'!$D$14)</f>
        <v>310.47676082360414</v>
      </c>
      <c r="W2199">
        <f>(353.3116967483*V2199^-1.0020802909)*('Exhaust Gas Math'!$E$10/(T2199+'Exhaust Gas Math'!$E$10))+(357.4500179626*V2199^-1.0038444015 )*(T2199/(T2199+'Exhaust Gas Math'!$E$10))</f>
        <v>1.1261518352107791</v>
      </c>
      <c r="X2199">
        <f t="shared" si="521"/>
        <v>65.697567148295647</v>
      </c>
      <c r="Y2199">
        <f t="shared" si="522"/>
        <v>118571.14293652866</v>
      </c>
      <c r="Z2199">
        <f t="shared" si="523"/>
        <v>101325</v>
      </c>
    </row>
    <row r="2200" spans="5:26" x14ac:dyDescent="0.2">
      <c r="E2200">
        <f t="shared" si="525"/>
        <v>0.27437499999998366</v>
      </c>
      <c r="F2200">
        <f t="shared" si="526"/>
        <v>101325</v>
      </c>
      <c r="H2200">
        <f t="shared" si="524"/>
        <v>0.27437499999998366</v>
      </c>
      <c r="I2200">
        <f t="shared" si="512"/>
        <v>209.99999999921602</v>
      </c>
      <c r="J2200">
        <f t="shared" si="513"/>
        <v>5.9153005300183428E-2</v>
      </c>
      <c r="K2200">
        <f t="shared" si="514"/>
        <v>-13.278464948858387</v>
      </c>
      <c r="L2200">
        <f t="shared" si="515"/>
        <v>4.5905871833700851E-4</v>
      </c>
      <c r="M2200">
        <f>J2200/SQRT('Exhaust Gas Math'!$E$14*$B$21*$B$23)</f>
        <v>1.0042159703041857E-3</v>
      </c>
      <c r="N2200">
        <f t="shared" si="516"/>
        <v>6.1813705050768428E-2</v>
      </c>
      <c r="O2200">
        <f t="shared" si="517"/>
        <v>4.3814904303747748E-4</v>
      </c>
      <c r="P2200">
        <f t="shared" si="518"/>
        <v>1</v>
      </c>
      <c r="Q2200">
        <f>($B$16/2)*(COS((ACOS((2*'Intake Valve Fxn Scratch'!$B$1)/$B$16-1)/($B$17/2))*(I2200-($B$17/2)))+1)*P2200</f>
        <v>3.5696765587834682E-3</v>
      </c>
      <c r="R2200">
        <f t="shared" si="519"/>
        <v>0.46969428405045632</v>
      </c>
      <c r="S2200">
        <f t="shared" si="520"/>
        <v>5.2444240115705339E-4</v>
      </c>
      <c r="T2200">
        <f>S2200*'Exhaust Gas Math'!$C$14</f>
        <v>6.2131609327655067E-4</v>
      </c>
      <c r="U2200">
        <f>(T2200/'Exhaust Gas Math'!$B$14)+('Exhaust Gas Math'!$D$10)</f>
        <v>2.18874725042052E-2</v>
      </c>
      <c r="V2200">
        <f>('Exhaust Gas Math'!$E$10*(2.53982214E-12*V2199^4 - 0.0000000071629564556*V2199^3 + 7.56281407226508E-06*V2199^2 - 0.00322508455050905*V2199 + 1.62997098133725)*$B$24+T2200*'Exhaust Gas Math'!$D$14*$B$23)/('Exhaust Gas Math'!$E$10*(2.53982214E-12*V2199^4 - 0.0000000071629564556*V2199^3 + 7.56281407226508E-06*V2199^2 - 0.00322508455050905*V2199 + 1.62997098133725)+T2200*'Exhaust Gas Math'!$D$14)</f>
        <v>310.299108528776</v>
      </c>
      <c r="W2200">
        <f>(353.3116967483*V2200^-1.0020802909)*('Exhaust Gas Math'!$E$10/(T2200+'Exhaust Gas Math'!$E$10))+(357.4500179626*V2200^-1.0038444015 )*(T2200/(T2200+'Exhaust Gas Math'!$E$10))</f>
        <v>1.1267993748782972</v>
      </c>
      <c r="X2200">
        <f t="shared" si="521"/>
        <v>99.337298419678447</v>
      </c>
      <c r="Y2200">
        <f t="shared" si="522"/>
        <v>123010.43079198258</v>
      </c>
      <c r="Z2200">
        <f t="shared" si="523"/>
        <v>101325</v>
      </c>
    </row>
    <row r="2201" spans="5:26" x14ac:dyDescent="0.2">
      <c r="E2201">
        <f t="shared" si="525"/>
        <v>0.27449999999998365</v>
      </c>
      <c r="F2201">
        <f t="shared" si="526"/>
        <v>101325</v>
      </c>
      <c r="H2201">
        <f t="shared" si="524"/>
        <v>0.27449999999998365</v>
      </c>
      <c r="I2201">
        <f t="shared" si="512"/>
        <v>215.9999999992142</v>
      </c>
      <c r="J2201">
        <f t="shared" si="513"/>
        <v>5.7345838721940851E-2</v>
      </c>
      <c r="K2201">
        <f t="shared" si="514"/>
        <v>-15.609771740118598</v>
      </c>
      <c r="L2201">
        <f t="shared" si="515"/>
        <v>4.4624912690067618E-4</v>
      </c>
      <c r="M2201">
        <f>J2201/SQRT('Exhaust Gas Math'!$E$14*$B$21*$B$23)</f>
        <v>9.7353645487362238E-4</v>
      </c>
      <c r="N2201">
        <f t="shared" si="516"/>
        <v>6.2845765440005516E-2</v>
      </c>
      <c r="O2201">
        <f t="shared" si="517"/>
        <v>4.4546451250383165E-4</v>
      </c>
      <c r="P2201">
        <f t="shared" si="518"/>
        <v>1</v>
      </c>
      <c r="Q2201">
        <f>($B$16/2)*(COS((ACOS((2*'Intake Valve Fxn Scratch'!$B$1)/$B$16-1)/($B$17/2))*(I2201-($B$17/2)))+1)*P2201</f>
        <v>3.1353604614828981E-3</v>
      </c>
      <c r="R2201">
        <f t="shared" si="519"/>
        <v>0.4125474291424866</v>
      </c>
      <c r="S2201">
        <f t="shared" si="520"/>
        <v>5.2909220005295814E-4</v>
      </c>
      <c r="T2201">
        <f>S2201*'Exhaust Gas Math'!$C$14</f>
        <v>6.2682479142557774E-4</v>
      </c>
      <c r="U2201">
        <f>(T2201/'Exhaust Gas Math'!$B$14)+('Exhaust Gas Math'!$D$10)</f>
        <v>2.2077624321568925E-2</v>
      </c>
      <c r="V2201">
        <f>('Exhaust Gas Math'!$E$10*(2.53982214E-12*V2200^4 - 0.0000000071629564556*V2200^3 + 7.56281407226508E-06*V2200^2 - 0.00322508455050905*V2200 + 1.62997098133725)*$B$24+T2201*'Exhaust Gas Math'!$D$14*$B$23)/('Exhaust Gas Math'!$E$10*(2.53982214E-12*V2200^4 - 0.0000000071629564556*V2200^3 + 7.56281407226508E-06*V2200^2 - 0.00322508455050905*V2200 + 1.62997098133725)+T2201*'Exhaust Gas Math'!$D$14)</f>
        <v>310.19320645601334</v>
      </c>
      <c r="W2201">
        <f>(353.3116967483*V2201^-1.0020802909)*('Exhaust Gas Math'!$E$10/(T2201+'Exhaust Gas Math'!$E$10))+(357.4500179626*V2201^-1.0038444015 )*(T2201/(T2201+'Exhaust Gas Math'!$E$10))</f>
        <v>1.1271857400269847</v>
      </c>
      <c r="X2201">
        <f t="shared" si="521"/>
        <v>137.32784189364645</v>
      </c>
      <c r="Y2201">
        <f t="shared" si="522"/>
        <v>127597.23973459983</v>
      </c>
      <c r="Z2201">
        <f t="shared" si="523"/>
        <v>101325</v>
      </c>
    </row>
    <row r="2202" spans="5:26" x14ac:dyDescent="0.2">
      <c r="E2202">
        <f t="shared" si="525"/>
        <v>0.27462499999998363</v>
      </c>
      <c r="F2202">
        <f t="shared" si="526"/>
        <v>101325</v>
      </c>
      <c r="H2202">
        <f t="shared" si="524"/>
        <v>0.27462499999998363</v>
      </c>
      <c r="I2202">
        <f t="shared" si="512"/>
        <v>221.9999999992142</v>
      </c>
      <c r="J2202">
        <f t="shared" si="513"/>
        <v>5.5257690967924003E-2</v>
      </c>
      <c r="K2202">
        <f t="shared" si="514"/>
        <v>-17.770054605639373</v>
      </c>
      <c r="L2202">
        <f t="shared" si="515"/>
        <v>4.3144787951723742E-4</v>
      </c>
      <c r="M2202">
        <f>J2202/SQRT('Exhaust Gas Math'!$E$14*$B$21*$B$23)</f>
        <v>9.3808683887698543E-4</v>
      </c>
      <c r="N2202">
        <f t="shared" si="516"/>
        <v>6.3355736789069569E-2</v>
      </c>
      <c r="O2202">
        <f t="shared" si="517"/>
        <v>4.4907930081631718E-4</v>
      </c>
      <c r="P2202">
        <f t="shared" si="518"/>
        <v>1</v>
      </c>
      <c r="Q2202">
        <f>($B$16/2)*(COS((ACOS((2*'Intake Valve Fxn Scratch'!$B$1)/$B$16-1)/($B$17/2))*(I2202-($B$17/2)))+1)*P2202</f>
        <v>2.7098490860092317E-3</v>
      </c>
      <c r="R2202">
        <f t="shared" si="519"/>
        <v>0.3565590902643726</v>
      </c>
      <c r="S2202">
        <f t="shared" si="520"/>
        <v>5.3107798614836276E-4</v>
      </c>
      <c r="T2202">
        <f>S2202*'Exhaust Gas Math'!$C$14</f>
        <v>6.2917738697497948E-4</v>
      </c>
      <c r="U2202">
        <f>(T2202/'Exhaust Gas Math'!$B$14)+('Exhaust Gas Math'!$D$10)</f>
        <v>2.2158832314299395E-2</v>
      </c>
      <c r="V2202">
        <f>('Exhaust Gas Math'!$E$10*(2.53982214E-12*V2201^4 - 0.0000000071629564556*V2201^3 + 7.56281407226508E-06*V2201^2 - 0.00322508455050905*V2201 + 1.62997098133725)*$B$24+T2202*'Exhaust Gas Math'!$D$14*$B$23)/('Exhaust Gas Math'!$E$10*(2.53982214E-12*V2201^4 - 0.0000000071629564556*V2201^3 + 7.56281407226508E-06*V2201^2 - 0.00322508455050905*V2201 + 1.62997098133725)+T2202*'Exhaust Gas Math'!$D$14)</f>
        <v>310.14862761277732</v>
      </c>
      <c r="W2202">
        <f>(353.3116967483*V2202^-1.0020802909)*('Exhaust Gas Math'!$E$10/(T2202+'Exhaust Gas Math'!$E$10))+(357.4500179626*V2202^-1.0038444015 )*(T2202/(T2202+'Exhaust Gas Math'!$E$10))</f>
        <v>1.1273484574003907</v>
      </c>
      <c r="X2202">
        <f t="shared" si="521"/>
        <v>177.99413976740016</v>
      </c>
      <c r="Y2202">
        <f t="shared" si="522"/>
        <v>132440.99467523696</v>
      </c>
      <c r="Z2202">
        <f t="shared" si="523"/>
        <v>101325</v>
      </c>
    </row>
    <row r="2203" spans="5:26" x14ac:dyDescent="0.2">
      <c r="E2203">
        <f t="shared" si="525"/>
        <v>0.27474999999998362</v>
      </c>
      <c r="F2203">
        <f t="shared" si="526"/>
        <v>101325</v>
      </c>
      <c r="H2203">
        <f t="shared" si="524"/>
        <v>0.27474999999998362</v>
      </c>
      <c r="I2203">
        <f t="shared" si="512"/>
        <v>227.9999999992142</v>
      </c>
      <c r="J2203">
        <f t="shared" si="513"/>
        <v>5.2911440221898878E-2</v>
      </c>
      <c r="K2203">
        <f t="shared" si="514"/>
        <v>-19.73564503427782</v>
      </c>
      <c r="L2203">
        <f t="shared" si="515"/>
        <v>4.1481714175038524E-4</v>
      </c>
      <c r="M2203">
        <f>J2203/SQRT('Exhaust Gas Math'!$E$14*$B$21*$B$23)</f>
        <v>8.9825551572544242E-4</v>
      </c>
      <c r="N2203">
        <f t="shared" si="516"/>
        <v>6.3284913265700737E-2</v>
      </c>
      <c r="O2203">
        <f t="shared" si="517"/>
        <v>4.4857728821307474E-4</v>
      </c>
      <c r="P2203">
        <f t="shared" si="518"/>
        <v>1</v>
      </c>
      <c r="Q2203">
        <f>($B$16/2)*(COS((ACOS((2*'Intake Valve Fxn Scratch'!$B$1)/$B$16-1)/($B$17/2))*(I2203-($B$17/2)))+1)*P2203</f>
        <v>2.298779336395794E-3</v>
      </c>
      <c r="R2203">
        <f t="shared" si="519"/>
        <v>0.30247096531523604</v>
      </c>
      <c r="S2203">
        <f t="shared" si="520"/>
        <v>5.3084403973265308E-4</v>
      </c>
      <c r="T2203">
        <f>S2203*'Exhaust Gas Math'!$C$14</f>
        <v>6.2890022656093955E-4</v>
      </c>
      <c r="U2203">
        <f>(T2203/'Exhaust Gas Math'!$B$14)+('Exhaust Gas Math'!$D$10)</f>
        <v>2.2149265161588317E-2</v>
      </c>
      <c r="V2203">
        <f>('Exhaust Gas Math'!$E$10*(2.53982214E-12*V2202^4 - 0.0000000071629564556*V2202^3 + 7.56281407226508E-06*V2202^2 - 0.00322508455050905*V2202 + 1.62997098133725)*$B$24+T2203*'Exhaust Gas Math'!$D$14*$B$23)/('Exhaust Gas Math'!$E$10*(2.53982214E-12*V2202^4 - 0.0000000071629564556*V2202^3 + 7.56281407226508E-06*V2202^2 - 0.00322508455050905*V2202 + 1.62997098133725)+T2203*'Exhaust Gas Math'!$D$14)</f>
        <v>310.15403660183591</v>
      </c>
      <c r="W2203">
        <f>(353.3116967483*V2203^-1.0020802909)*('Exhaust Gas Math'!$E$10/(T2203+'Exhaust Gas Math'!$E$10))+(357.4500179626*V2203^-1.0038444015 )*(T2203/(T2203+'Exhaust Gas Math'!$E$10))</f>
        <v>1.1273287118595718</v>
      </c>
      <c r="X2203">
        <f t="shared" si="521"/>
        <v>219.5448343773073</v>
      </c>
      <c r="Y2203">
        <f t="shared" si="522"/>
        <v>137693.71052505082</v>
      </c>
      <c r="Z2203">
        <f t="shared" si="523"/>
        <v>101325</v>
      </c>
    </row>
    <row r="2204" spans="5:26" x14ac:dyDescent="0.2">
      <c r="E2204">
        <f t="shared" si="525"/>
        <v>0.2748749999999836</v>
      </c>
      <c r="F2204">
        <f t="shared" si="526"/>
        <v>101325</v>
      </c>
      <c r="H2204">
        <f t="shared" si="524"/>
        <v>0.2748749999999836</v>
      </c>
      <c r="I2204">
        <f t="shared" si="512"/>
        <v>233.99999999921238</v>
      </c>
      <c r="J2204">
        <f t="shared" si="513"/>
        <v>5.0332792498023457E-2</v>
      </c>
      <c r="K2204">
        <f t="shared" si="514"/>
        <v>-21.485007605971543</v>
      </c>
      <c r="L2204">
        <f t="shared" si="515"/>
        <v>3.9653912344329888E-4</v>
      </c>
      <c r="M2204">
        <f>J2204/SQRT('Exhaust Gas Math'!$E$14*$B$21*$B$23)</f>
        <v>8.5447888573068193E-4</v>
      </c>
      <c r="N2204">
        <f t="shared" si="516"/>
        <v>6.2589395196789077E-2</v>
      </c>
      <c r="O2204">
        <f t="shared" si="517"/>
        <v>4.4364730422232981E-4</v>
      </c>
      <c r="P2204">
        <f t="shared" si="518"/>
        <v>1</v>
      </c>
      <c r="Q2204">
        <f>($B$16/2)*(COS((ACOS((2*'Intake Valve Fxn Scratch'!$B$1)/$B$16-1)/($B$17/2))*(I2204-($B$17/2)))+1)*P2204</f>
        <v>1.9075968032028574E-3</v>
      </c>
      <c r="R2204">
        <f t="shared" si="519"/>
        <v>0.25099957936879702</v>
      </c>
      <c r="S2204">
        <f t="shared" si="520"/>
        <v>5.289375407158388E-4</v>
      </c>
      <c r="T2204">
        <f>S2204*'Exhaust Gas Math'!$C$14</f>
        <v>6.2664156380150358E-4</v>
      </c>
      <c r="U2204">
        <f>(T2204/'Exhaust Gas Math'!$B$14)+('Exhaust Gas Math'!$D$10)</f>
        <v>2.2071299584804197E-2</v>
      </c>
      <c r="V2204">
        <f>('Exhaust Gas Math'!$E$10*(2.53982214E-12*V2203^4 - 0.0000000071629564556*V2203^3 + 7.56281407226508E-06*V2203^2 - 0.00322508455050905*V2203 + 1.62997098133725)*$B$24+T2204*'Exhaust Gas Math'!$D$14*$B$23)/('Exhaust Gas Math'!$E$10*(2.53982214E-12*V2203^4 - 0.0000000071629564556*V2203^3 + 7.56281407226508E-06*V2203^2 - 0.00322508455050905*V2203 + 1.62997098133725)+T2204*'Exhaust Gas Math'!$D$14)</f>
        <v>310.19716169888375</v>
      </c>
      <c r="W2204">
        <f>(353.3116967483*V2204^-1.0020802909)*('Exhaust Gas Math'!$E$10/(T2204+'Exhaust Gas Math'!$E$10))+(357.4500179626*V2204^-1.0038444015 )*(T2204/(T2204+'Exhaust Gas Math'!$E$10))</f>
        <v>1.1271713061267337</v>
      </c>
      <c r="X2204">
        <f t="shared" si="521"/>
        <v>260.15426638502839</v>
      </c>
      <c r="Y2204">
        <f t="shared" si="522"/>
        <v>143553.47866773373</v>
      </c>
      <c r="Z2204">
        <f t="shared" si="523"/>
        <v>101325</v>
      </c>
    </row>
    <row r="2205" spans="5:26" x14ac:dyDescent="0.2">
      <c r="E2205">
        <f t="shared" si="525"/>
        <v>0.27499999999998359</v>
      </c>
      <c r="F2205">
        <f t="shared" si="526"/>
        <v>101325</v>
      </c>
      <c r="H2205">
        <f t="shared" si="524"/>
        <v>0.27499999999998359</v>
      </c>
      <c r="I2205">
        <f t="shared" si="512"/>
        <v>239.99999999921238</v>
      </c>
      <c r="J2205">
        <f t="shared" si="513"/>
        <v>4.7550000000377242E-2</v>
      </c>
      <c r="K2205">
        <f t="shared" si="514"/>
        <v>-22.998975938307417</v>
      </c>
      <c r="L2205">
        <f t="shared" si="515"/>
        <v>3.7681408238947182E-4</v>
      </c>
      <c r="M2205">
        <f>J2205/SQRT('Exhaust Gas Math'!$E$14*$B$21*$B$23)</f>
        <v>8.0723657481177524E-4</v>
      </c>
      <c r="N2205">
        <f t="shared" si="516"/>
        <v>6.1244119152543366E-2</v>
      </c>
      <c r="O2205">
        <f t="shared" si="517"/>
        <v>4.34111693779251E-4</v>
      </c>
      <c r="P2205">
        <f t="shared" si="518"/>
        <v>1</v>
      </c>
      <c r="Q2205">
        <f>($B$16/2)*(COS((ACOS((2*'Intake Valve Fxn Scratch'!$B$1)/$B$16-1)/($B$17/2))*(I2205-($B$17/2)))+1)*P2205</f>
        <v>1.5414836237975214E-3</v>
      </c>
      <c r="R2205">
        <f t="shared" si="519"/>
        <v>0.20282679260493702</v>
      </c>
      <c r="S2205">
        <f t="shared" si="520"/>
        <v>5.2595770784510736E-4</v>
      </c>
      <c r="T2205">
        <f>S2205*'Exhaust Gas Math'!$C$14</f>
        <v>6.231113036360875E-4</v>
      </c>
      <c r="U2205">
        <f>(T2205/'Exhaust Gas Math'!$B$14)+('Exhaust Gas Math'!$D$10)</f>
        <v>2.1949440414441197E-2</v>
      </c>
      <c r="V2205">
        <f>('Exhaust Gas Math'!$E$10*(2.53982214E-12*V2204^4 - 0.0000000071629564556*V2204^3 + 7.56281407226508E-06*V2204^2 - 0.00322508455050905*V2204 + 1.62997098133725)*$B$24+T2205*'Exhaust Gas Math'!$D$14*$B$23)/('Exhaust Gas Math'!$E$10*(2.53982214E-12*V2204^4 - 0.0000000071629564556*V2204^3 + 7.56281407226508E-06*V2204^2 - 0.00322508455050905*V2204 + 1.62997098133725)+T2205*'Exhaust Gas Math'!$D$14)</f>
        <v>310.26507546836001</v>
      </c>
      <c r="W2205">
        <f>(353.3116967483*V2205^-1.0020802909)*('Exhaust Gas Math'!$E$10/(T2205+'Exhaust Gas Math'!$E$10))+(357.4500179626*V2205^-1.0038444015 )*(T2205/(T2205+'Exhaust Gas Math'!$E$10))</f>
        <v>1.1269235109749018</v>
      </c>
      <c r="X2205">
        <f t="shared" si="521"/>
        <v>298.0447263422098</v>
      </c>
      <c r="Y2205">
        <f t="shared" si="522"/>
        <v>150266.87617917385</v>
      </c>
      <c r="Z2205">
        <f t="shared" si="523"/>
        <v>101325</v>
      </c>
    </row>
    <row r="2206" spans="5:26" x14ac:dyDescent="0.2">
      <c r="E2206">
        <f t="shared" si="525"/>
        <v>0.27512499999998358</v>
      </c>
      <c r="F2206">
        <f t="shared" si="526"/>
        <v>101325</v>
      </c>
      <c r="H2206">
        <f t="shared" si="524"/>
        <v>0.27512499999998358</v>
      </c>
      <c r="I2206">
        <f t="shared" si="512"/>
        <v>245.99999999921238</v>
      </c>
      <c r="J2206">
        <f t="shared" si="513"/>
        <v>4.4593551585901205E-2</v>
      </c>
      <c r="K2206">
        <f t="shared" si="514"/>
        <v>-24.260962677418132</v>
      </c>
      <c r="L2206">
        <f t="shared" si="515"/>
        <v>3.5585813026642007E-4</v>
      </c>
      <c r="M2206">
        <f>J2206/SQRT('Exhaust Gas Math'!$E$14*$B$21*$B$23)</f>
        <v>7.5704617961323882E-4</v>
      </c>
      <c r="N2206">
        <f t="shared" si="516"/>
        <v>5.9246088902656494E-2</v>
      </c>
      <c r="O2206">
        <f t="shared" si="517"/>
        <v>4.1994921894897091E-4</v>
      </c>
      <c r="P2206">
        <f t="shared" si="518"/>
        <v>1</v>
      </c>
      <c r="Q2206">
        <f>($B$16/2)*(COS((ACOS((2*'Intake Valve Fxn Scratch'!$B$1)/$B$16-1)/($B$17/2))*(I2206-($B$17/2)))+1)*P2206</f>
        <v>1.2052898326949623E-3</v>
      </c>
      <c r="R2206">
        <f t="shared" si="519"/>
        <v>0.15859076745986345</v>
      </c>
      <c r="S2206">
        <f t="shared" si="520"/>
        <v>5.2249723747661348E-4</v>
      </c>
      <c r="T2206">
        <f>S2206*'Exhaust Gas Math'!$C$14</f>
        <v>6.1901162381327321E-4</v>
      </c>
      <c r="U2206">
        <f>(T2206/'Exhaust Gas Math'!$B$14)+('Exhaust Gas Math'!$D$10)</f>
        <v>2.1807925750208741E-2</v>
      </c>
      <c r="V2206">
        <f>('Exhaust Gas Math'!$E$10*(2.53982214E-12*V2205^4 - 0.0000000071629564556*V2205^3 + 7.56281407226508E-06*V2205^2 - 0.00322508455050905*V2205 + 1.62997098133725)*$B$24+T2206*'Exhaust Gas Math'!$D$14*$B$23)/('Exhaust Gas Math'!$E$10*(2.53982214E-12*V2205^4 - 0.0000000071629564556*V2205^3 + 7.56281407226508E-06*V2205^2 - 0.00322508455050905*V2205 + 1.62997098133725)+T2206*'Exhaust Gas Math'!$D$14)</f>
        <v>310.3448455885067</v>
      </c>
      <c r="W2206">
        <f>(353.3116967483*V2206^-1.0020802909)*('Exhaust Gas Math'!$E$10/(T2206+'Exhaust Gas Math'!$E$10))+(357.4500179626*V2206^-1.0038444015 )*(T2206/(T2206+'Exhaust Gas Math'!$E$10))</f>
        <v>1.1266325946186455</v>
      </c>
      <c r="X2206">
        <f t="shared" si="521"/>
        <v>331.56476734629427</v>
      </c>
      <c r="Y2206">
        <f t="shared" si="522"/>
        <v>158130.64481075466</v>
      </c>
      <c r="Z2206">
        <f t="shared" si="523"/>
        <v>101325</v>
      </c>
    </row>
    <row r="2207" spans="5:26" x14ac:dyDescent="0.2">
      <c r="E2207">
        <f t="shared" si="525"/>
        <v>0.27524999999998356</v>
      </c>
      <c r="F2207">
        <f t="shared" si="526"/>
        <v>101325</v>
      </c>
      <c r="H2207">
        <f t="shared" si="524"/>
        <v>0.27524999999998356</v>
      </c>
      <c r="I2207">
        <f t="shared" si="512"/>
        <v>251.99999999921056</v>
      </c>
      <c r="J2207">
        <f t="shared" si="513"/>
        <v>4.1495838722100935E-2</v>
      </c>
      <c r="K2207">
        <f t="shared" si="514"/>
        <v>-25.257141232502292</v>
      </c>
      <c r="L2207">
        <f t="shared" si="515"/>
        <v>3.9769296294121147E-5</v>
      </c>
      <c r="M2207">
        <f>J2207/SQRT('Exhaust Gas Math'!$E$14*$B$21*$B$23)</f>
        <v>7.0445759660788302E-4</v>
      </c>
      <c r="N2207">
        <f t="shared" si="516"/>
        <v>5.6616440724646992E-2</v>
      </c>
      <c r="O2207">
        <f t="shared" si="517"/>
        <v>0</v>
      </c>
      <c r="P2207">
        <f t="shared" si="518"/>
        <v>0</v>
      </c>
      <c r="Q2207">
        <f>($B$16/2)*(COS((ACOS((2*'Intake Valve Fxn Scratch'!$B$1)/$B$16-1)/($B$17/2))*(I2207-($B$17/2)))+1)*P2207</f>
        <v>0</v>
      </c>
      <c r="R2207">
        <f t="shared" si="519"/>
        <v>0</v>
      </c>
      <c r="S2207">
        <f t="shared" si="520"/>
        <v>0</v>
      </c>
      <c r="T2207">
        <f>S2207*'Exhaust Gas Math'!$C$14</f>
        <v>0</v>
      </c>
      <c r="U2207">
        <f>(T2207/'Exhaust Gas Math'!$B$14)+('Exhaust Gas Math'!$D$10)</f>
        <v>4.4059320573952224E-4</v>
      </c>
      <c r="V2207">
        <f>('Exhaust Gas Math'!$E$10*(2.53982214E-12*V2206^4 - 0.0000000071629564556*V2206^3 + 7.56281407226508E-06*V2206^2 - 0.00322508455050905*V2206 + 1.62997098133725)*$B$24+T2207*'Exhaust Gas Math'!$D$14*$B$23)/('Exhaust Gas Math'!$E$10*(2.53982214E-12*V2206^4 - 0.0000000071629564556*V2206^3 + 7.56281407226508E-06*V2206^2 - 0.00322508455050905*V2206 + 1.62997098133725)+T2207*'Exhaust Gas Math'!$D$14)</f>
        <v>1100</v>
      </c>
      <c r="W2207">
        <f>(353.3116967483*V2207^-1.0020802909)*('Exhaust Gas Math'!$E$10/(T2207+'Exhaust Gas Math'!$E$10))+(357.4500179626*V2207^-1.0038444015 )*(T2207/(T2207+'Exhaust Gas Math'!$E$10))</f>
        <v>0.31654710700089367</v>
      </c>
      <c r="X2207">
        <f t="shared" si="521"/>
        <v>0</v>
      </c>
      <c r="Y2207">
        <f t="shared" si="522"/>
        <v>101325</v>
      </c>
      <c r="Z2207">
        <f t="shared" si="523"/>
        <v>101325</v>
      </c>
    </row>
    <row r="2208" spans="5:26" x14ac:dyDescent="0.2">
      <c r="E2208">
        <f t="shared" si="525"/>
        <v>0.27537499999998355</v>
      </c>
      <c r="F2208">
        <f t="shared" si="526"/>
        <v>101325</v>
      </c>
      <c r="H2208">
        <f t="shared" si="524"/>
        <v>0.27537499999998355</v>
      </c>
      <c r="I2208">
        <f t="shared" si="512"/>
        <v>257.99999999921056</v>
      </c>
      <c r="J2208">
        <f t="shared" si="513"/>
        <v>3.8290800599350319E-2</v>
      </c>
      <c r="K2208">
        <f t="shared" si="514"/>
        <v>-25.976597262846632</v>
      </c>
      <c r="L2208">
        <f t="shared" si="515"/>
        <v>3.9769296294121147E-5</v>
      </c>
      <c r="M2208">
        <f>J2208/SQRT('Exhaust Gas Math'!$E$14*$B$21*$B$23)</f>
        <v>6.500469973159831E-4</v>
      </c>
      <c r="N2208">
        <f t="shared" si="516"/>
        <v>5.3401053070407413E-2</v>
      </c>
      <c r="O2208">
        <f t="shared" si="517"/>
        <v>0</v>
      </c>
      <c r="P2208">
        <f t="shared" si="518"/>
        <v>0</v>
      </c>
      <c r="Q2208">
        <f>($B$16/2)*(COS((ACOS((2*'Intake Valve Fxn Scratch'!$B$1)/$B$16-1)/($B$17/2))*(I2208-($B$17/2)))+1)*P2208</f>
        <v>0</v>
      </c>
      <c r="R2208">
        <f t="shared" si="519"/>
        <v>0</v>
      </c>
      <c r="S2208">
        <f t="shared" si="520"/>
        <v>0</v>
      </c>
      <c r="T2208">
        <f>S2208*'Exhaust Gas Math'!$C$14</f>
        <v>0</v>
      </c>
      <c r="U2208">
        <f>(T2208/'Exhaust Gas Math'!$B$14)+('Exhaust Gas Math'!$D$10)</f>
        <v>4.4059320573952224E-4</v>
      </c>
      <c r="V2208">
        <f>('Exhaust Gas Math'!$E$10*(2.53982214E-12*V2207^4 - 0.0000000071629564556*V2207^3 + 7.56281407226508E-06*V2207^2 - 0.00322508455050905*V2207 + 1.62997098133725)*$B$24+T2208*'Exhaust Gas Math'!$D$14*$B$23)/('Exhaust Gas Math'!$E$10*(2.53982214E-12*V2207^4 - 0.0000000071629564556*V2207^3 + 7.56281407226508E-06*V2207^2 - 0.00322508455050905*V2207 + 1.62997098133725)+T2208*'Exhaust Gas Math'!$D$14)</f>
        <v>1100</v>
      </c>
      <c r="W2208">
        <f>(353.3116967483*V2208^-1.0020802909)*('Exhaust Gas Math'!$E$10/(T2208+'Exhaust Gas Math'!$E$10))+(357.4500179626*V2208^-1.0038444015 )*(T2208/(T2208+'Exhaust Gas Math'!$E$10))</f>
        <v>0.31654710700089367</v>
      </c>
      <c r="X2208">
        <f t="shared" si="521"/>
        <v>0</v>
      </c>
      <c r="Y2208">
        <f t="shared" si="522"/>
        <v>101325</v>
      </c>
      <c r="Z2208">
        <f t="shared" si="523"/>
        <v>101325</v>
      </c>
    </row>
    <row r="2209" spans="5:26" x14ac:dyDescent="0.2">
      <c r="E2209">
        <f t="shared" si="525"/>
        <v>0.27549999999998354</v>
      </c>
      <c r="F2209">
        <f t="shared" si="526"/>
        <v>101325</v>
      </c>
      <c r="H2209">
        <f t="shared" si="524"/>
        <v>0.27549999999998354</v>
      </c>
      <c r="I2209">
        <f t="shared" si="512"/>
        <v>263.99999999921056</v>
      </c>
      <c r="J2209">
        <f t="shared" si="513"/>
        <v>3.501355228601865E-2</v>
      </c>
      <c r="K2209">
        <f t="shared" si="514"/>
        <v>-26.411448257626933</v>
      </c>
      <c r="L2209">
        <f t="shared" si="515"/>
        <v>3.9769296294121147E-5</v>
      </c>
      <c r="M2209">
        <f>J2209/SQRT('Exhaust Gas Math'!$E$14*$B$21*$B$23)</f>
        <v>5.9441051564951546E-4</v>
      </c>
      <c r="N2209">
        <f t="shared" si="516"/>
        <v>4.9669531179404598E-2</v>
      </c>
      <c r="O2209">
        <f t="shared" si="517"/>
        <v>0</v>
      </c>
      <c r="P2209">
        <f t="shared" si="518"/>
        <v>0</v>
      </c>
      <c r="Q2209">
        <f>($B$16/2)*(COS((ACOS((2*'Intake Valve Fxn Scratch'!$B$1)/$B$16-1)/($B$17/2))*(I2209-($B$17/2)))+1)*P2209</f>
        <v>0</v>
      </c>
      <c r="R2209">
        <f t="shared" si="519"/>
        <v>0</v>
      </c>
      <c r="S2209">
        <f t="shared" si="520"/>
        <v>0</v>
      </c>
      <c r="T2209">
        <f>S2209*'Exhaust Gas Math'!$C$14</f>
        <v>0</v>
      </c>
      <c r="U2209">
        <f>(T2209/'Exhaust Gas Math'!$B$14)+('Exhaust Gas Math'!$D$10)</f>
        <v>4.4059320573952224E-4</v>
      </c>
      <c r="V2209">
        <f>('Exhaust Gas Math'!$E$10*(2.53982214E-12*V2208^4 - 0.0000000071629564556*V2208^3 + 7.56281407226508E-06*V2208^2 - 0.00322508455050905*V2208 + 1.62997098133725)*$B$24+T2209*'Exhaust Gas Math'!$D$14*$B$23)/('Exhaust Gas Math'!$E$10*(2.53982214E-12*V2208^4 - 0.0000000071629564556*V2208^3 + 7.56281407226508E-06*V2208^2 - 0.00322508455050905*V2208 + 1.62997098133725)+T2209*'Exhaust Gas Math'!$D$14)</f>
        <v>1100</v>
      </c>
      <c r="W2209">
        <f>(353.3116967483*V2209^-1.0020802909)*('Exhaust Gas Math'!$E$10/(T2209+'Exhaust Gas Math'!$E$10))+(357.4500179626*V2209^-1.0038444015 )*(T2209/(T2209+'Exhaust Gas Math'!$E$10))</f>
        <v>0.31654710700089367</v>
      </c>
      <c r="X2209">
        <f t="shared" si="521"/>
        <v>0</v>
      </c>
      <c r="Y2209">
        <f t="shared" si="522"/>
        <v>101325</v>
      </c>
      <c r="Z2209">
        <f t="shared" si="523"/>
        <v>101325</v>
      </c>
    </row>
    <row r="2210" spans="5:26" x14ac:dyDescent="0.2">
      <c r="E2210">
        <f t="shared" si="525"/>
        <v>0.27562499999998352</v>
      </c>
      <c r="F2210">
        <f t="shared" si="526"/>
        <v>101325</v>
      </c>
      <c r="H2210">
        <f t="shared" si="524"/>
        <v>0.27562499999998352</v>
      </c>
      <c r="I2210">
        <f t="shared" si="512"/>
        <v>269.99999999920874</v>
      </c>
      <c r="J2210">
        <f t="shared" si="513"/>
        <v>3.1700000000436858E-2</v>
      </c>
      <c r="K2210">
        <f t="shared" si="514"/>
        <v>-26.556929898345718</v>
      </c>
      <c r="L2210">
        <f t="shared" si="515"/>
        <v>3.9769296294121147E-5</v>
      </c>
      <c r="M2210">
        <f>J2210/SQRT('Exhaust Gas Math'!$E$14*$B$21*$B$23)</f>
        <v>5.3815771654433032E-4</v>
      </c>
      <c r="N2210">
        <f t="shared" si="516"/>
        <v>4.5512549562182286E-2</v>
      </c>
      <c r="O2210">
        <f t="shared" si="517"/>
        <v>0</v>
      </c>
      <c r="P2210">
        <f t="shared" si="518"/>
        <v>0</v>
      </c>
      <c r="Q2210">
        <f>($B$16/2)*(COS((ACOS((2*'Intake Valve Fxn Scratch'!$B$1)/$B$16-1)/($B$17/2))*(I2210-($B$17/2)))+1)*P2210</f>
        <v>0</v>
      </c>
      <c r="R2210">
        <f t="shared" si="519"/>
        <v>0</v>
      </c>
      <c r="S2210">
        <f t="shared" si="520"/>
        <v>0</v>
      </c>
      <c r="T2210">
        <f>S2210*'Exhaust Gas Math'!$C$14</f>
        <v>0</v>
      </c>
      <c r="U2210">
        <f>(T2210/'Exhaust Gas Math'!$B$14)+('Exhaust Gas Math'!$D$10)</f>
        <v>4.4059320573952224E-4</v>
      </c>
      <c r="V2210">
        <f>('Exhaust Gas Math'!$E$10*(2.53982214E-12*V2209^4 - 0.0000000071629564556*V2209^3 + 7.56281407226508E-06*V2209^2 - 0.00322508455050905*V2209 + 1.62997098133725)*$B$24+T2210*'Exhaust Gas Math'!$D$14*$B$23)/('Exhaust Gas Math'!$E$10*(2.53982214E-12*V2209^4 - 0.0000000071629564556*V2209^3 + 7.56281407226508E-06*V2209^2 - 0.00322508455050905*V2209 + 1.62997098133725)+T2210*'Exhaust Gas Math'!$D$14)</f>
        <v>1100</v>
      </c>
      <c r="W2210">
        <f>(353.3116967483*V2210^-1.0020802909)*('Exhaust Gas Math'!$E$10/(T2210+'Exhaust Gas Math'!$E$10))+(357.4500179626*V2210^-1.0038444015 )*(T2210/(T2210+'Exhaust Gas Math'!$E$10))</f>
        <v>0.31654710700089367</v>
      </c>
      <c r="X2210">
        <f t="shared" si="521"/>
        <v>0</v>
      </c>
      <c r="Y2210">
        <f t="shared" si="522"/>
        <v>101325</v>
      </c>
      <c r="Z2210">
        <f t="shared" si="523"/>
        <v>101325</v>
      </c>
    </row>
    <row r="2211" spans="5:26" x14ac:dyDescent="0.2">
      <c r="E2211">
        <f t="shared" si="525"/>
        <v>0.27574999999998351</v>
      </c>
      <c r="F2211">
        <f t="shared" si="526"/>
        <v>101325</v>
      </c>
      <c r="H2211">
        <f t="shared" si="524"/>
        <v>0.27574999999998351</v>
      </c>
      <c r="I2211">
        <f t="shared" si="512"/>
        <v>275.99999999920874</v>
      </c>
      <c r="J2211">
        <f t="shared" si="513"/>
        <v>2.8386447714850282E-2</v>
      </c>
      <c r="K2211">
        <f t="shared" si="514"/>
        <v>-26.411448257703444</v>
      </c>
      <c r="L2211">
        <f t="shared" si="515"/>
        <v>3.9769296294121147E-5</v>
      </c>
      <c r="M2211">
        <f>J2211/SQRT('Exhaust Gas Math'!$E$14*$B$21*$B$23)</f>
        <v>4.8190491743906397E-4</v>
      </c>
      <c r="N2211">
        <f t="shared" si="516"/>
        <v>4.1037700628745385E-2</v>
      </c>
      <c r="O2211">
        <f t="shared" si="517"/>
        <v>0</v>
      </c>
      <c r="P2211">
        <f t="shared" si="518"/>
        <v>0</v>
      </c>
      <c r="Q2211">
        <f>($B$16/2)*(COS((ACOS((2*'Intake Valve Fxn Scratch'!$B$1)/$B$16-1)/($B$17/2))*(I2211-($B$17/2)))+1)*P2211</f>
        <v>0</v>
      </c>
      <c r="R2211">
        <f t="shared" si="519"/>
        <v>0</v>
      </c>
      <c r="S2211">
        <f t="shared" si="520"/>
        <v>0</v>
      </c>
      <c r="T2211">
        <f>S2211*'Exhaust Gas Math'!$C$14</f>
        <v>0</v>
      </c>
      <c r="U2211">
        <f>(T2211/'Exhaust Gas Math'!$B$14)+('Exhaust Gas Math'!$D$10)</f>
        <v>4.4059320573952224E-4</v>
      </c>
      <c r="V2211">
        <f>('Exhaust Gas Math'!$E$10*(2.53982214E-12*V2210^4 - 0.0000000071629564556*V2210^3 + 7.56281407226508E-06*V2210^2 - 0.00322508455050905*V2210 + 1.62997098133725)*$B$24+T2211*'Exhaust Gas Math'!$D$14*$B$23)/('Exhaust Gas Math'!$E$10*(2.53982214E-12*V2210^4 - 0.0000000071629564556*V2210^3 + 7.56281407226508E-06*V2210^2 - 0.00322508455050905*V2210 + 1.62997098133725)+T2211*'Exhaust Gas Math'!$D$14)</f>
        <v>1100</v>
      </c>
      <c r="W2211">
        <f>(353.3116967483*V2211^-1.0020802909)*('Exhaust Gas Math'!$E$10/(T2211+'Exhaust Gas Math'!$E$10))+(357.4500179626*V2211^-1.0038444015 )*(T2211/(T2211+'Exhaust Gas Math'!$E$10))</f>
        <v>0.31654710700089367</v>
      </c>
      <c r="X2211">
        <f t="shared" si="521"/>
        <v>0</v>
      </c>
      <c r="Y2211">
        <f t="shared" si="522"/>
        <v>101325</v>
      </c>
      <c r="Z2211">
        <f t="shared" si="523"/>
        <v>101325</v>
      </c>
    </row>
    <row r="2212" spans="5:26" x14ac:dyDescent="0.2">
      <c r="E2212">
        <f t="shared" si="525"/>
        <v>0.27587499999998349</v>
      </c>
      <c r="F2212">
        <f t="shared" si="526"/>
        <v>101325</v>
      </c>
      <c r="H2212">
        <f t="shared" si="524"/>
        <v>0.27587499999998349</v>
      </c>
      <c r="I2212">
        <f t="shared" si="512"/>
        <v>281.99999999920692</v>
      </c>
      <c r="J2212">
        <f t="shared" si="513"/>
        <v>2.5109199401505189E-2</v>
      </c>
      <c r="K2212">
        <f t="shared" si="514"/>
        <v>-25.976597262998975</v>
      </c>
      <c r="L2212">
        <f t="shared" si="515"/>
        <v>3.9769296294121147E-5</v>
      </c>
      <c r="M2212">
        <f>J2212/SQRT('Exhaust Gas Math'!$E$14*$B$21*$B$23)</f>
        <v>4.2626843577236843E-4</v>
      </c>
      <c r="N2212">
        <f t="shared" si="516"/>
        <v>3.6364153775274147E-2</v>
      </c>
      <c r="O2212">
        <f t="shared" si="517"/>
        <v>0</v>
      </c>
      <c r="P2212">
        <f t="shared" si="518"/>
        <v>0</v>
      </c>
      <c r="Q2212">
        <f>($B$16/2)*(COS((ACOS((2*'Intake Valve Fxn Scratch'!$B$1)/$B$16-1)/($B$17/2))*(I2212-($B$17/2)))+1)*P2212</f>
        <v>0</v>
      </c>
      <c r="R2212">
        <f t="shared" si="519"/>
        <v>0</v>
      </c>
      <c r="S2212">
        <f t="shared" si="520"/>
        <v>0</v>
      </c>
      <c r="T2212">
        <f>S2212*'Exhaust Gas Math'!$C$14</f>
        <v>0</v>
      </c>
      <c r="U2212">
        <f>(T2212/'Exhaust Gas Math'!$B$14)+('Exhaust Gas Math'!$D$10)</f>
        <v>4.4059320573952224E-4</v>
      </c>
      <c r="V2212">
        <f>('Exhaust Gas Math'!$E$10*(2.53982214E-12*V2211^4 - 0.0000000071629564556*V2211^3 + 7.56281407226508E-06*V2211^2 - 0.00322508455050905*V2211 + 1.62997098133725)*$B$24+T2212*'Exhaust Gas Math'!$D$14*$B$23)/('Exhaust Gas Math'!$E$10*(2.53982214E-12*V2211^4 - 0.0000000071629564556*V2211^3 + 7.56281407226508E-06*V2211^2 - 0.00322508455050905*V2211 + 1.62997098133725)+T2212*'Exhaust Gas Math'!$D$14)</f>
        <v>1100</v>
      </c>
      <c r="W2212">
        <f>(353.3116967483*V2212^-1.0020802909)*('Exhaust Gas Math'!$E$10/(T2212+'Exhaust Gas Math'!$E$10))+(357.4500179626*V2212^-1.0038444015 )*(T2212/(T2212+'Exhaust Gas Math'!$E$10))</f>
        <v>0.31654710700089367</v>
      </c>
      <c r="X2212">
        <f t="shared" si="521"/>
        <v>0</v>
      </c>
      <c r="Y2212">
        <f t="shared" si="522"/>
        <v>101325</v>
      </c>
      <c r="Z2212">
        <f t="shared" si="523"/>
        <v>101325</v>
      </c>
    </row>
    <row r="2213" spans="5:26" x14ac:dyDescent="0.2">
      <c r="E2213">
        <f t="shared" si="525"/>
        <v>0.27599999999998348</v>
      </c>
      <c r="F2213">
        <f t="shared" si="526"/>
        <v>101325</v>
      </c>
      <c r="H2213">
        <f t="shared" si="524"/>
        <v>0.27599999999998348</v>
      </c>
      <c r="I2213">
        <f t="shared" si="512"/>
        <v>287.99999999920692</v>
      </c>
      <c r="J2213">
        <f t="shared" si="513"/>
        <v>2.1904161278730877E-2</v>
      </c>
      <c r="K2213">
        <f t="shared" si="514"/>
        <v>-25.257141232728717</v>
      </c>
      <c r="L2213">
        <f t="shared" si="515"/>
        <v>3.9769296294121147E-5</v>
      </c>
      <c r="M2213">
        <f>J2213/SQRT('Exhaust Gas Math'!$E$14*$B$21*$B$23)</f>
        <v>3.7185783648006622E-4</v>
      </c>
      <c r="N2213">
        <f t="shared" si="516"/>
        <v>3.1616553880482762E-2</v>
      </c>
      <c r="O2213">
        <f t="shared" si="517"/>
        <v>0</v>
      </c>
      <c r="P2213">
        <f t="shared" si="518"/>
        <v>0</v>
      </c>
      <c r="Q2213">
        <f>($B$16/2)*(COS((ACOS((2*'Intake Valve Fxn Scratch'!$B$1)/$B$16-1)/($B$17/2))*(I2213-($B$17/2)))+1)*P2213</f>
        <v>0</v>
      </c>
      <c r="R2213">
        <f t="shared" si="519"/>
        <v>0</v>
      </c>
      <c r="S2213">
        <f t="shared" si="520"/>
        <v>0</v>
      </c>
      <c r="T2213">
        <f>S2213*'Exhaust Gas Math'!$C$14</f>
        <v>0</v>
      </c>
      <c r="U2213">
        <f>(T2213/'Exhaust Gas Math'!$B$14)+('Exhaust Gas Math'!$D$10)</f>
        <v>4.4059320573952224E-4</v>
      </c>
      <c r="V2213">
        <f>('Exhaust Gas Math'!$E$10*(2.53982214E-12*V2212^4 - 0.0000000071629564556*V2212^3 + 7.56281407226508E-06*V2212^2 - 0.00322508455050905*V2212 + 1.62997098133725)*$B$24+T2213*'Exhaust Gas Math'!$D$14*$B$23)/('Exhaust Gas Math'!$E$10*(2.53982214E-12*V2212^4 - 0.0000000071629564556*V2212^3 + 7.56281407226508E-06*V2212^2 - 0.00322508455050905*V2212 + 1.62997098133725)+T2213*'Exhaust Gas Math'!$D$14)</f>
        <v>1100</v>
      </c>
      <c r="W2213">
        <f>(353.3116967483*V2213^-1.0020802909)*('Exhaust Gas Math'!$E$10/(T2213+'Exhaust Gas Math'!$E$10))+(357.4500179626*V2213^-1.0038444015 )*(T2213/(T2213+'Exhaust Gas Math'!$E$10))</f>
        <v>0.31654710700089367</v>
      </c>
      <c r="X2213">
        <f t="shared" si="521"/>
        <v>0</v>
      </c>
      <c r="Y2213">
        <f t="shared" si="522"/>
        <v>101325</v>
      </c>
      <c r="Z2213">
        <f t="shared" si="523"/>
        <v>101325</v>
      </c>
    </row>
    <row r="2214" spans="5:26" x14ac:dyDescent="0.2">
      <c r="E2214">
        <f t="shared" si="525"/>
        <v>0.27612499999998347</v>
      </c>
      <c r="F2214">
        <f t="shared" si="526"/>
        <v>101325</v>
      </c>
      <c r="H2214">
        <f t="shared" si="524"/>
        <v>0.27612499999998347</v>
      </c>
      <c r="I2214">
        <f t="shared" si="512"/>
        <v>293.99999999920692</v>
      </c>
      <c r="J2214">
        <f t="shared" si="513"/>
        <v>1.8806448414897804E-2</v>
      </c>
      <c r="K2214">
        <f t="shared" si="514"/>
        <v>-24.260962677716158</v>
      </c>
      <c r="L2214">
        <f t="shared" si="515"/>
        <v>3.9769296294121147E-5</v>
      </c>
      <c r="M2214">
        <f>J2214/SQRT('Exhaust Gas Math'!$E$14*$B$21*$B$23)</f>
        <v>3.1926925347415351E-4</v>
      </c>
      <c r="N2214">
        <f t="shared" si="516"/>
        <v>2.6918663563213461E-2</v>
      </c>
      <c r="O2214">
        <f t="shared" si="517"/>
        <v>0</v>
      </c>
      <c r="P2214">
        <f t="shared" si="518"/>
        <v>0</v>
      </c>
      <c r="Q2214">
        <f>($B$16/2)*(COS((ACOS((2*'Intake Valve Fxn Scratch'!$B$1)/$B$16-1)/($B$17/2))*(I2214-($B$17/2)))+1)*P2214</f>
        <v>0</v>
      </c>
      <c r="R2214">
        <f t="shared" si="519"/>
        <v>0</v>
      </c>
      <c r="S2214">
        <f t="shared" si="520"/>
        <v>0</v>
      </c>
      <c r="T2214">
        <f>S2214*'Exhaust Gas Math'!$C$14</f>
        <v>0</v>
      </c>
      <c r="U2214">
        <f>(T2214/'Exhaust Gas Math'!$B$14)+('Exhaust Gas Math'!$D$10)</f>
        <v>4.4059320573952224E-4</v>
      </c>
      <c r="V2214">
        <f>('Exhaust Gas Math'!$E$10*(2.53982214E-12*V2213^4 - 0.0000000071629564556*V2213^3 + 7.56281407226508E-06*V2213^2 - 0.00322508455050905*V2213 + 1.62997098133725)*$B$24+T2214*'Exhaust Gas Math'!$D$14*$B$23)/('Exhaust Gas Math'!$E$10*(2.53982214E-12*V2213^4 - 0.0000000071629564556*V2213^3 + 7.56281407226508E-06*V2213^2 - 0.00322508455050905*V2213 + 1.62997098133725)+T2214*'Exhaust Gas Math'!$D$14)</f>
        <v>1100</v>
      </c>
      <c r="W2214">
        <f>(353.3116967483*V2214^-1.0020802909)*('Exhaust Gas Math'!$E$10/(T2214+'Exhaust Gas Math'!$E$10))+(357.4500179626*V2214^-1.0038444015 )*(T2214/(T2214+'Exhaust Gas Math'!$E$10))</f>
        <v>0.31654710700089367</v>
      </c>
      <c r="X2214">
        <f t="shared" si="521"/>
        <v>0</v>
      </c>
      <c r="Y2214">
        <f t="shared" si="522"/>
        <v>101325</v>
      </c>
      <c r="Z2214">
        <f t="shared" si="523"/>
        <v>101325</v>
      </c>
    </row>
    <row r="2215" spans="5:26" x14ac:dyDescent="0.2">
      <c r="E2215">
        <f t="shared" si="525"/>
        <v>0.27624999999998345</v>
      </c>
      <c r="F2215">
        <f t="shared" si="526"/>
        <v>101325</v>
      </c>
      <c r="H2215">
        <f t="shared" si="524"/>
        <v>0.27624999999998345</v>
      </c>
      <c r="I2215">
        <f t="shared" si="512"/>
        <v>299.9999999992051</v>
      </c>
      <c r="J2215">
        <f t="shared" si="513"/>
        <v>1.5850000000380202E-2</v>
      </c>
      <c r="K2215">
        <f t="shared" si="514"/>
        <v>-22.99897593867378</v>
      </c>
      <c r="L2215">
        <f t="shared" si="515"/>
        <v>3.9769296294121147E-5</v>
      </c>
      <c r="M2215">
        <f>J2215/SQRT('Exhaust Gas Math'!$E$14*$B$21*$B$23)</f>
        <v>2.690788582749115E-4</v>
      </c>
      <c r="N2215">
        <f t="shared" si="516"/>
        <v>2.2387269430140508E-2</v>
      </c>
      <c r="O2215">
        <f t="shared" si="517"/>
        <v>0</v>
      </c>
      <c r="P2215">
        <f t="shared" si="518"/>
        <v>0</v>
      </c>
      <c r="Q2215">
        <f>($B$16/2)*(COS((ACOS((2*'Intake Valve Fxn Scratch'!$B$1)/$B$16-1)/($B$17/2))*(I2215-($B$17/2)))+1)*P2215</f>
        <v>0</v>
      </c>
      <c r="R2215">
        <f t="shared" si="519"/>
        <v>0</v>
      </c>
      <c r="S2215">
        <f t="shared" si="520"/>
        <v>0</v>
      </c>
      <c r="T2215">
        <f>S2215*'Exhaust Gas Math'!$C$14</f>
        <v>0</v>
      </c>
      <c r="U2215">
        <f>(T2215/'Exhaust Gas Math'!$B$14)+('Exhaust Gas Math'!$D$10)</f>
        <v>4.4059320573952224E-4</v>
      </c>
      <c r="V2215">
        <f>('Exhaust Gas Math'!$E$10*(2.53982214E-12*V2214^4 - 0.0000000071629564556*V2214^3 + 7.56281407226508E-06*V2214^2 - 0.00322508455050905*V2214 + 1.62997098133725)*$B$24+T2215*'Exhaust Gas Math'!$D$14*$B$23)/('Exhaust Gas Math'!$E$10*(2.53982214E-12*V2214^4 - 0.0000000071629564556*V2214^3 + 7.56281407226508E-06*V2214^2 - 0.00322508455050905*V2214 + 1.62997098133725)+T2215*'Exhaust Gas Math'!$D$14)</f>
        <v>1100</v>
      </c>
      <c r="W2215">
        <f>(353.3116967483*V2215^-1.0020802909)*('Exhaust Gas Math'!$E$10/(T2215+'Exhaust Gas Math'!$E$10))+(357.4500179626*V2215^-1.0038444015 )*(T2215/(T2215+'Exhaust Gas Math'!$E$10))</f>
        <v>0.31654710700089367</v>
      </c>
      <c r="X2215">
        <f t="shared" si="521"/>
        <v>0</v>
      </c>
      <c r="Y2215">
        <f t="shared" si="522"/>
        <v>101325</v>
      </c>
      <c r="Z2215">
        <f t="shared" si="523"/>
        <v>101325</v>
      </c>
    </row>
    <row r="2216" spans="5:26" x14ac:dyDescent="0.2">
      <c r="E2216">
        <f t="shared" si="525"/>
        <v>0.27637499999998344</v>
      </c>
      <c r="F2216">
        <f t="shared" si="526"/>
        <v>101325</v>
      </c>
      <c r="H2216">
        <f t="shared" si="524"/>
        <v>0.27637499999998344</v>
      </c>
      <c r="I2216">
        <f t="shared" si="512"/>
        <v>305.9999999992051</v>
      </c>
      <c r="J2216">
        <f t="shared" si="513"/>
        <v>1.3067207502684124E-2</v>
      </c>
      <c r="K2216">
        <f t="shared" si="514"/>
        <v>-21.485007606402228</v>
      </c>
      <c r="L2216">
        <f t="shared" si="515"/>
        <v>3.9769296294121147E-5</v>
      </c>
      <c r="M2216">
        <f>J2216/SQRT('Exhaust Gas Math'!$E$14*$B$21*$B$23)</f>
        <v>2.2183654735515832E-4</v>
      </c>
      <c r="N2216">
        <f t="shared" si="516"/>
        <v>1.8126827986765553E-2</v>
      </c>
      <c r="O2216">
        <f t="shared" si="517"/>
        <v>0</v>
      </c>
      <c r="P2216">
        <f t="shared" si="518"/>
        <v>0</v>
      </c>
      <c r="Q2216">
        <f>($B$16/2)*(COS((ACOS((2*'Intake Valve Fxn Scratch'!$B$1)/$B$16-1)/($B$17/2))*(I2216-($B$17/2)))+1)*P2216</f>
        <v>0</v>
      </c>
      <c r="R2216">
        <f t="shared" si="519"/>
        <v>0</v>
      </c>
      <c r="S2216">
        <f t="shared" si="520"/>
        <v>0</v>
      </c>
      <c r="T2216">
        <f>S2216*'Exhaust Gas Math'!$C$14</f>
        <v>0</v>
      </c>
      <c r="U2216">
        <f>(T2216/'Exhaust Gas Math'!$B$14)+('Exhaust Gas Math'!$D$10)</f>
        <v>4.4059320573952224E-4</v>
      </c>
      <c r="V2216">
        <f>('Exhaust Gas Math'!$E$10*(2.53982214E-12*V2215^4 - 0.0000000071629564556*V2215^3 + 7.56281407226508E-06*V2215^2 - 0.00322508455050905*V2215 + 1.62997098133725)*$B$24+T2216*'Exhaust Gas Math'!$D$14*$B$23)/('Exhaust Gas Math'!$E$10*(2.53982214E-12*V2215^4 - 0.0000000071629564556*V2215^3 + 7.56281407226508E-06*V2215^2 - 0.00322508455050905*V2215 + 1.62997098133725)+T2216*'Exhaust Gas Math'!$D$14)</f>
        <v>1100</v>
      </c>
      <c r="W2216">
        <f>(353.3116967483*V2216^-1.0020802909)*('Exhaust Gas Math'!$E$10/(T2216+'Exhaust Gas Math'!$E$10))+(357.4500179626*V2216^-1.0038444015 )*(T2216/(T2216+'Exhaust Gas Math'!$E$10))</f>
        <v>0.31654710700089367</v>
      </c>
      <c r="X2216">
        <f t="shared" si="521"/>
        <v>0</v>
      </c>
      <c r="Y2216">
        <f t="shared" si="522"/>
        <v>101325</v>
      </c>
      <c r="Z2216">
        <f t="shared" si="523"/>
        <v>101325</v>
      </c>
    </row>
    <row r="2217" spans="5:26" x14ac:dyDescent="0.2">
      <c r="E2217">
        <f t="shared" si="525"/>
        <v>0.27649999999998343</v>
      </c>
      <c r="F2217">
        <f t="shared" si="526"/>
        <v>101325</v>
      </c>
      <c r="H2217">
        <f t="shared" si="524"/>
        <v>0.27649999999998343</v>
      </c>
      <c r="I2217">
        <f t="shared" si="512"/>
        <v>311.9999999992051</v>
      </c>
      <c r="J2217">
        <f t="shared" si="513"/>
        <v>1.0488559778751089E-2</v>
      </c>
      <c r="K2217">
        <f t="shared" si="514"/>
        <v>-19.735645034768105</v>
      </c>
      <c r="L2217">
        <f t="shared" si="515"/>
        <v>3.9769296294121147E-5</v>
      </c>
      <c r="M2217">
        <f>J2217/SQRT('Exhaust Gas Math'!$E$14*$B$21*$B$23)</f>
        <v>1.7805991735941973E-4</v>
      </c>
      <c r="N2217">
        <f t="shared" si="516"/>
        <v>1.4225230309315818E-2</v>
      </c>
      <c r="O2217">
        <f t="shared" si="517"/>
        <v>0</v>
      </c>
      <c r="P2217">
        <f t="shared" si="518"/>
        <v>0</v>
      </c>
      <c r="Q2217">
        <f>($B$16/2)*(COS((ACOS((2*'Intake Valve Fxn Scratch'!$B$1)/$B$16-1)/($B$17/2))*(I2217-($B$17/2)))+1)*P2217</f>
        <v>0</v>
      </c>
      <c r="R2217">
        <f t="shared" si="519"/>
        <v>0</v>
      </c>
      <c r="S2217">
        <f t="shared" si="520"/>
        <v>0</v>
      </c>
      <c r="T2217">
        <f>S2217*'Exhaust Gas Math'!$C$14</f>
        <v>0</v>
      </c>
      <c r="U2217">
        <f>(T2217/'Exhaust Gas Math'!$B$14)+('Exhaust Gas Math'!$D$10)</f>
        <v>4.4059320573952224E-4</v>
      </c>
      <c r="V2217">
        <f>('Exhaust Gas Math'!$E$10*(2.53982214E-12*V2216^4 - 0.0000000071629564556*V2216^3 + 7.56281407226508E-06*V2216^2 - 0.00322508455050905*V2216 + 1.62997098133725)*$B$24+T2217*'Exhaust Gas Math'!$D$14*$B$23)/('Exhaust Gas Math'!$E$10*(2.53982214E-12*V2216^4 - 0.0000000071629564556*V2216^3 + 7.56281407226508E-06*V2216^2 - 0.00322508455050905*V2216 + 1.62997098133725)+T2217*'Exhaust Gas Math'!$D$14)</f>
        <v>1100</v>
      </c>
      <c r="W2217">
        <f>(353.3116967483*V2217^-1.0020802909)*('Exhaust Gas Math'!$E$10/(T2217+'Exhaust Gas Math'!$E$10))+(357.4500179626*V2217^-1.0038444015 )*(T2217/(T2217+'Exhaust Gas Math'!$E$10))</f>
        <v>0.31654710700089367</v>
      </c>
      <c r="X2217">
        <f t="shared" si="521"/>
        <v>0</v>
      </c>
      <c r="Y2217">
        <f t="shared" si="522"/>
        <v>101325</v>
      </c>
      <c r="Z2217">
        <f t="shared" si="523"/>
        <v>101325</v>
      </c>
    </row>
    <row r="2218" spans="5:26" x14ac:dyDescent="0.2">
      <c r="E2218">
        <f t="shared" si="525"/>
        <v>0.27662499999998341</v>
      </c>
      <c r="F2218">
        <f t="shared" si="526"/>
        <v>101325</v>
      </c>
      <c r="H2218">
        <f t="shared" si="524"/>
        <v>0.27662499999998341</v>
      </c>
      <c r="I2218">
        <f t="shared" si="512"/>
        <v>317.99999999920328</v>
      </c>
      <c r="J2218">
        <f t="shared" si="513"/>
        <v>8.1423090326612317E-3</v>
      </c>
      <c r="K2218">
        <f t="shared" si="514"/>
        <v>-17.770054606183891</v>
      </c>
      <c r="L2218">
        <f t="shared" si="515"/>
        <v>3.9769296294121147E-5</v>
      </c>
      <c r="M2218">
        <f>J2218/SQRT('Exhaust Gas Math'!$E$14*$B$21*$B$23)</f>
        <v>1.3822859420677784E-4</v>
      </c>
      <c r="N2218">
        <f t="shared" si="516"/>
        <v>1.0750931841943558E-2</v>
      </c>
      <c r="O2218">
        <f t="shared" si="517"/>
        <v>0</v>
      </c>
      <c r="P2218">
        <f t="shared" si="518"/>
        <v>0</v>
      </c>
      <c r="Q2218">
        <f>($B$16/2)*(COS((ACOS((2*'Intake Valve Fxn Scratch'!$B$1)/$B$16-1)/($B$17/2))*(I2218-($B$17/2)))+1)*P2218</f>
        <v>0</v>
      </c>
      <c r="R2218">
        <f t="shared" si="519"/>
        <v>0</v>
      </c>
      <c r="S2218">
        <f t="shared" si="520"/>
        <v>0</v>
      </c>
      <c r="T2218">
        <f>S2218*'Exhaust Gas Math'!$C$14</f>
        <v>0</v>
      </c>
      <c r="U2218">
        <f>(T2218/'Exhaust Gas Math'!$B$14)+('Exhaust Gas Math'!$D$10)</f>
        <v>4.4059320573952224E-4</v>
      </c>
      <c r="V2218">
        <f>('Exhaust Gas Math'!$E$10*(2.53982214E-12*V2217^4 - 0.0000000071629564556*V2217^3 + 7.56281407226508E-06*V2217^2 - 0.00322508455050905*V2217 + 1.62997098133725)*$B$24+T2218*'Exhaust Gas Math'!$D$14*$B$23)/('Exhaust Gas Math'!$E$10*(2.53982214E-12*V2217^4 - 0.0000000071629564556*V2217^3 + 7.56281407226508E-06*V2217^2 - 0.00322508455050905*V2217 + 1.62997098133725)+T2218*'Exhaust Gas Math'!$D$14)</f>
        <v>1100</v>
      </c>
      <c r="W2218">
        <f>(353.3116967483*V2218^-1.0020802909)*('Exhaust Gas Math'!$E$10/(T2218+'Exhaust Gas Math'!$E$10))+(357.4500179626*V2218^-1.0038444015 )*(T2218/(T2218+'Exhaust Gas Math'!$E$10))</f>
        <v>0.31654710700089367</v>
      </c>
      <c r="X2218">
        <f t="shared" si="521"/>
        <v>0</v>
      </c>
      <c r="Y2218">
        <f t="shared" si="522"/>
        <v>101325</v>
      </c>
      <c r="Z2218">
        <f t="shared" si="523"/>
        <v>101325</v>
      </c>
    </row>
    <row r="2219" spans="5:26" x14ac:dyDescent="0.2">
      <c r="E2219">
        <f t="shared" si="525"/>
        <v>0.2767499999999834</v>
      </c>
      <c r="F2219">
        <f t="shared" si="526"/>
        <v>101325</v>
      </c>
      <c r="H2219">
        <f t="shared" si="524"/>
        <v>0.2767499999999834</v>
      </c>
      <c r="I2219">
        <f t="shared" si="512"/>
        <v>323.99999999920328</v>
      </c>
      <c r="J2219">
        <f t="shared" si="513"/>
        <v>6.0541612785732328E-3</v>
      </c>
      <c r="K2219">
        <f t="shared" si="514"/>
        <v>-15.609771740711382</v>
      </c>
      <c r="L2219">
        <f t="shared" si="515"/>
        <v>3.9769296294121147E-5</v>
      </c>
      <c r="M2219">
        <f>J2219/SQRT('Exhaust Gas Math'!$E$14*$B$21*$B$23)</f>
        <v>1.0277897820893295E-4</v>
      </c>
      <c r="N2219">
        <f t="shared" si="516"/>
        <v>7.7515449035415393E-3</v>
      </c>
      <c r="O2219">
        <f t="shared" si="517"/>
        <v>0</v>
      </c>
      <c r="P2219">
        <f t="shared" si="518"/>
        <v>0</v>
      </c>
      <c r="Q2219">
        <f>($B$16/2)*(COS((ACOS((2*'Intake Valve Fxn Scratch'!$B$1)/$B$16-1)/($B$17/2))*(I2219-($B$17/2)))+1)*P2219</f>
        <v>0</v>
      </c>
      <c r="R2219">
        <f t="shared" si="519"/>
        <v>0</v>
      </c>
      <c r="S2219">
        <f t="shared" si="520"/>
        <v>0</v>
      </c>
      <c r="T2219">
        <f>S2219*'Exhaust Gas Math'!$C$14</f>
        <v>0</v>
      </c>
      <c r="U2219">
        <f>(T2219/'Exhaust Gas Math'!$B$14)+('Exhaust Gas Math'!$D$10)</f>
        <v>4.4059320573952224E-4</v>
      </c>
      <c r="V2219">
        <f>('Exhaust Gas Math'!$E$10*(2.53982214E-12*V2218^4 - 0.0000000071629564556*V2218^3 + 7.56281407226508E-06*V2218^2 - 0.00322508455050905*V2218 + 1.62997098133725)*$B$24+T2219*'Exhaust Gas Math'!$D$14*$B$23)/('Exhaust Gas Math'!$E$10*(2.53982214E-12*V2218^4 - 0.0000000071629564556*V2218^3 + 7.56281407226508E-06*V2218^2 - 0.00322508455050905*V2218 + 1.62997098133725)+T2219*'Exhaust Gas Math'!$D$14)</f>
        <v>1100</v>
      </c>
      <c r="W2219">
        <f>(353.3116967483*V2219^-1.0020802909)*('Exhaust Gas Math'!$E$10/(T2219+'Exhaust Gas Math'!$E$10))+(357.4500179626*V2219^-1.0038444015 )*(T2219/(T2219+'Exhaust Gas Math'!$E$10))</f>
        <v>0.31654710700089367</v>
      </c>
      <c r="X2219">
        <f t="shared" si="521"/>
        <v>0</v>
      </c>
      <c r="Y2219">
        <f t="shared" si="522"/>
        <v>101325</v>
      </c>
      <c r="Z2219">
        <f t="shared" si="523"/>
        <v>101325</v>
      </c>
    </row>
    <row r="2220" spans="5:26" x14ac:dyDescent="0.2">
      <c r="E2220">
        <f t="shared" si="525"/>
        <v>0.27687499999998338</v>
      </c>
      <c r="F2220">
        <f t="shared" si="526"/>
        <v>101325</v>
      </c>
      <c r="H2220">
        <f t="shared" si="524"/>
        <v>0.27687499999998338</v>
      </c>
      <c r="I2220">
        <f t="shared" si="512"/>
        <v>329.99999999920328</v>
      </c>
      <c r="J2220">
        <f t="shared" si="513"/>
        <v>4.2469947002538866E-3</v>
      </c>
      <c r="K2220">
        <f t="shared" si="514"/>
        <v>-13.278464949492944</v>
      </c>
      <c r="L2220">
        <f t="shared" si="515"/>
        <v>3.9769296294121147E-5</v>
      </c>
      <c r="M2220">
        <f>J2220/SQRT('Exhaust Gas Math'!$E$14*$B$21*$B$23)</f>
        <v>7.2099462777066466E-5</v>
      </c>
      <c r="N2220">
        <f t="shared" si="516"/>
        <v>5.2538472647381471E-3</v>
      </c>
      <c r="O2220">
        <f t="shared" si="517"/>
        <v>0</v>
      </c>
      <c r="P2220">
        <f t="shared" si="518"/>
        <v>0</v>
      </c>
      <c r="Q2220">
        <f>($B$16/2)*(COS((ACOS((2*'Intake Valve Fxn Scratch'!$B$1)/$B$16-1)/($B$17/2))*(I2220-($B$17/2)))+1)*P2220</f>
        <v>0</v>
      </c>
      <c r="R2220">
        <f t="shared" si="519"/>
        <v>0</v>
      </c>
      <c r="S2220">
        <f t="shared" si="520"/>
        <v>0</v>
      </c>
      <c r="T2220">
        <f>S2220*'Exhaust Gas Math'!$C$14</f>
        <v>0</v>
      </c>
      <c r="U2220">
        <f>(T2220/'Exhaust Gas Math'!$B$14)+('Exhaust Gas Math'!$D$10)</f>
        <v>4.4059320573952224E-4</v>
      </c>
      <c r="V2220">
        <f>('Exhaust Gas Math'!$E$10*(2.53982214E-12*V2219^4 - 0.0000000071629564556*V2219^3 + 7.56281407226508E-06*V2219^2 - 0.00322508455050905*V2219 + 1.62997098133725)*$B$24+T2220*'Exhaust Gas Math'!$D$14*$B$23)/('Exhaust Gas Math'!$E$10*(2.53982214E-12*V2219^4 - 0.0000000071629564556*V2219^3 + 7.56281407226508E-06*V2219^2 - 0.00322508455050905*V2219 + 1.62997098133725)+T2220*'Exhaust Gas Math'!$D$14)</f>
        <v>1100</v>
      </c>
      <c r="W2220">
        <f>(353.3116967483*V2220^-1.0020802909)*('Exhaust Gas Math'!$E$10/(T2220+'Exhaust Gas Math'!$E$10))+(357.4500179626*V2220^-1.0038444015 )*(T2220/(T2220+'Exhaust Gas Math'!$E$10))</f>
        <v>0.31654710700089367</v>
      </c>
      <c r="X2220">
        <f t="shared" si="521"/>
        <v>0</v>
      </c>
      <c r="Y2220">
        <f t="shared" si="522"/>
        <v>101325</v>
      </c>
      <c r="Z2220">
        <f t="shared" si="523"/>
        <v>101325</v>
      </c>
    </row>
    <row r="2221" spans="5:26" x14ac:dyDescent="0.2">
      <c r="E2221">
        <f t="shared" si="525"/>
        <v>0.27699999999998337</v>
      </c>
      <c r="F2221">
        <f t="shared" si="526"/>
        <v>101325</v>
      </c>
      <c r="H2221">
        <f t="shared" si="524"/>
        <v>0.27699999999998337</v>
      </c>
      <c r="I2221">
        <f t="shared" si="512"/>
        <v>335.99999999920146</v>
      </c>
      <c r="J2221">
        <f t="shared" si="513"/>
        <v>2.7406089929091736E-3</v>
      </c>
      <c r="K2221">
        <f t="shared" si="514"/>
        <v>-10.801676517590467</v>
      </c>
      <c r="L2221">
        <f t="shared" si="515"/>
        <v>3.9769296294121147E-5</v>
      </c>
      <c r="M2221">
        <f>J2221/SQRT('Exhaust Gas Math'!$E$14*$B$21*$B$23)</f>
        <v>4.6526179102351176E-5</v>
      </c>
      <c r="N2221">
        <f t="shared" si="516"/>
        <v>3.2650381167471029E-3</v>
      </c>
      <c r="O2221">
        <f t="shared" si="517"/>
        <v>0</v>
      </c>
      <c r="P2221">
        <f t="shared" si="518"/>
        <v>0</v>
      </c>
      <c r="Q2221">
        <f>($B$16/2)*(COS((ACOS((2*'Intake Valve Fxn Scratch'!$B$1)/$B$16-1)/($B$17/2))*(I2221-($B$17/2)))+1)*P2221</f>
        <v>0</v>
      </c>
      <c r="R2221">
        <f t="shared" si="519"/>
        <v>0</v>
      </c>
      <c r="S2221">
        <f t="shared" si="520"/>
        <v>0</v>
      </c>
      <c r="T2221">
        <f>S2221*'Exhaust Gas Math'!$C$14</f>
        <v>0</v>
      </c>
      <c r="U2221">
        <f>(T2221/'Exhaust Gas Math'!$B$14)+('Exhaust Gas Math'!$D$10)</f>
        <v>4.4059320573952224E-4</v>
      </c>
      <c r="V2221">
        <f>('Exhaust Gas Math'!$E$10*(2.53982214E-12*V2220^4 - 0.0000000071629564556*V2220^3 + 7.56281407226508E-06*V2220^2 - 0.00322508455050905*V2220 + 1.62997098133725)*$B$24+T2221*'Exhaust Gas Math'!$D$14*$B$23)/('Exhaust Gas Math'!$E$10*(2.53982214E-12*V2220^4 - 0.0000000071629564556*V2220^3 + 7.56281407226508E-06*V2220^2 - 0.00322508455050905*V2220 + 1.62997098133725)+T2221*'Exhaust Gas Math'!$D$14)</f>
        <v>1100</v>
      </c>
      <c r="W2221">
        <f>(353.3116967483*V2221^-1.0020802909)*('Exhaust Gas Math'!$E$10/(T2221+'Exhaust Gas Math'!$E$10))+(357.4500179626*V2221^-1.0038444015 )*(T2221/(T2221+'Exhaust Gas Math'!$E$10))</f>
        <v>0.31654710700089367</v>
      </c>
      <c r="X2221">
        <f t="shared" si="521"/>
        <v>0</v>
      </c>
      <c r="Y2221">
        <f t="shared" si="522"/>
        <v>101325</v>
      </c>
      <c r="Z2221">
        <f t="shared" si="523"/>
        <v>101325</v>
      </c>
    </row>
    <row r="2222" spans="5:26" x14ac:dyDescent="0.2">
      <c r="E2222">
        <f t="shared" si="525"/>
        <v>0.27712499999998336</v>
      </c>
      <c r="F2222">
        <f t="shared" si="526"/>
        <v>101325</v>
      </c>
      <c r="H2222">
        <f t="shared" si="524"/>
        <v>0.27712499999998336</v>
      </c>
      <c r="I2222">
        <f t="shared" si="512"/>
        <v>341.99999999920146</v>
      </c>
      <c r="J2222">
        <f t="shared" si="513"/>
        <v>1.5515084335802308E-3</v>
      </c>
      <c r="K2222">
        <f t="shared" si="514"/>
        <v>-8.2065426573651727</v>
      </c>
      <c r="L2222">
        <f t="shared" si="515"/>
        <v>3.9769296294121147E-5</v>
      </c>
      <c r="M2222">
        <f>J2222/SQRT('Exhaust Gas Math'!$E$14*$B$21*$B$23)</f>
        <v>2.6339313432280797E-5</v>
      </c>
      <c r="N2222">
        <f t="shared" si="516"/>
        <v>1.774985051588001E-3</v>
      </c>
      <c r="O2222">
        <f t="shared" si="517"/>
        <v>0</v>
      </c>
      <c r="P2222">
        <f t="shared" si="518"/>
        <v>0</v>
      </c>
      <c r="Q2222">
        <f>($B$16/2)*(COS((ACOS((2*'Intake Valve Fxn Scratch'!$B$1)/$B$16-1)/($B$17/2))*(I2222-($B$17/2)))+1)*P2222</f>
        <v>0</v>
      </c>
      <c r="R2222">
        <f t="shared" si="519"/>
        <v>0</v>
      </c>
      <c r="S2222">
        <f t="shared" si="520"/>
        <v>0</v>
      </c>
      <c r="T2222">
        <f>S2222*'Exhaust Gas Math'!$C$14</f>
        <v>0</v>
      </c>
      <c r="U2222">
        <f>(T2222/'Exhaust Gas Math'!$B$14)+('Exhaust Gas Math'!$D$10)</f>
        <v>4.4059320573952224E-4</v>
      </c>
      <c r="V2222">
        <f>('Exhaust Gas Math'!$E$10*(2.53982214E-12*V2221^4 - 0.0000000071629564556*V2221^3 + 7.56281407226508E-06*V2221^2 - 0.00322508455050905*V2221 + 1.62997098133725)*$B$24+T2222*'Exhaust Gas Math'!$D$14*$B$23)/('Exhaust Gas Math'!$E$10*(2.53982214E-12*V2221^4 - 0.0000000071629564556*V2221^3 + 7.56281407226508E-06*V2221^2 - 0.00322508455050905*V2221 + 1.62997098133725)+T2222*'Exhaust Gas Math'!$D$14)</f>
        <v>1100</v>
      </c>
      <c r="W2222">
        <f>(353.3116967483*V2222^-1.0020802909)*('Exhaust Gas Math'!$E$10/(T2222+'Exhaust Gas Math'!$E$10))+(357.4500179626*V2222^-1.0038444015 )*(T2222/(T2222+'Exhaust Gas Math'!$E$10))</f>
        <v>0.31654710700089367</v>
      </c>
      <c r="X2222">
        <f t="shared" si="521"/>
        <v>0</v>
      </c>
      <c r="Y2222">
        <f t="shared" si="522"/>
        <v>101325</v>
      </c>
      <c r="Z2222">
        <f t="shared" si="523"/>
        <v>101325</v>
      </c>
    </row>
    <row r="2223" spans="5:26" x14ac:dyDescent="0.2">
      <c r="E2223">
        <f t="shared" si="525"/>
        <v>0.27724999999998334</v>
      </c>
      <c r="F2223">
        <f t="shared" si="526"/>
        <v>101325</v>
      </c>
      <c r="H2223">
        <f t="shared" si="524"/>
        <v>0.27724999999998334</v>
      </c>
      <c r="I2223">
        <f t="shared" si="512"/>
        <v>347.99999999919964</v>
      </c>
      <c r="J2223">
        <f t="shared" si="513"/>
        <v>6.9272105683016935E-4</v>
      </c>
      <c r="K2223">
        <f t="shared" si="514"/>
        <v>-5.5214961984556119</v>
      </c>
      <c r="L2223">
        <f t="shared" si="515"/>
        <v>3.9769296294121147E-5</v>
      </c>
      <c r="M2223">
        <f>J2223/SQRT('Exhaust Gas Math'!$E$14*$B$21*$B$23)</f>
        <v>1.1760037291506679E-5</v>
      </c>
      <c r="N2223">
        <f t="shared" si="516"/>
        <v>7.5915782829603581E-4</v>
      </c>
      <c r="O2223">
        <f t="shared" si="517"/>
        <v>0</v>
      </c>
      <c r="P2223">
        <f t="shared" si="518"/>
        <v>0</v>
      </c>
      <c r="Q2223">
        <f>($B$16/2)*(COS((ACOS((2*'Intake Valve Fxn Scratch'!$B$1)/$B$16-1)/($B$17/2))*(I2223-($B$17/2)))+1)*P2223</f>
        <v>0</v>
      </c>
      <c r="R2223">
        <f t="shared" si="519"/>
        <v>0</v>
      </c>
      <c r="S2223">
        <f t="shared" si="520"/>
        <v>0</v>
      </c>
      <c r="T2223">
        <f>S2223*'Exhaust Gas Math'!$C$14</f>
        <v>0</v>
      </c>
      <c r="U2223">
        <f>(T2223/'Exhaust Gas Math'!$B$14)+('Exhaust Gas Math'!$D$10)</f>
        <v>4.4059320573952224E-4</v>
      </c>
      <c r="V2223">
        <f>('Exhaust Gas Math'!$E$10*(2.53982214E-12*V2222^4 - 0.0000000071629564556*V2222^3 + 7.56281407226508E-06*V2222^2 - 0.00322508455050905*V2222 + 1.62997098133725)*$B$24+T2223*'Exhaust Gas Math'!$D$14*$B$23)/('Exhaust Gas Math'!$E$10*(2.53982214E-12*V2222^4 - 0.0000000071629564556*V2222^3 + 7.56281407226508E-06*V2222^2 - 0.00322508455050905*V2222 + 1.62997098133725)+T2223*'Exhaust Gas Math'!$D$14)</f>
        <v>1100</v>
      </c>
      <c r="W2223">
        <f>(353.3116967483*V2223^-1.0020802909)*('Exhaust Gas Math'!$E$10/(T2223+'Exhaust Gas Math'!$E$10))+(357.4500179626*V2223^-1.0038444015 )*(T2223/(T2223+'Exhaust Gas Math'!$E$10))</f>
        <v>0.31654710700089367</v>
      </c>
      <c r="X2223">
        <f t="shared" si="521"/>
        <v>0</v>
      </c>
      <c r="Y2223">
        <f t="shared" si="522"/>
        <v>101325</v>
      </c>
      <c r="Z2223">
        <f t="shared" si="523"/>
        <v>101325</v>
      </c>
    </row>
    <row r="2224" spans="5:26" x14ac:dyDescent="0.2">
      <c r="E2224">
        <f t="shared" si="525"/>
        <v>0.27737499999998333</v>
      </c>
      <c r="F2224">
        <f t="shared" si="526"/>
        <v>101325</v>
      </c>
      <c r="H2224">
        <f t="shared" si="524"/>
        <v>0.27737499999998333</v>
      </c>
      <c r="I2224">
        <f t="shared" si="512"/>
        <v>353.99999999919964</v>
      </c>
      <c r="J2224">
        <f t="shared" si="513"/>
        <v>1.7365591687193427E-4</v>
      </c>
      <c r="K2224">
        <f t="shared" si="514"/>
        <v>-2.7759550717491441</v>
      </c>
      <c r="L2224">
        <f t="shared" si="515"/>
        <v>3.9769296294121147E-5</v>
      </c>
      <c r="M2224">
        <f>J2224/SQRT('Exhaust Gas Math'!$E$14*$B$21*$B$23)</f>
        <v>2.9480842803446149E-6</v>
      </c>
      <c r="N2224">
        <f t="shared" si="516"/>
        <v>1.8193581052097785E-4</v>
      </c>
      <c r="O2224">
        <f t="shared" si="517"/>
        <v>0</v>
      </c>
      <c r="P2224">
        <f t="shared" si="518"/>
        <v>0</v>
      </c>
      <c r="Q2224">
        <f>($B$16/2)*(COS((ACOS((2*'Intake Valve Fxn Scratch'!$B$1)/$B$16-1)/($B$17/2))*(I2224-($B$17/2)))+1)*P2224</f>
        <v>0</v>
      </c>
      <c r="R2224">
        <f t="shared" si="519"/>
        <v>0</v>
      </c>
      <c r="S2224">
        <f t="shared" si="520"/>
        <v>0</v>
      </c>
      <c r="T2224">
        <f>S2224*'Exhaust Gas Math'!$C$14</f>
        <v>0</v>
      </c>
      <c r="U2224">
        <f>(T2224/'Exhaust Gas Math'!$B$14)+('Exhaust Gas Math'!$D$10)</f>
        <v>4.4059320573952224E-4</v>
      </c>
      <c r="V2224">
        <f>('Exhaust Gas Math'!$E$10*(2.53982214E-12*V2223^4 - 0.0000000071629564556*V2223^3 + 7.56281407226508E-06*V2223^2 - 0.00322508455050905*V2223 + 1.62997098133725)*$B$24+T2224*'Exhaust Gas Math'!$D$14*$B$23)/('Exhaust Gas Math'!$E$10*(2.53982214E-12*V2223^4 - 0.0000000071629564556*V2223^3 + 7.56281407226508E-06*V2223^2 - 0.00322508455050905*V2223 + 1.62997098133725)+T2224*'Exhaust Gas Math'!$D$14)</f>
        <v>1100</v>
      </c>
      <c r="W2224">
        <f>(353.3116967483*V2224^-1.0020802909)*('Exhaust Gas Math'!$E$10/(T2224+'Exhaust Gas Math'!$E$10))+(357.4500179626*V2224^-1.0038444015 )*(T2224/(T2224+'Exhaust Gas Math'!$E$10))</f>
        <v>0.31654710700089367</v>
      </c>
      <c r="X2224">
        <f t="shared" si="521"/>
        <v>0</v>
      </c>
      <c r="Y2224">
        <f t="shared" si="522"/>
        <v>101325</v>
      </c>
      <c r="Z2224">
        <f t="shared" si="523"/>
        <v>101325</v>
      </c>
    </row>
    <row r="2225" spans="5:26" x14ac:dyDescent="0.2">
      <c r="E2225">
        <f t="shared" si="525"/>
        <v>0.27749999999998332</v>
      </c>
      <c r="F2225">
        <f t="shared" si="526"/>
        <v>101325</v>
      </c>
      <c r="H2225">
        <f t="shared" si="524"/>
        <v>0.27749999999998332</v>
      </c>
      <c r="I2225">
        <f t="shared" si="512"/>
        <v>359.99999999919964</v>
      </c>
      <c r="J2225">
        <f t="shared" si="513"/>
        <v>0</v>
      </c>
      <c r="K2225">
        <f t="shared" si="514"/>
        <v>-3.7065560177062956E-10</v>
      </c>
      <c r="L2225">
        <f t="shared" si="515"/>
        <v>3.9769296294121147E-5</v>
      </c>
      <c r="M2225">
        <f>J2225/SQRT('Exhaust Gas Math'!$E$14*$B$21*$B$23)</f>
        <v>0</v>
      </c>
      <c r="N2225">
        <f t="shared" si="516"/>
        <v>0</v>
      </c>
      <c r="O2225">
        <f t="shared" si="517"/>
        <v>0</v>
      </c>
      <c r="P2225">
        <f t="shared" si="518"/>
        <v>0</v>
      </c>
      <c r="Q2225">
        <f>($B$16/2)*(COS((ACOS((2*'Intake Valve Fxn Scratch'!$B$1)/$B$16-1)/($B$17/2))*(I2225-($B$17/2)))+1)*P2225</f>
        <v>0</v>
      </c>
      <c r="R2225">
        <f t="shared" si="519"/>
        <v>0</v>
      </c>
      <c r="S2225">
        <f t="shared" si="520"/>
        <v>0</v>
      </c>
      <c r="T2225">
        <f>S2225*'Exhaust Gas Math'!$C$14</f>
        <v>0</v>
      </c>
      <c r="U2225">
        <f>(T2225/'Exhaust Gas Math'!$B$14)+('Exhaust Gas Math'!$D$10)</f>
        <v>4.4059320573952224E-4</v>
      </c>
      <c r="V2225">
        <f>('Exhaust Gas Math'!$E$10*(2.53982214E-12*V2224^4 - 0.0000000071629564556*V2224^3 + 7.56281407226508E-06*V2224^2 - 0.00322508455050905*V2224 + 1.62997098133725)*$B$24+T2225*'Exhaust Gas Math'!$D$14*$B$23)/('Exhaust Gas Math'!$E$10*(2.53982214E-12*V2224^4 - 0.0000000071629564556*V2224^3 + 7.56281407226508E-06*V2224^2 - 0.00322508455050905*V2224 + 1.62997098133725)+T2225*'Exhaust Gas Math'!$D$14)</f>
        <v>1100</v>
      </c>
      <c r="W2225">
        <f>(353.3116967483*V2225^-1.0020802909)*('Exhaust Gas Math'!$E$10/(T2225+'Exhaust Gas Math'!$E$10))+(357.4500179626*V2225^-1.0038444015 )*(T2225/(T2225+'Exhaust Gas Math'!$E$10))</f>
        <v>0.31654710700089367</v>
      </c>
      <c r="X2225">
        <f t="shared" si="521"/>
        <v>0</v>
      </c>
      <c r="Y2225">
        <f t="shared" si="522"/>
        <v>101325</v>
      </c>
      <c r="Z2225">
        <f t="shared" si="523"/>
        <v>101325</v>
      </c>
    </row>
    <row r="2226" spans="5:26" x14ac:dyDescent="0.2">
      <c r="E2226">
        <f t="shared" si="525"/>
        <v>0.2776249999999833</v>
      </c>
      <c r="F2226">
        <f t="shared" si="526"/>
        <v>101325</v>
      </c>
      <c r="H2226">
        <f t="shared" si="524"/>
        <v>0.2776249999999833</v>
      </c>
      <c r="I2226">
        <f t="shared" si="512"/>
        <v>365.99999999919783</v>
      </c>
      <c r="J2226">
        <f t="shared" si="513"/>
        <v>1.7365591677944575E-4</v>
      </c>
      <c r="K2226">
        <f t="shared" si="514"/>
        <v>2.7759550710118939</v>
      </c>
      <c r="L2226">
        <f t="shared" si="515"/>
        <v>3.9769296294121147E-5</v>
      </c>
      <c r="M2226">
        <f>J2226/SQRT('Exhaust Gas Math'!$E$14*$B$21*$B$23)</f>
        <v>2.9480842787744758E-6</v>
      </c>
      <c r="N2226">
        <f t="shared" si="516"/>
        <v>1.6556832805475485E-4</v>
      </c>
      <c r="O2226">
        <f t="shared" si="517"/>
        <v>0</v>
      </c>
      <c r="P2226">
        <f t="shared" si="518"/>
        <v>0</v>
      </c>
      <c r="Q2226">
        <f>($B$16/2)*(COS((ACOS((2*'Intake Valve Fxn Scratch'!$B$1)/$B$16-1)/($B$17/2))*(I2226-($B$17/2)))+1)*P2226</f>
        <v>0</v>
      </c>
      <c r="R2226">
        <f t="shared" si="519"/>
        <v>0</v>
      </c>
      <c r="S2226">
        <f t="shared" si="520"/>
        <v>0</v>
      </c>
      <c r="T2226">
        <f>S2226*'Exhaust Gas Math'!$C$14</f>
        <v>0</v>
      </c>
      <c r="U2226">
        <f>(T2226/'Exhaust Gas Math'!$B$14)+('Exhaust Gas Math'!$D$10)</f>
        <v>4.4059320573952224E-4</v>
      </c>
      <c r="V2226">
        <f>('Exhaust Gas Math'!$E$10*(2.53982214E-12*V2225^4 - 0.0000000071629564556*V2225^3 + 7.56281407226508E-06*V2225^2 - 0.00322508455050905*V2225 + 1.62997098133725)*$B$24+T2226*'Exhaust Gas Math'!$D$14*$B$23)/('Exhaust Gas Math'!$E$10*(2.53982214E-12*V2225^4 - 0.0000000071629564556*V2225^3 + 7.56281407226508E-06*V2225^2 - 0.00322508455050905*V2225 + 1.62997098133725)+T2226*'Exhaust Gas Math'!$D$14)</f>
        <v>1100</v>
      </c>
      <c r="W2226">
        <f>(353.3116967483*V2226^-1.0020802909)*('Exhaust Gas Math'!$E$10/(T2226+'Exhaust Gas Math'!$E$10))+(357.4500179626*V2226^-1.0038444015 )*(T2226/(T2226+'Exhaust Gas Math'!$E$10))</f>
        <v>0.31654710700089367</v>
      </c>
      <c r="X2226">
        <f t="shared" si="521"/>
        <v>0</v>
      </c>
      <c r="Y2226">
        <f t="shared" si="522"/>
        <v>101325</v>
      </c>
      <c r="Z2226">
        <f t="shared" si="523"/>
        <v>101325</v>
      </c>
    </row>
    <row r="2227" spans="5:26" x14ac:dyDescent="0.2">
      <c r="E2227">
        <f t="shared" si="525"/>
        <v>0.27774999999998329</v>
      </c>
      <c r="F2227">
        <f t="shared" si="526"/>
        <v>101325</v>
      </c>
      <c r="H2227">
        <f t="shared" si="524"/>
        <v>0.27774999999998329</v>
      </c>
      <c r="I2227">
        <f t="shared" si="512"/>
        <v>371.99999999919783</v>
      </c>
      <c r="J2227">
        <f t="shared" si="513"/>
        <v>6.9272105664619499E-4</v>
      </c>
      <c r="K2227">
        <f t="shared" si="514"/>
        <v>5.5214961977305004</v>
      </c>
      <c r="L2227">
        <f t="shared" si="515"/>
        <v>3.9769296294121147E-5</v>
      </c>
      <c r="M2227">
        <f>J2227/SQRT('Exhaust Gas Math'!$E$14*$B$21*$B$23)</f>
        <v>1.1760037288383423E-5</v>
      </c>
      <c r="N2227">
        <f t="shared" si="516"/>
        <v>6.2929392659743372E-4</v>
      </c>
      <c r="O2227">
        <f t="shared" si="517"/>
        <v>0</v>
      </c>
      <c r="P2227">
        <f t="shared" si="518"/>
        <v>0</v>
      </c>
      <c r="Q2227">
        <f>($B$16/2)*(COS((ACOS((2*'Intake Valve Fxn Scratch'!$B$1)/$B$16-1)/($B$17/2))*(I2227-($B$17/2)))+1)*P2227</f>
        <v>0</v>
      </c>
      <c r="R2227">
        <f t="shared" si="519"/>
        <v>0</v>
      </c>
      <c r="S2227">
        <f t="shared" si="520"/>
        <v>0</v>
      </c>
      <c r="T2227">
        <f>S2227*'Exhaust Gas Math'!$C$14</f>
        <v>0</v>
      </c>
      <c r="U2227">
        <f>(T2227/'Exhaust Gas Math'!$B$14)+('Exhaust Gas Math'!$D$10)</f>
        <v>4.4059320573952224E-4</v>
      </c>
      <c r="V2227">
        <f>('Exhaust Gas Math'!$E$10*(2.53982214E-12*V2226^4 - 0.0000000071629564556*V2226^3 + 7.56281407226508E-06*V2226^2 - 0.00322508455050905*V2226 + 1.62997098133725)*$B$24+T2227*'Exhaust Gas Math'!$D$14*$B$23)/('Exhaust Gas Math'!$E$10*(2.53982214E-12*V2226^4 - 0.0000000071629564556*V2226^3 + 7.56281407226508E-06*V2226^2 - 0.00322508455050905*V2226 + 1.62997098133725)+T2227*'Exhaust Gas Math'!$D$14)</f>
        <v>1100</v>
      </c>
      <c r="W2227">
        <f>(353.3116967483*V2227^-1.0020802909)*('Exhaust Gas Math'!$E$10/(T2227+'Exhaust Gas Math'!$E$10))+(357.4500179626*V2227^-1.0038444015 )*(T2227/(T2227+'Exhaust Gas Math'!$E$10))</f>
        <v>0.31654710700089367</v>
      </c>
      <c r="X2227">
        <f t="shared" si="521"/>
        <v>0</v>
      </c>
      <c r="Y2227">
        <f t="shared" si="522"/>
        <v>101325</v>
      </c>
      <c r="Z2227">
        <f t="shared" si="523"/>
        <v>101325</v>
      </c>
    </row>
    <row r="2228" spans="5:26" x14ac:dyDescent="0.2">
      <c r="E2228">
        <f t="shared" si="525"/>
        <v>0.27787499999998327</v>
      </c>
      <c r="F2228">
        <f t="shared" si="526"/>
        <v>101325</v>
      </c>
      <c r="H2228">
        <f t="shared" si="524"/>
        <v>0.27787499999998327</v>
      </c>
      <c r="I2228">
        <f t="shared" si="512"/>
        <v>377.99999999919783</v>
      </c>
      <c r="J2228">
        <f t="shared" si="513"/>
        <v>1.5515084333065088E-3</v>
      </c>
      <c r="K2228">
        <f t="shared" si="514"/>
        <v>8.2065426566594262</v>
      </c>
      <c r="L2228">
        <f t="shared" si="515"/>
        <v>3.9769296294121147E-5</v>
      </c>
      <c r="M2228">
        <f>J2228/SQRT('Exhaust Gas Math'!$E$14*$B$21*$B$23)</f>
        <v>2.6339313427633931E-5</v>
      </c>
      <c r="N2228">
        <f t="shared" si="516"/>
        <v>1.3427107344384549E-3</v>
      </c>
      <c r="O2228">
        <f t="shared" si="517"/>
        <v>0</v>
      </c>
      <c r="P2228">
        <f t="shared" si="518"/>
        <v>0</v>
      </c>
      <c r="Q2228">
        <f>($B$16/2)*(COS((ACOS((2*'Intake Valve Fxn Scratch'!$B$1)/$B$16-1)/($B$17/2))*(I2228-($B$17/2)))+1)*P2228</f>
        <v>0</v>
      </c>
      <c r="R2228">
        <f t="shared" si="519"/>
        <v>0</v>
      </c>
      <c r="S2228">
        <f t="shared" si="520"/>
        <v>0</v>
      </c>
      <c r="T2228">
        <f>S2228*'Exhaust Gas Math'!$C$14</f>
        <v>0</v>
      </c>
      <c r="U2228">
        <f>(T2228/'Exhaust Gas Math'!$B$14)+('Exhaust Gas Math'!$D$10)</f>
        <v>4.4059320573952224E-4</v>
      </c>
      <c r="V2228">
        <f>('Exhaust Gas Math'!$E$10*(2.53982214E-12*V2227^4 - 0.0000000071629564556*V2227^3 + 7.56281407226508E-06*V2227^2 - 0.00322508455050905*V2227 + 1.62997098133725)*$B$24+T2228*'Exhaust Gas Math'!$D$14*$B$23)/('Exhaust Gas Math'!$E$10*(2.53982214E-12*V2227^4 - 0.0000000071629564556*V2227^3 + 7.56281407226508E-06*V2227^2 - 0.00322508455050905*V2227 + 1.62997098133725)+T2228*'Exhaust Gas Math'!$D$14)</f>
        <v>1100</v>
      </c>
      <c r="W2228">
        <f>(353.3116967483*V2228^-1.0020802909)*('Exhaust Gas Math'!$E$10/(T2228+'Exhaust Gas Math'!$E$10))+(357.4500179626*V2228^-1.0038444015 )*(T2228/(T2228+'Exhaust Gas Math'!$E$10))</f>
        <v>0.31654710700089367</v>
      </c>
      <c r="X2228">
        <f t="shared" si="521"/>
        <v>0</v>
      </c>
      <c r="Y2228">
        <f t="shared" si="522"/>
        <v>101325</v>
      </c>
      <c r="Z2228">
        <f t="shared" si="523"/>
        <v>101325</v>
      </c>
    </row>
    <row r="2229" spans="5:26" x14ac:dyDescent="0.2">
      <c r="E2229">
        <f t="shared" si="525"/>
        <v>0.27799999999998326</v>
      </c>
      <c r="F2229">
        <f t="shared" si="526"/>
        <v>101325</v>
      </c>
      <c r="H2229">
        <f t="shared" si="524"/>
        <v>0.27799999999998326</v>
      </c>
      <c r="I2229">
        <f t="shared" si="512"/>
        <v>383.99999999919601</v>
      </c>
      <c r="J2229">
        <f t="shared" si="513"/>
        <v>2.7406089925488958E-3</v>
      </c>
      <c r="K2229">
        <f t="shared" si="514"/>
        <v>10.801676516912556</v>
      </c>
      <c r="L2229">
        <f t="shared" si="515"/>
        <v>3.9769296294121147E-5</v>
      </c>
      <c r="M2229">
        <f>J2229/SQRT('Exhaust Gas Math'!$E$14*$B$21*$B$23)</f>
        <v>4.6526179096234887E-5</v>
      </c>
      <c r="N2229">
        <f t="shared" si="516"/>
        <v>2.260171131360067E-3</v>
      </c>
      <c r="O2229">
        <f t="shared" si="517"/>
        <v>0</v>
      </c>
      <c r="P2229">
        <f t="shared" si="518"/>
        <v>0</v>
      </c>
      <c r="Q2229">
        <f>($B$16/2)*(COS((ACOS((2*'Intake Valve Fxn Scratch'!$B$1)/$B$16-1)/($B$17/2))*(I2229-($B$17/2)))+1)*P2229</f>
        <v>0</v>
      </c>
      <c r="R2229">
        <f t="shared" si="519"/>
        <v>0</v>
      </c>
      <c r="S2229">
        <f t="shared" si="520"/>
        <v>0</v>
      </c>
      <c r="T2229">
        <f>S2229*'Exhaust Gas Math'!$C$14</f>
        <v>0</v>
      </c>
      <c r="U2229">
        <f>(T2229/'Exhaust Gas Math'!$B$14)+('Exhaust Gas Math'!$D$10)</f>
        <v>4.4059320573952224E-4</v>
      </c>
      <c r="V2229">
        <f>('Exhaust Gas Math'!$E$10*(2.53982214E-12*V2228^4 - 0.0000000071629564556*V2228^3 + 7.56281407226508E-06*V2228^2 - 0.00322508455050905*V2228 + 1.62997098133725)*$B$24+T2229*'Exhaust Gas Math'!$D$14*$B$23)/('Exhaust Gas Math'!$E$10*(2.53982214E-12*V2228^4 - 0.0000000071629564556*V2228^3 + 7.56281407226508E-06*V2228^2 - 0.00322508455050905*V2228 + 1.62997098133725)+T2229*'Exhaust Gas Math'!$D$14)</f>
        <v>1100</v>
      </c>
      <c r="W2229">
        <f>(353.3116967483*V2229^-1.0020802909)*('Exhaust Gas Math'!$E$10/(T2229+'Exhaust Gas Math'!$E$10))+(357.4500179626*V2229^-1.0038444015 )*(T2229/(T2229+'Exhaust Gas Math'!$E$10))</f>
        <v>0.31654710700089367</v>
      </c>
      <c r="X2229">
        <f t="shared" si="521"/>
        <v>0</v>
      </c>
      <c r="Y2229">
        <f t="shared" si="522"/>
        <v>101325</v>
      </c>
      <c r="Z2229">
        <f t="shared" si="523"/>
        <v>101325</v>
      </c>
    </row>
    <row r="2230" spans="5:26" x14ac:dyDescent="0.2">
      <c r="E2230">
        <f t="shared" si="525"/>
        <v>0.27812499999998325</v>
      </c>
      <c r="F2230">
        <f t="shared" si="526"/>
        <v>101325</v>
      </c>
      <c r="H2230">
        <f t="shared" si="524"/>
        <v>0.27812499999998325</v>
      </c>
      <c r="I2230">
        <f t="shared" si="512"/>
        <v>389.99999999919601</v>
      </c>
      <c r="J2230">
        <f t="shared" si="513"/>
        <v>4.2469946998109978E-3</v>
      </c>
      <c r="K2230">
        <f t="shared" si="514"/>
        <v>13.278464948850296</v>
      </c>
      <c r="L2230">
        <f t="shared" si="515"/>
        <v>3.9769296294121147E-5</v>
      </c>
      <c r="M2230">
        <f>J2230/SQRT('Exhaust Gas Math'!$E$14*$B$21*$B$23)</f>
        <v>7.2099462769547728E-5</v>
      </c>
      <c r="N2230">
        <f t="shared" si="516"/>
        <v>3.3402709599734265E-3</v>
      </c>
      <c r="O2230">
        <f t="shared" si="517"/>
        <v>0</v>
      </c>
      <c r="P2230">
        <f t="shared" si="518"/>
        <v>0</v>
      </c>
      <c r="Q2230">
        <f>($B$16/2)*(COS((ACOS((2*'Intake Valve Fxn Scratch'!$B$1)/$B$16-1)/($B$17/2))*(I2230-($B$17/2)))+1)*P2230</f>
        <v>0</v>
      </c>
      <c r="R2230">
        <f t="shared" si="519"/>
        <v>0</v>
      </c>
      <c r="S2230">
        <f t="shared" si="520"/>
        <v>0</v>
      </c>
      <c r="T2230">
        <f>S2230*'Exhaust Gas Math'!$C$14</f>
        <v>0</v>
      </c>
      <c r="U2230">
        <f>(T2230/'Exhaust Gas Math'!$B$14)+('Exhaust Gas Math'!$D$10)</f>
        <v>4.4059320573952224E-4</v>
      </c>
      <c r="V2230">
        <f>('Exhaust Gas Math'!$E$10*(2.53982214E-12*V2229^4 - 0.0000000071629564556*V2229^3 + 7.56281407226508E-06*V2229^2 - 0.00322508455050905*V2229 + 1.62997098133725)*$B$24+T2230*'Exhaust Gas Math'!$D$14*$B$23)/('Exhaust Gas Math'!$E$10*(2.53982214E-12*V2229^4 - 0.0000000071629564556*V2229^3 + 7.56281407226508E-06*V2229^2 - 0.00322508455050905*V2229 + 1.62997098133725)+T2230*'Exhaust Gas Math'!$D$14)</f>
        <v>1100</v>
      </c>
      <c r="W2230">
        <f>(353.3116967483*V2230^-1.0020802909)*('Exhaust Gas Math'!$E$10/(T2230+'Exhaust Gas Math'!$E$10))+(357.4500179626*V2230^-1.0038444015 )*(T2230/(T2230+'Exhaust Gas Math'!$E$10))</f>
        <v>0.31654710700089367</v>
      </c>
      <c r="X2230">
        <f t="shared" si="521"/>
        <v>0</v>
      </c>
      <c r="Y2230">
        <f t="shared" si="522"/>
        <v>101325</v>
      </c>
      <c r="Z2230">
        <f t="shared" si="523"/>
        <v>101325</v>
      </c>
    </row>
    <row r="2231" spans="5:26" x14ac:dyDescent="0.2">
      <c r="E2231">
        <f t="shared" si="525"/>
        <v>0.27824999999998323</v>
      </c>
      <c r="F2231">
        <f t="shared" si="526"/>
        <v>101325</v>
      </c>
      <c r="H2231">
        <f t="shared" si="524"/>
        <v>0.27824999999998323</v>
      </c>
      <c r="I2231">
        <f t="shared" si="512"/>
        <v>395.99999999919601</v>
      </c>
      <c r="J2231">
        <f t="shared" si="513"/>
        <v>6.0541612780525868E-3</v>
      </c>
      <c r="K2231">
        <f t="shared" si="514"/>
        <v>15.609771740111038</v>
      </c>
      <c r="L2231">
        <f t="shared" si="515"/>
        <v>3.9769296294121147E-5</v>
      </c>
      <c r="M2231">
        <f>J2231/SQRT('Exhaust Gas Math'!$E$14*$B$21*$B$23)</f>
        <v>1.0277897820009415E-4</v>
      </c>
      <c r="N2231">
        <f t="shared" si="516"/>
        <v>4.5467954920772359E-3</v>
      </c>
      <c r="O2231">
        <f t="shared" si="517"/>
        <v>0</v>
      </c>
      <c r="P2231">
        <f t="shared" si="518"/>
        <v>0</v>
      </c>
      <c r="Q2231">
        <f>($B$16/2)*(COS((ACOS((2*'Intake Valve Fxn Scratch'!$B$1)/$B$16-1)/($B$17/2))*(I2231-($B$17/2)))+1)*P2231</f>
        <v>0</v>
      </c>
      <c r="R2231">
        <f t="shared" si="519"/>
        <v>0</v>
      </c>
      <c r="S2231">
        <f t="shared" si="520"/>
        <v>0</v>
      </c>
      <c r="T2231">
        <f>S2231*'Exhaust Gas Math'!$C$14</f>
        <v>0</v>
      </c>
      <c r="U2231">
        <f>(T2231/'Exhaust Gas Math'!$B$14)+('Exhaust Gas Math'!$D$10)</f>
        <v>4.4059320573952224E-4</v>
      </c>
      <c r="V2231">
        <f>('Exhaust Gas Math'!$E$10*(2.53982214E-12*V2230^4 - 0.0000000071629564556*V2230^3 + 7.56281407226508E-06*V2230^2 - 0.00322508455050905*V2230 + 1.62997098133725)*$B$24+T2231*'Exhaust Gas Math'!$D$14*$B$23)/('Exhaust Gas Math'!$E$10*(2.53982214E-12*V2230^4 - 0.0000000071629564556*V2230^3 + 7.56281407226508E-06*V2230^2 - 0.00322508455050905*V2230 + 1.62997098133725)+T2231*'Exhaust Gas Math'!$D$14)</f>
        <v>1100</v>
      </c>
      <c r="W2231">
        <f>(353.3116967483*V2231^-1.0020802909)*('Exhaust Gas Math'!$E$10/(T2231+'Exhaust Gas Math'!$E$10))+(357.4500179626*V2231^-1.0038444015 )*(T2231/(T2231+'Exhaust Gas Math'!$E$10))</f>
        <v>0.31654710700089367</v>
      </c>
      <c r="X2231">
        <f t="shared" si="521"/>
        <v>0</v>
      </c>
      <c r="Y2231">
        <f t="shared" si="522"/>
        <v>101325</v>
      </c>
      <c r="Z2231">
        <f t="shared" si="523"/>
        <v>101325</v>
      </c>
    </row>
    <row r="2232" spans="5:26" x14ac:dyDescent="0.2">
      <c r="E2232">
        <f t="shared" si="525"/>
        <v>0.27837499999998322</v>
      </c>
      <c r="F2232">
        <f t="shared" si="526"/>
        <v>101325</v>
      </c>
      <c r="H2232">
        <f t="shared" si="524"/>
        <v>0.27837499999998322</v>
      </c>
      <c r="I2232">
        <f t="shared" si="512"/>
        <v>401.99999999919419</v>
      </c>
      <c r="J2232">
        <f t="shared" si="513"/>
        <v>8.1423090320685287E-3</v>
      </c>
      <c r="K2232">
        <f t="shared" si="514"/>
        <v>17.770054605632428</v>
      </c>
      <c r="L2232">
        <f t="shared" si="515"/>
        <v>3.9769296294121147E-5</v>
      </c>
      <c r="M2232">
        <f>J2232/SQRT('Exhaust Gas Math'!$E$14*$B$21*$B$23)</f>
        <v>1.3822859419671576E-4</v>
      </c>
      <c r="N2232">
        <f t="shared" si="516"/>
        <v>5.8492450476264994E-3</v>
      </c>
      <c r="O2232">
        <f t="shared" si="517"/>
        <v>0</v>
      </c>
      <c r="P2232">
        <f t="shared" si="518"/>
        <v>0</v>
      </c>
      <c r="Q2232">
        <f>($B$16/2)*(COS((ACOS((2*'Intake Valve Fxn Scratch'!$B$1)/$B$16-1)/($B$17/2))*(I2232-($B$17/2)))+1)*P2232</f>
        <v>0</v>
      </c>
      <c r="R2232">
        <f t="shared" si="519"/>
        <v>0</v>
      </c>
      <c r="S2232">
        <f t="shared" si="520"/>
        <v>0</v>
      </c>
      <c r="T2232">
        <f>S2232*'Exhaust Gas Math'!$C$14</f>
        <v>0</v>
      </c>
      <c r="U2232">
        <f>(T2232/'Exhaust Gas Math'!$B$14)+('Exhaust Gas Math'!$D$10)</f>
        <v>4.4059320573952224E-4</v>
      </c>
      <c r="V2232">
        <f>('Exhaust Gas Math'!$E$10*(2.53982214E-12*V2231^4 - 0.0000000071629564556*V2231^3 + 7.56281407226508E-06*V2231^2 - 0.00322508455050905*V2231 + 1.62997098133725)*$B$24+T2232*'Exhaust Gas Math'!$D$14*$B$23)/('Exhaust Gas Math'!$E$10*(2.53982214E-12*V2231^4 - 0.0000000071629564556*V2231^3 + 7.56281407226508E-06*V2231^2 - 0.00322508455050905*V2231 + 1.62997098133725)+T2232*'Exhaust Gas Math'!$D$14)</f>
        <v>1100</v>
      </c>
      <c r="W2232">
        <f>(353.3116967483*V2232^-1.0020802909)*('Exhaust Gas Math'!$E$10/(T2232+'Exhaust Gas Math'!$E$10))+(357.4500179626*V2232^-1.0038444015 )*(T2232/(T2232+'Exhaust Gas Math'!$E$10))</f>
        <v>0.31654710700089367</v>
      </c>
      <c r="X2232">
        <f t="shared" si="521"/>
        <v>0</v>
      </c>
      <c r="Y2232">
        <f t="shared" si="522"/>
        <v>101325</v>
      </c>
      <c r="Z2232">
        <f t="shared" si="523"/>
        <v>101325</v>
      </c>
    </row>
    <row r="2233" spans="5:26" x14ac:dyDescent="0.2">
      <c r="E2233">
        <f t="shared" si="525"/>
        <v>0.27849999999998321</v>
      </c>
      <c r="F2233">
        <f t="shared" si="526"/>
        <v>101325</v>
      </c>
      <c r="H2233">
        <f t="shared" si="524"/>
        <v>0.27849999999998321</v>
      </c>
      <c r="I2233">
        <f t="shared" si="512"/>
        <v>407.99999999919419</v>
      </c>
      <c r="J2233">
        <f t="shared" si="513"/>
        <v>1.0488559778092831E-2</v>
      </c>
      <c r="K2233">
        <f t="shared" si="514"/>
        <v>19.735645034271567</v>
      </c>
      <c r="L2233">
        <f t="shared" si="515"/>
        <v>3.9769296294121147E-5</v>
      </c>
      <c r="M2233">
        <f>J2233/SQRT('Exhaust Gas Math'!$E$14*$B$21*$B$23)</f>
        <v>1.7805991734824475E-4</v>
      </c>
      <c r="N2233">
        <f t="shared" si="516"/>
        <v>7.2230121593241381E-3</v>
      </c>
      <c r="O2233">
        <f t="shared" si="517"/>
        <v>0</v>
      </c>
      <c r="P2233">
        <f t="shared" si="518"/>
        <v>0</v>
      </c>
      <c r="Q2233">
        <f>($B$16/2)*(COS((ACOS((2*'Intake Valve Fxn Scratch'!$B$1)/$B$16-1)/($B$17/2))*(I2233-($B$17/2)))+1)*P2233</f>
        <v>0</v>
      </c>
      <c r="R2233">
        <f t="shared" si="519"/>
        <v>0</v>
      </c>
      <c r="S2233">
        <f t="shared" si="520"/>
        <v>0</v>
      </c>
      <c r="T2233">
        <f>S2233*'Exhaust Gas Math'!$C$14</f>
        <v>0</v>
      </c>
      <c r="U2233">
        <f>(T2233/'Exhaust Gas Math'!$B$14)+('Exhaust Gas Math'!$D$10)</f>
        <v>4.4059320573952224E-4</v>
      </c>
      <c r="V2233">
        <f>('Exhaust Gas Math'!$E$10*(2.53982214E-12*V2232^4 - 0.0000000071629564556*V2232^3 + 7.56281407226508E-06*V2232^2 - 0.00322508455050905*V2232 + 1.62997098133725)*$B$24+T2233*'Exhaust Gas Math'!$D$14*$B$23)/('Exhaust Gas Math'!$E$10*(2.53982214E-12*V2232^4 - 0.0000000071629564556*V2232^3 + 7.56281407226508E-06*V2232^2 - 0.00322508455050905*V2232 + 1.62997098133725)+T2233*'Exhaust Gas Math'!$D$14)</f>
        <v>1100</v>
      </c>
      <c r="W2233">
        <f>(353.3116967483*V2233^-1.0020802909)*('Exhaust Gas Math'!$E$10/(T2233+'Exhaust Gas Math'!$E$10))+(357.4500179626*V2233^-1.0038444015 )*(T2233/(T2233+'Exhaust Gas Math'!$E$10))</f>
        <v>0.31654710700089367</v>
      </c>
      <c r="X2233">
        <f t="shared" si="521"/>
        <v>0</v>
      </c>
      <c r="Y2233">
        <f t="shared" si="522"/>
        <v>101325</v>
      </c>
      <c r="Z2233">
        <f t="shared" si="523"/>
        <v>101325</v>
      </c>
    </row>
    <row r="2234" spans="5:26" x14ac:dyDescent="0.2">
      <c r="E2234">
        <f t="shared" si="525"/>
        <v>0.27862499999998319</v>
      </c>
      <c r="F2234">
        <f t="shared" si="526"/>
        <v>101325</v>
      </c>
      <c r="H2234">
        <f t="shared" si="524"/>
        <v>0.27862499999998319</v>
      </c>
      <c r="I2234">
        <f t="shared" si="512"/>
        <v>413.99999999919237</v>
      </c>
      <c r="J2234">
        <f t="shared" si="513"/>
        <v>1.3067207501967517E-2</v>
      </c>
      <c r="K2234">
        <f t="shared" si="514"/>
        <v>21.48500760596605</v>
      </c>
      <c r="L2234">
        <f t="shared" si="515"/>
        <v>3.9769296294121147E-5</v>
      </c>
      <c r="M2234">
        <f>J2234/SQRT('Exhaust Gas Math'!$E$14*$B$21*$B$23)</f>
        <v>2.2183654734299276E-4</v>
      </c>
      <c r="N2234">
        <f t="shared" si="516"/>
        <v>8.6492854859421091E-3</v>
      </c>
      <c r="O2234">
        <f t="shared" si="517"/>
        <v>0</v>
      </c>
      <c r="P2234">
        <f t="shared" si="518"/>
        <v>0</v>
      </c>
      <c r="Q2234">
        <f>($B$16/2)*(COS((ACOS((2*'Intake Valve Fxn Scratch'!$B$1)/$B$16-1)/($B$17/2))*(I2234-($B$17/2)))+1)*P2234</f>
        <v>0</v>
      </c>
      <c r="R2234">
        <f t="shared" si="519"/>
        <v>0</v>
      </c>
      <c r="S2234">
        <f t="shared" si="520"/>
        <v>0</v>
      </c>
      <c r="T2234">
        <f>S2234*'Exhaust Gas Math'!$C$14</f>
        <v>0</v>
      </c>
      <c r="U2234">
        <f>(T2234/'Exhaust Gas Math'!$B$14)+('Exhaust Gas Math'!$D$10)</f>
        <v>4.4059320573952224E-4</v>
      </c>
      <c r="V2234">
        <f>('Exhaust Gas Math'!$E$10*(2.53982214E-12*V2233^4 - 0.0000000071629564556*V2233^3 + 7.56281407226508E-06*V2233^2 - 0.00322508455050905*V2233 + 1.62997098133725)*$B$24+T2234*'Exhaust Gas Math'!$D$14*$B$23)/('Exhaust Gas Math'!$E$10*(2.53982214E-12*V2233^4 - 0.0000000071629564556*V2233^3 + 7.56281407226508E-06*V2233^2 - 0.00322508455050905*V2233 + 1.62997098133725)+T2234*'Exhaust Gas Math'!$D$14)</f>
        <v>1100</v>
      </c>
      <c r="W2234">
        <f>(353.3116967483*V2234^-1.0020802909)*('Exhaust Gas Math'!$E$10/(T2234+'Exhaust Gas Math'!$E$10))+(357.4500179626*V2234^-1.0038444015 )*(T2234/(T2234+'Exhaust Gas Math'!$E$10))</f>
        <v>0.31654710700089367</v>
      </c>
      <c r="X2234">
        <f t="shared" si="521"/>
        <v>0</v>
      </c>
      <c r="Y2234">
        <f t="shared" si="522"/>
        <v>101325</v>
      </c>
      <c r="Z2234">
        <f t="shared" si="523"/>
        <v>101325</v>
      </c>
    </row>
    <row r="2235" spans="5:26" x14ac:dyDescent="0.2">
      <c r="E2235">
        <f t="shared" si="525"/>
        <v>0.27874999999998318</v>
      </c>
      <c r="F2235">
        <f t="shared" si="526"/>
        <v>101325</v>
      </c>
      <c r="H2235">
        <f t="shared" si="524"/>
        <v>0.27874999999998318</v>
      </c>
      <c r="I2235">
        <f t="shared" si="512"/>
        <v>419.99999999919237</v>
      </c>
      <c r="J2235">
        <f t="shared" si="513"/>
        <v>1.5849999999613097E-2</v>
      </c>
      <c r="K2235">
        <f t="shared" si="514"/>
        <v>22.998975938302745</v>
      </c>
      <c r="L2235">
        <f t="shared" si="515"/>
        <v>3.9769296294121147E-5</v>
      </c>
      <c r="M2235">
        <f>J2235/SQRT('Exhaust Gas Math'!$E$14*$B$21*$B$23)</f>
        <v>2.6907885826188871E-4</v>
      </c>
      <c r="N2235">
        <f t="shared" si="516"/>
        <v>1.0114751634339041E-2</v>
      </c>
      <c r="O2235">
        <f t="shared" si="517"/>
        <v>0</v>
      </c>
      <c r="P2235">
        <f t="shared" si="518"/>
        <v>0</v>
      </c>
      <c r="Q2235">
        <f>($B$16/2)*(COS((ACOS((2*'Intake Valve Fxn Scratch'!$B$1)/$B$16-1)/($B$17/2))*(I2235-($B$17/2)))+1)*P2235</f>
        <v>0</v>
      </c>
      <c r="R2235">
        <f t="shared" si="519"/>
        <v>0</v>
      </c>
      <c r="S2235">
        <f t="shared" si="520"/>
        <v>0</v>
      </c>
      <c r="T2235">
        <f>S2235*'Exhaust Gas Math'!$C$14</f>
        <v>0</v>
      </c>
      <c r="U2235">
        <f>(T2235/'Exhaust Gas Math'!$B$14)+('Exhaust Gas Math'!$D$10)</f>
        <v>4.4059320573952224E-4</v>
      </c>
      <c r="V2235">
        <f>('Exhaust Gas Math'!$E$10*(2.53982214E-12*V2234^4 - 0.0000000071629564556*V2234^3 + 7.56281407226508E-06*V2234^2 - 0.00322508455050905*V2234 + 1.62997098133725)*$B$24+T2235*'Exhaust Gas Math'!$D$14*$B$23)/('Exhaust Gas Math'!$E$10*(2.53982214E-12*V2234^4 - 0.0000000071629564556*V2234^3 + 7.56281407226508E-06*V2234^2 - 0.00322508455050905*V2234 + 1.62997098133725)+T2235*'Exhaust Gas Math'!$D$14)</f>
        <v>1100</v>
      </c>
      <c r="W2235">
        <f>(353.3116967483*V2235^-1.0020802909)*('Exhaust Gas Math'!$E$10/(T2235+'Exhaust Gas Math'!$E$10))+(357.4500179626*V2235^-1.0038444015 )*(T2235/(T2235+'Exhaust Gas Math'!$E$10))</f>
        <v>0.31654710700089367</v>
      </c>
      <c r="X2235">
        <f t="shared" si="521"/>
        <v>0</v>
      </c>
      <c r="Y2235">
        <f t="shared" si="522"/>
        <v>101325</v>
      </c>
      <c r="Z2235">
        <f t="shared" si="523"/>
        <v>101325</v>
      </c>
    </row>
    <row r="2236" spans="5:26" x14ac:dyDescent="0.2">
      <c r="E2236">
        <f t="shared" si="525"/>
        <v>0.27887499999998316</v>
      </c>
      <c r="F2236">
        <f t="shared" si="526"/>
        <v>101325</v>
      </c>
      <c r="H2236">
        <f t="shared" si="524"/>
        <v>0.27887499999998316</v>
      </c>
      <c r="I2236">
        <f t="shared" si="512"/>
        <v>425.99999999919237</v>
      </c>
      <c r="J2236">
        <f t="shared" si="513"/>
        <v>1.8806448414089429E-2</v>
      </c>
      <c r="K2236">
        <f t="shared" si="514"/>
        <v>24.260962677414639</v>
      </c>
      <c r="L2236">
        <f t="shared" si="515"/>
        <v>3.9769296294121147E-5</v>
      </c>
      <c r="M2236">
        <f>J2236/SQRT('Exhaust Gas Math'!$E$14*$B$21*$B$23)</f>
        <v>3.1926925346043012E-4</v>
      </c>
      <c r="N2236">
        <f t="shared" si="516"/>
        <v>1.1611157152915857E-2</v>
      </c>
      <c r="O2236">
        <f t="shared" si="517"/>
        <v>0</v>
      </c>
      <c r="P2236">
        <f t="shared" si="518"/>
        <v>0</v>
      </c>
      <c r="Q2236">
        <f>($B$16/2)*(COS((ACOS((2*'Intake Valve Fxn Scratch'!$B$1)/$B$16-1)/($B$17/2))*(I2236-($B$17/2)))+1)*P2236</f>
        <v>0</v>
      </c>
      <c r="R2236">
        <f t="shared" si="519"/>
        <v>0</v>
      </c>
      <c r="S2236">
        <f t="shared" si="520"/>
        <v>0</v>
      </c>
      <c r="T2236">
        <f>S2236*'Exhaust Gas Math'!$C$14</f>
        <v>0</v>
      </c>
      <c r="U2236">
        <f>(T2236/'Exhaust Gas Math'!$B$14)+('Exhaust Gas Math'!$D$10)</f>
        <v>4.4059320573952224E-4</v>
      </c>
      <c r="V2236">
        <f>('Exhaust Gas Math'!$E$10*(2.53982214E-12*V2235^4 - 0.0000000071629564556*V2235^3 + 7.56281407226508E-06*V2235^2 - 0.00322508455050905*V2235 + 1.62997098133725)*$B$24+T2236*'Exhaust Gas Math'!$D$14*$B$23)/('Exhaust Gas Math'!$E$10*(2.53982214E-12*V2235^4 - 0.0000000071629564556*V2235^3 + 7.56281407226508E-06*V2235^2 - 0.00322508455050905*V2235 + 1.62997098133725)+T2236*'Exhaust Gas Math'!$D$14)</f>
        <v>1100</v>
      </c>
      <c r="W2236">
        <f>(353.3116967483*V2236^-1.0020802909)*('Exhaust Gas Math'!$E$10/(T2236+'Exhaust Gas Math'!$E$10))+(357.4500179626*V2236^-1.0038444015 )*(T2236/(T2236+'Exhaust Gas Math'!$E$10))</f>
        <v>0.31654710700089367</v>
      </c>
      <c r="X2236">
        <f t="shared" si="521"/>
        <v>0</v>
      </c>
      <c r="Y2236">
        <f t="shared" si="522"/>
        <v>101325</v>
      </c>
      <c r="Z2236">
        <f t="shared" si="523"/>
        <v>101325</v>
      </c>
    </row>
    <row r="2237" spans="5:26" x14ac:dyDescent="0.2">
      <c r="E2237">
        <f t="shared" si="525"/>
        <v>0.27899999999998315</v>
      </c>
      <c r="F2237">
        <f t="shared" si="526"/>
        <v>101325</v>
      </c>
      <c r="H2237">
        <f t="shared" si="524"/>
        <v>0.27899999999998315</v>
      </c>
      <c r="I2237">
        <f t="shared" si="512"/>
        <v>431.99999999919055</v>
      </c>
      <c r="J2237">
        <f t="shared" si="513"/>
        <v>2.1904161277889311E-2</v>
      </c>
      <c r="K2237">
        <f t="shared" si="514"/>
        <v>25.257141232499638</v>
      </c>
      <c r="L2237">
        <f t="shared" si="515"/>
        <v>3.9769296294121147E-5</v>
      </c>
      <c r="M2237">
        <f>J2237/SQRT('Exhaust Gas Math'!$E$14*$B$21*$B$23)</f>
        <v>3.7185783646577925E-4</v>
      </c>
      <c r="N2237">
        <f t="shared" si="516"/>
        <v>1.3134781388304699E-2</v>
      </c>
      <c r="O2237">
        <f t="shared" si="517"/>
        <v>0</v>
      </c>
      <c r="P2237">
        <f t="shared" si="518"/>
        <v>0</v>
      </c>
      <c r="Q2237">
        <f>($B$16/2)*(COS((ACOS((2*'Intake Valve Fxn Scratch'!$B$1)/$B$16-1)/($B$17/2))*(I2237-($B$17/2)))+1)*P2237</f>
        <v>0</v>
      </c>
      <c r="R2237">
        <f t="shared" si="519"/>
        <v>0</v>
      </c>
      <c r="S2237">
        <f t="shared" si="520"/>
        <v>0</v>
      </c>
      <c r="T2237">
        <f>S2237*'Exhaust Gas Math'!$C$14</f>
        <v>0</v>
      </c>
      <c r="U2237">
        <f>(T2237/'Exhaust Gas Math'!$B$14)+('Exhaust Gas Math'!$D$10)</f>
        <v>4.4059320573952224E-4</v>
      </c>
      <c r="V2237">
        <f>('Exhaust Gas Math'!$E$10*(2.53982214E-12*V2236^4 - 0.0000000071629564556*V2236^3 + 7.56281407226508E-06*V2236^2 - 0.00322508455050905*V2236 + 1.62997098133725)*$B$24+T2237*'Exhaust Gas Math'!$D$14*$B$23)/('Exhaust Gas Math'!$E$10*(2.53982214E-12*V2236^4 - 0.0000000071629564556*V2236^3 + 7.56281407226508E-06*V2236^2 - 0.00322508455050905*V2236 + 1.62997098133725)+T2237*'Exhaust Gas Math'!$D$14)</f>
        <v>1100</v>
      </c>
      <c r="W2237">
        <f>(353.3116967483*V2237^-1.0020802909)*('Exhaust Gas Math'!$E$10/(T2237+'Exhaust Gas Math'!$E$10))+(357.4500179626*V2237^-1.0038444015 )*(T2237/(T2237+'Exhaust Gas Math'!$E$10))</f>
        <v>0.31654710700089367</v>
      </c>
      <c r="X2237">
        <f t="shared" si="521"/>
        <v>0</v>
      </c>
      <c r="Y2237">
        <f t="shared" si="522"/>
        <v>101325</v>
      </c>
      <c r="Z2237">
        <f t="shared" si="523"/>
        <v>101325</v>
      </c>
    </row>
    <row r="2238" spans="5:26" x14ac:dyDescent="0.2">
      <c r="E2238">
        <f t="shared" si="525"/>
        <v>0.27912499999998314</v>
      </c>
      <c r="F2238">
        <f t="shared" si="526"/>
        <v>101325</v>
      </c>
      <c r="H2238">
        <f t="shared" si="524"/>
        <v>0.27912499999998314</v>
      </c>
      <c r="I2238">
        <f t="shared" si="512"/>
        <v>437.99999999919055</v>
      </c>
      <c r="J2238">
        <f t="shared" si="513"/>
        <v>2.5109199400639649E-2</v>
      </c>
      <c r="K2238">
        <f t="shared" si="514"/>
        <v>25.976597262844848</v>
      </c>
      <c r="L2238">
        <f t="shared" si="515"/>
        <v>3.9769296294121147E-5</v>
      </c>
      <c r="M2238">
        <f>J2238/SQRT('Exhaust Gas Math'!$E$14*$B$21*$B$23)</f>
        <v>4.2626843575767451E-4</v>
      </c>
      <c r="N2238">
        <f t="shared" si="516"/>
        <v>1.4685858366909787E-2</v>
      </c>
      <c r="O2238">
        <f t="shared" si="517"/>
        <v>0</v>
      </c>
      <c r="P2238">
        <f t="shared" si="518"/>
        <v>0</v>
      </c>
      <c r="Q2238">
        <f>($B$16/2)*(COS((ACOS((2*'Intake Valve Fxn Scratch'!$B$1)/$B$16-1)/($B$17/2))*(I2238-($B$17/2)))+1)*P2238</f>
        <v>0</v>
      </c>
      <c r="R2238">
        <f t="shared" si="519"/>
        <v>0</v>
      </c>
      <c r="S2238">
        <f t="shared" si="520"/>
        <v>0</v>
      </c>
      <c r="T2238">
        <f>S2238*'Exhaust Gas Math'!$C$14</f>
        <v>0</v>
      </c>
      <c r="U2238">
        <f>(T2238/'Exhaust Gas Math'!$B$14)+('Exhaust Gas Math'!$D$10)</f>
        <v>4.4059320573952224E-4</v>
      </c>
      <c r="V2238">
        <f>('Exhaust Gas Math'!$E$10*(2.53982214E-12*V2237^4 - 0.0000000071629564556*V2237^3 + 7.56281407226508E-06*V2237^2 - 0.00322508455050905*V2237 + 1.62997098133725)*$B$24+T2238*'Exhaust Gas Math'!$D$14*$B$23)/('Exhaust Gas Math'!$E$10*(2.53982214E-12*V2237^4 - 0.0000000071629564556*V2237^3 + 7.56281407226508E-06*V2237^2 - 0.00322508455050905*V2237 + 1.62997098133725)+T2238*'Exhaust Gas Math'!$D$14)</f>
        <v>1100</v>
      </c>
      <c r="W2238">
        <f>(353.3116967483*V2238^-1.0020802909)*('Exhaust Gas Math'!$E$10/(T2238+'Exhaust Gas Math'!$E$10))+(357.4500179626*V2238^-1.0038444015 )*(T2238/(T2238+'Exhaust Gas Math'!$E$10))</f>
        <v>0.31654710700089367</v>
      </c>
      <c r="X2238">
        <f t="shared" si="521"/>
        <v>0</v>
      </c>
      <c r="Y2238">
        <f t="shared" si="522"/>
        <v>101325</v>
      </c>
      <c r="Z2238">
        <f t="shared" si="523"/>
        <v>101325</v>
      </c>
    </row>
    <row r="2239" spans="5:26" x14ac:dyDescent="0.2">
      <c r="E2239">
        <f t="shared" si="525"/>
        <v>0.27924999999998312</v>
      </c>
      <c r="F2239">
        <f t="shared" si="526"/>
        <v>101325</v>
      </c>
      <c r="H2239">
        <f t="shared" si="524"/>
        <v>0.27924999999998312</v>
      </c>
      <c r="I2239">
        <f t="shared" si="512"/>
        <v>443.99999999919055</v>
      </c>
      <c r="J2239">
        <f t="shared" si="513"/>
        <v>2.8386447713970253E-2</v>
      </c>
      <c r="K2239">
        <f t="shared" si="514"/>
        <v>26.411448257625956</v>
      </c>
      <c r="L2239">
        <f t="shared" si="515"/>
        <v>3.9769296294121147E-5</v>
      </c>
      <c r="M2239">
        <f>J2239/SQRT('Exhaust Gas Math'!$E$14*$B$21*$B$23)</f>
        <v>4.8190491742412404E-4</v>
      </c>
      <c r="N2239">
        <f t="shared" si="516"/>
        <v>1.6267973594036284E-2</v>
      </c>
      <c r="O2239">
        <f t="shared" si="517"/>
        <v>0</v>
      </c>
      <c r="P2239">
        <f t="shared" si="518"/>
        <v>0</v>
      </c>
      <c r="Q2239">
        <f>($B$16/2)*(COS((ACOS((2*'Intake Valve Fxn Scratch'!$B$1)/$B$16-1)/($B$17/2))*(I2239-($B$17/2)))+1)*P2239</f>
        <v>0</v>
      </c>
      <c r="R2239">
        <f t="shared" si="519"/>
        <v>0</v>
      </c>
      <c r="S2239">
        <f t="shared" si="520"/>
        <v>0</v>
      </c>
      <c r="T2239">
        <f>S2239*'Exhaust Gas Math'!$C$14</f>
        <v>0</v>
      </c>
      <c r="U2239">
        <f>(T2239/'Exhaust Gas Math'!$B$14)+('Exhaust Gas Math'!$D$10)</f>
        <v>4.4059320573952224E-4</v>
      </c>
      <c r="V2239">
        <f>('Exhaust Gas Math'!$E$10*(2.53982214E-12*V2238^4 - 0.0000000071629564556*V2238^3 + 7.56281407226508E-06*V2238^2 - 0.00322508455050905*V2238 + 1.62997098133725)*$B$24+T2239*'Exhaust Gas Math'!$D$14*$B$23)/('Exhaust Gas Math'!$E$10*(2.53982214E-12*V2238^4 - 0.0000000071629564556*V2238^3 + 7.56281407226508E-06*V2238^2 - 0.00322508455050905*V2238 + 1.62997098133725)+T2239*'Exhaust Gas Math'!$D$14)</f>
        <v>1100</v>
      </c>
      <c r="W2239">
        <f>(353.3116967483*V2239^-1.0020802909)*('Exhaust Gas Math'!$E$10/(T2239+'Exhaust Gas Math'!$E$10))+(357.4500179626*V2239^-1.0038444015 )*(T2239/(T2239+'Exhaust Gas Math'!$E$10))</f>
        <v>0.31654710700089367</v>
      </c>
      <c r="X2239">
        <f t="shared" si="521"/>
        <v>0</v>
      </c>
      <c r="Y2239">
        <f t="shared" si="522"/>
        <v>101325</v>
      </c>
      <c r="Z2239">
        <f t="shared" si="523"/>
        <v>101325</v>
      </c>
    </row>
    <row r="2240" spans="5:26" x14ac:dyDescent="0.2">
      <c r="E2240">
        <f t="shared" si="525"/>
        <v>0.27937499999998311</v>
      </c>
      <c r="F2240">
        <f t="shared" si="526"/>
        <v>101325</v>
      </c>
      <c r="H2240">
        <f t="shared" si="524"/>
        <v>0.27937499999998311</v>
      </c>
      <c r="I2240">
        <f t="shared" si="512"/>
        <v>449.99999999918873</v>
      </c>
      <c r="J2240">
        <f t="shared" si="513"/>
        <v>3.1699999999551982E-2</v>
      </c>
      <c r="K2240">
        <f t="shared" si="514"/>
        <v>26.556929898345718</v>
      </c>
      <c r="L2240">
        <f t="shared" si="515"/>
        <v>3.9769296294121147E-5</v>
      </c>
      <c r="M2240">
        <f>J2240/SQRT('Exhaust Gas Math'!$E$14*$B$21*$B$23)</f>
        <v>5.3815771652930815E-4</v>
      </c>
      <c r="N2240">
        <f t="shared" si="516"/>
        <v>1.788745043816611E-2</v>
      </c>
      <c r="O2240">
        <f t="shared" si="517"/>
        <v>0</v>
      </c>
      <c r="P2240">
        <f t="shared" si="518"/>
        <v>0</v>
      </c>
      <c r="Q2240">
        <f>($B$16/2)*(COS((ACOS((2*'Intake Valve Fxn Scratch'!$B$1)/$B$16-1)/($B$17/2))*(I2240-($B$17/2)))+1)*P2240</f>
        <v>0</v>
      </c>
      <c r="R2240">
        <f t="shared" si="519"/>
        <v>0</v>
      </c>
      <c r="S2240">
        <f t="shared" si="520"/>
        <v>0</v>
      </c>
      <c r="T2240">
        <f>S2240*'Exhaust Gas Math'!$C$14</f>
        <v>0</v>
      </c>
      <c r="U2240">
        <f>(T2240/'Exhaust Gas Math'!$B$14)+('Exhaust Gas Math'!$D$10)</f>
        <v>4.4059320573952224E-4</v>
      </c>
      <c r="V2240">
        <f>('Exhaust Gas Math'!$E$10*(2.53982214E-12*V2239^4 - 0.0000000071629564556*V2239^3 + 7.56281407226508E-06*V2239^2 - 0.00322508455050905*V2239 + 1.62997098133725)*$B$24+T2240*'Exhaust Gas Math'!$D$14*$B$23)/('Exhaust Gas Math'!$E$10*(2.53982214E-12*V2239^4 - 0.0000000071629564556*V2239^3 + 7.56281407226508E-06*V2239^2 - 0.00322508455050905*V2239 + 1.62997098133725)+T2240*'Exhaust Gas Math'!$D$14)</f>
        <v>1100</v>
      </c>
      <c r="W2240">
        <f>(353.3116967483*V2240^-1.0020802909)*('Exhaust Gas Math'!$E$10/(T2240+'Exhaust Gas Math'!$E$10))+(357.4500179626*V2240^-1.0038444015 )*(T2240/(T2240+'Exhaust Gas Math'!$E$10))</f>
        <v>0.31654710700089367</v>
      </c>
      <c r="X2240">
        <f t="shared" si="521"/>
        <v>0</v>
      </c>
      <c r="Y2240">
        <f t="shared" si="522"/>
        <v>101325</v>
      </c>
      <c r="Z2240">
        <f t="shared" si="523"/>
        <v>101325</v>
      </c>
    </row>
    <row r="2241" spans="5:26" x14ac:dyDescent="0.2">
      <c r="E2241">
        <f t="shared" si="525"/>
        <v>0.2794999999999831</v>
      </c>
      <c r="F2241">
        <f t="shared" si="526"/>
        <v>101325</v>
      </c>
      <c r="H2241">
        <f t="shared" si="524"/>
        <v>0.2794999999999831</v>
      </c>
      <c r="I2241">
        <f t="shared" si="512"/>
        <v>455.99999999918873</v>
      </c>
      <c r="J2241">
        <f t="shared" si="513"/>
        <v>3.5013552285138624E-2</v>
      </c>
      <c r="K2241">
        <f t="shared" si="514"/>
        <v>26.411448257704421</v>
      </c>
      <c r="L2241">
        <f t="shared" si="515"/>
        <v>3.9769296294121147E-5</v>
      </c>
      <c r="M2241">
        <f>J2241/SQRT('Exhaust Gas Math'!$E$14*$B$21*$B$23)</f>
        <v>5.944105156345757E-4</v>
      </c>
      <c r="N2241">
        <f t="shared" si="516"/>
        <v>1.9552731033768863E-2</v>
      </c>
      <c r="O2241">
        <f t="shared" si="517"/>
        <v>0</v>
      </c>
      <c r="P2241">
        <f t="shared" si="518"/>
        <v>0</v>
      </c>
      <c r="Q2241">
        <f>($B$16/2)*(COS((ACOS((2*'Intake Valve Fxn Scratch'!$B$1)/$B$16-1)/($B$17/2))*(I2241-($B$17/2)))+1)*P2241</f>
        <v>0</v>
      </c>
      <c r="R2241">
        <f t="shared" si="519"/>
        <v>0</v>
      </c>
      <c r="S2241">
        <f t="shared" si="520"/>
        <v>0</v>
      </c>
      <c r="T2241">
        <f>S2241*'Exhaust Gas Math'!$C$14</f>
        <v>0</v>
      </c>
      <c r="U2241">
        <f>(T2241/'Exhaust Gas Math'!$B$14)+('Exhaust Gas Math'!$D$10)</f>
        <v>4.4059320573952224E-4</v>
      </c>
      <c r="V2241">
        <f>('Exhaust Gas Math'!$E$10*(2.53982214E-12*V2240^4 - 0.0000000071629564556*V2240^3 + 7.56281407226508E-06*V2240^2 - 0.00322508455050905*V2240 + 1.62997098133725)*$B$24+T2241*'Exhaust Gas Math'!$D$14*$B$23)/('Exhaust Gas Math'!$E$10*(2.53982214E-12*V2240^4 - 0.0000000071629564556*V2240^3 + 7.56281407226508E-06*V2240^2 - 0.00322508455050905*V2240 + 1.62997098133725)+T2241*'Exhaust Gas Math'!$D$14)</f>
        <v>1100</v>
      </c>
      <c r="W2241">
        <f>(353.3116967483*V2241^-1.0020802909)*('Exhaust Gas Math'!$E$10/(T2241+'Exhaust Gas Math'!$E$10))+(357.4500179626*V2241^-1.0038444015 )*(T2241/(T2241+'Exhaust Gas Math'!$E$10))</f>
        <v>0.31654710700089367</v>
      </c>
      <c r="X2241">
        <f t="shared" si="521"/>
        <v>0</v>
      </c>
      <c r="Y2241">
        <f t="shared" si="522"/>
        <v>101325</v>
      </c>
      <c r="Z2241">
        <f t="shared" si="523"/>
        <v>101325</v>
      </c>
    </row>
    <row r="2242" spans="5:26" x14ac:dyDescent="0.2">
      <c r="E2242">
        <f t="shared" si="525"/>
        <v>0.27962499999998308</v>
      </c>
      <c r="F2242">
        <f t="shared" si="526"/>
        <v>101325</v>
      </c>
      <c r="H2242">
        <f t="shared" si="524"/>
        <v>0.27962499999998308</v>
      </c>
      <c r="I2242">
        <f t="shared" si="512"/>
        <v>461.99999999918873</v>
      </c>
      <c r="J2242">
        <f t="shared" si="513"/>
        <v>3.8290800598483901E-2</v>
      </c>
      <c r="K2242">
        <f t="shared" si="514"/>
        <v>25.976597263000919</v>
      </c>
      <c r="L2242">
        <f t="shared" si="515"/>
        <v>3.9769296294121147E-5</v>
      </c>
      <c r="M2242">
        <f>J2242/SQRT('Exhaust Gas Math'!$E$14*$B$21*$B$23)</f>
        <v>6.5004699730127427E-4</v>
      </c>
      <c r="N2242">
        <f t="shared" si="516"/>
        <v>2.1273748626085838E-2</v>
      </c>
      <c r="O2242">
        <f t="shared" si="517"/>
        <v>0</v>
      </c>
      <c r="P2242">
        <f t="shared" si="518"/>
        <v>0</v>
      </c>
      <c r="Q2242">
        <f>($B$16/2)*(COS((ACOS((2*'Intake Valve Fxn Scratch'!$B$1)/$B$16-1)/($B$17/2))*(I2242-($B$17/2)))+1)*P2242</f>
        <v>0</v>
      </c>
      <c r="R2242">
        <f t="shared" si="519"/>
        <v>0</v>
      </c>
      <c r="S2242">
        <f t="shared" si="520"/>
        <v>0</v>
      </c>
      <c r="T2242">
        <f>S2242*'Exhaust Gas Math'!$C$14</f>
        <v>0</v>
      </c>
      <c r="U2242">
        <f>(T2242/'Exhaust Gas Math'!$B$14)+('Exhaust Gas Math'!$D$10)</f>
        <v>4.4059320573952224E-4</v>
      </c>
      <c r="V2242">
        <f>('Exhaust Gas Math'!$E$10*(2.53982214E-12*V2241^4 - 0.0000000071629564556*V2241^3 + 7.56281407226508E-06*V2241^2 - 0.00322508455050905*V2241 + 1.62997098133725)*$B$24+T2242*'Exhaust Gas Math'!$D$14*$B$23)/('Exhaust Gas Math'!$E$10*(2.53982214E-12*V2241^4 - 0.0000000071629564556*V2241^3 + 7.56281407226508E-06*V2241^2 - 0.00322508455050905*V2241 + 1.62997098133725)+T2242*'Exhaust Gas Math'!$D$14)</f>
        <v>1100</v>
      </c>
      <c r="W2242">
        <f>(353.3116967483*V2242^-1.0020802909)*('Exhaust Gas Math'!$E$10/(T2242+'Exhaust Gas Math'!$E$10))+(357.4500179626*V2242^-1.0038444015 )*(T2242/(T2242+'Exhaust Gas Math'!$E$10))</f>
        <v>0.31654710700089367</v>
      </c>
      <c r="X2242">
        <f t="shared" si="521"/>
        <v>0</v>
      </c>
      <c r="Y2242">
        <f t="shared" si="522"/>
        <v>101325</v>
      </c>
      <c r="Z2242">
        <f t="shared" si="523"/>
        <v>101325</v>
      </c>
    </row>
    <row r="2243" spans="5:26" x14ac:dyDescent="0.2">
      <c r="E2243">
        <f t="shared" si="525"/>
        <v>0.27974999999998307</v>
      </c>
      <c r="F2243">
        <f t="shared" si="526"/>
        <v>101325</v>
      </c>
      <c r="H2243">
        <f t="shared" si="524"/>
        <v>0.27974999999998307</v>
      </c>
      <c r="I2243">
        <f t="shared" si="512"/>
        <v>467.99999999918691</v>
      </c>
      <c r="J2243">
        <f t="shared" si="513"/>
        <v>4.1495838721258511E-2</v>
      </c>
      <c r="K2243">
        <f t="shared" si="514"/>
        <v>25.257141232731602</v>
      </c>
      <c r="L2243">
        <f t="shared" si="515"/>
        <v>3.9769296294121147E-5</v>
      </c>
      <c r="M2243">
        <f>J2243/SQRT('Exhaust Gas Math'!$E$14*$B$21*$B$23)</f>
        <v>7.0445759659358163E-4</v>
      </c>
      <c r="N2243">
        <f t="shared" si="516"/>
        <v>2.3061282130698343E-2</v>
      </c>
      <c r="O2243">
        <f t="shared" si="517"/>
        <v>0</v>
      </c>
      <c r="P2243">
        <f t="shared" si="518"/>
        <v>0</v>
      </c>
      <c r="Q2243">
        <f>($B$16/2)*(COS((ACOS((2*'Intake Valve Fxn Scratch'!$B$1)/$B$16-1)/($B$17/2))*(I2243-($B$17/2)))+1)*P2243</f>
        <v>0</v>
      </c>
      <c r="R2243">
        <f t="shared" si="519"/>
        <v>0</v>
      </c>
      <c r="S2243">
        <f t="shared" si="520"/>
        <v>0</v>
      </c>
      <c r="T2243">
        <f>S2243*'Exhaust Gas Math'!$C$14</f>
        <v>0</v>
      </c>
      <c r="U2243">
        <f>(T2243/'Exhaust Gas Math'!$B$14)+('Exhaust Gas Math'!$D$10)</f>
        <v>4.4059320573952224E-4</v>
      </c>
      <c r="V2243">
        <f>('Exhaust Gas Math'!$E$10*(2.53982214E-12*V2242^4 - 0.0000000071629564556*V2242^3 + 7.56281407226508E-06*V2242^2 - 0.00322508455050905*V2242 + 1.62997098133725)*$B$24+T2243*'Exhaust Gas Math'!$D$14*$B$23)/('Exhaust Gas Math'!$E$10*(2.53982214E-12*V2242^4 - 0.0000000071629564556*V2242^3 + 7.56281407226508E-06*V2242^2 - 0.00322508455050905*V2242 + 1.62997098133725)+T2243*'Exhaust Gas Math'!$D$14)</f>
        <v>1100</v>
      </c>
      <c r="W2243">
        <f>(353.3116967483*V2243^-1.0020802909)*('Exhaust Gas Math'!$E$10/(T2243+'Exhaust Gas Math'!$E$10))+(357.4500179626*V2243^-1.0038444015 )*(T2243/(T2243+'Exhaust Gas Math'!$E$10))</f>
        <v>0.31654710700089367</v>
      </c>
      <c r="X2243">
        <f t="shared" si="521"/>
        <v>0</v>
      </c>
      <c r="Y2243">
        <f t="shared" si="522"/>
        <v>101325</v>
      </c>
      <c r="Z2243">
        <f t="shared" si="523"/>
        <v>101325</v>
      </c>
    </row>
    <row r="2244" spans="5:26" x14ac:dyDescent="0.2">
      <c r="E2244">
        <f t="shared" si="525"/>
        <v>0.27987499999998305</v>
      </c>
      <c r="F2244">
        <f t="shared" si="526"/>
        <v>101325</v>
      </c>
      <c r="H2244">
        <f t="shared" si="524"/>
        <v>0.27987499999998305</v>
      </c>
      <c r="I2244">
        <f t="shared" si="512"/>
        <v>473.99999999918691</v>
      </c>
      <c r="J2244">
        <f t="shared" si="513"/>
        <v>4.4593551585092005E-2</v>
      </c>
      <c r="K2244">
        <f t="shared" si="514"/>
        <v>24.260962677719959</v>
      </c>
      <c r="L2244">
        <f t="shared" si="515"/>
        <v>3.9769296294121147E-5</v>
      </c>
      <c r="M2244">
        <f>J2244/SQRT('Exhaust Gas Math'!$E$14*$B$21*$B$23)</f>
        <v>7.5704617959950133E-4</v>
      </c>
      <c r="N2244">
        <f t="shared" si="516"/>
        <v>2.4926279522917615E-2</v>
      </c>
      <c r="O2244">
        <f t="shared" si="517"/>
        <v>0</v>
      </c>
      <c r="P2244">
        <f t="shared" si="518"/>
        <v>0</v>
      </c>
      <c r="Q2244">
        <f>($B$16/2)*(COS((ACOS((2*'Intake Valve Fxn Scratch'!$B$1)/$B$16-1)/($B$17/2))*(I2244-($B$17/2)))+1)*P2244</f>
        <v>0</v>
      </c>
      <c r="R2244">
        <f t="shared" si="519"/>
        <v>0</v>
      </c>
      <c r="S2244">
        <f t="shared" si="520"/>
        <v>0</v>
      </c>
      <c r="T2244">
        <f>S2244*'Exhaust Gas Math'!$C$14</f>
        <v>0</v>
      </c>
      <c r="U2244">
        <f>(T2244/'Exhaust Gas Math'!$B$14)+('Exhaust Gas Math'!$D$10)</f>
        <v>4.4059320573952224E-4</v>
      </c>
      <c r="V2244">
        <f>('Exhaust Gas Math'!$E$10*(2.53982214E-12*V2243^4 - 0.0000000071629564556*V2243^3 + 7.56281407226508E-06*V2243^2 - 0.00322508455050905*V2243 + 1.62997098133725)*$B$24+T2244*'Exhaust Gas Math'!$D$14*$B$23)/('Exhaust Gas Math'!$E$10*(2.53982214E-12*V2243^4 - 0.0000000071629564556*V2243^3 + 7.56281407226508E-06*V2243^2 - 0.00322508455050905*V2243 + 1.62997098133725)+T2244*'Exhaust Gas Math'!$D$14)</f>
        <v>1100</v>
      </c>
      <c r="W2244">
        <f>(353.3116967483*V2244^-1.0020802909)*('Exhaust Gas Math'!$E$10/(T2244+'Exhaust Gas Math'!$E$10))+(357.4500179626*V2244^-1.0038444015 )*(T2244/(T2244+'Exhaust Gas Math'!$E$10))</f>
        <v>0.31654710700089367</v>
      </c>
      <c r="X2244">
        <f t="shared" si="521"/>
        <v>0</v>
      </c>
      <c r="Y2244">
        <f t="shared" si="522"/>
        <v>101325</v>
      </c>
      <c r="Z2244">
        <f t="shared" si="523"/>
        <v>101325</v>
      </c>
    </row>
    <row r="2245" spans="5:26" x14ac:dyDescent="0.2">
      <c r="E2245">
        <f t="shared" si="525"/>
        <v>0.27999999999998304</v>
      </c>
      <c r="F2245">
        <f t="shared" si="526"/>
        <v>101325</v>
      </c>
      <c r="H2245">
        <f t="shared" si="524"/>
        <v>0.27999999999998304</v>
      </c>
      <c r="I2245">
        <f t="shared" ref="I2245:I2308" si="527">($B$11*360*H2245)-(720*FLOOR(H2245/(2/$B$11),1))</f>
        <v>479.99999999918509</v>
      </c>
      <c r="J2245">
        <f t="shared" ref="J2245:J2308" si="528">-(($B$4/1000)/2)*COS($B$12*H2245)+(($B$4/1000)/2)</f>
        <v>4.754999999961014E-2</v>
      </c>
      <c r="K2245">
        <f t="shared" ref="K2245:K2308" si="529">($B$4/1000/2)*$B$12*SIN($B$12*H2245)</f>
        <v>22.998975938678448</v>
      </c>
      <c r="L2245">
        <f t="shared" ref="L2245:L2308" si="530">$B$8+P2245*(J2245*$B$6)</f>
        <v>3.9769296294121147E-5</v>
      </c>
      <c r="M2245">
        <f>J2245/SQRT('Exhaust Gas Math'!$E$14*$B$21*$B$23)</f>
        <v>8.0723657479875245E-4</v>
      </c>
      <c r="N2245">
        <f t="shared" ref="N2245:N2308" si="531">-(($B$4/1000)/2)*COS($B$12*(H2245-M2245))+(($B$4/1000)/2)</f>
        <v>2.6879134705409244E-2</v>
      </c>
      <c r="O2245">
        <f t="shared" ref="O2245:O2308" si="532">N2245*$B$6*P2245</f>
        <v>0</v>
      </c>
      <c r="P2245">
        <f t="shared" ref="P2245:P2308" si="533">IF(I2245&lt;=$B$17,1,0)</f>
        <v>0</v>
      </c>
      <c r="Q2245">
        <f>($B$16/2)*(COS((ACOS((2*'Intake Valve Fxn Scratch'!$B$1)/$B$16-1)/($B$17/2))*(I2245-($B$17/2)))+1)*P2245</f>
        <v>0</v>
      </c>
      <c r="R2245">
        <f t="shared" ref="R2245:R2308" si="534">Q2245/$B$16</f>
        <v>0</v>
      </c>
      <c r="S2245">
        <f t="shared" ref="S2245:S2308" si="535">P2245*($B$13*R2245*(O2245-O2244)*$B$19+S2244)</f>
        <v>0</v>
      </c>
      <c r="T2245">
        <f>S2245*'Exhaust Gas Math'!$C$14</f>
        <v>0</v>
      </c>
      <c r="U2245">
        <f>(T2245/'Exhaust Gas Math'!$B$14)+('Exhaust Gas Math'!$D$10)</f>
        <v>4.4059320573952224E-4</v>
      </c>
      <c r="V2245">
        <f>('Exhaust Gas Math'!$E$10*(2.53982214E-12*V2244^4 - 0.0000000071629564556*V2244^3 + 7.56281407226508E-06*V2244^2 - 0.00322508455050905*V2244 + 1.62997098133725)*$B$24+T2245*'Exhaust Gas Math'!$D$14*$B$23)/('Exhaust Gas Math'!$E$10*(2.53982214E-12*V2244^4 - 0.0000000071629564556*V2244^3 + 7.56281407226508E-06*V2244^2 - 0.00322508455050905*V2244 + 1.62997098133725)+T2245*'Exhaust Gas Math'!$D$14)</f>
        <v>1100</v>
      </c>
      <c r="W2245">
        <f>(353.3116967483*V2245^-1.0020802909)*('Exhaust Gas Math'!$E$10/(T2245+'Exhaust Gas Math'!$E$10))+(357.4500179626*V2245^-1.0038444015 )*(T2245/(T2245+'Exhaust Gas Math'!$E$10))</f>
        <v>0.31654710700089367</v>
      </c>
      <c r="X2245">
        <f t="shared" ref="X2245:X2308" si="536">P2245*SIGN(K2245)*-0.5*W2245*K2245^2</f>
        <v>0</v>
      </c>
      <c r="Y2245">
        <f t="shared" ref="Y2245:Y2308" si="537">(U2245*$B$21*V2245)/L2245</f>
        <v>101325</v>
      </c>
      <c r="Z2245">
        <f t="shared" ref="Z2245:Z2308" si="538">IF((X2245+Y2245)&lt;$B$22,(X2245+Y2245),$B$22)</f>
        <v>101325</v>
      </c>
    </row>
    <row r="2246" spans="5:26" x14ac:dyDescent="0.2">
      <c r="E2246">
        <f t="shared" si="525"/>
        <v>0.28012499999998303</v>
      </c>
      <c r="F2246">
        <f t="shared" si="526"/>
        <v>101325</v>
      </c>
      <c r="H2246">
        <f t="shared" si="524"/>
        <v>0.28012499999998303</v>
      </c>
      <c r="I2246">
        <f t="shared" si="527"/>
        <v>485.99999999918509</v>
      </c>
      <c r="J2246">
        <f t="shared" si="528"/>
        <v>5.033279249730685E-2</v>
      </c>
      <c r="K2246">
        <f t="shared" si="529"/>
        <v>21.48500760640772</v>
      </c>
      <c r="L2246">
        <f t="shared" si="530"/>
        <v>3.9769296294121147E-5</v>
      </c>
      <c r="M2246">
        <f>J2246/SQRT('Exhaust Gas Math'!$E$14*$B$21*$B$23)</f>
        <v>8.5447888571851642E-4</v>
      </c>
      <c r="N2246">
        <f t="shared" si="531"/>
        <v>2.8928903021546808E-2</v>
      </c>
      <c r="O2246">
        <f t="shared" si="532"/>
        <v>0</v>
      </c>
      <c r="P2246">
        <f t="shared" si="533"/>
        <v>0</v>
      </c>
      <c r="Q2246">
        <f>($B$16/2)*(COS((ACOS((2*'Intake Valve Fxn Scratch'!$B$1)/$B$16-1)/($B$17/2))*(I2246-($B$17/2)))+1)*P2246</f>
        <v>0</v>
      </c>
      <c r="R2246">
        <f t="shared" si="534"/>
        <v>0</v>
      </c>
      <c r="S2246">
        <f t="shared" si="535"/>
        <v>0</v>
      </c>
      <c r="T2246">
        <f>S2246*'Exhaust Gas Math'!$C$14</f>
        <v>0</v>
      </c>
      <c r="U2246">
        <f>(T2246/'Exhaust Gas Math'!$B$14)+('Exhaust Gas Math'!$D$10)</f>
        <v>4.4059320573952224E-4</v>
      </c>
      <c r="V2246">
        <f>('Exhaust Gas Math'!$E$10*(2.53982214E-12*V2245^4 - 0.0000000071629564556*V2245^3 + 7.56281407226508E-06*V2245^2 - 0.00322508455050905*V2245 + 1.62997098133725)*$B$24+T2246*'Exhaust Gas Math'!$D$14*$B$23)/('Exhaust Gas Math'!$E$10*(2.53982214E-12*V2245^4 - 0.0000000071629564556*V2245^3 + 7.56281407226508E-06*V2245^2 - 0.00322508455050905*V2245 + 1.62997098133725)+T2246*'Exhaust Gas Math'!$D$14)</f>
        <v>1100</v>
      </c>
      <c r="W2246">
        <f>(353.3116967483*V2246^-1.0020802909)*('Exhaust Gas Math'!$E$10/(T2246+'Exhaust Gas Math'!$E$10))+(357.4500179626*V2246^-1.0038444015 )*(T2246/(T2246+'Exhaust Gas Math'!$E$10))</f>
        <v>0.31654710700089367</v>
      </c>
      <c r="X2246">
        <f t="shared" si="536"/>
        <v>0</v>
      </c>
      <c r="Y2246">
        <f t="shared" si="537"/>
        <v>101325</v>
      </c>
      <c r="Z2246">
        <f t="shared" si="538"/>
        <v>101325</v>
      </c>
    </row>
    <row r="2247" spans="5:26" x14ac:dyDescent="0.2">
      <c r="E2247">
        <f t="shared" si="525"/>
        <v>0.28024999999998301</v>
      </c>
      <c r="F2247">
        <f t="shared" si="526"/>
        <v>101325</v>
      </c>
      <c r="H2247">
        <f t="shared" ref="H2247:H2310" si="539">H2246+$B$2</f>
        <v>0.28024999999998301</v>
      </c>
      <c r="I2247">
        <f t="shared" si="527"/>
        <v>491.99999999918509</v>
      </c>
      <c r="J2247">
        <f t="shared" si="528"/>
        <v>5.2911440221240613E-2</v>
      </c>
      <c r="K2247">
        <f t="shared" si="529"/>
        <v>19.735645034774361</v>
      </c>
      <c r="L2247">
        <f t="shared" si="530"/>
        <v>3.9769296294121147E-5</v>
      </c>
      <c r="M2247">
        <f>J2247/SQRT('Exhaust Gas Math'!$E$14*$B$21*$B$23)</f>
        <v>8.9825551571426734E-4</v>
      </c>
      <c r="N2247">
        <f t="shared" si="531"/>
        <v>3.1082443968084742E-2</v>
      </c>
      <c r="O2247">
        <f t="shared" si="532"/>
        <v>0</v>
      </c>
      <c r="P2247">
        <f t="shared" si="533"/>
        <v>0</v>
      </c>
      <c r="Q2247">
        <f>($B$16/2)*(COS((ACOS((2*'Intake Valve Fxn Scratch'!$B$1)/$B$16-1)/($B$17/2))*(I2247-($B$17/2)))+1)*P2247</f>
        <v>0</v>
      </c>
      <c r="R2247">
        <f t="shared" si="534"/>
        <v>0</v>
      </c>
      <c r="S2247">
        <f t="shared" si="535"/>
        <v>0</v>
      </c>
      <c r="T2247">
        <f>S2247*'Exhaust Gas Math'!$C$14</f>
        <v>0</v>
      </c>
      <c r="U2247">
        <f>(T2247/'Exhaust Gas Math'!$B$14)+('Exhaust Gas Math'!$D$10)</f>
        <v>4.4059320573952224E-4</v>
      </c>
      <c r="V2247">
        <f>('Exhaust Gas Math'!$E$10*(2.53982214E-12*V2246^4 - 0.0000000071629564556*V2246^3 + 7.56281407226508E-06*V2246^2 - 0.00322508455050905*V2246 + 1.62997098133725)*$B$24+T2247*'Exhaust Gas Math'!$D$14*$B$23)/('Exhaust Gas Math'!$E$10*(2.53982214E-12*V2246^4 - 0.0000000071629564556*V2246^3 + 7.56281407226508E-06*V2246^2 - 0.00322508455050905*V2246 + 1.62997098133725)+T2247*'Exhaust Gas Math'!$D$14)</f>
        <v>1100</v>
      </c>
      <c r="W2247">
        <f>(353.3116967483*V2247^-1.0020802909)*('Exhaust Gas Math'!$E$10/(T2247+'Exhaust Gas Math'!$E$10))+(357.4500179626*V2247^-1.0038444015 )*(T2247/(T2247+'Exhaust Gas Math'!$E$10))</f>
        <v>0.31654710700089367</v>
      </c>
      <c r="X2247">
        <f t="shared" si="536"/>
        <v>0</v>
      </c>
      <c r="Y2247">
        <f t="shared" si="537"/>
        <v>101325</v>
      </c>
      <c r="Z2247">
        <f t="shared" si="538"/>
        <v>101325</v>
      </c>
    </row>
    <row r="2248" spans="5:26" x14ac:dyDescent="0.2">
      <c r="E2248">
        <f t="shared" si="525"/>
        <v>0.280374999999983</v>
      </c>
      <c r="F2248">
        <f t="shared" si="526"/>
        <v>101325</v>
      </c>
      <c r="H2248">
        <f t="shared" si="539"/>
        <v>0.280374999999983</v>
      </c>
      <c r="I2248">
        <f t="shared" si="527"/>
        <v>497.99999999918327</v>
      </c>
      <c r="J2248">
        <f t="shared" si="528"/>
        <v>5.5257690967331304E-2</v>
      </c>
      <c r="K2248">
        <f t="shared" si="529"/>
        <v>17.770054606190833</v>
      </c>
      <c r="L2248">
        <f t="shared" si="530"/>
        <v>3.9769296294121147E-5</v>
      </c>
      <c r="M2248">
        <f>J2248/SQRT('Exhaust Gas Math'!$E$14*$B$21*$B$23)</f>
        <v>9.3808683886692338E-4</v>
      </c>
      <c r="N2248">
        <f t="shared" si="531"/>
        <v>3.3343486332137025E-2</v>
      </c>
      <c r="O2248">
        <f t="shared" si="532"/>
        <v>0</v>
      </c>
      <c r="P2248">
        <f t="shared" si="533"/>
        <v>0</v>
      </c>
      <c r="Q2248">
        <f>($B$16/2)*(COS((ACOS((2*'Intake Valve Fxn Scratch'!$B$1)/$B$16-1)/($B$17/2))*(I2248-($B$17/2)))+1)*P2248</f>
        <v>0</v>
      </c>
      <c r="R2248">
        <f t="shared" si="534"/>
        <v>0</v>
      </c>
      <c r="S2248">
        <f t="shared" si="535"/>
        <v>0</v>
      </c>
      <c r="T2248">
        <f>S2248*'Exhaust Gas Math'!$C$14</f>
        <v>0</v>
      </c>
      <c r="U2248">
        <f>(T2248/'Exhaust Gas Math'!$B$14)+('Exhaust Gas Math'!$D$10)</f>
        <v>4.4059320573952224E-4</v>
      </c>
      <c r="V2248">
        <f>('Exhaust Gas Math'!$E$10*(2.53982214E-12*V2247^4 - 0.0000000071629564556*V2247^3 + 7.56281407226508E-06*V2247^2 - 0.00322508455050905*V2247 + 1.62997098133725)*$B$24+T2248*'Exhaust Gas Math'!$D$14*$B$23)/('Exhaust Gas Math'!$E$10*(2.53982214E-12*V2247^4 - 0.0000000071629564556*V2247^3 + 7.56281407226508E-06*V2247^2 - 0.00322508455050905*V2247 + 1.62997098133725)+T2248*'Exhaust Gas Math'!$D$14)</f>
        <v>1100</v>
      </c>
      <c r="W2248">
        <f>(353.3116967483*V2248^-1.0020802909)*('Exhaust Gas Math'!$E$10/(T2248+'Exhaust Gas Math'!$E$10))+(357.4500179626*V2248^-1.0038444015 )*(T2248/(T2248+'Exhaust Gas Math'!$E$10))</f>
        <v>0.31654710700089367</v>
      </c>
      <c r="X2248">
        <f t="shared" si="536"/>
        <v>0</v>
      </c>
      <c r="Y2248">
        <f t="shared" si="537"/>
        <v>101325</v>
      </c>
      <c r="Z2248">
        <f t="shared" si="538"/>
        <v>101325</v>
      </c>
    </row>
    <row r="2249" spans="5:26" x14ac:dyDescent="0.2">
      <c r="E2249">
        <f t="shared" si="525"/>
        <v>0.28049999999998299</v>
      </c>
      <c r="F2249">
        <f t="shared" si="526"/>
        <v>101325</v>
      </c>
      <c r="H2249">
        <f t="shared" si="539"/>
        <v>0.28049999999998299</v>
      </c>
      <c r="I2249">
        <f t="shared" si="527"/>
        <v>503.99999999918327</v>
      </c>
      <c r="J2249">
        <f t="shared" si="528"/>
        <v>5.7345838721420211E-2</v>
      </c>
      <c r="K2249">
        <f t="shared" si="529"/>
        <v>15.609771740718942</v>
      </c>
      <c r="L2249">
        <f t="shared" si="530"/>
        <v>3.9769296294121147E-5</v>
      </c>
      <c r="M2249">
        <f>J2249/SQRT('Exhaust Gas Math'!$E$14*$B$21*$B$23)</f>
        <v>9.7353645486478364E-4</v>
      </c>
      <c r="N2249">
        <f t="shared" si="531"/>
        <v>3.5711621293060124E-2</v>
      </c>
      <c r="O2249">
        <f t="shared" si="532"/>
        <v>0</v>
      </c>
      <c r="P2249">
        <f t="shared" si="533"/>
        <v>0</v>
      </c>
      <c r="Q2249">
        <f>($B$16/2)*(COS((ACOS((2*'Intake Valve Fxn Scratch'!$B$1)/$B$16-1)/($B$17/2))*(I2249-($B$17/2)))+1)*P2249</f>
        <v>0</v>
      </c>
      <c r="R2249">
        <f t="shared" si="534"/>
        <v>0</v>
      </c>
      <c r="S2249">
        <f t="shared" si="535"/>
        <v>0</v>
      </c>
      <c r="T2249">
        <f>S2249*'Exhaust Gas Math'!$C$14</f>
        <v>0</v>
      </c>
      <c r="U2249">
        <f>(T2249/'Exhaust Gas Math'!$B$14)+('Exhaust Gas Math'!$D$10)</f>
        <v>4.4059320573952224E-4</v>
      </c>
      <c r="V2249">
        <f>('Exhaust Gas Math'!$E$10*(2.53982214E-12*V2248^4 - 0.0000000071629564556*V2248^3 + 7.56281407226508E-06*V2248^2 - 0.00322508455050905*V2248 + 1.62997098133725)*$B$24+T2249*'Exhaust Gas Math'!$D$14*$B$23)/('Exhaust Gas Math'!$E$10*(2.53982214E-12*V2248^4 - 0.0000000071629564556*V2248^3 + 7.56281407226508E-06*V2248^2 - 0.00322508455050905*V2248 + 1.62997098133725)+T2249*'Exhaust Gas Math'!$D$14)</f>
        <v>1100</v>
      </c>
      <c r="W2249">
        <f>(353.3116967483*V2249^-1.0020802909)*('Exhaust Gas Math'!$E$10/(T2249+'Exhaust Gas Math'!$E$10))+(357.4500179626*V2249^-1.0038444015 )*(T2249/(T2249+'Exhaust Gas Math'!$E$10))</f>
        <v>0.31654710700089367</v>
      </c>
      <c r="X2249">
        <f t="shared" si="536"/>
        <v>0</v>
      </c>
      <c r="Y2249">
        <f t="shared" si="537"/>
        <v>101325</v>
      </c>
      <c r="Z2249">
        <f t="shared" si="538"/>
        <v>101325</v>
      </c>
    </row>
    <row r="2250" spans="5:26" x14ac:dyDescent="0.2">
      <c r="E2250">
        <f t="shared" si="525"/>
        <v>0.28062499999998297</v>
      </c>
      <c r="F2250">
        <f t="shared" si="526"/>
        <v>101325</v>
      </c>
      <c r="H2250">
        <f t="shared" si="539"/>
        <v>0.28062499999998297</v>
      </c>
      <c r="I2250">
        <f t="shared" si="527"/>
        <v>509.99999999918327</v>
      </c>
      <c r="J2250">
        <f t="shared" si="528"/>
        <v>5.9153005299740991E-2</v>
      </c>
      <c r="K2250">
        <f t="shared" si="529"/>
        <v>13.27846494950038</v>
      </c>
      <c r="L2250">
        <f t="shared" si="530"/>
        <v>3.9769296294121147E-5</v>
      </c>
      <c r="M2250">
        <f>J2250/SQRT('Exhaust Gas Math'!$E$14*$B$21*$B$23)</f>
        <v>1.0042159702966745E-3</v>
      </c>
      <c r="N2250">
        <f t="shared" si="531"/>
        <v>3.8181243154416927E-2</v>
      </c>
      <c r="O2250">
        <f t="shared" si="532"/>
        <v>0</v>
      </c>
      <c r="P2250">
        <f t="shared" si="533"/>
        <v>0</v>
      </c>
      <c r="Q2250">
        <f>($B$16/2)*(COS((ACOS((2*'Intake Valve Fxn Scratch'!$B$1)/$B$16-1)/($B$17/2))*(I2250-($B$17/2)))+1)*P2250</f>
        <v>0</v>
      </c>
      <c r="R2250">
        <f t="shared" si="534"/>
        <v>0</v>
      </c>
      <c r="S2250">
        <f t="shared" si="535"/>
        <v>0</v>
      </c>
      <c r="T2250">
        <f>S2250*'Exhaust Gas Math'!$C$14</f>
        <v>0</v>
      </c>
      <c r="U2250">
        <f>(T2250/'Exhaust Gas Math'!$B$14)+('Exhaust Gas Math'!$D$10)</f>
        <v>4.4059320573952224E-4</v>
      </c>
      <c r="V2250">
        <f>('Exhaust Gas Math'!$E$10*(2.53982214E-12*V2249^4 - 0.0000000071629564556*V2249^3 + 7.56281407226508E-06*V2249^2 - 0.00322508455050905*V2249 + 1.62997098133725)*$B$24+T2250*'Exhaust Gas Math'!$D$14*$B$23)/('Exhaust Gas Math'!$E$10*(2.53982214E-12*V2249^4 - 0.0000000071629564556*V2249^3 + 7.56281407226508E-06*V2249^2 - 0.00322508455050905*V2249 + 1.62997098133725)+T2250*'Exhaust Gas Math'!$D$14)</f>
        <v>1100</v>
      </c>
      <c r="W2250">
        <f>(353.3116967483*V2250^-1.0020802909)*('Exhaust Gas Math'!$E$10/(T2250+'Exhaust Gas Math'!$E$10))+(357.4500179626*V2250^-1.0038444015 )*(T2250/(T2250+'Exhaust Gas Math'!$E$10))</f>
        <v>0.31654710700089367</v>
      </c>
      <c r="X2250">
        <f t="shared" si="536"/>
        <v>0</v>
      </c>
      <c r="Y2250">
        <f t="shared" si="537"/>
        <v>101325</v>
      </c>
      <c r="Z2250">
        <f t="shared" si="538"/>
        <v>101325</v>
      </c>
    </row>
    <row r="2251" spans="5:26" x14ac:dyDescent="0.2">
      <c r="E2251">
        <f t="shared" si="525"/>
        <v>0.28074999999998296</v>
      </c>
      <c r="F2251">
        <f t="shared" si="526"/>
        <v>101325</v>
      </c>
      <c r="H2251">
        <f t="shared" si="539"/>
        <v>0.28074999999998296</v>
      </c>
      <c r="I2251">
        <f t="shared" si="527"/>
        <v>515.99999999918145</v>
      </c>
      <c r="J2251">
        <f t="shared" si="528"/>
        <v>6.0659391007086658E-2</v>
      </c>
      <c r="K2251">
        <f t="shared" si="529"/>
        <v>10.801676517598315</v>
      </c>
      <c r="L2251">
        <f t="shared" si="530"/>
        <v>3.9769296294121147E-5</v>
      </c>
      <c r="M2251">
        <f>J2251/SQRT('Exhaust Gas Math'!$E$14*$B$21*$B$23)</f>
        <v>1.0297892539714059E-3</v>
      </c>
      <c r="N2251">
        <f t="shared" si="531"/>
        <v>4.0740475102622645E-2</v>
      </c>
      <c r="O2251">
        <f t="shared" si="532"/>
        <v>0</v>
      </c>
      <c r="P2251">
        <f t="shared" si="533"/>
        <v>0</v>
      </c>
      <c r="Q2251">
        <f>($B$16/2)*(COS((ACOS((2*'Intake Valve Fxn Scratch'!$B$1)/$B$16-1)/($B$17/2))*(I2251-($B$17/2)))+1)*P2251</f>
        <v>0</v>
      </c>
      <c r="R2251">
        <f t="shared" si="534"/>
        <v>0</v>
      </c>
      <c r="S2251">
        <f t="shared" si="535"/>
        <v>0</v>
      </c>
      <c r="T2251">
        <f>S2251*'Exhaust Gas Math'!$C$14</f>
        <v>0</v>
      </c>
      <c r="U2251">
        <f>(T2251/'Exhaust Gas Math'!$B$14)+('Exhaust Gas Math'!$D$10)</f>
        <v>4.4059320573952224E-4</v>
      </c>
      <c r="V2251">
        <f>('Exhaust Gas Math'!$E$10*(2.53982214E-12*V2250^4 - 0.0000000071629564556*V2250^3 + 7.56281407226508E-06*V2250^2 - 0.00322508455050905*V2250 + 1.62997098133725)*$B$24+T2251*'Exhaust Gas Math'!$D$14*$B$23)/('Exhaust Gas Math'!$E$10*(2.53982214E-12*V2250^4 - 0.0000000071629564556*V2250^3 + 7.56281407226508E-06*V2250^2 - 0.00322508455050905*V2250 + 1.62997098133725)+T2251*'Exhaust Gas Math'!$D$14)</f>
        <v>1100</v>
      </c>
      <c r="W2251">
        <f>(353.3116967483*V2251^-1.0020802909)*('Exhaust Gas Math'!$E$10/(T2251+'Exhaust Gas Math'!$E$10))+(357.4500179626*V2251^-1.0038444015 )*(T2251/(T2251+'Exhaust Gas Math'!$E$10))</f>
        <v>0.31654710700089367</v>
      </c>
      <c r="X2251">
        <f t="shared" si="536"/>
        <v>0</v>
      </c>
      <c r="Y2251">
        <f t="shared" si="537"/>
        <v>101325</v>
      </c>
      <c r="Z2251">
        <f t="shared" si="538"/>
        <v>101325</v>
      </c>
    </row>
    <row r="2252" spans="5:26" x14ac:dyDescent="0.2">
      <c r="E2252">
        <f t="shared" si="525"/>
        <v>0.28087499999998294</v>
      </c>
      <c r="F2252">
        <f t="shared" si="526"/>
        <v>101325</v>
      </c>
      <c r="H2252">
        <f t="shared" si="539"/>
        <v>0.28087499999998294</v>
      </c>
      <c r="I2252">
        <f t="shared" si="527"/>
        <v>521.99999999918145</v>
      </c>
      <c r="J2252">
        <f t="shared" si="528"/>
        <v>6.18484915664166E-2</v>
      </c>
      <c r="K2252">
        <f t="shared" si="529"/>
        <v>8.2065426573733404</v>
      </c>
      <c r="L2252">
        <f t="shared" si="530"/>
        <v>3.9769296294121147E-5</v>
      </c>
      <c r="M2252">
        <f>J2252/SQRT('Exhaust Gas Math'!$E$14*$B$21*$B$23)</f>
        <v>1.0499761196414933E-3</v>
      </c>
      <c r="N2252">
        <f t="shared" si="531"/>
        <v>4.3370137971375192E-2</v>
      </c>
      <c r="O2252">
        <f t="shared" si="532"/>
        <v>0</v>
      </c>
      <c r="P2252">
        <f t="shared" si="533"/>
        <v>0</v>
      </c>
      <c r="Q2252">
        <f>($B$16/2)*(COS((ACOS((2*'Intake Valve Fxn Scratch'!$B$1)/$B$16-1)/($B$17/2))*(I2252-($B$17/2)))+1)*P2252</f>
        <v>0</v>
      </c>
      <c r="R2252">
        <f t="shared" si="534"/>
        <v>0</v>
      </c>
      <c r="S2252">
        <f t="shared" si="535"/>
        <v>0</v>
      </c>
      <c r="T2252">
        <f>S2252*'Exhaust Gas Math'!$C$14</f>
        <v>0</v>
      </c>
      <c r="U2252">
        <f>(T2252/'Exhaust Gas Math'!$B$14)+('Exhaust Gas Math'!$D$10)</f>
        <v>4.4059320573952224E-4</v>
      </c>
      <c r="V2252">
        <f>('Exhaust Gas Math'!$E$10*(2.53982214E-12*V2251^4 - 0.0000000071629564556*V2251^3 + 7.56281407226508E-06*V2251^2 - 0.00322508455050905*V2251 + 1.62997098133725)*$B$24+T2252*'Exhaust Gas Math'!$D$14*$B$23)/('Exhaust Gas Math'!$E$10*(2.53982214E-12*V2251^4 - 0.0000000071629564556*V2251^3 + 7.56281407226508E-06*V2251^2 - 0.00322508455050905*V2251 + 1.62997098133725)+T2252*'Exhaust Gas Math'!$D$14)</f>
        <v>1100</v>
      </c>
      <c r="W2252">
        <f>(353.3116967483*V2252^-1.0020802909)*('Exhaust Gas Math'!$E$10/(T2252+'Exhaust Gas Math'!$E$10))+(357.4500179626*V2252^-1.0038444015 )*(T2252/(T2252+'Exhaust Gas Math'!$E$10))</f>
        <v>0.31654710700089367</v>
      </c>
      <c r="X2252">
        <f t="shared" si="536"/>
        <v>0</v>
      </c>
      <c r="Y2252">
        <f t="shared" si="537"/>
        <v>101325</v>
      </c>
      <c r="Z2252">
        <f t="shared" si="538"/>
        <v>101325</v>
      </c>
    </row>
    <row r="2253" spans="5:26" x14ac:dyDescent="0.2">
      <c r="E2253">
        <f t="shared" si="525"/>
        <v>0.28099999999998293</v>
      </c>
      <c r="F2253">
        <f t="shared" si="526"/>
        <v>101325</v>
      </c>
      <c r="H2253">
        <f t="shared" si="539"/>
        <v>0.28099999999998293</v>
      </c>
      <c r="I2253">
        <f t="shared" si="527"/>
        <v>527.99999999918145</v>
      </c>
      <c r="J2253">
        <f t="shared" si="528"/>
        <v>6.2707278943167508E-2</v>
      </c>
      <c r="K2253">
        <f t="shared" si="529"/>
        <v>5.5214961984647513</v>
      </c>
      <c r="L2253">
        <f t="shared" si="530"/>
        <v>3.9769296294121147E-5</v>
      </c>
      <c r="M2253">
        <f>J2253/SQRT('Exhaust Gas Math'!$E$14*$B$21*$B$23)</f>
        <v>1.0645553957822817E-3</v>
      </c>
      <c r="N2253">
        <f t="shared" si="531"/>
        <v>4.6042841937173243E-2</v>
      </c>
      <c r="O2253">
        <f t="shared" si="532"/>
        <v>0</v>
      </c>
      <c r="P2253">
        <f t="shared" si="533"/>
        <v>0</v>
      </c>
      <c r="Q2253">
        <f>($B$16/2)*(COS((ACOS((2*'Intake Valve Fxn Scratch'!$B$1)/$B$16-1)/($B$17/2))*(I2253-($B$17/2)))+1)*P2253</f>
        <v>0</v>
      </c>
      <c r="R2253">
        <f t="shared" si="534"/>
        <v>0</v>
      </c>
      <c r="S2253">
        <f t="shared" si="535"/>
        <v>0</v>
      </c>
      <c r="T2253">
        <f>S2253*'Exhaust Gas Math'!$C$14</f>
        <v>0</v>
      </c>
      <c r="U2253">
        <f>(T2253/'Exhaust Gas Math'!$B$14)+('Exhaust Gas Math'!$D$10)</f>
        <v>4.4059320573952224E-4</v>
      </c>
      <c r="V2253">
        <f>('Exhaust Gas Math'!$E$10*(2.53982214E-12*V2252^4 - 0.0000000071629564556*V2252^3 + 7.56281407226508E-06*V2252^2 - 0.00322508455050905*V2252 + 1.62997098133725)*$B$24+T2253*'Exhaust Gas Math'!$D$14*$B$23)/('Exhaust Gas Math'!$E$10*(2.53982214E-12*V2252^4 - 0.0000000071629564556*V2252^3 + 7.56281407226508E-06*V2252^2 - 0.00322508455050905*V2252 + 1.62997098133725)+T2253*'Exhaust Gas Math'!$D$14)</f>
        <v>1100</v>
      </c>
      <c r="W2253">
        <f>(353.3116967483*V2253^-1.0020802909)*('Exhaust Gas Math'!$E$10/(T2253+'Exhaust Gas Math'!$E$10))+(357.4500179626*V2253^-1.0038444015 )*(T2253/(T2253+'Exhaust Gas Math'!$E$10))</f>
        <v>0.31654710700089367</v>
      </c>
      <c r="X2253">
        <f t="shared" si="536"/>
        <v>0</v>
      </c>
      <c r="Y2253">
        <f t="shared" si="537"/>
        <v>101325</v>
      </c>
      <c r="Z2253">
        <f t="shared" si="538"/>
        <v>101325</v>
      </c>
    </row>
    <row r="2254" spans="5:26" x14ac:dyDescent="0.2">
      <c r="E2254">
        <f t="shared" si="525"/>
        <v>0.28112499999998292</v>
      </c>
      <c r="F2254">
        <f t="shared" si="526"/>
        <v>101325</v>
      </c>
      <c r="H2254">
        <f t="shared" si="539"/>
        <v>0.28112499999998292</v>
      </c>
      <c r="I2254">
        <f t="shared" si="527"/>
        <v>533.99999999917964</v>
      </c>
      <c r="J2254">
        <f t="shared" si="528"/>
        <v>6.3226344083126884E-2</v>
      </c>
      <c r="K2254">
        <f t="shared" si="529"/>
        <v>2.7759550717584367</v>
      </c>
      <c r="L2254">
        <f t="shared" si="530"/>
        <v>3.9769296294121147E-5</v>
      </c>
      <c r="M2254">
        <f>J2254/SQRT('Exhaust Gas Math'!$E$14*$B$21*$B$23)</f>
        <v>1.0733673487934633E-3</v>
      </c>
      <c r="N2254">
        <f t="shared" si="531"/>
        <v>4.8722302042861557E-2</v>
      </c>
      <c r="O2254">
        <f t="shared" si="532"/>
        <v>0</v>
      </c>
      <c r="P2254">
        <f t="shared" si="533"/>
        <v>0</v>
      </c>
      <c r="Q2254">
        <f>($B$16/2)*(COS((ACOS((2*'Intake Valve Fxn Scratch'!$B$1)/$B$16-1)/($B$17/2))*(I2254-($B$17/2)))+1)*P2254</f>
        <v>0</v>
      </c>
      <c r="R2254">
        <f t="shared" si="534"/>
        <v>0</v>
      </c>
      <c r="S2254">
        <f t="shared" si="535"/>
        <v>0</v>
      </c>
      <c r="T2254">
        <f>S2254*'Exhaust Gas Math'!$C$14</f>
        <v>0</v>
      </c>
      <c r="U2254">
        <f>(T2254/'Exhaust Gas Math'!$B$14)+('Exhaust Gas Math'!$D$10)</f>
        <v>4.4059320573952224E-4</v>
      </c>
      <c r="V2254">
        <f>('Exhaust Gas Math'!$E$10*(2.53982214E-12*V2253^4 - 0.0000000071629564556*V2253^3 + 7.56281407226508E-06*V2253^2 - 0.00322508455050905*V2253 + 1.62997098133725)*$B$24+T2254*'Exhaust Gas Math'!$D$14*$B$23)/('Exhaust Gas Math'!$E$10*(2.53982214E-12*V2253^4 - 0.0000000071629564556*V2253^3 + 7.56281407226508E-06*V2253^2 - 0.00322508455050905*V2253 + 1.62997098133725)+T2254*'Exhaust Gas Math'!$D$14)</f>
        <v>1100</v>
      </c>
      <c r="W2254">
        <f>(353.3116967483*V2254^-1.0020802909)*('Exhaust Gas Math'!$E$10/(T2254+'Exhaust Gas Math'!$E$10))+(357.4500179626*V2254^-1.0038444015 )*(T2254/(T2254+'Exhaust Gas Math'!$E$10))</f>
        <v>0.31654710700089367</v>
      </c>
      <c r="X2254">
        <f t="shared" si="536"/>
        <v>0</v>
      </c>
      <c r="Y2254">
        <f t="shared" si="537"/>
        <v>101325</v>
      </c>
      <c r="Z2254">
        <f t="shared" si="538"/>
        <v>101325</v>
      </c>
    </row>
    <row r="2255" spans="5:26" x14ac:dyDescent="0.2">
      <c r="E2255">
        <f t="shared" si="525"/>
        <v>0.2812499999999829</v>
      </c>
      <c r="F2255">
        <f t="shared" si="526"/>
        <v>101325</v>
      </c>
      <c r="H2255">
        <f t="shared" si="539"/>
        <v>0.2812499999999829</v>
      </c>
      <c r="I2255">
        <f t="shared" si="527"/>
        <v>539.99999999917964</v>
      </c>
      <c r="J2255">
        <f t="shared" si="528"/>
        <v>6.3399999999999998E-2</v>
      </c>
      <c r="K2255">
        <f t="shared" si="529"/>
        <v>3.7999942303235586E-10</v>
      </c>
      <c r="L2255">
        <f t="shared" si="530"/>
        <v>3.9769296294121147E-5</v>
      </c>
      <c r="M2255">
        <f>J2255/SQRT('Exhaust Gas Math'!$E$14*$B$21*$B$23)</f>
        <v>1.0763154330738279E-3</v>
      </c>
      <c r="N2255">
        <f t="shared" si="531"/>
        <v>5.1362995243050699E-2</v>
      </c>
      <c r="O2255">
        <f t="shared" si="532"/>
        <v>0</v>
      </c>
      <c r="P2255">
        <f t="shared" si="533"/>
        <v>0</v>
      </c>
      <c r="Q2255">
        <f>($B$16/2)*(COS((ACOS((2*'Intake Valve Fxn Scratch'!$B$1)/$B$16-1)/($B$17/2))*(I2255-($B$17/2)))+1)*P2255</f>
        <v>0</v>
      </c>
      <c r="R2255">
        <f t="shared" si="534"/>
        <v>0</v>
      </c>
      <c r="S2255">
        <f t="shared" si="535"/>
        <v>0</v>
      </c>
      <c r="T2255">
        <f>S2255*'Exhaust Gas Math'!$C$14</f>
        <v>0</v>
      </c>
      <c r="U2255">
        <f>(T2255/'Exhaust Gas Math'!$B$14)+('Exhaust Gas Math'!$D$10)</f>
        <v>4.4059320573952224E-4</v>
      </c>
      <c r="V2255">
        <f>('Exhaust Gas Math'!$E$10*(2.53982214E-12*V2254^4 - 0.0000000071629564556*V2254^3 + 7.56281407226508E-06*V2254^2 - 0.00322508455050905*V2254 + 1.62997098133725)*$B$24+T2255*'Exhaust Gas Math'!$D$14*$B$23)/('Exhaust Gas Math'!$E$10*(2.53982214E-12*V2254^4 - 0.0000000071629564556*V2254^3 + 7.56281407226508E-06*V2254^2 - 0.00322508455050905*V2254 + 1.62997098133725)+T2255*'Exhaust Gas Math'!$D$14)</f>
        <v>1100</v>
      </c>
      <c r="W2255">
        <f>(353.3116967483*V2255^-1.0020802909)*('Exhaust Gas Math'!$E$10/(T2255+'Exhaust Gas Math'!$E$10))+(357.4500179626*V2255^-1.0038444015 )*(T2255/(T2255+'Exhaust Gas Math'!$E$10))</f>
        <v>0.31654710700089367</v>
      </c>
      <c r="X2255">
        <f t="shared" si="536"/>
        <v>0</v>
      </c>
      <c r="Y2255">
        <f t="shared" si="537"/>
        <v>101325</v>
      </c>
      <c r="Z2255">
        <f t="shared" si="538"/>
        <v>101325</v>
      </c>
    </row>
    <row r="2256" spans="5:26" x14ac:dyDescent="0.2">
      <c r="E2256">
        <f t="shared" si="525"/>
        <v>0.28137499999998289</v>
      </c>
      <c r="F2256">
        <f t="shared" si="526"/>
        <v>101325</v>
      </c>
      <c r="H2256">
        <f t="shared" si="539"/>
        <v>0.28137499999998289</v>
      </c>
      <c r="I2256">
        <f t="shared" si="527"/>
        <v>545.99999999917782</v>
      </c>
      <c r="J2256">
        <f t="shared" si="528"/>
        <v>6.3226344083221725E-2</v>
      </c>
      <c r="K2256">
        <f t="shared" si="529"/>
        <v>-2.7759550710026013</v>
      </c>
      <c r="L2256">
        <f t="shared" si="530"/>
        <v>3.9769296294121147E-5</v>
      </c>
      <c r="M2256">
        <f>J2256/SQRT('Exhaust Gas Math'!$E$14*$B$21*$B$23)</f>
        <v>1.0733673487950733E-3</v>
      </c>
      <c r="N2256">
        <f t="shared" si="531"/>
        <v>5.3910285389817791E-2</v>
      </c>
      <c r="O2256">
        <f t="shared" si="532"/>
        <v>0</v>
      </c>
      <c r="P2256">
        <f t="shared" si="533"/>
        <v>0</v>
      </c>
      <c r="Q2256">
        <f>($B$16/2)*(COS((ACOS((2*'Intake Valve Fxn Scratch'!$B$1)/$B$16-1)/($B$17/2))*(I2256-($B$17/2)))+1)*P2256</f>
        <v>0</v>
      </c>
      <c r="R2256">
        <f t="shared" si="534"/>
        <v>0</v>
      </c>
      <c r="S2256">
        <f t="shared" si="535"/>
        <v>0</v>
      </c>
      <c r="T2256">
        <f>S2256*'Exhaust Gas Math'!$C$14</f>
        <v>0</v>
      </c>
      <c r="U2256">
        <f>(T2256/'Exhaust Gas Math'!$B$14)+('Exhaust Gas Math'!$D$10)</f>
        <v>4.4059320573952224E-4</v>
      </c>
      <c r="V2256">
        <f>('Exhaust Gas Math'!$E$10*(2.53982214E-12*V2255^4 - 0.0000000071629564556*V2255^3 + 7.56281407226508E-06*V2255^2 - 0.00322508455050905*V2255 + 1.62997098133725)*$B$24+T2256*'Exhaust Gas Math'!$D$14*$B$23)/('Exhaust Gas Math'!$E$10*(2.53982214E-12*V2255^4 - 0.0000000071629564556*V2255^3 + 7.56281407226508E-06*V2255^2 - 0.00322508455050905*V2255 + 1.62997098133725)+T2256*'Exhaust Gas Math'!$D$14)</f>
        <v>1100</v>
      </c>
      <c r="W2256">
        <f>(353.3116967483*V2256^-1.0020802909)*('Exhaust Gas Math'!$E$10/(T2256+'Exhaust Gas Math'!$E$10))+(357.4500179626*V2256^-1.0038444015 )*(T2256/(T2256+'Exhaust Gas Math'!$E$10))</f>
        <v>0.31654710700089367</v>
      </c>
      <c r="X2256">
        <f t="shared" si="536"/>
        <v>0</v>
      </c>
      <c r="Y2256">
        <f t="shared" si="537"/>
        <v>101325</v>
      </c>
      <c r="Z2256">
        <f t="shared" si="538"/>
        <v>101325</v>
      </c>
    </row>
    <row r="2257" spans="5:26" x14ac:dyDescent="0.2">
      <c r="E2257">
        <f t="shared" si="525"/>
        <v>0.28149999999998288</v>
      </c>
      <c r="F2257">
        <f t="shared" si="526"/>
        <v>101325</v>
      </c>
      <c r="H2257">
        <f t="shared" si="539"/>
        <v>0.28149999999998288</v>
      </c>
      <c r="I2257">
        <f t="shared" si="527"/>
        <v>551.99999999917782</v>
      </c>
      <c r="J2257">
        <f t="shared" si="528"/>
        <v>6.2707278943356121E-2</v>
      </c>
      <c r="K2257">
        <f t="shared" si="529"/>
        <v>-5.5214961977213601</v>
      </c>
      <c r="L2257">
        <f t="shared" si="530"/>
        <v>3.9769296294121147E-5</v>
      </c>
      <c r="M2257">
        <f>J2257/SQRT('Exhaust Gas Math'!$E$14*$B$21*$B$23)</f>
        <v>1.0645553957854838E-3</v>
      </c>
      <c r="N2257">
        <f t="shared" si="531"/>
        <v>5.6301139017755547E-2</v>
      </c>
      <c r="O2257">
        <f t="shared" si="532"/>
        <v>0</v>
      </c>
      <c r="P2257">
        <f t="shared" si="533"/>
        <v>0</v>
      </c>
      <c r="Q2257">
        <f>($B$16/2)*(COS((ACOS((2*'Intake Valve Fxn Scratch'!$B$1)/$B$16-1)/($B$17/2))*(I2257-($B$17/2)))+1)*P2257</f>
        <v>0</v>
      </c>
      <c r="R2257">
        <f t="shared" si="534"/>
        <v>0</v>
      </c>
      <c r="S2257">
        <f t="shared" si="535"/>
        <v>0</v>
      </c>
      <c r="T2257">
        <f>S2257*'Exhaust Gas Math'!$C$14</f>
        <v>0</v>
      </c>
      <c r="U2257">
        <f>(T2257/'Exhaust Gas Math'!$B$14)+('Exhaust Gas Math'!$D$10)</f>
        <v>4.4059320573952224E-4</v>
      </c>
      <c r="V2257">
        <f>('Exhaust Gas Math'!$E$10*(2.53982214E-12*V2256^4 - 0.0000000071629564556*V2256^3 + 7.56281407226508E-06*V2256^2 - 0.00322508455050905*V2256 + 1.62997098133725)*$B$24+T2257*'Exhaust Gas Math'!$D$14*$B$23)/('Exhaust Gas Math'!$E$10*(2.53982214E-12*V2256^4 - 0.0000000071629564556*V2256^3 + 7.56281407226508E-06*V2256^2 - 0.00322508455050905*V2256 + 1.62997098133725)+T2257*'Exhaust Gas Math'!$D$14)</f>
        <v>1100</v>
      </c>
      <c r="W2257">
        <f>(353.3116967483*V2257^-1.0020802909)*('Exhaust Gas Math'!$E$10/(T2257+'Exhaust Gas Math'!$E$10))+(357.4500179626*V2257^-1.0038444015 )*(T2257/(T2257+'Exhaust Gas Math'!$E$10))</f>
        <v>0.31654710700089367</v>
      </c>
      <c r="X2257">
        <f t="shared" si="536"/>
        <v>0</v>
      </c>
      <c r="Y2257">
        <f t="shared" si="537"/>
        <v>101325</v>
      </c>
      <c r="Z2257">
        <f t="shared" si="538"/>
        <v>101325</v>
      </c>
    </row>
    <row r="2258" spans="5:26" x14ac:dyDescent="0.2">
      <c r="E2258">
        <f t="shared" si="525"/>
        <v>0.28162499999998286</v>
      </c>
      <c r="F2258">
        <f t="shared" si="526"/>
        <v>101325</v>
      </c>
      <c r="H2258">
        <f t="shared" si="539"/>
        <v>0.28162499999998286</v>
      </c>
      <c r="I2258">
        <f t="shared" si="527"/>
        <v>557.99999999917782</v>
      </c>
      <c r="J2258">
        <f t="shared" si="528"/>
        <v>6.1848491566696931E-2</v>
      </c>
      <c r="K2258">
        <f t="shared" si="529"/>
        <v>-8.2065426566505391</v>
      </c>
      <c r="L2258">
        <f t="shared" si="530"/>
        <v>3.9769296294121147E-5</v>
      </c>
      <c r="M2258">
        <f>J2258/SQRT('Exhaust Gas Math'!$E$14*$B$21*$B$23)</f>
        <v>1.0499761196462523E-3</v>
      </c>
      <c r="N2258">
        <f t="shared" si="531"/>
        <v>5.8465535048209116E-2</v>
      </c>
      <c r="O2258">
        <f t="shared" si="532"/>
        <v>0</v>
      </c>
      <c r="P2258">
        <f t="shared" si="533"/>
        <v>0</v>
      </c>
      <c r="Q2258">
        <f>($B$16/2)*(COS((ACOS((2*'Intake Valve Fxn Scratch'!$B$1)/$B$16-1)/($B$17/2))*(I2258-($B$17/2)))+1)*P2258</f>
        <v>0</v>
      </c>
      <c r="R2258">
        <f t="shared" si="534"/>
        <v>0</v>
      </c>
      <c r="S2258">
        <f t="shared" si="535"/>
        <v>0</v>
      </c>
      <c r="T2258">
        <f>S2258*'Exhaust Gas Math'!$C$14</f>
        <v>0</v>
      </c>
      <c r="U2258">
        <f>(T2258/'Exhaust Gas Math'!$B$14)+('Exhaust Gas Math'!$D$10)</f>
        <v>4.4059320573952224E-4</v>
      </c>
      <c r="V2258">
        <f>('Exhaust Gas Math'!$E$10*(2.53982214E-12*V2257^4 - 0.0000000071629564556*V2257^3 + 7.56281407226508E-06*V2257^2 - 0.00322508455050905*V2257 + 1.62997098133725)*$B$24+T2258*'Exhaust Gas Math'!$D$14*$B$23)/('Exhaust Gas Math'!$E$10*(2.53982214E-12*V2257^4 - 0.0000000071629564556*V2257^3 + 7.56281407226508E-06*V2257^2 - 0.00322508455050905*V2257 + 1.62997098133725)+T2258*'Exhaust Gas Math'!$D$14)</f>
        <v>1100</v>
      </c>
      <c r="W2258">
        <f>(353.3116967483*V2258^-1.0020802909)*('Exhaust Gas Math'!$E$10/(T2258+'Exhaust Gas Math'!$E$10))+(357.4500179626*V2258^-1.0038444015 )*(T2258/(T2258+'Exhaust Gas Math'!$E$10))</f>
        <v>0.31654710700089367</v>
      </c>
      <c r="X2258">
        <f t="shared" si="536"/>
        <v>0</v>
      </c>
      <c r="Y2258">
        <f t="shared" si="537"/>
        <v>101325</v>
      </c>
      <c r="Z2258">
        <f t="shared" si="538"/>
        <v>101325</v>
      </c>
    </row>
    <row r="2259" spans="5:26" x14ac:dyDescent="0.2">
      <c r="E2259">
        <f t="shared" si="525"/>
        <v>0.28174999999998285</v>
      </c>
      <c r="F2259">
        <f t="shared" si="526"/>
        <v>101325</v>
      </c>
      <c r="H2259">
        <f t="shared" si="539"/>
        <v>0.28174999999998285</v>
      </c>
      <c r="I2259">
        <f t="shared" si="527"/>
        <v>563.999999999176</v>
      </c>
      <c r="J2259">
        <f t="shared" si="528"/>
        <v>6.065939100745564E-2</v>
      </c>
      <c r="K2259">
        <f t="shared" si="529"/>
        <v>-10.801676516904021</v>
      </c>
      <c r="L2259">
        <f t="shared" si="530"/>
        <v>3.9769296294121147E-5</v>
      </c>
      <c r="M2259">
        <f>J2259/SQRT('Exhaust Gas Math'!$E$14*$B$21*$B$23)</f>
        <v>1.02978925397767E-3</v>
      </c>
      <c r="N2259">
        <f t="shared" si="531"/>
        <v>6.0328632872071977E-2</v>
      </c>
      <c r="O2259">
        <f t="shared" si="532"/>
        <v>0</v>
      </c>
      <c r="P2259">
        <f t="shared" si="533"/>
        <v>0</v>
      </c>
      <c r="Q2259">
        <f>($B$16/2)*(COS((ACOS((2*'Intake Valve Fxn Scratch'!$B$1)/$B$16-1)/($B$17/2))*(I2259-($B$17/2)))+1)*P2259</f>
        <v>0</v>
      </c>
      <c r="R2259">
        <f t="shared" si="534"/>
        <v>0</v>
      </c>
      <c r="S2259">
        <f t="shared" si="535"/>
        <v>0</v>
      </c>
      <c r="T2259">
        <f>S2259*'Exhaust Gas Math'!$C$14</f>
        <v>0</v>
      </c>
      <c r="U2259">
        <f>(T2259/'Exhaust Gas Math'!$B$14)+('Exhaust Gas Math'!$D$10)</f>
        <v>4.4059320573952224E-4</v>
      </c>
      <c r="V2259">
        <f>('Exhaust Gas Math'!$E$10*(2.53982214E-12*V2258^4 - 0.0000000071629564556*V2258^3 + 7.56281407226508E-06*V2258^2 - 0.00322508455050905*V2258 + 1.62997098133725)*$B$24+T2259*'Exhaust Gas Math'!$D$14*$B$23)/('Exhaust Gas Math'!$E$10*(2.53982214E-12*V2258^4 - 0.0000000071629564556*V2258^3 + 7.56281407226508E-06*V2258^2 - 0.00322508455050905*V2258 + 1.62997098133725)+T2259*'Exhaust Gas Math'!$D$14)</f>
        <v>1100</v>
      </c>
      <c r="W2259">
        <f>(353.3116967483*V2259^-1.0020802909)*('Exhaust Gas Math'!$E$10/(T2259+'Exhaust Gas Math'!$E$10))+(357.4500179626*V2259^-1.0038444015 )*(T2259/(T2259+'Exhaust Gas Math'!$E$10))</f>
        <v>0.31654710700089367</v>
      </c>
      <c r="X2259">
        <f t="shared" si="536"/>
        <v>0</v>
      </c>
      <c r="Y2259">
        <f t="shared" si="537"/>
        <v>101325</v>
      </c>
      <c r="Z2259">
        <f t="shared" si="538"/>
        <v>101325</v>
      </c>
    </row>
    <row r="2260" spans="5:26" x14ac:dyDescent="0.2">
      <c r="E2260">
        <f t="shared" si="525"/>
        <v>0.28187499999998283</v>
      </c>
      <c r="F2260">
        <f t="shared" si="526"/>
        <v>101325</v>
      </c>
      <c r="H2260">
        <f t="shared" si="539"/>
        <v>0.28187499999998283</v>
      </c>
      <c r="I2260">
        <f t="shared" si="527"/>
        <v>569.999999999176</v>
      </c>
      <c r="J2260">
        <f t="shared" si="528"/>
        <v>5.9153005300194579E-2</v>
      </c>
      <c r="K2260">
        <f t="shared" si="529"/>
        <v>-13.278464948842203</v>
      </c>
      <c r="L2260">
        <f t="shared" si="530"/>
        <v>3.9769296294121147E-5</v>
      </c>
      <c r="M2260">
        <f>J2260/SQRT('Exhaust Gas Math'!$E$14*$B$21*$B$23)</f>
        <v>1.004215970304375E-3</v>
      </c>
      <c r="N2260">
        <f t="shared" si="531"/>
        <v>6.181370505076033E-2</v>
      </c>
      <c r="O2260">
        <f t="shared" si="532"/>
        <v>0</v>
      </c>
      <c r="P2260">
        <f t="shared" si="533"/>
        <v>0</v>
      </c>
      <c r="Q2260">
        <f>($B$16/2)*(COS((ACOS((2*'Intake Valve Fxn Scratch'!$B$1)/$B$16-1)/($B$17/2))*(I2260-($B$17/2)))+1)*P2260</f>
        <v>0</v>
      </c>
      <c r="R2260">
        <f t="shared" si="534"/>
        <v>0</v>
      </c>
      <c r="S2260">
        <f t="shared" si="535"/>
        <v>0</v>
      </c>
      <c r="T2260">
        <f>S2260*'Exhaust Gas Math'!$C$14</f>
        <v>0</v>
      </c>
      <c r="U2260">
        <f>(T2260/'Exhaust Gas Math'!$B$14)+('Exhaust Gas Math'!$D$10)</f>
        <v>4.4059320573952224E-4</v>
      </c>
      <c r="V2260">
        <f>('Exhaust Gas Math'!$E$10*(2.53982214E-12*V2259^4 - 0.0000000071629564556*V2259^3 + 7.56281407226508E-06*V2259^2 - 0.00322508455050905*V2259 + 1.62997098133725)*$B$24+T2260*'Exhaust Gas Math'!$D$14*$B$23)/('Exhaust Gas Math'!$E$10*(2.53982214E-12*V2259^4 - 0.0000000071629564556*V2259^3 + 7.56281407226508E-06*V2259^2 - 0.00322508455050905*V2259 + 1.62997098133725)+T2260*'Exhaust Gas Math'!$D$14)</f>
        <v>1100</v>
      </c>
      <c r="W2260">
        <f>(353.3116967483*V2260^-1.0020802909)*('Exhaust Gas Math'!$E$10/(T2260+'Exhaust Gas Math'!$E$10))+(357.4500179626*V2260^-1.0038444015 )*(T2260/(T2260+'Exhaust Gas Math'!$E$10))</f>
        <v>0.31654710700089367</v>
      </c>
      <c r="X2260">
        <f t="shared" si="536"/>
        <v>0</v>
      </c>
      <c r="Y2260">
        <f t="shared" si="537"/>
        <v>101325</v>
      </c>
      <c r="Z2260">
        <f t="shared" si="538"/>
        <v>101325</v>
      </c>
    </row>
    <row r="2261" spans="5:26" x14ac:dyDescent="0.2">
      <c r="E2261">
        <f t="shared" si="525"/>
        <v>0.28199999999998282</v>
      </c>
      <c r="F2261">
        <f t="shared" si="526"/>
        <v>101325</v>
      </c>
      <c r="H2261">
        <f t="shared" si="539"/>
        <v>0.28199999999998282</v>
      </c>
      <c r="I2261">
        <f t="shared" si="527"/>
        <v>575.999999999176</v>
      </c>
      <c r="J2261">
        <f t="shared" si="528"/>
        <v>5.7345838721953965E-2</v>
      </c>
      <c r="K2261">
        <f t="shared" si="529"/>
        <v>-15.609771740103479</v>
      </c>
      <c r="L2261">
        <f t="shared" si="530"/>
        <v>3.9769296294121147E-5</v>
      </c>
      <c r="M2261">
        <f>J2261/SQRT('Exhaust Gas Math'!$E$14*$B$21*$B$23)</f>
        <v>9.7353645487384497E-4</v>
      </c>
      <c r="N2261">
        <f t="shared" si="531"/>
        <v>6.2845765440000367E-2</v>
      </c>
      <c r="O2261">
        <f t="shared" si="532"/>
        <v>0</v>
      </c>
      <c r="P2261">
        <f t="shared" si="533"/>
        <v>0</v>
      </c>
      <c r="Q2261">
        <f>($B$16/2)*(COS((ACOS((2*'Intake Valve Fxn Scratch'!$B$1)/$B$16-1)/($B$17/2))*(I2261-($B$17/2)))+1)*P2261</f>
        <v>0</v>
      </c>
      <c r="R2261">
        <f t="shared" si="534"/>
        <v>0</v>
      </c>
      <c r="S2261">
        <f t="shared" si="535"/>
        <v>0</v>
      </c>
      <c r="T2261">
        <f>S2261*'Exhaust Gas Math'!$C$14</f>
        <v>0</v>
      </c>
      <c r="U2261">
        <f>(T2261/'Exhaust Gas Math'!$B$14)+('Exhaust Gas Math'!$D$10)</f>
        <v>4.4059320573952224E-4</v>
      </c>
      <c r="V2261">
        <f>('Exhaust Gas Math'!$E$10*(2.53982214E-12*V2260^4 - 0.0000000071629564556*V2260^3 + 7.56281407226508E-06*V2260^2 - 0.00322508455050905*V2260 + 1.62997098133725)*$B$24+T2261*'Exhaust Gas Math'!$D$14*$B$23)/('Exhaust Gas Math'!$E$10*(2.53982214E-12*V2260^4 - 0.0000000071629564556*V2260^3 + 7.56281407226508E-06*V2260^2 - 0.00322508455050905*V2260 + 1.62997098133725)+T2261*'Exhaust Gas Math'!$D$14)</f>
        <v>1100</v>
      </c>
      <c r="W2261">
        <f>(353.3116967483*V2261^-1.0020802909)*('Exhaust Gas Math'!$E$10/(T2261+'Exhaust Gas Math'!$E$10))+(357.4500179626*V2261^-1.0038444015 )*(T2261/(T2261+'Exhaust Gas Math'!$E$10))</f>
        <v>0.31654710700089367</v>
      </c>
      <c r="X2261">
        <f t="shared" si="536"/>
        <v>0</v>
      </c>
      <c r="Y2261">
        <f t="shared" si="537"/>
        <v>101325</v>
      </c>
      <c r="Z2261">
        <f t="shared" si="538"/>
        <v>101325</v>
      </c>
    </row>
    <row r="2262" spans="5:26" x14ac:dyDescent="0.2">
      <c r="E2262">
        <f t="shared" ref="E2262:E2325" si="540">H2262</f>
        <v>0.28212499999998281</v>
      </c>
      <c r="F2262">
        <f t="shared" ref="F2262:F2325" si="541">Z2262</f>
        <v>101325</v>
      </c>
      <c r="H2262">
        <f t="shared" si="539"/>
        <v>0.28212499999998281</v>
      </c>
      <c r="I2262">
        <f t="shared" si="527"/>
        <v>581.99999999917418</v>
      </c>
      <c r="J2262">
        <f t="shared" si="528"/>
        <v>5.5257690967938929E-2</v>
      </c>
      <c r="K2262">
        <f t="shared" si="529"/>
        <v>-17.770054605625486</v>
      </c>
      <c r="L2262">
        <f t="shared" si="530"/>
        <v>3.9769296294121147E-5</v>
      </c>
      <c r="M2262">
        <f>J2262/SQRT('Exhaust Gas Math'!$E$14*$B$21*$B$23)</f>
        <v>9.3808683887723881E-4</v>
      </c>
      <c r="N2262">
        <f t="shared" si="531"/>
        <v>6.3355736789068001E-2</v>
      </c>
      <c r="O2262">
        <f t="shared" si="532"/>
        <v>0</v>
      </c>
      <c r="P2262">
        <f t="shared" si="533"/>
        <v>0</v>
      </c>
      <c r="Q2262">
        <f>($B$16/2)*(COS((ACOS((2*'Intake Valve Fxn Scratch'!$B$1)/$B$16-1)/($B$17/2))*(I2262-($B$17/2)))+1)*P2262</f>
        <v>0</v>
      </c>
      <c r="R2262">
        <f t="shared" si="534"/>
        <v>0</v>
      </c>
      <c r="S2262">
        <f t="shared" si="535"/>
        <v>0</v>
      </c>
      <c r="T2262">
        <f>S2262*'Exhaust Gas Math'!$C$14</f>
        <v>0</v>
      </c>
      <c r="U2262">
        <f>(T2262/'Exhaust Gas Math'!$B$14)+('Exhaust Gas Math'!$D$10)</f>
        <v>4.4059320573952224E-4</v>
      </c>
      <c r="V2262">
        <f>('Exhaust Gas Math'!$E$10*(2.53982214E-12*V2261^4 - 0.0000000071629564556*V2261^3 + 7.56281407226508E-06*V2261^2 - 0.00322508455050905*V2261 + 1.62997098133725)*$B$24+T2262*'Exhaust Gas Math'!$D$14*$B$23)/('Exhaust Gas Math'!$E$10*(2.53982214E-12*V2261^4 - 0.0000000071629564556*V2261^3 + 7.56281407226508E-06*V2261^2 - 0.00322508455050905*V2261 + 1.62997098133725)+T2262*'Exhaust Gas Math'!$D$14)</f>
        <v>1100</v>
      </c>
      <c r="W2262">
        <f>(353.3116967483*V2262^-1.0020802909)*('Exhaust Gas Math'!$E$10/(T2262+'Exhaust Gas Math'!$E$10))+(357.4500179626*V2262^-1.0038444015 )*(T2262/(T2262+'Exhaust Gas Math'!$E$10))</f>
        <v>0.31654710700089367</v>
      </c>
      <c r="X2262">
        <f t="shared" si="536"/>
        <v>0</v>
      </c>
      <c r="Y2262">
        <f t="shared" si="537"/>
        <v>101325</v>
      </c>
      <c r="Z2262">
        <f t="shared" si="538"/>
        <v>101325</v>
      </c>
    </row>
    <row r="2263" spans="5:26" x14ac:dyDescent="0.2">
      <c r="E2263">
        <f t="shared" si="540"/>
        <v>0.28224999999998279</v>
      </c>
      <c r="F2263">
        <f t="shared" si="541"/>
        <v>101325</v>
      </c>
      <c r="H2263">
        <f t="shared" si="539"/>
        <v>0.28224999999998279</v>
      </c>
      <c r="I2263">
        <f t="shared" si="527"/>
        <v>587.99999999917418</v>
      </c>
      <c r="J2263">
        <f t="shared" si="528"/>
        <v>5.2911440221914782E-2</v>
      </c>
      <c r="K2263">
        <f t="shared" si="529"/>
        <v>-19.735645034265822</v>
      </c>
      <c r="L2263">
        <f t="shared" si="530"/>
        <v>3.9769296294121147E-5</v>
      </c>
      <c r="M2263">
        <f>J2263/SQRT('Exhaust Gas Math'!$E$14*$B$21*$B$23)</f>
        <v>8.9825551572571239E-4</v>
      </c>
      <c r="N2263">
        <f t="shared" si="531"/>
        <v>6.3284913265703235E-2</v>
      </c>
      <c r="O2263">
        <f t="shared" si="532"/>
        <v>0</v>
      </c>
      <c r="P2263">
        <f t="shared" si="533"/>
        <v>0</v>
      </c>
      <c r="Q2263">
        <f>($B$16/2)*(COS((ACOS((2*'Intake Valve Fxn Scratch'!$B$1)/$B$16-1)/($B$17/2))*(I2263-($B$17/2)))+1)*P2263</f>
        <v>0</v>
      </c>
      <c r="R2263">
        <f t="shared" si="534"/>
        <v>0</v>
      </c>
      <c r="S2263">
        <f t="shared" si="535"/>
        <v>0</v>
      </c>
      <c r="T2263">
        <f>S2263*'Exhaust Gas Math'!$C$14</f>
        <v>0</v>
      </c>
      <c r="U2263">
        <f>(T2263/'Exhaust Gas Math'!$B$14)+('Exhaust Gas Math'!$D$10)</f>
        <v>4.4059320573952224E-4</v>
      </c>
      <c r="V2263">
        <f>('Exhaust Gas Math'!$E$10*(2.53982214E-12*V2262^4 - 0.0000000071629564556*V2262^3 + 7.56281407226508E-06*V2262^2 - 0.00322508455050905*V2262 + 1.62997098133725)*$B$24+T2263*'Exhaust Gas Math'!$D$14*$B$23)/('Exhaust Gas Math'!$E$10*(2.53982214E-12*V2262^4 - 0.0000000071629564556*V2262^3 + 7.56281407226508E-06*V2262^2 - 0.00322508455050905*V2262 + 1.62997098133725)+T2263*'Exhaust Gas Math'!$D$14)</f>
        <v>1100</v>
      </c>
      <c r="W2263">
        <f>(353.3116967483*V2263^-1.0020802909)*('Exhaust Gas Math'!$E$10/(T2263+'Exhaust Gas Math'!$E$10))+(357.4500179626*V2263^-1.0038444015 )*(T2263/(T2263+'Exhaust Gas Math'!$E$10))</f>
        <v>0.31654710700089367</v>
      </c>
      <c r="X2263">
        <f t="shared" si="536"/>
        <v>0</v>
      </c>
      <c r="Y2263">
        <f t="shared" si="537"/>
        <v>101325</v>
      </c>
      <c r="Z2263">
        <f t="shared" si="538"/>
        <v>101325</v>
      </c>
    </row>
    <row r="2264" spans="5:26" x14ac:dyDescent="0.2">
      <c r="E2264">
        <f t="shared" si="540"/>
        <v>0.28237499999998278</v>
      </c>
      <c r="F2264">
        <f t="shared" si="541"/>
        <v>101325</v>
      </c>
      <c r="H2264">
        <f t="shared" si="539"/>
        <v>0.28237499999998278</v>
      </c>
      <c r="I2264">
        <f t="shared" si="527"/>
        <v>593.99999999917418</v>
      </c>
      <c r="J2264">
        <f t="shared" si="528"/>
        <v>5.0332792498040776E-2</v>
      </c>
      <c r="K2264">
        <f t="shared" si="529"/>
        <v>-21.485007605961002</v>
      </c>
      <c r="L2264">
        <f t="shared" si="530"/>
        <v>3.9769296294121147E-5</v>
      </c>
      <c r="M2264">
        <f>J2264/SQRT('Exhaust Gas Math'!$E$14*$B$21*$B$23)</f>
        <v>8.5447888573097596E-4</v>
      </c>
      <c r="N2264">
        <f t="shared" si="531"/>
        <v>6.2589395196795711E-2</v>
      </c>
      <c r="O2264">
        <f t="shared" si="532"/>
        <v>0</v>
      </c>
      <c r="P2264">
        <f t="shared" si="533"/>
        <v>0</v>
      </c>
      <c r="Q2264">
        <f>($B$16/2)*(COS((ACOS((2*'Intake Valve Fxn Scratch'!$B$1)/$B$16-1)/($B$17/2))*(I2264-($B$17/2)))+1)*P2264</f>
        <v>0</v>
      </c>
      <c r="R2264">
        <f t="shared" si="534"/>
        <v>0</v>
      </c>
      <c r="S2264">
        <f t="shared" si="535"/>
        <v>0</v>
      </c>
      <c r="T2264">
        <f>S2264*'Exhaust Gas Math'!$C$14</f>
        <v>0</v>
      </c>
      <c r="U2264">
        <f>(T2264/'Exhaust Gas Math'!$B$14)+('Exhaust Gas Math'!$D$10)</f>
        <v>4.4059320573952224E-4</v>
      </c>
      <c r="V2264">
        <f>('Exhaust Gas Math'!$E$10*(2.53982214E-12*V2263^4 - 0.0000000071629564556*V2263^3 + 7.56281407226508E-06*V2263^2 - 0.00322508455050905*V2263 + 1.62997098133725)*$B$24+T2264*'Exhaust Gas Math'!$D$14*$B$23)/('Exhaust Gas Math'!$E$10*(2.53982214E-12*V2263^4 - 0.0000000071629564556*V2263^3 + 7.56281407226508E-06*V2263^2 - 0.00322508455050905*V2263 + 1.62997098133725)+T2264*'Exhaust Gas Math'!$D$14)</f>
        <v>1100</v>
      </c>
      <c r="W2264">
        <f>(353.3116967483*V2264^-1.0020802909)*('Exhaust Gas Math'!$E$10/(T2264+'Exhaust Gas Math'!$E$10))+(357.4500179626*V2264^-1.0038444015 )*(T2264/(T2264+'Exhaust Gas Math'!$E$10))</f>
        <v>0.31654710700089367</v>
      </c>
      <c r="X2264">
        <f t="shared" si="536"/>
        <v>0</v>
      </c>
      <c r="Y2264">
        <f t="shared" si="537"/>
        <v>101325</v>
      </c>
      <c r="Z2264">
        <f t="shared" si="538"/>
        <v>101325</v>
      </c>
    </row>
    <row r="2265" spans="5:26" x14ac:dyDescent="0.2">
      <c r="E2265">
        <f t="shared" si="540"/>
        <v>0.28249999999998276</v>
      </c>
      <c r="F2265">
        <f t="shared" si="541"/>
        <v>101325</v>
      </c>
      <c r="H2265">
        <f t="shared" si="539"/>
        <v>0.28249999999998276</v>
      </c>
      <c r="I2265">
        <f t="shared" si="527"/>
        <v>599.99999999917236</v>
      </c>
      <c r="J2265">
        <f t="shared" si="528"/>
        <v>4.7550000000395776E-2</v>
      </c>
      <c r="K2265">
        <f t="shared" si="529"/>
        <v>-22.99897593829845</v>
      </c>
      <c r="L2265">
        <f t="shared" si="530"/>
        <v>3.9769296294121147E-5</v>
      </c>
      <c r="M2265">
        <f>J2265/SQRT('Exhaust Gas Math'!$E$14*$B$21*$B$23)</f>
        <v>8.0723657481208987E-4</v>
      </c>
      <c r="N2265">
        <f t="shared" si="531"/>
        <v>6.1244119152554059E-2</v>
      </c>
      <c r="O2265">
        <f t="shared" si="532"/>
        <v>0</v>
      </c>
      <c r="P2265">
        <f t="shared" si="533"/>
        <v>0</v>
      </c>
      <c r="Q2265">
        <f>($B$16/2)*(COS((ACOS((2*'Intake Valve Fxn Scratch'!$B$1)/$B$16-1)/($B$17/2))*(I2265-($B$17/2)))+1)*P2265</f>
        <v>0</v>
      </c>
      <c r="R2265">
        <f t="shared" si="534"/>
        <v>0</v>
      </c>
      <c r="S2265">
        <f t="shared" si="535"/>
        <v>0</v>
      </c>
      <c r="T2265">
        <f>S2265*'Exhaust Gas Math'!$C$14</f>
        <v>0</v>
      </c>
      <c r="U2265">
        <f>(T2265/'Exhaust Gas Math'!$B$14)+('Exhaust Gas Math'!$D$10)</f>
        <v>4.4059320573952224E-4</v>
      </c>
      <c r="V2265">
        <f>('Exhaust Gas Math'!$E$10*(2.53982214E-12*V2264^4 - 0.0000000071629564556*V2264^3 + 7.56281407226508E-06*V2264^2 - 0.00322508455050905*V2264 + 1.62997098133725)*$B$24+T2265*'Exhaust Gas Math'!$D$14*$B$23)/('Exhaust Gas Math'!$E$10*(2.53982214E-12*V2264^4 - 0.0000000071629564556*V2264^3 + 7.56281407226508E-06*V2264^2 - 0.00322508455050905*V2264 + 1.62997098133725)+T2265*'Exhaust Gas Math'!$D$14)</f>
        <v>1100</v>
      </c>
      <c r="W2265">
        <f>(353.3116967483*V2265^-1.0020802909)*('Exhaust Gas Math'!$E$10/(T2265+'Exhaust Gas Math'!$E$10))+(357.4500179626*V2265^-1.0038444015 )*(T2265/(T2265+'Exhaust Gas Math'!$E$10))</f>
        <v>0.31654710700089367</v>
      </c>
      <c r="X2265">
        <f t="shared" si="536"/>
        <v>0</v>
      </c>
      <c r="Y2265">
        <f t="shared" si="537"/>
        <v>101325</v>
      </c>
      <c r="Z2265">
        <f t="shared" si="538"/>
        <v>101325</v>
      </c>
    </row>
    <row r="2266" spans="5:26" x14ac:dyDescent="0.2">
      <c r="E2266">
        <f t="shared" si="540"/>
        <v>0.28262499999998275</v>
      </c>
      <c r="F2266">
        <f t="shared" si="541"/>
        <v>101325</v>
      </c>
      <c r="H2266">
        <f t="shared" si="539"/>
        <v>0.28262499999998275</v>
      </c>
      <c r="I2266">
        <f t="shared" si="527"/>
        <v>605.99999999917236</v>
      </c>
      <c r="J2266">
        <f t="shared" si="528"/>
        <v>4.4593551585920758E-2</v>
      </c>
      <c r="K2266">
        <f t="shared" si="529"/>
        <v>-24.260962677410838</v>
      </c>
      <c r="L2266">
        <f t="shared" si="530"/>
        <v>3.9769296294121147E-5</v>
      </c>
      <c r="M2266">
        <f>J2266/SQRT('Exhaust Gas Math'!$E$14*$B$21*$B$23)</f>
        <v>7.570461796135708E-4</v>
      </c>
      <c r="N2266">
        <f t="shared" si="531"/>
        <v>5.9246088902671988E-2</v>
      </c>
      <c r="O2266">
        <f t="shared" si="532"/>
        <v>0</v>
      </c>
      <c r="P2266">
        <f t="shared" si="533"/>
        <v>0</v>
      </c>
      <c r="Q2266">
        <f>($B$16/2)*(COS((ACOS((2*'Intake Valve Fxn Scratch'!$B$1)/$B$16-1)/($B$17/2))*(I2266-($B$17/2)))+1)*P2266</f>
        <v>0</v>
      </c>
      <c r="R2266">
        <f t="shared" si="534"/>
        <v>0</v>
      </c>
      <c r="S2266">
        <f t="shared" si="535"/>
        <v>0</v>
      </c>
      <c r="T2266">
        <f>S2266*'Exhaust Gas Math'!$C$14</f>
        <v>0</v>
      </c>
      <c r="U2266">
        <f>(T2266/'Exhaust Gas Math'!$B$14)+('Exhaust Gas Math'!$D$10)</f>
        <v>4.4059320573952224E-4</v>
      </c>
      <c r="V2266">
        <f>('Exhaust Gas Math'!$E$10*(2.53982214E-12*V2265^4 - 0.0000000071629564556*V2265^3 + 7.56281407226508E-06*V2265^2 - 0.00322508455050905*V2265 + 1.62997098133725)*$B$24+T2266*'Exhaust Gas Math'!$D$14*$B$23)/('Exhaust Gas Math'!$E$10*(2.53982214E-12*V2265^4 - 0.0000000071629564556*V2265^3 + 7.56281407226508E-06*V2265^2 - 0.00322508455050905*V2265 + 1.62997098133725)+T2266*'Exhaust Gas Math'!$D$14)</f>
        <v>1100</v>
      </c>
      <c r="W2266">
        <f>(353.3116967483*V2266^-1.0020802909)*('Exhaust Gas Math'!$E$10/(T2266+'Exhaust Gas Math'!$E$10))+(357.4500179626*V2266^-1.0038444015 )*(T2266/(T2266+'Exhaust Gas Math'!$E$10))</f>
        <v>0.31654710700089367</v>
      </c>
      <c r="X2266">
        <f t="shared" si="536"/>
        <v>0</v>
      </c>
      <c r="Y2266">
        <f t="shared" si="537"/>
        <v>101325</v>
      </c>
      <c r="Z2266">
        <f t="shared" si="538"/>
        <v>101325</v>
      </c>
    </row>
    <row r="2267" spans="5:26" x14ac:dyDescent="0.2">
      <c r="E2267">
        <f t="shared" si="540"/>
        <v>0.28274999999998274</v>
      </c>
      <c r="F2267">
        <f t="shared" si="541"/>
        <v>101325</v>
      </c>
      <c r="H2267">
        <f t="shared" si="539"/>
        <v>0.28274999999998274</v>
      </c>
      <c r="I2267">
        <f t="shared" si="527"/>
        <v>611.99999999917054</v>
      </c>
      <c r="J2267">
        <f t="shared" si="528"/>
        <v>4.1495838722121293E-2</v>
      </c>
      <c r="K2267">
        <f t="shared" si="529"/>
        <v>-25.257141232496753</v>
      </c>
      <c r="L2267">
        <f t="shared" si="530"/>
        <v>3.9769296294121147E-5</v>
      </c>
      <c r="M2267">
        <f>J2267/SQRT('Exhaust Gas Math'!$E$14*$B$21*$B$23)</f>
        <v>7.0445759660822866E-4</v>
      </c>
      <c r="N2267">
        <f t="shared" si="531"/>
        <v>5.6616440724666914E-2</v>
      </c>
      <c r="O2267">
        <f t="shared" si="532"/>
        <v>0</v>
      </c>
      <c r="P2267">
        <f t="shared" si="533"/>
        <v>0</v>
      </c>
      <c r="Q2267">
        <f>($B$16/2)*(COS((ACOS((2*'Intake Valve Fxn Scratch'!$B$1)/$B$16-1)/($B$17/2))*(I2267-($B$17/2)))+1)*P2267</f>
        <v>0</v>
      </c>
      <c r="R2267">
        <f t="shared" si="534"/>
        <v>0</v>
      </c>
      <c r="S2267">
        <f t="shared" si="535"/>
        <v>0</v>
      </c>
      <c r="T2267">
        <f>S2267*'Exhaust Gas Math'!$C$14</f>
        <v>0</v>
      </c>
      <c r="U2267">
        <f>(T2267/'Exhaust Gas Math'!$B$14)+('Exhaust Gas Math'!$D$10)</f>
        <v>4.4059320573952224E-4</v>
      </c>
      <c r="V2267">
        <f>('Exhaust Gas Math'!$E$10*(2.53982214E-12*V2266^4 - 0.0000000071629564556*V2266^3 + 7.56281407226508E-06*V2266^2 - 0.00322508455050905*V2266 + 1.62997098133725)*$B$24+T2267*'Exhaust Gas Math'!$D$14*$B$23)/('Exhaust Gas Math'!$E$10*(2.53982214E-12*V2266^4 - 0.0000000071629564556*V2266^3 + 7.56281407226508E-06*V2266^2 - 0.00322508455050905*V2266 + 1.62997098133725)+T2267*'Exhaust Gas Math'!$D$14)</f>
        <v>1100</v>
      </c>
      <c r="W2267">
        <f>(353.3116967483*V2267^-1.0020802909)*('Exhaust Gas Math'!$E$10/(T2267+'Exhaust Gas Math'!$E$10))+(357.4500179626*V2267^-1.0038444015 )*(T2267/(T2267+'Exhaust Gas Math'!$E$10))</f>
        <v>0.31654710700089367</v>
      </c>
      <c r="X2267">
        <f t="shared" si="536"/>
        <v>0</v>
      </c>
      <c r="Y2267">
        <f t="shared" si="537"/>
        <v>101325</v>
      </c>
      <c r="Z2267">
        <f t="shared" si="538"/>
        <v>101325</v>
      </c>
    </row>
    <row r="2268" spans="5:26" x14ac:dyDescent="0.2">
      <c r="E2268">
        <f t="shared" si="540"/>
        <v>0.28287499999998272</v>
      </c>
      <c r="F2268">
        <f t="shared" si="541"/>
        <v>101325</v>
      </c>
      <c r="H2268">
        <f t="shared" si="539"/>
        <v>0.28287499999998272</v>
      </c>
      <c r="I2268">
        <f t="shared" si="527"/>
        <v>617.99999999917054</v>
      </c>
      <c r="J2268">
        <f t="shared" si="528"/>
        <v>3.8290800599371261E-2</v>
      </c>
      <c r="K2268">
        <f t="shared" si="529"/>
        <v>-25.976597262842905</v>
      </c>
      <c r="L2268">
        <f t="shared" si="530"/>
        <v>3.9769296294121147E-5</v>
      </c>
      <c r="M2268">
        <f>J2268/SQRT('Exhaust Gas Math'!$E$14*$B$21*$B$23)</f>
        <v>6.5004699731633861E-4</v>
      </c>
      <c r="N2268">
        <f t="shared" si="531"/>
        <v>5.3401053070431553E-2</v>
      </c>
      <c r="O2268">
        <f t="shared" si="532"/>
        <v>0</v>
      </c>
      <c r="P2268">
        <f t="shared" si="533"/>
        <v>0</v>
      </c>
      <c r="Q2268">
        <f>($B$16/2)*(COS((ACOS((2*'Intake Valve Fxn Scratch'!$B$1)/$B$16-1)/($B$17/2))*(I2268-($B$17/2)))+1)*P2268</f>
        <v>0</v>
      </c>
      <c r="R2268">
        <f t="shared" si="534"/>
        <v>0</v>
      </c>
      <c r="S2268">
        <f t="shared" si="535"/>
        <v>0</v>
      </c>
      <c r="T2268">
        <f>S2268*'Exhaust Gas Math'!$C$14</f>
        <v>0</v>
      </c>
      <c r="U2268">
        <f>(T2268/'Exhaust Gas Math'!$B$14)+('Exhaust Gas Math'!$D$10)</f>
        <v>4.4059320573952224E-4</v>
      </c>
      <c r="V2268">
        <f>('Exhaust Gas Math'!$E$10*(2.53982214E-12*V2267^4 - 0.0000000071629564556*V2267^3 + 7.56281407226508E-06*V2267^2 - 0.00322508455050905*V2267 + 1.62997098133725)*$B$24+T2268*'Exhaust Gas Math'!$D$14*$B$23)/('Exhaust Gas Math'!$E$10*(2.53982214E-12*V2267^4 - 0.0000000071629564556*V2267^3 + 7.56281407226508E-06*V2267^2 - 0.00322508455050905*V2267 + 1.62997098133725)+T2268*'Exhaust Gas Math'!$D$14)</f>
        <v>1100</v>
      </c>
      <c r="W2268">
        <f>(353.3116967483*V2268^-1.0020802909)*('Exhaust Gas Math'!$E$10/(T2268+'Exhaust Gas Math'!$E$10))+(357.4500179626*V2268^-1.0038444015 )*(T2268/(T2268+'Exhaust Gas Math'!$E$10))</f>
        <v>0.31654710700089367</v>
      </c>
      <c r="X2268">
        <f t="shared" si="536"/>
        <v>0</v>
      </c>
      <c r="Y2268">
        <f t="shared" si="537"/>
        <v>101325</v>
      </c>
      <c r="Z2268">
        <f t="shared" si="538"/>
        <v>101325</v>
      </c>
    </row>
    <row r="2269" spans="5:26" x14ac:dyDescent="0.2">
      <c r="E2269">
        <f t="shared" si="540"/>
        <v>0.28299999999998271</v>
      </c>
      <c r="F2269">
        <f t="shared" si="541"/>
        <v>101325</v>
      </c>
      <c r="H2269">
        <f t="shared" si="539"/>
        <v>0.28299999999998271</v>
      </c>
      <c r="I2269">
        <f t="shared" si="527"/>
        <v>623.99999999917054</v>
      </c>
      <c r="J2269">
        <f t="shared" si="528"/>
        <v>3.5013552286040833E-2</v>
      </c>
      <c r="K2269">
        <f t="shared" si="529"/>
        <v>-26.411448257624979</v>
      </c>
      <c r="L2269">
        <f t="shared" si="530"/>
        <v>3.9769296294121147E-5</v>
      </c>
      <c r="M2269">
        <f>J2269/SQRT('Exhaust Gas Math'!$E$14*$B$21*$B$23)</f>
        <v>5.9441051564989211E-4</v>
      </c>
      <c r="N2269">
        <f t="shared" si="531"/>
        <v>4.9669531179431139E-2</v>
      </c>
      <c r="O2269">
        <f t="shared" si="532"/>
        <v>0</v>
      </c>
      <c r="P2269">
        <f t="shared" si="533"/>
        <v>0</v>
      </c>
      <c r="Q2269">
        <f>($B$16/2)*(COS((ACOS((2*'Intake Valve Fxn Scratch'!$B$1)/$B$16-1)/($B$17/2))*(I2269-($B$17/2)))+1)*P2269</f>
        <v>0</v>
      </c>
      <c r="R2269">
        <f t="shared" si="534"/>
        <v>0</v>
      </c>
      <c r="S2269">
        <f t="shared" si="535"/>
        <v>0</v>
      </c>
      <c r="T2269">
        <f>S2269*'Exhaust Gas Math'!$C$14</f>
        <v>0</v>
      </c>
      <c r="U2269">
        <f>(T2269/'Exhaust Gas Math'!$B$14)+('Exhaust Gas Math'!$D$10)</f>
        <v>4.4059320573952224E-4</v>
      </c>
      <c r="V2269">
        <f>('Exhaust Gas Math'!$E$10*(2.53982214E-12*V2268^4 - 0.0000000071629564556*V2268^3 + 7.56281407226508E-06*V2268^2 - 0.00322508455050905*V2268 + 1.62997098133725)*$B$24+T2269*'Exhaust Gas Math'!$D$14*$B$23)/('Exhaust Gas Math'!$E$10*(2.53982214E-12*V2268^4 - 0.0000000071629564556*V2268^3 + 7.56281407226508E-06*V2268^2 - 0.00322508455050905*V2268 + 1.62997098133725)+T2269*'Exhaust Gas Math'!$D$14)</f>
        <v>1100</v>
      </c>
      <c r="W2269">
        <f>(353.3116967483*V2269^-1.0020802909)*('Exhaust Gas Math'!$E$10/(T2269+'Exhaust Gas Math'!$E$10))+(357.4500179626*V2269^-1.0038444015 )*(T2269/(T2269+'Exhaust Gas Math'!$E$10))</f>
        <v>0.31654710700089367</v>
      </c>
      <c r="X2269">
        <f t="shared" si="536"/>
        <v>0</v>
      </c>
      <c r="Y2269">
        <f t="shared" si="537"/>
        <v>101325</v>
      </c>
      <c r="Z2269">
        <f t="shared" si="538"/>
        <v>101325</v>
      </c>
    </row>
    <row r="2270" spans="5:26" x14ac:dyDescent="0.2">
      <c r="E2270">
        <f t="shared" si="540"/>
        <v>0.2831249999999827</v>
      </c>
      <c r="F2270">
        <f t="shared" si="541"/>
        <v>101325</v>
      </c>
      <c r="H2270">
        <f t="shared" si="539"/>
        <v>0.2831249999999827</v>
      </c>
      <c r="I2270">
        <f t="shared" si="527"/>
        <v>629.99999999916872</v>
      </c>
      <c r="J2270">
        <f t="shared" si="528"/>
        <v>3.1700000000459166E-2</v>
      </c>
      <c r="K2270">
        <f t="shared" si="529"/>
        <v>-26.556929898345718</v>
      </c>
      <c r="L2270">
        <f t="shared" si="530"/>
        <v>3.9769296294121147E-5</v>
      </c>
      <c r="M2270">
        <f>J2270/SQRT('Exhaust Gas Math'!$E$14*$B$21*$B$23)</f>
        <v>5.3815771654470903E-4</v>
      </c>
      <c r="N2270">
        <f t="shared" si="531"/>
        <v>4.5512549562211284E-2</v>
      </c>
      <c r="O2270">
        <f t="shared" si="532"/>
        <v>0</v>
      </c>
      <c r="P2270">
        <f t="shared" si="533"/>
        <v>0</v>
      </c>
      <c r="Q2270">
        <f>($B$16/2)*(COS((ACOS((2*'Intake Valve Fxn Scratch'!$B$1)/$B$16-1)/($B$17/2))*(I2270-($B$17/2)))+1)*P2270</f>
        <v>0</v>
      </c>
      <c r="R2270">
        <f t="shared" si="534"/>
        <v>0</v>
      </c>
      <c r="S2270">
        <f t="shared" si="535"/>
        <v>0</v>
      </c>
      <c r="T2270">
        <f>S2270*'Exhaust Gas Math'!$C$14</f>
        <v>0</v>
      </c>
      <c r="U2270">
        <f>(T2270/'Exhaust Gas Math'!$B$14)+('Exhaust Gas Math'!$D$10)</f>
        <v>4.4059320573952224E-4</v>
      </c>
      <c r="V2270">
        <f>('Exhaust Gas Math'!$E$10*(2.53982214E-12*V2269^4 - 0.0000000071629564556*V2269^3 + 7.56281407226508E-06*V2269^2 - 0.00322508455050905*V2269 + 1.62997098133725)*$B$24+T2270*'Exhaust Gas Math'!$D$14*$B$23)/('Exhaust Gas Math'!$E$10*(2.53982214E-12*V2269^4 - 0.0000000071629564556*V2269^3 + 7.56281407226508E-06*V2269^2 - 0.00322508455050905*V2269 + 1.62997098133725)+T2270*'Exhaust Gas Math'!$D$14)</f>
        <v>1100</v>
      </c>
      <c r="W2270">
        <f>(353.3116967483*V2270^-1.0020802909)*('Exhaust Gas Math'!$E$10/(T2270+'Exhaust Gas Math'!$E$10))+(357.4500179626*V2270^-1.0038444015 )*(T2270/(T2270+'Exhaust Gas Math'!$E$10))</f>
        <v>0.31654710700089367</v>
      </c>
      <c r="X2270">
        <f t="shared" si="536"/>
        <v>0</v>
      </c>
      <c r="Y2270">
        <f t="shared" si="537"/>
        <v>101325</v>
      </c>
      <c r="Z2270">
        <f t="shared" si="538"/>
        <v>101325</v>
      </c>
    </row>
    <row r="2271" spans="5:26" x14ac:dyDescent="0.2">
      <c r="E2271">
        <f t="shared" si="540"/>
        <v>0.28324999999998268</v>
      </c>
      <c r="F2271">
        <f t="shared" si="541"/>
        <v>101325</v>
      </c>
      <c r="H2271">
        <f t="shared" si="539"/>
        <v>0.28324999999998268</v>
      </c>
      <c r="I2271">
        <f t="shared" si="527"/>
        <v>635.99999999916872</v>
      </c>
      <c r="J2271">
        <f t="shared" si="528"/>
        <v>2.8386447714872465E-2</v>
      </c>
      <c r="K2271">
        <f t="shared" si="529"/>
        <v>-26.411448257705398</v>
      </c>
      <c r="L2271">
        <f t="shared" si="530"/>
        <v>3.9769296294121147E-5</v>
      </c>
      <c r="M2271">
        <f>J2271/SQRT('Exhaust Gas Math'!$E$14*$B$21*$B$23)</f>
        <v>4.8190491743944057E-4</v>
      </c>
      <c r="N2271">
        <f t="shared" si="531"/>
        <v>4.103770062877618E-2</v>
      </c>
      <c r="O2271">
        <f t="shared" si="532"/>
        <v>0</v>
      </c>
      <c r="P2271">
        <f t="shared" si="533"/>
        <v>0</v>
      </c>
      <c r="Q2271">
        <f>($B$16/2)*(COS((ACOS((2*'Intake Valve Fxn Scratch'!$B$1)/$B$16-1)/($B$17/2))*(I2271-($B$17/2)))+1)*P2271</f>
        <v>0</v>
      </c>
      <c r="R2271">
        <f t="shared" si="534"/>
        <v>0</v>
      </c>
      <c r="S2271">
        <f t="shared" si="535"/>
        <v>0</v>
      </c>
      <c r="T2271">
        <f>S2271*'Exhaust Gas Math'!$C$14</f>
        <v>0</v>
      </c>
      <c r="U2271">
        <f>(T2271/'Exhaust Gas Math'!$B$14)+('Exhaust Gas Math'!$D$10)</f>
        <v>4.4059320573952224E-4</v>
      </c>
      <c r="V2271">
        <f>('Exhaust Gas Math'!$E$10*(2.53982214E-12*V2270^4 - 0.0000000071629564556*V2270^3 + 7.56281407226508E-06*V2270^2 - 0.00322508455050905*V2270 + 1.62997098133725)*$B$24+T2271*'Exhaust Gas Math'!$D$14*$B$23)/('Exhaust Gas Math'!$E$10*(2.53982214E-12*V2270^4 - 0.0000000071629564556*V2270^3 + 7.56281407226508E-06*V2270^2 - 0.00322508455050905*V2270 + 1.62997098133725)+T2271*'Exhaust Gas Math'!$D$14)</f>
        <v>1100</v>
      </c>
      <c r="W2271">
        <f>(353.3116967483*V2271^-1.0020802909)*('Exhaust Gas Math'!$E$10/(T2271+'Exhaust Gas Math'!$E$10))+(357.4500179626*V2271^-1.0038444015 )*(T2271/(T2271+'Exhaust Gas Math'!$E$10))</f>
        <v>0.31654710700089367</v>
      </c>
      <c r="X2271">
        <f t="shared" si="536"/>
        <v>0</v>
      </c>
      <c r="Y2271">
        <f t="shared" si="537"/>
        <v>101325</v>
      </c>
      <c r="Z2271">
        <f t="shared" si="538"/>
        <v>101325</v>
      </c>
    </row>
    <row r="2272" spans="5:26" x14ac:dyDescent="0.2">
      <c r="E2272">
        <f t="shared" si="540"/>
        <v>0.28337499999998267</v>
      </c>
      <c r="F2272">
        <f t="shared" si="541"/>
        <v>101325</v>
      </c>
      <c r="H2272">
        <f t="shared" si="539"/>
        <v>0.28337499999998267</v>
      </c>
      <c r="I2272">
        <f t="shared" si="527"/>
        <v>641.99999999916872</v>
      </c>
      <c r="J2272">
        <f t="shared" si="528"/>
        <v>2.5109199401527008E-2</v>
      </c>
      <c r="K2272">
        <f t="shared" si="529"/>
        <v>-25.976597263002862</v>
      </c>
      <c r="L2272">
        <f t="shared" si="530"/>
        <v>3.9769296294121147E-5</v>
      </c>
      <c r="M2272">
        <f>J2272/SQRT('Exhaust Gas Math'!$E$14*$B$21*$B$23)</f>
        <v>4.2626843577273885E-4</v>
      </c>
      <c r="N2272">
        <f t="shared" si="531"/>
        <v>3.6364153775306017E-2</v>
      </c>
      <c r="O2272">
        <f t="shared" si="532"/>
        <v>0</v>
      </c>
      <c r="P2272">
        <f t="shared" si="533"/>
        <v>0</v>
      </c>
      <c r="Q2272">
        <f>($B$16/2)*(COS((ACOS((2*'Intake Valve Fxn Scratch'!$B$1)/$B$16-1)/($B$17/2))*(I2272-($B$17/2)))+1)*P2272</f>
        <v>0</v>
      </c>
      <c r="R2272">
        <f t="shared" si="534"/>
        <v>0</v>
      </c>
      <c r="S2272">
        <f t="shared" si="535"/>
        <v>0</v>
      </c>
      <c r="T2272">
        <f>S2272*'Exhaust Gas Math'!$C$14</f>
        <v>0</v>
      </c>
      <c r="U2272">
        <f>(T2272/'Exhaust Gas Math'!$B$14)+('Exhaust Gas Math'!$D$10)</f>
        <v>4.4059320573952224E-4</v>
      </c>
      <c r="V2272">
        <f>('Exhaust Gas Math'!$E$10*(2.53982214E-12*V2271^4 - 0.0000000071629564556*V2271^3 + 7.56281407226508E-06*V2271^2 - 0.00322508455050905*V2271 + 1.62997098133725)*$B$24+T2272*'Exhaust Gas Math'!$D$14*$B$23)/('Exhaust Gas Math'!$E$10*(2.53982214E-12*V2271^4 - 0.0000000071629564556*V2271^3 + 7.56281407226508E-06*V2271^2 - 0.00322508455050905*V2271 + 1.62997098133725)+T2272*'Exhaust Gas Math'!$D$14)</f>
        <v>1100</v>
      </c>
      <c r="W2272">
        <f>(353.3116967483*V2272^-1.0020802909)*('Exhaust Gas Math'!$E$10/(T2272+'Exhaust Gas Math'!$E$10))+(357.4500179626*V2272^-1.0038444015 )*(T2272/(T2272+'Exhaust Gas Math'!$E$10))</f>
        <v>0.31654710700089367</v>
      </c>
      <c r="X2272">
        <f t="shared" si="536"/>
        <v>0</v>
      </c>
      <c r="Y2272">
        <f t="shared" si="537"/>
        <v>101325</v>
      </c>
      <c r="Z2272">
        <f t="shared" si="538"/>
        <v>101325</v>
      </c>
    </row>
    <row r="2273" spans="5:26" x14ac:dyDescent="0.2">
      <c r="E2273">
        <f t="shared" si="540"/>
        <v>0.28349999999998265</v>
      </c>
      <c r="F2273">
        <f t="shared" si="541"/>
        <v>101325</v>
      </c>
      <c r="H2273">
        <f t="shared" si="539"/>
        <v>0.28349999999998265</v>
      </c>
      <c r="I2273">
        <f t="shared" si="527"/>
        <v>647.9999999991669</v>
      </c>
      <c r="J2273">
        <f t="shared" si="528"/>
        <v>2.1904161278752093E-2</v>
      </c>
      <c r="K2273">
        <f t="shared" si="529"/>
        <v>-25.25714123273449</v>
      </c>
      <c r="L2273">
        <f t="shared" si="530"/>
        <v>3.9769296294121147E-5</v>
      </c>
      <c r="M2273">
        <f>J2273/SQRT('Exhaust Gas Math'!$E$14*$B$21*$B$23)</f>
        <v>3.7185783648042633E-4</v>
      </c>
      <c r="N2273">
        <f t="shared" si="531"/>
        <v>3.1616553880513175E-2</v>
      </c>
      <c r="O2273">
        <f t="shared" si="532"/>
        <v>0</v>
      </c>
      <c r="P2273">
        <f t="shared" si="533"/>
        <v>0</v>
      </c>
      <c r="Q2273">
        <f>($B$16/2)*(COS((ACOS((2*'Intake Valve Fxn Scratch'!$B$1)/$B$16-1)/($B$17/2))*(I2273-($B$17/2)))+1)*P2273</f>
        <v>0</v>
      </c>
      <c r="R2273">
        <f t="shared" si="534"/>
        <v>0</v>
      </c>
      <c r="S2273">
        <f t="shared" si="535"/>
        <v>0</v>
      </c>
      <c r="T2273">
        <f>S2273*'Exhaust Gas Math'!$C$14</f>
        <v>0</v>
      </c>
      <c r="U2273">
        <f>(T2273/'Exhaust Gas Math'!$B$14)+('Exhaust Gas Math'!$D$10)</f>
        <v>4.4059320573952224E-4</v>
      </c>
      <c r="V2273">
        <f>('Exhaust Gas Math'!$E$10*(2.53982214E-12*V2272^4 - 0.0000000071629564556*V2272^3 + 7.56281407226508E-06*V2272^2 - 0.00322508455050905*V2272 + 1.62997098133725)*$B$24+T2273*'Exhaust Gas Math'!$D$14*$B$23)/('Exhaust Gas Math'!$E$10*(2.53982214E-12*V2272^4 - 0.0000000071629564556*V2272^3 + 7.56281407226508E-06*V2272^2 - 0.00322508455050905*V2272 + 1.62997098133725)+T2273*'Exhaust Gas Math'!$D$14)</f>
        <v>1100</v>
      </c>
      <c r="W2273">
        <f>(353.3116967483*V2273^-1.0020802909)*('Exhaust Gas Math'!$E$10/(T2273+'Exhaust Gas Math'!$E$10))+(357.4500179626*V2273^-1.0038444015 )*(T2273/(T2273+'Exhaust Gas Math'!$E$10))</f>
        <v>0.31654710700089367</v>
      </c>
      <c r="X2273">
        <f t="shared" si="536"/>
        <v>0</v>
      </c>
      <c r="Y2273">
        <f t="shared" si="537"/>
        <v>101325</v>
      </c>
      <c r="Z2273">
        <f t="shared" si="538"/>
        <v>101325</v>
      </c>
    </row>
    <row r="2274" spans="5:26" x14ac:dyDescent="0.2">
      <c r="E2274">
        <f t="shared" si="540"/>
        <v>0.28362499999998264</v>
      </c>
      <c r="F2274">
        <f t="shared" si="541"/>
        <v>101325</v>
      </c>
      <c r="H2274">
        <f t="shared" si="539"/>
        <v>0.28362499999998264</v>
      </c>
      <c r="I2274">
        <f t="shared" si="527"/>
        <v>653.9999999991669</v>
      </c>
      <c r="J2274">
        <f t="shared" si="528"/>
        <v>1.880644841491818E-2</v>
      </c>
      <c r="K2274">
        <f t="shared" si="529"/>
        <v>-24.260962677723757</v>
      </c>
      <c r="L2274">
        <f t="shared" si="530"/>
        <v>3.9769296294121147E-5</v>
      </c>
      <c r="M2274">
        <f>J2274/SQRT('Exhaust Gas Math'!$E$14*$B$21*$B$23)</f>
        <v>3.1926925347449943E-4</v>
      </c>
      <c r="N2274">
        <f t="shared" si="531"/>
        <v>2.6918663563243527E-2</v>
      </c>
      <c r="O2274">
        <f t="shared" si="532"/>
        <v>0</v>
      </c>
      <c r="P2274">
        <f t="shared" si="533"/>
        <v>0</v>
      </c>
      <c r="Q2274">
        <f>($B$16/2)*(COS((ACOS((2*'Intake Valve Fxn Scratch'!$B$1)/$B$16-1)/($B$17/2))*(I2274-($B$17/2)))+1)*P2274</f>
        <v>0</v>
      </c>
      <c r="R2274">
        <f t="shared" si="534"/>
        <v>0</v>
      </c>
      <c r="S2274">
        <f t="shared" si="535"/>
        <v>0</v>
      </c>
      <c r="T2274">
        <f>S2274*'Exhaust Gas Math'!$C$14</f>
        <v>0</v>
      </c>
      <c r="U2274">
        <f>(T2274/'Exhaust Gas Math'!$B$14)+('Exhaust Gas Math'!$D$10)</f>
        <v>4.4059320573952224E-4</v>
      </c>
      <c r="V2274">
        <f>('Exhaust Gas Math'!$E$10*(2.53982214E-12*V2273^4 - 0.0000000071629564556*V2273^3 + 7.56281407226508E-06*V2273^2 - 0.00322508455050905*V2273 + 1.62997098133725)*$B$24+T2274*'Exhaust Gas Math'!$D$14*$B$23)/('Exhaust Gas Math'!$E$10*(2.53982214E-12*V2273^4 - 0.0000000071629564556*V2273^3 + 7.56281407226508E-06*V2273^2 - 0.00322508455050905*V2273 + 1.62997098133725)+T2274*'Exhaust Gas Math'!$D$14)</f>
        <v>1100</v>
      </c>
      <c r="W2274">
        <f>(353.3116967483*V2274^-1.0020802909)*('Exhaust Gas Math'!$E$10/(T2274+'Exhaust Gas Math'!$E$10))+(357.4500179626*V2274^-1.0038444015 )*(T2274/(T2274+'Exhaust Gas Math'!$E$10))</f>
        <v>0.31654710700089367</v>
      </c>
      <c r="X2274">
        <f t="shared" si="536"/>
        <v>0</v>
      </c>
      <c r="Y2274">
        <f t="shared" si="537"/>
        <v>101325</v>
      </c>
      <c r="Z2274">
        <f t="shared" si="538"/>
        <v>101325</v>
      </c>
    </row>
    <row r="2275" spans="5:26" x14ac:dyDescent="0.2">
      <c r="E2275">
        <f t="shared" si="540"/>
        <v>0.28374999999998263</v>
      </c>
      <c r="F2275">
        <f t="shared" si="541"/>
        <v>101325</v>
      </c>
      <c r="H2275">
        <f t="shared" si="539"/>
        <v>0.28374999999998263</v>
      </c>
      <c r="I2275">
        <f t="shared" si="527"/>
        <v>659.9999999991669</v>
      </c>
      <c r="J2275">
        <f t="shared" si="528"/>
        <v>1.585000000039952E-2</v>
      </c>
      <c r="K2275">
        <f t="shared" si="529"/>
        <v>-22.998975938683124</v>
      </c>
      <c r="L2275">
        <f t="shared" si="530"/>
        <v>3.9769296294121147E-5</v>
      </c>
      <c r="M2275">
        <f>J2275/SQRT('Exhaust Gas Math'!$E$14*$B$21*$B$23)</f>
        <v>2.6907885827523947E-4</v>
      </c>
      <c r="N2275">
        <f t="shared" si="531"/>
        <v>2.2387269430169582E-2</v>
      </c>
      <c r="O2275">
        <f t="shared" si="532"/>
        <v>0</v>
      </c>
      <c r="P2275">
        <f t="shared" si="533"/>
        <v>0</v>
      </c>
      <c r="Q2275">
        <f>($B$16/2)*(COS((ACOS((2*'Intake Valve Fxn Scratch'!$B$1)/$B$16-1)/($B$17/2))*(I2275-($B$17/2)))+1)*P2275</f>
        <v>0</v>
      </c>
      <c r="R2275">
        <f t="shared" si="534"/>
        <v>0</v>
      </c>
      <c r="S2275">
        <f t="shared" si="535"/>
        <v>0</v>
      </c>
      <c r="T2275">
        <f>S2275*'Exhaust Gas Math'!$C$14</f>
        <v>0</v>
      </c>
      <c r="U2275">
        <f>(T2275/'Exhaust Gas Math'!$B$14)+('Exhaust Gas Math'!$D$10)</f>
        <v>4.4059320573952224E-4</v>
      </c>
      <c r="V2275">
        <f>('Exhaust Gas Math'!$E$10*(2.53982214E-12*V2274^4 - 0.0000000071629564556*V2274^3 + 7.56281407226508E-06*V2274^2 - 0.00322508455050905*V2274 + 1.62997098133725)*$B$24+T2275*'Exhaust Gas Math'!$D$14*$B$23)/('Exhaust Gas Math'!$E$10*(2.53982214E-12*V2274^4 - 0.0000000071629564556*V2274^3 + 7.56281407226508E-06*V2274^2 - 0.00322508455050905*V2274 + 1.62997098133725)+T2275*'Exhaust Gas Math'!$D$14)</f>
        <v>1100</v>
      </c>
      <c r="W2275">
        <f>(353.3116967483*V2275^-1.0020802909)*('Exhaust Gas Math'!$E$10/(T2275+'Exhaust Gas Math'!$E$10))+(357.4500179626*V2275^-1.0038444015 )*(T2275/(T2275+'Exhaust Gas Math'!$E$10))</f>
        <v>0.31654710700089367</v>
      </c>
      <c r="X2275">
        <f t="shared" si="536"/>
        <v>0</v>
      </c>
      <c r="Y2275">
        <f t="shared" si="537"/>
        <v>101325</v>
      </c>
      <c r="Z2275">
        <f t="shared" si="538"/>
        <v>101325</v>
      </c>
    </row>
    <row r="2276" spans="5:26" x14ac:dyDescent="0.2">
      <c r="E2276">
        <f t="shared" si="540"/>
        <v>0.28387499999998261</v>
      </c>
      <c r="F2276">
        <f t="shared" si="541"/>
        <v>101325</v>
      </c>
      <c r="H2276">
        <f t="shared" si="539"/>
        <v>0.28387499999998261</v>
      </c>
      <c r="I2276">
        <f t="shared" si="527"/>
        <v>665.99999999916508</v>
      </c>
      <c r="J2276">
        <f t="shared" si="528"/>
        <v>1.3067207502702172E-2</v>
      </c>
      <c r="K2276">
        <f t="shared" si="529"/>
        <v>-21.485007606413209</v>
      </c>
      <c r="L2276">
        <f t="shared" si="530"/>
        <v>3.9769296294121147E-5</v>
      </c>
      <c r="M2276">
        <f>J2276/SQRT('Exhaust Gas Math'!$E$14*$B$21*$B$23)</f>
        <v>2.2183654735546471E-4</v>
      </c>
      <c r="N2276">
        <f t="shared" si="531"/>
        <v>1.8126827986793853E-2</v>
      </c>
      <c r="O2276">
        <f t="shared" si="532"/>
        <v>0</v>
      </c>
      <c r="P2276">
        <f t="shared" si="533"/>
        <v>0</v>
      </c>
      <c r="Q2276">
        <f>($B$16/2)*(COS((ACOS((2*'Intake Valve Fxn Scratch'!$B$1)/$B$16-1)/($B$17/2))*(I2276-($B$17/2)))+1)*P2276</f>
        <v>0</v>
      </c>
      <c r="R2276">
        <f t="shared" si="534"/>
        <v>0</v>
      </c>
      <c r="S2276">
        <f t="shared" si="535"/>
        <v>0</v>
      </c>
      <c r="T2276">
        <f>S2276*'Exhaust Gas Math'!$C$14</f>
        <v>0</v>
      </c>
      <c r="U2276">
        <f>(T2276/'Exhaust Gas Math'!$B$14)+('Exhaust Gas Math'!$D$10)</f>
        <v>4.4059320573952224E-4</v>
      </c>
      <c r="V2276">
        <f>('Exhaust Gas Math'!$E$10*(2.53982214E-12*V2275^4 - 0.0000000071629564556*V2275^3 + 7.56281407226508E-06*V2275^2 - 0.00322508455050905*V2275 + 1.62997098133725)*$B$24+T2276*'Exhaust Gas Math'!$D$14*$B$23)/('Exhaust Gas Math'!$E$10*(2.53982214E-12*V2275^4 - 0.0000000071629564556*V2275^3 + 7.56281407226508E-06*V2275^2 - 0.00322508455050905*V2275 + 1.62997098133725)+T2276*'Exhaust Gas Math'!$D$14)</f>
        <v>1100</v>
      </c>
      <c r="W2276">
        <f>(353.3116967483*V2276^-1.0020802909)*('Exhaust Gas Math'!$E$10/(T2276+'Exhaust Gas Math'!$E$10))+(357.4500179626*V2276^-1.0038444015 )*(T2276/(T2276+'Exhaust Gas Math'!$E$10))</f>
        <v>0.31654710700089367</v>
      </c>
      <c r="X2276">
        <f t="shared" si="536"/>
        <v>0</v>
      </c>
      <c r="Y2276">
        <f t="shared" si="537"/>
        <v>101325</v>
      </c>
      <c r="Z2276">
        <f t="shared" si="538"/>
        <v>101325</v>
      </c>
    </row>
    <row r="2277" spans="5:26" x14ac:dyDescent="0.2">
      <c r="E2277">
        <f t="shared" si="540"/>
        <v>0.2839999999999826</v>
      </c>
      <c r="F2277">
        <f t="shared" si="541"/>
        <v>101325</v>
      </c>
      <c r="H2277">
        <f t="shared" si="539"/>
        <v>0.2839999999999826</v>
      </c>
      <c r="I2277">
        <f t="shared" si="527"/>
        <v>671.99999999916508</v>
      </c>
      <c r="J2277">
        <f t="shared" si="528"/>
        <v>1.0488559778766997E-2</v>
      </c>
      <c r="K2277">
        <f t="shared" si="529"/>
        <v>-19.735645034780106</v>
      </c>
      <c r="L2277">
        <f t="shared" si="530"/>
        <v>3.9769296294121147E-5</v>
      </c>
      <c r="M2277">
        <f>J2277/SQRT('Exhaust Gas Math'!$E$14*$B$21*$B$23)</f>
        <v>1.7805991735968981E-4</v>
      </c>
      <c r="N2277">
        <f t="shared" si="531"/>
        <v>1.4225230309340444E-2</v>
      </c>
      <c r="O2277">
        <f t="shared" si="532"/>
        <v>0</v>
      </c>
      <c r="P2277">
        <f t="shared" si="533"/>
        <v>0</v>
      </c>
      <c r="Q2277">
        <f>($B$16/2)*(COS((ACOS((2*'Intake Valve Fxn Scratch'!$B$1)/$B$16-1)/($B$17/2))*(I2277-($B$17/2)))+1)*P2277</f>
        <v>0</v>
      </c>
      <c r="R2277">
        <f t="shared" si="534"/>
        <v>0</v>
      </c>
      <c r="S2277">
        <f t="shared" si="535"/>
        <v>0</v>
      </c>
      <c r="T2277">
        <f>S2277*'Exhaust Gas Math'!$C$14</f>
        <v>0</v>
      </c>
      <c r="U2277">
        <f>(T2277/'Exhaust Gas Math'!$B$14)+('Exhaust Gas Math'!$D$10)</f>
        <v>4.4059320573952224E-4</v>
      </c>
      <c r="V2277">
        <f>('Exhaust Gas Math'!$E$10*(2.53982214E-12*V2276^4 - 0.0000000071629564556*V2276^3 + 7.56281407226508E-06*V2276^2 - 0.00322508455050905*V2276 + 1.62997098133725)*$B$24+T2277*'Exhaust Gas Math'!$D$14*$B$23)/('Exhaust Gas Math'!$E$10*(2.53982214E-12*V2276^4 - 0.0000000071629564556*V2276^3 + 7.56281407226508E-06*V2276^2 - 0.00322508455050905*V2276 + 1.62997098133725)+T2277*'Exhaust Gas Math'!$D$14)</f>
        <v>1100</v>
      </c>
      <c r="W2277">
        <f>(353.3116967483*V2277^-1.0020802909)*('Exhaust Gas Math'!$E$10/(T2277+'Exhaust Gas Math'!$E$10))+(357.4500179626*V2277^-1.0038444015 )*(T2277/(T2277+'Exhaust Gas Math'!$E$10))</f>
        <v>0.31654710700089367</v>
      </c>
      <c r="X2277">
        <f t="shared" si="536"/>
        <v>0</v>
      </c>
      <c r="Y2277">
        <f t="shared" si="537"/>
        <v>101325</v>
      </c>
      <c r="Z2277">
        <f t="shared" si="538"/>
        <v>101325</v>
      </c>
    </row>
    <row r="2278" spans="5:26" x14ac:dyDescent="0.2">
      <c r="E2278">
        <f t="shared" si="540"/>
        <v>0.28412499999998259</v>
      </c>
      <c r="F2278">
        <f t="shared" si="541"/>
        <v>101325</v>
      </c>
      <c r="H2278">
        <f t="shared" si="539"/>
        <v>0.28412499999998259</v>
      </c>
      <c r="I2278">
        <f t="shared" si="527"/>
        <v>677.99999999916326</v>
      </c>
      <c r="J2278">
        <f t="shared" si="528"/>
        <v>8.1423090326755536E-3</v>
      </c>
      <c r="K2278">
        <f t="shared" si="529"/>
        <v>-17.770054606197217</v>
      </c>
      <c r="L2278">
        <f t="shared" si="530"/>
        <v>3.9769296294121147E-5</v>
      </c>
      <c r="M2278">
        <f>J2278/SQRT('Exhaust Gas Math'!$E$14*$B$21*$B$23)</f>
        <v>1.3822859420702097E-4</v>
      </c>
      <c r="N2278">
        <f t="shared" si="531"/>
        <v>1.0750931841965711E-2</v>
      </c>
      <c r="O2278">
        <f t="shared" si="532"/>
        <v>0</v>
      </c>
      <c r="P2278">
        <f t="shared" si="533"/>
        <v>0</v>
      </c>
      <c r="Q2278">
        <f>($B$16/2)*(COS((ACOS((2*'Intake Valve Fxn Scratch'!$B$1)/$B$16-1)/($B$17/2))*(I2278-($B$17/2)))+1)*P2278</f>
        <v>0</v>
      </c>
      <c r="R2278">
        <f t="shared" si="534"/>
        <v>0</v>
      </c>
      <c r="S2278">
        <f t="shared" si="535"/>
        <v>0</v>
      </c>
      <c r="T2278">
        <f>S2278*'Exhaust Gas Math'!$C$14</f>
        <v>0</v>
      </c>
      <c r="U2278">
        <f>(T2278/'Exhaust Gas Math'!$B$14)+('Exhaust Gas Math'!$D$10)</f>
        <v>4.4059320573952224E-4</v>
      </c>
      <c r="V2278">
        <f>('Exhaust Gas Math'!$E$10*(2.53982214E-12*V2277^4 - 0.0000000071629564556*V2277^3 + 7.56281407226508E-06*V2277^2 - 0.00322508455050905*V2277 + 1.62997098133725)*$B$24+T2278*'Exhaust Gas Math'!$D$14*$B$23)/('Exhaust Gas Math'!$E$10*(2.53982214E-12*V2277^4 - 0.0000000071629564556*V2277^3 + 7.56281407226508E-06*V2277^2 - 0.00322508455050905*V2277 + 1.62997098133725)+T2278*'Exhaust Gas Math'!$D$14)</f>
        <v>1100</v>
      </c>
      <c r="W2278">
        <f>(353.3116967483*V2278^-1.0020802909)*('Exhaust Gas Math'!$E$10/(T2278+'Exhaust Gas Math'!$E$10))+(357.4500179626*V2278^-1.0038444015 )*(T2278/(T2278+'Exhaust Gas Math'!$E$10))</f>
        <v>0.31654710700089367</v>
      </c>
      <c r="X2278">
        <f t="shared" si="536"/>
        <v>0</v>
      </c>
      <c r="Y2278">
        <f t="shared" si="537"/>
        <v>101325</v>
      </c>
      <c r="Z2278">
        <f t="shared" si="538"/>
        <v>101325</v>
      </c>
    </row>
    <row r="2279" spans="5:26" x14ac:dyDescent="0.2">
      <c r="E2279">
        <f t="shared" si="540"/>
        <v>0.28424999999998257</v>
      </c>
      <c r="F2279">
        <f t="shared" si="541"/>
        <v>101325</v>
      </c>
      <c r="H2279">
        <f t="shared" si="539"/>
        <v>0.28424999999998257</v>
      </c>
      <c r="I2279">
        <f t="shared" si="527"/>
        <v>683.99999999916326</v>
      </c>
      <c r="J2279">
        <f t="shared" si="528"/>
        <v>6.054161278585813E-3</v>
      </c>
      <c r="K2279">
        <f t="shared" si="529"/>
        <v>-15.609771740725892</v>
      </c>
      <c r="L2279">
        <f t="shared" si="530"/>
        <v>3.9769296294121147E-5</v>
      </c>
      <c r="M2279">
        <f>J2279/SQRT('Exhaust Gas Math'!$E$14*$B$21*$B$23)</f>
        <v>1.0277897820914652E-4</v>
      </c>
      <c r="N2279">
        <f t="shared" si="531"/>
        <v>7.7515449035596984E-3</v>
      </c>
      <c r="O2279">
        <f t="shared" si="532"/>
        <v>0</v>
      </c>
      <c r="P2279">
        <f t="shared" si="533"/>
        <v>0</v>
      </c>
      <c r="Q2279">
        <f>($B$16/2)*(COS((ACOS((2*'Intake Valve Fxn Scratch'!$B$1)/$B$16-1)/($B$17/2))*(I2279-($B$17/2)))+1)*P2279</f>
        <v>0</v>
      </c>
      <c r="R2279">
        <f t="shared" si="534"/>
        <v>0</v>
      </c>
      <c r="S2279">
        <f t="shared" si="535"/>
        <v>0</v>
      </c>
      <c r="T2279">
        <f>S2279*'Exhaust Gas Math'!$C$14</f>
        <v>0</v>
      </c>
      <c r="U2279">
        <f>(T2279/'Exhaust Gas Math'!$B$14)+('Exhaust Gas Math'!$D$10)</f>
        <v>4.4059320573952224E-4</v>
      </c>
      <c r="V2279">
        <f>('Exhaust Gas Math'!$E$10*(2.53982214E-12*V2278^4 - 0.0000000071629564556*V2278^3 + 7.56281407226508E-06*V2278^2 - 0.00322508455050905*V2278 + 1.62997098133725)*$B$24+T2279*'Exhaust Gas Math'!$D$14*$B$23)/('Exhaust Gas Math'!$E$10*(2.53982214E-12*V2278^4 - 0.0000000071629564556*V2278^3 + 7.56281407226508E-06*V2278^2 - 0.00322508455050905*V2278 + 1.62997098133725)+T2279*'Exhaust Gas Math'!$D$14)</f>
        <v>1100</v>
      </c>
      <c r="W2279">
        <f>(353.3116967483*V2279^-1.0020802909)*('Exhaust Gas Math'!$E$10/(T2279+'Exhaust Gas Math'!$E$10))+(357.4500179626*V2279^-1.0038444015 )*(T2279/(T2279+'Exhaust Gas Math'!$E$10))</f>
        <v>0.31654710700089367</v>
      </c>
      <c r="X2279">
        <f t="shared" si="536"/>
        <v>0</v>
      </c>
      <c r="Y2279">
        <f t="shared" si="537"/>
        <v>101325</v>
      </c>
      <c r="Z2279">
        <f t="shared" si="538"/>
        <v>101325</v>
      </c>
    </row>
    <row r="2280" spans="5:26" x14ac:dyDescent="0.2">
      <c r="E2280">
        <f t="shared" si="540"/>
        <v>0.28437499999998256</v>
      </c>
      <c r="F2280">
        <f t="shared" si="541"/>
        <v>101325</v>
      </c>
      <c r="H2280">
        <f t="shared" si="539"/>
        <v>0.28437499999998256</v>
      </c>
      <c r="I2280">
        <f t="shared" si="527"/>
        <v>689.99999999916326</v>
      </c>
      <c r="J2280">
        <f t="shared" si="528"/>
        <v>4.2469947002645898E-3</v>
      </c>
      <c r="K2280">
        <f t="shared" si="529"/>
        <v>-13.278464949508473</v>
      </c>
      <c r="L2280">
        <f t="shared" si="530"/>
        <v>3.9769296294121147E-5</v>
      </c>
      <c r="M2280">
        <f>J2280/SQRT('Exhaust Gas Math'!$E$14*$B$21*$B$23)</f>
        <v>7.2099462777248165E-5</v>
      </c>
      <c r="N2280">
        <f t="shared" si="531"/>
        <v>5.2538472647524342E-3</v>
      </c>
      <c r="O2280">
        <f t="shared" si="532"/>
        <v>0</v>
      </c>
      <c r="P2280">
        <f t="shared" si="533"/>
        <v>0</v>
      </c>
      <c r="Q2280">
        <f>($B$16/2)*(COS((ACOS((2*'Intake Valve Fxn Scratch'!$B$1)/$B$16-1)/($B$17/2))*(I2280-($B$17/2)))+1)*P2280</f>
        <v>0</v>
      </c>
      <c r="R2280">
        <f t="shared" si="534"/>
        <v>0</v>
      </c>
      <c r="S2280">
        <f t="shared" si="535"/>
        <v>0</v>
      </c>
      <c r="T2280">
        <f>S2280*'Exhaust Gas Math'!$C$14</f>
        <v>0</v>
      </c>
      <c r="U2280">
        <f>(T2280/'Exhaust Gas Math'!$B$14)+('Exhaust Gas Math'!$D$10)</f>
        <v>4.4059320573952224E-4</v>
      </c>
      <c r="V2280">
        <f>('Exhaust Gas Math'!$E$10*(2.53982214E-12*V2279^4 - 0.0000000071629564556*V2279^3 + 7.56281407226508E-06*V2279^2 - 0.00322508455050905*V2279 + 1.62997098133725)*$B$24+T2280*'Exhaust Gas Math'!$D$14*$B$23)/('Exhaust Gas Math'!$E$10*(2.53982214E-12*V2279^4 - 0.0000000071629564556*V2279^3 + 7.56281407226508E-06*V2279^2 - 0.00322508455050905*V2279 + 1.62997098133725)+T2280*'Exhaust Gas Math'!$D$14)</f>
        <v>1100</v>
      </c>
      <c r="W2280">
        <f>(353.3116967483*V2280^-1.0020802909)*('Exhaust Gas Math'!$E$10/(T2280+'Exhaust Gas Math'!$E$10))+(357.4500179626*V2280^-1.0038444015 )*(T2280/(T2280+'Exhaust Gas Math'!$E$10))</f>
        <v>0.31654710700089367</v>
      </c>
      <c r="X2280">
        <f t="shared" si="536"/>
        <v>0</v>
      </c>
      <c r="Y2280">
        <f t="shared" si="537"/>
        <v>101325</v>
      </c>
      <c r="Z2280">
        <f t="shared" si="538"/>
        <v>101325</v>
      </c>
    </row>
    <row r="2281" spans="5:26" x14ac:dyDescent="0.2">
      <c r="E2281">
        <f t="shared" si="540"/>
        <v>0.28449999999998254</v>
      </c>
      <c r="F2281">
        <f t="shared" si="541"/>
        <v>101325</v>
      </c>
      <c r="H2281">
        <f t="shared" si="539"/>
        <v>0.28449999999998254</v>
      </c>
      <c r="I2281">
        <f t="shared" si="527"/>
        <v>695.99999999916145</v>
      </c>
      <c r="J2281">
        <f t="shared" si="528"/>
        <v>2.7406089929178749E-3</v>
      </c>
      <c r="K2281">
        <f t="shared" si="529"/>
        <v>-10.80167651760685</v>
      </c>
      <c r="L2281">
        <f t="shared" si="530"/>
        <v>3.9769296294121147E-5</v>
      </c>
      <c r="M2281">
        <f>J2281/SQRT('Exhaust Gas Math'!$E$14*$B$21*$B$23)</f>
        <v>4.6526179102498899E-5</v>
      </c>
      <c r="N2281">
        <f t="shared" si="531"/>
        <v>3.265038116758958E-3</v>
      </c>
      <c r="O2281">
        <f t="shared" si="532"/>
        <v>0</v>
      </c>
      <c r="P2281">
        <f t="shared" si="533"/>
        <v>0</v>
      </c>
      <c r="Q2281">
        <f>($B$16/2)*(COS((ACOS((2*'Intake Valve Fxn Scratch'!$B$1)/$B$16-1)/($B$17/2))*(I2281-($B$17/2)))+1)*P2281</f>
        <v>0</v>
      </c>
      <c r="R2281">
        <f t="shared" si="534"/>
        <v>0</v>
      </c>
      <c r="S2281">
        <f t="shared" si="535"/>
        <v>0</v>
      </c>
      <c r="T2281">
        <f>S2281*'Exhaust Gas Math'!$C$14</f>
        <v>0</v>
      </c>
      <c r="U2281">
        <f>(T2281/'Exhaust Gas Math'!$B$14)+('Exhaust Gas Math'!$D$10)</f>
        <v>4.4059320573952224E-4</v>
      </c>
      <c r="V2281">
        <f>('Exhaust Gas Math'!$E$10*(2.53982214E-12*V2280^4 - 0.0000000071629564556*V2280^3 + 7.56281407226508E-06*V2280^2 - 0.00322508455050905*V2280 + 1.62997098133725)*$B$24+T2281*'Exhaust Gas Math'!$D$14*$B$23)/('Exhaust Gas Math'!$E$10*(2.53982214E-12*V2280^4 - 0.0000000071629564556*V2280^3 + 7.56281407226508E-06*V2280^2 - 0.00322508455050905*V2280 + 1.62997098133725)+T2281*'Exhaust Gas Math'!$D$14)</f>
        <v>1100</v>
      </c>
      <c r="W2281">
        <f>(353.3116967483*V2281^-1.0020802909)*('Exhaust Gas Math'!$E$10/(T2281+'Exhaust Gas Math'!$E$10))+(357.4500179626*V2281^-1.0038444015 )*(T2281/(T2281+'Exhaust Gas Math'!$E$10))</f>
        <v>0.31654710700089367</v>
      </c>
      <c r="X2281">
        <f t="shared" si="536"/>
        <v>0</v>
      </c>
      <c r="Y2281">
        <f t="shared" si="537"/>
        <v>101325</v>
      </c>
      <c r="Z2281">
        <f t="shared" si="538"/>
        <v>101325</v>
      </c>
    </row>
    <row r="2282" spans="5:26" x14ac:dyDescent="0.2">
      <c r="E2282">
        <f t="shared" si="540"/>
        <v>0.28462499999998253</v>
      </c>
      <c r="F2282">
        <f t="shared" si="541"/>
        <v>101325</v>
      </c>
      <c r="H2282">
        <f t="shared" si="539"/>
        <v>0.28462499999998253</v>
      </c>
      <c r="I2282">
        <f t="shared" si="527"/>
        <v>701.99999999916145</v>
      </c>
      <c r="J2282">
        <f t="shared" si="528"/>
        <v>1.5515084335868436E-3</v>
      </c>
      <c r="K2282">
        <f t="shared" si="529"/>
        <v>-8.2065426573822275</v>
      </c>
      <c r="L2282">
        <f t="shared" si="530"/>
        <v>3.9769296294121147E-5</v>
      </c>
      <c r="M2282">
        <f>J2282/SQRT('Exhaust Gas Math'!$E$14*$B$21*$B$23)</f>
        <v>2.633931343239306E-5</v>
      </c>
      <c r="N2282">
        <f t="shared" si="531"/>
        <v>1.774985051595953E-3</v>
      </c>
      <c r="O2282">
        <f t="shared" si="532"/>
        <v>0</v>
      </c>
      <c r="P2282">
        <f t="shared" si="533"/>
        <v>0</v>
      </c>
      <c r="Q2282">
        <f>($B$16/2)*(COS((ACOS((2*'Intake Valve Fxn Scratch'!$B$1)/$B$16-1)/($B$17/2))*(I2282-($B$17/2)))+1)*P2282</f>
        <v>0</v>
      </c>
      <c r="R2282">
        <f t="shared" si="534"/>
        <v>0</v>
      </c>
      <c r="S2282">
        <f t="shared" si="535"/>
        <v>0</v>
      </c>
      <c r="T2282">
        <f>S2282*'Exhaust Gas Math'!$C$14</f>
        <v>0</v>
      </c>
      <c r="U2282">
        <f>(T2282/'Exhaust Gas Math'!$B$14)+('Exhaust Gas Math'!$D$10)</f>
        <v>4.4059320573952224E-4</v>
      </c>
      <c r="V2282">
        <f>('Exhaust Gas Math'!$E$10*(2.53982214E-12*V2281^4 - 0.0000000071629564556*V2281^3 + 7.56281407226508E-06*V2281^2 - 0.00322508455050905*V2281 + 1.62997098133725)*$B$24+T2282*'Exhaust Gas Math'!$D$14*$B$23)/('Exhaust Gas Math'!$E$10*(2.53982214E-12*V2281^4 - 0.0000000071629564556*V2281^3 + 7.56281407226508E-06*V2281^2 - 0.00322508455050905*V2281 + 1.62997098133725)+T2282*'Exhaust Gas Math'!$D$14)</f>
        <v>1100</v>
      </c>
      <c r="W2282">
        <f>(353.3116967483*V2282^-1.0020802909)*('Exhaust Gas Math'!$E$10/(T2282+'Exhaust Gas Math'!$E$10))+(357.4500179626*V2282^-1.0038444015 )*(T2282/(T2282+'Exhaust Gas Math'!$E$10))</f>
        <v>0.31654710700089367</v>
      </c>
      <c r="X2282">
        <f t="shared" si="536"/>
        <v>0</v>
      </c>
      <c r="Y2282">
        <f t="shared" si="537"/>
        <v>101325</v>
      </c>
      <c r="Z2282">
        <f t="shared" si="538"/>
        <v>101325</v>
      </c>
    </row>
    <row r="2283" spans="5:26" x14ac:dyDescent="0.2">
      <c r="E2283">
        <f t="shared" si="540"/>
        <v>0.28474999999998252</v>
      </c>
      <c r="F2283">
        <f t="shared" si="541"/>
        <v>101325</v>
      </c>
      <c r="H2283">
        <f t="shared" si="539"/>
        <v>0.28474999999998252</v>
      </c>
      <c r="I2283">
        <f t="shared" si="527"/>
        <v>707.99999999916145</v>
      </c>
      <c r="J2283">
        <f t="shared" si="528"/>
        <v>6.92721056834808E-4</v>
      </c>
      <c r="K2283">
        <f t="shared" si="529"/>
        <v>-5.5214961984738906</v>
      </c>
      <c r="L2283">
        <f t="shared" si="530"/>
        <v>3.9769296294121147E-5</v>
      </c>
      <c r="M2283">
        <f>J2283/SQRT('Exhaust Gas Math'!$E$14*$B$21*$B$23)</f>
        <v>1.1760037291585428E-5</v>
      </c>
      <c r="N2283">
        <f t="shared" si="531"/>
        <v>7.5915782830108386E-4</v>
      </c>
      <c r="O2283">
        <f t="shared" si="532"/>
        <v>0</v>
      </c>
      <c r="P2283">
        <f t="shared" si="533"/>
        <v>0</v>
      </c>
      <c r="Q2283">
        <f>($B$16/2)*(COS((ACOS((2*'Intake Valve Fxn Scratch'!$B$1)/$B$16-1)/($B$17/2))*(I2283-($B$17/2)))+1)*P2283</f>
        <v>0</v>
      </c>
      <c r="R2283">
        <f t="shared" si="534"/>
        <v>0</v>
      </c>
      <c r="S2283">
        <f t="shared" si="535"/>
        <v>0</v>
      </c>
      <c r="T2283">
        <f>S2283*'Exhaust Gas Math'!$C$14</f>
        <v>0</v>
      </c>
      <c r="U2283">
        <f>(T2283/'Exhaust Gas Math'!$B$14)+('Exhaust Gas Math'!$D$10)</f>
        <v>4.4059320573952224E-4</v>
      </c>
      <c r="V2283">
        <f>('Exhaust Gas Math'!$E$10*(2.53982214E-12*V2282^4 - 0.0000000071629564556*V2282^3 + 7.56281407226508E-06*V2282^2 - 0.00322508455050905*V2282 + 1.62997098133725)*$B$24+T2283*'Exhaust Gas Math'!$D$14*$B$23)/('Exhaust Gas Math'!$E$10*(2.53982214E-12*V2282^4 - 0.0000000071629564556*V2282^3 + 7.56281407226508E-06*V2282^2 - 0.00322508455050905*V2282 + 1.62997098133725)+T2283*'Exhaust Gas Math'!$D$14)</f>
        <v>1100</v>
      </c>
      <c r="W2283">
        <f>(353.3116967483*V2283^-1.0020802909)*('Exhaust Gas Math'!$E$10/(T2283+'Exhaust Gas Math'!$E$10))+(357.4500179626*V2283^-1.0038444015 )*(T2283/(T2283+'Exhaust Gas Math'!$E$10))</f>
        <v>0.31654710700089367</v>
      </c>
      <c r="X2283">
        <f t="shared" si="536"/>
        <v>0</v>
      </c>
      <c r="Y2283">
        <f t="shared" si="537"/>
        <v>101325</v>
      </c>
      <c r="Z2283">
        <f t="shared" si="538"/>
        <v>101325</v>
      </c>
    </row>
    <row r="2284" spans="5:26" x14ac:dyDescent="0.2">
      <c r="E2284">
        <f t="shared" si="540"/>
        <v>0.2848749999999825</v>
      </c>
      <c r="F2284">
        <f t="shared" si="541"/>
        <v>101325</v>
      </c>
      <c r="H2284">
        <f t="shared" si="539"/>
        <v>0.2848749999999825</v>
      </c>
      <c r="I2284">
        <f t="shared" si="527"/>
        <v>713.99999999915963</v>
      </c>
      <c r="J2284">
        <f t="shared" si="528"/>
        <v>1.7365591687427268E-4</v>
      </c>
      <c r="K2284">
        <f t="shared" si="529"/>
        <v>-2.7759550717677293</v>
      </c>
      <c r="L2284">
        <f t="shared" si="530"/>
        <v>3.9769296294121147E-5</v>
      </c>
      <c r="M2284">
        <f>J2284/SQRT('Exhaust Gas Math'!$E$14*$B$21*$B$23)</f>
        <v>2.9480842803843132E-6</v>
      </c>
      <c r="N2284">
        <f t="shared" si="531"/>
        <v>1.8193581052336483E-4</v>
      </c>
      <c r="O2284">
        <f t="shared" si="532"/>
        <v>0</v>
      </c>
      <c r="P2284">
        <f t="shared" si="533"/>
        <v>0</v>
      </c>
      <c r="Q2284">
        <f>($B$16/2)*(COS((ACOS((2*'Intake Valve Fxn Scratch'!$B$1)/$B$16-1)/($B$17/2))*(I2284-($B$17/2)))+1)*P2284</f>
        <v>0</v>
      </c>
      <c r="R2284">
        <f t="shared" si="534"/>
        <v>0</v>
      </c>
      <c r="S2284">
        <f t="shared" si="535"/>
        <v>0</v>
      </c>
      <c r="T2284">
        <f>S2284*'Exhaust Gas Math'!$C$14</f>
        <v>0</v>
      </c>
      <c r="U2284">
        <f>(T2284/'Exhaust Gas Math'!$B$14)+('Exhaust Gas Math'!$D$10)</f>
        <v>4.4059320573952224E-4</v>
      </c>
      <c r="V2284">
        <f>('Exhaust Gas Math'!$E$10*(2.53982214E-12*V2283^4 - 0.0000000071629564556*V2283^3 + 7.56281407226508E-06*V2283^2 - 0.00322508455050905*V2283 + 1.62997098133725)*$B$24+T2284*'Exhaust Gas Math'!$D$14*$B$23)/('Exhaust Gas Math'!$E$10*(2.53982214E-12*V2283^4 - 0.0000000071629564556*V2283^3 + 7.56281407226508E-06*V2283^2 - 0.00322508455050905*V2283 + 1.62997098133725)+T2284*'Exhaust Gas Math'!$D$14)</f>
        <v>1100</v>
      </c>
      <c r="W2284">
        <f>(353.3116967483*V2284^-1.0020802909)*('Exhaust Gas Math'!$E$10/(T2284+'Exhaust Gas Math'!$E$10))+(357.4500179626*V2284^-1.0038444015 )*(T2284/(T2284+'Exhaust Gas Math'!$E$10))</f>
        <v>0.31654710700089367</v>
      </c>
      <c r="X2284">
        <f t="shared" si="536"/>
        <v>0</v>
      </c>
      <c r="Y2284">
        <f t="shared" si="537"/>
        <v>101325</v>
      </c>
      <c r="Z2284">
        <f t="shared" si="538"/>
        <v>101325</v>
      </c>
    </row>
    <row r="2285" spans="5:26" x14ac:dyDescent="0.2">
      <c r="E2285">
        <f t="shared" si="540"/>
        <v>0.28499999999998249</v>
      </c>
      <c r="F2285">
        <f t="shared" si="541"/>
        <v>101325</v>
      </c>
      <c r="H2285">
        <f t="shared" si="539"/>
        <v>0.28499999999998249</v>
      </c>
      <c r="I2285">
        <f t="shared" si="527"/>
        <v>719.99999999915963</v>
      </c>
      <c r="J2285">
        <f t="shared" si="528"/>
        <v>0</v>
      </c>
      <c r="K2285">
        <f t="shared" si="529"/>
        <v>-3.8934324429408215E-10</v>
      </c>
      <c r="L2285">
        <f t="shared" si="530"/>
        <v>3.9769296294121147E-5</v>
      </c>
      <c r="M2285">
        <f>J2285/SQRT('Exhaust Gas Math'!$E$14*$B$21*$B$23)</f>
        <v>0</v>
      </c>
      <c r="N2285">
        <f t="shared" si="531"/>
        <v>0</v>
      </c>
      <c r="O2285">
        <f t="shared" si="532"/>
        <v>0</v>
      </c>
      <c r="P2285">
        <f t="shared" si="533"/>
        <v>0</v>
      </c>
      <c r="Q2285">
        <f>($B$16/2)*(COS((ACOS((2*'Intake Valve Fxn Scratch'!$B$1)/$B$16-1)/($B$17/2))*(I2285-($B$17/2)))+1)*P2285</f>
        <v>0</v>
      </c>
      <c r="R2285">
        <f t="shared" si="534"/>
        <v>0</v>
      </c>
      <c r="S2285">
        <f t="shared" si="535"/>
        <v>0</v>
      </c>
      <c r="T2285">
        <f>S2285*'Exhaust Gas Math'!$C$14</f>
        <v>0</v>
      </c>
      <c r="U2285">
        <f>(T2285/'Exhaust Gas Math'!$B$14)+('Exhaust Gas Math'!$D$10)</f>
        <v>4.4059320573952224E-4</v>
      </c>
      <c r="V2285">
        <f>('Exhaust Gas Math'!$E$10*(2.53982214E-12*V2284^4 - 0.0000000071629564556*V2284^3 + 7.56281407226508E-06*V2284^2 - 0.00322508455050905*V2284 + 1.62997098133725)*$B$24+T2285*'Exhaust Gas Math'!$D$14*$B$23)/('Exhaust Gas Math'!$E$10*(2.53982214E-12*V2284^4 - 0.0000000071629564556*V2284^3 + 7.56281407226508E-06*V2284^2 - 0.00322508455050905*V2284 + 1.62997098133725)+T2285*'Exhaust Gas Math'!$D$14)</f>
        <v>1100</v>
      </c>
      <c r="W2285">
        <f>(353.3116967483*V2285^-1.0020802909)*('Exhaust Gas Math'!$E$10/(T2285+'Exhaust Gas Math'!$E$10))+(357.4500179626*V2285^-1.0038444015 )*(T2285/(T2285+'Exhaust Gas Math'!$E$10))</f>
        <v>0.31654710700089367</v>
      </c>
      <c r="X2285">
        <f t="shared" si="536"/>
        <v>0</v>
      </c>
      <c r="Y2285">
        <f t="shared" si="537"/>
        <v>101325</v>
      </c>
      <c r="Z2285">
        <f t="shared" si="538"/>
        <v>101325</v>
      </c>
    </row>
    <row r="2286" spans="5:26" x14ac:dyDescent="0.2">
      <c r="E2286">
        <f t="shared" si="540"/>
        <v>0.28512499999998248</v>
      </c>
      <c r="F2286">
        <f t="shared" si="541"/>
        <v>98881.992171077276</v>
      </c>
      <c r="H2286">
        <f t="shared" si="539"/>
        <v>0.28512499999998248</v>
      </c>
      <c r="I2286">
        <f t="shared" si="527"/>
        <v>5.9999999991596269</v>
      </c>
      <c r="J2286">
        <f t="shared" si="528"/>
        <v>1.7365591677711428E-4</v>
      </c>
      <c r="K2286">
        <f t="shared" si="529"/>
        <v>2.7759550709933083</v>
      </c>
      <c r="L2286">
        <f t="shared" si="530"/>
        <v>4.1000207362972253E-5</v>
      </c>
      <c r="M2286">
        <f>J2286/SQRT('Exhaust Gas Math'!$E$14*$B$21*$B$23)</f>
        <v>2.9480842787348957E-6</v>
      </c>
      <c r="N2286">
        <f t="shared" si="531"/>
        <v>1.655683280524789E-4</v>
      </c>
      <c r="O2286">
        <f t="shared" si="532"/>
        <v>1.1735844734420584E-6</v>
      </c>
      <c r="P2286">
        <f t="shared" si="533"/>
        <v>1</v>
      </c>
      <c r="Q2286">
        <f>($B$16/2)*(COS((ACOS((2*'Intake Valve Fxn Scratch'!$B$1)/$B$16-1)/($B$17/2))*(I2286-($B$17/2)))+1)*P2286</f>
        <v>1.3137463074564799E-3</v>
      </c>
      <c r="R2286">
        <f t="shared" si="534"/>
        <v>0.17286135624427368</v>
      </c>
      <c r="S2286">
        <f t="shared" si="535"/>
        <v>3.1255780924753641E-7</v>
      </c>
      <c r="T2286">
        <f>S2286*'Exhaust Gas Math'!$C$14</f>
        <v>3.7029270809589047E-7</v>
      </c>
      <c r="U2286">
        <f>(T2286/'Exhaust Gas Math'!$B$14)+('Exhaust Gas Math'!$D$10)</f>
        <v>4.5337514250499999E-4</v>
      </c>
      <c r="V2286">
        <f>('Exhaust Gas Math'!$E$10*(2.53982214E-12*V2285^4 - 0.0000000071629564556*V2285^3 + 7.56281407226508E-06*V2285^2 - 0.00322508455050905*V2285 + 1.62997098133725)*$B$24+T2286*'Exhaust Gas Math'!$D$14*$B$23)/('Exhaust Gas Math'!$E$10*(2.53982214E-12*V2285^4 - 0.0000000071629564556*V2285^3 + 7.56281407226508E-06*V2285^2 - 0.00322508455050905*V2285 + 1.62997098133725)+T2286*'Exhaust Gas Math'!$D$14)</f>
        <v>1075.5162995616984</v>
      </c>
      <c r="W2286">
        <f>(353.3116967483*V2286^-1.0020802909)*('Exhaust Gas Math'!$E$10/(T2286+'Exhaust Gas Math'!$E$10))+(357.4500179626*V2286^-1.0038444015 )*(T2286/(T2286+'Exhaust Gas Math'!$E$10))</f>
        <v>0.32375916127606758</v>
      </c>
      <c r="X2286">
        <f t="shared" si="536"/>
        <v>-1.2474321593408482</v>
      </c>
      <c r="Y2286">
        <f t="shared" si="537"/>
        <v>98883.239603236623</v>
      </c>
      <c r="Z2286">
        <f t="shared" si="538"/>
        <v>98881.992171077276</v>
      </c>
    </row>
    <row r="2287" spans="5:26" x14ac:dyDescent="0.2">
      <c r="E2287">
        <f t="shared" si="540"/>
        <v>0.28524999999998246</v>
      </c>
      <c r="F2287">
        <f t="shared" si="541"/>
        <v>92629.745975198544</v>
      </c>
      <c r="H2287">
        <f t="shared" si="539"/>
        <v>0.28524999999998246</v>
      </c>
      <c r="I2287">
        <f t="shared" si="527"/>
        <v>11.999999999157808</v>
      </c>
      <c r="J2287">
        <f t="shared" si="528"/>
        <v>6.9272105664155634E-4</v>
      </c>
      <c r="K2287">
        <f t="shared" si="529"/>
        <v>5.5214961977122208</v>
      </c>
      <c r="L2287">
        <f t="shared" si="530"/>
        <v>4.4679454450959134E-5</v>
      </c>
      <c r="M2287">
        <f>J2287/SQRT('Exhaust Gas Math'!$E$14*$B$21*$B$23)</f>
        <v>1.1760037288304676E-5</v>
      </c>
      <c r="N2287">
        <f t="shared" si="531"/>
        <v>6.2929392659336753E-4</v>
      </c>
      <c r="O2287">
        <f t="shared" si="532"/>
        <v>4.4605728050069851E-6</v>
      </c>
      <c r="P2287">
        <f t="shared" si="533"/>
        <v>1</v>
      </c>
      <c r="Q2287">
        <f>($B$16/2)*(COS((ACOS((2*'Intake Valve Fxn Scratch'!$B$1)/$B$16-1)/($B$17/2))*(I2287-($B$17/2)))+1)*P2287</f>
        <v>1.6604289223595492E-3</v>
      </c>
      <c r="R2287">
        <f t="shared" si="534"/>
        <v>0.21847748978415121</v>
      </c>
      <c r="S2287">
        <f t="shared" si="535"/>
        <v>1.4189852611954402E-6</v>
      </c>
      <c r="T2287">
        <f>S2287*'Exhaust Gas Math'!$C$14</f>
        <v>1.6810966789829314E-6</v>
      </c>
      <c r="U2287">
        <f>(T2287/'Exhaust Gas Math'!$B$14)+('Exhaust Gas Math'!$D$10)</f>
        <v>4.9862208661570213E-4</v>
      </c>
      <c r="V2287">
        <f>('Exhaust Gas Math'!$E$10*(2.53982214E-12*V2286^4 - 0.0000000071629564556*V2286^3 + 7.56281407226508E-06*V2286^2 - 0.00322508455050905*V2286 + 1.62997098133725)*$B$24+T2287*'Exhaust Gas Math'!$D$14*$B$23)/('Exhaust Gas Math'!$E$10*(2.53982214E-12*V2286^4 - 0.0000000071629564556*V2286^3 + 7.56281407226508E-06*V2286^2 - 0.00322508455050905*V2286 + 1.62997098133725)+T2287*'Exhaust Gas Math'!$D$14)</f>
        <v>998.33825753585927</v>
      </c>
      <c r="W2287">
        <f>(353.3116967483*V2287^-1.0020802909)*('Exhaust Gas Math'!$E$10/(T2287+'Exhaust Gas Math'!$E$10))+(357.4500179626*V2287^-1.0038444015 )*(T2287/(T2287+'Exhaust Gas Math'!$E$10))</f>
        <v>0.34882039407539089</v>
      </c>
      <c r="X2287">
        <f t="shared" si="536"/>
        <v>-5.3172297698546522</v>
      </c>
      <c r="Y2287">
        <f t="shared" si="537"/>
        <v>92635.063204968392</v>
      </c>
      <c r="Z2287">
        <f t="shared" si="538"/>
        <v>92629.745975198544</v>
      </c>
    </row>
    <row r="2288" spans="5:26" x14ac:dyDescent="0.2">
      <c r="E2288">
        <f t="shared" si="540"/>
        <v>0.28537499999998245</v>
      </c>
      <c r="F2288">
        <f t="shared" si="541"/>
        <v>84362.04095399029</v>
      </c>
      <c r="H2288">
        <f t="shared" si="539"/>
        <v>0.28537499999998245</v>
      </c>
      <c r="I2288">
        <f t="shared" si="527"/>
        <v>17.999999999157808</v>
      </c>
      <c r="J2288">
        <f t="shared" si="528"/>
        <v>1.5515084332996185E-3</v>
      </c>
      <c r="K2288">
        <f t="shared" si="529"/>
        <v>8.2065426566416519</v>
      </c>
      <c r="L2288">
        <f t="shared" si="530"/>
        <v>5.0766726957053929E-5</v>
      </c>
      <c r="M2288">
        <f>J2288/SQRT('Exhaust Gas Math'!$E$14*$B$21*$B$23)</f>
        <v>2.6339313427516959E-5</v>
      </c>
      <c r="N2288">
        <f t="shared" si="531"/>
        <v>1.3427107344333271E-3</v>
      </c>
      <c r="O2288">
        <f t="shared" si="532"/>
        <v>9.5174269668017162E-6</v>
      </c>
      <c r="P2288">
        <f t="shared" si="533"/>
        <v>1</v>
      </c>
      <c r="Q2288">
        <f>($B$16/2)*(COS((ACOS((2*'Intake Valve Fxn Scratch'!$B$1)/$B$16-1)/($B$17/2))*(I2288-($B$17/2)))+1)*P2288</f>
        <v>2.0354552139116087E-3</v>
      </c>
      <c r="R2288">
        <f t="shared" si="534"/>
        <v>0.26782305446205379</v>
      </c>
      <c r="S2288">
        <f t="shared" si="535"/>
        <v>3.5056201791318195E-6</v>
      </c>
      <c r="T2288">
        <f>S2288*'Exhaust Gas Math'!$C$14</f>
        <v>4.1531695938470741E-6</v>
      </c>
      <c r="U2288">
        <f>(T2288/'Exhaust Gas Math'!$B$14)+('Exhaust Gas Math'!$D$10)</f>
        <v>5.8395425488854107E-4</v>
      </c>
      <c r="V2288">
        <f>('Exhaust Gas Math'!$E$10*(2.53982214E-12*V2287^4 - 0.0000000071629564556*V2287^3 + 7.56281407226508E-06*V2287^2 - 0.00322508455050905*V2287 + 1.62997098133725)*$B$24+T2288*'Exhaust Gas Math'!$D$14*$B$23)/('Exhaust Gas Math'!$E$10*(2.53982214E-12*V2287^4 - 0.0000000071629564556*V2287^3 + 7.56281407226508E-06*V2287^2 - 0.00322508455050905*V2287 + 1.62997098133725)+T2288*'Exhaust Gas Math'!$D$14)</f>
        <v>882.22998645937059</v>
      </c>
      <c r="W2288">
        <f>(353.3116967483*V2288^-1.0020802909)*('Exhaust Gas Math'!$E$10/(T2288+'Exhaust Gas Math'!$E$10))+(357.4500179626*V2288^-1.0038444015 )*(T2288/(T2288+'Exhaust Gas Math'!$E$10))</f>
        <v>0.39482301023276245</v>
      </c>
      <c r="X2288">
        <f t="shared" si="536"/>
        <v>-13.295140223892073</v>
      </c>
      <c r="Y2288">
        <f t="shared" si="537"/>
        <v>84375.336094214188</v>
      </c>
      <c r="Z2288">
        <f t="shared" si="538"/>
        <v>84362.04095399029</v>
      </c>
    </row>
    <row r="2289" spans="5:26" x14ac:dyDescent="0.2">
      <c r="E2289">
        <f t="shared" si="540"/>
        <v>0.28549999999998243</v>
      </c>
      <c r="F2289">
        <f t="shared" si="541"/>
        <v>76129.603913973187</v>
      </c>
      <c r="H2289">
        <f t="shared" si="539"/>
        <v>0.28549999999998243</v>
      </c>
      <c r="I2289">
        <f t="shared" si="527"/>
        <v>23.999999999155989</v>
      </c>
      <c r="J2289">
        <f t="shared" si="528"/>
        <v>2.7406089925398197E-3</v>
      </c>
      <c r="K2289">
        <f t="shared" si="529"/>
        <v>10.801676516895483</v>
      </c>
      <c r="L2289">
        <f t="shared" si="530"/>
        <v>5.9195331449836183E-5</v>
      </c>
      <c r="M2289">
        <f>J2289/SQRT('Exhaust Gas Math'!$E$14*$B$21*$B$23)</f>
        <v>4.6526179096080808E-5</v>
      </c>
      <c r="N2289">
        <f t="shared" si="531"/>
        <v>2.2601711313538012E-3</v>
      </c>
      <c r="O2289">
        <f t="shared" si="532"/>
        <v>1.6020586656151103E-5</v>
      </c>
      <c r="P2289">
        <f t="shared" si="533"/>
        <v>1</v>
      </c>
      <c r="Q2289">
        <f>($B$16/2)*(COS((ACOS((2*'Intake Valve Fxn Scratch'!$B$1)/$B$16-1)/($B$17/2))*(I2289-($B$17/2)))+1)*P2289</f>
        <v>2.4338570723573252E-3</v>
      </c>
      <c r="R2289">
        <f t="shared" si="534"/>
        <v>0.32024435162596382</v>
      </c>
      <c r="S2289">
        <f t="shared" si="535"/>
        <v>6.7142822459585797E-6</v>
      </c>
      <c r="T2289">
        <f>S2289*'Exhaust Gas Math'!$C$14</f>
        <v>7.9545277136464851E-6</v>
      </c>
      <c r="U2289">
        <f>(T2289/'Exhaust Gas Math'!$B$14)+('Exhaust Gas Math'!$D$10)</f>
        <v>7.1517131114671876E-4</v>
      </c>
      <c r="V2289">
        <f>('Exhaust Gas Math'!$E$10*(2.53982214E-12*V2288^4 - 0.0000000071629564556*V2288^3 + 7.56281407226508E-06*V2288^2 - 0.00322508455050905*V2288 + 1.62997098133725)*$B$24+T2289*'Exhaust Gas Math'!$D$14*$B$23)/('Exhaust Gas Math'!$E$10*(2.53982214E-12*V2288^4 - 0.0000000071629564556*V2288^3 + 7.56281407226508E-06*V2288^2 - 0.00322508455050905*V2288 + 1.62997098133725)+T2289*'Exhaust Gas Math'!$D$14)</f>
        <v>758.14075179715371</v>
      </c>
      <c r="W2289">
        <f>(353.3116967483*V2289^-1.0020802909)*('Exhaust Gas Math'!$E$10/(T2289+'Exhaust Gas Math'!$E$10))+(357.4500179626*V2289^-1.0038444015 )*(T2289/(T2289+'Exhaust Gas Math'!$E$10))</f>
        <v>0.45962781998594265</v>
      </c>
      <c r="X2289">
        <f t="shared" si="536"/>
        <v>-26.813817304623257</v>
      </c>
      <c r="Y2289">
        <f t="shared" si="537"/>
        <v>76156.417731277805</v>
      </c>
      <c r="Z2289">
        <f t="shared" si="538"/>
        <v>76129.603913973187</v>
      </c>
    </row>
    <row r="2290" spans="5:26" x14ac:dyDescent="0.2">
      <c r="E2290">
        <f t="shared" si="540"/>
        <v>0.28562499999998242</v>
      </c>
      <c r="F2290">
        <f t="shared" si="541"/>
        <v>69343.442469909249</v>
      </c>
      <c r="H2290">
        <f t="shared" si="539"/>
        <v>0.28562499999998242</v>
      </c>
      <c r="I2290">
        <f t="shared" si="527"/>
        <v>29.999999999155989</v>
      </c>
      <c r="J2290">
        <f t="shared" si="528"/>
        <v>4.2469946997998435E-3</v>
      </c>
      <c r="K2290">
        <f t="shared" si="529"/>
        <v>13.278464948834111</v>
      </c>
      <c r="L2290">
        <f t="shared" si="530"/>
        <v>6.987292237468413E-5</v>
      </c>
      <c r="M2290">
        <f>J2290/SQRT('Exhaust Gas Math'!$E$14*$B$21*$B$23)</f>
        <v>7.2099462769358372E-5</v>
      </c>
      <c r="N2290">
        <f t="shared" si="531"/>
        <v>3.340270959965877E-3</v>
      </c>
      <c r="O2290">
        <f t="shared" si="532"/>
        <v>2.3676570161793458E-5</v>
      </c>
      <c r="P2290">
        <f t="shared" si="533"/>
        <v>1</v>
      </c>
      <c r="Q2290">
        <f>($B$16/2)*(COS((ACOS((2*'Intake Valve Fxn Scratch'!$B$1)/$B$16-1)/($B$17/2))*(I2290-($B$17/2)))+1)*P2290</f>
        <v>2.8503567233008858E-3</v>
      </c>
      <c r="R2290">
        <f t="shared" si="534"/>
        <v>0.37504693727643235</v>
      </c>
      <c r="S2290">
        <f t="shared" si="535"/>
        <v>1.1138176072426313E-5</v>
      </c>
      <c r="T2290">
        <f>S2290*'Exhaust Gas Math'!$C$14</f>
        <v>1.3195592172330589E-5</v>
      </c>
      <c r="U2290">
        <f>(T2290/'Exhaust Gas Math'!$B$14)+('Exhaust Gas Math'!$D$10)</f>
        <v>8.9608482370053671E-4</v>
      </c>
      <c r="V2290">
        <f>('Exhaust Gas Math'!$E$10*(2.53982214E-12*V2289^4 - 0.0000000071629564556*V2289^3 + 7.56281407226508E-06*V2289^2 - 0.00322508455050905*V2289 + 1.62997098133725)*$B$24+T2290*'Exhaust Gas Math'!$D$14*$B$23)/('Exhaust Gas Math'!$E$10*(2.53982214E-12*V2289^4 - 0.0000000071629564556*V2289^3 + 7.56281407226508E-06*V2289^2 - 0.00322508455050905*V2289 + 1.62997098133725)+T2290*'Exhaust Gas Math'!$D$14)</f>
        <v>650.76896438606843</v>
      </c>
      <c r="W2290">
        <f>(353.3116967483*V2290^-1.0020802909)*('Exhaust Gas Math'!$E$10/(T2290+'Exhaust Gas Math'!$E$10))+(357.4500179626*V2290^-1.0038444015 )*(T2290/(T2290+'Exhaust Gas Math'!$E$10))</f>
        <v>0.53571771430439086</v>
      </c>
      <c r="X2290">
        <f t="shared" si="536"/>
        <v>-47.228239241893924</v>
      </c>
      <c r="Y2290">
        <f t="shared" si="537"/>
        <v>69390.670709151149</v>
      </c>
      <c r="Z2290">
        <f t="shared" si="538"/>
        <v>69343.442469909249</v>
      </c>
    </row>
    <row r="2291" spans="5:26" x14ac:dyDescent="0.2">
      <c r="E2291">
        <f t="shared" si="540"/>
        <v>0.28574999999998241</v>
      </c>
      <c r="F2291">
        <f t="shared" si="541"/>
        <v>64314.333579626065</v>
      </c>
      <c r="H2291">
        <f t="shared" si="539"/>
        <v>0.28574999999998241</v>
      </c>
      <c r="I2291">
        <f t="shared" si="527"/>
        <v>35.999999999155989</v>
      </c>
      <c r="J2291">
        <f t="shared" si="528"/>
        <v>6.0541612780400031E-3</v>
      </c>
      <c r="K2291">
        <f t="shared" si="529"/>
        <v>15.609771740096528</v>
      </c>
      <c r="L2291">
        <f t="shared" si="530"/>
        <v>8.2682513810999355E-5</v>
      </c>
      <c r="M2291">
        <f>J2291/SQRT('Exhaust Gas Math'!$E$14*$B$21*$B$23)</f>
        <v>1.0277897819988052E-4</v>
      </c>
      <c r="N2291">
        <f t="shared" si="531"/>
        <v>4.5467954920689786E-3</v>
      </c>
      <c r="O2291">
        <f t="shared" si="532"/>
        <v>3.2228679580053327E-5</v>
      </c>
      <c r="P2291">
        <f t="shared" si="533"/>
        <v>1</v>
      </c>
      <c r="Q2291">
        <f>($B$16/2)*(COS((ACOS((2*'Intake Valve Fxn Scratch'!$B$1)/$B$16-1)/($B$17/2))*(I2291-($B$17/2)))+1)*P2291</f>
        <v>3.2794366443031704E-3</v>
      </c>
      <c r="R2291">
        <f t="shared" si="534"/>
        <v>0.43150482161883824</v>
      </c>
      <c r="S2291">
        <f t="shared" si="535"/>
        <v>1.6823785002760869E-5</v>
      </c>
      <c r="T2291">
        <f>S2291*'Exhaust Gas Math'!$C$14</f>
        <v>1.9931432601517867E-5</v>
      </c>
      <c r="U2291">
        <f>(T2291/'Exhaust Gas Math'!$B$14)+('Exhaust Gas Math'!$D$10)</f>
        <v>1.1285957118326484E-3</v>
      </c>
      <c r="V2291">
        <f>('Exhaust Gas Math'!$E$10*(2.53982214E-12*V2290^4 - 0.0000000071629564556*V2290^3 + 7.56281407226508E-06*V2290^2 - 0.00322508455050905*V2290 + 1.62997098133725)*$B$24+T2291*'Exhaust Gas Math'!$D$14*$B$23)/('Exhaust Gas Math'!$E$10*(2.53982214E-12*V2290^4 - 0.0000000071629564556*V2290^3 + 7.56281407226508E-06*V2290^2 - 0.00322508455050905*V2290 + 1.62997098133725)+T2291*'Exhaust Gas Math'!$D$14)</f>
        <v>567.35448168789219</v>
      </c>
      <c r="W2291">
        <f>(353.3116967483*V2291^-1.0020802909)*('Exhaust Gas Math'!$E$10/(T2291+'Exhaust Gas Math'!$E$10))+(357.4500179626*V2291^-1.0038444015 )*(T2291/(T2291+'Exhaust Gas Math'!$E$10))</f>
        <v>0.61477326965686885</v>
      </c>
      <c r="X2291">
        <f t="shared" si="536"/>
        <v>-74.899356315152374</v>
      </c>
      <c r="Y2291">
        <f t="shared" si="537"/>
        <v>64389.232935941218</v>
      </c>
      <c r="Z2291">
        <f t="shared" si="538"/>
        <v>64314.333579626065</v>
      </c>
    </row>
    <row r="2292" spans="5:26" x14ac:dyDescent="0.2">
      <c r="E2292">
        <f t="shared" si="540"/>
        <v>0.28587499999998239</v>
      </c>
      <c r="F2292">
        <f t="shared" si="541"/>
        <v>60872.220056247999</v>
      </c>
      <c r="H2292">
        <f t="shared" si="539"/>
        <v>0.28587499999998239</v>
      </c>
      <c r="I2292">
        <f t="shared" si="527"/>
        <v>41.99999999915417</v>
      </c>
      <c r="J2292">
        <f t="shared" si="528"/>
        <v>8.1423090320542103E-3</v>
      </c>
      <c r="K2292">
        <f t="shared" si="529"/>
        <v>17.770054605619102</v>
      </c>
      <c r="L2292">
        <f t="shared" si="530"/>
        <v>9.7483761194419388E-5</v>
      </c>
      <c r="M2292">
        <f>J2292/SQRT('Exhaust Gas Math'!$E$14*$B$21*$B$23)</f>
        <v>1.3822859419647268E-4</v>
      </c>
      <c r="N2292">
        <f t="shared" si="531"/>
        <v>5.849245047617236E-3</v>
      </c>
      <c r="O2292">
        <f t="shared" si="532"/>
        <v>4.1460726516883281E-5</v>
      </c>
      <c r="P2292">
        <f t="shared" si="533"/>
        <v>1</v>
      </c>
      <c r="Q2292">
        <f>($B$16/2)*(COS((ACOS((2*'Intake Valve Fxn Scratch'!$B$1)/$B$16-1)/($B$17/2))*(I2292-($B$17/2)))+1)*P2292</f>
        <v>3.7154126575096565E-3</v>
      </c>
      <c r="R2292">
        <f t="shared" si="534"/>
        <v>0.48887008651442848</v>
      </c>
      <c r="S2292">
        <f t="shared" si="535"/>
        <v>2.3777382539901309E-5</v>
      </c>
      <c r="T2292">
        <f>S2292*'Exhaust Gas Math'!$C$14</f>
        <v>2.8169481329961031E-5</v>
      </c>
      <c r="U2292">
        <f>(T2292/'Exhaust Gas Math'!$B$14)+('Exhaust Gas Math'!$D$10)</f>
        <v>1.4129605281406625E-3</v>
      </c>
      <c r="V2292">
        <f>('Exhaust Gas Math'!$E$10*(2.53982214E-12*V2291^4 - 0.0000000071629564556*V2291^3 + 7.56281407226508E-06*V2291^2 - 0.00322508455050905*V2291 + 1.62997098133725)*$B$24+T2292*'Exhaust Gas Math'!$D$14*$B$23)/('Exhaust Gas Math'!$E$10*(2.53982214E-12*V2291^4 - 0.0000000071629564556*V2291^3 + 7.56281407226508E-06*V2291^2 - 0.00322508455050905*V2291 + 1.62997098133725)+T2292*'Exhaust Gas Math'!$D$14)</f>
        <v>506.01506355382924</v>
      </c>
      <c r="W2292">
        <f>(353.3116967483*V2292^-1.0020802909)*('Exhaust Gas Math'!$E$10/(T2292+'Exhaust Gas Math'!$E$10))+(357.4500179626*V2292^-1.0038444015 )*(T2292/(T2292+'Exhaust Gas Math'!$E$10))</f>
        <v>0.68958888907527238</v>
      </c>
      <c r="X2292">
        <f t="shared" si="536"/>
        <v>-108.87741079352598</v>
      </c>
      <c r="Y2292">
        <f t="shared" si="537"/>
        <v>60981.097467041523</v>
      </c>
      <c r="Z2292">
        <f t="shared" si="538"/>
        <v>60872.220056247999</v>
      </c>
    </row>
    <row r="2293" spans="5:26" x14ac:dyDescent="0.2">
      <c r="E2293">
        <f t="shared" si="540"/>
        <v>0.28599999999998238</v>
      </c>
      <c r="F2293">
        <f t="shared" si="541"/>
        <v>58681.168892251204</v>
      </c>
      <c r="H2293">
        <f t="shared" si="539"/>
        <v>0.28599999999998238</v>
      </c>
      <c r="I2293">
        <f t="shared" si="527"/>
        <v>47.99999999915417</v>
      </c>
      <c r="J2293">
        <f t="shared" si="528"/>
        <v>1.0488559778076924E-2</v>
      </c>
      <c r="K2293">
        <f t="shared" si="529"/>
        <v>19.735645034259566</v>
      </c>
      <c r="L2293">
        <f t="shared" si="530"/>
        <v>1.1411449896125447E-4</v>
      </c>
      <c r="M2293">
        <f>J2293/SQRT('Exhaust Gas Math'!$E$14*$B$21*$B$23)</f>
        <v>1.7805991734797471E-4</v>
      </c>
      <c r="N2293">
        <f t="shared" si="531"/>
        <v>7.2230121593145451E-3</v>
      </c>
      <c r="O2293">
        <f t="shared" si="532"/>
        <v>5.1198287869210803E-5</v>
      </c>
      <c r="P2293">
        <f t="shared" si="533"/>
        <v>1</v>
      </c>
      <c r="Q2293">
        <f>($B$16/2)*(COS((ACOS((2*'Intake Valve Fxn Scratch'!$B$1)/$B$16-1)/($B$17/2))*(I2293-($B$17/2)))+1)*P2293</f>
        <v>4.1525092300233202E-3</v>
      </c>
      <c r="R2293">
        <f t="shared" si="534"/>
        <v>0.5463827934241211</v>
      </c>
      <c r="S2293">
        <f t="shared" si="535"/>
        <v>3.1974578250978522E-5</v>
      </c>
      <c r="T2293">
        <f>S2293*'Exhaust Gas Math'!$C$14</f>
        <v>3.788084258487335E-5</v>
      </c>
      <c r="U2293">
        <f>(T2293/'Exhaust Gas Math'!$B$14)+('Exhaust Gas Math'!$D$10)</f>
        <v>1.7481818348342184E-3</v>
      </c>
      <c r="V2293">
        <f>('Exhaust Gas Math'!$E$10*(2.53982214E-12*V2292^4 - 0.0000000071629564556*V2292^3 + 7.56281407226508E-06*V2292^2 - 0.00322508455050905*V2292 + 1.62997098133725)*$B$24+T2293*'Exhaust Gas Math'!$D$14*$B$23)/('Exhaust Gas Math'!$E$10*(2.53982214E-12*V2292^4 - 0.0000000071629564556*V2292^3 + 7.56281407226508E-06*V2292^2 - 0.00322508455050905*V2292 + 1.62997098133725)+T2293*'Exhaust Gas Math'!$D$14)</f>
        <v>461.85633692347943</v>
      </c>
      <c r="W2293">
        <f>(353.3116967483*V2293^-1.0020802909)*('Exhaust Gas Math'!$E$10/(T2293+'Exhaust Gas Math'!$E$10))+(357.4500179626*V2293^-1.0038444015 )*(T2293/(T2293+'Exhaust Gas Math'!$E$10))</f>
        <v>0.75578869280310768</v>
      </c>
      <c r="X2293">
        <f t="shared" si="536"/>
        <v>-147.18821727842436</v>
      </c>
      <c r="Y2293">
        <f t="shared" si="537"/>
        <v>58828.357109529628</v>
      </c>
      <c r="Z2293">
        <f t="shared" si="538"/>
        <v>58681.168892251204</v>
      </c>
    </row>
    <row r="2294" spans="5:26" x14ac:dyDescent="0.2">
      <c r="E2294">
        <f t="shared" si="540"/>
        <v>0.28612499999998237</v>
      </c>
      <c r="F2294">
        <f t="shared" si="541"/>
        <v>57387.442106133843</v>
      </c>
      <c r="H2294">
        <f t="shared" si="539"/>
        <v>0.28612499999998237</v>
      </c>
      <c r="I2294">
        <f t="shared" si="527"/>
        <v>53.99999999915417</v>
      </c>
      <c r="J2294">
        <f t="shared" si="528"/>
        <v>1.3067207501950201E-2</v>
      </c>
      <c r="K2294">
        <f t="shared" si="529"/>
        <v>21.485007605955509</v>
      </c>
      <c r="L2294">
        <f t="shared" si="530"/>
        <v>1.3239251726832567E-4</v>
      </c>
      <c r="M2294">
        <f>J2294/SQRT('Exhaust Gas Math'!$E$14*$B$21*$B$23)</f>
        <v>2.218365473426988E-4</v>
      </c>
      <c r="N2294">
        <f t="shared" si="531"/>
        <v>8.6492854859323669E-3</v>
      </c>
      <c r="O2294">
        <f t="shared" si="532"/>
        <v>6.1308024741547166E-5</v>
      </c>
      <c r="P2294">
        <f t="shared" si="533"/>
        <v>1</v>
      </c>
      <c r="Q2294">
        <f>($B$16/2)*(COS((ACOS((2*'Intake Valve Fxn Scratch'!$B$1)/$B$16-1)/($B$17/2))*(I2294-($B$17/2)))+1)*P2294</f>
        <v>4.5849359844898309E-3</v>
      </c>
      <c r="R2294">
        <f t="shared" si="534"/>
        <v>0.6032810505907672</v>
      </c>
      <c r="S2294">
        <f t="shared" si="535"/>
        <v>4.1371327098308035E-5</v>
      </c>
      <c r="T2294">
        <f>S2294*'Exhaust Gas Math'!$C$14</f>
        <v>4.901333543907967E-5</v>
      </c>
      <c r="U2294">
        <f>(T2294/'Exhaust Gas Math'!$B$14)+('Exhaust Gas Math'!$D$10)</f>
        <v>2.1324584262807605E-3</v>
      </c>
      <c r="V2294">
        <f>('Exhaust Gas Math'!$E$10*(2.53982214E-12*V2293^4 - 0.0000000071629564556*V2293^3 + 7.56281407226508E-06*V2293^2 - 0.00322508455050905*V2293 + 1.62997098133725)*$B$24+T2294*'Exhaust Gas Math'!$D$14*$B$23)/('Exhaust Gas Math'!$E$10*(2.53982214E-12*V2293^4 - 0.0000000071629564556*V2293^3 + 7.56281407226508E-06*V2293^2 - 0.00322508455050905*V2293 + 1.62997098133725)+T2294*'Exhaust Gas Math'!$D$14)</f>
        <v>429.91438625262651</v>
      </c>
      <c r="W2294">
        <f>(353.3116967483*V2294^-1.0020802909)*('Exhaust Gas Math'!$E$10/(T2294+'Exhaust Gas Math'!$E$10))+(357.4500179626*V2294^-1.0038444015 )*(T2294/(T2294+'Exhaust Gas Math'!$E$10))</f>
        <v>0.81217477710955643</v>
      </c>
      <c r="X2294">
        <f t="shared" si="536"/>
        <v>-187.4521930842061</v>
      </c>
      <c r="Y2294">
        <f t="shared" si="537"/>
        <v>57574.894299218053</v>
      </c>
      <c r="Z2294">
        <f t="shared" si="538"/>
        <v>57387.442106133843</v>
      </c>
    </row>
    <row r="2295" spans="5:26" x14ac:dyDescent="0.2">
      <c r="E2295">
        <f t="shared" si="540"/>
        <v>0.28624999999998235</v>
      </c>
      <c r="F2295">
        <f t="shared" si="541"/>
        <v>56715.739906380288</v>
      </c>
      <c r="H2295">
        <f t="shared" si="539"/>
        <v>0.28624999999998235</v>
      </c>
      <c r="I2295">
        <f t="shared" si="527"/>
        <v>59.999999999152351</v>
      </c>
      <c r="J2295">
        <f t="shared" si="528"/>
        <v>1.584999999959456E-2</v>
      </c>
      <c r="K2295">
        <f t="shared" si="529"/>
        <v>22.998975938293778</v>
      </c>
      <c r="L2295">
        <f t="shared" si="530"/>
        <v>1.5211755832213953E-4</v>
      </c>
      <c r="M2295">
        <f>J2295/SQRT('Exhaust Gas Math'!$E$14*$B$21*$B$23)</f>
        <v>2.6907885826157402E-4</v>
      </c>
      <c r="N2295">
        <f t="shared" si="531"/>
        <v>1.0114751634329303E-2</v>
      </c>
      <c r="O2295">
        <f t="shared" si="532"/>
        <v>7.1695568895332749E-5</v>
      </c>
      <c r="P2295">
        <f t="shared" si="533"/>
        <v>1</v>
      </c>
      <c r="Q2295">
        <f>($B$16/2)*(COS((ACOS((2*'Intake Valve Fxn Scratch'!$B$1)/$B$16-1)/($B$17/2))*(I2295-($B$17/2)))+1)*P2295</f>
        <v>5.0069644063338676E-3</v>
      </c>
      <c r="R2295">
        <f t="shared" si="534"/>
        <v>0.65881110609656157</v>
      </c>
      <c r="S2295">
        <f t="shared" si="535"/>
        <v>5.1914998867408367E-5</v>
      </c>
      <c r="T2295">
        <f>S2295*'Exhaust Gas Math'!$C$14</f>
        <v>6.1504607956165648E-5</v>
      </c>
      <c r="U2295">
        <f>(T2295/'Exhaust Gas Math'!$B$14)+('Exhaust Gas Math'!$D$10)</f>
        <v>2.5636380091970867E-3</v>
      </c>
      <c r="V2295">
        <f>('Exhaust Gas Math'!$E$10*(2.53982214E-12*V2294^4 - 0.0000000071629564556*V2294^3 + 7.56281407226508E-06*V2294^2 - 0.00322508455050905*V2294 + 1.62997098133725)*$B$24+T2295*'Exhaust Gas Math'!$D$14*$B$23)/('Exhaust Gas Math'!$E$10*(2.53982214E-12*V2294^4 - 0.0000000071629564556*V2294^3 + 7.56281407226508E-06*V2294^2 - 0.00322508455050905*V2294 + 1.62997098133725)+T2295*'Exhaust Gas Math'!$D$14)</f>
        <v>406.3770861875052</v>
      </c>
      <c r="W2295">
        <f>(353.3116967483*V2295^-1.0020802909)*('Exhaust Gas Math'!$E$10/(T2295+'Exhaust Gas Math'!$E$10))+(357.4500179626*V2295^-1.0038444015 )*(T2295/(T2295+'Exhaust Gas Math'!$E$10))</f>
        <v>0.85941284865819767</v>
      </c>
      <c r="X2295">
        <f t="shared" si="536"/>
        <v>-227.29445680960009</v>
      </c>
      <c r="Y2295">
        <f t="shared" si="537"/>
        <v>56943.034363189887</v>
      </c>
      <c r="Z2295">
        <f t="shared" si="538"/>
        <v>56715.739906380288</v>
      </c>
    </row>
    <row r="2296" spans="5:26" x14ac:dyDescent="0.2">
      <c r="E2296">
        <f t="shared" si="540"/>
        <v>0.28637499999998234</v>
      </c>
      <c r="F2296">
        <f t="shared" si="541"/>
        <v>56485.693218613342</v>
      </c>
      <c r="H2296">
        <f t="shared" si="539"/>
        <v>0.28637499999998234</v>
      </c>
      <c r="I2296">
        <f t="shared" si="527"/>
        <v>65.999999999152351</v>
      </c>
      <c r="J2296">
        <f t="shared" si="528"/>
        <v>1.8806448414069053E-2</v>
      </c>
      <c r="K2296">
        <f t="shared" si="529"/>
        <v>24.260962677407036</v>
      </c>
      <c r="L2296">
        <f t="shared" si="530"/>
        <v>1.7307351044518031E-4</v>
      </c>
      <c r="M2296">
        <f>J2296/SQRT('Exhaust Gas Math'!$E$14*$B$21*$B$23)</f>
        <v>3.192692534600842E-4</v>
      </c>
      <c r="N2296">
        <f t="shared" si="531"/>
        <v>1.1611157152905574E-2</v>
      </c>
      <c r="O2296">
        <f t="shared" si="532"/>
        <v>8.2302418062870928E-5</v>
      </c>
      <c r="P2296">
        <f t="shared" si="533"/>
        <v>1</v>
      </c>
      <c r="Q2296">
        <f>($B$16/2)*(COS((ACOS((2*'Intake Valve Fxn Scratch'!$B$1)/$B$16-1)/($B$17/2))*(I2296-($B$17/2)))+1)*P2296</f>
        <v>5.4130037314766635E-3</v>
      </c>
      <c r="R2296">
        <f t="shared" si="534"/>
        <v>0.7122373330890347</v>
      </c>
      <c r="S2296">
        <f t="shared" si="535"/>
        <v>6.3554361798074689E-5</v>
      </c>
      <c r="T2296">
        <f>S2296*'Exhaust Gas Math'!$C$14</f>
        <v>7.5293964972979085E-5</v>
      </c>
      <c r="U2296">
        <f>(T2296/'Exhaust Gas Math'!$B$14)+('Exhaust Gas Math'!$D$10)</f>
        <v>3.0396254795738019E-3</v>
      </c>
      <c r="V2296">
        <f>('Exhaust Gas Math'!$E$10*(2.53982214E-12*V2295^4 - 0.0000000071629564556*V2295^3 + 7.56281407226508E-06*V2295^2 - 0.00322508455050905*V2295 + 1.62997098133725)*$B$24+T2296*'Exhaust Gas Math'!$D$14*$B$23)/('Exhaust Gas Math'!$E$10*(2.53982214E-12*V2295^4 - 0.0000000071629564556*V2295^3 + 7.56281407226508E-06*V2295^2 - 0.00322508455050905*V2295 + 1.62997098133725)+T2296*'Exhaust Gas Math'!$D$14)</f>
        <v>388.63683565729326</v>
      </c>
      <c r="W2296">
        <f>(353.3116967483*V2296^-1.0020802909)*('Exhaust Gas Math'!$E$10/(T2296+'Exhaust Gas Math'!$E$10))+(357.4500179626*V2296^-1.0038444015 )*(T2296/(T2296+'Exhaust Gas Math'!$E$10))</f>
        <v>0.89880851771308112</v>
      </c>
      <c r="X2296">
        <f t="shared" si="536"/>
        <v>-264.51678966824807</v>
      </c>
      <c r="Y2296">
        <f t="shared" si="537"/>
        <v>56750.210008281589</v>
      </c>
      <c r="Z2296">
        <f t="shared" si="538"/>
        <v>56485.693218613342</v>
      </c>
    </row>
    <row r="2297" spans="5:26" x14ac:dyDescent="0.2">
      <c r="E2297">
        <f t="shared" si="540"/>
        <v>0.28649999999998232</v>
      </c>
      <c r="F2297">
        <f t="shared" si="541"/>
        <v>56589.987553361752</v>
      </c>
      <c r="H2297">
        <f t="shared" si="539"/>
        <v>0.28649999999998232</v>
      </c>
      <c r="I2297">
        <f t="shared" si="527"/>
        <v>71.999999999152351</v>
      </c>
      <c r="J2297">
        <f t="shared" si="528"/>
        <v>2.1904161277868095E-2</v>
      </c>
      <c r="K2297">
        <f t="shared" si="529"/>
        <v>25.257141232493861</v>
      </c>
      <c r="L2297">
        <f t="shared" si="530"/>
        <v>1.9503077584067307E-4</v>
      </c>
      <c r="M2297">
        <f>J2297/SQRT('Exhaust Gas Math'!$E$14*$B$21*$B$23)</f>
        <v>3.7185783646541908E-4</v>
      </c>
      <c r="N2297">
        <f t="shared" si="531"/>
        <v>1.3134781388293919E-2</v>
      </c>
      <c r="O2297">
        <f t="shared" si="532"/>
        <v>9.3102199440412106E-5</v>
      </c>
      <c r="P2297">
        <f t="shared" si="533"/>
        <v>1</v>
      </c>
      <c r="Q2297">
        <f>($B$16/2)*(COS((ACOS((2*'Intake Valve Fxn Scratch'!$B$1)/$B$16-1)/($B$17/2))*(I2297-($B$17/2)))+1)*P2297</f>
        <v>5.7976750092214504E-3</v>
      </c>
      <c r="R2297">
        <f t="shared" si="534"/>
        <v>0.76285197489755929</v>
      </c>
      <c r="S2297">
        <f t="shared" si="535"/>
        <v>7.6247626064830651E-5</v>
      </c>
      <c r="T2297">
        <f>S2297*'Exhaust Gas Math'!$C$14</f>
        <v>9.0331897351726427E-5</v>
      </c>
      <c r="U2297">
        <f>(T2297/'Exhaust Gas Math'!$B$14)+('Exhaust Gas Math'!$D$10)</f>
        <v>3.5587118578529649E-3</v>
      </c>
      <c r="V2297">
        <f>('Exhaust Gas Math'!$E$10*(2.53982214E-12*V2296^4 - 0.0000000071629564556*V2296^3 + 7.56281407226508E-06*V2296^2 - 0.00322508455050905*V2296 + 1.62997098133725)*$B$24+T2297*'Exhaust Gas Math'!$D$14*$B$23)/('Exhaust Gas Math'!$E$10*(2.53982214E-12*V2296^4 - 0.0000000071629564556*V2296^3 + 7.56281407226508E-06*V2296^2 - 0.00322508455050905*V2296 + 1.62997098133725)+T2297*'Exhaust Gas Math'!$D$14)</f>
        <v>374.96490173994908</v>
      </c>
      <c r="W2297">
        <f>(353.3116967483*V2297^-1.0020802909)*('Exhaust Gas Math'!$E$10/(T2297+'Exhaust Gas Math'!$E$10))+(357.4500179626*V2297^-1.0038444015 )*(T2297/(T2297+'Exhaust Gas Math'!$E$10))</f>
        <v>0.93172005992959805</v>
      </c>
      <c r="X2297">
        <f t="shared" si="536"/>
        <v>-297.18291325856057</v>
      </c>
      <c r="Y2297">
        <f t="shared" si="537"/>
        <v>56887.170466620315</v>
      </c>
      <c r="Z2297">
        <f t="shared" si="538"/>
        <v>56589.987553361752</v>
      </c>
    </row>
    <row r="2298" spans="5:26" x14ac:dyDescent="0.2">
      <c r="E2298">
        <f t="shared" si="540"/>
        <v>0.28662499999998231</v>
      </c>
      <c r="F2298">
        <f t="shared" si="541"/>
        <v>56969.761239397281</v>
      </c>
      <c r="H2298">
        <f t="shared" si="539"/>
        <v>0.28662499999998231</v>
      </c>
      <c r="I2298">
        <f t="shared" si="527"/>
        <v>77.999999999150532</v>
      </c>
      <c r="J2298">
        <f t="shared" si="528"/>
        <v>2.5109199400617829E-2</v>
      </c>
      <c r="K2298">
        <f t="shared" si="529"/>
        <v>25.976597262840961</v>
      </c>
      <c r="L2298">
        <f t="shared" si="530"/>
        <v>2.1774878611409177E-4</v>
      </c>
      <c r="M2298">
        <f>J2298/SQRT('Exhaust Gas Math'!$E$14*$B$21*$B$23)</f>
        <v>4.2626843575730409E-4</v>
      </c>
      <c r="N2298">
        <f t="shared" si="531"/>
        <v>1.468585836689857E-2</v>
      </c>
      <c r="O2298">
        <f t="shared" si="532"/>
        <v>1.0409657185822661E-4</v>
      </c>
      <c r="P2298">
        <f t="shared" si="533"/>
        <v>1</v>
      </c>
      <c r="Q2298">
        <f>($B$16/2)*(COS((ACOS((2*'Intake Valve Fxn Scratch'!$B$1)/$B$16-1)/($B$17/2))*(I2298-($B$17/2)))+1)*P2298</f>
        <v>6.1558823591711335E-3</v>
      </c>
      <c r="R2298">
        <f t="shared" si="534"/>
        <v>0.80998452094357021</v>
      </c>
      <c r="S2298">
        <f t="shared" si="535"/>
        <v>8.9967977840747204E-5</v>
      </c>
      <c r="T2298">
        <f>S2298*'Exhaust Gas Math'!$C$14</f>
        <v>1.065866382822554E-4</v>
      </c>
      <c r="U2298">
        <f>(T2298/'Exhaust Gas Math'!$B$14)+('Exhaust Gas Math'!$D$10)</f>
        <v>4.1198006024345656E-3</v>
      </c>
      <c r="V2298">
        <f>('Exhaust Gas Math'!$E$10*(2.53982214E-12*V2297^4 - 0.0000000071629564556*V2297^3 + 7.56281407226508E-06*V2297^2 - 0.00322508455050905*V2297 + 1.62997098133725)*$B$24+T2298*'Exhaust Gas Math'!$D$14*$B$23)/('Exhaust Gas Math'!$E$10*(2.53982214E-12*V2297^4 - 0.0000000071629564556*V2297^3 + 7.56281407226508E-06*V2297^2 - 0.00322508455050905*V2297 + 1.62997098133725)+T2298*'Exhaust Gas Math'!$D$14)</f>
        <v>364.2087723640339</v>
      </c>
      <c r="W2298">
        <f>(353.3116967483*V2298^-1.0020802909)*('Exhaust Gas Math'!$E$10/(T2298+'Exhaust Gas Math'!$E$10))+(357.4500179626*V2298^-1.0038444015 )*(T2298/(T2298+'Exhaust Gas Math'!$E$10))</f>
        <v>0.95935385942684492</v>
      </c>
      <c r="X2298">
        <f t="shared" si="536"/>
        <v>-323.67812803804139</v>
      </c>
      <c r="Y2298">
        <f t="shared" si="537"/>
        <v>57293.43936743532</v>
      </c>
      <c r="Z2298">
        <f t="shared" si="538"/>
        <v>56969.761239397281</v>
      </c>
    </row>
    <row r="2299" spans="5:26" x14ac:dyDescent="0.2">
      <c r="E2299">
        <f t="shared" si="540"/>
        <v>0.2867499999999823</v>
      </c>
      <c r="F2299">
        <f t="shared" si="541"/>
        <v>57596.726315902342</v>
      </c>
      <c r="H2299">
        <f t="shared" si="539"/>
        <v>0.2867499999999823</v>
      </c>
      <c r="I2299">
        <f t="shared" si="527"/>
        <v>83.999999999150532</v>
      </c>
      <c r="J2299">
        <f t="shared" si="528"/>
        <v>2.8386447713948069E-2</v>
      </c>
      <c r="K2299">
        <f t="shared" si="529"/>
        <v>26.411448257624002</v>
      </c>
      <c r="L2299">
        <f t="shared" si="530"/>
        <v>2.4097863799083153E-4</v>
      </c>
      <c r="M2299">
        <f>J2299/SQRT('Exhaust Gas Math'!$E$14*$B$21*$B$23)</f>
        <v>4.8190491742374744E-4</v>
      </c>
      <c r="N2299">
        <f t="shared" si="531"/>
        <v>1.6267973594026243E-2</v>
      </c>
      <c r="O2299">
        <f t="shared" si="532"/>
        <v>1.1531095016109124E-4</v>
      </c>
      <c r="P2299">
        <f t="shared" si="533"/>
        <v>1</v>
      </c>
      <c r="Q2299">
        <f>($B$16/2)*(COS((ACOS((2*'Intake Valve Fxn Scratch'!$B$1)/$B$16-1)/($B$17/2))*(I2299-($B$17/2)))+1)*P2299</f>
        <v>6.4828804782105847E-3</v>
      </c>
      <c r="R2299">
        <f t="shared" si="534"/>
        <v>0.85301058923823481</v>
      </c>
      <c r="S2299">
        <f t="shared" si="535"/>
        <v>1.047062885469521E-4</v>
      </c>
      <c r="T2299">
        <f>S2299*'Exhaust Gas Math'!$C$14</f>
        <v>1.2404737297737575E-4</v>
      </c>
      <c r="U2299">
        <f>(T2299/'Exhaust Gas Math'!$B$14)+('Exhaust Gas Math'!$D$10)</f>
        <v>4.7225184034397549E-3</v>
      </c>
      <c r="V2299">
        <f>('Exhaust Gas Math'!$E$10*(2.53982214E-12*V2298^4 - 0.0000000071629564556*V2298^3 + 7.56281407226508E-06*V2298^2 - 0.00322508455050905*V2298 + 1.62997098133725)*$B$24+T2299*'Exhaust Gas Math'!$D$14*$B$23)/('Exhaust Gas Math'!$E$10*(2.53982214E-12*V2298^4 - 0.0000000071629564556*V2298^3 + 7.56281407226508E-06*V2298^2 - 0.00322508455050905*V2298 + 1.62997098133725)+T2299*'Exhaust Gas Math'!$D$14)</f>
        <v>355.5866456460235</v>
      </c>
      <c r="W2299">
        <f>(353.3116967483*V2299^-1.0020802909)*('Exhaust Gas Math'!$E$10/(T2299+'Exhaust Gas Math'!$E$10))+(357.4500179626*V2299^-1.0038444015 )*(T2299/(T2299+'Exhaust Gas Math'!$E$10))</f>
        <v>0.98271548953741572</v>
      </c>
      <c r="X2299">
        <f t="shared" si="536"/>
        <v>-342.75376822713997</v>
      </c>
      <c r="Y2299">
        <f t="shared" si="537"/>
        <v>57939.480084129485</v>
      </c>
      <c r="Z2299">
        <f t="shared" si="538"/>
        <v>57596.726315902342</v>
      </c>
    </row>
    <row r="2300" spans="5:26" x14ac:dyDescent="0.2">
      <c r="E2300">
        <f t="shared" si="540"/>
        <v>0.28687499999998228</v>
      </c>
      <c r="F2300">
        <f t="shared" si="541"/>
        <v>58461.386390564272</v>
      </c>
      <c r="H2300">
        <f t="shared" si="539"/>
        <v>0.28687499999998228</v>
      </c>
      <c r="I2300">
        <f t="shared" si="527"/>
        <v>89.999999999148713</v>
      </c>
      <c r="J2300">
        <f t="shared" si="528"/>
        <v>3.1699999999529681E-2</v>
      </c>
      <c r="K2300">
        <f t="shared" si="529"/>
        <v>26.556929898345718</v>
      </c>
      <c r="L2300">
        <f t="shared" si="530"/>
        <v>2.6446582035257187E-4</v>
      </c>
      <c r="M2300">
        <f>J2300/SQRT('Exhaust Gas Math'!$E$14*$B$21*$B$23)</f>
        <v>5.3815771652892955E-4</v>
      </c>
      <c r="N2300">
        <f t="shared" si="531"/>
        <v>1.7887450438155761E-2</v>
      </c>
      <c r="O2300">
        <f t="shared" si="532"/>
        <v>1.2679015576596352E-4</v>
      </c>
      <c r="P2300">
        <f t="shared" si="533"/>
        <v>1</v>
      </c>
      <c r="Q2300">
        <f>($B$16/2)*(COS((ACOS((2*'Intake Valve Fxn Scratch'!$B$1)/$B$16-1)/($B$17/2))*(I2300-($B$17/2)))+1)*P2300</f>
        <v>6.7743375032630736E-3</v>
      </c>
      <c r="R2300">
        <f t="shared" si="534"/>
        <v>0.89136019779777287</v>
      </c>
      <c r="S2300">
        <f t="shared" si="535"/>
        <v>1.2047089578365915E-4</v>
      </c>
      <c r="T2300">
        <f>S2300*'Exhaust Gas Math'!$C$14</f>
        <v>1.4272397913801463E-4</v>
      </c>
      <c r="U2300">
        <f>(T2300/'Exhaust Gas Math'!$B$14)+('Exhaust Gas Math'!$D$10)</f>
        <v>5.3672062239657776E-3</v>
      </c>
      <c r="V2300">
        <f>('Exhaust Gas Math'!$E$10*(2.53982214E-12*V2299^4 - 0.0000000071629564556*V2299^3 + 7.56281407226508E-06*V2299^2 - 0.00322508455050905*V2299 + 1.62997098133725)*$B$24+T2300*'Exhaust Gas Math'!$D$14*$B$23)/('Exhaust Gas Math'!$E$10*(2.53982214E-12*V2299^4 - 0.0000000071629564556*V2299^3 + 7.56281407226508E-06*V2299^2 - 0.00322508455050905*V2299 + 1.62997098133725)+T2300*'Exhaust Gas Math'!$D$14)</f>
        <v>348.55789439630712</v>
      </c>
      <c r="W2300">
        <f>(353.3116967483*V2300^-1.0020802909)*('Exhaust Gas Math'!$E$10/(T2300+'Exhaust Gas Math'!$E$10))+(357.4500179626*V2300^-1.0038444015 )*(T2300/(T2300+'Exhaust Gas Math'!$E$10))</f>
        <v>1.0026172215450535</v>
      </c>
      <c r="X2300">
        <f t="shared" si="536"/>
        <v>-353.55818742020369</v>
      </c>
      <c r="Y2300">
        <f t="shared" si="537"/>
        <v>58814.944577984475</v>
      </c>
      <c r="Z2300">
        <f t="shared" si="538"/>
        <v>58461.386390564272</v>
      </c>
    </row>
    <row r="2301" spans="5:26" x14ac:dyDescent="0.2">
      <c r="E2301">
        <f t="shared" si="540"/>
        <v>0.28699999999998227</v>
      </c>
      <c r="F2301">
        <f t="shared" si="541"/>
        <v>59565.33114857597</v>
      </c>
      <c r="H2301">
        <f t="shared" si="539"/>
        <v>0.28699999999998227</v>
      </c>
      <c r="I2301">
        <f t="shared" si="527"/>
        <v>95.999999999148713</v>
      </c>
      <c r="J2301">
        <f t="shared" si="528"/>
        <v>3.5013552285116441E-2</v>
      </c>
      <c r="K2301">
        <f t="shared" si="529"/>
        <v>26.411448257706372</v>
      </c>
      <c r="L2301">
        <f t="shared" si="530"/>
        <v>2.8795300271434879E-4</v>
      </c>
      <c r="M2301">
        <f>J2301/SQRT('Exhaust Gas Math'!$E$14*$B$21*$B$23)</f>
        <v>5.9441051563419904E-4</v>
      </c>
      <c r="N2301">
        <f t="shared" si="531"/>
        <v>1.9552731033758246E-2</v>
      </c>
      <c r="O2301">
        <f t="shared" si="532"/>
        <v>1.3859402836594511E-4</v>
      </c>
      <c r="P2301">
        <f t="shared" si="533"/>
        <v>1</v>
      </c>
      <c r="Q2301">
        <f>($B$16/2)*(COS((ACOS((2*'Intake Valve Fxn Scratch'!$B$1)/$B$16-1)/($B$17/2))*(I2301-($B$17/2)))+1)*P2301</f>
        <v>7.026392397057585E-3</v>
      </c>
      <c r="R2301">
        <f t="shared" si="534"/>
        <v>0.92452531540231386</v>
      </c>
      <c r="S2301">
        <f t="shared" si="535"/>
        <v>1.3728452260411726E-4</v>
      </c>
      <c r="T2301">
        <f>S2301*'Exhaust Gas Math'!$C$14</f>
        <v>1.6264337716313435E-4</v>
      </c>
      <c r="U2301">
        <f>(T2301/'Exhaust Gas Math'!$B$14)+('Exhaust Gas Math'!$D$10)</f>
        <v>6.0547933149260724E-3</v>
      </c>
      <c r="V2301">
        <f>('Exhaust Gas Math'!$E$10*(2.53982214E-12*V2300^4 - 0.0000000071629564556*V2300^3 + 7.56281407226508E-06*V2300^2 - 0.00322508455050905*V2300 + 1.62997098133725)*$B$24+T2301*'Exhaust Gas Math'!$D$14*$B$23)/('Exhaust Gas Math'!$E$10*(2.53982214E-12*V2300^4 - 0.0000000071629564556*V2300^3 + 7.56281407226508E-06*V2300^2 - 0.00322508455050905*V2300 + 1.62997098133725)+T2301*'Exhaust Gas Math'!$D$14)</f>
        <v>342.741900477331</v>
      </c>
      <c r="W2301">
        <f>(353.3116967483*V2301^-1.0020802909)*('Exhaust Gas Math'!$E$10/(T2301+'Exhaust Gas Math'!$E$10))+(357.4500179626*V2301^-1.0038444015 )*(T2301/(T2301+'Exhaust Gas Math'!$E$10))</f>
        <v>1.0197038056474232</v>
      </c>
      <c r="X2301">
        <f t="shared" si="536"/>
        <v>-355.65463817804454</v>
      </c>
      <c r="Y2301">
        <f t="shared" si="537"/>
        <v>59920.985786754012</v>
      </c>
      <c r="Z2301">
        <f t="shared" si="538"/>
        <v>59565.33114857597</v>
      </c>
    </row>
    <row r="2302" spans="5:26" x14ac:dyDescent="0.2">
      <c r="E2302">
        <f t="shared" si="540"/>
        <v>0.28712499999998226</v>
      </c>
      <c r="F2302">
        <f t="shared" si="541"/>
        <v>60916.085700187054</v>
      </c>
      <c r="H2302">
        <f t="shared" si="539"/>
        <v>0.28712499999998226</v>
      </c>
      <c r="I2302">
        <f t="shared" si="527"/>
        <v>101.99999999914871</v>
      </c>
      <c r="J2302">
        <f t="shared" si="528"/>
        <v>3.8290800598462085E-2</v>
      </c>
      <c r="K2302">
        <f t="shared" si="529"/>
        <v>25.976597263004802</v>
      </c>
      <c r="L2302">
        <f t="shared" si="530"/>
        <v>3.1118285459119774E-4</v>
      </c>
      <c r="M2302">
        <f>J2302/SQRT('Exhaust Gas Math'!$E$14*$B$21*$B$23)</f>
        <v>6.500469973009039E-4</v>
      </c>
      <c r="N2302">
        <f t="shared" si="531"/>
        <v>2.1273748626073279E-2</v>
      </c>
      <c r="O2302">
        <f t="shared" si="532"/>
        <v>1.507929769729599E-4</v>
      </c>
      <c r="P2302">
        <f t="shared" si="533"/>
        <v>1</v>
      </c>
      <c r="Q2302">
        <f>($B$16/2)*(COS((ACOS((2*'Intake Valve Fxn Scratch'!$B$1)/$B$16-1)/($B$17/2))*(I2302-($B$17/2)))+1)*P2302</f>
        <v>7.2357060966939234E-3</v>
      </c>
      <c r="R2302">
        <f t="shared" si="534"/>
        <v>0.95206659167025309</v>
      </c>
      <c r="S2302">
        <f t="shared" si="535"/>
        <v>1.5517853815927784E-4</v>
      </c>
      <c r="T2302">
        <f>S2302*'Exhaust Gas Math'!$C$14</f>
        <v>1.8384273063499975E-4</v>
      </c>
      <c r="U2302">
        <f>(T2302/'Exhaust Gas Math'!$B$14)+('Exhaust Gas Math'!$D$10)</f>
        <v>6.7865625062227724E-3</v>
      </c>
      <c r="V2302">
        <f>('Exhaust Gas Math'!$E$10*(2.53982214E-12*V2301^4 - 0.0000000071629564556*V2301^3 + 7.56281407226508E-06*V2301^2 - 0.00322508455050905*V2301 + 1.62997098133725)*$B$24+T2302*'Exhaust Gas Math'!$D$14*$B$23)/('Exhaust Gas Math'!$E$10*(2.53982214E-12*V2301^4 - 0.0000000071629564556*V2301^3 + 7.56281407226508E-06*V2301^2 - 0.00322508455050905*V2301 + 1.62997098133725)+T2302*'Exhaust Gas Math'!$D$14)</f>
        <v>337.86639385589109</v>
      </c>
      <c r="W2302">
        <f>(353.3116967483*V2302^-1.0020802909)*('Exhaust Gas Math'!$E$10/(T2302+'Exhaust Gas Math'!$E$10))+(357.4500179626*V2302^-1.0038444015 )*(T2302/(T2302+'Exhaust Gas Math'!$E$10))</f>
        <v>1.0344817825726811</v>
      </c>
      <c r="X2302">
        <f t="shared" si="536"/>
        <v>-349.0256734640659</v>
      </c>
      <c r="Y2302">
        <f t="shared" si="537"/>
        <v>61265.111373651118</v>
      </c>
      <c r="Z2302">
        <f t="shared" si="538"/>
        <v>60916.085700187054</v>
      </c>
    </row>
    <row r="2303" spans="5:26" x14ac:dyDescent="0.2">
      <c r="E2303">
        <f t="shared" si="540"/>
        <v>0.28724999999998224</v>
      </c>
      <c r="F2303">
        <f t="shared" si="541"/>
        <v>62523.552926492652</v>
      </c>
      <c r="H2303">
        <f t="shared" si="539"/>
        <v>0.28724999999998224</v>
      </c>
      <c r="I2303">
        <f t="shared" si="527"/>
        <v>107.99999999914689</v>
      </c>
      <c r="J2303">
        <f t="shared" si="528"/>
        <v>4.1495838721237299E-2</v>
      </c>
      <c r="K2303">
        <f t="shared" si="529"/>
        <v>25.257141232737379</v>
      </c>
      <c r="L2303">
        <f t="shared" si="530"/>
        <v>3.3390086486479701E-4</v>
      </c>
      <c r="M2303">
        <f>J2303/SQRT('Exhaust Gas Math'!$E$14*$B$21*$B$23)</f>
        <v>7.0445759659322146E-4</v>
      </c>
      <c r="N2303">
        <f t="shared" si="531"/>
        <v>2.3061282130687286E-2</v>
      </c>
      <c r="O2303">
        <f t="shared" si="532"/>
        <v>1.634634048950655E-4</v>
      </c>
      <c r="P2303">
        <f t="shared" si="533"/>
        <v>1</v>
      </c>
      <c r="Q2303">
        <f>($B$16/2)*(COS((ACOS((2*'Intake Valve Fxn Scratch'!$B$1)/$B$16-1)/($B$17/2))*(I2303-($B$17/2)))+1)*P2303</f>
        <v>7.3995057474243444E-3</v>
      </c>
      <c r="R2303">
        <f t="shared" si="534"/>
        <v>0.97361917729267689</v>
      </c>
      <c r="S2303">
        <f t="shared" si="535"/>
        <v>1.7418487777594806E-4</v>
      </c>
      <c r="T2303">
        <f>S2303*'Exhaust Gas Math'!$C$14</f>
        <v>2.0635987389432307E-4</v>
      </c>
      <c r="U2303">
        <f>(T2303/'Exhaust Gas Math'!$B$14)+('Exhaust Gas Math'!$D$10)</f>
        <v>7.563819781311599E-3</v>
      </c>
      <c r="V2303">
        <f>('Exhaust Gas Math'!$E$10*(2.53982214E-12*V2302^4 - 0.0000000071629564556*V2302^3 + 7.56281407226508E-06*V2302^2 - 0.00322508455050905*V2302 + 1.62997098133725)*$B$24+T2303*'Exhaust Gas Math'!$D$14*$B$23)/('Exhaust Gas Math'!$E$10*(2.53982214E-12*V2302^4 - 0.0000000071629564556*V2302^3 + 7.56281407226508E-06*V2302^2 - 0.00322508455050905*V2302 + 1.62997098133725)+T2303*'Exhaust Gas Math'!$D$14)</f>
        <v>333.73383668658715</v>
      </c>
      <c r="W2303">
        <f>(353.3116967483*V2303^-1.0020802909)*('Exhaust Gas Math'!$E$10/(T2303+'Exhaust Gas Math'!$E$10))+(357.4500179626*V2303^-1.0038444015 )*(T2303/(T2303+'Exhaust Gas Math'!$E$10))</f>
        <v>1.0473467888823478</v>
      </c>
      <c r="X2303">
        <f t="shared" si="536"/>
        <v>-334.06339876547833</v>
      </c>
      <c r="Y2303">
        <f t="shared" si="537"/>
        <v>62857.616325258132</v>
      </c>
      <c r="Z2303">
        <f t="shared" si="538"/>
        <v>62523.552926492652</v>
      </c>
    </row>
    <row r="2304" spans="5:26" x14ac:dyDescent="0.2">
      <c r="E2304">
        <f t="shared" si="540"/>
        <v>0.28737499999998223</v>
      </c>
      <c r="F2304">
        <f t="shared" si="541"/>
        <v>64397.461678913198</v>
      </c>
      <c r="H2304">
        <f t="shared" si="539"/>
        <v>0.28737499999998223</v>
      </c>
      <c r="I2304">
        <f t="shared" si="527"/>
        <v>113.99999999914689</v>
      </c>
      <c r="J2304">
        <f t="shared" si="528"/>
        <v>4.4593551585072451E-2</v>
      </c>
      <c r="K2304">
        <f t="shared" si="529"/>
        <v>24.260962677727253</v>
      </c>
      <c r="L2304">
        <f t="shared" si="530"/>
        <v>3.5585813026054575E-4</v>
      </c>
      <c r="M2304">
        <f>J2304/SQRT('Exhaust Gas Math'!$E$14*$B$21*$B$23)</f>
        <v>7.5704617959916946E-4</v>
      </c>
      <c r="N2304">
        <f t="shared" si="531"/>
        <v>2.4926279522904625E-2</v>
      </c>
      <c r="O2304">
        <f t="shared" si="532"/>
        <v>1.7668291377252696E-4</v>
      </c>
      <c r="P2304">
        <f t="shared" si="533"/>
        <v>1</v>
      </c>
      <c r="Q2304">
        <f>($B$16/2)*(COS((ACOS((2*'Intake Valve Fxn Scratch'!$B$1)/$B$16-1)/($B$17/2))*(I2304-($B$17/2)))+1)*P2304</f>
        <v>7.5156214356695283E-3</v>
      </c>
      <c r="R2304">
        <f t="shared" si="534"/>
        <v>0.98889755732493789</v>
      </c>
      <c r="S2304">
        <f t="shared" si="535"/>
        <v>1.9432604837146605E-4</v>
      </c>
      <c r="T2304">
        <f>S2304*'Exhaust Gas Math'!$C$14</f>
        <v>2.3022147128006957E-4</v>
      </c>
      <c r="U2304">
        <f>(T2304/'Exhaust Gas Math'!$B$14)+('Exhaust Gas Math'!$D$10)</f>
        <v>8.3874855523073354E-3</v>
      </c>
      <c r="V2304">
        <f>('Exhaust Gas Math'!$E$10*(2.53982214E-12*V2303^4 - 0.0000000071629564556*V2303^3 + 7.56281407226508E-06*V2303^2 - 0.00322508455050905*V2303 + 1.62997098133725)*$B$24+T2304*'Exhaust Gas Math'!$D$14*$B$23)/('Exhaust Gas Math'!$E$10*(2.53982214E-12*V2303^4 - 0.0000000071629564556*V2303^3 + 7.56281407226508E-06*V2303^2 - 0.00322508455050905*V2303 + 1.62997098133725)+T2304*'Exhaust Gas Math'!$D$14)</f>
        <v>330.1990376326325</v>
      </c>
      <c r="W2304">
        <f>(353.3116967483*V2304^-1.0020802909)*('Exhaust Gas Math'!$E$10/(T2304+'Exhaust Gas Math'!$E$10))+(357.4500179626*V2304^-1.0038444015 )*(T2304/(T2304+'Exhaust Gas Math'!$E$10))</f>
        <v>1.0586070874344611</v>
      </c>
      <c r="X2304">
        <f t="shared" si="536"/>
        <v>-311.54505412130283</v>
      </c>
      <c r="Y2304">
        <f t="shared" si="537"/>
        <v>64709.006733034497</v>
      </c>
      <c r="Z2304">
        <f t="shared" si="538"/>
        <v>64397.461678913198</v>
      </c>
    </row>
    <row r="2305" spans="5:26" x14ac:dyDescent="0.2">
      <c r="E2305">
        <f t="shared" si="540"/>
        <v>0.28749999999998221</v>
      </c>
      <c r="F2305">
        <f t="shared" si="541"/>
        <v>66545.46446084432</v>
      </c>
      <c r="H2305">
        <f t="shared" si="539"/>
        <v>0.28749999999998221</v>
      </c>
      <c r="I2305">
        <f t="shared" si="527"/>
        <v>119.99999999914689</v>
      </c>
      <c r="J2305">
        <f t="shared" si="528"/>
        <v>4.75499999995916E-2</v>
      </c>
      <c r="K2305">
        <f t="shared" si="529"/>
        <v>22.998975938687416</v>
      </c>
      <c r="L2305">
        <f t="shared" si="530"/>
        <v>3.7681408238390303E-4</v>
      </c>
      <c r="M2305">
        <f>J2305/SQRT('Exhaust Gas Math'!$E$14*$B$21*$B$23)</f>
        <v>8.0723657479843771E-4</v>
      </c>
      <c r="N2305">
        <f t="shared" si="531"/>
        <v>2.687913470539699E-2</v>
      </c>
      <c r="O2305">
        <f t="shared" si="532"/>
        <v>1.9052517785776596E-4</v>
      </c>
      <c r="P2305">
        <f t="shared" si="533"/>
        <v>1</v>
      </c>
      <c r="Q2305">
        <f>($B$16/2)*(COS((ACOS((2*'Intake Valve Fxn Scratch'!$B$1)/$B$16-1)/($B$17/2))*(I2305-($B$17/2)))+1)*P2305</f>
        <v>7.5825149346530913E-3</v>
      </c>
      <c r="R2305">
        <f t="shared" si="534"/>
        <v>0.9976993335069857</v>
      </c>
      <c r="S2305">
        <f t="shared" si="535"/>
        <v>2.1560375886812321E-4</v>
      </c>
      <c r="T2305">
        <f>S2305*'Exhaust Gas Math'!$C$14</f>
        <v>2.5542954738239348E-4</v>
      </c>
      <c r="U2305">
        <f>(T2305/'Exhaust Gas Math'!$B$14)+('Exhaust Gas Math'!$D$10)</f>
        <v>9.2576297049591794E-3</v>
      </c>
      <c r="V2305">
        <f>('Exhaust Gas Math'!$E$10*(2.53982214E-12*V2304^4 - 0.0000000071629564556*V2304^3 + 7.56281407226508E-06*V2304^2 - 0.00322508455050905*V2304 + 1.62997098133725)*$B$24+T2305*'Exhaust Gas Math'!$D$14*$B$23)/('Exhaust Gas Math'!$E$10*(2.53982214E-12*V2304^4 - 0.0000000071629564556*V2304^3 + 7.56281407226508E-06*V2304^2 - 0.00322508455050905*V2304 + 1.62997098133725)+T2305*'Exhaust Gas Math'!$D$14)</f>
        <v>327.15391727329103</v>
      </c>
      <c r="W2305">
        <f>(353.3116967483*V2305^-1.0020802909)*('Exhaust Gas Math'!$E$10/(T2305+'Exhaust Gas Math'!$E$10))+(357.4500179626*V2305^-1.0038444015 )*(T2305/(T2305+'Exhaust Gas Math'!$E$10))</f>
        <v>1.0685030772744095</v>
      </c>
      <c r="X2305">
        <f t="shared" si="536"/>
        <v>-282.59389760808398</v>
      </c>
      <c r="Y2305">
        <f t="shared" si="537"/>
        <v>66828.058358452399</v>
      </c>
      <c r="Z2305">
        <f t="shared" si="538"/>
        <v>66545.46446084432</v>
      </c>
    </row>
    <row r="2306" spans="5:26" x14ac:dyDescent="0.2">
      <c r="E2306">
        <f t="shared" si="540"/>
        <v>0.2876249999999822</v>
      </c>
      <c r="F2306">
        <f t="shared" si="541"/>
        <v>68971.672635104769</v>
      </c>
      <c r="H2306">
        <f t="shared" si="539"/>
        <v>0.2876249999999822</v>
      </c>
      <c r="I2306">
        <f t="shared" si="527"/>
        <v>125.99999999914507</v>
      </c>
      <c r="J2306">
        <f t="shared" si="528"/>
        <v>5.033279249728953E-2</v>
      </c>
      <c r="K2306">
        <f t="shared" si="529"/>
        <v>21.485007606418261</v>
      </c>
      <c r="L2306">
        <f t="shared" si="530"/>
        <v>3.9653912343809656E-4</v>
      </c>
      <c r="M2306">
        <f>J2306/SQRT('Exhaust Gas Math'!$E$14*$B$21*$B$23)</f>
        <v>8.5447888571822238E-4</v>
      </c>
      <c r="N2306">
        <f t="shared" si="531"/>
        <v>2.8928903021531768E-2</v>
      </c>
      <c r="O2306">
        <f t="shared" si="532"/>
        <v>2.0505438340248083E-4</v>
      </c>
      <c r="P2306">
        <f t="shared" si="533"/>
        <v>1</v>
      </c>
      <c r="Q2306">
        <f>($B$16/2)*(COS((ACOS((2*'Intake Valve Fxn Scratch'!$B$1)/$B$16-1)/($B$17/2))*(I2306-($B$17/2)))+1)*P2306</f>
        <v>7.5993000818516589E-3</v>
      </c>
      <c r="R2306">
        <f t="shared" si="534"/>
        <v>0.9999079055067972</v>
      </c>
      <c r="S2306">
        <f t="shared" si="535"/>
        <v>2.3798684432325552E-4</v>
      </c>
      <c r="T2306">
        <f>S2306*'Exhaust Gas Math'!$C$14</f>
        <v>2.8194718054816285E-4</v>
      </c>
      <c r="U2306">
        <f>(T2306/'Exhaust Gas Math'!$B$14)+('Exhaust Gas Math'!$D$10)</f>
        <v>1.0172977760387877E-2</v>
      </c>
      <c r="V2306">
        <f>('Exhaust Gas Math'!$E$10*(2.53982214E-12*V2305^4 - 0.0000000071629564556*V2305^3 + 7.56281407226508E-06*V2305^2 - 0.00322508455050905*V2305 + 1.62997098133725)*$B$24+T2306*'Exhaust Gas Math'!$D$14*$B$23)/('Exhaust Gas Math'!$E$10*(2.53982214E-12*V2305^4 - 0.0000000071629564556*V2305^3 + 7.56281407226508E-06*V2305^2 - 0.00322508455050905*V2305 + 1.62997098133725)+T2306*'Exhaust Gas Math'!$D$14)</f>
        <v>324.51694467165652</v>
      </c>
      <c r="W2306">
        <f>(353.3116967483*V2306^-1.0020802909)*('Exhaust Gas Math'!$E$10/(T2306+'Exhaust Gas Math'!$E$10))+(357.4500179626*V2306^-1.0038444015 )*(T2306/(T2306+'Exhaust Gas Math'!$E$10))</f>
        <v>1.0772230975904298</v>
      </c>
      <c r="X2306">
        <f t="shared" si="536"/>
        <v>-248.62608121324064</v>
      </c>
      <c r="Y2306">
        <f t="shared" si="537"/>
        <v>69220.298716318008</v>
      </c>
      <c r="Z2306">
        <f t="shared" si="538"/>
        <v>68971.672635104769</v>
      </c>
    </row>
    <row r="2307" spans="5:26" x14ac:dyDescent="0.2">
      <c r="E2307">
        <f t="shared" si="540"/>
        <v>0.28774999999998219</v>
      </c>
      <c r="F2307">
        <f t="shared" si="541"/>
        <v>71675.513123411874</v>
      </c>
      <c r="H2307">
        <f t="shared" si="539"/>
        <v>0.28774999999998219</v>
      </c>
      <c r="I2307">
        <f t="shared" si="527"/>
        <v>131.99999999914507</v>
      </c>
      <c r="J2307">
        <f t="shared" si="528"/>
        <v>5.2911440221224709E-2</v>
      </c>
      <c r="K2307">
        <f t="shared" si="529"/>
        <v>19.735645034786359</v>
      </c>
      <c r="L2307">
        <f t="shared" si="530"/>
        <v>4.1481714174560662E-4</v>
      </c>
      <c r="M2307">
        <f>J2307/SQRT('Exhaust Gas Math'!$E$14*$B$21*$B$23)</f>
        <v>8.9825551571399737E-4</v>
      </c>
      <c r="N2307">
        <f t="shared" si="531"/>
        <v>3.1082443968070549E-2</v>
      </c>
      <c r="O2307">
        <f t="shared" si="532"/>
        <v>2.2031915201800101E-4</v>
      </c>
      <c r="P2307">
        <f t="shared" si="533"/>
        <v>1</v>
      </c>
      <c r="Q2307">
        <f>($B$16/2)*(COS((ACOS((2*'Intake Valve Fxn Scratch'!$B$1)/$B$16-1)/($B$17/2))*(I2307-($B$17/2)))+1)*P2307</f>
        <v>7.5657545183122378E-3</v>
      </c>
      <c r="R2307">
        <f t="shared" si="534"/>
        <v>0.99549401556739969</v>
      </c>
      <c r="S2307">
        <f t="shared" si="535"/>
        <v>2.6139929967633723E-4</v>
      </c>
      <c r="T2307">
        <f>S2307*'Exhaust Gas Math'!$C$14</f>
        <v>3.0968432625166627E-4</v>
      </c>
      <c r="U2307">
        <f>(T2307/'Exhaust Gas Math'!$B$14)+('Exhaust Gas Math'!$D$10)</f>
        <v>1.1130421519569908E-2</v>
      </c>
      <c r="V2307">
        <f>('Exhaust Gas Math'!$E$10*(2.53982214E-12*V2306^4 - 0.0000000071629564556*V2306^3 + 7.56281407226508E-06*V2306^2 - 0.00322508455050905*V2306 + 1.62997098133725)*$B$24+T2307*'Exhaust Gas Math'!$D$14*$B$23)/('Exhaust Gas Math'!$E$10*(2.53982214E-12*V2306^4 - 0.0000000071629564556*V2306^3 + 7.56281407226508E-06*V2306^2 - 0.00322508455050905*V2306 + 1.62997098133725)+T2307*'Exhaust Gas Math'!$D$14)</f>
        <v>322.22570732657908</v>
      </c>
      <c r="W2307">
        <f>(353.3116967483*V2307^-1.0020802909)*('Exhaust Gas Math'!$E$10/(T2307+'Exhaust Gas Math'!$E$10))+(357.4500179626*V2307^-1.0038444015 )*(T2307/(T2307+'Exhaust Gas Math'!$E$10))</f>
        <v>1.0849159994148403</v>
      </c>
      <c r="X2307">
        <f t="shared" si="536"/>
        <v>-211.28505014672891</v>
      </c>
      <c r="Y2307">
        <f t="shared" si="537"/>
        <v>71886.798173558607</v>
      </c>
      <c r="Z2307">
        <f t="shared" si="538"/>
        <v>71675.513123411874</v>
      </c>
    </row>
    <row r="2308" spans="5:26" x14ac:dyDescent="0.2">
      <c r="E2308">
        <f t="shared" si="540"/>
        <v>0.28787499999998217</v>
      </c>
      <c r="F2308">
        <f t="shared" si="541"/>
        <v>74650.859584912396</v>
      </c>
      <c r="H2308">
        <f t="shared" si="539"/>
        <v>0.28787499999998217</v>
      </c>
      <c r="I2308">
        <f t="shared" si="527"/>
        <v>137.99999999914507</v>
      </c>
      <c r="J2308">
        <f t="shared" si="528"/>
        <v>5.5257690967316982E-2</v>
      </c>
      <c r="K2308">
        <f t="shared" si="529"/>
        <v>17.770054606204159</v>
      </c>
      <c r="L2308">
        <f t="shared" si="530"/>
        <v>4.3144787951293476E-4</v>
      </c>
      <c r="M2308">
        <f>J2308/SQRT('Exhaust Gas Math'!$E$14*$B$21*$B$23)</f>
        <v>9.380868388666802E-4</v>
      </c>
      <c r="N2308">
        <f t="shared" si="531"/>
        <v>3.3343486332121045E-2</v>
      </c>
      <c r="O2308">
        <f t="shared" si="532"/>
        <v>2.3634591416180499E-4</v>
      </c>
      <c r="P2308">
        <f t="shared" si="533"/>
        <v>1</v>
      </c>
      <c r="Q2308">
        <f>($B$16/2)*(COS((ACOS((2*'Intake Valve Fxn Scratch'!$B$1)/$B$16-1)/($B$17/2))*(I2308-($B$17/2)))+1)*P2308</f>
        <v>7.4823226343221517E-3</v>
      </c>
      <c r="R2308">
        <f t="shared" si="534"/>
        <v>0.98451613609501998</v>
      </c>
      <c r="S2308">
        <f t="shared" si="535"/>
        <v>2.8570939787096836E-4</v>
      </c>
      <c r="T2308">
        <f>S2308*'Exhaust Gas Math'!$C$14</f>
        <v>3.3848492514323893E-4</v>
      </c>
      <c r="U2308">
        <f>(T2308/'Exhaust Gas Math'!$B$14)+('Exhaust Gas Math'!$D$10)</f>
        <v>1.2124574052934515E-2</v>
      </c>
      <c r="V2308">
        <f>('Exhaust Gas Math'!$E$10*(2.53982214E-12*V2307^4 - 0.0000000071629564556*V2307^3 + 7.56281407226508E-06*V2307^2 - 0.00322508455050905*V2307 + 1.62997098133725)*$B$24+T2308*'Exhaust Gas Math'!$D$14*$B$23)/('Exhaust Gas Math'!$E$10*(2.53982214E-12*V2307^4 - 0.0000000071629564556*V2307^3 + 7.56281407226508E-06*V2307^2 - 0.00322508455050905*V2307 + 1.62997098133725)+T2308*'Exhaust Gas Math'!$D$14)</f>
        <v>320.23163753927793</v>
      </c>
      <c r="W2308">
        <f>(353.3116967483*V2308^-1.0020802909)*('Exhaust Gas Math'!$E$10/(T2308+'Exhaust Gas Math'!$E$10))+(357.4500179626*V2308^-1.0038444015 )*(T2308/(T2308+'Exhaust Gas Math'!$E$10))</f>
        <v>1.0917009680636478</v>
      </c>
      <c r="X2308">
        <f t="shared" si="536"/>
        <v>-172.36584964524877</v>
      </c>
      <c r="Y2308">
        <f t="shared" si="537"/>
        <v>74823.225434557651</v>
      </c>
      <c r="Z2308">
        <f t="shared" si="538"/>
        <v>74650.859584912396</v>
      </c>
    </row>
    <row r="2309" spans="5:26" x14ac:dyDescent="0.2">
      <c r="E2309">
        <f t="shared" si="540"/>
        <v>0.28799999999998216</v>
      </c>
      <c r="F2309">
        <f t="shared" si="541"/>
        <v>77885.444631296501</v>
      </c>
      <c r="H2309">
        <f t="shared" si="539"/>
        <v>0.28799999999998216</v>
      </c>
      <c r="I2309">
        <f t="shared" ref="I2309:I2372" si="542">($B$11*360*H2309)-(720*FLOOR(H2309/(2/$B$11),1))</f>
        <v>143.99999999914326</v>
      </c>
      <c r="J2309">
        <f t="shared" ref="J2309:J2372" si="543">-(($B$4/1000)/2)*COS($B$12*H2309)+(($B$4/1000)/2)</f>
        <v>5.7345838721407631E-2</v>
      </c>
      <c r="K2309">
        <f t="shared" ref="K2309:K2372" si="544">($B$4/1000/2)*$B$12*SIN($B$12*H2309)</f>
        <v>15.609771740733448</v>
      </c>
      <c r="L2309">
        <f t="shared" ref="L2309:L2372" si="545">$B$8+P2309*(J2309*$B$6)</f>
        <v>4.4624912689689654E-4</v>
      </c>
      <c r="M2309">
        <f>J2309/SQRT('Exhaust Gas Math'!$E$14*$B$21*$B$23)</f>
        <v>9.7353645486457016E-4</v>
      </c>
      <c r="N2309">
        <f t="shared" ref="N2309:N2372" si="546">-(($B$4/1000)/2)*COS($B$12*(H2309-M2309))+(($B$4/1000)/2)</f>
        <v>3.5711621293044254E-2</v>
      </c>
      <c r="O2309">
        <f t="shared" ref="O2309:O2372" si="547">N2309*$B$6*P2309</f>
        <v>2.5313177202390701E-4</v>
      </c>
      <c r="P2309">
        <f t="shared" ref="P2309:P2372" si="548">IF(I2309&lt;=$B$17,1,0)</f>
        <v>1</v>
      </c>
      <c r="Q2309">
        <f>($B$16/2)*(COS((ACOS((2*'Intake Valve Fxn Scratch'!$B$1)/$B$16-1)/($B$17/2))*(I2309-($B$17/2)))+1)*P2309</f>
        <v>7.3501096824092728E-3</v>
      </c>
      <c r="R2309">
        <f t="shared" ref="R2309:R2372" si="549">Q2309/$B$16</f>
        <v>0.96711969505385165</v>
      </c>
      <c r="S2309">
        <f t="shared" ref="S2309:S2372" si="550">P2309*($B$13*R2309*(O2309-O2308)*$B$19+S2308)</f>
        <v>3.1072101960291805E-4</v>
      </c>
      <c r="T2309">
        <f>S2309*'Exhaust Gas Math'!$C$14</f>
        <v>3.6811663124999231E-4</v>
      </c>
      <c r="U2309">
        <f>(T2309/'Exhaust Gas Math'!$B$14)+('Exhaust Gas Math'!$D$10)</f>
        <v>1.314741513359566E-2</v>
      </c>
      <c r="V2309">
        <f>('Exhaust Gas Math'!$E$10*(2.53982214E-12*V2308^4 - 0.0000000071629564556*V2308^3 + 7.56281407226508E-06*V2308^2 - 0.00322508455050905*V2308 + 1.62997098133725)*$B$24+T2309*'Exhaust Gas Math'!$D$14*$B$23)/('Exhaust Gas Math'!$E$10*(2.53982214E-12*V2308^4 - 0.0000000071629564556*V2308^3 + 7.56281407226508E-06*V2308^2 - 0.00322508455050905*V2308 + 1.62997098133725)+T2309*'Exhaust Gas Math'!$D$14)</f>
        <v>318.49625551472758</v>
      </c>
      <c r="W2309">
        <f>(353.3116967483*V2309^-1.0020802909)*('Exhaust Gas Math'!$E$10/(T2309+'Exhaust Gas Math'!$E$10))+(357.4500179626*V2309^-1.0038444015 )*(T2309/(T2309+'Exhaust Gas Math'!$E$10))</f>
        <v>1.0976750460601015</v>
      </c>
      <c r="X2309">
        <f t="shared" ref="X2309:X2372" si="551">P2309*SIGN(K2309)*-0.5*W2309*K2309^2</f>
        <v>-133.73248066836706</v>
      </c>
      <c r="Y2309">
        <f t="shared" ref="Y2309:Y2372" si="552">(U2309*$B$21*V2309)/L2309</f>
        <v>78019.177111964862</v>
      </c>
      <c r="Z2309">
        <f t="shared" ref="Z2309:Z2372" si="553">IF((X2309+Y2309)&lt;$B$22,(X2309+Y2309),$B$22)</f>
        <v>77885.444631296501</v>
      </c>
    </row>
    <row r="2310" spans="5:26" x14ac:dyDescent="0.2">
      <c r="E2310">
        <f t="shared" si="540"/>
        <v>0.28812499999998215</v>
      </c>
      <c r="F2310">
        <f t="shared" si="541"/>
        <v>81360.603046670643</v>
      </c>
      <c r="H2310">
        <f t="shared" si="539"/>
        <v>0.28812499999998215</v>
      </c>
      <c r="I2310">
        <f t="shared" si="542"/>
        <v>149.99999999914326</v>
      </c>
      <c r="J2310">
        <f t="shared" si="543"/>
        <v>5.9153005299729833E-2</v>
      </c>
      <c r="K2310">
        <f t="shared" si="544"/>
        <v>13.278464949516565</v>
      </c>
      <c r="L2310">
        <f t="shared" si="545"/>
        <v>4.5905871833379331E-4</v>
      </c>
      <c r="M2310">
        <f>J2310/SQRT('Exhaust Gas Math'!$E$14*$B$21*$B$23)</f>
        <v>1.004215970296485E-3</v>
      </c>
      <c r="N2310">
        <f t="shared" si="546"/>
        <v>3.8181243154399497E-2</v>
      </c>
      <c r="O2310">
        <f t="shared" si="547"/>
        <v>2.7063699120351324E-4</v>
      </c>
      <c r="P2310">
        <f t="shared" si="548"/>
        <v>1</v>
      </c>
      <c r="Q2310">
        <f>($B$16/2)*(COS((ACOS((2*'Intake Valve Fxn Scratch'!$B$1)/$B$16-1)/($B$17/2))*(I2310-($B$17/2)))+1)*P2310</f>
        <v>7.1708671356593978E-3</v>
      </c>
      <c r="R2310">
        <f t="shared" si="549"/>
        <v>0.94353514942886818</v>
      </c>
      <c r="S2310">
        <f t="shared" si="550"/>
        <v>3.361684373550862E-4</v>
      </c>
      <c r="T2310">
        <f>S2310*'Exhaust Gas Math'!$C$14</f>
        <v>3.9826463253072512E-4</v>
      </c>
      <c r="U2310">
        <f>(T2310/'Exhaust Gas Math'!$B$14)+('Exhaust Gas Math'!$D$10)</f>
        <v>1.4188077932378291E-2</v>
      </c>
      <c r="V2310">
        <f>('Exhaust Gas Math'!$E$10*(2.53982214E-12*V2309^4 - 0.0000000071629564556*V2309^3 + 7.56281407226508E-06*V2309^2 - 0.00322508455050905*V2309 + 1.62997098133725)*$B$24+T2310*'Exhaust Gas Math'!$D$14*$B$23)/('Exhaust Gas Math'!$E$10*(2.53982214E-12*V2309^4 - 0.0000000071629564556*V2309^3 + 7.56281407226508E-06*V2309^2 - 0.00322508455050905*V2309 + 1.62997098133725)+T2310*'Exhaust Gas Math'!$D$14)</f>
        <v>316.9884951519582</v>
      </c>
      <c r="W2310">
        <f>(353.3116967483*V2310^-1.0020802909)*('Exhaust Gas Math'!$E$10/(T2310+'Exhaust Gas Math'!$E$10))+(357.4500179626*V2310^-1.0038444015 )*(T2310/(T2310+'Exhaust Gas Math'!$E$10))</f>
        <v>1.1029187687726405</v>
      </c>
      <c r="X2310">
        <f t="shared" si="551"/>
        <v>-97.23201247686778</v>
      </c>
      <c r="Y2310">
        <f t="shared" si="552"/>
        <v>81457.835059147517</v>
      </c>
      <c r="Z2310">
        <f t="shared" si="553"/>
        <v>81360.603046670643</v>
      </c>
    </row>
    <row r="2311" spans="5:26" x14ac:dyDescent="0.2">
      <c r="E2311">
        <f t="shared" si="540"/>
        <v>0.28824999999998213</v>
      </c>
      <c r="F2311">
        <f t="shared" si="541"/>
        <v>85051.430592421588</v>
      </c>
      <c r="H2311">
        <f t="shared" ref="H2311:H2374" si="554">H2310+$B$2</f>
        <v>0.28824999999998213</v>
      </c>
      <c r="I2311">
        <f t="shared" si="542"/>
        <v>155.99999999914144</v>
      </c>
      <c r="J2311">
        <f t="shared" si="543"/>
        <v>6.0659391007077582E-2</v>
      </c>
      <c r="K2311">
        <f t="shared" si="544"/>
        <v>10.801676517615386</v>
      </c>
      <c r="L2311">
        <f t="shared" si="545"/>
        <v>4.6973630925926317E-4</v>
      </c>
      <c r="M2311">
        <f>J2311/SQRT('Exhaust Gas Math'!$E$14*$B$21*$B$23)</f>
        <v>1.0297892539712519E-3</v>
      </c>
      <c r="N2311">
        <f t="shared" si="546"/>
        <v>4.0740475102606449E-2</v>
      </c>
      <c r="O2311">
        <f t="shared" si="547"/>
        <v>2.8877738625177735E-4</v>
      </c>
      <c r="P2311">
        <f t="shared" si="548"/>
        <v>1</v>
      </c>
      <c r="Q2311">
        <f>($B$16/2)*(COS((ACOS((2*'Intake Valve Fxn Scratch'!$B$1)/$B$16-1)/($B$17/2))*(I2311-($B$17/2)))+1)*P2311</f>
        <v>6.9469694853152497E-3</v>
      </c>
      <c r="R2311">
        <f t="shared" si="549"/>
        <v>0.91407493227832237</v>
      </c>
      <c r="S2311">
        <f t="shared" si="550"/>
        <v>3.6171583233337239E-4</v>
      </c>
      <c r="T2311">
        <f>S2311*'Exhaust Gas Math'!$C$14</f>
        <v>4.2853107858139124E-4</v>
      </c>
      <c r="U2311">
        <f>(T2311/'Exhaust Gas Math'!$B$14)+('Exhaust Gas Math'!$D$10)</f>
        <v>1.5232829263088202E-2</v>
      </c>
      <c r="V2311">
        <f>('Exhaust Gas Math'!$E$10*(2.53982214E-12*V2310^4 - 0.0000000071629564556*V2310^3 + 7.56281407226508E-06*V2310^2 - 0.00322508455050905*V2310 + 1.62997098133725)*$B$24+T2311*'Exhaust Gas Math'!$D$14*$B$23)/('Exhaust Gas Math'!$E$10*(2.53982214E-12*V2310^4 - 0.0000000071629564556*V2310^3 + 7.56281407226508E-06*V2310^2 - 0.00322508455050905*V2310 + 1.62997098133725)+T2311*'Exhaust Gas Math'!$D$14)</f>
        <v>315.68280679252837</v>
      </c>
      <c r="W2311">
        <f>(353.3116967483*V2311^-1.0020802909)*('Exhaust Gas Math'!$E$10/(T2311+'Exhaust Gas Math'!$E$10))+(357.4500179626*V2311^-1.0038444015 )*(T2311/(T2311+'Exhaust Gas Math'!$E$10))</f>
        <v>1.1075002909067755</v>
      </c>
      <c r="X2311">
        <f t="shared" si="551"/>
        <v>-64.609471354579838</v>
      </c>
      <c r="Y2311">
        <f t="shared" si="552"/>
        <v>85116.040063776163</v>
      </c>
      <c r="Z2311">
        <f t="shared" si="553"/>
        <v>85051.430592421588</v>
      </c>
    </row>
    <row r="2312" spans="5:26" x14ac:dyDescent="0.2">
      <c r="E2312">
        <f t="shared" si="540"/>
        <v>0.28837499999998212</v>
      </c>
      <c r="F2312">
        <f t="shared" si="541"/>
        <v>88927.46750543607</v>
      </c>
      <c r="H2312">
        <f t="shared" si="554"/>
        <v>0.28837499999998212</v>
      </c>
      <c r="I2312">
        <f t="shared" si="542"/>
        <v>161.99999999914144</v>
      </c>
      <c r="J2312">
        <f t="shared" si="543"/>
        <v>6.1848491566409709E-2</v>
      </c>
      <c r="K2312">
        <f t="shared" si="544"/>
        <v>8.2065426573911129</v>
      </c>
      <c r="L2312">
        <f t="shared" si="545"/>
        <v>4.7816491375269699E-4</v>
      </c>
      <c r="M2312">
        <f>J2312/SQRT('Exhaust Gas Math'!$E$14*$B$21*$B$23)</f>
        <v>1.0499761196413764E-3</v>
      </c>
      <c r="N2312">
        <f t="shared" si="546"/>
        <v>4.337013797135697E-2</v>
      </c>
      <c r="O2312">
        <f t="shared" si="547"/>
        <v>3.074170110487042E-4</v>
      </c>
      <c r="P2312">
        <f t="shared" si="548"/>
        <v>1</v>
      </c>
      <c r="Q2312">
        <f>($B$16/2)*(COS((ACOS((2*'Intake Valve Fxn Scratch'!$B$1)/$B$16-1)/($B$17/2))*(I2312-($B$17/2)))+1)*P2312</f>
        <v>6.6813827850264714E-3</v>
      </c>
      <c r="R2312">
        <f t="shared" si="549"/>
        <v>0.87912931381927251</v>
      </c>
      <c r="S2312">
        <f t="shared" si="550"/>
        <v>3.8696272946428571E-4</v>
      </c>
      <c r="T2312">
        <f>S2312*'Exhaust Gas Math'!$C$14</f>
        <v>4.5844151957191004E-4</v>
      </c>
      <c r="U2312">
        <f>(T2312/'Exhaust Gas Math'!$B$14)+('Exhaust Gas Math'!$D$10)</f>
        <v>1.6265291844742284E-2</v>
      </c>
      <c r="V2312">
        <f>('Exhaust Gas Math'!$E$10*(2.53982214E-12*V2311^4 - 0.0000000071629564556*V2311^3 + 7.56281407226508E-06*V2311^2 - 0.00322508455050905*V2311 + 1.62997098133725)*$B$24+T2312*'Exhaust Gas Math'!$D$14*$B$23)/('Exhaust Gas Math'!$E$10*(2.53982214E-12*V2311^4 - 0.0000000071629564556*V2311^3 + 7.56281407226508E-06*V2311^2 - 0.00322508455050905*V2311 + 1.62997098133725)+T2312*'Exhaust Gas Math'!$D$14)</f>
        <v>314.55781438529488</v>
      </c>
      <c r="W2312">
        <f>(353.3116967483*V2312^-1.0020802909)*('Exhaust Gas Math'!$E$10/(T2312+'Exhaust Gas Math'!$E$10))+(357.4500179626*V2312^-1.0038444015 )*(T2312/(T2312+'Exhaust Gas Math'!$E$10))</f>
        <v>1.1114783485037929</v>
      </c>
      <c r="X2312">
        <f t="shared" si="551"/>
        <v>-37.427556446533444</v>
      </c>
      <c r="Y2312">
        <f t="shared" si="552"/>
        <v>88964.895061882606</v>
      </c>
      <c r="Z2312">
        <f t="shared" si="553"/>
        <v>88927.46750543607</v>
      </c>
    </row>
    <row r="2313" spans="5:26" x14ac:dyDescent="0.2">
      <c r="E2313">
        <f t="shared" si="540"/>
        <v>0.2884999999999821</v>
      </c>
      <c r="F2313">
        <f t="shared" si="541"/>
        <v>92954.02722853735</v>
      </c>
      <c r="H2313">
        <f t="shared" si="554"/>
        <v>0.2884999999999821</v>
      </c>
      <c r="I2313">
        <f t="shared" si="542"/>
        <v>167.99999999914144</v>
      </c>
      <c r="J2313">
        <f t="shared" si="543"/>
        <v>6.2707278943162872E-2</v>
      </c>
      <c r="K2313">
        <f t="shared" si="544"/>
        <v>5.5214961984830309</v>
      </c>
      <c r="L2313">
        <f t="shared" si="545"/>
        <v>4.8425218625946587E-4</v>
      </c>
      <c r="M2313">
        <f>J2313/SQRT('Exhaust Gas Math'!$E$14*$B$21*$B$23)</f>
        <v>1.064555395782203E-3</v>
      </c>
      <c r="N2313">
        <f t="shared" si="546"/>
        <v>4.6042841937154952E-2</v>
      </c>
      <c r="O2313">
        <f t="shared" si="547"/>
        <v>3.263617205427406E-4</v>
      </c>
      <c r="P2313">
        <f t="shared" si="548"/>
        <v>1</v>
      </c>
      <c r="Q2313">
        <f>($B$16/2)*(COS((ACOS((2*'Intake Valve Fxn Scratch'!$B$1)/$B$16-1)/($B$17/2))*(I2313-($B$17/2)))+1)*P2313</f>
        <v>6.3776253584580398E-3</v>
      </c>
      <c r="R2313">
        <f t="shared" si="549"/>
        <v>0.83916123137605791</v>
      </c>
      <c r="S2313">
        <f t="shared" si="550"/>
        <v>4.1145626310395923E-4</v>
      </c>
      <c r="T2313">
        <f>S2313*'Exhaust Gas Math'!$C$14</f>
        <v>4.8745943764635338E-4</v>
      </c>
      <c r="U2313">
        <f>(T2313/'Exhaust Gas Math'!$B$14)+('Exhaust Gas Math'!$D$10)</f>
        <v>1.7266945903231874E-2</v>
      </c>
      <c r="V2313">
        <f>('Exhaust Gas Math'!$E$10*(2.53982214E-12*V2312^4 - 0.0000000071629564556*V2312^3 + 7.56281407226508E-06*V2312^2 - 0.00322508455050905*V2312 + 1.62997098133725)*$B$24+T2313*'Exhaust Gas Math'!$D$14*$B$23)/('Exhaust Gas Math'!$E$10*(2.53982214E-12*V2312^4 - 0.0000000071629564556*V2312^3 + 7.56281407226508E-06*V2312^2 - 0.00322508455050905*V2312 + 1.62997098133725)+T2313*'Exhaust Gas Math'!$D$14)</f>
        <v>313.59536130057859</v>
      </c>
      <c r="W2313">
        <f>(353.3116967483*V2313^-1.0020802909)*('Exhaust Gas Math'!$E$10/(T2313+'Exhaust Gas Math'!$E$10))+(357.4500179626*V2313^-1.0038444015 )*(T2313/(T2313+'Exhaust Gas Math'!$E$10))</f>
        <v>1.114904364627791</v>
      </c>
      <c r="X2313">
        <f t="shared" si="551"/>
        <v>-16.99500023646462</v>
      </c>
      <c r="Y2313">
        <f t="shared" si="552"/>
        <v>92971.022228773814</v>
      </c>
      <c r="Z2313">
        <f t="shared" si="553"/>
        <v>92954.02722853735</v>
      </c>
    </row>
    <row r="2314" spans="5:26" x14ac:dyDescent="0.2">
      <c r="E2314">
        <f t="shared" si="540"/>
        <v>0.28862499999998209</v>
      </c>
      <c r="F2314">
        <f t="shared" si="541"/>
        <v>97094.285381364665</v>
      </c>
      <c r="H2314">
        <f t="shared" si="554"/>
        <v>0.28862499999998209</v>
      </c>
      <c r="I2314">
        <f t="shared" si="542"/>
        <v>173.99999999913962</v>
      </c>
      <c r="J2314">
        <f t="shared" si="543"/>
        <v>6.3226344083124567E-2</v>
      </c>
      <c r="K2314">
        <f t="shared" si="544"/>
        <v>2.7759550717770218</v>
      </c>
      <c r="L2314">
        <f t="shared" si="545"/>
        <v>4.8793143334814213E-4</v>
      </c>
      <c r="M2314">
        <f>J2314/SQRT('Exhaust Gas Math'!$E$14*$B$21*$B$23)</f>
        <v>1.0733673487934238E-3</v>
      </c>
      <c r="N2314">
        <f t="shared" si="546"/>
        <v>4.8722302042844258E-2</v>
      </c>
      <c r="O2314">
        <f t="shared" si="547"/>
        <v>3.4535431903203427E-4</v>
      </c>
      <c r="P2314">
        <f t="shared" si="548"/>
        <v>1</v>
      </c>
      <c r="Q2314">
        <f>($B$16/2)*(COS((ACOS((2*'Intake Valve Fxn Scratch'!$B$1)/$B$16-1)/($B$17/2))*(I2314-($B$17/2)))+1)*P2314</f>
        <v>6.0397211907762156E-3</v>
      </c>
      <c r="R2314">
        <f t="shared" si="549"/>
        <v>0.79470015668108096</v>
      </c>
      <c r="S2314">
        <f t="shared" si="550"/>
        <v>4.3471069685327896E-4</v>
      </c>
      <c r="T2314">
        <f>S2314*'Exhaust Gas Math'!$C$14</f>
        <v>5.1500937238963299E-4</v>
      </c>
      <c r="U2314">
        <f>(T2314/'Exhaust Gas Math'!$B$14)+('Exhaust Gas Math'!$D$10)</f>
        <v>1.821792742699023E-2</v>
      </c>
      <c r="V2314">
        <f>('Exhaust Gas Math'!$E$10*(2.53982214E-12*V2313^4 - 0.0000000071629564556*V2313^3 + 7.56281407226508E-06*V2313^2 - 0.00322508455050905*V2313 + 1.62997098133725)*$B$24+T2314*'Exhaust Gas Math'!$D$14*$B$23)/('Exhaust Gas Math'!$E$10*(2.53982214E-12*V2313^4 - 0.0000000071629564556*V2313^3 + 7.56281407226508E-06*V2313^2 - 0.00322508455050905*V2313 + 1.62997098133725)+T2314*'Exhaust Gas Math'!$D$14)</f>
        <v>312.77981988184291</v>
      </c>
      <c r="W2314">
        <f>(353.3116967483*V2314^-1.0020802909)*('Exhaust Gas Math'!$E$10/(T2314+'Exhaust Gas Math'!$E$10))+(357.4500179626*V2314^-1.0038444015 )*(T2314/(T2314+'Exhaust Gas Math'!$E$10))</f>
        <v>1.117823966524881</v>
      </c>
      <c r="X2314">
        <f t="shared" si="551"/>
        <v>-4.3069346968175042</v>
      </c>
      <c r="Y2314">
        <f t="shared" si="552"/>
        <v>97098.592316061477</v>
      </c>
      <c r="Z2314">
        <f t="shared" si="553"/>
        <v>97094.285381364665</v>
      </c>
    </row>
    <row r="2315" spans="5:26" x14ac:dyDescent="0.2">
      <c r="E2315">
        <f t="shared" si="540"/>
        <v>0.28874999999998208</v>
      </c>
      <c r="F2315">
        <f t="shared" si="541"/>
        <v>101312.2178032333</v>
      </c>
      <c r="H2315">
        <f t="shared" si="554"/>
        <v>0.28874999999998208</v>
      </c>
      <c r="I2315">
        <f t="shared" si="542"/>
        <v>179.99999999913962</v>
      </c>
      <c r="J2315">
        <f t="shared" si="543"/>
        <v>6.3399999999999998E-2</v>
      </c>
      <c r="K2315">
        <f t="shared" si="544"/>
        <v>3.9868706555580845E-10</v>
      </c>
      <c r="L2315">
        <f t="shared" si="545"/>
        <v>4.8916234441769013E-4</v>
      </c>
      <c r="M2315">
        <f>J2315/SQRT('Exhaust Gas Math'!$E$14*$B$21*$B$23)</f>
        <v>1.0763154330738279E-3</v>
      </c>
      <c r="N2315">
        <f t="shared" si="546"/>
        <v>5.1362995243033907E-2</v>
      </c>
      <c r="O2315">
        <f t="shared" si="547"/>
        <v>3.6407212922749812E-4</v>
      </c>
      <c r="P2315">
        <f t="shared" si="548"/>
        <v>1</v>
      </c>
      <c r="Q2315">
        <f>($B$16/2)*(COS((ACOS((2*'Intake Valve Fxn Scratch'!$B$1)/$B$16-1)/($B$17/2))*(I2315-($B$17/2)))+1)*P2315</f>
        <v>5.6721466214523716E-3</v>
      </c>
      <c r="R2315">
        <f t="shared" si="549"/>
        <v>0.74633508177004892</v>
      </c>
      <c r="S2315">
        <f t="shared" si="550"/>
        <v>4.5623390364479805E-4</v>
      </c>
      <c r="T2315">
        <f>S2315*'Exhaust Gas Math'!$C$14</f>
        <v>5.4050829225001486E-4</v>
      </c>
      <c r="U2315">
        <f>(T2315/'Exhaust Gas Math'!$B$14)+('Exhaust Gas Math'!$D$10)</f>
        <v>1.9098111060417287E-2</v>
      </c>
      <c r="V2315">
        <f>('Exhaust Gas Math'!$E$10*(2.53982214E-12*V2314^4 - 0.0000000071629564556*V2314^3 + 7.56281407226508E-06*V2314^2 - 0.00322508455050905*V2314 + 1.62997098133725)*$B$24+T2315*'Exhaust Gas Math'!$D$14*$B$23)/('Exhaust Gas Math'!$E$10*(2.53982214E-12*V2314^4 - 0.0000000071629564556*V2314^3 + 7.56281407226508E-06*V2314^2 - 0.00322508455050905*V2314 + 1.62997098133725)+T2315*'Exhaust Gas Math'!$D$14)</f>
        <v>312.09757045110388</v>
      </c>
      <c r="W2315">
        <f>(353.3116967483*V2315^-1.0020802909)*('Exhaust Gas Math'!$E$10/(T2315+'Exhaust Gas Math'!$E$10))+(357.4500179626*V2315^-1.0038444015 )*(T2315/(T2315+'Exhaust Gas Math'!$E$10))</f>
        <v>1.1202781392719052</v>
      </c>
      <c r="X2315">
        <f t="shared" si="551"/>
        <v>-8.9034876005268926E-20</v>
      </c>
      <c r="Y2315">
        <f t="shared" si="552"/>
        <v>101312.2178032333</v>
      </c>
      <c r="Z2315">
        <f t="shared" si="553"/>
        <v>101312.2178032333</v>
      </c>
    </row>
    <row r="2316" spans="5:26" x14ac:dyDescent="0.2">
      <c r="E2316">
        <f t="shared" si="540"/>
        <v>0.28887499999998206</v>
      </c>
      <c r="F2316">
        <f t="shared" si="541"/>
        <v>101325</v>
      </c>
      <c r="H2316">
        <f t="shared" si="554"/>
        <v>0.28887499999998206</v>
      </c>
      <c r="I2316">
        <f t="shared" si="542"/>
        <v>185.99999999913962</v>
      </c>
      <c r="J2316">
        <f t="shared" si="543"/>
        <v>6.3226344083224056E-2</v>
      </c>
      <c r="K2316">
        <f t="shared" si="544"/>
        <v>-2.7759550709840157</v>
      </c>
      <c r="L2316">
        <f t="shared" si="545"/>
        <v>4.879314333488473E-4</v>
      </c>
      <c r="M2316">
        <f>J2316/SQRT('Exhaust Gas Math'!$E$14*$B$21*$B$23)</f>
        <v>1.073367348795113E-3</v>
      </c>
      <c r="N2316">
        <f t="shared" si="546"/>
        <v>5.3910285389801874E-2</v>
      </c>
      <c r="O2316">
        <f t="shared" si="547"/>
        <v>3.8212787817877867E-4</v>
      </c>
      <c r="P2316">
        <f t="shared" si="548"/>
        <v>1</v>
      </c>
      <c r="Q2316">
        <f>($B$16/2)*(COS((ACOS((2*'Intake Valve Fxn Scratch'!$B$1)/$B$16-1)/($B$17/2))*(I2316-($B$17/2)))+1)*P2316</f>
        <v>5.2797710445657018E-3</v>
      </c>
      <c r="R2316">
        <f t="shared" si="549"/>
        <v>0.69470671639022397</v>
      </c>
      <c r="S2316">
        <f t="shared" si="550"/>
        <v>4.7555959717961296E-4</v>
      </c>
      <c r="T2316">
        <f>S2316*'Exhaust Gas Math'!$C$14</f>
        <v>5.6340377968661386E-4</v>
      </c>
      <c r="U2316">
        <f>(T2316/'Exhaust Gas Math'!$B$14)+('Exhaust Gas Math'!$D$10)</f>
        <v>1.9888428196647837E-2</v>
      </c>
      <c r="V2316">
        <f>('Exhaust Gas Math'!$E$10*(2.53982214E-12*V2315^4 - 0.0000000071629564556*V2315^3 + 7.56281407226508E-06*V2315^2 - 0.00322508455050905*V2315 + 1.62997098133725)*$B$24+T2316*'Exhaust Gas Math'!$D$14*$B$23)/('Exhaust Gas Math'!$E$10*(2.53982214E-12*V2315^4 - 0.0000000071629564556*V2315^3 + 7.56281407226508E-06*V2315^2 - 0.00322508455050905*V2315 + 1.62997098133725)+T2316*'Exhaust Gas Math'!$D$14)</f>
        <v>311.53657905157564</v>
      </c>
      <c r="W2316">
        <f>(353.3116967483*V2316^-1.0020802909)*('Exhaust Gas Math'!$E$10/(T2316+'Exhaust Gas Math'!$E$10))+(357.4500179626*V2316^-1.0038444015 )*(T2316/(T2316+'Exhaust Gas Math'!$E$10))</f>
        <v>1.1223041981648976</v>
      </c>
      <c r="X2316">
        <f t="shared" si="551"/>
        <v>4.3241968623429736</v>
      </c>
      <c r="Y2316">
        <f t="shared" si="552"/>
        <v>105580.7515921298</v>
      </c>
      <c r="Z2316">
        <f t="shared" si="553"/>
        <v>101325</v>
      </c>
    </row>
    <row r="2317" spans="5:26" x14ac:dyDescent="0.2">
      <c r="E2317">
        <f t="shared" si="540"/>
        <v>0.28899999999998205</v>
      </c>
      <c r="F2317">
        <f t="shared" si="541"/>
        <v>101325</v>
      </c>
      <c r="H2317">
        <f t="shared" si="554"/>
        <v>0.28899999999998205</v>
      </c>
      <c r="I2317">
        <f t="shared" si="542"/>
        <v>191.9999999991378</v>
      </c>
      <c r="J2317">
        <f t="shared" si="543"/>
        <v>6.2707278943360756E-2</v>
      </c>
      <c r="K2317">
        <f t="shared" si="544"/>
        <v>-5.5214961977030814</v>
      </c>
      <c r="L2317">
        <f t="shared" si="545"/>
        <v>4.842521862608685E-4</v>
      </c>
      <c r="M2317">
        <f>J2317/SQRT('Exhaust Gas Math'!$E$14*$B$21*$B$23)</f>
        <v>1.0645553957855625E-3</v>
      </c>
      <c r="N2317">
        <f t="shared" si="546"/>
        <v>5.6301139017740337E-2</v>
      </c>
      <c r="O2317">
        <f t="shared" si="547"/>
        <v>3.9907477091500205E-4</v>
      </c>
      <c r="P2317">
        <f t="shared" si="548"/>
        <v>1</v>
      </c>
      <c r="Q2317">
        <f>($B$16/2)*(COS((ACOS((2*'Intake Valve Fxn Scratch'!$B$1)/$B$16-1)/($B$17/2))*(I2317-($B$17/2)))+1)*P2317</f>
        <v>4.8677924021676292E-3</v>
      </c>
      <c r="R2317">
        <f t="shared" si="549"/>
        <v>0.64049900028521434</v>
      </c>
      <c r="S2317">
        <f t="shared" si="550"/>
        <v>4.922830758203765E-4</v>
      </c>
      <c r="T2317">
        <f>S2317*'Exhaust Gas Math'!$C$14</f>
        <v>5.8321637758516063E-4</v>
      </c>
      <c r="U2317">
        <f>(T2317/'Exhaust Gas Math'!$B$14)+('Exhaust Gas Math'!$D$10)</f>
        <v>2.0572328710922839E-2</v>
      </c>
      <c r="V2317">
        <f>('Exhaust Gas Math'!$E$10*(2.53982214E-12*V2316^4 - 0.0000000071629564556*V2316^3 + 7.56281407226508E-06*V2316^2 - 0.00322508455050905*V2316 + 1.62997098133725)*$B$24+T2317*'Exhaust Gas Math'!$D$14*$B$23)/('Exhaust Gas Math'!$E$10*(2.53982214E-12*V2316^4 - 0.0000000071629564556*V2316^3 + 7.56281407226508E-06*V2316^2 - 0.00322508455050905*V2316 + 1.62997098133725)+T2317*'Exhaust Gas Math'!$D$14)</f>
        <v>311.08602182967729</v>
      </c>
      <c r="W2317">
        <f>(353.3116967483*V2317^-1.0020802909)*('Exhaust Gas Math'!$E$10/(T2317+'Exhaust Gas Math'!$E$10))+(357.4500179626*V2317^-1.0038444015 )*(T2317/(T2317+'Exhaust Gas Math'!$E$10))</f>
        <v>1.1239367206305189</v>
      </c>
      <c r="X2317">
        <f t="shared" si="551"/>
        <v>17.13268459027649</v>
      </c>
      <c r="Y2317">
        <f t="shared" si="552"/>
        <v>109881.96062478419</v>
      </c>
      <c r="Z2317">
        <f t="shared" si="553"/>
        <v>101325</v>
      </c>
    </row>
    <row r="2318" spans="5:26" x14ac:dyDescent="0.2">
      <c r="E2318">
        <f t="shared" si="540"/>
        <v>0.28912499999998204</v>
      </c>
      <c r="F2318">
        <f t="shared" si="541"/>
        <v>101325</v>
      </c>
      <c r="H2318">
        <f t="shared" si="554"/>
        <v>0.28912499999998204</v>
      </c>
      <c r="I2318">
        <f t="shared" si="542"/>
        <v>197.9999999991378</v>
      </c>
      <c r="J2318">
        <f t="shared" si="543"/>
        <v>6.1848491566703551E-2</v>
      </c>
      <c r="K2318">
        <f t="shared" si="544"/>
        <v>-8.2065426566334843</v>
      </c>
      <c r="L2318">
        <f t="shared" si="545"/>
        <v>4.7816491375477974E-4</v>
      </c>
      <c r="M2318">
        <f>J2318/SQRT('Exhaust Gas Math'!$E$14*$B$21*$B$23)</f>
        <v>1.0499761196463649E-3</v>
      </c>
      <c r="N2318">
        <f t="shared" si="546"/>
        <v>5.8465535048195717E-2</v>
      </c>
      <c r="O2318">
        <f t="shared" si="547"/>
        <v>4.1441648273634111E-4</v>
      </c>
      <c r="P2318">
        <f t="shared" si="548"/>
        <v>1</v>
      </c>
      <c r="Q2318">
        <f>($B$16/2)*(COS((ACOS((2*'Intake Valve Fxn Scratch'!$B$1)/$B$16-1)/($B$17/2))*(I2318-($B$17/2)))+1)*P2318</f>
        <v>4.4416683252515203E-3</v>
      </c>
      <c r="R2318">
        <f t="shared" si="549"/>
        <v>0.58443004279625266</v>
      </c>
      <c r="S2318">
        <f t="shared" si="550"/>
        <v>5.0609723437986312E-4</v>
      </c>
      <c r="T2318">
        <f>S2318*'Exhaust Gas Math'!$C$14</f>
        <v>5.9958225305431956E-4</v>
      </c>
      <c r="U2318">
        <f>(T2318/'Exhaust Gas Math'!$B$14)+('Exhaust Gas Math'!$D$10)</f>
        <v>2.1137253649450932E-2</v>
      </c>
      <c r="V2318">
        <f>('Exhaust Gas Math'!$E$10*(2.53982214E-12*V2317^4 - 0.0000000071629564556*V2317^3 + 7.56281407226508E-06*V2317^2 - 0.00322508455050905*V2317 + 1.62997098133725)*$B$24+T2318*'Exhaust Gas Math'!$D$14*$B$23)/('Exhaust Gas Math'!$E$10*(2.53982214E-12*V2317^4 - 0.0000000071629564556*V2317^3 + 7.56281407226508E-06*V2317^2 - 0.00322508455050905*V2317 + 1.62997098133725)+T2318*'Exhaust Gas Math'!$D$14)</f>
        <v>310.73591957816819</v>
      </c>
      <c r="W2318">
        <f>(353.3116967483*V2318^-1.0020802909)*('Exhaust Gas Math'!$E$10/(T2318+'Exhaust Gas Math'!$E$10))+(357.4500179626*V2318^-1.0038444015 )*(T2318/(T2318+'Exhaust Gas Math'!$E$10))</f>
        <v>1.1252085371306779</v>
      </c>
      <c r="X2318">
        <f t="shared" si="551"/>
        <v>37.889902296787888</v>
      </c>
      <c r="Y2318">
        <f t="shared" si="552"/>
        <v>114207.95354192967</v>
      </c>
      <c r="Z2318">
        <f t="shared" si="553"/>
        <v>101325</v>
      </c>
    </row>
    <row r="2319" spans="5:26" x14ac:dyDescent="0.2">
      <c r="E2319">
        <f t="shared" si="540"/>
        <v>0.28924999999998202</v>
      </c>
      <c r="F2319">
        <f t="shared" si="541"/>
        <v>101325</v>
      </c>
      <c r="H2319">
        <f t="shared" si="554"/>
        <v>0.28924999999998202</v>
      </c>
      <c r="I2319">
        <f t="shared" si="542"/>
        <v>203.9999999991378</v>
      </c>
      <c r="J2319">
        <f t="shared" si="543"/>
        <v>6.0659391007464349E-2</v>
      </c>
      <c r="K2319">
        <f t="shared" si="544"/>
        <v>-10.801676516887639</v>
      </c>
      <c r="L2319">
        <f t="shared" si="545"/>
        <v>4.6973630926200457E-4</v>
      </c>
      <c r="M2319">
        <f>J2319/SQRT('Exhaust Gas Math'!$E$14*$B$21*$B$23)</f>
        <v>1.0297892539778179E-3</v>
      </c>
      <c r="N2319">
        <f t="shared" si="546"/>
        <v>6.0328632872060466E-2</v>
      </c>
      <c r="O2319">
        <f t="shared" si="547"/>
        <v>4.276225270584068E-4</v>
      </c>
      <c r="P2319">
        <f t="shared" si="548"/>
        <v>1</v>
      </c>
      <c r="Q2319">
        <f>($B$16/2)*(COS((ACOS((2*'Intake Valve Fxn Scratch'!$B$1)/$B$16-1)/($B$17/2))*(I2319-($B$17/2)))+1)*P2319</f>
        <v>4.0070438345296581E-3</v>
      </c>
      <c r="R2319">
        <f t="shared" si="549"/>
        <v>0.52724260980653392</v>
      </c>
      <c r="S2319">
        <f t="shared" si="550"/>
        <v>5.1682480382381798E-4</v>
      </c>
      <c r="T2319">
        <f>S2319*'Exhaust Gas Math'!$C$14</f>
        <v>6.1229139236602622E-4</v>
      </c>
      <c r="U2319">
        <f>(T2319/'Exhaust Gas Math'!$B$14)+('Exhaust Gas Math'!$D$10)</f>
        <v>2.1575953660210569E-2</v>
      </c>
      <c r="V2319">
        <f>('Exhaust Gas Math'!$E$10*(2.53982214E-12*V2318^4 - 0.0000000071629564556*V2318^3 + 7.56281407226508E-06*V2318^2 - 0.00322508455050905*V2318 + 1.62997098133725)*$B$24+T2319*'Exhaust Gas Math'!$D$14*$B$23)/('Exhaust Gas Math'!$E$10*(2.53982214E-12*V2318^4 - 0.0000000071629564556*V2318^3 + 7.56281407226508E-06*V2318^2 - 0.00322508455050905*V2318 + 1.62997098133725)+T2319*'Exhaust Gas Math'!$D$14)</f>
        <v>310.47676082360715</v>
      </c>
      <c r="W2319">
        <f>(353.3116967483*V2319^-1.0020802909)*('Exhaust Gas Math'!$E$10/(T2319+'Exhaust Gas Math'!$E$10))+(357.4500179626*V2319^-1.0038444015 )*(T2319/(T2319+'Exhaust Gas Math'!$E$10))</f>
        <v>1.1261518352107682</v>
      </c>
      <c r="X2319">
        <f t="shared" si="551"/>
        <v>65.697567147888066</v>
      </c>
      <c r="Y2319">
        <f t="shared" si="552"/>
        <v>118571.14293647002</v>
      </c>
      <c r="Z2319">
        <f t="shared" si="553"/>
        <v>101325</v>
      </c>
    </row>
    <row r="2320" spans="5:26" x14ac:dyDescent="0.2">
      <c r="E2320">
        <f t="shared" si="540"/>
        <v>0.28937499999998201</v>
      </c>
      <c r="F2320">
        <f t="shared" si="541"/>
        <v>101325</v>
      </c>
      <c r="H2320">
        <f t="shared" si="554"/>
        <v>0.28937499999998201</v>
      </c>
      <c r="I2320">
        <f t="shared" si="542"/>
        <v>209.99999999913598</v>
      </c>
      <c r="J2320">
        <f t="shared" si="543"/>
        <v>5.9153005300205286E-2</v>
      </c>
      <c r="K2320">
        <f t="shared" si="544"/>
        <v>-13.278464948826672</v>
      </c>
      <c r="L2320">
        <f t="shared" si="545"/>
        <v>4.5905871833716344E-4</v>
      </c>
      <c r="M2320">
        <f>J2320/SQRT('Exhaust Gas Math'!$E$14*$B$21*$B$23)</f>
        <v>1.0042159703045567E-3</v>
      </c>
      <c r="N2320">
        <f t="shared" si="546"/>
        <v>6.1813705050752239E-2</v>
      </c>
      <c r="O2320">
        <f t="shared" si="547"/>
        <v>4.3814904303736277E-4</v>
      </c>
      <c r="P2320">
        <f t="shared" si="548"/>
        <v>1</v>
      </c>
      <c r="Q2320">
        <f>($B$16/2)*(COS((ACOS((2*'Intake Valve Fxn Scratch'!$B$1)/$B$16-1)/($B$17/2))*(I2320-($B$17/2)))+1)*P2320</f>
        <v>3.5696765587892947E-3</v>
      </c>
      <c r="R2320">
        <f t="shared" si="549"/>
        <v>0.46969428405122299</v>
      </c>
      <c r="S2320">
        <f t="shared" si="550"/>
        <v>5.2444240115697446E-4</v>
      </c>
      <c r="T2320">
        <f>S2320*'Exhaust Gas Math'!$C$14</f>
        <v>6.2131609327645721E-4</v>
      </c>
      <c r="U2320">
        <f>(T2320/'Exhaust Gas Math'!$B$14)+('Exhaust Gas Math'!$D$10)</f>
        <v>2.1887472504201973E-2</v>
      </c>
      <c r="V2320">
        <f>('Exhaust Gas Math'!$E$10*(2.53982214E-12*V2319^4 - 0.0000000071629564556*V2319^3 + 7.56281407226508E-06*V2319^2 - 0.00322508455050905*V2319 + 1.62997098133725)*$B$24+T2320*'Exhaust Gas Math'!$D$14*$B$23)/('Exhaust Gas Math'!$E$10*(2.53982214E-12*V2319^4 - 0.0000000071629564556*V2319^3 + 7.56281407226508E-06*V2319^2 - 0.00322508455050905*V2319 + 1.62997098133725)+T2320*'Exhaust Gas Math'!$D$14)</f>
        <v>310.29910852877777</v>
      </c>
      <c r="W2320">
        <f>(353.3116967483*V2320^-1.0020802909)*('Exhaust Gas Math'!$E$10/(T2320+'Exhaust Gas Math'!$E$10))+(357.4500179626*V2320^-1.0038444015 )*(T2320/(T2320+'Exhaust Gas Math'!$E$10))</f>
        <v>1.1267993748782914</v>
      </c>
      <c r="X2320">
        <f t="shared" si="551"/>
        <v>99.337298419203421</v>
      </c>
      <c r="Y2320">
        <f t="shared" si="552"/>
        <v>123010.43079192365</v>
      </c>
      <c r="Z2320">
        <f t="shared" si="553"/>
        <v>101325</v>
      </c>
    </row>
    <row r="2321" spans="5:26" x14ac:dyDescent="0.2">
      <c r="E2321">
        <f t="shared" si="540"/>
        <v>0.28949999999998199</v>
      </c>
      <c r="F2321">
        <f t="shared" si="541"/>
        <v>101325</v>
      </c>
      <c r="H2321">
        <f t="shared" si="554"/>
        <v>0.28949999999998199</v>
      </c>
      <c r="I2321">
        <f t="shared" si="542"/>
        <v>215.99999999913598</v>
      </c>
      <c r="J2321">
        <f t="shared" si="543"/>
        <v>5.7345838721966552E-2</v>
      </c>
      <c r="K2321">
        <f t="shared" si="544"/>
        <v>-15.60977174008897</v>
      </c>
      <c r="L2321">
        <f t="shared" si="545"/>
        <v>4.4624912690085833E-4</v>
      </c>
      <c r="M2321">
        <f>J2321/SQRT('Exhaust Gas Math'!$E$14*$B$21*$B$23)</f>
        <v>9.7353645487405866E-4</v>
      </c>
      <c r="N2321">
        <f t="shared" si="546"/>
        <v>6.2845765439995038E-2</v>
      </c>
      <c r="O2321">
        <f t="shared" si="547"/>
        <v>4.4546451250375739E-4</v>
      </c>
      <c r="P2321">
        <f t="shared" si="548"/>
        <v>1</v>
      </c>
      <c r="Q2321">
        <f>($B$16/2)*(COS((ACOS((2*'Intake Valve Fxn Scratch'!$B$1)/$B$16-1)/($B$17/2))*(I2321-($B$17/2)))+1)*P2321</f>
        <v>3.1353604614885147E-3</v>
      </c>
      <c r="R2321">
        <f t="shared" si="549"/>
        <v>0.41254742914322562</v>
      </c>
      <c r="S2321">
        <f t="shared" si="550"/>
        <v>5.2909220005291325E-4</v>
      </c>
      <c r="T2321">
        <f>S2321*'Exhaust Gas Math'!$C$14</f>
        <v>6.2682479142552451E-4</v>
      </c>
      <c r="U2321">
        <f>(T2321/'Exhaust Gas Math'!$B$14)+('Exhaust Gas Math'!$D$10)</f>
        <v>2.2077624321567086E-2</v>
      </c>
      <c r="V2321">
        <f>('Exhaust Gas Math'!$E$10*(2.53982214E-12*V2320^4 - 0.0000000071629564556*V2320^3 + 7.56281407226508E-06*V2320^2 - 0.00322508455050905*V2320 + 1.62997098133725)*$B$24+T2321*'Exhaust Gas Math'!$D$14*$B$23)/('Exhaust Gas Math'!$E$10*(2.53982214E-12*V2320^4 - 0.0000000071629564556*V2320^3 + 7.56281407226508E-06*V2320^2 - 0.00322508455050905*V2320 + 1.62997098133725)+T2321*'Exhaust Gas Math'!$D$14)</f>
        <v>310.19320645601437</v>
      </c>
      <c r="W2321">
        <f>(353.3116967483*V2321^-1.0020802909)*('Exhaust Gas Math'!$E$10/(T2321+'Exhaust Gas Math'!$E$10))+(357.4500179626*V2321^-1.0038444015 )*(T2321/(T2321+'Exhaust Gas Math'!$E$10))</f>
        <v>1.1271857400269818</v>
      </c>
      <c r="X2321">
        <f t="shared" si="551"/>
        <v>137.3278418931248</v>
      </c>
      <c r="Y2321">
        <f t="shared" si="552"/>
        <v>127597.23973453755</v>
      </c>
      <c r="Z2321">
        <f t="shared" si="553"/>
        <v>101325</v>
      </c>
    </row>
    <row r="2322" spans="5:26" x14ac:dyDescent="0.2">
      <c r="E2322">
        <f t="shared" si="540"/>
        <v>0.28962499999998198</v>
      </c>
      <c r="F2322">
        <f t="shared" si="541"/>
        <v>101325</v>
      </c>
      <c r="H2322">
        <f t="shared" si="554"/>
        <v>0.28962499999998198</v>
      </c>
      <c r="I2322">
        <f t="shared" si="542"/>
        <v>221.99999999913416</v>
      </c>
      <c r="J2322">
        <f t="shared" si="543"/>
        <v>5.5257690967953257E-2</v>
      </c>
      <c r="K2322">
        <f t="shared" si="544"/>
        <v>-17.77005460561216</v>
      </c>
      <c r="L2322">
        <f t="shared" si="545"/>
        <v>4.3144787951744483E-4</v>
      </c>
      <c r="M2322">
        <f>J2322/SQRT('Exhaust Gas Math'!$E$14*$B$21*$B$23)</f>
        <v>9.38086838877482E-4</v>
      </c>
      <c r="N2322">
        <f t="shared" si="546"/>
        <v>6.3355736789066544E-2</v>
      </c>
      <c r="O2322">
        <f t="shared" si="547"/>
        <v>4.4907930081629572E-4</v>
      </c>
      <c r="P2322">
        <f t="shared" si="548"/>
        <v>1</v>
      </c>
      <c r="Q2322">
        <f>($B$16/2)*(COS((ACOS((2*'Intake Valve Fxn Scratch'!$B$1)/$B$16-1)/($B$17/2))*(I2322-($B$17/2)))+1)*P2322</f>
        <v>2.7098490860148236E-3</v>
      </c>
      <c r="R2322">
        <f t="shared" si="549"/>
        <v>0.35655909026510835</v>
      </c>
      <c r="S2322">
        <f t="shared" si="550"/>
        <v>5.3107798614835105E-4</v>
      </c>
      <c r="T2322">
        <f>S2322*'Exhaust Gas Math'!$C$14</f>
        <v>6.2917738697496571E-4</v>
      </c>
      <c r="U2322">
        <f>(T2322/'Exhaust Gas Math'!$B$14)+('Exhaust Gas Math'!$D$10)</f>
        <v>2.215883231429892E-2</v>
      </c>
      <c r="V2322">
        <f>('Exhaust Gas Math'!$E$10*(2.53982214E-12*V2321^4 - 0.0000000071629564556*V2321^3 + 7.56281407226508E-06*V2321^2 - 0.00322508455050905*V2321 + 1.62997098133725)*$B$24+T2322*'Exhaust Gas Math'!$D$14*$B$23)/('Exhaust Gas Math'!$E$10*(2.53982214E-12*V2321^4 - 0.0000000071629564556*V2321^3 + 7.56281407226508E-06*V2321^2 - 0.00322508455050905*V2321 + 1.62997098133725)+T2322*'Exhaust Gas Math'!$D$14)</f>
        <v>310.1486276127776</v>
      </c>
      <c r="W2322">
        <f>(353.3116967483*V2322^-1.0020802909)*('Exhaust Gas Math'!$E$10/(T2322+'Exhaust Gas Math'!$E$10))+(357.4500179626*V2322^-1.0038444015 )*(T2322/(T2322+'Exhaust Gas Math'!$E$10))</f>
        <v>1.1273484574003898</v>
      </c>
      <c r="X2322">
        <f t="shared" si="551"/>
        <v>177.99413976685483</v>
      </c>
      <c r="Y2322">
        <f t="shared" si="552"/>
        <v>132440.99467517057</v>
      </c>
      <c r="Z2322">
        <f t="shared" si="553"/>
        <v>101325</v>
      </c>
    </row>
    <row r="2323" spans="5:26" x14ac:dyDescent="0.2">
      <c r="E2323">
        <f t="shared" si="540"/>
        <v>0.28974999999998197</v>
      </c>
      <c r="F2323">
        <f t="shared" si="541"/>
        <v>101325</v>
      </c>
      <c r="H2323">
        <f t="shared" si="554"/>
        <v>0.28974999999998197</v>
      </c>
      <c r="I2323">
        <f t="shared" si="542"/>
        <v>227.99999999913416</v>
      </c>
      <c r="J2323">
        <f t="shared" si="543"/>
        <v>5.2911440221931366E-2</v>
      </c>
      <c r="K2323">
        <f t="shared" si="544"/>
        <v>-19.735645034253317</v>
      </c>
      <c r="L2323">
        <f t="shared" si="545"/>
        <v>4.1481714175061553E-4</v>
      </c>
      <c r="M2323">
        <f>J2323/SQRT('Exhaust Gas Math'!$E$14*$B$21*$B$23)</f>
        <v>8.9825551572599396E-4</v>
      </c>
      <c r="N2323">
        <f t="shared" si="546"/>
        <v>6.3284913265705678E-2</v>
      </c>
      <c r="O2323">
        <f t="shared" si="547"/>
        <v>4.4857728821310976E-4</v>
      </c>
      <c r="P2323">
        <f t="shared" si="548"/>
        <v>1</v>
      </c>
      <c r="Q2323">
        <f>($B$16/2)*(COS((ACOS((2*'Intake Valve Fxn Scratch'!$B$1)/$B$16-1)/($B$17/2))*(I2323-($B$17/2)))+1)*P2323</f>
        <v>2.2987793364011573E-3</v>
      </c>
      <c r="R2323">
        <f t="shared" si="549"/>
        <v>0.30247096531594175</v>
      </c>
      <c r="S2323">
        <f t="shared" si="550"/>
        <v>5.3084403973266718E-4</v>
      </c>
      <c r="T2323">
        <f>S2323*'Exhaust Gas Math'!$C$14</f>
        <v>6.2890022656095625E-4</v>
      </c>
      <c r="U2323">
        <f>(T2323/'Exhaust Gas Math'!$B$14)+('Exhaust Gas Math'!$D$10)</f>
        <v>2.2149265161588893E-2</v>
      </c>
      <c r="V2323">
        <f>('Exhaust Gas Math'!$E$10*(2.53982214E-12*V2322^4 - 0.0000000071629564556*V2322^3 + 7.56281407226508E-06*V2322^2 - 0.00322508455050905*V2322 + 1.62997098133725)*$B$24+T2323*'Exhaust Gas Math'!$D$14*$B$23)/('Exhaust Gas Math'!$E$10*(2.53982214E-12*V2322^4 - 0.0000000071629564556*V2322^3 + 7.56281407226508E-06*V2322^2 - 0.00322508455050905*V2322 + 1.62997098133725)+T2323*'Exhaust Gas Math'!$D$14)</f>
        <v>310.15403660183563</v>
      </c>
      <c r="W2323">
        <f>(353.3116967483*V2323^-1.0020802909)*('Exhaust Gas Math'!$E$10/(T2323+'Exhaust Gas Math'!$E$10))+(357.4500179626*V2323^-1.0038444015 )*(T2323/(T2323+'Exhaust Gas Math'!$E$10))</f>
        <v>1.1273287118595727</v>
      </c>
      <c r="X2323">
        <f t="shared" si="551"/>
        <v>219.54483437676228</v>
      </c>
      <c r="Y2323">
        <f t="shared" si="552"/>
        <v>137693.7105249778</v>
      </c>
      <c r="Z2323">
        <f t="shared" si="553"/>
        <v>101325</v>
      </c>
    </row>
    <row r="2324" spans="5:26" x14ac:dyDescent="0.2">
      <c r="E2324">
        <f t="shared" si="540"/>
        <v>0.28987499999998195</v>
      </c>
      <c r="F2324">
        <f t="shared" si="541"/>
        <v>101325</v>
      </c>
      <c r="H2324">
        <f t="shared" si="554"/>
        <v>0.28987499999998195</v>
      </c>
      <c r="I2324">
        <f t="shared" si="542"/>
        <v>233.99999999913416</v>
      </c>
      <c r="J2324">
        <f t="shared" si="543"/>
        <v>5.0332792498058818E-2</v>
      </c>
      <c r="K2324">
        <f t="shared" si="544"/>
        <v>-21.485007605950017</v>
      </c>
      <c r="L2324">
        <f t="shared" si="545"/>
        <v>3.9653912344354944E-4</v>
      </c>
      <c r="M2324">
        <f>J2324/SQRT('Exhaust Gas Math'!$E$14*$B$21*$B$23)</f>
        <v>8.5447888573128225E-4</v>
      </c>
      <c r="N2324">
        <f t="shared" si="546"/>
        <v>6.2589395196802344E-2</v>
      </c>
      <c r="O2324">
        <f t="shared" si="547"/>
        <v>4.4364730422242381E-4</v>
      </c>
      <c r="P2324">
        <f t="shared" si="548"/>
        <v>1</v>
      </c>
      <c r="Q2324">
        <f>($B$16/2)*(COS((ACOS((2*'Intake Valve Fxn Scratch'!$B$1)/$B$16-1)/($B$17/2))*(I2324-($B$17/2)))+1)*P2324</f>
        <v>1.9075968032078053E-3</v>
      </c>
      <c r="R2324">
        <f t="shared" si="549"/>
        <v>0.25099957936944806</v>
      </c>
      <c r="S2324">
        <f t="shared" si="550"/>
        <v>5.2893754071587067E-4</v>
      </c>
      <c r="T2324">
        <f>S2324*'Exhaust Gas Math'!$C$14</f>
        <v>6.2664156380154131E-4</v>
      </c>
      <c r="U2324">
        <f>(T2324/'Exhaust Gas Math'!$B$14)+('Exhaust Gas Math'!$D$10)</f>
        <v>2.2071299584805498E-2</v>
      </c>
      <c r="V2324">
        <f>('Exhaust Gas Math'!$E$10*(2.53982214E-12*V2323^4 - 0.0000000071629564556*V2323^3 + 7.56281407226508E-06*V2323^2 - 0.00322508455050905*V2323 + 1.62997098133725)*$B$24+T2324*'Exhaust Gas Math'!$D$14*$B$23)/('Exhaust Gas Math'!$E$10*(2.53982214E-12*V2323^4 - 0.0000000071629564556*V2323^3 + 7.56281407226508E-06*V2323^2 - 0.00322508455050905*V2323 + 1.62997098133725)+T2324*'Exhaust Gas Math'!$D$14)</f>
        <v>310.19716169888301</v>
      </c>
      <c r="W2324">
        <f>(353.3116967483*V2324^-1.0020802909)*('Exhaust Gas Math'!$E$10/(T2324+'Exhaust Gas Math'!$E$10))+(357.4500179626*V2324^-1.0038444015 )*(T2324/(T2324+'Exhaust Gas Math'!$E$10))</f>
        <v>1.1271713061267365</v>
      </c>
      <c r="X2324">
        <f t="shared" si="551"/>
        <v>260.15426638450776</v>
      </c>
      <c r="Y2324">
        <f t="shared" si="552"/>
        <v>143553.47866765116</v>
      </c>
      <c r="Z2324">
        <f t="shared" si="553"/>
        <v>101325</v>
      </c>
    </row>
    <row r="2325" spans="5:26" x14ac:dyDescent="0.2">
      <c r="E2325">
        <f t="shared" si="540"/>
        <v>0.28999999999998194</v>
      </c>
      <c r="F2325">
        <f t="shared" si="541"/>
        <v>101325</v>
      </c>
      <c r="H2325">
        <f t="shared" si="554"/>
        <v>0.28999999999998194</v>
      </c>
      <c r="I2325">
        <f t="shared" si="542"/>
        <v>239.99999999913234</v>
      </c>
      <c r="J2325">
        <f t="shared" si="543"/>
        <v>4.7550000000415094E-2</v>
      </c>
      <c r="K2325">
        <f t="shared" si="544"/>
        <v>-22.998975938289107</v>
      </c>
      <c r="L2325">
        <f t="shared" si="545"/>
        <v>3.7681408238974016E-4</v>
      </c>
      <c r="M2325">
        <f>J2325/SQRT('Exhaust Gas Math'!$E$14*$B$21*$B$23)</f>
        <v>8.0723657481241785E-4</v>
      </c>
      <c r="N2325">
        <f t="shared" si="546"/>
        <v>6.1244119152565085E-2</v>
      </c>
      <c r="O2325">
        <f t="shared" si="547"/>
        <v>4.341116937794049E-4</v>
      </c>
      <c r="P2325">
        <f t="shared" si="548"/>
        <v>1</v>
      </c>
      <c r="Q2325">
        <f>($B$16/2)*(COS((ACOS((2*'Intake Valve Fxn Scratch'!$B$1)/$B$16-1)/($B$17/2))*(I2325-($B$17/2)))+1)*P2325</f>
        <v>1.5414836238022158E-3</v>
      </c>
      <c r="R2325">
        <f t="shared" si="549"/>
        <v>0.2028267926055547</v>
      </c>
      <c r="S2325">
        <f t="shared" si="550"/>
        <v>5.2595770784514889E-4</v>
      </c>
      <c r="T2325">
        <f>S2325*'Exhaust Gas Math'!$C$14</f>
        <v>6.2311130363613672E-4</v>
      </c>
      <c r="U2325">
        <f>(T2325/'Exhaust Gas Math'!$B$14)+('Exhaust Gas Math'!$D$10)</f>
        <v>2.1949440414442897E-2</v>
      </c>
      <c r="V2325">
        <f>('Exhaust Gas Math'!$E$10*(2.53982214E-12*V2324^4 - 0.0000000071629564556*V2324^3 + 7.56281407226508E-06*V2324^2 - 0.00322508455050905*V2324 + 1.62997098133725)*$B$24+T2325*'Exhaust Gas Math'!$D$14*$B$23)/('Exhaust Gas Math'!$E$10*(2.53982214E-12*V2324^4 - 0.0000000071629564556*V2324^3 + 7.56281407226508E-06*V2324^2 - 0.00322508455050905*V2324 + 1.62997098133725)+T2325*'Exhaust Gas Math'!$D$14)</f>
        <v>310.26507546835904</v>
      </c>
      <c r="W2325">
        <f>(353.3116967483*V2325^-1.0020802909)*('Exhaust Gas Math'!$E$10/(T2325+'Exhaust Gas Math'!$E$10))+(357.4500179626*V2325^-1.0038444015 )*(T2325/(T2325+'Exhaust Gas Math'!$E$10))</f>
        <v>1.126923510974905</v>
      </c>
      <c r="X2325">
        <f t="shared" si="551"/>
        <v>298.04472634173607</v>
      </c>
      <c r="Y2325">
        <f t="shared" si="552"/>
        <v>150266.87617907801</v>
      </c>
      <c r="Z2325">
        <f t="shared" si="553"/>
        <v>101325</v>
      </c>
    </row>
    <row r="2326" spans="5:26" x14ac:dyDescent="0.2">
      <c r="E2326">
        <f t="shared" ref="E2326:E2389" si="555">H2326</f>
        <v>0.29012499999998193</v>
      </c>
      <c r="F2326">
        <f t="shared" ref="F2326:F2389" si="556">Z2326</f>
        <v>101325</v>
      </c>
      <c r="H2326">
        <f t="shared" si="554"/>
        <v>0.29012499999998193</v>
      </c>
      <c r="I2326">
        <f t="shared" si="542"/>
        <v>245.99999999913234</v>
      </c>
      <c r="J2326">
        <f t="shared" si="543"/>
        <v>4.4593551585941138E-2</v>
      </c>
      <c r="K2326">
        <f t="shared" si="544"/>
        <v>-24.260962677403239</v>
      </c>
      <c r="L2326">
        <f t="shared" si="545"/>
        <v>3.5585813026670315E-4</v>
      </c>
      <c r="M2326">
        <f>J2326/SQRT('Exhaust Gas Math'!$E$14*$B$21*$B$23)</f>
        <v>7.5704617961391677E-4</v>
      </c>
      <c r="N2326">
        <f t="shared" si="546"/>
        <v>5.9246088902687039E-2</v>
      </c>
      <c r="O2326">
        <f t="shared" si="547"/>
        <v>4.1994921894918737E-4</v>
      </c>
      <c r="P2326">
        <f t="shared" si="548"/>
        <v>1</v>
      </c>
      <c r="Q2326">
        <f>($B$16/2)*(COS((ACOS((2*'Intake Valve Fxn Scratch'!$B$1)/$B$16-1)/($B$17/2))*(I2326-($B$17/2)))+1)*P2326</f>
        <v>1.2052898326992266E-3</v>
      </c>
      <c r="R2326">
        <f t="shared" si="549"/>
        <v>0.15859076746042455</v>
      </c>
      <c r="S2326">
        <f t="shared" si="550"/>
        <v>5.2249723747665804E-4</v>
      </c>
      <c r="T2326">
        <f>S2326*'Exhaust Gas Math'!$C$14</f>
        <v>6.1901162381332591E-4</v>
      </c>
      <c r="U2326">
        <f>(T2326/'Exhaust Gas Math'!$B$14)+('Exhaust Gas Math'!$D$10)</f>
        <v>2.1807925750210559E-2</v>
      </c>
      <c r="V2326">
        <f>('Exhaust Gas Math'!$E$10*(2.53982214E-12*V2325^4 - 0.0000000071629564556*V2325^3 + 7.56281407226508E-06*V2325^2 - 0.00322508455050905*V2325 + 1.62997098133725)*$B$24+T2326*'Exhaust Gas Math'!$D$14*$B$23)/('Exhaust Gas Math'!$E$10*(2.53982214E-12*V2325^4 - 0.0000000071629564556*V2325^3 + 7.56281407226508E-06*V2325^2 - 0.00322508455050905*V2325 + 1.62997098133725)+T2326*'Exhaust Gas Math'!$D$14)</f>
        <v>310.34484558850573</v>
      </c>
      <c r="W2326">
        <f>(353.3116967483*V2326^-1.0020802909)*('Exhaust Gas Math'!$E$10/(T2326+'Exhaust Gas Math'!$E$10))+(357.4500179626*V2326^-1.0038444015 )*(T2326/(T2326+'Exhaust Gas Math'!$E$10))</f>
        <v>1.1266325946186486</v>
      </c>
      <c r="X2326">
        <f t="shared" si="551"/>
        <v>331.56476734588819</v>
      </c>
      <c r="Y2326">
        <f t="shared" si="552"/>
        <v>158130.64481064156</v>
      </c>
      <c r="Z2326">
        <f t="shared" si="553"/>
        <v>101325</v>
      </c>
    </row>
    <row r="2327" spans="5:26" x14ac:dyDescent="0.2">
      <c r="E2327">
        <f t="shared" si="555"/>
        <v>0.29024999999998191</v>
      </c>
      <c r="F2327">
        <f t="shared" si="556"/>
        <v>101325</v>
      </c>
      <c r="H2327">
        <f t="shared" si="554"/>
        <v>0.29024999999998191</v>
      </c>
      <c r="I2327">
        <f t="shared" si="542"/>
        <v>251.99999999913234</v>
      </c>
      <c r="J2327">
        <f t="shared" si="543"/>
        <v>4.1495838722142506E-2</v>
      </c>
      <c r="K2327">
        <f t="shared" si="544"/>
        <v>-25.257141232490977</v>
      </c>
      <c r="L2327">
        <f t="shared" si="545"/>
        <v>3.9769296294121147E-5</v>
      </c>
      <c r="M2327">
        <f>J2327/SQRT('Exhaust Gas Math'!$E$14*$B$21*$B$23)</f>
        <v>7.0445759660858883E-4</v>
      </c>
      <c r="N2327">
        <f t="shared" si="546"/>
        <v>5.6616440724685711E-2</v>
      </c>
      <c r="O2327">
        <f t="shared" si="547"/>
        <v>0</v>
      </c>
      <c r="P2327">
        <f t="shared" si="548"/>
        <v>0</v>
      </c>
      <c r="Q2327">
        <f>($B$16/2)*(COS((ACOS((2*'Intake Valve Fxn Scratch'!$B$1)/$B$16-1)/($B$17/2))*(I2327-($B$17/2)))+1)*P2327</f>
        <v>0</v>
      </c>
      <c r="R2327">
        <f t="shared" si="549"/>
        <v>0</v>
      </c>
      <c r="S2327">
        <f t="shared" si="550"/>
        <v>0</v>
      </c>
      <c r="T2327">
        <f>S2327*'Exhaust Gas Math'!$C$14</f>
        <v>0</v>
      </c>
      <c r="U2327">
        <f>(T2327/'Exhaust Gas Math'!$B$14)+('Exhaust Gas Math'!$D$10)</f>
        <v>4.4059320573952224E-4</v>
      </c>
      <c r="V2327">
        <f>('Exhaust Gas Math'!$E$10*(2.53982214E-12*V2326^4 - 0.0000000071629564556*V2326^3 + 7.56281407226508E-06*V2326^2 - 0.00322508455050905*V2326 + 1.62997098133725)*$B$24+T2327*'Exhaust Gas Math'!$D$14*$B$23)/('Exhaust Gas Math'!$E$10*(2.53982214E-12*V2326^4 - 0.0000000071629564556*V2326^3 + 7.56281407226508E-06*V2326^2 - 0.00322508455050905*V2326 + 1.62997098133725)+T2327*'Exhaust Gas Math'!$D$14)</f>
        <v>1100</v>
      </c>
      <c r="W2327">
        <f>(353.3116967483*V2327^-1.0020802909)*('Exhaust Gas Math'!$E$10/(T2327+'Exhaust Gas Math'!$E$10))+(357.4500179626*V2327^-1.0038444015 )*(T2327/(T2327+'Exhaust Gas Math'!$E$10))</f>
        <v>0.31654710700089367</v>
      </c>
      <c r="X2327">
        <f t="shared" si="551"/>
        <v>0</v>
      </c>
      <c r="Y2327">
        <f t="shared" si="552"/>
        <v>101325</v>
      </c>
      <c r="Z2327">
        <f t="shared" si="553"/>
        <v>101325</v>
      </c>
    </row>
    <row r="2328" spans="5:26" x14ac:dyDescent="0.2">
      <c r="E2328">
        <f t="shared" si="555"/>
        <v>0.2903749999999819</v>
      </c>
      <c r="F2328">
        <f t="shared" si="556"/>
        <v>101325</v>
      </c>
      <c r="H2328">
        <f t="shared" si="554"/>
        <v>0.2903749999999819</v>
      </c>
      <c r="I2328">
        <f t="shared" si="542"/>
        <v>257.99999999913052</v>
      </c>
      <c r="J2328">
        <f t="shared" si="543"/>
        <v>3.8290800599393077E-2</v>
      </c>
      <c r="K2328">
        <f t="shared" si="544"/>
        <v>-25.976597262839022</v>
      </c>
      <c r="L2328">
        <f t="shared" si="545"/>
        <v>3.9769296294121147E-5</v>
      </c>
      <c r="M2328">
        <f>J2328/SQRT('Exhaust Gas Math'!$E$14*$B$21*$B$23)</f>
        <v>6.5004699731670897E-4</v>
      </c>
      <c r="N2328">
        <f t="shared" si="546"/>
        <v>5.3401053070453723E-2</v>
      </c>
      <c r="O2328">
        <f t="shared" si="547"/>
        <v>0</v>
      </c>
      <c r="P2328">
        <f t="shared" si="548"/>
        <v>0</v>
      </c>
      <c r="Q2328">
        <f>($B$16/2)*(COS((ACOS((2*'Intake Valve Fxn Scratch'!$B$1)/$B$16-1)/($B$17/2))*(I2328-($B$17/2)))+1)*P2328</f>
        <v>0</v>
      </c>
      <c r="R2328">
        <f t="shared" si="549"/>
        <v>0</v>
      </c>
      <c r="S2328">
        <f t="shared" si="550"/>
        <v>0</v>
      </c>
      <c r="T2328">
        <f>S2328*'Exhaust Gas Math'!$C$14</f>
        <v>0</v>
      </c>
      <c r="U2328">
        <f>(T2328/'Exhaust Gas Math'!$B$14)+('Exhaust Gas Math'!$D$10)</f>
        <v>4.4059320573952224E-4</v>
      </c>
      <c r="V2328">
        <f>('Exhaust Gas Math'!$E$10*(2.53982214E-12*V2327^4 - 0.0000000071629564556*V2327^3 + 7.56281407226508E-06*V2327^2 - 0.00322508455050905*V2327 + 1.62997098133725)*$B$24+T2328*'Exhaust Gas Math'!$D$14*$B$23)/('Exhaust Gas Math'!$E$10*(2.53982214E-12*V2327^4 - 0.0000000071629564556*V2327^3 + 7.56281407226508E-06*V2327^2 - 0.00322508455050905*V2327 + 1.62997098133725)+T2328*'Exhaust Gas Math'!$D$14)</f>
        <v>1100</v>
      </c>
      <c r="W2328">
        <f>(353.3116967483*V2328^-1.0020802909)*('Exhaust Gas Math'!$E$10/(T2328+'Exhaust Gas Math'!$E$10))+(357.4500179626*V2328^-1.0038444015 )*(T2328/(T2328+'Exhaust Gas Math'!$E$10))</f>
        <v>0.31654710700089367</v>
      </c>
      <c r="X2328">
        <f t="shared" si="551"/>
        <v>0</v>
      </c>
      <c r="Y2328">
        <f t="shared" si="552"/>
        <v>101325</v>
      </c>
      <c r="Z2328">
        <f t="shared" si="553"/>
        <v>101325</v>
      </c>
    </row>
    <row r="2329" spans="5:26" x14ac:dyDescent="0.2">
      <c r="E2329">
        <f t="shared" si="555"/>
        <v>0.29049999999998188</v>
      </c>
      <c r="F2329">
        <f t="shared" si="556"/>
        <v>101325</v>
      </c>
      <c r="H2329">
        <f t="shared" si="554"/>
        <v>0.29049999999998188</v>
      </c>
      <c r="I2329">
        <f t="shared" si="542"/>
        <v>263.99999999913052</v>
      </c>
      <c r="J2329">
        <f t="shared" si="543"/>
        <v>3.5013552286063024E-2</v>
      </c>
      <c r="K2329">
        <f t="shared" si="544"/>
        <v>-26.411448257623025</v>
      </c>
      <c r="L2329">
        <f t="shared" si="545"/>
        <v>3.9769296294121147E-5</v>
      </c>
      <c r="M2329">
        <f>J2329/SQRT('Exhaust Gas Math'!$E$14*$B$21*$B$23)</f>
        <v>5.9441051565026876E-4</v>
      </c>
      <c r="N2329">
        <f t="shared" si="546"/>
        <v>4.9669531179457674E-2</v>
      </c>
      <c r="O2329">
        <f t="shared" si="547"/>
        <v>0</v>
      </c>
      <c r="P2329">
        <f t="shared" si="548"/>
        <v>0</v>
      </c>
      <c r="Q2329">
        <f>($B$16/2)*(COS((ACOS((2*'Intake Valve Fxn Scratch'!$B$1)/$B$16-1)/($B$17/2))*(I2329-($B$17/2)))+1)*P2329</f>
        <v>0</v>
      </c>
      <c r="R2329">
        <f t="shared" si="549"/>
        <v>0</v>
      </c>
      <c r="S2329">
        <f t="shared" si="550"/>
        <v>0</v>
      </c>
      <c r="T2329">
        <f>S2329*'Exhaust Gas Math'!$C$14</f>
        <v>0</v>
      </c>
      <c r="U2329">
        <f>(T2329/'Exhaust Gas Math'!$B$14)+('Exhaust Gas Math'!$D$10)</f>
        <v>4.4059320573952224E-4</v>
      </c>
      <c r="V2329">
        <f>('Exhaust Gas Math'!$E$10*(2.53982214E-12*V2328^4 - 0.0000000071629564556*V2328^3 + 7.56281407226508E-06*V2328^2 - 0.00322508455050905*V2328 + 1.62997098133725)*$B$24+T2329*'Exhaust Gas Math'!$D$14*$B$23)/('Exhaust Gas Math'!$E$10*(2.53982214E-12*V2328^4 - 0.0000000071629564556*V2328^3 + 7.56281407226508E-06*V2328^2 - 0.00322508455050905*V2328 + 1.62997098133725)+T2329*'Exhaust Gas Math'!$D$14)</f>
        <v>1100</v>
      </c>
      <c r="W2329">
        <f>(353.3116967483*V2329^-1.0020802909)*('Exhaust Gas Math'!$E$10/(T2329+'Exhaust Gas Math'!$E$10))+(357.4500179626*V2329^-1.0038444015 )*(T2329/(T2329+'Exhaust Gas Math'!$E$10))</f>
        <v>0.31654710700089367</v>
      </c>
      <c r="X2329">
        <f t="shared" si="551"/>
        <v>0</v>
      </c>
      <c r="Y2329">
        <f t="shared" si="552"/>
        <v>101325</v>
      </c>
      <c r="Z2329">
        <f t="shared" si="553"/>
        <v>101325</v>
      </c>
    </row>
    <row r="2330" spans="5:26" x14ac:dyDescent="0.2">
      <c r="E2330">
        <f t="shared" si="555"/>
        <v>0.29062499999998187</v>
      </c>
      <c r="F2330">
        <f t="shared" si="556"/>
        <v>101325</v>
      </c>
      <c r="H2330">
        <f t="shared" si="554"/>
        <v>0.29062499999998187</v>
      </c>
      <c r="I2330">
        <f t="shared" si="542"/>
        <v>269.99999999913052</v>
      </c>
      <c r="J2330">
        <f t="shared" si="543"/>
        <v>3.1700000000481475E-2</v>
      </c>
      <c r="K2330">
        <f t="shared" si="544"/>
        <v>-26.556929898345718</v>
      </c>
      <c r="L2330">
        <f t="shared" si="545"/>
        <v>3.9769296294121147E-5</v>
      </c>
      <c r="M2330">
        <f>J2330/SQRT('Exhaust Gas Math'!$E$14*$B$21*$B$23)</f>
        <v>5.3815771654508774E-4</v>
      </c>
      <c r="N2330">
        <f t="shared" si="546"/>
        <v>4.5512549562240281E-2</v>
      </c>
      <c r="O2330">
        <f t="shared" si="547"/>
        <v>0</v>
      </c>
      <c r="P2330">
        <f t="shared" si="548"/>
        <v>0</v>
      </c>
      <c r="Q2330">
        <f>($B$16/2)*(COS((ACOS((2*'Intake Valve Fxn Scratch'!$B$1)/$B$16-1)/($B$17/2))*(I2330-($B$17/2)))+1)*P2330</f>
        <v>0</v>
      </c>
      <c r="R2330">
        <f t="shared" si="549"/>
        <v>0</v>
      </c>
      <c r="S2330">
        <f t="shared" si="550"/>
        <v>0</v>
      </c>
      <c r="T2330">
        <f>S2330*'Exhaust Gas Math'!$C$14</f>
        <v>0</v>
      </c>
      <c r="U2330">
        <f>(T2330/'Exhaust Gas Math'!$B$14)+('Exhaust Gas Math'!$D$10)</f>
        <v>4.4059320573952224E-4</v>
      </c>
      <c r="V2330">
        <f>('Exhaust Gas Math'!$E$10*(2.53982214E-12*V2329^4 - 0.0000000071629564556*V2329^3 + 7.56281407226508E-06*V2329^2 - 0.00322508455050905*V2329 + 1.62997098133725)*$B$24+T2330*'Exhaust Gas Math'!$D$14*$B$23)/('Exhaust Gas Math'!$E$10*(2.53982214E-12*V2329^4 - 0.0000000071629564556*V2329^3 + 7.56281407226508E-06*V2329^2 - 0.00322508455050905*V2329 + 1.62997098133725)+T2330*'Exhaust Gas Math'!$D$14)</f>
        <v>1100</v>
      </c>
      <c r="W2330">
        <f>(353.3116967483*V2330^-1.0020802909)*('Exhaust Gas Math'!$E$10/(T2330+'Exhaust Gas Math'!$E$10))+(357.4500179626*V2330^-1.0038444015 )*(T2330/(T2330+'Exhaust Gas Math'!$E$10))</f>
        <v>0.31654710700089367</v>
      </c>
      <c r="X2330">
        <f t="shared" si="551"/>
        <v>0</v>
      </c>
      <c r="Y2330">
        <f t="shared" si="552"/>
        <v>101325</v>
      </c>
      <c r="Z2330">
        <f t="shared" si="553"/>
        <v>101325</v>
      </c>
    </row>
    <row r="2331" spans="5:26" x14ac:dyDescent="0.2">
      <c r="E2331">
        <f t="shared" si="555"/>
        <v>0.29074999999998186</v>
      </c>
      <c r="F2331">
        <f t="shared" si="556"/>
        <v>101325</v>
      </c>
      <c r="H2331">
        <f t="shared" si="554"/>
        <v>0.29074999999998186</v>
      </c>
      <c r="I2331">
        <f t="shared" si="542"/>
        <v>275.9999999991287</v>
      </c>
      <c r="J2331">
        <f t="shared" si="543"/>
        <v>2.8386447714893754E-2</v>
      </c>
      <c r="K2331">
        <f t="shared" si="544"/>
        <v>-26.411448257707274</v>
      </c>
      <c r="L2331">
        <f t="shared" si="545"/>
        <v>3.9769296294121147E-5</v>
      </c>
      <c r="M2331">
        <f>J2331/SQRT('Exhaust Gas Math'!$E$14*$B$21*$B$23)</f>
        <v>4.8190491743980198E-4</v>
      </c>
      <c r="N2331">
        <f t="shared" si="546"/>
        <v>4.1037700628806961E-2</v>
      </c>
      <c r="O2331">
        <f t="shared" si="547"/>
        <v>0</v>
      </c>
      <c r="P2331">
        <f t="shared" si="548"/>
        <v>0</v>
      </c>
      <c r="Q2331">
        <f>($B$16/2)*(COS((ACOS((2*'Intake Valve Fxn Scratch'!$B$1)/$B$16-1)/($B$17/2))*(I2331-($B$17/2)))+1)*P2331</f>
        <v>0</v>
      </c>
      <c r="R2331">
        <f t="shared" si="549"/>
        <v>0</v>
      </c>
      <c r="S2331">
        <f t="shared" si="550"/>
        <v>0</v>
      </c>
      <c r="T2331">
        <f>S2331*'Exhaust Gas Math'!$C$14</f>
        <v>0</v>
      </c>
      <c r="U2331">
        <f>(T2331/'Exhaust Gas Math'!$B$14)+('Exhaust Gas Math'!$D$10)</f>
        <v>4.4059320573952224E-4</v>
      </c>
      <c r="V2331">
        <f>('Exhaust Gas Math'!$E$10*(2.53982214E-12*V2330^4 - 0.0000000071629564556*V2330^3 + 7.56281407226508E-06*V2330^2 - 0.00322508455050905*V2330 + 1.62997098133725)*$B$24+T2331*'Exhaust Gas Math'!$D$14*$B$23)/('Exhaust Gas Math'!$E$10*(2.53982214E-12*V2330^4 - 0.0000000071629564556*V2330^3 + 7.56281407226508E-06*V2330^2 - 0.00322508455050905*V2330 + 1.62997098133725)+T2331*'Exhaust Gas Math'!$D$14)</f>
        <v>1100</v>
      </c>
      <c r="W2331">
        <f>(353.3116967483*V2331^-1.0020802909)*('Exhaust Gas Math'!$E$10/(T2331+'Exhaust Gas Math'!$E$10))+(357.4500179626*V2331^-1.0038444015 )*(T2331/(T2331+'Exhaust Gas Math'!$E$10))</f>
        <v>0.31654710700089367</v>
      </c>
      <c r="X2331">
        <f t="shared" si="551"/>
        <v>0</v>
      </c>
      <c r="Y2331">
        <f t="shared" si="552"/>
        <v>101325</v>
      </c>
      <c r="Z2331">
        <f t="shared" si="553"/>
        <v>101325</v>
      </c>
    </row>
    <row r="2332" spans="5:26" x14ac:dyDescent="0.2">
      <c r="E2332">
        <f t="shared" si="555"/>
        <v>0.29087499999998184</v>
      </c>
      <c r="F2332">
        <f t="shared" si="556"/>
        <v>101325</v>
      </c>
      <c r="H2332">
        <f t="shared" si="554"/>
        <v>0.29087499999998184</v>
      </c>
      <c r="I2332">
        <f t="shared" si="542"/>
        <v>281.9999999991287</v>
      </c>
      <c r="J2332">
        <f t="shared" si="543"/>
        <v>2.5109199401547946E-2</v>
      </c>
      <c r="K2332">
        <f t="shared" si="544"/>
        <v>-25.976597263006589</v>
      </c>
      <c r="L2332">
        <f t="shared" si="545"/>
        <v>3.9769296294121147E-5</v>
      </c>
      <c r="M2332">
        <f>J2332/SQRT('Exhaust Gas Math'!$E$14*$B$21*$B$23)</f>
        <v>4.262684357730943E-4</v>
      </c>
      <c r="N2332">
        <f t="shared" si="546"/>
        <v>3.6364153775336097E-2</v>
      </c>
      <c r="O2332">
        <f t="shared" si="547"/>
        <v>0</v>
      </c>
      <c r="P2332">
        <f t="shared" si="548"/>
        <v>0</v>
      </c>
      <c r="Q2332">
        <f>($B$16/2)*(COS((ACOS((2*'Intake Valve Fxn Scratch'!$B$1)/$B$16-1)/($B$17/2))*(I2332-($B$17/2)))+1)*P2332</f>
        <v>0</v>
      </c>
      <c r="R2332">
        <f t="shared" si="549"/>
        <v>0</v>
      </c>
      <c r="S2332">
        <f t="shared" si="550"/>
        <v>0</v>
      </c>
      <c r="T2332">
        <f>S2332*'Exhaust Gas Math'!$C$14</f>
        <v>0</v>
      </c>
      <c r="U2332">
        <f>(T2332/'Exhaust Gas Math'!$B$14)+('Exhaust Gas Math'!$D$10)</f>
        <v>4.4059320573952224E-4</v>
      </c>
      <c r="V2332">
        <f>('Exhaust Gas Math'!$E$10*(2.53982214E-12*V2331^4 - 0.0000000071629564556*V2331^3 + 7.56281407226508E-06*V2331^2 - 0.00322508455050905*V2331 + 1.62997098133725)*$B$24+T2332*'Exhaust Gas Math'!$D$14*$B$23)/('Exhaust Gas Math'!$E$10*(2.53982214E-12*V2331^4 - 0.0000000071629564556*V2331^3 + 7.56281407226508E-06*V2331^2 - 0.00322508455050905*V2331 + 1.62997098133725)+T2332*'Exhaust Gas Math'!$D$14)</f>
        <v>1100</v>
      </c>
      <c r="W2332">
        <f>(353.3116967483*V2332^-1.0020802909)*('Exhaust Gas Math'!$E$10/(T2332+'Exhaust Gas Math'!$E$10))+(357.4500179626*V2332^-1.0038444015 )*(T2332/(T2332+'Exhaust Gas Math'!$E$10))</f>
        <v>0.31654710700089367</v>
      </c>
      <c r="X2332">
        <f t="shared" si="551"/>
        <v>0</v>
      </c>
      <c r="Y2332">
        <f t="shared" si="552"/>
        <v>101325</v>
      </c>
      <c r="Z2332">
        <f t="shared" si="553"/>
        <v>101325</v>
      </c>
    </row>
    <row r="2333" spans="5:26" x14ac:dyDescent="0.2">
      <c r="E2333">
        <f t="shared" si="555"/>
        <v>0.29099999999998183</v>
      </c>
      <c r="F2333">
        <f t="shared" si="556"/>
        <v>101325</v>
      </c>
      <c r="H2333">
        <f t="shared" si="554"/>
        <v>0.29099999999998183</v>
      </c>
      <c r="I2333">
        <f t="shared" si="542"/>
        <v>287.99999999912689</v>
      </c>
      <c r="J2333">
        <f t="shared" si="543"/>
        <v>2.1904161278772448E-2</v>
      </c>
      <c r="K2333">
        <f t="shared" si="544"/>
        <v>-25.257141232740032</v>
      </c>
      <c r="L2333">
        <f t="shared" si="545"/>
        <v>3.9769296294121147E-5</v>
      </c>
      <c r="M2333">
        <f>J2333/SQRT('Exhaust Gas Math'!$E$14*$B$21*$B$23)</f>
        <v>3.7185783648077192E-4</v>
      </c>
      <c r="N2333">
        <f t="shared" si="546"/>
        <v>3.161655388054449E-2</v>
      </c>
      <c r="O2333">
        <f t="shared" si="547"/>
        <v>0</v>
      </c>
      <c r="P2333">
        <f t="shared" si="548"/>
        <v>0</v>
      </c>
      <c r="Q2333">
        <f>($B$16/2)*(COS((ACOS((2*'Intake Valve Fxn Scratch'!$B$1)/$B$16-1)/($B$17/2))*(I2333-($B$17/2)))+1)*P2333</f>
        <v>0</v>
      </c>
      <c r="R2333">
        <f t="shared" si="549"/>
        <v>0</v>
      </c>
      <c r="S2333">
        <f t="shared" si="550"/>
        <v>0</v>
      </c>
      <c r="T2333">
        <f>S2333*'Exhaust Gas Math'!$C$14</f>
        <v>0</v>
      </c>
      <c r="U2333">
        <f>(T2333/'Exhaust Gas Math'!$B$14)+('Exhaust Gas Math'!$D$10)</f>
        <v>4.4059320573952224E-4</v>
      </c>
      <c r="V2333">
        <f>('Exhaust Gas Math'!$E$10*(2.53982214E-12*V2332^4 - 0.0000000071629564556*V2332^3 + 7.56281407226508E-06*V2332^2 - 0.00322508455050905*V2332 + 1.62997098133725)*$B$24+T2333*'Exhaust Gas Math'!$D$14*$B$23)/('Exhaust Gas Math'!$E$10*(2.53982214E-12*V2332^4 - 0.0000000071629564556*V2332^3 + 7.56281407226508E-06*V2332^2 - 0.00322508455050905*V2332 + 1.62997098133725)+T2333*'Exhaust Gas Math'!$D$14)</f>
        <v>1100</v>
      </c>
      <c r="W2333">
        <f>(353.3116967483*V2333^-1.0020802909)*('Exhaust Gas Math'!$E$10/(T2333+'Exhaust Gas Math'!$E$10))+(357.4500179626*V2333^-1.0038444015 )*(T2333/(T2333+'Exhaust Gas Math'!$E$10))</f>
        <v>0.31654710700089367</v>
      </c>
      <c r="X2333">
        <f t="shared" si="551"/>
        <v>0</v>
      </c>
      <c r="Y2333">
        <f t="shared" si="552"/>
        <v>101325</v>
      </c>
      <c r="Z2333">
        <f t="shared" si="553"/>
        <v>101325</v>
      </c>
    </row>
    <row r="2334" spans="5:26" x14ac:dyDescent="0.2">
      <c r="E2334">
        <f t="shared" si="555"/>
        <v>0.29112499999998181</v>
      </c>
      <c r="F2334">
        <f t="shared" si="556"/>
        <v>101325</v>
      </c>
      <c r="H2334">
        <f t="shared" si="554"/>
        <v>0.29112499999998181</v>
      </c>
      <c r="I2334">
        <f t="shared" si="542"/>
        <v>293.99999999912689</v>
      </c>
      <c r="J2334">
        <f t="shared" si="543"/>
        <v>1.8806448414937737E-2</v>
      </c>
      <c r="K2334">
        <f t="shared" si="544"/>
        <v>-24.260962677731055</v>
      </c>
      <c r="L2334">
        <f t="shared" si="545"/>
        <v>3.9769296294121147E-5</v>
      </c>
      <c r="M2334">
        <f>J2334/SQRT('Exhaust Gas Math'!$E$14*$B$21*$B$23)</f>
        <v>3.1926925347483147E-4</v>
      </c>
      <c r="N2334">
        <f t="shared" si="546"/>
        <v>2.6918663563274485E-2</v>
      </c>
      <c r="O2334">
        <f t="shared" si="547"/>
        <v>0</v>
      </c>
      <c r="P2334">
        <f t="shared" si="548"/>
        <v>0</v>
      </c>
      <c r="Q2334">
        <f>($B$16/2)*(COS((ACOS((2*'Intake Valve Fxn Scratch'!$B$1)/$B$16-1)/($B$17/2))*(I2334-($B$17/2)))+1)*P2334</f>
        <v>0</v>
      </c>
      <c r="R2334">
        <f t="shared" si="549"/>
        <v>0</v>
      </c>
      <c r="S2334">
        <f t="shared" si="550"/>
        <v>0</v>
      </c>
      <c r="T2334">
        <f>S2334*'Exhaust Gas Math'!$C$14</f>
        <v>0</v>
      </c>
      <c r="U2334">
        <f>(T2334/'Exhaust Gas Math'!$B$14)+('Exhaust Gas Math'!$D$10)</f>
        <v>4.4059320573952224E-4</v>
      </c>
      <c r="V2334">
        <f>('Exhaust Gas Math'!$E$10*(2.53982214E-12*V2333^4 - 0.0000000071629564556*V2333^3 + 7.56281407226508E-06*V2333^2 - 0.00322508455050905*V2333 + 1.62997098133725)*$B$24+T2334*'Exhaust Gas Math'!$D$14*$B$23)/('Exhaust Gas Math'!$E$10*(2.53982214E-12*V2333^4 - 0.0000000071629564556*V2333^3 + 7.56281407226508E-06*V2333^2 - 0.00322508455050905*V2333 + 1.62997098133725)+T2334*'Exhaust Gas Math'!$D$14)</f>
        <v>1100</v>
      </c>
      <c r="W2334">
        <f>(353.3116967483*V2334^-1.0020802909)*('Exhaust Gas Math'!$E$10/(T2334+'Exhaust Gas Math'!$E$10))+(357.4500179626*V2334^-1.0038444015 )*(T2334/(T2334+'Exhaust Gas Math'!$E$10))</f>
        <v>0.31654710700089367</v>
      </c>
      <c r="X2334">
        <f t="shared" si="551"/>
        <v>0</v>
      </c>
      <c r="Y2334">
        <f t="shared" si="552"/>
        <v>101325</v>
      </c>
      <c r="Z2334">
        <f t="shared" si="553"/>
        <v>101325</v>
      </c>
    </row>
    <row r="2335" spans="5:26" x14ac:dyDescent="0.2">
      <c r="E2335">
        <f t="shared" si="555"/>
        <v>0.2912499999999818</v>
      </c>
      <c r="F2335">
        <f t="shared" si="556"/>
        <v>101325</v>
      </c>
      <c r="H2335">
        <f t="shared" si="554"/>
        <v>0.2912499999999818</v>
      </c>
      <c r="I2335">
        <f t="shared" si="542"/>
        <v>299.99999999912689</v>
      </c>
      <c r="J2335">
        <f t="shared" si="543"/>
        <v>1.5850000000418057E-2</v>
      </c>
      <c r="K2335">
        <f t="shared" si="544"/>
        <v>-22.998975938692087</v>
      </c>
      <c r="L2335">
        <f t="shared" si="545"/>
        <v>3.9769296294121147E-5</v>
      </c>
      <c r="M2335">
        <f>J2335/SQRT('Exhaust Gas Math'!$E$14*$B$21*$B$23)</f>
        <v>2.6907885827555416E-4</v>
      </c>
      <c r="N2335">
        <f t="shared" si="546"/>
        <v>2.2387269430197795E-2</v>
      </c>
      <c r="O2335">
        <f t="shared" si="547"/>
        <v>0</v>
      </c>
      <c r="P2335">
        <f t="shared" si="548"/>
        <v>0</v>
      </c>
      <c r="Q2335">
        <f>($B$16/2)*(COS((ACOS((2*'Intake Valve Fxn Scratch'!$B$1)/$B$16-1)/($B$17/2))*(I2335-($B$17/2)))+1)*P2335</f>
        <v>0</v>
      </c>
      <c r="R2335">
        <f t="shared" si="549"/>
        <v>0</v>
      </c>
      <c r="S2335">
        <f t="shared" si="550"/>
        <v>0</v>
      </c>
      <c r="T2335">
        <f>S2335*'Exhaust Gas Math'!$C$14</f>
        <v>0</v>
      </c>
      <c r="U2335">
        <f>(T2335/'Exhaust Gas Math'!$B$14)+('Exhaust Gas Math'!$D$10)</f>
        <v>4.4059320573952224E-4</v>
      </c>
      <c r="V2335">
        <f>('Exhaust Gas Math'!$E$10*(2.53982214E-12*V2334^4 - 0.0000000071629564556*V2334^3 + 7.56281407226508E-06*V2334^2 - 0.00322508455050905*V2334 + 1.62997098133725)*$B$24+T2335*'Exhaust Gas Math'!$D$14*$B$23)/('Exhaust Gas Math'!$E$10*(2.53982214E-12*V2334^4 - 0.0000000071629564556*V2334^3 + 7.56281407226508E-06*V2334^2 - 0.00322508455050905*V2334 + 1.62997098133725)+T2335*'Exhaust Gas Math'!$D$14)</f>
        <v>1100</v>
      </c>
      <c r="W2335">
        <f>(353.3116967483*V2335^-1.0020802909)*('Exhaust Gas Math'!$E$10/(T2335+'Exhaust Gas Math'!$E$10))+(357.4500179626*V2335^-1.0038444015 )*(T2335/(T2335+'Exhaust Gas Math'!$E$10))</f>
        <v>0.31654710700089367</v>
      </c>
      <c r="X2335">
        <f t="shared" si="551"/>
        <v>0</v>
      </c>
      <c r="Y2335">
        <f t="shared" si="552"/>
        <v>101325</v>
      </c>
      <c r="Z2335">
        <f t="shared" si="553"/>
        <v>101325</v>
      </c>
    </row>
    <row r="2336" spans="5:26" x14ac:dyDescent="0.2">
      <c r="E2336">
        <f t="shared" si="555"/>
        <v>0.29137499999998179</v>
      </c>
      <c r="F2336">
        <f t="shared" si="556"/>
        <v>101325</v>
      </c>
      <c r="H2336">
        <f t="shared" si="554"/>
        <v>0.29137499999998179</v>
      </c>
      <c r="I2336">
        <f t="shared" si="542"/>
        <v>305.99999999912507</v>
      </c>
      <c r="J2336">
        <f t="shared" si="543"/>
        <v>1.3067207502719492E-2</v>
      </c>
      <c r="K2336">
        <f t="shared" si="544"/>
        <v>-21.48500760642375</v>
      </c>
      <c r="L2336">
        <f t="shared" si="545"/>
        <v>3.9769296294121147E-5</v>
      </c>
      <c r="M2336">
        <f>J2336/SQRT('Exhaust Gas Math'!$E$14*$B$21*$B$23)</f>
        <v>2.2183654735575872E-4</v>
      </c>
      <c r="N2336">
        <f t="shared" si="546"/>
        <v>1.8126827986819714E-2</v>
      </c>
      <c r="O2336">
        <f t="shared" si="547"/>
        <v>0</v>
      </c>
      <c r="P2336">
        <f t="shared" si="548"/>
        <v>0</v>
      </c>
      <c r="Q2336">
        <f>($B$16/2)*(COS((ACOS((2*'Intake Valve Fxn Scratch'!$B$1)/$B$16-1)/($B$17/2))*(I2336-($B$17/2)))+1)*P2336</f>
        <v>0</v>
      </c>
      <c r="R2336">
        <f t="shared" si="549"/>
        <v>0</v>
      </c>
      <c r="S2336">
        <f t="shared" si="550"/>
        <v>0</v>
      </c>
      <c r="T2336">
        <f>S2336*'Exhaust Gas Math'!$C$14</f>
        <v>0</v>
      </c>
      <c r="U2336">
        <f>(T2336/'Exhaust Gas Math'!$B$14)+('Exhaust Gas Math'!$D$10)</f>
        <v>4.4059320573952224E-4</v>
      </c>
      <c r="V2336">
        <f>('Exhaust Gas Math'!$E$10*(2.53982214E-12*V2335^4 - 0.0000000071629564556*V2335^3 + 7.56281407226508E-06*V2335^2 - 0.00322508455050905*V2335 + 1.62997098133725)*$B$24+T2336*'Exhaust Gas Math'!$D$14*$B$23)/('Exhaust Gas Math'!$E$10*(2.53982214E-12*V2335^4 - 0.0000000071629564556*V2335^3 + 7.56281407226508E-06*V2335^2 - 0.00322508455050905*V2335 + 1.62997098133725)+T2336*'Exhaust Gas Math'!$D$14)</f>
        <v>1100</v>
      </c>
      <c r="W2336">
        <f>(353.3116967483*V2336^-1.0020802909)*('Exhaust Gas Math'!$E$10/(T2336+'Exhaust Gas Math'!$E$10))+(357.4500179626*V2336^-1.0038444015 )*(T2336/(T2336+'Exhaust Gas Math'!$E$10))</f>
        <v>0.31654710700089367</v>
      </c>
      <c r="X2336">
        <f t="shared" si="551"/>
        <v>0</v>
      </c>
      <c r="Y2336">
        <f t="shared" si="552"/>
        <v>101325</v>
      </c>
      <c r="Z2336">
        <f t="shared" si="553"/>
        <v>101325</v>
      </c>
    </row>
    <row r="2337" spans="5:26" x14ac:dyDescent="0.2">
      <c r="E2337">
        <f t="shared" si="555"/>
        <v>0.29149999999998177</v>
      </c>
      <c r="F2337">
        <f t="shared" si="556"/>
        <v>101325</v>
      </c>
      <c r="H2337">
        <f t="shared" si="554"/>
        <v>0.29149999999998177</v>
      </c>
      <c r="I2337">
        <f t="shared" si="542"/>
        <v>311.99999999912507</v>
      </c>
      <c r="J2337">
        <f t="shared" si="543"/>
        <v>1.0488559778783577E-2</v>
      </c>
      <c r="K2337">
        <f t="shared" si="544"/>
        <v>-19.735645034792611</v>
      </c>
      <c r="L2337">
        <f t="shared" si="545"/>
        <v>3.9769296294121147E-5</v>
      </c>
      <c r="M2337">
        <f>J2337/SQRT('Exhaust Gas Math'!$E$14*$B$21*$B$23)</f>
        <v>1.7805991735997127E-4</v>
      </c>
      <c r="N2337">
        <f t="shared" si="546"/>
        <v>1.422523030936507E-2</v>
      </c>
      <c r="O2337">
        <f t="shared" si="547"/>
        <v>0</v>
      </c>
      <c r="P2337">
        <f t="shared" si="548"/>
        <v>0</v>
      </c>
      <c r="Q2337">
        <f>($B$16/2)*(COS((ACOS((2*'Intake Valve Fxn Scratch'!$B$1)/$B$16-1)/($B$17/2))*(I2337-($B$17/2)))+1)*P2337</f>
        <v>0</v>
      </c>
      <c r="R2337">
        <f t="shared" si="549"/>
        <v>0</v>
      </c>
      <c r="S2337">
        <f t="shared" si="550"/>
        <v>0</v>
      </c>
      <c r="T2337">
        <f>S2337*'Exhaust Gas Math'!$C$14</f>
        <v>0</v>
      </c>
      <c r="U2337">
        <f>(T2337/'Exhaust Gas Math'!$B$14)+('Exhaust Gas Math'!$D$10)</f>
        <v>4.4059320573952224E-4</v>
      </c>
      <c r="V2337">
        <f>('Exhaust Gas Math'!$E$10*(2.53982214E-12*V2336^4 - 0.0000000071629564556*V2336^3 + 7.56281407226508E-06*V2336^2 - 0.00322508455050905*V2336 + 1.62997098133725)*$B$24+T2337*'Exhaust Gas Math'!$D$14*$B$23)/('Exhaust Gas Math'!$E$10*(2.53982214E-12*V2336^4 - 0.0000000071629564556*V2336^3 + 7.56281407226508E-06*V2336^2 - 0.00322508455050905*V2336 + 1.62997098133725)+T2337*'Exhaust Gas Math'!$D$14)</f>
        <v>1100</v>
      </c>
      <c r="W2337">
        <f>(353.3116967483*V2337^-1.0020802909)*('Exhaust Gas Math'!$E$10/(T2337+'Exhaust Gas Math'!$E$10))+(357.4500179626*V2337^-1.0038444015 )*(T2337/(T2337+'Exhaust Gas Math'!$E$10))</f>
        <v>0.31654710700089367</v>
      </c>
      <c r="X2337">
        <f t="shared" si="551"/>
        <v>0</v>
      </c>
      <c r="Y2337">
        <f t="shared" si="552"/>
        <v>101325</v>
      </c>
      <c r="Z2337">
        <f t="shared" si="553"/>
        <v>101325</v>
      </c>
    </row>
    <row r="2338" spans="5:26" x14ac:dyDescent="0.2">
      <c r="E2338">
        <f t="shared" si="555"/>
        <v>0.29162499999998176</v>
      </c>
      <c r="F2338">
        <f t="shared" si="556"/>
        <v>101325</v>
      </c>
      <c r="H2338">
        <f t="shared" si="554"/>
        <v>0.29162499999998176</v>
      </c>
      <c r="I2338">
        <f t="shared" si="542"/>
        <v>317.99999999912507</v>
      </c>
      <c r="J2338">
        <f t="shared" si="543"/>
        <v>8.1423090326904791E-3</v>
      </c>
      <c r="K2338">
        <f t="shared" si="544"/>
        <v>-17.770054606211104</v>
      </c>
      <c r="L2338">
        <f t="shared" si="545"/>
        <v>3.9769296294121147E-5</v>
      </c>
      <c r="M2338">
        <f>J2338/SQRT('Exhaust Gas Math'!$E$14*$B$21*$B$23)</f>
        <v>1.3822859420727435E-4</v>
      </c>
      <c r="N2338">
        <f t="shared" si="546"/>
        <v>1.0750931841986507E-2</v>
      </c>
      <c r="O2338">
        <f t="shared" si="547"/>
        <v>0</v>
      </c>
      <c r="P2338">
        <f t="shared" si="548"/>
        <v>0</v>
      </c>
      <c r="Q2338">
        <f>($B$16/2)*(COS((ACOS((2*'Intake Valve Fxn Scratch'!$B$1)/$B$16-1)/($B$17/2))*(I2338-($B$17/2)))+1)*P2338</f>
        <v>0</v>
      </c>
      <c r="R2338">
        <f t="shared" si="549"/>
        <v>0</v>
      </c>
      <c r="S2338">
        <f t="shared" si="550"/>
        <v>0</v>
      </c>
      <c r="T2338">
        <f>S2338*'Exhaust Gas Math'!$C$14</f>
        <v>0</v>
      </c>
      <c r="U2338">
        <f>(T2338/'Exhaust Gas Math'!$B$14)+('Exhaust Gas Math'!$D$10)</f>
        <v>4.4059320573952224E-4</v>
      </c>
      <c r="V2338">
        <f>('Exhaust Gas Math'!$E$10*(2.53982214E-12*V2337^4 - 0.0000000071629564556*V2337^3 + 7.56281407226508E-06*V2337^2 - 0.00322508455050905*V2337 + 1.62997098133725)*$B$24+T2338*'Exhaust Gas Math'!$D$14*$B$23)/('Exhaust Gas Math'!$E$10*(2.53982214E-12*V2337^4 - 0.0000000071629564556*V2337^3 + 7.56281407226508E-06*V2337^2 - 0.00322508455050905*V2337 + 1.62997098133725)+T2338*'Exhaust Gas Math'!$D$14)</f>
        <v>1100</v>
      </c>
      <c r="W2338">
        <f>(353.3116967483*V2338^-1.0020802909)*('Exhaust Gas Math'!$E$10/(T2338+'Exhaust Gas Math'!$E$10))+(357.4500179626*V2338^-1.0038444015 )*(T2338/(T2338+'Exhaust Gas Math'!$E$10))</f>
        <v>0.31654710700089367</v>
      </c>
      <c r="X2338">
        <f t="shared" si="551"/>
        <v>0</v>
      </c>
      <c r="Y2338">
        <f t="shared" si="552"/>
        <v>101325</v>
      </c>
      <c r="Z2338">
        <f t="shared" si="553"/>
        <v>101325</v>
      </c>
    </row>
    <row r="2339" spans="5:26" x14ac:dyDescent="0.2">
      <c r="E2339">
        <f t="shared" si="555"/>
        <v>0.29174999999998175</v>
      </c>
      <c r="F2339">
        <f t="shared" si="556"/>
        <v>101325</v>
      </c>
      <c r="H2339">
        <f t="shared" si="554"/>
        <v>0.29174999999998175</v>
      </c>
      <c r="I2339">
        <f t="shared" si="542"/>
        <v>323.99999999912325</v>
      </c>
      <c r="J2339">
        <f t="shared" si="543"/>
        <v>6.0541612785989241E-3</v>
      </c>
      <c r="K2339">
        <f t="shared" si="544"/>
        <v>-15.609771740741008</v>
      </c>
      <c r="L2339">
        <f t="shared" si="545"/>
        <v>3.9769296294121147E-5</v>
      </c>
      <c r="M2339">
        <f>J2339/SQRT('Exhaust Gas Math'!$E$14*$B$21*$B$23)</f>
        <v>1.027789782093691E-4</v>
      </c>
      <c r="N2339">
        <f t="shared" si="546"/>
        <v>7.751544903577854E-3</v>
      </c>
      <c r="O2339">
        <f t="shared" si="547"/>
        <v>0</v>
      </c>
      <c r="P2339">
        <f t="shared" si="548"/>
        <v>0</v>
      </c>
      <c r="Q2339">
        <f>($B$16/2)*(COS((ACOS((2*'Intake Valve Fxn Scratch'!$B$1)/$B$16-1)/($B$17/2))*(I2339-($B$17/2)))+1)*P2339</f>
        <v>0</v>
      </c>
      <c r="R2339">
        <f t="shared" si="549"/>
        <v>0</v>
      </c>
      <c r="S2339">
        <f t="shared" si="550"/>
        <v>0</v>
      </c>
      <c r="T2339">
        <f>S2339*'Exhaust Gas Math'!$C$14</f>
        <v>0</v>
      </c>
      <c r="U2339">
        <f>(T2339/'Exhaust Gas Math'!$B$14)+('Exhaust Gas Math'!$D$10)</f>
        <v>4.4059320573952224E-4</v>
      </c>
      <c r="V2339">
        <f>('Exhaust Gas Math'!$E$10*(2.53982214E-12*V2338^4 - 0.0000000071629564556*V2338^3 + 7.56281407226508E-06*V2338^2 - 0.00322508455050905*V2338 + 1.62997098133725)*$B$24+T2339*'Exhaust Gas Math'!$D$14*$B$23)/('Exhaust Gas Math'!$E$10*(2.53982214E-12*V2338^4 - 0.0000000071629564556*V2338^3 + 7.56281407226508E-06*V2338^2 - 0.00322508455050905*V2338 + 1.62997098133725)+T2339*'Exhaust Gas Math'!$D$14)</f>
        <v>1100</v>
      </c>
      <c r="W2339">
        <f>(353.3116967483*V2339^-1.0020802909)*('Exhaust Gas Math'!$E$10/(T2339+'Exhaust Gas Math'!$E$10))+(357.4500179626*V2339^-1.0038444015 )*(T2339/(T2339+'Exhaust Gas Math'!$E$10))</f>
        <v>0.31654710700089367</v>
      </c>
      <c r="X2339">
        <f t="shared" si="551"/>
        <v>0</v>
      </c>
      <c r="Y2339">
        <f t="shared" si="552"/>
        <v>101325</v>
      </c>
      <c r="Z2339">
        <f t="shared" si="553"/>
        <v>101325</v>
      </c>
    </row>
    <row r="2340" spans="5:26" x14ac:dyDescent="0.2">
      <c r="E2340">
        <f t="shared" si="555"/>
        <v>0.29187499999998173</v>
      </c>
      <c r="F2340">
        <f t="shared" si="556"/>
        <v>101325</v>
      </c>
      <c r="H2340">
        <f t="shared" si="554"/>
        <v>0.29187499999998173</v>
      </c>
      <c r="I2340">
        <f t="shared" si="542"/>
        <v>329.99999999912325</v>
      </c>
      <c r="J2340">
        <f t="shared" si="543"/>
        <v>4.2469947002757406E-3</v>
      </c>
      <c r="K2340">
        <f t="shared" si="544"/>
        <v>-13.278464949524658</v>
      </c>
      <c r="L2340">
        <f t="shared" si="545"/>
        <v>3.9769296294121147E-5</v>
      </c>
      <c r="M2340">
        <f>J2340/SQRT('Exhaust Gas Math'!$E$14*$B$21*$B$23)</f>
        <v>7.209946277743748E-5</v>
      </c>
      <c r="N2340">
        <f t="shared" si="546"/>
        <v>5.2538472647672176E-3</v>
      </c>
      <c r="O2340">
        <f t="shared" si="547"/>
        <v>0</v>
      </c>
      <c r="P2340">
        <f t="shared" si="548"/>
        <v>0</v>
      </c>
      <c r="Q2340">
        <f>($B$16/2)*(COS((ACOS((2*'Intake Valve Fxn Scratch'!$B$1)/$B$16-1)/($B$17/2))*(I2340-($B$17/2)))+1)*P2340</f>
        <v>0</v>
      </c>
      <c r="R2340">
        <f t="shared" si="549"/>
        <v>0</v>
      </c>
      <c r="S2340">
        <f t="shared" si="550"/>
        <v>0</v>
      </c>
      <c r="T2340">
        <f>S2340*'Exhaust Gas Math'!$C$14</f>
        <v>0</v>
      </c>
      <c r="U2340">
        <f>(T2340/'Exhaust Gas Math'!$B$14)+('Exhaust Gas Math'!$D$10)</f>
        <v>4.4059320573952224E-4</v>
      </c>
      <c r="V2340">
        <f>('Exhaust Gas Math'!$E$10*(2.53982214E-12*V2339^4 - 0.0000000071629564556*V2339^3 + 7.56281407226508E-06*V2339^2 - 0.00322508455050905*V2339 + 1.62997098133725)*$B$24+T2340*'Exhaust Gas Math'!$D$14*$B$23)/('Exhaust Gas Math'!$E$10*(2.53982214E-12*V2339^4 - 0.0000000071629564556*V2339^3 + 7.56281407226508E-06*V2339^2 - 0.00322508455050905*V2339 + 1.62997098133725)+T2340*'Exhaust Gas Math'!$D$14)</f>
        <v>1100</v>
      </c>
      <c r="W2340">
        <f>(353.3116967483*V2340^-1.0020802909)*('Exhaust Gas Math'!$E$10/(T2340+'Exhaust Gas Math'!$E$10))+(357.4500179626*V2340^-1.0038444015 )*(T2340/(T2340+'Exhaust Gas Math'!$E$10))</f>
        <v>0.31654710700089367</v>
      </c>
      <c r="X2340">
        <f t="shared" si="551"/>
        <v>0</v>
      </c>
      <c r="Y2340">
        <f t="shared" si="552"/>
        <v>101325</v>
      </c>
      <c r="Z2340">
        <f t="shared" si="553"/>
        <v>101325</v>
      </c>
    </row>
    <row r="2341" spans="5:26" x14ac:dyDescent="0.2">
      <c r="E2341">
        <f t="shared" si="555"/>
        <v>0.29199999999998172</v>
      </c>
      <c r="F2341">
        <f t="shared" si="556"/>
        <v>101325</v>
      </c>
      <c r="H2341">
        <f t="shared" si="554"/>
        <v>0.29199999999998172</v>
      </c>
      <c r="I2341">
        <f t="shared" si="542"/>
        <v>335.99999999912325</v>
      </c>
      <c r="J2341">
        <f t="shared" si="543"/>
        <v>2.7406089929269475E-3</v>
      </c>
      <c r="K2341">
        <f t="shared" si="544"/>
        <v>-10.801676517623921</v>
      </c>
      <c r="L2341">
        <f t="shared" si="545"/>
        <v>3.9769296294121147E-5</v>
      </c>
      <c r="M2341">
        <f>J2341/SQRT('Exhaust Gas Math'!$E$14*$B$21*$B$23)</f>
        <v>4.6526179102652917E-5</v>
      </c>
      <c r="N2341">
        <f t="shared" si="546"/>
        <v>3.2650381167704107E-3</v>
      </c>
      <c r="O2341">
        <f t="shared" si="547"/>
        <v>0</v>
      </c>
      <c r="P2341">
        <f t="shared" si="548"/>
        <v>0</v>
      </c>
      <c r="Q2341">
        <f>($B$16/2)*(COS((ACOS((2*'Intake Valve Fxn Scratch'!$B$1)/$B$16-1)/($B$17/2))*(I2341-($B$17/2)))+1)*P2341</f>
        <v>0</v>
      </c>
      <c r="R2341">
        <f t="shared" si="549"/>
        <v>0</v>
      </c>
      <c r="S2341">
        <f t="shared" si="550"/>
        <v>0</v>
      </c>
      <c r="T2341">
        <f>S2341*'Exhaust Gas Math'!$C$14</f>
        <v>0</v>
      </c>
      <c r="U2341">
        <f>(T2341/'Exhaust Gas Math'!$B$14)+('Exhaust Gas Math'!$D$10)</f>
        <v>4.4059320573952224E-4</v>
      </c>
      <c r="V2341">
        <f>('Exhaust Gas Math'!$E$10*(2.53982214E-12*V2340^4 - 0.0000000071629564556*V2340^3 + 7.56281407226508E-06*V2340^2 - 0.00322508455050905*V2340 + 1.62997098133725)*$B$24+T2341*'Exhaust Gas Math'!$D$14*$B$23)/('Exhaust Gas Math'!$E$10*(2.53982214E-12*V2340^4 - 0.0000000071629564556*V2340^3 + 7.56281407226508E-06*V2340^2 - 0.00322508455050905*V2340 + 1.62997098133725)+T2341*'Exhaust Gas Math'!$D$14)</f>
        <v>1100</v>
      </c>
      <c r="W2341">
        <f>(353.3116967483*V2341^-1.0020802909)*('Exhaust Gas Math'!$E$10/(T2341+'Exhaust Gas Math'!$E$10))+(357.4500179626*V2341^-1.0038444015 )*(T2341/(T2341+'Exhaust Gas Math'!$E$10))</f>
        <v>0.31654710700089367</v>
      </c>
      <c r="X2341">
        <f t="shared" si="551"/>
        <v>0</v>
      </c>
      <c r="Y2341">
        <f t="shared" si="552"/>
        <v>101325</v>
      </c>
      <c r="Z2341">
        <f t="shared" si="553"/>
        <v>101325</v>
      </c>
    </row>
    <row r="2342" spans="5:26" x14ac:dyDescent="0.2">
      <c r="E2342">
        <f t="shared" si="555"/>
        <v>0.2921249999999817</v>
      </c>
      <c r="F2342">
        <f t="shared" si="556"/>
        <v>101325</v>
      </c>
      <c r="H2342">
        <f t="shared" si="554"/>
        <v>0.2921249999999817</v>
      </c>
      <c r="I2342">
        <f t="shared" si="542"/>
        <v>341.99999999912143</v>
      </c>
      <c r="J2342">
        <f t="shared" si="543"/>
        <v>1.5515084335937408E-3</v>
      </c>
      <c r="K2342">
        <f t="shared" si="544"/>
        <v>-8.2065426574</v>
      </c>
      <c r="L2342">
        <f t="shared" si="545"/>
        <v>3.9769296294121147E-5</v>
      </c>
      <c r="M2342">
        <f>J2342/SQRT('Exhaust Gas Math'!$E$14*$B$21*$B$23)</f>
        <v>2.633931343251015E-5</v>
      </c>
      <c r="N2342">
        <f t="shared" si="546"/>
        <v>1.7749850516042033E-3</v>
      </c>
      <c r="O2342">
        <f t="shared" si="547"/>
        <v>0</v>
      </c>
      <c r="P2342">
        <f t="shared" si="548"/>
        <v>0</v>
      </c>
      <c r="Q2342">
        <f>($B$16/2)*(COS((ACOS((2*'Intake Valve Fxn Scratch'!$B$1)/$B$16-1)/($B$17/2))*(I2342-($B$17/2)))+1)*P2342</f>
        <v>0</v>
      </c>
      <c r="R2342">
        <f t="shared" si="549"/>
        <v>0</v>
      </c>
      <c r="S2342">
        <f t="shared" si="550"/>
        <v>0</v>
      </c>
      <c r="T2342">
        <f>S2342*'Exhaust Gas Math'!$C$14</f>
        <v>0</v>
      </c>
      <c r="U2342">
        <f>(T2342/'Exhaust Gas Math'!$B$14)+('Exhaust Gas Math'!$D$10)</f>
        <v>4.4059320573952224E-4</v>
      </c>
      <c r="V2342">
        <f>('Exhaust Gas Math'!$E$10*(2.53982214E-12*V2341^4 - 0.0000000071629564556*V2341^3 + 7.56281407226508E-06*V2341^2 - 0.00322508455050905*V2341 + 1.62997098133725)*$B$24+T2342*'Exhaust Gas Math'!$D$14*$B$23)/('Exhaust Gas Math'!$E$10*(2.53982214E-12*V2341^4 - 0.0000000071629564556*V2341^3 + 7.56281407226508E-06*V2341^2 - 0.00322508455050905*V2341 + 1.62997098133725)+T2342*'Exhaust Gas Math'!$D$14)</f>
        <v>1100</v>
      </c>
      <c r="W2342">
        <f>(353.3116967483*V2342^-1.0020802909)*('Exhaust Gas Math'!$E$10/(T2342+'Exhaust Gas Math'!$E$10))+(357.4500179626*V2342^-1.0038444015 )*(T2342/(T2342+'Exhaust Gas Math'!$E$10))</f>
        <v>0.31654710700089367</v>
      </c>
      <c r="X2342">
        <f t="shared" si="551"/>
        <v>0</v>
      </c>
      <c r="Y2342">
        <f t="shared" si="552"/>
        <v>101325</v>
      </c>
      <c r="Z2342">
        <f t="shared" si="553"/>
        <v>101325</v>
      </c>
    </row>
    <row r="2343" spans="5:26" x14ac:dyDescent="0.2">
      <c r="E2343">
        <f t="shared" si="555"/>
        <v>0.29224999999998169</v>
      </c>
      <c r="F2343">
        <f t="shared" si="556"/>
        <v>101325</v>
      </c>
      <c r="H2343">
        <f t="shared" si="554"/>
        <v>0.29224999999998169</v>
      </c>
      <c r="I2343">
        <f t="shared" si="542"/>
        <v>347.99999999912143</v>
      </c>
      <c r="J2343">
        <f t="shared" si="543"/>
        <v>6.9272105683944318E-4</v>
      </c>
      <c r="K2343">
        <f t="shared" si="544"/>
        <v>-5.5214961984921702</v>
      </c>
      <c r="L2343">
        <f t="shared" si="545"/>
        <v>3.9769296294121147E-5</v>
      </c>
      <c r="M2343">
        <f>J2343/SQRT('Exhaust Gas Math'!$E$14*$B$21*$B$23)</f>
        <v>1.1760037291664117E-5</v>
      </c>
      <c r="N2343">
        <f t="shared" si="546"/>
        <v>7.591578283061319E-4</v>
      </c>
      <c r="O2343">
        <f t="shared" si="547"/>
        <v>0</v>
      </c>
      <c r="P2343">
        <f t="shared" si="548"/>
        <v>0</v>
      </c>
      <c r="Q2343">
        <f>($B$16/2)*(COS((ACOS((2*'Intake Valve Fxn Scratch'!$B$1)/$B$16-1)/($B$17/2))*(I2343-($B$17/2)))+1)*P2343</f>
        <v>0</v>
      </c>
      <c r="R2343">
        <f t="shared" si="549"/>
        <v>0</v>
      </c>
      <c r="S2343">
        <f t="shared" si="550"/>
        <v>0</v>
      </c>
      <c r="T2343">
        <f>S2343*'Exhaust Gas Math'!$C$14</f>
        <v>0</v>
      </c>
      <c r="U2343">
        <f>(T2343/'Exhaust Gas Math'!$B$14)+('Exhaust Gas Math'!$D$10)</f>
        <v>4.4059320573952224E-4</v>
      </c>
      <c r="V2343">
        <f>('Exhaust Gas Math'!$E$10*(2.53982214E-12*V2342^4 - 0.0000000071629564556*V2342^3 + 7.56281407226508E-06*V2342^2 - 0.00322508455050905*V2342 + 1.62997098133725)*$B$24+T2343*'Exhaust Gas Math'!$D$14*$B$23)/('Exhaust Gas Math'!$E$10*(2.53982214E-12*V2342^4 - 0.0000000071629564556*V2342^3 + 7.56281407226508E-06*V2342^2 - 0.00322508455050905*V2342 + 1.62997098133725)+T2343*'Exhaust Gas Math'!$D$14)</f>
        <v>1100</v>
      </c>
      <c r="W2343">
        <f>(353.3116967483*V2343^-1.0020802909)*('Exhaust Gas Math'!$E$10/(T2343+'Exhaust Gas Math'!$E$10))+(357.4500179626*V2343^-1.0038444015 )*(T2343/(T2343+'Exhaust Gas Math'!$E$10))</f>
        <v>0.31654710700089367</v>
      </c>
      <c r="X2343">
        <f t="shared" si="551"/>
        <v>0</v>
      </c>
      <c r="Y2343">
        <f t="shared" si="552"/>
        <v>101325</v>
      </c>
      <c r="Z2343">
        <f t="shared" si="553"/>
        <v>101325</v>
      </c>
    </row>
    <row r="2344" spans="5:26" x14ac:dyDescent="0.2">
      <c r="E2344">
        <f t="shared" si="555"/>
        <v>0.29237499999998168</v>
      </c>
      <c r="F2344">
        <f t="shared" si="556"/>
        <v>101325</v>
      </c>
      <c r="H2344">
        <f t="shared" si="554"/>
        <v>0.29237499999998168</v>
      </c>
      <c r="I2344">
        <f t="shared" si="542"/>
        <v>353.99999999911961</v>
      </c>
      <c r="J2344">
        <f t="shared" si="543"/>
        <v>1.736559168765972E-4</v>
      </c>
      <c r="K2344">
        <f t="shared" si="544"/>
        <v>-2.7759550717863144</v>
      </c>
      <c r="L2344">
        <f t="shared" si="545"/>
        <v>3.9769296294121147E-5</v>
      </c>
      <c r="M2344">
        <f>J2344/SQRT('Exhaust Gas Math'!$E$14*$B$21*$B$23)</f>
        <v>2.9480842804237756E-6</v>
      </c>
      <c r="N2344">
        <f t="shared" si="546"/>
        <v>1.8193581052584201E-4</v>
      </c>
      <c r="O2344">
        <f t="shared" si="547"/>
        <v>0</v>
      </c>
      <c r="P2344">
        <f t="shared" si="548"/>
        <v>0</v>
      </c>
      <c r="Q2344">
        <f>($B$16/2)*(COS((ACOS((2*'Intake Valve Fxn Scratch'!$B$1)/$B$16-1)/($B$17/2))*(I2344-($B$17/2)))+1)*P2344</f>
        <v>0</v>
      </c>
      <c r="R2344">
        <f t="shared" si="549"/>
        <v>0</v>
      </c>
      <c r="S2344">
        <f t="shared" si="550"/>
        <v>0</v>
      </c>
      <c r="T2344">
        <f>S2344*'Exhaust Gas Math'!$C$14</f>
        <v>0</v>
      </c>
      <c r="U2344">
        <f>(T2344/'Exhaust Gas Math'!$B$14)+('Exhaust Gas Math'!$D$10)</f>
        <v>4.4059320573952224E-4</v>
      </c>
      <c r="V2344">
        <f>('Exhaust Gas Math'!$E$10*(2.53982214E-12*V2343^4 - 0.0000000071629564556*V2343^3 + 7.56281407226508E-06*V2343^2 - 0.00322508455050905*V2343 + 1.62997098133725)*$B$24+T2344*'Exhaust Gas Math'!$D$14*$B$23)/('Exhaust Gas Math'!$E$10*(2.53982214E-12*V2343^4 - 0.0000000071629564556*V2343^3 + 7.56281407226508E-06*V2343^2 - 0.00322508455050905*V2343 + 1.62997098133725)+T2344*'Exhaust Gas Math'!$D$14)</f>
        <v>1100</v>
      </c>
      <c r="W2344">
        <f>(353.3116967483*V2344^-1.0020802909)*('Exhaust Gas Math'!$E$10/(T2344+'Exhaust Gas Math'!$E$10))+(357.4500179626*V2344^-1.0038444015 )*(T2344/(T2344+'Exhaust Gas Math'!$E$10))</f>
        <v>0.31654710700089367</v>
      </c>
      <c r="X2344">
        <f t="shared" si="551"/>
        <v>0</v>
      </c>
      <c r="Y2344">
        <f t="shared" si="552"/>
        <v>101325</v>
      </c>
      <c r="Z2344">
        <f t="shared" si="553"/>
        <v>101325</v>
      </c>
    </row>
    <row r="2345" spans="5:26" x14ac:dyDescent="0.2">
      <c r="E2345">
        <f t="shared" si="555"/>
        <v>0.29249999999998166</v>
      </c>
      <c r="F2345">
        <f t="shared" si="556"/>
        <v>101325</v>
      </c>
      <c r="H2345">
        <f t="shared" si="554"/>
        <v>0.29249999999998166</v>
      </c>
      <c r="I2345">
        <f t="shared" si="542"/>
        <v>359.99999999911961</v>
      </c>
      <c r="J2345">
        <f t="shared" si="543"/>
        <v>0</v>
      </c>
      <c r="K2345">
        <f t="shared" si="544"/>
        <v>-4.0727609347260034E-10</v>
      </c>
      <c r="L2345">
        <f t="shared" si="545"/>
        <v>3.9769296294121147E-5</v>
      </c>
      <c r="M2345">
        <f>J2345/SQRT('Exhaust Gas Math'!$E$14*$B$21*$B$23)</f>
        <v>0</v>
      </c>
      <c r="N2345">
        <f t="shared" si="546"/>
        <v>0</v>
      </c>
      <c r="O2345">
        <f t="shared" si="547"/>
        <v>0</v>
      </c>
      <c r="P2345">
        <f t="shared" si="548"/>
        <v>0</v>
      </c>
      <c r="Q2345">
        <f>($B$16/2)*(COS((ACOS((2*'Intake Valve Fxn Scratch'!$B$1)/$B$16-1)/($B$17/2))*(I2345-($B$17/2)))+1)*P2345</f>
        <v>0</v>
      </c>
      <c r="R2345">
        <f t="shared" si="549"/>
        <v>0</v>
      </c>
      <c r="S2345">
        <f t="shared" si="550"/>
        <v>0</v>
      </c>
      <c r="T2345">
        <f>S2345*'Exhaust Gas Math'!$C$14</f>
        <v>0</v>
      </c>
      <c r="U2345">
        <f>(T2345/'Exhaust Gas Math'!$B$14)+('Exhaust Gas Math'!$D$10)</f>
        <v>4.4059320573952224E-4</v>
      </c>
      <c r="V2345">
        <f>('Exhaust Gas Math'!$E$10*(2.53982214E-12*V2344^4 - 0.0000000071629564556*V2344^3 + 7.56281407226508E-06*V2344^2 - 0.00322508455050905*V2344 + 1.62997098133725)*$B$24+T2345*'Exhaust Gas Math'!$D$14*$B$23)/('Exhaust Gas Math'!$E$10*(2.53982214E-12*V2344^4 - 0.0000000071629564556*V2344^3 + 7.56281407226508E-06*V2344^2 - 0.00322508455050905*V2344 + 1.62997098133725)+T2345*'Exhaust Gas Math'!$D$14)</f>
        <v>1100</v>
      </c>
      <c r="W2345">
        <f>(353.3116967483*V2345^-1.0020802909)*('Exhaust Gas Math'!$E$10/(T2345+'Exhaust Gas Math'!$E$10))+(357.4500179626*V2345^-1.0038444015 )*(T2345/(T2345+'Exhaust Gas Math'!$E$10))</f>
        <v>0.31654710700089367</v>
      </c>
      <c r="X2345">
        <f t="shared" si="551"/>
        <v>0</v>
      </c>
      <c r="Y2345">
        <f t="shared" si="552"/>
        <v>101325</v>
      </c>
      <c r="Z2345">
        <f t="shared" si="553"/>
        <v>101325</v>
      </c>
    </row>
    <row r="2346" spans="5:26" x14ac:dyDescent="0.2">
      <c r="E2346">
        <f t="shared" si="555"/>
        <v>0.29262499999998165</v>
      </c>
      <c r="F2346">
        <f t="shared" si="556"/>
        <v>101325</v>
      </c>
      <c r="H2346">
        <f t="shared" si="554"/>
        <v>0.29262499999998165</v>
      </c>
      <c r="I2346">
        <f t="shared" si="542"/>
        <v>365.99999999911961</v>
      </c>
      <c r="J2346">
        <f t="shared" si="543"/>
        <v>1.7365591677487302E-4</v>
      </c>
      <c r="K2346">
        <f t="shared" si="544"/>
        <v>2.7759550709754737</v>
      </c>
      <c r="L2346">
        <f t="shared" si="545"/>
        <v>3.9769296294121147E-5</v>
      </c>
      <c r="M2346">
        <f>J2346/SQRT('Exhaust Gas Math'!$E$14*$B$21*$B$23)</f>
        <v>2.9480842786968465E-6</v>
      </c>
      <c r="N2346">
        <f t="shared" si="546"/>
        <v>1.6556832805038335E-4</v>
      </c>
      <c r="O2346">
        <f t="shared" si="547"/>
        <v>0</v>
      </c>
      <c r="P2346">
        <f t="shared" si="548"/>
        <v>0</v>
      </c>
      <c r="Q2346">
        <f>($B$16/2)*(COS((ACOS((2*'Intake Valve Fxn Scratch'!$B$1)/$B$16-1)/($B$17/2))*(I2346-($B$17/2)))+1)*P2346</f>
        <v>0</v>
      </c>
      <c r="R2346">
        <f t="shared" si="549"/>
        <v>0</v>
      </c>
      <c r="S2346">
        <f t="shared" si="550"/>
        <v>0</v>
      </c>
      <c r="T2346">
        <f>S2346*'Exhaust Gas Math'!$C$14</f>
        <v>0</v>
      </c>
      <c r="U2346">
        <f>(T2346/'Exhaust Gas Math'!$B$14)+('Exhaust Gas Math'!$D$10)</f>
        <v>4.4059320573952224E-4</v>
      </c>
      <c r="V2346">
        <f>('Exhaust Gas Math'!$E$10*(2.53982214E-12*V2345^4 - 0.0000000071629564556*V2345^3 + 7.56281407226508E-06*V2345^2 - 0.00322508455050905*V2345 + 1.62997098133725)*$B$24+T2346*'Exhaust Gas Math'!$D$14*$B$23)/('Exhaust Gas Math'!$E$10*(2.53982214E-12*V2345^4 - 0.0000000071629564556*V2345^3 + 7.56281407226508E-06*V2345^2 - 0.00322508455050905*V2345 + 1.62997098133725)+T2346*'Exhaust Gas Math'!$D$14)</f>
        <v>1100</v>
      </c>
      <c r="W2346">
        <f>(353.3116967483*V2346^-1.0020802909)*('Exhaust Gas Math'!$E$10/(T2346+'Exhaust Gas Math'!$E$10))+(357.4500179626*V2346^-1.0038444015 )*(T2346/(T2346+'Exhaust Gas Math'!$E$10))</f>
        <v>0.31654710700089367</v>
      </c>
      <c r="X2346">
        <f t="shared" si="551"/>
        <v>0</v>
      </c>
      <c r="Y2346">
        <f t="shared" si="552"/>
        <v>101325</v>
      </c>
      <c r="Z2346">
        <f t="shared" si="553"/>
        <v>101325</v>
      </c>
    </row>
    <row r="2347" spans="5:26" x14ac:dyDescent="0.2">
      <c r="E2347">
        <f t="shared" si="555"/>
        <v>0.29274999999998164</v>
      </c>
      <c r="F2347">
        <f t="shared" si="556"/>
        <v>101325</v>
      </c>
      <c r="H2347">
        <f t="shared" si="554"/>
        <v>0.29274999999998164</v>
      </c>
      <c r="I2347">
        <f t="shared" si="542"/>
        <v>371.99999999911779</v>
      </c>
      <c r="J2347">
        <f t="shared" si="543"/>
        <v>6.9272105663710504E-4</v>
      </c>
      <c r="K2347">
        <f t="shared" si="544"/>
        <v>5.5214961976946801</v>
      </c>
      <c r="L2347">
        <f t="shared" si="545"/>
        <v>3.9769296294121147E-5</v>
      </c>
      <c r="M2347">
        <f>J2347/SQRT('Exhaust Gas Math'!$E$14*$B$21*$B$23)</f>
        <v>1.1760037288229107E-5</v>
      </c>
      <c r="N2347">
        <f t="shared" si="546"/>
        <v>6.292939265893048E-4</v>
      </c>
      <c r="O2347">
        <f t="shared" si="547"/>
        <v>0</v>
      </c>
      <c r="P2347">
        <f t="shared" si="548"/>
        <v>0</v>
      </c>
      <c r="Q2347">
        <f>($B$16/2)*(COS((ACOS((2*'Intake Valve Fxn Scratch'!$B$1)/$B$16-1)/($B$17/2))*(I2347-($B$17/2)))+1)*P2347</f>
        <v>0</v>
      </c>
      <c r="R2347">
        <f t="shared" si="549"/>
        <v>0</v>
      </c>
      <c r="S2347">
        <f t="shared" si="550"/>
        <v>0</v>
      </c>
      <c r="T2347">
        <f>S2347*'Exhaust Gas Math'!$C$14</f>
        <v>0</v>
      </c>
      <c r="U2347">
        <f>(T2347/'Exhaust Gas Math'!$B$14)+('Exhaust Gas Math'!$D$10)</f>
        <v>4.4059320573952224E-4</v>
      </c>
      <c r="V2347">
        <f>('Exhaust Gas Math'!$E$10*(2.53982214E-12*V2346^4 - 0.0000000071629564556*V2346^3 + 7.56281407226508E-06*V2346^2 - 0.00322508455050905*V2346 + 1.62997098133725)*$B$24+T2347*'Exhaust Gas Math'!$D$14*$B$23)/('Exhaust Gas Math'!$E$10*(2.53982214E-12*V2346^4 - 0.0000000071629564556*V2346^3 + 7.56281407226508E-06*V2346^2 - 0.00322508455050905*V2346 + 1.62997098133725)+T2347*'Exhaust Gas Math'!$D$14)</f>
        <v>1100</v>
      </c>
      <c r="W2347">
        <f>(353.3116967483*V2347^-1.0020802909)*('Exhaust Gas Math'!$E$10/(T2347+'Exhaust Gas Math'!$E$10))+(357.4500179626*V2347^-1.0038444015 )*(T2347/(T2347+'Exhaust Gas Math'!$E$10))</f>
        <v>0.31654710700089367</v>
      </c>
      <c r="X2347">
        <f t="shared" si="551"/>
        <v>0</v>
      </c>
      <c r="Y2347">
        <f t="shared" si="552"/>
        <v>101325</v>
      </c>
      <c r="Z2347">
        <f t="shared" si="553"/>
        <v>101325</v>
      </c>
    </row>
    <row r="2348" spans="5:26" x14ac:dyDescent="0.2">
      <c r="E2348">
        <f t="shared" si="555"/>
        <v>0.29287499999998162</v>
      </c>
      <c r="F2348">
        <f t="shared" si="556"/>
        <v>101325</v>
      </c>
      <c r="H2348">
        <f t="shared" si="554"/>
        <v>0.29287499999998162</v>
      </c>
      <c r="I2348">
        <f t="shared" si="542"/>
        <v>377.99999999911779</v>
      </c>
      <c r="J2348">
        <f t="shared" si="543"/>
        <v>1.5515084332930022E-3</v>
      </c>
      <c r="K2348">
        <f t="shared" si="544"/>
        <v>8.2065426566245971</v>
      </c>
      <c r="L2348">
        <f t="shared" si="545"/>
        <v>3.9769296294121147E-5</v>
      </c>
      <c r="M2348">
        <f>J2348/SQRT('Exhaust Gas Math'!$E$14*$B$21*$B$23)</f>
        <v>2.6339313427404635E-5</v>
      </c>
      <c r="N2348">
        <f t="shared" si="546"/>
        <v>1.3427107344279425E-3</v>
      </c>
      <c r="O2348">
        <f t="shared" si="547"/>
        <v>0</v>
      </c>
      <c r="P2348">
        <f t="shared" si="548"/>
        <v>0</v>
      </c>
      <c r="Q2348">
        <f>($B$16/2)*(COS((ACOS((2*'Intake Valve Fxn Scratch'!$B$1)/$B$16-1)/($B$17/2))*(I2348-($B$17/2)))+1)*P2348</f>
        <v>0</v>
      </c>
      <c r="R2348">
        <f t="shared" si="549"/>
        <v>0</v>
      </c>
      <c r="S2348">
        <f t="shared" si="550"/>
        <v>0</v>
      </c>
      <c r="T2348">
        <f>S2348*'Exhaust Gas Math'!$C$14</f>
        <v>0</v>
      </c>
      <c r="U2348">
        <f>(T2348/'Exhaust Gas Math'!$B$14)+('Exhaust Gas Math'!$D$10)</f>
        <v>4.4059320573952224E-4</v>
      </c>
      <c r="V2348">
        <f>('Exhaust Gas Math'!$E$10*(2.53982214E-12*V2347^4 - 0.0000000071629564556*V2347^3 + 7.56281407226508E-06*V2347^2 - 0.00322508455050905*V2347 + 1.62997098133725)*$B$24+T2348*'Exhaust Gas Math'!$D$14*$B$23)/('Exhaust Gas Math'!$E$10*(2.53982214E-12*V2347^4 - 0.0000000071629564556*V2347^3 + 7.56281407226508E-06*V2347^2 - 0.00322508455050905*V2347 + 1.62997098133725)+T2348*'Exhaust Gas Math'!$D$14)</f>
        <v>1100</v>
      </c>
      <c r="W2348">
        <f>(353.3116967483*V2348^-1.0020802909)*('Exhaust Gas Math'!$E$10/(T2348+'Exhaust Gas Math'!$E$10))+(357.4500179626*V2348^-1.0038444015 )*(T2348/(T2348+'Exhaust Gas Math'!$E$10))</f>
        <v>0.31654710700089367</v>
      </c>
      <c r="X2348">
        <f t="shared" si="551"/>
        <v>0</v>
      </c>
      <c r="Y2348">
        <f t="shared" si="552"/>
        <v>101325</v>
      </c>
      <c r="Z2348">
        <f t="shared" si="553"/>
        <v>101325</v>
      </c>
    </row>
    <row r="2349" spans="5:26" x14ac:dyDescent="0.2">
      <c r="E2349">
        <f t="shared" si="555"/>
        <v>0.29299999999998161</v>
      </c>
      <c r="F2349">
        <f t="shared" si="556"/>
        <v>101325</v>
      </c>
      <c r="H2349">
        <f t="shared" si="554"/>
        <v>0.29299999999998161</v>
      </c>
      <c r="I2349">
        <f t="shared" si="542"/>
        <v>383.99999999911779</v>
      </c>
      <c r="J2349">
        <f t="shared" si="543"/>
        <v>2.7406089925311149E-3</v>
      </c>
      <c r="K2349">
        <f t="shared" si="544"/>
        <v>10.801676516879102</v>
      </c>
      <c r="L2349">
        <f t="shared" si="545"/>
        <v>3.9769296294121147E-5</v>
      </c>
      <c r="M2349">
        <f>J2349/SQRT('Exhaust Gas Math'!$E$14*$B$21*$B$23)</f>
        <v>4.6526179095933032E-5</v>
      </c>
      <c r="N2349">
        <f t="shared" si="546"/>
        <v>2.2601711313465292E-3</v>
      </c>
      <c r="O2349">
        <f t="shared" si="547"/>
        <v>0</v>
      </c>
      <c r="P2349">
        <f t="shared" si="548"/>
        <v>0</v>
      </c>
      <c r="Q2349">
        <f>($B$16/2)*(COS((ACOS((2*'Intake Valve Fxn Scratch'!$B$1)/$B$16-1)/($B$17/2))*(I2349-($B$17/2)))+1)*P2349</f>
        <v>0</v>
      </c>
      <c r="R2349">
        <f t="shared" si="549"/>
        <v>0</v>
      </c>
      <c r="S2349">
        <f t="shared" si="550"/>
        <v>0</v>
      </c>
      <c r="T2349">
        <f>S2349*'Exhaust Gas Math'!$C$14</f>
        <v>0</v>
      </c>
      <c r="U2349">
        <f>(T2349/'Exhaust Gas Math'!$B$14)+('Exhaust Gas Math'!$D$10)</f>
        <v>4.4059320573952224E-4</v>
      </c>
      <c r="V2349">
        <f>('Exhaust Gas Math'!$E$10*(2.53982214E-12*V2348^4 - 0.0000000071629564556*V2348^3 + 7.56281407226508E-06*V2348^2 - 0.00322508455050905*V2348 + 1.62997098133725)*$B$24+T2349*'Exhaust Gas Math'!$D$14*$B$23)/('Exhaust Gas Math'!$E$10*(2.53982214E-12*V2348^4 - 0.0000000071629564556*V2348^3 + 7.56281407226508E-06*V2348^2 - 0.00322508455050905*V2348 + 1.62997098133725)+T2349*'Exhaust Gas Math'!$D$14)</f>
        <v>1100</v>
      </c>
      <c r="W2349">
        <f>(353.3116967483*V2349^-1.0020802909)*('Exhaust Gas Math'!$E$10/(T2349+'Exhaust Gas Math'!$E$10))+(357.4500179626*V2349^-1.0038444015 )*(T2349/(T2349+'Exhaust Gas Math'!$E$10))</f>
        <v>0.31654710700089367</v>
      </c>
      <c r="X2349">
        <f t="shared" si="551"/>
        <v>0</v>
      </c>
      <c r="Y2349">
        <f t="shared" si="552"/>
        <v>101325</v>
      </c>
      <c r="Z2349">
        <f t="shared" si="553"/>
        <v>101325</v>
      </c>
    </row>
    <row r="2350" spans="5:26" x14ac:dyDescent="0.2">
      <c r="E2350">
        <f t="shared" si="555"/>
        <v>0.29312499999998159</v>
      </c>
      <c r="F2350">
        <f t="shared" si="556"/>
        <v>101325</v>
      </c>
      <c r="H2350">
        <f t="shared" si="554"/>
        <v>0.29312499999998159</v>
      </c>
      <c r="I2350">
        <f t="shared" si="542"/>
        <v>389.99999999911597</v>
      </c>
      <c r="J2350">
        <f t="shared" si="543"/>
        <v>4.2469946997891403E-3</v>
      </c>
      <c r="K2350">
        <f t="shared" si="544"/>
        <v>13.278464948818581</v>
      </c>
      <c r="L2350">
        <f t="shared" si="545"/>
        <v>3.9769296294121147E-5</v>
      </c>
      <c r="M2350">
        <f>J2350/SQRT('Exhaust Gas Math'!$E$14*$B$21*$B$23)</f>
        <v>7.2099462769176659E-5</v>
      </c>
      <c r="N2350">
        <f t="shared" si="546"/>
        <v>3.3402709599579215E-3</v>
      </c>
      <c r="O2350">
        <f t="shared" si="547"/>
        <v>0</v>
      </c>
      <c r="P2350">
        <f t="shared" si="548"/>
        <v>0</v>
      </c>
      <c r="Q2350">
        <f>($B$16/2)*(COS((ACOS((2*'Intake Valve Fxn Scratch'!$B$1)/$B$16-1)/($B$17/2))*(I2350-($B$17/2)))+1)*P2350</f>
        <v>0</v>
      </c>
      <c r="R2350">
        <f t="shared" si="549"/>
        <v>0</v>
      </c>
      <c r="S2350">
        <f t="shared" si="550"/>
        <v>0</v>
      </c>
      <c r="T2350">
        <f>S2350*'Exhaust Gas Math'!$C$14</f>
        <v>0</v>
      </c>
      <c r="U2350">
        <f>(T2350/'Exhaust Gas Math'!$B$14)+('Exhaust Gas Math'!$D$10)</f>
        <v>4.4059320573952224E-4</v>
      </c>
      <c r="V2350">
        <f>('Exhaust Gas Math'!$E$10*(2.53982214E-12*V2349^4 - 0.0000000071629564556*V2349^3 + 7.56281407226508E-06*V2349^2 - 0.00322508455050905*V2349 + 1.62997098133725)*$B$24+T2350*'Exhaust Gas Math'!$D$14*$B$23)/('Exhaust Gas Math'!$E$10*(2.53982214E-12*V2349^4 - 0.0000000071629564556*V2349^3 + 7.56281407226508E-06*V2349^2 - 0.00322508455050905*V2349 + 1.62997098133725)+T2350*'Exhaust Gas Math'!$D$14)</f>
        <v>1100</v>
      </c>
      <c r="W2350">
        <f>(353.3116967483*V2350^-1.0020802909)*('Exhaust Gas Math'!$E$10/(T2350+'Exhaust Gas Math'!$E$10))+(357.4500179626*V2350^-1.0038444015 )*(T2350/(T2350+'Exhaust Gas Math'!$E$10))</f>
        <v>0.31654710700089367</v>
      </c>
      <c r="X2350">
        <f t="shared" si="551"/>
        <v>0</v>
      </c>
      <c r="Y2350">
        <f t="shared" si="552"/>
        <v>101325</v>
      </c>
      <c r="Z2350">
        <f t="shared" si="553"/>
        <v>101325</v>
      </c>
    </row>
    <row r="2351" spans="5:26" x14ac:dyDescent="0.2">
      <c r="E2351">
        <f t="shared" si="555"/>
        <v>0.29324999999998158</v>
      </c>
      <c r="F2351">
        <f t="shared" si="556"/>
        <v>101325</v>
      </c>
      <c r="H2351">
        <f t="shared" si="554"/>
        <v>0.29324999999998158</v>
      </c>
      <c r="I2351">
        <f t="shared" si="542"/>
        <v>395.99999999911597</v>
      </c>
      <c r="J2351">
        <f t="shared" si="543"/>
        <v>6.0541612780268921E-3</v>
      </c>
      <c r="K2351">
        <f t="shared" si="544"/>
        <v>15.609771740081413</v>
      </c>
      <c r="L2351">
        <f t="shared" si="545"/>
        <v>3.9769296294121147E-5</v>
      </c>
      <c r="M2351">
        <f>J2351/SQRT('Exhaust Gas Math'!$E$14*$B$21*$B$23)</f>
        <v>1.0277897819965795E-4</v>
      </c>
      <c r="N2351">
        <f t="shared" si="546"/>
        <v>4.5467954920607213E-3</v>
      </c>
      <c r="O2351">
        <f t="shared" si="547"/>
        <v>0</v>
      </c>
      <c r="P2351">
        <f t="shared" si="548"/>
        <v>0</v>
      </c>
      <c r="Q2351">
        <f>($B$16/2)*(COS((ACOS((2*'Intake Valve Fxn Scratch'!$B$1)/$B$16-1)/($B$17/2))*(I2351-($B$17/2)))+1)*P2351</f>
        <v>0</v>
      </c>
      <c r="R2351">
        <f t="shared" si="549"/>
        <v>0</v>
      </c>
      <c r="S2351">
        <f t="shared" si="550"/>
        <v>0</v>
      </c>
      <c r="T2351">
        <f>S2351*'Exhaust Gas Math'!$C$14</f>
        <v>0</v>
      </c>
      <c r="U2351">
        <f>(T2351/'Exhaust Gas Math'!$B$14)+('Exhaust Gas Math'!$D$10)</f>
        <v>4.4059320573952224E-4</v>
      </c>
      <c r="V2351">
        <f>('Exhaust Gas Math'!$E$10*(2.53982214E-12*V2350^4 - 0.0000000071629564556*V2350^3 + 7.56281407226508E-06*V2350^2 - 0.00322508455050905*V2350 + 1.62997098133725)*$B$24+T2351*'Exhaust Gas Math'!$D$14*$B$23)/('Exhaust Gas Math'!$E$10*(2.53982214E-12*V2350^4 - 0.0000000071629564556*V2350^3 + 7.56281407226508E-06*V2350^2 - 0.00322508455050905*V2350 + 1.62997098133725)+T2351*'Exhaust Gas Math'!$D$14)</f>
        <v>1100</v>
      </c>
      <c r="W2351">
        <f>(353.3116967483*V2351^-1.0020802909)*('Exhaust Gas Math'!$E$10/(T2351+'Exhaust Gas Math'!$E$10))+(357.4500179626*V2351^-1.0038444015 )*(T2351/(T2351+'Exhaust Gas Math'!$E$10))</f>
        <v>0.31654710700089367</v>
      </c>
      <c r="X2351">
        <f t="shared" si="551"/>
        <v>0</v>
      </c>
      <c r="Y2351">
        <f t="shared" si="552"/>
        <v>101325</v>
      </c>
      <c r="Z2351">
        <f t="shared" si="553"/>
        <v>101325</v>
      </c>
    </row>
    <row r="2352" spans="5:26" x14ac:dyDescent="0.2">
      <c r="E2352">
        <f t="shared" si="555"/>
        <v>0.29337499999998157</v>
      </c>
      <c r="F2352">
        <f t="shared" si="556"/>
        <v>101325</v>
      </c>
      <c r="H2352">
        <f t="shared" si="554"/>
        <v>0.29337499999998157</v>
      </c>
      <c r="I2352">
        <f t="shared" si="542"/>
        <v>401.99999999911597</v>
      </c>
      <c r="J2352">
        <f t="shared" si="543"/>
        <v>8.1423090320392848E-3</v>
      </c>
      <c r="K2352">
        <f t="shared" si="544"/>
        <v>17.770054605605214</v>
      </c>
      <c r="L2352">
        <f t="shared" si="545"/>
        <v>3.9769296294121147E-5</v>
      </c>
      <c r="M2352">
        <f>J2352/SQRT('Exhaust Gas Math'!$E$14*$B$21*$B$23)</f>
        <v>1.3822859419621931E-4</v>
      </c>
      <c r="N2352">
        <f t="shared" si="546"/>
        <v>5.8492450476084965E-3</v>
      </c>
      <c r="O2352">
        <f t="shared" si="547"/>
        <v>0</v>
      </c>
      <c r="P2352">
        <f t="shared" si="548"/>
        <v>0</v>
      </c>
      <c r="Q2352">
        <f>($B$16/2)*(COS((ACOS((2*'Intake Valve Fxn Scratch'!$B$1)/$B$16-1)/($B$17/2))*(I2352-($B$17/2)))+1)*P2352</f>
        <v>0</v>
      </c>
      <c r="R2352">
        <f t="shared" si="549"/>
        <v>0</v>
      </c>
      <c r="S2352">
        <f t="shared" si="550"/>
        <v>0</v>
      </c>
      <c r="T2352">
        <f>S2352*'Exhaust Gas Math'!$C$14</f>
        <v>0</v>
      </c>
      <c r="U2352">
        <f>(T2352/'Exhaust Gas Math'!$B$14)+('Exhaust Gas Math'!$D$10)</f>
        <v>4.4059320573952224E-4</v>
      </c>
      <c r="V2352">
        <f>('Exhaust Gas Math'!$E$10*(2.53982214E-12*V2351^4 - 0.0000000071629564556*V2351^3 + 7.56281407226508E-06*V2351^2 - 0.00322508455050905*V2351 + 1.62997098133725)*$B$24+T2352*'Exhaust Gas Math'!$D$14*$B$23)/('Exhaust Gas Math'!$E$10*(2.53982214E-12*V2351^4 - 0.0000000071629564556*V2351^3 + 7.56281407226508E-06*V2351^2 - 0.00322508455050905*V2351 + 1.62997098133725)+T2352*'Exhaust Gas Math'!$D$14)</f>
        <v>1100</v>
      </c>
      <c r="W2352">
        <f>(353.3116967483*V2352^-1.0020802909)*('Exhaust Gas Math'!$E$10/(T2352+'Exhaust Gas Math'!$E$10))+(357.4500179626*V2352^-1.0038444015 )*(T2352/(T2352+'Exhaust Gas Math'!$E$10))</f>
        <v>0.31654710700089367</v>
      </c>
      <c r="X2352">
        <f t="shared" si="551"/>
        <v>0</v>
      </c>
      <c r="Y2352">
        <f t="shared" si="552"/>
        <v>101325</v>
      </c>
      <c r="Z2352">
        <f t="shared" si="553"/>
        <v>101325</v>
      </c>
    </row>
    <row r="2353" spans="5:26" x14ac:dyDescent="0.2">
      <c r="E2353">
        <f t="shared" si="555"/>
        <v>0.29349999999998155</v>
      </c>
      <c r="F2353">
        <f t="shared" si="556"/>
        <v>101325</v>
      </c>
      <c r="H2353">
        <f t="shared" si="554"/>
        <v>0.29349999999998155</v>
      </c>
      <c r="I2353">
        <f t="shared" si="542"/>
        <v>407.99999999911415</v>
      </c>
      <c r="J2353">
        <f t="shared" si="543"/>
        <v>1.0488559778060347E-2</v>
      </c>
      <c r="K2353">
        <f t="shared" si="544"/>
        <v>19.735645034247064</v>
      </c>
      <c r="L2353">
        <f t="shared" si="545"/>
        <v>3.9769296294121147E-5</v>
      </c>
      <c r="M2353">
        <f>J2353/SQRT('Exhaust Gas Math'!$E$14*$B$21*$B$23)</f>
        <v>1.780599173476933E-4</v>
      </c>
      <c r="N2353">
        <f t="shared" si="546"/>
        <v>7.223012159305521E-3</v>
      </c>
      <c r="O2353">
        <f t="shared" si="547"/>
        <v>0</v>
      </c>
      <c r="P2353">
        <f t="shared" si="548"/>
        <v>0</v>
      </c>
      <c r="Q2353">
        <f>($B$16/2)*(COS((ACOS((2*'Intake Valve Fxn Scratch'!$B$1)/$B$16-1)/($B$17/2))*(I2353-($B$17/2)))+1)*P2353</f>
        <v>0</v>
      </c>
      <c r="R2353">
        <f t="shared" si="549"/>
        <v>0</v>
      </c>
      <c r="S2353">
        <f t="shared" si="550"/>
        <v>0</v>
      </c>
      <c r="T2353">
        <f>S2353*'Exhaust Gas Math'!$C$14</f>
        <v>0</v>
      </c>
      <c r="U2353">
        <f>(T2353/'Exhaust Gas Math'!$B$14)+('Exhaust Gas Math'!$D$10)</f>
        <v>4.4059320573952224E-4</v>
      </c>
      <c r="V2353">
        <f>('Exhaust Gas Math'!$E$10*(2.53982214E-12*V2352^4 - 0.0000000071629564556*V2352^3 + 7.56281407226508E-06*V2352^2 - 0.00322508455050905*V2352 + 1.62997098133725)*$B$24+T2353*'Exhaust Gas Math'!$D$14*$B$23)/('Exhaust Gas Math'!$E$10*(2.53982214E-12*V2352^4 - 0.0000000071629564556*V2352^3 + 7.56281407226508E-06*V2352^2 - 0.00322508455050905*V2352 + 1.62997098133725)+T2353*'Exhaust Gas Math'!$D$14)</f>
        <v>1100</v>
      </c>
      <c r="W2353">
        <f>(353.3116967483*V2353^-1.0020802909)*('Exhaust Gas Math'!$E$10/(T2353+'Exhaust Gas Math'!$E$10))+(357.4500179626*V2353^-1.0038444015 )*(T2353/(T2353+'Exhaust Gas Math'!$E$10))</f>
        <v>0.31654710700089367</v>
      </c>
      <c r="X2353">
        <f t="shared" si="551"/>
        <v>0</v>
      </c>
      <c r="Y2353">
        <f t="shared" si="552"/>
        <v>101325</v>
      </c>
      <c r="Z2353">
        <f t="shared" si="553"/>
        <v>101325</v>
      </c>
    </row>
    <row r="2354" spans="5:26" x14ac:dyDescent="0.2">
      <c r="E2354">
        <f t="shared" si="555"/>
        <v>0.29362499999998154</v>
      </c>
      <c r="F2354">
        <f t="shared" si="556"/>
        <v>101325</v>
      </c>
      <c r="H2354">
        <f t="shared" si="554"/>
        <v>0.29362499999998154</v>
      </c>
      <c r="I2354">
        <f t="shared" si="542"/>
        <v>413.99999999911415</v>
      </c>
      <c r="J2354">
        <f t="shared" si="543"/>
        <v>1.3067207501932153E-2</v>
      </c>
      <c r="K2354">
        <f t="shared" si="544"/>
        <v>21.485007605944524</v>
      </c>
      <c r="L2354">
        <f t="shared" si="545"/>
        <v>3.9769296294121147E-5</v>
      </c>
      <c r="M2354">
        <f>J2354/SQRT('Exhaust Gas Math'!$E$14*$B$21*$B$23)</f>
        <v>2.2183654734239241E-4</v>
      </c>
      <c r="N2354">
        <f t="shared" si="546"/>
        <v>8.6492854859232353E-3</v>
      </c>
      <c r="O2354">
        <f t="shared" si="547"/>
        <v>0</v>
      </c>
      <c r="P2354">
        <f t="shared" si="548"/>
        <v>0</v>
      </c>
      <c r="Q2354">
        <f>($B$16/2)*(COS((ACOS((2*'Intake Valve Fxn Scratch'!$B$1)/$B$16-1)/($B$17/2))*(I2354-($B$17/2)))+1)*P2354</f>
        <v>0</v>
      </c>
      <c r="R2354">
        <f t="shared" si="549"/>
        <v>0</v>
      </c>
      <c r="S2354">
        <f t="shared" si="550"/>
        <v>0</v>
      </c>
      <c r="T2354">
        <f>S2354*'Exhaust Gas Math'!$C$14</f>
        <v>0</v>
      </c>
      <c r="U2354">
        <f>(T2354/'Exhaust Gas Math'!$B$14)+('Exhaust Gas Math'!$D$10)</f>
        <v>4.4059320573952224E-4</v>
      </c>
      <c r="V2354">
        <f>('Exhaust Gas Math'!$E$10*(2.53982214E-12*V2353^4 - 0.0000000071629564556*V2353^3 + 7.56281407226508E-06*V2353^2 - 0.00322508455050905*V2353 + 1.62997098133725)*$B$24+T2354*'Exhaust Gas Math'!$D$14*$B$23)/('Exhaust Gas Math'!$E$10*(2.53982214E-12*V2353^4 - 0.0000000071629564556*V2353^3 + 7.56281407226508E-06*V2353^2 - 0.00322508455050905*V2353 + 1.62997098133725)+T2354*'Exhaust Gas Math'!$D$14)</f>
        <v>1100</v>
      </c>
      <c r="W2354">
        <f>(353.3116967483*V2354^-1.0020802909)*('Exhaust Gas Math'!$E$10/(T2354+'Exhaust Gas Math'!$E$10))+(357.4500179626*V2354^-1.0038444015 )*(T2354/(T2354+'Exhaust Gas Math'!$E$10))</f>
        <v>0.31654710700089367</v>
      </c>
      <c r="X2354">
        <f t="shared" si="551"/>
        <v>0</v>
      </c>
      <c r="Y2354">
        <f t="shared" si="552"/>
        <v>101325</v>
      </c>
      <c r="Z2354">
        <f t="shared" si="553"/>
        <v>101325</v>
      </c>
    </row>
    <row r="2355" spans="5:26" x14ac:dyDescent="0.2">
      <c r="E2355">
        <f t="shared" si="555"/>
        <v>0.29374999999998153</v>
      </c>
      <c r="F2355">
        <f t="shared" si="556"/>
        <v>101325</v>
      </c>
      <c r="H2355">
        <f t="shared" si="554"/>
        <v>0.29374999999998153</v>
      </c>
      <c r="I2355">
        <f t="shared" si="542"/>
        <v>419.99999999911233</v>
      </c>
      <c r="J2355">
        <f t="shared" si="543"/>
        <v>1.5849999999575242E-2</v>
      </c>
      <c r="K2355">
        <f t="shared" si="544"/>
        <v>22.998975938284435</v>
      </c>
      <c r="L2355">
        <f t="shared" si="545"/>
        <v>3.9769296294121147E-5</v>
      </c>
      <c r="M2355">
        <f>J2355/SQRT('Exhaust Gas Math'!$E$14*$B$21*$B$23)</f>
        <v>2.6907885826124605E-4</v>
      </c>
      <c r="N2355">
        <f t="shared" si="546"/>
        <v>1.0114751634318908E-2</v>
      </c>
      <c r="O2355">
        <f t="shared" si="547"/>
        <v>0</v>
      </c>
      <c r="P2355">
        <f t="shared" si="548"/>
        <v>0</v>
      </c>
      <c r="Q2355">
        <f>($B$16/2)*(COS((ACOS((2*'Intake Valve Fxn Scratch'!$B$1)/$B$16-1)/($B$17/2))*(I2355-($B$17/2)))+1)*P2355</f>
        <v>0</v>
      </c>
      <c r="R2355">
        <f t="shared" si="549"/>
        <v>0</v>
      </c>
      <c r="S2355">
        <f t="shared" si="550"/>
        <v>0</v>
      </c>
      <c r="T2355">
        <f>S2355*'Exhaust Gas Math'!$C$14</f>
        <v>0</v>
      </c>
      <c r="U2355">
        <f>(T2355/'Exhaust Gas Math'!$B$14)+('Exhaust Gas Math'!$D$10)</f>
        <v>4.4059320573952224E-4</v>
      </c>
      <c r="V2355">
        <f>('Exhaust Gas Math'!$E$10*(2.53982214E-12*V2354^4 - 0.0000000071629564556*V2354^3 + 7.56281407226508E-06*V2354^2 - 0.00322508455050905*V2354 + 1.62997098133725)*$B$24+T2355*'Exhaust Gas Math'!$D$14*$B$23)/('Exhaust Gas Math'!$E$10*(2.53982214E-12*V2354^4 - 0.0000000071629564556*V2354^3 + 7.56281407226508E-06*V2354^2 - 0.00322508455050905*V2354 + 1.62997098133725)+T2355*'Exhaust Gas Math'!$D$14)</f>
        <v>1100</v>
      </c>
      <c r="W2355">
        <f>(353.3116967483*V2355^-1.0020802909)*('Exhaust Gas Math'!$E$10/(T2355+'Exhaust Gas Math'!$E$10))+(357.4500179626*V2355^-1.0038444015 )*(T2355/(T2355+'Exhaust Gas Math'!$E$10))</f>
        <v>0.31654710700089367</v>
      </c>
      <c r="X2355">
        <f t="shared" si="551"/>
        <v>0</v>
      </c>
      <c r="Y2355">
        <f t="shared" si="552"/>
        <v>101325</v>
      </c>
      <c r="Z2355">
        <f t="shared" si="553"/>
        <v>101325</v>
      </c>
    </row>
    <row r="2356" spans="5:26" x14ac:dyDescent="0.2">
      <c r="E2356">
        <f t="shared" si="555"/>
        <v>0.29387499999998151</v>
      </c>
      <c r="F2356">
        <f t="shared" si="556"/>
        <v>101325</v>
      </c>
      <c r="H2356">
        <f t="shared" si="554"/>
        <v>0.29387499999998151</v>
      </c>
      <c r="I2356">
        <f t="shared" si="542"/>
        <v>425.99999999911233</v>
      </c>
      <c r="J2356">
        <f t="shared" si="543"/>
        <v>1.8806448414048674E-2</v>
      </c>
      <c r="K2356">
        <f t="shared" si="544"/>
        <v>24.260962677399437</v>
      </c>
      <c r="L2356">
        <f t="shared" si="545"/>
        <v>3.9769296294121147E-5</v>
      </c>
      <c r="M2356">
        <f>J2356/SQRT('Exhaust Gas Math'!$E$14*$B$21*$B$23)</f>
        <v>3.1926925345973823E-4</v>
      </c>
      <c r="N2356">
        <f t="shared" si="546"/>
        <v>1.1611157152895284E-2</v>
      </c>
      <c r="O2356">
        <f t="shared" si="547"/>
        <v>0</v>
      </c>
      <c r="P2356">
        <f t="shared" si="548"/>
        <v>0</v>
      </c>
      <c r="Q2356">
        <f>($B$16/2)*(COS((ACOS((2*'Intake Valve Fxn Scratch'!$B$1)/$B$16-1)/($B$17/2))*(I2356-($B$17/2)))+1)*P2356</f>
        <v>0</v>
      </c>
      <c r="R2356">
        <f t="shared" si="549"/>
        <v>0</v>
      </c>
      <c r="S2356">
        <f t="shared" si="550"/>
        <v>0</v>
      </c>
      <c r="T2356">
        <f>S2356*'Exhaust Gas Math'!$C$14</f>
        <v>0</v>
      </c>
      <c r="U2356">
        <f>(T2356/'Exhaust Gas Math'!$B$14)+('Exhaust Gas Math'!$D$10)</f>
        <v>4.4059320573952224E-4</v>
      </c>
      <c r="V2356">
        <f>('Exhaust Gas Math'!$E$10*(2.53982214E-12*V2355^4 - 0.0000000071629564556*V2355^3 + 7.56281407226508E-06*V2355^2 - 0.00322508455050905*V2355 + 1.62997098133725)*$B$24+T2356*'Exhaust Gas Math'!$D$14*$B$23)/('Exhaust Gas Math'!$E$10*(2.53982214E-12*V2355^4 - 0.0000000071629564556*V2355^3 + 7.56281407226508E-06*V2355^2 - 0.00322508455050905*V2355 + 1.62997098133725)+T2356*'Exhaust Gas Math'!$D$14)</f>
        <v>1100</v>
      </c>
      <c r="W2356">
        <f>(353.3116967483*V2356^-1.0020802909)*('Exhaust Gas Math'!$E$10/(T2356+'Exhaust Gas Math'!$E$10))+(357.4500179626*V2356^-1.0038444015 )*(T2356/(T2356+'Exhaust Gas Math'!$E$10))</f>
        <v>0.31654710700089367</v>
      </c>
      <c r="X2356">
        <f t="shared" si="551"/>
        <v>0</v>
      </c>
      <c r="Y2356">
        <f t="shared" si="552"/>
        <v>101325</v>
      </c>
      <c r="Z2356">
        <f t="shared" si="553"/>
        <v>101325</v>
      </c>
    </row>
    <row r="2357" spans="5:26" x14ac:dyDescent="0.2">
      <c r="E2357">
        <f t="shared" si="555"/>
        <v>0.2939999999999815</v>
      </c>
      <c r="F2357">
        <f t="shared" si="556"/>
        <v>101325</v>
      </c>
      <c r="H2357">
        <f t="shared" si="554"/>
        <v>0.2939999999999815</v>
      </c>
      <c r="I2357">
        <f t="shared" si="542"/>
        <v>431.99999999911233</v>
      </c>
      <c r="J2357">
        <f t="shared" si="543"/>
        <v>2.1904161277846883E-2</v>
      </c>
      <c r="K2357">
        <f t="shared" si="544"/>
        <v>25.257141232488088</v>
      </c>
      <c r="L2357">
        <f t="shared" si="545"/>
        <v>3.9769296294121147E-5</v>
      </c>
      <c r="M2357">
        <f>J2357/SQRT('Exhaust Gas Math'!$E$14*$B$21*$B$23)</f>
        <v>3.7185783646505902E-4</v>
      </c>
      <c r="N2357">
        <f t="shared" si="546"/>
        <v>1.3134781388284604E-2</v>
      </c>
      <c r="O2357">
        <f t="shared" si="547"/>
        <v>0</v>
      </c>
      <c r="P2357">
        <f t="shared" si="548"/>
        <v>0</v>
      </c>
      <c r="Q2357">
        <f>($B$16/2)*(COS((ACOS((2*'Intake Valve Fxn Scratch'!$B$1)/$B$16-1)/($B$17/2))*(I2357-($B$17/2)))+1)*P2357</f>
        <v>0</v>
      </c>
      <c r="R2357">
        <f t="shared" si="549"/>
        <v>0</v>
      </c>
      <c r="S2357">
        <f t="shared" si="550"/>
        <v>0</v>
      </c>
      <c r="T2357">
        <f>S2357*'Exhaust Gas Math'!$C$14</f>
        <v>0</v>
      </c>
      <c r="U2357">
        <f>(T2357/'Exhaust Gas Math'!$B$14)+('Exhaust Gas Math'!$D$10)</f>
        <v>4.4059320573952224E-4</v>
      </c>
      <c r="V2357">
        <f>('Exhaust Gas Math'!$E$10*(2.53982214E-12*V2356^4 - 0.0000000071629564556*V2356^3 + 7.56281407226508E-06*V2356^2 - 0.00322508455050905*V2356 + 1.62997098133725)*$B$24+T2357*'Exhaust Gas Math'!$D$14*$B$23)/('Exhaust Gas Math'!$E$10*(2.53982214E-12*V2356^4 - 0.0000000071629564556*V2356^3 + 7.56281407226508E-06*V2356^2 - 0.00322508455050905*V2356 + 1.62997098133725)+T2357*'Exhaust Gas Math'!$D$14)</f>
        <v>1100</v>
      </c>
      <c r="W2357">
        <f>(353.3116967483*V2357^-1.0020802909)*('Exhaust Gas Math'!$E$10/(T2357+'Exhaust Gas Math'!$E$10))+(357.4500179626*V2357^-1.0038444015 )*(T2357/(T2357+'Exhaust Gas Math'!$E$10))</f>
        <v>0.31654710700089367</v>
      </c>
      <c r="X2357">
        <f t="shared" si="551"/>
        <v>0</v>
      </c>
      <c r="Y2357">
        <f t="shared" si="552"/>
        <v>101325</v>
      </c>
      <c r="Z2357">
        <f t="shared" si="553"/>
        <v>101325</v>
      </c>
    </row>
    <row r="2358" spans="5:26" x14ac:dyDescent="0.2">
      <c r="E2358">
        <f t="shared" si="555"/>
        <v>0.29412499999998148</v>
      </c>
      <c r="F2358">
        <f t="shared" si="556"/>
        <v>101325</v>
      </c>
      <c r="H2358">
        <f t="shared" si="554"/>
        <v>0.29412499999998148</v>
      </c>
      <c r="I2358">
        <f t="shared" si="542"/>
        <v>437.99999999911051</v>
      </c>
      <c r="J2358">
        <f t="shared" si="543"/>
        <v>2.5109199400596891E-2</v>
      </c>
      <c r="K2358">
        <f t="shared" si="544"/>
        <v>25.976597262837235</v>
      </c>
      <c r="L2358">
        <f t="shared" si="545"/>
        <v>3.9769296294121147E-5</v>
      </c>
      <c r="M2358">
        <f>J2358/SQRT('Exhaust Gas Math'!$E$14*$B$21*$B$23)</f>
        <v>4.2626843575694864E-4</v>
      </c>
      <c r="N2358">
        <f t="shared" si="546"/>
        <v>1.468585836688887E-2</v>
      </c>
      <c r="O2358">
        <f t="shared" si="547"/>
        <v>0</v>
      </c>
      <c r="P2358">
        <f t="shared" si="548"/>
        <v>0</v>
      </c>
      <c r="Q2358">
        <f>($B$16/2)*(COS((ACOS((2*'Intake Valve Fxn Scratch'!$B$1)/$B$16-1)/($B$17/2))*(I2358-($B$17/2)))+1)*P2358</f>
        <v>0</v>
      </c>
      <c r="R2358">
        <f t="shared" si="549"/>
        <v>0</v>
      </c>
      <c r="S2358">
        <f t="shared" si="550"/>
        <v>0</v>
      </c>
      <c r="T2358">
        <f>S2358*'Exhaust Gas Math'!$C$14</f>
        <v>0</v>
      </c>
      <c r="U2358">
        <f>(T2358/'Exhaust Gas Math'!$B$14)+('Exhaust Gas Math'!$D$10)</f>
        <v>4.4059320573952224E-4</v>
      </c>
      <c r="V2358">
        <f>('Exhaust Gas Math'!$E$10*(2.53982214E-12*V2357^4 - 0.0000000071629564556*V2357^3 + 7.56281407226508E-06*V2357^2 - 0.00322508455050905*V2357 + 1.62997098133725)*$B$24+T2358*'Exhaust Gas Math'!$D$14*$B$23)/('Exhaust Gas Math'!$E$10*(2.53982214E-12*V2357^4 - 0.0000000071629564556*V2357^3 + 7.56281407226508E-06*V2357^2 - 0.00322508455050905*V2357 + 1.62997098133725)+T2358*'Exhaust Gas Math'!$D$14)</f>
        <v>1100</v>
      </c>
      <c r="W2358">
        <f>(353.3116967483*V2358^-1.0020802909)*('Exhaust Gas Math'!$E$10/(T2358+'Exhaust Gas Math'!$E$10))+(357.4500179626*V2358^-1.0038444015 )*(T2358/(T2358+'Exhaust Gas Math'!$E$10))</f>
        <v>0.31654710700089367</v>
      </c>
      <c r="X2358">
        <f t="shared" si="551"/>
        <v>0</v>
      </c>
      <c r="Y2358">
        <f t="shared" si="552"/>
        <v>101325</v>
      </c>
      <c r="Z2358">
        <f t="shared" si="553"/>
        <v>101325</v>
      </c>
    </row>
    <row r="2359" spans="5:26" x14ac:dyDescent="0.2">
      <c r="E2359">
        <f t="shared" si="555"/>
        <v>0.29424999999998147</v>
      </c>
      <c r="F2359">
        <f t="shared" si="556"/>
        <v>101325</v>
      </c>
      <c r="H2359">
        <f t="shared" si="554"/>
        <v>0.29424999999998147</v>
      </c>
      <c r="I2359">
        <f t="shared" si="542"/>
        <v>443.99999999911051</v>
      </c>
      <c r="J2359">
        <f t="shared" si="543"/>
        <v>2.8386447713926781E-2</v>
      </c>
      <c r="K2359">
        <f t="shared" si="544"/>
        <v>26.41144825762213</v>
      </c>
      <c r="L2359">
        <f t="shared" si="545"/>
        <v>3.9769296294121147E-5</v>
      </c>
      <c r="M2359">
        <f>J2359/SQRT('Exhaust Gas Math'!$E$14*$B$21*$B$23)</f>
        <v>4.8190491742338608E-4</v>
      </c>
      <c r="N2359">
        <f t="shared" si="546"/>
        <v>1.6267973594014631E-2</v>
      </c>
      <c r="O2359">
        <f t="shared" si="547"/>
        <v>0</v>
      </c>
      <c r="P2359">
        <f t="shared" si="548"/>
        <v>0</v>
      </c>
      <c r="Q2359">
        <f>($B$16/2)*(COS((ACOS((2*'Intake Valve Fxn Scratch'!$B$1)/$B$16-1)/($B$17/2))*(I2359-($B$17/2)))+1)*P2359</f>
        <v>0</v>
      </c>
      <c r="R2359">
        <f t="shared" si="549"/>
        <v>0</v>
      </c>
      <c r="S2359">
        <f t="shared" si="550"/>
        <v>0</v>
      </c>
      <c r="T2359">
        <f>S2359*'Exhaust Gas Math'!$C$14</f>
        <v>0</v>
      </c>
      <c r="U2359">
        <f>(T2359/'Exhaust Gas Math'!$B$14)+('Exhaust Gas Math'!$D$10)</f>
        <v>4.4059320573952224E-4</v>
      </c>
      <c r="V2359">
        <f>('Exhaust Gas Math'!$E$10*(2.53982214E-12*V2358^4 - 0.0000000071629564556*V2358^3 + 7.56281407226508E-06*V2358^2 - 0.00322508455050905*V2358 + 1.62997098133725)*$B$24+T2359*'Exhaust Gas Math'!$D$14*$B$23)/('Exhaust Gas Math'!$E$10*(2.53982214E-12*V2358^4 - 0.0000000071629564556*V2358^3 + 7.56281407226508E-06*V2358^2 - 0.00322508455050905*V2358 + 1.62997098133725)+T2359*'Exhaust Gas Math'!$D$14)</f>
        <v>1100</v>
      </c>
      <c r="W2359">
        <f>(353.3116967483*V2359^-1.0020802909)*('Exhaust Gas Math'!$E$10/(T2359+'Exhaust Gas Math'!$E$10))+(357.4500179626*V2359^-1.0038444015 )*(T2359/(T2359+'Exhaust Gas Math'!$E$10))</f>
        <v>0.31654710700089367</v>
      </c>
      <c r="X2359">
        <f t="shared" si="551"/>
        <v>0</v>
      </c>
      <c r="Y2359">
        <f t="shared" si="552"/>
        <v>101325</v>
      </c>
      <c r="Z2359">
        <f t="shared" si="553"/>
        <v>101325</v>
      </c>
    </row>
    <row r="2360" spans="5:26" x14ac:dyDescent="0.2">
      <c r="E2360">
        <f t="shared" si="555"/>
        <v>0.29437499999998146</v>
      </c>
      <c r="F2360">
        <f t="shared" si="556"/>
        <v>101325</v>
      </c>
      <c r="H2360">
        <f t="shared" si="554"/>
        <v>0.29437499999998146</v>
      </c>
      <c r="I2360">
        <f t="shared" si="542"/>
        <v>449.99999999911051</v>
      </c>
      <c r="J2360">
        <f t="shared" si="543"/>
        <v>3.1699999999508274E-2</v>
      </c>
      <c r="K2360">
        <f t="shared" si="544"/>
        <v>26.556929898345718</v>
      </c>
      <c r="L2360">
        <f t="shared" si="545"/>
        <v>3.9769296294121147E-5</v>
      </c>
      <c r="M2360">
        <f>J2360/SQRT('Exhaust Gas Math'!$E$14*$B$21*$B$23)</f>
        <v>5.3815771652856613E-4</v>
      </c>
      <c r="N2360">
        <f t="shared" si="546"/>
        <v>1.7887450438145415E-2</v>
      </c>
      <c r="O2360">
        <f t="shared" si="547"/>
        <v>0</v>
      </c>
      <c r="P2360">
        <f t="shared" si="548"/>
        <v>0</v>
      </c>
      <c r="Q2360">
        <f>($B$16/2)*(COS((ACOS((2*'Intake Valve Fxn Scratch'!$B$1)/$B$16-1)/($B$17/2))*(I2360-($B$17/2)))+1)*P2360</f>
        <v>0</v>
      </c>
      <c r="R2360">
        <f t="shared" si="549"/>
        <v>0</v>
      </c>
      <c r="S2360">
        <f t="shared" si="550"/>
        <v>0</v>
      </c>
      <c r="T2360">
        <f>S2360*'Exhaust Gas Math'!$C$14</f>
        <v>0</v>
      </c>
      <c r="U2360">
        <f>(T2360/'Exhaust Gas Math'!$B$14)+('Exhaust Gas Math'!$D$10)</f>
        <v>4.4059320573952224E-4</v>
      </c>
      <c r="V2360">
        <f>('Exhaust Gas Math'!$E$10*(2.53982214E-12*V2359^4 - 0.0000000071629564556*V2359^3 + 7.56281407226508E-06*V2359^2 - 0.00322508455050905*V2359 + 1.62997098133725)*$B$24+T2360*'Exhaust Gas Math'!$D$14*$B$23)/('Exhaust Gas Math'!$E$10*(2.53982214E-12*V2359^4 - 0.0000000071629564556*V2359^3 + 7.56281407226508E-06*V2359^2 - 0.00322508455050905*V2359 + 1.62997098133725)+T2360*'Exhaust Gas Math'!$D$14)</f>
        <v>1100</v>
      </c>
      <c r="W2360">
        <f>(353.3116967483*V2360^-1.0020802909)*('Exhaust Gas Math'!$E$10/(T2360+'Exhaust Gas Math'!$E$10))+(357.4500179626*V2360^-1.0038444015 )*(T2360/(T2360+'Exhaust Gas Math'!$E$10))</f>
        <v>0.31654710700089367</v>
      </c>
      <c r="X2360">
        <f t="shared" si="551"/>
        <v>0</v>
      </c>
      <c r="Y2360">
        <f t="shared" si="552"/>
        <v>101325</v>
      </c>
      <c r="Z2360">
        <f t="shared" si="553"/>
        <v>101325</v>
      </c>
    </row>
    <row r="2361" spans="5:26" x14ac:dyDescent="0.2">
      <c r="E2361">
        <f t="shared" si="555"/>
        <v>0.29449999999998144</v>
      </c>
      <c r="F2361">
        <f t="shared" si="556"/>
        <v>101325</v>
      </c>
      <c r="H2361">
        <f t="shared" si="554"/>
        <v>0.29449999999998144</v>
      </c>
      <c r="I2361">
        <f t="shared" si="542"/>
        <v>455.9999999991087</v>
      </c>
      <c r="J2361">
        <f t="shared" si="543"/>
        <v>3.5013552285095152E-2</v>
      </c>
      <c r="K2361">
        <f t="shared" si="544"/>
        <v>26.411448257708248</v>
      </c>
      <c r="L2361">
        <f t="shared" si="545"/>
        <v>3.9769296294121147E-5</v>
      </c>
      <c r="M2361">
        <f>J2361/SQRT('Exhaust Gas Math'!$E$14*$B$21*$B$23)</f>
        <v>5.9441051563383768E-4</v>
      </c>
      <c r="N2361">
        <f t="shared" si="546"/>
        <v>1.9552731033745961E-2</v>
      </c>
      <c r="O2361">
        <f t="shared" si="547"/>
        <v>0</v>
      </c>
      <c r="P2361">
        <f t="shared" si="548"/>
        <v>0</v>
      </c>
      <c r="Q2361">
        <f>($B$16/2)*(COS((ACOS((2*'Intake Valve Fxn Scratch'!$B$1)/$B$16-1)/($B$17/2))*(I2361-($B$17/2)))+1)*P2361</f>
        <v>0</v>
      </c>
      <c r="R2361">
        <f t="shared" si="549"/>
        <v>0</v>
      </c>
      <c r="S2361">
        <f t="shared" si="550"/>
        <v>0</v>
      </c>
      <c r="T2361">
        <f>S2361*'Exhaust Gas Math'!$C$14</f>
        <v>0</v>
      </c>
      <c r="U2361">
        <f>(T2361/'Exhaust Gas Math'!$B$14)+('Exhaust Gas Math'!$D$10)</f>
        <v>4.4059320573952224E-4</v>
      </c>
      <c r="V2361">
        <f>('Exhaust Gas Math'!$E$10*(2.53982214E-12*V2360^4 - 0.0000000071629564556*V2360^3 + 7.56281407226508E-06*V2360^2 - 0.00322508455050905*V2360 + 1.62997098133725)*$B$24+T2361*'Exhaust Gas Math'!$D$14*$B$23)/('Exhaust Gas Math'!$E$10*(2.53982214E-12*V2360^4 - 0.0000000071629564556*V2360^3 + 7.56281407226508E-06*V2360^2 - 0.00322508455050905*V2360 + 1.62997098133725)+T2361*'Exhaust Gas Math'!$D$14)</f>
        <v>1100</v>
      </c>
      <c r="W2361">
        <f>(353.3116967483*V2361^-1.0020802909)*('Exhaust Gas Math'!$E$10/(T2361+'Exhaust Gas Math'!$E$10))+(357.4500179626*V2361^-1.0038444015 )*(T2361/(T2361+'Exhaust Gas Math'!$E$10))</f>
        <v>0.31654710700089367</v>
      </c>
      <c r="X2361">
        <f t="shared" si="551"/>
        <v>0</v>
      </c>
      <c r="Y2361">
        <f t="shared" si="552"/>
        <v>101325</v>
      </c>
      <c r="Z2361">
        <f t="shared" si="553"/>
        <v>101325</v>
      </c>
    </row>
    <row r="2362" spans="5:26" x14ac:dyDescent="0.2">
      <c r="E2362">
        <f t="shared" si="555"/>
        <v>0.29462499999998143</v>
      </c>
      <c r="F2362">
        <f t="shared" si="556"/>
        <v>101325</v>
      </c>
      <c r="H2362">
        <f t="shared" si="554"/>
        <v>0.29462499999998143</v>
      </c>
      <c r="I2362">
        <f t="shared" si="542"/>
        <v>461.9999999991087</v>
      </c>
      <c r="J2362">
        <f t="shared" si="543"/>
        <v>3.8290800598441144E-2</v>
      </c>
      <c r="K2362">
        <f t="shared" si="544"/>
        <v>25.976597263008532</v>
      </c>
      <c r="L2362">
        <f t="shared" si="545"/>
        <v>3.9769296294121147E-5</v>
      </c>
      <c r="M2362">
        <f>J2362/SQRT('Exhaust Gas Math'!$E$14*$B$21*$B$23)</f>
        <v>6.5004699730054839E-4</v>
      </c>
      <c r="N2362">
        <f t="shared" si="546"/>
        <v>2.1273748626062426E-2</v>
      </c>
      <c r="O2362">
        <f t="shared" si="547"/>
        <v>0</v>
      </c>
      <c r="P2362">
        <f t="shared" si="548"/>
        <v>0</v>
      </c>
      <c r="Q2362">
        <f>($B$16/2)*(COS((ACOS((2*'Intake Valve Fxn Scratch'!$B$1)/$B$16-1)/($B$17/2))*(I2362-($B$17/2)))+1)*P2362</f>
        <v>0</v>
      </c>
      <c r="R2362">
        <f t="shared" si="549"/>
        <v>0</v>
      </c>
      <c r="S2362">
        <f t="shared" si="550"/>
        <v>0</v>
      </c>
      <c r="T2362">
        <f>S2362*'Exhaust Gas Math'!$C$14</f>
        <v>0</v>
      </c>
      <c r="U2362">
        <f>(T2362/'Exhaust Gas Math'!$B$14)+('Exhaust Gas Math'!$D$10)</f>
        <v>4.4059320573952224E-4</v>
      </c>
      <c r="V2362">
        <f>('Exhaust Gas Math'!$E$10*(2.53982214E-12*V2361^4 - 0.0000000071629564556*V2361^3 + 7.56281407226508E-06*V2361^2 - 0.00322508455050905*V2361 + 1.62997098133725)*$B$24+T2362*'Exhaust Gas Math'!$D$14*$B$23)/('Exhaust Gas Math'!$E$10*(2.53982214E-12*V2361^4 - 0.0000000071629564556*V2361^3 + 7.56281407226508E-06*V2361^2 - 0.00322508455050905*V2361 + 1.62997098133725)+T2362*'Exhaust Gas Math'!$D$14)</f>
        <v>1100</v>
      </c>
      <c r="W2362">
        <f>(353.3116967483*V2362^-1.0020802909)*('Exhaust Gas Math'!$E$10/(T2362+'Exhaust Gas Math'!$E$10))+(357.4500179626*V2362^-1.0038444015 )*(T2362/(T2362+'Exhaust Gas Math'!$E$10))</f>
        <v>0.31654710700089367</v>
      </c>
      <c r="X2362">
        <f t="shared" si="551"/>
        <v>0</v>
      </c>
      <c r="Y2362">
        <f t="shared" si="552"/>
        <v>101325</v>
      </c>
      <c r="Z2362">
        <f t="shared" si="553"/>
        <v>101325</v>
      </c>
    </row>
    <row r="2363" spans="5:26" x14ac:dyDescent="0.2">
      <c r="E2363">
        <f t="shared" si="555"/>
        <v>0.29474999999998142</v>
      </c>
      <c r="F2363">
        <f t="shared" si="556"/>
        <v>101325</v>
      </c>
      <c r="H2363">
        <f t="shared" si="554"/>
        <v>0.29474999999998142</v>
      </c>
      <c r="I2363">
        <f t="shared" si="542"/>
        <v>467.9999999991087</v>
      </c>
      <c r="J2363">
        <f t="shared" si="543"/>
        <v>4.1495838721216941E-2</v>
      </c>
      <c r="K2363">
        <f t="shared" si="544"/>
        <v>25.257141232742921</v>
      </c>
      <c r="L2363">
        <f t="shared" si="545"/>
        <v>3.9769296294121147E-5</v>
      </c>
      <c r="M2363">
        <f>J2363/SQRT('Exhaust Gas Math'!$E$14*$B$21*$B$23)</f>
        <v>7.0445759659287582E-4</v>
      </c>
      <c r="N2363">
        <f t="shared" si="546"/>
        <v>2.3061282130674494E-2</v>
      </c>
      <c r="O2363">
        <f t="shared" si="547"/>
        <v>0</v>
      </c>
      <c r="P2363">
        <f t="shared" si="548"/>
        <v>0</v>
      </c>
      <c r="Q2363">
        <f>($B$16/2)*(COS((ACOS((2*'Intake Valve Fxn Scratch'!$B$1)/$B$16-1)/($B$17/2))*(I2363-($B$17/2)))+1)*P2363</f>
        <v>0</v>
      </c>
      <c r="R2363">
        <f t="shared" si="549"/>
        <v>0</v>
      </c>
      <c r="S2363">
        <f t="shared" si="550"/>
        <v>0</v>
      </c>
      <c r="T2363">
        <f>S2363*'Exhaust Gas Math'!$C$14</f>
        <v>0</v>
      </c>
      <c r="U2363">
        <f>(T2363/'Exhaust Gas Math'!$B$14)+('Exhaust Gas Math'!$D$10)</f>
        <v>4.4059320573952224E-4</v>
      </c>
      <c r="V2363">
        <f>('Exhaust Gas Math'!$E$10*(2.53982214E-12*V2362^4 - 0.0000000071629564556*V2362^3 + 7.56281407226508E-06*V2362^2 - 0.00322508455050905*V2362 + 1.62997098133725)*$B$24+T2363*'Exhaust Gas Math'!$D$14*$B$23)/('Exhaust Gas Math'!$E$10*(2.53982214E-12*V2362^4 - 0.0000000071629564556*V2362^3 + 7.56281407226508E-06*V2362^2 - 0.00322508455050905*V2362 + 1.62997098133725)+T2363*'Exhaust Gas Math'!$D$14)</f>
        <v>1100</v>
      </c>
      <c r="W2363">
        <f>(353.3116967483*V2363^-1.0020802909)*('Exhaust Gas Math'!$E$10/(T2363+'Exhaust Gas Math'!$E$10))+(357.4500179626*V2363^-1.0038444015 )*(T2363/(T2363+'Exhaust Gas Math'!$E$10))</f>
        <v>0.31654710700089367</v>
      </c>
      <c r="X2363">
        <f t="shared" si="551"/>
        <v>0</v>
      </c>
      <c r="Y2363">
        <f t="shared" si="552"/>
        <v>101325</v>
      </c>
      <c r="Z2363">
        <f t="shared" si="553"/>
        <v>101325</v>
      </c>
    </row>
    <row r="2364" spans="5:26" x14ac:dyDescent="0.2">
      <c r="E2364">
        <f t="shared" si="555"/>
        <v>0.2948749999999814</v>
      </c>
      <c r="F2364">
        <f t="shared" si="556"/>
        <v>101325</v>
      </c>
      <c r="H2364">
        <f t="shared" si="554"/>
        <v>0.2948749999999814</v>
      </c>
      <c r="I2364">
        <f t="shared" si="542"/>
        <v>473.99999999910688</v>
      </c>
      <c r="J2364">
        <f t="shared" si="543"/>
        <v>4.4593551585052071E-2</v>
      </c>
      <c r="K2364">
        <f t="shared" si="544"/>
        <v>24.260962677734852</v>
      </c>
      <c r="L2364">
        <f t="shared" si="545"/>
        <v>3.9769296294121147E-5</v>
      </c>
      <c r="M2364">
        <f>J2364/SQRT('Exhaust Gas Math'!$E$14*$B$21*$B$23)</f>
        <v>7.5704617959882349E-4</v>
      </c>
      <c r="N2364">
        <f t="shared" si="546"/>
        <v>2.4926279522892517E-2</v>
      </c>
      <c r="O2364">
        <f t="shared" si="547"/>
        <v>0</v>
      </c>
      <c r="P2364">
        <f t="shared" si="548"/>
        <v>0</v>
      </c>
      <c r="Q2364">
        <f>($B$16/2)*(COS((ACOS((2*'Intake Valve Fxn Scratch'!$B$1)/$B$16-1)/($B$17/2))*(I2364-($B$17/2)))+1)*P2364</f>
        <v>0</v>
      </c>
      <c r="R2364">
        <f t="shared" si="549"/>
        <v>0</v>
      </c>
      <c r="S2364">
        <f t="shared" si="550"/>
        <v>0</v>
      </c>
      <c r="T2364">
        <f>S2364*'Exhaust Gas Math'!$C$14</f>
        <v>0</v>
      </c>
      <c r="U2364">
        <f>(T2364/'Exhaust Gas Math'!$B$14)+('Exhaust Gas Math'!$D$10)</f>
        <v>4.4059320573952224E-4</v>
      </c>
      <c r="V2364">
        <f>('Exhaust Gas Math'!$E$10*(2.53982214E-12*V2363^4 - 0.0000000071629564556*V2363^3 + 7.56281407226508E-06*V2363^2 - 0.00322508455050905*V2363 + 1.62997098133725)*$B$24+T2364*'Exhaust Gas Math'!$D$14*$B$23)/('Exhaust Gas Math'!$E$10*(2.53982214E-12*V2363^4 - 0.0000000071629564556*V2363^3 + 7.56281407226508E-06*V2363^2 - 0.00322508455050905*V2363 + 1.62997098133725)+T2364*'Exhaust Gas Math'!$D$14)</f>
        <v>1100</v>
      </c>
      <c r="W2364">
        <f>(353.3116967483*V2364^-1.0020802909)*('Exhaust Gas Math'!$E$10/(T2364+'Exhaust Gas Math'!$E$10))+(357.4500179626*V2364^-1.0038444015 )*(T2364/(T2364+'Exhaust Gas Math'!$E$10))</f>
        <v>0.31654710700089367</v>
      </c>
      <c r="X2364">
        <f t="shared" si="551"/>
        <v>0</v>
      </c>
      <c r="Y2364">
        <f t="shared" si="552"/>
        <v>101325</v>
      </c>
      <c r="Z2364">
        <f t="shared" si="553"/>
        <v>101325</v>
      </c>
    </row>
    <row r="2365" spans="5:26" x14ac:dyDescent="0.2">
      <c r="E2365">
        <f t="shared" si="555"/>
        <v>0.29499999999998139</v>
      </c>
      <c r="F2365">
        <f t="shared" si="556"/>
        <v>101325</v>
      </c>
      <c r="H2365">
        <f t="shared" si="554"/>
        <v>0.29499999999998139</v>
      </c>
      <c r="I2365">
        <f t="shared" si="542"/>
        <v>479.99999999910688</v>
      </c>
      <c r="J2365">
        <f t="shared" si="543"/>
        <v>4.7549999999572282E-2</v>
      </c>
      <c r="K2365">
        <f t="shared" si="544"/>
        <v>22.998975938696763</v>
      </c>
      <c r="L2365">
        <f t="shared" si="545"/>
        <v>3.9769296294121147E-5</v>
      </c>
      <c r="M2365">
        <f>J2365/SQRT('Exhaust Gas Math'!$E$14*$B$21*$B$23)</f>
        <v>8.0723657479810974E-4</v>
      </c>
      <c r="N2365">
        <f t="shared" si="546"/>
        <v>2.6879134705383848E-2</v>
      </c>
      <c r="O2365">
        <f t="shared" si="547"/>
        <v>0</v>
      </c>
      <c r="P2365">
        <f t="shared" si="548"/>
        <v>0</v>
      </c>
      <c r="Q2365">
        <f>($B$16/2)*(COS((ACOS((2*'Intake Valve Fxn Scratch'!$B$1)/$B$16-1)/($B$17/2))*(I2365-($B$17/2)))+1)*P2365</f>
        <v>0</v>
      </c>
      <c r="R2365">
        <f t="shared" si="549"/>
        <v>0</v>
      </c>
      <c r="S2365">
        <f t="shared" si="550"/>
        <v>0</v>
      </c>
      <c r="T2365">
        <f>S2365*'Exhaust Gas Math'!$C$14</f>
        <v>0</v>
      </c>
      <c r="U2365">
        <f>(T2365/'Exhaust Gas Math'!$B$14)+('Exhaust Gas Math'!$D$10)</f>
        <v>4.4059320573952224E-4</v>
      </c>
      <c r="V2365">
        <f>('Exhaust Gas Math'!$E$10*(2.53982214E-12*V2364^4 - 0.0000000071629564556*V2364^3 + 7.56281407226508E-06*V2364^2 - 0.00322508455050905*V2364 + 1.62997098133725)*$B$24+T2365*'Exhaust Gas Math'!$D$14*$B$23)/('Exhaust Gas Math'!$E$10*(2.53982214E-12*V2364^4 - 0.0000000071629564556*V2364^3 + 7.56281407226508E-06*V2364^2 - 0.00322508455050905*V2364 + 1.62997098133725)+T2365*'Exhaust Gas Math'!$D$14)</f>
        <v>1100</v>
      </c>
      <c r="W2365">
        <f>(353.3116967483*V2365^-1.0020802909)*('Exhaust Gas Math'!$E$10/(T2365+'Exhaust Gas Math'!$E$10))+(357.4500179626*V2365^-1.0038444015 )*(T2365/(T2365+'Exhaust Gas Math'!$E$10))</f>
        <v>0.31654710700089367</v>
      </c>
      <c r="X2365">
        <f t="shared" si="551"/>
        <v>0</v>
      </c>
      <c r="Y2365">
        <f t="shared" si="552"/>
        <v>101325</v>
      </c>
      <c r="Z2365">
        <f t="shared" si="553"/>
        <v>101325</v>
      </c>
    </row>
    <row r="2366" spans="5:26" x14ac:dyDescent="0.2">
      <c r="E2366">
        <f t="shared" si="555"/>
        <v>0.29512499999998137</v>
      </c>
      <c r="F2366">
        <f t="shared" si="556"/>
        <v>101325</v>
      </c>
      <c r="H2366">
        <f t="shared" si="554"/>
        <v>0.29512499999998137</v>
      </c>
      <c r="I2366">
        <f t="shared" si="542"/>
        <v>485.99999999910688</v>
      </c>
      <c r="J2366">
        <f t="shared" si="543"/>
        <v>5.0332792497271489E-2</v>
      </c>
      <c r="K2366">
        <f t="shared" si="544"/>
        <v>21.485007606429242</v>
      </c>
      <c r="L2366">
        <f t="shared" si="545"/>
        <v>3.9769296294121147E-5</v>
      </c>
      <c r="M2366">
        <f>J2366/SQRT('Exhaust Gas Math'!$E$14*$B$21*$B$23)</f>
        <v>8.544788857179161E-4</v>
      </c>
      <c r="N2366">
        <f t="shared" si="546"/>
        <v>2.8928903021517623E-2</v>
      </c>
      <c r="O2366">
        <f t="shared" si="547"/>
        <v>0</v>
      </c>
      <c r="P2366">
        <f t="shared" si="548"/>
        <v>0</v>
      </c>
      <c r="Q2366">
        <f>($B$16/2)*(COS((ACOS((2*'Intake Valve Fxn Scratch'!$B$1)/$B$16-1)/($B$17/2))*(I2366-($B$17/2)))+1)*P2366</f>
        <v>0</v>
      </c>
      <c r="R2366">
        <f t="shared" si="549"/>
        <v>0</v>
      </c>
      <c r="S2366">
        <f t="shared" si="550"/>
        <v>0</v>
      </c>
      <c r="T2366">
        <f>S2366*'Exhaust Gas Math'!$C$14</f>
        <v>0</v>
      </c>
      <c r="U2366">
        <f>(T2366/'Exhaust Gas Math'!$B$14)+('Exhaust Gas Math'!$D$10)</f>
        <v>4.4059320573952224E-4</v>
      </c>
      <c r="V2366">
        <f>('Exhaust Gas Math'!$E$10*(2.53982214E-12*V2365^4 - 0.0000000071629564556*V2365^3 + 7.56281407226508E-06*V2365^2 - 0.00322508455050905*V2365 + 1.62997098133725)*$B$24+T2366*'Exhaust Gas Math'!$D$14*$B$23)/('Exhaust Gas Math'!$E$10*(2.53982214E-12*V2365^4 - 0.0000000071629564556*V2365^3 + 7.56281407226508E-06*V2365^2 - 0.00322508455050905*V2365 + 1.62997098133725)+T2366*'Exhaust Gas Math'!$D$14)</f>
        <v>1100</v>
      </c>
      <c r="W2366">
        <f>(353.3116967483*V2366^-1.0020802909)*('Exhaust Gas Math'!$E$10/(T2366+'Exhaust Gas Math'!$E$10))+(357.4500179626*V2366^-1.0038444015 )*(T2366/(T2366+'Exhaust Gas Math'!$E$10))</f>
        <v>0.31654710700089367</v>
      </c>
      <c r="X2366">
        <f t="shared" si="551"/>
        <v>0</v>
      </c>
      <c r="Y2366">
        <f t="shared" si="552"/>
        <v>101325</v>
      </c>
      <c r="Z2366">
        <f t="shared" si="553"/>
        <v>101325</v>
      </c>
    </row>
    <row r="2367" spans="5:26" x14ac:dyDescent="0.2">
      <c r="E2367">
        <f t="shared" si="555"/>
        <v>0.29524999999998136</v>
      </c>
      <c r="F2367">
        <f t="shared" si="556"/>
        <v>101325</v>
      </c>
      <c r="H2367">
        <f t="shared" si="554"/>
        <v>0.29524999999998136</v>
      </c>
      <c r="I2367">
        <f t="shared" si="542"/>
        <v>491.99999999910506</v>
      </c>
      <c r="J2367">
        <f t="shared" si="543"/>
        <v>5.2911440221208132E-2</v>
      </c>
      <c r="K2367">
        <f t="shared" si="544"/>
        <v>19.735645034798864</v>
      </c>
      <c r="L2367">
        <f t="shared" si="545"/>
        <v>3.9769296294121147E-5</v>
      </c>
      <c r="M2367">
        <f>J2367/SQRT('Exhaust Gas Math'!$E$14*$B$21*$B$23)</f>
        <v>8.9825551571371591E-4</v>
      </c>
      <c r="N2367">
        <f t="shared" si="546"/>
        <v>3.108244396805545E-2</v>
      </c>
      <c r="O2367">
        <f t="shared" si="547"/>
        <v>0</v>
      </c>
      <c r="P2367">
        <f t="shared" si="548"/>
        <v>0</v>
      </c>
      <c r="Q2367">
        <f>($B$16/2)*(COS((ACOS((2*'Intake Valve Fxn Scratch'!$B$1)/$B$16-1)/($B$17/2))*(I2367-($B$17/2)))+1)*P2367</f>
        <v>0</v>
      </c>
      <c r="R2367">
        <f t="shared" si="549"/>
        <v>0</v>
      </c>
      <c r="S2367">
        <f t="shared" si="550"/>
        <v>0</v>
      </c>
      <c r="T2367">
        <f>S2367*'Exhaust Gas Math'!$C$14</f>
        <v>0</v>
      </c>
      <c r="U2367">
        <f>(T2367/'Exhaust Gas Math'!$B$14)+('Exhaust Gas Math'!$D$10)</f>
        <v>4.4059320573952224E-4</v>
      </c>
      <c r="V2367">
        <f>('Exhaust Gas Math'!$E$10*(2.53982214E-12*V2366^4 - 0.0000000071629564556*V2366^3 + 7.56281407226508E-06*V2366^2 - 0.00322508455050905*V2366 + 1.62997098133725)*$B$24+T2367*'Exhaust Gas Math'!$D$14*$B$23)/('Exhaust Gas Math'!$E$10*(2.53982214E-12*V2366^4 - 0.0000000071629564556*V2366^3 + 7.56281407226508E-06*V2366^2 - 0.00322508455050905*V2366 + 1.62997098133725)+T2367*'Exhaust Gas Math'!$D$14)</f>
        <v>1100</v>
      </c>
      <c r="W2367">
        <f>(353.3116967483*V2367^-1.0020802909)*('Exhaust Gas Math'!$E$10/(T2367+'Exhaust Gas Math'!$E$10))+(357.4500179626*V2367^-1.0038444015 )*(T2367/(T2367+'Exhaust Gas Math'!$E$10))</f>
        <v>0.31654710700089367</v>
      </c>
      <c r="X2367">
        <f t="shared" si="551"/>
        <v>0</v>
      </c>
      <c r="Y2367">
        <f t="shared" si="552"/>
        <v>101325</v>
      </c>
      <c r="Z2367">
        <f t="shared" si="553"/>
        <v>101325</v>
      </c>
    </row>
    <row r="2368" spans="5:26" x14ac:dyDescent="0.2">
      <c r="E2368">
        <f t="shared" si="555"/>
        <v>0.29537499999998135</v>
      </c>
      <c r="F2368">
        <f t="shared" si="556"/>
        <v>101325</v>
      </c>
      <c r="H2368">
        <f t="shared" si="554"/>
        <v>0.29537499999998135</v>
      </c>
      <c r="I2368">
        <f t="shared" si="542"/>
        <v>497.99999999910506</v>
      </c>
      <c r="J2368">
        <f t="shared" si="543"/>
        <v>5.5257690967302056E-2</v>
      </c>
      <c r="K2368">
        <f t="shared" si="544"/>
        <v>17.770054606218046</v>
      </c>
      <c r="L2368">
        <f t="shared" si="545"/>
        <v>3.9769296294121147E-5</v>
      </c>
      <c r="M2368">
        <f>J2368/SQRT('Exhaust Gas Math'!$E$14*$B$21*$B$23)</f>
        <v>9.3808683886642682E-4</v>
      </c>
      <c r="N2368">
        <f t="shared" si="546"/>
        <v>3.3343486332106868E-2</v>
      </c>
      <c r="O2368">
        <f t="shared" si="547"/>
        <v>0</v>
      </c>
      <c r="P2368">
        <f t="shared" si="548"/>
        <v>0</v>
      </c>
      <c r="Q2368">
        <f>($B$16/2)*(COS((ACOS((2*'Intake Valve Fxn Scratch'!$B$1)/$B$16-1)/($B$17/2))*(I2368-($B$17/2)))+1)*P2368</f>
        <v>0</v>
      </c>
      <c r="R2368">
        <f t="shared" si="549"/>
        <v>0</v>
      </c>
      <c r="S2368">
        <f t="shared" si="550"/>
        <v>0</v>
      </c>
      <c r="T2368">
        <f>S2368*'Exhaust Gas Math'!$C$14</f>
        <v>0</v>
      </c>
      <c r="U2368">
        <f>(T2368/'Exhaust Gas Math'!$B$14)+('Exhaust Gas Math'!$D$10)</f>
        <v>4.4059320573952224E-4</v>
      </c>
      <c r="V2368">
        <f>('Exhaust Gas Math'!$E$10*(2.53982214E-12*V2367^4 - 0.0000000071629564556*V2367^3 + 7.56281407226508E-06*V2367^2 - 0.00322508455050905*V2367 + 1.62997098133725)*$B$24+T2368*'Exhaust Gas Math'!$D$14*$B$23)/('Exhaust Gas Math'!$E$10*(2.53982214E-12*V2367^4 - 0.0000000071629564556*V2367^3 + 7.56281407226508E-06*V2367^2 - 0.00322508455050905*V2367 + 1.62997098133725)+T2368*'Exhaust Gas Math'!$D$14)</f>
        <v>1100</v>
      </c>
      <c r="W2368">
        <f>(353.3116967483*V2368^-1.0020802909)*('Exhaust Gas Math'!$E$10/(T2368+'Exhaust Gas Math'!$E$10))+(357.4500179626*V2368^-1.0038444015 )*(T2368/(T2368+'Exhaust Gas Math'!$E$10))</f>
        <v>0.31654710700089367</v>
      </c>
      <c r="X2368">
        <f t="shared" si="551"/>
        <v>0</v>
      </c>
      <c r="Y2368">
        <f t="shared" si="552"/>
        <v>101325</v>
      </c>
      <c r="Z2368">
        <f t="shared" si="553"/>
        <v>101325</v>
      </c>
    </row>
    <row r="2369" spans="5:26" x14ac:dyDescent="0.2">
      <c r="E2369">
        <f t="shared" si="555"/>
        <v>0.29549999999998133</v>
      </c>
      <c r="F2369">
        <f t="shared" si="556"/>
        <v>101325</v>
      </c>
      <c r="H2369">
        <f t="shared" si="554"/>
        <v>0.29549999999998133</v>
      </c>
      <c r="I2369">
        <f t="shared" si="542"/>
        <v>503.99999999910324</v>
      </c>
      <c r="J2369">
        <f t="shared" si="543"/>
        <v>5.7345838721394517E-2</v>
      </c>
      <c r="K2369">
        <f t="shared" si="544"/>
        <v>15.609771740748567</v>
      </c>
      <c r="L2369">
        <f t="shared" si="545"/>
        <v>3.9769296294121147E-5</v>
      </c>
      <c r="M2369">
        <f>J2369/SQRT('Exhaust Gas Math'!$E$14*$B$21*$B$23)</f>
        <v>9.7353645486434747E-4</v>
      </c>
      <c r="N2369">
        <f t="shared" si="546"/>
        <v>3.5711621293028378E-2</v>
      </c>
      <c r="O2369">
        <f t="shared" si="547"/>
        <v>0</v>
      </c>
      <c r="P2369">
        <f t="shared" si="548"/>
        <v>0</v>
      </c>
      <c r="Q2369">
        <f>($B$16/2)*(COS((ACOS((2*'Intake Valve Fxn Scratch'!$B$1)/$B$16-1)/($B$17/2))*(I2369-($B$17/2)))+1)*P2369</f>
        <v>0</v>
      </c>
      <c r="R2369">
        <f t="shared" si="549"/>
        <v>0</v>
      </c>
      <c r="S2369">
        <f t="shared" si="550"/>
        <v>0</v>
      </c>
      <c r="T2369">
        <f>S2369*'Exhaust Gas Math'!$C$14</f>
        <v>0</v>
      </c>
      <c r="U2369">
        <f>(T2369/'Exhaust Gas Math'!$B$14)+('Exhaust Gas Math'!$D$10)</f>
        <v>4.4059320573952224E-4</v>
      </c>
      <c r="V2369">
        <f>('Exhaust Gas Math'!$E$10*(2.53982214E-12*V2368^4 - 0.0000000071629564556*V2368^3 + 7.56281407226508E-06*V2368^2 - 0.00322508455050905*V2368 + 1.62997098133725)*$B$24+T2369*'Exhaust Gas Math'!$D$14*$B$23)/('Exhaust Gas Math'!$E$10*(2.53982214E-12*V2368^4 - 0.0000000071629564556*V2368^3 + 7.56281407226508E-06*V2368^2 - 0.00322508455050905*V2368 + 1.62997098133725)+T2369*'Exhaust Gas Math'!$D$14)</f>
        <v>1100</v>
      </c>
      <c r="W2369">
        <f>(353.3116967483*V2369^-1.0020802909)*('Exhaust Gas Math'!$E$10/(T2369+'Exhaust Gas Math'!$E$10))+(357.4500179626*V2369^-1.0038444015 )*(T2369/(T2369+'Exhaust Gas Math'!$E$10))</f>
        <v>0.31654710700089367</v>
      </c>
      <c r="X2369">
        <f t="shared" si="551"/>
        <v>0</v>
      </c>
      <c r="Y2369">
        <f t="shared" si="552"/>
        <v>101325</v>
      </c>
      <c r="Z2369">
        <f t="shared" si="553"/>
        <v>101325</v>
      </c>
    </row>
    <row r="2370" spans="5:26" x14ac:dyDescent="0.2">
      <c r="E2370">
        <f t="shared" si="555"/>
        <v>0.29562499999998132</v>
      </c>
      <c r="F2370">
        <f t="shared" si="556"/>
        <v>101325</v>
      </c>
      <c r="H2370">
        <f t="shared" si="554"/>
        <v>0.29562499999998132</v>
      </c>
      <c r="I2370">
        <f t="shared" si="542"/>
        <v>509.99999999910324</v>
      </c>
      <c r="J2370">
        <f t="shared" si="543"/>
        <v>5.9153005299718682E-2</v>
      </c>
      <c r="K2370">
        <f t="shared" si="544"/>
        <v>13.278464949532751</v>
      </c>
      <c r="L2370">
        <f t="shared" si="545"/>
        <v>3.9769296294121147E-5</v>
      </c>
      <c r="M2370">
        <f>J2370/SQRT('Exhaust Gas Math'!$E$14*$B$21*$B$23)</f>
        <v>1.0042159702962957E-3</v>
      </c>
      <c r="N2370">
        <f t="shared" si="546"/>
        <v>3.8181243154382073E-2</v>
      </c>
      <c r="O2370">
        <f t="shared" si="547"/>
        <v>0</v>
      </c>
      <c r="P2370">
        <f t="shared" si="548"/>
        <v>0</v>
      </c>
      <c r="Q2370">
        <f>($B$16/2)*(COS((ACOS((2*'Intake Valve Fxn Scratch'!$B$1)/$B$16-1)/($B$17/2))*(I2370-($B$17/2)))+1)*P2370</f>
        <v>0</v>
      </c>
      <c r="R2370">
        <f t="shared" si="549"/>
        <v>0</v>
      </c>
      <c r="S2370">
        <f t="shared" si="550"/>
        <v>0</v>
      </c>
      <c r="T2370">
        <f>S2370*'Exhaust Gas Math'!$C$14</f>
        <v>0</v>
      </c>
      <c r="U2370">
        <f>(T2370/'Exhaust Gas Math'!$B$14)+('Exhaust Gas Math'!$D$10)</f>
        <v>4.4059320573952224E-4</v>
      </c>
      <c r="V2370">
        <f>('Exhaust Gas Math'!$E$10*(2.53982214E-12*V2369^4 - 0.0000000071629564556*V2369^3 + 7.56281407226508E-06*V2369^2 - 0.00322508455050905*V2369 + 1.62997098133725)*$B$24+T2370*'Exhaust Gas Math'!$D$14*$B$23)/('Exhaust Gas Math'!$E$10*(2.53982214E-12*V2369^4 - 0.0000000071629564556*V2369^3 + 7.56281407226508E-06*V2369^2 - 0.00322508455050905*V2369 + 1.62997098133725)+T2370*'Exhaust Gas Math'!$D$14)</f>
        <v>1100</v>
      </c>
      <c r="W2370">
        <f>(353.3116967483*V2370^-1.0020802909)*('Exhaust Gas Math'!$E$10/(T2370+'Exhaust Gas Math'!$E$10))+(357.4500179626*V2370^-1.0038444015 )*(T2370/(T2370+'Exhaust Gas Math'!$E$10))</f>
        <v>0.31654710700089367</v>
      </c>
      <c r="X2370">
        <f t="shared" si="551"/>
        <v>0</v>
      </c>
      <c r="Y2370">
        <f t="shared" si="552"/>
        <v>101325</v>
      </c>
      <c r="Z2370">
        <f t="shared" si="553"/>
        <v>101325</v>
      </c>
    </row>
    <row r="2371" spans="5:26" x14ac:dyDescent="0.2">
      <c r="E2371">
        <f t="shared" si="555"/>
        <v>0.29574999999998131</v>
      </c>
      <c r="F2371">
        <f t="shared" si="556"/>
        <v>101325</v>
      </c>
      <c r="H2371">
        <f t="shared" si="554"/>
        <v>0.29574999999998131</v>
      </c>
      <c r="I2371">
        <f t="shared" si="542"/>
        <v>515.99999999910324</v>
      </c>
      <c r="J2371">
        <f t="shared" si="543"/>
        <v>6.0659391007068512E-2</v>
      </c>
      <c r="K2371">
        <f t="shared" si="544"/>
        <v>10.801676517632458</v>
      </c>
      <c r="L2371">
        <f t="shared" si="545"/>
        <v>3.9769296294121147E-5</v>
      </c>
      <c r="M2371">
        <f>J2371/SQRT('Exhaust Gas Math'!$E$14*$B$21*$B$23)</f>
        <v>1.029789253971098E-3</v>
      </c>
      <c r="N2371">
        <f t="shared" si="546"/>
        <v>4.0740475102587659E-2</v>
      </c>
      <c r="O2371">
        <f t="shared" si="547"/>
        <v>0</v>
      </c>
      <c r="P2371">
        <f t="shared" si="548"/>
        <v>0</v>
      </c>
      <c r="Q2371">
        <f>($B$16/2)*(COS((ACOS((2*'Intake Valve Fxn Scratch'!$B$1)/$B$16-1)/($B$17/2))*(I2371-($B$17/2)))+1)*P2371</f>
        <v>0</v>
      </c>
      <c r="R2371">
        <f t="shared" si="549"/>
        <v>0</v>
      </c>
      <c r="S2371">
        <f t="shared" si="550"/>
        <v>0</v>
      </c>
      <c r="T2371">
        <f>S2371*'Exhaust Gas Math'!$C$14</f>
        <v>0</v>
      </c>
      <c r="U2371">
        <f>(T2371/'Exhaust Gas Math'!$B$14)+('Exhaust Gas Math'!$D$10)</f>
        <v>4.4059320573952224E-4</v>
      </c>
      <c r="V2371">
        <f>('Exhaust Gas Math'!$E$10*(2.53982214E-12*V2370^4 - 0.0000000071629564556*V2370^3 + 7.56281407226508E-06*V2370^2 - 0.00322508455050905*V2370 + 1.62997098133725)*$B$24+T2371*'Exhaust Gas Math'!$D$14*$B$23)/('Exhaust Gas Math'!$E$10*(2.53982214E-12*V2370^4 - 0.0000000071629564556*V2370^3 + 7.56281407226508E-06*V2370^2 - 0.00322508455050905*V2370 + 1.62997098133725)+T2371*'Exhaust Gas Math'!$D$14)</f>
        <v>1100</v>
      </c>
      <c r="W2371">
        <f>(353.3116967483*V2371^-1.0020802909)*('Exhaust Gas Math'!$E$10/(T2371+'Exhaust Gas Math'!$E$10))+(357.4500179626*V2371^-1.0038444015 )*(T2371/(T2371+'Exhaust Gas Math'!$E$10))</f>
        <v>0.31654710700089367</v>
      </c>
      <c r="X2371">
        <f t="shared" si="551"/>
        <v>0</v>
      </c>
      <c r="Y2371">
        <f t="shared" si="552"/>
        <v>101325</v>
      </c>
      <c r="Z2371">
        <f t="shared" si="553"/>
        <v>101325</v>
      </c>
    </row>
    <row r="2372" spans="5:26" x14ac:dyDescent="0.2">
      <c r="E2372">
        <f t="shared" si="555"/>
        <v>0.29587499999998129</v>
      </c>
      <c r="F2372">
        <f t="shared" si="556"/>
        <v>101325</v>
      </c>
      <c r="H2372">
        <f t="shared" si="554"/>
        <v>0.29587499999998129</v>
      </c>
      <c r="I2372">
        <f t="shared" si="542"/>
        <v>521.99999999910142</v>
      </c>
      <c r="J2372">
        <f t="shared" si="543"/>
        <v>6.184849156640309E-2</v>
      </c>
      <c r="K2372">
        <f t="shared" si="544"/>
        <v>8.2065426574081695</v>
      </c>
      <c r="L2372">
        <f t="shared" si="545"/>
        <v>3.9769296294121147E-5</v>
      </c>
      <c r="M2372">
        <f>J2372/SQRT('Exhaust Gas Math'!$E$14*$B$21*$B$23)</f>
        <v>1.0499761196412639E-3</v>
      </c>
      <c r="N2372">
        <f t="shared" si="546"/>
        <v>4.3370137971339581E-2</v>
      </c>
      <c r="O2372">
        <f t="shared" si="547"/>
        <v>0</v>
      </c>
      <c r="P2372">
        <f t="shared" si="548"/>
        <v>0</v>
      </c>
      <c r="Q2372">
        <f>($B$16/2)*(COS((ACOS((2*'Intake Valve Fxn Scratch'!$B$1)/$B$16-1)/($B$17/2))*(I2372-($B$17/2)))+1)*P2372</f>
        <v>0</v>
      </c>
      <c r="R2372">
        <f t="shared" si="549"/>
        <v>0</v>
      </c>
      <c r="S2372">
        <f t="shared" si="550"/>
        <v>0</v>
      </c>
      <c r="T2372">
        <f>S2372*'Exhaust Gas Math'!$C$14</f>
        <v>0</v>
      </c>
      <c r="U2372">
        <f>(T2372/'Exhaust Gas Math'!$B$14)+('Exhaust Gas Math'!$D$10)</f>
        <v>4.4059320573952224E-4</v>
      </c>
      <c r="V2372">
        <f>('Exhaust Gas Math'!$E$10*(2.53982214E-12*V2371^4 - 0.0000000071629564556*V2371^3 + 7.56281407226508E-06*V2371^2 - 0.00322508455050905*V2371 + 1.62997098133725)*$B$24+T2372*'Exhaust Gas Math'!$D$14*$B$23)/('Exhaust Gas Math'!$E$10*(2.53982214E-12*V2371^4 - 0.0000000071629564556*V2371^3 + 7.56281407226508E-06*V2371^2 - 0.00322508455050905*V2371 + 1.62997098133725)+T2372*'Exhaust Gas Math'!$D$14)</f>
        <v>1100</v>
      </c>
      <c r="W2372">
        <f>(353.3116967483*V2372^-1.0020802909)*('Exhaust Gas Math'!$E$10/(T2372+'Exhaust Gas Math'!$E$10))+(357.4500179626*V2372^-1.0038444015 )*(T2372/(T2372+'Exhaust Gas Math'!$E$10))</f>
        <v>0.31654710700089367</v>
      </c>
      <c r="X2372">
        <f t="shared" si="551"/>
        <v>0</v>
      </c>
      <c r="Y2372">
        <f t="shared" si="552"/>
        <v>101325</v>
      </c>
      <c r="Z2372">
        <f t="shared" si="553"/>
        <v>101325</v>
      </c>
    </row>
    <row r="2373" spans="5:26" x14ac:dyDescent="0.2">
      <c r="E2373">
        <f t="shared" si="555"/>
        <v>0.29599999999998128</v>
      </c>
      <c r="F2373">
        <f t="shared" si="556"/>
        <v>101325</v>
      </c>
      <c r="H2373">
        <f t="shared" si="554"/>
        <v>0.29599999999998128</v>
      </c>
      <c r="I2373">
        <f t="shared" ref="I2373:I2436" si="557">($B$11*360*H2373)-(720*FLOOR(H2373/(2/$B$11),1))</f>
        <v>527.99999999910142</v>
      </c>
      <c r="J2373">
        <f t="shared" ref="J2373:J2436" si="558">-(($B$4/1000)/2)*COS($B$12*H2373)+(($B$4/1000)/2)</f>
        <v>6.2707278943158418E-2</v>
      </c>
      <c r="K2373">
        <f t="shared" ref="K2373:K2436" si="559">($B$4/1000/2)*$B$12*SIN($B$12*H2373)</f>
        <v>5.5214961985005715</v>
      </c>
      <c r="L2373">
        <f t="shared" ref="L2373:L2436" si="560">$B$8+P2373*(J2373*$B$6)</f>
        <v>3.9769296294121147E-5</v>
      </c>
      <c r="M2373">
        <f>J2373/SQRT('Exhaust Gas Math'!$E$14*$B$21*$B$23)</f>
        <v>1.0645553957821276E-3</v>
      </c>
      <c r="N2373">
        <f t="shared" ref="N2373:N2436" si="561">-(($B$4/1000)/2)*COS($B$12*(H2373-M2373))+(($B$4/1000)/2)</f>
        <v>4.6042841937136668E-2</v>
      </c>
      <c r="O2373">
        <f t="shared" ref="O2373:O2436" si="562">N2373*$B$6*P2373</f>
        <v>0</v>
      </c>
      <c r="P2373">
        <f t="shared" ref="P2373:P2436" si="563">IF(I2373&lt;=$B$17,1,0)</f>
        <v>0</v>
      </c>
      <c r="Q2373">
        <f>($B$16/2)*(COS((ACOS((2*'Intake Valve Fxn Scratch'!$B$1)/$B$16-1)/($B$17/2))*(I2373-($B$17/2)))+1)*P2373</f>
        <v>0</v>
      </c>
      <c r="R2373">
        <f t="shared" ref="R2373:R2436" si="564">Q2373/$B$16</f>
        <v>0</v>
      </c>
      <c r="S2373">
        <f t="shared" ref="S2373:S2436" si="565">P2373*($B$13*R2373*(O2373-O2372)*$B$19+S2372)</f>
        <v>0</v>
      </c>
      <c r="T2373">
        <f>S2373*'Exhaust Gas Math'!$C$14</f>
        <v>0</v>
      </c>
      <c r="U2373">
        <f>(T2373/'Exhaust Gas Math'!$B$14)+('Exhaust Gas Math'!$D$10)</f>
        <v>4.4059320573952224E-4</v>
      </c>
      <c r="V2373">
        <f>('Exhaust Gas Math'!$E$10*(2.53982214E-12*V2372^4 - 0.0000000071629564556*V2372^3 + 7.56281407226508E-06*V2372^2 - 0.00322508455050905*V2372 + 1.62997098133725)*$B$24+T2373*'Exhaust Gas Math'!$D$14*$B$23)/('Exhaust Gas Math'!$E$10*(2.53982214E-12*V2372^4 - 0.0000000071629564556*V2372^3 + 7.56281407226508E-06*V2372^2 - 0.00322508455050905*V2372 + 1.62997098133725)+T2373*'Exhaust Gas Math'!$D$14)</f>
        <v>1100</v>
      </c>
      <c r="W2373">
        <f>(353.3116967483*V2373^-1.0020802909)*('Exhaust Gas Math'!$E$10/(T2373+'Exhaust Gas Math'!$E$10))+(357.4500179626*V2373^-1.0038444015 )*(T2373/(T2373+'Exhaust Gas Math'!$E$10))</f>
        <v>0.31654710700089367</v>
      </c>
      <c r="X2373">
        <f t="shared" ref="X2373:X2436" si="566">P2373*SIGN(K2373)*-0.5*W2373*K2373^2</f>
        <v>0</v>
      </c>
      <c r="Y2373">
        <f t="shared" ref="Y2373:Y2436" si="567">(U2373*$B$21*V2373)/L2373</f>
        <v>101325</v>
      </c>
      <c r="Z2373">
        <f t="shared" ref="Z2373:Z2436" si="568">IF((X2373+Y2373)&lt;$B$22,(X2373+Y2373),$B$22)</f>
        <v>101325</v>
      </c>
    </row>
    <row r="2374" spans="5:26" x14ac:dyDescent="0.2">
      <c r="E2374">
        <f t="shared" si="555"/>
        <v>0.29612499999998126</v>
      </c>
      <c r="F2374">
        <f t="shared" si="556"/>
        <v>101325</v>
      </c>
      <c r="H2374">
        <f t="shared" si="554"/>
        <v>0.29612499999998126</v>
      </c>
      <c r="I2374">
        <f t="shared" si="557"/>
        <v>533.99999999910142</v>
      </c>
      <c r="J2374">
        <f t="shared" si="558"/>
        <v>6.3226344083122332E-2</v>
      </c>
      <c r="K2374">
        <f t="shared" si="559"/>
        <v>2.7759550717948565</v>
      </c>
      <c r="L2374">
        <f t="shared" si="560"/>
        <v>3.9769296294121147E-5</v>
      </c>
      <c r="M2374">
        <f>J2374/SQRT('Exhaust Gas Math'!$E$14*$B$21*$B$23)</f>
        <v>1.0733673487933861E-3</v>
      </c>
      <c r="N2374">
        <f t="shared" si="561"/>
        <v>4.8722302042826959E-2</v>
      </c>
      <c r="O2374">
        <f t="shared" si="562"/>
        <v>0</v>
      </c>
      <c r="P2374">
        <f t="shared" si="563"/>
        <v>0</v>
      </c>
      <c r="Q2374">
        <f>($B$16/2)*(COS((ACOS((2*'Intake Valve Fxn Scratch'!$B$1)/$B$16-1)/($B$17/2))*(I2374-($B$17/2)))+1)*P2374</f>
        <v>0</v>
      </c>
      <c r="R2374">
        <f t="shared" si="564"/>
        <v>0</v>
      </c>
      <c r="S2374">
        <f t="shared" si="565"/>
        <v>0</v>
      </c>
      <c r="T2374">
        <f>S2374*'Exhaust Gas Math'!$C$14</f>
        <v>0</v>
      </c>
      <c r="U2374">
        <f>(T2374/'Exhaust Gas Math'!$B$14)+('Exhaust Gas Math'!$D$10)</f>
        <v>4.4059320573952224E-4</v>
      </c>
      <c r="V2374">
        <f>('Exhaust Gas Math'!$E$10*(2.53982214E-12*V2373^4 - 0.0000000071629564556*V2373^3 + 7.56281407226508E-06*V2373^2 - 0.00322508455050905*V2373 + 1.62997098133725)*$B$24+T2374*'Exhaust Gas Math'!$D$14*$B$23)/('Exhaust Gas Math'!$E$10*(2.53982214E-12*V2373^4 - 0.0000000071629564556*V2373^3 + 7.56281407226508E-06*V2373^2 - 0.00322508455050905*V2373 + 1.62997098133725)+T2374*'Exhaust Gas Math'!$D$14)</f>
        <v>1100</v>
      </c>
      <c r="W2374">
        <f>(353.3116967483*V2374^-1.0020802909)*('Exhaust Gas Math'!$E$10/(T2374+'Exhaust Gas Math'!$E$10))+(357.4500179626*V2374^-1.0038444015 )*(T2374/(T2374+'Exhaust Gas Math'!$E$10))</f>
        <v>0.31654710700089367</v>
      </c>
      <c r="X2374">
        <f t="shared" si="566"/>
        <v>0</v>
      </c>
      <c r="Y2374">
        <f t="shared" si="567"/>
        <v>101325</v>
      </c>
      <c r="Z2374">
        <f t="shared" si="568"/>
        <v>101325</v>
      </c>
    </row>
    <row r="2375" spans="5:26" x14ac:dyDescent="0.2">
      <c r="E2375">
        <f t="shared" si="555"/>
        <v>0.29624999999998125</v>
      </c>
      <c r="F2375">
        <f t="shared" si="556"/>
        <v>101325</v>
      </c>
      <c r="H2375">
        <f t="shared" ref="H2375:H2438" si="569">H2374+$B$2</f>
        <v>0.29624999999998125</v>
      </c>
      <c r="I2375">
        <f t="shared" si="557"/>
        <v>539.9999999990996</v>
      </c>
      <c r="J2375">
        <f t="shared" si="558"/>
        <v>6.3399999999999998E-2</v>
      </c>
      <c r="K2375">
        <f t="shared" si="559"/>
        <v>4.1661991473432664E-10</v>
      </c>
      <c r="L2375">
        <f t="shared" si="560"/>
        <v>3.9769296294121147E-5</v>
      </c>
      <c r="M2375">
        <f>J2375/SQRT('Exhaust Gas Math'!$E$14*$B$21*$B$23)</f>
        <v>1.0763154330738279E-3</v>
      </c>
      <c r="N2375">
        <f t="shared" si="561"/>
        <v>5.1362995243016414E-2</v>
      </c>
      <c r="O2375">
        <f t="shared" si="562"/>
        <v>0</v>
      </c>
      <c r="P2375">
        <f t="shared" si="563"/>
        <v>0</v>
      </c>
      <c r="Q2375">
        <f>($B$16/2)*(COS((ACOS((2*'Intake Valve Fxn Scratch'!$B$1)/$B$16-1)/($B$17/2))*(I2375-($B$17/2)))+1)*P2375</f>
        <v>0</v>
      </c>
      <c r="R2375">
        <f t="shared" si="564"/>
        <v>0</v>
      </c>
      <c r="S2375">
        <f t="shared" si="565"/>
        <v>0</v>
      </c>
      <c r="T2375">
        <f>S2375*'Exhaust Gas Math'!$C$14</f>
        <v>0</v>
      </c>
      <c r="U2375">
        <f>(T2375/'Exhaust Gas Math'!$B$14)+('Exhaust Gas Math'!$D$10)</f>
        <v>4.4059320573952224E-4</v>
      </c>
      <c r="V2375">
        <f>('Exhaust Gas Math'!$E$10*(2.53982214E-12*V2374^4 - 0.0000000071629564556*V2374^3 + 7.56281407226508E-06*V2374^2 - 0.00322508455050905*V2374 + 1.62997098133725)*$B$24+T2375*'Exhaust Gas Math'!$D$14*$B$23)/('Exhaust Gas Math'!$E$10*(2.53982214E-12*V2374^4 - 0.0000000071629564556*V2374^3 + 7.56281407226508E-06*V2374^2 - 0.00322508455050905*V2374 + 1.62997098133725)+T2375*'Exhaust Gas Math'!$D$14)</f>
        <v>1100</v>
      </c>
      <c r="W2375">
        <f>(353.3116967483*V2375^-1.0020802909)*('Exhaust Gas Math'!$E$10/(T2375+'Exhaust Gas Math'!$E$10))+(357.4500179626*V2375^-1.0038444015 )*(T2375/(T2375+'Exhaust Gas Math'!$E$10))</f>
        <v>0.31654710700089367</v>
      </c>
      <c r="X2375">
        <f t="shared" si="566"/>
        <v>0</v>
      </c>
      <c r="Y2375">
        <f t="shared" si="567"/>
        <v>101325</v>
      </c>
      <c r="Z2375">
        <f t="shared" si="568"/>
        <v>101325</v>
      </c>
    </row>
    <row r="2376" spans="5:26" x14ac:dyDescent="0.2">
      <c r="E2376">
        <f t="shared" si="555"/>
        <v>0.29637499999998124</v>
      </c>
      <c r="F2376">
        <f t="shared" si="556"/>
        <v>101325</v>
      </c>
      <c r="H2376">
        <f t="shared" si="569"/>
        <v>0.29637499999998124</v>
      </c>
      <c r="I2376">
        <f t="shared" si="557"/>
        <v>545.9999999990996</v>
      </c>
      <c r="J2376">
        <f t="shared" si="558"/>
        <v>6.3226344083226291E-2</v>
      </c>
      <c r="K2376">
        <f t="shared" si="559"/>
        <v>-2.7759550709661811</v>
      </c>
      <c r="L2376">
        <f t="shared" si="560"/>
        <v>3.9769296294121147E-5</v>
      </c>
      <c r="M2376">
        <f>J2376/SQRT('Exhaust Gas Math'!$E$14*$B$21*$B$23)</f>
        <v>1.0733673487951509E-3</v>
      </c>
      <c r="N2376">
        <f t="shared" si="561"/>
        <v>5.3910285389785317E-2</v>
      </c>
      <c r="O2376">
        <f t="shared" si="562"/>
        <v>0</v>
      </c>
      <c r="P2376">
        <f t="shared" si="563"/>
        <v>0</v>
      </c>
      <c r="Q2376">
        <f>($B$16/2)*(COS((ACOS((2*'Intake Valve Fxn Scratch'!$B$1)/$B$16-1)/($B$17/2))*(I2376-($B$17/2)))+1)*P2376</f>
        <v>0</v>
      </c>
      <c r="R2376">
        <f t="shared" si="564"/>
        <v>0</v>
      </c>
      <c r="S2376">
        <f t="shared" si="565"/>
        <v>0</v>
      </c>
      <c r="T2376">
        <f>S2376*'Exhaust Gas Math'!$C$14</f>
        <v>0</v>
      </c>
      <c r="U2376">
        <f>(T2376/'Exhaust Gas Math'!$B$14)+('Exhaust Gas Math'!$D$10)</f>
        <v>4.4059320573952224E-4</v>
      </c>
      <c r="V2376">
        <f>('Exhaust Gas Math'!$E$10*(2.53982214E-12*V2375^4 - 0.0000000071629564556*V2375^3 + 7.56281407226508E-06*V2375^2 - 0.00322508455050905*V2375 + 1.62997098133725)*$B$24+T2376*'Exhaust Gas Math'!$D$14*$B$23)/('Exhaust Gas Math'!$E$10*(2.53982214E-12*V2375^4 - 0.0000000071629564556*V2375^3 + 7.56281407226508E-06*V2375^2 - 0.00322508455050905*V2375 + 1.62997098133725)+T2376*'Exhaust Gas Math'!$D$14)</f>
        <v>1100</v>
      </c>
      <c r="W2376">
        <f>(353.3116967483*V2376^-1.0020802909)*('Exhaust Gas Math'!$E$10/(T2376+'Exhaust Gas Math'!$E$10))+(357.4500179626*V2376^-1.0038444015 )*(T2376/(T2376+'Exhaust Gas Math'!$E$10))</f>
        <v>0.31654710700089367</v>
      </c>
      <c r="X2376">
        <f t="shared" si="566"/>
        <v>0</v>
      </c>
      <c r="Y2376">
        <f t="shared" si="567"/>
        <v>101325</v>
      </c>
      <c r="Z2376">
        <f t="shared" si="568"/>
        <v>101325</v>
      </c>
    </row>
    <row r="2377" spans="5:26" x14ac:dyDescent="0.2">
      <c r="E2377">
        <f t="shared" si="555"/>
        <v>0.29649999999998122</v>
      </c>
      <c r="F2377">
        <f t="shared" si="556"/>
        <v>101325</v>
      </c>
      <c r="H2377">
        <f t="shared" si="569"/>
        <v>0.29649999999998122</v>
      </c>
      <c r="I2377">
        <f t="shared" si="557"/>
        <v>551.9999999990996</v>
      </c>
      <c r="J2377">
        <f t="shared" si="558"/>
        <v>6.2707278943365211E-2</v>
      </c>
      <c r="K2377">
        <f t="shared" si="559"/>
        <v>-5.5214961976855399</v>
      </c>
      <c r="L2377">
        <f t="shared" si="560"/>
        <v>3.9769296294121147E-5</v>
      </c>
      <c r="M2377">
        <f>J2377/SQRT('Exhaust Gas Math'!$E$14*$B$21*$B$23)</f>
        <v>1.0645553957856382E-3</v>
      </c>
      <c r="N2377">
        <f t="shared" si="561"/>
        <v>5.6301139017725141E-2</v>
      </c>
      <c r="O2377">
        <f t="shared" si="562"/>
        <v>0</v>
      </c>
      <c r="P2377">
        <f t="shared" si="563"/>
        <v>0</v>
      </c>
      <c r="Q2377">
        <f>($B$16/2)*(COS((ACOS((2*'Intake Valve Fxn Scratch'!$B$1)/$B$16-1)/($B$17/2))*(I2377-($B$17/2)))+1)*P2377</f>
        <v>0</v>
      </c>
      <c r="R2377">
        <f t="shared" si="564"/>
        <v>0</v>
      </c>
      <c r="S2377">
        <f t="shared" si="565"/>
        <v>0</v>
      </c>
      <c r="T2377">
        <f>S2377*'Exhaust Gas Math'!$C$14</f>
        <v>0</v>
      </c>
      <c r="U2377">
        <f>(T2377/'Exhaust Gas Math'!$B$14)+('Exhaust Gas Math'!$D$10)</f>
        <v>4.4059320573952224E-4</v>
      </c>
      <c r="V2377">
        <f>('Exhaust Gas Math'!$E$10*(2.53982214E-12*V2376^4 - 0.0000000071629564556*V2376^3 + 7.56281407226508E-06*V2376^2 - 0.00322508455050905*V2376 + 1.62997098133725)*$B$24+T2377*'Exhaust Gas Math'!$D$14*$B$23)/('Exhaust Gas Math'!$E$10*(2.53982214E-12*V2376^4 - 0.0000000071629564556*V2376^3 + 7.56281407226508E-06*V2376^2 - 0.00322508455050905*V2376 + 1.62997098133725)+T2377*'Exhaust Gas Math'!$D$14)</f>
        <v>1100</v>
      </c>
      <c r="W2377">
        <f>(353.3116967483*V2377^-1.0020802909)*('Exhaust Gas Math'!$E$10/(T2377+'Exhaust Gas Math'!$E$10))+(357.4500179626*V2377^-1.0038444015 )*(T2377/(T2377+'Exhaust Gas Math'!$E$10))</f>
        <v>0.31654710700089367</v>
      </c>
      <c r="X2377">
        <f t="shared" si="566"/>
        <v>0</v>
      </c>
      <c r="Y2377">
        <f t="shared" si="567"/>
        <v>101325</v>
      </c>
      <c r="Z2377">
        <f t="shared" si="568"/>
        <v>101325</v>
      </c>
    </row>
    <row r="2378" spans="5:26" x14ac:dyDescent="0.2">
      <c r="E2378">
        <f t="shared" si="555"/>
        <v>0.29662499999998121</v>
      </c>
      <c r="F2378">
        <f t="shared" si="556"/>
        <v>101325</v>
      </c>
      <c r="H2378">
        <f t="shared" si="569"/>
        <v>0.29662499999998121</v>
      </c>
      <c r="I2378">
        <f t="shared" si="557"/>
        <v>557.99999999909778</v>
      </c>
      <c r="J2378">
        <f t="shared" si="558"/>
        <v>6.1848491566710441E-2</v>
      </c>
      <c r="K2378">
        <f t="shared" si="559"/>
        <v>-8.2065426566157118</v>
      </c>
      <c r="L2378">
        <f t="shared" si="560"/>
        <v>3.9769296294121147E-5</v>
      </c>
      <c r="M2378">
        <f>J2378/SQRT('Exhaust Gas Math'!$E$14*$B$21*$B$23)</f>
        <v>1.0499761196464817E-3</v>
      </c>
      <c r="N2378">
        <f t="shared" si="561"/>
        <v>5.8465535048182804E-2</v>
      </c>
      <c r="O2378">
        <f t="shared" si="562"/>
        <v>0</v>
      </c>
      <c r="P2378">
        <f t="shared" si="563"/>
        <v>0</v>
      </c>
      <c r="Q2378">
        <f>($B$16/2)*(COS((ACOS((2*'Intake Valve Fxn Scratch'!$B$1)/$B$16-1)/($B$17/2))*(I2378-($B$17/2)))+1)*P2378</f>
        <v>0</v>
      </c>
      <c r="R2378">
        <f t="shared" si="564"/>
        <v>0</v>
      </c>
      <c r="S2378">
        <f t="shared" si="565"/>
        <v>0</v>
      </c>
      <c r="T2378">
        <f>S2378*'Exhaust Gas Math'!$C$14</f>
        <v>0</v>
      </c>
      <c r="U2378">
        <f>(T2378/'Exhaust Gas Math'!$B$14)+('Exhaust Gas Math'!$D$10)</f>
        <v>4.4059320573952224E-4</v>
      </c>
      <c r="V2378">
        <f>('Exhaust Gas Math'!$E$10*(2.53982214E-12*V2377^4 - 0.0000000071629564556*V2377^3 + 7.56281407226508E-06*V2377^2 - 0.00322508455050905*V2377 + 1.62997098133725)*$B$24+T2378*'Exhaust Gas Math'!$D$14*$B$23)/('Exhaust Gas Math'!$E$10*(2.53982214E-12*V2377^4 - 0.0000000071629564556*V2377^3 + 7.56281407226508E-06*V2377^2 - 0.00322508455050905*V2377 + 1.62997098133725)+T2378*'Exhaust Gas Math'!$D$14)</f>
        <v>1100</v>
      </c>
      <c r="W2378">
        <f>(353.3116967483*V2378^-1.0020802909)*('Exhaust Gas Math'!$E$10/(T2378+'Exhaust Gas Math'!$E$10))+(357.4500179626*V2378^-1.0038444015 )*(T2378/(T2378+'Exhaust Gas Math'!$E$10))</f>
        <v>0.31654710700089367</v>
      </c>
      <c r="X2378">
        <f t="shared" si="566"/>
        <v>0</v>
      </c>
      <c r="Y2378">
        <f t="shared" si="567"/>
        <v>101325</v>
      </c>
      <c r="Z2378">
        <f t="shared" si="568"/>
        <v>101325</v>
      </c>
    </row>
    <row r="2379" spans="5:26" x14ac:dyDescent="0.2">
      <c r="E2379">
        <f t="shared" si="555"/>
        <v>0.2967499999999812</v>
      </c>
      <c r="F2379">
        <f t="shared" si="556"/>
        <v>101325</v>
      </c>
      <c r="H2379">
        <f t="shared" si="569"/>
        <v>0.2967499999999812</v>
      </c>
      <c r="I2379">
        <f t="shared" si="557"/>
        <v>563.99999999909778</v>
      </c>
      <c r="J2379">
        <f t="shared" si="558"/>
        <v>6.0659391007473418E-2</v>
      </c>
      <c r="K2379">
        <f t="shared" si="559"/>
        <v>-10.801676516870565</v>
      </c>
      <c r="L2379">
        <f t="shared" si="560"/>
        <v>3.9769296294121147E-5</v>
      </c>
      <c r="M2379">
        <f>J2379/SQRT('Exhaust Gas Math'!$E$14*$B$21*$B$23)</f>
        <v>1.0297892539779718E-3</v>
      </c>
      <c r="N2379">
        <f t="shared" si="561"/>
        <v>6.0328632872050106E-2</v>
      </c>
      <c r="O2379">
        <f t="shared" si="562"/>
        <v>0</v>
      </c>
      <c r="P2379">
        <f t="shared" si="563"/>
        <v>0</v>
      </c>
      <c r="Q2379">
        <f>($B$16/2)*(COS((ACOS((2*'Intake Valve Fxn Scratch'!$B$1)/$B$16-1)/($B$17/2))*(I2379-($B$17/2)))+1)*P2379</f>
        <v>0</v>
      </c>
      <c r="R2379">
        <f t="shared" si="564"/>
        <v>0</v>
      </c>
      <c r="S2379">
        <f t="shared" si="565"/>
        <v>0</v>
      </c>
      <c r="T2379">
        <f>S2379*'Exhaust Gas Math'!$C$14</f>
        <v>0</v>
      </c>
      <c r="U2379">
        <f>(T2379/'Exhaust Gas Math'!$B$14)+('Exhaust Gas Math'!$D$10)</f>
        <v>4.4059320573952224E-4</v>
      </c>
      <c r="V2379">
        <f>('Exhaust Gas Math'!$E$10*(2.53982214E-12*V2378^4 - 0.0000000071629564556*V2378^3 + 7.56281407226508E-06*V2378^2 - 0.00322508455050905*V2378 + 1.62997098133725)*$B$24+T2379*'Exhaust Gas Math'!$D$14*$B$23)/('Exhaust Gas Math'!$E$10*(2.53982214E-12*V2378^4 - 0.0000000071629564556*V2378^3 + 7.56281407226508E-06*V2378^2 - 0.00322508455050905*V2378 + 1.62997098133725)+T2379*'Exhaust Gas Math'!$D$14)</f>
        <v>1100</v>
      </c>
      <c r="W2379">
        <f>(353.3116967483*V2379^-1.0020802909)*('Exhaust Gas Math'!$E$10/(T2379+'Exhaust Gas Math'!$E$10))+(357.4500179626*V2379^-1.0038444015 )*(T2379/(T2379+'Exhaust Gas Math'!$E$10))</f>
        <v>0.31654710700089367</v>
      </c>
      <c r="X2379">
        <f t="shared" si="566"/>
        <v>0</v>
      </c>
      <c r="Y2379">
        <f t="shared" si="567"/>
        <v>101325</v>
      </c>
      <c r="Z2379">
        <f t="shared" si="568"/>
        <v>101325</v>
      </c>
    </row>
    <row r="2380" spans="5:26" x14ac:dyDescent="0.2">
      <c r="E2380">
        <f t="shared" si="555"/>
        <v>0.29687499999998118</v>
      </c>
      <c r="F2380">
        <f t="shared" si="556"/>
        <v>101325</v>
      </c>
      <c r="H2380">
        <f t="shared" si="569"/>
        <v>0.29687499999998118</v>
      </c>
      <c r="I2380">
        <f t="shared" si="557"/>
        <v>569.99999999909596</v>
      </c>
      <c r="J2380">
        <f t="shared" si="558"/>
        <v>5.9153005300216437E-2</v>
      </c>
      <c r="K2380">
        <f t="shared" si="559"/>
        <v>-13.278464948810489</v>
      </c>
      <c r="L2380">
        <f t="shared" si="560"/>
        <v>3.9769296294121147E-5</v>
      </c>
      <c r="M2380">
        <f>J2380/SQRT('Exhaust Gas Math'!$E$14*$B$21*$B$23)</f>
        <v>1.004215970304746E-3</v>
      </c>
      <c r="N2380">
        <f t="shared" si="561"/>
        <v>6.1813705050743295E-2</v>
      </c>
      <c r="O2380">
        <f t="shared" si="562"/>
        <v>0</v>
      </c>
      <c r="P2380">
        <f t="shared" si="563"/>
        <v>0</v>
      </c>
      <c r="Q2380">
        <f>($B$16/2)*(COS((ACOS((2*'Intake Valve Fxn Scratch'!$B$1)/$B$16-1)/($B$17/2))*(I2380-($B$17/2)))+1)*P2380</f>
        <v>0</v>
      </c>
      <c r="R2380">
        <f t="shared" si="564"/>
        <v>0</v>
      </c>
      <c r="S2380">
        <f t="shared" si="565"/>
        <v>0</v>
      </c>
      <c r="T2380">
        <f>S2380*'Exhaust Gas Math'!$C$14</f>
        <v>0</v>
      </c>
      <c r="U2380">
        <f>(T2380/'Exhaust Gas Math'!$B$14)+('Exhaust Gas Math'!$D$10)</f>
        <v>4.4059320573952224E-4</v>
      </c>
      <c r="V2380">
        <f>('Exhaust Gas Math'!$E$10*(2.53982214E-12*V2379^4 - 0.0000000071629564556*V2379^3 + 7.56281407226508E-06*V2379^2 - 0.00322508455050905*V2379 + 1.62997098133725)*$B$24+T2380*'Exhaust Gas Math'!$D$14*$B$23)/('Exhaust Gas Math'!$E$10*(2.53982214E-12*V2379^4 - 0.0000000071629564556*V2379^3 + 7.56281407226508E-06*V2379^2 - 0.00322508455050905*V2379 + 1.62997098133725)+T2380*'Exhaust Gas Math'!$D$14)</f>
        <v>1100</v>
      </c>
      <c r="W2380">
        <f>(353.3116967483*V2380^-1.0020802909)*('Exhaust Gas Math'!$E$10/(T2380+'Exhaust Gas Math'!$E$10))+(357.4500179626*V2380^-1.0038444015 )*(T2380/(T2380+'Exhaust Gas Math'!$E$10))</f>
        <v>0.31654710700089367</v>
      </c>
      <c r="X2380">
        <f t="shared" si="566"/>
        <v>0</v>
      </c>
      <c r="Y2380">
        <f t="shared" si="567"/>
        <v>101325</v>
      </c>
      <c r="Z2380">
        <f t="shared" si="568"/>
        <v>101325</v>
      </c>
    </row>
    <row r="2381" spans="5:26" x14ac:dyDescent="0.2">
      <c r="E2381">
        <f t="shared" si="555"/>
        <v>0.29699999999998117</v>
      </c>
      <c r="F2381">
        <f t="shared" si="556"/>
        <v>101325</v>
      </c>
      <c r="H2381">
        <f t="shared" si="569"/>
        <v>0.29699999999998117</v>
      </c>
      <c r="I2381">
        <f t="shared" si="557"/>
        <v>575.99999999909596</v>
      </c>
      <c r="J2381">
        <f t="shared" si="558"/>
        <v>5.734583872197966E-2</v>
      </c>
      <c r="K2381">
        <f t="shared" si="559"/>
        <v>-15.609771740073853</v>
      </c>
      <c r="L2381">
        <f t="shared" si="560"/>
        <v>3.9769296294121147E-5</v>
      </c>
      <c r="M2381">
        <f>J2381/SQRT('Exhaust Gas Math'!$E$14*$B$21*$B$23)</f>
        <v>9.7353645487428125E-4</v>
      </c>
      <c r="N2381">
        <f t="shared" si="561"/>
        <v>6.2845765439989876E-2</v>
      </c>
      <c r="O2381">
        <f t="shared" si="562"/>
        <v>0</v>
      </c>
      <c r="P2381">
        <f t="shared" si="563"/>
        <v>0</v>
      </c>
      <c r="Q2381">
        <f>($B$16/2)*(COS((ACOS((2*'Intake Valve Fxn Scratch'!$B$1)/$B$16-1)/($B$17/2))*(I2381-($B$17/2)))+1)*P2381</f>
        <v>0</v>
      </c>
      <c r="R2381">
        <f t="shared" si="564"/>
        <v>0</v>
      </c>
      <c r="S2381">
        <f t="shared" si="565"/>
        <v>0</v>
      </c>
      <c r="T2381">
        <f>S2381*'Exhaust Gas Math'!$C$14</f>
        <v>0</v>
      </c>
      <c r="U2381">
        <f>(T2381/'Exhaust Gas Math'!$B$14)+('Exhaust Gas Math'!$D$10)</f>
        <v>4.4059320573952224E-4</v>
      </c>
      <c r="V2381">
        <f>('Exhaust Gas Math'!$E$10*(2.53982214E-12*V2380^4 - 0.0000000071629564556*V2380^3 + 7.56281407226508E-06*V2380^2 - 0.00322508455050905*V2380 + 1.62997098133725)*$B$24+T2381*'Exhaust Gas Math'!$D$14*$B$23)/('Exhaust Gas Math'!$E$10*(2.53982214E-12*V2380^4 - 0.0000000071629564556*V2380^3 + 7.56281407226508E-06*V2380^2 - 0.00322508455050905*V2380 + 1.62997098133725)+T2381*'Exhaust Gas Math'!$D$14)</f>
        <v>1100</v>
      </c>
      <c r="W2381">
        <f>(353.3116967483*V2381^-1.0020802909)*('Exhaust Gas Math'!$E$10/(T2381+'Exhaust Gas Math'!$E$10))+(357.4500179626*V2381^-1.0038444015 )*(T2381/(T2381+'Exhaust Gas Math'!$E$10))</f>
        <v>0.31654710700089367</v>
      </c>
      <c r="X2381">
        <f t="shared" si="566"/>
        <v>0</v>
      </c>
      <c r="Y2381">
        <f t="shared" si="567"/>
        <v>101325</v>
      </c>
      <c r="Z2381">
        <f t="shared" si="568"/>
        <v>101325</v>
      </c>
    </row>
    <row r="2382" spans="5:26" x14ac:dyDescent="0.2">
      <c r="E2382">
        <f t="shared" si="555"/>
        <v>0.29712499999998115</v>
      </c>
      <c r="F2382">
        <f t="shared" si="556"/>
        <v>101325</v>
      </c>
      <c r="H2382">
        <f t="shared" si="569"/>
        <v>0.29712499999998115</v>
      </c>
      <c r="I2382">
        <f t="shared" si="557"/>
        <v>581.99999999909596</v>
      </c>
      <c r="J2382">
        <f t="shared" si="558"/>
        <v>5.5257690967968176E-2</v>
      </c>
      <c r="K2382">
        <f t="shared" si="559"/>
        <v>-17.770054605598272</v>
      </c>
      <c r="L2382">
        <f t="shared" si="560"/>
        <v>3.9769296294121147E-5</v>
      </c>
      <c r="M2382">
        <f>J2382/SQRT('Exhaust Gas Math'!$E$14*$B$21*$B$23)</f>
        <v>9.3808683887773526E-4</v>
      </c>
      <c r="N2382">
        <f t="shared" si="561"/>
        <v>6.3355736789064976E-2</v>
      </c>
      <c r="O2382">
        <f t="shared" si="562"/>
        <v>0</v>
      </c>
      <c r="P2382">
        <f t="shared" si="563"/>
        <v>0</v>
      </c>
      <c r="Q2382">
        <f>($B$16/2)*(COS((ACOS((2*'Intake Valve Fxn Scratch'!$B$1)/$B$16-1)/($B$17/2))*(I2382-($B$17/2)))+1)*P2382</f>
        <v>0</v>
      </c>
      <c r="R2382">
        <f t="shared" si="564"/>
        <v>0</v>
      </c>
      <c r="S2382">
        <f t="shared" si="565"/>
        <v>0</v>
      </c>
      <c r="T2382">
        <f>S2382*'Exhaust Gas Math'!$C$14</f>
        <v>0</v>
      </c>
      <c r="U2382">
        <f>(T2382/'Exhaust Gas Math'!$B$14)+('Exhaust Gas Math'!$D$10)</f>
        <v>4.4059320573952224E-4</v>
      </c>
      <c r="V2382">
        <f>('Exhaust Gas Math'!$E$10*(2.53982214E-12*V2381^4 - 0.0000000071629564556*V2381^3 + 7.56281407226508E-06*V2381^2 - 0.00322508455050905*V2381 + 1.62997098133725)*$B$24+T2382*'Exhaust Gas Math'!$D$14*$B$23)/('Exhaust Gas Math'!$E$10*(2.53982214E-12*V2381^4 - 0.0000000071629564556*V2381^3 + 7.56281407226508E-06*V2381^2 - 0.00322508455050905*V2381 + 1.62997098133725)+T2382*'Exhaust Gas Math'!$D$14)</f>
        <v>1100</v>
      </c>
      <c r="W2382">
        <f>(353.3116967483*V2382^-1.0020802909)*('Exhaust Gas Math'!$E$10/(T2382+'Exhaust Gas Math'!$E$10))+(357.4500179626*V2382^-1.0038444015 )*(T2382/(T2382+'Exhaust Gas Math'!$E$10))</f>
        <v>0.31654710700089367</v>
      </c>
      <c r="X2382">
        <f t="shared" si="566"/>
        <v>0</v>
      </c>
      <c r="Y2382">
        <f t="shared" si="567"/>
        <v>101325</v>
      </c>
      <c r="Z2382">
        <f t="shared" si="568"/>
        <v>101325</v>
      </c>
    </row>
    <row r="2383" spans="5:26" x14ac:dyDescent="0.2">
      <c r="E2383">
        <f t="shared" si="555"/>
        <v>0.29724999999998114</v>
      </c>
      <c r="F2383">
        <f t="shared" si="556"/>
        <v>101325</v>
      </c>
      <c r="H2383">
        <f t="shared" si="569"/>
        <v>0.29724999999998114</v>
      </c>
      <c r="I2383">
        <f t="shared" si="557"/>
        <v>587.99999999909414</v>
      </c>
      <c r="J2383">
        <f t="shared" si="558"/>
        <v>5.2911440221947936E-2</v>
      </c>
      <c r="K2383">
        <f t="shared" si="559"/>
        <v>-19.735645034240811</v>
      </c>
      <c r="L2383">
        <f t="shared" si="560"/>
        <v>3.9769296294121147E-5</v>
      </c>
      <c r="M2383">
        <f>J2383/SQRT('Exhaust Gas Math'!$E$14*$B$21*$B$23)</f>
        <v>8.9825551572627531E-4</v>
      </c>
      <c r="N2383">
        <f t="shared" si="561"/>
        <v>6.328491326570819E-2</v>
      </c>
      <c r="O2383">
        <f t="shared" si="562"/>
        <v>0</v>
      </c>
      <c r="P2383">
        <f t="shared" si="563"/>
        <v>0</v>
      </c>
      <c r="Q2383">
        <f>($B$16/2)*(COS((ACOS((2*'Intake Valve Fxn Scratch'!$B$1)/$B$16-1)/($B$17/2))*(I2383-($B$17/2)))+1)*P2383</f>
        <v>0</v>
      </c>
      <c r="R2383">
        <f t="shared" si="564"/>
        <v>0</v>
      </c>
      <c r="S2383">
        <f t="shared" si="565"/>
        <v>0</v>
      </c>
      <c r="T2383">
        <f>S2383*'Exhaust Gas Math'!$C$14</f>
        <v>0</v>
      </c>
      <c r="U2383">
        <f>(T2383/'Exhaust Gas Math'!$B$14)+('Exhaust Gas Math'!$D$10)</f>
        <v>4.4059320573952224E-4</v>
      </c>
      <c r="V2383">
        <f>('Exhaust Gas Math'!$E$10*(2.53982214E-12*V2382^4 - 0.0000000071629564556*V2382^3 + 7.56281407226508E-06*V2382^2 - 0.00322508455050905*V2382 + 1.62997098133725)*$B$24+T2383*'Exhaust Gas Math'!$D$14*$B$23)/('Exhaust Gas Math'!$E$10*(2.53982214E-12*V2382^4 - 0.0000000071629564556*V2382^3 + 7.56281407226508E-06*V2382^2 - 0.00322508455050905*V2382 + 1.62997098133725)+T2383*'Exhaust Gas Math'!$D$14)</f>
        <v>1100</v>
      </c>
      <c r="W2383">
        <f>(353.3116967483*V2383^-1.0020802909)*('Exhaust Gas Math'!$E$10/(T2383+'Exhaust Gas Math'!$E$10))+(357.4500179626*V2383^-1.0038444015 )*(T2383/(T2383+'Exhaust Gas Math'!$E$10))</f>
        <v>0.31654710700089367</v>
      </c>
      <c r="X2383">
        <f t="shared" si="566"/>
        <v>0</v>
      </c>
      <c r="Y2383">
        <f t="shared" si="567"/>
        <v>101325</v>
      </c>
      <c r="Z2383">
        <f t="shared" si="568"/>
        <v>101325</v>
      </c>
    </row>
    <row r="2384" spans="5:26" x14ac:dyDescent="0.2">
      <c r="E2384">
        <f t="shared" si="555"/>
        <v>0.29737499999998113</v>
      </c>
      <c r="F2384">
        <f t="shared" si="556"/>
        <v>101325</v>
      </c>
      <c r="H2384">
        <f t="shared" si="569"/>
        <v>0.29737499999998113</v>
      </c>
      <c r="I2384">
        <f t="shared" si="557"/>
        <v>593.99999999909414</v>
      </c>
      <c r="J2384">
        <f t="shared" si="558"/>
        <v>5.0332792498076873E-2</v>
      </c>
      <c r="K2384">
        <f t="shared" si="559"/>
        <v>-21.485007605939035</v>
      </c>
      <c r="L2384">
        <f t="shared" si="560"/>
        <v>3.9769296294121147E-5</v>
      </c>
      <c r="M2384">
        <f>J2384/SQRT('Exhaust Gas Math'!$E$14*$B$21*$B$23)</f>
        <v>8.5447888573158875E-4</v>
      </c>
      <c r="N2384">
        <f t="shared" si="561"/>
        <v>6.2589395196809172E-2</v>
      </c>
      <c r="O2384">
        <f t="shared" si="562"/>
        <v>0</v>
      </c>
      <c r="P2384">
        <f t="shared" si="563"/>
        <v>0</v>
      </c>
      <c r="Q2384">
        <f>($B$16/2)*(COS((ACOS((2*'Intake Valve Fxn Scratch'!$B$1)/$B$16-1)/($B$17/2))*(I2384-($B$17/2)))+1)*P2384</f>
        <v>0</v>
      </c>
      <c r="R2384">
        <f t="shared" si="564"/>
        <v>0</v>
      </c>
      <c r="S2384">
        <f t="shared" si="565"/>
        <v>0</v>
      </c>
      <c r="T2384">
        <f>S2384*'Exhaust Gas Math'!$C$14</f>
        <v>0</v>
      </c>
      <c r="U2384">
        <f>(T2384/'Exhaust Gas Math'!$B$14)+('Exhaust Gas Math'!$D$10)</f>
        <v>4.4059320573952224E-4</v>
      </c>
      <c r="V2384">
        <f>('Exhaust Gas Math'!$E$10*(2.53982214E-12*V2383^4 - 0.0000000071629564556*V2383^3 + 7.56281407226508E-06*V2383^2 - 0.00322508455050905*V2383 + 1.62997098133725)*$B$24+T2384*'Exhaust Gas Math'!$D$14*$B$23)/('Exhaust Gas Math'!$E$10*(2.53982214E-12*V2383^4 - 0.0000000071629564556*V2383^3 + 7.56281407226508E-06*V2383^2 - 0.00322508455050905*V2383 + 1.62997098133725)+T2384*'Exhaust Gas Math'!$D$14)</f>
        <v>1100</v>
      </c>
      <c r="W2384">
        <f>(353.3116967483*V2384^-1.0020802909)*('Exhaust Gas Math'!$E$10/(T2384+'Exhaust Gas Math'!$E$10))+(357.4500179626*V2384^-1.0038444015 )*(T2384/(T2384+'Exhaust Gas Math'!$E$10))</f>
        <v>0.31654710700089367</v>
      </c>
      <c r="X2384">
        <f t="shared" si="566"/>
        <v>0</v>
      </c>
      <c r="Y2384">
        <f t="shared" si="567"/>
        <v>101325</v>
      </c>
      <c r="Z2384">
        <f t="shared" si="568"/>
        <v>101325</v>
      </c>
    </row>
    <row r="2385" spans="5:26" x14ac:dyDescent="0.2">
      <c r="E2385">
        <f t="shared" si="555"/>
        <v>0.29749999999998111</v>
      </c>
      <c r="F2385">
        <f t="shared" si="556"/>
        <v>101325</v>
      </c>
      <c r="H2385">
        <f t="shared" si="569"/>
        <v>0.29749999999998111</v>
      </c>
      <c r="I2385">
        <f t="shared" si="557"/>
        <v>599.99999999909414</v>
      </c>
      <c r="J2385">
        <f t="shared" si="558"/>
        <v>4.7550000000434411E-2</v>
      </c>
      <c r="K2385">
        <f t="shared" si="559"/>
        <v>-22.998975938279763</v>
      </c>
      <c r="L2385">
        <f t="shared" si="560"/>
        <v>3.9769296294121147E-5</v>
      </c>
      <c r="M2385">
        <f>J2385/SQRT('Exhaust Gas Math'!$E$14*$B$21*$B$23)</f>
        <v>8.0723657481274582E-4</v>
      </c>
      <c r="N2385">
        <f t="shared" si="561"/>
        <v>6.1244119152576437E-2</v>
      </c>
      <c r="O2385">
        <f t="shared" si="562"/>
        <v>0</v>
      </c>
      <c r="P2385">
        <f t="shared" si="563"/>
        <v>0</v>
      </c>
      <c r="Q2385">
        <f>($B$16/2)*(COS((ACOS((2*'Intake Valve Fxn Scratch'!$B$1)/$B$16-1)/($B$17/2))*(I2385-($B$17/2)))+1)*P2385</f>
        <v>0</v>
      </c>
      <c r="R2385">
        <f t="shared" si="564"/>
        <v>0</v>
      </c>
      <c r="S2385">
        <f t="shared" si="565"/>
        <v>0</v>
      </c>
      <c r="T2385">
        <f>S2385*'Exhaust Gas Math'!$C$14</f>
        <v>0</v>
      </c>
      <c r="U2385">
        <f>(T2385/'Exhaust Gas Math'!$B$14)+('Exhaust Gas Math'!$D$10)</f>
        <v>4.4059320573952224E-4</v>
      </c>
      <c r="V2385">
        <f>('Exhaust Gas Math'!$E$10*(2.53982214E-12*V2384^4 - 0.0000000071629564556*V2384^3 + 7.56281407226508E-06*V2384^2 - 0.00322508455050905*V2384 + 1.62997098133725)*$B$24+T2385*'Exhaust Gas Math'!$D$14*$B$23)/('Exhaust Gas Math'!$E$10*(2.53982214E-12*V2384^4 - 0.0000000071629564556*V2384^3 + 7.56281407226508E-06*V2384^2 - 0.00322508455050905*V2384 + 1.62997098133725)+T2385*'Exhaust Gas Math'!$D$14)</f>
        <v>1100</v>
      </c>
      <c r="W2385">
        <f>(353.3116967483*V2385^-1.0020802909)*('Exhaust Gas Math'!$E$10/(T2385+'Exhaust Gas Math'!$E$10))+(357.4500179626*V2385^-1.0038444015 )*(T2385/(T2385+'Exhaust Gas Math'!$E$10))</f>
        <v>0.31654710700089367</v>
      </c>
      <c r="X2385">
        <f t="shared" si="566"/>
        <v>0</v>
      </c>
      <c r="Y2385">
        <f t="shared" si="567"/>
        <v>101325</v>
      </c>
      <c r="Z2385">
        <f t="shared" si="568"/>
        <v>101325</v>
      </c>
    </row>
    <row r="2386" spans="5:26" x14ac:dyDescent="0.2">
      <c r="E2386">
        <f t="shared" si="555"/>
        <v>0.2976249999999811</v>
      </c>
      <c r="F2386">
        <f t="shared" si="556"/>
        <v>101325</v>
      </c>
      <c r="H2386">
        <f t="shared" si="569"/>
        <v>0.2976249999999811</v>
      </c>
      <c r="I2386">
        <f t="shared" si="557"/>
        <v>605.99999999909232</v>
      </c>
      <c r="J2386">
        <f t="shared" si="558"/>
        <v>4.4593551585960692E-2</v>
      </c>
      <c r="K2386">
        <f t="shared" si="559"/>
        <v>-24.260962677395941</v>
      </c>
      <c r="L2386">
        <f t="shared" si="560"/>
        <v>3.9769296294121147E-5</v>
      </c>
      <c r="M2386">
        <f>J2386/SQRT('Exhaust Gas Math'!$E$14*$B$21*$B$23)</f>
        <v>7.5704617961424876E-4</v>
      </c>
      <c r="N2386">
        <f t="shared" si="561"/>
        <v>5.924608890270254E-2</v>
      </c>
      <c r="O2386">
        <f t="shared" si="562"/>
        <v>0</v>
      </c>
      <c r="P2386">
        <f t="shared" si="563"/>
        <v>0</v>
      </c>
      <c r="Q2386">
        <f>($B$16/2)*(COS((ACOS((2*'Intake Valve Fxn Scratch'!$B$1)/$B$16-1)/($B$17/2))*(I2386-($B$17/2)))+1)*P2386</f>
        <v>0</v>
      </c>
      <c r="R2386">
        <f t="shared" si="564"/>
        <v>0</v>
      </c>
      <c r="S2386">
        <f t="shared" si="565"/>
        <v>0</v>
      </c>
      <c r="T2386">
        <f>S2386*'Exhaust Gas Math'!$C$14</f>
        <v>0</v>
      </c>
      <c r="U2386">
        <f>(T2386/'Exhaust Gas Math'!$B$14)+('Exhaust Gas Math'!$D$10)</f>
        <v>4.4059320573952224E-4</v>
      </c>
      <c r="V2386">
        <f>('Exhaust Gas Math'!$E$10*(2.53982214E-12*V2385^4 - 0.0000000071629564556*V2385^3 + 7.56281407226508E-06*V2385^2 - 0.00322508455050905*V2385 + 1.62997098133725)*$B$24+T2386*'Exhaust Gas Math'!$D$14*$B$23)/('Exhaust Gas Math'!$E$10*(2.53982214E-12*V2385^4 - 0.0000000071629564556*V2385^3 + 7.56281407226508E-06*V2385^2 - 0.00322508455050905*V2385 + 1.62997098133725)+T2386*'Exhaust Gas Math'!$D$14)</f>
        <v>1100</v>
      </c>
      <c r="W2386">
        <f>(353.3116967483*V2386^-1.0020802909)*('Exhaust Gas Math'!$E$10/(T2386+'Exhaust Gas Math'!$E$10))+(357.4500179626*V2386^-1.0038444015 )*(T2386/(T2386+'Exhaust Gas Math'!$E$10))</f>
        <v>0.31654710700089367</v>
      </c>
      <c r="X2386">
        <f t="shared" si="566"/>
        <v>0</v>
      </c>
      <c r="Y2386">
        <f t="shared" si="567"/>
        <v>101325</v>
      </c>
      <c r="Z2386">
        <f t="shared" si="568"/>
        <v>101325</v>
      </c>
    </row>
    <row r="2387" spans="5:26" x14ac:dyDescent="0.2">
      <c r="E2387">
        <f t="shared" si="555"/>
        <v>0.29774999999998109</v>
      </c>
      <c r="F2387">
        <f t="shared" si="556"/>
        <v>101325</v>
      </c>
      <c r="H2387">
        <f t="shared" si="569"/>
        <v>0.29774999999998109</v>
      </c>
      <c r="I2387">
        <f t="shared" si="557"/>
        <v>611.99999999909232</v>
      </c>
      <c r="J2387">
        <f t="shared" si="558"/>
        <v>4.1495838722162864E-2</v>
      </c>
      <c r="K2387">
        <f t="shared" si="559"/>
        <v>-25.257141232485434</v>
      </c>
      <c r="L2387">
        <f t="shared" si="560"/>
        <v>3.9769296294121147E-5</v>
      </c>
      <c r="M2387">
        <f>J2387/SQRT('Exhaust Gas Math'!$E$14*$B$21*$B$23)</f>
        <v>7.0445759660893437E-4</v>
      </c>
      <c r="N2387">
        <f t="shared" si="561"/>
        <v>5.6616440724705071E-2</v>
      </c>
      <c r="O2387">
        <f t="shared" si="562"/>
        <v>0</v>
      </c>
      <c r="P2387">
        <f t="shared" si="563"/>
        <v>0</v>
      </c>
      <c r="Q2387">
        <f>($B$16/2)*(COS((ACOS((2*'Intake Valve Fxn Scratch'!$B$1)/$B$16-1)/($B$17/2))*(I2387-($B$17/2)))+1)*P2387</f>
        <v>0</v>
      </c>
      <c r="R2387">
        <f t="shared" si="564"/>
        <v>0</v>
      </c>
      <c r="S2387">
        <f t="shared" si="565"/>
        <v>0</v>
      </c>
      <c r="T2387">
        <f>S2387*'Exhaust Gas Math'!$C$14</f>
        <v>0</v>
      </c>
      <c r="U2387">
        <f>(T2387/'Exhaust Gas Math'!$B$14)+('Exhaust Gas Math'!$D$10)</f>
        <v>4.4059320573952224E-4</v>
      </c>
      <c r="V2387">
        <f>('Exhaust Gas Math'!$E$10*(2.53982214E-12*V2386^4 - 0.0000000071629564556*V2386^3 + 7.56281407226508E-06*V2386^2 - 0.00322508455050905*V2386 + 1.62997098133725)*$B$24+T2387*'Exhaust Gas Math'!$D$14*$B$23)/('Exhaust Gas Math'!$E$10*(2.53982214E-12*V2386^4 - 0.0000000071629564556*V2386^3 + 7.56281407226508E-06*V2386^2 - 0.00322508455050905*V2386 + 1.62997098133725)+T2387*'Exhaust Gas Math'!$D$14)</f>
        <v>1100</v>
      </c>
      <c r="W2387">
        <f>(353.3116967483*V2387^-1.0020802909)*('Exhaust Gas Math'!$E$10/(T2387+'Exhaust Gas Math'!$E$10))+(357.4500179626*V2387^-1.0038444015 )*(T2387/(T2387+'Exhaust Gas Math'!$E$10))</f>
        <v>0.31654710700089367</v>
      </c>
      <c r="X2387">
        <f t="shared" si="566"/>
        <v>0</v>
      </c>
      <c r="Y2387">
        <f t="shared" si="567"/>
        <v>101325</v>
      </c>
      <c r="Z2387">
        <f t="shared" si="568"/>
        <v>101325</v>
      </c>
    </row>
    <row r="2388" spans="5:26" x14ac:dyDescent="0.2">
      <c r="E2388">
        <f t="shared" si="555"/>
        <v>0.29787499999998107</v>
      </c>
      <c r="F2388">
        <f t="shared" si="556"/>
        <v>101325</v>
      </c>
      <c r="H2388">
        <f t="shared" si="569"/>
        <v>0.29787499999998107</v>
      </c>
      <c r="I2388">
        <f t="shared" si="557"/>
        <v>617.99999999909232</v>
      </c>
      <c r="J2388">
        <f t="shared" si="558"/>
        <v>3.8290800599414018E-2</v>
      </c>
      <c r="K2388">
        <f t="shared" si="559"/>
        <v>-25.976597262835295</v>
      </c>
      <c r="L2388">
        <f t="shared" si="560"/>
        <v>3.9769296294121147E-5</v>
      </c>
      <c r="M2388">
        <f>J2388/SQRT('Exhaust Gas Math'!$E$14*$B$21*$B$23)</f>
        <v>6.5004699731706448E-4</v>
      </c>
      <c r="N2388">
        <f t="shared" si="561"/>
        <v>5.3401053070477211E-2</v>
      </c>
      <c r="O2388">
        <f t="shared" si="562"/>
        <v>0</v>
      </c>
      <c r="P2388">
        <f t="shared" si="563"/>
        <v>0</v>
      </c>
      <c r="Q2388">
        <f>($B$16/2)*(COS((ACOS((2*'Intake Valve Fxn Scratch'!$B$1)/$B$16-1)/($B$17/2))*(I2388-($B$17/2)))+1)*P2388</f>
        <v>0</v>
      </c>
      <c r="R2388">
        <f t="shared" si="564"/>
        <v>0</v>
      </c>
      <c r="S2388">
        <f t="shared" si="565"/>
        <v>0</v>
      </c>
      <c r="T2388">
        <f>S2388*'Exhaust Gas Math'!$C$14</f>
        <v>0</v>
      </c>
      <c r="U2388">
        <f>(T2388/'Exhaust Gas Math'!$B$14)+('Exhaust Gas Math'!$D$10)</f>
        <v>4.4059320573952224E-4</v>
      </c>
      <c r="V2388">
        <f>('Exhaust Gas Math'!$E$10*(2.53982214E-12*V2387^4 - 0.0000000071629564556*V2387^3 + 7.56281407226508E-06*V2387^2 - 0.00322508455050905*V2387 + 1.62997098133725)*$B$24+T2388*'Exhaust Gas Math'!$D$14*$B$23)/('Exhaust Gas Math'!$E$10*(2.53982214E-12*V2387^4 - 0.0000000071629564556*V2387^3 + 7.56281407226508E-06*V2387^2 - 0.00322508455050905*V2387 + 1.62997098133725)+T2388*'Exhaust Gas Math'!$D$14)</f>
        <v>1100</v>
      </c>
      <c r="W2388">
        <f>(353.3116967483*V2388^-1.0020802909)*('Exhaust Gas Math'!$E$10/(T2388+'Exhaust Gas Math'!$E$10))+(357.4500179626*V2388^-1.0038444015 )*(T2388/(T2388+'Exhaust Gas Math'!$E$10))</f>
        <v>0.31654710700089367</v>
      </c>
      <c r="X2388">
        <f t="shared" si="566"/>
        <v>0</v>
      </c>
      <c r="Y2388">
        <f t="shared" si="567"/>
        <v>101325</v>
      </c>
      <c r="Z2388">
        <f t="shared" si="568"/>
        <v>101325</v>
      </c>
    </row>
    <row r="2389" spans="5:26" x14ac:dyDescent="0.2">
      <c r="E2389">
        <f t="shared" si="555"/>
        <v>0.29799999999998106</v>
      </c>
      <c r="F2389">
        <f t="shared" si="556"/>
        <v>101325</v>
      </c>
      <c r="H2389">
        <f t="shared" si="569"/>
        <v>0.29799999999998106</v>
      </c>
      <c r="I2389">
        <f t="shared" si="557"/>
        <v>623.99999999909051</v>
      </c>
      <c r="J2389">
        <f t="shared" si="558"/>
        <v>3.5013552286084312E-2</v>
      </c>
      <c r="K2389">
        <f t="shared" si="559"/>
        <v>-26.411448257621149</v>
      </c>
      <c r="L2389">
        <f t="shared" si="560"/>
        <v>3.9769296294121147E-5</v>
      </c>
      <c r="M2389">
        <f>J2389/SQRT('Exhaust Gas Math'!$E$14*$B$21*$B$23)</f>
        <v>5.9441051565063024E-4</v>
      </c>
      <c r="N2389">
        <f t="shared" si="561"/>
        <v>4.9669531179482737E-2</v>
      </c>
      <c r="O2389">
        <f t="shared" si="562"/>
        <v>0</v>
      </c>
      <c r="P2389">
        <f t="shared" si="563"/>
        <v>0</v>
      </c>
      <c r="Q2389">
        <f>($B$16/2)*(COS((ACOS((2*'Intake Valve Fxn Scratch'!$B$1)/$B$16-1)/($B$17/2))*(I2389-($B$17/2)))+1)*P2389</f>
        <v>0</v>
      </c>
      <c r="R2389">
        <f t="shared" si="564"/>
        <v>0</v>
      </c>
      <c r="S2389">
        <f t="shared" si="565"/>
        <v>0</v>
      </c>
      <c r="T2389">
        <f>S2389*'Exhaust Gas Math'!$C$14</f>
        <v>0</v>
      </c>
      <c r="U2389">
        <f>(T2389/'Exhaust Gas Math'!$B$14)+('Exhaust Gas Math'!$D$10)</f>
        <v>4.4059320573952224E-4</v>
      </c>
      <c r="V2389">
        <f>('Exhaust Gas Math'!$E$10*(2.53982214E-12*V2388^4 - 0.0000000071629564556*V2388^3 + 7.56281407226508E-06*V2388^2 - 0.00322508455050905*V2388 + 1.62997098133725)*$B$24+T2389*'Exhaust Gas Math'!$D$14*$B$23)/('Exhaust Gas Math'!$E$10*(2.53982214E-12*V2388^4 - 0.0000000071629564556*V2388^3 + 7.56281407226508E-06*V2388^2 - 0.00322508455050905*V2388 + 1.62997098133725)+T2389*'Exhaust Gas Math'!$D$14)</f>
        <v>1100</v>
      </c>
      <c r="W2389">
        <f>(353.3116967483*V2389^-1.0020802909)*('Exhaust Gas Math'!$E$10/(T2389+'Exhaust Gas Math'!$E$10))+(357.4500179626*V2389^-1.0038444015 )*(T2389/(T2389+'Exhaust Gas Math'!$E$10))</f>
        <v>0.31654710700089367</v>
      </c>
      <c r="X2389">
        <f t="shared" si="566"/>
        <v>0</v>
      </c>
      <c r="Y2389">
        <f t="shared" si="567"/>
        <v>101325</v>
      </c>
      <c r="Z2389">
        <f t="shared" si="568"/>
        <v>101325</v>
      </c>
    </row>
    <row r="2390" spans="5:26" x14ac:dyDescent="0.2">
      <c r="E2390">
        <f t="shared" ref="E2390:E2453" si="570">H2390</f>
        <v>0.29812499999998104</v>
      </c>
      <c r="F2390">
        <f t="shared" ref="F2390:F2453" si="571">Z2390</f>
        <v>101325</v>
      </c>
      <c r="H2390">
        <f t="shared" si="569"/>
        <v>0.29812499999998104</v>
      </c>
      <c r="I2390">
        <f t="shared" si="557"/>
        <v>629.99999999909051</v>
      </c>
      <c r="J2390">
        <f t="shared" si="558"/>
        <v>3.1700000000502881E-2</v>
      </c>
      <c r="K2390">
        <f t="shared" si="559"/>
        <v>-26.556929898345718</v>
      </c>
      <c r="L2390">
        <f t="shared" si="560"/>
        <v>3.9769296294121147E-5</v>
      </c>
      <c r="M2390">
        <f>J2390/SQRT('Exhaust Gas Math'!$E$14*$B$21*$B$23)</f>
        <v>5.3815771654545117E-4</v>
      </c>
      <c r="N2390">
        <f t="shared" si="561"/>
        <v>4.5512549562269279E-2</v>
      </c>
      <c r="O2390">
        <f t="shared" si="562"/>
        <v>0</v>
      </c>
      <c r="P2390">
        <f t="shared" si="563"/>
        <v>0</v>
      </c>
      <c r="Q2390">
        <f>($B$16/2)*(COS((ACOS((2*'Intake Valve Fxn Scratch'!$B$1)/$B$16-1)/($B$17/2))*(I2390-($B$17/2)))+1)*P2390</f>
        <v>0</v>
      </c>
      <c r="R2390">
        <f t="shared" si="564"/>
        <v>0</v>
      </c>
      <c r="S2390">
        <f t="shared" si="565"/>
        <v>0</v>
      </c>
      <c r="T2390">
        <f>S2390*'Exhaust Gas Math'!$C$14</f>
        <v>0</v>
      </c>
      <c r="U2390">
        <f>(T2390/'Exhaust Gas Math'!$B$14)+('Exhaust Gas Math'!$D$10)</f>
        <v>4.4059320573952224E-4</v>
      </c>
      <c r="V2390">
        <f>('Exhaust Gas Math'!$E$10*(2.53982214E-12*V2389^4 - 0.0000000071629564556*V2389^3 + 7.56281407226508E-06*V2389^2 - 0.00322508455050905*V2389 + 1.62997098133725)*$B$24+T2390*'Exhaust Gas Math'!$D$14*$B$23)/('Exhaust Gas Math'!$E$10*(2.53982214E-12*V2389^4 - 0.0000000071629564556*V2389^3 + 7.56281407226508E-06*V2389^2 - 0.00322508455050905*V2389 + 1.62997098133725)+T2390*'Exhaust Gas Math'!$D$14)</f>
        <v>1100</v>
      </c>
      <c r="W2390">
        <f>(353.3116967483*V2390^-1.0020802909)*('Exhaust Gas Math'!$E$10/(T2390+'Exhaust Gas Math'!$E$10))+(357.4500179626*V2390^-1.0038444015 )*(T2390/(T2390+'Exhaust Gas Math'!$E$10))</f>
        <v>0.31654710700089367</v>
      </c>
      <c r="X2390">
        <f t="shared" si="566"/>
        <v>0</v>
      </c>
      <c r="Y2390">
        <f t="shared" si="567"/>
        <v>101325</v>
      </c>
      <c r="Z2390">
        <f t="shared" si="568"/>
        <v>101325</v>
      </c>
    </row>
    <row r="2391" spans="5:26" x14ac:dyDescent="0.2">
      <c r="E2391">
        <f t="shared" si="570"/>
        <v>0.29824999999998103</v>
      </c>
      <c r="F2391">
        <f t="shared" si="571"/>
        <v>101325</v>
      </c>
      <c r="H2391">
        <f t="shared" si="569"/>
        <v>0.29824999999998103</v>
      </c>
      <c r="I2391">
        <f t="shared" si="557"/>
        <v>635.99999999908869</v>
      </c>
      <c r="J2391">
        <f t="shared" si="558"/>
        <v>2.8386447714915938E-2</v>
      </c>
      <c r="K2391">
        <f t="shared" si="559"/>
        <v>-26.411448257709225</v>
      </c>
      <c r="L2391">
        <f t="shared" si="560"/>
        <v>3.9769296294121147E-5</v>
      </c>
      <c r="M2391">
        <f>J2391/SQRT('Exhaust Gas Math'!$E$14*$B$21*$B$23)</f>
        <v>4.8190491744017858E-4</v>
      </c>
      <c r="N2391">
        <f t="shared" si="561"/>
        <v>4.1037700628836896E-2</v>
      </c>
      <c r="O2391">
        <f t="shared" si="562"/>
        <v>0</v>
      </c>
      <c r="P2391">
        <f t="shared" si="563"/>
        <v>0</v>
      </c>
      <c r="Q2391">
        <f>($B$16/2)*(COS((ACOS((2*'Intake Valve Fxn Scratch'!$B$1)/$B$16-1)/($B$17/2))*(I2391-($B$17/2)))+1)*P2391</f>
        <v>0</v>
      </c>
      <c r="R2391">
        <f t="shared" si="564"/>
        <v>0</v>
      </c>
      <c r="S2391">
        <f t="shared" si="565"/>
        <v>0</v>
      </c>
      <c r="T2391">
        <f>S2391*'Exhaust Gas Math'!$C$14</f>
        <v>0</v>
      </c>
      <c r="U2391">
        <f>(T2391/'Exhaust Gas Math'!$B$14)+('Exhaust Gas Math'!$D$10)</f>
        <v>4.4059320573952224E-4</v>
      </c>
      <c r="V2391">
        <f>('Exhaust Gas Math'!$E$10*(2.53982214E-12*V2390^4 - 0.0000000071629564556*V2390^3 + 7.56281407226508E-06*V2390^2 - 0.00322508455050905*V2390 + 1.62997098133725)*$B$24+T2391*'Exhaust Gas Math'!$D$14*$B$23)/('Exhaust Gas Math'!$E$10*(2.53982214E-12*V2390^4 - 0.0000000071629564556*V2390^3 + 7.56281407226508E-06*V2390^2 - 0.00322508455050905*V2390 + 1.62997098133725)+T2391*'Exhaust Gas Math'!$D$14)</f>
        <v>1100</v>
      </c>
      <c r="W2391">
        <f>(353.3116967483*V2391^-1.0020802909)*('Exhaust Gas Math'!$E$10/(T2391+'Exhaust Gas Math'!$E$10))+(357.4500179626*V2391^-1.0038444015 )*(T2391/(T2391+'Exhaust Gas Math'!$E$10))</f>
        <v>0.31654710700089367</v>
      </c>
      <c r="X2391">
        <f t="shared" si="566"/>
        <v>0</v>
      </c>
      <c r="Y2391">
        <f t="shared" si="567"/>
        <v>101325</v>
      </c>
      <c r="Z2391">
        <f t="shared" si="568"/>
        <v>101325</v>
      </c>
    </row>
    <row r="2392" spans="5:26" x14ac:dyDescent="0.2">
      <c r="E2392">
        <f t="shared" si="570"/>
        <v>0.29837499999998102</v>
      </c>
      <c r="F2392">
        <f t="shared" si="571"/>
        <v>101325</v>
      </c>
      <c r="H2392">
        <f t="shared" si="569"/>
        <v>0.29837499999998102</v>
      </c>
      <c r="I2392">
        <f t="shared" si="557"/>
        <v>641.99999999908869</v>
      </c>
      <c r="J2392">
        <f t="shared" si="558"/>
        <v>2.5109199401569762E-2</v>
      </c>
      <c r="K2392">
        <f t="shared" si="559"/>
        <v>-25.976597263010476</v>
      </c>
      <c r="L2392">
        <f t="shared" si="560"/>
        <v>3.9769296294121147E-5</v>
      </c>
      <c r="M2392">
        <f>J2392/SQRT('Exhaust Gas Math'!$E$14*$B$21*$B$23)</f>
        <v>4.2626843577346467E-4</v>
      </c>
      <c r="N2392">
        <f t="shared" si="561"/>
        <v>3.6364153775367968E-2</v>
      </c>
      <c r="O2392">
        <f t="shared" si="562"/>
        <v>0</v>
      </c>
      <c r="P2392">
        <f t="shared" si="563"/>
        <v>0</v>
      </c>
      <c r="Q2392">
        <f>($B$16/2)*(COS((ACOS((2*'Intake Valve Fxn Scratch'!$B$1)/$B$16-1)/($B$17/2))*(I2392-($B$17/2)))+1)*P2392</f>
        <v>0</v>
      </c>
      <c r="R2392">
        <f t="shared" si="564"/>
        <v>0</v>
      </c>
      <c r="S2392">
        <f t="shared" si="565"/>
        <v>0</v>
      </c>
      <c r="T2392">
        <f>S2392*'Exhaust Gas Math'!$C$14</f>
        <v>0</v>
      </c>
      <c r="U2392">
        <f>(T2392/'Exhaust Gas Math'!$B$14)+('Exhaust Gas Math'!$D$10)</f>
        <v>4.4059320573952224E-4</v>
      </c>
      <c r="V2392">
        <f>('Exhaust Gas Math'!$E$10*(2.53982214E-12*V2391^4 - 0.0000000071629564556*V2391^3 + 7.56281407226508E-06*V2391^2 - 0.00322508455050905*V2391 + 1.62997098133725)*$B$24+T2392*'Exhaust Gas Math'!$D$14*$B$23)/('Exhaust Gas Math'!$E$10*(2.53982214E-12*V2391^4 - 0.0000000071629564556*V2391^3 + 7.56281407226508E-06*V2391^2 - 0.00322508455050905*V2391 + 1.62997098133725)+T2392*'Exhaust Gas Math'!$D$14)</f>
        <v>1100</v>
      </c>
      <c r="W2392">
        <f>(353.3116967483*V2392^-1.0020802909)*('Exhaust Gas Math'!$E$10/(T2392+'Exhaust Gas Math'!$E$10))+(357.4500179626*V2392^-1.0038444015 )*(T2392/(T2392+'Exhaust Gas Math'!$E$10))</f>
        <v>0.31654710700089367</v>
      </c>
      <c r="X2392">
        <f t="shared" si="566"/>
        <v>0</v>
      </c>
      <c r="Y2392">
        <f t="shared" si="567"/>
        <v>101325</v>
      </c>
      <c r="Z2392">
        <f t="shared" si="568"/>
        <v>101325</v>
      </c>
    </row>
    <row r="2393" spans="5:26" x14ac:dyDescent="0.2">
      <c r="E2393">
        <f t="shared" si="570"/>
        <v>0.298499999999981</v>
      </c>
      <c r="F2393">
        <f t="shared" si="571"/>
        <v>101325</v>
      </c>
      <c r="H2393">
        <f t="shared" si="569"/>
        <v>0.298499999999981</v>
      </c>
      <c r="I2393">
        <f t="shared" si="557"/>
        <v>647.99999999908869</v>
      </c>
      <c r="J2393">
        <f t="shared" si="558"/>
        <v>2.1904161278793667E-2</v>
      </c>
      <c r="K2393">
        <f t="shared" si="559"/>
        <v>-25.257141232745809</v>
      </c>
      <c r="L2393">
        <f t="shared" si="560"/>
        <v>3.9769296294121147E-5</v>
      </c>
      <c r="M2393">
        <f>J2393/SQRT('Exhaust Gas Math'!$E$14*$B$21*$B$23)</f>
        <v>3.7185783648113215E-4</v>
      </c>
      <c r="N2393">
        <f t="shared" si="561"/>
        <v>3.1616553880576707E-2</v>
      </c>
      <c r="O2393">
        <f t="shared" si="562"/>
        <v>0</v>
      </c>
      <c r="P2393">
        <f t="shared" si="563"/>
        <v>0</v>
      </c>
      <c r="Q2393">
        <f>($B$16/2)*(COS((ACOS((2*'Intake Valve Fxn Scratch'!$B$1)/$B$16-1)/($B$17/2))*(I2393-($B$17/2)))+1)*P2393</f>
        <v>0</v>
      </c>
      <c r="R2393">
        <f t="shared" si="564"/>
        <v>0</v>
      </c>
      <c r="S2393">
        <f t="shared" si="565"/>
        <v>0</v>
      </c>
      <c r="T2393">
        <f>S2393*'Exhaust Gas Math'!$C$14</f>
        <v>0</v>
      </c>
      <c r="U2393">
        <f>(T2393/'Exhaust Gas Math'!$B$14)+('Exhaust Gas Math'!$D$10)</f>
        <v>4.4059320573952224E-4</v>
      </c>
      <c r="V2393">
        <f>('Exhaust Gas Math'!$E$10*(2.53982214E-12*V2392^4 - 0.0000000071629564556*V2392^3 + 7.56281407226508E-06*V2392^2 - 0.00322508455050905*V2392 + 1.62997098133725)*$B$24+T2393*'Exhaust Gas Math'!$D$14*$B$23)/('Exhaust Gas Math'!$E$10*(2.53982214E-12*V2392^4 - 0.0000000071629564556*V2392^3 + 7.56281407226508E-06*V2392^2 - 0.00322508455050905*V2392 + 1.62997098133725)+T2393*'Exhaust Gas Math'!$D$14)</f>
        <v>1100</v>
      </c>
      <c r="W2393">
        <f>(353.3116967483*V2393^-1.0020802909)*('Exhaust Gas Math'!$E$10/(T2393+'Exhaust Gas Math'!$E$10))+(357.4500179626*V2393^-1.0038444015 )*(T2393/(T2393+'Exhaust Gas Math'!$E$10))</f>
        <v>0.31654710700089367</v>
      </c>
      <c r="X2393">
        <f t="shared" si="566"/>
        <v>0</v>
      </c>
      <c r="Y2393">
        <f t="shared" si="567"/>
        <v>101325</v>
      </c>
      <c r="Z2393">
        <f t="shared" si="568"/>
        <v>101325</v>
      </c>
    </row>
    <row r="2394" spans="5:26" x14ac:dyDescent="0.2">
      <c r="E2394">
        <f t="shared" si="570"/>
        <v>0.29862499999998099</v>
      </c>
      <c r="F2394">
        <f t="shared" si="571"/>
        <v>101325</v>
      </c>
      <c r="H2394">
        <f t="shared" si="569"/>
        <v>0.29862499999998099</v>
      </c>
      <c r="I2394">
        <f t="shared" si="557"/>
        <v>653.99999999908687</v>
      </c>
      <c r="J2394">
        <f t="shared" si="558"/>
        <v>1.8806448414958113E-2</v>
      </c>
      <c r="K2394">
        <f t="shared" si="559"/>
        <v>-24.260962677738654</v>
      </c>
      <c r="L2394">
        <f t="shared" si="560"/>
        <v>3.9769296294121147E-5</v>
      </c>
      <c r="M2394">
        <f>J2394/SQRT('Exhaust Gas Math'!$E$14*$B$21*$B$23)</f>
        <v>3.1926925347517738E-4</v>
      </c>
      <c r="N2394">
        <f t="shared" si="561"/>
        <v>2.6918663563306335E-2</v>
      </c>
      <c r="O2394">
        <f t="shared" si="562"/>
        <v>0</v>
      </c>
      <c r="P2394">
        <f t="shared" si="563"/>
        <v>0</v>
      </c>
      <c r="Q2394">
        <f>($B$16/2)*(COS((ACOS((2*'Intake Valve Fxn Scratch'!$B$1)/$B$16-1)/($B$17/2))*(I2394-($B$17/2)))+1)*P2394</f>
        <v>0</v>
      </c>
      <c r="R2394">
        <f t="shared" si="564"/>
        <v>0</v>
      </c>
      <c r="S2394">
        <f t="shared" si="565"/>
        <v>0</v>
      </c>
      <c r="T2394">
        <f>S2394*'Exhaust Gas Math'!$C$14</f>
        <v>0</v>
      </c>
      <c r="U2394">
        <f>(T2394/'Exhaust Gas Math'!$B$14)+('Exhaust Gas Math'!$D$10)</f>
        <v>4.4059320573952224E-4</v>
      </c>
      <c r="V2394">
        <f>('Exhaust Gas Math'!$E$10*(2.53982214E-12*V2393^4 - 0.0000000071629564556*V2393^3 + 7.56281407226508E-06*V2393^2 - 0.00322508455050905*V2393 + 1.62997098133725)*$B$24+T2394*'Exhaust Gas Math'!$D$14*$B$23)/('Exhaust Gas Math'!$E$10*(2.53982214E-12*V2393^4 - 0.0000000071629564556*V2393^3 + 7.56281407226508E-06*V2393^2 - 0.00322508455050905*V2393 + 1.62997098133725)+T2394*'Exhaust Gas Math'!$D$14)</f>
        <v>1100</v>
      </c>
      <c r="W2394">
        <f>(353.3116967483*V2394^-1.0020802909)*('Exhaust Gas Math'!$E$10/(T2394+'Exhaust Gas Math'!$E$10))+(357.4500179626*V2394^-1.0038444015 )*(T2394/(T2394+'Exhaust Gas Math'!$E$10))</f>
        <v>0.31654710700089367</v>
      </c>
      <c r="X2394">
        <f t="shared" si="566"/>
        <v>0</v>
      </c>
      <c r="Y2394">
        <f t="shared" si="567"/>
        <v>101325</v>
      </c>
      <c r="Z2394">
        <f t="shared" si="568"/>
        <v>101325</v>
      </c>
    </row>
    <row r="2395" spans="5:26" x14ac:dyDescent="0.2">
      <c r="E2395">
        <f t="shared" si="570"/>
        <v>0.29874999999998098</v>
      </c>
      <c r="F2395">
        <f t="shared" si="571"/>
        <v>101325</v>
      </c>
      <c r="H2395">
        <f t="shared" si="569"/>
        <v>0.29874999999998098</v>
      </c>
      <c r="I2395">
        <f t="shared" si="557"/>
        <v>659.99999999908687</v>
      </c>
      <c r="J2395">
        <f t="shared" si="558"/>
        <v>1.5850000000437375E-2</v>
      </c>
      <c r="K2395">
        <f t="shared" si="559"/>
        <v>-22.998975938701431</v>
      </c>
      <c r="L2395">
        <f t="shared" si="560"/>
        <v>3.9769296294121147E-5</v>
      </c>
      <c r="M2395">
        <f>J2395/SQRT('Exhaust Gas Math'!$E$14*$B$21*$B$23)</f>
        <v>2.6907885827588213E-4</v>
      </c>
      <c r="N2395">
        <f t="shared" si="561"/>
        <v>2.2387269430226869E-2</v>
      </c>
      <c r="O2395">
        <f t="shared" si="562"/>
        <v>0</v>
      </c>
      <c r="P2395">
        <f t="shared" si="563"/>
        <v>0</v>
      </c>
      <c r="Q2395">
        <f>($B$16/2)*(COS((ACOS((2*'Intake Valve Fxn Scratch'!$B$1)/$B$16-1)/($B$17/2))*(I2395-($B$17/2)))+1)*P2395</f>
        <v>0</v>
      </c>
      <c r="R2395">
        <f t="shared" si="564"/>
        <v>0</v>
      </c>
      <c r="S2395">
        <f t="shared" si="565"/>
        <v>0</v>
      </c>
      <c r="T2395">
        <f>S2395*'Exhaust Gas Math'!$C$14</f>
        <v>0</v>
      </c>
      <c r="U2395">
        <f>(T2395/'Exhaust Gas Math'!$B$14)+('Exhaust Gas Math'!$D$10)</f>
        <v>4.4059320573952224E-4</v>
      </c>
      <c r="V2395">
        <f>('Exhaust Gas Math'!$E$10*(2.53982214E-12*V2394^4 - 0.0000000071629564556*V2394^3 + 7.56281407226508E-06*V2394^2 - 0.00322508455050905*V2394 + 1.62997098133725)*$B$24+T2395*'Exhaust Gas Math'!$D$14*$B$23)/('Exhaust Gas Math'!$E$10*(2.53982214E-12*V2394^4 - 0.0000000071629564556*V2394^3 + 7.56281407226508E-06*V2394^2 - 0.00322508455050905*V2394 + 1.62997098133725)+T2395*'Exhaust Gas Math'!$D$14)</f>
        <v>1100</v>
      </c>
      <c r="W2395">
        <f>(353.3116967483*V2395^-1.0020802909)*('Exhaust Gas Math'!$E$10/(T2395+'Exhaust Gas Math'!$E$10))+(357.4500179626*V2395^-1.0038444015 )*(T2395/(T2395+'Exhaust Gas Math'!$E$10))</f>
        <v>0.31654710700089367</v>
      </c>
      <c r="X2395">
        <f t="shared" si="566"/>
        <v>0</v>
      </c>
      <c r="Y2395">
        <f t="shared" si="567"/>
        <v>101325</v>
      </c>
      <c r="Z2395">
        <f t="shared" si="568"/>
        <v>101325</v>
      </c>
    </row>
    <row r="2396" spans="5:26" x14ac:dyDescent="0.2">
      <c r="E2396">
        <f t="shared" si="570"/>
        <v>0.29887499999998096</v>
      </c>
      <c r="F2396">
        <f t="shared" si="571"/>
        <v>101325</v>
      </c>
      <c r="H2396">
        <f t="shared" si="569"/>
        <v>0.29887499999998096</v>
      </c>
      <c r="I2396">
        <f t="shared" si="557"/>
        <v>665.99999999908687</v>
      </c>
      <c r="J2396">
        <f t="shared" si="558"/>
        <v>1.3067207502737536E-2</v>
      </c>
      <c r="K2396">
        <f t="shared" si="559"/>
        <v>-21.485007606434735</v>
      </c>
      <c r="L2396">
        <f t="shared" si="560"/>
        <v>3.9769296294121147E-5</v>
      </c>
      <c r="M2396">
        <f>J2396/SQRT('Exhaust Gas Math'!$E$14*$B$21*$B$23)</f>
        <v>2.2183654735606506E-4</v>
      </c>
      <c r="N2396">
        <f t="shared" si="561"/>
        <v>1.8126827986848011E-2</v>
      </c>
      <c r="O2396">
        <f t="shared" si="562"/>
        <v>0</v>
      </c>
      <c r="P2396">
        <f t="shared" si="563"/>
        <v>0</v>
      </c>
      <c r="Q2396">
        <f>($B$16/2)*(COS((ACOS((2*'Intake Valve Fxn Scratch'!$B$1)/$B$16-1)/($B$17/2))*(I2396-($B$17/2)))+1)*P2396</f>
        <v>0</v>
      </c>
      <c r="R2396">
        <f t="shared" si="564"/>
        <v>0</v>
      </c>
      <c r="S2396">
        <f t="shared" si="565"/>
        <v>0</v>
      </c>
      <c r="T2396">
        <f>S2396*'Exhaust Gas Math'!$C$14</f>
        <v>0</v>
      </c>
      <c r="U2396">
        <f>(T2396/'Exhaust Gas Math'!$B$14)+('Exhaust Gas Math'!$D$10)</f>
        <v>4.4059320573952224E-4</v>
      </c>
      <c r="V2396">
        <f>('Exhaust Gas Math'!$E$10*(2.53982214E-12*V2395^4 - 0.0000000071629564556*V2395^3 + 7.56281407226508E-06*V2395^2 - 0.00322508455050905*V2395 + 1.62997098133725)*$B$24+T2396*'Exhaust Gas Math'!$D$14*$B$23)/('Exhaust Gas Math'!$E$10*(2.53982214E-12*V2395^4 - 0.0000000071629564556*V2395^3 + 7.56281407226508E-06*V2395^2 - 0.00322508455050905*V2395 + 1.62997098133725)+T2396*'Exhaust Gas Math'!$D$14)</f>
        <v>1100</v>
      </c>
      <c r="W2396">
        <f>(353.3116967483*V2396^-1.0020802909)*('Exhaust Gas Math'!$E$10/(T2396+'Exhaust Gas Math'!$E$10))+(357.4500179626*V2396^-1.0038444015 )*(T2396/(T2396+'Exhaust Gas Math'!$E$10))</f>
        <v>0.31654710700089367</v>
      </c>
      <c r="X2396">
        <f t="shared" si="566"/>
        <v>0</v>
      </c>
      <c r="Y2396">
        <f t="shared" si="567"/>
        <v>101325</v>
      </c>
      <c r="Z2396">
        <f t="shared" si="568"/>
        <v>101325</v>
      </c>
    </row>
    <row r="2397" spans="5:26" x14ac:dyDescent="0.2">
      <c r="E2397">
        <f t="shared" si="570"/>
        <v>0.29899999999998095</v>
      </c>
      <c r="F2397">
        <f t="shared" si="571"/>
        <v>101325</v>
      </c>
      <c r="H2397">
        <f t="shared" si="569"/>
        <v>0.29899999999998095</v>
      </c>
      <c r="I2397">
        <f t="shared" si="557"/>
        <v>671.99999999908505</v>
      </c>
      <c r="J2397">
        <f t="shared" si="558"/>
        <v>1.0488559778800154E-2</v>
      </c>
      <c r="K2397">
        <f t="shared" si="559"/>
        <v>-19.735645034805113</v>
      </c>
      <c r="L2397">
        <f t="shared" si="560"/>
        <v>3.9769296294121147E-5</v>
      </c>
      <c r="M2397">
        <f>J2397/SQRT('Exhaust Gas Math'!$E$14*$B$21*$B$23)</f>
        <v>1.780599173602527E-4</v>
      </c>
      <c r="N2397">
        <f t="shared" si="561"/>
        <v>1.4225230309389696E-2</v>
      </c>
      <c r="O2397">
        <f t="shared" si="562"/>
        <v>0</v>
      </c>
      <c r="P2397">
        <f t="shared" si="563"/>
        <v>0</v>
      </c>
      <c r="Q2397">
        <f>($B$16/2)*(COS((ACOS((2*'Intake Valve Fxn Scratch'!$B$1)/$B$16-1)/($B$17/2))*(I2397-($B$17/2)))+1)*P2397</f>
        <v>0</v>
      </c>
      <c r="R2397">
        <f t="shared" si="564"/>
        <v>0</v>
      </c>
      <c r="S2397">
        <f t="shared" si="565"/>
        <v>0</v>
      </c>
      <c r="T2397">
        <f>S2397*'Exhaust Gas Math'!$C$14</f>
        <v>0</v>
      </c>
      <c r="U2397">
        <f>(T2397/'Exhaust Gas Math'!$B$14)+('Exhaust Gas Math'!$D$10)</f>
        <v>4.4059320573952224E-4</v>
      </c>
      <c r="V2397">
        <f>('Exhaust Gas Math'!$E$10*(2.53982214E-12*V2396^4 - 0.0000000071629564556*V2396^3 + 7.56281407226508E-06*V2396^2 - 0.00322508455050905*V2396 + 1.62997098133725)*$B$24+T2397*'Exhaust Gas Math'!$D$14*$B$23)/('Exhaust Gas Math'!$E$10*(2.53982214E-12*V2396^4 - 0.0000000071629564556*V2396^3 + 7.56281407226508E-06*V2396^2 - 0.00322508455050905*V2396 + 1.62997098133725)+T2397*'Exhaust Gas Math'!$D$14)</f>
        <v>1100</v>
      </c>
      <c r="W2397">
        <f>(353.3116967483*V2397^-1.0020802909)*('Exhaust Gas Math'!$E$10/(T2397+'Exhaust Gas Math'!$E$10))+(357.4500179626*V2397^-1.0038444015 )*(T2397/(T2397+'Exhaust Gas Math'!$E$10))</f>
        <v>0.31654710700089367</v>
      </c>
      <c r="X2397">
        <f t="shared" si="566"/>
        <v>0</v>
      </c>
      <c r="Y2397">
        <f t="shared" si="567"/>
        <v>101325</v>
      </c>
      <c r="Z2397">
        <f t="shared" si="568"/>
        <v>101325</v>
      </c>
    </row>
    <row r="2398" spans="5:26" x14ac:dyDescent="0.2">
      <c r="E2398">
        <f t="shared" si="570"/>
        <v>0.29912499999998093</v>
      </c>
      <c r="F2398">
        <f t="shared" si="571"/>
        <v>101325</v>
      </c>
      <c r="H2398">
        <f t="shared" si="569"/>
        <v>0.29912499999998093</v>
      </c>
      <c r="I2398">
        <f t="shared" si="557"/>
        <v>677.99999999908505</v>
      </c>
      <c r="J2398">
        <f t="shared" si="558"/>
        <v>8.1423090327054047E-3</v>
      </c>
      <c r="K2398">
        <f t="shared" si="559"/>
        <v>-17.770054606224996</v>
      </c>
      <c r="L2398">
        <f t="shared" si="560"/>
        <v>3.9769296294121147E-5</v>
      </c>
      <c r="M2398">
        <f>J2398/SQRT('Exhaust Gas Math'!$E$14*$B$21*$B$23)</f>
        <v>1.3822859420752775E-4</v>
      </c>
      <c r="N2398">
        <f t="shared" si="561"/>
        <v>1.0750931842008656E-2</v>
      </c>
      <c r="O2398">
        <f t="shared" si="562"/>
        <v>0</v>
      </c>
      <c r="P2398">
        <f t="shared" si="563"/>
        <v>0</v>
      </c>
      <c r="Q2398">
        <f>($B$16/2)*(COS((ACOS((2*'Intake Valve Fxn Scratch'!$B$1)/$B$16-1)/($B$17/2))*(I2398-($B$17/2)))+1)*P2398</f>
        <v>0</v>
      </c>
      <c r="R2398">
        <f t="shared" si="564"/>
        <v>0</v>
      </c>
      <c r="S2398">
        <f t="shared" si="565"/>
        <v>0</v>
      </c>
      <c r="T2398">
        <f>S2398*'Exhaust Gas Math'!$C$14</f>
        <v>0</v>
      </c>
      <c r="U2398">
        <f>(T2398/'Exhaust Gas Math'!$B$14)+('Exhaust Gas Math'!$D$10)</f>
        <v>4.4059320573952224E-4</v>
      </c>
      <c r="V2398">
        <f>('Exhaust Gas Math'!$E$10*(2.53982214E-12*V2397^4 - 0.0000000071629564556*V2397^3 + 7.56281407226508E-06*V2397^2 - 0.00322508455050905*V2397 + 1.62997098133725)*$B$24+T2398*'Exhaust Gas Math'!$D$14*$B$23)/('Exhaust Gas Math'!$E$10*(2.53982214E-12*V2397^4 - 0.0000000071629564556*V2397^3 + 7.56281407226508E-06*V2397^2 - 0.00322508455050905*V2397 + 1.62997098133725)+T2398*'Exhaust Gas Math'!$D$14)</f>
        <v>1100</v>
      </c>
      <c r="W2398">
        <f>(353.3116967483*V2398^-1.0020802909)*('Exhaust Gas Math'!$E$10/(T2398+'Exhaust Gas Math'!$E$10))+(357.4500179626*V2398^-1.0038444015 )*(T2398/(T2398+'Exhaust Gas Math'!$E$10))</f>
        <v>0.31654710700089367</v>
      </c>
      <c r="X2398">
        <f t="shared" si="566"/>
        <v>0</v>
      </c>
      <c r="Y2398">
        <f t="shared" si="567"/>
        <v>101325</v>
      </c>
      <c r="Z2398">
        <f t="shared" si="568"/>
        <v>101325</v>
      </c>
    </row>
    <row r="2399" spans="5:26" x14ac:dyDescent="0.2">
      <c r="E2399">
        <f t="shared" si="570"/>
        <v>0.29924999999998092</v>
      </c>
      <c r="F2399">
        <f t="shared" si="571"/>
        <v>101325</v>
      </c>
      <c r="H2399">
        <f t="shared" si="569"/>
        <v>0.29924999999998092</v>
      </c>
      <c r="I2399">
        <f t="shared" si="557"/>
        <v>683.99999999908505</v>
      </c>
      <c r="J2399">
        <f t="shared" si="558"/>
        <v>6.0541612786115077E-3</v>
      </c>
      <c r="K2399">
        <f t="shared" si="559"/>
        <v>-15.609771740755518</v>
      </c>
      <c r="L2399">
        <f t="shared" si="560"/>
        <v>3.9769296294121147E-5</v>
      </c>
      <c r="M2399">
        <f>J2399/SQRT('Exhaust Gas Math'!$E$14*$B$21*$B$23)</f>
        <v>1.0277897820958272E-4</v>
      </c>
      <c r="N2399">
        <f t="shared" si="561"/>
        <v>7.7515449035960096E-3</v>
      </c>
      <c r="O2399">
        <f t="shared" si="562"/>
        <v>0</v>
      </c>
      <c r="P2399">
        <f t="shared" si="563"/>
        <v>0</v>
      </c>
      <c r="Q2399">
        <f>($B$16/2)*(COS((ACOS((2*'Intake Valve Fxn Scratch'!$B$1)/$B$16-1)/($B$17/2))*(I2399-($B$17/2)))+1)*P2399</f>
        <v>0</v>
      </c>
      <c r="R2399">
        <f t="shared" si="564"/>
        <v>0</v>
      </c>
      <c r="S2399">
        <f t="shared" si="565"/>
        <v>0</v>
      </c>
      <c r="T2399">
        <f>S2399*'Exhaust Gas Math'!$C$14</f>
        <v>0</v>
      </c>
      <c r="U2399">
        <f>(T2399/'Exhaust Gas Math'!$B$14)+('Exhaust Gas Math'!$D$10)</f>
        <v>4.4059320573952224E-4</v>
      </c>
      <c r="V2399">
        <f>('Exhaust Gas Math'!$E$10*(2.53982214E-12*V2398^4 - 0.0000000071629564556*V2398^3 + 7.56281407226508E-06*V2398^2 - 0.00322508455050905*V2398 + 1.62997098133725)*$B$24+T2399*'Exhaust Gas Math'!$D$14*$B$23)/('Exhaust Gas Math'!$E$10*(2.53982214E-12*V2398^4 - 0.0000000071629564556*V2398^3 + 7.56281407226508E-06*V2398^2 - 0.00322508455050905*V2398 + 1.62997098133725)+T2399*'Exhaust Gas Math'!$D$14)</f>
        <v>1100</v>
      </c>
      <c r="W2399">
        <f>(353.3116967483*V2399^-1.0020802909)*('Exhaust Gas Math'!$E$10/(T2399+'Exhaust Gas Math'!$E$10))+(357.4500179626*V2399^-1.0038444015 )*(T2399/(T2399+'Exhaust Gas Math'!$E$10))</f>
        <v>0.31654710700089367</v>
      </c>
      <c r="X2399">
        <f t="shared" si="566"/>
        <v>0</v>
      </c>
      <c r="Y2399">
        <f t="shared" si="567"/>
        <v>101325</v>
      </c>
      <c r="Z2399">
        <f t="shared" si="568"/>
        <v>101325</v>
      </c>
    </row>
    <row r="2400" spans="5:26" x14ac:dyDescent="0.2">
      <c r="E2400">
        <f t="shared" si="570"/>
        <v>0.29937499999998091</v>
      </c>
      <c r="F2400">
        <f t="shared" si="571"/>
        <v>101325</v>
      </c>
      <c r="H2400">
        <f t="shared" si="569"/>
        <v>0.29937499999998091</v>
      </c>
      <c r="I2400">
        <f t="shared" si="557"/>
        <v>689.99999999908323</v>
      </c>
      <c r="J2400">
        <f t="shared" si="558"/>
        <v>4.2469947002864439E-3</v>
      </c>
      <c r="K2400">
        <f t="shared" si="559"/>
        <v>-13.278464949540187</v>
      </c>
      <c r="L2400">
        <f t="shared" si="560"/>
        <v>3.9769296294121147E-5</v>
      </c>
      <c r="M2400">
        <f>J2400/SQRT('Exhaust Gas Math'!$E$14*$B$21*$B$23)</f>
        <v>7.2099462777619179E-5</v>
      </c>
      <c r="N2400">
        <f t="shared" si="561"/>
        <v>5.253847264782497E-3</v>
      </c>
      <c r="O2400">
        <f t="shared" si="562"/>
        <v>0</v>
      </c>
      <c r="P2400">
        <f t="shared" si="563"/>
        <v>0</v>
      </c>
      <c r="Q2400">
        <f>($B$16/2)*(COS((ACOS((2*'Intake Valve Fxn Scratch'!$B$1)/$B$16-1)/($B$17/2))*(I2400-($B$17/2)))+1)*P2400</f>
        <v>0</v>
      </c>
      <c r="R2400">
        <f t="shared" si="564"/>
        <v>0</v>
      </c>
      <c r="S2400">
        <f t="shared" si="565"/>
        <v>0</v>
      </c>
      <c r="T2400">
        <f>S2400*'Exhaust Gas Math'!$C$14</f>
        <v>0</v>
      </c>
      <c r="U2400">
        <f>(T2400/'Exhaust Gas Math'!$B$14)+('Exhaust Gas Math'!$D$10)</f>
        <v>4.4059320573952224E-4</v>
      </c>
      <c r="V2400">
        <f>('Exhaust Gas Math'!$E$10*(2.53982214E-12*V2399^4 - 0.0000000071629564556*V2399^3 + 7.56281407226508E-06*V2399^2 - 0.00322508455050905*V2399 + 1.62997098133725)*$B$24+T2400*'Exhaust Gas Math'!$D$14*$B$23)/('Exhaust Gas Math'!$E$10*(2.53982214E-12*V2399^4 - 0.0000000071629564556*V2399^3 + 7.56281407226508E-06*V2399^2 - 0.00322508455050905*V2399 + 1.62997098133725)+T2400*'Exhaust Gas Math'!$D$14)</f>
        <v>1100</v>
      </c>
      <c r="W2400">
        <f>(353.3116967483*V2400^-1.0020802909)*('Exhaust Gas Math'!$E$10/(T2400+'Exhaust Gas Math'!$E$10))+(357.4500179626*V2400^-1.0038444015 )*(T2400/(T2400+'Exhaust Gas Math'!$E$10))</f>
        <v>0.31654710700089367</v>
      </c>
      <c r="X2400">
        <f t="shared" si="566"/>
        <v>0</v>
      </c>
      <c r="Y2400">
        <f t="shared" si="567"/>
        <v>101325</v>
      </c>
      <c r="Z2400">
        <f t="shared" si="568"/>
        <v>101325</v>
      </c>
    </row>
    <row r="2401" spans="5:26" x14ac:dyDescent="0.2">
      <c r="E2401">
        <f t="shared" si="570"/>
        <v>0.29949999999998089</v>
      </c>
      <c r="F2401">
        <f t="shared" si="571"/>
        <v>101325</v>
      </c>
      <c r="H2401">
        <f t="shared" si="569"/>
        <v>0.29949999999998089</v>
      </c>
      <c r="I2401">
        <f t="shared" si="557"/>
        <v>695.99999999908323</v>
      </c>
      <c r="J2401">
        <f t="shared" si="558"/>
        <v>2.7406089929356559E-3</v>
      </c>
      <c r="K2401">
        <f t="shared" si="559"/>
        <v>-10.801676517640304</v>
      </c>
      <c r="L2401">
        <f t="shared" si="560"/>
        <v>3.9769296294121147E-5</v>
      </c>
      <c r="M2401">
        <f>J2401/SQRT('Exhaust Gas Math'!$E$14*$B$21*$B$23)</f>
        <v>4.6526179102800754E-5</v>
      </c>
      <c r="N2401">
        <f t="shared" si="561"/>
        <v>3.2650381167814643E-3</v>
      </c>
      <c r="O2401">
        <f t="shared" si="562"/>
        <v>0</v>
      </c>
      <c r="P2401">
        <f t="shared" si="563"/>
        <v>0</v>
      </c>
      <c r="Q2401">
        <f>($B$16/2)*(COS((ACOS((2*'Intake Valve Fxn Scratch'!$B$1)/$B$16-1)/($B$17/2))*(I2401-($B$17/2)))+1)*P2401</f>
        <v>0</v>
      </c>
      <c r="R2401">
        <f t="shared" si="564"/>
        <v>0</v>
      </c>
      <c r="S2401">
        <f t="shared" si="565"/>
        <v>0</v>
      </c>
      <c r="T2401">
        <f>S2401*'Exhaust Gas Math'!$C$14</f>
        <v>0</v>
      </c>
      <c r="U2401">
        <f>(T2401/'Exhaust Gas Math'!$B$14)+('Exhaust Gas Math'!$D$10)</f>
        <v>4.4059320573952224E-4</v>
      </c>
      <c r="V2401">
        <f>('Exhaust Gas Math'!$E$10*(2.53982214E-12*V2400^4 - 0.0000000071629564556*V2400^3 + 7.56281407226508E-06*V2400^2 - 0.00322508455050905*V2400 + 1.62997098133725)*$B$24+T2401*'Exhaust Gas Math'!$D$14*$B$23)/('Exhaust Gas Math'!$E$10*(2.53982214E-12*V2400^4 - 0.0000000071629564556*V2400^3 + 7.56281407226508E-06*V2400^2 - 0.00322508455050905*V2400 + 1.62997098133725)+T2401*'Exhaust Gas Math'!$D$14)</f>
        <v>1100</v>
      </c>
      <c r="W2401">
        <f>(353.3116967483*V2401^-1.0020802909)*('Exhaust Gas Math'!$E$10/(T2401+'Exhaust Gas Math'!$E$10))+(357.4500179626*V2401^-1.0038444015 )*(T2401/(T2401+'Exhaust Gas Math'!$E$10))</f>
        <v>0.31654710700089367</v>
      </c>
      <c r="X2401">
        <f t="shared" si="566"/>
        <v>0</v>
      </c>
      <c r="Y2401">
        <f t="shared" si="567"/>
        <v>101325</v>
      </c>
      <c r="Z2401">
        <f t="shared" si="568"/>
        <v>101325</v>
      </c>
    </row>
    <row r="2402" spans="5:26" x14ac:dyDescent="0.2">
      <c r="E2402">
        <f t="shared" si="570"/>
        <v>0.29962499999998088</v>
      </c>
      <c r="F2402">
        <f t="shared" si="571"/>
        <v>101325</v>
      </c>
      <c r="H2402">
        <f t="shared" si="569"/>
        <v>0.29962499999998088</v>
      </c>
      <c r="I2402">
        <f t="shared" si="557"/>
        <v>701.99999999908141</v>
      </c>
      <c r="J2402">
        <f t="shared" si="558"/>
        <v>1.5515084336003536E-3</v>
      </c>
      <c r="K2402">
        <f t="shared" si="559"/>
        <v>-8.2065426574170548</v>
      </c>
      <c r="L2402">
        <f t="shared" si="560"/>
        <v>3.9769296294121147E-5</v>
      </c>
      <c r="M2402">
        <f>J2402/SQRT('Exhaust Gas Math'!$E$14*$B$21*$B$23)</f>
        <v>2.6339313432622412E-5</v>
      </c>
      <c r="N2402">
        <f t="shared" si="561"/>
        <v>1.7749850516124571E-3</v>
      </c>
      <c r="O2402">
        <f t="shared" si="562"/>
        <v>0</v>
      </c>
      <c r="P2402">
        <f t="shared" si="563"/>
        <v>0</v>
      </c>
      <c r="Q2402">
        <f>($B$16/2)*(COS((ACOS((2*'Intake Valve Fxn Scratch'!$B$1)/$B$16-1)/($B$17/2))*(I2402-($B$17/2)))+1)*P2402</f>
        <v>0</v>
      </c>
      <c r="R2402">
        <f t="shared" si="564"/>
        <v>0</v>
      </c>
      <c r="S2402">
        <f t="shared" si="565"/>
        <v>0</v>
      </c>
      <c r="T2402">
        <f>S2402*'Exhaust Gas Math'!$C$14</f>
        <v>0</v>
      </c>
      <c r="U2402">
        <f>(T2402/'Exhaust Gas Math'!$B$14)+('Exhaust Gas Math'!$D$10)</f>
        <v>4.4059320573952224E-4</v>
      </c>
      <c r="V2402">
        <f>('Exhaust Gas Math'!$E$10*(2.53982214E-12*V2401^4 - 0.0000000071629564556*V2401^3 + 7.56281407226508E-06*V2401^2 - 0.00322508455050905*V2401 + 1.62997098133725)*$B$24+T2402*'Exhaust Gas Math'!$D$14*$B$23)/('Exhaust Gas Math'!$E$10*(2.53982214E-12*V2401^4 - 0.0000000071629564556*V2401^3 + 7.56281407226508E-06*V2401^2 - 0.00322508455050905*V2401 + 1.62997098133725)+T2402*'Exhaust Gas Math'!$D$14)</f>
        <v>1100</v>
      </c>
      <c r="W2402">
        <f>(353.3116967483*V2402^-1.0020802909)*('Exhaust Gas Math'!$E$10/(T2402+'Exhaust Gas Math'!$E$10))+(357.4500179626*V2402^-1.0038444015 )*(T2402/(T2402+'Exhaust Gas Math'!$E$10))</f>
        <v>0.31654710700089367</v>
      </c>
      <c r="X2402">
        <f t="shared" si="566"/>
        <v>0</v>
      </c>
      <c r="Y2402">
        <f t="shared" si="567"/>
        <v>101325</v>
      </c>
      <c r="Z2402">
        <f t="shared" si="568"/>
        <v>101325</v>
      </c>
    </row>
    <row r="2403" spans="5:26" x14ac:dyDescent="0.2">
      <c r="E2403">
        <f t="shared" si="570"/>
        <v>0.29974999999998087</v>
      </c>
      <c r="F2403">
        <f t="shared" si="571"/>
        <v>101325</v>
      </c>
      <c r="H2403">
        <f t="shared" si="569"/>
        <v>0.29974999999998087</v>
      </c>
      <c r="I2403">
        <f t="shared" si="557"/>
        <v>707.99999999908141</v>
      </c>
      <c r="J2403">
        <f t="shared" si="558"/>
        <v>6.9272105684389448E-4</v>
      </c>
      <c r="K2403">
        <f t="shared" si="559"/>
        <v>-5.5214961985097109</v>
      </c>
      <c r="L2403">
        <f t="shared" si="560"/>
        <v>3.9769296294121147E-5</v>
      </c>
      <c r="M2403">
        <f>J2403/SQRT('Exhaust Gas Math'!$E$14*$B$21*$B$23)</f>
        <v>1.1760037291739686E-5</v>
      </c>
      <c r="N2403">
        <f t="shared" si="561"/>
        <v>7.59157828311572E-4</v>
      </c>
      <c r="O2403">
        <f t="shared" si="562"/>
        <v>0</v>
      </c>
      <c r="P2403">
        <f t="shared" si="563"/>
        <v>0</v>
      </c>
      <c r="Q2403">
        <f>($B$16/2)*(COS((ACOS((2*'Intake Valve Fxn Scratch'!$B$1)/$B$16-1)/($B$17/2))*(I2403-($B$17/2)))+1)*P2403</f>
        <v>0</v>
      </c>
      <c r="R2403">
        <f t="shared" si="564"/>
        <v>0</v>
      </c>
      <c r="S2403">
        <f t="shared" si="565"/>
        <v>0</v>
      </c>
      <c r="T2403">
        <f>S2403*'Exhaust Gas Math'!$C$14</f>
        <v>0</v>
      </c>
      <c r="U2403">
        <f>(T2403/'Exhaust Gas Math'!$B$14)+('Exhaust Gas Math'!$D$10)</f>
        <v>4.4059320573952224E-4</v>
      </c>
      <c r="V2403">
        <f>('Exhaust Gas Math'!$E$10*(2.53982214E-12*V2402^4 - 0.0000000071629564556*V2402^3 + 7.56281407226508E-06*V2402^2 - 0.00322508455050905*V2402 + 1.62997098133725)*$B$24+T2403*'Exhaust Gas Math'!$D$14*$B$23)/('Exhaust Gas Math'!$E$10*(2.53982214E-12*V2402^4 - 0.0000000071629564556*V2402^3 + 7.56281407226508E-06*V2402^2 - 0.00322508455050905*V2402 + 1.62997098133725)+T2403*'Exhaust Gas Math'!$D$14)</f>
        <v>1100</v>
      </c>
      <c r="W2403">
        <f>(353.3116967483*V2403^-1.0020802909)*('Exhaust Gas Math'!$E$10/(T2403+'Exhaust Gas Math'!$E$10))+(357.4500179626*V2403^-1.0038444015 )*(T2403/(T2403+'Exhaust Gas Math'!$E$10))</f>
        <v>0.31654710700089367</v>
      </c>
      <c r="X2403">
        <f t="shared" si="566"/>
        <v>0</v>
      </c>
      <c r="Y2403">
        <f t="shared" si="567"/>
        <v>101325</v>
      </c>
      <c r="Z2403">
        <f t="shared" si="568"/>
        <v>101325</v>
      </c>
    </row>
    <row r="2404" spans="5:26" x14ac:dyDescent="0.2">
      <c r="E2404">
        <f t="shared" si="570"/>
        <v>0.29987499999998085</v>
      </c>
      <c r="F2404">
        <f t="shared" si="571"/>
        <v>101325</v>
      </c>
      <c r="H2404">
        <f t="shared" si="569"/>
        <v>0.29987499999998085</v>
      </c>
      <c r="I2404">
        <f t="shared" si="557"/>
        <v>713.99999999908141</v>
      </c>
      <c r="J2404">
        <f t="shared" si="558"/>
        <v>1.7365591687883847E-4</v>
      </c>
      <c r="K2404">
        <f t="shared" si="559"/>
        <v>-2.7759550718041495</v>
      </c>
      <c r="L2404">
        <f t="shared" si="560"/>
        <v>3.9769296294121147E-5</v>
      </c>
      <c r="M2404">
        <f>J2404/SQRT('Exhaust Gas Math'!$E$14*$B$21*$B$23)</f>
        <v>2.9480842804618247E-6</v>
      </c>
      <c r="N2404">
        <f t="shared" si="561"/>
        <v>1.8193581052833308E-4</v>
      </c>
      <c r="O2404">
        <f t="shared" si="562"/>
        <v>0</v>
      </c>
      <c r="P2404">
        <f t="shared" si="563"/>
        <v>0</v>
      </c>
      <c r="Q2404">
        <f>($B$16/2)*(COS((ACOS((2*'Intake Valve Fxn Scratch'!$B$1)/$B$16-1)/($B$17/2))*(I2404-($B$17/2)))+1)*P2404</f>
        <v>0</v>
      </c>
      <c r="R2404">
        <f t="shared" si="564"/>
        <v>0</v>
      </c>
      <c r="S2404">
        <f t="shared" si="565"/>
        <v>0</v>
      </c>
      <c r="T2404">
        <f>S2404*'Exhaust Gas Math'!$C$14</f>
        <v>0</v>
      </c>
      <c r="U2404">
        <f>(T2404/'Exhaust Gas Math'!$B$14)+('Exhaust Gas Math'!$D$10)</f>
        <v>4.4059320573952224E-4</v>
      </c>
      <c r="V2404">
        <f>('Exhaust Gas Math'!$E$10*(2.53982214E-12*V2403^4 - 0.0000000071629564556*V2403^3 + 7.56281407226508E-06*V2403^2 - 0.00322508455050905*V2403 + 1.62997098133725)*$B$24+T2404*'Exhaust Gas Math'!$D$14*$B$23)/('Exhaust Gas Math'!$E$10*(2.53982214E-12*V2403^4 - 0.0000000071629564556*V2403^3 + 7.56281407226508E-06*V2403^2 - 0.00322508455050905*V2403 + 1.62997098133725)+T2404*'Exhaust Gas Math'!$D$14)</f>
        <v>1100</v>
      </c>
      <c r="W2404">
        <f>(353.3116967483*V2404^-1.0020802909)*('Exhaust Gas Math'!$E$10/(T2404+'Exhaust Gas Math'!$E$10))+(357.4500179626*V2404^-1.0038444015 )*(T2404/(T2404+'Exhaust Gas Math'!$E$10))</f>
        <v>0.31654710700089367</v>
      </c>
      <c r="X2404">
        <f t="shared" si="566"/>
        <v>0</v>
      </c>
      <c r="Y2404">
        <f t="shared" si="567"/>
        <v>101325</v>
      </c>
      <c r="Z2404">
        <f t="shared" si="568"/>
        <v>101325</v>
      </c>
    </row>
    <row r="2405" spans="5:26" x14ac:dyDescent="0.2">
      <c r="E2405">
        <f t="shared" si="570"/>
        <v>0.29999999999998084</v>
      </c>
      <c r="F2405">
        <f t="shared" si="571"/>
        <v>101325</v>
      </c>
      <c r="H2405">
        <f t="shared" si="569"/>
        <v>0.29999999999998084</v>
      </c>
      <c r="I2405">
        <f t="shared" si="557"/>
        <v>719.99999999907959</v>
      </c>
      <c r="J2405">
        <f t="shared" si="558"/>
        <v>0</v>
      </c>
      <c r="K2405">
        <f t="shared" si="559"/>
        <v>-4.2596373599605293E-10</v>
      </c>
      <c r="L2405">
        <f t="shared" si="560"/>
        <v>3.9769296294121147E-5</v>
      </c>
      <c r="M2405">
        <f>J2405/SQRT('Exhaust Gas Math'!$E$14*$B$21*$B$23)</f>
        <v>0</v>
      </c>
      <c r="N2405">
        <f t="shared" si="561"/>
        <v>0</v>
      </c>
      <c r="O2405">
        <f t="shared" si="562"/>
        <v>0</v>
      </c>
      <c r="P2405">
        <f t="shared" si="563"/>
        <v>0</v>
      </c>
      <c r="Q2405">
        <f>($B$16/2)*(COS((ACOS((2*'Intake Valve Fxn Scratch'!$B$1)/$B$16-1)/($B$17/2))*(I2405-($B$17/2)))+1)*P2405</f>
        <v>0</v>
      </c>
      <c r="R2405">
        <f t="shared" si="564"/>
        <v>0</v>
      </c>
      <c r="S2405">
        <f t="shared" si="565"/>
        <v>0</v>
      </c>
      <c r="T2405">
        <f>S2405*'Exhaust Gas Math'!$C$14</f>
        <v>0</v>
      </c>
      <c r="U2405">
        <f>(T2405/'Exhaust Gas Math'!$B$14)+('Exhaust Gas Math'!$D$10)</f>
        <v>4.4059320573952224E-4</v>
      </c>
      <c r="V2405">
        <f>('Exhaust Gas Math'!$E$10*(2.53982214E-12*V2404^4 - 0.0000000071629564556*V2404^3 + 7.56281407226508E-06*V2404^2 - 0.00322508455050905*V2404 + 1.62997098133725)*$B$24+T2405*'Exhaust Gas Math'!$D$14*$B$23)/('Exhaust Gas Math'!$E$10*(2.53982214E-12*V2404^4 - 0.0000000071629564556*V2404^3 + 7.56281407226508E-06*V2404^2 - 0.00322508455050905*V2404 + 1.62997098133725)+T2405*'Exhaust Gas Math'!$D$14)</f>
        <v>1100</v>
      </c>
      <c r="W2405">
        <f>(353.3116967483*V2405^-1.0020802909)*('Exhaust Gas Math'!$E$10/(T2405+'Exhaust Gas Math'!$E$10))+(357.4500179626*V2405^-1.0038444015 )*(T2405/(T2405+'Exhaust Gas Math'!$E$10))</f>
        <v>0.31654710700089367</v>
      </c>
      <c r="X2405">
        <f t="shared" si="566"/>
        <v>0</v>
      </c>
      <c r="Y2405">
        <f t="shared" si="567"/>
        <v>101325</v>
      </c>
      <c r="Z2405">
        <f t="shared" si="568"/>
        <v>101325</v>
      </c>
    </row>
    <row r="2406" spans="5:26" x14ac:dyDescent="0.2">
      <c r="E2406">
        <f t="shared" si="570"/>
        <v>0.30012499999998082</v>
      </c>
      <c r="F2406">
        <f t="shared" si="571"/>
        <v>98881.992171138147</v>
      </c>
      <c r="H2406">
        <f t="shared" si="569"/>
        <v>0.30012499999998082</v>
      </c>
      <c r="I2406">
        <f t="shared" si="557"/>
        <v>5.9999999990795914</v>
      </c>
      <c r="J2406">
        <f t="shared" si="558"/>
        <v>1.7365591677254155E-4</v>
      </c>
      <c r="K2406">
        <f t="shared" si="559"/>
        <v>2.7759550709568885</v>
      </c>
      <c r="L2406">
        <f t="shared" si="560"/>
        <v>4.1000207362939842E-5</v>
      </c>
      <c r="M2406">
        <f>J2406/SQRT('Exhaust Gas Math'!$E$14*$B$21*$B$23)</f>
        <v>2.9480842786572664E-6</v>
      </c>
      <c r="N2406">
        <f t="shared" si="561"/>
        <v>1.6556832804829474E-4</v>
      </c>
      <c r="O2406">
        <f t="shared" si="562"/>
        <v>1.1735844734124002E-6</v>
      </c>
      <c r="P2406">
        <f t="shared" si="563"/>
        <v>1</v>
      </c>
      <c r="Q2406">
        <f>($B$16/2)*(COS((ACOS((2*'Intake Valve Fxn Scratch'!$B$1)/$B$16-1)/($B$17/2))*(I2406-($B$17/2)))+1)*P2406</f>
        <v>1.3137463074520653E-3</v>
      </c>
      <c r="R2406">
        <f t="shared" si="564"/>
        <v>0.17286135624369281</v>
      </c>
      <c r="S2406">
        <f t="shared" si="565"/>
        <v>3.1255780923858735E-7</v>
      </c>
      <c r="T2406">
        <f>S2406*'Exhaust Gas Math'!$C$14</f>
        <v>3.7029270808528837E-7</v>
      </c>
      <c r="U2406">
        <f>(T2406/'Exhaust Gas Math'!$B$14)+('Exhaust Gas Math'!$D$10)</f>
        <v>4.5337514250463402E-4</v>
      </c>
      <c r="V2406">
        <f>('Exhaust Gas Math'!$E$10*(2.53982214E-12*V2405^4 - 0.0000000071629564556*V2405^3 + 7.56281407226508E-06*V2405^2 - 0.00322508455050905*V2405 + 1.62997098133725)*$B$24+T2406*'Exhaust Gas Math'!$D$14*$B$23)/('Exhaust Gas Math'!$E$10*(2.53982214E-12*V2405^4 - 0.0000000071629564556*V2405^3 + 7.56281407226508E-06*V2405^2 - 0.00322508455050905*V2405 + 1.62997098133725)+T2406*'Exhaust Gas Math'!$D$14)</f>
        <v>1075.516299562378</v>
      </c>
      <c r="W2406">
        <f>(353.3116967483*V2406^-1.0020802909)*('Exhaust Gas Math'!$E$10/(T2406+'Exhaust Gas Math'!$E$10))+(357.4500179626*V2406^-1.0038444015 )*(T2406/(T2406+'Exhaust Gas Math'!$E$10))</f>
        <v>0.32375916127586313</v>
      </c>
      <c r="X2406">
        <f t="shared" si="566"/>
        <v>-1.2474321593073285</v>
      </c>
      <c r="Y2406">
        <f t="shared" si="567"/>
        <v>98883.23960329745</v>
      </c>
      <c r="Z2406">
        <f t="shared" si="568"/>
        <v>98881.992171138147</v>
      </c>
    </row>
    <row r="2407" spans="5:26" x14ac:dyDescent="0.2">
      <c r="E2407">
        <f t="shared" si="570"/>
        <v>0.30024999999998081</v>
      </c>
      <c r="F2407">
        <f t="shared" si="571"/>
        <v>92629.745975298429</v>
      </c>
      <c r="H2407">
        <f t="shared" si="569"/>
        <v>0.30024999999998081</v>
      </c>
      <c r="I2407">
        <f t="shared" si="557"/>
        <v>11.999999999079591</v>
      </c>
      <c r="J2407">
        <f t="shared" si="558"/>
        <v>6.9272105663246639E-4</v>
      </c>
      <c r="K2407">
        <f t="shared" si="559"/>
        <v>5.5214961976764005</v>
      </c>
      <c r="L2407">
        <f t="shared" si="560"/>
        <v>4.4679454450894705E-5</v>
      </c>
      <c r="M2407">
        <f>J2407/SQRT('Exhaust Gas Math'!$E$14*$B$21*$B$23)</f>
        <v>1.1760037288150358E-5</v>
      </c>
      <c r="N2407">
        <f t="shared" si="561"/>
        <v>6.2929392658559249E-4</v>
      </c>
      <c r="O2407">
        <f t="shared" si="562"/>
        <v>4.4605728049518746E-6</v>
      </c>
      <c r="P2407">
        <f t="shared" si="563"/>
        <v>1</v>
      </c>
      <c r="Q2407">
        <f>($B$16/2)*(COS((ACOS((2*'Intake Valve Fxn Scratch'!$B$1)/$B$16-1)/($B$17/2))*(I2407-($B$17/2)))+1)*P2407</f>
        <v>1.6604289223548338E-3</v>
      </c>
      <c r="R2407">
        <f t="shared" si="564"/>
        <v>0.21847748978353076</v>
      </c>
      <c r="S2407">
        <f t="shared" si="565"/>
        <v>1.4189852611747817E-6</v>
      </c>
      <c r="T2407">
        <f>S2407*'Exhaust Gas Math'!$C$14</f>
        <v>1.6810966789584571E-6</v>
      </c>
      <c r="U2407">
        <f>(T2407/'Exhaust Gas Math'!$B$14)+('Exhaust Gas Math'!$D$10)</f>
        <v>4.9862208661485732E-4</v>
      </c>
      <c r="V2407">
        <f>('Exhaust Gas Math'!$E$10*(2.53982214E-12*V2406^4 - 0.0000000071629564556*V2406^3 + 7.56281407226508E-06*V2406^2 - 0.00322508455050905*V2406 + 1.62997098133725)*$B$24+T2407*'Exhaust Gas Math'!$D$14*$B$23)/('Exhaust Gas Math'!$E$10*(2.53982214E-12*V2406^4 - 0.0000000071629564556*V2406^3 + 7.56281407226508E-06*V2406^2 - 0.00322508455050905*V2406 + 1.62997098133725)+T2407*'Exhaust Gas Math'!$D$14)</f>
        <v>998.33825753718702</v>
      </c>
      <c r="W2407">
        <f>(353.3116967483*V2407^-1.0020802909)*('Exhaust Gas Math'!$E$10/(T2407+'Exhaust Gas Math'!$E$10))+(357.4500179626*V2407^-1.0038444015 )*(T2407/(T2407+'Exhaust Gas Math'!$E$10))</f>
        <v>0.34882039407492604</v>
      </c>
      <c r="X2407">
        <f t="shared" si="566"/>
        <v>-5.3172297697785762</v>
      </c>
      <c r="Y2407">
        <f t="shared" si="567"/>
        <v>92635.063205068203</v>
      </c>
      <c r="Z2407">
        <f t="shared" si="568"/>
        <v>92629.745975298429</v>
      </c>
    </row>
    <row r="2408" spans="5:26" x14ac:dyDescent="0.2">
      <c r="E2408">
        <f t="shared" si="570"/>
        <v>0.3003749999999808</v>
      </c>
      <c r="F2408">
        <f t="shared" si="571"/>
        <v>84362.040954102005</v>
      </c>
      <c r="H2408">
        <f t="shared" si="569"/>
        <v>0.3003749999999808</v>
      </c>
      <c r="I2408">
        <f t="shared" si="557"/>
        <v>17.999999999077772</v>
      </c>
      <c r="J2408">
        <f t="shared" si="558"/>
        <v>1.5515084332861084E-3</v>
      </c>
      <c r="K2408">
        <f t="shared" si="559"/>
        <v>8.2065426566068247</v>
      </c>
      <c r="L2408">
        <f t="shared" si="560"/>
        <v>5.0766726956958167E-5</v>
      </c>
      <c r="M2408">
        <f>J2408/SQRT('Exhaust Gas Math'!$E$14*$B$21*$B$23)</f>
        <v>2.6339313427287602E-5</v>
      </c>
      <c r="N2408">
        <f t="shared" si="561"/>
        <v>1.3427107344222977E-3</v>
      </c>
      <c r="O2408">
        <f t="shared" si="562"/>
        <v>9.5174269667235367E-6</v>
      </c>
      <c r="P2408">
        <f t="shared" si="563"/>
        <v>1</v>
      </c>
      <c r="Q2408">
        <f>($B$16/2)*(COS((ACOS((2*'Intake Valve Fxn Scratch'!$B$1)/$B$16-1)/($B$17/2))*(I2408-($B$17/2)))+1)*P2408</f>
        <v>2.0354552139064388E-3</v>
      </c>
      <c r="R2408">
        <f t="shared" si="564"/>
        <v>0.26782305446137356</v>
      </c>
      <c r="S2408">
        <f t="shared" si="565"/>
        <v>3.5056201790963419E-6</v>
      </c>
      <c r="T2408">
        <f>S2408*'Exhaust Gas Math'!$C$14</f>
        <v>4.1531695938050434E-6</v>
      </c>
      <c r="U2408">
        <f>(T2408/'Exhaust Gas Math'!$B$14)+('Exhaust Gas Math'!$D$10)</f>
        <v>5.8395425488709019E-4</v>
      </c>
      <c r="V2408">
        <f>('Exhaust Gas Math'!$E$10*(2.53982214E-12*V2407^4 - 0.0000000071629564556*V2407^3 + 7.56281407226508E-06*V2407^2 - 0.00322508455050905*V2407 + 1.62997098133725)*$B$24+T2408*'Exhaust Gas Math'!$D$14*$B$23)/('Exhaust Gas Math'!$E$10*(2.53982214E-12*V2407^4 - 0.0000000071629564556*V2407^3 + 7.56281407226508E-06*V2407^2 - 0.00322508455050905*V2407 + 1.62997098133725)+T2408*'Exhaust Gas Math'!$D$14)</f>
        <v>882.22998646106487</v>
      </c>
      <c r="W2408">
        <f>(353.3116967483*V2408^-1.0020802909)*('Exhaust Gas Math'!$E$10/(T2408+'Exhaust Gas Math'!$E$10))+(357.4500179626*V2408^-1.0038444015 )*(T2408/(T2408+'Exhaust Gas Math'!$E$10))</f>
        <v>0.39482301023200261</v>
      </c>
      <c r="X2408">
        <f t="shared" si="566"/>
        <v>-13.295140223753641</v>
      </c>
      <c r="Y2408">
        <f t="shared" si="567"/>
        <v>84375.336094325758</v>
      </c>
      <c r="Z2408">
        <f t="shared" si="568"/>
        <v>84362.040954102005</v>
      </c>
    </row>
    <row r="2409" spans="5:26" x14ac:dyDescent="0.2">
      <c r="E2409">
        <f t="shared" si="570"/>
        <v>0.30049999999998078</v>
      </c>
      <c r="F2409">
        <f t="shared" si="571"/>
        <v>76129.603914072271</v>
      </c>
      <c r="H2409">
        <f t="shared" si="569"/>
        <v>0.30049999999998078</v>
      </c>
      <c r="I2409">
        <f t="shared" si="557"/>
        <v>23.999999999077772</v>
      </c>
      <c r="J2409">
        <f t="shared" si="558"/>
        <v>2.7406089925220423E-3</v>
      </c>
      <c r="K2409">
        <f t="shared" si="559"/>
        <v>10.801676516862029</v>
      </c>
      <c r="L2409">
        <f t="shared" si="560"/>
        <v>5.9195331449710172E-5</v>
      </c>
      <c r="M2409">
        <f>J2409/SQRT('Exhaust Gas Math'!$E$14*$B$21*$B$23)</f>
        <v>4.6526179095779007E-5</v>
      </c>
      <c r="N2409">
        <f t="shared" si="561"/>
        <v>2.2601711313402634E-3</v>
      </c>
      <c r="O2409">
        <f t="shared" si="562"/>
        <v>1.6020586656055145E-5</v>
      </c>
      <c r="P2409">
        <f t="shared" si="563"/>
        <v>1</v>
      </c>
      <c r="Q2409">
        <f>($B$16/2)*(COS((ACOS((2*'Intake Valve Fxn Scratch'!$B$1)/$B$16-1)/($B$17/2))*(I2409-($B$17/2)))+1)*P2409</f>
        <v>2.4338570723520018E-3</v>
      </c>
      <c r="R2409">
        <f t="shared" si="564"/>
        <v>0.32024435162526338</v>
      </c>
      <c r="S2409">
        <f t="shared" si="565"/>
        <v>6.7142822459073122E-6</v>
      </c>
      <c r="T2409">
        <f>S2409*'Exhaust Gas Math'!$C$14</f>
        <v>7.9545277135857477E-6</v>
      </c>
      <c r="U2409">
        <f>(T2409/'Exhaust Gas Math'!$B$14)+('Exhaust Gas Math'!$D$10)</f>
        <v>7.1517131114462234E-4</v>
      </c>
      <c r="V2409">
        <f>('Exhaust Gas Math'!$E$10*(2.53982214E-12*V2408^4 - 0.0000000071629564556*V2408^3 + 7.56281407226508E-06*V2408^2 - 0.00322508455050905*V2408 + 1.62997098133725)*$B$24+T2409*'Exhaust Gas Math'!$D$14*$B$23)/('Exhaust Gas Math'!$E$10*(2.53982214E-12*V2408^4 - 0.0000000071629564556*V2408^3 + 7.56281407226508E-06*V2408^2 - 0.00322508455050905*V2408 + 1.62997098133725)+T2409*'Exhaust Gas Math'!$D$14)</f>
        <v>758.14075179874646</v>
      </c>
      <c r="W2409">
        <f>(353.3116967483*V2409^-1.0020802909)*('Exhaust Gas Math'!$E$10/(T2409+'Exhaust Gas Math'!$E$10))+(357.4500179626*V2409^-1.0038444015 )*(T2409/(T2409+'Exhaust Gas Math'!$E$10))</f>
        <v>0.45962781998497448</v>
      </c>
      <c r="X2409">
        <f t="shared" si="566"/>
        <v>-26.813817304400683</v>
      </c>
      <c r="Y2409">
        <f t="shared" si="567"/>
        <v>76156.41773137667</v>
      </c>
      <c r="Z2409">
        <f t="shared" si="568"/>
        <v>76129.603914072271</v>
      </c>
    </row>
    <row r="2410" spans="5:26" x14ac:dyDescent="0.2">
      <c r="E2410">
        <f t="shared" si="570"/>
        <v>0.30062499999998077</v>
      </c>
      <c r="F2410">
        <f t="shared" si="571"/>
        <v>69343.442469987465</v>
      </c>
      <c r="H2410">
        <f t="shared" si="569"/>
        <v>0.30062499999998077</v>
      </c>
      <c r="I2410">
        <f t="shared" si="557"/>
        <v>29.999999999077772</v>
      </c>
      <c r="J2410">
        <f t="shared" si="558"/>
        <v>4.2469946997779895E-3</v>
      </c>
      <c r="K2410">
        <f t="shared" si="559"/>
        <v>13.278464948802396</v>
      </c>
      <c r="L2410">
        <f t="shared" si="560"/>
        <v>6.9872922374529224E-5</v>
      </c>
      <c r="M2410">
        <f>J2410/SQRT('Exhaust Gas Math'!$E$14*$B$21*$B$23)</f>
        <v>7.2099462768987358E-5</v>
      </c>
      <c r="N2410">
        <f t="shared" si="561"/>
        <v>3.340270959950771E-3</v>
      </c>
      <c r="O2410">
        <f t="shared" si="562"/>
        <v>2.3676570161686383E-5</v>
      </c>
      <c r="P2410">
        <f t="shared" si="563"/>
        <v>1</v>
      </c>
      <c r="Q2410">
        <f>($B$16/2)*(COS((ACOS((2*'Intake Valve Fxn Scratch'!$B$1)/$B$16-1)/($B$17/2))*(I2410-($B$17/2)))+1)*P2410</f>
        <v>2.850356723295362E-3</v>
      </c>
      <c r="R2410">
        <f t="shared" si="564"/>
        <v>0.37504693727570554</v>
      </c>
      <c r="S2410">
        <f t="shared" si="565"/>
        <v>1.1138176072360048E-5</v>
      </c>
      <c r="T2410">
        <f>S2410*'Exhaust Gas Math'!$C$14</f>
        <v>1.3195592172252082E-5</v>
      </c>
      <c r="U2410">
        <f>(T2410/'Exhaust Gas Math'!$B$14)+('Exhaust Gas Math'!$D$10)</f>
        <v>8.9608482369782686E-4</v>
      </c>
      <c r="V2410">
        <f>('Exhaust Gas Math'!$E$10*(2.53982214E-12*V2409^4 - 0.0000000071629564556*V2409^3 + 7.56281407226508E-06*V2409^2 - 0.00322508455050905*V2409 + 1.62997098133725)*$B$24+T2410*'Exhaust Gas Math'!$D$14*$B$23)/('Exhaust Gas Math'!$E$10*(2.53982214E-12*V2409^4 - 0.0000000071629564556*V2409^3 + 7.56281407226508E-06*V2409^2 - 0.00322508455050905*V2409 + 1.62997098133725)+T2410*'Exhaust Gas Math'!$D$14)</f>
        <v>650.76896438732422</v>
      </c>
      <c r="W2410">
        <f>(353.3116967483*V2410^-1.0020802909)*('Exhaust Gas Math'!$E$10/(T2410+'Exhaust Gas Math'!$E$10))+(357.4500179626*V2410^-1.0038444015 )*(T2410/(T2410+'Exhaust Gas Math'!$E$10))</f>
        <v>0.53571771430335358</v>
      </c>
      <c r="X2410">
        <f t="shared" si="566"/>
        <v>-47.228239241576873</v>
      </c>
      <c r="Y2410">
        <f t="shared" si="567"/>
        <v>69390.670709229045</v>
      </c>
      <c r="Z2410">
        <f t="shared" si="568"/>
        <v>69343.442469987465</v>
      </c>
    </row>
    <row r="2411" spans="5:26" x14ac:dyDescent="0.2">
      <c r="E2411">
        <f t="shared" si="570"/>
        <v>0.30074999999998075</v>
      </c>
      <c r="F2411">
        <f t="shared" si="571"/>
        <v>64314.333579684484</v>
      </c>
      <c r="H2411">
        <f t="shared" si="569"/>
        <v>0.30074999999998075</v>
      </c>
      <c r="I2411">
        <f t="shared" si="557"/>
        <v>35.999999999075953</v>
      </c>
      <c r="J2411">
        <f t="shared" si="558"/>
        <v>6.054161278013781E-3</v>
      </c>
      <c r="K2411">
        <f t="shared" si="559"/>
        <v>15.609771740066293</v>
      </c>
      <c r="L2411">
        <f t="shared" si="560"/>
        <v>8.2682513810813495E-5</v>
      </c>
      <c r="M2411">
        <f>J2411/SQRT('Exhaust Gas Math'!$E$14*$B$21*$B$23)</f>
        <v>1.0277897819943536E-4</v>
      </c>
      <c r="N2411">
        <f t="shared" si="561"/>
        <v>4.5467954920524675E-3</v>
      </c>
      <c r="O2411">
        <f t="shared" si="562"/>
        <v>3.2228679579936294E-5</v>
      </c>
      <c r="P2411">
        <f t="shared" si="563"/>
        <v>1</v>
      </c>
      <c r="Q2411">
        <f>($B$16/2)*(COS((ACOS((2*'Intake Valve Fxn Scratch'!$B$1)/$B$16-1)/($B$17/2))*(I2411-($B$17/2)))+1)*P2411</f>
        <v>3.2794366442973886E-3</v>
      </c>
      <c r="R2411">
        <f t="shared" si="564"/>
        <v>0.43150482161807746</v>
      </c>
      <c r="S2411">
        <f t="shared" si="565"/>
        <v>1.6823785002677958E-5</v>
      </c>
      <c r="T2411">
        <f>S2411*'Exhaust Gas Math'!$C$14</f>
        <v>1.9931432601419642E-5</v>
      </c>
      <c r="U2411">
        <f>(T2411/'Exhaust Gas Math'!$B$14)+('Exhaust Gas Math'!$D$10)</f>
        <v>1.1285957118292579E-3</v>
      </c>
      <c r="V2411">
        <f>('Exhaust Gas Math'!$E$10*(2.53982214E-12*V2410^4 - 0.0000000071629564556*V2410^3 + 7.56281407226508E-06*V2410^2 - 0.00322508455050905*V2410 + 1.62997098133725)*$B$24+T2411*'Exhaust Gas Math'!$D$14*$B$23)/('Exhaust Gas Math'!$E$10*(2.53982214E-12*V2410^4 - 0.0000000071629564556*V2410^3 + 7.56281407226508E-06*V2410^2 - 0.00322508455050905*V2410 + 1.62997098133725)+T2411*'Exhaust Gas Math'!$D$14)</f>
        <v>567.35448168883249</v>
      </c>
      <c r="W2411">
        <f>(353.3116967483*V2411^-1.0020802909)*('Exhaust Gas Math'!$E$10/(T2411+'Exhaust Gas Math'!$E$10))+(357.4500179626*V2411^-1.0038444015 )*(T2411/(T2411+'Exhaust Gas Math'!$E$10))</f>
        <v>0.61477326965584644</v>
      </c>
      <c r="X2411">
        <f t="shared" si="566"/>
        <v>-74.899356314737659</v>
      </c>
      <c r="Y2411">
        <f t="shared" si="567"/>
        <v>64389.232935999222</v>
      </c>
      <c r="Z2411">
        <f t="shared" si="568"/>
        <v>64314.333579684484</v>
      </c>
    </row>
    <row r="2412" spans="5:26" x14ac:dyDescent="0.2">
      <c r="E2412">
        <f t="shared" si="570"/>
        <v>0.30087499999998074</v>
      </c>
      <c r="F2412">
        <f t="shared" si="571"/>
        <v>60872.220056285318</v>
      </c>
      <c r="H2412">
        <f t="shared" si="569"/>
        <v>0.30087499999998074</v>
      </c>
      <c r="I2412">
        <f t="shared" si="557"/>
        <v>41.999999999075953</v>
      </c>
      <c r="J2412">
        <f t="shared" si="558"/>
        <v>8.1423090320243557E-3</v>
      </c>
      <c r="K2412">
        <f t="shared" si="559"/>
        <v>17.770054605591326</v>
      </c>
      <c r="L2412">
        <f t="shared" si="560"/>
        <v>9.7483761194207765E-5</v>
      </c>
      <c r="M2412">
        <f>J2412/SQRT('Exhaust Gas Math'!$E$14*$B$21*$B$23)</f>
        <v>1.3822859419596585E-4</v>
      </c>
      <c r="N2412">
        <f t="shared" si="561"/>
        <v>5.84924504759924E-3</v>
      </c>
      <c r="O2412">
        <f t="shared" si="562"/>
        <v>4.1460726516755718E-5</v>
      </c>
      <c r="P2412">
        <f t="shared" si="563"/>
        <v>1</v>
      </c>
      <c r="Q2412">
        <f>($B$16/2)*(COS((ACOS((2*'Intake Valve Fxn Scratch'!$B$1)/$B$16-1)/($B$17/2))*(I2412-($B$17/2)))+1)*P2412</f>
        <v>3.7154126575039536E-3</v>
      </c>
      <c r="R2412">
        <f t="shared" si="564"/>
        <v>0.48887008651367808</v>
      </c>
      <c r="S2412">
        <f t="shared" si="565"/>
        <v>2.3777382539799794E-5</v>
      </c>
      <c r="T2412">
        <f>S2412*'Exhaust Gas Math'!$C$14</f>
        <v>2.8169481329840765E-5</v>
      </c>
      <c r="U2412">
        <f>(T2412/'Exhaust Gas Math'!$B$14)+('Exhaust Gas Math'!$D$10)</f>
        <v>1.4129605281365111E-3</v>
      </c>
      <c r="V2412">
        <f>('Exhaust Gas Math'!$E$10*(2.53982214E-12*V2411^4 - 0.0000000071629564556*V2411^3 + 7.56281407226508E-06*V2411^2 - 0.00322508455050905*V2411 + 1.62997098133725)*$B$24+T2412*'Exhaust Gas Math'!$D$14*$B$23)/('Exhaust Gas Math'!$E$10*(2.53982214E-12*V2411^4 - 0.0000000071629564556*V2411^3 + 7.56281407226508E-06*V2411^2 - 0.00322508455050905*V2411 + 1.62997098133725)+T2412*'Exhaust Gas Math'!$D$14)</f>
        <v>506.01506355452301</v>
      </c>
      <c r="W2412">
        <f>(353.3116967483*V2412^-1.0020802909)*('Exhaust Gas Math'!$E$10/(T2412+'Exhaust Gas Math'!$E$10))+(357.4500179626*V2412^-1.0038444015 )*(T2412/(T2412+'Exhaust Gas Math'!$E$10))</f>
        <v>0.68958888907432314</v>
      </c>
      <c r="X2412">
        <f t="shared" si="566"/>
        <v>-108.87741079303575</v>
      </c>
      <c r="Y2412">
        <f t="shared" si="567"/>
        <v>60981.097467078354</v>
      </c>
      <c r="Z2412">
        <f t="shared" si="568"/>
        <v>60872.220056285318</v>
      </c>
    </row>
    <row r="2413" spans="5:26" x14ac:dyDescent="0.2">
      <c r="E2413">
        <f t="shared" si="570"/>
        <v>0.30099999999998073</v>
      </c>
      <c r="F2413">
        <f t="shared" si="571"/>
        <v>58681.168892275753</v>
      </c>
      <c r="H2413">
        <f t="shared" si="569"/>
        <v>0.30099999999998073</v>
      </c>
      <c r="I2413">
        <f t="shared" si="557"/>
        <v>47.999999999074134</v>
      </c>
      <c r="J2413">
        <f t="shared" si="558"/>
        <v>1.0488559778044439E-2</v>
      </c>
      <c r="K2413">
        <f t="shared" si="559"/>
        <v>19.735645034235066</v>
      </c>
      <c r="L2413">
        <f t="shared" si="560"/>
        <v>1.1411449896102422E-4</v>
      </c>
      <c r="M2413">
        <f>J2413/SQRT('Exhaust Gas Math'!$E$14*$B$21*$B$23)</f>
        <v>1.7805991734742323E-4</v>
      </c>
      <c r="N2413">
        <f t="shared" si="561"/>
        <v>7.2230121592965005E-3</v>
      </c>
      <c r="O2413">
        <f t="shared" si="562"/>
        <v>5.1198287869082901E-5</v>
      </c>
      <c r="P2413">
        <f t="shared" si="563"/>
        <v>1</v>
      </c>
      <c r="Q2413">
        <f>($B$16/2)*(COS((ACOS((2*'Intake Valve Fxn Scratch'!$B$1)/$B$16-1)/($B$17/2))*(I2413-($B$17/2)))+1)*P2413</f>
        <v>4.1525092300175081E-3</v>
      </c>
      <c r="R2413">
        <f t="shared" si="564"/>
        <v>0.54638279342335627</v>
      </c>
      <c r="S2413">
        <f t="shared" si="565"/>
        <v>3.1974578250865243E-5</v>
      </c>
      <c r="T2413">
        <f>S2413*'Exhaust Gas Math'!$C$14</f>
        <v>3.7880842584739146E-5</v>
      </c>
      <c r="U2413">
        <f>(T2413/'Exhaust Gas Math'!$B$14)+('Exhaust Gas Math'!$D$10)</f>
        <v>1.748181834829586E-3</v>
      </c>
      <c r="V2413">
        <f>('Exhaust Gas Math'!$E$10*(2.53982214E-12*V2412^4 - 0.0000000071629564556*V2412^3 + 7.56281407226508E-06*V2412^2 - 0.00322508455050905*V2412 + 1.62997098133725)*$B$24+T2413*'Exhaust Gas Math'!$D$14*$B$23)/('Exhaust Gas Math'!$E$10*(2.53982214E-12*V2412^4 - 0.0000000071629564556*V2412^3 + 7.56281407226508E-06*V2412^2 - 0.00322508455050905*V2412 + 1.62997098133725)+T2413*'Exhaust Gas Math'!$D$14)</f>
        <v>461.8563369239601</v>
      </c>
      <c r="W2413">
        <f>(353.3116967483*V2413^-1.0020802909)*('Exhaust Gas Math'!$E$10/(T2413+'Exhaust Gas Math'!$E$10))+(357.4500179626*V2413^-1.0038444015 )*(T2413/(T2413+'Exhaust Gas Math'!$E$10))</f>
        <v>0.75578869280231809</v>
      </c>
      <c r="X2413">
        <f t="shared" si="566"/>
        <v>-147.18821727790515</v>
      </c>
      <c r="Y2413">
        <f t="shared" si="567"/>
        <v>58828.357109553661</v>
      </c>
      <c r="Z2413">
        <f t="shared" si="568"/>
        <v>58681.168892275753</v>
      </c>
    </row>
    <row r="2414" spans="5:26" x14ac:dyDescent="0.2">
      <c r="E2414">
        <f t="shared" si="570"/>
        <v>0.30112499999998071</v>
      </c>
      <c r="F2414">
        <f t="shared" si="571"/>
        <v>57387.442106146947</v>
      </c>
      <c r="H2414">
        <f t="shared" si="569"/>
        <v>0.30112499999998071</v>
      </c>
      <c r="I2414">
        <f t="shared" si="557"/>
        <v>53.999999999074134</v>
      </c>
      <c r="J2414">
        <f t="shared" si="558"/>
        <v>1.3067207501914833E-2</v>
      </c>
      <c r="K2414">
        <f t="shared" si="559"/>
        <v>21.485007605933983</v>
      </c>
      <c r="L2414">
        <f t="shared" si="560"/>
        <v>1.32392517268075E-4</v>
      </c>
      <c r="M2414">
        <f>J2414/SQRT('Exhaust Gas Math'!$E$14*$B$21*$B$23)</f>
        <v>2.2183654734209837E-4</v>
      </c>
      <c r="N2414">
        <f t="shared" si="561"/>
        <v>8.6492854859134896E-3</v>
      </c>
      <c r="O2414">
        <f t="shared" si="562"/>
        <v>6.1308024741413362E-5</v>
      </c>
      <c r="P2414">
        <f t="shared" si="563"/>
        <v>1</v>
      </c>
      <c r="Q2414">
        <f>($B$16/2)*(COS((ACOS((2*'Intake Valve Fxn Scratch'!$B$1)/$B$16-1)/($B$17/2))*(I2414-($B$17/2)))+1)*P2414</f>
        <v>4.5849359844841193E-3</v>
      </c>
      <c r="R2414">
        <f t="shared" si="564"/>
        <v>0.60328105059001569</v>
      </c>
      <c r="S2414">
        <f t="shared" si="565"/>
        <v>4.1371327098177565E-5</v>
      </c>
      <c r="T2414">
        <f>S2414*'Exhaust Gas Math'!$C$14</f>
        <v>4.9013335438925104E-5</v>
      </c>
      <c r="U2414">
        <f>(T2414/'Exhaust Gas Math'!$B$14)+('Exhaust Gas Math'!$D$10)</f>
        <v>2.132458426275425E-3</v>
      </c>
      <c r="V2414">
        <f>('Exhaust Gas Math'!$E$10*(2.53982214E-12*V2413^4 - 0.0000000071629564556*V2413^3 + 7.56281407226508E-06*V2413^2 - 0.00322508455050905*V2413 + 1.62997098133725)*$B$24+T2414*'Exhaust Gas Math'!$D$14*$B$23)/('Exhaust Gas Math'!$E$10*(2.53982214E-12*V2413^4 - 0.0000000071629564556*V2413^3 + 7.56281407226508E-06*V2413^2 - 0.00322508455050905*V2413 + 1.62997098133725)+T2414*'Exhaust Gas Math'!$D$14)</f>
        <v>429.91438625298207</v>
      </c>
      <c r="W2414">
        <f>(353.3116967483*V2414^-1.0020802909)*('Exhaust Gas Math'!$E$10/(T2414+'Exhaust Gas Math'!$E$10))+(357.4500179626*V2414^-1.0038444015 )*(T2414/(T2414+'Exhaust Gas Math'!$E$10))</f>
        <v>0.81217477710888231</v>
      </c>
      <c r="X2414">
        <f t="shared" si="566"/>
        <v>-187.45219308367487</v>
      </c>
      <c r="Y2414">
        <f t="shared" si="567"/>
        <v>57574.894299230626</v>
      </c>
      <c r="Z2414">
        <f t="shared" si="568"/>
        <v>57387.442106146947</v>
      </c>
    </row>
    <row r="2415" spans="5:26" x14ac:dyDescent="0.2">
      <c r="E2415">
        <f t="shared" si="570"/>
        <v>0.3012499999999807</v>
      </c>
      <c r="F2415">
        <f t="shared" si="571"/>
        <v>56715.739906382834</v>
      </c>
      <c r="H2415">
        <f t="shared" si="569"/>
        <v>0.3012499999999807</v>
      </c>
      <c r="I2415">
        <f t="shared" si="557"/>
        <v>59.999999999074134</v>
      </c>
      <c r="J2415">
        <f t="shared" si="558"/>
        <v>1.5849999999556701E-2</v>
      </c>
      <c r="K2415">
        <f t="shared" si="559"/>
        <v>22.998975938275468</v>
      </c>
      <c r="L2415">
        <f t="shared" si="560"/>
        <v>1.5211755832187119E-4</v>
      </c>
      <c r="M2415">
        <f>J2415/SQRT('Exhaust Gas Math'!$E$14*$B$21*$B$23)</f>
        <v>2.6907885826093131E-4</v>
      </c>
      <c r="N2415">
        <f t="shared" si="561"/>
        <v>1.0114751634309169E-2</v>
      </c>
      <c r="O2415">
        <f t="shared" si="562"/>
        <v>7.1695568895190041E-5</v>
      </c>
      <c r="P2415">
        <f t="shared" si="563"/>
        <v>1</v>
      </c>
      <c r="Q2415">
        <f>($B$16/2)*(COS((ACOS((2*'Intake Valve Fxn Scratch'!$B$1)/$B$16-1)/($B$17/2))*(I2415-($B$17/2)))+1)*P2415</f>
        <v>5.0069644063284588E-3</v>
      </c>
      <c r="R2415">
        <f t="shared" si="564"/>
        <v>0.65881110609584981</v>
      </c>
      <c r="S2415">
        <f t="shared" si="565"/>
        <v>5.1914998867257466E-5</v>
      </c>
      <c r="T2415">
        <f>S2415*'Exhaust Gas Math'!$C$14</f>
        <v>6.1504607955986863E-5</v>
      </c>
      <c r="U2415">
        <f>(T2415/'Exhaust Gas Math'!$B$14)+('Exhaust Gas Math'!$D$10)</f>
        <v>2.5636380091909154E-3</v>
      </c>
      <c r="V2415">
        <f>('Exhaust Gas Math'!$E$10*(2.53982214E-12*V2414^4 - 0.0000000071629564556*V2414^3 + 7.56281407226508E-06*V2414^2 - 0.00322508455050905*V2414 + 1.62997098133725)*$B$24+T2415*'Exhaust Gas Math'!$D$14*$B$23)/('Exhaust Gas Math'!$E$10*(2.53982214E-12*V2414^4 - 0.0000000071629564556*V2414^3 + 7.56281407226508E-06*V2414^2 - 0.00322508455050905*V2414 + 1.62997098133725)+T2415*'Exhaust Gas Math'!$D$14)</f>
        <v>406.377086187781</v>
      </c>
      <c r="W2415">
        <f>(353.3116967483*V2415^-1.0020802909)*('Exhaust Gas Math'!$E$10/(T2415+'Exhaust Gas Math'!$E$10))+(357.4500179626*V2415^-1.0038444015 )*(T2415/(T2415+'Exhaust Gas Math'!$E$10))</f>
        <v>0.85941284865761203</v>
      </c>
      <c r="X2415">
        <f t="shared" si="566"/>
        <v>-227.29445680908324</v>
      </c>
      <c r="Y2415">
        <f t="shared" si="567"/>
        <v>56943.034363191917</v>
      </c>
      <c r="Z2415">
        <f t="shared" si="568"/>
        <v>56715.739906382834</v>
      </c>
    </row>
    <row r="2416" spans="5:26" x14ac:dyDescent="0.2">
      <c r="E2416">
        <f t="shared" si="570"/>
        <v>0.30137499999998069</v>
      </c>
      <c r="F2416">
        <f t="shared" si="571"/>
        <v>56485.693218610839</v>
      </c>
      <c r="H2416">
        <f t="shared" si="569"/>
        <v>0.30137499999998069</v>
      </c>
      <c r="I2416">
        <f t="shared" si="557"/>
        <v>65.999999999072315</v>
      </c>
      <c r="J2416">
        <f t="shared" si="558"/>
        <v>1.880644841402912E-2</v>
      </c>
      <c r="K2416">
        <f t="shared" si="559"/>
        <v>24.260962677392143</v>
      </c>
      <c r="L2416">
        <f t="shared" si="560"/>
        <v>1.7307351044489725E-4</v>
      </c>
      <c r="M2416">
        <f>J2416/SQRT('Exhaust Gas Math'!$E$14*$B$21*$B$23)</f>
        <v>3.1926925345940625E-4</v>
      </c>
      <c r="N2416">
        <f t="shared" si="561"/>
        <v>1.1611157152884997E-2</v>
      </c>
      <c r="O2416">
        <f t="shared" si="562"/>
        <v>8.2302418062725062E-5</v>
      </c>
      <c r="P2416">
        <f t="shared" si="563"/>
        <v>1</v>
      </c>
      <c r="Q2416">
        <f>($B$16/2)*(COS((ACOS((2*'Intake Valve Fxn Scratch'!$B$1)/$B$16-1)/($B$17/2))*(I2416-($B$17/2)))+1)*P2416</f>
        <v>5.4130037314713787E-3</v>
      </c>
      <c r="R2416">
        <f t="shared" si="564"/>
        <v>0.71223733308833925</v>
      </c>
      <c r="S2416">
        <f t="shared" si="565"/>
        <v>6.3554361797908956E-5</v>
      </c>
      <c r="T2416">
        <f>S2416*'Exhaust Gas Math'!$C$14</f>
        <v>7.5293964972782736E-5</v>
      </c>
      <c r="U2416">
        <f>(T2416/'Exhaust Gas Math'!$B$14)+('Exhaust Gas Math'!$D$10)</f>
        <v>3.0396254795670243E-3</v>
      </c>
      <c r="V2416">
        <f>('Exhaust Gas Math'!$E$10*(2.53982214E-12*V2415^4 - 0.0000000071629564556*V2415^3 + 7.56281407226508E-06*V2415^2 - 0.00322508455050905*V2415 + 1.62997098133725)*$B$24+T2416*'Exhaust Gas Math'!$D$14*$B$23)/('Exhaust Gas Math'!$E$10*(2.53982214E-12*V2415^4 - 0.0000000071629564556*V2415^3 + 7.56281407226508E-06*V2415^2 - 0.00322508455050905*V2415 + 1.62997098133725)+T2416*'Exhaust Gas Math'!$D$14)</f>
        <v>388.63683565750392</v>
      </c>
      <c r="W2416">
        <f>(353.3116967483*V2416^-1.0020802909)*('Exhaust Gas Math'!$E$10/(T2416+'Exhaust Gas Math'!$E$10))+(357.4500179626*V2416^-1.0038444015 )*(T2416/(T2416+'Exhaust Gas Math'!$E$10))</f>
        <v>0.89880851771259229</v>
      </c>
      <c r="X2416">
        <f t="shared" si="566"/>
        <v>-264.51678966777939</v>
      </c>
      <c r="Y2416">
        <f t="shared" si="567"/>
        <v>56750.21000827862</v>
      </c>
      <c r="Z2416">
        <f t="shared" si="568"/>
        <v>56485.693218610839</v>
      </c>
    </row>
    <row r="2417" spans="5:26" x14ac:dyDescent="0.2">
      <c r="E2417">
        <f t="shared" si="570"/>
        <v>0.30149999999998067</v>
      </c>
      <c r="F2417">
        <f t="shared" si="571"/>
        <v>56589.987553362305</v>
      </c>
      <c r="H2417">
        <f t="shared" si="569"/>
        <v>0.30149999999998067</v>
      </c>
      <c r="I2417">
        <f t="shared" si="557"/>
        <v>71.999999999072315</v>
      </c>
      <c r="J2417">
        <f t="shared" si="558"/>
        <v>2.1904161277826524E-2</v>
      </c>
      <c r="K2417">
        <f t="shared" si="559"/>
        <v>25.257141232482546</v>
      </c>
      <c r="L2417">
        <f t="shared" si="560"/>
        <v>1.9503077584037841E-4</v>
      </c>
      <c r="M2417">
        <f>J2417/SQRT('Exhaust Gas Math'!$E$14*$B$21*$B$23)</f>
        <v>3.7185783646471337E-4</v>
      </c>
      <c r="N2417">
        <f t="shared" si="561"/>
        <v>1.3134781388274556E-2</v>
      </c>
      <c r="O2417">
        <f t="shared" si="562"/>
        <v>9.3102199440274846E-5</v>
      </c>
      <c r="P2417">
        <f t="shared" si="563"/>
        <v>1</v>
      </c>
      <c r="Q2417">
        <f>($B$16/2)*(COS((ACOS((2*'Intake Valve Fxn Scratch'!$B$1)/$B$16-1)/($B$17/2))*(I2417-($B$17/2)))+1)*P2417</f>
        <v>5.7976750092164847E-3</v>
      </c>
      <c r="R2417">
        <f t="shared" si="564"/>
        <v>0.76285197489690593</v>
      </c>
      <c r="S2417">
        <f t="shared" si="565"/>
        <v>7.6247626064664172E-5</v>
      </c>
      <c r="T2417">
        <f>S2417*'Exhaust Gas Math'!$C$14</f>
        <v>9.0331897351529183E-5</v>
      </c>
      <c r="U2417">
        <f>(T2417/'Exhaust Gas Math'!$B$14)+('Exhaust Gas Math'!$D$10)</f>
        <v>3.5587118578461561E-3</v>
      </c>
      <c r="V2417">
        <f>('Exhaust Gas Math'!$E$10*(2.53982214E-12*V2416^4 - 0.0000000071629564556*V2416^3 + 7.56281407226508E-06*V2416^2 - 0.00322508455050905*V2416 + 1.62997098133725)*$B$24+T2417*'Exhaust Gas Math'!$D$14*$B$23)/('Exhaust Gas Math'!$E$10*(2.53982214E-12*V2416^4 - 0.0000000071629564556*V2416^3 + 7.56281407226508E-06*V2416^2 - 0.00322508455050905*V2416 + 1.62997098133725)+T2417*'Exhaust Gas Math'!$D$14)</f>
        <v>374.96490174010108</v>
      </c>
      <c r="W2417">
        <f>(353.3116967483*V2417^-1.0020802909)*('Exhaust Gas Math'!$E$10/(T2417+'Exhaust Gas Math'!$E$10))+(357.4500179626*V2417^-1.0038444015 )*(T2417/(T2417+'Exhaust Gas Math'!$E$10))</f>
        <v>0.93172005992921902</v>
      </c>
      <c r="X2417">
        <f t="shared" si="566"/>
        <v>-297.18291325817341</v>
      </c>
      <c r="Y2417">
        <f t="shared" si="567"/>
        <v>56887.170466620482</v>
      </c>
      <c r="Z2417">
        <f t="shared" si="568"/>
        <v>56589.987553362305</v>
      </c>
    </row>
    <row r="2418" spans="5:26" x14ac:dyDescent="0.2">
      <c r="E2418">
        <f t="shared" si="570"/>
        <v>0.30162499999998066</v>
      </c>
      <c r="F2418">
        <f t="shared" si="571"/>
        <v>56969.761239389307</v>
      </c>
      <c r="H2418">
        <f t="shared" si="569"/>
        <v>0.30162499999998066</v>
      </c>
      <c r="I2418">
        <f t="shared" si="557"/>
        <v>77.999999999072315</v>
      </c>
      <c r="J2418">
        <f t="shared" si="558"/>
        <v>2.5109199400575072E-2</v>
      </c>
      <c r="K2418">
        <f t="shared" si="559"/>
        <v>25.976597262833351</v>
      </c>
      <c r="L2418">
        <f t="shared" si="560"/>
        <v>2.1774878611378868E-4</v>
      </c>
      <c r="M2418">
        <f>J2418/SQRT('Exhaust Gas Math'!$E$14*$B$21*$B$23)</f>
        <v>4.2626843575657822E-4</v>
      </c>
      <c r="N2418">
        <f t="shared" si="561"/>
        <v>1.4685858366877653E-2</v>
      </c>
      <c r="O2418">
        <f t="shared" si="562"/>
        <v>1.0409657185807833E-4</v>
      </c>
      <c r="P2418">
        <f t="shared" si="563"/>
        <v>1</v>
      </c>
      <c r="Q2418">
        <f>($B$16/2)*(COS((ACOS((2*'Intake Valve Fxn Scratch'!$B$1)/$B$16-1)/($B$17/2))*(I2418-($B$17/2)))+1)*P2418</f>
        <v>6.155882359166657E-3</v>
      </c>
      <c r="R2418">
        <f t="shared" si="564"/>
        <v>0.80998452094298123</v>
      </c>
      <c r="S2418">
        <f t="shared" si="565"/>
        <v>8.9967977840556994E-5</v>
      </c>
      <c r="T2418">
        <f>S2418*'Exhaust Gas Math'!$C$14</f>
        <v>1.0658663828203007E-4</v>
      </c>
      <c r="U2418">
        <f>(T2418/'Exhaust Gas Math'!$B$14)+('Exhaust Gas Math'!$D$10)</f>
        <v>4.1198006024267871E-3</v>
      </c>
      <c r="V2418">
        <f>('Exhaust Gas Math'!$E$10*(2.53982214E-12*V2417^4 - 0.0000000071629564556*V2417^3 + 7.56281407226508E-06*V2417^2 - 0.00322508455050905*V2417 + 1.62997098133725)*$B$24+T2418*'Exhaust Gas Math'!$D$14*$B$23)/('Exhaust Gas Math'!$E$10*(2.53982214E-12*V2417^4 - 0.0000000071629564556*V2417^3 + 7.56281407226508E-06*V2417^2 - 0.00322508455050905*V2417 + 1.62997098133725)+T2418*'Exhaust Gas Math'!$D$14)</f>
        <v>364.20877236416197</v>
      </c>
      <c r="W2418">
        <f>(353.3116967483*V2418^-1.0020802909)*('Exhaust Gas Math'!$E$10/(T2418+'Exhaust Gas Math'!$E$10))+(357.4500179626*V2418^-1.0038444015 )*(T2418/(T2418+'Exhaust Gas Math'!$E$10))</f>
        <v>0.95935385942650564</v>
      </c>
      <c r="X2418">
        <f t="shared" si="566"/>
        <v>-323.67812803773728</v>
      </c>
      <c r="Y2418">
        <f t="shared" si="567"/>
        <v>57293.439367427047</v>
      </c>
      <c r="Z2418">
        <f t="shared" si="568"/>
        <v>56969.761239389307</v>
      </c>
    </row>
    <row r="2419" spans="5:26" x14ac:dyDescent="0.2">
      <c r="E2419">
        <f t="shared" si="570"/>
        <v>0.30174999999998064</v>
      </c>
      <c r="F2419">
        <f t="shared" si="571"/>
        <v>57596.726315890133</v>
      </c>
      <c r="H2419">
        <f t="shared" si="569"/>
        <v>0.30174999999998064</v>
      </c>
      <c r="I2419">
        <f t="shared" si="557"/>
        <v>83.999999999070496</v>
      </c>
      <c r="J2419">
        <f t="shared" si="558"/>
        <v>2.8386447713904597E-2</v>
      </c>
      <c r="K2419">
        <f t="shared" si="559"/>
        <v>26.411448257620172</v>
      </c>
      <c r="L2419">
        <f t="shared" si="560"/>
        <v>2.409786379905234E-4</v>
      </c>
      <c r="M2419">
        <f>J2419/SQRT('Exhaust Gas Math'!$E$14*$B$21*$B$23)</f>
        <v>4.8190491742300948E-4</v>
      </c>
      <c r="N2419">
        <f t="shared" si="561"/>
        <v>1.626797359400459E-2</v>
      </c>
      <c r="O2419">
        <f t="shared" si="562"/>
        <v>1.1531095016093776E-4</v>
      </c>
      <c r="P2419">
        <f t="shared" si="563"/>
        <v>1</v>
      </c>
      <c r="Q2419">
        <f>($B$16/2)*(COS((ACOS((2*'Intake Valve Fxn Scratch'!$B$1)/$B$16-1)/($B$17/2))*(I2419-($B$17/2)))+1)*P2419</f>
        <v>6.48288047820645E-3</v>
      </c>
      <c r="R2419">
        <f t="shared" si="564"/>
        <v>0.8530105892376908</v>
      </c>
      <c r="S2419">
        <f t="shared" si="565"/>
        <v>1.0470628854674564E-4</v>
      </c>
      <c r="T2419">
        <f>S2419*'Exhaust Gas Math'!$C$14</f>
        <v>1.2404737297713115E-4</v>
      </c>
      <c r="U2419">
        <f>(T2419/'Exhaust Gas Math'!$B$14)+('Exhaust Gas Math'!$D$10)</f>
        <v>4.722518403431312E-3</v>
      </c>
      <c r="V2419">
        <f>('Exhaust Gas Math'!$E$10*(2.53982214E-12*V2418^4 - 0.0000000071629564556*V2418^3 + 7.56281407226508E-06*V2418^2 - 0.00322508455050905*V2418 + 1.62997098133725)*$B$24+T2419*'Exhaust Gas Math'!$D$14*$B$23)/('Exhaust Gas Math'!$E$10*(2.53982214E-12*V2418^4 - 0.0000000071629564556*V2418^3 + 7.56281407226508E-06*V2418^2 - 0.00322508455050905*V2418 + 1.62997098133725)+T2419*'Exhaust Gas Math'!$D$14)</f>
        <v>355.58664564612837</v>
      </c>
      <c r="W2419">
        <f>(353.3116967483*V2419^-1.0020802909)*('Exhaust Gas Math'!$E$10/(T2419+'Exhaust Gas Math'!$E$10))+(357.4500179626*V2419^-1.0038444015 )*(T2419/(T2419+'Exhaust Gas Math'!$E$10))</f>
        <v>0.98271548953712473</v>
      </c>
      <c r="X2419">
        <f t="shared" si="566"/>
        <v>-342.75376822693909</v>
      </c>
      <c r="Y2419">
        <f t="shared" si="567"/>
        <v>57939.480084117073</v>
      </c>
      <c r="Z2419">
        <f t="shared" si="568"/>
        <v>57596.726315890133</v>
      </c>
    </row>
    <row r="2420" spans="5:26" x14ac:dyDescent="0.2">
      <c r="E2420">
        <f t="shared" si="570"/>
        <v>0.30187499999998063</v>
      </c>
      <c r="F2420">
        <f t="shared" si="571"/>
        <v>58461.386390548774</v>
      </c>
      <c r="H2420">
        <f t="shared" si="569"/>
        <v>0.30187499999998063</v>
      </c>
      <c r="I2420">
        <f t="shared" si="557"/>
        <v>89.999999999070496</v>
      </c>
      <c r="J2420">
        <f t="shared" si="558"/>
        <v>3.1699999999485966E-2</v>
      </c>
      <c r="K2420">
        <f t="shared" si="559"/>
        <v>26.556929898345718</v>
      </c>
      <c r="L2420">
        <f t="shared" si="560"/>
        <v>2.64465820352262E-4</v>
      </c>
      <c r="M2420">
        <f>J2420/SQRT('Exhaust Gas Math'!$E$14*$B$21*$B$23)</f>
        <v>5.3815771652818741E-4</v>
      </c>
      <c r="N2420">
        <f t="shared" si="561"/>
        <v>1.7887450438133445E-2</v>
      </c>
      <c r="O2420">
        <f t="shared" si="562"/>
        <v>1.2679015576580534E-4</v>
      </c>
      <c r="P2420">
        <f t="shared" si="563"/>
        <v>1</v>
      </c>
      <c r="Q2420">
        <f>($B$16/2)*(COS((ACOS((2*'Intake Valve Fxn Scratch'!$B$1)/$B$16-1)/($B$17/2))*(I2420-($B$17/2)))+1)*P2420</f>
        <v>6.7743375032595235E-3</v>
      </c>
      <c r="R2420">
        <f t="shared" si="564"/>
        <v>0.89136019779730569</v>
      </c>
      <c r="S2420">
        <f t="shared" si="565"/>
        <v>1.2047089578343798E-4</v>
      </c>
      <c r="T2420">
        <f>S2420*'Exhaust Gas Math'!$C$14</f>
        <v>1.427239791377526E-4</v>
      </c>
      <c r="U2420">
        <f>(T2420/'Exhaust Gas Math'!$B$14)+('Exhaust Gas Math'!$D$10)</f>
        <v>5.3672062239567336E-3</v>
      </c>
      <c r="V2420">
        <f>('Exhaust Gas Math'!$E$10*(2.53982214E-12*V2419^4 - 0.0000000071629564556*V2419^3 + 7.56281407226508E-06*V2419^2 - 0.00322508455050905*V2419 + 1.62997098133725)*$B$24+T2420*'Exhaust Gas Math'!$D$14*$B$23)/('Exhaust Gas Math'!$E$10*(2.53982214E-12*V2419^4 - 0.0000000071629564556*V2419^3 + 7.56281407226508E-06*V2419^2 - 0.00322508455050905*V2419 + 1.62997098133725)+T2420*'Exhaust Gas Math'!$D$14)</f>
        <v>348.55789439639369</v>
      </c>
      <c r="W2420">
        <f>(353.3116967483*V2420^-1.0020802909)*('Exhaust Gas Math'!$E$10/(T2420+'Exhaust Gas Math'!$E$10))+(357.4500179626*V2420^-1.0038444015 )*(T2420/(T2420+'Exhaust Gas Math'!$E$10))</f>
        <v>1.0026172215448039</v>
      </c>
      <c r="X2420">
        <f t="shared" si="566"/>
        <v>-353.55818742011564</v>
      </c>
      <c r="Y2420">
        <f t="shared" si="567"/>
        <v>58814.94457796889</v>
      </c>
      <c r="Z2420">
        <f t="shared" si="568"/>
        <v>58461.386390548774</v>
      </c>
    </row>
    <row r="2421" spans="5:26" x14ac:dyDescent="0.2">
      <c r="E2421">
        <f t="shared" si="570"/>
        <v>0.30199999999998062</v>
      </c>
      <c r="F2421">
        <f t="shared" si="571"/>
        <v>59565.331148557787</v>
      </c>
      <c r="H2421">
        <f t="shared" si="569"/>
        <v>0.30199999999998062</v>
      </c>
      <c r="I2421">
        <f t="shared" si="557"/>
        <v>95.999999999070496</v>
      </c>
      <c r="J2421">
        <f t="shared" si="558"/>
        <v>3.5013552285072969E-2</v>
      </c>
      <c r="K2421">
        <f t="shared" si="559"/>
        <v>26.411448257710202</v>
      </c>
      <c r="L2421">
        <f t="shared" si="560"/>
        <v>2.8795300271404066E-4</v>
      </c>
      <c r="M2421">
        <f>J2421/SQRT('Exhaust Gas Math'!$E$14*$B$21*$B$23)</f>
        <v>5.9441051563346103E-4</v>
      </c>
      <c r="N2421">
        <f t="shared" si="561"/>
        <v>1.9552731033735345E-2</v>
      </c>
      <c r="O2421">
        <f t="shared" si="562"/>
        <v>1.3859402836578278E-4</v>
      </c>
      <c r="P2421">
        <f t="shared" si="563"/>
        <v>1</v>
      </c>
      <c r="Q2421">
        <f>($B$16/2)*(COS((ACOS((2*'Intake Valve Fxn Scratch'!$B$1)/$B$16-1)/($B$17/2))*(I2421-($B$17/2)))+1)*P2421</f>
        <v>7.0263923970545717E-3</v>
      </c>
      <c r="R2421">
        <f t="shared" si="564"/>
        <v>0.92452531540191729</v>
      </c>
      <c r="S2421">
        <f t="shared" si="565"/>
        <v>1.3728452260388296E-4</v>
      </c>
      <c r="T2421">
        <f>S2421*'Exhaust Gas Math'!$C$14</f>
        <v>1.6264337716285679E-4</v>
      </c>
      <c r="U2421">
        <f>(T2421/'Exhaust Gas Math'!$B$14)+('Exhaust Gas Math'!$D$10)</f>
        <v>6.0547933149164915E-3</v>
      </c>
      <c r="V2421">
        <f>('Exhaust Gas Math'!$E$10*(2.53982214E-12*V2420^4 - 0.0000000071629564556*V2420^3 + 7.56281407226508E-06*V2420^2 - 0.00322508455050905*V2420 + 1.62997098133725)*$B$24+T2421*'Exhaust Gas Math'!$D$14*$B$23)/('Exhaust Gas Math'!$E$10*(2.53982214E-12*V2420^4 - 0.0000000071629564556*V2420^3 + 7.56281407226508E-06*V2420^2 - 0.00322508455050905*V2420 + 1.62997098133725)+T2421*'Exhaust Gas Math'!$D$14)</f>
        <v>342.74190047740274</v>
      </c>
      <c r="W2421">
        <f>(353.3116967483*V2421^-1.0020802909)*('Exhaust Gas Math'!$E$10/(T2421+'Exhaust Gas Math'!$E$10))+(357.4500179626*V2421^-1.0038444015 )*(T2421/(T2421+'Exhaust Gas Math'!$E$10))</f>
        <v>1.0197038056472096</v>
      </c>
      <c r="X2421">
        <f t="shared" si="566"/>
        <v>-355.65463817807318</v>
      </c>
      <c r="Y2421">
        <f t="shared" si="567"/>
        <v>59920.985786735859</v>
      </c>
      <c r="Z2421">
        <f t="shared" si="568"/>
        <v>59565.331148557787</v>
      </c>
    </row>
    <row r="2422" spans="5:26" x14ac:dyDescent="0.2">
      <c r="E2422">
        <f t="shared" si="570"/>
        <v>0.3021249999999806</v>
      </c>
      <c r="F2422">
        <f t="shared" si="571"/>
        <v>60916.085700166674</v>
      </c>
      <c r="H2422">
        <f t="shared" si="569"/>
        <v>0.3021249999999806</v>
      </c>
      <c r="I2422">
        <f t="shared" si="557"/>
        <v>101.99999999906868</v>
      </c>
      <c r="J2422">
        <f t="shared" si="558"/>
        <v>3.8290800598419328E-2</v>
      </c>
      <c r="K2422">
        <f t="shared" si="559"/>
        <v>25.976597263012415</v>
      </c>
      <c r="L2422">
        <f t="shared" si="560"/>
        <v>3.1118285459089459E-4</v>
      </c>
      <c r="M2422">
        <f>J2422/SQRT('Exhaust Gas Math'!$E$14*$B$21*$B$23)</f>
        <v>6.5004699730017803E-4</v>
      </c>
      <c r="N2422">
        <f t="shared" si="561"/>
        <v>2.1273748626049867E-2</v>
      </c>
      <c r="O2422">
        <f t="shared" si="562"/>
        <v>1.5079297697279394E-4</v>
      </c>
      <c r="P2422">
        <f t="shared" si="563"/>
        <v>1</v>
      </c>
      <c r="Q2422">
        <f>($B$16/2)*(COS((ACOS((2*'Intake Valve Fxn Scratch'!$B$1)/$B$16-1)/($B$17/2))*(I2422-($B$17/2)))+1)*P2422</f>
        <v>7.2357060966914289E-3</v>
      </c>
      <c r="R2422">
        <f t="shared" si="564"/>
        <v>0.95206659166992491</v>
      </c>
      <c r="S2422">
        <f t="shared" si="565"/>
        <v>1.5517853815903205E-4</v>
      </c>
      <c r="T2422">
        <f>S2422*'Exhaust Gas Math'!$C$14</f>
        <v>1.8384273063470856E-4</v>
      </c>
      <c r="U2422">
        <f>(T2422/'Exhaust Gas Math'!$B$14)+('Exhaust Gas Math'!$D$10)</f>
        <v>6.7865625062127205E-3</v>
      </c>
      <c r="V2422">
        <f>('Exhaust Gas Math'!$E$10*(2.53982214E-12*V2421^4 - 0.0000000071629564556*V2421^3 + 7.56281407226508E-06*V2421^2 - 0.00322508455050905*V2421 + 1.62997098133725)*$B$24+T2422*'Exhaust Gas Math'!$D$14*$B$23)/('Exhaust Gas Math'!$E$10*(2.53982214E-12*V2421^4 - 0.0000000071629564556*V2421^3 + 7.56281407226508E-06*V2421^2 - 0.00322508455050905*V2421 + 1.62997098133725)+T2422*'Exhaust Gas Math'!$D$14)</f>
        <v>337.86639385595083</v>
      </c>
      <c r="W2422">
        <f>(353.3116967483*V2422^-1.0020802909)*('Exhaust Gas Math'!$E$10/(T2422+'Exhaust Gas Math'!$E$10))+(357.4500179626*V2422^-1.0038444015 )*(T2422/(T2422+'Exhaust Gas Math'!$E$10))</f>
        <v>1.0344817825724972</v>
      </c>
      <c r="X2422">
        <f t="shared" si="566"/>
        <v>-349.02567346420847</v>
      </c>
      <c r="Y2422">
        <f t="shared" si="567"/>
        <v>61265.111373630883</v>
      </c>
      <c r="Z2422">
        <f t="shared" si="568"/>
        <v>60916.085700166674</v>
      </c>
    </row>
    <row r="2423" spans="5:26" x14ac:dyDescent="0.2">
      <c r="E2423">
        <f t="shared" si="570"/>
        <v>0.30224999999998059</v>
      </c>
      <c r="F2423">
        <f t="shared" si="571"/>
        <v>62523.552926470504</v>
      </c>
      <c r="H2423">
        <f t="shared" si="569"/>
        <v>0.30224999999998059</v>
      </c>
      <c r="I2423">
        <f t="shared" si="557"/>
        <v>107.99999999906868</v>
      </c>
      <c r="J2423">
        <f t="shared" si="558"/>
        <v>4.1495838721195721E-2</v>
      </c>
      <c r="K2423">
        <f t="shared" si="559"/>
        <v>25.257141232748694</v>
      </c>
      <c r="L2423">
        <f t="shared" si="560"/>
        <v>3.3390086486450232E-4</v>
      </c>
      <c r="M2423">
        <f>J2423/SQRT('Exhaust Gas Math'!$E$14*$B$21*$B$23)</f>
        <v>7.0445759659251565E-4</v>
      </c>
      <c r="N2423">
        <f t="shared" si="561"/>
        <v>2.306128213066343E-2</v>
      </c>
      <c r="O2423">
        <f t="shared" si="562"/>
        <v>1.634634048948964E-4</v>
      </c>
      <c r="P2423">
        <f t="shared" si="563"/>
        <v>1</v>
      </c>
      <c r="Q2423">
        <f>($B$16/2)*(COS((ACOS((2*'Intake Valve Fxn Scratch'!$B$1)/$B$16-1)/($B$17/2))*(I2423-($B$17/2)))+1)*P2423</f>
        <v>7.399505747422516E-3</v>
      </c>
      <c r="R2423">
        <f t="shared" si="564"/>
        <v>0.9736191772924363</v>
      </c>
      <c r="S2423">
        <f t="shared" si="565"/>
        <v>1.7418487777569287E-4</v>
      </c>
      <c r="T2423">
        <f>S2423*'Exhaust Gas Math'!$C$14</f>
        <v>2.0635987389402071E-4</v>
      </c>
      <c r="U2423">
        <f>(T2423/'Exhaust Gas Math'!$B$14)+('Exhaust Gas Math'!$D$10)</f>
        <v>7.5638197813011621E-3</v>
      </c>
      <c r="V2423">
        <f>('Exhaust Gas Math'!$E$10*(2.53982214E-12*V2422^4 - 0.0000000071629564556*V2422^3 + 7.56281407226508E-06*V2422^2 - 0.00322508455050905*V2422 + 1.62997098133725)*$B$24+T2423*'Exhaust Gas Math'!$D$14*$B$23)/('Exhaust Gas Math'!$E$10*(2.53982214E-12*V2422^4 - 0.0000000071629564556*V2422^3 + 7.56281407226508E-06*V2422^2 - 0.00322508455050905*V2422 + 1.62997098133725)+T2423*'Exhaust Gas Math'!$D$14)</f>
        <v>333.73383668663683</v>
      </c>
      <c r="W2423">
        <f>(353.3116967483*V2423^-1.0020802909)*('Exhaust Gas Math'!$E$10/(T2423+'Exhaust Gas Math'!$E$10))+(357.4500179626*V2423^-1.0038444015 )*(T2423/(T2423+'Exhaust Gas Math'!$E$10))</f>
        <v>1.0473467888821903</v>
      </c>
      <c r="X2423">
        <f t="shared" si="566"/>
        <v>-334.06339876572736</v>
      </c>
      <c r="Y2423">
        <f t="shared" si="567"/>
        <v>62857.616325236231</v>
      </c>
      <c r="Z2423">
        <f t="shared" si="568"/>
        <v>62523.552926470504</v>
      </c>
    </row>
    <row r="2424" spans="5:26" x14ac:dyDescent="0.2">
      <c r="E2424">
        <f t="shared" si="570"/>
        <v>0.30237499999998058</v>
      </c>
      <c r="F2424">
        <f t="shared" si="571"/>
        <v>64397.461678888045</v>
      </c>
      <c r="H2424">
        <f t="shared" si="569"/>
        <v>0.30237499999998058</v>
      </c>
      <c r="I2424">
        <f t="shared" si="557"/>
        <v>113.99999999906686</v>
      </c>
      <c r="J2424">
        <f t="shared" si="558"/>
        <v>4.4593551585031692E-2</v>
      </c>
      <c r="K2424">
        <f t="shared" si="559"/>
        <v>24.260962677742455</v>
      </c>
      <c r="L2424">
        <f t="shared" si="560"/>
        <v>3.5585813026025681E-4</v>
      </c>
      <c r="M2424">
        <f>J2424/SQRT('Exhaust Gas Math'!$E$14*$B$21*$B$23)</f>
        <v>7.5704617959847752E-4</v>
      </c>
      <c r="N2424">
        <f t="shared" si="561"/>
        <v>2.4926279522879527E-2</v>
      </c>
      <c r="O2424">
        <f t="shared" si="562"/>
        <v>1.7668291377234907E-4</v>
      </c>
      <c r="P2424">
        <f t="shared" si="563"/>
        <v>1</v>
      </c>
      <c r="Q2424">
        <f>($B$16/2)*(COS((ACOS((2*'Intake Valve Fxn Scratch'!$B$1)/$B$16-1)/($B$17/2))*(I2424-($B$17/2)))+1)*P2424</f>
        <v>7.5156214356683054E-3</v>
      </c>
      <c r="R2424">
        <f t="shared" si="564"/>
        <v>0.98889755732477702</v>
      </c>
      <c r="S2424">
        <f t="shared" si="565"/>
        <v>1.9432604837119419E-4</v>
      </c>
      <c r="T2424">
        <f>S2424*'Exhaust Gas Math'!$C$14</f>
        <v>2.302214712797475E-4</v>
      </c>
      <c r="U2424">
        <f>(T2424/'Exhaust Gas Math'!$B$14)+('Exhaust Gas Math'!$D$10)</f>
        <v>8.3874855522962193E-3</v>
      </c>
      <c r="V2424">
        <f>('Exhaust Gas Math'!$E$10*(2.53982214E-12*V2423^4 - 0.0000000071629564556*V2423^3 + 7.56281407226508E-06*V2423^2 - 0.00322508455050905*V2423 + 1.62997098133725)*$B$24+T2424*'Exhaust Gas Math'!$D$14*$B$23)/('Exhaust Gas Math'!$E$10*(2.53982214E-12*V2423^4 - 0.0000000071629564556*V2423^3 + 7.56281407226508E-06*V2423^2 - 0.00322508455050905*V2423 + 1.62997098133725)+T2424*'Exhaust Gas Math'!$D$14)</f>
        <v>330.19903763267553</v>
      </c>
      <c r="W2424">
        <f>(353.3116967483*V2424^-1.0020802909)*('Exhaust Gas Math'!$E$10/(T2424+'Exhaust Gas Math'!$E$10))+(357.4500179626*V2424^-1.0038444015 )*(T2424/(T2424+'Exhaust Gas Math'!$E$10))</f>
        <v>1.0586070874343227</v>
      </c>
      <c r="X2424">
        <f t="shared" si="566"/>
        <v>-311.54505412165264</v>
      </c>
      <c r="Y2424">
        <f t="shared" si="567"/>
        <v>64709.006733009701</v>
      </c>
      <c r="Z2424">
        <f t="shared" si="568"/>
        <v>64397.461678888045</v>
      </c>
    </row>
    <row r="2425" spans="5:26" x14ac:dyDescent="0.2">
      <c r="E2425">
        <f t="shared" si="570"/>
        <v>0.30249999999998056</v>
      </c>
      <c r="F2425">
        <f t="shared" si="571"/>
        <v>66545.464460810297</v>
      </c>
      <c r="H2425">
        <f t="shared" si="569"/>
        <v>0.30249999999998056</v>
      </c>
      <c r="I2425">
        <f t="shared" si="557"/>
        <v>119.99999999906686</v>
      </c>
      <c r="J2425">
        <f t="shared" si="558"/>
        <v>4.7549999999552964E-2</v>
      </c>
      <c r="K2425">
        <f t="shared" si="559"/>
        <v>22.998975938706106</v>
      </c>
      <c r="L2425">
        <f t="shared" si="560"/>
        <v>3.7681408238362916E-4</v>
      </c>
      <c r="M2425">
        <f>J2425/SQRT('Exhaust Gas Math'!$E$14*$B$21*$B$23)</f>
        <v>8.0723657479778177E-4</v>
      </c>
      <c r="N2425">
        <f t="shared" si="561"/>
        <v>2.6879134705368925E-2</v>
      </c>
      <c r="O2425">
        <f t="shared" si="562"/>
        <v>1.9052517785756704E-4</v>
      </c>
      <c r="P2425">
        <f t="shared" si="563"/>
        <v>1</v>
      </c>
      <c r="Q2425">
        <f>($B$16/2)*(COS((ACOS((2*'Intake Valve Fxn Scratch'!$B$1)/$B$16-1)/($B$17/2))*(I2425-($B$17/2)))+1)*P2425</f>
        <v>7.582514934652531E-3</v>
      </c>
      <c r="R2425">
        <f t="shared" si="564"/>
        <v>0.99769933350691198</v>
      </c>
      <c r="S2425">
        <f t="shared" si="565"/>
        <v>2.1560375886781744E-4</v>
      </c>
      <c r="T2425">
        <f>S2425*'Exhaust Gas Math'!$C$14</f>
        <v>2.5542954738203125E-4</v>
      </c>
      <c r="U2425">
        <f>(T2425/'Exhaust Gas Math'!$B$14)+('Exhaust Gas Math'!$D$10)</f>
        <v>9.2576297049466755E-3</v>
      </c>
      <c r="V2425">
        <f>('Exhaust Gas Math'!$E$10*(2.53982214E-12*V2424^4 - 0.0000000071629564556*V2424^3 + 7.56281407226508E-06*V2424^2 - 0.00322508455050905*V2424 + 1.62997098133725)*$B$24+T2425*'Exhaust Gas Math'!$D$14*$B$23)/('Exhaust Gas Math'!$E$10*(2.53982214E-12*V2424^4 - 0.0000000071629564556*V2424^3 + 7.56281407226508E-06*V2424^2 - 0.00322508455050905*V2424 + 1.62997098133725)+T2425*'Exhaust Gas Math'!$D$14)</f>
        <v>327.15391727333071</v>
      </c>
      <c r="W2425">
        <f>(353.3116967483*V2425^-1.0020802909)*('Exhaust Gas Math'!$E$10/(T2425+'Exhaust Gas Math'!$E$10))+(357.4500179626*V2425^-1.0038444015 )*(T2425/(T2425+'Exhaust Gas Math'!$E$10))</f>
        <v>1.0685030772742796</v>
      </c>
      <c r="X2425">
        <f t="shared" si="566"/>
        <v>-282.593897608509</v>
      </c>
      <c r="Y2425">
        <f t="shared" si="567"/>
        <v>66828.058358418813</v>
      </c>
      <c r="Z2425">
        <f t="shared" si="568"/>
        <v>66545.464460810297</v>
      </c>
    </row>
    <row r="2426" spans="5:26" x14ac:dyDescent="0.2">
      <c r="E2426">
        <f t="shared" si="570"/>
        <v>0.30262499999998055</v>
      </c>
      <c r="F2426">
        <f t="shared" si="571"/>
        <v>68971.672635071882</v>
      </c>
      <c r="H2426">
        <f t="shared" si="569"/>
        <v>0.30262499999998055</v>
      </c>
      <c r="I2426">
        <f t="shared" si="557"/>
        <v>125.99999999906686</v>
      </c>
      <c r="J2426">
        <f t="shared" si="558"/>
        <v>5.033279249725417E-2</v>
      </c>
      <c r="K2426">
        <f t="shared" si="559"/>
        <v>21.485007606439783</v>
      </c>
      <c r="L2426">
        <f t="shared" si="560"/>
        <v>3.96539123437846E-4</v>
      </c>
      <c r="M2426">
        <f>J2426/SQRT('Exhaust Gas Math'!$E$14*$B$21*$B$23)</f>
        <v>8.5447888571762206E-4</v>
      </c>
      <c r="N2426">
        <f t="shared" si="561"/>
        <v>2.8928903021504377E-2</v>
      </c>
      <c r="O2426">
        <f t="shared" si="562"/>
        <v>2.0505438340228668E-4</v>
      </c>
      <c r="P2426">
        <f t="shared" si="563"/>
        <v>1</v>
      </c>
      <c r="Q2426">
        <f>($B$16/2)*(COS((ACOS((2*'Intake Valve Fxn Scratch'!$B$1)/$B$16-1)/($B$17/2))*(I2426-($B$17/2)))+1)*P2426</f>
        <v>7.5993000818517682E-3</v>
      </c>
      <c r="R2426">
        <f t="shared" si="564"/>
        <v>0.99990790550681163</v>
      </c>
      <c r="S2426">
        <f t="shared" si="565"/>
        <v>2.3798684432295742E-4</v>
      </c>
      <c r="T2426">
        <f>S2426*'Exhaust Gas Math'!$C$14</f>
        <v>2.8194718054780967E-4</v>
      </c>
      <c r="U2426">
        <f>(T2426/'Exhaust Gas Math'!$B$14)+('Exhaust Gas Math'!$D$10)</f>
        <v>1.0172977760375686E-2</v>
      </c>
      <c r="V2426">
        <f>('Exhaust Gas Math'!$E$10*(2.53982214E-12*V2425^4 - 0.0000000071629564556*V2425^3 + 7.56281407226508E-06*V2425^2 - 0.00322508455050905*V2425 + 1.62997098133725)*$B$24+T2426*'Exhaust Gas Math'!$D$14*$B$23)/('Exhaust Gas Math'!$E$10*(2.53982214E-12*V2425^4 - 0.0000000071629564556*V2425^3 + 7.56281407226508E-06*V2425^2 - 0.00322508455050905*V2425 + 1.62997098133725)+T2426*'Exhaust Gas Math'!$D$14)</f>
        <v>324.51694467168846</v>
      </c>
      <c r="W2426">
        <f>(353.3116967483*V2426^-1.0020802909)*('Exhaust Gas Math'!$E$10/(T2426+'Exhaust Gas Math'!$E$10))+(357.4500179626*V2426^-1.0038444015 )*(T2426/(T2426+'Exhaust Gas Math'!$E$10))</f>
        <v>1.0772230975903236</v>
      </c>
      <c r="X2426">
        <f t="shared" si="566"/>
        <v>-248.62608121371426</v>
      </c>
      <c r="Y2426">
        <f t="shared" si="567"/>
        <v>69220.298716285601</v>
      </c>
      <c r="Z2426">
        <f t="shared" si="568"/>
        <v>68971.672635071882</v>
      </c>
    </row>
    <row r="2427" spans="5:26" x14ac:dyDescent="0.2">
      <c r="E2427">
        <f t="shared" si="570"/>
        <v>0.30274999999998053</v>
      </c>
      <c r="F2427">
        <f t="shared" si="571"/>
        <v>71675.513123374039</v>
      </c>
      <c r="H2427">
        <f t="shared" si="569"/>
        <v>0.30274999999998053</v>
      </c>
      <c r="I2427">
        <f t="shared" si="557"/>
        <v>131.99999999906504</v>
      </c>
      <c r="J2427">
        <f t="shared" si="558"/>
        <v>5.2911440221192221E-2</v>
      </c>
      <c r="K2427">
        <f t="shared" si="559"/>
        <v>19.735645034810862</v>
      </c>
      <c r="L2427">
        <f t="shared" si="560"/>
        <v>4.1481714174537634E-4</v>
      </c>
      <c r="M2427">
        <f>J2427/SQRT('Exhaust Gas Math'!$E$14*$B$21*$B$23)</f>
        <v>8.9825551571344584E-4</v>
      </c>
      <c r="N2427">
        <f t="shared" si="561"/>
        <v>3.1082443968041256E-2</v>
      </c>
      <c r="O2427">
        <f t="shared" si="562"/>
        <v>2.2031915201779336E-4</v>
      </c>
      <c r="P2427">
        <f t="shared" si="563"/>
        <v>1</v>
      </c>
      <c r="Q2427">
        <f>($B$16/2)*(COS((ACOS((2*'Intake Valve Fxn Scratch'!$B$1)/$B$16-1)/($B$17/2))*(I2427-($B$17/2)))+1)*P2427</f>
        <v>7.565754518313021E-3</v>
      </c>
      <c r="R2427">
        <f t="shared" si="564"/>
        <v>0.99549401556750272</v>
      </c>
      <c r="S2427">
        <f t="shared" si="565"/>
        <v>2.6139929967602086E-4</v>
      </c>
      <c r="T2427">
        <f>S2427*'Exhaust Gas Math'!$C$14</f>
        <v>3.0968432625129146E-4</v>
      </c>
      <c r="U2427">
        <f>(T2427/'Exhaust Gas Math'!$B$14)+('Exhaust Gas Math'!$D$10)</f>
        <v>1.113042151955697E-2</v>
      </c>
      <c r="V2427">
        <f>('Exhaust Gas Math'!$E$10*(2.53982214E-12*V2426^4 - 0.0000000071629564556*V2426^3 + 7.56281407226508E-06*V2426^2 - 0.00322508455050905*V2426 + 1.62997098133725)*$B$24+T2427*'Exhaust Gas Math'!$D$14*$B$23)/('Exhaust Gas Math'!$E$10*(2.53982214E-12*V2426^4 - 0.0000000071629564556*V2426^3 + 7.56281407226508E-06*V2426^2 - 0.00322508455050905*V2426 + 1.62997098133725)+T2427*'Exhaust Gas Math'!$D$14)</f>
        <v>322.22570732660739</v>
      </c>
      <c r="W2427">
        <f>(353.3116967483*V2427^-1.0020802909)*('Exhaust Gas Math'!$E$10/(T2427+'Exhaust Gas Math'!$E$10))+(357.4500179626*V2427^-1.0038444015 )*(T2427/(T2427+'Exhaust Gas Math'!$E$10))</f>
        <v>1.0849159994147437</v>
      </c>
      <c r="X2427">
        <f t="shared" si="566"/>
        <v>-211.28505014723476</v>
      </c>
      <c r="Y2427">
        <f t="shared" si="567"/>
        <v>71886.798173521267</v>
      </c>
      <c r="Z2427">
        <f t="shared" si="568"/>
        <v>71675.513123374039</v>
      </c>
    </row>
    <row r="2428" spans="5:26" x14ac:dyDescent="0.2">
      <c r="E2428">
        <f t="shared" si="570"/>
        <v>0.30287499999998052</v>
      </c>
      <c r="F2428">
        <f t="shared" si="571"/>
        <v>74650.85958487248</v>
      </c>
      <c r="H2428">
        <f t="shared" si="569"/>
        <v>0.30287499999998052</v>
      </c>
      <c r="I2428">
        <f t="shared" si="557"/>
        <v>137.99999999906504</v>
      </c>
      <c r="J2428">
        <f t="shared" si="558"/>
        <v>5.5257690967287734E-2</v>
      </c>
      <c r="K2428">
        <f t="shared" si="559"/>
        <v>17.770054606231376</v>
      </c>
      <c r="L2428">
        <f t="shared" si="560"/>
        <v>4.3144787951272746E-4</v>
      </c>
      <c r="M2428">
        <f>J2428/SQRT('Exhaust Gas Math'!$E$14*$B$21*$B$23)</f>
        <v>9.3808683886618374E-4</v>
      </c>
      <c r="N2428">
        <f t="shared" si="561"/>
        <v>3.3343486332090888E-2</v>
      </c>
      <c r="O2428">
        <f t="shared" si="562"/>
        <v>2.3634591416159123E-4</v>
      </c>
      <c r="P2428">
        <f t="shared" si="563"/>
        <v>1</v>
      </c>
      <c r="Q2428">
        <f>($B$16/2)*(COS((ACOS((2*'Intake Valve Fxn Scratch'!$B$1)/$B$16-1)/($B$17/2))*(I2428-($B$17/2)))+1)*P2428</f>
        <v>7.4823226343235941E-3</v>
      </c>
      <c r="R2428">
        <f t="shared" si="564"/>
        <v>0.98451613609520972</v>
      </c>
      <c r="S2428">
        <f t="shared" si="565"/>
        <v>2.8570939787064744E-4</v>
      </c>
      <c r="T2428">
        <f>S2428*'Exhaust Gas Math'!$C$14</f>
        <v>3.3848492514285876E-4</v>
      </c>
      <c r="U2428">
        <f>(T2428/'Exhaust Gas Math'!$B$14)+('Exhaust Gas Math'!$D$10)</f>
        <v>1.2124574052921392E-2</v>
      </c>
      <c r="V2428">
        <f>('Exhaust Gas Math'!$E$10*(2.53982214E-12*V2427^4 - 0.0000000071629564556*V2427^3 + 7.56281407226508E-06*V2427^2 - 0.00322508455050905*V2427 + 1.62997098133725)*$B$24+T2428*'Exhaust Gas Math'!$D$14*$B$23)/('Exhaust Gas Math'!$E$10*(2.53982214E-12*V2427^4 - 0.0000000071629564556*V2427^3 + 7.56281407226508E-06*V2427^2 - 0.00322508455050905*V2427 + 1.62997098133725)+T2428*'Exhaust Gas Math'!$D$14)</f>
        <v>320.23163753930208</v>
      </c>
      <c r="W2428">
        <f>(353.3116967483*V2428^-1.0020802909)*('Exhaust Gas Math'!$E$10/(T2428+'Exhaust Gas Math'!$E$10))+(357.4500179626*V2428^-1.0038444015 )*(T2428/(T2428+'Exhaust Gas Math'!$E$10))</f>
        <v>1.0917009680635652</v>
      </c>
      <c r="X2428">
        <f t="shared" si="566"/>
        <v>-172.36584964576375</v>
      </c>
      <c r="Y2428">
        <f t="shared" si="567"/>
        <v>74823.225434518245</v>
      </c>
      <c r="Z2428">
        <f t="shared" si="568"/>
        <v>74650.85958487248</v>
      </c>
    </row>
    <row r="2429" spans="5:26" x14ac:dyDescent="0.2">
      <c r="E2429">
        <f t="shared" si="570"/>
        <v>0.30299999999998051</v>
      </c>
      <c r="F2429">
        <f t="shared" si="571"/>
        <v>77885.444631252743</v>
      </c>
      <c r="H2429">
        <f t="shared" si="569"/>
        <v>0.30299999999998051</v>
      </c>
      <c r="I2429">
        <f t="shared" si="557"/>
        <v>143.99999999906504</v>
      </c>
      <c r="J2429">
        <f t="shared" si="558"/>
        <v>5.7345838721381936E-2</v>
      </c>
      <c r="K2429">
        <f t="shared" si="559"/>
        <v>15.609771740763076</v>
      </c>
      <c r="L2429">
        <f t="shared" si="560"/>
        <v>4.4624912689671451E-4</v>
      </c>
      <c r="M2429">
        <f>J2429/SQRT('Exhaust Gas Math'!$E$14*$B$21*$B$23)</f>
        <v>9.7353645486413388E-4</v>
      </c>
      <c r="N2429">
        <f t="shared" si="561"/>
        <v>3.5711621293012509E-2</v>
      </c>
      <c r="O2429">
        <f t="shared" si="562"/>
        <v>2.5313177202368204E-4</v>
      </c>
      <c r="P2429">
        <f t="shared" si="563"/>
        <v>1</v>
      </c>
      <c r="Q2429">
        <f>($B$16/2)*(COS((ACOS((2*'Intake Valve Fxn Scratch'!$B$1)/$B$16-1)/($B$17/2))*(I2429-($B$17/2)))+1)*P2429</f>
        <v>7.3501096824113068E-3</v>
      </c>
      <c r="R2429">
        <f t="shared" si="564"/>
        <v>0.96711969505411932</v>
      </c>
      <c r="S2429">
        <f t="shared" si="565"/>
        <v>3.1072101960258732E-4</v>
      </c>
      <c r="T2429">
        <f>S2429*'Exhaust Gas Math'!$C$14</f>
        <v>3.6811663124960048E-4</v>
      </c>
      <c r="U2429">
        <f>(T2429/'Exhaust Gas Math'!$B$14)+('Exhaust Gas Math'!$D$10)</f>
        <v>1.3147415133582134E-2</v>
      </c>
      <c r="V2429">
        <f>('Exhaust Gas Math'!$E$10*(2.53982214E-12*V2428^4 - 0.0000000071629564556*V2428^3 + 7.56281407226508E-06*V2428^2 - 0.00322508455050905*V2428 + 1.62997098133725)*$B$24+T2429*'Exhaust Gas Math'!$D$14*$B$23)/('Exhaust Gas Math'!$E$10*(2.53982214E-12*V2428^4 - 0.0000000071629564556*V2428^3 + 7.56281407226508E-06*V2428^2 - 0.00322508455050905*V2428 + 1.62997098133725)+T2429*'Exhaust Gas Math'!$D$14)</f>
        <v>318.49625551474873</v>
      </c>
      <c r="W2429">
        <f>(353.3116967483*V2429^-1.0020802909)*('Exhaust Gas Math'!$E$10/(T2429+'Exhaust Gas Math'!$E$10))+(357.4500179626*V2429^-1.0038444015 )*(T2429/(T2429+'Exhaust Gas Math'!$E$10))</f>
        <v>1.0976750460600282</v>
      </c>
      <c r="X2429">
        <f t="shared" si="566"/>
        <v>-133.7324806688658</v>
      </c>
      <c r="Y2429">
        <f t="shared" si="567"/>
        <v>78019.177111921614</v>
      </c>
      <c r="Z2429">
        <f t="shared" si="568"/>
        <v>77885.444631252743</v>
      </c>
    </row>
    <row r="2430" spans="5:26" x14ac:dyDescent="0.2">
      <c r="E2430">
        <f t="shared" si="570"/>
        <v>0.30312499999998049</v>
      </c>
      <c r="F2430">
        <f t="shared" si="571"/>
        <v>81360.603046623772</v>
      </c>
      <c r="H2430">
        <f t="shared" si="569"/>
        <v>0.30312499999998049</v>
      </c>
      <c r="I2430">
        <f t="shared" si="557"/>
        <v>149.99999999906322</v>
      </c>
      <c r="J2430">
        <f t="shared" si="558"/>
        <v>5.9153005299707975E-2</v>
      </c>
      <c r="K2430">
        <f t="shared" si="559"/>
        <v>13.27846494954828</v>
      </c>
      <c r="L2430">
        <f t="shared" si="560"/>
        <v>4.5905871833363838E-4</v>
      </c>
      <c r="M2430">
        <f>J2430/SQRT('Exhaust Gas Math'!$E$14*$B$21*$B$23)</f>
        <v>1.004215970296114E-3</v>
      </c>
      <c r="N2430">
        <f t="shared" si="561"/>
        <v>3.8181243154366412E-2</v>
      </c>
      <c r="O2430">
        <f t="shared" si="562"/>
        <v>2.7063699120327873E-4</v>
      </c>
      <c r="P2430">
        <f t="shared" si="563"/>
        <v>1</v>
      </c>
      <c r="Q2430">
        <f>($B$16/2)*(COS((ACOS((2*'Intake Valve Fxn Scratch'!$B$1)/$B$16-1)/($B$17/2))*(I2430-($B$17/2)))+1)*P2430</f>
        <v>7.1708671356620936E-3</v>
      </c>
      <c r="R2430">
        <f t="shared" si="564"/>
        <v>0.94353514942922279</v>
      </c>
      <c r="S2430">
        <f t="shared" si="565"/>
        <v>3.3616843735475118E-4</v>
      </c>
      <c r="T2430">
        <f>S2430*'Exhaust Gas Math'!$C$14</f>
        <v>3.9826463253032825E-4</v>
      </c>
      <c r="U2430">
        <f>(T2430/'Exhaust Gas Math'!$B$14)+('Exhaust Gas Math'!$D$10)</f>
        <v>1.4188077932364592E-2</v>
      </c>
      <c r="V2430">
        <f>('Exhaust Gas Math'!$E$10*(2.53982214E-12*V2429^4 - 0.0000000071629564556*V2429^3 + 7.56281407226508E-06*V2429^2 - 0.00322508455050905*V2429 + 1.62997098133725)*$B$24+T2430*'Exhaust Gas Math'!$D$14*$B$23)/('Exhaust Gas Math'!$E$10*(2.53982214E-12*V2429^4 - 0.0000000071629564556*V2429^3 + 7.56281407226508E-06*V2429^2 - 0.00322508455050905*V2429 + 1.62997098133725)+T2430*'Exhaust Gas Math'!$D$14)</f>
        <v>316.98849515197662</v>
      </c>
      <c r="W2430">
        <f>(353.3116967483*V2430^-1.0020802909)*('Exhaust Gas Math'!$E$10/(T2430+'Exhaust Gas Math'!$E$10))+(357.4500179626*V2430^-1.0038444015 )*(T2430/(T2430+'Exhaust Gas Math'!$E$10))</f>
        <v>1.102918768772577</v>
      </c>
      <c r="X2430">
        <f t="shared" si="566"/>
        <v>-97.232012477326649</v>
      </c>
      <c r="Y2430">
        <f t="shared" si="567"/>
        <v>81457.835059101097</v>
      </c>
      <c r="Z2430">
        <f t="shared" si="568"/>
        <v>81360.603046623772</v>
      </c>
    </row>
    <row r="2431" spans="5:26" x14ac:dyDescent="0.2">
      <c r="E2431">
        <f t="shared" si="570"/>
        <v>0.30324999999998048</v>
      </c>
      <c r="F2431">
        <f t="shared" si="571"/>
        <v>85051.430592370205</v>
      </c>
      <c r="H2431">
        <f t="shared" si="569"/>
        <v>0.30324999999998048</v>
      </c>
      <c r="I2431">
        <f t="shared" si="557"/>
        <v>155.99999999906322</v>
      </c>
      <c r="J2431">
        <f t="shared" si="558"/>
        <v>6.0659391007059804E-2</v>
      </c>
      <c r="K2431">
        <f t="shared" si="559"/>
        <v>10.80167651764884</v>
      </c>
      <c r="L2431">
        <f t="shared" si="560"/>
        <v>4.6973630925913707E-4</v>
      </c>
      <c r="M2431">
        <f>J2431/SQRT('Exhaust Gas Math'!$E$14*$B$21*$B$23)</f>
        <v>1.0297892539709501E-3</v>
      </c>
      <c r="N2431">
        <f t="shared" si="561"/>
        <v>4.0740475102571463E-2</v>
      </c>
      <c r="O2431">
        <f t="shared" si="562"/>
        <v>2.8877738625152934E-4</v>
      </c>
      <c r="P2431">
        <f t="shared" si="563"/>
        <v>1</v>
      </c>
      <c r="Q2431">
        <f>($B$16/2)*(COS((ACOS((2*'Intake Valve Fxn Scratch'!$B$1)/$B$16-1)/($B$17/2))*(I2431-($B$17/2)))+1)*P2431</f>
        <v>6.9469694853184468E-3</v>
      </c>
      <c r="R2431">
        <f t="shared" si="564"/>
        <v>0.91407493227874304</v>
      </c>
      <c r="S2431">
        <f t="shared" si="565"/>
        <v>3.6171583233303011E-4</v>
      </c>
      <c r="T2431">
        <f>S2431*'Exhaust Gas Math'!$C$14</f>
        <v>4.2853107858098575E-4</v>
      </c>
      <c r="U2431">
        <f>(T2431/'Exhaust Gas Math'!$B$14)+('Exhaust Gas Math'!$D$10)</f>
        <v>1.5232829263074205E-2</v>
      </c>
      <c r="V2431">
        <f>('Exhaust Gas Math'!$E$10*(2.53982214E-12*V2430^4 - 0.0000000071629564556*V2430^3 + 7.56281407226508E-06*V2430^2 - 0.00322508455050905*V2430 + 1.62997098133725)*$B$24+T2431*'Exhaust Gas Math'!$D$14*$B$23)/('Exhaust Gas Math'!$E$10*(2.53982214E-12*V2430^4 - 0.0000000071629564556*V2430^3 + 7.56281407226508E-06*V2430^2 - 0.00322508455050905*V2430 + 1.62997098133725)+T2431*'Exhaust Gas Math'!$D$14)</f>
        <v>315.68280679254462</v>
      </c>
      <c r="W2431">
        <f>(353.3116967483*V2431^-1.0020802909)*('Exhaust Gas Math'!$E$10/(T2431+'Exhaust Gas Math'!$E$10))+(357.4500179626*V2431^-1.0038444015 )*(T2431/(T2431+'Exhaust Gas Math'!$E$10))</f>
        <v>1.1075002909067186</v>
      </c>
      <c r="X2431">
        <f t="shared" si="566"/>
        <v>-64.609471354976733</v>
      </c>
      <c r="Y2431">
        <f t="shared" si="567"/>
        <v>85116.040063725188</v>
      </c>
      <c r="Z2431">
        <f t="shared" si="568"/>
        <v>85051.430592370205</v>
      </c>
    </row>
    <row r="2432" spans="5:26" x14ac:dyDescent="0.2">
      <c r="E2432">
        <f t="shared" si="570"/>
        <v>0.30337499999998047</v>
      </c>
      <c r="F2432">
        <f t="shared" si="571"/>
        <v>88927.467505384411</v>
      </c>
      <c r="H2432">
        <f t="shared" si="569"/>
        <v>0.30337499999998047</v>
      </c>
      <c r="I2432">
        <f t="shared" si="557"/>
        <v>161.99999999906322</v>
      </c>
      <c r="J2432">
        <f t="shared" si="558"/>
        <v>6.1848491566396199E-2</v>
      </c>
      <c r="K2432">
        <f t="shared" si="559"/>
        <v>8.2065426574259419</v>
      </c>
      <c r="L2432">
        <f t="shared" si="560"/>
        <v>4.7816491375260125E-4</v>
      </c>
      <c r="M2432">
        <f>J2432/SQRT('Exhaust Gas Math'!$E$14*$B$21*$B$23)</f>
        <v>1.049976119641147E-3</v>
      </c>
      <c r="N2432">
        <f t="shared" si="561"/>
        <v>4.3370137971322192E-2</v>
      </c>
      <c r="O2432">
        <f t="shared" si="562"/>
        <v>3.0741701104845771E-4</v>
      </c>
      <c r="P2432">
        <f t="shared" si="563"/>
        <v>1</v>
      </c>
      <c r="Q2432">
        <f>($B$16/2)*(COS((ACOS((2*'Intake Valve Fxn Scratch'!$B$1)/$B$16-1)/($B$17/2))*(I2432-($B$17/2)))+1)*P2432</f>
        <v>6.6813827850301898E-3</v>
      </c>
      <c r="R2432">
        <f t="shared" si="564"/>
        <v>0.87912931381976178</v>
      </c>
      <c r="S2432">
        <f t="shared" si="565"/>
        <v>3.8696272946395953E-4</v>
      </c>
      <c r="T2432">
        <f>S2432*'Exhaust Gas Math'!$C$14</f>
        <v>4.5844151957152358E-4</v>
      </c>
      <c r="U2432">
        <f>(T2432/'Exhaust Gas Math'!$B$14)+('Exhaust Gas Math'!$D$10)</f>
        <v>1.6265291844728944E-2</v>
      </c>
      <c r="V2432">
        <f>('Exhaust Gas Math'!$E$10*(2.53982214E-12*V2431^4 - 0.0000000071629564556*V2431^3 + 7.56281407226508E-06*V2431^2 - 0.00322508455050905*V2431 + 1.62997098133725)*$B$24+T2432*'Exhaust Gas Math'!$D$14*$B$23)/('Exhaust Gas Math'!$E$10*(2.53982214E-12*V2431^4 - 0.0000000071629564556*V2431^3 + 7.56281407226508E-06*V2431^2 - 0.00322508455050905*V2431 + 1.62997098133725)+T2432*'Exhaust Gas Math'!$D$14)</f>
        <v>314.5578143853084</v>
      </c>
      <c r="W2432">
        <f>(353.3116967483*V2432^-1.0020802909)*('Exhaust Gas Math'!$E$10/(T2432+'Exhaust Gas Math'!$E$10))+(357.4500179626*V2432^-1.0038444015 )*(T2432/(T2432+'Exhaust Gas Math'!$E$10))</f>
        <v>1.1114783485037458</v>
      </c>
      <c r="X2432">
        <f t="shared" si="566"/>
        <v>-37.427556446849557</v>
      </c>
      <c r="Y2432">
        <f t="shared" si="567"/>
        <v>88964.895061831267</v>
      </c>
      <c r="Z2432">
        <f t="shared" si="568"/>
        <v>88927.467505384411</v>
      </c>
    </row>
    <row r="2433" spans="5:26" x14ac:dyDescent="0.2">
      <c r="E2433">
        <f t="shared" si="570"/>
        <v>0.30349999999998045</v>
      </c>
      <c r="F2433">
        <f t="shared" si="571"/>
        <v>92954.027228484338</v>
      </c>
      <c r="H2433">
        <f t="shared" si="569"/>
        <v>0.30349999999998045</v>
      </c>
      <c r="I2433">
        <f t="shared" si="557"/>
        <v>167.9999999990614</v>
      </c>
      <c r="J2433">
        <f t="shared" si="558"/>
        <v>6.2707278943153782E-2</v>
      </c>
      <c r="K2433">
        <f t="shared" si="559"/>
        <v>5.5214961985188511</v>
      </c>
      <c r="L2433">
        <f t="shared" si="560"/>
        <v>4.8425218625940147E-4</v>
      </c>
      <c r="M2433">
        <f>J2433/SQRT('Exhaust Gas Math'!$E$14*$B$21*$B$23)</f>
        <v>1.0645553957820489E-3</v>
      </c>
      <c r="N2433">
        <f t="shared" si="561"/>
        <v>4.6042841937119994E-2</v>
      </c>
      <c r="O2433">
        <f t="shared" si="562"/>
        <v>3.2636172054249281E-4</v>
      </c>
      <c r="P2433">
        <f t="shared" si="563"/>
        <v>1</v>
      </c>
      <c r="Q2433">
        <f>($B$16/2)*(COS((ACOS((2*'Intake Valve Fxn Scratch'!$B$1)/$B$16-1)/($B$17/2))*(I2433-($B$17/2)))+1)*P2433</f>
        <v>6.377625358462328E-3</v>
      </c>
      <c r="R2433">
        <f t="shared" si="564"/>
        <v>0.83916123137662213</v>
      </c>
      <c r="S2433">
        <f t="shared" si="565"/>
        <v>4.1145626310364785E-4</v>
      </c>
      <c r="T2433">
        <f>S2433*'Exhaust Gas Math'!$C$14</f>
        <v>4.8745943764598448E-4</v>
      </c>
      <c r="U2433">
        <f>(T2433/'Exhaust Gas Math'!$B$14)+('Exhaust Gas Math'!$D$10)</f>
        <v>1.7266945903219141E-2</v>
      </c>
      <c r="V2433">
        <f>('Exhaust Gas Math'!$E$10*(2.53982214E-12*V2432^4 - 0.0000000071629564556*V2432^3 + 7.56281407226508E-06*V2432^2 - 0.00322508455050905*V2432 + 1.62997098133725)*$B$24+T2433*'Exhaust Gas Math'!$D$14*$B$23)/('Exhaust Gas Math'!$E$10*(2.53982214E-12*V2432^4 - 0.0000000071629564556*V2432^3 + 7.56281407226508E-06*V2432^2 - 0.00322508455050905*V2432 + 1.62997098133725)+T2433*'Exhaust Gas Math'!$D$14)</f>
        <v>313.59536130059013</v>
      </c>
      <c r="W2433">
        <f>(353.3116967483*V2433^-1.0020802909)*('Exhaust Gas Math'!$E$10/(T2433+'Exhaust Gas Math'!$E$10))+(357.4500179626*V2433^-1.0038444015 )*(T2433/(T2433+'Exhaust Gas Math'!$E$10))</f>
        <v>1.114904364627749</v>
      </c>
      <c r="X2433">
        <f t="shared" si="566"/>
        <v>-16.99500023668449</v>
      </c>
      <c r="Y2433">
        <f t="shared" si="567"/>
        <v>92971.02222872102</v>
      </c>
      <c r="Z2433">
        <f t="shared" si="568"/>
        <v>92954.027228484338</v>
      </c>
    </row>
    <row r="2434" spans="5:26" x14ac:dyDescent="0.2">
      <c r="E2434">
        <f t="shared" si="570"/>
        <v>0.30362499999998044</v>
      </c>
      <c r="F2434">
        <f t="shared" si="571"/>
        <v>97094.285381310707</v>
      </c>
      <c r="H2434">
        <f t="shared" si="569"/>
        <v>0.30362499999998044</v>
      </c>
      <c r="I2434">
        <f t="shared" si="557"/>
        <v>173.9999999990614</v>
      </c>
      <c r="J2434">
        <f t="shared" si="558"/>
        <v>6.3226344083120001E-2</v>
      </c>
      <c r="K2434">
        <f t="shared" si="559"/>
        <v>2.775955071813442</v>
      </c>
      <c r="L2434">
        <f t="shared" si="560"/>
        <v>4.8793143334810972E-4</v>
      </c>
      <c r="M2434">
        <f>J2434/SQRT('Exhaust Gas Math'!$E$14*$B$21*$B$23)</f>
        <v>1.0733673487933464E-3</v>
      </c>
      <c r="N2434">
        <f t="shared" si="561"/>
        <v>4.8722302042809661E-2</v>
      </c>
      <c r="O2434">
        <f t="shared" si="562"/>
        <v>3.4535431903178902E-4</v>
      </c>
      <c r="P2434">
        <f t="shared" si="563"/>
        <v>1</v>
      </c>
      <c r="Q2434">
        <f>($B$16/2)*(COS((ACOS((2*'Intake Valve Fxn Scratch'!$B$1)/$B$16-1)/($B$17/2))*(I2434-($B$17/2)))+1)*P2434</f>
        <v>6.0397211907808239E-3</v>
      </c>
      <c r="R2434">
        <f t="shared" si="564"/>
        <v>0.79470015668168736</v>
      </c>
      <c r="S2434">
        <f t="shared" si="565"/>
        <v>4.3471069685298844E-4</v>
      </c>
      <c r="T2434">
        <f>S2434*'Exhaust Gas Math'!$C$14</f>
        <v>5.1500937238928887E-4</v>
      </c>
      <c r="U2434">
        <f>(T2434/'Exhaust Gas Math'!$B$14)+('Exhaust Gas Math'!$D$10)</f>
        <v>1.821792742697835E-2</v>
      </c>
      <c r="V2434">
        <f>('Exhaust Gas Math'!$E$10*(2.53982214E-12*V2433^4 - 0.0000000071629564556*V2433^3 + 7.56281407226508E-06*V2433^2 - 0.00322508455050905*V2433 + 1.62997098133725)*$B$24+T2434*'Exhaust Gas Math'!$D$14*$B$23)/('Exhaust Gas Math'!$E$10*(2.53982214E-12*V2433^4 - 0.0000000071629564556*V2433^3 + 7.56281407226508E-06*V2433^2 - 0.00322508455050905*V2433 + 1.62997098133725)+T2434*'Exhaust Gas Math'!$D$14)</f>
        <v>312.77981988185257</v>
      </c>
      <c r="W2434">
        <f>(353.3116967483*V2434^-1.0020802909)*('Exhaust Gas Math'!$E$10/(T2434+'Exhaust Gas Math'!$E$10))+(357.4500179626*V2434^-1.0038444015 )*(T2434/(T2434+'Exhaust Gas Math'!$E$10))</f>
        <v>1.1178239665248451</v>
      </c>
      <c r="X2434">
        <f t="shared" si="566"/>
        <v>-4.3069346969303792</v>
      </c>
      <c r="Y2434">
        <f t="shared" si="567"/>
        <v>97098.592316007635</v>
      </c>
      <c r="Z2434">
        <f t="shared" si="568"/>
        <v>97094.285381310707</v>
      </c>
    </row>
    <row r="2435" spans="5:26" x14ac:dyDescent="0.2">
      <c r="E2435">
        <f t="shared" si="570"/>
        <v>0.30374999999998042</v>
      </c>
      <c r="F2435">
        <f t="shared" si="571"/>
        <v>101312.21780317766</v>
      </c>
      <c r="H2435">
        <f t="shared" si="569"/>
        <v>0.30374999999998042</v>
      </c>
      <c r="I2435">
        <f t="shared" si="557"/>
        <v>179.99999999905958</v>
      </c>
      <c r="J2435">
        <f t="shared" si="558"/>
        <v>6.3399999999999998E-2</v>
      </c>
      <c r="K2435">
        <f t="shared" si="559"/>
        <v>4.3530755725777923E-10</v>
      </c>
      <c r="L2435">
        <f t="shared" si="560"/>
        <v>4.8916234441769013E-4</v>
      </c>
      <c r="M2435">
        <f>J2435/SQRT('Exhaust Gas Math'!$E$14*$B$21*$B$23)</f>
        <v>1.0763154330738279E-3</v>
      </c>
      <c r="N2435">
        <f t="shared" si="561"/>
        <v>5.1362995242999622E-2</v>
      </c>
      <c r="O2435">
        <f t="shared" si="562"/>
        <v>3.640721292272551E-4</v>
      </c>
      <c r="P2435">
        <f t="shared" si="563"/>
        <v>1</v>
      </c>
      <c r="Q2435">
        <f>($B$16/2)*(COS((ACOS((2*'Intake Valve Fxn Scratch'!$B$1)/$B$16-1)/($B$17/2))*(I2435-($B$17/2)))+1)*P2435</f>
        <v>5.6721466214574509E-3</v>
      </c>
      <c r="R2435">
        <f t="shared" si="564"/>
        <v>0.74633508177071728</v>
      </c>
      <c r="S2435">
        <f t="shared" si="565"/>
        <v>4.5623390364452938E-4</v>
      </c>
      <c r="T2435">
        <f>S2435*'Exhaust Gas Math'!$C$14</f>
        <v>5.4050829224969665E-4</v>
      </c>
      <c r="U2435">
        <f>(T2435/'Exhaust Gas Math'!$B$14)+('Exhaust Gas Math'!$D$10)</f>
        <v>1.9098111060406302E-2</v>
      </c>
      <c r="V2435">
        <f>('Exhaust Gas Math'!$E$10*(2.53982214E-12*V2434^4 - 0.0000000071629564556*V2434^3 + 7.56281407226508E-06*V2434^2 - 0.00322508455050905*V2434 + 1.62997098133725)*$B$24+T2435*'Exhaust Gas Math'!$D$14*$B$23)/('Exhaust Gas Math'!$E$10*(2.53982214E-12*V2434^4 - 0.0000000071629564556*V2434^3 + 7.56281407226508E-06*V2434^2 - 0.00322508455050905*V2434 + 1.62997098133725)+T2435*'Exhaust Gas Math'!$D$14)</f>
        <v>312.09757045111201</v>
      </c>
      <c r="W2435">
        <f>(353.3116967483*V2435^-1.0020802909)*('Exhaust Gas Math'!$E$10/(T2435+'Exhaust Gas Math'!$E$10))+(357.4500179626*V2435^-1.0038444015 )*(T2435/(T2435+'Exhaust Gas Math'!$E$10))</f>
        <v>1.1202781392718755</v>
      </c>
      <c r="X2435">
        <f t="shared" si="566"/>
        <v>-1.0614224754375858E-19</v>
      </c>
      <c r="Y2435">
        <f t="shared" si="567"/>
        <v>101312.21780317766</v>
      </c>
      <c r="Z2435">
        <f t="shared" si="568"/>
        <v>101312.21780317766</v>
      </c>
    </row>
    <row r="2436" spans="5:26" x14ac:dyDescent="0.2">
      <c r="E2436">
        <f t="shared" si="570"/>
        <v>0.30387499999998041</v>
      </c>
      <c r="F2436">
        <f t="shared" si="571"/>
        <v>101325</v>
      </c>
      <c r="H2436">
        <f t="shared" si="569"/>
        <v>0.30387499999998041</v>
      </c>
      <c r="I2436">
        <f t="shared" si="557"/>
        <v>185.99999999905958</v>
      </c>
      <c r="J2436">
        <f t="shared" si="558"/>
        <v>6.3226344083228622E-2</v>
      </c>
      <c r="K2436">
        <f t="shared" si="559"/>
        <v>-2.775955070947596</v>
      </c>
      <c r="L2436">
        <f t="shared" si="560"/>
        <v>4.8793143334887961E-4</v>
      </c>
      <c r="M2436">
        <f>J2436/SQRT('Exhaust Gas Math'!$E$14*$B$21*$B$23)</f>
        <v>1.0733673487951904E-3</v>
      </c>
      <c r="N2436">
        <f t="shared" si="561"/>
        <v>5.3910285389768761E-2</v>
      </c>
      <c r="O2436">
        <f t="shared" si="562"/>
        <v>3.82127878178544E-4</v>
      </c>
      <c r="P2436">
        <f t="shared" si="563"/>
        <v>1</v>
      </c>
      <c r="Q2436">
        <f>($B$16/2)*(COS((ACOS((2*'Intake Valve Fxn Scratch'!$B$1)/$B$16-1)/($B$17/2))*(I2436-($B$17/2)))+1)*P2436</f>
        <v>5.2797710445710785E-3</v>
      </c>
      <c r="R2436">
        <f t="shared" si="564"/>
        <v>0.6947067163909314</v>
      </c>
      <c r="S2436">
        <f t="shared" si="565"/>
        <v>4.7555959717937292E-4</v>
      </c>
      <c r="T2436">
        <f>S2436*'Exhaust Gas Math'!$C$14</f>
        <v>5.6340377968632947E-4</v>
      </c>
      <c r="U2436">
        <f>(T2436/'Exhaust Gas Math'!$B$14)+('Exhaust Gas Math'!$D$10)</f>
        <v>1.9888428196638022E-2</v>
      </c>
      <c r="V2436">
        <f>('Exhaust Gas Math'!$E$10*(2.53982214E-12*V2435^4 - 0.0000000071629564556*V2435^3 + 7.56281407226508E-06*V2435^2 - 0.00322508455050905*V2435 + 1.62997098133725)*$B$24+T2436*'Exhaust Gas Math'!$D$14*$B$23)/('Exhaust Gas Math'!$E$10*(2.53982214E-12*V2435^4 - 0.0000000071629564556*V2435^3 + 7.56281407226508E-06*V2435^2 - 0.00322508455050905*V2435 + 1.62997098133725)+T2436*'Exhaust Gas Math'!$D$14)</f>
        <v>311.53657905158235</v>
      </c>
      <c r="W2436">
        <f>(353.3116967483*V2436^-1.0020802909)*('Exhaust Gas Math'!$E$10/(T2436+'Exhaust Gas Math'!$E$10))+(357.4500179626*V2436^-1.0038444015 )*(T2436/(T2436+'Exhaust Gas Math'!$E$10))</f>
        <v>1.1223041981648736</v>
      </c>
      <c r="X2436">
        <f t="shared" si="566"/>
        <v>4.3241968622294173</v>
      </c>
      <c r="Y2436">
        <f t="shared" si="567"/>
        <v>105580.75159207298</v>
      </c>
      <c r="Z2436">
        <f t="shared" si="568"/>
        <v>101325</v>
      </c>
    </row>
    <row r="2437" spans="5:26" x14ac:dyDescent="0.2">
      <c r="E2437">
        <f t="shared" si="570"/>
        <v>0.3039999999999804</v>
      </c>
      <c r="F2437">
        <f t="shared" si="571"/>
        <v>101325</v>
      </c>
      <c r="H2437">
        <f t="shared" si="569"/>
        <v>0.3039999999999804</v>
      </c>
      <c r="I2437">
        <f t="shared" ref="I2437:I2500" si="572">($B$11*360*H2437)-(720*FLOOR(H2437/(2/$B$11),1))</f>
        <v>191.99999999905958</v>
      </c>
      <c r="J2437">
        <f t="shared" ref="J2437:J2500" si="573">-(($B$4/1000)/2)*COS($B$12*H2437)+(($B$4/1000)/2)</f>
        <v>6.2707278943369846E-2</v>
      </c>
      <c r="K2437">
        <f t="shared" ref="K2437:K2500" si="574">($B$4/1000/2)*$B$12*SIN($B$12*H2437)</f>
        <v>-5.5214961976672612</v>
      </c>
      <c r="L2437">
        <f t="shared" ref="L2437:L2500" si="575">$B$8+P2437*(J2437*$B$6)</f>
        <v>4.842521862609329E-4</v>
      </c>
      <c r="M2437">
        <f>J2437/SQRT('Exhaust Gas Math'!$E$14*$B$21*$B$23)</f>
        <v>1.0645553957857169E-3</v>
      </c>
      <c r="N2437">
        <f t="shared" ref="N2437:N2500" si="576">-(($B$4/1000)/2)*COS($B$12*(H2437-M2437))+(($B$4/1000)/2)</f>
        <v>5.6301139017709931E-2</v>
      </c>
      <c r="O2437">
        <f t="shared" ref="O2437:O2500" si="577">N2437*$B$6*P2437</f>
        <v>3.9907477091478651E-4</v>
      </c>
      <c r="P2437">
        <f t="shared" ref="P2437:P2500" si="578">IF(I2437&lt;=$B$17,1,0)</f>
        <v>1</v>
      </c>
      <c r="Q2437">
        <f>($B$16/2)*(COS((ACOS((2*'Intake Valve Fxn Scratch'!$B$1)/$B$16-1)/($B$17/2))*(I2437-($B$17/2)))+1)*P2437</f>
        <v>4.867792402173104E-3</v>
      </c>
      <c r="R2437">
        <f t="shared" ref="R2437:R2500" si="579">Q2437/$B$16</f>
        <v>0.64049900028593476</v>
      </c>
      <c r="S2437">
        <f t="shared" ref="S2437:S2500" si="580">P2437*($B$13*R2437*(O2437-O2436)*$B$19+S2436)</f>
        <v>4.9228307582017408E-4</v>
      </c>
      <c r="T2437">
        <f>S2437*'Exhaust Gas Math'!$C$14</f>
        <v>5.832163775849208E-4</v>
      </c>
      <c r="U2437">
        <f>(T2437/'Exhaust Gas Math'!$B$14)+('Exhaust Gas Math'!$D$10)</f>
        <v>2.0572328710914561E-2</v>
      </c>
      <c r="V2437">
        <f>('Exhaust Gas Math'!$E$10*(2.53982214E-12*V2436^4 - 0.0000000071629564556*V2436^3 + 7.56281407226508E-06*V2436^2 - 0.00322508455050905*V2436 + 1.62997098133725)*$B$24+T2437*'Exhaust Gas Math'!$D$14*$B$23)/('Exhaust Gas Math'!$E$10*(2.53982214E-12*V2436^4 - 0.0000000071629564556*V2436^3 + 7.56281407226508E-06*V2436^2 - 0.00322508455050905*V2436 + 1.62997098133725)+T2437*'Exhaust Gas Math'!$D$14)</f>
        <v>311.08602182968258</v>
      </c>
      <c r="W2437">
        <f>(353.3116967483*V2437^-1.0020802909)*('Exhaust Gas Math'!$E$10/(T2437+'Exhaust Gas Math'!$E$10))+(357.4500179626*V2437^-1.0038444015 )*(T2437/(T2437+'Exhaust Gas Math'!$E$10))</f>
        <v>1.1239367206304998</v>
      </c>
      <c r="X2437">
        <f t="shared" ref="X2437:X2500" si="581">P2437*SIGN(K2437)*-0.5*W2437*K2437^2</f>
        <v>17.132684590053906</v>
      </c>
      <c r="Y2437">
        <f t="shared" ref="Y2437:Y2500" si="582">(U2437*$B$21*V2437)/L2437</f>
        <v>109881.9606247272</v>
      </c>
      <c r="Z2437">
        <f t="shared" ref="Z2437:Z2500" si="583">IF((X2437+Y2437)&lt;$B$22,(X2437+Y2437),$B$22)</f>
        <v>101325</v>
      </c>
    </row>
    <row r="2438" spans="5:26" x14ac:dyDescent="0.2">
      <c r="E2438">
        <f t="shared" si="570"/>
        <v>0.30412499999998038</v>
      </c>
      <c r="F2438">
        <f t="shared" si="571"/>
        <v>101325</v>
      </c>
      <c r="H2438">
        <f t="shared" si="569"/>
        <v>0.30412499999998038</v>
      </c>
      <c r="I2438">
        <f t="shared" si="572"/>
        <v>197.99999999905776</v>
      </c>
      <c r="J2438">
        <f t="shared" si="573"/>
        <v>6.1848491566717331E-2</v>
      </c>
      <c r="K2438">
        <f t="shared" si="574"/>
        <v>-8.2065426565979376</v>
      </c>
      <c r="L2438">
        <f t="shared" si="575"/>
        <v>4.7816491375487742E-4</v>
      </c>
      <c r="M2438">
        <f>J2438/SQRT('Exhaust Gas Math'!$E$14*$B$21*$B$23)</f>
        <v>1.0499761196465988E-3</v>
      </c>
      <c r="N2438">
        <f t="shared" si="576"/>
        <v>5.8465535048169398E-2</v>
      </c>
      <c r="O2438">
        <f t="shared" si="577"/>
        <v>4.1441648273615451E-4</v>
      </c>
      <c r="P2438">
        <f t="shared" si="578"/>
        <v>1</v>
      </c>
      <c r="Q2438">
        <f>($B$16/2)*(COS((ACOS((2*'Intake Valve Fxn Scratch'!$B$1)/$B$16-1)/($B$17/2))*(I2438-($B$17/2)))+1)*P2438</f>
        <v>4.4416683252572736E-3</v>
      </c>
      <c r="R2438">
        <f t="shared" si="579"/>
        <v>0.58443004279700972</v>
      </c>
      <c r="S2438">
        <f t="shared" si="580"/>
        <v>5.0609723437970472E-4</v>
      </c>
      <c r="T2438">
        <f>S2438*'Exhaust Gas Math'!$C$14</f>
        <v>5.9958225305413188E-4</v>
      </c>
      <c r="U2438">
        <f>(T2438/'Exhaust Gas Math'!$B$14)+('Exhaust Gas Math'!$D$10)</f>
        <v>2.1137253649444455E-2</v>
      </c>
      <c r="V2438">
        <f>('Exhaust Gas Math'!$E$10*(2.53982214E-12*V2437^4 - 0.0000000071629564556*V2437^3 + 7.56281407226508E-06*V2437^2 - 0.00322508455050905*V2437 + 1.62997098133725)*$B$24+T2438*'Exhaust Gas Math'!$D$14*$B$23)/('Exhaust Gas Math'!$E$10*(2.53982214E-12*V2437^4 - 0.0000000071629564556*V2437^3 + 7.56281407226508E-06*V2437^2 - 0.00322508455050905*V2437 + 1.62997098133725)+T2438*'Exhaust Gas Math'!$D$14)</f>
        <v>310.73591957817217</v>
      </c>
      <c r="W2438">
        <f>(353.3116967483*V2438^-1.0020802909)*('Exhaust Gas Math'!$E$10/(T2438+'Exhaust Gas Math'!$E$10))+(357.4500179626*V2438^-1.0038444015 )*(T2438/(T2438+'Exhaust Gas Math'!$E$10))</f>
        <v>1.1252085371306628</v>
      </c>
      <c r="X2438">
        <f t="shared" si="581"/>
        <v>37.889902296459141</v>
      </c>
      <c r="Y2438">
        <f t="shared" si="582"/>
        <v>114207.95354187278</v>
      </c>
      <c r="Z2438">
        <f t="shared" si="583"/>
        <v>101325</v>
      </c>
    </row>
    <row r="2439" spans="5:26" x14ac:dyDescent="0.2">
      <c r="E2439">
        <f t="shared" si="570"/>
        <v>0.30424999999998037</v>
      </c>
      <c r="F2439">
        <f t="shared" si="571"/>
        <v>101325</v>
      </c>
      <c r="H2439">
        <f t="shared" ref="H2439:H2502" si="584">H2438+$B$2</f>
        <v>0.30424999999998037</v>
      </c>
      <c r="I2439">
        <f t="shared" si="572"/>
        <v>203.99999999905776</v>
      </c>
      <c r="J2439">
        <f t="shared" si="573"/>
        <v>6.0659391007482494E-2</v>
      </c>
      <c r="K2439">
        <f t="shared" si="574"/>
        <v>-10.801676516853494</v>
      </c>
      <c r="L2439">
        <f t="shared" si="575"/>
        <v>4.6973630926213327E-4</v>
      </c>
      <c r="M2439">
        <f>J2439/SQRT('Exhaust Gas Math'!$E$14*$B$21*$B$23)</f>
        <v>1.029789253978126E-3</v>
      </c>
      <c r="N2439">
        <f t="shared" si="576"/>
        <v>6.0328632872038601E-2</v>
      </c>
      <c r="O2439">
        <f t="shared" si="577"/>
        <v>4.2762252705825187E-4</v>
      </c>
      <c r="P2439">
        <f t="shared" si="578"/>
        <v>1</v>
      </c>
      <c r="Q2439">
        <f>($B$16/2)*(COS((ACOS((2*'Intake Valve Fxn Scratch'!$B$1)/$B$16-1)/($B$17/2))*(I2439-($B$17/2)))+1)*P2439</f>
        <v>4.0070438345354877E-3</v>
      </c>
      <c r="R2439">
        <f t="shared" si="579"/>
        <v>0.52724260980730098</v>
      </c>
      <c r="S2439">
        <f t="shared" si="580"/>
        <v>5.1682480382370089E-4</v>
      </c>
      <c r="T2439">
        <f>S2439*'Exhaust Gas Math'!$C$14</f>
        <v>6.1229139236588744E-4</v>
      </c>
      <c r="U2439">
        <f>(T2439/'Exhaust Gas Math'!$B$14)+('Exhaust Gas Math'!$D$10)</f>
        <v>2.1575953660205777E-2</v>
      </c>
      <c r="V2439">
        <f>('Exhaust Gas Math'!$E$10*(2.53982214E-12*V2438^4 - 0.0000000071629564556*V2438^3 + 7.56281407226508E-06*V2438^2 - 0.00322508455050905*V2438 + 1.62997098133725)*$B$24+T2439*'Exhaust Gas Math'!$D$14*$B$23)/('Exhaust Gas Math'!$E$10*(2.53982214E-12*V2438^4 - 0.0000000071629564556*V2438^3 + 7.56281407226508E-06*V2438^2 - 0.00322508455050905*V2438 + 1.62997098133725)+T2439*'Exhaust Gas Math'!$D$14)</f>
        <v>310.47676082360988</v>
      </c>
      <c r="W2439">
        <f>(353.3116967483*V2439^-1.0020802909)*('Exhaust Gas Math'!$E$10/(T2439+'Exhaust Gas Math'!$E$10))+(357.4500179626*V2439^-1.0038444015 )*(T2439/(T2439+'Exhaust Gas Math'!$E$10))</f>
        <v>1.1261518352107571</v>
      </c>
      <c r="X2439">
        <f t="shared" si="581"/>
        <v>65.697567147472071</v>
      </c>
      <c r="Y2439">
        <f t="shared" si="582"/>
        <v>118571.14293641225</v>
      </c>
      <c r="Z2439">
        <f t="shared" si="583"/>
        <v>101325</v>
      </c>
    </row>
    <row r="2440" spans="5:26" x14ac:dyDescent="0.2">
      <c r="E2440">
        <f t="shared" si="570"/>
        <v>0.30437499999998036</v>
      </c>
      <c r="F2440">
        <f t="shared" si="571"/>
        <v>101325</v>
      </c>
      <c r="H2440">
        <f t="shared" si="584"/>
        <v>0.30437499999998036</v>
      </c>
      <c r="I2440">
        <f t="shared" si="572"/>
        <v>209.99999999905776</v>
      </c>
      <c r="J2440">
        <f t="shared" si="573"/>
        <v>5.9153005300227136E-2</v>
      </c>
      <c r="K2440">
        <f t="shared" si="574"/>
        <v>-13.278464948794959</v>
      </c>
      <c r="L2440">
        <f t="shared" si="575"/>
        <v>4.5905871833731837E-4</v>
      </c>
      <c r="M2440">
        <f>J2440/SQRT('Exhaust Gas Math'!$E$14*$B$21*$B$23)</f>
        <v>1.0042159703049277E-3</v>
      </c>
      <c r="N2440">
        <f t="shared" si="576"/>
        <v>6.1813705050735204E-2</v>
      </c>
      <c r="O2440">
        <f t="shared" si="577"/>
        <v>4.3814904303724199E-4</v>
      </c>
      <c r="P2440">
        <f t="shared" si="578"/>
        <v>1</v>
      </c>
      <c r="Q2440">
        <f>($B$16/2)*(COS((ACOS((2*'Intake Valve Fxn Scratch'!$B$1)/$B$16-1)/($B$17/2))*(I2440-($B$17/2)))+1)*P2440</f>
        <v>3.5696765587949889E-3</v>
      </c>
      <c r="R2440">
        <f t="shared" si="579"/>
        <v>0.46969428405197222</v>
      </c>
      <c r="S2440">
        <f t="shared" si="580"/>
        <v>5.2444240115689423E-4</v>
      </c>
      <c r="T2440">
        <f>S2440*'Exhaust Gas Math'!$C$14</f>
        <v>6.2131609327636212E-4</v>
      </c>
      <c r="U2440">
        <f>(T2440/'Exhaust Gas Math'!$B$14)+('Exhaust Gas Math'!$D$10)</f>
        <v>2.1887472504198691E-2</v>
      </c>
      <c r="V2440">
        <f>('Exhaust Gas Math'!$E$10*(2.53982214E-12*V2439^4 - 0.0000000071629564556*V2439^3 + 7.56281407226508E-06*V2439^2 - 0.00322508455050905*V2439 + 1.62997098133725)*$B$24+T2440*'Exhaust Gas Math'!$D$14*$B$23)/('Exhaust Gas Math'!$E$10*(2.53982214E-12*V2439^4 - 0.0000000071629564556*V2439^3 + 7.56281407226508E-06*V2439^2 - 0.00322508455050905*V2439 + 1.62997098133725)+T2440*'Exhaust Gas Math'!$D$14)</f>
        <v>310.29910852877964</v>
      </c>
      <c r="W2440">
        <f>(353.3116967483*V2440^-1.0020802909)*('Exhaust Gas Math'!$E$10/(T2440+'Exhaust Gas Math'!$E$10))+(357.4500179626*V2440^-1.0038444015 )*(T2440/(T2440+'Exhaust Gas Math'!$E$10))</f>
        <v>1.1267993748782845</v>
      </c>
      <c r="X2440">
        <f t="shared" si="581"/>
        <v>99.337298418728309</v>
      </c>
      <c r="Y2440">
        <f t="shared" si="582"/>
        <v>123010.4307918644</v>
      </c>
      <c r="Z2440">
        <f t="shared" si="583"/>
        <v>101325</v>
      </c>
    </row>
    <row r="2441" spans="5:26" x14ac:dyDescent="0.2">
      <c r="E2441">
        <f t="shared" si="570"/>
        <v>0.30449999999998034</v>
      </c>
      <c r="F2441">
        <f t="shared" si="571"/>
        <v>101325</v>
      </c>
      <c r="H2441">
        <f t="shared" si="584"/>
        <v>0.30449999999998034</v>
      </c>
      <c r="I2441">
        <f t="shared" si="572"/>
        <v>215.99999999905594</v>
      </c>
      <c r="J2441">
        <f t="shared" si="573"/>
        <v>5.734583872199224E-2</v>
      </c>
      <c r="K2441">
        <f t="shared" si="574"/>
        <v>-15.609771740059344</v>
      </c>
      <c r="L2441">
        <f t="shared" si="575"/>
        <v>4.4624912690104047E-4</v>
      </c>
      <c r="M2441">
        <f>J2441/SQRT('Exhaust Gas Math'!$E$14*$B$21*$B$23)</f>
        <v>9.7353645487449473E-4</v>
      </c>
      <c r="N2441">
        <f t="shared" si="576"/>
        <v>6.2845765439985046E-2</v>
      </c>
      <c r="O2441">
        <f t="shared" si="577"/>
        <v>4.4546451250368653E-4</v>
      </c>
      <c r="P2441">
        <f t="shared" si="578"/>
        <v>1</v>
      </c>
      <c r="Q2441">
        <f>($B$16/2)*(COS((ACOS((2*'Intake Valve Fxn Scratch'!$B$1)/$B$16-1)/($B$17/2))*(I2441-($B$17/2)))+1)*P2441</f>
        <v>3.1353604614942619E-3</v>
      </c>
      <c r="R2441">
        <f t="shared" si="579"/>
        <v>0.41254742914398185</v>
      </c>
      <c r="S2441">
        <f t="shared" si="580"/>
        <v>5.2909220005287324E-4</v>
      </c>
      <c r="T2441">
        <f>S2441*'Exhaust Gas Math'!$C$14</f>
        <v>6.2682479142547713E-4</v>
      </c>
      <c r="U2441">
        <f>(T2441/'Exhaust Gas Math'!$B$14)+('Exhaust Gas Math'!$D$10)</f>
        <v>2.2077624321565452E-2</v>
      </c>
      <c r="V2441">
        <f>('Exhaust Gas Math'!$E$10*(2.53982214E-12*V2440^4 - 0.0000000071629564556*V2440^3 + 7.56281407226508E-06*V2440^2 - 0.00322508455050905*V2440 + 1.62997098133725)*$B$24+T2441*'Exhaust Gas Math'!$D$14*$B$23)/('Exhaust Gas Math'!$E$10*(2.53982214E-12*V2440^4 - 0.0000000071629564556*V2440^3 + 7.56281407226508E-06*V2440^2 - 0.00322508455050905*V2440 + 1.62997098133725)+T2441*'Exhaust Gas Math'!$D$14)</f>
        <v>310.19320645601528</v>
      </c>
      <c r="W2441">
        <f>(353.3116967483*V2441^-1.0020802909)*('Exhaust Gas Math'!$E$10/(T2441+'Exhaust Gas Math'!$E$10))+(357.4500179626*V2441^-1.0038444015 )*(T2441/(T2441+'Exhaust Gas Math'!$E$10))</f>
        <v>1.1271857400269776</v>
      </c>
      <c r="X2441">
        <f t="shared" si="581"/>
        <v>137.327841892603</v>
      </c>
      <c r="Y2441">
        <f t="shared" si="582"/>
        <v>127597.23973447639</v>
      </c>
      <c r="Z2441">
        <f t="shared" si="583"/>
        <v>101325</v>
      </c>
    </row>
    <row r="2442" spans="5:26" x14ac:dyDescent="0.2">
      <c r="E2442">
        <f t="shared" si="570"/>
        <v>0.30462499999998033</v>
      </c>
      <c r="F2442">
        <f t="shared" si="571"/>
        <v>101325</v>
      </c>
      <c r="H2442">
        <f t="shared" si="584"/>
        <v>0.30462499999998033</v>
      </c>
      <c r="I2442">
        <f t="shared" si="572"/>
        <v>221.99999999905594</v>
      </c>
      <c r="J2442">
        <f t="shared" si="573"/>
        <v>5.5257690967982505E-2</v>
      </c>
      <c r="K2442">
        <f t="shared" si="574"/>
        <v>-17.770054605584946</v>
      </c>
      <c r="L2442">
        <f t="shared" si="575"/>
        <v>4.3144787951765213E-4</v>
      </c>
      <c r="M2442">
        <f>J2442/SQRT('Exhaust Gas Math'!$E$14*$B$21*$B$23)</f>
        <v>9.3808683887797856E-4</v>
      </c>
      <c r="N2442">
        <f t="shared" si="576"/>
        <v>6.3355736789063519E-2</v>
      </c>
      <c r="O2442">
        <f t="shared" si="577"/>
        <v>4.490793008162743E-4</v>
      </c>
      <c r="P2442">
        <f t="shared" si="578"/>
        <v>1</v>
      </c>
      <c r="Q2442">
        <f>($B$16/2)*(COS((ACOS((2*'Intake Valve Fxn Scratch'!$B$1)/$B$16-1)/($B$17/2))*(I2442-($B$17/2)))+1)*P2442</f>
        <v>2.7098490860202884E-3</v>
      </c>
      <c r="R2442">
        <f t="shared" si="579"/>
        <v>0.35655909026582744</v>
      </c>
      <c r="S2442">
        <f t="shared" si="580"/>
        <v>5.3107798614834216E-4</v>
      </c>
      <c r="T2442">
        <f>S2442*'Exhaust Gas Math'!$C$14</f>
        <v>6.2917738697495509E-4</v>
      </c>
      <c r="U2442">
        <f>(T2442/'Exhaust Gas Math'!$B$14)+('Exhaust Gas Math'!$D$10)</f>
        <v>2.2158832314298552E-2</v>
      </c>
      <c r="V2442">
        <f>('Exhaust Gas Math'!$E$10*(2.53982214E-12*V2441^4 - 0.0000000071629564556*V2441^3 + 7.56281407226508E-06*V2441^2 - 0.00322508455050905*V2441 + 1.62997098133725)*$B$24+T2442*'Exhaust Gas Math'!$D$14*$B$23)/('Exhaust Gas Math'!$E$10*(2.53982214E-12*V2441^4 - 0.0000000071629564556*V2441^3 + 7.56281407226508E-06*V2441^2 - 0.00322508455050905*V2441 + 1.62997098133725)+T2442*'Exhaust Gas Math'!$D$14)</f>
        <v>310.14862761277783</v>
      </c>
      <c r="W2442">
        <f>(353.3116967483*V2442^-1.0020802909)*('Exhaust Gas Math'!$E$10/(T2442+'Exhaust Gas Math'!$E$10))+(357.4500179626*V2442^-1.0038444015 )*(T2442/(T2442+'Exhaust Gas Math'!$E$10))</f>
        <v>1.1273484574003887</v>
      </c>
      <c r="X2442">
        <f t="shared" si="581"/>
        <v>177.99413976630947</v>
      </c>
      <c r="Y2442">
        <f t="shared" si="582"/>
        <v>132440.99467510483</v>
      </c>
      <c r="Z2442">
        <f t="shared" si="583"/>
        <v>101325</v>
      </c>
    </row>
    <row r="2443" spans="5:26" x14ac:dyDescent="0.2">
      <c r="E2443">
        <f t="shared" si="570"/>
        <v>0.30474999999998031</v>
      </c>
      <c r="F2443">
        <f t="shared" si="571"/>
        <v>101325</v>
      </c>
      <c r="H2443">
        <f t="shared" si="584"/>
        <v>0.30474999999998031</v>
      </c>
      <c r="I2443">
        <f t="shared" si="572"/>
        <v>227.99999999905594</v>
      </c>
      <c r="J2443">
        <f t="shared" si="573"/>
        <v>5.2911440221963847E-2</v>
      </c>
      <c r="K2443">
        <f t="shared" si="574"/>
        <v>-19.735645034228813</v>
      </c>
      <c r="L2443">
        <f t="shared" si="575"/>
        <v>4.1481714175084581E-4</v>
      </c>
      <c r="M2443">
        <f>J2443/SQRT('Exhaust Gas Math'!$E$14*$B$21*$B$23)</f>
        <v>8.9825551572654538E-4</v>
      </c>
      <c r="N2443">
        <f t="shared" si="576"/>
        <v>6.3284913265710702E-2</v>
      </c>
      <c r="O2443">
        <f t="shared" si="577"/>
        <v>4.4857728821314538E-4</v>
      </c>
      <c r="P2443">
        <f t="shared" si="578"/>
        <v>1</v>
      </c>
      <c r="Q2443">
        <f>($B$16/2)*(COS((ACOS((2*'Intake Valve Fxn Scratch'!$B$1)/$B$16-1)/($B$17/2))*(I2443-($B$17/2)))+1)*P2443</f>
        <v>2.2987793364063979E-3</v>
      </c>
      <c r="R2443">
        <f t="shared" si="579"/>
        <v>0.30247096531663131</v>
      </c>
      <c r="S2443">
        <f t="shared" si="580"/>
        <v>5.3084403973268431E-4</v>
      </c>
      <c r="T2443">
        <f>S2443*'Exhaust Gas Math'!$C$14</f>
        <v>6.2890022656097663E-4</v>
      </c>
      <c r="U2443">
        <f>(T2443/'Exhaust Gas Math'!$B$14)+('Exhaust Gas Math'!$D$10)</f>
        <v>2.2149265161589597E-2</v>
      </c>
      <c r="V2443">
        <f>('Exhaust Gas Math'!$E$10*(2.53982214E-12*V2442^4 - 0.0000000071629564556*V2442^3 + 7.56281407226508E-06*V2442^2 - 0.00322508455050905*V2442 + 1.62997098133725)*$B$24+T2443*'Exhaust Gas Math'!$D$14*$B$23)/('Exhaust Gas Math'!$E$10*(2.53982214E-12*V2442^4 - 0.0000000071629564556*V2442^3 + 7.56281407226508E-06*V2442^2 - 0.00322508455050905*V2442 + 1.62997098133725)+T2443*'Exhaust Gas Math'!$D$14)</f>
        <v>310.15403660183523</v>
      </c>
      <c r="W2443">
        <f>(353.3116967483*V2443^-1.0020802909)*('Exhaust Gas Math'!$E$10/(T2443+'Exhaust Gas Math'!$E$10))+(357.4500179626*V2443^-1.0038444015 )*(T2443/(T2443+'Exhaust Gas Math'!$E$10))</f>
        <v>1.127328711859575</v>
      </c>
      <c r="X2443">
        <f t="shared" si="581"/>
        <v>219.54483437621758</v>
      </c>
      <c r="Y2443">
        <f t="shared" si="582"/>
        <v>137693.71052490556</v>
      </c>
      <c r="Z2443">
        <f t="shared" si="583"/>
        <v>101325</v>
      </c>
    </row>
    <row r="2444" spans="5:26" x14ac:dyDescent="0.2">
      <c r="E2444">
        <f t="shared" si="570"/>
        <v>0.3048749999999803</v>
      </c>
      <c r="F2444">
        <f t="shared" si="571"/>
        <v>101325</v>
      </c>
      <c r="H2444">
        <f t="shared" si="584"/>
        <v>0.3048749999999803</v>
      </c>
      <c r="I2444">
        <f t="shared" si="572"/>
        <v>233.99999999905413</v>
      </c>
      <c r="J2444">
        <f t="shared" si="573"/>
        <v>5.0332792498094185E-2</v>
      </c>
      <c r="K2444">
        <f t="shared" si="574"/>
        <v>-21.485007605928494</v>
      </c>
      <c r="L2444">
        <f t="shared" si="575"/>
        <v>3.9653912344380022E-4</v>
      </c>
      <c r="M2444">
        <f>J2444/SQRT('Exhaust Gas Math'!$E$14*$B$21*$B$23)</f>
        <v>8.5447888573188268E-4</v>
      </c>
      <c r="N2444">
        <f t="shared" si="576"/>
        <v>6.2589395196815806E-2</v>
      </c>
      <c r="O2444">
        <f t="shared" si="577"/>
        <v>4.4364730422251928E-4</v>
      </c>
      <c r="P2444">
        <f t="shared" si="578"/>
        <v>1</v>
      </c>
      <c r="Q2444">
        <f>($B$16/2)*(COS((ACOS((2*'Intake Valve Fxn Scratch'!$B$1)/$B$16-1)/($B$17/2))*(I2444-($B$17/2)))+1)*P2444</f>
        <v>1.907596803212867E-3</v>
      </c>
      <c r="R2444">
        <f t="shared" si="579"/>
        <v>0.25099957937011408</v>
      </c>
      <c r="S2444">
        <f t="shared" si="580"/>
        <v>5.2893754071590591E-4</v>
      </c>
      <c r="T2444">
        <f>S2444*'Exhaust Gas Math'!$C$14</f>
        <v>6.2664156380158305E-4</v>
      </c>
      <c r="U2444">
        <f>(T2444/'Exhaust Gas Math'!$B$14)+('Exhaust Gas Math'!$D$10)</f>
        <v>2.2071299584806938E-2</v>
      </c>
      <c r="V2444">
        <f>('Exhaust Gas Math'!$E$10*(2.53982214E-12*V2443^4 - 0.0000000071629564556*V2443^3 + 7.56281407226508E-06*V2443^2 - 0.00322508455050905*V2443 + 1.62997098133725)*$B$24+T2444*'Exhaust Gas Math'!$D$14*$B$23)/('Exhaust Gas Math'!$E$10*(2.53982214E-12*V2443^4 - 0.0000000071629564556*V2443^3 + 7.56281407226508E-06*V2443^2 - 0.00322508455050905*V2443 + 1.62997098133725)+T2444*'Exhaust Gas Math'!$D$14)</f>
        <v>310.19716169888221</v>
      </c>
      <c r="W2444">
        <f>(353.3116967483*V2444^-1.0020802909)*('Exhaust Gas Math'!$E$10/(T2444+'Exhaust Gas Math'!$E$10))+(357.4500179626*V2444^-1.0038444015 )*(T2444/(T2444+'Exhaust Gas Math'!$E$10))</f>
        <v>1.1271713061267394</v>
      </c>
      <c r="X2444">
        <f t="shared" si="581"/>
        <v>260.15426638398719</v>
      </c>
      <c r="Y2444">
        <f t="shared" si="582"/>
        <v>143553.47866756935</v>
      </c>
      <c r="Z2444">
        <f t="shared" si="583"/>
        <v>101325</v>
      </c>
    </row>
    <row r="2445" spans="5:26" x14ac:dyDescent="0.2">
      <c r="E2445">
        <f t="shared" si="570"/>
        <v>0.30499999999998029</v>
      </c>
      <c r="F2445">
        <f t="shared" si="571"/>
        <v>101325</v>
      </c>
      <c r="H2445">
        <f t="shared" si="584"/>
        <v>0.30499999999998029</v>
      </c>
      <c r="I2445">
        <f t="shared" si="572"/>
        <v>239.99999999905413</v>
      </c>
      <c r="J2445">
        <f t="shared" si="573"/>
        <v>4.7550000000452952E-2</v>
      </c>
      <c r="K2445">
        <f t="shared" si="574"/>
        <v>-22.998975938270796</v>
      </c>
      <c r="L2445">
        <f t="shared" si="575"/>
        <v>3.768140823900085E-4</v>
      </c>
      <c r="M2445">
        <f>J2445/SQRT('Exhaust Gas Math'!$E$14*$B$21*$B$23)</f>
        <v>8.0723657481306056E-4</v>
      </c>
      <c r="N2445">
        <f t="shared" si="576"/>
        <v>6.1244119152587463E-2</v>
      </c>
      <c r="O2445">
        <f t="shared" si="577"/>
        <v>4.3411169377956352E-4</v>
      </c>
      <c r="P2445">
        <f t="shared" si="578"/>
        <v>1</v>
      </c>
      <c r="Q2445">
        <f>($B$16/2)*(COS((ACOS((2*'Intake Valve Fxn Scratch'!$B$1)/$B$16-1)/($B$17/2))*(I2445-($B$17/2)))+1)*P2445</f>
        <v>1.5414836238068046E-3</v>
      </c>
      <c r="R2445">
        <f t="shared" si="579"/>
        <v>0.20282679260615849</v>
      </c>
      <c r="S2445">
        <f t="shared" si="580"/>
        <v>5.2595770784519497E-4</v>
      </c>
      <c r="T2445">
        <f>S2445*'Exhaust Gas Math'!$C$14</f>
        <v>6.2311130363619125E-4</v>
      </c>
      <c r="U2445">
        <f>(T2445/'Exhaust Gas Math'!$B$14)+('Exhaust Gas Math'!$D$10)</f>
        <v>2.1949440414444778E-2</v>
      </c>
      <c r="V2445">
        <f>('Exhaust Gas Math'!$E$10*(2.53982214E-12*V2444^4 - 0.0000000071629564556*V2444^3 + 7.56281407226508E-06*V2444^2 - 0.00322508455050905*V2444 + 1.62997098133725)*$B$24+T2445*'Exhaust Gas Math'!$D$14*$B$23)/('Exhaust Gas Math'!$E$10*(2.53982214E-12*V2444^4 - 0.0000000071629564556*V2444^3 + 7.56281407226508E-06*V2444^2 - 0.00322508455050905*V2444 + 1.62997098133725)+T2445*'Exhaust Gas Math'!$D$14)</f>
        <v>310.26507546835796</v>
      </c>
      <c r="W2445">
        <f>(353.3116967483*V2445^-1.0020802909)*('Exhaust Gas Math'!$E$10/(T2445+'Exhaust Gas Math'!$E$10))+(357.4500179626*V2445^-1.0038444015 )*(T2445/(T2445+'Exhaust Gas Math'!$E$10))</f>
        <v>1.1269235109749087</v>
      </c>
      <c r="X2445">
        <f t="shared" si="581"/>
        <v>298.04472634126245</v>
      </c>
      <c r="Y2445">
        <f t="shared" si="582"/>
        <v>150266.87617898334</v>
      </c>
      <c r="Z2445">
        <f t="shared" si="583"/>
        <v>101325</v>
      </c>
    </row>
    <row r="2446" spans="5:26" x14ac:dyDescent="0.2">
      <c r="E2446">
        <f t="shared" si="570"/>
        <v>0.30512499999998027</v>
      </c>
      <c r="F2446">
        <f t="shared" si="571"/>
        <v>101325</v>
      </c>
      <c r="H2446">
        <f t="shared" si="584"/>
        <v>0.30512499999998027</v>
      </c>
      <c r="I2446">
        <f t="shared" si="572"/>
        <v>245.99999999905231</v>
      </c>
      <c r="J2446">
        <f t="shared" si="573"/>
        <v>4.4593551585981071E-2</v>
      </c>
      <c r="K2446">
        <f t="shared" si="574"/>
        <v>-24.260962677388342</v>
      </c>
      <c r="L2446">
        <f t="shared" si="575"/>
        <v>3.5585813026698624E-4</v>
      </c>
      <c r="M2446">
        <f>J2446/SQRT('Exhaust Gas Math'!$E$14*$B$21*$B$23)</f>
        <v>7.5704617961459472E-4</v>
      </c>
      <c r="N2446">
        <f t="shared" si="576"/>
        <v>5.924608890271759E-2</v>
      </c>
      <c r="O2446">
        <f t="shared" si="577"/>
        <v>4.1994921894940394E-4</v>
      </c>
      <c r="P2446">
        <f t="shared" si="578"/>
        <v>1</v>
      </c>
      <c r="Q2446">
        <f>($B$16/2)*(COS((ACOS((2*'Intake Valve Fxn Scratch'!$B$1)/$B$16-1)/($B$17/2))*(I2446-($B$17/2)))+1)*P2446</f>
        <v>1.205289832703491E-3</v>
      </c>
      <c r="R2446">
        <f t="shared" si="579"/>
        <v>0.15859076746098566</v>
      </c>
      <c r="S2446">
        <f t="shared" si="580"/>
        <v>5.2249723747670607E-4</v>
      </c>
      <c r="T2446">
        <f>S2446*'Exhaust Gas Math'!$C$14</f>
        <v>6.1901162381338283E-4</v>
      </c>
      <c r="U2446">
        <f>(T2446/'Exhaust Gas Math'!$B$14)+('Exhaust Gas Math'!$D$10)</f>
        <v>2.1807925750212523E-2</v>
      </c>
      <c r="V2446">
        <f>('Exhaust Gas Math'!$E$10*(2.53982214E-12*V2445^4 - 0.0000000071629564556*V2445^3 + 7.56281407226508E-06*V2445^2 - 0.00322508455050905*V2445 + 1.62997098133725)*$B$24+T2446*'Exhaust Gas Math'!$D$14*$B$23)/('Exhaust Gas Math'!$E$10*(2.53982214E-12*V2445^4 - 0.0000000071629564556*V2445^3 + 7.56281407226508E-06*V2445^2 - 0.00322508455050905*V2445 + 1.62997098133725)+T2446*'Exhaust Gas Math'!$D$14)</f>
        <v>310.3448455885046</v>
      </c>
      <c r="W2446">
        <f>(353.3116967483*V2446^-1.0020802909)*('Exhaust Gas Math'!$E$10/(T2446+'Exhaust Gas Math'!$E$10))+(357.4500179626*V2446^-1.0038444015 )*(T2446/(T2446+'Exhaust Gas Math'!$E$10))</f>
        <v>1.1266325946186526</v>
      </c>
      <c r="X2446">
        <f t="shared" si="581"/>
        <v>331.56476734548215</v>
      </c>
      <c r="Y2446">
        <f t="shared" si="582"/>
        <v>158130.64481052943</v>
      </c>
      <c r="Z2446">
        <f t="shared" si="583"/>
        <v>101325</v>
      </c>
    </row>
    <row r="2447" spans="5:26" x14ac:dyDescent="0.2">
      <c r="E2447">
        <f t="shared" si="570"/>
        <v>0.30524999999998026</v>
      </c>
      <c r="F2447">
        <f t="shared" si="571"/>
        <v>101325</v>
      </c>
      <c r="H2447">
        <f t="shared" si="584"/>
        <v>0.30524999999998026</v>
      </c>
      <c r="I2447">
        <f t="shared" si="572"/>
        <v>251.99999999905231</v>
      </c>
      <c r="J2447">
        <f t="shared" si="573"/>
        <v>4.1495838722184084E-2</v>
      </c>
      <c r="K2447">
        <f t="shared" si="574"/>
        <v>-25.257141232479661</v>
      </c>
      <c r="L2447">
        <f t="shared" si="575"/>
        <v>3.9769296294121147E-5</v>
      </c>
      <c r="M2447">
        <f>J2447/SQRT('Exhaust Gas Math'!$E$14*$B$21*$B$23)</f>
        <v>7.0445759660929465E-4</v>
      </c>
      <c r="N2447">
        <f t="shared" si="576"/>
        <v>5.6616440724724992E-2</v>
      </c>
      <c r="O2447">
        <f t="shared" si="577"/>
        <v>0</v>
      </c>
      <c r="P2447">
        <f t="shared" si="578"/>
        <v>0</v>
      </c>
      <c r="Q2447">
        <f>($B$16/2)*(COS((ACOS((2*'Intake Valve Fxn Scratch'!$B$1)/$B$16-1)/($B$17/2))*(I2447-($B$17/2)))+1)*P2447</f>
        <v>0</v>
      </c>
      <c r="R2447">
        <f t="shared" si="579"/>
        <v>0</v>
      </c>
      <c r="S2447">
        <f t="shared" si="580"/>
        <v>0</v>
      </c>
      <c r="T2447">
        <f>S2447*'Exhaust Gas Math'!$C$14</f>
        <v>0</v>
      </c>
      <c r="U2447">
        <f>(T2447/'Exhaust Gas Math'!$B$14)+('Exhaust Gas Math'!$D$10)</f>
        <v>4.4059320573952224E-4</v>
      </c>
      <c r="V2447">
        <f>('Exhaust Gas Math'!$E$10*(2.53982214E-12*V2446^4 - 0.0000000071629564556*V2446^3 + 7.56281407226508E-06*V2446^2 - 0.00322508455050905*V2446 + 1.62997098133725)*$B$24+T2447*'Exhaust Gas Math'!$D$14*$B$23)/('Exhaust Gas Math'!$E$10*(2.53982214E-12*V2446^4 - 0.0000000071629564556*V2446^3 + 7.56281407226508E-06*V2446^2 - 0.00322508455050905*V2446 + 1.62997098133725)+T2447*'Exhaust Gas Math'!$D$14)</f>
        <v>1100</v>
      </c>
      <c r="W2447">
        <f>(353.3116967483*V2447^-1.0020802909)*('Exhaust Gas Math'!$E$10/(T2447+'Exhaust Gas Math'!$E$10))+(357.4500179626*V2447^-1.0038444015 )*(T2447/(T2447+'Exhaust Gas Math'!$E$10))</f>
        <v>0.31654710700089367</v>
      </c>
      <c r="X2447">
        <f t="shared" si="581"/>
        <v>0</v>
      </c>
      <c r="Y2447">
        <f t="shared" si="582"/>
        <v>101325</v>
      </c>
      <c r="Z2447">
        <f t="shared" si="583"/>
        <v>101325</v>
      </c>
    </row>
    <row r="2448" spans="5:26" x14ac:dyDescent="0.2">
      <c r="E2448">
        <f t="shared" si="570"/>
        <v>0.30537499999998025</v>
      </c>
      <c r="F2448">
        <f t="shared" si="571"/>
        <v>101325</v>
      </c>
      <c r="H2448">
        <f t="shared" si="584"/>
        <v>0.30537499999998025</v>
      </c>
      <c r="I2448">
        <f t="shared" si="572"/>
        <v>257.99999999905231</v>
      </c>
      <c r="J2448">
        <f t="shared" si="573"/>
        <v>3.8290800599435834E-2</v>
      </c>
      <c r="K2448">
        <f t="shared" si="574"/>
        <v>-25.976597262831408</v>
      </c>
      <c r="L2448">
        <f t="shared" si="575"/>
        <v>3.9769296294121147E-5</v>
      </c>
      <c r="M2448">
        <f>J2448/SQRT('Exhaust Gas Math'!$E$14*$B$21*$B$23)</f>
        <v>6.5004699731743484E-4</v>
      </c>
      <c r="N2448">
        <f t="shared" si="576"/>
        <v>5.3401053070499381E-2</v>
      </c>
      <c r="O2448">
        <f t="shared" si="577"/>
        <v>0</v>
      </c>
      <c r="P2448">
        <f t="shared" si="578"/>
        <v>0</v>
      </c>
      <c r="Q2448">
        <f>($B$16/2)*(COS((ACOS((2*'Intake Valve Fxn Scratch'!$B$1)/$B$16-1)/($B$17/2))*(I2448-($B$17/2)))+1)*P2448</f>
        <v>0</v>
      </c>
      <c r="R2448">
        <f t="shared" si="579"/>
        <v>0</v>
      </c>
      <c r="S2448">
        <f t="shared" si="580"/>
        <v>0</v>
      </c>
      <c r="T2448">
        <f>S2448*'Exhaust Gas Math'!$C$14</f>
        <v>0</v>
      </c>
      <c r="U2448">
        <f>(T2448/'Exhaust Gas Math'!$B$14)+('Exhaust Gas Math'!$D$10)</f>
        <v>4.4059320573952224E-4</v>
      </c>
      <c r="V2448">
        <f>('Exhaust Gas Math'!$E$10*(2.53982214E-12*V2447^4 - 0.0000000071629564556*V2447^3 + 7.56281407226508E-06*V2447^2 - 0.00322508455050905*V2447 + 1.62997098133725)*$B$24+T2448*'Exhaust Gas Math'!$D$14*$B$23)/('Exhaust Gas Math'!$E$10*(2.53982214E-12*V2447^4 - 0.0000000071629564556*V2447^3 + 7.56281407226508E-06*V2447^2 - 0.00322508455050905*V2447 + 1.62997098133725)+T2448*'Exhaust Gas Math'!$D$14)</f>
        <v>1100</v>
      </c>
      <c r="W2448">
        <f>(353.3116967483*V2448^-1.0020802909)*('Exhaust Gas Math'!$E$10/(T2448+'Exhaust Gas Math'!$E$10))+(357.4500179626*V2448^-1.0038444015 )*(T2448/(T2448+'Exhaust Gas Math'!$E$10))</f>
        <v>0.31654710700089367</v>
      </c>
      <c r="X2448">
        <f t="shared" si="581"/>
        <v>0</v>
      </c>
      <c r="Y2448">
        <f t="shared" si="582"/>
        <v>101325</v>
      </c>
      <c r="Z2448">
        <f t="shared" si="583"/>
        <v>101325</v>
      </c>
    </row>
    <row r="2449" spans="5:26" x14ac:dyDescent="0.2">
      <c r="E2449">
        <f t="shared" si="570"/>
        <v>0.30549999999998023</v>
      </c>
      <c r="F2449">
        <f t="shared" si="571"/>
        <v>101325</v>
      </c>
      <c r="H2449">
        <f t="shared" si="584"/>
        <v>0.30549999999998023</v>
      </c>
      <c r="I2449">
        <f t="shared" si="572"/>
        <v>263.99999999905049</v>
      </c>
      <c r="J2449">
        <f t="shared" si="573"/>
        <v>3.5013552286106496E-2</v>
      </c>
      <c r="K2449">
        <f t="shared" si="574"/>
        <v>-26.411448257619199</v>
      </c>
      <c r="L2449">
        <f t="shared" si="575"/>
        <v>3.9769296294121147E-5</v>
      </c>
      <c r="M2449">
        <f>J2449/SQRT('Exhaust Gas Math'!$E$14*$B$21*$B$23)</f>
        <v>5.9441051565100678E-4</v>
      </c>
      <c r="N2449">
        <f t="shared" si="576"/>
        <v>4.9669531179509271E-2</v>
      </c>
      <c r="O2449">
        <f t="shared" si="577"/>
        <v>0</v>
      </c>
      <c r="P2449">
        <f t="shared" si="578"/>
        <v>0</v>
      </c>
      <c r="Q2449">
        <f>($B$16/2)*(COS((ACOS((2*'Intake Valve Fxn Scratch'!$B$1)/$B$16-1)/($B$17/2))*(I2449-($B$17/2)))+1)*P2449</f>
        <v>0</v>
      </c>
      <c r="R2449">
        <f t="shared" si="579"/>
        <v>0</v>
      </c>
      <c r="S2449">
        <f t="shared" si="580"/>
        <v>0</v>
      </c>
      <c r="T2449">
        <f>S2449*'Exhaust Gas Math'!$C$14</f>
        <v>0</v>
      </c>
      <c r="U2449">
        <f>(T2449/'Exhaust Gas Math'!$B$14)+('Exhaust Gas Math'!$D$10)</f>
        <v>4.4059320573952224E-4</v>
      </c>
      <c r="V2449">
        <f>('Exhaust Gas Math'!$E$10*(2.53982214E-12*V2448^4 - 0.0000000071629564556*V2448^3 + 7.56281407226508E-06*V2448^2 - 0.00322508455050905*V2448 + 1.62997098133725)*$B$24+T2449*'Exhaust Gas Math'!$D$14*$B$23)/('Exhaust Gas Math'!$E$10*(2.53982214E-12*V2448^4 - 0.0000000071629564556*V2448^3 + 7.56281407226508E-06*V2448^2 - 0.00322508455050905*V2448 + 1.62997098133725)+T2449*'Exhaust Gas Math'!$D$14)</f>
        <v>1100</v>
      </c>
      <c r="W2449">
        <f>(353.3116967483*V2449^-1.0020802909)*('Exhaust Gas Math'!$E$10/(T2449+'Exhaust Gas Math'!$E$10))+(357.4500179626*V2449^-1.0038444015 )*(T2449/(T2449+'Exhaust Gas Math'!$E$10))</f>
        <v>0.31654710700089367</v>
      </c>
      <c r="X2449">
        <f t="shared" si="581"/>
        <v>0</v>
      </c>
      <c r="Y2449">
        <f t="shared" si="582"/>
        <v>101325</v>
      </c>
      <c r="Z2449">
        <f t="shared" si="583"/>
        <v>101325</v>
      </c>
    </row>
    <row r="2450" spans="5:26" x14ac:dyDescent="0.2">
      <c r="E2450">
        <f t="shared" si="570"/>
        <v>0.30562499999998022</v>
      </c>
      <c r="F2450">
        <f t="shared" si="571"/>
        <v>101325</v>
      </c>
      <c r="H2450">
        <f t="shared" si="584"/>
        <v>0.30562499999998022</v>
      </c>
      <c r="I2450">
        <f t="shared" si="572"/>
        <v>269.99999999905049</v>
      </c>
      <c r="J2450">
        <f t="shared" si="573"/>
        <v>3.1700000000525183E-2</v>
      </c>
      <c r="K2450">
        <f t="shared" si="574"/>
        <v>-26.556929898345718</v>
      </c>
      <c r="L2450">
        <f t="shared" si="575"/>
        <v>3.9769296294121147E-5</v>
      </c>
      <c r="M2450">
        <f>J2450/SQRT('Exhaust Gas Math'!$E$14*$B$21*$B$23)</f>
        <v>5.3815771654582977E-4</v>
      </c>
      <c r="N2450">
        <f t="shared" si="576"/>
        <v>4.5512549562297472E-2</v>
      </c>
      <c r="O2450">
        <f t="shared" si="577"/>
        <v>0</v>
      </c>
      <c r="P2450">
        <f t="shared" si="578"/>
        <v>0</v>
      </c>
      <c r="Q2450">
        <f>($B$16/2)*(COS((ACOS((2*'Intake Valve Fxn Scratch'!$B$1)/$B$16-1)/($B$17/2))*(I2450-($B$17/2)))+1)*P2450</f>
        <v>0</v>
      </c>
      <c r="R2450">
        <f t="shared" si="579"/>
        <v>0</v>
      </c>
      <c r="S2450">
        <f t="shared" si="580"/>
        <v>0</v>
      </c>
      <c r="T2450">
        <f>S2450*'Exhaust Gas Math'!$C$14</f>
        <v>0</v>
      </c>
      <c r="U2450">
        <f>(T2450/'Exhaust Gas Math'!$B$14)+('Exhaust Gas Math'!$D$10)</f>
        <v>4.4059320573952224E-4</v>
      </c>
      <c r="V2450">
        <f>('Exhaust Gas Math'!$E$10*(2.53982214E-12*V2449^4 - 0.0000000071629564556*V2449^3 + 7.56281407226508E-06*V2449^2 - 0.00322508455050905*V2449 + 1.62997098133725)*$B$24+T2450*'Exhaust Gas Math'!$D$14*$B$23)/('Exhaust Gas Math'!$E$10*(2.53982214E-12*V2449^4 - 0.0000000071629564556*V2449^3 + 7.56281407226508E-06*V2449^2 - 0.00322508455050905*V2449 + 1.62997098133725)+T2450*'Exhaust Gas Math'!$D$14)</f>
        <v>1100</v>
      </c>
      <c r="W2450">
        <f>(353.3116967483*V2450^-1.0020802909)*('Exhaust Gas Math'!$E$10/(T2450+'Exhaust Gas Math'!$E$10))+(357.4500179626*V2450^-1.0038444015 )*(T2450/(T2450+'Exhaust Gas Math'!$E$10))</f>
        <v>0.31654710700089367</v>
      </c>
      <c r="X2450">
        <f t="shared" si="581"/>
        <v>0</v>
      </c>
      <c r="Y2450">
        <f t="shared" si="582"/>
        <v>101325</v>
      </c>
      <c r="Z2450">
        <f t="shared" si="583"/>
        <v>101325</v>
      </c>
    </row>
    <row r="2451" spans="5:26" x14ac:dyDescent="0.2">
      <c r="E2451">
        <f t="shared" si="570"/>
        <v>0.3057499999999802</v>
      </c>
      <c r="F2451">
        <f t="shared" si="571"/>
        <v>101325</v>
      </c>
      <c r="H2451">
        <f t="shared" si="584"/>
        <v>0.3057499999999802</v>
      </c>
      <c r="I2451">
        <f t="shared" si="572"/>
        <v>275.99999999905049</v>
      </c>
      <c r="J2451">
        <f t="shared" si="573"/>
        <v>2.8386447714937226E-2</v>
      </c>
      <c r="K2451">
        <f t="shared" si="574"/>
        <v>-26.4114482577111</v>
      </c>
      <c r="L2451">
        <f t="shared" si="575"/>
        <v>3.9769296294121147E-5</v>
      </c>
      <c r="M2451">
        <f>J2451/SQRT('Exhaust Gas Math'!$E$14*$B$21*$B$23)</f>
        <v>4.8190491744053995E-4</v>
      </c>
      <c r="N2451">
        <f t="shared" si="576"/>
        <v>4.1037700628867677E-2</v>
      </c>
      <c r="O2451">
        <f t="shared" si="577"/>
        <v>0</v>
      </c>
      <c r="P2451">
        <f t="shared" si="578"/>
        <v>0</v>
      </c>
      <c r="Q2451">
        <f>($B$16/2)*(COS((ACOS((2*'Intake Valve Fxn Scratch'!$B$1)/$B$16-1)/($B$17/2))*(I2451-($B$17/2)))+1)*P2451</f>
        <v>0</v>
      </c>
      <c r="R2451">
        <f t="shared" si="579"/>
        <v>0</v>
      </c>
      <c r="S2451">
        <f t="shared" si="580"/>
        <v>0</v>
      </c>
      <c r="T2451">
        <f>S2451*'Exhaust Gas Math'!$C$14</f>
        <v>0</v>
      </c>
      <c r="U2451">
        <f>(T2451/'Exhaust Gas Math'!$B$14)+('Exhaust Gas Math'!$D$10)</f>
        <v>4.4059320573952224E-4</v>
      </c>
      <c r="V2451">
        <f>('Exhaust Gas Math'!$E$10*(2.53982214E-12*V2450^4 - 0.0000000071629564556*V2450^3 + 7.56281407226508E-06*V2450^2 - 0.00322508455050905*V2450 + 1.62997098133725)*$B$24+T2451*'Exhaust Gas Math'!$D$14*$B$23)/('Exhaust Gas Math'!$E$10*(2.53982214E-12*V2450^4 - 0.0000000071629564556*V2450^3 + 7.56281407226508E-06*V2450^2 - 0.00322508455050905*V2450 + 1.62997098133725)+T2451*'Exhaust Gas Math'!$D$14)</f>
        <v>1100</v>
      </c>
      <c r="W2451">
        <f>(353.3116967483*V2451^-1.0020802909)*('Exhaust Gas Math'!$E$10/(T2451+'Exhaust Gas Math'!$E$10))+(357.4500179626*V2451^-1.0038444015 )*(T2451/(T2451+'Exhaust Gas Math'!$E$10))</f>
        <v>0.31654710700089367</v>
      </c>
      <c r="X2451">
        <f t="shared" si="581"/>
        <v>0</v>
      </c>
      <c r="Y2451">
        <f t="shared" si="582"/>
        <v>101325</v>
      </c>
      <c r="Z2451">
        <f t="shared" si="583"/>
        <v>101325</v>
      </c>
    </row>
    <row r="2452" spans="5:26" x14ac:dyDescent="0.2">
      <c r="E2452">
        <f t="shared" si="570"/>
        <v>0.30587499999998019</v>
      </c>
      <c r="F2452">
        <f t="shared" si="571"/>
        <v>101325</v>
      </c>
      <c r="H2452">
        <f t="shared" si="584"/>
        <v>0.30587499999998019</v>
      </c>
      <c r="I2452">
        <f t="shared" si="572"/>
        <v>281.99999999904867</v>
      </c>
      <c r="J2452">
        <f t="shared" si="573"/>
        <v>2.5109199401591585E-2</v>
      </c>
      <c r="K2452">
        <f t="shared" si="574"/>
        <v>-25.976597263014359</v>
      </c>
      <c r="L2452">
        <f t="shared" si="575"/>
        <v>3.9769296294121147E-5</v>
      </c>
      <c r="M2452">
        <f>J2452/SQRT('Exhaust Gas Math'!$E$14*$B$21*$B$23)</f>
        <v>4.2626843577383514E-4</v>
      </c>
      <c r="N2452">
        <f t="shared" si="576"/>
        <v>3.6364153775398943E-2</v>
      </c>
      <c r="O2452">
        <f t="shared" si="577"/>
        <v>0</v>
      </c>
      <c r="P2452">
        <f t="shared" si="578"/>
        <v>0</v>
      </c>
      <c r="Q2452">
        <f>($B$16/2)*(COS((ACOS((2*'Intake Valve Fxn Scratch'!$B$1)/$B$16-1)/($B$17/2))*(I2452-($B$17/2)))+1)*P2452</f>
        <v>0</v>
      </c>
      <c r="R2452">
        <f t="shared" si="579"/>
        <v>0</v>
      </c>
      <c r="S2452">
        <f t="shared" si="580"/>
        <v>0</v>
      </c>
      <c r="T2452">
        <f>S2452*'Exhaust Gas Math'!$C$14</f>
        <v>0</v>
      </c>
      <c r="U2452">
        <f>(T2452/'Exhaust Gas Math'!$B$14)+('Exhaust Gas Math'!$D$10)</f>
        <v>4.4059320573952224E-4</v>
      </c>
      <c r="V2452">
        <f>('Exhaust Gas Math'!$E$10*(2.53982214E-12*V2451^4 - 0.0000000071629564556*V2451^3 + 7.56281407226508E-06*V2451^2 - 0.00322508455050905*V2451 + 1.62997098133725)*$B$24+T2452*'Exhaust Gas Math'!$D$14*$B$23)/('Exhaust Gas Math'!$E$10*(2.53982214E-12*V2451^4 - 0.0000000071629564556*V2451^3 + 7.56281407226508E-06*V2451^2 - 0.00322508455050905*V2451 + 1.62997098133725)+T2452*'Exhaust Gas Math'!$D$14)</f>
        <v>1100</v>
      </c>
      <c r="W2452">
        <f>(353.3116967483*V2452^-1.0020802909)*('Exhaust Gas Math'!$E$10/(T2452+'Exhaust Gas Math'!$E$10))+(357.4500179626*V2452^-1.0038444015 )*(T2452/(T2452+'Exhaust Gas Math'!$E$10))</f>
        <v>0.31654710700089367</v>
      </c>
      <c r="X2452">
        <f t="shared" si="581"/>
        <v>0</v>
      </c>
      <c r="Y2452">
        <f t="shared" si="582"/>
        <v>101325</v>
      </c>
      <c r="Z2452">
        <f t="shared" si="583"/>
        <v>101325</v>
      </c>
    </row>
    <row r="2453" spans="5:26" x14ac:dyDescent="0.2">
      <c r="E2453">
        <f t="shared" si="570"/>
        <v>0.30599999999998018</v>
      </c>
      <c r="F2453">
        <f t="shared" si="571"/>
        <v>101325</v>
      </c>
      <c r="H2453">
        <f t="shared" si="584"/>
        <v>0.30599999999998018</v>
      </c>
      <c r="I2453">
        <f t="shared" si="572"/>
        <v>287.99999999904867</v>
      </c>
      <c r="J2453">
        <f t="shared" si="573"/>
        <v>2.1904161278814022E-2</v>
      </c>
      <c r="K2453">
        <f t="shared" si="574"/>
        <v>-25.257141232751348</v>
      </c>
      <c r="L2453">
        <f t="shared" si="575"/>
        <v>3.9769296294121147E-5</v>
      </c>
      <c r="M2453">
        <f>J2453/SQRT('Exhaust Gas Math'!$E$14*$B$21*$B$23)</f>
        <v>3.7185783648147774E-4</v>
      </c>
      <c r="N2453">
        <f t="shared" si="576"/>
        <v>3.1616553880607121E-2</v>
      </c>
      <c r="O2453">
        <f t="shared" si="577"/>
        <v>0</v>
      </c>
      <c r="P2453">
        <f t="shared" si="578"/>
        <v>0</v>
      </c>
      <c r="Q2453">
        <f>($B$16/2)*(COS((ACOS((2*'Intake Valve Fxn Scratch'!$B$1)/$B$16-1)/($B$17/2))*(I2453-($B$17/2)))+1)*P2453</f>
        <v>0</v>
      </c>
      <c r="R2453">
        <f t="shared" si="579"/>
        <v>0</v>
      </c>
      <c r="S2453">
        <f t="shared" si="580"/>
        <v>0</v>
      </c>
      <c r="T2453">
        <f>S2453*'Exhaust Gas Math'!$C$14</f>
        <v>0</v>
      </c>
      <c r="U2453">
        <f>(T2453/'Exhaust Gas Math'!$B$14)+('Exhaust Gas Math'!$D$10)</f>
        <v>4.4059320573952224E-4</v>
      </c>
      <c r="V2453">
        <f>('Exhaust Gas Math'!$E$10*(2.53982214E-12*V2452^4 - 0.0000000071629564556*V2452^3 + 7.56281407226508E-06*V2452^2 - 0.00322508455050905*V2452 + 1.62997098133725)*$B$24+T2453*'Exhaust Gas Math'!$D$14*$B$23)/('Exhaust Gas Math'!$E$10*(2.53982214E-12*V2452^4 - 0.0000000071629564556*V2452^3 + 7.56281407226508E-06*V2452^2 - 0.00322508455050905*V2452 + 1.62997098133725)+T2453*'Exhaust Gas Math'!$D$14)</f>
        <v>1100</v>
      </c>
      <c r="W2453">
        <f>(353.3116967483*V2453^-1.0020802909)*('Exhaust Gas Math'!$E$10/(T2453+'Exhaust Gas Math'!$E$10))+(357.4500179626*V2453^-1.0038444015 )*(T2453/(T2453+'Exhaust Gas Math'!$E$10))</f>
        <v>0.31654710700089367</v>
      </c>
      <c r="X2453">
        <f t="shared" si="581"/>
        <v>0</v>
      </c>
      <c r="Y2453">
        <f t="shared" si="582"/>
        <v>101325</v>
      </c>
      <c r="Z2453">
        <f t="shared" si="583"/>
        <v>101325</v>
      </c>
    </row>
    <row r="2454" spans="5:26" x14ac:dyDescent="0.2">
      <c r="E2454">
        <f t="shared" ref="E2454:E2517" si="585">H2454</f>
        <v>0.30612499999998016</v>
      </c>
      <c r="F2454">
        <f t="shared" ref="F2454:F2517" si="586">Z2454</f>
        <v>101325</v>
      </c>
      <c r="H2454">
        <f t="shared" si="584"/>
        <v>0.30612499999998016</v>
      </c>
      <c r="I2454">
        <f t="shared" si="572"/>
        <v>293.99999999904867</v>
      </c>
      <c r="J2454">
        <f t="shared" si="573"/>
        <v>1.8806448414978492E-2</v>
      </c>
      <c r="K2454">
        <f t="shared" si="574"/>
        <v>-24.260962677746257</v>
      </c>
      <c r="L2454">
        <f t="shared" si="575"/>
        <v>3.9769296294121147E-5</v>
      </c>
      <c r="M2454">
        <f>J2454/SQRT('Exhaust Gas Math'!$E$14*$B$21*$B$23)</f>
        <v>3.1926925347552335E-4</v>
      </c>
      <c r="N2454">
        <f t="shared" si="576"/>
        <v>2.6918663563337296E-2</v>
      </c>
      <c r="O2454">
        <f t="shared" si="577"/>
        <v>0</v>
      </c>
      <c r="P2454">
        <f t="shared" si="578"/>
        <v>0</v>
      </c>
      <c r="Q2454">
        <f>($B$16/2)*(COS((ACOS((2*'Intake Valve Fxn Scratch'!$B$1)/$B$16-1)/($B$17/2))*(I2454-($B$17/2)))+1)*P2454</f>
        <v>0</v>
      </c>
      <c r="R2454">
        <f t="shared" si="579"/>
        <v>0</v>
      </c>
      <c r="S2454">
        <f t="shared" si="580"/>
        <v>0</v>
      </c>
      <c r="T2454">
        <f>S2454*'Exhaust Gas Math'!$C$14</f>
        <v>0</v>
      </c>
      <c r="U2454">
        <f>(T2454/'Exhaust Gas Math'!$B$14)+('Exhaust Gas Math'!$D$10)</f>
        <v>4.4059320573952224E-4</v>
      </c>
      <c r="V2454">
        <f>('Exhaust Gas Math'!$E$10*(2.53982214E-12*V2453^4 - 0.0000000071629564556*V2453^3 + 7.56281407226508E-06*V2453^2 - 0.00322508455050905*V2453 + 1.62997098133725)*$B$24+T2454*'Exhaust Gas Math'!$D$14*$B$23)/('Exhaust Gas Math'!$E$10*(2.53982214E-12*V2453^4 - 0.0000000071629564556*V2453^3 + 7.56281407226508E-06*V2453^2 - 0.00322508455050905*V2453 + 1.62997098133725)+T2454*'Exhaust Gas Math'!$D$14)</f>
        <v>1100</v>
      </c>
      <c r="W2454">
        <f>(353.3116967483*V2454^-1.0020802909)*('Exhaust Gas Math'!$E$10/(T2454+'Exhaust Gas Math'!$E$10))+(357.4500179626*V2454^-1.0038444015 )*(T2454/(T2454+'Exhaust Gas Math'!$E$10))</f>
        <v>0.31654710700089367</v>
      </c>
      <c r="X2454">
        <f t="shared" si="581"/>
        <v>0</v>
      </c>
      <c r="Y2454">
        <f t="shared" si="582"/>
        <v>101325</v>
      </c>
      <c r="Z2454">
        <f t="shared" si="583"/>
        <v>101325</v>
      </c>
    </row>
    <row r="2455" spans="5:26" x14ac:dyDescent="0.2">
      <c r="E2455">
        <f t="shared" si="585"/>
        <v>0.30624999999998015</v>
      </c>
      <c r="F2455">
        <f t="shared" si="586"/>
        <v>101325</v>
      </c>
      <c r="H2455">
        <f t="shared" si="584"/>
        <v>0.30624999999998015</v>
      </c>
      <c r="I2455">
        <f t="shared" si="572"/>
        <v>299.99999999904685</v>
      </c>
      <c r="J2455">
        <f t="shared" si="573"/>
        <v>1.5850000000455913E-2</v>
      </c>
      <c r="K2455">
        <f t="shared" si="574"/>
        <v>-22.998975938710398</v>
      </c>
      <c r="L2455">
        <f t="shared" si="575"/>
        <v>3.9769296294121147E-5</v>
      </c>
      <c r="M2455">
        <f>J2455/SQRT('Exhaust Gas Math'!$E$14*$B$21*$B$23)</f>
        <v>2.6907885827619682E-4</v>
      </c>
      <c r="N2455">
        <f t="shared" si="576"/>
        <v>2.2387269430256804E-2</v>
      </c>
      <c r="O2455">
        <f t="shared" si="577"/>
        <v>0</v>
      </c>
      <c r="P2455">
        <f t="shared" si="578"/>
        <v>0</v>
      </c>
      <c r="Q2455">
        <f>($B$16/2)*(COS((ACOS((2*'Intake Valve Fxn Scratch'!$B$1)/$B$16-1)/($B$17/2))*(I2455-($B$17/2)))+1)*P2455</f>
        <v>0</v>
      </c>
      <c r="R2455">
        <f t="shared" si="579"/>
        <v>0</v>
      </c>
      <c r="S2455">
        <f t="shared" si="580"/>
        <v>0</v>
      </c>
      <c r="T2455">
        <f>S2455*'Exhaust Gas Math'!$C$14</f>
        <v>0</v>
      </c>
      <c r="U2455">
        <f>(T2455/'Exhaust Gas Math'!$B$14)+('Exhaust Gas Math'!$D$10)</f>
        <v>4.4059320573952224E-4</v>
      </c>
      <c r="V2455">
        <f>('Exhaust Gas Math'!$E$10*(2.53982214E-12*V2454^4 - 0.0000000071629564556*V2454^3 + 7.56281407226508E-06*V2454^2 - 0.00322508455050905*V2454 + 1.62997098133725)*$B$24+T2455*'Exhaust Gas Math'!$D$14*$B$23)/('Exhaust Gas Math'!$E$10*(2.53982214E-12*V2454^4 - 0.0000000071629564556*V2454^3 + 7.56281407226508E-06*V2454^2 - 0.00322508455050905*V2454 + 1.62997098133725)+T2455*'Exhaust Gas Math'!$D$14)</f>
        <v>1100</v>
      </c>
      <c r="W2455">
        <f>(353.3116967483*V2455^-1.0020802909)*('Exhaust Gas Math'!$E$10/(T2455+'Exhaust Gas Math'!$E$10))+(357.4500179626*V2455^-1.0038444015 )*(T2455/(T2455+'Exhaust Gas Math'!$E$10))</f>
        <v>0.31654710700089367</v>
      </c>
      <c r="X2455">
        <f t="shared" si="581"/>
        <v>0</v>
      </c>
      <c r="Y2455">
        <f t="shared" si="582"/>
        <v>101325</v>
      </c>
      <c r="Z2455">
        <f t="shared" si="583"/>
        <v>101325</v>
      </c>
    </row>
    <row r="2456" spans="5:26" x14ac:dyDescent="0.2">
      <c r="E2456">
        <f t="shared" si="585"/>
        <v>0.30637499999998014</v>
      </c>
      <c r="F2456">
        <f t="shared" si="586"/>
        <v>101325</v>
      </c>
      <c r="H2456">
        <f t="shared" si="584"/>
        <v>0.30637499999998014</v>
      </c>
      <c r="I2456">
        <f t="shared" si="572"/>
        <v>305.99999999904685</v>
      </c>
      <c r="J2456">
        <f t="shared" si="573"/>
        <v>1.3067207502755581E-2</v>
      </c>
      <c r="K2456">
        <f t="shared" si="574"/>
        <v>-21.48500760644572</v>
      </c>
      <c r="L2456">
        <f t="shared" si="575"/>
        <v>3.9769296294121147E-5</v>
      </c>
      <c r="M2456">
        <f>J2456/SQRT('Exhaust Gas Math'!$E$14*$B$21*$B$23)</f>
        <v>2.218365473563714E-4</v>
      </c>
      <c r="N2456">
        <f t="shared" si="576"/>
        <v>1.8126827986873872E-2</v>
      </c>
      <c r="O2456">
        <f t="shared" si="577"/>
        <v>0</v>
      </c>
      <c r="P2456">
        <f t="shared" si="578"/>
        <v>0</v>
      </c>
      <c r="Q2456">
        <f>($B$16/2)*(COS((ACOS((2*'Intake Valve Fxn Scratch'!$B$1)/$B$16-1)/($B$17/2))*(I2456-($B$17/2)))+1)*P2456</f>
        <v>0</v>
      </c>
      <c r="R2456">
        <f t="shared" si="579"/>
        <v>0</v>
      </c>
      <c r="S2456">
        <f t="shared" si="580"/>
        <v>0</v>
      </c>
      <c r="T2456">
        <f>S2456*'Exhaust Gas Math'!$C$14</f>
        <v>0</v>
      </c>
      <c r="U2456">
        <f>(T2456/'Exhaust Gas Math'!$B$14)+('Exhaust Gas Math'!$D$10)</f>
        <v>4.4059320573952224E-4</v>
      </c>
      <c r="V2456">
        <f>('Exhaust Gas Math'!$E$10*(2.53982214E-12*V2455^4 - 0.0000000071629564556*V2455^3 + 7.56281407226508E-06*V2455^2 - 0.00322508455050905*V2455 + 1.62997098133725)*$B$24+T2456*'Exhaust Gas Math'!$D$14*$B$23)/('Exhaust Gas Math'!$E$10*(2.53982214E-12*V2455^4 - 0.0000000071629564556*V2455^3 + 7.56281407226508E-06*V2455^2 - 0.00322508455050905*V2455 + 1.62997098133725)+T2456*'Exhaust Gas Math'!$D$14)</f>
        <v>1100</v>
      </c>
      <c r="W2456">
        <f>(353.3116967483*V2456^-1.0020802909)*('Exhaust Gas Math'!$E$10/(T2456+'Exhaust Gas Math'!$E$10))+(357.4500179626*V2456^-1.0038444015 )*(T2456/(T2456+'Exhaust Gas Math'!$E$10))</f>
        <v>0.31654710700089367</v>
      </c>
      <c r="X2456">
        <f t="shared" si="581"/>
        <v>0</v>
      </c>
      <c r="Y2456">
        <f t="shared" si="582"/>
        <v>101325</v>
      </c>
      <c r="Z2456">
        <f t="shared" si="583"/>
        <v>101325</v>
      </c>
    </row>
    <row r="2457" spans="5:26" x14ac:dyDescent="0.2">
      <c r="E2457">
        <f t="shared" si="585"/>
        <v>0.30649999999998012</v>
      </c>
      <c r="F2457">
        <f t="shared" si="586"/>
        <v>101325</v>
      </c>
      <c r="H2457">
        <f t="shared" si="584"/>
        <v>0.30649999999998012</v>
      </c>
      <c r="I2457">
        <f t="shared" si="572"/>
        <v>311.99999999904503</v>
      </c>
      <c r="J2457">
        <f t="shared" si="573"/>
        <v>1.0488559778816062E-2</v>
      </c>
      <c r="K2457">
        <f t="shared" si="574"/>
        <v>-19.735645034817114</v>
      </c>
      <c r="L2457">
        <f t="shared" si="575"/>
        <v>3.9769296294121147E-5</v>
      </c>
      <c r="M2457">
        <f>J2457/SQRT('Exhaust Gas Math'!$E$14*$B$21*$B$23)</f>
        <v>1.7805991736052275E-4</v>
      </c>
      <c r="N2457">
        <f t="shared" si="576"/>
        <v>1.4225230309413566E-2</v>
      </c>
      <c r="O2457">
        <f t="shared" si="577"/>
        <v>0</v>
      </c>
      <c r="P2457">
        <f t="shared" si="578"/>
        <v>0</v>
      </c>
      <c r="Q2457">
        <f>($B$16/2)*(COS((ACOS((2*'Intake Valve Fxn Scratch'!$B$1)/$B$16-1)/($B$17/2))*(I2457-($B$17/2)))+1)*P2457</f>
        <v>0</v>
      </c>
      <c r="R2457">
        <f t="shared" si="579"/>
        <v>0</v>
      </c>
      <c r="S2457">
        <f t="shared" si="580"/>
        <v>0</v>
      </c>
      <c r="T2457">
        <f>S2457*'Exhaust Gas Math'!$C$14</f>
        <v>0</v>
      </c>
      <c r="U2457">
        <f>(T2457/'Exhaust Gas Math'!$B$14)+('Exhaust Gas Math'!$D$10)</f>
        <v>4.4059320573952224E-4</v>
      </c>
      <c r="V2457">
        <f>('Exhaust Gas Math'!$E$10*(2.53982214E-12*V2456^4 - 0.0000000071629564556*V2456^3 + 7.56281407226508E-06*V2456^2 - 0.00322508455050905*V2456 + 1.62997098133725)*$B$24+T2457*'Exhaust Gas Math'!$D$14*$B$23)/('Exhaust Gas Math'!$E$10*(2.53982214E-12*V2456^4 - 0.0000000071629564556*V2456^3 + 7.56281407226508E-06*V2456^2 - 0.00322508455050905*V2456 + 1.62997098133725)+T2457*'Exhaust Gas Math'!$D$14)</f>
        <v>1100</v>
      </c>
      <c r="W2457">
        <f>(353.3116967483*V2457^-1.0020802909)*('Exhaust Gas Math'!$E$10/(T2457+'Exhaust Gas Math'!$E$10))+(357.4500179626*V2457^-1.0038444015 )*(T2457/(T2457+'Exhaust Gas Math'!$E$10))</f>
        <v>0.31654710700089367</v>
      </c>
      <c r="X2457">
        <f t="shared" si="581"/>
        <v>0</v>
      </c>
      <c r="Y2457">
        <f t="shared" si="582"/>
        <v>101325</v>
      </c>
      <c r="Z2457">
        <f t="shared" si="583"/>
        <v>101325</v>
      </c>
    </row>
    <row r="2458" spans="5:26" x14ac:dyDescent="0.2">
      <c r="E2458">
        <f t="shared" si="585"/>
        <v>0.30662499999998011</v>
      </c>
      <c r="F2458">
        <f t="shared" si="586"/>
        <v>101325</v>
      </c>
      <c r="H2458">
        <f t="shared" si="584"/>
        <v>0.30662499999998011</v>
      </c>
      <c r="I2458">
        <f t="shared" si="572"/>
        <v>317.99999999904503</v>
      </c>
      <c r="J2458">
        <f t="shared" si="573"/>
        <v>8.1423090327203337E-3</v>
      </c>
      <c r="K2458">
        <f t="shared" si="574"/>
        <v>-17.77005460623888</v>
      </c>
      <c r="L2458">
        <f t="shared" si="575"/>
        <v>3.9769296294121147E-5</v>
      </c>
      <c r="M2458">
        <f>J2458/SQRT('Exhaust Gas Math'!$E$14*$B$21*$B$23)</f>
        <v>1.3822859420778118E-4</v>
      </c>
      <c r="N2458">
        <f t="shared" si="576"/>
        <v>1.0750931842029458E-2</v>
      </c>
      <c r="O2458">
        <f t="shared" si="577"/>
        <v>0</v>
      </c>
      <c r="P2458">
        <f t="shared" si="578"/>
        <v>0</v>
      </c>
      <c r="Q2458">
        <f>($B$16/2)*(COS((ACOS((2*'Intake Valve Fxn Scratch'!$B$1)/$B$16-1)/($B$17/2))*(I2458-($B$17/2)))+1)*P2458</f>
        <v>0</v>
      </c>
      <c r="R2458">
        <f t="shared" si="579"/>
        <v>0</v>
      </c>
      <c r="S2458">
        <f t="shared" si="580"/>
        <v>0</v>
      </c>
      <c r="T2458">
        <f>S2458*'Exhaust Gas Math'!$C$14</f>
        <v>0</v>
      </c>
      <c r="U2458">
        <f>(T2458/'Exhaust Gas Math'!$B$14)+('Exhaust Gas Math'!$D$10)</f>
        <v>4.4059320573952224E-4</v>
      </c>
      <c r="V2458">
        <f>('Exhaust Gas Math'!$E$10*(2.53982214E-12*V2457^4 - 0.0000000071629564556*V2457^3 + 7.56281407226508E-06*V2457^2 - 0.00322508455050905*V2457 + 1.62997098133725)*$B$24+T2458*'Exhaust Gas Math'!$D$14*$B$23)/('Exhaust Gas Math'!$E$10*(2.53982214E-12*V2457^4 - 0.0000000071629564556*V2457^3 + 7.56281407226508E-06*V2457^2 - 0.00322508455050905*V2457 + 1.62997098133725)+T2458*'Exhaust Gas Math'!$D$14)</f>
        <v>1100</v>
      </c>
      <c r="W2458">
        <f>(353.3116967483*V2458^-1.0020802909)*('Exhaust Gas Math'!$E$10/(T2458+'Exhaust Gas Math'!$E$10))+(357.4500179626*V2458^-1.0038444015 )*(T2458/(T2458+'Exhaust Gas Math'!$E$10))</f>
        <v>0.31654710700089367</v>
      </c>
      <c r="X2458">
        <f t="shared" si="581"/>
        <v>0</v>
      </c>
      <c r="Y2458">
        <f t="shared" si="582"/>
        <v>101325</v>
      </c>
      <c r="Z2458">
        <f t="shared" si="583"/>
        <v>101325</v>
      </c>
    </row>
    <row r="2459" spans="5:26" x14ac:dyDescent="0.2">
      <c r="E2459">
        <f t="shared" si="585"/>
        <v>0.30674999999998009</v>
      </c>
      <c r="F2459">
        <f t="shared" si="586"/>
        <v>101325</v>
      </c>
      <c r="H2459">
        <f t="shared" si="584"/>
        <v>0.30674999999998009</v>
      </c>
      <c r="I2459">
        <f t="shared" si="572"/>
        <v>323.99999999904503</v>
      </c>
      <c r="J2459">
        <f t="shared" si="573"/>
        <v>6.0541612786246188E-3</v>
      </c>
      <c r="K2459">
        <f t="shared" si="574"/>
        <v>-15.609771740770636</v>
      </c>
      <c r="L2459">
        <f t="shared" si="575"/>
        <v>3.9769296294121147E-5</v>
      </c>
      <c r="M2459">
        <f>J2459/SQRT('Exhaust Gas Math'!$E$14*$B$21*$B$23)</f>
        <v>1.0277897820980531E-4</v>
      </c>
      <c r="N2459">
        <f t="shared" si="576"/>
        <v>7.7515449036141687E-3</v>
      </c>
      <c r="O2459">
        <f t="shared" si="577"/>
        <v>0</v>
      </c>
      <c r="P2459">
        <f t="shared" si="578"/>
        <v>0</v>
      </c>
      <c r="Q2459">
        <f>($B$16/2)*(COS((ACOS((2*'Intake Valve Fxn Scratch'!$B$1)/$B$16-1)/($B$17/2))*(I2459-($B$17/2)))+1)*P2459</f>
        <v>0</v>
      </c>
      <c r="R2459">
        <f t="shared" si="579"/>
        <v>0</v>
      </c>
      <c r="S2459">
        <f t="shared" si="580"/>
        <v>0</v>
      </c>
      <c r="T2459">
        <f>S2459*'Exhaust Gas Math'!$C$14</f>
        <v>0</v>
      </c>
      <c r="U2459">
        <f>(T2459/'Exhaust Gas Math'!$B$14)+('Exhaust Gas Math'!$D$10)</f>
        <v>4.4059320573952224E-4</v>
      </c>
      <c r="V2459">
        <f>('Exhaust Gas Math'!$E$10*(2.53982214E-12*V2458^4 - 0.0000000071629564556*V2458^3 + 7.56281407226508E-06*V2458^2 - 0.00322508455050905*V2458 + 1.62997098133725)*$B$24+T2459*'Exhaust Gas Math'!$D$14*$B$23)/('Exhaust Gas Math'!$E$10*(2.53982214E-12*V2458^4 - 0.0000000071629564556*V2458^3 + 7.56281407226508E-06*V2458^2 - 0.00322508455050905*V2458 + 1.62997098133725)+T2459*'Exhaust Gas Math'!$D$14)</f>
        <v>1100</v>
      </c>
      <c r="W2459">
        <f>(353.3116967483*V2459^-1.0020802909)*('Exhaust Gas Math'!$E$10/(T2459+'Exhaust Gas Math'!$E$10))+(357.4500179626*V2459^-1.0038444015 )*(T2459/(T2459+'Exhaust Gas Math'!$E$10))</f>
        <v>0.31654710700089367</v>
      </c>
      <c r="X2459">
        <f t="shared" si="581"/>
        <v>0</v>
      </c>
      <c r="Y2459">
        <f t="shared" si="582"/>
        <v>101325</v>
      </c>
      <c r="Z2459">
        <f t="shared" si="583"/>
        <v>101325</v>
      </c>
    </row>
    <row r="2460" spans="5:26" x14ac:dyDescent="0.2">
      <c r="E2460">
        <f t="shared" si="585"/>
        <v>0.30687499999998008</v>
      </c>
      <c r="F2460">
        <f t="shared" si="586"/>
        <v>101325</v>
      </c>
      <c r="H2460">
        <f t="shared" si="584"/>
        <v>0.30687499999998008</v>
      </c>
      <c r="I2460">
        <f t="shared" si="572"/>
        <v>329.99999999904321</v>
      </c>
      <c r="J2460">
        <f t="shared" si="573"/>
        <v>4.2469947002971471E-3</v>
      </c>
      <c r="K2460">
        <f t="shared" si="574"/>
        <v>-13.278464949555719</v>
      </c>
      <c r="L2460">
        <f t="shared" si="575"/>
        <v>3.9769296294121147E-5</v>
      </c>
      <c r="M2460">
        <f>J2460/SQRT('Exhaust Gas Math'!$E$14*$B$21*$B$23)</f>
        <v>7.2099462777800878E-5</v>
      </c>
      <c r="N2460">
        <f t="shared" si="576"/>
        <v>5.2538472647967842E-3</v>
      </c>
      <c r="O2460">
        <f t="shared" si="577"/>
        <v>0</v>
      </c>
      <c r="P2460">
        <f t="shared" si="578"/>
        <v>0</v>
      </c>
      <c r="Q2460">
        <f>($B$16/2)*(COS((ACOS((2*'Intake Valve Fxn Scratch'!$B$1)/$B$16-1)/($B$17/2))*(I2460-($B$17/2)))+1)*P2460</f>
        <v>0</v>
      </c>
      <c r="R2460">
        <f t="shared" si="579"/>
        <v>0</v>
      </c>
      <c r="S2460">
        <f t="shared" si="580"/>
        <v>0</v>
      </c>
      <c r="T2460">
        <f>S2460*'Exhaust Gas Math'!$C$14</f>
        <v>0</v>
      </c>
      <c r="U2460">
        <f>(T2460/'Exhaust Gas Math'!$B$14)+('Exhaust Gas Math'!$D$10)</f>
        <v>4.4059320573952224E-4</v>
      </c>
      <c r="V2460">
        <f>('Exhaust Gas Math'!$E$10*(2.53982214E-12*V2459^4 - 0.0000000071629564556*V2459^3 + 7.56281407226508E-06*V2459^2 - 0.00322508455050905*V2459 + 1.62997098133725)*$B$24+T2460*'Exhaust Gas Math'!$D$14*$B$23)/('Exhaust Gas Math'!$E$10*(2.53982214E-12*V2459^4 - 0.0000000071629564556*V2459^3 + 7.56281407226508E-06*V2459^2 - 0.00322508455050905*V2459 + 1.62997098133725)+T2460*'Exhaust Gas Math'!$D$14)</f>
        <v>1100</v>
      </c>
      <c r="W2460">
        <f>(353.3116967483*V2460^-1.0020802909)*('Exhaust Gas Math'!$E$10/(T2460+'Exhaust Gas Math'!$E$10))+(357.4500179626*V2460^-1.0038444015 )*(T2460/(T2460+'Exhaust Gas Math'!$E$10))</f>
        <v>0.31654710700089367</v>
      </c>
      <c r="X2460">
        <f t="shared" si="581"/>
        <v>0</v>
      </c>
      <c r="Y2460">
        <f t="shared" si="582"/>
        <v>101325</v>
      </c>
      <c r="Z2460">
        <f t="shared" si="583"/>
        <v>101325</v>
      </c>
    </row>
    <row r="2461" spans="5:26" x14ac:dyDescent="0.2">
      <c r="E2461">
        <f t="shared" si="585"/>
        <v>0.30699999999998007</v>
      </c>
      <c r="F2461">
        <f t="shared" si="586"/>
        <v>101325</v>
      </c>
      <c r="H2461">
        <f t="shared" si="584"/>
        <v>0.30699999999998007</v>
      </c>
      <c r="I2461">
        <f t="shared" si="572"/>
        <v>335.99999999904321</v>
      </c>
      <c r="J2461">
        <f t="shared" si="573"/>
        <v>2.7406089929447285E-3</v>
      </c>
      <c r="K2461">
        <f t="shared" si="574"/>
        <v>-10.801676517657377</v>
      </c>
      <c r="L2461">
        <f t="shared" si="575"/>
        <v>3.9769296294121147E-5</v>
      </c>
      <c r="M2461">
        <f>J2461/SQRT('Exhaust Gas Math'!$E$14*$B$21*$B$23)</f>
        <v>4.6526179102954779E-5</v>
      </c>
      <c r="N2461">
        <f t="shared" si="576"/>
        <v>3.265038116792917E-3</v>
      </c>
      <c r="O2461">
        <f t="shared" si="577"/>
        <v>0</v>
      </c>
      <c r="P2461">
        <f t="shared" si="578"/>
        <v>0</v>
      </c>
      <c r="Q2461">
        <f>($B$16/2)*(COS((ACOS((2*'Intake Valve Fxn Scratch'!$B$1)/$B$16-1)/($B$17/2))*(I2461-($B$17/2)))+1)*P2461</f>
        <v>0</v>
      </c>
      <c r="R2461">
        <f t="shared" si="579"/>
        <v>0</v>
      </c>
      <c r="S2461">
        <f t="shared" si="580"/>
        <v>0</v>
      </c>
      <c r="T2461">
        <f>S2461*'Exhaust Gas Math'!$C$14</f>
        <v>0</v>
      </c>
      <c r="U2461">
        <f>(T2461/'Exhaust Gas Math'!$B$14)+('Exhaust Gas Math'!$D$10)</f>
        <v>4.4059320573952224E-4</v>
      </c>
      <c r="V2461">
        <f>('Exhaust Gas Math'!$E$10*(2.53982214E-12*V2460^4 - 0.0000000071629564556*V2460^3 + 7.56281407226508E-06*V2460^2 - 0.00322508455050905*V2460 + 1.62997098133725)*$B$24+T2461*'Exhaust Gas Math'!$D$14*$B$23)/('Exhaust Gas Math'!$E$10*(2.53982214E-12*V2460^4 - 0.0000000071629564556*V2460^3 + 7.56281407226508E-06*V2460^2 - 0.00322508455050905*V2460 + 1.62997098133725)+T2461*'Exhaust Gas Math'!$D$14)</f>
        <v>1100</v>
      </c>
      <c r="W2461">
        <f>(353.3116967483*V2461^-1.0020802909)*('Exhaust Gas Math'!$E$10/(T2461+'Exhaust Gas Math'!$E$10))+(357.4500179626*V2461^-1.0038444015 )*(T2461/(T2461+'Exhaust Gas Math'!$E$10))</f>
        <v>0.31654710700089367</v>
      </c>
      <c r="X2461">
        <f t="shared" si="581"/>
        <v>0</v>
      </c>
      <c r="Y2461">
        <f t="shared" si="582"/>
        <v>101325</v>
      </c>
      <c r="Z2461">
        <f t="shared" si="583"/>
        <v>101325</v>
      </c>
    </row>
    <row r="2462" spans="5:26" x14ac:dyDescent="0.2">
      <c r="E2462">
        <f t="shared" si="585"/>
        <v>0.30712499999998005</v>
      </c>
      <c r="F2462">
        <f t="shared" si="586"/>
        <v>101325</v>
      </c>
      <c r="H2462">
        <f t="shared" si="584"/>
        <v>0.30712499999998005</v>
      </c>
      <c r="I2462">
        <f t="shared" si="572"/>
        <v>341.99999999904321</v>
      </c>
      <c r="J2462">
        <f t="shared" si="573"/>
        <v>1.5515084336069698E-3</v>
      </c>
      <c r="K2462">
        <f t="shared" si="574"/>
        <v>-8.2065426574341096</v>
      </c>
      <c r="L2462">
        <f t="shared" si="575"/>
        <v>3.9769296294121147E-5</v>
      </c>
      <c r="M2462">
        <f>J2462/SQRT('Exhaust Gas Math'!$E$14*$B$21*$B$23)</f>
        <v>2.6339313432734732E-5</v>
      </c>
      <c r="N2462">
        <f t="shared" si="576"/>
        <v>1.7749850516204091E-3</v>
      </c>
      <c r="O2462">
        <f t="shared" si="577"/>
        <v>0</v>
      </c>
      <c r="P2462">
        <f t="shared" si="578"/>
        <v>0</v>
      </c>
      <c r="Q2462">
        <f>($B$16/2)*(COS((ACOS((2*'Intake Valve Fxn Scratch'!$B$1)/$B$16-1)/($B$17/2))*(I2462-($B$17/2)))+1)*P2462</f>
        <v>0</v>
      </c>
      <c r="R2462">
        <f t="shared" si="579"/>
        <v>0</v>
      </c>
      <c r="S2462">
        <f t="shared" si="580"/>
        <v>0</v>
      </c>
      <c r="T2462">
        <f>S2462*'Exhaust Gas Math'!$C$14</f>
        <v>0</v>
      </c>
      <c r="U2462">
        <f>(T2462/'Exhaust Gas Math'!$B$14)+('Exhaust Gas Math'!$D$10)</f>
        <v>4.4059320573952224E-4</v>
      </c>
      <c r="V2462">
        <f>('Exhaust Gas Math'!$E$10*(2.53982214E-12*V2461^4 - 0.0000000071629564556*V2461^3 + 7.56281407226508E-06*V2461^2 - 0.00322508455050905*V2461 + 1.62997098133725)*$B$24+T2462*'Exhaust Gas Math'!$D$14*$B$23)/('Exhaust Gas Math'!$E$10*(2.53982214E-12*V2461^4 - 0.0000000071629564556*V2461^3 + 7.56281407226508E-06*V2461^2 - 0.00322508455050905*V2461 + 1.62997098133725)+T2462*'Exhaust Gas Math'!$D$14)</f>
        <v>1100</v>
      </c>
      <c r="W2462">
        <f>(353.3116967483*V2462^-1.0020802909)*('Exhaust Gas Math'!$E$10/(T2462+'Exhaust Gas Math'!$E$10))+(357.4500179626*V2462^-1.0038444015 )*(T2462/(T2462+'Exhaust Gas Math'!$E$10))</f>
        <v>0.31654710700089367</v>
      </c>
      <c r="X2462">
        <f t="shared" si="581"/>
        <v>0</v>
      </c>
      <c r="Y2462">
        <f t="shared" si="582"/>
        <v>101325</v>
      </c>
      <c r="Z2462">
        <f t="shared" si="583"/>
        <v>101325</v>
      </c>
    </row>
    <row r="2463" spans="5:26" x14ac:dyDescent="0.2">
      <c r="E2463">
        <f t="shared" si="585"/>
        <v>0.30724999999998004</v>
      </c>
      <c r="F2463">
        <f t="shared" si="586"/>
        <v>101325</v>
      </c>
      <c r="H2463">
        <f t="shared" si="584"/>
        <v>0.30724999999998004</v>
      </c>
      <c r="I2463">
        <f t="shared" si="572"/>
        <v>347.99999999904139</v>
      </c>
      <c r="J2463">
        <f t="shared" si="573"/>
        <v>6.9272105684853313E-4</v>
      </c>
      <c r="K2463">
        <f t="shared" si="574"/>
        <v>-5.5214961985279905</v>
      </c>
      <c r="L2463">
        <f t="shared" si="575"/>
        <v>3.9769296294121147E-5</v>
      </c>
      <c r="M2463">
        <f>J2463/SQRT('Exhaust Gas Math'!$E$14*$B$21*$B$23)</f>
        <v>1.1760037291818434E-5</v>
      </c>
      <c r="N2463">
        <f t="shared" si="576"/>
        <v>7.5915782831662351E-4</v>
      </c>
      <c r="O2463">
        <f t="shared" si="577"/>
        <v>0</v>
      </c>
      <c r="P2463">
        <f t="shared" si="578"/>
        <v>0</v>
      </c>
      <c r="Q2463">
        <f>($B$16/2)*(COS((ACOS((2*'Intake Valve Fxn Scratch'!$B$1)/$B$16-1)/($B$17/2))*(I2463-($B$17/2)))+1)*P2463</f>
        <v>0</v>
      </c>
      <c r="R2463">
        <f t="shared" si="579"/>
        <v>0</v>
      </c>
      <c r="S2463">
        <f t="shared" si="580"/>
        <v>0</v>
      </c>
      <c r="T2463">
        <f>S2463*'Exhaust Gas Math'!$C$14</f>
        <v>0</v>
      </c>
      <c r="U2463">
        <f>(T2463/'Exhaust Gas Math'!$B$14)+('Exhaust Gas Math'!$D$10)</f>
        <v>4.4059320573952224E-4</v>
      </c>
      <c r="V2463">
        <f>('Exhaust Gas Math'!$E$10*(2.53982214E-12*V2462^4 - 0.0000000071629564556*V2462^3 + 7.56281407226508E-06*V2462^2 - 0.00322508455050905*V2462 + 1.62997098133725)*$B$24+T2463*'Exhaust Gas Math'!$D$14*$B$23)/('Exhaust Gas Math'!$E$10*(2.53982214E-12*V2462^4 - 0.0000000071629564556*V2462^3 + 7.56281407226508E-06*V2462^2 - 0.00322508455050905*V2462 + 1.62997098133725)+T2463*'Exhaust Gas Math'!$D$14)</f>
        <v>1100</v>
      </c>
      <c r="W2463">
        <f>(353.3116967483*V2463^-1.0020802909)*('Exhaust Gas Math'!$E$10/(T2463+'Exhaust Gas Math'!$E$10))+(357.4500179626*V2463^-1.0038444015 )*(T2463/(T2463+'Exhaust Gas Math'!$E$10))</f>
        <v>0.31654710700089367</v>
      </c>
      <c r="X2463">
        <f t="shared" si="581"/>
        <v>0</v>
      </c>
      <c r="Y2463">
        <f t="shared" si="582"/>
        <v>101325</v>
      </c>
      <c r="Z2463">
        <f t="shared" si="583"/>
        <v>101325</v>
      </c>
    </row>
    <row r="2464" spans="5:26" x14ac:dyDescent="0.2">
      <c r="E2464">
        <f t="shared" si="585"/>
        <v>0.30737499999998003</v>
      </c>
      <c r="F2464">
        <f t="shared" si="586"/>
        <v>101325</v>
      </c>
      <c r="H2464">
        <f t="shared" si="584"/>
        <v>0.30737499999998003</v>
      </c>
      <c r="I2464">
        <f t="shared" si="572"/>
        <v>353.99999999904139</v>
      </c>
      <c r="J2464">
        <f t="shared" si="573"/>
        <v>1.7365591688107279E-4</v>
      </c>
      <c r="K2464">
        <f t="shared" si="574"/>
        <v>-2.7759550718219836</v>
      </c>
      <c r="L2464">
        <f t="shared" si="575"/>
        <v>3.9769296294121147E-5</v>
      </c>
      <c r="M2464">
        <f>J2464/SQRT('Exhaust Gas Math'!$E$14*$B$21*$B$23)</f>
        <v>2.9480842804997561E-6</v>
      </c>
      <c r="N2464">
        <f t="shared" si="576"/>
        <v>1.8193581053062291E-4</v>
      </c>
      <c r="O2464">
        <f t="shared" si="577"/>
        <v>0</v>
      </c>
      <c r="P2464">
        <f t="shared" si="578"/>
        <v>0</v>
      </c>
      <c r="Q2464">
        <f>($B$16/2)*(COS((ACOS((2*'Intake Valve Fxn Scratch'!$B$1)/$B$16-1)/($B$17/2))*(I2464-($B$17/2)))+1)*P2464</f>
        <v>0</v>
      </c>
      <c r="R2464">
        <f t="shared" si="579"/>
        <v>0</v>
      </c>
      <c r="S2464">
        <f t="shared" si="580"/>
        <v>0</v>
      </c>
      <c r="T2464">
        <f>S2464*'Exhaust Gas Math'!$C$14</f>
        <v>0</v>
      </c>
      <c r="U2464">
        <f>(T2464/'Exhaust Gas Math'!$B$14)+('Exhaust Gas Math'!$D$10)</f>
        <v>4.4059320573952224E-4</v>
      </c>
      <c r="V2464">
        <f>('Exhaust Gas Math'!$E$10*(2.53982214E-12*V2463^4 - 0.0000000071629564556*V2463^3 + 7.56281407226508E-06*V2463^2 - 0.00322508455050905*V2463 + 1.62997098133725)*$B$24+T2464*'Exhaust Gas Math'!$D$14*$B$23)/('Exhaust Gas Math'!$E$10*(2.53982214E-12*V2463^4 - 0.0000000071629564556*V2463^3 + 7.56281407226508E-06*V2463^2 - 0.00322508455050905*V2463 + 1.62997098133725)+T2464*'Exhaust Gas Math'!$D$14)</f>
        <v>1100</v>
      </c>
      <c r="W2464">
        <f>(353.3116967483*V2464^-1.0020802909)*('Exhaust Gas Math'!$E$10/(T2464+'Exhaust Gas Math'!$E$10))+(357.4500179626*V2464^-1.0038444015 )*(T2464/(T2464+'Exhaust Gas Math'!$E$10))</f>
        <v>0.31654710700089367</v>
      </c>
      <c r="X2464">
        <f t="shared" si="581"/>
        <v>0</v>
      </c>
      <c r="Y2464">
        <f t="shared" si="582"/>
        <v>101325</v>
      </c>
      <c r="Z2464">
        <f t="shared" si="583"/>
        <v>101325</v>
      </c>
    </row>
    <row r="2465" spans="5:26" x14ac:dyDescent="0.2">
      <c r="E2465">
        <f t="shared" si="585"/>
        <v>0.30749999999998001</v>
      </c>
      <c r="F2465">
        <f t="shared" si="586"/>
        <v>101325</v>
      </c>
      <c r="H2465">
        <f t="shared" si="584"/>
        <v>0.30749999999998001</v>
      </c>
      <c r="I2465">
        <f t="shared" si="572"/>
        <v>359.99999999904139</v>
      </c>
      <c r="J2465">
        <f t="shared" si="573"/>
        <v>0</v>
      </c>
      <c r="K2465">
        <f t="shared" si="574"/>
        <v>-4.4465137851950548E-10</v>
      </c>
      <c r="L2465">
        <f t="shared" si="575"/>
        <v>3.9769296294121147E-5</v>
      </c>
      <c r="M2465">
        <f>J2465/SQRT('Exhaust Gas Math'!$E$14*$B$21*$B$23)</f>
        <v>0</v>
      </c>
      <c r="N2465">
        <f t="shared" si="576"/>
        <v>0</v>
      </c>
      <c r="O2465">
        <f t="shared" si="577"/>
        <v>0</v>
      </c>
      <c r="P2465">
        <f t="shared" si="578"/>
        <v>0</v>
      </c>
      <c r="Q2465">
        <f>($B$16/2)*(COS((ACOS((2*'Intake Valve Fxn Scratch'!$B$1)/$B$16-1)/($B$17/2))*(I2465-($B$17/2)))+1)*P2465</f>
        <v>0</v>
      </c>
      <c r="R2465">
        <f t="shared" si="579"/>
        <v>0</v>
      </c>
      <c r="S2465">
        <f t="shared" si="580"/>
        <v>0</v>
      </c>
      <c r="T2465">
        <f>S2465*'Exhaust Gas Math'!$C$14</f>
        <v>0</v>
      </c>
      <c r="U2465">
        <f>(T2465/'Exhaust Gas Math'!$B$14)+('Exhaust Gas Math'!$D$10)</f>
        <v>4.4059320573952224E-4</v>
      </c>
      <c r="V2465">
        <f>('Exhaust Gas Math'!$E$10*(2.53982214E-12*V2464^4 - 0.0000000071629564556*V2464^3 + 7.56281407226508E-06*V2464^2 - 0.00322508455050905*V2464 + 1.62997098133725)*$B$24+T2465*'Exhaust Gas Math'!$D$14*$B$23)/('Exhaust Gas Math'!$E$10*(2.53982214E-12*V2464^4 - 0.0000000071629564556*V2464^3 + 7.56281407226508E-06*V2464^2 - 0.00322508455050905*V2464 + 1.62997098133725)+T2465*'Exhaust Gas Math'!$D$14)</f>
        <v>1100</v>
      </c>
      <c r="W2465">
        <f>(353.3116967483*V2465^-1.0020802909)*('Exhaust Gas Math'!$E$10/(T2465+'Exhaust Gas Math'!$E$10))+(357.4500179626*V2465^-1.0038444015 )*(T2465/(T2465+'Exhaust Gas Math'!$E$10))</f>
        <v>0.31654710700089367</v>
      </c>
      <c r="X2465">
        <f t="shared" si="581"/>
        <v>0</v>
      </c>
      <c r="Y2465">
        <f t="shared" si="582"/>
        <v>101325</v>
      </c>
      <c r="Z2465">
        <f t="shared" si="583"/>
        <v>101325</v>
      </c>
    </row>
    <row r="2466" spans="5:26" x14ac:dyDescent="0.2">
      <c r="E2466">
        <f t="shared" si="585"/>
        <v>0.30762499999998</v>
      </c>
      <c r="F2466">
        <f t="shared" si="586"/>
        <v>101325</v>
      </c>
      <c r="H2466">
        <f t="shared" si="584"/>
        <v>0.30762499999998</v>
      </c>
      <c r="I2466">
        <f t="shared" si="572"/>
        <v>365.99999999903957</v>
      </c>
      <c r="J2466">
        <f t="shared" si="573"/>
        <v>1.7365591677030723E-4</v>
      </c>
      <c r="K2466">
        <f t="shared" si="574"/>
        <v>2.7759550709390539</v>
      </c>
      <c r="L2466">
        <f t="shared" si="575"/>
        <v>3.9769296294121147E-5</v>
      </c>
      <c r="M2466">
        <f>J2466/SQRT('Exhaust Gas Math'!$E$14*$B$21*$B$23)</f>
        <v>2.948084278619335E-6</v>
      </c>
      <c r="N2466">
        <f t="shared" si="576"/>
        <v>1.6556832804610899E-4</v>
      </c>
      <c r="O2466">
        <f t="shared" si="577"/>
        <v>0</v>
      </c>
      <c r="P2466">
        <f t="shared" si="578"/>
        <v>0</v>
      </c>
      <c r="Q2466">
        <f>($B$16/2)*(COS((ACOS((2*'Intake Valve Fxn Scratch'!$B$1)/$B$16-1)/($B$17/2))*(I2466-($B$17/2)))+1)*P2466</f>
        <v>0</v>
      </c>
      <c r="R2466">
        <f t="shared" si="579"/>
        <v>0</v>
      </c>
      <c r="S2466">
        <f t="shared" si="580"/>
        <v>0</v>
      </c>
      <c r="T2466">
        <f>S2466*'Exhaust Gas Math'!$C$14</f>
        <v>0</v>
      </c>
      <c r="U2466">
        <f>(T2466/'Exhaust Gas Math'!$B$14)+('Exhaust Gas Math'!$D$10)</f>
        <v>4.4059320573952224E-4</v>
      </c>
      <c r="V2466">
        <f>('Exhaust Gas Math'!$E$10*(2.53982214E-12*V2465^4 - 0.0000000071629564556*V2465^3 + 7.56281407226508E-06*V2465^2 - 0.00322508455050905*V2465 + 1.62997098133725)*$B$24+T2466*'Exhaust Gas Math'!$D$14*$B$23)/('Exhaust Gas Math'!$E$10*(2.53982214E-12*V2465^4 - 0.0000000071629564556*V2465^3 + 7.56281407226508E-06*V2465^2 - 0.00322508455050905*V2465 + 1.62997098133725)+T2466*'Exhaust Gas Math'!$D$14)</f>
        <v>1100</v>
      </c>
      <c r="W2466">
        <f>(353.3116967483*V2466^-1.0020802909)*('Exhaust Gas Math'!$E$10/(T2466+'Exhaust Gas Math'!$E$10))+(357.4500179626*V2466^-1.0038444015 )*(T2466/(T2466+'Exhaust Gas Math'!$E$10))</f>
        <v>0.31654710700089367</v>
      </c>
      <c r="X2466">
        <f t="shared" si="581"/>
        <v>0</v>
      </c>
      <c r="Y2466">
        <f t="shared" si="582"/>
        <v>101325</v>
      </c>
      <c r="Z2466">
        <f t="shared" si="583"/>
        <v>101325</v>
      </c>
    </row>
    <row r="2467" spans="5:26" x14ac:dyDescent="0.2">
      <c r="E2467">
        <f t="shared" si="585"/>
        <v>0.30774999999997998</v>
      </c>
      <c r="F2467">
        <f t="shared" si="586"/>
        <v>101325</v>
      </c>
      <c r="H2467">
        <f t="shared" si="584"/>
        <v>0.30774999999997998</v>
      </c>
      <c r="I2467">
        <f t="shared" si="572"/>
        <v>371.99999999903957</v>
      </c>
      <c r="J2467">
        <f t="shared" si="573"/>
        <v>6.9272105662782774E-4</v>
      </c>
      <c r="K2467">
        <f t="shared" si="574"/>
        <v>5.5214961976581218</v>
      </c>
      <c r="L2467">
        <f t="shared" si="575"/>
        <v>3.9769296294121147E-5</v>
      </c>
      <c r="M2467">
        <f>J2467/SQRT('Exhaust Gas Math'!$E$14*$B$21*$B$23)</f>
        <v>1.176003728807161E-5</v>
      </c>
      <c r="N2467">
        <f t="shared" si="576"/>
        <v>6.2929392658152977E-4</v>
      </c>
      <c r="O2467">
        <f t="shared" si="577"/>
        <v>0</v>
      </c>
      <c r="P2467">
        <f t="shared" si="578"/>
        <v>0</v>
      </c>
      <c r="Q2467">
        <f>($B$16/2)*(COS((ACOS((2*'Intake Valve Fxn Scratch'!$B$1)/$B$16-1)/($B$17/2))*(I2467-($B$17/2)))+1)*P2467</f>
        <v>0</v>
      </c>
      <c r="R2467">
        <f t="shared" si="579"/>
        <v>0</v>
      </c>
      <c r="S2467">
        <f t="shared" si="580"/>
        <v>0</v>
      </c>
      <c r="T2467">
        <f>S2467*'Exhaust Gas Math'!$C$14</f>
        <v>0</v>
      </c>
      <c r="U2467">
        <f>(T2467/'Exhaust Gas Math'!$B$14)+('Exhaust Gas Math'!$D$10)</f>
        <v>4.4059320573952224E-4</v>
      </c>
      <c r="V2467">
        <f>('Exhaust Gas Math'!$E$10*(2.53982214E-12*V2466^4 - 0.0000000071629564556*V2466^3 + 7.56281407226508E-06*V2466^2 - 0.00322508455050905*V2466 + 1.62997098133725)*$B$24+T2467*'Exhaust Gas Math'!$D$14*$B$23)/('Exhaust Gas Math'!$E$10*(2.53982214E-12*V2466^4 - 0.0000000071629564556*V2466^3 + 7.56281407226508E-06*V2466^2 - 0.00322508455050905*V2466 + 1.62997098133725)+T2467*'Exhaust Gas Math'!$D$14)</f>
        <v>1100</v>
      </c>
      <c r="W2467">
        <f>(353.3116967483*V2467^-1.0020802909)*('Exhaust Gas Math'!$E$10/(T2467+'Exhaust Gas Math'!$E$10))+(357.4500179626*V2467^-1.0038444015 )*(T2467/(T2467+'Exhaust Gas Math'!$E$10))</f>
        <v>0.31654710700089367</v>
      </c>
      <c r="X2467">
        <f t="shared" si="581"/>
        <v>0</v>
      </c>
      <c r="Y2467">
        <f t="shared" si="582"/>
        <v>101325</v>
      </c>
      <c r="Z2467">
        <f t="shared" si="583"/>
        <v>101325</v>
      </c>
    </row>
    <row r="2468" spans="5:26" x14ac:dyDescent="0.2">
      <c r="E2468">
        <f t="shared" si="585"/>
        <v>0.30787499999997997</v>
      </c>
      <c r="F2468">
        <f t="shared" si="586"/>
        <v>101325</v>
      </c>
      <c r="H2468">
        <f t="shared" si="584"/>
        <v>0.30787499999997997</v>
      </c>
      <c r="I2468">
        <f t="shared" si="572"/>
        <v>377.99999999903775</v>
      </c>
      <c r="J2468">
        <f t="shared" si="573"/>
        <v>1.5515084332794957E-3</v>
      </c>
      <c r="K2468">
        <f t="shared" si="574"/>
        <v>8.2065426565897699</v>
      </c>
      <c r="L2468">
        <f t="shared" si="575"/>
        <v>3.9769296294121147E-5</v>
      </c>
      <c r="M2468">
        <f>J2468/SQRT('Exhaust Gas Math'!$E$14*$B$21*$B$23)</f>
        <v>2.633931342717534E-5</v>
      </c>
      <c r="N2468">
        <f t="shared" si="576"/>
        <v>1.3427107344171699E-3</v>
      </c>
      <c r="O2468">
        <f t="shared" si="577"/>
        <v>0</v>
      </c>
      <c r="P2468">
        <f t="shared" si="578"/>
        <v>0</v>
      </c>
      <c r="Q2468">
        <f>($B$16/2)*(COS((ACOS((2*'Intake Valve Fxn Scratch'!$B$1)/$B$16-1)/($B$17/2))*(I2468-($B$17/2)))+1)*P2468</f>
        <v>0</v>
      </c>
      <c r="R2468">
        <f t="shared" si="579"/>
        <v>0</v>
      </c>
      <c r="S2468">
        <f t="shared" si="580"/>
        <v>0</v>
      </c>
      <c r="T2468">
        <f>S2468*'Exhaust Gas Math'!$C$14</f>
        <v>0</v>
      </c>
      <c r="U2468">
        <f>(T2468/'Exhaust Gas Math'!$B$14)+('Exhaust Gas Math'!$D$10)</f>
        <v>4.4059320573952224E-4</v>
      </c>
      <c r="V2468">
        <f>('Exhaust Gas Math'!$E$10*(2.53982214E-12*V2467^4 - 0.0000000071629564556*V2467^3 + 7.56281407226508E-06*V2467^2 - 0.00322508455050905*V2467 + 1.62997098133725)*$B$24+T2468*'Exhaust Gas Math'!$D$14*$B$23)/('Exhaust Gas Math'!$E$10*(2.53982214E-12*V2467^4 - 0.0000000071629564556*V2467^3 + 7.56281407226508E-06*V2467^2 - 0.00322508455050905*V2467 + 1.62997098133725)+T2468*'Exhaust Gas Math'!$D$14)</f>
        <v>1100</v>
      </c>
      <c r="W2468">
        <f>(353.3116967483*V2468^-1.0020802909)*('Exhaust Gas Math'!$E$10/(T2468+'Exhaust Gas Math'!$E$10))+(357.4500179626*V2468^-1.0038444015 )*(T2468/(T2468+'Exhaust Gas Math'!$E$10))</f>
        <v>0.31654710700089367</v>
      </c>
      <c r="X2468">
        <f t="shared" si="581"/>
        <v>0</v>
      </c>
      <c r="Y2468">
        <f t="shared" si="582"/>
        <v>101325</v>
      </c>
      <c r="Z2468">
        <f t="shared" si="583"/>
        <v>101325</v>
      </c>
    </row>
    <row r="2469" spans="5:26" x14ac:dyDescent="0.2">
      <c r="E2469">
        <f t="shared" si="585"/>
        <v>0.30799999999997996</v>
      </c>
      <c r="F2469">
        <f t="shared" si="586"/>
        <v>101325</v>
      </c>
      <c r="H2469">
        <f t="shared" si="584"/>
        <v>0.30799999999997996</v>
      </c>
      <c r="I2469">
        <f t="shared" si="572"/>
        <v>383.99999999903775</v>
      </c>
      <c r="J2469">
        <f t="shared" si="573"/>
        <v>2.7406089925129697E-3</v>
      </c>
      <c r="K2469">
        <f t="shared" si="574"/>
        <v>10.801676516844958</v>
      </c>
      <c r="L2469">
        <f t="shared" si="575"/>
        <v>3.9769296294121147E-5</v>
      </c>
      <c r="M2469">
        <f>J2469/SQRT('Exhaust Gas Math'!$E$14*$B$21*$B$23)</f>
        <v>4.6526179095624989E-5</v>
      </c>
      <c r="N2469">
        <f t="shared" si="576"/>
        <v>2.2601711313336645E-3</v>
      </c>
      <c r="O2469">
        <f t="shared" si="577"/>
        <v>0</v>
      </c>
      <c r="P2469">
        <f t="shared" si="578"/>
        <v>0</v>
      </c>
      <c r="Q2469">
        <f>($B$16/2)*(COS((ACOS((2*'Intake Valve Fxn Scratch'!$B$1)/$B$16-1)/($B$17/2))*(I2469-($B$17/2)))+1)*P2469</f>
        <v>0</v>
      </c>
      <c r="R2469">
        <f t="shared" si="579"/>
        <v>0</v>
      </c>
      <c r="S2469">
        <f t="shared" si="580"/>
        <v>0</v>
      </c>
      <c r="T2469">
        <f>S2469*'Exhaust Gas Math'!$C$14</f>
        <v>0</v>
      </c>
      <c r="U2469">
        <f>(T2469/'Exhaust Gas Math'!$B$14)+('Exhaust Gas Math'!$D$10)</f>
        <v>4.4059320573952224E-4</v>
      </c>
      <c r="V2469">
        <f>('Exhaust Gas Math'!$E$10*(2.53982214E-12*V2468^4 - 0.0000000071629564556*V2468^3 + 7.56281407226508E-06*V2468^2 - 0.00322508455050905*V2468 + 1.62997098133725)*$B$24+T2469*'Exhaust Gas Math'!$D$14*$B$23)/('Exhaust Gas Math'!$E$10*(2.53982214E-12*V2468^4 - 0.0000000071629564556*V2468^3 + 7.56281407226508E-06*V2468^2 - 0.00322508455050905*V2468 + 1.62997098133725)+T2469*'Exhaust Gas Math'!$D$14)</f>
        <v>1100</v>
      </c>
      <c r="W2469">
        <f>(353.3116967483*V2469^-1.0020802909)*('Exhaust Gas Math'!$E$10/(T2469+'Exhaust Gas Math'!$E$10))+(357.4500179626*V2469^-1.0038444015 )*(T2469/(T2469+'Exhaust Gas Math'!$E$10))</f>
        <v>0.31654710700089367</v>
      </c>
      <c r="X2469">
        <f t="shared" si="581"/>
        <v>0</v>
      </c>
      <c r="Y2469">
        <f t="shared" si="582"/>
        <v>101325</v>
      </c>
      <c r="Z2469">
        <f t="shared" si="583"/>
        <v>101325</v>
      </c>
    </row>
    <row r="2470" spans="5:26" x14ac:dyDescent="0.2">
      <c r="E2470">
        <f t="shared" si="585"/>
        <v>0.30812499999997994</v>
      </c>
      <c r="F2470">
        <f t="shared" si="586"/>
        <v>101325</v>
      </c>
      <c r="H2470">
        <f t="shared" si="584"/>
        <v>0.30812499999997994</v>
      </c>
      <c r="I2470">
        <f t="shared" si="572"/>
        <v>389.99999999903775</v>
      </c>
      <c r="J2470">
        <f t="shared" si="573"/>
        <v>4.2469946997672862E-3</v>
      </c>
      <c r="K2470">
        <f t="shared" si="574"/>
        <v>13.278464948786866</v>
      </c>
      <c r="L2470">
        <f t="shared" si="575"/>
        <v>3.9769296294121147E-5</v>
      </c>
      <c r="M2470">
        <f>J2470/SQRT('Exhaust Gas Math'!$E$14*$B$21*$B$23)</f>
        <v>7.2099462768805659E-5</v>
      </c>
      <c r="N2470">
        <f t="shared" si="576"/>
        <v>3.3402709599432215E-3</v>
      </c>
      <c r="O2470">
        <f t="shared" si="577"/>
        <v>0</v>
      </c>
      <c r="P2470">
        <f t="shared" si="578"/>
        <v>0</v>
      </c>
      <c r="Q2470">
        <f>($B$16/2)*(COS((ACOS((2*'Intake Valve Fxn Scratch'!$B$1)/$B$16-1)/($B$17/2))*(I2470-($B$17/2)))+1)*P2470</f>
        <v>0</v>
      </c>
      <c r="R2470">
        <f t="shared" si="579"/>
        <v>0</v>
      </c>
      <c r="S2470">
        <f t="shared" si="580"/>
        <v>0</v>
      </c>
      <c r="T2470">
        <f>S2470*'Exhaust Gas Math'!$C$14</f>
        <v>0</v>
      </c>
      <c r="U2470">
        <f>(T2470/'Exhaust Gas Math'!$B$14)+('Exhaust Gas Math'!$D$10)</f>
        <v>4.4059320573952224E-4</v>
      </c>
      <c r="V2470">
        <f>('Exhaust Gas Math'!$E$10*(2.53982214E-12*V2469^4 - 0.0000000071629564556*V2469^3 + 7.56281407226508E-06*V2469^2 - 0.00322508455050905*V2469 + 1.62997098133725)*$B$24+T2470*'Exhaust Gas Math'!$D$14*$B$23)/('Exhaust Gas Math'!$E$10*(2.53982214E-12*V2469^4 - 0.0000000071629564556*V2469^3 + 7.56281407226508E-06*V2469^2 - 0.00322508455050905*V2469 + 1.62997098133725)+T2470*'Exhaust Gas Math'!$D$14)</f>
        <v>1100</v>
      </c>
      <c r="W2470">
        <f>(353.3116967483*V2470^-1.0020802909)*('Exhaust Gas Math'!$E$10/(T2470+'Exhaust Gas Math'!$E$10))+(357.4500179626*V2470^-1.0038444015 )*(T2470/(T2470+'Exhaust Gas Math'!$E$10))</f>
        <v>0.31654710700089367</v>
      </c>
      <c r="X2470">
        <f t="shared" si="581"/>
        <v>0</v>
      </c>
      <c r="Y2470">
        <f t="shared" si="582"/>
        <v>101325</v>
      </c>
      <c r="Z2470">
        <f t="shared" si="583"/>
        <v>101325</v>
      </c>
    </row>
    <row r="2471" spans="5:26" x14ac:dyDescent="0.2">
      <c r="E2471">
        <f t="shared" si="585"/>
        <v>0.30824999999997993</v>
      </c>
      <c r="F2471">
        <f t="shared" si="586"/>
        <v>101325</v>
      </c>
      <c r="H2471">
        <f t="shared" si="584"/>
        <v>0.30824999999997993</v>
      </c>
      <c r="I2471">
        <f t="shared" si="572"/>
        <v>395.99999999903594</v>
      </c>
      <c r="J2471">
        <f t="shared" si="573"/>
        <v>6.0541612780006665E-3</v>
      </c>
      <c r="K2471">
        <f t="shared" si="574"/>
        <v>15.609771740051174</v>
      </c>
      <c r="L2471">
        <f t="shared" si="575"/>
        <v>3.9769296294121147E-5</v>
      </c>
      <c r="M2471">
        <f>J2471/SQRT('Exhaust Gas Math'!$E$14*$B$21*$B$23)</f>
        <v>1.0277897819921272E-4</v>
      </c>
      <c r="N2471">
        <f t="shared" si="576"/>
        <v>4.5467954920446751E-3</v>
      </c>
      <c r="O2471">
        <f t="shared" si="577"/>
        <v>0</v>
      </c>
      <c r="P2471">
        <f t="shared" si="578"/>
        <v>0</v>
      </c>
      <c r="Q2471">
        <f>($B$16/2)*(COS((ACOS((2*'Intake Valve Fxn Scratch'!$B$1)/$B$16-1)/($B$17/2))*(I2471-($B$17/2)))+1)*P2471</f>
        <v>0</v>
      </c>
      <c r="R2471">
        <f t="shared" si="579"/>
        <v>0</v>
      </c>
      <c r="S2471">
        <f t="shared" si="580"/>
        <v>0</v>
      </c>
      <c r="T2471">
        <f>S2471*'Exhaust Gas Math'!$C$14</f>
        <v>0</v>
      </c>
      <c r="U2471">
        <f>(T2471/'Exhaust Gas Math'!$B$14)+('Exhaust Gas Math'!$D$10)</f>
        <v>4.4059320573952224E-4</v>
      </c>
      <c r="V2471">
        <f>('Exhaust Gas Math'!$E$10*(2.53982214E-12*V2470^4 - 0.0000000071629564556*V2470^3 + 7.56281407226508E-06*V2470^2 - 0.00322508455050905*V2470 + 1.62997098133725)*$B$24+T2471*'Exhaust Gas Math'!$D$14*$B$23)/('Exhaust Gas Math'!$E$10*(2.53982214E-12*V2470^4 - 0.0000000071629564556*V2470^3 + 7.56281407226508E-06*V2470^2 - 0.00322508455050905*V2470 + 1.62997098133725)+T2471*'Exhaust Gas Math'!$D$14)</f>
        <v>1100</v>
      </c>
      <c r="W2471">
        <f>(353.3116967483*V2471^-1.0020802909)*('Exhaust Gas Math'!$E$10/(T2471+'Exhaust Gas Math'!$E$10))+(357.4500179626*V2471^-1.0038444015 )*(T2471/(T2471+'Exhaust Gas Math'!$E$10))</f>
        <v>0.31654710700089367</v>
      </c>
      <c r="X2471">
        <f t="shared" si="581"/>
        <v>0</v>
      </c>
      <c r="Y2471">
        <f t="shared" si="582"/>
        <v>101325</v>
      </c>
      <c r="Z2471">
        <f t="shared" si="583"/>
        <v>101325</v>
      </c>
    </row>
    <row r="2472" spans="5:26" x14ac:dyDescent="0.2">
      <c r="E2472">
        <f t="shared" si="585"/>
        <v>0.30837499999997992</v>
      </c>
      <c r="F2472">
        <f t="shared" si="586"/>
        <v>101325</v>
      </c>
      <c r="H2472">
        <f t="shared" si="584"/>
        <v>0.30837499999997992</v>
      </c>
      <c r="I2472">
        <f t="shared" si="572"/>
        <v>401.99999999903594</v>
      </c>
      <c r="J2472">
        <f t="shared" si="573"/>
        <v>8.1423090320100339E-3</v>
      </c>
      <c r="K2472">
        <f t="shared" si="574"/>
        <v>17.770054605578</v>
      </c>
      <c r="L2472">
        <f t="shared" si="575"/>
        <v>3.9769296294121147E-5</v>
      </c>
      <c r="M2472">
        <f>J2472/SQRT('Exhaust Gas Math'!$E$14*$B$21*$B$23)</f>
        <v>1.3822859419572271E-4</v>
      </c>
      <c r="N2472">
        <f t="shared" si="576"/>
        <v>5.8492450475910208E-3</v>
      </c>
      <c r="O2472">
        <f t="shared" si="577"/>
        <v>0</v>
      </c>
      <c r="P2472">
        <f t="shared" si="578"/>
        <v>0</v>
      </c>
      <c r="Q2472">
        <f>($B$16/2)*(COS((ACOS((2*'Intake Valve Fxn Scratch'!$B$1)/$B$16-1)/($B$17/2))*(I2472-($B$17/2)))+1)*P2472</f>
        <v>0</v>
      </c>
      <c r="R2472">
        <f t="shared" si="579"/>
        <v>0</v>
      </c>
      <c r="S2472">
        <f t="shared" si="580"/>
        <v>0</v>
      </c>
      <c r="T2472">
        <f>S2472*'Exhaust Gas Math'!$C$14</f>
        <v>0</v>
      </c>
      <c r="U2472">
        <f>(T2472/'Exhaust Gas Math'!$B$14)+('Exhaust Gas Math'!$D$10)</f>
        <v>4.4059320573952224E-4</v>
      </c>
      <c r="V2472">
        <f>('Exhaust Gas Math'!$E$10*(2.53982214E-12*V2471^4 - 0.0000000071629564556*V2471^3 + 7.56281407226508E-06*V2471^2 - 0.00322508455050905*V2471 + 1.62997098133725)*$B$24+T2472*'Exhaust Gas Math'!$D$14*$B$23)/('Exhaust Gas Math'!$E$10*(2.53982214E-12*V2471^4 - 0.0000000071629564556*V2471^3 + 7.56281407226508E-06*V2471^2 - 0.00322508455050905*V2471 + 1.62997098133725)+T2472*'Exhaust Gas Math'!$D$14)</f>
        <v>1100</v>
      </c>
      <c r="W2472">
        <f>(353.3116967483*V2472^-1.0020802909)*('Exhaust Gas Math'!$E$10/(T2472+'Exhaust Gas Math'!$E$10))+(357.4500179626*V2472^-1.0038444015 )*(T2472/(T2472+'Exhaust Gas Math'!$E$10))</f>
        <v>0.31654710700089367</v>
      </c>
      <c r="X2472">
        <f t="shared" si="581"/>
        <v>0</v>
      </c>
      <c r="Y2472">
        <f t="shared" si="582"/>
        <v>101325</v>
      </c>
      <c r="Z2472">
        <f t="shared" si="583"/>
        <v>101325</v>
      </c>
    </row>
    <row r="2473" spans="5:26" x14ac:dyDescent="0.2">
      <c r="E2473">
        <f t="shared" si="585"/>
        <v>0.3084999999999799</v>
      </c>
      <c r="F2473">
        <f t="shared" si="586"/>
        <v>101325</v>
      </c>
      <c r="H2473">
        <f t="shared" si="584"/>
        <v>0.3084999999999799</v>
      </c>
      <c r="I2473">
        <f t="shared" si="572"/>
        <v>407.99999999903594</v>
      </c>
      <c r="J2473">
        <f t="shared" si="573"/>
        <v>1.0488559778027193E-2</v>
      </c>
      <c r="K2473">
        <f t="shared" si="574"/>
        <v>19.735645034222056</v>
      </c>
      <c r="L2473">
        <f t="shared" si="575"/>
        <v>3.9769296294121147E-5</v>
      </c>
      <c r="M2473">
        <f>J2473/SQRT('Exhaust Gas Math'!$E$14*$B$21*$B$23)</f>
        <v>1.7805991734713044E-4</v>
      </c>
      <c r="N2473">
        <f t="shared" si="576"/>
        <v>7.2230121592874764E-3</v>
      </c>
      <c r="O2473">
        <f t="shared" si="577"/>
        <v>0</v>
      </c>
      <c r="P2473">
        <f t="shared" si="578"/>
        <v>0</v>
      </c>
      <c r="Q2473">
        <f>($B$16/2)*(COS((ACOS((2*'Intake Valve Fxn Scratch'!$B$1)/$B$16-1)/($B$17/2))*(I2473-($B$17/2)))+1)*P2473</f>
        <v>0</v>
      </c>
      <c r="R2473">
        <f t="shared" si="579"/>
        <v>0</v>
      </c>
      <c r="S2473">
        <f t="shared" si="580"/>
        <v>0</v>
      </c>
      <c r="T2473">
        <f>S2473*'Exhaust Gas Math'!$C$14</f>
        <v>0</v>
      </c>
      <c r="U2473">
        <f>(T2473/'Exhaust Gas Math'!$B$14)+('Exhaust Gas Math'!$D$10)</f>
        <v>4.4059320573952224E-4</v>
      </c>
      <c r="V2473">
        <f>('Exhaust Gas Math'!$E$10*(2.53982214E-12*V2472^4 - 0.0000000071629564556*V2472^3 + 7.56281407226508E-06*V2472^2 - 0.00322508455050905*V2472 + 1.62997098133725)*$B$24+T2473*'Exhaust Gas Math'!$D$14*$B$23)/('Exhaust Gas Math'!$E$10*(2.53982214E-12*V2472^4 - 0.0000000071629564556*V2472^3 + 7.56281407226508E-06*V2472^2 - 0.00322508455050905*V2472 + 1.62997098133725)+T2473*'Exhaust Gas Math'!$D$14)</f>
        <v>1100</v>
      </c>
      <c r="W2473">
        <f>(353.3116967483*V2473^-1.0020802909)*('Exhaust Gas Math'!$E$10/(T2473+'Exhaust Gas Math'!$E$10))+(357.4500179626*V2473^-1.0038444015 )*(T2473/(T2473+'Exhaust Gas Math'!$E$10))</f>
        <v>0.31654710700089367</v>
      </c>
      <c r="X2473">
        <f t="shared" si="581"/>
        <v>0</v>
      </c>
      <c r="Y2473">
        <f t="shared" si="582"/>
        <v>101325</v>
      </c>
      <c r="Z2473">
        <f t="shared" si="583"/>
        <v>101325</v>
      </c>
    </row>
    <row r="2474" spans="5:26" x14ac:dyDescent="0.2">
      <c r="E2474">
        <f t="shared" si="585"/>
        <v>0.30862499999997989</v>
      </c>
      <c r="F2474">
        <f t="shared" si="586"/>
        <v>101325</v>
      </c>
      <c r="H2474">
        <f t="shared" si="584"/>
        <v>0.30862499999997989</v>
      </c>
      <c r="I2474">
        <f t="shared" si="572"/>
        <v>413.99999999903412</v>
      </c>
      <c r="J2474">
        <f t="shared" si="573"/>
        <v>1.3067207501896792E-2</v>
      </c>
      <c r="K2474">
        <f t="shared" si="574"/>
        <v>21.485007605923002</v>
      </c>
      <c r="L2474">
        <f t="shared" si="575"/>
        <v>3.9769296294121147E-5</v>
      </c>
      <c r="M2474">
        <f>J2474/SQRT('Exhaust Gas Math'!$E$14*$B$21*$B$23)</f>
        <v>2.2183654734179211E-4</v>
      </c>
      <c r="N2474">
        <f t="shared" si="576"/>
        <v>8.6492854859037439E-3</v>
      </c>
      <c r="O2474">
        <f t="shared" si="577"/>
        <v>0</v>
      </c>
      <c r="P2474">
        <f t="shared" si="578"/>
        <v>0</v>
      </c>
      <c r="Q2474">
        <f>($B$16/2)*(COS((ACOS((2*'Intake Valve Fxn Scratch'!$B$1)/$B$16-1)/($B$17/2))*(I2474-($B$17/2)))+1)*P2474</f>
        <v>0</v>
      </c>
      <c r="R2474">
        <f t="shared" si="579"/>
        <v>0</v>
      </c>
      <c r="S2474">
        <f t="shared" si="580"/>
        <v>0</v>
      </c>
      <c r="T2474">
        <f>S2474*'Exhaust Gas Math'!$C$14</f>
        <v>0</v>
      </c>
      <c r="U2474">
        <f>(T2474/'Exhaust Gas Math'!$B$14)+('Exhaust Gas Math'!$D$10)</f>
        <v>4.4059320573952224E-4</v>
      </c>
      <c r="V2474">
        <f>('Exhaust Gas Math'!$E$10*(2.53982214E-12*V2473^4 - 0.0000000071629564556*V2473^3 + 7.56281407226508E-06*V2473^2 - 0.00322508455050905*V2473 + 1.62997098133725)*$B$24+T2474*'Exhaust Gas Math'!$D$14*$B$23)/('Exhaust Gas Math'!$E$10*(2.53982214E-12*V2473^4 - 0.0000000071629564556*V2473^3 + 7.56281407226508E-06*V2473^2 - 0.00322508455050905*V2473 + 1.62997098133725)+T2474*'Exhaust Gas Math'!$D$14)</f>
        <v>1100</v>
      </c>
      <c r="W2474">
        <f>(353.3116967483*V2474^-1.0020802909)*('Exhaust Gas Math'!$E$10/(T2474+'Exhaust Gas Math'!$E$10))+(357.4500179626*V2474^-1.0038444015 )*(T2474/(T2474+'Exhaust Gas Math'!$E$10))</f>
        <v>0.31654710700089367</v>
      </c>
      <c r="X2474">
        <f t="shared" si="581"/>
        <v>0</v>
      </c>
      <c r="Y2474">
        <f t="shared" si="582"/>
        <v>101325</v>
      </c>
      <c r="Z2474">
        <f t="shared" si="583"/>
        <v>101325</v>
      </c>
    </row>
    <row r="2475" spans="5:26" x14ac:dyDescent="0.2">
      <c r="E2475">
        <f t="shared" si="585"/>
        <v>0.30874999999997987</v>
      </c>
      <c r="F2475">
        <f t="shared" si="586"/>
        <v>101325</v>
      </c>
      <c r="H2475">
        <f t="shared" si="584"/>
        <v>0.30874999999997987</v>
      </c>
      <c r="I2475">
        <f t="shared" si="572"/>
        <v>419.99999999903412</v>
      </c>
      <c r="J2475">
        <f t="shared" si="573"/>
        <v>1.5849999999538164E-2</v>
      </c>
      <c r="K2475">
        <f t="shared" si="574"/>
        <v>22.998975938266504</v>
      </c>
      <c r="L2475">
        <f t="shared" si="575"/>
        <v>3.9769296294121147E-5</v>
      </c>
      <c r="M2475">
        <f>J2475/SQRT('Exhaust Gas Math'!$E$14*$B$21*$B$23)</f>
        <v>2.6907885826061656E-4</v>
      </c>
      <c r="N2475">
        <f t="shared" si="576"/>
        <v>1.011475163430009E-2</v>
      </c>
      <c r="O2475">
        <f t="shared" si="577"/>
        <v>0</v>
      </c>
      <c r="P2475">
        <f t="shared" si="578"/>
        <v>0</v>
      </c>
      <c r="Q2475">
        <f>($B$16/2)*(COS((ACOS((2*'Intake Valve Fxn Scratch'!$B$1)/$B$16-1)/($B$17/2))*(I2475-($B$17/2)))+1)*P2475</f>
        <v>0</v>
      </c>
      <c r="R2475">
        <f t="shared" si="579"/>
        <v>0</v>
      </c>
      <c r="S2475">
        <f t="shared" si="580"/>
        <v>0</v>
      </c>
      <c r="T2475">
        <f>S2475*'Exhaust Gas Math'!$C$14</f>
        <v>0</v>
      </c>
      <c r="U2475">
        <f>(T2475/'Exhaust Gas Math'!$B$14)+('Exhaust Gas Math'!$D$10)</f>
        <v>4.4059320573952224E-4</v>
      </c>
      <c r="V2475">
        <f>('Exhaust Gas Math'!$E$10*(2.53982214E-12*V2474^4 - 0.0000000071629564556*V2474^3 + 7.56281407226508E-06*V2474^2 - 0.00322508455050905*V2474 + 1.62997098133725)*$B$24+T2475*'Exhaust Gas Math'!$D$14*$B$23)/('Exhaust Gas Math'!$E$10*(2.53982214E-12*V2474^4 - 0.0000000071629564556*V2474^3 + 7.56281407226508E-06*V2474^2 - 0.00322508455050905*V2474 + 1.62997098133725)+T2475*'Exhaust Gas Math'!$D$14)</f>
        <v>1100</v>
      </c>
      <c r="W2475">
        <f>(353.3116967483*V2475^-1.0020802909)*('Exhaust Gas Math'!$E$10/(T2475+'Exhaust Gas Math'!$E$10))+(357.4500179626*V2475^-1.0038444015 )*(T2475/(T2475+'Exhaust Gas Math'!$E$10))</f>
        <v>0.31654710700089367</v>
      </c>
      <c r="X2475">
        <f t="shared" si="581"/>
        <v>0</v>
      </c>
      <c r="Y2475">
        <f t="shared" si="582"/>
        <v>101325</v>
      </c>
      <c r="Z2475">
        <f t="shared" si="583"/>
        <v>101325</v>
      </c>
    </row>
    <row r="2476" spans="5:26" x14ac:dyDescent="0.2">
      <c r="E2476">
        <f t="shared" si="585"/>
        <v>0.30887499999997986</v>
      </c>
      <c r="F2476">
        <f t="shared" si="586"/>
        <v>101325</v>
      </c>
      <c r="H2476">
        <f t="shared" si="584"/>
        <v>0.30887499999997986</v>
      </c>
      <c r="I2476">
        <f t="shared" si="572"/>
        <v>425.99999999903412</v>
      </c>
      <c r="J2476">
        <f t="shared" si="573"/>
        <v>1.880644841400874E-2</v>
      </c>
      <c r="K2476">
        <f t="shared" si="574"/>
        <v>24.260962677384541</v>
      </c>
      <c r="L2476">
        <f t="shared" si="575"/>
        <v>3.9769296294121147E-5</v>
      </c>
      <c r="M2476">
        <f>J2476/SQRT('Exhaust Gas Math'!$E$14*$B$21*$B$23)</f>
        <v>3.1926925345906028E-4</v>
      </c>
      <c r="N2476">
        <f t="shared" si="576"/>
        <v>1.1611157152876108E-2</v>
      </c>
      <c r="O2476">
        <f t="shared" si="577"/>
        <v>0</v>
      </c>
      <c r="P2476">
        <f t="shared" si="578"/>
        <v>0</v>
      </c>
      <c r="Q2476">
        <f>($B$16/2)*(COS((ACOS((2*'Intake Valve Fxn Scratch'!$B$1)/$B$16-1)/($B$17/2))*(I2476-($B$17/2)))+1)*P2476</f>
        <v>0</v>
      </c>
      <c r="R2476">
        <f t="shared" si="579"/>
        <v>0</v>
      </c>
      <c r="S2476">
        <f t="shared" si="580"/>
        <v>0</v>
      </c>
      <c r="T2476">
        <f>S2476*'Exhaust Gas Math'!$C$14</f>
        <v>0</v>
      </c>
      <c r="U2476">
        <f>(T2476/'Exhaust Gas Math'!$B$14)+('Exhaust Gas Math'!$D$10)</f>
        <v>4.4059320573952224E-4</v>
      </c>
      <c r="V2476">
        <f>('Exhaust Gas Math'!$E$10*(2.53982214E-12*V2475^4 - 0.0000000071629564556*V2475^3 + 7.56281407226508E-06*V2475^2 - 0.00322508455050905*V2475 + 1.62997098133725)*$B$24+T2476*'Exhaust Gas Math'!$D$14*$B$23)/('Exhaust Gas Math'!$E$10*(2.53982214E-12*V2475^4 - 0.0000000071629564556*V2475^3 + 7.56281407226508E-06*V2475^2 - 0.00322508455050905*V2475 + 1.62997098133725)+T2476*'Exhaust Gas Math'!$D$14)</f>
        <v>1100</v>
      </c>
      <c r="W2476">
        <f>(353.3116967483*V2476^-1.0020802909)*('Exhaust Gas Math'!$E$10/(T2476+'Exhaust Gas Math'!$E$10))+(357.4500179626*V2476^-1.0038444015 )*(T2476/(T2476+'Exhaust Gas Math'!$E$10))</f>
        <v>0.31654710700089367</v>
      </c>
      <c r="X2476">
        <f t="shared" si="581"/>
        <v>0</v>
      </c>
      <c r="Y2476">
        <f t="shared" si="582"/>
        <v>101325</v>
      </c>
      <c r="Z2476">
        <f t="shared" si="583"/>
        <v>101325</v>
      </c>
    </row>
    <row r="2477" spans="5:26" x14ac:dyDescent="0.2">
      <c r="E2477">
        <f t="shared" si="585"/>
        <v>0.30899999999997985</v>
      </c>
      <c r="F2477">
        <f t="shared" si="586"/>
        <v>101325</v>
      </c>
      <c r="H2477">
        <f t="shared" si="584"/>
        <v>0.30899999999997985</v>
      </c>
      <c r="I2477">
        <f t="shared" si="572"/>
        <v>431.9999999990323</v>
      </c>
      <c r="J2477">
        <f t="shared" si="573"/>
        <v>2.1904161277806165E-2</v>
      </c>
      <c r="K2477">
        <f t="shared" si="574"/>
        <v>25.257141232477007</v>
      </c>
      <c r="L2477">
        <f t="shared" si="575"/>
        <v>3.9769296294121147E-5</v>
      </c>
      <c r="M2477">
        <f>J2477/SQRT('Exhaust Gas Math'!$E$14*$B$21*$B$23)</f>
        <v>3.7185783646436773E-4</v>
      </c>
      <c r="N2477">
        <f t="shared" si="576"/>
        <v>1.3134781388263777E-2</v>
      </c>
      <c r="O2477">
        <f t="shared" si="577"/>
        <v>0</v>
      </c>
      <c r="P2477">
        <f t="shared" si="578"/>
        <v>0</v>
      </c>
      <c r="Q2477">
        <f>($B$16/2)*(COS((ACOS((2*'Intake Valve Fxn Scratch'!$B$1)/$B$16-1)/($B$17/2))*(I2477-($B$17/2)))+1)*P2477</f>
        <v>0</v>
      </c>
      <c r="R2477">
        <f t="shared" si="579"/>
        <v>0</v>
      </c>
      <c r="S2477">
        <f t="shared" si="580"/>
        <v>0</v>
      </c>
      <c r="T2477">
        <f>S2477*'Exhaust Gas Math'!$C$14</f>
        <v>0</v>
      </c>
      <c r="U2477">
        <f>(T2477/'Exhaust Gas Math'!$B$14)+('Exhaust Gas Math'!$D$10)</f>
        <v>4.4059320573952224E-4</v>
      </c>
      <c r="V2477">
        <f>('Exhaust Gas Math'!$E$10*(2.53982214E-12*V2476^4 - 0.0000000071629564556*V2476^3 + 7.56281407226508E-06*V2476^2 - 0.00322508455050905*V2476 + 1.62997098133725)*$B$24+T2477*'Exhaust Gas Math'!$D$14*$B$23)/('Exhaust Gas Math'!$E$10*(2.53982214E-12*V2476^4 - 0.0000000071629564556*V2476^3 + 7.56281407226508E-06*V2476^2 - 0.00322508455050905*V2476 + 1.62997098133725)+T2477*'Exhaust Gas Math'!$D$14)</f>
        <v>1100</v>
      </c>
      <c r="W2477">
        <f>(353.3116967483*V2477^-1.0020802909)*('Exhaust Gas Math'!$E$10/(T2477+'Exhaust Gas Math'!$E$10))+(357.4500179626*V2477^-1.0038444015 )*(T2477/(T2477+'Exhaust Gas Math'!$E$10))</f>
        <v>0.31654710700089367</v>
      </c>
      <c r="X2477">
        <f t="shared" si="581"/>
        <v>0</v>
      </c>
      <c r="Y2477">
        <f t="shared" si="582"/>
        <v>101325</v>
      </c>
      <c r="Z2477">
        <f t="shared" si="583"/>
        <v>101325</v>
      </c>
    </row>
    <row r="2478" spans="5:26" x14ac:dyDescent="0.2">
      <c r="E2478">
        <f t="shared" si="585"/>
        <v>0.30912499999997983</v>
      </c>
      <c r="F2478">
        <f t="shared" si="586"/>
        <v>101325</v>
      </c>
      <c r="H2478">
        <f t="shared" si="584"/>
        <v>0.30912499999997983</v>
      </c>
      <c r="I2478">
        <f t="shared" si="572"/>
        <v>437.9999999990323</v>
      </c>
      <c r="J2478">
        <f t="shared" si="573"/>
        <v>2.5109199400553252E-2</v>
      </c>
      <c r="K2478">
        <f t="shared" si="574"/>
        <v>25.976597262829465</v>
      </c>
      <c r="L2478">
        <f t="shared" si="575"/>
        <v>3.9769296294121147E-5</v>
      </c>
      <c r="M2478">
        <f>J2478/SQRT('Exhaust Gas Math'!$E$14*$B$21*$B$23)</f>
        <v>4.262684357562078E-4</v>
      </c>
      <c r="N2478">
        <f t="shared" si="576"/>
        <v>1.4685858366867952E-2</v>
      </c>
      <c r="O2478">
        <f t="shared" si="577"/>
        <v>0</v>
      </c>
      <c r="P2478">
        <f t="shared" si="578"/>
        <v>0</v>
      </c>
      <c r="Q2478">
        <f>($B$16/2)*(COS((ACOS((2*'Intake Valve Fxn Scratch'!$B$1)/$B$16-1)/($B$17/2))*(I2478-($B$17/2)))+1)*P2478</f>
        <v>0</v>
      </c>
      <c r="R2478">
        <f t="shared" si="579"/>
        <v>0</v>
      </c>
      <c r="S2478">
        <f t="shared" si="580"/>
        <v>0</v>
      </c>
      <c r="T2478">
        <f>S2478*'Exhaust Gas Math'!$C$14</f>
        <v>0</v>
      </c>
      <c r="U2478">
        <f>(T2478/'Exhaust Gas Math'!$B$14)+('Exhaust Gas Math'!$D$10)</f>
        <v>4.4059320573952224E-4</v>
      </c>
      <c r="V2478">
        <f>('Exhaust Gas Math'!$E$10*(2.53982214E-12*V2477^4 - 0.0000000071629564556*V2477^3 + 7.56281407226508E-06*V2477^2 - 0.00322508455050905*V2477 + 1.62997098133725)*$B$24+T2478*'Exhaust Gas Math'!$D$14*$B$23)/('Exhaust Gas Math'!$E$10*(2.53982214E-12*V2477^4 - 0.0000000071629564556*V2477^3 + 7.56281407226508E-06*V2477^2 - 0.00322508455050905*V2477 + 1.62997098133725)+T2478*'Exhaust Gas Math'!$D$14)</f>
        <v>1100</v>
      </c>
      <c r="W2478">
        <f>(353.3116967483*V2478^-1.0020802909)*('Exhaust Gas Math'!$E$10/(T2478+'Exhaust Gas Math'!$E$10))+(357.4500179626*V2478^-1.0038444015 )*(T2478/(T2478+'Exhaust Gas Math'!$E$10))</f>
        <v>0.31654710700089367</v>
      </c>
      <c r="X2478">
        <f t="shared" si="581"/>
        <v>0</v>
      </c>
      <c r="Y2478">
        <f t="shared" si="582"/>
        <v>101325</v>
      </c>
      <c r="Z2478">
        <f t="shared" si="583"/>
        <v>101325</v>
      </c>
    </row>
    <row r="2479" spans="5:26" x14ac:dyDescent="0.2">
      <c r="E2479">
        <f t="shared" si="585"/>
        <v>0.30924999999997982</v>
      </c>
      <c r="F2479">
        <f t="shared" si="586"/>
        <v>101325</v>
      </c>
      <c r="H2479">
        <f t="shared" si="584"/>
        <v>0.30924999999997982</v>
      </c>
      <c r="I2479">
        <f t="shared" si="572"/>
        <v>443.99999999903048</v>
      </c>
      <c r="J2479">
        <f t="shared" si="573"/>
        <v>2.8386447713883309E-2</v>
      </c>
      <c r="K2479">
        <f t="shared" si="574"/>
        <v>26.4114482576183</v>
      </c>
      <c r="L2479">
        <f t="shared" si="575"/>
        <v>3.9769296294121147E-5</v>
      </c>
      <c r="M2479">
        <f>J2479/SQRT('Exhaust Gas Math'!$E$14*$B$21*$B$23)</f>
        <v>4.8190491742264806E-4</v>
      </c>
      <c r="N2479">
        <f t="shared" si="576"/>
        <v>1.6267973593992971E-2</v>
      </c>
      <c r="O2479">
        <f t="shared" si="577"/>
        <v>0</v>
      </c>
      <c r="P2479">
        <f t="shared" si="578"/>
        <v>0</v>
      </c>
      <c r="Q2479">
        <f>($B$16/2)*(COS((ACOS((2*'Intake Valve Fxn Scratch'!$B$1)/$B$16-1)/($B$17/2))*(I2479-($B$17/2)))+1)*P2479</f>
        <v>0</v>
      </c>
      <c r="R2479">
        <f t="shared" si="579"/>
        <v>0</v>
      </c>
      <c r="S2479">
        <f t="shared" si="580"/>
        <v>0</v>
      </c>
      <c r="T2479">
        <f>S2479*'Exhaust Gas Math'!$C$14</f>
        <v>0</v>
      </c>
      <c r="U2479">
        <f>(T2479/'Exhaust Gas Math'!$B$14)+('Exhaust Gas Math'!$D$10)</f>
        <v>4.4059320573952224E-4</v>
      </c>
      <c r="V2479">
        <f>('Exhaust Gas Math'!$E$10*(2.53982214E-12*V2478^4 - 0.0000000071629564556*V2478^3 + 7.56281407226508E-06*V2478^2 - 0.00322508455050905*V2478 + 1.62997098133725)*$B$24+T2479*'Exhaust Gas Math'!$D$14*$B$23)/('Exhaust Gas Math'!$E$10*(2.53982214E-12*V2478^4 - 0.0000000071629564556*V2478^3 + 7.56281407226508E-06*V2478^2 - 0.00322508455050905*V2478 + 1.62997098133725)+T2479*'Exhaust Gas Math'!$D$14)</f>
        <v>1100</v>
      </c>
      <c r="W2479">
        <f>(353.3116967483*V2479^-1.0020802909)*('Exhaust Gas Math'!$E$10/(T2479+'Exhaust Gas Math'!$E$10))+(357.4500179626*V2479^-1.0038444015 )*(T2479/(T2479+'Exhaust Gas Math'!$E$10))</f>
        <v>0.31654710700089367</v>
      </c>
      <c r="X2479">
        <f t="shared" si="581"/>
        <v>0</v>
      </c>
      <c r="Y2479">
        <f t="shared" si="582"/>
        <v>101325</v>
      </c>
      <c r="Z2479">
        <f t="shared" si="583"/>
        <v>101325</v>
      </c>
    </row>
    <row r="2480" spans="5:26" x14ac:dyDescent="0.2">
      <c r="E2480">
        <f t="shared" si="585"/>
        <v>0.30937499999997981</v>
      </c>
      <c r="F2480">
        <f t="shared" si="586"/>
        <v>101325</v>
      </c>
      <c r="H2480">
        <f t="shared" si="584"/>
        <v>0.30937499999997981</v>
      </c>
      <c r="I2480">
        <f t="shared" si="572"/>
        <v>449.99999999903048</v>
      </c>
      <c r="J2480">
        <f t="shared" si="573"/>
        <v>3.1699999999463657E-2</v>
      </c>
      <c r="K2480">
        <f t="shared" si="574"/>
        <v>26.556929898345718</v>
      </c>
      <c r="L2480">
        <f t="shared" si="575"/>
        <v>3.9769296294121147E-5</v>
      </c>
      <c r="M2480">
        <f>J2480/SQRT('Exhaust Gas Math'!$E$14*$B$21*$B$23)</f>
        <v>5.381577165278087E-4</v>
      </c>
      <c r="N2480">
        <f t="shared" si="576"/>
        <v>1.7887450438122288E-2</v>
      </c>
      <c r="O2480">
        <f t="shared" si="577"/>
        <v>0</v>
      </c>
      <c r="P2480">
        <f t="shared" si="578"/>
        <v>0</v>
      </c>
      <c r="Q2480">
        <f>($B$16/2)*(COS((ACOS((2*'Intake Valve Fxn Scratch'!$B$1)/$B$16-1)/($B$17/2))*(I2480-($B$17/2)))+1)*P2480</f>
        <v>0</v>
      </c>
      <c r="R2480">
        <f t="shared" si="579"/>
        <v>0</v>
      </c>
      <c r="S2480">
        <f t="shared" si="580"/>
        <v>0</v>
      </c>
      <c r="T2480">
        <f>S2480*'Exhaust Gas Math'!$C$14</f>
        <v>0</v>
      </c>
      <c r="U2480">
        <f>(T2480/'Exhaust Gas Math'!$B$14)+('Exhaust Gas Math'!$D$10)</f>
        <v>4.4059320573952224E-4</v>
      </c>
      <c r="V2480">
        <f>('Exhaust Gas Math'!$E$10*(2.53982214E-12*V2479^4 - 0.0000000071629564556*V2479^3 + 7.56281407226508E-06*V2479^2 - 0.00322508455050905*V2479 + 1.62997098133725)*$B$24+T2480*'Exhaust Gas Math'!$D$14*$B$23)/('Exhaust Gas Math'!$E$10*(2.53982214E-12*V2479^4 - 0.0000000071629564556*V2479^3 + 7.56281407226508E-06*V2479^2 - 0.00322508455050905*V2479 + 1.62997098133725)+T2480*'Exhaust Gas Math'!$D$14)</f>
        <v>1100</v>
      </c>
      <c r="W2480">
        <f>(353.3116967483*V2480^-1.0020802909)*('Exhaust Gas Math'!$E$10/(T2480+'Exhaust Gas Math'!$E$10))+(357.4500179626*V2480^-1.0038444015 )*(T2480/(T2480+'Exhaust Gas Math'!$E$10))</f>
        <v>0.31654710700089367</v>
      </c>
      <c r="X2480">
        <f t="shared" si="581"/>
        <v>0</v>
      </c>
      <c r="Y2480">
        <f t="shared" si="582"/>
        <v>101325</v>
      </c>
      <c r="Z2480">
        <f t="shared" si="583"/>
        <v>101325</v>
      </c>
    </row>
    <row r="2481" spans="5:26" x14ac:dyDescent="0.2">
      <c r="E2481">
        <f t="shared" si="585"/>
        <v>0.30949999999997979</v>
      </c>
      <c r="F2481">
        <f t="shared" si="586"/>
        <v>101325</v>
      </c>
      <c r="H2481">
        <f t="shared" si="584"/>
        <v>0.30949999999997979</v>
      </c>
      <c r="I2481">
        <f t="shared" si="572"/>
        <v>455.99999999903048</v>
      </c>
      <c r="J2481">
        <f t="shared" si="573"/>
        <v>3.501355228505168E-2</v>
      </c>
      <c r="K2481">
        <f t="shared" si="574"/>
        <v>26.411448257712077</v>
      </c>
      <c r="L2481">
        <f t="shared" si="575"/>
        <v>3.9769296294121147E-5</v>
      </c>
      <c r="M2481">
        <f>J2481/SQRT('Exhaust Gas Math'!$E$14*$B$21*$B$23)</f>
        <v>5.9441051563309966E-4</v>
      </c>
      <c r="N2481">
        <f t="shared" si="576"/>
        <v>1.9552731033724728E-2</v>
      </c>
      <c r="O2481">
        <f t="shared" si="577"/>
        <v>0</v>
      </c>
      <c r="P2481">
        <f t="shared" si="578"/>
        <v>0</v>
      </c>
      <c r="Q2481">
        <f>($B$16/2)*(COS((ACOS((2*'Intake Valve Fxn Scratch'!$B$1)/$B$16-1)/($B$17/2))*(I2481-($B$17/2)))+1)*P2481</f>
        <v>0</v>
      </c>
      <c r="R2481">
        <f t="shared" si="579"/>
        <v>0</v>
      </c>
      <c r="S2481">
        <f t="shared" si="580"/>
        <v>0</v>
      </c>
      <c r="T2481">
        <f>S2481*'Exhaust Gas Math'!$C$14</f>
        <v>0</v>
      </c>
      <c r="U2481">
        <f>(T2481/'Exhaust Gas Math'!$B$14)+('Exhaust Gas Math'!$D$10)</f>
        <v>4.4059320573952224E-4</v>
      </c>
      <c r="V2481">
        <f>('Exhaust Gas Math'!$E$10*(2.53982214E-12*V2480^4 - 0.0000000071629564556*V2480^3 + 7.56281407226508E-06*V2480^2 - 0.00322508455050905*V2480 + 1.62997098133725)*$B$24+T2481*'Exhaust Gas Math'!$D$14*$B$23)/('Exhaust Gas Math'!$E$10*(2.53982214E-12*V2480^4 - 0.0000000071629564556*V2480^3 + 7.56281407226508E-06*V2480^2 - 0.00322508455050905*V2480 + 1.62997098133725)+T2481*'Exhaust Gas Math'!$D$14)</f>
        <v>1100</v>
      </c>
      <c r="W2481">
        <f>(353.3116967483*V2481^-1.0020802909)*('Exhaust Gas Math'!$E$10/(T2481+'Exhaust Gas Math'!$E$10))+(357.4500179626*V2481^-1.0038444015 )*(T2481/(T2481+'Exhaust Gas Math'!$E$10))</f>
        <v>0.31654710700089367</v>
      </c>
      <c r="X2481">
        <f t="shared" si="581"/>
        <v>0</v>
      </c>
      <c r="Y2481">
        <f t="shared" si="582"/>
        <v>101325</v>
      </c>
      <c r="Z2481">
        <f t="shared" si="583"/>
        <v>101325</v>
      </c>
    </row>
    <row r="2482" spans="5:26" x14ac:dyDescent="0.2">
      <c r="E2482">
        <f t="shared" si="585"/>
        <v>0.30962499999997978</v>
      </c>
      <c r="F2482">
        <f t="shared" si="586"/>
        <v>101325</v>
      </c>
      <c r="H2482">
        <f t="shared" si="584"/>
        <v>0.30962499999997978</v>
      </c>
      <c r="I2482">
        <f t="shared" si="572"/>
        <v>461.99999999902866</v>
      </c>
      <c r="J2482">
        <f t="shared" si="573"/>
        <v>3.8290800598397505E-2</v>
      </c>
      <c r="K2482">
        <f t="shared" si="574"/>
        <v>25.976597263016302</v>
      </c>
      <c r="L2482">
        <f t="shared" si="575"/>
        <v>3.9769296294121147E-5</v>
      </c>
      <c r="M2482">
        <f>J2482/SQRT('Exhaust Gas Math'!$E$14*$B$21*$B$23)</f>
        <v>6.5004699729980756E-4</v>
      </c>
      <c r="N2482">
        <f t="shared" si="576"/>
        <v>2.1273748626039011E-2</v>
      </c>
      <c r="O2482">
        <f t="shared" si="577"/>
        <v>0</v>
      </c>
      <c r="P2482">
        <f t="shared" si="578"/>
        <v>0</v>
      </c>
      <c r="Q2482">
        <f>($B$16/2)*(COS((ACOS((2*'Intake Valve Fxn Scratch'!$B$1)/$B$16-1)/($B$17/2))*(I2482-($B$17/2)))+1)*P2482</f>
        <v>0</v>
      </c>
      <c r="R2482">
        <f t="shared" si="579"/>
        <v>0</v>
      </c>
      <c r="S2482">
        <f t="shared" si="580"/>
        <v>0</v>
      </c>
      <c r="T2482">
        <f>S2482*'Exhaust Gas Math'!$C$14</f>
        <v>0</v>
      </c>
      <c r="U2482">
        <f>(T2482/'Exhaust Gas Math'!$B$14)+('Exhaust Gas Math'!$D$10)</f>
        <v>4.4059320573952224E-4</v>
      </c>
      <c r="V2482">
        <f>('Exhaust Gas Math'!$E$10*(2.53982214E-12*V2481^4 - 0.0000000071629564556*V2481^3 + 7.56281407226508E-06*V2481^2 - 0.00322508455050905*V2481 + 1.62997098133725)*$B$24+T2482*'Exhaust Gas Math'!$D$14*$B$23)/('Exhaust Gas Math'!$E$10*(2.53982214E-12*V2481^4 - 0.0000000071629564556*V2481^3 + 7.56281407226508E-06*V2481^2 - 0.00322508455050905*V2481 + 1.62997098133725)+T2482*'Exhaust Gas Math'!$D$14)</f>
        <v>1100</v>
      </c>
      <c r="W2482">
        <f>(353.3116967483*V2482^-1.0020802909)*('Exhaust Gas Math'!$E$10/(T2482+'Exhaust Gas Math'!$E$10))+(357.4500179626*V2482^-1.0038444015 )*(T2482/(T2482+'Exhaust Gas Math'!$E$10))</f>
        <v>0.31654710700089367</v>
      </c>
      <c r="X2482">
        <f t="shared" si="581"/>
        <v>0</v>
      </c>
      <c r="Y2482">
        <f t="shared" si="582"/>
        <v>101325</v>
      </c>
      <c r="Z2482">
        <f t="shared" si="583"/>
        <v>101325</v>
      </c>
    </row>
    <row r="2483" spans="5:26" x14ac:dyDescent="0.2">
      <c r="E2483">
        <f t="shared" si="585"/>
        <v>0.30974999999997976</v>
      </c>
      <c r="F2483">
        <f t="shared" si="586"/>
        <v>101325</v>
      </c>
      <c r="H2483">
        <f t="shared" si="584"/>
        <v>0.30974999999997976</v>
      </c>
      <c r="I2483">
        <f t="shared" si="572"/>
        <v>467.99999999902866</v>
      </c>
      <c r="J2483">
        <f t="shared" si="573"/>
        <v>4.149583872117537E-2</v>
      </c>
      <c r="K2483">
        <f t="shared" si="574"/>
        <v>25.257141232754236</v>
      </c>
      <c r="L2483">
        <f t="shared" si="575"/>
        <v>3.9769296294121147E-5</v>
      </c>
      <c r="M2483">
        <f>J2483/SQRT('Exhaust Gas Math'!$E$14*$B$21*$B$23)</f>
        <v>7.0445759659217011E-4</v>
      </c>
      <c r="N2483">
        <f t="shared" si="576"/>
        <v>2.3061282130651506E-2</v>
      </c>
      <c r="O2483">
        <f t="shared" si="577"/>
        <v>0</v>
      </c>
      <c r="P2483">
        <f t="shared" si="578"/>
        <v>0</v>
      </c>
      <c r="Q2483">
        <f>($B$16/2)*(COS((ACOS((2*'Intake Valve Fxn Scratch'!$B$1)/$B$16-1)/($B$17/2))*(I2483-($B$17/2)))+1)*P2483</f>
        <v>0</v>
      </c>
      <c r="R2483">
        <f t="shared" si="579"/>
        <v>0</v>
      </c>
      <c r="S2483">
        <f t="shared" si="580"/>
        <v>0</v>
      </c>
      <c r="T2483">
        <f>S2483*'Exhaust Gas Math'!$C$14</f>
        <v>0</v>
      </c>
      <c r="U2483">
        <f>(T2483/'Exhaust Gas Math'!$B$14)+('Exhaust Gas Math'!$D$10)</f>
        <v>4.4059320573952224E-4</v>
      </c>
      <c r="V2483">
        <f>('Exhaust Gas Math'!$E$10*(2.53982214E-12*V2482^4 - 0.0000000071629564556*V2482^3 + 7.56281407226508E-06*V2482^2 - 0.00322508455050905*V2482 + 1.62997098133725)*$B$24+T2483*'Exhaust Gas Math'!$D$14*$B$23)/('Exhaust Gas Math'!$E$10*(2.53982214E-12*V2482^4 - 0.0000000071629564556*V2482^3 + 7.56281407226508E-06*V2482^2 - 0.00322508455050905*V2482 + 1.62997098133725)+T2483*'Exhaust Gas Math'!$D$14)</f>
        <v>1100</v>
      </c>
      <c r="W2483">
        <f>(353.3116967483*V2483^-1.0020802909)*('Exhaust Gas Math'!$E$10/(T2483+'Exhaust Gas Math'!$E$10))+(357.4500179626*V2483^-1.0038444015 )*(T2483/(T2483+'Exhaust Gas Math'!$E$10))</f>
        <v>0.31654710700089367</v>
      </c>
      <c r="X2483">
        <f t="shared" si="581"/>
        <v>0</v>
      </c>
      <c r="Y2483">
        <f t="shared" si="582"/>
        <v>101325</v>
      </c>
      <c r="Z2483">
        <f t="shared" si="583"/>
        <v>101325</v>
      </c>
    </row>
    <row r="2484" spans="5:26" x14ac:dyDescent="0.2">
      <c r="E2484">
        <f t="shared" si="585"/>
        <v>0.30987499999997975</v>
      </c>
      <c r="F2484">
        <f t="shared" si="586"/>
        <v>101325</v>
      </c>
      <c r="H2484">
        <f t="shared" si="584"/>
        <v>0.30987499999997975</v>
      </c>
      <c r="I2484">
        <f t="shared" si="572"/>
        <v>473.99999999902866</v>
      </c>
      <c r="J2484">
        <f t="shared" si="573"/>
        <v>4.4593551585011319E-2</v>
      </c>
      <c r="K2484">
        <f t="shared" si="574"/>
        <v>24.260962677750054</v>
      </c>
      <c r="L2484">
        <f t="shared" si="575"/>
        <v>3.9769296294121147E-5</v>
      </c>
      <c r="M2484">
        <f>J2484/SQRT('Exhaust Gas Math'!$E$14*$B$21*$B$23)</f>
        <v>7.5704617959813166E-4</v>
      </c>
      <c r="N2484">
        <f t="shared" si="576"/>
        <v>2.4926279522867415E-2</v>
      </c>
      <c r="O2484">
        <f t="shared" si="577"/>
        <v>0</v>
      </c>
      <c r="P2484">
        <f t="shared" si="578"/>
        <v>0</v>
      </c>
      <c r="Q2484">
        <f>($B$16/2)*(COS((ACOS((2*'Intake Valve Fxn Scratch'!$B$1)/$B$16-1)/($B$17/2))*(I2484-($B$17/2)))+1)*P2484</f>
        <v>0</v>
      </c>
      <c r="R2484">
        <f t="shared" si="579"/>
        <v>0</v>
      </c>
      <c r="S2484">
        <f t="shared" si="580"/>
        <v>0</v>
      </c>
      <c r="T2484">
        <f>S2484*'Exhaust Gas Math'!$C$14</f>
        <v>0</v>
      </c>
      <c r="U2484">
        <f>(T2484/'Exhaust Gas Math'!$B$14)+('Exhaust Gas Math'!$D$10)</f>
        <v>4.4059320573952224E-4</v>
      </c>
      <c r="V2484">
        <f>('Exhaust Gas Math'!$E$10*(2.53982214E-12*V2483^4 - 0.0000000071629564556*V2483^3 + 7.56281407226508E-06*V2483^2 - 0.00322508455050905*V2483 + 1.62997098133725)*$B$24+T2484*'Exhaust Gas Math'!$D$14*$B$23)/('Exhaust Gas Math'!$E$10*(2.53982214E-12*V2483^4 - 0.0000000071629564556*V2483^3 + 7.56281407226508E-06*V2483^2 - 0.00322508455050905*V2483 + 1.62997098133725)+T2484*'Exhaust Gas Math'!$D$14)</f>
        <v>1100</v>
      </c>
      <c r="W2484">
        <f>(353.3116967483*V2484^-1.0020802909)*('Exhaust Gas Math'!$E$10/(T2484+'Exhaust Gas Math'!$E$10))+(357.4500179626*V2484^-1.0038444015 )*(T2484/(T2484+'Exhaust Gas Math'!$E$10))</f>
        <v>0.31654710700089367</v>
      </c>
      <c r="X2484">
        <f t="shared" si="581"/>
        <v>0</v>
      </c>
      <c r="Y2484">
        <f t="shared" si="582"/>
        <v>101325</v>
      </c>
      <c r="Z2484">
        <f t="shared" si="583"/>
        <v>101325</v>
      </c>
    </row>
    <row r="2485" spans="5:26" x14ac:dyDescent="0.2">
      <c r="E2485">
        <f t="shared" si="585"/>
        <v>0.30999999999997974</v>
      </c>
      <c r="F2485">
        <f t="shared" si="586"/>
        <v>101325</v>
      </c>
      <c r="H2485">
        <f t="shared" si="584"/>
        <v>0.30999999999997974</v>
      </c>
      <c r="I2485">
        <f t="shared" si="572"/>
        <v>479.99999999902684</v>
      </c>
      <c r="J2485">
        <f t="shared" si="573"/>
        <v>4.7549999999534423E-2</v>
      </c>
      <c r="K2485">
        <f t="shared" si="574"/>
        <v>22.99897593871507</v>
      </c>
      <c r="L2485">
        <f t="shared" si="575"/>
        <v>3.9769296294121147E-5</v>
      </c>
      <c r="M2485">
        <f>J2485/SQRT('Exhaust Gas Math'!$E$14*$B$21*$B$23)</f>
        <v>8.0723657479746702E-4</v>
      </c>
      <c r="N2485">
        <f t="shared" si="576"/>
        <v>2.6879134705356675E-2</v>
      </c>
      <c r="O2485">
        <f t="shared" si="577"/>
        <v>0</v>
      </c>
      <c r="P2485">
        <f t="shared" si="578"/>
        <v>0</v>
      </c>
      <c r="Q2485">
        <f>($B$16/2)*(COS((ACOS((2*'Intake Valve Fxn Scratch'!$B$1)/$B$16-1)/($B$17/2))*(I2485-($B$17/2)))+1)*P2485</f>
        <v>0</v>
      </c>
      <c r="R2485">
        <f t="shared" si="579"/>
        <v>0</v>
      </c>
      <c r="S2485">
        <f t="shared" si="580"/>
        <v>0</v>
      </c>
      <c r="T2485">
        <f>S2485*'Exhaust Gas Math'!$C$14</f>
        <v>0</v>
      </c>
      <c r="U2485">
        <f>(T2485/'Exhaust Gas Math'!$B$14)+('Exhaust Gas Math'!$D$10)</f>
        <v>4.4059320573952224E-4</v>
      </c>
      <c r="V2485">
        <f>('Exhaust Gas Math'!$E$10*(2.53982214E-12*V2484^4 - 0.0000000071629564556*V2484^3 + 7.56281407226508E-06*V2484^2 - 0.00322508455050905*V2484 + 1.62997098133725)*$B$24+T2485*'Exhaust Gas Math'!$D$14*$B$23)/('Exhaust Gas Math'!$E$10*(2.53982214E-12*V2484^4 - 0.0000000071629564556*V2484^3 + 7.56281407226508E-06*V2484^2 - 0.00322508455050905*V2484 + 1.62997098133725)+T2485*'Exhaust Gas Math'!$D$14)</f>
        <v>1100</v>
      </c>
      <c r="W2485">
        <f>(353.3116967483*V2485^-1.0020802909)*('Exhaust Gas Math'!$E$10/(T2485+'Exhaust Gas Math'!$E$10))+(357.4500179626*V2485^-1.0038444015 )*(T2485/(T2485+'Exhaust Gas Math'!$E$10))</f>
        <v>0.31654710700089367</v>
      </c>
      <c r="X2485">
        <f t="shared" si="581"/>
        <v>0</v>
      </c>
      <c r="Y2485">
        <f t="shared" si="582"/>
        <v>101325</v>
      </c>
      <c r="Z2485">
        <f t="shared" si="583"/>
        <v>101325</v>
      </c>
    </row>
    <row r="2486" spans="5:26" x14ac:dyDescent="0.2">
      <c r="E2486">
        <f t="shared" si="585"/>
        <v>0.31012499999997972</v>
      </c>
      <c r="F2486">
        <f t="shared" si="586"/>
        <v>101325</v>
      </c>
      <c r="H2486">
        <f t="shared" si="584"/>
        <v>0.31012499999997972</v>
      </c>
      <c r="I2486">
        <f t="shared" si="572"/>
        <v>485.99999999902684</v>
      </c>
      <c r="J2486">
        <f t="shared" si="573"/>
        <v>5.0332792497235393E-2</v>
      </c>
      <c r="K2486">
        <f t="shared" si="574"/>
        <v>21.485007606451212</v>
      </c>
      <c r="L2486">
        <f t="shared" si="575"/>
        <v>3.9769296294121147E-5</v>
      </c>
      <c r="M2486">
        <f>J2486/SQRT('Exhaust Gas Math'!$E$14*$B$21*$B$23)</f>
        <v>8.5447888571730331E-4</v>
      </c>
      <c r="N2486">
        <f t="shared" si="576"/>
        <v>2.8928903021489337E-2</v>
      </c>
      <c r="O2486">
        <f t="shared" si="577"/>
        <v>0</v>
      </c>
      <c r="P2486">
        <f t="shared" si="578"/>
        <v>0</v>
      </c>
      <c r="Q2486">
        <f>($B$16/2)*(COS((ACOS((2*'Intake Valve Fxn Scratch'!$B$1)/$B$16-1)/($B$17/2))*(I2486-($B$17/2)))+1)*P2486</f>
        <v>0</v>
      </c>
      <c r="R2486">
        <f t="shared" si="579"/>
        <v>0</v>
      </c>
      <c r="S2486">
        <f t="shared" si="580"/>
        <v>0</v>
      </c>
      <c r="T2486">
        <f>S2486*'Exhaust Gas Math'!$C$14</f>
        <v>0</v>
      </c>
      <c r="U2486">
        <f>(T2486/'Exhaust Gas Math'!$B$14)+('Exhaust Gas Math'!$D$10)</f>
        <v>4.4059320573952224E-4</v>
      </c>
      <c r="V2486">
        <f>('Exhaust Gas Math'!$E$10*(2.53982214E-12*V2485^4 - 0.0000000071629564556*V2485^3 + 7.56281407226508E-06*V2485^2 - 0.00322508455050905*V2485 + 1.62997098133725)*$B$24+T2486*'Exhaust Gas Math'!$D$14*$B$23)/('Exhaust Gas Math'!$E$10*(2.53982214E-12*V2485^4 - 0.0000000071629564556*V2485^3 + 7.56281407226508E-06*V2485^2 - 0.00322508455050905*V2485 + 1.62997098133725)+T2486*'Exhaust Gas Math'!$D$14)</f>
        <v>1100</v>
      </c>
      <c r="W2486">
        <f>(353.3116967483*V2486^-1.0020802909)*('Exhaust Gas Math'!$E$10/(T2486+'Exhaust Gas Math'!$E$10))+(357.4500179626*V2486^-1.0038444015 )*(T2486/(T2486+'Exhaust Gas Math'!$E$10))</f>
        <v>0.31654710700089367</v>
      </c>
      <c r="X2486">
        <f t="shared" si="581"/>
        <v>0</v>
      </c>
      <c r="Y2486">
        <f t="shared" si="582"/>
        <v>101325</v>
      </c>
      <c r="Z2486">
        <f t="shared" si="583"/>
        <v>101325</v>
      </c>
    </row>
    <row r="2487" spans="5:26" x14ac:dyDescent="0.2">
      <c r="E2487">
        <f t="shared" si="585"/>
        <v>0.31024999999997971</v>
      </c>
      <c r="F2487">
        <f t="shared" si="586"/>
        <v>101325</v>
      </c>
      <c r="H2487">
        <f t="shared" si="584"/>
        <v>0.31024999999997971</v>
      </c>
      <c r="I2487">
        <f t="shared" si="572"/>
        <v>491.99999999902684</v>
      </c>
      <c r="J2487">
        <f t="shared" si="573"/>
        <v>5.2911440221175651E-2</v>
      </c>
      <c r="K2487">
        <f t="shared" si="574"/>
        <v>19.735645034823367</v>
      </c>
      <c r="L2487">
        <f t="shared" si="575"/>
        <v>3.9769296294121147E-5</v>
      </c>
      <c r="M2487">
        <f>J2487/SQRT('Exhaust Gas Math'!$E$14*$B$21*$B$23)</f>
        <v>8.9825551571316449E-4</v>
      </c>
      <c r="N2487">
        <f t="shared" si="576"/>
        <v>3.108244396802616E-2</v>
      </c>
      <c r="O2487">
        <f t="shared" si="577"/>
        <v>0</v>
      </c>
      <c r="P2487">
        <f t="shared" si="578"/>
        <v>0</v>
      </c>
      <c r="Q2487">
        <f>($B$16/2)*(COS((ACOS((2*'Intake Valve Fxn Scratch'!$B$1)/$B$16-1)/($B$17/2))*(I2487-($B$17/2)))+1)*P2487</f>
        <v>0</v>
      </c>
      <c r="R2487">
        <f t="shared" si="579"/>
        <v>0</v>
      </c>
      <c r="S2487">
        <f t="shared" si="580"/>
        <v>0</v>
      </c>
      <c r="T2487">
        <f>S2487*'Exhaust Gas Math'!$C$14</f>
        <v>0</v>
      </c>
      <c r="U2487">
        <f>(T2487/'Exhaust Gas Math'!$B$14)+('Exhaust Gas Math'!$D$10)</f>
        <v>4.4059320573952224E-4</v>
      </c>
      <c r="V2487">
        <f>('Exhaust Gas Math'!$E$10*(2.53982214E-12*V2486^4 - 0.0000000071629564556*V2486^3 + 7.56281407226508E-06*V2486^2 - 0.00322508455050905*V2486 + 1.62997098133725)*$B$24+T2487*'Exhaust Gas Math'!$D$14*$B$23)/('Exhaust Gas Math'!$E$10*(2.53982214E-12*V2486^4 - 0.0000000071629564556*V2486^3 + 7.56281407226508E-06*V2486^2 - 0.00322508455050905*V2486 + 1.62997098133725)+T2487*'Exhaust Gas Math'!$D$14)</f>
        <v>1100</v>
      </c>
      <c r="W2487">
        <f>(353.3116967483*V2487^-1.0020802909)*('Exhaust Gas Math'!$E$10/(T2487+'Exhaust Gas Math'!$E$10))+(357.4500179626*V2487^-1.0038444015 )*(T2487/(T2487+'Exhaust Gas Math'!$E$10))</f>
        <v>0.31654710700089367</v>
      </c>
      <c r="X2487">
        <f t="shared" si="581"/>
        <v>0</v>
      </c>
      <c r="Y2487">
        <f t="shared" si="582"/>
        <v>101325</v>
      </c>
      <c r="Z2487">
        <f t="shared" si="583"/>
        <v>101325</v>
      </c>
    </row>
    <row r="2488" spans="5:26" x14ac:dyDescent="0.2">
      <c r="E2488">
        <f t="shared" si="585"/>
        <v>0.31037499999997969</v>
      </c>
      <c r="F2488">
        <f t="shared" si="586"/>
        <v>101325</v>
      </c>
      <c r="H2488">
        <f t="shared" si="584"/>
        <v>0.31037499999997969</v>
      </c>
      <c r="I2488">
        <f t="shared" si="572"/>
        <v>497.99999999902502</v>
      </c>
      <c r="J2488">
        <f t="shared" si="573"/>
        <v>5.5257690967273405E-2</v>
      </c>
      <c r="K2488">
        <f t="shared" si="574"/>
        <v>17.770054606244702</v>
      </c>
      <c r="L2488">
        <f t="shared" si="575"/>
        <v>3.9769296294121147E-5</v>
      </c>
      <c r="M2488">
        <f>J2488/SQRT('Exhaust Gas Math'!$E$14*$B$21*$B$23)</f>
        <v>9.3808683886594045E-4</v>
      </c>
      <c r="N2488">
        <f t="shared" si="576"/>
        <v>3.334348633207581E-2</v>
      </c>
      <c r="O2488">
        <f t="shared" si="577"/>
        <v>0</v>
      </c>
      <c r="P2488">
        <f t="shared" si="578"/>
        <v>0</v>
      </c>
      <c r="Q2488">
        <f>($B$16/2)*(COS((ACOS((2*'Intake Valve Fxn Scratch'!$B$1)/$B$16-1)/($B$17/2))*(I2488-($B$17/2)))+1)*P2488</f>
        <v>0</v>
      </c>
      <c r="R2488">
        <f t="shared" si="579"/>
        <v>0</v>
      </c>
      <c r="S2488">
        <f t="shared" si="580"/>
        <v>0</v>
      </c>
      <c r="T2488">
        <f>S2488*'Exhaust Gas Math'!$C$14</f>
        <v>0</v>
      </c>
      <c r="U2488">
        <f>(T2488/'Exhaust Gas Math'!$B$14)+('Exhaust Gas Math'!$D$10)</f>
        <v>4.4059320573952224E-4</v>
      </c>
      <c r="V2488">
        <f>('Exhaust Gas Math'!$E$10*(2.53982214E-12*V2487^4 - 0.0000000071629564556*V2487^3 + 7.56281407226508E-06*V2487^2 - 0.00322508455050905*V2487 + 1.62997098133725)*$B$24+T2488*'Exhaust Gas Math'!$D$14*$B$23)/('Exhaust Gas Math'!$E$10*(2.53982214E-12*V2487^4 - 0.0000000071629564556*V2487^3 + 7.56281407226508E-06*V2487^2 - 0.00322508455050905*V2487 + 1.62997098133725)+T2488*'Exhaust Gas Math'!$D$14)</f>
        <v>1100</v>
      </c>
      <c r="W2488">
        <f>(353.3116967483*V2488^-1.0020802909)*('Exhaust Gas Math'!$E$10/(T2488+'Exhaust Gas Math'!$E$10))+(357.4500179626*V2488^-1.0038444015 )*(T2488/(T2488+'Exhaust Gas Math'!$E$10))</f>
        <v>0.31654710700089367</v>
      </c>
      <c r="X2488">
        <f t="shared" si="581"/>
        <v>0</v>
      </c>
      <c r="Y2488">
        <f t="shared" si="582"/>
        <v>101325</v>
      </c>
      <c r="Z2488">
        <f t="shared" si="583"/>
        <v>101325</v>
      </c>
    </row>
    <row r="2489" spans="5:26" x14ac:dyDescent="0.2">
      <c r="E2489">
        <f t="shared" si="585"/>
        <v>0.31049999999997968</v>
      </c>
      <c r="F2489">
        <f t="shared" si="586"/>
        <v>101325</v>
      </c>
      <c r="H2489">
        <f t="shared" si="584"/>
        <v>0.31049999999997968</v>
      </c>
      <c r="I2489">
        <f t="shared" si="572"/>
        <v>503.99999999902502</v>
      </c>
      <c r="J2489">
        <f t="shared" si="573"/>
        <v>5.7345838721368822E-2</v>
      </c>
      <c r="K2489">
        <f t="shared" si="574"/>
        <v>15.609771740778193</v>
      </c>
      <c r="L2489">
        <f t="shared" si="575"/>
        <v>3.9769296294121147E-5</v>
      </c>
      <c r="M2489">
        <f>J2489/SQRT('Exhaust Gas Math'!$E$14*$B$21*$B$23)</f>
        <v>9.7353645486391129E-4</v>
      </c>
      <c r="N2489">
        <f t="shared" si="576"/>
        <v>3.5711621292997528E-2</v>
      </c>
      <c r="O2489">
        <f t="shared" si="577"/>
        <v>0</v>
      </c>
      <c r="P2489">
        <f t="shared" si="578"/>
        <v>0</v>
      </c>
      <c r="Q2489">
        <f>($B$16/2)*(COS((ACOS((2*'Intake Valve Fxn Scratch'!$B$1)/$B$16-1)/($B$17/2))*(I2489-($B$17/2)))+1)*P2489</f>
        <v>0</v>
      </c>
      <c r="R2489">
        <f t="shared" si="579"/>
        <v>0</v>
      </c>
      <c r="S2489">
        <f t="shared" si="580"/>
        <v>0</v>
      </c>
      <c r="T2489">
        <f>S2489*'Exhaust Gas Math'!$C$14</f>
        <v>0</v>
      </c>
      <c r="U2489">
        <f>(T2489/'Exhaust Gas Math'!$B$14)+('Exhaust Gas Math'!$D$10)</f>
        <v>4.4059320573952224E-4</v>
      </c>
      <c r="V2489">
        <f>('Exhaust Gas Math'!$E$10*(2.53982214E-12*V2488^4 - 0.0000000071629564556*V2488^3 + 7.56281407226508E-06*V2488^2 - 0.00322508455050905*V2488 + 1.62997098133725)*$B$24+T2489*'Exhaust Gas Math'!$D$14*$B$23)/('Exhaust Gas Math'!$E$10*(2.53982214E-12*V2488^4 - 0.0000000071629564556*V2488^3 + 7.56281407226508E-06*V2488^2 - 0.00322508455050905*V2488 + 1.62997098133725)+T2489*'Exhaust Gas Math'!$D$14)</f>
        <v>1100</v>
      </c>
      <c r="W2489">
        <f>(353.3116967483*V2489^-1.0020802909)*('Exhaust Gas Math'!$E$10/(T2489+'Exhaust Gas Math'!$E$10))+(357.4500179626*V2489^-1.0038444015 )*(T2489/(T2489+'Exhaust Gas Math'!$E$10))</f>
        <v>0.31654710700089367</v>
      </c>
      <c r="X2489">
        <f t="shared" si="581"/>
        <v>0</v>
      </c>
      <c r="Y2489">
        <f t="shared" si="582"/>
        <v>101325</v>
      </c>
      <c r="Z2489">
        <f t="shared" si="583"/>
        <v>101325</v>
      </c>
    </row>
    <row r="2490" spans="5:26" x14ac:dyDescent="0.2">
      <c r="E2490">
        <f t="shared" si="585"/>
        <v>0.31062499999997967</v>
      </c>
      <c r="F2490">
        <f t="shared" si="586"/>
        <v>101325</v>
      </c>
      <c r="H2490">
        <f t="shared" si="584"/>
        <v>0.31062499999997967</v>
      </c>
      <c r="I2490">
        <f t="shared" si="572"/>
        <v>509.9999999990232</v>
      </c>
      <c r="J2490">
        <f t="shared" si="573"/>
        <v>5.9153005299697275E-2</v>
      </c>
      <c r="K2490">
        <f t="shared" si="574"/>
        <v>13.27846494956381</v>
      </c>
      <c r="L2490">
        <f t="shared" si="575"/>
        <v>3.9769296294121147E-5</v>
      </c>
      <c r="M2490">
        <f>J2490/SQRT('Exhaust Gas Math'!$E$14*$B$21*$B$23)</f>
        <v>1.0042159702959323E-3</v>
      </c>
      <c r="N2490">
        <f t="shared" si="576"/>
        <v>3.818124315434987E-2</v>
      </c>
      <c r="O2490">
        <f t="shared" si="577"/>
        <v>0</v>
      </c>
      <c r="P2490">
        <f t="shared" si="578"/>
        <v>0</v>
      </c>
      <c r="Q2490">
        <f>($B$16/2)*(COS((ACOS((2*'Intake Valve Fxn Scratch'!$B$1)/$B$16-1)/($B$17/2))*(I2490-($B$17/2)))+1)*P2490</f>
        <v>0</v>
      </c>
      <c r="R2490">
        <f t="shared" si="579"/>
        <v>0</v>
      </c>
      <c r="S2490">
        <f t="shared" si="580"/>
        <v>0</v>
      </c>
      <c r="T2490">
        <f>S2490*'Exhaust Gas Math'!$C$14</f>
        <v>0</v>
      </c>
      <c r="U2490">
        <f>(T2490/'Exhaust Gas Math'!$B$14)+('Exhaust Gas Math'!$D$10)</f>
        <v>4.4059320573952224E-4</v>
      </c>
      <c r="V2490">
        <f>('Exhaust Gas Math'!$E$10*(2.53982214E-12*V2489^4 - 0.0000000071629564556*V2489^3 + 7.56281407226508E-06*V2489^2 - 0.00322508455050905*V2489 + 1.62997098133725)*$B$24+T2490*'Exhaust Gas Math'!$D$14*$B$23)/('Exhaust Gas Math'!$E$10*(2.53982214E-12*V2489^4 - 0.0000000071629564556*V2489^3 + 7.56281407226508E-06*V2489^2 - 0.00322508455050905*V2489 + 1.62997098133725)+T2490*'Exhaust Gas Math'!$D$14)</f>
        <v>1100</v>
      </c>
      <c r="W2490">
        <f>(353.3116967483*V2490^-1.0020802909)*('Exhaust Gas Math'!$E$10/(T2490+'Exhaust Gas Math'!$E$10))+(357.4500179626*V2490^-1.0038444015 )*(T2490/(T2490+'Exhaust Gas Math'!$E$10))</f>
        <v>0.31654710700089367</v>
      </c>
      <c r="X2490">
        <f t="shared" si="581"/>
        <v>0</v>
      </c>
      <c r="Y2490">
        <f t="shared" si="582"/>
        <v>101325</v>
      </c>
      <c r="Z2490">
        <f t="shared" si="583"/>
        <v>101325</v>
      </c>
    </row>
    <row r="2491" spans="5:26" x14ac:dyDescent="0.2">
      <c r="E2491">
        <f t="shared" si="585"/>
        <v>0.31074999999997965</v>
      </c>
      <c r="F2491">
        <f t="shared" si="586"/>
        <v>101325</v>
      </c>
      <c r="H2491">
        <f t="shared" si="584"/>
        <v>0.31074999999997965</v>
      </c>
      <c r="I2491">
        <f t="shared" si="572"/>
        <v>515.9999999990232</v>
      </c>
      <c r="J2491">
        <f t="shared" si="573"/>
        <v>6.0659391007050728E-2</v>
      </c>
      <c r="K2491">
        <f t="shared" si="574"/>
        <v>10.801676517665912</v>
      </c>
      <c r="L2491">
        <f t="shared" si="575"/>
        <v>3.9769296294121147E-5</v>
      </c>
      <c r="M2491">
        <f>J2491/SQRT('Exhaust Gas Math'!$E$14*$B$21*$B$23)</f>
        <v>1.0297892539707959E-3</v>
      </c>
      <c r="N2491">
        <f t="shared" si="576"/>
        <v>4.0740475102554394E-2</v>
      </c>
      <c r="O2491">
        <f t="shared" si="577"/>
        <v>0</v>
      </c>
      <c r="P2491">
        <f t="shared" si="578"/>
        <v>0</v>
      </c>
      <c r="Q2491">
        <f>($B$16/2)*(COS((ACOS((2*'Intake Valve Fxn Scratch'!$B$1)/$B$16-1)/($B$17/2))*(I2491-($B$17/2)))+1)*P2491</f>
        <v>0</v>
      </c>
      <c r="R2491">
        <f t="shared" si="579"/>
        <v>0</v>
      </c>
      <c r="S2491">
        <f t="shared" si="580"/>
        <v>0</v>
      </c>
      <c r="T2491">
        <f>S2491*'Exhaust Gas Math'!$C$14</f>
        <v>0</v>
      </c>
      <c r="U2491">
        <f>(T2491/'Exhaust Gas Math'!$B$14)+('Exhaust Gas Math'!$D$10)</f>
        <v>4.4059320573952224E-4</v>
      </c>
      <c r="V2491">
        <f>('Exhaust Gas Math'!$E$10*(2.53982214E-12*V2490^4 - 0.0000000071629564556*V2490^3 + 7.56281407226508E-06*V2490^2 - 0.00322508455050905*V2490 + 1.62997098133725)*$B$24+T2491*'Exhaust Gas Math'!$D$14*$B$23)/('Exhaust Gas Math'!$E$10*(2.53982214E-12*V2490^4 - 0.0000000071629564556*V2490^3 + 7.56281407226508E-06*V2490^2 - 0.00322508455050905*V2490 + 1.62997098133725)+T2491*'Exhaust Gas Math'!$D$14)</f>
        <v>1100</v>
      </c>
      <c r="W2491">
        <f>(353.3116967483*V2491^-1.0020802909)*('Exhaust Gas Math'!$E$10/(T2491+'Exhaust Gas Math'!$E$10))+(357.4500179626*V2491^-1.0038444015 )*(T2491/(T2491+'Exhaust Gas Math'!$E$10))</f>
        <v>0.31654710700089367</v>
      </c>
      <c r="X2491">
        <f t="shared" si="581"/>
        <v>0</v>
      </c>
      <c r="Y2491">
        <f t="shared" si="582"/>
        <v>101325</v>
      </c>
      <c r="Z2491">
        <f t="shared" si="583"/>
        <v>101325</v>
      </c>
    </row>
    <row r="2492" spans="5:26" x14ac:dyDescent="0.2">
      <c r="E2492">
        <f t="shared" si="585"/>
        <v>0.31087499999997964</v>
      </c>
      <c r="F2492">
        <f t="shared" si="586"/>
        <v>101325</v>
      </c>
      <c r="H2492">
        <f t="shared" si="584"/>
        <v>0.31087499999997964</v>
      </c>
      <c r="I2492">
        <f t="shared" si="572"/>
        <v>521.9999999990232</v>
      </c>
      <c r="J2492">
        <f t="shared" si="573"/>
        <v>6.184849156638958E-2</v>
      </c>
      <c r="K2492">
        <f t="shared" si="574"/>
        <v>8.2065426574429967</v>
      </c>
      <c r="L2492">
        <f t="shared" si="575"/>
        <v>3.9769296294121147E-5</v>
      </c>
      <c r="M2492">
        <f>J2492/SQRT('Exhaust Gas Math'!$E$14*$B$21*$B$23)</f>
        <v>1.0499761196410347E-3</v>
      </c>
      <c r="N2492">
        <f t="shared" si="576"/>
        <v>4.3370137971303964E-2</v>
      </c>
      <c r="O2492">
        <f t="shared" si="577"/>
        <v>0</v>
      </c>
      <c r="P2492">
        <f t="shared" si="578"/>
        <v>0</v>
      </c>
      <c r="Q2492">
        <f>($B$16/2)*(COS((ACOS((2*'Intake Valve Fxn Scratch'!$B$1)/$B$16-1)/($B$17/2))*(I2492-($B$17/2)))+1)*P2492</f>
        <v>0</v>
      </c>
      <c r="R2492">
        <f t="shared" si="579"/>
        <v>0</v>
      </c>
      <c r="S2492">
        <f t="shared" si="580"/>
        <v>0</v>
      </c>
      <c r="T2492">
        <f>S2492*'Exhaust Gas Math'!$C$14</f>
        <v>0</v>
      </c>
      <c r="U2492">
        <f>(T2492/'Exhaust Gas Math'!$B$14)+('Exhaust Gas Math'!$D$10)</f>
        <v>4.4059320573952224E-4</v>
      </c>
      <c r="V2492">
        <f>('Exhaust Gas Math'!$E$10*(2.53982214E-12*V2491^4 - 0.0000000071629564556*V2491^3 + 7.56281407226508E-06*V2491^2 - 0.00322508455050905*V2491 + 1.62997098133725)*$B$24+T2492*'Exhaust Gas Math'!$D$14*$B$23)/('Exhaust Gas Math'!$E$10*(2.53982214E-12*V2491^4 - 0.0000000071629564556*V2491^3 + 7.56281407226508E-06*V2491^2 - 0.00322508455050905*V2491 + 1.62997098133725)+T2492*'Exhaust Gas Math'!$D$14)</f>
        <v>1100</v>
      </c>
      <c r="W2492">
        <f>(353.3116967483*V2492^-1.0020802909)*('Exhaust Gas Math'!$E$10/(T2492+'Exhaust Gas Math'!$E$10))+(357.4500179626*V2492^-1.0038444015 )*(T2492/(T2492+'Exhaust Gas Math'!$E$10))</f>
        <v>0.31654710700089367</v>
      </c>
      <c r="X2492">
        <f t="shared" si="581"/>
        <v>0</v>
      </c>
      <c r="Y2492">
        <f t="shared" si="582"/>
        <v>101325</v>
      </c>
      <c r="Z2492">
        <f t="shared" si="583"/>
        <v>101325</v>
      </c>
    </row>
    <row r="2493" spans="5:26" x14ac:dyDescent="0.2">
      <c r="E2493">
        <f t="shared" si="585"/>
        <v>0.31099999999997963</v>
      </c>
      <c r="F2493">
        <f t="shared" si="586"/>
        <v>101325</v>
      </c>
      <c r="H2493">
        <f t="shared" si="584"/>
        <v>0.31099999999997963</v>
      </c>
      <c r="I2493">
        <f t="shared" si="572"/>
        <v>527.99999999902138</v>
      </c>
      <c r="J2493">
        <f t="shared" si="573"/>
        <v>6.2707278943149147E-2</v>
      </c>
      <c r="K2493">
        <f t="shared" si="574"/>
        <v>5.5214961985371307</v>
      </c>
      <c r="L2493">
        <f t="shared" si="575"/>
        <v>3.9769296294121147E-5</v>
      </c>
      <c r="M2493">
        <f>J2493/SQRT('Exhaust Gas Math'!$E$14*$B$21*$B$23)</f>
        <v>1.0645553957819701E-3</v>
      </c>
      <c r="N2493">
        <f t="shared" si="576"/>
        <v>4.6042841937101703E-2</v>
      </c>
      <c r="O2493">
        <f t="shared" si="577"/>
        <v>0</v>
      </c>
      <c r="P2493">
        <f t="shared" si="578"/>
        <v>0</v>
      </c>
      <c r="Q2493">
        <f>($B$16/2)*(COS((ACOS((2*'Intake Valve Fxn Scratch'!$B$1)/$B$16-1)/($B$17/2))*(I2493-($B$17/2)))+1)*P2493</f>
        <v>0</v>
      </c>
      <c r="R2493">
        <f t="shared" si="579"/>
        <v>0</v>
      </c>
      <c r="S2493">
        <f t="shared" si="580"/>
        <v>0</v>
      </c>
      <c r="T2493">
        <f>S2493*'Exhaust Gas Math'!$C$14</f>
        <v>0</v>
      </c>
      <c r="U2493">
        <f>(T2493/'Exhaust Gas Math'!$B$14)+('Exhaust Gas Math'!$D$10)</f>
        <v>4.4059320573952224E-4</v>
      </c>
      <c r="V2493">
        <f>('Exhaust Gas Math'!$E$10*(2.53982214E-12*V2492^4 - 0.0000000071629564556*V2492^3 + 7.56281407226508E-06*V2492^2 - 0.00322508455050905*V2492 + 1.62997098133725)*$B$24+T2493*'Exhaust Gas Math'!$D$14*$B$23)/('Exhaust Gas Math'!$E$10*(2.53982214E-12*V2492^4 - 0.0000000071629564556*V2492^3 + 7.56281407226508E-06*V2492^2 - 0.00322508455050905*V2492 + 1.62997098133725)+T2493*'Exhaust Gas Math'!$D$14)</f>
        <v>1100</v>
      </c>
      <c r="W2493">
        <f>(353.3116967483*V2493^-1.0020802909)*('Exhaust Gas Math'!$E$10/(T2493+'Exhaust Gas Math'!$E$10))+(357.4500179626*V2493^-1.0038444015 )*(T2493/(T2493+'Exhaust Gas Math'!$E$10))</f>
        <v>0.31654710700089367</v>
      </c>
      <c r="X2493">
        <f t="shared" si="581"/>
        <v>0</v>
      </c>
      <c r="Y2493">
        <f t="shared" si="582"/>
        <v>101325</v>
      </c>
      <c r="Z2493">
        <f t="shared" si="583"/>
        <v>101325</v>
      </c>
    </row>
    <row r="2494" spans="5:26" x14ac:dyDescent="0.2">
      <c r="E2494">
        <f t="shared" si="585"/>
        <v>0.31112499999997961</v>
      </c>
      <c r="F2494">
        <f t="shared" si="586"/>
        <v>101325</v>
      </c>
      <c r="H2494">
        <f t="shared" si="584"/>
        <v>0.31112499999997961</v>
      </c>
      <c r="I2494">
        <f t="shared" si="572"/>
        <v>533.99999999902138</v>
      </c>
      <c r="J2494">
        <f t="shared" si="573"/>
        <v>6.3226344083117753E-2</v>
      </c>
      <c r="K2494">
        <f t="shared" si="574"/>
        <v>2.7759550718312767</v>
      </c>
      <c r="L2494">
        <f t="shared" si="575"/>
        <v>3.9769296294121147E-5</v>
      </c>
      <c r="M2494">
        <f>J2494/SQRT('Exhaust Gas Math'!$E$14*$B$21*$B$23)</f>
        <v>1.0733673487933082E-3</v>
      </c>
      <c r="N2494">
        <f t="shared" si="576"/>
        <v>4.8722302042790842E-2</v>
      </c>
      <c r="O2494">
        <f t="shared" si="577"/>
        <v>0</v>
      </c>
      <c r="P2494">
        <f t="shared" si="578"/>
        <v>0</v>
      </c>
      <c r="Q2494">
        <f>($B$16/2)*(COS((ACOS((2*'Intake Valve Fxn Scratch'!$B$1)/$B$16-1)/($B$17/2))*(I2494-($B$17/2)))+1)*P2494</f>
        <v>0</v>
      </c>
      <c r="R2494">
        <f t="shared" si="579"/>
        <v>0</v>
      </c>
      <c r="S2494">
        <f t="shared" si="580"/>
        <v>0</v>
      </c>
      <c r="T2494">
        <f>S2494*'Exhaust Gas Math'!$C$14</f>
        <v>0</v>
      </c>
      <c r="U2494">
        <f>(T2494/'Exhaust Gas Math'!$B$14)+('Exhaust Gas Math'!$D$10)</f>
        <v>4.4059320573952224E-4</v>
      </c>
      <c r="V2494">
        <f>('Exhaust Gas Math'!$E$10*(2.53982214E-12*V2493^4 - 0.0000000071629564556*V2493^3 + 7.56281407226508E-06*V2493^2 - 0.00322508455050905*V2493 + 1.62997098133725)*$B$24+T2494*'Exhaust Gas Math'!$D$14*$B$23)/('Exhaust Gas Math'!$E$10*(2.53982214E-12*V2493^4 - 0.0000000071629564556*V2493^3 + 7.56281407226508E-06*V2493^2 - 0.00322508455050905*V2493 + 1.62997098133725)+T2494*'Exhaust Gas Math'!$D$14)</f>
        <v>1100</v>
      </c>
      <c r="W2494">
        <f>(353.3116967483*V2494^-1.0020802909)*('Exhaust Gas Math'!$E$10/(T2494+'Exhaust Gas Math'!$E$10))+(357.4500179626*V2494^-1.0038444015 )*(T2494/(T2494+'Exhaust Gas Math'!$E$10))</f>
        <v>0.31654710700089367</v>
      </c>
      <c r="X2494">
        <f t="shared" si="581"/>
        <v>0</v>
      </c>
      <c r="Y2494">
        <f t="shared" si="582"/>
        <v>101325</v>
      </c>
      <c r="Z2494">
        <f t="shared" si="583"/>
        <v>101325</v>
      </c>
    </row>
    <row r="2495" spans="5:26" x14ac:dyDescent="0.2">
      <c r="E2495">
        <f t="shared" si="585"/>
        <v>0.3112499999999796</v>
      </c>
      <c r="F2495">
        <f t="shared" si="586"/>
        <v>101325</v>
      </c>
      <c r="H2495">
        <f t="shared" si="584"/>
        <v>0.3112499999999796</v>
      </c>
      <c r="I2495">
        <f t="shared" si="572"/>
        <v>539.99999999902138</v>
      </c>
      <c r="J2495">
        <f t="shared" si="573"/>
        <v>6.3399999999999998E-2</v>
      </c>
      <c r="K2495">
        <f t="shared" si="574"/>
        <v>4.5399519978123177E-10</v>
      </c>
      <c r="L2495">
        <f t="shared" si="575"/>
        <v>3.9769296294121147E-5</v>
      </c>
      <c r="M2495">
        <f>J2495/SQRT('Exhaust Gas Math'!$E$14*$B$21*$B$23)</f>
        <v>1.0763154330738279E-3</v>
      </c>
      <c r="N2495">
        <f t="shared" si="576"/>
        <v>5.1362995242982129E-2</v>
      </c>
      <c r="O2495">
        <f t="shared" si="577"/>
        <v>0</v>
      </c>
      <c r="P2495">
        <f t="shared" si="578"/>
        <v>0</v>
      </c>
      <c r="Q2495">
        <f>($B$16/2)*(COS((ACOS((2*'Intake Valve Fxn Scratch'!$B$1)/$B$16-1)/($B$17/2))*(I2495-($B$17/2)))+1)*P2495</f>
        <v>0</v>
      </c>
      <c r="R2495">
        <f t="shared" si="579"/>
        <v>0</v>
      </c>
      <c r="S2495">
        <f t="shared" si="580"/>
        <v>0</v>
      </c>
      <c r="T2495">
        <f>S2495*'Exhaust Gas Math'!$C$14</f>
        <v>0</v>
      </c>
      <c r="U2495">
        <f>(T2495/'Exhaust Gas Math'!$B$14)+('Exhaust Gas Math'!$D$10)</f>
        <v>4.4059320573952224E-4</v>
      </c>
      <c r="V2495">
        <f>('Exhaust Gas Math'!$E$10*(2.53982214E-12*V2494^4 - 0.0000000071629564556*V2494^3 + 7.56281407226508E-06*V2494^2 - 0.00322508455050905*V2494 + 1.62997098133725)*$B$24+T2495*'Exhaust Gas Math'!$D$14*$B$23)/('Exhaust Gas Math'!$E$10*(2.53982214E-12*V2494^4 - 0.0000000071629564556*V2494^3 + 7.56281407226508E-06*V2494^2 - 0.00322508455050905*V2494 + 1.62997098133725)+T2495*'Exhaust Gas Math'!$D$14)</f>
        <v>1100</v>
      </c>
      <c r="W2495">
        <f>(353.3116967483*V2495^-1.0020802909)*('Exhaust Gas Math'!$E$10/(T2495+'Exhaust Gas Math'!$E$10))+(357.4500179626*V2495^-1.0038444015 )*(T2495/(T2495+'Exhaust Gas Math'!$E$10))</f>
        <v>0.31654710700089367</v>
      </c>
      <c r="X2495">
        <f t="shared" si="581"/>
        <v>0</v>
      </c>
      <c r="Y2495">
        <f t="shared" si="582"/>
        <v>101325</v>
      </c>
      <c r="Z2495">
        <f t="shared" si="583"/>
        <v>101325</v>
      </c>
    </row>
    <row r="2496" spans="5:26" x14ac:dyDescent="0.2">
      <c r="E2496">
        <f t="shared" si="585"/>
        <v>0.31137499999997958</v>
      </c>
      <c r="F2496">
        <f t="shared" si="586"/>
        <v>101325</v>
      </c>
      <c r="H2496">
        <f t="shared" si="584"/>
        <v>0.31137499999997958</v>
      </c>
      <c r="I2496">
        <f t="shared" si="572"/>
        <v>545.99999999901956</v>
      </c>
      <c r="J2496">
        <f t="shared" si="573"/>
        <v>6.3226344083230857E-2</v>
      </c>
      <c r="K2496">
        <f t="shared" si="574"/>
        <v>-2.7759550709297613</v>
      </c>
      <c r="L2496">
        <f t="shared" si="575"/>
        <v>3.9769296294121147E-5</v>
      </c>
      <c r="M2496">
        <f>J2496/SQRT('Exhaust Gas Math'!$E$14*$B$21*$B$23)</f>
        <v>1.0733673487952284E-3</v>
      </c>
      <c r="N2496">
        <f t="shared" si="576"/>
        <v>5.3910285389753489E-2</v>
      </c>
      <c r="O2496">
        <f t="shared" si="577"/>
        <v>0</v>
      </c>
      <c r="P2496">
        <f t="shared" si="578"/>
        <v>0</v>
      </c>
      <c r="Q2496">
        <f>($B$16/2)*(COS((ACOS((2*'Intake Valve Fxn Scratch'!$B$1)/$B$16-1)/($B$17/2))*(I2496-($B$17/2)))+1)*P2496</f>
        <v>0</v>
      </c>
      <c r="R2496">
        <f t="shared" si="579"/>
        <v>0</v>
      </c>
      <c r="S2496">
        <f t="shared" si="580"/>
        <v>0</v>
      </c>
      <c r="T2496">
        <f>S2496*'Exhaust Gas Math'!$C$14</f>
        <v>0</v>
      </c>
      <c r="U2496">
        <f>(T2496/'Exhaust Gas Math'!$B$14)+('Exhaust Gas Math'!$D$10)</f>
        <v>4.4059320573952224E-4</v>
      </c>
      <c r="V2496">
        <f>('Exhaust Gas Math'!$E$10*(2.53982214E-12*V2495^4 - 0.0000000071629564556*V2495^3 + 7.56281407226508E-06*V2495^2 - 0.00322508455050905*V2495 + 1.62997098133725)*$B$24+T2496*'Exhaust Gas Math'!$D$14*$B$23)/('Exhaust Gas Math'!$E$10*(2.53982214E-12*V2495^4 - 0.0000000071629564556*V2495^3 + 7.56281407226508E-06*V2495^2 - 0.00322508455050905*V2495 + 1.62997098133725)+T2496*'Exhaust Gas Math'!$D$14)</f>
        <v>1100</v>
      </c>
      <c r="W2496">
        <f>(353.3116967483*V2496^-1.0020802909)*('Exhaust Gas Math'!$E$10/(T2496+'Exhaust Gas Math'!$E$10))+(357.4500179626*V2496^-1.0038444015 )*(T2496/(T2496+'Exhaust Gas Math'!$E$10))</f>
        <v>0.31654710700089367</v>
      </c>
      <c r="X2496">
        <f t="shared" si="581"/>
        <v>0</v>
      </c>
      <c r="Y2496">
        <f t="shared" si="582"/>
        <v>101325</v>
      </c>
      <c r="Z2496">
        <f t="shared" si="583"/>
        <v>101325</v>
      </c>
    </row>
    <row r="2497" spans="5:26" x14ac:dyDescent="0.2">
      <c r="E2497">
        <f t="shared" si="585"/>
        <v>0.31149999999997957</v>
      </c>
      <c r="F2497">
        <f t="shared" si="586"/>
        <v>101325</v>
      </c>
      <c r="H2497">
        <f t="shared" si="584"/>
        <v>0.31149999999997957</v>
      </c>
      <c r="I2497">
        <f t="shared" si="572"/>
        <v>551.99999999901956</v>
      </c>
      <c r="J2497">
        <f t="shared" si="573"/>
        <v>6.2707278943374495E-2</v>
      </c>
      <c r="K2497">
        <f t="shared" si="574"/>
        <v>-5.5214961976489825</v>
      </c>
      <c r="L2497">
        <f t="shared" si="575"/>
        <v>3.9769296294121147E-5</v>
      </c>
      <c r="M2497">
        <f>J2497/SQRT('Exhaust Gas Math'!$E$14*$B$21*$B$23)</f>
        <v>1.0645553957857956E-3</v>
      </c>
      <c r="N2497">
        <f t="shared" si="576"/>
        <v>5.6301139017694728E-2</v>
      </c>
      <c r="O2497">
        <f t="shared" si="577"/>
        <v>0</v>
      </c>
      <c r="P2497">
        <f t="shared" si="578"/>
        <v>0</v>
      </c>
      <c r="Q2497">
        <f>($B$16/2)*(COS((ACOS((2*'Intake Valve Fxn Scratch'!$B$1)/$B$16-1)/($B$17/2))*(I2497-($B$17/2)))+1)*P2497</f>
        <v>0</v>
      </c>
      <c r="R2497">
        <f t="shared" si="579"/>
        <v>0</v>
      </c>
      <c r="S2497">
        <f t="shared" si="580"/>
        <v>0</v>
      </c>
      <c r="T2497">
        <f>S2497*'Exhaust Gas Math'!$C$14</f>
        <v>0</v>
      </c>
      <c r="U2497">
        <f>(T2497/'Exhaust Gas Math'!$B$14)+('Exhaust Gas Math'!$D$10)</f>
        <v>4.4059320573952224E-4</v>
      </c>
      <c r="V2497">
        <f>('Exhaust Gas Math'!$E$10*(2.53982214E-12*V2496^4 - 0.0000000071629564556*V2496^3 + 7.56281407226508E-06*V2496^2 - 0.00322508455050905*V2496 + 1.62997098133725)*$B$24+T2497*'Exhaust Gas Math'!$D$14*$B$23)/('Exhaust Gas Math'!$E$10*(2.53982214E-12*V2496^4 - 0.0000000071629564556*V2496^3 + 7.56281407226508E-06*V2496^2 - 0.00322508455050905*V2496 + 1.62997098133725)+T2497*'Exhaust Gas Math'!$D$14)</f>
        <v>1100</v>
      </c>
      <c r="W2497">
        <f>(353.3116967483*V2497^-1.0020802909)*('Exhaust Gas Math'!$E$10/(T2497+'Exhaust Gas Math'!$E$10))+(357.4500179626*V2497^-1.0038444015 )*(T2497/(T2497+'Exhaust Gas Math'!$E$10))</f>
        <v>0.31654710700089367</v>
      </c>
      <c r="X2497">
        <f t="shared" si="581"/>
        <v>0</v>
      </c>
      <c r="Y2497">
        <f t="shared" si="582"/>
        <v>101325</v>
      </c>
      <c r="Z2497">
        <f t="shared" si="583"/>
        <v>101325</v>
      </c>
    </row>
    <row r="2498" spans="5:26" x14ac:dyDescent="0.2">
      <c r="E2498">
        <f t="shared" si="585"/>
        <v>0.31162499999997956</v>
      </c>
      <c r="F2498">
        <f t="shared" si="586"/>
        <v>101325</v>
      </c>
      <c r="H2498">
        <f t="shared" si="584"/>
        <v>0.31162499999997956</v>
      </c>
      <c r="I2498">
        <f t="shared" si="572"/>
        <v>557.99999999901956</v>
      </c>
      <c r="J2498">
        <f t="shared" si="573"/>
        <v>6.1848491566723951E-2</v>
      </c>
      <c r="K2498">
        <f t="shared" si="574"/>
        <v>-8.2065426565808828</v>
      </c>
      <c r="L2498">
        <f t="shared" si="575"/>
        <v>3.9769296294121147E-5</v>
      </c>
      <c r="M2498">
        <f>J2498/SQRT('Exhaust Gas Math'!$E$14*$B$21*$B$23)</f>
        <v>1.0499761196467111E-3</v>
      </c>
      <c r="N2498">
        <f t="shared" si="576"/>
        <v>5.8465535048155999E-2</v>
      </c>
      <c r="O2498">
        <f t="shared" si="577"/>
        <v>0</v>
      </c>
      <c r="P2498">
        <f t="shared" si="578"/>
        <v>0</v>
      </c>
      <c r="Q2498">
        <f>($B$16/2)*(COS((ACOS((2*'Intake Valve Fxn Scratch'!$B$1)/$B$16-1)/($B$17/2))*(I2498-($B$17/2)))+1)*P2498</f>
        <v>0</v>
      </c>
      <c r="R2498">
        <f t="shared" si="579"/>
        <v>0</v>
      </c>
      <c r="S2498">
        <f t="shared" si="580"/>
        <v>0</v>
      </c>
      <c r="T2498">
        <f>S2498*'Exhaust Gas Math'!$C$14</f>
        <v>0</v>
      </c>
      <c r="U2498">
        <f>(T2498/'Exhaust Gas Math'!$B$14)+('Exhaust Gas Math'!$D$10)</f>
        <v>4.4059320573952224E-4</v>
      </c>
      <c r="V2498">
        <f>('Exhaust Gas Math'!$E$10*(2.53982214E-12*V2497^4 - 0.0000000071629564556*V2497^3 + 7.56281407226508E-06*V2497^2 - 0.00322508455050905*V2497 + 1.62997098133725)*$B$24+T2498*'Exhaust Gas Math'!$D$14*$B$23)/('Exhaust Gas Math'!$E$10*(2.53982214E-12*V2497^4 - 0.0000000071629564556*V2497^3 + 7.56281407226508E-06*V2497^2 - 0.00322508455050905*V2497 + 1.62997098133725)+T2498*'Exhaust Gas Math'!$D$14)</f>
        <v>1100</v>
      </c>
      <c r="W2498">
        <f>(353.3116967483*V2498^-1.0020802909)*('Exhaust Gas Math'!$E$10/(T2498+'Exhaust Gas Math'!$E$10))+(357.4500179626*V2498^-1.0038444015 )*(T2498/(T2498+'Exhaust Gas Math'!$E$10))</f>
        <v>0.31654710700089367</v>
      </c>
      <c r="X2498">
        <f t="shared" si="581"/>
        <v>0</v>
      </c>
      <c r="Y2498">
        <f t="shared" si="582"/>
        <v>101325</v>
      </c>
      <c r="Z2498">
        <f t="shared" si="583"/>
        <v>101325</v>
      </c>
    </row>
    <row r="2499" spans="5:26" x14ac:dyDescent="0.2">
      <c r="E2499">
        <f t="shared" si="585"/>
        <v>0.31174999999997954</v>
      </c>
      <c r="F2499">
        <f t="shared" si="586"/>
        <v>101325</v>
      </c>
      <c r="H2499">
        <f t="shared" si="584"/>
        <v>0.31174999999997954</v>
      </c>
      <c r="I2499">
        <f t="shared" si="572"/>
        <v>563.99999999901775</v>
      </c>
      <c r="J2499">
        <f t="shared" si="573"/>
        <v>6.065939100749157E-2</v>
      </c>
      <c r="K2499">
        <f t="shared" si="574"/>
        <v>-10.801676516836423</v>
      </c>
      <c r="L2499">
        <f t="shared" si="575"/>
        <v>3.9769296294121147E-5</v>
      </c>
      <c r="M2499">
        <f>J2499/SQRT('Exhaust Gas Math'!$E$14*$B$21*$B$23)</f>
        <v>1.02978925397828E-3</v>
      </c>
      <c r="N2499">
        <f t="shared" si="576"/>
        <v>6.0328632872027471E-2</v>
      </c>
      <c r="O2499">
        <f t="shared" si="577"/>
        <v>0</v>
      </c>
      <c r="P2499">
        <f t="shared" si="578"/>
        <v>0</v>
      </c>
      <c r="Q2499">
        <f>($B$16/2)*(COS((ACOS((2*'Intake Valve Fxn Scratch'!$B$1)/$B$16-1)/($B$17/2))*(I2499-($B$17/2)))+1)*P2499</f>
        <v>0</v>
      </c>
      <c r="R2499">
        <f t="shared" si="579"/>
        <v>0</v>
      </c>
      <c r="S2499">
        <f t="shared" si="580"/>
        <v>0</v>
      </c>
      <c r="T2499">
        <f>S2499*'Exhaust Gas Math'!$C$14</f>
        <v>0</v>
      </c>
      <c r="U2499">
        <f>(T2499/'Exhaust Gas Math'!$B$14)+('Exhaust Gas Math'!$D$10)</f>
        <v>4.4059320573952224E-4</v>
      </c>
      <c r="V2499">
        <f>('Exhaust Gas Math'!$E$10*(2.53982214E-12*V2498^4 - 0.0000000071629564556*V2498^3 + 7.56281407226508E-06*V2498^2 - 0.00322508455050905*V2498 + 1.62997098133725)*$B$24+T2499*'Exhaust Gas Math'!$D$14*$B$23)/('Exhaust Gas Math'!$E$10*(2.53982214E-12*V2498^4 - 0.0000000071629564556*V2498^3 + 7.56281407226508E-06*V2498^2 - 0.00322508455050905*V2498 + 1.62997098133725)+T2499*'Exhaust Gas Math'!$D$14)</f>
        <v>1100</v>
      </c>
      <c r="W2499">
        <f>(353.3116967483*V2499^-1.0020802909)*('Exhaust Gas Math'!$E$10/(T2499+'Exhaust Gas Math'!$E$10))+(357.4500179626*V2499^-1.0038444015 )*(T2499/(T2499+'Exhaust Gas Math'!$E$10))</f>
        <v>0.31654710700089367</v>
      </c>
      <c r="X2499">
        <f t="shared" si="581"/>
        <v>0</v>
      </c>
      <c r="Y2499">
        <f t="shared" si="582"/>
        <v>101325</v>
      </c>
      <c r="Z2499">
        <f t="shared" si="583"/>
        <v>101325</v>
      </c>
    </row>
    <row r="2500" spans="5:26" x14ac:dyDescent="0.2">
      <c r="E2500">
        <f t="shared" si="585"/>
        <v>0.31187499999997953</v>
      </c>
      <c r="F2500">
        <f t="shared" si="586"/>
        <v>101325</v>
      </c>
      <c r="H2500">
        <f t="shared" si="584"/>
        <v>0.31187499999997953</v>
      </c>
      <c r="I2500">
        <f t="shared" si="572"/>
        <v>569.99999999901775</v>
      </c>
      <c r="J2500">
        <f t="shared" si="573"/>
        <v>5.9153005300238287E-2</v>
      </c>
      <c r="K2500">
        <f t="shared" si="574"/>
        <v>-13.278464948778774</v>
      </c>
      <c r="L2500">
        <f t="shared" si="575"/>
        <v>3.9769296294121147E-5</v>
      </c>
      <c r="M2500">
        <f>J2500/SQRT('Exhaust Gas Math'!$E$14*$B$21*$B$23)</f>
        <v>1.004215970305117E-3</v>
      </c>
      <c r="N2500">
        <f t="shared" si="576"/>
        <v>6.1813705050726267E-2</v>
      </c>
      <c r="O2500">
        <f t="shared" si="577"/>
        <v>0</v>
      </c>
      <c r="P2500">
        <f t="shared" si="578"/>
        <v>0</v>
      </c>
      <c r="Q2500">
        <f>($B$16/2)*(COS((ACOS((2*'Intake Valve Fxn Scratch'!$B$1)/$B$16-1)/($B$17/2))*(I2500-($B$17/2)))+1)*P2500</f>
        <v>0</v>
      </c>
      <c r="R2500">
        <f t="shared" si="579"/>
        <v>0</v>
      </c>
      <c r="S2500">
        <f t="shared" si="580"/>
        <v>0</v>
      </c>
      <c r="T2500">
        <f>S2500*'Exhaust Gas Math'!$C$14</f>
        <v>0</v>
      </c>
      <c r="U2500">
        <f>(T2500/'Exhaust Gas Math'!$B$14)+('Exhaust Gas Math'!$D$10)</f>
        <v>4.4059320573952224E-4</v>
      </c>
      <c r="V2500">
        <f>('Exhaust Gas Math'!$E$10*(2.53982214E-12*V2499^4 - 0.0000000071629564556*V2499^3 + 7.56281407226508E-06*V2499^2 - 0.00322508455050905*V2499 + 1.62997098133725)*$B$24+T2500*'Exhaust Gas Math'!$D$14*$B$23)/('Exhaust Gas Math'!$E$10*(2.53982214E-12*V2499^4 - 0.0000000071629564556*V2499^3 + 7.56281407226508E-06*V2499^2 - 0.00322508455050905*V2499 + 1.62997098133725)+T2500*'Exhaust Gas Math'!$D$14)</f>
        <v>1100</v>
      </c>
      <c r="W2500">
        <f>(353.3116967483*V2500^-1.0020802909)*('Exhaust Gas Math'!$E$10/(T2500+'Exhaust Gas Math'!$E$10))+(357.4500179626*V2500^-1.0038444015 )*(T2500/(T2500+'Exhaust Gas Math'!$E$10))</f>
        <v>0.31654710700089367</v>
      </c>
      <c r="X2500">
        <f t="shared" si="581"/>
        <v>0</v>
      </c>
      <c r="Y2500">
        <f t="shared" si="582"/>
        <v>101325</v>
      </c>
      <c r="Z2500">
        <f t="shared" si="583"/>
        <v>101325</v>
      </c>
    </row>
    <row r="2501" spans="5:26" x14ac:dyDescent="0.2">
      <c r="E2501">
        <f t="shared" si="585"/>
        <v>0.31199999999997952</v>
      </c>
      <c r="F2501">
        <f t="shared" si="586"/>
        <v>101325</v>
      </c>
      <c r="H2501">
        <f t="shared" si="584"/>
        <v>0.31199999999997952</v>
      </c>
      <c r="I2501">
        <f t="shared" ref="I2501:I2564" si="587">($B$11*360*H2501)-(720*FLOOR(H2501/(2/$B$11),1))</f>
        <v>575.99999999901593</v>
      </c>
      <c r="J2501">
        <f t="shared" ref="J2501:J2564" si="588">-(($B$4/1000)/2)*COS($B$12*H2501)+(($B$4/1000)/2)</f>
        <v>5.7345838722004827E-2</v>
      </c>
      <c r="K2501">
        <f t="shared" ref="K2501:K2564" si="589">($B$4/1000/2)*$B$12*SIN($B$12*H2501)</f>
        <v>-15.609771740044835</v>
      </c>
      <c r="L2501">
        <f t="shared" ref="L2501:L2564" si="590">$B$8+P2501*(J2501*$B$6)</f>
        <v>3.9769296294121147E-5</v>
      </c>
      <c r="M2501">
        <f>J2501/SQRT('Exhaust Gas Math'!$E$14*$B$21*$B$23)</f>
        <v>9.7353645487470843E-4</v>
      </c>
      <c r="N2501">
        <f t="shared" ref="N2501:N2564" si="591">-(($B$4/1000)/2)*COS($B$12*(H2501-M2501))+(($B$4/1000)/2)</f>
        <v>6.2845765439979717E-2</v>
      </c>
      <c r="O2501">
        <f t="shared" ref="O2501:O2564" si="592">N2501*$B$6*P2501</f>
        <v>0</v>
      </c>
      <c r="P2501">
        <f t="shared" ref="P2501:P2564" si="593">IF(I2501&lt;=$B$17,1,0)</f>
        <v>0</v>
      </c>
      <c r="Q2501">
        <f>($B$16/2)*(COS((ACOS((2*'Intake Valve Fxn Scratch'!$B$1)/$B$16-1)/($B$17/2))*(I2501-($B$17/2)))+1)*P2501</f>
        <v>0</v>
      </c>
      <c r="R2501">
        <f t="shared" ref="R2501:R2564" si="594">Q2501/$B$16</f>
        <v>0</v>
      </c>
      <c r="S2501">
        <f t="shared" ref="S2501:S2564" si="595">P2501*($B$13*R2501*(O2501-O2500)*$B$19+S2500)</f>
        <v>0</v>
      </c>
      <c r="T2501">
        <f>S2501*'Exhaust Gas Math'!$C$14</f>
        <v>0</v>
      </c>
      <c r="U2501">
        <f>(T2501/'Exhaust Gas Math'!$B$14)+('Exhaust Gas Math'!$D$10)</f>
        <v>4.4059320573952224E-4</v>
      </c>
      <c r="V2501">
        <f>('Exhaust Gas Math'!$E$10*(2.53982214E-12*V2500^4 - 0.0000000071629564556*V2500^3 + 7.56281407226508E-06*V2500^2 - 0.00322508455050905*V2500 + 1.62997098133725)*$B$24+T2501*'Exhaust Gas Math'!$D$14*$B$23)/('Exhaust Gas Math'!$E$10*(2.53982214E-12*V2500^4 - 0.0000000071629564556*V2500^3 + 7.56281407226508E-06*V2500^2 - 0.00322508455050905*V2500 + 1.62997098133725)+T2501*'Exhaust Gas Math'!$D$14)</f>
        <v>1100</v>
      </c>
      <c r="W2501">
        <f>(353.3116967483*V2501^-1.0020802909)*('Exhaust Gas Math'!$E$10/(T2501+'Exhaust Gas Math'!$E$10))+(357.4500179626*V2501^-1.0038444015 )*(T2501/(T2501+'Exhaust Gas Math'!$E$10))</f>
        <v>0.31654710700089367</v>
      </c>
      <c r="X2501">
        <f t="shared" ref="X2501:X2564" si="596">P2501*SIGN(K2501)*-0.5*W2501*K2501^2</f>
        <v>0</v>
      </c>
      <c r="Y2501">
        <f t="shared" ref="Y2501:Y2564" si="597">(U2501*$B$21*V2501)/L2501</f>
        <v>101325</v>
      </c>
      <c r="Z2501">
        <f t="shared" ref="Z2501:Z2564" si="598">IF((X2501+Y2501)&lt;$B$22,(X2501+Y2501),$B$22)</f>
        <v>101325</v>
      </c>
    </row>
    <row r="2502" spans="5:26" x14ac:dyDescent="0.2">
      <c r="E2502">
        <f t="shared" si="585"/>
        <v>0.3121249999999795</v>
      </c>
      <c r="F2502">
        <f t="shared" si="586"/>
        <v>101325</v>
      </c>
      <c r="H2502">
        <f t="shared" si="584"/>
        <v>0.3121249999999795</v>
      </c>
      <c r="I2502">
        <f t="shared" si="587"/>
        <v>581.99999999901593</v>
      </c>
      <c r="J2502">
        <f t="shared" si="588"/>
        <v>5.525769096799743E-2</v>
      </c>
      <c r="K2502">
        <f t="shared" si="589"/>
        <v>-17.770054605571058</v>
      </c>
      <c r="L2502">
        <f t="shared" si="590"/>
        <v>3.9769296294121147E-5</v>
      </c>
      <c r="M2502">
        <f>J2502/SQRT('Exhaust Gas Math'!$E$14*$B$21*$B$23)</f>
        <v>9.3808683887823194E-4</v>
      </c>
      <c r="N2502">
        <f t="shared" si="591"/>
        <v>6.3355736789061964E-2</v>
      </c>
      <c r="O2502">
        <f t="shared" si="592"/>
        <v>0</v>
      </c>
      <c r="P2502">
        <f t="shared" si="593"/>
        <v>0</v>
      </c>
      <c r="Q2502">
        <f>($B$16/2)*(COS((ACOS((2*'Intake Valve Fxn Scratch'!$B$1)/$B$16-1)/($B$17/2))*(I2502-($B$17/2)))+1)*P2502</f>
        <v>0</v>
      </c>
      <c r="R2502">
        <f t="shared" si="594"/>
        <v>0</v>
      </c>
      <c r="S2502">
        <f t="shared" si="595"/>
        <v>0</v>
      </c>
      <c r="T2502">
        <f>S2502*'Exhaust Gas Math'!$C$14</f>
        <v>0</v>
      </c>
      <c r="U2502">
        <f>(T2502/'Exhaust Gas Math'!$B$14)+('Exhaust Gas Math'!$D$10)</f>
        <v>4.4059320573952224E-4</v>
      </c>
      <c r="V2502">
        <f>('Exhaust Gas Math'!$E$10*(2.53982214E-12*V2501^4 - 0.0000000071629564556*V2501^3 + 7.56281407226508E-06*V2501^2 - 0.00322508455050905*V2501 + 1.62997098133725)*$B$24+T2502*'Exhaust Gas Math'!$D$14*$B$23)/('Exhaust Gas Math'!$E$10*(2.53982214E-12*V2501^4 - 0.0000000071629564556*V2501^3 + 7.56281407226508E-06*V2501^2 - 0.00322508455050905*V2501 + 1.62997098133725)+T2502*'Exhaust Gas Math'!$D$14)</f>
        <v>1100</v>
      </c>
      <c r="W2502">
        <f>(353.3116967483*V2502^-1.0020802909)*('Exhaust Gas Math'!$E$10/(T2502+'Exhaust Gas Math'!$E$10))+(357.4500179626*V2502^-1.0038444015 )*(T2502/(T2502+'Exhaust Gas Math'!$E$10))</f>
        <v>0.31654710700089367</v>
      </c>
      <c r="X2502">
        <f t="shared" si="596"/>
        <v>0</v>
      </c>
      <c r="Y2502">
        <f t="shared" si="597"/>
        <v>101325</v>
      </c>
      <c r="Z2502">
        <f t="shared" si="598"/>
        <v>101325</v>
      </c>
    </row>
    <row r="2503" spans="5:26" x14ac:dyDescent="0.2">
      <c r="E2503">
        <f t="shared" si="585"/>
        <v>0.31224999999997949</v>
      </c>
      <c r="F2503">
        <f t="shared" si="586"/>
        <v>101325</v>
      </c>
      <c r="H2503">
        <f t="shared" ref="H2503:H2566" si="599">H2502+$B$2</f>
        <v>0.31224999999997949</v>
      </c>
      <c r="I2503">
        <f t="shared" si="587"/>
        <v>587.99999999901593</v>
      </c>
      <c r="J2503">
        <f t="shared" si="588"/>
        <v>5.2911440221979758E-2</v>
      </c>
      <c r="K2503">
        <f t="shared" si="589"/>
        <v>-19.735645034216812</v>
      </c>
      <c r="L2503">
        <f t="shared" si="590"/>
        <v>3.9769296294121147E-5</v>
      </c>
      <c r="M2503">
        <f>J2503/SQRT('Exhaust Gas Math'!$E$14*$B$21*$B$23)</f>
        <v>8.9825551572681546E-4</v>
      </c>
      <c r="N2503">
        <f t="shared" si="591"/>
        <v>6.3284913265713144E-2</v>
      </c>
      <c r="O2503">
        <f t="shared" si="592"/>
        <v>0</v>
      </c>
      <c r="P2503">
        <f t="shared" si="593"/>
        <v>0</v>
      </c>
      <c r="Q2503">
        <f>($B$16/2)*(COS((ACOS((2*'Intake Valve Fxn Scratch'!$B$1)/$B$16-1)/($B$17/2))*(I2503-($B$17/2)))+1)*P2503</f>
        <v>0</v>
      </c>
      <c r="R2503">
        <f t="shared" si="594"/>
        <v>0</v>
      </c>
      <c r="S2503">
        <f t="shared" si="595"/>
        <v>0</v>
      </c>
      <c r="T2503">
        <f>S2503*'Exhaust Gas Math'!$C$14</f>
        <v>0</v>
      </c>
      <c r="U2503">
        <f>(T2503/'Exhaust Gas Math'!$B$14)+('Exhaust Gas Math'!$D$10)</f>
        <v>4.4059320573952224E-4</v>
      </c>
      <c r="V2503">
        <f>('Exhaust Gas Math'!$E$10*(2.53982214E-12*V2502^4 - 0.0000000071629564556*V2502^3 + 7.56281407226508E-06*V2502^2 - 0.00322508455050905*V2502 + 1.62997098133725)*$B$24+T2503*'Exhaust Gas Math'!$D$14*$B$23)/('Exhaust Gas Math'!$E$10*(2.53982214E-12*V2502^4 - 0.0000000071629564556*V2502^3 + 7.56281407226508E-06*V2502^2 - 0.00322508455050905*V2502 + 1.62997098133725)+T2503*'Exhaust Gas Math'!$D$14)</f>
        <v>1100</v>
      </c>
      <c r="W2503">
        <f>(353.3116967483*V2503^-1.0020802909)*('Exhaust Gas Math'!$E$10/(T2503+'Exhaust Gas Math'!$E$10))+(357.4500179626*V2503^-1.0038444015 )*(T2503/(T2503+'Exhaust Gas Math'!$E$10))</f>
        <v>0.31654710700089367</v>
      </c>
      <c r="X2503">
        <f t="shared" si="596"/>
        <v>0</v>
      </c>
      <c r="Y2503">
        <f t="shared" si="597"/>
        <v>101325</v>
      </c>
      <c r="Z2503">
        <f t="shared" si="598"/>
        <v>101325</v>
      </c>
    </row>
    <row r="2504" spans="5:26" x14ac:dyDescent="0.2">
      <c r="E2504">
        <f t="shared" si="585"/>
        <v>0.31237499999997947</v>
      </c>
      <c r="F2504">
        <f t="shared" si="586"/>
        <v>101325</v>
      </c>
      <c r="H2504">
        <f t="shared" si="599"/>
        <v>0.31237499999997947</v>
      </c>
      <c r="I2504">
        <f t="shared" si="587"/>
        <v>593.99999999901411</v>
      </c>
      <c r="J2504">
        <f t="shared" si="588"/>
        <v>5.0332792498112233E-2</v>
      </c>
      <c r="K2504">
        <f t="shared" si="589"/>
        <v>-21.485007605917509</v>
      </c>
      <c r="L2504">
        <f t="shared" si="590"/>
        <v>3.9769296294121147E-5</v>
      </c>
      <c r="M2504">
        <f>J2504/SQRT('Exhaust Gas Math'!$E$14*$B$21*$B$23)</f>
        <v>8.5447888573218908E-4</v>
      </c>
      <c r="N2504">
        <f t="shared" si="591"/>
        <v>6.2589395196822648E-2</v>
      </c>
      <c r="O2504">
        <f t="shared" si="592"/>
        <v>0</v>
      </c>
      <c r="P2504">
        <f t="shared" si="593"/>
        <v>0</v>
      </c>
      <c r="Q2504">
        <f>($B$16/2)*(COS((ACOS((2*'Intake Valve Fxn Scratch'!$B$1)/$B$16-1)/($B$17/2))*(I2504-($B$17/2)))+1)*P2504</f>
        <v>0</v>
      </c>
      <c r="R2504">
        <f t="shared" si="594"/>
        <v>0</v>
      </c>
      <c r="S2504">
        <f t="shared" si="595"/>
        <v>0</v>
      </c>
      <c r="T2504">
        <f>S2504*'Exhaust Gas Math'!$C$14</f>
        <v>0</v>
      </c>
      <c r="U2504">
        <f>(T2504/'Exhaust Gas Math'!$B$14)+('Exhaust Gas Math'!$D$10)</f>
        <v>4.4059320573952224E-4</v>
      </c>
      <c r="V2504">
        <f>('Exhaust Gas Math'!$E$10*(2.53982214E-12*V2503^4 - 0.0000000071629564556*V2503^3 + 7.56281407226508E-06*V2503^2 - 0.00322508455050905*V2503 + 1.62997098133725)*$B$24+T2504*'Exhaust Gas Math'!$D$14*$B$23)/('Exhaust Gas Math'!$E$10*(2.53982214E-12*V2503^4 - 0.0000000071629564556*V2503^3 + 7.56281407226508E-06*V2503^2 - 0.00322508455050905*V2503 + 1.62997098133725)+T2504*'Exhaust Gas Math'!$D$14)</f>
        <v>1100</v>
      </c>
      <c r="W2504">
        <f>(353.3116967483*V2504^-1.0020802909)*('Exhaust Gas Math'!$E$10/(T2504+'Exhaust Gas Math'!$E$10))+(357.4500179626*V2504^-1.0038444015 )*(T2504/(T2504+'Exhaust Gas Math'!$E$10))</f>
        <v>0.31654710700089367</v>
      </c>
      <c r="X2504">
        <f t="shared" si="596"/>
        <v>0</v>
      </c>
      <c r="Y2504">
        <f t="shared" si="597"/>
        <v>101325</v>
      </c>
      <c r="Z2504">
        <f t="shared" si="598"/>
        <v>101325</v>
      </c>
    </row>
    <row r="2505" spans="5:26" x14ac:dyDescent="0.2">
      <c r="E2505">
        <f t="shared" si="585"/>
        <v>0.31249999999997946</v>
      </c>
      <c r="F2505">
        <f t="shared" si="586"/>
        <v>101325</v>
      </c>
      <c r="H2505">
        <f t="shared" si="599"/>
        <v>0.31249999999997946</v>
      </c>
      <c r="I2505">
        <f t="shared" si="587"/>
        <v>599.99999999901411</v>
      </c>
      <c r="J2505">
        <f t="shared" si="588"/>
        <v>4.7550000000471493E-2</v>
      </c>
      <c r="K2505">
        <f t="shared" si="589"/>
        <v>-22.998975938261829</v>
      </c>
      <c r="L2505">
        <f t="shared" si="590"/>
        <v>3.9769296294121147E-5</v>
      </c>
      <c r="M2505">
        <f>J2505/SQRT('Exhaust Gas Math'!$E$14*$B$21*$B$23)</f>
        <v>8.072365748133753E-4</v>
      </c>
      <c r="N2505">
        <f t="shared" si="591"/>
        <v>6.1244119152597837E-2</v>
      </c>
      <c r="O2505">
        <f t="shared" si="592"/>
        <v>0</v>
      </c>
      <c r="P2505">
        <f t="shared" si="593"/>
        <v>0</v>
      </c>
      <c r="Q2505">
        <f>($B$16/2)*(COS((ACOS((2*'Intake Valve Fxn Scratch'!$B$1)/$B$16-1)/($B$17/2))*(I2505-($B$17/2)))+1)*P2505</f>
        <v>0</v>
      </c>
      <c r="R2505">
        <f t="shared" si="594"/>
        <v>0</v>
      </c>
      <c r="S2505">
        <f t="shared" si="595"/>
        <v>0</v>
      </c>
      <c r="T2505">
        <f>S2505*'Exhaust Gas Math'!$C$14</f>
        <v>0</v>
      </c>
      <c r="U2505">
        <f>(T2505/'Exhaust Gas Math'!$B$14)+('Exhaust Gas Math'!$D$10)</f>
        <v>4.4059320573952224E-4</v>
      </c>
      <c r="V2505">
        <f>('Exhaust Gas Math'!$E$10*(2.53982214E-12*V2504^4 - 0.0000000071629564556*V2504^3 + 7.56281407226508E-06*V2504^2 - 0.00322508455050905*V2504 + 1.62997098133725)*$B$24+T2505*'Exhaust Gas Math'!$D$14*$B$23)/('Exhaust Gas Math'!$E$10*(2.53982214E-12*V2504^4 - 0.0000000071629564556*V2504^3 + 7.56281407226508E-06*V2504^2 - 0.00322508455050905*V2504 + 1.62997098133725)+T2505*'Exhaust Gas Math'!$D$14)</f>
        <v>1100</v>
      </c>
      <c r="W2505">
        <f>(353.3116967483*V2505^-1.0020802909)*('Exhaust Gas Math'!$E$10/(T2505+'Exhaust Gas Math'!$E$10))+(357.4500179626*V2505^-1.0038444015 )*(T2505/(T2505+'Exhaust Gas Math'!$E$10))</f>
        <v>0.31654710700089367</v>
      </c>
      <c r="X2505">
        <f t="shared" si="596"/>
        <v>0</v>
      </c>
      <c r="Y2505">
        <f t="shared" si="597"/>
        <v>101325</v>
      </c>
      <c r="Z2505">
        <f t="shared" si="598"/>
        <v>101325</v>
      </c>
    </row>
    <row r="2506" spans="5:26" x14ac:dyDescent="0.2">
      <c r="E2506">
        <f t="shared" si="585"/>
        <v>0.31262499999997945</v>
      </c>
      <c r="F2506">
        <f t="shared" si="586"/>
        <v>101325</v>
      </c>
      <c r="H2506">
        <f t="shared" si="599"/>
        <v>0.31262499999997945</v>
      </c>
      <c r="I2506">
        <f t="shared" si="587"/>
        <v>605.99999999901411</v>
      </c>
      <c r="J2506">
        <f t="shared" si="588"/>
        <v>4.4593551586001451E-2</v>
      </c>
      <c r="K2506">
        <f t="shared" si="589"/>
        <v>-24.260962677380739</v>
      </c>
      <c r="L2506">
        <f t="shared" si="590"/>
        <v>3.9769296294121147E-5</v>
      </c>
      <c r="M2506">
        <f>J2506/SQRT('Exhaust Gas Math'!$E$14*$B$21*$B$23)</f>
        <v>7.5704617961494069E-4</v>
      </c>
      <c r="N2506">
        <f t="shared" si="591"/>
        <v>5.9246088902733085E-2</v>
      </c>
      <c r="O2506">
        <f t="shared" si="592"/>
        <v>0</v>
      </c>
      <c r="P2506">
        <f t="shared" si="593"/>
        <v>0</v>
      </c>
      <c r="Q2506">
        <f>($B$16/2)*(COS((ACOS((2*'Intake Valve Fxn Scratch'!$B$1)/$B$16-1)/($B$17/2))*(I2506-($B$17/2)))+1)*P2506</f>
        <v>0</v>
      </c>
      <c r="R2506">
        <f t="shared" si="594"/>
        <v>0</v>
      </c>
      <c r="S2506">
        <f t="shared" si="595"/>
        <v>0</v>
      </c>
      <c r="T2506">
        <f>S2506*'Exhaust Gas Math'!$C$14</f>
        <v>0</v>
      </c>
      <c r="U2506">
        <f>(T2506/'Exhaust Gas Math'!$B$14)+('Exhaust Gas Math'!$D$10)</f>
        <v>4.4059320573952224E-4</v>
      </c>
      <c r="V2506">
        <f>('Exhaust Gas Math'!$E$10*(2.53982214E-12*V2505^4 - 0.0000000071629564556*V2505^3 + 7.56281407226508E-06*V2505^2 - 0.00322508455050905*V2505 + 1.62997098133725)*$B$24+T2506*'Exhaust Gas Math'!$D$14*$B$23)/('Exhaust Gas Math'!$E$10*(2.53982214E-12*V2505^4 - 0.0000000071629564556*V2505^3 + 7.56281407226508E-06*V2505^2 - 0.00322508455050905*V2505 + 1.62997098133725)+T2506*'Exhaust Gas Math'!$D$14)</f>
        <v>1100</v>
      </c>
      <c r="W2506">
        <f>(353.3116967483*V2506^-1.0020802909)*('Exhaust Gas Math'!$E$10/(T2506+'Exhaust Gas Math'!$E$10))+(357.4500179626*V2506^-1.0038444015 )*(T2506/(T2506+'Exhaust Gas Math'!$E$10))</f>
        <v>0.31654710700089367</v>
      </c>
      <c r="X2506">
        <f t="shared" si="596"/>
        <v>0</v>
      </c>
      <c r="Y2506">
        <f t="shared" si="597"/>
        <v>101325</v>
      </c>
      <c r="Z2506">
        <f t="shared" si="598"/>
        <v>101325</v>
      </c>
    </row>
    <row r="2507" spans="5:26" x14ac:dyDescent="0.2">
      <c r="E2507">
        <f t="shared" si="585"/>
        <v>0.31274999999997943</v>
      </c>
      <c r="F2507">
        <f t="shared" si="586"/>
        <v>101325</v>
      </c>
      <c r="H2507">
        <f t="shared" si="599"/>
        <v>0.31274999999997943</v>
      </c>
      <c r="I2507">
        <f t="shared" si="587"/>
        <v>611.99999999901229</v>
      </c>
      <c r="J2507">
        <f t="shared" si="588"/>
        <v>4.1495838722204442E-2</v>
      </c>
      <c r="K2507">
        <f t="shared" si="589"/>
        <v>-25.257141232474119</v>
      </c>
      <c r="L2507">
        <f t="shared" si="590"/>
        <v>3.9769296294121147E-5</v>
      </c>
      <c r="M2507">
        <f>J2507/SQRT('Exhaust Gas Math'!$E$14*$B$21*$B$23)</f>
        <v>7.0445759660964029E-4</v>
      </c>
      <c r="N2507">
        <f t="shared" si="591"/>
        <v>5.6616440724743797E-2</v>
      </c>
      <c r="O2507">
        <f t="shared" si="592"/>
        <v>0</v>
      </c>
      <c r="P2507">
        <f t="shared" si="593"/>
        <v>0</v>
      </c>
      <c r="Q2507">
        <f>($B$16/2)*(COS((ACOS((2*'Intake Valve Fxn Scratch'!$B$1)/$B$16-1)/($B$17/2))*(I2507-($B$17/2)))+1)*P2507</f>
        <v>0</v>
      </c>
      <c r="R2507">
        <f t="shared" si="594"/>
        <v>0</v>
      </c>
      <c r="S2507">
        <f t="shared" si="595"/>
        <v>0</v>
      </c>
      <c r="T2507">
        <f>S2507*'Exhaust Gas Math'!$C$14</f>
        <v>0</v>
      </c>
      <c r="U2507">
        <f>(T2507/'Exhaust Gas Math'!$B$14)+('Exhaust Gas Math'!$D$10)</f>
        <v>4.4059320573952224E-4</v>
      </c>
      <c r="V2507">
        <f>('Exhaust Gas Math'!$E$10*(2.53982214E-12*V2506^4 - 0.0000000071629564556*V2506^3 + 7.56281407226508E-06*V2506^2 - 0.00322508455050905*V2506 + 1.62997098133725)*$B$24+T2507*'Exhaust Gas Math'!$D$14*$B$23)/('Exhaust Gas Math'!$E$10*(2.53982214E-12*V2506^4 - 0.0000000071629564556*V2506^3 + 7.56281407226508E-06*V2506^2 - 0.00322508455050905*V2506 + 1.62997098133725)+T2507*'Exhaust Gas Math'!$D$14)</f>
        <v>1100</v>
      </c>
      <c r="W2507">
        <f>(353.3116967483*V2507^-1.0020802909)*('Exhaust Gas Math'!$E$10/(T2507+'Exhaust Gas Math'!$E$10))+(357.4500179626*V2507^-1.0038444015 )*(T2507/(T2507+'Exhaust Gas Math'!$E$10))</f>
        <v>0.31654710700089367</v>
      </c>
      <c r="X2507">
        <f t="shared" si="596"/>
        <v>0</v>
      </c>
      <c r="Y2507">
        <f t="shared" si="597"/>
        <v>101325</v>
      </c>
      <c r="Z2507">
        <f t="shared" si="598"/>
        <v>101325</v>
      </c>
    </row>
    <row r="2508" spans="5:26" x14ac:dyDescent="0.2">
      <c r="E2508">
        <f t="shared" si="585"/>
        <v>0.31287499999997942</v>
      </c>
      <c r="F2508">
        <f t="shared" si="586"/>
        <v>101325</v>
      </c>
      <c r="H2508">
        <f t="shared" si="599"/>
        <v>0.31287499999997942</v>
      </c>
      <c r="I2508">
        <f t="shared" si="587"/>
        <v>617.99999999901229</v>
      </c>
      <c r="J2508">
        <f t="shared" si="588"/>
        <v>3.8290800599457657E-2</v>
      </c>
      <c r="K2508">
        <f t="shared" si="589"/>
        <v>-25.976597262827521</v>
      </c>
      <c r="L2508">
        <f t="shared" si="590"/>
        <v>3.9769296294121147E-5</v>
      </c>
      <c r="M2508">
        <f>J2508/SQRT('Exhaust Gas Math'!$E$14*$B$21*$B$23)</f>
        <v>6.5004699731780532E-4</v>
      </c>
      <c r="N2508">
        <f t="shared" si="591"/>
        <v>5.3401053070522869E-2</v>
      </c>
      <c r="O2508">
        <f t="shared" si="592"/>
        <v>0</v>
      </c>
      <c r="P2508">
        <f t="shared" si="593"/>
        <v>0</v>
      </c>
      <c r="Q2508">
        <f>($B$16/2)*(COS((ACOS((2*'Intake Valve Fxn Scratch'!$B$1)/$B$16-1)/($B$17/2))*(I2508-($B$17/2)))+1)*P2508</f>
        <v>0</v>
      </c>
      <c r="R2508">
        <f t="shared" si="594"/>
        <v>0</v>
      </c>
      <c r="S2508">
        <f t="shared" si="595"/>
        <v>0</v>
      </c>
      <c r="T2508">
        <f>S2508*'Exhaust Gas Math'!$C$14</f>
        <v>0</v>
      </c>
      <c r="U2508">
        <f>(T2508/'Exhaust Gas Math'!$B$14)+('Exhaust Gas Math'!$D$10)</f>
        <v>4.4059320573952224E-4</v>
      </c>
      <c r="V2508">
        <f>('Exhaust Gas Math'!$E$10*(2.53982214E-12*V2507^4 - 0.0000000071629564556*V2507^3 + 7.56281407226508E-06*V2507^2 - 0.00322508455050905*V2507 + 1.62997098133725)*$B$24+T2508*'Exhaust Gas Math'!$D$14*$B$23)/('Exhaust Gas Math'!$E$10*(2.53982214E-12*V2507^4 - 0.0000000071629564556*V2507^3 + 7.56281407226508E-06*V2507^2 - 0.00322508455050905*V2507 + 1.62997098133725)+T2508*'Exhaust Gas Math'!$D$14)</f>
        <v>1100</v>
      </c>
      <c r="W2508">
        <f>(353.3116967483*V2508^-1.0020802909)*('Exhaust Gas Math'!$E$10/(T2508+'Exhaust Gas Math'!$E$10))+(357.4500179626*V2508^-1.0038444015 )*(T2508/(T2508+'Exhaust Gas Math'!$E$10))</f>
        <v>0.31654710700089367</v>
      </c>
      <c r="X2508">
        <f t="shared" si="596"/>
        <v>0</v>
      </c>
      <c r="Y2508">
        <f t="shared" si="597"/>
        <v>101325</v>
      </c>
      <c r="Z2508">
        <f t="shared" si="598"/>
        <v>101325</v>
      </c>
    </row>
    <row r="2509" spans="5:26" x14ac:dyDescent="0.2">
      <c r="E2509">
        <f t="shared" si="585"/>
        <v>0.31299999999997941</v>
      </c>
      <c r="F2509">
        <f t="shared" si="586"/>
        <v>101325</v>
      </c>
      <c r="H2509">
        <f t="shared" si="599"/>
        <v>0.31299999999997941</v>
      </c>
      <c r="I2509">
        <f t="shared" si="587"/>
        <v>623.99999999901229</v>
      </c>
      <c r="J2509">
        <f t="shared" si="588"/>
        <v>3.5013552286127785E-2</v>
      </c>
      <c r="K2509">
        <f t="shared" si="589"/>
        <v>-26.411448257617323</v>
      </c>
      <c r="L2509">
        <f t="shared" si="590"/>
        <v>3.9769296294121147E-5</v>
      </c>
      <c r="M2509">
        <f>J2509/SQRT('Exhaust Gas Math'!$E$14*$B$21*$B$23)</f>
        <v>5.9441051565136825E-4</v>
      </c>
      <c r="N2509">
        <f t="shared" si="591"/>
        <v>4.9669531179534335E-2</v>
      </c>
      <c r="O2509">
        <f t="shared" si="592"/>
        <v>0</v>
      </c>
      <c r="P2509">
        <f t="shared" si="593"/>
        <v>0</v>
      </c>
      <c r="Q2509">
        <f>($B$16/2)*(COS((ACOS((2*'Intake Valve Fxn Scratch'!$B$1)/$B$16-1)/($B$17/2))*(I2509-($B$17/2)))+1)*P2509</f>
        <v>0</v>
      </c>
      <c r="R2509">
        <f t="shared" si="594"/>
        <v>0</v>
      </c>
      <c r="S2509">
        <f t="shared" si="595"/>
        <v>0</v>
      </c>
      <c r="T2509">
        <f>S2509*'Exhaust Gas Math'!$C$14</f>
        <v>0</v>
      </c>
      <c r="U2509">
        <f>(T2509/'Exhaust Gas Math'!$B$14)+('Exhaust Gas Math'!$D$10)</f>
        <v>4.4059320573952224E-4</v>
      </c>
      <c r="V2509">
        <f>('Exhaust Gas Math'!$E$10*(2.53982214E-12*V2508^4 - 0.0000000071629564556*V2508^3 + 7.56281407226508E-06*V2508^2 - 0.00322508455050905*V2508 + 1.62997098133725)*$B$24+T2509*'Exhaust Gas Math'!$D$14*$B$23)/('Exhaust Gas Math'!$E$10*(2.53982214E-12*V2508^4 - 0.0000000071629564556*V2508^3 + 7.56281407226508E-06*V2508^2 - 0.00322508455050905*V2508 + 1.62997098133725)+T2509*'Exhaust Gas Math'!$D$14)</f>
        <v>1100</v>
      </c>
      <c r="W2509">
        <f>(353.3116967483*V2509^-1.0020802909)*('Exhaust Gas Math'!$E$10/(T2509+'Exhaust Gas Math'!$E$10))+(357.4500179626*V2509^-1.0038444015 )*(T2509/(T2509+'Exhaust Gas Math'!$E$10))</f>
        <v>0.31654710700089367</v>
      </c>
      <c r="X2509">
        <f t="shared" si="596"/>
        <v>0</v>
      </c>
      <c r="Y2509">
        <f t="shared" si="597"/>
        <v>101325</v>
      </c>
      <c r="Z2509">
        <f t="shared" si="598"/>
        <v>101325</v>
      </c>
    </row>
    <row r="2510" spans="5:26" x14ac:dyDescent="0.2">
      <c r="E2510">
        <f t="shared" si="585"/>
        <v>0.31312499999997939</v>
      </c>
      <c r="F2510">
        <f t="shared" si="586"/>
        <v>101325</v>
      </c>
      <c r="H2510">
        <f t="shared" si="599"/>
        <v>0.31312499999997939</v>
      </c>
      <c r="I2510">
        <f t="shared" si="587"/>
        <v>629.99999999901047</v>
      </c>
      <c r="J2510">
        <f t="shared" si="588"/>
        <v>3.1700000000547492E-2</v>
      </c>
      <c r="K2510">
        <f t="shared" si="589"/>
        <v>-26.556929898345718</v>
      </c>
      <c r="L2510">
        <f t="shared" si="590"/>
        <v>3.9769296294121147E-5</v>
      </c>
      <c r="M2510">
        <f>J2510/SQRT('Exhaust Gas Math'!$E$14*$B$21*$B$23)</f>
        <v>5.3815771654620848E-4</v>
      </c>
      <c r="N2510">
        <f t="shared" si="591"/>
        <v>4.5512549562325658E-2</v>
      </c>
      <c r="O2510">
        <f t="shared" si="592"/>
        <v>0</v>
      </c>
      <c r="P2510">
        <f t="shared" si="593"/>
        <v>0</v>
      </c>
      <c r="Q2510">
        <f>($B$16/2)*(COS((ACOS((2*'Intake Valve Fxn Scratch'!$B$1)/$B$16-1)/($B$17/2))*(I2510-($B$17/2)))+1)*P2510</f>
        <v>0</v>
      </c>
      <c r="R2510">
        <f t="shared" si="594"/>
        <v>0</v>
      </c>
      <c r="S2510">
        <f t="shared" si="595"/>
        <v>0</v>
      </c>
      <c r="T2510">
        <f>S2510*'Exhaust Gas Math'!$C$14</f>
        <v>0</v>
      </c>
      <c r="U2510">
        <f>(T2510/'Exhaust Gas Math'!$B$14)+('Exhaust Gas Math'!$D$10)</f>
        <v>4.4059320573952224E-4</v>
      </c>
      <c r="V2510">
        <f>('Exhaust Gas Math'!$E$10*(2.53982214E-12*V2509^4 - 0.0000000071629564556*V2509^3 + 7.56281407226508E-06*V2509^2 - 0.00322508455050905*V2509 + 1.62997098133725)*$B$24+T2510*'Exhaust Gas Math'!$D$14*$B$23)/('Exhaust Gas Math'!$E$10*(2.53982214E-12*V2509^4 - 0.0000000071629564556*V2509^3 + 7.56281407226508E-06*V2509^2 - 0.00322508455050905*V2509 + 1.62997098133725)+T2510*'Exhaust Gas Math'!$D$14)</f>
        <v>1100</v>
      </c>
      <c r="W2510">
        <f>(353.3116967483*V2510^-1.0020802909)*('Exhaust Gas Math'!$E$10/(T2510+'Exhaust Gas Math'!$E$10))+(357.4500179626*V2510^-1.0038444015 )*(T2510/(T2510+'Exhaust Gas Math'!$E$10))</f>
        <v>0.31654710700089367</v>
      </c>
      <c r="X2510">
        <f t="shared" si="596"/>
        <v>0</v>
      </c>
      <c r="Y2510">
        <f t="shared" si="597"/>
        <v>101325</v>
      </c>
      <c r="Z2510">
        <f t="shared" si="598"/>
        <v>101325</v>
      </c>
    </row>
    <row r="2511" spans="5:26" x14ac:dyDescent="0.2">
      <c r="E2511">
        <f t="shared" si="585"/>
        <v>0.31324999999997938</v>
      </c>
      <c r="F2511">
        <f t="shared" si="586"/>
        <v>101325</v>
      </c>
      <c r="H2511">
        <f t="shared" si="599"/>
        <v>0.31324999999997938</v>
      </c>
      <c r="I2511">
        <f t="shared" si="587"/>
        <v>635.99999999901047</v>
      </c>
      <c r="J2511">
        <f t="shared" si="588"/>
        <v>2.8386447714959413E-2</v>
      </c>
      <c r="K2511">
        <f t="shared" si="589"/>
        <v>-26.411448257713051</v>
      </c>
      <c r="L2511">
        <f t="shared" si="590"/>
        <v>3.9769296294121147E-5</v>
      </c>
      <c r="M2511">
        <f>J2511/SQRT('Exhaust Gas Math'!$E$14*$B$21*$B$23)</f>
        <v>4.8190491744091665E-4</v>
      </c>
      <c r="N2511">
        <f t="shared" si="591"/>
        <v>4.1037700628898464E-2</v>
      </c>
      <c r="O2511">
        <f t="shared" si="592"/>
        <v>0</v>
      </c>
      <c r="P2511">
        <f t="shared" si="593"/>
        <v>0</v>
      </c>
      <c r="Q2511">
        <f>($B$16/2)*(COS((ACOS((2*'Intake Valve Fxn Scratch'!$B$1)/$B$16-1)/($B$17/2))*(I2511-($B$17/2)))+1)*P2511</f>
        <v>0</v>
      </c>
      <c r="R2511">
        <f t="shared" si="594"/>
        <v>0</v>
      </c>
      <c r="S2511">
        <f t="shared" si="595"/>
        <v>0</v>
      </c>
      <c r="T2511">
        <f>S2511*'Exhaust Gas Math'!$C$14</f>
        <v>0</v>
      </c>
      <c r="U2511">
        <f>(T2511/'Exhaust Gas Math'!$B$14)+('Exhaust Gas Math'!$D$10)</f>
        <v>4.4059320573952224E-4</v>
      </c>
      <c r="V2511">
        <f>('Exhaust Gas Math'!$E$10*(2.53982214E-12*V2510^4 - 0.0000000071629564556*V2510^3 + 7.56281407226508E-06*V2510^2 - 0.00322508455050905*V2510 + 1.62997098133725)*$B$24+T2511*'Exhaust Gas Math'!$D$14*$B$23)/('Exhaust Gas Math'!$E$10*(2.53982214E-12*V2510^4 - 0.0000000071629564556*V2510^3 + 7.56281407226508E-06*V2510^2 - 0.00322508455050905*V2510 + 1.62997098133725)+T2511*'Exhaust Gas Math'!$D$14)</f>
        <v>1100</v>
      </c>
      <c r="W2511">
        <f>(353.3116967483*V2511^-1.0020802909)*('Exhaust Gas Math'!$E$10/(T2511+'Exhaust Gas Math'!$E$10))+(357.4500179626*V2511^-1.0038444015 )*(T2511/(T2511+'Exhaust Gas Math'!$E$10))</f>
        <v>0.31654710700089367</v>
      </c>
      <c r="X2511">
        <f t="shared" si="596"/>
        <v>0</v>
      </c>
      <c r="Y2511">
        <f t="shared" si="597"/>
        <v>101325</v>
      </c>
      <c r="Z2511">
        <f t="shared" si="598"/>
        <v>101325</v>
      </c>
    </row>
    <row r="2512" spans="5:26" x14ac:dyDescent="0.2">
      <c r="E2512">
        <f t="shared" si="585"/>
        <v>0.31337499999997936</v>
      </c>
      <c r="F2512">
        <f t="shared" si="586"/>
        <v>101325</v>
      </c>
      <c r="H2512">
        <f t="shared" si="599"/>
        <v>0.31337499999997936</v>
      </c>
      <c r="I2512">
        <f t="shared" si="587"/>
        <v>641.99999999900865</v>
      </c>
      <c r="J2512">
        <f t="shared" si="588"/>
        <v>2.5109199401613401E-2</v>
      </c>
      <c r="K2512">
        <f t="shared" si="589"/>
        <v>-25.976597263018245</v>
      </c>
      <c r="L2512">
        <f t="shared" si="590"/>
        <v>3.9769296294121147E-5</v>
      </c>
      <c r="M2512">
        <f>J2512/SQRT('Exhaust Gas Math'!$E$14*$B$21*$B$23)</f>
        <v>4.262684357742055E-4</v>
      </c>
      <c r="N2512">
        <f t="shared" si="591"/>
        <v>3.6364153775430806E-2</v>
      </c>
      <c r="O2512">
        <f t="shared" si="592"/>
        <v>0</v>
      </c>
      <c r="P2512">
        <f t="shared" si="593"/>
        <v>0</v>
      </c>
      <c r="Q2512">
        <f>($B$16/2)*(COS((ACOS((2*'Intake Valve Fxn Scratch'!$B$1)/$B$16-1)/($B$17/2))*(I2512-($B$17/2)))+1)*P2512</f>
        <v>0</v>
      </c>
      <c r="R2512">
        <f t="shared" si="594"/>
        <v>0</v>
      </c>
      <c r="S2512">
        <f t="shared" si="595"/>
        <v>0</v>
      </c>
      <c r="T2512">
        <f>S2512*'Exhaust Gas Math'!$C$14</f>
        <v>0</v>
      </c>
      <c r="U2512">
        <f>(T2512/'Exhaust Gas Math'!$B$14)+('Exhaust Gas Math'!$D$10)</f>
        <v>4.4059320573952224E-4</v>
      </c>
      <c r="V2512">
        <f>('Exhaust Gas Math'!$E$10*(2.53982214E-12*V2511^4 - 0.0000000071629564556*V2511^3 + 7.56281407226508E-06*V2511^2 - 0.00322508455050905*V2511 + 1.62997098133725)*$B$24+T2512*'Exhaust Gas Math'!$D$14*$B$23)/('Exhaust Gas Math'!$E$10*(2.53982214E-12*V2511^4 - 0.0000000071629564556*V2511^3 + 7.56281407226508E-06*V2511^2 - 0.00322508455050905*V2511 + 1.62997098133725)+T2512*'Exhaust Gas Math'!$D$14)</f>
        <v>1100</v>
      </c>
      <c r="W2512">
        <f>(353.3116967483*V2512^-1.0020802909)*('Exhaust Gas Math'!$E$10/(T2512+'Exhaust Gas Math'!$E$10))+(357.4500179626*V2512^-1.0038444015 )*(T2512/(T2512+'Exhaust Gas Math'!$E$10))</f>
        <v>0.31654710700089367</v>
      </c>
      <c r="X2512">
        <f t="shared" si="596"/>
        <v>0</v>
      </c>
      <c r="Y2512">
        <f t="shared" si="597"/>
        <v>101325</v>
      </c>
      <c r="Z2512">
        <f t="shared" si="598"/>
        <v>101325</v>
      </c>
    </row>
    <row r="2513" spans="5:26" x14ac:dyDescent="0.2">
      <c r="E2513">
        <f t="shared" si="585"/>
        <v>0.31349999999997935</v>
      </c>
      <c r="F2513">
        <f t="shared" si="586"/>
        <v>101325</v>
      </c>
      <c r="H2513">
        <f t="shared" si="599"/>
        <v>0.31349999999997935</v>
      </c>
      <c r="I2513">
        <f t="shared" si="587"/>
        <v>647.99999999900865</v>
      </c>
      <c r="J2513">
        <f t="shared" si="588"/>
        <v>2.1904161278835238E-2</v>
      </c>
      <c r="K2513">
        <f t="shared" si="589"/>
        <v>-25.257141232757125</v>
      </c>
      <c r="L2513">
        <f t="shared" si="590"/>
        <v>3.9769296294121147E-5</v>
      </c>
      <c r="M2513">
        <f>J2513/SQRT('Exhaust Gas Math'!$E$14*$B$21*$B$23)</f>
        <v>3.7185783648183786E-4</v>
      </c>
      <c r="N2513">
        <f t="shared" si="591"/>
        <v>3.161655388064024E-2</v>
      </c>
      <c r="O2513">
        <f t="shared" si="592"/>
        <v>0</v>
      </c>
      <c r="P2513">
        <f t="shared" si="593"/>
        <v>0</v>
      </c>
      <c r="Q2513">
        <f>($B$16/2)*(COS((ACOS((2*'Intake Valve Fxn Scratch'!$B$1)/$B$16-1)/($B$17/2))*(I2513-($B$17/2)))+1)*P2513</f>
        <v>0</v>
      </c>
      <c r="R2513">
        <f t="shared" si="594"/>
        <v>0</v>
      </c>
      <c r="S2513">
        <f t="shared" si="595"/>
        <v>0</v>
      </c>
      <c r="T2513">
        <f>S2513*'Exhaust Gas Math'!$C$14</f>
        <v>0</v>
      </c>
      <c r="U2513">
        <f>(T2513/'Exhaust Gas Math'!$B$14)+('Exhaust Gas Math'!$D$10)</f>
        <v>4.4059320573952224E-4</v>
      </c>
      <c r="V2513">
        <f>('Exhaust Gas Math'!$E$10*(2.53982214E-12*V2512^4 - 0.0000000071629564556*V2512^3 + 7.56281407226508E-06*V2512^2 - 0.00322508455050905*V2512 + 1.62997098133725)*$B$24+T2513*'Exhaust Gas Math'!$D$14*$B$23)/('Exhaust Gas Math'!$E$10*(2.53982214E-12*V2512^4 - 0.0000000071629564556*V2512^3 + 7.56281407226508E-06*V2512^2 - 0.00322508455050905*V2512 + 1.62997098133725)+T2513*'Exhaust Gas Math'!$D$14)</f>
        <v>1100</v>
      </c>
      <c r="W2513">
        <f>(353.3116967483*V2513^-1.0020802909)*('Exhaust Gas Math'!$E$10/(T2513+'Exhaust Gas Math'!$E$10))+(357.4500179626*V2513^-1.0038444015 )*(T2513/(T2513+'Exhaust Gas Math'!$E$10))</f>
        <v>0.31654710700089367</v>
      </c>
      <c r="X2513">
        <f t="shared" si="596"/>
        <v>0</v>
      </c>
      <c r="Y2513">
        <f t="shared" si="597"/>
        <v>101325</v>
      </c>
      <c r="Z2513">
        <f t="shared" si="598"/>
        <v>101325</v>
      </c>
    </row>
    <row r="2514" spans="5:26" x14ac:dyDescent="0.2">
      <c r="E2514">
        <f t="shared" si="585"/>
        <v>0.31362499999997934</v>
      </c>
      <c r="F2514">
        <f t="shared" si="586"/>
        <v>101325</v>
      </c>
      <c r="H2514">
        <f t="shared" si="599"/>
        <v>0.31362499999997934</v>
      </c>
      <c r="I2514">
        <f t="shared" si="587"/>
        <v>653.99999999900865</v>
      </c>
      <c r="J2514">
        <f t="shared" si="588"/>
        <v>1.8806448414997224E-2</v>
      </c>
      <c r="K2514">
        <f t="shared" si="589"/>
        <v>-24.260962677753241</v>
      </c>
      <c r="L2514">
        <f t="shared" si="590"/>
        <v>3.9769296294121147E-5</v>
      </c>
      <c r="M2514">
        <f>J2514/SQRT('Exhaust Gas Math'!$E$14*$B$21*$B$23)</f>
        <v>3.1926925347584135E-4</v>
      </c>
      <c r="N2514">
        <f t="shared" si="591"/>
        <v>2.691866356336647E-2</v>
      </c>
      <c r="O2514">
        <f t="shared" si="592"/>
        <v>0</v>
      </c>
      <c r="P2514">
        <f t="shared" si="593"/>
        <v>0</v>
      </c>
      <c r="Q2514">
        <f>($B$16/2)*(COS((ACOS((2*'Intake Valve Fxn Scratch'!$B$1)/$B$16-1)/($B$17/2))*(I2514-($B$17/2)))+1)*P2514</f>
        <v>0</v>
      </c>
      <c r="R2514">
        <f t="shared" si="594"/>
        <v>0</v>
      </c>
      <c r="S2514">
        <f t="shared" si="595"/>
        <v>0</v>
      </c>
      <c r="T2514">
        <f>S2514*'Exhaust Gas Math'!$C$14</f>
        <v>0</v>
      </c>
      <c r="U2514">
        <f>(T2514/'Exhaust Gas Math'!$B$14)+('Exhaust Gas Math'!$D$10)</f>
        <v>4.4059320573952224E-4</v>
      </c>
      <c r="V2514">
        <f>('Exhaust Gas Math'!$E$10*(2.53982214E-12*V2513^4 - 0.0000000071629564556*V2513^3 + 7.56281407226508E-06*V2513^2 - 0.00322508455050905*V2513 + 1.62997098133725)*$B$24+T2514*'Exhaust Gas Math'!$D$14*$B$23)/('Exhaust Gas Math'!$E$10*(2.53982214E-12*V2513^4 - 0.0000000071629564556*V2513^3 + 7.56281407226508E-06*V2513^2 - 0.00322508455050905*V2513 + 1.62997098133725)+T2514*'Exhaust Gas Math'!$D$14)</f>
        <v>1100</v>
      </c>
      <c r="W2514">
        <f>(353.3116967483*V2514^-1.0020802909)*('Exhaust Gas Math'!$E$10/(T2514+'Exhaust Gas Math'!$E$10))+(357.4500179626*V2514^-1.0038444015 )*(T2514/(T2514+'Exhaust Gas Math'!$E$10))</f>
        <v>0.31654710700089367</v>
      </c>
      <c r="X2514">
        <f t="shared" si="596"/>
        <v>0</v>
      </c>
      <c r="Y2514">
        <f t="shared" si="597"/>
        <v>101325</v>
      </c>
      <c r="Z2514">
        <f t="shared" si="598"/>
        <v>101325</v>
      </c>
    </row>
    <row r="2515" spans="5:26" x14ac:dyDescent="0.2">
      <c r="E2515">
        <f t="shared" si="585"/>
        <v>0.31374999999997932</v>
      </c>
      <c r="F2515">
        <f t="shared" si="586"/>
        <v>101325</v>
      </c>
      <c r="H2515">
        <f t="shared" si="599"/>
        <v>0.31374999999997932</v>
      </c>
      <c r="I2515">
        <f t="shared" si="587"/>
        <v>659.99999999900683</v>
      </c>
      <c r="J2515">
        <f t="shared" si="588"/>
        <v>1.585000000047523E-2</v>
      </c>
      <c r="K2515">
        <f t="shared" si="589"/>
        <v>-22.998975938719742</v>
      </c>
      <c r="L2515">
        <f t="shared" si="590"/>
        <v>3.9769296294121147E-5</v>
      </c>
      <c r="M2515">
        <f>J2515/SQRT('Exhaust Gas Math'!$E$14*$B$21*$B$23)</f>
        <v>2.6907885827652479E-4</v>
      </c>
      <c r="N2515">
        <f t="shared" si="591"/>
        <v>2.2387269430286738E-2</v>
      </c>
      <c r="O2515">
        <f t="shared" si="592"/>
        <v>0</v>
      </c>
      <c r="P2515">
        <f t="shared" si="593"/>
        <v>0</v>
      </c>
      <c r="Q2515">
        <f>($B$16/2)*(COS((ACOS((2*'Intake Valve Fxn Scratch'!$B$1)/$B$16-1)/($B$17/2))*(I2515-($B$17/2)))+1)*P2515</f>
        <v>0</v>
      </c>
      <c r="R2515">
        <f t="shared" si="594"/>
        <v>0</v>
      </c>
      <c r="S2515">
        <f t="shared" si="595"/>
        <v>0</v>
      </c>
      <c r="T2515">
        <f>S2515*'Exhaust Gas Math'!$C$14</f>
        <v>0</v>
      </c>
      <c r="U2515">
        <f>(T2515/'Exhaust Gas Math'!$B$14)+('Exhaust Gas Math'!$D$10)</f>
        <v>4.4059320573952224E-4</v>
      </c>
      <c r="V2515">
        <f>('Exhaust Gas Math'!$E$10*(2.53982214E-12*V2514^4 - 0.0000000071629564556*V2514^3 + 7.56281407226508E-06*V2514^2 - 0.00322508455050905*V2514 + 1.62997098133725)*$B$24+T2515*'Exhaust Gas Math'!$D$14*$B$23)/('Exhaust Gas Math'!$E$10*(2.53982214E-12*V2514^4 - 0.0000000071629564556*V2514^3 + 7.56281407226508E-06*V2514^2 - 0.00322508455050905*V2514 + 1.62997098133725)+T2515*'Exhaust Gas Math'!$D$14)</f>
        <v>1100</v>
      </c>
      <c r="W2515">
        <f>(353.3116967483*V2515^-1.0020802909)*('Exhaust Gas Math'!$E$10/(T2515+'Exhaust Gas Math'!$E$10))+(357.4500179626*V2515^-1.0038444015 )*(T2515/(T2515+'Exhaust Gas Math'!$E$10))</f>
        <v>0.31654710700089367</v>
      </c>
      <c r="X2515">
        <f t="shared" si="596"/>
        <v>0</v>
      </c>
      <c r="Y2515">
        <f t="shared" si="597"/>
        <v>101325</v>
      </c>
      <c r="Z2515">
        <f t="shared" si="598"/>
        <v>101325</v>
      </c>
    </row>
    <row r="2516" spans="5:26" x14ac:dyDescent="0.2">
      <c r="E2516">
        <f t="shared" si="585"/>
        <v>0.31387499999997931</v>
      </c>
      <c r="F2516">
        <f t="shared" si="586"/>
        <v>101325</v>
      </c>
      <c r="H2516">
        <f t="shared" si="599"/>
        <v>0.31387499999997931</v>
      </c>
      <c r="I2516">
        <f t="shared" si="587"/>
        <v>665.99999999900683</v>
      </c>
      <c r="J2516">
        <f t="shared" si="588"/>
        <v>1.3067207502772172E-2</v>
      </c>
      <c r="K2516">
        <f t="shared" si="589"/>
        <v>-21.485007606455817</v>
      </c>
      <c r="L2516">
        <f t="shared" si="590"/>
        <v>3.9769296294121147E-5</v>
      </c>
      <c r="M2516">
        <f>J2516/SQRT('Exhaust Gas Math'!$E$14*$B$21*$B$23)</f>
        <v>2.2183654735665305E-4</v>
      </c>
      <c r="N2516">
        <f t="shared" si="591"/>
        <v>1.8126827986900542E-2</v>
      </c>
      <c r="O2516">
        <f t="shared" si="592"/>
        <v>0</v>
      </c>
      <c r="P2516">
        <f t="shared" si="593"/>
        <v>0</v>
      </c>
      <c r="Q2516">
        <f>($B$16/2)*(COS((ACOS((2*'Intake Valve Fxn Scratch'!$B$1)/$B$16-1)/($B$17/2))*(I2516-($B$17/2)))+1)*P2516</f>
        <v>0</v>
      </c>
      <c r="R2516">
        <f t="shared" si="594"/>
        <v>0</v>
      </c>
      <c r="S2516">
        <f t="shared" si="595"/>
        <v>0</v>
      </c>
      <c r="T2516">
        <f>S2516*'Exhaust Gas Math'!$C$14</f>
        <v>0</v>
      </c>
      <c r="U2516">
        <f>(T2516/'Exhaust Gas Math'!$B$14)+('Exhaust Gas Math'!$D$10)</f>
        <v>4.4059320573952224E-4</v>
      </c>
      <c r="V2516">
        <f>('Exhaust Gas Math'!$E$10*(2.53982214E-12*V2515^4 - 0.0000000071629564556*V2515^3 + 7.56281407226508E-06*V2515^2 - 0.00322508455050905*V2515 + 1.62997098133725)*$B$24+T2516*'Exhaust Gas Math'!$D$14*$B$23)/('Exhaust Gas Math'!$E$10*(2.53982214E-12*V2515^4 - 0.0000000071629564556*V2515^3 + 7.56281407226508E-06*V2515^2 - 0.00322508455050905*V2515 + 1.62997098133725)+T2516*'Exhaust Gas Math'!$D$14)</f>
        <v>1100</v>
      </c>
      <c r="W2516">
        <f>(353.3116967483*V2516^-1.0020802909)*('Exhaust Gas Math'!$E$10/(T2516+'Exhaust Gas Math'!$E$10))+(357.4500179626*V2516^-1.0038444015 )*(T2516/(T2516+'Exhaust Gas Math'!$E$10))</f>
        <v>0.31654710700089367</v>
      </c>
      <c r="X2516">
        <f t="shared" si="596"/>
        <v>0</v>
      </c>
      <c r="Y2516">
        <f t="shared" si="597"/>
        <v>101325</v>
      </c>
      <c r="Z2516">
        <f t="shared" si="598"/>
        <v>101325</v>
      </c>
    </row>
    <row r="2517" spans="5:26" x14ac:dyDescent="0.2">
      <c r="E2517">
        <f t="shared" si="585"/>
        <v>0.3139999999999793</v>
      </c>
      <c r="F2517">
        <f t="shared" si="586"/>
        <v>101325</v>
      </c>
      <c r="H2517">
        <f t="shared" si="599"/>
        <v>0.3139999999999793</v>
      </c>
      <c r="I2517">
        <f t="shared" si="587"/>
        <v>671.99999999900683</v>
      </c>
      <c r="J2517">
        <f t="shared" si="588"/>
        <v>1.0488559778832639E-2</v>
      </c>
      <c r="K2517">
        <f t="shared" si="589"/>
        <v>-19.73564503482962</v>
      </c>
      <c r="L2517">
        <f t="shared" si="590"/>
        <v>3.9769296294121147E-5</v>
      </c>
      <c r="M2517">
        <f>J2517/SQRT('Exhaust Gas Math'!$E$14*$B$21*$B$23)</f>
        <v>1.7805991736080418E-4</v>
      </c>
      <c r="N2517">
        <f t="shared" si="591"/>
        <v>1.4225230309438192E-2</v>
      </c>
      <c r="O2517">
        <f t="shared" si="592"/>
        <v>0</v>
      </c>
      <c r="P2517">
        <f t="shared" si="593"/>
        <v>0</v>
      </c>
      <c r="Q2517">
        <f>($B$16/2)*(COS((ACOS((2*'Intake Valve Fxn Scratch'!$B$1)/$B$16-1)/($B$17/2))*(I2517-($B$17/2)))+1)*P2517</f>
        <v>0</v>
      </c>
      <c r="R2517">
        <f t="shared" si="594"/>
        <v>0</v>
      </c>
      <c r="S2517">
        <f t="shared" si="595"/>
        <v>0</v>
      </c>
      <c r="T2517">
        <f>S2517*'Exhaust Gas Math'!$C$14</f>
        <v>0</v>
      </c>
      <c r="U2517">
        <f>(T2517/'Exhaust Gas Math'!$B$14)+('Exhaust Gas Math'!$D$10)</f>
        <v>4.4059320573952224E-4</v>
      </c>
      <c r="V2517">
        <f>('Exhaust Gas Math'!$E$10*(2.53982214E-12*V2516^4 - 0.0000000071629564556*V2516^3 + 7.56281407226508E-06*V2516^2 - 0.00322508455050905*V2516 + 1.62997098133725)*$B$24+T2517*'Exhaust Gas Math'!$D$14*$B$23)/('Exhaust Gas Math'!$E$10*(2.53982214E-12*V2516^4 - 0.0000000071629564556*V2516^3 + 7.56281407226508E-06*V2516^2 - 0.00322508455050905*V2516 + 1.62997098133725)+T2517*'Exhaust Gas Math'!$D$14)</f>
        <v>1100</v>
      </c>
      <c r="W2517">
        <f>(353.3116967483*V2517^-1.0020802909)*('Exhaust Gas Math'!$E$10/(T2517+'Exhaust Gas Math'!$E$10))+(357.4500179626*V2517^-1.0038444015 )*(T2517/(T2517+'Exhaust Gas Math'!$E$10))</f>
        <v>0.31654710700089367</v>
      </c>
      <c r="X2517">
        <f t="shared" si="596"/>
        <v>0</v>
      </c>
      <c r="Y2517">
        <f t="shared" si="597"/>
        <v>101325</v>
      </c>
      <c r="Z2517">
        <f t="shared" si="598"/>
        <v>101325</v>
      </c>
    </row>
    <row r="2518" spans="5:26" x14ac:dyDescent="0.2">
      <c r="E2518">
        <f t="shared" ref="E2518:E2581" si="600">H2518</f>
        <v>0.31412499999997928</v>
      </c>
      <c r="F2518">
        <f t="shared" ref="F2518:F2581" si="601">Z2518</f>
        <v>101325</v>
      </c>
      <c r="H2518">
        <f t="shared" si="599"/>
        <v>0.31412499999997928</v>
      </c>
      <c r="I2518">
        <f t="shared" si="587"/>
        <v>677.99999999900501</v>
      </c>
      <c r="J2518">
        <f t="shared" si="588"/>
        <v>8.1423090327340519E-3</v>
      </c>
      <c r="K2518">
        <f t="shared" si="589"/>
        <v>-17.770054606251644</v>
      </c>
      <c r="L2518">
        <f t="shared" si="590"/>
        <v>3.9769296294121147E-5</v>
      </c>
      <c r="M2518">
        <f>J2518/SQRT('Exhaust Gas Math'!$E$14*$B$21*$B$23)</f>
        <v>1.3822859420801407E-4</v>
      </c>
      <c r="N2518">
        <f t="shared" si="591"/>
        <v>1.0750931842051607E-2</v>
      </c>
      <c r="O2518">
        <f t="shared" si="592"/>
        <v>0</v>
      </c>
      <c r="P2518">
        <f t="shared" si="593"/>
        <v>0</v>
      </c>
      <c r="Q2518">
        <f>($B$16/2)*(COS((ACOS((2*'Intake Valve Fxn Scratch'!$B$1)/$B$16-1)/($B$17/2))*(I2518-($B$17/2)))+1)*P2518</f>
        <v>0</v>
      </c>
      <c r="R2518">
        <f t="shared" si="594"/>
        <v>0</v>
      </c>
      <c r="S2518">
        <f t="shared" si="595"/>
        <v>0</v>
      </c>
      <c r="T2518">
        <f>S2518*'Exhaust Gas Math'!$C$14</f>
        <v>0</v>
      </c>
      <c r="U2518">
        <f>(T2518/'Exhaust Gas Math'!$B$14)+('Exhaust Gas Math'!$D$10)</f>
        <v>4.4059320573952224E-4</v>
      </c>
      <c r="V2518">
        <f>('Exhaust Gas Math'!$E$10*(2.53982214E-12*V2517^4 - 0.0000000071629564556*V2517^3 + 7.56281407226508E-06*V2517^2 - 0.00322508455050905*V2517 + 1.62997098133725)*$B$24+T2518*'Exhaust Gas Math'!$D$14*$B$23)/('Exhaust Gas Math'!$E$10*(2.53982214E-12*V2517^4 - 0.0000000071629564556*V2517^3 + 7.56281407226508E-06*V2517^2 - 0.00322508455050905*V2517 + 1.62997098133725)+T2518*'Exhaust Gas Math'!$D$14)</f>
        <v>1100</v>
      </c>
      <c r="W2518">
        <f>(353.3116967483*V2518^-1.0020802909)*('Exhaust Gas Math'!$E$10/(T2518+'Exhaust Gas Math'!$E$10))+(357.4500179626*V2518^-1.0038444015 )*(T2518/(T2518+'Exhaust Gas Math'!$E$10))</f>
        <v>0.31654710700089367</v>
      </c>
      <c r="X2518">
        <f t="shared" si="596"/>
        <v>0</v>
      </c>
      <c r="Y2518">
        <f t="shared" si="597"/>
        <v>101325</v>
      </c>
      <c r="Z2518">
        <f t="shared" si="598"/>
        <v>101325</v>
      </c>
    </row>
    <row r="2519" spans="5:26" x14ac:dyDescent="0.2">
      <c r="E2519">
        <f t="shared" si="600"/>
        <v>0.31424999999997927</v>
      </c>
      <c r="F2519">
        <f t="shared" si="601"/>
        <v>101325</v>
      </c>
      <c r="H2519">
        <f t="shared" si="599"/>
        <v>0.31424999999997927</v>
      </c>
      <c r="I2519">
        <f t="shared" si="587"/>
        <v>683.99999999900501</v>
      </c>
      <c r="J2519">
        <f t="shared" si="588"/>
        <v>6.0541612786377298E-3</v>
      </c>
      <c r="K2519">
        <f t="shared" si="589"/>
        <v>-15.609771740785753</v>
      </c>
      <c r="L2519">
        <f t="shared" si="590"/>
        <v>3.9769296294121147E-5</v>
      </c>
      <c r="M2519">
        <f>J2519/SQRT('Exhaust Gas Math'!$E$14*$B$21*$B$23)</f>
        <v>1.0277897821002788E-4</v>
      </c>
      <c r="N2519">
        <f t="shared" si="591"/>
        <v>7.7515449036323278E-3</v>
      </c>
      <c r="O2519">
        <f t="shared" si="592"/>
        <v>0</v>
      </c>
      <c r="P2519">
        <f t="shared" si="593"/>
        <v>0</v>
      </c>
      <c r="Q2519">
        <f>($B$16/2)*(COS((ACOS((2*'Intake Valve Fxn Scratch'!$B$1)/$B$16-1)/($B$17/2))*(I2519-($B$17/2)))+1)*P2519</f>
        <v>0</v>
      </c>
      <c r="R2519">
        <f t="shared" si="594"/>
        <v>0</v>
      </c>
      <c r="S2519">
        <f t="shared" si="595"/>
        <v>0</v>
      </c>
      <c r="T2519">
        <f>S2519*'Exhaust Gas Math'!$C$14</f>
        <v>0</v>
      </c>
      <c r="U2519">
        <f>(T2519/'Exhaust Gas Math'!$B$14)+('Exhaust Gas Math'!$D$10)</f>
        <v>4.4059320573952224E-4</v>
      </c>
      <c r="V2519">
        <f>('Exhaust Gas Math'!$E$10*(2.53982214E-12*V2518^4 - 0.0000000071629564556*V2518^3 + 7.56281407226508E-06*V2518^2 - 0.00322508455050905*V2518 + 1.62997098133725)*$B$24+T2519*'Exhaust Gas Math'!$D$14*$B$23)/('Exhaust Gas Math'!$E$10*(2.53982214E-12*V2518^4 - 0.0000000071629564556*V2518^3 + 7.56281407226508E-06*V2518^2 - 0.00322508455050905*V2518 + 1.62997098133725)+T2519*'Exhaust Gas Math'!$D$14)</f>
        <v>1100</v>
      </c>
      <c r="W2519">
        <f>(353.3116967483*V2519^-1.0020802909)*('Exhaust Gas Math'!$E$10/(T2519+'Exhaust Gas Math'!$E$10))+(357.4500179626*V2519^-1.0038444015 )*(T2519/(T2519+'Exhaust Gas Math'!$E$10))</f>
        <v>0.31654710700089367</v>
      </c>
      <c r="X2519">
        <f t="shared" si="596"/>
        <v>0</v>
      </c>
      <c r="Y2519">
        <f t="shared" si="597"/>
        <v>101325</v>
      </c>
      <c r="Z2519">
        <f t="shared" si="598"/>
        <v>101325</v>
      </c>
    </row>
    <row r="2520" spans="5:26" x14ac:dyDescent="0.2">
      <c r="E2520">
        <f t="shared" si="600"/>
        <v>0.31437499999997925</v>
      </c>
      <c r="F2520">
        <f t="shared" si="601"/>
        <v>101325</v>
      </c>
      <c r="H2520">
        <f t="shared" si="599"/>
        <v>0.31437499999997925</v>
      </c>
      <c r="I2520">
        <f t="shared" si="587"/>
        <v>689.99999999900501</v>
      </c>
      <c r="J2520">
        <f t="shared" si="588"/>
        <v>4.2469947003082979E-3</v>
      </c>
      <c r="K2520">
        <f t="shared" si="589"/>
        <v>-13.278464949571903</v>
      </c>
      <c r="L2520">
        <f t="shared" si="590"/>
        <v>3.9769296294121147E-5</v>
      </c>
      <c r="M2520">
        <f>J2520/SQRT('Exhaust Gas Math'!$E$14*$B$21*$B$23)</f>
        <v>7.209946277799018E-5</v>
      </c>
      <c r="N2520">
        <f t="shared" si="591"/>
        <v>5.2538472648120602E-3</v>
      </c>
      <c r="O2520">
        <f t="shared" si="592"/>
        <v>0</v>
      </c>
      <c r="P2520">
        <f t="shared" si="593"/>
        <v>0</v>
      </c>
      <c r="Q2520">
        <f>($B$16/2)*(COS((ACOS((2*'Intake Valve Fxn Scratch'!$B$1)/$B$16-1)/($B$17/2))*(I2520-($B$17/2)))+1)*P2520</f>
        <v>0</v>
      </c>
      <c r="R2520">
        <f t="shared" si="594"/>
        <v>0</v>
      </c>
      <c r="S2520">
        <f t="shared" si="595"/>
        <v>0</v>
      </c>
      <c r="T2520">
        <f>S2520*'Exhaust Gas Math'!$C$14</f>
        <v>0</v>
      </c>
      <c r="U2520">
        <f>(T2520/'Exhaust Gas Math'!$B$14)+('Exhaust Gas Math'!$D$10)</f>
        <v>4.4059320573952224E-4</v>
      </c>
      <c r="V2520">
        <f>('Exhaust Gas Math'!$E$10*(2.53982214E-12*V2519^4 - 0.0000000071629564556*V2519^3 + 7.56281407226508E-06*V2519^2 - 0.00322508455050905*V2519 + 1.62997098133725)*$B$24+T2520*'Exhaust Gas Math'!$D$14*$B$23)/('Exhaust Gas Math'!$E$10*(2.53982214E-12*V2519^4 - 0.0000000071629564556*V2519^3 + 7.56281407226508E-06*V2519^2 - 0.00322508455050905*V2519 + 1.62997098133725)+T2520*'Exhaust Gas Math'!$D$14)</f>
        <v>1100</v>
      </c>
      <c r="W2520">
        <f>(353.3116967483*V2520^-1.0020802909)*('Exhaust Gas Math'!$E$10/(T2520+'Exhaust Gas Math'!$E$10))+(357.4500179626*V2520^-1.0038444015 )*(T2520/(T2520+'Exhaust Gas Math'!$E$10))</f>
        <v>0.31654710700089367</v>
      </c>
      <c r="X2520">
        <f t="shared" si="596"/>
        <v>0</v>
      </c>
      <c r="Y2520">
        <f t="shared" si="597"/>
        <v>101325</v>
      </c>
      <c r="Z2520">
        <f t="shared" si="598"/>
        <v>101325</v>
      </c>
    </row>
    <row r="2521" spans="5:26" x14ac:dyDescent="0.2">
      <c r="E2521">
        <f t="shared" si="600"/>
        <v>0.31449999999997924</v>
      </c>
      <c r="F2521">
        <f t="shared" si="601"/>
        <v>101325</v>
      </c>
      <c r="H2521">
        <f t="shared" si="599"/>
        <v>0.31449999999997924</v>
      </c>
      <c r="I2521">
        <f t="shared" si="587"/>
        <v>695.99999999900319</v>
      </c>
      <c r="J2521">
        <f t="shared" si="588"/>
        <v>2.7406089929538011E-3</v>
      </c>
      <c r="K2521">
        <f t="shared" si="589"/>
        <v>-10.801676517674448</v>
      </c>
      <c r="L2521">
        <f t="shared" si="590"/>
        <v>3.9769296294121147E-5</v>
      </c>
      <c r="M2521">
        <f>J2521/SQRT('Exhaust Gas Math'!$E$14*$B$21*$B$23)</f>
        <v>4.6526179103108797E-5</v>
      </c>
      <c r="N2521">
        <f t="shared" si="591"/>
        <v>3.2650381168051676E-3</v>
      </c>
      <c r="O2521">
        <f t="shared" si="592"/>
        <v>0</v>
      </c>
      <c r="P2521">
        <f t="shared" si="593"/>
        <v>0</v>
      </c>
      <c r="Q2521">
        <f>($B$16/2)*(COS((ACOS((2*'Intake Valve Fxn Scratch'!$B$1)/$B$16-1)/($B$17/2))*(I2521-($B$17/2)))+1)*P2521</f>
        <v>0</v>
      </c>
      <c r="R2521">
        <f t="shared" si="594"/>
        <v>0</v>
      </c>
      <c r="S2521">
        <f t="shared" si="595"/>
        <v>0</v>
      </c>
      <c r="T2521">
        <f>S2521*'Exhaust Gas Math'!$C$14</f>
        <v>0</v>
      </c>
      <c r="U2521">
        <f>(T2521/'Exhaust Gas Math'!$B$14)+('Exhaust Gas Math'!$D$10)</f>
        <v>4.4059320573952224E-4</v>
      </c>
      <c r="V2521">
        <f>('Exhaust Gas Math'!$E$10*(2.53982214E-12*V2520^4 - 0.0000000071629564556*V2520^3 + 7.56281407226508E-06*V2520^2 - 0.00322508455050905*V2520 + 1.62997098133725)*$B$24+T2521*'Exhaust Gas Math'!$D$14*$B$23)/('Exhaust Gas Math'!$E$10*(2.53982214E-12*V2520^4 - 0.0000000071629564556*V2520^3 + 7.56281407226508E-06*V2520^2 - 0.00322508455050905*V2520 + 1.62997098133725)+T2521*'Exhaust Gas Math'!$D$14)</f>
        <v>1100</v>
      </c>
      <c r="W2521">
        <f>(353.3116967483*V2521^-1.0020802909)*('Exhaust Gas Math'!$E$10/(T2521+'Exhaust Gas Math'!$E$10))+(357.4500179626*V2521^-1.0038444015 )*(T2521/(T2521+'Exhaust Gas Math'!$E$10))</f>
        <v>0.31654710700089367</v>
      </c>
      <c r="X2521">
        <f t="shared" si="596"/>
        <v>0</v>
      </c>
      <c r="Y2521">
        <f t="shared" si="597"/>
        <v>101325</v>
      </c>
      <c r="Z2521">
        <f t="shared" si="598"/>
        <v>101325</v>
      </c>
    </row>
    <row r="2522" spans="5:26" x14ac:dyDescent="0.2">
      <c r="E2522">
        <f t="shared" si="600"/>
        <v>0.31462499999997923</v>
      </c>
      <c r="F2522">
        <f t="shared" si="601"/>
        <v>101325</v>
      </c>
      <c r="H2522">
        <f t="shared" si="599"/>
        <v>0.31462499999997923</v>
      </c>
      <c r="I2522">
        <f t="shared" si="587"/>
        <v>701.99999999900319</v>
      </c>
      <c r="J2522">
        <f t="shared" si="588"/>
        <v>1.5515084336138601E-3</v>
      </c>
      <c r="K2522">
        <f t="shared" si="589"/>
        <v>-8.2065426574518838</v>
      </c>
      <c r="L2522">
        <f t="shared" si="590"/>
        <v>3.9769296294121147E-5</v>
      </c>
      <c r="M2522">
        <f>J2522/SQRT('Exhaust Gas Math'!$E$14*$B$21*$B$23)</f>
        <v>2.6339313432851708E-5</v>
      </c>
      <c r="N2522">
        <f t="shared" si="591"/>
        <v>1.7749850516295546E-3</v>
      </c>
      <c r="O2522">
        <f t="shared" si="592"/>
        <v>0</v>
      </c>
      <c r="P2522">
        <f t="shared" si="593"/>
        <v>0</v>
      </c>
      <c r="Q2522">
        <f>($B$16/2)*(COS((ACOS((2*'Intake Valve Fxn Scratch'!$B$1)/$B$16-1)/($B$17/2))*(I2522-($B$17/2)))+1)*P2522</f>
        <v>0</v>
      </c>
      <c r="R2522">
        <f t="shared" si="594"/>
        <v>0</v>
      </c>
      <c r="S2522">
        <f t="shared" si="595"/>
        <v>0</v>
      </c>
      <c r="T2522">
        <f>S2522*'Exhaust Gas Math'!$C$14</f>
        <v>0</v>
      </c>
      <c r="U2522">
        <f>(T2522/'Exhaust Gas Math'!$B$14)+('Exhaust Gas Math'!$D$10)</f>
        <v>4.4059320573952224E-4</v>
      </c>
      <c r="V2522">
        <f>('Exhaust Gas Math'!$E$10*(2.53982214E-12*V2521^4 - 0.0000000071629564556*V2521^3 + 7.56281407226508E-06*V2521^2 - 0.00322508455050905*V2521 + 1.62997098133725)*$B$24+T2522*'Exhaust Gas Math'!$D$14*$B$23)/('Exhaust Gas Math'!$E$10*(2.53982214E-12*V2521^4 - 0.0000000071629564556*V2521^3 + 7.56281407226508E-06*V2521^2 - 0.00322508455050905*V2521 + 1.62997098133725)+T2522*'Exhaust Gas Math'!$D$14)</f>
        <v>1100</v>
      </c>
      <c r="W2522">
        <f>(353.3116967483*V2522^-1.0020802909)*('Exhaust Gas Math'!$E$10/(T2522+'Exhaust Gas Math'!$E$10))+(357.4500179626*V2522^-1.0038444015 )*(T2522/(T2522+'Exhaust Gas Math'!$E$10))</f>
        <v>0.31654710700089367</v>
      </c>
      <c r="X2522">
        <f t="shared" si="596"/>
        <v>0</v>
      </c>
      <c r="Y2522">
        <f t="shared" si="597"/>
        <v>101325</v>
      </c>
      <c r="Z2522">
        <f t="shared" si="598"/>
        <v>101325</v>
      </c>
    </row>
    <row r="2523" spans="5:26" x14ac:dyDescent="0.2">
      <c r="E2523">
        <f t="shared" si="600"/>
        <v>0.31474999999997921</v>
      </c>
      <c r="F2523">
        <f t="shared" si="601"/>
        <v>101325</v>
      </c>
      <c r="H2523">
        <f t="shared" si="599"/>
        <v>0.31474999999997921</v>
      </c>
      <c r="I2523">
        <f t="shared" si="587"/>
        <v>707.99999999900137</v>
      </c>
      <c r="J2523">
        <f t="shared" si="588"/>
        <v>6.9272105685316832E-4</v>
      </c>
      <c r="K2523">
        <f t="shared" si="589"/>
        <v>-5.5214961985462701</v>
      </c>
      <c r="L2523">
        <f t="shared" si="590"/>
        <v>3.9769296294121147E-5</v>
      </c>
      <c r="M2523">
        <f>J2523/SQRT('Exhaust Gas Math'!$E$14*$B$21*$B$23)</f>
        <v>1.1760037291897124E-5</v>
      </c>
      <c r="N2523">
        <f t="shared" si="591"/>
        <v>7.5915782832186585E-4</v>
      </c>
      <c r="O2523">
        <f t="shared" si="592"/>
        <v>0</v>
      </c>
      <c r="P2523">
        <f t="shared" si="593"/>
        <v>0</v>
      </c>
      <c r="Q2523">
        <f>($B$16/2)*(COS((ACOS((2*'Intake Valve Fxn Scratch'!$B$1)/$B$16-1)/($B$17/2))*(I2523-($B$17/2)))+1)*P2523</f>
        <v>0</v>
      </c>
      <c r="R2523">
        <f t="shared" si="594"/>
        <v>0</v>
      </c>
      <c r="S2523">
        <f t="shared" si="595"/>
        <v>0</v>
      </c>
      <c r="T2523">
        <f>S2523*'Exhaust Gas Math'!$C$14</f>
        <v>0</v>
      </c>
      <c r="U2523">
        <f>(T2523/'Exhaust Gas Math'!$B$14)+('Exhaust Gas Math'!$D$10)</f>
        <v>4.4059320573952224E-4</v>
      </c>
      <c r="V2523">
        <f>('Exhaust Gas Math'!$E$10*(2.53982214E-12*V2522^4 - 0.0000000071629564556*V2522^3 + 7.56281407226508E-06*V2522^2 - 0.00322508455050905*V2522 + 1.62997098133725)*$B$24+T2523*'Exhaust Gas Math'!$D$14*$B$23)/('Exhaust Gas Math'!$E$10*(2.53982214E-12*V2522^4 - 0.0000000071629564556*V2522^3 + 7.56281407226508E-06*V2522^2 - 0.00322508455050905*V2522 + 1.62997098133725)+T2523*'Exhaust Gas Math'!$D$14)</f>
        <v>1100</v>
      </c>
      <c r="W2523">
        <f>(353.3116967483*V2523^-1.0020802909)*('Exhaust Gas Math'!$E$10/(T2523+'Exhaust Gas Math'!$E$10))+(357.4500179626*V2523^-1.0038444015 )*(T2523/(T2523+'Exhaust Gas Math'!$E$10))</f>
        <v>0.31654710700089367</v>
      </c>
      <c r="X2523">
        <f t="shared" si="596"/>
        <v>0</v>
      </c>
      <c r="Y2523">
        <f t="shared" si="597"/>
        <v>101325</v>
      </c>
      <c r="Z2523">
        <f t="shared" si="598"/>
        <v>101325</v>
      </c>
    </row>
    <row r="2524" spans="5:26" x14ac:dyDescent="0.2">
      <c r="E2524">
        <f t="shared" si="600"/>
        <v>0.3148749999999792</v>
      </c>
      <c r="F2524">
        <f t="shared" si="601"/>
        <v>101325</v>
      </c>
      <c r="H2524">
        <f t="shared" si="599"/>
        <v>0.3148749999999792</v>
      </c>
      <c r="I2524">
        <f t="shared" si="587"/>
        <v>713.99999999900137</v>
      </c>
      <c r="J2524">
        <f t="shared" si="588"/>
        <v>1.736559168834112E-4</v>
      </c>
      <c r="K2524">
        <f t="shared" si="589"/>
        <v>-2.7759550718405692</v>
      </c>
      <c r="L2524">
        <f t="shared" si="590"/>
        <v>3.9769296294121147E-5</v>
      </c>
      <c r="M2524">
        <f>J2524/SQRT('Exhaust Gas Math'!$E$14*$B$21*$B$23)</f>
        <v>2.948084280539454E-6</v>
      </c>
      <c r="N2524">
        <f t="shared" si="591"/>
        <v>1.8193581053319724E-4</v>
      </c>
      <c r="O2524">
        <f t="shared" si="592"/>
        <v>0</v>
      </c>
      <c r="P2524">
        <f t="shared" si="593"/>
        <v>0</v>
      </c>
      <c r="Q2524">
        <f>($B$16/2)*(COS((ACOS((2*'Intake Valve Fxn Scratch'!$B$1)/$B$16-1)/($B$17/2))*(I2524-($B$17/2)))+1)*P2524</f>
        <v>0</v>
      </c>
      <c r="R2524">
        <f t="shared" si="594"/>
        <v>0</v>
      </c>
      <c r="S2524">
        <f t="shared" si="595"/>
        <v>0</v>
      </c>
      <c r="T2524">
        <f>S2524*'Exhaust Gas Math'!$C$14</f>
        <v>0</v>
      </c>
      <c r="U2524">
        <f>(T2524/'Exhaust Gas Math'!$B$14)+('Exhaust Gas Math'!$D$10)</f>
        <v>4.4059320573952224E-4</v>
      </c>
      <c r="V2524">
        <f>('Exhaust Gas Math'!$E$10*(2.53982214E-12*V2523^4 - 0.0000000071629564556*V2523^3 + 7.56281407226508E-06*V2523^2 - 0.00322508455050905*V2523 + 1.62997098133725)*$B$24+T2524*'Exhaust Gas Math'!$D$14*$B$23)/('Exhaust Gas Math'!$E$10*(2.53982214E-12*V2523^4 - 0.0000000071629564556*V2523^3 + 7.56281407226508E-06*V2523^2 - 0.00322508455050905*V2523 + 1.62997098133725)+T2524*'Exhaust Gas Math'!$D$14)</f>
        <v>1100</v>
      </c>
      <c r="W2524">
        <f>(353.3116967483*V2524^-1.0020802909)*('Exhaust Gas Math'!$E$10/(T2524+'Exhaust Gas Math'!$E$10))+(357.4500179626*V2524^-1.0038444015 )*(T2524/(T2524+'Exhaust Gas Math'!$E$10))</f>
        <v>0.31654710700089367</v>
      </c>
      <c r="X2524">
        <f t="shared" si="596"/>
        <v>0</v>
      </c>
      <c r="Y2524">
        <f t="shared" si="597"/>
        <v>101325</v>
      </c>
      <c r="Z2524">
        <f t="shared" si="598"/>
        <v>101325</v>
      </c>
    </row>
    <row r="2525" spans="5:26" x14ac:dyDescent="0.2">
      <c r="E2525">
        <f t="shared" si="600"/>
        <v>0.31499999999997919</v>
      </c>
      <c r="F2525">
        <f t="shared" si="601"/>
        <v>101325</v>
      </c>
      <c r="H2525">
        <f t="shared" si="599"/>
        <v>0.31499999999997919</v>
      </c>
      <c r="I2525">
        <f t="shared" si="587"/>
        <v>719.99999999900137</v>
      </c>
      <c r="J2525">
        <f t="shared" si="588"/>
        <v>0</v>
      </c>
      <c r="K2525">
        <f t="shared" si="589"/>
        <v>-4.6333902104295807E-10</v>
      </c>
      <c r="L2525">
        <f t="shared" si="590"/>
        <v>3.9769296294121147E-5</v>
      </c>
      <c r="M2525">
        <f>J2525/SQRT('Exhaust Gas Math'!$E$14*$B$21*$B$23)</f>
        <v>0</v>
      </c>
      <c r="N2525">
        <f t="shared" si="591"/>
        <v>0</v>
      </c>
      <c r="O2525">
        <f t="shared" si="592"/>
        <v>0</v>
      </c>
      <c r="P2525">
        <f t="shared" si="593"/>
        <v>0</v>
      </c>
      <c r="Q2525">
        <f>($B$16/2)*(COS((ACOS((2*'Intake Valve Fxn Scratch'!$B$1)/$B$16-1)/($B$17/2))*(I2525-($B$17/2)))+1)*P2525</f>
        <v>0</v>
      </c>
      <c r="R2525">
        <f t="shared" si="594"/>
        <v>0</v>
      </c>
      <c r="S2525">
        <f t="shared" si="595"/>
        <v>0</v>
      </c>
      <c r="T2525">
        <f>S2525*'Exhaust Gas Math'!$C$14</f>
        <v>0</v>
      </c>
      <c r="U2525">
        <f>(T2525/'Exhaust Gas Math'!$B$14)+('Exhaust Gas Math'!$D$10)</f>
        <v>4.4059320573952224E-4</v>
      </c>
      <c r="V2525">
        <f>('Exhaust Gas Math'!$E$10*(2.53982214E-12*V2524^4 - 0.0000000071629564556*V2524^3 + 7.56281407226508E-06*V2524^2 - 0.00322508455050905*V2524 + 1.62997098133725)*$B$24+T2525*'Exhaust Gas Math'!$D$14*$B$23)/('Exhaust Gas Math'!$E$10*(2.53982214E-12*V2524^4 - 0.0000000071629564556*V2524^3 + 7.56281407226508E-06*V2524^2 - 0.00322508455050905*V2524 + 1.62997098133725)+T2525*'Exhaust Gas Math'!$D$14)</f>
        <v>1100</v>
      </c>
      <c r="W2525">
        <f>(353.3116967483*V2525^-1.0020802909)*('Exhaust Gas Math'!$E$10/(T2525+'Exhaust Gas Math'!$E$10))+(357.4500179626*V2525^-1.0038444015 )*(T2525/(T2525+'Exhaust Gas Math'!$E$10))</f>
        <v>0.31654710700089367</v>
      </c>
      <c r="X2525">
        <f t="shared" si="596"/>
        <v>0</v>
      </c>
      <c r="Y2525">
        <f t="shared" si="597"/>
        <v>101325</v>
      </c>
      <c r="Z2525">
        <f t="shared" si="598"/>
        <v>101325</v>
      </c>
    </row>
    <row r="2526" spans="5:26" x14ac:dyDescent="0.2">
      <c r="E2526">
        <f t="shared" si="600"/>
        <v>0.31512499999997917</v>
      </c>
      <c r="F2526">
        <f t="shared" si="601"/>
        <v>98881.992171198537</v>
      </c>
      <c r="H2526">
        <f t="shared" si="599"/>
        <v>0.31512499999997917</v>
      </c>
      <c r="I2526">
        <f t="shared" si="587"/>
        <v>5.9999999989995558</v>
      </c>
      <c r="J2526">
        <f t="shared" si="588"/>
        <v>1.7365591676797576E-4</v>
      </c>
      <c r="K2526">
        <f t="shared" si="589"/>
        <v>2.7759550709204688</v>
      </c>
      <c r="L2526">
        <f t="shared" si="590"/>
        <v>4.1000207362907478E-5</v>
      </c>
      <c r="M2526">
        <f>J2526/SQRT('Exhaust Gas Math'!$E$14*$B$21*$B$23)</f>
        <v>2.9480842785797548E-6</v>
      </c>
      <c r="N2526">
        <f t="shared" si="591"/>
        <v>1.6556832804401345E-4</v>
      </c>
      <c r="O2526">
        <f t="shared" si="592"/>
        <v>1.1735844733820533E-6</v>
      </c>
      <c r="P2526">
        <f t="shared" si="593"/>
        <v>1</v>
      </c>
      <c r="Q2526">
        <f>($B$16/2)*(COS((ACOS((2*'Intake Valve Fxn Scratch'!$B$1)/$B$16-1)/($B$17/2))*(I2526-($B$17/2)))+1)*P2526</f>
        <v>1.3137463074476511E-3</v>
      </c>
      <c r="R2526">
        <f t="shared" si="594"/>
        <v>0.172861356243112</v>
      </c>
      <c r="S2526">
        <f t="shared" si="595"/>
        <v>3.1255780922945496E-7</v>
      </c>
      <c r="T2526">
        <f>S2526*'Exhaust Gas Math'!$C$14</f>
        <v>3.7029270807446906E-7</v>
      </c>
      <c r="U2526">
        <f>(T2526/'Exhaust Gas Math'!$B$14)+('Exhaust Gas Math'!$D$10)</f>
        <v>4.5337514250426056E-4</v>
      </c>
      <c r="V2526">
        <f>('Exhaust Gas Math'!$E$10*(2.53982214E-12*V2525^4 - 0.0000000071629564556*V2525^3 + 7.56281407226508E-06*V2525^2 - 0.00322508455050905*V2525 + 1.62997098133725)*$B$24+T2526*'Exhaust Gas Math'!$D$14*$B$23)/('Exhaust Gas Math'!$E$10*(2.53982214E-12*V2525^4 - 0.0000000071629564556*V2525^3 + 7.56281407226508E-06*V2525^2 - 0.00322508455050905*V2525 + 1.62997098133725)+T2526*'Exhaust Gas Math'!$D$14)</f>
        <v>1075.5162995630715</v>
      </c>
      <c r="W2526">
        <f>(353.3116967483*V2526^-1.0020802909)*('Exhaust Gas Math'!$E$10/(T2526+'Exhaust Gas Math'!$E$10))+(357.4500179626*V2526^-1.0038444015 )*(T2526/(T2526+'Exhaust Gas Math'!$E$10))</f>
        <v>0.32375916127565402</v>
      </c>
      <c r="X2526">
        <f t="shared" si="596"/>
        <v>-1.2474321592737909</v>
      </c>
      <c r="Y2526">
        <f t="shared" si="597"/>
        <v>98883.239603357812</v>
      </c>
      <c r="Z2526">
        <f t="shared" si="598"/>
        <v>98881.992171198537</v>
      </c>
    </row>
    <row r="2527" spans="5:26" x14ac:dyDescent="0.2">
      <c r="E2527">
        <f t="shared" si="600"/>
        <v>0.31524999999997916</v>
      </c>
      <c r="F2527">
        <f t="shared" si="601"/>
        <v>92629.745975401209</v>
      </c>
      <c r="H2527">
        <f t="shared" si="599"/>
        <v>0.31524999999997916</v>
      </c>
      <c r="I2527">
        <f t="shared" si="587"/>
        <v>11.999999998999556</v>
      </c>
      <c r="J2527">
        <f t="shared" si="588"/>
        <v>6.9272105662318909E-4</v>
      </c>
      <c r="K2527">
        <f t="shared" si="589"/>
        <v>5.5214961976398422</v>
      </c>
      <c r="L2527">
        <f t="shared" si="590"/>
        <v>4.4679454450828941E-5</v>
      </c>
      <c r="M2527">
        <f>J2527/SQRT('Exhaust Gas Math'!$E$14*$B$21*$B$23)</f>
        <v>1.1760037287992863E-5</v>
      </c>
      <c r="N2527">
        <f t="shared" si="591"/>
        <v>6.2929392657782093E-4</v>
      </c>
      <c r="O2527">
        <f t="shared" si="592"/>
        <v>4.4605728048967878E-6</v>
      </c>
      <c r="P2527">
        <f t="shared" si="593"/>
        <v>1</v>
      </c>
      <c r="Q2527">
        <f>($B$16/2)*(COS((ACOS((2*'Intake Valve Fxn Scratch'!$B$1)/$B$16-1)/($B$17/2))*(I2527-($B$17/2)))+1)*P2527</f>
        <v>1.66042892235001E-3</v>
      </c>
      <c r="R2527">
        <f t="shared" si="594"/>
        <v>0.21847748978289605</v>
      </c>
      <c r="S2527">
        <f t="shared" si="595"/>
        <v>1.4189852611541074E-6</v>
      </c>
      <c r="T2527">
        <f>S2527*'Exhaust Gas Math'!$C$14</f>
        <v>1.6810966789339636E-6</v>
      </c>
      <c r="U2527">
        <f>(T2527/'Exhaust Gas Math'!$B$14)+('Exhaust Gas Math'!$D$10)</f>
        <v>4.9862208661401186E-4</v>
      </c>
      <c r="V2527">
        <f>('Exhaust Gas Math'!$E$10*(2.53982214E-12*V2526^4 - 0.0000000071629564556*V2526^3 + 7.56281407226508E-06*V2526^2 - 0.00322508455050905*V2526 + 1.62997098133725)*$B$24+T2527*'Exhaust Gas Math'!$D$14*$B$23)/('Exhaust Gas Math'!$E$10*(2.53982214E-12*V2526^4 - 0.0000000071629564556*V2526^3 + 7.56281407226508E-06*V2526^2 - 0.00322508455050905*V2526 + 1.62997098133725)+T2527*'Exhaust Gas Math'!$D$14)</f>
        <v>998.33825753851715</v>
      </c>
      <c r="W2527">
        <f>(353.3116967483*V2527^-1.0020802909)*('Exhaust Gas Math'!$E$10/(T2527+'Exhaust Gas Math'!$E$10))+(357.4500179626*V2527^-1.0038444015 )*(T2527/(T2527+'Exhaust Gas Math'!$E$10))</f>
        <v>0.34882039407446069</v>
      </c>
      <c r="X2527">
        <f t="shared" si="596"/>
        <v>-5.3172297697010711</v>
      </c>
      <c r="Y2527">
        <f t="shared" si="597"/>
        <v>92635.063205170911</v>
      </c>
      <c r="Z2527">
        <f t="shared" si="598"/>
        <v>92629.745975401209</v>
      </c>
    </row>
    <row r="2528" spans="5:26" x14ac:dyDescent="0.2">
      <c r="E2528">
        <f t="shared" si="600"/>
        <v>0.31537499999997914</v>
      </c>
      <c r="F2528">
        <f t="shared" si="601"/>
        <v>84362.040954213779</v>
      </c>
      <c r="H2528">
        <f t="shared" si="599"/>
        <v>0.31537499999997914</v>
      </c>
      <c r="I2528">
        <f t="shared" si="587"/>
        <v>17.999999998999556</v>
      </c>
      <c r="J2528">
        <f t="shared" si="588"/>
        <v>1.5515084332726019E-3</v>
      </c>
      <c r="K2528">
        <f t="shared" si="589"/>
        <v>8.2065426565719957</v>
      </c>
      <c r="L2528">
        <f t="shared" si="590"/>
        <v>5.0766726956862432E-5</v>
      </c>
      <c r="M2528">
        <f>J2528/SQRT('Exhaust Gas Math'!$E$14*$B$21*$B$23)</f>
        <v>2.6339313427058307E-5</v>
      </c>
      <c r="N2528">
        <f t="shared" si="591"/>
        <v>1.3427107344112649E-3</v>
      </c>
      <c r="O2528">
        <f t="shared" si="592"/>
        <v>9.5174269666453336E-6</v>
      </c>
      <c r="P2528">
        <f t="shared" si="593"/>
        <v>1</v>
      </c>
      <c r="Q2528">
        <f>($B$16/2)*(COS((ACOS((2*'Intake Valve Fxn Scratch'!$B$1)/$B$16-1)/($B$17/2))*(I2528-($B$17/2)))+1)*P2528</f>
        <v>2.0354552139013873E-3</v>
      </c>
      <c r="R2528">
        <f t="shared" si="594"/>
        <v>0.26782305446070886</v>
      </c>
      <c r="S2528">
        <f t="shared" si="595"/>
        <v>3.5056201790609504E-6</v>
      </c>
      <c r="T2528">
        <f>S2528*'Exhaust Gas Math'!$C$14</f>
        <v>4.1531695937631145E-6</v>
      </c>
      <c r="U2528">
        <f>(T2528/'Exhaust Gas Math'!$B$14)+('Exhaust Gas Math'!$D$10)</f>
        <v>5.8395425488564289E-4</v>
      </c>
      <c r="V2528">
        <f>('Exhaust Gas Math'!$E$10*(2.53982214E-12*V2527^4 - 0.0000000071629564556*V2527^3 + 7.56281407226508E-06*V2527^2 - 0.00322508455050905*V2527 + 1.62997098133725)*$B$24+T2528*'Exhaust Gas Math'!$D$14*$B$23)/('Exhaust Gas Math'!$E$10*(2.53982214E-12*V2527^4 - 0.0000000071629564556*V2527^3 + 7.56281407226508E-06*V2527^2 - 0.00322508455050905*V2527 + 1.62997098133725)+T2528*'Exhaust Gas Math'!$D$14)</f>
        <v>882.22998646275528</v>
      </c>
      <c r="W2528">
        <f>(353.3116967483*V2528^-1.0020802909)*('Exhaust Gas Math'!$E$10/(T2528+'Exhaust Gas Math'!$E$10))+(357.4500179626*V2528^-1.0038444015 )*(T2528/(T2528+'Exhaust Gas Math'!$E$10))</f>
        <v>0.39482301023124444</v>
      </c>
      <c r="X2528">
        <f t="shared" si="596"/>
        <v>-13.295140223615261</v>
      </c>
      <c r="Y2528">
        <f t="shared" si="597"/>
        <v>84375.3360944374</v>
      </c>
      <c r="Z2528">
        <f t="shared" si="598"/>
        <v>84362.040954213779</v>
      </c>
    </row>
    <row r="2529" spans="5:26" x14ac:dyDescent="0.2">
      <c r="E2529">
        <f t="shared" si="600"/>
        <v>0.31549999999997913</v>
      </c>
      <c r="F2529">
        <f t="shared" si="601"/>
        <v>76129.603914167965</v>
      </c>
      <c r="H2529">
        <f t="shared" si="599"/>
        <v>0.31549999999997913</v>
      </c>
      <c r="I2529">
        <f t="shared" si="587"/>
        <v>23.999999998997737</v>
      </c>
      <c r="J2529">
        <f t="shared" si="588"/>
        <v>2.7406089925046256E-3</v>
      </c>
      <c r="K2529">
        <f t="shared" si="589"/>
        <v>10.801676516829266</v>
      </c>
      <c r="L2529">
        <f t="shared" si="590"/>
        <v>5.9195331449586715E-5</v>
      </c>
      <c r="M2529">
        <f>J2529/SQRT('Exhaust Gas Math'!$E$14*$B$21*$B$23)</f>
        <v>4.6526179095483332E-5</v>
      </c>
      <c r="N2529">
        <f t="shared" si="591"/>
        <v>2.2601711313267256E-3</v>
      </c>
      <c r="O2529">
        <f t="shared" si="592"/>
        <v>1.6020586655959186E-5</v>
      </c>
      <c r="P2529">
        <f t="shared" si="593"/>
        <v>1</v>
      </c>
      <c r="Q2529">
        <f>($B$16/2)*(COS((ACOS((2*'Intake Valve Fxn Scratch'!$B$1)/$B$16-1)/($B$17/2))*(I2529-($B$17/2)))+1)*P2529</f>
        <v>2.4338570723465547E-3</v>
      </c>
      <c r="R2529">
        <f t="shared" si="594"/>
        <v>0.32024435162454667</v>
      </c>
      <c r="S2529">
        <f t="shared" si="595"/>
        <v>6.7142822458559786E-6</v>
      </c>
      <c r="T2529">
        <f>S2529*'Exhaust Gas Math'!$C$14</f>
        <v>7.9545277135249324E-6</v>
      </c>
      <c r="U2529">
        <f>(T2529/'Exhaust Gas Math'!$B$14)+('Exhaust Gas Math'!$D$10)</f>
        <v>7.15171311142523E-4</v>
      </c>
      <c r="V2529">
        <f>('Exhaust Gas Math'!$E$10*(2.53982214E-12*V2528^4 - 0.0000000071629564556*V2528^3 + 7.56281407226508E-06*V2528^2 - 0.00322508455050905*V2528 + 1.62997098133725)*$B$24+T2529*'Exhaust Gas Math'!$D$14*$B$23)/('Exhaust Gas Math'!$E$10*(2.53982214E-12*V2528^4 - 0.0000000071629564556*V2528^3 + 7.56281407226508E-06*V2528^2 - 0.00322508455050905*V2528 + 1.62997098133725)+T2529*'Exhaust Gas Math'!$D$14)</f>
        <v>758.14075180034104</v>
      </c>
      <c r="W2529">
        <f>(353.3116967483*V2529^-1.0020802909)*('Exhaust Gas Math'!$E$10/(T2529+'Exhaust Gas Math'!$E$10))+(357.4500179626*V2529^-1.0038444015 )*(T2529/(T2529+'Exhaust Gas Math'!$E$10))</f>
        <v>0.45962781998400504</v>
      </c>
      <c r="X2529">
        <f t="shared" si="596"/>
        <v>-26.81381730418147</v>
      </c>
      <c r="Y2529">
        <f t="shared" si="597"/>
        <v>76156.417731472146</v>
      </c>
      <c r="Z2529">
        <f t="shared" si="598"/>
        <v>76129.603914167965</v>
      </c>
    </row>
    <row r="2530" spans="5:26" x14ac:dyDescent="0.2">
      <c r="E2530">
        <f t="shared" si="600"/>
        <v>0.31562499999997912</v>
      </c>
      <c r="F2530">
        <f t="shared" si="601"/>
        <v>69343.442470065405</v>
      </c>
      <c r="H2530">
        <f t="shared" si="599"/>
        <v>0.31562499999997912</v>
      </c>
      <c r="I2530">
        <f t="shared" si="587"/>
        <v>29.999999998997737</v>
      </c>
      <c r="J2530">
        <f t="shared" si="588"/>
        <v>4.2469946997561285E-3</v>
      </c>
      <c r="K2530">
        <f t="shared" si="589"/>
        <v>13.278464948770683</v>
      </c>
      <c r="L2530">
        <f t="shared" si="590"/>
        <v>6.9872922374374265E-5</v>
      </c>
      <c r="M2530">
        <f>J2530/SQRT('Exhaust Gas Math'!$E$14*$B$21*$B$23)</f>
        <v>7.2099462768616235E-5</v>
      </c>
      <c r="N2530">
        <f t="shared" si="591"/>
        <v>3.3402709599356685E-3</v>
      </c>
      <c r="O2530">
        <f t="shared" si="592"/>
        <v>2.3676570161579332E-5</v>
      </c>
      <c r="P2530">
        <f t="shared" si="593"/>
        <v>1</v>
      </c>
      <c r="Q2530">
        <f>($B$16/2)*(COS((ACOS((2*'Intake Valve Fxn Scratch'!$B$1)/$B$16-1)/($B$17/2))*(I2530-($B$17/2)))+1)*P2530</f>
        <v>2.8503567232897094E-3</v>
      </c>
      <c r="R2530">
        <f t="shared" si="594"/>
        <v>0.37504693727496174</v>
      </c>
      <c r="S2530">
        <f t="shared" si="595"/>
        <v>1.1138176072293532E-5</v>
      </c>
      <c r="T2530">
        <f>S2530*'Exhaust Gas Math'!$C$14</f>
        <v>1.3195592172173281E-5</v>
      </c>
      <c r="U2530">
        <f>(T2530/'Exhaust Gas Math'!$B$14)+('Exhaust Gas Math'!$D$10)</f>
        <v>8.960848236951067E-4</v>
      </c>
      <c r="V2530">
        <f>('Exhaust Gas Math'!$E$10*(2.53982214E-12*V2529^4 - 0.0000000071629564556*V2529^3 + 7.56281407226508E-06*V2529^2 - 0.00322508455050905*V2529 + 1.62997098133725)*$B$24+T2530*'Exhaust Gas Math'!$D$14*$B$23)/('Exhaust Gas Math'!$E$10*(2.53982214E-12*V2529^4 - 0.0000000071629564556*V2529^3 + 7.56281407226508E-06*V2529^2 - 0.00322508455050905*V2529 + 1.62997098133725)+T2530*'Exhaust Gas Math'!$D$14)</f>
        <v>650.76896438858444</v>
      </c>
      <c r="W2530">
        <f>(353.3116967483*V2530^-1.0020802909)*('Exhaust Gas Math'!$E$10/(T2530+'Exhaust Gas Math'!$E$10))+(357.4500179626*V2530^-1.0038444015 )*(T2530/(T2530+'Exhaust Gas Math'!$E$10))</f>
        <v>0.53571771430231285</v>
      </c>
      <c r="X2530">
        <f t="shared" si="596"/>
        <v>-47.22823924125953</v>
      </c>
      <c r="Y2530">
        <f t="shared" si="597"/>
        <v>69390.670709306665</v>
      </c>
      <c r="Z2530">
        <f t="shared" si="598"/>
        <v>69343.442470065405</v>
      </c>
    </row>
    <row r="2531" spans="5:26" x14ac:dyDescent="0.2">
      <c r="E2531">
        <f t="shared" si="600"/>
        <v>0.3157499999999791</v>
      </c>
      <c r="F2531">
        <f t="shared" si="601"/>
        <v>64314.333579737038</v>
      </c>
      <c r="H2531">
        <f t="shared" si="599"/>
        <v>0.3157499999999791</v>
      </c>
      <c r="I2531">
        <f t="shared" si="587"/>
        <v>35.999999998997737</v>
      </c>
      <c r="J2531">
        <f t="shared" si="588"/>
        <v>6.0541612779886171E-3</v>
      </c>
      <c r="K2531">
        <f t="shared" si="589"/>
        <v>15.609771740037278</v>
      </c>
      <c r="L2531">
        <f t="shared" si="590"/>
        <v>8.2682513810635117E-5</v>
      </c>
      <c r="M2531">
        <f>J2531/SQRT('Exhaust Gas Math'!$E$14*$B$21*$B$23)</f>
        <v>1.0277897819900817E-4</v>
      </c>
      <c r="N2531">
        <f t="shared" si="591"/>
        <v>4.546795492035953E-3</v>
      </c>
      <c r="O2531">
        <f t="shared" si="592"/>
        <v>3.2228679579819234E-5</v>
      </c>
      <c r="P2531">
        <f t="shared" si="593"/>
        <v>1</v>
      </c>
      <c r="Q2531">
        <f>($B$16/2)*(COS((ACOS((2*'Intake Valve Fxn Scratch'!$B$1)/$B$16-1)/($B$17/2))*(I2531-($B$17/2)))+1)*P2531</f>
        <v>3.2794366442917377E-3</v>
      </c>
      <c r="R2531">
        <f t="shared" si="594"/>
        <v>0.43150482161733389</v>
      </c>
      <c r="S2531">
        <f t="shared" si="595"/>
        <v>1.6823785002594989E-5</v>
      </c>
      <c r="T2531">
        <f>S2531*'Exhaust Gas Math'!$C$14</f>
        <v>1.9931432601321348E-5</v>
      </c>
      <c r="U2531">
        <f>(T2531/'Exhaust Gas Math'!$B$14)+('Exhaust Gas Math'!$D$10)</f>
        <v>1.128595711825865E-3</v>
      </c>
      <c r="V2531">
        <f>('Exhaust Gas Math'!$E$10*(2.53982214E-12*V2530^4 - 0.0000000071629564556*V2530^3 + 7.56281407226508E-06*V2530^2 - 0.00322508455050905*V2530 + 1.62997098133725)*$B$24+T2531*'Exhaust Gas Math'!$D$14*$B$23)/('Exhaust Gas Math'!$E$10*(2.53982214E-12*V2530^4 - 0.0000000071629564556*V2530^3 + 7.56281407226508E-06*V2530^2 - 0.00322508455050905*V2530 + 1.62997098133725)+T2531*'Exhaust Gas Math'!$D$14)</f>
        <v>567.35448168977359</v>
      </c>
      <c r="W2531">
        <f>(353.3116967483*V2531^-1.0020802909)*('Exhaust Gas Math'!$E$10/(T2531+'Exhaust Gas Math'!$E$10))+(357.4500179626*V2531^-1.0038444015 )*(T2531/(T2531+'Exhaust Gas Math'!$E$10))</f>
        <v>0.61477326965482271</v>
      </c>
      <c r="X2531">
        <f t="shared" si="596"/>
        <v>-74.899356314334497</v>
      </c>
      <c r="Y2531">
        <f t="shared" si="597"/>
        <v>64389.232936051376</v>
      </c>
      <c r="Z2531">
        <f t="shared" si="598"/>
        <v>64314.333579737038</v>
      </c>
    </row>
    <row r="2532" spans="5:26" x14ac:dyDescent="0.2">
      <c r="E2532">
        <f t="shared" si="600"/>
        <v>0.31587499999997909</v>
      </c>
      <c r="F2532">
        <f t="shared" si="601"/>
        <v>60872.220056319631</v>
      </c>
      <c r="H2532">
        <f t="shared" si="599"/>
        <v>0.31587499999997909</v>
      </c>
      <c r="I2532">
        <f t="shared" si="587"/>
        <v>41.999999998995918</v>
      </c>
      <c r="J2532">
        <f t="shared" si="588"/>
        <v>8.1423090319951083E-3</v>
      </c>
      <c r="K2532">
        <f t="shared" si="589"/>
        <v>17.770054605564109</v>
      </c>
      <c r="L2532">
        <f t="shared" si="590"/>
        <v>9.7483761194000452E-5</v>
      </c>
      <c r="M2532">
        <f>J2532/SQRT('Exhaust Gas Math'!$E$14*$B$21*$B$23)</f>
        <v>1.3822859419546934E-4</v>
      </c>
      <c r="N2532">
        <f t="shared" si="591"/>
        <v>5.8492450475812405E-3</v>
      </c>
      <c r="O2532">
        <f t="shared" si="592"/>
        <v>4.1460726516628134E-5</v>
      </c>
      <c r="P2532">
        <f t="shared" si="593"/>
        <v>1</v>
      </c>
      <c r="Q2532">
        <f>($B$16/2)*(COS((ACOS((2*'Intake Valve Fxn Scratch'!$B$1)/$B$16-1)/($B$17/2))*(I2532-($B$17/2)))+1)*P2532</f>
        <v>3.7154126574981176E-3</v>
      </c>
      <c r="R2532">
        <f t="shared" si="594"/>
        <v>0.4888700865129102</v>
      </c>
      <c r="S2532">
        <f t="shared" si="595"/>
        <v>2.3777382539697977E-5</v>
      </c>
      <c r="T2532">
        <f>S2532*'Exhaust Gas Math'!$C$14</f>
        <v>2.8169481329720141E-5</v>
      </c>
      <c r="U2532">
        <f>(T2532/'Exhaust Gas Math'!$B$14)+('Exhaust Gas Math'!$D$10)</f>
        <v>1.4129605281323473E-3</v>
      </c>
      <c r="V2532">
        <f>('Exhaust Gas Math'!$E$10*(2.53982214E-12*V2531^4 - 0.0000000071629564556*V2531^3 + 7.56281407226508E-06*V2531^2 - 0.00322508455050905*V2531 + 1.62997098133725)*$B$24+T2532*'Exhaust Gas Math'!$D$14*$B$23)/('Exhaust Gas Math'!$E$10*(2.53982214E-12*V2531^4 - 0.0000000071629564556*V2531^3 + 7.56281407226508E-06*V2531^2 - 0.00322508455050905*V2531 + 1.62997098133725)+T2532*'Exhaust Gas Math'!$D$14)</f>
        <v>506.01506355521877</v>
      </c>
      <c r="W2532">
        <f>(353.3116967483*V2532^-1.0020802909)*('Exhaust Gas Math'!$E$10/(T2532+'Exhaust Gas Math'!$E$10))+(357.4500179626*V2532^-1.0038444015 )*(T2532/(T2532+'Exhaust Gas Math'!$E$10))</f>
        <v>0.68958888907337124</v>
      </c>
      <c r="X2532">
        <f t="shared" si="596"/>
        <v>-108.87741079255194</v>
      </c>
      <c r="Y2532">
        <f t="shared" si="597"/>
        <v>60981.09746711218</v>
      </c>
      <c r="Z2532">
        <f t="shared" si="598"/>
        <v>60872.220056319631</v>
      </c>
    </row>
    <row r="2533" spans="5:26" x14ac:dyDescent="0.2">
      <c r="E2533">
        <f t="shared" si="600"/>
        <v>0.31599999999997908</v>
      </c>
      <c r="F2533">
        <f t="shared" si="601"/>
        <v>58681.168892297377</v>
      </c>
      <c r="H2533">
        <f t="shared" si="599"/>
        <v>0.31599999999997908</v>
      </c>
      <c r="I2533">
        <f t="shared" si="587"/>
        <v>47.999999998995918</v>
      </c>
      <c r="J2533">
        <f t="shared" si="588"/>
        <v>1.0488559778011955E-2</v>
      </c>
      <c r="K2533">
        <f t="shared" si="589"/>
        <v>19.735645034210563</v>
      </c>
      <c r="L2533">
        <f t="shared" si="590"/>
        <v>1.1411449896079396E-4</v>
      </c>
      <c r="M2533">
        <f>J2533/SQRT('Exhaust Gas Math'!$E$14*$B$21*$B$23)</f>
        <v>1.7805991734687177E-4</v>
      </c>
      <c r="N2533">
        <f t="shared" si="591"/>
        <v>7.2230121592778834E-3</v>
      </c>
      <c r="O2533">
        <f t="shared" si="592"/>
        <v>5.119828786895094E-5</v>
      </c>
      <c r="P2533">
        <f t="shared" si="593"/>
        <v>1</v>
      </c>
      <c r="Q2533">
        <f>($B$16/2)*(COS((ACOS((2*'Intake Valve Fxn Scratch'!$B$1)/$B$16-1)/($B$17/2))*(I2533-($B$17/2)))+1)*P2533</f>
        <v>4.1525092300118286E-3</v>
      </c>
      <c r="R2533">
        <f t="shared" si="594"/>
        <v>0.54638279342260898</v>
      </c>
      <c r="S2533">
        <f t="shared" si="595"/>
        <v>3.1974578250748529E-5</v>
      </c>
      <c r="T2533">
        <f>S2533*'Exhaust Gas Math'!$C$14</f>
        <v>3.7880842584600869E-5</v>
      </c>
      <c r="U2533">
        <f>(T2533/'Exhaust Gas Math'!$B$14)+('Exhaust Gas Math'!$D$10)</f>
        <v>1.7481818348248129E-3</v>
      </c>
      <c r="V2533">
        <f>('Exhaust Gas Math'!$E$10*(2.53982214E-12*V2532^4 - 0.0000000071629564556*V2532^3 + 7.56281407226508E-06*V2532^2 - 0.00322508455050905*V2532 + 1.62997098133725)*$B$24+T2533*'Exhaust Gas Math'!$D$14*$B$23)/('Exhaust Gas Math'!$E$10*(2.53982214E-12*V2532^4 - 0.0000000071629564556*V2532^3 + 7.56281407226508E-06*V2532^2 - 0.00322508455050905*V2532 + 1.62997098133725)+T2533*'Exhaust Gas Math'!$D$14)</f>
        <v>461.85633692445481</v>
      </c>
      <c r="W2533">
        <f>(353.3116967483*V2533^-1.0020802909)*('Exhaust Gas Math'!$E$10/(T2533+'Exhaust Gas Math'!$E$10))+(357.4500179626*V2533^-1.0038444015 )*(T2533/(T2533+'Exhaust Gas Math'!$E$10))</f>
        <v>0.75578869280150507</v>
      </c>
      <c r="X2533">
        <f t="shared" si="596"/>
        <v>-147.18821727738134</v>
      </c>
      <c r="Y2533">
        <f t="shared" si="597"/>
        <v>58828.357109574761</v>
      </c>
      <c r="Z2533">
        <f t="shared" si="598"/>
        <v>58681.168892297377</v>
      </c>
    </row>
    <row r="2534" spans="5:26" x14ac:dyDescent="0.2">
      <c r="E2534">
        <f t="shared" si="600"/>
        <v>0.31612499999997906</v>
      </c>
      <c r="F2534">
        <f t="shared" si="601"/>
        <v>57387.442106162634</v>
      </c>
      <c r="H2534">
        <f t="shared" si="599"/>
        <v>0.31612499999997906</v>
      </c>
      <c r="I2534">
        <f t="shared" si="587"/>
        <v>53.999999998994099</v>
      </c>
      <c r="J2534">
        <f t="shared" si="588"/>
        <v>1.3067207501878744E-2</v>
      </c>
      <c r="K2534">
        <f t="shared" si="589"/>
        <v>21.485007605912017</v>
      </c>
      <c r="L2534">
        <f t="shared" si="590"/>
        <v>1.3239251726781918E-4</v>
      </c>
      <c r="M2534">
        <f>J2534/SQRT('Exhaust Gas Math'!$E$14*$B$21*$B$23)</f>
        <v>2.2183654734148571E-4</v>
      </c>
      <c r="N2534">
        <f t="shared" si="591"/>
        <v>8.6492854858946158E-3</v>
      </c>
      <c r="O2534">
        <f t="shared" si="592"/>
        <v>6.1308024741279585E-5</v>
      </c>
      <c r="P2534">
        <f t="shared" si="593"/>
        <v>1</v>
      </c>
      <c r="Q2534">
        <f>($B$16/2)*(COS((ACOS((2*'Intake Valve Fxn Scratch'!$B$1)/$B$16-1)/($B$17/2))*(I2534-($B$17/2)))+1)*P2534</f>
        <v>4.5849359844784077E-3</v>
      </c>
      <c r="R2534">
        <f t="shared" si="594"/>
        <v>0.60328105058926418</v>
      </c>
      <c r="S2534">
        <f t="shared" si="595"/>
        <v>4.1371327098047454E-5</v>
      </c>
      <c r="T2534">
        <f>S2534*'Exhaust Gas Math'!$C$14</f>
        <v>4.9013335438770957E-5</v>
      </c>
      <c r="U2534">
        <f>(T2534/'Exhaust Gas Math'!$B$14)+('Exhaust Gas Math'!$D$10)</f>
        <v>2.1324584262701041E-3</v>
      </c>
      <c r="V2534">
        <f>('Exhaust Gas Math'!$E$10*(2.53982214E-12*V2533^4 - 0.0000000071629564556*V2533^3 + 7.56281407226508E-06*V2533^2 - 0.00322508455050905*V2533 + 1.62997098133725)*$B$24+T2534*'Exhaust Gas Math'!$D$14*$B$23)/('Exhaust Gas Math'!$E$10*(2.53982214E-12*V2533^4 - 0.0000000071629564556*V2533^3 + 7.56281407226508E-06*V2533^2 - 0.00322508455050905*V2533 + 1.62997098133725)+T2534*'Exhaust Gas Math'!$D$14)</f>
        <v>429.91438625333711</v>
      </c>
      <c r="W2534">
        <f>(353.3116967483*V2534^-1.0020802909)*('Exhaust Gas Math'!$E$10/(T2534+'Exhaust Gas Math'!$E$10))+(357.4500179626*V2534^-1.0038444015 )*(T2534/(T2534+'Exhaust Gas Math'!$E$10))</f>
        <v>0.8121747771082084</v>
      </c>
      <c r="X2534">
        <f t="shared" si="596"/>
        <v>-187.45219308313602</v>
      </c>
      <c r="Y2534">
        <f t="shared" si="597"/>
        <v>57574.894299245767</v>
      </c>
      <c r="Z2534">
        <f t="shared" si="598"/>
        <v>57387.442106162634</v>
      </c>
    </row>
    <row r="2535" spans="5:26" x14ac:dyDescent="0.2">
      <c r="E2535">
        <f t="shared" si="600"/>
        <v>0.31624999999997905</v>
      </c>
      <c r="F2535">
        <f t="shared" si="601"/>
        <v>56715.739906391595</v>
      </c>
      <c r="H2535">
        <f t="shared" si="599"/>
        <v>0.31624999999997905</v>
      </c>
      <c r="I2535">
        <f t="shared" si="587"/>
        <v>59.999999998994099</v>
      </c>
      <c r="J2535">
        <f t="shared" si="588"/>
        <v>1.5849999999518846E-2</v>
      </c>
      <c r="K2535">
        <f t="shared" si="589"/>
        <v>22.998975938257161</v>
      </c>
      <c r="L2535">
        <f t="shared" si="590"/>
        <v>1.5211755832160288E-4</v>
      </c>
      <c r="M2535">
        <f>J2535/SQRT('Exhaust Gas Math'!$E$14*$B$21*$B$23)</f>
        <v>2.6907885826028865E-4</v>
      </c>
      <c r="N2535">
        <f t="shared" si="591"/>
        <v>1.0114751634290351E-2</v>
      </c>
      <c r="O2535">
        <f t="shared" si="592"/>
        <v>7.1695568895056643E-5</v>
      </c>
      <c r="P2535">
        <f t="shared" si="593"/>
        <v>1</v>
      </c>
      <c r="Q2535">
        <f>($B$16/2)*(COS((ACOS((2*'Intake Valve Fxn Scratch'!$B$1)/$B$16-1)/($B$17/2))*(I2535-($B$17/2)))+1)*P2535</f>
        <v>5.0069644063229233E-3</v>
      </c>
      <c r="R2535">
        <f t="shared" si="594"/>
        <v>0.6588111060951215</v>
      </c>
      <c r="S2535">
        <f t="shared" si="595"/>
        <v>5.1914998867116086E-5</v>
      </c>
      <c r="T2535">
        <f>S2535*'Exhaust Gas Math'!$C$14</f>
        <v>6.1504607955819367E-5</v>
      </c>
      <c r="U2535">
        <f>(T2535/'Exhaust Gas Math'!$B$14)+('Exhaust Gas Math'!$D$10)</f>
        <v>2.563638009185134E-3</v>
      </c>
      <c r="V2535">
        <f>('Exhaust Gas Math'!$E$10*(2.53982214E-12*V2534^4 - 0.0000000071629564556*V2534^3 + 7.56281407226508E-06*V2534^2 - 0.00322508455050905*V2534 + 1.62997098133725)*$B$24+T2535*'Exhaust Gas Math'!$D$14*$B$23)/('Exhaust Gas Math'!$E$10*(2.53982214E-12*V2534^4 - 0.0000000071629564556*V2534^3 + 7.56281407226508E-06*V2534^2 - 0.00322508455050905*V2534 + 1.62997098133725)+T2535*'Exhaust Gas Math'!$D$14)</f>
        <v>406.37708618803953</v>
      </c>
      <c r="W2535">
        <f>(353.3116967483*V2535^-1.0020802909)*('Exhaust Gas Math'!$E$10/(T2535+'Exhaust Gas Math'!$E$10))+(357.4500179626*V2535^-1.0038444015 )*(T2535/(T2535+'Exhaust Gas Math'!$E$10))</f>
        <v>0.85941284865706313</v>
      </c>
      <c r="X2535">
        <f t="shared" si="596"/>
        <v>-227.29445680857623</v>
      </c>
      <c r="Y2535">
        <f t="shared" si="597"/>
        <v>56943.034363200168</v>
      </c>
      <c r="Z2535">
        <f t="shared" si="598"/>
        <v>56715.739906391595</v>
      </c>
    </row>
    <row r="2536" spans="5:26" x14ac:dyDescent="0.2">
      <c r="E2536">
        <f t="shared" si="600"/>
        <v>0.31637499999997903</v>
      </c>
      <c r="F2536">
        <f t="shared" si="601"/>
        <v>56485.693218616332</v>
      </c>
      <c r="H2536">
        <f t="shared" si="599"/>
        <v>0.31637499999997903</v>
      </c>
      <c r="I2536">
        <f t="shared" si="587"/>
        <v>65.999999998994099</v>
      </c>
      <c r="J2536">
        <f t="shared" si="588"/>
        <v>1.8806448413988361E-2</v>
      </c>
      <c r="K2536">
        <f t="shared" si="589"/>
        <v>24.260962677376941</v>
      </c>
      <c r="L2536">
        <f t="shared" si="590"/>
        <v>1.7307351044460834E-4</v>
      </c>
      <c r="M2536">
        <f>J2536/SQRT('Exhaust Gas Math'!$E$14*$B$21*$B$23)</f>
        <v>3.1926925345871431E-4</v>
      </c>
      <c r="N2536">
        <f t="shared" si="591"/>
        <v>1.1611157152865821E-2</v>
      </c>
      <c r="O2536">
        <f t="shared" si="592"/>
        <v>8.2302418062589144E-5</v>
      </c>
      <c r="P2536">
        <f t="shared" si="593"/>
        <v>1</v>
      </c>
      <c r="Q2536">
        <f>($B$16/2)*(COS((ACOS((2*'Intake Valve Fxn Scratch'!$B$1)/$B$16-1)/($B$17/2))*(I2536-($B$17/2)))+1)*P2536</f>
        <v>5.4130037314662127E-3</v>
      </c>
      <c r="R2536">
        <f t="shared" si="594"/>
        <v>0.71223733308765957</v>
      </c>
      <c r="S2536">
        <f t="shared" si="595"/>
        <v>6.3554361797753698E-5</v>
      </c>
      <c r="T2536">
        <f>S2536*'Exhaust Gas Math'!$C$14</f>
        <v>7.5293964972598801E-5</v>
      </c>
      <c r="U2536">
        <f>(T2536/'Exhaust Gas Math'!$B$14)+('Exhaust Gas Math'!$D$10)</f>
        <v>3.0396254795606753E-3</v>
      </c>
      <c r="V2536">
        <f>('Exhaust Gas Math'!$E$10*(2.53982214E-12*V2535^4 - 0.0000000071629564556*V2535^3 + 7.56281407226508E-06*V2535^2 - 0.00322508455050905*V2535 + 1.62997098133725)*$B$24+T2536*'Exhaust Gas Math'!$D$14*$B$23)/('Exhaust Gas Math'!$E$10*(2.53982214E-12*V2535^4 - 0.0000000071629564556*V2535^3 + 7.56281407226508E-06*V2535^2 - 0.00322508455050905*V2535 + 1.62997098133725)+T2536*'Exhaust Gas Math'!$D$14)</f>
        <v>388.6368356577014</v>
      </c>
      <c r="W2536">
        <f>(353.3116967483*V2536^-1.0020802909)*('Exhaust Gas Math'!$E$10/(T2536+'Exhaust Gas Math'!$E$10))+(357.4500179626*V2536^-1.0038444015 )*(T2536/(T2536+'Exhaust Gas Math'!$E$10))</f>
        <v>0.89880851771213233</v>
      </c>
      <c r="X2536">
        <f t="shared" si="596"/>
        <v>-264.51678966731254</v>
      </c>
      <c r="Y2536">
        <f t="shared" si="597"/>
        <v>56750.210008283648</v>
      </c>
      <c r="Z2536">
        <f t="shared" si="598"/>
        <v>56485.693218616332</v>
      </c>
    </row>
    <row r="2537" spans="5:26" x14ac:dyDescent="0.2">
      <c r="E2537">
        <f t="shared" si="600"/>
        <v>0.31649999999997902</v>
      </c>
      <c r="F2537">
        <f t="shared" si="601"/>
        <v>56589.987553359075</v>
      </c>
      <c r="H2537">
        <f t="shared" si="599"/>
        <v>0.31649999999997902</v>
      </c>
      <c r="I2537">
        <f t="shared" si="587"/>
        <v>71.99999999899228</v>
      </c>
      <c r="J2537">
        <f t="shared" si="588"/>
        <v>2.190416127778495E-2</v>
      </c>
      <c r="K2537">
        <f t="shared" si="589"/>
        <v>25.257141232471231</v>
      </c>
      <c r="L2537">
        <f t="shared" si="590"/>
        <v>1.9503077584008373E-4</v>
      </c>
      <c r="M2537">
        <f>J2537/SQRT('Exhaust Gas Math'!$E$14*$B$21*$B$23)</f>
        <v>3.7185783646400756E-4</v>
      </c>
      <c r="N2537">
        <f t="shared" si="591"/>
        <v>1.3134781388254458E-2</v>
      </c>
      <c r="O2537">
        <f t="shared" si="592"/>
        <v>9.3102199440132382E-5</v>
      </c>
      <c r="P2537">
        <f t="shared" si="593"/>
        <v>1</v>
      </c>
      <c r="Q2537">
        <f>($B$16/2)*(COS((ACOS((2*'Intake Valve Fxn Scratch'!$B$1)/$B$16-1)/($B$17/2))*(I2537-($B$17/2)))+1)*P2537</f>
        <v>5.7976750092115191E-3</v>
      </c>
      <c r="R2537">
        <f t="shared" si="594"/>
        <v>0.76285197489625256</v>
      </c>
      <c r="S2537">
        <f t="shared" si="595"/>
        <v>7.6247626064490347E-5</v>
      </c>
      <c r="T2537">
        <f>S2537*'Exhaust Gas Math'!$C$14</f>
        <v>9.0331897351323252E-5</v>
      </c>
      <c r="U2537">
        <f>(T2537/'Exhaust Gas Math'!$B$14)+('Exhaust Gas Math'!$D$10)</f>
        <v>3.5587118578390476E-3</v>
      </c>
      <c r="V2537">
        <f>('Exhaust Gas Math'!$E$10*(2.53982214E-12*V2536^4 - 0.0000000071629564556*V2536^3 + 7.56281407226508E-06*V2536^2 - 0.00322508455050905*V2536 + 1.62997098133725)*$B$24+T2537*'Exhaust Gas Math'!$D$14*$B$23)/('Exhaust Gas Math'!$E$10*(2.53982214E-12*V2536^4 - 0.0000000071629564556*V2536^3 + 7.56281407226508E-06*V2536^2 - 0.00322508455050905*V2536 + 1.62997098133725)+T2537*'Exhaust Gas Math'!$D$14)</f>
        <v>374.96490174025968</v>
      </c>
      <c r="W2537">
        <f>(353.3116967483*V2537^-1.0020802909)*('Exhaust Gas Math'!$E$10/(T2537+'Exhaust Gas Math'!$E$10))+(357.4500179626*V2537^-1.0038444015 )*(T2537/(T2537+'Exhaust Gas Math'!$E$10))</f>
        <v>0.93172005992882334</v>
      </c>
      <c r="X2537">
        <f t="shared" si="596"/>
        <v>-297.18291325778097</v>
      </c>
      <c r="Y2537">
        <f t="shared" si="597"/>
        <v>56887.170466616859</v>
      </c>
      <c r="Z2537">
        <f t="shared" si="598"/>
        <v>56589.987553359075</v>
      </c>
    </row>
    <row r="2538" spans="5:26" x14ac:dyDescent="0.2">
      <c r="E2538">
        <f t="shared" si="600"/>
        <v>0.31662499999997901</v>
      </c>
      <c r="F2538">
        <f t="shared" si="601"/>
        <v>56969.761239388696</v>
      </c>
      <c r="H2538">
        <f t="shared" si="599"/>
        <v>0.31662499999997901</v>
      </c>
      <c r="I2538">
        <f t="shared" si="587"/>
        <v>77.99999999899228</v>
      </c>
      <c r="J2538">
        <f t="shared" si="588"/>
        <v>2.5109199400531433E-2</v>
      </c>
      <c r="K2538">
        <f t="shared" si="589"/>
        <v>25.976597262825578</v>
      </c>
      <c r="L2538">
        <f t="shared" si="590"/>
        <v>2.1774878611347935E-4</v>
      </c>
      <c r="M2538">
        <f>J2538/SQRT('Exhaust Gas Math'!$E$14*$B$21*$B$23)</f>
        <v>4.2626843575583738E-4</v>
      </c>
      <c r="N2538">
        <f t="shared" si="591"/>
        <v>1.4685858366858255E-2</v>
      </c>
      <c r="O2538">
        <f t="shared" si="592"/>
        <v>1.0409657185794084E-4</v>
      </c>
      <c r="P2538">
        <f t="shared" si="593"/>
        <v>1</v>
      </c>
      <c r="Q2538">
        <f>($B$16/2)*(COS((ACOS((2*'Intake Valve Fxn Scratch'!$B$1)/$B$16-1)/($B$17/2))*(I2538-($B$17/2)))+1)*P2538</f>
        <v>6.1558823591620774E-3</v>
      </c>
      <c r="R2538">
        <f t="shared" si="594"/>
        <v>0.80998452094237861</v>
      </c>
      <c r="S2538">
        <f t="shared" si="595"/>
        <v>8.9967977840379172E-5</v>
      </c>
      <c r="T2538">
        <f>S2538*'Exhaust Gas Math'!$C$14</f>
        <v>1.0658663828181939E-4</v>
      </c>
      <c r="U2538">
        <f>(T2538/'Exhaust Gas Math'!$B$14)+('Exhaust Gas Math'!$D$10)</f>
        <v>4.1198006024195152E-3</v>
      </c>
      <c r="V2538">
        <f>('Exhaust Gas Math'!$E$10*(2.53982214E-12*V2537^4 - 0.0000000071629564556*V2537^3 + 7.56281407226508E-06*V2537^2 - 0.00322508455050905*V2537 + 1.62997098133725)*$B$24+T2538*'Exhaust Gas Math'!$D$14*$B$23)/('Exhaust Gas Math'!$E$10*(2.53982214E-12*V2537^4 - 0.0000000071629564556*V2537^3 + 7.56281407226508E-06*V2537^2 - 0.00322508455050905*V2537 + 1.62997098133725)+T2538*'Exhaust Gas Math'!$D$14)</f>
        <v>364.20877236428169</v>
      </c>
      <c r="W2538">
        <f>(353.3116967483*V2538^-1.0020802909)*('Exhaust Gas Math'!$E$10/(T2538+'Exhaust Gas Math'!$E$10))+(357.4500179626*V2538^-1.0038444015 )*(T2538/(T2538+'Exhaust Gas Math'!$E$10))</f>
        <v>0.95935385942618934</v>
      </c>
      <c r="X2538">
        <f t="shared" si="596"/>
        <v>-323.67812803743686</v>
      </c>
      <c r="Y2538">
        <f t="shared" si="597"/>
        <v>57293.43936742613</v>
      </c>
      <c r="Z2538">
        <f t="shared" si="598"/>
        <v>56969.761239388696</v>
      </c>
    </row>
    <row r="2539" spans="5:26" x14ac:dyDescent="0.2">
      <c r="E2539">
        <f t="shared" si="600"/>
        <v>0.31674999999997899</v>
      </c>
      <c r="F2539">
        <f t="shared" si="601"/>
        <v>57596.726315877306</v>
      </c>
      <c r="H2539">
        <f t="shared" si="599"/>
        <v>0.31674999999997899</v>
      </c>
      <c r="I2539">
        <f t="shared" si="587"/>
        <v>83.99999999899228</v>
      </c>
      <c r="J2539">
        <f t="shared" si="588"/>
        <v>2.8386447713861122E-2</v>
      </c>
      <c r="K2539">
        <f t="shared" si="589"/>
        <v>26.411448257616346</v>
      </c>
      <c r="L2539">
        <f t="shared" si="590"/>
        <v>2.4097863799021522E-4</v>
      </c>
      <c r="M2539">
        <f>J2539/SQRT('Exhaust Gas Math'!$E$14*$B$21*$B$23)</f>
        <v>4.8190491742227141E-4</v>
      </c>
      <c r="N2539">
        <f t="shared" si="591"/>
        <v>1.626797359398293E-2</v>
      </c>
      <c r="O2539">
        <f t="shared" si="592"/>
        <v>1.1531095016078423E-4</v>
      </c>
      <c r="P2539">
        <f t="shared" si="593"/>
        <v>1</v>
      </c>
      <c r="Q2539">
        <f>($B$16/2)*(COS((ACOS((2*'Intake Valve Fxn Scratch'!$B$1)/$B$16-1)/($B$17/2))*(I2539-($B$17/2)))+1)*P2539</f>
        <v>6.4828804782024099E-3</v>
      </c>
      <c r="R2539">
        <f t="shared" si="594"/>
        <v>0.85301058923715922</v>
      </c>
      <c r="S2539">
        <f t="shared" si="595"/>
        <v>1.0470628854653757E-4</v>
      </c>
      <c r="T2539">
        <f>S2539*'Exhaust Gas Math'!$C$14</f>
        <v>1.2404737297688466E-4</v>
      </c>
      <c r="U2539">
        <f>(T2539/'Exhaust Gas Math'!$B$14)+('Exhaust Gas Math'!$D$10)</f>
        <v>4.722518403422804E-3</v>
      </c>
      <c r="V2539">
        <f>('Exhaust Gas Math'!$E$10*(2.53982214E-12*V2538^4 - 0.0000000071629564556*V2538^3 + 7.56281407226508E-06*V2538^2 - 0.00322508455050905*V2538 + 1.62997098133725)*$B$24+T2539*'Exhaust Gas Math'!$D$14*$B$23)/('Exhaust Gas Math'!$E$10*(2.53982214E-12*V2538^4 - 0.0000000071629564556*V2538^3 + 7.56281407226508E-06*V2538^2 - 0.00322508455050905*V2538 + 1.62997098133725)+T2539*'Exhaust Gas Math'!$D$14)</f>
        <v>355.58664564623422</v>
      </c>
      <c r="W2539">
        <f>(353.3116967483*V2539^-1.0020802909)*('Exhaust Gas Math'!$E$10/(T2539+'Exhaust Gas Math'!$E$10))+(357.4500179626*V2539^-1.0038444015 )*(T2539/(T2539+'Exhaust Gas Math'!$E$10))</f>
        <v>0.98271548953682986</v>
      </c>
      <c r="X2539">
        <f t="shared" si="596"/>
        <v>-342.7537682267369</v>
      </c>
      <c r="Y2539">
        <f t="shared" si="597"/>
        <v>57939.480084104041</v>
      </c>
      <c r="Z2539">
        <f t="shared" si="598"/>
        <v>57596.726315877306</v>
      </c>
    </row>
    <row r="2540" spans="5:26" x14ac:dyDescent="0.2">
      <c r="E2540">
        <f t="shared" si="600"/>
        <v>0.31687499999997898</v>
      </c>
      <c r="F2540">
        <f t="shared" si="601"/>
        <v>58461.386390537009</v>
      </c>
      <c r="H2540">
        <f t="shared" si="599"/>
        <v>0.31687499999997898</v>
      </c>
      <c r="I2540">
        <f t="shared" si="587"/>
        <v>89.999999998990461</v>
      </c>
      <c r="J2540">
        <f t="shared" si="588"/>
        <v>3.1699999999441349E-2</v>
      </c>
      <c r="K2540">
        <f t="shared" si="589"/>
        <v>26.556929898345718</v>
      </c>
      <c r="L2540">
        <f t="shared" si="590"/>
        <v>2.6446582035194574E-4</v>
      </c>
      <c r="M2540">
        <f>J2540/SQRT('Exhaust Gas Math'!$E$14*$B$21*$B$23)</f>
        <v>5.3815771652742999E-4</v>
      </c>
      <c r="N2540">
        <f t="shared" si="591"/>
        <v>1.7887450438111942E-2</v>
      </c>
      <c r="O2540">
        <f t="shared" si="592"/>
        <v>1.267901557656529E-4</v>
      </c>
      <c r="P2540">
        <f t="shared" si="593"/>
        <v>1</v>
      </c>
      <c r="Q2540">
        <f>($B$16/2)*(COS((ACOS((2*'Intake Valve Fxn Scratch'!$B$1)/$B$16-1)/($B$17/2))*(I2540-($B$17/2)))+1)*P2540</f>
        <v>6.774337503255891E-3</v>
      </c>
      <c r="R2540">
        <f t="shared" si="594"/>
        <v>0.89136019779682774</v>
      </c>
      <c r="S2540">
        <f t="shared" si="595"/>
        <v>1.2047089578322294E-4</v>
      </c>
      <c r="T2540">
        <f>S2540*'Exhaust Gas Math'!$C$14</f>
        <v>1.4272397913749784E-4</v>
      </c>
      <c r="U2540">
        <f>(T2540/'Exhaust Gas Math'!$B$14)+('Exhaust Gas Math'!$D$10)</f>
        <v>5.3672062239479394E-3</v>
      </c>
      <c r="V2540">
        <f>('Exhaust Gas Math'!$E$10*(2.53982214E-12*V2539^4 - 0.0000000071629564556*V2539^3 + 7.56281407226508E-06*V2539^2 - 0.00322508455050905*V2539 + 1.62997098133725)*$B$24+T2540*'Exhaust Gas Math'!$D$14*$B$23)/('Exhaust Gas Math'!$E$10*(2.53982214E-12*V2539^4 - 0.0000000071629564556*V2539^3 + 7.56281407226508E-06*V2539^2 - 0.00322508455050905*V2539 + 1.62997098133725)+T2540*'Exhaust Gas Math'!$D$14)</f>
        <v>348.55789439647771</v>
      </c>
      <c r="W2540">
        <f>(353.3116967483*V2540^-1.0020802909)*('Exhaust Gas Math'!$E$10/(T2540+'Exhaust Gas Math'!$E$10))+(357.4500179626*V2540^-1.0038444015 )*(T2540/(T2540+'Exhaust Gas Math'!$E$10))</f>
        <v>1.0026172215445608</v>
      </c>
      <c r="X2540">
        <f t="shared" si="596"/>
        <v>-353.55818742002992</v>
      </c>
      <c r="Y2540">
        <f t="shared" si="597"/>
        <v>58814.944577957038</v>
      </c>
      <c r="Z2540">
        <f t="shared" si="598"/>
        <v>58461.386390537009</v>
      </c>
    </row>
    <row r="2541" spans="5:26" x14ac:dyDescent="0.2">
      <c r="E2541">
        <f t="shared" si="600"/>
        <v>0.31699999999997897</v>
      </c>
      <c r="F2541">
        <f t="shared" si="601"/>
        <v>59565.331148538848</v>
      </c>
      <c r="H2541">
        <f t="shared" si="599"/>
        <v>0.31699999999997897</v>
      </c>
      <c r="I2541">
        <f t="shared" si="587"/>
        <v>95.999999998990461</v>
      </c>
      <c r="J2541">
        <f t="shared" si="588"/>
        <v>3.5013552285029496E-2</v>
      </c>
      <c r="K2541">
        <f t="shared" si="589"/>
        <v>26.411448257714031</v>
      </c>
      <c r="L2541">
        <f t="shared" si="590"/>
        <v>2.8795300271373242E-4</v>
      </c>
      <c r="M2541">
        <f>J2541/SQRT('Exhaust Gas Math'!$E$14*$B$21*$B$23)</f>
        <v>5.9441051563272301E-4</v>
      </c>
      <c r="N2541">
        <f t="shared" si="591"/>
        <v>1.9552731033712446E-2</v>
      </c>
      <c r="O2541">
        <f t="shared" si="592"/>
        <v>1.3859402836562048E-4</v>
      </c>
      <c r="P2541">
        <f t="shared" si="593"/>
        <v>1</v>
      </c>
      <c r="Q2541">
        <f>($B$16/2)*(COS((ACOS((2*'Intake Valve Fxn Scratch'!$B$1)/$B$16-1)/($B$17/2))*(I2541-($B$17/2)))+1)*P2541</f>
        <v>7.0263923970514883E-3</v>
      </c>
      <c r="R2541">
        <f t="shared" si="594"/>
        <v>0.92452531540151162</v>
      </c>
      <c r="S2541">
        <f t="shared" si="595"/>
        <v>1.372845226036465E-4</v>
      </c>
      <c r="T2541">
        <f>S2541*'Exhaust Gas Math'!$C$14</f>
        <v>1.6264337716257664E-4</v>
      </c>
      <c r="U2541">
        <f>(T2541/'Exhaust Gas Math'!$B$14)+('Exhaust Gas Math'!$D$10)</f>
        <v>6.0547933149068204E-3</v>
      </c>
      <c r="V2541">
        <f>('Exhaust Gas Math'!$E$10*(2.53982214E-12*V2540^4 - 0.0000000071629564556*V2540^3 + 7.56281407226508E-06*V2540^2 - 0.00322508455050905*V2540 + 1.62997098133725)*$B$24+T2541*'Exhaust Gas Math'!$D$14*$B$23)/('Exhaust Gas Math'!$E$10*(2.53982214E-12*V2540^4 - 0.0000000071629564556*V2540^3 + 7.56281407226508E-06*V2540^2 - 0.00322508455050905*V2540 + 1.62997098133725)+T2541*'Exhaust Gas Math'!$D$14)</f>
        <v>342.7419004774751</v>
      </c>
      <c r="W2541">
        <f>(353.3116967483*V2541^-1.0020802909)*('Exhaust Gas Math'!$E$10/(T2541+'Exhaust Gas Math'!$E$10))+(357.4500179626*V2541^-1.0038444015 )*(T2541/(T2541+'Exhaust Gas Math'!$E$10))</f>
        <v>1.0197038056469927</v>
      </c>
      <c r="X2541">
        <f t="shared" si="596"/>
        <v>-355.65463817810064</v>
      </c>
      <c r="Y2541">
        <f t="shared" si="597"/>
        <v>59920.985786716948</v>
      </c>
      <c r="Z2541">
        <f t="shared" si="598"/>
        <v>59565.331148538848</v>
      </c>
    </row>
    <row r="2542" spans="5:26" x14ac:dyDescent="0.2">
      <c r="E2542">
        <f t="shared" si="600"/>
        <v>0.31712499999997895</v>
      </c>
      <c r="F2542">
        <f t="shared" si="601"/>
        <v>60916.085700144373</v>
      </c>
      <c r="H2542">
        <f t="shared" si="599"/>
        <v>0.31712499999997895</v>
      </c>
      <c r="I2542">
        <f t="shared" si="587"/>
        <v>101.99999999899046</v>
      </c>
      <c r="J2542">
        <f t="shared" si="588"/>
        <v>3.8290800598377452E-2</v>
      </c>
      <c r="K2542">
        <f t="shared" si="589"/>
        <v>25.976597263019876</v>
      </c>
      <c r="L2542">
        <f t="shared" si="590"/>
        <v>3.1118285459059785E-4</v>
      </c>
      <c r="M2542">
        <f>J2542/SQRT('Exhaust Gas Math'!$E$14*$B$21*$B$23)</f>
        <v>6.5004699729946712E-4</v>
      </c>
      <c r="N2542">
        <f t="shared" si="591"/>
        <v>2.1273748626026455E-2</v>
      </c>
      <c r="O2542">
        <f t="shared" si="592"/>
        <v>1.50792976972628E-4</v>
      </c>
      <c r="P2542">
        <f t="shared" si="593"/>
        <v>1</v>
      </c>
      <c r="Q2542">
        <f>($B$16/2)*(COS((ACOS((2*'Intake Valve Fxn Scratch'!$B$1)/$B$16-1)/($B$17/2))*(I2542-($B$17/2)))+1)*P2542</f>
        <v>7.2357060966889916E-3</v>
      </c>
      <c r="R2542">
        <f t="shared" si="594"/>
        <v>0.95206659166960417</v>
      </c>
      <c r="S2542">
        <f t="shared" si="595"/>
        <v>1.5517853815878423E-4</v>
      </c>
      <c r="T2542">
        <f>S2542*'Exhaust Gas Math'!$C$14</f>
        <v>1.8384273063441495E-4</v>
      </c>
      <c r="U2542">
        <f>(T2542/'Exhaust Gas Math'!$B$14)+('Exhaust Gas Math'!$D$10)</f>
        <v>6.7865625062025862E-3</v>
      </c>
      <c r="V2542">
        <f>('Exhaust Gas Math'!$E$10*(2.53982214E-12*V2541^4 - 0.0000000071629564556*V2541^3 + 7.56281407226508E-06*V2541^2 - 0.00322508455050905*V2541 + 1.62997098133725)*$B$24+T2542*'Exhaust Gas Math'!$D$14*$B$23)/('Exhaust Gas Math'!$E$10*(2.53982214E-12*V2541^4 - 0.0000000071629564556*V2541^3 + 7.56281407226508E-06*V2541^2 - 0.00322508455050905*V2541 + 1.62997098133725)+T2542*'Exhaust Gas Math'!$D$14)</f>
        <v>337.86639385601092</v>
      </c>
      <c r="W2542">
        <f>(353.3116967483*V2542^-1.0020802909)*('Exhaust Gas Math'!$E$10/(T2542+'Exhaust Gas Math'!$E$10))+(357.4500179626*V2542^-1.0038444015 )*(T2542/(T2542+'Exhaust Gas Math'!$E$10))</f>
        <v>1.0344817825723123</v>
      </c>
      <c r="X2542">
        <f t="shared" si="596"/>
        <v>-349.0256734643466</v>
      </c>
      <c r="Y2542">
        <f t="shared" si="597"/>
        <v>61265.111373608721</v>
      </c>
      <c r="Z2542">
        <f t="shared" si="598"/>
        <v>60916.085700144373</v>
      </c>
    </row>
    <row r="2543" spans="5:26" x14ac:dyDescent="0.2">
      <c r="E2543">
        <f t="shared" si="600"/>
        <v>0.31724999999997894</v>
      </c>
      <c r="F2543">
        <f t="shared" si="601"/>
        <v>62523.552926444965</v>
      </c>
      <c r="H2543">
        <f t="shared" si="599"/>
        <v>0.31724999999997894</v>
      </c>
      <c r="I2543">
        <f t="shared" si="587"/>
        <v>107.99999999898864</v>
      </c>
      <c r="J2543">
        <f t="shared" si="588"/>
        <v>4.149583872115415E-2</v>
      </c>
      <c r="K2543">
        <f t="shared" si="589"/>
        <v>25.257141232760009</v>
      </c>
      <c r="L2543">
        <f t="shared" si="590"/>
        <v>3.3390086486420763E-4</v>
      </c>
      <c r="M2543">
        <f>J2543/SQRT('Exhaust Gas Math'!$E$14*$B$21*$B$23)</f>
        <v>7.0445759659180994E-4</v>
      </c>
      <c r="N2543">
        <f t="shared" si="591"/>
        <v>2.3061282130638711E-2</v>
      </c>
      <c r="O2543">
        <f t="shared" si="592"/>
        <v>1.6346340489472119E-4</v>
      </c>
      <c r="P2543">
        <f t="shared" si="593"/>
        <v>1</v>
      </c>
      <c r="Q2543">
        <f>($B$16/2)*(COS((ACOS((2*'Intake Valve Fxn Scratch'!$B$1)/$B$16-1)/($B$17/2))*(I2543-($B$17/2)))+1)*P2543</f>
        <v>7.3995057474206443E-3</v>
      </c>
      <c r="R2543">
        <f t="shared" si="594"/>
        <v>0.97361917729219005</v>
      </c>
      <c r="S2543">
        <f t="shared" si="595"/>
        <v>1.7418487777542634E-4</v>
      </c>
      <c r="T2543">
        <f>S2543*'Exhaust Gas Math'!$C$14</f>
        <v>2.0635987389370497E-4</v>
      </c>
      <c r="U2543">
        <f>(T2543/'Exhaust Gas Math'!$B$14)+('Exhaust Gas Math'!$D$10)</f>
        <v>7.5638197812902637E-3</v>
      </c>
      <c r="V2543">
        <f>('Exhaust Gas Math'!$E$10*(2.53982214E-12*V2542^4 - 0.0000000071629564556*V2542^3 + 7.56281407226508E-06*V2542^2 - 0.00322508455050905*V2542 + 1.62997098133725)*$B$24+T2543*'Exhaust Gas Math'!$D$14*$B$23)/('Exhaust Gas Math'!$E$10*(2.53982214E-12*V2542^4 - 0.0000000071629564556*V2542^3 + 7.56281407226508E-06*V2542^2 - 0.00322508455050905*V2542 + 1.62997098133725)+T2543*'Exhaust Gas Math'!$D$14)</f>
        <v>333.73383668668885</v>
      </c>
      <c r="W2543">
        <f>(353.3116967483*V2543^-1.0020802909)*('Exhaust Gas Math'!$E$10/(T2543+'Exhaust Gas Math'!$E$10))+(357.4500179626*V2543^-1.0038444015 )*(T2543/(T2543+'Exhaust Gas Math'!$E$10))</f>
        <v>1.0473467888820274</v>
      </c>
      <c r="X2543">
        <f t="shared" si="596"/>
        <v>-334.06339876597474</v>
      </c>
      <c r="Y2543">
        <f t="shared" si="597"/>
        <v>62857.61632521094</v>
      </c>
      <c r="Z2543">
        <f t="shared" si="598"/>
        <v>62523.552926444965</v>
      </c>
    </row>
    <row r="2544" spans="5:26" x14ac:dyDescent="0.2">
      <c r="E2544">
        <f t="shared" si="600"/>
        <v>0.31737499999997892</v>
      </c>
      <c r="F2544">
        <f t="shared" si="601"/>
        <v>64397.461678860192</v>
      </c>
      <c r="H2544">
        <f t="shared" si="599"/>
        <v>0.31737499999997892</v>
      </c>
      <c r="I2544">
        <f t="shared" si="587"/>
        <v>113.99999999898864</v>
      </c>
      <c r="J2544">
        <f t="shared" si="588"/>
        <v>4.4593551584992584E-2</v>
      </c>
      <c r="K2544">
        <f t="shared" si="589"/>
        <v>24.260962677757039</v>
      </c>
      <c r="L2544">
        <f t="shared" si="590"/>
        <v>3.5585813025997958E-4</v>
      </c>
      <c r="M2544">
        <f>J2544/SQRT('Exhaust Gas Math'!$E$14*$B$21*$B$23)</f>
        <v>7.5704617959781355E-4</v>
      </c>
      <c r="N2544">
        <f t="shared" si="591"/>
        <v>2.4926279522854426E-2</v>
      </c>
      <c r="O2544">
        <f t="shared" si="592"/>
        <v>1.7668291377217113E-4</v>
      </c>
      <c r="P2544">
        <f t="shared" si="593"/>
        <v>1</v>
      </c>
      <c r="Q2544">
        <f>($B$16/2)*(COS((ACOS((2*'Intake Valve Fxn Scratch'!$B$1)/$B$16-1)/($B$17/2))*(I2544-($B$17/2)))+1)*P2544</f>
        <v>7.5156214356671101E-3</v>
      </c>
      <c r="R2544">
        <f t="shared" si="594"/>
        <v>0.9888975573246197</v>
      </c>
      <c r="S2544">
        <f t="shared" si="595"/>
        <v>1.9432604837092029E-4</v>
      </c>
      <c r="T2544">
        <f>S2544*'Exhaust Gas Math'!$C$14</f>
        <v>2.30221471279423E-4</v>
      </c>
      <c r="U2544">
        <f>(T2544/'Exhaust Gas Math'!$B$14)+('Exhaust Gas Math'!$D$10)</f>
        <v>8.3874855522850181E-3</v>
      </c>
      <c r="V2544">
        <f>('Exhaust Gas Math'!$E$10*(2.53982214E-12*V2543^4 - 0.0000000071629564556*V2543^3 + 7.56281407226508E-06*V2543^2 - 0.00322508455050905*V2543 + 1.62997098133725)*$B$24+T2544*'Exhaust Gas Math'!$D$14*$B$23)/('Exhaust Gas Math'!$E$10*(2.53982214E-12*V2543^4 - 0.0000000071629564556*V2543^3 + 7.56281407226508E-06*V2543^2 - 0.00322508455050905*V2543 + 1.62997098133725)+T2544*'Exhaust Gas Math'!$D$14)</f>
        <v>330.19903763271878</v>
      </c>
      <c r="W2544">
        <f>(353.3116967483*V2544^-1.0020802909)*('Exhaust Gas Math'!$E$10/(T2544+'Exhaust Gas Math'!$E$10))+(357.4500179626*V2544^-1.0038444015 )*(T2544/(T2544+'Exhaust Gas Math'!$E$10))</f>
        <v>1.0586070874341837</v>
      </c>
      <c r="X2544">
        <f t="shared" si="596"/>
        <v>-311.54505412198625</v>
      </c>
      <c r="Y2544">
        <f t="shared" si="597"/>
        <v>64709.006732982176</v>
      </c>
      <c r="Z2544">
        <f t="shared" si="598"/>
        <v>64397.461678860192</v>
      </c>
    </row>
    <row r="2545" spans="5:26" x14ac:dyDescent="0.2">
      <c r="E2545">
        <f t="shared" si="600"/>
        <v>0.31749999999997891</v>
      </c>
      <c r="F2545">
        <f t="shared" si="601"/>
        <v>66545.464460782576</v>
      </c>
      <c r="H2545">
        <f t="shared" si="599"/>
        <v>0.31749999999997891</v>
      </c>
      <c r="I2545">
        <f t="shared" si="587"/>
        <v>119.99999999898682</v>
      </c>
      <c r="J2545">
        <f t="shared" si="588"/>
        <v>4.7549999999515105E-2</v>
      </c>
      <c r="K2545">
        <f t="shared" si="589"/>
        <v>22.998975938724413</v>
      </c>
      <c r="L2545">
        <f t="shared" si="590"/>
        <v>3.7681408238336082E-4</v>
      </c>
      <c r="M2545">
        <f>J2545/SQRT('Exhaust Gas Math'!$E$14*$B$21*$B$23)</f>
        <v>8.0723657479713905E-4</v>
      </c>
      <c r="N2545">
        <f t="shared" si="591"/>
        <v>2.6879134705343533E-2</v>
      </c>
      <c r="O2545">
        <f t="shared" si="592"/>
        <v>1.9052517785738703E-4</v>
      </c>
      <c r="P2545">
        <f t="shared" si="593"/>
        <v>1</v>
      </c>
      <c r="Q2545">
        <f>($B$16/2)*(COS((ACOS((2*'Intake Valve Fxn Scratch'!$B$1)/$B$16-1)/($B$17/2))*(I2545-($B$17/2)))+1)*P2545</f>
        <v>7.5825149346519724E-3</v>
      </c>
      <c r="R2545">
        <f t="shared" si="594"/>
        <v>0.99769933350683848</v>
      </c>
      <c r="S2545">
        <f t="shared" si="595"/>
        <v>2.1560375886753882E-4</v>
      </c>
      <c r="T2545">
        <f>S2545*'Exhaust Gas Math'!$C$14</f>
        <v>2.5542954738170116E-4</v>
      </c>
      <c r="U2545">
        <f>(T2545/'Exhaust Gas Math'!$B$14)+('Exhaust Gas Math'!$D$10)</f>
        <v>9.2576297049352819E-3</v>
      </c>
      <c r="V2545">
        <f>('Exhaust Gas Math'!$E$10*(2.53982214E-12*V2544^4 - 0.0000000071629564556*V2544^3 + 7.56281407226508E-06*V2544^2 - 0.00322508455050905*V2544 + 1.62997098133725)*$B$24+T2545*'Exhaust Gas Math'!$D$14*$B$23)/('Exhaust Gas Math'!$E$10*(2.53982214E-12*V2544^4 - 0.0000000071629564556*V2544^3 + 7.56281407226508E-06*V2544^2 - 0.00322508455050905*V2544 + 1.62997098133725)+T2545*'Exhaust Gas Math'!$D$14)</f>
        <v>327.15391727336669</v>
      </c>
      <c r="W2545">
        <f>(353.3116967483*V2545^-1.0020802909)*('Exhaust Gas Math'!$E$10/(T2545+'Exhaust Gas Math'!$E$10))+(357.4500179626*V2545^-1.0038444015 )*(T2545/(T2545+'Exhaust Gas Math'!$E$10))</f>
        <v>1.0685030772741619</v>
      </c>
      <c r="X2545">
        <f t="shared" si="596"/>
        <v>-282.59389760892776</v>
      </c>
      <c r="Y2545">
        <f t="shared" si="597"/>
        <v>66828.058358391499</v>
      </c>
      <c r="Z2545">
        <f t="shared" si="598"/>
        <v>66545.464460782576</v>
      </c>
    </row>
    <row r="2546" spans="5:26" x14ac:dyDescent="0.2">
      <c r="E2546">
        <f t="shared" si="600"/>
        <v>0.3176249999999789</v>
      </c>
      <c r="F2546">
        <f t="shared" si="601"/>
        <v>68971.672635036026</v>
      </c>
      <c r="H2546">
        <f t="shared" si="599"/>
        <v>0.3176249999999789</v>
      </c>
      <c r="I2546">
        <f t="shared" si="587"/>
        <v>125.99999999898682</v>
      </c>
      <c r="J2546">
        <f t="shared" si="588"/>
        <v>5.0332792497218809E-2</v>
      </c>
      <c r="K2546">
        <f t="shared" si="589"/>
        <v>21.485007606461309</v>
      </c>
      <c r="L2546">
        <f t="shared" si="590"/>
        <v>3.9653912343759533E-4</v>
      </c>
      <c r="M2546">
        <f>J2546/SQRT('Exhaust Gas Math'!$E$14*$B$21*$B$23)</f>
        <v>8.5447888571702174E-4</v>
      </c>
      <c r="N2546">
        <f t="shared" si="591"/>
        <v>2.8928903021476091E-2</v>
      </c>
      <c r="O2546">
        <f t="shared" si="592"/>
        <v>2.0505438340208618E-4</v>
      </c>
      <c r="P2546">
        <f t="shared" si="593"/>
        <v>1</v>
      </c>
      <c r="Q2546">
        <f>($B$16/2)*(COS((ACOS((2*'Intake Valve Fxn Scratch'!$B$1)/$B$16-1)/($B$17/2))*(I2546-($B$17/2)))+1)*P2546</f>
        <v>7.5993000818518801E-3</v>
      </c>
      <c r="R2546">
        <f t="shared" si="594"/>
        <v>0.99990790550682629</v>
      </c>
      <c r="S2546">
        <f t="shared" si="595"/>
        <v>2.3798684432264756E-4</v>
      </c>
      <c r="T2546">
        <f>S2546*'Exhaust Gas Math'!$C$14</f>
        <v>2.8194718054744256E-4</v>
      </c>
      <c r="U2546">
        <f>(T2546/'Exhaust Gas Math'!$B$14)+('Exhaust Gas Math'!$D$10)</f>
        <v>1.0172977760363014E-2</v>
      </c>
      <c r="V2546">
        <f>('Exhaust Gas Math'!$E$10*(2.53982214E-12*V2545^4 - 0.0000000071629564556*V2545^3 + 7.56281407226508E-06*V2545^2 - 0.00322508455050905*V2545 + 1.62997098133725)*$B$24+T2546*'Exhaust Gas Math'!$D$14*$B$23)/('Exhaust Gas Math'!$E$10*(2.53982214E-12*V2545^4 - 0.0000000071629564556*V2545^3 + 7.56281407226508E-06*V2545^2 - 0.00322508455050905*V2545 + 1.62997098133725)+T2546*'Exhaust Gas Math'!$D$14)</f>
        <v>324.51694467172166</v>
      </c>
      <c r="W2546">
        <f>(353.3116967483*V2546^-1.0020802909)*('Exhaust Gas Math'!$E$10/(T2546+'Exhaust Gas Math'!$E$10))+(357.4500179626*V2546^-1.0038444015 )*(T2546/(T2546+'Exhaust Gas Math'!$E$10))</f>
        <v>1.0772230975902133</v>
      </c>
      <c r="X2546">
        <f t="shared" si="596"/>
        <v>-248.626081214187</v>
      </c>
      <c r="Y2546">
        <f t="shared" si="597"/>
        <v>69220.29871625021</v>
      </c>
      <c r="Z2546">
        <f t="shared" si="598"/>
        <v>68971.672635036026</v>
      </c>
    </row>
    <row r="2547" spans="5:26" x14ac:dyDescent="0.2">
      <c r="E2547">
        <f t="shared" si="600"/>
        <v>0.31774999999997888</v>
      </c>
      <c r="F2547">
        <f t="shared" si="601"/>
        <v>71675.513123338882</v>
      </c>
      <c r="H2547">
        <f t="shared" si="599"/>
        <v>0.31774999999997888</v>
      </c>
      <c r="I2547">
        <f t="shared" si="587"/>
        <v>131.99999999898682</v>
      </c>
      <c r="J2547">
        <f t="shared" si="588"/>
        <v>5.2911440221159067E-2</v>
      </c>
      <c r="K2547">
        <f t="shared" si="589"/>
        <v>19.735645034835873</v>
      </c>
      <c r="L2547">
        <f t="shared" si="590"/>
        <v>4.1481714174514128E-4</v>
      </c>
      <c r="M2547">
        <f>J2547/SQRT('Exhaust Gas Math'!$E$14*$B$21*$B$23)</f>
        <v>8.9825551571288292E-4</v>
      </c>
      <c r="N2547">
        <f t="shared" si="591"/>
        <v>3.1082443968012866E-2</v>
      </c>
      <c r="O2547">
        <f t="shared" si="592"/>
        <v>2.2031915201759213E-4</v>
      </c>
      <c r="P2547">
        <f t="shared" si="593"/>
        <v>1</v>
      </c>
      <c r="Q2547">
        <f>($B$16/2)*(COS((ACOS((2*'Intake Valve Fxn Scratch'!$B$1)/$B$16-1)/($B$17/2))*(I2547-($B$17/2)))+1)*P2547</f>
        <v>7.5657545183137843E-3</v>
      </c>
      <c r="R2547">
        <f t="shared" si="594"/>
        <v>0.9954940155676032</v>
      </c>
      <c r="S2547">
        <f t="shared" si="595"/>
        <v>2.6139929967571225E-4</v>
      </c>
      <c r="T2547">
        <f>S2547*'Exhaust Gas Math'!$C$14</f>
        <v>3.0968432625092586E-4</v>
      </c>
      <c r="U2547">
        <f>(T2547/'Exhaust Gas Math'!$B$14)+('Exhaust Gas Math'!$D$10)</f>
        <v>1.113042151954435E-2</v>
      </c>
      <c r="V2547">
        <f>('Exhaust Gas Math'!$E$10*(2.53982214E-12*V2546^4 - 0.0000000071629564556*V2546^3 + 7.56281407226508E-06*V2546^2 - 0.00322508455050905*V2546 + 1.62997098133725)*$B$24+T2547*'Exhaust Gas Math'!$D$14*$B$23)/('Exhaust Gas Math'!$E$10*(2.53982214E-12*V2546^4 - 0.0000000071629564556*V2546^3 + 7.56281407226508E-06*V2546^2 - 0.00322508455050905*V2546 + 1.62997098133725)+T2547*'Exhaust Gas Math'!$D$14)</f>
        <v>322.2257073266349</v>
      </c>
      <c r="W2547">
        <f>(353.3116967483*V2547^-1.0020802909)*('Exhaust Gas Math'!$E$10/(T2547+'Exhaust Gas Math'!$E$10))+(357.4500179626*V2547^-1.0038444015 )*(T2547/(T2547+'Exhaust Gas Math'!$E$10))</f>
        <v>1.0849159994146516</v>
      </c>
      <c r="X2547">
        <f t="shared" si="596"/>
        <v>-211.28505014775232</v>
      </c>
      <c r="Y2547">
        <f t="shared" si="597"/>
        <v>71886.798173486633</v>
      </c>
      <c r="Z2547">
        <f t="shared" si="598"/>
        <v>71675.513123338882</v>
      </c>
    </row>
    <row r="2548" spans="5:26" x14ac:dyDescent="0.2">
      <c r="E2548">
        <f t="shared" si="600"/>
        <v>0.31787499999997887</v>
      </c>
      <c r="F2548">
        <f t="shared" si="601"/>
        <v>74650.859584832113</v>
      </c>
      <c r="H2548">
        <f t="shared" si="599"/>
        <v>0.31787499999997887</v>
      </c>
      <c r="I2548">
        <f t="shared" si="587"/>
        <v>137.999999998985</v>
      </c>
      <c r="J2548">
        <f t="shared" si="588"/>
        <v>5.525769096725848E-2</v>
      </c>
      <c r="K2548">
        <f t="shared" si="589"/>
        <v>17.77005460625859</v>
      </c>
      <c r="L2548">
        <f t="shared" si="590"/>
        <v>4.3144787951252006E-4</v>
      </c>
      <c r="M2548">
        <f>J2548/SQRT('Exhaust Gas Math'!$E$14*$B$21*$B$23)</f>
        <v>9.3808683886568707E-4</v>
      </c>
      <c r="N2548">
        <f t="shared" si="591"/>
        <v>3.3343486332060732E-2</v>
      </c>
      <c r="O2548">
        <f t="shared" si="592"/>
        <v>2.3634591416137748E-4</v>
      </c>
      <c r="P2548">
        <f t="shared" si="593"/>
        <v>1</v>
      </c>
      <c r="Q2548">
        <f>($B$16/2)*(COS((ACOS((2*'Intake Valve Fxn Scratch'!$B$1)/$B$16-1)/($B$17/2))*(I2548-($B$17/2)))+1)*P2548</f>
        <v>7.4823226343250348E-3</v>
      </c>
      <c r="R2548">
        <f t="shared" si="594"/>
        <v>0.98451613609539934</v>
      </c>
      <c r="S2548">
        <f t="shared" si="595"/>
        <v>2.8570939787032451E-4</v>
      </c>
      <c r="T2548">
        <f>S2548*'Exhaust Gas Math'!$C$14</f>
        <v>3.3848492514247614E-4</v>
      </c>
      <c r="U2548">
        <f>(T2548/'Exhaust Gas Math'!$B$14)+('Exhaust Gas Math'!$D$10)</f>
        <v>1.2124574052908184E-2</v>
      </c>
      <c r="V2548">
        <f>('Exhaust Gas Math'!$E$10*(2.53982214E-12*V2547^4 - 0.0000000071629564556*V2547^3 + 7.56281407226508E-06*V2547^2 - 0.00322508455050905*V2547 + 1.62997098133725)*$B$24+T2548*'Exhaust Gas Math'!$D$14*$B$23)/('Exhaust Gas Math'!$E$10*(2.53982214E-12*V2547^4 - 0.0000000071629564556*V2547^3 + 7.56281407226508E-06*V2547^2 - 0.00322508455050905*V2547 + 1.62997098133725)+T2548*'Exhaust Gas Math'!$D$14)</f>
        <v>320.23163753932641</v>
      </c>
      <c r="W2548">
        <f>(353.3116967483*V2548^-1.0020802909)*('Exhaust Gas Math'!$E$10/(T2548+'Exhaust Gas Math'!$E$10))+(357.4500179626*V2548^-1.0038444015 )*(T2548/(T2548+'Exhaust Gas Math'!$E$10))</f>
        <v>1.0917009680634819</v>
      </c>
      <c r="X2548">
        <f t="shared" si="596"/>
        <v>-172.36584964627852</v>
      </c>
      <c r="Y2548">
        <f t="shared" si="597"/>
        <v>74823.225434478387</v>
      </c>
      <c r="Z2548">
        <f t="shared" si="598"/>
        <v>74650.859584832113</v>
      </c>
    </row>
    <row r="2549" spans="5:26" x14ac:dyDescent="0.2">
      <c r="E2549">
        <f t="shared" si="600"/>
        <v>0.31799999999997886</v>
      </c>
      <c r="F2549">
        <f t="shared" si="601"/>
        <v>77885.444631209219</v>
      </c>
      <c r="H2549">
        <f t="shared" si="599"/>
        <v>0.31799999999997886</v>
      </c>
      <c r="I2549">
        <f t="shared" si="587"/>
        <v>143.999999998985</v>
      </c>
      <c r="J2549">
        <f t="shared" si="588"/>
        <v>5.7345838721355707E-2</v>
      </c>
      <c r="K2549">
        <f t="shared" si="589"/>
        <v>15.609771740793313</v>
      </c>
      <c r="L2549">
        <f t="shared" si="590"/>
        <v>4.4624912689652857E-4</v>
      </c>
      <c r="M2549">
        <f>J2549/SQRT('Exhaust Gas Math'!$E$14*$B$21*$B$23)</f>
        <v>9.735364548636886E-4</v>
      </c>
      <c r="N2549">
        <f t="shared" si="591"/>
        <v>3.5711621292980764E-2</v>
      </c>
      <c r="O2549">
        <f t="shared" si="592"/>
        <v>2.5313177202345702E-4</v>
      </c>
      <c r="P2549">
        <f t="shared" si="593"/>
        <v>1</v>
      </c>
      <c r="Q2549">
        <f>($B$16/2)*(COS((ACOS((2*'Intake Valve Fxn Scratch'!$B$1)/$B$16-1)/($B$17/2))*(I2549-($B$17/2)))+1)*P2549</f>
        <v>7.3501096824133885E-3</v>
      </c>
      <c r="R2549">
        <f t="shared" si="594"/>
        <v>0.96711969505439321</v>
      </c>
      <c r="S2549">
        <f t="shared" si="595"/>
        <v>3.1072101960225468E-4</v>
      </c>
      <c r="T2549">
        <f>S2549*'Exhaust Gas Math'!$C$14</f>
        <v>3.6811663124920637E-4</v>
      </c>
      <c r="U2549">
        <f>(T2549/'Exhaust Gas Math'!$B$14)+('Exhaust Gas Math'!$D$10)</f>
        <v>1.314741513356853E-2</v>
      </c>
      <c r="V2549">
        <f>('Exhaust Gas Math'!$E$10*(2.53982214E-12*V2548^4 - 0.0000000071629564556*V2548^3 + 7.56281407226508E-06*V2548^2 - 0.00322508455050905*V2548 + 1.62997098133725)*$B$24+T2549*'Exhaust Gas Math'!$D$14*$B$23)/('Exhaust Gas Math'!$E$10*(2.53982214E-12*V2548^4 - 0.0000000071629564556*V2548^3 + 7.56281407226508E-06*V2548^2 - 0.00322508455050905*V2548 + 1.62997098133725)+T2549*'Exhaust Gas Math'!$D$14)</f>
        <v>318.49625551476998</v>
      </c>
      <c r="W2549">
        <f>(353.3116967483*V2549^-1.0020802909)*('Exhaust Gas Math'!$E$10/(T2549+'Exhaust Gas Math'!$E$10))+(357.4500179626*V2549^-1.0038444015 )*(T2549/(T2549+'Exhaust Gas Math'!$E$10))</f>
        <v>1.0976750460599551</v>
      </c>
      <c r="X2549">
        <f t="shared" si="596"/>
        <v>-133.73248066937498</v>
      </c>
      <c r="Y2549">
        <f t="shared" si="597"/>
        <v>78019.177111878598</v>
      </c>
      <c r="Z2549">
        <f t="shared" si="598"/>
        <v>77885.444631209219</v>
      </c>
    </row>
    <row r="2550" spans="5:26" x14ac:dyDescent="0.2">
      <c r="E2550">
        <f t="shared" si="600"/>
        <v>0.31812499999997884</v>
      </c>
      <c r="F2550">
        <f t="shared" si="601"/>
        <v>81360.603046572374</v>
      </c>
      <c r="H2550">
        <f t="shared" si="599"/>
        <v>0.31812499999997884</v>
      </c>
      <c r="I2550">
        <f t="shared" si="587"/>
        <v>149.999999998985</v>
      </c>
      <c r="J2550">
        <f t="shared" si="588"/>
        <v>5.9153005299686118E-2</v>
      </c>
      <c r="K2550">
        <f t="shared" si="589"/>
        <v>13.278464949579993</v>
      </c>
      <c r="L2550">
        <f t="shared" si="590"/>
        <v>4.5905871833348344E-4</v>
      </c>
      <c r="M2550">
        <f>J2550/SQRT('Exhaust Gas Math'!$E$14*$B$21*$B$23)</f>
        <v>1.004215970295743E-3</v>
      </c>
      <c r="N2550">
        <f t="shared" si="591"/>
        <v>3.8181243154331558E-2</v>
      </c>
      <c r="O2550">
        <f t="shared" si="592"/>
        <v>2.706369912030317E-4</v>
      </c>
      <c r="P2550">
        <f t="shared" si="593"/>
        <v>1</v>
      </c>
      <c r="Q2550">
        <f>($B$16/2)*(COS((ACOS((2*'Intake Valve Fxn Scratch'!$B$1)/$B$16-1)/($B$17/2))*(I2550-($B$17/2)))+1)*P2550</f>
        <v>7.1708671356647269E-3</v>
      </c>
      <c r="R2550">
        <f t="shared" si="594"/>
        <v>0.94353514942956929</v>
      </c>
      <c r="S2550">
        <f t="shared" si="595"/>
        <v>3.3616843735439589E-4</v>
      </c>
      <c r="T2550">
        <f>S2550*'Exhaust Gas Math'!$C$14</f>
        <v>3.9826463252990731E-4</v>
      </c>
      <c r="U2550">
        <f>(T2550/'Exhaust Gas Math'!$B$14)+('Exhaust Gas Math'!$D$10)</f>
        <v>1.4188077932350062E-2</v>
      </c>
      <c r="V2550">
        <f>('Exhaust Gas Math'!$E$10*(2.53982214E-12*V2549^4 - 0.0000000071629564556*V2549^3 + 7.56281407226508E-06*V2549^2 - 0.00322508455050905*V2549 + 1.62997098133725)*$B$24+T2550*'Exhaust Gas Math'!$D$14*$B$23)/('Exhaust Gas Math'!$E$10*(2.53982214E-12*V2549^4 - 0.0000000071629564556*V2549^3 + 7.56281407226508E-06*V2549^2 - 0.00322508455050905*V2549 + 1.62997098133725)+T2550*'Exhaust Gas Math'!$D$14)</f>
        <v>316.98849515199606</v>
      </c>
      <c r="W2550">
        <f>(353.3116967483*V2550^-1.0020802909)*('Exhaust Gas Math'!$E$10/(T2550+'Exhaust Gas Math'!$E$10))+(357.4500179626*V2550^-1.0038444015 )*(T2550/(T2550+'Exhaust Gas Math'!$E$10))</f>
        <v>1.1029187687725093</v>
      </c>
      <c r="X2550">
        <f t="shared" si="596"/>
        <v>-97.232012477785105</v>
      </c>
      <c r="Y2550">
        <f t="shared" si="597"/>
        <v>81457.835059050165</v>
      </c>
      <c r="Z2550">
        <f t="shared" si="598"/>
        <v>81360.603046572374</v>
      </c>
    </row>
    <row r="2551" spans="5:26" x14ac:dyDescent="0.2">
      <c r="E2551">
        <f t="shared" si="600"/>
        <v>0.31824999999997883</v>
      </c>
      <c r="F2551">
        <f t="shared" si="601"/>
        <v>85051.430592322489</v>
      </c>
      <c r="H2551">
        <f t="shared" si="599"/>
        <v>0.31824999999997883</v>
      </c>
      <c r="I2551">
        <f t="shared" si="587"/>
        <v>155.99999999898318</v>
      </c>
      <c r="J2551">
        <f t="shared" si="588"/>
        <v>6.0659391007041659E-2</v>
      </c>
      <c r="K2551">
        <f t="shared" si="589"/>
        <v>10.801676517682983</v>
      </c>
      <c r="L2551">
        <f t="shared" si="590"/>
        <v>4.6973630925900849E-4</v>
      </c>
      <c r="M2551">
        <f>J2551/SQRT('Exhaust Gas Math'!$E$14*$B$21*$B$23)</f>
        <v>1.029789253970642E-3</v>
      </c>
      <c r="N2551">
        <f t="shared" si="591"/>
        <v>4.0740475102538198E-2</v>
      </c>
      <c r="O2551">
        <f t="shared" si="592"/>
        <v>2.8877738625129353E-4</v>
      </c>
      <c r="P2551">
        <f t="shared" si="593"/>
        <v>1</v>
      </c>
      <c r="Q2551">
        <f>($B$16/2)*(COS((ACOS((2*'Intake Valve Fxn Scratch'!$B$1)/$B$16-1)/($B$17/2))*(I2551-($B$17/2)))+1)*P2551</f>
        <v>6.9469694853217193E-3</v>
      </c>
      <c r="R2551">
        <f t="shared" si="594"/>
        <v>0.91407493227917358</v>
      </c>
      <c r="S2551">
        <f t="shared" si="595"/>
        <v>3.6171583233270263E-4</v>
      </c>
      <c r="T2551">
        <f>S2551*'Exhaust Gas Math'!$C$14</f>
        <v>4.2853107858059777E-4</v>
      </c>
      <c r="U2551">
        <f>(T2551/'Exhaust Gas Math'!$B$14)+('Exhaust Gas Math'!$D$10)</f>
        <v>1.5232829263060813E-2</v>
      </c>
      <c r="V2551">
        <f>('Exhaust Gas Math'!$E$10*(2.53982214E-12*V2550^4 - 0.0000000071629564556*V2550^3 + 7.56281407226508E-06*V2550^2 - 0.00322508455050905*V2550 + 1.62997098133725)*$B$24+T2551*'Exhaust Gas Math'!$D$14*$B$23)/('Exhaust Gas Math'!$E$10*(2.53982214E-12*V2550^4 - 0.0000000071629564556*V2550^3 + 7.56281407226508E-06*V2550^2 - 0.00322508455050905*V2550 + 1.62997098133725)+T2551*'Exhaust Gas Math'!$D$14)</f>
        <v>315.68280679256026</v>
      </c>
      <c r="W2551">
        <f>(353.3116967483*V2551^-1.0020802909)*('Exhaust Gas Math'!$E$10/(T2551+'Exhaust Gas Math'!$E$10))+(357.4500179626*V2551^-1.0038444015 )*(T2551/(T2551+'Exhaust Gas Math'!$E$10))</f>
        <v>1.1075002909066629</v>
      </c>
      <c r="X2551">
        <f t="shared" si="596"/>
        <v>-64.609471355381942</v>
      </c>
      <c r="Y2551">
        <f t="shared" si="597"/>
        <v>85116.040063677865</v>
      </c>
      <c r="Z2551">
        <f t="shared" si="598"/>
        <v>85051.430592322489</v>
      </c>
    </row>
    <row r="2552" spans="5:26" x14ac:dyDescent="0.2">
      <c r="E2552">
        <f t="shared" si="600"/>
        <v>0.31837499999997881</v>
      </c>
      <c r="F2552">
        <f t="shared" si="601"/>
        <v>88927.467505330831</v>
      </c>
      <c r="H2552">
        <f t="shared" si="599"/>
        <v>0.31837499999997881</v>
      </c>
      <c r="I2552">
        <f t="shared" si="587"/>
        <v>161.99999999898318</v>
      </c>
      <c r="J2552">
        <f t="shared" si="588"/>
        <v>6.1848491566382689E-2</v>
      </c>
      <c r="K2552">
        <f t="shared" si="589"/>
        <v>8.2065426574607692</v>
      </c>
      <c r="L2552">
        <f t="shared" si="590"/>
        <v>4.7816491375250541E-4</v>
      </c>
      <c r="M2552">
        <f>J2552/SQRT('Exhaust Gas Math'!$E$14*$B$21*$B$23)</f>
        <v>1.0499761196409176E-3</v>
      </c>
      <c r="N2552">
        <f t="shared" si="591"/>
        <v>4.3370137971286575E-2</v>
      </c>
      <c r="O2552">
        <f t="shared" si="592"/>
        <v>3.0741701104820525E-4</v>
      </c>
      <c r="P2552">
        <f t="shared" si="593"/>
        <v>1</v>
      </c>
      <c r="Q2552">
        <f>($B$16/2)*(COS((ACOS((2*'Intake Valve Fxn Scratch'!$B$1)/$B$16-1)/($B$17/2))*(I2552-($B$17/2)))+1)*P2552</f>
        <v>6.6813827850339957E-3</v>
      </c>
      <c r="R2552">
        <f t="shared" si="594"/>
        <v>0.8791293138202626</v>
      </c>
      <c r="S2552">
        <f t="shared" si="595"/>
        <v>3.8696272946362386E-4</v>
      </c>
      <c r="T2552">
        <f>S2552*'Exhaust Gas Math'!$C$14</f>
        <v>4.5844151957112595E-4</v>
      </c>
      <c r="U2552">
        <f>(T2552/'Exhaust Gas Math'!$B$14)+('Exhaust Gas Math'!$D$10)</f>
        <v>1.6265291844715219E-2</v>
      </c>
      <c r="V2552">
        <f>('Exhaust Gas Math'!$E$10*(2.53982214E-12*V2551^4 - 0.0000000071629564556*V2551^3 + 7.56281407226508E-06*V2551^2 - 0.00322508455050905*V2551 + 1.62997098133725)*$B$24+T2552*'Exhaust Gas Math'!$D$14*$B$23)/('Exhaust Gas Math'!$E$10*(2.53982214E-12*V2551^4 - 0.0000000071629564556*V2551^3 + 7.56281407226508E-06*V2551^2 - 0.00322508455050905*V2551 + 1.62997098133725)+T2552*'Exhaust Gas Math'!$D$14)</f>
        <v>314.55781438532239</v>
      </c>
      <c r="W2552">
        <f>(353.3116967483*V2552^-1.0020802909)*('Exhaust Gas Math'!$E$10/(T2552+'Exhaust Gas Math'!$E$10))+(357.4500179626*V2552^-1.0038444015 )*(T2552/(T2552+'Exhaust Gas Math'!$E$10))</f>
        <v>1.1114783485036963</v>
      </c>
      <c r="X2552">
        <f t="shared" si="596"/>
        <v>-37.427556447165557</v>
      </c>
      <c r="Y2552">
        <f t="shared" si="597"/>
        <v>88964.895061777992</v>
      </c>
      <c r="Z2552">
        <f t="shared" si="598"/>
        <v>88927.467505330831</v>
      </c>
    </row>
    <row r="2553" spans="5:26" x14ac:dyDescent="0.2">
      <c r="E2553">
        <f t="shared" si="600"/>
        <v>0.3184999999999788</v>
      </c>
      <c r="F2553">
        <f t="shared" si="601"/>
        <v>92954.027228431078</v>
      </c>
      <c r="H2553">
        <f t="shared" si="599"/>
        <v>0.3184999999999788</v>
      </c>
      <c r="I2553">
        <f t="shared" si="587"/>
        <v>167.99999999898318</v>
      </c>
      <c r="J2553">
        <f t="shared" si="588"/>
        <v>6.2707278943144512E-2</v>
      </c>
      <c r="K2553">
        <f t="shared" si="589"/>
        <v>5.5214961985554103</v>
      </c>
      <c r="L2553">
        <f t="shared" si="590"/>
        <v>4.8425218625933577E-4</v>
      </c>
      <c r="M2553">
        <f>J2553/SQRT('Exhaust Gas Math'!$E$14*$B$21*$B$23)</f>
        <v>1.0645553957818914E-3</v>
      </c>
      <c r="N2553">
        <f t="shared" si="591"/>
        <v>4.6042841937085022E-2</v>
      </c>
      <c r="O2553">
        <f t="shared" si="592"/>
        <v>3.263617205422449E-4</v>
      </c>
      <c r="P2553">
        <f t="shared" si="593"/>
        <v>1</v>
      </c>
      <c r="Q2553">
        <f>($B$16/2)*(COS((ACOS((2*'Intake Valve Fxn Scratch'!$B$1)/$B$16-1)/($B$17/2))*(I2553-($B$17/2)))+1)*P2553</f>
        <v>6.37762535846652E-3</v>
      </c>
      <c r="R2553">
        <f t="shared" si="594"/>
        <v>0.83916123137717369</v>
      </c>
      <c r="S2553">
        <f t="shared" si="595"/>
        <v>4.1145626310333419E-4</v>
      </c>
      <c r="T2553">
        <f>S2553*'Exhaust Gas Math'!$C$14</f>
        <v>4.8745943764561287E-4</v>
      </c>
      <c r="U2553">
        <f>(T2553/'Exhaust Gas Math'!$B$14)+('Exhaust Gas Math'!$D$10)</f>
        <v>1.7266945903206311E-2</v>
      </c>
      <c r="V2553">
        <f>('Exhaust Gas Math'!$E$10*(2.53982214E-12*V2552^4 - 0.0000000071629564556*V2552^3 + 7.56281407226508E-06*V2552^2 - 0.00322508455050905*V2552 + 1.62997098133725)*$B$24+T2553*'Exhaust Gas Math'!$D$14*$B$23)/('Exhaust Gas Math'!$E$10*(2.53982214E-12*V2552^4 - 0.0000000071629564556*V2552^3 + 7.56281407226508E-06*V2552^2 - 0.00322508455050905*V2552 + 1.62997098133725)+T2553*'Exhaust Gas Math'!$D$14)</f>
        <v>313.59536130060172</v>
      </c>
      <c r="W2553">
        <f>(353.3116967483*V2553^-1.0020802909)*('Exhaust Gas Math'!$E$10/(T2553+'Exhaust Gas Math'!$E$10))+(357.4500179626*V2553^-1.0038444015 )*(T2553/(T2553+'Exhaust Gas Math'!$E$10))</f>
        <v>1.1149043646277088</v>
      </c>
      <c r="X2553">
        <f t="shared" si="596"/>
        <v>-16.995000236908933</v>
      </c>
      <c r="Y2553">
        <f t="shared" si="597"/>
        <v>92971.022228667993</v>
      </c>
      <c r="Z2553">
        <f t="shared" si="598"/>
        <v>92954.027228431078</v>
      </c>
    </row>
    <row r="2554" spans="5:26" x14ac:dyDescent="0.2">
      <c r="E2554">
        <f t="shared" si="600"/>
        <v>0.31862499999997879</v>
      </c>
      <c r="F2554">
        <f t="shared" si="601"/>
        <v>97094.285381253605</v>
      </c>
      <c r="H2554">
        <f t="shared" si="599"/>
        <v>0.31862499999997879</v>
      </c>
      <c r="I2554">
        <f t="shared" si="587"/>
        <v>173.99999999898137</v>
      </c>
      <c r="J2554">
        <f t="shared" si="588"/>
        <v>6.3226344083115421E-2</v>
      </c>
      <c r="K2554">
        <f t="shared" si="589"/>
        <v>2.7759550718498613</v>
      </c>
      <c r="L2554">
        <f t="shared" si="590"/>
        <v>4.879314333480773E-4</v>
      </c>
      <c r="M2554">
        <f>J2554/SQRT('Exhaust Gas Math'!$E$14*$B$21*$B$23)</f>
        <v>1.0733673487932686E-3</v>
      </c>
      <c r="N2554">
        <f t="shared" si="591"/>
        <v>4.8722302042773544E-2</v>
      </c>
      <c r="O2554">
        <f t="shared" si="592"/>
        <v>3.4535431903153299E-4</v>
      </c>
      <c r="P2554">
        <f t="shared" si="593"/>
        <v>1</v>
      </c>
      <c r="Q2554">
        <f>($B$16/2)*(COS((ACOS((2*'Intake Valve Fxn Scratch'!$B$1)/$B$16-1)/($B$17/2))*(I2554-($B$17/2)))+1)*P2554</f>
        <v>6.0397211907855398E-3</v>
      </c>
      <c r="R2554">
        <f t="shared" si="594"/>
        <v>0.79470015668230787</v>
      </c>
      <c r="S2554">
        <f t="shared" si="595"/>
        <v>4.3471069685268297E-4</v>
      </c>
      <c r="T2554">
        <f>S2554*'Exhaust Gas Math'!$C$14</f>
        <v>5.1500937238892696E-4</v>
      </c>
      <c r="U2554">
        <f>(T2554/'Exhaust Gas Math'!$B$14)+('Exhaust Gas Math'!$D$10)</f>
        <v>1.821792742696586E-2</v>
      </c>
      <c r="V2554">
        <f>('Exhaust Gas Math'!$E$10*(2.53982214E-12*V2553^4 - 0.0000000071629564556*V2553^3 + 7.56281407226508E-06*V2553^2 - 0.00322508455050905*V2553 + 1.62997098133725)*$B$24+T2554*'Exhaust Gas Math'!$D$14*$B$23)/('Exhaust Gas Math'!$E$10*(2.53982214E-12*V2553^4 - 0.0000000071629564556*V2553^3 + 7.56281407226508E-06*V2553^2 - 0.00322508455050905*V2553 + 1.62997098133725)+T2554*'Exhaust Gas Math'!$D$14)</f>
        <v>312.77981988186269</v>
      </c>
      <c r="W2554">
        <f>(353.3116967483*V2554^-1.0020802909)*('Exhaust Gas Math'!$E$10/(T2554+'Exhaust Gas Math'!$E$10))+(357.4500179626*V2554^-1.0038444015 )*(T2554/(T2554+'Exhaust Gas Math'!$E$10))</f>
        <v>1.1178239665248093</v>
      </c>
      <c r="X2554">
        <f t="shared" si="596"/>
        <v>-4.3069346970432516</v>
      </c>
      <c r="Y2554">
        <f t="shared" si="597"/>
        <v>97098.592315950649</v>
      </c>
      <c r="Z2554">
        <f t="shared" si="598"/>
        <v>97094.285381253605</v>
      </c>
    </row>
    <row r="2555" spans="5:26" x14ac:dyDescent="0.2">
      <c r="E2555">
        <f t="shared" si="600"/>
        <v>0.31874999999997877</v>
      </c>
      <c r="F2555">
        <f t="shared" si="601"/>
        <v>101312.21780312021</v>
      </c>
      <c r="H2555">
        <f t="shared" si="599"/>
        <v>0.31874999999997877</v>
      </c>
      <c r="I2555">
        <f t="shared" si="587"/>
        <v>179.99999999898137</v>
      </c>
      <c r="J2555">
        <f t="shared" si="588"/>
        <v>6.3399999999999998E-2</v>
      </c>
      <c r="K2555">
        <f t="shared" si="589"/>
        <v>4.711732556148156E-10</v>
      </c>
      <c r="L2555">
        <f t="shared" si="590"/>
        <v>4.8916234441769013E-4</v>
      </c>
      <c r="M2555">
        <f>J2555/SQRT('Exhaust Gas Math'!$E$14*$B$21*$B$23)</f>
        <v>1.0763154330738279E-3</v>
      </c>
      <c r="N2555">
        <f t="shared" si="591"/>
        <v>5.1362995242964629E-2</v>
      </c>
      <c r="O2555">
        <f t="shared" si="592"/>
        <v>3.6407212922700703E-4</v>
      </c>
      <c r="P2555">
        <f t="shared" si="593"/>
        <v>1</v>
      </c>
      <c r="Q2555">
        <f>($B$16/2)*(COS((ACOS((2*'Intake Valve Fxn Scratch'!$B$1)/$B$16-1)/($B$17/2))*(I2555-($B$17/2)))+1)*P2555</f>
        <v>5.6721466214624157E-3</v>
      </c>
      <c r="R2555">
        <f t="shared" si="594"/>
        <v>0.74633508177137053</v>
      </c>
      <c r="S2555">
        <f t="shared" si="595"/>
        <v>4.5623390364425188E-4</v>
      </c>
      <c r="T2555">
        <f>S2555*'Exhaust Gas Math'!$C$14</f>
        <v>5.4050829224936781E-4</v>
      </c>
      <c r="U2555">
        <f>(T2555/'Exhaust Gas Math'!$B$14)+('Exhaust Gas Math'!$D$10)</f>
        <v>1.9098111060394954E-2</v>
      </c>
      <c r="V2555">
        <f>('Exhaust Gas Math'!$E$10*(2.53982214E-12*V2554^4 - 0.0000000071629564556*V2554^3 + 7.56281407226508E-06*V2554^2 - 0.00322508455050905*V2554 + 1.62997098133725)*$B$24+T2555*'Exhaust Gas Math'!$D$14*$B$23)/('Exhaust Gas Math'!$E$10*(2.53982214E-12*V2554^4 - 0.0000000071629564556*V2554^3 + 7.56281407226508E-06*V2554^2 - 0.00322508455050905*V2554 + 1.62997098133725)+T2555*'Exhaust Gas Math'!$D$14)</f>
        <v>312.09757045112042</v>
      </c>
      <c r="W2555">
        <f>(353.3116967483*V2555^-1.0020802909)*('Exhaust Gas Math'!$E$10/(T2555+'Exhaust Gas Math'!$E$10))+(357.4500179626*V2555^-1.0038444015 )*(T2555/(T2555+'Exhaust Gas Math'!$E$10))</f>
        <v>1.1202781392718457</v>
      </c>
      <c r="X2555">
        <f t="shared" si="596"/>
        <v>-1.2435324666011807E-19</v>
      </c>
      <c r="Y2555">
        <f t="shared" si="597"/>
        <v>101312.21780312021</v>
      </c>
      <c r="Z2555">
        <f t="shared" si="598"/>
        <v>101312.21780312021</v>
      </c>
    </row>
    <row r="2556" spans="5:26" x14ac:dyDescent="0.2">
      <c r="E2556">
        <f t="shared" si="600"/>
        <v>0.31887499999997876</v>
      </c>
      <c r="F2556">
        <f t="shared" si="601"/>
        <v>101325</v>
      </c>
      <c r="H2556">
        <f t="shared" si="599"/>
        <v>0.31887499999997876</v>
      </c>
      <c r="I2556">
        <f t="shared" si="587"/>
        <v>185.99999999897955</v>
      </c>
      <c r="J2556">
        <f t="shared" si="588"/>
        <v>6.3226344083233188E-2</v>
      </c>
      <c r="K2556">
        <f t="shared" si="589"/>
        <v>-2.7759550709111762</v>
      </c>
      <c r="L2556">
        <f t="shared" si="590"/>
        <v>4.8793143334891203E-4</v>
      </c>
      <c r="M2556">
        <f>J2556/SQRT('Exhaust Gas Math'!$E$14*$B$21*$B$23)</f>
        <v>1.073367348795268E-3</v>
      </c>
      <c r="N2556">
        <f t="shared" si="591"/>
        <v>5.3910285389736287E-2</v>
      </c>
      <c r="O2556">
        <f t="shared" si="592"/>
        <v>3.8212787817831382E-4</v>
      </c>
      <c r="P2556">
        <f t="shared" si="593"/>
        <v>1</v>
      </c>
      <c r="Q2556">
        <f>($B$16/2)*(COS((ACOS((2*'Intake Valve Fxn Scratch'!$B$1)/$B$16-1)/($B$17/2))*(I2556-($B$17/2)))+1)*P2556</f>
        <v>5.2797710445764553E-3</v>
      </c>
      <c r="R2556">
        <f t="shared" si="594"/>
        <v>0.69470671639163883</v>
      </c>
      <c r="S2556">
        <f t="shared" si="595"/>
        <v>4.7555959717913429E-4</v>
      </c>
      <c r="T2556">
        <f>S2556*'Exhaust Gas Math'!$C$14</f>
        <v>5.6340377968604671E-4</v>
      </c>
      <c r="U2556">
        <f>(T2556/'Exhaust Gas Math'!$B$14)+('Exhaust Gas Math'!$D$10)</f>
        <v>1.9888428196628258E-2</v>
      </c>
      <c r="V2556">
        <f>('Exhaust Gas Math'!$E$10*(2.53982214E-12*V2555^4 - 0.0000000071629564556*V2555^3 + 7.56281407226508E-06*V2555^2 - 0.00322508455050905*V2555 + 1.62997098133725)*$B$24+T2556*'Exhaust Gas Math'!$D$14*$B$23)/('Exhaust Gas Math'!$E$10*(2.53982214E-12*V2555^4 - 0.0000000071629564556*V2555^3 + 7.56281407226508E-06*V2555^2 - 0.00322508455050905*V2555 + 1.62997098133725)+T2556*'Exhaust Gas Math'!$D$14)</f>
        <v>311.536579051589</v>
      </c>
      <c r="W2556">
        <f>(353.3116967483*V2556^-1.0020802909)*('Exhaust Gas Math'!$E$10/(T2556+'Exhaust Gas Math'!$E$10))+(357.4500179626*V2556^-1.0038444015 )*(T2556/(T2556+'Exhaust Gas Math'!$E$10))</f>
        <v>1.1223041981648487</v>
      </c>
      <c r="X2556">
        <f t="shared" si="596"/>
        <v>4.3241968621158566</v>
      </c>
      <c r="Y2556">
        <f t="shared" si="597"/>
        <v>105580.75159201639</v>
      </c>
      <c r="Z2556">
        <f t="shared" si="598"/>
        <v>101325</v>
      </c>
    </row>
    <row r="2557" spans="5:26" x14ac:dyDescent="0.2">
      <c r="E2557">
        <f t="shared" si="600"/>
        <v>0.31899999999997875</v>
      </c>
      <c r="F2557">
        <f t="shared" si="601"/>
        <v>101325</v>
      </c>
      <c r="H2557">
        <f t="shared" si="599"/>
        <v>0.31899999999997875</v>
      </c>
      <c r="I2557">
        <f t="shared" si="587"/>
        <v>191.99999999897955</v>
      </c>
      <c r="J2557">
        <f t="shared" si="588"/>
        <v>6.2707278943378755E-2</v>
      </c>
      <c r="K2557">
        <f t="shared" si="589"/>
        <v>-5.521496197632179</v>
      </c>
      <c r="L2557">
        <f t="shared" si="590"/>
        <v>4.8425218626099611E-4</v>
      </c>
      <c r="M2557">
        <f>J2557/SQRT('Exhaust Gas Math'!$E$14*$B$21*$B$23)</f>
        <v>1.0645553957858681E-3</v>
      </c>
      <c r="N2557">
        <f t="shared" si="591"/>
        <v>5.6301139017679525E-2</v>
      </c>
      <c r="O2557">
        <f t="shared" si="592"/>
        <v>3.9907477091457097E-4</v>
      </c>
      <c r="P2557">
        <f t="shared" si="593"/>
        <v>1</v>
      </c>
      <c r="Q2557">
        <f>($B$16/2)*(COS((ACOS((2*'Intake Valve Fxn Scratch'!$B$1)/$B$16-1)/($B$17/2))*(I2557-($B$17/2)))+1)*P2557</f>
        <v>4.8677924021787063E-3</v>
      </c>
      <c r="R2557">
        <f t="shared" si="594"/>
        <v>0.64049900028667184</v>
      </c>
      <c r="S2557">
        <f t="shared" si="595"/>
        <v>4.9228307581996916E-4</v>
      </c>
      <c r="T2557">
        <f>S2557*'Exhaust Gas Math'!$C$14</f>
        <v>5.8321637758467805E-4</v>
      </c>
      <c r="U2557">
        <f>(T2557/'Exhaust Gas Math'!$B$14)+('Exhaust Gas Math'!$D$10)</f>
        <v>2.0572328710906179E-2</v>
      </c>
      <c r="V2557">
        <f>('Exhaust Gas Math'!$E$10*(2.53982214E-12*V2556^4 - 0.0000000071629564556*V2556^3 + 7.56281407226508E-06*V2556^2 - 0.00322508455050905*V2556 + 1.62997098133725)*$B$24+T2557*'Exhaust Gas Math'!$D$14*$B$23)/('Exhaust Gas Math'!$E$10*(2.53982214E-12*V2556^4 - 0.0000000071629564556*V2556^3 + 7.56281407226508E-06*V2556^2 - 0.00322508455050905*V2556 + 1.62997098133725)+T2557*'Exhaust Gas Math'!$D$14)</f>
        <v>311.08602182968798</v>
      </c>
      <c r="W2557">
        <f>(353.3116967483*V2557^-1.0020802909)*('Exhaust Gas Math'!$E$10/(T2557+'Exhaust Gas Math'!$E$10))+(357.4500179626*V2557^-1.0038444015 )*(T2557/(T2557+'Exhaust Gas Math'!$E$10))</f>
        <v>1.1239367206304798</v>
      </c>
      <c r="X2557">
        <f t="shared" si="596"/>
        <v>17.132684589835886</v>
      </c>
      <c r="Y2557">
        <f t="shared" si="597"/>
        <v>109881.96062467</v>
      </c>
      <c r="Z2557">
        <f t="shared" si="598"/>
        <v>101325</v>
      </c>
    </row>
    <row r="2558" spans="5:26" x14ac:dyDescent="0.2">
      <c r="E2558">
        <f t="shared" si="600"/>
        <v>0.31912499999997873</v>
      </c>
      <c r="F2558">
        <f t="shared" si="601"/>
        <v>101325</v>
      </c>
      <c r="H2558">
        <f t="shared" si="599"/>
        <v>0.31912499999997873</v>
      </c>
      <c r="I2558">
        <f t="shared" si="587"/>
        <v>197.99999999897955</v>
      </c>
      <c r="J2558">
        <f t="shared" si="588"/>
        <v>6.1848491566730848E-2</v>
      </c>
      <c r="K2558">
        <f t="shared" si="589"/>
        <v>-8.2065426565631103</v>
      </c>
      <c r="L2558">
        <f t="shared" si="590"/>
        <v>4.7816491375497327E-4</v>
      </c>
      <c r="M2558">
        <f>J2558/SQRT('Exhaust Gas Math'!$E$14*$B$21*$B$23)</f>
        <v>1.0499761196468282E-3</v>
      </c>
      <c r="N2558">
        <f t="shared" si="591"/>
        <v>5.8465535048143086E-2</v>
      </c>
      <c r="O2558">
        <f t="shared" si="592"/>
        <v>4.1441648273596803E-4</v>
      </c>
      <c r="P2558">
        <f t="shared" si="593"/>
        <v>1</v>
      </c>
      <c r="Q2558">
        <f>($B$16/2)*(COS((ACOS((2*'Intake Valve Fxn Scratch'!$B$1)/$B$16-1)/($B$17/2))*(I2558-($B$17/2)))+1)*P2558</f>
        <v>4.4416683252628967E-3</v>
      </c>
      <c r="R2558">
        <f t="shared" si="594"/>
        <v>0.58443004279774957</v>
      </c>
      <c r="S2558">
        <f t="shared" si="595"/>
        <v>5.060972343795435E-4</v>
      </c>
      <c r="T2558">
        <f>S2558*'Exhaust Gas Math'!$C$14</f>
        <v>5.9958225305394085E-4</v>
      </c>
      <c r="U2558">
        <f>(T2558/'Exhaust Gas Math'!$B$14)+('Exhaust Gas Math'!$D$10)</f>
        <v>2.1137253649437859E-2</v>
      </c>
      <c r="V2558">
        <f>('Exhaust Gas Math'!$E$10*(2.53982214E-12*V2557^4 - 0.0000000071629564556*V2557^3 + 7.56281407226508E-06*V2557^2 - 0.00322508455050905*V2557 + 1.62997098133725)*$B$24+T2558*'Exhaust Gas Math'!$D$14*$B$23)/('Exhaust Gas Math'!$E$10*(2.53982214E-12*V2557^4 - 0.0000000071629564556*V2557^3 + 7.56281407226508E-06*V2557^2 - 0.00322508455050905*V2557 + 1.62997098133725)+T2558*'Exhaust Gas Math'!$D$14)</f>
        <v>310.73591957817615</v>
      </c>
      <c r="W2558">
        <f>(353.3116967483*V2558^-1.0020802909)*('Exhaust Gas Math'!$E$10/(T2558+'Exhaust Gas Math'!$E$10))+(357.4500179626*V2558^-1.0038444015 )*(T2558/(T2558+'Exhaust Gas Math'!$E$10))</f>
        <v>1.1252085371306486</v>
      </c>
      <c r="X2558">
        <f t="shared" si="596"/>
        <v>37.889902296137066</v>
      </c>
      <c r="Y2558">
        <f t="shared" si="597"/>
        <v>114207.95354181573</v>
      </c>
      <c r="Z2558">
        <f t="shared" si="598"/>
        <v>101325</v>
      </c>
    </row>
    <row r="2559" spans="5:26" x14ac:dyDescent="0.2">
      <c r="E2559">
        <f t="shared" si="600"/>
        <v>0.31924999999997872</v>
      </c>
      <c r="F2559">
        <f t="shared" si="601"/>
        <v>101325</v>
      </c>
      <c r="H2559">
        <f t="shared" si="599"/>
        <v>0.31924999999997872</v>
      </c>
      <c r="I2559">
        <f t="shared" si="587"/>
        <v>203.99999999897773</v>
      </c>
      <c r="J2559">
        <f t="shared" si="588"/>
        <v>6.065939100749991E-2</v>
      </c>
      <c r="K2559">
        <f t="shared" si="589"/>
        <v>-10.801676516820731</v>
      </c>
      <c r="L2559">
        <f t="shared" si="590"/>
        <v>4.6973630926225665E-4</v>
      </c>
      <c r="M2559">
        <f>J2559/SQRT('Exhaust Gas Math'!$E$14*$B$21*$B$23)</f>
        <v>1.0297892539784215E-3</v>
      </c>
      <c r="N2559">
        <f t="shared" si="591"/>
        <v>6.0328632872016341E-2</v>
      </c>
      <c r="O2559">
        <f t="shared" si="592"/>
        <v>4.2762252705809406E-4</v>
      </c>
      <c r="P2559">
        <f t="shared" si="593"/>
        <v>1</v>
      </c>
      <c r="Q2559">
        <f>($B$16/2)*(COS((ACOS((2*'Intake Valve Fxn Scratch'!$B$1)/$B$16-1)/($B$17/2))*(I2559-($B$17/2)))+1)*P2559</f>
        <v>4.0070438345413163E-3</v>
      </c>
      <c r="R2559">
        <f t="shared" si="594"/>
        <v>0.52724260980806792</v>
      </c>
      <c r="S2559">
        <f t="shared" si="595"/>
        <v>5.1682480382357859E-4</v>
      </c>
      <c r="T2559">
        <f>S2559*'Exhaust Gas Math'!$C$14</f>
        <v>6.1229139236574259E-4</v>
      </c>
      <c r="U2559">
        <f>(T2559/'Exhaust Gas Math'!$B$14)+('Exhaust Gas Math'!$D$10)</f>
        <v>2.1575953660200778E-2</v>
      </c>
      <c r="V2559">
        <f>('Exhaust Gas Math'!$E$10*(2.53982214E-12*V2558^4 - 0.0000000071629564556*V2558^3 + 7.56281407226508E-06*V2558^2 - 0.00322508455050905*V2558 + 1.62997098133725)*$B$24+T2559*'Exhaust Gas Math'!$D$14*$B$23)/('Exhaust Gas Math'!$E$10*(2.53982214E-12*V2558^4 - 0.0000000071629564556*V2558^3 + 7.56281407226508E-06*V2558^2 - 0.00322508455050905*V2558 + 1.62997098133725)+T2559*'Exhaust Gas Math'!$D$14)</f>
        <v>310.47676082361278</v>
      </c>
      <c r="W2559">
        <f>(353.3116967483*V2559^-1.0020802909)*('Exhaust Gas Math'!$E$10/(T2559+'Exhaust Gas Math'!$E$10))+(357.4500179626*V2559^-1.0038444015 )*(T2559/(T2559+'Exhaust Gas Math'!$E$10))</f>
        <v>1.126151835210746</v>
      </c>
      <c r="X2559">
        <f t="shared" si="596"/>
        <v>65.697567147072874</v>
      </c>
      <c r="Y2559">
        <f t="shared" si="597"/>
        <v>118571.14293635474</v>
      </c>
      <c r="Z2559">
        <f t="shared" si="598"/>
        <v>101325</v>
      </c>
    </row>
    <row r="2560" spans="5:26" x14ac:dyDescent="0.2">
      <c r="E2560">
        <f t="shared" si="600"/>
        <v>0.3193749999999787</v>
      </c>
      <c r="F2560">
        <f t="shared" si="601"/>
        <v>101325</v>
      </c>
      <c r="H2560">
        <f t="shared" si="599"/>
        <v>0.3193749999999787</v>
      </c>
      <c r="I2560">
        <f t="shared" si="587"/>
        <v>209.99999999897773</v>
      </c>
      <c r="J2560">
        <f t="shared" si="588"/>
        <v>5.9153005300249445E-2</v>
      </c>
      <c r="K2560">
        <f t="shared" si="589"/>
        <v>-13.27846494876259</v>
      </c>
      <c r="L2560">
        <f t="shared" si="590"/>
        <v>4.5905871833747645E-4</v>
      </c>
      <c r="M2560">
        <f>J2560/SQRT('Exhaust Gas Math'!$E$14*$B$21*$B$23)</f>
        <v>1.0042159703053063E-3</v>
      </c>
      <c r="N2560">
        <f t="shared" si="591"/>
        <v>6.1813705050718176E-2</v>
      </c>
      <c r="O2560">
        <f t="shared" si="592"/>
        <v>4.3814904303712132E-4</v>
      </c>
      <c r="P2560">
        <f t="shared" si="593"/>
        <v>1</v>
      </c>
      <c r="Q2560">
        <f>($B$16/2)*(COS((ACOS((2*'Intake Valve Fxn Scratch'!$B$1)/$B$16-1)/($B$17/2))*(I2560-($B$17/2)))+1)*P2560</f>
        <v>3.569676558800815E-3</v>
      </c>
      <c r="R2560">
        <f t="shared" si="594"/>
        <v>0.46969428405273883</v>
      </c>
      <c r="S2560">
        <f t="shared" si="595"/>
        <v>5.2444240115681118E-4</v>
      </c>
      <c r="T2560">
        <f>S2560*'Exhaust Gas Math'!$C$14</f>
        <v>6.2131609327626368E-4</v>
      </c>
      <c r="U2560">
        <f>(T2560/'Exhaust Gas Math'!$B$14)+('Exhaust Gas Math'!$D$10)</f>
        <v>2.1887472504195295E-2</v>
      </c>
      <c r="V2560">
        <f>('Exhaust Gas Math'!$E$10*(2.53982214E-12*V2559^4 - 0.0000000071629564556*V2559^3 + 7.56281407226508E-06*V2559^2 - 0.00322508455050905*V2559 + 1.62997098133725)*$B$24+T2560*'Exhaust Gas Math'!$D$14*$B$23)/('Exhaust Gas Math'!$E$10*(2.53982214E-12*V2559^4 - 0.0000000071629564556*V2559^3 + 7.56281407226508E-06*V2559^2 - 0.00322508455050905*V2559 + 1.62997098133725)+T2560*'Exhaust Gas Math'!$D$14)</f>
        <v>310.29910852878157</v>
      </c>
      <c r="W2560">
        <f>(353.3116967483*V2560^-1.0020802909)*('Exhaust Gas Math'!$E$10/(T2560+'Exhaust Gas Math'!$E$10))+(357.4500179626*V2560^-1.0038444015 )*(T2560/(T2560+'Exhaust Gas Math'!$E$10))</f>
        <v>1.1267993748782774</v>
      </c>
      <c r="X2560">
        <f t="shared" si="596"/>
        <v>99.337298418243364</v>
      </c>
      <c r="Y2560">
        <f t="shared" si="597"/>
        <v>123010.43079180374</v>
      </c>
      <c r="Z2560">
        <f t="shared" si="598"/>
        <v>101325</v>
      </c>
    </row>
    <row r="2561" spans="5:26" x14ac:dyDescent="0.2">
      <c r="E2561">
        <f t="shared" si="600"/>
        <v>0.31949999999997869</v>
      </c>
      <c r="F2561">
        <f t="shared" si="601"/>
        <v>101325</v>
      </c>
      <c r="H2561">
        <f t="shared" si="599"/>
        <v>0.31949999999997869</v>
      </c>
      <c r="I2561">
        <f t="shared" si="587"/>
        <v>215.99999999897773</v>
      </c>
      <c r="J2561">
        <f t="shared" si="588"/>
        <v>5.7345838722017942E-2</v>
      </c>
      <c r="K2561">
        <f t="shared" si="589"/>
        <v>-15.609771740029718</v>
      </c>
      <c r="L2561">
        <f t="shared" si="590"/>
        <v>4.4624912690122262E-4</v>
      </c>
      <c r="M2561">
        <f>J2561/SQRT('Exhaust Gas Math'!$E$14*$B$21*$B$23)</f>
        <v>9.7353645487493112E-4</v>
      </c>
      <c r="N2561">
        <f t="shared" si="591"/>
        <v>6.2845765439974555E-2</v>
      </c>
      <c r="O2561">
        <f t="shared" si="592"/>
        <v>4.4546451250361216E-4</v>
      </c>
      <c r="P2561">
        <f t="shared" si="593"/>
        <v>1</v>
      </c>
      <c r="Q2561">
        <f>($B$16/2)*(COS((ACOS((2*'Intake Valve Fxn Scratch'!$B$1)/$B$16-1)/($B$17/2))*(I2561-($B$17/2)))+1)*P2561</f>
        <v>3.1353604614998785E-3</v>
      </c>
      <c r="R2561">
        <f t="shared" si="594"/>
        <v>0.41254742914472087</v>
      </c>
      <c r="S2561">
        <f t="shared" si="595"/>
        <v>5.2909220005282792E-4</v>
      </c>
      <c r="T2561">
        <f>S2561*'Exhaust Gas Math'!$C$14</f>
        <v>6.2682479142542346E-4</v>
      </c>
      <c r="U2561">
        <f>(T2561/'Exhaust Gas Math'!$B$14)+('Exhaust Gas Math'!$D$10)</f>
        <v>2.2077624321563599E-2</v>
      </c>
      <c r="V2561">
        <f>('Exhaust Gas Math'!$E$10*(2.53982214E-12*V2560^4 - 0.0000000071629564556*V2560^3 + 7.56281407226508E-06*V2560^2 - 0.00322508455050905*V2560 + 1.62997098133725)*$B$24+T2561*'Exhaust Gas Math'!$D$14*$B$23)/('Exhaust Gas Math'!$E$10*(2.53982214E-12*V2560^4 - 0.0000000071629564556*V2560^3 + 7.56281407226508E-06*V2560^2 - 0.00322508455050905*V2560 + 1.62997098133725)+T2561*'Exhaust Gas Math'!$D$14)</f>
        <v>310.1932064560163</v>
      </c>
      <c r="W2561">
        <f>(353.3116967483*V2561^-1.0020802909)*('Exhaust Gas Math'!$E$10/(T2561+'Exhaust Gas Math'!$E$10))+(357.4500179626*V2561^-1.0038444015 )*(T2561/(T2561+'Exhaust Gas Math'!$E$10))</f>
        <v>1.1271857400269747</v>
      </c>
      <c r="X2561">
        <f t="shared" si="596"/>
        <v>137.32784189208138</v>
      </c>
      <c r="Y2561">
        <f t="shared" si="597"/>
        <v>127597.23973441402</v>
      </c>
      <c r="Z2561">
        <f t="shared" si="598"/>
        <v>101325</v>
      </c>
    </row>
    <row r="2562" spans="5:26" x14ac:dyDescent="0.2">
      <c r="E2562">
        <f t="shared" si="600"/>
        <v>0.31962499999997868</v>
      </c>
      <c r="F2562">
        <f t="shared" si="601"/>
        <v>101325</v>
      </c>
      <c r="H2562">
        <f t="shared" si="599"/>
        <v>0.31962499999997868</v>
      </c>
      <c r="I2562">
        <f t="shared" si="587"/>
        <v>221.99999999897591</v>
      </c>
      <c r="J2562">
        <f t="shared" si="588"/>
        <v>5.5257690968012356E-2</v>
      </c>
      <c r="K2562">
        <f t="shared" si="589"/>
        <v>-17.770054605557167</v>
      </c>
      <c r="L2562">
        <f t="shared" si="590"/>
        <v>4.3144787951786365E-4</v>
      </c>
      <c r="M2562">
        <f>J2562/SQRT('Exhaust Gas Math'!$E$14*$B$21*$B$23)</f>
        <v>9.3808683887848532E-4</v>
      </c>
      <c r="N2562">
        <f t="shared" si="591"/>
        <v>6.3355736789060507E-2</v>
      </c>
      <c r="O2562">
        <f t="shared" si="592"/>
        <v>4.4907930081625294E-4</v>
      </c>
      <c r="P2562">
        <f t="shared" si="593"/>
        <v>1</v>
      </c>
      <c r="Q2562">
        <f>($B$16/2)*(COS((ACOS((2*'Intake Valve Fxn Scratch'!$B$1)/$B$16-1)/($B$17/2))*(I2562-($B$17/2)))+1)*P2562</f>
        <v>2.7098490860258811E-3</v>
      </c>
      <c r="R2562">
        <f t="shared" si="594"/>
        <v>0.35655909026656329</v>
      </c>
      <c r="S2562">
        <f t="shared" si="595"/>
        <v>5.3107798614833001E-4</v>
      </c>
      <c r="T2562">
        <f>S2562*'Exhaust Gas Math'!$C$14</f>
        <v>6.2917738697494078E-4</v>
      </c>
      <c r="U2562">
        <f>(T2562/'Exhaust Gas Math'!$B$14)+('Exhaust Gas Math'!$D$10)</f>
        <v>2.215883231429806E-2</v>
      </c>
      <c r="V2562">
        <f>('Exhaust Gas Math'!$E$10*(2.53982214E-12*V2561^4 - 0.0000000071629564556*V2561^3 + 7.56281407226508E-06*V2561^2 - 0.00322508455050905*V2561 + 1.62997098133725)*$B$24+T2562*'Exhaust Gas Math'!$D$14*$B$23)/('Exhaust Gas Math'!$E$10*(2.53982214E-12*V2561^4 - 0.0000000071629564556*V2561^3 + 7.56281407226508E-06*V2561^2 - 0.00322508455050905*V2561 + 1.62997098133725)+T2562*'Exhaust Gas Math'!$D$14)</f>
        <v>310.14862761277806</v>
      </c>
      <c r="W2562">
        <f>(353.3116967483*V2562^-1.0020802909)*('Exhaust Gas Math'!$E$10/(T2562+'Exhaust Gas Math'!$E$10))+(357.4500179626*V2562^-1.0038444015 )*(T2562/(T2562+'Exhaust Gas Math'!$E$10))</f>
        <v>1.1273484574003878</v>
      </c>
      <c r="X2562">
        <f t="shared" si="596"/>
        <v>177.99413976575283</v>
      </c>
      <c r="Y2562">
        <f t="shared" si="597"/>
        <v>132440.99467503704</v>
      </c>
      <c r="Z2562">
        <f t="shared" si="598"/>
        <v>101325</v>
      </c>
    </row>
    <row r="2563" spans="5:26" x14ac:dyDescent="0.2">
      <c r="E2563">
        <f t="shared" si="600"/>
        <v>0.31974999999997866</v>
      </c>
      <c r="F2563">
        <f t="shared" si="601"/>
        <v>101325</v>
      </c>
      <c r="H2563">
        <f t="shared" si="599"/>
        <v>0.31974999999997866</v>
      </c>
      <c r="I2563">
        <f t="shared" si="587"/>
        <v>227.99999999897591</v>
      </c>
      <c r="J2563">
        <f t="shared" si="588"/>
        <v>5.2911440221996328E-2</v>
      </c>
      <c r="K2563">
        <f t="shared" si="589"/>
        <v>-19.735645034204307</v>
      </c>
      <c r="L2563">
        <f t="shared" si="590"/>
        <v>4.1481714175107599E-4</v>
      </c>
      <c r="M2563">
        <f>J2563/SQRT('Exhaust Gas Math'!$E$14*$B$21*$B$23)</f>
        <v>8.9825551572709681E-4</v>
      </c>
      <c r="N2563">
        <f t="shared" si="591"/>
        <v>6.3284913265715642E-2</v>
      </c>
      <c r="O2563">
        <f t="shared" si="592"/>
        <v>4.485772882131804E-4</v>
      </c>
      <c r="P2563">
        <f t="shared" si="593"/>
        <v>1</v>
      </c>
      <c r="Q2563">
        <f>($B$16/2)*(COS((ACOS((2*'Intake Valve Fxn Scratch'!$B$1)/$B$16-1)/($B$17/2))*(I2563-($B$17/2)))+1)*P2563</f>
        <v>2.2987793364117599E-3</v>
      </c>
      <c r="R2563">
        <f t="shared" si="594"/>
        <v>0.30247096531733686</v>
      </c>
      <c r="S2563">
        <f t="shared" si="595"/>
        <v>5.3084403973269786E-4</v>
      </c>
      <c r="T2563">
        <f>S2563*'Exhaust Gas Math'!$C$14</f>
        <v>6.2890022656099268E-4</v>
      </c>
      <c r="U2563">
        <f>(T2563/'Exhaust Gas Math'!$B$14)+('Exhaust Gas Math'!$D$10)</f>
        <v>2.2149265161590149E-2</v>
      </c>
      <c r="V2563">
        <f>('Exhaust Gas Math'!$E$10*(2.53982214E-12*V2562^4 - 0.0000000071629564556*V2562^3 + 7.56281407226508E-06*V2562^2 - 0.00322508455050905*V2562 + 1.62997098133725)*$B$24+T2563*'Exhaust Gas Math'!$D$14*$B$23)/('Exhaust Gas Math'!$E$10*(2.53982214E-12*V2562^4 - 0.0000000071629564556*V2562^3 + 7.56281407226508E-06*V2562^2 - 0.00322508455050905*V2562 + 1.62997098133725)+T2563*'Exhaust Gas Math'!$D$14)</f>
        <v>310.15403660183495</v>
      </c>
      <c r="W2563">
        <f>(353.3116967483*V2563^-1.0020802909)*('Exhaust Gas Math'!$E$10/(T2563+'Exhaust Gas Math'!$E$10))+(357.4500179626*V2563^-1.0038444015 )*(T2563/(T2563+'Exhaust Gas Math'!$E$10))</f>
        <v>1.1273287118595758</v>
      </c>
      <c r="X2563">
        <f t="shared" si="596"/>
        <v>219.54483437567251</v>
      </c>
      <c r="Y2563">
        <f t="shared" si="597"/>
        <v>137693.71052483248</v>
      </c>
      <c r="Z2563">
        <f t="shared" si="598"/>
        <v>101325</v>
      </c>
    </row>
    <row r="2564" spans="5:26" x14ac:dyDescent="0.2">
      <c r="E2564">
        <f t="shared" si="600"/>
        <v>0.31987499999997865</v>
      </c>
      <c r="F2564">
        <f t="shared" si="601"/>
        <v>101325</v>
      </c>
      <c r="H2564">
        <f t="shared" si="599"/>
        <v>0.31987499999997865</v>
      </c>
      <c r="I2564">
        <f t="shared" si="587"/>
        <v>233.99999999897591</v>
      </c>
      <c r="J2564">
        <f t="shared" si="588"/>
        <v>5.0332792498130274E-2</v>
      </c>
      <c r="K2564">
        <f t="shared" si="589"/>
        <v>-21.485007605906524</v>
      </c>
      <c r="L2564">
        <f t="shared" si="590"/>
        <v>3.9653912344405598E-4</v>
      </c>
      <c r="M2564">
        <f>J2564/SQRT('Exhaust Gas Math'!$E$14*$B$21*$B$23)</f>
        <v>8.5447888573249536E-4</v>
      </c>
      <c r="N2564">
        <f t="shared" si="591"/>
        <v>6.2589395196829281E-2</v>
      </c>
      <c r="O2564">
        <f t="shared" si="592"/>
        <v>4.4364730422261479E-4</v>
      </c>
      <c r="P2564">
        <f t="shared" si="593"/>
        <v>1</v>
      </c>
      <c r="Q2564">
        <f>($B$16/2)*(COS((ACOS((2*'Intake Valve Fxn Scratch'!$B$1)/$B$16-1)/($B$17/2))*(I2564-($B$17/2)))+1)*P2564</f>
        <v>1.9075968032178131E-3</v>
      </c>
      <c r="R2564">
        <f t="shared" si="594"/>
        <v>0.25099957937076489</v>
      </c>
      <c r="S2564">
        <f t="shared" si="595"/>
        <v>5.2893754071593789E-4</v>
      </c>
      <c r="T2564">
        <f>S2564*'Exhaust Gas Math'!$C$14</f>
        <v>6.26641563801621E-4</v>
      </c>
      <c r="U2564">
        <f>(T2564/'Exhaust Gas Math'!$B$14)+('Exhaust Gas Math'!$D$10)</f>
        <v>2.207129958480825E-2</v>
      </c>
      <c r="V2564">
        <f>('Exhaust Gas Math'!$E$10*(2.53982214E-12*V2563^4 - 0.0000000071629564556*V2563^3 + 7.56281407226508E-06*V2563^2 - 0.00322508455050905*V2563 + 1.62997098133725)*$B$24+T2564*'Exhaust Gas Math'!$D$14*$B$23)/('Exhaust Gas Math'!$E$10*(2.53982214E-12*V2563^4 - 0.0000000071629564556*V2563^3 + 7.56281407226508E-06*V2563^2 - 0.00322508455050905*V2563 + 1.62997098133725)+T2564*'Exhaust Gas Math'!$D$14)</f>
        <v>310.19716169888147</v>
      </c>
      <c r="W2564">
        <f>(353.3116967483*V2564^-1.0020802909)*('Exhaust Gas Math'!$E$10/(T2564+'Exhaust Gas Math'!$E$10))+(357.4500179626*V2564^-1.0038444015 )*(T2564/(T2564+'Exhaust Gas Math'!$E$10))</f>
        <v>1.1271713061267423</v>
      </c>
      <c r="X2564">
        <f t="shared" si="596"/>
        <v>260.15426638345582</v>
      </c>
      <c r="Y2564">
        <f t="shared" si="597"/>
        <v>143553.47866748495</v>
      </c>
      <c r="Z2564">
        <f t="shared" si="598"/>
        <v>101325</v>
      </c>
    </row>
    <row r="2565" spans="5:26" x14ac:dyDescent="0.2">
      <c r="E2565">
        <f t="shared" si="600"/>
        <v>0.31999999999997863</v>
      </c>
      <c r="F2565">
        <f t="shared" si="601"/>
        <v>101325</v>
      </c>
      <c r="H2565">
        <f t="shared" si="599"/>
        <v>0.31999999999997863</v>
      </c>
      <c r="I2565">
        <f t="shared" ref="I2565:I2628" si="602">($B$11*360*H2565)-(720*FLOOR(H2565/(2/$B$11),1))</f>
        <v>239.99999999897409</v>
      </c>
      <c r="J2565">
        <f t="shared" ref="J2565:J2628" si="603">-(($B$4/1000)/2)*COS($B$12*H2565)+(($B$4/1000)/2)</f>
        <v>4.7550000000490811E-2</v>
      </c>
      <c r="K2565">
        <f t="shared" ref="K2565:K2628" si="604">($B$4/1000/2)*$B$12*SIN($B$12*H2565)</f>
        <v>-22.998975938252485</v>
      </c>
      <c r="L2565">
        <f t="shared" ref="L2565:L2628" si="605">$B$8+P2565*(J2565*$B$6)</f>
        <v>3.7681408239027684E-4</v>
      </c>
      <c r="M2565">
        <f>J2565/SQRT('Exhaust Gas Math'!$E$14*$B$21*$B$23)</f>
        <v>8.0723657481370328E-4</v>
      </c>
      <c r="N2565">
        <f t="shared" ref="N2565:N2628" si="606">-(($B$4/1000)/2)*COS($B$12*(H2565-M2565))+(($B$4/1000)/2)</f>
        <v>6.1244119152609189E-2</v>
      </c>
      <c r="O2565">
        <f t="shared" ref="O2565:O2628" si="607">N2565*$B$6*P2565</f>
        <v>4.3411169377971753E-4</v>
      </c>
      <c r="P2565">
        <f t="shared" ref="P2565:P2628" si="608">IF(I2565&lt;=$B$17,1,0)</f>
        <v>1</v>
      </c>
      <c r="Q2565">
        <f>($B$16/2)*(COS((ACOS((2*'Intake Valve Fxn Scratch'!$B$1)/$B$16-1)/($B$17/2))*(I2565-($B$17/2)))+1)*P2565</f>
        <v>1.5414836238114987E-3</v>
      </c>
      <c r="R2565">
        <f t="shared" ref="R2565:R2628" si="609">Q2565/$B$16</f>
        <v>0.20282679260677614</v>
      </c>
      <c r="S2565">
        <f t="shared" ref="S2565:S2628" si="610">P2565*($B$13*R2565*(O2565-O2564)*$B$19+S2564)</f>
        <v>5.2595770784523617E-4</v>
      </c>
      <c r="T2565">
        <f>S2565*'Exhaust Gas Math'!$C$14</f>
        <v>6.2311130363624015E-4</v>
      </c>
      <c r="U2565">
        <f>(T2565/'Exhaust Gas Math'!$B$14)+('Exhaust Gas Math'!$D$10)</f>
        <v>2.1949440414446467E-2</v>
      </c>
      <c r="V2565">
        <f>('Exhaust Gas Math'!$E$10*(2.53982214E-12*V2564^4 - 0.0000000071629564556*V2564^3 + 7.56281407226508E-06*V2564^2 - 0.00322508455050905*V2564 + 1.62997098133725)*$B$24+T2565*'Exhaust Gas Math'!$D$14*$B$23)/('Exhaust Gas Math'!$E$10*(2.53982214E-12*V2564^4 - 0.0000000071629564556*V2564^3 + 7.56281407226508E-06*V2564^2 - 0.00322508455050905*V2564 + 1.62997098133725)+T2565*'Exhaust Gas Math'!$D$14)</f>
        <v>310.26507546835705</v>
      </c>
      <c r="W2565">
        <f>(353.3116967483*V2565^-1.0020802909)*('Exhaust Gas Math'!$E$10/(T2565+'Exhaust Gas Math'!$E$10))+(357.4500179626*V2565^-1.0038444015 )*(T2565/(T2565+'Exhaust Gas Math'!$E$10))</f>
        <v>1.1269235109749127</v>
      </c>
      <c r="X2565">
        <f t="shared" ref="X2565:X2628" si="611">P2565*SIGN(K2565)*-0.5*W2565*K2565^2</f>
        <v>298.044726340789</v>
      </c>
      <c r="Y2565">
        <f t="shared" ref="Y2565:Y2628" si="612">(U2565*$B$21*V2565)/L2565</f>
        <v>150266.87617888747</v>
      </c>
      <c r="Z2565">
        <f t="shared" ref="Z2565:Z2628" si="613">IF((X2565+Y2565)&lt;$B$22,(X2565+Y2565),$B$22)</f>
        <v>101325</v>
      </c>
    </row>
    <row r="2566" spans="5:26" x14ac:dyDescent="0.2">
      <c r="E2566">
        <f t="shared" si="600"/>
        <v>0.32012499999997862</v>
      </c>
      <c r="F2566">
        <f t="shared" si="601"/>
        <v>101325</v>
      </c>
      <c r="H2566">
        <f t="shared" si="599"/>
        <v>0.32012499999997862</v>
      </c>
      <c r="I2566">
        <f t="shared" si="602"/>
        <v>245.99999999897409</v>
      </c>
      <c r="J2566">
        <f t="shared" si="603"/>
        <v>4.4593551586021823E-2</v>
      </c>
      <c r="K2566">
        <f t="shared" si="604"/>
        <v>-24.26096267737314</v>
      </c>
      <c r="L2566">
        <f t="shared" si="605"/>
        <v>3.5585813026727507E-4</v>
      </c>
      <c r="M2566">
        <f>J2566/SQRT('Exhaust Gas Math'!$E$14*$B$21*$B$23)</f>
        <v>7.5704617961528655E-4</v>
      </c>
      <c r="N2566">
        <f t="shared" si="606"/>
        <v>5.9246088902748587E-2</v>
      </c>
      <c r="O2566">
        <f t="shared" si="607"/>
        <v>4.1994921894962365E-4</v>
      </c>
      <c r="P2566">
        <f t="shared" si="608"/>
        <v>1</v>
      </c>
      <c r="Q2566">
        <f>($B$16/2)*(COS((ACOS((2*'Intake Valve Fxn Scratch'!$B$1)/$B$16-1)/($B$17/2))*(I2566-($B$17/2)))+1)*P2566</f>
        <v>1.2052898327076585E-3</v>
      </c>
      <c r="R2566">
        <f t="shared" si="609"/>
        <v>0.158590767461534</v>
      </c>
      <c r="S2566">
        <f t="shared" si="610"/>
        <v>5.2249723747675128E-4</v>
      </c>
      <c r="T2566">
        <f>S2566*'Exhaust Gas Math'!$C$14</f>
        <v>6.1901162381343639E-4</v>
      </c>
      <c r="U2566">
        <f>(T2566/'Exhaust Gas Math'!$B$14)+('Exhaust Gas Math'!$D$10)</f>
        <v>2.1807925750214372E-2</v>
      </c>
      <c r="V2566">
        <f>('Exhaust Gas Math'!$E$10*(2.53982214E-12*V2565^4 - 0.0000000071629564556*V2565^3 + 7.56281407226508E-06*V2565^2 - 0.00322508455050905*V2565 + 1.62997098133725)*$B$24+T2566*'Exhaust Gas Math'!$D$14*$B$23)/('Exhaust Gas Math'!$E$10*(2.53982214E-12*V2565^4 - 0.0000000071629564556*V2565^3 + 7.56281407226508E-06*V2565^2 - 0.00322508455050905*V2565 + 1.62997098133725)+T2566*'Exhaust Gas Math'!$D$14)</f>
        <v>310.34484558850357</v>
      </c>
      <c r="W2566">
        <f>(353.3116967483*V2566^-1.0020802909)*('Exhaust Gas Math'!$E$10/(T2566+'Exhaust Gas Math'!$E$10))+(357.4500179626*V2566^-1.0038444015 )*(T2566/(T2566+'Exhaust Gas Math'!$E$10))</f>
        <v>1.1266325946186566</v>
      </c>
      <c r="X2566">
        <f t="shared" si="611"/>
        <v>331.56476734506782</v>
      </c>
      <c r="Y2566">
        <f t="shared" si="612"/>
        <v>158130.64481041397</v>
      </c>
      <c r="Z2566">
        <f t="shared" si="613"/>
        <v>101325</v>
      </c>
    </row>
    <row r="2567" spans="5:26" x14ac:dyDescent="0.2">
      <c r="E2567">
        <f t="shared" si="600"/>
        <v>0.32024999999997861</v>
      </c>
      <c r="F2567">
        <f t="shared" si="601"/>
        <v>101325</v>
      </c>
      <c r="H2567">
        <f t="shared" ref="H2567:H2630" si="614">H2566+$B$2</f>
        <v>0.32024999999997861</v>
      </c>
      <c r="I2567">
        <f t="shared" si="602"/>
        <v>251.99999999897227</v>
      </c>
      <c r="J2567">
        <f t="shared" si="603"/>
        <v>4.1495838722225654E-2</v>
      </c>
      <c r="K2567">
        <f t="shared" si="604"/>
        <v>-25.257141232468346</v>
      </c>
      <c r="L2567">
        <f t="shared" si="605"/>
        <v>3.9769296294121147E-5</v>
      </c>
      <c r="M2567">
        <f>J2567/SQRT('Exhaust Gas Math'!$E$14*$B$21*$B$23)</f>
        <v>7.0445759661000036E-4</v>
      </c>
      <c r="N2567">
        <f t="shared" si="606"/>
        <v>5.6616440724763156E-2</v>
      </c>
      <c r="O2567">
        <f t="shared" si="607"/>
        <v>0</v>
      </c>
      <c r="P2567">
        <f t="shared" si="608"/>
        <v>0</v>
      </c>
      <c r="Q2567">
        <f>($B$16/2)*(COS((ACOS((2*'Intake Valve Fxn Scratch'!$B$1)/$B$16-1)/($B$17/2))*(I2567-($B$17/2)))+1)*P2567</f>
        <v>0</v>
      </c>
      <c r="R2567">
        <f t="shared" si="609"/>
        <v>0</v>
      </c>
      <c r="S2567">
        <f t="shared" si="610"/>
        <v>0</v>
      </c>
      <c r="T2567">
        <f>S2567*'Exhaust Gas Math'!$C$14</f>
        <v>0</v>
      </c>
      <c r="U2567">
        <f>(T2567/'Exhaust Gas Math'!$B$14)+('Exhaust Gas Math'!$D$10)</f>
        <v>4.4059320573952224E-4</v>
      </c>
      <c r="V2567">
        <f>('Exhaust Gas Math'!$E$10*(2.53982214E-12*V2566^4 - 0.0000000071629564556*V2566^3 + 7.56281407226508E-06*V2566^2 - 0.00322508455050905*V2566 + 1.62997098133725)*$B$24+T2567*'Exhaust Gas Math'!$D$14*$B$23)/('Exhaust Gas Math'!$E$10*(2.53982214E-12*V2566^4 - 0.0000000071629564556*V2566^3 + 7.56281407226508E-06*V2566^2 - 0.00322508455050905*V2566 + 1.62997098133725)+T2567*'Exhaust Gas Math'!$D$14)</f>
        <v>1100</v>
      </c>
      <c r="W2567">
        <f>(353.3116967483*V2567^-1.0020802909)*('Exhaust Gas Math'!$E$10/(T2567+'Exhaust Gas Math'!$E$10))+(357.4500179626*V2567^-1.0038444015 )*(T2567/(T2567+'Exhaust Gas Math'!$E$10))</f>
        <v>0.31654710700089367</v>
      </c>
      <c r="X2567">
        <f t="shared" si="611"/>
        <v>0</v>
      </c>
      <c r="Y2567">
        <f t="shared" si="612"/>
        <v>101325</v>
      </c>
      <c r="Z2567">
        <f t="shared" si="613"/>
        <v>101325</v>
      </c>
    </row>
    <row r="2568" spans="5:26" x14ac:dyDescent="0.2">
      <c r="E2568">
        <f t="shared" si="600"/>
        <v>0.32037499999997859</v>
      </c>
      <c r="F2568">
        <f t="shared" si="601"/>
        <v>101325</v>
      </c>
      <c r="H2568">
        <f t="shared" si="614"/>
        <v>0.32037499999997859</v>
      </c>
      <c r="I2568">
        <f t="shared" si="602"/>
        <v>257.99999999897227</v>
      </c>
      <c r="J2568">
        <f t="shared" si="603"/>
        <v>3.8290800599479473E-2</v>
      </c>
      <c r="K2568">
        <f t="shared" si="604"/>
        <v>-25.976597262823635</v>
      </c>
      <c r="L2568">
        <f t="shared" si="605"/>
        <v>3.9769296294121147E-5</v>
      </c>
      <c r="M2568">
        <f>J2568/SQRT('Exhaust Gas Math'!$E$14*$B$21*$B$23)</f>
        <v>6.5004699731817568E-4</v>
      </c>
      <c r="N2568">
        <f t="shared" si="606"/>
        <v>5.3401053070547003E-2</v>
      </c>
      <c r="O2568">
        <f t="shared" si="607"/>
        <v>0</v>
      </c>
      <c r="P2568">
        <f t="shared" si="608"/>
        <v>0</v>
      </c>
      <c r="Q2568">
        <f>($B$16/2)*(COS((ACOS((2*'Intake Valve Fxn Scratch'!$B$1)/$B$16-1)/($B$17/2))*(I2568-($B$17/2)))+1)*P2568</f>
        <v>0</v>
      </c>
      <c r="R2568">
        <f t="shared" si="609"/>
        <v>0</v>
      </c>
      <c r="S2568">
        <f t="shared" si="610"/>
        <v>0</v>
      </c>
      <c r="T2568">
        <f>S2568*'Exhaust Gas Math'!$C$14</f>
        <v>0</v>
      </c>
      <c r="U2568">
        <f>(T2568/'Exhaust Gas Math'!$B$14)+('Exhaust Gas Math'!$D$10)</f>
        <v>4.4059320573952224E-4</v>
      </c>
      <c r="V2568">
        <f>('Exhaust Gas Math'!$E$10*(2.53982214E-12*V2567^4 - 0.0000000071629564556*V2567^3 + 7.56281407226508E-06*V2567^2 - 0.00322508455050905*V2567 + 1.62997098133725)*$B$24+T2568*'Exhaust Gas Math'!$D$14*$B$23)/('Exhaust Gas Math'!$E$10*(2.53982214E-12*V2567^4 - 0.0000000071629564556*V2567^3 + 7.56281407226508E-06*V2567^2 - 0.00322508455050905*V2567 + 1.62997098133725)+T2568*'Exhaust Gas Math'!$D$14)</f>
        <v>1100</v>
      </c>
      <c r="W2568">
        <f>(353.3116967483*V2568^-1.0020802909)*('Exhaust Gas Math'!$E$10/(T2568+'Exhaust Gas Math'!$E$10))+(357.4500179626*V2568^-1.0038444015 )*(T2568/(T2568+'Exhaust Gas Math'!$E$10))</f>
        <v>0.31654710700089367</v>
      </c>
      <c r="X2568">
        <f t="shared" si="611"/>
        <v>0</v>
      </c>
      <c r="Y2568">
        <f t="shared" si="612"/>
        <v>101325</v>
      </c>
      <c r="Z2568">
        <f t="shared" si="613"/>
        <v>101325</v>
      </c>
    </row>
    <row r="2569" spans="5:26" x14ac:dyDescent="0.2">
      <c r="E2569">
        <f t="shared" si="600"/>
        <v>0.32049999999997858</v>
      </c>
      <c r="F2569">
        <f t="shared" si="601"/>
        <v>101325</v>
      </c>
      <c r="H2569">
        <f t="shared" si="614"/>
        <v>0.32049999999997858</v>
      </c>
      <c r="I2569">
        <f t="shared" si="602"/>
        <v>263.99999999897227</v>
      </c>
      <c r="J2569">
        <f t="shared" si="603"/>
        <v>3.5013552286149968E-2</v>
      </c>
      <c r="K2569">
        <f t="shared" si="604"/>
        <v>-26.411448257615369</v>
      </c>
      <c r="L2569">
        <f t="shared" si="605"/>
        <v>3.9769296294121147E-5</v>
      </c>
      <c r="M2569">
        <f>J2569/SQRT('Exhaust Gas Math'!$E$14*$B$21*$B$23)</f>
        <v>5.944105156517448E-4</v>
      </c>
      <c r="N2569">
        <f t="shared" si="606"/>
        <v>4.9669531179561618E-2</v>
      </c>
      <c r="O2569">
        <f t="shared" si="607"/>
        <v>0</v>
      </c>
      <c r="P2569">
        <f t="shared" si="608"/>
        <v>0</v>
      </c>
      <c r="Q2569">
        <f>($B$16/2)*(COS((ACOS((2*'Intake Valve Fxn Scratch'!$B$1)/$B$16-1)/($B$17/2))*(I2569-($B$17/2)))+1)*P2569</f>
        <v>0</v>
      </c>
      <c r="R2569">
        <f t="shared" si="609"/>
        <v>0</v>
      </c>
      <c r="S2569">
        <f t="shared" si="610"/>
        <v>0</v>
      </c>
      <c r="T2569">
        <f>S2569*'Exhaust Gas Math'!$C$14</f>
        <v>0</v>
      </c>
      <c r="U2569">
        <f>(T2569/'Exhaust Gas Math'!$B$14)+('Exhaust Gas Math'!$D$10)</f>
        <v>4.4059320573952224E-4</v>
      </c>
      <c r="V2569">
        <f>('Exhaust Gas Math'!$E$10*(2.53982214E-12*V2568^4 - 0.0000000071629564556*V2568^3 + 7.56281407226508E-06*V2568^2 - 0.00322508455050905*V2568 + 1.62997098133725)*$B$24+T2569*'Exhaust Gas Math'!$D$14*$B$23)/('Exhaust Gas Math'!$E$10*(2.53982214E-12*V2568^4 - 0.0000000071629564556*V2568^3 + 7.56281407226508E-06*V2568^2 - 0.00322508455050905*V2568 + 1.62997098133725)+T2569*'Exhaust Gas Math'!$D$14)</f>
        <v>1100</v>
      </c>
      <c r="W2569">
        <f>(353.3116967483*V2569^-1.0020802909)*('Exhaust Gas Math'!$E$10/(T2569+'Exhaust Gas Math'!$E$10))+(357.4500179626*V2569^-1.0038444015 )*(T2569/(T2569+'Exhaust Gas Math'!$E$10))</f>
        <v>0.31654710700089367</v>
      </c>
      <c r="X2569">
        <f t="shared" si="611"/>
        <v>0</v>
      </c>
      <c r="Y2569">
        <f t="shared" si="612"/>
        <v>101325</v>
      </c>
      <c r="Z2569">
        <f t="shared" si="613"/>
        <v>101325</v>
      </c>
    </row>
    <row r="2570" spans="5:26" x14ac:dyDescent="0.2">
      <c r="E2570">
        <f t="shared" si="600"/>
        <v>0.32062499999997857</v>
      </c>
      <c r="F2570">
        <f t="shared" si="601"/>
        <v>101325</v>
      </c>
      <c r="H2570">
        <f t="shared" si="614"/>
        <v>0.32062499999997857</v>
      </c>
      <c r="I2570">
        <f t="shared" si="602"/>
        <v>269.99999999897045</v>
      </c>
      <c r="J2570">
        <f t="shared" si="603"/>
        <v>3.1700000000567996E-2</v>
      </c>
      <c r="K2570">
        <f t="shared" si="604"/>
        <v>-26.556929898345718</v>
      </c>
      <c r="L2570">
        <f t="shared" si="605"/>
        <v>3.9769296294121147E-5</v>
      </c>
      <c r="M2570">
        <f>J2570/SQRT('Exhaust Gas Math'!$E$14*$B$21*$B$23)</f>
        <v>5.3815771654655662E-4</v>
      </c>
      <c r="N2570">
        <f t="shared" si="606"/>
        <v>4.5512549562355467E-2</v>
      </c>
      <c r="O2570">
        <f t="shared" si="607"/>
        <v>0</v>
      </c>
      <c r="P2570">
        <f t="shared" si="608"/>
        <v>0</v>
      </c>
      <c r="Q2570">
        <f>($B$16/2)*(COS((ACOS((2*'Intake Valve Fxn Scratch'!$B$1)/$B$16-1)/($B$17/2))*(I2570-($B$17/2)))+1)*P2570</f>
        <v>0</v>
      </c>
      <c r="R2570">
        <f t="shared" si="609"/>
        <v>0</v>
      </c>
      <c r="S2570">
        <f t="shared" si="610"/>
        <v>0</v>
      </c>
      <c r="T2570">
        <f>S2570*'Exhaust Gas Math'!$C$14</f>
        <v>0</v>
      </c>
      <c r="U2570">
        <f>(T2570/'Exhaust Gas Math'!$B$14)+('Exhaust Gas Math'!$D$10)</f>
        <v>4.4059320573952224E-4</v>
      </c>
      <c r="V2570">
        <f>('Exhaust Gas Math'!$E$10*(2.53982214E-12*V2569^4 - 0.0000000071629564556*V2569^3 + 7.56281407226508E-06*V2569^2 - 0.00322508455050905*V2569 + 1.62997098133725)*$B$24+T2570*'Exhaust Gas Math'!$D$14*$B$23)/('Exhaust Gas Math'!$E$10*(2.53982214E-12*V2569^4 - 0.0000000071629564556*V2569^3 + 7.56281407226508E-06*V2569^2 - 0.00322508455050905*V2569 + 1.62997098133725)+T2570*'Exhaust Gas Math'!$D$14)</f>
        <v>1100</v>
      </c>
      <c r="W2570">
        <f>(353.3116967483*V2570^-1.0020802909)*('Exhaust Gas Math'!$E$10/(T2570+'Exhaust Gas Math'!$E$10))+(357.4500179626*V2570^-1.0038444015 )*(T2570/(T2570+'Exhaust Gas Math'!$E$10))</f>
        <v>0.31654710700089367</v>
      </c>
      <c r="X2570">
        <f t="shared" si="611"/>
        <v>0</v>
      </c>
      <c r="Y2570">
        <f t="shared" si="612"/>
        <v>101325</v>
      </c>
      <c r="Z2570">
        <f t="shared" si="613"/>
        <v>101325</v>
      </c>
    </row>
    <row r="2571" spans="5:26" x14ac:dyDescent="0.2">
      <c r="E2571">
        <f t="shared" si="600"/>
        <v>0.32074999999997855</v>
      </c>
      <c r="F2571">
        <f t="shared" si="601"/>
        <v>101325</v>
      </c>
      <c r="H2571">
        <f t="shared" si="614"/>
        <v>0.32074999999997855</v>
      </c>
      <c r="I2571">
        <f t="shared" si="602"/>
        <v>275.99999999897045</v>
      </c>
      <c r="J2571">
        <f t="shared" si="603"/>
        <v>2.8386447714981597E-2</v>
      </c>
      <c r="K2571">
        <f t="shared" si="604"/>
        <v>-26.411448257715005</v>
      </c>
      <c r="L2571">
        <f t="shared" si="605"/>
        <v>3.9769296294121147E-5</v>
      </c>
      <c r="M2571">
        <f>J2571/SQRT('Exhaust Gas Math'!$E$14*$B$21*$B$23)</f>
        <v>4.8190491744129325E-4</v>
      </c>
      <c r="N2571">
        <f t="shared" si="606"/>
        <v>4.1037700628926671E-2</v>
      </c>
      <c r="O2571">
        <f t="shared" si="607"/>
        <v>0</v>
      </c>
      <c r="P2571">
        <f t="shared" si="608"/>
        <v>0</v>
      </c>
      <c r="Q2571">
        <f>($B$16/2)*(COS((ACOS((2*'Intake Valve Fxn Scratch'!$B$1)/$B$16-1)/($B$17/2))*(I2571-($B$17/2)))+1)*P2571</f>
        <v>0</v>
      </c>
      <c r="R2571">
        <f t="shared" si="609"/>
        <v>0</v>
      </c>
      <c r="S2571">
        <f t="shared" si="610"/>
        <v>0</v>
      </c>
      <c r="T2571">
        <f>S2571*'Exhaust Gas Math'!$C$14</f>
        <v>0</v>
      </c>
      <c r="U2571">
        <f>(T2571/'Exhaust Gas Math'!$B$14)+('Exhaust Gas Math'!$D$10)</f>
        <v>4.4059320573952224E-4</v>
      </c>
      <c r="V2571">
        <f>('Exhaust Gas Math'!$E$10*(2.53982214E-12*V2570^4 - 0.0000000071629564556*V2570^3 + 7.56281407226508E-06*V2570^2 - 0.00322508455050905*V2570 + 1.62997098133725)*$B$24+T2571*'Exhaust Gas Math'!$D$14*$B$23)/('Exhaust Gas Math'!$E$10*(2.53982214E-12*V2570^4 - 0.0000000071629564556*V2570^3 + 7.56281407226508E-06*V2570^2 - 0.00322508455050905*V2570 + 1.62997098133725)+T2571*'Exhaust Gas Math'!$D$14)</f>
        <v>1100</v>
      </c>
      <c r="W2571">
        <f>(353.3116967483*V2571^-1.0020802909)*('Exhaust Gas Math'!$E$10/(T2571+'Exhaust Gas Math'!$E$10))+(357.4500179626*V2571^-1.0038444015 )*(T2571/(T2571+'Exhaust Gas Math'!$E$10))</f>
        <v>0.31654710700089367</v>
      </c>
      <c r="X2571">
        <f t="shared" si="611"/>
        <v>0</v>
      </c>
      <c r="Y2571">
        <f t="shared" si="612"/>
        <v>101325</v>
      </c>
      <c r="Z2571">
        <f t="shared" si="613"/>
        <v>101325</v>
      </c>
    </row>
    <row r="2572" spans="5:26" x14ac:dyDescent="0.2">
      <c r="E2572">
        <f t="shared" si="600"/>
        <v>0.32087499999997854</v>
      </c>
      <c r="F2572">
        <f t="shared" si="601"/>
        <v>101325</v>
      </c>
      <c r="H2572">
        <f t="shared" si="614"/>
        <v>0.32087499999997854</v>
      </c>
      <c r="I2572">
        <f t="shared" si="602"/>
        <v>281.99999999897045</v>
      </c>
      <c r="J2572">
        <f t="shared" si="603"/>
        <v>2.5109199401633461E-2</v>
      </c>
      <c r="K2572">
        <f t="shared" si="604"/>
        <v>-25.976597263021819</v>
      </c>
      <c r="L2572">
        <f t="shared" si="605"/>
        <v>3.9769296294121147E-5</v>
      </c>
      <c r="M2572">
        <f>J2572/SQRT('Exhaust Gas Math'!$E$14*$B$21*$B$23)</f>
        <v>4.2626843577454605E-4</v>
      </c>
      <c r="N2572">
        <f t="shared" si="606"/>
        <v>3.6364153775461788E-2</v>
      </c>
      <c r="O2572">
        <f t="shared" si="607"/>
        <v>0</v>
      </c>
      <c r="P2572">
        <f t="shared" si="608"/>
        <v>0</v>
      </c>
      <c r="Q2572">
        <f>($B$16/2)*(COS((ACOS((2*'Intake Valve Fxn Scratch'!$B$1)/$B$16-1)/($B$17/2))*(I2572-($B$17/2)))+1)*P2572</f>
        <v>0</v>
      </c>
      <c r="R2572">
        <f t="shared" si="609"/>
        <v>0</v>
      </c>
      <c r="S2572">
        <f t="shared" si="610"/>
        <v>0</v>
      </c>
      <c r="T2572">
        <f>S2572*'Exhaust Gas Math'!$C$14</f>
        <v>0</v>
      </c>
      <c r="U2572">
        <f>(T2572/'Exhaust Gas Math'!$B$14)+('Exhaust Gas Math'!$D$10)</f>
        <v>4.4059320573952224E-4</v>
      </c>
      <c r="V2572">
        <f>('Exhaust Gas Math'!$E$10*(2.53982214E-12*V2571^4 - 0.0000000071629564556*V2571^3 + 7.56281407226508E-06*V2571^2 - 0.00322508455050905*V2571 + 1.62997098133725)*$B$24+T2572*'Exhaust Gas Math'!$D$14*$B$23)/('Exhaust Gas Math'!$E$10*(2.53982214E-12*V2571^4 - 0.0000000071629564556*V2571^3 + 7.56281407226508E-06*V2571^2 - 0.00322508455050905*V2571 + 1.62997098133725)+T2572*'Exhaust Gas Math'!$D$14)</f>
        <v>1100</v>
      </c>
      <c r="W2572">
        <f>(353.3116967483*V2572^-1.0020802909)*('Exhaust Gas Math'!$E$10/(T2572+'Exhaust Gas Math'!$E$10))+(357.4500179626*V2572^-1.0038444015 )*(T2572/(T2572+'Exhaust Gas Math'!$E$10))</f>
        <v>0.31654710700089367</v>
      </c>
      <c r="X2572">
        <f t="shared" si="611"/>
        <v>0</v>
      </c>
      <c r="Y2572">
        <f t="shared" si="612"/>
        <v>101325</v>
      </c>
      <c r="Z2572">
        <f t="shared" si="613"/>
        <v>101325</v>
      </c>
    </row>
    <row r="2573" spans="5:26" x14ac:dyDescent="0.2">
      <c r="E2573">
        <f t="shared" si="600"/>
        <v>0.32099999999997852</v>
      </c>
      <c r="F2573">
        <f t="shared" si="601"/>
        <v>101325</v>
      </c>
      <c r="H2573">
        <f t="shared" si="614"/>
        <v>0.32099999999997852</v>
      </c>
      <c r="I2573">
        <f t="shared" si="602"/>
        <v>287.99999999896863</v>
      </c>
      <c r="J2573">
        <f t="shared" si="603"/>
        <v>2.1904161278856454E-2</v>
      </c>
      <c r="K2573">
        <f t="shared" si="604"/>
        <v>-25.257141232762901</v>
      </c>
      <c r="L2573">
        <f t="shared" si="605"/>
        <v>3.9769296294121147E-5</v>
      </c>
      <c r="M2573">
        <f>J2573/SQRT('Exhaust Gas Math'!$E$14*$B$21*$B$23)</f>
        <v>3.7185783648219803E-4</v>
      </c>
      <c r="N2573">
        <f t="shared" si="606"/>
        <v>3.1616553880669758E-2</v>
      </c>
      <c r="O2573">
        <f t="shared" si="607"/>
        <v>0</v>
      </c>
      <c r="P2573">
        <f t="shared" si="608"/>
        <v>0</v>
      </c>
      <c r="Q2573">
        <f>($B$16/2)*(COS((ACOS((2*'Intake Valve Fxn Scratch'!$B$1)/$B$16-1)/($B$17/2))*(I2573-($B$17/2)))+1)*P2573</f>
        <v>0</v>
      </c>
      <c r="R2573">
        <f t="shared" si="609"/>
        <v>0</v>
      </c>
      <c r="S2573">
        <f t="shared" si="610"/>
        <v>0</v>
      </c>
      <c r="T2573">
        <f>S2573*'Exhaust Gas Math'!$C$14</f>
        <v>0</v>
      </c>
      <c r="U2573">
        <f>(T2573/'Exhaust Gas Math'!$B$14)+('Exhaust Gas Math'!$D$10)</f>
        <v>4.4059320573952224E-4</v>
      </c>
      <c r="V2573">
        <f>('Exhaust Gas Math'!$E$10*(2.53982214E-12*V2572^4 - 0.0000000071629564556*V2572^3 + 7.56281407226508E-06*V2572^2 - 0.00322508455050905*V2572 + 1.62997098133725)*$B$24+T2573*'Exhaust Gas Math'!$D$14*$B$23)/('Exhaust Gas Math'!$E$10*(2.53982214E-12*V2572^4 - 0.0000000071629564556*V2572^3 + 7.56281407226508E-06*V2572^2 - 0.00322508455050905*V2572 + 1.62997098133725)+T2573*'Exhaust Gas Math'!$D$14)</f>
        <v>1100</v>
      </c>
      <c r="W2573">
        <f>(353.3116967483*V2573^-1.0020802909)*('Exhaust Gas Math'!$E$10/(T2573+'Exhaust Gas Math'!$E$10))+(357.4500179626*V2573^-1.0038444015 )*(T2573/(T2573+'Exhaust Gas Math'!$E$10))</f>
        <v>0.31654710700089367</v>
      </c>
      <c r="X2573">
        <f t="shared" si="611"/>
        <v>0</v>
      </c>
      <c r="Y2573">
        <f t="shared" si="612"/>
        <v>101325</v>
      </c>
      <c r="Z2573">
        <f t="shared" si="613"/>
        <v>101325</v>
      </c>
    </row>
    <row r="2574" spans="5:26" x14ac:dyDescent="0.2">
      <c r="E2574">
        <f t="shared" si="600"/>
        <v>0.32112499999997851</v>
      </c>
      <c r="F2574">
        <f t="shared" si="601"/>
        <v>101325</v>
      </c>
      <c r="H2574">
        <f t="shared" si="614"/>
        <v>0.32112499999997851</v>
      </c>
      <c r="I2574">
        <f t="shared" si="602"/>
        <v>293.99999999896863</v>
      </c>
      <c r="J2574">
        <f t="shared" si="603"/>
        <v>1.8806448415017604E-2</v>
      </c>
      <c r="K2574">
        <f t="shared" si="604"/>
        <v>-24.26096267776084</v>
      </c>
      <c r="L2574">
        <f t="shared" si="605"/>
        <v>3.9769296294121147E-5</v>
      </c>
      <c r="M2574">
        <f>J2574/SQRT('Exhaust Gas Math'!$E$14*$B$21*$B$23)</f>
        <v>3.1926925347618731E-4</v>
      </c>
      <c r="N2574">
        <f t="shared" si="606"/>
        <v>2.6918663563397428E-2</v>
      </c>
      <c r="O2574">
        <f t="shared" si="607"/>
        <v>0</v>
      </c>
      <c r="P2574">
        <f t="shared" si="608"/>
        <v>0</v>
      </c>
      <c r="Q2574">
        <f>($B$16/2)*(COS((ACOS((2*'Intake Valve Fxn Scratch'!$B$1)/$B$16-1)/($B$17/2))*(I2574-($B$17/2)))+1)*P2574</f>
        <v>0</v>
      </c>
      <c r="R2574">
        <f t="shared" si="609"/>
        <v>0</v>
      </c>
      <c r="S2574">
        <f t="shared" si="610"/>
        <v>0</v>
      </c>
      <c r="T2574">
        <f>S2574*'Exhaust Gas Math'!$C$14</f>
        <v>0</v>
      </c>
      <c r="U2574">
        <f>(T2574/'Exhaust Gas Math'!$B$14)+('Exhaust Gas Math'!$D$10)</f>
        <v>4.4059320573952224E-4</v>
      </c>
      <c r="V2574">
        <f>('Exhaust Gas Math'!$E$10*(2.53982214E-12*V2573^4 - 0.0000000071629564556*V2573^3 + 7.56281407226508E-06*V2573^2 - 0.00322508455050905*V2573 + 1.62997098133725)*$B$24+T2574*'Exhaust Gas Math'!$D$14*$B$23)/('Exhaust Gas Math'!$E$10*(2.53982214E-12*V2573^4 - 0.0000000071629564556*V2573^3 + 7.56281407226508E-06*V2573^2 - 0.00322508455050905*V2573 + 1.62997098133725)+T2574*'Exhaust Gas Math'!$D$14)</f>
        <v>1100</v>
      </c>
      <c r="W2574">
        <f>(353.3116967483*V2574^-1.0020802909)*('Exhaust Gas Math'!$E$10/(T2574+'Exhaust Gas Math'!$E$10))+(357.4500179626*V2574^-1.0038444015 )*(T2574/(T2574+'Exhaust Gas Math'!$E$10))</f>
        <v>0.31654710700089367</v>
      </c>
      <c r="X2574">
        <f t="shared" si="611"/>
        <v>0</v>
      </c>
      <c r="Y2574">
        <f t="shared" si="612"/>
        <v>101325</v>
      </c>
      <c r="Z2574">
        <f t="shared" si="613"/>
        <v>101325</v>
      </c>
    </row>
    <row r="2575" spans="5:26" x14ac:dyDescent="0.2">
      <c r="E2575">
        <f t="shared" si="600"/>
        <v>0.3212499999999785</v>
      </c>
      <c r="F2575">
        <f t="shared" si="601"/>
        <v>101325</v>
      </c>
      <c r="H2575">
        <f t="shared" si="614"/>
        <v>0.3212499999999785</v>
      </c>
      <c r="I2575">
        <f t="shared" si="602"/>
        <v>299.99999999896863</v>
      </c>
      <c r="J2575">
        <f t="shared" si="603"/>
        <v>1.5850000000494552E-2</v>
      </c>
      <c r="K2575">
        <f t="shared" si="604"/>
        <v>-22.998975938729085</v>
      </c>
      <c r="L2575">
        <f t="shared" si="605"/>
        <v>3.9769296294121147E-5</v>
      </c>
      <c r="M2575">
        <f>J2575/SQRT('Exhaust Gas Math'!$E$14*$B$21*$B$23)</f>
        <v>2.6907885827685276E-4</v>
      </c>
      <c r="N2575">
        <f t="shared" si="606"/>
        <v>2.2387269430314952E-2</v>
      </c>
      <c r="O2575">
        <f t="shared" si="607"/>
        <v>0</v>
      </c>
      <c r="P2575">
        <f t="shared" si="608"/>
        <v>0</v>
      </c>
      <c r="Q2575">
        <f>($B$16/2)*(COS((ACOS((2*'Intake Valve Fxn Scratch'!$B$1)/$B$16-1)/($B$17/2))*(I2575-($B$17/2)))+1)*P2575</f>
        <v>0</v>
      </c>
      <c r="R2575">
        <f t="shared" si="609"/>
        <v>0</v>
      </c>
      <c r="S2575">
        <f t="shared" si="610"/>
        <v>0</v>
      </c>
      <c r="T2575">
        <f>S2575*'Exhaust Gas Math'!$C$14</f>
        <v>0</v>
      </c>
      <c r="U2575">
        <f>(T2575/'Exhaust Gas Math'!$B$14)+('Exhaust Gas Math'!$D$10)</f>
        <v>4.4059320573952224E-4</v>
      </c>
      <c r="V2575">
        <f>('Exhaust Gas Math'!$E$10*(2.53982214E-12*V2574^4 - 0.0000000071629564556*V2574^3 + 7.56281407226508E-06*V2574^2 - 0.00322508455050905*V2574 + 1.62997098133725)*$B$24+T2575*'Exhaust Gas Math'!$D$14*$B$23)/('Exhaust Gas Math'!$E$10*(2.53982214E-12*V2574^4 - 0.0000000071629564556*V2574^3 + 7.56281407226508E-06*V2574^2 - 0.00322508455050905*V2574 + 1.62997098133725)+T2575*'Exhaust Gas Math'!$D$14)</f>
        <v>1100</v>
      </c>
      <c r="W2575">
        <f>(353.3116967483*V2575^-1.0020802909)*('Exhaust Gas Math'!$E$10/(T2575+'Exhaust Gas Math'!$E$10))+(357.4500179626*V2575^-1.0038444015 )*(T2575/(T2575+'Exhaust Gas Math'!$E$10))</f>
        <v>0.31654710700089367</v>
      </c>
      <c r="X2575">
        <f t="shared" si="611"/>
        <v>0</v>
      </c>
      <c r="Y2575">
        <f t="shared" si="612"/>
        <v>101325</v>
      </c>
      <c r="Z2575">
        <f t="shared" si="613"/>
        <v>101325</v>
      </c>
    </row>
    <row r="2576" spans="5:26" x14ac:dyDescent="0.2">
      <c r="E2576">
        <f t="shared" si="600"/>
        <v>0.32137499999997848</v>
      </c>
      <c r="F2576">
        <f t="shared" si="601"/>
        <v>101325</v>
      </c>
      <c r="H2576">
        <f t="shared" si="614"/>
        <v>0.32137499999997848</v>
      </c>
      <c r="I2576">
        <f t="shared" si="602"/>
        <v>305.99999999896681</v>
      </c>
      <c r="J2576">
        <f t="shared" si="603"/>
        <v>1.3067207502790217E-2</v>
      </c>
      <c r="K2576">
        <f t="shared" si="604"/>
        <v>-21.485007606466802</v>
      </c>
      <c r="L2576">
        <f t="shared" si="605"/>
        <v>3.9769296294121147E-5</v>
      </c>
      <c r="M2576">
        <f>J2576/SQRT('Exhaust Gas Math'!$E$14*$B$21*$B$23)</f>
        <v>2.2183654735695939E-4</v>
      </c>
      <c r="N2576">
        <f t="shared" si="606"/>
        <v>1.8126827986928842E-2</v>
      </c>
      <c r="O2576">
        <f t="shared" si="607"/>
        <v>0</v>
      </c>
      <c r="P2576">
        <f t="shared" si="608"/>
        <v>0</v>
      </c>
      <c r="Q2576">
        <f>($B$16/2)*(COS((ACOS((2*'Intake Valve Fxn Scratch'!$B$1)/$B$16-1)/($B$17/2))*(I2576-($B$17/2)))+1)*P2576</f>
        <v>0</v>
      </c>
      <c r="R2576">
        <f t="shared" si="609"/>
        <v>0</v>
      </c>
      <c r="S2576">
        <f t="shared" si="610"/>
        <v>0</v>
      </c>
      <c r="T2576">
        <f>S2576*'Exhaust Gas Math'!$C$14</f>
        <v>0</v>
      </c>
      <c r="U2576">
        <f>(T2576/'Exhaust Gas Math'!$B$14)+('Exhaust Gas Math'!$D$10)</f>
        <v>4.4059320573952224E-4</v>
      </c>
      <c r="V2576">
        <f>('Exhaust Gas Math'!$E$10*(2.53982214E-12*V2575^4 - 0.0000000071629564556*V2575^3 + 7.56281407226508E-06*V2575^2 - 0.00322508455050905*V2575 + 1.62997098133725)*$B$24+T2576*'Exhaust Gas Math'!$D$14*$B$23)/('Exhaust Gas Math'!$E$10*(2.53982214E-12*V2575^4 - 0.0000000071629564556*V2575^3 + 7.56281407226508E-06*V2575^2 - 0.00322508455050905*V2575 + 1.62997098133725)+T2576*'Exhaust Gas Math'!$D$14)</f>
        <v>1100</v>
      </c>
      <c r="W2576">
        <f>(353.3116967483*V2576^-1.0020802909)*('Exhaust Gas Math'!$E$10/(T2576+'Exhaust Gas Math'!$E$10))+(357.4500179626*V2576^-1.0038444015 )*(T2576/(T2576+'Exhaust Gas Math'!$E$10))</f>
        <v>0.31654710700089367</v>
      </c>
      <c r="X2576">
        <f t="shared" si="611"/>
        <v>0</v>
      </c>
      <c r="Y2576">
        <f t="shared" si="612"/>
        <v>101325</v>
      </c>
      <c r="Z2576">
        <f t="shared" si="613"/>
        <v>101325</v>
      </c>
    </row>
    <row r="2577" spans="5:26" x14ac:dyDescent="0.2">
      <c r="E2577">
        <f t="shared" si="600"/>
        <v>0.32149999999997847</v>
      </c>
      <c r="F2577">
        <f t="shared" si="601"/>
        <v>101325</v>
      </c>
      <c r="H2577">
        <f t="shared" si="614"/>
        <v>0.32149999999997847</v>
      </c>
      <c r="I2577">
        <f t="shared" si="602"/>
        <v>311.99999999896681</v>
      </c>
      <c r="J2577">
        <f t="shared" si="603"/>
        <v>1.0488559778849216E-2</v>
      </c>
      <c r="K2577">
        <f t="shared" si="604"/>
        <v>-19.735645034842122</v>
      </c>
      <c r="L2577">
        <f t="shared" si="605"/>
        <v>3.9769296294121147E-5</v>
      </c>
      <c r="M2577">
        <f>J2577/SQRT('Exhaust Gas Math'!$E$14*$B$21*$B$23)</f>
        <v>1.7805991736108558E-4</v>
      </c>
      <c r="N2577">
        <f t="shared" si="606"/>
        <v>1.4225230309462818E-2</v>
      </c>
      <c r="O2577">
        <f t="shared" si="607"/>
        <v>0</v>
      </c>
      <c r="P2577">
        <f t="shared" si="608"/>
        <v>0</v>
      </c>
      <c r="Q2577">
        <f>($B$16/2)*(COS((ACOS((2*'Intake Valve Fxn Scratch'!$B$1)/$B$16-1)/($B$17/2))*(I2577-($B$17/2)))+1)*P2577</f>
        <v>0</v>
      </c>
      <c r="R2577">
        <f t="shared" si="609"/>
        <v>0</v>
      </c>
      <c r="S2577">
        <f t="shared" si="610"/>
        <v>0</v>
      </c>
      <c r="T2577">
        <f>S2577*'Exhaust Gas Math'!$C$14</f>
        <v>0</v>
      </c>
      <c r="U2577">
        <f>(T2577/'Exhaust Gas Math'!$B$14)+('Exhaust Gas Math'!$D$10)</f>
        <v>4.4059320573952224E-4</v>
      </c>
      <c r="V2577">
        <f>('Exhaust Gas Math'!$E$10*(2.53982214E-12*V2576^4 - 0.0000000071629564556*V2576^3 + 7.56281407226508E-06*V2576^2 - 0.00322508455050905*V2576 + 1.62997098133725)*$B$24+T2577*'Exhaust Gas Math'!$D$14*$B$23)/('Exhaust Gas Math'!$E$10*(2.53982214E-12*V2576^4 - 0.0000000071629564556*V2576^3 + 7.56281407226508E-06*V2576^2 - 0.00322508455050905*V2576 + 1.62997098133725)+T2577*'Exhaust Gas Math'!$D$14)</f>
        <v>1100</v>
      </c>
      <c r="W2577">
        <f>(353.3116967483*V2577^-1.0020802909)*('Exhaust Gas Math'!$E$10/(T2577+'Exhaust Gas Math'!$E$10))+(357.4500179626*V2577^-1.0038444015 )*(T2577/(T2577+'Exhaust Gas Math'!$E$10))</f>
        <v>0.31654710700089367</v>
      </c>
      <c r="X2577">
        <f t="shared" si="611"/>
        <v>0</v>
      </c>
      <c r="Y2577">
        <f t="shared" si="612"/>
        <v>101325</v>
      </c>
      <c r="Z2577">
        <f t="shared" si="613"/>
        <v>101325</v>
      </c>
    </row>
    <row r="2578" spans="5:26" x14ac:dyDescent="0.2">
      <c r="E2578">
        <f t="shared" si="600"/>
        <v>0.32162499999997846</v>
      </c>
      <c r="F2578">
        <f t="shared" si="601"/>
        <v>101325</v>
      </c>
      <c r="H2578">
        <f t="shared" si="614"/>
        <v>0.32162499999997846</v>
      </c>
      <c r="I2578">
        <f t="shared" si="602"/>
        <v>317.999999998965</v>
      </c>
      <c r="J2578">
        <f t="shared" si="603"/>
        <v>8.1423090327489775E-3</v>
      </c>
      <c r="K2578">
        <f t="shared" si="604"/>
        <v>-17.770054606265536</v>
      </c>
      <c r="L2578">
        <f t="shared" si="605"/>
        <v>3.9769296294121147E-5</v>
      </c>
      <c r="M2578">
        <f>J2578/SQRT('Exhaust Gas Math'!$E$14*$B$21*$B$23)</f>
        <v>1.3822859420826745E-4</v>
      </c>
      <c r="N2578">
        <f t="shared" si="606"/>
        <v>1.0750931842072407E-2</v>
      </c>
      <c r="O2578">
        <f t="shared" si="607"/>
        <v>0</v>
      </c>
      <c r="P2578">
        <f t="shared" si="608"/>
        <v>0</v>
      </c>
      <c r="Q2578">
        <f>($B$16/2)*(COS((ACOS((2*'Intake Valve Fxn Scratch'!$B$1)/$B$16-1)/($B$17/2))*(I2578-($B$17/2)))+1)*P2578</f>
        <v>0</v>
      </c>
      <c r="R2578">
        <f t="shared" si="609"/>
        <v>0</v>
      </c>
      <c r="S2578">
        <f t="shared" si="610"/>
        <v>0</v>
      </c>
      <c r="T2578">
        <f>S2578*'Exhaust Gas Math'!$C$14</f>
        <v>0</v>
      </c>
      <c r="U2578">
        <f>(T2578/'Exhaust Gas Math'!$B$14)+('Exhaust Gas Math'!$D$10)</f>
        <v>4.4059320573952224E-4</v>
      </c>
      <c r="V2578">
        <f>('Exhaust Gas Math'!$E$10*(2.53982214E-12*V2577^4 - 0.0000000071629564556*V2577^3 + 7.56281407226508E-06*V2577^2 - 0.00322508455050905*V2577 + 1.62997098133725)*$B$24+T2578*'Exhaust Gas Math'!$D$14*$B$23)/('Exhaust Gas Math'!$E$10*(2.53982214E-12*V2577^4 - 0.0000000071629564556*V2577^3 + 7.56281407226508E-06*V2577^2 - 0.00322508455050905*V2577 + 1.62997098133725)+T2578*'Exhaust Gas Math'!$D$14)</f>
        <v>1100</v>
      </c>
      <c r="W2578">
        <f>(353.3116967483*V2578^-1.0020802909)*('Exhaust Gas Math'!$E$10/(T2578+'Exhaust Gas Math'!$E$10))+(357.4500179626*V2578^-1.0038444015 )*(T2578/(T2578+'Exhaust Gas Math'!$E$10))</f>
        <v>0.31654710700089367</v>
      </c>
      <c r="X2578">
        <f t="shared" si="611"/>
        <v>0</v>
      </c>
      <c r="Y2578">
        <f t="shared" si="612"/>
        <v>101325</v>
      </c>
      <c r="Z2578">
        <f t="shared" si="613"/>
        <v>101325</v>
      </c>
    </row>
    <row r="2579" spans="5:26" x14ac:dyDescent="0.2">
      <c r="E2579">
        <f t="shared" si="600"/>
        <v>0.32174999999997844</v>
      </c>
      <c r="F2579">
        <f t="shared" si="601"/>
        <v>101325</v>
      </c>
      <c r="H2579">
        <f t="shared" si="614"/>
        <v>0.32174999999997844</v>
      </c>
      <c r="I2579">
        <f t="shared" si="602"/>
        <v>323.999999998965</v>
      </c>
      <c r="J2579">
        <f t="shared" si="603"/>
        <v>6.0541612786508443E-3</v>
      </c>
      <c r="K2579">
        <f t="shared" si="604"/>
        <v>-15.609771740800872</v>
      </c>
      <c r="L2579">
        <f t="shared" si="605"/>
        <v>3.9769296294121147E-5</v>
      </c>
      <c r="M2579">
        <f>J2579/SQRT('Exhaust Gas Math'!$E$14*$B$21*$B$23)</f>
        <v>1.0277897821025052E-4</v>
      </c>
      <c r="N2579">
        <f t="shared" si="606"/>
        <v>7.7515449036504834E-3</v>
      </c>
      <c r="O2579">
        <f t="shared" si="607"/>
        <v>0</v>
      </c>
      <c r="P2579">
        <f t="shared" si="608"/>
        <v>0</v>
      </c>
      <c r="Q2579">
        <f>($B$16/2)*(COS((ACOS((2*'Intake Valve Fxn Scratch'!$B$1)/$B$16-1)/($B$17/2))*(I2579-($B$17/2)))+1)*P2579</f>
        <v>0</v>
      </c>
      <c r="R2579">
        <f t="shared" si="609"/>
        <v>0</v>
      </c>
      <c r="S2579">
        <f t="shared" si="610"/>
        <v>0</v>
      </c>
      <c r="T2579">
        <f>S2579*'Exhaust Gas Math'!$C$14</f>
        <v>0</v>
      </c>
      <c r="U2579">
        <f>(T2579/'Exhaust Gas Math'!$B$14)+('Exhaust Gas Math'!$D$10)</f>
        <v>4.4059320573952224E-4</v>
      </c>
      <c r="V2579">
        <f>('Exhaust Gas Math'!$E$10*(2.53982214E-12*V2578^4 - 0.0000000071629564556*V2578^3 + 7.56281407226508E-06*V2578^2 - 0.00322508455050905*V2578 + 1.62997098133725)*$B$24+T2579*'Exhaust Gas Math'!$D$14*$B$23)/('Exhaust Gas Math'!$E$10*(2.53982214E-12*V2578^4 - 0.0000000071629564556*V2578^3 + 7.56281407226508E-06*V2578^2 - 0.00322508455050905*V2578 + 1.62997098133725)+T2579*'Exhaust Gas Math'!$D$14)</f>
        <v>1100</v>
      </c>
      <c r="W2579">
        <f>(353.3116967483*V2579^-1.0020802909)*('Exhaust Gas Math'!$E$10/(T2579+'Exhaust Gas Math'!$E$10))+(357.4500179626*V2579^-1.0038444015 )*(T2579/(T2579+'Exhaust Gas Math'!$E$10))</f>
        <v>0.31654710700089367</v>
      </c>
      <c r="X2579">
        <f t="shared" si="611"/>
        <v>0</v>
      </c>
      <c r="Y2579">
        <f t="shared" si="612"/>
        <v>101325</v>
      </c>
      <c r="Z2579">
        <f t="shared" si="613"/>
        <v>101325</v>
      </c>
    </row>
    <row r="2580" spans="5:26" x14ac:dyDescent="0.2">
      <c r="E2580">
        <f t="shared" si="600"/>
        <v>0.32187499999997843</v>
      </c>
      <c r="F2580">
        <f t="shared" si="601"/>
        <v>101325</v>
      </c>
      <c r="H2580">
        <f t="shared" si="614"/>
        <v>0.32187499999997843</v>
      </c>
      <c r="I2580">
        <f t="shared" si="602"/>
        <v>329.999999998965</v>
      </c>
      <c r="J2580">
        <f t="shared" si="603"/>
        <v>4.2469947003194522E-3</v>
      </c>
      <c r="K2580">
        <f t="shared" si="604"/>
        <v>-13.278464949588086</v>
      </c>
      <c r="L2580">
        <f t="shared" si="605"/>
        <v>3.9769296294121147E-5</v>
      </c>
      <c r="M2580">
        <f>J2580/SQRT('Exhaust Gas Math'!$E$14*$B$21*$B$23)</f>
        <v>7.2099462778179549E-5</v>
      </c>
      <c r="N2580">
        <f t="shared" si="606"/>
        <v>5.2538472648273431E-3</v>
      </c>
      <c r="O2580">
        <f t="shared" si="607"/>
        <v>0</v>
      </c>
      <c r="P2580">
        <f t="shared" si="608"/>
        <v>0</v>
      </c>
      <c r="Q2580">
        <f>($B$16/2)*(COS((ACOS((2*'Intake Valve Fxn Scratch'!$B$1)/$B$16-1)/($B$17/2))*(I2580-($B$17/2)))+1)*P2580</f>
        <v>0</v>
      </c>
      <c r="R2580">
        <f t="shared" si="609"/>
        <v>0</v>
      </c>
      <c r="S2580">
        <f t="shared" si="610"/>
        <v>0</v>
      </c>
      <c r="T2580">
        <f>S2580*'Exhaust Gas Math'!$C$14</f>
        <v>0</v>
      </c>
      <c r="U2580">
        <f>(T2580/'Exhaust Gas Math'!$B$14)+('Exhaust Gas Math'!$D$10)</f>
        <v>4.4059320573952224E-4</v>
      </c>
      <c r="V2580">
        <f>('Exhaust Gas Math'!$E$10*(2.53982214E-12*V2579^4 - 0.0000000071629564556*V2579^3 + 7.56281407226508E-06*V2579^2 - 0.00322508455050905*V2579 + 1.62997098133725)*$B$24+T2580*'Exhaust Gas Math'!$D$14*$B$23)/('Exhaust Gas Math'!$E$10*(2.53982214E-12*V2579^4 - 0.0000000071629564556*V2579^3 + 7.56281407226508E-06*V2579^2 - 0.00322508455050905*V2579 + 1.62997098133725)+T2580*'Exhaust Gas Math'!$D$14)</f>
        <v>1100</v>
      </c>
      <c r="W2580">
        <f>(353.3116967483*V2580^-1.0020802909)*('Exhaust Gas Math'!$E$10/(T2580+'Exhaust Gas Math'!$E$10))+(357.4500179626*V2580^-1.0038444015 )*(T2580/(T2580+'Exhaust Gas Math'!$E$10))</f>
        <v>0.31654710700089367</v>
      </c>
      <c r="X2580">
        <f t="shared" si="611"/>
        <v>0</v>
      </c>
      <c r="Y2580">
        <f t="shared" si="612"/>
        <v>101325</v>
      </c>
      <c r="Z2580">
        <f t="shared" si="613"/>
        <v>101325</v>
      </c>
    </row>
    <row r="2581" spans="5:26" x14ac:dyDescent="0.2">
      <c r="E2581">
        <f t="shared" si="600"/>
        <v>0.32199999999997841</v>
      </c>
      <c r="F2581">
        <f t="shared" si="601"/>
        <v>101325</v>
      </c>
      <c r="H2581">
        <f t="shared" si="614"/>
        <v>0.32199999999997841</v>
      </c>
      <c r="I2581">
        <f t="shared" si="602"/>
        <v>335.99999999896318</v>
      </c>
      <c r="J2581">
        <f t="shared" si="603"/>
        <v>2.7406089929628737E-3</v>
      </c>
      <c r="K2581">
        <f t="shared" si="604"/>
        <v>-10.80167651769152</v>
      </c>
      <c r="L2581">
        <f t="shared" si="605"/>
        <v>3.9769296294121147E-5</v>
      </c>
      <c r="M2581">
        <f>J2581/SQRT('Exhaust Gas Math'!$E$14*$B$21*$B$23)</f>
        <v>4.6526179103262821E-5</v>
      </c>
      <c r="N2581">
        <f t="shared" si="606"/>
        <v>3.2650381168166202E-3</v>
      </c>
      <c r="O2581">
        <f t="shared" si="607"/>
        <v>0</v>
      </c>
      <c r="P2581">
        <f t="shared" si="608"/>
        <v>0</v>
      </c>
      <c r="Q2581">
        <f>($B$16/2)*(COS((ACOS((2*'Intake Valve Fxn Scratch'!$B$1)/$B$16-1)/($B$17/2))*(I2581-($B$17/2)))+1)*P2581</f>
        <v>0</v>
      </c>
      <c r="R2581">
        <f t="shared" si="609"/>
        <v>0</v>
      </c>
      <c r="S2581">
        <f t="shared" si="610"/>
        <v>0</v>
      </c>
      <c r="T2581">
        <f>S2581*'Exhaust Gas Math'!$C$14</f>
        <v>0</v>
      </c>
      <c r="U2581">
        <f>(T2581/'Exhaust Gas Math'!$B$14)+('Exhaust Gas Math'!$D$10)</f>
        <v>4.4059320573952224E-4</v>
      </c>
      <c r="V2581">
        <f>('Exhaust Gas Math'!$E$10*(2.53982214E-12*V2580^4 - 0.0000000071629564556*V2580^3 + 7.56281407226508E-06*V2580^2 - 0.00322508455050905*V2580 + 1.62997098133725)*$B$24+T2581*'Exhaust Gas Math'!$D$14*$B$23)/('Exhaust Gas Math'!$E$10*(2.53982214E-12*V2580^4 - 0.0000000071629564556*V2580^3 + 7.56281407226508E-06*V2580^2 - 0.00322508455050905*V2580 + 1.62997098133725)+T2581*'Exhaust Gas Math'!$D$14)</f>
        <v>1100</v>
      </c>
      <c r="W2581">
        <f>(353.3116967483*V2581^-1.0020802909)*('Exhaust Gas Math'!$E$10/(T2581+'Exhaust Gas Math'!$E$10))+(357.4500179626*V2581^-1.0038444015 )*(T2581/(T2581+'Exhaust Gas Math'!$E$10))</f>
        <v>0.31654710700089367</v>
      </c>
      <c r="X2581">
        <f t="shared" si="611"/>
        <v>0</v>
      </c>
      <c r="Y2581">
        <f t="shared" si="612"/>
        <v>101325</v>
      </c>
      <c r="Z2581">
        <f t="shared" si="613"/>
        <v>101325</v>
      </c>
    </row>
    <row r="2582" spans="5:26" x14ac:dyDescent="0.2">
      <c r="E2582">
        <f t="shared" ref="E2582:E2645" si="615">H2582</f>
        <v>0.3221249999999784</v>
      </c>
      <c r="F2582">
        <f t="shared" ref="F2582:F2645" si="616">Z2582</f>
        <v>101325</v>
      </c>
      <c r="H2582">
        <f t="shared" si="614"/>
        <v>0.3221249999999784</v>
      </c>
      <c r="I2582">
        <f t="shared" si="602"/>
        <v>341.99999999896318</v>
      </c>
      <c r="J2582">
        <f t="shared" si="603"/>
        <v>1.5515084336207539E-3</v>
      </c>
      <c r="K2582">
        <f t="shared" si="604"/>
        <v>-8.2065426574696563</v>
      </c>
      <c r="L2582">
        <f t="shared" si="605"/>
        <v>3.9769296294121147E-5</v>
      </c>
      <c r="M2582">
        <f>J2582/SQRT('Exhaust Gas Math'!$E$14*$B$21*$B$23)</f>
        <v>2.6339313432968741E-5</v>
      </c>
      <c r="N2582">
        <f t="shared" si="606"/>
        <v>1.7749850516375065E-3</v>
      </c>
      <c r="O2582">
        <f t="shared" si="607"/>
        <v>0</v>
      </c>
      <c r="P2582">
        <f t="shared" si="608"/>
        <v>0</v>
      </c>
      <c r="Q2582">
        <f>($B$16/2)*(COS((ACOS((2*'Intake Valve Fxn Scratch'!$B$1)/$B$16-1)/($B$17/2))*(I2582-($B$17/2)))+1)*P2582</f>
        <v>0</v>
      </c>
      <c r="R2582">
        <f t="shared" si="609"/>
        <v>0</v>
      </c>
      <c r="S2582">
        <f t="shared" si="610"/>
        <v>0</v>
      </c>
      <c r="T2582">
        <f>S2582*'Exhaust Gas Math'!$C$14</f>
        <v>0</v>
      </c>
      <c r="U2582">
        <f>(T2582/'Exhaust Gas Math'!$B$14)+('Exhaust Gas Math'!$D$10)</f>
        <v>4.4059320573952224E-4</v>
      </c>
      <c r="V2582">
        <f>('Exhaust Gas Math'!$E$10*(2.53982214E-12*V2581^4 - 0.0000000071629564556*V2581^3 + 7.56281407226508E-06*V2581^2 - 0.00322508455050905*V2581 + 1.62997098133725)*$B$24+T2582*'Exhaust Gas Math'!$D$14*$B$23)/('Exhaust Gas Math'!$E$10*(2.53982214E-12*V2581^4 - 0.0000000071629564556*V2581^3 + 7.56281407226508E-06*V2581^2 - 0.00322508455050905*V2581 + 1.62997098133725)+T2582*'Exhaust Gas Math'!$D$14)</f>
        <v>1100</v>
      </c>
      <c r="W2582">
        <f>(353.3116967483*V2582^-1.0020802909)*('Exhaust Gas Math'!$E$10/(T2582+'Exhaust Gas Math'!$E$10))+(357.4500179626*V2582^-1.0038444015 )*(T2582/(T2582+'Exhaust Gas Math'!$E$10))</f>
        <v>0.31654710700089367</v>
      </c>
      <c r="X2582">
        <f t="shared" si="611"/>
        <v>0</v>
      </c>
      <c r="Y2582">
        <f t="shared" si="612"/>
        <v>101325</v>
      </c>
      <c r="Z2582">
        <f t="shared" si="613"/>
        <v>101325</v>
      </c>
    </row>
    <row r="2583" spans="5:26" x14ac:dyDescent="0.2">
      <c r="E2583">
        <f t="shared" si="615"/>
        <v>0.32224999999997839</v>
      </c>
      <c r="F2583">
        <f t="shared" si="616"/>
        <v>101325</v>
      </c>
      <c r="H2583">
        <f t="shared" si="614"/>
        <v>0.32224999999997839</v>
      </c>
      <c r="I2583">
        <f t="shared" si="602"/>
        <v>347.99999999896318</v>
      </c>
      <c r="J2583">
        <f t="shared" si="603"/>
        <v>6.9272105685743574E-4</v>
      </c>
      <c r="K2583">
        <f t="shared" si="604"/>
        <v>-5.5214961985630726</v>
      </c>
      <c r="L2583">
        <f t="shared" si="605"/>
        <v>3.9769296294121147E-5</v>
      </c>
      <c r="M2583">
        <f>J2583/SQRT('Exhaust Gas Math'!$E$14*$B$21*$B$23)</f>
        <v>1.1760037291969571E-5</v>
      </c>
      <c r="N2583">
        <f t="shared" si="606"/>
        <v>7.5915782832711165E-4</v>
      </c>
      <c r="O2583">
        <f t="shared" si="607"/>
        <v>0</v>
      </c>
      <c r="P2583">
        <f t="shared" si="608"/>
        <v>0</v>
      </c>
      <c r="Q2583">
        <f>($B$16/2)*(COS((ACOS((2*'Intake Valve Fxn Scratch'!$B$1)/$B$16-1)/($B$17/2))*(I2583-($B$17/2)))+1)*P2583</f>
        <v>0</v>
      </c>
      <c r="R2583">
        <f t="shared" si="609"/>
        <v>0</v>
      </c>
      <c r="S2583">
        <f t="shared" si="610"/>
        <v>0</v>
      </c>
      <c r="T2583">
        <f>S2583*'Exhaust Gas Math'!$C$14</f>
        <v>0</v>
      </c>
      <c r="U2583">
        <f>(T2583/'Exhaust Gas Math'!$B$14)+('Exhaust Gas Math'!$D$10)</f>
        <v>4.4059320573952224E-4</v>
      </c>
      <c r="V2583">
        <f>('Exhaust Gas Math'!$E$10*(2.53982214E-12*V2582^4 - 0.0000000071629564556*V2582^3 + 7.56281407226508E-06*V2582^2 - 0.00322508455050905*V2582 + 1.62997098133725)*$B$24+T2583*'Exhaust Gas Math'!$D$14*$B$23)/('Exhaust Gas Math'!$E$10*(2.53982214E-12*V2582^4 - 0.0000000071629564556*V2582^3 + 7.56281407226508E-06*V2582^2 - 0.00322508455050905*V2582 + 1.62997098133725)+T2583*'Exhaust Gas Math'!$D$14)</f>
        <v>1100</v>
      </c>
      <c r="W2583">
        <f>(353.3116967483*V2583^-1.0020802909)*('Exhaust Gas Math'!$E$10/(T2583+'Exhaust Gas Math'!$E$10))+(357.4500179626*V2583^-1.0038444015 )*(T2583/(T2583+'Exhaust Gas Math'!$E$10))</f>
        <v>0.31654710700089367</v>
      </c>
      <c r="X2583">
        <f t="shared" si="611"/>
        <v>0</v>
      </c>
      <c r="Y2583">
        <f t="shared" si="612"/>
        <v>101325</v>
      </c>
      <c r="Z2583">
        <f t="shared" si="613"/>
        <v>101325</v>
      </c>
    </row>
    <row r="2584" spans="5:26" x14ac:dyDescent="0.2">
      <c r="E2584">
        <f t="shared" si="615"/>
        <v>0.32237499999997837</v>
      </c>
      <c r="F2584">
        <f t="shared" si="616"/>
        <v>101325</v>
      </c>
      <c r="H2584">
        <f t="shared" si="614"/>
        <v>0.32237499999997837</v>
      </c>
      <c r="I2584">
        <f t="shared" si="602"/>
        <v>353.99999999896136</v>
      </c>
      <c r="J2584">
        <f t="shared" si="603"/>
        <v>1.7365591688573573E-4</v>
      </c>
      <c r="K2584">
        <f t="shared" si="604"/>
        <v>-2.7759550718591539</v>
      </c>
      <c r="L2584">
        <f t="shared" si="605"/>
        <v>3.9769296294121147E-5</v>
      </c>
      <c r="M2584">
        <f>J2584/SQRT('Exhaust Gas Math'!$E$14*$B$21*$B$23)</f>
        <v>2.9480842805789169E-6</v>
      </c>
      <c r="N2584">
        <f t="shared" si="606"/>
        <v>1.8193581053558422E-4</v>
      </c>
      <c r="O2584">
        <f t="shared" si="607"/>
        <v>0</v>
      </c>
      <c r="P2584">
        <f t="shared" si="608"/>
        <v>0</v>
      </c>
      <c r="Q2584">
        <f>($B$16/2)*(COS((ACOS((2*'Intake Valve Fxn Scratch'!$B$1)/$B$16-1)/($B$17/2))*(I2584-($B$17/2)))+1)*P2584</f>
        <v>0</v>
      </c>
      <c r="R2584">
        <f t="shared" si="609"/>
        <v>0</v>
      </c>
      <c r="S2584">
        <f t="shared" si="610"/>
        <v>0</v>
      </c>
      <c r="T2584">
        <f>S2584*'Exhaust Gas Math'!$C$14</f>
        <v>0</v>
      </c>
      <c r="U2584">
        <f>(T2584/'Exhaust Gas Math'!$B$14)+('Exhaust Gas Math'!$D$10)</f>
        <v>4.4059320573952224E-4</v>
      </c>
      <c r="V2584">
        <f>('Exhaust Gas Math'!$E$10*(2.53982214E-12*V2583^4 - 0.0000000071629564556*V2583^3 + 7.56281407226508E-06*V2583^2 - 0.00322508455050905*V2583 + 1.62997098133725)*$B$24+T2584*'Exhaust Gas Math'!$D$14*$B$23)/('Exhaust Gas Math'!$E$10*(2.53982214E-12*V2583^4 - 0.0000000071629564556*V2583^3 + 7.56281407226508E-06*V2583^2 - 0.00322508455050905*V2583 + 1.62997098133725)+T2584*'Exhaust Gas Math'!$D$14)</f>
        <v>1100</v>
      </c>
      <c r="W2584">
        <f>(353.3116967483*V2584^-1.0020802909)*('Exhaust Gas Math'!$E$10/(T2584+'Exhaust Gas Math'!$E$10))+(357.4500179626*V2584^-1.0038444015 )*(T2584/(T2584+'Exhaust Gas Math'!$E$10))</f>
        <v>0.31654710700089367</v>
      </c>
      <c r="X2584">
        <f t="shared" si="611"/>
        <v>0</v>
      </c>
      <c r="Y2584">
        <f t="shared" si="612"/>
        <v>101325</v>
      </c>
      <c r="Z2584">
        <f t="shared" si="613"/>
        <v>101325</v>
      </c>
    </row>
    <row r="2585" spans="5:26" x14ac:dyDescent="0.2">
      <c r="E2585">
        <f t="shared" si="615"/>
        <v>0.32249999999997836</v>
      </c>
      <c r="F2585">
        <f t="shared" si="616"/>
        <v>101325</v>
      </c>
      <c r="H2585">
        <f t="shared" si="614"/>
        <v>0.32249999999997836</v>
      </c>
      <c r="I2585">
        <f t="shared" si="602"/>
        <v>359.99999999896136</v>
      </c>
      <c r="J2585">
        <f t="shared" si="603"/>
        <v>0</v>
      </c>
      <c r="K2585">
        <f t="shared" si="604"/>
        <v>-4.8051707687654184E-10</v>
      </c>
      <c r="L2585">
        <f t="shared" si="605"/>
        <v>3.9769296294121147E-5</v>
      </c>
      <c r="M2585">
        <f>J2585/SQRT('Exhaust Gas Math'!$E$14*$B$21*$B$23)</f>
        <v>0</v>
      </c>
      <c r="N2585">
        <f t="shared" si="606"/>
        <v>0</v>
      </c>
      <c r="O2585">
        <f t="shared" si="607"/>
        <v>0</v>
      </c>
      <c r="P2585">
        <f t="shared" si="608"/>
        <v>0</v>
      </c>
      <c r="Q2585">
        <f>($B$16/2)*(COS((ACOS((2*'Intake Valve Fxn Scratch'!$B$1)/$B$16-1)/($B$17/2))*(I2585-($B$17/2)))+1)*P2585</f>
        <v>0</v>
      </c>
      <c r="R2585">
        <f t="shared" si="609"/>
        <v>0</v>
      </c>
      <c r="S2585">
        <f t="shared" si="610"/>
        <v>0</v>
      </c>
      <c r="T2585">
        <f>S2585*'Exhaust Gas Math'!$C$14</f>
        <v>0</v>
      </c>
      <c r="U2585">
        <f>(T2585/'Exhaust Gas Math'!$B$14)+('Exhaust Gas Math'!$D$10)</f>
        <v>4.4059320573952224E-4</v>
      </c>
      <c r="V2585">
        <f>('Exhaust Gas Math'!$E$10*(2.53982214E-12*V2584^4 - 0.0000000071629564556*V2584^3 + 7.56281407226508E-06*V2584^2 - 0.00322508455050905*V2584 + 1.62997098133725)*$B$24+T2585*'Exhaust Gas Math'!$D$14*$B$23)/('Exhaust Gas Math'!$E$10*(2.53982214E-12*V2584^4 - 0.0000000071629564556*V2584^3 + 7.56281407226508E-06*V2584^2 - 0.00322508455050905*V2584 + 1.62997098133725)+T2585*'Exhaust Gas Math'!$D$14)</f>
        <v>1100</v>
      </c>
      <c r="W2585">
        <f>(353.3116967483*V2585^-1.0020802909)*('Exhaust Gas Math'!$E$10/(T2585+'Exhaust Gas Math'!$E$10))+(357.4500179626*V2585^-1.0038444015 )*(T2585/(T2585+'Exhaust Gas Math'!$E$10))</f>
        <v>0.31654710700089367</v>
      </c>
      <c r="X2585">
        <f t="shared" si="611"/>
        <v>0</v>
      </c>
      <c r="Y2585">
        <f t="shared" si="612"/>
        <v>101325</v>
      </c>
      <c r="Z2585">
        <f t="shared" si="613"/>
        <v>101325</v>
      </c>
    </row>
    <row r="2586" spans="5:26" x14ac:dyDescent="0.2">
      <c r="E2586">
        <f t="shared" si="615"/>
        <v>0.32262499999997835</v>
      </c>
      <c r="F2586">
        <f t="shared" si="616"/>
        <v>101325</v>
      </c>
      <c r="H2586">
        <f t="shared" si="614"/>
        <v>0.32262499999997835</v>
      </c>
      <c r="I2586">
        <f t="shared" si="602"/>
        <v>365.99999999896136</v>
      </c>
      <c r="J2586">
        <f t="shared" si="603"/>
        <v>1.7365591676563735E-4</v>
      </c>
      <c r="K2586">
        <f t="shared" si="604"/>
        <v>2.7759550709018832</v>
      </c>
      <c r="L2586">
        <f t="shared" si="605"/>
        <v>3.9769296294121147E-5</v>
      </c>
      <c r="M2586">
        <f>J2586/SQRT('Exhaust Gas Math'!$E$14*$B$21*$B$23)</f>
        <v>2.9480842785400565E-6</v>
      </c>
      <c r="N2586">
        <f t="shared" si="606"/>
        <v>1.655683280419179E-4</v>
      </c>
      <c r="O2586">
        <f t="shared" si="607"/>
        <v>0</v>
      </c>
      <c r="P2586">
        <f t="shared" si="608"/>
        <v>0</v>
      </c>
      <c r="Q2586">
        <f>($B$16/2)*(COS((ACOS((2*'Intake Valve Fxn Scratch'!$B$1)/$B$16-1)/($B$17/2))*(I2586-($B$17/2)))+1)*P2586</f>
        <v>0</v>
      </c>
      <c r="R2586">
        <f t="shared" si="609"/>
        <v>0</v>
      </c>
      <c r="S2586">
        <f t="shared" si="610"/>
        <v>0</v>
      </c>
      <c r="T2586">
        <f>S2586*'Exhaust Gas Math'!$C$14</f>
        <v>0</v>
      </c>
      <c r="U2586">
        <f>(T2586/'Exhaust Gas Math'!$B$14)+('Exhaust Gas Math'!$D$10)</f>
        <v>4.4059320573952224E-4</v>
      </c>
      <c r="V2586">
        <f>('Exhaust Gas Math'!$E$10*(2.53982214E-12*V2585^4 - 0.0000000071629564556*V2585^3 + 7.56281407226508E-06*V2585^2 - 0.00322508455050905*V2585 + 1.62997098133725)*$B$24+T2586*'Exhaust Gas Math'!$D$14*$B$23)/('Exhaust Gas Math'!$E$10*(2.53982214E-12*V2585^4 - 0.0000000071629564556*V2585^3 + 7.56281407226508E-06*V2585^2 - 0.00322508455050905*V2585 + 1.62997098133725)+T2586*'Exhaust Gas Math'!$D$14)</f>
        <v>1100</v>
      </c>
      <c r="W2586">
        <f>(353.3116967483*V2586^-1.0020802909)*('Exhaust Gas Math'!$E$10/(T2586+'Exhaust Gas Math'!$E$10))+(357.4500179626*V2586^-1.0038444015 )*(T2586/(T2586+'Exhaust Gas Math'!$E$10))</f>
        <v>0.31654710700089367</v>
      </c>
      <c r="X2586">
        <f t="shared" si="611"/>
        <v>0</v>
      </c>
      <c r="Y2586">
        <f t="shared" si="612"/>
        <v>101325</v>
      </c>
      <c r="Z2586">
        <f t="shared" si="613"/>
        <v>101325</v>
      </c>
    </row>
    <row r="2587" spans="5:26" x14ac:dyDescent="0.2">
      <c r="E2587">
        <f t="shared" si="615"/>
        <v>0.32274999999997833</v>
      </c>
      <c r="F2587">
        <f t="shared" si="616"/>
        <v>101325</v>
      </c>
      <c r="H2587">
        <f t="shared" si="614"/>
        <v>0.32274999999997833</v>
      </c>
      <c r="I2587">
        <f t="shared" si="602"/>
        <v>371.99999999895954</v>
      </c>
      <c r="J2587">
        <f t="shared" si="603"/>
        <v>6.927210566189286E-4</v>
      </c>
      <c r="K2587">
        <f t="shared" si="604"/>
        <v>5.5214961976230397</v>
      </c>
      <c r="L2587">
        <f t="shared" si="605"/>
        <v>3.9769296294121147E-5</v>
      </c>
      <c r="M2587">
        <f>J2587/SQRT('Exhaust Gas Math'!$E$14*$B$21*$B$23)</f>
        <v>1.1760037287920533E-5</v>
      </c>
      <c r="N2587">
        <f t="shared" si="606"/>
        <v>6.2929392657375474E-4</v>
      </c>
      <c r="O2587">
        <f t="shared" si="607"/>
        <v>0</v>
      </c>
      <c r="P2587">
        <f t="shared" si="608"/>
        <v>0</v>
      </c>
      <c r="Q2587">
        <f>($B$16/2)*(COS((ACOS((2*'Intake Valve Fxn Scratch'!$B$1)/$B$16-1)/($B$17/2))*(I2587-($B$17/2)))+1)*P2587</f>
        <v>0</v>
      </c>
      <c r="R2587">
        <f t="shared" si="609"/>
        <v>0</v>
      </c>
      <c r="S2587">
        <f t="shared" si="610"/>
        <v>0</v>
      </c>
      <c r="T2587">
        <f>S2587*'Exhaust Gas Math'!$C$14</f>
        <v>0</v>
      </c>
      <c r="U2587">
        <f>(T2587/'Exhaust Gas Math'!$B$14)+('Exhaust Gas Math'!$D$10)</f>
        <v>4.4059320573952224E-4</v>
      </c>
      <c r="V2587">
        <f>('Exhaust Gas Math'!$E$10*(2.53982214E-12*V2586^4 - 0.0000000071629564556*V2586^3 + 7.56281407226508E-06*V2586^2 - 0.00322508455050905*V2586 + 1.62997098133725)*$B$24+T2587*'Exhaust Gas Math'!$D$14*$B$23)/('Exhaust Gas Math'!$E$10*(2.53982214E-12*V2586^4 - 0.0000000071629564556*V2586^3 + 7.56281407226508E-06*V2586^2 - 0.00322508455050905*V2586 + 1.62997098133725)+T2587*'Exhaust Gas Math'!$D$14)</f>
        <v>1100</v>
      </c>
      <c r="W2587">
        <f>(353.3116967483*V2587^-1.0020802909)*('Exhaust Gas Math'!$E$10/(T2587+'Exhaust Gas Math'!$E$10))+(357.4500179626*V2587^-1.0038444015 )*(T2587/(T2587+'Exhaust Gas Math'!$E$10))</f>
        <v>0.31654710700089367</v>
      </c>
      <c r="X2587">
        <f t="shared" si="611"/>
        <v>0</v>
      </c>
      <c r="Y2587">
        <f t="shared" si="612"/>
        <v>101325</v>
      </c>
      <c r="Z2587">
        <f t="shared" si="613"/>
        <v>101325</v>
      </c>
    </row>
    <row r="2588" spans="5:26" x14ac:dyDescent="0.2">
      <c r="E2588">
        <f t="shared" si="615"/>
        <v>0.32287499999997832</v>
      </c>
      <c r="F2588">
        <f t="shared" si="616"/>
        <v>101325</v>
      </c>
      <c r="H2588">
        <f t="shared" si="614"/>
        <v>0.32287499999997832</v>
      </c>
      <c r="I2588">
        <f t="shared" si="602"/>
        <v>377.99999999895954</v>
      </c>
      <c r="J2588">
        <f t="shared" si="603"/>
        <v>1.5515084332657081E-3</v>
      </c>
      <c r="K2588">
        <f t="shared" si="604"/>
        <v>8.2065426565542232</v>
      </c>
      <c r="L2588">
        <f t="shared" si="605"/>
        <v>3.9769296294121147E-5</v>
      </c>
      <c r="M2588">
        <f>J2588/SQRT('Exhaust Gas Math'!$E$14*$B$21*$B$23)</f>
        <v>2.6339313426941274E-5</v>
      </c>
      <c r="N2588">
        <f t="shared" si="606"/>
        <v>1.3427107344058803E-3</v>
      </c>
      <c r="O2588">
        <f t="shared" si="607"/>
        <v>0</v>
      </c>
      <c r="P2588">
        <f t="shared" si="608"/>
        <v>0</v>
      </c>
      <c r="Q2588">
        <f>($B$16/2)*(COS((ACOS((2*'Intake Valve Fxn Scratch'!$B$1)/$B$16-1)/($B$17/2))*(I2588-($B$17/2)))+1)*P2588</f>
        <v>0</v>
      </c>
      <c r="R2588">
        <f t="shared" si="609"/>
        <v>0</v>
      </c>
      <c r="S2588">
        <f t="shared" si="610"/>
        <v>0</v>
      </c>
      <c r="T2588">
        <f>S2588*'Exhaust Gas Math'!$C$14</f>
        <v>0</v>
      </c>
      <c r="U2588">
        <f>(T2588/'Exhaust Gas Math'!$B$14)+('Exhaust Gas Math'!$D$10)</f>
        <v>4.4059320573952224E-4</v>
      </c>
      <c r="V2588">
        <f>('Exhaust Gas Math'!$E$10*(2.53982214E-12*V2587^4 - 0.0000000071629564556*V2587^3 + 7.56281407226508E-06*V2587^2 - 0.00322508455050905*V2587 + 1.62997098133725)*$B$24+T2588*'Exhaust Gas Math'!$D$14*$B$23)/('Exhaust Gas Math'!$E$10*(2.53982214E-12*V2587^4 - 0.0000000071629564556*V2587^3 + 7.56281407226508E-06*V2587^2 - 0.00322508455050905*V2587 + 1.62997098133725)+T2588*'Exhaust Gas Math'!$D$14)</f>
        <v>1100</v>
      </c>
      <c r="W2588">
        <f>(353.3116967483*V2588^-1.0020802909)*('Exhaust Gas Math'!$E$10/(T2588+'Exhaust Gas Math'!$E$10))+(357.4500179626*V2588^-1.0038444015 )*(T2588/(T2588+'Exhaust Gas Math'!$E$10))</f>
        <v>0.31654710700089367</v>
      </c>
      <c r="X2588">
        <f t="shared" si="611"/>
        <v>0</v>
      </c>
      <c r="Y2588">
        <f t="shared" si="612"/>
        <v>101325</v>
      </c>
      <c r="Z2588">
        <f t="shared" si="613"/>
        <v>101325</v>
      </c>
    </row>
    <row r="2589" spans="5:26" x14ac:dyDescent="0.2">
      <c r="E2589">
        <f t="shared" si="615"/>
        <v>0.3229999999999783</v>
      </c>
      <c r="F2589">
        <f t="shared" si="616"/>
        <v>101325</v>
      </c>
      <c r="H2589">
        <f t="shared" si="614"/>
        <v>0.3229999999999783</v>
      </c>
      <c r="I2589">
        <f t="shared" si="602"/>
        <v>383.99999999895772</v>
      </c>
      <c r="J2589">
        <f t="shared" si="603"/>
        <v>2.740608992495553E-3</v>
      </c>
      <c r="K2589">
        <f t="shared" si="604"/>
        <v>10.801676516812194</v>
      </c>
      <c r="L2589">
        <f t="shared" si="605"/>
        <v>3.9769296294121147E-5</v>
      </c>
      <c r="M2589">
        <f>J2589/SQRT('Exhaust Gas Math'!$E$14*$B$21*$B$23)</f>
        <v>4.6526179095329314E-5</v>
      </c>
      <c r="N2589">
        <f t="shared" si="606"/>
        <v>2.2601711313197902E-3</v>
      </c>
      <c r="O2589">
        <f t="shared" si="607"/>
        <v>0</v>
      </c>
      <c r="P2589">
        <f t="shared" si="608"/>
        <v>0</v>
      </c>
      <c r="Q2589">
        <f>($B$16/2)*(COS((ACOS((2*'Intake Valve Fxn Scratch'!$B$1)/$B$16-1)/($B$17/2))*(I2589-($B$17/2)))+1)*P2589</f>
        <v>0</v>
      </c>
      <c r="R2589">
        <f t="shared" si="609"/>
        <v>0</v>
      </c>
      <c r="S2589">
        <f t="shared" si="610"/>
        <v>0</v>
      </c>
      <c r="T2589">
        <f>S2589*'Exhaust Gas Math'!$C$14</f>
        <v>0</v>
      </c>
      <c r="U2589">
        <f>(T2589/'Exhaust Gas Math'!$B$14)+('Exhaust Gas Math'!$D$10)</f>
        <v>4.4059320573952224E-4</v>
      </c>
      <c r="V2589">
        <f>('Exhaust Gas Math'!$E$10*(2.53982214E-12*V2588^4 - 0.0000000071629564556*V2588^3 + 7.56281407226508E-06*V2588^2 - 0.00322508455050905*V2588 + 1.62997098133725)*$B$24+T2589*'Exhaust Gas Math'!$D$14*$B$23)/('Exhaust Gas Math'!$E$10*(2.53982214E-12*V2588^4 - 0.0000000071629564556*V2588^3 + 7.56281407226508E-06*V2588^2 - 0.00322508455050905*V2588 + 1.62997098133725)+T2589*'Exhaust Gas Math'!$D$14)</f>
        <v>1100</v>
      </c>
      <c r="W2589">
        <f>(353.3116967483*V2589^-1.0020802909)*('Exhaust Gas Math'!$E$10/(T2589+'Exhaust Gas Math'!$E$10))+(357.4500179626*V2589^-1.0038444015 )*(T2589/(T2589+'Exhaust Gas Math'!$E$10))</f>
        <v>0.31654710700089367</v>
      </c>
      <c r="X2589">
        <f t="shared" si="611"/>
        <v>0</v>
      </c>
      <c r="Y2589">
        <f t="shared" si="612"/>
        <v>101325</v>
      </c>
      <c r="Z2589">
        <f t="shared" si="613"/>
        <v>101325</v>
      </c>
    </row>
    <row r="2590" spans="5:26" x14ac:dyDescent="0.2">
      <c r="E2590">
        <f t="shared" si="615"/>
        <v>0.32312499999997829</v>
      </c>
      <c r="F2590">
        <f t="shared" si="616"/>
        <v>101325</v>
      </c>
      <c r="H2590">
        <f t="shared" si="614"/>
        <v>0.32312499999997829</v>
      </c>
      <c r="I2590">
        <f t="shared" si="602"/>
        <v>389.99999999895772</v>
      </c>
      <c r="J2590">
        <f t="shared" si="603"/>
        <v>4.2469946997449777E-3</v>
      </c>
      <c r="K2590">
        <f t="shared" si="604"/>
        <v>13.278464948754499</v>
      </c>
      <c r="L2590">
        <f t="shared" si="605"/>
        <v>3.9769296294121147E-5</v>
      </c>
      <c r="M2590">
        <f>J2590/SQRT('Exhaust Gas Math'!$E$14*$B$21*$B$23)</f>
        <v>7.2099462768426934E-5</v>
      </c>
      <c r="N2590">
        <f t="shared" si="606"/>
        <v>3.3402709599281155E-3</v>
      </c>
      <c r="O2590">
        <f t="shared" si="607"/>
        <v>0</v>
      </c>
      <c r="P2590">
        <f t="shared" si="608"/>
        <v>0</v>
      </c>
      <c r="Q2590">
        <f>($B$16/2)*(COS((ACOS((2*'Intake Valve Fxn Scratch'!$B$1)/$B$16-1)/($B$17/2))*(I2590-($B$17/2)))+1)*P2590</f>
        <v>0</v>
      </c>
      <c r="R2590">
        <f t="shared" si="609"/>
        <v>0</v>
      </c>
      <c r="S2590">
        <f t="shared" si="610"/>
        <v>0</v>
      </c>
      <c r="T2590">
        <f>S2590*'Exhaust Gas Math'!$C$14</f>
        <v>0</v>
      </c>
      <c r="U2590">
        <f>(T2590/'Exhaust Gas Math'!$B$14)+('Exhaust Gas Math'!$D$10)</f>
        <v>4.4059320573952224E-4</v>
      </c>
      <c r="V2590">
        <f>('Exhaust Gas Math'!$E$10*(2.53982214E-12*V2589^4 - 0.0000000071629564556*V2589^3 + 7.56281407226508E-06*V2589^2 - 0.00322508455050905*V2589 + 1.62997098133725)*$B$24+T2590*'Exhaust Gas Math'!$D$14*$B$23)/('Exhaust Gas Math'!$E$10*(2.53982214E-12*V2589^4 - 0.0000000071629564556*V2589^3 + 7.56281407226508E-06*V2589^2 - 0.00322508455050905*V2589 + 1.62997098133725)+T2590*'Exhaust Gas Math'!$D$14)</f>
        <v>1100</v>
      </c>
      <c r="W2590">
        <f>(353.3116967483*V2590^-1.0020802909)*('Exhaust Gas Math'!$E$10/(T2590+'Exhaust Gas Math'!$E$10))+(357.4500179626*V2590^-1.0038444015 )*(T2590/(T2590+'Exhaust Gas Math'!$E$10))</f>
        <v>0.31654710700089367</v>
      </c>
      <c r="X2590">
        <f t="shared" si="611"/>
        <v>0</v>
      </c>
      <c r="Y2590">
        <f t="shared" si="612"/>
        <v>101325</v>
      </c>
      <c r="Z2590">
        <f t="shared" si="613"/>
        <v>101325</v>
      </c>
    </row>
    <row r="2591" spans="5:26" x14ac:dyDescent="0.2">
      <c r="E2591">
        <f t="shared" si="615"/>
        <v>0.32324999999997828</v>
      </c>
      <c r="F2591">
        <f t="shared" si="616"/>
        <v>101325</v>
      </c>
      <c r="H2591">
        <f t="shared" si="614"/>
        <v>0.32324999999997828</v>
      </c>
      <c r="I2591">
        <f t="shared" si="602"/>
        <v>395.99999999895772</v>
      </c>
      <c r="J2591">
        <f t="shared" si="603"/>
        <v>6.0541612779755026E-3</v>
      </c>
      <c r="K2591">
        <f t="shared" si="604"/>
        <v>15.609771740022158</v>
      </c>
      <c r="L2591">
        <f t="shared" si="605"/>
        <v>3.9769296294121147E-5</v>
      </c>
      <c r="M2591">
        <f>J2591/SQRT('Exhaust Gas Math'!$E$14*$B$21*$B$23)</f>
        <v>1.0277897819878553E-4</v>
      </c>
      <c r="N2591">
        <f t="shared" si="606"/>
        <v>4.5467954920272308E-3</v>
      </c>
      <c r="O2591">
        <f t="shared" si="607"/>
        <v>0</v>
      </c>
      <c r="P2591">
        <f t="shared" si="608"/>
        <v>0</v>
      </c>
      <c r="Q2591">
        <f>($B$16/2)*(COS((ACOS((2*'Intake Valve Fxn Scratch'!$B$1)/$B$16-1)/($B$17/2))*(I2591-($B$17/2)))+1)*P2591</f>
        <v>0</v>
      </c>
      <c r="R2591">
        <f t="shared" si="609"/>
        <v>0</v>
      </c>
      <c r="S2591">
        <f t="shared" si="610"/>
        <v>0</v>
      </c>
      <c r="T2591">
        <f>S2591*'Exhaust Gas Math'!$C$14</f>
        <v>0</v>
      </c>
      <c r="U2591">
        <f>(T2591/'Exhaust Gas Math'!$B$14)+('Exhaust Gas Math'!$D$10)</f>
        <v>4.4059320573952224E-4</v>
      </c>
      <c r="V2591">
        <f>('Exhaust Gas Math'!$E$10*(2.53982214E-12*V2590^4 - 0.0000000071629564556*V2590^3 + 7.56281407226508E-06*V2590^2 - 0.00322508455050905*V2590 + 1.62997098133725)*$B$24+T2591*'Exhaust Gas Math'!$D$14*$B$23)/('Exhaust Gas Math'!$E$10*(2.53982214E-12*V2590^4 - 0.0000000071629564556*V2590^3 + 7.56281407226508E-06*V2590^2 - 0.00322508455050905*V2590 + 1.62997098133725)+T2591*'Exhaust Gas Math'!$D$14)</f>
        <v>1100</v>
      </c>
      <c r="W2591">
        <f>(353.3116967483*V2591^-1.0020802909)*('Exhaust Gas Math'!$E$10/(T2591+'Exhaust Gas Math'!$E$10))+(357.4500179626*V2591^-1.0038444015 )*(T2591/(T2591+'Exhaust Gas Math'!$E$10))</f>
        <v>0.31654710700089367</v>
      </c>
      <c r="X2591">
        <f t="shared" si="611"/>
        <v>0</v>
      </c>
      <c r="Y2591">
        <f t="shared" si="612"/>
        <v>101325</v>
      </c>
      <c r="Z2591">
        <f t="shared" si="613"/>
        <v>101325</v>
      </c>
    </row>
    <row r="2592" spans="5:26" x14ac:dyDescent="0.2">
      <c r="E2592">
        <f t="shared" si="615"/>
        <v>0.32337499999997826</v>
      </c>
      <c r="F2592">
        <f t="shared" si="616"/>
        <v>101325</v>
      </c>
      <c r="H2592">
        <f t="shared" si="614"/>
        <v>0.32337499999997826</v>
      </c>
      <c r="I2592">
        <f t="shared" si="602"/>
        <v>401.9999999989559</v>
      </c>
      <c r="J2592">
        <f t="shared" si="603"/>
        <v>8.1423090319801827E-3</v>
      </c>
      <c r="K2592">
        <f t="shared" si="604"/>
        <v>17.770054605550225</v>
      </c>
      <c r="L2592">
        <f t="shared" si="605"/>
        <v>3.9769296294121147E-5</v>
      </c>
      <c r="M2592">
        <f>J2592/SQRT('Exhaust Gas Math'!$E$14*$B$21*$B$23)</f>
        <v>1.3822859419521596E-4</v>
      </c>
      <c r="N2592">
        <f t="shared" si="606"/>
        <v>5.8492450475735418E-3</v>
      </c>
      <c r="O2592">
        <f t="shared" si="607"/>
        <v>0</v>
      </c>
      <c r="P2592">
        <f t="shared" si="608"/>
        <v>0</v>
      </c>
      <c r="Q2592">
        <f>($B$16/2)*(COS((ACOS((2*'Intake Valve Fxn Scratch'!$B$1)/$B$16-1)/($B$17/2))*(I2592-($B$17/2)))+1)*P2592</f>
        <v>0</v>
      </c>
      <c r="R2592">
        <f t="shared" si="609"/>
        <v>0</v>
      </c>
      <c r="S2592">
        <f t="shared" si="610"/>
        <v>0</v>
      </c>
      <c r="T2592">
        <f>S2592*'Exhaust Gas Math'!$C$14</f>
        <v>0</v>
      </c>
      <c r="U2592">
        <f>(T2592/'Exhaust Gas Math'!$B$14)+('Exhaust Gas Math'!$D$10)</f>
        <v>4.4059320573952224E-4</v>
      </c>
      <c r="V2592">
        <f>('Exhaust Gas Math'!$E$10*(2.53982214E-12*V2591^4 - 0.0000000071629564556*V2591^3 + 7.56281407226508E-06*V2591^2 - 0.00322508455050905*V2591 + 1.62997098133725)*$B$24+T2592*'Exhaust Gas Math'!$D$14*$B$23)/('Exhaust Gas Math'!$E$10*(2.53982214E-12*V2591^4 - 0.0000000071629564556*V2591^3 + 7.56281407226508E-06*V2591^2 - 0.00322508455050905*V2591 + 1.62997098133725)+T2592*'Exhaust Gas Math'!$D$14)</f>
        <v>1100</v>
      </c>
      <c r="W2592">
        <f>(353.3116967483*V2592^-1.0020802909)*('Exhaust Gas Math'!$E$10/(T2592+'Exhaust Gas Math'!$E$10))+(357.4500179626*V2592^-1.0038444015 )*(T2592/(T2592+'Exhaust Gas Math'!$E$10))</f>
        <v>0.31654710700089367</v>
      </c>
      <c r="X2592">
        <f t="shared" si="611"/>
        <v>0</v>
      </c>
      <c r="Y2592">
        <f t="shared" si="612"/>
        <v>101325</v>
      </c>
      <c r="Z2592">
        <f t="shared" si="613"/>
        <v>101325</v>
      </c>
    </row>
    <row r="2593" spans="5:26" x14ac:dyDescent="0.2">
      <c r="E2593">
        <f t="shared" si="615"/>
        <v>0.32349999999997825</v>
      </c>
      <c r="F2593">
        <f t="shared" si="616"/>
        <v>101325</v>
      </c>
      <c r="H2593">
        <f t="shared" si="614"/>
        <v>0.32349999999997825</v>
      </c>
      <c r="I2593">
        <f t="shared" si="602"/>
        <v>407.9999999989559</v>
      </c>
      <c r="J2593">
        <f t="shared" si="603"/>
        <v>1.0488559777995378E-2</v>
      </c>
      <c r="K2593">
        <f t="shared" si="604"/>
        <v>19.735645034198058</v>
      </c>
      <c r="L2593">
        <f t="shared" si="605"/>
        <v>3.9769296294121147E-5</v>
      </c>
      <c r="M2593">
        <f>J2593/SQRT('Exhaust Gas Math'!$E$14*$B$21*$B$23)</f>
        <v>1.7805991734659034E-4</v>
      </c>
      <c r="N2593">
        <f t="shared" si="606"/>
        <v>7.2230121592682904E-3</v>
      </c>
      <c r="O2593">
        <f t="shared" si="607"/>
        <v>0</v>
      </c>
      <c r="P2593">
        <f t="shared" si="608"/>
        <v>0</v>
      </c>
      <c r="Q2593">
        <f>($B$16/2)*(COS((ACOS((2*'Intake Valve Fxn Scratch'!$B$1)/$B$16-1)/($B$17/2))*(I2593-($B$17/2)))+1)*P2593</f>
        <v>0</v>
      </c>
      <c r="R2593">
        <f t="shared" si="609"/>
        <v>0</v>
      </c>
      <c r="S2593">
        <f t="shared" si="610"/>
        <v>0</v>
      </c>
      <c r="T2593">
        <f>S2593*'Exhaust Gas Math'!$C$14</f>
        <v>0</v>
      </c>
      <c r="U2593">
        <f>(T2593/'Exhaust Gas Math'!$B$14)+('Exhaust Gas Math'!$D$10)</f>
        <v>4.4059320573952224E-4</v>
      </c>
      <c r="V2593">
        <f>('Exhaust Gas Math'!$E$10*(2.53982214E-12*V2592^4 - 0.0000000071629564556*V2592^3 + 7.56281407226508E-06*V2592^2 - 0.00322508455050905*V2592 + 1.62997098133725)*$B$24+T2593*'Exhaust Gas Math'!$D$14*$B$23)/('Exhaust Gas Math'!$E$10*(2.53982214E-12*V2592^4 - 0.0000000071629564556*V2592^3 + 7.56281407226508E-06*V2592^2 - 0.00322508455050905*V2592 + 1.62997098133725)+T2593*'Exhaust Gas Math'!$D$14)</f>
        <v>1100</v>
      </c>
      <c r="W2593">
        <f>(353.3116967483*V2593^-1.0020802909)*('Exhaust Gas Math'!$E$10/(T2593+'Exhaust Gas Math'!$E$10))+(357.4500179626*V2593^-1.0038444015 )*(T2593/(T2593+'Exhaust Gas Math'!$E$10))</f>
        <v>0.31654710700089367</v>
      </c>
      <c r="X2593">
        <f t="shared" si="611"/>
        <v>0</v>
      </c>
      <c r="Y2593">
        <f t="shared" si="612"/>
        <v>101325</v>
      </c>
      <c r="Z2593">
        <f t="shared" si="613"/>
        <v>101325</v>
      </c>
    </row>
    <row r="2594" spans="5:26" x14ac:dyDescent="0.2">
      <c r="E2594">
        <f t="shared" si="615"/>
        <v>0.32362499999997824</v>
      </c>
      <c r="F2594">
        <f t="shared" si="616"/>
        <v>101325</v>
      </c>
      <c r="H2594">
        <f t="shared" si="614"/>
        <v>0.32362499999997824</v>
      </c>
      <c r="I2594">
        <f t="shared" si="602"/>
        <v>413.9999999989559</v>
      </c>
      <c r="J2594">
        <f t="shared" si="603"/>
        <v>1.3067207501860696E-2</v>
      </c>
      <c r="K2594">
        <f t="shared" si="604"/>
        <v>21.485007605901032</v>
      </c>
      <c r="L2594">
        <f t="shared" si="605"/>
        <v>3.9769296294121147E-5</v>
      </c>
      <c r="M2594">
        <f>J2594/SQRT('Exhaust Gas Math'!$E$14*$B$21*$B$23)</f>
        <v>2.2183654734117932E-4</v>
      </c>
      <c r="N2594">
        <f t="shared" si="606"/>
        <v>8.6492854858842526E-3</v>
      </c>
      <c r="O2594">
        <f t="shared" si="607"/>
        <v>0</v>
      </c>
      <c r="P2594">
        <f t="shared" si="608"/>
        <v>0</v>
      </c>
      <c r="Q2594">
        <f>($B$16/2)*(COS((ACOS((2*'Intake Valve Fxn Scratch'!$B$1)/$B$16-1)/($B$17/2))*(I2594-($B$17/2)))+1)*P2594</f>
        <v>0</v>
      </c>
      <c r="R2594">
        <f t="shared" si="609"/>
        <v>0</v>
      </c>
      <c r="S2594">
        <f t="shared" si="610"/>
        <v>0</v>
      </c>
      <c r="T2594">
        <f>S2594*'Exhaust Gas Math'!$C$14</f>
        <v>0</v>
      </c>
      <c r="U2594">
        <f>(T2594/'Exhaust Gas Math'!$B$14)+('Exhaust Gas Math'!$D$10)</f>
        <v>4.4059320573952224E-4</v>
      </c>
      <c r="V2594">
        <f>('Exhaust Gas Math'!$E$10*(2.53982214E-12*V2593^4 - 0.0000000071629564556*V2593^3 + 7.56281407226508E-06*V2593^2 - 0.00322508455050905*V2593 + 1.62997098133725)*$B$24+T2594*'Exhaust Gas Math'!$D$14*$B$23)/('Exhaust Gas Math'!$E$10*(2.53982214E-12*V2593^4 - 0.0000000071629564556*V2593^3 + 7.56281407226508E-06*V2593^2 - 0.00322508455050905*V2593 + 1.62997098133725)+T2594*'Exhaust Gas Math'!$D$14)</f>
        <v>1100</v>
      </c>
      <c r="W2594">
        <f>(353.3116967483*V2594^-1.0020802909)*('Exhaust Gas Math'!$E$10/(T2594+'Exhaust Gas Math'!$E$10))+(357.4500179626*V2594^-1.0038444015 )*(T2594/(T2594+'Exhaust Gas Math'!$E$10))</f>
        <v>0.31654710700089367</v>
      </c>
      <c r="X2594">
        <f t="shared" si="611"/>
        <v>0</v>
      </c>
      <c r="Y2594">
        <f t="shared" si="612"/>
        <v>101325</v>
      </c>
      <c r="Z2594">
        <f t="shared" si="613"/>
        <v>101325</v>
      </c>
    </row>
    <row r="2595" spans="5:26" x14ac:dyDescent="0.2">
      <c r="E2595">
        <f t="shared" si="615"/>
        <v>0.32374999999997822</v>
      </c>
      <c r="F2595">
        <f t="shared" si="616"/>
        <v>101325</v>
      </c>
      <c r="H2595">
        <f t="shared" si="614"/>
        <v>0.32374999999997822</v>
      </c>
      <c r="I2595">
        <f t="shared" si="602"/>
        <v>419.99999999895408</v>
      </c>
      <c r="J2595">
        <f t="shared" si="603"/>
        <v>1.5849999999499528E-2</v>
      </c>
      <c r="K2595">
        <f t="shared" si="604"/>
        <v>22.998975938247813</v>
      </c>
      <c r="L2595">
        <f t="shared" si="605"/>
        <v>3.9769296294121147E-5</v>
      </c>
      <c r="M2595">
        <f>J2595/SQRT('Exhaust Gas Math'!$E$14*$B$21*$B$23)</f>
        <v>2.6907885825996067E-4</v>
      </c>
      <c r="N2595">
        <f t="shared" si="606"/>
        <v>1.0114751634280612E-2</v>
      </c>
      <c r="O2595">
        <f t="shared" si="607"/>
        <v>0</v>
      </c>
      <c r="P2595">
        <f t="shared" si="608"/>
        <v>0</v>
      </c>
      <c r="Q2595">
        <f>($B$16/2)*(COS((ACOS((2*'Intake Valve Fxn Scratch'!$B$1)/$B$16-1)/($B$17/2))*(I2595-($B$17/2)))+1)*P2595</f>
        <v>0</v>
      </c>
      <c r="R2595">
        <f t="shared" si="609"/>
        <v>0</v>
      </c>
      <c r="S2595">
        <f t="shared" si="610"/>
        <v>0</v>
      </c>
      <c r="T2595">
        <f>S2595*'Exhaust Gas Math'!$C$14</f>
        <v>0</v>
      </c>
      <c r="U2595">
        <f>(T2595/'Exhaust Gas Math'!$B$14)+('Exhaust Gas Math'!$D$10)</f>
        <v>4.4059320573952224E-4</v>
      </c>
      <c r="V2595">
        <f>('Exhaust Gas Math'!$E$10*(2.53982214E-12*V2594^4 - 0.0000000071629564556*V2594^3 + 7.56281407226508E-06*V2594^2 - 0.00322508455050905*V2594 + 1.62997098133725)*$B$24+T2595*'Exhaust Gas Math'!$D$14*$B$23)/('Exhaust Gas Math'!$E$10*(2.53982214E-12*V2594^4 - 0.0000000071629564556*V2594^3 + 7.56281407226508E-06*V2594^2 - 0.00322508455050905*V2594 + 1.62997098133725)+T2595*'Exhaust Gas Math'!$D$14)</f>
        <v>1100</v>
      </c>
      <c r="W2595">
        <f>(353.3116967483*V2595^-1.0020802909)*('Exhaust Gas Math'!$E$10/(T2595+'Exhaust Gas Math'!$E$10))+(357.4500179626*V2595^-1.0038444015 )*(T2595/(T2595+'Exhaust Gas Math'!$E$10))</f>
        <v>0.31654710700089367</v>
      </c>
      <c r="X2595">
        <f t="shared" si="611"/>
        <v>0</v>
      </c>
      <c r="Y2595">
        <f t="shared" si="612"/>
        <v>101325</v>
      </c>
      <c r="Z2595">
        <f t="shared" si="613"/>
        <v>101325</v>
      </c>
    </row>
    <row r="2596" spans="5:26" x14ac:dyDescent="0.2">
      <c r="E2596">
        <f t="shared" si="615"/>
        <v>0.32387499999997821</v>
      </c>
      <c r="F2596">
        <f t="shared" si="616"/>
        <v>101325</v>
      </c>
      <c r="H2596">
        <f t="shared" si="614"/>
        <v>0.32387499999997821</v>
      </c>
      <c r="I2596">
        <f t="shared" si="602"/>
        <v>425.99999999895408</v>
      </c>
      <c r="J2596">
        <f t="shared" si="603"/>
        <v>1.8806448413969629E-2</v>
      </c>
      <c r="K2596">
        <f t="shared" si="604"/>
        <v>24.260962677369957</v>
      </c>
      <c r="L2596">
        <f t="shared" si="605"/>
        <v>3.9769296294121147E-5</v>
      </c>
      <c r="M2596">
        <f>J2596/SQRT('Exhaust Gas Math'!$E$14*$B$21*$B$23)</f>
        <v>3.1926925345839632E-4</v>
      </c>
      <c r="N2596">
        <f t="shared" si="606"/>
        <v>1.1611157152855534E-2</v>
      </c>
      <c r="O2596">
        <f t="shared" si="607"/>
        <v>0</v>
      </c>
      <c r="P2596">
        <f t="shared" si="608"/>
        <v>0</v>
      </c>
      <c r="Q2596">
        <f>($B$16/2)*(COS((ACOS((2*'Intake Valve Fxn Scratch'!$B$1)/$B$16-1)/($B$17/2))*(I2596-($B$17/2)))+1)*P2596</f>
        <v>0</v>
      </c>
      <c r="R2596">
        <f t="shared" si="609"/>
        <v>0</v>
      </c>
      <c r="S2596">
        <f t="shared" si="610"/>
        <v>0</v>
      </c>
      <c r="T2596">
        <f>S2596*'Exhaust Gas Math'!$C$14</f>
        <v>0</v>
      </c>
      <c r="U2596">
        <f>(T2596/'Exhaust Gas Math'!$B$14)+('Exhaust Gas Math'!$D$10)</f>
        <v>4.4059320573952224E-4</v>
      </c>
      <c r="V2596">
        <f>('Exhaust Gas Math'!$E$10*(2.53982214E-12*V2595^4 - 0.0000000071629564556*V2595^3 + 7.56281407226508E-06*V2595^2 - 0.00322508455050905*V2595 + 1.62997098133725)*$B$24+T2596*'Exhaust Gas Math'!$D$14*$B$23)/('Exhaust Gas Math'!$E$10*(2.53982214E-12*V2595^4 - 0.0000000071629564556*V2595^3 + 7.56281407226508E-06*V2595^2 - 0.00322508455050905*V2595 + 1.62997098133725)+T2596*'Exhaust Gas Math'!$D$14)</f>
        <v>1100</v>
      </c>
      <c r="W2596">
        <f>(353.3116967483*V2596^-1.0020802909)*('Exhaust Gas Math'!$E$10/(T2596+'Exhaust Gas Math'!$E$10))+(357.4500179626*V2596^-1.0038444015 )*(T2596/(T2596+'Exhaust Gas Math'!$E$10))</f>
        <v>0.31654710700089367</v>
      </c>
      <c r="X2596">
        <f t="shared" si="611"/>
        <v>0</v>
      </c>
      <c r="Y2596">
        <f t="shared" si="612"/>
        <v>101325</v>
      </c>
      <c r="Z2596">
        <f t="shared" si="613"/>
        <v>101325</v>
      </c>
    </row>
    <row r="2597" spans="5:26" x14ac:dyDescent="0.2">
      <c r="E2597">
        <f t="shared" si="615"/>
        <v>0.32399999999997819</v>
      </c>
      <c r="F2597">
        <f t="shared" si="616"/>
        <v>101325</v>
      </c>
      <c r="H2597">
        <f t="shared" si="614"/>
        <v>0.32399999999997819</v>
      </c>
      <c r="I2597">
        <f t="shared" si="602"/>
        <v>431.99999999895408</v>
      </c>
      <c r="J2597">
        <f t="shared" si="603"/>
        <v>2.1904161277763734E-2</v>
      </c>
      <c r="K2597">
        <f t="shared" si="604"/>
        <v>25.257141232465454</v>
      </c>
      <c r="L2597">
        <f t="shared" si="605"/>
        <v>3.9769296294121147E-5</v>
      </c>
      <c r="M2597">
        <f>J2597/SQRT('Exhaust Gas Math'!$E$14*$B$21*$B$23)</f>
        <v>3.7185783646364738E-4</v>
      </c>
      <c r="N2597">
        <f t="shared" si="606"/>
        <v>1.3134781388243678E-2</v>
      </c>
      <c r="O2597">
        <f t="shared" si="607"/>
        <v>0</v>
      </c>
      <c r="P2597">
        <f t="shared" si="608"/>
        <v>0</v>
      </c>
      <c r="Q2597">
        <f>($B$16/2)*(COS((ACOS((2*'Intake Valve Fxn Scratch'!$B$1)/$B$16-1)/($B$17/2))*(I2597-($B$17/2)))+1)*P2597</f>
        <v>0</v>
      </c>
      <c r="R2597">
        <f t="shared" si="609"/>
        <v>0</v>
      </c>
      <c r="S2597">
        <f t="shared" si="610"/>
        <v>0</v>
      </c>
      <c r="T2597">
        <f>S2597*'Exhaust Gas Math'!$C$14</f>
        <v>0</v>
      </c>
      <c r="U2597">
        <f>(T2597/'Exhaust Gas Math'!$B$14)+('Exhaust Gas Math'!$D$10)</f>
        <v>4.4059320573952224E-4</v>
      </c>
      <c r="V2597">
        <f>('Exhaust Gas Math'!$E$10*(2.53982214E-12*V2596^4 - 0.0000000071629564556*V2596^3 + 7.56281407226508E-06*V2596^2 - 0.00322508455050905*V2596 + 1.62997098133725)*$B$24+T2597*'Exhaust Gas Math'!$D$14*$B$23)/('Exhaust Gas Math'!$E$10*(2.53982214E-12*V2596^4 - 0.0000000071629564556*V2596^3 + 7.56281407226508E-06*V2596^2 - 0.00322508455050905*V2596 + 1.62997098133725)+T2597*'Exhaust Gas Math'!$D$14)</f>
        <v>1100</v>
      </c>
      <c r="W2597">
        <f>(353.3116967483*V2597^-1.0020802909)*('Exhaust Gas Math'!$E$10/(T2597+'Exhaust Gas Math'!$E$10))+(357.4500179626*V2597^-1.0038444015 )*(T2597/(T2597+'Exhaust Gas Math'!$E$10))</f>
        <v>0.31654710700089367</v>
      </c>
      <c r="X2597">
        <f t="shared" si="611"/>
        <v>0</v>
      </c>
      <c r="Y2597">
        <f t="shared" si="612"/>
        <v>101325</v>
      </c>
      <c r="Z2597">
        <f t="shared" si="613"/>
        <v>101325</v>
      </c>
    </row>
    <row r="2598" spans="5:26" x14ac:dyDescent="0.2">
      <c r="E2598">
        <f t="shared" si="615"/>
        <v>0.32412499999997818</v>
      </c>
      <c r="F2598">
        <f t="shared" si="616"/>
        <v>101325</v>
      </c>
      <c r="H2598">
        <f t="shared" si="614"/>
        <v>0.32412499999997818</v>
      </c>
      <c r="I2598">
        <f t="shared" si="602"/>
        <v>437.99999999895226</v>
      </c>
      <c r="J2598">
        <f t="shared" si="603"/>
        <v>2.5109199400511376E-2</v>
      </c>
      <c r="K2598">
        <f t="shared" si="604"/>
        <v>25.976597262822008</v>
      </c>
      <c r="L2598">
        <f t="shared" si="605"/>
        <v>3.9769296294121147E-5</v>
      </c>
      <c r="M2598">
        <f>J2598/SQRT('Exhaust Gas Math'!$E$14*$B$21*$B$23)</f>
        <v>4.2626843575549689E-4</v>
      </c>
      <c r="N2598">
        <f t="shared" si="606"/>
        <v>1.4685858366847035E-2</v>
      </c>
      <c r="O2598">
        <f t="shared" si="607"/>
        <v>0</v>
      </c>
      <c r="P2598">
        <f t="shared" si="608"/>
        <v>0</v>
      </c>
      <c r="Q2598">
        <f>($B$16/2)*(COS((ACOS((2*'Intake Valve Fxn Scratch'!$B$1)/$B$16-1)/($B$17/2))*(I2598-($B$17/2)))+1)*P2598</f>
        <v>0</v>
      </c>
      <c r="R2598">
        <f t="shared" si="609"/>
        <v>0</v>
      </c>
      <c r="S2598">
        <f t="shared" si="610"/>
        <v>0</v>
      </c>
      <c r="T2598">
        <f>S2598*'Exhaust Gas Math'!$C$14</f>
        <v>0</v>
      </c>
      <c r="U2598">
        <f>(T2598/'Exhaust Gas Math'!$B$14)+('Exhaust Gas Math'!$D$10)</f>
        <v>4.4059320573952224E-4</v>
      </c>
      <c r="V2598">
        <f>('Exhaust Gas Math'!$E$10*(2.53982214E-12*V2597^4 - 0.0000000071629564556*V2597^3 + 7.56281407226508E-06*V2597^2 - 0.00322508455050905*V2597 + 1.62997098133725)*$B$24+T2598*'Exhaust Gas Math'!$D$14*$B$23)/('Exhaust Gas Math'!$E$10*(2.53982214E-12*V2597^4 - 0.0000000071629564556*V2597^3 + 7.56281407226508E-06*V2597^2 - 0.00322508455050905*V2597 + 1.62997098133725)+T2598*'Exhaust Gas Math'!$D$14)</f>
        <v>1100</v>
      </c>
      <c r="W2598">
        <f>(353.3116967483*V2598^-1.0020802909)*('Exhaust Gas Math'!$E$10/(T2598+'Exhaust Gas Math'!$E$10))+(357.4500179626*V2598^-1.0038444015 )*(T2598/(T2598+'Exhaust Gas Math'!$E$10))</f>
        <v>0.31654710700089367</v>
      </c>
      <c r="X2598">
        <f t="shared" si="611"/>
        <v>0</v>
      </c>
      <c r="Y2598">
        <f t="shared" si="612"/>
        <v>101325</v>
      </c>
      <c r="Z2598">
        <f t="shared" si="613"/>
        <v>101325</v>
      </c>
    </row>
    <row r="2599" spans="5:26" x14ac:dyDescent="0.2">
      <c r="E2599">
        <f t="shared" si="615"/>
        <v>0.32424999999997817</v>
      </c>
      <c r="F2599">
        <f t="shared" si="616"/>
        <v>101325</v>
      </c>
      <c r="H2599">
        <f t="shared" si="614"/>
        <v>0.32424999999997817</v>
      </c>
      <c r="I2599">
        <f t="shared" si="602"/>
        <v>443.99999999895226</v>
      </c>
      <c r="J2599">
        <f t="shared" si="603"/>
        <v>2.8386447713838938E-2</v>
      </c>
      <c r="K2599">
        <f t="shared" si="604"/>
        <v>26.411448257614392</v>
      </c>
      <c r="L2599">
        <f t="shared" si="605"/>
        <v>3.9769296294121147E-5</v>
      </c>
      <c r="M2599">
        <f>J2599/SQRT('Exhaust Gas Math'!$E$14*$B$21*$B$23)</f>
        <v>4.8190491742189481E-4</v>
      </c>
      <c r="N2599">
        <f t="shared" si="606"/>
        <v>1.626797359397289E-2</v>
      </c>
      <c r="O2599">
        <f t="shared" si="607"/>
        <v>0</v>
      </c>
      <c r="P2599">
        <f t="shared" si="608"/>
        <v>0</v>
      </c>
      <c r="Q2599">
        <f>($B$16/2)*(COS((ACOS((2*'Intake Valve Fxn Scratch'!$B$1)/$B$16-1)/($B$17/2))*(I2599-($B$17/2)))+1)*P2599</f>
        <v>0</v>
      </c>
      <c r="R2599">
        <f t="shared" si="609"/>
        <v>0</v>
      </c>
      <c r="S2599">
        <f t="shared" si="610"/>
        <v>0</v>
      </c>
      <c r="T2599">
        <f>S2599*'Exhaust Gas Math'!$C$14</f>
        <v>0</v>
      </c>
      <c r="U2599">
        <f>(T2599/'Exhaust Gas Math'!$B$14)+('Exhaust Gas Math'!$D$10)</f>
        <v>4.4059320573952224E-4</v>
      </c>
      <c r="V2599">
        <f>('Exhaust Gas Math'!$E$10*(2.53982214E-12*V2598^4 - 0.0000000071629564556*V2598^3 + 7.56281407226508E-06*V2598^2 - 0.00322508455050905*V2598 + 1.62997098133725)*$B$24+T2599*'Exhaust Gas Math'!$D$14*$B$23)/('Exhaust Gas Math'!$E$10*(2.53982214E-12*V2598^4 - 0.0000000071629564556*V2598^3 + 7.56281407226508E-06*V2598^2 - 0.00322508455050905*V2598 + 1.62997098133725)+T2599*'Exhaust Gas Math'!$D$14)</f>
        <v>1100</v>
      </c>
      <c r="W2599">
        <f>(353.3116967483*V2599^-1.0020802909)*('Exhaust Gas Math'!$E$10/(T2599+'Exhaust Gas Math'!$E$10))+(357.4500179626*V2599^-1.0038444015 )*(T2599/(T2599+'Exhaust Gas Math'!$E$10))</f>
        <v>0.31654710700089367</v>
      </c>
      <c r="X2599">
        <f t="shared" si="611"/>
        <v>0</v>
      </c>
      <c r="Y2599">
        <f t="shared" si="612"/>
        <v>101325</v>
      </c>
      <c r="Z2599">
        <f t="shared" si="613"/>
        <v>101325</v>
      </c>
    </row>
    <row r="2600" spans="5:26" x14ac:dyDescent="0.2">
      <c r="E2600">
        <f t="shared" si="615"/>
        <v>0.32437499999997815</v>
      </c>
      <c r="F2600">
        <f t="shared" si="616"/>
        <v>101325</v>
      </c>
      <c r="H2600">
        <f t="shared" si="614"/>
        <v>0.32437499999997815</v>
      </c>
      <c r="I2600">
        <f t="shared" si="602"/>
        <v>449.99999999895044</v>
      </c>
      <c r="J2600">
        <f t="shared" si="603"/>
        <v>3.1699999999420844E-2</v>
      </c>
      <c r="K2600">
        <f t="shared" si="604"/>
        <v>26.556929898345718</v>
      </c>
      <c r="L2600">
        <f t="shared" si="605"/>
        <v>3.9769296294121147E-5</v>
      </c>
      <c r="M2600">
        <f>J2600/SQRT('Exhaust Gas Math'!$E$14*$B$21*$B$23)</f>
        <v>5.3815771652708185E-4</v>
      </c>
      <c r="N2600">
        <f t="shared" si="606"/>
        <v>1.7887450438099972E-2</v>
      </c>
      <c r="O2600">
        <f t="shared" si="607"/>
        <v>0</v>
      </c>
      <c r="P2600">
        <f t="shared" si="608"/>
        <v>0</v>
      </c>
      <c r="Q2600">
        <f>($B$16/2)*(COS((ACOS((2*'Intake Valve Fxn Scratch'!$B$1)/$B$16-1)/($B$17/2))*(I2600-($B$17/2)))+1)*P2600</f>
        <v>0</v>
      </c>
      <c r="R2600">
        <f t="shared" si="609"/>
        <v>0</v>
      </c>
      <c r="S2600">
        <f t="shared" si="610"/>
        <v>0</v>
      </c>
      <c r="T2600">
        <f>S2600*'Exhaust Gas Math'!$C$14</f>
        <v>0</v>
      </c>
      <c r="U2600">
        <f>(T2600/'Exhaust Gas Math'!$B$14)+('Exhaust Gas Math'!$D$10)</f>
        <v>4.4059320573952224E-4</v>
      </c>
      <c r="V2600">
        <f>('Exhaust Gas Math'!$E$10*(2.53982214E-12*V2599^4 - 0.0000000071629564556*V2599^3 + 7.56281407226508E-06*V2599^2 - 0.00322508455050905*V2599 + 1.62997098133725)*$B$24+T2600*'Exhaust Gas Math'!$D$14*$B$23)/('Exhaust Gas Math'!$E$10*(2.53982214E-12*V2599^4 - 0.0000000071629564556*V2599^3 + 7.56281407226508E-06*V2599^2 - 0.00322508455050905*V2599 + 1.62997098133725)+T2600*'Exhaust Gas Math'!$D$14)</f>
        <v>1100</v>
      </c>
      <c r="W2600">
        <f>(353.3116967483*V2600^-1.0020802909)*('Exhaust Gas Math'!$E$10/(T2600+'Exhaust Gas Math'!$E$10))+(357.4500179626*V2600^-1.0038444015 )*(T2600/(T2600+'Exhaust Gas Math'!$E$10))</f>
        <v>0.31654710700089367</v>
      </c>
      <c r="X2600">
        <f t="shared" si="611"/>
        <v>0</v>
      </c>
      <c r="Y2600">
        <f t="shared" si="612"/>
        <v>101325</v>
      </c>
      <c r="Z2600">
        <f t="shared" si="613"/>
        <v>101325</v>
      </c>
    </row>
    <row r="2601" spans="5:26" x14ac:dyDescent="0.2">
      <c r="E2601">
        <f t="shared" si="615"/>
        <v>0.32449999999997814</v>
      </c>
      <c r="F2601">
        <f t="shared" si="616"/>
        <v>101325</v>
      </c>
      <c r="H2601">
        <f t="shared" si="614"/>
        <v>0.32449999999997814</v>
      </c>
      <c r="I2601">
        <f t="shared" si="602"/>
        <v>455.99999999895044</v>
      </c>
      <c r="J2601">
        <f t="shared" si="603"/>
        <v>3.5013552285007313E-2</v>
      </c>
      <c r="K2601">
        <f t="shared" si="604"/>
        <v>26.411448257715982</v>
      </c>
      <c r="L2601">
        <f t="shared" si="605"/>
        <v>3.9769296294121147E-5</v>
      </c>
      <c r="M2601">
        <f>J2601/SQRT('Exhaust Gas Math'!$E$14*$B$21*$B$23)</f>
        <v>5.9441051563234647E-4</v>
      </c>
      <c r="N2601">
        <f t="shared" si="606"/>
        <v>1.955273103370183E-2</v>
      </c>
      <c r="O2601">
        <f t="shared" si="607"/>
        <v>0</v>
      </c>
      <c r="P2601">
        <f t="shared" si="608"/>
        <v>0</v>
      </c>
      <c r="Q2601">
        <f>($B$16/2)*(COS((ACOS((2*'Intake Valve Fxn Scratch'!$B$1)/$B$16-1)/($B$17/2))*(I2601-($B$17/2)))+1)*P2601</f>
        <v>0</v>
      </c>
      <c r="R2601">
        <f t="shared" si="609"/>
        <v>0</v>
      </c>
      <c r="S2601">
        <f t="shared" si="610"/>
        <v>0</v>
      </c>
      <c r="T2601">
        <f>S2601*'Exhaust Gas Math'!$C$14</f>
        <v>0</v>
      </c>
      <c r="U2601">
        <f>(T2601/'Exhaust Gas Math'!$B$14)+('Exhaust Gas Math'!$D$10)</f>
        <v>4.4059320573952224E-4</v>
      </c>
      <c r="V2601">
        <f>('Exhaust Gas Math'!$E$10*(2.53982214E-12*V2600^4 - 0.0000000071629564556*V2600^3 + 7.56281407226508E-06*V2600^2 - 0.00322508455050905*V2600 + 1.62997098133725)*$B$24+T2601*'Exhaust Gas Math'!$D$14*$B$23)/('Exhaust Gas Math'!$E$10*(2.53982214E-12*V2600^4 - 0.0000000071629564556*V2600^3 + 7.56281407226508E-06*V2600^2 - 0.00322508455050905*V2600 + 1.62997098133725)+T2601*'Exhaust Gas Math'!$D$14)</f>
        <v>1100</v>
      </c>
      <c r="W2601">
        <f>(353.3116967483*V2601^-1.0020802909)*('Exhaust Gas Math'!$E$10/(T2601+'Exhaust Gas Math'!$E$10))+(357.4500179626*V2601^-1.0038444015 )*(T2601/(T2601+'Exhaust Gas Math'!$E$10))</f>
        <v>0.31654710700089367</v>
      </c>
      <c r="X2601">
        <f t="shared" si="611"/>
        <v>0</v>
      </c>
      <c r="Y2601">
        <f t="shared" si="612"/>
        <v>101325</v>
      </c>
      <c r="Z2601">
        <f t="shared" si="613"/>
        <v>101325</v>
      </c>
    </row>
    <row r="2602" spans="5:26" x14ac:dyDescent="0.2">
      <c r="E2602">
        <f t="shared" si="615"/>
        <v>0.32462499999997813</v>
      </c>
      <c r="F2602">
        <f t="shared" si="616"/>
        <v>101325</v>
      </c>
      <c r="H2602">
        <f t="shared" si="614"/>
        <v>0.32462499999997813</v>
      </c>
      <c r="I2602">
        <f t="shared" si="602"/>
        <v>461.99999999895044</v>
      </c>
      <c r="J2602">
        <f t="shared" si="603"/>
        <v>3.8290800598355629E-2</v>
      </c>
      <c r="K2602">
        <f t="shared" si="604"/>
        <v>25.976597263023759</v>
      </c>
      <c r="L2602">
        <f t="shared" si="605"/>
        <v>3.9769296294121147E-5</v>
      </c>
      <c r="M2602">
        <f>J2602/SQRT('Exhaust Gas Math'!$E$14*$B$21*$B$23)</f>
        <v>6.5004699729909665E-4</v>
      </c>
      <c r="N2602">
        <f t="shared" si="606"/>
        <v>2.1273748626015596E-2</v>
      </c>
      <c r="O2602">
        <f t="shared" si="607"/>
        <v>0</v>
      </c>
      <c r="P2602">
        <f t="shared" si="608"/>
        <v>0</v>
      </c>
      <c r="Q2602">
        <f>($B$16/2)*(COS((ACOS((2*'Intake Valve Fxn Scratch'!$B$1)/$B$16-1)/($B$17/2))*(I2602-($B$17/2)))+1)*P2602</f>
        <v>0</v>
      </c>
      <c r="R2602">
        <f t="shared" si="609"/>
        <v>0</v>
      </c>
      <c r="S2602">
        <f t="shared" si="610"/>
        <v>0</v>
      </c>
      <c r="T2602">
        <f>S2602*'Exhaust Gas Math'!$C$14</f>
        <v>0</v>
      </c>
      <c r="U2602">
        <f>(T2602/'Exhaust Gas Math'!$B$14)+('Exhaust Gas Math'!$D$10)</f>
        <v>4.4059320573952224E-4</v>
      </c>
      <c r="V2602">
        <f>('Exhaust Gas Math'!$E$10*(2.53982214E-12*V2601^4 - 0.0000000071629564556*V2601^3 + 7.56281407226508E-06*V2601^2 - 0.00322508455050905*V2601 + 1.62997098133725)*$B$24+T2602*'Exhaust Gas Math'!$D$14*$B$23)/('Exhaust Gas Math'!$E$10*(2.53982214E-12*V2601^4 - 0.0000000071629564556*V2601^3 + 7.56281407226508E-06*V2601^2 - 0.00322508455050905*V2601 + 1.62997098133725)+T2602*'Exhaust Gas Math'!$D$14)</f>
        <v>1100</v>
      </c>
      <c r="W2602">
        <f>(353.3116967483*V2602^-1.0020802909)*('Exhaust Gas Math'!$E$10/(T2602+'Exhaust Gas Math'!$E$10))+(357.4500179626*V2602^-1.0038444015 )*(T2602/(T2602+'Exhaust Gas Math'!$E$10))</f>
        <v>0.31654710700089367</v>
      </c>
      <c r="X2602">
        <f t="shared" si="611"/>
        <v>0</v>
      </c>
      <c r="Y2602">
        <f t="shared" si="612"/>
        <v>101325</v>
      </c>
      <c r="Z2602">
        <f t="shared" si="613"/>
        <v>101325</v>
      </c>
    </row>
    <row r="2603" spans="5:26" x14ac:dyDescent="0.2">
      <c r="E2603">
        <f t="shared" si="615"/>
        <v>0.32474999999997811</v>
      </c>
      <c r="F2603">
        <f t="shared" si="616"/>
        <v>101325</v>
      </c>
      <c r="H2603">
        <f t="shared" si="614"/>
        <v>0.32474999999997811</v>
      </c>
      <c r="I2603">
        <f t="shared" si="602"/>
        <v>467.99999999894862</v>
      </c>
      <c r="J2603">
        <f t="shared" si="603"/>
        <v>4.1495838721132938E-2</v>
      </c>
      <c r="K2603">
        <f t="shared" si="604"/>
        <v>25.257141232765786</v>
      </c>
      <c r="L2603">
        <f t="shared" si="605"/>
        <v>3.9769296294121147E-5</v>
      </c>
      <c r="M2603">
        <f>J2603/SQRT('Exhaust Gas Math'!$E$14*$B$21*$B$23)</f>
        <v>7.0445759659144977E-4</v>
      </c>
      <c r="N2603">
        <f t="shared" si="606"/>
        <v>2.306128213062765E-2</v>
      </c>
      <c r="O2603">
        <f t="shared" si="607"/>
        <v>0</v>
      </c>
      <c r="P2603">
        <f t="shared" si="608"/>
        <v>0</v>
      </c>
      <c r="Q2603">
        <f>($B$16/2)*(COS((ACOS((2*'Intake Valve Fxn Scratch'!$B$1)/$B$16-1)/($B$17/2))*(I2603-($B$17/2)))+1)*P2603</f>
        <v>0</v>
      </c>
      <c r="R2603">
        <f t="shared" si="609"/>
        <v>0</v>
      </c>
      <c r="S2603">
        <f t="shared" si="610"/>
        <v>0</v>
      </c>
      <c r="T2603">
        <f>S2603*'Exhaust Gas Math'!$C$14</f>
        <v>0</v>
      </c>
      <c r="U2603">
        <f>(T2603/'Exhaust Gas Math'!$B$14)+('Exhaust Gas Math'!$D$10)</f>
        <v>4.4059320573952224E-4</v>
      </c>
      <c r="V2603">
        <f>('Exhaust Gas Math'!$E$10*(2.53982214E-12*V2602^4 - 0.0000000071629564556*V2602^3 + 7.56281407226508E-06*V2602^2 - 0.00322508455050905*V2602 + 1.62997098133725)*$B$24+T2603*'Exhaust Gas Math'!$D$14*$B$23)/('Exhaust Gas Math'!$E$10*(2.53982214E-12*V2602^4 - 0.0000000071629564556*V2602^3 + 7.56281407226508E-06*V2602^2 - 0.00322508455050905*V2602 + 1.62997098133725)+T2603*'Exhaust Gas Math'!$D$14)</f>
        <v>1100</v>
      </c>
      <c r="W2603">
        <f>(353.3116967483*V2603^-1.0020802909)*('Exhaust Gas Math'!$E$10/(T2603+'Exhaust Gas Math'!$E$10))+(357.4500179626*V2603^-1.0038444015 )*(T2603/(T2603+'Exhaust Gas Math'!$E$10))</f>
        <v>0.31654710700089367</v>
      </c>
      <c r="X2603">
        <f t="shared" si="611"/>
        <v>0</v>
      </c>
      <c r="Y2603">
        <f t="shared" si="612"/>
        <v>101325</v>
      </c>
      <c r="Z2603">
        <f t="shared" si="613"/>
        <v>101325</v>
      </c>
    </row>
    <row r="2604" spans="5:26" x14ac:dyDescent="0.2">
      <c r="E2604">
        <f t="shared" si="615"/>
        <v>0.3248749999999781</v>
      </c>
      <c r="F2604">
        <f t="shared" si="616"/>
        <v>101325</v>
      </c>
      <c r="H2604">
        <f t="shared" si="614"/>
        <v>0.3248749999999781</v>
      </c>
      <c r="I2604">
        <f t="shared" si="602"/>
        <v>473.99999999894862</v>
      </c>
      <c r="J2604">
        <f t="shared" si="603"/>
        <v>4.4593551584972205E-2</v>
      </c>
      <c r="K2604">
        <f t="shared" si="604"/>
        <v>24.260962677764642</v>
      </c>
      <c r="L2604">
        <f t="shared" si="605"/>
        <v>3.9769296294121147E-5</v>
      </c>
      <c r="M2604">
        <f>J2604/SQRT('Exhaust Gas Math'!$E$14*$B$21*$B$23)</f>
        <v>7.5704617959746758E-4</v>
      </c>
      <c r="N2604">
        <f t="shared" si="606"/>
        <v>2.4926279522841436E-2</v>
      </c>
      <c r="O2604">
        <f t="shared" si="607"/>
        <v>0</v>
      </c>
      <c r="P2604">
        <f t="shared" si="608"/>
        <v>0</v>
      </c>
      <c r="Q2604">
        <f>($B$16/2)*(COS((ACOS((2*'Intake Valve Fxn Scratch'!$B$1)/$B$16-1)/($B$17/2))*(I2604-($B$17/2)))+1)*P2604</f>
        <v>0</v>
      </c>
      <c r="R2604">
        <f t="shared" si="609"/>
        <v>0</v>
      </c>
      <c r="S2604">
        <f t="shared" si="610"/>
        <v>0</v>
      </c>
      <c r="T2604">
        <f>S2604*'Exhaust Gas Math'!$C$14</f>
        <v>0</v>
      </c>
      <c r="U2604">
        <f>(T2604/'Exhaust Gas Math'!$B$14)+('Exhaust Gas Math'!$D$10)</f>
        <v>4.4059320573952224E-4</v>
      </c>
      <c r="V2604">
        <f>('Exhaust Gas Math'!$E$10*(2.53982214E-12*V2603^4 - 0.0000000071629564556*V2603^3 + 7.56281407226508E-06*V2603^2 - 0.00322508455050905*V2603 + 1.62997098133725)*$B$24+T2604*'Exhaust Gas Math'!$D$14*$B$23)/('Exhaust Gas Math'!$E$10*(2.53982214E-12*V2603^4 - 0.0000000071629564556*V2603^3 + 7.56281407226508E-06*V2603^2 - 0.00322508455050905*V2603 + 1.62997098133725)+T2604*'Exhaust Gas Math'!$D$14)</f>
        <v>1100</v>
      </c>
      <c r="W2604">
        <f>(353.3116967483*V2604^-1.0020802909)*('Exhaust Gas Math'!$E$10/(T2604+'Exhaust Gas Math'!$E$10))+(357.4500179626*V2604^-1.0038444015 )*(T2604/(T2604+'Exhaust Gas Math'!$E$10))</f>
        <v>0.31654710700089367</v>
      </c>
      <c r="X2604">
        <f t="shared" si="611"/>
        <v>0</v>
      </c>
      <c r="Y2604">
        <f t="shared" si="612"/>
        <v>101325</v>
      </c>
      <c r="Z2604">
        <f t="shared" si="613"/>
        <v>101325</v>
      </c>
    </row>
    <row r="2605" spans="5:26" x14ac:dyDescent="0.2">
      <c r="E2605">
        <f t="shared" si="615"/>
        <v>0.32499999999997808</v>
      </c>
      <c r="F2605">
        <f t="shared" si="616"/>
        <v>101325</v>
      </c>
      <c r="H2605">
        <f t="shared" si="614"/>
        <v>0.32499999999997808</v>
      </c>
      <c r="I2605">
        <f t="shared" si="602"/>
        <v>479.99999999894862</v>
      </c>
      <c r="J2605">
        <f t="shared" si="603"/>
        <v>4.7549999999495787E-2</v>
      </c>
      <c r="K2605">
        <f t="shared" si="604"/>
        <v>22.998975938733757</v>
      </c>
      <c r="L2605">
        <f t="shared" si="605"/>
        <v>3.9769296294121147E-5</v>
      </c>
      <c r="M2605">
        <f>J2605/SQRT('Exhaust Gas Math'!$E$14*$B$21*$B$23)</f>
        <v>8.0723657479681119E-4</v>
      </c>
      <c r="N2605">
        <f t="shared" si="606"/>
        <v>2.687913470533039E-2</v>
      </c>
      <c r="O2605">
        <f t="shared" si="607"/>
        <v>0</v>
      </c>
      <c r="P2605">
        <f t="shared" si="608"/>
        <v>0</v>
      </c>
      <c r="Q2605">
        <f>($B$16/2)*(COS((ACOS((2*'Intake Valve Fxn Scratch'!$B$1)/$B$16-1)/($B$17/2))*(I2605-($B$17/2)))+1)*P2605</f>
        <v>0</v>
      </c>
      <c r="R2605">
        <f t="shared" si="609"/>
        <v>0</v>
      </c>
      <c r="S2605">
        <f t="shared" si="610"/>
        <v>0</v>
      </c>
      <c r="T2605">
        <f>S2605*'Exhaust Gas Math'!$C$14</f>
        <v>0</v>
      </c>
      <c r="U2605">
        <f>(T2605/'Exhaust Gas Math'!$B$14)+('Exhaust Gas Math'!$D$10)</f>
        <v>4.4059320573952224E-4</v>
      </c>
      <c r="V2605">
        <f>('Exhaust Gas Math'!$E$10*(2.53982214E-12*V2604^4 - 0.0000000071629564556*V2604^3 + 7.56281407226508E-06*V2604^2 - 0.00322508455050905*V2604 + 1.62997098133725)*$B$24+T2605*'Exhaust Gas Math'!$D$14*$B$23)/('Exhaust Gas Math'!$E$10*(2.53982214E-12*V2604^4 - 0.0000000071629564556*V2604^3 + 7.56281407226508E-06*V2604^2 - 0.00322508455050905*V2604 + 1.62997098133725)+T2605*'Exhaust Gas Math'!$D$14)</f>
        <v>1100</v>
      </c>
      <c r="W2605">
        <f>(353.3116967483*V2605^-1.0020802909)*('Exhaust Gas Math'!$E$10/(T2605+'Exhaust Gas Math'!$E$10))+(357.4500179626*V2605^-1.0038444015 )*(T2605/(T2605+'Exhaust Gas Math'!$E$10))</f>
        <v>0.31654710700089367</v>
      </c>
      <c r="X2605">
        <f t="shared" si="611"/>
        <v>0</v>
      </c>
      <c r="Y2605">
        <f t="shared" si="612"/>
        <v>101325</v>
      </c>
      <c r="Z2605">
        <f t="shared" si="613"/>
        <v>101325</v>
      </c>
    </row>
    <row r="2606" spans="5:26" x14ac:dyDescent="0.2">
      <c r="E2606">
        <f t="shared" si="615"/>
        <v>0.32512499999997807</v>
      </c>
      <c r="F2606">
        <f t="shared" si="616"/>
        <v>101325</v>
      </c>
      <c r="H2606">
        <f t="shared" si="614"/>
        <v>0.32512499999997807</v>
      </c>
      <c r="I2606">
        <f t="shared" si="602"/>
        <v>485.99999999894681</v>
      </c>
      <c r="J2606">
        <f t="shared" si="603"/>
        <v>5.0332792497200754E-2</v>
      </c>
      <c r="K2606">
        <f t="shared" si="604"/>
        <v>21.485007606472294</v>
      </c>
      <c r="L2606">
        <f t="shared" si="605"/>
        <v>3.9769296294121147E-5</v>
      </c>
      <c r="M2606">
        <f>J2606/SQRT('Exhaust Gas Math'!$E$14*$B$21*$B$23)</f>
        <v>8.5447888571671524E-4</v>
      </c>
      <c r="N2606">
        <f t="shared" si="606"/>
        <v>2.8928903021462844E-2</v>
      </c>
      <c r="O2606">
        <f t="shared" si="607"/>
        <v>0</v>
      </c>
      <c r="P2606">
        <f t="shared" si="608"/>
        <v>0</v>
      </c>
      <c r="Q2606">
        <f>($B$16/2)*(COS((ACOS((2*'Intake Valve Fxn Scratch'!$B$1)/$B$16-1)/($B$17/2))*(I2606-($B$17/2)))+1)*P2606</f>
        <v>0</v>
      </c>
      <c r="R2606">
        <f t="shared" si="609"/>
        <v>0</v>
      </c>
      <c r="S2606">
        <f t="shared" si="610"/>
        <v>0</v>
      </c>
      <c r="T2606">
        <f>S2606*'Exhaust Gas Math'!$C$14</f>
        <v>0</v>
      </c>
      <c r="U2606">
        <f>(T2606/'Exhaust Gas Math'!$B$14)+('Exhaust Gas Math'!$D$10)</f>
        <v>4.4059320573952224E-4</v>
      </c>
      <c r="V2606">
        <f>('Exhaust Gas Math'!$E$10*(2.53982214E-12*V2605^4 - 0.0000000071629564556*V2605^3 + 7.56281407226508E-06*V2605^2 - 0.00322508455050905*V2605 + 1.62997098133725)*$B$24+T2606*'Exhaust Gas Math'!$D$14*$B$23)/('Exhaust Gas Math'!$E$10*(2.53982214E-12*V2605^4 - 0.0000000071629564556*V2605^3 + 7.56281407226508E-06*V2605^2 - 0.00322508455050905*V2605 + 1.62997098133725)+T2606*'Exhaust Gas Math'!$D$14)</f>
        <v>1100</v>
      </c>
      <c r="W2606">
        <f>(353.3116967483*V2606^-1.0020802909)*('Exhaust Gas Math'!$E$10/(T2606+'Exhaust Gas Math'!$E$10))+(357.4500179626*V2606^-1.0038444015 )*(T2606/(T2606+'Exhaust Gas Math'!$E$10))</f>
        <v>0.31654710700089367</v>
      </c>
      <c r="X2606">
        <f t="shared" si="611"/>
        <v>0</v>
      </c>
      <c r="Y2606">
        <f t="shared" si="612"/>
        <v>101325</v>
      </c>
      <c r="Z2606">
        <f t="shared" si="613"/>
        <v>101325</v>
      </c>
    </row>
    <row r="2607" spans="5:26" x14ac:dyDescent="0.2">
      <c r="E2607">
        <f t="shared" si="615"/>
        <v>0.32524999999997806</v>
      </c>
      <c r="F2607">
        <f t="shared" si="616"/>
        <v>101325</v>
      </c>
      <c r="H2607">
        <f t="shared" si="614"/>
        <v>0.32524999999997806</v>
      </c>
      <c r="I2607">
        <f t="shared" si="602"/>
        <v>491.99999999894681</v>
      </c>
      <c r="J2607">
        <f t="shared" si="603"/>
        <v>5.2911440221142497E-2</v>
      </c>
      <c r="K2607">
        <f t="shared" si="604"/>
        <v>19.735645034848378</v>
      </c>
      <c r="L2607">
        <f t="shared" si="605"/>
        <v>3.9769296294121147E-5</v>
      </c>
      <c r="M2607">
        <f>J2607/SQRT('Exhaust Gas Math'!$E$14*$B$21*$B$23)</f>
        <v>8.9825551571260168E-4</v>
      </c>
      <c r="N2607">
        <f t="shared" si="606"/>
        <v>3.108244396799777E-2</v>
      </c>
      <c r="O2607">
        <f t="shared" si="607"/>
        <v>0</v>
      </c>
      <c r="P2607">
        <f t="shared" si="608"/>
        <v>0</v>
      </c>
      <c r="Q2607">
        <f>($B$16/2)*(COS((ACOS((2*'Intake Valve Fxn Scratch'!$B$1)/$B$16-1)/($B$17/2))*(I2607-($B$17/2)))+1)*P2607</f>
        <v>0</v>
      </c>
      <c r="R2607">
        <f t="shared" si="609"/>
        <v>0</v>
      </c>
      <c r="S2607">
        <f t="shared" si="610"/>
        <v>0</v>
      </c>
      <c r="T2607">
        <f>S2607*'Exhaust Gas Math'!$C$14</f>
        <v>0</v>
      </c>
      <c r="U2607">
        <f>(T2607/'Exhaust Gas Math'!$B$14)+('Exhaust Gas Math'!$D$10)</f>
        <v>4.4059320573952224E-4</v>
      </c>
      <c r="V2607">
        <f>('Exhaust Gas Math'!$E$10*(2.53982214E-12*V2606^4 - 0.0000000071629564556*V2606^3 + 7.56281407226508E-06*V2606^2 - 0.00322508455050905*V2606 + 1.62997098133725)*$B$24+T2607*'Exhaust Gas Math'!$D$14*$B$23)/('Exhaust Gas Math'!$E$10*(2.53982214E-12*V2606^4 - 0.0000000071629564556*V2606^3 + 7.56281407226508E-06*V2606^2 - 0.00322508455050905*V2606 + 1.62997098133725)+T2607*'Exhaust Gas Math'!$D$14)</f>
        <v>1100</v>
      </c>
      <c r="W2607">
        <f>(353.3116967483*V2607^-1.0020802909)*('Exhaust Gas Math'!$E$10/(T2607+'Exhaust Gas Math'!$E$10))+(357.4500179626*V2607^-1.0038444015 )*(T2607/(T2607+'Exhaust Gas Math'!$E$10))</f>
        <v>0.31654710700089367</v>
      </c>
      <c r="X2607">
        <f t="shared" si="611"/>
        <v>0</v>
      </c>
      <c r="Y2607">
        <f t="shared" si="612"/>
        <v>101325</v>
      </c>
      <c r="Z2607">
        <f t="shared" si="613"/>
        <v>101325</v>
      </c>
    </row>
    <row r="2608" spans="5:26" x14ac:dyDescent="0.2">
      <c r="E2608">
        <f t="shared" si="615"/>
        <v>0.32537499999997804</v>
      </c>
      <c r="F2608">
        <f t="shared" si="616"/>
        <v>101325</v>
      </c>
      <c r="H2608">
        <f t="shared" si="614"/>
        <v>0.32537499999997804</v>
      </c>
      <c r="I2608">
        <f t="shared" si="602"/>
        <v>497.99999999894681</v>
      </c>
      <c r="J2608">
        <f t="shared" si="603"/>
        <v>5.5257690967243554E-2</v>
      </c>
      <c r="K2608">
        <f t="shared" si="604"/>
        <v>17.770054606272478</v>
      </c>
      <c r="L2608">
        <f t="shared" si="605"/>
        <v>3.9769296294121147E-5</v>
      </c>
      <c r="M2608">
        <f>J2608/SQRT('Exhaust Gas Math'!$E$14*$B$21*$B$23)</f>
        <v>9.3808683886543369E-4</v>
      </c>
      <c r="N2608">
        <f t="shared" si="606"/>
        <v>3.3343486332045653E-2</v>
      </c>
      <c r="O2608">
        <f t="shared" si="607"/>
        <v>0</v>
      </c>
      <c r="P2608">
        <f t="shared" si="608"/>
        <v>0</v>
      </c>
      <c r="Q2608">
        <f>($B$16/2)*(COS((ACOS((2*'Intake Valve Fxn Scratch'!$B$1)/$B$16-1)/($B$17/2))*(I2608-($B$17/2)))+1)*P2608</f>
        <v>0</v>
      </c>
      <c r="R2608">
        <f t="shared" si="609"/>
        <v>0</v>
      </c>
      <c r="S2608">
        <f t="shared" si="610"/>
        <v>0</v>
      </c>
      <c r="T2608">
        <f>S2608*'Exhaust Gas Math'!$C$14</f>
        <v>0</v>
      </c>
      <c r="U2608">
        <f>(T2608/'Exhaust Gas Math'!$B$14)+('Exhaust Gas Math'!$D$10)</f>
        <v>4.4059320573952224E-4</v>
      </c>
      <c r="V2608">
        <f>('Exhaust Gas Math'!$E$10*(2.53982214E-12*V2607^4 - 0.0000000071629564556*V2607^3 + 7.56281407226508E-06*V2607^2 - 0.00322508455050905*V2607 + 1.62997098133725)*$B$24+T2608*'Exhaust Gas Math'!$D$14*$B$23)/('Exhaust Gas Math'!$E$10*(2.53982214E-12*V2607^4 - 0.0000000071629564556*V2607^3 + 7.56281407226508E-06*V2607^2 - 0.00322508455050905*V2607 + 1.62997098133725)+T2608*'Exhaust Gas Math'!$D$14)</f>
        <v>1100</v>
      </c>
      <c r="W2608">
        <f>(353.3116967483*V2608^-1.0020802909)*('Exhaust Gas Math'!$E$10/(T2608+'Exhaust Gas Math'!$E$10))+(357.4500179626*V2608^-1.0038444015 )*(T2608/(T2608+'Exhaust Gas Math'!$E$10))</f>
        <v>0.31654710700089367</v>
      </c>
      <c r="X2608">
        <f t="shared" si="611"/>
        <v>0</v>
      </c>
      <c r="Y2608">
        <f t="shared" si="612"/>
        <v>101325</v>
      </c>
      <c r="Z2608">
        <f t="shared" si="613"/>
        <v>101325</v>
      </c>
    </row>
    <row r="2609" spans="5:26" x14ac:dyDescent="0.2">
      <c r="E2609">
        <f t="shared" si="615"/>
        <v>0.32549999999997803</v>
      </c>
      <c r="F2609">
        <f t="shared" si="616"/>
        <v>101325</v>
      </c>
      <c r="H2609">
        <f t="shared" si="614"/>
        <v>0.32549999999997803</v>
      </c>
      <c r="I2609">
        <f t="shared" si="602"/>
        <v>503.99999999894499</v>
      </c>
      <c r="J2609">
        <f t="shared" si="603"/>
        <v>5.7345838721343662E-2</v>
      </c>
      <c r="K2609">
        <f t="shared" si="604"/>
        <v>15.609771740807211</v>
      </c>
      <c r="L2609">
        <f t="shared" si="605"/>
        <v>3.9769296294121147E-5</v>
      </c>
      <c r="M2609">
        <f>J2609/SQRT('Exhaust Gas Math'!$E$14*$B$21*$B$23)</f>
        <v>9.7353645486348412E-4</v>
      </c>
      <c r="N2609">
        <f t="shared" si="606"/>
        <v>3.5711621292965789E-2</v>
      </c>
      <c r="O2609">
        <f t="shared" si="607"/>
        <v>0</v>
      </c>
      <c r="P2609">
        <f t="shared" si="608"/>
        <v>0</v>
      </c>
      <c r="Q2609">
        <f>($B$16/2)*(COS((ACOS((2*'Intake Valve Fxn Scratch'!$B$1)/$B$16-1)/($B$17/2))*(I2609-($B$17/2)))+1)*P2609</f>
        <v>0</v>
      </c>
      <c r="R2609">
        <f t="shared" si="609"/>
        <v>0</v>
      </c>
      <c r="S2609">
        <f t="shared" si="610"/>
        <v>0</v>
      </c>
      <c r="T2609">
        <f>S2609*'Exhaust Gas Math'!$C$14</f>
        <v>0</v>
      </c>
      <c r="U2609">
        <f>(T2609/'Exhaust Gas Math'!$B$14)+('Exhaust Gas Math'!$D$10)</f>
        <v>4.4059320573952224E-4</v>
      </c>
      <c r="V2609">
        <f>('Exhaust Gas Math'!$E$10*(2.53982214E-12*V2608^4 - 0.0000000071629564556*V2608^3 + 7.56281407226508E-06*V2608^2 - 0.00322508455050905*V2608 + 1.62997098133725)*$B$24+T2609*'Exhaust Gas Math'!$D$14*$B$23)/('Exhaust Gas Math'!$E$10*(2.53982214E-12*V2608^4 - 0.0000000071629564556*V2608^3 + 7.56281407226508E-06*V2608^2 - 0.00322508455050905*V2608 + 1.62997098133725)+T2609*'Exhaust Gas Math'!$D$14)</f>
        <v>1100</v>
      </c>
      <c r="W2609">
        <f>(353.3116967483*V2609^-1.0020802909)*('Exhaust Gas Math'!$E$10/(T2609+'Exhaust Gas Math'!$E$10))+(357.4500179626*V2609^-1.0038444015 )*(T2609/(T2609+'Exhaust Gas Math'!$E$10))</f>
        <v>0.31654710700089367</v>
      </c>
      <c r="X2609">
        <f t="shared" si="611"/>
        <v>0</v>
      </c>
      <c r="Y2609">
        <f t="shared" si="612"/>
        <v>101325</v>
      </c>
      <c r="Z2609">
        <f t="shared" si="613"/>
        <v>101325</v>
      </c>
    </row>
    <row r="2610" spans="5:26" x14ac:dyDescent="0.2">
      <c r="E2610">
        <f t="shared" si="615"/>
        <v>0.32562499999997802</v>
      </c>
      <c r="F2610">
        <f t="shared" si="616"/>
        <v>101325</v>
      </c>
      <c r="H2610">
        <f t="shared" si="614"/>
        <v>0.32562499999997802</v>
      </c>
      <c r="I2610">
        <f t="shared" si="602"/>
        <v>509.99999999894499</v>
      </c>
      <c r="J2610">
        <f t="shared" si="603"/>
        <v>5.9153005299674967E-2</v>
      </c>
      <c r="K2610">
        <f t="shared" si="604"/>
        <v>13.278464949596177</v>
      </c>
      <c r="L2610">
        <f t="shared" si="605"/>
        <v>3.9769296294121147E-5</v>
      </c>
      <c r="M2610">
        <f>J2610/SQRT('Exhaust Gas Math'!$E$14*$B$21*$B$23)</f>
        <v>1.0042159702955537E-3</v>
      </c>
      <c r="N2610">
        <f t="shared" si="606"/>
        <v>3.8181243154316778E-2</v>
      </c>
      <c r="O2610">
        <f t="shared" si="607"/>
        <v>0</v>
      </c>
      <c r="P2610">
        <f t="shared" si="608"/>
        <v>0</v>
      </c>
      <c r="Q2610">
        <f>($B$16/2)*(COS((ACOS((2*'Intake Valve Fxn Scratch'!$B$1)/$B$16-1)/($B$17/2))*(I2610-($B$17/2)))+1)*P2610</f>
        <v>0</v>
      </c>
      <c r="R2610">
        <f t="shared" si="609"/>
        <v>0</v>
      </c>
      <c r="S2610">
        <f t="shared" si="610"/>
        <v>0</v>
      </c>
      <c r="T2610">
        <f>S2610*'Exhaust Gas Math'!$C$14</f>
        <v>0</v>
      </c>
      <c r="U2610">
        <f>(T2610/'Exhaust Gas Math'!$B$14)+('Exhaust Gas Math'!$D$10)</f>
        <v>4.4059320573952224E-4</v>
      </c>
      <c r="V2610">
        <f>('Exhaust Gas Math'!$E$10*(2.53982214E-12*V2609^4 - 0.0000000071629564556*V2609^3 + 7.56281407226508E-06*V2609^2 - 0.00322508455050905*V2609 + 1.62997098133725)*$B$24+T2610*'Exhaust Gas Math'!$D$14*$B$23)/('Exhaust Gas Math'!$E$10*(2.53982214E-12*V2609^4 - 0.0000000071629564556*V2609^3 + 7.56281407226508E-06*V2609^2 - 0.00322508455050905*V2609 + 1.62997098133725)+T2610*'Exhaust Gas Math'!$D$14)</f>
        <v>1100</v>
      </c>
      <c r="W2610">
        <f>(353.3116967483*V2610^-1.0020802909)*('Exhaust Gas Math'!$E$10/(T2610+'Exhaust Gas Math'!$E$10))+(357.4500179626*V2610^-1.0038444015 )*(T2610/(T2610+'Exhaust Gas Math'!$E$10))</f>
        <v>0.31654710700089367</v>
      </c>
      <c r="X2610">
        <f t="shared" si="611"/>
        <v>0</v>
      </c>
      <c r="Y2610">
        <f t="shared" si="612"/>
        <v>101325</v>
      </c>
      <c r="Z2610">
        <f t="shared" si="613"/>
        <v>101325</v>
      </c>
    </row>
    <row r="2611" spans="5:26" x14ac:dyDescent="0.2">
      <c r="E2611">
        <f t="shared" si="615"/>
        <v>0.325749999999978</v>
      </c>
      <c r="F2611">
        <f t="shared" si="616"/>
        <v>101325</v>
      </c>
      <c r="H2611">
        <f t="shared" si="614"/>
        <v>0.325749999999978</v>
      </c>
      <c r="I2611">
        <f t="shared" si="602"/>
        <v>515.99999999894499</v>
      </c>
      <c r="J2611">
        <f t="shared" si="603"/>
        <v>6.0659391007033318E-2</v>
      </c>
      <c r="K2611">
        <f t="shared" si="604"/>
        <v>10.801676517698677</v>
      </c>
      <c r="L2611">
        <f t="shared" si="605"/>
        <v>3.9769296294121147E-5</v>
      </c>
      <c r="M2611">
        <f>J2611/SQRT('Exhaust Gas Math'!$E$14*$B$21*$B$23)</f>
        <v>1.0297892539705004E-3</v>
      </c>
      <c r="N2611">
        <f t="shared" si="606"/>
        <v>4.0740475102518547E-2</v>
      </c>
      <c r="O2611">
        <f t="shared" si="607"/>
        <v>0</v>
      </c>
      <c r="P2611">
        <f t="shared" si="608"/>
        <v>0</v>
      </c>
      <c r="Q2611">
        <f>($B$16/2)*(COS((ACOS((2*'Intake Valve Fxn Scratch'!$B$1)/$B$16-1)/($B$17/2))*(I2611-($B$17/2)))+1)*P2611</f>
        <v>0</v>
      </c>
      <c r="R2611">
        <f t="shared" si="609"/>
        <v>0</v>
      </c>
      <c r="S2611">
        <f t="shared" si="610"/>
        <v>0</v>
      </c>
      <c r="T2611">
        <f>S2611*'Exhaust Gas Math'!$C$14</f>
        <v>0</v>
      </c>
      <c r="U2611">
        <f>(T2611/'Exhaust Gas Math'!$B$14)+('Exhaust Gas Math'!$D$10)</f>
        <v>4.4059320573952224E-4</v>
      </c>
      <c r="V2611">
        <f>('Exhaust Gas Math'!$E$10*(2.53982214E-12*V2610^4 - 0.0000000071629564556*V2610^3 + 7.56281407226508E-06*V2610^2 - 0.00322508455050905*V2610 + 1.62997098133725)*$B$24+T2611*'Exhaust Gas Math'!$D$14*$B$23)/('Exhaust Gas Math'!$E$10*(2.53982214E-12*V2610^4 - 0.0000000071629564556*V2610^3 + 7.56281407226508E-06*V2610^2 - 0.00322508455050905*V2610 + 1.62997098133725)+T2611*'Exhaust Gas Math'!$D$14)</f>
        <v>1100</v>
      </c>
      <c r="W2611">
        <f>(353.3116967483*V2611^-1.0020802909)*('Exhaust Gas Math'!$E$10/(T2611+'Exhaust Gas Math'!$E$10))+(357.4500179626*V2611^-1.0038444015 )*(T2611/(T2611+'Exhaust Gas Math'!$E$10))</f>
        <v>0.31654710700089367</v>
      </c>
      <c r="X2611">
        <f t="shared" si="611"/>
        <v>0</v>
      </c>
      <c r="Y2611">
        <f t="shared" si="612"/>
        <v>101325</v>
      </c>
      <c r="Z2611">
        <f t="shared" si="613"/>
        <v>101325</v>
      </c>
    </row>
    <row r="2612" spans="5:26" x14ac:dyDescent="0.2">
      <c r="E2612">
        <f t="shared" si="615"/>
        <v>0.32587499999997799</v>
      </c>
      <c r="F2612">
        <f t="shared" si="616"/>
        <v>101325</v>
      </c>
      <c r="H2612">
        <f t="shared" si="614"/>
        <v>0.32587499999997799</v>
      </c>
      <c r="I2612">
        <f t="shared" si="602"/>
        <v>521.99999999894317</v>
      </c>
      <c r="J2612">
        <f t="shared" si="603"/>
        <v>6.1848491566375799E-2</v>
      </c>
      <c r="K2612">
        <f t="shared" si="604"/>
        <v>8.2065426574785434</v>
      </c>
      <c r="L2612">
        <f t="shared" si="605"/>
        <v>3.9769296294121147E-5</v>
      </c>
      <c r="M2612">
        <f>J2612/SQRT('Exhaust Gas Math'!$E$14*$B$21*$B$23)</f>
        <v>1.0499761196408007E-3</v>
      </c>
      <c r="N2612">
        <f t="shared" si="606"/>
        <v>4.3370137971269186E-2</v>
      </c>
      <c r="O2612">
        <f t="shared" si="607"/>
        <v>0</v>
      </c>
      <c r="P2612">
        <f t="shared" si="608"/>
        <v>0</v>
      </c>
      <c r="Q2612">
        <f>($B$16/2)*(COS((ACOS((2*'Intake Valve Fxn Scratch'!$B$1)/$B$16-1)/($B$17/2))*(I2612-($B$17/2)))+1)*P2612</f>
        <v>0</v>
      </c>
      <c r="R2612">
        <f t="shared" si="609"/>
        <v>0</v>
      </c>
      <c r="S2612">
        <f t="shared" si="610"/>
        <v>0</v>
      </c>
      <c r="T2612">
        <f>S2612*'Exhaust Gas Math'!$C$14</f>
        <v>0</v>
      </c>
      <c r="U2612">
        <f>(T2612/'Exhaust Gas Math'!$B$14)+('Exhaust Gas Math'!$D$10)</f>
        <v>4.4059320573952224E-4</v>
      </c>
      <c r="V2612">
        <f>('Exhaust Gas Math'!$E$10*(2.53982214E-12*V2611^4 - 0.0000000071629564556*V2611^3 + 7.56281407226508E-06*V2611^2 - 0.00322508455050905*V2611 + 1.62997098133725)*$B$24+T2612*'Exhaust Gas Math'!$D$14*$B$23)/('Exhaust Gas Math'!$E$10*(2.53982214E-12*V2611^4 - 0.0000000071629564556*V2611^3 + 7.56281407226508E-06*V2611^2 - 0.00322508455050905*V2611 + 1.62997098133725)+T2612*'Exhaust Gas Math'!$D$14)</f>
        <v>1100</v>
      </c>
      <c r="W2612">
        <f>(353.3116967483*V2612^-1.0020802909)*('Exhaust Gas Math'!$E$10/(T2612+'Exhaust Gas Math'!$E$10))+(357.4500179626*V2612^-1.0038444015 )*(T2612/(T2612+'Exhaust Gas Math'!$E$10))</f>
        <v>0.31654710700089367</v>
      </c>
      <c r="X2612">
        <f t="shared" si="611"/>
        <v>0</v>
      </c>
      <c r="Y2612">
        <f t="shared" si="612"/>
        <v>101325</v>
      </c>
      <c r="Z2612">
        <f t="shared" si="613"/>
        <v>101325</v>
      </c>
    </row>
    <row r="2613" spans="5:26" x14ac:dyDescent="0.2">
      <c r="E2613">
        <f t="shared" si="615"/>
        <v>0.32599999999997797</v>
      </c>
      <c r="F2613">
        <f t="shared" si="616"/>
        <v>101325</v>
      </c>
      <c r="H2613">
        <f t="shared" si="614"/>
        <v>0.32599999999997797</v>
      </c>
      <c r="I2613">
        <f t="shared" si="602"/>
        <v>527.99999999894317</v>
      </c>
      <c r="J2613">
        <f t="shared" si="603"/>
        <v>6.2707278943140238E-2</v>
      </c>
      <c r="K2613">
        <f t="shared" si="604"/>
        <v>5.521496198572212</v>
      </c>
      <c r="L2613">
        <f t="shared" si="605"/>
        <v>3.9769296294121147E-5</v>
      </c>
      <c r="M2613">
        <f>J2613/SQRT('Exhaust Gas Math'!$E$14*$B$21*$B$23)</f>
        <v>1.0645553957818188E-3</v>
      </c>
      <c r="N2613">
        <f t="shared" si="606"/>
        <v>4.6042841937066738E-2</v>
      </c>
      <c r="O2613">
        <f t="shared" si="607"/>
        <v>0</v>
      </c>
      <c r="P2613">
        <f t="shared" si="608"/>
        <v>0</v>
      </c>
      <c r="Q2613">
        <f>($B$16/2)*(COS((ACOS((2*'Intake Valve Fxn Scratch'!$B$1)/$B$16-1)/($B$17/2))*(I2613-($B$17/2)))+1)*P2613</f>
        <v>0</v>
      </c>
      <c r="R2613">
        <f t="shared" si="609"/>
        <v>0</v>
      </c>
      <c r="S2613">
        <f t="shared" si="610"/>
        <v>0</v>
      </c>
      <c r="T2613">
        <f>S2613*'Exhaust Gas Math'!$C$14</f>
        <v>0</v>
      </c>
      <c r="U2613">
        <f>(T2613/'Exhaust Gas Math'!$B$14)+('Exhaust Gas Math'!$D$10)</f>
        <v>4.4059320573952224E-4</v>
      </c>
      <c r="V2613">
        <f>('Exhaust Gas Math'!$E$10*(2.53982214E-12*V2612^4 - 0.0000000071629564556*V2612^3 + 7.56281407226508E-06*V2612^2 - 0.00322508455050905*V2612 + 1.62997098133725)*$B$24+T2613*'Exhaust Gas Math'!$D$14*$B$23)/('Exhaust Gas Math'!$E$10*(2.53982214E-12*V2612^4 - 0.0000000071629564556*V2612^3 + 7.56281407226508E-06*V2612^2 - 0.00322508455050905*V2612 + 1.62997098133725)+T2613*'Exhaust Gas Math'!$D$14)</f>
        <v>1100</v>
      </c>
      <c r="W2613">
        <f>(353.3116967483*V2613^-1.0020802909)*('Exhaust Gas Math'!$E$10/(T2613+'Exhaust Gas Math'!$E$10))+(357.4500179626*V2613^-1.0038444015 )*(T2613/(T2613+'Exhaust Gas Math'!$E$10))</f>
        <v>0.31654710700089367</v>
      </c>
      <c r="X2613">
        <f t="shared" si="611"/>
        <v>0</v>
      </c>
      <c r="Y2613">
        <f t="shared" si="612"/>
        <v>101325</v>
      </c>
      <c r="Z2613">
        <f t="shared" si="613"/>
        <v>101325</v>
      </c>
    </row>
    <row r="2614" spans="5:26" x14ac:dyDescent="0.2">
      <c r="E2614">
        <f t="shared" si="615"/>
        <v>0.32612499999997796</v>
      </c>
      <c r="F2614">
        <f t="shared" si="616"/>
        <v>101325</v>
      </c>
      <c r="H2614">
        <f t="shared" si="614"/>
        <v>0.32612499999997796</v>
      </c>
      <c r="I2614">
        <f t="shared" si="602"/>
        <v>533.99999999894135</v>
      </c>
      <c r="J2614">
        <f t="shared" si="603"/>
        <v>6.322634408311309E-2</v>
      </c>
      <c r="K2614">
        <f t="shared" si="604"/>
        <v>2.7759550718684469</v>
      </c>
      <c r="L2614">
        <f t="shared" si="605"/>
        <v>3.9769296294121147E-5</v>
      </c>
      <c r="M2614">
        <f>J2614/SQRT('Exhaust Gas Math'!$E$14*$B$21*$B$23)</f>
        <v>1.0733673487932291E-3</v>
      </c>
      <c r="N2614">
        <f t="shared" si="606"/>
        <v>4.8722302042756245E-2</v>
      </c>
      <c r="O2614">
        <f t="shared" si="607"/>
        <v>0</v>
      </c>
      <c r="P2614">
        <f t="shared" si="608"/>
        <v>0</v>
      </c>
      <c r="Q2614">
        <f>($B$16/2)*(COS((ACOS((2*'Intake Valve Fxn Scratch'!$B$1)/$B$16-1)/($B$17/2))*(I2614-($B$17/2)))+1)*P2614</f>
        <v>0</v>
      </c>
      <c r="R2614">
        <f t="shared" si="609"/>
        <v>0</v>
      </c>
      <c r="S2614">
        <f t="shared" si="610"/>
        <v>0</v>
      </c>
      <c r="T2614">
        <f>S2614*'Exhaust Gas Math'!$C$14</f>
        <v>0</v>
      </c>
      <c r="U2614">
        <f>(T2614/'Exhaust Gas Math'!$B$14)+('Exhaust Gas Math'!$D$10)</f>
        <v>4.4059320573952224E-4</v>
      </c>
      <c r="V2614">
        <f>('Exhaust Gas Math'!$E$10*(2.53982214E-12*V2613^4 - 0.0000000071629564556*V2613^3 + 7.56281407226508E-06*V2613^2 - 0.00322508455050905*V2613 + 1.62997098133725)*$B$24+T2614*'Exhaust Gas Math'!$D$14*$B$23)/('Exhaust Gas Math'!$E$10*(2.53982214E-12*V2613^4 - 0.0000000071629564556*V2613^3 + 7.56281407226508E-06*V2613^2 - 0.00322508455050905*V2613 + 1.62997098133725)+T2614*'Exhaust Gas Math'!$D$14)</f>
        <v>1100</v>
      </c>
      <c r="W2614">
        <f>(353.3116967483*V2614^-1.0020802909)*('Exhaust Gas Math'!$E$10/(T2614+'Exhaust Gas Math'!$E$10))+(357.4500179626*V2614^-1.0038444015 )*(T2614/(T2614+'Exhaust Gas Math'!$E$10))</f>
        <v>0.31654710700089367</v>
      </c>
      <c r="X2614">
        <f t="shared" si="611"/>
        <v>0</v>
      </c>
      <c r="Y2614">
        <f t="shared" si="612"/>
        <v>101325</v>
      </c>
      <c r="Z2614">
        <f t="shared" si="613"/>
        <v>101325</v>
      </c>
    </row>
    <row r="2615" spans="5:26" x14ac:dyDescent="0.2">
      <c r="E2615">
        <f t="shared" si="615"/>
        <v>0.32624999999997795</v>
      </c>
      <c r="F2615">
        <f t="shared" si="616"/>
        <v>101325</v>
      </c>
      <c r="H2615">
        <f t="shared" si="614"/>
        <v>0.32624999999997795</v>
      </c>
      <c r="I2615">
        <f t="shared" si="602"/>
        <v>539.99999999894135</v>
      </c>
      <c r="J2615">
        <f t="shared" si="603"/>
        <v>6.3399999999999998E-2</v>
      </c>
      <c r="K2615">
        <f t="shared" si="604"/>
        <v>4.8986089813826819E-10</v>
      </c>
      <c r="L2615">
        <f t="shared" si="605"/>
        <v>3.9769296294121147E-5</v>
      </c>
      <c r="M2615">
        <f>J2615/SQRT('Exhaust Gas Math'!$E$14*$B$21*$B$23)</f>
        <v>1.0763154330738279E-3</v>
      </c>
      <c r="N2615">
        <f t="shared" si="606"/>
        <v>5.1362995242948545E-2</v>
      </c>
      <c r="O2615">
        <f t="shared" si="607"/>
        <v>0</v>
      </c>
      <c r="P2615">
        <f t="shared" si="608"/>
        <v>0</v>
      </c>
      <c r="Q2615">
        <f>($B$16/2)*(COS((ACOS((2*'Intake Valve Fxn Scratch'!$B$1)/$B$16-1)/($B$17/2))*(I2615-($B$17/2)))+1)*P2615</f>
        <v>0</v>
      </c>
      <c r="R2615">
        <f t="shared" si="609"/>
        <v>0</v>
      </c>
      <c r="S2615">
        <f t="shared" si="610"/>
        <v>0</v>
      </c>
      <c r="T2615">
        <f>S2615*'Exhaust Gas Math'!$C$14</f>
        <v>0</v>
      </c>
      <c r="U2615">
        <f>(T2615/'Exhaust Gas Math'!$B$14)+('Exhaust Gas Math'!$D$10)</f>
        <v>4.4059320573952224E-4</v>
      </c>
      <c r="V2615">
        <f>('Exhaust Gas Math'!$E$10*(2.53982214E-12*V2614^4 - 0.0000000071629564556*V2614^3 + 7.56281407226508E-06*V2614^2 - 0.00322508455050905*V2614 + 1.62997098133725)*$B$24+T2615*'Exhaust Gas Math'!$D$14*$B$23)/('Exhaust Gas Math'!$E$10*(2.53982214E-12*V2614^4 - 0.0000000071629564556*V2614^3 + 7.56281407226508E-06*V2614^2 - 0.00322508455050905*V2614 + 1.62997098133725)+T2615*'Exhaust Gas Math'!$D$14)</f>
        <v>1100</v>
      </c>
      <c r="W2615">
        <f>(353.3116967483*V2615^-1.0020802909)*('Exhaust Gas Math'!$E$10/(T2615+'Exhaust Gas Math'!$E$10))+(357.4500179626*V2615^-1.0038444015 )*(T2615/(T2615+'Exhaust Gas Math'!$E$10))</f>
        <v>0.31654710700089367</v>
      </c>
      <c r="X2615">
        <f t="shared" si="611"/>
        <v>0</v>
      </c>
      <c r="Y2615">
        <f t="shared" si="612"/>
        <v>101325</v>
      </c>
      <c r="Z2615">
        <f t="shared" si="613"/>
        <v>101325</v>
      </c>
    </row>
    <row r="2616" spans="5:26" x14ac:dyDescent="0.2">
      <c r="E2616">
        <f t="shared" si="615"/>
        <v>0.32637499999997793</v>
      </c>
      <c r="F2616">
        <f t="shared" si="616"/>
        <v>101325</v>
      </c>
      <c r="H2616">
        <f t="shared" si="614"/>
        <v>0.32637499999997793</v>
      </c>
      <c r="I2616">
        <f t="shared" si="602"/>
        <v>545.99999999894135</v>
      </c>
      <c r="J2616">
        <f t="shared" si="603"/>
        <v>6.3226344083235519E-2</v>
      </c>
      <c r="K2616">
        <f t="shared" si="604"/>
        <v>-2.7759550708925906</v>
      </c>
      <c r="L2616">
        <f t="shared" si="605"/>
        <v>3.9769296294121147E-5</v>
      </c>
      <c r="M2616">
        <f>J2616/SQRT('Exhaust Gas Math'!$E$14*$B$21*$B$23)</f>
        <v>1.0733673487953075E-3</v>
      </c>
      <c r="N2616">
        <f t="shared" si="606"/>
        <v>5.3910285389719079E-2</v>
      </c>
      <c r="O2616">
        <f t="shared" si="607"/>
        <v>0</v>
      </c>
      <c r="P2616">
        <f t="shared" si="608"/>
        <v>0</v>
      </c>
      <c r="Q2616">
        <f>($B$16/2)*(COS((ACOS((2*'Intake Valve Fxn Scratch'!$B$1)/$B$16-1)/($B$17/2))*(I2616-($B$17/2)))+1)*P2616</f>
        <v>0</v>
      </c>
      <c r="R2616">
        <f t="shared" si="609"/>
        <v>0</v>
      </c>
      <c r="S2616">
        <f t="shared" si="610"/>
        <v>0</v>
      </c>
      <c r="T2616">
        <f>S2616*'Exhaust Gas Math'!$C$14</f>
        <v>0</v>
      </c>
      <c r="U2616">
        <f>(T2616/'Exhaust Gas Math'!$B$14)+('Exhaust Gas Math'!$D$10)</f>
        <v>4.4059320573952224E-4</v>
      </c>
      <c r="V2616">
        <f>('Exhaust Gas Math'!$E$10*(2.53982214E-12*V2615^4 - 0.0000000071629564556*V2615^3 + 7.56281407226508E-06*V2615^2 - 0.00322508455050905*V2615 + 1.62997098133725)*$B$24+T2616*'Exhaust Gas Math'!$D$14*$B$23)/('Exhaust Gas Math'!$E$10*(2.53982214E-12*V2615^4 - 0.0000000071629564556*V2615^3 + 7.56281407226508E-06*V2615^2 - 0.00322508455050905*V2615 + 1.62997098133725)+T2616*'Exhaust Gas Math'!$D$14)</f>
        <v>1100</v>
      </c>
      <c r="W2616">
        <f>(353.3116967483*V2616^-1.0020802909)*('Exhaust Gas Math'!$E$10/(T2616+'Exhaust Gas Math'!$E$10))+(357.4500179626*V2616^-1.0038444015 )*(T2616/(T2616+'Exhaust Gas Math'!$E$10))</f>
        <v>0.31654710700089367</v>
      </c>
      <c r="X2616">
        <f t="shared" si="611"/>
        <v>0</v>
      </c>
      <c r="Y2616">
        <f t="shared" si="612"/>
        <v>101325</v>
      </c>
      <c r="Z2616">
        <f t="shared" si="613"/>
        <v>101325</v>
      </c>
    </row>
    <row r="2617" spans="5:26" x14ac:dyDescent="0.2">
      <c r="E2617">
        <f t="shared" si="615"/>
        <v>0.32649999999997792</v>
      </c>
      <c r="F2617">
        <f t="shared" si="616"/>
        <v>101325</v>
      </c>
      <c r="H2617">
        <f t="shared" si="614"/>
        <v>0.32649999999997792</v>
      </c>
      <c r="I2617">
        <f t="shared" si="602"/>
        <v>551.99999999893953</v>
      </c>
      <c r="J2617">
        <f t="shared" si="603"/>
        <v>6.270727894338339E-2</v>
      </c>
      <c r="K2617">
        <f t="shared" si="604"/>
        <v>-5.5214961976138994</v>
      </c>
      <c r="L2617">
        <f t="shared" si="605"/>
        <v>3.9769296294121147E-5</v>
      </c>
      <c r="M2617">
        <f>J2617/SQRT('Exhaust Gas Math'!$E$14*$B$21*$B$23)</f>
        <v>1.0645553957859468E-3</v>
      </c>
      <c r="N2617">
        <f t="shared" si="606"/>
        <v>5.6301139017665452E-2</v>
      </c>
      <c r="O2617">
        <f t="shared" si="607"/>
        <v>0</v>
      </c>
      <c r="P2617">
        <f t="shared" si="608"/>
        <v>0</v>
      </c>
      <c r="Q2617">
        <f>($B$16/2)*(COS((ACOS((2*'Intake Valve Fxn Scratch'!$B$1)/$B$16-1)/($B$17/2))*(I2617-($B$17/2)))+1)*P2617</f>
        <v>0</v>
      </c>
      <c r="R2617">
        <f t="shared" si="609"/>
        <v>0</v>
      </c>
      <c r="S2617">
        <f t="shared" si="610"/>
        <v>0</v>
      </c>
      <c r="T2617">
        <f>S2617*'Exhaust Gas Math'!$C$14</f>
        <v>0</v>
      </c>
      <c r="U2617">
        <f>(T2617/'Exhaust Gas Math'!$B$14)+('Exhaust Gas Math'!$D$10)</f>
        <v>4.4059320573952224E-4</v>
      </c>
      <c r="V2617">
        <f>('Exhaust Gas Math'!$E$10*(2.53982214E-12*V2616^4 - 0.0000000071629564556*V2616^3 + 7.56281407226508E-06*V2616^2 - 0.00322508455050905*V2616 + 1.62997098133725)*$B$24+T2617*'Exhaust Gas Math'!$D$14*$B$23)/('Exhaust Gas Math'!$E$10*(2.53982214E-12*V2616^4 - 0.0000000071629564556*V2616^3 + 7.56281407226508E-06*V2616^2 - 0.00322508455050905*V2616 + 1.62997098133725)+T2617*'Exhaust Gas Math'!$D$14)</f>
        <v>1100</v>
      </c>
      <c r="W2617">
        <f>(353.3116967483*V2617^-1.0020802909)*('Exhaust Gas Math'!$E$10/(T2617+'Exhaust Gas Math'!$E$10))+(357.4500179626*V2617^-1.0038444015 )*(T2617/(T2617+'Exhaust Gas Math'!$E$10))</f>
        <v>0.31654710700089367</v>
      </c>
      <c r="X2617">
        <f t="shared" si="611"/>
        <v>0</v>
      </c>
      <c r="Y2617">
        <f t="shared" si="612"/>
        <v>101325</v>
      </c>
      <c r="Z2617">
        <f t="shared" si="613"/>
        <v>101325</v>
      </c>
    </row>
    <row r="2618" spans="5:26" x14ac:dyDescent="0.2">
      <c r="E2618">
        <f t="shared" si="615"/>
        <v>0.32662499999997791</v>
      </c>
      <c r="F2618">
        <f t="shared" si="616"/>
        <v>101325</v>
      </c>
      <c r="H2618">
        <f t="shared" si="614"/>
        <v>0.32662499999997791</v>
      </c>
      <c r="I2618">
        <f t="shared" si="602"/>
        <v>557.99999999893953</v>
      </c>
      <c r="J2618">
        <f t="shared" si="603"/>
        <v>6.1848491566737739E-2</v>
      </c>
      <c r="K2618">
        <f t="shared" si="604"/>
        <v>-8.2065426565453361</v>
      </c>
      <c r="L2618">
        <f t="shared" si="605"/>
        <v>3.9769296294121147E-5</v>
      </c>
      <c r="M2618">
        <f>J2618/SQRT('Exhaust Gas Math'!$E$14*$B$21*$B$23)</f>
        <v>1.0499761196469451E-3</v>
      </c>
      <c r="N2618">
        <f t="shared" si="606"/>
        <v>5.8465535048128237E-2</v>
      </c>
      <c r="O2618">
        <f t="shared" si="607"/>
        <v>0</v>
      </c>
      <c r="P2618">
        <f t="shared" si="608"/>
        <v>0</v>
      </c>
      <c r="Q2618">
        <f>($B$16/2)*(COS((ACOS((2*'Intake Valve Fxn Scratch'!$B$1)/$B$16-1)/($B$17/2))*(I2618-($B$17/2)))+1)*P2618</f>
        <v>0</v>
      </c>
      <c r="R2618">
        <f t="shared" si="609"/>
        <v>0</v>
      </c>
      <c r="S2618">
        <f t="shared" si="610"/>
        <v>0</v>
      </c>
      <c r="T2618">
        <f>S2618*'Exhaust Gas Math'!$C$14</f>
        <v>0</v>
      </c>
      <c r="U2618">
        <f>(T2618/'Exhaust Gas Math'!$B$14)+('Exhaust Gas Math'!$D$10)</f>
        <v>4.4059320573952224E-4</v>
      </c>
      <c r="V2618">
        <f>('Exhaust Gas Math'!$E$10*(2.53982214E-12*V2617^4 - 0.0000000071629564556*V2617^3 + 7.56281407226508E-06*V2617^2 - 0.00322508455050905*V2617 + 1.62997098133725)*$B$24+T2618*'Exhaust Gas Math'!$D$14*$B$23)/('Exhaust Gas Math'!$E$10*(2.53982214E-12*V2617^4 - 0.0000000071629564556*V2617^3 + 7.56281407226508E-06*V2617^2 - 0.00322508455050905*V2617 + 1.62997098133725)+T2618*'Exhaust Gas Math'!$D$14)</f>
        <v>1100</v>
      </c>
      <c r="W2618">
        <f>(353.3116967483*V2618^-1.0020802909)*('Exhaust Gas Math'!$E$10/(T2618+'Exhaust Gas Math'!$E$10))+(357.4500179626*V2618^-1.0038444015 )*(T2618/(T2618+'Exhaust Gas Math'!$E$10))</f>
        <v>0.31654710700089367</v>
      </c>
      <c r="X2618">
        <f t="shared" si="611"/>
        <v>0</v>
      </c>
      <c r="Y2618">
        <f t="shared" si="612"/>
        <v>101325</v>
      </c>
      <c r="Z2618">
        <f t="shared" si="613"/>
        <v>101325</v>
      </c>
    </row>
    <row r="2619" spans="5:26" x14ac:dyDescent="0.2">
      <c r="E2619">
        <f t="shared" si="615"/>
        <v>0.32674999999997789</v>
      </c>
      <c r="F2619">
        <f t="shared" si="616"/>
        <v>101325</v>
      </c>
      <c r="H2619">
        <f t="shared" si="614"/>
        <v>0.32674999999997789</v>
      </c>
      <c r="I2619">
        <f t="shared" si="602"/>
        <v>563.99999999893953</v>
      </c>
      <c r="J2619">
        <f t="shared" si="603"/>
        <v>6.065939100750898E-2</v>
      </c>
      <c r="K2619">
        <f t="shared" si="604"/>
        <v>-10.801676516803656</v>
      </c>
      <c r="L2619">
        <f t="shared" si="605"/>
        <v>3.9769296294121147E-5</v>
      </c>
      <c r="M2619">
        <f>J2619/SQRT('Exhaust Gas Math'!$E$14*$B$21*$B$23)</f>
        <v>1.0297892539785755E-3</v>
      </c>
      <c r="N2619">
        <f t="shared" si="606"/>
        <v>6.0328632872005218E-2</v>
      </c>
      <c r="O2619">
        <f t="shared" si="607"/>
        <v>0</v>
      </c>
      <c r="P2619">
        <f t="shared" si="608"/>
        <v>0</v>
      </c>
      <c r="Q2619">
        <f>($B$16/2)*(COS((ACOS((2*'Intake Valve Fxn Scratch'!$B$1)/$B$16-1)/($B$17/2))*(I2619-($B$17/2)))+1)*P2619</f>
        <v>0</v>
      </c>
      <c r="R2619">
        <f t="shared" si="609"/>
        <v>0</v>
      </c>
      <c r="S2619">
        <f t="shared" si="610"/>
        <v>0</v>
      </c>
      <c r="T2619">
        <f>S2619*'Exhaust Gas Math'!$C$14</f>
        <v>0</v>
      </c>
      <c r="U2619">
        <f>(T2619/'Exhaust Gas Math'!$B$14)+('Exhaust Gas Math'!$D$10)</f>
        <v>4.4059320573952224E-4</v>
      </c>
      <c r="V2619">
        <f>('Exhaust Gas Math'!$E$10*(2.53982214E-12*V2618^4 - 0.0000000071629564556*V2618^3 + 7.56281407226508E-06*V2618^2 - 0.00322508455050905*V2618 + 1.62997098133725)*$B$24+T2619*'Exhaust Gas Math'!$D$14*$B$23)/('Exhaust Gas Math'!$E$10*(2.53982214E-12*V2618^4 - 0.0000000071629564556*V2618^3 + 7.56281407226508E-06*V2618^2 - 0.00322508455050905*V2618 + 1.62997098133725)+T2619*'Exhaust Gas Math'!$D$14)</f>
        <v>1100</v>
      </c>
      <c r="W2619">
        <f>(353.3116967483*V2619^-1.0020802909)*('Exhaust Gas Math'!$E$10/(T2619+'Exhaust Gas Math'!$E$10))+(357.4500179626*V2619^-1.0038444015 )*(T2619/(T2619+'Exhaust Gas Math'!$E$10))</f>
        <v>0.31654710700089367</v>
      </c>
      <c r="X2619">
        <f t="shared" si="611"/>
        <v>0</v>
      </c>
      <c r="Y2619">
        <f t="shared" si="612"/>
        <v>101325</v>
      </c>
      <c r="Z2619">
        <f t="shared" si="613"/>
        <v>101325</v>
      </c>
    </row>
    <row r="2620" spans="5:26" x14ac:dyDescent="0.2">
      <c r="E2620">
        <f t="shared" si="615"/>
        <v>0.32687499999997788</v>
      </c>
      <c r="F2620">
        <f t="shared" si="616"/>
        <v>101325</v>
      </c>
      <c r="H2620">
        <f t="shared" si="614"/>
        <v>0.32687499999997788</v>
      </c>
      <c r="I2620">
        <f t="shared" si="602"/>
        <v>569.99999999893771</v>
      </c>
      <c r="J2620">
        <f t="shared" si="603"/>
        <v>5.9153005300260596E-2</v>
      </c>
      <c r="K2620">
        <f t="shared" si="604"/>
        <v>-13.278464948746407</v>
      </c>
      <c r="L2620">
        <f t="shared" si="605"/>
        <v>3.9769296294121147E-5</v>
      </c>
      <c r="M2620">
        <f>J2620/SQRT('Exhaust Gas Math'!$E$14*$B$21*$B$23)</f>
        <v>1.0042159703054956E-3</v>
      </c>
      <c r="N2620">
        <f t="shared" si="606"/>
        <v>6.1813705050710079E-2</v>
      </c>
      <c r="O2620">
        <f t="shared" si="607"/>
        <v>0</v>
      </c>
      <c r="P2620">
        <f t="shared" si="608"/>
        <v>0</v>
      </c>
      <c r="Q2620">
        <f>($B$16/2)*(COS((ACOS((2*'Intake Valve Fxn Scratch'!$B$1)/$B$16-1)/($B$17/2))*(I2620-($B$17/2)))+1)*P2620</f>
        <v>0</v>
      </c>
      <c r="R2620">
        <f t="shared" si="609"/>
        <v>0</v>
      </c>
      <c r="S2620">
        <f t="shared" si="610"/>
        <v>0</v>
      </c>
      <c r="T2620">
        <f>S2620*'Exhaust Gas Math'!$C$14</f>
        <v>0</v>
      </c>
      <c r="U2620">
        <f>(T2620/'Exhaust Gas Math'!$B$14)+('Exhaust Gas Math'!$D$10)</f>
        <v>4.4059320573952224E-4</v>
      </c>
      <c r="V2620">
        <f>('Exhaust Gas Math'!$E$10*(2.53982214E-12*V2619^4 - 0.0000000071629564556*V2619^3 + 7.56281407226508E-06*V2619^2 - 0.00322508455050905*V2619 + 1.62997098133725)*$B$24+T2620*'Exhaust Gas Math'!$D$14*$B$23)/('Exhaust Gas Math'!$E$10*(2.53982214E-12*V2619^4 - 0.0000000071629564556*V2619^3 + 7.56281407226508E-06*V2619^2 - 0.00322508455050905*V2619 + 1.62997098133725)+T2620*'Exhaust Gas Math'!$D$14)</f>
        <v>1100</v>
      </c>
      <c r="W2620">
        <f>(353.3116967483*V2620^-1.0020802909)*('Exhaust Gas Math'!$E$10/(T2620+'Exhaust Gas Math'!$E$10))+(357.4500179626*V2620^-1.0038444015 )*(T2620/(T2620+'Exhaust Gas Math'!$E$10))</f>
        <v>0.31654710700089367</v>
      </c>
      <c r="X2620">
        <f t="shared" si="611"/>
        <v>0</v>
      </c>
      <c r="Y2620">
        <f t="shared" si="612"/>
        <v>101325</v>
      </c>
      <c r="Z2620">
        <f t="shared" si="613"/>
        <v>101325</v>
      </c>
    </row>
    <row r="2621" spans="5:26" x14ac:dyDescent="0.2">
      <c r="E2621">
        <f t="shared" si="615"/>
        <v>0.32699999999997786</v>
      </c>
      <c r="F2621">
        <f t="shared" si="616"/>
        <v>101325</v>
      </c>
      <c r="H2621">
        <f t="shared" si="614"/>
        <v>0.32699999999997786</v>
      </c>
      <c r="I2621">
        <f t="shared" si="602"/>
        <v>575.99999999893771</v>
      </c>
      <c r="J2621">
        <f t="shared" si="603"/>
        <v>5.7345838722031049E-2</v>
      </c>
      <c r="K2621">
        <f t="shared" si="604"/>
        <v>-15.609771740014599</v>
      </c>
      <c r="L2621">
        <f t="shared" si="605"/>
        <v>3.9769296294121147E-5</v>
      </c>
      <c r="M2621">
        <f>J2621/SQRT('Exhaust Gas Math'!$E$14*$B$21*$B$23)</f>
        <v>9.735364548751536E-4</v>
      </c>
      <c r="N2621">
        <f t="shared" si="606"/>
        <v>6.2845765439969406E-2</v>
      </c>
      <c r="O2621">
        <f t="shared" si="607"/>
        <v>0</v>
      </c>
      <c r="P2621">
        <f t="shared" si="608"/>
        <v>0</v>
      </c>
      <c r="Q2621">
        <f>($B$16/2)*(COS((ACOS((2*'Intake Valve Fxn Scratch'!$B$1)/$B$16-1)/($B$17/2))*(I2621-($B$17/2)))+1)*P2621</f>
        <v>0</v>
      </c>
      <c r="R2621">
        <f t="shared" si="609"/>
        <v>0</v>
      </c>
      <c r="S2621">
        <f t="shared" si="610"/>
        <v>0</v>
      </c>
      <c r="T2621">
        <f>S2621*'Exhaust Gas Math'!$C$14</f>
        <v>0</v>
      </c>
      <c r="U2621">
        <f>(T2621/'Exhaust Gas Math'!$B$14)+('Exhaust Gas Math'!$D$10)</f>
        <v>4.4059320573952224E-4</v>
      </c>
      <c r="V2621">
        <f>('Exhaust Gas Math'!$E$10*(2.53982214E-12*V2620^4 - 0.0000000071629564556*V2620^3 + 7.56281407226508E-06*V2620^2 - 0.00322508455050905*V2620 + 1.62997098133725)*$B$24+T2621*'Exhaust Gas Math'!$D$14*$B$23)/('Exhaust Gas Math'!$E$10*(2.53982214E-12*V2620^4 - 0.0000000071629564556*V2620^3 + 7.56281407226508E-06*V2620^2 - 0.00322508455050905*V2620 + 1.62997098133725)+T2621*'Exhaust Gas Math'!$D$14)</f>
        <v>1100</v>
      </c>
      <c r="W2621">
        <f>(353.3116967483*V2621^-1.0020802909)*('Exhaust Gas Math'!$E$10/(T2621+'Exhaust Gas Math'!$E$10))+(357.4500179626*V2621^-1.0038444015 )*(T2621/(T2621+'Exhaust Gas Math'!$E$10))</f>
        <v>0.31654710700089367</v>
      </c>
      <c r="X2621">
        <f t="shared" si="611"/>
        <v>0</v>
      </c>
      <c r="Y2621">
        <f t="shared" si="612"/>
        <v>101325</v>
      </c>
      <c r="Z2621">
        <f t="shared" si="613"/>
        <v>101325</v>
      </c>
    </row>
    <row r="2622" spans="5:26" x14ac:dyDescent="0.2">
      <c r="E2622">
        <f t="shared" si="615"/>
        <v>0.32712499999997785</v>
      </c>
      <c r="F2622">
        <f t="shared" si="616"/>
        <v>101325</v>
      </c>
      <c r="H2622">
        <f t="shared" si="614"/>
        <v>0.32712499999997785</v>
      </c>
      <c r="I2622">
        <f t="shared" si="602"/>
        <v>581.99999999893771</v>
      </c>
      <c r="J2622">
        <f t="shared" si="603"/>
        <v>5.5257690968027282E-2</v>
      </c>
      <c r="K2622">
        <f t="shared" si="604"/>
        <v>-17.77005460554328</v>
      </c>
      <c r="L2622">
        <f t="shared" si="605"/>
        <v>3.9769296294121147E-5</v>
      </c>
      <c r="M2622">
        <f>J2622/SQRT('Exhaust Gas Math'!$E$14*$B$21*$B$23)</f>
        <v>9.3808683887873869E-4</v>
      </c>
      <c r="N2622">
        <f t="shared" si="606"/>
        <v>6.3355736789058939E-2</v>
      </c>
      <c r="O2622">
        <f t="shared" si="607"/>
        <v>0</v>
      </c>
      <c r="P2622">
        <f t="shared" si="608"/>
        <v>0</v>
      </c>
      <c r="Q2622">
        <f>($B$16/2)*(COS((ACOS((2*'Intake Valve Fxn Scratch'!$B$1)/$B$16-1)/($B$17/2))*(I2622-($B$17/2)))+1)*P2622</f>
        <v>0</v>
      </c>
      <c r="R2622">
        <f t="shared" si="609"/>
        <v>0</v>
      </c>
      <c r="S2622">
        <f t="shared" si="610"/>
        <v>0</v>
      </c>
      <c r="T2622">
        <f>S2622*'Exhaust Gas Math'!$C$14</f>
        <v>0</v>
      </c>
      <c r="U2622">
        <f>(T2622/'Exhaust Gas Math'!$B$14)+('Exhaust Gas Math'!$D$10)</f>
        <v>4.4059320573952224E-4</v>
      </c>
      <c r="V2622">
        <f>('Exhaust Gas Math'!$E$10*(2.53982214E-12*V2621^4 - 0.0000000071629564556*V2621^3 + 7.56281407226508E-06*V2621^2 - 0.00322508455050905*V2621 + 1.62997098133725)*$B$24+T2622*'Exhaust Gas Math'!$D$14*$B$23)/('Exhaust Gas Math'!$E$10*(2.53982214E-12*V2621^4 - 0.0000000071629564556*V2621^3 + 7.56281407226508E-06*V2621^2 - 0.00322508455050905*V2621 + 1.62997098133725)+T2622*'Exhaust Gas Math'!$D$14)</f>
        <v>1100</v>
      </c>
      <c r="W2622">
        <f>(353.3116967483*V2622^-1.0020802909)*('Exhaust Gas Math'!$E$10/(T2622+'Exhaust Gas Math'!$E$10))+(357.4500179626*V2622^-1.0038444015 )*(T2622/(T2622+'Exhaust Gas Math'!$E$10))</f>
        <v>0.31654710700089367</v>
      </c>
      <c r="X2622">
        <f t="shared" si="611"/>
        <v>0</v>
      </c>
      <c r="Y2622">
        <f t="shared" si="612"/>
        <v>101325</v>
      </c>
      <c r="Z2622">
        <f t="shared" si="613"/>
        <v>101325</v>
      </c>
    </row>
    <row r="2623" spans="5:26" x14ac:dyDescent="0.2">
      <c r="E2623">
        <f t="shared" si="615"/>
        <v>0.32724999999997784</v>
      </c>
      <c r="F2623">
        <f t="shared" si="616"/>
        <v>101325</v>
      </c>
      <c r="H2623">
        <f t="shared" si="614"/>
        <v>0.32724999999997784</v>
      </c>
      <c r="I2623">
        <f t="shared" si="602"/>
        <v>587.99999999893589</v>
      </c>
      <c r="J2623">
        <f t="shared" si="603"/>
        <v>5.2911440222012912E-2</v>
      </c>
      <c r="K2623">
        <f t="shared" si="604"/>
        <v>-19.735645034191805</v>
      </c>
      <c r="L2623">
        <f t="shared" si="605"/>
        <v>3.9769296294121147E-5</v>
      </c>
      <c r="M2623">
        <f>J2623/SQRT('Exhaust Gas Math'!$E$14*$B$21*$B$23)</f>
        <v>8.9825551572737838E-4</v>
      </c>
      <c r="N2623">
        <f t="shared" si="606"/>
        <v>6.3284913265718168E-2</v>
      </c>
      <c r="O2623">
        <f t="shared" si="607"/>
        <v>0</v>
      </c>
      <c r="P2623">
        <f t="shared" si="608"/>
        <v>0</v>
      </c>
      <c r="Q2623">
        <f>($B$16/2)*(COS((ACOS((2*'Intake Valve Fxn Scratch'!$B$1)/$B$16-1)/($B$17/2))*(I2623-($B$17/2)))+1)*P2623</f>
        <v>0</v>
      </c>
      <c r="R2623">
        <f t="shared" si="609"/>
        <v>0</v>
      </c>
      <c r="S2623">
        <f t="shared" si="610"/>
        <v>0</v>
      </c>
      <c r="T2623">
        <f>S2623*'Exhaust Gas Math'!$C$14</f>
        <v>0</v>
      </c>
      <c r="U2623">
        <f>(T2623/'Exhaust Gas Math'!$B$14)+('Exhaust Gas Math'!$D$10)</f>
        <v>4.4059320573952224E-4</v>
      </c>
      <c r="V2623">
        <f>('Exhaust Gas Math'!$E$10*(2.53982214E-12*V2622^4 - 0.0000000071629564556*V2622^3 + 7.56281407226508E-06*V2622^2 - 0.00322508455050905*V2622 + 1.62997098133725)*$B$24+T2623*'Exhaust Gas Math'!$D$14*$B$23)/('Exhaust Gas Math'!$E$10*(2.53982214E-12*V2622^4 - 0.0000000071629564556*V2622^3 + 7.56281407226508E-06*V2622^2 - 0.00322508455050905*V2622 + 1.62997098133725)+T2623*'Exhaust Gas Math'!$D$14)</f>
        <v>1100</v>
      </c>
      <c r="W2623">
        <f>(353.3116967483*V2623^-1.0020802909)*('Exhaust Gas Math'!$E$10/(T2623+'Exhaust Gas Math'!$E$10))+(357.4500179626*V2623^-1.0038444015 )*(T2623/(T2623+'Exhaust Gas Math'!$E$10))</f>
        <v>0.31654710700089367</v>
      </c>
      <c r="X2623">
        <f t="shared" si="611"/>
        <v>0</v>
      </c>
      <c r="Y2623">
        <f t="shared" si="612"/>
        <v>101325</v>
      </c>
      <c r="Z2623">
        <f t="shared" si="613"/>
        <v>101325</v>
      </c>
    </row>
    <row r="2624" spans="5:26" x14ac:dyDescent="0.2">
      <c r="E2624">
        <f t="shared" si="615"/>
        <v>0.32737499999997782</v>
      </c>
      <c r="F2624">
        <f t="shared" si="616"/>
        <v>101325</v>
      </c>
      <c r="H2624">
        <f t="shared" si="614"/>
        <v>0.32737499999997782</v>
      </c>
      <c r="I2624">
        <f t="shared" si="602"/>
        <v>593.99999999893589</v>
      </c>
      <c r="J2624">
        <f t="shared" si="603"/>
        <v>5.0332792498146872E-2</v>
      </c>
      <c r="K2624">
        <f t="shared" si="604"/>
        <v>-21.485007605896428</v>
      </c>
      <c r="L2624">
        <f t="shared" si="605"/>
        <v>3.9769296294121147E-5</v>
      </c>
      <c r="M2624">
        <f>J2624/SQRT('Exhaust Gas Math'!$E$14*$B$21*$B$23)</f>
        <v>8.5447888573277715E-4</v>
      </c>
      <c r="N2624">
        <f t="shared" si="606"/>
        <v>6.2589395196835901E-2</v>
      </c>
      <c r="O2624">
        <f t="shared" si="607"/>
        <v>0</v>
      </c>
      <c r="P2624">
        <f t="shared" si="608"/>
        <v>0</v>
      </c>
      <c r="Q2624">
        <f>($B$16/2)*(COS((ACOS((2*'Intake Valve Fxn Scratch'!$B$1)/$B$16-1)/($B$17/2))*(I2624-($B$17/2)))+1)*P2624</f>
        <v>0</v>
      </c>
      <c r="R2624">
        <f t="shared" si="609"/>
        <v>0</v>
      </c>
      <c r="S2624">
        <f t="shared" si="610"/>
        <v>0</v>
      </c>
      <c r="T2624">
        <f>S2624*'Exhaust Gas Math'!$C$14</f>
        <v>0</v>
      </c>
      <c r="U2624">
        <f>(T2624/'Exhaust Gas Math'!$B$14)+('Exhaust Gas Math'!$D$10)</f>
        <v>4.4059320573952224E-4</v>
      </c>
      <c r="V2624">
        <f>('Exhaust Gas Math'!$E$10*(2.53982214E-12*V2623^4 - 0.0000000071629564556*V2623^3 + 7.56281407226508E-06*V2623^2 - 0.00322508455050905*V2623 + 1.62997098133725)*$B$24+T2624*'Exhaust Gas Math'!$D$14*$B$23)/('Exhaust Gas Math'!$E$10*(2.53982214E-12*V2623^4 - 0.0000000071629564556*V2623^3 + 7.56281407226508E-06*V2623^2 - 0.00322508455050905*V2623 + 1.62997098133725)+T2624*'Exhaust Gas Math'!$D$14)</f>
        <v>1100</v>
      </c>
      <c r="W2624">
        <f>(353.3116967483*V2624^-1.0020802909)*('Exhaust Gas Math'!$E$10/(T2624+'Exhaust Gas Math'!$E$10))+(357.4500179626*V2624^-1.0038444015 )*(T2624/(T2624+'Exhaust Gas Math'!$E$10))</f>
        <v>0.31654710700089367</v>
      </c>
      <c r="X2624">
        <f t="shared" si="611"/>
        <v>0</v>
      </c>
      <c r="Y2624">
        <f t="shared" si="612"/>
        <v>101325</v>
      </c>
      <c r="Z2624">
        <f t="shared" si="613"/>
        <v>101325</v>
      </c>
    </row>
    <row r="2625" spans="5:26" x14ac:dyDescent="0.2">
      <c r="E2625">
        <f t="shared" si="615"/>
        <v>0.32749999999997781</v>
      </c>
      <c r="F2625">
        <f t="shared" si="616"/>
        <v>101325</v>
      </c>
      <c r="H2625">
        <f t="shared" si="614"/>
        <v>0.32749999999997781</v>
      </c>
      <c r="I2625">
        <f t="shared" si="602"/>
        <v>599.99999999893407</v>
      </c>
      <c r="J2625">
        <f t="shared" si="603"/>
        <v>4.7550000000510129E-2</v>
      </c>
      <c r="K2625">
        <f t="shared" si="604"/>
        <v>-22.998975938243142</v>
      </c>
      <c r="L2625">
        <f t="shared" si="605"/>
        <v>3.9769296294121147E-5</v>
      </c>
      <c r="M2625">
        <f>J2625/SQRT('Exhaust Gas Math'!$E$14*$B$21*$B$23)</f>
        <v>8.0723657481403114E-4</v>
      </c>
      <c r="N2625">
        <f t="shared" si="606"/>
        <v>6.1244119152620541E-2</v>
      </c>
      <c r="O2625">
        <f t="shared" si="607"/>
        <v>0</v>
      </c>
      <c r="P2625">
        <f t="shared" si="608"/>
        <v>0</v>
      </c>
      <c r="Q2625">
        <f>($B$16/2)*(COS((ACOS((2*'Intake Valve Fxn Scratch'!$B$1)/$B$16-1)/($B$17/2))*(I2625-($B$17/2)))+1)*P2625</f>
        <v>0</v>
      </c>
      <c r="R2625">
        <f t="shared" si="609"/>
        <v>0</v>
      </c>
      <c r="S2625">
        <f t="shared" si="610"/>
        <v>0</v>
      </c>
      <c r="T2625">
        <f>S2625*'Exhaust Gas Math'!$C$14</f>
        <v>0</v>
      </c>
      <c r="U2625">
        <f>(T2625/'Exhaust Gas Math'!$B$14)+('Exhaust Gas Math'!$D$10)</f>
        <v>4.4059320573952224E-4</v>
      </c>
      <c r="V2625">
        <f>('Exhaust Gas Math'!$E$10*(2.53982214E-12*V2624^4 - 0.0000000071629564556*V2624^3 + 7.56281407226508E-06*V2624^2 - 0.00322508455050905*V2624 + 1.62997098133725)*$B$24+T2625*'Exhaust Gas Math'!$D$14*$B$23)/('Exhaust Gas Math'!$E$10*(2.53982214E-12*V2624^4 - 0.0000000071629564556*V2624^3 + 7.56281407226508E-06*V2624^2 - 0.00322508455050905*V2624 + 1.62997098133725)+T2625*'Exhaust Gas Math'!$D$14)</f>
        <v>1100</v>
      </c>
      <c r="W2625">
        <f>(353.3116967483*V2625^-1.0020802909)*('Exhaust Gas Math'!$E$10/(T2625+'Exhaust Gas Math'!$E$10))+(357.4500179626*V2625^-1.0038444015 )*(T2625/(T2625+'Exhaust Gas Math'!$E$10))</f>
        <v>0.31654710700089367</v>
      </c>
      <c r="X2625">
        <f t="shared" si="611"/>
        <v>0</v>
      </c>
      <c r="Y2625">
        <f t="shared" si="612"/>
        <v>101325</v>
      </c>
      <c r="Z2625">
        <f t="shared" si="613"/>
        <v>101325</v>
      </c>
    </row>
    <row r="2626" spans="5:26" x14ac:dyDescent="0.2">
      <c r="E2626">
        <f t="shared" si="615"/>
        <v>0.3276249999999778</v>
      </c>
      <c r="F2626">
        <f t="shared" si="616"/>
        <v>101325</v>
      </c>
      <c r="H2626">
        <f t="shared" si="614"/>
        <v>0.3276249999999778</v>
      </c>
      <c r="I2626">
        <f t="shared" si="602"/>
        <v>605.99999999893407</v>
      </c>
      <c r="J2626">
        <f t="shared" si="603"/>
        <v>4.4593551586040558E-2</v>
      </c>
      <c r="K2626">
        <f t="shared" si="604"/>
        <v>-24.260962677366155</v>
      </c>
      <c r="L2626">
        <f t="shared" si="605"/>
        <v>3.9769296294121147E-5</v>
      </c>
      <c r="M2626">
        <f>J2626/SQRT('Exhaust Gas Math'!$E$14*$B$21*$B$23)</f>
        <v>7.5704617961560455E-4</v>
      </c>
      <c r="N2626">
        <f t="shared" si="606"/>
        <v>5.9246088902763193E-2</v>
      </c>
      <c r="O2626">
        <f t="shared" si="607"/>
        <v>0</v>
      </c>
      <c r="P2626">
        <f t="shared" si="608"/>
        <v>0</v>
      </c>
      <c r="Q2626">
        <f>($B$16/2)*(COS((ACOS((2*'Intake Valve Fxn Scratch'!$B$1)/$B$16-1)/($B$17/2))*(I2626-($B$17/2)))+1)*P2626</f>
        <v>0</v>
      </c>
      <c r="R2626">
        <f t="shared" si="609"/>
        <v>0</v>
      </c>
      <c r="S2626">
        <f t="shared" si="610"/>
        <v>0</v>
      </c>
      <c r="T2626">
        <f>S2626*'Exhaust Gas Math'!$C$14</f>
        <v>0</v>
      </c>
      <c r="U2626">
        <f>(T2626/'Exhaust Gas Math'!$B$14)+('Exhaust Gas Math'!$D$10)</f>
        <v>4.4059320573952224E-4</v>
      </c>
      <c r="V2626">
        <f>('Exhaust Gas Math'!$E$10*(2.53982214E-12*V2625^4 - 0.0000000071629564556*V2625^3 + 7.56281407226508E-06*V2625^2 - 0.00322508455050905*V2625 + 1.62997098133725)*$B$24+T2626*'Exhaust Gas Math'!$D$14*$B$23)/('Exhaust Gas Math'!$E$10*(2.53982214E-12*V2625^4 - 0.0000000071629564556*V2625^3 + 7.56281407226508E-06*V2625^2 - 0.00322508455050905*V2625 + 1.62997098133725)+T2626*'Exhaust Gas Math'!$D$14)</f>
        <v>1100</v>
      </c>
      <c r="W2626">
        <f>(353.3116967483*V2626^-1.0020802909)*('Exhaust Gas Math'!$E$10/(T2626+'Exhaust Gas Math'!$E$10))+(357.4500179626*V2626^-1.0038444015 )*(T2626/(T2626+'Exhaust Gas Math'!$E$10))</f>
        <v>0.31654710700089367</v>
      </c>
      <c r="X2626">
        <f t="shared" si="611"/>
        <v>0</v>
      </c>
      <c r="Y2626">
        <f t="shared" si="612"/>
        <v>101325</v>
      </c>
      <c r="Z2626">
        <f t="shared" si="613"/>
        <v>101325</v>
      </c>
    </row>
    <row r="2627" spans="5:26" x14ac:dyDescent="0.2">
      <c r="E2627">
        <f t="shared" si="615"/>
        <v>0.32774999999997778</v>
      </c>
      <c r="F2627">
        <f t="shared" si="616"/>
        <v>101325</v>
      </c>
      <c r="H2627">
        <f t="shared" si="614"/>
        <v>0.32774999999997778</v>
      </c>
      <c r="I2627">
        <f t="shared" si="602"/>
        <v>611.99999999893407</v>
      </c>
      <c r="J2627">
        <f t="shared" si="603"/>
        <v>4.1495838722246867E-2</v>
      </c>
      <c r="K2627">
        <f t="shared" si="604"/>
        <v>-25.257141232462569</v>
      </c>
      <c r="L2627">
        <f t="shared" si="605"/>
        <v>3.9769296294121147E-5</v>
      </c>
      <c r="M2627">
        <f>J2627/SQRT('Exhaust Gas Math'!$E$14*$B$21*$B$23)</f>
        <v>7.0445759661036053E-4</v>
      </c>
      <c r="N2627">
        <f t="shared" si="606"/>
        <v>5.6616440724782516E-2</v>
      </c>
      <c r="O2627">
        <f t="shared" si="607"/>
        <v>0</v>
      </c>
      <c r="P2627">
        <f t="shared" si="608"/>
        <v>0</v>
      </c>
      <c r="Q2627">
        <f>($B$16/2)*(COS((ACOS((2*'Intake Valve Fxn Scratch'!$B$1)/$B$16-1)/($B$17/2))*(I2627-($B$17/2)))+1)*P2627</f>
        <v>0</v>
      </c>
      <c r="R2627">
        <f t="shared" si="609"/>
        <v>0</v>
      </c>
      <c r="S2627">
        <f t="shared" si="610"/>
        <v>0</v>
      </c>
      <c r="T2627">
        <f>S2627*'Exhaust Gas Math'!$C$14</f>
        <v>0</v>
      </c>
      <c r="U2627">
        <f>(T2627/'Exhaust Gas Math'!$B$14)+('Exhaust Gas Math'!$D$10)</f>
        <v>4.4059320573952224E-4</v>
      </c>
      <c r="V2627">
        <f>('Exhaust Gas Math'!$E$10*(2.53982214E-12*V2626^4 - 0.0000000071629564556*V2626^3 + 7.56281407226508E-06*V2626^2 - 0.00322508455050905*V2626 + 1.62997098133725)*$B$24+T2627*'Exhaust Gas Math'!$D$14*$B$23)/('Exhaust Gas Math'!$E$10*(2.53982214E-12*V2626^4 - 0.0000000071629564556*V2626^3 + 7.56281407226508E-06*V2626^2 - 0.00322508455050905*V2626 + 1.62997098133725)+T2627*'Exhaust Gas Math'!$D$14)</f>
        <v>1100</v>
      </c>
      <c r="W2627">
        <f>(353.3116967483*V2627^-1.0020802909)*('Exhaust Gas Math'!$E$10/(T2627+'Exhaust Gas Math'!$E$10))+(357.4500179626*V2627^-1.0038444015 )*(T2627/(T2627+'Exhaust Gas Math'!$E$10))</f>
        <v>0.31654710700089367</v>
      </c>
      <c r="X2627">
        <f t="shared" si="611"/>
        <v>0</v>
      </c>
      <c r="Y2627">
        <f t="shared" si="612"/>
        <v>101325</v>
      </c>
      <c r="Z2627">
        <f t="shared" si="613"/>
        <v>101325</v>
      </c>
    </row>
    <row r="2628" spans="5:26" x14ac:dyDescent="0.2">
      <c r="E2628">
        <f t="shared" si="615"/>
        <v>0.32787499999997777</v>
      </c>
      <c r="F2628">
        <f t="shared" si="616"/>
        <v>101325</v>
      </c>
      <c r="H2628">
        <f t="shared" si="614"/>
        <v>0.32787499999997777</v>
      </c>
      <c r="I2628">
        <f t="shared" si="602"/>
        <v>617.99999999893225</v>
      </c>
      <c r="J2628">
        <f t="shared" si="603"/>
        <v>3.8290800599499533E-2</v>
      </c>
      <c r="K2628">
        <f t="shared" si="604"/>
        <v>-25.976597262820064</v>
      </c>
      <c r="L2628">
        <f t="shared" si="605"/>
        <v>3.9769296294121147E-5</v>
      </c>
      <c r="M2628">
        <f>J2628/SQRT('Exhaust Gas Math'!$E$14*$B$21*$B$23)</f>
        <v>6.5004699731851623E-4</v>
      </c>
      <c r="N2628">
        <f t="shared" si="606"/>
        <v>5.340105307056852E-2</v>
      </c>
      <c r="O2628">
        <f t="shared" si="607"/>
        <v>0</v>
      </c>
      <c r="P2628">
        <f t="shared" si="608"/>
        <v>0</v>
      </c>
      <c r="Q2628">
        <f>($B$16/2)*(COS((ACOS((2*'Intake Valve Fxn Scratch'!$B$1)/$B$16-1)/($B$17/2))*(I2628-($B$17/2)))+1)*P2628</f>
        <v>0</v>
      </c>
      <c r="R2628">
        <f t="shared" si="609"/>
        <v>0</v>
      </c>
      <c r="S2628">
        <f t="shared" si="610"/>
        <v>0</v>
      </c>
      <c r="T2628">
        <f>S2628*'Exhaust Gas Math'!$C$14</f>
        <v>0</v>
      </c>
      <c r="U2628">
        <f>(T2628/'Exhaust Gas Math'!$B$14)+('Exhaust Gas Math'!$D$10)</f>
        <v>4.4059320573952224E-4</v>
      </c>
      <c r="V2628">
        <f>('Exhaust Gas Math'!$E$10*(2.53982214E-12*V2627^4 - 0.0000000071629564556*V2627^3 + 7.56281407226508E-06*V2627^2 - 0.00322508455050905*V2627 + 1.62997098133725)*$B$24+T2628*'Exhaust Gas Math'!$D$14*$B$23)/('Exhaust Gas Math'!$E$10*(2.53982214E-12*V2627^4 - 0.0000000071629564556*V2627^3 + 7.56281407226508E-06*V2627^2 - 0.00322508455050905*V2627 + 1.62997098133725)+T2628*'Exhaust Gas Math'!$D$14)</f>
        <v>1100</v>
      </c>
      <c r="W2628">
        <f>(353.3116967483*V2628^-1.0020802909)*('Exhaust Gas Math'!$E$10/(T2628+'Exhaust Gas Math'!$E$10))+(357.4500179626*V2628^-1.0038444015 )*(T2628/(T2628+'Exhaust Gas Math'!$E$10))</f>
        <v>0.31654710700089367</v>
      </c>
      <c r="X2628">
        <f t="shared" si="611"/>
        <v>0</v>
      </c>
      <c r="Y2628">
        <f t="shared" si="612"/>
        <v>101325</v>
      </c>
      <c r="Z2628">
        <f t="shared" si="613"/>
        <v>101325</v>
      </c>
    </row>
    <row r="2629" spans="5:26" x14ac:dyDescent="0.2">
      <c r="E2629">
        <f t="shared" si="615"/>
        <v>0.32799999999997775</v>
      </c>
      <c r="F2629">
        <f t="shared" si="616"/>
        <v>101325</v>
      </c>
      <c r="H2629">
        <f t="shared" si="614"/>
        <v>0.32799999999997775</v>
      </c>
      <c r="I2629">
        <f t="shared" ref="I2629:I2692" si="617">($B$11*360*H2629)-(720*FLOOR(H2629/(2/$B$11),1))</f>
        <v>623.99999999893225</v>
      </c>
      <c r="J2629">
        <f t="shared" ref="J2629:J2692" si="618">-(($B$4/1000)/2)*COS($B$12*H2629)+(($B$4/1000)/2)</f>
        <v>3.5013552286172152E-2</v>
      </c>
      <c r="K2629">
        <f t="shared" ref="K2629:K2692" si="619">($B$4/1000/2)*$B$12*SIN($B$12*H2629)</f>
        <v>-26.411448257613415</v>
      </c>
      <c r="L2629">
        <f t="shared" ref="L2629:L2692" si="620">$B$8+P2629*(J2629*$B$6)</f>
        <v>3.9769296294121147E-5</v>
      </c>
      <c r="M2629">
        <f>J2629/SQRT('Exhaust Gas Math'!$E$14*$B$21*$B$23)</f>
        <v>5.9441051565212145E-4</v>
      </c>
      <c r="N2629">
        <f t="shared" ref="N2629:N2692" si="621">-(($B$4/1000)/2)*COS($B$12*(H2629-M2629))+(($B$4/1000)/2)</f>
        <v>4.9669531179587417E-2</v>
      </c>
      <c r="O2629">
        <f t="shared" ref="O2629:O2692" si="622">N2629*$B$6*P2629</f>
        <v>0</v>
      </c>
      <c r="P2629">
        <f t="shared" ref="P2629:P2692" si="623">IF(I2629&lt;=$B$17,1,0)</f>
        <v>0</v>
      </c>
      <c r="Q2629">
        <f>($B$16/2)*(COS((ACOS((2*'Intake Valve Fxn Scratch'!$B$1)/$B$16-1)/($B$17/2))*(I2629-($B$17/2)))+1)*P2629</f>
        <v>0</v>
      </c>
      <c r="R2629">
        <f t="shared" ref="R2629:R2692" si="624">Q2629/$B$16</f>
        <v>0</v>
      </c>
      <c r="S2629">
        <f t="shared" ref="S2629:S2692" si="625">P2629*($B$13*R2629*(O2629-O2628)*$B$19+S2628)</f>
        <v>0</v>
      </c>
      <c r="T2629">
        <f>S2629*'Exhaust Gas Math'!$C$14</f>
        <v>0</v>
      </c>
      <c r="U2629">
        <f>(T2629/'Exhaust Gas Math'!$B$14)+('Exhaust Gas Math'!$D$10)</f>
        <v>4.4059320573952224E-4</v>
      </c>
      <c r="V2629">
        <f>('Exhaust Gas Math'!$E$10*(2.53982214E-12*V2628^4 - 0.0000000071629564556*V2628^3 + 7.56281407226508E-06*V2628^2 - 0.00322508455050905*V2628 + 1.62997098133725)*$B$24+T2629*'Exhaust Gas Math'!$D$14*$B$23)/('Exhaust Gas Math'!$E$10*(2.53982214E-12*V2628^4 - 0.0000000071629564556*V2628^3 + 7.56281407226508E-06*V2628^2 - 0.00322508455050905*V2628 + 1.62997098133725)+T2629*'Exhaust Gas Math'!$D$14)</f>
        <v>1100</v>
      </c>
      <c r="W2629">
        <f>(353.3116967483*V2629^-1.0020802909)*('Exhaust Gas Math'!$E$10/(T2629+'Exhaust Gas Math'!$E$10))+(357.4500179626*V2629^-1.0038444015 )*(T2629/(T2629+'Exhaust Gas Math'!$E$10))</f>
        <v>0.31654710700089367</v>
      </c>
      <c r="X2629">
        <f t="shared" ref="X2629:X2692" si="626">P2629*SIGN(K2629)*-0.5*W2629*K2629^2</f>
        <v>0</v>
      </c>
      <c r="Y2629">
        <f t="shared" ref="Y2629:Y2692" si="627">(U2629*$B$21*V2629)/L2629</f>
        <v>101325</v>
      </c>
      <c r="Z2629">
        <f t="shared" ref="Z2629:Z2692" si="628">IF((X2629+Y2629)&lt;$B$22,(X2629+Y2629),$B$22)</f>
        <v>101325</v>
      </c>
    </row>
    <row r="2630" spans="5:26" x14ac:dyDescent="0.2">
      <c r="E2630">
        <f t="shared" si="615"/>
        <v>0.32812499999997774</v>
      </c>
      <c r="F2630">
        <f t="shared" si="616"/>
        <v>101325</v>
      </c>
      <c r="H2630">
        <f t="shared" si="614"/>
        <v>0.32812499999997774</v>
      </c>
      <c r="I2630">
        <f t="shared" si="617"/>
        <v>629.99999999893225</v>
      </c>
      <c r="J2630">
        <f t="shared" si="618"/>
        <v>3.1700000000590305E-2</v>
      </c>
      <c r="K2630">
        <f t="shared" si="619"/>
        <v>-26.556929898345718</v>
      </c>
      <c r="L2630">
        <f t="shared" si="620"/>
        <v>3.9769296294121147E-5</v>
      </c>
      <c r="M2630">
        <f>J2630/SQRT('Exhaust Gas Math'!$E$14*$B$21*$B$23)</f>
        <v>5.3815771654693533E-4</v>
      </c>
      <c r="N2630">
        <f t="shared" si="621"/>
        <v>4.5512549562383653E-2</v>
      </c>
      <c r="O2630">
        <f t="shared" si="622"/>
        <v>0</v>
      </c>
      <c r="P2630">
        <f t="shared" si="623"/>
        <v>0</v>
      </c>
      <c r="Q2630">
        <f>($B$16/2)*(COS((ACOS((2*'Intake Valve Fxn Scratch'!$B$1)/$B$16-1)/($B$17/2))*(I2630-($B$17/2)))+1)*P2630</f>
        <v>0</v>
      </c>
      <c r="R2630">
        <f t="shared" si="624"/>
        <v>0</v>
      </c>
      <c r="S2630">
        <f t="shared" si="625"/>
        <v>0</v>
      </c>
      <c r="T2630">
        <f>S2630*'Exhaust Gas Math'!$C$14</f>
        <v>0</v>
      </c>
      <c r="U2630">
        <f>(T2630/'Exhaust Gas Math'!$B$14)+('Exhaust Gas Math'!$D$10)</f>
        <v>4.4059320573952224E-4</v>
      </c>
      <c r="V2630">
        <f>('Exhaust Gas Math'!$E$10*(2.53982214E-12*V2629^4 - 0.0000000071629564556*V2629^3 + 7.56281407226508E-06*V2629^2 - 0.00322508455050905*V2629 + 1.62997098133725)*$B$24+T2630*'Exhaust Gas Math'!$D$14*$B$23)/('Exhaust Gas Math'!$E$10*(2.53982214E-12*V2629^4 - 0.0000000071629564556*V2629^3 + 7.56281407226508E-06*V2629^2 - 0.00322508455050905*V2629 + 1.62997098133725)+T2630*'Exhaust Gas Math'!$D$14)</f>
        <v>1100</v>
      </c>
      <c r="W2630">
        <f>(353.3116967483*V2630^-1.0020802909)*('Exhaust Gas Math'!$E$10/(T2630+'Exhaust Gas Math'!$E$10))+(357.4500179626*V2630^-1.0038444015 )*(T2630/(T2630+'Exhaust Gas Math'!$E$10))</f>
        <v>0.31654710700089367</v>
      </c>
      <c r="X2630">
        <f t="shared" si="626"/>
        <v>0</v>
      </c>
      <c r="Y2630">
        <f t="shared" si="627"/>
        <v>101325</v>
      </c>
      <c r="Z2630">
        <f t="shared" si="628"/>
        <v>101325</v>
      </c>
    </row>
    <row r="2631" spans="5:26" x14ac:dyDescent="0.2">
      <c r="E2631">
        <f t="shared" si="615"/>
        <v>0.32824999999997773</v>
      </c>
      <c r="F2631">
        <f t="shared" si="616"/>
        <v>101325</v>
      </c>
      <c r="H2631">
        <f t="shared" ref="H2631:H2694" si="629">H2630+$B$2</f>
        <v>0.32824999999997773</v>
      </c>
      <c r="I2631">
        <f t="shared" si="617"/>
        <v>635.99999999893043</v>
      </c>
      <c r="J2631">
        <f t="shared" si="618"/>
        <v>2.8386447715003781E-2</v>
      </c>
      <c r="K2631">
        <f t="shared" si="619"/>
        <v>-26.411448257716959</v>
      </c>
      <c r="L2631">
        <f t="shared" si="620"/>
        <v>3.9769296294121147E-5</v>
      </c>
      <c r="M2631">
        <f>J2631/SQRT('Exhaust Gas Math'!$E$14*$B$21*$B$23)</f>
        <v>4.8190491744166985E-4</v>
      </c>
      <c r="N2631">
        <f t="shared" si="621"/>
        <v>4.1037700628958319E-2</v>
      </c>
      <c r="O2631">
        <f t="shared" si="622"/>
        <v>0</v>
      </c>
      <c r="P2631">
        <f t="shared" si="623"/>
        <v>0</v>
      </c>
      <c r="Q2631">
        <f>($B$16/2)*(COS((ACOS((2*'Intake Valve Fxn Scratch'!$B$1)/$B$16-1)/($B$17/2))*(I2631-($B$17/2)))+1)*P2631</f>
        <v>0</v>
      </c>
      <c r="R2631">
        <f t="shared" si="624"/>
        <v>0</v>
      </c>
      <c r="S2631">
        <f t="shared" si="625"/>
        <v>0</v>
      </c>
      <c r="T2631">
        <f>S2631*'Exhaust Gas Math'!$C$14</f>
        <v>0</v>
      </c>
      <c r="U2631">
        <f>(T2631/'Exhaust Gas Math'!$B$14)+('Exhaust Gas Math'!$D$10)</f>
        <v>4.4059320573952224E-4</v>
      </c>
      <c r="V2631">
        <f>('Exhaust Gas Math'!$E$10*(2.53982214E-12*V2630^4 - 0.0000000071629564556*V2630^3 + 7.56281407226508E-06*V2630^2 - 0.00322508455050905*V2630 + 1.62997098133725)*$B$24+T2631*'Exhaust Gas Math'!$D$14*$B$23)/('Exhaust Gas Math'!$E$10*(2.53982214E-12*V2630^4 - 0.0000000071629564556*V2630^3 + 7.56281407226508E-06*V2630^2 - 0.00322508455050905*V2630 + 1.62997098133725)+T2631*'Exhaust Gas Math'!$D$14)</f>
        <v>1100</v>
      </c>
      <c r="W2631">
        <f>(353.3116967483*V2631^-1.0020802909)*('Exhaust Gas Math'!$E$10/(T2631+'Exhaust Gas Math'!$E$10))+(357.4500179626*V2631^-1.0038444015 )*(T2631/(T2631+'Exhaust Gas Math'!$E$10))</f>
        <v>0.31654710700089367</v>
      </c>
      <c r="X2631">
        <f t="shared" si="626"/>
        <v>0</v>
      </c>
      <c r="Y2631">
        <f t="shared" si="627"/>
        <v>101325</v>
      </c>
      <c r="Z2631">
        <f t="shared" si="628"/>
        <v>101325</v>
      </c>
    </row>
    <row r="2632" spans="5:26" x14ac:dyDescent="0.2">
      <c r="E2632">
        <f t="shared" si="615"/>
        <v>0.32837499999997771</v>
      </c>
      <c r="F2632">
        <f t="shared" si="616"/>
        <v>101325</v>
      </c>
      <c r="H2632">
        <f t="shared" si="629"/>
        <v>0.32837499999997771</v>
      </c>
      <c r="I2632">
        <f t="shared" si="617"/>
        <v>641.99999999893043</v>
      </c>
      <c r="J2632">
        <f t="shared" si="618"/>
        <v>2.5109199401655277E-2</v>
      </c>
      <c r="K2632">
        <f t="shared" si="619"/>
        <v>-25.976597263025702</v>
      </c>
      <c r="L2632">
        <f t="shared" si="620"/>
        <v>3.9769296294121147E-5</v>
      </c>
      <c r="M2632">
        <f>J2632/SQRT('Exhaust Gas Math'!$E$14*$B$21*$B$23)</f>
        <v>4.2626843577491642E-4</v>
      </c>
      <c r="N2632">
        <f t="shared" si="621"/>
        <v>3.6364153775492764E-2</v>
      </c>
      <c r="O2632">
        <f t="shared" si="622"/>
        <v>0</v>
      </c>
      <c r="P2632">
        <f t="shared" si="623"/>
        <v>0</v>
      </c>
      <c r="Q2632">
        <f>($B$16/2)*(COS((ACOS((2*'Intake Valve Fxn Scratch'!$B$1)/$B$16-1)/($B$17/2))*(I2632-($B$17/2)))+1)*P2632</f>
        <v>0</v>
      </c>
      <c r="R2632">
        <f t="shared" si="624"/>
        <v>0</v>
      </c>
      <c r="S2632">
        <f t="shared" si="625"/>
        <v>0</v>
      </c>
      <c r="T2632">
        <f>S2632*'Exhaust Gas Math'!$C$14</f>
        <v>0</v>
      </c>
      <c r="U2632">
        <f>(T2632/'Exhaust Gas Math'!$B$14)+('Exhaust Gas Math'!$D$10)</f>
        <v>4.4059320573952224E-4</v>
      </c>
      <c r="V2632">
        <f>('Exhaust Gas Math'!$E$10*(2.53982214E-12*V2631^4 - 0.0000000071629564556*V2631^3 + 7.56281407226508E-06*V2631^2 - 0.00322508455050905*V2631 + 1.62997098133725)*$B$24+T2632*'Exhaust Gas Math'!$D$14*$B$23)/('Exhaust Gas Math'!$E$10*(2.53982214E-12*V2631^4 - 0.0000000071629564556*V2631^3 + 7.56281407226508E-06*V2631^2 - 0.00322508455050905*V2631 + 1.62997098133725)+T2632*'Exhaust Gas Math'!$D$14)</f>
        <v>1100</v>
      </c>
      <c r="W2632">
        <f>(353.3116967483*V2632^-1.0020802909)*('Exhaust Gas Math'!$E$10/(T2632+'Exhaust Gas Math'!$E$10))+(357.4500179626*V2632^-1.0038444015 )*(T2632/(T2632+'Exhaust Gas Math'!$E$10))</f>
        <v>0.31654710700089367</v>
      </c>
      <c r="X2632">
        <f t="shared" si="626"/>
        <v>0</v>
      </c>
      <c r="Y2632">
        <f t="shared" si="627"/>
        <v>101325</v>
      </c>
      <c r="Z2632">
        <f t="shared" si="628"/>
        <v>101325</v>
      </c>
    </row>
    <row r="2633" spans="5:26" x14ac:dyDescent="0.2">
      <c r="E2633">
        <f t="shared" si="615"/>
        <v>0.3284999999999777</v>
      </c>
      <c r="F2633">
        <f t="shared" si="616"/>
        <v>101325</v>
      </c>
      <c r="H2633">
        <f t="shared" si="629"/>
        <v>0.3284999999999777</v>
      </c>
      <c r="I2633">
        <f t="shared" si="617"/>
        <v>647.99999999893043</v>
      </c>
      <c r="J2633">
        <f t="shared" si="618"/>
        <v>2.1904161278877669E-2</v>
      </c>
      <c r="K2633">
        <f t="shared" si="619"/>
        <v>-25.257141232768671</v>
      </c>
      <c r="L2633">
        <f t="shared" si="620"/>
        <v>3.9769296294121147E-5</v>
      </c>
      <c r="M2633">
        <f>J2633/SQRT('Exhaust Gas Math'!$E$14*$B$21*$B$23)</f>
        <v>3.718578364825582E-4</v>
      </c>
      <c r="N2633">
        <f t="shared" si="621"/>
        <v>3.1616553880702877E-2</v>
      </c>
      <c r="O2633">
        <f t="shared" si="622"/>
        <v>0</v>
      </c>
      <c r="P2633">
        <f t="shared" si="623"/>
        <v>0</v>
      </c>
      <c r="Q2633">
        <f>($B$16/2)*(COS((ACOS((2*'Intake Valve Fxn Scratch'!$B$1)/$B$16-1)/($B$17/2))*(I2633-($B$17/2)))+1)*P2633</f>
        <v>0</v>
      </c>
      <c r="R2633">
        <f t="shared" si="624"/>
        <v>0</v>
      </c>
      <c r="S2633">
        <f t="shared" si="625"/>
        <v>0</v>
      </c>
      <c r="T2633">
        <f>S2633*'Exhaust Gas Math'!$C$14</f>
        <v>0</v>
      </c>
      <c r="U2633">
        <f>(T2633/'Exhaust Gas Math'!$B$14)+('Exhaust Gas Math'!$D$10)</f>
        <v>4.4059320573952224E-4</v>
      </c>
      <c r="V2633">
        <f>('Exhaust Gas Math'!$E$10*(2.53982214E-12*V2632^4 - 0.0000000071629564556*V2632^3 + 7.56281407226508E-06*V2632^2 - 0.00322508455050905*V2632 + 1.62997098133725)*$B$24+T2633*'Exhaust Gas Math'!$D$14*$B$23)/('Exhaust Gas Math'!$E$10*(2.53982214E-12*V2632^4 - 0.0000000071629564556*V2632^3 + 7.56281407226508E-06*V2632^2 - 0.00322508455050905*V2632 + 1.62997098133725)+T2633*'Exhaust Gas Math'!$D$14)</f>
        <v>1100</v>
      </c>
      <c r="W2633">
        <f>(353.3116967483*V2633^-1.0020802909)*('Exhaust Gas Math'!$E$10/(T2633+'Exhaust Gas Math'!$E$10))+(357.4500179626*V2633^-1.0038444015 )*(T2633/(T2633+'Exhaust Gas Math'!$E$10))</f>
        <v>0.31654710700089367</v>
      </c>
      <c r="X2633">
        <f t="shared" si="626"/>
        <v>0</v>
      </c>
      <c r="Y2633">
        <f t="shared" si="627"/>
        <v>101325</v>
      </c>
      <c r="Z2633">
        <f t="shared" si="628"/>
        <v>101325</v>
      </c>
    </row>
    <row r="2634" spans="5:26" x14ac:dyDescent="0.2">
      <c r="E2634">
        <f t="shared" si="615"/>
        <v>0.32862499999997768</v>
      </c>
      <c r="F2634">
        <f t="shared" si="616"/>
        <v>101325</v>
      </c>
      <c r="H2634">
        <f t="shared" si="629"/>
        <v>0.32862499999997768</v>
      </c>
      <c r="I2634">
        <f t="shared" si="617"/>
        <v>653.99999999892862</v>
      </c>
      <c r="J2634">
        <f t="shared" si="618"/>
        <v>1.880644841503798E-2</v>
      </c>
      <c r="K2634">
        <f t="shared" si="619"/>
        <v>-24.260962677768443</v>
      </c>
      <c r="L2634">
        <f t="shared" si="620"/>
        <v>3.9769296294121147E-5</v>
      </c>
      <c r="M2634">
        <f>J2634/SQRT('Exhaust Gas Math'!$E$14*$B$21*$B$23)</f>
        <v>3.1926925347653323E-4</v>
      </c>
      <c r="N2634">
        <f t="shared" si="621"/>
        <v>2.6918663563428386E-2</v>
      </c>
      <c r="O2634">
        <f t="shared" si="622"/>
        <v>0</v>
      </c>
      <c r="P2634">
        <f t="shared" si="623"/>
        <v>0</v>
      </c>
      <c r="Q2634">
        <f>($B$16/2)*(COS((ACOS((2*'Intake Valve Fxn Scratch'!$B$1)/$B$16-1)/($B$17/2))*(I2634-($B$17/2)))+1)*P2634</f>
        <v>0</v>
      </c>
      <c r="R2634">
        <f t="shared" si="624"/>
        <v>0</v>
      </c>
      <c r="S2634">
        <f t="shared" si="625"/>
        <v>0</v>
      </c>
      <c r="T2634">
        <f>S2634*'Exhaust Gas Math'!$C$14</f>
        <v>0</v>
      </c>
      <c r="U2634">
        <f>(T2634/'Exhaust Gas Math'!$B$14)+('Exhaust Gas Math'!$D$10)</f>
        <v>4.4059320573952224E-4</v>
      </c>
      <c r="V2634">
        <f>('Exhaust Gas Math'!$E$10*(2.53982214E-12*V2633^4 - 0.0000000071629564556*V2633^3 + 7.56281407226508E-06*V2633^2 - 0.00322508455050905*V2633 + 1.62997098133725)*$B$24+T2634*'Exhaust Gas Math'!$D$14*$B$23)/('Exhaust Gas Math'!$E$10*(2.53982214E-12*V2633^4 - 0.0000000071629564556*V2633^3 + 7.56281407226508E-06*V2633^2 - 0.00322508455050905*V2633 + 1.62997098133725)+T2634*'Exhaust Gas Math'!$D$14)</f>
        <v>1100</v>
      </c>
      <c r="W2634">
        <f>(353.3116967483*V2634^-1.0020802909)*('Exhaust Gas Math'!$E$10/(T2634+'Exhaust Gas Math'!$E$10))+(357.4500179626*V2634^-1.0038444015 )*(T2634/(T2634+'Exhaust Gas Math'!$E$10))</f>
        <v>0.31654710700089367</v>
      </c>
      <c r="X2634">
        <f t="shared" si="626"/>
        <v>0</v>
      </c>
      <c r="Y2634">
        <f t="shared" si="627"/>
        <v>101325</v>
      </c>
      <c r="Z2634">
        <f t="shared" si="628"/>
        <v>101325</v>
      </c>
    </row>
    <row r="2635" spans="5:26" x14ac:dyDescent="0.2">
      <c r="E2635">
        <f t="shared" si="615"/>
        <v>0.32874999999997767</v>
      </c>
      <c r="F2635">
        <f t="shared" si="616"/>
        <v>101325</v>
      </c>
      <c r="H2635">
        <f t="shared" si="629"/>
        <v>0.32874999999997767</v>
      </c>
      <c r="I2635">
        <f t="shared" si="617"/>
        <v>659.99999999892862</v>
      </c>
      <c r="J2635">
        <f t="shared" si="618"/>
        <v>1.585000000051387E-2</v>
      </c>
      <c r="K2635">
        <f t="shared" si="619"/>
        <v>-22.998975938738429</v>
      </c>
      <c r="L2635">
        <f t="shared" si="620"/>
        <v>3.9769296294121147E-5</v>
      </c>
      <c r="M2635">
        <f>J2635/SQRT('Exhaust Gas Math'!$E$14*$B$21*$B$23)</f>
        <v>2.6907885827718073E-4</v>
      </c>
      <c r="N2635">
        <f t="shared" si="621"/>
        <v>2.2387269430344886E-2</v>
      </c>
      <c r="O2635">
        <f t="shared" si="622"/>
        <v>0</v>
      </c>
      <c r="P2635">
        <f t="shared" si="623"/>
        <v>0</v>
      </c>
      <c r="Q2635">
        <f>($B$16/2)*(COS((ACOS((2*'Intake Valve Fxn Scratch'!$B$1)/$B$16-1)/($B$17/2))*(I2635-($B$17/2)))+1)*P2635</f>
        <v>0</v>
      </c>
      <c r="R2635">
        <f t="shared" si="624"/>
        <v>0</v>
      </c>
      <c r="S2635">
        <f t="shared" si="625"/>
        <v>0</v>
      </c>
      <c r="T2635">
        <f>S2635*'Exhaust Gas Math'!$C$14</f>
        <v>0</v>
      </c>
      <c r="U2635">
        <f>(T2635/'Exhaust Gas Math'!$B$14)+('Exhaust Gas Math'!$D$10)</f>
        <v>4.4059320573952224E-4</v>
      </c>
      <c r="V2635">
        <f>('Exhaust Gas Math'!$E$10*(2.53982214E-12*V2634^4 - 0.0000000071629564556*V2634^3 + 7.56281407226508E-06*V2634^2 - 0.00322508455050905*V2634 + 1.62997098133725)*$B$24+T2635*'Exhaust Gas Math'!$D$14*$B$23)/('Exhaust Gas Math'!$E$10*(2.53982214E-12*V2634^4 - 0.0000000071629564556*V2634^3 + 7.56281407226508E-06*V2634^2 - 0.00322508455050905*V2634 + 1.62997098133725)+T2635*'Exhaust Gas Math'!$D$14)</f>
        <v>1100</v>
      </c>
      <c r="W2635">
        <f>(353.3116967483*V2635^-1.0020802909)*('Exhaust Gas Math'!$E$10/(T2635+'Exhaust Gas Math'!$E$10))+(357.4500179626*V2635^-1.0038444015 )*(T2635/(T2635+'Exhaust Gas Math'!$E$10))</f>
        <v>0.31654710700089367</v>
      </c>
      <c r="X2635">
        <f t="shared" si="626"/>
        <v>0</v>
      </c>
      <c r="Y2635">
        <f t="shared" si="627"/>
        <v>101325</v>
      </c>
      <c r="Z2635">
        <f t="shared" si="628"/>
        <v>101325</v>
      </c>
    </row>
    <row r="2636" spans="5:26" x14ac:dyDescent="0.2">
      <c r="E2636">
        <f t="shared" si="615"/>
        <v>0.32887499999997766</v>
      </c>
      <c r="F2636">
        <f t="shared" si="616"/>
        <v>101325</v>
      </c>
      <c r="H2636">
        <f t="shared" si="629"/>
        <v>0.32887499999997766</v>
      </c>
      <c r="I2636">
        <f t="shared" si="617"/>
        <v>665.9999999989268</v>
      </c>
      <c r="J2636">
        <f t="shared" si="618"/>
        <v>1.3067207502808265E-2</v>
      </c>
      <c r="K2636">
        <f t="shared" si="619"/>
        <v>-21.485007606477787</v>
      </c>
      <c r="L2636">
        <f t="shared" si="620"/>
        <v>3.9769296294121147E-5</v>
      </c>
      <c r="M2636">
        <f>J2636/SQRT('Exhaust Gas Math'!$E$14*$B$21*$B$23)</f>
        <v>2.2183654735726579E-4</v>
      </c>
      <c r="N2636">
        <f t="shared" si="621"/>
        <v>1.8126827986955515E-2</v>
      </c>
      <c r="O2636">
        <f t="shared" si="622"/>
        <v>0</v>
      </c>
      <c r="P2636">
        <f t="shared" si="623"/>
        <v>0</v>
      </c>
      <c r="Q2636">
        <f>($B$16/2)*(COS((ACOS((2*'Intake Valve Fxn Scratch'!$B$1)/$B$16-1)/($B$17/2))*(I2636-($B$17/2)))+1)*P2636</f>
        <v>0</v>
      </c>
      <c r="R2636">
        <f t="shared" si="624"/>
        <v>0</v>
      </c>
      <c r="S2636">
        <f t="shared" si="625"/>
        <v>0</v>
      </c>
      <c r="T2636">
        <f>S2636*'Exhaust Gas Math'!$C$14</f>
        <v>0</v>
      </c>
      <c r="U2636">
        <f>(T2636/'Exhaust Gas Math'!$B$14)+('Exhaust Gas Math'!$D$10)</f>
        <v>4.4059320573952224E-4</v>
      </c>
      <c r="V2636">
        <f>('Exhaust Gas Math'!$E$10*(2.53982214E-12*V2635^4 - 0.0000000071629564556*V2635^3 + 7.56281407226508E-06*V2635^2 - 0.00322508455050905*V2635 + 1.62997098133725)*$B$24+T2636*'Exhaust Gas Math'!$D$14*$B$23)/('Exhaust Gas Math'!$E$10*(2.53982214E-12*V2635^4 - 0.0000000071629564556*V2635^3 + 7.56281407226508E-06*V2635^2 - 0.00322508455050905*V2635 + 1.62997098133725)+T2636*'Exhaust Gas Math'!$D$14)</f>
        <v>1100</v>
      </c>
      <c r="W2636">
        <f>(353.3116967483*V2636^-1.0020802909)*('Exhaust Gas Math'!$E$10/(T2636+'Exhaust Gas Math'!$E$10))+(357.4500179626*V2636^-1.0038444015 )*(T2636/(T2636+'Exhaust Gas Math'!$E$10))</f>
        <v>0.31654710700089367</v>
      </c>
      <c r="X2636">
        <f t="shared" si="626"/>
        <v>0</v>
      </c>
      <c r="Y2636">
        <f t="shared" si="627"/>
        <v>101325</v>
      </c>
      <c r="Z2636">
        <f t="shared" si="628"/>
        <v>101325</v>
      </c>
    </row>
    <row r="2637" spans="5:26" x14ac:dyDescent="0.2">
      <c r="E2637">
        <f t="shared" si="615"/>
        <v>0.32899999999997764</v>
      </c>
      <c r="F2637">
        <f t="shared" si="616"/>
        <v>101325</v>
      </c>
      <c r="H2637">
        <f t="shared" si="629"/>
        <v>0.32899999999997764</v>
      </c>
      <c r="I2637">
        <f t="shared" si="617"/>
        <v>671.9999999989268</v>
      </c>
      <c r="J2637">
        <f t="shared" si="618"/>
        <v>1.0488559778864454E-2</v>
      </c>
      <c r="K2637">
        <f t="shared" si="619"/>
        <v>-19.735645034853619</v>
      </c>
      <c r="L2637">
        <f t="shared" si="620"/>
        <v>3.9769296294121147E-5</v>
      </c>
      <c r="M2637">
        <f>J2637/SQRT('Exhaust Gas Math'!$E$14*$B$21*$B$23)</f>
        <v>1.7805991736134427E-4</v>
      </c>
      <c r="N2637">
        <f t="shared" si="621"/>
        <v>1.4225230309487445E-2</v>
      </c>
      <c r="O2637">
        <f t="shared" si="622"/>
        <v>0</v>
      </c>
      <c r="P2637">
        <f t="shared" si="623"/>
        <v>0</v>
      </c>
      <c r="Q2637">
        <f>($B$16/2)*(COS((ACOS((2*'Intake Valve Fxn Scratch'!$B$1)/$B$16-1)/($B$17/2))*(I2637-($B$17/2)))+1)*P2637</f>
        <v>0</v>
      </c>
      <c r="R2637">
        <f t="shared" si="624"/>
        <v>0</v>
      </c>
      <c r="S2637">
        <f t="shared" si="625"/>
        <v>0</v>
      </c>
      <c r="T2637">
        <f>S2637*'Exhaust Gas Math'!$C$14</f>
        <v>0</v>
      </c>
      <c r="U2637">
        <f>(T2637/'Exhaust Gas Math'!$B$14)+('Exhaust Gas Math'!$D$10)</f>
        <v>4.4059320573952224E-4</v>
      </c>
      <c r="V2637">
        <f>('Exhaust Gas Math'!$E$10*(2.53982214E-12*V2636^4 - 0.0000000071629564556*V2636^3 + 7.56281407226508E-06*V2636^2 - 0.00322508455050905*V2636 + 1.62997098133725)*$B$24+T2637*'Exhaust Gas Math'!$D$14*$B$23)/('Exhaust Gas Math'!$E$10*(2.53982214E-12*V2636^4 - 0.0000000071629564556*V2636^3 + 7.56281407226508E-06*V2636^2 - 0.00322508455050905*V2636 + 1.62997098133725)+T2637*'Exhaust Gas Math'!$D$14)</f>
        <v>1100</v>
      </c>
      <c r="W2637">
        <f>(353.3116967483*V2637^-1.0020802909)*('Exhaust Gas Math'!$E$10/(T2637+'Exhaust Gas Math'!$E$10))+(357.4500179626*V2637^-1.0038444015 )*(T2637/(T2637+'Exhaust Gas Math'!$E$10))</f>
        <v>0.31654710700089367</v>
      </c>
      <c r="X2637">
        <f t="shared" si="626"/>
        <v>0</v>
      </c>
      <c r="Y2637">
        <f t="shared" si="627"/>
        <v>101325</v>
      </c>
      <c r="Z2637">
        <f t="shared" si="628"/>
        <v>101325</v>
      </c>
    </row>
    <row r="2638" spans="5:26" x14ac:dyDescent="0.2">
      <c r="E2638">
        <f t="shared" si="615"/>
        <v>0.32912499999997763</v>
      </c>
      <c r="F2638">
        <f t="shared" si="616"/>
        <v>101325</v>
      </c>
      <c r="H2638">
        <f t="shared" si="629"/>
        <v>0.32912499999997763</v>
      </c>
      <c r="I2638">
        <f t="shared" si="617"/>
        <v>677.9999999989268</v>
      </c>
      <c r="J2638">
        <f t="shared" si="618"/>
        <v>8.1423090327639031E-3</v>
      </c>
      <c r="K2638">
        <f t="shared" si="619"/>
        <v>-17.770054606279423</v>
      </c>
      <c r="L2638">
        <f t="shared" si="620"/>
        <v>3.9769296294121147E-5</v>
      </c>
      <c r="M2638">
        <f>J2638/SQRT('Exhaust Gas Math'!$E$14*$B$21*$B$23)</f>
        <v>1.3822859420852085E-4</v>
      </c>
      <c r="N2638">
        <f t="shared" si="621"/>
        <v>1.0750931842094559E-2</v>
      </c>
      <c r="O2638">
        <f t="shared" si="622"/>
        <v>0</v>
      </c>
      <c r="P2638">
        <f t="shared" si="623"/>
        <v>0</v>
      </c>
      <c r="Q2638">
        <f>($B$16/2)*(COS((ACOS((2*'Intake Valve Fxn Scratch'!$B$1)/$B$16-1)/($B$17/2))*(I2638-($B$17/2)))+1)*P2638</f>
        <v>0</v>
      </c>
      <c r="R2638">
        <f t="shared" si="624"/>
        <v>0</v>
      </c>
      <c r="S2638">
        <f t="shared" si="625"/>
        <v>0</v>
      </c>
      <c r="T2638">
        <f>S2638*'Exhaust Gas Math'!$C$14</f>
        <v>0</v>
      </c>
      <c r="U2638">
        <f>(T2638/'Exhaust Gas Math'!$B$14)+('Exhaust Gas Math'!$D$10)</f>
        <v>4.4059320573952224E-4</v>
      </c>
      <c r="V2638">
        <f>('Exhaust Gas Math'!$E$10*(2.53982214E-12*V2637^4 - 0.0000000071629564556*V2637^3 + 7.56281407226508E-06*V2637^2 - 0.00322508455050905*V2637 + 1.62997098133725)*$B$24+T2638*'Exhaust Gas Math'!$D$14*$B$23)/('Exhaust Gas Math'!$E$10*(2.53982214E-12*V2637^4 - 0.0000000071629564556*V2637^3 + 7.56281407226508E-06*V2637^2 - 0.00322508455050905*V2637 + 1.62997098133725)+T2638*'Exhaust Gas Math'!$D$14)</f>
        <v>1100</v>
      </c>
      <c r="W2638">
        <f>(353.3116967483*V2638^-1.0020802909)*('Exhaust Gas Math'!$E$10/(T2638+'Exhaust Gas Math'!$E$10))+(357.4500179626*V2638^-1.0038444015 )*(T2638/(T2638+'Exhaust Gas Math'!$E$10))</f>
        <v>0.31654710700089367</v>
      </c>
      <c r="X2638">
        <f t="shared" si="626"/>
        <v>0</v>
      </c>
      <c r="Y2638">
        <f t="shared" si="627"/>
        <v>101325</v>
      </c>
      <c r="Z2638">
        <f t="shared" si="628"/>
        <v>101325</v>
      </c>
    </row>
    <row r="2639" spans="5:26" x14ac:dyDescent="0.2">
      <c r="E2639">
        <f t="shared" si="615"/>
        <v>0.32924999999997762</v>
      </c>
      <c r="F2639">
        <f t="shared" si="616"/>
        <v>101325</v>
      </c>
      <c r="H2639">
        <f t="shared" si="629"/>
        <v>0.32924999999997762</v>
      </c>
      <c r="I2639">
        <f t="shared" si="617"/>
        <v>683.99999999892498</v>
      </c>
      <c r="J2639">
        <f t="shared" si="618"/>
        <v>6.0541612786628937E-3</v>
      </c>
      <c r="K2639">
        <f t="shared" si="619"/>
        <v>-15.609771740814768</v>
      </c>
      <c r="L2639">
        <f t="shared" si="620"/>
        <v>3.9769296294121147E-5</v>
      </c>
      <c r="M2639">
        <f>J2639/SQRT('Exhaust Gas Math'!$E$14*$B$21*$B$23)</f>
        <v>1.0277897821045509E-4</v>
      </c>
      <c r="N2639">
        <f t="shared" si="621"/>
        <v>7.751544903668639E-3</v>
      </c>
      <c r="O2639">
        <f t="shared" si="622"/>
        <v>0</v>
      </c>
      <c r="P2639">
        <f t="shared" si="623"/>
        <v>0</v>
      </c>
      <c r="Q2639">
        <f>($B$16/2)*(COS((ACOS((2*'Intake Valve Fxn Scratch'!$B$1)/$B$16-1)/($B$17/2))*(I2639-($B$17/2)))+1)*P2639</f>
        <v>0</v>
      </c>
      <c r="R2639">
        <f t="shared" si="624"/>
        <v>0</v>
      </c>
      <c r="S2639">
        <f t="shared" si="625"/>
        <v>0</v>
      </c>
      <c r="T2639">
        <f>S2639*'Exhaust Gas Math'!$C$14</f>
        <v>0</v>
      </c>
      <c r="U2639">
        <f>(T2639/'Exhaust Gas Math'!$B$14)+('Exhaust Gas Math'!$D$10)</f>
        <v>4.4059320573952224E-4</v>
      </c>
      <c r="V2639">
        <f>('Exhaust Gas Math'!$E$10*(2.53982214E-12*V2638^4 - 0.0000000071629564556*V2638^3 + 7.56281407226508E-06*V2638^2 - 0.00322508455050905*V2638 + 1.62997098133725)*$B$24+T2639*'Exhaust Gas Math'!$D$14*$B$23)/('Exhaust Gas Math'!$E$10*(2.53982214E-12*V2638^4 - 0.0000000071629564556*V2638^3 + 7.56281407226508E-06*V2638^2 - 0.00322508455050905*V2638 + 1.62997098133725)+T2639*'Exhaust Gas Math'!$D$14)</f>
        <v>1100</v>
      </c>
      <c r="W2639">
        <f>(353.3116967483*V2639^-1.0020802909)*('Exhaust Gas Math'!$E$10/(T2639+'Exhaust Gas Math'!$E$10))+(357.4500179626*V2639^-1.0038444015 )*(T2639/(T2639+'Exhaust Gas Math'!$E$10))</f>
        <v>0.31654710700089367</v>
      </c>
      <c r="X2639">
        <f t="shared" si="626"/>
        <v>0</v>
      </c>
      <c r="Y2639">
        <f t="shared" si="627"/>
        <v>101325</v>
      </c>
      <c r="Z2639">
        <f t="shared" si="628"/>
        <v>101325</v>
      </c>
    </row>
    <row r="2640" spans="5:26" x14ac:dyDescent="0.2">
      <c r="E2640">
        <f t="shared" si="615"/>
        <v>0.3293749999999776</v>
      </c>
      <c r="F2640">
        <f t="shared" si="616"/>
        <v>101325</v>
      </c>
      <c r="H2640">
        <f t="shared" si="629"/>
        <v>0.3293749999999776</v>
      </c>
      <c r="I2640">
        <f t="shared" si="617"/>
        <v>689.99999999892498</v>
      </c>
      <c r="J2640">
        <f t="shared" si="618"/>
        <v>4.2469947003306065E-3</v>
      </c>
      <c r="K2640">
        <f t="shared" si="619"/>
        <v>-13.27846494960427</v>
      </c>
      <c r="L2640">
        <f t="shared" si="620"/>
        <v>3.9769296294121147E-5</v>
      </c>
      <c r="M2640">
        <f>J2640/SQRT('Exhaust Gas Math'!$E$14*$B$21*$B$23)</f>
        <v>7.2099462778368905E-5</v>
      </c>
      <c r="N2640">
        <f t="shared" si="621"/>
        <v>5.2538472648416268E-3</v>
      </c>
      <c r="O2640">
        <f t="shared" si="622"/>
        <v>0</v>
      </c>
      <c r="P2640">
        <f t="shared" si="623"/>
        <v>0</v>
      </c>
      <c r="Q2640">
        <f>($B$16/2)*(COS((ACOS((2*'Intake Valve Fxn Scratch'!$B$1)/$B$16-1)/($B$17/2))*(I2640-($B$17/2)))+1)*P2640</f>
        <v>0</v>
      </c>
      <c r="R2640">
        <f t="shared" si="624"/>
        <v>0</v>
      </c>
      <c r="S2640">
        <f t="shared" si="625"/>
        <v>0</v>
      </c>
      <c r="T2640">
        <f>S2640*'Exhaust Gas Math'!$C$14</f>
        <v>0</v>
      </c>
      <c r="U2640">
        <f>(T2640/'Exhaust Gas Math'!$B$14)+('Exhaust Gas Math'!$D$10)</f>
        <v>4.4059320573952224E-4</v>
      </c>
      <c r="V2640">
        <f>('Exhaust Gas Math'!$E$10*(2.53982214E-12*V2639^4 - 0.0000000071629564556*V2639^3 + 7.56281407226508E-06*V2639^2 - 0.00322508455050905*V2639 + 1.62997098133725)*$B$24+T2640*'Exhaust Gas Math'!$D$14*$B$23)/('Exhaust Gas Math'!$E$10*(2.53982214E-12*V2639^4 - 0.0000000071629564556*V2639^3 + 7.56281407226508E-06*V2639^2 - 0.00322508455050905*V2639 + 1.62997098133725)+T2640*'Exhaust Gas Math'!$D$14)</f>
        <v>1100</v>
      </c>
      <c r="W2640">
        <f>(353.3116967483*V2640^-1.0020802909)*('Exhaust Gas Math'!$E$10/(T2640+'Exhaust Gas Math'!$E$10))+(357.4500179626*V2640^-1.0038444015 )*(T2640/(T2640+'Exhaust Gas Math'!$E$10))</f>
        <v>0.31654710700089367</v>
      </c>
      <c r="X2640">
        <f t="shared" si="626"/>
        <v>0</v>
      </c>
      <c r="Y2640">
        <f t="shared" si="627"/>
        <v>101325</v>
      </c>
      <c r="Z2640">
        <f t="shared" si="628"/>
        <v>101325</v>
      </c>
    </row>
    <row r="2641" spans="5:26" x14ac:dyDescent="0.2">
      <c r="E2641">
        <f t="shared" si="615"/>
        <v>0.32949999999997759</v>
      </c>
      <c r="F2641">
        <f t="shared" si="616"/>
        <v>101325</v>
      </c>
      <c r="H2641">
        <f t="shared" si="629"/>
        <v>0.32949999999997759</v>
      </c>
      <c r="I2641">
        <f t="shared" si="617"/>
        <v>695.99999999892498</v>
      </c>
      <c r="J2641">
        <f t="shared" si="618"/>
        <v>2.7406089929712177E-3</v>
      </c>
      <c r="K2641">
        <f t="shared" si="619"/>
        <v>-10.801676517707214</v>
      </c>
      <c r="L2641">
        <f t="shared" si="620"/>
        <v>3.9769296294121147E-5</v>
      </c>
      <c r="M2641">
        <f>J2641/SQRT('Exhaust Gas Math'!$E$14*$B$21*$B$23)</f>
        <v>4.6526179103404472E-5</v>
      </c>
      <c r="N2641">
        <f t="shared" si="621"/>
        <v>3.2650381168272749E-3</v>
      </c>
      <c r="O2641">
        <f t="shared" si="622"/>
        <v>0</v>
      </c>
      <c r="P2641">
        <f t="shared" si="623"/>
        <v>0</v>
      </c>
      <c r="Q2641">
        <f>($B$16/2)*(COS((ACOS((2*'Intake Valve Fxn Scratch'!$B$1)/$B$16-1)/($B$17/2))*(I2641-($B$17/2)))+1)*P2641</f>
        <v>0</v>
      </c>
      <c r="R2641">
        <f t="shared" si="624"/>
        <v>0</v>
      </c>
      <c r="S2641">
        <f t="shared" si="625"/>
        <v>0</v>
      </c>
      <c r="T2641">
        <f>S2641*'Exhaust Gas Math'!$C$14</f>
        <v>0</v>
      </c>
      <c r="U2641">
        <f>(T2641/'Exhaust Gas Math'!$B$14)+('Exhaust Gas Math'!$D$10)</f>
        <v>4.4059320573952224E-4</v>
      </c>
      <c r="V2641">
        <f>('Exhaust Gas Math'!$E$10*(2.53982214E-12*V2640^4 - 0.0000000071629564556*V2640^3 + 7.56281407226508E-06*V2640^2 - 0.00322508455050905*V2640 + 1.62997098133725)*$B$24+T2641*'Exhaust Gas Math'!$D$14*$B$23)/('Exhaust Gas Math'!$E$10*(2.53982214E-12*V2640^4 - 0.0000000071629564556*V2640^3 + 7.56281407226508E-06*V2640^2 - 0.00322508455050905*V2640 + 1.62997098133725)+T2641*'Exhaust Gas Math'!$D$14)</f>
        <v>1100</v>
      </c>
      <c r="W2641">
        <f>(353.3116967483*V2641^-1.0020802909)*('Exhaust Gas Math'!$E$10/(T2641+'Exhaust Gas Math'!$E$10))+(357.4500179626*V2641^-1.0038444015 )*(T2641/(T2641+'Exhaust Gas Math'!$E$10))</f>
        <v>0.31654710700089367</v>
      </c>
      <c r="X2641">
        <f t="shared" si="626"/>
        <v>0</v>
      </c>
      <c r="Y2641">
        <f t="shared" si="627"/>
        <v>101325</v>
      </c>
      <c r="Z2641">
        <f t="shared" si="628"/>
        <v>101325</v>
      </c>
    </row>
    <row r="2642" spans="5:26" x14ac:dyDescent="0.2">
      <c r="E2642">
        <f t="shared" si="615"/>
        <v>0.32962499999997757</v>
      </c>
      <c r="F2642">
        <f t="shared" si="616"/>
        <v>101325</v>
      </c>
      <c r="H2642">
        <f t="shared" si="629"/>
        <v>0.32962499999997757</v>
      </c>
      <c r="I2642">
        <f t="shared" si="617"/>
        <v>701.99999999892316</v>
      </c>
      <c r="J2642">
        <f t="shared" si="618"/>
        <v>1.5515084336276477E-3</v>
      </c>
      <c r="K2642">
        <f t="shared" si="619"/>
        <v>-8.2065426574874287</v>
      </c>
      <c r="L2642">
        <f t="shared" si="620"/>
        <v>3.9769296294121147E-5</v>
      </c>
      <c r="M2642">
        <f>J2642/SQRT('Exhaust Gas Math'!$E$14*$B$21*$B$23)</f>
        <v>2.6339313433085773E-5</v>
      </c>
      <c r="N2642">
        <f t="shared" si="621"/>
        <v>1.7749850516460552E-3</v>
      </c>
      <c r="O2642">
        <f t="shared" si="622"/>
        <v>0</v>
      </c>
      <c r="P2642">
        <f t="shared" si="623"/>
        <v>0</v>
      </c>
      <c r="Q2642">
        <f>($B$16/2)*(COS((ACOS((2*'Intake Valve Fxn Scratch'!$B$1)/$B$16-1)/($B$17/2))*(I2642-($B$17/2)))+1)*P2642</f>
        <v>0</v>
      </c>
      <c r="R2642">
        <f t="shared" si="624"/>
        <v>0</v>
      </c>
      <c r="S2642">
        <f t="shared" si="625"/>
        <v>0</v>
      </c>
      <c r="T2642">
        <f>S2642*'Exhaust Gas Math'!$C$14</f>
        <v>0</v>
      </c>
      <c r="U2642">
        <f>(T2642/'Exhaust Gas Math'!$B$14)+('Exhaust Gas Math'!$D$10)</f>
        <v>4.4059320573952224E-4</v>
      </c>
      <c r="V2642">
        <f>('Exhaust Gas Math'!$E$10*(2.53982214E-12*V2641^4 - 0.0000000071629564556*V2641^3 + 7.56281407226508E-06*V2641^2 - 0.00322508455050905*V2641 + 1.62997098133725)*$B$24+T2642*'Exhaust Gas Math'!$D$14*$B$23)/('Exhaust Gas Math'!$E$10*(2.53982214E-12*V2641^4 - 0.0000000071629564556*V2641^3 + 7.56281407226508E-06*V2641^2 - 0.00322508455050905*V2641 + 1.62997098133725)+T2642*'Exhaust Gas Math'!$D$14)</f>
        <v>1100</v>
      </c>
      <c r="W2642">
        <f>(353.3116967483*V2642^-1.0020802909)*('Exhaust Gas Math'!$E$10/(T2642+'Exhaust Gas Math'!$E$10))+(357.4500179626*V2642^-1.0038444015 )*(T2642/(T2642+'Exhaust Gas Math'!$E$10))</f>
        <v>0.31654710700089367</v>
      </c>
      <c r="X2642">
        <f t="shared" si="626"/>
        <v>0</v>
      </c>
      <c r="Y2642">
        <f t="shared" si="627"/>
        <v>101325</v>
      </c>
      <c r="Z2642">
        <f t="shared" si="628"/>
        <v>101325</v>
      </c>
    </row>
    <row r="2643" spans="5:26" x14ac:dyDescent="0.2">
      <c r="E2643">
        <f t="shared" si="615"/>
        <v>0.32974999999997756</v>
      </c>
      <c r="F2643">
        <f t="shared" si="616"/>
        <v>101325</v>
      </c>
      <c r="H2643">
        <f t="shared" si="629"/>
        <v>0.32974999999997756</v>
      </c>
      <c r="I2643">
        <f t="shared" si="617"/>
        <v>707.99999999892316</v>
      </c>
      <c r="J2643">
        <f t="shared" si="618"/>
        <v>6.9272105686207439E-4</v>
      </c>
      <c r="K2643">
        <f t="shared" si="619"/>
        <v>-5.5214961985813513</v>
      </c>
      <c r="L2643">
        <f t="shared" si="620"/>
        <v>3.9769296294121147E-5</v>
      </c>
      <c r="M2643">
        <f>J2643/SQRT('Exhaust Gas Math'!$E$14*$B$21*$B$23)</f>
        <v>1.1760037292048318E-5</v>
      </c>
      <c r="N2643">
        <f t="shared" si="621"/>
        <v>7.5915782833235398E-4</v>
      </c>
      <c r="O2643">
        <f t="shared" si="622"/>
        <v>0</v>
      </c>
      <c r="P2643">
        <f t="shared" si="623"/>
        <v>0</v>
      </c>
      <c r="Q2643">
        <f>($B$16/2)*(COS((ACOS((2*'Intake Valve Fxn Scratch'!$B$1)/$B$16-1)/($B$17/2))*(I2643-($B$17/2)))+1)*P2643</f>
        <v>0</v>
      </c>
      <c r="R2643">
        <f t="shared" si="624"/>
        <v>0</v>
      </c>
      <c r="S2643">
        <f t="shared" si="625"/>
        <v>0</v>
      </c>
      <c r="T2643">
        <f>S2643*'Exhaust Gas Math'!$C$14</f>
        <v>0</v>
      </c>
      <c r="U2643">
        <f>(T2643/'Exhaust Gas Math'!$B$14)+('Exhaust Gas Math'!$D$10)</f>
        <v>4.4059320573952224E-4</v>
      </c>
      <c r="V2643">
        <f>('Exhaust Gas Math'!$E$10*(2.53982214E-12*V2642^4 - 0.0000000071629564556*V2642^3 + 7.56281407226508E-06*V2642^2 - 0.00322508455050905*V2642 + 1.62997098133725)*$B$24+T2643*'Exhaust Gas Math'!$D$14*$B$23)/('Exhaust Gas Math'!$E$10*(2.53982214E-12*V2642^4 - 0.0000000071629564556*V2642^3 + 7.56281407226508E-06*V2642^2 - 0.00322508455050905*V2642 + 1.62997098133725)+T2643*'Exhaust Gas Math'!$D$14)</f>
        <v>1100</v>
      </c>
      <c r="W2643">
        <f>(353.3116967483*V2643^-1.0020802909)*('Exhaust Gas Math'!$E$10/(T2643+'Exhaust Gas Math'!$E$10))+(357.4500179626*V2643^-1.0038444015 )*(T2643/(T2643+'Exhaust Gas Math'!$E$10))</f>
        <v>0.31654710700089367</v>
      </c>
      <c r="X2643">
        <f t="shared" si="626"/>
        <v>0</v>
      </c>
      <c r="Y2643">
        <f t="shared" si="627"/>
        <v>101325</v>
      </c>
      <c r="Z2643">
        <f t="shared" si="628"/>
        <v>101325</v>
      </c>
    </row>
    <row r="2644" spans="5:26" x14ac:dyDescent="0.2">
      <c r="E2644">
        <f t="shared" si="615"/>
        <v>0.32987499999997755</v>
      </c>
      <c r="F2644">
        <f t="shared" si="616"/>
        <v>101325</v>
      </c>
      <c r="H2644">
        <f t="shared" si="629"/>
        <v>0.32987499999997755</v>
      </c>
      <c r="I2644">
        <f t="shared" si="617"/>
        <v>713.99999999892316</v>
      </c>
      <c r="J2644">
        <f t="shared" si="618"/>
        <v>1.7365591688807414E-4</v>
      </c>
      <c r="K2644">
        <f t="shared" si="619"/>
        <v>-2.7759550718777395</v>
      </c>
      <c r="L2644">
        <f t="shared" si="620"/>
        <v>3.9769296294121147E-5</v>
      </c>
      <c r="M2644">
        <f>J2644/SQRT('Exhaust Gas Math'!$E$14*$B$21*$B$23)</f>
        <v>2.9480842806186148E-6</v>
      </c>
      <c r="N2644">
        <f t="shared" si="621"/>
        <v>1.8193581053816549E-4</v>
      </c>
      <c r="O2644">
        <f t="shared" si="622"/>
        <v>0</v>
      </c>
      <c r="P2644">
        <f t="shared" si="623"/>
        <v>0</v>
      </c>
      <c r="Q2644">
        <f>($B$16/2)*(COS((ACOS((2*'Intake Valve Fxn Scratch'!$B$1)/$B$16-1)/($B$17/2))*(I2644-($B$17/2)))+1)*P2644</f>
        <v>0</v>
      </c>
      <c r="R2644">
        <f t="shared" si="624"/>
        <v>0</v>
      </c>
      <c r="S2644">
        <f t="shared" si="625"/>
        <v>0</v>
      </c>
      <c r="T2644">
        <f>S2644*'Exhaust Gas Math'!$C$14</f>
        <v>0</v>
      </c>
      <c r="U2644">
        <f>(T2644/'Exhaust Gas Math'!$B$14)+('Exhaust Gas Math'!$D$10)</f>
        <v>4.4059320573952224E-4</v>
      </c>
      <c r="V2644">
        <f>('Exhaust Gas Math'!$E$10*(2.53982214E-12*V2643^4 - 0.0000000071629564556*V2643^3 + 7.56281407226508E-06*V2643^2 - 0.00322508455050905*V2643 + 1.62997098133725)*$B$24+T2644*'Exhaust Gas Math'!$D$14*$B$23)/('Exhaust Gas Math'!$E$10*(2.53982214E-12*V2643^4 - 0.0000000071629564556*V2643^3 + 7.56281407226508E-06*V2643^2 - 0.00322508455050905*V2643 + 1.62997098133725)+T2644*'Exhaust Gas Math'!$D$14)</f>
        <v>1100</v>
      </c>
      <c r="W2644">
        <f>(353.3116967483*V2644^-1.0020802909)*('Exhaust Gas Math'!$E$10/(T2644+'Exhaust Gas Math'!$E$10))+(357.4500179626*V2644^-1.0038444015 )*(T2644/(T2644+'Exhaust Gas Math'!$E$10))</f>
        <v>0.31654710700089367</v>
      </c>
      <c r="X2644">
        <f t="shared" si="626"/>
        <v>0</v>
      </c>
      <c r="Y2644">
        <f t="shared" si="627"/>
        <v>101325</v>
      </c>
      <c r="Z2644">
        <f t="shared" si="628"/>
        <v>101325</v>
      </c>
    </row>
    <row r="2645" spans="5:26" x14ac:dyDescent="0.2">
      <c r="E2645">
        <f t="shared" si="615"/>
        <v>0.32999999999997753</v>
      </c>
      <c r="F2645">
        <f t="shared" si="616"/>
        <v>101325</v>
      </c>
      <c r="H2645">
        <f t="shared" si="629"/>
        <v>0.32999999999997753</v>
      </c>
      <c r="I2645">
        <f t="shared" si="617"/>
        <v>719.99999999892134</v>
      </c>
      <c r="J2645">
        <f t="shared" si="618"/>
        <v>0</v>
      </c>
      <c r="K2645">
        <f t="shared" si="619"/>
        <v>-4.9920471939999444E-10</v>
      </c>
      <c r="L2645">
        <f t="shared" si="620"/>
        <v>3.9769296294121147E-5</v>
      </c>
      <c r="M2645">
        <f>J2645/SQRT('Exhaust Gas Math'!$E$14*$B$21*$B$23)</f>
        <v>0</v>
      </c>
      <c r="N2645">
        <f t="shared" si="621"/>
        <v>0</v>
      </c>
      <c r="O2645">
        <f t="shared" si="622"/>
        <v>0</v>
      </c>
      <c r="P2645">
        <f t="shared" si="623"/>
        <v>0</v>
      </c>
      <c r="Q2645">
        <f>($B$16/2)*(COS((ACOS((2*'Intake Valve Fxn Scratch'!$B$1)/$B$16-1)/($B$17/2))*(I2645-($B$17/2)))+1)*P2645</f>
        <v>0</v>
      </c>
      <c r="R2645">
        <f t="shared" si="624"/>
        <v>0</v>
      </c>
      <c r="S2645">
        <f t="shared" si="625"/>
        <v>0</v>
      </c>
      <c r="T2645">
        <f>S2645*'Exhaust Gas Math'!$C$14</f>
        <v>0</v>
      </c>
      <c r="U2645">
        <f>(T2645/'Exhaust Gas Math'!$B$14)+('Exhaust Gas Math'!$D$10)</f>
        <v>4.4059320573952224E-4</v>
      </c>
      <c r="V2645">
        <f>('Exhaust Gas Math'!$E$10*(2.53982214E-12*V2644^4 - 0.0000000071629564556*V2644^3 + 7.56281407226508E-06*V2644^2 - 0.00322508455050905*V2644 + 1.62997098133725)*$B$24+T2645*'Exhaust Gas Math'!$D$14*$B$23)/('Exhaust Gas Math'!$E$10*(2.53982214E-12*V2644^4 - 0.0000000071629564556*V2644^3 + 7.56281407226508E-06*V2644^2 - 0.00322508455050905*V2644 + 1.62997098133725)+T2645*'Exhaust Gas Math'!$D$14)</f>
        <v>1100</v>
      </c>
      <c r="W2645">
        <f>(353.3116967483*V2645^-1.0020802909)*('Exhaust Gas Math'!$E$10/(T2645+'Exhaust Gas Math'!$E$10))+(357.4500179626*V2645^-1.0038444015 )*(T2645/(T2645+'Exhaust Gas Math'!$E$10))</f>
        <v>0.31654710700089367</v>
      </c>
      <c r="X2645">
        <f t="shared" si="626"/>
        <v>0</v>
      </c>
      <c r="Y2645">
        <f t="shared" si="627"/>
        <v>101325</v>
      </c>
      <c r="Z2645">
        <f t="shared" si="628"/>
        <v>101325</v>
      </c>
    </row>
    <row r="2646" spans="5:26" x14ac:dyDescent="0.2">
      <c r="E2646">
        <f t="shared" ref="E2646:E2709" si="630">H2646</f>
        <v>0.33012499999997752</v>
      </c>
      <c r="F2646">
        <f t="shared" ref="F2646:F2709" si="631">Z2646</f>
        <v>98881.992171260994</v>
      </c>
      <c r="H2646">
        <f t="shared" si="629"/>
        <v>0.33012499999997752</v>
      </c>
      <c r="I2646">
        <f t="shared" si="617"/>
        <v>5.9999999989213393</v>
      </c>
      <c r="J2646">
        <f t="shared" si="618"/>
        <v>1.7365591676331282E-4</v>
      </c>
      <c r="K2646">
        <f t="shared" si="619"/>
        <v>2.7759550708832981</v>
      </c>
      <c r="L2646">
        <f t="shared" si="620"/>
        <v>4.1000207362874424E-5</v>
      </c>
      <c r="M2646">
        <f>J2646/SQRT('Exhaust Gas Math'!$E$14*$B$21*$B$23)</f>
        <v>2.9480842785005941E-6</v>
      </c>
      <c r="N2646">
        <f t="shared" si="621"/>
        <v>1.6556832803982929E-4</v>
      </c>
      <c r="O2646">
        <f t="shared" si="622"/>
        <v>1.1735844733523951E-6</v>
      </c>
      <c r="P2646">
        <f t="shared" si="623"/>
        <v>1</v>
      </c>
      <c r="Q2646">
        <f>($B$16/2)*(COS((ACOS((2*'Intake Valve Fxn Scratch'!$B$1)/$B$16-1)/($B$17/2))*(I2646-($B$17/2)))+1)*P2646</f>
        <v>1.3137463074433375E-3</v>
      </c>
      <c r="R2646">
        <f t="shared" si="624"/>
        <v>0.1728613562425444</v>
      </c>
      <c r="S2646">
        <f t="shared" si="625"/>
        <v>3.1255780922052983E-7</v>
      </c>
      <c r="T2646">
        <f>S2646*'Exhaust Gas Math'!$C$14</f>
        <v>3.7029270806389529E-7</v>
      </c>
      <c r="U2646">
        <f>(T2646/'Exhaust Gas Math'!$B$14)+('Exhaust Gas Math'!$D$10)</f>
        <v>4.5337514250389557E-4</v>
      </c>
      <c r="V2646">
        <f>('Exhaust Gas Math'!$E$10*(2.53982214E-12*V2645^4 - 0.0000000071629564556*V2645^3 + 7.56281407226508E-06*V2645^2 - 0.00322508455050905*V2645 + 1.62997098133725)*$B$24+T2646*'Exhaust Gas Math'!$D$14*$B$23)/('Exhaust Gas Math'!$E$10*(2.53982214E-12*V2645^4 - 0.0000000071629564556*V2645^3 + 7.56281407226508E-06*V2645^2 - 0.00322508455050905*V2645 + 1.62997098133725)+T2646*'Exhaust Gas Math'!$D$14)</f>
        <v>1075.5162995637493</v>
      </c>
      <c r="W2646">
        <f>(353.3116967483*V2646^-1.0020802909)*('Exhaust Gas Math'!$E$10/(T2646+'Exhaust Gas Math'!$E$10))+(357.4500179626*V2646^-1.0038444015 )*(T2646/(T2646+'Exhaust Gas Math'!$E$10))</f>
        <v>0.32375916127544974</v>
      </c>
      <c r="X2646">
        <f t="shared" si="626"/>
        <v>-1.2474321592395969</v>
      </c>
      <c r="Y2646">
        <f t="shared" si="627"/>
        <v>98883.239603420239</v>
      </c>
      <c r="Z2646">
        <f t="shared" si="628"/>
        <v>98881.992171260994</v>
      </c>
    </row>
    <row r="2647" spans="5:26" x14ac:dyDescent="0.2">
      <c r="E2647">
        <f t="shared" si="630"/>
        <v>0.33024999999997751</v>
      </c>
      <c r="F2647">
        <f t="shared" si="631"/>
        <v>92629.745975496713</v>
      </c>
      <c r="H2647">
        <f t="shared" si="629"/>
        <v>0.33024999999997751</v>
      </c>
      <c r="I2647">
        <f t="shared" si="617"/>
        <v>11.99999999891952</v>
      </c>
      <c r="J2647">
        <f t="shared" si="618"/>
        <v>6.9272105661428995E-4</v>
      </c>
      <c r="K2647">
        <f t="shared" si="619"/>
        <v>5.5214961976047601</v>
      </c>
      <c r="L2647">
        <f t="shared" si="620"/>
        <v>4.4679454450765868E-5</v>
      </c>
      <c r="M2647">
        <f>J2647/SQRT('Exhaust Gas Math'!$E$14*$B$21*$B$23)</f>
        <v>1.1760037287841784E-5</v>
      </c>
      <c r="N2647">
        <f t="shared" si="621"/>
        <v>6.2929392656968855E-4</v>
      </c>
      <c r="O2647">
        <f t="shared" si="622"/>
        <v>4.4605728048391438E-6</v>
      </c>
      <c r="P2647">
        <f t="shared" si="623"/>
        <v>1</v>
      </c>
      <c r="Q2647">
        <f>($B$16/2)*(COS((ACOS((2*'Intake Valve Fxn Scratch'!$B$1)/$B$16-1)/($B$17/2))*(I2647-($B$17/2)))+1)*P2647</f>
        <v>1.6604289223451857E-3</v>
      </c>
      <c r="R2647">
        <f t="shared" si="624"/>
        <v>0.21847748978226128</v>
      </c>
      <c r="S2647">
        <f t="shared" si="625"/>
        <v>1.4189852611325472E-6</v>
      </c>
      <c r="T2647">
        <f>S2647*'Exhaust Gas Math'!$C$14</f>
        <v>1.6810966789084209E-6</v>
      </c>
      <c r="U2647">
        <f>(T2647/'Exhaust Gas Math'!$B$14)+('Exhaust Gas Math'!$D$10)</f>
        <v>4.9862208661313019E-4</v>
      </c>
      <c r="V2647">
        <f>('Exhaust Gas Math'!$E$10*(2.53982214E-12*V2646^4 - 0.0000000071629564556*V2646^3 + 7.56281407226508E-06*V2646^2 - 0.00322508455050905*V2646 + 1.62997098133725)*$B$24+T2647*'Exhaust Gas Math'!$D$14*$B$23)/('Exhaust Gas Math'!$E$10*(2.53982214E-12*V2646^4 - 0.0000000071629564556*V2646^3 + 7.56281407226508E-06*V2646^2 - 0.00322508455050905*V2646 + 1.62997098133725)+T2647*'Exhaust Gas Math'!$D$14)</f>
        <v>998.33825753990152</v>
      </c>
      <c r="W2647">
        <f>(353.3116967483*V2647^-1.0020802909)*('Exhaust Gas Math'!$E$10/(T2647+'Exhaust Gas Math'!$E$10))+(357.4500179626*V2647^-1.0038444015 )*(T2647/(T2647+'Exhaust Gas Math'!$E$10))</f>
        <v>0.34882039407397619</v>
      </c>
      <c r="X2647">
        <f t="shared" si="626"/>
        <v>-5.3172297696261168</v>
      </c>
      <c r="Y2647">
        <f t="shared" si="627"/>
        <v>92635.063205266342</v>
      </c>
      <c r="Z2647">
        <f t="shared" si="628"/>
        <v>92629.745975496713</v>
      </c>
    </row>
    <row r="2648" spans="5:26" x14ac:dyDescent="0.2">
      <c r="E2648">
        <f t="shared" si="630"/>
        <v>0.33037499999997749</v>
      </c>
      <c r="F2648">
        <f t="shared" si="631"/>
        <v>84362.040954330572</v>
      </c>
      <c r="H2648">
        <f t="shared" si="629"/>
        <v>0.33037499999997749</v>
      </c>
      <c r="I2648">
        <f t="shared" si="617"/>
        <v>17.99999999891952</v>
      </c>
      <c r="J2648">
        <f t="shared" si="618"/>
        <v>1.5515084332588143E-3</v>
      </c>
      <c r="K2648">
        <f t="shared" si="619"/>
        <v>8.2065426565364508</v>
      </c>
      <c r="L2648">
        <f t="shared" si="620"/>
        <v>5.0766726956764704E-5</v>
      </c>
      <c r="M2648">
        <f>J2648/SQRT('Exhaust Gas Math'!$E$14*$B$21*$B$23)</f>
        <v>2.6339313426824242E-5</v>
      </c>
      <c r="N2648">
        <f t="shared" si="621"/>
        <v>1.3427107344004957E-3</v>
      </c>
      <c r="O2648">
        <f t="shared" si="622"/>
        <v>9.517426966568999E-6</v>
      </c>
      <c r="P2648">
        <f t="shared" si="623"/>
        <v>1</v>
      </c>
      <c r="Q2648">
        <f>($B$16/2)*(COS((ACOS((2*'Intake Valve Fxn Scratch'!$B$1)/$B$16-1)/($B$17/2))*(I2648-($B$17/2)))+1)*P2648</f>
        <v>2.0354552138962174E-3</v>
      </c>
      <c r="R2648">
        <f t="shared" si="624"/>
        <v>0.26782305446002863</v>
      </c>
      <c r="S2648">
        <f t="shared" si="625"/>
        <v>3.5056201790263783E-6</v>
      </c>
      <c r="T2648">
        <f>S2648*'Exhaust Gas Math'!$C$14</f>
        <v>4.1531695937221562E-6</v>
      </c>
      <c r="U2648">
        <f>(T2648/'Exhaust Gas Math'!$B$14)+('Exhaust Gas Math'!$D$10)</f>
        <v>5.8395425488422898E-4</v>
      </c>
      <c r="V2648">
        <f>('Exhaust Gas Math'!$E$10*(2.53982214E-12*V2647^4 - 0.0000000071629564556*V2647^3 + 7.56281407226508E-06*V2647^2 - 0.00322508455050905*V2647 + 1.62997098133725)*$B$24+T2648*'Exhaust Gas Math'!$D$14*$B$23)/('Exhaust Gas Math'!$E$10*(2.53982214E-12*V2647^4 - 0.0000000071629564556*V2647^3 + 7.56281407226508E-06*V2647^2 - 0.00322508455050905*V2647 + 1.62997098133725)+T2648*'Exhaust Gas Math'!$D$14)</f>
        <v>882.2299864644126</v>
      </c>
      <c r="W2648">
        <f>(353.3116967483*V2648^-1.0020802909)*('Exhaust Gas Math'!$E$10/(T2648+'Exhaust Gas Math'!$E$10))+(357.4500179626*V2648^-1.0038444015 )*(T2648/(T2648+'Exhaust Gas Math'!$E$10))</f>
        <v>0.39482301023050104</v>
      </c>
      <c r="X2648">
        <f t="shared" si="626"/>
        <v>-13.295140223475057</v>
      </c>
      <c r="Y2648">
        <f t="shared" si="627"/>
        <v>84375.336094554048</v>
      </c>
      <c r="Z2648">
        <f t="shared" si="628"/>
        <v>84362.040954330572</v>
      </c>
    </row>
    <row r="2649" spans="5:26" x14ac:dyDescent="0.2">
      <c r="E2649">
        <f t="shared" si="630"/>
        <v>0.33049999999997748</v>
      </c>
      <c r="F2649">
        <f t="shared" si="631"/>
        <v>76129.603914271822</v>
      </c>
      <c r="H2649">
        <f t="shared" si="629"/>
        <v>0.33049999999997748</v>
      </c>
      <c r="I2649">
        <f t="shared" si="617"/>
        <v>23.99999999891952</v>
      </c>
      <c r="J2649">
        <f t="shared" si="618"/>
        <v>2.7406089924864804E-3</v>
      </c>
      <c r="K2649">
        <f t="shared" si="619"/>
        <v>10.801676516795121</v>
      </c>
      <c r="L2649">
        <f t="shared" si="620"/>
        <v>5.9195331449458095E-5</v>
      </c>
      <c r="M2649">
        <f>J2649/SQRT('Exhaust Gas Math'!$E$14*$B$21*$B$23)</f>
        <v>4.6526179095175289E-5</v>
      </c>
      <c r="N2649">
        <f t="shared" si="621"/>
        <v>2.2601711313135209E-3</v>
      </c>
      <c r="O2649">
        <f t="shared" si="622"/>
        <v>1.6020586655865589E-5</v>
      </c>
      <c r="P2649">
        <f t="shared" si="623"/>
        <v>1</v>
      </c>
      <c r="Q2649">
        <f>($B$16/2)*(COS((ACOS((2*'Intake Valve Fxn Scratch'!$B$1)/$B$16-1)/($B$17/2))*(I2649-($B$17/2)))+1)*P2649</f>
        <v>2.4338570723412313E-3</v>
      </c>
      <c r="R2649">
        <f t="shared" si="624"/>
        <v>0.32024435162384624</v>
      </c>
      <c r="S2649">
        <f t="shared" si="625"/>
        <v>6.7142822458058715E-6</v>
      </c>
      <c r="T2649">
        <f>S2649*'Exhaust Gas Math'!$C$14</f>
        <v>7.954527713465569E-6</v>
      </c>
      <c r="U2649">
        <f>(T2649/'Exhaust Gas Math'!$B$14)+('Exhaust Gas Math'!$D$10)</f>
        <v>7.1517131114047386E-4</v>
      </c>
      <c r="V2649">
        <f>('Exhaust Gas Math'!$E$10*(2.53982214E-12*V2648^4 - 0.0000000071629564556*V2648^3 + 7.56281407226508E-06*V2648^2 - 0.00322508455050905*V2648 + 1.62997098133725)*$B$24+T2649*'Exhaust Gas Math'!$D$14*$B$23)/('Exhaust Gas Math'!$E$10*(2.53982214E-12*V2648^4 - 0.0000000071629564556*V2648^3 + 7.56281407226508E-06*V2648^2 - 0.00322508455050905*V2648 + 1.62997098133725)+T2649*'Exhaust Gas Math'!$D$14)</f>
        <v>758.14075180189786</v>
      </c>
      <c r="W2649">
        <f>(353.3116967483*V2649^-1.0020802909)*('Exhaust Gas Math'!$E$10/(T2649+'Exhaust Gas Math'!$E$10))+(357.4500179626*V2649^-1.0038444015 )*(T2649/(T2649+'Exhaust Gas Math'!$E$10))</f>
        <v>0.45962781998305846</v>
      </c>
      <c r="X2649">
        <f t="shared" si="626"/>
        <v>-26.813817303956725</v>
      </c>
      <c r="Y2649">
        <f t="shared" si="627"/>
        <v>76156.417731575784</v>
      </c>
      <c r="Z2649">
        <f t="shared" si="628"/>
        <v>76129.603914271822</v>
      </c>
    </row>
    <row r="2650" spans="5:26" x14ac:dyDescent="0.2">
      <c r="E2650">
        <f t="shared" si="630"/>
        <v>0.33062499999997746</v>
      </c>
      <c r="F2650">
        <f t="shared" si="631"/>
        <v>69343.442470135531</v>
      </c>
      <c r="H2650">
        <f t="shared" si="629"/>
        <v>0.33062499999997746</v>
      </c>
      <c r="I2650">
        <f t="shared" si="617"/>
        <v>29.999999998917701</v>
      </c>
      <c r="J2650">
        <f t="shared" si="618"/>
        <v>4.2469946997347255E-3</v>
      </c>
      <c r="K2650">
        <f t="shared" si="619"/>
        <v>13.278464948739622</v>
      </c>
      <c r="L2650">
        <f t="shared" si="620"/>
        <v>6.9872922374222558E-5</v>
      </c>
      <c r="M2650">
        <f>J2650/SQRT('Exhaust Gas Math'!$E$14*$B$21*$B$23)</f>
        <v>7.2099462768252879E-5</v>
      </c>
      <c r="N2650">
        <f t="shared" si="621"/>
        <v>3.3402709599197611E-3</v>
      </c>
      <c r="O2650">
        <f t="shared" si="622"/>
        <v>2.3676570161466578E-5</v>
      </c>
      <c r="P2650">
        <f t="shared" si="623"/>
        <v>1</v>
      </c>
      <c r="Q2650">
        <f>($B$16/2)*(COS((ACOS((2*'Intake Valve Fxn Scratch'!$B$1)/$B$16-1)/($B$17/2))*(I2650-($B$17/2)))+1)*P2650</f>
        <v>2.8503567232840573E-3</v>
      </c>
      <c r="R2650">
        <f t="shared" si="624"/>
        <v>0.37504693727421806</v>
      </c>
      <c r="S2650">
        <f t="shared" si="625"/>
        <v>1.1138176072223583E-5</v>
      </c>
      <c r="T2650">
        <f>S2650*'Exhaust Gas Math'!$C$14</f>
        <v>1.3195592172090409E-5</v>
      </c>
      <c r="U2650">
        <f>(T2650/'Exhaust Gas Math'!$B$14)+('Exhaust Gas Math'!$D$10)</f>
        <v>8.9608482369224604E-4</v>
      </c>
      <c r="V2650">
        <f>('Exhaust Gas Math'!$E$10*(2.53982214E-12*V2649^4 - 0.0000000071629564556*V2649^3 + 7.56281407226508E-06*V2649^2 - 0.00322508455050905*V2649 + 1.62997098133725)*$B$24+T2650*'Exhaust Gas Math'!$D$14*$B$23)/('Exhaust Gas Math'!$E$10*(2.53982214E-12*V2649^4 - 0.0000000071629564556*V2649^3 + 7.56281407226508E-06*V2649^2 - 0.00322508455050905*V2649 + 1.62997098133725)+T2650*'Exhaust Gas Math'!$D$14)</f>
        <v>650.76896438990377</v>
      </c>
      <c r="W2650">
        <f>(353.3116967483*V2650^-1.0020802909)*('Exhaust Gas Math'!$E$10/(T2650+'Exhaust Gas Math'!$E$10))+(357.4500179626*V2650^-1.0038444015 )*(T2650/(T2650+'Exhaust Gas Math'!$E$10))</f>
        <v>0.53571771430122284</v>
      </c>
      <c r="X2650">
        <f t="shared" si="626"/>
        <v>-47.228239240942479</v>
      </c>
      <c r="Y2650">
        <f t="shared" si="627"/>
        <v>69390.670709376471</v>
      </c>
      <c r="Z2650">
        <f t="shared" si="628"/>
        <v>69343.442470135531</v>
      </c>
    </row>
    <row r="2651" spans="5:26" x14ac:dyDescent="0.2">
      <c r="E2651">
        <f t="shared" si="630"/>
        <v>0.33074999999997745</v>
      </c>
      <c r="F2651">
        <f t="shared" si="631"/>
        <v>64314.333579795864</v>
      </c>
      <c r="H2651">
        <f t="shared" si="629"/>
        <v>0.33074999999997745</v>
      </c>
      <c r="I2651">
        <f t="shared" si="617"/>
        <v>35.999999998917701</v>
      </c>
      <c r="J2651">
        <f t="shared" si="618"/>
        <v>6.054161277962395E-3</v>
      </c>
      <c r="K2651">
        <f t="shared" si="619"/>
        <v>15.609771740007039</v>
      </c>
      <c r="L2651">
        <f t="shared" si="620"/>
        <v>8.2682513810449258E-5</v>
      </c>
      <c r="M2651">
        <f>J2651/SQRT('Exhaust Gas Math'!$E$14*$B$21*$B$23)</f>
        <v>1.0277897819856301E-4</v>
      </c>
      <c r="N2651">
        <f t="shared" si="621"/>
        <v>4.5467954920194384E-3</v>
      </c>
      <c r="O2651">
        <f t="shared" si="622"/>
        <v>3.2228679579702174E-5</v>
      </c>
      <c r="P2651">
        <f t="shared" si="623"/>
        <v>1</v>
      </c>
      <c r="Q2651">
        <f>($B$16/2)*(COS((ACOS((2*'Intake Valve Fxn Scratch'!$B$1)/$B$16-1)/($B$17/2))*(I2651-($B$17/2)))+1)*P2651</f>
        <v>3.2794366442859555E-3</v>
      </c>
      <c r="R2651">
        <f t="shared" si="624"/>
        <v>0.43150482161657311</v>
      </c>
      <c r="S2651">
        <f t="shared" si="625"/>
        <v>1.6823785002512156E-5</v>
      </c>
      <c r="T2651">
        <f>S2651*'Exhaust Gas Math'!$C$14</f>
        <v>1.9931432601223215E-5</v>
      </c>
      <c r="U2651">
        <f>(T2651/'Exhaust Gas Math'!$B$14)+('Exhaust Gas Math'!$D$10)</f>
        <v>1.1285957118224775E-3</v>
      </c>
      <c r="V2651">
        <f>('Exhaust Gas Math'!$E$10*(2.53982214E-12*V2650^4 - 0.0000000071629564556*V2650^3 + 7.56281407226508E-06*V2650^2 - 0.00322508455050905*V2650 + 1.62997098133725)*$B$24+T2651*'Exhaust Gas Math'!$D$14*$B$23)/('Exhaust Gas Math'!$E$10*(2.53982214E-12*V2650^4 - 0.0000000071629564556*V2650^3 + 7.56281407226508E-06*V2650^2 - 0.00322508455050905*V2650 + 1.62997098133725)+T2651*'Exhaust Gas Math'!$D$14)</f>
        <v>567.35448169071594</v>
      </c>
      <c r="W2651">
        <f>(353.3116967483*V2651^-1.0020802909)*('Exhaust Gas Math'!$E$10/(T2651+'Exhaust Gas Math'!$E$10))+(357.4500179626*V2651^-1.0038444015 )*(T2651/(T2651+'Exhaust Gas Math'!$E$10))</f>
        <v>0.61477326965379797</v>
      </c>
      <c r="X2651">
        <f t="shared" si="626"/>
        <v>-74.899356313919455</v>
      </c>
      <c r="Y2651">
        <f t="shared" si="627"/>
        <v>64389.232936109787</v>
      </c>
      <c r="Z2651">
        <f t="shared" si="628"/>
        <v>64314.333579795864</v>
      </c>
    </row>
    <row r="2652" spans="5:26" x14ac:dyDescent="0.2">
      <c r="E2652">
        <f t="shared" si="630"/>
        <v>0.33087499999997744</v>
      </c>
      <c r="F2652">
        <f t="shared" si="631"/>
        <v>60872.220056354345</v>
      </c>
      <c r="H2652">
        <f t="shared" si="629"/>
        <v>0.33087499999997744</v>
      </c>
      <c r="I2652">
        <f t="shared" si="617"/>
        <v>41.999999998917701</v>
      </c>
      <c r="J2652">
        <f t="shared" si="618"/>
        <v>8.1423090319664611E-3</v>
      </c>
      <c r="K2652">
        <f t="shared" si="619"/>
        <v>17.77005460553746</v>
      </c>
      <c r="L2652">
        <f t="shared" si="620"/>
        <v>9.7483761193797394E-5</v>
      </c>
      <c r="M2652">
        <f>J2652/SQRT('Exhaust Gas Math'!$E$14*$B$21*$B$23)</f>
        <v>1.3822859419498299E-4</v>
      </c>
      <c r="N2652">
        <f t="shared" si="621"/>
        <v>5.8492450475637579E-3</v>
      </c>
      <c r="O2652">
        <f t="shared" si="622"/>
        <v>4.1460726516504217E-5</v>
      </c>
      <c r="P2652">
        <f t="shared" si="623"/>
        <v>1</v>
      </c>
      <c r="Q2652">
        <f>($B$16/2)*(COS((ACOS((2*'Intake Valve Fxn Scratch'!$B$1)/$B$16-1)/($B$17/2))*(I2652-($B$17/2)))+1)*P2652</f>
        <v>3.7154126574924146E-3</v>
      </c>
      <c r="R2652">
        <f t="shared" si="624"/>
        <v>0.4888700865121598</v>
      </c>
      <c r="S2652">
        <f t="shared" si="625"/>
        <v>2.3777382539599304E-5</v>
      </c>
      <c r="T2652">
        <f>S2652*'Exhaust Gas Math'!$C$14</f>
        <v>2.8169481329603241E-5</v>
      </c>
      <c r="U2652">
        <f>(T2652/'Exhaust Gas Math'!$B$14)+('Exhaust Gas Math'!$D$10)</f>
        <v>1.4129605281283121E-3</v>
      </c>
      <c r="V2652">
        <f>('Exhaust Gas Math'!$E$10*(2.53982214E-12*V2651^4 - 0.0000000071629564556*V2651^3 + 7.56281407226508E-06*V2651^2 - 0.00322508455050905*V2651 + 1.62997098133725)*$B$24+T2652*'Exhaust Gas Math'!$D$14*$B$23)/('Exhaust Gas Math'!$E$10*(2.53982214E-12*V2651^4 - 0.0000000071629564556*V2651^3 + 7.56281407226508E-06*V2651^2 - 0.00322508455050905*V2651 + 1.62997098133725)+T2652*'Exhaust Gas Math'!$D$14)</f>
        <v>506.01506355589402</v>
      </c>
      <c r="W2652">
        <f>(353.3116967483*V2652^-1.0020802909)*('Exhaust Gas Math'!$E$10/(T2652+'Exhaust Gas Math'!$E$10))+(357.4500179626*V2652^-1.0038444015 )*(T2652/(T2652+'Exhaust Gas Math'!$E$10))</f>
        <v>0.6895888890724482</v>
      </c>
      <c r="X2652">
        <f t="shared" si="626"/>
        <v>-108.87741079207966</v>
      </c>
      <c r="Y2652">
        <f t="shared" si="627"/>
        <v>60981.097467146421</v>
      </c>
      <c r="Z2652">
        <f t="shared" si="628"/>
        <v>60872.220056354345</v>
      </c>
    </row>
    <row r="2653" spans="5:26" x14ac:dyDescent="0.2">
      <c r="E2653">
        <f t="shared" si="630"/>
        <v>0.33099999999997742</v>
      </c>
      <c r="F2653">
        <f t="shared" si="631"/>
        <v>58681.168892318288</v>
      </c>
      <c r="H2653">
        <f t="shared" si="629"/>
        <v>0.33099999999997742</v>
      </c>
      <c r="I2653">
        <f t="shared" si="617"/>
        <v>47.999999998915882</v>
      </c>
      <c r="J2653">
        <f t="shared" si="618"/>
        <v>1.0488559777978801E-2</v>
      </c>
      <c r="K2653">
        <f t="shared" si="619"/>
        <v>19.735645034185552</v>
      </c>
      <c r="L2653">
        <f t="shared" si="620"/>
        <v>1.1411449896055896E-4</v>
      </c>
      <c r="M2653">
        <f>J2653/SQRT('Exhaust Gas Math'!$E$14*$B$21*$B$23)</f>
        <v>1.7805991734630891E-4</v>
      </c>
      <c r="N2653">
        <f t="shared" si="621"/>
        <v>7.2230121592586974E-3</v>
      </c>
      <c r="O2653">
        <f t="shared" si="622"/>
        <v>5.1198287868814947E-5</v>
      </c>
      <c r="P2653">
        <f t="shared" si="623"/>
        <v>1</v>
      </c>
      <c r="Q2653">
        <f>($B$16/2)*(COS((ACOS((2*'Intake Valve Fxn Scratch'!$B$1)/$B$16-1)/($B$17/2))*(I2653-($B$17/2)))+1)*P2653</f>
        <v>4.1525092300060146E-3</v>
      </c>
      <c r="R2653">
        <f t="shared" si="624"/>
        <v>0.54638279342184404</v>
      </c>
      <c r="S2653">
        <f t="shared" si="625"/>
        <v>3.1974578250628217E-5</v>
      </c>
      <c r="T2653">
        <f>S2653*'Exhaust Gas Math'!$C$14</f>
        <v>3.7880842584458337E-5</v>
      </c>
      <c r="U2653">
        <f>(T2653/'Exhaust Gas Math'!$B$14)+('Exhaust Gas Math'!$D$10)</f>
        <v>1.7481818348198928E-3</v>
      </c>
      <c r="V2653">
        <f>('Exhaust Gas Math'!$E$10*(2.53982214E-12*V2652^4 - 0.0000000071629564556*V2652^3 + 7.56281407226508E-06*V2652^2 - 0.00322508455050905*V2652 + 1.62997098133725)*$B$24+T2653*'Exhaust Gas Math'!$D$14*$B$23)/('Exhaust Gas Math'!$E$10*(2.53982214E-12*V2652^4 - 0.0000000071629564556*V2652^3 + 7.56281407226508E-06*V2652^2 - 0.00322508455050905*V2652 + 1.62997098133725)+T2653*'Exhaust Gas Math'!$D$14)</f>
        <v>461.8563369249635</v>
      </c>
      <c r="W2653">
        <f>(353.3116967483*V2653^-1.0020802909)*('Exhaust Gas Math'!$E$10/(T2653+'Exhaust Gas Math'!$E$10))+(357.4500179626*V2653^-1.0038444015 )*(T2653/(T2653+'Exhaust Gas Math'!$E$10))</f>
        <v>0.7557886928006694</v>
      </c>
      <c r="X2653">
        <f t="shared" si="626"/>
        <v>-147.18821727684553</v>
      </c>
      <c r="Y2653">
        <f t="shared" si="627"/>
        <v>58828.357109595134</v>
      </c>
      <c r="Z2653">
        <f t="shared" si="628"/>
        <v>58681.168892318288</v>
      </c>
    </row>
    <row r="2654" spans="5:26" x14ac:dyDescent="0.2">
      <c r="E2654">
        <f t="shared" si="630"/>
        <v>0.33112499999997741</v>
      </c>
      <c r="F2654">
        <f t="shared" si="631"/>
        <v>57387.442106171096</v>
      </c>
      <c r="H2654">
        <f t="shared" si="629"/>
        <v>0.33112499999997741</v>
      </c>
      <c r="I2654">
        <f t="shared" si="617"/>
        <v>53.999999998915882</v>
      </c>
      <c r="J2654">
        <f t="shared" si="618"/>
        <v>1.3067207501844109E-2</v>
      </c>
      <c r="K2654">
        <f t="shared" si="619"/>
        <v>21.485007605890935</v>
      </c>
      <c r="L2654">
        <f t="shared" si="620"/>
        <v>1.3239251726757367E-4</v>
      </c>
      <c r="M2654">
        <f>J2654/SQRT('Exhaust Gas Math'!$E$14*$B$21*$B$23)</f>
        <v>2.2183654734089773E-4</v>
      </c>
      <c r="N2654">
        <f t="shared" si="621"/>
        <v>8.649285485875121E-3</v>
      </c>
      <c r="O2654">
        <f t="shared" si="622"/>
        <v>6.1308024741141403E-5</v>
      </c>
      <c r="P2654">
        <f t="shared" si="623"/>
        <v>1</v>
      </c>
      <c r="Q2654">
        <f>($B$16/2)*(COS((ACOS((2*'Intake Valve Fxn Scratch'!$B$1)/$B$16-1)/($B$17/2))*(I2654-($B$17/2)))+1)*P2654</f>
        <v>4.5849359844728262E-3</v>
      </c>
      <c r="R2654">
        <f t="shared" si="624"/>
        <v>0.60328105058852977</v>
      </c>
      <c r="S2654">
        <f t="shared" si="625"/>
        <v>4.137132709791367E-5</v>
      </c>
      <c r="T2654">
        <f>S2654*'Exhaust Gas Math'!$C$14</f>
        <v>4.901333543861246E-5</v>
      </c>
      <c r="U2654">
        <f>(T2654/'Exhaust Gas Math'!$B$14)+('Exhaust Gas Math'!$D$10)</f>
        <v>2.1324584262646332E-3</v>
      </c>
      <c r="V2654">
        <f>('Exhaust Gas Math'!$E$10*(2.53982214E-12*V2653^4 - 0.0000000071629564556*V2653^3 + 7.56281407226508E-06*V2653^2 - 0.00322508455050905*V2653 + 1.62997098133725)*$B$24+T2654*'Exhaust Gas Math'!$D$14*$B$23)/('Exhaust Gas Math'!$E$10*(2.53982214E-12*V2653^4 - 0.0000000071629564556*V2653^3 + 7.56281407226508E-06*V2653^2 - 0.00322508455050905*V2653 + 1.62997098133725)+T2654*'Exhaust Gas Math'!$D$14)</f>
        <v>429.91438625370211</v>
      </c>
      <c r="W2654">
        <f>(353.3116967483*V2654^-1.0020802909)*('Exhaust Gas Math'!$E$10/(T2654+'Exhaust Gas Math'!$E$10))+(357.4500179626*V2654^-1.0038444015 )*(T2654/(T2654+'Exhaust Gas Math'!$E$10))</f>
        <v>0.81217477710751584</v>
      </c>
      <c r="X2654">
        <f t="shared" si="626"/>
        <v>-187.45219308260832</v>
      </c>
      <c r="Y2654">
        <f t="shared" si="627"/>
        <v>57574.894299253705</v>
      </c>
      <c r="Z2654">
        <f t="shared" si="628"/>
        <v>57387.442106171096</v>
      </c>
    </row>
    <row r="2655" spans="5:26" x14ac:dyDescent="0.2">
      <c r="E2655">
        <f t="shared" si="630"/>
        <v>0.3312499999999774</v>
      </c>
      <c r="F2655">
        <f t="shared" si="631"/>
        <v>56715.739906400027</v>
      </c>
      <c r="H2655">
        <f t="shared" si="629"/>
        <v>0.3312499999999774</v>
      </c>
      <c r="I2655">
        <f t="shared" si="617"/>
        <v>59.999999998915882</v>
      </c>
      <c r="J2655">
        <f t="shared" si="618"/>
        <v>1.584999999948021E-2</v>
      </c>
      <c r="K2655">
        <f t="shared" si="619"/>
        <v>22.99897593823847</v>
      </c>
      <c r="L2655">
        <f t="shared" si="620"/>
        <v>1.5211755832132901E-4</v>
      </c>
      <c r="M2655">
        <f>J2655/SQRT('Exhaust Gas Math'!$E$14*$B$21*$B$23)</f>
        <v>2.6907885825963276E-4</v>
      </c>
      <c r="N2655">
        <f t="shared" si="621"/>
        <v>1.0114751634270874E-2</v>
      </c>
      <c r="O2655">
        <f t="shared" si="622"/>
        <v>7.1695568894918584E-5</v>
      </c>
      <c r="P2655">
        <f t="shared" si="623"/>
        <v>1</v>
      </c>
      <c r="Q2655">
        <f>($B$16/2)*(COS((ACOS((2*'Intake Valve Fxn Scratch'!$B$1)/$B$16-1)/($B$17/2))*(I2655-($B$17/2)))+1)*P2655</f>
        <v>5.0069644063175144E-3</v>
      </c>
      <c r="R2655">
        <f t="shared" si="624"/>
        <v>0.65881110609440974</v>
      </c>
      <c r="S2655">
        <f t="shared" si="625"/>
        <v>5.1914998866971034E-5</v>
      </c>
      <c r="T2655">
        <f>S2655*'Exhaust Gas Math'!$C$14</f>
        <v>6.1504607955647521E-5</v>
      </c>
      <c r="U2655">
        <f>(T2655/'Exhaust Gas Math'!$B$14)+('Exhaust Gas Math'!$D$10)</f>
        <v>2.5636380091792021E-3</v>
      </c>
      <c r="V2655">
        <f>('Exhaust Gas Math'!$E$10*(2.53982214E-12*V2654^4 - 0.0000000071629564556*V2654^3 + 7.56281407226508E-06*V2654^2 - 0.00322508455050905*V2654 + 1.62997098133725)*$B$24+T2655*'Exhaust Gas Math'!$D$14*$B$23)/('Exhaust Gas Math'!$E$10*(2.53982214E-12*V2654^4 - 0.0000000071629564556*V2654^3 + 7.56281407226508E-06*V2654^2 - 0.00322508455050905*V2654 + 1.62997098133725)+T2655*'Exhaust Gas Math'!$D$14)</f>
        <v>406.3770861883047</v>
      </c>
      <c r="W2655">
        <f>(353.3116967483*V2655^-1.0020802909)*('Exhaust Gas Math'!$E$10/(T2655+'Exhaust Gas Math'!$E$10))+(357.4500179626*V2655^-1.0038444015 )*(T2655/(T2655+'Exhaust Gas Math'!$E$10))</f>
        <v>0.85941284865649947</v>
      </c>
      <c r="X2655">
        <f t="shared" si="626"/>
        <v>-227.29445680805773</v>
      </c>
      <c r="Y2655">
        <f t="shared" si="627"/>
        <v>56943.034363208084</v>
      </c>
      <c r="Z2655">
        <f t="shared" si="628"/>
        <v>56715.739906400027</v>
      </c>
    </row>
    <row r="2656" spans="5:26" x14ac:dyDescent="0.2">
      <c r="E2656">
        <f t="shared" si="630"/>
        <v>0.33137499999997738</v>
      </c>
      <c r="F2656">
        <f t="shared" si="631"/>
        <v>56485.693218618639</v>
      </c>
      <c r="H2656">
        <f t="shared" si="629"/>
        <v>0.33137499999997738</v>
      </c>
      <c r="I2656">
        <f t="shared" si="617"/>
        <v>65.999999998914063</v>
      </c>
      <c r="J2656">
        <f t="shared" si="618"/>
        <v>1.8806448413949253E-2</v>
      </c>
      <c r="K2656">
        <f t="shared" si="619"/>
        <v>24.260962677362354</v>
      </c>
      <c r="L2656">
        <f t="shared" si="620"/>
        <v>1.7307351044433113E-4</v>
      </c>
      <c r="M2656">
        <f>J2656/SQRT('Exhaust Gas Math'!$E$14*$B$21*$B$23)</f>
        <v>3.192692534580504E-4</v>
      </c>
      <c r="N2656">
        <f t="shared" si="621"/>
        <v>1.1611157152846642E-2</v>
      </c>
      <c r="O2656">
        <f t="shared" si="622"/>
        <v>8.2302418062453199E-5</v>
      </c>
      <c r="P2656">
        <f t="shared" si="623"/>
        <v>1</v>
      </c>
      <c r="Q2656">
        <f>($B$16/2)*(COS((ACOS((2*'Intake Valve Fxn Scratch'!$B$1)/$B$16-1)/($B$17/2))*(I2656-($B$17/2)))+1)*P2656</f>
        <v>5.4130037314609279E-3</v>
      </c>
      <c r="R2656">
        <f t="shared" si="624"/>
        <v>0.71223733308696424</v>
      </c>
      <c r="S2656">
        <f t="shared" si="625"/>
        <v>6.3554361797599606E-5</v>
      </c>
      <c r="T2656">
        <f>S2656*'Exhaust Gas Math'!$C$14</f>
        <v>7.5293964972416235E-5</v>
      </c>
      <c r="U2656">
        <f>(T2656/'Exhaust Gas Math'!$B$14)+('Exhaust Gas Math'!$D$10)</f>
        <v>3.0396254795543734E-3</v>
      </c>
      <c r="V2656">
        <f>('Exhaust Gas Math'!$E$10*(2.53982214E-12*V2655^4 - 0.0000000071629564556*V2655^3 + 7.56281407226508E-06*V2655^2 - 0.00322508455050905*V2655 + 1.62997098133725)*$B$24+T2656*'Exhaust Gas Math'!$D$14*$B$23)/('Exhaust Gas Math'!$E$10*(2.53982214E-12*V2655^4 - 0.0000000071629564556*V2655^3 + 7.56281407226508E-06*V2655^2 - 0.00322508455050905*V2655 + 1.62997098133725)+T2656*'Exhaust Gas Math'!$D$14)</f>
        <v>388.63683565789734</v>
      </c>
      <c r="W2656">
        <f>(353.3116967483*V2656^-1.0020802909)*('Exhaust Gas Math'!$E$10/(T2656+'Exhaust Gas Math'!$E$10))+(357.4500179626*V2656^-1.0038444015 )*(T2656/(T2656+'Exhaust Gas Math'!$E$10))</f>
        <v>0.89880851771167802</v>
      </c>
      <c r="X2656">
        <f t="shared" si="626"/>
        <v>-264.51678966686075</v>
      </c>
      <c r="Y2656">
        <f t="shared" si="627"/>
        <v>56750.210008285496</v>
      </c>
      <c r="Z2656">
        <f t="shared" si="628"/>
        <v>56485.693218618639</v>
      </c>
    </row>
    <row r="2657" spans="5:26" x14ac:dyDescent="0.2">
      <c r="E2657">
        <f t="shared" si="630"/>
        <v>0.33149999999997737</v>
      </c>
      <c r="F2657">
        <f t="shared" si="631"/>
        <v>56589.987553358405</v>
      </c>
      <c r="H2657">
        <f t="shared" si="629"/>
        <v>0.33149999999997737</v>
      </c>
      <c r="I2657">
        <f t="shared" si="617"/>
        <v>71.999999998914063</v>
      </c>
      <c r="J2657">
        <f t="shared" si="618"/>
        <v>2.1904161277742522E-2</v>
      </c>
      <c r="K2657">
        <f t="shared" si="619"/>
        <v>25.257141232459681</v>
      </c>
      <c r="L2657">
        <f t="shared" si="620"/>
        <v>1.95030775839783E-4</v>
      </c>
      <c r="M2657">
        <f>J2657/SQRT('Exhaust Gas Math'!$E$14*$B$21*$B$23)</f>
        <v>3.7185783646328732E-4</v>
      </c>
      <c r="N2657">
        <f t="shared" si="621"/>
        <v>1.3134781388234363E-2</v>
      </c>
      <c r="O2657">
        <f t="shared" si="622"/>
        <v>9.3102199439989945E-5</v>
      </c>
      <c r="P2657">
        <f t="shared" si="623"/>
        <v>1</v>
      </c>
      <c r="Q2657">
        <f>($B$16/2)*(COS((ACOS((2*'Intake Valve Fxn Scratch'!$B$1)/$B$16-1)/($B$17/2))*(I2657-($B$17/2)))+1)*P2657</f>
        <v>5.7976750092066662E-3</v>
      </c>
      <c r="R2657">
        <f t="shared" si="624"/>
        <v>0.76285197489561396</v>
      </c>
      <c r="S2657">
        <f t="shared" si="625"/>
        <v>7.6247626064317999E-5</v>
      </c>
      <c r="T2657">
        <f>S2657*'Exhaust Gas Math'!$C$14</f>
        <v>9.033189735111907E-5</v>
      </c>
      <c r="U2657">
        <f>(T2657/'Exhaust Gas Math'!$B$14)+('Exhaust Gas Math'!$D$10)</f>
        <v>3.5587118578319999E-3</v>
      </c>
      <c r="V2657">
        <f>('Exhaust Gas Math'!$E$10*(2.53982214E-12*V2656^4 - 0.0000000071629564556*V2656^3 + 7.56281407226508E-06*V2656^2 - 0.00322508455050905*V2656 + 1.62997098133725)*$B$24+T2657*'Exhaust Gas Math'!$D$14*$B$23)/('Exhaust Gas Math'!$E$10*(2.53982214E-12*V2656^4 - 0.0000000071629564556*V2656^3 + 7.56281407226508E-06*V2656^2 - 0.00322508455050905*V2656 + 1.62997098133725)+T2657*'Exhaust Gas Math'!$D$14)</f>
        <v>374.96490174041702</v>
      </c>
      <c r="W2657">
        <f>(353.3116967483*V2657^-1.0020802909)*('Exhaust Gas Math'!$E$10/(T2657+'Exhaust Gas Math'!$E$10))+(357.4500179626*V2657^-1.0038444015 )*(T2657/(T2657+'Exhaust Gas Math'!$E$10))</f>
        <v>0.93172005992843088</v>
      </c>
      <c r="X2657">
        <f t="shared" si="626"/>
        <v>-297.18291325738397</v>
      </c>
      <c r="Y2657">
        <f t="shared" si="627"/>
        <v>56887.170466615789</v>
      </c>
      <c r="Z2657">
        <f t="shared" si="628"/>
        <v>56589.987553358405</v>
      </c>
    </row>
    <row r="2658" spans="5:26" x14ac:dyDescent="0.2">
      <c r="E2658">
        <f t="shared" si="630"/>
        <v>0.33162499999997735</v>
      </c>
      <c r="F2658">
        <f t="shared" si="631"/>
        <v>56969.76123937923</v>
      </c>
      <c r="H2658">
        <f t="shared" si="629"/>
        <v>0.33162499999997735</v>
      </c>
      <c r="I2658">
        <f t="shared" si="617"/>
        <v>77.999999998912244</v>
      </c>
      <c r="J2658">
        <f t="shared" si="618"/>
        <v>2.5109199400489557E-2</v>
      </c>
      <c r="K2658">
        <f t="shared" si="619"/>
        <v>25.976597262818121</v>
      </c>
      <c r="L2658">
        <f t="shared" si="620"/>
        <v>2.1774878611318253E-4</v>
      </c>
      <c r="M2658">
        <f>J2658/SQRT('Exhaust Gas Math'!$E$14*$B$21*$B$23)</f>
        <v>4.2626843575512647E-4</v>
      </c>
      <c r="N2658">
        <f t="shared" si="621"/>
        <v>1.4685858366837334E-2</v>
      </c>
      <c r="O2658">
        <f t="shared" si="622"/>
        <v>1.0409657185779255E-4</v>
      </c>
      <c r="P2658">
        <f t="shared" si="623"/>
        <v>1</v>
      </c>
      <c r="Q2658">
        <f>($B$16/2)*(COS((ACOS((2*'Intake Valve Fxn Scratch'!$B$1)/$B$16-1)/($B$17/2))*(I2658-($B$17/2)))+1)*P2658</f>
        <v>6.1558823591574977E-3</v>
      </c>
      <c r="R2658">
        <f t="shared" si="624"/>
        <v>0.80998452094177598</v>
      </c>
      <c r="S2658">
        <f t="shared" si="625"/>
        <v>8.9967977840189314E-5</v>
      </c>
      <c r="T2658">
        <f>S2658*'Exhaust Gas Math'!$C$14</f>
        <v>1.0658663828159446E-4</v>
      </c>
      <c r="U2658">
        <f>(T2658/'Exhaust Gas Math'!$B$14)+('Exhaust Gas Math'!$D$10)</f>
        <v>4.1198006024117514E-3</v>
      </c>
      <c r="V2658">
        <f>('Exhaust Gas Math'!$E$10*(2.53982214E-12*V2657^4 - 0.0000000071629564556*V2657^3 + 7.56281407226508E-06*V2657^2 - 0.00322508455050905*V2657 + 1.62997098133725)*$B$24+T2658*'Exhaust Gas Math'!$D$14*$B$23)/('Exhaust Gas Math'!$E$10*(2.53982214E-12*V2657^4 - 0.0000000071629564556*V2657^3 + 7.56281407226508E-06*V2657^2 - 0.00322508455050905*V2657 + 1.62997098133725)+T2658*'Exhaust Gas Math'!$D$14)</f>
        <v>364.20877236440953</v>
      </c>
      <c r="W2658">
        <f>(353.3116967483*V2658^-1.0020802909)*('Exhaust Gas Math'!$E$10/(T2658+'Exhaust Gas Math'!$E$10))+(357.4500179626*V2658^-1.0038444015 )*(T2658/(T2658+'Exhaust Gas Math'!$E$10))</f>
        <v>0.95935385942585094</v>
      </c>
      <c r="X2658">
        <f t="shared" si="626"/>
        <v>-323.67812803713684</v>
      </c>
      <c r="Y2658">
        <f t="shared" si="627"/>
        <v>57293.439367416366</v>
      </c>
      <c r="Z2658">
        <f t="shared" si="628"/>
        <v>56969.76123937923</v>
      </c>
    </row>
    <row r="2659" spans="5:26" x14ac:dyDescent="0.2">
      <c r="E2659">
        <f t="shared" si="630"/>
        <v>0.33174999999997734</v>
      </c>
      <c r="F2659">
        <f t="shared" si="631"/>
        <v>57596.726315872904</v>
      </c>
      <c r="H2659">
        <f t="shared" si="629"/>
        <v>0.33174999999997734</v>
      </c>
      <c r="I2659">
        <f t="shared" si="617"/>
        <v>83.999999998912244</v>
      </c>
      <c r="J2659">
        <f t="shared" si="618"/>
        <v>2.8386447713816754E-2</v>
      </c>
      <c r="K2659">
        <f t="shared" si="619"/>
        <v>26.411448257612442</v>
      </c>
      <c r="L2659">
        <f t="shared" si="620"/>
        <v>2.4097863798990075E-4</v>
      </c>
      <c r="M2659">
        <f>J2659/SQRT('Exhaust Gas Math'!$E$14*$B$21*$B$23)</f>
        <v>4.8190491742151816E-4</v>
      </c>
      <c r="N2659">
        <f t="shared" si="621"/>
        <v>1.6267973593962849E-2</v>
      </c>
      <c r="O2659">
        <f t="shared" si="622"/>
        <v>1.1531095016064189E-4</v>
      </c>
      <c r="P2659">
        <f t="shared" si="623"/>
        <v>1</v>
      </c>
      <c r="Q2659">
        <f>($B$16/2)*(COS((ACOS((2*'Intake Valve Fxn Scratch'!$B$1)/$B$16-1)/($B$17/2))*(I2659-($B$17/2)))+1)*P2659</f>
        <v>6.4828804781982769E-3</v>
      </c>
      <c r="R2659">
        <f t="shared" si="624"/>
        <v>0.85301058923661544</v>
      </c>
      <c r="S2659">
        <f t="shared" si="625"/>
        <v>1.0470628854634614E-4</v>
      </c>
      <c r="T2659">
        <f>S2659*'Exhaust Gas Math'!$C$14</f>
        <v>1.2404737297665787E-4</v>
      </c>
      <c r="U2659">
        <f>(T2659/'Exhaust Gas Math'!$B$14)+('Exhaust Gas Math'!$D$10)</f>
        <v>4.7225184034149752E-3</v>
      </c>
      <c r="V2659">
        <f>('Exhaust Gas Math'!$E$10*(2.53982214E-12*V2658^4 - 0.0000000071629564556*V2658^3 + 7.56281407226508E-06*V2658^2 - 0.00322508455050905*V2658 + 1.62997098133725)*$B$24+T2659*'Exhaust Gas Math'!$D$14*$B$23)/('Exhaust Gas Math'!$E$10*(2.53982214E-12*V2658^4 - 0.0000000071629564556*V2658^3 + 7.56281407226508E-06*V2658^2 - 0.00322508455050905*V2658 + 1.62997098133725)+T2659*'Exhaust Gas Math'!$D$14)</f>
        <v>355.58664564633148</v>
      </c>
      <c r="W2659">
        <f>(353.3116967483*V2659^-1.0020802909)*('Exhaust Gas Math'!$E$10/(T2659+'Exhaust Gas Math'!$E$10))+(357.4500179626*V2659^-1.0038444015 )*(T2659/(T2659+'Exhaust Gas Math'!$E$10))</f>
        <v>0.98271548953655996</v>
      </c>
      <c r="X2659">
        <f t="shared" si="626"/>
        <v>-342.75376822654147</v>
      </c>
      <c r="Y2659">
        <f t="shared" si="627"/>
        <v>57939.480084099443</v>
      </c>
      <c r="Z2659">
        <f t="shared" si="628"/>
        <v>57596.726315872904</v>
      </c>
    </row>
    <row r="2660" spans="5:26" x14ac:dyDescent="0.2">
      <c r="E2660">
        <f t="shared" si="630"/>
        <v>0.33187499999997733</v>
      </c>
      <c r="F2660">
        <f t="shared" si="631"/>
        <v>58461.386390519947</v>
      </c>
      <c r="H2660">
        <f t="shared" si="629"/>
        <v>0.33187499999997733</v>
      </c>
      <c r="I2660">
        <f t="shared" si="617"/>
        <v>89.999999998912244</v>
      </c>
      <c r="J2660">
        <f t="shared" si="618"/>
        <v>3.1699999999398543E-2</v>
      </c>
      <c r="K2660">
        <f t="shared" si="619"/>
        <v>26.556929898345718</v>
      </c>
      <c r="L2660">
        <f t="shared" si="620"/>
        <v>2.6446582035164238E-4</v>
      </c>
      <c r="M2660">
        <f>J2660/SQRT('Exhaust Gas Math'!$E$14*$B$21*$B$23)</f>
        <v>5.3815771652670325E-4</v>
      </c>
      <c r="N2660">
        <f t="shared" si="621"/>
        <v>1.788745043808963E-2</v>
      </c>
      <c r="O2660">
        <f t="shared" si="622"/>
        <v>1.2679015576549477E-4</v>
      </c>
      <c r="P2660">
        <f t="shared" si="623"/>
        <v>1</v>
      </c>
      <c r="Q2660">
        <f>($B$16/2)*(COS((ACOS((2*'Intake Valve Fxn Scratch'!$B$1)/$B$16-1)/($B$17/2))*(I2660-($B$17/2)))+1)*P2660</f>
        <v>6.77433750325234E-3</v>
      </c>
      <c r="R2660">
        <f t="shared" si="624"/>
        <v>0.89136019779636055</v>
      </c>
      <c r="S2660">
        <f t="shared" si="625"/>
        <v>1.2047089578300157E-4</v>
      </c>
      <c r="T2660">
        <f>S2660*'Exhaust Gas Math'!$C$14</f>
        <v>1.4272397913723557E-4</v>
      </c>
      <c r="U2660">
        <f>(T2660/'Exhaust Gas Math'!$B$14)+('Exhaust Gas Math'!$D$10)</f>
        <v>5.3672062239388859E-3</v>
      </c>
      <c r="V2660">
        <f>('Exhaust Gas Math'!$E$10*(2.53982214E-12*V2659^4 - 0.0000000071629564556*V2659^3 + 7.56281407226508E-06*V2659^2 - 0.00322508455050905*V2659 + 1.62997098133725)*$B$24+T2660*'Exhaust Gas Math'!$D$14*$B$23)/('Exhaust Gas Math'!$E$10*(2.53982214E-12*V2659^4 - 0.0000000071629564556*V2659^3 + 7.56281407226508E-06*V2659^2 - 0.00322508455050905*V2659 + 1.62997098133725)+T2660*'Exhaust Gas Math'!$D$14)</f>
        <v>348.55789439656428</v>
      </c>
      <c r="W2660">
        <f>(353.3116967483*V2660^-1.0020802909)*('Exhaust Gas Math'!$E$10/(T2660+'Exhaust Gas Math'!$E$10))+(357.4500179626*V2660^-1.0038444015 )*(T2660/(T2660+'Exhaust Gas Math'!$E$10))</f>
        <v>1.0026172215443105</v>
      </c>
      <c r="X2660">
        <f t="shared" si="626"/>
        <v>-353.5581874199417</v>
      </c>
      <c r="Y2660">
        <f t="shared" si="627"/>
        <v>58814.944577939888</v>
      </c>
      <c r="Z2660">
        <f t="shared" si="628"/>
        <v>58461.386390519947</v>
      </c>
    </row>
    <row r="2661" spans="5:26" x14ac:dyDescent="0.2">
      <c r="E2661">
        <f t="shared" si="630"/>
        <v>0.33199999999997731</v>
      </c>
      <c r="F2661">
        <f t="shared" si="631"/>
        <v>59565.331148527701</v>
      </c>
      <c r="H2661">
        <f t="shared" si="629"/>
        <v>0.33199999999997731</v>
      </c>
      <c r="I2661">
        <f t="shared" si="617"/>
        <v>95.999999998910425</v>
      </c>
      <c r="J2661">
        <f t="shared" si="618"/>
        <v>3.5013552284985122E-2</v>
      </c>
      <c r="K2661">
        <f t="shared" si="619"/>
        <v>26.411448257717936</v>
      </c>
      <c r="L2661">
        <f t="shared" si="620"/>
        <v>2.879530027134179E-4</v>
      </c>
      <c r="M2661">
        <f>J2661/SQRT('Exhaust Gas Math'!$E$14*$B$21*$B$23)</f>
        <v>5.9441051563196971E-4</v>
      </c>
      <c r="N2661">
        <f t="shared" si="621"/>
        <v>1.955273103369121E-2</v>
      </c>
      <c r="O2661">
        <f t="shared" si="622"/>
        <v>1.3859402836546993E-4</v>
      </c>
      <c r="P2661">
        <f t="shared" si="623"/>
        <v>1</v>
      </c>
      <c r="Q2661">
        <f>($B$16/2)*(COS((ACOS((2*'Intake Valve Fxn Scratch'!$B$1)/$B$16-1)/($B$17/2))*(I2661-($B$17/2)))+1)*P2661</f>
        <v>7.0263923970484039E-3</v>
      </c>
      <c r="R2661">
        <f t="shared" si="624"/>
        <v>0.92452531540110583</v>
      </c>
      <c r="S2661">
        <f t="shared" si="625"/>
        <v>1.3728452260342855E-4</v>
      </c>
      <c r="T2661">
        <f>S2661*'Exhaust Gas Math'!$C$14</f>
        <v>1.6264337716231843E-4</v>
      </c>
      <c r="U2661">
        <f>(T2661/'Exhaust Gas Math'!$B$14)+('Exhaust Gas Math'!$D$10)</f>
        <v>6.0547933148979083E-3</v>
      </c>
      <c r="V2661">
        <f>('Exhaust Gas Math'!$E$10*(2.53982214E-12*V2660^4 - 0.0000000071629564556*V2660^3 + 7.56281407226508E-06*V2660^2 - 0.00322508455050905*V2660 + 1.62997098133725)*$B$24+T2661*'Exhaust Gas Math'!$D$14*$B$23)/('Exhaust Gas Math'!$E$10*(2.53982214E-12*V2660^4 - 0.0000000071629564556*V2660^3 + 7.56281407226508E-06*V2660^2 - 0.00322508455050905*V2660 + 1.62997098133725)+T2661*'Exhaust Gas Math'!$D$14)</f>
        <v>342.74190047754172</v>
      </c>
      <c r="W2661">
        <f>(353.3116967483*V2661^-1.0020802909)*('Exhaust Gas Math'!$E$10/(T2661+'Exhaust Gas Math'!$E$10))+(357.4500179626*V2661^-1.0038444015 )*(T2661/(T2661+'Exhaust Gas Math'!$E$10))</f>
        <v>1.0197038056467944</v>
      </c>
      <c r="X2661">
        <f t="shared" si="626"/>
        <v>-355.65463817813662</v>
      </c>
      <c r="Y2661">
        <f t="shared" si="627"/>
        <v>59920.985786705838</v>
      </c>
      <c r="Z2661">
        <f t="shared" si="628"/>
        <v>59565.331148527701</v>
      </c>
    </row>
    <row r="2662" spans="5:26" x14ac:dyDescent="0.2">
      <c r="E2662">
        <f t="shared" si="630"/>
        <v>0.3321249999999773</v>
      </c>
      <c r="F2662">
        <f t="shared" si="631"/>
        <v>60916.085700130621</v>
      </c>
      <c r="H2662">
        <f t="shared" si="629"/>
        <v>0.3321249999999773</v>
      </c>
      <c r="I2662">
        <f t="shared" si="617"/>
        <v>101.99999999891043</v>
      </c>
      <c r="J2662">
        <f t="shared" si="618"/>
        <v>3.8290800598333813E-2</v>
      </c>
      <c r="K2662">
        <f t="shared" si="619"/>
        <v>25.976597263027646</v>
      </c>
      <c r="L2662">
        <f t="shared" si="620"/>
        <v>3.1118285459028853E-4</v>
      </c>
      <c r="M2662">
        <f>J2662/SQRT('Exhaust Gas Math'!$E$14*$B$21*$B$23)</f>
        <v>6.5004699729872628E-4</v>
      </c>
      <c r="N2662">
        <f t="shared" si="621"/>
        <v>2.1273748626004743E-2</v>
      </c>
      <c r="O2662">
        <f t="shared" si="622"/>
        <v>1.507929769724741E-4</v>
      </c>
      <c r="P2662">
        <f t="shared" si="623"/>
        <v>1</v>
      </c>
      <c r="Q2662">
        <f>($B$16/2)*(COS((ACOS((2*'Intake Valve Fxn Scratch'!$B$1)/$B$16-1)/($B$17/2))*(I2662-($B$17/2)))+1)*P2662</f>
        <v>7.235706096686498E-3</v>
      </c>
      <c r="R2662">
        <f t="shared" si="624"/>
        <v>0.9520665916692761</v>
      </c>
      <c r="S2662">
        <f t="shared" si="625"/>
        <v>1.5517853815855516E-4</v>
      </c>
      <c r="T2662">
        <f>S2662*'Exhaust Gas Math'!$C$14</f>
        <v>1.8384273063414358E-4</v>
      </c>
      <c r="U2662">
        <f>(T2662/'Exhaust Gas Math'!$B$14)+('Exhaust Gas Math'!$D$10)</f>
        <v>6.7865625061932187E-3</v>
      </c>
      <c r="V2662">
        <f>('Exhaust Gas Math'!$E$10*(2.53982214E-12*V2661^4 - 0.0000000071629564556*V2661^3 + 7.56281407226508E-06*V2661^2 - 0.00322508455050905*V2661 + 1.62997098133725)*$B$24+T2662*'Exhaust Gas Math'!$D$14*$B$23)/('Exhaust Gas Math'!$E$10*(2.53982214E-12*V2661^4 - 0.0000000071629564556*V2661^3 + 7.56281407226508E-06*V2661^2 - 0.00322508455050905*V2661 + 1.62997098133725)+T2662*'Exhaust Gas Math'!$D$14)</f>
        <v>337.86639385606645</v>
      </c>
      <c r="W2662">
        <f>(353.3116967483*V2662^-1.0020802909)*('Exhaust Gas Math'!$E$10/(T2662+'Exhaust Gas Math'!$E$10))+(357.4500179626*V2662^-1.0038444015 )*(T2662/(T2662+'Exhaust Gas Math'!$E$10))</f>
        <v>1.0344817825721415</v>
      </c>
      <c r="X2662">
        <f t="shared" si="626"/>
        <v>-349.0256734644978</v>
      </c>
      <c r="Y2662">
        <f t="shared" si="627"/>
        <v>61265.111373595122</v>
      </c>
      <c r="Z2662">
        <f t="shared" si="628"/>
        <v>60916.085700130621</v>
      </c>
    </row>
    <row r="2663" spans="5:26" x14ac:dyDescent="0.2">
      <c r="E2663">
        <f t="shared" si="630"/>
        <v>0.33224999999997729</v>
      </c>
      <c r="F2663">
        <f t="shared" si="631"/>
        <v>62523.552926423537</v>
      </c>
      <c r="H2663">
        <f t="shared" si="629"/>
        <v>0.33224999999997729</v>
      </c>
      <c r="I2663">
        <f t="shared" si="617"/>
        <v>107.99999999891043</v>
      </c>
      <c r="J2663">
        <f t="shared" si="618"/>
        <v>4.1495838721111719E-2</v>
      </c>
      <c r="K2663">
        <f t="shared" si="619"/>
        <v>25.257141232771563</v>
      </c>
      <c r="L2663">
        <f t="shared" si="620"/>
        <v>3.3390086486390688E-4</v>
      </c>
      <c r="M2663">
        <f>J2663/SQRT('Exhaust Gas Math'!$E$14*$B$21*$B$23)</f>
        <v>7.0445759659108959E-4</v>
      </c>
      <c r="N2663">
        <f t="shared" si="621"/>
        <v>2.3061282130614858E-2</v>
      </c>
      <c r="O2663">
        <f t="shared" si="622"/>
        <v>1.6346340489455211E-4</v>
      </c>
      <c r="P2663">
        <f t="shared" si="623"/>
        <v>1</v>
      </c>
      <c r="Q2663">
        <f>($B$16/2)*(COS((ACOS((2*'Intake Valve Fxn Scratch'!$B$1)/$B$16-1)/($B$17/2))*(I2663-($B$17/2)))+1)*P2663</f>
        <v>7.3995057474188159E-3</v>
      </c>
      <c r="R2663">
        <f t="shared" si="624"/>
        <v>0.97361917729194947</v>
      </c>
      <c r="S2663">
        <f t="shared" si="625"/>
        <v>1.7418487777516979E-4</v>
      </c>
      <c r="T2663">
        <f>S2663*'Exhaust Gas Math'!$C$14</f>
        <v>2.0635987389340104E-4</v>
      </c>
      <c r="U2663">
        <f>(T2663/'Exhaust Gas Math'!$B$14)+('Exhaust Gas Math'!$D$10)</f>
        <v>7.5638197812797721E-3</v>
      </c>
      <c r="V2663">
        <f>('Exhaust Gas Math'!$E$10*(2.53982214E-12*V2662^4 - 0.0000000071629564556*V2662^3 + 7.56281407226508E-06*V2662^2 - 0.00322508455050905*V2662 + 1.62997098133725)*$B$24+T2663*'Exhaust Gas Math'!$D$14*$B$23)/('Exhaust Gas Math'!$E$10*(2.53982214E-12*V2662^4 - 0.0000000071629564556*V2662^3 + 7.56281407226508E-06*V2662^2 - 0.00322508455050905*V2662 + 1.62997098133725)+T2663*'Exhaust Gas Math'!$D$14)</f>
        <v>333.73383668673875</v>
      </c>
      <c r="W2663">
        <f>(353.3116967483*V2663^-1.0020802909)*('Exhaust Gas Math'!$E$10/(T2663+'Exhaust Gas Math'!$E$10))+(357.4500179626*V2663^-1.0038444015 )*(T2663/(T2663+'Exhaust Gas Math'!$E$10))</f>
        <v>1.0473467888818693</v>
      </c>
      <c r="X2663">
        <f t="shared" si="626"/>
        <v>-334.06339876622997</v>
      </c>
      <c r="Y2663">
        <f t="shared" si="627"/>
        <v>62857.616325189767</v>
      </c>
      <c r="Z2663">
        <f t="shared" si="628"/>
        <v>62523.552926423537</v>
      </c>
    </row>
    <row r="2664" spans="5:26" x14ac:dyDescent="0.2">
      <c r="E2664">
        <f t="shared" si="630"/>
        <v>0.33237499999997727</v>
      </c>
      <c r="F2664">
        <f t="shared" si="631"/>
        <v>64397.461678837317</v>
      </c>
      <c r="H2664">
        <f t="shared" si="629"/>
        <v>0.33237499999997727</v>
      </c>
      <c r="I2664">
        <f t="shared" si="617"/>
        <v>113.99999999890861</v>
      </c>
      <c r="J2664">
        <f t="shared" si="618"/>
        <v>4.4593551584951832E-2</v>
      </c>
      <c r="K2664">
        <f t="shared" si="619"/>
        <v>24.260962677772241</v>
      </c>
      <c r="L2664">
        <f t="shared" si="620"/>
        <v>3.5585813025969075E-4</v>
      </c>
      <c r="M2664">
        <f>J2664/SQRT('Exhaust Gas Math'!$E$14*$B$21*$B$23)</f>
        <v>7.5704617959712172E-4</v>
      </c>
      <c r="N2664">
        <f t="shared" si="621"/>
        <v>2.4926279522830205E-2</v>
      </c>
      <c r="O2664">
        <f t="shared" si="622"/>
        <v>1.7668291377199947E-4</v>
      </c>
      <c r="P2664">
        <f t="shared" si="623"/>
        <v>1</v>
      </c>
      <c r="Q2664">
        <f>($B$16/2)*(COS((ACOS((2*'Intake Valve Fxn Scratch'!$B$1)/$B$16-1)/($B$17/2))*(I2664-($B$17/2)))+1)*P2664</f>
        <v>7.5156214356658863E-3</v>
      </c>
      <c r="R2664">
        <f t="shared" si="624"/>
        <v>0.98889755732445872</v>
      </c>
      <c r="S2664">
        <f t="shared" si="625"/>
        <v>1.9432604837065653E-4</v>
      </c>
      <c r="T2664">
        <f>S2664*'Exhaust Gas Math'!$C$14</f>
        <v>2.3022147127911053E-4</v>
      </c>
      <c r="U2664">
        <f>(T2664/'Exhaust Gas Math'!$B$14)+('Exhaust Gas Math'!$D$10)</f>
        <v>8.3874855522742316E-3</v>
      </c>
      <c r="V2664">
        <f>('Exhaust Gas Math'!$E$10*(2.53982214E-12*V2663^4 - 0.0000000071629564556*V2663^3 + 7.56281407226508E-06*V2663^2 - 0.00322508455050905*V2663 + 1.62997098133725)*$B$24+T2664*'Exhaust Gas Math'!$D$14*$B$23)/('Exhaust Gas Math'!$E$10*(2.53982214E-12*V2663^4 - 0.0000000071629564556*V2663^3 + 7.56281407226508E-06*V2663^2 - 0.00322508455050905*V2663 + 1.62997098133725)+T2664*'Exhaust Gas Math'!$D$14)</f>
        <v>330.19903763276051</v>
      </c>
      <c r="W2664">
        <f>(353.3116967483*V2664^-1.0020802909)*('Exhaust Gas Math'!$E$10/(T2664+'Exhaust Gas Math'!$E$10))+(357.4500179626*V2664^-1.0038444015 )*(T2664/(T2664+'Exhaust Gas Math'!$E$10))</f>
        <v>1.0586070874340492</v>
      </c>
      <c r="X2664">
        <f t="shared" si="626"/>
        <v>-311.54505412233704</v>
      </c>
      <c r="Y2664">
        <f t="shared" si="627"/>
        <v>64709.006732959657</v>
      </c>
      <c r="Z2664">
        <f t="shared" si="628"/>
        <v>64397.461678837317</v>
      </c>
    </row>
    <row r="2665" spans="5:26" x14ac:dyDescent="0.2">
      <c r="E2665">
        <f t="shared" si="630"/>
        <v>0.33249999999997726</v>
      </c>
      <c r="F2665">
        <f t="shared" si="631"/>
        <v>66545.46446074624</v>
      </c>
      <c r="H2665">
        <f t="shared" si="629"/>
        <v>0.33249999999997726</v>
      </c>
      <c r="I2665">
        <f t="shared" si="617"/>
        <v>119.99999999890861</v>
      </c>
      <c r="J2665">
        <f t="shared" si="618"/>
        <v>4.7549999999478031E-2</v>
      </c>
      <c r="K2665">
        <f t="shared" si="619"/>
        <v>22.998975938742348</v>
      </c>
      <c r="L2665">
        <f t="shared" si="620"/>
        <v>3.7681408238309801E-4</v>
      </c>
      <c r="M2665">
        <f>J2665/SQRT('Exhaust Gas Math'!$E$14*$B$21*$B$23)</f>
        <v>8.0723657479650967E-4</v>
      </c>
      <c r="N2665">
        <f t="shared" si="621"/>
        <v>2.6879134705315465E-2</v>
      </c>
      <c r="O2665">
        <f t="shared" si="622"/>
        <v>1.9052517785718808E-4</v>
      </c>
      <c r="P2665">
        <f t="shared" si="623"/>
        <v>1</v>
      </c>
      <c r="Q2665">
        <f>($B$16/2)*(COS((ACOS((2*'Intake Valve Fxn Scratch'!$B$1)/$B$16-1)/($B$17/2))*(I2665-($B$17/2)))+1)*P2665</f>
        <v>7.582514934651426E-3</v>
      </c>
      <c r="R2665">
        <f t="shared" si="624"/>
        <v>0.99769933350676654</v>
      </c>
      <c r="S2665">
        <f t="shared" si="625"/>
        <v>2.1560375886723156E-4</v>
      </c>
      <c r="T2665">
        <f>S2665*'Exhaust Gas Math'!$C$14</f>
        <v>2.5542954738133714E-4</v>
      </c>
      <c r="U2665">
        <f>(T2665/'Exhaust Gas Math'!$B$14)+('Exhaust Gas Math'!$D$10)</f>
        <v>9.2576297049227173E-3</v>
      </c>
      <c r="V2665">
        <f>('Exhaust Gas Math'!$E$10*(2.53982214E-12*V2664^4 - 0.0000000071629564556*V2664^3 + 7.56281407226508E-06*V2664^2 - 0.00322508455050905*V2664 + 1.62997098133725)*$B$24+T2665*'Exhaust Gas Math'!$D$14*$B$23)/('Exhaust Gas Math'!$E$10*(2.53982214E-12*V2664^4 - 0.0000000071629564556*V2664^3 + 7.56281407226508E-06*V2664^2 - 0.00322508455050905*V2664 + 1.62997098133725)+T2665*'Exhaust Gas Math'!$D$14)</f>
        <v>327.15391727340659</v>
      </c>
      <c r="W2665">
        <f>(353.3116967483*V2665^-1.0020802909)*('Exhaust Gas Math'!$E$10/(T2665+'Exhaust Gas Math'!$E$10))+(357.4500179626*V2665^-1.0038444015 )*(T2665/(T2665+'Exhaust Gas Math'!$E$10))</f>
        <v>1.0685030772740305</v>
      </c>
      <c r="X2665">
        <f t="shared" si="626"/>
        <v>-282.59389760933368</v>
      </c>
      <c r="Y2665">
        <f t="shared" si="627"/>
        <v>66828.058358355571</v>
      </c>
      <c r="Z2665">
        <f t="shared" si="628"/>
        <v>66545.46446074624</v>
      </c>
    </row>
    <row r="2666" spans="5:26" x14ac:dyDescent="0.2">
      <c r="E2666">
        <f t="shared" si="630"/>
        <v>0.33262499999997724</v>
      </c>
      <c r="F2666">
        <f t="shared" si="631"/>
        <v>68971.672635001203</v>
      </c>
      <c r="H2666">
        <f t="shared" si="629"/>
        <v>0.33262499999997724</v>
      </c>
      <c r="I2666">
        <f t="shared" si="617"/>
        <v>125.99999999890861</v>
      </c>
      <c r="J2666">
        <f t="shared" si="618"/>
        <v>5.0332792497182713E-2</v>
      </c>
      <c r="K2666">
        <f t="shared" si="619"/>
        <v>21.485007606483279</v>
      </c>
      <c r="L2666">
        <f t="shared" si="620"/>
        <v>3.9653912343733946E-4</v>
      </c>
      <c r="M2666">
        <f>J2666/SQRT('Exhaust Gas Math'!$E$14*$B$21*$B$23)</f>
        <v>8.5447888571640895E-4</v>
      </c>
      <c r="N2666">
        <f t="shared" si="621"/>
        <v>2.8928903021447801E-2</v>
      </c>
      <c r="O2666">
        <f t="shared" si="622"/>
        <v>2.0505438340188566E-4</v>
      </c>
      <c r="P2666">
        <f t="shared" si="623"/>
        <v>1</v>
      </c>
      <c r="Q2666">
        <f>($B$16/2)*(COS((ACOS((2*'Intake Valve Fxn Scratch'!$B$1)/$B$16-1)/($B$17/2))*(I2666-($B$17/2)))+1)*P2666</f>
        <v>7.5993000818519894E-3</v>
      </c>
      <c r="R2666">
        <f t="shared" si="624"/>
        <v>0.99990790550684072</v>
      </c>
      <c r="S2666">
        <f t="shared" si="625"/>
        <v>2.3798684432233821E-4</v>
      </c>
      <c r="T2666">
        <f>S2666*'Exhaust Gas Math'!$C$14</f>
        <v>2.8194718054707604E-4</v>
      </c>
      <c r="U2666">
        <f>(T2666/'Exhaust Gas Math'!$B$14)+('Exhaust Gas Math'!$D$10)</f>
        <v>1.0172977760350362E-2</v>
      </c>
      <c r="V2666">
        <f>('Exhaust Gas Math'!$E$10*(2.53982214E-12*V2665^4 - 0.0000000071629564556*V2665^3 + 7.56281407226508E-06*V2665^2 - 0.00322508455050905*V2665 + 1.62997098133725)*$B$24+T2666*'Exhaust Gas Math'!$D$14*$B$23)/('Exhaust Gas Math'!$E$10*(2.53982214E-12*V2665^4 - 0.0000000071629564556*V2665^3 + 7.56281407226508E-06*V2665^2 - 0.00322508455050905*V2665 + 1.62997098133725)+T2666*'Exhaust Gas Math'!$D$14)</f>
        <v>324.5169446717548</v>
      </c>
      <c r="W2666">
        <f>(353.3116967483*V2666^-1.0020802909)*('Exhaust Gas Math'!$E$10/(T2666+'Exhaust Gas Math'!$E$10))+(357.4500179626*V2666^-1.0038444015 )*(T2666/(T2666+'Exhaust Gas Math'!$E$10))</f>
        <v>1.0772230975901025</v>
      </c>
      <c r="X2666">
        <f t="shared" si="626"/>
        <v>-248.62608121466988</v>
      </c>
      <c r="Y2666">
        <f t="shared" si="627"/>
        <v>69220.298716215868</v>
      </c>
      <c r="Z2666">
        <f t="shared" si="628"/>
        <v>68971.672635001203</v>
      </c>
    </row>
    <row r="2667" spans="5:26" x14ac:dyDescent="0.2">
      <c r="E2667">
        <f t="shared" si="630"/>
        <v>0.33274999999997723</v>
      </c>
      <c r="F2667">
        <f t="shared" si="631"/>
        <v>71675.513123297467</v>
      </c>
      <c r="H2667">
        <f t="shared" si="629"/>
        <v>0.33274999999997723</v>
      </c>
      <c r="I2667">
        <f t="shared" si="617"/>
        <v>131.99999999890679</v>
      </c>
      <c r="J2667">
        <f t="shared" si="618"/>
        <v>5.2911440221127259E-2</v>
      </c>
      <c r="K2667">
        <f t="shared" si="619"/>
        <v>19.735645034859871</v>
      </c>
      <c r="L2667">
        <f t="shared" si="620"/>
        <v>4.1481714174491588E-4</v>
      </c>
      <c r="M2667">
        <f>J2667/SQRT('Exhaust Gas Math'!$E$14*$B$21*$B$23)</f>
        <v>8.9825551571234299E-4</v>
      </c>
      <c r="N2667">
        <f t="shared" si="621"/>
        <v>3.1082443967982674E-2</v>
      </c>
      <c r="O2667">
        <f t="shared" si="622"/>
        <v>2.2031915201737814E-4</v>
      </c>
      <c r="P2667">
        <f t="shared" si="623"/>
        <v>1</v>
      </c>
      <c r="Q2667">
        <f>($B$16/2)*(COS((ACOS((2*'Intake Valve Fxn Scratch'!$B$1)/$B$16-1)/($B$17/2))*(I2667-($B$17/2)))+1)*P2667</f>
        <v>7.5657545183145667E-3</v>
      </c>
      <c r="R2667">
        <f t="shared" si="624"/>
        <v>0.99549401556770611</v>
      </c>
      <c r="S2667">
        <f t="shared" si="625"/>
        <v>2.6139929967538465E-4</v>
      </c>
      <c r="T2667">
        <f>S2667*'Exhaust Gas Math'!$C$14</f>
        <v>3.0968432625053772E-4</v>
      </c>
      <c r="U2667">
        <f>(T2667/'Exhaust Gas Math'!$B$14)+('Exhaust Gas Math'!$D$10)</f>
        <v>1.1130421519530953E-2</v>
      </c>
      <c r="V2667">
        <f>('Exhaust Gas Math'!$E$10*(2.53982214E-12*V2666^4 - 0.0000000071629564556*V2666^3 + 7.56281407226508E-06*V2666^2 - 0.00322508455050905*V2666 + 1.62997098133725)*$B$24+T2667*'Exhaust Gas Math'!$D$14*$B$23)/('Exhaust Gas Math'!$E$10*(2.53982214E-12*V2666^4 - 0.0000000071629564556*V2666^3 + 7.56281407226508E-06*V2666^2 - 0.00322508455050905*V2666 + 1.62997098133725)+T2667*'Exhaust Gas Math'!$D$14)</f>
        <v>322.22570732666424</v>
      </c>
      <c r="W2667">
        <f>(353.3116967483*V2667^-1.0020802909)*('Exhaust Gas Math'!$E$10/(T2667+'Exhaust Gas Math'!$E$10))+(357.4500179626*V2667^-1.0038444015 )*(T2667/(T2667+'Exhaust Gas Math'!$E$10))</f>
        <v>1.0849159994145519</v>
      </c>
      <c r="X2667">
        <f t="shared" si="626"/>
        <v>-211.28505014824677</v>
      </c>
      <c r="Y2667">
        <f t="shared" si="627"/>
        <v>71886.798173445713</v>
      </c>
      <c r="Z2667">
        <f t="shared" si="628"/>
        <v>71675.513123297467</v>
      </c>
    </row>
    <row r="2668" spans="5:26" x14ac:dyDescent="0.2">
      <c r="E2668">
        <f t="shared" si="630"/>
        <v>0.33287499999997722</v>
      </c>
      <c r="F2668">
        <f t="shared" si="631"/>
        <v>74650.859584792561</v>
      </c>
      <c r="H2668">
        <f t="shared" si="629"/>
        <v>0.33287499999997722</v>
      </c>
      <c r="I2668">
        <f t="shared" si="617"/>
        <v>137.99999999890679</v>
      </c>
      <c r="J2668">
        <f t="shared" si="618"/>
        <v>5.5257690967228629E-2</v>
      </c>
      <c r="K2668">
        <f t="shared" si="619"/>
        <v>17.770054606286365</v>
      </c>
      <c r="L2668">
        <f t="shared" si="620"/>
        <v>4.3144787951230842E-4</v>
      </c>
      <c r="M2668">
        <f>J2668/SQRT('Exhaust Gas Math'!$E$14*$B$21*$B$23)</f>
        <v>9.3808683886518031E-4</v>
      </c>
      <c r="N2668">
        <f t="shared" si="621"/>
        <v>3.3343486332030575E-2</v>
      </c>
      <c r="O2668">
        <f t="shared" si="622"/>
        <v>2.3634591416116371E-4</v>
      </c>
      <c r="P2668">
        <f t="shared" si="623"/>
        <v>1</v>
      </c>
      <c r="Q2668">
        <f>($B$16/2)*(COS((ACOS((2*'Intake Valve Fxn Scratch'!$B$1)/$B$16-1)/($B$17/2))*(I2668-($B$17/2)))+1)*P2668</f>
        <v>7.4823226343264443E-3</v>
      </c>
      <c r="R2668">
        <f t="shared" si="624"/>
        <v>0.98451613609558475</v>
      </c>
      <c r="S2668">
        <f t="shared" si="625"/>
        <v>2.8570939787000185E-4</v>
      </c>
      <c r="T2668">
        <f>S2668*'Exhaust Gas Math'!$C$14</f>
        <v>3.3848492514209391E-4</v>
      </c>
      <c r="U2668">
        <f>(T2668/'Exhaust Gas Math'!$B$14)+('Exhaust Gas Math'!$D$10)</f>
        <v>1.2124574052894991E-2</v>
      </c>
      <c r="V2668">
        <f>('Exhaust Gas Math'!$E$10*(2.53982214E-12*V2667^4 - 0.0000000071629564556*V2667^3 + 7.56281407226508E-06*V2667^2 - 0.00322508455050905*V2667 + 1.62997098133725)*$B$24+T2668*'Exhaust Gas Math'!$D$14*$B$23)/('Exhaust Gas Math'!$E$10*(2.53982214E-12*V2667^4 - 0.0000000071629564556*V2667^3 + 7.56281407226508E-06*V2667^2 - 0.00322508455050905*V2667 + 1.62997098133725)+T2668*'Exhaust Gas Math'!$D$14)</f>
        <v>320.23163753935074</v>
      </c>
      <c r="W2668">
        <f>(353.3116967483*V2668^-1.0020802909)*('Exhaust Gas Math'!$E$10/(T2668+'Exhaust Gas Math'!$E$10))+(357.4500179626*V2668^-1.0038444015 )*(T2668/(T2668+'Exhaust Gas Math'!$E$10))</f>
        <v>1.0917009680633982</v>
      </c>
      <c r="X2668">
        <f t="shared" si="626"/>
        <v>-172.36584964680412</v>
      </c>
      <c r="Y2668">
        <f t="shared" si="627"/>
        <v>74823.225434439359</v>
      </c>
      <c r="Z2668">
        <f t="shared" si="628"/>
        <v>74650.859584792561</v>
      </c>
    </row>
    <row r="2669" spans="5:26" x14ac:dyDescent="0.2">
      <c r="E2669">
        <f t="shared" si="630"/>
        <v>0.3329999999999772</v>
      </c>
      <c r="F2669">
        <f t="shared" si="631"/>
        <v>77885.444631164515</v>
      </c>
      <c r="H2669">
        <f t="shared" si="629"/>
        <v>0.3329999999999772</v>
      </c>
      <c r="I2669">
        <f t="shared" si="617"/>
        <v>143.99999999890497</v>
      </c>
      <c r="J2669">
        <f t="shared" si="618"/>
        <v>5.7345838721330547E-2</v>
      </c>
      <c r="K2669">
        <f t="shared" si="619"/>
        <v>15.609771740822328</v>
      </c>
      <c r="L2669">
        <f t="shared" si="620"/>
        <v>4.4624912689635021E-4</v>
      </c>
      <c r="M2669">
        <f>J2669/SQRT('Exhaust Gas Math'!$E$14*$B$21*$B$23)</f>
        <v>9.7353645486326153E-4</v>
      </c>
      <c r="N2669">
        <f t="shared" si="621"/>
        <v>3.5711621292949025E-2</v>
      </c>
      <c r="O2669">
        <f t="shared" si="622"/>
        <v>2.5313177202323204E-4</v>
      </c>
      <c r="P2669">
        <f t="shared" si="623"/>
        <v>1</v>
      </c>
      <c r="Q2669">
        <f>($B$16/2)*(COS((ACOS((2*'Intake Valve Fxn Scratch'!$B$1)/$B$16-1)/($B$17/2))*(I2669-($B$17/2)))+1)*P2669</f>
        <v>7.350109682415471E-3</v>
      </c>
      <c r="R2669">
        <f t="shared" si="624"/>
        <v>0.96711969505466722</v>
      </c>
      <c r="S2669">
        <f t="shared" si="625"/>
        <v>3.1072101960192243E-4</v>
      </c>
      <c r="T2669">
        <f>S2669*'Exhaust Gas Math'!$C$14</f>
        <v>3.6811663124881275E-4</v>
      </c>
      <c r="U2669">
        <f>(T2669/'Exhaust Gas Math'!$B$14)+('Exhaust Gas Math'!$D$10)</f>
        <v>1.3147415133554944E-2</v>
      </c>
      <c r="V2669">
        <f>('Exhaust Gas Math'!$E$10*(2.53982214E-12*V2668^4 - 0.0000000071629564556*V2668^3 + 7.56281407226508E-06*V2668^2 - 0.00322508455050905*V2668 + 1.62997098133725)*$B$24+T2669*'Exhaust Gas Math'!$D$14*$B$23)/('Exhaust Gas Math'!$E$10*(2.53982214E-12*V2668^4 - 0.0000000071629564556*V2668^3 + 7.56281407226508E-06*V2668^2 - 0.00322508455050905*V2668 + 1.62997098133725)+T2669*'Exhaust Gas Math'!$D$14)</f>
        <v>318.49625551479124</v>
      </c>
      <c r="W2669">
        <f>(353.3116967483*V2669^-1.0020802909)*('Exhaust Gas Math'!$E$10/(T2669+'Exhaust Gas Math'!$E$10))+(357.4500179626*V2669^-1.0038444015 )*(T2669/(T2669+'Exhaust Gas Math'!$E$10))</f>
        <v>1.0976750460598819</v>
      </c>
      <c r="X2669">
        <f t="shared" si="626"/>
        <v>-133.73248066986321</v>
      </c>
      <c r="Y2669">
        <f t="shared" si="627"/>
        <v>78019.177111834375</v>
      </c>
      <c r="Z2669">
        <f t="shared" si="628"/>
        <v>77885.444631164515</v>
      </c>
    </row>
    <row r="2670" spans="5:26" x14ac:dyDescent="0.2">
      <c r="E2670">
        <f t="shared" si="630"/>
        <v>0.33312499999997719</v>
      </c>
      <c r="F2670">
        <f t="shared" si="631"/>
        <v>81360.603046529708</v>
      </c>
      <c r="H2670">
        <f t="shared" si="629"/>
        <v>0.33312499999997719</v>
      </c>
      <c r="I2670">
        <f t="shared" si="617"/>
        <v>149.99999999890497</v>
      </c>
      <c r="J2670">
        <f t="shared" si="618"/>
        <v>5.9153005299663816E-2</v>
      </c>
      <c r="K2670">
        <f t="shared" si="619"/>
        <v>13.278464949612362</v>
      </c>
      <c r="L2670">
        <f t="shared" si="620"/>
        <v>4.5905871833332537E-4</v>
      </c>
      <c r="M2670">
        <f>J2670/SQRT('Exhaust Gas Math'!$E$14*$B$21*$B$23)</f>
        <v>1.0042159702953644E-3</v>
      </c>
      <c r="N2670">
        <f t="shared" si="621"/>
        <v>3.8181243154300236E-2</v>
      </c>
      <c r="O2670">
        <f t="shared" si="622"/>
        <v>2.7063699120280965E-4</v>
      </c>
      <c r="P2670">
        <f t="shared" si="623"/>
        <v>1</v>
      </c>
      <c r="Q2670">
        <f>($B$16/2)*(COS((ACOS((2*'Intake Valve Fxn Scratch'!$B$1)/$B$16-1)/($B$17/2))*(I2670-($B$17/2)))+1)*P2670</f>
        <v>7.1708671356674209E-3</v>
      </c>
      <c r="R2670">
        <f t="shared" si="624"/>
        <v>0.94353514942992378</v>
      </c>
      <c r="S2670">
        <f t="shared" si="625"/>
        <v>3.3616843735407746E-4</v>
      </c>
      <c r="T2670">
        <f>S2670*'Exhaust Gas Math'!$C$14</f>
        <v>3.9826463252953006E-4</v>
      </c>
      <c r="U2670">
        <f>(T2670/'Exhaust Gas Math'!$B$14)+('Exhaust Gas Math'!$D$10)</f>
        <v>1.4188077932337039E-2</v>
      </c>
      <c r="V2670">
        <f>('Exhaust Gas Math'!$E$10*(2.53982214E-12*V2669^4 - 0.0000000071629564556*V2669^3 + 7.56281407226508E-06*V2669^2 - 0.00322508455050905*V2669 + 1.62997098133725)*$B$24+T2670*'Exhaust Gas Math'!$D$14*$B$23)/('Exhaust Gas Math'!$E$10*(2.53982214E-12*V2669^4 - 0.0000000071629564556*V2669^3 + 7.56281407226508E-06*V2669^2 - 0.00322508455050905*V2669 + 1.62997098133725)+T2670*'Exhaust Gas Math'!$D$14)</f>
        <v>316.98849515201357</v>
      </c>
      <c r="W2670">
        <f>(353.3116967483*V2670^-1.0020802909)*('Exhaust Gas Math'!$E$10/(T2670+'Exhaust Gas Math'!$E$10))+(357.4500179626*V2670^-1.0038444015 )*(T2670/(T2670+'Exhaust Gas Math'!$E$10))</f>
        <v>1.1029187687724475</v>
      </c>
      <c r="X2670">
        <f t="shared" si="626"/>
        <v>-97.232012478253708</v>
      </c>
      <c r="Y2670">
        <f t="shared" si="627"/>
        <v>81457.835059007964</v>
      </c>
      <c r="Z2670">
        <f t="shared" si="628"/>
        <v>81360.603046529708</v>
      </c>
    </row>
    <row r="2671" spans="5:26" x14ac:dyDescent="0.2">
      <c r="E2671">
        <f t="shared" si="630"/>
        <v>0.33324999999997718</v>
      </c>
      <c r="F2671">
        <f t="shared" si="631"/>
        <v>85051.430592268589</v>
      </c>
      <c r="H2671">
        <f t="shared" si="629"/>
        <v>0.33324999999997718</v>
      </c>
      <c r="I2671">
        <f t="shared" si="617"/>
        <v>155.99999999890497</v>
      </c>
      <c r="J2671">
        <f t="shared" si="618"/>
        <v>6.0659391007024249E-2</v>
      </c>
      <c r="K2671">
        <f t="shared" si="619"/>
        <v>10.80167651771575</v>
      </c>
      <c r="L2671">
        <f t="shared" si="620"/>
        <v>4.6973630925888511E-4</v>
      </c>
      <c r="M2671">
        <f>J2671/SQRT('Exhaust Gas Math'!$E$14*$B$21*$B$23)</f>
        <v>1.0297892539703464E-3</v>
      </c>
      <c r="N2671">
        <f t="shared" si="621"/>
        <v>4.0740475102502345E-2</v>
      </c>
      <c r="O2671">
        <f t="shared" si="622"/>
        <v>2.8877738625103944E-4</v>
      </c>
      <c r="P2671">
        <f t="shared" si="623"/>
        <v>1</v>
      </c>
      <c r="Q2671">
        <f>($B$16/2)*(COS((ACOS((2*'Intake Valve Fxn Scratch'!$B$1)/$B$16-1)/($B$17/2))*(I2671-($B$17/2)))+1)*P2671</f>
        <v>6.9469694853249164E-3</v>
      </c>
      <c r="R2671">
        <f t="shared" si="624"/>
        <v>0.91407493227959424</v>
      </c>
      <c r="S2671">
        <f t="shared" si="625"/>
        <v>3.6171583233235086E-4</v>
      </c>
      <c r="T2671">
        <f>S2671*'Exhaust Gas Math'!$C$14</f>
        <v>4.28531078580181E-4</v>
      </c>
      <c r="U2671">
        <f>(T2671/'Exhaust Gas Math'!$B$14)+('Exhaust Gas Math'!$D$10)</f>
        <v>1.5232829263046426E-2</v>
      </c>
      <c r="V2671">
        <f>('Exhaust Gas Math'!$E$10*(2.53982214E-12*V2670^4 - 0.0000000071629564556*V2670^3 + 7.56281407226508E-06*V2670^2 - 0.00322508455050905*V2670 + 1.62997098133725)*$B$24+T2671*'Exhaust Gas Math'!$D$14*$B$23)/('Exhaust Gas Math'!$E$10*(2.53982214E-12*V2670^4 - 0.0000000071629564556*V2670^3 + 7.56281407226508E-06*V2670^2 - 0.00322508455050905*V2670 + 1.62997098133725)+T2671*'Exhaust Gas Math'!$D$14)</f>
        <v>315.68280679257703</v>
      </c>
      <c r="W2671">
        <f>(353.3116967483*V2671^-1.0020802909)*('Exhaust Gas Math'!$E$10/(T2671+'Exhaust Gas Math'!$E$10))+(357.4500179626*V2671^-1.0038444015 )*(T2671/(T2671+'Exhaust Gas Math'!$E$10))</f>
        <v>1.1075002909066034</v>
      </c>
      <c r="X2671">
        <f t="shared" si="626"/>
        <v>-64.609471355770452</v>
      </c>
      <c r="Y2671">
        <f t="shared" si="627"/>
        <v>85116.040063624358</v>
      </c>
      <c r="Z2671">
        <f t="shared" si="628"/>
        <v>85051.430592268589</v>
      </c>
    </row>
    <row r="2672" spans="5:26" x14ac:dyDescent="0.2">
      <c r="E2672">
        <f t="shared" si="630"/>
        <v>0.33337499999997716</v>
      </c>
      <c r="F2672">
        <f t="shared" si="631"/>
        <v>88927.467505279375</v>
      </c>
      <c r="H2672">
        <f t="shared" si="629"/>
        <v>0.33337499999997716</v>
      </c>
      <c r="I2672">
        <f t="shared" si="617"/>
        <v>161.99999999890315</v>
      </c>
      <c r="J2672">
        <f t="shared" si="618"/>
        <v>6.1848491566368902E-2</v>
      </c>
      <c r="K2672">
        <f t="shared" si="619"/>
        <v>8.2065426574963158</v>
      </c>
      <c r="L2672">
        <f t="shared" si="620"/>
        <v>4.7816491375240772E-4</v>
      </c>
      <c r="M2672">
        <f>J2672/SQRT('Exhaust Gas Math'!$E$14*$B$21*$B$23)</f>
        <v>1.0499761196406836E-3</v>
      </c>
      <c r="N2672">
        <f t="shared" si="621"/>
        <v>4.3370137971251797E-2</v>
      </c>
      <c r="O2672">
        <f t="shared" si="622"/>
        <v>3.0741701104795876E-4</v>
      </c>
      <c r="P2672">
        <f t="shared" si="623"/>
        <v>1</v>
      </c>
      <c r="Q2672">
        <f>($B$16/2)*(COS((ACOS((2*'Intake Valve Fxn Scratch'!$B$1)/$B$16-1)/($B$17/2))*(I2672-($B$17/2)))+1)*P2672</f>
        <v>6.6813827850378017E-3</v>
      </c>
      <c r="R2672">
        <f t="shared" si="624"/>
        <v>0.87912931382076343</v>
      </c>
      <c r="S2672">
        <f t="shared" si="625"/>
        <v>3.8696272946329676E-4</v>
      </c>
      <c r="T2672">
        <f>S2672*'Exhaust Gas Math'!$C$14</f>
        <v>4.584415195707384E-4</v>
      </c>
      <c r="U2672">
        <f>(T2672/'Exhaust Gas Math'!$B$14)+('Exhaust Gas Math'!$D$10)</f>
        <v>1.6265291844701841E-2</v>
      </c>
      <c r="V2672">
        <f>('Exhaust Gas Math'!$E$10*(2.53982214E-12*V2671^4 - 0.0000000071629564556*V2671^3 + 7.56281407226508E-06*V2671^2 - 0.00322508455050905*V2671 + 1.62997098133725)*$B$24+T2672*'Exhaust Gas Math'!$D$14*$B$23)/('Exhaust Gas Math'!$E$10*(2.53982214E-12*V2671^4 - 0.0000000071629564556*V2671^3 + 7.56281407226508E-06*V2671^2 - 0.00322508455050905*V2671 + 1.62997098133725)+T2672*'Exhaust Gas Math'!$D$14)</f>
        <v>314.55781438533603</v>
      </c>
      <c r="W2672">
        <f>(353.3116967483*V2672^-1.0020802909)*('Exhaust Gas Math'!$E$10/(T2672+'Exhaust Gas Math'!$E$10))+(357.4500179626*V2672^-1.0038444015 )*(T2672/(T2672+'Exhaust Gas Math'!$E$10))</f>
        <v>1.1114783485036481</v>
      </c>
      <c r="X2672">
        <f t="shared" si="626"/>
        <v>-37.427556447488165</v>
      </c>
      <c r="Y2672">
        <f t="shared" si="627"/>
        <v>88964.895061726857</v>
      </c>
      <c r="Z2672">
        <f t="shared" si="628"/>
        <v>88927.467505279375</v>
      </c>
    </row>
    <row r="2673" spans="5:26" x14ac:dyDescent="0.2">
      <c r="E2673">
        <f t="shared" si="630"/>
        <v>0.33349999999997715</v>
      </c>
      <c r="F2673">
        <f t="shared" si="631"/>
        <v>92954.027228374558</v>
      </c>
      <c r="H2673">
        <f t="shared" si="629"/>
        <v>0.33349999999997715</v>
      </c>
      <c r="I2673">
        <f t="shared" si="617"/>
        <v>167.99999999890315</v>
      </c>
      <c r="J2673">
        <f t="shared" si="618"/>
        <v>6.2707278943135603E-2</v>
      </c>
      <c r="K2673">
        <f t="shared" si="619"/>
        <v>5.5214961985904916</v>
      </c>
      <c r="L2673">
        <f t="shared" si="620"/>
        <v>4.8425218625927256E-4</v>
      </c>
      <c r="M2673">
        <f>J2673/SQRT('Exhaust Gas Math'!$E$14*$B$21*$B$23)</f>
        <v>1.0645553957817401E-3</v>
      </c>
      <c r="N2673">
        <f t="shared" si="621"/>
        <v>4.6042841937048454E-2</v>
      </c>
      <c r="O2673">
        <f t="shared" si="622"/>
        <v>3.2636172054198572E-4</v>
      </c>
      <c r="P2673">
        <f t="shared" si="623"/>
        <v>1</v>
      </c>
      <c r="Q2673">
        <f>($B$16/2)*(COS((ACOS((2*'Intake Valve Fxn Scratch'!$B$1)/$B$16-1)/($B$17/2))*(I2673-($B$17/2)))+1)*P2673</f>
        <v>6.3776253584708099E-3</v>
      </c>
      <c r="R2673">
        <f t="shared" si="624"/>
        <v>0.83916123137773813</v>
      </c>
      <c r="S2673">
        <f t="shared" si="625"/>
        <v>4.1145626310300714E-4</v>
      </c>
      <c r="T2673">
        <f>S2673*'Exhaust Gas Math'!$C$14</f>
        <v>4.8745943764522538E-4</v>
      </c>
      <c r="U2673">
        <f>(T2673/'Exhaust Gas Math'!$B$14)+('Exhaust Gas Math'!$D$10)</f>
        <v>1.7266945903192936E-2</v>
      </c>
      <c r="V2673">
        <f>('Exhaust Gas Math'!$E$10*(2.53982214E-12*V2672^4 - 0.0000000071629564556*V2672^3 + 7.56281407226508E-06*V2672^2 - 0.00322508455050905*V2672 + 1.62997098133725)*$B$24+T2673*'Exhaust Gas Math'!$D$14*$B$23)/('Exhaust Gas Math'!$E$10*(2.53982214E-12*V2672^4 - 0.0000000071629564556*V2672^3 + 7.56281407226508E-06*V2672^2 - 0.00322508455050905*V2672 + 1.62997098133725)+T2673*'Exhaust Gas Math'!$D$14)</f>
        <v>313.59536130061377</v>
      </c>
      <c r="W2673">
        <f>(353.3116967483*V2673^-1.0020802909)*('Exhaust Gas Math'!$E$10/(T2673+'Exhaust Gas Math'!$E$10))+(357.4500179626*V2673^-1.0038444015 )*(T2673/(T2673+'Exhaust Gas Math'!$E$10))</f>
        <v>1.1149043646276662</v>
      </c>
      <c r="X2673">
        <f t="shared" si="626"/>
        <v>-16.995000237124241</v>
      </c>
      <c r="Y2673">
        <f t="shared" si="627"/>
        <v>92971.022228611677</v>
      </c>
      <c r="Z2673">
        <f t="shared" si="628"/>
        <v>92954.027228374558</v>
      </c>
    </row>
    <row r="2674" spans="5:26" x14ac:dyDescent="0.2">
      <c r="E2674">
        <f t="shared" si="630"/>
        <v>0.33362499999997713</v>
      </c>
      <c r="F2674">
        <f t="shared" si="631"/>
        <v>97094.28538119937</v>
      </c>
      <c r="H2674">
        <f t="shared" si="629"/>
        <v>0.33362499999997713</v>
      </c>
      <c r="I2674">
        <f t="shared" si="617"/>
        <v>173.99999999890315</v>
      </c>
      <c r="J2674">
        <f t="shared" si="618"/>
        <v>6.3226344083110758E-2</v>
      </c>
      <c r="K2674">
        <f t="shared" si="619"/>
        <v>2.7759550718870321</v>
      </c>
      <c r="L2674">
        <f t="shared" si="620"/>
        <v>4.8793143334804423E-4</v>
      </c>
      <c r="M2674">
        <f>J2674/SQRT('Exhaust Gas Math'!$E$14*$B$21*$B$23)</f>
        <v>1.0733673487931894E-3</v>
      </c>
      <c r="N2674">
        <f t="shared" si="621"/>
        <v>4.8722302042738946E-2</v>
      </c>
      <c r="O2674">
        <f t="shared" si="622"/>
        <v>3.453543190312878E-4</v>
      </c>
      <c r="P2674">
        <f t="shared" si="623"/>
        <v>1</v>
      </c>
      <c r="Q2674">
        <f>($B$16/2)*(COS((ACOS((2*'Intake Valve Fxn Scratch'!$B$1)/$B$16-1)/($B$17/2))*(I2674-($B$17/2)))+1)*P2674</f>
        <v>6.0397211907901481E-3</v>
      </c>
      <c r="R2674">
        <f t="shared" si="624"/>
        <v>0.79470015668291427</v>
      </c>
      <c r="S2674">
        <f t="shared" si="625"/>
        <v>4.3471069685239083E-4</v>
      </c>
      <c r="T2674">
        <f>S2674*'Exhaust Gas Math'!$C$14</f>
        <v>5.1500937238858078E-4</v>
      </c>
      <c r="U2674">
        <f>(T2674/'Exhaust Gas Math'!$B$14)+('Exhaust Gas Math'!$D$10)</f>
        <v>1.8217927426953908E-2</v>
      </c>
      <c r="V2674">
        <f>('Exhaust Gas Math'!$E$10*(2.53982214E-12*V2673^4 - 0.0000000071629564556*V2673^3 + 7.56281407226508E-06*V2673^2 - 0.00322508455050905*V2673 + 1.62997098133725)*$B$24+T2674*'Exhaust Gas Math'!$D$14*$B$23)/('Exhaust Gas Math'!$E$10*(2.53982214E-12*V2673^4 - 0.0000000071629564556*V2673^3 + 7.56281407226508E-06*V2673^2 - 0.00322508455050905*V2673 + 1.62997098133725)+T2674*'Exhaust Gas Math'!$D$14)</f>
        <v>312.77981988187236</v>
      </c>
      <c r="W2674">
        <f>(353.3116967483*V2674^-1.0020802909)*('Exhaust Gas Math'!$E$10/(T2674+'Exhaust Gas Math'!$E$10))+(357.4500179626*V2674^-1.0038444015 )*(T2674/(T2674+'Exhaust Gas Math'!$E$10))</f>
        <v>1.1178239665247747</v>
      </c>
      <c r="X2674">
        <f t="shared" si="626"/>
        <v>-4.3069346971584599</v>
      </c>
      <c r="Y2674">
        <f t="shared" si="627"/>
        <v>97098.592315896531</v>
      </c>
      <c r="Z2674">
        <f t="shared" si="628"/>
        <v>97094.28538119937</v>
      </c>
    </row>
    <row r="2675" spans="5:26" x14ac:dyDescent="0.2">
      <c r="E2675">
        <f t="shared" si="630"/>
        <v>0.33374999999997712</v>
      </c>
      <c r="F2675">
        <f t="shared" si="631"/>
        <v>101312.21780306539</v>
      </c>
      <c r="H2675">
        <f t="shared" si="629"/>
        <v>0.33374999999997712</v>
      </c>
      <c r="I2675">
        <f t="shared" si="617"/>
        <v>179.99999999890133</v>
      </c>
      <c r="J2675">
        <f t="shared" si="618"/>
        <v>6.3399999999999998E-2</v>
      </c>
      <c r="K2675">
        <f t="shared" si="619"/>
        <v>5.0854854066172079E-10</v>
      </c>
      <c r="L2675">
        <f t="shared" si="620"/>
        <v>4.8916234441769013E-4</v>
      </c>
      <c r="M2675">
        <f>J2675/SQRT('Exhaust Gas Math'!$E$14*$B$21*$B$23)</f>
        <v>1.0763154330738279E-3</v>
      </c>
      <c r="N2675">
        <f t="shared" si="621"/>
        <v>5.1362995242931045E-2</v>
      </c>
      <c r="O2675">
        <f t="shared" si="622"/>
        <v>3.64072129226769E-4</v>
      </c>
      <c r="P2675">
        <f t="shared" si="623"/>
        <v>1</v>
      </c>
      <c r="Q2675">
        <f>($B$16/2)*(COS((ACOS((2*'Intake Valve Fxn Scratch'!$B$1)/$B$16-1)/($B$17/2))*(I2675-($B$17/2)))+1)*P2675</f>
        <v>5.6721466214674958E-3</v>
      </c>
      <c r="R2675">
        <f t="shared" si="624"/>
        <v>0.74633508177203889</v>
      </c>
      <c r="S2675">
        <f t="shared" si="625"/>
        <v>4.5623390364398728E-4</v>
      </c>
      <c r="T2675">
        <f>S2675*'Exhaust Gas Math'!$C$14</f>
        <v>5.4050829224905437E-4</v>
      </c>
      <c r="U2675">
        <f>(T2675/'Exhaust Gas Math'!$B$14)+('Exhaust Gas Math'!$D$10)</f>
        <v>1.9098111060384133E-2</v>
      </c>
      <c r="V2675">
        <f>('Exhaust Gas Math'!$E$10*(2.53982214E-12*V2674^4 - 0.0000000071629564556*V2674^3 + 7.56281407226508E-06*V2674^2 - 0.00322508455050905*V2674 + 1.62997098133725)*$B$24+T2675*'Exhaust Gas Math'!$D$14*$B$23)/('Exhaust Gas Math'!$E$10*(2.53982214E-12*V2674^4 - 0.0000000071629564556*V2674^3 + 7.56281407226508E-06*V2674^2 - 0.00322508455050905*V2674 + 1.62997098133725)+T2675*'Exhaust Gas Math'!$D$14)</f>
        <v>312.09757045112843</v>
      </c>
      <c r="W2675">
        <f>(353.3116967483*V2675^-1.0020802909)*('Exhaust Gas Math'!$E$10/(T2675+'Exhaust Gas Math'!$E$10))+(357.4500179626*V2675^-1.0038444015 )*(T2675/(T2675+'Exhaust Gas Math'!$E$10))</f>
        <v>1.1202781392718166</v>
      </c>
      <c r="X2675">
        <f t="shared" si="626"/>
        <v>-1.4486407261141526E-19</v>
      </c>
      <c r="Y2675">
        <f t="shared" si="627"/>
        <v>101312.21780306539</v>
      </c>
      <c r="Z2675">
        <f t="shared" si="628"/>
        <v>101312.21780306539</v>
      </c>
    </row>
    <row r="2676" spans="5:26" x14ac:dyDescent="0.2">
      <c r="E2676">
        <f t="shared" si="630"/>
        <v>0.33387499999997711</v>
      </c>
      <c r="F2676">
        <f t="shared" si="631"/>
        <v>101325</v>
      </c>
      <c r="H2676">
        <f t="shared" si="629"/>
        <v>0.33387499999997711</v>
      </c>
      <c r="I2676">
        <f t="shared" si="617"/>
        <v>185.99999999890133</v>
      </c>
      <c r="J2676">
        <f t="shared" si="618"/>
        <v>6.3226344083237851E-2</v>
      </c>
      <c r="K2676">
        <f t="shared" si="619"/>
        <v>-2.7759550708740055</v>
      </c>
      <c r="L2676">
        <f t="shared" si="620"/>
        <v>4.8793143334894509E-4</v>
      </c>
      <c r="M2676">
        <f>J2676/SQRT('Exhaust Gas Math'!$E$14*$B$21*$B$23)</f>
        <v>1.0733673487953472E-3</v>
      </c>
      <c r="N2676">
        <f t="shared" si="621"/>
        <v>5.3910285389703168E-2</v>
      </c>
      <c r="O2676">
        <f t="shared" si="622"/>
        <v>3.8212787817807904E-4</v>
      </c>
      <c r="P2676">
        <f t="shared" si="623"/>
        <v>1</v>
      </c>
      <c r="Q2676">
        <f>($B$16/2)*(COS((ACOS((2*'Intake Valve Fxn Scratch'!$B$1)/$B$16-1)/($B$17/2))*(I2676-($B$17/2)))+1)*P2676</f>
        <v>5.2797710445817089E-3</v>
      </c>
      <c r="R2676">
        <f t="shared" si="624"/>
        <v>0.69470671639233017</v>
      </c>
      <c r="S2676">
        <f t="shared" si="625"/>
        <v>4.7555959717889235E-4</v>
      </c>
      <c r="T2676">
        <f>S2676*'Exhaust Gas Math'!$C$14</f>
        <v>5.6340377968576015E-4</v>
      </c>
      <c r="U2676">
        <f>(T2676/'Exhaust Gas Math'!$B$14)+('Exhaust Gas Math'!$D$10)</f>
        <v>1.9888428196618367E-2</v>
      </c>
      <c r="V2676">
        <f>('Exhaust Gas Math'!$E$10*(2.53982214E-12*V2675^4 - 0.0000000071629564556*V2675^3 + 7.56281407226508E-06*V2675^2 - 0.00322508455050905*V2675 + 1.62997098133725)*$B$24+T2676*'Exhaust Gas Math'!$D$14*$B$23)/('Exhaust Gas Math'!$E$10*(2.53982214E-12*V2675^4 - 0.0000000071629564556*V2675^3 + 7.56281407226508E-06*V2675^2 - 0.00322508455050905*V2675 + 1.62997098133725)+T2676*'Exhaust Gas Math'!$D$14)</f>
        <v>311.53657905159571</v>
      </c>
      <c r="W2676">
        <f>(353.3116967483*V2676^-1.0020802909)*('Exhaust Gas Math'!$E$10/(T2676+'Exhaust Gas Math'!$E$10))+(357.4500179626*V2676^-1.0038444015 )*(T2676/(T2676+'Exhaust Gas Math'!$E$10))</f>
        <v>1.1223041981648247</v>
      </c>
      <c r="X2676">
        <f t="shared" si="626"/>
        <v>4.32419686199996</v>
      </c>
      <c r="Y2676">
        <f t="shared" si="627"/>
        <v>105580.75159195899</v>
      </c>
      <c r="Z2676">
        <f t="shared" si="628"/>
        <v>101325</v>
      </c>
    </row>
    <row r="2677" spans="5:26" x14ac:dyDescent="0.2">
      <c r="E2677">
        <f t="shared" si="630"/>
        <v>0.33399999999997709</v>
      </c>
      <c r="F2677">
        <f t="shared" si="631"/>
        <v>101325</v>
      </c>
      <c r="H2677">
        <f t="shared" si="629"/>
        <v>0.33399999999997709</v>
      </c>
      <c r="I2677">
        <f t="shared" si="617"/>
        <v>191.99999999890133</v>
      </c>
      <c r="J2677">
        <f t="shared" si="618"/>
        <v>6.2707278943388026E-2</v>
      </c>
      <c r="K2677">
        <f t="shared" si="619"/>
        <v>-5.5214961975956207</v>
      </c>
      <c r="L2677">
        <f t="shared" si="620"/>
        <v>4.8425218626106182E-4</v>
      </c>
      <c r="M2677">
        <f>J2677/SQRT('Exhaust Gas Math'!$E$14*$B$21*$B$23)</f>
        <v>1.0645553957860255E-3</v>
      </c>
      <c r="N2677">
        <f t="shared" si="621"/>
        <v>5.6301139017649111E-2</v>
      </c>
      <c r="O2677">
        <f t="shared" si="622"/>
        <v>3.9907477091435538E-4</v>
      </c>
      <c r="P2677">
        <f t="shared" si="623"/>
        <v>1</v>
      </c>
      <c r="Q2677">
        <f>($B$16/2)*(COS((ACOS((2*'Intake Valve Fxn Scratch'!$B$1)/$B$16-1)/($B$17/2))*(I2677-($B$17/2)))+1)*P2677</f>
        <v>4.867792402184181E-3</v>
      </c>
      <c r="R2677">
        <f t="shared" si="624"/>
        <v>0.64049900028739226</v>
      </c>
      <c r="S2677">
        <f t="shared" si="625"/>
        <v>4.9228307581976501E-4</v>
      </c>
      <c r="T2677">
        <f>S2677*'Exhaust Gas Math'!$C$14</f>
        <v>5.8321637758443616E-4</v>
      </c>
      <c r="U2677">
        <f>(T2677/'Exhaust Gas Math'!$B$14)+('Exhaust Gas Math'!$D$10)</f>
        <v>2.0572328710897831E-2</v>
      </c>
      <c r="V2677">
        <f>('Exhaust Gas Math'!$E$10*(2.53982214E-12*V2676^4 - 0.0000000071629564556*V2676^3 + 7.56281407226508E-06*V2676^2 - 0.00322508455050905*V2676 + 1.62997098133725)*$B$24+T2677*'Exhaust Gas Math'!$D$14*$B$23)/('Exhaust Gas Math'!$E$10*(2.53982214E-12*V2676^4 - 0.0000000071629564556*V2676^3 + 7.56281407226508E-06*V2676^2 - 0.00322508455050905*V2676 + 1.62997098133725)+T2677*'Exhaust Gas Math'!$D$14)</f>
        <v>311.08602182969327</v>
      </c>
      <c r="W2677">
        <f>(353.3116967483*V2677^-1.0020802909)*('Exhaust Gas Math'!$E$10/(T2677+'Exhaust Gas Math'!$E$10))+(357.4500179626*V2677^-1.0038444015 )*(T2677/(T2677+'Exhaust Gas Math'!$E$10))</f>
        <v>1.1239367206304609</v>
      </c>
      <c r="X2677">
        <f t="shared" si="626"/>
        <v>17.132684589608726</v>
      </c>
      <c r="Y2677">
        <f t="shared" si="627"/>
        <v>109881.96062461237</v>
      </c>
      <c r="Z2677">
        <f t="shared" si="628"/>
        <v>101325</v>
      </c>
    </row>
    <row r="2678" spans="5:26" x14ac:dyDescent="0.2">
      <c r="E2678">
        <f t="shared" si="630"/>
        <v>0.33412499999997708</v>
      </c>
      <c r="F2678">
        <f t="shared" si="631"/>
        <v>101325</v>
      </c>
      <c r="H2678">
        <f t="shared" si="629"/>
        <v>0.33412499999997708</v>
      </c>
      <c r="I2678">
        <f t="shared" si="617"/>
        <v>197.99999999889951</v>
      </c>
      <c r="J2678">
        <f t="shared" si="618"/>
        <v>6.1848491566744074E-2</v>
      </c>
      <c r="K2678">
        <f t="shared" si="619"/>
        <v>-8.2065426565289989</v>
      </c>
      <c r="L2678">
        <f t="shared" si="620"/>
        <v>4.7816491375506705E-4</v>
      </c>
      <c r="M2678">
        <f>J2678/SQRT('Exhaust Gas Math'!$E$14*$B$21*$B$23)</f>
        <v>1.0499761196470527E-3</v>
      </c>
      <c r="N2678">
        <f t="shared" si="621"/>
        <v>5.8465535048115316E-2</v>
      </c>
      <c r="O2678">
        <f t="shared" si="622"/>
        <v>4.1441648273577119E-4</v>
      </c>
      <c r="P2678">
        <f t="shared" si="623"/>
        <v>1</v>
      </c>
      <c r="Q2678">
        <f>($B$16/2)*(COS((ACOS((2*'Intake Valve Fxn Scratch'!$B$1)/$B$16-1)/($B$17/2))*(I2678-($B$17/2)))+1)*P2678</f>
        <v>4.4416683252686507E-3</v>
      </c>
      <c r="R2678">
        <f t="shared" si="624"/>
        <v>0.58443004279850663</v>
      </c>
      <c r="S2678">
        <f t="shared" si="625"/>
        <v>5.0609723437937404E-4</v>
      </c>
      <c r="T2678">
        <f>S2678*'Exhaust Gas Math'!$C$14</f>
        <v>5.9958225305374016E-4</v>
      </c>
      <c r="U2678">
        <f>(T2678/'Exhaust Gas Math'!$B$14)+('Exhaust Gas Math'!$D$10)</f>
        <v>2.1137253649430934E-2</v>
      </c>
      <c r="V2678">
        <f>('Exhaust Gas Math'!$E$10*(2.53982214E-12*V2677^4 - 0.0000000071629564556*V2677^3 + 7.56281407226508E-06*V2677^2 - 0.00322508455050905*V2677 + 1.62997098133725)*$B$24+T2678*'Exhaust Gas Math'!$D$14*$B$23)/('Exhaust Gas Math'!$E$10*(2.53982214E-12*V2677^4 - 0.0000000071629564556*V2677^3 + 7.56281407226508E-06*V2677^2 - 0.00322508455050905*V2677 + 1.62997098133725)+T2678*'Exhaust Gas Math'!$D$14)</f>
        <v>310.7359195781803</v>
      </c>
      <c r="W2678">
        <f>(353.3116967483*V2678^-1.0020802909)*('Exhaust Gas Math'!$E$10/(T2678+'Exhaust Gas Math'!$E$10))+(357.4500179626*V2678^-1.0038444015 )*(T2678/(T2678+'Exhaust Gas Math'!$E$10))</f>
        <v>1.1252085371306337</v>
      </c>
      <c r="X2678">
        <f t="shared" si="626"/>
        <v>37.889902295821578</v>
      </c>
      <c r="Y2678">
        <f t="shared" si="627"/>
        <v>114207.95354175742</v>
      </c>
      <c r="Z2678">
        <f t="shared" si="628"/>
        <v>101325</v>
      </c>
    </row>
    <row r="2679" spans="5:26" x14ac:dyDescent="0.2">
      <c r="E2679">
        <f t="shared" si="630"/>
        <v>0.33424999999997707</v>
      </c>
      <c r="F2679">
        <f t="shared" si="631"/>
        <v>101325</v>
      </c>
      <c r="H2679">
        <f t="shared" si="629"/>
        <v>0.33424999999997707</v>
      </c>
      <c r="I2679">
        <f t="shared" si="617"/>
        <v>203.99999999889951</v>
      </c>
      <c r="J2679">
        <f t="shared" si="618"/>
        <v>6.0659391007518049E-2</v>
      </c>
      <c r="K2679">
        <f t="shared" si="619"/>
        <v>-10.801676516786586</v>
      </c>
      <c r="L2679">
        <f t="shared" si="620"/>
        <v>4.6973630926238524E-4</v>
      </c>
      <c r="M2679">
        <f>J2679/SQRT('Exhaust Gas Math'!$E$14*$B$21*$B$23)</f>
        <v>1.0297892539787295E-3</v>
      </c>
      <c r="N2679">
        <f t="shared" si="621"/>
        <v>6.0328632871994095E-2</v>
      </c>
      <c r="O2679">
        <f t="shared" si="622"/>
        <v>4.2762252705793636E-4</v>
      </c>
      <c r="P2679">
        <f t="shared" si="623"/>
        <v>1</v>
      </c>
      <c r="Q2679">
        <f>($B$16/2)*(COS((ACOS((2*'Intake Valve Fxn Scratch'!$B$1)/$B$16-1)/($B$17/2))*(I2679-($B$17/2)))+1)*P2679</f>
        <v>4.0070438345470123E-3</v>
      </c>
      <c r="R2679">
        <f t="shared" si="624"/>
        <v>0.52724260980881743</v>
      </c>
      <c r="S2679">
        <f t="shared" si="625"/>
        <v>5.1682480382345608E-4</v>
      </c>
      <c r="T2679">
        <f>S2679*'Exhaust Gas Math'!$C$14</f>
        <v>6.1229139236559742E-4</v>
      </c>
      <c r="U2679">
        <f>(T2679/'Exhaust Gas Math'!$B$14)+('Exhaust Gas Math'!$D$10)</f>
        <v>2.1575953660195768E-2</v>
      </c>
      <c r="V2679">
        <f>('Exhaust Gas Math'!$E$10*(2.53982214E-12*V2678^4 - 0.0000000071629564556*V2678^3 + 7.56281407226508E-06*V2678^2 - 0.00322508455050905*V2678 + 1.62997098133725)*$B$24+T2679*'Exhaust Gas Math'!$D$14*$B$23)/('Exhaust Gas Math'!$E$10*(2.53982214E-12*V2678^4 - 0.0000000071629564556*V2678^3 + 7.56281407226508E-06*V2678^2 - 0.00322508455050905*V2678 + 1.62997098133725)+T2679*'Exhaust Gas Math'!$D$14)</f>
        <v>310.47676082361568</v>
      </c>
      <c r="W2679">
        <f>(353.3116967483*V2679^-1.0020802909)*('Exhaust Gas Math'!$E$10/(T2679+'Exhaust Gas Math'!$E$10))+(357.4500179626*V2679^-1.0038444015 )*(T2679/(T2679+'Exhaust Gas Math'!$E$10))</f>
        <v>1.1261518352107363</v>
      </c>
      <c r="X2679">
        <f t="shared" si="626"/>
        <v>65.697567146656965</v>
      </c>
      <c r="Y2679">
        <f t="shared" si="627"/>
        <v>118571.14293629586</v>
      </c>
      <c r="Z2679">
        <f t="shared" si="628"/>
        <v>101325</v>
      </c>
    </row>
    <row r="2680" spans="5:26" x14ac:dyDescent="0.2">
      <c r="E2680">
        <f t="shared" si="630"/>
        <v>0.33437499999997705</v>
      </c>
      <c r="F2680">
        <f t="shared" si="631"/>
        <v>101325</v>
      </c>
      <c r="H2680">
        <f t="shared" si="629"/>
        <v>0.33437499999997705</v>
      </c>
      <c r="I2680">
        <f t="shared" si="617"/>
        <v>209.99999999889769</v>
      </c>
      <c r="J2680">
        <f t="shared" si="618"/>
        <v>5.9153005300270844E-2</v>
      </c>
      <c r="K2680">
        <f t="shared" si="619"/>
        <v>-13.27846494873153</v>
      </c>
      <c r="L2680">
        <f t="shared" si="620"/>
        <v>4.5905871833762813E-4</v>
      </c>
      <c r="M2680">
        <f>J2680/SQRT('Exhaust Gas Math'!$E$14*$B$21*$B$23)</f>
        <v>1.0042159703056695E-3</v>
      </c>
      <c r="N2680">
        <f t="shared" si="621"/>
        <v>6.1813705050701981E-2</v>
      </c>
      <c r="O2680">
        <f t="shared" si="622"/>
        <v>4.381490430370065E-4</v>
      </c>
      <c r="P2680">
        <f t="shared" si="623"/>
        <v>1</v>
      </c>
      <c r="Q2680">
        <f>($B$16/2)*(COS((ACOS((2*'Intake Valve Fxn Scratch'!$B$1)/$B$16-1)/($B$17/2))*(I2680-($B$17/2)))+1)*P2680</f>
        <v>3.5696765588066428E-3</v>
      </c>
      <c r="R2680">
        <f t="shared" si="624"/>
        <v>0.46969428405350561</v>
      </c>
      <c r="S2680">
        <f t="shared" si="625"/>
        <v>5.2444240115673215E-4</v>
      </c>
      <c r="T2680">
        <f>S2680*'Exhaust Gas Math'!$C$14</f>
        <v>6.2131609327617011E-4</v>
      </c>
      <c r="U2680">
        <f>(T2680/'Exhaust Gas Math'!$B$14)+('Exhaust Gas Math'!$D$10)</f>
        <v>2.1887472504192065E-2</v>
      </c>
      <c r="V2680">
        <f>('Exhaust Gas Math'!$E$10*(2.53982214E-12*V2679^4 - 0.0000000071629564556*V2679^3 + 7.56281407226508E-06*V2679^2 - 0.00322508455050905*V2679 + 1.62997098133725)*$B$24+T2680*'Exhaust Gas Math'!$D$14*$B$23)/('Exhaust Gas Math'!$E$10*(2.53982214E-12*V2679^4 - 0.0000000071629564556*V2679^3 + 7.56281407226508E-06*V2679^2 - 0.00322508455050905*V2679 + 1.62997098133725)+T2680*'Exhaust Gas Math'!$D$14)</f>
        <v>310.29910852878339</v>
      </c>
      <c r="W2680">
        <f>(353.3116967483*V2680^-1.0020802909)*('Exhaust Gas Math'!$E$10/(T2680+'Exhaust Gas Math'!$E$10))+(357.4500179626*V2680^-1.0038444015 )*(T2680/(T2680+'Exhaust Gas Math'!$E$10))</f>
        <v>1.1267993748782712</v>
      </c>
      <c r="X2680">
        <f t="shared" si="626"/>
        <v>99.337298417778101</v>
      </c>
      <c r="Y2680">
        <f t="shared" si="627"/>
        <v>123010.43079174565</v>
      </c>
      <c r="Z2680">
        <f t="shared" si="628"/>
        <v>101325</v>
      </c>
    </row>
    <row r="2681" spans="5:26" x14ac:dyDescent="0.2">
      <c r="E2681">
        <f t="shared" si="630"/>
        <v>0.33449999999997704</v>
      </c>
      <c r="F2681">
        <f t="shared" si="631"/>
        <v>101325</v>
      </c>
      <c r="H2681">
        <f t="shared" si="629"/>
        <v>0.33449999999997704</v>
      </c>
      <c r="I2681">
        <f t="shared" si="617"/>
        <v>215.99999999889769</v>
      </c>
      <c r="J2681">
        <f t="shared" si="618"/>
        <v>5.7345838722044157E-2</v>
      </c>
      <c r="K2681">
        <f t="shared" si="619"/>
        <v>-15.609771739999479</v>
      </c>
      <c r="L2681">
        <f t="shared" si="620"/>
        <v>4.4624912690140845E-4</v>
      </c>
      <c r="M2681">
        <f>J2681/SQRT('Exhaust Gas Math'!$E$14*$B$21*$B$23)</f>
        <v>9.7353645487537619E-4</v>
      </c>
      <c r="N2681">
        <f t="shared" si="621"/>
        <v>6.2845765439964243E-2</v>
      </c>
      <c r="O2681">
        <f t="shared" si="622"/>
        <v>4.4546451250353908E-4</v>
      </c>
      <c r="P2681">
        <f t="shared" si="623"/>
        <v>1</v>
      </c>
      <c r="Q2681">
        <f>($B$16/2)*(COS((ACOS((2*'Intake Valve Fxn Scratch'!$B$1)/$B$16-1)/($B$17/2))*(I2681-($B$17/2)))+1)*P2681</f>
        <v>3.135360461505626E-3</v>
      </c>
      <c r="R2681">
        <f t="shared" si="624"/>
        <v>0.4125474291454771</v>
      </c>
      <c r="S2681">
        <f t="shared" si="625"/>
        <v>5.2909220005278401E-4</v>
      </c>
      <c r="T2681">
        <f>S2681*'Exhaust Gas Math'!$C$14</f>
        <v>6.2682479142537142E-4</v>
      </c>
      <c r="U2681">
        <f>(T2681/'Exhaust Gas Math'!$B$14)+('Exhaust Gas Math'!$D$10)</f>
        <v>2.2077624321561802E-2</v>
      </c>
      <c r="V2681">
        <f>('Exhaust Gas Math'!$E$10*(2.53982214E-12*V2680^4 - 0.0000000071629564556*V2680^3 + 7.56281407226508E-06*V2680^2 - 0.00322508455050905*V2680 + 1.62997098133725)*$B$24+T2681*'Exhaust Gas Math'!$D$14*$B$23)/('Exhaust Gas Math'!$E$10*(2.53982214E-12*V2680^4 - 0.0000000071629564556*V2680^3 + 7.56281407226508E-06*V2680^2 - 0.00322508455050905*V2680 + 1.62997098133725)+T2681*'Exhaust Gas Math'!$D$14)</f>
        <v>310.19320645601726</v>
      </c>
      <c r="W2681">
        <f>(353.3116967483*V2681^-1.0020802909)*('Exhaust Gas Math'!$E$10/(T2681+'Exhaust Gas Math'!$E$10))+(357.4500179626*V2681^-1.0038444015 )*(T2681/(T2681+'Exhaust Gas Math'!$E$10))</f>
        <v>1.1271857400269707</v>
      </c>
      <c r="X2681">
        <f t="shared" si="626"/>
        <v>137.32784189154884</v>
      </c>
      <c r="Y2681">
        <f t="shared" si="627"/>
        <v>127597.23973435091</v>
      </c>
      <c r="Z2681">
        <f t="shared" si="628"/>
        <v>101325</v>
      </c>
    </row>
    <row r="2682" spans="5:26" x14ac:dyDescent="0.2">
      <c r="E2682">
        <f t="shared" si="630"/>
        <v>0.33462499999997702</v>
      </c>
      <c r="F2682">
        <f t="shared" si="631"/>
        <v>101325</v>
      </c>
      <c r="H2682">
        <f t="shared" si="629"/>
        <v>0.33462499999997702</v>
      </c>
      <c r="I2682">
        <f t="shared" si="617"/>
        <v>221.99999999889769</v>
      </c>
      <c r="J2682">
        <f t="shared" si="618"/>
        <v>5.5257690968041E-2</v>
      </c>
      <c r="K2682">
        <f t="shared" si="619"/>
        <v>-17.770054605530515</v>
      </c>
      <c r="L2682">
        <f t="shared" si="620"/>
        <v>4.3144787951806673E-4</v>
      </c>
      <c r="M2682">
        <f>J2682/SQRT('Exhaust Gas Math'!$E$14*$B$21*$B$23)</f>
        <v>9.3808683887897158E-4</v>
      </c>
      <c r="N2682">
        <f t="shared" si="621"/>
        <v>6.3355736789057482E-2</v>
      </c>
      <c r="O2682">
        <f t="shared" si="622"/>
        <v>4.4907930081623148E-4</v>
      </c>
      <c r="P2682">
        <f t="shared" si="623"/>
        <v>1</v>
      </c>
      <c r="Q2682">
        <f>($B$16/2)*(COS((ACOS((2*'Intake Valve Fxn Scratch'!$B$1)/$B$16-1)/($B$17/2))*(I2682-($B$17/2)))+1)*P2682</f>
        <v>2.709849086031346E-3</v>
      </c>
      <c r="R2682">
        <f t="shared" si="624"/>
        <v>0.35655909026728239</v>
      </c>
      <c r="S2682">
        <f t="shared" si="625"/>
        <v>5.3107798614831852E-4</v>
      </c>
      <c r="T2682">
        <f>S2682*'Exhaust Gas Math'!$C$14</f>
        <v>6.2917738697492712E-4</v>
      </c>
      <c r="U2682">
        <f>(T2682/'Exhaust Gas Math'!$B$14)+('Exhaust Gas Math'!$D$10)</f>
        <v>2.2158832314297588E-2</v>
      </c>
      <c r="V2682">
        <f>('Exhaust Gas Math'!$E$10*(2.53982214E-12*V2681^4 - 0.0000000071629564556*V2681^3 + 7.56281407226508E-06*V2681^2 - 0.00322508455050905*V2681 + 1.62997098133725)*$B$24+T2682*'Exhaust Gas Math'!$D$14*$B$23)/('Exhaust Gas Math'!$E$10*(2.53982214E-12*V2681^4 - 0.0000000071629564556*V2681^3 + 7.56281407226508E-06*V2681^2 - 0.00322508455050905*V2681 + 1.62997098133725)+T2682*'Exhaust Gas Math'!$D$14)</f>
        <v>310.14862761277834</v>
      </c>
      <c r="W2682">
        <f>(353.3116967483*V2682^-1.0020802909)*('Exhaust Gas Math'!$E$10/(T2682+'Exhaust Gas Math'!$E$10))+(357.4500179626*V2682^-1.0038444015 )*(T2682/(T2682+'Exhaust Gas Math'!$E$10))</f>
        <v>1.1273484574003867</v>
      </c>
      <c r="X2682">
        <f t="shared" si="626"/>
        <v>177.99413976521873</v>
      </c>
      <c r="Y2682">
        <f t="shared" si="627"/>
        <v>132440.99467497203</v>
      </c>
      <c r="Z2682">
        <f t="shared" si="628"/>
        <v>101325</v>
      </c>
    </row>
    <row r="2683" spans="5:26" x14ac:dyDescent="0.2">
      <c r="E2683">
        <f t="shared" si="630"/>
        <v>0.33474999999997701</v>
      </c>
      <c r="F2683">
        <f t="shared" si="631"/>
        <v>101325</v>
      </c>
      <c r="H2683">
        <f t="shared" si="629"/>
        <v>0.33474999999997701</v>
      </c>
      <c r="I2683">
        <f t="shared" si="617"/>
        <v>227.99999999889587</v>
      </c>
      <c r="J2683">
        <f t="shared" si="618"/>
        <v>5.2911440222029489E-2</v>
      </c>
      <c r="K2683">
        <f t="shared" si="619"/>
        <v>-19.735645034179299</v>
      </c>
      <c r="L2683">
        <f t="shared" si="620"/>
        <v>4.1481714175131104E-4</v>
      </c>
      <c r="M2683">
        <f>J2683/SQRT('Exhaust Gas Math'!$E$14*$B$21*$B$23)</f>
        <v>8.9825551572765973E-4</v>
      </c>
      <c r="N2683">
        <f t="shared" si="621"/>
        <v>6.328491326572068E-2</v>
      </c>
      <c r="O2683">
        <f t="shared" si="622"/>
        <v>4.4857728821321612E-4</v>
      </c>
      <c r="P2683">
        <f t="shared" si="623"/>
        <v>1</v>
      </c>
      <c r="Q2683">
        <f>($B$16/2)*(COS((ACOS((2*'Intake Valve Fxn Scratch'!$B$1)/$B$16-1)/($B$17/2))*(I2683-($B$17/2)))+1)*P2683</f>
        <v>2.2987793364171224E-3</v>
      </c>
      <c r="R2683">
        <f t="shared" si="624"/>
        <v>0.30247096531804241</v>
      </c>
      <c r="S2683">
        <f t="shared" si="625"/>
        <v>5.308440397327125E-4</v>
      </c>
      <c r="T2683">
        <f>S2683*'Exhaust Gas Math'!$C$14</f>
        <v>6.2890022656101002E-4</v>
      </c>
      <c r="U2683">
        <f>(T2683/'Exhaust Gas Math'!$B$14)+('Exhaust Gas Math'!$D$10)</f>
        <v>2.2149265161590749E-2</v>
      </c>
      <c r="V2683">
        <f>('Exhaust Gas Math'!$E$10*(2.53982214E-12*V2682^4 - 0.0000000071629564556*V2682^3 + 7.56281407226508E-06*V2682^2 - 0.00322508455050905*V2682 + 1.62997098133725)*$B$24+T2683*'Exhaust Gas Math'!$D$14*$B$23)/('Exhaust Gas Math'!$E$10*(2.53982214E-12*V2682^4 - 0.0000000071629564556*V2682^3 + 7.56281407226508E-06*V2682^2 - 0.00322508455050905*V2682 + 1.62997098133725)+T2683*'Exhaust Gas Math'!$D$14)</f>
        <v>310.15403660183455</v>
      </c>
      <c r="W2683">
        <f>(353.3116967483*V2683^-1.0020802909)*('Exhaust Gas Math'!$E$10/(T2683+'Exhaust Gas Math'!$E$10))+(357.4500179626*V2683^-1.0038444015 )*(T2683/(T2683+'Exhaust Gas Math'!$E$10))</f>
        <v>1.1273287118595769</v>
      </c>
      <c r="X2683">
        <f t="shared" si="626"/>
        <v>219.54483437511635</v>
      </c>
      <c r="Y2683">
        <f t="shared" si="627"/>
        <v>137693.71052475797</v>
      </c>
      <c r="Z2683">
        <f t="shared" si="628"/>
        <v>101325</v>
      </c>
    </row>
    <row r="2684" spans="5:26" x14ac:dyDescent="0.2">
      <c r="E2684">
        <f t="shared" si="630"/>
        <v>0.334874999999977</v>
      </c>
      <c r="F2684">
        <f t="shared" si="631"/>
        <v>101325</v>
      </c>
      <c r="H2684">
        <f t="shared" si="629"/>
        <v>0.334874999999977</v>
      </c>
      <c r="I2684">
        <f t="shared" si="617"/>
        <v>233.99999999889587</v>
      </c>
      <c r="J2684">
        <f t="shared" si="618"/>
        <v>5.0332792498164913E-2</v>
      </c>
      <c r="K2684">
        <f t="shared" si="619"/>
        <v>-21.485007605885446</v>
      </c>
      <c r="L2684">
        <f t="shared" si="620"/>
        <v>3.9653912344430155E-4</v>
      </c>
      <c r="M2684">
        <f>J2684/SQRT('Exhaust Gas Math'!$E$14*$B$21*$B$23)</f>
        <v>8.5447888573308344E-4</v>
      </c>
      <c r="N2684">
        <f t="shared" si="621"/>
        <v>6.2589395196842951E-2</v>
      </c>
      <c r="O2684">
        <f t="shared" si="622"/>
        <v>4.4364730422271167E-4</v>
      </c>
      <c r="P2684">
        <f t="shared" si="623"/>
        <v>1</v>
      </c>
      <c r="Q2684">
        <f>($B$16/2)*(COS((ACOS((2*'Intake Valve Fxn Scratch'!$B$1)/$B$16-1)/($B$17/2))*(I2684-($B$17/2)))+1)*P2684</f>
        <v>1.907596803222875E-3</v>
      </c>
      <c r="R2684">
        <f t="shared" si="624"/>
        <v>0.25099957937143091</v>
      </c>
      <c r="S2684">
        <f t="shared" si="625"/>
        <v>5.2893754071597118E-4</v>
      </c>
      <c r="T2684">
        <f>S2684*'Exhaust Gas Math'!$C$14</f>
        <v>6.2664156380166046E-4</v>
      </c>
      <c r="U2684">
        <f>(T2684/'Exhaust Gas Math'!$B$14)+('Exhaust Gas Math'!$D$10)</f>
        <v>2.207129958480961E-2</v>
      </c>
      <c r="V2684">
        <f>('Exhaust Gas Math'!$E$10*(2.53982214E-12*V2683^4 - 0.0000000071629564556*V2683^3 + 7.56281407226508E-06*V2683^2 - 0.00322508455050905*V2683 + 1.62997098133725)*$B$24+T2684*'Exhaust Gas Math'!$D$14*$B$23)/('Exhaust Gas Math'!$E$10*(2.53982214E-12*V2683^4 - 0.0000000071629564556*V2683^3 + 7.56281407226508E-06*V2683^2 - 0.00322508455050905*V2683 + 1.62997098133725)+T2684*'Exhaust Gas Math'!$D$14)</f>
        <v>310.19716169888073</v>
      </c>
      <c r="W2684">
        <f>(353.3116967483*V2684^-1.0020802909)*('Exhaust Gas Math'!$E$10/(T2684+'Exhaust Gas Math'!$E$10))+(357.4500179626*V2684^-1.0038444015 )*(T2684/(T2684+'Exhaust Gas Math'!$E$10))</f>
        <v>1.1271713061267443</v>
      </c>
      <c r="X2684">
        <f t="shared" si="626"/>
        <v>260.15426638294582</v>
      </c>
      <c r="Y2684">
        <f t="shared" si="627"/>
        <v>143553.47866740453</v>
      </c>
      <c r="Z2684">
        <f t="shared" si="628"/>
        <v>101325</v>
      </c>
    </row>
    <row r="2685" spans="5:26" x14ac:dyDescent="0.2">
      <c r="E2685">
        <f t="shared" si="630"/>
        <v>0.33499999999997698</v>
      </c>
      <c r="F2685">
        <f t="shared" si="631"/>
        <v>101325</v>
      </c>
      <c r="H2685">
        <f t="shared" si="629"/>
        <v>0.33499999999997698</v>
      </c>
      <c r="I2685">
        <f t="shared" si="617"/>
        <v>239.99999999889587</v>
      </c>
      <c r="J2685">
        <f t="shared" si="618"/>
        <v>4.7550000000529447E-2</v>
      </c>
      <c r="K2685">
        <f t="shared" si="619"/>
        <v>-22.998975938233798</v>
      </c>
      <c r="L2685">
        <f t="shared" si="620"/>
        <v>3.7681408239055071E-4</v>
      </c>
      <c r="M2685">
        <f>J2685/SQRT('Exhaust Gas Math'!$E$14*$B$21*$B$23)</f>
        <v>8.0723657481435911E-4</v>
      </c>
      <c r="N2685">
        <f t="shared" si="621"/>
        <v>6.1244119152631241E-2</v>
      </c>
      <c r="O2685">
        <f t="shared" si="622"/>
        <v>4.3411169377987387E-4</v>
      </c>
      <c r="P2685">
        <f t="shared" si="623"/>
        <v>1</v>
      </c>
      <c r="Q2685">
        <f>($B$16/2)*(COS((ACOS((2*'Intake Valve Fxn Scratch'!$B$1)/$B$16-1)/($B$17/2))*(I2685-($B$17/2)))+1)*P2685</f>
        <v>1.5414836238160873E-3</v>
      </c>
      <c r="R2685">
        <f t="shared" si="624"/>
        <v>0.2028267926073799</v>
      </c>
      <c r="S2685">
        <f t="shared" si="625"/>
        <v>5.259577078452791E-4</v>
      </c>
      <c r="T2685">
        <f>S2685*'Exhaust Gas Math'!$C$14</f>
        <v>6.23111303636291E-4</v>
      </c>
      <c r="U2685">
        <f>(T2685/'Exhaust Gas Math'!$B$14)+('Exhaust Gas Math'!$D$10)</f>
        <v>2.1949440414448223E-2</v>
      </c>
      <c r="V2685">
        <f>('Exhaust Gas Math'!$E$10*(2.53982214E-12*V2684^4 - 0.0000000071629564556*V2684^3 + 7.56281407226508E-06*V2684^2 - 0.00322508455050905*V2684 + 1.62997098133725)*$B$24+T2685*'Exhaust Gas Math'!$D$14*$B$23)/('Exhaust Gas Math'!$E$10*(2.53982214E-12*V2684^4 - 0.0000000071629564556*V2684^3 + 7.56281407226508E-06*V2684^2 - 0.00322508455050905*V2684 + 1.62997098133725)+T2685*'Exhaust Gas Math'!$D$14)</f>
        <v>310.26507546835609</v>
      </c>
      <c r="W2685">
        <f>(353.3116967483*V2685^-1.0020802909)*('Exhaust Gas Math'!$E$10/(T2685+'Exhaust Gas Math'!$E$10))+(357.4500179626*V2685^-1.0038444015 )*(T2685/(T2685+'Exhaust Gas Math'!$E$10))</f>
        <v>1.1269235109749156</v>
      </c>
      <c r="X2685">
        <f t="shared" si="626"/>
        <v>298.04472634030543</v>
      </c>
      <c r="Y2685">
        <f t="shared" si="627"/>
        <v>150266.8761787898</v>
      </c>
      <c r="Z2685">
        <f t="shared" si="628"/>
        <v>101325</v>
      </c>
    </row>
    <row r="2686" spans="5:26" x14ac:dyDescent="0.2">
      <c r="E2686">
        <f t="shared" si="630"/>
        <v>0.33512499999997697</v>
      </c>
      <c r="F2686">
        <f t="shared" si="631"/>
        <v>101325</v>
      </c>
      <c r="H2686">
        <f t="shared" si="629"/>
        <v>0.33512499999997697</v>
      </c>
      <c r="I2686">
        <f t="shared" si="617"/>
        <v>245.99999999889405</v>
      </c>
      <c r="J2686">
        <f t="shared" si="618"/>
        <v>4.4593551586060938E-2</v>
      </c>
      <c r="K2686">
        <f t="shared" si="619"/>
        <v>-24.260962677358552</v>
      </c>
      <c r="L2686">
        <f t="shared" si="620"/>
        <v>3.558581302675523E-4</v>
      </c>
      <c r="M2686">
        <f>J2686/SQRT('Exhaust Gas Math'!$E$14*$B$21*$B$23)</f>
        <v>7.5704617961595052E-4</v>
      </c>
      <c r="N2686">
        <f t="shared" si="621"/>
        <v>5.9246088902779583E-2</v>
      </c>
      <c r="O2686">
        <f t="shared" si="622"/>
        <v>4.1994921894984336E-4</v>
      </c>
      <c r="P2686">
        <f t="shared" si="623"/>
        <v>1</v>
      </c>
      <c r="Q2686">
        <f>($B$16/2)*(COS((ACOS((2*'Intake Valve Fxn Scratch'!$B$1)/$B$16-1)/($B$17/2))*(I2686-($B$17/2)))+1)*P2686</f>
        <v>1.2052898327119229E-3</v>
      </c>
      <c r="R2686">
        <f t="shared" si="624"/>
        <v>0.15859076746209511</v>
      </c>
      <c r="S2686">
        <f t="shared" si="625"/>
        <v>5.2249723747679747E-4</v>
      </c>
      <c r="T2686">
        <f>S2686*'Exhaust Gas Math'!$C$14</f>
        <v>6.1901162381349114E-4</v>
      </c>
      <c r="U2686">
        <f>(T2686/'Exhaust Gas Math'!$B$14)+('Exhaust Gas Math'!$D$10)</f>
        <v>2.1807925750216263E-2</v>
      </c>
      <c r="V2686">
        <f>('Exhaust Gas Math'!$E$10*(2.53982214E-12*V2685^4 - 0.0000000071629564556*V2685^3 + 7.56281407226508E-06*V2685^2 - 0.00322508455050905*V2685 + 1.62997098133725)*$B$24+T2686*'Exhaust Gas Math'!$D$14*$B$23)/('Exhaust Gas Math'!$E$10*(2.53982214E-12*V2685^4 - 0.0000000071629564556*V2685^3 + 7.56281407226508E-06*V2685^2 - 0.00322508455050905*V2685 + 1.62997098133725)+T2686*'Exhaust Gas Math'!$D$14)</f>
        <v>310.34484558850255</v>
      </c>
      <c r="W2686">
        <f>(353.3116967483*V2686^-1.0020802909)*('Exhaust Gas Math'!$E$10/(T2686+'Exhaust Gas Math'!$E$10))+(357.4500179626*V2686^-1.0038444015 )*(T2686/(T2686+'Exhaust Gas Math'!$E$10))</f>
        <v>1.1266325946186604</v>
      </c>
      <c r="X2686">
        <f t="shared" si="626"/>
        <v>331.5647673446702</v>
      </c>
      <c r="Y2686">
        <f t="shared" si="627"/>
        <v>158130.64481030396</v>
      </c>
      <c r="Z2686">
        <f t="shared" si="628"/>
        <v>101325</v>
      </c>
    </row>
    <row r="2687" spans="5:26" x14ac:dyDescent="0.2">
      <c r="E2687">
        <f t="shared" si="630"/>
        <v>0.33524999999997696</v>
      </c>
      <c r="F2687">
        <f t="shared" si="631"/>
        <v>101325</v>
      </c>
      <c r="H2687">
        <f t="shared" si="629"/>
        <v>0.33524999999997696</v>
      </c>
      <c r="I2687">
        <f t="shared" si="617"/>
        <v>251.99999999889405</v>
      </c>
      <c r="J2687">
        <f t="shared" si="618"/>
        <v>4.1495838722268086E-2</v>
      </c>
      <c r="K2687">
        <f t="shared" si="619"/>
        <v>-25.257141232456792</v>
      </c>
      <c r="L2687">
        <f t="shared" si="620"/>
        <v>3.9769296294121147E-5</v>
      </c>
      <c r="M2687">
        <f>J2687/SQRT('Exhaust Gas Math'!$E$14*$B$21*$B$23)</f>
        <v>7.044575966107207E-4</v>
      </c>
      <c r="N2687">
        <f t="shared" si="621"/>
        <v>5.6616440724801875E-2</v>
      </c>
      <c r="O2687">
        <f t="shared" si="622"/>
        <v>0</v>
      </c>
      <c r="P2687">
        <f t="shared" si="623"/>
        <v>0</v>
      </c>
      <c r="Q2687">
        <f>($B$16/2)*(COS((ACOS((2*'Intake Valve Fxn Scratch'!$B$1)/$B$16-1)/($B$17/2))*(I2687-($B$17/2)))+1)*P2687</f>
        <v>0</v>
      </c>
      <c r="R2687">
        <f t="shared" si="624"/>
        <v>0</v>
      </c>
      <c r="S2687">
        <f t="shared" si="625"/>
        <v>0</v>
      </c>
      <c r="T2687">
        <f>S2687*'Exhaust Gas Math'!$C$14</f>
        <v>0</v>
      </c>
      <c r="U2687">
        <f>(T2687/'Exhaust Gas Math'!$B$14)+('Exhaust Gas Math'!$D$10)</f>
        <v>4.4059320573952224E-4</v>
      </c>
      <c r="V2687">
        <f>('Exhaust Gas Math'!$E$10*(2.53982214E-12*V2686^4 - 0.0000000071629564556*V2686^3 + 7.56281407226508E-06*V2686^2 - 0.00322508455050905*V2686 + 1.62997098133725)*$B$24+T2687*'Exhaust Gas Math'!$D$14*$B$23)/('Exhaust Gas Math'!$E$10*(2.53982214E-12*V2686^4 - 0.0000000071629564556*V2686^3 + 7.56281407226508E-06*V2686^2 - 0.00322508455050905*V2686 + 1.62997098133725)+T2687*'Exhaust Gas Math'!$D$14)</f>
        <v>1100</v>
      </c>
      <c r="W2687">
        <f>(353.3116967483*V2687^-1.0020802909)*('Exhaust Gas Math'!$E$10/(T2687+'Exhaust Gas Math'!$E$10))+(357.4500179626*V2687^-1.0038444015 )*(T2687/(T2687+'Exhaust Gas Math'!$E$10))</f>
        <v>0.31654710700089367</v>
      </c>
      <c r="X2687">
        <f t="shared" si="626"/>
        <v>0</v>
      </c>
      <c r="Y2687">
        <f t="shared" si="627"/>
        <v>101325</v>
      </c>
      <c r="Z2687">
        <f t="shared" si="628"/>
        <v>101325</v>
      </c>
    </row>
    <row r="2688" spans="5:26" x14ac:dyDescent="0.2">
      <c r="E2688">
        <f t="shared" si="630"/>
        <v>0.33537499999997694</v>
      </c>
      <c r="F2688">
        <f t="shared" si="631"/>
        <v>101325</v>
      </c>
      <c r="H2688">
        <f t="shared" si="629"/>
        <v>0.33537499999997694</v>
      </c>
      <c r="I2688">
        <f t="shared" si="617"/>
        <v>257.99999999889405</v>
      </c>
      <c r="J2688">
        <f t="shared" si="618"/>
        <v>3.8290800599521349E-2</v>
      </c>
      <c r="K2688">
        <f t="shared" si="619"/>
        <v>-25.976597262816178</v>
      </c>
      <c r="L2688">
        <f t="shared" si="620"/>
        <v>3.9769296294121147E-5</v>
      </c>
      <c r="M2688">
        <f>J2688/SQRT('Exhaust Gas Math'!$E$14*$B$21*$B$23)</f>
        <v>6.5004699731888659E-4</v>
      </c>
      <c r="N2688">
        <f t="shared" si="621"/>
        <v>5.3401053070592661E-2</v>
      </c>
      <c r="O2688">
        <f t="shared" si="622"/>
        <v>0</v>
      </c>
      <c r="P2688">
        <f t="shared" si="623"/>
        <v>0</v>
      </c>
      <c r="Q2688">
        <f>($B$16/2)*(COS((ACOS((2*'Intake Valve Fxn Scratch'!$B$1)/$B$16-1)/($B$17/2))*(I2688-($B$17/2)))+1)*P2688</f>
        <v>0</v>
      </c>
      <c r="R2688">
        <f t="shared" si="624"/>
        <v>0</v>
      </c>
      <c r="S2688">
        <f t="shared" si="625"/>
        <v>0</v>
      </c>
      <c r="T2688">
        <f>S2688*'Exhaust Gas Math'!$C$14</f>
        <v>0</v>
      </c>
      <c r="U2688">
        <f>(T2688/'Exhaust Gas Math'!$B$14)+('Exhaust Gas Math'!$D$10)</f>
        <v>4.4059320573952224E-4</v>
      </c>
      <c r="V2688">
        <f>('Exhaust Gas Math'!$E$10*(2.53982214E-12*V2687^4 - 0.0000000071629564556*V2687^3 + 7.56281407226508E-06*V2687^2 - 0.00322508455050905*V2687 + 1.62997098133725)*$B$24+T2688*'Exhaust Gas Math'!$D$14*$B$23)/('Exhaust Gas Math'!$E$10*(2.53982214E-12*V2687^4 - 0.0000000071629564556*V2687^3 + 7.56281407226508E-06*V2687^2 - 0.00322508455050905*V2687 + 1.62997098133725)+T2688*'Exhaust Gas Math'!$D$14)</f>
        <v>1100</v>
      </c>
      <c r="W2688">
        <f>(353.3116967483*V2688^-1.0020802909)*('Exhaust Gas Math'!$E$10/(T2688+'Exhaust Gas Math'!$E$10))+(357.4500179626*V2688^-1.0038444015 )*(T2688/(T2688+'Exhaust Gas Math'!$E$10))</f>
        <v>0.31654710700089367</v>
      </c>
      <c r="X2688">
        <f t="shared" si="626"/>
        <v>0</v>
      </c>
      <c r="Y2688">
        <f t="shared" si="627"/>
        <v>101325</v>
      </c>
      <c r="Z2688">
        <f t="shared" si="628"/>
        <v>101325</v>
      </c>
    </row>
    <row r="2689" spans="5:26" x14ac:dyDescent="0.2">
      <c r="E2689">
        <f t="shared" si="630"/>
        <v>0.33549999999997693</v>
      </c>
      <c r="F2689">
        <f t="shared" si="631"/>
        <v>101325</v>
      </c>
      <c r="H2689">
        <f t="shared" si="629"/>
        <v>0.33549999999997693</v>
      </c>
      <c r="I2689">
        <f t="shared" si="617"/>
        <v>263.99999999889224</v>
      </c>
      <c r="J2689">
        <f t="shared" si="618"/>
        <v>3.5013552286194335E-2</v>
      </c>
      <c r="K2689">
        <f t="shared" si="619"/>
        <v>-26.411448257611465</v>
      </c>
      <c r="L2689">
        <f t="shared" si="620"/>
        <v>3.9769296294121147E-5</v>
      </c>
      <c r="M2689">
        <f>J2689/SQRT('Exhaust Gas Math'!$E$14*$B$21*$B$23)</f>
        <v>5.9441051565249799E-4</v>
      </c>
      <c r="N2689">
        <f t="shared" si="621"/>
        <v>4.9669531179614701E-2</v>
      </c>
      <c r="O2689">
        <f t="shared" si="622"/>
        <v>0</v>
      </c>
      <c r="P2689">
        <f t="shared" si="623"/>
        <v>0</v>
      </c>
      <c r="Q2689">
        <f>($B$16/2)*(COS((ACOS((2*'Intake Valve Fxn Scratch'!$B$1)/$B$16-1)/($B$17/2))*(I2689-($B$17/2)))+1)*P2689</f>
        <v>0</v>
      </c>
      <c r="R2689">
        <f t="shared" si="624"/>
        <v>0</v>
      </c>
      <c r="S2689">
        <f t="shared" si="625"/>
        <v>0</v>
      </c>
      <c r="T2689">
        <f>S2689*'Exhaust Gas Math'!$C$14</f>
        <v>0</v>
      </c>
      <c r="U2689">
        <f>(T2689/'Exhaust Gas Math'!$B$14)+('Exhaust Gas Math'!$D$10)</f>
        <v>4.4059320573952224E-4</v>
      </c>
      <c r="V2689">
        <f>('Exhaust Gas Math'!$E$10*(2.53982214E-12*V2688^4 - 0.0000000071629564556*V2688^3 + 7.56281407226508E-06*V2688^2 - 0.00322508455050905*V2688 + 1.62997098133725)*$B$24+T2689*'Exhaust Gas Math'!$D$14*$B$23)/('Exhaust Gas Math'!$E$10*(2.53982214E-12*V2688^4 - 0.0000000071629564556*V2688^3 + 7.56281407226508E-06*V2688^2 - 0.00322508455050905*V2688 + 1.62997098133725)+T2689*'Exhaust Gas Math'!$D$14)</f>
        <v>1100</v>
      </c>
      <c r="W2689">
        <f>(353.3116967483*V2689^-1.0020802909)*('Exhaust Gas Math'!$E$10/(T2689+'Exhaust Gas Math'!$E$10))+(357.4500179626*V2689^-1.0038444015 )*(T2689/(T2689+'Exhaust Gas Math'!$E$10))</f>
        <v>0.31654710700089367</v>
      </c>
      <c r="X2689">
        <f t="shared" si="626"/>
        <v>0</v>
      </c>
      <c r="Y2689">
        <f t="shared" si="627"/>
        <v>101325</v>
      </c>
      <c r="Z2689">
        <f t="shared" si="628"/>
        <v>101325</v>
      </c>
    </row>
    <row r="2690" spans="5:26" x14ac:dyDescent="0.2">
      <c r="E2690">
        <f t="shared" si="630"/>
        <v>0.33562499999997691</v>
      </c>
      <c r="F2690">
        <f t="shared" si="631"/>
        <v>101325</v>
      </c>
      <c r="H2690">
        <f t="shared" si="629"/>
        <v>0.33562499999997691</v>
      </c>
      <c r="I2690">
        <f t="shared" si="617"/>
        <v>269.99999999889224</v>
      </c>
      <c r="J2690">
        <f t="shared" si="618"/>
        <v>3.1700000000612613E-2</v>
      </c>
      <c r="K2690">
        <f t="shared" si="619"/>
        <v>-26.556929898345718</v>
      </c>
      <c r="L2690">
        <f t="shared" si="620"/>
        <v>3.9769296294121147E-5</v>
      </c>
      <c r="M2690">
        <f>J2690/SQRT('Exhaust Gas Math'!$E$14*$B$21*$B$23)</f>
        <v>5.3815771654731404E-4</v>
      </c>
      <c r="N2690">
        <f t="shared" si="621"/>
        <v>4.5512549562411839E-2</v>
      </c>
      <c r="O2690">
        <f t="shared" si="622"/>
        <v>0</v>
      </c>
      <c r="P2690">
        <f t="shared" si="623"/>
        <v>0</v>
      </c>
      <c r="Q2690">
        <f>($B$16/2)*(COS((ACOS((2*'Intake Valve Fxn Scratch'!$B$1)/$B$16-1)/($B$17/2))*(I2690-($B$17/2)))+1)*P2690</f>
        <v>0</v>
      </c>
      <c r="R2690">
        <f t="shared" si="624"/>
        <v>0</v>
      </c>
      <c r="S2690">
        <f t="shared" si="625"/>
        <v>0</v>
      </c>
      <c r="T2690">
        <f>S2690*'Exhaust Gas Math'!$C$14</f>
        <v>0</v>
      </c>
      <c r="U2690">
        <f>(T2690/'Exhaust Gas Math'!$B$14)+('Exhaust Gas Math'!$D$10)</f>
        <v>4.4059320573952224E-4</v>
      </c>
      <c r="V2690">
        <f>('Exhaust Gas Math'!$E$10*(2.53982214E-12*V2689^4 - 0.0000000071629564556*V2689^3 + 7.56281407226508E-06*V2689^2 - 0.00322508455050905*V2689 + 1.62997098133725)*$B$24+T2690*'Exhaust Gas Math'!$D$14*$B$23)/('Exhaust Gas Math'!$E$10*(2.53982214E-12*V2689^4 - 0.0000000071629564556*V2689^3 + 7.56281407226508E-06*V2689^2 - 0.00322508455050905*V2689 + 1.62997098133725)+T2690*'Exhaust Gas Math'!$D$14)</f>
        <v>1100</v>
      </c>
      <c r="W2690">
        <f>(353.3116967483*V2690^-1.0020802909)*('Exhaust Gas Math'!$E$10/(T2690+'Exhaust Gas Math'!$E$10))+(357.4500179626*V2690^-1.0038444015 )*(T2690/(T2690+'Exhaust Gas Math'!$E$10))</f>
        <v>0.31654710700089367</v>
      </c>
      <c r="X2690">
        <f t="shared" si="626"/>
        <v>0</v>
      </c>
      <c r="Y2690">
        <f t="shared" si="627"/>
        <v>101325</v>
      </c>
      <c r="Z2690">
        <f t="shared" si="628"/>
        <v>101325</v>
      </c>
    </row>
    <row r="2691" spans="5:26" x14ac:dyDescent="0.2">
      <c r="E2691">
        <f t="shared" si="630"/>
        <v>0.3357499999999769</v>
      </c>
      <c r="F2691">
        <f t="shared" si="631"/>
        <v>101325</v>
      </c>
      <c r="H2691">
        <f t="shared" si="629"/>
        <v>0.3357499999999769</v>
      </c>
      <c r="I2691">
        <f t="shared" si="617"/>
        <v>275.99999999889042</v>
      </c>
      <c r="J2691">
        <f t="shared" si="618"/>
        <v>2.8386447715024174E-2</v>
      </c>
      <c r="K2691">
        <f t="shared" si="619"/>
        <v>-26.411448257718753</v>
      </c>
      <c r="L2691">
        <f t="shared" si="620"/>
        <v>3.9769296294121147E-5</v>
      </c>
      <c r="M2691">
        <f>J2691/SQRT('Exhaust Gas Math'!$E$14*$B$21*$B$23)</f>
        <v>4.8190491744201603E-4</v>
      </c>
      <c r="N2691">
        <f t="shared" si="621"/>
        <v>4.1037700628988247E-2</v>
      </c>
      <c r="O2691">
        <f t="shared" si="622"/>
        <v>0</v>
      </c>
      <c r="P2691">
        <f t="shared" si="623"/>
        <v>0</v>
      </c>
      <c r="Q2691">
        <f>($B$16/2)*(COS((ACOS((2*'Intake Valve Fxn Scratch'!$B$1)/$B$16-1)/($B$17/2))*(I2691-($B$17/2)))+1)*P2691</f>
        <v>0</v>
      </c>
      <c r="R2691">
        <f t="shared" si="624"/>
        <v>0</v>
      </c>
      <c r="S2691">
        <f t="shared" si="625"/>
        <v>0</v>
      </c>
      <c r="T2691">
        <f>S2691*'Exhaust Gas Math'!$C$14</f>
        <v>0</v>
      </c>
      <c r="U2691">
        <f>(T2691/'Exhaust Gas Math'!$B$14)+('Exhaust Gas Math'!$D$10)</f>
        <v>4.4059320573952224E-4</v>
      </c>
      <c r="V2691">
        <f>('Exhaust Gas Math'!$E$10*(2.53982214E-12*V2690^4 - 0.0000000071629564556*V2690^3 + 7.56281407226508E-06*V2690^2 - 0.00322508455050905*V2690 + 1.62997098133725)*$B$24+T2691*'Exhaust Gas Math'!$D$14*$B$23)/('Exhaust Gas Math'!$E$10*(2.53982214E-12*V2690^4 - 0.0000000071629564556*V2690^3 + 7.56281407226508E-06*V2690^2 - 0.00322508455050905*V2690 + 1.62997098133725)+T2691*'Exhaust Gas Math'!$D$14)</f>
        <v>1100</v>
      </c>
      <c r="W2691">
        <f>(353.3116967483*V2691^-1.0020802909)*('Exhaust Gas Math'!$E$10/(T2691+'Exhaust Gas Math'!$E$10))+(357.4500179626*V2691^-1.0038444015 )*(T2691/(T2691+'Exhaust Gas Math'!$E$10))</f>
        <v>0.31654710700089367</v>
      </c>
      <c r="X2691">
        <f t="shared" si="626"/>
        <v>0</v>
      </c>
      <c r="Y2691">
        <f t="shared" si="627"/>
        <v>101325</v>
      </c>
      <c r="Z2691">
        <f t="shared" si="628"/>
        <v>101325</v>
      </c>
    </row>
    <row r="2692" spans="5:26" x14ac:dyDescent="0.2">
      <c r="E2692">
        <f t="shared" si="630"/>
        <v>0.33587499999997689</v>
      </c>
      <c r="F2692">
        <f t="shared" si="631"/>
        <v>101325</v>
      </c>
      <c r="H2692">
        <f t="shared" si="629"/>
        <v>0.33587499999997689</v>
      </c>
      <c r="I2692">
        <f t="shared" si="617"/>
        <v>281.99999999889042</v>
      </c>
      <c r="J2692">
        <f t="shared" si="618"/>
        <v>2.5109199401677097E-2</v>
      </c>
      <c r="K2692">
        <f t="shared" si="619"/>
        <v>-25.976597263029589</v>
      </c>
      <c r="L2692">
        <f t="shared" si="620"/>
        <v>3.9769296294121147E-5</v>
      </c>
      <c r="M2692">
        <f>J2692/SQRT('Exhaust Gas Math'!$E$14*$B$21*$B$23)</f>
        <v>4.2626843577528683E-4</v>
      </c>
      <c r="N2692">
        <f t="shared" si="621"/>
        <v>3.6364153775525515E-2</v>
      </c>
      <c r="O2692">
        <f t="shared" si="622"/>
        <v>0</v>
      </c>
      <c r="P2692">
        <f t="shared" si="623"/>
        <v>0</v>
      </c>
      <c r="Q2692">
        <f>($B$16/2)*(COS((ACOS((2*'Intake Valve Fxn Scratch'!$B$1)/$B$16-1)/($B$17/2))*(I2692-($B$17/2)))+1)*P2692</f>
        <v>0</v>
      </c>
      <c r="R2692">
        <f t="shared" si="624"/>
        <v>0</v>
      </c>
      <c r="S2692">
        <f t="shared" si="625"/>
        <v>0</v>
      </c>
      <c r="T2692">
        <f>S2692*'Exhaust Gas Math'!$C$14</f>
        <v>0</v>
      </c>
      <c r="U2692">
        <f>(T2692/'Exhaust Gas Math'!$B$14)+('Exhaust Gas Math'!$D$10)</f>
        <v>4.4059320573952224E-4</v>
      </c>
      <c r="V2692">
        <f>('Exhaust Gas Math'!$E$10*(2.53982214E-12*V2691^4 - 0.0000000071629564556*V2691^3 + 7.56281407226508E-06*V2691^2 - 0.00322508455050905*V2691 + 1.62997098133725)*$B$24+T2692*'Exhaust Gas Math'!$D$14*$B$23)/('Exhaust Gas Math'!$E$10*(2.53982214E-12*V2691^4 - 0.0000000071629564556*V2691^3 + 7.56281407226508E-06*V2691^2 - 0.00322508455050905*V2691 + 1.62997098133725)+T2692*'Exhaust Gas Math'!$D$14)</f>
        <v>1100</v>
      </c>
      <c r="W2692">
        <f>(353.3116967483*V2692^-1.0020802909)*('Exhaust Gas Math'!$E$10/(T2692+'Exhaust Gas Math'!$E$10))+(357.4500179626*V2692^-1.0038444015 )*(T2692/(T2692+'Exhaust Gas Math'!$E$10))</f>
        <v>0.31654710700089367</v>
      </c>
      <c r="X2692">
        <f t="shared" si="626"/>
        <v>0</v>
      </c>
      <c r="Y2692">
        <f t="shared" si="627"/>
        <v>101325</v>
      </c>
      <c r="Z2692">
        <f t="shared" si="628"/>
        <v>101325</v>
      </c>
    </row>
    <row r="2693" spans="5:26" x14ac:dyDescent="0.2">
      <c r="E2693">
        <f t="shared" si="630"/>
        <v>0.33599999999997687</v>
      </c>
      <c r="F2693">
        <f t="shared" si="631"/>
        <v>101325</v>
      </c>
      <c r="H2693">
        <f t="shared" si="629"/>
        <v>0.33599999999997687</v>
      </c>
      <c r="I2693">
        <f t="shared" ref="I2693:I2756" si="632">($B$11*360*H2693)-(720*FLOOR(H2693/(2/$B$11),1))</f>
        <v>287.99999999889042</v>
      </c>
      <c r="J2693">
        <f t="shared" ref="J2693:J2756" si="633">-(($B$4/1000)/2)*COS($B$12*H2693)+(($B$4/1000)/2)</f>
        <v>2.1904161278897168E-2</v>
      </c>
      <c r="K2693">
        <f t="shared" ref="K2693:K2756" si="634">($B$4/1000/2)*$B$12*SIN($B$12*H2693)</f>
        <v>-25.257141232773982</v>
      </c>
      <c r="L2693">
        <f t="shared" ref="L2693:L2756" si="635">$B$8+P2693*(J2693*$B$6)</f>
        <v>3.9769296294121147E-5</v>
      </c>
      <c r="M2693">
        <f>J2693/SQRT('Exhaust Gas Math'!$E$14*$B$21*$B$23)</f>
        <v>3.7185783648288926E-4</v>
      </c>
      <c r="N2693">
        <f t="shared" ref="N2693:N2756" si="636">-(($B$4/1000)/2)*COS($B$12*(H2693-M2693))+(($B$4/1000)/2)</f>
        <v>3.1616553880732388E-2</v>
      </c>
      <c r="O2693">
        <f t="shared" ref="O2693:O2756" si="637">N2693*$B$6*P2693</f>
        <v>0</v>
      </c>
      <c r="P2693">
        <f t="shared" ref="P2693:P2756" si="638">IF(I2693&lt;=$B$17,1,0)</f>
        <v>0</v>
      </c>
      <c r="Q2693">
        <f>($B$16/2)*(COS((ACOS((2*'Intake Valve Fxn Scratch'!$B$1)/$B$16-1)/($B$17/2))*(I2693-($B$17/2)))+1)*P2693</f>
        <v>0</v>
      </c>
      <c r="R2693">
        <f t="shared" ref="R2693:R2756" si="639">Q2693/$B$16</f>
        <v>0</v>
      </c>
      <c r="S2693">
        <f t="shared" ref="S2693:S2756" si="640">P2693*($B$13*R2693*(O2693-O2692)*$B$19+S2692)</f>
        <v>0</v>
      </c>
      <c r="T2693">
        <f>S2693*'Exhaust Gas Math'!$C$14</f>
        <v>0</v>
      </c>
      <c r="U2693">
        <f>(T2693/'Exhaust Gas Math'!$B$14)+('Exhaust Gas Math'!$D$10)</f>
        <v>4.4059320573952224E-4</v>
      </c>
      <c r="V2693">
        <f>('Exhaust Gas Math'!$E$10*(2.53982214E-12*V2692^4 - 0.0000000071629564556*V2692^3 + 7.56281407226508E-06*V2692^2 - 0.00322508455050905*V2692 + 1.62997098133725)*$B$24+T2693*'Exhaust Gas Math'!$D$14*$B$23)/('Exhaust Gas Math'!$E$10*(2.53982214E-12*V2692^4 - 0.0000000071629564556*V2692^3 + 7.56281407226508E-06*V2692^2 - 0.00322508455050905*V2692 + 1.62997098133725)+T2693*'Exhaust Gas Math'!$D$14)</f>
        <v>1100</v>
      </c>
      <c r="W2693">
        <f>(353.3116967483*V2693^-1.0020802909)*('Exhaust Gas Math'!$E$10/(T2693+'Exhaust Gas Math'!$E$10))+(357.4500179626*V2693^-1.0038444015 )*(T2693/(T2693+'Exhaust Gas Math'!$E$10))</f>
        <v>0.31654710700089367</v>
      </c>
      <c r="X2693">
        <f t="shared" ref="X2693:X2756" si="641">P2693*SIGN(K2693)*-0.5*W2693*K2693^2</f>
        <v>0</v>
      </c>
      <c r="Y2693">
        <f t="shared" ref="Y2693:Y2756" si="642">(U2693*$B$21*V2693)/L2693</f>
        <v>101325</v>
      </c>
      <c r="Z2693">
        <f t="shared" ref="Z2693:Z2756" si="643">IF((X2693+Y2693)&lt;$B$22,(X2693+Y2693),$B$22)</f>
        <v>101325</v>
      </c>
    </row>
    <row r="2694" spans="5:26" x14ac:dyDescent="0.2">
      <c r="E2694">
        <f t="shared" si="630"/>
        <v>0.33612499999997686</v>
      </c>
      <c r="F2694">
        <f t="shared" si="631"/>
        <v>101325</v>
      </c>
      <c r="H2694">
        <f t="shared" si="629"/>
        <v>0.33612499999997686</v>
      </c>
      <c r="I2694">
        <f t="shared" si="632"/>
        <v>293.9999999988886</v>
      </c>
      <c r="J2694">
        <f t="shared" si="633"/>
        <v>1.8806448415058359E-2</v>
      </c>
      <c r="K2694">
        <f t="shared" si="634"/>
        <v>-24.260962677776043</v>
      </c>
      <c r="L2694">
        <f t="shared" si="635"/>
        <v>3.9769296294121147E-5</v>
      </c>
      <c r="M2694">
        <f>J2694/SQRT('Exhaust Gas Math'!$E$14*$B$21*$B$23)</f>
        <v>3.192692534768792E-4</v>
      </c>
      <c r="N2694">
        <f t="shared" si="636"/>
        <v>2.6918663563457564E-2</v>
      </c>
      <c r="O2694">
        <f t="shared" si="637"/>
        <v>0</v>
      </c>
      <c r="P2694">
        <f t="shared" si="638"/>
        <v>0</v>
      </c>
      <c r="Q2694">
        <f>($B$16/2)*(COS((ACOS((2*'Intake Valve Fxn Scratch'!$B$1)/$B$16-1)/($B$17/2))*(I2694-($B$17/2)))+1)*P2694</f>
        <v>0</v>
      </c>
      <c r="R2694">
        <f t="shared" si="639"/>
        <v>0</v>
      </c>
      <c r="S2694">
        <f t="shared" si="640"/>
        <v>0</v>
      </c>
      <c r="T2694">
        <f>S2694*'Exhaust Gas Math'!$C$14</f>
        <v>0</v>
      </c>
      <c r="U2694">
        <f>(T2694/'Exhaust Gas Math'!$B$14)+('Exhaust Gas Math'!$D$10)</f>
        <v>4.4059320573952224E-4</v>
      </c>
      <c r="V2694">
        <f>('Exhaust Gas Math'!$E$10*(2.53982214E-12*V2693^4 - 0.0000000071629564556*V2693^3 + 7.56281407226508E-06*V2693^2 - 0.00322508455050905*V2693 + 1.62997098133725)*$B$24+T2694*'Exhaust Gas Math'!$D$14*$B$23)/('Exhaust Gas Math'!$E$10*(2.53982214E-12*V2693^4 - 0.0000000071629564556*V2693^3 + 7.56281407226508E-06*V2693^2 - 0.00322508455050905*V2693 + 1.62997098133725)+T2694*'Exhaust Gas Math'!$D$14)</f>
        <v>1100</v>
      </c>
      <c r="W2694">
        <f>(353.3116967483*V2694^-1.0020802909)*('Exhaust Gas Math'!$E$10/(T2694+'Exhaust Gas Math'!$E$10))+(357.4500179626*V2694^-1.0038444015 )*(T2694/(T2694+'Exhaust Gas Math'!$E$10))</f>
        <v>0.31654710700089367</v>
      </c>
      <c r="X2694">
        <f t="shared" si="641"/>
        <v>0</v>
      </c>
      <c r="Y2694">
        <f t="shared" si="642"/>
        <v>101325</v>
      </c>
      <c r="Z2694">
        <f t="shared" si="643"/>
        <v>101325</v>
      </c>
    </row>
    <row r="2695" spans="5:26" x14ac:dyDescent="0.2">
      <c r="E2695">
        <f t="shared" si="630"/>
        <v>0.33624999999997685</v>
      </c>
      <c r="F2695">
        <f t="shared" si="631"/>
        <v>101325</v>
      </c>
      <c r="H2695">
        <f t="shared" ref="H2695:H2758" si="644">H2694+$B$2</f>
        <v>0.33624999999997685</v>
      </c>
      <c r="I2695">
        <f t="shared" si="632"/>
        <v>299.9999999988886</v>
      </c>
      <c r="J2695">
        <f t="shared" si="633"/>
        <v>1.5850000000531626E-2</v>
      </c>
      <c r="K2695">
        <f t="shared" si="634"/>
        <v>-22.998975938747019</v>
      </c>
      <c r="L2695">
        <f t="shared" si="635"/>
        <v>3.9769296294121147E-5</v>
      </c>
      <c r="M2695">
        <f>J2695/SQRT('Exhaust Gas Math'!$E$14*$B$21*$B$23)</f>
        <v>2.6907885827748219E-4</v>
      </c>
      <c r="N2695">
        <f t="shared" si="636"/>
        <v>2.2387269430373096E-2</v>
      </c>
      <c r="O2695">
        <f t="shared" si="637"/>
        <v>0</v>
      </c>
      <c r="P2695">
        <f t="shared" si="638"/>
        <v>0</v>
      </c>
      <c r="Q2695">
        <f>($B$16/2)*(COS((ACOS((2*'Intake Valve Fxn Scratch'!$B$1)/$B$16-1)/($B$17/2))*(I2695-($B$17/2)))+1)*P2695</f>
        <v>0</v>
      </c>
      <c r="R2695">
        <f t="shared" si="639"/>
        <v>0</v>
      </c>
      <c r="S2695">
        <f t="shared" si="640"/>
        <v>0</v>
      </c>
      <c r="T2695">
        <f>S2695*'Exhaust Gas Math'!$C$14</f>
        <v>0</v>
      </c>
      <c r="U2695">
        <f>(T2695/'Exhaust Gas Math'!$B$14)+('Exhaust Gas Math'!$D$10)</f>
        <v>4.4059320573952224E-4</v>
      </c>
      <c r="V2695">
        <f>('Exhaust Gas Math'!$E$10*(2.53982214E-12*V2694^4 - 0.0000000071629564556*V2694^3 + 7.56281407226508E-06*V2694^2 - 0.00322508455050905*V2694 + 1.62997098133725)*$B$24+T2695*'Exhaust Gas Math'!$D$14*$B$23)/('Exhaust Gas Math'!$E$10*(2.53982214E-12*V2694^4 - 0.0000000071629564556*V2694^3 + 7.56281407226508E-06*V2694^2 - 0.00322508455050905*V2694 + 1.62997098133725)+T2695*'Exhaust Gas Math'!$D$14)</f>
        <v>1100</v>
      </c>
      <c r="W2695">
        <f>(353.3116967483*V2695^-1.0020802909)*('Exhaust Gas Math'!$E$10/(T2695+'Exhaust Gas Math'!$E$10))+(357.4500179626*V2695^-1.0038444015 )*(T2695/(T2695+'Exhaust Gas Math'!$E$10))</f>
        <v>0.31654710700089367</v>
      </c>
      <c r="X2695">
        <f t="shared" si="641"/>
        <v>0</v>
      </c>
      <c r="Y2695">
        <f t="shared" si="642"/>
        <v>101325</v>
      </c>
      <c r="Z2695">
        <f t="shared" si="643"/>
        <v>101325</v>
      </c>
    </row>
    <row r="2696" spans="5:26" x14ac:dyDescent="0.2">
      <c r="E2696">
        <f t="shared" si="630"/>
        <v>0.33637499999997683</v>
      </c>
      <c r="F2696">
        <f t="shared" si="631"/>
        <v>101325</v>
      </c>
      <c r="H2696">
        <f t="shared" si="644"/>
        <v>0.33637499999997683</v>
      </c>
      <c r="I2696">
        <f t="shared" si="632"/>
        <v>305.9999999988886</v>
      </c>
      <c r="J2696">
        <f t="shared" si="633"/>
        <v>1.3067207502826313E-2</v>
      </c>
      <c r="K2696">
        <f t="shared" si="634"/>
        <v>-21.485007606488768</v>
      </c>
      <c r="L2696">
        <f t="shared" si="635"/>
        <v>3.9769296294121147E-5</v>
      </c>
      <c r="M2696">
        <f>J2696/SQRT('Exhaust Gas Math'!$E$14*$B$21*$B$23)</f>
        <v>2.2183654735757219E-4</v>
      </c>
      <c r="N2696">
        <f t="shared" si="636"/>
        <v>1.8126827986982189E-2</v>
      </c>
      <c r="O2696">
        <f t="shared" si="637"/>
        <v>0</v>
      </c>
      <c r="P2696">
        <f t="shared" si="638"/>
        <v>0</v>
      </c>
      <c r="Q2696">
        <f>($B$16/2)*(COS((ACOS((2*'Intake Valve Fxn Scratch'!$B$1)/$B$16-1)/($B$17/2))*(I2696-($B$17/2)))+1)*P2696</f>
        <v>0</v>
      </c>
      <c r="R2696">
        <f t="shared" si="639"/>
        <v>0</v>
      </c>
      <c r="S2696">
        <f t="shared" si="640"/>
        <v>0</v>
      </c>
      <c r="T2696">
        <f>S2696*'Exhaust Gas Math'!$C$14</f>
        <v>0</v>
      </c>
      <c r="U2696">
        <f>(T2696/'Exhaust Gas Math'!$B$14)+('Exhaust Gas Math'!$D$10)</f>
        <v>4.4059320573952224E-4</v>
      </c>
      <c r="V2696">
        <f>('Exhaust Gas Math'!$E$10*(2.53982214E-12*V2695^4 - 0.0000000071629564556*V2695^3 + 7.56281407226508E-06*V2695^2 - 0.00322508455050905*V2695 + 1.62997098133725)*$B$24+T2696*'Exhaust Gas Math'!$D$14*$B$23)/('Exhaust Gas Math'!$E$10*(2.53982214E-12*V2695^4 - 0.0000000071629564556*V2695^3 + 7.56281407226508E-06*V2695^2 - 0.00322508455050905*V2695 + 1.62997098133725)+T2696*'Exhaust Gas Math'!$D$14)</f>
        <v>1100</v>
      </c>
      <c r="W2696">
        <f>(353.3116967483*V2696^-1.0020802909)*('Exhaust Gas Math'!$E$10/(T2696+'Exhaust Gas Math'!$E$10))+(357.4500179626*V2696^-1.0038444015 )*(T2696/(T2696+'Exhaust Gas Math'!$E$10))</f>
        <v>0.31654710700089367</v>
      </c>
      <c r="X2696">
        <f t="shared" si="641"/>
        <v>0</v>
      </c>
      <c r="Y2696">
        <f t="shared" si="642"/>
        <v>101325</v>
      </c>
      <c r="Z2696">
        <f t="shared" si="643"/>
        <v>101325</v>
      </c>
    </row>
    <row r="2697" spans="5:26" x14ac:dyDescent="0.2">
      <c r="E2697">
        <f t="shared" si="630"/>
        <v>0.33649999999997682</v>
      </c>
      <c r="F2697">
        <f t="shared" si="631"/>
        <v>101325</v>
      </c>
      <c r="H2697">
        <f t="shared" si="644"/>
        <v>0.33649999999997682</v>
      </c>
      <c r="I2697">
        <f t="shared" si="632"/>
        <v>311.99999999888678</v>
      </c>
      <c r="J2697">
        <f t="shared" si="633"/>
        <v>1.0488559778881031E-2</v>
      </c>
      <c r="K2697">
        <f t="shared" si="634"/>
        <v>-19.735645034866124</v>
      </c>
      <c r="L2697">
        <f t="shared" si="635"/>
        <v>3.9769296294121147E-5</v>
      </c>
      <c r="M2697">
        <f>J2697/SQRT('Exhaust Gas Math'!$E$14*$B$21*$B$23)</f>
        <v>1.7805991736162571E-4</v>
      </c>
      <c r="N2697">
        <f t="shared" si="636"/>
        <v>1.4225230309512067E-2</v>
      </c>
      <c r="O2697">
        <f t="shared" si="637"/>
        <v>0</v>
      </c>
      <c r="P2697">
        <f t="shared" si="638"/>
        <v>0</v>
      </c>
      <c r="Q2697">
        <f>($B$16/2)*(COS((ACOS((2*'Intake Valve Fxn Scratch'!$B$1)/$B$16-1)/($B$17/2))*(I2697-($B$17/2)))+1)*P2697</f>
        <v>0</v>
      </c>
      <c r="R2697">
        <f t="shared" si="639"/>
        <v>0</v>
      </c>
      <c r="S2697">
        <f t="shared" si="640"/>
        <v>0</v>
      </c>
      <c r="T2697">
        <f>S2697*'Exhaust Gas Math'!$C$14</f>
        <v>0</v>
      </c>
      <c r="U2697">
        <f>(T2697/'Exhaust Gas Math'!$B$14)+('Exhaust Gas Math'!$D$10)</f>
        <v>4.4059320573952224E-4</v>
      </c>
      <c r="V2697">
        <f>('Exhaust Gas Math'!$E$10*(2.53982214E-12*V2696^4 - 0.0000000071629564556*V2696^3 + 7.56281407226508E-06*V2696^2 - 0.00322508455050905*V2696 + 1.62997098133725)*$B$24+T2697*'Exhaust Gas Math'!$D$14*$B$23)/('Exhaust Gas Math'!$E$10*(2.53982214E-12*V2696^4 - 0.0000000071629564556*V2696^3 + 7.56281407226508E-06*V2696^2 - 0.00322508455050905*V2696 + 1.62997098133725)+T2697*'Exhaust Gas Math'!$D$14)</f>
        <v>1100</v>
      </c>
      <c r="W2697">
        <f>(353.3116967483*V2697^-1.0020802909)*('Exhaust Gas Math'!$E$10/(T2697+'Exhaust Gas Math'!$E$10))+(357.4500179626*V2697^-1.0038444015 )*(T2697/(T2697+'Exhaust Gas Math'!$E$10))</f>
        <v>0.31654710700089367</v>
      </c>
      <c r="X2697">
        <f t="shared" si="641"/>
        <v>0</v>
      </c>
      <c r="Y2697">
        <f t="shared" si="642"/>
        <v>101325</v>
      </c>
      <c r="Z2697">
        <f t="shared" si="643"/>
        <v>101325</v>
      </c>
    </row>
    <row r="2698" spans="5:26" x14ac:dyDescent="0.2">
      <c r="E2698">
        <f t="shared" si="630"/>
        <v>0.3366249999999768</v>
      </c>
      <c r="F2698">
        <f t="shared" si="631"/>
        <v>101325</v>
      </c>
      <c r="H2698">
        <f t="shared" si="644"/>
        <v>0.3366249999999768</v>
      </c>
      <c r="I2698">
        <f t="shared" si="632"/>
        <v>317.99999999888678</v>
      </c>
      <c r="J2698">
        <f t="shared" si="633"/>
        <v>8.1423090327788286E-3</v>
      </c>
      <c r="K2698">
        <f t="shared" si="634"/>
        <v>-17.770054606293307</v>
      </c>
      <c r="L2698">
        <f t="shared" si="635"/>
        <v>3.9769296294121147E-5</v>
      </c>
      <c r="M2698">
        <f>J2698/SQRT('Exhaust Gas Math'!$E$14*$B$21*$B$23)</f>
        <v>1.3822859420877423E-4</v>
      </c>
      <c r="N2698">
        <f t="shared" si="636"/>
        <v>1.0750931842115355E-2</v>
      </c>
      <c r="O2698">
        <f t="shared" si="637"/>
        <v>0</v>
      </c>
      <c r="P2698">
        <f t="shared" si="638"/>
        <v>0</v>
      </c>
      <c r="Q2698">
        <f>($B$16/2)*(COS((ACOS((2*'Intake Valve Fxn Scratch'!$B$1)/$B$16-1)/($B$17/2))*(I2698-($B$17/2)))+1)*P2698</f>
        <v>0</v>
      </c>
      <c r="R2698">
        <f t="shared" si="639"/>
        <v>0</v>
      </c>
      <c r="S2698">
        <f t="shared" si="640"/>
        <v>0</v>
      </c>
      <c r="T2698">
        <f>S2698*'Exhaust Gas Math'!$C$14</f>
        <v>0</v>
      </c>
      <c r="U2698">
        <f>(T2698/'Exhaust Gas Math'!$B$14)+('Exhaust Gas Math'!$D$10)</f>
        <v>4.4059320573952224E-4</v>
      </c>
      <c r="V2698">
        <f>('Exhaust Gas Math'!$E$10*(2.53982214E-12*V2697^4 - 0.0000000071629564556*V2697^3 + 7.56281407226508E-06*V2697^2 - 0.00322508455050905*V2697 + 1.62997098133725)*$B$24+T2698*'Exhaust Gas Math'!$D$14*$B$23)/('Exhaust Gas Math'!$E$10*(2.53982214E-12*V2697^4 - 0.0000000071629564556*V2697^3 + 7.56281407226508E-06*V2697^2 - 0.00322508455050905*V2697 + 1.62997098133725)+T2698*'Exhaust Gas Math'!$D$14)</f>
        <v>1100</v>
      </c>
      <c r="W2698">
        <f>(353.3116967483*V2698^-1.0020802909)*('Exhaust Gas Math'!$E$10/(T2698+'Exhaust Gas Math'!$E$10))+(357.4500179626*V2698^-1.0038444015 )*(T2698/(T2698+'Exhaust Gas Math'!$E$10))</f>
        <v>0.31654710700089367</v>
      </c>
      <c r="X2698">
        <f t="shared" si="641"/>
        <v>0</v>
      </c>
      <c r="Y2698">
        <f t="shared" si="642"/>
        <v>101325</v>
      </c>
      <c r="Z2698">
        <f t="shared" si="643"/>
        <v>101325</v>
      </c>
    </row>
    <row r="2699" spans="5:26" x14ac:dyDescent="0.2">
      <c r="E2699">
        <f t="shared" si="630"/>
        <v>0.33674999999997679</v>
      </c>
      <c r="F2699">
        <f t="shared" si="631"/>
        <v>101325</v>
      </c>
      <c r="H2699">
        <f t="shared" si="644"/>
        <v>0.33674999999997679</v>
      </c>
      <c r="I2699">
        <f t="shared" si="632"/>
        <v>323.99999999888678</v>
      </c>
      <c r="J2699">
        <f t="shared" si="633"/>
        <v>6.0541612786760048E-3</v>
      </c>
      <c r="K2699">
        <f t="shared" si="634"/>
        <v>-15.609771740829888</v>
      </c>
      <c r="L2699">
        <f t="shared" si="635"/>
        <v>3.9769296294121147E-5</v>
      </c>
      <c r="M2699">
        <f>J2699/SQRT('Exhaust Gas Math'!$E$14*$B$21*$B$23)</f>
        <v>1.0277897821067766E-4</v>
      </c>
      <c r="N2699">
        <f t="shared" si="636"/>
        <v>7.7515449036867981E-3</v>
      </c>
      <c r="O2699">
        <f t="shared" si="637"/>
        <v>0</v>
      </c>
      <c r="P2699">
        <f t="shared" si="638"/>
        <v>0</v>
      </c>
      <c r="Q2699">
        <f>($B$16/2)*(COS((ACOS((2*'Intake Valve Fxn Scratch'!$B$1)/$B$16-1)/($B$17/2))*(I2699-($B$17/2)))+1)*P2699</f>
        <v>0</v>
      </c>
      <c r="R2699">
        <f t="shared" si="639"/>
        <v>0</v>
      </c>
      <c r="S2699">
        <f t="shared" si="640"/>
        <v>0</v>
      </c>
      <c r="T2699">
        <f>S2699*'Exhaust Gas Math'!$C$14</f>
        <v>0</v>
      </c>
      <c r="U2699">
        <f>(T2699/'Exhaust Gas Math'!$B$14)+('Exhaust Gas Math'!$D$10)</f>
        <v>4.4059320573952224E-4</v>
      </c>
      <c r="V2699">
        <f>('Exhaust Gas Math'!$E$10*(2.53982214E-12*V2698^4 - 0.0000000071629564556*V2698^3 + 7.56281407226508E-06*V2698^2 - 0.00322508455050905*V2698 + 1.62997098133725)*$B$24+T2699*'Exhaust Gas Math'!$D$14*$B$23)/('Exhaust Gas Math'!$E$10*(2.53982214E-12*V2698^4 - 0.0000000071629564556*V2698^3 + 7.56281407226508E-06*V2698^2 - 0.00322508455050905*V2698 + 1.62997098133725)+T2699*'Exhaust Gas Math'!$D$14)</f>
        <v>1100</v>
      </c>
      <c r="W2699">
        <f>(353.3116967483*V2699^-1.0020802909)*('Exhaust Gas Math'!$E$10/(T2699+'Exhaust Gas Math'!$E$10))+(357.4500179626*V2699^-1.0038444015 )*(T2699/(T2699+'Exhaust Gas Math'!$E$10))</f>
        <v>0.31654710700089367</v>
      </c>
      <c r="X2699">
        <f t="shared" si="641"/>
        <v>0</v>
      </c>
      <c r="Y2699">
        <f t="shared" si="642"/>
        <v>101325</v>
      </c>
      <c r="Z2699">
        <f t="shared" si="643"/>
        <v>101325</v>
      </c>
    </row>
    <row r="2700" spans="5:26" x14ac:dyDescent="0.2">
      <c r="E2700">
        <f t="shared" si="630"/>
        <v>0.33687499999997678</v>
      </c>
      <c r="F2700">
        <f t="shared" si="631"/>
        <v>101325</v>
      </c>
      <c r="H2700">
        <f t="shared" si="644"/>
        <v>0.33687499999997678</v>
      </c>
      <c r="I2700">
        <f t="shared" si="632"/>
        <v>329.99999999888496</v>
      </c>
      <c r="J2700">
        <f t="shared" si="633"/>
        <v>4.2469947003417573E-3</v>
      </c>
      <c r="K2700">
        <f t="shared" si="634"/>
        <v>-13.278464949620455</v>
      </c>
      <c r="L2700">
        <f t="shared" si="635"/>
        <v>3.9769296294121147E-5</v>
      </c>
      <c r="M2700">
        <f>J2700/SQRT('Exhaust Gas Math'!$E$14*$B$21*$B$23)</f>
        <v>7.2099462778558207E-5</v>
      </c>
      <c r="N2700">
        <f t="shared" si="636"/>
        <v>5.2538472648569097E-3</v>
      </c>
      <c r="O2700">
        <f t="shared" si="637"/>
        <v>0</v>
      </c>
      <c r="P2700">
        <f t="shared" si="638"/>
        <v>0</v>
      </c>
      <c r="Q2700">
        <f>($B$16/2)*(COS((ACOS((2*'Intake Valve Fxn Scratch'!$B$1)/$B$16-1)/($B$17/2))*(I2700-($B$17/2)))+1)*P2700</f>
        <v>0</v>
      </c>
      <c r="R2700">
        <f t="shared" si="639"/>
        <v>0</v>
      </c>
      <c r="S2700">
        <f t="shared" si="640"/>
        <v>0</v>
      </c>
      <c r="T2700">
        <f>S2700*'Exhaust Gas Math'!$C$14</f>
        <v>0</v>
      </c>
      <c r="U2700">
        <f>(T2700/'Exhaust Gas Math'!$B$14)+('Exhaust Gas Math'!$D$10)</f>
        <v>4.4059320573952224E-4</v>
      </c>
      <c r="V2700">
        <f>('Exhaust Gas Math'!$E$10*(2.53982214E-12*V2699^4 - 0.0000000071629564556*V2699^3 + 7.56281407226508E-06*V2699^2 - 0.00322508455050905*V2699 + 1.62997098133725)*$B$24+T2700*'Exhaust Gas Math'!$D$14*$B$23)/('Exhaust Gas Math'!$E$10*(2.53982214E-12*V2699^4 - 0.0000000071629564556*V2699^3 + 7.56281407226508E-06*V2699^2 - 0.00322508455050905*V2699 + 1.62997098133725)+T2700*'Exhaust Gas Math'!$D$14)</f>
        <v>1100</v>
      </c>
      <c r="W2700">
        <f>(353.3116967483*V2700^-1.0020802909)*('Exhaust Gas Math'!$E$10/(T2700+'Exhaust Gas Math'!$E$10))+(357.4500179626*V2700^-1.0038444015 )*(T2700/(T2700+'Exhaust Gas Math'!$E$10))</f>
        <v>0.31654710700089367</v>
      </c>
      <c r="X2700">
        <f t="shared" si="641"/>
        <v>0</v>
      </c>
      <c r="Y2700">
        <f t="shared" si="642"/>
        <v>101325</v>
      </c>
      <c r="Z2700">
        <f t="shared" si="643"/>
        <v>101325</v>
      </c>
    </row>
    <row r="2701" spans="5:26" x14ac:dyDescent="0.2">
      <c r="E2701">
        <f t="shared" si="630"/>
        <v>0.33699999999997676</v>
      </c>
      <c r="F2701">
        <f t="shared" si="631"/>
        <v>101325</v>
      </c>
      <c r="H2701">
        <f t="shared" si="644"/>
        <v>0.33699999999997676</v>
      </c>
      <c r="I2701">
        <f t="shared" si="632"/>
        <v>335.99999999888496</v>
      </c>
      <c r="J2701">
        <f t="shared" si="633"/>
        <v>2.7406089929802903E-3</v>
      </c>
      <c r="K2701">
        <f t="shared" si="634"/>
        <v>-10.801676517724285</v>
      </c>
      <c r="L2701">
        <f t="shared" si="635"/>
        <v>3.9769296294121147E-5</v>
      </c>
      <c r="M2701">
        <f>J2701/SQRT('Exhaust Gas Math'!$E$14*$B$21*$B$23)</f>
        <v>4.6526179103558497E-5</v>
      </c>
      <c r="N2701">
        <f t="shared" si="636"/>
        <v>3.2650381168387275E-3</v>
      </c>
      <c r="O2701">
        <f t="shared" si="637"/>
        <v>0</v>
      </c>
      <c r="P2701">
        <f t="shared" si="638"/>
        <v>0</v>
      </c>
      <c r="Q2701">
        <f>($B$16/2)*(COS((ACOS((2*'Intake Valve Fxn Scratch'!$B$1)/$B$16-1)/($B$17/2))*(I2701-($B$17/2)))+1)*P2701</f>
        <v>0</v>
      </c>
      <c r="R2701">
        <f t="shared" si="639"/>
        <v>0</v>
      </c>
      <c r="S2701">
        <f t="shared" si="640"/>
        <v>0</v>
      </c>
      <c r="T2701">
        <f>S2701*'Exhaust Gas Math'!$C$14</f>
        <v>0</v>
      </c>
      <c r="U2701">
        <f>(T2701/'Exhaust Gas Math'!$B$14)+('Exhaust Gas Math'!$D$10)</f>
        <v>4.4059320573952224E-4</v>
      </c>
      <c r="V2701">
        <f>('Exhaust Gas Math'!$E$10*(2.53982214E-12*V2700^4 - 0.0000000071629564556*V2700^3 + 7.56281407226508E-06*V2700^2 - 0.00322508455050905*V2700 + 1.62997098133725)*$B$24+T2701*'Exhaust Gas Math'!$D$14*$B$23)/('Exhaust Gas Math'!$E$10*(2.53982214E-12*V2700^4 - 0.0000000071629564556*V2700^3 + 7.56281407226508E-06*V2700^2 - 0.00322508455050905*V2700 + 1.62997098133725)+T2701*'Exhaust Gas Math'!$D$14)</f>
        <v>1100</v>
      </c>
      <c r="W2701">
        <f>(353.3116967483*V2701^-1.0020802909)*('Exhaust Gas Math'!$E$10/(T2701+'Exhaust Gas Math'!$E$10))+(357.4500179626*V2701^-1.0038444015 )*(T2701/(T2701+'Exhaust Gas Math'!$E$10))</f>
        <v>0.31654710700089367</v>
      </c>
      <c r="X2701">
        <f t="shared" si="641"/>
        <v>0</v>
      </c>
      <c r="Y2701">
        <f t="shared" si="642"/>
        <v>101325</v>
      </c>
      <c r="Z2701">
        <f t="shared" si="643"/>
        <v>101325</v>
      </c>
    </row>
    <row r="2702" spans="5:26" x14ac:dyDescent="0.2">
      <c r="E2702">
        <f t="shared" si="630"/>
        <v>0.33712499999997675</v>
      </c>
      <c r="F2702">
        <f t="shared" si="631"/>
        <v>101325</v>
      </c>
      <c r="H2702">
        <f t="shared" si="644"/>
        <v>0.33712499999997675</v>
      </c>
      <c r="I2702">
        <f t="shared" si="632"/>
        <v>341.99999999888314</v>
      </c>
      <c r="J2702">
        <f t="shared" si="633"/>
        <v>1.5515084336345381E-3</v>
      </c>
      <c r="K2702">
        <f t="shared" si="634"/>
        <v>-8.206542657505203</v>
      </c>
      <c r="L2702">
        <f t="shared" si="635"/>
        <v>3.9769296294121147E-5</v>
      </c>
      <c r="M2702">
        <f>J2702/SQRT('Exhaust Gas Math'!$E$14*$B$21*$B$23)</f>
        <v>2.6339313433202749E-5</v>
      </c>
      <c r="N2702">
        <f t="shared" si="636"/>
        <v>1.7749850516540107E-3</v>
      </c>
      <c r="O2702">
        <f t="shared" si="637"/>
        <v>0</v>
      </c>
      <c r="P2702">
        <f t="shared" si="638"/>
        <v>0</v>
      </c>
      <c r="Q2702">
        <f>($B$16/2)*(COS((ACOS((2*'Intake Valve Fxn Scratch'!$B$1)/$B$16-1)/($B$17/2))*(I2702-($B$17/2)))+1)*P2702</f>
        <v>0</v>
      </c>
      <c r="R2702">
        <f t="shared" si="639"/>
        <v>0</v>
      </c>
      <c r="S2702">
        <f t="shared" si="640"/>
        <v>0</v>
      </c>
      <c r="T2702">
        <f>S2702*'Exhaust Gas Math'!$C$14</f>
        <v>0</v>
      </c>
      <c r="U2702">
        <f>(T2702/'Exhaust Gas Math'!$B$14)+('Exhaust Gas Math'!$D$10)</f>
        <v>4.4059320573952224E-4</v>
      </c>
      <c r="V2702">
        <f>('Exhaust Gas Math'!$E$10*(2.53982214E-12*V2701^4 - 0.0000000071629564556*V2701^3 + 7.56281407226508E-06*V2701^2 - 0.00322508455050905*V2701 + 1.62997098133725)*$B$24+T2702*'Exhaust Gas Math'!$D$14*$B$23)/('Exhaust Gas Math'!$E$10*(2.53982214E-12*V2701^4 - 0.0000000071629564556*V2701^3 + 7.56281407226508E-06*V2701^2 - 0.00322508455050905*V2701 + 1.62997098133725)+T2702*'Exhaust Gas Math'!$D$14)</f>
        <v>1100</v>
      </c>
      <c r="W2702">
        <f>(353.3116967483*V2702^-1.0020802909)*('Exhaust Gas Math'!$E$10/(T2702+'Exhaust Gas Math'!$E$10))+(357.4500179626*V2702^-1.0038444015 )*(T2702/(T2702+'Exhaust Gas Math'!$E$10))</f>
        <v>0.31654710700089367</v>
      </c>
      <c r="X2702">
        <f t="shared" si="641"/>
        <v>0</v>
      </c>
      <c r="Y2702">
        <f t="shared" si="642"/>
        <v>101325</v>
      </c>
      <c r="Z2702">
        <f t="shared" si="643"/>
        <v>101325</v>
      </c>
    </row>
    <row r="2703" spans="5:26" x14ac:dyDescent="0.2">
      <c r="E2703">
        <f t="shared" si="630"/>
        <v>0.33724999999997674</v>
      </c>
      <c r="F2703">
        <f t="shared" si="631"/>
        <v>101325</v>
      </c>
      <c r="H2703">
        <f t="shared" si="644"/>
        <v>0.33724999999997674</v>
      </c>
      <c r="I2703">
        <f t="shared" si="632"/>
        <v>347.99999999888314</v>
      </c>
      <c r="J2703">
        <f t="shared" si="633"/>
        <v>6.9272105686670957E-4</v>
      </c>
      <c r="K2703">
        <f t="shared" si="634"/>
        <v>-5.5214961985996309</v>
      </c>
      <c r="L2703">
        <f t="shared" si="635"/>
        <v>3.9769296294121147E-5</v>
      </c>
      <c r="M2703">
        <f>J2703/SQRT('Exhaust Gas Math'!$E$14*$B$21*$B$23)</f>
        <v>1.1760037292127009E-5</v>
      </c>
      <c r="N2703">
        <f t="shared" si="636"/>
        <v>7.5915782833759979E-4</v>
      </c>
      <c r="O2703">
        <f t="shared" si="637"/>
        <v>0</v>
      </c>
      <c r="P2703">
        <f t="shared" si="638"/>
        <v>0</v>
      </c>
      <c r="Q2703">
        <f>($B$16/2)*(COS((ACOS((2*'Intake Valve Fxn Scratch'!$B$1)/$B$16-1)/($B$17/2))*(I2703-($B$17/2)))+1)*P2703</f>
        <v>0</v>
      </c>
      <c r="R2703">
        <f t="shared" si="639"/>
        <v>0</v>
      </c>
      <c r="S2703">
        <f t="shared" si="640"/>
        <v>0</v>
      </c>
      <c r="T2703">
        <f>S2703*'Exhaust Gas Math'!$C$14</f>
        <v>0</v>
      </c>
      <c r="U2703">
        <f>(T2703/'Exhaust Gas Math'!$B$14)+('Exhaust Gas Math'!$D$10)</f>
        <v>4.4059320573952224E-4</v>
      </c>
      <c r="V2703">
        <f>('Exhaust Gas Math'!$E$10*(2.53982214E-12*V2702^4 - 0.0000000071629564556*V2702^3 + 7.56281407226508E-06*V2702^2 - 0.00322508455050905*V2702 + 1.62997098133725)*$B$24+T2703*'Exhaust Gas Math'!$D$14*$B$23)/('Exhaust Gas Math'!$E$10*(2.53982214E-12*V2702^4 - 0.0000000071629564556*V2702^3 + 7.56281407226508E-06*V2702^2 - 0.00322508455050905*V2702 + 1.62997098133725)+T2703*'Exhaust Gas Math'!$D$14)</f>
        <v>1100</v>
      </c>
      <c r="W2703">
        <f>(353.3116967483*V2703^-1.0020802909)*('Exhaust Gas Math'!$E$10/(T2703+'Exhaust Gas Math'!$E$10))+(357.4500179626*V2703^-1.0038444015 )*(T2703/(T2703+'Exhaust Gas Math'!$E$10))</f>
        <v>0.31654710700089367</v>
      </c>
      <c r="X2703">
        <f t="shared" si="641"/>
        <v>0</v>
      </c>
      <c r="Y2703">
        <f t="shared" si="642"/>
        <v>101325</v>
      </c>
      <c r="Z2703">
        <f t="shared" si="643"/>
        <v>101325</v>
      </c>
    </row>
    <row r="2704" spans="5:26" x14ac:dyDescent="0.2">
      <c r="E2704">
        <f t="shared" si="630"/>
        <v>0.33737499999997672</v>
      </c>
      <c r="F2704">
        <f t="shared" si="631"/>
        <v>101325</v>
      </c>
      <c r="H2704">
        <f t="shared" si="644"/>
        <v>0.33737499999997672</v>
      </c>
      <c r="I2704">
        <f t="shared" si="632"/>
        <v>353.99999999888314</v>
      </c>
      <c r="J2704">
        <f t="shared" si="633"/>
        <v>1.7365591689021825E-4</v>
      </c>
      <c r="K2704">
        <f t="shared" si="634"/>
        <v>-2.7759550718948236</v>
      </c>
      <c r="L2704">
        <f t="shared" si="635"/>
        <v>3.9769296294121147E-5</v>
      </c>
      <c r="M2704">
        <f>J2704/SQRT('Exhaust Gas Math'!$E$14*$B$21*$B$23)</f>
        <v>2.9480842806550147E-6</v>
      </c>
      <c r="N2704">
        <f t="shared" si="636"/>
        <v>1.8193581054055247E-4</v>
      </c>
      <c r="O2704">
        <f t="shared" si="637"/>
        <v>0</v>
      </c>
      <c r="P2704">
        <f t="shared" si="638"/>
        <v>0</v>
      </c>
      <c r="Q2704">
        <f>($B$16/2)*(COS((ACOS((2*'Intake Valve Fxn Scratch'!$B$1)/$B$16-1)/($B$17/2))*(I2704-($B$17/2)))+1)*P2704</f>
        <v>0</v>
      </c>
      <c r="R2704">
        <f t="shared" si="639"/>
        <v>0</v>
      </c>
      <c r="S2704">
        <f t="shared" si="640"/>
        <v>0</v>
      </c>
      <c r="T2704">
        <f>S2704*'Exhaust Gas Math'!$C$14</f>
        <v>0</v>
      </c>
      <c r="U2704">
        <f>(T2704/'Exhaust Gas Math'!$B$14)+('Exhaust Gas Math'!$D$10)</f>
        <v>4.4059320573952224E-4</v>
      </c>
      <c r="V2704">
        <f>('Exhaust Gas Math'!$E$10*(2.53982214E-12*V2703^4 - 0.0000000071629564556*V2703^3 + 7.56281407226508E-06*V2703^2 - 0.00322508455050905*V2703 + 1.62997098133725)*$B$24+T2704*'Exhaust Gas Math'!$D$14*$B$23)/('Exhaust Gas Math'!$E$10*(2.53982214E-12*V2703^4 - 0.0000000071629564556*V2703^3 + 7.56281407226508E-06*V2703^2 - 0.00322508455050905*V2703 + 1.62997098133725)+T2704*'Exhaust Gas Math'!$D$14)</f>
        <v>1100</v>
      </c>
      <c r="W2704">
        <f>(353.3116967483*V2704^-1.0020802909)*('Exhaust Gas Math'!$E$10/(T2704+'Exhaust Gas Math'!$E$10))+(357.4500179626*V2704^-1.0038444015 )*(T2704/(T2704+'Exhaust Gas Math'!$E$10))</f>
        <v>0.31654710700089367</v>
      </c>
      <c r="X2704">
        <f t="shared" si="641"/>
        <v>0</v>
      </c>
      <c r="Y2704">
        <f t="shared" si="642"/>
        <v>101325</v>
      </c>
      <c r="Z2704">
        <f t="shared" si="643"/>
        <v>101325</v>
      </c>
    </row>
    <row r="2705" spans="5:26" x14ac:dyDescent="0.2">
      <c r="E2705">
        <f t="shared" si="630"/>
        <v>0.33749999999997671</v>
      </c>
      <c r="F2705">
        <f t="shared" si="631"/>
        <v>101325</v>
      </c>
      <c r="H2705">
        <f t="shared" si="644"/>
        <v>0.33749999999997671</v>
      </c>
      <c r="I2705">
        <f t="shared" si="632"/>
        <v>359.99999999888132</v>
      </c>
      <c r="J2705">
        <f t="shared" si="633"/>
        <v>0</v>
      </c>
      <c r="K2705">
        <f t="shared" si="634"/>
        <v>-5.1789236192344703E-10</v>
      </c>
      <c r="L2705">
        <f t="shared" si="635"/>
        <v>3.9769296294121147E-5</v>
      </c>
      <c r="M2705">
        <f>J2705/SQRT('Exhaust Gas Math'!$E$14*$B$21*$B$23)</f>
        <v>0</v>
      </c>
      <c r="N2705">
        <f t="shared" si="636"/>
        <v>0</v>
      </c>
      <c r="O2705">
        <f t="shared" si="637"/>
        <v>0</v>
      </c>
      <c r="P2705">
        <f t="shared" si="638"/>
        <v>0</v>
      </c>
      <c r="Q2705">
        <f>($B$16/2)*(COS((ACOS((2*'Intake Valve Fxn Scratch'!$B$1)/$B$16-1)/($B$17/2))*(I2705-($B$17/2)))+1)*P2705</f>
        <v>0</v>
      </c>
      <c r="R2705">
        <f t="shared" si="639"/>
        <v>0</v>
      </c>
      <c r="S2705">
        <f t="shared" si="640"/>
        <v>0</v>
      </c>
      <c r="T2705">
        <f>S2705*'Exhaust Gas Math'!$C$14</f>
        <v>0</v>
      </c>
      <c r="U2705">
        <f>(T2705/'Exhaust Gas Math'!$B$14)+('Exhaust Gas Math'!$D$10)</f>
        <v>4.4059320573952224E-4</v>
      </c>
      <c r="V2705">
        <f>('Exhaust Gas Math'!$E$10*(2.53982214E-12*V2704^4 - 0.0000000071629564556*V2704^3 + 7.56281407226508E-06*V2704^2 - 0.00322508455050905*V2704 + 1.62997098133725)*$B$24+T2705*'Exhaust Gas Math'!$D$14*$B$23)/('Exhaust Gas Math'!$E$10*(2.53982214E-12*V2704^4 - 0.0000000071629564556*V2704^3 + 7.56281407226508E-06*V2704^2 - 0.00322508455050905*V2704 + 1.62997098133725)+T2705*'Exhaust Gas Math'!$D$14)</f>
        <v>1100</v>
      </c>
      <c r="W2705">
        <f>(353.3116967483*V2705^-1.0020802909)*('Exhaust Gas Math'!$E$10/(T2705+'Exhaust Gas Math'!$E$10))+(357.4500179626*V2705^-1.0038444015 )*(T2705/(T2705+'Exhaust Gas Math'!$E$10))</f>
        <v>0.31654710700089367</v>
      </c>
      <c r="X2705">
        <f t="shared" si="641"/>
        <v>0</v>
      </c>
      <c r="Y2705">
        <f t="shared" si="642"/>
        <v>101325</v>
      </c>
      <c r="Z2705">
        <f t="shared" si="643"/>
        <v>101325</v>
      </c>
    </row>
    <row r="2706" spans="5:26" x14ac:dyDescent="0.2">
      <c r="E2706">
        <f t="shared" si="630"/>
        <v>0.33762499999997669</v>
      </c>
      <c r="F2706">
        <f t="shared" si="631"/>
        <v>101325</v>
      </c>
      <c r="H2706">
        <f t="shared" si="644"/>
        <v>0.33762499999997669</v>
      </c>
      <c r="I2706">
        <f t="shared" si="632"/>
        <v>365.99999999888132</v>
      </c>
      <c r="J2706">
        <f t="shared" si="633"/>
        <v>1.736559167611687E-4</v>
      </c>
      <c r="K2706">
        <f t="shared" si="634"/>
        <v>2.7759550708662144</v>
      </c>
      <c r="L2706">
        <f t="shared" si="635"/>
        <v>3.9769296294121147E-5</v>
      </c>
      <c r="M2706">
        <f>J2706/SQRT('Exhaust Gas Math'!$E$14*$B$21*$B$23)</f>
        <v>2.9480842784641941E-6</v>
      </c>
      <c r="N2706">
        <f t="shared" si="636"/>
        <v>1.6556832803755334E-4</v>
      </c>
      <c r="O2706">
        <f t="shared" si="637"/>
        <v>0</v>
      </c>
      <c r="P2706">
        <f t="shared" si="638"/>
        <v>0</v>
      </c>
      <c r="Q2706">
        <f>($B$16/2)*(COS((ACOS((2*'Intake Valve Fxn Scratch'!$B$1)/$B$16-1)/($B$17/2))*(I2706-($B$17/2)))+1)*P2706</f>
        <v>0</v>
      </c>
      <c r="R2706">
        <f t="shared" si="639"/>
        <v>0</v>
      </c>
      <c r="S2706">
        <f t="shared" si="640"/>
        <v>0</v>
      </c>
      <c r="T2706">
        <f>S2706*'Exhaust Gas Math'!$C$14</f>
        <v>0</v>
      </c>
      <c r="U2706">
        <f>(T2706/'Exhaust Gas Math'!$B$14)+('Exhaust Gas Math'!$D$10)</f>
        <v>4.4059320573952224E-4</v>
      </c>
      <c r="V2706">
        <f>('Exhaust Gas Math'!$E$10*(2.53982214E-12*V2705^4 - 0.0000000071629564556*V2705^3 + 7.56281407226508E-06*V2705^2 - 0.00322508455050905*V2705 + 1.62997098133725)*$B$24+T2706*'Exhaust Gas Math'!$D$14*$B$23)/('Exhaust Gas Math'!$E$10*(2.53982214E-12*V2705^4 - 0.0000000071629564556*V2705^3 + 7.56281407226508E-06*V2705^2 - 0.00322508455050905*V2705 + 1.62997098133725)+T2706*'Exhaust Gas Math'!$D$14)</f>
        <v>1100</v>
      </c>
      <c r="W2706">
        <f>(353.3116967483*V2706^-1.0020802909)*('Exhaust Gas Math'!$E$10/(T2706+'Exhaust Gas Math'!$E$10))+(357.4500179626*V2706^-1.0038444015 )*(T2706/(T2706+'Exhaust Gas Math'!$E$10))</f>
        <v>0.31654710700089367</v>
      </c>
      <c r="X2706">
        <f t="shared" si="641"/>
        <v>0</v>
      </c>
      <c r="Y2706">
        <f t="shared" si="642"/>
        <v>101325</v>
      </c>
      <c r="Z2706">
        <f t="shared" si="643"/>
        <v>101325</v>
      </c>
    </row>
    <row r="2707" spans="5:26" x14ac:dyDescent="0.2">
      <c r="E2707">
        <f t="shared" si="630"/>
        <v>0.33774999999997668</v>
      </c>
      <c r="F2707">
        <f t="shared" si="631"/>
        <v>101325</v>
      </c>
      <c r="H2707">
        <f t="shared" si="644"/>
        <v>0.33774999999997668</v>
      </c>
      <c r="I2707">
        <f t="shared" si="632"/>
        <v>371.99999999888132</v>
      </c>
      <c r="J2707">
        <f t="shared" si="633"/>
        <v>6.927210566096513E-4</v>
      </c>
      <c r="K2707">
        <f t="shared" si="634"/>
        <v>5.5214961975864814</v>
      </c>
      <c r="L2707">
        <f t="shared" si="635"/>
        <v>3.9769296294121147E-5</v>
      </c>
      <c r="M2707">
        <f>J2707/SQRT('Exhaust Gas Math'!$E$14*$B$21*$B$23)</f>
        <v>1.1760037287763037E-5</v>
      </c>
      <c r="N2707">
        <f t="shared" si="636"/>
        <v>6.2929392656598318E-4</v>
      </c>
      <c r="O2707">
        <f t="shared" si="637"/>
        <v>0</v>
      </c>
      <c r="P2707">
        <f t="shared" si="638"/>
        <v>0</v>
      </c>
      <c r="Q2707">
        <f>($B$16/2)*(COS((ACOS((2*'Intake Valve Fxn Scratch'!$B$1)/$B$16-1)/($B$17/2))*(I2707-($B$17/2)))+1)*P2707</f>
        <v>0</v>
      </c>
      <c r="R2707">
        <f t="shared" si="639"/>
        <v>0</v>
      </c>
      <c r="S2707">
        <f t="shared" si="640"/>
        <v>0</v>
      </c>
      <c r="T2707">
        <f>S2707*'Exhaust Gas Math'!$C$14</f>
        <v>0</v>
      </c>
      <c r="U2707">
        <f>(T2707/'Exhaust Gas Math'!$B$14)+('Exhaust Gas Math'!$D$10)</f>
        <v>4.4059320573952224E-4</v>
      </c>
      <c r="V2707">
        <f>('Exhaust Gas Math'!$E$10*(2.53982214E-12*V2706^4 - 0.0000000071629564556*V2706^3 + 7.56281407226508E-06*V2706^2 - 0.00322508455050905*V2706 + 1.62997098133725)*$B$24+T2707*'Exhaust Gas Math'!$D$14*$B$23)/('Exhaust Gas Math'!$E$10*(2.53982214E-12*V2706^4 - 0.0000000071629564556*V2706^3 + 7.56281407226508E-06*V2706^2 - 0.00322508455050905*V2706 + 1.62997098133725)+T2707*'Exhaust Gas Math'!$D$14)</f>
        <v>1100</v>
      </c>
      <c r="W2707">
        <f>(353.3116967483*V2707^-1.0020802909)*('Exhaust Gas Math'!$E$10/(T2707+'Exhaust Gas Math'!$E$10))+(357.4500179626*V2707^-1.0038444015 )*(T2707/(T2707+'Exhaust Gas Math'!$E$10))</f>
        <v>0.31654710700089367</v>
      </c>
      <c r="X2707">
        <f t="shared" si="641"/>
        <v>0</v>
      </c>
      <c r="Y2707">
        <f t="shared" si="642"/>
        <v>101325</v>
      </c>
      <c r="Z2707">
        <f t="shared" si="643"/>
        <v>101325</v>
      </c>
    </row>
    <row r="2708" spans="5:26" x14ac:dyDescent="0.2">
      <c r="E2708">
        <f t="shared" si="630"/>
        <v>0.33787499999997667</v>
      </c>
      <c r="F2708">
        <f t="shared" si="631"/>
        <v>101325</v>
      </c>
      <c r="H2708">
        <f t="shared" si="644"/>
        <v>0.33787499999997667</v>
      </c>
      <c r="I2708">
        <f t="shared" si="632"/>
        <v>377.9999999988795</v>
      </c>
      <c r="J2708">
        <f t="shared" si="633"/>
        <v>1.5515084332524791E-3</v>
      </c>
      <c r="K2708">
        <f t="shared" si="634"/>
        <v>8.2065426565201136</v>
      </c>
      <c r="L2708">
        <f t="shared" si="635"/>
        <v>3.9769296294121147E-5</v>
      </c>
      <c r="M2708">
        <f>J2708/SQRT('Exhaust Gas Math'!$E$14*$B$21*$B$23)</f>
        <v>2.6339313426716692E-5</v>
      </c>
      <c r="N2708">
        <f t="shared" si="636"/>
        <v>1.3427107343951111E-3</v>
      </c>
      <c r="O2708">
        <f t="shared" si="637"/>
        <v>0</v>
      </c>
      <c r="P2708">
        <f t="shared" si="638"/>
        <v>0</v>
      </c>
      <c r="Q2708">
        <f>($B$16/2)*(COS((ACOS((2*'Intake Valve Fxn Scratch'!$B$1)/$B$16-1)/($B$17/2))*(I2708-($B$17/2)))+1)*P2708</f>
        <v>0</v>
      </c>
      <c r="R2708">
        <f t="shared" si="639"/>
        <v>0</v>
      </c>
      <c r="S2708">
        <f t="shared" si="640"/>
        <v>0</v>
      </c>
      <c r="T2708">
        <f>S2708*'Exhaust Gas Math'!$C$14</f>
        <v>0</v>
      </c>
      <c r="U2708">
        <f>(T2708/'Exhaust Gas Math'!$B$14)+('Exhaust Gas Math'!$D$10)</f>
        <v>4.4059320573952224E-4</v>
      </c>
      <c r="V2708">
        <f>('Exhaust Gas Math'!$E$10*(2.53982214E-12*V2707^4 - 0.0000000071629564556*V2707^3 + 7.56281407226508E-06*V2707^2 - 0.00322508455050905*V2707 + 1.62997098133725)*$B$24+T2708*'Exhaust Gas Math'!$D$14*$B$23)/('Exhaust Gas Math'!$E$10*(2.53982214E-12*V2707^4 - 0.0000000071629564556*V2707^3 + 7.56281407226508E-06*V2707^2 - 0.00322508455050905*V2707 + 1.62997098133725)+T2708*'Exhaust Gas Math'!$D$14)</f>
        <v>1100</v>
      </c>
      <c r="W2708">
        <f>(353.3116967483*V2708^-1.0020802909)*('Exhaust Gas Math'!$E$10/(T2708+'Exhaust Gas Math'!$E$10))+(357.4500179626*V2708^-1.0038444015 )*(T2708/(T2708+'Exhaust Gas Math'!$E$10))</f>
        <v>0.31654710700089367</v>
      </c>
      <c r="X2708">
        <f t="shared" si="641"/>
        <v>0</v>
      </c>
      <c r="Y2708">
        <f t="shared" si="642"/>
        <v>101325</v>
      </c>
      <c r="Z2708">
        <f t="shared" si="643"/>
        <v>101325</v>
      </c>
    </row>
    <row r="2709" spans="5:26" x14ac:dyDescent="0.2">
      <c r="E2709">
        <f t="shared" si="630"/>
        <v>0.33799999999997665</v>
      </c>
      <c r="F2709">
        <f t="shared" si="631"/>
        <v>101325</v>
      </c>
      <c r="H2709">
        <f t="shared" si="644"/>
        <v>0.33799999999997665</v>
      </c>
      <c r="I2709">
        <f t="shared" si="632"/>
        <v>383.9999999988795</v>
      </c>
      <c r="J2709">
        <f t="shared" si="633"/>
        <v>2.7406089924774078E-3</v>
      </c>
      <c r="K2709">
        <f t="shared" si="634"/>
        <v>10.801676516778048</v>
      </c>
      <c r="L2709">
        <f t="shared" si="635"/>
        <v>3.9769296294121147E-5</v>
      </c>
      <c r="M2709">
        <f>J2709/SQRT('Exhaust Gas Math'!$E$14*$B$21*$B$23)</f>
        <v>4.6526179095021272E-5</v>
      </c>
      <c r="N2709">
        <f t="shared" si="636"/>
        <v>2.2601711313072585E-3</v>
      </c>
      <c r="O2709">
        <f t="shared" si="637"/>
        <v>0</v>
      </c>
      <c r="P2709">
        <f t="shared" si="638"/>
        <v>0</v>
      </c>
      <c r="Q2709">
        <f>($B$16/2)*(COS((ACOS((2*'Intake Valve Fxn Scratch'!$B$1)/$B$16-1)/($B$17/2))*(I2709-($B$17/2)))+1)*P2709</f>
        <v>0</v>
      </c>
      <c r="R2709">
        <f t="shared" si="639"/>
        <v>0</v>
      </c>
      <c r="S2709">
        <f t="shared" si="640"/>
        <v>0</v>
      </c>
      <c r="T2709">
        <f>S2709*'Exhaust Gas Math'!$C$14</f>
        <v>0</v>
      </c>
      <c r="U2709">
        <f>(T2709/'Exhaust Gas Math'!$B$14)+('Exhaust Gas Math'!$D$10)</f>
        <v>4.4059320573952224E-4</v>
      </c>
      <c r="V2709">
        <f>('Exhaust Gas Math'!$E$10*(2.53982214E-12*V2708^4 - 0.0000000071629564556*V2708^3 + 7.56281407226508E-06*V2708^2 - 0.00322508455050905*V2708 + 1.62997098133725)*$B$24+T2709*'Exhaust Gas Math'!$D$14*$B$23)/('Exhaust Gas Math'!$E$10*(2.53982214E-12*V2708^4 - 0.0000000071629564556*V2708^3 + 7.56281407226508E-06*V2708^2 - 0.00322508455050905*V2708 + 1.62997098133725)+T2709*'Exhaust Gas Math'!$D$14)</f>
        <v>1100</v>
      </c>
      <c r="W2709">
        <f>(353.3116967483*V2709^-1.0020802909)*('Exhaust Gas Math'!$E$10/(T2709+'Exhaust Gas Math'!$E$10))+(357.4500179626*V2709^-1.0038444015 )*(T2709/(T2709+'Exhaust Gas Math'!$E$10))</f>
        <v>0.31654710700089367</v>
      </c>
      <c r="X2709">
        <f t="shared" si="641"/>
        <v>0</v>
      </c>
      <c r="Y2709">
        <f t="shared" si="642"/>
        <v>101325</v>
      </c>
      <c r="Z2709">
        <f t="shared" si="643"/>
        <v>101325</v>
      </c>
    </row>
    <row r="2710" spans="5:26" x14ac:dyDescent="0.2">
      <c r="E2710">
        <f t="shared" ref="E2710:E2773" si="645">H2710</f>
        <v>0.33812499999997664</v>
      </c>
      <c r="F2710">
        <f t="shared" ref="F2710:F2773" si="646">Z2710</f>
        <v>101325</v>
      </c>
      <c r="H2710">
        <f t="shared" si="644"/>
        <v>0.33812499999997664</v>
      </c>
      <c r="I2710">
        <f t="shared" si="632"/>
        <v>389.9999999988795</v>
      </c>
      <c r="J2710">
        <f t="shared" si="633"/>
        <v>4.2469946997235712E-3</v>
      </c>
      <c r="K2710">
        <f t="shared" si="634"/>
        <v>13.278464948723439</v>
      </c>
      <c r="L2710">
        <f t="shared" si="635"/>
        <v>3.9769296294121147E-5</v>
      </c>
      <c r="M2710">
        <f>J2710/SQRT('Exhaust Gas Math'!$E$14*$B$21*$B$23)</f>
        <v>7.2099462768063523E-5</v>
      </c>
      <c r="N2710">
        <f t="shared" si="636"/>
        <v>3.3402709599130165E-3</v>
      </c>
      <c r="O2710">
        <f t="shared" si="637"/>
        <v>0</v>
      </c>
      <c r="P2710">
        <f t="shared" si="638"/>
        <v>0</v>
      </c>
      <c r="Q2710">
        <f>($B$16/2)*(COS((ACOS((2*'Intake Valve Fxn Scratch'!$B$1)/$B$16-1)/($B$17/2))*(I2710-($B$17/2)))+1)*P2710</f>
        <v>0</v>
      </c>
      <c r="R2710">
        <f t="shared" si="639"/>
        <v>0</v>
      </c>
      <c r="S2710">
        <f t="shared" si="640"/>
        <v>0</v>
      </c>
      <c r="T2710">
        <f>S2710*'Exhaust Gas Math'!$C$14</f>
        <v>0</v>
      </c>
      <c r="U2710">
        <f>(T2710/'Exhaust Gas Math'!$B$14)+('Exhaust Gas Math'!$D$10)</f>
        <v>4.4059320573952224E-4</v>
      </c>
      <c r="V2710">
        <f>('Exhaust Gas Math'!$E$10*(2.53982214E-12*V2709^4 - 0.0000000071629564556*V2709^3 + 7.56281407226508E-06*V2709^2 - 0.00322508455050905*V2709 + 1.62997098133725)*$B$24+T2710*'Exhaust Gas Math'!$D$14*$B$23)/('Exhaust Gas Math'!$E$10*(2.53982214E-12*V2709^4 - 0.0000000071629564556*V2709^3 + 7.56281407226508E-06*V2709^2 - 0.00322508455050905*V2709 + 1.62997098133725)+T2710*'Exhaust Gas Math'!$D$14)</f>
        <v>1100</v>
      </c>
      <c r="W2710">
        <f>(353.3116967483*V2710^-1.0020802909)*('Exhaust Gas Math'!$E$10/(T2710+'Exhaust Gas Math'!$E$10))+(357.4500179626*V2710^-1.0038444015 )*(T2710/(T2710+'Exhaust Gas Math'!$E$10))</f>
        <v>0.31654710700089367</v>
      </c>
      <c r="X2710">
        <f t="shared" si="641"/>
        <v>0</v>
      </c>
      <c r="Y2710">
        <f t="shared" si="642"/>
        <v>101325</v>
      </c>
      <c r="Z2710">
        <f t="shared" si="643"/>
        <v>101325</v>
      </c>
    </row>
    <row r="2711" spans="5:26" x14ac:dyDescent="0.2">
      <c r="E2711">
        <f t="shared" si="645"/>
        <v>0.33824999999997662</v>
      </c>
      <c r="F2711">
        <f t="shared" si="646"/>
        <v>101325</v>
      </c>
      <c r="H2711">
        <f t="shared" si="644"/>
        <v>0.33824999999997662</v>
      </c>
      <c r="I2711">
        <f t="shared" si="632"/>
        <v>395.99999999887768</v>
      </c>
      <c r="J2711">
        <f t="shared" si="633"/>
        <v>6.0541612779492805E-3</v>
      </c>
      <c r="K2711">
        <f t="shared" si="634"/>
        <v>15.60977173999192</v>
      </c>
      <c r="L2711">
        <f t="shared" si="635"/>
        <v>3.9769296294121147E-5</v>
      </c>
      <c r="M2711">
        <f>J2711/SQRT('Exhaust Gas Math'!$E$14*$B$21*$B$23)</f>
        <v>1.0277897819834037E-4</v>
      </c>
      <c r="N2711">
        <f t="shared" si="636"/>
        <v>4.5467954920107197E-3</v>
      </c>
      <c r="O2711">
        <f t="shared" si="637"/>
        <v>0</v>
      </c>
      <c r="P2711">
        <f t="shared" si="638"/>
        <v>0</v>
      </c>
      <c r="Q2711">
        <f>($B$16/2)*(COS((ACOS((2*'Intake Valve Fxn Scratch'!$B$1)/$B$16-1)/($B$17/2))*(I2711-($B$17/2)))+1)*P2711</f>
        <v>0</v>
      </c>
      <c r="R2711">
        <f t="shared" si="639"/>
        <v>0</v>
      </c>
      <c r="S2711">
        <f t="shared" si="640"/>
        <v>0</v>
      </c>
      <c r="T2711">
        <f>S2711*'Exhaust Gas Math'!$C$14</f>
        <v>0</v>
      </c>
      <c r="U2711">
        <f>(T2711/'Exhaust Gas Math'!$B$14)+('Exhaust Gas Math'!$D$10)</f>
        <v>4.4059320573952224E-4</v>
      </c>
      <c r="V2711">
        <f>('Exhaust Gas Math'!$E$10*(2.53982214E-12*V2710^4 - 0.0000000071629564556*V2710^3 + 7.56281407226508E-06*V2710^2 - 0.00322508455050905*V2710 + 1.62997098133725)*$B$24+T2711*'Exhaust Gas Math'!$D$14*$B$23)/('Exhaust Gas Math'!$E$10*(2.53982214E-12*V2710^4 - 0.0000000071629564556*V2710^3 + 7.56281407226508E-06*V2710^2 - 0.00322508455050905*V2710 + 1.62997098133725)+T2711*'Exhaust Gas Math'!$D$14)</f>
        <v>1100</v>
      </c>
      <c r="W2711">
        <f>(353.3116967483*V2711^-1.0020802909)*('Exhaust Gas Math'!$E$10/(T2711+'Exhaust Gas Math'!$E$10))+(357.4500179626*V2711^-1.0038444015 )*(T2711/(T2711+'Exhaust Gas Math'!$E$10))</f>
        <v>0.31654710700089367</v>
      </c>
      <c r="X2711">
        <f t="shared" si="641"/>
        <v>0</v>
      </c>
      <c r="Y2711">
        <f t="shared" si="642"/>
        <v>101325</v>
      </c>
      <c r="Z2711">
        <f t="shared" si="643"/>
        <v>101325</v>
      </c>
    </row>
    <row r="2712" spans="5:26" x14ac:dyDescent="0.2">
      <c r="E2712">
        <f t="shared" si="645"/>
        <v>0.33837499999997661</v>
      </c>
      <c r="F2712">
        <f t="shared" si="646"/>
        <v>101325</v>
      </c>
      <c r="H2712">
        <f t="shared" si="644"/>
        <v>0.33837499999997661</v>
      </c>
      <c r="I2712">
        <f t="shared" si="632"/>
        <v>401.99999999887768</v>
      </c>
      <c r="J2712">
        <f t="shared" si="633"/>
        <v>8.1423090319515355E-3</v>
      </c>
      <c r="K2712">
        <f t="shared" si="634"/>
        <v>17.770054605523569</v>
      </c>
      <c r="L2712">
        <f t="shared" si="635"/>
        <v>3.9769296294121147E-5</v>
      </c>
      <c r="M2712">
        <f>J2712/SQRT('Exhaust Gas Math'!$E$14*$B$21*$B$23)</f>
        <v>1.3822859419472961E-4</v>
      </c>
      <c r="N2712">
        <f t="shared" si="636"/>
        <v>5.8492450475560662E-3</v>
      </c>
      <c r="O2712">
        <f t="shared" si="637"/>
        <v>0</v>
      </c>
      <c r="P2712">
        <f t="shared" si="638"/>
        <v>0</v>
      </c>
      <c r="Q2712">
        <f>($B$16/2)*(COS((ACOS((2*'Intake Valve Fxn Scratch'!$B$1)/$B$16-1)/($B$17/2))*(I2712-($B$17/2)))+1)*P2712</f>
        <v>0</v>
      </c>
      <c r="R2712">
        <f t="shared" si="639"/>
        <v>0</v>
      </c>
      <c r="S2712">
        <f t="shared" si="640"/>
        <v>0</v>
      </c>
      <c r="T2712">
        <f>S2712*'Exhaust Gas Math'!$C$14</f>
        <v>0</v>
      </c>
      <c r="U2712">
        <f>(T2712/'Exhaust Gas Math'!$B$14)+('Exhaust Gas Math'!$D$10)</f>
        <v>4.4059320573952224E-4</v>
      </c>
      <c r="V2712">
        <f>('Exhaust Gas Math'!$E$10*(2.53982214E-12*V2711^4 - 0.0000000071629564556*V2711^3 + 7.56281407226508E-06*V2711^2 - 0.00322508455050905*V2711 + 1.62997098133725)*$B$24+T2712*'Exhaust Gas Math'!$D$14*$B$23)/('Exhaust Gas Math'!$E$10*(2.53982214E-12*V2711^4 - 0.0000000071629564556*V2711^3 + 7.56281407226508E-06*V2711^2 - 0.00322508455050905*V2711 + 1.62997098133725)+T2712*'Exhaust Gas Math'!$D$14)</f>
        <v>1100</v>
      </c>
      <c r="W2712">
        <f>(353.3116967483*V2712^-1.0020802909)*('Exhaust Gas Math'!$E$10/(T2712+'Exhaust Gas Math'!$E$10))+(357.4500179626*V2712^-1.0038444015 )*(T2712/(T2712+'Exhaust Gas Math'!$E$10))</f>
        <v>0.31654710700089367</v>
      </c>
      <c r="X2712">
        <f t="shared" si="641"/>
        <v>0</v>
      </c>
      <c r="Y2712">
        <f t="shared" si="642"/>
        <v>101325</v>
      </c>
      <c r="Z2712">
        <f t="shared" si="643"/>
        <v>101325</v>
      </c>
    </row>
    <row r="2713" spans="5:26" x14ac:dyDescent="0.2">
      <c r="E2713">
        <f t="shared" si="645"/>
        <v>0.3384999999999766</v>
      </c>
      <c r="F2713">
        <f t="shared" si="646"/>
        <v>101325</v>
      </c>
      <c r="H2713">
        <f t="shared" si="644"/>
        <v>0.3384999999999766</v>
      </c>
      <c r="I2713">
        <f t="shared" si="632"/>
        <v>407.99999999887586</v>
      </c>
      <c r="J2713">
        <f t="shared" si="633"/>
        <v>1.048855977796222E-2</v>
      </c>
      <c r="K2713">
        <f t="shared" si="634"/>
        <v>19.735645034173046</v>
      </c>
      <c r="L2713">
        <f t="shared" si="635"/>
        <v>3.9769296294121147E-5</v>
      </c>
      <c r="M2713">
        <f>J2713/SQRT('Exhaust Gas Math'!$E$14*$B$21*$B$23)</f>
        <v>1.7805991734602745E-4</v>
      </c>
      <c r="N2713">
        <f t="shared" si="636"/>
        <v>7.2230121592502458E-3</v>
      </c>
      <c r="O2713">
        <f t="shared" si="637"/>
        <v>0</v>
      </c>
      <c r="P2713">
        <f t="shared" si="638"/>
        <v>0</v>
      </c>
      <c r="Q2713">
        <f>($B$16/2)*(COS((ACOS((2*'Intake Valve Fxn Scratch'!$B$1)/$B$16-1)/($B$17/2))*(I2713-($B$17/2)))+1)*P2713</f>
        <v>0</v>
      </c>
      <c r="R2713">
        <f t="shared" si="639"/>
        <v>0</v>
      </c>
      <c r="S2713">
        <f t="shared" si="640"/>
        <v>0</v>
      </c>
      <c r="T2713">
        <f>S2713*'Exhaust Gas Math'!$C$14</f>
        <v>0</v>
      </c>
      <c r="U2713">
        <f>(T2713/'Exhaust Gas Math'!$B$14)+('Exhaust Gas Math'!$D$10)</f>
        <v>4.4059320573952224E-4</v>
      </c>
      <c r="V2713">
        <f>('Exhaust Gas Math'!$E$10*(2.53982214E-12*V2712^4 - 0.0000000071629564556*V2712^3 + 7.56281407226508E-06*V2712^2 - 0.00322508455050905*V2712 + 1.62997098133725)*$B$24+T2713*'Exhaust Gas Math'!$D$14*$B$23)/('Exhaust Gas Math'!$E$10*(2.53982214E-12*V2712^4 - 0.0000000071629564556*V2712^3 + 7.56281407226508E-06*V2712^2 - 0.00322508455050905*V2712 + 1.62997098133725)+T2713*'Exhaust Gas Math'!$D$14)</f>
        <v>1100</v>
      </c>
      <c r="W2713">
        <f>(353.3116967483*V2713^-1.0020802909)*('Exhaust Gas Math'!$E$10/(T2713+'Exhaust Gas Math'!$E$10))+(357.4500179626*V2713^-1.0038444015 )*(T2713/(T2713+'Exhaust Gas Math'!$E$10))</f>
        <v>0.31654710700089367</v>
      </c>
      <c r="X2713">
        <f t="shared" si="641"/>
        <v>0</v>
      </c>
      <c r="Y2713">
        <f t="shared" si="642"/>
        <v>101325</v>
      </c>
      <c r="Z2713">
        <f t="shared" si="643"/>
        <v>101325</v>
      </c>
    </row>
    <row r="2714" spans="5:26" x14ac:dyDescent="0.2">
      <c r="E2714">
        <f t="shared" si="645"/>
        <v>0.33862499999997658</v>
      </c>
      <c r="F2714">
        <f t="shared" si="646"/>
        <v>101325</v>
      </c>
      <c r="H2714">
        <f t="shared" si="644"/>
        <v>0.33862499999997658</v>
      </c>
      <c r="I2714">
        <f t="shared" si="632"/>
        <v>413.99999999887586</v>
      </c>
      <c r="J2714">
        <f t="shared" si="633"/>
        <v>1.3067207501826061E-2</v>
      </c>
      <c r="K2714">
        <f t="shared" si="634"/>
        <v>21.48500760587995</v>
      </c>
      <c r="L2714">
        <f t="shared" si="635"/>
        <v>3.9769296294121147E-5</v>
      </c>
      <c r="M2714">
        <f>J2714/SQRT('Exhaust Gas Math'!$E$14*$B$21*$B$23)</f>
        <v>2.2183654734059133E-4</v>
      </c>
      <c r="N2714">
        <f t="shared" si="636"/>
        <v>8.6492854858659929E-3</v>
      </c>
      <c r="O2714">
        <f t="shared" si="637"/>
        <v>0</v>
      </c>
      <c r="P2714">
        <f t="shared" si="638"/>
        <v>0</v>
      </c>
      <c r="Q2714">
        <f>($B$16/2)*(COS((ACOS((2*'Intake Valve Fxn Scratch'!$B$1)/$B$16-1)/($B$17/2))*(I2714-($B$17/2)))+1)*P2714</f>
        <v>0</v>
      </c>
      <c r="R2714">
        <f t="shared" si="639"/>
        <v>0</v>
      </c>
      <c r="S2714">
        <f t="shared" si="640"/>
        <v>0</v>
      </c>
      <c r="T2714">
        <f>S2714*'Exhaust Gas Math'!$C$14</f>
        <v>0</v>
      </c>
      <c r="U2714">
        <f>(T2714/'Exhaust Gas Math'!$B$14)+('Exhaust Gas Math'!$D$10)</f>
        <v>4.4059320573952224E-4</v>
      </c>
      <c r="V2714">
        <f>('Exhaust Gas Math'!$E$10*(2.53982214E-12*V2713^4 - 0.0000000071629564556*V2713^3 + 7.56281407226508E-06*V2713^2 - 0.00322508455050905*V2713 + 1.62997098133725)*$B$24+T2714*'Exhaust Gas Math'!$D$14*$B$23)/('Exhaust Gas Math'!$E$10*(2.53982214E-12*V2713^4 - 0.0000000071629564556*V2713^3 + 7.56281407226508E-06*V2713^2 - 0.00322508455050905*V2713 + 1.62997098133725)+T2714*'Exhaust Gas Math'!$D$14)</f>
        <v>1100</v>
      </c>
      <c r="W2714">
        <f>(353.3116967483*V2714^-1.0020802909)*('Exhaust Gas Math'!$E$10/(T2714+'Exhaust Gas Math'!$E$10))+(357.4500179626*V2714^-1.0038444015 )*(T2714/(T2714+'Exhaust Gas Math'!$E$10))</f>
        <v>0.31654710700089367</v>
      </c>
      <c r="X2714">
        <f t="shared" si="641"/>
        <v>0</v>
      </c>
      <c r="Y2714">
        <f t="shared" si="642"/>
        <v>101325</v>
      </c>
      <c r="Z2714">
        <f t="shared" si="643"/>
        <v>101325</v>
      </c>
    </row>
    <row r="2715" spans="5:26" x14ac:dyDescent="0.2">
      <c r="E2715">
        <f t="shared" si="645"/>
        <v>0.33874999999997657</v>
      </c>
      <c r="F2715">
        <f t="shared" si="646"/>
        <v>101325</v>
      </c>
      <c r="H2715">
        <f t="shared" si="644"/>
        <v>0.33874999999997657</v>
      </c>
      <c r="I2715">
        <f t="shared" si="632"/>
        <v>419.99999999887586</v>
      </c>
      <c r="J2715">
        <f t="shared" si="633"/>
        <v>1.5849999999460893E-2</v>
      </c>
      <c r="K2715">
        <f t="shared" si="634"/>
        <v>22.998975938229126</v>
      </c>
      <c r="L2715">
        <f t="shared" si="635"/>
        <v>3.9769296294121147E-5</v>
      </c>
      <c r="M2715">
        <f>J2715/SQRT('Exhaust Gas Math'!$E$14*$B$21*$B$23)</f>
        <v>2.6907885825930479E-4</v>
      </c>
      <c r="N2715">
        <f t="shared" si="636"/>
        <v>1.0114751634259816E-2</v>
      </c>
      <c r="O2715">
        <f t="shared" si="637"/>
        <v>0</v>
      </c>
      <c r="P2715">
        <f t="shared" si="638"/>
        <v>0</v>
      </c>
      <c r="Q2715">
        <f>($B$16/2)*(COS((ACOS((2*'Intake Valve Fxn Scratch'!$B$1)/$B$16-1)/($B$17/2))*(I2715-($B$17/2)))+1)*P2715</f>
        <v>0</v>
      </c>
      <c r="R2715">
        <f t="shared" si="639"/>
        <v>0</v>
      </c>
      <c r="S2715">
        <f t="shared" si="640"/>
        <v>0</v>
      </c>
      <c r="T2715">
        <f>S2715*'Exhaust Gas Math'!$C$14</f>
        <v>0</v>
      </c>
      <c r="U2715">
        <f>(T2715/'Exhaust Gas Math'!$B$14)+('Exhaust Gas Math'!$D$10)</f>
        <v>4.4059320573952224E-4</v>
      </c>
      <c r="V2715">
        <f>('Exhaust Gas Math'!$E$10*(2.53982214E-12*V2714^4 - 0.0000000071629564556*V2714^3 + 7.56281407226508E-06*V2714^2 - 0.00322508455050905*V2714 + 1.62997098133725)*$B$24+T2715*'Exhaust Gas Math'!$D$14*$B$23)/('Exhaust Gas Math'!$E$10*(2.53982214E-12*V2714^4 - 0.0000000071629564556*V2714^3 + 7.56281407226508E-06*V2714^2 - 0.00322508455050905*V2714 + 1.62997098133725)+T2715*'Exhaust Gas Math'!$D$14)</f>
        <v>1100</v>
      </c>
      <c r="W2715">
        <f>(353.3116967483*V2715^-1.0020802909)*('Exhaust Gas Math'!$E$10/(T2715+'Exhaust Gas Math'!$E$10))+(357.4500179626*V2715^-1.0038444015 )*(T2715/(T2715+'Exhaust Gas Math'!$E$10))</f>
        <v>0.31654710700089367</v>
      </c>
      <c r="X2715">
        <f t="shared" si="641"/>
        <v>0</v>
      </c>
      <c r="Y2715">
        <f t="shared" si="642"/>
        <v>101325</v>
      </c>
      <c r="Z2715">
        <f t="shared" si="643"/>
        <v>101325</v>
      </c>
    </row>
    <row r="2716" spans="5:26" x14ac:dyDescent="0.2">
      <c r="E2716">
        <f t="shared" si="645"/>
        <v>0.33887499999997656</v>
      </c>
      <c r="F2716">
        <f t="shared" si="646"/>
        <v>101325</v>
      </c>
      <c r="H2716">
        <f t="shared" si="644"/>
        <v>0.33887499999997656</v>
      </c>
      <c r="I2716">
        <f t="shared" si="632"/>
        <v>425.99999999887405</v>
      </c>
      <c r="J2716">
        <f t="shared" si="633"/>
        <v>1.8806448413928874E-2</v>
      </c>
      <c r="K2716">
        <f t="shared" si="634"/>
        <v>24.260962677354755</v>
      </c>
      <c r="L2716">
        <f t="shared" si="635"/>
        <v>3.9769296294121147E-5</v>
      </c>
      <c r="M2716">
        <f>J2716/SQRT('Exhaust Gas Math'!$E$14*$B$21*$B$23)</f>
        <v>3.1926925345770443E-4</v>
      </c>
      <c r="N2716">
        <f t="shared" si="636"/>
        <v>1.1611157152836355E-2</v>
      </c>
      <c r="O2716">
        <f t="shared" si="637"/>
        <v>0</v>
      </c>
      <c r="P2716">
        <f t="shared" si="638"/>
        <v>0</v>
      </c>
      <c r="Q2716">
        <f>($B$16/2)*(COS((ACOS((2*'Intake Valve Fxn Scratch'!$B$1)/$B$16-1)/($B$17/2))*(I2716-($B$17/2)))+1)*P2716</f>
        <v>0</v>
      </c>
      <c r="R2716">
        <f t="shared" si="639"/>
        <v>0</v>
      </c>
      <c r="S2716">
        <f t="shared" si="640"/>
        <v>0</v>
      </c>
      <c r="T2716">
        <f>S2716*'Exhaust Gas Math'!$C$14</f>
        <v>0</v>
      </c>
      <c r="U2716">
        <f>(T2716/'Exhaust Gas Math'!$B$14)+('Exhaust Gas Math'!$D$10)</f>
        <v>4.4059320573952224E-4</v>
      </c>
      <c r="V2716">
        <f>('Exhaust Gas Math'!$E$10*(2.53982214E-12*V2715^4 - 0.0000000071629564556*V2715^3 + 7.56281407226508E-06*V2715^2 - 0.00322508455050905*V2715 + 1.62997098133725)*$B$24+T2716*'Exhaust Gas Math'!$D$14*$B$23)/('Exhaust Gas Math'!$E$10*(2.53982214E-12*V2715^4 - 0.0000000071629564556*V2715^3 + 7.56281407226508E-06*V2715^2 - 0.00322508455050905*V2715 + 1.62997098133725)+T2716*'Exhaust Gas Math'!$D$14)</f>
        <v>1100</v>
      </c>
      <c r="W2716">
        <f>(353.3116967483*V2716^-1.0020802909)*('Exhaust Gas Math'!$E$10/(T2716+'Exhaust Gas Math'!$E$10))+(357.4500179626*V2716^-1.0038444015 )*(T2716/(T2716+'Exhaust Gas Math'!$E$10))</f>
        <v>0.31654710700089367</v>
      </c>
      <c r="X2716">
        <f t="shared" si="641"/>
        <v>0</v>
      </c>
      <c r="Y2716">
        <f t="shared" si="642"/>
        <v>101325</v>
      </c>
      <c r="Z2716">
        <f t="shared" si="643"/>
        <v>101325</v>
      </c>
    </row>
    <row r="2717" spans="5:26" x14ac:dyDescent="0.2">
      <c r="E2717">
        <f t="shared" si="645"/>
        <v>0.33899999999997654</v>
      </c>
      <c r="F2717">
        <f t="shared" si="646"/>
        <v>101325</v>
      </c>
      <c r="H2717">
        <f t="shared" si="644"/>
        <v>0.33899999999997654</v>
      </c>
      <c r="I2717">
        <f t="shared" si="632"/>
        <v>431.99999999887405</v>
      </c>
      <c r="J2717">
        <f t="shared" si="633"/>
        <v>2.1904161277721303E-2</v>
      </c>
      <c r="K2717">
        <f t="shared" si="634"/>
        <v>25.257141232453908</v>
      </c>
      <c r="L2717">
        <f t="shared" si="635"/>
        <v>3.9769296294121147E-5</v>
      </c>
      <c r="M2717">
        <f>J2717/SQRT('Exhaust Gas Math'!$E$14*$B$21*$B$23)</f>
        <v>3.7185783646292709E-4</v>
      </c>
      <c r="N2717">
        <f t="shared" si="636"/>
        <v>1.3134781388223583E-2</v>
      </c>
      <c r="O2717">
        <f t="shared" si="637"/>
        <v>0</v>
      </c>
      <c r="P2717">
        <f t="shared" si="638"/>
        <v>0</v>
      </c>
      <c r="Q2717">
        <f>($B$16/2)*(COS((ACOS((2*'Intake Valve Fxn Scratch'!$B$1)/$B$16-1)/($B$17/2))*(I2717-($B$17/2)))+1)*P2717</f>
        <v>0</v>
      </c>
      <c r="R2717">
        <f t="shared" si="639"/>
        <v>0</v>
      </c>
      <c r="S2717">
        <f t="shared" si="640"/>
        <v>0</v>
      </c>
      <c r="T2717">
        <f>S2717*'Exhaust Gas Math'!$C$14</f>
        <v>0</v>
      </c>
      <c r="U2717">
        <f>(T2717/'Exhaust Gas Math'!$B$14)+('Exhaust Gas Math'!$D$10)</f>
        <v>4.4059320573952224E-4</v>
      </c>
      <c r="V2717">
        <f>('Exhaust Gas Math'!$E$10*(2.53982214E-12*V2716^4 - 0.0000000071629564556*V2716^3 + 7.56281407226508E-06*V2716^2 - 0.00322508455050905*V2716 + 1.62997098133725)*$B$24+T2717*'Exhaust Gas Math'!$D$14*$B$23)/('Exhaust Gas Math'!$E$10*(2.53982214E-12*V2716^4 - 0.0000000071629564556*V2716^3 + 7.56281407226508E-06*V2716^2 - 0.00322508455050905*V2716 + 1.62997098133725)+T2717*'Exhaust Gas Math'!$D$14)</f>
        <v>1100</v>
      </c>
      <c r="W2717">
        <f>(353.3116967483*V2717^-1.0020802909)*('Exhaust Gas Math'!$E$10/(T2717+'Exhaust Gas Math'!$E$10))+(357.4500179626*V2717^-1.0038444015 )*(T2717/(T2717+'Exhaust Gas Math'!$E$10))</f>
        <v>0.31654710700089367</v>
      </c>
      <c r="X2717">
        <f t="shared" si="641"/>
        <v>0</v>
      </c>
      <c r="Y2717">
        <f t="shared" si="642"/>
        <v>101325</v>
      </c>
      <c r="Z2717">
        <f t="shared" si="643"/>
        <v>101325</v>
      </c>
    </row>
    <row r="2718" spans="5:26" x14ac:dyDescent="0.2">
      <c r="E2718">
        <f t="shared" si="645"/>
        <v>0.33912499999997653</v>
      </c>
      <c r="F2718">
        <f t="shared" si="646"/>
        <v>101325</v>
      </c>
      <c r="H2718">
        <f t="shared" si="644"/>
        <v>0.33912499999997653</v>
      </c>
      <c r="I2718">
        <f t="shared" si="632"/>
        <v>437.99999999887405</v>
      </c>
      <c r="J2718">
        <f t="shared" si="633"/>
        <v>2.5109199400467738E-2</v>
      </c>
      <c r="K2718">
        <f t="shared" si="634"/>
        <v>25.976597262814234</v>
      </c>
      <c r="L2718">
        <f t="shared" si="635"/>
        <v>3.9769296294121147E-5</v>
      </c>
      <c r="M2718">
        <f>J2718/SQRT('Exhaust Gas Math'!$E$14*$B$21*$B$23)</f>
        <v>4.2626843575475606E-4</v>
      </c>
      <c r="N2718">
        <f t="shared" si="636"/>
        <v>1.4685858366826114E-2</v>
      </c>
      <c r="O2718">
        <f t="shared" si="637"/>
        <v>0</v>
      </c>
      <c r="P2718">
        <f t="shared" si="638"/>
        <v>0</v>
      </c>
      <c r="Q2718">
        <f>($B$16/2)*(COS((ACOS((2*'Intake Valve Fxn Scratch'!$B$1)/$B$16-1)/($B$17/2))*(I2718-($B$17/2)))+1)*P2718</f>
        <v>0</v>
      </c>
      <c r="R2718">
        <f t="shared" si="639"/>
        <v>0</v>
      </c>
      <c r="S2718">
        <f t="shared" si="640"/>
        <v>0</v>
      </c>
      <c r="T2718">
        <f>S2718*'Exhaust Gas Math'!$C$14</f>
        <v>0</v>
      </c>
      <c r="U2718">
        <f>(T2718/'Exhaust Gas Math'!$B$14)+('Exhaust Gas Math'!$D$10)</f>
        <v>4.4059320573952224E-4</v>
      </c>
      <c r="V2718">
        <f>('Exhaust Gas Math'!$E$10*(2.53982214E-12*V2717^4 - 0.0000000071629564556*V2717^3 + 7.56281407226508E-06*V2717^2 - 0.00322508455050905*V2717 + 1.62997098133725)*$B$24+T2718*'Exhaust Gas Math'!$D$14*$B$23)/('Exhaust Gas Math'!$E$10*(2.53982214E-12*V2717^4 - 0.0000000071629564556*V2717^3 + 7.56281407226508E-06*V2717^2 - 0.00322508455050905*V2717 + 1.62997098133725)+T2718*'Exhaust Gas Math'!$D$14)</f>
        <v>1100</v>
      </c>
      <c r="W2718">
        <f>(353.3116967483*V2718^-1.0020802909)*('Exhaust Gas Math'!$E$10/(T2718+'Exhaust Gas Math'!$E$10))+(357.4500179626*V2718^-1.0038444015 )*(T2718/(T2718+'Exhaust Gas Math'!$E$10))</f>
        <v>0.31654710700089367</v>
      </c>
      <c r="X2718">
        <f t="shared" si="641"/>
        <v>0</v>
      </c>
      <c r="Y2718">
        <f t="shared" si="642"/>
        <v>101325</v>
      </c>
      <c r="Z2718">
        <f t="shared" si="643"/>
        <v>101325</v>
      </c>
    </row>
    <row r="2719" spans="5:26" x14ac:dyDescent="0.2">
      <c r="E2719">
        <f t="shared" si="645"/>
        <v>0.33924999999997651</v>
      </c>
      <c r="F2719">
        <f t="shared" si="646"/>
        <v>101325</v>
      </c>
      <c r="H2719">
        <f t="shared" si="644"/>
        <v>0.33924999999997651</v>
      </c>
      <c r="I2719">
        <f t="shared" si="632"/>
        <v>443.99999999887223</v>
      </c>
      <c r="J2719">
        <f t="shared" si="633"/>
        <v>2.8386447713796361E-2</v>
      </c>
      <c r="K2719">
        <f t="shared" si="634"/>
        <v>26.411448257610644</v>
      </c>
      <c r="L2719">
        <f t="shared" si="635"/>
        <v>3.9769296294121147E-5</v>
      </c>
      <c r="M2719">
        <f>J2719/SQRT('Exhaust Gas Math'!$E$14*$B$21*$B$23)</f>
        <v>4.8190491742117198E-4</v>
      </c>
      <c r="N2719">
        <f t="shared" si="636"/>
        <v>1.6267973593951233E-2</v>
      </c>
      <c r="O2719">
        <f t="shared" si="637"/>
        <v>0</v>
      </c>
      <c r="P2719">
        <f t="shared" si="638"/>
        <v>0</v>
      </c>
      <c r="Q2719">
        <f>($B$16/2)*(COS((ACOS((2*'Intake Valve Fxn Scratch'!$B$1)/$B$16-1)/($B$17/2))*(I2719-($B$17/2)))+1)*P2719</f>
        <v>0</v>
      </c>
      <c r="R2719">
        <f t="shared" si="639"/>
        <v>0</v>
      </c>
      <c r="S2719">
        <f t="shared" si="640"/>
        <v>0</v>
      </c>
      <c r="T2719">
        <f>S2719*'Exhaust Gas Math'!$C$14</f>
        <v>0</v>
      </c>
      <c r="U2719">
        <f>(T2719/'Exhaust Gas Math'!$B$14)+('Exhaust Gas Math'!$D$10)</f>
        <v>4.4059320573952224E-4</v>
      </c>
      <c r="V2719">
        <f>('Exhaust Gas Math'!$E$10*(2.53982214E-12*V2718^4 - 0.0000000071629564556*V2718^3 + 7.56281407226508E-06*V2718^2 - 0.00322508455050905*V2718 + 1.62997098133725)*$B$24+T2719*'Exhaust Gas Math'!$D$14*$B$23)/('Exhaust Gas Math'!$E$10*(2.53982214E-12*V2718^4 - 0.0000000071629564556*V2718^3 + 7.56281407226508E-06*V2718^2 - 0.00322508455050905*V2718 + 1.62997098133725)+T2719*'Exhaust Gas Math'!$D$14)</f>
        <v>1100</v>
      </c>
      <c r="W2719">
        <f>(353.3116967483*V2719^-1.0020802909)*('Exhaust Gas Math'!$E$10/(T2719+'Exhaust Gas Math'!$E$10))+(357.4500179626*V2719^-1.0038444015 )*(T2719/(T2719+'Exhaust Gas Math'!$E$10))</f>
        <v>0.31654710700089367</v>
      </c>
      <c r="X2719">
        <f t="shared" si="641"/>
        <v>0</v>
      </c>
      <c r="Y2719">
        <f t="shared" si="642"/>
        <v>101325</v>
      </c>
      <c r="Z2719">
        <f t="shared" si="643"/>
        <v>101325</v>
      </c>
    </row>
    <row r="2720" spans="5:26" x14ac:dyDescent="0.2">
      <c r="E2720">
        <f t="shared" si="645"/>
        <v>0.3393749999999765</v>
      </c>
      <c r="F2720">
        <f t="shared" si="646"/>
        <v>101325</v>
      </c>
      <c r="H2720">
        <f t="shared" si="644"/>
        <v>0.3393749999999765</v>
      </c>
      <c r="I2720">
        <f t="shared" si="632"/>
        <v>449.99999999887223</v>
      </c>
      <c r="J2720">
        <f t="shared" si="633"/>
        <v>3.1699999999376234E-2</v>
      </c>
      <c r="K2720">
        <f t="shared" si="634"/>
        <v>26.556929898345718</v>
      </c>
      <c r="L2720">
        <f t="shared" si="635"/>
        <v>3.9769296294121147E-5</v>
      </c>
      <c r="M2720">
        <f>J2720/SQRT('Exhaust Gas Math'!$E$14*$B$21*$B$23)</f>
        <v>5.3815771652632454E-4</v>
      </c>
      <c r="N2720">
        <f t="shared" si="636"/>
        <v>1.788745043807928E-2</v>
      </c>
      <c r="O2720">
        <f t="shared" si="637"/>
        <v>0</v>
      </c>
      <c r="P2720">
        <f t="shared" si="638"/>
        <v>0</v>
      </c>
      <c r="Q2720">
        <f>($B$16/2)*(COS((ACOS((2*'Intake Valve Fxn Scratch'!$B$1)/$B$16-1)/($B$17/2))*(I2720-($B$17/2)))+1)*P2720</f>
        <v>0</v>
      </c>
      <c r="R2720">
        <f t="shared" si="639"/>
        <v>0</v>
      </c>
      <c r="S2720">
        <f t="shared" si="640"/>
        <v>0</v>
      </c>
      <c r="T2720">
        <f>S2720*'Exhaust Gas Math'!$C$14</f>
        <v>0</v>
      </c>
      <c r="U2720">
        <f>(T2720/'Exhaust Gas Math'!$B$14)+('Exhaust Gas Math'!$D$10)</f>
        <v>4.4059320573952224E-4</v>
      </c>
      <c r="V2720">
        <f>('Exhaust Gas Math'!$E$10*(2.53982214E-12*V2719^4 - 0.0000000071629564556*V2719^3 + 7.56281407226508E-06*V2719^2 - 0.00322508455050905*V2719 + 1.62997098133725)*$B$24+T2720*'Exhaust Gas Math'!$D$14*$B$23)/('Exhaust Gas Math'!$E$10*(2.53982214E-12*V2719^4 - 0.0000000071629564556*V2719^3 + 7.56281407226508E-06*V2719^2 - 0.00322508455050905*V2719 + 1.62997098133725)+T2720*'Exhaust Gas Math'!$D$14)</f>
        <v>1100</v>
      </c>
      <c r="W2720">
        <f>(353.3116967483*V2720^-1.0020802909)*('Exhaust Gas Math'!$E$10/(T2720+'Exhaust Gas Math'!$E$10))+(357.4500179626*V2720^-1.0038444015 )*(T2720/(T2720+'Exhaust Gas Math'!$E$10))</f>
        <v>0.31654710700089367</v>
      </c>
      <c r="X2720">
        <f t="shared" si="641"/>
        <v>0</v>
      </c>
      <c r="Y2720">
        <f t="shared" si="642"/>
        <v>101325</v>
      </c>
      <c r="Z2720">
        <f t="shared" si="643"/>
        <v>101325</v>
      </c>
    </row>
    <row r="2721" spans="5:26" x14ac:dyDescent="0.2">
      <c r="E2721">
        <f t="shared" si="645"/>
        <v>0.33949999999997649</v>
      </c>
      <c r="F2721">
        <f t="shared" si="646"/>
        <v>101325</v>
      </c>
      <c r="H2721">
        <f t="shared" si="644"/>
        <v>0.33949999999997649</v>
      </c>
      <c r="I2721">
        <f t="shared" si="632"/>
        <v>455.99999999887223</v>
      </c>
      <c r="J2721">
        <f t="shared" si="633"/>
        <v>3.5013552284964736E-2</v>
      </c>
      <c r="K2721">
        <f t="shared" si="634"/>
        <v>26.411448257719734</v>
      </c>
      <c r="L2721">
        <f t="shared" si="635"/>
        <v>3.9769296294121147E-5</v>
      </c>
      <c r="M2721">
        <f>J2721/SQRT('Exhaust Gas Math'!$E$14*$B$21*$B$23)</f>
        <v>5.9441051563162363E-4</v>
      </c>
      <c r="N2721">
        <f t="shared" si="636"/>
        <v>1.9552731033678931E-2</v>
      </c>
      <c r="O2721">
        <f t="shared" si="637"/>
        <v>0</v>
      </c>
      <c r="P2721">
        <f t="shared" si="638"/>
        <v>0</v>
      </c>
      <c r="Q2721">
        <f>($B$16/2)*(COS((ACOS((2*'Intake Valve Fxn Scratch'!$B$1)/$B$16-1)/($B$17/2))*(I2721-($B$17/2)))+1)*P2721</f>
        <v>0</v>
      </c>
      <c r="R2721">
        <f t="shared" si="639"/>
        <v>0</v>
      </c>
      <c r="S2721">
        <f t="shared" si="640"/>
        <v>0</v>
      </c>
      <c r="T2721">
        <f>S2721*'Exhaust Gas Math'!$C$14</f>
        <v>0</v>
      </c>
      <c r="U2721">
        <f>(T2721/'Exhaust Gas Math'!$B$14)+('Exhaust Gas Math'!$D$10)</f>
        <v>4.4059320573952224E-4</v>
      </c>
      <c r="V2721">
        <f>('Exhaust Gas Math'!$E$10*(2.53982214E-12*V2720^4 - 0.0000000071629564556*V2720^3 + 7.56281407226508E-06*V2720^2 - 0.00322508455050905*V2720 + 1.62997098133725)*$B$24+T2721*'Exhaust Gas Math'!$D$14*$B$23)/('Exhaust Gas Math'!$E$10*(2.53982214E-12*V2720^4 - 0.0000000071629564556*V2720^3 + 7.56281407226508E-06*V2720^2 - 0.00322508455050905*V2720 + 1.62997098133725)+T2721*'Exhaust Gas Math'!$D$14)</f>
        <v>1100</v>
      </c>
      <c r="W2721">
        <f>(353.3116967483*V2721^-1.0020802909)*('Exhaust Gas Math'!$E$10/(T2721+'Exhaust Gas Math'!$E$10))+(357.4500179626*V2721^-1.0038444015 )*(T2721/(T2721+'Exhaust Gas Math'!$E$10))</f>
        <v>0.31654710700089367</v>
      </c>
      <c r="X2721">
        <f t="shared" si="641"/>
        <v>0</v>
      </c>
      <c r="Y2721">
        <f t="shared" si="642"/>
        <v>101325</v>
      </c>
      <c r="Z2721">
        <f t="shared" si="643"/>
        <v>101325</v>
      </c>
    </row>
    <row r="2722" spans="5:26" x14ac:dyDescent="0.2">
      <c r="E2722">
        <f t="shared" si="645"/>
        <v>0.33962499999997647</v>
      </c>
      <c r="F2722">
        <f t="shared" si="646"/>
        <v>101325</v>
      </c>
      <c r="H2722">
        <f t="shared" si="644"/>
        <v>0.33962499999997647</v>
      </c>
      <c r="I2722">
        <f t="shared" si="632"/>
        <v>461.99999999887041</v>
      </c>
      <c r="J2722">
        <f t="shared" si="633"/>
        <v>3.829080059831199E-2</v>
      </c>
      <c r="K2722">
        <f t="shared" si="634"/>
        <v>25.976597263031529</v>
      </c>
      <c r="L2722">
        <f t="shared" si="635"/>
        <v>3.9769296294121147E-5</v>
      </c>
      <c r="M2722">
        <f>J2722/SQRT('Exhaust Gas Math'!$E$14*$B$21*$B$23)</f>
        <v>6.5004699729835581E-4</v>
      </c>
      <c r="N2722">
        <f t="shared" si="636"/>
        <v>2.1273748625992184E-2</v>
      </c>
      <c r="O2722">
        <f t="shared" si="637"/>
        <v>0</v>
      </c>
      <c r="P2722">
        <f t="shared" si="638"/>
        <v>0</v>
      </c>
      <c r="Q2722">
        <f>($B$16/2)*(COS((ACOS((2*'Intake Valve Fxn Scratch'!$B$1)/$B$16-1)/($B$17/2))*(I2722-($B$17/2)))+1)*P2722</f>
        <v>0</v>
      </c>
      <c r="R2722">
        <f t="shared" si="639"/>
        <v>0</v>
      </c>
      <c r="S2722">
        <f t="shared" si="640"/>
        <v>0</v>
      </c>
      <c r="T2722">
        <f>S2722*'Exhaust Gas Math'!$C$14</f>
        <v>0</v>
      </c>
      <c r="U2722">
        <f>(T2722/'Exhaust Gas Math'!$B$14)+('Exhaust Gas Math'!$D$10)</f>
        <v>4.4059320573952224E-4</v>
      </c>
      <c r="V2722">
        <f>('Exhaust Gas Math'!$E$10*(2.53982214E-12*V2721^4 - 0.0000000071629564556*V2721^3 + 7.56281407226508E-06*V2721^2 - 0.00322508455050905*V2721 + 1.62997098133725)*$B$24+T2722*'Exhaust Gas Math'!$D$14*$B$23)/('Exhaust Gas Math'!$E$10*(2.53982214E-12*V2721^4 - 0.0000000071629564556*V2721^3 + 7.56281407226508E-06*V2721^2 - 0.00322508455050905*V2721 + 1.62997098133725)+T2722*'Exhaust Gas Math'!$D$14)</f>
        <v>1100</v>
      </c>
      <c r="W2722">
        <f>(353.3116967483*V2722^-1.0020802909)*('Exhaust Gas Math'!$E$10/(T2722+'Exhaust Gas Math'!$E$10))+(357.4500179626*V2722^-1.0038444015 )*(T2722/(T2722+'Exhaust Gas Math'!$E$10))</f>
        <v>0.31654710700089367</v>
      </c>
      <c r="X2722">
        <f t="shared" si="641"/>
        <v>0</v>
      </c>
      <c r="Y2722">
        <f t="shared" si="642"/>
        <v>101325</v>
      </c>
      <c r="Z2722">
        <f t="shared" si="643"/>
        <v>101325</v>
      </c>
    </row>
    <row r="2723" spans="5:26" x14ac:dyDescent="0.2">
      <c r="E2723">
        <f t="shared" si="645"/>
        <v>0.33974999999997646</v>
      </c>
      <c r="F2723">
        <f t="shared" si="646"/>
        <v>101325</v>
      </c>
      <c r="H2723">
        <f t="shared" si="644"/>
        <v>0.33974999999997646</v>
      </c>
      <c r="I2723">
        <f t="shared" si="632"/>
        <v>467.99999999887041</v>
      </c>
      <c r="J2723">
        <f t="shared" si="633"/>
        <v>4.1495838721092221E-2</v>
      </c>
      <c r="K2723">
        <f t="shared" si="634"/>
        <v>25.257141232776871</v>
      </c>
      <c r="L2723">
        <f t="shared" si="635"/>
        <v>3.9769296294121147E-5</v>
      </c>
      <c r="M2723">
        <f>J2723/SQRT('Exhaust Gas Math'!$E$14*$B$21*$B$23)</f>
        <v>7.0445759659075859E-4</v>
      </c>
      <c r="N2723">
        <f t="shared" si="636"/>
        <v>2.3061282130602063E-2</v>
      </c>
      <c r="O2723">
        <f t="shared" si="637"/>
        <v>0</v>
      </c>
      <c r="P2723">
        <f t="shared" si="638"/>
        <v>0</v>
      </c>
      <c r="Q2723">
        <f>($B$16/2)*(COS((ACOS((2*'Intake Valve Fxn Scratch'!$B$1)/$B$16-1)/($B$17/2))*(I2723-($B$17/2)))+1)*P2723</f>
        <v>0</v>
      </c>
      <c r="R2723">
        <f t="shared" si="639"/>
        <v>0</v>
      </c>
      <c r="S2723">
        <f t="shared" si="640"/>
        <v>0</v>
      </c>
      <c r="T2723">
        <f>S2723*'Exhaust Gas Math'!$C$14</f>
        <v>0</v>
      </c>
      <c r="U2723">
        <f>(T2723/'Exhaust Gas Math'!$B$14)+('Exhaust Gas Math'!$D$10)</f>
        <v>4.4059320573952224E-4</v>
      </c>
      <c r="V2723">
        <f>('Exhaust Gas Math'!$E$10*(2.53982214E-12*V2722^4 - 0.0000000071629564556*V2722^3 + 7.56281407226508E-06*V2722^2 - 0.00322508455050905*V2722 + 1.62997098133725)*$B$24+T2723*'Exhaust Gas Math'!$D$14*$B$23)/('Exhaust Gas Math'!$E$10*(2.53982214E-12*V2722^4 - 0.0000000071629564556*V2722^3 + 7.56281407226508E-06*V2722^2 - 0.00322508455050905*V2722 + 1.62997098133725)+T2723*'Exhaust Gas Math'!$D$14)</f>
        <v>1100</v>
      </c>
      <c r="W2723">
        <f>(353.3116967483*V2723^-1.0020802909)*('Exhaust Gas Math'!$E$10/(T2723+'Exhaust Gas Math'!$E$10))+(357.4500179626*V2723^-1.0038444015 )*(T2723/(T2723+'Exhaust Gas Math'!$E$10))</f>
        <v>0.31654710700089367</v>
      </c>
      <c r="X2723">
        <f t="shared" si="641"/>
        <v>0</v>
      </c>
      <c r="Y2723">
        <f t="shared" si="642"/>
        <v>101325</v>
      </c>
      <c r="Z2723">
        <f t="shared" si="643"/>
        <v>101325</v>
      </c>
    </row>
    <row r="2724" spans="5:26" x14ac:dyDescent="0.2">
      <c r="E2724">
        <f t="shared" si="645"/>
        <v>0.33987499999997645</v>
      </c>
      <c r="F2724">
        <f t="shared" si="646"/>
        <v>101325</v>
      </c>
      <c r="H2724">
        <f t="shared" si="644"/>
        <v>0.33987499999997645</v>
      </c>
      <c r="I2724">
        <f t="shared" si="632"/>
        <v>473.99999999886859</v>
      </c>
      <c r="J2724">
        <f t="shared" si="633"/>
        <v>4.4593551584931446E-2</v>
      </c>
      <c r="K2724">
        <f t="shared" si="634"/>
        <v>24.260962677779844</v>
      </c>
      <c r="L2724">
        <f t="shared" si="635"/>
        <v>3.9769296294121147E-5</v>
      </c>
      <c r="M2724">
        <f>J2724/SQRT('Exhaust Gas Math'!$E$14*$B$21*$B$23)</f>
        <v>7.5704617959677565E-4</v>
      </c>
      <c r="N2724">
        <f t="shared" si="636"/>
        <v>2.4926279522817216E-2</v>
      </c>
      <c r="O2724">
        <f t="shared" si="637"/>
        <v>0</v>
      </c>
      <c r="P2724">
        <f t="shared" si="638"/>
        <v>0</v>
      </c>
      <c r="Q2724">
        <f>($B$16/2)*(COS((ACOS((2*'Intake Valve Fxn Scratch'!$B$1)/$B$16-1)/($B$17/2))*(I2724-($B$17/2)))+1)*P2724</f>
        <v>0</v>
      </c>
      <c r="R2724">
        <f t="shared" si="639"/>
        <v>0</v>
      </c>
      <c r="S2724">
        <f t="shared" si="640"/>
        <v>0</v>
      </c>
      <c r="T2724">
        <f>S2724*'Exhaust Gas Math'!$C$14</f>
        <v>0</v>
      </c>
      <c r="U2724">
        <f>(T2724/'Exhaust Gas Math'!$B$14)+('Exhaust Gas Math'!$D$10)</f>
        <v>4.4059320573952224E-4</v>
      </c>
      <c r="V2724">
        <f>('Exhaust Gas Math'!$E$10*(2.53982214E-12*V2723^4 - 0.0000000071629564556*V2723^3 + 7.56281407226508E-06*V2723^2 - 0.00322508455050905*V2723 + 1.62997098133725)*$B$24+T2724*'Exhaust Gas Math'!$D$14*$B$23)/('Exhaust Gas Math'!$E$10*(2.53982214E-12*V2723^4 - 0.0000000071629564556*V2723^3 + 7.56281407226508E-06*V2723^2 - 0.00322508455050905*V2723 + 1.62997098133725)+T2724*'Exhaust Gas Math'!$D$14)</f>
        <v>1100</v>
      </c>
      <c r="W2724">
        <f>(353.3116967483*V2724^-1.0020802909)*('Exhaust Gas Math'!$E$10/(T2724+'Exhaust Gas Math'!$E$10))+(357.4500179626*V2724^-1.0038444015 )*(T2724/(T2724+'Exhaust Gas Math'!$E$10))</f>
        <v>0.31654710700089367</v>
      </c>
      <c r="X2724">
        <f t="shared" si="641"/>
        <v>0</v>
      </c>
      <c r="Y2724">
        <f t="shared" si="642"/>
        <v>101325</v>
      </c>
      <c r="Z2724">
        <f t="shared" si="643"/>
        <v>101325</v>
      </c>
    </row>
    <row r="2725" spans="5:26" x14ac:dyDescent="0.2">
      <c r="E2725">
        <f t="shared" si="645"/>
        <v>0.33999999999997643</v>
      </c>
      <c r="F2725">
        <f t="shared" si="646"/>
        <v>101325</v>
      </c>
      <c r="H2725">
        <f t="shared" si="644"/>
        <v>0.33999999999997643</v>
      </c>
      <c r="I2725">
        <f t="shared" si="632"/>
        <v>479.99999999886859</v>
      </c>
      <c r="J2725">
        <f t="shared" si="633"/>
        <v>4.7549999999458713E-2</v>
      </c>
      <c r="K2725">
        <f t="shared" si="634"/>
        <v>22.998975938751691</v>
      </c>
      <c r="L2725">
        <f t="shared" si="635"/>
        <v>3.9769296294121147E-5</v>
      </c>
      <c r="M2725">
        <f>J2725/SQRT('Exhaust Gas Math'!$E$14*$B$21*$B$23)</f>
        <v>8.072365747961817E-4</v>
      </c>
      <c r="N2725">
        <f t="shared" si="636"/>
        <v>2.6879134705304102E-2</v>
      </c>
      <c r="O2725">
        <f t="shared" si="637"/>
        <v>0</v>
      </c>
      <c r="P2725">
        <f t="shared" si="638"/>
        <v>0</v>
      </c>
      <c r="Q2725">
        <f>($B$16/2)*(COS((ACOS((2*'Intake Valve Fxn Scratch'!$B$1)/$B$16-1)/($B$17/2))*(I2725-($B$17/2)))+1)*P2725</f>
        <v>0</v>
      </c>
      <c r="R2725">
        <f t="shared" si="639"/>
        <v>0</v>
      </c>
      <c r="S2725">
        <f t="shared" si="640"/>
        <v>0</v>
      </c>
      <c r="T2725">
        <f>S2725*'Exhaust Gas Math'!$C$14</f>
        <v>0</v>
      </c>
      <c r="U2725">
        <f>(T2725/'Exhaust Gas Math'!$B$14)+('Exhaust Gas Math'!$D$10)</f>
        <v>4.4059320573952224E-4</v>
      </c>
      <c r="V2725">
        <f>('Exhaust Gas Math'!$E$10*(2.53982214E-12*V2724^4 - 0.0000000071629564556*V2724^3 + 7.56281407226508E-06*V2724^2 - 0.00322508455050905*V2724 + 1.62997098133725)*$B$24+T2725*'Exhaust Gas Math'!$D$14*$B$23)/('Exhaust Gas Math'!$E$10*(2.53982214E-12*V2724^4 - 0.0000000071629564556*V2724^3 + 7.56281407226508E-06*V2724^2 - 0.00322508455050905*V2724 + 1.62997098133725)+T2725*'Exhaust Gas Math'!$D$14)</f>
        <v>1100</v>
      </c>
      <c r="W2725">
        <f>(353.3116967483*V2725^-1.0020802909)*('Exhaust Gas Math'!$E$10/(T2725+'Exhaust Gas Math'!$E$10))+(357.4500179626*V2725^-1.0038444015 )*(T2725/(T2725+'Exhaust Gas Math'!$E$10))</f>
        <v>0.31654710700089367</v>
      </c>
      <c r="X2725">
        <f t="shared" si="641"/>
        <v>0</v>
      </c>
      <c r="Y2725">
        <f t="shared" si="642"/>
        <v>101325</v>
      </c>
      <c r="Z2725">
        <f t="shared" si="643"/>
        <v>101325</v>
      </c>
    </row>
    <row r="2726" spans="5:26" x14ac:dyDescent="0.2">
      <c r="E2726">
        <f t="shared" si="645"/>
        <v>0.34012499999997642</v>
      </c>
      <c r="F2726">
        <f t="shared" si="646"/>
        <v>101325</v>
      </c>
      <c r="H2726">
        <f t="shared" si="644"/>
        <v>0.34012499999997642</v>
      </c>
      <c r="I2726">
        <f t="shared" si="632"/>
        <v>485.99999999886859</v>
      </c>
      <c r="J2726">
        <f t="shared" si="633"/>
        <v>5.0332792497164658E-2</v>
      </c>
      <c r="K2726">
        <f t="shared" si="634"/>
        <v>21.485007606494261</v>
      </c>
      <c r="L2726">
        <f t="shared" si="635"/>
        <v>3.9769296294121147E-5</v>
      </c>
      <c r="M2726">
        <f>J2726/SQRT('Exhaust Gas Math'!$E$14*$B$21*$B$23)</f>
        <v>8.5447888571610244E-4</v>
      </c>
      <c r="N2726">
        <f t="shared" si="636"/>
        <v>2.8928903021434554E-2</v>
      </c>
      <c r="O2726">
        <f t="shared" si="637"/>
        <v>0</v>
      </c>
      <c r="P2726">
        <f t="shared" si="638"/>
        <v>0</v>
      </c>
      <c r="Q2726">
        <f>($B$16/2)*(COS((ACOS((2*'Intake Valve Fxn Scratch'!$B$1)/$B$16-1)/($B$17/2))*(I2726-($B$17/2)))+1)*P2726</f>
        <v>0</v>
      </c>
      <c r="R2726">
        <f t="shared" si="639"/>
        <v>0</v>
      </c>
      <c r="S2726">
        <f t="shared" si="640"/>
        <v>0</v>
      </c>
      <c r="T2726">
        <f>S2726*'Exhaust Gas Math'!$C$14</f>
        <v>0</v>
      </c>
      <c r="U2726">
        <f>(T2726/'Exhaust Gas Math'!$B$14)+('Exhaust Gas Math'!$D$10)</f>
        <v>4.4059320573952224E-4</v>
      </c>
      <c r="V2726">
        <f>('Exhaust Gas Math'!$E$10*(2.53982214E-12*V2725^4 - 0.0000000071629564556*V2725^3 + 7.56281407226508E-06*V2725^2 - 0.00322508455050905*V2725 + 1.62997098133725)*$B$24+T2726*'Exhaust Gas Math'!$D$14*$B$23)/('Exhaust Gas Math'!$E$10*(2.53982214E-12*V2725^4 - 0.0000000071629564556*V2725^3 + 7.56281407226508E-06*V2725^2 - 0.00322508455050905*V2725 + 1.62997098133725)+T2726*'Exhaust Gas Math'!$D$14)</f>
        <v>1100</v>
      </c>
      <c r="W2726">
        <f>(353.3116967483*V2726^-1.0020802909)*('Exhaust Gas Math'!$E$10/(T2726+'Exhaust Gas Math'!$E$10))+(357.4500179626*V2726^-1.0038444015 )*(T2726/(T2726+'Exhaust Gas Math'!$E$10))</f>
        <v>0.31654710700089367</v>
      </c>
      <c r="X2726">
        <f t="shared" si="641"/>
        <v>0</v>
      </c>
      <c r="Y2726">
        <f t="shared" si="642"/>
        <v>101325</v>
      </c>
      <c r="Z2726">
        <f t="shared" si="643"/>
        <v>101325</v>
      </c>
    </row>
    <row r="2727" spans="5:26" x14ac:dyDescent="0.2">
      <c r="E2727">
        <f t="shared" si="645"/>
        <v>0.3402499999999764</v>
      </c>
      <c r="F2727">
        <f t="shared" si="646"/>
        <v>101325</v>
      </c>
      <c r="H2727">
        <f t="shared" si="644"/>
        <v>0.3402499999999764</v>
      </c>
      <c r="I2727">
        <f t="shared" si="632"/>
        <v>491.99999999886677</v>
      </c>
      <c r="J2727">
        <f t="shared" si="633"/>
        <v>5.2911440221110675E-2</v>
      </c>
      <c r="K2727">
        <f t="shared" si="634"/>
        <v>19.735645034872373</v>
      </c>
      <c r="L2727">
        <f t="shared" si="635"/>
        <v>3.9769296294121147E-5</v>
      </c>
      <c r="M2727">
        <f>J2727/SQRT('Exhaust Gas Math'!$E$14*$B$21*$B$23)</f>
        <v>8.9825551571206142E-4</v>
      </c>
      <c r="N2727">
        <f t="shared" si="636"/>
        <v>3.108244396796938E-2</v>
      </c>
      <c r="O2727">
        <f t="shared" si="637"/>
        <v>0</v>
      </c>
      <c r="P2727">
        <f t="shared" si="638"/>
        <v>0</v>
      </c>
      <c r="Q2727">
        <f>($B$16/2)*(COS((ACOS((2*'Intake Valve Fxn Scratch'!$B$1)/$B$16-1)/($B$17/2))*(I2727-($B$17/2)))+1)*P2727</f>
        <v>0</v>
      </c>
      <c r="R2727">
        <f t="shared" si="639"/>
        <v>0</v>
      </c>
      <c r="S2727">
        <f t="shared" si="640"/>
        <v>0</v>
      </c>
      <c r="T2727">
        <f>S2727*'Exhaust Gas Math'!$C$14</f>
        <v>0</v>
      </c>
      <c r="U2727">
        <f>(T2727/'Exhaust Gas Math'!$B$14)+('Exhaust Gas Math'!$D$10)</f>
        <v>4.4059320573952224E-4</v>
      </c>
      <c r="V2727">
        <f>('Exhaust Gas Math'!$E$10*(2.53982214E-12*V2726^4 - 0.0000000071629564556*V2726^3 + 7.56281407226508E-06*V2726^2 - 0.00322508455050905*V2726 + 1.62997098133725)*$B$24+T2727*'Exhaust Gas Math'!$D$14*$B$23)/('Exhaust Gas Math'!$E$10*(2.53982214E-12*V2726^4 - 0.0000000071629564556*V2726^3 + 7.56281407226508E-06*V2726^2 - 0.00322508455050905*V2726 + 1.62997098133725)+T2727*'Exhaust Gas Math'!$D$14)</f>
        <v>1100</v>
      </c>
      <c r="W2727">
        <f>(353.3116967483*V2727^-1.0020802909)*('Exhaust Gas Math'!$E$10/(T2727+'Exhaust Gas Math'!$E$10))+(357.4500179626*V2727^-1.0038444015 )*(T2727/(T2727+'Exhaust Gas Math'!$E$10))</f>
        <v>0.31654710700089367</v>
      </c>
      <c r="X2727">
        <f t="shared" si="641"/>
        <v>0</v>
      </c>
      <c r="Y2727">
        <f t="shared" si="642"/>
        <v>101325</v>
      </c>
      <c r="Z2727">
        <f t="shared" si="643"/>
        <v>101325</v>
      </c>
    </row>
    <row r="2728" spans="5:26" x14ac:dyDescent="0.2">
      <c r="E2728">
        <f t="shared" si="645"/>
        <v>0.34037499999997639</v>
      </c>
      <c r="F2728">
        <f t="shared" si="646"/>
        <v>101325</v>
      </c>
      <c r="H2728">
        <f t="shared" si="644"/>
        <v>0.34037499999997639</v>
      </c>
      <c r="I2728">
        <f t="shared" si="632"/>
        <v>497.99999999886677</v>
      </c>
      <c r="J2728">
        <f t="shared" si="633"/>
        <v>5.5257690967213703E-2</v>
      </c>
      <c r="K2728">
        <f t="shared" si="634"/>
        <v>17.770054606300253</v>
      </c>
      <c r="L2728">
        <f t="shared" si="635"/>
        <v>3.9769296294121147E-5</v>
      </c>
      <c r="M2728">
        <f>J2728/SQRT('Exhaust Gas Math'!$E$14*$B$21*$B$23)</f>
        <v>9.3808683886492693E-4</v>
      </c>
      <c r="N2728">
        <f t="shared" si="636"/>
        <v>3.3343486332015497E-2</v>
      </c>
      <c r="O2728">
        <f t="shared" si="637"/>
        <v>0</v>
      </c>
      <c r="P2728">
        <f t="shared" si="638"/>
        <v>0</v>
      </c>
      <c r="Q2728">
        <f>($B$16/2)*(COS((ACOS((2*'Intake Valve Fxn Scratch'!$B$1)/$B$16-1)/($B$17/2))*(I2728-($B$17/2)))+1)*P2728</f>
        <v>0</v>
      </c>
      <c r="R2728">
        <f t="shared" si="639"/>
        <v>0</v>
      </c>
      <c r="S2728">
        <f t="shared" si="640"/>
        <v>0</v>
      </c>
      <c r="T2728">
        <f>S2728*'Exhaust Gas Math'!$C$14</f>
        <v>0</v>
      </c>
      <c r="U2728">
        <f>(T2728/'Exhaust Gas Math'!$B$14)+('Exhaust Gas Math'!$D$10)</f>
        <v>4.4059320573952224E-4</v>
      </c>
      <c r="V2728">
        <f>('Exhaust Gas Math'!$E$10*(2.53982214E-12*V2727^4 - 0.0000000071629564556*V2727^3 + 7.56281407226508E-06*V2727^2 - 0.00322508455050905*V2727 + 1.62997098133725)*$B$24+T2728*'Exhaust Gas Math'!$D$14*$B$23)/('Exhaust Gas Math'!$E$10*(2.53982214E-12*V2727^4 - 0.0000000071629564556*V2727^3 + 7.56281407226508E-06*V2727^2 - 0.00322508455050905*V2727 + 1.62997098133725)+T2728*'Exhaust Gas Math'!$D$14)</f>
        <v>1100</v>
      </c>
      <c r="W2728">
        <f>(353.3116967483*V2728^-1.0020802909)*('Exhaust Gas Math'!$E$10/(T2728+'Exhaust Gas Math'!$E$10))+(357.4500179626*V2728^-1.0038444015 )*(T2728/(T2728+'Exhaust Gas Math'!$E$10))</f>
        <v>0.31654710700089367</v>
      </c>
      <c r="X2728">
        <f t="shared" si="641"/>
        <v>0</v>
      </c>
      <c r="Y2728">
        <f t="shared" si="642"/>
        <v>101325</v>
      </c>
      <c r="Z2728">
        <f t="shared" si="643"/>
        <v>101325</v>
      </c>
    </row>
    <row r="2729" spans="5:26" x14ac:dyDescent="0.2">
      <c r="E2729">
        <f t="shared" si="645"/>
        <v>0.34049999999997638</v>
      </c>
      <c r="F2729">
        <f t="shared" si="646"/>
        <v>101325</v>
      </c>
      <c r="H2729">
        <f t="shared" si="644"/>
        <v>0.34049999999997638</v>
      </c>
      <c r="I2729">
        <f t="shared" si="632"/>
        <v>503.99999999886677</v>
      </c>
      <c r="J2729">
        <f t="shared" si="633"/>
        <v>5.7345838721317433E-2</v>
      </c>
      <c r="K2729">
        <f t="shared" si="634"/>
        <v>15.609771740837447</v>
      </c>
      <c r="L2729">
        <f t="shared" si="635"/>
        <v>3.9769296294121147E-5</v>
      </c>
      <c r="M2729">
        <f>J2729/SQRT('Exhaust Gas Math'!$E$14*$B$21*$B$23)</f>
        <v>9.7353645486303883E-4</v>
      </c>
      <c r="N2729">
        <f t="shared" si="636"/>
        <v>3.5711621292934044E-2</v>
      </c>
      <c r="O2729">
        <f t="shared" si="637"/>
        <v>0</v>
      </c>
      <c r="P2729">
        <f t="shared" si="638"/>
        <v>0</v>
      </c>
      <c r="Q2729">
        <f>($B$16/2)*(COS((ACOS((2*'Intake Valve Fxn Scratch'!$B$1)/$B$16-1)/($B$17/2))*(I2729-($B$17/2)))+1)*P2729</f>
        <v>0</v>
      </c>
      <c r="R2729">
        <f t="shared" si="639"/>
        <v>0</v>
      </c>
      <c r="S2729">
        <f t="shared" si="640"/>
        <v>0</v>
      </c>
      <c r="T2729">
        <f>S2729*'Exhaust Gas Math'!$C$14</f>
        <v>0</v>
      </c>
      <c r="U2729">
        <f>(T2729/'Exhaust Gas Math'!$B$14)+('Exhaust Gas Math'!$D$10)</f>
        <v>4.4059320573952224E-4</v>
      </c>
      <c r="V2729">
        <f>('Exhaust Gas Math'!$E$10*(2.53982214E-12*V2728^4 - 0.0000000071629564556*V2728^3 + 7.56281407226508E-06*V2728^2 - 0.00322508455050905*V2728 + 1.62997098133725)*$B$24+T2729*'Exhaust Gas Math'!$D$14*$B$23)/('Exhaust Gas Math'!$E$10*(2.53982214E-12*V2728^4 - 0.0000000071629564556*V2728^3 + 7.56281407226508E-06*V2728^2 - 0.00322508455050905*V2728 + 1.62997098133725)+T2729*'Exhaust Gas Math'!$D$14)</f>
        <v>1100</v>
      </c>
      <c r="W2729">
        <f>(353.3116967483*V2729^-1.0020802909)*('Exhaust Gas Math'!$E$10/(T2729+'Exhaust Gas Math'!$E$10))+(357.4500179626*V2729^-1.0038444015 )*(T2729/(T2729+'Exhaust Gas Math'!$E$10))</f>
        <v>0.31654710700089367</v>
      </c>
      <c r="X2729">
        <f t="shared" si="641"/>
        <v>0</v>
      </c>
      <c r="Y2729">
        <f t="shared" si="642"/>
        <v>101325</v>
      </c>
      <c r="Z2729">
        <f t="shared" si="643"/>
        <v>101325</v>
      </c>
    </row>
    <row r="2730" spans="5:26" x14ac:dyDescent="0.2">
      <c r="E2730">
        <f t="shared" si="645"/>
        <v>0.34062499999997636</v>
      </c>
      <c r="F2730">
        <f t="shared" si="646"/>
        <v>101325</v>
      </c>
      <c r="H2730">
        <f t="shared" si="644"/>
        <v>0.34062499999997636</v>
      </c>
      <c r="I2730">
        <f t="shared" si="632"/>
        <v>509.99999999886495</v>
      </c>
      <c r="J2730">
        <f t="shared" si="633"/>
        <v>5.9153005299652658E-2</v>
      </c>
      <c r="K2730">
        <f t="shared" si="634"/>
        <v>13.278464949628544</v>
      </c>
      <c r="L2730">
        <f t="shared" si="635"/>
        <v>3.9769296294121147E-5</v>
      </c>
      <c r="M2730">
        <f>J2730/SQRT('Exhaust Gas Math'!$E$14*$B$21*$B$23)</f>
        <v>1.0042159702951749E-3</v>
      </c>
      <c r="N2730">
        <f t="shared" si="636"/>
        <v>3.8181243154283694E-2</v>
      </c>
      <c r="O2730">
        <f t="shared" si="637"/>
        <v>0</v>
      </c>
      <c r="P2730">
        <f t="shared" si="638"/>
        <v>0</v>
      </c>
      <c r="Q2730">
        <f>($B$16/2)*(COS((ACOS((2*'Intake Valve Fxn Scratch'!$B$1)/$B$16-1)/($B$17/2))*(I2730-($B$17/2)))+1)*P2730</f>
        <v>0</v>
      </c>
      <c r="R2730">
        <f t="shared" si="639"/>
        <v>0</v>
      </c>
      <c r="S2730">
        <f t="shared" si="640"/>
        <v>0</v>
      </c>
      <c r="T2730">
        <f>S2730*'Exhaust Gas Math'!$C$14</f>
        <v>0</v>
      </c>
      <c r="U2730">
        <f>(T2730/'Exhaust Gas Math'!$B$14)+('Exhaust Gas Math'!$D$10)</f>
        <v>4.4059320573952224E-4</v>
      </c>
      <c r="V2730">
        <f>('Exhaust Gas Math'!$E$10*(2.53982214E-12*V2729^4 - 0.0000000071629564556*V2729^3 + 7.56281407226508E-06*V2729^2 - 0.00322508455050905*V2729 + 1.62997098133725)*$B$24+T2730*'Exhaust Gas Math'!$D$14*$B$23)/('Exhaust Gas Math'!$E$10*(2.53982214E-12*V2729^4 - 0.0000000071629564556*V2729^3 + 7.56281407226508E-06*V2729^2 - 0.00322508455050905*V2729 + 1.62997098133725)+T2730*'Exhaust Gas Math'!$D$14)</f>
        <v>1100</v>
      </c>
      <c r="W2730">
        <f>(353.3116967483*V2730^-1.0020802909)*('Exhaust Gas Math'!$E$10/(T2730+'Exhaust Gas Math'!$E$10))+(357.4500179626*V2730^-1.0038444015 )*(T2730/(T2730+'Exhaust Gas Math'!$E$10))</f>
        <v>0.31654710700089367</v>
      </c>
      <c r="X2730">
        <f t="shared" si="641"/>
        <v>0</v>
      </c>
      <c r="Y2730">
        <f t="shared" si="642"/>
        <v>101325</v>
      </c>
      <c r="Z2730">
        <f t="shared" si="643"/>
        <v>101325</v>
      </c>
    </row>
    <row r="2731" spans="5:26" x14ac:dyDescent="0.2">
      <c r="E2731">
        <f t="shared" si="645"/>
        <v>0.34074999999997635</v>
      </c>
      <c r="F2731">
        <f t="shared" si="646"/>
        <v>101325</v>
      </c>
      <c r="H2731">
        <f t="shared" si="644"/>
        <v>0.34074999999997635</v>
      </c>
      <c r="I2731">
        <f t="shared" si="632"/>
        <v>515.99999999886495</v>
      </c>
      <c r="J2731">
        <f t="shared" si="633"/>
        <v>6.0659391007015173E-2</v>
      </c>
      <c r="K2731">
        <f t="shared" si="634"/>
        <v>10.801676517732821</v>
      </c>
      <c r="L2731">
        <f t="shared" si="635"/>
        <v>3.9769296294121147E-5</v>
      </c>
      <c r="M2731">
        <f>J2731/SQRT('Exhaust Gas Math'!$E$14*$B$21*$B$23)</f>
        <v>1.0297892539701925E-3</v>
      </c>
      <c r="N2731">
        <f t="shared" si="636"/>
        <v>4.074047510248615E-2</v>
      </c>
      <c r="O2731">
        <f t="shared" si="637"/>
        <v>0</v>
      </c>
      <c r="P2731">
        <f t="shared" si="638"/>
        <v>0</v>
      </c>
      <c r="Q2731">
        <f>($B$16/2)*(COS((ACOS((2*'Intake Valve Fxn Scratch'!$B$1)/$B$16-1)/($B$17/2))*(I2731-($B$17/2)))+1)*P2731</f>
        <v>0</v>
      </c>
      <c r="R2731">
        <f t="shared" si="639"/>
        <v>0</v>
      </c>
      <c r="S2731">
        <f t="shared" si="640"/>
        <v>0</v>
      </c>
      <c r="T2731">
        <f>S2731*'Exhaust Gas Math'!$C$14</f>
        <v>0</v>
      </c>
      <c r="U2731">
        <f>(T2731/'Exhaust Gas Math'!$B$14)+('Exhaust Gas Math'!$D$10)</f>
        <v>4.4059320573952224E-4</v>
      </c>
      <c r="V2731">
        <f>('Exhaust Gas Math'!$E$10*(2.53982214E-12*V2730^4 - 0.0000000071629564556*V2730^3 + 7.56281407226508E-06*V2730^2 - 0.00322508455050905*V2730 + 1.62997098133725)*$B$24+T2731*'Exhaust Gas Math'!$D$14*$B$23)/('Exhaust Gas Math'!$E$10*(2.53982214E-12*V2730^4 - 0.0000000071629564556*V2730^3 + 7.56281407226508E-06*V2730^2 - 0.00322508455050905*V2730 + 1.62997098133725)+T2731*'Exhaust Gas Math'!$D$14)</f>
        <v>1100</v>
      </c>
      <c r="W2731">
        <f>(353.3116967483*V2731^-1.0020802909)*('Exhaust Gas Math'!$E$10/(T2731+'Exhaust Gas Math'!$E$10))+(357.4500179626*V2731^-1.0038444015 )*(T2731/(T2731+'Exhaust Gas Math'!$E$10))</f>
        <v>0.31654710700089367</v>
      </c>
      <c r="X2731">
        <f t="shared" si="641"/>
        <v>0</v>
      </c>
      <c r="Y2731">
        <f t="shared" si="642"/>
        <v>101325</v>
      </c>
      <c r="Z2731">
        <f t="shared" si="643"/>
        <v>101325</v>
      </c>
    </row>
    <row r="2732" spans="5:26" x14ac:dyDescent="0.2">
      <c r="E2732">
        <f t="shared" si="645"/>
        <v>0.34087499999997634</v>
      </c>
      <c r="F2732">
        <f t="shared" si="646"/>
        <v>101325</v>
      </c>
      <c r="H2732">
        <f t="shared" si="644"/>
        <v>0.34087499999997634</v>
      </c>
      <c r="I2732">
        <f t="shared" si="632"/>
        <v>521.99999999886495</v>
      </c>
      <c r="J2732">
        <f t="shared" si="633"/>
        <v>6.1848491566362573E-2</v>
      </c>
      <c r="K2732">
        <f t="shared" si="634"/>
        <v>8.206542657512653</v>
      </c>
      <c r="L2732">
        <f t="shared" si="635"/>
        <v>3.9769296294121147E-5</v>
      </c>
      <c r="M2732">
        <f>J2732/SQRT('Exhaust Gas Math'!$E$14*$B$21*$B$23)</f>
        <v>1.0499761196405761E-3</v>
      </c>
      <c r="N2732">
        <f t="shared" si="636"/>
        <v>4.3370137971234402E-2</v>
      </c>
      <c r="O2732">
        <f t="shared" si="637"/>
        <v>0</v>
      </c>
      <c r="P2732">
        <f t="shared" si="638"/>
        <v>0</v>
      </c>
      <c r="Q2732">
        <f>($B$16/2)*(COS((ACOS((2*'Intake Valve Fxn Scratch'!$B$1)/$B$16-1)/($B$17/2))*(I2732-($B$17/2)))+1)*P2732</f>
        <v>0</v>
      </c>
      <c r="R2732">
        <f t="shared" si="639"/>
        <v>0</v>
      </c>
      <c r="S2732">
        <f t="shared" si="640"/>
        <v>0</v>
      </c>
      <c r="T2732">
        <f>S2732*'Exhaust Gas Math'!$C$14</f>
        <v>0</v>
      </c>
      <c r="U2732">
        <f>(T2732/'Exhaust Gas Math'!$B$14)+('Exhaust Gas Math'!$D$10)</f>
        <v>4.4059320573952224E-4</v>
      </c>
      <c r="V2732">
        <f>('Exhaust Gas Math'!$E$10*(2.53982214E-12*V2731^4 - 0.0000000071629564556*V2731^3 + 7.56281407226508E-06*V2731^2 - 0.00322508455050905*V2731 + 1.62997098133725)*$B$24+T2732*'Exhaust Gas Math'!$D$14*$B$23)/('Exhaust Gas Math'!$E$10*(2.53982214E-12*V2731^4 - 0.0000000071629564556*V2731^3 + 7.56281407226508E-06*V2731^2 - 0.00322508455050905*V2731 + 1.62997098133725)+T2732*'Exhaust Gas Math'!$D$14)</f>
        <v>1100</v>
      </c>
      <c r="W2732">
        <f>(353.3116967483*V2732^-1.0020802909)*('Exhaust Gas Math'!$E$10/(T2732+'Exhaust Gas Math'!$E$10))+(357.4500179626*V2732^-1.0038444015 )*(T2732/(T2732+'Exhaust Gas Math'!$E$10))</f>
        <v>0.31654710700089367</v>
      </c>
      <c r="X2732">
        <f t="shared" si="641"/>
        <v>0</v>
      </c>
      <c r="Y2732">
        <f t="shared" si="642"/>
        <v>101325</v>
      </c>
      <c r="Z2732">
        <f t="shared" si="643"/>
        <v>101325</v>
      </c>
    </row>
    <row r="2733" spans="5:26" x14ac:dyDescent="0.2">
      <c r="E2733">
        <f t="shared" si="645"/>
        <v>0.34099999999997632</v>
      </c>
      <c r="F2733">
        <f t="shared" si="646"/>
        <v>101325</v>
      </c>
      <c r="H2733">
        <f t="shared" si="644"/>
        <v>0.34099999999997632</v>
      </c>
      <c r="I2733">
        <f t="shared" si="632"/>
        <v>527.99999999886313</v>
      </c>
      <c r="J2733">
        <f t="shared" si="633"/>
        <v>6.2707278943130967E-2</v>
      </c>
      <c r="K2733">
        <f t="shared" si="634"/>
        <v>5.5214961986087712</v>
      </c>
      <c r="L2733">
        <f t="shared" si="635"/>
        <v>3.9769296294121147E-5</v>
      </c>
      <c r="M2733">
        <f>J2733/SQRT('Exhaust Gas Math'!$E$14*$B$21*$B$23)</f>
        <v>1.0645553957816616E-3</v>
      </c>
      <c r="N2733">
        <f t="shared" si="636"/>
        <v>4.6042841937031773E-2</v>
      </c>
      <c r="O2733">
        <f t="shared" si="637"/>
        <v>0</v>
      </c>
      <c r="P2733">
        <f t="shared" si="638"/>
        <v>0</v>
      </c>
      <c r="Q2733">
        <f>($B$16/2)*(COS((ACOS((2*'Intake Valve Fxn Scratch'!$B$1)/$B$16-1)/($B$17/2))*(I2733-($B$17/2)))+1)*P2733</f>
        <v>0</v>
      </c>
      <c r="R2733">
        <f t="shared" si="639"/>
        <v>0</v>
      </c>
      <c r="S2733">
        <f t="shared" si="640"/>
        <v>0</v>
      </c>
      <c r="T2733">
        <f>S2733*'Exhaust Gas Math'!$C$14</f>
        <v>0</v>
      </c>
      <c r="U2733">
        <f>(T2733/'Exhaust Gas Math'!$B$14)+('Exhaust Gas Math'!$D$10)</f>
        <v>4.4059320573952224E-4</v>
      </c>
      <c r="V2733">
        <f>('Exhaust Gas Math'!$E$10*(2.53982214E-12*V2732^4 - 0.0000000071629564556*V2732^3 + 7.56281407226508E-06*V2732^2 - 0.00322508455050905*V2732 + 1.62997098133725)*$B$24+T2733*'Exhaust Gas Math'!$D$14*$B$23)/('Exhaust Gas Math'!$E$10*(2.53982214E-12*V2732^4 - 0.0000000071629564556*V2732^3 + 7.56281407226508E-06*V2732^2 - 0.00322508455050905*V2732 + 1.62997098133725)+T2733*'Exhaust Gas Math'!$D$14)</f>
        <v>1100</v>
      </c>
      <c r="W2733">
        <f>(353.3116967483*V2733^-1.0020802909)*('Exhaust Gas Math'!$E$10/(T2733+'Exhaust Gas Math'!$E$10))+(357.4500179626*V2733^-1.0038444015 )*(T2733/(T2733+'Exhaust Gas Math'!$E$10))</f>
        <v>0.31654710700089367</v>
      </c>
      <c r="X2733">
        <f t="shared" si="641"/>
        <v>0</v>
      </c>
      <c r="Y2733">
        <f t="shared" si="642"/>
        <v>101325</v>
      </c>
      <c r="Z2733">
        <f t="shared" si="643"/>
        <v>101325</v>
      </c>
    </row>
    <row r="2734" spans="5:26" x14ac:dyDescent="0.2">
      <c r="E2734">
        <f t="shared" si="645"/>
        <v>0.34112499999997631</v>
      </c>
      <c r="F2734">
        <f t="shared" si="646"/>
        <v>101325</v>
      </c>
      <c r="H2734">
        <f t="shared" si="644"/>
        <v>0.34112499999997631</v>
      </c>
      <c r="I2734">
        <f t="shared" si="632"/>
        <v>533.99999999886313</v>
      </c>
      <c r="J2734">
        <f t="shared" si="633"/>
        <v>6.3226344083108621E-2</v>
      </c>
      <c r="K2734">
        <f t="shared" si="634"/>
        <v>2.7759550719041162</v>
      </c>
      <c r="L2734">
        <f t="shared" si="635"/>
        <v>3.9769296294121147E-5</v>
      </c>
      <c r="M2734">
        <f>J2734/SQRT('Exhaust Gas Math'!$E$14*$B$21*$B$23)</f>
        <v>1.0733673487931532E-3</v>
      </c>
      <c r="N2734">
        <f t="shared" si="636"/>
        <v>4.8722302042721655E-2</v>
      </c>
      <c r="O2734">
        <f t="shared" si="637"/>
        <v>0</v>
      </c>
      <c r="P2734">
        <f t="shared" si="638"/>
        <v>0</v>
      </c>
      <c r="Q2734">
        <f>($B$16/2)*(COS((ACOS((2*'Intake Valve Fxn Scratch'!$B$1)/$B$16-1)/($B$17/2))*(I2734-($B$17/2)))+1)*P2734</f>
        <v>0</v>
      </c>
      <c r="R2734">
        <f t="shared" si="639"/>
        <v>0</v>
      </c>
      <c r="S2734">
        <f t="shared" si="640"/>
        <v>0</v>
      </c>
      <c r="T2734">
        <f>S2734*'Exhaust Gas Math'!$C$14</f>
        <v>0</v>
      </c>
      <c r="U2734">
        <f>(T2734/'Exhaust Gas Math'!$B$14)+('Exhaust Gas Math'!$D$10)</f>
        <v>4.4059320573952224E-4</v>
      </c>
      <c r="V2734">
        <f>('Exhaust Gas Math'!$E$10*(2.53982214E-12*V2733^4 - 0.0000000071629564556*V2733^3 + 7.56281407226508E-06*V2733^2 - 0.00322508455050905*V2733 + 1.62997098133725)*$B$24+T2734*'Exhaust Gas Math'!$D$14*$B$23)/('Exhaust Gas Math'!$E$10*(2.53982214E-12*V2733^4 - 0.0000000071629564556*V2733^3 + 7.56281407226508E-06*V2733^2 - 0.00322508455050905*V2733 + 1.62997098133725)+T2734*'Exhaust Gas Math'!$D$14)</f>
        <v>1100</v>
      </c>
      <c r="W2734">
        <f>(353.3116967483*V2734^-1.0020802909)*('Exhaust Gas Math'!$E$10/(T2734+'Exhaust Gas Math'!$E$10))+(357.4500179626*V2734^-1.0038444015 )*(T2734/(T2734+'Exhaust Gas Math'!$E$10))</f>
        <v>0.31654710700089367</v>
      </c>
      <c r="X2734">
        <f t="shared" si="641"/>
        <v>0</v>
      </c>
      <c r="Y2734">
        <f t="shared" si="642"/>
        <v>101325</v>
      </c>
      <c r="Z2734">
        <f t="shared" si="643"/>
        <v>101325</v>
      </c>
    </row>
    <row r="2735" spans="5:26" x14ac:dyDescent="0.2">
      <c r="E2735">
        <f t="shared" si="645"/>
        <v>0.34124999999997629</v>
      </c>
      <c r="F2735">
        <f t="shared" si="646"/>
        <v>101325</v>
      </c>
      <c r="H2735">
        <f t="shared" si="644"/>
        <v>0.34124999999997629</v>
      </c>
      <c r="I2735">
        <f t="shared" si="632"/>
        <v>539.99999999886131</v>
      </c>
      <c r="J2735">
        <f t="shared" si="633"/>
        <v>6.3399999999999998E-2</v>
      </c>
      <c r="K2735">
        <f t="shared" si="634"/>
        <v>5.2723618318517338E-10</v>
      </c>
      <c r="L2735">
        <f t="shared" si="635"/>
        <v>3.9769296294121147E-5</v>
      </c>
      <c r="M2735">
        <f>J2735/SQRT('Exhaust Gas Math'!$E$14*$B$21*$B$23)</f>
        <v>1.0763154330738279E-3</v>
      </c>
      <c r="N2735">
        <f t="shared" si="636"/>
        <v>5.1362995242913552E-2</v>
      </c>
      <c r="O2735">
        <f t="shared" si="637"/>
        <v>0</v>
      </c>
      <c r="P2735">
        <f t="shared" si="638"/>
        <v>0</v>
      </c>
      <c r="Q2735">
        <f>($B$16/2)*(COS((ACOS((2*'Intake Valve Fxn Scratch'!$B$1)/$B$16-1)/($B$17/2))*(I2735-($B$17/2)))+1)*P2735</f>
        <v>0</v>
      </c>
      <c r="R2735">
        <f t="shared" si="639"/>
        <v>0</v>
      </c>
      <c r="S2735">
        <f t="shared" si="640"/>
        <v>0</v>
      </c>
      <c r="T2735">
        <f>S2735*'Exhaust Gas Math'!$C$14</f>
        <v>0</v>
      </c>
      <c r="U2735">
        <f>(T2735/'Exhaust Gas Math'!$B$14)+('Exhaust Gas Math'!$D$10)</f>
        <v>4.4059320573952224E-4</v>
      </c>
      <c r="V2735">
        <f>('Exhaust Gas Math'!$E$10*(2.53982214E-12*V2734^4 - 0.0000000071629564556*V2734^3 + 7.56281407226508E-06*V2734^2 - 0.00322508455050905*V2734 + 1.62997098133725)*$B$24+T2735*'Exhaust Gas Math'!$D$14*$B$23)/('Exhaust Gas Math'!$E$10*(2.53982214E-12*V2734^4 - 0.0000000071629564556*V2734^3 + 7.56281407226508E-06*V2734^2 - 0.00322508455050905*V2734 + 1.62997098133725)+T2735*'Exhaust Gas Math'!$D$14)</f>
        <v>1100</v>
      </c>
      <c r="W2735">
        <f>(353.3116967483*V2735^-1.0020802909)*('Exhaust Gas Math'!$E$10/(T2735+'Exhaust Gas Math'!$E$10))+(357.4500179626*V2735^-1.0038444015 )*(T2735/(T2735+'Exhaust Gas Math'!$E$10))</f>
        <v>0.31654710700089367</v>
      </c>
      <c r="X2735">
        <f t="shared" si="641"/>
        <v>0</v>
      </c>
      <c r="Y2735">
        <f t="shared" si="642"/>
        <v>101325</v>
      </c>
      <c r="Z2735">
        <f t="shared" si="643"/>
        <v>101325</v>
      </c>
    </row>
    <row r="2736" spans="5:26" x14ac:dyDescent="0.2">
      <c r="E2736">
        <f t="shared" si="645"/>
        <v>0.34137499999997628</v>
      </c>
      <c r="F2736">
        <f t="shared" si="646"/>
        <v>101325</v>
      </c>
      <c r="H2736">
        <f t="shared" si="644"/>
        <v>0.34137499999997628</v>
      </c>
      <c r="I2736">
        <f t="shared" si="632"/>
        <v>545.99999999886131</v>
      </c>
      <c r="J2736">
        <f t="shared" si="633"/>
        <v>6.3226344083239988E-2</v>
      </c>
      <c r="K2736">
        <f t="shared" si="634"/>
        <v>-2.7759550708569214</v>
      </c>
      <c r="L2736">
        <f t="shared" si="635"/>
        <v>3.9769296294121147E-5</v>
      </c>
      <c r="M2736">
        <f>J2736/SQRT('Exhaust Gas Math'!$E$14*$B$21*$B$23)</f>
        <v>1.0733673487953834E-3</v>
      </c>
      <c r="N2736">
        <f t="shared" si="636"/>
        <v>5.391028538968725E-2</v>
      </c>
      <c r="O2736">
        <f t="shared" si="637"/>
        <v>0</v>
      </c>
      <c r="P2736">
        <f t="shared" si="638"/>
        <v>0</v>
      </c>
      <c r="Q2736">
        <f>($B$16/2)*(COS((ACOS((2*'Intake Valve Fxn Scratch'!$B$1)/$B$16-1)/($B$17/2))*(I2736-($B$17/2)))+1)*P2736</f>
        <v>0</v>
      </c>
      <c r="R2736">
        <f t="shared" si="639"/>
        <v>0</v>
      </c>
      <c r="S2736">
        <f t="shared" si="640"/>
        <v>0</v>
      </c>
      <c r="T2736">
        <f>S2736*'Exhaust Gas Math'!$C$14</f>
        <v>0</v>
      </c>
      <c r="U2736">
        <f>(T2736/'Exhaust Gas Math'!$B$14)+('Exhaust Gas Math'!$D$10)</f>
        <v>4.4059320573952224E-4</v>
      </c>
      <c r="V2736">
        <f>('Exhaust Gas Math'!$E$10*(2.53982214E-12*V2735^4 - 0.0000000071629564556*V2735^3 + 7.56281407226508E-06*V2735^2 - 0.00322508455050905*V2735 + 1.62997098133725)*$B$24+T2736*'Exhaust Gas Math'!$D$14*$B$23)/('Exhaust Gas Math'!$E$10*(2.53982214E-12*V2735^4 - 0.0000000071629564556*V2735^3 + 7.56281407226508E-06*V2735^2 - 0.00322508455050905*V2735 + 1.62997098133725)+T2736*'Exhaust Gas Math'!$D$14)</f>
        <v>1100</v>
      </c>
      <c r="W2736">
        <f>(353.3116967483*V2736^-1.0020802909)*('Exhaust Gas Math'!$E$10/(T2736+'Exhaust Gas Math'!$E$10))+(357.4500179626*V2736^-1.0038444015 )*(T2736/(T2736+'Exhaust Gas Math'!$E$10))</f>
        <v>0.31654710700089367</v>
      </c>
      <c r="X2736">
        <f t="shared" si="641"/>
        <v>0</v>
      </c>
      <c r="Y2736">
        <f t="shared" si="642"/>
        <v>101325</v>
      </c>
      <c r="Z2736">
        <f t="shared" si="643"/>
        <v>101325</v>
      </c>
    </row>
    <row r="2737" spans="5:26" x14ac:dyDescent="0.2">
      <c r="E2737">
        <f t="shared" si="645"/>
        <v>0.34149999999997627</v>
      </c>
      <c r="F2737">
        <f t="shared" si="646"/>
        <v>101325</v>
      </c>
      <c r="H2737">
        <f t="shared" si="644"/>
        <v>0.34149999999997627</v>
      </c>
      <c r="I2737">
        <f t="shared" si="632"/>
        <v>551.99999999886131</v>
      </c>
      <c r="J2737">
        <f t="shared" si="633"/>
        <v>6.2707278943392661E-2</v>
      </c>
      <c r="K2737">
        <f t="shared" si="634"/>
        <v>-5.521496197577342</v>
      </c>
      <c r="L2737">
        <f t="shared" si="635"/>
        <v>3.9769296294121147E-5</v>
      </c>
      <c r="M2737">
        <f>J2737/SQRT('Exhaust Gas Math'!$E$14*$B$21*$B$23)</f>
        <v>1.0645553957861042E-3</v>
      </c>
      <c r="N2737">
        <f t="shared" si="636"/>
        <v>5.6301139017633908E-2</v>
      </c>
      <c r="O2737">
        <f t="shared" si="637"/>
        <v>0</v>
      </c>
      <c r="P2737">
        <f t="shared" si="638"/>
        <v>0</v>
      </c>
      <c r="Q2737">
        <f>($B$16/2)*(COS((ACOS((2*'Intake Valve Fxn Scratch'!$B$1)/$B$16-1)/($B$17/2))*(I2737-($B$17/2)))+1)*P2737</f>
        <v>0</v>
      </c>
      <c r="R2737">
        <f t="shared" si="639"/>
        <v>0</v>
      </c>
      <c r="S2737">
        <f t="shared" si="640"/>
        <v>0</v>
      </c>
      <c r="T2737">
        <f>S2737*'Exhaust Gas Math'!$C$14</f>
        <v>0</v>
      </c>
      <c r="U2737">
        <f>(T2737/'Exhaust Gas Math'!$B$14)+('Exhaust Gas Math'!$D$10)</f>
        <v>4.4059320573952224E-4</v>
      </c>
      <c r="V2737">
        <f>('Exhaust Gas Math'!$E$10*(2.53982214E-12*V2736^4 - 0.0000000071629564556*V2736^3 + 7.56281407226508E-06*V2736^2 - 0.00322508455050905*V2736 + 1.62997098133725)*$B$24+T2737*'Exhaust Gas Math'!$D$14*$B$23)/('Exhaust Gas Math'!$E$10*(2.53982214E-12*V2736^4 - 0.0000000071629564556*V2736^3 + 7.56281407226508E-06*V2736^2 - 0.00322508455050905*V2736 + 1.62997098133725)+T2737*'Exhaust Gas Math'!$D$14)</f>
        <v>1100</v>
      </c>
      <c r="W2737">
        <f>(353.3116967483*V2737^-1.0020802909)*('Exhaust Gas Math'!$E$10/(T2737+'Exhaust Gas Math'!$E$10))+(357.4500179626*V2737^-1.0038444015 )*(T2737/(T2737+'Exhaust Gas Math'!$E$10))</f>
        <v>0.31654710700089367</v>
      </c>
      <c r="X2737">
        <f t="shared" si="641"/>
        <v>0</v>
      </c>
      <c r="Y2737">
        <f t="shared" si="642"/>
        <v>101325</v>
      </c>
      <c r="Z2737">
        <f t="shared" si="643"/>
        <v>101325</v>
      </c>
    </row>
    <row r="2738" spans="5:26" x14ac:dyDescent="0.2">
      <c r="E2738">
        <f t="shared" si="645"/>
        <v>0.34162499999997625</v>
      </c>
      <c r="F2738">
        <f t="shared" si="646"/>
        <v>101325</v>
      </c>
      <c r="H2738">
        <f t="shared" si="644"/>
        <v>0.34162499999997625</v>
      </c>
      <c r="I2738">
        <f t="shared" si="632"/>
        <v>557.99999999886131</v>
      </c>
      <c r="J2738">
        <f t="shared" si="633"/>
        <v>6.1848491566750971E-2</v>
      </c>
      <c r="K2738">
        <f t="shared" si="634"/>
        <v>-8.2065426565112265</v>
      </c>
      <c r="L2738">
        <f t="shared" si="635"/>
        <v>3.9769296294121147E-5</v>
      </c>
      <c r="M2738">
        <f>J2738/SQRT('Exhaust Gas Math'!$E$14*$B$21*$B$23)</f>
        <v>1.0499761196471698E-3</v>
      </c>
      <c r="N2738">
        <f t="shared" si="636"/>
        <v>5.8465535048101439E-2</v>
      </c>
      <c r="O2738">
        <f t="shared" si="637"/>
        <v>0</v>
      </c>
      <c r="P2738">
        <f t="shared" si="638"/>
        <v>0</v>
      </c>
      <c r="Q2738">
        <f>($B$16/2)*(COS((ACOS((2*'Intake Valve Fxn Scratch'!$B$1)/$B$16-1)/($B$17/2))*(I2738-($B$17/2)))+1)*P2738</f>
        <v>0</v>
      </c>
      <c r="R2738">
        <f t="shared" si="639"/>
        <v>0</v>
      </c>
      <c r="S2738">
        <f t="shared" si="640"/>
        <v>0</v>
      </c>
      <c r="T2738">
        <f>S2738*'Exhaust Gas Math'!$C$14</f>
        <v>0</v>
      </c>
      <c r="U2738">
        <f>(T2738/'Exhaust Gas Math'!$B$14)+('Exhaust Gas Math'!$D$10)</f>
        <v>4.4059320573952224E-4</v>
      </c>
      <c r="V2738">
        <f>('Exhaust Gas Math'!$E$10*(2.53982214E-12*V2737^4 - 0.0000000071629564556*V2737^3 + 7.56281407226508E-06*V2737^2 - 0.00322508455050905*V2737 + 1.62997098133725)*$B$24+T2738*'Exhaust Gas Math'!$D$14*$B$23)/('Exhaust Gas Math'!$E$10*(2.53982214E-12*V2737^4 - 0.0000000071629564556*V2737^3 + 7.56281407226508E-06*V2737^2 - 0.00322508455050905*V2737 + 1.62997098133725)+T2738*'Exhaust Gas Math'!$D$14)</f>
        <v>1100</v>
      </c>
      <c r="W2738">
        <f>(353.3116967483*V2738^-1.0020802909)*('Exhaust Gas Math'!$E$10/(T2738+'Exhaust Gas Math'!$E$10))+(357.4500179626*V2738^-1.0038444015 )*(T2738/(T2738+'Exhaust Gas Math'!$E$10))</f>
        <v>0.31654710700089367</v>
      </c>
      <c r="X2738">
        <f t="shared" si="641"/>
        <v>0</v>
      </c>
      <c r="Y2738">
        <f t="shared" si="642"/>
        <v>101325</v>
      </c>
      <c r="Z2738">
        <f t="shared" si="643"/>
        <v>101325</v>
      </c>
    </row>
    <row r="2739" spans="5:26" x14ac:dyDescent="0.2">
      <c r="E2739">
        <f t="shared" si="645"/>
        <v>0.34174999999997624</v>
      </c>
      <c r="F2739">
        <f t="shared" si="646"/>
        <v>101325</v>
      </c>
      <c r="H2739">
        <f t="shared" si="644"/>
        <v>0.34174999999997624</v>
      </c>
      <c r="I2739">
        <f t="shared" si="632"/>
        <v>563.99999999885767</v>
      </c>
      <c r="J2739">
        <f t="shared" si="633"/>
        <v>6.0659391007527125E-2</v>
      </c>
      <c r="K2739">
        <f t="shared" si="634"/>
        <v>-10.801676516769513</v>
      </c>
      <c r="L2739">
        <f t="shared" si="635"/>
        <v>3.9769296294121147E-5</v>
      </c>
      <c r="M2739">
        <f>J2739/SQRT('Exhaust Gas Math'!$E$14*$B$21*$B$23)</f>
        <v>1.0297892539788836E-3</v>
      </c>
      <c r="N2739">
        <f t="shared" si="636"/>
        <v>6.0328632871982965E-2</v>
      </c>
      <c r="O2739">
        <f t="shared" si="637"/>
        <v>0</v>
      </c>
      <c r="P2739">
        <f t="shared" si="638"/>
        <v>0</v>
      </c>
      <c r="Q2739">
        <f>($B$16/2)*(COS((ACOS((2*'Intake Valve Fxn Scratch'!$B$1)/$B$16-1)/($B$17/2))*(I2739-($B$17/2)))+1)*P2739</f>
        <v>0</v>
      </c>
      <c r="R2739">
        <f t="shared" si="639"/>
        <v>0</v>
      </c>
      <c r="S2739">
        <f t="shared" si="640"/>
        <v>0</v>
      </c>
      <c r="T2739">
        <f>S2739*'Exhaust Gas Math'!$C$14</f>
        <v>0</v>
      </c>
      <c r="U2739">
        <f>(T2739/'Exhaust Gas Math'!$B$14)+('Exhaust Gas Math'!$D$10)</f>
        <v>4.4059320573952224E-4</v>
      </c>
      <c r="V2739">
        <f>('Exhaust Gas Math'!$E$10*(2.53982214E-12*V2738^4 - 0.0000000071629564556*V2738^3 + 7.56281407226508E-06*V2738^2 - 0.00322508455050905*V2738 + 1.62997098133725)*$B$24+T2739*'Exhaust Gas Math'!$D$14*$B$23)/('Exhaust Gas Math'!$E$10*(2.53982214E-12*V2738^4 - 0.0000000071629564556*V2738^3 + 7.56281407226508E-06*V2738^2 - 0.00322508455050905*V2738 + 1.62997098133725)+T2739*'Exhaust Gas Math'!$D$14)</f>
        <v>1100</v>
      </c>
      <c r="W2739">
        <f>(353.3116967483*V2739^-1.0020802909)*('Exhaust Gas Math'!$E$10/(T2739+'Exhaust Gas Math'!$E$10))+(357.4500179626*V2739^-1.0038444015 )*(T2739/(T2739+'Exhaust Gas Math'!$E$10))</f>
        <v>0.31654710700089367</v>
      </c>
      <c r="X2739">
        <f t="shared" si="641"/>
        <v>0</v>
      </c>
      <c r="Y2739">
        <f t="shared" si="642"/>
        <v>101325</v>
      </c>
      <c r="Z2739">
        <f t="shared" si="643"/>
        <v>101325</v>
      </c>
    </row>
    <row r="2740" spans="5:26" x14ac:dyDescent="0.2">
      <c r="E2740">
        <f t="shared" si="645"/>
        <v>0.34187499999997623</v>
      </c>
      <c r="F2740">
        <f t="shared" si="646"/>
        <v>101325</v>
      </c>
      <c r="H2740">
        <f t="shared" si="644"/>
        <v>0.34187499999997623</v>
      </c>
      <c r="I2740">
        <f t="shared" si="632"/>
        <v>569.99999999885767</v>
      </c>
      <c r="J2740">
        <f t="shared" si="633"/>
        <v>5.9153005300282002E-2</v>
      </c>
      <c r="K2740">
        <f t="shared" si="634"/>
        <v>-13.278464948715346</v>
      </c>
      <c r="L2740">
        <f t="shared" si="635"/>
        <v>3.9769296294121147E-5</v>
      </c>
      <c r="M2740">
        <f>J2740/SQRT('Exhaust Gas Math'!$E$14*$B$21*$B$23)</f>
        <v>1.004215970305859E-3</v>
      </c>
      <c r="N2740">
        <f t="shared" si="636"/>
        <v>6.1813705050693335E-2</v>
      </c>
      <c r="O2740">
        <f t="shared" si="637"/>
        <v>0</v>
      </c>
      <c r="P2740">
        <f t="shared" si="638"/>
        <v>0</v>
      </c>
      <c r="Q2740">
        <f>($B$16/2)*(COS((ACOS((2*'Intake Valve Fxn Scratch'!$B$1)/$B$16-1)/($B$17/2))*(I2740-($B$17/2)))+1)*P2740</f>
        <v>0</v>
      </c>
      <c r="R2740">
        <f t="shared" si="639"/>
        <v>0</v>
      </c>
      <c r="S2740">
        <f t="shared" si="640"/>
        <v>0</v>
      </c>
      <c r="T2740">
        <f>S2740*'Exhaust Gas Math'!$C$14</f>
        <v>0</v>
      </c>
      <c r="U2740">
        <f>(T2740/'Exhaust Gas Math'!$B$14)+('Exhaust Gas Math'!$D$10)</f>
        <v>4.4059320573952224E-4</v>
      </c>
      <c r="V2740">
        <f>('Exhaust Gas Math'!$E$10*(2.53982214E-12*V2739^4 - 0.0000000071629564556*V2739^3 + 7.56281407226508E-06*V2739^2 - 0.00322508455050905*V2739 + 1.62997098133725)*$B$24+T2740*'Exhaust Gas Math'!$D$14*$B$23)/('Exhaust Gas Math'!$E$10*(2.53982214E-12*V2739^4 - 0.0000000071629564556*V2739^3 + 7.56281407226508E-06*V2739^2 - 0.00322508455050905*V2739 + 1.62997098133725)+T2740*'Exhaust Gas Math'!$D$14)</f>
        <v>1100</v>
      </c>
      <c r="W2740">
        <f>(353.3116967483*V2740^-1.0020802909)*('Exhaust Gas Math'!$E$10/(T2740+'Exhaust Gas Math'!$E$10))+(357.4500179626*V2740^-1.0038444015 )*(T2740/(T2740+'Exhaust Gas Math'!$E$10))</f>
        <v>0.31654710700089367</v>
      </c>
      <c r="X2740">
        <f t="shared" si="641"/>
        <v>0</v>
      </c>
      <c r="Y2740">
        <f t="shared" si="642"/>
        <v>101325</v>
      </c>
      <c r="Z2740">
        <f t="shared" si="643"/>
        <v>101325</v>
      </c>
    </row>
    <row r="2741" spans="5:26" x14ac:dyDescent="0.2">
      <c r="E2741">
        <f t="shared" si="645"/>
        <v>0.34199999999997621</v>
      </c>
      <c r="F2741">
        <f t="shared" si="646"/>
        <v>101325</v>
      </c>
      <c r="H2741">
        <f t="shared" si="644"/>
        <v>0.34199999999997621</v>
      </c>
      <c r="I2741">
        <f t="shared" si="632"/>
        <v>575.99999999885767</v>
      </c>
      <c r="J2741">
        <f t="shared" si="633"/>
        <v>5.7345838722057271E-2</v>
      </c>
      <c r="K2741">
        <f t="shared" si="634"/>
        <v>-15.609771739984362</v>
      </c>
      <c r="L2741">
        <f t="shared" si="635"/>
        <v>3.9769296294121147E-5</v>
      </c>
      <c r="M2741">
        <f>J2741/SQRT('Exhaust Gas Math'!$E$14*$B$21*$B$23)</f>
        <v>9.7353645487559877E-4</v>
      </c>
      <c r="N2741">
        <f t="shared" si="636"/>
        <v>6.2845765439959081E-2</v>
      </c>
      <c r="O2741">
        <f t="shared" si="637"/>
        <v>0</v>
      </c>
      <c r="P2741">
        <f t="shared" si="638"/>
        <v>0</v>
      </c>
      <c r="Q2741">
        <f>($B$16/2)*(COS((ACOS((2*'Intake Valve Fxn Scratch'!$B$1)/$B$16-1)/($B$17/2))*(I2741-($B$17/2)))+1)*P2741</f>
        <v>0</v>
      </c>
      <c r="R2741">
        <f t="shared" si="639"/>
        <v>0</v>
      </c>
      <c r="S2741">
        <f t="shared" si="640"/>
        <v>0</v>
      </c>
      <c r="T2741">
        <f>S2741*'Exhaust Gas Math'!$C$14</f>
        <v>0</v>
      </c>
      <c r="U2741">
        <f>(T2741/'Exhaust Gas Math'!$B$14)+('Exhaust Gas Math'!$D$10)</f>
        <v>4.4059320573952224E-4</v>
      </c>
      <c r="V2741">
        <f>('Exhaust Gas Math'!$E$10*(2.53982214E-12*V2740^4 - 0.0000000071629564556*V2740^3 + 7.56281407226508E-06*V2740^2 - 0.00322508455050905*V2740 + 1.62997098133725)*$B$24+T2741*'Exhaust Gas Math'!$D$14*$B$23)/('Exhaust Gas Math'!$E$10*(2.53982214E-12*V2740^4 - 0.0000000071629564556*V2740^3 + 7.56281407226508E-06*V2740^2 - 0.00322508455050905*V2740 + 1.62997098133725)+T2741*'Exhaust Gas Math'!$D$14)</f>
        <v>1100</v>
      </c>
      <c r="W2741">
        <f>(353.3116967483*V2741^-1.0020802909)*('Exhaust Gas Math'!$E$10/(T2741+'Exhaust Gas Math'!$E$10))+(357.4500179626*V2741^-1.0038444015 )*(T2741/(T2741+'Exhaust Gas Math'!$E$10))</f>
        <v>0.31654710700089367</v>
      </c>
      <c r="X2741">
        <f t="shared" si="641"/>
        <v>0</v>
      </c>
      <c r="Y2741">
        <f t="shared" si="642"/>
        <v>101325</v>
      </c>
      <c r="Z2741">
        <f t="shared" si="643"/>
        <v>101325</v>
      </c>
    </row>
    <row r="2742" spans="5:26" x14ac:dyDescent="0.2">
      <c r="E2742">
        <f t="shared" si="645"/>
        <v>0.3421249999999762</v>
      </c>
      <c r="F2742">
        <f t="shared" si="646"/>
        <v>101325</v>
      </c>
      <c r="H2742">
        <f t="shared" si="644"/>
        <v>0.3421249999999762</v>
      </c>
      <c r="I2742">
        <f t="shared" si="632"/>
        <v>581.99999999885767</v>
      </c>
      <c r="J2742">
        <f t="shared" si="633"/>
        <v>5.5257690968055925E-2</v>
      </c>
      <c r="K2742">
        <f t="shared" si="634"/>
        <v>-17.770054605516627</v>
      </c>
      <c r="L2742">
        <f t="shared" si="635"/>
        <v>3.9769296294121147E-5</v>
      </c>
      <c r="M2742">
        <f>J2742/SQRT('Exhaust Gas Math'!$E$14*$B$21*$B$23)</f>
        <v>9.3808683887922496E-4</v>
      </c>
      <c r="N2742">
        <f t="shared" si="636"/>
        <v>6.3355736789055914E-2</v>
      </c>
      <c r="O2742">
        <f t="shared" si="637"/>
        <v>0</v>
      </c>
      <c r="P2742">
        <f t="shared" si="638"/>
        <v>0</v>
      </c>
      <c r="Q2742">
        <f>($B$16/2)*(COS((ACOS((2*'Intake Valve Fxn Scratch'!$B$1)/$B$16-1)/($B$17/2))*(I2742-($B$17/2)))+1)*P2742</f>
        <v>0</v>
      </c>
      <c r="R2742">
        <f t="shared" si="639"/>
        <v>0</v>
      </c>
      <c r="S2742">
        <f t="shared" si="640"/>
        <v>0</v>
      </c>
      <c r="T2742">
        <f>S2742*'Exhaust Gas Math'!$C$14</f>
        <v>0</v>
      </c>
      <c r="U2742">
        <f>(T2742/'Exhaust Gas Math'!$B$14)+('Exhaust Gas Math'!$D$10)</f>
        <v>4.4059320573952224E-4</v>
      </c>
      <c r="V2742">
        <f>('Exhaust Gas Math'!$E$10*(2.53982214E-12*V2741^4 - 0.0000000071629564556*V2741^3 + 7.56281407226508E-06*V2741^2 - 0.00322508455050905*V2741 + 1.62997098133725)*$B$24+T2742*'Exhaust Gas Math'!$D$14*$B$23)/('Exhaust Gas Math'!$E$10*(2.53982214E-12*V2741^4 - 0.0000000071629564556*V2741^3 + 7.56281407226508E-06*V2741^2 - 0.00322508455050905*V2741 + 1.62997098133725)+T2742*'Exhaust Gas Math'!$D$14)</f>
        <v>1100</v>
      </c>
      <c r="W2742">
        <f>(353.3116967483*V2742^-1.0020802909)*('Exhaust Gas Math'!$E$10/(T2742+'Exhaust Gas Math'!$E$10))+(357.4500179626*V2742^-1.0038444015 )*(T2742/(T2742+'Exhaust Gas Math'!$E$10))</f>
        <v>0.31654710700089367</v>
      </c>
      <c r="X2742">
        <f t="shared" si="641"/>
        <v>0</v>
      </c>
      <c r="Y2742">
        <f t="shared" si="642"/>
        <v>101325</v>
      </c>
      <c r="Z2742">
        <f t="shared" si="643"/>
        <v>101325</v>
      </c>
    </row>
    <row r="2743" spans="5:26" x14ac:dyDescent="0.2">
      <c r="E2743">
        <f t="shared" si="645"/>
        <v>0.34224999999997618</v>
      </c>
      <c r="F2743">
        <f t="shared" si="646"/>
        <v>101325</v>
      </c>
      <c r="H2743">
        <f t="shared" si="644"/>
        <v>0.34224999999997618</v>
      </c>
      <c r="I2743">
        <f t="shared" si="632"/>
        <v>587.99999999885767</v>
      </c>
      <c r="J2743">
        <f t="shared" si="633"/>
        <v>5.2911440222046066E-2</v>
      </c>
      <c r="K2743">
        <f t="shared" si="634"/>
        <v>-19.735645034166797</v>
      </c>
      <c r="L2743">
        <f t="shared" si="635"/>
        <v>3.9769296294121147E-5</v>
      </c>
      <c r="M2743">
        <f>J2743/SQRT('Exhaust Gas Math'!$E$14*$B$21*$B$23)</f>
        <v>8.9825551572794119E-4</v>
      </c>
      <c r="N2743">
        <f t="shared" si="636"/>
        <v>6.3284913265723192E-2</v>
      </c>
      <c r="O2743">
        <f t="shared" si="637"/>
        <v>0</v>
      </c>
      <c r="P2743">
        <f t="shared" si="638"/>
        <v>0</v>
      </c>
      <c r="Q2743">
        <f>($B$16/2)*(COS((ACOS((2*'Intake Valve Fxn Scratch'!$B$1)/$B$16-1)/($B$17/2))*(I2743-($B$17/2)))+1)*P2743</f>
        <v>0</v>
      </c>
      <c r="R2743">
        <f t="shared" si="639"/>
        <v>0</v>
      </c>
      <c r="S2743">
        <f t="shared" si="640"/>
        <v>0</v>
      </c>
      <c r="T2743">
        <f>S2743*'Exhaust Gas Math'!$C$14</f>
        <v>0</v>
      </c>
      <c r="U2743">
        <f>(T2743/'Exhaust Gas Math'!$B$14)+('Exhaust Gas Math'!$D$10)</f>
        <v>4.4059320573952224E-4</v>
      </c>
      <c r="V2743">
        <f>('Exhaust Gas Math'!$E$10*(2.53982214E-12*V2742^4 - 0.0000000071629564556*V2742^3 + 7.56281407226508E-06*V2742^2 - 0.00322508455050905*V2742 + 1.62997098133725)*$B$24+T2743*'Exhaust Gas Math'!$D$14*$B$23)/('Exhaust Gas Math'!$E$10*(2.53982214E-12*V2742^4 - 0.0000000071629564556*V2742^3 + 7.56281407226508E-06*V2742^2 - 0.00322508455050905*V2742 + 1.62997098133725)+T2743*'Exhaust Gas Math'!$D$14)</f>
        <v>1100</v>
      </c>
      <c r="W2743">
        <f>(353.3116967483*V2743^-1.0020802909)*('Exhaust Gas Math'!$E$10/(T2743+'Exhaust Gas Math'!$E$10))+(357.4500179626*V2743^-1.0038444015 )*(T2743/(T2743+'Exhaust Gas Math'!$E$10))</f>
        <v>0.31654710700089367</v>
      </c>
      <c r="X2743">
        <f t="shared" si="641"/>
        <v>0</v>
      </c>
      <c r="Y2743">
        <f t="shared" si="642"/>
        <v>101325</v>
      </c>
      <c r="Z2743">
        <f t="shared" si="643"/>
        <v>101325</v>
      </c>
    </row>
    <row r="2744" spans="5:26" x14ac:dyDescent="0.2">
      <c r="E2744">
        <f t="shared" si="645"/>
        <v>0.34237499999997617</v>
      </c>
      <c r="F2744">
        <f t="shared" si="646"/>
        <v>101325</v>
      </c>
      <c r="H2744">
        <f t="shared" si="644"/>
        <v>0.34237499999997617</v>
      </c>
      <c r="I2744">
        <f t="shared" si="632"/>
        <v>593.99999999885767</v>
      </c>
      <c r="J2744">
        <f t="shared" si="633"/>
        <v>5.0332792498182961E-2</v>
      </c>
      <c r="K2744">
        <f t="shared" si="634"/>
        <v>-21.485007605874458</v>
      </c>
      <c r="L2744">
        <f t="shared" si="635"/>
        <v>3.9769296294121147E-5</v>
      </c>
      <c r="M2744">
        <f>J2744/SQRT('Exhaust Gas Math'!$E$14*$B$21*$B$23)</f>
        <v>8.5447888573338972E-4</v>
      </c>
      <c r="N2744">
        <f t="shared" si="636"/>
        <v>6.2589395196849584E-2</v>
      </c>
      <c r="O2744">
        <f t="shared" si="637"/>
        <v>0</v>
      </c>
      <c r="P2744">
        <f t="shared" si="638"/>
        <v>0</v>
      </c>
      <c r="Q2744">
        <f>($B$16/2)*(COS((ACOS((2*'Intake Valve Fxn Scratch'!$B$1)/$B$16-1)/($B$17/2))*(I2744-($B$17/2)))+1)*P2744</f>
        <v>0</v>
      </c>
      <c r="R2744">
        <f t="shared" si="639"/>
        <v>0</v>
      </c>
      <c r="S2744">
        <f t="shared" si="640"/>
        <v>0</v>
      </c>
      <c r="T2744">
        <f>S2744*'Exhaust Gas Math'!$C$14</f>
        <v>0</v>
      </c>
      <c r="U2744">
        <f>(T2744/'Exhaust Gas Math'!$B$14)+('Exhaust Gas Math'!$D$10)</f>
        <v>4.4059320573952224E-4</v>
      </c>
      <c r="V2744">
        <f>('Exhaust Gas Math'!$E$10*(2.53982214E-12*V2743^4 - 0.0000000071629564556*V2743^3 + 7.56281407226508E-06*V2743^2 - 0.00322508455050905*V2743 + 1.62997098133725)*$B$24+T2744*'Exhaust Gas Math'!$D$14*$B$23)/('Exhaust Gas Math'!$E$10*(2.53982214E-12*V2743^4 - 0.0000000071629564556*V2743^3 + 7.56281407226508E-06*V2743^2 - 0.00322508455050905*V2743 + 1.62997098133725)+T2744*'Exhaust Gas Math'!$D$14)</f>
        <v>1100</v>
      </c>
      <c r="W2744">
        <f>(353.3116967483*V2744^-1.0020802909)*('Exhaust Gas Math'!$E$10/(T2744+'Exhaust Gas Math'!$E$10))+(357.4500179626*V2744^-1.0038444015 )*(T2744/(T2744+'Exhaust Gas Math'!$E$10))</f>
        <v>0.31654710700089367</v>
      </c>
      <c r="X2744">
        <f t="shared" si="641"/>
        <v>0</v>
      </c>
      <c r="Y2744">
        <f t="shared" si="642"/>
        <v>101325</v>
      </c>
      <c r="Z2744">
        <f t="shared" si="643"/>
        <v>101325</v>
      </c>
    </row>
    <row r="2745" spans="5:26" x14ac:dyDescent="0.2">
      <c r="E2745">
        <f t="shared" si="645"/>
        <v>0.34249999999997616</v>
      </c>
      <c r="F2745">
        <f t="shared" si="646"/>
        <v>101325</v>
      </c>
      <c r="H2745">
        <f t="shared" si="644"/>
        <v>0.34249999999997616</v>
      </c>
      <c r="I2745">
        <f t="shared" si="632"/>
        <v>599.99999999885404</v>
      </c>
      <c r="J2745">
        <f t="shared" si="633"/>
        <v>4.7550000000547203E-2</v>
      </c>
      <c r="K2745">
        <f t="shared" si="634"/>
        <v>-22.998975938225211</v>
      </c>
      <c r="L2745">
        <f t="shared" si="635"/>
        <v>3.9769296294121147E-5</v>
      </c>
      <c r="M2745">
        <f>J2745/SQRT('Exhaust Gas Math'!$E$14*$B$21*$B$23)</f>
        <v>8.0723657481466063E-4</v>
      </c>
      <c r="N2745">
        <f t="shared" si="636"/>
        <v>6.1244119152642593E-2</v>
      </c>
      <c r="O2745">
        <f t="shared" si="637"/>
        <v>0</v>
      </c>
      <c r="P2745">
        <f t="shared" si="638"/>
        <v>0</v>
      </c>
      <c r="Q2745">
        <f>($B$16/2)*(COS((ACOS((2*'Intake Valve Fxn Scratch'!$B$1)/$B$16-1)/($B$17/2))*(I2745-($B$17/2)))+1)*P2745</f>
        <v>0</v>
      </c>
      <c r="R2745">
        <f t="shared" si="639"/>
        <v>0</v>
      </c>
      <c r="S2745">
        <f t="shared" si="640"/>
        <v>0</v>
      </c>
      <c r="T2745">
        <f>S2745*'Exhaust Gas Math'!$C$14</f>
        <v>0</v>
      </c>
      <c r="U2745">
        <f>(T2745/'Exhaust Gas Math'!$B$14)+('Exhaust Gas Math'!$D$10)</f>
        <v>4.4059320573952224E-4</v>
      </c>
      <c r="V2745">
        <f>('Exhaust Gas Math'!$E$10*(2.53982214E-12*V2744^4 - 0.0000000071629564556*V2744^3 + 7.56281407226508E-06*V2744^2 - 0.00322508455050905*V2744 + 1.62997098133725)*$B$24+T2745*'Exhaust Gas Math'!$D$14*$B$23)/('Exhaust Gas Math'!$E$10*(2.53982214E-12*V2744^4 - 0.0000000071629564556*V2744^3 + 7.56281407226508E-06*V2744^2 - 0.00322508455050905*V2744 + 1.62997098133725)+T2745*'Exhaust Gas Math'!$D$14)</f>
        <v>1100</v>
      </c>
      <c r="W2745">
        <f>(353.3116967483*V2745^-1.0020802909)*('Exhaust Gas Math'!$E$10/(T2745+'Exhaust Gas Math'!$E$10))+(357.4500179626*V2745^-1.0038444015 )*(T2745/(T2745+'Exhaust Gas Math'!$E$10))</f>
        <v>0.31654710700089367</v>
      </c>
      <c r="X2745">
        <f t="shared" si="641"/>
        <v>0</v>
      </c>
      <c r="Y2745">
        <f t="shared" si="642"/>
        <v>101325</v>
      </c>
      <c r="Z2745">
        <f t="shared" si="643"/>
        <v>101325</v>
      </c>
    </row>
    <row r="2746" spans="5:26" x14ac:dyDescent="0.2">
      <c r="E2746">
        <f t="shared" si="645"/>
        <v>0.34262499999997614</v>
      </c>
      <c r="F2746">
        <f t="shared" si="646"/>
        <v>101325</v>
      </c>
      <c r="H2746">
        <f t="shared" si="644"/>
        <v>0.34262499999997614</v>
      </c>
      <c r="I2746">
        <f t="shared" si="632"/>
        <v>605.99999999885404</v>
      </c>
      <c r="J2746">
        <f t="shared" si="633"/>
        <v>4.4593551586081318E-2</v>
      </c>
      <c r="K2746">
        <f t="shared" si="634"/>
        <v>-24.260962677350953</v>
      </c>
      <c r="L2746">
        <f t="shared" si="635"/>
        <v>3.9769296294121147E-5</v>
      </c>
      <c r="M2746">
        <f>J2746/SQRT('Exhaust Gas Math'!$E$14*$B$21*$B$23)</f>
        <v>7.5704617961629649E-4</v>
      </c>
      <c r="N2746">
        <f t="shared" si="636"/>
        <v>5.9246088902794189E-2</v>
      </c>
      <c r="O2746">
        <f t="shared" si="637"/>
        <v>0</v>
      </c>
      <c r="P2746">
        <f t="shared" si="638"/>
        <v>0</v>
      </c>
      <c r="Q2746">
        <f>($B$16/2)*(COS((ACOS((2*'Intake Valve Fxn Scratch'!$B$1)/$B$16-1)/($B$17/2))*(I2746-($B$17/2)))+1)*P2746</f>
        <v>0</v>
      </c>
      <c r="R2746">
        <f t="shared" si="639"/>
        <v>0</v>
      </c>
      <c r="S2746">
        <f t="shared" si="640"/>
        <v>0</v>
      </c>
      <c r="T2746">
        <f>S2746*'Exhaust Gas Math'!$C$14</f>
        <v>0</v>
      </c>
      <c r="U2746">
        <f>(T2746/'Exhaust Gas Math'!$B$14)+('Exhaust Gas Math'!$D$10)</f>
        <v>4.4059320573952224E-4</v>
      </c>
      <c r="V2746">
        <f>('Exhaust Gas Math'!$E$10*(2.53982214E-12*V2745^4 - 0.0000000071629564556*V2745^3 + 7.56281407226508E-06*V2745^2 - 0.00322508455050905*V2745 + 1.62997098133725)*$B$24+T2746*'Exhaust Gas Math'!$D$14*$B$23)/('Exhaust Gas Math'!$E$10*(2.53982214E-12*V2745^4 - 0.0000000071629564556*V2745^3 + 7.56281407226508E-06*V2745^2 - 0.00322508455050905*V2745 + 1.62997098133725)+T2746*'Exhaust Gas Math'!$D$14)</f>
        <v>1100</v>
      </c>
      <c r="W2746">
        <f>(353.3116967483*V2746^-1.0020802909)*('Exhaust Gas Math'!$E$10/(T2746+'Exhaust Gas Math'!$E$10))+(357.4500179626*V2746^-1.0038444015 )*(T2746/(T2746+'Exhaust Gas Math'!$E$10))</f>
        <v>0.31654710700089367</v>
      </c>
      <c r="X2746">
        <f t="shared" si="641"/>
        <v>0</v>
      </c>
      <c r="Y2746">
        <f t="shared" si="642"/>
        <v>101325</v>
      </c>
      <c r="Z2746">
        <f t="shared" si="643"/>
        <v>101325</v>
      </c>
    </row>
    <row r="2747" spans="5:26" x14ac:dyDescent="0.2">
      <c r="E2747">
        <f t="shared" si="645"/>
        <v>0.34274999999997613</v>
      </c>
      <c r="F2747">
        <f t="shared" si="646"/>
        <v>101325</v>
      </c>
      <c r="H2747">
        <f t="shared" si="644"/>
        <v>0.34274999999997613</v>
      </c>
      <c r="I2747">
        <f t="shared" si="632"/>
        <v>611.99999999885404</v>
      </c>
      <c r="J2747">
        <f t="shared" si="633"/>
        <v>4.1495838722287584E-2</v>
      </c>
      <c r="K2747">
        <f t="shared" si="634"/>
        <v>-25.257141232451485</v>
      </c>
      <c r="L2747">
        <f t="shared" si="635"/>
        <v>3.9769296294121147E-5</v>
      </c>
      <c r="M2747">
        <f>J2747/SQRT('Exhaust Gas Math'!$E$14*$B$21*$B$23)</f>
        <v>7.0445759661105171E-4</v>
      </c>
      <c r="N2747">
        <f t="shared" si="636"/>
        <v>5.6616440724821235E-2</v>
      </c>
      <c r="O2747">
        <f t="shared" si="637"/>
        <v>0</v>
      </c>
      <c r="P2747">
        <f t="shared" si="638"/>
        <v>0</v>
      </c>
      <c r="Q2747">
        <f>($B$16/2)*(COS((ACOS((2*'Intake Valve Fxn Scratch'!$B$1)/$B$16-1)/($B$17/2))*(I2747-($B$17/2)))+1)*P2747</f>
        <v>0</v>
      </c>
      <c r="R2747">
        <f t="shared" si="639"/>
        <v>0</v>
      </c>
      <c r="S2747">
        <f t="shared" si="640"/>
        <v>0</v>
      </c>
      <c r="T2747">
        <f>S2747*'Exhaust Gas Math'!$C$14</f>
        <v>0</v>
      </c>
      <c r="U2747">
        <f>(T2747/'Exhaust Gas Math'!$B$14)+('Exhaust Gas Math'!$D$10)</f>
        <v>4.4059320573952224E-4</v>
      </c>
      <c r="V2747">
        <f>('Exhaust Gas Math'!$E$10*(2.53982214E-12*V2746^4 - 0.0000000071629564556*V2746^3 + 7.56281407226508E-06*V2746^2 - 0.00322508455050905*V2746 + 1.62997098133725)*$B$24+T2747*'Exhaust Gas Math'!$D$14*$B$23)/('Exhaust Gas Math'!$E$10*(2.53982214E-12*V2746^4 - 0.0000000071629564556*V2746^3 + 7.56281407226508E-06*V2746^2 - 0.00322508455050905*V2746 + 1.62997098133725)+T2747*'Exhaust Gas Math'!$D$14)</f>
        <v>1100</v>
      </c>
      <c r="W2747">
        <f>(353.3116967483*V2747^-1.0020802909)*('Exhaust Gas Math'!$E$10/(T2747+'Exhaust Gas Math'!$E$10))+(357.4500179626*V2747^-1.0038444015 )*(T2747/(T2747+'Exhaust Gas Math'!$E$10))</f>
        <v>0.31654710700089367</v>
      </c>
      <c r="X2747">
        <f t="shared" si="641"/>
        <v>0</v>
      </c>
      <c r="Y2747">
        <f t="shared" si="642"/>
        <v>101325</v>
      </c>
      <c r="Z2747">
        <f t="shared" si="643"/>
        <v>101325</v>
      </c>
    </row>
    <row r="2748" spans="5:26" x14ac:dyDescent="0.2">
      <c r="E2748">
        <f t="shared" si="645"/>
        <v>0.34287499999997612</v>
      </c>
      <c r="F2748">
        <f t="shared" si="646"/>
        <v>101325</v>
      </c>
      <c r="H2748">
        <f t="shared" si="644"/>
        <v>0.34287499999997612</v>
      </c>
      <c r="I2748">
        <f t="shared" si="632"/>
        <v>617.99999999885404</v>
      </c>
      <c r="J2748">
        <f t="shared" si="633"/>
        <v>3.8290800599543165E-2</v>
      </c>
      <c r="K2748">
        <f t="shared" si="634"/>
        <v>-25.976597262812291</v>
      </c>
      <c r="L2748">
        <f t="shared" si="635"/>
        <v>3.9769296294121147E-5</v>
      </c>
      <c r="M2748">
        <f>J2748/SQRT('Exhaust Gas Math'!$E$14*$B$21*$B$23)</f>
        <v>6.5004699731925695E-4</v>
      </c>
      <c r="N2748">
        <f t="shared" si="636"/>
        <v>5.340105307061549E-2</v>
      </c>
      <c r="O2748">
        <f t="shared" si="637"/>
        <v>0</v>
      </c>
      <c r="P2748">
        <f t="shared" si="638"/>
        <v>0</v>
      </c>
      <c r="Q2748">
        <f>($B$16/2)*(COS((ACOS((2*'Intake Valve Fxn Scratch'!$B$1)/$B$16-1)/($B$17/2))*(I2748-($B$17/2)))+1)*P2748</f>
        <v>0</v>
      </c>
      <c r="R2748">
        <f t="shared" si="639"/>
        <v>0</v>
      </c>
      <c r="S2748">
        <f t="shared" si="640"/>
        <v>0</v>
      </c>
      <c r="T2748">
        <f>S2748*'Exhaust Gas Math'!$C$14</f>
        <v>0</v>
      </c>
      <c r="U2748">
        <f>(T2748/'Exhaust Gas Math'!$B$14)+('Exhaust Gas Math'!$D$10)</f>
        <v>4.4059320573952224E-4</v>
      </c>
      <c r="V2748">
        <f>('Exhaust Gas Math'!$E$10*(2.53982214E-12*V2747^4 - 0.0000000071629564556*V2747^3 + 7.56281407226508E-06*V2747^2 - 0.00322508455050905*V2747 + 1.62997098133725)*$B$24+T2748*'Exhaust Gas Math'!$D$14*$B$23)/('Exhaust Gas Math'!$E$10*(2.53982214E-12*V2747^4 - 0.0000000071629564556*V2747^3 + 7.56281407226508E-06*V2747^2 - 0.00322508455050905*V2747 + 1.62997098133725)+T2748*'Exhaust Gas Math'!$D$14)</f>
        <v>1100</v>
      </c>
      <c r="W2748">
        <f>(353.3116967483*V2748^-1.0020802909)*('Exhaust Gas Math'!$E$10/(T2748+'Exhaust Gas Math'!$E$10))+(357.4500179626*V2748^-1.0038444015 )*(T2748/(T2748+'Exhaust Gas Math'!$E$10))</f>
        <v>0.31654710700089367</v>
      </c>
      <c r="X2748">
        <f t="shared" si="641"/>
        <v>0</v>
      </c>
      <c r="Y2748">
        <f t="shared" si="642"/>
        <v>101325</v>
      </c>
      <c r="Z2748">
        <f t="shared" si="643"/>
        <v>101325</v>
      </c>
    </row>
    <row r="2749" spans="5:26" x14ac:dyDescent="0.2">
      <c r="E2749">
        <f t="shared" si="645"/>
        <v>0.3429999999999761</v>
      </c>
      <c r="F2749">
        <f t="shared" si="646"/>
        <v>101325</v>
      </c>
      <c r="H2749">
        <f t="shared" si="644"/>
        <v>0.3429999999999761</v>
      </c>
      <c r="I2749">
        <f t="shared" si="632"/>
        <v>623.99999999885404</v>
      </c>
      <c r="J2749">
        <f t="shared" si="633"/>
        <v>3.5013552286214729E-2</v>
      </c>
      <c r="K2749">
        <f t="shared" si="634"/>
        <v>-26.411448257609667</v>
      </c>
      <c r="L2749">
        <f t="shared" si="635"/>
        <v>3.9769296294121147E-5</v>
      </c>
      <c r="M2749">
        <f>J2749/SQRT('Exhaust Gas Math'!$E$14*$B$21*$B$23)</f>
        <v>5.9441051565284418E-4</v>
      </c>
      <c r="N2749">
        <f t="shared" si="636"/>
        <v>4.96695311796405E-2</v>
      </c>
      <c r="O2749">
        <f t="shared" si="637"/>
        <v>0</v>
      </c>
      <c r="P2749">
        <f t="shared" si="638"/>
        <v>0</v>
      </c>
      <c r="Q2749">
        <f>($B$16/2)*(COS((ACOS((2*'Intake Valve Fxn Scratch'!$B$1)/$B$16-1)/($B$17/2))*(I2749-($B$17/2)))+1)*P2749</f>
        <v>0</v>
      </c>
      <c r="R2749">
        <f t="shared" si="639"/>
        <v>0</v>
      </c>
      <c r="S2749">
        <f t="shared" si="640"/>
        <v>0</v>
      </c>
      <c r="T2749">
        <f>S2749*'Exhaust Gas Math'!$C$14</f>
        <v>0</v>
      </c>
      <c r="U2749">
        <f>(T2749/'Exhaust Gas Math'!$B$14)+('Exhaust Gas Math'!$D$10)</f>
        <v>4.4059320573952224E-4</v>
      </c>
      <c r="V2749">
        <f>('Exhaust Gas Math'!$E$10*(2.53982214E-12*V2748^4 - 0.0000000071629564556*V2748^3 + 7.56281407226508E-06*V2748^2 - 0.00322508455050905*V2748 + 1.62997098133725)*$B$24+T2749*'Exhaust Gas Math'!$D$14*$B$23)/('Exhaust Gas Math'!$E$10*(2.53982214E-12*V2748^4 - 0.0000000071629564556*V2748^3 + 7.56281407226508E-06*V2748^2 - 0.00322508455050905*V2748 + 1.62997098133725)+T2749*'Exhaust Gas Math'!$D$14)</f>
        <v>1100</v>
      </c>
      <c r="W2749">
        <f>(353.3116967483*V2749^-1.0020802909)*('Exhaust Gas Math'!$E$10/(T2749+'Exhaust Gas Math'!$E$10))+(357.4500179626*V2749^-1.0038444015 )*(T2749/(T2749+'Exhaust Gas Math'!$E$10))</f>
        <v>0.31654710700089367</v>
      </c>
      <c r="X2749">
        <f t="shared" si="641"/>
        <v>0</v>
      </c>
      <c r="Y2749">
        <f t="shared" si="642"/>
        <v>101325</v>
      </c>
      <c r="Z2749">
        <f t="shared" si="643"/>
        <v>101325</v>
      </c>
    </row>
    <row r="2750" spans="5:26" x14ac:dyDescent="0.2">
      <c r="E2750">
        <f t="shared" si="645"/>
        <v>0.34312499999997609</v>
      </c>
      <c r="F2750">
        <f t="shared" si="646"/>
        <v>101325</v>
      </c>
      <c r="H2750">
        <f t="shared" si="644"/>
        <v>0.34312499999997609</v>
      </c>
      <c r="I2750">
        <f t="shared" si="632"/>
        <v>629.99999999885404</v>
      </c>
      <c r="J2750">
        <f t="shared" si="633"/>
        <v>3.1700000000634915E-2</v>
      </c>
      <c r="K2750">
        <f t="shared" si="634"/>
        <v>-26.556929898345718</v>
      </c>
      <c r="L2750">
        <f t="shared" si="635"/>
        <v>3.9769296294121147E-5</v>
      </c>
      <c r="M2750">
        <f>J2750/SQRT('Exhaust Gas Math'!$E$14*$B$21*$B$23)</f>
        <v>5.3815771654769265E-4</v>
      </c>
      <c r="N2750">
        <f t="shared" si="636"/>
        <v>4.5512549562441648E-2</v>
      </c>
      <c r="O2750">
        <f t="shared" si="637"/>
        <v>0</v>
      </c>
      <c r="P2750">
        <f t="shared" si="638"/>
        <v>0</v>
      </c>
      <c r="Q2750">
        <f>($B$16/2)*(COS((ACOS((2*'Intake Valve Fxn Scratch'!$B$1)/$B$16-1)/($B$17/2))*(I2750-($B$17/2)))+1)*P2750</f>
        <v>0</v>
      </c>
      <c r="R2750">
        <f t="shared" si="639"/>
        <v>0</v>
      </c>
      <c r="S2750">
        <f t="shared" si="640"/>
        <v>0</v>
      </c>
      <c r="T2750">
        <f>S2750*'Exhaust Gas Math'!$C$14</f>
        <v>0</v>
      </c>
      <c r="U2750">
        <f>(T2750/'Exhaust Gas Math'!$B$14)+('Exhaust Gas Math'!$D$10)</f>
        <v>4.4059320573952224E-4</v>
      </c>
      <c r="V2750">
        <f>('Exhaust Gas Math'!$E$10*(2.53982214E-12*V2749^4 - 0.0000000071629564556*V2749^3 + 7.56281407226508E-06*V2749^2 - 0.00322508455050905*V2749 + 1.62997098133725)*$B$24+T2750*'Exhaust Gas Math'!$D$14*$B$23)/('Exhaust Gas Math'!$E$10*(2.53982214E-12*V2749^4 - 0.0000000071629564556*V2749^3 + 7.56281407226508E-06*V2749^2 - 0.00322508455050905*V2749 + 1.62997098133725)+T2750*'Exhaust Gas Math'!$D$14)</f>
        <v>1100</v>
      </c>
      <c r="W2750">
        <f>(353.3116967483*V2750^-1.0020802909)*('Exhaust Gas Math'!$E$10/(T2750+'Exhaust Gas Math'!$E$10))+(357.4500179626*V2750^-1.0038444015 )*(T2750/(T2750+'Exhaust Gas Math'!$E$10))</f>
        <v>0.31654710700089367</v>
      </c>
      <c r="X2750">
        <f t="shared" si="641"/>
        <v>0</v>
      </c>
      <c r="Y2750">
        <f t="shared" si="642"/>
        <v>101325</v>
      </c>
      <c r="Z2750">
        <f t="shared" si="643"/>
        <v>101325</v>
      </c>
    </row>
    <row r="2751" spans="5:26" x14ac:dyDescent="0.2">
      <c r="E2751">
        <f t="shared" si="645"/>
        <v>0.34324999999997607</v>
      </c>
      <c r="F2751">
        <f t="shared" si="646"/>
        <v>101325</v>
      </c>
      <c r="H2751">
        <f t="shared" si="644"/>
        <v>0.34324999999997607</v>
      </c>
      <c r="I2751">
        <f t="shared" si="632"/>
        <v>635.9999999988504</v>
      </c>
      <c r="J2751">
        <f t="shared" si="633"/>
        <v>2.8386447715046358E-2</v>
      </c>
      <c r="K2751">
        <f t="shared" si="634"/>
        <v>-26.411448257720707</v>
      </c>
      <c r="L2751">
        <f t="shared" si="635"/>
        <v>3.9769296294121147E-5</v>
      </c>
      <c r="M2751">
        <f>J2751/SQRT('Exhaust Gas Math'!$E$14*$B$21*$B$23)</f>
        <v>4.8190491744239263E-4</v>
      </c>
      <c r="N2751">
        <f t="shared" si="636"/>
        <v>4.1037700629018174E-2</v>
      </c>
      <c r="O2751">
        <f t="shared" si="637"/>
        <v>0</v>
      </c>
      <c r="P2751">
        <f t="shared" si="638"/>
        <v>0</v>
      </c>
      <c r="Q2751">
        <f>($B$16/2)*(COS((ACOS((2*'Intake Valve Fxn Scratch'!$B$1)/$B$16-1)/($B$17/2))*(I2751-($B$17/2)))+1)*P2751</f>
        <v>0</v>
      </c>
      <c r="R2751">
        <f t="shared" si="639"/>
        <v>0</v>
      </c>
      <c r="S2751">
        <f t="shared" si="640"/>
        <v>0</v>
      </c>
      <c r="T2751">
        <f>S2751*'Exhaust Gas Math'!$C$14</f>
        <v>0</v>
      </c>
      <c r="U2751">
        <f>(T2751/'Exhaust Gas Math'!$B$14)+('Exhaust Gas Math'!$D$10)</f>
        <v>4.4059320573952224E-4</v>
      </c>
      <c r="V2751">
        <f>('Exhaust Gas Math'!$E$10*(2.53982214E-12*V2750^4 - 0.0000000071629564556*V2750^3 + 7.56281407226508E-06*V2750^2 - 0.00322508455050905*V2750 + 1.62997098133725)*$B$24+T2751*'Exhaust Gas Math'!$D$14*$B$23)/('Exhaust Gas Math'!$E$10*(2.53982214E-12*V2750^4 - 0.0000000071629564556*V2750^3 + 7.56281407226508E-06*V2750^2 - 0.00322508455050905*V2750 + 1.62997098133725)+T2751*'Exhaust Gas Math'!$D$14)</f>
        <v>1100</v>
      </c>
      <c r="W2751">
        <f>(353.3116967483*V2751^-1.0020802909)*('Exhaust Gas Math'!$E$10/(T2751+'Exhaust Gas Math'!$E$10))+(357.4500179626*V2751^-1.0038444015 )*(T2751/(T2751+'Exhaust Gas Math'!$E$10))</f>
        <v>0.31654710700089367</v>
      </c>
      <c r="X2751">
        <f t="shared" si="641"/>
        <v>0</v>
      </c>
      <c r="Y2751">
        <f t="shared" si="642"/>
        <v>101325</v>
      </c>
      <c r="Z2751">
        <f t="shared" si="643"/>
        <v>101325</v>
      </c>
    </row>
    <row r="2752" spans="5:26" x14ac:dyDescent="0.2">
      <c r="E2752">
        <f t="shared" si="645"/>
        <v>0.34337499999997606</v>
      </c>
      <c r="F2752">
        <f t="shared" si="646"/>
        <v>101325</v>
      </c>
      <c r="H2752">
        <f t="shared" si="644"/>
        <v>0.34337499999997606</v>
      </c>
      <c r="I2752">
        <f t="shared" si="632"/>
        <v>641.9999999988504</v>
      </c>
      <c r="J2752">
        <f t="shared" si="633"/>
        <v>2.5109199401698916E-2</v>
      </c>
      <c r="K2752">
        <f t="shared" si="634"/>
        <v>-25.976597263033472</v>
      </c>
      <c r="L2752">
        <f t="shared" si="635"/>
        <v>3.9769296294121147E-5</v>
      </c>
      <c r="M2752">
        <f>J2752/SQRT('Exhaust Gas Math'!$E$14*$B$21*$B$23)</f>
        <v>4.2626843577565725E-4</v>
      </c>
      <c r="N2752">
        <f t="shared" si="636"/>
        <v>3.6364153775554714E-2</v>
      </c>
      <c r="O2752">
        <f t="shared" si="637"/>
        <v>0</v>
      </c>
      <c r="P2752">
        <f t="shared" si="638"/>
        <v>0</v>
      </c>
      <c r="Q2752">
        <f>($B$16/2)*(COS((ACOS((2*'Intake Valve Fxn Scratch'!$B$1)/$B$16-1)/($B$17/2))*(I2752-($B$17/2)))+1)*P2752</f>
        <v>0</v>
      </c>
      <c r="R2752">
        <f t="shared" si="639"/>
        <v>0</v>
      </c>
      <c r="S2752">
        <f t="shared" si="640"/>
        <v>0</v>
      </c>
      <c r="T2752">
        <f>S2752*'Exhaust Gas Math'!$C$14</f>
        <v>0</v>
      </c>
      <c r="U2752">
        <f>(T2752/'Exhaust Gas Math'!$B$14)+('Exhaust Gas Math'!$D$10)</f>
        <v>4.4059320573952224E-4</v>
      </c>
      <c r="V2752">
        <f>('Exhaust Gas Math'!$E$10*(2.53982214E-12*V2751^4 - 0.0000000071629564556*V2751^3 + 7.56281407226508E-06*V2751^2 - 0.00322508455050905*V2751 + 1.62997098133725)*$B$24+T2752*'Exhaust Gas Math'!$D$14*$B$23)/('Exhaust Gas Math'!$E$10*(2.53982214E-12*V2751^4 - 0.0000000071629564556*V2751^3 + 7.56281407226508E-06*V2751^2 - 0.00322508455050905*V2751 + 1.62997098133725)+T2752*'Exhaust Gas Math'!$D$14)</f>
        <v>1100</v>
      </c>
      <c r="W2752">
        <f>(353.3116967483*V2752^-1.0020802909)*('Exhaust Gas Math'!$E$10/(T2752+'Exhaust Gas Math'!$E$10))+(357.4500179626*V2752^-1.0038444015 )*(T2752/(T2752+'Exhaust Gas Math'!$E$10))</f>
        <v>0.31654710700089367</v>
      </c>
      <c r="X2752">
        <f t="shared" si="641"/>
        <v>0</v>
      </c>
      <c r="Y2752">
        <f t="shared" si="642"/>
        <v>101325</v>
      </c>
      <c r="Z2752">
        <f t="shared" si="643"/>
        <v>101325</v>
      </c>
    </row>
    <row r="2753" spans="5:26" x14ac:dyDescent="0.2">
      <c r="E2753">
        <f t="shared" si="645"/>
        <v>0.34349999999997605</v>
      </c>
      <c r="F2753">
        <f t="shared" si="646"/>
        <v>101325</v>
      </c>
      <c r="H2753">
        <f t="shared" si="644"/>
        <v>0.34349999999997605</v>
      </c>
      <c r="I2753">
        <f t="shared" si="632"/>
        <v>647.9999999988504</v>
      </c>
      <c r="J2753">
        <f t="shared" si="633"/>
        <v>2.1904161278918383E-2</v>
      </c>
      <c r="K2753">
        <f t="shared" si="634"/>
        <v>-25.257141232779755</v>
      </c>
      <c r="L2753">
        <f t="shared" si="635"/>
        <v>3.9769296294121147E-5</v>
      </c>
      <c r="M2753">
        <f>J2753/SQRT('Exhaust Gas Math'!$E$14*$B$21*$B$23)</f>
        <v>3.7185783648324943E-4</v>
      </c>
      <c r="N2753">
        <f t="shared" si="636"/>
        <v>3.1616553880763704E-2</v>
      </c>
      <c r="O2753">
        <f t="shared" si="637"/>
        <v>0</v>
      </c>
      <c r="P2753">
        <f t="shared" si="638"/>
        <v>0</v>
      </c>
      <c r="Q2753">
        <f>($B$16/2)*(COS((ACOS((2*'Intake Valve Fxn Scratch'!$B$1)/$B$16-1)/($B$17/2))*(I2753-($B$17/2)))+1)*P2753</f>
        <v>0</v>
      </c>
      <c r="R2753">
        <f t="shared" si="639"/>
        <v>0</v>
      </c>
      <c r="S2753">
        <f t="shared" si="640"/>
        <v>0</v>
      </c>
      <c r="T2753">
        <f>S2753*'Exhaust Gas Math'!$C$14</f>
        <v>0</v>
      </c>
      <c r="U2753">
        <f>(T2753/'Exhaust Gas Math'!$B$14)+('Exhaust Gas Math'!$D$10)</f>
        <v>4.4059320573952224E-4</v>
      </c>
      <c r="V2753">
        <f>('Exhaust Gas Math'!$E$10*(2.53982214E-12*V2752^4 - 0.0000000071629564556*V2752^3 + 7.56281407226508E-06*V2752^2 - 0.00322508455050905*V2752 + 1.62997098133725)*$B$24+T2753*'Exhaust Gas Math'!$D$14*$B$23)/('Exhaust Gas Math'!$E$10*(2.53982214E-12*V2752^4 - 0.0000000071629564556*V2752^3 + 7.56281407226508E-06*V2752^2 - 0.00322508455050905*V2752 + 1.62997098133725)+T2753*'Exhaust Gas Math'!$D$14)</f>
        <v>1100</v>
      </c>
      <c r="W2753">
        <f>(353.3116967483*V2753^-1.0020802909)*('Exhaust Gas Math'!$E$10/(T2753+'Exhaust Gas Math'!$E$10))+(357.4500179626*V2753^-1.0038444015 )*(T2753/(T2753+'Exhaust Gas Math'!$E$10))</f>
        <v>0.31654710700089367</v>
      </c>
      <c r="X2753">
        <f t="shared" si="641"/>
        <v>0</v>
      </c>
      <c r="Y2753">
        <f t="shared" si="642"/>
        <v>101325</v>
      </c>
      <c r="Z2753">
        <f t="shared" si="643"/>
        <v>101325</v>
      </c>
    </row>
    <row r="2754" spans="5:26" x14ac:dyDescent="0.2">
      <c r="E2754">
        <f t="shared" si="645"/>
        <v>0.34362499999997603</v>
      </c>
      <c r="F2754">
        <f t="shared" si="646"/>
        <v>101325</v>
      </c>
      <c r="H2754">
        <f t="shared" si="644"/>
        <v>0.34362499999997603</v>
      </c>
      <c r="I2754">
        <f t="shared" si="632"/>
        <v>653.9999999988504</v>
      </c>
      <c r="J2754">
        <f t="shared" si="633"/>
        <v>1.8806448415078739E-2</v>
      </c>
      <c r="K2754">
        <f t="shared" si="634"/>
        <v>-24.260962677783645</v>
      </c>
      <c r="L2754">
        <f t="shared" si="635"/>
        <v>3.9769296294121147E-5</v>
      </c>
      <c r="M2754">
        <f>J2754/SQRT('Exhaust Gas Math'!$E$14*$B$21*$B$23)</f>
        <v>3.1926925347722522E-4</v>
      </c>
      <c r="N2754">
        <f t="shared" si="636"/>
        <v>2.6918663563490302E-2</v>
      </c>
      <c r="O2754">
        <f t="shared" si="637"/>
        <v>0</v>
      </c>
      <c r="P2754">
        <f t="shared" si="638"/>
        <v>0</v>
      </c>
      <c r="Q2754">
        <f>($B$16/2)*(COS((ACOS((2*'Intake Valve Fxn Scratch'!$B$1)/$B$16-1)/($B$17/2))*(I2754-($B$17/2)))+1)*P2754</f>
        <v>0</v>
      </c>
      <c r="R2754">
        <f t="shared" si="639"/>
        <v>0</v>
      </c>
      <c r="S2754">
        <f t="shared" si="640"/>
        <v>0</v>
      </c>
      <c r="T2754">
        <f>S2754*'Exhaust Gas Math'!$C$14</f>
        <v>0</v>
      </c>
      <c r="U2754">
        <f>(T2754/'Exhaust Gas Math'!$B$14)+('Exhaust Gas Math'!$D$10)</f>
        <v>4.4059320573952224E-4</v>
      </c>
      <c r="V2754">
        <f>('Exhaust Gas Math'!$E$10*(2.53982214E-12*V2753^4 - 0.0000000071629564556*V2753^3 + 7.56281407226508E-06*V2753^2 - 0.00322508455050905*V2753 + 1.62997098133725)*$B$24+T2754*'Exhaust Gas Math'!$D$14*$B$23)/('Exhaust Gas Math'!$E$10*(2.53982214E-12*V2753^4 - 0.0000000071629564556*V2753^3 + 7.56281407226508E-06*V2753^2 - 0.00322508455050905*V2753 + 1.62997098133725)+T2754*'Exhaust Gas Math'!$D$14)</f>
        <v>1100</v>
      </c>
      <c r="W2754">
        <f>(353.3116967483*V2754^-1.0020802909)*('Exhaust Gas Math'!$E$10/(T2754+'Exhaust Gas Math'!$E$10))+(357.4500179626*V2754^-1.0038444015 )*(T2754/(T2754+'Exhaust Gas Math'!$E$10))</f>
        <v>0.31654710700089367</v>
      </c>
      <c r="X2754">
        <f t="shared" si="641"/>
        <v>0</v>
      </c>
      <c r="Y2754">
        <f t="shared" si="642"/>
        <v>101325</v>
      </c>
      <c r="Z2754">
        <f t="shared" si="643"/>
        <v>101325</v>
      </c>
    </row>
    <row r="2755" spans="5:26" x14ac:dyDescent="0.2">
      <c r="E2755">
        <f t="shared" si="645"/>
        <v>0.34374999999997602</v>
      </c>
      <c r="F2755">
        <f t="shared" si="646"/>
        <v>101325</v>
      </c>
      <c r="H2755">
        <f t="shared" si="644"/>
        <v>0.34374999999997602</v>
      </c>
      <c r="I2755">
        <f t="shared" si="632"/>
        <v>659.9999999988504</v>
      </c>
      <c r="J2755">
        <f t="shared" si="633"/>
        <v>1.5850000000550944E-2</v>
      </c>
      <c r="K2755">
        <f t="shared" si="634"/>
        <v>-22.998975938756363</v>
      </c>
      <c r="L2755">
        <f t="shared" si="635"/>
        <v>3.9769296294121147E-5</v>
      </c>
      <c r="M2755">
        <f>J2755/SQRT('Exhaust Gas Math'!$E$14*$B$21*$B$23)</f>
        <v>2.6907885827781011E-4</v>
      </c>
      <c r="N2755">
        <f t="shared" si="636"/>
        <v>2.238726943040303E-2</v>
      </c>
      <c r="O2755">
        <f t="shared" si="637"/>
        <v>0</v>
      </c>
      <c r="P2755">
        <f t="shared" si="638"/>
        <v>0</v>
      </c>
      <c r="Q2755">
        <f>($B$16/2)*(COS((ACOS((2*'Intake Valve Fxn Scratch'!$B$1)/$B$16-1)/($B$17/2))*(I2755-($B$17/2)))+1)*P2755</f>
        <v>0</v>
      </c>
      <c r="R2755">
        <f t="shared" si="639"/>
        <v>0</v>
      </c>
      <c r="S2755">
        <f t="shared" si="640"/>
        <v>0</v>
      </c>
      <c r="T2755">
        <f>S2755*'Exhaust Gas Math'!$C$14</f>
        <v>0</v>
      </c>
      <c r="U2755">
        <f>(T2755/'Exhaust Gas Math'!$B$14)+('Exhaust Gas Math'!$D$10)</f>
        <v>4.4059320573952224E-4</v>
      </c>
      <c r="V2755">
        <f>('Exhaust Gas Math'!$E$10*(2.53982214E-12*V2754^4 - 0.0000000071629564556*V2754^3 + 7.56281407226508E-06*V2754^2 - 0.00322508455050905*V2754 + 1.62997098133725)*$B$24+T2755*'Exhaust Gas Math'!$D$14*$B$23)/('Exhaust Gas Math'!$E$10*(2.53982214E-12*V2754^4 - 0.0000000071629564556*V2754^3 + 7.56281407226508E-06*V2754^2 - 0.00322508455050905*V2754 + 1.62997098133725)+T2755*'Exhaust Gas Math'!$D$14)</f>
        <v>1100</v>
      </c>
      <c r="W2755">
        <f>(353.3116967483*V2755^-1.0020802909)*('Exhaust Gas Math'!$E$10/(T2755+'Exhaust Gas Math'!$E$10))+(357.4500179626*V2755^-1.0038444015 )*(T2755/(T2755+'Exhaust Gas Math'!$E$10))</f>
        <v>0.31654710700089367</v>
      </c>
      <c r="X2755">
        <f t="shared" si="641"/>
        <v>0</v>
      </c>
      <c r="Y2755">
        <f t="shared" si="642"/>
        <v>101325</v>
      </c>
      <c r="Z2755">
        <f t="shared" si="643"/>
        <v>101325</v>
      </c>
    </row>
    <row r="2756" spans="5:26" x14ac:dyDescent="0.2">
      <c r="E2756">
        <f t="shared" si="645"/>
        <v>0.34387499999997601</v>
      </c>
      <c r="F2756">
        <f t="shared" si="646"/>
        <v>101325</v>
      </c>
      <c r="H2756">
        <f t="shared" si="644"/>
        <v>0.34387499999997601</v>
      </c>
      <c r="I2756">
        <f t="shared" si="632"/>
        <v>665.99999999884676</v>
      </c>
      <c r="J2756">
        <f t="shared" si="633"/>
        <v>1.3067207502844357E-2</v>
      </c>
      <c r="K2756">
        <f t="shared" si="634"/>
        <v>-21.485007606499757</v>
      </c>
      <c r="L2756">
        <f t="shared" si="635"/>
        <v>3.9769296294121147E-5</v>
      </c>
      <c r="M2756">
        <f>J2756/SQRT('Exhaust Gas Math'!$E$14*$B$21*$B$23)</f>
        <v>2.2183654735787853E-4</v>
      </c>
      <c r="N2756">
        <f t="shared" si="636"/>
        <v>1.8126827987008858E-2</v>
      </c>
      <c r="O2756">
        <f t="shared" si="637"/>
        <v>0</v>
      </c>
      <c r="P2756">
        <f t="shared" si="638"/>
        <v>0</v>
      </c>
      <c r="Q2756">
        <f>($B$16/2)*(COS((ACOS((2*'Intake Valve Fxn Scratch'!$B$1)/$B$16-1)/($B$17/2))*(I2756-($B$17/2)))+1)*P2756</f>
        <v>0</v>
      </c>
      <c r="R2756">
        <f t="shared" si="639"/>
        <v>0</v>
      </c>
      <c r="S2756">
        <f t="shared" si="640"/>
        <v>0</v>
      </c>
      <c r="T2756">
        <f>S2756*'Exhaust Gas Math'!$C$14</f>
        <v>0</v>
      </c>
      <c r="U2756">
        <f>(T2756/'Exhaust Gas Math'!$B$14)+('Exhaust Gas Math'!$D$10)</f>
        <v>4.4059320573952224E-4</v>
      </c>
      <c r="V2756">
        <f>('Exhaust Gas Math'!$E$10*(2.53982214E-12*V2755^4 - 0.0000000071629564556*V2755^3 + 7.56281407226508E-06*V2755^2 - 0.00322508455050905*V2755 + 1.62997098133725)*$B$24+T2756*'Exhaust Gas Math'!$D$14*$B$23)/('Exhaust Gas Math'!$E$10*(2.53982214E-12*V2755^4 - 0.0000000071629564556*V2755^3 + 7.56281407226508E-06*V2755^2 - 0.00322508455050905*V2755 + 1.62997098133725)+T2756*'Exhaust Gas Math'!$D$14)</f>
        <v>1100</v>
      </c>
      <c r="W2756">
        <f>(353.3116967483*V2756^-1.0020802909)*('Exhaust Gas Math'!$E$10/(T2756+'Exhaust Gas Math'!$E$10))+(357.4500179626*V2756^-1.0038444015 )*(T2756/(T2756+'Exhaust Gas Math'!$E$10))</f>
        <v>0.31654710700089367</v>
      </c>
      <c r="X2756">
        <f t="shared" si="641"/>
        <v>0</v>
      </c>
      <c r="Y2756">
        <f t="shared" si="642"/>
        <v>101325</v>
      </c>
      <c r="Z2756">
        <f t="shared" si="643"/>
        <v>101325</v>
      </c>
    </row>
    <row r="2757" spans="5:26" x14ac:dyDescent="0.2">
      <c r="E2757">
        <f t="shared" si="645"/>
        <v>0.34399999999997599</v>
      </c>
      <c r="F2757">
        <f t="shared" si="646"/>
        <v>101325</v>
      </c>
      <c r="H2757">
        <f t="shared" si="644"/>
        <v>0.34399999999997599</v>
      </c>
      <c r="I2757">
        <f t="shared" ref="I2757:I2820" si="647">($B$11*360*H2757)-(720*FLOOR(H2757/(2/$B$11),1))</f>
        <v>671.99999999884676</v>
      </c>
      <c r="J2757">
        <f t="shared" ref="J2757:J2820" si="648">-(($B$4/1000)/2)*COS($B$12*H2757)+(($B$4/1000)/2)</f>
        <v>1.0488559778897608E-2</v>
      </c>
      <c r="K2757">
        <f t="shared" ref="K2757:K2820" si="649">($B$4/1000/2)*$B$12*SIN($B$12*H2757)</f>
        <v>-19.735645034878626</v>
      </c>
      <c r="L2757">
        <f t="shared" ref="L2757:L2820" si="650">$B$8+P2757*(J2757*$B$6)</f>
        <v>3.9769296294121147E-5</v>
      </c>
      <c r="M2757">
        <f>J2757/SQRT('Exhaust Gas Math'!$E$14*$B$21*$B$23)</f>
        <v>1.7805991736190711E-4</v>
      </c>
      <c r="N2757">
        <f t="shared" ref="N2757:N2820" si="651">-(($B$4/1000)/2)*COS($B$12*(H2757-M2757))+(($B$4/1000)/2)</f>
        <v>1.4225230309536693E-2</v>
      </c>
      <c r="O2757">
        <f t="shared" ref="O2757:O2820" si="652">N2757*$B$6*P2757</f>
        <v>0</v>
      </c>
      <c r="P2757">
        <f t="shared" ref="P2757:P2820" si="653">IF(I2757&lt;=$B$17,1,0)</f>
        <v>0</v>
      </c>
      <c r="Q2757">
        <f>($B$16/2)*(COS((ACOS((2*'Intake Valve Fxn Scratch'!$B$1)/$B$16-1)/($B$17/2))*(I2757-($B$17/2)))+1)*P2757</f>
        <v>0</v>
      </c>
      <c r="R2757">
        <f t="shared" ref="R2757:R2820" si="654">Q2757/$B$16</f>
        <v>0</v>
      </c>
      <c r="S2757">
        <f t="shared" ref="S2757:S2820" si="655">P2757*($B$13*R2757*(O2757-O2756)*$B$19+S2756)</f>
        <v>0</v>
      </c>
      <c r="T2757">
        <f>S2757*'Exhaust Gas Math'!$C$14</f>
        <v>0</v>
      </c>
      <c r="U2757">
        <f>(T2757/'Exhaust Gas Math'!$B$14)+('Exhaust Gas Math'!$D$10)</f>
        <v>4.4059320573952224E-4</v>
      </c>
      <c r="V2757">
        <f>('Exhaust Gas Math'!$E$10*(2.53982214E-12*V2756^4 - 0.0000000071629564556*V2756^3 + 7.56281407226508E-06*V2756^2 - 0.00322508455050905*V2756 + 1.62997098133725)*$B$24+T2757*'Exhaust Gas Math'!$D$14*$B$23)/('Exhaust Gas Math'!$E$10*(2.53982214E-12*V2756^4 - 0.0000000071629564556*V2756^3 + 7.56281407226508E-06*V2756^2 - 0.00322508455050905*V2756 + 1.62997098133725)+T2757*'Exhaust Gas Math'!$D$14)</f>
        <v>1100</v>
      </c>
      <c r="W2757">
        <f>(353.3116967483*V2757^-1.0020802909)*('Exhaust Gas Math'!$E$10/(T2757+'Exhaust Gas Math'!$E$10))+(357.4500179626*V2757^-1.0038444015 )*(T2757/(T2757+'Exhaust Gas Math'!$E$10))</f>
        <v>0.31654710700089367</v>
      </c>
      <c r="X2757">
        <f t="shared" ref="X2757:X2820" si="656">P2757*SIGN(K2757)*-0.5*W2757*K2757^2</f>
        <v>0</v>
      </c>
      <c r="Y2757">
        <f t="shared" ref="Y2757:Y2820" si="657">(U2757*$B$21*V2757)/L2757</f>
        <v>101325</v>
      </c>
      <c r="Z2757">
        <f t="shared" ref="Z2757:Z2820" si="658">IF((X2757+Y2757)&lt;$B$22,(X2757+Y2757),$B$22)</f>
        <v>101325</v>
      </c>
    </row>
    <row r="2758" spans="5:26" x14ac:dyDescent="0.2">
      <c r="E2758">
        <f t="shared" si="645"/>
        <v>0.34412499999997598</v>
      </c>
      <c r="F2758">
        <f t="shared" si="646"/>
        <v>101325</v>
      </c>
      <c r="H2758">
        <f t="shared" si="644"/>
        <v>0.34412499999997598</v>
      </c>
      <c r="I2758">
        <f t="shared" si="647"/>
        <v>677.99999999884676</v>
      </c>
      <c r="J2758">
        <f t="shared" si="648"/>
        <v>8.1423090327937576E-3</v>
      </c>
      <c r="K2758">
        <f t="shared" si="649"/>
        <v>-17.770054606307195</v>
      </c>
      <c r="L2758">
        <f t="shared" si="650"/>
        <v>3.9769296294121147E-5</v>
      </c>
      <c r="M2758">
        <f>J2758/SQRT('Exhaust Gas Math'!$E$14*$B$21*$B$23)</f>
        <v>1.3822859420902766E-4</v>
      </c>
      <c r="N2758">
        <f t="shared" si="651"/>
        <v>1.0750931842137507E-2</v>
      </c>
      <c r="O2758">
        <f t="shared" si="652"/>
        <v>0</v>
      </c>
      <c r="P2758">
        <f t="shared" si="653"/>
        <v>0</v>
      </c>
      <c r="Q2758">
        <f>($B$16/2)*(COS((ACOS((2*'Intake Valve Fxn Scratch'!$B$1)/$B$16-1)/($B$17/2))*(I2758-($B$17/2)))+1)*P2758</f>
        <v>0</v>
      </c>
      <c r="R2758">
        <f t="shared" si="654"/>
        <v>0</v>
      </c>
      <c r="S2758">
        <f t="shared" si="655"/>
        <v>0</v>
      </c>
      <c r="T2758">
        <f>S2758*'Exhaust Gas Math'!$C$14</f>
        <v>0</v>
      </c>
      <c r="U2758">
        <f>(T2758/'Exhaust Gas Math'!$B$14)+('Exhaust Gas Math'!$D$10)</f>
        <v>4.4059320573952224E-4</v>
      </c>
      <c r="V2758">
        <f>('Exhaust Gas Math'!$E$10*(2.53982214E-12*V2757^4 - 0.0000000071629564556*V2757^3 + 7.56281407226508E-06*V2757^2 - 0.00322508455050905*V2757 + 1.62997098133725)*$B$24+T2758*'Exhaust Gas Math'!$D$14*$B$23)/('Exhaust Gas Math'!$E$10*(2.53982214E-12*V2757^4 - 0.0000000071629564556*V2757^3 + 7.56281407226508E-06*V2757^2 - 0.00322508455050905*V2757 + 1.62997098133725)+T2758*'Exhaust Gas Math'!$D$14)</f>
        <v>1100</v>
      </c>
      <c r="W2758">
        <f>(353.3116967483*V2758^-1.0020802909)*('Exhaust Gas Math'!$E$10/(T2758+'Exhaust Gas Math'!$E$10))+(357.4500179626*V2758^-1.0038444015 )*(T2758/(T2758+'Exhaust Gas Math'!$E$10))</f>
        <v>0.31654710700089367</v>
      </c>
      <c r="X2758">
        <f t="shared" si="656"/>
        <v>0</v>
      </c>
      <c r="Y2758">
        <f t="shared" si="657"/>
        <v>101325</v>
      </c>
      <c r="Z2758">
        <f t="shared" si="658"/>
        <v>101325</v>
      </c>
    </row>
    <row r="2759" spans="5:26" x14ac:dyDescent="0.2">
      <c r="E2759">
        <f t="shared" si="645"/>
        <v>0.34424999999997596</v>
      </c>
      <c r="F2759">
        <f t="shared" si="646"/>
        <v>101325</v>
      </c>
      <c r="H2759">
        <f t="shared" ref="H2759:H2822" si="659">H2758+$B$2</f>
        <v>0.34424999999997596</v>
      </c>
      <c r="I2759">
        <f t="shared" si="647"/>
        <v>683.99999999884676</v>
      </c>
      <c r="J2759">
        <f t="shared" si="648"/>
        <v>6.0541612786891158E-3</v>
      </c>
      <c r="K2759">
        <f t="shared" si="649"/>
        <v>-15.609771740845007</v>
      </c>
      <c r="L2759">
        <f t="shared" si="650"/>
        <v>3.9769296294121147E-5</v>
      </c>
      <c r="M2759">
        <f>J2759/SQRT('Exhaust Gas Math'!$E$14*$B$21*$B$23)</f>
        <v>1.0277897821090025E-4</v>
      </c>
      <c r="N2759">
        <f t="shared" si="651"/>
        <v>7.7515449037049537E-3</v>
      </c>
      <c r="O2759">
        <f t="shared" si="652"/>
        <v>0</v>
      </c>
      <c r="P2759">
        <f t="shared" si="653"/>
        <v>0</v>
      </c>
      <c r="Q2759">
        <f>($B$16/2)*(COS((ACOS((2*'Intake Valve Fxn Scratch'!$B$1)/$B$16-1)/($B$17/2))*(I2759-($B$17/2)))+1)*P2759</f>
        <v>0</v>
      </c>
      <c r="R2759">
        <f t="shared" si="654"/>
        <v>0</v>
      </c>
      <c r="S2759">
        <f t="shared" si="655"/>
        <v>0</v>
      </c>
      <c r="T2759">
        <f>S2759*'Exhaust Gas Math'!$C$14</f>
        <v>0</v>
      </c>
      <c r="U2759">
        <f>(T2759/'Exhaust Gas Math'!$B$14)+('Exhaust Gas Math'!$D$10)</f>
        <v>4.4059320573952224E-4</v>
      </c>
      <c r="V2759">
        <f>('Exhaust Gas Math'!$E$10*(2.53982214E-12*V2758^4 - 0.0000000071629564556*V2758^3 + 7.56281407226508E-06*V2758^2 - 0.00322508455050905*V2758 + 1.62997098133725)*$B$24+T2759*'Exhaust Gas Math'!$D$14*$B$23)/('Exhaust Gas Math'!$E$10*(2.53982214E-12*V2758^4 - 0.0000000071629564556*V2758^3 + 7.56281407226508E-06*V2758^2 - 0.00322508455050905*V2758 + 1.62997098133725)+T2759*'Exhaust Gas Math'!$D$14)</f>
        <v>1100</v>
      </c>
      <c r="W2759">
        <f>(353.3116967483*V2759^-1.0020802909)*('Exhaust Gas Math'!$E$10/(T2759+'Exhaust Gas Math'!$E$10))+(357.4500179626*V2759^-1.0038444015 )*(T2759/(T2759+'Exhaust Gas Math'!$E$10))</f>
        <v>0.31654710700089367</v>
      </c>
      <c r="X2759">
        <f t="shared" si="656"/>
        <v>0</v>
      </c>
      <c r="Y2759">
        <f t="shared" si="657"/>
        <v>101325</v>
      </c>
      <c r="Z2759">
        <f t="shared" si="658"/>
        <v>101325</v>
      </c>
    </row>
    <row r="2760" spans="5:26" x14ac:dyDescent="0.2">
      <c r="E2760">
        <f t="shared" si="645"/>
        <v>0.34437499999997595</v>
      </c>
      <c r="F2760">
        <f t="shared" si="646"/>
        <v>101325</v>
      </c>
      <c r="H2760">
        <f t="shared" si="659"/>
        <v>0.34437499999997595</v>
      </c>
      <c r="I2760">
        <f t="shared" si="647"/>
        <v>689.99999999884676</v>
      </c>
      <c r="J2760">
        <f t="shared" si="648"/>
        <v>4.246994700352013E-3</v>
      </c>
      <c r="K2760">
        <f t="shared" si="649"/>
        <v>-13.278464949635332</v>
      </c>
      <c r="L2760">
        <f t="shared" si="650"/>
        <v>3.9769296294121147E-5</v>
      </c>
      <c r="M2760">
        <f>J2760/SQRT('Exhaust Gas Math'!$E$14*$B$21*$B$23)</f>
        <v>7.2099462778732316E-5</v>
      </c>
      <c r="N2760">
        <f t="shared" si="651"/>
        <v>5.2538472648711934E-3</v>
      </c>
      <c r="O2760">
        <f t="shared" si="652"/>
        <v>0</v>
      </c>
      <c r="P2760">
        <f t="shared" si="653"/>
        <v>0</v>
      </c>
      <c r="Q2760">
        <f>($B$16/2)*(COS((ACOS((2*'Intake Valve Fxn Scratch'!$B$1)/$B$16-1)/($B$17/2))*(I2760-($B$17/2)))+1)*P2760</f>
        <v>0</v>
      </c>
      <c r="R2760">
        <f t="shared" si="654"/>
        <v>0</v>
      </c>
      <c r="S2760">
        <f t="shared" si="655"/>
        <v>0</v>
      </c>
      <c r="T2760">
        <f>S2760*'Exhaust Gas Math'!$C$14</f>
        <v>0</v>
      </c>
      <c r="U2760">
        <f>(T2760/'Exhaust Gas Math'!$B$14)+('Exhaust Gas Math'!$D$10)</f>
        <v>4.4059320573952224E-4</v>
      </c>
      <c r="V2760">
        <f>('Exhaust Gas Math'!$E$10*(2.53982214E-12*V2759^4 - 0.0000000071629564556*V2759^3 + 7.56281407226508E-06*V2759^2 - 0.00322508455050905*V2759 + 1.62997098133725)*$B$24+T2760*'Exhaust Gas Math'!$D$14*$B$23)/('Exhaust Gas Math'!$E$10*(2.53982214E-12*V2759^4 - 0.0000000071629564556*V2759^3 + 7.56281407226508E-06*V2759^2 - 0.00322508455050905*V2759 + 1.62997098133725)+T2760*'Exhaust Gas Math'!$D$14)</f>
        <v>1100</v>
      </c>
      <c r="W2760">
        <f>(353.3116967483*V2760^-1.0020802909)*('Exhaust Gas Math'!$E$10/(T2760+'Exhaust Gas Math'!$E$10))+(357.4500179626*V2760^-1.0038444015 )*(T2760/(T2760+'Exhaust Gas Math'!$E$10))</f>
        <v>0.31654710700089367</v>
      </c>
      <c r="X2760">
        <f t="shared" si="656"/>
        <v>0</v>
      </c>
      <c r="Y2760">
        <f t="shared" si="657"/>
        <v>101325</v>
      </c>
      <c r="Z2760">
        <f t="shared" si="658"/>
        <v>101325</v>
      </c>
    </row>
    <row r="2761" spans="5:26" x14ac:dyDescent="0.2">
      <c r="E2761">
        <f t="shared" si="645"/>
        <v>0.34449999999997594</v>
      </c>
      <c r="F2761">
        <f t="shared" si="646"/>
        <v>101325</v>
      </c>
      <c r="H2761">
        <f t="shared" si="659"/>
        <v>0.34449999999997594</v>
      </c>
      <c r="I2761">
        <f t="shared" si="647"/>
        <v>695.99999999884676</v>
      </c>
      <c r="J2761">
        <f t="shared" si="648"/>
        <v>2.7406089929893629E-3</v>
      </c>
      <c r="K2761">
        <f t="shared" si="649"/>
        <v>-10.801676517741358</v>
      </c>
      <c r="L2761">
        <f t="shared" si="650"/>
        <v>3.9769296294121147E-5</v>
      </c>
      <c r="M2761">
        <f>J2761/SQRT('Exhaust Gas Math'!$E$14*$B$21*$B$23)</f>
        <v>4.6526179103712514E-5</v>
      </c>
      <c r="N2761">
        <f t="shared" si="651"/>
        <v>3.2650381168509782E-3</v>
      </c>
      <c r="O2761">
        <f t="shared" si="652"/>
        <v>0</v>
      </c>
      <c r="P2761">
        <f t="shared" si="653"/>
        <v>0</v>
      </c>
      <c r="Q2761">
        <f>($B$16/2)*(COS((ACOS((2*'Intake Valve Fxn Scratch'!$B$1)/$B$16-1)/($B$17/2))*(I2761-($B$17/2)))+1)*P2761</f>
        <v>0</v>
      </c>
      <c r="R2761">
        <f t="shared" si="654"/>
        <v>0</v>
      </c>
      <c r="S2761">
        <f t="shared" si="655"/>
        <v>0</v>
      </c>
      <c r="T2761">
        <f>S2761*'Exhaust Gas Math'!$C$14</f>
        <v>0</v>
      </c>
      <c r="U2761">
        <f>(T2761/'Exhaust Gas Math'!$B$14)+('Exhaust Gas Math'!$D$10)</f>
        <v>4.4059320573952224E-4</v>
      </c>
      <c r="V2761">
        <f>('Exhaust Gas Math'!$E$10*(2.53982214E-12*V2760^4 - 0.0000000071629564556*V2760^3 + 7.56281407226508E-06*V2760^2 - 0.00322508455050905*V2760 + 1.62997098133725)*$B$24+T2761*'Exhaust Gas Math'!$D$14*$B$23)/('Exhaust Gas Math'!$E$10*(2.53982214E-12*V2760^4 - 0.0000000071629564556*V2760^3 + 7.56281407226508E-06*V2760^2 - 0.00322508455050905*V2760 + 1.62997098133725)+T2761*'Exhaust Gas Math'!$D$14)</f>
        <v>1100</v>
      </c>
      <c r="W2761">
        <f>(353.3116967483*V2761^-1.0020802909)*('Exhaust Gas Math'!$E$10/(T2761+'Exhaust Gas Math'!$E$10))+(357.4500179626*V2761^-1.0038444015 )*(T2761/(T2761+'Exhaust Gas Math'!$E$10))</f>
        <v>0.31654710700089367</v>
      </c>
      <c r="X2761">
        <f t="shared" si="656"/>
        <v>0</v>
      </c>
      <c r="Y2761">
        <f t="shared" si="657"/>
        <v>101325</v>
      </c>
      <c r="Z2761">
        <f t="shared" si="658"/>
        <v>101325</v>
      </c>
    </row>
    <row r="2762" spans="5:26" x14ac:dyDescent="0.2">
      <c r="E2762">
        <f t="shared" si="645"/>
        <v>0.34462499999997592</v>
      </c>
      <c r="F2762">
        <f t="shared" si="646"/>
        <v>101325</v>
      </c>
      <c r="H2762">
        <f t="shared" si="659"/>
        <v>0.34462499999997592</v>
      </c>
      <c r="I2762">
        <f t="shared" si="647"/>
        <v>701.99999999884312</v>
      </c>
      <c r="J2762">
        <f t="shared" si="648"/>
        <v>1.5515084336408767E-3</v>
      </c>
      <c r="K2762">
        <f t="shared" si="649"/>
        <v>-8.2065426575215401</v>
      </c>
      <c r="L2762">
        <f t="shared" si="650"/>
        <v>3.9769296294121147E-5</v>
      </c>
      <c r="M2762">
        <f>J2762/SQRT('Exhaust Gas Math'!$E$14*$B$21*$B$23)</f>
        <v>2.6339313433310359E-5</v>
      </c>
      <c r="N2762">
        <f t="shared" si="651"/>
        <v>1.7749850516619627E-3</v>
      </c>
      <c r="O2762">
        <f t="shared" si="652"/>
        <v>0</v>
      </c>
      <c r="P2762">
        <f t="shared" si="653"/>
        <v>0</v>
      </c>
      <c r="Q2762">
        <f>($B$16/2)*(COS((ACOS((2*'Intake Valve Fxn Scratch'!$B$1)/$B$16-1)/($B$17/2))*(I2762-($B$17/2)))+1)*P2762</f>
        <v>0</v>
      </c>
      <c r="R2762">
        <f t="shared" si="654"/>
        <v>0</v>
      </c>
      <c r="S2762">
        <f t="shared" si="655"/>
        <v>0</v>
      </c>
      <c r="T2762">
        <f>S2762*'Exhaust Gas Math'!$C$14</f>
        <v>0</v>
      </c>
      <c r="U2762">
        <f>(T2762/'Exhaust Gas Math'!$B$14)+('Exhaust Gas Math'!$D$10)</f>
        <v>4.4059320573952224E-4</v>
      </c>
      <c r="V2762">
        <f>('Exhaust Gas Math'!$E$10*(2.53982214E-12*V2761^4 - 0.0000000071629564556*V2761^3 + 7.56281407226508E-06*V2761^2 - 0.00322508455050905*V2761 + 1.62997098133725)*$B$24+T2762*'Exhaust Gas Math'!$D$14*$B$23)/('Exhaust Gas Math'!$E$10*(2.53982214E-12*V2761^4 - 0.0000000071629564556*V2761^3 + 7.56281407226508E-06*V2761^2 - 0.00322508455050905*V2761 + 1.62997098133725)+T2762*'Exhaust Gas Math'!$D$14)</f>
        <v>1100</v>
      </c>
      <c r="W2762">
        <f>(353.3116967483*V2762^-1.0020802909)*('Exhaust Gas Math'!$E$10/(T2762+'Exhaust Gas Math'!$E$10))+(357.4500179626*V2762^-1.0038444015 )*(T2762/(T2762+'Exhaust Gas Math'!$E$10))</f>
        <v>0.31654710700089367</v>
      </c>
      <c r="X2762">
        <f t="shared" si="656"/>
        <v>0</v>
      </c>
      <c r="Y2762">
        <f t="shared" si="657"/>
        <v>101325</v>
      </c>
      <c r="Z2762">
        <f t="shared" si="658"/>
        <v>101325</v>
      </c>
    </row>
    <row r="2763" spans="5:26" x14ac:dyDescent="0.2">
      <c r="E2763">
        <f t="shared" si="645"/>
        <v>0.34474999999997591</v>
      </c>
      <c r="F2763">
        <f t="shared" si="646"/>
        <v>101325</v>
      </c>
      <c r="H2763">
        <f t="shared" si="659"/>
        <v>0.34474999999997591</v>
      </c>
      <c r="I2763">
        <f t="shared" si="647"/>
        <v>707.99999999884312</v>
      </c>
      <c r="J2763">
        <f t="shared" si="648"/>
        <v>6.9272105687134822E-4</v>
      </c>
      <c r="K2763">
        <f t="shared" si="649"/>
        <v>-5.5214961986179105</v>
      </c>
      <c r="L2763">
        <f t="shared" si="650"/>
        <v>3.9769296294121147E-5</v>
      </c>
      <c r="M2763">
        <f>J2763/SQRT('Exhaust Gas Math'!$E$14*$B$21*$B$23)</f>
        <v>1.1760037292205756E-5</v>
      </c>
      <c r="N2763">
        <f t="shared" si="651"/>
        <v>7.5915782834284559E-4</v>
      </c>
      <c r="O2763">
        <f t="shared" si="652"/>
        <v>0</v>
      </c>
      <c r="P2763">
        <f t="shared" si="653"/>
        <v>0</v>
      </c>
      <c r="Q2763">
        <f>($B$16/2)*(COS((ACOS((2*'Intake Valve Fxn Scratch'!$B$1)/$B$16-1)/($B$17/2))*(I2763-($B$17/2)))+1)*P2763</f>
        <v>0</v>
      </c>
      <c r="R2763">
        <f t="shared" si="654"/>
        <v>0</v>
      </c>
      <c r="S2763">
        <f t="shared" si="655"/>
        <v>0</v>
      </c>
      <c r="T2763">
        <f>S2763*'Exhaust Gas Math'!$C$14</f>
        <v>0</v>
      </c>
      <c r="U2763">
        <f>(T2763/'Exhaust Gas Math'!$B$14)+('Exhaust Gas Math'!$D$10)</f>
        <v>4.4059320573952224E-4</v>
      </c>
      <c r="V2763">
        <f>('Exhaust Gas Math'!$E$10*(2.53982214E-12*V2762^4 - 0.0000000071629564556*V2762^3 + 7.56281407226508E-06*V2762^2 - 0.00322508455050905*V2762 + 1.62997098133725)*$B$24+T2763*'Exhaust Gas Math'!$D$14*$B$23)/('Exhaust Gas Math'!$E$10*(2.53982214E-12*V2762^4 - 0.0000000071629564556*V2762^3 + 7.56281407226508E-06*V2762^2 - 0.00322508455050905*V2762 + 1.62997098133725)+T2763*'Exhaust Gas Math'!$D$14)</f>
        <v>1100</v>
      </c>
      <c r="W2763">
        <f>(353.3116967483*V2763^-1.0020802909)*('Exhaust Gas Math'!$E$10/(T2763+'Exhaust Gas Math'!$E$10))+(357.4500179626*V2763^-1.0038444015 )*(T2763/(T2763+'Exhaust Gas Math'!$E$10))</f>
        <v>0.31654710700089367</v>
      </c>
      <c r="X2763">
        <f t="shared" si="656"/>
        <v>0</v>
      </c>
      <c r="Y2763">
        <f t="shared" si="657"/>
        <v>101325</v>
      </c>
      <c r="Z2763">
        <f t="shared" si="658"/>
        <v>101325</v>
      </c>
    </row>
    <row r="2764" spans="5:26" x14ac:dyDescent="0.2">
      <c r="E2764">
        <f t="shared" si="645"/>
        <v>0.3448749999999759</v>
      </c>
      <c r="F2764">
        <f t="shared" si="646"/>
        <v>101325</v>
      </c>
      <c r="H2764">
        <f t="shared" si="659"/>
        <v>0.3448749999999759</v>
      </c>
      <c r="I2764">
        <f t="shared" si="647"/>
        <v>713.99999999884312</v>
      </c>
      <c r="J2764">
        <f t="shared" si="648"/>
        <v>1.7365591689254278E-4</v>
      </c>
      <c r="K2764">
        <f t="shared" si="649"/>
        <v>-2.7759550719134087</v>
      </c>
      <c r="L2764">
        <f t="shared" si="650"/>
        <v>3.9769296294121147E-5</v>
      </c>
      <c r="M2764">
        <f>J2764/SQRT('Exhaust Gas Math'!$E$14*$B$21*$B$23)</f>
        <v>2.9480842806944772E-6</v>
      </c>
      <c r="N2764">
        <f t="shared" si="651"/>
        <v>1.8193581054293945E-4</v>
      </c>
      <c r="O2764">
        <f t="shared" si="652"/>
        <v>0</v>
      </c>
      <c r="P2764">
        <f t="shared" si="653"/>
        <v>0</v>
      </c>
      <c r="Q2764">
        <f>($B$16/2)*(COS((ACOS((2*'Intake Valve Fxn Scratch'!$B$1)/$B$16-1)/($B$17/2))*(I2764-($B$17/2)))+1)*P2764</f>
        <v>0</v>
      </c>
      <c r="R2764">
        <f t="shared" si="654"/>
        <v>0</v>
      </c>
      <c r="S2764">
        <f t="shared" si="655"/>
        <v>0</v>
      </c>
      <c r="T2764">
        <f>S2764*'Exhaust Gas Math'!$C$14</f>
        <v>0</v>
      </c>
      <c r="U2764">
        <f>(T2764/'Exhaust Gas Math'!$B$14)+('Exhaust Gas Math'!$D$10)</f>
        <v>4.4059320573952224E-4</v>
      </c>
      <c r="V2764">
        <f>('Exhaust Gas Math'!$E$10*(2.53982214E-12*V2763^4 - 0.0000000071629564556*V2763^3 + 7.56281407226508E-06*V2763^2 - 0.00322508455050905*V2763 + 1.62997098133725)*$B$24+T2764*'Exhaust Gas Math'!$D$14*$B$23)/('Exhaust Gas Math'!$E$10*(2.53982214E-12*V2763^4 - 0.0000000071629564556*V2763^3 + 7.56281407226508E-06*V2763^2 - 0.00322508455050905*V2763 + 1.62997098133725)+T2764*'Exhaust Gas Math'!$D$14)</f>
        <v>1100</v>
      </c>
      <c r="W2764">
        <f>(353.3116967483*V2764^-1.0020802909)*('Exhaust Gas Math'!$E$10/(T2764+'Exhaust Gas Math'!$E$10))+(357.4500179626*V2764^-1.0038444015 )*(T2764/(T2764+'Exhaust Gas Math'!$E$10))</f>
        <v>0.31654710700089367</v>
      </c>
      <c r="X2764">
        <f t="shared" si="656"/>
        <v>0</v>
      </c>
      <c r="Y2764">
        <f t="shared" si="657"/>
        <v>101325</v>
      </c>
      <c r="Z2764">
        <f t="shared" si="658"/>
        <v>101325</v>
      </c>
    </row>
    <row r="2765" spans="5:26" x14ac:dyDescent="0.2">
      <c r="E2765">
        <f t="shared" si="645"/>
        <v>0.34499999999997588</v>
      </c>
      <c r="F2765">
        <f t="shared" si="646"/>
        <v>101325</v>
      </c>
      <c r="H2765">
        <f t="shared" si="659"/>
        <v>0.34499999999997588</v>
      </c>
      <c r="I2765">
        <f t="shared" si="647"/>
        <v>719.99999999884312</v>
      </c>
      <c r="J2765">
        <f t="shared" si="648"/>
        <v>0</v>
      </c>
      <c r="K2765">
        <f t="shared" si="649"/>
        <v>-5.3658000444689963E-10</v>
      </c>
      <c r="L2765">
        <f t="shared" si="650"/>
        <v>3.9769296294121147E-5</v>
      </c>
      <c r="M2765">
        <f>J2765/SQRT('Exhaust Gas Math'!$E$14*$B$21*$B$23)</f>
        <v>0</v>
      </c>
      <c r="N2765">
        <f t="shared" si="651"/>
        <v>0</v>
      </c>
      <c r="O2765">
        <f t="shared" si="652"/>
        <v>0</v>
      </c>
      <c r="P2765">
        <f t="shared" si="653"/>
        <v>0</v>
      </c>
      <c r="Q2765">
        <f>($B$16/2)*(COS((ACOS((2*'Intake Valve Fxn Scratch'!$B$1)/$B$16-1)/($B$17/2))*(I2765-($B$17/2)))+1)*P2765</f>
        <v>0</v>
      </c>
      <c r="R2765">
        <f t="shared" si="654"/>
        <v>0</v>
      </c>
      <c r="S2765">
        <f t="shared" si="655"/>
        <v>0</v>
      </c>
      <c r="T2765">
        <f>S2765*'Exhaust Gas Math'!$C$14</f>
        <v>0</v>
      </c>
      <c r="U2765">
        <f>(T2765/'Exhaust Gas Math'!$B$14)+('Exhaust Gas Math'!$D$10)</f>
        <v>4.4059320573952224E-4</v>
      </c>
      <c r="V2765">
        <f>('Exhaust Gas Math'!$E$10*(2.53982214E-12*V2764^4 - 0.0000000071629564556*V2764^3 + 7.56281407226508E-06*V2764^2 - 0.00322508455050905*V2764 + 1.62997098133725)*$B$24+T2765*'Exhaust Gas Math'!$D$14*$B$23)/('Exhaust Gas Math'!$E$10*(2.53982214E-12*V2764^4 - 0.0000000071629564556*V2764^3 + 7.56281407226508E-06*V2764^2 - 0.00322508455050905*V2764 + 1.62997098133725)+T2765*'Exhaust Gas Math'!$D$14)</f>
        <v>1100</v>
      </c>
      <c r="W2765">
        <f>(353.3116967483*V2765^-1.0020802909)*('Exhaust Gas Math'!$E$10/(T2765+'Exhaust Gas Math'!$E$10))+(357.4500179626*V2765^-1.0038444015 )*(T2765/(T2765+'Exhaust Gas Math'!$E$10))</f>
        <v>0.31654710700089367</v>
      </c>
      <c r="X2765">
        <f t="shared" si="656"/>
        <v>0</v>
      </c>
      <c r="Y2765">
        <f t="shared" si="657"/>
        <v>101325</v>
      </c>
      <c r="Z2765">
        <f t="shared" si="658"/>
        <v>101325</v>
      </c>
    </row>
    <row r="2766" spans="5:26" x14ac:dyDescent="0.2">
      <c r="E2766">
        <f t="shared" si="645"/>
        <v>0.34512499999997587</v>
      </c>
      <c r="F2766">
        <f t="shared" si="646"/>
        <v>98881.992171319682</v>
      </c>
      <c r="H2766">
        <f t="shared" si="659"/>
        <v>0.34512499999997587</v>
      </c>
      <c r="I2766">
        <f t="shared" si="647"/>
        <v>5.9999999988431227</v>
      </c>
      <c r="J2766">
        <f t="shared" si="648"/>
        <v>1.736559167588303E-4</v>
      </c>
      <c r="K2766">
        <f t="shared" si="649"/>
        <v>2.7759550708476288</v>
      </c>
      <c r="L2766">
        <f t="shared" si="650"/>
        <v>4.1000207362842657E-5</v>
      </c>
      <c r="M2766">
        <f>J2766/SQRT('Exhaust Gas Math'!$E$14*$B$21*$B$23)</f>
        <v>2.9480842784244962E-6</v>
      </c>
      <c r="N2766">
        <f t="shared" si="651"/>
        <v>1.6556832803545779E-4</v>
      </c>
      <c r="O2766">
        <f t="shared" si="652"/>
        <v>1.173584473321409E-6</v>
      </c>
      <c r="P2766">
        <f t="shared" si="653"/>
        <v>1</v>
      </c>
      <c r="Q2766">
        <f>($B$16/2)*(COS((ACOS((2*'Intake Valve Fxn Scratch'!$B$1)/$B$16-1)/($B$17/2))*(I2766-($B$17/2)))+1)*P2766</f>
        <v>1.3137463074390228E-3</v>
      </c>
      <c r="R2766">
        <f t="shared" si="654"/>
        <v>0.17286135624197668</v>
      </c>
      <c r="S2766">
        <f t="shared" si="655"/>
        <v>3.125578092112509E-7</v>
      </c>
      <c r="T2766">
        <f>S2766*'Exhaust Gas Math'!$C$14</f>
        <v>3.7029270805290239E-7</v>
      </c>
      <c r="U2766">
        <f>(T2766/'Exhaust Gas Math'!$B$14)+('Exhaust Gas Math'!$D$10)</f>
        <v>4.533751425035161E-4</v>
      </c>
      <c r="V2766">
        <f>('Exhaust Gas Math'!$E$10*(2.53982214E-12*V2765^4 - 0.0000000071629564556*V2765^3 + 7.56281407226508E-06*V2765^2 - 0.00322508455050905*V2765 + 1.62997098133725)*$B$24+T2766*'Exhaust Gas Math'!$D$14*$B$23)/('Exhaust Gas Math'!$E$10*(2.53982214E-12*V2765^4 - 0.0000000071629564556*V2765^3 + 7.56281407226508E-06*V2765^2 - 0.00322508455050905*V2765 + 1.62997098133725)+T2766*'Exhaust Gas Math'!$D$14)</f>
        <v>1075.5162995644539</v>
      </c>
      <c r="W2766">
        <f>(353.3116967483*V2766^-1.0020802909)*('Exhaust Gas Math'!$E$10/(T2766+'Exhaust Gas Math'!$E$10))+(357.4500179626*V2766^-1.0038444015 )*(T2766/(T2766+'Exhaust Gas Math'!$E$10))</f>
        <v>0.32375916127523718</v>
      </c>
      <c r="X2766">
        <f t="shared" si="656"/>
        <v>-1.2474321592067206</v>
      </c>
      <c r="Y2766">
        <f t="shared" si="657"/>
        <v>98883.239603478884</v>
      </c>
      <c r="Z2766">
        <f t="shared" si="658"/>
        <v>98881.992171319682</v>
      </c>
    </row>
    <row r="2767" spans="5:26" x14ac:dyDescent="0.2">
      <c r="E2767">
        <f t="shared" si="645"/>
        <v>0.34524999999997585</v>
      </c>
      <c r="F2767">
        <f t="shared" si="646"/>
        <v>92629.745975599581</v>
      </c>
      <c r="H2767">
        <f t="shared" si="659"/>
        <v>0.34524999999997585</v>
      </c>
      <c r="I2767">
        <f t="shared" si="647"/>
        <v>11.999999998839485</v>
      </c>
      <c r="J2767">
        <f t="shared" si="648"/>
        <v>6.9272105660501612E-4</v>
      </c>
      <c r="K2767">
        <f t="shared" si="649"/>
        <v>5.5214961975682018</v>
      </c>
      <c r="L2767">
        <f t="shared" si="650"/>
        <v>4.4679454450700131E-5</v>
      </c>
      <c r="M2767">
        <f>J2767/SQRT('Exhaust Gas Math'!$E$14*$B$21*$B$23)</f>
        <v>1.1760037287684346E-5</v>
      </c>
      <c r="N2767">
        <f t="shared" si="651"/>
        <v>6.2929392656191699E-4</v>
      </c>
      <c r="O2767">
        <f t="shared" si="652"/>
        <v>4.460572804784057E-6</v>
      </c>
      <c r="P2767">
        <f t="shared" si="653"/>
        <v>1</v>
      </c>
      <c r="Q2767">
        <f>($B$16/2)*(COS((ACOS((2*'Intake Valve Fxn Scratch'!$B$1)/$B$16-1)/($B$17/2))*(I2767-($B$17/2)))+1)*P2767</f>
        <v>1.6604289223403619E-3</v>
      </c>
      <c r="R2767">
        <f t="shared" si="654"/>
        <v>0.21847748978162657</v>
      </c>
      <c r="S2767">
        <f t="shared" si="655"/>
        <v>1.4189852611119414E-6</v>
      </c>
      <c r="T2767">
        <f>S2767*'Exhaust Gas Math'!$C$14</f>
        <v>1.681096678884009E-6</v>
      </c>
      <c r="U2767">
        <f>(T2767/'Exhaust Gas Math'!$B$14)+('Exhaust Gas Math'!$D$10)</f>
        <v>4.9862208661228744E-4</v>
      </c>
      <c r="V2767">
        <f>('Exhaust Gas Math'!$E$10*(2.53982214E-12*V2766^4 - 0.0000000071629564556*V2766^3 + 7.56281407226508E-06*V2766^2 - 0.00322508455050905*V2766 + 1.62997098133725)*$B$24+T2767*'Exhaust Gas Math'!$D$14*$B$23)/('Exhaust Gas Math'!$E$10*(2.53982214E-12*V2766^4 - 0.0000000071629564556*V2766^3 + 7.56281407226508E-06*V2766^2 - 0.00322508455050905*V2766 + 1.62997098133725)+T2767*'Exhaust Gas Math'!$D$14)</f>
        <v>998.33825754122768</v>
      </c>
      <c r="W2767">
        <f>(353.3116967483*V2767^-1.0020802909)*('Exhaust Gas Math'!$E$10/(T2767+'Exhaust Gas Math'!$E$10))+(357.4500179626*V2767^-1.0038444015 )*(T2767/(T2767+'Exhaust Gas Math'!$E$10))</f>
        <v>0.34882039407351229</v>
      </c>
      <c r="X2767">
        <f t="shared" si="656"/>
        <v>-5.3172297695486339</v>
      </c>
      <c r="Y2767">
        <f t="shared" si="657"/>
        <v>92635.063205369122</v>
      </c>
      <c r="Z2767">
        <f t="shared" si="658"/>
        <v>92629.745975599581</v>
      </c>
    </row>
    <row r="2768" spans="5:26" x14ac:dyDescent="0.2">
      <c r="E2768">
        <f t="shared" si="645"/>
        <v>0.34537499999997584</v>
      </c>
      <c r="F2768">
        <f t="shared" si="646"/>
        <v>84362.040954440177</v>
      </c>
      <c r="H2768">
        <f t="shared" si="659"/>
        <v>0.34537499999997584</v>
      </c>
      <c r="I2768">
        <f t="shared" si="647"/>
        <v>17.999999998839485</v>
      </c>
      <c r="J2768">
        <f t="shared" si="648"/>
        <v>1.5515084332455853E-3</v>
      </c>
      <c r="K2768">
        <f t="shared" si="649"/>
        <v>8.2065426565023394</v>
      </c>
      <c r="L2768">
        <f t="shared" si="650"/>
        <v>5.0766726956670934E-5</v>
      </c>
      <c r="M2768">
        <f>J2768/SQRT('Exhaust Gas Math'!$E$14*$B$21*$B$23)</f>
        <v>2.6339313426599659E-5</v>
      </c>
      <c r="N2768">
        <f t="shared" si="651"/>
        <v>1.3427107343897231E-3</v>
      </c>
      <c r="O2768">
        <f t="shared" si="652"/>
        <v>9.5174269664926406E-6</v>
      </c>
      <c r="P2768">
        <f t="shared" si="653"/>
        <v>1</v>
      </c>
      <c r="Q2768">
        <f>($B$16/2)*(COS((ACOS((2*'Intake Valve Fxn Scratch'!$B$1)/$B$16-1)/($B$17/2))*(I2768-($B$17/2)))+1)*P2768</f>
        <v>2.0354552138910466E-3</v>
      </c>
      <c r="R2768">
        <f t="shared" si="654"/>
        <v>0.26782305445934823</v>
      </c>
      <c r="S2768">
        <f t="shared" si="655"/>
        <v>3.5056201789916944E-6</v>
      </c>
      <c r="T2768">
        <f>S2768*'Exhaust Gas Math'!$C$14</f>
        <v>4.1531695936810658E-6</v>
      </c>
      <c r="U2768">
        <f>(T2768/'Exhaust Gas Math'!$B$14)+('Exhaust Gas Math'!$D$10)</f>
        <v>5.8395425488281063E-4</v>
      </c>
      <c r="V2768">
        <f>('Exhaust Gas Math'!$E$10*(2.53982214E-12*V2767^4 - 0.0000000071629564556*V2767^3 + 7.56281407226508E-06*V2767^2 - 0.00322508455050905*V2767 + 1.62997098133725)*$B$24+T2768*'Exhaust Gas Math'!$D$14*$B$23)/('Exhaust Gas Math'!$E$10*(2.53982214E-12*V2767^4 - 0.0000000071629564556*V2767^3 + 7.56281407226508E-06*V2767^2 - 0.00322508455050905*V2767 + 1.62997098133725)+T2768*'Exhaust Gas Math'!$D$14)</f>
        <v>882.22998646607073</v>
      </c>
      <c r="W2768">
        <f>(353.3116967483*V2768^-1.0020802909)*('Exhaust Gas Math'!$E$10/(T2768+'Exhaust Gas Math'!$E$10))+(357.4500179626*V2768^-1.0038444015 )*(T2768/(T2768+'Exhaust Gas Math'!$E$10))</f>
        <v>0.39482301022975719</v>
      </c>
      <c r="X2768">
        <f t="shared" si="656"/>
        <v>-13.295140223339484</v>
      </c>
      <c r="Y2768">
        <f t="shared" si="657"/>
        <v>84375.336094663522</v>
      </c>
      <c r="Z2768">
        <f t="shared" si="658"/>
        <v>84362.040954440177</v>
      </c>
    </row>
    <row r="2769" spans="5:26" x14ac:dyDescent="0.2">
      <c r="E2769">
        <f t="shared" si="645"/>
        <v>0.34549999999997583</v>
      </c>
      <c r="F2769">
        <f t="shared" si="646"/>
        <v>76129.603914375373</v>
      </c>
      <c r="H2769">
        <f t="shared" si="659"/>
        <v>0.34549999999997583</v>
      </c>
      <c r="I2769">
        <f t="shared" si="647"/>
        <v>23.999999998839485</v>
      </c>
      <c r="J2769">
        <f t="shared" si="648"/>
        <v>2.7406089924683352E-3</v>
      </c>
      <c r="K2769">
        <f t="shared" si="649"/>
        <v>10.801676516760978</v>
      </c>
      <c r="L2769">
        <f t="shared" si="650"/>
        <v>5.9195331449329481E-5</v>
      </c>
      <c r="M2769">
        <f>J2769/SQRT('Exhaust Gas Math'!$E$14*$B$21*$B$23)</f>
        <v>4.6526179094867247E-5</v>
      </c>
      <c r="N2769">
        <f t="shared" si="651"/>
        <v>2.2601711313003196E-3</v>
      </c>
      <c r="O2769">
        <f t="shared" si="652"/>
        <v>1.6020586655772015E-5</v>
      </c>
      <c r="P2769">
        <f t="shared" si="653"/>
        <v>1</v>
      </c>
      <c r="Q2769">
        <f>($B$16/2)*(COS((ACOS((2*'Intake Valve Fxn Scratch'!$B$1)/$B$16-1)/($B$17/2))*(I2769-($B$17/2)))+1)*P2769</f>
        <v>2.4338570723357838E-3</v>
      </c>
      <c r="R2769">
        <f t="shared" si="654"/>
        <v>0.32024435162312948</v>
      </c>
      <c r="S2769">
        <f t="shared" si="655"/>
        <v>6.714282245755512E-6</v>
      </c>
      <c r="T2769">
        <f>S2769*'Exhaust Gas Math'!$C$14</f>
        <v>7.9545277134059074E-6</v>
      </c>
      <c r="U2769">
        <f>(T2769/'Exhaust Gas Math'!$B$14)+('Exhaust Gas Math'!$D$10)</f>
        <v>7.1517131113841442E-4</v>
      </c>
      <c r="V2769">
        <f>('Exhaust Gas Math'!$E$10*(2.53982214E-12*V2768^4 - 0.0000000071629564556*V2768^3 + 7.56281407226508E-06*V2768^2 - 0.00322508455050905*V2768 + 1.62997098133725)*$B$24+T2769*'Exhaust Gas Math'!$D$14*$B$23)/('Exhaust Gas Math'!$E$10*(2.53982214E-12*V2768^4 - 0.0000000071629564556*V2768^3 + 7.56281407226508E-06*V2768^2 - 0.00322508455050905*V2768 + 1.62997098133725)+T2769*'Exhaust Gas Math'!$D$14)</f>
        <v>758.14075180346219</v>
      </c>
      <c r="W2769">
        <f>(353.3116967483*V2769^-1.0020802909)*('Exhaust Gas Math'!$E$10/(T2769+'Exhaust Gas Math'!$E$10))+(357.4500179626*V2769^-1.0038444015 )*(T2769/(T2769+'Exhaust Gas Math'!$E$10))</f>
        <v>0.45962781998210678</v>
      </c>
      <c r="X2769">
        <f t="shared" si="656"/>
        <v>-26.813817303731689</v>
      </c>
      <c r="Y2769">
        <f t="shared" si="657"/>
        <v>76156.417731679103</v>
      </c>
      <c r="Z2769">
        <f t="shared" si="658"/>
        <v>76129.603914375373</v>
      </c>
    </row>
    <row r="2770" spans="5:26" x14ac:dyDescent="0.2">
      <c r="E2770">
        <f t="shared" si="645"/>
        <v>0.34562499999997581</v>
      </c>
      <c r="F2770">
        <f t="shared" si="646"/>
        <v>69343.442470220427</v>
      </c>
      <c r="H2770">
        <f t="shared" si="659"/>
        <v>0.34562499999997581</v>
      </c>
      <c r="I2770">
        <f t="shared" si="647"/>
        <v>29.999999998839485</v>
      </c>
      <c r="J2770">
        <f t="shared" si="648"/>
        <v>4.2469946997124169E-3</v>
      </c>
      <c r="K2770">
        <f t="shared" si="649"/>
        <v>13.278464948707255</v>
      </c>
      <c r="L2770">
        <f t="shared" si="650"/>
        <v>6.9872922374064427E-5</v>
      </c>
      <c r="M2770">
        <f>J2770/SQRT('Exhaust Gas Math'!$E$14*$B$21*$B$23)</f>
        <v>7.2099462767874167E-5</v>
      </c>
      <c r="N2770">
        <f t="shared" si="651"/>
        <v>3.3402709599054635E-3</v>
      </c>
      <c r="O2770">
        <f t="shared" si="652"/>
        <v>2.3676570161365232E-5</v>
      </c>
      <c r="P2770">
        <f t="shared" si="653"/>
        <v>1</v>
      </c>
      <c r="Q2770">
        <f>($B$16/2)*(COS((ACOS((2*'Intake Valve Fxn Scratch'!$B$1)/$B$16-1)/($B$17/2))*(I2770-($B$17/2)))+1)*P2770</f>
        <v>2.8503567232785335E-3</v>
      </c>
      <c r="R2770">
        <f t="shared" si="654"/>
        <v>0.37504693727349125</v>
      </c>
      <c r="S2770">
        <f t="shared" si="655"/>
        <v>1.1138176072160159E-5</v>
      </c>
      <c r="T2770">
        <f>S2770*'Exhaust Gas Math'!$C$14</f>
        <v>1.3195592172015271E-5</v>
      </c>
      <c r="U2770">
        <f>(T2770/'Exhaust Gas Math'!$B$14)+('Exhaust Gas Math'!$D$10)</f>
        <v>8.9608482368965241E-4</v>
      </c>
      <c r="V2770">
        <f>('Exhaust Gas Math'!$E$10*(2.53982214E-12*V2769^4 - 0.0000000071629564556*V2769^3 + 7.56281407226508E-06*V2769^2 - 0.00322508455050905*V2769 + 1.62997098133725)*$B$24+T2770*'Exhaust Gas Math'!$D$14*$B$23)/('Exhaust Gas Math'!$E$10*(2.53982214E-12*V2769^4 - 0.0000000071629564556*V2769^3 + 7.56281407226508E-06*V2769^2 - 0.00322508455050905*V2769 + 1.62997098133725)+T2770*'Exhaust Gas Math'!$D$14)</f>
        <v>650.76896439110772</v>
      </c>
      <c r="W2770">
        <f>(353.3116967483*V2770^-1.0020802909)*('Exhaust Gas Math'!$E$10/(T2770+'Exhaust Gas Math'!$E$10))+(357.4500179626*V2770^-1.0038444015 )*(T2770/(T2770+'Exhaust Gas Math'!$E$10))</f>
        <v>0.53571771430022885</v>
      </c>
      <c r="X2770">
        <f t="shared" si="656"/>
        <v>-47.228239240624603</v>
      </c>
      <c r="Y2770">
        <f t="shared" si="657"/>
        <v>69390.670709461046</v>
      </c>
      <c r="Z2770">
        <f t="shared" si="658"/>
        <v>69343.442470220427</v>
      </c>
    </row>
    <row r="2771" spans="5:26" x14ac:dyDescent="0.2">
      <c r="E2771">
        <f t="shared" si="645"/>
        <v>0.3457499999999758</v>
      </c>
      <c r="F2771">
        <f t="shared" si="646"/>
        <v>64314.333579853221</v>
      </c>
      <c r="H2771">
        <f t="shared" si="659"/>
        <v>0.3457499999999758</v>
      </c>
      <c r="I2771">
        <f t="shared" si="647"/>
        <v>35.999999998839485</v>
      </c>
      <c r="J2771">
        <f t="shared" si="648"/>
        <v>6.0541612779361695E-3</v>
      </c>
      <c r="K2771">
        <f t="shared" si="649"/>
        <v>15.609771739976804</v>
      </c>
      <c r="L2771">
        <f t="shared" si="650"/>
        <v>8.2682513810263371E-5</v>
      </c>
      <c r="M2771">
        <f>J2771/SQRT('Exhaust Gas Math'!$E$14*$B$21*$B$23)</f>
        <v>1.0277897819811779E-4</v>
      </c>
      <c r="N2771">
        <f t="shared" si="651"/>
        <v>4.5467954920029273E-3</v>
      </c>
      <c r="O2771">
        <f t="shared" si="652"/>
        <v>3.2228679579585141E-5</v>
      </c>
      <c r="P2771">
        <f t="shared" si="653"/>
        <v>1</v>
      </c>
      <c r="Q2771">
        <f>($B$16/2)*(COS((ACOS((2*'Intake Valve Fxn Scratch'!$B$1)/$B$16-1)/($B$17/2))*(I2771-($B$17/2)))+1)*P2771</f>
        <v>3.2794366442803046E-3</v>
      </c>
      <c r="R2771">
        <f t="shared" si="654"/>
        <v>0.43150482161582954</v>
      </c>
      <c r="S2771">
        <f t="shared" si="655"/>
        <v>1.6823785002428503E-5</v>
      </c>
      <c r="T2771">
        <f>S2771*'Exhaust Gas Math'!$C$14</f>
        <v>1.9931432601124108E-5</v>
      </c>
      <c r="U2771">
        <f>(T2771/'Exhaust Gas Math'!$B$14)+('Exhaust Gas Math'!$D$10)</f>
        <v>1.1285957118190566E-3</v>
      </c>
      <c r="V2771">
        <f>('Exhaust Gas Math'!$E$10*(2.53982214E-12*V2770^4 - 0.0000000071629564556*V2770^3 + 7.56281407226508E-06*V2770^2 - 0.00322508455050905*V2770 + 1.62997098133725)*$B$24+T2771*'Exhaust Gas Math'!$D$14*$B$23)/('Exhaust Gas Math'!$E$10*(2.53982214E-12*V2770^4 - 0.0000000071629564556*V2770^3 + 7.56281407226508E-06*V2770^2 - 0.00322508455050905*V2770 + 1.62997098133725)+T2771*'Exhaust Gas Math'!$D$14)</f>
        <v>567.3544816916617</v>
      </c>
      <c r="W2771">
        <f>(353.3116967483*V2771^-1.0020802909)*('Exhaust Gas Math'!$E$10/(T2771+'Exhaust Gas Math'!$E$10))+(357.4500179626*V2771^-1.0038444015 )*(T2771/(T2771+'Exhaust Gas Math'!$E$10))</f>
        <v>0.61477326965276935</v>
      </c>
      <c r="X2771">
        <f t="shared" si="656"/>
        <v>-74.899356313503986</v>
      </c>
      <c r="Y2771">
        <f t="shared" si="657"/>
        <v>64389.232936166722</v>
      </c>
      <c r="Z2771">
        <f t="shared" si="658"/>
        <v>64314.333579853221</v>
      </c>
    </row>
    <row r="2772" spans="5:26" x14ac:dyDescent="0.2">
      <c r="E2772">
        <f t="shared" si="645"/>
        <v>0.34587499999997579</v>
      </c>
      <c r="F2772">
        <f t="shared" si="646"/>
        <v>60872.220056393664</v>
      </c>
      <c r="H2772">
        <f t="shared" si="659"/>
        <v>0.34587499999997579</v>
      </c>
      <c r="I2772">
        <f t="shared" si="647"/>
        <v>41.999999998839485</v>
      </c>
      <c r="J2772">
        <f t="shared" si="648"/>
        <v>8.1423090319366065E-3</v>
      </c>
      <c r="K2772">
        <f t="shared" si="649"/>
        <v>17.770054605509682</v>
      </c>
      <c r="L2772">
        <f t="shared" si="650"/>
        <v>9.7483761193585772E-5</v>
      </c>
      <c r="M2772">
        <f>J2772/SQRT('Exhaust Gas Math'!$E$14*$B$21*$B$23)</f>
        <v>1.3822859419447618E-4</v>
      </c>
      <c r="N2772">
        <f t="shared" si="651"/>
        <v>5.8492450475462823E-3</v>
      </c>
      <c r="O2772">
        <f t="shared" si="652"/>
        <v>4.1460726516380347E-5</v>
      </c>
      <c r="P2772">
        <f t="shared" si="653"/>
        <v>1</v>
      </c>
      <c r="Q2772">
        <f>($B$16/2)*(COS((ACOS((2*'Intake Valve Fxn Scratch'!$B$1)/$B$16-1)/($B$17/2))*(I2772-($B$17/2)))+1)*P2772</f>
        <v>3.7154126574867109E-3</v>
      </c>
      <c r="R2772">
        <f t="shared" si="654"/>
        <v>0.48887008651140934</v>
      </c>
      <c r="S2772">
        <f t="shared" si="655"/>
        <v>2.3777382539499826E-5</v>
      </c>
      <c r="T2772">
        <f>S2772*'Exhaust Gas Math'!$C$14</f>
        <v>2.8169481329485388E-5</v>
      </c>
      <c r="U2772">
        <f>(T2772/'Exhaust Gas Math'!$B$14)+('Exhaust Gas Math'!$D$10)</f>
        <v>1.412960528124244E-3</v>
      </c>
      <c r="V2772">
        <f>('Exhaust Gas Math'!$E$10*(2.53982214E-12*V2771^4 - 0.0000000071629564556*V2771^3 + 7.56281407226508E-06*V2771^2 - 0.00322508455050905*V2771 + 1.62997098133725)*$B$24+T2772*'Exhaust Gas Math'!$D$14*$B$23)/('Exhaust Gas Math'!$E$10*(2.53982214E-12*V2771^4 - 0.0000000071629564556*V2771^3 + 7.56281407226508E-06*V2771^2 - 0.00322508455050905*V2771 + 1.62997098133725)+T2772*'Exhaust Gas Math'!$D$14)</f>
        <v>506.0150635565746</v>
      </c>
      <c r="W2772">
        <f>(353.3116967483*V2772^-1.0020802909)*('Exhaust Gas Math'!$E$10/(T2772+'Exhaust Gas Math'!$E$10))+(357.4500179626*V2772^-1.0038444015 )*(T2772/(T2772+'Exhaust Gas Math'!$E$10))</f>
        <v>0.68958888907151672</v>
      </c>
      <c r="X2772">
        <f t="shared" si="656"/>
        <v>-108.87741079159218</v>
      </c>
      <c r="Y2772">
        <f t="shared" si="657"/>
        <v>60981.097467185253</v>
      </c>
      <c r="Z2772">
        <f t="shared" si="658"/>
        <v>60872.220056393664</v>
      </c>
    </row>
    <row r="2773" spans="5:26" x14ac:dyDescent="0.2">
      <c r="E2773">
        <f t="shared" si="645"/>
        <v>0.34599999999997577</v>
      </c>
      <c r="F2773">
        <f t="shared" si="646"/>
        <v>58681.168892339447</v>
      </c>
      <c r="H2773">
        <f t="shared" si="659"/>
        <v>0.34599999999997577</v>
      </c>
      <c r="I2773">
        <f t="shared" si="647"/>
        <v>47.999999998835847</v>
      </c>
      <c r="J2773">
        <f t="shared" si="648"/>
        <v>1.0488559777946986E-2</v>
      </c>
      <c r="K2773">
        <f t="shared" si="649"/>
        <v>19.735645034161553</v>
      </c>
      <c r="L2773">
        <f t="shared" si="650"/>
        <v>1.1411449896033344E-4</v>
      </c>
      <c r="M2773">
        <f>J2773/SQRT('Exhaust Gas Math'!$E$14*$B$21*$B$23)</f>
        <v>1.7805991734576882E-4</v>
      </c>
      <c r="N2773">
        <f t="shared" si="651"/>
        <v>7.2230121592406528E-3</v>
      </c>
      <c r="O2773">
        <f t="shared" si="652"/>
        <v>5.1198287868687038E-5</v>
      </c>
      <c r="P2773">
        <f t="shared" si="653"/>
        <v>1</v>
      </c>
      <c r="Q2773">
        <f>($B$16/2)*(COS((ACOS((2*'Intake Valve Fxn Scratch'!$B$1)/$B$16-1)/($B$17/2))*(I2773-($B$17/2)))+1)*P2773</f>
        <v>4.1525092300002025E-3</v>
      </c>
      <c r="R2773">
        <f t="shared" si="654"/>
        <v>0.54638279342107932</v>
      </c>
      <c r="S2773">
        <f t="shared" si="655"/>
        <v>3.1974578250513867E-5</v>
      </c>
      <c r="T2773">
        <f>S2773*'Exhaust Gas Math'!$C$14</f>
        <v>3.7880842584322866E-5</v>
      </c>
      <c r="U2773">
        <f>(T2773/'Exhaust Gas Math'!$B$14)+('Exhaust Gas Math'!$D$10)</f>
        <v>1.7481818348152166E-3</v>
      </c>
      <c r="V2773">
        <f>('Exhaust Gas Math'!$E$10*(2.53982214E-12*V2772^4 - 0.0000000071629564556*V2772^3 + 7.56281407226508E-06*V2772^2 - 0.00322508455050905*V2772 + 1.62997098133725)*$B$24+T2773*'Exhaust Gas Math'!$D$14*$B$23)/('Exhaust Gas Math'!$E$10*(2.53982214E-12*V2772^4 - 0.0000000071629564556*V2772^3 + 7.56281407226508E-06*V2772^2 - 0.00322508455050905*V2772 + 1.62997098133725)+T2773*'Exhaust Gas Math'!$D$14)</f>
        <v>461.8563369254482</v>
      </c>
      <c r="W2773">
        <f>(353.3116967483*V2773^-1.0020802909)*('Exhaust Gas Math'!$E$10/(T2773+'Exhaust Gas Math'!$E$10))+(357.4500179626*V2773^-1.0038444015 )*(T2773/(T2773+'Exhaust Gas Math'!$E$10))</f>
        <v>0.75578869279987293</v>
      </c>
      <c r="X2773">
        <f t="shared" si="656"/>
        <v>-147.18821727633244</v>
      </c>
      <c r="Y2773">
        <f t="shared" si="657"/>
        <v>58828.357109615776</v>
      </c>
      <c r="Z2773">
        <f t="shared" si="658"/>
        <v>58681.168892339447</v>
      </c>
    </row>
    <row r="2774" spans="5:26" x14ac:dyDescent="0.2">
      <c r="E2774">
        <f t="shared" ref="E2774:E2837" si="660">H2774</f>
        <v>0.34612499999997576</v>
      </c>
      <c r="F2774">
        <f t="shared" ref="F2774:F2837" si="661">Z2774</f>
        <v>57387.442106188748</v>
      </c>
      <c r="H2774">
        <f t="shared" si="659"/>
        <v>0.34612499999997576</v>
      </c>
      <c r="I2774">
        <f t="shared" si="647"/>
        <v>53.999999998835847</v>
      </c>
      <c r="J2774">
        <f t="shared" si="648"/>
        <v>1.3067207501808013E-2</v>
      </c>
      <c r="K2774">
        <f t="shared" si="649"/>
        <v>21.485007605868965</v>
      </c>
      <c r="L2774">
        <f t="shared" si="650"/>
        <v>1.3239251726731782E-4</v>
      </c>
      <c r="M2774">
        <f>J2774/SQRT('Exhaust Gas Math'!$E$14*$B$21*$B$23)</f>
        <v>2.2183654734028493E-4</v>
      </c>
      <c r="N2774">
        <f t="shared" si="651"/>
        <v>8.6492854858568682E-3</v>
      </c>
      <c r="O2774">
        <f t="shared" si="652"/>
        <v>6.1308024741012017E-5</v>
      </c>
      <c r="P2774">
        <f t="shared" si="653"/>
        <v>1</v>
      </c>
      <c r="Q2774">
        <f>($B$16/2)*(COS((ACOS((2*'Intake Valve Fxn Scratch'!$B$1)/$B$16-1)/($B$17/2))*(I2774-($B$17/2)))+1)*P2774</f>
        <v>4.5849359844671147E-3</v>
      </c>
      <c r="R2774">
        <f t="shared" si="654"/>
        <v>0.60328105058777826</v>
      </c>
      <c r="S2774">
        <f t="shared" si="655"/>
        <v>4.1371327097786242E-5</v>
      </c>
      <c r="T2774">
        <f>S2774*'Exhaust Gas Math'!$C$14</f>
        <v>4.9013335438461499E-5</v>
      </c>
      <c r="U2774">
        <f>(T2774/'Exhaust Gas Math'!$B$14)+('Exhaust Gas Math'!$D$10)</f>
        <v>2.1324584262594221E-3</v>
      </c>
      <c r="V2774">
        <f>('Exhaust Gas Math'!$E$10*(2.53982214E-12*V2773^4 - 0.0000000071629564556*V2773^3 + 7.56281407226508E-06*V2773^2 - 0.00322508455050905*V2773 + 1.62997098133725)*$B$24+T2774*'Exhaust Gas Math'!$D$14*$B$23)/('Exhaust Gas Math'!$E$10*(2.53982214E-12*V2773^4 - 0.0000000071629564556*V2773^3 + 7.56281407226508E-06*V2773^2 - 0.00322508455050905*V2773 + 1.62997098133725)+T2774*'Exhaust Gas Math'!$D$14)</f>
        <v>429.9143862540497</v>
      </c>
      <c r="W2774">
        <f>(353.3116967483*V2774^-1.0020802909)*('Exhaust Gas Math'!$E$10/(T2774+'Exhaust Gas Math'!$E$10))+(357.4500179626*V2774^-1.0038444015 )*(T2774/(T2774+'Exhaust Gas Math'!$E$10))</f>
        <v>0.81217477710685704</v>
      </c>
      <c r="X2774">
        <f t="shared" si="656"/>
        <v>-187.45219308207291</v>
      </c>
      <c r="Y2774">
        <f t="shared" si="657"/>
        <v>57574.894299270818</v>
      </c>
      <c r="Z2774">
        <f t="shared" si="658"/>
        <v>57387.442106188748</v>
      </c>
    </row>
    <row r="2775" spans="5:26" x14ac:dyDescent="0.2">
      <c r="E2775">
        <f t="shared" si="660"/>
        <v>0.34624999999997574</v>
      </c>
      <c r="F2775">
        <f t="shared" si="661"/>
        <v>56715.739906402443</v>
      </c>
      <c r="H2775">
        <f t="shared" si="659"/>
        <v>0.34624999999997574</v>
      </c>
      <c r="I2775">
        <f t="shared" si="647"/>
        <v>59.999999998835847</v>
      </c>
      <c r="J2775">
        <f t="shared" si="648"/>
        <v>1.5849999999443136E-2</v>
      </c>
      <c r="K2775">
        <f t="shared" si="649"/>
        <v>22.998975938220536</v>
      </c>
      <c r="L2775">
        <f t="shared" si="650"/>
        <v>1.521175583210662E-4</v>
      </c>
      <c r="M2775">
        <f>J2775/SQRT('Exhaust Gas Math'!$E$14*$B$21*$B$23)</f>
        <v>2.6907885825900332E-4</v>
      </c>
      <c r="N2775">
        <f t="shared" si="651"/>
        <v>1.01147516342514E-2</v>
      </c>
      <c r="O2775">
        <f t="shared" si="652"/>
        <v>7.1695568894780551E-5</v>
      </c>
      <c r="P2775">
        <f t="shared" si="653"/>
        <v>1</v>
      </c>
      <c r="Q2775">
        <f>($B$16/2)*(COS((ACOS((2*'Intake Valve Fxn Scratch'!$B$1)/$B$16-1)/($B$17/2))*(I2775-($B$17/2)))+1)*P2775</f>
        <v>5.0069644063119789E-3</v>
      </c>
      <c r="R2775">
        <f t="shared" si="654"/>
        <v>0.65881110609368143</v>
      </c>
      <c r="S2775">
        <f t="shared" si="655"/>
        <v>5.1914998866823175E-5</v>
      </c>
      <c r="T2775">
        <f>S2775*'Exhaust Gas Math'!$C$14</f>
        <v>6.1504607955472355E-5</v>
      </c>
      <c r="U2775">
        <f>(T2775/'Exhaust Gas Math'!$B$14)+('Exhaust Gas Math'!$D$10)</f>
        <v>2.5636380091731553E-3</v>
      </c>
      <c r="V2775">
        <f>('Exhaust Gas Math'!$E$10*(2.53982214E-12*V2774^4 - 0.0000000071629564556*V2774^3 + 7.56281407226508E-06*V2774^2 - 0.00322508455050905*V2774 + 1.62997098133725)*$B$24+T2775*'Exhaust Gas Math'!$D$14*$B$23)/('Exhaust Gas Math'!$E$10*(2.53982214E-12*V2774^4 - 0.0000000071629564556*V2774^3 + 7.56281407226508E-06*V2774^2 - 0.00322508455050905*V2774 + 1.62997098133725)+T2775*'Exhaust Gas Math'!$D$14)</f>
        <v>406.37708618857482</v>
      </c>
      <c r="W2775">
        <f>(353.3116967483*V2775^-1.0020802909)*('Exhaust Gas Math'!$E$10/(T2775+'Exhaust Gas Math'!$E$10))+(357.4500179626*V2775^-1.0038444015 )*(T2775/(T2775+'Exhaust Gas Math'!$E$10))</f>
        <v>0.85941284865592615</v>
      </c>
      <c r="X2775">
        <f t="shared" si="656"/>
        <v>-227.29445680755165</v>
      </c>
      <c r="Y2775">
        <f t="shared" si="657"/>
        <v>56943.034363209998</v>
      </c>
      <c r="Z2775">
        <f t="shared" si="658"/>
        <v>56715.739906402443</v>
      </c>
    </row>
    <row r="2776" spans="5:26" x14ac:dyDescent="0.2">
      <c r="E2776">
        <f t="shared" si="660"/>
        <v>0.34637499999997573</v>
      </c>
      <c r="F2776">
        <f t="shared" si="661"/>
        <v>56485.693218617023</v>
      </c>
      <c r="H2776">
        <f t="shared" si="659"/>
        <v>0.34637499999997573</v>
      </c>
      <c r="I2776">
        <f t="shared" si="647"/>
        <v>65.999999998835847</v>
      </c>
      <c r="J2776">
        <f t="shared" si="648"/>
        <v>1.8806448413908494E-2</v>
      </c>
      <c r="K2776">
        <f t="shared" si="649"/>
        <v>24.260962677347152</v>
      </c>
      <c r="L2776">
        <f t="shared" si="650"/>
        <v>1.7307351044404225E-4</v>
      </c>
      <c r="M2776">
        <f>J2776/SQRT('Exhaust Gas Math'!$E$14*$B$21*$B$23)</f>
        <v>3.1926925345735846E-4</v>
      </c>
      <c r="N2776">
        <f t="shared" si="651"/>
        <v>1.1611157152826068E-2</v>
      </c>
      <c r="O2776">
        <f t="shared" si="652"/>
        <v>8.2302418062307373E-5</v>
      </c>
      <c r="P2776">
        <f t="shared" si="653"/>
        <v>1</v>
      </c>
      <c r="Q2776">
        <f>($B$16/2)*(COS((ACOS((2*'Intake Valve Fxn Scratch'!$B$1)/$B$16-1)/($B$17/2))*(I2776-($B$17/2)))+1)*P2776</f>
        <v>5.4130037314557627E-3</v>
      </c>
      <c r="R2776">
        <f t="shared" si="654"/>
        <v>0.71223733308628456</v>
      </c>
      <c r="S2776">
        <f t="shared" si="655"/>
        <v>6.3554361797432083E-5</v>
      </c>
      <c r="T2776">
        <f>S2776*'Exhaust Gas Math'!$C$14</f>
        <v>7.5293964972217772E-5</v>
      </c>
      <c r="U2776">
        <f>(T2776/'Exhaust Gas Math'!$B$14)+('Exhaust Gas Math'!$D$10)</f>
        <v>3.0396254795475226E-3</v>
      </c>
      <c r="V2776">
        <f>('Exhaust Gas Math'!$E$10*(2.53982214E-12*V2775^4 - 0.0000000071629564556*V2775^3 + 7.56281407226508E-06*V2775^2 - 0.00322508455050905*V2775 + 1.62997098133725)*$B$24+T2776*'Exhaust Gas Math'!$D$14*$B$23)/('Exhaust Gas Math'!$E$10*(2.53982214E-12*V2775^4 - 0.0000000071629564556*V2775^3 + 7.56281407226508E-06*V2775^2 - 0.00322508455050905*V2775 + 1.62997098133725)+T2776*'Exhaust Gas Math'!$D$14)</f>
        <v>388.63683565811021</v>
      </c>
      <c r="W2776">
        <f>(353.3116967483*V2776^-1.0020802909)*('Exhaust Gas Math'!$E$10/(T2776+'Exhaust Gas Math'!$E$10))+(357.4500179626*V2776^-1.0038444015 )*(T2776/(T2776+'Exhaust Gas Math'!$E$10))</f>
        <v>0.89880851771118375</v>
      </c>
      <c r="X2776">
        <f t="shared" si="656"/>
        <v>-264.51678966638383</v>
      </c>
      <c r="Y2776">
        <f t="shared" si="657"/>
        <v>56750.210008283408</v>
      </c>
      <c r="Z2776">
        <f t="shared" si="658"/>
        <v>56485.693218617023</v>
      </c>
    </row>
    <row r="2777" spans="5:26" x14ac:dyDescent="0.2">
      <c r="E2777">
        <f t="shared" si="660"/>
        <v>0.34649999999997572</v>
      </c>
      <c r="F2777">
        <f t="shared" si="661"/>
        <v>56589.987553346997</v>
      </c>
      <c r="H2777">
        <f t="shared" si="659"/>
        <v>0.34649999999997572</v>
      </c>
      <c r="I2777">
        <f t="shared" si="647"/>
        <v>71.999999998835847</v>
      </c>
      <c r="J2777">
        <f t="shared" si="648"/>
        <v>2.1904161277701804E-2</v>
      </c>
      <c r="K2777">
        <f t="shared" si="649"/>
        <v>25.2571412324486</v>
      </c>
      <c r="L2777">
        <f t="shared" si="650"/>
        <v>1.9503077583949438E-4</v>
      </c>
      <c r="M2777">
        <f>J2777/SQRT('Exhaust Gas Math'!$E$14*$B$21*$B$23)</f>
        <v>3.7185783646259603E-4</v>
      </c>
      <c r="N2777">
        <f t="shared" si="651"/>
        <v>1.3134781388212807E-2</v>
      </c>
      <c r="O2777">
        <f t="shared" si="652"/>
        <v>9.3102199439837154E-5</v>
      </c>
      <c r="P2777">
        <f t="shared" si="653"/>
        <v>1</v>
      </c>
      <c r="Q2777">
        <f>($B$16/2)*(COS((ACOS((2*'Intake Valve Fxn Scratch'!$B$1)/$B$16-1)/($B$17/2))*(I2777-($B$17/2)))+1)*P2777</f>
        <v>5.7976750092018125E-3</v>
      </c>
      <c r="R2777">
        <f t="shared" si="654"/>
        <v>0.76285197489497536</v>
      </c>
      <c r="S2777">
        <f t="shared" si="655"/>
        <v>7.6247626064131666E-5</v>
      </c>
      <c r="T2777">
        <f>S2777*'Exhaust Gas Math'!$C$14</f>
        <v>9.0331897350898327E-5</v>
      </c>
      <c r="U2777">
        <f>(T2777/'Exhaust Gas Math'!$B$14)+('Exhaust Gas Math'!$D$10)</f>
        <v>3.5587118578243801E-3</v>
      </c>
      <c r="V2777">
        <f>('Exhaust Gas Math'!$E$10*(2.53982214E-12*V2776^4 - 0.0000000071629564556*V2776^3 + 7.56281407226508E-06*V2776^2 - 0.00322508455050905*V2776 + 1.62997098133725)*$B$24+T2777*'Exhaust Gas Math'!$D$14*$B$23)/('Exhaust Gas Math'!$E$10*(2.53982214E-12*V2776^4 - 0.0000000071629564556*V2776^3 + 7.56281407226508E-06*V2776^2 - 0.00322508455050905*V2776 + 1.62997098133725)+T2777*'Exhaust Gas Math'!$D$14)</f>
        <v>374.96490174058715</v>
      </c>
      <c r="W2777">
        <f>(353.3116967483*V2777^-1.0020802909)*('Exhaust Gas Math'!$E$10/(T2777+'Exhaust Gas Math'!$E$10))+(357.4500179626*V2777^-1.0038444015 )*(T2777/(T2777+'Exhaust Gas Math'!$E$10))</f>
        <v>0.93172005992800622</v>
      </c>
      <c r="X2777">
        <f t="shared" si="656"/>
        <v>-297.18291325698772</v>
      </c>
      <c r="Y2777">
        <f t="shared" si="657"/>
        <v>56887.170466603988</v>
      </c>
      <c r="Z2777">
        <f t="shared" si="658"/>
        <v>56589.987553346997</v>
      </c>
    </row>
    <row r="2778" spans="5:26" x14ac:dyDescent="0.2">
      <c r="E2778">
        <f t="shared" si="660"/>
        <v>0.3466249999999757</v>
      </c>
      <c r="F2778">
        <f t="shared" si="661"/>
        <v>56969.761239372579</v>
      </c>
      <c r="H2778">
        <f t="shared" si="659"/>
        <v>0.3466249999999757</v>
      </c>
      <c r="I2778">
        <f t="shared" si="647"/>
        <v>77.999999998832209</v>
      </c>
      <c r="J2778">
        <f t="shared" si="648"/>
        <v>2.5109199400445918E-2</v>
      </c>
      <c r="K2778">
        <f t="shared" si="649"/>
        <v>25.976597262810351</v>
      </c>
      <c r="L2778">
        <f t="shared" si="650"/>
        <v>2.177487861128732E-4</v>
      </c>
      <c r="M2778">
        <f>J2778/SQRT('Exhaust Gas Math'!$E$14*$B$21*$B$23)</f>
        <v>4.2626843575438564E-4</v>
      </c>
      <c r="N2778">
        <f t="shared" si="651"/>
        <v>1.4685858366816414E-2</v>
      </c>
      <c r="O2778">
        <f t="shared" si="652"/>
        <v>1.0409657185764426E-4</v>
      </c>
      <c r="P2778">
        <f t="shared" si="653"/>
        <v>1</v>
      </c>
      <c r="Q2778">
        <f>($B$16/2)*(COS((ACOS((2*'Intake Valve Fxn Scratch'!$B$1)/$B$16-1)/($B$17/2))*(I2778-($B$17/2)))+1)*P2778</f>
        <v>6.1558823591529163E-3</v>
      </c>
      <c r="R2778">
        <f t="shared" si="654"/>
        <v>0.80998452094117324</v>
      </c>
      <c r="S2778">
        <f t="shared" si="655"/>
        <v>8.9967977839998386E-5</v>
      </c>
      <c r="T2778">
        <f>S2778*'Exhaust Gas Math'!$C$14</f>
        <v>1.0658663828136827E-4</v>
      </c>
      <c r="U2778">
        <f>(T2778/'Exhaust Gas Math'!$B$14)+('Exhaust Gas Math'!$D$10)</f>
        <v>4.1198006024039434E-3</v>
      </c>
      <c r="V2778">
        <f>('Exhaust Gas Math'!$E$10*(2.53982214E-12*V2777^4 - 0.0000000071629564556*V2777^3 + 7.56281407226508E-06*V2777^2 - 0.00322508455050905*V2777 + 1.62997098133725)*$B$24+T2778*'Exhaust Gas Math'!$D$14*$B$23)/('Exhaust Gas Math'!$E$10*(2.53982214E-12*V2777^4 - 0.0000000071629564556*V2777^3 + 7.56281407226508E-06*V2777^2 - 0.00322508455050905*V2777 + 1.62997098133725)+T2778*'Exhaust Gas Math'!$D$14)</f>
        <v>364.20877236453811</v>
      </c>
      <c r="W2778">
        <f>(353.3116967483*V2778^-1.0020802909)*('Exhaust Gas Math'!$E$10/(T2778+'Exhaust Gas Math'!$E$10))+(357.4500179626*V2778^-1.0038444015 )*(T2778/(T2778+'Exhaust Gas Math'!$E$10))</f>
        <v>0.95935385942551166</v>
      </c>
      <c r="X2778">
        <f t="shared" si="656"/>
        <v>-323.67812803682875</v>
      </c>
      <c r="Y2778">
        <f t="shared" si="657"/>
        <v>57293.43936740941</v>
      </c>
      <c r="Z2778">
        <f t="shared" si="658"/>
        <v>56969.761239372579</v>
      </c>
    </row>
    <row r="2779" spans="5:26" x14ac:dyDescent="0.2">
      <c r="E2779">
        <f t="shared" si="660"/>
        <v>0.34674999999997569</v>
      </c>
      <c r="F2779">
        <f t="shared" si="661"/>
        <v>57596.726315858868</v>
      </c>
      <c r="H2779">
        <f t="shared" si="659"/>
        <v>0.34674999999997569</v>
      </c>
      <c r="I2779">
        <f t="shared" si="647"/>
        <v>83.999999998832209</v>
      </c>
      <c r="J2779">
        <f t="shared" si="648"/>
        <v>2.8386447713774177E-2</v>
      </c>
      <c r="K2779">
        <f t="shared" si="649"/>
        <v>26.41144825760869</v>
      </c>
      <c r="L2779">
        <f t="shared" si="650"/>
        <v>2.4097863798959896E-4</v>
      </c>
      <c r="M2779">
        <f>J2779/SQRT('Exhaust Gas Math'!$E$14*$B$21*$B$23)</f>
        <v>4.8190491742079538E-4</v>
      </c>
      <c r="N2779">
        <f t="shared" si="651"/>
        <v>1.6267973593941193E-2</v>
      </c>
      <c r="O2779">
        <f t="shared" si="652"/>
        <v>1.1531095016048838E-4</v>
      </c>
      <c r="P2779">
        <f t="shared" si="653"/>
        <v>1</v>
      </c>
      <c r="Q2779">
        <f>($B$16/2)*(COS((ACOS((2*'Intake Valve Fxn Scratch'!$B$1)/$B$16-1)/($B$17/2))*(I2779-($B$17/2)))+1)*P2779</f>
        <v>6.4828804781941422E-3</v>
      </c>
      <c r="R2779">
        <f t="shared" si="654"/>
        <v>0.85301058923607131</v>
      </c>
      <c r="S2779">
        <f t="shared" si="655"/>
        <v>1.0470628854613895E-4</v>
      </c>
      <c r="T2779">
        <f>S2779*'Exhaust Gas Math'!$C$14</f>
        <v>1.2404737297641241E-4</v>
      </c>
      <c r="U2779">
        <f>(T2779/'Exhaust Gas Math'!$B$14)+('Exhaust Gas Math'!$D$10)</f>
        <v>4.722518403406502E-3</v>
      </c>
      <c r="V2779">
        <f>('Exhaust Gas Math'!$E$10*(2.53982214E-12*V2778^4 - 0.0000000071629564556*V2778^3 + 7.56281407226508E-06*V2778^2 - 0.00322508455050905*V2778 + 1.62997098133725)*$B$24+T2779*'Exhaust Gas Math'!$D$14*$B$23)/('Exhaust Gas Math'!$E$10*(2.53982214E-12*V2778^4 - 0.0000000071629564556*V2778^3 + 7.56281407226508E-06*V2778^2 - 0.00322508455050905*V2778 + 1.62997098133725)+T2779*'Exhaust Gas Math'!$D$14)</f>
        <v>355.58664564643681</v>
      </c>
      <c r="W2779">
        <f>(353.3116967483*V2779^-1.0020802909)*('Exhaust Gas Math'!$E$10/(T2779+'Exhaust Gas Math'!$E$10))+(357.4500179626*V2779^-1.0038444015 )*(T2779/(T2779+'Exhaust Gas Math'!$E$10))</f>
        <v>0.98271548953626819</v>
      </c>
      <c r="X2779">
        <f t="shared" si="656"/>
        <v>-342.75376822634229</v>
      </c>
      <c r="Y2779">
        <f t="shared" si="657"/>
        <v>57939.480084085211</v>
      </c>
      <c r="Z2779">
        <f t="shared" si="658"/>
        <v>57596.726315858868</v>
      </c>
    </row>
    <row r="2780" spans="5:26" x14ac:dyDescent="0.2">
      <c r="E2780">
        <f t="shared" si="660"/>
        <v>0.34687499999997568</v>
      </c>
      <c r="F2780">
        <f t="shared" si="661"/>
        <v>58461.38639051155</v>
      </c>
      <c r="H2780">
        <f t="shared" si="659"/>
        <v>0.34687499999997568</v>
      </c>
      <c r="I2780">
        <f t="shared" si="647"/>
        <v>89.999999998832209</v>
      </c>
      <c r="J2780">
        <f t="shared" si="648"/>
        <v>3.1699999999353926E-2</v>
      </c>
      <c r="K2780">
        <f t="shared" si="649"/>
        <v>26.556929898345718</v>
      </c>
      <c r="L2780">
        <f t="shared" si="650"/>
        <v>2.6446582035132612E-4</v>
      </c>
      <c r="M2780">
        <f>J2780/SQRT('Exhaust Gas Math'!$E$14*$B$21*$B$23)</f>
        <v>5.3815771652594583E-4</v>
      </c>
      <c r="N2780">
        <f t="shared" si="651"/>
        <v>1.7887450438068934E-2</v>
      </c>
      <c r="O2780">
        <f t="shared" si="652"/>
        <v>1.2679015576534807E-4</v>
      </c>
      <c r="P2780">
        <f t="shared" si="653"/>
        <v>1</v>
      </c>
      <c r="Q2780">
        <f>($B$16/2)*(COS((ACOS((2*'Intake Valve Fxn Scratch'!$B$1)/$B$16-1)/($B$17/2))*(I2780-($B$17/2)))+1)*P2780</f>
        <v>6.7743375032487067E-3</v>
      </c>
      <c r="R2780">
        <f t="shared" si="654"/>
        <v>0.89136019779588249</v>
      </c>
      <c r="S2780">
        <f t="shared" si="655"/>
        <v>1.2047089578279529E-4</v>
      </c>
      <c r="T2780">
        <f>S2780*'Exhaust Gas Math'!$C$14</f>
        <v>1.4272397913699119E-4</v>
      </c>
      <c r="U2780">
        <f>(T2780/'Exhaust Gas Math'!$B$14)+('Exhaust Gas Math'!$D$10)</f>
        <v>5.3672062239304508E-3</v>
      </c>
      <c r="V2780">
        <f>('Exhaust Gas Math'!$E$10*(2.53982214E-12*V2779^4 - 0.0000000071629564556*V2779^3 + 7.56281407226508E-06*V2779^2 - 0.00322508455050905*V2779 + 1.62997098133725)*$B$24+T2780*'Exhaust Gas Math'!$D$14*$B$23)/('Exhaust Gas Math'!$E$10*(2.53982214E-12*V2779^4 - 0.0000000071629564556*V2779^3 + 7.56281407226508E-06*V2779^2 - 0.00322508455050905*V2779 + 1.62997098133725)+T2780*'Exhaust Gas Math'!$D$14)</f>
        <v>348.557894396645</v>
      </c>
      <c r="W2780">
        <f>(353.3116967483*V2780^-1.0020802909)*('Exhaust Gas Math'!$E$10/(T2780+'Exhaust Gas Math'!$E$10))+(357.4500179626*V2780^-1.0038444015 )*(T2780/(T2780+'Exhaust Gas Math'!$E$10))</f>
        <v>1.002617221544077</v>
      </c>
      <c r="X2780">
        <f t="shared" si="656"/>
        <v>-353.55818741985934</v>
      </c>
      <c r="Y2780">
        <f t="shared" si="657"/>
        <v>58814.944577931412</v>
      </c>
      <c r="Z2780">
        <f t="shared" si="658"/>
        <v>58461.38639051155</v>
      </c>
    </row>
    <row r="2781" spans="5:26" x14ac:dyDescent="0.2">
      <c r="E2781">
        <f t="shared" si="660"/>
        <v>0.34699999999997566</v>
      </c>
      <c r="F2781">
        <f t="shared" si="661"/>
        <v>59565.33114850767</v>
      </c>
      <c r="H2781">
        <f t="shared" si="659"/>
        <v>0.34699999999997566</v>
      </c>
      <c r="I2781">
        <f t="shared" si="647"/>
        <v>95.999999998832209</v>
      </c>
      <c r="J2781">
        <f t="shared" si="648"/>
        <v>3.5013552284942545E-2</v>
      </c>
      <c r="K2781">
        <f t="shared" si="649"/>
        <v>26.411448257721684</v>
      </c>
      <c r="L2781">
        <f t="shared" si="650"/>
        <v>2.8795300271311616E-4</v>
      </c>
      <c r="M2781">
        <f>J2781/SQRT('Exhaust Gas Math'!$E$14*$B$21*$B$23)</f>
        <v>5.9441051563124687E-4</v>
      </c>
      <c r="N2781">
        <f t="shared" si="651"/>
        <v>1.9552731033668311E-2</v>
      </c>
      <c r="O2781">
        <f t="shared" si="652"/>
        <v>1.3859402836530763E-4</v>
      </c>
      <c r="P2781">
        <f t="shared" si="653"/>
        <v>1</v>
      </c>
      <c r="Q2781">
        <f>($B$16/2)*(COS((ACOS((2*'Intake Valve Fxn Scratch'!$B$1)/$B$16-1)/($B$17/2))*(I2781-($B$17/2)))+1)*P2781</f>
        <v>7.0263923970453907E-3</v>
      </c>
      <c r="R2781">
        <f t="shared" si="654"/>
        <v>0.92452531540070926</v>
      </c>
      <c r="S2781">
        <f t="shared" si="655"/>
        <v>1.3728452260319281E-4</v>
      </c>
      <c r="T2781">
        <f>S2781*'Exhaust Gas Math'!$C$14</f>
        <v>1.6264337716203914E-4</v>
      </c>
      <c r="U2781">
        <f>(T2781/'Exhaust Gas Math'!$B$14)+('Exhaust Gas Math'!$D$10)</f>
        <v>6.0547933148882675E-3</v>
      </c>
      <c r="V2781">
        <f>('Exhaust Gas Math'!$E$10*(2.53982214E-12*V2780^4 - 0.0000000071629564556*V2780^3 + 7.56281407226508E-06*V2780^2 - 0.00322508455050905*V2780 + 1.62997098133725)*$B$24+T2781*'Exhaust Gas Math'!$D$14*$B$23)/('Exhaust Gas Math'!$E$10*(2.53982214E-12*V2780^4 - 0.0000000071629564556*V2780^3 + 7.56281407226508E-06*V2780^2 - 0.00322508455050905*V2780 + 1.62997098133725)+T2781*'Exhaust Gas Math'!$D$14)</f>
        <v>342.74190047761385</v>
      </c>
      <c r="W2781">
        <f>(353.3116967483*V2781^-1.0020802909)*('Exhaust Gas Math'!$E$10/(T2781+'Exhaust Gas Math'!$E$10))+(357.4500179626*V2781^-1.0038444015 )*(T2781/(T2781+'Exhaust Gas Math'!$E$10))</f>
        <v>1.0197038056465788</v>
      </c>
      <c r="X2781">
        <f t="shared" si="656"/>
        <v>-355.65463817816243</v>
      </c>
      <c r="Y2781">
        <f t="shared" si="657"/>
        <v>59920.985786685829</v>
      </c>
      <c r="Z2781">
        <f t="shared" si="658"/>
        <v>59565.33114850767</v>
      </c>
    </row>
    <row r="2782" spans="5:26" x14ac:dyDescent="0.2">
      <c r="E2782">
        <f t="shared" si="660"/>
        <v>0.34712499999997565</v>
      </c>
      <c r="F2782">
        <f t="shared" si="661"/>
        <v>60916.085700111056</v>
      </c>
      <c r="H2782">
        <f t="shared" si="659"/>
        <v>0.34712499999997565</v>
      </c>
      <c r="I2782">
        <f t="shared" si="647"/>
        <v>101.99999999883221</v>
      </c>
      <c r="J2782">
        <f t="shared" si="648"/>
        <v>3.8290800598290167E-2</v>
      </c>
      <c r="K2782">
        <f t="shared" si="649"/>
        <v>25.976597263035416</v>
      </c>
      <c r="L2782">
        <f t="shared" si="650"/>
        <v>3.1118285458997909E-4</v>
      </c>
      <c r="M2782">
        <f>J2782/SQRT('Exhaust Gas Math'!$E$14*$B$21*$B$23)</f>
        <v>6.5004699729798534E-4</v>
      </c>
      <c r="N2782">
        <f t="shared" si="651"/>
        <v>2.1273748625981331E-2</v>
      </c>
      <c r="O2782">
        <f t="shared" si="652"/>
        <v>1.5079297697230816E-4</v>
      </c>
      <c r="P2782">
        <f t="shared" si="653"/>
        <v>1</v>
      </c>
      <c r="Q2782">
        <f>($B$16/2)*(COS((ACOS((2*'Intake Valve Fxn Scratch'!$B$1)/$B$16-1)/($B$17/2))*(I2782-($B$17/2)))+1)*P2782</f>
        <v>7.2357060966840598E-3</v>
      </c>
      <c r="R2782">
        <f t="shared" si="654"/>
        <v>0.95206659166895524</v>
      </c>
      <c r="S2782">
        <f t="shared" si="655"/>
        <v>1.5517853815830807E-4</v>
      </c>
      <c r="T2782">
        <f>S2782*'Exhaust Gas Math'!$C$14</f>
        <v>1.8384273063385084E-4</v>
      </c>
      <c r="U2782">
        <f>(T2782/'Exhaust Gas Math'!$B$14)+('Exhaust Gas Math'!$D$10)</f>
        <v>6.786562506183114E-3</v>
      </c>
      <c r="V2782">
        <f>('Exhaust Gas Math'!$E$10*(2.53982214E-12*V2781^4 - 0.0000000071629564556*V2781^3 + 7.56281407226508E-06*V2781^2 - 0.00322508455050905*V2781 + 1.62997098133725)*$B$24+T2782*'Exhaust Gas Math'!$D$14*$B$23)/('Exhaust Gas Math'!$E$10*(2.53982214E-12*V2781^4 - 0.0000000071629564556*V2781^3 + 7.56281407226508E-06*V2781^2 - 0.00322508455050905*V2781 + 1.62997098133725)+T2782*'Exhaust Gas Math'!$D$14)</f>
        <v>337.86639385612642</v>
      </c>
      <c r="W2782">
        <f>(353.3116967483*V2782^-1.0020802909)*('Exhaust Gas Math'!$E$10/(T2782+'Exhaust Gas Math'!$E$10))+(357.4500179626*V2782^-1.0038444015 )*(T2782/(T2782+'Exhaust Gas Math'!$E$10))</f>
        <v>1.0344817825719577</v>
      </c>
      <c r="X2782">
        <f t="shared" si="656"/>
        <v>-349.02567346464451</v>
      </c>
      <c r="Y2782">
        <f t="shared" si="657"/>
        <v>61265.111373575703</v>
      </c>
      <c r="Z2782">
        <f t="shared" si="658"/>
        <v>60916.085700111056</v>
      </c>
    </row>
    <row r="2783" spans="5:26" x14ac:dyDescent="0.2">
      <c r="E2783">
        <f t="shared" si="660"/>
        <v>0.34724999999997563</v>
      </c>
      <c r="F2783">
        <f t="shared" si="661"/>
        <v>62523.552926399883</v>
      </c>
      <c r="H2783">
        <f t="shared" si="659"/>
        <v>0.34724999999997563</v>
      </c>
      <c r="I2783">
        <f t="shared" si="647"/>
        <v>107.99999999883221</v>
      </c>
      <c r="J2783">
        <f t="shared" si="648"/>
        <v>4.1495838721071009E-2</v>
      </c>
      <c r="K2783">
        <f t="shared" si="649"/>
        <v>25.257141232782644</v>
      </c>
      <c r="L2783">
        <f t="shared" si="650"/>
        <v>3.3390086486361826E-4</v>
      </c>
      <c r="M2783">
        <f>J2783/SQRT('Exhaust Gas Math'!$E$14*$B$21*$B$23)</f>
        <v>7.0445759659039842E-4</v>
      </c>
      <c r="N2783">
        <f t="shared" si="651"/>
        <v>2.3061282130591006E-2</v>
      </c>
      <c r="O2783">
        <f t="shared" si="652"/>
        <v>1.6346340489438303E-4</v>
      </c>
      <c r="P2783">
        <f t="shared" si="653"/>
        <v>1</v>
      </c>
      <c r="Q2783">
        <f>($B$16/2)*(COS((ACOS((2*'Intake Valve Fxn Scratch'!$B$1)/$B$16-1)/($B$17/2))*(I2783-($B$17/2)))+1)*P2783</f>
        <v>7.3995057474169875E-3</v>
      </c>
      <c r="R2783">
        <f t="shared" si="654"/>
        <v>0.97361917729170888</v>
      </c>
      <c r="S2783">
        <f t="shared" si="655"/>
        <v>1.741848777749133E-4</v>
      </c>
      <c r="T2783">
        <f>S2783*'Exhaust Gas Math'!$C$14</f>
        <v>2.0635987389309716E-4</v>
      </c>
      <c r="U2783">
        <f>(T2783/'Exhaust Gas Math'!$B$14)+('Exhaust Gas Math'!$D$10)</f>
        <v>7.563819781269283E-3</v>
      </c>
      <c r="V2783">
        <f>('Exhaust Gas Math'!$E$10*(2.53982214E-12*V2782^4 - 0.0000000071629564556*V2782^3 + 7.56281407226508E-06*V2782^2 - 0.00322508455050905*V2782 + 1.62997098133725)*$B$24+T2783*'Exhaust Gas Math'!$D$14*$B$23)/('Exhaust Gas Math'!$E$10*(2.53982214E-12*V2782^4 - 0.0000000071629564556*V2782^3 + 7.56281407226508E-06*V2782^2 - 0.00322508455050905*V2782 + 1.62997098133725)+T2783*'Exhaust Gas Math'!$D$14)</f>
        <v>333.73383668678878</v>
      </c>
      <c r="W2783">
        <f>(353.3116967483*V2783^-1.0020802909)*('Exhaust Gas Math'!$E$10/(T2783+'Exhaust Gas Math'!$E$10))+(357.4500179626*V2783^-1.0038444015 )*(T2783/(T2783+'Exhaust Gas Math'!$E$10))</f>
        <v>1.0473467888817121</v>
      </c>
      <c r="X2783">
        <f t="shared" si="656"/>
        <v>-334.06339876647291</v>
      </c>
      <c r="Y2783">
        <f t="shared" si="657"/>
        <v>62857.616325166353</v>
      </c>
      <c r="Z2783">
        <f t="shared" si="658"/>
        <v>62523.552926399883</v>
      </c>
    </row>
    <row r="2784" spans="5:26" x14ac:dyDescent="0.2">
      <c r="E2784">
        <f t="shared" si="660"/>
        <v>0.34737499999997562</v>
      </c>
      <c r="F2784">
        <f t="shared" si="661"/>
        <v>64397.461678809101</v>
      </c>
      <c r="H2784">
        <f t="shared" si="659"/>
        <v>0.34737499999997562</v>
      </c>
      <c r="I2784">
        <f t="shared" si="647"/>
        <v>113.99999999882857</v>
      </c>
      <c r="J2784">
        <f t="shared" si="648"/>
        <v>4.4593551584911073E-2</v>
      </c>
      <c r="K2784">
        <f t="shared" si="649"/>
        <v>24.260962677787443</v>
      </c>
      <c r="L2784">
        <f t="shared" si="650"/>
        <v>3.5585813025940181E-4</v>
      </c>
      <c r="M2784">
        <f>J2784/SQRT('Exhaust Gas Math'!$E$14*$B$21*$B$23)</f>
        <v>7.5704617959642978E-4</v>
      </c>
      <c r="N2784">
        <f t="shared" si="651"/>
        <v>2.4926279522804226E-2</v>
      </c>
      <c r="O2784">
        <f t="shared" si="652"/>
        <v>1.7668291377181532E-4</v>
      </c>
      <c r="P2784">
        <f t="shared" si="653"/>
        <v>1</v>
      </c>
      <c r="Q2784">
        <f>($B$16/2)*(COS((ACOS((2*'Intake Valve Fxn Scratch'!$B$1)/$B$16-1)/($B$17/2))*(I2784-($B$17/2)))+1)*P2784</f>
        <v>7.5156214356646624E-3</v>
      </c>
      <c r="R2784">
        <f t="shared" si="654"/>
        <v>0.98889755732429774</v>
      </c>
      <c r="S2784">
        <f t="shared" si="655"/>
        <v>1.943260483703738E-4</v>
      </c>
      <c r="T2784">
        <f>S2784*'Exhaust Gas Math'!$C$14</f>
        <v>2.3022147127877557E-4</v>
      </c>
      <c r="U2784">
        <f>(T2784/'Exhaust Gas Math'!$B$14)+('Exhaust Gas Math'!$D$10)</f>
        <v>8.3874855522626697E-3</v>
      </c>
      <c r="V2784">
        <f>('Exhaust Gas Math'!$E$10*(2.53982214E-12*V2783^4 - 0.0000000071629564556*V2783^3 + 7.56281407226508E-06*V2783^2 - 0.00322508455050905*V2783 + 1.62997098133725)*$B$24+T2784*'Exhaust Gas Math'!$D$14*$B$23)/('Exhaust Gas Math'!$E$10*(2.53982214E-12*V2783^4 - 0.0000000071629564556*V2783^3 + 7.56281407226508E-06*V2783^2 - 0.00322508455050905*V2783 + 1.62997098133725)+T2784*'Exhaust Gas Math'!$D$14)</f>
        <v>330.1990376328053</v>
      </c>
      <c r="W2784">
        <f>(353.3116967483*V2784^-1.0020802909)*('Exhaust Gas Math'!$E$10/(T2784+'Exhaust Gas Math'!$E$10))+(357.4500179626*V2784^-1.0038444015 )*(T2784/(T2784+'Exhaust Gas Math'!$E$10))</f>
        <v>1.0586070874339053</v>
      </c>
      <c r="X2784">
        <f t="shared" si="656"/>
        <v>-311.5450541226852</v>
      </c>
      <c r="Y2784">
        <f t="shared" si="657"/>
        <v>64709.006732931783</v>
      </c>
      <c r="Z2784">
        <f t="shared" si="658"/>
        <v>64397.461678809101</v>
      </c>
    </row>
    <row r="2785" spans="5:26" x14ac:dyDescent="0.2">
      <c r="E2785">
        <f t="shared" si="660"/>
        <v>0.34749999999997561</v>
      </c>
      <c r="F2785">
        <f t="shared" si="661"/>
        <v>66545.464460722273</v>
      </c>
      <c r="H2785">
        <f t="shared" si="659"/>
        <v>0.34749999999997561</v>
      </c>
      <c r="I2785">
        <f t="shared" si="647"/>
        <v>119.99999999882857</v>
      </c>
      <c r="J2785">
        <f t="shared" si="648"/>
        <v>4.7549999999439395E-2</v>
      </c>
      <c r="K2785">
        <f t="shared" si="649"/>
        <v>22.998975938761035</v>
      </c>
      <c r="L2785">
        <f t="shared" si="650"/>
        <v>3.7681408238282414E-4</v>
      </c>
      <c r="M2785">
        <f>J2785/SQRT('Exhaust Gas Math'!$E$14*$B$21*$B$23)</f>
        <v>8.0723657479585384E-4</v>
      </c>
      <c r="N2785">
        <f t="shared" si="651"/>
        <v>2.687913470529096E-2</v>
      </c>
      <c r="O2785">
        <f t="shared" si="652"/>
        <v>1.9052517785701439E-4</v>
      </c>
      <c r="P2785">
        <f t="shared" si="653"/>
        <v>1</v>
      </c>
      <c r="Q2785">
        <f>($B$16/2)*(COS((ACOS((2*'Intake Valve Fxn Scratch'!$B$1)/$B$16-1)/($B$17/2))*(I2785-($B$17/2)))+1)*P2785</f>
        <v>7.5825149346508665E-3</v>
      </c>
      <c r="R2785">
        <f t="shared" si="654"/>
        <v>0.99769933350669293</v>
      </c>
      <c r="S2785">
        <f t="shared" si="655"/>
        <v>2.1560375886696333E-4</v>
      </c>
      <c r="T2785">
        <f>S2785*'Exhaust Gas Math'!$C$14</f>
        <v>2.5542954738101936E-4</v>
      </c>
      <c r="U2785">
        <f>(T2785/'Exhaust Gas Math'!$B$14)+('Exhaust Gas Math'!$D$10)</f>
        <v>9.2576297049117469E-3</v>
      </c>
      <c r="V2785">
        <f>('Exhaust Gas Math'!$E$10*(2.53982214E-12*V2784^4 - 0.0000000071629564556*V2784^3 + 7.56281407226508E-06*V2784^2 - 0.00322508455050905*V2784 + 1.62997098133725)*$B$24+T2785*'Exhaust Gas Math'!$D$14*$B$23)/('Exhaust Gas Math'!$E$10*(2.53982214E-12*V2784^4 - 0.0000000071629564556*V2784^3 + 7.56281407226508E-06*V2784^2 - 0.00322508455050905*V2784 + 1.62997098133725)+T2785*'Exhaust Gas Math'!$D$14)</f>
        <v>327.15391727344132</v>
      </c>
      <c r="W2785">
        <f>(353.3116967483*V2785^-1.0020802909)*('Exhaust Gas Math'!$E$10/(T2785+'Exhaust Gas Math'!$E$10))+(357.4500179626*V2785^-1.0038444015 )*(T2785/(T2785+'Exhaust Gas Math'!$E$10))</f>
        <v>1.0685030772739166</v>
      </c>
      <c r="X2785">
        <f t="shared" si="656"/>
        <v>-282.59389760976279</v>
      </c>
      <c r="Y2785">
        <f t="shared" si="657"/>
        <v>66828.05835833204</v>
      </c>
      <c r="Z2785">
        <f t="shared" si="658"/>
        <v>66545.464460722273</v>
      </c>
    </row>
    <row r="2786" spans="5:26" x14ac:dyDescent="0.2">
      <c r="E2786">
        <f t="shared" si="660"/>
        <v>0.34762499999997559</v>
      </c>
      <c r="F2786">
        <f t="shared" si="661"/>
        <v>68971.672634969626</v>
      </c>
      <c r="H2786">
        <f t="shared" si="659"/>
        <v>0.34762499999997559</v>
      </c>
      <c r="I2786">
        <f t="shared" si="647"/>
        <v>125.99999999882857</v>
      </c>
      <c r="J2786">
        <f t="shared" si="648"/>
        <v>5.0332792497148074E-2</v>
      </c>
      <c r="K2786">
        <f t="shared" si="649"/>
        <v>21.485007606504361</v>
      </c>
      <c r="L2786">
        <f t="shared" si="650"/>
        <v>3.9653912343709389E-4</v>
      </c>
      <c r="M2786">
        <f>J2786/SQRT('Exhaust Gas Math'!$E$14*$B$21*$B$23)</f>
        <v>8.5447888571582088E-4</v>
      </c>
      <c r="N2786">
        <f t="shared" si="651"/>
        <v>2.8928903021421308E-2</v>
      </c>
      <c r="O2786">
        <f t="shared" si="652"/>
        <v>2.0505438340169787E-4</v>
      </c>
      <c r="P2786">
        <f t="shared" si="653"/>
        <v>1</v>
      </c>
      <c r="Q2786">
        <f>($B$16/2)*(COS((ACOS((2*'Intake Valve Fxn Scratch'!$B$1)/$B$16-1)/($B$17/2))*(I2786-($B$17/2)))+1)*P2786</f>
        <v>7.5993000818521013E-3</v>
      </c>
      <c r="R2786">
        <f t="shared" si="654"/>
        <v>0.99990790550685549</v>
      </c>
      <c r="S2786">
        <f t="shared" si="655"/>
        <v>2.3798684432204859E-4</v>
      </c>
      <c r="T2786">
        <f>S2786*'Exhaust Gas Math'!$C$14</f>
        <v>2.8194718054673295E-4</v>
      </c>
      <c r="U2786">
        <f>(T2786/'Exhaust Gas Math'!$B$14)+('Exhaust Gas Math'!$D$10)</f>
        <v>1.0172977760338519E-2</v>
      </c>
      <c r="V2786">
        <f>('Exhaust Gas Math'!$E$10*(2.53982214E-12*V2785^4 - 0.0000000071629564556*V2785^3 + 7.56281407226508E-06*V2785^2 - 0.00322508455050905*V2785 + 1.62997098133725)*$B$24+T2786*'Exhaust Gas Math'!$D$14*$B$23)/('Exhaust Gas Math'!$E$10*(2.53982214E-12*V2785^4 - 0.0000000071629564556*V2785^3 + 7.56281407226508E-06*V2785^2 - 0.00322508455050905*V2785 + 1.62997098133725)+T2786*'Exhaust Gas Math'!$D$14)</f>
        <v>324.51694467178584</v>
      </c>
      <c r="W2786">
        <f>(353.3116967483*V2786^-1.0020802909)*('Exhaust Gas Math'!$E$10/(T2786+'Exhaust Gas Math'!$E$10))+(357.4500179626*V2786^-1.0038444015 )*(T2786/(T2786+'Exhaust Gas Math'!$E$10))</f>
        <v>1.0772230975899988</v>
      </c>
      <c r="X2786">
        <f t="shared" si="656"/>
        <v>-248.62608121513389</v>
      </c>
      <c r="Y2786">
        <f t="shared" si="657"/>
        <v>69220.298716184756</v>
      </c>
      <c r="Z2786">
        <f t="shared" si="658"/>
        <v>68971.672634969626</v>
      </c>
    </row>
    <row r="2787" spans="5:26" x14ac:dyDescent="0.2">
      <c r="E2787">
        <f t="shared" si="660"/>
        <v>0.34774999999997558</v>
      </c>
      <c r="F2787">
        <f t="shared" si="661"/>
        <v>71675.513123262499</v>
      </c>
      <c r="H2787">
        <f t="shared" si="659"/>
        <v>0.34774999999997558</v>
      </c>
      <c r="I2787">
        <f t="shared" si="647"/>
        <v>131.99999999882857</v>
      </c>
      <c r="J2787">
        <f t="shared" si="648"/>
        <v>5.2911440221094105E-2</v>
      </c>
      <c r="K2787">
        <f t="shared" si="649"/>
        <v>19.735645034884879</v>
      </c>
      <c r="L2787">
        <f t="shared" si="650"/>
        <v>4.1481714174468082E-4</v>
      </c>
      <c r="M2787">
        <f>J2787/SQRT('Exhaust Gas Math'!$E$14*$B$21*$B$23)</f>
        <v>8.9825551571178018E-4</v>
      </c>
      <c r="N2787">
        <f t="shared" si="651"/>
        <v>3.108244396795428E-2</v>
      </c>
      <c r="O2787">
        <f t="shared" si="652"/>
        <v>2.2031915201717686E-4</v>
      </c>
      <c r="P2787">
        <f t="shared" si="653"/>
        <v>1</v>
      </c>
      <c r="Q2787">
        <f>($B$16/2)*(COS((ACOS((2*'Intake Valve Fxn Scratch'!$B$1)/$B$16-1)/($B$17/2))*(I2787-($B$17/2)))+1)*P2787</f>
        <v>7.5657545183153308E-3</v>
      </c>
      <c r="R2787">
        <f t="shared" si="654"/>
        <v>0.9954940155678067</v>
      </c>
      <c r="S2787">
        <f t="shared" si="655"/>
        <v>2.6139929967507669E-4</v>
      </c>
      <c r="T2787">
        <f>S2787*'Exhaust Gas Math'!$C$14</f>
        <v>3.0968432625017289E-4</v>
      </c>
      <c r="U2787">
        <f>(T2787/'Exhaust Gas Math'!$B$14)+('Exhaust Gas Math'!$D$10)</f>
        <v>1.1130421519518359E-2</v>
      </c>
      <c r="V2787">
        <f>('Exhaust Gas Math'!$E$10*(2.53982214E-12*V2786^4 - 0.0000000071629564556*V2786^3 + 7.56281407226508E-06*V2786^2 - 0.00322508455050905*V2786 + 1.62997098133725)*$B$24+T2787*'Exhaust Gas Math'!$D$14*$B$23)/('Exhaust Gas Math'!$E$10*(2.53982214E-12*V2786^4 - 0.0000000071629564556*V2786^3 + 7.56281407226508E-06*V2786^2 - 0.00322508455050905*V2786 + 1.62997098133725)+T2787*'Exhaust Gas Math'!$D$14)</f>
        <v>322.2257073266918</v>
      </c>
      <c r="W2787">
        <f>(353.3116967483*V2787^-1.0020802909)*('Exhaust Gas Math'!$E$10/(T2787+'Exhaust Gas Math'!$E$10))+(357.4500179626*V2787^-1.0038444015 )*(T2787/(T2787+'Exhaust Gas Math'!$E$10))</f>
        <v>1.0849159994144586</v>
      </c>
      <c r="X2787">
        <f t="shared" si="656"/>
        <v>-211.28505014876407</v>
      </c>
      <c r="Y2787">
        <f t="shared" si="657"/>
        <v>71886.798173411269</v>
      </c>
      <c r="Z2787">
        <f t="shared" si="658"/>
        <v>71675.513123262499</v>
      </c>
    </row>
    <row r="2788" spans="5:26" x14ac:dyDescent="0.2">
      <c r="E2788">
        <f t="shared" si="660"/>
        <v>0.34787499999997556</v>
      </c>
      <c r="F2788">
        <f t="shared" si="661"/>
        <v>74650.859584746999</v>
      </c>
      <c r="H2788">
        <f t="shared" si="659"/>
        <v>0.34787499999997556</v>
      </c>
      <c r="I2788">
        <f t="shared" si="647"/>
        <v>137.99999999882857</v>
      </c>
      <c r="J2788">
        <f t="shared" si="648"/>
        <v>5.5257690967199985E-2</v>
      </c>
      <c r="K2788">
        <f t="shared" si="649"/>
        <v>17.770054606313018</v>
      </c>
      <c r="L2788">
        <f t="shared" si="650"/>
        <v>4.3144787951210546E-4</v>
      </c>
      <c r="M2788">
        <f>J2788/SQRT('Exhaust Gas Math'!$E$14*$B$21*$B$23)</f>
        <v>9.3808683886469405E-4</v>
      </c>
      <c r="N2788">
        <f t="shared" si="651"/>
        <v>3.3343486331998615E-2</v>
      </c>
      <c r="O2788">
        <f t="shared" si="652"/>
        <v>2.3634591416093716E-4</v>
      </c>
      <c r="P2788">
        <f t="shared" si="653"/>
        <v>1</v>
      </c>
      <c r="Q2788">
        <f>($B$16/2)*(COS((ACOS((2*'Intake Valve Fxn Scratch'!$B$1)/$B$16-1)/($B$17/2))*(I2788-($B$17/2)))+1)*P2788</f>
        <v>7.482322634327852E-3</v>
      </c>
      <c r="R2788">
        <f t="shared" si="654"/>
        <v>0.98451613609577004</v>
      </c>
      <c r="S2788">
        <f t="shared" si="655"/>
        <v>2.8570939786966011E-4</v>
      </c>
      <c r="T2788">
        <f>S2788*'Exhaust Gas Math'!$C$14</f>
        <v>3.3848492514168901E-4</v>
      </c>
      <c r="U2788">
        <f>(T2788/'Exhaust Gas Math'!$B$14)+('Exhaust Gas Math'!$D$10)</f>
        <v>1.2124574052881015E-2</v>
      </c>
      <c r="V2788">
        <f>('Exhaust Gas Math'!$E$10*(2.53982214E-12*V2787^4 - 0.0000000071629564556*V2787^3 + 7.56281407226508E-06*V2787^2 - 0.00322508455050905*V2787 + 1.62997098133725)*$B$24+T2788*'Exhaust Gas Math'!$D$14*$B$23)/('Exhaust Gas Math'!$E$10*(2.53982214E-12*V2787^4 - 0.0000000071629564556*V2787^3 + 7.56281407226508E-06*V2787^2 - 0.00322508455050905*V2787 + 1.62997098133725)+T2788*'Exhaust Gas Math'!$D$14)</f>
        <v>320.23163753937644</v>
      </c>
      <c r="W2788">
        <f>(353.3116967483*V2788^-1.0020802909)*('Exhaust Gas Math'!$E$10/(T2788+'Exhaust Gas Math'!$E$10))+(357.4500179626*V2788^-1.0038444015 )*(T2788/(T2788+'Exhaust Gas Math'!$E$10))</f>
        <v>1.0917009680633101</v>
      </c>
      <c r="X2788">
        <f t="shared" si="656"/>
        <v>-172.36584964730724</v>
      </c>
      <c r="Y2788">
        <f t="shared" si="657"/>
        <v>74823.225434394306</v>
      </c>
      <c r="Z2788">
        <f t="shared" si="658"/>
        <v>74650.859584746999</v>
      </c>
    </row>
    <row r="2789" spans="5:26" x14ac:dyDescent="0.2">
      <c r="E2789">
        <f t="shared" si="660"/>
        <v>0.34799999999997555</v>
      </c>
      <c r="F2789">
        <f t="shared" si="661"/>
        <v>77885.444631121034</v>
      </c>
      <c r="H2789">
        <f t="shared" si="659"/>
        <v>0.34799999999997555</v>
      </c>
      <c r="I2789">
        <f t="shared" si="647"/>
        <v>143.99999999882493</v>
      </c>
      <c r="J2789">
        <f t="shared" si="648"/>
        <v>5.7345838721304325E-2</v>
      </c>
      <c r="K2789">
        <f t="shared" si="649"/>
        <v>15.609771740852567</v>
      </c>
      <c r="L2789">
        <f t="shared" si="650"/>
        <v>4.4624912689616438E-4</v>
      </c>
      <c r="M2789">
        <f>J2789/SQRT('Exhaust Gas Math'!$E$14*$B$21*$B$23)</f>
        <v>9.7353645486281636E-4</v>
      </c>
      <c r="N2789">
        <f t="shared" si="651"/>
        <v>3.571162129291728E-2</v>
      </c>
      <c r="O2789">
        <f t="shared" si="652"/>
        <v>2.5313177202300702E-4</v>
      </c>
      <c r="P2789">
        <f t="shared" si="653"/>
        <v>1</v>
      </c>
      <c r="Q2789">
        <f>($B$16/2)*(COS((ACOS((2*'Intake Valve Fxn Scratch'!$B$1)/$B$16-1)/($B$17/2))*(I2789-($B$17/2)))+1)*P2789</f>
        <v>7.3501096824175527E-3</v>
      </c>
      <c r="R2789">
        <f t="shared" si="654"/>
        <v>0.96711969505494111</v>
      </c>
      <c r="S2789">
        <f t="shared" si="655"/>
        <v>3.1072101960159007E-4</v>
      </c>
      <c r="T2789">
        <f>S2789*'Exhaust Gas Math'!$C$14</f>
        <v>3.6811663124841903E-4</v>
      </c>
      <c r="U2789">
        <f>(T2789/'Exhaust Gas Math'!$B$14)+('Exhaust Gas Math'!$D$10)</f>
        <v>1.3147415133541352E-2</v>
      </c>
      <c r="V2789">
        <f>('Exhaust Gas Math'!$E$10*(2.53982214E-12*V2788^4 - 0.0000000071629564556*V2788^3 + 7.56281407226508E-06*V2788^2 - 0.00322508455050905*V2788 + 1.62997098133725)*$B$24+T2789*'Exhaust Gas Math'!$D$14*$B$23)/('Exhaust Gas Math'!$E$10*(2.53982214E-12*V2788^4 - 0.0000000071629564556*V2788^3 + 7.56281407226508E-06*V2788^2 - 0.00322508455050905*V2788 + 1.62997098133725)+T2789*'Exhaust Gas Math'!$D$14)</f>
        <v>318.4962555148125</v>
      </c>
      <c r="W2789">
        <f>(353.3116967483*V2789^-1.0020802909)*('Exhaust Gas Math'!$E$10/(T2789+'Exhaust Gas Math'!$E$10))+(357.4500179626*V2789^-1.0038444015 )*(T2789/(T2789+'Exhaust Gas Math'!$E$10))</f>
        <v>1.0976750460598066</v>
      </c>
      <c r="X2789">
        <f t="shared" si="656"/>
        <v>-133.73248067037218</v>
      </c>
      <c r="Y2789">
        <f t="shared" si="657"/>
        <v>78019.177111791403</v>
      </c>
      <c r="Z2789">
        <f t="shared" si="658"/>
        <v>77885.444631121034</v>
      </c>
    </row>
    <row r="2790" spans="5:26" x14ac:dyDescent="0.2">
      <c r="E2790">
        <f t="shared" si="660"/>
        <v>0.34812499999997554</v>
      </c>
      <c r="F2790">
        <f t="shared" si="661"/>
        <v>81360.603046481861</v>
      </c>
      <c r="H2790">
        <f t="shared" si="659"/>
        <v>0.34812499999997554</v>
      </c>
      <c r="I2790">
        <f t="shared" si="647"/>
        <v>149.99999999882493</v>
      </c>
      <c r="J2790">
        <f t="shared" si="648"/>
        <v>5.915300529964241E-2</v>
      </c>
      <c r="K2790">
        <f t="shared" si="649"/>
        <v>13.278464949643423</v>
      </c>
      <c r="L2790">
        <f t="shared" si="650"/>
        <v>4.5905871833317369E-4</v>
      </c>
      <c r="M2790">
        <f>J2790/SQRT('Exhaust Gas Math'!$E$14*$B$21*$B$23)</f>
        <v>1.004215970295001E-3</v>
      </c>
      <c r="N2790">
        <f t="shared" si="651"/>
        <v>3.8181243154267151E-2</v>
      </c>
      <c r="O2790">
        <f t="shared" si="652"/>
        <v>2.7063699120257514E-4</v>
      </c>
      <c r="P2790">
        <f t="shared" si="653"/>
        <v>1</v>
      </c>
      <c r="Q2790">
        <f>($B$16/2)*(COS((ACOS((2*'Intake Valve Fxn Scratch'!$B$1)/$B$16-1)/($B$17/2))*(I2790-($B$17/2)))+1)*P2790</f>
        <v>7.1708671356701158E-3</v>
      </c>
      <c r="R2790">
        <f t="shared" si="654"/>
        <v>0.94353514943027839</v>
      </c>
      <c r="S2790">
        <f t="shared" si="655"/>
        <v>3.3616843735374087E-4</v>
      </c>
      <c r="T2790">
        <f>S2790*'Exhaust Gas Math'!$C$14</f>
        <v>3.9826463252913129E-4</v>
      </c>
      <c r="U2790">
        <f>(T2790/'Exhaust Gas Math'!$B$14)+('Exhaust Gas Math'!$D$10)</f>
        <v>1.4188077932323274E-2</v>
      </c>
      <c r="V2790">
        <f>('Exhaust Gas Math'!$E$10*(2.53982214E-12*V2789^4 - 0.0000000071629564556*V2789^3 + 7.56281407226508E-06*V2789^2 - 0.00322508455050905*V2789 + 1.62997098133725)*$B$24+T2790*'Exhaust Gas Math'!$D$14*$B$23)/('Exhaust Gas Math'!$E$10*(2.53982214E-12*V2789^4 - 0.0000000071629564556*V2789^3 + 7.56281407226508E-06*V2789^2 - 0.00322508455050905*V2789 + 1.62997098133725)+T2790*'Exhaust Gas Math'!$D$14)</f>
        <v>316.98849515203199</v>
      </c>
      <c r="W2790">
        <f>(353.3116967483*V2790^-1.0020802909)*('Exhaust Gas Math'!$E$10/(T2790+'Exhaust Gas Math'!$E$10))+(357.4500179626*V2790^-1.0038444015 )*(T2790/(T2790+'Exhaust Gas Math'!$E$10))</f>
        <v>1.1029187687723829</v>
      </c>
      <c r="X2790">
        <f t="shared" si="656"/>
        <v>-97.232012478702927</v>
      </c>
      <c r="Y2790">
        <f t="shared" si="657"/>
        <v>81457.835058960569</v>
      </c>
      <c r="Z2790">
        <f t="shared" si="658"/>
        <v>81360.603046481861</v>
      </c>
    </row>
    <row r="2791" spans="5:26" x14ac:dyDescent="0.2">
      <c r="E2791">
        <f t="shared" si="660"/>
        <v>0.34824999999997552</v>
      </c>
      <c r="F2791">
        <f t="shared" si="661"/>
        <v>85051.430592219258</v>
      </c>
      <c r="H2791">
        <f t="shared" si="659"/>
        <v>0.34824999999997552</v>
      </c>
      <c r="I2791">
        <f t="shared" si="647"/>
        <v>155.99999999882493</v>
      </c>
      <c r="J2791">
        <f t="shared" si="648"/>
        <v>6.0659391007006097E-2</v>
      </c>
      <c r="K2791">
        <f t="shared" si="649"/>
        <v>10.801676517749893</v>
      </c>
      <c r="L2791">
        <f t="shared" si="650"/>
        <v>4.6973630925875641E-4</v>
      </c>
      <c r="M2791">
        <f>J2791/SQRT('Exhaust Gas Math'!$E$14*$B$21*$B$23)</f>
        <v>1.0297892539700383E-3</v>
      </c>
      <c r="N2791">
        <f t="shared" si="651"/>
        <v>4.074047510246822E-2</v>
      </c>
      <c r="O2791">
        <f t="shared" si="652"/>
        <v>2.887773862507975E-4</v>
      </c>
      <c r="P2791">
        <f t="shared" si="653"/>
        <v>1</v>
      </c>
      <c r="Q2791">
        <f>($B$16/2)*(COS((ACOS((2*'Intake Valve Fxn Scratch'!$B$1)/$B$16-1)/($B$17/2))*(I2791-($B$17/2)))+1)*P2791</f>
        <v>6.9469694853281881E-3</v>
      </c>
      <c r="R2791">
        <f t="shared" si="654"/>
        <v>0.91407493228002479</v>
      </c>
      <c r="S2791">
        <f t="shared" si="655"/>
        <v>3.6171583233201584E-4</v>
      </c>
      <c r="T2791">
        <f>S2791*'Exhaust Gas Math'!$C$14</f>
        <v>4.2853107857978413E-4</v>
      </c>
      <c r="U2791">
        <f>(T2791/'Exhaust Gas Math'!$B$14)+('Exhaust Gas Math'!$D$10)</f>
        <v>1.5232829263032727E-2</v>
      </c>
      <c r="V2791">
        <f>('Exhaust Gas Math'!$E$10*(2.53982214E-12*V2790^4 - 0.0000000071629564556*V2790^3 + 7.56281407226508E-06*V2790^2 - 0.00322508455050905*V2790 + 1.62997098133725)*$B$24+T2791*'Exhaust Gas Math'!$D$14*$B$23)/('Exhaust Gas Math'!$E$10*(2.53982214E-12*V2790^4 - 0.0000000071629564556*V2790^3 + 7.56281407226508E-06*V2790^2 - 0.00322508455050905*V2790 + 1.62997098133725)+T2791*'Exhaust Gas Math'!$D$14)</f>
        <v>315.68280679259294</v>
      </c>
      <c r="W2791">
        <f>(353.3116967483*V2791^-1.0020802909)*('Exhaust Gas Math'!$E$10/(T2791+'Exhaust Gas Math'!$E$10))+(357.4500179626*V2791^-1.0038444015 )*(T2791/(T2791+'Exhaust Gas Math'!$E$10))</f>
        <v>1.1075002909065472</v>
      </c>
      <c r="X2791">
        <f t="shared" si="656"/>
        <v>-64.609471356175632</v>
      </c>
      <c r="Y2791">
        <f t="shared" si="657"/>
        <v>85116.040063575434</v>
      </c>
      <c r="Z2791">
        <f t="shared" si="658"/>
        <v>85051.430592219258</v>
      </c>
    </row>
    <row r="2792" spans="5:26" x14ac:dyDescent="0.2">
      <c r="E2792">
        <f t="shared" si="660"/>
        <v>0.34837499999997551</v>
      </c>
      <c r="F2792">
        <f t="shared" si="661"/>
        <v>88927.467505223787</v>
      </c>
      <c r="H2792">
        <f t="shared" si="659"/>
        <v>0.34837499999997551</v>
      </c>
      <c r="I2792">
        <f t="shared" si="647"/>
        <v>161.99999999882493</v>
      </c>
      <c r="J2792">
        <f t="shared" si="648"/>
        <v>6.1848491566355676E-2</v>
      </c>
      <c r="K2792">
        <f t="shared" si="649"/>
        <v>8.2065426575304254</v>
      </c>
      <c r="L2792">
        <f t="shared" si="650"/>
        <v>4.7816491375231394E-4</v>
      </c>
      <c r="M2792">
        <f>J2792/SQRT('Exhaust Gas Math'!$E$14*$B$21*$B$23)</f>
        <v>1.049976119640459E-3</v>
      </c>
      <c r="N2792">
        <f t="shared" si="651"/>
        <v>4.337013797121534E-2</v>
      </c>
      <c r="O2792">
        <f t="shared" si="652"/>
        <v>3.0741701104770034E-4</v>
      </c>
      <c r="P2792">
        <f t="shared" si="653"/>
        <v>1</v>
      </c>
      <c r="Q2792">
        <f>($B$16/2)*(COS((ACOS((2*'Intake Valve Fxn Scratch'!$B$1)/$B$16-1)/($B$17/2))*(I2792-($B$17/2)))+1)*P2792</f>
        <v>6.681382785041521E-3</v>
      </c>
      <c r="R2792">
        <f t="shared" si="654"/>
        <v>0.87912931382125281</v>
      </c>
      <c r="S2792">
        <f t="shared" si="655"/>
        <v>3.869627294629535E-4</v>
      </c>
      <c r="T2792">
        <f>S2792*'Exhaust Gas Math'!$C$14</f>
        <v>4.5844151957033172E-4</v>
      </c>
      <c r="U2792">
        <f>(T2792/'Exhaust Gas Math'!$B$14)+('Exhaust Gas Math'!$D$10)</f>
        <v>1.6265291844687804E-2</v>
      </c>
      <c r="V2792">
        <f>('Exhaust Gas Math'!$E$10*(2.53982214E-12*V2791^4 - 0.0000000071629564556*V2791^3 + 7.56281407226508E-06*V2791^2 - 0.00322508455050905*V2791 + 1.62997098133725)*$B$24+T2792*'Exhaust Gas Math'!$D$14*$B$23)/('Exhaust Gas Math'!$E$10*(2.53982214E-12*V2791^4 - 0.0000000071629564556*V2791^3 + 7.56281407226508E-06*V2791^2 - 0.00322508455050905*V2791 + 1.62997098133725)+T2792*'Exhaust Gas Math'!$D$14)</f>
        <v>314.55781438535041</v>
      </c>
      <c r="W2792">
        <f>(353.3116967483*V2792^-1.0020802909)*('Exhaust Gas Math'!$E$10/(T2792+'Exhaust Gas Math'!$E$10))+(357.4500179626*V2792^-1.0038444015 )*(T2792/(T2792+'Exhaust Gas Math'!$E$10))</f>
        <v>1.1114783485035964</v>
      </c>
      <c r="X2792">
        <f t="shared" si="656"/>
        <v>-37.427556447797556</v>
      </c>
      <c r="Y2792">
        <f t="shared" si="657"/>
        <v>88964.895061671588</v>
      </c>
      <c r="Z2792">
        <f t="shared" si="658"/>
        <v>88927.467505223787</v>
      </c>
    </row>
    <row r="2793" spans="5:26" x14ac:dyDescent="0.2">
      <c r="E2793">
        <f t="shared" si="660"/>
        <v>0.3484999999999755</v>
      </c>
      <c r="F2793">
        <f t="shared" si="661"/>
        <v>92954.027228321385</v>
      </c>
      <c r="H2793">
        <f t="shared" si="659"/>
        <v>0.3484999999999755</v>
      </c>
      <c r="I2793">
        <f t="shared" si="647"/>
        <v>167.99999999882493</v>
      </c>
      <c r="J2793">
        <f t="shared" si="648"/>
        <v>6.2707278943126332E-2</v>
      </c>
      <c r="K2793">
        <f t="shared" si="649"/>
        <v>5.5214961986270499</v>
      </c>
      <c r="L2793">
        <f t="shared" si="650"/>
        <v>4.8425218625920685E-4</v>
      </c>
      <c r="M2793">
        <f>J2793/SQRT('Exhaust Gas Math'!$E$14*$B$21*$B$23)</f>
        <v>1.0645553957815829E-3</v>
      </c>
      <c r="N2793">
        <f t="shared" si="651"/>
        <v>4.6042841937013489E-2</v>
      </c>
      <c r="O2793">
        <f t="shared" si="652"/>
        <v>3.2636172054173788E-4</v>
      </c>
      <c r="P2793">
        <f t="shared" si="653"/>
        <v>1</v>
      </c>
      <c r="Q2793">
        <f>($B$16/2)*(COS((ACOS((2*'Intake Valve Fxn Scratch'!$B$1)/$B$16-1)/($B$17/2))*(I2793-($B$17/2)))+1)*P2793</f>
        <v>6.3776253584750019E-3</v>
      </c>
      <c r="R2793">
        <f t="shared" si="654"/>
        <v>0.83916123137828968</v>
      </c>
      <c r="S2793">
        <f t="shared" si="655"/>
        <v>4.1145626310269364E-4</v>
      </c>
      <c r="T2793">
        <f>S2793*'Exhaust Gas Math'!$C$14</f>
        <v>4.8745943764485399E-4</v>
      </c>
      <c r="U2793">
        <f>(T2793/'Exhaust Gas Math'!$B$14)+('Exhaust Gas Math'!$D$10)</f>
        <v>1.7266945903180116E-2</v>
      </c>
      <c r="V2793">
        <f>('Exhaust Gas Math'!$E$10*(2.53982214E-12*V2792^4 - 0.0000000071629564556*V2792^3 + 7.56281407226508E-06*V2792^2 - 0.00322508455050905*V2792 + 1.62997098133725)*$B$24+T2793*'Exhaust Gas Math'!$D$14*$B$23)/('Exhaust Gas Math'!$E$10*(2.53982214E-12*V2792^4 - 0.0000000071629564556*V2792^3 + 7.56281407226508E-06*V2792^2 - 0.00322508455050905*V2792 + 1.62997098133725)+T2793*'Exhaust Gas Math'!$D$14)</f>
        <v>313.59536130062543</v>
      </c>
      <c r="W2793">
        <f>(353.3116967483*V2793^-1.0020802909)*('Exhaust Gas Math'!$E$10/(T2793+'Exhaust Gas Math'!$E$10))+(357.4500179626*V2793^-1.0038444015 )*(T2793/(T2793+'Exhaust Gas Math'!$E$10))</f>
        <v>1.1149043646276244</v>
      </c>
      <c r="X2793">
        <f t="shared" si="656"/>
        <v>-16.995000237348656</v>
      </c>
      <c r="Y2793">
        <f t="shared" si="657"/>
        <v>92971.022228558737</v>
      </c>
      <c r="Z2793">
        <f t="shared" si="658"/>
        <v>92954.027228321385</v>
      </c>
    </row>
    <row r="2794" spans="5:26" x14ac:dyDescent="0.2">
      <c r="E2794">
        <f t="shared" si="660"/>
        <v>0.34862499999997548</v>
      </c>
      <c r="F2794">
        <f t="shared" si="661"/>
        <v>97094.285381144829</v>
      </c>
      <c r="H2794">
        <f t="shared" si="659"/>
        <v>0.34862499999997548</v>
      </c>
      <c r="I2794">
        <f t="shared" si="647"/>
        <v>173.99999999882493</v>
      </c>
      <c r="J2794">
        <f t="shared" si="648"/>
        <v>6.322634408310629E-2</v>
      </c>
      <c r="K2794">
        <f t="shared" si="649"/>
        <v>2.7759550719227013</v>
      </c>
      <c r="L2794">
        <f t="shared" si="650"/>
        <v>4.8793143334801257E-4</v>
      </c>
      <c r="M2794">
        <f>J2794/SQRT('Exhaust Gas Math'!$E$14*$B$21*$B$23)</f>
        <v>1.0733673487931137E-3</v>
      </c>
      <c r="N2794">
        <f t="shared" si="651"/>
        <v>4.8722302042704349E-2</v>
      </c>
      <c r="O2794">
        <f t="shared" si="652"/>
        <v>3.4535431903104255E-4</v>
      </c>
      <c r="P2794">
        <f t="shared" si="653"/>
        <v>1</v>
      </c>
      <c r="Q2794">
        <f>($B$16/2)*(COS((ACOS((2*'Intake Valve Fxn Scratch'!$B$1)/$B$16-1)/($B$17/2))*(I2794-($B$17/2)))+1)*P2794</f>
        <v>6.0397211907947564E-3</v>
      </c>
      <c r="R2794">
        <f t="shared" si="654"/>
        <v>0.79470015668352056</v>
      </c>
      <c r="S2794">
        <f t="shared" si="655"/>
        <v>4.3471069685209821E-4</v>
      </c>
      <c r="T2794">
        <f>S2794*'Exhaust Gas Math'!$C$14</f>
        <v>5.1500937238823416E-4</v>
      </c>
      <c r="U2794">
        <f>(T2794/'Exhaust Gas Math'!$B$14)+('Exhaust Gas Math'!$D$10)</f>
        <v>1.8217927426941945E-2</v>
      </c>
      <c r="V2794">
        <f>('Exhaust Gas Math'!$E$10*(2.53982214E-12*V2793^4 - 0.0000000071629564556*V2793^3 + 7.56281407226508E-06*V2793^2 - 0.00322508455050905*V2793 + 1.62997098133725)*$B$24+T2794*'Exhaust Gas Math'!$D$14*$B$23)/('Exhaust Gas Math'!$E$10*(2.53982214E-12*V2793^4 - 0.0000000071629564556*V2793^3 + 7.56281407226508E-06*V2793^2 - 0.00322508455050905*V2793 + 1.62997098133725)+T2794*'Exhaust Gas Math'!$D$14)</f>
        <v>312.77981988188213</v>
      </c>
      <c r="W2794">
        <f>(353.3116967483*V2794^-1.0020802909)*('Exhaust Gas Math'!$E$10/(T2794+'Exhaust Gas Math'!$E$10))+(357.4500179626*V2794^-1.0038444015 )*(T2794/(T2794+'Exhaust Gas Math'!$E$10))</f>
        <v>1.1178239665247398</v>
      </c>
      <c r="X2794">
        <f t="shared" si="656"/>
        <v>-4.3069346972690079</v>
      </c>
      <c r="Y2794">
        <f t="shared" si="657"/>
        <v>97098.592315842092</v>
      </c>
      <c r="Z2794">
        <f t="shared" si="658"/>
        <v>97094.285381144829</v>
      </c>
    </row>
    <row r="2795" spans="5:26" x14ac:dyDescent="0.2">
      <c r="E2795">
        <f t="shared" si="660"/>
        <v>0.34874999999997547</v>
      </c>
      <c r="F2795">
        <f t="shared" si="661"/>
        <v>101312.21780300814</v>
      </c>
      <c r="H2795">
        <f t="shared" si="659"/>
        <v>0.34874999999997547</v>
      </c>
      <c r="I2795">
        <f t="shared" si="647"/>
        <v>179.99999999882129</v>
      </c>
      <c r="J2795">
        <f t="shared" si="648"/>
        <v>6.3399999999999998E-2</v>
      </c>
      <c r="K2795">
        <f t="shared" si="649"/>
        <v>5.4592382570862587E-10</v>
      </c>
      <c r="L2795">
        <f t="shared" si="650"/>
        <v>4.8916234441769013E-4</v>
      </c>
      <c r="M2795">
        <f>J2795/SQRT('Exhaust Gas Math'!$E$14*$B$21*$B$23)</f>
        <v>1.0763154330738279E-3</v>
      </c>
      <c r="N2795">
        <f t="shared" si="651"/>
        <v>5.1362995242896059E-2</v>
      </c>
      <c r="O2795">
        <f t="shared" si="652"/>
        <v>3.6407212922652098E-4</v>
      </c>
      <c r="P2795">
        <f t="shared" si="653"/>
        <v>1</v>
      </c>
      <c r="Q2795">
        <f>($B$16/2)*(COS((ACOS((2*'Intake Valve Fxn Scratch'!$B$1)/$B$16-1)/($B$17/2))*(I2795-($B$17/2)))+1)*P2795</f>
        <v>5.6721466214725751E-3</v>
      </c>
      <c r="R2795">
        <f t="shared" si="654"/>
        <v>0.74633508177270724</v>
      </c>
      <c r="S2795">
        <f t="shared" si="655"/>
        <v>4.5623390364371076E-4</v>
      </c>
      <c r="T2795">
        <f>S2795*'Exhaust Gas Math'!$C$14</f>
        <v>5.4050829224872683E-4</v>
      </c>
      <c r="U2795">
        <f>(T2795/'Exhaust Gas Math'!$B$14)+('Exhaust Gas Math'!$D$10)</f>
        <v>1.9098111060372826E-2</v>
      </c>
      <c r="V2795">
        <f>('Exhaust Gas Math'!$E$10*(2.53982214E-12*V2794^4 - 0.0000000071629564556*V2794^3 + 7.56281407226508E-06*V2794^2 - 0.00322508455050905*V2794 + 1.62997098133725)*$B$24+T2795*'Exhaust Gas Math'!$D$14*$B$23)/('Exhaust Gas Math'!$E$10*(2.53982214E-12*V2794^4 - 0.0000000071629564556*V2794^3 + 7.56281407226508E-06*V2794^2 - 0.00322508455050905*V2794 + 1.62997098133725)+T2795*'Exhaust Gas Math'!$D$14)</f>
        <v>312.09757045113685</v>
      </c>
      <c r="W2795">
        <f>(353.3116967483*V2795^-1.0020802909)*('Exhaust Gas Math'!$E$10/(T2795+'Exhaust Gas Math'!$E$10))+(357.4500179626*V2795^-1.0038444015 )*(T2795/(T2795+'Exhaust Gas Math'!$E$10))</f>
        <v>1.1202781392717869</v>
      </c>
      <c r="X2795">
        <f t="shared" si="656"/>
        <v>-1.6693982846299674E-19</v>
      </c>
      <c r="Y2795">
        <f t="shared" si="657"/>
        <v>101312.21780300814</v>
      </c>
      <c r="Z2795">
        <f t="shared" si="658"/>
        <v>101312.21780300814</v>
      </c>
    </row>
    <row r="2796" spans="5:26" x14ac:dyDescent="0.2">
      <c r="E2796">
        <f t="shared" si="660"/>
        <v>0.34887499999997545</v>
      </c>
      <c r="F2796">
        <f t="shared" si="661"/>
        <v>101325</v>
      </c>
      <c r="H2796">
        <f t="shared" si="659"/>
        <v>0.34887499999997545</v>
      </c>
      <c r="I2796">
        <f t="shared" si="647"/>
        <v>185.99999999882129</v>
      </c>
      <c r="J2796">
        <f t="shared" si="648"/>
        <v>6.3226344083242333E-2</v>
      </c>
      <c r="K2796">
        <f t="shared" si="649"/>
        <v>-2.7759550708383363</v>
      </c>
      <c r="L2796">
        <f t="shared" si="650"/>
        <v>4.8793143334897686E-4</v>
      </c>
      <c r="M2796">
        <f>J2796/SQRT('Exhaust Gas Math'!$E$14*$B$21*$B$23)</f>
        <v>1.0733673487954233E-3</v>
      </c>
      <c r="N2796">
        <f t="shared" si="651"/>
        <v>5.3910285389670048E-2</v>
      </c>
      <c r="O2796">
        <f t="shared" si="652"/>
        <v>3.8212787817784431E-4</v>
      </c>
      <c r="P2796">
        <f t="shared" si="653"/>
        <v>1</v>
      </c>
      <c r="Q2796">
        <f>($B$16/2)*(COS((ACOS((2*'Intake Valve Fxn Scratch'!$B$1)/$B$16-1)/($B$17/2))*(I2796-($B$17/2)))+1)*P2796</f>
        <v>5.2797710445870866E-3</v>
      </c>
      <c r="R2796">
        <f t="shared" si="654"/>
        <v>0.69470671639303772</v>
      </c>
      <c r="S2796">
        <f t="shared" si="655"/>
        <v>4.7555959717864976E-4</v>
      </c>
      <c r="T2796">
        <f>S2796*'Exhaust Gas Math'!$C$14</f>
        <v>5.6340377968547273E-4</v>
      </c>
      <c r="U2796">
        <f>(T2796/'Exhaust Gas Math'!$B$14)+('Exhaust Gas Math'!$D$10)</f>
        <v>1.9888428196608448E-2</v>
      </c>
      <c r="V2796">
        <f>('Exhaust Gas Math'!$E$10*(2.53982214E-12*V2795^4 - 0.0000000071629564556*V2795^3 + 7.56281407226508E-06*V2795^2 - 0.00322508455050905*V2795 + 1.62997098133725)*$B$24+T2796*'Exhaust Gas Math'!$D$14*$B$23)/('Exhaust Gas Math'!$E$10*(2.53982214E-12*V2795^4 - 0.0000000071629564556*V2795^3 + 7.56281407226508E-06*V2795^2 - 0.00322508455050905*V2795 + 1.62997098133725)+T2796*'Exhaust Gas Math'!$D$14)</f>
        <v>311.53657905160247</v>
      </c>
      <c r="W2796">
        <f>(353.3116967483*V2796^-1.0020802909)*('Exhaust Gas Math'!$E$10/(T2796+'Exhaust Gas Math'!$E$10))+(357.4500179626*V2796^-1.0038444015 )*(T2796/(T2796+'Exhaust Gas Math'!$E$10))</f>
        <v>1.1223041981648008</v>
      </c>
      <c r="X2796">
        <f t="shared" si="656"/>
        <v>4.3241968618887414</v>
      </c>
      <c r="Y2796">
        <f t="shared" si="657"/>
        <v>105580.75159190176</v>
      </c>
      <c r="Z2796">
        <f t="shared" si="658"/>
        <v>101325</v>
      </c>
    </row>
    <row r="2797" spans="5:26" x14ac:dyDescent="0.2">
      <c r="E2797">
        <f t="shared" si="660"/>
        <v>0.34899999999997544</v>
      </c>
      <c r="F2797">
        <f t="shared" si="661"/>
        <v>101325</v>
      </c>
      <c r="H2797">
        <f t="shared" si="659"/>
        <v>0.34899999999997544</v>
      </c>
      <c r="I2797">
        <f t="shared" si="647"/>
        <v>191.99999999882129</v>
      </c>
      <c r="J2797">
        <f t="shared" si="648"/>
        <v>6.2707278943397296E-2</v>
      </c>
      <c r="K2797">
        <f t="shared" si="649"/>
        <v>-5.5214961975590624</v>
      </c>
      <c r="L2797">
        <f t="shared" si="650"/>
        <v>4.8425218626112752E-4</v>
      </c>
      <c r="M2797">
        <f>J2797/SQRT('Exhaust Gas Math'!$E$14*$B$21*$B$23)</f>
        <v>1.0645553957861829E-3</v>
      </c>
      <c r="N2797">
        <f t="shared" si="651"/>
        <v>5.6301139017618705E-2</v>
      </c>
      <c r="O2797">
        <f t="shared" si="652"/>
        <v>3.9907477091413989E-4</v>
      </c>
      <c r="P2797">
        <f t="shared" si="653"/>
        <v>1</v>
      </c>
      <c r="Q2797">
        <f>($B$16/2)*(COS((ACOS((2*'Intake Valve Fxn Scratch'!$B$1)/$B$16-1)/($B$17/2))*(I2797-($B$17/2)))+1)*P2797</f>
        <v>4.8677924021897833E-3</v>
      </c>
      <c r="R2797">
        <f t="shared" si="654"/>
        <v>0.64049900028812934</v>
      </c>
      <c r="S2797">
        <f t="shared" si="655"/>
        <v>4.9228307581956063E-4</v>
      </c>
      <c r="T2797">
        <f>S2797*'Exhaust Gas Math'!$C$14</f>
        <v>5.8321637758419406E-4</v>
      </c>
      <c r="U2797">
        <f>(T2797/'Exhaust Gas Math'!$B$14)+('Exhaust Gas Math'!$D$10)</f>
        <v>2.0572328710889473E-2</v>
      </c>
      <c r="V2797">
        <f>('Exhaust Gas Math'!$E$10*(2.53982214E-12*V2796^4 - 0.0000000071629564556*V2796^3 + 7.56281407226508E-06*V2796^2 - 0.00322508455050905*V2796 + 1.62997098133725)*$B$24+T2797*'Exhaust Gas Math'!$D$14*$B$23)/('Exhaust Gas Math'!$E$10*(2.53982214E-12*V2796^4 - 0.0000000071629564556*V2796^3 + 7.56281407226508E-06*V2796^2 - 0.00322508455050905*V2796 + 1.62997098133725)+T2797*'Exhaust Gas Math'!$D$14)</f>
        <v>311.08602182969855</v>
      </c>
      <c r="W2797">
        <f>(353.3116967483*V2797^-1.0020802909)*('Exhaust Gas Math'!$E$10/(T2797+'Exhaust Gas Math'!$E$10))+(357.4500179626*V2797^-1.0038444015 )*(T2797/(T2797+'Exhaust Gas Math'!$E$10))</f>
        <v>1.1239367206304418</v>
      </c>
      <c r="X2797">
        <f t="shared" si="656"/>
        <v>17.132684589381562</v>
      </c>
      <c r="Y2797">
        <f t="shared" si="657"/>
        <v>109881.9606245547</v>
      </c>
      <c r="Z2797">
        <f t="shared" si="658"/>
        <v>101325</v>
      </c>
    </row>
    <row r="2798" spans="5:26" x14ac:dyDescent="0.2">
      <c r="E2798">
        <f t="shared" si="660"/>
        <v>0.34912499999997543</v>
      </c>
      <c r="F2798">
        <f t="shared" si="661"/>
        <v>101325</v>
      </c>
      <c r="H2798">
        <f t="shared" si="659"/>
        <v>0.34912499999997543</v>
      </c>
      <c r="I2798">
        <f t="shared" si="647"/>
        <v>197.99999999882129</v>
      </c>
      <c r="J2798">
        <f t="shared" si="648"/>
        <v>6.1848491566757854E-2</v>
      </c>
      <c r="K2798">
        <f t="shared" si="649"/>
        <v>-8.206542656493454</v>
      </c>
      <c r="L2798">
        <f t="shared" si="650"/>
        <v>4.7816491375516474E-4</v>
      </c>
      <c r="M2798">
        <f>J2798/SQRT('Exhaust Gas Math'!$E$14*$B$21*$B$23)</f>
        <v>1.0499761196472866E-3</v>
      </c>
      <c r="N2798">
        <f t="shared" si="651"/>
        <v>5.8465535048088518E-2</v>
      </c>
      <c r="O2798">
        <f t="shared" si="652"/>
        <v>4.1441648273558124E-4</v>
      </c>
      <c r="P2798">
        <f t="shared" si="653"/>
        <v>1</v>
      </c>
      <c r="Q2798">
        <f>($B$16/2)*(COS((ACOS((2*'Intake Valve Fxn Scratch'!$B$1)/$B$16-1)/($B$17/2))*(I2798-($B$17/2)))+1)*P2798</f>
        <v>4.441668325274273E-3</v>
      </c>
      <c r="R2798">
        <f t="shared" si="654"/>
        <v>0.58443004279924649</v>
      </c>
      <c r="S2798">
        <f t="shared" si="655"/>
        <v>5.0609723437921022E-4</v>
      </c>
      <c r="T2798">
        <f>S2798*'Exhaust Gas Math'!$C$14</f>
        <v>5.9958225305354609E-4</v>
      </c>
      <c r="U2798">
        <f>(T2798/'Exhaust Gas Math'!$B$14)+('Exhaust Gas Math'!$D$10)</f>
        <v>2.1137253649424235E-2</v>
      </c>
      <c r="V2798">
        <f>('Exhaust Gas Math'!$E$10*(2.53982214E-12*V2797^4 - 0.0000000071629564556*V2797^3 + 7.56281407226508E-06*V2797^2 - 0.00322508455050905*V2797 + 1.62997098133725)*$B$24+T2798*'Exhaust Gas Math'!$D$14*$B$23)/('Exhaust Gas Math'!$E$10*(2.53982214E-12*V2797^4 - 0.0000000071629564556*V2797^3 + 7.56281407226508E-06*V2797^2 - 0.00322508455050905*V2797 + 1.62997098133725)+T2798*'Exhaust Gas Math'!$D$14)</f>
        <v>310.73591957818434</v>
      </c>
      <c r="W2798">
        <f>(353.3116967483*V2798^-1.0020802909)*('Exhaust Gas Math'!$E$10/(T2798+'Exhaust Gas Math'!$E$10))+(357.4500179626*V2798^-1.0038444015 )*(T2798/(T2798+'Exhaust Gas Math'!$E$10))</f>
        <v>1.1252085371306189</v>
      </c>
      <c r="X2798">
        <f t="shared" si="656"/>
        <v>37.889902295492853</v>
      </c>
      <c r="Y2798">
        <f t="shared" si="657"/>
        <v>114207.95354169937</v>
      </c>
      <c r="Z2798">
        <f t="shared" si="658"/>
        <v>101325</v>
      </c>
    </row>
    <row r="2799" spans="5:26" x14ac:dyDescent="0.2">
      <c r="E2799">
        <f t="shared" si="660"/>
        <v>0.34924999999997541</v>
      </c>
      <c r="F2799">
        <f t="shared" si="661"/>
        <v>101325</v>
      </c>
      <c r="H2799">
        <f t="shared" si="659"/>
        <v>0.34924999999997541</v>
      </c>
      <c r="I2799">
        <f t="shared" si="647"/>
        <v>203.99999999882129</v>
      </c>
      <c r="J2799">
        <f t="shared" si="648"/>
        <v>6.0659391007535465E-2</v>
      </c>
      <c r="K2799">
        <f t="shared" si="649"/>
        <v>-10.801676516753821</v>
      </c>
      <c r="L2799">
        <f t="shared" si="650"/>
        <v>4.6973630926250873E-4</v>
      </c>
      <c r="M2799">
        <f>J2799/SQRT('Exhaust Gas Math'!$E$14*$B$21*$B$23)</f>
        <v>1.0297892539790252E-3</v>
      </c>
      <c r="N2799">
        <f t="shared" si="651"/>
        <v>6.0328632871971842E-2</v>
      </c>
      <c r="O2799">
        <f t="shared" si="652"/>
        <v>4.2762252705777861E-4</v>
      </c>
      <c r="P2799">
        <f t="shared" si="653"/>
        <v>1</v>
      </c>
      <c r="Q2799">
        <f>($B$16/2)*(COS((ACOS((2*'Intake Valve Fxn Scratch'!$B$1)/$B$16-1)/($B$17/2))*(I2799-($B$17/2)))+1)*P2799</f>
        <v>4.0070438345527091E-3</v>
      </c>
      <c r="R2799">
        <f t="shared" si="654"/>
        <v>0.52724260980956694</v>
      </c>
      <c r="S2799">
        <f t="shared" si="655"/>
        <v>5.1682480382333367E-4</v>
      </c>
      <c r="T2799">
        <f>S2799*'Exhaust Gas Math'!$C$14</f>
        <v>6.1229139236545246E-4</v>
      </c>
      <c r="U2799">
        <f>(T2799/'Exhaust Gas Math'!$B$14)+('Exhaust Gas Math'!$D$10)</f>
        <v>2.1575953660190765E-2</v>
      </c>
      <c r="V2799">
        <f>('Exhaust Gas Math'!$E$10*(2.53982214E-12*V2798^4 - 0.0000000071629564556*V2798^3 + 7.56281407226508E-06*V2798^2 - 0.00322508455050905*V2798 + 1.62997098133725)*$B$24+T2799*'Exhaust Gas Math'!$D$14*$B$23)/('Exhaust Gas Math'!$E$10*(2.53982214E-12*V2798^4 - 0.0000000071629564556*V2798^3 + 7.56281407226508E-06*V2798^2 - 0.00322508455050905*V2798 + 1.62997098133725)+T2799*'Exhaust Gas Math'!$D$14)</f>
        <v>310.47676082361858</v>
      </c>
      <c r="W2799">
        <f>(353.3116967483*V2799^-1.0020802909)*('Exhaust Gas Math'!$E$10/(T2799+'Exhaust Gas Math'!$E$10))+(357.4500179626*V2799^-1.0038444015 )*(T2799/(T2799+'Exhaust Gas Math'!$E$10))</f>
        <v>1.1261518352107254</v>
      </c>
      <c r="X2799">
        <f t="shared" si="656"/>
        <v>65.697567146257754</v>
      </c>
      <c r="Y2799">
        <f t="shared" si="657"/>
        <v>118571.14293623829</v>
      </c>
      <c r="Z2799">
        <f t="shared" si="658"/>
        <v>101325</v>
      </c>
    </row>
    <row r="2800" spans="5:26" x14ac:dyDescent="0.2">
      <c r="E2800">
        <f t="shared" si="660"/>
        <v>0.3493749999999754</v>
      </c>
      <c r="F2800">
        <f t="shared" si="661"/>
        <v>101325</v>
      </c>
      <c r="H2800">
        <f t="shared" si="659"/>
        <v>0.3493749999999754</v>
      </c>
      <c r="I2800">
        <f t="shared" si="647"/>
        <v>209.99999999881766</v>
      </c>
      <c r="J2800">
        <f t="shared" si="648"/>
        <v>5.915300530029316E-2</v>
      </c>
      <c r="K2800">
        <f t="shared" si="649"/>
        <v>-13.278464948699163</v>
      </c>
      <c r="L2800">
        <f t="shared" si="650"/>
        <v>4.5905871833778632E-4</v>
      </c>
      <c r="M2800">
        <f>J2800/SQRT('Exhaust Gas Math'!$E$14*$B$21*$B$23)</f>
        <v>1.0042159703060485E-3</v>
      </c>
      <c r="N2800">
        <f t="shared" si="651"/>
        <v>6.1813705050684675E-2</v>
      </c>
      <c r="O2800">
        <f t="shared" si="652"/>
        <v>4.3814904303688383E-4</v>
      </c>
      <c r="P2800">
        <f t="shared" si="653"/>
        <v>1</v>
      </c>
      <c r="Q2800">
        <f>($B$16/2)*(COS((ACOS((2*'Intake Valve Fxn Scratch'!$B$1)/$B$16-1)/($B$17/2))*(I2800-($B$17/2)))+1)*P2800</f>
        <v>3.5696765588124693E-3</v>
      </c>
      <c r="R2800">
        <f t="shared" si="654"/>
        <v>0.46969428405427227</v>
      </c>
      <c r="S2800">
        <f t="shared" si="655"/>
        <v>5.2444240115664758E-4</v>
      </c>
      <c r="T2800">
        <f>S2800*'Exhaust Gas Math'!$C$14</f>
        <v>6.2131609327606993E-4</v>
      </c>
      <c r="U2800">
        <f>(T2800/'Exhaust Gas Math'!$B$14)+('Exhaust Gas Math'!$D$10)</f>
        <v>2.1887472504188606E-2</v>
      </c>
      <c r="V2800">
        <f>('Exhaust Gas Math'!$E$10*(2.53982214E-12*V2799^4 - 0.0000000071629564556*V2799^3 + 7.56281407226508E-06*V2799^2 - 0.00322508455050905*V2799 + 1.62997098133725)*$B$24+T2800*'Exhaust Gas Math'!$D$14*$B$23)/('Exhaust Gas Math'!$E$10*(2.53982214E-12*V2799^4 - 0.0000000071629564556*V2799^3 + 7.56281407226508E-06*V2799^2 - 0.00322508455050905*V2799 + 1.62997098133725)+T2800*'Exhaust Gas Math'!$D$14)</f>
        <v>310.29910852878527</v>
      </c>
      <c r="W2800">
        <f>(353.3116967483*V2800^-1.0020802909)*('Exhaust Gas Math'!$E$10/(T2800+'Exhaust Gas Math'!$E$10))+(357.4500179626*V2800^-1.0038444015 )*(T2800/(T2800+'Exhaust Gas Math'!$E$10))</f>
        <v>1.1267993748782645</v>
      </c>
      <c r="X2800">
        <f t="shared" si="656"/>
        <v>99.337298417293241</v>
      </c>
      <c r="Y2800">
        <f t="shared" si="657"/>
        <v>123010.43079168457</v>
      </c>
      <c r="Z2800">
        <f t="shared" si="658"/>
        <v>101325</v>
      </c>
    </row>
    <row r="2801" spans="5:26" x14ac:dyDescent="0.2">
      <c r="E2801">
        <f t="shared" si="660"/>
        <v>0.34949999999997539</v>
      </c>
      <c r="F2801">
        <f t="shared" si="661"/>
        <v>101325</v>
      </c>
      <c r="H2801">
        <f t="shared" si="659"/>
        <v>0.34949999999997539</v>
      </c>
      <c r="I2801">
        <f t="shared" si="647"/>
        <v>215.99999999881766</v>
      </c>
      <c r="J2801">
        <f t="shared" si="648"/>
        <v>5.7345838722069324E-2</v>
      </c>
      <c r="K2801">
        <f t="shared" si="649"/>
        <v>-15.609771739970464</v>
      </c>
      <c r="L2801">
        <f t="shared" si="650"/>
        <v>4.462491269015868E-4</v>
      </c>
      <c r="M2801">
        <f>J2801/SQRT('Exhaust Gas Math'!$E$14*$B$21*$B$23)</f>
        <v>9.7353645487580336E-4</v>
      </c>
      <c r="N2801">
        <f t="shared" si="651"/>
        <v>6.2845765439953932E-2</v>
      </c>
      <c r="O2801">
        <f t="shared" si="652"/>
        <v>4.4546451250346601E-4</v>
      </c>
      <c r="P2801">
        <f t="shared" si="653"/>
        <v>1</v>
      </c>
      <c r="Q2801">
        <f>($B$16/2)*(COS((ACOS((2*'Intake Valve Fxn Scratch'!$B$1)/$B$16-1)/($B$17/2))*(I2801-($B$17/2)))+1)*P2801</f>
        <v>3.1353604615113732E-3</v>
      </c>
      <c r="R2801">
        <f t="shared" si="654"/>
        <v>0.41254742914623332</v>
      </c>
      <c r="S2801">
        <f t="shared" si="655"/>
        <v>5.2909220005273945E-4</v>
      </c>
      <c r="T2801">
        <f>S2801*'Exhaust Gas Math'!$C$14</f>
        <v>6.2682479142531862E-4</v>
      </c>
      <c r="U2801">
        <f>(T2801/'Exhaust Gas Math'!$B$14)+('Exhaust Gas Math'!$D$10)</f>
        <v>2.2077624321559981E-2</v>
      </c>
      <c r="V2801">
        <f>('Exhaust Gas Math'!$E$10*(2.53982214E-12*V2800^4 - 0.0000000071629564556*V2800^3 + 7.56281407226508E-06*V2800^2 - 0.00322508455050905*V2800 + 1.62997098133725)*$B$24+T2801*'Exhaust Gas Math'!$D$14*$B$23)/('Exhaust Gas Math'!$E$10*(2.53982214E-12*V2800^4 - 0.0000000071629564556*V2800^3 + 7.56281407226508E-06*V2800^2 - 0.00322508455050905*V2800 + 1.62997098133725)+T2801*'Exhaust Gas Math'!$D$14)</f>
        <v>310.19320645601823</v>
      </c>
      <c r="W2801">
        <f>(353.3116967483*V2801^-1.0020802909)*('Exhaust Gas Math'!$E$10/(T2801+'Exhaust Gas Math'!$E$10))+(357.4500179626*V2801^-1.0038444015 )*(T2801/(T2801+'Exhaust Gas Math'!$E$10))</f>
        <v>1.1271857400269676</v>
      </c>
      <c r="X2801">
        <f t="shared" si="656"/>
        <v>137.32784189103796</v>
      </c>
      <c r="Y2801">
        <f t="shared" si="657"/>
        <v>127597.23973428976</v>
      </c>
      <c r="Z2801">
        <f t="shared" si="658"/>
        <v>101325</v>
      </c>
    </row>
    <row r="2802" spans="5:26" x14ac:dyDescent="0.2">
      <c r="E2802">
        <f t="shared" si="660"/>
        <v>0.34962499999997537</v>
      </c>
      <c r="F2802">
        <f t="shared" si="661"/>
        <v>101325</v>
      </c>
      <c r="H2802">
        <f t="shared" si="659"/>
        <v>0.34962499999997537</v>
      </c>
      <c r="I2802">
        <f t="shared" si="647"/>
        <v>221.99999999881766</v>
      </c>
      <c r="J2802">
        <f t="shared" si="648"/>
        <v>5.5257690968070858E-2</v>
      </c>
      <c r="K2802">
        <f t="shared" si="649"/>
        <v>-17.77005460550274</v>
      </c>
      <c r="L2802">
        <f t="shared" si="650"/>
        <v>4.3144787951827836E-4</v>
      </c>
      <c r="M2802">
        <f>J2802/SQRT('Exhaust Gas Math'!$E$14*$B$21*$B$23)</f>
        <v>9.3808683887947845E-4</v>
      </c>
      <c r="N2802">
        <f t="shared" si="651"/>
        <v>6.3355736789054456E-2</v>
      </c>
      <c r="O2802">
        <f t="shared" si="652"/>
        <v>4.4907930081621006E-4</v>
      </c>
      <c r="P2802">
        <f t="shared" si="653"/>
        <v>1</v>
      </c>
      <c r="Q2802">
        <f>($B$16/2)*(COS((ACOS((2*'Intake Valve Fxn Scratch'!$B$1)/$B$16-1)/($B$17/2))*(I2802-($B$17/2)))+1)*P2802</f>
        <v>2.7098490860369378E-3</v>
      </c>
      <c r="R2802">
        <f t="shared" si="654"/>
        <v>0.35655909026801813</v>
      </c>
      <c r="S2802">
        <f t="shared" si="655"/>
        <v>5.3107798614830638E-4</v>
      </c>
      <c r="T2802">
        <f>S2802*'Exhaust Gas Math'!$C$14</f>
        <v>6.291773869749127E-4</v>
      </c>
      <c r="U2802">
        <f>(T2802/'Exhaust Gas Math'!$B$14)+('Exhaust Gas Math'!$D$10)</f>
        <v>2.2158832314297088E-2</v>
      </c>
      <c r="V2802">
        <f>('Exhaust Gas Math'!$E$10*(2.53982214E-12*V2801^4 - 0.0000000071629564556*V2801^3 + 7.56281407226508E-06*V2801^2 - 0.00322508455050905*V2801 + 1.62997098133725)*$B$24+T2802*'Exhaust Gas Math'!$D$14*$B$23)/('Exhaust Gas Math'!$E$10*(2.53982214E-12*V2801^4 - 0.0000000071629564556*V2801^3 + 7.56281407226508E-06*V2801^2 - 0.00322508455050905*V2801 + 1.62997098133725)+T2802*'Exhaust Gas Math'!$D$14)</f>
        <v>310.14862761277863</v>
      </c>
      <c r="W2802">
        <f>(353.3116967483*V2802^-1.0020802909)*('Exhaust Gas Math'!$E$10/(T2802+'Exhaust Gas Math'!$E$10))+(357.4500179626*V2802^-1.0038444015 )*(T2802/(T2802+'Exhaust Gas Math'!$E$10))</f>
        <v>1.1273484574003858</v>
      </c>
      <c r="X2802">
        <f t="shared" si="656"/>
        <v>177.99413976466215</v>
      </c>
      <c r="Y2802">
        <f t="shared" si="657"/>
        <v>132440.99467490421</v>
      </c>
      <c r="Z2802">
        <f t="shared" si="658"/>
        <v>101325</v>
      </c>
    </row>
    <row r="2803" spans="5:26" x14ac:dyDescent="0.2">
      <c r="E2803">
        <f t="shared" si="660"/>
        <v>0.34974999999997536</v>
      </c>
      <c r="F2803">
        <f t="shared" si="661"/>
        <v>101325</v>
      </c>
      <c r="H2803">
        <f t="shared" si="659"/>
        <v>0.34974999999997536</v>
      </c>
      <c r="I2803">
        <f t="shared" si="647"/>
        <v>227.99999999881766</v>
      </c>
      <c r="J2803">
        <f t="shared" si="648"/>
        <v>5.2911440222061304E-2</v>
      </c>
      <c r="K2803">
        <f t="shared" si="649"/>
        <v>-19.735645034155301</v>
      </c>
      <c r="L2803">
        <f t="shared" si="650"/>
        <v>4.1481714175153656E-4</v>
      </c>
      <c r="M2803">
        <f>J2803/SQRT('Exhaust Gas Math'!$E$14*$B$21*$B$23)</f>
        <v>8.9825551572819988E-4</v>
      </c>
      <c r="N2803">
        <f t="shared" si="651"/>
        <v>6.3284913265725704E-2</v>
      </c>
      <c r="O2803">
        <f t="shared" si="652"/>
        <v>4.4857728821325168E-4</v>
      </c>
      <c r="P2803">
        <f t="shared" si="653"/>
        <v>1</v>
      </c>
      <c r="Q2803">
        <f>($B$16/2)*(COS((ACOS((2*'Intake Valve Fxn Scratch'!$B$1)/$B$16-1)/($B$17/2))*(I2803-($B$17/2)))+1)*P2803</f>
        <v>2.298779336422363E-3</v>
      </c>
      <c r="R2803">
        <f t="shared" si="654"/>
        <v>0.30247096531873197</v>
      </c>
      <c r="S2803">
        <f t="shared" si="655"/>
        <v>5.3084403973272637E-4</v>
      </c>
      <c r="T2803">
        <f>S2803*'Exhaust Gas Math'!$C$14</f>
        <v>6.289002265610264E-4</v>
      </c>
      <c r="U2803">
        <f>(T2803/'Exhaust Gas Math'!$B$14)+('Exhaust Gas Math'!$D$10)</f>
        <v>2.2149265161591315E-2</v>
      </c>
      <c r="V2803">
        <f>('Exhaust Gas Math'!$E$10*(2.53982214E-12*V2802^4 - 0.0000000071629564556*V2802^3 + 7.56281407226508E-06*V2802^2 - 0.00322508455050905*V2802 + 1.62997098133725)*$B$24+T2803*'Exhaust Gas Math'!$D$14*$B$23)/('Exhaust Gas Math'!$E$10*(2.53982214E-12*V2802^4 - 0.0000000071629564556*V2802^3 + 7.56281407226508E-06*V2802^2 - 0.00322508455050905*V2802 + 1.62997098133725)+T2803*'Exhaust Gas Math'!$D$14)</f>
        <v>310.15403660183432</v>
      </c>
      <c r="W2803">
        <f>(353.3116967483*V2803^-1.0020802909)*('Exhaust Gas Math'!$E$10/(T2803+'Exhaust Gas Math'!$E$10))+(357.4500179626*V2803^-1.0038444015 )*(T2803/(T2803+'Exhaust Gas Math'!$E$10))</f>
        <v>1.1273287118595776</v>
      </c>
      <c r="X2803">
        <f t="shared" si="656"/>
        <v>219.54483437458254</v>
      </c>
      <c r="Y2803">
        <f t="shared" si="657"/>
        <v>137693.71052468655</v>
      </c>
      <c r="Z2803">
        <f t="shared" si="658"/>
        <v>101325</v>
      </c>
    </row>
    <row r="2804" spans="5:26" x14ac:dyDescent="0.2">
      <c r="E2804">
        <f t="shared" si="660"/>
        <v>0.34987499999997534</v>
      </c>
      <c r="F2804">
        <f t="shared" si="661"/>
        <v>101325</v>
      </c>
      <c r="H2804">
        <f t="shared" si="659"/>
        <v>0.34987499999997534</v>
      </c>
      <c r="I2804">
        <f t="shared" si="647"/>
        <v>233.99999999881766</v>
      </c>
      <c r="J2804">
        <f t="shared" si="648"/>
        <v>5.0332792498201009E-2</v>
      </c>
      <c r="K2804">
        <f t="shared" si="649"/>
        <v>-21.485007605863476</v>
      </c>
      <c r="L2804">
        <f t="shared" si="650"/>
        <v>3.9653912344455732E-4</v>
      </c>
      <c r="M2804">
        <f>J2804/SQRT('Exhaust Gas Math'!$E$14*$B$21*$B$23)</f>
        <v>8.5447888573369612E-4</v>
      </c>
      <c r="N2804">
        <f t="shared" si="651"/>
        <v>6.2589395196856218E-2</v>
      </c>
      <c r="O2804">
        <f t="shared" si="652"/>
        <v>4.4364730422280572E-4</v>
      </c>
      <c r="P2804">
        <f t="shared" si="653"/>
        <v>1</v>
      </c>
      <c r="Q2804">
        <f>($B$16/2)*(COS((ACOS((2*'Intake Valve Fxn Scratch'!$B$1)/$B$16-1)/($B$17/2))*(I2804-($B$17/2)))+1)*P2804</f>
        <v>1.9075968032278229E-3</v>
      </c>
      <c r="R2804">
        <f t="shared" si="654"/>
        <v>0.25099957937208195</v>
      </c>
      <c r="S2804">
        <f t="shared" si="655"/>
        <v>5.2893754071600273E-4</v>
      </c>
      <c r="T2804">
        <f>S2804*'Exhaust Gas Math'!$C$14</f>
        <v>6.2664156380169776E-4</v>
      </c>
      <c r="U2804">
        <f>(T2804/'Exhaust Gas Math'!$B$14)+('Exhaust Gas Math'!$D$10)</f>
        <v>2.20712995848109E-2</v>
      </c>
      <c r="V2804">
        <f>('Exhaust Gas Math'!$E$10*(2.53982214E-12*V2803^4 - 0.0000000071629564556*V2803^3 + 7.56281407226508E-06*V2803^2 - 0.00322508455050905*V2803 + 1.62997098133725)*$B$24+T2804*'Exhaust Gas Math'!$D$14*$B$23)/('Exhaust Gas Math'!$E$10*(2.53982214E-12*V2803^4 - 0.0000000071629564556*V2803^3 + 7.56281407226508E-06*V2803^2 - 0.00322508455050905*V2803 + 1.62997098133725)+T2804*'Exhaust Gas Math'!$D$14)</f>
        <v>310.19716169888</v>
      </c>
      <c r="W2804">
        <f>(353.3116967483*V2804^-1.0020802909)*('Exhaust Gas Math'!$E$10/(T2804+'Exhaust Gas Math'!$E$10))+(357.4500179626*V2804^-1.0038444015 )*(T2804/(T2804+'Exhaust Gas Math'!$E$10))</f>
        <v>1.1271713061267472</v>
      </c>
      <c r="X2804">
        <f t="shared" si="656"/>
        <v>260.15426638241439</v>
      </c>
      <c r="Y2804">
        <f t="shared" si="657"/>
        <v>143553.47866732001</v>
      </c>
      <c r="Z2804">
        <f t="shared" si="658"/>
        <v>101325</v>
      </c>
    </row>
    <row r="2805" spans="5:26" x14ac:dyDescent="0.2">
      <c r="E2805">
        <f t="shared" si="660"/>
        <v>0.34999999999997533</v>
      </c>
      <c r="F2805">
        <f t="shared" si="661"/>
        <v>101325</v>
      </c>
      <c r="H2805">
        <f t="shared" si="659"/>
        <v>0.34999999999997533</v>
      </c>
      <c r="I2805">
        <f t="shared" si="647"/>
        <v>239.99999999881766</v>
      </c>
      <c r="J2805">
        <f t="shared" si="648"/>
        <v>4.7550000000566521E-2</v>
      </c>
      <c r="K2805">
        <f t="shared" si="649"/>
        <v>-22.998975938215867</v>
      </c>
      <c r="L2805">
        <f t="shared" si="650"/>
        <v>3.7681408239081352E-4</v>
      </c>
      <c r="M2805">
        <f>J2805/SQRT('Exhaust Gas Math'!$E$14*$B$21*$B$23)</f>
        <v>8.0723657481498849E-4</v>
      </c>
      <c r="N2805">
        <f t="shared" si="651"/>
        <v>6.1244119152653285E-2</v>
      </c>
      <c r="O2805">
        <f t="shared" si="652"/>
        <v>4.3411169378003011E-4</v>
      </c>
      <c r="P2805">
        <f t="shared" si="653"/>
        <v>1</v>
      </c>
      <c r="Q2805">
        <f>($B$16/2)*(COS((ACOS((2*'Intake Valve Fxn Scratch'!$B$1)/$B$16-1)/($B$17/2))*(I2805-($B$17/2)))+1)*P2805</f>
        <v>1.5414836238206743E-3</v>
      </c>
      <c r="R2805">
        <f t="shared" si="654"/>
        <v>0.20282679260798347</v>
      </c>
      <c r="S2805">
        <f t="shared" si="655"/>
        <v>5.2595770784532128E-4</v>
      </c>
      <c r="T2805">
        <f>S2805*'Exhaust Gas Math'!$C$14</f>
        <v>6.2311130363634098E-4</v>
      </c>
      <c r="U2805">
        <f>(T2805/'Exhaust Gas Math'!$B$14)+('Exhaust Gas Math'!$D$10)</f>
        <v>2.1949440414449947E-2</v>
      </c>
      <c r="V2805">
        <f>('Exhaust Gas Math'!$E$10*(2.53982214E-12*V2804^4 - 0.0000000071629564556*V2804^3 + 7.56281407226508E-06*V2804^2 - 0.00322508455050905*V2804 + 1.62997098133725)*$B$24+T2805*'Exhaust Gas Math'!$D$14*$B$23)/('Exhaust Gas Math'!$E$10*(2.53982214E-12*V2804^4 - 0.0000000071629564556*V2804^3 + 7.56281407226508E-06*V2804^2 - 0.00322508455050905*V2804 + 1.62997098133725)+T2805*'Exhaust Gas Math'!$D$14)</f>
        <v>310.26507546835506</v>
      </c>
      <c r="W2805">
        <f>(353.3116967483*V2805^-1.0020802909)*('Exhaust Gas Math'!$E$10/(T2805+'Exhaust Gas Math'!$E$10))+(357.4500179626*V2805^-1.0038444015 )*(T2805/(T2805+'Exhaust Gas Math'!$E$10))</f>
        <v>1.1269235109749198</v>
      </c>
      <c r="X2805">
        <f t="shared" si="656"/>
        <v>298.04472633984176</v>
      </c>
      <c r="Y2805">
        <f t="shared" si="657"/>
        <v>150266.87617869632</v>
      </c>
      <c r="Z2805">
        <f t="shared" si="658"/>
        <v>101325</v>
      </c>
    </row>
    <row r="2806" spans="5:26" x14ac:dyDescent="0.2">
      <c r="E2806">
        <f t="shared" si="660"/>
        <v>0.35012499999997532</v>
      </c>
      <c r="F2806">
        <f t="shared" si="661"/>
        <v>101325</v>
      </c>
      <c r="H2806">
        <f t="shared" si="659"/>
        <v>0.35012499999997532</v>
      </c>
      <c r="I2806">
        <f t="shared" si="647"/>
        <v>245.99999999881402</v>
      </c>
      <c r="J2806">
        <f t="shared" si="648"/>
        <v>4.459355158610169E-2</v>
      </c>
      <c r="K2806">
        <f t="shared" si="649"/>
        <v>-24.26096267734335</v>
      </c>
      <c r="L2806">
        <f t="shared" si="650"/>
        <v>3.5585813026784124E-4</v>
      </c>
      <c r="M2806">
        <f>J2806/SQRT('Exhaust Gas Math'!$E$14*$B$21*$B$23)</f>
        <v>7.5704617961664235E-4</v>
      </c>
      <c r="N2806">
        <f t="shared" si="651"/>
        <v>5.924608890280969E-2</v>
      </c>
      <c r="O2806">
        <f t="shared" si="652"/>
        <v>4.1994921895005679E-4</v>
      </c>
      <c r="P2806">
        <f t="shared" si="653"/>
        <v>1</v>
      </c>
      <c r="Q2806">
        <f>($B$16/2)*(COS((ACOS((2*'Intake Valve Fxn Scratch'!$B$1)/$B$16-1)/($B$17/2))*(I2806-($B$17/2)))+1)*P2806</f>
        <v>1.205289832716189E-3</v>
      </c>
      <c r="R2806">
        <f t="shared" si="654"/>
        <v>0.15859076746265643</v>
      </c>
      <c r="S2806">
        <f t="shared" si="655"/>
        <v>5.2249723747684138E-4</v>
      </c>
      <c r="T2806">
        <f>S2806*'Exhaust Gas Math'!$C$14</f>
        <v>6.1901162381354318E-4</v>
      </c>
      <c r="U2806">
        <f>(T2806/'Exhaust Gas Math'!$B$14)+('Exhaust Gas Math'!$D$10)</f>
        <v>2.180792575021806E-2</v>
      </c>
      <c r="V2806">
        <f>('Exhaust Gas Math'!$E$10*(2.53982214E-12*V2805^4 - 0.0000000071629564556*V2805^3 + 7.56281407226508E-06*V2805^2 - 0.00322508455050905*V2805 + 1.62997098133725)*$B$24+T2806*'Exhaust Gas Math'!$D$14*$B$23)/('Exhaust Gas Math'!$E$10*(2.53982214E-12*V2805^4 - 0.0000000071629564556*V2805^3 + 7.56281407226508E-06*V2805^2 - 0.00322508455050905*V2805 + 1.62997098133725)+T2806*'Exhaust Gas Math'!$D$14)</f>
        <v>310.34484558850147</v>
      </c>
      <c r="W2806">
        <f>(353.3116967483*V2806^-1.0020802909)*('Exhaust Gas Math'!$E$10/(T2806+'Exhaust Gas Math'!$E$10))+(357.4500179626*V2806^-1.0038444015 )*(T2806/(T2806+'Exhaust Gas Math'!$E$10))</f>
        <v>1.1266325946186644</v>
      </c>
      <c r="X2806">
        <f t="shared" si="656"/>
        <v>331.56476734425581</v>
      </c>
      <c r="Y2806">
        <f t="shared" si="657"/>
        <v>158130.64481018807</v>
      </c>
      <c r="Z2806">
        <f t="shared" si="658"/>
        <v>101325</v>
      </c>
    </row>
    <row r="2807" spans="5:26" x14ac:dyDescent="0.2">
      <c r="E2807">
        <f t="shared" si="660"/>
        <v>0.3502499999999753</v>
      </c>
      <c r="F2807">
        <f t="shared" si="661"/>
        <v>101325</v>
      </c>
      <c r="H2807">
        <f t="shared" si="659"/>
        <v>0.3502499999999753</v>
      </c>
      <c r="I2807">
        <f t="shared" si="647"/>
        <v>251.99999999881402</v>
      </c>
      <c r="J2807">
        <f t="shared" si="648"/>
        <v>4.1495838722308803E-2</v>
      </c>
      <c r="K2807">
        <f t="shared" si="649"/>
        <v>-25.257141232445708</v>
      </c>
      <c r="L2807">
        <f t="shared" si="650"/>
        <v>3.9769296294121147E-5</v>
      </c>
      <c r="M2807">
        <f>J2807/SQRT('Exhaust Gas Math'!$E$14*$B$21*$B$23)</f>
        <v>7.0445759661141199E-4</v>
      </c>
      <c r="N2807">
        <f t="shared" si="651"/>
        <v>5.6616440724840594E-2</v>
      </c>
      <c r="O2807">
        <f t="shared" si="652"/>
        <v>0</v>
      </c>
      <c r="P2807">
        <f t="shared" si="653"/>
        <v>0</v>
      </c>
      <c r="Q2807">
        <f>($B$16/2)*(COS((ACOS((2*'Intake Valve Fxn Scratch'!$B$1)/$B$16-1)/($B$17/2))*(I2807-($B$17/2)))+1)*P2807</f>
        <v>0</v>
      </c>
      <c r="R2807">
        <f t="shared" si="654"/>
        <v>0</v>
      </c>
      <c r="S2807">
        <f t="shared" si="655"/>
        <v>0</v>
      </c>
      <c r="T2807">
        <f>S2807*'Exhaust Gas Math'!$C$14</f>
        <v>0</v>
      </c>
      <c r="U2807">
        <f>(T2807/'Exhaust Gas Math'!$B$14)+('Exhaust Gas Math'!$D$10)</f>
        <v>4.4059320573952224E-4</v>
      </c>
      <c r="V2807">
        <f>('Exhaust Gas Math'!$E$10*(2.53982214E-12*V2806^4 - 0.0000000071629564556*V2806^3 + 7.56281407226508E-06*V2806^2 - 0.00322508455050905*V2806 + 1.62997098133725)*$B$24+T2807*'Exhaust Gas Math'!$D$14*$B$23)/('Exhaust Gas Math'!$E$10*(2.53982214E-12*V2806^4 - 0.0000000071629564556*V2806^3 + 7.56281407226508E-06*V2806^2 - 0.00322508455050905*V2806 + 1.62997098133725)+T2807*'Exhaust Gas Math'!$D$14)</f>
        <v>1100</v>
      </c>
      <c r="W2807">
        <f>(353.3116967483*V2807^-1.0020802909)*('Exhaust Gas Math'!$E$10/(T2807+'Exhaust Gas Math'!$E$10))+(357.4500179626*V2807^-1.0038444015 )*(T2807/(T2807+'Exhaust Gas Math'!$E$10))</f>
        <v>0.31654710700089367</v>
      </c>
      <c r="X2807">
        <f t="shared" si="656"/>
        <v>0</v>
      </c>
      <c r="Y2807">
        <f t="shared" si="657"/>
        <v>101325</v>
      </c>
      <c r="Z2807">
        <f t="shared" si="658"/>
        <v>101325</v>
      </c>
    </row>
    <row r="2808" spans="5:26" x14ac:dyDescent="0.2">
      <c r="E2808">
        <f t="shared" si="660"/>
        <v>0.35037499999997529</v>
      </c>
      <c r="F2808">
        <f t="shared" si="661"/>
        <v>101325</v>
      </c>
      <c r="H2808">
        <f t="shared" si="659"/>
        <v>0.35037499999997529</v>
      </c>
      <c r="I2808">
        <f t="shared" si="647"/>
        <v>257.99999999881402</v>
      </c>
      <c r="J2808">
        <f t="shared" si="648"/>
        <v>3.8290800599564988E-2</v>
      </c>
      <c r="K2808">
        <f t="shared" si="649"/>
        <v>-25.976597262808408</v>
      </c>
      <c r="L2808">
        <f t="shared" si="650"/>
        <v>3.9769296294121147E-5</v>
      </c>
      <c r="M2808">
        <f>J2808/SQRT('Exhaust Gas Math'!$E$14*$B$21*$B$23)</f>
        <v>6.5004699731962743E-4</v>
      </c>
      <c r="N2808">
        <f t="shared" si="651"/>
        <v>5.3401053070638319E-2</v>
      </c>
      <c r="O2808">
        <f t="shared" si="652"/>
        <v>0</v>
      </c>
      <c r="P2808">
        <f t="shared" si="653"/>
        <v>0</v>
      </c>
      <c r="Q2808">
        <f>($B$16/2)*(COS((ACOS((2*'Intake Valve Fxn Scratch'!$B$1)/$B$16-1)/($B$17/2))*(I2808-($B$17/2)))+1)*P2808</f>
        <v>0</v>
      </c>
      <c r="R2808">
        <f t="shared" si="654"/>
        <v>0</v>
      </c>
      <c r="S2808">
        <f t="shared" si="655"/>
        <v>0</v>
      </c>
      <c r="T2808">
        <f>S2808*'Exhaust Gas Math'!$C$14</f>
        <v>0</v>
      </c>
      <c r="U2808">
        <f>(T2808/'Exhaust Gas Math'!$B$14)+('Exhaust Gas Math'!$D$10)</f>
        <v>4.4059320573952224E-4</v>
      </c>
      <c r="V2808">
        <f>('Exhaust Gas Math'!$E$10*(2.53982214E-12*V2807^4 - 0.0000000071629564556*V2807^3 + 7.56281407226508E-06*V2807^2 - 0.00322508455050905*V2807 + 1.62997098133725)*$B$24+T2808*'Exhaust Gas Math'!$D$14*$B$23)/('Exhaust Gas Math'!$E$10*(2.53982214E-12*V2807^4 - 0.0000000071629564556*V2807^3 + 7.56281407226508E-06*V2807^2 - 0.00322508455050905*V2807 + 1.62997098133725)+T2808*'Exhaust Gas Math'!$D$14)</f>
        <v>1100</v>
      </c>
      <c r="W2808">
        <f>(353.3116967483*V2808^-1.0020802909)*('Exhaust Gas Math'!$E$10/(T2808+'Exhaust Gas Math'!$E$10))+(357.4500179626*V2808^-1.0038444015 )*(T2808/(T2808+'Exhaust Gas Math'!$E$10))</f>
        <v>0.31654710700089367</v>
      </c>
      <c r="X2808">
        <f t="shared" si="656"/>
        <v>0</v>
      </c>
      <c r="Y2808">
        <f t="shared" si="657"/>
        <v>101325</v>
      </c>
      <c r="Z2808">
        <f t="shared" si="658"/>
        <v>101325</v>
      </c>
    </row>
    <row r="2809" spans="5:26" x14ac:dyDescent="0.2">
      <c r="E2809">
        <f t="shared" si="660"/>
        <v>0.35049999999997528</v>
      </c>
      <c r="F2809">
        <f t="shared" si="661"/>
        <v>101325</v>
      </c>
      <c r="H2809">
        <f t="shared" si="659"/>
        <v>0.35049999999997528</v>
      </c>
      <c r="I2809">
        <f t="shared" si="647"/>
        <v>263.99999999881402</v>
      </c>
      <c r="J2809">
        <f t="shared" si="648"/>
        <v>3.5013552286236913E-2</v>
      </c>
      <c r="K2809">
        <f t="shared" si="649"/>
        <v>-26.411448257607713</v>
      </c>
      <c r="L2809">
        <f t="shared" si="650"/>
        <v>3.9769296294121147E-5</v>
      </c>
      <c r="M2809">
        <f>J2809/SQRT('Exhaust Gas Math'!$E$14*$B$21*$B$23)</f>
        <v>5.9441051565322083E-4</v>
      </c>
      <c r="N2809">
        <f t="shared" si="651"/>
        <v>4.9669531179666299E-2</v>
      </c>
      <c r="O2809">
        <f t="shared" si="652"/>
        <v>0</v>
      </c>
      <c r="P2809">
        <f t="shared" si="653"/>
        <v>0</v>
      </c>
      <c r="Q2809">
        <f>($B$16/2)*(COS((ACOS((2*'Intake Valve Fxn Scratch'!$B$1)/$B$16-1)/($B$17/2))*(I2809-($B$17/2)))+1)*P2809</f>
        <v>0</v>
      </c>
      <c r="R2809">
        <f t="shared" si="654"/>
        <v>0</v>
      </c>
      <c r="S2809">
        <f t="shared" si="655"/>
        <v>0</v>
      </c>
      <c r="T2809">
        <f>S2809*'Exhaust Gas Math'!$C$14</f>
        <v>0</v>
      </c>
      <c r="U2809">
        <f>(T2809/'Exhaust Gas Math'!$B$14)+('Exhaust Gas Math'!$D$10)</f>
        <v>4.4059320573952224E-4</v>
      </c>
      <c r="V2809">
        <f>('Exhaust Gas Math'!$E$10*(2.53982214E-12*V2808^4 - 0.0000000071629564556*V2808^3 + 7.56281407226508E-06*V2808^2 - 0.00322508455050905*V2808 + 1.62997098133725)*$B$24+T2809*'Exhaust Gas Math'!$D$14*$B$23)/('Exhaust Gas Math'!$E$10*(2.53982214E-12*V2808^4 - 0.0000000071629564556*V2808^3 + 7.56281407226508E-06*V2808^2 - 0.00322508455050905*V2808 + 1.62997098133725)+T2809*'Exhaust Gas Math'!$D$14)</f>
        <v>1100</v>
      </c>
      <c r="W2809">
        <f>(353.3116967483*V2809^-1.0020802909)*('Exhaust Gas Math'!$E$10/(T2809+'Exhaust Gas Math'!$E$10))+(357.4500179626*V2809^-1.0038444015 )*(T2809/(T2809+'Exhaust Gas Math'!$E$10))</f>
        <v>0.31654710700089367</v>
      </c>
      <c r="X2809">
        <f t="shared" si="656"/>
        <v>0</v>
      </c>
      <c r="Y2809">
        <f t="shared" si="657"/>
        <v>101325</v>
      </c>
      <c r="Z2809">
        <f t="shared" si="658"/>
        <v>101325</v>
      </c>
    </row>
    <row r="2810" spans="5:26" x14ac:dyDescent="0.2">
      <c r="E2810">
        <f t="shared" si="660"/>
        <v>0.35062499999997526</v>
      </c>
      <c r="F2810">
        <f t="shared" si="661"/>
        <v>101325</v>
      </c>
      <c r="H2810">
        <f t="shared" si="659"/>
        <v>0.35062499999997526</v>
      </c>
      <c r="I2810">
        <f t="shared" si="647"/>
        <v>269.99999999881402</v>
      </c>
      <c r="J2810">
        <f t="shared" si="648"/>
        <v>3.1700000000657223E-2</v>
      </c>
      <c r="K2810">
        <f t="shared" si="649"/>
        <v>-26.556929898345718</v>
      </c>
      <c r="L2810">
        <f t="shared" si="650"/>
        <v>3.9769296294121147E-5</v>
      </c>
      <c r="M2810">
        <f>J2810/SQRT('Exhaust Gas Math'!$E$14*$B$21*$B$23)</f>
        <v>5.3815771654807136E-4</v>
      </c>
      <c r="N2810">
        <f t="shared" si="651"/>
        <v>4.5512549562469834E-2</v>
      </c>
      <c r="O2810">
        <f t="shared" si="652"/>
        <v>0</v>
      </c>
      <c r="P2810">
        <f t="shared" si="653"/>
        <v>0</v>
      </c>
      <c r="Q2810">
        <f>($B$16/2)*(COS((ACOS((2*'Intake Valve Fxn Scratch'!$B$1)/$B$16-1)/($B$17/2))*(I2810-($B$17/2)))+1)*P2810</f>
        <v>0</v>
      </c>
      <c r="R2810">
        <f t="shared" si="654"/>
        <v>0</v>
      </c>
      <c r="S2810">
        <f t="shared" si="655"/>
        <v>0</v>
      </c>
      <c r="T2810">
        <f>S2810*'Exhaust Gas Math'!$C$14</f>
        <v>0</v>
      </c>
      <c r="U2810">
        <f>(T2810/'Exhaust Gas Math'!$B$14)+('Exhaust Gas Math'!$D$10)</f>
        <v>4.4059320573952224E-4</v>
      </c>
      <c r="V2810">
        <f>('Exhaust Gas Math'!$E$10*(2.53982214E-12*V2809^4 - 0.0000000071629564556*V2809^3 + 7.56281407226508E-06*V2809^2 - 0.00322508455050905*V2809 + 1.62997098133725)*$B$24+T2810*'Exhaust Gas Math'!$D$14*$B$23)/('Exhaust Gas Math'!$E$10*(2.53982214E-12*V2809^4 - 0.0000000071629564556*V2809^3 + 7.56281407226508E-06*V2809^2 - 0.00322508455050905*V2809 + 1.62997098133725)+T2810*'Exhaust Gas Math'!$D$14)</f>
        <v>1100</v>
      </c>
      <c r="W2810">
        <f>(353.3116967483*V2810^-1.0020802909)*('Exhaust Gas Math'!$E$10/(T2810+'Exhaust Gas Math'!$E$10))+(357.4500179626*V2810^-1.0038444015 )*(T2810/(T2810+'Exhaust Gas Math'!$E$10))</f>
        <v>0.31654710700089367</v>
      </c>
      <c r="X2810">
        <f t="shared" si="656"/>
        <v>0</v>
      </c>
      <c r="Y2810">
        <f t="shared" si="657"/>
        <v>101325</v>
      </c>
      <c r="Z2810">
        <f t="shared" si="658"/>
        <v>101325</v>
      </c>
    </row>
    <row r="2811" spans="5:26" x14ac:dyDescent="0.2">
      <c r="E2811">
        <f t="shared" si="660"/>
        <v>0.35074999999997525</v>
      </c>
      <c r="F2811">
        <f t="shared" si="661"/>
        <v>101325</v>
      </c>
      <c r="H2811">
        <f t="shared" si="659"/>
        <v>0.35074999999997525</v>
      </c>
      <c r="I2811">
        <f t="shared" si="647"/>
        <v>275.99999999881038</v>
      </c>
      <c r="J2811">
        <f t="shared" si="648"/>
        <v>2.8386447715068541E-2</v>
      </c>
      <c r="K2811">
        <f t="shared" si="649"/>
        <v>-26.411448257722661</v>
      </c>
      <c r="L2811">
        <f t="shared" si="650"/>
        <v>3.9769296294121147E-5</v>
      </c>
      <c r="M2811">
        <f>J2811/SQRT('Exhaust Gas Math'!$E$14*$B$21*$B$23)</f>
        <v>4.8190491744276923E-4</v>
      </c>
      <c r="N2811">
        <f t="shared" si="651"/>
        <v>4.1037700629049823E-2</v>
      </c>
      <c r="O2811">
        <f t="shared" si="652"/>
        <v>0</v>
      </c>
      <c r="P2811">
        <f t="shared" si="653"/>
        <v>0</v>
      </c>
      <c r="Q2811">
        <f>($B$16/2)*(COS((ACOS((2*'Intake Valve Fxn Scratch'!$B$1)/$B$16-1)/($B$17/2))*(I2811-($B$17/2)))+1)*P2811</f>
        <v>0</v>
      </c>
      <c r="R2811">
        <f t="shared" si="654"/>
        <v>0</v>
      </c>
      <c r="S2811">
        <f t="shared" si="655"/>
        <v>0</v>
      </c>
      <c r="T2811">
        <f>S2811*'Exhaust Gas Math'!$C$14</f>
        <v>0</v>
      </c>
      <c r="U2811">
        <f>(T2811/'Exhaust Gas Math'!$B$14)+('Exhaust Gas Math'!$D$10)</f>
        <v>4.4059320573952224E-4</v>
      </c>
      <c r="V2811">
        <f>('Exhaust Gas Math'!$E$10*(2.53982214E-12*V2810^4 - 0.0000000071629564556*V2810^3 + 7.56281407226508E-06*V2810^2 - 0.00322508455050905*V2810 + 1.62997098133725)*$B$24+T2811*'Exhaust Gas Math'!$D$14*$B$23)/('Exhaust Gas Math'!$E$10*(2.53982214E-12*V2810^4 - 0.0000000071629564556*V2810^3 + 7.56281407226508E-06*V2810^2 - 0.00322508455050905*V2810 + 1.62997098133725)+T2811*'Exhaust Gas Math'!$D$14)</f>
        <v>1100</v>
      </c>
      <c r="W2811">
        <f>(353.3116967483*V2811^-1.0020802909)*('Exhaust Gas Math'!$E$10/(T2811+'Exhaust Gas Math'!$E$10))+(357.4500179626*V2811^-1.0038444015 )*(T2811/(T2811+'Exhaust Gas Math'!$E$10))</f>
        <v>0.31654710700089367</v>
      </c>
      <c r="X2811">
        <f t="shared" si="656"/>
        <v>0</v>
      </c>
      <c r="Y2811">
        <f t="shared" si="657"/>
        <v>101325</v>
      </c>
      <c r="Z2811">
        <f t="shared" si="658"/>
        <v>101325</v>
      </c>
    </row>
    <row r="2812" spans="5:26" x14ac:dyDescent="0.2">
      <c r="E2812">
        <f t="shared" si="660"/>
        <v>0.35087499999997523</v>
      </c>
      <c r="F2812">
        <f t="shared" si="661"/>
        <v>101325</v>
      </c>
      <c r="H2812">
        <f t="shared" si="659"/>
        <v>0.35087499999997523</v>
      </c>
      <c r="I2812">
        <f t="shared" si="647"/>
        <v>281.99999999881038</v>
      </c>
      <c r="J2812">
        <f t="shared" si="648"/>
        <v>2.5109199401720735E-2</v>
      </c>
      <c r="K2812">
        <f t="shared" si="649"/>
        <v>-25.976597263037359</v>
      </c>
      <c r="L2812">
        <f t="shared" si="650"/>
        <v>3.9769296294121147E-5</v>
      </c>
      <c r="M2812">
        <f>J2812/SQRT('Exhaust Gas Math'!$E$14*$B$21*$B$23)</f>
        <v>4.2626843577602767E-4</v>
      </c>
      <c r="N2812">
        <f t="shared" si="651"/>
        <v>3.6364153775587466E-2</v>
      </c>
      <c r="O2812">
        <f t="shared" si="652"/>
        <v>0</v>
      </c>
      <c r="P2812">
        <f t="shared" si="653"/>
        <v>0</v>
      </c>
      <c r="Q2812">
        <f>($B$16/2)*(COS((ACOS((2*'Intake Valve Fxn Scratch'!$B$1)/$B$16-1)/($B$17/2))*(I2812-($B$17/2)))+1)*P2812</f>
        <v>0</v>
      </c>
      <c r="R2812">
        <f t="shared" si="654"/>
        <v>0</v>
      </c>
      <c r="S2812">
        <f t="shared" si="655"/>
        <v>0</v>
      </c>
      <c r="T2812">
        <f>S2812*'Exhaust Gas Math'!$C$14</f>
        <v>0</v>
      </c>
      <c r="U2812">
        <f>(T2812/'Exhaust Gas Math'!$B$14)+('Exhaust Gas Math'!$D$10)</f>
        <v>4.4059320573952224E-4</v>
      </c>
      <c r="V2812">
        <f>('Exhaust Gas Math'!$E$10*(2.53982214E-12*V2811^4 - 0.0000000071629564556*V2811^3 + 7.56281407226508E-06*V2811^2 - 0.00322508455050905*V2811 + 1.62997098133725)*$B$24+T2812*'Exhaust Gas Math'!$D$14*$B$23)/('Exhaust Gas Math'!$E$10*(2.53982214E-12*V2811^4 - 0.0000000071629564556*V2811^3 + 7.56281407226508E-06*V2811^2 - 0.00322508455050905*V2811 + 1.62997098133725)+T2812*'Exhaust Gas Math'!$D$14)</f>
        <v>1100</v>
      </c>
      <c r="W2812">
        <f>(353.3116967483*V2812^-1.0020802909)*('Exhaust Gas Math'!$E$10/(T2812+'Exhaust Gas Math'!$E$10))+(357.4500179626*V2812^-1.0038444015 )*(T2812/(T2812+'Exhaust Gas Math'!$E$10))</f>
        <v>0.31654710700089367</v>
      </c>
      <c r="X2812">
        <f t="shared" si="656"/>
        <v>0</v>
      </c>
      <c r="Y2812">
        <f t="shared" si="657"/>
        <v>101325</v>
      </c>
      <c r="Z2812">
        <f t="shared" si="658"/>
        <v>101325</v>
      </c>
    </row>
    <row r="2813" spans="5:26" x14ac:dyDescent="0.2">
      <c r="E2813">
        <f t="shared" si="660"/>
        <v>0.35099999999997522</v>
      </c>
      <c r="F2813">
        <f t="shared" si="661"/>
        <v>101325</v>
      </c>
      <c r="H2813">
        <f t="shared" si="659"/>
        <v>0.35099999999997522</v>
      </c>
      <c r="I2813">
        <f t="shared" si="647"/>
        <v>287.99999999881038</v>
      </c>
      <c r="J2813">
        <f t="shared" si="648"/>
        <v>2.1904161278939599E-2</v>
      </c>
      <c r="K2813">
        <f t="shared" si="649"/>
        <v>-25.257141232785532</v>
      </c>
      <c r="L2813">
        <f t="shared" si="650"/>
        <v>3.9769296294121147E-5</v>
      </c>
      <c r="M2813">
        <f>J2813/SQRT('Exhaust Gas Math'!$E$14*$B$21*$B$23)</f>
        <v>3.7185783648360955E-4</v>
      </c>
      <c r="N2813">
        <f t="shared" si="651"/>
        <v>3.1616553880796823E-2</v>
      </c>
      <c r="O2813">
        <f t="shared" si="652"/>
        <v>0</v>
      </c>
      <c r="P2813">
        <f t="shared" si="653"/>
        <v>0</v>
      </c>
      <c r="Q2813">
        <f>($B$16/2)*(COS((ACOS((2*'Intake Valve Fxn Scratch'!$B$1)/$B$16-1)/($B$17/2))*(I2813-($B$17/2)))+1)*P2813</f>
        <v>0</v>
      </c>
      <c r="R2813">
        <f t="shared" si="654"/>
        <v>0</v>
      </c>
      <c r="S2813">
        <f t="shared" si="655"/>
        <v>0</v>
      </c>
      <c r="T2813">
        <f>S2813*'Exhaust Gas Math'!$C$14</f>
        <v>0</v>
      </c>
      <c r="U2813">
        <f>(T2813/'Exhaust Gas Math'!$B$14)+('Exhaust Gas Math'!$D$10)</f>
        <v>4.4059320573952224E-4</v>
      </c>
      <c r="V2813">
        <f>('Exhaust Gas Math'!$E$10*(2.53982214E-12*V2812^4 - 0.0000000071629564556*V2812^3 + 7.56281407226508E-06*V2812^2 - 0.00322508455050905*V2812 + 1.62997098133725)*$B$24+T2813*'Exhaust Gas Math'!$D$14*$B$23)/('Exhaust Gas Math'!$E$10*(2.53982214E-12*V2812^4 - 0.0000000071629564556*V2812^3 + 7.56281407226508E-06*V2812^2 - 0.00322508455050905*V2812 + 1.62997098133725)+T2813*'Exhaust Gas Math'!$D$14)</f>
        <v>1100</v>
      </c>
      <c r="W2813">
        <f>(353.3116967483*V2813^-1.0020802909)*('Exhaust Gas Math'!$E$10/(T2813+'Exhaust Gas Math'!$E$10))+(357.4500179626*V2813^-1.0038444015 )*(T2813/(T2813+'Exhaust Gas Math'!$E$10))</f>
        <v>0.31654710700089367</v>
      </c>
      <c r="X2813">
        <f t="shared" si="656"/>
        <v>0</v>
      </c>
      <c r="Y2813">
        <f t="shared" si="657"/>
        <v>101325</v>
      </c>
      <c r="Z2813">
        <f t="shared" si="658"/>
        <v>101325</v>
      </c>
    </row>
    <row r="2814" spans="5:26" x14ac:dyDescent="0.2">
      <c r="E2814">
        <f t="shared" si="660"/>
        <v>0.35112499999997521</v>
      </c>
      <c r="F2814">
        <f t="shared" si="661"/>
        <v>101325</v>
      </c>
      <c r="H2814">
        <f t="shared" si="659"/>
        <v>0.35112499999997521</v>
      </c>
      <c r="I2814">
        <f t="shared" si="647"/>
        <v>293.99999999881038</v>
      </c>
      <c r="J2814">
        <f t="shared" si="648"/>
        <v>1.880644841509747E-2</v>
      </c>
      <c r="K2814">
        <f t="shared" si="649"/>
        <v>-24.26096267779063</v>
      </c>
      <c r="L2814">
        <f t="shared" si="650"/>
        <v>3.9769296294121147E-5</v>
      </c>
      <c r="M2814">
        <f>J2814/SQRT('Exhaust Gas Math'!$E$14*$B$21*$B$23)</f>
        <v>3.1926925347754322E-4</v>
      </c>
      <c r="N2814">
        <f t="shared" si="651"/>
        <v>2.691866356351948E-2</v>
      </c>
      <c r="O2814">
        <f t="shared" si="652"/>
        <v>0</v>
      </c>
      <c r="P2814">
        <f t="shared" si="653"/>
        <v>0</v>
      </c>
      <c r="Q2814">
        <f>($B$16/2)*(COS((ACOS((2*'Intake Valve Fxn Scratch'!$B$1)/$B$16-1)/($B$17/2))*(I2814-($B$17/2)))+1)*P2814</f>
        <v>0</v>
      </c>
      <c r="R2814">
        <f t="shared" si="654"/>
        <v>0</v>
      </c>
      <c r="S2814">
        <f t="shared" si="655"/>
        <v>0</v>
      </c>
      <c r="T2814">
        <f>S2814*'Exhaust Gas Math'!$C$14</f>
        <v>0</v>
      </c>
      <c r="U2814">
        <f>(T2814/'Exhaust Gas Math'!$B$14)+('Exhaust Gas Math'!$D$10)</f>
        <v>4.4059320573952224E-4</v>
      </c>
      <c r="V2814">
        <f>('Exhaust Gas Math'!$E$10*(2.53982214E-12*V2813^4 - 0.0000000071629564556*V2813^3 + 7.56281407226508E-06*V2813^2 - 0.00322508455050905*V2813 + 1.62997098133725)*$B$24+T2814*'Exhaust Gas Math'!$D$14*$B$23)/('Exhaust Gas Math'!$E$10*(2.53982214E-12*V2813^4 - 0.0000000071629564556*V2813^3 + 7.56281407226508E-06*V2813^2 - 0.00322508455050905*V2813 + 1.62997098133725)+T2814*'Exhaust Gas Math'!$D$14)</f>
        <v>1100</v>
      </c>
      <c r="W2814">
        <f>(353.3116967483*V2814^-1.0020802909)*('Exhaust Gas Math'!$E$10/(T2814+'Exhaust Gas Math'!$E$10))+(357.4500179626*V2814^-1.0038444015 )*(T2814/(T2814+'Exhaust Gas Math'!$E$10))</f>
        <v>0.31654710700089367</v>
      </c>
      <c r="X2814">
        <f t="shared" si="656"/>
        <v>0</v>
      </c>
      <c r="Y2814">
        <f t="shared" si="657"/>
        <v>101325</v>
      </c>
      <c r="Z2814">
        <f t="shared" si="658"/>
        <v>101325</v>
      </c>
    </row>
    <row r="2815" spans="5:26" x14ac:dyDescent="0.2">
      <c r="E2815">
        <f t="shared" si="660"/>
        <v>0.35124999999997519</v>
      </c>
      <c r="F2815">
        <f t="shared" si="661"/>
        <v>101325</v>
      </c>
      <c r="H2815">
        <f t="shared" si="659"/>
        <v>0.35124999999997519</v>
      </c>
      <c r="I2815">
        <f t="shared" si="647"/>
        <v>299.99999999881038</v>
      </c>
      <c r="J2815">
        <f t="shared" si="648"/>
        <v>1.5850000000570262E-2</v>
      </c>
      <c r="K2815">
        <f t="shared" si="649"/>
        <v>-22.998975938765707</v>
      </c>
      <c r="L2815">
        <f t="shared" si="650"/>
        <v>3.9769296294121147E-5</v>
      </c>
      <c r="M2815">
        <f>J2815/SQRT('Exhaust Gas Math'!$E$14*$B$21*$B$23)</f>
        <v>2.6907885827813808E-4</v>
      </c>
      <c r="N2815">
        <f t="shared" si="651"/>
        <v>2.2387269430431244E-2</v>
      </c>
      <c r="O2815">
        <f t="shared" si="652"/>
        <v>0</v>
      </c>
      <c r="P2815">
        <f t="shared" si="653"/>
        <v>0</v>
      </c>
      <c r="Q2815">
        <f>($B$16/2)*(COS((ACOS((2*'Intake Valve Fxn Scratch'!$B$1)/$B$16-1)/($B$17/2))*(I2815-($B$17/2)))+1)*P2815</f>
        <v>0</v>
      </c>
      <c r="R2815">
        <f t="shared" si="654"/>
        <v>0</v>
      </c>
      <c r="S2815">
        <f t="shared" si="655"/>
        <v>0</v>
      </c>
      <c r="T2815">
        <f>S2815*'Exhaust Gas Math'!$C$14</f>
        <v>0</v>
      </c>
      <c r="U2815">
        <f>(T2815/'Exhaust Gas Math'!$B$14)+('Exhaust Gas Math'!$D$10)</f>
        <v>4.4059320573952224E-4</v>
      </c>
      <c r="V2815">
        <f>('Exhaust Gas Math'!$E$10*(2.53982214E-12*V2814^4 - 0.0000000071629564556*V2814^3 + 7.56281407226508E-06*V2814^2 - 0.00322508455050905*V2814 + 1.62997098133725)*$B$24+T2815*'Exhaust Gas Math'!$D$14*$B$23)/('Exhaust Gas Math'!$E$10*(2.53982214E-12*V2814^4 - 0.0000000071629564556*V2814^3 + 7.56281407226508E-06*V2814^2 - 0.00322508455050905*V2814 + 1.62997098133725)+T2815*'Exhaust Gas Math'!$D$14)</f>
        <v>1100</v>
      </c>
      <c r="W2815">
        <f>(353.3116967483*V2815^-1.0020802909)*('Exhaust Gas Math'!$E$10/(T2815+'Exhaust Gas Math'!$E$10))+(357.4500179626*V2815^-1.0038444015 )*(T2815/(T2815+'Exhaust Gas Math'!$E$10))</f>
        <v>0.31654710700089367</v>
      </c>
      <c r="X2815">
        <f t="shared" si="656"/>
        <v>0</v>
      </c>
      <c r="Y2815">
        <f t="shared" si="657"/>
        <v>101325</v>
      </c>
      <c r="Z2815">
        <f t="shared" si="658"/>
        <v>101325</v>
      </c>
    </row>
    <row r="2816" spans="5:26" x14ac:dyDescent="0.2">
      <c r="E2816">
        <f t="shared" si="660"/>
        <v>0.35137499999997518</v>
      </c>
      <c r="F2816">
        <f t="shared" si="661"/>
        <v>101325</v>
      </c>
      <c r="H2816">
        <f t="shared" si="659"/>
        <v>0.35137499999997518</v>
      </c>
      <c r="I2816">
        <f t="shared" si="647"/>
        <v>305.99999999881038</v>
      </c>
      <c r="J2816">
        <f t="shared" si="648"/>
        <v>1.3067207502860948E-2</v>
      </c>
      <c r="K2816">
        <f t="shared" si="649"/>
        <v>-21.48500760650985</v>
      </c>
      <c r="L2816">
        <f t="shared" si="650"/>
        <v>3.9769296294121147E-5</v>
      </c>
      <c r="M2816">
        <f>J2816/SQRT('Exhaust Gas Math'!$E$14*$B$21*$B$23)</f>
        <v>2.2183654735816018E-4</v>
      </c>
      <c r="N2816">
        <f t="shared" si="651"/>
        <v>1.8126827987035535E-2</v>
      </c>
      <c r="O2816">
        <f t="shared" si="652"/>
        <v>0</v>
      </c>
      <c r="P2816">
        <f t="shared" si="653"/>
        <v>0</v>
      </c>
      <c r="Q2816">
        <f>($B$16/2)*(COS((ACOS((2*'Intake Valve Fxn Scratch'!$B$1)/$B$16-1)/($B$17/2))*(I2816-($B$17/2)))+1)*P2816</f>
        <v>0</v>
      </c>
      <c r="R2816">
        <f t="shared" si="654"/>
        <v>0</v>
      </c>
      <c r="S2816">
        <f t="shared" si="655"/>
        <v>0</v>
      </c>
      <c r="T2816">
        <f>S2816*'Exhaust Gas Math'!$C$14</f>
        <v>0</v>
      </c>
      <c r="U2816">
        <f>(T2816/'Exhaust Gas Math'!$B$14)+('Exhaust Gas Math'!$D$10)</f>
        <v>4.4059320573952224E-4</v>
      </c>
      <c r="V2816">
        <f>('Exhaust Gas Math'!$E$10*(2.53982214E-12*V2815^4 - 0.0000000071629564556*V2815^3 + 7.56281407226508E-06*V2815^2 - 0.00322508455050905*V2815 + 1.62997098133725)*$B$24+T2816*'Exhaust Gas Math'!$D$14*$B$23)/('Exhaust Gas Math'!$E$10*(2.53982214E-12*V2815^4 - 0.0000000071629564556*V2815^3 + 7.56281407226508E-06*V2815^2 - 0.00322508455050905*V2815 + 1.62997098133725)+T2816*'Exhaust Gas Math'!$D$14)</f>
        <v>1100</v>
      </c>
      <c r="W2816">
        <f>(353.3116967483*V2816^-1.0020802909)*('Exhaust Gas Math'!$E$10/(T2816+'Exhaust Gas Math'!$E$10))+(357.4500179626*V2816^-1.0038444015 )*(T2816/(T2816+'Exhaust Gas Math'!$E$10))</f>
        <v>0.31654710700089367</v>
      </c>
      <c r="X2816">
        <f t="shared" si="656"/>
        <v>0</v>
      </c>
      <c r="Y2816">
        <f t="shared" si="657"/>
        <v>101325</v>
      </c>
      <c r="Z2816">
        <f t="shared" si="658"/>
        <v>101325</v>
      </c>
    </row>
    <row r="2817" spans="5:26" x14ac:dyDescent="0.2">
      <c r="E2817">
        <f t="shared" si="660"/>
        <v>0.35149999999997517</v>
      </c>
      <c r="F2817">
        <f t="shared" si="661"/>
        <v>101325</v>
      </c>
      <c r="H2817">
        <f t="shared" si="659"/>
        <v>0.35149999999997517</v>
      </c>
      <c r="I2817">
        <f t="shared" si="647"/>
        <v>311.99999999880674</v>
      </c>
      <c r="J2817">
        <f t="shared" si="648"/>
        <v>1.0488559778914188E-2</v>
      </c>
      <c r="K2817">
        <f t="shared" si="649"/>
        <v>-19.735645034891132</v>
      </c>
      <c r="L2817">
        <f t="shared" si="650"/>
        <v>3.9769296294121147E-5</v>
      </c>
      <c r="M2817">
        <f>J2817/SQRT('Exhaust Gas Math'!$E$14*$B$21*$B$23)</f>
        <v>1.780599173621886E-4</v>
      </c>
      <c r="N2817">
        <f t="shared" si="651"/>
        <v>1.4225230309559817E-2</v>
      </c>
      <c r="O2817">
        <f t="shared" si="652"/>
        <v>0</v>
      </c>
      <c r="P2817">
        <f t="shared" si="653"/>
        <v>0</v>
      </c>
      <c r="Q2817">
        <f>($B$16/2)*(COS((ACOS((2*'Intake Valve Fxn Scratch'!$B$1)/$B$16-1)/($B$17/2))*(I2817-($B$17/2)))+1)*P2817</f>
        <v>0</v>
      </c>
      <c r="R2817">
        <f t="shared" si="654"/>
        <v>0</v>
      </c>
      <c r="S2817">
        <f t="shared" si="655"/>
        <v>0</v>
      </c>
      <c r="T2817">
        <f>S2817*'Exhaust Gas Math'!$C$14</f>
        <v>0</v>
      </c>
      <c r="U2817">
        <f>(T2817/'Exhaust Gas Math'!$B$14)+('Exhaust Gas Math'!$D$10)</f>
        <v>4.4059320573952224E-4</v>
      </c>
      <c r="V2817">
        <f>('Exhaust Gas Math'!$E$10*(2.53982214E-12*V2816^4 - 0.0000000071629564556*V2816^3 + 7.56281407226508E-06*V2816^2 - 0.00322508455050905*V2816 + 1.62997098133725)*$B$24+T2817*'Exhaust Gas Math'!$D$14*$B$23)/('Exhaust Gas Math'!$E$10*(2.53982214E-12*V2816^4 - 0.0000000071629564556*V2816^3 + 7.56281407226508E-06*V2816^2 - 0.00322508455050905*V2816 + 1.62997098133725)+T2817*'Exhaust Gas Math'!$D$14)</f>
        <v>1100</v>
      </c>
      <c r="W2817">
        <f>(353.3116967483*V2817^-1.0020802909)*('Exhaust Gas Math'!$E$10/(T2817+'Exhaust Gas Math'!$E$10))+(357.4500179626*V2817^-1.0038444015 )*(T2817/(T2817+'Exhaust Gas Math'!$E$10))</f>
        <v>0.31654710700089367</v>
      </c>
      <c r="X2817">
        <f t="shared" si="656"/>
        <v>0</v>
      </c>
      <c r="Y2817">
        <f t="shared" si="657"/>
        <v>101325</v>
      </c>
      <c r="Z2817">
        <f t="shared" si="658"/>
        <v>101325</v>
      </c>
    </row>
    <row r="2818" spans="5:26" x14ac:dyDescent="0.2">
      <c r="E2818">
        <f t="shared" si="660"/>
        <v>0.35162499999997515</v>
      </c>
      <c r="F2818">
        <f t="shared" si="661"/>
        <v>101325</v>
      </c>
      <c r="H2818">
        <f t="shared" si="659"/>
        <v>0.35162499999997515</v>
      </c>
      <c r="I2818">
        <f t="shared" si="647"/>
        <v>317.99999999880674</v>
      </c>
      <c r="J2818">
        <f t="shared" si="648"/>
        <v>8.1423090328074793E-3</v>
      </c>
      <c r="K2818">
        <f t="shared" si="649"/>
        <v>-17.770054606319963</v>
      </c>
      <c r="L2818">
        <f t="shared" si="650"/>
        <v>3.9769296294121147E-5</v>
      </c>
      <c r="M2818">
        <f>J2818/SQRT('Exhaust Gas Math'!$E$14*$B$21*$B$23)</f>
        <v>1.382285942092606E-4</v>
      </c>
      <c r="N2818">
        <f t="shared" si="651"/>
        <v>1.0750931842158307E-2</v>
      </c>
      <c r="O2818">
        <f t="shared" si="652"/>
        <v>0</v>
      </c>
      <c r="P2818">
        <f t="shared" si="653"/>
        <v>0</v>
      </c>
      <c r="Q2818">
        <f>($B$16/2)*(COS((ACOS((2*'Intake Valve Fxn Scratch'!$B$1)/$B$16-1)/($B$17/2))*(I2818-($B$17/2)))+1)*P2818</f>
        <v>0</v>
      </c>
      <c r="R2818">
        <f t="shared" si="654"/>
        <v>0</v>
      </c>
      <c r="S2818">
        <f t="shared" si="655"/>
        <v>0</v>
      </c>
      <c r="T2818">
        <f>S2818*'Exhaust Gas Math'!$C$14</f>
        <v>0</v>
      </c>
      <c r="U2818">
        <f>(T2818/'Exhaust Gas Math'!$B$14)+('Exhaust Gas Math'!$D$10)</f>
        <v>4.4059320573952224E-4</v>
      </c>
      <c r="V2818">
        <f>('Exhaust Gas Math'!$E$10*(2.53982214E-12*V2817^4 - 0.0000000071629564556*V2817^3 + 7.56281407226508E-06*V2817^2 - 0.00322508455050905*V2817 + 1.62997098133725)*$B$24+T2818*'Exhaust Gas Math'!$D$14*$B$23)/('Exhaust Gas Math'!$E$10*(2.53982214E-12*V2817^4 - 0.0000000071629564556*V2817^3 + 7.56281407226508E-06*V2817^2 - 0.00322508455050905*V2817 + 1.62997098133725)+T2818*'Exhaust Gas Math'!$D$14)</f>
        <v>1100</v>
      </c>
      <c r="W2818">
        <f>(353.3116967483*V2818^-1.0020802909)*('Exhaust Gas Math'!$E$10/(T2818+'Exhaust Gas Math'!$E$10))+(357.4500179626*V2818^-1.0038444015 )*(T2818/(T2818+'Exhaust Gas Math'!$E$10))</f>
        <v>0.31654710700089367</v>
      </c>
      <c r="X2818">
        <f t="shared" si="656"/>
        <v>0</v>
      </c>
      <c r="Y2818">
        <f t="shared" si="657"/>
        <v>101325</v>
      </c>
      <c r="Z2818">
        <f t="shared" si="658"/>
        <v>101325</v>
      </c>
    </row>
    <row r="2819" spans="5:26" x14ac:dyDescent="0.2">
      <c r="E2819">
        <f t="shared" si="660"/>
        <v>0.35174999999997514</v>
      </c>
      <c r="F2819">
        <f t="shared" si="661"/>
        <v>101325</v>
      </c>
      <c r="H2819">
        <f t="shared" si="659"/>
        <v>0.35174999999997514</v>
      </c>
      <c r="I2819">
        <f t="shared" si="647"/>
        <v>323.99999999880674</v>
      </c>
      <c r="J2819">
        <f t="shared" si="648"/>
        <v>6.0541612787022303E-3</v>
      </c>
      <c r="K2819">
        <f t="shared" si="649"/>
        <v>-15.609771740860127</v>
      </c>
      <c r="L2819">
        <f t="shared" si="650"/>
        <v>3.9769296294121147E-5</v>
      </c>
      <c r="M2819">
        <f>J2819/SQRT('Exhaust Gas Math'!$E$14*$B$21*$B$23)</f>
        <v>1.0277897821112289E-4</v>
      </c>
      <c r="N2819">
        <f t="shared" si="651"/>
        <v>7.7515449037242889E-3</v>
      </c>
      <c r="O2819">
        <f t="shared" si="652"/>
        <v>0</v>
      </c>
      <c r="P2819">
        <f t="shared" si="653"/>
        <v>0</v>
      </c>
      <c r="Q2819">
        <f>($B$16/2)*(COS((ACOS((2*'Intake Valve Fxn Scratch'!$B$1)/$B$16-1)/($B$17/2))*(I2819-($B$17/2)))+1)*P2819</f>
        <v>0</v>
      </c>
      <c r="R2819">
        <f t="shared" si="654"/>
        <v>0</v>
      </c>
      <c r="S2819">
        <f t="shared" si="655"/>
        <v>0</v>
      </c>
      <c r="T2819">
        <f>S2819*'Exhaust Gas Math'!$C$14</f>
        <v>0</v>
      </c>
      <c r="U2819">
        <f>(T2819/'Exhaust Gas Math'!$B$14)+('Exhaust Gas Math'!$D$10)</f>
        <v>4.4059320573952224E-4</v>
      </c>
      <c r="V2819">
        <f>('Exhaust Gas Math'!$E$10*(2.53982214E-12*V2818^4 - 0.0000000071629564556*V2818^3 + 7.56281407226508E-06*V2818^2 - 0.00322508455050905*V2818 + 1.62997098133725)*$B$24+T2819*'Exhaust Gas Math'!$D$14*$B$23)/('Exhaust Gas Math'!$E$10*(2.53982214E-12*V2818^4 - 0.0000000071629564556*V2818^3 + 7.56281407226508E-06*V2818^2 - 0.00322508455050905*V2818 + 1.62997098133725)+T2819*'Exhaust Gas Math'!$D$14)</f>
        <v>1100</v>
      </c>
      <c r="W2819">
        <f>(353.3116967483*V2819^-1.0020802909)*('Exhaust Gas Math'!$E$10/(T2819+'Exhaust Gas Math'!$E$10))+(357.4500179626*V2819^-1.0038444015 )*(T2819/(T2819+'Exhaust Gas Math'!$E$10))</f>
        <v>0.31654710700089367</v>
      </c>
      <c r="X2819">
        <f t="shared" si="656"/>
        <v>0</v>
      </c>
      <c r="Y2819">
        <f t="shared" si="657"/>
        <v>101325</v>
      </c>
      <c r="Z2819">
        <f t="shared" si="658"/>
        <v>101325</v>
      </c>
    </row>
    <row r="2820" spans="5:26" x14ac:dyDescent="0.2">
      <c r="E2820">
        <f t="shared" si="660"/>
        <v>0.35187499999997512</v>
      </c>
      <c r="F2820">
        <f t="shared" si="661"/>
        <v>101325</v>
      </c>
      <c r="H2820">
        <f t="shared" si="659"/>
        <v>0.35187499999997512</v>
      </c>
      <c r="I2820">
        <f t="shared" si="647"/>
        <v>329.99999999880674</v>
      </c>
      <c r="J2820">
        <f t="shared" si="648"/>
        <v>4.2469947003631672E-3</v>
      </c>
      <c r="K2820">
        <f t="shared" si="649"/>
        <v>-13.278464949651516</v>
      </c>
      <c r="L2820">
        <f t="shared" si="650"/>
        <v>3.9769296294121147E-5</v>
      </c>
      <c r="M2820">
        <f>J2820/SQRT('Exhaust Gas Math'!$E$14*$B$21*$B$23)</f>
        <v>7.2099462778921685E-5</v>
      </c>
      <c r="N2820">
        <f t="shared" si="651"/>
        <v>5.2538472648854806E-3</v>
      </c>
      <c r="O2820">
        <f t="shared" si="652"/>
        <v>0</v>
      </c>
      <c r="P2820">
        <f t="shared" si="653"/>
        <v>0</v>
      </c>
      <c r="Q2820">
        <f>($B$16/2)*(COS((ACOS((2*'Intake Valve Fxn Scratch'!$B$1)/$B$16-1)/($B$17/2))*(I2820-($B$17/2)))+1)*P2820</f>
        <v>0</v>
      </c>
      <c r="R2820">
        <f t="shared" si="654"/>
        <v>0</v>
      </c>
      <c r="S2820">
        <f t="shared" si="655"/>
        <v>0</v>
      </c>
      <c r="T2820">
        <f>S2820*'Exhaust Gas Math'!$C$14</f>
        <v>0</v>
      </c>
      <c r="U2820">
        <f>(T2820/'Exhaust Gas Math'!$B$14)+('Exhaust Gas Math'!$D$10)</f>
        <v>4.4059320573952224E-4</v>
      </c>
      <c r="V2820">
        <f>('Exhaust Gas Math'!$E$10*(2.53982214E-12*V2819^4 - 0.0000000071629564556*V2819^3 + 7.56281407226508E-06*V2819^2 - 0.00322508455050905*V2819 + 1.62997098133725)*$B$24+T2820*'Exhaust Gas Math'!$D$14*$B$23)/('Exhaust Gas Math'!$E$10*(2.53982214E-12*V2819^4 - 0.0000000071629564556*V2819^3 + 7.56281407226508E-06*V2819^2 - 0.00322508455050905*V2819 + 1.62997098133725)+T2820*'Exhaust Gas Math'!$D$14)</f>
        <v>1100</v>
      </c>
      <c r="W2820">
        <f>(353.3116967483*V2820^-1.0020802909)*('Exhaust Gas Math'!$E$10/(T2820+'Exhaust Gas Math'!$E$10))+(357.4500179626*V2820^-1.0038444015 )*(T2820/(T2820+'Exhaust Gas Math'!$E$10))</f>
        <v>0.31654710700089367</v>
      </c>
      <c r="X2820">
        <f t="shared" si="656"/>
        <v>0</v>
      </c>
      <c r="Y2820">
        <f t="shared" si="657"/>
        <v>101325</v>
      </c>
      <c r="Z2820">
        <f t="shared" si="658"/>
        <v>101325</v>
      </c>
    </row>
    <row r="2821" spans="5:26" x14ac:dyDescent="0.2">
      <c r="E2821">
        <f t="shared" si="660"/>
        <v>0.35199999999997511</v>
      </c>
      <c r="F2821">
        <f t="shared" si="661"/>
        <v>101325</v>
      </c>
      <c r="H2821">
        <f t="shared" si="659"/>
        <v>0.35199999999997511</v>
      </c>
      <c r="I2821">
        <f t="shared" ref="I2821:I2884" si="662">($B$11*360*H2821)-(720*FLOOR(H2821/(2/$B$11),1))</f>
        <v>335.99999999880674</v>
      </c>
      <c r="J2821">
        <f t="shared" ref="J2821:J2884" si="663">-(($B$4/1000)/2)*COS($B$12*H2821)+(($B$4/1000)/2)</f>
        <v>2.7406089929984355E-3</v>
      </c>
      <c r="K2821">
        <f t="shared" ref="K2821:K2884" si="664">($B$4/1000/2)*$B$12*SIN($B$12*H2821)</f>
        <v>-10.801676517758429</v>
      </c>
      <c r="L2821">
        <f t="shared" ref="L2821:L2884" si="665">$B$8+P2821*(J2821*$B$6)</f>
        <v>3.9769296294121147E-5</v>
      </c>
      <c r="M2821">
        <f>J2821/SQRT('Exhaust Gas Math'!$E$14*$B$21*$B$23)</f>
        <v>4.6526179103866539E-5</v>
      </c>
      <c r="N2821">
        <f t="shared" ref="N2821:N2884" si="666">-(($B$4/1000)/2)*COS($B$12*(H2821-M2821))+(($B$4/1000)/2)</f>
        <v>3.2650381168624308E-3</v>
      </c>
      <c r="O2821">
        <f t="shared" ref="O2821:O2884" si="667">N2821*$B$6*P2821</f>
        <v>0</v>
      </c>
      <c r="P2821">
        <f t="shared" ref="P2821:P2884" si="668">IF(I2821&lt;=$B$17,1,0)</f>
        <v>0</v>
      </c>
      <c r="Q2821">
        <f>($B$16/2)*(COS((ACOS((2*'Intake Valve Fxn Scratch'!$B$1)/$B$16-1)/($B$17/2))*(I2821-($B$17/2)))+1)*P2821</f>
        <v>0</v>
      </c>
      <c r="R2821">
        <f t="shared" ref="R2821:R2884" si="669">Q2821/$B$16</f>
        <v>0</v>
      </c>
      <c r="S2821">
        <f t="shared" ref="S2821:S2884" si="670">P2821*($B$13*R2821*(O2821-O2820)*$B$19+S2820)</f>
        <v>0</v>
      </c>
      <c r="T2821">
        <f>S2821*'Exhaust Gas Math'!$C$14</f>
        <v>0</v>
      </c>
      <c r="U2821">
        <f>(T2821/'Exhaust Gas Math'!$B$14)+('Exhaust Gas Math'!$D$10)</f>
        <v>4.4059320573952224E-4</v>
      </c>
      <c r="V2821">
        <f>('Exhaust Gas Math'!$E$10*(2.53982214E-12*V2820^4 - 0.0000000071629564556*V2820^3 + 7.56281407226508E-06*V2820^2 - 0.00322508455050905*V2820 + 1.62997098133725)*$B$24+T2821*'Exhaust Gas Math'!$D$14*$B$23)/('Exhaust Gas Math'!$E$10*(2.53982214E-12*V2820^4 - 0.0000000071629564556*V2820^3 + 7.56281407226508E-06*V2820^2 - 0.00322508455050905*V2820 + 1.62997098133725)+T2821*'Exhaust Gas Math'!$D$14)</f>
        <v>1100</v>
      </c>
      <c r="W2821">
        <f>(353.3116967483*V2821^-1.0020802909)*('Exhaust Gas Math'!$E$10/(T2821+'Exhaust Gas Math'!$E$10))+(357.4500179626*V2821^-1.0038444015 )*(T2821/(T2821+'Exhaust Gas Math'!$E$10))</f>
        <v>0.31654710700089367</v>
      </c>
      <c r="X2821">
        <f t="shared" ref="X2821:X2884" si="671">P2821*SIGN(K2821)*-0.5*W2821*K2821^2</f>
        <v>0</v>
      </c>
      <c r="Y2821">
        <f t="shared" ref="Y2821:Y2884" si="672">(U2821*$B$21*V2821)/L2821</f>
        <v>101325</v>
      </c>
      <c r="Z2821">
        <f t="shared" ref="Z2821:Z2884" si="673">IF((X2821+Y2821)&lt;$B$22,(X2821+Y2821),$B$22)</f>
        <v>101325</v>
      </c>
    </row>
    <row r="2822" spans="5:26" x14ac:dyDescent="0.2">
      <c r="E2822">
        <f t="shared" si="660"/>
        <v>0.3521249999999751</v>
      </c>
      <c r="F2822">
        <f t="shared" si="661"/>
        <v>101325</v>
      </c>
      <c r="H2822">
        <f t="shared" si="659"/>
        <v>0.3521249999999751</v>
      </c>
      <c r="I2822">
        <f t="shared" si="662"/>
        <v>341.9999999988031</v>
      </c>
      <c r="J2822">
        <f t="shared" si="663"/>
        <v>1.5515084336477705E-3</v>
      </c>
      <c r="K2822">
        <f t="shared" si="664"/>
        <v>-8.2065426575393126</v>
      </c>
      <c r="L2822">
        <f t="shared" si="665"/>
        <v>3.9769296294121147E-5</v>
      </c>
      <c r="M2822">
        <f>J2822/SQRT('Exhaust Gas Math'!$E$14*$B$21*$B$23)</f>
        <v>2.6339313433427392E-5</v>
      </c>
      <c r="N2822">
        <f t="shared" si="666"/>
        <v>1.7749850516705114E-3</v>
      </c>
      <c r="O2822">
        <f t="shared" si="667"/>
        <v>0</v>
      </c>
      <c r="P2822">
        <f t="shared" si="668"/>
        <v>0</v>
      </c>
      <c r="Q2822">
        <f>($B$16/2)*(COS((ACOS((2*'Intake Valve Fxn Scratch'!$B$1)/$B$16-1)/($B$17/2))*(I2822-($B$17/2)))+1)*P2822</f>
        <v>0</v>
      </c>
      <c r="R2822">
        <f t="shared" si="669"/>
        <v>0</v>
      </c>
      <c r="S2822">
        <f t="shared" si="670"/>
        <v>0</v>
      </c>
      <c r="T2822">
        <f>S2822*'Exhaust Gas Math'!$C$14</f>
        <v>0</v>
      </c>
      <c r="U2822">
        <f>(T2822/'Exhaust Gas Math'!$B$14)+('Exhaust Gas Math'!$D$10)</f>
        <v>4.4059320573952224E-4</v>
      </c>
      <c r="V2822">
        <f>('Exhaust Gas Math'!$E$10*(2.53982214E-12*V2821^4 - 0.0000000071629564556*V2821^3 + 7.56281407226508E-06*V2821^2 - 0.00322508455050905*V2821 + 1.62997098133725)*$B$24+T2822*'Exhaust Gas Math'!$D$14*$B$23)/('Exhaust Gas Math'!$E$10*(2.53982214E-12*V2821^4 - 0.0000000071629564556*V2821^3 + 7.56281407226508E-06*V2821^2 - 0.00322508455050905*V2821 + 1.62997098133725)+T2822*'Exhaust Gas Math'!$D$14)</f>
        <v>1100</v>
      </c>
      <c r="W2822">
        <f>(353.3116967483*V2822^-1.0020802909)*('Exhaust Gas Math'!$E$10/(T2822+'Exhaust Gas Math'!$E$10))+(357.4500179626*V2822^-1.0038444015 )*(T2822/(T2822+'Exhaust Gas Math'!$E$10))</f>
        <v>0.31654710700089367</v>
      </c>
      <c r="X2822">
        <f t="shared" si="671"/>
        <v>0</v>
      </c>
      <c r="Y2822">
        <f t="shared" si="672"/>
        <v>101325</v>
      </c>
      <c r="Z2822">
        <f t="shared" si="673"/>
        <v>101325</v>
      </c>
    </row>
    <row r="2823" spans="5:26" x14ac:dyDescent="0.2">
      <c r="E2823">
        <f t="shared" si="660"/>
        <v>0.35224999999997508</v>
      </c>
      <c r="F2823">
        <f t="shared" si="661"/>
        <v>101325</v>
      </c>
      <c r="H2823">
        <f t="shared" ref="H2823:H2886" si="674">H2822+$B$2</f>
        <v>0.35224999999997508</v>
      </c>
      <c r="I2823">
        <f t="shared" si="662"/>
        <v>347.9999999988031</v>
      </c>
      <c r="J2823">
        <f t="shared" si="663"/>
        <v>6.9272105687598687E-4</v>
      </c>
      <c r="K2823">
        <f t="shared" si="664"/>
        <v>-5.5214961986361901</v>
      </c>
      <c r="L2823">
        <f t="shared" si="665"/>
        <v>3.9769296294121147E-5</v>
      </c>
      <c r="M2823">
        <f>J2823/SQRT('Exhaust Gas Math'!$E$14*$B$21*$B$23)</f>
        <v>1.1760037292284504E-5</v>
      </c>
      <c r="N2823">
        <f t="shared" si="666"/>
        <v>7.591578283480914E-4</v>
      </c>
      <c r="O2823">
        <f t="shared" si="667"/>
        <v>0</v>
      </c>
      <c r="P2823">
        <f t="shared" si="668"/>
        <v>0</v>
      </c>
      <c r="Q2823">
        <f>($B$16/2)*(COS((ACOS((2*'Intake Valve Fxn Scratch'!$B$1)/$B$16-1)/($B$17/2))*(I2823-($B$17/2)))+1)*P2823</f>
        <v>0</v>
      </c>
      <c r="R2823">
        <f t="shared" si="669"/>
        <v>0</v>
      </c>
      <c r="S2823">
        <f t="shared" si="670"/>
        <v>0</v>
      </c>
      <c r="T2823">
        <f>S2823*'Exhaust Gas Math'!$C$14</f>
        <v>0</v>
      </c>
      <c r="U2823">
        <f>(T2823/'Exhaust Gas Math'!$B$14)+('Exhaust Gas Math'!$D$10)</f>
        <v>4.4059320573952224E-4</v>
      </c>
      <c r="V2823">
        <f>('Exhaust Gas Math'!$E$10*(2.53982214E-12*V2822^4 - 0.0000000071629564556*V2822^3 + 7.56281407226508E-06*V2822^2 - 0.00322508455050905*V2822 + 1.62997098133725)*$B$24+T2823*'Exhaust Gas Math'!$D$14*$B$23)/('Exhaust Gas Math'!$E$10*(2.53982214E-12*V2822^4 - 0.0000000071629564556*V2822^3 + 7.56281407226508E-06*V2822^2 - 0.00322508455050905*V2822 + 1.62997098133725)+T2823*'Exhaust Gas Math'!$D$14)</f>
        <v>1100</v>
      </c>
      <c r="W2823">
        <f>(353.3116967483*V2823^-1.0020802909)*('Exhaust Gas Math'!$E$10/(T2823+'Exhaust Gas Math'!$E$10))+(357.4500179626*V2823^-1.0038444015 )*(T2823/(T2823+'Exhaust Gas Math'!$E$10))</f>
        <v>0.31654710700089367</v>
      </c>
      <c r="X2823">
        <f t="shared" si="671"/>
        <v>0</v>
      </c>
      <c r="Y2823">
        <f t="shared" si="672"/>
        <v>101325</v>
      </c>
      <c r="Z2823">
        <f t="shared" si="673"/>
        <v>101325</v>
      </c>
    </row>
    <row r="2824" spans="5:26" x14ac:dyDescent="0.2">
      <c r="E2824">
        <f t="shared" si="660"/>
        <v>0.35237499999997507</v>
      </c>
      <c r="F2824">
        <f t="shared" si="661"/>
        <v>101325</v>
      </c>
      <c r="H2824">
        <f t="shared" si="674"/>
        <v>0.35237499999997507</v>
      </c>
      <c r="I2824">
        <f t="shared" si="662"/>
        <v>353.9999999988031</v>
      </c>
      <c r="J2824">
        <f t="shared" si="663"/>
        <v>1.7365591689488119E-4</v>
      </c>
      <c r="K2824">
        <f t="shared" si="664"/>
        <v>-2.7759550719319939</v>
      </c>
      <c r="L2824">
        <f t="shared" si="665"/>
        <v>3.9769296294121147E-5</v>
      </c>
      <c r="M2824">
        <f>J2824/SQRT('Exhaust Gas Math'!$E$14*$B$21*$B$23)</f>
        <v>2.9480842807341755E-6</v>
      </c>
      <c r="N2824">
        <f t="shared" si="666"/>
        <v>1.8193581054551378E-4</v>
      </c>
      <c r="O2824">
        <f t="shared" si="667"/>
        <v>0</v>
      </c>
      <c r="P2824">
        <f t="shared" si="668"/>
        <v>0</v>
      </c>
      <c r="Q2824">
        <f>($B$16/2)*(COS((ACOS((2*'Intake Valve Fxn Scratch'!$B$1)/$B$16-1)/($B$17/2))*(I2824-($B$17/2)))+1)*P2824</f>
        <v>0</v>
      </c>
      <c r="R2824">
        <f t="shared" si="669"/>
        <v>0</v>
      </c>
      <c r="S2824">
        <f t="shared" si="670"/>
        <v>0</v>
      </c>
      <c r="T2824">
        <f>S2824*'Exhaust Gas Math'!$C$14</f>
        <v>0</v>
      </c>
      <c r="U2824">
        <f>(T2824/'Exhaust Gas Math'!$B$14)+('Exhaust Gas Math'!$D$10)</f>
        <v>4.4059320573952224E-4</v>
      </c>
      <c r="V2824">
        <f>('Exhaust Gas Math'!$E$10*(2.53982214E-12*V2823^4 - 0.0000000071629564556*V2823^3 + 7.56281407226508E-06*V2823^2 - 0.00322508455050905*V2823 + 1.62997098133725)*$B$24+T2824*'Exhaust Gas Math'!$D$14*$B$23)/('Exhaust Gas Math'!$E$10*(2.53982214E-12*V2823^4 - 0.0000000071629564556*V2823^3 + 7.56281407226508E-06*V2823^2 - 0.00322508455050905*V2823 + 1.62997098133725)+T2824*'Exhaust Gas Math'!$D$14)</f>
        <v>1100</v>
      </c>
      <c r="W2824">
        <f>(353.3116967483*V2824^-1.0020802909)*('Exhaust Gas Math'!$E$10/(T2824+'Exhaust Gas Math'!$E$10))+(357.4500179626*V2824^-1.0038444015 )*(T2824/(T2824+'Exhaust Gas Math'!$E$10))</f>
        <v>0.31654710700089367</v>
      </c>
      <c r="X2824">
        <f t="shared" si="671"/>
        <v>0</v>
      </c>
      <c r="Y2824">
        <f t="shared" si="672"/>
        <v>101325</v>
      </c>
      <c r="Z2824">
        <f t="shared" si="673"/>
        <v>101325</v>
      </c>
    </row>
    <row r="2825" spans="5:26" x14ac:dyDescent="0.2">
      <c r="E2825">
        <f t="shared" si="660"/>
        <v>0.35249999999997506</v>
      </c>
      <c r="F2825">
        <f t="shared" si="661"/>
        <v>101325</v>
      </c>
      <c r="H2825">
        <f t="shared" si="674"/>
        <v>0.35249999999997506</v>
      </c>
      <c r="I2825">
        <f t="shared" si="662"/>
        <v>359.9999999988031</v>
      </c>
      <c r="J2825">
        <f t="shared" si="663"/>
        <v>0</v>
      </c>
      <c r="K2825">
        <f t="shared" si="664"/>
        <v>-5.5526764697035222E-10</v>
      </c>
      <c r="L2825">
        <f t="shared" si="665"/>
        <v>3.9769296294121147E-5</v>
      </c>
      <c r="M2825">
        <f>J2825/SQRT('Exhaust Gas Math'!$E$14*$B$21*$B$23)</f>
        <v>0</v>
      </c>
      <c r="N2825">
        <f t="shared" si="666"/>
        <v>0</v>
      </c>
      <c r="O2825">
        <f t="shared" si="667"/>
        <v>0</v>
      </c>
      <c r="P2825">
        <f t="shared" si="668"/>
        <v>0</v>
      </c>
      <c r="Q2825">
        <f>($B$16/2)*(COS((ACOS((2*'Intake Valve Fxn Scratch'!$B$1)/$B$16-1)/($B$17/2))*(I2825-($B$17/2)))+1)*P2825</f>
        <v>0</v>
      </c>
      <c r="R2825">
        <f t="shared" si="669"/>
        <v>0</v>
      </c>
      <c r="S2825">
        <f t="shared" si="670"/>
        <v>0</v>
      </c>
      <c r="T2825">
        <f>S2825*'Exhaust Gas Math'!$C$14</f>
        <v>0</v>
      </c>
      <c r="U2825">
        <f>(T2825/'Exhaust Gas Math'!$B$14)+('Exhaust Gas Math'!$D$10)</f>
        <v>4.4059320573952224E-4</v>
      </c>
      <c r="V2825">
        <f>('Exhaust Gas Math'!$E$10*(2.53982214E-12*V2824^4 - 0.0000000071629564556*V2824^3 + 7.56281407226508E-06*V2824^2 - 0.00322508455050905*V2824 + 1.62997098133725)*$B$24+T2825*'Exhaust Gas Math'!$D$14*$B$23)/('Exhaust Gas Math'!$E$10*(2.53982214E-12*V2824^4 - 0.0000000071629564556*V2824^3 + 7.56281407226508E-06*V2824^2 - 0.00322508455050905*V2824 + 1.62997098133725)+T2825*'Exhaust Gas Math'!$D$14)</f>
        <v>1100</v>
      </c>
      <c r="W2825">
        <f>(353.3116967483*V2825^-1.0020802909)*('Exhaust Gas Math'!$E$10/(T2825+'Exhaust Gas Math'!$E$10))+(357.4500179626*V2825^-1.0038444015 )*(T2825/(T2825+'Exhaust Gas Math'!$E$10))</f>
        <v>0.31654710700089367</v>
      </c>
      <c r="X2825">
        <f t="shared" si="671"/>
        <v>0</v>
      </c>
      <c r="Y2825">
        <f t="shared" si="672"/>
        <v>101325</v>
      </c>
      <c r="Z2825">
        <f t="shared" si="673"/>
        <v>101325</v>
      </c>
    </row>
    <row r="2826" spans="5:26" x14ac:dyDescent="0.2">
      <c r="E2826">
        <f t="shared" si="660"/>
        <v>0.35262499999997504</v>
      </c>
      <c r="F2826">
        <f t="shared" si="661"/>
        <v>101325</v>
      </c>
      <c r="H2826">
        <f t="shared" si="674"/>
        <v>0.35262499999997504</v>
      </c>
      <c r="I2826">
        <f t="shared" si="662"/>
        <v>365.9999999988031</v>
      </c>
      <c r="J2826">
        <f t="shared" si="663"/>
        <v>1.7365591675650577E-4</v>
      </c>
      <c r="K2826">
        <f t="shared" si="664"/>
        <v>2.7759550708290437</v>
      </c>
      <c r="L2826">
        <f t="shared" si="665"/>
        <v>3.9769296294121147E-5</v>
      </c>
      <c r="M2826">
        <f>J2826/SQRT('Exhaust Gas Math'!$E$14*$B$21*$B$23)</f>
        <v>2.9480842783850334E-6</v>
      </c>
      <c r="N2826">
        <f t="shared" si="666"/>
        <v>1.6556832803336224E-4</v>
      </c>
      <c r="O2826">
        <f t="shared" si="667"/>
        <v>0</v>
      </c>
      <c r="P2826">
        <f t="shared" si="668"/>
        <v>0</v>
      </c>
      <c r="Q2826">
        <f>($B$16/2)*(COS((ACOS((2*'Intake Valve Fxn Scratch'!$B$1)/$B$16-1)/($B$17/2))*(I2826-($B$17/2)))+1)*P2826</f>
        <v>0</v>
      </c>
      <c r="R2826">
        <f t="shared" si="669"/>
        <v>0</v>
      </c>
      <c r="S2826">
        <f t="shared" si="670"/>
        <v>0</v>
      </c>
      <c r="T2826">
        <f>S2826*'Exhaust Gas Math'!$C$14</f>
        <v>0</v>
      </c>
      <c r="U2826">
        <f>(T2826/'Exhaust Gas Math'!$B$14)+('Exhaust Gas Math'!$D$10)</f>
        <v>4.4059320573952224E-4</v>
      </c>
      <c r="V2826">
        <f>('Exhaust Gas Math'!$E$10*(2.53982214E-12*V2825^4 - 0.0000000071629564556*V2825^3 + 7.56281407226508E-06*V2825^2 - 0.00322508455050905*V2825 + 1.62997098133725)*$B$24+T2826*'Exhaust Gas Math'!$D$14*$B$23)/('Exhaust Gas Math'!$E$10*(2.53982214E-12*V2825^4 - 0.0000000071629564556*V2825^3 + 7.56281407226508E-06*V2825^2 - 0.00322508455050905*V2825 + 1.62997098133725)+T2826*'Exhaust Gas Math'!$D$14)</f>
        <v>1100</v>
      </c>
      <c r="W2826">
        <f>(353.3116967483*V2826^-1.0020802909)*('Exhaust Gas Math'!$E$10/(T2826+'Exhaust Gas Math'!$E$10))+(357.4500179626*V2826^-1.0038444015 )*(T2826/(T2826+'Exhaust Gas Math'!$E$10))</f>
        <v>0.31654710700089367</v>
      </c>
      <c r="X2826">
        <f t="shared" si="671"/>
        <v>0</v>
      </c>
      <c r="Y2826">
        <f t="shared" si="672"/>
        <v>101325</v>
      </c>
      <c r="Z2826">
        <f t="shared" si="673"/>
        <v>101325</v>
      </c>
    </row>
    <row r="2827" spans="5:26" x14ac:dyDescent="0.2">
      <c r="E2827">
        <f t="shared" si="660"/>
        <v>0.35274999999997503</v>
      </c>
      <c r="F2827">
        <f t="shared" si="661"/>
        <v>101325</v>
      </c>
      <c r="H2827">
        <f t="shared" si="674"/>
        <v>0.35274999999997503</v>
      </c>
      <c r="I2827">
        <f t="shared" si="662"/>
        <v>371.9999999988031</v>
      </c>
      <c r="J2827">
        <f t="shared" si="663"/>
        <v>6.9272105660075217E-4</v>
      </c>
      <c r="K2827">
        <f t="shared" si="664"/>
        <v>5.5214961975513992</v>
      </c>
      <c r="L2827">
        <f t="shared" si="665"/>
        <v>3.9769296294121147E-5</v>
      </c>
      <c r="M2827">
        <f>J2827/SQRT('Exhaust Gas Math'!$E$14*$B$21*$B$23)</f>
        <v>1.176003728761196E-5</v>
      </c>
      <c r="N2827">
        <f t="shared" si="666"/>
        <v>6.2929392655820815E-4</v>
      </c>
      <c r="O2827">
        <f t="shared" si="667"/>
        <v>0</v>
      </c>
      <c r="P2827">
        <f t="shared" si="668"/>
        <v>0</v>
      </c>
      <c r="Q2827">
        <f>($B$16/2)*(COS((ACOS((2*'Intake Valve Fxn Scratch'!$B$1)/$B$16-1)/($B$17/2))*(I2827-($B$17/2)))+1)*P2827</f>
        <v>0</v>
      </c>
      <c r="R2827">
        <f t="shared" si="669"/>
        <v>0</v>
      </c>
      <c r="S2827">
        <f t="shared" si="670"/>
        <v>0</v>
      </c>
      <c r="T2827">
        <f>S2827*'Exhaust Gas Math'!$C$14</f>
        <v>0</v>
      </c>
      <c r="U2827">
        <f>(T2827/'Exhaust Gas Math'!$B$14)+('Exhaust Gas Math'!$D$10)</f>
        <v>4.4059320573952224E-4</v>
      </c>
      <c r="V2827">
        <f>('Exhaust Gas Math'!$E$10*(2.53982214E-12*V2826^4 - 0.0000000071629564556*V2826^3 + 7.56281407226508E-06*V2826^2 - 0.00322508455050905*V2826 + 1.62997098133725)*$B$24+T2827*'Exhaust Gas Math'!$D$14*$B$23)/('Exhaust Gas Math'!$E$10*(2.53982214E-12*V2826^4 - 0.0000000071629564556*V2826^3 + 7.56281407226508E-06*V2826^2 - 0.00322508455050905*V2826 + 1.62997098133725)+T2827*'Exhaust Gas Math'!$D$14)</f>
        <v>1100</v>
      </c>
      <c r="W2827">
        <f>(353.3116967483*V2827^-1.0020802909)*('Exhaust Gas Math'!$E$10/(T2827+'Exhaust Gas Math'!$E$10))+(357.4500179626*V2827^-1.0038444015 )*(T2827/(T2827+'Exhaust Gas Math'!$E$10))</f>
        <v>0.31654710700089367</v>
      </c>
      <c r="X2827">
        <f t="shared" si="671"/>
        <v>0</v>
      </c>
      <c r="Y2827">
        <f t="shared" si="672"/>
        <v>101325</v>
      </c>
      <c r="Z2827">
        <f t="shared" si="673"/>
        <v>101325</v>
      </c>
    </row>
    <row r="2828" spans="5:26" x14ac:dyDescent="0.2">
      <c r="E2828">
        <f t="shared" si="660"/>
        <v>0.35287499999997501</v>
      </c>
      <c r="F2828">
        <f t="shared" si="661"/>
        <v>101325</v>
      </c>
      <c r="H2828">
        <f t="shared" si="674"/>
        <v>0.35287499999997501</v>
      </c>
      <c r="I2828">
        <f t="shared" si="662"/>
        <v>377.99999999879947</v>
      </c>
      <c r="J2828">
        <f t="shared" si="663"/>
        <v>1.551508433238695E-3</v>
      </c>
      <c r="K2828">
        <f t="shared" si="664"/>
        <v>8.2065426564845669</v>
      </c>
      <c r="L2828">
        <f t="shared" si="665"/>
        <v>3.9769296294121147E-5</v>
      </c>
      <c r="M2828">
        <f>J2828/SQRT('Exhaust Gas Math'!$E$14*$B$21*$B$23)</f>
        <v>2.6339313426482684E-5</v>
      </c>
      <c r="N2828">
        <f t="shared" si="666"/>
        <v>1.3427107343843385E-3</v>
      </c>
      <c r="O2828">
        <f t="shared" si="667"/>
        <v>0</v>
      </c>
      <c r="P2828">
        <f t="shared" si="668"/>
        <v>0</v>
      </c>
      <c r="Q2828">
        <f>($B$16/2)*(COS((ACOS((2*'Intake Valve Fxn Scratch'!$B$1)/$B$16-1)/($B$17/2))*(I2828-($B$17/2)))+1)*P2828</f>
        <v>0</v>
      </c>
      <c r="R2828">
        <f t="shared" si="669"/>
        <v>0</v>
      </c>
      <c r="S2828">
        <f t="shared" si="670"/>
        <v>0</v>
      </c>
      <c r="T2828">
        <f>S2828*'Exhaust Gas Math'!$C$14</f>
        <v>0</v>
      </c>
      <c r="U2828">
        <f>(T2828/'Exhaust Gas Math'!$B$14)+('Exhaust Gas Math'!$D$10)</f>
        <v>4.4059320573952224E-4</v>
      </c>
      <c r="V2828">
        <f>('Exhaust Gas Math'!$E$10*(2.53982214E-12*V2827^4 - 0.0000000071629564556*V2827^3 + 7.56281407226508E-06*V2827^2 - 0.00322508455050905*V2827 + 1.62997098133725)*$B$24+T2828*'Exhaust Gas Math'!$D$14*$B$23)/('Exhaust Gas Math'!$E$10*(2.53982214E-12*V2827^4 - 0.0000000071629564556*V2827^3 + 7.56281407226508E-06*V2827^2 - 0.00322508455050905*V2827 + 1.62997098133725)+T2828*'Exhaust Gas Math'!$D$14)</f>
        <v>1100</v>
      </c>
      <c r="W2828">
        <f>(353.3116967483*V2828^-1.0020802909)*('Exhaust Gas Math'!$E$10/(T2828+'Exhaust Gas Math'!$E$10))+(357.4500179626*V2828^-1.0038444015 )*(T2828/(T2828+'Exhaust Gas Math'!$E$10))</f>
        <v>0.31654710700089367</v>
      </c>
      <c r="X2828">
        <f t="shared" si="671"/>
        <v>0</v>
      </c>
      <c r="Y2828">
        <f t="shared" si="672"/>
        <v>101325</v>
      </c>
      <c r="Z2828">
        <f t="shared" si="673"/>
        <v>101325</v>
      </c>
    </row>
    <row r="2829" spans="5:26" x14ac:dyDescent="0.2">
      <c r="E2829">
        <f t="shared" si="660"/>
        <v>0.352999999999975</v>
      </c>
      <c r="F2829">
        <f t="shared" si="661"/>
        <v>101325</v>
      </c>
      <c r="H2829">
        <f t="shared" si="674"/>
        <v>0.352999999999975</v>
      </c>
      <c r="I2829">
        <f t="shared" si="662"/>
        <v>383.99999999879947</v>
      </c>
      <c r="J2829">
        <f t="shared" si="663"/>
        <v>2.7406089924599981E-3</v>
      </c>
      <c r="K2829">
        <f t="shared" si="664"/>
        <v>10.801676516745285</v>
      </c>
      <c r="L2829">
        <f t="shared" si="665"/>
        <v>3.9769296294121147E-5</v>
      </c>
      <c r="M2829">
        <f>J2829/SQRT('Exhaust Gas Math'!$E$14*$B$21*$B$23)</f>
        <v>4.6526179094725712E-5</v>
      </c>
      <c r="N2829">
        <f t="shared" si="666"/>
        <v>2.2601711312933842E-3</v>
      </c>
      <c r="O2829">
        <f t="shared" si="667"/>
        <v>0</v>
      </c>
      <c r="P2829">
        <f t="shared" si="668"/>
        <v>0</v>
      </c>
      <c r="Q2829">
        <f>($B$16/2)*(COS((ACOS((2*'Intake Valve Fxn Scratch'!$B$1)/$B$16-1)/($B$17/2))*(I2829-($B$17/2)))+1)*P2829</f>
        <v>0</v>
      </c>
      <c r="R2829">
        <f t="shared" si="669"/>
        <v>0</v>
      </c>
      <c r="S2829">
        <f t="shared" si="670"/>
        <v>0</v>
      </c>
      <c r="T2829">
        <f>S2829*'Exhaust Gas Math'!$C$14</f>
        <v>0</v>
      </c>
      <c r="U2829">
        <f>(T2829/'Exhaust Gas Math'!$B$14)+('Exhaust Gas Math'!$D$10)</f>
        <v>4.4059320573952224E-4</v>
      </c>
      <c r="V2829">
        <f>('Exhaust Gas Math'!$E$10*(2.53982214E-12*V2828^4 - 0.0000000071629564556*V2828^3 + 7.56281407226508E-06*V2828^2 - 0.00322508455050905*V2828 + 1.62997098133725)*$B$24+T2829*'Exhaust Gas Math'!$D$14*$B$23)/('Exhaust Gas Math'!$E$10*(2.53982214E-12*V2828^4 - 0.0000000071629564556*V2828^3 + 7.56281407226508E-06*V2828^2 - 0.00322508455050905*V2828 + 1.62997098133725)+T2829*'Exhaust Gas Math'!$D$14)</f>
        <v>1100</v>
      </c>
      <c r="W2829">
        <f>(353.3116967483*V2829^-1.0020802909)*('Exhaust Gas Math'!$E$10/(T2829+'Exhaust Gas Math'!$E$10))+(357.4500179626*V2829^-1.0038444015 )*(T2829/(T2829+'Exhaust Gas Math'!$E$10))</f>
        <v>0.31654710700089367</v>
      </c>
      <c r="X2829">
        <f t="shared" si="671"/>
        <v>0</v>
      </c>
      <c r="Y2829">
        <f t="shared" si="672"/>
        <v>101325</v>
      </c>
      <c r="Z2829">
        <f t="shared" si="673"/>
        <v>101325</v>
      </c>
    </row>
    <row r="2830" spans="5:26" x14ac:dyDescent="0.2">
      <c r="E2830">
        <f t="shared" si="660"/>
        <v>0.35312499999997499</v>
      </c>
      <c r="F2830">
        <f t="shared" si="661"/>
        <v>101325</v>
      </c>
      <c r="H2830">
        <f t="shared" si="674"/>
        <v>0.35312499999997499</v>
      </c>
      <c r="I2830">
        <f t="shared" si="662"/>
        <v>389.99999999879947</v>
      </c>
      <c r="J2830">
        <f t="shared" si="663"/>
        <v>4.2469946997012661E-3</v>
      </c>
      <c r="K2830">
        <f t="shared" si="664"/>
        <v>13.27846494869107</v>
      </c>
      <c r="L2830">
        <f t="shared" si="665"/>
        <v>3.9769296294121147E-5</v>
      </c>
      <c r="M2830">
        <f>J2830/SQRT('Exhaust Gas Math'!$E$14*$B$21*$B$23)</f>
        <v>7.2099462767684865E-5</v>
      </c>
      <c r="N2830">
        <f t="shared" si="666"/>
        <v>3.3402709598971056E-3</v>
      </c>
      <c r="O2830">
        <f t="shared" si="667"/>
        <v>0</v>
      </c>
      <c r="P2830">
        <f t="shared" si="668"/>
        <v>0</v>
      </c>
      <c r="Q2830">
        <f>($B$16/2)*(COS((ACOS((2*'Intake Valve Fxn Scratch'!$B$1)/$B$16-1)/($B$17/2))*(I2830-($B$17/2)))+1)*P2830</f>
        <v>0</v>
      </c>
      <c r="R2830">
        <f t="shared" si="669"/>
        <v>0</v>
      </c>
      <c r="S2830">
        <f t="shared" si="670"/>
        <v>0</v>
      </c>
      <c r="T2830">
        <f>S2830*'Exhaust Gas Math'!$C$14</f>
        <v>0</v>
      </c>
      <c r="U2830">
        <f>(T2830/'Exhaust Gas Math'!$B$14)+('Exhaust Gas Math'!$D$10)</f>
        <v>4.4059320573952224E-4</v>
      </c>
      <c r="V2830">
        <f>('Exhaust Gas Math'!$E$10*(2.53982214E-12*V2829^4 - 0.0000000071629564556*V2829^3 + 7.56281407226508E-06*V2829^2 - 0.00322508455050905*V2829 + 1.62997098133725)*$B$24+T2830*'Exhaust Gas Math'!$D$14*$B$23)/('Exhaust Gas Math'!$E$10*(2.53982214E-12*V2829^4 - 0.0000000071629564556*V2829^3 + 7.56281407226508E-06*V2829^2 - 0.00322508455050905*V2829 + 1.62997098133725)+T2830*'Exhaust Gas Math'!$D$14)</f>
        <v>1100</v>
      </c>
      <c r="W2830">
        <f>(353.3116967483*V2830^-1.0020802909)*('Exhaust Gas Math'!$E$10/(T2830+'Exhaust Gas Math'!$E$10))+(357.4500179626*V2830^-1.0038444015 )*(T2830/(T2830+'Exhaust Gas Math'!$E$10))</f>
        <v>0.31654710700089367</v>
      </c>
      <c r="X2830">
        <f t="shared" si="671"/>
        <v>0</v>
      </c>
      <c r="Y2830">
        <f t="shared" si="672"/>
        <v>101325</v>
      </c>
      <c r="Z2830">
        <f t="shared" si="673"/>
        <v>101325</v>
      </c>
    </row>
    <row r="2831" spans="5:26" x14ac:dyDescent="0.2">
      <c r="E2831">
        <f t="shared" si="660"/>
        <v>0.35324999999997497</v>
      </c>
      <c r="F2831">
        <f t="shared" si="661"/>
        <v>101325</v>
      </c>
      <c r="H2831">
        <f t="shared" si="674"/>
        <v>0.35324999999997497</v>
      </c>
      <c r="I2831">
        <f t="shared" si="662"/>
        <v>395.99999999879947</v>
      </c>
      <c r="J2831">
        <f t="shared" si="663"/>
        <v>6.0541612779241166E-3</v>
      </c>
      <c r="K2831">
        <f t="shared" si="664"/>
        <v>15.609771739962904</v>
      </c>
      <c r="L2831">
        <f t="shared" si="665"/>
        <v>3.9769296294121147E-5</v>
      </c>
      <c r="M2831">
        <f>J2831/SQRT('Exhaust Gas Math'!$E$14*$B$21*$B$23)</f>
        <v>1.0277897819791317E-4</v>
      </c>
      <c r="N2831">
        <f t="shared" si="666"/>
        <v>4.5467954919942051E-3</v>
      </c>
      <c r="O2831">
        <f t="shared" si="667"/>
        <v>0</v>
      </c>
      <c r="P2831">
        <f t="shared" si="668"/>
        <v>0</v>
      </c>
      <c r="Q2831">
        <f>($B$16/2)*(COS((ACOS((2*'Intake Valve Fxn Scratch'!$B$1)/$B$16-1)/($B$17/2))*(I2831-($B$17/2)))+1)*P2831</f>
        <v>0</v>
      </c>
      <c r="R2831">
        <f t="shared" si="669"/>
        <v>0</v>
      </c>
      <c r="S2831">
        <f t="shared" si="670"/>
        <v>0</v>
      </c>
      <c r="T2831">
        <f>S2831*'Exhaust Gas Math'!$C$14</f>
        <v>0</v>
      </c>
      <c r="U2831">
        <f>(T2831/'Exhaust Gas Math'!$B$14)+('Exhaust Gas Math'!$D$10)</f>
        <v>4.4059320573952224E-4</v>
      </c>
      <c r="V2831">
        <f>('Exhaust Gas Math'!$E$10*(2.53982214E-12*V2830^4 - 0.0000000071629564556*V2830^3 + 7.56281407226508E-06*V2830^2 - 0.00322508455050905*V2830 + 1.62997098133725)*$B$24+T2831*'Exhaust Gas Math'!$D$14*$B$23)/('Exhaust Gas Math'!$E$10*(2.53982214E-12*V2830^4 - 0.0000000071629564556*V2830^3 + 7.56281407226508E-06*V2830^2 - 0.00322508455050905*V2830 + 1.62997098133725)+T2831*'Exhaust Gas Math'!$D$14)</f>
        <v>1100</v>
      </c>
      <c r="W2831">
        <f>(353.3116967483*V2831^-1.0020802909)*('Exhaust Gas Math'!$E$10/(T2831+'Exhaust Gas Math'!$E$10))+(357.4500179626*V2831^-1.0038444015 )*(T2831/(T2831+'Exhaust Gas Math'!$E$10))</f>
        <v>0.31654710700089367</v>
      </c>
      <c r="X2831">
        <f t="shared" si="671"/>
        <v>0</v>
      </c>
      <c r="Y2831">
        <f t="shared" si="672"/>
        <v>101325</v>
      </c>
      <c r="Z2831">
        <f t="shared" si="673"/>
        <v>101325</v>
      </c>
    </row>
    <row r="2832" spans="5:26" x14ac:dyDescent="0.2">
      <c r="E2832">
        <f t="shared" si="660"/>
        <v>0.35337499999997496</v>
      </c>
      <c r="F2832">
        <f t="shared" si="661"/>
        <v>101325</v>
      </c>
      <c r="H2832">
        <f t="shared" si="674"/>
        <v>0.35337499999997496</v>
      </c>
      <c r="I2832">
        <f t="shared" si="662"/>
        <v>401.99999999879947</v>
      </c>
      <c r="J2832">
        <f t="shared" si="663"/>
        <v>8.1423090319216809E-3</v>
      </c>
      <c r="K2832">
        <f t="shared" si="664"/>
        <v>17.770054605495798</v>
      </c>
      <c r="L2832">
        <f t="shared" si="665"/>
        <v>3.9769296294121147E-5</v>
      </c>
      <c r="M2832">
        <f>J2832/SQRT('Exhaust Gas Math'!$E$14*$B$21*$B$23)</f>
        <v>1.3822859419422277E-4</v>
      </c>
      <c r="N2832">
        <f t="shared" si="666"/>
        <v>5.8492450475375428E-3</v>
      </c>
      <c r="O2832">
        <f t="shared" si="667"/>
        <v>0</v>
      </c>
      <c r="P2832">
        <f t="shared" si="668"/>
        <v>0</v>
      </c>
      <c r="Q2832">
        <f>($B$16/2)*(COS((ACOS((2*'Intake Valve Fxn Scratch'!$B$1)/$B$16-1)/($B$17/2))*(I2832-($B$17/2)))+1)*P2832</f>
        <v>0</v>
      </c>
      <c r="R2832">
        <f t="shared" si="669"/>
        <v>0</v>
      </c>
      <c r="S2832">
        <f t="shared" si="670"/>
        <v>0</v>
      </c>
      <c r="T2832">
        <f>S2832*'Exhaust Gas Math'!$C$14</f>
        <v>0</v>
      </c>
      <c r="U2832">
        <f>(T2832/'Exhaust Gas Math'!$B$14)+('Exhaust Gas Math'!$D$10)</f>
        <v>4.4059320573952224E-4</v>
      </c>
      <c r="V2832">
        <f>('Exhaust Gas Math'!$E$10*(2.53982214E-12*V2831^4 - 0.0000000071629564556*V2831^3 + 7.56281407226508E-06*V2831^2 - 0.00322508455050905*V2831 + 1.62997098133725)*$B$24+T2832*'Exhaust Gas Math'!$D$14*$B$23)/('Exhaust Gas Math'!$E$10*(2.53982214E-12*V2831^4 - 0.0000000071629564556*V2831^3 + 7.56281407226508E-06*V2831^2 - 0.00322508455050905*V2831 + 1.62997098133725)+T2832*'Exhaust Gas Math'!$D$14)</f>
        <v>1100</v>
      </c>
      <c r="W2832">
        <f>(353.3116967483*V2832^-1.0020802909)*('Exhaust Gas Math'!$E$10/(T2832+'Exhaust Gas Math'!$E$10))+(357.4500179626*V2832^-1.0038444015 )*(T2832/(T2832+'Exhaust Gas Math'!$E$10))</f>
        <v>0.31654710700089367</v>
      </c>
      <c r="X2832">
        <f t="shared" si="671"/>
        <v>0</v>
      </c>
      <c r="Y2832">
        <f t="shared" si="672"/>
        <v>101325</v>
      </c>
      <c r="Z2832">
        <f t="shared" si="673"/>
        <v>101325</v>
      </c>
    </row>
    <row r="2833" spans="5:26" x14ac:dyDescent="0.2">
      <c r="E2833">
        <f t="shared" si="660"/>
        <v>0.35349999999997495</v>
      </c>
      <c r="F2833">
        <f t="shared" si="661"/>
        <v>101325</v>
      </c>
      <c r="H2833">
        <f t="shared" si="674"/>
        <v>0.35349999999997495</v>
      </c>
      <c r="I2833">
        <f t="shared" si="662"/>
        <v>407.99999999879583</v>
      </c>
      <c r="J2833">
        <f t="shared" si="663"/>
        <v>1.0488559777930406E-2</v>
      </c>
      <c r="K2833">
        <f t="shared" si="664"/>
        <v>19.735645034149048</v>
      </c>
      <c r="L2833">
        <f t="shared" si="665"/>
        <v>3.9769296294121147E-5</v>
      </c>
      <c r="M2833">
        <f>J2833/SQRT('Exhaust Gas Math'!$E$14*$B$21*$B$23)</f>
        <v>1.7805991734548733E-4</v>
      </c>
      <c r="N2833">
        <f t="shared" si="666"/>
        <v>7.2230121592310598E-3</v>
      </c>
      <c r="O2833">
        <f t="shared" si="667"/>
        <v>0</v>
      </c>
      <c r="P2833">
        <f t="shared" si="668"/>
        <v>0</v>
      </c>
      <c r="Q2833">
        <f>($B$16/2)*(COS((ACOS((2*'Intake Valve Fxn Scratch'!$B$1)/$B$16-1)/($B$17/2))*(I2833-($B$17/2)))+1)*P2833</f>
        <v>0</v>
      </c>
      <c r="R2833">
        <f t="shared" si="669"/>
        <v>0</v>
      </c>
      <c r="S2833">
        <f t="shared" si="670"/>
        <v>0</v>
      </c>
      <c r="T2833">
        <f>S2833*'Exhaust Gas Math'!$C$14</f>
        <v>0</v>
      </c>
      <c r="U2833">
        <f>(T2833/'Exhaust Gas Math'!$B$14)+('Exhaust Gas Math'!$D$10)</f>
        <v>4.4059320573952224E-4</v>
      </c>
      <c r="V2833">
        <f>('Exhaust Gas Math'!$E$10*(2.53982214E-12*V2832^4 - 0.0000000071629564556*V2832^3 + 7.56281407226508E-06*V2832^2 - 0.00322508455050905*V2832 + 1.62997098133725)*$B$24+T2833*'Exhaust Gas Math'!$D$14*$B$23)/('Exhaust Gas Math'!$E$10*(2.53982214E-12*V2832^4 - 0.0000000071629564556*V2832^3 + 7.56281407226508E-06*V2832^2 - 0.00322508455050905*V2832 + 1.62997098133725)+T2833*'Exhaust Gas Math'!$D$14)</f>
        <v>1100</v>
      </c>
      <c r="W2833">
        <f>(353.3116967483*V2833^-1.0020802909)*('Exhaust Gas Math'!$E$10/(T2833+'Exhaust Gas Math'!$E$10))+(357.4500179626*V2833^-1.0038444015 )*(T2833/(T2833+'Exhaust Gas Math'!$E$10))</f>
        <v>0.31654710700089367</v>
      </c>
      <c r="X2833">
        <f t="shared" si="671"/>
        <v>0</v>
      </c>
      <c r="Y2833">
        <f t="shared" si="672"/>
        <v>101325</v>
      </c>
      <c r="Z2833">
        <f t="shared" si="673"/>
        <v>101325</v>
      </c>
    </row>
    <row r="2834" spans="5:26" x14ac:dyDescent="0.2">
      <c r="E2834">
        <f t="shared" si="660"/>
        <v>0.35362499999997493</v>
      </c>
      <c r="F2834">
        <f t="shared" si="661"/>
        <v>101325</v>
      </c>
      <c r="H2834">
        <f t="shared" si="674"/>
        <v>0.35362499999997493</v>
      </c>
      <c r="I2834">
        <f t="shared" si="662"/>
        <v>413.99999999879583</v>
      </c>
      <c r="J2834">
        <f t="shared" si="663"/>
        <v>1.3067207501789968E-2</v>
      </c>
      <c r="K2834">
        <f t="shared" si="664"/>
        <v>21.485007605857984</v>
      </c>
      <c r="L2834">
        <f t="shared" si="665"/>
        <v>3.9769296294121147E-5</v>
      </c>
      <c r="M2834">
        <f>J2834/SQRT('Exhaust Gas Math'!$E$14*$B$21*$B$23)</f>
        <v>2.2183654733997859E-4</v>
      </c>
      <c r="N2834">
        <f t="shared" si="666"/>
        <v>8.6492854858465015E-3</v>
      </c>
      <c r="O2834">
        <f t="shared" si="667"/>
        <v>0</v>
      </c>
      <c r="P2834">
        <f t="shared" si="668"/>
        <v>0</v>
      </c>
      <c r="Q2834">
        <f>($B$16/2)*(COS((ACOS((2*'Intake Valve Fxn Scratch'!$B$1)/$B$16-1)/($B$17/2))*(I2834-($B$17/2)))+1)*P2834</f>
        <v>0</v>
      </c>
      <c r="R2834">
        <f t="shared" si="669"/>
        <v>0</v>
      </c>
      <c r="S2834">
        <f t="shared" si="670"/>
        <v>0</v>
      </c>
      <c r="T2834">
        <f>S2834*'Exhaust Gas Math'!$C$14</f>
        <v>0</v>
      </c>
      <c r="U2834">
        <f>(T2834/'Exhaust Gas Math'!$B$14)+('Exhaust Gas Math'!$D$10)</f>
        <v>4.4059320573952224E-4</v>
      </c>
      <c r="V2834">
        <f>('Exhaust Gas Math'!$E$10*(2.53982214E-12*V2833^4 - 0.0000000071629564556*V2833^3 + 7.56281407226508E-06*V2833^2 - 0.00322508455050905*V2833 + 1.62997098133725)*$B$24+T2834*'Exhaust Gas Math'!$D$14*$B$23)/('Exhaust Gas Math'!$E$10*(2.53982214E-12*V2833^4 - 0.0000000071629564556*V2833^3 + 7.56281407226508E-06*V2833^2 - 0.00322508455050905*V2833 + 1.62997098133725)+T2834*'Exhaust Gas Math'!$D$14)</f>
        <v>1100</v>
      </c>
      <c r="W2834">
        <f>(353.3116967483*V2834^-1.0020802909)*('Exhaust Gas Math'!$E$10/(T2834+'Exhaust Gas Math'!$E$10))+(357.4500179626*V2834^-1.0038444015 )*(T2834/(T2834+'Exhaust Gas Math'!$E$10))</f>
        <v>0.31654710700089367</v>
      </c>
      <c r="X2834">
        <f t="shared" si="671"/>
        <v>0</v>
      </c>
      <c r="Y2834">
        <f t="shared" si="672"/>
        <v>101325</v>
      </c>
      <c r="Z2834">
        <f t="shared" si="673"/>
        <v>101325</v>
      </c>
    </row>
    <row r="2835" spans="5:26" x14ac:dyDescent="0.2">
      <c r="E2835">
        <f t="shared" si="660"/>
        <v>0.35374999999997492</v>
      </c>
      <c r="F2835">
        <f t="shared" si="661"/>
        <v>101325</v>
      </c>
      <c r="H2835">
        <f t="shared" si="674"/>
        <v>0.35374999999997492</v>
      </c>
      <c r="I2835">
        <f t="shared" si="662"/>
        <v>419.99999999879583</v>
      </c>
      <c r="J2835">
        <f t="shared" si="663"/>
        <v>1.5849999999423815E-2</v>
      </c>
      <c r="K2835">
        <f t="shared" si="664"/>
        <v>22.998975938211192</v>
      </c>
      <c r="L2835">
        <f t="shared" si="665"/>
        <v>3.9769296294121147E-5</v>
      </c>
      <c r="M2835">
        <f>J2835/SQRT('Exhaust Gas Math'!$E$14*$B$21*$B$23)</f>
        <v>2.690788582586753E-4</v>
      </c>
      <c r="N2835">
        <f t="shared" si="666"/>
        <v>1.0114751634241661E-2</v>
      </c>
      <c r="O2835">
        <f t="shared" si="667"/>
        <v>0</v>
      </c>
      <c r="P2835">
        <f t="shared" si="668"/>
        <v>0</v>
      </c>
      <c r="Q2835">
        <f>($B$16/2)*(COS((ACOS((2*'Intake Valve Fxn Scratch'!$B$1)/$B$16-1)/($B$17/2))*(I2835-($B$17/2)))+1)*P2835</f>
        <v>0</v>
      </c>
      <c r="R2835">
        <f t="shared" si="669"/>
        <v>0</v>
      </c>
      <c r="S2835">
        <f t="shared" si="670"/>
        <v>0</v>
      </c>
      <c r="T2835">
        <f>S2835*'Exhaust Gas Math'!$C$14</f>
        <v>0</v>
      </c>
      <c r="U2835">
        <f>(T2835/'Exhaust Gas Math'!$B$14)+('Exhaust Gas Math'!$D$10)</f>
        <v>4.4059320573952224E-4</v>
      </c>
      <c r="V2835">
        <f>('Exhaust Gas Math'!$E$10*(2.53982214E-12*V2834^4 - 0.0000000071629564556*V2834^3 + 7.56281407226508E-06*V2834^2 - 0.00322508455050905*V2834 + 1.62997098133725)*$B$24+T2835*'Exhaust Gas Math'!$D$14*$B$23)/('Exhaust Gas Math'!$E$10*(2.53982214E-12*V2834^4 - 0.0000000071629564556*V2834^3 + 7.56281407226508E-06*V2834^2 - 0.00322508455050905*V2834 + 1.62997098133725)+T2835*'Exhaust Gas Math'!$D$14)</f>
        <v>1100</v>
      </c>
      <c r="W2835">
        <f>(353.3116967483*V2835^-1.0020802909)*('Exhaust Gas Math'!$E$10/(T2835+'Exhaust Gas Math'!$E$10))+(357.4500179626*V2835^-1.0038444015 )*(T2835/(T2835+'Exhaust Gas Math'!$E$10))</f>
        <v>0.31654710700089367</v>
      </c>
      <c r="X2835">
        <f t="shared" si="671"/>
        <v>0</v>
      </c>
      <c r="Y2835">
        <f t="shared" si="672"/>
        <v>101325</v>
      </c>
      <c r="Z2835">
        <f t="shared" si="673"/>
        <v>101325</v>
      </c>
    </row>
    <row r="2836" spans="5:26" x14ac:dyDescent="0.2">
      <c r="E2836">
        <f t="shared" si="660"/>
        <v>0.3538749999999749</v>
      </c>
      <c r="F2836">
        <f t="shared" si="661"/>
        <v>101325</v>
      </c>
      <c r="H2836">
        <f t="shared" si="674"/>
        <v>0.3538749999999749</v>
      </c>
      <c r="I2836">
        <f t="shared" si="662"/>
        <v>425.99999999879583</v>
      </c>
      <c r="J2836">
        <f t="shared" si="663"/>
        <v>1.8806448413888115E-2</v>
      </c>
      <c r="K2836">
        <f t="shared" si="664"/>
        <v>24.260962677339553</v>
      </c>
      <c r="L2836">
        <f t="shared" si="665"/>
        <v>3.9769296294121147E-5</v>
      </c>
      <c r="M2836">
        <f>J2836/SQRT('Exhaust Gas Math'!$E$14*$B$21*$B$23)</f>
        <v>3.1926925345701249E-4</v>
      </c>
      <c r="N2836">
        <f t="shared" si="666"/>
        <v>1.1611157152817179E-2</v>
      </c>
      <c r="O2836">
        <f t="shared" si="667"/>
        <v>0</v>
      </c>
      <c r="P2836">
        <f t="shared" si="668"/>
        <v>0</v>
      </c>
      <c r="Q2836">
        <f>($B$16/2)*(COS((ACOS((2*'Intake Valve Fxn Scratch'!$B$1)/$B$16-1)/($B$17/2))*(I2836-($B$17/2)))+1)*P2836</f>
        <v>0</v>
      </c>
      <c r="R2836">
        <f t="shared" si="669"/>
        <v>0</v>
      </c>
      <c r="S2836">
        <f t="shared" si="670"/>
        <v>0</v>
      </c>
      <c r="T2836">
        <f>S2836*'Exhaust Gas Math'!$C$14</f>
        <v>0</v>
      </c>
      <c r="U2836">
        <f>(T2836/'Exhaust Gas Math'!$B$14)+('Exhaust Gas Math'!$D$10)</f>
        <v>4.4059320573952224E-4</v>
      </c>
      <c r="V2836">
        <f>('Exhaust Gas Math'!$E$10*(2.53982214E-12*V2835^4 - 0.0000000071629564556*V2835^3 + 7.56281407226508E-06*V2835^2 - 0.00322508455050905*V2835 + 1.62997098133725)*$B$24+T2836*'Exhaust Gas Math'!$D$14*$B$23)/('Exhaust Gas Math'!$E$10*(2.53982214E-12*V2835^4 - 0.0000000071629564556*V2835^3 + 7.56281407226508E-06*V2835^2 - 0.00322508455050905*V2835 + 1.62997098133725)+T2836*'Exhaust Gas Math'!$D$14)</f>
        <v>1100</v>
      </c>
      <c r="W2836">
        <f>(353.3116967483*V2836^-1.0020802909)*('Exhaust Gas Math'!$E$10/(T2836+'Exhaust Gas Math'!$E$10))+(357.4500179626*V2836^-1.0038444015 )*(T2836/(T2836+'Exhaust Gas Math'!$E$10))</f>
        <v>0.31654710700089367</v>
      </c>
      <c r="X2836">
        <f t="shared" si="671"/>
        <v>0</v>
      </c>
      <c r="Y2836">
        <f t="shared" si="672"/>
        <v>101325</v>
      </c>
      <c r="Z2836">
        <f t="shared" si="673"/>
        <v>101325</v>
      </c>
    </row>
    <row r="2837" spans="5:26" x14ac:dyDescent="0.2">
      <c r="E2837">
        <f t="shared" si="660"/>
        <v>0.35399999999997489</v>
      </c>
      <c r="F2837">
        <f t="shared" si="661"/>
        <v>101325</v>
      </c>
      <c r="H2837">
        <f t="shared" si="674"/>
        <v>0.35399999999997489</v>
      </c>
      <c r="I2837">
        <f t="shared" si="662"/>
        <v>431.99999999879583</v>
      </c>
      <c r="J2837">
        <f t="shared" si="663"/>
        <v>2.1904161277680589E-2</v>
      </c>
      <c r="K2837">
        <f t="shared" si="664"/>
        <v>25.257141232442823</v>
      </c>
      <c r="L2837">
        <f t="shared" si="665"/>
        <v>3.9769296294121147E-5</v>
      </c>
      <c r="M2837">
        <f>J2837/SQRT('Exhaust Gas Math'!$E$14*$B$21*$B$23)</f>
        <v>3.7185783646223586E-4</v>
      </c>
      <c r="N2837">
        <f t="shared" si="666"/>
        <v>1.3134781388203488E-2</v>
      </c>
      <c r="O2837">
        <f t="shared" si="667"/>
        <v>0</v>
      </c>
      <c r="P2837">
        <f t="shared" si="668"/>
        <v>0</v>
      </c>
      <c r="Q2837">
        <f>($B$16/2)*(COS((ACOS((2*'Intake Valve Fxn Scratch'!$B$1)/$B$16-1)/($B$17/2))*(I2837-($B$17/2)))+1)*P2837</f>
        <v>0</v>
      </c>
      <c r="R2837">
        <f t="shared" si="669"/>
        <v>0</v>
      </c>
      <c r="S2837">
        <f t="shared" si="670"/>
        <v>0</v>
      </c>
      <c r="T2837">
        <f>S2837*'Exhaust Gas Math'!$C$14</f>
        <v>0</v>
      </c>
      <c r="U2837">
        <f>(T2837/'Exhaust Gas Math'!$B$14)+('Exhaust Gas Math'!$D$10)</f>
        <v>4.4059320573952224E-4</v>
      </c>
      <c r="V2837">
        <f>('Exhaust Gas Math'!$E$10*(2.53982214E-12*V2836^4 - 0.0000000071629564556*V2836^3 + 7.56281407226508E-06*V2836^2 - 0.00322508455050905*V2836 + 1.62997098133725)*$B$24+T2837*'Exhaust Gas Math'!$D$14*$B$23)/('Exhaust Gas Math'!$E$10*(2.53982214E-12*V2836^4 - 0.0000000071629564556*V2836^3 + 7.56281407226508E-06*V2836^2 - 0.00322508455050905*V2836 + 1.62997098133725)+T2837*'Exhaust Gas Math'!$D$14)</f>
        <v>1100</v>
      </c>
      <c r="W2837">
        <f>(353.3116967483*V2837^-1.0020802909)*('Exhaust Gas Math'!$E$10/(T2837+'Exhaust Gas Math'!$E$10))+(357.4500179626*V2837^-1.0038444015 )*(T2837/(T2837+'Exhaust Gas Math'!$E$10))</f>
        <v>0.31654710700089367</v>
      </c>
      <c r="X2837">
        <f t="shared" si="671"/>
        <v>0</v>
      </c>
      <c r="Y2837">
        <f t="shared" si="672"/>
        <v>101325</v>
      </c>
      <c r="Z2837">
        <f t="shared" si="673"/>
        <v>101325</v>
      </c>
    </row>
    <row r="2838" spans="5:26" x14ac:dyDescent="0.2">
      <c r="E2838">
        <f t="shared" ref="E2838:E2901" si="675">H2838</f>
        <v>0.35412499999997488</v>
      </c>
      <c r="F2838">
        <f t="shared" ref="F2838:F2901" si="676">Z2838</f>
        <v>101325</v>
      </c>
      <c r="H2838">
        <f t="shared" si="674"/>
        <v>0.35412499999997488</v>
      </c>
      <c r="I2838">
        <f t="shared" si="662"/>
        <v>437.99999999879583</v>
      </c>
      <c r="J2838">
        <f t="shared" si="663"/>
        <v>2.5109199400424099E-2</v>
      </c>
      <c r="K2838">
        <f t="shared" si="664"/>
        <v>25.976597262806468</v>
      </c>
      <c r="L2838">
        <f t="shared" si="665"/>
        <v>3.9769296294121147E-5</v>
      </c>
      <c r="M2838">
        <f>J2838/SQRT('Exhaust Gas Math'!$E$14*$B$21*$B$23)</f>
        <v>4.2626843575401522E-4</v>
      </c>
      <c r="N2838">
        <f t="shared" si="666"/>
        <v>1.4685858366806716E-2</v>
      </c>
      <c r="O2838">
        <f t="shared" si="667"/>
        <v>0</v>
      </c>
      <c r="P2838">
        <f t="shared" si="668"/>
        <v>0</v>
      </c>
      <c r="Q2838">
        <f>($B$16/2)*(COS((ACOS((2*'Intake Valve Fxn Scratch'!$B$1)/$B$16-1)/($B$17/2))*(I2838-($B$17/2)))+1)*P2838</f>
        <v>0</v>
      </c>
      <c r="R2838">
        <f t="shared" si="669"/>
        <v>0</v>
      </c>
      <c r="S2838">
        <f t="shared" si="670"/>
        <v>0</v>
      </c>
      <c r="T2838">
        <f>S2838*'Exhaust Gas Math'!$C$14</f>
        <v>0</v>
      </c>
      <c r="U2838">
        <f>(T2838/'Exhaust Gas Math'!$B$14)+('Exhaust Gas Math'!$D$10)</f>
        <v>4.4059320573952224E-4</v>
      </c>
      <c r="V2838">
        <f>('Exhaust Gas Math'!$E$10*(2.53982214E-12*V2837^4 - 0.0000000071629564556*V2837^3 + 7.56281407226508E-06*V2837^2 - 0.00322508455050905*V2837 + 1.62997098133725)*$B$24+T2838*'Exhaust Gas Math'!$D$14*$B$23)/('Exhaust Gas Math'!$E$10*(2.53982214E-12*V2837^4 - 0.0000000071629564556*V2837^3 + 7.56281407226508E-06*V2837^2 - 0.00322508455050905*V2837 + 1.62997098133725)+T2838*'Exhaust Gas Math'!$D$14)</f>
        <v>1100</v>
      </c>
      <c r="W2838">
        <f>(353.3116967483*V2838^-1.0020802909)*('Exhaust Gas Math'!$E$10/(T2838+'Exhaust Gas Math'!$E$10))+(357.4500179626*V2838^-1.0038444015 )*(T2838/(T2838+'Exhaust Gas Math'!$E$10))</f>
        <v>0.31654710700089367</v>
      </c>
      <c r="X2838">
        <f t="shared" si="671"/>
        <v>0</v>
      </c>
      <c r="Y2838">
        <f t="shared" si="672"/>
        <v>101325</v>
      </c>
      <c r="Z2838">
        <f t="shared" si="673"/>
        <v>101325</v>
      </c>
    </row>
    <row r="2839" spans="5:26" x14ac:dyDescent="0.2">
      <c r="E2839">
        <f t="shared" si="675"/>
        <v>0.35424999999997486</v>
      </c>
      <c r="F2839">
        <f t="shared" si="676"/>
        <v>101325</v>
      </c>
      <c r="H2839">
        <f t="shared" si="674"/>
        <v>0.35424999999997486</v>
      </c>
      <c r="I2839">
        <f t="shared" si="662"/>
        <v>443.99999999879219</v>
      </c>
      <c r="J2839">
        <f t="shared" si="663"/>
        <v>2.8386447713751994E-2</v>
      </c>
      <c r="K2839">
        <f t="shared" si="664"/>
        <v>26.41144825760674</v>
      </c>
      <c r="L2839">
        <f t="shared" si="665"/>
        <v>3.9769296294121147E-5</v>
      </c>
      <c r="M2839">
        <f>J2839/SQRT('Exhaust Gas Math'!$E$14*$B$21*$B$23)</f>
        <v>4.8190491742041878E-4</v>
      </c>
      <c r="N2839">
        <f t="shared" si="666"/>
        <v>1.6267973593931152E-2</v>
      </c>
      <c r="O2839">
        <f t="shared" si="667"/>
        <v>0</v>
      </c>
      <c r="P2839">
        <f t="shared" si="668"/>
        <v>0</v>
      </c>
      <c r="Q2839">
        <f>($B$16/2)*(COS((ACOS((2*'Intake Valve Fxn Scratch'!$B$1)/$B$16-1)/($B$17/2))*(I2839-($B$17/2)))+1)*P2839</f>
        <v>0</v>
      </c>
      <c r="R2839">
        <f t="shared" si="669"/>
        <v>0</v>
      </c>
      <c r="S2839">
        <f t="shared" si="670"/>
        <v>0</v>
      </c>
      <c r="T2839">
        <f>S2839*'Exhaust Gas Math'!$C$14</f>
        <v>0</v>
      </c>
      <c r="U2839">
        <f>(T2839/'Exhaust Gas Math'!$B$14)+('Exhaust Gas Math'!$D$10)</f>
        <v>4.4059320573952224E-4</v>
      </c>
      <c r="V2839">
        <f>('Exhaust Gas Math'!$E$10*(2.53982214E-12*V2838^4 - 0.0000000071629564556*V2838^3 + 7.56281407226508E-06*V2838^2 - 0.00322508455050905*V2838 + 1.62997098133725)*$B$24+T2839*'Exhaust Gas Math'!$D$14*$B$23)/('Exhaust Gas Math'!$E$10*(2.53982214E-12*V2838^4 - 0.0000000071629564556*V2838^3 + 7.56281407226508E-06*V2838^2 - 0.00322508455050905*V2838 + 1.62997098133725)+T2839*'Exhaust Gas Math'!$D$14)</f>
        <v>1100</v>
      </c>
      <c r="W2839">
        <f>(353.3116967483*V2839^-1.0020802909)*('Exhaust Gas Math'!$E$10/(T2839+'Exhaust Gas Math'!$E$10))+(357.4500179626*V2839^-1.0038444015 )*(T2839/(T2839+'Exhaust Gas Math'!$E$10))</f>
        <v>0.31654710700089367</v>
      </c>
      <c r="X2839">
        <f t="shared" si="671"/>
        <v>0</v>
      </c>
      <c r="Y2839">
        <f t="shared" si="672"/>
        <v>101325</v>
      </c>
      <c r="Z2839">
        <f t="shared" si="673"/>
        <v>101325</v>
      </c>
    </row>
    <row r="2840" spans="5:26" x14ac:dyDescent="0.2">
      <c r="E2840">
        <f t="shared" si="675"/>
        <v>0.35437499999997485</v>
      </c>
      <c r="F2840">
        <f t="shared" si="676"/>
        <v>101325</v>
      </c>
      <c r="H2840">
        <f t="shared" si="674"/>
        <v>0.35437499999997485</v>
      </c>
      <c r="I2840">
        <f t="shared" si="662"/>
        <v>449.99999999879219</v>
      </c>
      <c r="J2840">
        <f t="shared" si="663"/>
        <v>3.1699999999333421E-2</v>
      </c>
      <c r="K2840">
        <f t="shared" si="664"/>
        <v>26.556929898345718</v>
      </c>
      <c r="L2840">
        <f t="shared" si="665"/>
        <v>3.9769296294121147E-5</v>
      </c>
      <c r="M2840">
        <f>J2840/SQRT('Exhaust Gas Math'!$E$14*$B$21*$B$23)</f>
        <v>5.3815771652559769E-4</v>
      </c>
      <c r="N2840">
        <f t="shared" si="666"/>
        <v>1.7887450438056968E-2</v>
      </c>
      <c r="O2840">
        <f t="shared" si="667"/>
        <v>0</v>
      </c>
      <c r="P2840">
        <f t="shared" si="668"/>
        <v>0</v>
      </c>
      <c r="Q2840">
        <f>($B$16/2)*(COS((ACOS((2*'Intake Valve Fxn Scratch'!$B$1)/$B$16-1)/($B$17/2))*(I2840-($B$17/2)))+1)*P2840</f>
        <v>0</v>
      </c>
      <c r="R2840">
        <f t="shared" si="669"/>
        <v>0</v>
      </c>
      <c r="S2840">
        <f t="shared" si="670"/>
        <v>0</v>
      </c>
      <c r="T2840">
        <f>S2840*'Exhaust Gas Math'!$C$14</f>
        <v>0</v>
      </c>
      <c r="U2840">
        <f>(T2840/'Exhaust Gas Math'!$B$14)+('Exhaust Gas Math'!$D$10)</f>
        <v>4.4059320573952224E-4</v>
      </c>
      <c r="V2840">
        <f>('Exhaust Gas Math'!$E$10*(2.53982214E-12*V2839^4 - 0.0000000071629564556*V2839^3 + 7.56281407226508E-06*V2839^2 - 0.00322508455050905*V2839 + 1.62997098133725)*$B$24+T2840*'Exhaust Gas Math'!$D$14*$B$23)/('Exhaust Gas Math'!$E$10*(2.53982214E-12*V2839^4 - 0.0000000071629564556*V2839^3 + 7.56281407226508E-06*V2839^2 - 0.00322508455050905*V2839 + 1.62997098133725)+T2840*'Exhaust Gas Math'!$D$14)</f>
        <v>1100</v>
      </c>
      <c r="W2840">
        <f>(353.3116967483*V2840^-1.0020802909)*('Exhaust Gas Math'!$E$10/(T2840+'Exhaust Gas Math'!$E$10))+(357.4500179626*V2840^-1.0038444015 )*(T2840/(T2840+'Exhaust Gas Math'!$E$10))</f>
        <v>0.31654710700089367</v>
      </c>
      <c r="X2840">
        <f t="shared" si="671"/>
        <v>0</v>
      </c>
      <c r="Y2840">
        <f t="shared" si="672"/>
        <v>101325</v>
      </c>
      <c r="Z2840">
        <f t="shared" si="673"/>
        <v>101325</v>
      </c>
    </row>
    <row r="2841" spans="5:26" x14ac:dyDescent="0.2">
      <c r="E2841">
        <f t="shared" si="675"/>
        <v>0.35449999999997484</v>
      </c>
      <c r="F2841">
        <f t="shared" si="676"/>
        <v>101325</v>
      </c>
      <c r="H2841">
        <f t="shared" si="674"/>
        <v>0.35449999999997484</v>
      </c>
      <c r="I2841">
        <f t="shared" si="662"/>
        <v>455.99999999879219</v>
      </c>
      <c r="J2841">
        <f t="shared" si="663"/>
        <v>3.5013552284920361E-2</v>
      </c>
      <c r="K2841">
        <f t="shared" si="664"/>
        <v>26.411448257723638</v>
      </c>
      <c r="L2841">
        <f t="shared" si="665"/>
        <v>3.9769296294121147E-5</v>
      </c>
      <c r="M2841">
        <f>J2841/SQRT('Exhaust Gas Math'!$E$14*$B$21*$B$23)</f>
        <v>5.9441051563087033E-4</v>
      </c>
      <c r="N2841">
        <f t="shared" si="666"/>
        <v>1.9552731033657691E-2</v>
      </c>
      <c r="O2841">
        <f t="shared" si="667"/>
        <v>0</v>
      </c>
      <c r="P2841">
        <f t="shared" si="668"/>
        <v>0</v>
      </c>
      <c r="Q2841">
        <f>($B$16/2)*(COS((ACOS((2*'Intake Valve Fxn Scratch'!$B$1)/$B$16-1)/($B$17/2))*(I2841-($B$17/2)))+1)*P2841</f>
        <v>0</v>
      </c>
      <c r="R2841">
        <f t="shared" si="669"/>
        <v>0</v>
      </c>
      <c r="S2841">
        <f t="shared" si="670"/>
        <v>0</v>
      </c>
      <c r="T2841">
        <f>S2841*'Exhaust Gas Math'!$C$14</f>
        <v>0</v>
      </c>
      <c r="U2841">
        <f>(T2841/'Exhaust Gas Math'!$B$14)+('Exhaust Gas Math'!$D$10)</f>
        <v>4.4059320573952224E-4</v>
      </c>
      <c r="V2841">
        <f>('Exhaust Gas Math'!$E$10*(2.53982214E-12*V2840^4 - 0.0000000071629564556*V2840^3 + 7.56281407226508E-06*V2840^2 - 0.00322508455050905*V2840 + 1.62997098133725)*$B$24+T2841*'Exhaust Gas Math'!$D$14*$B$23)/('Exhaust Gas Math'!$E$10*(2.53982214E-12*V2840^4 - 0.0000000071629564556*V2840^3 + 7.56281407226508E-06*V2840^2 - 0.00322508455050905*V2840 + 1.62997098133725)+T2841*'Exhaust Gas Math'!$D$14)</f>
        <v>1100</v>
      </c>
      <c r="W2841">
        <f>(353.3116967483*V2841^-1.0020802909)*('Exhaust Gas Math'!$E$10/(T2841+'Exhaust Gas Math'!$E$10))+(357.4500179626*V2841^-1.0038444015 )*(T2841/(T2841+'Exhaust Gas Math'!$E$10))</f>
        <v>0.31654710700089367</v>
      </c>
      <c r="X2841">
        <f t="shared" si="671"/>
        <v>0</v>
      </c>
      <c r="Y2841">
        <f t="shared" si="672"/>
        <v>101325</v>
      </c>
      <c r="Z2841">
        <f t="shared" si="673"/>
        <v>101325</v>
      </c>
    </row>
    <row r="2842" spans="5:26" x14ac:dyDescent="0.2">
      <c r="E2842">
        <f t="shared" si="675"/>
        <v>0.35462499999997482</v>
      </c>
      <c r="F2842">
        <f t="shared" si="676"/>
        <v>101325</v>
      </c>
      <c r="H2842">
        <f t="shared" si="674"/>
        <v>0.35462499999997482</v>
      </c>
      <c r="I2842">
        <f t="shared" si="662"/>
        <v>461.99999999879219</v>
      </c>
      <c r="J2842">
        <f t="shared" si="663"/>
        <v>3.8290800598270114E-2</v>
      </c>
      <c r="K2842">
        <f t="shared" si="664"/>
        <v>25.976597263038986</v>
      </c>
      <c r="L2842">
        <f t="shared" si="665"/>
        <v>3.9769296294121147E-5</v>
      </c>
      <c r="M2842">
        <f>J2842/SQRT('Exhaust Gas Math'!$E$14*$B$21*$B$23)</f>
        <v>6.500469972976449E-4</v>
      </c>
      <c r="N2842">
        <f t="shared" si="666"/>
        <v>2.1273748625968772E-2</v>
      </c>
      <c r="O2842">
        <f t="shared" si="667"/>
        <v>0</v>
      </c>
      <c r="P2842">
        <f t="shared" si="668"/>
        <v>0</v>
      </c>
      <c r="Q2842">
        <f>($B$16/2)*(COS((ACOS((2*'Intake Valve Fxn Scratch'!$B$1)/$B$16-1)/($B$17/2))*(I2842-($B$17/2)))+1)*P2842</f>
        <v>0</v>
      </c>
      <c r="R2842">
        <f t="shared" si="669"/>
        <v>0</v>
      </c>
      <c r="S2842">
        <f t="shared" si="670"/>
        <v>0</v>
      </c>
      <c r="T2842">
        <f>S2842*'Exhaust Gas Math'!$C$14</f>
        <v>0</v>
      </c>
      <c r="U2842">
        <f>(T2842/'Exhaust Gas Math'!$B$14)+('Exhaust Gas Math'!$D$10)</f>
        <v>4.4059320573952224E-4</v>
      </c>
      <c r="V2842">
        <f>('Exhaust Gas Math'!$E$10*(2.53982214E-12*V2841^4 - 0.0000000071629564556*V2841^3 + 7.56281407226508E-06*V2841^2 - 0.00322508455050905*V2841 + 1.62997098133725)*$B$24+T2842*'Exhaust Gas Math'!$D$14*$B$23)/('Exhaust Gas Math'!$E$10*(2.53982214E-12*V2841^4 - 0.0000000071629564556*V2841^3 + 7.56281407226508E-06*V2841^2 - 0.00322508455050905*V2841 + 1.62997098133725)+T2842*'Exhaust Gas Math'!$D$14)</f>
        <v>1100</v>
      </c>
      <c r="W2842">
        <f>(353.3116967483*V2842^-1.0020802909)*('Exhaust Gas Math'!$E$10/(T2842+'Exhaust Gas Math'!$E$10))+(357.4500179626*V2842^-1.0038444015 )*(T2842/(T2842+'Exhaust Gas Math'!$E$10))</f>
        <v>0.31654710700089367</v>
      </c>
      <c r="X2842">
        <f t="shared" si="671"/>
        <v>0</v>
      </c>
      <c r="Y2842">
        <f t="shared" si="672"/>
        <v>101325</v>
      </c>
      <c r="Z2842">
        <f t="shared" si="673"/>
        <v>101325</v>
      </c>
    </row>
    <row r="2843" spans="5:26" x14ac:dyDescent="0.2">
      <c r="E2843">
        <f t="shared" si="675"/>
        <v>0.35474999999997481</v>
      </c>
      <c r="F2843">
        <f t="shared" si="676"/>
        <v>101325</v>
      </c>
      <c r="H2843">
        <f t="shared" si="674"/>
        <v>0.35474999999997481</v>
      </c>
      <c r="I2843">
        <f t="shared" si="662"/>
        <v>467.99999999879219</v>
      </c>
      <c r="J2843">
        <f t="shared" si="663"/>
        <v>4.1495838721049789E-2</v>
      </c>
      <c r="K2843">
        <f t="shared" si="664"/>
        <v>25.257141232788417</v>
      </c>
      <c r="L2843">
        <f t="shared" si="665"/>
        <v>3.9769296294121147E-5</v>
      </c>
      <c r="M2843">
        <f>J2843/SQRT('Exhaust Gas Math'!$E$14*$B$21*$B$23)</f>
        <v>7.0445759659003824E-4</v>
      </c>
      <c r="N2843">
        <f t="shared" si="666"/>
        <v>2.306128213057821E-2</v>
      </c>
      <c r="O2843">
        <f t="shared" si="667"/>
        <v>0</v>
      </c>
      <c r="P2843">
        <f t="shared" si="668"/>
        <v>0</v>
      </c>
      <c r="Q2843">
        <f>($B$16/2)*(COS((ACOS((2*'Intake Valve Fxn Scratch'!$B$1)/$B$16-1)/($B$17/2))*(I2843-($B$17/2)))+1)*P2843</f>
        <v>0</v>
      </c>
      <c r="R2843">
        <f t="shared" si="669"/>
        <v>0</v>
      </c>
      <c r="S2843">
        <f t="shared" si="670"/>
        <v>0</v>
      </c>
      <c r="T2843">
        <f>S2843*'Exhaust Gas Math'!$C$14</f>
        <v>0</v>
      </c>
      <c r="U2843">
        <f>(T2843/'Exhaust Gas Math'!$B$14)+('Exhaust Gas Math'!$D$10)</f>
        <v>4.4059320573952224E-4</v>
      </c>
      <c r="V2843">
        <f>('Exhaust Gas Math'!$E$10*(2.53982214E-12*V2842^4 - 0.0000000071629564556*V2842^3 + 7.56281407226508E-06*V2842^2 - 0.00322508455050905*V2842 + 1.62997098133725)*$B$24+T2843*'Exhaust Gas Math'!$D$14*$B$23)/('Exhaust Gas Math'!$E$10*(2.53982214E-12*V2842^4 - 0.0000000071629564556*V2842^3 + 7.56281407226508E-06*V2842^2 - 0.00322508455050905*V2842 + 1.62997098133725)+T2843*'Exhaust Gas Math'!$D$14)</f>
        <v>1100</v>
      </c>
      <c r="W2843">
        <f>(353.3116967483*V2843^-1.0020802909)*('Exhaust Gas Math'!$E$10/(T2843+'Exhaust Gas Math'!$E$10))+(357.4500179626*V2843^-1.0038444015 )*(T2843/(T2843+'Exhaust Gas Math'!$E$10))</f>
        <v>0.31654710700089367</v>
      </c>
      <c r="X2843">
        <f t="shared" si="671"/>
        <v>0</v>
      </c>
      <c r="Y2843">
        <f t="shared" si="672"/>
        <v>101325</v>
      </c>
      <c r="Z2843">
        <f t="shared" si="673"/>
        <v>101325</v>
      </c>
    </row>
    <row r="2844" spans="5:26" x14ac:dyDescent="0.2">
      <c r="E2844">
        <f t="shared" si="675"/>
        <v>0.35487499999997479</v>
      </c>
      <c r="F2844">
        <f t="shared" si="676"/>
        <v>101325</v>
      </c>
      <c r="H2844">
        <f t="shared" si="674"/>
        <v>0.35487499999997479</v>
      </c>
      <c r="I2844">
        <f t="shared" si="662"/>
        <v>473.99999999878855</v>
      </c>
      <c r="J2844">
        <f t="shared" si="663"/>
        <v>4.4593551584892338E-2</v>
      </c>
      <c r="K2844">
        <f t="shared" si="664"/>
        <v>24.260962677794431</v>
      </c>
      <c r="L2844">
        <f t="shared" si="665"/>
        <v>3.9769296294121147E-5</v>
      </c>
      <c r="M2844">
        <f>J2844/SQRT('Exhaust Gas Math'!$E$14*$B$21*$B$23)</f>
        <v>7.5704617959611168E-4</v>
      </c>
      <c r="N2844">
        <f t="shared" si="666"/>
        <v>2.4926279522791236E-2</v>
      </c>
      <c r="O2844">
        <f t="shared" si="667"/>
        <v>0</v>
      </c>
      <c r="P2844">
        <f t="shared" si="668"/>
        <v>0</v>
      </c>
      <c r="Q2844">
        <f>($B$16/2)*(COS((ACOS((2*'Intake Valve Fxn Scratch'!$B$1)/$B$16-1)/($B$17/2))*(I2844-($B$17/2)))+1)*P2844</f>
        <v>0</v>
      </c>
      <c r="R2844">
        <f t="shared" si="669"/>
        <v>0</v>
      </c>
      <c r="S2844">
        <f t="shared" si="670"/>
        <v>0</v>
      </c>
      <c r="T2844">
        <f>S2844*'Exhaust Gas Math'!$C$14</f>
        <v>0</v>
      </c>
      <c r="U2844">
        <f>(T2844/'Exhaust Gas Math'!$B$14)+('Exhaust Gas Math'!$D$10)</f>
        <v>4.4059320573952224E-4</v>
      </c>
      <c r="V2844">
        <f>('Exhaust Gas Math'!$E$10*(2.53982214E-12*V2843^4 - 0.0000000071629564556*V2843^3 + 7.56281407226508E-06*V2843^2 - 0.00322508455050905*V2843 + 1.62997098133725)*$B$24+T2844*'Exhaust Gas Math'!$D$14*$B$23)/('Exhaust Gas Math'!$E$10*(2.53982214E-12*V2843^4 - 0.0000000071629564556*V2843^3 + 7.56281407226508E-06*V2843^2 - 0.00322508455050905*V2843 + 1.62997098133725)+T2844*'Exhaust Gas Math'!$D$14)</f>
        <v>1100</v>
      </c>
      <c r="W2844">
        <f>(353.3116967483*V2844^-1.0020802909)*('Exhaust Gas Math'!$E$10/(T2844+'Exhaust Gas Math'!$E$10))+(357.4500179626*V2844^-1.0038444015 )*(T2844/(T2844+'Exhaust Gas Math'!$E$10))</f>
        <v>0.31654710700089367</v>
      </c>
      <c r="X2844">
        <f t="shared" si="671"/>
        <v>0</v>
      </c>
      <c r="Y2844">
        <f t="shared" si="672"/>
        <v>101325</v>
      </c>
      <c r="Z2844">
        <f t="shared" si="673"/>
        <v>101325</v>
      </c>
    </row>
    <row r="2845" spans="5:26" x14ac:dyDescent="0.2">
      <c r="E2845">
        <f t="shared" si="675"/>
        <v>0.35499999999997478</v>
      </c>
      <c r="F2845">
        <f t="shared" si="676"/>
        <v>101325</v>
      </c>
      <c r="H2845">
        <f t="shared" si="674"/>
        <v>0.35499999999997478</v>
      </c>
      <c r="I2845">
        <f t="shared" si="662"/>
        <v>479.99999999878855</v>
      </c>
      <c r="J2845">
        <f t="shared" si="663"/>
        <v>4.7549999999420077E-2</v>
      </c>
      <c r="K2845">
        <f t="shared" si="664"/>
        <v>22.998975938770378</v>
      </c>
      <c r="L2845">
        <f t="shared" si="665"/>
        <v>3.9769296294121147E-5</v>
      </c>
      <c r="M2845">
        <f>J2845/SQRT('Exhaust Gas Math'!$E$14*$B$21*$B$23)</f>
        <v>8.0723657479552587E-4</v>
      </c>
      <c r="N2845">
        <f t="shared" si="666"/>
        <v>2.6879134705277818E-2</v>
      </c>
      <c r="O2845">
        <f t="shared" si="667"/>
        <v>0</v>
      </c>
      <c r="P2845">
        <f t="shared" si="668"/>
        <v>0</v>
      </c>
      <c r="Q2845">
        <f>($B$16/2)*(COS((ACOS((2*'Intake Valve Fxn Scratch'!$B$1)/$B$16-1)/($B$17/2))*(I2845-($B$17/2)))+1)*P2845</f>
        <v>0</v>
      </c>
      <c r="R2845">
        <f t="shared" si="669"/>
        <v>0</v>
      </c>
      <c r="S2845">
        <f t="shared" si="670"/>
        <v>0</v>
      </c>
      <c r="T2845">
        <f>S2845*'Exhaust Gas Math'!$C$14</f>
        <v>0</v>
      </c>
      <c r="U2845">
        <f>(T2845/'Exhaust Gas Math'!$B$14)+('Exhaust Gas Math'!$D$10)</f>
        <v>4.4059320573952224E-4</v>
      </c>
      <c r="V2845">
        <f>('Exhaust Gas Math'!$E$10*(2.53982214E-12*V2844^4 - 0.0000000071629564556*V2844^3 + 7.56281407226508E-06*V2844^2 - 0.00322508455050905*V2844 + 1.62997098133725)*$B$24+T2845*'Exhaust Gas Math'!$D$14*$B$23)/('Exhaust Gas Math'!$E$10*(2.53982214E-12*V2844^4 - 0.0000000071629564556*V2844^3 + 7.56281407226508E-06*V2844^2 - 0.00322508455050905*V2844 + 1.62997098133725)+T2845*'Exhaust Gas Math'!$D$14)</f>
        <v>1100</v>
      </c>
      <c r="W2845">
        <f>(353.3116967483*V2845^-1.0020802909)*('Exhaust Gas Math'!$E$10/(T2845+'Exhaust Gas Math'!$E$10))+(357.4500179626*V2845^-1.0038444015 )*(T2845/(T2845+'Exhaust Gas Math'!$E$10))</f>
        <v>0.31654710700089367</v>
      </c>
      <c r="X2845">
        <f t="shared" si="671"/>
        <v>0</v>
      </c>
      <c r="Y2845">
        <f t="shared" si="672"/>
        <v>101325</v>
      </c>
      <c r="Z2845">
        <f t="shared" si="673"/>
        <v>101325</v>
      </c>
    </row>
    <row r="2846" spans="5:26" x14ac:dyDescent="0.2">
      <c r="E2846">
        <f t="shared" si="675"/>
        <v>0.35512499999997477</v>
      </c>
      <c r="F2846">
        <f t="shared" si="676"/>
        <v>101325</v>
      </c>
      <c r="H2846">
        <f t="shared" si="674"/>
        <v>0.35512499999997477</v>
      </c>
      <c r="I2846">
        <f t="shared" si="662"/>
        <v>485.99999999878855</v>
      </c>
      <c r="J2846">
        <f t="shared" si="663"/>
        <v>5.0332792497130033E-2</v>
      </c>
      <c r="K2846">
        <f t="shared" si="664"/>
        <v>21.485007606515342</v>
      </c>
      <c r="L2846">
        <f t="shared" si="665"/>
        <v>3.9769296294121147E-5</v>
      </c>
      <c r="M2846">
        <f>J2846/SQRT('Exhaust Gas Math'!$E$14*$B$21*$B$23)</f>
        <v>8.544788857155147E-4</v>
      </c>
      <c r="N2846">
        <f t="shared" si="666"/>
        <v>2.8928903021408062E-2</v>
      </c>
      <c r="O2846">
        <f t="shared" si="667"/>
        <v>0</v>
      </c>
      <c r="P2846">
        <f t="shared" si="668"/>
        <v>0</v>
      </c>
      <c r="Q2846">
        <f>($B$16/2)*(COS((ACOS((2*'Intake Valve Fxn Scratch'!$B$1)/$B$16-1)/($B$17/2))*(I2846-($B$17/2)))+1)*P2846</f>
        <v>0</v>
      </c>
      <c r="R2846">
        <f t="shared" si="669"/>
        <v>0</v>
      </c>
      <c r="S2846">
        <f t="shared" si="670"/>
        <v>0</v>
      </c>
      <c r="T2846">
        <f>S2846*'Exhaust Gas Math'!$C$14</f>
        <v>0</v>
      </c>
      <c r="U2846">
        <f>(T2846/'Exhaust Gas Math'!$B$14)+('Exhaust Gas Math'!$D$10)</f>
        <v>4.4059320573952224E-4</v>
      </c>
      <c r="V2846">
        <f>('Exhaust Gas Math'!$E$10*(2.53982214E-12*V2845^4 - 0.0000000071629564556*V2845^3 + 7.56281407226508E-06*V2845^2 - 0.00322508455050905*V2845 + 1.62997098133725)*$B$24+T2846*'Exhaust Gas Math'!$D$14*$B$23)/('Exhaust Gas Math'!$E$10*(2.53982214E-12*V2845^4 - 0.0000000071629564556*V2845^3 + 7.56281407226508E-06*V2845^2 - 0.00322508455050905*V2845 + 1.62997098133725)+T2846*'Exhaust Gas Math'!$D$14)</f>
        <v>1100</v>
      </c>
      <c r="W2846">
        <f>(353.3116967483*V2846^-1.0020802909)*('Exhaust Gas Math'!$E$10/(T2846+'Exhaust Gas Math'!$E$10))+(357.4500179626*V2846^-1.0038444015 )*(T2846/(T2846+'Exhaust Gas Math'!$E$10))</f>
        <v>0.31654710700089367</v>
      </c>
      <c r="X2846">
        <f t="shared" si="671"/>
        <v>0</v>
      </c>
      <c r="Y2846">
        <f t="shared" si="672"/>
        <v>101325</v>
      </c>
      <c r="Z2846">
        <f t="shared" si="673"/>
        <v>101325</v>
      </c>
    </row>
    <row r="2847" spans="5:26" x14ac:dyDescent="0.2">
      <c r="E2847">
        <f t="shared" si="675"/>
        <v>0.35524999999997475</v>
      </c>
      <c r="F2847">
        <f t="shared" si="676"/>
        <v>101325</v>
      </c>
      <c r="H2847">
        <f t="shared" si="674"/>
        <v>0.35524999999997475</v>
      </c>
      <c r="I2847">
        <f t="shared" si="662"/>
        <v>491.99999999878855</v>
      </c>
      <c r="J2847">
        <f t="shared" si="663"/>
        <v>5.2911440221077521E-2</v>
      </c>
      <c r="K2847">
        <f t="shared" si="664"/>
        <v>19.735645034897381</v>
      </c>
      <c r="L2847">
        <f t="shared" si="665"/>
        <v>3.9769296294121147E-5</v>
      </c>
      <c r="M2847">
        <f>J2847/SQRT('Exhaust Gas Math'!$E$14*$B$21*$B$23)</f>
        <v>8.9825551571149861E-4</v>
      </c>
      <c r="N2847">
        <f t="shared" si="666"/>
        <v>3.1082443967939185E-2</v>
      </c>
      <c r="O2847">
        <f t="shared" si="667"/>
        <v>0</v>
      </c>
      <c r="P2847">
        <f t="shared" si="668"/>
        <v>0</v>
      </c>
      <c r="Q2847">
        <f>($B$16/2)*(COS((ACOS((2*'Intake Valve Fxn Scratch'!$B$1)/$B$16-1)/($B$17/2))*(I2847-($B$17/2)))+1)*P2847</f>
        <v>0</v>
      </c>
      <c r="R2847">
        <f t="shared" si="669"/>
        <v>0</v>
      </c>
      <c r="S2847">
        <f t="shared" si="670"/>
        <v>0</v>
      </c>
      <c r="T2847">
        <f>S2847*'Exhaust Gas Math'!$C$14</f>
        <v>0</v>
      </c>
      <c r="U2847">
        <f>(T2847/'Exhaust Gas Math'!$B$14)+('Exhaust Gas Math'!$D$10)</f>
        <v>4.4059320573952224E-4</v>
      </c>
      <c r="V2847">
        <f>('Exhaust Gas Math'!$E$10*(2.53982214E-12*V2846^4 - 0.0000000071629564556*V2846^3 + 7.56281407226508E-06*V2846^2 - 0.00322508455050905*V2846 + 1.62997098133725)*$B$24+T2847*'Exhaust Gas Math'!$D$14*$B$23)/('Exhaust Gas Math'!$E$10*(2.53982214E-12*V2846^4 - 0.0000000071629564556*V2846^3 + 7.56281407226508E-06*V2846^2 - 0.00322508455050905*V2846 + 1.62997098133725)+T2847*'Exhaust Gas Math'!$D$14)</f>
        <v>1100</v>
      </c>
      <c r="W2847">
        <f>(353.3116967483*V2847^-1.0020802909)*('Exhaust Gas Math'!$E$10/(T2847+'Exhaust Gas Math'!$E$10))+(357.4500179626*V2847^-1.0038444015 )*(T2847/(T2847+'Exhaust Gas Math'!$E$10))</f>
        <v>0.31654710700089367</v>
      </c>
      <c r="X2847">
        <f t="shared" si="671"/>
        <v>0</v>
      </c>
      <c r="Y2847">
        <f t="shared" si="672"/>
        <v>101325</v>
      </c>
      <c r="Z2847">
        <f t="shared" si="673"/>
        <v>101325</v>
      </c>
    </row>
    <row r="2848" spans="5:26" x14ac:dyDescent="0.2">
      <c r="E2848">
        <f t="shared" si="675"/>
        <v>0.35537499999997474</v>
      </c>
      <c r="F2848">
        <f t="shared" si="676"/>
        <v>101325</v>
      </c>
      <c r="H2848">
        <f t="shared" si="674"/>
        <v>0.35537499999997474</v>
      </c>
      <c r="I2848">
        <f t="shared" si="662"/>
        <v>497.99999999878855</v>
      </c>
      <c r="J2848">
        <f t="shared" si="663"/>
        <v>5.5257690967185059E-2</v>
      </c>
      <c r="K2848">
        <f t="shared" si="664"/>
        <v>17.770054606326905</v>
      </c>
      <c r="L2848">
        <f t="shared" si="665"/>
        <v>3.9769296294121147E-5</v>
      </c>
      <c r="M2848">
        <f>J2848/SQRT('Exhaust Gas Math'!$E$14*$B$21*$B$23)</f>
        <v>9.3808683886444067E-4</v>
      </c>
      <c r="N2848">
        <f t="shared" si="666"/>
        <v>3.3343486331985341E-2</v>
      </c>
      <c r="O2848">
        <f t="shared" si="667"/>
        <v>0</v>
      </c>
      <c r="P2848">
        <f t="shared" si="668"/>
        <v>0</v>
      </c>
      <c r="Q2848">
        <f>($B$16/2)*(COS((ACOS((2*'Intake Valve Fxn Scratch'!$B$1)/$B$16-1)/($B$17/2))*(I2848-($B$17/2)))+1)*P2848</f>
        <v>0</v>
      </c>
      <c r="R2848">
        <f t="shared" si="669"/>
        <v>0</v>
      </c>
      <c r="S2848">
        <f t="shared" si="670"/>
        <v>0</v>
      </c>
      <c r="T2848">
        <f>S2848*'Exhaust Gas Math'!$C$14</f>
        <v>0</v>
      </c>
      <c r="U2848">
        <f>(T2848/'Exhaust Gas Math'!$B$14)+('Exhaust Gas Math'!$D$10)</f>
        <v>4.4059320573952224E-4</v>
      </c>
      <c r="V2848">
        <f>('Exhaust Gas Math'!$E$10*(2.53982214E-12*V2847^4 - 0.0000000071629564556*V2847^3 + 7.56281407226508E-06*V2847^2 - 0.00322508455050905*V2847 + 1.62997098133725)*$B$24+T2848*'Exhaust Gas Math'!$D$14*$B$23)/('Exhaust Gas Math'!$E$10*(2.53982214E-12*V2847^4 - 0.0000000071629564556*V2847^3 + 7.56281407226508E-06*V2847^2 - 0.00322508455050905*V2847 + 1.62997098133725)+T2848*'Exhaust Gas Math'!$D$14)</f>
        <v>1100</v>
      </c>
      <c r="W2848">
        <f>(353.3116967483*V2848^-1.0020802909)*('Exhaust Gas Math'!$E$10/(T2848+'Exhaust Gas Math'!$E$10))+(357.4500179626*V2848^-1.0038444015 )*(T2848/(T2848+'Exhaust Gas Math'!$E$10))</f>
        <v>0.31654710700089367</v>
      </c>
      <c r="X2848">
        <f t="shared" si="671"/>
        <v>0</v>
      </c>
      <c r="Y2848">
        <f t="shared" si="672"/>
        <v>101325</v>
      </c>
      <c r="Z2848">
        <f t="shared" si="673"/>
        <v>101325</v>
      </c>
    </row>
    <row r="2849" spans="5:26" x14ac:dyDescent="0.2">
      <c r="E2849">
        <f t="shared" si="675"/>
        <v>0.35549999999997473</v>
      </c>
      <c r="F2849">
        <f t="shared" si="676"/>
        <v>101325</v>
      </c>
      <c r="H2849">
        <f t="shared" si="674"/>
        <v>0.35549999999997473</v>
      </c>
      <c r="I2849">
        <f t="shared" si="662"/>
        <v>503.99999999878855</v>
      </c>
      <c r="J2849">
        <f t="shared" si="663"/>
        <v>5.734583872129121E-2</v>
      </c>
      <c r="K2849">
        <f t="shared" si="664"/>
        <v>15.609771740867686</v>
      </c>
      <c r="L2849">
        <f t="shared" si="665"/>
        <v>3.9769296294121147E-5</v>
      </c>
      <c r="M2849">
        <f>J2849/SQRT('Exhaust Gas Math'!$E$14*$B$21*$B$23)</f>
        <v>9.7353645486259366E-4</v>
      </c>
      <c r="N2849">
        <f t="shared" si="666"/>
        <v>3.5711621292902306E-2</v>
      </c>
      <c r="O2849">
        <f t="shared" si="667"/>
        <v>0</v>
      </c>
      <c r="P2849">
        <f t="shared" si="668"/>
        <v>0</v>
      </c>
      <c r="Q2849">
        <f>($B$16/2)*(COS((ACOS((2*'Intake Valve Fxn Scratch'!$B$1)/$B$16-1)/($B$17/2))*(I2849-($B$17/2)))+1)*P2849</f>
        <v>0</v>
      </c>
      <c r="R2849">
        <f t="shared" si="669"/>
        <v>0</v>
      </c>
      <c r="S2849">
        <f t="shared" si="670"/>
        <v>0</v>
      </c>
      <c r="T2849">
        <f>S2849*'Exhaust Gas Math'!$C$14</f>
        <v>0</v>
      </c>
      <c r="U2849">
        <f>(T2849/'Exhaust Gas Math'!$B$14)+('Exhaust Gas Math'!$D$10)</f>
        <v>4.4059320573952224E-4</v>
      </c>
      <c r="V2849">
        <f>('Exhaust Gas Math'!$E$10*(2.53982214E-12*V2848^4 - 0.0000000071629564556*V2848^3 + 7.56281407226508E-06*V2848^2 - 0.00322508455050905*V2848 + 1.62997098133725)*$B$24+T2849*'Exhaust Gas Math'!$D$14*$B$23)/('Exhaust Gas Math'!$E$10*(2.53982214E-12*V2848^4 - 0.0000000071629564556*V2848^3 + 7.56281407226508E-06*V2848^2 - 0.00322508455050905*V2848 + 1.62997098133725)+T2849*'Exhaust Gas Math'!$D$14)</f>
        <v>1100</v>
      </c>
      <c r="W2849">
        <f>(353.3116967483*V2849^-1.0020802909)*('Exhaust Gas Math'!$E$10/(T2849+'Exhaust Gas Math'!$E$10))+(357.4500179626*V2849^-1.0038444015 )*(T2849/(T2849+'Exhaust Gas Math'!$E$10))</f>
        <v>0.31654710700089367</v>
      </c>
      <c r="X2849">
        <f t="shared" si="671"/>
        <v>0</v>
      </c>
      <c r="Y2849">
        <f t="shared" si="672"/>
        <v>101325</v>
      </c>
      <c r="Z2849">
        <f t="shared" si="673"/>
        <v>101325</v>
      </c>
    </row>
    <row r="2850" spans="5:26" x14ac:dyDescent="0.2">
      <c r="E2850">
        <f t="shared" si="675"/>
        <v>0.35562499999997471</v>
      </c>
      <c r="F2850">
        <f t="shared" si="676"/>
        <v>101325</v>
      </c>
      <c r="H2850">
        <f t="shared" si="674"/>
        <v>0.35562499999997471</v>
      </c>
      <c r="I2850">
        <f t="shared" si="662"/>
        <v>509.99999999878492</v>
      </c>
      <c r="J2850">
        <f t="shared" si="663"/>
        <v>5.9153005299631259E-2</v>
      </c>
      <c r="K2850">
        <f t="shared" si="664"/>
        <v>13.278464949659606</v>
      </c>
      <c r="L2850">
        <f t="shared" si="665"/>
        <v>3.9769296294121147E-5</v>
      </c>
      <c r="M2850">
        <f>J2850/SQRT('Exhaust Gas Math'!$E$14*$B$21*$B$23)</f>
        <v>1.0042159702948117E-3</v>
      </c>
      <c r="N2850">
        <f t="shared" si="666"/>
        <v>3.818124315424884E-2</v>
      </c>
      <c r="O2850">
        <f t="shared" si="667"/>
        <v>0</v>
      </c>
      <c r="P2850">
        <f t="shared" si="668"/>
        <v>0</v>
      </c>
      <c r="Q2850">
        <f>($B$16/2)*(COS((ACOS((2*'Intake Valve Fxn Scratch'!$B$1)/$B$16-1)/($B$17/2))*(I2850-($B$17/2)))+1)*P2850</f>
        <v>0</v>
      </c>
      <c r="R2850">
        <f t="shared" si="669"/>
        <v>0</v>
      </c>
      <c r="S2850">
        <f t="shared" si="670"/>
        <v>0</v>
      </c>
      <c r="T2850">
        <f>S2850*'Exhaust Gas Math'!$C$14</f>
        <v>0</v>
      </c>
      <c r="U2850">
        <f>(T2850/'Exhaust Gas Math'!$B$14)+('Exhaust Gas Math'!$D$10)</f>
        <v>4.4059320573952224E-4</v>
      </c>
      <c r="V2850">
        <f>('Exhaust Gas Math'!$E$10*(2.53982214E-12*V2849^4 - 0.0000000071629564556*V2849^3 + 7.56281407226508E-06*V2849^2 - 0.00322508455050905*V2849 + 1.62997098133725)*$B$24+T2850*'Exhaust Gas Math'!$D$14*$B$23)/('Exhaust Gas Math'!$E$10*(2.53982214E-12*V2849^4 - 0.0000000071629564556*V2849^3 + 7.56281407226508E-06*V2849^2 - 0.00322508455050905*V2849 + 1.62997098133725)+T2850*'Exhaust Gas Math'!$D$14)</f>
        <v>1100</v>
      </c>
      <c r="W2850">
        <f>(353.3116967483*V2850^-1.0020802909)*('Exhaust Gas Math'!$E$10/(T2850+'Exhaust Gas Math'!$E$10))+(357.4500179626*V2850^-1.0038444015 )*(T2850/(T2850+'Exhaust Gas Math'!$E$10))</f>
        <v>0.31654710700089367</v>
      </c>
      <c r="X2850">
        <f t="shared" si="671"/>
        <v>0</v>
      </c>
      <c r="Y2850">
        <f t="shared" si="672"/>
        <v>101325</v>
      </c>
      <c r="Z2850">
        <f t="shared" si="673"/>
        <v>101325</v>
      </c>
    </row>
    <row r="2851" spans="5:26" x14ac:dyDescent="0.2">
      <c r="E2851">
        <f t="shared" si="675"/>
        <v>0.3557499999999747</v>
      </c>
      <c r="F2851">
        <f t="shared" si="676"/>
        <v>101325</v>
      </c>
      <c r="H2851">
        <f t="shared" si="674"/>
        <v>0.3557499999999747</v>
      </c>
      <c r="I2851">
        <f t="shared" si="662"/>
        <v>515.99999999878492</v>
      </c>
      <c r="J2851">
        <f t="shared" si="663"/>
        <v>6.0659391006997028E-2</v>
      </c>
      <c r="K2851">
        <f t="shared" si="664"/>
        <v>10.801676517766966</v>
      </c>
      <c r="L2851">
        <f t="shared" si="665"/>
        <v>3.9769296294121147E-5</v>
      </c>
      <c r="M2851">
        <f>J2851/SQRT('Exhaust Gas Math'!$E$14*$B$21*$B$23)</f>
        <v>1.0297892539698843E-3</v>
      </c>
      <c r="N2851">
        <f t="shared" si="666"/>
        <v>4.0740475102450296E-2</v>
      </c>
      <c r="O2851">
        <f t="shared" si="667"/>
        <v>0</v>
      </c>
      <c r="P2851">
        <f t="shared" si="668"/>
        <v>0</v>
      </c>
      <c r="Q2851">
        <f>($B$16/2)*(COS((ACOS((2*'Intake Valve Fxn Scratch'!$B$1)/$B$16-1)/($B$17/2))*(I2851-($B$17/2)))+1)*P2851</f>
        <v>0</v>
      </c>
      <c r="R2851">
        <f t="shared" si="669"/>
        <v>0</v>
      </c>
      <c r="S2851">
        <f t="shared" si="670"/>
        <v>0</v>
      </c>
      <c r="T2851">
        <f>S2851*'Exhaust Gas Math'!$C$14</f>
        <v>0</v>
      </c>
      <c r="U2851">
        <f>(T2851/'Exhaust Gas Math'!$B$14)+('Exhaust Gas Math'!$D$10)</f>
        <v>4.4059320573952224E-4</v>
      </c>
      <c r="V2851">
        <f>('Exhaust Gas Math'!$E$10*(2.53982214E-12*V2850^4 - 0.0000000071629564556*V2850^3 + 7.56281407226508E-06*V2850^2 - 0.00322508455050905*V2850 + 1.62997098133725)*$B$24+T2851*'Exhaust Gas Math'!$D$14*$B$23)/('Exhaust Gas Math'!$E$10*(2.53982214E-12*V2850^4 - 0.0000000071629564556*V2850^3 + 7.56281407226508E-06*V2850^2 - 0.00322508455050905*V2850 + 1.62997098133725)+T2851*'Exhaust Gas Math'!$D$14)</f>
        <v>1100</v>
      </c>
      <c r="W2851">
        <f>(353.3116967483*V2851^-1.0020802909)*('Exhaust Gas Math'!$E$10/(T2851+'Exhaust Gas Math'!$E$10))+(357.4500179626*V2851^-1.0038444015 )*(T2851/(T2851+'Exhaust Gas Math'!$E$10))</f>
        <v>0.31654710700089367</v>
      </c>
      <c r="X2851">
        <f t="shared" si="671"/>
        <v>0</v>
      </c>
      <c r="Y2851">
        <f t="shared" si="672"/>
        <v>101325</v>
      </c>
      <c r="Z2851">
        <f t="shared" si="673"/>
        <v>101325</v>
      </c>
    </row>
    <row r="2852" spans="5:26" x14ac:dyDescent="0.2">
      <c r="E2852">
        <f t="shared" si="675"/>
        <v>0.35587499999997468</v>
      </c>
      <c r="F2852">
        <f t="shared" si="676"/>
        <v>101325</v>
      </c>
      <c r="H2852">
        <f t="shared" si="674"/>
        <v>0.35587499999997468</v>
      </c>
      <c r="I2852">
        <f t="shared" si="662"/>
        <v>521.99999999878492</v>
      </c>
      <c r="J2852">
        <f t="shared" si="663"/>
        <v>6.1848491566348779E-2</v>
      </c>
      <c r="K2852">
        <f t="shared" si="664"/>
        <v>8.2065426575481997</v>
      </c>
      <c r="L2852">
        <f t="shared" si="665"/>
        <v>3.9769296294121147E-5</v>
      </c>
      <c r="M2852">
        <f>J2852/SQRT('Exhaust Gas Math'!$E$14*$B$21*$B$23)</f>
        <v>1.0499761196403419E-3</v>
      </c>
      <c r="N2852">
        <f t="shared" si="666"/>
        <v>4.3370137971197951E-2</v>
      </c>
      <c r="O2852">
        <f t="shared" si="667"/>
        <v>0</v>
      </c>
      <c r="P2852">
        <f t="shared" si="668"/>
        <v>0</v>
      </c>
      <c r="Q2852">
        <f>($B$16/2)*(COS((ACOS((2*'Intake Valve Fxn Scratch'!$B$1)/$B$16-1)/($B$17/2))*(I2852-($B$17/2)))+1)*P2852</f>
        <v>0</v>
      </c>
      <c r="R2852">
        <f t="shared" si="669"/>
        <v>0</v>
      </c>
      <c r="S2852">
        <f t="shared" si="670"/>
        <v>0</v>
      </c>
      <c r="T2852">
        <f>S2852*'Exhaust Gas Math'!$C$14</f>
        <v>0</v>
      </c>
      <c r="U2852">
        <f>(T2852/'Exhaust Gas Math'!$B$14)+('Exhaust Gas Math'!$D$10)</f>
        <v>4.4059320573952224E-4</v>
      </c>
      <c r="V2852">
        <f>('Exhaust Gas Math'!$E$10*(2.53982214E-12*V2851^4 - 0.0000000071629564556*V2851^3 + 7.56281407226508E-06*V2851^2 - 0.00322508455050905*V2851 + 1.62997098133725)*$B$24+T2852*'Exhaust Gas Math'!$D$14*$B$23)/('Exhaust Gas Math'!$E$10*(2.53982214E-12*V2851^4 - 0.0000000071629564556*V2851^3 + 7.56281407226508E-06*V2851^2 - 0.00322508455050905*V2851 + 1.62997098133725)+T2852*'Exhaust Gas Math'!$D$14)</f>
        <v>1100</v>
      </c>
      <c r="W2852">
        <f>(353.3116967483*V2852^-1.0020802909)*('Exhaust Gas Math'!$E$10/(T2852+'Exhaust Gas Math'!$E$10))+(357.4500179626*V2852^-1.0038444015 )*(T2852/(T2852+'Exhaust Gas Math'!$E$10))</f>
        <v>0.31654710700089367</v>
      </c>
      <c r="X2852">
        <f t="shared" si="671"/>
        <v>0</v>
      </c>
      <c r="Y2852">
        <f t="shared" si="672"/>
        <v>101325</v>
      </c>
      <c r="Z2852">
        <f t="shared" si="673"/>
        <v>101325</v>
      </c>
    </row>
    <row r="2853" spans="5:26" x14ac:dyDescent="0.2">
      <c r="E2853">
        <f t="shared" si="675"/>
        <v>0.35599999999997467</v>
      </c>
      <c r="F2853">
        <f t="shared" si="676"/>
        <v>101325</v>
      </c>
      <c r="H2853">
        <f t="shared" si="674"/>
        <v>0.35599999999997467</v>
      </c>
      <c r="I2853">
        <f t="shared" si="662"/>
        <v>527.99999999878492</v>
      </c>
      <c r="J2853">
        <f t="shared" si="663"/>
        <v>6.2707278943121697E-2</v>
      </c>
      <c r="K2853">
        <f t="shared" si="664"/>
        <v>5.5214961986453295</v>
      </c>
      <c r="L2853">
        <f t="shared" si="665"/>
        <v>3.9769296294121147E-5</v>
      </c>
      <c r="M2853">
        <f>J2853/SQRT('Exhaust Gas Math'!$E$14*$B$21*$B$23)</f>
        <v>1.0645553957815042E-3</v>
      </c>
      <c r="N2853">
        <f t="shared" si="666"/>
        <v>4.6042841936996814E-2</v>
      </c>
      <c r="O2853">
        <f t="shared" si="667"/>
        <v>0</v>
      </c>
      <c r="P2853">
        <f t="shared" si="668"/>
        <v>0</v>
      </c>
      <c r="Q2853">
        <f>($B$16/2)*(COS((ACOS((2*'Intake Valve Fxn Scratch'!$B$1)/$B$16-1)/($B$17/2))*(I2853-($B$17/2)))+1)*P2853</f>
        <v>0</v>
      </c>
      <c r="R2853">
        <f t="shared" si="669"/>
        <v>0</v>
      </c>
      <c r="S2853">
        <f t="shared" si="670"/>
        <v>0</v>
      </c>
      <c r="T2853">
        <f>S2853*'Exhaust Gas Math'!$C$14</f>
        <v>0</v>
      </c>
      <c r="U2853">
        <f>(T2853/'Exhaust Gas Math'!$B$14)+('Exhaust Gas Math'!$D$10)</f>
        <v>4.4059320573952224E-4</v>
      </c>
      <c r="V2853">
        <f>('Exhaust Gas Math'!$E$10*(2.53982214E-12*V2852^4 - 0.0000000071629564556*V2852^3 + 7.56281407226508E-06*V2852^2 - 0.00322508455050905*V2852 + 1.62997098133725)*$B$24+T2853*'Exhaust Gas Math'!$D$14*$B$23)/('Exhaust Gas Math'!$E$10*(2.53982214E-12*V2852^4 - 0.0000000071629564556*V2852^3 + 7.56281407226508E-06*V2852^2 - 0.00322508455050905*V2852 + 1.62997098133725)+T2853*'Exhaust Gas Math'!$D$14)</f>
        <v>1100</v>
      </c>
      <c r="W2853">
        <f>(353.3116967483*V2853^-1.0020802909)*('Exhaust Gas Math'!$E$10/(T2853+'Exhaust Gas Math'!$E$10))+(357.4500179626*V2853^-1.0038444015 )*(T2853/(T2853+'Exhaust Gas Math'!$E$10))</f>
        <v>0.31654710700089367</v>
      </c>
      <c r="X2853">
        <f t="shared" si="671"/>
        <v>0</v>
      </c>
      <c r="Y2853">
        <f t="shared" si="672"/>
        <v>101325</v>
      </c>
      <c r="Z2853">
        <f t="shared" si="673"/>
        <v>101325</v>
      </c>
    </row>
    <row r="2854" spans="5:26" x14ac:dyDescent="0.2">
      <c r="E2854">
        <f t="shared" si="675"/>
        <v>0.35612499999997466</v>
      </c>
      <c r="F2854">
        <f t="shared" si="676"/>
        <v>101325</v>
      </c>
      <c r="H2854">
        <f t="shared" si="674"/>
        <v>0.35612499999997466</v>
      </c>
      <c r="I2854">
        <f t="shared" si="662"/>
        <v>533.99999999878492</v>
      </c>
      <c r="J2854">
        <f t="shared" si="663"/>
        <v>6.3226344083103958E-2</v>
      </c>
      <c r="K2854">
        <f t="shared" si="664"/>
        <v>2.7759550719412864</v>
      </c>
      <c r="L2854">
        <f t="shared" si="665"/>
        <v>3.9769296294121147E-5</v>
      </c>
      <c r="M2854">
        <f>J2854/SQRT('Exhaust Gas Math'!$E$14*$B$21*$B$23)</f>
        <v>1.0733673487930741E-3</v>
      </c>
      <c r="N2854">
        <f t="shared" si="666"/>
        <v>4.8722302042685531E-2</v>
      </c>
      <c r="O2854">
        <f t="shared" si="667"/>
        <v>0</v>
      </c>
      <c r="P2854">
        <f t="shared" si="668"/>
        <v>0</v>
      </c>
      <c r="Q2854">
        <f>($B$16/2)*(COS((ACOS((2*'Intake Valve Fxn Scratch'!$B$1)/$B$16-1)/($B$17/2))*(I2854-($B$17/2)))+1)*P2854</f>
        <v>0</v>
      </c>
      <c r="R2854">
        <f t="shared" si="669"/>
        <v>0</v>
      </c>
      <c r="S2854">
        <f t="shared" si="670"/>
        <v>0</v>
      </c>
      <c r="T2854">
        <f>S2854*'Exhaust Gas Math'!$C$14</f>
        <v>0</v>
      </c>
      <c r="U2854">
        <f>(T2854/'Exhaust Gas Math'!$B$14)+('Exhaust Gas Math'!$D$10)</f>
        <v>4.4059320573952224E-4</v>
      </c>
      <c r="V2854">
        <f>('Exhaust Gas Math'!$E$10*(2.53982214E-12*V2853^4 - 0.0000000071629564556*V2853^3 + 7.56281407226508E-06*V2853^2 - 0.00322508455050905*V2853 + 1.62997098133725)*$B$24+T2854*'Exhaust Gas Math'!$D$14*$B$23)/('Exhaust Gas Math'!$E$10*(2.53982214E-12*V2853^4 - 0.0000000071629564556*V2853^3 + 7.56281407226508E-06*V2853^2 - 0.00322508455050905*V2853 + 1.62997098133725)+T2854*'Exhaust Gas Math'!$D$14)</f>
        <v>1100</v>
      </c>
      <c r="W2854">
        <f>(353.3116967483*V2854^-1.0020802909)*('Exhaust Gas Math'!$E$10/(T2854+'Exhaust Gas Math'!$E$10))+(357.4500179626*V2854^-1.0038444015 )*(T2854/(T2854+'Exhaust Gas Math'!$E$10))</f>
        <v>0.31654710700089367</v>
      </c>
      <c r="X2854">
        <f t="shared" si="671"/>
        <v>0</v>
      </c>
      <c r="Y2854">
        <f t="shared" si="672"/>
        <v>101325</v>
      </c>
      <c r="Z2854">
        <f t="shared" si="673"/>
        <v>101325</v>
      </c>
    </row>
    <row r="2855" spans="5:26" x14ac:dyDescent="0.2">
      <c r="E2855">
        <f t="shared" si="675"/>
        <v>0.35624999999997464</v>
      </c>
      <c r="F2855">
        <f t="shared" si="676"/>
        <v>101325</v>
      </c>
      <c r="H2855">
        <f t="shared" si="674"/>
        <v>0.35624999999997464</v>
      </c>
      <c r="I2855">
        <f t="shared" si="662"/>
        <v>539.99999999878128</v>
      </c>
      <c r="J2855">
        <f t="shared" si="663"/>
        <v>6.3399999999999998E-2</v>
      </c>
      <c r="K2855">
        <f t="shared" si="664"/>
        <v>5.6310188154220975E-10</v>
      </c>
      <c r="L2855">
        <f t="shared" si="665"/>
        <v>3.9769296294121147E-5</v>
      </c>
      <c r="M2855">
        <f>J2855/SQRT('Exhaust Gas Math'!$E$14*$B$21*$B$23)</f>
        <v>1.0763154330738279E-3</v>
      </c>
      <c r="N2855">
        <f t="shared" si="666"/>
        <v>5.1362995242878559E-2</v>
      </c>
      <c r="O2855">
        <f t="shared" si="667"/>
        <v>0</v>
      </c>
      <c r="P2855">
        <f t="shared" si="668"/>
        <v>0</v>
      </c>
      <c r="Q2855">
        <f>($B$16/2)*(COS((ACOS((2*'Intake Valve Fxn Scratch'!$B$1)/$B$16-1)/($B$17/2))*(I2855-($B$17/2)))+1)*P2855</f>
        <v>0</v>
      </c>
      <c r="R2855">
        <f t="shared" si="669"/>
        <v>0</v>
      </c>
      <c r="S2855">
        <f t="shared" si="670"/>
        <v>0</v>
      </c>
      <c r="T2855">
        <f>S2855*'Exhaust Gas Math'!$C$14</f>
        <v>0</v>
      </c>
      <c r="U2855">
        <f>(T2855/'Exhaust Gas Math'!$B$14)+('Exhaust Gas Math'!$D$10)</f>
        <v>4.4059320573952224E-4</v>
      </c>
      <c r="V2855">
        <f>('Exhaust Gas Math'!$E$10*(2.53982214E-12*V2854^4 - 0.0000000071629564556*V2854^3 + 7.56281407226508E-06*V2854^2 - 0.00322508455050905*V2854 + 1.62997098133725)*$B$24+T2855*'Exhaust Gas Math'!$D$14*$B$23)/('Exhaust Gas Math'!$E$10*(2.53982214E-12*V2854^4 - 0.0000000071629564556*V2854^3 + 7.56281407226508E-06*V2854^2 - 0.00322508455050905*V2854 + 1.62997098133725)+T2855*'Exhaust Gas Math'!$D$14)</f>
        <v>1100</v>
      </c>
      <c r="W2855">
        <f>(353.3116967483*V2855^-1.0020802909)*('Exhaust Gas Math'!$E$10/(T2855+'Exhaust Gas Math'!$E$10))+(357.4500179626*V2855^-1.0038444015 )*(T2855/(T2855+'Exhaust Gas Math'!$E$10))</f>
        <v>0.31654710700089367</v>
      </c>
      <c r="X2855">
        <f t="shared" si="671"/>
        <v>0</v>
      </c>
      <c r="Y2855">
        <f t="shared" si="672"/>
        <v>101325</v>
      </c>
      <c r="Z2855">
        <f t="shared" si="673"/>
        <v>101325</v>
      </c>
    </row>
    <row r="2856" spans="5:26" x14ac:dyDescent="0.2">
      <c r="E2856">
        <f t="shared" si="675"/>
        <v>0.35637499999997463</v>
      </c>
      <c r="F2856">
        <f t="shared" si="676"/>
        <v>101325</v>
      </c>
      <c r="H2856">
        <f t="shared" si="674"/>
        <v>0.35637499999997463</v>
      </c>
      <c r="I2856">
        <f t="shared" si="662"/>
        <v>545.99999999878128</v>
      </c>
      <c r="J2856">
        <f t="shared" si="663"/>
        <v>6.3226344083244651E-2</v>
      </c>
      <c r="K2856">
        <f t="shared" si="664"/>
        <v>-2.7759550708197511</v>
      </c>
      <c r="L2856">
        <f t="shared" si="665"/>
        <v>3.9769296294121147E-5</v>
      </c>
      <c r="M2856">
        <f>J2856/SQRT('Exhaust Gas Math'!$E$14*$B$21*$B$23)</f>
        <v>1.0733673487954625E-3</v>
      </c>
      <c r="N2856">
        <f t="shared" si="666"/>
        <v>5.3910285389654131E-2</v>
      </c>
      <c r="O2856">
        <f t="shared" si="667"/>
        <v>0</v>
      </c>
      <c r="P2856">
        <f t="shared" si="668"/>
        <v>0</v>
      </c>
      <c r="Q2856">
        <f>($B$16/2)*(COS((ACOS((2*'Intake Valve Fxn Scratch'!$B$1)/$B$16-1)/($B$17/2))*(I2856-($B$17/2)))+1)*P2856</f>
        <v>0</v>
      </c>
      <c r="R2856">
        <f t="shared" si="669"/>
        <v>0</v>
      </c>
      <c r="S2856">
        <f t="shared" si="670"/>
        <v>0</v>
      </c>
      <c r="T2856">
        <f>S2856*'Exhaust Gas Math'!$C$14</f>
        <v>0</v>
      </c>
      <c r="U2856">
        <f>(T2856/'Exhaust Gas Math'!$B$14)+('Exhaust Gas Math'!$D$10)</f>
        <v>4.4059320573952224E-4</v>
      </c>
      <c r="V2856">
        <f>('Exhaust Gas Math'!$E$10*(2.53982214E-12*V2855^4 - 0.0000000071629564556*V2855^3 + 7.56281407226508E-06*V2855^2 - 0.00322508455050905*V2855 + 1.62997098133725)*$B$24+T2856*'Exhaust Gas Math'!$D$14*$B$23)/('Exhaust Gas Math'!$E$10*(2.53982214E-12*V2855^4 - 0.0000000071629564556*V2855^3 + 7.56281407226508E-06*V2855^2 - 0.00322508455050905*V2855 + 1.62997098133725)+T2856*'Exhaust Gas Math'!$D$14)</f>
        <v>1100</v>
      </c>
      <c r="W2856">
        <f>(353.3116967483*V2856^-1.0020802909)*('Exhaust Gas Math'!$E$10/(T2856+'Exhaust Gas Math'!$E$10))+(357.4500179626*V2856^-1.0038444015 )*(T2856/(T2856+'Exhaust Gas Math'!$E$10))</f>
        <v>0.31654710700089367</v>
      </c>
      <c r="X2856">
        <f t="shared" si="671"/>
        <v>0</v>
      </c>
      <c r="Y2856">
        <f t="shared" si="672"/>
        <v>101325</v>
      </c>
      <c r="Z2856">
        <f t="shared" si="673"/>
        <v>101325</v>
      </c>
    </row>
    <row r="2857" spans="5:26" x14ac:dyDescent="0.2">
      <c r="E2857">
        <f t="shared" si="675"/>
        <v>0.35649999999997461</v>
      </c>
      <c r="F2857">
        <f t="shared" si="676"/>
        <v>101325</v>
      </c>
      <c r="H2857">
        <f t="shared" si="674"/>
        <v>0.35649999999997461</v>
      </c>
      <c r="I2857">
        <f t="shared" si="662"/>
        <v>551.99999999878128</v>
      </c>
      <c r="J2857">
        <f t="shared" si="663"/>
        <v>6.270727894340157E-2</v>
      </c>
      <c r="K2857">
        <f t="shared" si="664"/>
        <v>-5.521496197542259</v>
      </c>
      <c r="L2857">
        <f t="shared" si="665"/>
        <v>3.9769296294121147E-5</v>
      </c>
      <c r="M2857">
        <f>J2857/SQRT('Exhaust Gas Math'!$E$14*$B$21*$B$23)</f>
        <v>1.0645553957862553E-3</v>
      </c>
      <c r="N2857">
        <f t="shared" si="666"/>
        <v>5.6301139017603502E-2</v>
      </c>
      <c r="O2857">
        <f t="shared" si="667"/>
        <v>0</v>
      </c>
      <c r="P2857">
        <f t="shared" si="668"/>
        <v>0</v>
      </c>
      <c r="Q2857">
        <f>($B$16/2)*(COS((ACOS((2*'Intake Valve Fxn Scratch'!$B$1)/$B$16-1)/($B$17/2))*(I2857-($B$17/2)))+1)*P2857</f>
        <v>0</v>
      </c>
      <c r="R2857">
        <f t="shared" si="669"/>
        <v>0</v>
      </c>
      <c r="S2857">
        <f t="shared" si="670"/>
        <v>0</v>
      </c>
      <c r="T2857">
        <f>S2857*'Exhaust Gas Math'!$C$14</f>
        <v>0</v>
      </c>
      <c r="U2857">
        <f>(T2857/'Exhaust Gas Math'!$B$14)+('Exhaust Gas Math'!$D$10)</f>
        <v>4.4059320573952224E-4</v>
      </c>
      <c r="V2857">
        <f>('Exhaust Gas Math'!$E$10*(2.53982214E-12*V2856^4 - 0.0000000071629564556*V2856^3 + 7.56281407226508E-06*V2856^2 - 0.00322508455050905*V2856 + 1.62997098133725)*$B$24+T2857*'Exhaust Gas Math'!$D$14*$B$23)/('Exhaust Gas Math'!$E$10*(2.53982214E-12*V2856^4 - 0.0000000071629564556*V2856^3 + 7.56281407226508E-06*V2856^2 - 0.00322508455050905*V2856 + 1.62997098133725)+T2857*'Exhaust Gas Math'!$D$14)</f>
        <v>1100</v>
      </c>
      <c r="W2857">
        <f>(353.3116967483*V2857^-1.0020802909)*('Exhaust Gas Math'!$E$10/(T2857+'Exhaust Gas Math'!$E$10))+(357.4500179626*V2857^-1.0038444015 )*(T2857/(T2857+'Exhaust Gas Math'!$E$10))</f>
        <v>0.31654710700089367</v>
      </c>
      <c r="X2857">
        <f t="shared" si="671"/>
        <v>0</v>
      </c>
      <c r="Y2857">
        <f t="shared" si="672"/>
        <v>101325</v>
      </c>
      <c r="Z2857">
        <f t="shared" si="673"/>
        <v>101325</v>
      </c>
    </row>
    <row r="2858" spans="5:26" x14ac:dyDescent="0.2">
      <c r="E2858">
        <f t="shared" si="675"/>
        <v>0.3566249999999746</v>
      </c>
      <c r="F2858">
        <f t="shared" si="676"/>
        <v>101325</v>
      </c>
      <c r="H2858">
        <f t="shared" si="674"/>
        <v>0.3566249999999746</v>
      </c>
      <c r="I2858">
        <f t="shared" si="662"/>
        <v>557.99999999878128</v>
      </c>
      <c r="J2858">
        <f t="shared" si="663"/>
        <v>6.1848491566764752E-2</v>
      </c>
      <c r="K2858">
        <f t="shared" si="664"/>
        <v>-8.2065426564756798</v>
      </c>
      <c r="L2858">
        <f t="shared" si="665"/>
        <v>3.9769296294121147E-5</v>
      </c>
      <c r="M2858">
        <f>J2858/SQRT('Exhaust Gas Math'!$E$14*$B$21*$B$23)</f>
        <v>1.0499761196474037E-3</v>
      </c>
      <c r="N2858">
        <f t="shared" si="666"/>
        <v>5.8465535048075598E-2</v>
      </c>
      <c r="O2858">
        <f t="shared" si="667"/>
        <v>0</v>
      </c>
      <c r="P2858">
        <f t="shared" si="668"/>
        <v>0</v>
      </c>
      <c r="Q2858">
        <f>($B$16/2)*(COS((ACOS((2*'Intake Valve Fxn Scratch'!$B$1)/$B$16-1)/($B$17/2))*(I2858-($B$17/2)))+1)*P2858</f>
        <v>0</v>
      </c>
      <c r="R2858">
        <f t="shared" si="669"/>
        <v>0</v>
      </c>
      <c r="S2858">
        <f t="shared" si="670"/>
        <v>0</v>
      </c>
      <c r="T2858">
        <f>S2858*'Exhaust Gas Math'!$C$14</f>
        <v>0</v>
      </c>
      <c r="U2858">
        <f>(T2858/'Exhaust Gas Math'!$B$14)+('Exhaust Gas Math'!$D$10)</f>
        <v>4.4059320573952224E-4</v>
      </c>
      <c r="V2858">
        <f>('Exhaust Gas Math'!$E$10*(2.53982214E-12*V2857^4 - 0.0000000071629564556*V2857^3 + 7.56281407226508E-06*V2857^2 - 0.00322508455050905*V2857 + 1.62997098133725)*$B$24+T2858*'Exhaust Gas Math'!$D$14*$B$23)/('Exhaust Gas Math'!$E$10*(2.53982214E-12*V2857^4 - 0.0000000071629564556*V2857^3 + 7.56281407226508E-06*V2857^2 - 0.00322508455050905*V2857 + 1.62997098133725)+T2858*'Exhaust Gas Math'!$D$14)</f>
        <v>1100</v>
      </c>
      <c r="W2858">
        <f>(353.3116967483*V2858^-1.0020802909)*('Exhaust Gas Math'!$E$10/(T2858+'Exhaust Gas Math'!$E$10))+(357.4500179626*V2858^-1.0038444015 )*(T2858/(T2858+'Exhaust Gas Math'!$E$10))</f>
        <v>0.31654710700089367</v>
      </c>
      <c r="X2858">
        <f t="shared" si="671"/>
        <v>0</v>
      </c>
      <c r="Y2858">
        <f t="shared" si="672"/>
        <v>101325</v>
      </c>
      <c r="Z2858">
        <f t="shared" si="673"/>
        <v>101325</v>
      </c>
    </row>
    <row r="2859" spans="5:26" x14ac:dyDescent="0.2">
      <c r="E2859">
        <f t="shared" si="675"/>
        <v>0.35674999999997459</v>
      </c>
      <c r="F2859">
        <f t="shared" si="676"/>
        <v>101325</v>
      </c>
      <c r="H2859">
        <f t="shared" si="674"/>
        <v>0.35674999999997459</v>
      </c>
      <c r="I2859">
        <f t="shared" si="662"/>
        <v>563.99999999878128</v>
      </c>
      <c r="J2859">
        <f t="shared" si="663"/>
        <v>6.0659391007544541E-2</v>
      </c>
      <c r="K2859">
        <f t="shared" si="664"/>
        <v>-10.801676516736748</v>
      </c>
      <c r="L2859">
        <f t="shared" si="665"/>
        <v>3.9769296294121147E-5</v>
      </c>
      <c r="M2859">
        <f>J2859/SQRT('Exhaust Gas Math'!$E$14*$B$21*$B$23)</f>
        <v>1.0297892539791792E-3</v>
      </c>
      <c r="N2859">
        <f t="shared" si="666"/>
        <v>6.0328632871960712E-2</v>
      </c>
      <c r="O2859">
        <f t="shared" si="667"/>
        <v>0</v>
      </c>
      <c r="P2859">
        <f t="shared" si="668"/>
        <v>0</v>
      </c>
      <c r="Q2859">
        <f>($B$16/2)*(COS((ACOS((2*'Intake Valve Fxn Scratch'!$B$1)/$B$16-1)/($B$17/2))*(I2859-($B$17/2)))+1)*P2859</f>
        <v>0</v>
      </c>
      <c r="R2859">
        <f t="shared" si="669"/>
        <v>0</v>
      </c>
      <c r="S2859">
        <f t="shared" si="670"/>
        <v>0</v>
      </c>
      <c r="T2859">
        <f>S2859*'Exhaust Gas Math'!$C$14</f>
        <v>0</v>
      </c>
      <c r="U2859">
        <f>(T2859/'Exhaust Gas Math'!$B$14)+('Exhaust Gas Math'!$D$10)</f>
        <v>4.4059320573952224E-4</v>
      </c>
      <c r="V2859">
        <f>('Exhaust Gas Math'!$E$10*(2.53982214E-12*V2858^4 - 0.0000000071629564556*V2858^3 + 7.56281407226508E-06*V2858^2 - 0.00322508455050905*V2858 + 1.62997098133725)*$B$24+T2859*'Exhaust Gas Math'!$D$14*$B$23)/('Exhaust Gas Math'!$E$10*(2.53982214E-12*V2858^4 - 0.0000000071629564556*V2858^3 + 7.56281407226508E-06*V2858^2 - 0.00322508455050905*V2858 + 1.62997098133725)+T2859*'Exhaust Gas Math'!$D$14)</f>
        <v>1100</v>
      </c>
      <c r="W2859">
        <f>(353.3116967483*V2859^-1.0020802909)*('Exhaust Gas Math'!$E$10/(T2859+'Exhaust Gas Math'!$E$10))+(357.4500179626*V2859^-1.0038444015 )*(T2859/(T2859+'Exhaust Gas Math'!$E$10))</f>
        <v>0.31654710700089367</v>
      </c>
      <c r="X2859">
        <f t="shared" si="671"/>
        <v>0</v>
      </c>
      <c r="Y2859">
        <f t="shared" si="672"/>
        <v>101325</v>
      </c>
      <c r="Z2859">
        <f t="shared" si="673"/>
        <v>101325</v>
      </c>
    </row>
    <row r="2860" spans="5:26" x14ac:dyDescent="0.2">
      <c r="E2860">
        <f t="shared" si="675"/>
        <v>0.35687499999997457</v>
      </c>
      <c r="F2860">
        <f t="shared" si="676"/>
        <v>101325</v>
      </c>
      <c r="H2860">
        <f t="shared" si="674"/>
        <v>0.35687499999997457</v>
      </c>
      <c r="I2860">
        <f t="shared" si="662"/>
        <v>569.99999999878128</v>
      </c>
      <c r="J2860">
        <f t="shared" si="663"/>
        <v>5.9153005300304311E-2</v>
      </c>
      <c r="K2860">
        <f t="shared" si="664"/>
        <v>-13.278464948682979</v>
      </c>
      <c r="L2860">
        <f t="shared" si="665"/>
        <v>3.9769296294121147E-5</v>
      </c>
      <c r="M2860">
        <f>J2860/SQRT('Exhaust Gas Math'!$E$14*$B$21*$B$23)</f>
        <v>1.0042159703062378E-3</v>
      </c>
      <c r="N2860">
        <f t="shared" si="666"/>
        <v>6.1813705050676016E-2</v>
      </c>
      <c r="O2860">
        <f t="shared" si="667"/>
        <v>0</v>
      </c>
      <c r="P2860">
        <f t="shared" si="668"/>
        <v>0</v>
      </c>
      <c r="Q2860">
        <f>($B$16/2)*(COS((ACOS((2*'Intake Valve Fxn Scratch'!$B$1)/$B$16-1)/($B$17/2))*(I2860-($B$17/2)))+1)*P2860</f>
        <v>0</v>
      </c>
      <c r="R2860">
        <f t="shared" si="669"/>
        <v>0</v>
      </c>
      <c r="S2860">
        <f t="shared" si="670"/>
        <v>0</v>
      </c>
      <c r="T2860">
        <f>S2860*'Exhaust Gas Math'!$C$14</f>
        <v>0</v>
      </c>
      <c r="U2860">
        <f>(T2860/'Exhaust Gas Math'!$B$14)+('Exhaust Gas Math'!$D$10)</f>
        <v>4.4059320573952224E-4</v>
      </c>
      <c r="V2860">
        <f>('Exhaust Gas Math'!$E$10*(2.53982214E-12*V2859^4 - 0.0000000071629564556*V2859^3 + 7.56281407226508E-06*V2859^2 - 0.00322508455050905*V2859 + 1.62997098133725)*$B$24+T2860*'Exhaust Gas Math'!$D$14*$B$23)/('Exhaust Gas Math'!$E$10*(2.53982214E-12*V2859^4 - 0.0000000071629564556*V2859^3 + 7.56281407226508E-06*V2859^2 - 0.00322508455050905*V2859 + 1.62997098133725)+T2860*'Exhaust Gas Math'!$D$14)</f>
        <v>1100</v>
      </c>
      <c r="W2860">
        <f>(353.3116967483*V2860^-1.0020802909)*('Exhaust Gas Math'!$E$10/(T2860+'Exhaust Gas Math'!$E$10))+(357.4500179626*V2860^-1.0038444015 )*(T2860/(T2860+'Exhaust Gas Math'!$E$10))</f>
        <v>0.31654710700089367</v>
      </c>
      <c r="X2860">
        <f t="shared" si="671"/>
        <v>0</v>
      </c>
      <c r="Y2860">
        <f t="shared" si="672"/>
        <v>101325</v>
      </c>
      <c r="Z2860">
        <f t="shared" si="673"/>
        <v>101325</v>
      </c>
    </row>
    <row r="2861" spans="5:26" x14ac:dyDescent="0.2">
      <c r="E2861">
        <f t="shared" si="675"/>
        <v>0.35699999999997456</v>
      </c>
      <c r="F2861">
        <f t="shared" si="676"/>
        <v>101325</v>
      </c>
      <c r="H2861">
        <f t="shared" si="674"/>
        <v>0.35699999999997456</v>
      </c>
      <c r="I2861">
        <f t="shared" si="662"/>
        <v>575.99999999877764</v>
      </c>
      <c r="J2861">
        <f t="shared" si="663"/>
        <v>5.7345838722082439E-2</v>
      </c>
      <c r="K2861">
        <f t="shared" si="664"/>
        <v>-15.609771739955345</v>
      </c>
      <c r="L2861">
        <f t="shared" si="665"/>
        <v>3.9769296294121147E-5</v>
      </c>
      <c r="M2861">
        <f>J2861/SQRT('Exhaust Gas Math'!$E$14*$B$21*$B$23)</f>
        <v>9.7353645487602606E-4</v>
      </c>
      <c r="N2861">
        <f t="shared" si="666"/>
        <v>6.284576543994877E-2</v>
      </c>
      <c r="O2861">
        <f t="shared" si="667"/>
        <v>0</v>
      </c>
      <c r="P2861">
        <f t="shared" si="668"/>
        <v>0</v>
      </c>
      <c r="Q2861">
        <f>($B$16/2)*(COS((ACOS((2*'Intake Valve Fxn Scratch'!$B$1)/$B$16-1)/($B$17/2))*(I2861-($B$17/2)))+1)*P2861</f>
        <v>0</v>
      </c>
      <c r="R2861">
        <f t="shared" si="669"/>
        <v>0</v>
      </c>
      <c r="S2861">
        <f t="shared" si="670"/>
        <v>0</v>
      </c>
      <c r="T2861">
        <f>S2861*'Exhaust Gas Math'!$C$14</f>
        <v>0</v>
      </c>
      <c r="U2861">
        <f>(T2861/'Exhaust Gas Math'!$B$14)+('Exhaust Gas Math'!$D$10)</f>
        <v>4.4059320573952224E-4</v>
      </c>
      <c r="V2861">
        <f>('Exhaust Gas Math'!$E$10*(2.53982214E-12*V2860^4 - 0.0000000071629564556*V2860^3 + 7.56281407226508E-06*V2860^2 - 0.00322508455050905*V2860 + 1.62997098133725)*$B$24+T2861*'Exhaust Gas Math'!$D$14*$B$23)/('Exhaust Gas Math'!$E$10*(2.53982214E-12*V2860^4 - 0.0000000071629564556*V2860^3 + 7.56281407226508E-06*V2860^2 - 0.00322508455050905*V2860 + 1.62997098133725)+T2861*'Exhaust Gas Math'!$D$14)</f>
        <v>1100</v>
      </c>
      <c r="W2861">
        <f>(353.3116967483*V2861^-1.0020802909)*('Exhaust Gas Math'!$E$10/(T2861+'Exhaust Gas Math'!$E$10))+(357.4500179626*V2861^-1.0038444015 )*(T2861/(T2861+'Exhaust Gas Math'!$E$10))</f>
        <v>0.31654710700089367</v>
      </c>
      <c r="X2861">
        <f t="shared" si="671"/>
        <v>0</v>
      </c>
      <c r="Y2861">
        <f t="shared" si="672"/>
        <v>101325</v>
      </c>
      <c r="Z2861">
        <f t="shared" si="673"/>
        <v>101325</v>
      </c>
    </row>
    <row r="2862" spans="5:26" x14ac:dyDescent="0.2">
      <c r="E2862">
        <f t="shared" si="675"/>
        <v>0.35712499999997455</v>
      </c>
      <c r="F2862">
        <f t="shared" si="676"/>
        <v>101325</v>
      </c>
      <c r="H2862">
        <f t="shared" si="674"/>
        <v>0.35712499999997455</v>
      </c>
      <c r="I2862">
        <f t="shared" si="662"/>
        <v>581.99999999877764</v>
      </c>
      <c r="J2862">
        <f t="shared" si="663"/>
        <v>5.5257690968085776E-2</v>
      </c>
      <c r="K2862">
        <f t="shared" si="664"/>
        <v>-17.770054605488852</v>
      </c>
      <c r="L2862">
        <f t="shared" si="665"/>
        <v>3.9769296294121147E-5</v>
      </c>
      <c r="M2862">
        <f>J2862/SQRT('Exhaust Gas Math'!$E$14*$B$21*$B$23)</f>
        <v>9.3808683887973171E-4</v>
      </c>
      <c r="N2862">
        <f t="shared" si="666"/>
        <v>6.3355736789052902E-2</v>
      </c>
      <c r="O2862">
        <f t="shared" si="667"/>
        <v>0</v>
      </c>
      <c r="P2862">
        <f t="shared" si="668"/>
        <v>0</v>
      </c>
      <c r="Q2862">
        <f>($B$16/2)*(COS((ACOS((2*'Intake Valve Fxn Scratch'!$B$1)/$B$16-1)/($B$17/2))*(I2862-($B$17/2)))+1)*P2862</f>
        <v>0</v>
      </c>
      <c r="R2862">
        <f t="shared" si="669"/>
        <v>0</v>
      </c>
      <c r="S2862">
        <f t="shared" si="670"/>
        <v>0</v>
      </c>
      <c r="T2862">
        <f>S2862*'Exhaust Gas Math'!$C$14</f>
        <v>0</v>
      </c>
      <c r="U2862">
        <f>(T2862/'Exhaust Gas Math'!$B$14)+('Exhaust Gas Math'!$D$10)</f>
        <v>4.4059320573952224E-4</v>
      </c>
      <c r="V2862">
        <f>('Exhaust Gas Math'!$E$10*(2.53982214E-12*V2861^4 - 0.0000000071629564556*V2861^3 + 7.56281407226508E-06*V2861^2 - 0.00322508455050905*V2861 + 1.62997098133725)*$B$24+T2862*'Exhaust Gas Math'!$D$14*$B$23)/('Exhaust Gas Math'!$E$10*(2.53982214E-12*V2861^4 - 0.0000000071629564556*V2861^3 + 7.56281407226508E-06*V2861^2 - 0.00322508455050905*V2861 + 1.62997098133725)+T2862*'Exhaust Gas Math'!$D$14)</f>
        <v>1100</v>
      </c>
      <c r="W2862">
        <f>(353.3116967483*V2862^-1.0020802909)*('Exhaust Gas Math'!$E$10/(T2862+'Exhaust Gas Math'!$E$10))+(357.4500179626*V2862^-1.0038444015 )*(T2862/(T2862+'Exhaust Gas Math'!$E$10))</f>
        <v>0.31654710700089367</v>
      </c>
      <c r="X2862">
        <f t="shared" si="671"/>
        <v>0</v>
      </c>
      <c r="Y2862">
        <f t="shared" si="672"/>
        <v>101325</v>
      </c>
      <c r="Z2862">
        <f t="shared" si="673"/>
        <v>101325</v>
      </c>
    </row>
    <row r="2863" spans="5:26" x14ac:dyDescent="0.2">
      <c r="E2863">
        <f t="shared" si="675"/>
        <v>0.35724999999997453</v>
      </c>
      <c r="F2863">
        <f t="shared" si="676"/>
        <v>101325</v>
      </c>
      <c r="H2863">
        <f t="shared" si="674"/>
        <v>0.35724999999997453</v>
      </c>
      <c r="I2863">
        <f t="shared" si="662"/>
        <v>587.99999999877764</v>
      </c>
      <c r="J2863">
        <f t="shared" si="663"/>
        <v>5.2911440222077881E-2</v>
      </c>
      <c r="K2863">
        <f t="shared" si="664"/>
        <v>-19.735645034142795</v>
      </c>
      <c r="L2863">
        <f t="shared" si="665"/>
        <v>3.9769296294121147E-5</v>
      </c>
      <c r="M2863">
        <f>J2863/SQRT('Exhaust Gas Math'!$E$14*$B$21*$B$23)</f>
        <v>8.9825551572848123E-4</v>
      </c>
      <c r="N2863">
        <f t="shared" si="666"/>
        <v>6.3284913265728215E-2</v>
      </c>
      <c r="O2863">
        <f t="shared" si="667"/>
        <v>0</v>
      </c>
      <c r="P2863">
        <f t="shared" si="668"/>
        <v>0</v>
      </c>
      <c r="Q2863">
        <f>($B$16/2)*(COS((ACOS((2*'Intake Valve Fxn Scratch'!$B$1)/$B$16-1)/($B$17/2))*(I2863-($B$17/2)))+1)*P2863</f>
        <v>0</v>
      </c>
      <c r="R2863">
        <f t="shared" si="669"/>
        <v>0</v>
      </c>
      <c r="S2863">
        <f t="shared" si="670"/>
        <v>0</v>
      </c>
      <c r="T2863">
        <f>S2863*'Exhaust Gas Math'!$C$14</f>
        <v>0</v>
      </c>
      <c r="U2863">
        <f>(T2863/'Exhaust Gas Math'!$B$14)+('Exhaust Gas Math'!$D$10)</f>
        <v>4.4059320573952224E-4</v>
      </c>
      <c r="V2863">
        <f>('Exhaust Gas Math'!$E$10*(2.53982214E-12*V2862^4 - 0.0000000071629564556*V2862^3 + 7.56281407226508E-06*V2862^2 - 0.00322508455050905*V2862 + 1.62997098133725)*$B$24+T2863*'Exhaust Gas Math'!$D$14*$B$23)/('Exhaust Gas Math'!$E$10*(2.53982214E-12*V2862^4 - 0.0000000071629564556*V2862^3 + 7.56281407226508E-06*V2862^2 - 0.00322508455050905*V2862 + 1.62997098133725)+T2863*'Exhaust Gas Math'!$D$14)</f>
        <v>1100</v>
      </c>
      <c r="W2863">
        <f>(353.3116967483*V2863^-1.0020802909)*('Exhaust Gas Math'!$E$10/(T2863+'Exhaust Gas Math'!$E$10))+(357.4500179626*V2863^-1.0038444015 )*(T2863/(T2863+'Exhaust Gas Math'!$E$10))</f>
        <v>0.31654710700089367</v>
      </c>
      <c r="X2863">
        <f t="shared" si="671"/>
        <v>0</v>
      </c>
      <c r="Y2863">
        <f t="shared" si="672"/>
        <v>101325</v>
      </c>
      <c r="Z2863">
        <f t="shared" si="673"/>
        <v>101325</v>
      </c>
    </row>
    <row r="2864" spans="5:26" x14ac:dyDescent="0.2">
      <c r="E2864">
        <f t="shared" si="675"/>
        <v>0.35737499999997452</v>
      </c>
      <c r="F2864">
        <f t="shared" si="676"/>
        <v>101325</v>
      </c>
      <c r="H2864">
        <f t="shared" si="674"/>
        <v>0.35737499999997452</v>
      </c>
      <c r="I2864">
        <f t="shared" si="662"/>
        <v>593.99999999877764</v>
      </c>
      <c r="J2864">
        <f t="shared" si="663"/>
        <v>5.0332792498219051E-2</v>
      </c>
      <c r="K2864">
        <f t="shared" si="664"/>
        <v>-21.485007605852491</v>
      </c>
      <c r="L2864">
        <f t="shared" si="665"/>
        <v>3.9769296294121147E-5</v>
      </c>
      <c r="M2864">
        <f>J2864/SQRT('Exhaust Gas Math'!$E$14*$B$21*$B$23)</f>
        <v>8.5447888573400241E-4</v>
      </c>
      <c r="N2864">
        <f t="shared" si="666"/>
        <v>6.2589395196862838E-2</v>
      </c>
      <c r="O2864">
        <f t="shared" si="667"/>
        <v>0</v>
      </c>
      <c r="P2864">
        <f t="shared" si="668"/>
        <v>0</v>
      </c>
      <c r="Q2864">
        <f>($B$16/2)*(COS((ACOS((2*'Intake Valve Fxn Scratch'!$B$1)/$B$16-1)/($B$17/2))*(I2864-($B$17/2)))+1)*P2864</f>
        <v>0</v>
      </c>
      <c r="R2864">
        <f t="shared" si="669"/>
        <v>0</v>
      </c>
      <c r="S2864">
        <f t="shared" si="670"/>
        <v>0</v>
      </c>
      <c r="T2864">
        <f>S2864*'Exhaust Gas Math'!$C$14</f>
        <v>0</v>
      </c>
      <c r="U2864">
        <f>(T2864/'Exhaust Gas Math'!$B$14)+('Exhaust Gas Math'!$D$10)</f>
        <v>4.4059320573952224E-4</v>
      </c>
      <c r="V2864">
        <f>('Exhaust Gas Math'!$E$10*(2.53982214E-12*V2863^4 - 0.0000000071629564556*V2863^3 + 7.56281407226508E-06*V2863^2 - 0.00322508455050905*V2863 + 1.62997098133725)*$B$24+T2864*'Exhaust Gas Math'!$D$14*$B$23)/('Exhaust Gas Math'!$E$10*(2.53982214E-12*V2863^4 - 0.0000000071629564556*V2863^3 + 7.56281407226508E-06*V2863^2 - 0.00322508455050905*V2863 + 1.62997098133725)+T2864*'Exhaust Gas Math'!$D$14)</f>
        <v>1100</v>
      </c>
      <c r="W2864">
        <f>(353.3116967483*V2864^-1.0020802909)*('Exhaust Gas Math'!$E$10/(T2864+'Exhaust Gas Math'!$E$10))+(357.4500179626*V2864^-1.0038444015 )*(T2864/(T2864+'Exhaust Gas Math'!$E$10))</f>
        <v>0.31654710700089367</v>
      </c>
      <c r="X2864">
        <f t="shared" si="671"/>
        <v>0</v>
      </c>
      <c r="Y2864">
        <f t="shared" si="672"/>
        <v>101325</v>
      </c>
      <c r="Z2864">
        <f t="shared" si="673"/>
        <v>101325</v>
      </c>
    </row>
    <row r="2865" spans="5:26" x14ac:dyDescent="0.2">
      <c r="E2865">
        <f t="shared" si="675"/>
        <v>0.3574999999999745</v>
      </c>
      <c r="F2865">
        <f t="shared" si="676"/>
        <v>101325</v>
      </c>
      <c r="H2865">
        <f t="shared" si="674"/>
        <v>0.3574999999999745</v>
      </c>
      <c r="I2865">
        <f t="shared" si="662"/>
        <v>599.99999999877764</v>
      </c>
      <c r="J2865">
        <f t="shared" si="663"/>
        <v>4.7550000000585839E-2</v>
      </c>
      <c r="K2865">
        <f t="shared" si="664"/>
        <v>-22.998975938206524</v>
      </c>
      <c r="L2865">
        <f t="shared" si="665"/>
        <v>3.9769296294121147E-5</v>
      </c>
      <c r="M2865">
        <f>J2865/SQRT('Exhaust Gas Math'!$E$14*$B$21*$B$23)</f>
        <v>8.0723657481531646E-4</v>
      </c>
      <c r="N2865">
        <f t="shared" si="666"/>
        <v>6.1244119152664644E-2</v>
      </c>
      <c r="O2865">
        <f t="shared" si="667"/>
        <v>0</v>
      </c>
      <c r="P2865">
        <f t="shared" si="668"/>
        <v>0</v>
      </c>
      <c r="Q2865">
        <f>($B$16/2)*(COS((ACOS((2*'Intake Valve Fxn Scratch'!$B$1)/$B$16-1)/($B$17/2))*(I2865-($B$17/2)))+1)*P2865</f>
        <v>0</v>
      </c>
      <c r="R2865">
        <f t="shared" si="669"/>
        <v>0</v>
      </c>
      <c r="S2865">
        <f t="shared" si="670"/>
        <v>0</v>
      </c>
      <c r="T2865">
        <f>S2865*'Exhaust Gas Math'!$C$14</f>
        <v>0</v>
      </c>
      <c r="U2865">
        <f>(T2865/'Exhaust Gas Math'!$B$14)+('Exhaust Gas Math'!$D$10)</f>
        <v>4.4059320573952224E-4</v>
      </c>
      <c r="V2865">
        <f>('Exhaust Gas Math'!$E$10*(2.53982214E-12*V2864^4 - 0.0000000071629564556*V2864^3 + 7.56281407226508E-06*V2864^2 - 0.00322508455050905*V2864 + 1.62997098133725)*$B$24+T2865*'Exhaust Gas Math'!$D$14*$B$23)/('Exhaust Gas Math'!$E$10*(2.53982214E-12*V2864^4 - 0.0000000071629564556*V2864^3 + 7.56281407226508E-06*V2864^2 - 0.00322508455050905*V2864 + 1.62997098133725)+T2865*'Exhaust Gas Math'!$D$14)</f>
        <v>1100</v>
      </c>
      <c r="W2865">
        <f>(353.3116967483*V2865^-1.0020802909)*('Exhaust Gas Math'!$E$10/(T2865+'Exhaust Gas Math'!$E$10))+(357.4500179626*V2865^-1.0038444015 )*(T2865/(T2865+'Exhaust Gas Math'!$E$10))</f>
        <v>0.31654710700089367</v>
      </c>
      <c r="X2865">
        <f t="shared" si="671"/>
        <v>0</v>
      </c>
      <c r="Y2865">
        <f t="shared" si="672"/>
        <v>101325</v>
      </c>
      <c r="Z2865">
        <f t="shared" si="673"/>
        <v>101325</v>
      </c>
    </row>
    <row r="2866" spans="5:26" x14ac:dyDescent="0.2">
      <c r="E2866">
        <f t="shared" si="675"/>
        <v>0.35762499999997449</v>
      </c>
      <c r="F2866">
        <f t="shared" si="676"/>
        <v>101325</v>
      </c>
      <c r="H2866">
        <f t="shared" si="674"/>
        <v>0.35762499999997449</v>
      </c>
      <c r="I2866">
        <f t="shared" si="662"/>
        <v>605.999999998774</v>
      </c>
      <c r="J2866">
        <f t="shared" si="663"/>
        <v>4.459355158612207E-2</v>
      </c>
      <c r="K2866">
        <f t="shared" si="664"/>
        <v>-24.260962677335751</v>
      </c>
      <c r="L2866">
        <f t="shared" si="665"/>
        <v>3.9769296294121147E-5</v>
      </c>
      <c r="M2866">
        <f>J2866/SQRT('Exhaust Gas Math'!$E$14*$B$21*$B$23)</f>
        <v>7.5704617961698832E-4</v>
      </c>
      <c r="N2866">
        <f t="shared" si="666"/>
        <v>5.9246088902825178E-2</v>
      </c>
      <c r="O2866">
        <f t="shared" si="667"/>
        <v>0</v>
      </c>
      <c r="P2866">
        <f t="shared" si="668"/>
        <v>0</v>
      </c>
      <c r="Q2866">
        <f>($B$16/2)*(COS((ACOS((2*'Intake Valve Fxn Scratch'!$B$1)/$B$16-1)/($B$17/2))*(I2866-($B$17/2)))+1)*P2866</f>
        <v>0</v>
      </c>
      <c r="R2866">
        <f t="shared" si="669"/>
        <v>0</v>
      </c>
      <c r="S2866">
        <f t="shared" si="670"/>
        <v>0</v>
      </c>
      <c r="T2866">
        <f>S2866*'Exhaust Gas Math'!$C$14</f>
        <v>0</v>
      </c>
      <c r="U2866">
        <f>(T2866/'Exhaust Gas Math'!$B$14)+('Exhaust Gas Math'!$D$10)</f>
        <v>4.4059320573952224E-4</v>
      </c>
      <c r="V2866">
        <f>('Exhaust Gas Math'!$E$10*(2.53982214E-12*V2865^4 - 0.0000000071629564556*V2865^3 + 7.56281407226508E-06*V2865^2 - 0.00322508455050905*V2865 + 1.62997098133725)*$B$24+T2866*'Exhaust Gas Math'!$D$14*$B$23)/('Exhaust Gas Math'!$E$10*(2.53982214E-12*V2865^4 - 0.0000000071629564556*V2865^3 + 7.56281407226508E-06*V2865^2 - 0.00322508455050905*V2865 + 1.62997098133725)+T2866*'Exhaust Gas Math'!$D$14)</f>
        <v>1100</v>
      </c>
      <c r="W2866">
        <f>(353.3116967483*V2866^-1.0020802909)*('Exhaust Gas Math'!$E$10/(T2866+'Exhaust Gas Math'!$E$10))+(357.4500179626*V2866^-1.0038444015 )*(T2866/(T2866+'Exhaust Gas Math'!$E$10))</f>
        <v>0.31654710700089367</v>
      </c>
      <c r="X2866">
        <f t="shared" si="671"/>
        <v>0</v>
      </c>
      <c r="Y2866">
        <f t="shared" si="672"/>
        <v>101325</v>
      </c>
      <c r="Z2866">
        <f t="shared" si="673"/>
        <v>101325</v>
      </c>
    </row>
    <row r="2867" spans="5:26" x14ac:dyDescent="0.2">
      <c r="E2867">
        <f t="shared" si="675"/>
        <v>0.35774999999997448</v>
      </c>
      <c r="F2867">
        <f t="shared" si="676"/>
        <v>101325</v>
      </c>
      <c r="H2867">
        <f t="shared" si="674"/>
        <v>0.35774999999997448</v>
      </c>
      <c r="I2867">
        <f t="shared" si="662"/>
        <v>611.999999998774</v>
      </c>
      <c r="J2867">
        <f t="shared" si="663"/>
        <v>4.1495838722330015E-2</v>
      </c>
      <c r="K2867">
        <f t="shared" si="664"/>
        <v>-25.257141232439938</v>
      </c>
      <c r="L2867">
        <f t="shared" si="665"/>
        <v>3.9769296294121147E-5</v>
      </c>
      <c r="M2867">
        <f>J2867/SQRT('Exhaust Gas Math'!$E$14*$B$21*$B$23)</f>
        <v>7.0445759661177205E-4</v>
      </c>
      <c r="N2867">
        <f t="shared" si="666"/>
        <v>5.6616440724859954E-2</v>
      </c>
      <c r="O2867">
        <f t="shared" si="667"/>
        <v>0</v>
      </c>
      <c r="P2867">
        <f t="shared" si="668"/>
        <v>0</v>
      </c>
      <c r="Q2867">
        <f>($B$16/2)*(COS((ACOS((2*'Intake Valve Fxn Scratch'!$B$1)/$B$16-1)/($B$17/2))*(I2867-($B$17/2)))+1)*P2867</f>
        <v>0</v>
      </c>
      <c r="R2867">
        <f t="shared" si="669"/>
        <v>0</v>
      </c>
      <c r="S2867">
        <f t="shared" si="670"/>
        <v>0</v>
      </c>
      <c r="T2867">
        <f>S2867*'Exhaust Gas Math'!$C$14</f>
        <v>0</v>
      </c>
      <c r="U2867">
        <f>(T2867/'Exhaust Gas Math'!$B$14)+('Exhaust Gas Math'!$D$10)</f>
        <v>4.4059320573952224E-4</v>
      </c>
      <c r="V2867">
        <f>('Exhaust Gas Math'!$E$10*(2.53982214E-12*V2866^4 - 0.0000000071629564556*V2866^3 + 7.56281407226508E-06*V2866^2 - 0.00322508455050905*V2866 + 1.62997098133725)*$B$24+T2867*'Exhaust Gas Math'!$D$14*$B$23)/('Exhaust Gas Math'!$E$10*(2.53982214E-12*V2866^4 - 0.0000000071629564556*V2866^3 + 7.56281407226508E-06*V2866^2 - 0.00322508455050905*V2866 + 1.62997098133725)+T2867*'Exhaust Gas Math'!$D$14)</f>
        <v>1100</v>
      </c>
      <c r="W2867">
        <f>(353.3116967483*V2867^-1.0020802909)*('Exhaust Gas Math'!$E$10/(T2867+'Exhaust Gas Math'!$E$10))+(357.4500179626*V2867^-1.0038444015 )*(T2867/(T2867+'Exhaust Gas Math'!$E$10))</f>
        <v>0.31654710700089367</v>
      </c>
      <c r="X2867">
        <f t="shared" si="671"/>
        <v>0</v>
      </c>
      <c r="Y2867">
        <f t="shared" si="672"/>
        <v>101325</v>
      </c>
      <c r="Z2867">
        <f t="shared" si="673"/>
        <v>101325</v>
      </c>
    </row>
    <row r="2868" spans="5:26" x14ac:dyDescent="0.2">
      <c r="E2868">
        <f t="shared" si="675"/>
        <v>0.35787499999997446</v>
      </c>
      <c r="F2868">
        <f t="shared" si="676"/>
        <v>101325</v>
      </c>
      <c r="H2868">
        <f t="shared" si="674"/>
        <v>0.35787499999997446</v>
      </c>
      <c r="I2868">
        <f t="shared" si="662"/>
        <v>617.999999998774</v>
      </c>
      <c r="J2868">
        <f t="shared" si="663"/>
        <v>3.8290800599585048E-2</v>
      </c>
      <c r="K2868">
        <f t="shared" si="664"/>
        <v>-25.976597262804837</v>
      </c>
      <c r="L2868">
        <f t="shared" si="665"/>
        <v>3.9769296294121147E-5</v>
      </c>
      <c r="M2868">
        <f>J2868/SQRT('Exhaust Gas Math'!$E$14*$B$21*$B$23)</f>
        <v>6.5004699731996797E-4</v>
      </c>
      <c r="N2868">
        <f t="shared" si="666"/>
        <v>5.3401053070661147E-2</v>
      </c>
      <c r="O2868">
        <f t="shared" si="667"/>
        <v>0</v>
      </c>
      <c r="P2868">
        <f t="shared" si="668"/>
        <v>0</v>
      </c>
      <c r="Q2868">
        <f>($B$16/2)*(COS((ACOS((2*'Intake Valve Fxn Scratch'!$B$1)/$B$16-1)/($B$17/2))*(I2868-($B$17/2)))+1)*P2868</f>
        <v>0</v>
      </c>
      <c r="R2868">
        <f t="shared" si="669"/>
        <v>0</v>
      </c>
      <c r="S2868">
        <f t="shared" si="670"/>
        <v>0</v>
      </c>
      <c r="T2868">
        <f>S2868*'Exhaust Gas Math'!$C$14</f>
        <v>0</v>
      </c>
      <c r="U2868">
        <f>(T2868/'Exhaust Gas Math'!$B$14)+('Exhaust Gas Math'!$D$10)</f>
        <v>4.4059320573952224E-4</v>
      </c>
      <c r="V2868">
        <f>('Exhaust Gas Math'!$E$10*(2.53982214E-12*V2867^4 - 0.0000000071629564556*V2867^3 + 7.56281407226508E-06*V2867^2 - 0.00322508455050905*V2867 + 1.62997098133725)*$B$24+T2868*'Exhaust Gas Math'!$D$14*$B$23)/('Exhaust Gas Math'!$E$10*(2.53982214E-12*V2867^4 - 0.0000000071629564556*V2867^3 + 7.56281407226508E-06*V2867^2 - 0.00322508455050905*V2867 + 1.62997098133725)+T2868*'Exhaust Gas Math'!$D$14)</f>
        <v>1100</v>
      </c>
      <c r="W2868">
        <f>(353.3116967483*V2868^-1.0020802909)*('Exhaust Gas Math'!$E$10/(T2868+'Exhaust Gas Math'!$E$10))+(357.4500179626*V2868^-1.0038444015 )*(T2868/(T2868+'Exhaust Gas Math'!$E$10))</f>
        <v>0.31654710700089367</v>
      </c>
      <c r="X2868">
        <f t="shared" si="671"/>
        <v>0</v>
      </c>
      <c r="Y2868">
        <f t="shared" si="672"/>
        <v>101325</v>
      </c>
      <c r="Z2868">
        <f t="shared" si="673"/>
        <v>101325</v>
      </c>
    </row>
    <row r="2869" spans="5:26" x14ac:dyDescent="0.2">
      <c r="E2869">
        <f t="shared" si="675"/>
        <v>0.35799999999997445</v>
      </c>
      <c r="F2869">
        <f t="shared" si="676"/>
        <v>101325</v>
      </c>
      <c r="H2869">
        <f t="shared" si="674"/>
        <v>0.35799999999997445</v>
      </c>
      <c r="I2869">
        <f t="shared" si="662"/>
        <v>623.999999998774</v>
      </c>
      <c r="J2869">
        <f t="shared" si="663"/>
        <v>3.5013552286259096E-2</v>
      </c>
      <c r="K2869">
        <f t="shared" si="664"/>
        <v>-26.411448257605763</v>
      </c>
      <c r="L2869">
        <f t="shared" si="665"/>
        <v>3.9769296294121147E-5</v>
      </c>
      <c r="M2869">
        <f>J2869/SQRT('Exhaust Gas Math'!$E$14*$B$21*$B$23)</f>
        <v>5.9441051565359748E-4</v>
      </c>
      <c r="N2869">
        <f t="shared" si="666"/>
        <v>4.9669531179693582E-2</v>
      </c>
      <c r="O2869">
        <f t="shared" si="667"/>
        <v>0</v>
      </c>
      <c r="P2869">
        <f t="shared" si="668"/>
        <v>0</v>
      </c>
      <c r="Q2869">
        <f>($B$16/2)*(COS((ACOS((2*'Intake Valve Fxn Scratch'!$B$1)/$B$16-1)/($B$17/2))*(I2869-($B$17/2)))+1)*P2869</f>
        <v>0</v>
      </c>
      <c r="R2869">
        <f t="shared" si="669"/>
        <v>0</v>
      </c>
      <c r="S2869">
        <f t="shared" si="670"/>
        <v>0</v>
      </c>
      <c r="T2869">
        <f>S2869*'Exhaust Gas Math'!$C$14</f>
        <v>0</v>
      </c>
      <c r="U2869">
        <f>(T2869/'Exhaust Gas Math'!$B$14)+('Exhaust Gas Math'!$D$10)</f>
        <v>4.4059320573952224E-4</v>
      </c>
      <c r="V2869">
        <f>('Exhaust Gas Math'!$E$10*(2.53982214E-12*V2868^4 - 0.0000000071629564556*V2868^3 + 7.56281407226508E-06*V2868^2 - 0.00322508455050905*V2868 + 1.62997098133725)*$B$24+T2869*'Exhaust Gas Math'!$D$14*$B$23)/('Exhaust Gas Math'!$E$10*(2.53982214E-12*V2868^4 - 0.0000000071629564556*V2868^3 + 7.56281407226508E-06*V2868^2 - 0.00322508455050905*V2868 + 1.62997098133725)+T2869*'Exhaust Gas Math'!$D$14)</f>
        <v>1100</v>
      </c>
      <c r="W2869">
        <f>(353.3116967483*V2869^-1.0020802909)*('Exhaust Gas Math'!$E$10/(T2869+'Exhaust Gas Math'!$E$10))+(357.4500179626*V2869^-1.0038444015 )*(T2869/(T2869+'Exhaust Gas Math'!$E$10))</f>
        <v>0.31654710700089367</v>
      </c>
      <c r="X2869">
        <f t="shared" si="671"/>
        <v>0</v>
      </c>
      <c r="Y2869">
        <f t="shared" si="672"/>
        <v>101325</v>
      </c>
      <c r="Z2869">
        <f t="shared" si="673"/>
        <v>101325</v>
      </c>
    </row>
    <row r="2870" spans="5:26" x14ac:dyDescent="0.2">
      <c r="E2870">
        <f t="shared" si="675"/>
        <v>0.35812499999997444</v>
      </c>
      <c r="F2870">
        <f t="shared" si="676"/>
        <v>101325</v>
      </c>
      <c r="H2870">
        <f t="shared" si="674"/>
        <v>0.35812499999997444</v>
      </c>
      <c r="I2870">
        <f t="shared" si="662"/>
        <v>629.999999998774</v>
      </c>
      <c r="J2870">
        <f t="shared" si="663"/>
        <v>3.1700000000677728E-2</v>
      </c>
      <c r="K2870">
        <f t="shared" si="664"/>
        <v>-26.556929898345718</v>
      </c>
      <c r="L2870">
        <f t="shared" si="665"/>
        <v>3.9769296294121147E-5</v>
      </c>
      <c r="M2870">
        <f>J2870/SQRT('Exhaust Gas Math'!$E$14*$B$21*$B$23)</f>
        <v>5.3815771654841949E-4</v>
      </c>
      <c r="N2870">
        <f t="shared" si="666"/>
        <v>4.551254956249802E-2</v>
      </c>
      <c r="O2870">
        <f t="shared" si="667"/>
        <v>0</v>
      </c>
      <c r="P2870">
        <f t="shared" si="668"/>
        <v>0</v>
      </c>
      <c r="Q2870">
        <f>($B$16/2)*(COS((ACOS((2*'Intake Valve Fxn Scratch'!$B$1)/$B$16-1)/($B$17/2))*(I2870-($B$17/2)))+1)*P2870</f>
        <v>0</v>
      </c>
      <c r="R2870">
        <f t="shared" si="669"/>
        <v>0</v>
      </c>
      <c r="S2870">
        <f t="shared" si="670"/>
        <v>0</v>
      </c>
      <c r="T2870">
        <f>S2870*'Exhaust Gas Math'!$C$14</f>
        <v>0</v>
      </c>
      <c r="U2870">
        <f>(T2870/'Exhaust Gas Math'!$B$14)+('Exhaust Gas Math'!$D$10)</f>
        <v>4.4059320573952224E-4</v>
      </c>
      <c r="V2870">
        <f>('Exhaust Gas Math'!$E$10*(2.53982214E-12*V2869^4 - 0.0000000071629564556*V2869^3 + 7.56281407226508E-06*V2869^2 - 0.00322508455050905*V2869 + 1.62997098133725)*$B$24+T2870*'Exhaust Gas Math'!$D$14*$B$23)/('Exhaust Gas Math'!$E$10*(2.53982214E-12*V2869^4 - 0.0000000071629564556*V2869^3 + 7.56281407226508E-06*V2869^2 - 0.00322508455050905*V2869 + 1.62997098133725)+T2870*'Exhaust Gas Math'!$D$14)</f>
        <v>1100</v>
      </c>
      <c r="W2870">
        <f>(353.3116967483*V2870^-1.0020802909)*('Exhaust Gas Math'!$E$10/(T2870+'Exhaust Gas Math'!$E$10))+(357.4500179626*V2870^-1.0038444015 )*(T2870/(T2870+'Exhaust Gas Math'!$E$10))</f>
        <v>0.31654710700089367</v>
      </c>
      <c r="X2870">
        <f t="shared" si="671"/>
        <v>0</v>
      </c>
      <c r="Y2870">
        <f t="shared" si="672"/>
        <v>101325</v>
      </c>
      <c r="Z2870">
        <f t="shared" si="673"/>
        <v>101325</v>
      </c>
    </row>
    <row r="2871" spans="5:26" x14ac:dyDescent="0.2">
      <c r="E2871">
        <f t="shared" si="675"/>
        <v>0.35824999999997442</v>
      </c>
      <c r="F2871">
        <f t="shared" si="676"/>
        <v>101325</v>
      </c>
      <c r="H2871">
        <f t="shared" si="674"/>
        <v>0.35824999999997442</v>
      </c>
      <c r="I2871">
        <f t="shared" si="662"/>
        <v>635.999999998774</v>
      </c>
      <c r="J2871">
        <f t="shared" si="663"/>
        <v>2.8386447715090728E-2</v>
      </c>
      <c r="K2871">
        <f t="shared" si="664"/>
        <v>-26.411448257724615</v>
      </c>
      <c r="L2871">
        <f t="shared" si="665"/>
        <v>3.9769296294121147E-5</v>
      </c>
      <c r="M2871">
        <f>J2871/SQRT('Exhaust Gas Math'!$E$14*$B$21*$B$23)</f>
        <v>4.8190491744314593E-4</v>
      </c>
      <c r="N2871">
        <f t="shared" si="666"/>
        <v>4.103770062907975E-2</v>
      </c>
      <c r="O2871">
        <f t="shared" si="667"/>
        <v>0</v>
      </c>
      <c r="P2871">
        <f t="shared" si="668"/>
        <v>0</v>
      </c>
      <c r="Q2871">
        <f>($B$16/2)*(COS((ACOS((2*'Intake Valve Fxn Scratch'!$B$1)/$B$16-1)/($B$17/2))*(I2871-($B$17/2)))+1)*P2871</f>
        <v>0</v>
      </c>
      <c r="R2871">
        <f t="shared" si="669"/>
        <v>0</v>
      </c>
      <c r="S2871">
        <f t="shared" si="670"/>
        <v>0</v>
      </c>
      <c r="T2871">
        <f>S2871*'Exhaust Gas Math'!$C$14</f>
        <v>0</v>
      </c>
      <c r="U2871">
        <f>(T2871/'Exhaust Gas Math'!$B$14)+('Exhaust Gas Math'!$D$10)</f>
        <v>4.4059320573952224E-4</v>
      </c>
      <c r="V2871">
        <f>('Exhaust Gas Math'!$E$10*(2.53982214E-12*V2870^4 - 0.0000000071629564556*V2870^3 + 7.56281407226508E-06*V2870^2 - 0.00322508455050905*V2870 + 1.62997098133725)*$B$24+T2871*'Exhaust Gas Math'!$D$14*$B$23)/('Exhaust Gas Math'!$E$10*(2.53982214E-12*V2870^4 - 0.0000000071629564556*V2870^3 + 7.56281407226508E-06*V2870^2 - 0.00322508455050905*V2870 + 1.62997098133725)+T2871*'Exhaust Gas Math'!$D$14)</f>
        <v>1100</v>
      </c>
      <c r="W2871">
        <f>(353.3116967483*V2871^-1.0020802909)*('Exhaust Gas Math'!$E$10/(T2871+'Exhaust Gas Math'!$E$10))+(357.4500179626*V2871^-1.0038444015 )*(T2871/(T2871+'Exhaust Gas Math'!$E$10))</f>
        <v>0.31654710700089367</v>
      </c>
      <c r="X2871">
        <f t="shared" si="671"/>
        <v>0</v>
      </c>
      <c r="Y2871">
        <f t="shared" si="672"/>
        <v>101325</v>
      </c>
      <c r="Z2871">
        <f t="shared" si="673"/>
        <v>101325</v>
      </c>
    </row>
    <row r="2872" spans="5:26" x14ac:dyDescent="0.2">
      <c r="E2872">
        <f t="shared" si="675"/>
        <v>0.35837499999997441</v>
      </c>
      <c r="F2872">
        <f t="shared" si="676"/>
        <v>101325</v>
      </c>
      <c r="H2872">
        <f t="shared" si="674"/>
        <v>0.35837499999997441</v>
      </c>
      <c r="I2872">
        <f t="shared" si="662"/>
        <v>641.99999999877036</v>
      </c>
      <c r="J2872">
        <f t="shared" si="663"/>
        <v>2.5109199401740792E-2</v>
      </c>
      <c r="K2872">
        <f t="shared" si="664"/>
        <v>-25.976597263040929</v>
      </c>
      <c r="L2872">
        <f t="shared" si="665"/>
        <v>3.9769296294121147E-5</v>
      </c>
      <c r="M2872">
        <f>J2872/SQRT('Exhaust Gas Math'!$E$14*$B$21*$B$23)</f>
        <v>4.2626843577636816E-4</v>
      </c>
      <c r="N2872">
        <f t="shared" si="666"/>
        <v>3.6364153775616664E-2</v>
      </c>
      <c r="O2872">
        <f t="shared" si="667"/>
        <v>0</v>
      </c>
      <c r="P2872">
        <f t="shared" si="668"/>
        <v>0</v>
      </c>
      <c r="Q2872">
        <f>($B$16/2)*(COS((ACOS((2*'Intake Valve Fxn Scratch'!$B$1)/$B$16-1)/($B$17/2))*(I2872-($B$17/2)))+1)*P2872</f>
        <v>0</v>
      </c>
      <c r="R2872">
        <f t="shared" si="669"/>
        <v>0</v>
      </c>
      <c r="S2872">
        <f t="shared" si="670"/>
        <v>0</v>
      </c>
      <c r="T2872">
        <f>S2872*'Exhaust Gas Math'!$C$14</f>
        <v>0</v>
      </c>
      <c r="U2872">
        <f>(T2872/'Exhaust Gas Math'!$B$14)+('Exhaust Gas Math'!$D$10)</f>
        <v>4.4059320573952224E-4</v>
      </c>
      <c r="V2872">
        <f>('Exhaust Gas Math'!$E$10*(2.53982214E-12*V2871^4 - 0.0000000071629564556*V2871^3 + 7.56281407226508E-06*V2871^2 - 0.00322508455050905*V2871 + 1.62997098133725)*$B$24+T2872*'Exhaust Gas Math'!$D$14*$B$23)/('Exhaust Gas Math'!$E$10*(2.53982214E-12*V2871^4 - 0.0000000071629564556*V2871^3 + 7.56281407226508E-06*V2871^2 - 0.00322508455050905*V2871 + 1.62997098133725)+T2872*'Exhaust Gas Math'!$D$14)</f>
        <v>1100</v>
      </c>
      <c r="W2872">
        <f>(353.3116967483*V2872^-1.0020802909)*('Exhaust Gas Math'!$E$10/(T2872+'Exhaust Gas Math'!$E$10))+(357.4500179626*V2872^-1.0038444015 )*(T2872/(T2872+'Exhaust Gas Math'!$E$10))</f>
        <v>0.31654710700089367</v>
      </c>
      <c r="X2872">
        <f t="shared" si="671"/>
        <v>0</v>
      </c>
      <c r="Y2872">
        <f t="shared" si="672"/>
        <v>101325</v>
      </c>
      <c r="Z2872">
        <f t="shared" si="673"/>
        <v>101325</v>
      </c>
    </row>
    <row r="2873" spans="5:26" x14ac:dyDescent="0.2">
      <c r="E2873">
        <f t="shared" si="675"/>
        <v>0.35849999999997439</v>
      </c>
      <c r="F2873">
        <f t="shared" si="676"/>
        <v>101325</v>
      </c>
      <c r="H2873">
        <f t="shared" si="674"/>
        <v>0.35849999999997439</v>
      </c>
      <c r="I2873">
        <f t="shared" si="662"/>
        <v>647.99999999877036</v>
      </c>
      <c r="J2873">
        <f t="shared" si="663"/>
        <v>2.1904161278960815E-2</v>
      </c>
      <c r="K2873">
        <f t="shared" si="664"/>
        <v>-25.257141232791305</v>
      </c>
      <c r="L2873">
        <f t="shared" si="665"/>
        <v>3.9769296294121147E-5</v>
      </c>
      <c r="M2873">
        <f>J2873/SQRT('Exhaust Gas Math'!$E$14*$B$21*$B$23)</f>
        <v>3.7185783648396972E-4</v>
      </c>
      <c r="N2873">
        <f t="shared" si="666"/>
        <v>3.1616553880826341E-2</v>
      </c>
      <c r="O2873">
        <f t="shared" si="667"/>
        <v>0</v>
      </c>
      <c r="P2873">
        <f t="shared" si="668"/>
        <v>0</v>
      </c>
      <c r="Q2873">
        <f>($B$16/2)*(COS((ACOS((2*'Intake Valve Fxn Scratch'!$B$1)/$B$16-1)/($B$17/2))*(I2873-($B$17/2)))+1)*P2873</f>
        <v>0</v>
      </c>
      <c r="R2873">
        <f t="shared" si="669"/>
        <v>0</v>
      </c>
      <c r="S2873">
        <f t="shared" si="670"/>
        <v>0</v>
      </c>
      <c r="T2873">
        <f>S2873*'Exhaust Gas Math'!$C$14</f>
        <v>0</v>
      </c>
      <c r="U2873">
        <f>(T2873/'Exhaust Gas Math'!$B$14)+('Exhaust Gas Math'!$D$10)</f>
        <v>4.4059320573952224E-4</v>
      </c>
      <c r="V2873">
        <f>('Exhaust Gas Math'!$E$10*(2.53982214E-12*V2872^4 - 0.0000000071629564556*V2872^3 + 7.56281407226508E-06*V2872^2 - 0.00322508455050905*V2872 + 1.62997098133725)*$B$24+T2873*'Exhaust Gas Math'!$D$14*$B$23)/('Exhaust Gas Math'!$E$10*(2.53982214E-12*V2872^4 - 0.0000000071629564556*V2872^3 + 7.56281407226508E-06*V2872^2 - 0.00322508455050905*V2872 + 1.62997098133725)+T2873*'Exhaust Gas Math'!$D$14)</f>
        <v>1100</v>
      </c>
      <c r="W2873">
        <f>(353.3116967483*V2873^-1.0020802909)*('Exhaust Gas Math'!$E$10/(T2873+'Exhaust Gas Math'!$E$10))+(357.4500179626*V2873^-1.0038444015 )*(T2873/(T2873+'Exhaust Gas Math'!$E$10))</f>
        <v>0.31654710700089367</v>
      </c>
      <c r="X2873">
        <f t="shared" si="671"/>
        <v>0</v>
      </c>
      <c r="Y2873">
        <f t="shared" si="672"/>
        <v>101325</v>
      </c>
      <c r="Z2873">
        <f t="shared" si="673"/>
        <v>101325</v>
      </c>
    </row>
    <row r="2874" spans="5:26" x14ac:dyDescent="0.2">
      <c r="E2874">
        <f t="shared" si="675"/>
        <v>0.35862499999997438</v>
      </c>
      <c r="F2874">
        <f t="shared" si="676"/>
        <v>101325</v>
      </c>
      <c r="H2874">
        <f t="shared" si="674"/>
        <v>0.35862499999997438</v>
      </c>
      <c r="I2874">
        <f t="shared" si="662"/>
        <v>653.99999999877036</v>
      </c>
      <c r="J2874">
        <f t="shared" si="663"/>
        <v>1.8806448415117846E-2</v>
      </c>
      <c r="K2874">
        <f t="shared" si="664"/>
        <v>-24.260962677798233</v>
      </c>
      <c r="L2874">
        <f t="shared" si="665"/>
        <v>3.9769296294121147E-5</v>
      </c>
      <c r="M2874">
        <f>J2874/SQRT('Exhaust Gas Math'!$E$14*$B$21*$B$23)</f>
        <v>3.1926925347788913E-4</v>
      </c>
      <c r="N2874">
        <f t="shared" si="666"/>
        <v>2.6918663563550438E-2</v>
      </c>
      <c r="O2874">
        <f t="shared" si="667"/>
        <v>0</v>
      </c>
      <c r="P2874">
        <f t="shared" si="668"/>
        <v>0</v>
      </c>
      <c r="Q2874">
        <f>($B$16/2)*(COS((ACOS((2*'Intake Valve Fxn Scratch'!$B$1)/$B$16-1)/($B$17/2))*(I2874-($B$17/2)))+1)*P2874</f>
        <v>0</v>
      </c>
      <c r="R2874">
        <f t="shared" si="669"/>
        <v>0</v>
      </c>
      <c r="S2874">
        <f t="shared" si="670"/>
        <v>0</v>
      </c>
      <c r="T2874">
        <f>S2874*'Exhaust Gas Math'!$C$14</f>
        <v>0</v>
      </c>
      <c r="U2874">
        <f>(T2874/'Exhaust Gas Math'!$B$14)+('Exhaust Gas Math'!$D$10)</f>
        <v>4.4059320573952224E-4</v>
      </c>
      <c r="V2874">
        <f>('Exhaust Gas Math'!$E$10*(2.53982214E-12*V2873^4 - 0.0000000071629564556*V2873^3 + 7.56281407226508E-06*V2873^2 - 0.00322508455050905*V2873 + 1.62997098133725)*$B$24+T2874*'Exhaust Gas Math'!$D$14*$B$23)/('Exhaust Gas Math'!$E$10*(2.53982214E-12*V2873^4 - 0.0000000071629564556*V2873^3 + 7.56281407226508E-06*V2873^2 - 0.00322508455050905*V2873 + 1.62997098133725)+T2874*'Exhaust Gas Math'!$D$14)</f>
        <v>1100</v>
      </c>
      <c r="W2874">
        <f>(353.3116967483*V2874^-1.0020802909)*('Exhaust Gas Math'!$E$10/(T2874+'Exhaust Gas Math'!$E$10))+(357.4500179626*V2874^-1.0038444015 )*(T2874/(T2874+'Exhaust Gas Math'!$E$10))</f>
        <v>0.31654710700089367</v>
      </c>
      <c r="X2874">
        <f t="shared" si="671"/>
        <v>0</v>
      </c>
      <c r="Y2874">
        <f t="shared" si="672"/>
        <v>101325</v>
      </c>
      <c r="Z2874">
        <f t="shared" si="673"/>
        <v>101325</v>
      </c>
    </row>
    <row r="2875" spans="5:26" x14ac:dyDescent="0.2">
      <c r="E2875">
        <f t="shared" si="675"/>
        <v>0.35874999999997437</v>
      </c>
      <c r="F2875">
        <f t="shared" si="676"/>
        <v>101325</v>
      </c>
      <c r="H2875">
        <f t="shared" si="674"/>
        <v>0.35874999999997437</v>
      </c>
      <c r="I2875">
        <f t="shared" si="662"/>
        <v>659.99999999877036</v>
      </c>
      <c r="J2875">
        <f t="shared" si="663"/>
        <v>1.585000000058958E-2</v>
      </c>
      <c r="K2875">
        <f t="shared" si="664"/>
        <v>-22.99897593877505</v>
      </c>
      <c r="L2875">
        <f t="shared" si="665"/>
        <v>3.9769296294121147E-5</v>
      </c>
      <c r="M2875">
        <f>J2875/SQRT('Exhaust Gas Math'!$E$14*$B$21*$B$23)</f>
        <v>2.6907885827846605E-4</v>
      </c>
      <c r="N2875">
        <f t="shared" si="666"/>
        <v>2.2387269430461178E-2</v>
      </c>
      <c r="O2875">
        <f t="shared" si="667"/>
        <v>0</v>
      </c>
      <c r="P2875">
        <f t="shared" si="668"/>
        <v>0</v>
      </c>
      <c r="Q2875">
        <f>($B$16/2)*(COS((ACOS((2*'Intake Valve Fxn Scratch'!$B$1)/$B$16-1)/($B$17/2))*(I2875-($B$17/2)))+1)*P2875</f>
        <v>0</v>
      </c>
      <c r="R2875">
        <f t="shared" si="669"/>
        <v>0</v>
      </c>
      <c r="S2875">
        <f t="shared" si="670"/>
        <v>0</v>
      </c>
      <c r="T2875">
        <f>S2875*'Exhaust Gas Math'!$C$14</f>
        <v>0</v>
      </c>
      <c r="U2875">
        <f>(T2875/'Exhaust Gas Math'!$B$14)+('Exhaust Gas Math'!$D$10)</f>
        <v>4.4059320573952224E-4</v>
      </c>
      <c r="V2875">
        <f>('Exhaust Gas Math'!$E$10*(2.53982214E-12*V2874^4 - 0.0000000071629564556*V2874^3 + 7.56281407226508E-06*V2874^2 - 0.00322508455050905*V2874 + 1.62997098133725)*$B$24+T2875*'Exhaust Gas Math'!$D$14*$B$23)/('Exhaust Gas Math'!$E$10*(2.53982214E-12*V2874^4 - 0.0000000071629564556*V2874^3 + 7.56281407226508E-06*V2874^2 - 0.00322508455050905*V2874 + 1.62997098133725)+T2875*'Exhaust Gas Math'!$D$14)</f>
        <v>1100</v>
      </c>
      <c r="W2875">
        <f>(353.3116967483*V2875^-1.0020802909)*('Exhaust Gas Math'!$E$10/(T2875+'Exhaust Gas Math'!$E$10))+(357.4500179626*V2875^-1.0038444015 )*(T2875/(T2875+'Exhaust Gas Math'!$E$10))</f>
        <v>0.31654710700089367</v>
      </c>
      <c r="X2875">
        <f t="shared" si="671"/>
        <v>0</v>
      </c>
      <c r="Y2875">
        <f t="shared" si="672"/>
        <v>101325</v>
      </c>
      <c r="Z2875">
        <f t="shared" si="673"/>
        <v>101325</v>
      </c>
    </row>
    <row r="2876" spans="5:26" x14ac:dyDescent="0.2">
      <c r="E2876">
        <f t="shared" si="675"/>
        <v>0.35887499999997435</v>
      </c>
      <c r="F2876">
        <f t="shared" si="676"/>
        <v>101325</v>
      </c>
      <c r="H2876">
        <f t="shared" si="674"/>
        <v>0.35887499999997435</v>
      </c>
      <c r="I2876">
        <f t="shared" si="662"/>
        <v>665.99999999877036</v>
      </c>
      <c r="J2876">
        <f t="shared" si="663"/>
        <v>1.3067207502878993E-2</v>
      </c>
      <c r="K2876">
        <f t="shared" si="664"/>
        <v>-21.485007606520835</v>
      </c>
      <c r="L2876">
        <f t="shared" si="665"/>
        <v>3.9769296294121147E-5</v>
      </c>
      <c r="M2876">
        <f>J2876/SQRT('Exhaust Gas Math'!$E$14*$B$21*$B$23)</f>
        <v>2.2183654735846652E-4</v>
      </c>
      <c r="N2876">
        <f t="shared" si="666"/>
        <v>1.8126827987063832E-2</v>
      </c>
      <c r="O2876">
        <f t="shared" si="667"/>
        <v>0</v>
      </c>
      <c r="P2876">
        <f t="shared" si="668"/>
        <v>0</v>
      </c>
      <c r="Q2876">
        <f>($B$16/2)*(COS((ACOS((2*'Intake Valve Fxn Scratch'!$B$1)/$B$16-1)/($B$17/2))*(I2876-($B$17/2)))+1)*P2876</f>
        <v>0</v>
      </c>
      <c r="R2876">
        <f t="shared" si="669"/>
        <v>0</v>
      </c>
      <c r="S2876">
        <f t="shared" si="670"/>
        <v>0</v>
      </c>
      <c r="T2876">
        <f>S2876*'Exhaust Gas Math'!$C$14</f>
        <v>0</v>
      </c>
      <c r="U2876">
        <f>(T2876/'Exhaust Gas Math'!$B$14)+('Exhaust Gas Math'!$D$10)</f>
        <v>4.4059320573952224E-4</v>
      </c>
      <c r="V2876">
        <f>('Exhaust Gas Math'!$E$10*(2.53982214E-12*V2875^4 - 0.0000000071629564556*V2875^3 + 7.56281407226508E-06*V2875^2 - 0.00322508455050905*V2875 + 1.62997098133725)*$B$24+T2876*'Exhaust Gas Math'!$D$14*$B$23)/('Exhaust Gas Math'!$E$10*(2.53982214E-12*V2875^4 - 0.0000000071629564556*V2875^3 + 7.56281407226508E-06*V2875^2 - 0.00322508455050905*V2875 + 1.62997098133725)+T2876*'Exhaust Gas Math'!$D$14)</f>
        <v>1100</v>
      </c>
      <c r="W2876">
        <f>(353.3116967483*V2876^-1.0020802909)*('Exhaust Gas Math'!$E$10/(T2876+'Exhaust Gas Math'!$E$10))+(357.4500179626*V2876^-1.0038444015 )*(T2876/(T2876+'Exhaust Gas Math'!$E$10))</f>
        <v>0.31654710700089367</v>
      </c>
      <c r="X2876">
        <f t="shared" si="671"/>
        <v>0</v>
      </c>
      <c r="Y2876">
        <f t="shared" si="672"/>
        <v>101325</v>
      </c>
      <c r="Z2876">
        <f t="shared" si="673"/>
        <v>101325</v>
      </c>
    </row>
    <row r="2877" spans="5:26" x14ac:dyDescent="0.2">
      <c r="E2877">
        <f t="shared" si="675"/>
        <v>0.35899999999997434</v>
      </c>
      <c r="F2877">
        <f t="shared" si="676"/>
        <v>101325</v>
      </c>
      <c r="H2877">
        <f t="shared" si="674"/>
        <v>0.35899999999997434</v>
      </c>
      <c r="I2877">
        <f t="shared" si="662"/>
        <v>671.99999999876673</v>
      </c>
      <c r="J2877">
        <f t="shared" si="663"/>
        <v>1.0488559778930762E-2</v>
      </c>
      <c r="K2877">
        <f t="shared" si="664"/>
        <v>-19.735645034903637</v>
      </c>
      <c r="L2877">
        <f t="shared" si="665"/>
        <v>3.9769296294121147E-5</v>
      </c>
      <c r="M2877">
        <f>J2877/SQRT('Exhaust Gas Math'!$E$14*$B$21*$B$23)</f>
        <v>1.7805991736246997E-4</v>
      </c>
      <c r="N2877">
        <f t="shared" si="666"/>
        <v>1.422523030958444E-2</v>
      </c>
      <c r="O2877">
        <f t="shared" si="667"/>
        <v>0</v>
      </c>
      <c r="P2877">
        <f t="shared" si="668"/>
        <v>0</v>
      </c>
      <c r="Q2877">
        <f>($B$16/2)*(COS((ACOS((2*'Intake Valve Fxn Scratch'!$B$1)/$B$16-1)/($B$17/2))*(I2877-($B$17/2)))+1)*P2877</f>
        <v>0</v>
      </c>
      <c r="R2877">
        <f t="shared" si="669"/>
        <v>0</v>
      </c>
      <c r="S2877">
        <f t="shared" si="670"/>
        <v>0</v>
      </c>
      <c r="T2877">
        <f>S2877*'Exhaust Gas Math'!$C$14</f>
        <v>0</v>
      </c>
      <c r="U2877">
        <f>(T2877/'Exhaust Gas Math'!$B$14)+('Exhaust Gas Math'!$D$10)</f>
        <v>4.4059320573952224E-4</v>
      </c>
      <c r="V2877">
        <f>('Exhaust Gas Math'!$E$10*(2.53982214E-12*V2876^4 - 0.0000000071629564556*V2876^3 + 7.56281407226508E-06*V2876^2 - 0.00322508455050905*V2876 + 1.62997098133725)*$B$24+T2877*'Exhaust Gas Math'!$D$14*$B$23)/('Exhaust Gas Math'!$E$10*(2.53982214E-12*V2876^4 - 0.0000000071629564556*V2876^3 + 7.56281407226508E-06*V2876^2 - 0.00322508455050905*V2876 + 1.62997098133725)+T2877*'Exhaust Gas Math'!$D$14)</f>
        <v>1100</v>
      </c>
      <c r="W2877">
        <f>(353.3116967483*V2877^-1.0020802909)*('Exhaust Gas Math'!$E$10/(T2877+'Exhaust Gas Math'!$E$10))+(357.4500179626*V2877^-1.0038444015 )*(T2877/(T2877+'Exhaust Gas Math'!$E$10))</f>
        <v>0.31654710700089367</v>
      </c>
      <c r="X2877">
        <f t="shared" si="671"/>
        <v>0</v>
      </c>
      <c r="Y2877">
        <f t="shared" si="672"/>
        <v>101325</v>
      </c>
      <c r="Z2877">
        <f t="shared" si="673"/>
        <v>101325</v>
      </c>
    </row>
    <row r="2878" spans="5:26" x14ac:dyDescent="0.2">
      <c r="E2878">
        <f t="shared" si="675"/>
        <v>0.35912499999997433</v>
      </c>
      <c r="F2878">
        <f t="shared" si="676"/>
        <v>101325</v>
      </c>
      <c r="H2878">
        <f t="shared" si="674"/>
        <v>0.35912499999997433</v>
      </c>
      <c r="I2878">
        <f t="shared" si="662"/>
        <v>677.99999999876673</v>
      </c>
      <c r="J2878">
        <f t="shared" si="663"/>
        <v>8.1423090328224049E-3</v>
      </c>
      <c r="K2878">
        <f t="shared" si="664"/>
        <v>-17.770054606333851</v>
      </c>
      <c r="L2878">
        <f t="shared" si="665"/>
        <v>3.9769296294121147E-5</v>
      </c>
      <c r="M2878">
        <f>J2878/SQRT('Exhaust Gas Math'!$E$14*$B$21*$B$23)</f>
        <v>1.3822859420951401E-4</v>
      </c>
      <c r="N2878">
        <f t="shared" si="666"/>
        <v>1.0750931842180456E-2</v>
      </c>
      <c r="O2878">
        <f t="shared" si="667"/>
        <v>0</v>
      </c>
      <c r="P2878">
        <f t="shared" si="668"/>
        <v>0</v>
      </c>
      <c r="Q2878">
        <f>($B$16/2)*(COS((ACOS((2*'Intake Valve Fxn Scratch'!$B$1)/$B$16-1)/($B$17/2))*(I2878-($B$17/2)))+1)*P2878</f>
        <v>0</v>
      </c>
      <c r="R2878">
        <f t="shared" si="669"/>
        <v>0</v>
      </c>
      <c r="S2878">
        <f t="shared" si="670"/>
        <v>0</v>
      </c>
      <c r="T2878">
        <f>S2878*'Exhaust Gas Math'!$C$14</f>
        <v>0</v>
      </c>
      <c r="U2878">
        <f>(T2878/'Exhaust Gas Math'!$B$14)+('Exhaust Gas Math'!$D$10)</f>
        <v>4.4059320573952224E-4</v>
      </c>
      <c r="V2878">
        <f>('Exhaust Gas Math'!$E$10*(2.53982214E-12*V2877^4 - 0.0000000071629564556*V2877^3 + 7.56281407226508E-06*V2877^2 - 0.00322508455050905*V2877 + 1.62997098133725)*$B$24+T2878*'Exhaust Gas Math'!$D$14*$B$23)/('Exhaust Gas Math'!$E$10*(2.53982214E-12*V2877^4 - 0.0000000071629564556*V2877^3 + 7.56281407226508E-06*V2877^2 - 0.00322508455050905*V2877 + 1.62997098133725)+T2878*'Exhaust Gas Math'!$D$14)</f>
        <v>1100</v>
      </c>
      <c r="W2878">
        <f>(353.3116967483*V2878^-1.0020802909)*('Exhaust Gas Math'!$E$10/(T2878+'Exhaust Gas Math'!$E$10))+(357.4500179626*V2878^-1.0038444015 )*(T2878/(T2878+'Exhaust Gas Math'!$E$10))</f>
        <v>0.31654710700089367</v>
      </c>
      <c r="X2878">
        <f t="shared" si="671"/>
        <v>0</v>
      </c>
      <c r="Y2878">
        <f t="shared" si="672"/>
        <v>101325</v>
      </c>
      <c r="Z2878">
        <f t="shared" si="673"/>
        <v>101325</v>
      </c>
    </row>
    <row r="2879" spans="5:26" x14ac:dyDescent="0.2">
      <c r="E2879">
        <f t="shared" si="675"/>
        <v>0.35924999999997431</v>
      </c>
      <c r="F2879">
        <f t="shared" si="676"/>
        <v>101325</v>
      </c>
      <c r="H2879">
        <f t="shared" si="674"/>
        <v>0.35924999999997431</v>
      </c>
      <c r="I2879">
        <f t="shared" si="662"/>
        <v>683.99999999876673</v>
      </c>
      <c r="J2879">
        <f t="shared" si="663"/>
        <v>6.0541612787153379E-3</v>
      </c>
      <c r="K2879">
        <f t="shared" si="664"/>
        <v>-15.609771740875242</v>
      </c>
      <c r="L2879">
        <f t="shared" si="665"/>
        <v>3.9769296294121147E-5</v>
      </c>
      <c r="M2879">
        <f>J2879/SQRT('Exhaust Gas Math'!$E$14*$B$21*$B$23)</f>
        <v>1.0277897821134541E-4</v>
      </c>
      <c r="N2879">
        <f t="shared" si="666"/>
        <v>7.7515449037424446E-3</v>
      </c>
      <c r="O2879">
        <f t="shared" si="667"/>
        <v>0</v>
      </c>
      <c r="P2879">
        <f t="shared" si="668"/>
        <v>0</v>
      </c>
      <c r="Q2879">
        <f>($B$16/2)*(COS((ACOS((2*'Intake Valve Fxn Scratch'!$B$1)/$B$16-1)/($B$17/2))*(I2879-($B$17/2)))+1)*P2879</f>
        <v>0</v>
      </c>
      <c r="R2879">
        <f t="shared" si="669"/>
        <v>0</v>
      </c>
      <c r="S2879">
        <f t="shared" si="670"/>
        <v>0</v>
      </c>
      <c r="T2879">
        <f>S2879*'Exhaust Gas Math'!$C$14</f>
        <v>0</v>
      </c>
      <c r="U2879">
        <f>(T2879/'Exhaust Gas Math'!$B$14)+('Exhaust Gas Math'!$D$10)</f>
        <v>4.4059320573952224E-4</v>
      </c>
      <c r="V2879">
        <f>('Exhaust Gas Math'!$E$10*(2.53982214E-12*V2878^4 - 0.0000000071629564556*V2878^3 + 7.56281407226508E-06*V2878^2 - 0.00322508455050905*V2878 + 1.62997098133725)*$B$24+T2879*'Exhaust Gas Math'!$D$14*$B$23)/('Exhaust Gas Math'!$E$10*(2.53982214E-12*V2878^4 - 0.0000000071629564556*V2878^3 + 7.56281407226508E-06*V2878^2 - 0.00322508455050905*V2878 + 1.62997098133725)+T2879*'Exhaust Gas Math'!$D$14)</f>
        <v>1100</v>
      </c>
      <c r="W2879">
        <f>(353.3116967483*V2879^-1.0020802909)*('Exhaust Gas Math'!$E$10/(T2879+'Exhaust Gas Math'!$E$10))+(357.4500179626*V2879^-1.0038444015 )*(T2879/(T2879+'Exhaust Gas Math'!$E$10))</f>
        <v>0.31654710700089367</v>
      </c>
      <c r="X2879">
        <f t="shared" si="671"/>
        <v>0</v>
      </c>
      <c r="Y2879">
        <f t="shared" si="672"/>
        <v>101325</v>
      </c>
      <c r="Z2879">
        <f t="shared" si="673"/>
        <v>101325</v>
      </c>
    </row>
    <row r="2880" spans="5:26" x14ac:dyDescent="0.2">
      <c r="E2880">
        <f t="shared" si="675"/>
        <v>0.3593749999999743</v>
      </c>
      <c r="F2880">
        <f t="shared" si="676"/>
        <v>101325</v>
      </c>
      <c r="H2880">
        <f t="shared" si="674"/>
        <v>0.3593749999999743</v>
      </c>
      <c r="I2880">
        <f t="shared" si="662"/>
        <v>689.99999999876673</v>
      </c>
      <c r="J2880">
        <f t="shared" si="663"/>
        <v>4.2469947003743215E-3</v>
      </c>
      <c r="K2880">
        <f t="shared" si="664"/>
        <v>-13.278464949667701</v>
      </c>
      <c r="L2880">
        <f t="shared" si="665"/>
        <v>3.9769296294121147E-5</v>
      </c>
      <c r="M2880">
        <f>J2880/SQRT('Exhaust Gas Math'!$E$14*$B$21*$B$23)</f>
        <v>7.2099462779111041E-5</v>
      </c>
      <c r="N2880">
        <f t="shared" si="666"/>
        <v>5.25384726490076E-3</v>
      </c>
      <c r="O2880">
        <f t="shared" si="667"/>
        <v>0</v>
      </c>
      <c r="P2880">
        <f t="shared" si="668"/>
        <v>0</v>
      </c>
      <c r="Q2880">
        <f>($B$16/2)*(COS((ACOS((2*'Intake Valve Fxn Scratch'!$B$1)/$B$16-1)/($B$17/2))*(I2880-($B$17/2)))+1)*P2880</f>
        <v>0</v>
      </c>
      <c r="R2880">
        <f t="shared" si="669"/>
        <v>0</v>
      </c>
      <c r="S2880">
        <f t="shared" si="670"/>
        <v>0</v>
      </c>
      <c r="T2880">
        <f>S2880*'Exhaust Gas Math'!$C$14</f>
        <v>0</v>
      </c>
      <c r="U2880">
        <f>(T2880/'Exhaust Gas Math'!$B$14)+('Exhaust Gas Math'!$D$10)</f>
        <v>4.4059320573952224E-4</v>
      </c>
      <c r="V2880">
        <f>('Exhaust Gas Math'!$E$10*(2.53982214E-12*V2879^4 - 0.0000000071629564556*V2879^3 + 7.56281407226508E-06*V2879^2 - 0.00322508455050905*V2879 + 1.62997098133725)*$B$24+T2880*'Exhaust Gas Math'!$D$14*$B$23)/('Exhaust Gas Math'!$E$10*(2.53982214E-12*V2879^4 - 0.0000000071629564556*V2879^3 + 7.56281407226508E-06*V2879^2 - 0.00322508455050905*V2879 + 1.62997098133725)+T2880*'Exhaust Gas Math'!$D$14)</f>
        <v>1100</v>
      </c>
      <c r="W2880">
        <f>(353.3116967483*V2880^-1.0020802909)*('Exhaust Gas Math'!$E$10/(T2880+'Exhaust Gas Math'!$E$10))+(357.4500179626*V2880^-1.0038444015 )*(T2880/(T2880+'Exhaust Gas Math'!$E$10))</f>
        <v>0.31654710700089367</v>
      </c>
      <c r="X2880">
        <f t="shared" si="671"/>
        <v>0</v>
      </c>
      <c r="Y2880">
        <f t="shared" si="672"/>
        <v>101325</v>
      </c>
      <c r="Z2880">
        <f t="shared" si="673"/>
        <v>101325</v>
      </c>
    </row>
    <row r="2881" spans="5:26" x14ac:dyDescent="0.2">
      <c r="E2881">
        <f t="shared" si="675"/>
        <v>0.35949999999997428</v>
      </c>
      <c r="F2881">
        <f t="shared" si="676"/>
        <v>101325</v>
      </c>
      <c r="H2881">
        <f t="shared" si="674"/>
        <v>0.35949999999997428</v>
      </c>
      <c r="I2881">
        <f t="shared" si="662"/>
        <v>695.99999999876673</v>
      </c>
      <c r="J2881">
        <f t="shared" si="663"/>
        <v>2.740608993006776E-3</v>
      </c>
      <c r="K2881">
        <f t="shared" si="664"/>
        <v>-10.801676517774123</v>
      </c>
      <c r="L2881">
        <f t="shared" si="665"/>
        <v>3.9769296294121147E-5</v>
      </c>
      <c r="M2881">
        <f>J2881/SQRT('Exhaust Gas Math'!$E$14*$B$21*$B$23)</f>
        <v>4.6526179104008136E-5</v>
      </c>
      <c r="N2881">
        <f t="shared" si="666"/>
        <v>3.265038116873089E-3</v>
      </c>
      <c r="O2881">
        <f t="shared" si="667"/>
        <v>0</v>
      </c>
      <c r="P2881">
        <f t="shared" si="668"/>
        <v>0</v>
      </c>
      <c r="Q2881">
        <f>($B$16/2)*(COS((ACOS((2*'Intake Valve Fxn Scratch'!$B$1)/$B$16-1)/($B$17/2))*(I2881-($B$17/2)))+1)*P2881</f>
        <v>0</v>
      </c>
      <c r="R2881">
        <f t="shared" si="669"/>
        <v>0</v>
      </c>
      <c r="S2881">
        <f t="shared" si="670"/>
        <v>0</v>
      </c>
      <c r="T2881">
        <f>S2881*'Exhaust Gas Math'!$C$14</f>
        <v>0</v>
      </c>
      <c r="U2881">
        <f>(T2881/'Exhaust Gas Math'!$B$14)+('Exhaust Gas Math'!$D$10)</f>
        <v>4.4059320573952224E-4</v>
      </c>
      <c r="V2881">
        <f>('Exhaust Gas Math'!$E$10*(2.53982214E-12*V2880^4 - 0.0000000071629564556*V2880^3 + 7.56281407226508E-06*V2880^2 - 0.00322508455050905*V2880 + 1.62997098133725)*$B$24+T2881*'Exhaust Gas Math'!$D$14*$B$23)/('Exhaust Gas Math'!$E$10*(2.53982214E-12*V2880^4 - 0.0000000071629564556*V2880^3 + 7.56281407226508E-06*V2880^2 - 0.00322508455050905*V2880 + 1.62997098133725)+T2881*'Exhaust Gas Math'!$D$14)</f>
        <v>1100</v>
      </c>
      <c r="W2881">
        <f>(353.3116967483*V2881^-1.0020802909)*('Exhaust Gas Math'!$E$10/(T2881+'Exhaust Gas Math'!$E$10))+(357.4500179626*V2881^-1.0038444015 )*(T2881/(T2881+'Exhaust Gas Math'!$E$10))</f>
        <v>0.31654710700089367</v>
      </c>
      <c r="X2881">
        <f t="shared" si="671"/>
        <v>0</v>
      </c>
      <c r="Y2881">
        <f t="shared" si="672"/>
        <v>101325</v>
      </c>
      <c r="Z2881">
        <f t="shared" si="673"/>
        <v>101325</v>
      </c>
    </row>
    <row r="2882" spans="5:26" x14ac:dyDescent="0.2">
      <c r="E2882">
        <f t="shared" si="675"/>
        <v>0.35962499999997427</v>
      </c>
      <c r="F2882">
        <f t="shared" si="676"/>
        <v>101325</v>
      </c>
      <c r="H2882">
        <f t="shared" si="674"/>
        <v>0.35962499999997427</v>
      </c>
      <c r="I2882">
        <f t="shared" si="662"/>
        <v>701.99999999876673</v>
      </c>
      <c r="J2882">
        <f t="shared" si="663"/>
        <v>1.5515084336546643E-3</v>
      </c>
      <c r="K2882">
        <f t="shared" si="664"/>
        <v>-8.206542657557085</v>
      </c>
      <c r="L2882">
        <f t="shared" si="665"/>
        <v>3.9769296294121147E-5</v>
      </c>
      <c r="M2882">
        <f>J2882/SQRT('Exhaust Gas Math'!$E$14*$B$21*$B$23)</f>
        <v>2.6339313433544425E-5</v>
      </c>
      <c r="N2882">
        <f t="shared" si="666"/>
        <v>1.7749850516784668E-3</v>
      </c>
      <c r="O2882">
        <f t="shared" si="667"/>
        <v>0</v>
      </c>
      <c r="P2882">
        <f t="shared" si="668"/>
        <v>0</v>
      </c>
      <c r="Q2882">
        <f>($B$16/2)*(COS((ACOS((2*'Intake Valve Fxn Scratch'!$B$1)/$B$16-1)/($B$17/2))*(I2882-($B$17/2)))+1)*P2882</f>
        <v>0</v>
      </c>
      <c r="R2882">
        <f t="shared" si="669"/>
        <v>0</v>
      </c>
      <c r="S2882">
        <f t="shared" si="670"/>
        <v>0</v>
      </c>
      <c r="T2882">
        <f>S2882*'Exhaust Gas Math'!$C$14</f>
        <v>0</v>
      </c>
      <c r="U2882">
        <f>(T2882/'Exhaust Gas Math'!$B$14)+('Exhaust Gas Math'!$D$10)</f>
        <v>4.4059320573952224E-4</v>
      </c>
      <c r="V2882">
        <f>('Exhaust Gas Math'!$E$10*(2.53982214E-12*V2881^4 - 0.0000000071629564556*V2881^3 + 7.56281407226508E-06*V2881^2 - 0.00322508455050905*V2881 + 1.62997098133725)*$B$24+T2882*'Exhaust Gas Math'!$D$14*$B$23)/('Exhaust Gas Math'!$E$10*(2.53982214E-12*V2881^4 - 0.0000000071629564556*V2881^3 + 7.56281407226508E-06*V2881^2 - 0.00322508455050905*V2881 + 1.62997098133725)+T2882*'Exhaust Gas Math'!$D$14)</f>
        <v>1100</v>
      </c>
      <c r="W2882">
        <f>(353.3116967483*V2882^-1.0020802909)*('Exhaust Gas Math'!$E$10/(T2882+'Exhaust Gas Math'!$E$10))+(357.4500179626*V2882^-1.0038444015 )*(T2882/(T2882+'Exhaust Gas Math'!$E$10))</f>
        <v>0.31654710700089367</v>
      </c>
      <c r="X2882">
        <f t="shared" si="671"/>
        <v>0</v>
      </c>
      <c r="Y2882">
        <f t="shared" si="672"/>
        <v>101325</v>
      </c>
      <c r="Z2882">
        <f t="shared" si="673"/>
        <v>101325</v>
      </c>
    </row>
    <row r="2883" spans="5:26" x14ac:dyDescent="0.2">
      <c r="E2883">
        <f t="shared" si="675"/>
        <v>0.35974999999997426</v>
      </c>
      <c r="F2883">
        <f t="shared" si="676"/>
        <v>101325</v>
      </c>
      <c r="H2883">
        <f t="shared" si="674"/>
        <v>0.35974999999997426</v>
      </c>
      <c r="I2883">
        <f t="shared" si="662"/>
        <v>707.99999999876309</v>
      </c>
      <c r="J2883">
        <f t="shared" si="663"/>
        <v>6.9272105688024735E-4</v>
      </c>
      <c r="K2883">
        <f t="shared" si="664"/>
        <v>-5.5214961986529918</v>
      </c>
      <c r="L2883">
        <f t="shared" si="665"/>
        <v>3.9769296294121147E-5</v>
      </c>
      <c r="M2883">
        <f>J2883/SQRT('Exhaust Gas Math'!$E$14*$B$21*$B$23)</f>
        <v>1.1760037292356832E-5</v>
      </c>
      <c r="N2883">
        <f t="shared" si="666"/>
        <v>7.5915782835333373E-4</v>
      </c>
      <c r="O2883">
        <f t="shared" si="667"/>
        <v>0</v>
      </c>
      <c r="P2883">
        <f t="shared" si="668"/>
        <v>0</v>
      </c>
      <c r="Q2883">
        <f>($B$16/2)*(COS((ACOS((2*'Intake Valve Fxn Scratch'!$B$1)/$B$16-1)/($B$17/2))*(I2883-($B$17/2)))+1)*P2883</f>
        <v>0</v>
      </c>
      <c r="R2883">
        <f t="shared" si="669"/>
        <v>0</v>
      </c>
      <c r="S2883">
        <f t="shared" si="670"/>
        <v>0</v>
      </c>
      <c r="T2883">
        <f>S2883*'Exhaust Gas Math'!$C$14</f>
        <v>0</v>
      </c>
      <c r="U2883">
        <f>(T2883/'Exhaust Gas Math'!$B$14)+('Exhaust Gas Math'!$D$10)</f>
        <v>4.4059320573952224E-4</v>
      </c>
      <c r="V2883">
        <f>('Exhaust Gas Math'!$E$10*(2.53982214E-12*V2882^4 - 0.0000000071629564556*V2882^3 + 7.56281407226508E-06*V2882^2 - 0.00322508455050905*V2882 + 1.62997098133725)*$B$24+T2883*'Exhaust Gas Math'!$D$14*$B$23)/('Exhaust Gas Math'!$E$10*(2.53982214E-12*V2882^4 - 0.0000000071629564556*V2882^3 + 7.56281407226508E-06*V2882^2 - 0.00322508455050905*V2882 + 1.62997098133725)+T2883*'Exhaust Gas Math'!$D$14)</f>
        <v>1100</v>
      </c>
      <c r="W2883">
        <f>(353.3116967483*V2883^-1.0020802909)*('Exhaust Gas Math'!$E$10/(T2883+'Exhaust Gas Math'!$E$10))+(357.4500179626*V2883^-1.0038444015 )*(T2883/(T2883+'Exhaust Gas Math'!$E$10))</f>
        <v>0.31654710700089367</v>
      </c>
      <c r="X2883">
        <f t="shared" si="671"/>
        <v>0</v>
      </c>
      <c r="Y2883">
        <f t="shared" si="672"/>
        <v>101325</v>
      </c>
      <c r="Z2883">
        <f t="shared" si="673"/>
        <v>101325</v>
      </c>
    </row>
    <row r="2884" spans="5:26" x14ac:dyDescent="0.2">
      <c r="E2884">
        <f t="shared" si="675"/>
        <v>0.35987499999997424</v>
      </c>
      <c r="F2884">
        <f t="shared" si="676"/>
        <v>101325</v>
      </c>
      <c r="H2884">
        <f t="shared" si="674"/>
        <v>0.35987499999997424</v>
      </c>
      <c r="I2884">
        <f t="shared" si="662"/>
        <v>713.99999999876309</v>
      </c>
      <c r="J2884">
        <f t="shared" si="663"/>
        <v>1.7365591689720572E-4</v>
      </c>
      <c r="K2884">
        <f t="shared" si="664"/>
        <v>-2.775955071950579</v>
      </c>
      <c r="L2884">
        <f t="shared" si="665"/>
        <v>3.9769296294121147E-5</v>
      </c>
      <c r="M2884">
        <f>J2884/SQRT('Exhaust Gas Math'!$E$14*$B$21*$B$23)</f>
        <v>2.9480842807736379E-6</v>
      </c>
      <c r="N2884">
        <f t="shared" si="666"/>
        <v>1.8193581054790769E-4</v>
      </c>
      <c r="O2884">
        <f t="shared" si="667"/>
        <v>0</v>
      </c>
      <c r="P2884">
        <f t="shared" si="668"/>
        <v>0</v>
      </c>
      <c r="Q2884">
        <f>($B$16/2)*(COS((ACOS((2*'Intake Valve Fxn Scratch'!$B$1)/$B$16-1)/($B$17/2))*(I2884-($B$17/2)))+1)*P2884</f>
        <v>0</v>
      </c>
      <c r="R2884">
        <f t="shared" si="669"/>
        <v>0</v>
      </c>
      <c r="S2884">
        <f t="shared" si="670"/>
        <v>0</v>
      </c>
      <c r="T2884">
        <f>S2884*'Exhaust Gas Math'!$C$14</f>
        <v>0</v>
      </c>
      <c r="U2884">
        <f>(T2884/'Exhaust Gas Math'!$B$14)+('Exhaust Gas Math'!$D$10)</f>
        <v>4.4059320573952224E-4</v>
      </c>
      <c r="V2884">
        <f>('Exhaust Gas Math'!$E$10*(2.53982214E-12*V2883^4 - 0.0000000071629564556*V2883^3 + 7.56281407226508E-06*V2883^2 - 0.00322508455050905*V2883 + 1.62997098133725)*$B$24+T2884*'Exhaust Gas Math'!$D$14*$B$23)/('Exhaust Gas Math'!$E$10*(2.53982214E-12*V2883^4 - 0.0000000071629564556*V2883^3 + 7.56281407226508E-06*V2883^2 - 0.00322508455050905*V2883 + 1.62997098133725)+T2884*'Exhaust Gas Math'!$D$14)</f>
        <v>1100</v>
      </c>
      <c r="W2884">
        <f>(353.3116967483*V2884^-1.0020802909)*('Exhaust Gas Math'!$E$10/(T2884+'Exhaust Gas Math'!$E$10))+(357.4500179626*V2884^-1.0038444015 )*(T2884/(T2884+'Exhaust Gas Math'!$E$10))</f>
        <v>0.31654710700089367</v>
      </c>
      <c r="X2884">
        <f t="shared" si="671"/>
        <v>0</v>
      </c>
      <c r="Y2884">
        <f t="shared" si="672"/>
        <v>101325</v>
      </c>
      <c r="Z2884">
        <f t="shared" si="673"/>
        <v>101325</v>
      </c>
    </row>
    <row r="2885" spans="5:26" x14ac:dyDescent="0.2">
      <c r="E2885">
        <f t="shared" si="675"/>
        <v>0.35999999999997423</v>
      </c>
      <c r="F2885">
        <f t="shared" si="676"/>
        <v>101325</v>
      </c>
      <c r="H2885">
        <f t="shared" si="674"/>
        <v>0.35999999999997423</v>
      </c>
      <c r="I2885">
        <f t="shared" ref="I2885:I2948" si="677">($B$11*360*H2885)-(720*FLOOR(H2885/(2/$B$11),1))</f>
        <v>719.99999999876309</v>
      </c>
      <c r="J2885">
        <f t="shared" ref="J2885:J2948" si="678">-(($B$4/1000)/2)*COS($B$12*H2885)+(($B$4/1000)/2)</f>
        <v>0</v>
      </c>
      <c r="K2885">
        <f t="shared" ref="K2885:K2948" si="679">($B$4/1000/2)*$B$12*SIN($B$12*H2885)</f>
        <v>-5.72445702803936E-10</v>
      </c>
      <c r="L2885">
        <f t="shared" ref="L2885:L2948" si="680">$B$8+P2885*(J2885*$B$6)</f>
        <v>3.9769296294121147E-5</v>
      </c>
      <c r="M2885">
        <f>J2885/SQRT('Exhaust Gas Math'!$E$14*$B$21*$B$23)</f>
        <v>0</v>
      </c>
      <c r="N2885">
        <f t="shared" ref="N2885:N2948" si="681">-(($B$4/1000)/2)*COS($B$12*(H2885-M2885))+(($B$4/1000)/2)</f>
        <v>0</v>
      </c>
      <c r="O2885">
        <f t="shared" ref="O2885:O2948" si="682">N2885*$B$6*P2885</f>
        <v>0</v>
      </c>
      <c r="P2885">
        <f t="shared" ref="P2885:P2948" si="683">IF(I2885&lt;=$B$17,1,0)</f>
        <v>0</v>
      </c>
      <c r="Q2885">
        <f>($B$16/2)*(COS((ACOS((2*'Intake Valve Fxn Scratch'!$B$1)/$B$16-1)/($B$17/2))*(I2885-($B$17/2)))+1)*P2885</f>
        <v>0</v>
      </c>
      <c r="R2885">
        <f t="shared" ref="R2885:R2948" si="684">Q2885/$B$16</f>
        <v>0</v>
      </c>
      <c r="S2885">
        <f t="shared" ref="S2885:S2948" si="685">P2885*($B$13*R2885*(O2885-O2884)*$B$19+S2884)</f>
        <v>0</v>
      </c>
      <c r="T2885">
        <f>S2885*'Exhaust Gas Math'!$C$14</f>
        <v>0</v>
      </c>
      <c r="U2885">
        <f>(T2885/'Exhaust Gas Math'!$B$14)+('Exhaust Gas Math'!$D$10)</f>
        <v>4.4059320573952224E-4</v>
      </c>
      <c r="V2885">
        <f>('Exhaust Gas Math'!$E$10*(2.53982214E-12*V2884^4 - 0.0000000071629564556*V2884^3 + 7.56281407226508E-06*V2884^2 - 0.00322508455050905*V2884 + 1.62997098133725)*$B$24+T2885*'Exhaust Gas Math'!$D$14*$B$23)/('Exhaust Gas Math'!$E$10*(2.53982214E-12*V2884^4 - 0.0000000071629564556*V2884^3 + 7.56281407226508E-06*V2884^2 - 0.00322508455050905*V2884 + 1.62997098133725)+T2885*'Exhaust Gas Math'!$D$14)</f>
        <v>1100</v>
      </c>
      <c r="W2885">
        <f>(353.3116967483*V2885^-1.0020802909)*('Exhaust Gas Math'!$E$10/(T2885+'Exhaust Gas Math'!$E$10))+(357.4500179626*V2885^-1.0038444015 )*(T2885/(T2885+'Exhaust Gas Math'!$E$10))</f>
        <v>0.31654710700089367</v>
      </c>
      <c r="X2885">
        <f t="shared" ref="X2885:X2948" si="686">P2885*SIGN(K2885)*-0.5*W2885*K2885^2</f>
        <v>0</v>
      </c>
      <c r="Y2885">
        <f t="shared" ref="Y2885:Y2948" si="687">(U2885*$B$21*V2885)/L2885</f>
        <v>101325</v>
      </c>
      <c r="Z2885">
        <f t="shared" ref="Z2885:Z2948" si="688">IF((X2885+Y2885)&lt;$B$22,(X2885+Y2885),$B$22)</f>
        <v>101325</v>
      </c>
    </row>
    <row r="2886" spans="5:26" x14ac:dyDescent="0.2">
      <c r="E2886">
        <f t="shared" si="675"/>
        <v>0.36012499999997422</v>
      </c>
      <c r="F2886">
        <f t="shared" si="676"/>
        <v>98881.992171381411</v>
      </c>
      <c r="H2886">
        <f t="shared" si="674"/>
        <v>0.36012499999997422</v>
      </c>
      <c r="I2886">
        <f t="shared" si="677"/>
        <v>5.9999999987630872</v>
      </c>
      <c r="J2886">
        <f t="shared" si="678"/>
        <v>1.7365591675416736E-4</v>
      </c>
      <c r="K2886">
        <f t="shared" si="679"/>
        <v>2.7759550708104581</v>
      </c>
      <c r="L2886">
        <f t="shared" si="680"/>
        <v>4.1000207362809602E-5</v>
      </c>
      <c r="M2886">
        <f>J2886/SQRT('Exhaust Gas Math'!$E$14*$B$21*$B$23)</f>
        <v>2.9480842783453355E-6</v>
      </c>
      <c r="N2886">
        <f t="shared" si="681"/>
        <v>1.6556832803108629E-4</v>
      </c>
      <c r="O2886">
        <f t="shared" si="682"/>
        <v>1.1735844732904228E-6</v>
      </c>
      <c r="P2886">
        <f t="shared" si="683"/>
        <v>1</v>
      </c>
      <c r="Q2886">
        <f>($B$16/2)*(COS((ACOS((2*'Intake Valve Fxn Scratch'!$B$1)/$B$16-1)/($B$17/2))*(I2886-($B$17/2)))+1)*P2886</f>
        <v>1.3137463074346081E-3</v>
      </c>
      <c r="R2886">
        <f t="shared" si="684"/>
        <v>0.17286135624139581</v>
      </c>
      <c r="S2886">
        <f t="shared" si="685"/>
        <v>3.1255780920194809E-7</v>
      </c>
      <c r="T2886">
        <f>S2886*'Exhaust Gas Math'!$C$14</f>
        <v>3.7029270804188122E-7</v>
      </c>
      <c r="U2886">
        <f>(T2886/'Exhaust Gas Math'!$B$14)+('Exhaust Gas Math'!$D$10)</f>
        <v>4.5337514250313565E-4</v>
      </c>
      <c r="V2886">
        <f>('Exhaust Gas Math'!$E$10*(2.53982214E-12*V2885^4 - 0.0000000071629564556*V2885^3 + 7.56281407226508E-06*V2885^2 - 0.00322508455050905*V2885 + 1.62997098133725)*$B$24+T2886*'Exhaust Gas Math'!$D$14*$B$23)/('Exhaust Gas Math'!$E$10*(2.53982214E-12*V2885^4 - 0.0000000071629564556*V2885^3 + 7.56281407226508E-06*V2885^2 - 0.00322508455050905*V2885 + 1.62997098133725)+T2886*'Exhaust Gas Math'!$D$14)</f>
        <v>1075.5162995651604</v>
      </c>
      <c r="W2886">
        <f>(353.3116967483*V2886^-1.0020802909)*('Exhaust Gas Math'!$E$10/(T2886+'Exhaust Gas Math'!$E$10))+(357.4500179626*V2886^-1.0038444015 )*(T2886/(T2886+'Exhaust Gas Math'!$E$10))</f>
        <v>0.32375916127502463</v>
      </c>
      <c r="X2886">
        <f t="shared" si="686"/>
        <v>-1.2474321591724948</v>
      </c>
      <c r="Y2886">
        <f t="shared" si="687"/>
        <v>98883.239603540584</v>
      </c>
      <c r="Z2886">
        <f t="shared" si="688"/>
        <v>98881.992171381411</v>
      </c>
    </row>
    <row r="2887" spans="5:26" x14ac:dyDescent="0.2">
      <c r="E2887">
        <f t="shared" si="675"/>
        <v>0.3602499999999742</v>
      </c>
      <c r="F2887">
        <f t="shared" si="676"/>
        <v>92629.745975697151</v>
      </c>
      <c r="H2887">
        <f t="shared" ref="H2887:H2950" si="689">H2886+$B$2</f>
        <v>0.3602499999999742</v>
      </c>
      <c r="I2887">
        <f t="shared" si="677"/>
        <v>11.999999998763087</v>
      </c>
      <c r="J2887">
        <f t="shared" si="678"/>
        <v>6.9272105659611699E-4</v>
      </c>
      <c r="K2887">
        <f t="shared" si="679"/>
        <v>5.5214961975331196</v>
      </c>
      <c r="L2887">
        <f t="shared" si="680"/>
        <v>4.4679454450637051E-5</v>
      </c>
      <c r="M2887">
        <f>J2887/SQRT('Exhaust Gas Math'!$E$14*$B$21*$B$23)</f>
        <v>1.1760037287533269E-5</v>
      </c>
      <c r="N2887">
        <f t="shared" si="681"/>
        <v>6.2929392655414543E-4</v>
      </c>
      <c r="O2887">
        <f t="shared" si="682"/>
        <v>4.4605728047289703E-6</v>
      </c>
      <c r="P2887">
        <f t="shared" si="683"/>
        <v>1</v>
      </c>
      <c r="Q2887">
        <f>($B$16/2)*(COS((ACOS((2*'Intake Valve Fxn Scratch'!$B$1)/$B$16-1)/($B$17/2))*(I2887-($B$17/2)))+1)*P2887</f>
        <v>1.6604289223357566E-3</v>
      </c>
      <c r="R2887">
        <f t="shared" si="684"/>
        <v>0.21847748978102061</v>
      </c>
      <c r="S2887">
        <f t="shared" si="685"/>
        <v>1.4189852610914574E-6</v>
      </c>
      <c r="T2887">
        <f>S2887*'Exhaust Gas Math'!$C$14</f>
        <v>1.6810966788597413E-6</v>
      </c>
      <c r="U2887">
        <f>(T2887/'Exhaust Gas Math'!$B$14)+('Exhaust Gas Math'!$D$10)</f>
        <v>4.9862208661144978E-4</v>
      </c>
      <c r="V2887">
        <f>('Exhaust Gas Math'!$E$10*(2.53982214E-12*V2886^4 - 0.0000000071629564556*V2886^3 + 7.56281407226508E-06*V2886^2 - 0.00322508455050905*V2886 + 1.62997098133725)*$B$24+T2887*'Exhaust Gas Math'!$D$14*$B$23)/('Exhaust Gas Math'!$E$10*(2.53982214E-12*V2886^4 - 0.0000000071629564556*V2886^3 + 7.56281407226508E-06*V2886^2 - 0.00322508455050905*V2886 + 1.62997098133725)+T2887*'Exhaust Gas Math'!$D$14)</f>
        <v>998.33825754254622</v>
      </c>
      <c r="W2887">
        <f>(353.3116967483*V2887^-1.0020802909)*('Exhaust Gas Math'!$E$10/(T2887+'Exhaust Gas Math'!$E$10))+(357.4500179626*V2887^-1.0038444015 )*(T2887/(T2887+'Exhaust Gas Math'!$E$10))</f>
        <v>0.34882039407305082</v>
      </c>
      <c r="X2887">
        <f t="shared" si="686"/>
        <v>-5.3172297694740305</v>
      </c>
      <c r="Y2887">
        <f t="shared" si="687"/>
        <v>92635.06320546662</v>
      </c>
      <c r="Z2887">
        <f t="shared" si="688"/>
        <v>92629.745975697151</v>
      </c>
    </row>
    <row r="2888" spans="5:26" x14ac:dyDescent="0.2">
      <c r="E2888">
        <f t="shared" si="675"/>
        <v>0.36037499999997419</v>
      </c>
      <c r="F2888">
        <f t="shared" si="676"/>
        <v>84362.040954554148</v>
      </c>
      <c r="H2888">
        <f t="shared" si="689"/>
        <v>0.36037499999997419</v>
      </c>
      <c r="I2888">
        <f t="shared" si="677"/>
        <v>17.999999998759449</v>
      </c>
      <c r="J2888">
        <f t="shared" si="678"/>
        <v>1.5515084332318012E-3</v>
      </c>
      <c r="K2888">
        <f t="shared" si="679"/>
        <v>8.2065426564667945</v>
      </c>
      <c r="L2888">
        <f t="shared" si="680"/>
        <v>5.0766726956573227E-5</v>
      </c>
      <c r="M2888">
        <f>J2888/SQRT('Exhaust Gas Math'!$E$14*$B$21*$B$23)</f>
        <v>2.6339313426365651E-5</v>
      </c>
      <c r="N2888">
        <f t="shared" si="681"/>
        <v>1.3427107343784335E-3</v>
      </c>
      <c r="O2888">
        <f t="shared" si="682"/>
        <v>9.517426966412618E-6</v>
      </c>
      <c r="P2888">
        <f t="shared" si="683"/>
        <v>1</v>
      </c>
      <c r="Q2888">
        <f>($B$16/2)*(COS((ACOS((2*'Intake Valve Fxn Scratch'!$B$1)/$B$16-1)/($B$17/2))*(I2888-($B$17/2)))+1)*P2888</f>
        <v>2.0354552138858767E-3</v>
      </c>
      <c r="R2888">
        <f t="shared" si="684"/>
        <v>0.267823054458668</v>
      </c>
      <c r="S2888">
        <f t="shared" si="685"/>
        <v>3.505620178955621E-6</v>
      </c>
      <c r="T2888">
        <f>S2888*'Exhaust Gas Math'!$C$14</f>
        <v>4.1531695936383287E-6</v>
      </c>
      <c r="U2888">
        <f>(T2888/'Exhaust Gas Math'!$B$14)+('Exhaust Gas Math'!$D$10)</f>
        <v>5.8395425488133547E-4</v>
      </c>
      <c r="V2888">
        <f>('Exhaust Gas Math'!$E$10*(2.53982214E-12*V2887^4 - 0.0000000071629564556*V2887^3 + 7.56281407226508E-06*V2887^2 - 0.00322508455050905*V2887 + 1.62997098133725)*$B$24+T2888*'Exhaust Gas Math'!$D$14*$B$23)/('Exhaust Gas Math'!$E$10*(2.53982214E-12*V2887^4 - 0.0000000071629564556*V2887^3 + 7.56281407226508E-06*V2887^2 - 0.00322508455050905*V2887 + 1.62997098133725)+T2888*'Exhaust Gas Math'!$D$14)</f>
        <v>882.2299864677916</v>
      </c>
      <c r="W2888">
        <f>(353.3116967483*V2888^-1.0020802909)*('Exhaust Gas Math'!$E$10/(T2888+'Exhaust Gas Math'!$E$10))+(357.4500179626*V2888^-1.0038444015 )*(T2888/(T2888+'Exhaust Gas Math'!$E$10))</f>
        <v>0.39482301022898514</v>
      </c>
      <c r="X2888">
        <f t="shared" si="686"/>
        <v>-13.295140223198317</v>
      </c>
      <c r="Y2888">
        <f t="shared" si="687"/>
        <v>84375.336094777347</v>
      </c>
      <c r="Z2888">
        <f t="shared" si="688"/>
        <v>84362.040954554148</v>
      </c>
    </row>
    <row r="2889" spans="5:26" x14ac:dyDescent="0.2">
      <c r="E2889">
        <f t="shared" si="675"/>
        <v>0.36049999999997417</v>
      </c>
      <c r="F2889">
        <f t="shared" si="676"/>
        <v>76129.603914473104</v>
      </c>
      <c r="H2889">
        <f t="shared" si="689"/>
        <v>0.36049999999997417</v>
      </c>
      <c r="I2889">
        <f t="shared" si="677"/>
        <v>23.999999998759449</v>
      </c>
      <c r="J2889">
        <f t="shared" si="678"/>
        <v>2.7406089924509255E-3</v>
      </c>
      <c r="K2889">
        <f t="shared" si="679"/>
        <v>10.801676516728211</v>
      </c>
      <c r="L2889">
        <f t="shared" si="680"/>
        <v>5.9195331449206079E-5</v>
      </c>
      <c r="M2889">
        <f>J2889/SQRT('Exhaust Gas Math'!$E$14*$B$21*$B$23)</f>
        <v>4.6526179094571687E-5</v>
      </c>
      <c r="N2889">
        <f t="shared" si="681"/>
        <v>2.2601711312871184E-3</v>
      </c>
      <c r="O2889">
        <f t="shared" si="682"/>
        <v>1.6020586655678442E-5</v>
      </c>
      <c r="P2889">
        <f t="shared" si="683"/>
        <v>1</v>
      </c>
      <c r="Q2889">
        <f>($B$16/2)*(COS((ACOS((2*'Intake Valve Fxn Scratch'!$B$1)/$B$16-1)/($B$17/2))*(I2889-($B$17/2)))+1)*P2889</f>
        <v>2.4338570723303368E-3</v>
      </c>
      <c r="R2889">
        <f t="shared" si="684"/>
        <v>0.32024435162241272</v>
      </c>
      <c r="S2889">
        <f t="shared" si="685"/>
        <v>6.7142822457055709E-6</v>
      </c>
      <c r="T2889">
        <f>S2889*'Exhaust Gas Math'!$C$14</f>
        <v>7.9545277133467421E-6</v>
      </c>
      <c r="U2889">
        <f>(T2889/'Exhaust Gas Math'!$B$14)+('Exhaust Gas Math'!$D$10)</f>
        <v>7.1517131113637221E-4</v>
      </c>
      <c r="V2889">
        <f>('Exhaust Gas Math'!$E$10*(2.53982214E-12*V2888^4 - 0.0000000071629564556*V2888^3 + 7.56281407226508E-06*V2888^2 - 0.00322508455050905*V2888 + 1.62997098133725)*$B$24+T2889*'Exhaust Gas Math'!$D$14*$B$23)/('Exhaust Gas Math'!$E$10*(2.53982214E-12*V2888^4 - 0.0000000071629564556*V2888^3 + 7.56281407226508E-06*V2888^2 - 0.00322508455050905*V2888 + 1.62997098133725)+T2889*'Exhaust Gas Math'!$D$14)</f>
        <v>758.14075180501754</v>
      </c>
      <c r="W2889">
        <f>(353.3116967483*V2889^-1.0020802909)*('Exhaust Gas Math'!$E$10/(T2889+'Exhaust Gas Math'!$E$10))+(357.4500179626*V2889^-1.0038444015 )*(T2889/(T2889+'Exhaust Gas Math'!$E$10))</f>
        <v>0.45962781998116164</v>
      </c>
      <c r="X2889">
        <f t="shared" si="686"/>
        <v>-26.813817303513876</v>
      </c>
      <c r="Y2889">
        <f t="shared" si="687"/>
        <v>76156.417731776615</v>
      </c>
      <c r="Z2889">
        <f t="shared" si="688"/>
        <v>76129.603914473104</v>
      </c>
    </row>
    <row r="2890" spans="5:26" x14ac:dyDescent="0.2">
      <c r="E2890">
        <f t="shared" si="675"/>
        <v>0.36062499999997416</v>
      </c>
      <c r="F2890">
        <f t="shared" si="676"/>
        <v>69343.442470301292</v>
      </c>
      <c r="H2890">
        <f t="shared" si="689"/>
        <v>0.36062499999997416</v>
      </c>
      <c r="I2890">
        <f t="shared" si="677"/>
        <v>29.999999998759449</v>
      </c>
      <c r="J2890">
        <f t="shared" si="678"/>
        <v>4.2469946996901119E-3</v>
      </c>
      <c r="K2890">
        <f t="shared" si="679"/>
        <v>13.278464948674886</v>
      </c>
      <c r="L2890">
        <f t="shared" si="680"/>
        <v>6.9872922373906323E-5</v>
      </c>
      <c r="M2890">
        <f>J2890/SQRT('Exhaust Gas Math'!$E$14*$B$21*$B$23)</f>
        <v>7.2099462767495496E-5</v>
      </c>
      <c r="N2890">
        <f t="shared" si="681"/>
        <v>3.340270959890361E-3</v>
      </c>
      <c r="O2890">
        <f t="shared" si="682"/>
        <v>2.3676570161258184E-5</v>
      </c>
      <c r="P2890">
        <f t="shared" si="683"/>
        <v>1</v>
      </c>
      <c r="Q2890">
        <f>($B$16/2)*(COS((ACOS((2*'Intake Valve Fxn Scratch'!$B$1)/$B$16-1)/($B$17/2))*(I2890-($B$17/2)))+1)*P2890</f>
        <v>2.8503567232728813E-3</v>
      </c>
      <c r="R2890">
        <f t="shared" si="684"/>
        <v>0.37504693727274757</v>
      </c>
      <c r="S2890">
        <f t="shared" si="685"/>
        <v>1.113817607209366E-5</v>
      </c>
      <c r="T2890">
        <f>S2890*'Exhaust Gas Math'!$C$14</f>
        <v>1.3195592171936488E-5</v>
      </c>
      <c r="U2890">
        <f>(T2890/'Exhaust Gas Math'!$B$14)+('Exhaust Gas Math'!$D$10)</f>
        <v>8.9608482368693301E-4</v>
      </c>
      <c r="V2890">
        <f>('Exhaust Gas Math'!$E$10*(2.53982214E-12*V2889^4 - 0.0000000071629564556*V2889^3 + 7.56281407226508E-06*V2889^2 - 0.00322508455050905*V2889 + 1.62997098133725)*$B$24+T2890*'Exhaust Gas Math'!$D$14*$B$23)/('Exhaust Gas Math'!$E$10*(2.53982214E-12*V2889^4 - 0.0000000071629564556*V2889^3 + 7.56281407226508E-06*V2889^2 - 0.00322508455050905*V2889 + 1.62997098133725)+T2890*'Exhaust Gas Math'!$D$14)</f>
        <v>650.76896439236543</v>
      </c>
      <c r="W2890">
        <f>(353.3116967483*V2890^-1.0020802909)*('Exhaust Gas Math'!$E$10/(T2890+'Exhaust Gas Math'!$E$10))+(357.4500179626*V2890^-1.0038444015 )*(T2890/(T2890+'Exhaust Gas Math'!$E$10))</f>
        <v>0.53571771429919013</v>
      </c>
      <c r="X2890">
        <f t="shared" si="686"/>
        <v>-47.228239240302777</v>
      </c>
      <c r="Y2890">
        <f t="shared" si="687"/>
        <v>69390.670709541591</v>
      </c>
      <c r="Z2890">
        <f t="shared" si="688"/>
        <v>69343.442470301292</v>
      </c>
    </row>
    <row r="2891" spans="5:26" x14ac:dyDescent="0.2">
      <c r="E2891">
        <f t="shared" si="675"/>
        <v>0.36074999999997415</v>
      </c>
      <c r="F2891">
        <f t="shared" si="676"/>
        <v>64314.333579900587</v>
      </c>
      <c r="H2891">
        <f t="shared" si="689"/>
        <v>0.36074999999997415</v>
      </c>
      <c r="I2891">
        <f t="shared" si="677"/>
        <v>35.999999998759449</v>
      </c>
      <c r="J2891">
        <f t="shared" si="678"/>
        <v>6.0541612779110056E-3</v>
      </c>
      <c r="K2891">
        <f t="shared" si="679"/>
        <v>15.609771739947785</v>
      </c>
      <c r="L2891">
        <f t="shared" si="680"/>
        <v>8.2682513810084993E-5</v>
      </c>
      <c r="M2891">
        <f>J2891/SQRT('Exhaust Gas Math'!$E$14*$B$21*$B$23)</f>
        <v>1.027789781976906E-4</v>
      </c>
      <c r="N2891">
        <f t="shared" si="681"/>
        <v>4.5467954919854864E-3</v>
      </c>
      <c r="O2891">
        <f t="shared" si="682"/>
        <v>3.2228679579461515E-5</v>
      </c>
      <c r="P2891">
        <f t="shared" si="683"/>
        <v>1</v>
      </c>
      <c r="Q2891">
        <f>($B$16/2)*(COS((ACOS((2*'Intake Valve Fxn Scratch'!$B$1)/$B$16-1)/($B$17/2))*(I2891-($B$17/2)))+1)*P2891</f>
        <v>3.2794366442745219E-3</v>
      </c>
      <c r="R2891">
        <f t="shared" si="684"/>
        <v>0.43150482161506865</v>
      </c>
      <c r="S2891">
        <f t="shared" si="685"/>
        <v>1.6823785002340957E-5</v>
      </c>
      <c r="T2891">
        <f>S2891*'Exhaust Gas Math'!$C$14</f>
        <v>1.9931432601020391E-5</v>
      </c>
      <c r="U2891">
        <f>(T2891/'Exhaust Gas Math'!$B$14)+('Exhaust Gas Math'!$D$10)</f>
        <v>1.1285957118154764E-3</v>
      </c>
      <c r="V2891">
        <f>('Exhaust Gas Math'!$E$10*(2.53982214E-12*V2890^4 - 0.0000000071629564556*V2890^3 + 7.56281407226508E-06*V2890^2 - 0.00322508455050905*V2890 + 1.62997098133725)*$B$24+T2891*'Exhaust Gas Math'!$D$14*$B$23)/('Exhaust Gas Math'!$E$10*(2.53982214E-12*V2890^4 - 0.0000000071629564556*V2890^3 + 7.56281407226508E-06*V2890^2 - 0.00322508455050905*V2890 + 1.62997098133725)+T2891*'Exhaust Gas Math'!$D$14)</f>
        <v>567.35448169265135</v>
      </c>
      <c r="W2891">
        <f>(353.3116967483*V2891^-1.0020802909)*('Exhaust Gas Math'!$E$10/(T2891+'Exhaust Gas Math'!$E$10))+(357.4500179626*V2891^-1.0038444015 )*(T2891/(T2891+'Exhaust Gas Math'!$E$10))</f>
        <v>0.61477326965169321</v>
      </c>
      <c r="X2891">
        <f t="shared" si="686"/>
        <v>-74.899356313094401</v>
      </c>
      <c r="Y2891">
        <f t="shared" si="687"/>
        <v>64389.232936213681</v>
      </c>
      <c r="Z2891">
        <f t="shared" si="688"/>
        <v>64314.333579900587</v>
      </c>
    </row>
    <row r="2892" spans="5:26" x14ac:dyDescent="0.2">
      <c r="E2892">
        <f t="shared" si="675"/>
        <v>0.36087499999997413</v>
      </c>
      <c r="F2892">
        <f t="shared" si="676"/>
        <v>60872.220056433951</v>
      </c>
      <c r="H2892">
        <f t="shared" si="689"/>
        <v>0.36087499999997413</v>
      </c>
      <c r="I2892">
        <f t="shared" si="677"/>
        <v>41.999999998759449</v>
      </c>
      <c r="J2892">
        <f t="shared" si="678"/>
        <v>8.1423090319067554E-3</v>
      </c>
      <c r="K2892">
        <f t="shared" si="679"/>
        <v>17.77005460548191</v>
      </c>
      <c r="L2892">
        <f t="shared" si="680"/>
        <v>9.748376119337419E-5</v>
      </c>
      <c r="M2892">
        <f>J2892/SQRT('Exhaust Gas Math'!$E$14*$B$21*$B$23)</f>
        <v>1.382285941939694E-4</v>
      </c>
      <c r="N2892">
        <f t="shared" si="681"/>
        <v>5.8492450475288033E-3</v>
      </c>
      <c r="O2892">
        <f t="shared" si="682"/>
        <v>4.146072651625645E-5</v>
      </c>
      <c r="P2892">
        <f t="shared" si="683"/>
        <v>1</v>
      </c>
      <c r="Q2892">
        <f>($B$16/2)*(COS((ACOS((2*'Intake Valve Fxn Scratch'!$B$1)/$B$16-1)/($B$17/2))*(I2892-($B$17/2)))+1)*P2892</f>
        <v>3.7154126574808753E-3</v>
      </c>
      <c r="R2892">
        <f t="shared" si="684"/>
        <v>0.48887008651064151</v>
      </c>
      <c r="S2892">
        <f t="shared" si="685"/>
        <v>2.3777382539401153E-5</v>
      </c>
      <c r="T2892">
        <f>S2892*'Exhaust Gas Math'!$C$14</f>
        <v>2.8169481329368487E-5</v>
      </c>
      <c r="U2892">
        <f>(T2892/'Exhaust Gas Math'!$B$14)+('Exhaust Gas Math'!$D$10)</f>
        <v>1.4129605281202088E-3</v>
      </c>
      <c r="V2892">
        <f>('Exhaust Gas Math'!$E$10*(2.53982214E-12*V2891^4 - 0.0000000071629564556*V2891^3 + 7.56281407226508E-06*V2891^2 - 0.00322508455050905*V2891 + 1.62997098133725)*$B$24+T2892*'Exhaust Gas Math'!$D$14*$B$23)/('Exhaust Gas Math'!$E$10*(2.53982214E-12*V2891^4 - 0.0000000071629564556*V2891^3 + 7.56281407226508E-06*V2891^2 - 0.00322508455050905*V2891 + 1.62997098133725)+T2892*'Exhaust Gas Math'!$D$14)</f>
        <v>506.01506355725172</v>
      </c>
      <c r="W2892">
        <f>(353.3116967483*V2892^-1.0020802909)*('Exhaust Gas Math'!$E$10/(T2892+'Exhaust Gas Math'!$E$10))+(357.4500179626*V2892^-1.0038444015 )*(T2892/(T2892+'Exhaust Gas Math'!$E$10))</f>
        <v>0.68958888907059079</v>
      </c>
      <c r="X2892">
        <f t="shared" si="686"/>
        <v>-108.87741079110567</v>
      </c>
      <c r="Y2892">
        <f t="shared" si="687"/>
        <v>60981.09746722506</v>
      </c>
      <c r="Z2892">
        <f t="shared" si="688"/>
        <v>60872.220056433951</v>
      </c>
    </row>
    <row r="2893" spans="5:26" x14ac:dyDescent="0.2">
      <c r="E2893">
        <f t="shared" si="675"/>
        <v>0.36099999999997412</v>
      </c>
      <c r="F2893">
        <f t="shared" si="676"/>
        <v>58681.16889236663</v>
      </c>
      <c r="H2893">
        <f t="shared" si="689"/>
        <v>0.36099999999997412</v>
      </c>
      <c r="I2893">
        <f t="shared" si="677"/>
        <v>47.999999998759449</v>
      </c>
      <c r="J2893">
        <f t="shared" si="678"/>
        <v>1.0488559777913829E-2</v>
      </c>
      <c r="K2893">
        <f t="shared" si="679"/>
        <v>19.735645034136546</v>
      </c>
      <c r="L2893">
        <f t="shared" si="680"/>
        <v>1.1411449896009842E-4</v>
      </c>
      <c r="M2893">
        <f>J2893/SQRT('Exhaust Gas Math'!$E$14*$B$21*$B$23)</f>
        <v>1.7805991734520593E-4</v>
      </c>
      <c r="N2893">
        <f t="shared" si="681"/>
        <v>7.2230121592226082E-3</v>
      </c>
      <c r="O2893">
        <f t="shared" si="682"/>
        <v>5.1198287868559136E-5</v>
      </c>
      <c r="P2893">
        <f t="shared" si="683"/>
        <v>1</v>
      </c>
      <c r="Q2893">
        <f>($B$16/2)*(COS((ACOS((2*'Intake Valve Fxn Scratch'!$B$1)/$B$16-1)/($B$17/2))*(I2893-($B$17/2)))+1)*P2893</f>
        <v>4.1525092299946548E-3</v>
      </c>
      <c r="R2893">
        <f t="shared" si="684"/>
        <v>0.54638279342034934</v>
      </c>
      <c r="S2893">
        <f t="shared" si="685"/>
        <v>3.1974578250400866E-5</v>
      </c>
      <c r="T2893">
        <f>S2893*'Exhaust Gas Math'!$C$14</f>
        <v>3.7880842584188988E-5</v>
      </c>
      <c r="U2893">
        <f>(T2893/'Exhaust Gas Math'!$B$14)+('Exhaust Gas Math'!$D$10)</f>
        <v>1.7481818348105953E-3</v>
      </c>
      <c r="V2893">
        <f>('Exhaust Gas Math'!$E$10*(2.53982214E-12*V2892^4 - 0.0000000071629564556*V2892^3 + 7.56281407226508E-06*V2892^2 - 0.00322508455050905*V2892 + 1.62997098133725)*$B$24+T2893*'Exhaust Gas Math'!$D$14*$B$23)/('Exhaust Gas Math'!$E$10*(2.53982214E-12*V2892^4 - 0.0000000071629564556*V2892^3 + 7.56281407226508E-06*V2892^2 - 0.00322508455050905*V2892 + 1.62997098133725)+T2893*'Exhaust Gas Math'!$D$14)</f>
        <v>461.85633692592722</v>
      </c>
      <c r="W2893">
        <f>(353.3116967483*V2893^-1.0020802909)*('Exhaust Gas Math'!$E$10/(T2893+'Exhaust Gas Math'!$E$10))+(357.4500179626*V2893^-1.0038444015 )*(T2893/(T2893+'Exhaust Gas Math'!$E$10))</f>
        <v>0.75578869279908623</v>
      </c>
      <c r="X2893">
        <f t="shared" si="686"/>
        <v>-147.18821727580621</v>
      </c>
      <c r="Y2893">
        <f t="shared" si="687"/>
        <v>58828.357109642435</v>
      </c>
      <c r="Z2893">
        <f t="shared" si="688"/>
        <v>58681.16889236663</v>
      </c>
    </row>
    <row r="2894" spans="5:26" x14ac:dyDescent="0.2">
      <c r="E2894">
        <f t="shared" si="675"/>
        <v>0.36112499999997411</v>
      </c>
      <c r="F2894">
        <f t="shared" si="676"/>
        <v>57387.442106190705</v>
      </c>
      <c r="H2894">
        <f t="shared" si="689"/>
        <v>0.36112499999997411</v>
      </c>
      <c r="I2894">
        <f t="shared" si="677"/>
        <v>53.999999998755811</v>
      </c>
      <c r="J2894">
        <f t="shared" si="678"/>
        <v>1.3067207501773381E-2</v>
      </c>
      <c r="K2894">
        <f t="shared" si="679"/>
        <v>21.485007605847883</v>
      </c>
      <c r="L2894">
        <f t="shared" si="680"/>
        <v>1.3239251726707233E-4</v>
      </c>
      <c r="M2894">
        <f>J2894/SQRT('Exhaust Gas Math'!$E$14*$B$21*$B$23)</f>
        <v>2.21836547339697E-4</v>
      </c>
      <c r="N2894">
        <f t="shared" si="681"/>
        <v>8.6492854858361383E-3</v>
      </c>
      <c r="O2894">
        <f t="shared" si="682"/>
        <v>6.1308024740865081E-5</v>
      </c>
      <c r="P2894">
        <f t="shared" si="683"/>
        <v>1</v>
      </c>
      <c r="Q2894">
        <f>($B$16/2)*(COS((ACOS((2*'Intake Valve Fxn Scratch'!$B$1)/$B$16-1)/($B$17/2))*(I2894-($B$17/2)))+1)*P2894</f>
        <v>4.5849359844614031E-3</v>
      </c>
      <c r="R2894">
        <f t="shared" si="684"/>
        <v>0.60328105058702675</v>
      </c>
      <c r="S2894">
        <f t="shared" si="685"/>
        <v>4.1371327097643846E-5</v>
      </c>
      <c r="T2894">
        <f>S2894*'Exhaust Gas Math'!$C$14</f>
        <v>4.9013335438292797E-5</v>
      </c>
      <c r="U2894">
        <f>(T2894/'Exhaust Gas Math'!$B$14)+('Exhaust Gas Math'!$D$10)</f>
        <v>2.1324584262535987E-3</v>
      </c>
      <c r="V2894">
        <f>('Exhaust Gas Math'!$E$10*(2.53982214E-12*V2893^4 - 0.0000000071629564556*V2893^3 + 7.56281407226508E-06*V2893^2 - 0.00322508455050905*V2893 + 1.62997098133725)*$B$24+T2894*'Exhaust Gas Math'!$D$14*$B$23)/('Exhaust Gas Math'!$E$10*(2.53982214E-12*V2893^4 - 0.0000000071629564556*V2893^3 + 7.56281407226508E-06*V2893^2 - 0.00322508455050905*V2893 + 1.62997098133725)+T2894*'Exhaust Gas Math'!$D$14)</f>
        <v>429.91438625443715</v>
      </c>
      <c r="W2894">
        <f>(353.3116967483*V2894^-1.0020802909)*('Exhaust Gas Math'!$E$10/(T2894+'Exhaust Gas Math'!$E$10))+(357.4500179626*V2894^-1.0038444015 )*(T2894/(T2894+'Exhaust Gas Math'!$E$10))</f>
        <v>0.81217477710612207</v>
      </c>
      <c r="X2894">
        <f t="shared" si="686"/>
        <v>-187.4521930815354</v>
      </c>
      <c r="Y2894">
        <f t="shared" si="687"/>
        <v>57574.894299272244</v>
      </c>
      <c r="Z2894">
        <f t="shared" si="688"/>
        <v>57387.442106190705</v>
      </c>
    </row>
    <row r="2895" spans="5:26" x14ac:dyDescent="0.2">
      <c r="E2895">
        <f t="shared" si="675"/>
        <v>0.36124999999997409</v>
      </c>
      <c r="F2895">
        <f t="shared" si="676"/>
        <v>56715.739906410941</v>
      </c>
      <c r="H2895">
        <f t="shared" si="689"/>
        <v>0.36124999999997409</v>
      </c>
      <c r="I2895">
        <f t="shared" si="677"/>
        <v>59.999999998755811</v>
      </c>
      <c r="J2895">
        <f t="shared" si="678"/>
        <v>1.5849999999404497E-2</v>
      </c>
      <c r="K2895">
        <f t="shared" si="679"/>
        <v>22.998975938201848</v>
      </c>
      <c r="L2895">
        <f t="shared" si="680"/>
        <v>1.5211755832079233E-4</v>
      </c>
      <c r="M2895">
        <f>J2895/SQRT('Exhaust Gas Math'!$E$14*$B$21*$B$23)</f>
        <v>2.6907885825834738E-4</v>
      </c>
      <c r="N2895">
        <f t="shared" si="681"/>
        <v>1.0114751634231922E-2</v>
      </c>
      <c r="O2895">
        <f t="shared" si="682"/>
        <v>7.1695568894642492E-5</v>
      </c>
      <c r="P2895">
        <f t="shared" si="683"/>
        <v>1</v>
      </c>
      <c r="Q2895">
        <f>($B$16/2)*(COS((ACOS((2*'Intake Valve Fxn Scratch'!$B$1)/$B$16-1)/($B$17/2))*(I2895-($B$17/2)))+1)*P2895</f>
        <v>5.0069644063064434E-3</v>
      </c>
      <c r="R2895">
        <f t="shared" si="684"/>
        <v>0.65881110609295312</v>
      </c>
      <c r="S2895">
        <f t="shared" si="685"/>
        <v>5.191499886667813E-5</v>
      </c>
      <c r="T2895">
        <f>S2895*'Exhaust Gas Math'!$C$14</f>
        <v>6.1504607955300522E-5</v>
      </c>
      <c r="U2895">
        <f>(T2895/'Exhaust Gas Math'!$B$14)+('Exhaust Gas Math'!$D$10)</f>
        <v>2.5636380091672239E-3</v>
      </c>
      <c r="V2895">
        <f>('Exhaust Gas Math'!$E$10*(2.53982214E-12*V2894^4 - 0.0000000071629564556*V2894^3 + 7.56281407226508E-06*V2894^2 - 0.00322508455050905*V2894 + 1.62997098133725)*$B$24+T2895*'Exhaust Gas Math'!$D$14*$B$23)/('Exhaust Gas Math'!$E$10*(2.53982214E-12*V2894^4 - 0.0000000071629564556*V2894^3 + 7.56281407226508E-06*V2894^2 - 0.00322508455050905*V2894 + 1.62997098133725)+T2895*'Exhaust Gas Math'!$D$14)</f>
        <v>406.37708618884028</v>
      </c>
      <c r="W2895">
        <f>(353.3116967483*V2895^-1.0020802909)*('Exhaust Gas Math'!$E$10/(T2895+'Exhaust Gas Math'!$E$10))+(357.4500179626*V2895^-1.0038444015 )*(T2895/(T2895+'Exhaust Gas Math'!$E$10))</f>
        <v>0.85941284865536272</v>
      </c>
      <c r="X2895">
        <f t="shared" si="686"/>
        <v>-227.29445680703324</v>
      </c>
      <c r="Y2895">
        <f t="shared" si="687"/>
        <v>56943.034363217972</v>
      </c>
      <c r="Z2895">
        <f t="shared" si="688"/>
        <v>56715.739906410941</v>
      </c>
    </row>
    <row r="2896" spans="5:26" x14ac:dyDescent="0.2">
      <c r="E2896">
        <f t="shared" si="675"/>
        <v>0.36137499999997408</v>
      </c>
      <c r="F2896">
        <f t="shared" si="676"/>
        <v>56485.693218613073</v>
      </c>
      <c r="H2896">
        <f t="shared" si="689"/>
        <v>0.36137499999997408</v>
      </c>
      <c r="I2896">
        <f t="shared" si="677"/>
        <v>65.999999998755811</v>
      </c>
      <c r="J2896">
        <f t="shared" si="678"/>
        <v>1.8806448413869387E-2</v>
      </c>
      <c r="K2896">
        <f t="shared" si="679"/>
        <v>24.260962677332564</v>
      </c>
      <c r="L2896">
        <f t="shared" si="680"/>
        <v>1.7307351044376504E-4</v>
      </c>
      <c r="M2896">
        <f>J2896/SQRT('Exhaust Gas Math'!$E$14*$B$21*$B$23)</f>
        <v>3.1926925345669455E-4</v>
      </c>
      <c r="N2896">
        <f t="shared" si="681"/>
        <v>1.1611157152805498E-2</v>
      </c>
      <c r="O2896">
        <f t="shared" si="682"/>
        <v>8.2302418062161562E-5</v>
      </c>
      <c r="P2896">
        <f t="shared" si="683"/>
        <v>1</v>
      </c>
      <c r="Q2896">
        <f>($B$16/2)*(COS((ACOS((2*'Intake Valve Fxn Scratch'!$B$1)/$B$16-1)/($B$17/2))*(I2896-($B$17/2)))+1)*P2896</f>
        <v>5.413003731450477E-3</v>
      </c>
      <c r="R2896">
        <f t="shared" si="684"/>
        <v>0.71223733308558912</v>
      </c>
      <c r="S2896">
        <f t="shared" si="685"/>
        <v>6.3554361797267176E-5</v>
      </c>
      <c r="T2896">
        <f>S2896*'Exhaust Gas Math'!$C$14</f>
        <v>7.5293964972022399E-5</v>
      </c>
      <c r="U2896">
        <f>(T2896/'Exhaust Gas Math'!$B$14)+('Exhaust Gas Math'!$D$10)</f>
        <v>3.0396254795407788E-3</v>
      </c>
      <c r="V2896">
        <f>('Exhaust Gas Math'!$E$10*(2.53982214E-12*V2895^4 - 0.0000000071629564556*V2895^3 + 7.56281407226508E-06*V2895^2 - 0.00322508455050905*V2895 + 1.62997098133725)*$B$24+T2896*'Exhaust Gas Math'!$D$14*$B$23)/('Exhaust Gas Math'!$E$10*(2.53982214E-12*V2895^4 - 0.0000000071629564556*V2895^3 + 7.56281407226508E-06*V2895^2 - 0.00322508455050905*V2895 + 1.62997098133725)+T2896*'Exhaust Gas Math'!$D$14)</f>
        <v>388.63683565831985</v>
      </c>
      <c r="W2896">
        <f>(353.3116967483*V2896^-1.0020802909)*('Exhaust Gas Math'!$E$10/(T2896+'Exhaust Gas Math'!$E$10))+(357.4500179626*V2896^-1.0038444015 )*(T2896/(T2896+'Exhaust Gas Math'!$E$10))</f>
        <v>0.89880851771069747</v>
      </c>
      <c r="X2896">
        <f t="shared" si="686"/>
        <v>-264.5167896659226</v>
      </c>
      <c r="Y2896">
        <f t="shared" si="687"/>
        <v>56750.210008278998</v>
      </c>
      <c r="Z2896">
        <f t="shared" si="688"/>
        <v>56485.693218613073</v>
      </c>
    </row>
    <row r="2897" spans="5:26" x14ac:dyDescent="0.2">
      <c r="E2897">
        <f t="shared" si="675"/>
        <v>0.36149999999997406</v>
      </c>
      <c r="F2897">
        <f t="shared" si="676"/>
        <v>56589.987553346589</v>
      </c>
      <c r="H2897">
        <f t="shared" si="689"/>
        <v>0.36149999999997406</v>
      </c>
      <c r="I2897">
        <f t="shared" si="677"/>
        <v>71.999999998755811</v>
      </c>
      <c r="J2897">
        <f t="shared" si="678"/>
        <v>2.1904161277659373E-2</v>
      </c>
      <c r="K2897">
        <f t="shared" si="679"/>
        <v>25.257141232437046</v>
      </c>
      <c r="L2897">
        <f t="shared" si="680"/>
        <v>1.950307758391936E-4</v>
      </c>
      <c r="M2897">
        <f>J2897/SQRT('Exhaust Gas Math'!$E$14*$B$21*$B$23)</f>
        <v>3.7185783646187569E-4</v>
      </c>
      <c r="N2897">
        <f t="shared" si="681"/>
        <v>1.3134781388192712E-2</v>
      </c>
      <c r="O2897">
        <f t="shared" si="682"/>
        <v>9.3102199439694717E-5</v>
      </c>
      <c r="P2897">
        <f t="shared" si="683"/>
        <v>1</v>
      </c>
      <c r="Q2897">
        <f>($B$16/2)*(COS((ACOS((2*'Intake Valve Fxn Scratch'!$B$1)/$B$16-1)/($B$17/2))*(I2897-($B$17/2)))+1)*P2897</f>
        <v>5.7976750091968477E-3</v>
      </c>
      <c r="R2897">
        <f t="shared" si="684"/>
        <v>0.7628519748943221</v>
      </c>
      <c r="S2897">
        <f t="shared" si="685"/>
        <v>7.6247626063959847E-5</v>
      </c>
      <c r="T2897">
        <f>S2897*'Exhaust Gas Math'!$C$14</f>
        <v>9.0331897350694768E-5</v>
      </c>
      <c r="U2897">
        <f>(T2897/'Exhaust Gas Math'!$B$14)+('Exhaust Gas Math'!$D$10)</f>
        <v>3.5587118578173536E-3</v>
      </c>
      <c r="V2897">
        <f>('Exhaust Gas Math'!$E$10*(2.53982214E-12*V2896^4 - 0.0000000071629564556*V2896^3 + 7.56281407226508E-06*V2896^2 - 0.00322508455050905*V2896 + 1.62997098133725)*$B$24+T2897*'Exhaust Gas Math'!$D$14*$B$23)/('Exhaust Gas Math'!$E$10*(2.53982214E-12*V2896^4 - 0.0000000071629564556*V2896^3 + 7.56281407226508E-06*V2896^2 - 0.00322508455050905*V2896 + 1.62997098133725)+T2897*'Exhaust Gas Math'!$D$14)</f>
        <v>374.96490174074393</v>
      </c>
      <c r="W2897">
        <f>(353.3116967483*V2897^-1.0020802909)*('Exhaust Gas Math'!$E$10/(T2897+'Exhaust Gas Math'!$E$10))+(357.4500179626*V2897^-1.0038444015 )*(T2897/(T2897+'Exhaust Gas Math'!$E$10))</f>
        <v>0.93172005992761542</v>
      </c>
      <c r="X2897">
        <f t="shared" si="686"/>
        <v>-297.18291325659123</v>
      </c>
      <c r="Y2897">
        <f t="shared" si="687"/>
        <v>56887.17046660318</v>
      </c>
      <c r="Z2897">
        <f t="shared" si="688"/>
        <v>56589.987553346589</v>
      </c>
    </row>
    <row r="2898" spans="5:26" x14ac:dyDescent="0.2">
      <c r="E2898">
        <f t="shared" si="675"/>
        <v>0.36162499999997405</v>
      </c>
      <c r="F2898">
        <f t="shared" si="676"/>
        <v>56969.761239363579</v>
      </c>
      <c r="H2898">
        <f t="shared" si="689"/>
        <v>0.36162499999997405</v>
      </c>
      <c r="I2898">
        <f t="shared" si="677"/>
        <v>77.999999998755811</v>
      </c>
      <c r="J2898">
        <f t="shared" si="678"/>
        <v>2.5109199400404042E-2</v>
      </c>
      <c r="K2898">
        <f t="shared" si="679"/>
        <v>25.976597262802894</v>
      </c>
      <c r="L2898">
        <f t="shared" si="680"/>
        <v>2.1774878611257638E-4</v>
      </c>
      <c r="M2898">
        <f>J2898/SQRT('Exhaust Gas Math'!$E$14*$B$21*$B$23)</f>
        <v>4.2626843575367473E-4</v>
      </c>
      <c r="N2898">
        <f t="shared" si="681"/>
        <v>1.4685858366795496E-2</v>
      </c>
      <c r="O2898">
        <f t="shared" si="682"/>
        <v>1.04096571857496E-4</v>
      </c>
      <c r="P2898">
        <f t="shared" si="683"/>
        <v>1</v>
      </c>
      <c r="Q2898">
        <f>($B$16/2)*(COS((ACOS((2*'Intake Valve Fxn Scratch'!$B$1)/$B$16-1)/($B$17/2))*(I2898-($B$17/2)))+1)*P2898</f>
        <v>6.1558823591485448E-3</v>
      </c>
      <c r="R2898">
        <f t="shared" si="684"/>
        <v>0.80998452094059803</v>
      </c>
      <c r="S2898">
        <f t="shared" si="685"/>
        <v>8.9967977839809545E-5</v>
      </c>
      <c r="T2898">
        <f>S2898*'Exhaust Gas Math'!$C$14</f>
        <v>1.0658663828114454E-4</v>
      </c>
      <c r="U2898">
        <f>(T2898/'Exhaust Gas Math'!$B$14)+('Exhaust Gas Math'!$D$10)</f>
        <v>4.1198006023962204E-3</v>
      </c>
      <c r="V2898">
        <f>('Exhaust Gas Math'!$E$10*(2.53982214E-12*V2897^4 - 0.0000000071629564556*V2897^3 + 7.56281407226508E-06*V2897^2 - 0.00322508455050905*V2897 + 1.62997098133725)*$B$24+T2898*'Exhaust Gas Math'!$D$14*$B$23)/('Exhaust Gas Math'!$E$10*(2.53982214E-12*V2897^4 - 0.0000000071629564556*V2897^3 + 7.56281407226508E-06*V2897^2 - 0.00322508455050905*V2897 + 1.62997098133725)+T2898*'Exhaust Gas Math'!$D$14)</f>
        <v>364.20877236466532</v>
      </c>
      <c r="W2898">
        <f>(353.3116967483*V2898^-1.0020802909)*('Exhaust Gas Math'!$E$10/(T2898+'Exhaust Gas Math'!$E$10))+(357.4500179626*V2898^-1.0038444015 )*(T2898/(T2898+'Exhaust Gas Math'!$E$10))</f>
        <v>0.95935385942517437</v>
      </c>
      <c r="X2898">
        <f t="shared" si="686"/>
        <v>-323.67812803652907</v>
      </c>
      <c r="Y2898">
        <f t="shared" si="687"/>
        <v>57293.439367400111</v>
      </c>
      <c r="Z2898">
        <f t="shared" si="688"/>
        <v>56969.761239363579</v>
      </c>
    </row>
    <row r="2899" spans="5:26" x14ac:dyDescent="0.2">
      <c r="E2899">
        <f t="shared" si="675"/>
        <v>0.36174999999997404</v>
      </c>
      <c r="F2899">
        <f t="shared" si="676"/>
        <v>57596.726315848784</v>
      </c>
      <c r="H2899">
        <f t="shared" si="689"/>
        <v>0.36174999999997404</v>
      </c>
      <c r="I2899">
        <f t="shared" si="677"/>
        <v>83.999999998752173</v>
      </c>
      <c r="J2899">
        <f t="shared" si="678"/>
        <v>2.8386447713729807E-2</v>
      </c>
      <c r="K2899">
        <f t="shared" si="679"/>
        <v>26.411448257604782</v>
      </c>
      <c r="L2899">
        <f t="shared" si="680"/>
        <v>2.4097863798928443E-4</v>
      </c>
      <c r="M2899">
        <f>J2899/SQRT('Exhaust Gas Math'!$E$14*$B$21*$B$23)</f>
        <v>4.8190491742004213E-4</v>
      </c>
      <c r="N2899">
        <f t="shared" si="681"/>
        <v>1.6267973593919537E-2</v>
      </c>
      <c r="O2899">
        <f t="shared" si="682"/>
        <v>1.1531095016033487E-4</v>
      </c>
      <c r="P2899">
        <f t="shared" si="683"/>
        <v>1</v>
      </c>
      <c r="Q2899">
        <f>($B$16/2)*(COS((ACOS((2*'Intake Valve Fxn Scratch'!$B$1)/$B$16-1)/($B$17/2))*(I2899-($B$17/2)))+1)*P2899</f>
        <v>6.4828804781900083E-3</v>
      </c>
      <c r="R2899">
        <f t="shared" si="684"/>
        <v>0.85301058923552742</v>
      </c>
      <c r="S2899">
        <f t="shared" si="685"/>
        <v>1.0470628854593382E-4</v>
      </c>
      <c r="T2899">
        <f>S2899*'Exhaust Gas Math'!$C$14</f>
        <v>1.2404737297616939E-4</v>
      </c>
      <c r="U2899">
        <f>(T2899/'Exhaust Gas Math'!$B$14)+('Exhaust Gas Math'!$D$10)</f>
        <v>4.7225184033981137E-3</v>
      </c>
      <c r="V2899">
        <f>('Exhaust Gas Math'!$E$10*(2.53982214E-12*V2898^4 - 0.0000000071629564556*V2898^3 + 7.56281407226508E-06*V2898^2 - 0.00322508455050905*V2898 + 1.62997098133725)*$B$24+T2899*'Exhaust Gas Math'!$D$14*$B$23)/('Exhaust Gas Math'!$E$10*(2.53982214E-12*V2898^4 - 0.0000000071629564556*V2898^3 + 7.56281407226508E-06*V2898^2 - 0.00322508455050905*V2898 + 1.62997098133725)+T2899*'Exhaust Gas Math'!$D$14)</f>
        <v>355.58664564654111</v>
      </c>
      <c r="W2899">
        <f>(353.3116967483*V2899^-1.0020802909)*('Exhaust Gas Math'!$E$10/(T2899+'Exhaust Gas Math'!$E$10))+(357.4500179626*V2899^-1.0038444015 )*(T2899/(T2899+'Exhaust Gas Math'!$E$10))</f>
        <v>0.98271548953597931</v>
      </c>
      <c r="X2899">
        <f t="shared" si="686"/>
        <v>-342.7537682261401</v>
      </c>
      <c r="Y2899">
        <f t="shared" si="687"/>
        <v>57939.480084074923</v>
      </c>
      <c r="Z2899">
        <f t="shared" si="688"/>
        <v>57596.726315848784</v>
      </c>
    </row>
    <row r="2900" spans="5:26" x14ac:dyDescent="0.2">
      <c r="E2900">
        <f t="shared" si="675"/>
        <v>0.36187499999997402</v>
      </c>
      <c r="F2900">
        <f t="shared" si="676"/>
        <v>58461.386390495056</v>
      </c>
      <c r="H2900">
        <f t="shared" si="689"/>
        <v>0.36187499999997402</v>
      </c>
      <c r="I2900">
        <f t="shared" si="677"/>
        <v>89.999999998752173</v>
      </c>
      <c r="J2900">
        <f t="shared" si="678"/>
        <v>3.1699999999311113E-2</v>
      </c>
      <c r="K2900">
        <f t="shared" si="679"/>
        <v>26.556929898345718</v>
      </c>
      <c r="L2900">
        <f t="shared" si="680"/>
        <v>2.6446582035102265E-4</v>
      </c>
      <c r="M2900">
        <f>J2900/SQRT('Exhaust Gas Math'!$E$14*$B$21*$B$23)</f>
        <v>5.3815771652521898E-4</v>
      </c>
      <c r="N2900">
        <f t="shared" si="681"/>
        <v>1.7887450438046619E-2</v>
      </c>
      <c r="O2900">
        <f t="shared" si="682"/>
        <v>1.2679015576518989E-4</v>
      </c>
      <c r="P2900">
        <f t="shared" si="683"/>
        <v>1</v>
      </c>
      <c r="Q2900">
        <f>($B$16/2)*(COS((ACOS((2*'Intake Valve Fxn Scratch'!$B$1)/$B$16-1)/($B$17/2))*(I2900-($B$17/2)))+1)*P2900</f>
        <v>6.7743375032450733E-3</v>
      </c>
      <c r="R2900">
        <f t="shared" si="684"/>
        <v>0.89136019779540443</v>
      </c>
      <c r="S2900">
        <f t="shared" si="685"/>
        <v>1.2047089578257528E-4</v>
      </c>
      <c r="T2900">
        <f>S2900*'Exhaust Gas Math'!$C$14</f>
        <v>1.4272397913673053E-4</v>
      </c>
      <c r="U2900">
        <f>(T2900/'Exhaust Gas Math'!$B$14)+('Exhaust Gas Math'!$D$10)</f>
        <v>5.3672062239214528E-3</v>
      </c>
      <c r="V2900">
        <f>('Exhaust Gas Math'!$E$10*(2.53982214E-12*V2899^4 - 0.0000000071629564556*V2899^3 + 7.56281407226508E-06*V2899^2 - 0.00322508455050905*V2899 + 1.62997098133725)*$B$24+T2900*'Exhaust Gas Math'!$D$14*$B$23)/('Exhaust Gas Math'!$E$10*(2.53982214E-12*V2899^4 - 0.0000000071629564556*V2899^3 + 7.56281407226508E-06*V2899^2 - 0.00322508455050905*V2899 + 1.62997098133725)+T2900*'Exhaust Gas Math'!$D$14)</f>
        <v>348.55789439673111</v>
      </c>
      <c r="W2900">
        <f>(353.3116967483*V2900^-1.0020802909)*('Exhaust Gas Math'!$E$10/(T2900+'Exhaust Gas Math'!$E$10))+(357.4500179626*V2900^-1.0038444015 )*(T2900/(T2900+'Exhaust Gas Math'!$E$10))</f>
        <v>1.0026172215438285</v>
      </c>
      <c r="X2900">
        <f t="shared" si="686"/>
        <v>-353.55818741977168</v>
      </c>
      <c r="Y2900">
        <f t="shared" si="687"/>
        <v>58814.94457791483</v>
      </c>
      <c r="Z2900">
        <f t="shared" si="688"/>
        <v>58461.386390495056</v>
      </c>
    </row>
    <row r="2901" spans="5:26" x14ac:dyDescent="0.2">
      <c r="E2901">
        <f t="shared" si="675"/>
        <v>0.36199999999997401</v>
      </c>
      <c r="F2901">
        <f t="shared" si="676"/>
        <v>59565.331148497047</v>
      </c>
      <c r="H2901">
        <f t="shared" si="689"/>
        <v>0.36199999999997401</v>
      </c>
      <c r="I2901">
        <f t="shared" si="677"/>
        <v>95.999999998752173</v>
      </c>
      <c r="J2901">
        <f t="shared" si="678"/>
        <v>3.5013552284898178E-2</v>
      </c>
      <c r="K2901">
        <f t="shared" si="679"/>
        <v>26.411448257725592</v>
      </c>
      <c r="L2901">
        <f t="shared" si="680"/>
        <v>2.8795300271280163E-4</v>
      </c>
      <c r="M2901">
        <f>J2901/SQRT('Exhaust Gas Math'!$E$14*$B$21*$B$23)</f>
        <v>5.9441051563049368E-4</v>
      </c>
      <c r="N2901">
        <f t="shared" si="681"/>
        <v>1.9552731033647075E-2</v>
      </c>
      <c r="O2901">
        <f t="shared" si="682"/>
        <v>1.3859402836515709E-4</v>
      </c>
      <c r="P2901">
        <f t="shared" si="683"/>
        <v>1</v>
      </c>
      <c r="Q2901">
        <f>($B$16/2)*(COS((ACOS((2*'Intake Valve Fxn Scratch'!$B$1)/$B$16-1)/($B$17/2))*(I2901-($B$17/2)))+1)*P2901</f>
        <v>7.0263923970423064E-3</v>
      </c>
      <c r="R2901">
        <f t="shared" si="684"/>
        <v>0.92452531540030347</v>
      </c>
      <c r="S2901">
        <f t="shared" si="685"/>
        <v>1.3728452260297632E-4</v>
      </c>
      <c r="T2901">
        <f>S2901*'Exhaust Gas Math'!$C$14</f>
        <v>1.6264337716178268E-4</v>
      </c>
      <c r="U2901">
        <f>(T2901/'Exhaust Gas Math'!$B$14)+('Exhaust Gas Math'!$D$10)</f>
        <v>6.0547933148794144E-3</v>
      </c>
      <c r="V2901">
        <f>('Exhaust Gas Math'!$E$10*(2.53982214E-12*V2900^4 - 0.0000000071629564556*V2900^3 + 7.56281407226508E-06*V2900^2 - 0.00322508455050905*V2900 + 1.62997098133725)*$B$24+T2901*'Exhaust Gas Math'!$D$14*$B$23)/('Exhaust Gas Math'!$E$10*(2.53982214E-12*V2900^4 - 0.0000000071629564556*V2900^3 + 7.56281407226508E-06*V2900^2 - 0.00322508455050905*V2900 + 1.62997098133725)+T2901*'Exhaust Gas Math'!$D$14)</f>
        <v>342.74190047768002</v>
      </c>
      <c r="W2901">
        <f>(353.3116967483*V2901^-1.0020802909)*('Exhaust Gas Math'!$E$10/(T2901+'Exhaust Gas Math'!$E$10))+(357.4500179626*V2901^-1.0038444015 )*(T2901/(T2901+'Exhaust Gas Math'!$E$10))</f>
        <v>1.0197038056463812</v>
      </c>
      <c r="X2901">
        <f t="shared" si="686"/>
        <v>-355.65463817819875</v>
      </c>
      <c r="Y2901">
        <f t="shared" si="687"/>
        <v>59920.985786675243</v>
      </c>
      <c r="Z2901">
        <f t="shared" si="688"/>
        <v>59565.331148497047</v>
      </c>
    </row>
    <row r="2902" spans="5:26" x14ac:dyDescent="0.2">
      <c r="E2902">
        <f t="shared" ref="E2902:E2965" si="690">H2902</f>
        <v>0.362124999999974</v>
      </c>
      <c r="F2902">
        <f t="shared" ref="F2902:F2965" si="691">Z2902</f>
        <v>60916.085700089592</v>
      </c>
      <c r="H2902">
        <f t="shared" si="689"/>
        <v>0.362124999999974</v>
      </c>
      <c r="I2902">
        <f t="shared" si="677"/>
        <v>101.99999999875217</v>
      </c>
      <c r="J2902">
        <f t="shared" si="678"/>
        <v>3.8290800598248298E-2</v>
      </c>
      <c r="K2902">
        <f t="shared" si="679"/>
        <v>25.976597263042873</v>
      </c>
      <c r="L2902">
        <f t="shared" si="680"/>
        <v>3.1118285458968235E-4</v>
      </c>
      <c r="M2902">
        <f>J2902/SQRT('Exhaust Gas Math'!$E$14*$B$21*$B$23)</f>
        <v>6.5004699729727454E-4</v>
      </c>
      <c r="N2902">
        <f t="shared" si="681"/>
        <v>2.1273748625957916E-2</v>
      </c>
      <c r="O2902">
        <f t="shared" si="682"/>
        <v>1.507929769721422E-4</v>
      </c>
      <c r="P2902">
        <f t="shared" si="683"/>
        <v>1</v>
      </c>
      <c r="Q2902">
        <f>($B$16/2)*(COS((ACOS((2*'Intake Valve Fxn Scratch'!$B$1)/$B$16-1)/($B$17/2))*(I2902-($B$17/2)))+1)*P2902</f>
        <v>7.2357060966815661E-3</v>
      </c>
      <c r="R2902">
        <f t="shared" si="684"/>
        <v>0.95206659166862717</v>
      </c>
      <c r="S2902">
        <f t="shared" si="685"/>
        <v>1.551785381580628E-4</v>
      </c>
      <c r="T2902">
        <f>S2902*'Exhaust Gas Math'!$C$14</f>
        <v>1.8384273063356028E-4</v>
      </c>
      <c r="U2902">
        <f>(T2902/'Exhaust Gas Math'!$B$14)+('Exhaust Gas Math'!$D$10)</f>
        <v>6.7865625061730838E-3</v>
      </c>
      <c r="V2902">
        <f>('Exhaust Gas Math'!$E$10*(2.53982214E-12*V2901^4 - 0.0000000071629564556*V2901^3 + 7.56281407226508E-06*V2901^2 - 0.00322508455050905*V2901 + 1.62997098133725)*$B$24+T2902*'Exhaust Gas Math'!$D$14*$B$23)/('Exhaust Gas Math'!$E$10*(2.53982214E-12*V2901^4 - 0.0000000071629564556*V2901^3 + 7.56281407226508E-06*V2901^2 - 0.00322508455050905*V2901 + 1.62997098133725)+T2902*'Exhaust Gas Math'!$D$14)</f>
        <v>337.86639385618599</v>
      </c>
      <c r="W2902">
        <f>(353.3116967483*V2902^-1.0020802909)*('Exhaust Gas Math'!$E$10/(T2902+'Exhaust Gas Math'!$E$10))+(357.4500179626*V2902^-1.0038444015 )*(T2902/(T2902+'Exhaust Gas Math'!$E$10))</f>
        <v>1.0344817825717747</v>
      </c>
      <c r="X2902">
        <f t="shared" si="686"/>
        <v>-349.02567346478315</v>
      </c>
      <c r="Y2902">
        <f t="shared" si="687"/>
        <v>61265.111373554377</v>
      </c>
      <c r="Z2902">
        <f t="shared" si="688"/>
        <v>60916.085700089592</v>
      </c>
    </row>
    <row r="2903" spans="5:26" x14ac:dyDescent="0.2">
      <c r="E2903">
        <f t="shared" si="690"/>
        <v>0.36224999999997398</v>
      </c>
      <c r="F2903">
        <f t="shared" si="691"/>
        <v>62523.552926379001</v>
      </c>
      <c r="H2903">
        <f t="shared" si="689"/>
        <v>0.36224999999997398</v>
      </c>
      <c r="I2903">
        <f t="shared" si="677"/>
        <v>107.99999999875217</v>
      </c>
      <c r="J2903">
        <f t="shared" si="678"/>
        <v>4.1495838721028577E-2</v>
      </c>
      <c r="K2903">
        <f t="shared" si="679"/>
        <v>25.257141232794194</v>
      </c>
      <c r="L2903">
        <f t="shared" si="680"/>
        <v>3.339008648633175E-4</v>
      </c>
      <c r="M2903">
        <f>J2903/SQRT('Exhaust Gas Math'!$E$14*$B$21*$B$23)</f>
        <v>7.0445759658967807E-4</v>
      </c>
      <c r="N2903">
        <f t="shared" si="681"/>
        <v>2.306128213056715E-2</v>
      </c>
      <c r="O2903">
        <f t="shared" si="682"/>
        <v>1.6346340489421394E-4</v>
      </c>
      <c r="P2903">
        <f t="shared" si="683"/>
        <v>1</v>
      </c>
      <c r="Q2903">
        <f>($B$16/2)*(COS((ACOS((2*'Intake Valve Fxn Scratch'!$B$1)/$B$16-1)/($B$17/2))*(I2903-($B$17/2)))+1)*P2903</f>
        <v>7.3995057474151157E-3</v>
      </c>
      <c r="R2903">
        <f t="shared" si="684"/>
        <v>0.97361917729146263</v>
      </c>
      <c r="S2903">
        <f t="shared" si="685"/>
        <v>1.7418487777465854E-4</v>
      </c>
      <c r="T2903">
        <f>S2903*'Exhaust Gas Math'!$C$14</f>
        <v>2.0635987389279535E-4</v>
      </c>
      <c r="U2903">
        <f>(T2903/'Exhaust Gas Math'!$B$14)+('Exhaust Gas Math'!$D$10)</f>
        <v>7.5638197812588643E-3</v>
      </c>
      <c r="V2903">
        <f>('Exhaust Gas Math'!$E$10*(2.53982214E-12*V2902^4 - 0.0000000071629564556*V2902^3 + 7.56281407226508E-06*V2902^2 - 0.00322508455050905*V2902 + 1.62997098133725)*$B$24+T2903*'Exhaust Gas Math'!$D$14*$B$23)/('Exhaust Gas Math'!$E$10*(2.53982214E-12*V2902^4 - 0.0000000071629564556*V2902^3 + 7.56281407226508E-06*V2902^2 - 0.00322508455050905*V2902 + 1.62997098133725)+T2903*'Exhaust Gas Math'!$D$14)</f>
        <v>333.73383668683834</v>
      </c>
      <c r="W2903">
        <f>(353.3116967483*V2903^-1.0020802909)*('Exhaust Gas Math'!$E$10/(T2903+'Exhaust Gas Math'!$E$10))+(357.4500179626*V2903^-1.0038444015 )*(T2903/(T2903+'Exhaust Gas Math'!$E$10))</f>
        <v>1.0473467888815555</v>
      </c>
      <c r="X2903">
        <f t="shared" si="686"/>
        <v>-334.06339876672848</v>
      </c>
      <c r="Y2903">
        <f t="shared" si="687"/>
        <v>62857.616325145733</v>
      </c>
      <c r="Z2903">
        <f t="shared" si="688"/>
        <v>62523.552926379001</v>
      </c>
    </row>
    <row r="2904" spans="5:26" x14ac:dyDescent="0.2">
      <c r="E2904">
        <f t="shared" si="690"/>
        <v>0.36237499999997397</v>
      </c>
      <c r="F2904">
        <f t="shared" si="691"/>
        <v>64397.461678779255</v>
      </c>
      <c r="H2904">
        <f t="shared" si="689"/>
        <v>0.36237499999997397</v>
      </c>
      <c r="I2904">
        <f t="shared" si="677"/>
        <v>113.99999999875217</v>
      </c>
      <c r="J2904">
        <f t="shared" si="678"/>
        <v>4.4593551584871959E-2</v>
      </c>
      <c r="K2904">
        <f t="shared" si="679"/>
        <v>24.260962677802034</v>
      </c>
      <c r="L2904">
        <f t="shared" si="680"/>
        <v>3.5585813025912458E-4</v>
      </c>
      <c r="M2904">
        <f>J2904/SQRT('Exhaust Gas Math'!$E$14*$B$21*$B$23)</f>
        <v>7.5704617959576571E-4</v>
      </c>
      <c r="N2904">
        <f t="shared" si="681"/>
        <v>2.4926279522778247E-2</v>
      </c>
      <c r="O2904">
        <f t="shared" si="682"/>
        <v>1.7668291377163117E-4</v>
      </c>
      <c r="P2904">
        <f t="shared" si="683"/>
        <v>1</v>
      </c>
      <c r="Q2904">
        <f>($B$16/2)*(COS((ACOS((2*'Intake Valve Fxn Scratch'!$B$1)/$B$16-1)/($B$17/2))*(I2904-($B$17/2)))+1)*P2904</f>
        <v>7.515621435663495E-3</v>
      </c>
      <c r="R2904">
        <f t="shared" si="684"/>
        <v>0.98889755732414408</v>
      </c>
      <c r="S2904">
        <f t="shared" si="685"/>
        <v>1.9432604837009296E-4</v>
      </c>
      <c r="T2904">
        <f>S2904*'Exhaust Gas Math'!$C$14</f>
        <v>2.3022147127844286E-4</v>
      </c>
      <c r="U2904">
        <f>(T2904/'Exhaust Gas Math'!$B$14)+('Exhaust Gas Math'!$D$10)</f>
        <v>8.3874855522511841E-3</v>
      </c>
      <c r="V2904">
        <f>('Exhaust Gas Math'!$E$10*(2.53982214E-12*V2903^4 - 0.0000000071629564556*V2903^3 + 7.56281407226508E-06*V2903^2 - 0.00322508455050905*V2903 + 1.62997098133725)*$B$24+T2904*'Exhaust Gas Math'!$D$14*$B$23)/('Exhaust Gas Math'!$E$10*(2.53982214E-12*V2903^4 - 0.0000000071629564556*V2903^3 + 7.56281407226508E-06*V2903^2 - 0.00322508455050905*V2903 + 1.62997098133725)+T2904*'Exhaust Gas Math'!$D$14)</f>
        <v>330.19903763284964</v>
      </c>
      <c r="W2904">
        <f>(353.3116967483*V2904^-1.0020802909)*('Exhaust Gas Math'!$E$10/(T2904+'Exhaust Gas Math'!$E$10))+(357.4500179626*V2904^-1.0038444015 )*(T2904/(T2904+'Exhaust Gas Math'!$E$10))</f>
        <v>1.0586070874337632</v>
      </c>
      <c r="X2904">
        <f t="shared" si="686"/>
        <v>-311.54505412301808</v>
      </c>
      <c r="Y2904">
        <f t="shared" si="687"/>
        <v>64709.006732902271</v>
      </c>
      <c r="Z2904">
        <f t="shared" si="688"/>
        <v>64397.461678779255</v>
      </c>
    </row>
    <row r="2905" spans="5:26" x14ac:dyDescent="0.2">
      <c r="E2905">
        <f t="shared" si="690"/>
        <v>0.36249999999997395</v>
      </c>
      <c r="F2905">
        <f t="shared" si="691"/>
        <v>66545.464460693634</v>
      </c>
      <c r="H2905">
        <f t="shared" si="689"/>
        <v>0.36249999999997395</v>
      </c>
      <c r="I2905">
        <f t="shared" si="677"/>
        <v>119.99999999874854</v>
      </c>
      <c r="J2905">
        <f t="shared" si="678"/>
        <v>4.7549999999400759E-2</v>
      </c>
      <c r="K2905">
        <f t="shared" si="679"/>
        <v>22.998975938779722</v>
      </c>
      <c r="L2905">
        <f t="shared" si="680"/>
        <v>3.7681408238255027E-4</v>
      </c>
      <c r="M2905">
        <f>J2905/SQRT('Exhaust Gas Math'!$E$14*$B$21*$B$23)</f>
        <v>8.072365747951979E-4</v>
      </c>
      <c r="N2905">
        <f t="shared" si="681"/>
        <v>2.6879134705264675E-2</v>
      </c>
      <c r="O2905">
        <f t="shared" si="682"/>
        <v>1.905251778568281E-4</v>
      </c>
      <c r="P2905">
        <f t="shared" si="683"/>
        <v>1</v>
      </c>
      <c r="Q2905">
        <f>($B$16/2)*(COS((ACOS((2*'Intake Valve Fxn Scratch'!$B$1)/$B$16-1)/($B$17/2))*(I2905-($B$17/2)))+1)*P2905</f>
        <v>7.5825149346503071E-3</v>
      </c>
      <c r="R2905">
        <f t="shared" si="684"/>
        <v>0.99769933350661932</v>
      </c>
      <c r="S2905">
        <f t="shared" si="685"/>
        <v>2.1560375886667764E-4</v>
      </c>
      <c r="T2905">
        <f>S2905*'Exhaust Gas Math'!$C$14</f>
        <v>2.5542954738068087E-4</v>
      </c>
      <c r="U2905">
        <f>(T2905/'Exhaust Gas Math'!$B$14)+('Exhaust Gas Math'!$D$10)</f>
        <v>9.2576297049000635E-3</v>
      </c>
      <c r="V2905">
        <f>('Exhaust Gas Math'!$E$10*(2.53982214E-12*V2904^4 - 0.0000000071629564556*V2904^3 + 7.56281407226508E-06*V2904^2 - 0.00322508455050905*V2904 + 1.62997098133725)*$B$24+T2905*'Exhaust Gas Math'!$D$14*$B$23)/('Exhaust Gas Math'!$E$10*(2.53982214E-12*V2904^4 - 0.0000000071629564556*V2904^3 + 7.56281407226508E-06*V2904^2 - 0.00322508455050905*V2904 + 1.62997098133725)+T2905*'Exhaust Gas Math'!$D$14)</f>
        <v>327.15391727347833</v>
      </c>
      <c r="W2905">
        <f>(353.3116967483*V2905^-1.0020802909)*('Exhaust Gas Math'!$E$10/(T2905+'Exhaust Gas Math'!$E$10))+(357.4500179626*V2905^-1.0038444015 )*(T2905/(T2905+'Exhaust Gas Math'!$E$10))</f>
        <v>1.0685030772737951</v>
      </c>
      <c r="X2905">
        <f t="shared" si="686"/>
        <v>-282.59389761018991</v>
      </c>
      <c r="Y2905">
        <f t="shared" si="687"/>
        <v>66828.058358303824</v>
      </c>
      <c r="Z2905">
        <f t="shared" si="688"/>
        <v>66545.464460693634</v>
      </c>
    </row>
    <row r="2906" spans="5:26" x14ac:dyDescent="0.2">
      <c r="E2906">
        <f t="shared" si="690"/>
        <v>0.36262499999997394</v>
      </c>
      <c r="F2906">
        <f t="shared" si="691"/>
        <v>68971.672634935356</v>
      </c>
      <c r="H2906">
        <f t="shared" si="689"/>
        <v>0.36262499999997394</v>
      </c>
      <c r="I2906">
        <f t="shared" si="677"/>
        <v>125.99999999874854</v>
      </c>
      <c r="J2906">
        <f t="shared" si="678"/>
        <v>5.0332792497111985E-2</v>
      </c>
      <c r="K2906">
        <f t="shared" si="679"/>
        <v>21.485007606526327</v>
      </c>
      <c r="L2906">
        <f t="shared" si="680"/>
        <v>3.9653912343683812E-4</v>
      </c>
      <c r="M2906">
        <f>J2906/SQRT('Exhaust Gas Math'!$E$14*$B$21*$B$23)</f>
        <v>8.544788857152083E-4</v>
      </c>
      <c r="N2906">
        <f t="shared" si="681"/>
        <v>2.8928903021393022E-2</v>
      </c>
      <c r="O2906">
        <f t="shared" si="682"/>
        <v>2.0505438340149738E-4</v>
      </c>
      <c r="P2906">
        <f t="shared" si="683"/>
        <v>1</v>
      </c>
      <c r="Q2906">
        <f>($B$16/2)*(COS((ACOS((2*'Intake Valve Fxn Scratch'!$B$1)/$B$16-1)/($B$17/2))*(I2906-($B$17/2)))+1)*P2906</f>
        <v>7.599300081852214E-3</v>
      </c>
      <c r="R2906">
        <f t="shared" si="684"/>
        <v>0.99990790550687025</v>
      </c>
      <c r="S2906">
        <f t="shared" si="685"/>
        <v>2.3798684432174136E-4</v>
      </c>
      <c r="T2906">
        <f>S2906*'Exhaust Gas Math'!$C$14</f>
        <v>2.8194718054636898E-4</v>
      </c>
      <c r="U2906">
        <f>(T2906/'Exhaust Gas Math'!$B$14)+('Exhaust Gas Math'!$D$10)</f>
        <v>1.0172977760325956E-2</v>
      </c>
      <c r="V2906">
        <f>('Exhaust Gas Math'!$E$10*(2.53982214E-12*V2905^4 - 0.0000000071629564556*V2905^3 + 7.56281407226508E-06*V2905^2 - 0.00322508455050905*V2905 + 1.62997098133725)*$B$24+T2906*'Exhaust Gas Math'!$D$14*$B$23)/('Exhaust Gas Math'!$E$10*(2.53982214E-12*V2905^4 - 0.0000000071629564556*V2905^3 + 7.56281407226508E-06*V2905^2 - 0.00322508455050905*V2905 + 1.62997098133725)+T2906*'Exhaust Gas Math'!$D$14)</f>
        <v>324.51694467181875</v>
      </c>
      <c r="W2906">
        <f>(353.3116967483*V2906^-1.0020802909)*('Exhaust Gas Math'!$E$10/(T2906+'Exhaust Gas Math'!$E$10))+(357.4500179626*V2906^-1.0038444015 )*(T2906/(T2906+'Exhaust Gas Math'!$E$10))</f>
        <v>1.0772230975898891</v>
      </c>
      <c r="X2906">
        <f t="shared" si="686"/>
        <v>-248.62608121561698</v>
      </c>
      <c r="Y2906">
        <f t="shared" si="687"/>
        <v>69220.298716150966</v>
      </c>
      <c r="Z2906">
        <f t="shared" si="688"/>
        <v>68971.672634935356</v>
      </c>
    </row>
    <row r="2907" spans="5:26" x14ac:dyDescent="0.2">
      <c r="E2907">
        <f t="shared" si="690"/>
        <v>0.36274999999997393</v>
      </c>
      <c r="F2907">
        <f t="shared" si="691"/>
        <v>71675.513123223194</v>
      </c>
      <c r="H2907">
        <f t="shared" si="689"/>
        <v>0.36274999999997393</v>
      </c>
      <c r="I2907">
        <f t="shared" si="677"/>
        <v>131.99999999874854</v>
      </c>
      <c r="J2907">
        <f t="shared" si="678"/>
        <v>5.2911440221060951E-2</v>
      </c>
      <c r="K2907">
        <f t="shared" si="679"/>
        <v>19.73564503490989</v>
      </c>
      <c r="L2907">
        <f t="shared" si="680"/>
        <v>4.1481714174444588E-4</v>
      </c>
      <c r="M2907">
        <f>J2907/SQRT('Exhaust Gas Math'!$E$14*$B$21*$B$23)</f>
        <v>8.9825551571121726E-4</v>
      </c>
      <c r="N2907">
        <f t="shared" si="681"/>
        <v>3.1082443967924089E-2</v>
      </c>
      <c r="O2907">
        <f t="shared" si="682"/>
        <v>2.2031915201696286E-4</v>
      </c>
      <c r="P2907">
        <f t="shared" si="683"/>
        <v>1</v>
      </c>
      <c r="Q2907">
        <f>($B$16/2)*(COS((ACOS((2*'Intake Valve Fxn Scratch'!$B$1)/$B$16-1)/($B$17/2))*(I2907-($B$17/2)))+1)*P2907</f>
        <v>7.5657545183161123E-3</v>
      </c>
      <c r="R2907">
        <f t="shared" si="684"/>
        <v>0.99549401556790951</v>
      </c>
      <c r="S2907">
        <f t="shared" si="685"/>
        <v>2.6139929967475116E-4</v>
      </c>
      <c r="T2907">
        <f>S2907*'Exhaust Gas Math'!$C$14</f>
        <v>3.0968432624978723E-4</v>
      </c>
      <c r="U2907">
        <f>(T2907/'Exhaust Gas Math'!$B$14)+('Exhaust Gas Math'!$D$10)</f>
        <v>1.1130421519505046E-2</v>
      </c>
      <c r="V2907">
        <f>('Exhaust Gas Math'!$E$10*(2.53982214E-12*V2906^4 - 0.0000000071629564556*V2906^3 + 7.56281407226508E-06*V2906^2 - 0.00322508455050905*V2906 + 1.62997098133725)*$B$24+T2907*'Exhaust Gas Math'!$D$14*$B$23)/('Exhaust Gas Math'!$E$10*(2.53982214E-12*V2906^4 - 0.0000000071629564556*V2906^3 + 7.56281407226508E-06*V2906^2 - 0.00322508455050905*V2906 + 1.62997098133725)+T2907*'Exhaust Gas Math'!$D$14)</f>
        <v>322.22570732672085</v>
      </c>
      <c r="W2907">
        <f>(353.3116967483*V2907^-1.0020802909)*('Exhaust Gas Math'!$E$10/(T2907+'Exhaust Gas Math'!$E$10))+(357.4500179626*V2907^-1.0038444015 )*(T2907/(T2907+'Exhaust Gas Math'!$E$10))</f>
        <v>1.08491599941436</v>
      </c>
      <c r="X2907">
        <f t="shared" si="686"/>
        <v>-211.28505014928038</v>
      </c>
      <c r="Y2907">
        <f t="shared" si="687"/>
        <v>71886.798173372474</v>
      </c>
      <c r="Z2907">
        <f t="shared" si="688"/>
        <v>71675.513123223194</v>
      </c>
    </row>
    <row r="2908" spans="5:26" x14ac:dyDescent="0.2">
      <c r="E2908">
        <f t="shared" si="690"/>
        <v>0.36287499999997391</v>
      </c>
      <c r="F2908">
        <f t="shared" si="691"/>
        <v>74650.85958470797</v>
      </c>
      <c r="H2908">
        <f t="shared" si="689"/>
        <v>0.36287499999997391</v>
      </c>
      <c r="I2908">
        <f t="shared" si="677"/>
        <v>137.99999999874854</v>
      </c>
      <c r="J2908">
        <f t="shared" si="678"/>
        <v>5.5257690967170134E-2</v>
      </c>
      <c r="K2908">
        <f t="shared" si="679"/>
        <v>17.770054606340793</v>
      </c>
      <c r="L2908">
        <f t="shared" si="680"/>
        <v>4.3144787951189382E-4</v>
      </c>
      <c r="M2908">
        <f>J2908/SQRT('Exhaust Gas Math'!$E$14*$B$21*$B$23)</f>
        <v>9.3808683886418729E-4</v>
      </c>
      <c r="N2908">
        <f t="shared" si="681"/>
        <v>3.3343486331968458E-2</v>
      </c>
      <c r="O2908">
        <f t="shared" si="682"/>
        <v>2.3634591416072341E-4</v>
      </c>
      <c r="P2908">
        <f t="shared" si="683"/>
        <v>1</v>
      </c>
      <c r="Q2908">
        <f>($B$16/2)*(COS((ACOS((2*'Intake Valve Fxn Scratch'!$B$1)/$B$16-1)/($B$17/2))*(I2908-($B$17/2)))+1)*P2908</f>
        <v>7.4823226343292935E-3</v>
      </c>
      <c r="R2908">
        <f t="shared" si="684"/>
        <v>0.98451613609595967</v>
      </c>
      <c r="S2908">
        <f t="shared" si="685"/>
        <v>2.8570939786933967E-4</v>
      </c>
      <c r="T2908">
        <f>S2908*'Exhaust Gas Math'!$C$14</f>
        <v>3.3848492514130938E-4</v>
      </c>
      <c r="U2908">
        <f>(T2908/'Exhaust Gas Math'!$B$14)+('Exhaust Gas Math'!$D$10)</f>
        <v>1.2124574052867911E-2</v>
      </c>
      <c r="V2908">
        <f>('Exhaust Gas Math'!$E$10*(2.53982214E-12*V2907^4 - 0.0000000071629564556*V2907^3 + 7.56281407226508E-06*V2907^2 - 0.00322508455050905*V2907 + 1.62997098133725)*$B$24+T2908*'Exhaust Gas Math'!$D$14*$B$23)/('Exhaust Gas Math'!$E$10*(2.53982214E-12*V2907^4 - 0.0000000071629564556*V2907^3 + 7.56281407226508E-06*V2907^2 - 0.00322508455050905*V2907 + 1.62997098133725)+T2908*'Exhaust Gas Math'!$D$14)</f>
        <v>320.23163753940059</v>
      </c>
      <c r="W2908">
        <f>(353.3116967483*V2908^-1.0020802909)*('Exhaust Gas Math'!$E$10/(T2908+'Exhaust Gas Math'!$E$10))+(357.4500179626*V2908^-1.0038444015 )*(T2908/(T2908+'Exhaust Gas Math'!$E$10))</f>
        <v>1.0917009680632277</v>
      </c>
      <c r="X2908">
        <f t="shared" si="686"/>
        <v>-172.36584964783307</v>
      </c>
      <c r="Y2908">
        <f t="shared" si="687"/>
        <v>74823.225434355802</v>
      </c>
      <c r="Z2908">
        <f t="shared" si="688"/>
        <v>74650.85958470797</v>
      </c>
    </row>
    <row r="2909" spans="5:26" x14ac:dyDescent="0.2">
      <c r="E2909">
        <f t="shared" si="690"/>
        <v>0.3629999999999739</v>
      </c>
      <c r="F2909">
        <f t="shared" si="691"/>
        <v>77885.444631076709</v>
      </c>
      <c r="H2909">
        <f t="shared" si="689"/>
        <v>0.3629999999999739</v>
      </c>
      <c r="I2909">
        <f t="shared" si="677"/>
        <v>143.99999999874854</v>
      </c>
      <c r="J2909">
        <f t="shared" si="678"/>
        <v>5.7345838721279158E-2</v>
      </c>
      <c r="K2909">
        <f t="shared" si="679"/>
        <v>15.609771740881582</v>
      </c>
      <c r="L2909">
        <f t="shared" si="680"/>
        <v>4.4624912689598592E-4</v>
      </c>
      <c r="M2909">
        <f>J2909/SQRT('Exhaust Gas Math'!$E$14*$B$21*$B$23)</f>
        <v>9.7353645486238907E-4</v>
      </c>
      <c r="N2909">
        <f t="shared" si="681"/>
        <v>3.5711621292885534E-2</v>
      </c>
      <c r="O2909">
        <f t="shared" si="682"/>
        <v>2.5313177202278199E-4</v>
      </c>
      <c r="P2909">
        <f t="shared" si="683"/>
        <v>1</v>
      </c>
      <c r="Q2909">
        <f>($B$16/2)*(COS((ACOS((2*'Intake Valve Fxn Scratch'!$B$1)/$B$16-1)/($B$17/2))*(I2909-($B$17/2)))+1)*P2909</f>
        <v>7.3501096824195398E-3</v>
      </c>
      <c r="R2909">
        <f t="shared" si="684"/>
        <v>0.96711969505520257</v>
      </c>
      <c r="S2909">
        <f t="shared" si="685"/>
        <v>3.1072101960125955E-4</v>
      </c>
      <c r="T2909">
        <f>S2909*'Exhaust Gas Math'!$C$14</f>
        <v>3.6811663124802747E-4</v>
      </c>
      <c r="U2909">
        <f>(T2909/'Exhaust Gas Math'!$B$14)+('Exhaust Gas Math'!$D$10)</f>
        <v>1.3147415133527837E-2</v>
      </c>
      <c r="V2909">
        <f>('Exhaust Gas Math'!$E$10*(2.53982214E-12*V2908^4 - 0.0000000071629564556*V2908^3 + 7.56281407226508E-06*V2908^2 - 0.00322508455050905*V2908 + 1.62997098133725)*$B$24+T2909*'Exhaust Gas Math'!$D$14*$B$23)/('Exhaust Gas Math'!$E$10*(2.53982214E-12*V2908^4 - 0.0000000071629564556*V2908^3 + 7.56281407226508E-06*V2908^2 - 0.00322508455050905*V2908 + 1.62997098133725)+T2909*'Exhaust Gas Math'!$D$14)</f>
        <v>318.49625551483365</v>
      </c>
      <c r="W2909">
        <f>(353.3116967483*V2909^-1.0020802909)*('Exhaust Gas Math'!$E$10/(T2909+'Exhaust Gas Math'!$E$10))+(357.4500179626*V2909^-1.0038444015 )*(T2909/(T2909+'Exhaust Gas Math'!$E$10))</f>
        <v>1.0976750460597346</v>
      </c>
      <c r="X2909">
        <f t="shared" si="686"/>
        <v>-133.73248067086055</v>
      </c>
      <c r="Y2909">
        <f t="shared" si="687"/>
        <v>78019.177111747573</v>
      </c>
      <c r="Z2909">
        <f t="shared" si="688"/>
        <v>77885.444631076709</v>
      </c>
    </row>
    <row r="2910" spans="5:26" x14ac:dyDescent="0.2">
      <c r="E2910">
        <f t="shared" si="690"/>
        <v>0.36312499999997389</v>
      </c>
      <c r="F2910">
        <f t="shared" si="691"/>
        <v>81360.603046435615</v>
      </c>
      <c r="H2910">
        <f t="shared" si="689"/>
        <v>0.36312499999997389</v>
      </c>
      <c r="I2910">
        <f t="shared" si="677"/>
        <v>149.9999999987449</v>
      </c>
      <c r="J2910">
        <f t="shared" si="678"/>
        <v>5.9153005299620101E-2</v>
      </c>
      <c r="K2910">
        <f t="shared" si="679"/>
        <v>13.27846494967579</v>
      </c>
      <c r="L2910">
        <f t="shared" si="680"/>
        <v>4.590587183330155E-4</v>
      </c>
      <c r="M2910">
        <f>J2910/SQRT('Exhaust Gas Math'!$E$14*$B$21*$B$23)</f>
        <v>1.0042159702946221E-3</v>
      </c>
      <c r="N2910">
        <f t="shared" si="681"/>
        <v>3.818124315423406E-2</v>
      </c>
      <c r="O2910">
        <f t="shared" si="682"/>
        <v>2.7063699120234063E-4</v>
      </c>
      <c r="P2910">
        <f t="shared" si="683"/>
        <v>1</v>
      </c>
      <c r="Q2910">
        <f>($B$16/2)*(COS((ACOS((2*'Intake Valve Fxn Scratch'!$B$1)/$B$16-1)/($B$17/2))*(I2910-($B$17/2)))+1)*P2910</f>
        <v>7.1708671356728107E-3</v>
      </c>
      <c r="R2910">
        <f t="shared" si="684"/>
        <v>0.94353514943063299</v>
      </c>
      <c r="S2910">
        <f t="shared" si="685"/>
        <v>3.3616843735340612E-4</v>
      </c>
      <c r="T2910">
        <f>S2910*'Exhaust Gas Math'!$C$14</f>
        <v>3.9826463252873475E-4</v>
      </c>
      <c r="U2910">
        <f>(T2910/'Exhaust Gas Math'!$B$14)+('Exhaust Gas Math'!$D$10)</f>
        <v>1.4188077932309586E-2</v>
      </c>
      <c r="V2910">
        <f>('Exhaust Gas Math'!$E$10*(2.53982214E-12*V2909^4 - 0.0000000071629564556*V2909^3 + 7.56281407226508E-06*V2909^2 - 0.00322508455050905*V2909 + 1.62997098133725)*$B$24+T2910*'Exhaust Gas Math'!$D$14*$B$23)/('Exhaust Gas Math'!$E$10*(2.53982214E-12*V2909^4 - 0.0000000071629564556*V2909^3 + 7.56281407226508E-06*V2909^2 - 0.00322508455050905*V2909 + 1.62997098133725)+T2910*'Exhaust Gas Math'!$D$14)</f>
        <v>316.9884951520504</v>
      </c>
      <c r="W2910">
        <f>(353.3116967483*V2910^-1.0020802909)*('Exhaust Gas Math'!$E$10/(T2910+'Exhaust Gas Math'!$E$10))+(357.4500179626*V2910^-1.0038444015 )*(T2910/(T2910+'Exhaust Gas Math'!$E$10))</f>
        <v>1.1029187687723192</v>
      </c>
      <c r="X2910">
        <f t="shared" si="686"/>
        <v>-97.232012479171317</v>
      </c>
      <c r="Y2910">
        <f t="shared" si="687"/>
        <v>81457.835058914789</v>
      </c>
      <c r="Z2910">
        <f t="shared" si="688"/>
        <v>81360.603046435615</v>
      </c>
    </row>
    <row r="2911" spans="5:26" x14ac:dyDescent="0.2">
      <c r="E2911">
        <f t="shared" si="690"/>
        <v>0.36324999999997387</v>
      </c>
      <c r="F2911">
        <f t="shared" si="691"/>
        <v>85051.430592169374</v>
      </c>
      <c r="H2911">
        <f t="shared" si="689"/>
        <v>0.36324999999997387</v>
      </c>
      <c r="I2911">
        <f t="shared" si="677"/>
        <v>155.9999999987449</v>
      </c>
      <c r="J2911">
        <f t="shared" si="678"/>
        <v>6.065939100698868E-2</v>
      </c>
      <c r="K2911">
        <f t="shared" si="679"/>
        <v>10.801676517782658</v>
      </c>
      <c r="L2911">
        <f t="shared" si="680"/>
        <v>4.6973630925863292E-4</v>
      </c>
      <c r="M2911">
        <f>J2911/SQRT('Exhaust Gas Math'!$E$14*$B$21*$B$23)</f>
        <v>1.0297892539697427E-3</v>
      </c>
      <c r="N2911">
        <f t="shared" si="681"/>
        <v>4.0740475102434094E-2</v>
      </c>
      <c r="O2911">
        <f t="shared" si="682"/>
        <v>2.8877738625055562E-4</v>
      </c>
      <c r="P2911">
        <f t="shared" si="683"/>
        <v>1</v>
      </c>
      <c r="Q2911">
        <f>($B$16/2)*(COS((ACOS((2*'Intake Valve Fxn Scratch'!$B$1)/$B$16-1)/($B$17/2))*(I2911-($B$17/2)))+1)*P2911</f>
        <v>6.9469694853314607E-3</v>
      </c>
      <c r="R2911">
        <f t="shared" si="684"/>
        <v>0.91407493228045533</v>
      </c>
      <c r="S2911">
        <f t="shared" si="685"/>
        <v>3.6171583233168272E-4</v>
      </c>
      <c r="T2911">
        <f>S2911*'Exhaust Gas Math'!$C$14</f>
        <v>4.2853107857938948E-4</v>
      </c>
      <c r="U2911">
        <f>(T2911/'Exhaust Gas Math'!$B$14)+('Exhaust Gas Math'!$D$10)</f>
        <v>1.5232829263019105E-2</v>
      </c>
      <c r="V2911">
        <f>('Exhaust Gas Math'!$E$10*(2.53982214E-12*V2910^4 - 0.0000000071629564556*V2910^3 + 7.56281407226508E-06*V2910^2 - 0.00322508455050905*V2910 + 1.62997098133725)*$B$24+T2911*'Exhaust Gas Math'!$D$14*$B$23)/('Exhaust Gas Math'!$E$10*(2.53982214E-12*V2910^4 - 0.0000000071629564556*V2910^3 + 7.56281407226508E-06*V2910^2 - 0.00322508455050905*V2910 + 1.62997098133725)+T2911*'Exhaust Gas Math'!$D$14)</f>
        <v>315.68280679260874</v>
      </c>
      <c r="W2911">
        <f>(353.3116967483*V2911^-1.0020802909)*('Exhaust Gas Math'!$E$10/(T2911+'Exhaust Gas Math'!$E$10))+(357.4500179626*V2911^-1.0038444015 )*(T2911/(T2911+'Exhaust Gas Math'!$E$10))</f>
        <v>1.1075002909064926</v>
      </c>
      <c r="X2911">
        <f t="shared" si="686"/>
        <v>-64.609471356564399</v>
      </c>
      <c r="Y2911">
        <f t="shared" si="687"/>
        <v>85116.040063525943</v>
      </c>
      <c r="Z2911">
        <f t="shared" si="688"/>
        <v>85051.430592169374</v>
      </c>
    </row>
    <row r="2912" spans="5:26" x14ac:dyDescent="0.2">
      <c r="E2912">
        <f t="shared" si="690"/>
        <v>0.36337499999997386</v>
      </c>
      <c r="F2912">
        <f t="shared" si="691"/>
        <v>88927.467505172797</v>
      </c>
      <c r="H2912">
        <f t="shared" si="689"/>
        <v>0.36337499999997386</v>
      </c>
      <c r="I2912">
        <f t="shared" si="677"/>
        <v>161.9999999987449</v>
      </c>
      <c r="J2912">
        <f t="shared" si="678"/>
        <v>6.1848491566341889E-2</v>
      </c>
      <c r="K2912">
        <f t="shared" si="679"/>
        <v>8.2065426575659721</v>
      </c>
      <c r="L2912">
        <f t="shared" si="680"/>
        <v>4.7816491375221625E-4</v>
      </c>
      <c r="M2912">
        <f>J2912/SQRT('Exhaust Gas Math'!$E$14*$B$21*$B$23)</f>
        <v>1.049976119640225E-3</v>
      </c>
      <c r="N2912">
        <f t="shared" si="681"/>
        <v>4.3370137971180563E-2</v>
      </c>
      <c r="O2912">
        <f t="shared" si="682"/>
        <v>3.0741701104745379E-4</v>
      </c>
      <c r="P2912">
        <f t="shared" si="683"/>
        <v>1</v>
      </c>
      <c r="Q2912">
        <f>($B$16/2)*(COS((ACOS((2*'Intake Valve Fxn Scratch'!$B$1)/$B$16-1)/($B$17/2))*(I2912-($B$17/2)))+1)*P2912</f>
        <v>6.681382785045327E-3</v>
      </c>
      <c r="R2912">
        <f t="shared" si="684"/>
        <v>0.87912931382175352</v>
      </c>
      <c r="S2912">
        <f t="shared" si="685"/>
        <v>3.869627294626284E-4</v>
      </c>
      <c r="T2912">
        <f>S2912*'Exhaust Gas Math'!$C$14</f>
        <v>4.5844151956994661E-4</v>
      </c>
      <c r="U2912">
        <f>(T2912/'Exhaust Gas Math'!$B$14)+('Exhaust Gas Math'!$D$10)</f>
        <v>1.6265291844674512E-2</v>
      </c>
      <c r="V2912">
        <f>('Exhaust Gas Math'!$E$10*(2.53982214E-12*V2911^4 - 0.0000000071629564556*V2911^3 + 7.56281407226508E-06*V2911^2 - 0.00322508455050905*V2911 + 1.62997098133725)*$B$24+T2912*'Exhaust Gas Math'!$D$14*$B$23)/('Exhaust Gas Math'!$E$10*(2.53982214E-12*V2911^4 - 0.0000000071629564556*V2911^3 + 7.56281407226508E-06*V2911^2 - 0.00322508455050905*V2911 + 1.62997098133725)+T2912*'Exhaust Gas Math'!$D$14)</f>
        <v>314.55781438536405</v>
      </c>
      <c r="W2912">
        <f>(353.3116967483*V2912^-1.0020802909)*('Exhaust Gas Math'!$E$10/(T2912+'Exhaust Gas Math'!$E$10))+(357.4500179626*V2912^-1.0038444015 )*(T2912/(T2912+'Exhaust Gas Math'!$E$10))</f>
        <v>1.1114783485035491</v>
      </c>
      <c r="X2912">
        <f t="shared" si="686"/>
        <v>-37.4275564481202</v>
      </c>
      <c r="Y2912">
        <f t="shared" si="687"/>
        <v>88964.895061620919</v>
      </c>
      <c r="Z2912">
        <f t="shared" si="688"/>
        <v>88927.467505172797</v>
      </c>
    </row>
    <row r="2913" spans="5:26" x14ac:dyDescent="0.2">
      <c r="E2913">
        <f t="shared" si="690"/>
        <v>0.36349999999997384</v>
      </c>
      <c r="F2913">
        <f t="shared" si="691"/>
        <v>92954.027228268387</v>
      </c>
      <c r="H2913">
        <f t="shared" si="689"/>
        <v>0.36349999999997384</v>
      </c>
      <c r="I2913">
        <f t="shared" si="677"/>
        <v>167.9999999987449</v>
      </c>
      <c r="J2913">
        <f t="shared" si="678"/>
        <v>6.2707278943117423E-2</v>
      </c>
      <c r="K2913">
        <f t="shared" si="679"/>
        <v>5.521496198662132</v>
      </c>
      <c r="L2913">
        <f t="shared" si="680"/>
        <v>4.8425218625914365E-4</v>
      </c>
      <c r="M2913">
        <f>J2913/SQRT('Exhaust Gas Math'!$E$14*$B$21*$B$23)</f>
        <v>1.0645553957814315E-3</v>
      </c>
      <c r="N2913">
        <f t="shared" si="681"/>
        <v>4.6042841936978524E-2</v>
      </c>
      <c r="O2913">
        <f t="shared" si="682"/>
        <v>3.2636172054149003E-4</v>
      </c>
      <c r="P2913">
        <f t="shared" si="683"/>
        <v>1</v>
      </c>
      <c r="Q2913">
        <f>($B$16/2)*(COS((ACOS((2*'Intake Valve Fxn Scratch'!$B$1)/$B$16-1)/($B$17/2))*(I2913-($B$17/2)))+1)*P2913</f>
        <v>6.3776253584792893E-3</v>
      </c>
      <c r="R2913">
        <f t="shared" si="684"/>
        <v>0.8391612313788539</v>
      </c>
      <c r="S2913">
        <f t="shared" si="685"/>
        <v>4.1145626310238334E-4</v>
      </c>
      <c r="T2913">
        <f>S2913*'Exhaust Gas Math'!$C$14</f>
        <v>4.8745943764448639E-4</v>
      </c>
      <c r="U2913">
        <f>(T2913/'Exhaust Gas Math'!$B$14)+('Exhaust Gas Math'!$D$10)</f>
        <v>1.7266945903167429E-2</v>
      </c>
      <c r="V2913">
        <f>('Exhaust Gas Math'!$E$10*(2.53982214E-12*V2912^4 - 0.0000000071629564556*V2912^3 + 7.56281407226508E-06*V2912^2 - 0.00322508455050905*V2912 + 1.62997098133725)*$B$24+T2913*'Exhaust Gas Math'!$D$14*$B$23)/('Exhaust Gas Math'!$E$10*(2.53982214E-12*V2912^4 - 0.0000000071629564556*V2912^3 + 7.56281407226508E-06*V2912^2 - 0.00322508455050905*V2912 + 1.62997098133725)+T2913*'Exhaust Gas Math'!$D$14)</f>
        <v>313.59536130063691</v>
      </c>
      <c r="W2913">
        <f>(353.3116967483*V2913^-1.0020802909)*('Exhaust Gas Math'!$E$10/(T2913+'Exhaust Gas Math'!$E$10))+(357.4500179626*V2913^-1.0038444015 )*(T2913/(T2913+'Exhaust Gas Math'!$E$10))</f>
        <v>1.1149043646275829</v>
      </c>
      <c r="X2913">
        <f t="shared" si="686"/>
        <v>-16.995000237563985</v>
      </c>
      <c r="Y2913">
        <f t="shared" si="687"/>
        <v>92971.022228505957</v>
      </c>
      <c r="Z2913">
        <f t="shared" si="688"/>
        <v>92954.027228268387</v>
      </c>
    </row>
    <row r="2914" spans="5:26" x14ac:dyDescent="0.2">
      <c r="E2914">
        <f t="shared" si="690"/>
        <v>0.36362499999997383</v>
      </c>
      <c r="F2914">
        <f t="shared" si="691"/>
        <v>97094.285381088557</v>
      </c>
      <c r="H2914">
        <f t="shared" si="689"/>
        <v>0.36362499999997383</v>
      </c>
      <c r="I2914">
        <f t="shared" si="677"/>
        <v>173.9999999987449</v>
      </c>
      <c r="J2914">
        <f t="shared" si="678"/>
        <v>6.3226344083101627E-2</v>
      </c>
      <c r="K2914">
        <f t="shared" si="679"/>
        <v>2.775955071959872</v>
      </c>
      <c r="L2914">
        <f t="shared" si="680"/>
        <v>4.879314333479795E-4</v>
      </c>
      <c r="M2914">
        <f>J2914/SQRT('Exhaust Gas Math'!$E$14*$B$21*$B$23)</f>
        <v>1.0733673487930344E-3</v>
      </c>
      <c r="N2914">
        <f t="shared" si="681"/>
        <v>4.8722302042668239E-2</v>
      </c>
      <c r="O2914">
        <f t="shared" si="682"/>
        <v>3.4535431903078657E-4</v>
      </c>
      <c r="P2914">
        <f t="shared" si="683"/>
        <v>1</v>
      </c>
      <c r="Q2914">
        <f>($B$16/2)*(COS((ACOS((2*'Intake Valve Fxn Scratch'!$B$1)/$B$16-1)/($B$17/2))*(I2914-($B$17/2)))+1)*P2914</f>
        <v>6.0397211907994731E-3</v>
      </c>
      <c r="R2914">
        <f t="shared" si="684"/>
        <v>0.79470015668414118</v>
      </c>
      <c r="S2914">
        <f t="shared" si="685"/>
        <v>4.3471069685179615E-4</v>
      </c>
      <c r="T2914">
        <f>S2914*'Exhaust Gas Math'!$C$14</f>
        <v>5.1500937238787626E-4</v>
      </c>
      <c r="U2914">
        <f>(T2914/'Exhaust Gas Math'!$B$14)+('Exhaust Gas Math'!$D$10)</f>
        <v>1.8217927426929591E-2</v>
      </c>
      <c r="V2914">
        <f>('Exhaust Gas Math'!$E$10*(2.53982214E-12*V2913^4 - 0.0000000071629564556*V2913^3 + 7.56281407226508E-06*V2913^2 - 0.00322508455050905*V2913 + 1.62997098133725)*$B$24+T2914*'Exhaust Gas Math'!$D$14*$B$23)/('Exhaust Gas Math'!$E$10*(2.53982214E-12*V2913^4 - 0.0000000071629564556*V2913^3 + 7.56281407226508E-06*V2913^2 - 0.00322508455050905*V2913 + 1.62997098133725)+T2914*'Exhaust Gas Math'!$D$14)</f>
        <v>312.77981988189214</v>
      </c>
      <c r="W2914">
        <f>(353.3116967483*V2914^-1.0020802909)*('Exhaust Gas Math'!$E$10/(T2914+'Exhaust Gas Math'!$E$10))+(357.4500179626*V2914^-1.0038444015 )*(T2914/(T2914+'Exhaust Gas Math'!$E$10))</f>
        <v>1.1178239665247041</v>
      </c>
      <c r="X2914">
        <f t="shared" si="686"/>
        <v>-4.3069346973842118</v>
      </c>
      <c r="Y2914">
        <f t="shared" si="687"/>
        <v>97098.592315785936</v>
      </c>
      <c r="Z2914">
        <f t="shared" si="688"/>
        <v>97094.285381088557</v>
      </c>
    </row>
    <row r="2915" spans="5:26" x14ac:dyDescent="0.2">
      <c r="E2915">
        <f t="shared" si="690"/>
        <v>0.36374999999997382</v>
      </c>
      <c r="F2915">
        <f t="shared" si="691"/>
        <v>101312.21780295362</v>
      </c>
      <c r="H2915">
        <f t="shared" si="689"/>
        <v>0.36374999999997382</v>
      </c>
      <c r="I2915">
        <f t="shared" si="677"/>
        <v>179.9999999987449</v>
      </c>
      <c r="J2915">
        <f t="shared" si="678"/>
        <v>6.3399999999999998E-2</v>
      </c>
      <c r="K2915">
        <f t="shared" si="679"/>
        <v>5.8178952406566234E-10</v>
      </c>
      <c r="L2915">
        <f t="shared" si="680"/>
        <v>4.8916234441769013E-4</v>
      </c>
      <c r="M2915">
        <f>J2915/SQRT('Exhaust Gas Math'!$E$14*$B$21*$B$23)</f>
        <v>1.0763154330738279E-3</v>
      </c>
      <c r="N2915">
        <f t="shared" si="681"/>
        <v>5.1362995242862475E-2</v>
      </c>
      <c r="O2915">
        <f t="shared" si="682"/>
        <v>3.6407212922628295E-4</v>
      </c>
      <c r="P2915">
        <f t="shared" si="683"/>
        <v>1</v>
      </c>
      <c r="Q2915">
        <f>($B$16/2)*(COS((ACOS((2*'Intake Valve Fxn Scratch'!$B$1)/$B$16-1)/($B$17/2))*(I2915-($B$17/2)))+1)*P2915</f>
        <v>5.6721466214774245E-3</v>
      </c>
      <c r="R2915">
        <f t="shared" si="684"/>
        <v>0.74633508177334529</v>
      </c>
      <c r="S2915">
        <f t="shared" si="685"/>
        <v>4.5623390364344773E-4</v>
      </c>
      <c r="T2915">
        <f>S2915*'Exhaust Gas Math'!$C$14</f>
        <v>5.4050829224841512E-4</v>
      </c>
      <c r="U2915">
        <f>(T2915/'Exhaust Gas Math'!$B$14)+('Exhaust Gas Math'!$D$10)</f>
        <v>1.9098111060362067E-2</v>
      </c>
      <c r="V2915">
        <f>('Exhaust Gas Math'!$E$10*(2.53982214E-12*V2914^4 - 0.0000000071629564556*V2914^3 + 7.56281407226508E-06*V2914^2 - 0.00322508455050905*V2914 + 1.62997098133725)*$B$24+T2915*'Exhaust Gas Math'!$D$14*$B$23)/('Exhaust Gas Math'!$E$10*(2.53982214E-12*V2914^4 - 0.0000000071629564556*V2914^3 + 7.56281407226508E-06*V2914^2 - 0.00322508455050905*V2914 + 1.62997098133725)+T2915*'Exhaust Gas Math'!$D$14)</f>
        <v>312.09757045114475</v>
      </c>
      <c r="W2915">
        <f>(353.3116967483*V2915^-1.0020802909)*('Exhaust Gas Math'!$E$10/(T2915+'Exhaust Gas Math'!$E$10))+(357.4500179626*V2915^-1.0038444015 )*(T2915/(T2915+'Exhaust Gas Math'!$E$10))</f>
        <v>1.1202781392717571</v>
      </c>
      <c r="X2915">
        <f t="shared" si="686"/>
        <v>-1.8959534033330745E-19</v>
      </c>
      <c r="Y2915">
        <f t="shared" si="687"/>
        <v>101312.21780295362</v>
      </c>
      <c r="Z2915">
        <f t="shared" si="688"/>
        <v>101312.21780295362</v>
      </c>
    </row>
    <row r="2916" spans="5:26" x14ac:dyDescent="0.2">
      <c r="E2916">
        <f t="shared" si="690"/>
        <v>0.3638749999999738</v>
      </c>
      <c r="F2916">
        <f t="shared" si="691"/>
        <v>101325</v>
      </c>
      <c r="H2916">
        <f t="shared" si="689"/>
        <v>0.3638749999999738</v>
      </c>
      <c r="I2916">
        <f t="shared" si="677"/>
        <v>185.99999999874126</v>
      </c>
      <c r="J2916">
        <f t="shared" si="678"/>
        <v>6.3226344083246996E-2</v>
      </c>
      <c r="K2916">
        <f t="shared" si="679"/>
        <v>-2.7759550708011655</v>
      </c>
      <c r="L2916">
        <f t="shared" si="680"/>
        <v>4.8793143334900993E-4</v>
      </c>
      <c r="M2916">
        <f>J2916/SQRT('Exhaust Gas Math'!$E$14*$B$21*$B$23)</f>
        <v>1.0733673487955024E-3</v>
      </c>
      <c r="N2916">
        <f t="shared" si="681"/>
        <v>5.391028538963822E-2</v>
      </c>
      <c r="O2916">
        <f t="shared" si="682"/>
        <v>3.8212787817761869E-4</v>
      </c>
      <c r="P2916">
        <f t="shared" si="683"/>
        <v>1</v>
      </c>
      <c r="Q2916">
        <f>($B$16/2)*(COS((ACOS((2*'Intake Valve Fxn Scratch'!$B$1)/$B$16-1)/($B$17/2))*(I2916-($B$17/2)))+1)*P2916</f>
        <v>5.2797710445924633E-3</v>
      </c>
      <c r="R2916">
        <f t="shared" si="684"/>
        <v>0.69470671639374515</v>
      </c>
      <c r="S2916">
        <f t="shared" si="685"/>
        <v>4.7555959717841969E-4</v>
      </c>
      <c r="T2916">
        <f>S2916*'Exhaust Gas Math'!$C$14</f>
        <v>5.6340377968520016E-4</v>
      </c>
      <c r="U2916">
        <f>(T2916/'Exhaust Gas Math'!$B$14)+('Exhaust Gas Math'!$D$10)</f>
        <v>1.9888428196599039E-2</v>
      </c>
      <c r="V2916">
        <f>('Exhaust Gas Math'!$E$10*(2.53982214E-12*V2915^4 - 0.0000000071629564556*V2915^3 + 7.56281407226508E-06*V2915^2 - 0.00322508455050905*V2915 + 1.62997098133725)*$B$24+T2916*'Exhaust Gas Math'!$D$14*$B$23)/('Exhaust Gas Math'!$E$10*(2.53982214E-12*V2915^4 - 0.0000000071629564556*V2915^3 + 7.56281407226508E-06*V2915^2 - 0.00322508455050905*V2915 + 1.62997098133725)+T2916*'Exhaust Gas Math'!$D$14)</f>
        <v>311.5365790516089</v>
      </c>
      <c r="W2916">
        <f>(353.3116967483*V2916^-1.0020802909)*('Exhaust Gas Math'!$E$10/(T2916+'Exhaust Gas Math'!$E$10))+(357.4500179626*V2916^-1.0038444015 )*(T2916/(T2916+'Exhaust Gas Math'!$E$10))</f>
        <v>1.1223041981647779</v>
      </c>
      <c r="X2916">
        <f t="shared" si="686"/>
        <v>4.3241968617728492</v>
      </c>
      <c r="Y2916">
        <f t="shared" si="687"/>
        <v>105580.75159184683</v>
      </c>
      <c r="Z2916">
        <f t="shared" si="688"/>
        <v>101325</v>
      </c>
    </row>
    <row r="2917" spans="5:26" x14ac:dyDescent="0.2">
      <c r="E2917">
        <f t="shared" si="690"/>
        <v>0.36399999999997379</v>
      </c>
      <c r="F2917">
        <f t="shared" si="691"/>
        <v>101325</v>
      </c>
      <c r="H2917">
        <f t="shared" si="689"/>
        <v>0.36399999999997379</v>
      </c>
      <c r="I2917">
        <f t="shared" si="677"/>
        <v>191.99999999874126</v>
      </c>
      <c r="J2917">
        <f t="shared" si="678"/>
        <v>6.2707278943406206E-2</v>
      </c>
      <c r="K2917">
        <f t="shared" si="679"/>
        <v>-5.5214961975239794</v>
      </c>
      <c r="L2917">
        <f t="shared" si="680"/>
        <v>4.8425218626119062E-4</v>
      </c>
      <c r="M2917">
        <f>J2917/SQRT('Exhaust Gas Math'!$E$14*$B$21*$B$23)</f>
        <v>1.0645553957863341E-3</v>
      </c>
      <c r="N2917">
        <f t="shared" si="681"/>
        <v>5.630113901758943E-2</v>
      </c>
      <c r="O2917">
        <f t="shared" si="682"/>
        <v>3.9907477091393238E-4</v>
      </c>
      <c r="P2917">
        <f t="shared" si="683"/>
        <v>1</v>
      </c>
      <c r="Q2917">
        <f>($B$16/2)*(COS((ACOS((2*'Intake Valve Fxn Scratch'!$B$1)/$B$16-1)/($B$17/2))*(I2917-($B$17/2)))+1)*P2917</f>
        <v>4.8677924021953848E-3</v>
      </c>
      <c r="R2917">
        <f t="shared" si="684"/>
        <v>0.64049900028886642</v>
      </c>
      <c r="S2917">
        <f t="shared" si="685"/>
        <v>4.9228307581936765E-4</v>
      </c>
      <c r="T2917">
        <f>S2917*'Exhaust Gas Math'!$C$14</f>
        <v>5.832163775839654E-4</v>
      </c>
      <c r="U2917">
        <f>(T2917/'Exhaust Gas Math'!$B$14)+('Exhaust Gas Math'!$D$10)</f>
        <v>2.057232871088158E-2</v>
      </c>
      <c r="V2917">
        <f>('Exhaust Gas Math'!$E$10*(2.53982214E-12*V2916^4 - 0.0000000071629564556*V2916^3 + 7.56281407226508E-06*V2916^2 - 0.00322508455050905*V2916 + 1.62997098133725)*$B$24+T2917*'Exhaust Gas Math'!$D$14*$B$23)/('Exhaust Gas Math'!$E$10*(2.53982214E-12*V2916^4 - 0.0000000071629564556*V2916^3 + 7.56281407226508E-06*V2916^2 - 0.00322508455050905*V2916 + 1.62997098133725)+T2917*'Exhaust Gas Math'!$D$14)</f>
        <v>311.08602182970361</v>
      </c>
      <c r="W2917">
        <f>(353.3116967483*V2917^-1.0020802909)*('Exhaust Gas Math'!$E$10/(T2917+'Exhaust Gas Math'!$E$10))+(357.4500179626*V2917^-1.0038444015 )*(T2917/(T2917+'Exhaust Gas Math'!$E$10))</f>
        <v>1.1239367206304238</v>
      </c>
      <c r="X2917">
        <f t="shared" si="686"/>
        <v>17.132684589163567</v>
      </c>
      <c r="Y2917">
        <f t="shared" si="687"/>
        <v>109881.96062449999</v>
      </c>
      <c r="Z2917">
        <f t="shared" si="688"/>
        <v>101325</v>
      </c>
    </row>
    <row r="2918" spans="5:26" x14ac:dyDescent="0.2">
      <c r="E2918">
        <f t="shared" si="690"/>
        <v>0.36412499999997378</v>
      </c>
      <c r="F2918">
        <f t="shared" si="691"/>
        <v>101325</v>
      </c>
      <c r="H2918">
        <f t="shared" si="689"/>
        <v>0.36412499999997378</v>
      </c>
      <c r="I2918">
        <f t="shared" si="677"/>
        <v>197.99999999874126</v>
      </c>
      <c r="J2918">
        <f t="shared" si="678"/>
        <v>6.1848491566771642E-2</v>
      </c>
      <c r="K2918">
        <f t="shared" si="679"/>
        <v>-8.2065426564579074</v>
      </c>
      <c r="L2918">
        <f t="shared" si="680"/>
        <v>4.7816491375526243E-4</v>
      </c>
      <c r="M2918">
        <f>J2918/SQRT('Exhaust Gas Math'!$E$14*$B$21*$B$23)</f>
        <v>1.0499761196475208E-3</v>
      </c>
      <c r="N2918">
        <f t="shared" si="681"/>
        <v>5.8465535048061713E-2</v>
      </c>
      <c r="O2918">
        <f t="shared" si="682"/>
        <v>4.1441648273539124E-4</v>
      </c>
      <c r="P2918">
        <f t="shared" si="683"/>
        <v>1</v>
      </c>
      <c r="Q2918">
        <f>($B$16/2)*(COS((ACOS((2*'Intake Valve Fxn Scratch'!$B$1)/$B$16-1)/($B$17/2))*(I2918-($B$17/2)))+1)*P2918</f>
        <v>4.4416683252800271E-3</v>
      </c>
      <c r="R2918">
        <f t="shared" si="684"/>
        <v>0.58443004280000355</v>
      </c>
      <c r="S2918">
        <f t="shared" si="685"/>
        <v>5.0609723437905084E-4</v>
      </c>
      <c r="T2918">
        <f>S2918*'Exhaust Gas Math'!$C$14</f>
        <v>5.9958225305335722E-4</v>
      </c>
      <c r="U2918">
        <f>(T2918/'Exhaust Gas Math'!$B$14)+('Exhaust Gas Math'!$D$10)</f>
        <v>2.1137253649417716E-2</v>
      </c>
      <c r="V2918">
        <f>('Exhaust Gas Math'!$E$10*(2.53982214E-12*V2917^4 - 0.0000000071629564556*V2917^3 + 7.56281407226508E-06*V2917^2 - 0.00322508455050905*V2917 + 1.62997098133725)*$B$24+T2918*'Exhaust Gas Math'!$D$14*$B$23)/('Exhaust Gas Math'!$E$10*(2.53982214E-12*V2917^4 - 0.0000000071629564556*V2917^3 + 7.56281407226508E-06*V2917^2 - 0.00322508455050905*V2917 + 1.62997098133725)+T2918*'Exhaust Gas Math'!$D$14)</f>
        <v>310.73591957818826</v>
      </c>
      <c r="W2918">
        <f>(353.3116967483*V2918^-1.0020802909)*('Exhaust Gas Math'!$E$10/(T2918+'Exhaust Gas Math'!$E$10))+(357.4500179626*V2918^-1.0038444015 )*(T2918/(T2918+'Exhaust Gas Math'!$E$10))</f>
        <v>1.1252085371306049</v>
      </c>
      <c r="X2918">
        <f t="shared" si="686"/>
        <v>37.889902295164148</v>
      </c>
      <c r="Y2918">
        <f t="shared" si="687"/>
        <v>114207.95354164226</v>
      </c>
      <c r="Z2918">
        <f t="shared" si="688"/>
        <v>101325</v>
      </c>
    </row>
    <row r="2919" spans="5:26" x14ac:dyDescent="0.2">
      <c r="E2919">
        <f t="shared" si="690"/>
        <v>0.36424999999997376</v>
      </c>
      <c r="F2919">
        <f t="shared" si="691"/>
        <v>101325</v>
      </c>
      <c r="H2919">
        <f t="shared" si="689"/>
        <v>0.36424999999997376</v>
      </c>
      <c r="I2919">
        <f t="shared" si="677"/>
        <v>203.99999999874126</v>
      </c>
      <c r="J2919">
        <f t="shared" si="678"/>
        <v>6.0659391007553611E-2</v>
      </c>
      <c r="K2919">
        <f t="shared" si="679"/>
        <v>-10.801676516719676</v>
      </c>
      <c r="L2919">
        <f t="shared" si="680"/>
        <v>4.6973630926263731E-4</v>
      </c>
      <c r="M2919">
        <f>J2919/SQRT('Exhaust Gas Math'!$E$14*$B$21*$B$23)</f>
        <v>1.0297892539793331E-3</v>
      </c>
      <c r="N2919">
        <f t="shared" si="681"/>
        <v>6.0328632871949589E-2</v>
      </c>
      <c r="O2919">
        <f t="shared" si="682"/>
        <v>4.2762252705762092E-4</v>
      </c>
      <c r="P2919">
        <f t="shared" si="683"/>
        <v>1</v>
      </c>
      <c r="Q2919">
        <f>($B$16/2)*(COS((ACOS((2*'Intake Valve Fxn Scratch'!$B$1)/$B$16-1)/($B$17/2))*(I2919-($B$17/2)))+1)*P2919</f>
        <v>4.0070438345585369E-3</v>
      </c>
      <c r="R2919">
        <f t="shared" si="684"/>
        <v>0.52724260981033377</v>
      </c>
      <c r="S2919">
        <f t="shared" si="685"/>
        <v>5.1682480382321614E-4</v>
      </c>
      <c r="T2919">
        <f>S2919*'Exhaust Gas Math'!$C$14</f>
        <v>6.1229139236531314E-4</v>
      </c>
      <c r="U2919">
        <f>(T2919/'Exhaust Gas Math'!$B$14)+('Exhaust Gas Math'!$D$10)</f>
        <v>2.1575953660185956E-2</v>
      </c>
      <c r="V2919">
        <f>('Exhaust Gas Math'!$E$10*(2.53982214E-12*V2918^4 - 0.0000000071629564556*V2918^3 + 7.56281407226508E-06*V2918^2 - 0.00322508455050905*V2918 + 1.62997098133725)*$B$24+T2919*'Exhaust Gas Math'!$D$14*$B$23)/('Exhaust Gas Math'!$E$10*(2.53982214E-12*V2918^4 - 0.0000000071629564556*V2918^3 + 7.56281407226508E-06*V2918^2 - 0.00322508455050905*V2918 + 1.62997098133725)+T2919*'Exhaust Gas Math'!$D$14)</f>
        <v>310.47676082362136</v>
      </c>
      <c r="W2919">
        <f>(353.3116967483*V2919^-1.0020802909)*('Exhaust Gas Math'!$E$10/(T2919+'Exhaust Gas Math'!$E$10))+(357.4500179626*V2919^-1.0038444015 )*(T2919/(T2919+'Exhaust Gas Math'!$E$10))</f>
        <v>1.1261518352107154</v>
      </c>
      <c r="X2919">
        <f t="shared" si="686"/>
        <v>65.69756714584183</v>
      </c>
      <c r="Y2919">
        <f t="shared" si="687"/>
        <v>118571.14293618048</v>
      </c>
      <c r="Z2919">
        <f t="shared" si="688"/>
        <v>101325</v>
      </c>
    </row>
    <row r="2920" spans="5:26" x14ac:dyDescent="0.2">
      <c r="E2920">
        <f t="shared" si="690"/>
        <v>0.36437499999997375</v>
      </c>
      <c r="F2920">
        <f t="shared" si="691"/>
        <v>101325</v>
      </c>
      <c r="H2920">
        <f t="shared" si="689"/>
        <v>0.36437499999997375</v>
      </c>
      <c r="I2920">
        <f t="shared" si="677"/>
        <v>209.99999999874126</v>
      </c>
      <c r="J2920">
        <f t="shared" si="678"/>
        <v>5.9153005300315462E-2</v>
      </c>
      <c r="K2920">
        <f t="shared" si="679"/>
        <v>-13.278464948666794</v>
      </c>
      <c r="L2920">
        <f t="shared" si="680"/>
        <v>4.5905871833794439E-4</v>
      </c>
      <c r="M2920">
        <f>J2920/SQRT('Exhaust Gas Math'!$E$14*$B$21*$B$23)</f>
        <v>1.0042159703064271E-3</v>
      </c>
      <c r="N2920">
        <f t="shared" si="681"/>
        <v>6.1813705050667925E-2</v>
      </c>
      <c r="O2920">
        <f t="shared" si="682"/>
        <v>4.3814904303676511E-4</v>
      </c>
      <c r="P2920">
        <f t="shared" si="683"/>
        <v>1</v>
      </c>
      <c r="Q2920">
        <f>($B$16/2)*(COS((ACOS((2*'Intake Valve Fxn Scratch'!$B$1)/$B$16-1)/($B$17/2))*(I2920-($B$17/2)))+1)*P2920</f>
        <v>3.5696765588180308E-3</v>
      </c>
      <c r="R2920">
        <f t="shared" si="684"/>
        <v>0.46969428405500407</v>
      </c>
      <c r="S2920">
        <f t="shared" si="685"/>
        <v>5.2444240115657017E-4</v>
      </c>
      <c r="T2920">
        <f>S2920*'Exhaust Gas Math'!$C$14</f>
        <v>6.2131609327597821E-4</v>
      </c>
      <c r="U2920">
        <f>(T2920/'Exhaust Gas Math'!$B$14)+('Exhaust Gas Math'!$D$10)</f>
        <v>2.1887472504185438E-2</v>
      </c>
      <c r="V2920">
        <f>('Exhaust Gas Math'!$E$10*(2.53982214E-12*V2919^4 - 0.0000000071629564556*V2919^3 + 7.56281407226508E-06*V2919^2 - 0.00322508455050905*V2919 + 1.62997098133725)*$B$24+T2920*'Exhaust Gas Math'!$D$14*$B$23)/('Exhaust Gas Math'!$E$10*(2.53982214E-12*V2919^4 - 0.0000000071629564556*V2919^3 + 7.56281407226508E-06*V2919^2 - 0.00322508455050905*V2919 + 1.62997098133725)+T2920*'Exhaust Gas Math'!$D$14)</f>
        <v>310.29910852878709</v>
      </c>
      <c r="W2920">
        <f>(353.3116967483*V2920^-1.0020802909)*('Exhaust Gas Math'!$E$10/(T2920+'Exhaust Gas Math'!$E$10))+(357.4500179626*V2920^-1.0038444015 )*(T2920/(T2920+'Exhaust Gas Math'!$E$10))</f>
        <v>1.1267993748782572</v>
      </c>
      <c r="X2920">
        <f t="shared" si="686"/>
        <v>99.337298416808281</v>
      </c>
      <c r="Y2920">
        <f t="shared" si="687"/>
        <v>123010.43079162513</v>
      </c>
      <c r="Z2920">
        <f t="shared" si="688"/>
        <v>101325</v>
      </c>
    </row>
    <row r="2921" spans="5:26" x14ac:dyDescent="0.2">
      <c r="E2921">
        <f t="shared" si="690"/>
        <v>0.36449999999997373</v>
      </c>
      <c r="F2921">
        <f t="shared" si="691"/>
        <v>101325</v>
      </c>
      <c r="H2921">
        <f t="shared" si="689"/>
        <v>0.36449999999997373</v>
      </c>
      <c r="I2921">
        <f t="shared" si="677"/>
        <v>215.99999999873762</v>
      </c>
      <c r="J2921">
        <f t="shared" si="678"/>
        <v>5.7345838722095546E-2</v>
      </c>
      <c r="K2921">
        <f t="shared" si="679"/>
        <v>-15.609771739940228</v>
      </c>
      <c r="L2921">
        <f t="shared" si="680"/>
        <v>4.4624912690177264E-4</v>
      </c>
      <c r="M2921">
        <f>J2921/SQRT('Exhaust Gas Math'!$E$14*$B$21*$B$23)</f>
        <v>9.7353645487624854E-4</v>
      </c>
      <c r="N2921">
        <f t="shared" si="681"/>
        <v>6.2845765439943607E-2</v>
      </c>
      <c r="O2921">
        <f t="shared" si="682"/>
        <v>4.4546451250339282E-4</v>
      </c>
      <c r="P2921">
        <f t="shared" si="683"/>
        <v>1</v>
      </c>
      <c r="Q2921">
        <f>($B$16/2)*(COS((ACOS((2*'Intake Valve Fxn Scratch'!$B$1)/$B$16-1)/($B$17/2))*(I2921-($B$17/2)))+1)*P2921</f>
        <v>3.1353604615171216E-3</v>
      </c>
      <c r="R2921">
        <f t="shared" si="684"/>
        <v>0.41254742914698966</v>
      </c>
      <c r="S2921">
        <f t="shared" si="685"/>
        <v>5.2909220005269955E-4</v>
      </c>
      <c r="T2921">
        <f>S2921*'Exhaust Gas Math'!$C$14</f>
        <v>6.2682479142527135E-4</v>
      </c>
      <c r="U2921">
        <f>(T2921/'Exhaust Gas Math'!$B$14)+('Exhaust Gas Math'!$D$10)</f>
        <v>2.2077624321558346E-2</v>
      </c>
      <c r="V2921">
        <f>('Exhaust Gas Math'!$E$10*(2.53982214E-12*V2920^4 - 0.0000000071629564556*V2920^3 + 7.56281407226508E-06*V2920^2 - 0.00322508455050905*V2920 + 1.62997098133725)*$B$24+T2921*'Exhaust Gas Math'!$D$14*$B$23)/('Exhaust Gas Math'!$E$10*(2.53982214E-12*V2920^4 - 0.0000000071629564556*V2920^3 + 7.56281407226508E-06*V2920^2 - 0.00322508455050905*V2920 + 1.62997098133725)+T2921*'Exhaust Gas Math'!$D$14)</f>
        <v>310.19320645601914</v>
      </c>
      <c r="W2921">
        <f>(353.3116967483*V2921^-1.0020802909)*('Exhaust Gas Math'!$E$10/(T2921+'Exhaust Gas Math'!$E$10))+(357.4500179626*V2921^-1.0038444015 )*(T2921/(T2921+'Exhaust Gas Math'!$E$10))</f>
        <v>1.1271857400269636</v>
      </c>
      <c r="X2921">
        <f t="shared" si="686"/>
        <v>137.32784189050545</v>
      </c>
      <c r="Y2921">
        <f t="shared" si="687"/>
        <v>127597.23973422757</v>
      </c>
      <c r="Z2921">
        <f t="shared" si="688"/>
        <v>101325</v>
      </c>
    </row>
    <row r="2922" spans="5:26" x14ac:dyDescent="0.2">
      <c r="E2922">
        <f t="shared" si="690"/>
        <v>0.36462499999997372</v>
      </c>
      <c r="F2922">
        <f t="shared" si="691"/>
        <v>101325</v>
      </c>
      <c r="H2922">
        <f t="shared" si="689"/>
        <v>0.36462499999997372</v>
      </c>
      <c r="I2922">
        <f t="shared" si="677"/>
        <v>221.99999999873762</v>
      </c>
      <c r="J2922">
        <f t="shared" si="678"/>
        <v>5.5257690968099502E-2</v>
      </c>
      <c r="K2922">
        <f t="shared" si="679"/>
        <v>-17.770054605476087</v>
      </c>
      <c r="L2922">
        <f t="shared" si="680"/>
        <v>4.3144787951848143E-4</v>
      </c>
      <c r="M2922">
        <f>J2922/SQRT('Exhaust Gas Math'!$E$14*$B$21*$B$23)</f>
        <v>9.3808683887996471E-4</v>
      </c>
      <c r="N2922">
        <f t="shared" si="681"/>
        <v>6.3355736789051431E-2</v>
      </c>
      <c r="O2922">
        <f t="shared" si="682"/>
        <v>4.490793008161886E-4</v>
      </c>
      <c r="P2922">
        <f t="shared" si="683"/>
        <v>1</v>
      </c>
      <c r="Q2922">
        <f>($B$16/2)*(COS((ACOS((2*'Intake Valve Fxn Scratch'!$B$1)/$B$16-1)/($B$17/2))*(I2922-($B$17/2)))+1)*P2922</f>
        <v>2.7098490860425297E-3</v>
      </c>
      <c r="R2922">
        <f t="shared" si="684"/>
        <v>0.35655909026875393</v>
      </c>
      <c r="S2922">
        <f t="shared" si="685"/>
        <v>5.31077986148299E-4</v>
      </c>
      <c r="T2922">
        <f>S2922*'Exhaust Gas Math'!$C$14</f>
        <v>6.2917738697490402E-4</v>
      </c>
      <c r="U2922">
        <f>(T2922/'Exhaust Gas Math'!$B$14)+('Exhaust Gas Math'!$D$10)</f>
        <v>2.215883231429679E-2</v>
      </c>
      <c r="V2922">
        <f>('Exhaust Gas Math'!$E$10*(2.53982214E-12*V2921^4 - 0.0000000071629564556*V2921^3 + 7.56281407226508E-06*V2921^2 - 0.00322508455050905*V2921 + 1.62997098133725)*$B$24+T2922*'Exhaust Gas Math'!$D$14*$B$23)/('Exhaust Gas Math'!$E$10*(2.53982214E-12*V2921^4 - 0.0000000071629564556*V2921^3 + 7.56281407226508E-06*V2921^2 - 0.00322508455050905*V2921 + 1.62997098133725)+T2922*'Exhaust Gas Math'!$D$14)</f>
        <v>310.14862761277874</v>
      </c>
      <c r="W2922">
        <f>(353.3116967483*V2922^-1.0020802909)*('Exhaust Gas Math'!$E$10/(T2922+'Exhaust Gas Math'!$E$10))+(357.4500179626*V2922^-1.0038444015 )*(T2922/(T2922+'Exhaust Gas Math'!$E$10))</f>
        <v>1.1273484574003847</v>
      </c>
      <c r="X2922">
        <f t="shared" si="686"/>
        <v>177.99413976412808</v>
      </c>
      <c r="Y2922">
        <f t="shared" si="687"/>
        <v>132440.9946748401</v>
      </c>
      <c r="Z2922">
        <f t="shared" si="688"/>
        <v>101325</v>
      </c>
    </row>
    <row r="2923" spans="5:26" x14ac:dyDescent="0.2">
      <c r="E2923">
        <f t="shared" si="690"/>
        <v>0.36474999999997371</v>
      </c>
      <c r="F2923">
        <f t="shared" si="691"/>
        <v>101325</v>
      </c>
      <c r="H2923">
        <f t="shared" si="689"/>
        <v>0.36474999999997371</v>
      </c>
      <c r="I2923">
        <f t="shared" si="677"/>
        <v>227.99999999873762</v>
      </c>
      <c r="J2923">
        <f t="shared" si="678"/>
        <v>5.2911440222094458E-2</v>
      </c>
      <c r="K2923">
        <f t="shared" si="679"/>
        <v>-19.73564503413029</v>
      </c>
      <c r="L2923">
        <f t="shared" si="680"/>
        <v>4.1481714175177161E-4</v>
      </c>
      <c r="M2923">
        <f>J2923/SQRT('Exhaust Gas Math'!$E$14*$B$21*$B$23)</f>
        <v>8.9825551572876269E-4</v>
      </c>
      <c r="N2923">
        <f t="shared" si="681"/>
        <v>6.3284913265730575E-2</v>
      </c>
      <c r="O2923">
        <f t="shared" si="682"/>
        <v>4.4857728821328622E-4</v>
      </c>
      <c r="P2923">
        <f t="shared" si="683"/>
        <v>1</v>
      </c>
      <c r="Q2923">
        <f>($B$16/2)*(COS((ACOS((2*'Intake Valve Fxn Scratch'!$B$1)/$B$16-1)/($B$17/2))*(I2923-($B$17/2)))+1)*P2923</f>
        <v>2.2987793364277254E-3</v>
      </c>
      <c r="R2923">
        <f t="shared" si="684"/>
        <v>0.30247096531943757</v>
      </c>
      <c r="S2923">
        <f t="shared" si="685"/>
        <v>5.3084403973274459E-4</v>
      </c>
      <c r="T2923">
        <f>S2923*'Exhaust Gas Math'!$C$14</f>
        <v>6.2890022656104797E-4</v>
      </c>
      <c r="U2923">
        <f>(T2923/'Exhaust Gas Math'!$B$14)+('Exhaust Gas Math'!$D$10)</f>
        <v>2.214926516159206E-2</v>
      </c>
      <c r="V2923">
        <f>('Exhaust Gas Math'!$E$10*(2.53982214E-12*V2922^4 - 0.0000000071629564556*V2922^3 + 7.56281407226508E-06*V2922^2 - 0.00322508455050905*V2922 + 1.62997098133725)*$B$24+T2923*'Exhaust Gas Math'!$D$14*$B$23)/('Exhaust Gas Math'!$E$10*(2.53982214E-12*V2922^4 - 0.0000000071629564556*V2922^3 + 7.56281407226508E-06*V2922^2 - 0.00322508455050905*V2922 + 1.62997098133725)+T2923*'Exhaust Gas Math'!$D$14)</f>
        <v>310.15403660183387</v>
      </c>
      <c r="W2923">
        <f>(353.3116967483*V2923^-1.0020802909)*('Exhaust Gas Math'!$E$10/(T2923+'Exhaust Gas Math'!$E$10))+(357.4500179626*V2923^-1.0038444015 )*(T2923/(T2923+'Exhaust Gas Math'!$E$10))</f>
        <v>1.1273287118595798</v>
      </c>
      <c r="X2923">
        <f t="shared" si="686"/>
        <v>219.54483437402652</v>
      </c>
      <c r="Y2923">
        <f t="shared" si="687"/>
        <v>137693.71052461298</v>
      </c>
      <c r="Z2923">
        <f t="shared" si="688"/>
        <v>101325</v>
      </c>
    </row>
    <row r="2924" spans="5:26" x14ac:dyDescent="0.2">
      <c r="E2924">
        <f t="shared" si="690"/>
        <v>0.36487499999997369</v>
      </c>
      <c r="F2924">
        <f t="shared" si="691"/>
        <v>101325</v>
      </c>
      <c r="H2924">
        <f t="shared" si="689"/>
        <v>0.36487499999997369</v>
      </c>
      <c r="I2924">
        <f t="shared" si="677"/>
        <v>233.99999999873762</v>
      </c>
      <c r="J2924">
        <f t="shared" si="678"/>
        <v>5.0332792498235641E-2</v>
      </c>
      <c r="K2924">
        <f t="shared" si="679"/>
        <v>-21.485007605842394</v>
      </c>
      <c r="L2924">
        <f t="shared" si="680"/>
        <v>3.9653912344480289E-4</v>
      </c>
      <c r="M2924">
        <f>J2924/SQRT('Exhaust Gas Math'!$E$14*$B$21*$B$23)</f>
        <v>8.5447888573428408E-4</v>
      </c>
      <c r="N2924">
        <f t="shared" si="681"/>
        <v>6.2589395196869874E-2</v>
      </c>
      <c r="O2924">
        <f t="shared" si="682"/>
        <v>4.4364730422290249E-4</v>
      </c>
      <c r="P2924">
        <f t="shared" si="683"/>
        <v>1</v>
      </c>
      <c r="Q2924">
        <f>($B$16/2)*(COS((ACOS((2*'Intake Valve Fxn Scratch'!$B$1)/$B$16-1)/($B$17/2))*(I2924-($B$17/2)))+1)*P2924</f>
        <v>1.9075968032328846E-3</v>
      </c>
      <c r="R2924">
        <f t="shared" si="684"/>
        <v>0.25099957937274797</v>
      </c>
      <c r="S2924">
        <f t="shared" si="685"/>
        <v>5.2893754071603992E-4</v>
      </c>
      <c r="T2924">
        <f>S2924*'Exhaust Gas Math'!$C$14</f>
        <v>6.2664156380174189E-4</v>
      </c>
      <c r="U2924">
        <f>(T2924/'Exhaust Gas Math'!$B$14)+('Exhaust Gas Math'!$D$10)</f>
        <v>2.2071299584812423E-2</v>
      </c>
      <c r="V2924">
        <f>('Exhaust Gas Math'!$E$10*(2.53982214E-12*V2923^4 - 0.0000000071629564556*V2923^3 + 7.56281407226508E-06*V2923^2 - 0.00322508455050905*V2923 + 1.62997098133725)*$B$24+T2924*'Exhaust Gas Math'!$D$14*$B$23)/('Exhaust Gas Math'!$E$10*(2.53982214E-12*V2923^4 - 0.0000000071629564556*V2923^3 + 7.56281407226508E-06*V2923^2 - 0.00322508455050905*V2923 + 1.62997098133725)+T2924*'Exhaust Gas Math'!$D$14)</f>
        <v>310.19716169887914</v>
      </c>
      <c r="W2924">
        <f>(353.3116967483*V2924^-1.0020802909)*('Exhaust Gas Math'!$E$10/(T2924+'Exhaust Gas Math'!$E$10))+(357.4500179626*V2924^-1.0038444015 )*(T2924/(T2924+'Exhaust Gas Math'!$E$10))</f>
        <v>1.1271713061267505</v>
      </c>
      <c r="X2924">
        <f t="shared" si="686"/>
        <v>260.15426638190468</v>
      </c>
      <c r="Y2924">
        <f t="shared" si="687"/>
        <v>143553.47866724062</v>
      </c>
      <c r="Z2924">
        <f t="shared" si="688"/>
        <v>101325</v>
      </c>
    </row>
    <row r="2925" spans="5:26" x14ac:dyDescent="0.2">
      <c r="E2925">
        <f t="shared" si="690"/>
        <v>0.36499999999997368</v>
      </c>
      <c r="F2925">
        <f t="shared" si="691"/>
        <v>101325</v>
      </c>
      <c r="H2925">
        <f t="shared" si="689"/>
        <v>0.36499999999997368</v>
      </c>
      <c r="I2925">
        <f t="shared" si="677"/>
        <v>239.99999999873762</v>
      </c>
      <c r="J2925">
        <f t="shared" si="678"/>
        <v>4.7550000000605157E-2</v>
      </c>
      <c r="K2925">
        <f t="shared" si="679"/>
        <v>-22.998975938197177</v>
      </c>
      <c r="L2925">
        <f t="shared" si="680"/>
        <v>3.7681408239108739E-4</v>
      </c>
      <c r="M2925">
        <f>J2925/SQRT('Exhaust Gas Math'!$E$14*$B$21*$B$23)</f>
        <v>8.0723657481564443E-4</v>
      </c>
      <c r="N2925">
        <f t="shared" si="681"/>
        <v>6.1244119152675337E-2</v>
      </c>
      <c r="O2925">
        <f t="shared" si="682"/>
        <v>4.3411169378018639E-4</v>
      </c>
      <c r="P2925">
        <f t="shared" si="683"/>
        <v>1</v>
      </c>
      <c r="Q2925">
        <f>($B$16/2)*(COS((ACOS((2*'Intake Valve Fxn Scratch'!$B$1)/$B$16-1)/($B$17/2))*(I2925-($B$17/2)))+1)*P2925</f>
        <v>1.5414836238253687E-3</v>
      </c>
      <c r="R2925">
        <f t="shared" si="684"/>
        <v>0.20282679260860115</v>
      </c>
      <c r="S2925">
        <f t="shared" si="685"/>
        <v>5.259577078453679E-4</v>
      </c>
      <c r="T2925">
        <f>S2925*'Exhaust Gas Math'!$C$14</f>
        <v>6.2311130363639617E-4</v>
      </c>
      <c r="U2925">
        <f>(T2925/'Exhaust Gas Math'!$B$14)+('Exhaust Gas Math'!$D$10)</f>
        <v>2.1949440414451852E-2</v>
      </c>
      <c r="V2925">
        <f>('Exhaust Gas Math'!$E$10*(2.53982214E-12*V2924^4 - 0.0000000071629564556*V2924^3 + 7.56281407226508E-06*V2924^2 - 0.00322508455050905*V2924 + 1.62997098133725)*$B$24+T2925*'Exhaust Gas Math'!$D$14*$B$23)/('Exhaust Gas Math'!$E$10*(2.53982214E-12*V2924^4 - 0.0000000071629564556*V2924^3 + 7.56281407226508E-06*V2924^2 - 0.00322508455050905*V2924 + 1.62997098133725)+T2925*'Exhaust Gas Math'!$D$14)</f>
        <v>310.26507546835404</v>
      </c>
      <c r="W2925">
        <f>(353.3116967483*V2925^-1.0020802909)*('Exhaust Gas Math'!$E$10/(T2925+'Exhaust Gas Math'!$E$10))+(357.4500179626*V2925^-1.0038444015 )*(T2925/(T2925+'Exhaust Gas Math'!$E$10))</f>
        <v>1.1269235109749236</v>
      </c>
      <c r="X2925">
        <f t="shared" si="686"/>
        <v>298.04472633935836</v>
      </c>
      <c r="Y2925">
        <f t="shared" si="687"/>
        <v>150266.87617859963</v>
      </c>
      <c r="Z2925">
        <f t="shared" si="688"/>
        <v>101325</v>
      </c>
    </row>
    <row r="2926" spans="5:26" x14ac:dyDescent="0.2">
      <c r="E2926">
        <f t="shared" si="690"/>
        <v>0.36512499999997367</v>
      </c>
      <c r="F2926">
        <f t="shared" si="691"/>
        <v>101325</v>
      </c>
      <c r="H2926">
        <f t="shared" si="689"/>
        <v>0.36512499999997367</v>
      </c>
      <c r="I2926">
        <f t="shared" si="677"/>
        <v>245.99999999873762</v>
      </c>
      <c r="J2926">
        <f t="shared" si="678"/>
        <v>4.4593551586140798E-2</v>
      </c>
      <c r="K2926">
        <f t="shared" si="679"/>
        <v>-24.260962677328763</v>
      </c>
      <c r="L2926">
        <f t="shared" si="680"/>
        <v>3.5585813026811836E-4</v>
      </c>
      <c r="M2926">
        <f>J2926/SQRT('Exhaust Gas Math'!$E$14*$B$21*$B$23)</f>
        <v>7.5704617961730631E-4</v>
      </c>
      <c r="N2926">
        <f t="shared" si="681"/>
        <v>5.9246088902839791E-2</v>
      </c>
      <c r="O2926">
        <f t="shared" si="682"/>
        <v>4.1994921895027016E-4</v>
      </c>
      <c r="P2926">
        <f t="shared" si="683"/>
        <v>1</v>
      </c>
      <c r="Q2926">
        <f>($B$16/2)*(COS((ACOS((2*'Intake Valve Fxn Scratch'!$B$1)/$B$16-1)/($B$17/2))*(I2926-($B$17/2)))+1)*P2926</f>
        <v>1.2052898327202584E-3</v>
      </c>
      <c r="R2926">
        <f t="shared" si="684"/>
        <v>0.1585907674631919</v>
      </c>
      <c r="S2926">
        <f t="shared" si="685"/>
        <v>5.2249723747689028E-4</v>
      </c>
      <c r="T2926">
        <f>S2926*'Exhaust Gas Math'!$C$14</f>
        <v>6.1901162381360108E-4</v>
      </c>
      <c r="U2926">
        <f>(T2926/'Exhaust Gas Math'!$B$14)+('Exhaust Gas Math'!$D$10)</f>
        <v>2.1807925750220059E-2</v>
      </c>
      <c r="V2926">
        <f>('Exhaust Gas Math'!$E$10*(2.53982214E-12*V2925^4 - 0.0000000071629564556*V2925^3 + 7.56281407226508E-06*V2925^2 - 0.00322508455050905*V2925 + 1.62997098133725)*$B$24+T2926*'Exhaust Gas Math'!$D$14*$B$23)/('Exhaust Gas Math'!$E$10*(2.53982214E-12*V2925^4 - 0.0000000071629564556*V2925^3 + 7.56281407226508E-06*V2925^2 - 0.00322508455050905*V2925 + 1.62997098133725)+T2926*'Exhaust Gas Math'!$D$14)</f>
        <v>310.34484558850039</v>
      </c>
      <c r="W2926">
        <f>(353.3116967483*V2926^-1.0020802909)*('Exhaust Gas Math'!$E$10/(T2926+'Exhaust Gas Math'!$E$10))+(357.4500179626*V2926^-1.0038444015 )*(T2926/(T2926+'Exhaust Gas Math'!$E$10))</f>
        <v>1.1266325946186684</v>
      </c>
      <c r="X2926">
        <f t="shared" si="686"/>
        <v>331.56476734385831</v>
      </c>
      <c r="Y2926">
        <f t="shared" si="687"/>
        <v>158130.64481007884</v>
      </c>
      <c r="Z2926">
        <f t="shared" si="688"/>
        <v>101325</v>
      </c>
    </row>
    <row r="2927" spans="5:26" x14ac:dyDescent="0.2">
      <c r="E2927">
        <f t="shared" si="690"/>
        <v>0.36524999999997365</v>
      </c>
      <c r="F2927">
        <f t="shared" si="691"/>
        <v>101325</v>
      </c>
      <c r="H2927">
        <f t="shared" si="689"/>
        <v>0.36524999999997365</v>
      </c>
      <c r="I2927">
        <f t="shared" si="677"/>
        <v>251.99999999873398</v>
      </c>
      <c r="J2927">
        <f t="shared" si="678"/>
        <v>4.1495838722351228E-2</v>
      </c>
      <c r="K2927">
        <f t="shared" si="679"/>
        <v>-25.257141232434162</v>
      </c>
      <c r="L2927">
        <f t="shared" si="680"/>
        <v>3.9769296294121147E-5</v>
      </c>
      <c r="M2927">
        <f>J2927/SQRT('Exhaust Gas Math'!$E$14*$B$21*$B$23)</f>
        <v>7.0445759661213222E-4</v>
      </c>
      <c r="N2927">
        <f t="shared" si="681"/>
        <v>5.6616440724879313E-2</v>
      </c>
      <c r="O2927">
        <f t="shared" si="682"/>
        <v>0</v>
      </c>
      <c r="P2927">
        <f t="shared" si="683"/>
        <v>0</v>
      </c>
      <c r="Q2927">
        <f>($B$16/2)*(COS((ACOS((2*'Intake Valve Fxn Scratch'!$B$1)/$B$16-1)/($B$17/2))*(I2927-($B$17/2)))+1)*P2927</f>
        <v>0</v>
      </c>
      <c r="R2927">
        <f t="shared" si="684"/>
        <v>0</v>
      </c>
      <c r="S2927">
        <f t="shared" si="685"/>
        <v>0</v>
      </c>
      <c r="T2927">
        <f>S2927*'Exhaust Gas Math'!$C$14</f>
        <v>0</v>
      </c>
      <c r="U2927">
        <f>(T2927/'Exhaust Gas Math'!$B$14)+('Exhaust Gas Math'!$D$10)</f>
        <v>4.4059320573952224E-4</v>
      </c>
      <c r="V2927">
        <f>('Exhaust Gas Math'!$E$10*(2.53982214E-12*V2926^4 - 0.0000000071629564556*V2926^3 + 7.56281407226508E-06*V2926^2 - 0.00322508455050905*V2926 + 1.62997098133725)*$B$24+T2927*'Exhaust Gas Math'!$D$14*$B$23)/('Exhaust Gas Math'!$E$10*(2.53982214E-12*V2926^4 - 0.0000000071629564556*V2926^3 + 7.56281407226508E-06*V2926^2 - 0.00322508455050905*V2926 + 1.62997098133725)+T2927*'Exhaust Gas Math'!$D$14)</f>
        <v>1100</v>
      </c>
      <c r="W2927">
        <f>(353.3116967483*V2927^-1.0020802909)*('Exhaust Gas Math'!$E$10/(T2927+'Exhaust Gas Math'!$E$10))+(357.4500179626*V2927^-1.0038444015 )*(T2927/(T2927+'Exhaust Gas Math'!$E$10))</f>
        <v>0.31654710700089367</v>
      </c>
      <c r="X2927">
        <f t="shared" si="686"/>
        <v>0</v>
      </c>
      <c r="Y2927">
        <f t="shared" si="687"/>
        <v>101325</v>
      </c>
      <c r="Z2927">
        <f t="shared" si="688"/>
        <v>101325</v>
      </c>
    </row>
    <row r="2928" spans="5:26" x14ac:dyDescent="0.2">
      <c r="E2928">
        <f t="shared" si="690"/>
        <v>0.36537499999997364</v>
      </c>
      <c r="F2928">
        <f t="shared" si="691"/>
        <v>101325</v>
      </c>
      <c r="H2928">
        <f t="shared" si="689"/>
        <v>0.36537499999997364</v>
      </c>
      <c r="I2928">
        <f t="shared" si="677"/>
        <v>257.99999999873398</v>
      </c>
      <c r="J2928">
        <f t="shared" si="678"/>
        <v>3.8290800599606864E-2</v>
      </c>
      <c r="K2928">
        <f t="shared" si="679"/>
        <v>-25.976597262800951</v>
      </c>
      <c r="L2928">
        <f t="shared" si="680"/>
        <v>3.9769296294121147E-5</v>
      </c>
      <c r="M2928">
        <f>J2928/SQRT('Exhaust Gas Math'!$E$14*$B$21*$B$23)</f>
        <v>6.5004699732033834E-4</v>
      </c>
      <c r="N2928">
        <f t="shared" si="681"/>
        <v>5.3401053070683976E-2</v>
      </c>
      <c r="O2928">
        <f t="shared" si="682"/>
        <v>0</v>
      </c>
      <c r="P2928">
        <f t="shared" si="683"/>
        <v>0</v>
      </c>
      <c r="Q2928">
        <f>($B$16/2)*(COS((ACOS((2*'Intake Valve Fxn Scratch'!$B$1)/$B$16-1)/($B$17/2))*(I2928-($B$17/2)))+1)*P2928</f>
        <v>0</v>
      </c>
      <c r="R2928">
        <f t="shared" si="684"/>
        <v>0</v>
      </c>
      <c r="S2928">
        <f t="shared" si="685"/>
        <v>0</v>
      </c>
      <c r="T2928">
        <f>S2928*'Exhaust Gas Math'!$C$14</f>
        <v>0</v>
      </c>
      <c r="U2928">
        <f>(T2928/'Exhaust Gas Math'!$B$14)+('Exhaust Gas Math'!$D$10)</f>
        <v>4.4059320573952224E-4</v>
      </c>
      <c r="V2928">
        <f>('Exhaust Gas Math'!$E$10*(2.53982214E-12*V2927^4 - 0.0000000071629564556*V2927^3 + 7.56281407226508E-06*V2927^2 - 0.00322508455050905*V2927 + 1.62997098133725)*$B$24+T2928*'Exhaust Gas Math'!$D$14*$B$23)/('Exhaust Gas Math'!$E$10*(2.53982214E-12*V2927^4 - 0.0000000071629564556*V2927^3 + 7.56281407226508E-06*V2927^2 - 0.00322508455050905*V2927 + 1.62997098133725)+T2928*'Exhaust Gas Math'!$D$14)</f>
        <v>1100</v>
      </c>
      <c r="W2928">
        <f>(353.3116967483*V2928^-1.0020802909)*('Exhaust Gas Math'!$E$10/(T2928+'Exhaust Gas Math'!$E$10))+(357.4500179626*V2928^-1.0038444015 )*(T2928/(T2928+'Exhaust Gas Math'!$E$10))</f>
        <v>0.31654710700089367</v>
      </c>
      <c r="X2928">
        <f t="shared" si="686"/>
        <v>0</v>
      </c>
      <c r="Y2928">
        <f t="shared" si="687"/>
        <v>101325</v>
      </c>
      <c r="Z2928">
        <f t="shared" si="688"/>
        <v>101325</v>
      </c>
    </row>
    <row r="2929" spans="5:26" x14ac:dyDescent="0.2">
      <c r="E2929">
        <f t="shared" si="690"/>
        <v>0.36549999999997362</v>
      </c>
      <c r="F2929">
        <f t="shared" si="691"/>
        <v>101325</v>
      </c>
      <c r="H2929">
        <f t="shared" si="689"/>
        <v>0.36549999999997362</v>
      </c>
      <c r="I2929">
        <f t="shared" si="677"/>
        <v>263.99999999873398</v>
      </c>
      <c r="J2929">
        <f t="shared" si="678"/>
        <v>3.501355228628128E-2</v>
      </c>
      <c r="K2929">
        <f t="shared" si="679"/>
        <v>-26.411448257603809</v>
      </c>
      <c r="L2929">
        <f t="shared" si="680"/>
        <v>3.9769296294121147E-5</v>
      </c>
      <c r="M2929">
        <f>J2929/SQRT('Exhaust Gas Math'!$E$14*$B$21*$B$23)</f>
        <v>5.9441051565397402E-4</v>
      </c>
      <c r="N2929">
        <f t="shared" si="681"/>
        <v>4.9669531179717896E-2</v>
      </c>
      <c r="O2929">
        <f t="shared" si="682"/>
        <v>0</v>
      </c>
      <c r="P2929">
        <f t="shared" si="683"/>
        <v>0</v>
      </c>
      <c r="Q2929">
        <f>($B$16/2)*(COS((ACOS((2*'Intake Valve Fxn Scratch'!$B$1)/$B$16-1)/($B$17/2))*(I2929-($B$17/2)))+1)*P2929</f>
        <v>0</v>
      </c>
      <c r="R2929">
        <f t="shared" si="684"/>
        <v>0</v>
      </c>
      <c r="S2929">
        <f t="shared" si="685"/>
        <v>0</v>
      </c>
      <c r="T2929">
        <f>S2929*'Exhaust Gas Math'!$C$14</f>
        <v>0</v>
      </c>
      <c r="U2929">
        <f>(T2929/'Exhaust Gas Math'!$B$14)+('Exhaust Gas Math'!$D$10)</f>
        <v>4.4059320573952224E-4</v>
      </c>
      <c r="V2929">
        <f>('Exhaust Gas Math'!$E$10*(2.53982214E-12*V2928^4 - 0.0000000071629564556*V2928^3 + 7.56281407226508E-06*V2928^2 - 0.00322508455050905*V2928 + 1.62997098133725)*$B$24+T2929*'Exhaust Gas Math'!$D$14*$B$23)/('Exhaust Gas Math'!$E$10*(2.53982214E-12*V2928^4 - 0.0000000071629564556*V2928^3 + 7.56281407226508E-06*V2928^2 - 0.00322508455050905*V2928 + 1.62997098133725)+T2929*'Exhaust Gas Math'!$D$14)</f>
        <v>1100</v>
      </c>
      <c r="W2929">
        <f>(353.3116967483*V2929^-1.0020802909)*('Exhaust Gas Math'!$E$10/(T2929+'Exhaust Gas Math'!$E$10))+(357.4500179626*V2929^-1.0038444015 )*(T2929/(T2929+'Exhaust Gas Math'!$E$10))</f>
        <v>0.31654710700089367</v>
      </c>
      <c r="X2929">
        <f t="shared" si="686"/>
        <v>0</v>
      </c>
      <c r="Y2929">
        <f t="shared" si="687"/>
        <v>101325</v>
      </c>
      <c r="Z2929">
        <f t="shared" si="688"/>
        <v>101325</v>
      </c>
    </row>
    <row r="2930" spans="5:26" x14ac:dyDescent="0.2">
      <c r="E2930">
        <f t="shared" si="690"/>
        <v>0.36562499999997361</v>
      </c>
      <c r="F2930">
        <f t="shared" si="691"/>
        <v>101325</v>
      </c>
      <c r="H2930">
        <f t="shared" si="689"/>
        <v>0.36562499999997361</v>
      </c>
      <c r="I2930">
        <f t="shared" si="677"/>
        <v>269.99999999873398</v>
      </c>
      <c r="J2930">
        <f t="shared" si="678"/>
        <v>3.1700000000700036E-2</v>
      </c>
      <c r="K2930">
        <f t="shared" si="679"/>
        <v>-26.556929898345718</v>
      </c>
      <c r="L2930">
        <f t="shared" si="680"/>
        <v>3.9769296294121147E-5</v>
      </c>
      <c r="M2930">
        <f>J2930/SQRT('Exhaust Gas Math'!$E$14*$B$21*$B$23)</f>
        <v>5.3815771654879821E-4</v>
      </c>
      <c r="N2930">
        <f t="shared" si="681"/>
        <v>4.5512549562526212E-2</v>
      </c>
      <c r="O2930">
        <f t="shared" si="682"/>
        <v>0</v>
      </c>
      <c r="P2930">
        <f t="shared" si="683"/>
        <v>0</v>
      </c>
      <c r="Q2930">
        <f>($B$16/2)*(COS((ACOS((2*'Intake Valve Fxn Scratch'!$B$1)/$B$16-1)/($B$17/2))*(I2930-($B$17/2)))+1)*P2930</f>
        <v>0</v>
      </c>
      <c r="R2930">
        <f t="shared" si="684"/>
        <v>0</v>
      </c>
      <c r="S2930">
        <f t="shared" si="685"/>
        <v>0</v>
      </c>
      <c r="T2930">
        <f>S2930*'Exhaust Gas Math'!$C$14</f>
        <v>0</v>
      </c>
      <c r="U2930">
        <f>(T2930/'Exhaust Gas Math'!$B$14)+('Exhaust Gas Math'!$D$10)</f>
        <v>4.4059320573952224E-4</v>
      </c>
      <c r="V2930">
        <f>('Exhaust Gas Math'!$E$10*(2.53982214E-12*V2929^4 - 0.0000000071629564556*V2929^3 + 7.56281407226508E-06*V2929^2 - 0.00322508455050905*V2929 + 1.62997098133725)*$B$24+T2930*'Exhaust Gas Math'!$D$14*$B$23)/('Exhaust Gas Math'!$E$10*(2.53982214E-12*V2929^4 - 0.0000000071629564556*V2929^3 + 7.56281407226508E-06*V2929^2 - 0.00322508455050905*V2929 + 1.62997098133725)+T2930*'Exhaust Gas Math'!$D$14)</f>
        <v>1100</v>
      </c>
      <c r="W2930">
        <f>(353.3116967483*V2930^-1.0020802909)*('Exhaust Gas Math'!$E$10/(T2930+'Exhaust Gas Math'!$E$10))+(357.4500179626*V2930^-1.0038444015 )*(T2930/(T2930+'Exhaust Gas Math'!$E$10))</f>
        <v>0.31654710700089367</v>
      </c>
      <c r="X2930">
        <f t="shared" si="686"/>
        <v>0</v>
      </c>
      <c r="Y2930">
        <f t="shared" si="687"/>
        <v>101325</v>
      </c>
      <c r="Z2930">
        <f t="shared" si="688"/>
        <v>101325</v>
      </c>
    </row>
    <row r="2931" spans="5:26" x14ac:dyDescent="0.2">
      <c r="E2931">
        <f t="shared" si="690"/>
        <v>0.3657499999999736</v>
      </c>
      <c r="F2931">
        <f t="shared" si="691"/>
        <v>101325</v>
      </c>
      <c r="H2931">
        <f t="shared" si="689"/>
        <v>0.3657499999999736</v>
      </c>
      <c r="I2931">
        <f t="shared" si="677"/>
        <v>275.99999999873398</v>
      </c>
      <c r="J2931">
        <f t="shared" si="678"/>
        <v>2.8386447715112912E-2</v>
      </c>
      <c r="K2931">
        <f t="shared" si="679"/>
        <v>-26.411448257726569</v>
      </c>
      <c r="L2931">
        <f t="shared" si="680"/>
        <v>3.9769296294121147E-5</v>
      </c>
      <c r="M2931">
        <f>J2931/SQRT('Exhaust Gas Math'!$E$14*$B$21*$B$23)</f>
        <v>4.8190491744352253E-4</v>
      </c>
      <c r="N2931">
        <f t="shared" si="681"/>
        <v>4.1037700629111398E-2</v>
      </c>
      <c r="O2931">
        <f t="shared" si="682"/>
        <v>0</v>
      </c>
      <c r="P2931">
        <f t="shared" si="683"/>
        <v>0</v>
      </c>
      <c r="Q2931">
        <f>($B$16/2)*(COS((ACOS((2*'Intake Valve Fxn Scratch'!$B$1)/$B$16-1)/($B$17/2))*(I2931-($B$17/2)))+1)*P2931</f>
        <v>0</v>
      </c>
      <c r="R2931">
        <f t="shared" si="684"/>
        <v>0</v>
      </c>
      <c r="S2931">
        <f t="shared" si="685"/>
        <v>0</v>
      </c>
      <c r="T2931">
        <f>S2931*'Exhaust Gas Math'!$C$14</f>
        <v>0</v>
      </c>
      <c r="U2931">
        <f>(T2931/'Exhaust Gas Math'!$B$14)+('Exhaust Gas Math'!$D$10)</f>
        <v>4.4059320573952224E-4</v>
      </c>
      <c r="V2931">
        <f>('Exhaust Gas Math'!$E$10*(2.53982214E-12*V2930^4 - 0.0000000071629564556*V2930^3 + 7.56281407226508E-06*V2930^2 - 0.00322508455050905*V2930 + 1.62997098133725)*$B$24+T2931*'Exhaust Gas Math'!$D$14*$B$23)/('Exhaust Gas Math'!$E$10*(2.53982214E-12*V2930^4 - 0.0000000071629564556*V2930^3 + 7.56281407226508E-06*V2930^2 - 0.00322508455050905*V2930 + 1.62997098133725)+T2931*'Exhaust Gas Math'!$D$14)</f>
        <v>1100</v>
      </c>
      <c r="W2931">
        <f>(353.3116967483*V2931^-1.0020802909)*('Exhaust Gas Math'!$E$10/(T2931+'Exhaust Gas Math'!$E$10))+(357.4500179626*V2931^-1.0038444015 )*(T2931/(T2931+'Exhaust Gas Math'!$E$10))</f>
        <v>0.31654710700089367</v>
      </c>
      <c r="X2931">
        <f t="shared" si="686"/>
        <v>0</v>
      </c>
      <c r="Y2931">
        <f t="shared" si="687"/>
        <v>101325</v>
      </c>
      <c r="Z2931">
        <f t="shared" si="688"/>
        <v>101325</v>
      </c>
    </row>
    <row r="2932" spans="5:26" x14ac:dyDescent="0.2">
      <c r="E2932">
        <f t="shared" si="690"/>
        <v>0.36587499999997358</v>
      </c>
      <c r="F2932">
        <f t="shared" si="691"/>
        <v>101325</v>
      </c>
      <c r="H2932">
        <f t="shared" si="689"/>
        <v>0.36587499999997358</v>
      </c>
      <c r="I2932">
        <f t="shared" si="677"/>
        <v>281.99999999873035</v>
      </c>
      <c r="J2932">
        <f t="shared" si="678"/>
        <v>2.5109199401762611E-2</v>
      </c>
      <c r="K2932">
        <f t="shared" si="679"/>
        <v>-25.976597263044816</v>
      </c>
      <c r="L2932">
        <f t="shared" si="680"/>
        <v>3.9769296294121147E-5</v>
      </c>
      <c r="M2932">
        <f>J2932/SQRT('Exhaust Gas Math'!$E$14*$B$21*$B$23)</f>
        <v>4.2626843577673858E-4</v>
      </c>
      <c r="N2932">
        <f t="shared" si="681"/>
        <v>3.6364153775649423E-2</v>
      </c>
      <c r="O2932">
        <f t="shared" si="682"/>
        <v>0</v>
      </c>
      <c r="P2932">
        <f t="shared" si="683"/>
        <v>0</v>
      </c>
      <c r="Q2932">
        <f>($B$16/2)*(COS((ACOS((2*'Intake Valve Fxn Scratch'!$B$1)/$B$16-1)/($B$17/2))*(I2932-($B$17/2)))+1)*P2932</f>
        <v>0</v>
      </c>
      <c r="R2932">
        <f t="shared" si="684"/>
        <v>0</v>
      </c>
      <c r="S2932">
        <f t="shared" si="685"/>
        <v>0</v>
      </c>
      <c r="T2932">
        <f>S2932*'Exhaust Gas Math'!$C$14</f>
        <v>0</v>
      </c>
      <c r="U2932">
        <f>(T2932/'Exhaust Gas Math'!$B$14)+('Exhaust Gas Math'!$D$10)</f>
        <v>4.4059320573952224E-4</v>
      </c>
      <c r="V2932">
        <f>('Exhaust Gas Math'!$E$10*(2.53982214E-12*V2931^4 - 0.0000000071629564556*V2931^3 + 7.56281407226508E-06*V2931^2 - 0.00322508455050905*V2931 + 1.62997098133725)*$B$24+T2932*'Exhaust Gas Math'!$D$14*$B$23)/('Exhaust Gas Math'!$E$10*(2.53982214E-12*V2931^4 - 0.0000000071629564556*V2931^3 + 7.56281407226508E-06*V2931^2 - 0.00322508455050905*V2931 + 1.62997098133725)+T2932*'Exhaust Gas Math'!$D$14)</f>
        <v>1100</v>
      </c>
      <c r="W2932">
        <f>(353.3116967483*V2932^-1.0020802909)*('Exhaust Gas Math'!$E$10/(T2932+'Exhaust Gas Math'!$E$10))+(357.4500179626*V2932^-1.0038444015 )*(T2932/(T2932+'Exhaust Gas Math'!$E$10))</f>
        <v>0.31654710700089367</v>
      </c>
      <c r="X2932">
        <f t="shared" si="686"/>
        <v>0</v>
      </c>
      <c r="Y2932">
        <f t="shared" si="687"/>
        <v>101325</v>
      </c>
      <c r="Z2932">
        <f t="shared" si="688"/>
        <v>101325</v>
      </c>
    </row>
    <row r="2933" spans="5:26" x14ac:dyDescent="0.2">
      <c r="E2933">
        <f t="shared" si="690"/>
        <v>0.36599999999997357</v>
      </c>
      <c r="F2933">
        <f t="shared" si="691"/>
        <v>101325</v>
      </c>
      <c r="H2933">
        <f t="shared" si="689"/>
        <v>0.36599999999997357</v>
      </c>
      <c r="I2933">
        <f t="shared" si="677"/>
        <v>287.99999999873035</v>
      </c>
      <c r="J2933">
        <f t="shared" si="678"/>
        <v>2.190416127898203E-2</v>
      </c>
      <c r="K2933">
        <f t="shared" si="679"/>
        <v>-25.257141232797082</v>
      </c>
      <c r="L2933">
        <f t="shared" si="680"/>
        <v>3.9769296294121147E-5</v>
      </c>
      <c r="M2933">
        <f>J2933/SQRT('Exhaust Gas Math'!$E$14*$B$21*$B$23)</f>
        <v>3.718578364843299E-4</v>
      </c>
      <c r="N2933">
        <f t="shared" si="681"/>
        <v>3.1616553880859453E-2</v>
      </c>
      <c r="O2933">
        <f t="shared" si="682"/>
        <v>0</v>
      </c>
      <c r="P2933">
        <f t="shared" si="683"/>
        <v>0</v>
      </c>
      <c r="Q2933">
        <f>($B$16/2)*(COS((ACOS((2*'Intake Valve Fxn Scratch'!$B$1)/$B$16-1)/($B$17/2))*(I2933-($B$17/2)))+1)*P2933</f>
        <v>0</v>
      </c>
      <c r="R2933">
        <f t="shared" si="684"/>
        <v>0</v>
      </c>
      <c r="S2933">
        <f t="shared" si="685"/>
        <v>0</v>
      </c>
      <c r="T2933">
        <f>S2933*'Exhaust Gas Math'!$C$14</f>
        <v>0</v>
      </c>
      <c r="U2933">
        <f>(T2933/'Exhaust Gas Math'!$B$14)+('Exhaust Gas Math'!$D$10)</f>
        <v>4.4059320573952224E-4</v>
      </c>
      <c r="V2933">
        <f>('Exhaust Gas Math'!$E$10*(2.53982214E-12*V2932^4 - 0.0000000071629564556*V2932^3 + 7.56281407226508E-06*V2932^2 - 0.00322508455050905*V2932 + 1.62997098133725)*$B$24+T2933*'Exhaust Gas Math'!$D$14*$B$23)/('Exhaust Gas Math'!$E$10*(2.53982214E-12*V2932^4 - 0.0000000071629564556*V2932^3 + 7.56281407226508E-06*V2932^2 - 0.00322508455050905*V2932 + 1.62997098133725)+T2933*'Exhaust Gas Math'!$D$14)</f>
        <v>1100</v>
      </c>
      <c r="W2933">
        <f>(353.3116967483*V2933^-1.0020802909)*('Exhaust Gas Math'!$E$10/(T2933+'Exhaust Gas Math'!$E$10))+(357.4500179626*V2933^-1.0038444015 )*(T2933/(T2933+'Exhaust Gas Math'!$E$10))</f>
        <v>0.31654710700089367</v>
      </c>
      <c r="X2933">
        <f t="shared" si="686"/>
        <v>0</v>
      </c>
      <c r="Y2933">
        <f t="shared" si="687"/>
        <v>101325</v>
      </c>
      <c r="Z2933">
        <f t="shared" si="688"/>
        <v>101325</v>
      </c>
    </row>
    <row r="2934" spans="5:26" x14ac:dyDescent="0.2">
      <c r="E2934">
        <f t="shared" si="690"/>
        <v>0.36612499999997355</v>
      </c>
      <c r="F2934">
        <f t="shared" si="691"/>
        <v>101325</v>
      </c>
      <c r="H2934">
        <f t="shared" si="689"/>
        <v>0.36612499999997355</v>
      </c>
      <c r="I2934">
        <f t="shared" si="677"/>
        <v>293.99999999873035</v>
      </c>
      <c r="J2934">
        <f t="shared" si="678"/>
        <v>1.8806448415138226E-2</v>
      </c>
      <c r="K2934">
        <f t="shared" si="679"/>
        <v>-24.260962677805832</v>
      </c>
      <c r="L2934">
        <f t="shared" si="680"/>
        <v>3.9769296294121147E-5</v>
      </c>
      <c r="M2934">
        <f>J2934/SQRT('Exhaust Gas Math'!$E$14*$B$21*$B$23)</f>
        <v>3.192692534782351E-4</v>
      </c>
      <c r="N2934">
        <f t="shared" si="681"/>
        <v>2.6918663563581396E-2</v>
      </c>
      <c r="O2934">
        <f t="shared" si="682"/>
        <v>0</v>
      </c>
      <c r="P2934">
        <f t="shared" si="683"/>
        <v>0</v>
      </c>
      <c r="Q2934">
        <f>($B$16/2)*(COS((ACOS((2*'Intake Valve Fxn Scratch'!$B$1)/$B$16-1)/($B$17/2))*(I2934-($B$17/2)))+1)*P2934</f>
        <v>0</v>
      </c>
      <c r="R2934">
        <f t="shared" si="684"/>
        <v>0</v>
      </c>
      <c r="S2934">
        <f t="shared" si="685"/>
        <v>0</v>
      </c>
      <c r="T2934">
        <f>S2934*'Exhaust Gas Math'!$C$14</f>
        <v>0</v>
      </c>
      <c r="U2934">
        <f>(T2934/'Exhaust Gas Math'!$B$14)+('Exhaust Gas Math'!$D$10)</f>
        <v>4.4059320573952224E-4</v>
      </c>
      <c r="V2934">
        <f>('Exhaust Gas Math'!$E$10*(2.53982214E-12*V2933^4 - 0.0000000071629564556*V2933^3 + 7.56281407226508E-06*V2933^2 - 0.00322508455050905*V2933 + 1.62997098133725)*$B$24+T2934*'Exhaust Gas Math'!$D$14*$B$23)/('Exhaust Gas Math'!$E$10*(2.53982214E-12*V2933^4 - 0.0000000071629564556*V2933^3 + 7.56281407226508E-06*V2933^2 - 0.00322508455050905*V2933 + 1.62997098133725)+T2934*'Exhaust Gas Math'!$D$14)</f>
        <v>1100</v>
      </c>
      <c r="W2934">
        <f>(353.3116967483*V2934^-1.0020802909)*('Exhaust Gas Math'!$E$10/(T2934+'Exhaust Gas Math'!$E$10))+(357.4500179626*V2934^-1.0038444015 )*(T2934/(T2934+'Exhaust Gas Math'!$E$10))</f>
        <v>0.31654710700089367</v>
      </c>
      <c r="X2934">
        <f t="shared" si="686"/>
        <v>0</v>
      </c>
      <c r="Y2934">
        <f t="shared" si="687"/>
        <v>101325</v>
      </c>
      <c r="Z2934">
        <f t="shared" si="688"/>
        <v>101325</v>
      </c>
    </row>
    <row r="2935" spans="5:26" x14ac:dyDescent="0.2">
      <c r="E2935">
        <f t="shared" si="690"/>
        <v>0.36624999999997354</v>
      </c>
      <c r="F2935">
        <f t="shared" si="691"/>
        <v>101325</v>
      </c>
      <c r="H2935">
        <f t="shared" si="689"/>
        <v>0.36624999999997354</v>
      </c>
      <c r="I2935">
        <f t="shared" si="677"/>
        <v>299.99999999873035</v>
      </c>
      <c r="J2935">
        <f t="shared" si="678"/>
        <v>1.5850000000607337E-2</v>
      </c>
      <c r="K2935">
        <f t="shared" si="679"/>
        <v>-22.998975938783641</v>
      </c>
      <c r="L2935">
        <f t="shared" si="680"/>
        <v>3.9769296294121147E-5</v>
      </c>
      <c r="M2935">
        <f>J2935/SQRT('Exhaust Gas Math'!$E$14*$B$21*$B$23)</f>
        <v>2.6907885827876746E-4</v>
      </c>
      <c r="N2935">
        <f t="shared" si="681"/>
        <v>2.2387269430489388E-2</v>
      </c>
      <c r="O2935">
        <f t="shared" si="682"/>
        <v>0</v>
      </c>
      <c r="P2935">
        <f t="shared" si="683"/>
        <v>0</v>
      </c>
      <c r="Q2935">
        <f>($B$16/2)*(COS((ACOS((2*'Intake Valve Fxn Scratch'!$B$1)/$B$16-1)/($B$17/2))*(I2935-($B$17/2)))+1)*P2935</f>
        <v>0</v>
      </c>
      <c r="R2935">
        <f t="shared" si="684"/>
        <v>0</v>
      </c>
      <c r="S2935">
        <f t="shared" si="685"/>
        <v>0</v>
      </c>
      <c r="T2935">
        <f>S2935*'Exhaust Gas Math'!$C$14</f>
        <v>0</v>
      </c>
      <c r="U2935">
        <f>(T2935/'Exhaust Gas Math'!$B$14)+('Exhaust Gas Math'!$D$10)</f>
        <v>4.4059320573952224E-4</v>
      </c>
      <c r="V2935">
        <f>('Exhaust Gas Math'!$E$10*(2.53982214E-12*V2934^4 - 0.0000000071629564556*V2934^3 + 7.56281407226508E-06*V2934^2 - 0.00322508455050905*V2934 + 1.62997098133725)*$B$24+T2935*'Exhaust Gas Math'!$D$14*$B$23)/('Exhaust Gas Math'!$E$10*(2.53982214E-12*V2934^4 - 0.0000000071629564556*V2934^3 + 7.56281407226508E-06*V2934^2 - 0.00322508455050905*V2934 + 1.62997098133725)+T2935*'Exhaust Gas Math'!$D$14)</f>
        <v>1100</v>
      </c>
      <c r="W2935">
        <f>(353.3116967483*V2935^-1.0020802909)*('Exhaust Gas Math'!$E$10/(T2935+'Exhaust Gas Math'!$E$10))+(357.4500179626*V2935^-1.0038444015 )*(T2935/(T2935+'Exhaust Gas Math'!$E$10))</f>
        <v>0.31654710700089367</v>
      </c>
      <c r="X2935">
        <f t="shared" si="686"/>
        <v>0</v>
      </c>
      <c r="Y2935">
        <f t="shared" si="687"/>
        <v>101325</v>
      </c>
      <c r="Z2935">
        <f t="shared" si="688"/>
        <v>101325</v>
      </c>
    </row>
    <row r="2936" spans="5:26" x14ac:dyDescent="0.2">
      <c r="E2936">
        <f t="shared" si="690"/>
        <v>0.36637499999997353</v>
      </c>
      <c r="F2936">
        <f t="shared" si="691"/>
        <v>101325</v>
      </c>
      <c r="H2936">
        <f t="shared" si="689"/>
        <v>0.36637499999997353</v>
      </c>
      <c r="I2936">
        <f t="shared" si="677"/>
        <v>305.99999999873035</v>
      </c>
      <c r="J2936">
        <f t="shared" si="678"/>
        <v>1.3067207502897037E-2</v>
      </c>
      <c r="K2936">
        <f t="shared" si="679"/>
        <v>-21.48500760653182</v>
      </c>
      <c r="L2936">
        <f t="shared" si="680"/>
        <v>3.9769296294121147E-5</v>
      </c>
      <c r="M2936">
        <f>J2936/SQRT('Exhaust Gas Math'!$E$14*$B$21*$B$23)</f>
        <v>2.2183654735877286E-4</v>
      </c>
      <c r="N2936">
        <f t="shared" si="681"/>
        <v>1.8126827987092135E-2</v>
      </c>
      <c r="O2936">
        <f t="shared" si="682"/>
        <v>0</v>
      </c>
      <c r="P2936">
        <f t="shared" si="683"/>
        <v>0</v>
      </c>
      <c r="Q2936">
        <f>($B$16/2)*(COS((ACOS((2*'Intake Valve Fxn Scratch'!$B$1)/$B$16-1)/($B$17/2))*(I2936-($B$17/2)))+1)*P2936</f>
        <v>0</v>
      </c>
      <c r="R2936">
        <f t="shared" si="684"/>
        <v>0</v>
      </c>
      <c r="S2936">
        <f t="shared" si="685"/>
        <v>0</v>
      </c>
      <c r="T2936">
        <f>S2936*'Exhaust Gas Math'!$C$14</f>
        <v>0</v>
      </c>
      <c r="U2936">
        <f>(T2936/'Exhaust Gas Math'!$B$14)+('Exhaust Gas Math'!$D$10)</f>
        <v>4.4059320573952224E-4</v>
      </c>
      <c r="V2936">
        <f>('Exhaust Gas Math'!$E$10*(2.53982214E-12*V2935^4 - 0.0000000071629564556*V2935^3 + 7.56281407226508E-06*V2935^2 - 0.00322508455050905*V2935 + 1.62997098133725)*$B$24+T2936*'Exhaust Gas Math'!$D$14*$B$23)/('Exhaust Gas Math'!$E$10*(2.53982214E-12*V2935^4 - 0.0000000071629564556*V2935^3 + 7.56281407226508E-06*V2935^2 - 0.00322508455050905*V2935 + 1.62997098133725)+T2936*'Exhaust Gas Math'!$D$14)</f>
        <v>1100</v>
      </c>
      <c r="W2936">
        <f>(353.3116967483*V2936^-1.0020802909)*('Exhaust Gas Math'!$E$10/(T2936+'Exhaust Gas Math'!$E$10))+(357.4500179626*V2936^-1.0038444015 )*(T2936/(T2936+'Exhaust Gas Math'!$E$10))</f>
        <v>0.31654710700089367</v>
      </c>
      <c r="X2936">
        <f t="shared" si="686"/>
        <v>0</v>
      </c>
      <c r="Y2936">
        <f t="shared" si="687"/>
        <v>101325</v>
      </c>
      <c r="Z2936">
        <f t="shared" si="688"/>
        <v>101325</v>
      </c>
    </row>
    <row r="2937" spans="5:26" x14ac:dyDescent="0.2">
      <c r="E2937">
        <f t="shared" si="690"/>
        <v>0.36649999999997351</v>
      </c>
      <c r="F2937">
        <f t="shared" si="691"/>
        <v>101325</v>
      </c>
      <c r="H2937">
        <f t="shared" si="689"/>
        <v>0.36649999999997351</v>
      </c>
      <c r="I2937">
        <f t="shared" si="677"/>
        <v>311.99999999873035</v>
      </c>
      <c r="J2937">
        <f t="shared" si="678"/>
        <v>1.0488559778945999E-2</v>
      </c>
      <c r="K2937">
        <f t="shared" si="679"/>
        <v>-19.73564503491513</v>
      </c>
      <c r="L2937">
        <f t="shared" si="680"/>
        <v>3.9769296294121147E-5</v>
      </c>
      <c r="M2937">
        <f>J2937/SQRT('Exhaust Gas Math'!$E$14*$B$21*$B$23)</f>
        <v>1.7805991736272864E-4</v>
      </c>
      <c r="N2937">
        <f t="shared" si="681"/>
        <v>1.4225230309609066E-2</v>
      </c>
      <c r="O2937">
        <f t="shared" si="682"/>
        <v>0</v>
      </c>
      <c r="P2937">
        <f t="shared" si="683"/>
        <v>0</v>
      </c>
      <c r="Q2937">
        <f>($B$16/2)*(COS((ACOS((2*'Intake Valve Fxn Scratch'!$B$1)/$B$16-1)/($B$17/2))*(I2937-($B$17/2)))+1)*P2937</f>
        <v>0</v>
      </c>
      <c r="R2937">
        <f t="shared" si="684"/>
        <v>0</v>
      </c>
      <c r="S2937">
        <f t="shared" si="685"/>
        <v>0</v>
      </c>
      <c r="T2937">
        <f>S2937*'Exhaust Gas Math'!$C$14</f>
        <v>0</v>
      </c>
      <c r="U2937">
        <f>(T2937/'Exhaust Gas Math'!$B$14)+('Exhaust Gas Math'!$D$10)</f>
        <v>4.4059320573952224E-4</v>
      </c>
      <c r="V2937">
        <f>('Exhaust Gas Math'!$E$10*(2.53982214E-12*V2936^4 - 0.0000000071629564556*V2936^3 + 7.56281407226508E-06*V2936^2 - 0.00322508455050905*V2936 + 1.62997098133725)*$B$24+T2937*'Exhaust Gas Math'!$D$14*$B$23)/('Exhaust Gas Math'!$E$10*(2.53982214E-12*V2936^4 - 0.0000000071629564556*V2936^3 + 7.56281407226508E-06*V2936^2 - 0.00322508455050905*V2936 + 1.62997098133725)+T2937*'Exhaust Gas Math'!$D$14)</f>
        <v>1100</v>
      </c>
      <c r="W2937">
        <f>(353.3116967483*V2937^-1.0020802909)*('Exhaust Gas Math'!$E$10/(T2937+'Exhaust Gas Math'!$E$10))+(357.4500179626*V2937^-1.0038444015 )*(T2937/(T2937+'Exhaust Gas Math'!$E$10))</f>
        <v>0.31654710700089367</v>
      </c>
      <c r="X2937">
        <f t="shared" si="686"/>
        <v>0</v>
      </c>
      <c r="Y2937">
        <f t="shared" si="687"/>
        <v>101325</v>
      </c>
      <c r="Z2937">
        <f t="shared" si="688"/>
        <v>101325</v>
      </c>
    </row>
    <row r="2938" spans="5:26" x14ac:dyDescent="0.2">
      <c r="E2938">
        <f t="shared" si="690"/>
        <v>0.3666249999999735</v>
      </c>
      <c r="F2938">
        <f t="shared" si="691"/>
        <v>101325</v>
      </c>
      <c r="H2938">
        <f t="shared" si="689"/>
        <v>0.3666249999999735</v>
      </c>
      <c r="I2938">
        <f t="shared" si="677"/>
        <v>317.99999999872671</v>
      </c>
      <c r="J2938">
        <f t="shared" si="678"/>
        <v>8.1423090328373304E-3</v>
      </c>
      <c r="K2938">
        <f t="shared" si="679"/>
        <v>-17.770054606347738</v>
      </c>
      <c r="L2938">
        <f t="shared" si="680"/>
        <v>3.9769296294121147E-5</v>
      </c>
      <c r="M2938">
        <f>J2938/SQRT('Exhaust Gas Math'!$E$14*$B$21*$B$23)</f>
        <v>1.3822859420976739E-4</v>
      </c>
      <c r="N2938">
        <f t="shared" si="681"/>
        <v>1.0750931842201258E-2</v>
      </c>
      <c r="O2938">
        <f t="shared" si="682"/>
        <v>0</v>
      </c>
      <c r="P2938">
        <f t="shared" si="683"/>
        <v>0</v>
      </c>
      <c r="Q2938">
        <f>($B$16/2)*(COS((ACOS((2*'Intake Valve Fxn Scratch'!$B$1)/$B$16-1)/($B$17/2))*(I2938-($B$17/2)))+1)*P2938</f>
        <v>0</v>
      </c>
      <c r="R2938">
        <f t="shared" si="684"/>
        <v>0</v>
      </c>
      <c r="S2938">
        <f t="shared" si="685"/>
        <v>0</v>
      </c>
      <c r="T2938">
        <f>S2938*'Exhaust Gas Math'!$C$14</f>
        <v>0</v>
      </c>
      <c r="U2938">
        <f>(T2938/'Exhaust Gas Math'!$B$14)+('Exhaust Gas Math'!$D$10)</f>
        <v>4.4059320573952224E-4</v>
      </c>
      <c r="V2938">
        <f>('Exhaust Gas Math'!$E$10*(2.53982214E-12*V2937^4 - 0.0000000071629564556*V2937^3 + 7.56281407226508E-06*V2937^2 - 0.00322508455050905*V2937 + 1.62997098133725)*$B$24+T2938*'Exhaust Gas Math'!$D$14*$B$23)/('Exhaust Gas Math'!$E$10*(2.53982214E-12*V2937^4 - 0.0000000071629564556*V2937^3 + 7.56281407226508E-06*V2937^2 - 0.00322508455050905*V2937 + 1.62997098133725)+T2938*'Exhaust Gas Math'!$D$14)</f>
        <v>1100</v>
      </c>
      <c r="W2938">
        <f>(353.3116967483*V2938^-1.0020802909)*('Exhaust Gas Math'!$E$10/(T2938+'Exhaust Gas Math'!$E$10))+(357.4500179626*V2938^-1.0038444015 )*(T2938/(T2938+'Exhaust Gas Math'!$E$10))</f>
        <v>0.31654710700089367</v>
      </c>
      <c r="X2938">
        <f t="shared" si="686"/>
        <v>0</v>
      </c>
      <c r="Y2938">
        <f t="shared" si="687"/>
        <v>101325</v>
      </c>
      <c r="Z2938">
        <f t="shared" si="688"/>
        <v>101325</v>
      </c>
    </row>
    <row r="2939" spans="5:26" x14ac:dyDescent="0.2">
      <c r="E2939">
        <f t="shared" si="690"/>
        <v>0.36674999999997349</v>
      </c>
      <c r="F2939">
        <f t="shared" si="691"/>
        <v>101325</v>
      </c>
      <c r="H2939">
        <f t="shared" si="689"/>
        <v>0.36674999999997349</v>
      </c>
      <c r="I2939">
        <f t="shared" si="677"/>
        <v>323.99999999872671</v>
      </c>
      <c r="J2939">
        <f t="shared" si="678"/>
        <v>6.0541612787273942E-3</v>
      </c>
      <c r="K2939">
        <f t="shared" si="679"/>
        <v>-15.609771740889142</v>
      </c>
      <c r="L2939">
        <f t="shared" si="680"/>
        <v>3.9769296294121147E-5</v>
      </c>
      <c r="M2939">
        <f>J2939/SQRT('Exhaust Gas Math'!$E$14*$B$21*$B$23)</f>
        <v>1.0277897821155008E-4</v>
      </c>
      <c r="N2939">
        <f t="shared" si="681"/>
        <v>7.751544903759424E-3</v>
      </c>
      <c r="O2939">
        <f t="shared" si="682"/>
        <v>0</v>
      </c>
      <c r="P2939">
        <f t="shared" si="683"/>
        <v>0</v>
      </c>
      <c r="Q2939">
        <f>($B$16/2)*(COS((ACOS((2*'Intake Valve Fxn Scratch'!$B$1)/$B$16-1)/($B$17/2))*(I2939-($B$17/2)))+1)*P2939</f>
        <v>0</v>
      </c>
      <c r="R2939">
        <f t="shared" si="684"/>
        <v>0</v>
      </c>
      <c r="S2939">
        <f t="shared" si="685"/>
        <v>0</v>
      </c>
      <c r="T2939">
        <f>S2939*'Exhaust Gas Math'!$C$14</f>
        <v>0</v>
      </c>
      <c r="U2939">
        <f>(T2939/'Exhaust Gas Math'!$B$14)+('Exhaust Gas Math'!$D$10)</f>
        <v>4.4059320573952224E-4</v>
      </c>
      <c r="V2939">
        <f>('Exhaust Gas Math'!$E$10*(2.53982214E-12*V2938^4 - 0.0000000071629564556*V2938^3 + 7.56281407226508E-06*V2938^2 - 0.00322508455050905*V2938 + 1.62997098133725)*$B$24+T2939*'Exhaust Gas Math'!$D$14*$B$23)/('Exhaust Gas Math'!$E$10*(2.53982214E-12*V2938^4 - 0.0000000071629564556*V2938^3 + 7.56281407226508E-06*V2938^2 - 0.00322508455050905*V2938 + 1.62997098133725)+T2939*'Exhaust Gas Math'!$D$14)</f>
        <v>1100</v>
      </c>
      <c r="W2939">
        <f>(353.3116967483*V2939^-1.0020802909)*('Exhaust Gas Math'!$E$10/(T2939+'Exhaust Gas Math'!$E$10))+(357.4500179626*V2939^-1.0038444015 )*(T2939/(T2939+'Exhaust Gas Math'!$E$10))</f>
        <v>0.31654710700089367</v>
      </c>
      <c r="X2939">
        <f t="shared" si="686"/>
        <v>0</v>
      </c>
      <c r="Y2939">
        <f t="shared" si="687"/>
        <v>101325</v>
      </c>
      <c r="Z2939">
        <f t="shared" si="688"/>
        <v>101325</v>
      </c>
    </row>
    <row r="2940" spans="5:26" x14ac:dyDescent="0.2">
      <c r="E2940">
        <f t="shared" si="690"/>
        <v>0.36687499999997347</v>
      </c>
      <c r="F2940">
        <f t="shared" si="691"/>
        <v>101325</v>
      </c>
      <c r="H2940">
        <f t="shared" si="689"/>
        <v>0.36687499999997347</v>
      </c>
      <c r="I2940">
        <f t="shared" si="677"/>
        <v>329.99999999872671</v>
      </c>
      <c r="J2940">
        <f t="shared" si="678"/>
        <v>4.2469947003854723E-3</v>
      </c>
      <c r="K2940">
        <f t="shared" si="679"/>
        <v>-13.278464949683883</v>
      </c>
      <c r="L2940">
        <f t="shared" si="680"/>
        <v>3.9769296294121147E-5</v>
      </c>
      <c r="M2940">
        <f>J2940/SQRT('Exhaust Gas Math'!$E$14*$B$21*$B$23)</f>
        <v>7.2099462779300343E-5</v>
      </c>
      <c r="N2940">
        <f t="shared" si="681"/>
        <v>5.2538472649160395E-3</v>
      </c>
      <c r="O2940">
        <f t="shared" si="682"/>
        <v>0</v>
      </c>
      <c r="P2940">
        <f t="shared" si="683"/>
        <v>0</v>
      </c>
      <c r="Q2940">
        <f>($B$16/2)*(COS((ACOS((2*'Intake Valve Fxn Scratch'!$B$1)/$B$16-1)/($B$17/2))*(I2940-($B$17/2)))+1)*P2940</f>
        <v>0</v>
      </c>
      <c r="R2940">
        <f t="shared" si="684"/>
        <v>0</v>
      </c>
      <c r="S2940">
        <f t="shared" si="685"/>
        <v>0</v>
      </c>
      <c r="T2940">
        <f>S2940*'Exhaust Gas Math'!$C$14</f>
        <v>0</v>
      </c>
      <c r="U2940">
        <f>(T2940/'Exhaust Gas Math'!$B$14)+('Exhaust Gas Math'!$D$10)</f>
        <v>4.4059320573952224E-4</v>
      </c>
      <c r="V2940">
        <f>('Exhaust Gas Math'!$E$10*(2.53982214E-12*V2939^4 - 0.0000000071629564556*V2939^3 + 7.56281407226508E-06*V2939^2 - 0.00322508455050905*V2939 + 1.62997098133725)*$B$24+T2940*'Exhaust Gas Math'!$D$14*$B$23)/('Exhaust Gas Math'!$E$10*(2.53982214E-12*V2939^4 - 0.0000000071629564556*V2939^3 + 7.56281407226508E-06*V2939^2 - 0.00322508455050905*V2939 + 1.62997098133725)+T2940*'Exhaust Gas Math'!$D$14)</f>
        <v>1100</v>
      </c>
      <c r="W2940">
        <f>(353.3116967483*V2940^-1.0020802909)*('Exhaust Gas Math'!$E$10/(T2940+'Exhaust Gas Math'!$E$10))+(357.4500179626*V2940^-1.0038444015 )*(T2940/(T2940+'Exhaust Gas Math'!$E$10))</f>
        <v>0.31654710700089367</v>
      </c>
      <c r="X2940">
        <f t="shared" si="686"/>
        <v>0</v>
      </c>
      <c r="Y2940">
        <f t="shared" si="687"/>
        <v>101325</v>
      </c>
      <c r="Z2940">
        <f t="shared" si="688"/>
        <v>101325</v>
      </c>
    </row>
    <row r="2941" spans="5:26" x14ac:dyDescent="0.2">
      <c r="E2941">
        <f t="shared" si="690"/>
        <v>0.36699999999997346</v>
      </c>
      <c r="F2941">
        <f t="shared" si="691"/>
        <v>101325</v>
      </c>
      <c r="H2941">
        <f t="shared" si="689"/>
        <v>0.36699999999997346</v>
      </c>
      <c r="I2941">
        <f t="shared" si="677"/>
        <v>335.99999999872671</v>
      </c>
      <c r="J2941">
        <f t="shared" si="678"/>
        <v>2.7406089930158486E-3</v>
      </c>
      <c r="K2941">
        <f t="shared" si="679"/>
        <v>-10.801676517791195</v>
      </c>
      <c r="L2941">
        <f t="shared" si="680"/>
        <v>3.9769296294121147E-5</v>
      </c>
      <c r="M2941">
        <f>J2941/SQRT('Exhaust Gas Math'!$E$14*$B$21*$B$23)</f>
        <v>4.6526179104162153E-5</v>
      </c>
      <c r="N2941">
        <f t="shared" si="681"/>
        <v>3.2650381168853396E-3</v>
      </c>
      <c r="O2941">
        <f t="shared" si="682"/>
        <v>0</v>
      </c>
      <c r="P2941">
        <f t="shared" si="683"/>
        <v>0</v>
      </c>
      <c r="Q2941">
        <f>($B$16/2)*(COS((ACOS((2*'Intake Valve Fxn Scratch'!$B$1)/$B$16-1)/($B$17/2))*(I2941-($B$17/2)))+1)*P2941</f>
        <v>0</v>
      </c>
      <c r="R2941">
        <f t="shared" si="684"/>
        <v>0</v>
      </c>
      <c r="S2941">
        <f t="shared" si="685"/>
        <v>0</v>
      </c>
      <c r="T2941">
        <f>S2941*'Exhaust Gas Math'!$C$14</f>
        <v>0</v>
      </c>
      <c r="U2941">
        <f>(T2941/'Exhaust Gas Math'!$B$14)+('Exhaust Gas Math'!$D$10)</f>
        <v>4.4059320573952224E-4</v>
      </c>
      <c r="V2941">
        <f>('Exhaust Gas Math'!$E$10*(2.53982214E-12*V2940^4 - 0.0000000071629564556*V2940^3 + 7.56281407226508E-06*V2940^2 - 0.00322508455050905*V2940 + 1.62997098133725)*$B$24+T2941*'Exhaust Gas Math'!$D$14*$B$23)/('Exhaust Gas Math'!$E$10*(2.53982214E-12*V2940^4 - 0.0000000071629564556*V2940^3 + 7.56281407226508E-06*V2940^2 - 0.00322508455050905*V2940 + 1.62997098133725)+T2941*'Exhaust Gas Math'!$D$14)</f>
        <v>1100</v>
      </c>
      <c r="W2941">
        <f>(353.3116967483*V2941^-1.0020802909)*('Exhaust Gas Math'!$E$10/(T2941+'Exhaust Gas Math'!$E$10))+(357.4500179626*V2941^-1.0038444015 )*(T2941/(T2941+'Exhaust Gas Math'!$E$10))</f>
        <v>0.31654710700089367</v>
      </c>
      <c r="X2941">
        <f t="shared" si="686"/>
        <v>0</v>
      </c>
      <c r="Y2941">
        <f t="shared" si="687"/>
        <v>101325</v>
      </c>
      <c r="Z2941">
        <f t="shared" si="688"/>
        <v>101325</v>
      </c>
    </row>
    <row r="2942" spans="5:26" x14ac:dyDescent="0.2">
      <c r="E2942">
        <f t="shared" si="690"/>
        <v>0.36712499999997344</v>
      </c>
      <c r="F2942">
        <f t="shared" si="691"/>
        <v>101325</v>
      </c>
      <c r="H2942">
        <f t="shared" si="689"/>
        <v>0.36712499999997344</v>
      </c>
      <c r="I2942">
        <f t="shared" si="677"/>
        <v>341.99999999872671</v>
      </c>
      <c r="J2942">
        <f t="shared" si="678"/>
        <v>1.5515084336615546E-3</v>
      </c>
      <c r="K2942">
        <f t="shared" si="679"/>
        <v>-8.2065426575748592</v>
      </c>
      <c r="L2942">
        <f t="shared" si="680"/>
        <v>3.9769296294121147E-5</v>
      </c>
      <c r="M2942">
        <f>J2942/SQRT('Exhaust Gas Math'!$E$14*$B$21*$B$23)</f>
        <v>2.6339313433661397E-5</v>
      </c>
      <c r="N2942">
        <f t="shared" si="681"/>
        <v>1.7749850516870155E-3</v>
      </c>
      <c r="O2942">
        <f t="shared" si="682"/>
        <v>0</v>
      </c>
      <c r="P2942">
        <f t="shared" si="683"/>
        <v>0</v>
      </c>
      <c r="Q2942">
        <f>($B$16/2)*(COS((ACOS((2*'Intake Valve Fxn Scratch'!$B$1)/$B$16-1)/($B$17/2))*(I2942-($B$17/2)))+1)*P2942</f>
        <v>0</v>
      </c>
      <c r="R2942">
        <f t="shared" si="684"/>
        <v>0</v>
      </c>
      <c r="S2942">
        <f t="shared" si="685"/>
        <v>0</v>
      </c>
      <c r="T2942">
        <f>S2942*'Exhaust Gas Math'!$C$14</f>
        <v>0</v>
      </c>
      <c r="U2942">
        <f>(T2942/'Exhaust Gas Math'!$B$14)+('Exhaust Gas Math'!$D$10)</f>
        <v>4.4059320573952224E-4</v>
      </c>
      <c r="V2942">
        <f>('Exhaust Gas Math'!$E$10*(2.53982214E-12*V2941^4 - 0.0000000071629564556*V2941^3 + 7.56281407226508E-06*V2941^2 - 0.00322508455050905*V2941 + 1.62997098133725)*$B$24+T2942*'Exhaust Gas Math'!$D$14*$B$23)/('Exhaust Gas Math'!$E$10*(2.53982214E-12*V2941^4 - 0.0000000071629564556*V2941^3 + 7.56281407226508E-06*V2941^2 - 0.00322508455050905*V2941 + 1.62997098133725)+T2942*'Exhaust Gas Math'!$D$14)</f>
        <v>1100</v>
      </c>
      <c r="W2942">
        <f>(353.3116967483*V2942^-1.0020802909)*('Exhaust Gas Math'!$E$10/(T2942+'Exhaust Gas Math'!$E$10))+(357.4500179626*V2942^-1.0038444015 )*(T2942/(T2942+'Exhaust Gas Math'!$E$10))</f>
        <v>0.31654710700089367</v>
      </c>
      <c r="X2942">
        <f t="shared" si="686"/>
        <v>0</v>
      </c>
      <c r="Y2942">
        <f t="shared" si="687"/>
        <v>101325</v>
      </c>
      <c r="Z2942">
        <f t="shared" si="688"/>
        <v>101325</v>
      </c>
    </row>
    <row r="2943" spans="5:26" x14ac:dyDescent="0.2">
      <c r="E2943">
        <f t="shared" si="690"/>
        <v>0.36724999999997343</v>
      </c>
      <c r="F2943">
        <f t="shared" si="691"/>
        <v>101325</v>
      </c>
      <c r="H2943">
        <f t="shared" si="689"/>
        <v>0.36724999999997343</v>
      </c>
      <c r="I2943">
        <f t="shared" si="677"/>
        <v>347.99999999872307</v>
      </c>
      <c r="J2943">
        <f t="shared" si="678"/>
        <v>6.92721056884886E-4</v>
      </c>
      <c r="K2943">
        <f t="shared" si="679"/>
        <v>-5.5214961986712714</v>
      </c>
      <c r="L2943">
        <f t="shared" si="680"/>
        <v>3.9769296294121147E-5</v>
      </c>
      <c r="M2943">
        <f>J2943/SQRT('Exhaust Gas Math'!$E$14*$B$21*$B$23)</f>
        <v>1.1760037292435581E-5</v>
      </c>
      <c r="N2943">
        <f t="shared" si="681"/>
        <v>7.5915782835818749E-4</v>
      </c>
      <c r="O2943">
        <f t="shared" si="682"/>
        <v>0</v>
      </c>
      <c r="P2943">
        <f t="shared" si="683"/>
        <v>0</v>
      </c>
      <c r="Q2943">
        <f>($B$16/2)*(COS((ACOS((2*'Intake Valve Fxn Scratch'!$B$1)/$B$16-1)/($B$17/2))*(I2943-($B$17/2)))+1)*P2943</f>
        <v>0</v>
      </c>
      <c r="R2943">
        <f t="shared" si="684"/>
        <v>0</v>
      </c>
      <c r="S2943">
        <f t="shared" si="685"/>
        <v>0</v>
      </c>
      <c r="T2943">
        <f>S2943*'Exhaust Gas Math'!$C$14</f>
        <v>0</v>
      </c>
      <c r="U2943">
        <f>(T2943/'Exhaust Gas Math'!$B$14)+('Exhaust Gas Math'!$D$10)</f>
        <v>4.4059320573952224E-4</v>
      </c>
      <c r="V2943">
        <f>('Exhaust Gas Math'!$E$10*(2.53982214E-12*V2942^4 - 0.0000000071629564556*V2942^3 + 7.56281407226508E-06*V2942^2 - 0.00322508455050905*V2942 + 1.62997098133725)*$B$24+T2943*'Exhaust Gas Math'!$D$14*$B$23)/('Exhaust Gas Math'!$E$10*(2.53982214E-12*V2942^4 - 0.0000000071629564556*V2942^3 + 7.56281407226508E-06*V2942^2 - 0.00322508455050905*V2942 + 1.62997098133725)+T2943*'Exhaust Gas Math'!$D$14)</f>
        <v>1100</v>
      </c>
      <c r="W2943">
        <f>(353.3116967483*V2943^-1.0020802909)*('Exhaust Gas Math'!$E$10/(T2943+'Exhaust Gas Math'!$E$10))+(357.4500179626*V2943^-1.0038444015 )*(T2943/(T2943+'Exhaust Gas Math'!$E$10))</f>
        <v>0.31654710700089367</v>
      </c>
      <c r="X2943">
        <f t="shared" si="686"/>
        <v>0</v>
      </c>
      <c r="Y2943">
        <f t="shared" si="687"/>
        <v>101325</v>
      </c>
      <c r="Z2943">
        <f t="shared" si="688"/>
        <v>101325</v>
      </c>
    </row>
    <row r="2944" spans="5:26" x14ac:dyDescent="0.2">
      <c r="E2944">
        <f t="shared" si="690"/>
        <v>0.36737499999997342</v>
      </c>
      <c r="F2944">
        <f t="shared" si="691"/>
        <v>101325</v>
      </c>
      <c r="H2944">
        <f t="shared" si="689"/>
        <v>0.36737499999997342</v>
      </c>
      <c r="I2944">
        <f t="shared" si="677"/>
        <v>353.99999999872307</v>
      </c>
      <c r="J2944">
        <f t="shared" si="678"/>
        <v>1.7365591689954413E-4</v>
      </c>
      <c r="K2944">
        <f t="shared" si="679"/>
        <v>-2.7759550719691646</v>
      </c>
      <c r="L2944">
        <f t="shared" si="680"/>
        <v>3.9769296294121147E-5</v>
      </c>
      <c r="M2944">
        <f>J2944/SQRT('Exhaust Gas Math'!$E$14*$B$21*$B$23)</f>
        <v>2.9480842808133362E-6</v>
      </c>
      <c r="N2944">
        <f t="shared" si="681"/>
        <v>1.8193581055048202E-4</v>
      </c>
      <c r="O2944">
        <f t="shared" si="682"/>
        <v>0</v>
      </c>
      <c r="P2944">
        <f t="shared" si="683"/>
        <v>0</v>
      </c>
      <c r="Q2944">
        <f>($B$16/2)*(COS((ACOS((2*'Intake Valve Fxn Scratch'!$B$1)/$B$16-1)/($B$17/2))*(I2944-($B$17/2)))+1)*P2944</f>
        <v>0</v>
      </c>
      <c r="R2944">
        <f t="shared" si="684"/>
        <v>0</v>
      </c>
      <c r="S2944">
        <f t="shared" si="685"/>
        <v>0</v>
      </c>
      <c r="T2944">
        <f>S2944*'Exhaust Gas Math'!$C$14</f>
        <v>0</v>
      </c>
      <c r="U2944">
        <f>(T2944/'Exhaust Gas Math'!$B$14)+('Exhaust Gas Math'!$D$10)</f>
        <v>4.4059320573952224E-4</v>
      </c>
      <c r="V2944">
        <f>('Exhaust Gas Math'!$E$10*(2.53982214E-12*V2943^4 - 0.0000000071629564556*V2943^3 + 7.56281407226508E-06*V2943^2 - 0.00322508455050905*V2943 + 1.62997098133725)*$B$24+T2944*'Exhaust Gas Math'!$D$14*$B$23)/('Exhaust Gas Math'!$E$10*(2.53982214E-12*V2943^4 - 0.0000000071629564556*V2943^3 + 7.56281407226508E-06*V2943^2 - 0.00322508455050905*V2943 + 1.62997098133725)+T2944*'Exhaust Gas Math'!$D$14)</f>
        <v>1100</v>
      </c>
      <c r="W2944">
        <f>(353.3116967483*V2944^-1.0020802909)*('Exhaust Gas Math'!$E$10/(T2944+'Exhaust Gas Math'!$E$10))+(357.4500179626*V2944^-1.0038444015 )*(T2944/(T2944+'Exhaust Gas Math'!$E$10))</f>
        <v>0.31654710700089367</v>
      </c>
      <c r="X2944">
        <f t="shared" si="686"/>
        <v>0</v>
      </c>
      <c r="Y2944">
        <f t="shared" si="687"/>
        <v>101325</v>
      </c>
      <c r="Z2944">
        <f t="shared" si="688"/>
        <v>101325</v>
      </c>
    </row>
    <row r="2945" spans="5:26" x14ac:dyDescent="0.2">
      <c r="E2945">
        <f t="shared" si="690"/>
        <v>0.3674999999999734</v>
      </c>
      <c r="F2945">
        <f t="shared" si="691"/>
        <v>101325</v>
      </c>
      <c r="H2945">
        <f t="shared" si="689"/>
        <v>0.3674999999999734</v>
      </c>
      <c r="I2945">
        <f t="shared" si="677"/>
        <v>359.99999999872307</v>
      </c>
      <c r="J2945">
        <f t="shared" si="678"/>
        <v>0</v>
      </c>
      <c r="K2945">
        <f t="shared" si="679"/>
        <v>-5.9113334532738859E-10</v>
      </c>
      <c r="L2945">
        <f t="shared" si="680"/>
        <v>3.9769296294121147E-5</v>
      </c>
      <c r="M2945">
        <f>J2945/SQRT('Exhaust Gas Math'!$E$14*$B$21*$B$23)</f>
        <v>0</v>
      </c>
      <c r="N2945">
        <f t="shared" si="681"/>
        <v>0</v>
      </c>
      <c r="O2945">
        <f t="shared" si="682"/>
        <v>0</v>
      </c>
      <c r="P2945">
        <f t="shared" si="683"/>
        <v>0</v>
      </c>
      <c r="Q2945">
        <f>($B$16/2)*(COS((ACOS((2*'Intake Valve Fxn Scratch'!$B$1)/$B$16-1)/($B$17/2))*(I2945-($B$17/2)))+1)*P2945</f>
        <v>0</v>
      </c>
      <c r="R2945">
        <f t="shared" si="684"/>
        <v>0</v>
      </c>
      <c r="S2945">
        <f t="shared" si="685"/>
        <v>0</v>
      </c>
      <c r="T2945">
        <f>S2945*'Exhaust Gas Math'!$C$14</f>
        <v>0</v>
      </c>
      <c r="U2945">
        <f>(T2945/'Exhaust Gas Math'!$B$14)+('Exhaust Gas Math'!$D$10)</f>
        <v>4.4059320573952224E-4</v>
      </c>
      <c r="V2945">
        <f>('Exhaust Gas Math'!$E$10*(2.53982214E-12*V2944^4 - 0.0000000071629564556*V2944^3 + 7.56281407226508E-06*V2944^2 - 0.00322508455050905*V2944 + 1.62997098133725)*$B$24+T2945*'Exhaust Gas Math'!$D$14*$B$23)/('Exhaust Gas Math'!$E$10*(2.53982214E-12*V2944^4 - 0.0000000071629564556*V2944^3 + 7.56281407226508E-06*V2944^2 - 0.00322508455050905*V2944 + 1.62997098133725)+T2945*'Exhaust Gas Math'!$D$14)</f>
        <v>1100</v>
      </c>
      <c r="W2945">
        <f>(353.3116967483*V2945^-1.0020802909)*('Exhaust Gas Math'!$E$10/(T2945+'Exhaust Gas Math'!$E$10))+(357.4500179626*V2945^-1.0038444015 )*(T2945/(T2945+'Exhaust Gas Math'!$E$10))</f>
        <v>0.31654710700089367</v>
      </c>
      <c r="X2945">
        <f t="shared" si="686"/>
        <v>0</v>
      </c>
      <c r="Y2945">
        <f t="shared" si="687"/>
        <v>101325</v>
      </c>
      <c r="Z2945">
        <f t="shared" si="688"/>
        <v>101325</v>
      </c>
    </row>
    <row r="2946" spans="5:26" x14ac:dyDescent="0.2">
      <c r="E2946">
        <f t="shared" si="690"/>
        <v>0.36762499999997339</v>
      </c>
      <c r="F2946">
        <f t="shared" si="691"/>
        <v>101325</v>
      </c>
      <c r="H2946">
        <f t="shared" si="689"/>
        <v>0.36762499999997339</v>
      </c>
      <c r="I2946">
        <f t="shared" si="677"/>
        <v>365.99999999872307</v>
      </c>
      <c r="J2946">
        <f t="shared" si="678"/>
        <v>1.7365591675184283E-4</v>
      </c>
      <c r="K2946">
        <f t="shared" si="679"/>
        <v>2.775955070791873</v>
      </c>
      <c r="L2946">
        <f t="shared" si="680"/>
        <v>3.9769296294121147E-5</v>
      </c>
      <c r="M2946">
        <f>J2946/SQRT('Exhaust Gas Math'!$E$14*$B$21*$B$23)</f>
        <v>2.9480842783058726E-6</v>
      </c>
      <c r="N2946">
        <f t="shared" si="681"/>
        <v>1.6556832802899768E-4</v>
      </c>
      <c r="O2946">
        <f t="shared" si="682"/>
        <v>0</v>
      </c>
      <c r="P2946">
        <f t="shared" si="683"/>
        <v>0</v>
      </c>
      <c r="Q2946">
        <f>($B$16/2)*(COS((ACOS((2*'Intake Valve Fxn Scratch'!$B$1)/$B$16-1)/($B$17/2))*(I2946-($B$17/2)))+1)*P2946</f>
        <v>0</v>
      </c>
      <c r="R2946">
        <f t="shared" si="684"/>
        <v>0</v>
      </c>
      <c r="S2946">
        <f t="shared" si="685"/>
        <v>0</v>
      </c>
      <c r="T2946">
        <f>S2946*'Exhaust Gas Math'!$C$14</f>
        <v>0</v>
      </c>
      <c r="U2946">
        <f>(T2946/'Exhaust Gas Math'!$B$14)+('Exhaust Gas Math'!$D$10)</f>
        <v>4.4059320573952224E-4</v>
      </c>
      <c r="V2946">
        <f>('Exhaust Gas Math'!$E$10*(2.53982214E-12*V2945^4 - 0.0000000071629564556*V2945^3 + 7.56281407226508E-06*V2945^2 - 0.00322508455050905*V2945 + 1.62997098133725)*$B$24+T2946*'Exhaust Gas Math'!$D$14*$B$23)/('Exhaust Gas Math'!$E$10*(2.53982214E-12*V2945^4 - 0.0000000071629564556*V2945^3 + 7.56281407226508E-06*V2945^2 - 0.00322508455050905*V2945 + 1.62997098133725)+T2946*'Exhaust Gas Math'!$D$14)</f>
        <v>1100</v>
      </c>
      <c r="W2946">
        <f>(353.3116967483*V2946^-1.0020802909)*('Exhaust Gas Math'!$E$10/(T2946+'Exhaust Gas Math'!$E$10))+(357.4500179626*V2946^-1.0038444015 )*(T2946/(T2946+'Exhaust Gas Math'!$E$10))</f>
        <v>0.31654710700089367</v>
      </c>
      <c r="X2946">
        <f t="shared" si="686"/>
        <v>0</v>
      </c>
      <c r="Y2946">
        <f t="shared" si="687"/>
        <v>101325</v>
      </c>
      <c r="Z2946">
        <f t="shared" si="688"/>
        <v>101325</v>
      </c>
    </row>
    <row r="2947" spans="5:26" x14ac:dyDescent="0.2">
      <c r="E2947">
        <f t="shared" si="690"/>
        <v>0.36774999999997338</v>
      </c>
      <c r="F2947">
        <f t="shared" si="691"/>
        <v>101325</v>
      </c>
      <c r="H2947">
        <f t="shared" si="689"/>
        <v>0.36774999999997338</v>
      </c>
      <c r="I2947">
        <f t="shared" si="677"/>
        <v>371.99999999872307</v>
      </c>
      <c r="J2947">
        <f t="shared" si="678"/>
        <v>6.9272105659147834E-4</v>
      </c>
      <c r="K2947">
        <f t="shared" si="679"/>
        <v>5.52149619751484</v>
      </c>
      <c r="L2947">
        <f t="shared" si="680"/>
        <v>3.9769296294121147E-5</v>
      </c>
      <c r="M2947">
        <f>J2947/SQRT('Exhaust Gas Math'!$E$14*$B$21*$B$23)</f>
        <v>1.1760037287454522E-5</v>
      </c>
      <c r="N2947">
        <f t="shared" si="681"/>
        <v>6.2929392655007924E-4</v>
      </c>
      <c r="O2947">
        <f t="shared" si="682"/>
        <v>0</v>
      </c>
      <c r="P2947">
        <f t="shared" si="683"/>
        <v>0</v>
      </c>
      <c r="Q2947">
        <f>($B$16/2)*(COS((ACOS((2*'Intake Valve Fxn Scratch'!$B$1)/$B$16-1)/($B$17/2))*(I2947-($B$17/2)))+1)*P2947</f>
        <v>0</v>
      </c>
      <c r="R2947">
        <f t="shared" si="684"/>
        <v>0</v>
      </c>
      <c r="S2947">
        <f t="shared" si="685"/>
        <v>0</v>
      </c>
      <c r="T2947">
        <f>S2947*'Exhaust Gas Math'!$C$14</f>
        <v>0</v>
      </c>
      <c r="U2947">
        <f>(T2947/'Exhaust Gas Math'!$B$14)+('Exhaust Gas Math'!$D$10)</f>
        <v>4.4059320573952224E-4</v>
      </c>
      <c r="V2947">
        <f>('Exhaust Gas Math'!$E$10*(2.53982214E-12*V2946^4 - 0.0000000071629564556*V2946^3 + 7.56281407226508E-06*V2946^2 - 0.00322508455050905*V2946 + 1.62997098133725)*$B$24+T2947*'Exhaust Gas Math'!$D$14*$B$23)/('Exhaust Gas Math'!$E$10*(2.53982214E-12*V2946^4 - 0.0000000071629564556*V2946^3 + 7.56281407226508E-06*V2946^2 - 0.00322508455050905*V2946 + 1.62997098133725)+T2947*'Exhaust Gas Math'!$D$14)</f>
        <v>1100</v>
      </c>
      <c r="W2947">
        <f>(353.3116967483*V2947^-1.0020802909)*('Exhaust Gas Math'!$E$10/(T2947+'Exhaust Gas Math'!$E$10))+(357.4500179626*V2947^-1.0038444015 )*(T2947/(T2947+'Exhaust Gas Math'!$E$10))</f>
        <v>0.31654710700089367</v>
      </c>
      <c r="X2947">
        <f t="shared" si="686"/>
        <v>0</v>
      </c>
      <c r="Y2947">
        <f t="shared" si="687"/>
        <v>101325</v>
      </c>
      <c r="Z2947">
        <f t="shared" si="688"/>
        <v>101325</v>
      </c>
    </row>
    <row r="2948" spans="5:26" x14ac:dyDescent="0.2">
      <c r="E2948">
        <f t="shared" si="690"/>
        <v>0.36787499999997336</v>
      </c>
      <c r="F2948">
        <f t="shared" si="691"/>
        <v>101325</v>
      </c>
      <c r="H2948">
        <f t="shared" si="689"/>
        <v>0.36787499999997336</v>
      </c>
      <c r="I2948">
        <f t="shared" si="677"/>
        <v>377.99999999872307</v>
      </c>
      <c r="J2948">
        <f t="shared" si="678"/>
        <v>1.5515084332249039E-3</v>
      </c>
      <c r="K2948">
        <f t="shared" si="679"/>
        <v>8.2065426564490203</v>
      </c>
      <c r="L2948">
        <f t="shared" si="680"/>
        <v>3.9769296294121147E-5</v>
      </c>
      <c r="M2948">
        <f>J2948/SQRT('Exhaust Gas Math'!$E$14*$B$21*$B$23)</f>
        <v>2.6339313426248561E-5</v>
      </c>
      <c r="N2948">
        <f t="shared" si="681"/>
        <v>1.3427107343730489E-3</v>
      </c>
      <c r="O2948">
        <f t="shared" si="682"/>
        <v>0</v>
      </c>
      <c r="P2948">
        <f t="shared" si="683"/>
        <v>0</v>
      </c>
      <c r="Q2948">
        <f>($B$16/2)*(COS((ACOS((2*'Intake Valve Fxn Scratch'!$B$1)/$B$16-1)/($B$17/2))*(I2948-($B$17/2)))+1)*P2948</f>
        <v>0</v>
      </c>
      <c r="R2948">
        <f t="shared" si="684"/>
        <v>0</v>
      </c>
      <c r="S2948">
        <f t="shared" si="685"/>
        <v>0</v>
      </c>
      <c r="T2948">
        <f>S2948*'Exhaust Gas Math'!$C$14</f>
        <v>0</v>
      </c>
      <c r="U2948">
        <f>(T2948/'Exhaust Gas Math'!$B$14)+('Exhaust Gas Math'!$D$10)</f>
        <v>4.4059320573952224E-4</v>
      </c>
      <c r="V2948">
        <f>('Exhaust Gas Math'!$E$10*(2.53982214E-12*V2947^4 - 0.0000000071629564556*V2947^3 + 7.56281407226508E-06*V2947^2 - 0.00322508455050905*V2947 + 1.62997098133725)*$B$24+T2948*'Exhaust Gas Math'!$D$14*$B$23)/('Exhaust Gas Math'!$E$10*(2.53982214E-12*V2947^4 - 0.0000000071629564556*V2947^3 + 7.56281407226508E-06*V2947^2 - 0.00322508455050905*V2947 + 1.62997098133725)+T2948*'Exhaust Gas Math'!$D$14)</f>
        <v>1100</v>
      </c>
      <c r="W2948">
        <f>(353.3116967483*V2948^-1.0020802909)*('Exhaust Gas Math'!$E$10/(T2948+'Exhaust Gas Math'!$E$10))+(357.4500179626*V2948^-1.0038444015 )*(T2948/(T2948+'Exhaust Gas Math'!$E$10))</f>
        <v>0.31654710700089367</v>
      </c>
      <c r="X2948">
        <f t="shared" si="686"/>
        <v>0</v>
      </c>
      <c r="Y2948">
        <f t="shared" si="687"/>
        <v>101325</v>
      </c>
      <c r="Z2948">
        <f t="shared" si="688"/>
        <v>101325</v>
      </c>
    </row>
    <row r="2949" spans="5:26" x14ac:dyDescent="0.2">
      <c r="E2949">
        <f t="shared" si="690"/>
        <v>0.36799999999997335</v>
      </c>
      <c r="F2949">
        <f t="shared" si="691"/>
        <v>101325</v>
      </c>
      <c r="H2949">
        <f t="shared" si="689"/>
        <v>0.36799999999997335</v>
      </c>
      <c r="I2949">
        <f t="shared" ref="I2949:I3012" si="692">($B$11*360*H2949)-(720*FLOOR(H2949/(2/$B$11),1))</f>
        <v>383.99999999871943</v>
      </c>
      <c r="J2949">
        <f t="shared" ref="J2949:J3012" si="693">-(($B$4/1000)/2)*COS($B$12*H2949)+(($B$4/1000)/2)</f>
        <v>2.7406089924418529E-3</v>
      </c>
      <c r="K2949">
        <f t="shared" ref="K2949:K3012" si="694">($B$4/1000/2)*$B$12*SIN($B$12*H2949)</f>
        <v>10.80167651671114</v>
      </c>
      <c r="L2949">
        <f t="shared" ref="L2949:L3012" si="695">$B$8+P2949*(J2949*$B$6)</f>
        <v>3.9769296294121147E-5</v>
      </c>
      <c r="M2949">
        <f>J2949/SQRT('Exhaust Gas Math'!$E$14*$B$21*$B$23)</f>
        <v>4.6526179094417669E-5</v>
      </c>
      <c r="N2949">
        <f t="shared" ref="N2949:N3012" si="696">-(($B$4/1000)/2)*COS($B$12*(H2949-M2949))+(($B$4/1000)/2)</f>
        <v>2.2601711312808526E-3</v>
      </c>
      <c r="O2949">
        <f t="shared" ref="O2949:O3012" si="697">N2949*$B$6*P2949</f>
        <v>0</v>
      </c>
      <c r="P2949">
        <f t="shared" ref="P2949:P3012" si="698">IF(I2949&lt;=$B$17,1,0)</f>
        <v>0</v>
      </c>
      <c r="Q2949">
        <f>($B$16/2)*(COS((ACOS((2*'Intake Valve Fxn Scratch'!$B$1)/$B$16-1)/($B$17/2))*(I2949-($B$17/2)))+1)*P2949</f>
        <v>0</v>
      </c>
      <c r="R2949">
        <f t="shared" ref="R2949:R3012" si="699">Q2949/$B$16</f>
        <v>0</v>
      </c>
      <c r="S2949">
        <f t="shared" ref="S2949:S3012" si="700">P2949*($B$13*R2949*(O2949-O2948)*$B$19+S2948)</f>
        <v>0</v>
      </c>
      <c r="T2949">
        <f>S2949*'Exhaust Gas Math'!$C$14</f>
        <v>0</v>
      </c>
      <c r="U2949">
        <f>(T2949/'Exhaust Gas Math'!$B$14)+('Exhaust Gas Math'!$D$10)</f>
        <v>4.4059320573952224E-4</v>
      </c>
      <c r="V2949">
        <f>('Exhaust Gas Math'!$E$10*(2.53982214E-12*V2948^4 - 0.0000000071629564556*V2948^3 + 7.56281407226508E-06*V2948^2 - 0.00322508455050905*V2948 + 1.62997098133725)*$B$24+T2949*'Exhaust Gas Math'!$D$14*$B$23)/('Exhaust Gas Math'!$E$10*(2.53982214E-12*V2948^4 - 0.0000000071629564556*V2948^3 + 7.56281407226508E-06*V2948^2 - 0.00322508455050905*V2948 + 1.62997098133725)+T2949*'Exhaust Gas Math'!$D$14)</f>
        <v>1100</v>
      </c>
      <c r="W2949">
        <f>(353.3116967483*V2949^-1.0020802909)*('Exhaust Gas Math'!$E$10/(T2949+'Exhaust Gas Math'!$E$10))+(357.4500179626*V2949^-1.0038444015 )*(T2949/(T2949+'Exhaust Gas Math'!$E$10))</f>
        <v>0.31654710700089367</v>
      </c>
      <c r="X2949">
        <f t="shared" ref="X2949:X3012" si="701">P2949*SIGN(K2949)*-0.5*W2949*K2949^2</f>
        <v>0</v>
      </c>
      <c r="Y2949">
        <f t="shared" ref="Y2949:Y3012" si="702">(U2949*$B$21*V2949)/L2949</f>
        <v>101325</v>
      </c>
      <c r="Z2949">
        <f t="shared" ref="Z2949:Z3012" si="703">IF((X2949+Y2949)&lt;$B$22,(X2949+Y2949),$B$22)</f>
        <v>101325</v>
      </c>
    </row>
    <row r="2950" spans="5:26" x14ac:dyDescent="0.2">
      <c r="E2950">
        <f t="shared" si="690"/>
        <v>0.36812499999997333</v>
      </c>
      <c r="F2950">
        <f t="shared" si="691"/>
        <v>101325</v>
      </c>
      <c r="H2950">
        <f t="shared" si="689"/>
        <v>0.36812499999997333</v>
      </c>
      <c r="I2950">
        <f t="shared" si="692"/>
        <v>389.99999999871943</v>
      </c>
      <c r="J2950">
        <f t="shared" si="693"/>
        <v>4.2469946996798597E-3</v>
      </c>
      <c r="K2950">
        <f t="shared" si="694"/>
        <v>13.278464948660009</v>
      </c>
      <c r="L2950">
        <f t="shared" si="695"/>
        <v>3.9769296294121147E-5</v>
      </c>
      <c r="M2950">
        <f>J2950/SQRT('Exhaust Gas Math'!$E$14*$B$21*$B$23)</f>
        <v>7.2099462767321454E-5</v>
      </c>
      <c r="N2950">
        <f t="shared" si="696"/>
        <v>3.3402709598820031E-3</v>
      </c>
      <c r="O2950">
        <f t="shared" si="697"/>
        <v>0</v>
      </c>
      <c r="P2950">
        <f t="shared" si="698"/>
        <v>0</v>
      </c>
      <c r="Q2950">
        <f>($B$16/2)*(COS((ACOS((2*'Intake Valve Fxn Scratch'!$B$1)/$B$16-1)/($B$17/2))*(I2950-($B$17/2)))+1)*P2950</f>
        <v>0</v>
      </c>
      <c r="R2950">
        <f t="shared" si="699"/>
        <v>0</v>
      </c>
      <c r="S2950">
        <f t="shared" si="700"/>
        <v>0</v>
      </c>
      <c r="T2950">
        <f>S2950*'Exhaust Gas Math'!$C$14</f>
        <v>0</v>
      </c>
      <c r="U2950">
        <f>(T2950/'Exhaust Gas Math'!$B$14)+('Exhaust Gas Math'!$D$10)</f>
        <v>4.4059320573952224E-4</v>
      </c>
      <c r="V2950">
        <f>('Exhaust Gas Math'!$E$10*(2.53982214E-12*V2949^4 - 0.0000000071629564556*V2949^3 + 7.56281407226508E-06*V2949^2 - 0.00322508455050905*V2949 + 1.62997098133725)*$B$24+T2950*'Exhaust Gas Math'!$D$14*$B$23)/('Exhaust Gas Math'!$E$10*(2.53982214E-12*V2949^4 - 0.0000000071629564556*V2949^3 + 7.56281407226508E-06*V2949^2 - 0.00322508455050905*V2949 + 1.62997098133725)+T2950*'Exhaust Gas Math'!$D$14)</f>
        <v>1100</v>
      </c>
      <c r="W2950">
        <f>(353.3116967483*V2950^-1.0020802909)*('Exhaust Gas Math'!$E$10/(T2950+'Exhaust Gas Math'!$E$10))+(357.4500179626*V2950^-1.0038444015 )*(T2950/(T2950+'Exhaust Gas Math'!$E$10))</f>
        <v>0.31654710700089367</v>
      </c>
      <c r="X2950">
        <f t="shared" si="701"/>
        <v>0</v>
      </c>
      <c r="Y2950">
        <f t="shared" si="702"/>
        <v>101325</v>
      </c>
      <c r="Z2950">
        <f t="shared" si="703"/>
        <v>101325</v>
      </c>
    </row>
    <row r="2951" spans="5:26" x14ac:dyDescent="0.2">
      <c r="E2951">
        <f t="shared" si="690"/>
        <v>0.36824999999997332</v>
      </c>
      <c r="F2951">
        <f t="shared" si="691"/>
        <v>101325</v>
      </c>
      <c r="H2951">
        <f t="shared" ref="H2951:H3014" si="704">H2950+$B$2</f>
        <v>0.36824999999997332</v>
      </c>
      <c r="I2951">
        <f t="shared" si="692"/>
        <v>395.99999999871943</v>
      </c>
      <c r="J2951">
        <f t="shared" si="693"/>
        <v>6.0541612778978945E-3</v>
      </c>
      <c r="K2951">
        <f t="shared" si="694"/>
        <v>15.609771739932668</v>
      </c>
      <c r="L2951">
        <f t="shared" si="695"/>
        <v>3.9769296294121147E-5</v>
      </c>
      <c r="M2951">
        <f>J2951/SQRT('Exhaust Gas Math'!$E$14*$B$21*$B$23)</f>
        <v>1.0277897819746801E-4</v>
      </c>
      <c r="N2951">
        <f t="shared" si="696"/>
        <v>4.546795491977694E-3</v>
      </c>
      <c r="O2951">
        <f t="shared" si="697"/>
        <v>0</v>
      </c>
      <c r="P2951">
        <f t="shared" si="698"/>
        <v>0</v>
      </c>
      <c r="Q2951">
        <f>($B$16/2)*(COS((ACOS((2*'Intake Valve Fxn Scratch'!$B$1)/$B$16-1)/($B$17/2))*(I2951-($B$17/2)))+1)*P2951</f>
        <v>0</v>
      </c>
      <c r="R2951">
        <f t="shared" si="699"/>
        <v>0</v>
      </c>
      <c r="S2951">
        <f t="shared" si="700"/>
        <v>0</v>
      </c>
      <c r="T2951">
        <f>S2951*'Exhaust Gas Math'!$C$14</f>
        <v>0</v>
      </c>
      <c r="U2951">
        <f>(T2951/'Exhaust Gas Math'!$B$14)+('Exhaust Gas Math'!$D$10)</f>
        <v>4.4059320573952224E-4</v>
      </c>
      <c r="V2951">
        <f>('Exhaust Gas Math'!$E$10*(2.53982214E-12*V2950^4 - 0.0000000071629564556*V2950^3 + 7.56281407226508E-06*V2950^2 - 0.00322508455050905*V2950 + 1.62997098133725)*$B$24+T2951*'Exhaust Gas Math'!$D$14*$B$23)/('Exhaust Gas Math'!$E$10*(2.53982214E-12*V2950^4 - 0.0000000071629564556*V2950^3 + 7.56281407226508E-06*V2950^2 - 0.00322508455050905*V2950 + 1.62997098133725)+T2951*'Exhaust Gas Math'!$D$14)</f>
        <v>1100</v>
      </c>
      <c r="W2951">
        <f>(353.3116967483*V2951^-1.0020802909)*('Exhaust Gas Math'!$E$10/(T2951+'Exhaust Gas Math'!$E$10))+(357.4500179626*V2951^-1.0038444015 )*(T2951/(T2951+'Exhaust Gas Math'!$E$10))</f>
        <v>0.31654710700089367</v>
      </c>
      <c r="X2951">
        <f t="shared" si="701"/>
        <v>0</v>
      </c>
      <c r="Y2951">
        <f t="shared" si="702"/>
        <v>101325</v>
      </c>
      <c r="Z2951">
        <f t="shared" si="703"/>
        <v>101325</v>
      </c>
    </row>
    <row r="2952" spans="5:26" x14ac:dyDescent="0.2">
      <c r="E2952">
        <f t="shared" si="690"/>
        <v>0.36837499999997331</v>
      </c>
      <c r="F2952">
        <f t="shared" si="691"/>
        <v>101325</v>
      </c>
      <c r="H2952">
        <f t="shared" si="704"/>
        <v>0.36837499999997331</v>
      </c>
      <c r="I2952">
        <f t="shared" si="692"/>
        <v>401.99999999871943</v>
      </c>
      <c r="J2952">
        <f t="shared" si="693"/>
        <v>8.1423090318930337E-3</v>
      </c>
      <c r="K2952">
        <f t="shared" si="694"/>
        <v>17.770054605469142</v>
      </c>
      <c r="L2952">
        <f t="shared" si="695"/>
        <v>3.9769296294121147E-5</v>
      </c>
      <c r="M2952">
        <f>J2952/SQRT('Exhaust Gas Math'!$E$14*$B$21*$B$23)</f>
        <v>1.3822859419373646E-4</v>
      </c>
      <c r="N2952">
        <f t="shared" si="696"/>
        <v>5.8492450475200672E-3</v>
      </c>
      <c r="O2952">
        <f t="shared" si="697"/>
        <v>0</v>
      </c>
      <c r="P2952">
        <f t="shared" si="698"/>
        <v>0</v>
      </c>
      <c r="Q2952">
        <f>($B$16/2)*(COS((ACOS((2*'Intake Valve Fxn Scratch'!$B$1)/$B$16-1)/($B$17/2))*(I2952-($B$17/2)))+1)*P2952</f>
        <v>0</v>
      </c>
      <c r="R2952">
        <f t="shared" si="699"/>
        <v>0</v>
      </c>
      <c r="S2952">
        <f t="shared" si="700"/>
        <v>0</v>
      </c>
      <c r="T2952">
        <f>S2952*'Exhaust Gas Math'!$C$14</f>
        <v>0</v>
      </c>
      <c r="U2952">
        <f>(T2952/'Exhaust Gas Math'!$B$14)+('Exhaust Gas Math'!$D$10)</f>
        <v>4.4059320573952224E-4</v>
      </c>
      <c r="V2952">
        <f>('Exhaust Gas Math'!$E$10*(2.53982214E-12*V2951^4 - 0.0000000071629564556*V2951^3 + 7.56281407226508E-06*V2951^2 - 0.00322508455050905*V2951 + 1.62997098133725)*$B$24+T2952*'Exhaust Gas Math'!$D$14*$B$23)/('Exhaust Gas Math'!$E$10*(2.53982214E-12*V2951^4 - 0.0000000071629564556*V2951^3 + 7.56281407226508E-06*V2951^2 - 0.00322508455050905*V2951 + 1.62997098133725)+T2952*'Exhaust Gas Math'!$D$14)</f>
        <v>1100</v>
      </c>
      <c r="W2952">
        <f>(353.3116967483*V2952^-1.0020802909)*('Exhaust Gas Math'!$E$10/(T2952+'Exhaust Gas Math'!$E$10))+(357.4500179626*V2952^-1.0038444015 )*(T2952/(T2952+'Exhaust Gas Math'!$E$10))</f>
        <v>0.31654710700089367</v>
      </c>
      <c r="X2952">
        <f t="shared" si="701"/>
        <v>0</v>
      </c>
      <c r="Y2952">
        <f t="shared" si="702"/>
        <v>101325</v>
      </c>
      <c r="Z2952">
        <f t="shared" si="703"/>
        <v>101325</v>
      </c>
    </row>
    <row r="2953" spans="5:26" x14ac:dyDescent="0.2">
      <c r="E2953">
        <f t="shared" si="690"/>
        <v>0.36849999999997329</v>
      </c>
      <c r="F2953">
        <f t="shared" si="691"/>
        <v>101325</v>
      </c>
      <c r="H2953">
        <f t="shared" si="704"/>
        <v>0.36849999999997329</v>
      </c>
      <c r="I2953">
        <f t="shared" si="692"/>
        <v>407.99999999871943</v>
      </c>
      <c r="J2953">
        <f t="shared" si="693"/>
        <v>1.0488559777897255E-2</v>
      </c>
      <c r="K2953">
        <f t="shared" si="694"/>
        <v>19.73564503412404</v>
      </c>
      <c r="L2953">
        <f t="shared" si="695"/>
        <v>3.9769296294121147E-5</v>
      </c>
      <c r="M2953">
        <f>J2953/SQRT('Exhaust Gas Math'!$E$14*$B$21*$B$23)</f>
        <v>1.7805991734492455E-4</v>
      </c>
      <c r="N2953">
        <f t="shared" si="696"/>
        <v>7.2230121592130117E-3</v>
      </c>
      <c r="O2953">
        <f t="shared" si="697"/>
        <v>0</v>
      </c>
      <c r="P2953">
        <f t="shared" si="698"/>
        <v>0</v>
      </c>
      <c r="Q2953">
        <f>($B$16/2)*(COS((ACOS((2*'Intake Valve Fxn Scratch'!$B$1)/$B$16-1)/($B$17/2))*(I2953-($B$17/2)))+1)*P2953</f>
        <v>0</v>
      </c>
      <c r="R2953">
        <f t="shared" si="699"/>
        <v>0</v>
      </c>
      <c r="S2953">
        <f t="shared" si="700"/>
        <v>0</v>
      </c>
      <c r="T2953">
        <f>S2953*'Exhaust Gas Math'!$C$14</f>
        <v>0</v>
      </c>
      <c r="U2953">
        <f>(T2953/'Exhaust Gas Math'!$B$14)+('Exhaust Gas Math'!$D$10)</f>
        <v>4.4059320573952224E-4</v>
      </c>
      <c r="V2953">
        <f>('Exhaust Gas Math'!$E$10*(2.53982214E-12*V2952^4 - 0.0000000071629564556*V2952^3 + 7.56281407226508E-06*V2952^2 - 0.00322508455050905*V2952 + 1.62997098133725)*$B$24+T2953*'Exhaust Gas Math'!$D$14*$B$23)/('Exhaust Gas Math'!$E$10*(2.53982214E-12*V2952^4 - 0.0000000071629564556*V2952^3 + 7.56281407226508E-06*V2952^2 - 0.00322508455050905*V2952 + 1.62997098133725)+T2953*'Exhaust Gas Math'!$D$14)</f>
        <v>1100</v>
      </c>
      <c r="W2953">
        <f>(353.3116967483*V2953^-1.0020802909)*('Exhaust Gas Math'!$E$10/(T2953+'Exhaust Gas Math'!$E$10))+(357.4500179626*V2953^-1.0038444015 )*(T2953/(T2953+'Exhaust Gas Math'!$E$10))</f>
        <v>0.31654710700089367</v>
      </c>
      <c r="X2953">
        <f t="shared" si="701"/>
        <v>0</v>
      </c>
      <c r="Y2953">
        <f t="shared" si="702"/>
        <v>101325</v>
      </c>
      <c r="Z2953">
        <f t="shared" si="703"/>
        <v>101325</v>
      </c>
    </row>
    <row r="2954" spans="5:26" x14ac:dyDescent="0.2">
      <c r="E2954">
        <f t="shared" si="690"/>
        <v>0.36862499999997328</v>
      </c>
      <c r="F2954">
        <f t="shared" si="691"/>
        <v>101325</v>
      </c>
      <c r="H2954">
        <f t="shared" si="704"/>
        <v>0.36862499999997328</v>
      </c>
      <c r="I2954">
        <f t="shared" si="692"/>
        <v>413.99999999871579</v>
      </c>
      <c r="J2954">
        <f t="shared" si="693"/>
        <v>1.3067207501755333E-2</v>
      </c>
      <c r="K2954">
        <f t="shared" si="694"/>
        <v>21.485007605836902</v>
      </c>
      <c r="L2954">
        <f t="shared" si="695"/>
        <v>3.9769296294121147E-5</v>
      </c>
      <c r="M2954">
        <f>J2954/SQRT('Exhaust Gas Math'!$E$14*$B$21*$B$23)</f>
        <v>2.218365473393906E-4</v>
      </c>
      <c r="N2954">
        <f t="shared" si="696"/>
        <v>8.6492854858270102E-3</v>
      </c>
      <c r="O2954">
        <f t="shared" si="697"/>
        <v>0</v>
      </c>
      <c r="P2954">
        <f t="shared" si="698"/>
        <v>0</v>
      </c>
      <c r="Q2954">
        <f>($B$16/2)*(COS((ACOS((2*'Intake Valve Fxn Scratch'!$B$1)/$B$16-1)/($B$17/2))*(I2954-($B$17/2)))+1)*P2954</f>
        <v>0</v>
      </c>
      <c r="R2954">
        <f t="shared" si="699"/>
        <v>0</v>
      </c>
      <c r="S2954">
        <f t="shared" si="700"/>
        <v>0</v>
      </c>
      <c r="T2954">
        <f>S2954*'Exhaust Gas Math'!$C$14</f>
        <v>0</v>
      </c>
      <c r="U2954">
        <f>(T2954/'Exhaust Gas Math'!$B$14)+('Exhaust Gas Math'!$D$10)</f>
        <v>4.4059320573952224E-4</v>
      </c>
      <c r="V2954">
        <f>('Exhaust Gas Math'!$E$10*(2.53982214E-12*V2953^4 - 0.0000000071629564556*V2953^3 + 7.56281407226508E-06*V2953^2 - 0.00322508455050905*V2953 + 1.62997098133725)*$B$24+T2954*'Exhaust Gas Math'!$D$14*$B$23)/('Exhaust Gas Math'!$E$10*(2.53982214E-12*V2953^4 - 0.0000000071629564556*V2953^3 + 7.56281407226508E-06*V2953^2 - 0.00322508455050905*V2953 + 1.62997098133725)+T2954*'Exhaust Gas Math'!$D$14)</f>
        <v>1100</v>
      </c>
      <c r="W2954">
        <f>(353.3116967483*V2954^-1.0020802909)*('Exhaust Gas Math'!$E$10/(T2954+'Exhaust Gas Math'!$E$10))+(357.4500179626*V2954^-1.0038444015 )*(T2954/(T2954+'Exhaust Gas Math'!$E$10))</f>
        <v>0.31654710700089367</v>
      </c>
      <c r="X2954">
        <f t="shared" si="701"/>
        <v>0</v>
      </c>
      <c r="Y2954">
        <f t="shared" si="702"/>
        <v>101325</v>
      </c>
      <c r="Z2954">
        <f t="shared" si="703"/>
        <v>101325</v>
      </c>
    </row>
    <row r="2955" spans="5:26" x14ac:dyDescent="0.2">
      <c r="E2955">
        <f t="shared" si="690"/>
        <v>0.36874999999997327</v>
      </c>
      <c r="F2955">
        <f t="shared" si="691"/>
        <v>101325</v>
      </c>
      <c r="H2955">
        <f t="shared" si="704"/>
        <v>0.36874999999997327</v>
      </c>
      <c r="I2955">
        <f t="shared" si="692"/>
        <v>419.99999999871579</v>
      </c>
      <c r="J2955">
        <f t="shared" si="693"/>
        <v>1.5849999999385179E-2</v>
      </c>
      <c r="K2955">
        <f t="shared" si="694"/>
        <v>22.998975938192505</v>
      </c>
      <c r="L2955">
        <f t="shared" si="695"/>
        <v>3.9769296294121147E-5</v>
      </c>
      <c r="M2955">
        <f>J2955/SQRT('Exhaust Gas Math'!$E$14*$B$21*$B$23)</f>
        <v>2.6907885825801941E-4</v>
      </c>
      <c r="N2955">
        <f t="shared" si="696"/>
        <v>1.0114751634222187E-2</v>
      </c>
      <c r="O2955">
        <f t="shared" si="697"/>
        <v>0</v>
      </c>
      <c r="P2955">
        <f t="shared" si="698"/>
        <v>0</v>
      </c>
      <c r="Q2955">
        <f>($B$16/2)*(COS((ACOS((2*'Intake Valve Fxn Scratch'!$B$1)/$B$16-1)/($B$17/2))*(I2955-($B$17/2)))+1)*P2955</f>
        <v>0</v>
      </c>
      <c r="R2955">
        <f t="shared" si="699"/>
        <v>0</v>
      </c>
      <c r="S2955">
        <f t="shared" si="700"/>
        <v>0</v>
      </c>
      <c r="T2955">
        <f>S2955*'Exhaust Gas Math'!$C$14</f>
        <v>0</v>
      </c>
      <c r="U2955">
        <f>(T2955/'Exhaust Gas Math'!$B$14)+('Exhaust Gas Math'!$D$10)</f>
        <v>4.4059320573952224E-4</v>
      </c>
      <c r="V2955">
        <f>('Exhaust Gas Math'!$E$10*(2.53982214E-12*V2954^4 - 0.0000000071629564556*V2954^3 + 7.56281407226508E-06*V2954^2 - 0.00322508455050905*V2954 + 1.62997098133725)*$B$24+T2955*'Exhaust Gas Math'!$D$14*$B$23)/('Exhaust Gas Math'!$E$10*(2.53982214E-12*V2954^4 - 0.0000000071629564556*V2954^3 + 7.56281407226508E-06*V2954^2 - 0.00322508455050905*V2954 + 1.62997098133725)+T2955*'Exhaust Gas Math'!$D$14)</f>
        <v>1100</v>
      </c>
      <c r="W2955">
        <f>(353.3116967483*V2955^-1.0020802909)*('Exhaust Gas Math'!$E$10/(T2955+'Exhaust Gas Math'!$E$10))+(357.4500179626*V2955^-1.0038444015 )*(T2955/(T2955+'Exhaust Gas Math'!$E$10))</f>
        <v>0.31654710700089367</v>
      </c>
      <c r="X2955">
        <f t="shared" si="701"/>
        <v>0</v>
      </c>
      <c r="Y2955">
        <f t="shared" si="702"/>
        <v>101325</v>
      </c>
      <c r="Z2955">
        <f t="shared" si="703"/>
        <v>101325</v>
      </c>
    </row>
    <row r="2956" spans="5:26" x14ac:dyDescent="0.2">
      <c r="E2956">
        <f t="shared" si="690"/>
        <v>0.36887499999997325</v>
      </c>
      <c r="F2956">
        <f t="shared" si="691"/>
        <v>101325</v>
      </c>
      <c r="H2956">
        <f t="shared" si="704"/>
        <v>0.36887499999997325</v>
      </c>
      <c r="I2956">
        <f t="shared" si="692"/>
        <v>425.99999999871579</v>
      </c>
      <c r="J2956">
        <f t="shared" si="693"/>
        <v>1.8806448413849007E-2</v>
      </c>
      <c r="K2956">
        <f t="shared" si="694"/>
        <v>24.260962677324962</v>
      </c>
      <c r="L2956">
        <f t="shared" si="695"/>
        <v>3.9769296294121147E-5</v>
      </c>
      <c r="M2956">
        <f>J2956/SQRT('Exhaust Gas Math'!$E$14*$B$21*$B$23)</f>
        <v>3.1926925345634858E-4</v>
      </c>
      <c r="N2956">
        <f t="shared" si="696"/>
        <v>1.1611157152796606E-2</v>
      </c>
      <c r="O2956">
        <f t="shared" si="697"/>
        <v>0</v>
      </c>
      <c r="P2956">
        <f t="shared" si="698"/>
        <v>0</v>
      </c>
      <c r="Q2956">
        <f>($B$16/2)*(COS((ACOS((2*'Intake Valve Fxn Scratch'!$B$1)/$B$16-1)/($B$17/2))*(I2956-($B$17/2)))+1)*P2956</f>
        <v>0</v>
      </c>
      <c r="R2956">
        <f t="shared" si="699"/>
        <v>0</v>
      </c>
      <c r="S2956">
        <f t="shared" si="700"/>
        <v>0</v>
      </c>
      <c r="T2956">
        <f>S2956*'Exhaust Gas Math'!$C$14</f>
        <v>0</v>
      </c>
      <c r="U2956">
        <f>(T2956/'Exhaust Gas Math'!$B$14)+('Exhaust Gas Math'!$D$10)</f>
        <v>4.4059320573952224E-4</v>
      </c>
      <c r="V2956">
        <f>('Exhaust Gas Math'!$E$10*(2.53982214E-12*V2955^4 - 0.0000000071629564556*V2955^3 + 7.56281407226508E-06*V2955^2 - 0.00322508455050905*V2955 + 1.62997098133725)*$B$24+T2956*'Exhaust Gas Math'!$D$14*$B$23)/('Exhaust Gas Math'!$E$10*(2.53982214E-12*V2955^4 - 0.0000000071629564556*V2955^3 + 7.56281407226508E-06*V2955^2 - 0.00322508455050905*V2955 + 1.62997098133725)+T2956*'Exhaust Gas Math'!$D$14)</f>
        <v>1100</v>
      </c>
      <c r="W2956">
        <f>(353.3116967483*V2956^-1.0020802909)*('Exhaust Gas Math'!$E$10/(T2956+'Exhaust Gas Math'!$E$10))+(357.4500179626*V2956^-1.0038444015 )*(T2956/(T2956+'Exhaust Gas Math'!$E$10))</f>
        <v>0.31654710700089367</v>
      </c>
      <c r="X2956">
        <f t="shared" si="701"/>
        <v>0</v>
      </c>
      <c r="Y2956">
        <f t="shared" si="702"/>
        <v>101325</v>
      </c>
      <c r="Z2956">
        <f t="shared" si="703"/>
        <v>101325</v>
      </c>
    </row>
    <row r="2957" spans="5:26" x14ac:dyDescent="0.2">
      <c r="E2957">
        <f t="shared" si="690"/>
        <v>0.36899999999997324</v>
      </c>
      <c r="F2957">
        <f t="shared" si="691"/>
        <v>101325</v>
      </c>
      <c r="H2957">
        <f t="shared" si="704"/>
        <v>0.36899999999997324</v>
      </c>
      <c r="I2957">
        <f t="shared" si="692"/>
        <v>431.99999999871579</v>
      </c>
      <c r="J2957">
        <f t="shared" si="693"/>
        <v>2.1904161277638161E-2</v>
      </c>
      <c r="K2957">
        <f t="shared" si="694"/>
        <v>25.257141232431273</v>
      </c>
      <c r="L2957">
        <f t="shared" si="695"/>
        <v>3.9769296294121147E-5</v>
      </c>
      <c r="M2957">
        <f>J2957/SQRT('Exhaust Gas Math'!$E$14*$B$21*$B$23)</f>
        <v>3.7185783646151563E-4</v>
      </c>
      <c r="N2957">
        <f t="shared" si="696"/>
        <v>1.3134781388181933E-2</v>
      </c>
      <c r="O2957">
        <f t="shared" si="697"/>
        <v>0</v>
      </c>
      <c r="P2957">
        <f t="shared" si="698"/>
        <v>0</v>
      </c>
      <c r="Q2957">
        <f>($B$16/2)*(COS((ACOS((2*'Intake Valve Fxn Scratch'!$B$1)/$B$16-1)/($B$17/2))*(I2957-($B$17/2)))+1)*P2957</f>
        <v>0</v>
      </c>
      <c r="R2957">
        <f t="shared" si="699"/>
        <v>0</v>
      </c>
      <c r="S2957">
        <f t="shared" si="700"/>
        <v>0</v>
      </c>
      <c r="T2957">
        <f>S2957*'Exhaust Gas Math'!$C$14</f>
        <v>0</v>
      </c>
      <c r="U2957">
        <f>(T2957/'Exhaust Gas Math'!$B$14)+('Exhaust Gas Math'!$D$10)</f>
        <v>4.4059320573952224E-4</v>
      </c>
      <c r="V2957">
        <f>('Exhaust Gas Math'!$E$10*(2.53982214E-12*V2956^4 - 0.0000000071629564556*V2956^3 + 7.56281407226508E-06*V2956^2 - 0.00322508455050905*V2956 + 1.62997098133725)*$B$24+T2957*'Exhaust Gas Math'!$D$14*$B$23)/('Exhaust Gas Math'!$E$10*(2.53982214E-12*V2956^4 - 0.0000000071629564556*V2956^3 + 7.56281407226508E-06*V2956^2 - 0.00322508455050905*V2956 + 1.62997098133725)+T2957*'Exhaust Gas Math'!$D$14)</f>
        <v>1100</v>
      </c>
      <c r="W2957">
        <f>(353.3116967483*V2957^-1.0020802909)*('Exhaust Gas Math'!$E$10/(T2957+'Exhaust Gas Math'!$E$10))+(357.4500179626*V2957^-1.0038444015 )*(T2957/(T2957+'Exhaust Gas Math'!$E$10))</f>
        <v>0.31654710700089367</v>
      </c>
      <c r="X2957">
        <f t="shared" si="701"/>
        <v>0</v>
      </c>
      <c r="Y2957">
        <f t="shared" si="702"/>
        <v>101325</v>
      </c>
      <c r="Z2957">
        <f t="shared" si="703"/>
        <v>101325</v>
      </c>
    </row>
    <row r="2958" spans="5:26" x14ac:dyDescent="0.2">
      <c r="E2958">
        <f t="shared" si="690"/>
        <v>0.36912499999997322</v>
      </c>
      <c r="F2958">
        <f t="shared" si="691"/>
        <v>101325</v>
      </c>
      <c r="H2958">
        <f t="shared" si="704"/>
        <v>0.36912499999997322</v>
      </c>
      <c r="I2958">
        <f t="shared" si="692"/>
        <v>437.99999999871579</v>
      </c>
      <c r="J2958">
        <f t="shared" si="693"/>
        <v>2.5109199400382226E-2</v>
      </c>
      <c r="K2958">
        <f t="shared" si="694"/>
        <v>25.976597262799007</v>
      </c>
      <c r="L2958">
        <f t="shared" si="695"/>
        <v>3.9769296294121147E-5</v>
      </c>
      <c r="M2958">
        <f>J2958/SQRT('Exhaust Gas Math'!$E$14*$B$21*$B$23)</f>
        <v>4.2626843575330436E-4</v>
      </c>
      <c r="N2958">
        <f t="shared" si="696"/>
        <v>1.468585836678428E-2</v>
      </c>
      <c r="O2958">
        <f t="shared" si="697"/>
        <v>0</v>
      </c>
      <c r="P2958">
        <f t="shared" si="698"/>
        <v>0</v>
      </c>
      <c r="Q2958">
        <f>($B$16/2)*(COS((ACOS((2*'Intake Valve Fxn Scratch'!$B$1)/$B$16-1)/($B$17/2))*(I2958-($B$17/2)))+1)*P2958</f>
        <v>0</v>
      </c>
      <c r="R2958">
        <f t="shared" si="699"/>
        <v>0</v>
      </c>
      <c r="S2958">
        <f t="shared" si="700"/>
        <v>0</v>
      </c>
      <c r="T2958">
        <f>S2958*'Exhaust Gas Math'!$C$14</f>
        <v>0</v>
      </c>
      <c r="U2958">
        <f>(T2958/'Exhaust Gas Math'!$B$14)+('Exhaust Gas Math'!$D$10)</f>
        <v>4.4059320573952224E-4</v>
      </c>
      <c r="V2958">
        <f>('Exhaust Gas Math'!$E$10*(2.53982214E-12*V2957^4 - 0.0000000071629564556*V2957^3 + 7.56281407226508E-06*V2957^2 - 0.00322508455050905*V2957 + 1.62997098133725)*$B$24+T2958*'Exhaust Gas Math'!$D$14*$B$23)/('Exhaust Gas Math'!$E$10*(2.53982214E-12*V2957^4 - 0.0000000071629564556*V2957^3 + 7.56281407226508E-06*V2957^2 - 0.00322508455050905*V2957 + 1.62997098133725)+T2958*'Exhaust Gas Math'!$D$14)</f>
        <v>1100</v>
      </c>
      <c r="W2958">
        <f>(353.3116967483*V2958^-1.0020802909)*('Exhaust Gas Math'!$E$10/(T2958+'Exhaust Gas Math'!$E$10))+(357.4500179626*V2958^-1.0038444015 )*(T2958/(T2958+'Exhaust Gas Math'!$E$10))</f>
        <v>0.31654710700089367</v>
      </c>
      <c r="X2958">
        <f t="shared" si="701"/>
        <v>0</v>
      </c>
      <c r="Y2958">
        <f t="shared" si="702"/>
        <v>101325</v>
      </c>
      <c r="Z2958">
        <f t="shared" si="703"/>
        <v>101325</v>
      </c>
    </row>
    <row r="2959" spans="5:26" x14ac:dyDescent="0.2">
      <c r="E2959">
        <f t="shared" si="690"/>
        <v>0.36924999999997321</v>
      </c>
      <c r="F2959">
        <f t="shared" si="691"/>
        <v>101325</v>
      </c>
      <c r="H2959">
        <f t="shared" si="704"/>
        <v>0.36924999999997321</v>
      </c>
      <c r="I2959">
        <f t="shared" si="692"/>
        <v>443.99999999871579</v>
      </c>
      <c r="J2959">
        <f t="shared" si="693"/>
        <v>2.8386447713707623E-2</v>
      </c>
      <c r="K2959">
        <f t="shared" si="694"/>
        <v>26.411448257602832</v>
      </c>
      <c r="L2959">
        <f t="shared" si="695"/>
        <v>3.9769296294121147E-5</v>
      </c>
      <c r="M2959">
        <f>J2959/SQRT('Exhaust Gas Math'!$E$14*$B$21*$B$23)</f>
        <v>4.8190491741966553E-4</v>
      </c>
      <c r="N2959">
        <f t="shared" si="696"/>
        <v>1.6267973593909496E-2</v>
      </c>
      <c r="O2959">
        <f t="shared" si="697"/>
        <v>0</v>
      </c>
      <c r="P2959">
        <f t="shared" si="698"/>
        <v>0</v>
      </c>
      <c r="Q2959">
        <f>($B$16/2)*(COS((ACOS((2*'Intake Valve Fxn Scratch'!$B$1)/$B$16-1)/($B$17/2))*(I2959-($B$17/2)))+1)*P2959</f>
        <v>0</v>
      </c>
      <c r="R2959">
        <f t="shared" si="699"/>
        <v>0</v>
      </c>
      <c r="S2959">
        <f t="shared" si="700"/>
        <v>0</v>
      </c>
      <c r="T2959">
        <f>S2959*'Exhaust Gas Math'!$C$14</f>
        <v>0</v>
      </c>
      <c r="U2959">
        <f>(T2959/'Exhaust Gas Math'!$B$14)+('Exhaust Gas Math'!$D$10)</f>
        <v>4.4059320573952224E-4</v>
      </c>
      <c r="V2959">
        <f>('Exhaust Gas Math'!$E$10*(2.53982214E-12*V2958^4 - 0.0000000071629564556*V2958^3 + 7.56281407226508E-06*V2958^2 - 0.00322508455050905*V2958 + 1.62997098133725)*$B$24+T2959*'Exhaust Gas Math'!$D$14*$B$23)/('Exhaust Gas Math'!$E$10*(2.53982214E-12*V2958^4 - 0.0000000071629564556*V2958^3 + 7.56281407226508E-06*V2958^2 - 0.00322508455050905*V2958 + 1.62997098133725)+T2959*'Exhaust Gas Math'!$D$14)</f>
        <v>1100</v>
      </c>
      <c r="W2959">
        <f>(353.3116967483*V2959^-1.0020802909)*('Exhaust Gas Math'!$E$10/(T2959+'Exhaust Gas Math'!$E$10))+(357.4500179626*V2959^-1.0038444015 )*(T2959/(T2959+'Exhaust Gas Math'!$E$10))</f>
        <v>0.31654710700089367</v>
      </c>
      <c r="X2959">
        <f t="shared" si="701"/>
        <v>0</v>
      </c>
      <c r="Y2959">
        <f t="shared" si="702"/>
        <v>101325</v>
      </c>
      <c r="Z2959">
        <f t="shared" si="703"/>
        <v>101325</v>
      </c>
    </row>
    <row r="2960" spans="5:26" x14ac:dyDescent="0.2">
      <c r="E2960">
        <f t="shared" si="690"/>
        <v>0.3693749999999732</v>
      </c>
      <c r="F2960">
        <f t="shared" si="691"/>
        <v>101325</v>
      </c>
      <c r="H2960">
        <f t="shared" si="704"/>
        <v>0.3693749999999732</v>
      </c>
      <c r="I2960">
        <f t="shared" si="692"/>
        <v>449.99999999871216</v>
      </c>
      <c r="J2960">
        <f t="shared" si="693"/>
        <v>3.1699999999288811E-2</v>
      </c>
      <c r="K2960">
        <f t="shared" si="694"/>
        <v>26.556929898345718</v>
      </c>
      <c r="L2960">
        <f t="shared" si="695"/>
        <v>3.9769296294121147E-5</v>
      </c>
      <c r="M2960">
        <f>J2960/SQRT('Exhaust Gas Math'!$E$14*$B$21*$B$23)</f>
        <v>5.3815771652484037E-4</v>
      </c>
      <c r="N2960">
        <f t="shared" si="696"/>
        <v>1.7887450438036273E-2</v>
      </c>
      <c r="O2960">
        <f t="shared" si="697"/>
        <v>0</v>
      </c>
      <c r="P2960">
        <f t="shared" si="698"/>
        <v>0</v>
      </c>
      <c r="Q2960">
        <f>($B$16/2)*(COS((ACOS((2*'Intake Valve Fxn Scratch'!$B$1)/$B$16-1)/($B$17/2))*(I2960-($B$17/2)))+1)*P2960</f>
        <v>0</v>
      </c>
      <c r="R2960">
        <f t="shared" si="699"/>
        <v>0</v>
      </c>
      <c r="S2960">
        <f t="shared" si="700"/>
        <v>0</v>
      </c>
      <c r="T2960">
        <f>S2960*'Exhaust Gas Math'!$C$14</f>
        <v>0</v>
      </c>
      <c r="U2960">
        <f>(T2960/'Exhaust Gas Math'!$B$14)+('Exhaust Gas Math'!$D$10)</f>
        <v>4.4059320573952224E-4</v>
      </c>
      <c r="V2960">
        <f>('Exhaust Gas Math'!$E$10*(2.53982214E-12*V2959^4 - 0.0000000071629564556*V2959^3 + 7.56281407226508E-06*V2959^2 - 0.00322508455050905*V2959 + 1.62997098133725)*$B$24+T2960*'Exhaust Gas Math'!$D$14*$B$23)/('Exhaust Gas Math'!$E$10*(2.53982214E-12*V2959^4 - 0.0000000071629564556*V2959^3 + 7.56281407226508E-06*V2959^2 - 0.00322508455050905*V2959 + 1.62997098133725)+T2960*'Exhaust Gas Math'!$D$14)</f>
        <v>1100</v>
      </c>
      <c r="W2960">
        <f>(353.3116967483*V2960^-1.0020802909)*('Exhaust Gas Math'!$E$10/(T2960+'Exhaust Gas Math'!$E$10))+(357.4500179626*V2960^-1.0038444015 )*(T2960/(T2960+'Exhaust Gas Math'!$E$10))</f>
        <v>0.31654710700089367</v>
      </c>
      <c r="X2960">
        <f t="shared" si="701"/>
        <v>0</v>
      </c>
      <c r="Y2960">
        <f t="shared" si="702"/>
        <v>101325</v>
      </c>
      <c r="Z2960">
        <f t="shared" si="703"/>
        <v>101325</v>
      </c>
    </row>
    <row r="2961" spans="5:26" x14ac:dyDescent="0.2">
      <c r="E2961">
        <f t="shared" si="690"/>
        <v>0.36949999999997318</v>
      </c>
      <c r="F2961">
        <f t="shared" si="691"/>
        <v>101325</v>
      </c>
      <c r="H2961">
        <f t="shared" si="704"/>
        <v>0.36949999999997318</v>
      </c>
      <c r="I2961">
        <f t="shared" si="692"/>
        <v>455.99999999871216</v>
      </c>
      <c r="J2961">
        <f t="shared" si="693"/>
        <v>3.5013552284875994E-2</v>
      </c>
      <c r="K2961">
        <f t="shared" si="694"/>
        <v>26.411448257727546</v>
      </c>
      <c r="L2961">
        <f t="shared" si="695"/>
        <v>3.9769296294121147E-5</v>
      </c>
      <c r="M2961">
        <f>J2961/SQRT('Exhaust Gas Math'!$E$14*$B$21*$B$23)</f>
        <v>5.9441051563011713E-4</v>
      </c>
      <c r="N2961">
        <f t="shared" si="696"/>
        <v>1.9552731033634793E-2</v>
      </c>
      <c r="O2961">
        <f t="shared" si="697"/>
        <v>0</v>
      </c>
      <c r="P2961">
        <f t="shared" si="698"/>
        <v>0</v>
      </c>
      <c r="Q2961">
        <f>($B$16/2)*(COS((ACOS((2*'Intake Valve Fxn Scratch'!$B$1)/$B$16-1)/($B$17/2))*(I2961-($B$17/2)))+1)*P2961</f>
        <v>0</v>
      </c>
      <c r="R2961">
        <f t="shared" si="699"/>
        <v>0</v>
      </c>
      <c r="S2961">
        <f t="shared" si="700"/>
        <v>0</v>
      </c>
      <c r="T2961">
        <f>S2961*'Exhaust Gas Math'!$C$14</f>
        <v>0</v>
      </c>
      <c r="U2961">
        <f>(T2961/'Exhaust Gas Math'!$B$14)+('Exhaust Gas Math'!$D$10)</f>
        <v>4.4059320573952224E-4</v>
      </c>
      <c r="V2961">
        <f>('Exhaust Gas Math'!$E$10*(2.53982214E-12*V2960^4 - 0.0000000071629564556*V2960^3 + 7.56281407226508E-06*V2960^2 - 0.00322508455050905*V2960 + 1.62997098133725)*$B$24+T2961*'Exhaust Gas Math'!$D$14*$B$23)/('Exhaust Gas Math'!$E$10*(2.53982214E-12*V2960^4 - 0.0000000071629564556*V2960^3 + 7.56281407226508E-06*V2960^2 - 0.00322508455050905*V2960 + 1.62997098133725)+T2961*'Exhaust Gas Math'!$D$14)</f>
        <v>1100</v>
      </c>
      <c r="W2961">
        <f>(353.3116967483*V2961^-1.0020802909)*('Exhaust Gas Math'!$E$10/(T2961+'Exhaust Gas Math'!$E$10))+(357.4500179626*V2961^-1.0038444015 )*(T2961/(T2961+'Exhaust Gas Math'!$E$10))</f>
        <v>0.31654710700089367</v>
      </c>
      <c r="X2961">
        <f t="shared" si="701"/>
        <v>0</v>
      </c>
      <c r="Y2961">
        <f t="shared" si="702"/>
        <v>101325</v>
      </c>
      <c r="Z2961">
        <f t="shared" si="703"/>
        <v>101325</v>
      </c>
    </row>
    <row r="2962" spans="5:26" x14ac:dyDescent="0.2">
      <c r="E2962">
        <f t="shared" si="690"/>
        <v>0.36962499999997317</v>
      </c>
      <c r="F2962">
        <f t="shared" si="691"/>
        <v>101325</v>
      </c>
      <c r="H2962">
        <f t="shared" si="704"/>
        <v>0.36962499999997317</v>
      </c>
      <c r="I2962">
        <f t="shared" si="692"/>
        <v>461.99999999871216</v>
      </c>
      <c r="J2962">
        <f t="shared" si="693"/>
        <v>3.8290800598226475E-2</v>
      </c>
      <c r="K2962">
        <f t="shared" si="694"/>
        <v>25.976597263046759</v>
      </c>
      <c r="L2962">
        <f t="shared" si="695"/>
        <v>3.9769296294121147E-5</v>
      </c>
      <c r="M2962">
        <f>J2962/SQRT('Exhaust Gas Math'!$E$14*$B$21*$B$23)</f>
        <v>6.5004699729690407E-4</v>
      </c>
      <c r="N2962">
        <f t="shared" si="696"/>
        <v>2.127374862594536E-2</v>
      </c>
      <c r="O2962">
        <f t="shared" si="697"/>
        <v>0</v>
      </c>
      <c r="P2962">
        <f t="shared" si="698"/>
        <v>0</v>
      </c>
      <c r="Q2962">
        <f>($B$16/2)*(COS((ACOS((2*'Intake Valve Fxn Scratch'!$B$1)/$B$16-1)/($B$17/2))*(I2962-($B$17/2)))+1)*P2962</f>
        <v>0</v>
      </c>
      <c r="R2962">
        <f t="shared" si="699"/>
        <v>0</v>
      </c>
      <c r="S2962">
        <f t="shared" si="700"/>
        <v>0</v>
      </c>
      <c r="T2962">
        <f>S2962*'Exhaust Gas Math'!$C$14</f>
        <v>0</v>
      </c>
      <c r="U2962">
        <f>(T2962/'Exhaust Gas Math'!$B$14)+('Exhaust Gas Math'!$D$10)</f>
        <v>4.4059320573952224E-4</v>
      </c>
      <c r="V2962">
        <f>('Exhaust Gas Math'!$E$10*(2.53982214E-12*V2961^4 - 0.0000000071629564556*V2961^3 + 7.56281407226508E-06*V2961^2 - 0.00322508455050905*V2961 + 1.62997098133725)*$B$24+T2962*'Exhaust Gas Math'!$D$14*$B$23)/('Exhaust Gas Math'!$E$10*(2.53982214E-12*V2961^4 - 0.0000000071629564556*V2961^3 + 7.56281407226508E-06*V2961^2 - 0.00322508455050905*V2961 + 1.62997098133725)+T2962*'Exhaust Gas Math'!$D$14)</f>
        <v>1100</v>
      </c>
      <c r="W2962">
        <f>(353.3116967483*V2962^-1.0020802909)*('Exhaust Gas Math'!$E$10/(T2962+'Exhaust Gas Math'!$E$10))+(357.4500179626*V2962^-1.0038444015 )*(T2962/(T2962+'Exhaust Gas Math'!$E$10))</f>
        <v>0.31654710700089367</v>
      </c>
      <c r="X2962">
        <f t="shared" si="701"/>
        <v>0</v>
      </c>
      <c r="Y2962">
        <f t="shared" si="702"/>
        <v>101325</v>
      </c>
      <c r="Z2962">
        <f t="shared" si="703"/>
        <v>101325</v>
      </c>
    </row>
    <row r="2963" spans="5:26" x14ac:dyDescent="0.2">
      <c r="E2963">
        <f t="shared" si="690"/>
        <v>0.36974999999997316</v>
      </c>
      <c r="F2963">
        <f t="shared" si="691"/>
        <v>101325</v>
      </c>
      <c r="H2963">
        <f t="shared" si="704"/>
        <v>0.36974999999997316</v>
      </c>
      <c r="I2963">
        <f t="shared" si="692"/>
        <v>467.99999999871216</v>
      </c>
      <c r="J2963">
        <f t="shared" si="693"/>
        <v>4.1495838721009079E-2</v>
      </c>
      <c r="K2963">
        <f t="shared" si="694"/>
        <v>25.257141232799501</v>
      </c>
      <c r="L2963">
        <f t="shared" si="695"/>
        <v>3.9769296294121147E-5</v>
      </c>
      <c r="M2963">
        <f>J2963/SQRT('Exhaust Gas Math'!$E$14*$B$21*$B$23)</f>
        <v>7.0445759658934706E-4</v>
      </c>
      <c r="N2963">
        <f t="shared" si="696"/>
        <v>2.3061282130554354E-2</v>
      </c>
      <c r="O2963">
        <f t="shared" si="697"/>
        <v>0</v>
      </c>
      <c r="P2963">
        <f t="shared" si="698"/>
        <v>0</v>
      </c>
      <c r="Q2963">
        <f>($B$16/2)*(COS((ACOS((2*'Intake Valve Fxn Scratch'!$B$1)/$B$16-1)/($B$17/2))*(I2963-($B$17/2)))+1)*P2963</f>
        <v>0</v>
      </c>
      <c r="R2963">
        <f t="shared" si="699"/>
        <v>0</v>
      </c>
      <c r="S2963">
        <f t="shared" si="700"/>
        <v>0</v>
      </c>
      <c r="T2963">
        <f>S2963*'Exhaust Gas Math'!$C$14</f>
        <v>0</v>
      </c>
      <c r="U2963">
        <f>(T2963/'Exhaust Gas Math'!$B$14)+('Exhaust Gas Math'!$D$10)</f>
        <v>4.4059320573952224E-4</v>
      </c>
      <c r="V2963">
        <f>('Exhaust Gas Math'!$E$10*(2.53982214E-12*V2962^4 - 0.0000000071629564556*V2962^3 + 7.56281407226508E-06*V2962^2 - 0.00322508455050905*V2962 + 1.62997098133725)*$B$24+T2963*'Exhaust Gas Math'!$D$14*$B$23)/('Exhaust Gas Math'!$E$10*(2.53982214E-12*V2962^4 - 0.0000000071629564556*V2962^3 + 7.56281407226508E-06*V2962^2 - 0.00322508455050905*V2962 + 1.62997098133725)+T2963*'Exhaust Gas Math'!$D$14)</f>
        <v>1100</v>
      </c>
      <c r="W2963">
        <f>(353.3116967483*V2963^-1.0020802909)*('Exhaust Gas Math'!$E$10/(T2963+'Exhaust Gas Math'!$E$10))+(357.4500179626*V2963^-1.0038444015 )*(T2963/(T2963+'Exhaust Gas Math'!$E$10))</f>
        <v>0.31654710700089367</v>
      </c>
      <c r="X2963">
        <f t="shared" si="701"/>
        <v>0</v>
      </c>
      <c r="Y2963">
        <f t="shared" si="702"/>
        <v>101325</v>
      </c>
      <c r="Z2963">
        <f t="shared" si="703"/>
        <v>101325</v>
      </c>
    </row>
    <row r="2964" spans="5:26" x14ac:dyDescent="0.2">
      <c r="E2964">
        <f t="shared" si="690"/>
        <v>0.36987499999997314</v>
      </c>
      <c r="F2964">
        <f t="shared" si="691"/>
        <v>101325</v>
      </c>
      <c r="H2964">
        <f t="shared" si="704"/>
        <v>0.36987499999997314</v>
      </c>
      <c r="I2964">
        <f t="shared" si="692"/>
        <v>473.99999999871216</v>
      </c>
      <c r="J2964">
        <f t="shared" si="693"/>
        <v>4.4593551584851579E-2</v>
      </c>
      <c r="K2964">
        <f t="shared" si="694"/>
        <v>24.260962677809633</v>
      </c>
      <c r="L2964">
        <f t="shared" si="695"/>
        <v>3.9769296294121147E-5</v>
      </c>
      <c r="M2964">
        <f>J2964/SQRT('Exhaust Gas Math'!$E$14*$B$21*$B$23)</f>
        <v>7.5704617959541974E-4</v>
      </c>
      <c r="N2964">
        <f t="shared" si="696"/>
        <v>2.4926279522765257E-2</v>
      </c>
      <c r="O2964">
        <f t="shared" si="697"/>
        <v>0</v>
      </c>
      <c r="P2964">
        <f t="shared" si="698"/>
        <v>0</v>
      </c>
      <c r="Q2964">
        <f>($B$16/2)*(COS((ACOS((2*'Intake Valve Fxn Scratch'!$B$1)/$B$16-1)/($B$17/2))*(I2964-($B$17/2)))+1)*P2964</f>
        <v>0</v>
      </c>
      <c r="R2964">
        <f t="shared" si="699"/>
        <v>0</v>
      </c>
      <c r="S2964">
        <f t="shared" si="700"/>
        <v>0</v>
      </c>
      <c r="T2964">
        <f>S2964*'Exhaust Gas Math'!$C$14</f>
        <v>0</v>
      </c>
      <c r="U2964">
        <f>(T2964/'Exhaust Gas Math'!$B$14)+('Exhaust Gas Math'!$D$10)</f>
        <v>4.4059320573952224E-4</v>
      </c>
      <c r="V2964">
        <f>('Exhaust Gas Math'!$E$10*(2.53982214E-12*V2963^4 - 0.0000000071629564556*V2963^3 + 7.56281407226508E-06*V2963^2 - 0.00322508455050905*V2963 + 1.62997098133725)*$B$24+T2964*'Exhaust Gas Math'!$D$14*$B$23)/('Exhaust Gas Math'!$E$10*(2.53982214E-12*V2963^4 - 0.0000000071629564556*V2963^3 + 7.56281407226508E-06*V2963^2 - 0.00322508455050905*V2963 + 1.62997098133725)+T2964*'Exhaust Gas Math'!$D$14)</f>
        <v>1100</v>
      </c>
      <c r="W2964">
        <f>(353.3116967483*V2964^-1.0020802909)*('Exhaust Gas Math'!$E$10/(T2964+'Exhaust Gas Math'!$E$10))+(357.4500179626*V2964^-1.0038444015 )*(T2964/(T2964+'Exhaust Gas Math'!$E$10))</f>
        <v>0.31654710700089367</v>
      </c>
      <c r="X2964">
        <f t="shared" si="701"/>
        <v>0</v>
      </c>
      <c r="Y2964">
        <f t="shared" si="702"/>
        <v>101325</v>
      </c>
      <c r="Z2964">
        <f t="shared" si="703"/>
        <v>101325</v>
      </c>
    </row>
    <row r="2965" spans="5:26" x14ac:dyDescent="0.2">
      <c r="E2965">
        <f t="shared" si="690"/>
        <v>0.36999999999997313</v>
      </c>
      <c r="F2965">
        <f t="shared" si="691"/>
        <v>101325</v>
      </c>
      <c r="H2965">
        <f t="shared" si="704"/>
        <v>0.36999999999997313</v>
      </c>
      <c r="I2965">
        <f t="shared" si="692"/>
        <v>479.99999999870852</v>
      </c>
      <c r="J2965">
        <f t="shared" si="693"/>
        <v>4.7549999999383002E-2</v>
      </c>
      <c r="K2965">
        <f t="shared" si="694"/>
        <v>22.998975938788313</v>
      </c>
      <c r="L2965">
        <f t="shared" si="695"/>
        <v>3.9769296294121147E-5</v>
      </c>
      <c r="M2965">
        <f>J2965/SQRT('Exhaust Gas Math'!$E$14*$B$21*$B$23)</f>
        <v>8.0723657479489649E-4</v>
      </c>
      <c r="N2965">
        <f t="shared" si="696"/>
        <v>2.6879134705249753E-2</v>
      </c>
      <c r="O2965">
        <f t="shared" si="697"/>
        <v>0</v>
      </c>
      <c r="P2965">
        <f t="shared" si="698"/>
        <v>0</v>
      </c>
      <c r="Q2965">
        <f>($B$16/2)*(COS((ACOS((2*'Intake Valve Fxn Scratch'!$B$1)/$B$16-1)/($B$17/2))*(I2965-($B$17/2)))+1)*P2965</f>
        <v>0</v>
      </c>
      <c r="R2965">
        <f t="shared" si="699"/>
        <v>0</v>
      </c>
      <c r="S2965">
        <f t="shared" si="700"/>
        <v>0</v>
      </c>
      <c r="T2965">
        <f>S2965*'Exhaust Gas Math'!$C$14</f>
        <v>0</v>
      </c>
      <c r="U2965">
        <f>(T2965/'Exhaust Gas Math'!$B$14)+('Exhaust Gas Math'!$D$10)</f>
        <v>4.4059320573952224E-4</v>
      </c>
      <c r="V2965">
        <f>('Exhaust Gas Math'!$E$10*(2.53982214E-12*V2964^4 - 0.0000000071629564556*V2964^3 + 7.56281407226508E-06*V2964^2 - 0.00322508455050905*V2964 + 1.62997098133725)*$B$24+T2965*'Exhaust Gas Math'!$D$14*$B$23)/('Exhaust Gas Math'!$E$10*(2.53982214E-12*V2964^4 - 0.0000000071629564556*V2964^3 + 7.56281407226508E-06*V2964^2 - 0.00322508455050905*V2964 + 1.62997098133725)+T2965*'Exhaust Gas Math'!$D$14)</f>
        <v>1100</v>
      </c>
      <c r="W2965">
        <f>(353.3116967483*V2965^-1.0020802909)*('Exhaust Gas Math'!$E$10/(T2965+'Exhaust Gas Math'!$E$10))+(357.4500179626*V2965^-1.0038444015 )*(T2965/(T2965+'Exhaust Gas Math'!$E$10))</f>
        <v>0.31654710700089367</v>
      </c>
      <c r="X2965">
        <f t="shared" si="701"/>
        <v>0</v>
      </c>
      <c r="Y2965">
        <f t="shared" si="702"/>
        <v>101325</v>
      </c>
      <c r="Z2965">
        <f t="shared" si="703"/>
        <v>101325</v>
      </c>
    </row>
    <row r="2966" spans="5:26" x14ac:dyDescent="0.2">
      <c r="E2966">
        <f t="shared" ref="E2966:E3029" si="705">H2966</f>
        <v>0.37012499999997311</v>
      </c>
      <c r="F2966">
        <f t="shared" ref="F2966:F3029" si="706">Z2966</f>
        <v>101325</v>
      </c>
      <c r="H2966">
        <f t="shared" si="704"/>
        <v>0.37012499999997311</v>
      </c>
      <c r="I2966">
        <f t="shared" si="692"/>
        <v>485.99999999870852</v>
      </c>
      <c r="J2966">
        <f t="shared" si="693"/>
        <v>5.0332792497093937E-2</v>
      </c>
      <c r="K2966">
        <f t="shared" si="694"/>
        <v>21.485007606537312</v>
      </c>
      <c r="L2966">
        <f t="shared" si="695"/>
        <v>3.9769296294121147E-5</v>
      </c>
      <c r="M2966">
        <f>J2966/SQRT('Exhaust Gas Math'!$E$14*$B$21*$B$23)</f>
        <v>8.5447888571490191E-4</v>
      </c>
      <c r="N2966">
        <f t="shared" si="696"/>
        <v>2.8928903021379775E-2</v>
      </c>
      <c r="O2966">
        <f t="shared" si="697"/>
        <v>0</v>
      </c>
      <c r="P2966">
        <f t="shared" si="698"/>
        <v>0</v>
      </c>
      <c r="Q2966">
        <f>($B$16/2)*(COS((ACOS((2*'Intake Valve Fxn Scratch'!$B$1)/$B$16-1)/($B$17/2))*(I2966-($B$17/2)))+1)*P2966</f>
        <v>0</v>
      </c>
      <c r="R2966">
        <f t="shared" si="699"/>
        <v>0</v>
      </c>
      <c r="S2966">
        <f t="shared" si="700"/>
        <v>0</v>
      </c>
      <c r="T2966">
        <f>S2966*'Exhaust Gas Math'!$C$14</f>
        <v>0</v>
      </c>
      <c r="U2966">
        <f>(T2966/'Exhaust Gas Math'!$B$14)+('Exhaust Gas Math'!$D$10)</f>
        <v>4.4059320573952224E-4</v>
      </c>
      <c r="V2966">
        <f>('Exhaust Gas Math'!$E$10*(2.53982214E-12*V2965^4 - 0.0000000071629564556*V2965^3 + 7.56281407226508E-06*V2965^2 - 0.00322508455050905*V2965 + 1.62997098133725)*$B$24+T2966*'Exhaust Gas Math'!$D$14*$B$23)/('Exhaust Gas Math'!$E$10*(2.53982214E-12*V2965^4 - 0.0000000071629564556*V2965^3 + 7.56281407226508E-06*V2965^2 - 0.00322508455050905*V2965 + 1.62997098133725)+T2966*'Exhaust Gas Math'!$D$14)</f>
        <v>1100</v>
      </c>
      <c r="W2966">
        <f>(353.3116967483*V2966^-1.0020802909)*('Exhaust Gas Math'!$E$10/(T2966+'Exhaust Gas Math'!$E$10))+(357.4500179626*V2966^-1.0038444015 )*(T2966/(T2966+'Exhaust Gas Math'!$E$10))</f>
        <v>0.31654710700089367</v>
      </c>
      <c r="X2966">
        <f t="shared" si="701"/>
        <v>0</v>
      </c>
      <c r="Y2966">
        <f t="shared" si="702"/>
        <v>101325</v>
      </c>
      <c r="Z2966">
        <f t="shared" si="703"/>
        <v>101325</v>
      </c>
    </row>
    <row r="2967" spans="5:26" x14ac:dyDescent="0.2">
      <c r="E2967">
        <f t="shared" si="705"/>
        <v>0.3702499999999731</v>
      </c>
      <c r="F2967">
        <f t="shared" si="706"/>
        <v>101325</v>
      </c>
      <c r="H2967">
        <f t="shared" si="704"/>
        <v>0.3702499999999731</v>
      </c>
      <c r="I2967">
        <f t="shared" si="692"/>
        <v>491.99999999870852</v>
      </c>
      <c r="J2967">
        <f t="shared" si="693"/>
        <v>5.2911440221045707E-2</v>
      </c>
      <c r="K2967">
        <f t="shared" si="694"/>
        <v>19.735645034921383</v>
      </c>
      <c r="L2967">
        <f t="shared" si="695"/>
        <v>3.9769296294121147E-5</v>
      </c>
      <c r="M2967">
        <f>J2967/SQRT('Exhaust Gas Math'!$E$14*$B$21*$B$23)</f>
        <v>8.9825551571095846E-4</v>
      </c>
      <c r="N2967">
        <f t="shared" si="696"/>
        <v>3.1082443967910794E-2</v>
      </c>
      <c r="O2967">
        <f t="shared" si="697"/>
        <v>0</v>
      </c>
      <c r="P2967">
        <f t="shared" si="698"/>
        <v>0</v>
      </c>
      <c r="Q2967">
        <f>($B$16/2)*(COS((ACOS((2*'Intake Valve Fxn Scratch'!$B$1)/$B$16-1)/($B$17/2))*(I2967-($B$17/2)))+1)*P2967</f>
        <v>0</v>
      </c>
      <c r="R2967">
        <f t="shared" si="699"/>
        <v>0</v>
      </c>
      <c r="S2967">
        <f t="shared" si="700"/>
        <v>0</v>
      </c>
      <c r="T2967">
        <f>S2967*'Exhaust Gas Math'!$C$14</f>
        <v>0</v>
      </c>
      <c r="U2967">
        <f>(T2967/'Exhaust Gas Math'!$B$14)+('Exhaust Gas Math'!$D$10)</f>
        <v>4.4059320573952224E-4</v>
      </c>
      <c r="V2967">
        <f>('Exhaust Gas Math'!$E$10*(2.53982214E-12*V2966^4 - 0.0000000071629564556*V2966^3 + 7.56281407226508E-06*V2966^2 - 0.00322508455050905*V2966 + 1.62997098133725)*$B$24+T2967*'Exhaust Gas Math'!$D$14*$B$23)/('Exhaust Gas Math'!$E$10*(2.53982214E-12*V2966^4 - 0.0000000071629564556*V2966^3 + 7.56281407226508E-06*V2966^2 - 0.00322508455050905*V2966 + 1.62997098133725)+T2967*'Exhaust Gas Math'!$D$14)</f>
        <v>1100</v>
      </c>
      <c r="W2967">
        <f>(353.3116967483*V2967^-1.0020802909)*('Exhaust Gas Math'!$E$10/(T2967+'Exhaust Gas Math'!$E$10))+(357.4500179626*V2967^-1.0038444015 )*(T2967/(T2967+'Exhaust Gas Math'!$E$10))</f>
        <v>0.31654710700089367</v>
      </c>
      <c r="X2967">
        <f t="shared" si="701"/>
        <v>0</v>
      </c>
      <c r="Y2967">
        <f t="shared" si="702"/>
        <v>101325</v>
      </c>
      <c r="Z2967">
        <f t="shared" si="703"/>
        <v>101325</v>
      </c>
    </row>
    <row r="2968" spans="5:26" x14ac:dyDescent="0.2">
      <c r="E2968">
        <f t="shared" si="705"/>
        <v>0.37037499999997309</v>
      </c>
      <c r="F2968">
        <f t="shared" si="706"/>
        <v>101325</v>
      </c>
      <c r="H2968">
        <f t="shared" si="704"/>
        <v>0.37037499999997309</v>
      </c>
      <c r="I2968">
        <f t="shared" si="692"/>
        <v>497.99999999870852</v>
      </c>
      <c r="J2968">
        <f t="shared" si="693"/>
        <v>5.5257690967155201E-2</v>
      </c>
      <c r="K2968">
        <f t="shared" si="694"/>
        <v>17.770054606354684</v>
      </c>
      <c r="L2968">
        <f t="shared" si="695"/>
        <v>3.9769296294121147E-5</v>
      </c>
      <c r="M2968">
        <f>J2968/SQRT('Exhaust Gas Math'!$E$14*$B$21*$B$23)</f>
        <v>9.380868388639338E-4</v>
      </c>
      <c r="N2968">
        <f t="shared" si="696"/>
        <v>3.334348633195338E-2</v>
      </c>
      <c r="O2968">
        <f t="shared" si="697"/>
        <v>0</v>
      </c>
      <c r="P2968">
        <f t="shared" si="698"/>
        <v>0</v>
      </c>
      <c r="Q2968">
        <f>($B$16/2)*(COS((ACOS((2*'Intake Valve Fxn Scratch'!$B$1)/$B$16-1)/($B$17/2))*(I2968-($B$17/2)))+1)*P2968</f>
        <v>0</v>
      </c>
      <c r="R2968">
        <f t="shared" si="699"/>
        <v>0</v>
      </c>
      <c r="S2968">
        <f t="shared" si="700"/>
        <v>0</v>
      </c>
      <c r="T2968">
        <f>S2968*'Exhaust Gas Math'!$C$14</f>
        <v>0</v>
      </c>
      <c r="U2968">
        <f>(T2968/'Exhaust Gas Math'!$B$14)+('Exhaust Gas Math'!$D$10)</f>
        <v>4.4059320573952224E-4</v>
      </c>
      <c r="V2968">
        <f>('Exhaust Gas Math'!$E$10*(2.53982214E-12*V2967^4 - 0.0000000071629564556*V2967^3 + 7.56281407226508E-06*V2967^2 - 0.00322508455050905*V2967 + 1.62997098133725)*$B$24+T2968*'Exhaust Gas Math'!$D$14*$B$23)/('Exhaust Gas Math'!$E$10*(2.53982214E-12*V2967^4 - 0.0000000071629564556*V2967^3 + 7.56281407226508E-06*V2967^2 - 0.00322508455050905*V2967 + 1.62997098133725)+T2968*'Exhaust Gas Math'!$D$14)</f>
        <v>1100</v>
      </c>
      <c r="W2968">
        <f>(353.3116967483*V2968^-1.0020802909)*('Exhaust Gas Math'!$E$10/(T2968+'Exhaust Gas Math'!$E$10))+(357.4500179626*V2968^-1.0038444015 )*(T2968/(T2968+'Exhaust Gas Math'!$E$10))</f>
        <v>0.31654710700089367</v>
      </c>
      <c r="X2968">
        <f t="shared" si="701"/>
        <v>0</v>
      </c>
      <c r="Y2968">
        <f t="shared" si="702"/>
        <v>101325</v>
      </c>
      <c r="Z2968">
        <f t="shared" si="703"/>
        <v>101325</v>
      </c>
    </row>
    <row r="2969" spans="5:26" x14ac:dyDescent="0.2">
      <c r="E2969">
        <f t="shared" si="705"/>
        <v>0.37049999999997307</v>
      </c>
      <c r="F2969">
        <f t="shared" si="706"/>
        <v>101325</v>
      </c>
      <c r="H2969">
        <f t="shared" si="704"/>
        <v>0.37049999999997307</v>
      </c>
      <c r="I2969">
        <f t="shared" si="692"/>
        <v>503.99999999870852</v>
      </c>
      <c r="J2969">
        <f t="shared" si="693"/>
        <v>5.7345838721266043E-2</v>
      </c>
      <c r="K2969">
        <f t="shared" si="694"/>
        <v>15.609771740896701</v>
      </c>
      <c r="L2969">
        <f t="shared" si="695"/>
        <v>3.9769296294121147E-5</v>
      </c>
      <c r="M2969">
        <f>J2969/SQRT('Exhaust Gas Math'!$E$14*$B$21*$B$23)</f>
        <v>9.7353645486216648E-4</v>
      </c>
      <c r="N2969">
        <f t="shared" si="696"/>
        <v>3.571162129287056E-2</v>
      </c>
      <c r="O2969">
        <f t="shared" si="697"/>
        <v>0</v>
      </c>
      <c r="P2969">
        <f t="shared" si="698"/>
        <v>0</v>
      </c>
      <c r="Q2969">
        <f>($B$16/2)*(COS((ACOS((2*'Intake Valve Fxn Scratch'!$B$1)/$B$16-1)/($B$17/2))*(I2969-($B$17/2)))+1)*P2969</f>
        <v>0</v>
      </c>
      <c r="R2969">
        <f t="shared" si="699"/>
        <v>0</v>
      </c>
      <c r="S2969">
        <f t="shared" si="700"/>
        <v>0</v>
      </c>
      <c r="T2969">
        <f>S2969*'Exhaust Gas Math'!$C$14</f>
        <v>0</v>
      </c>
      <c r="U2969">
        <f>(T2969/'Exhaust Gas Math'!$B$14)+('Exhaust Gas Math'!$D$10)</f>
        <v>4.4059320573952224E-4</v>
      </c>
      <c r="V2969">
        <f>('Exhaust Gas Math'!$E$10*(2.53982214E-12*V2968^4 - 0.0000000071629564556*V2968^3 + 7.56281407226508E-06*V2968^2 - 0.00322508455050905*V2968 + 1.62997098133725)*$B$24+T2969*'Exhaust Gas Math'!$D$14*$B$23)/('Exhaust Gas Math'!$E$10*(2.53982214E-12*V2968^4 - 0.0000000071629564556*V2968^3 + 7.56281407226508E-06*V2968^2 - 0.00322508455050905*V2968 + 1.62997098133725)+T2969*'Exhaust Gas Math'!$D$14)</f>
        <v>1100</v>
      </c>
      <c r="W2969">
        <f>(353.3116967483*V2969^-1.0020802909)*('Exhaust Gas Math'!$E$10/(T2969+'Exhaust Gas Math'!$E$10))+(357.4500179626*V2969^-1.0038444015 )*(T2969/(T2969+'Exhaust Gas Math'!$E$10))</f>
        <v>0.31654710700089367</v>
      </c>
      <c r="X2969">
        <f t="shared" si="701"/>
        <v>0</v>
      </c>
      <c r="Y2969">
        <f t="shared" si="702"/>
        <v>101325</v>
      </c>
      <c r="Z2969">
        <f t="shared" si="703"/>
        <v>101325</v>
      </c>
    </row>
    <row r="2970" spans="5:26" x14ac:dyDescent="0.2">
      <c r="E2970">
        <f t="shared" si="705"/>
        <v>0.37062499999997306</v>
      </c>
      <c r="F2970">
        <f t="shared" si="706"/>
        <v>101325</v>
      </c>
      <c r="H2970">
        <f t="shared" si="704"/>
        <v>0.37062499999997306</v>
      </c>
      <c r="I2970">
        <f t="shared" si="692"/>
        <v>509.99999999870852</v>
      </c>
      <c r="J2970">
        <f t="shared" si="693"/>
        <v>5.915300529960895E-2</v>
      </c>
      <c r="K2970">
        <f t="shared" si="694"/>
        <v>13.278464949691974</v>
      </c>
      <c r="L2970">
        <f t="shared" si="695"/>
        <v>3.9769296294121147E-5</v>
      </c>
      <c r="M2970">
        <f>J2970/SQRT('Exhaust Gas Math'!$E$14*$B$21*$B$23)</f>
        <v>1.0042159702944328E-3</v>
      </c>
      <c r="N2970">
        <f t="shared" si="696"/>
        <v>3.8181243154217517E-2</v>
      </c>
      <c r="O2970">
        <f t="shared" si="697"/>
        <v>0</v>
      </c>
      <c r="P2970">
        <f t="shared" si="698"/>
        <v>0</v>
      </c>
      <c r="Q2970">
        <f>($B$16/2)*(COS((ACOS((2*'Intake Valve Fxn Scratch'!$B$1)/$B$16-1)/($B$17/2))*(I2970-($B$17/2)))+1)*P2970</f>
        <v>0</v>
      </c>
      <c r="R2970">
        <f t="shared" si="699"/>
        <v>0</v>
      </c>
      <c r="S2970">
        <f t="shared" si="700"/>
        <v>0</v>
      </c>
      <c r="T2970">
        <f>S2970*'Exhaust Gas Math'!$C$14</f>
        <v>0</v>
      </c>
      <c r="U2970">
        <f>(T2970/'Exhaust Gas Math'!$B$14)+('Exhaust Gas Math'!$D$10)</f>
        <v>4.4059320573952224E-4</v>
      </c>
      <c r="V2970">
        <f>('Exhaust Gas Math'!$E$10*(2.53982214E-12*V2969^4 - 0.0000000071629564556*V2969^3 + 7.56281407226508E-06*V2969^2 - 0.00322508455050905*V2969 + 1.62997098133725)*$B$24+T2970*'Exhaust Gas Math'!$D$14*$B$23)/('Exhaust Gas Math'!$E$10*(2.53982214E-12*V2969^4 - 0.0000000071629564556*V2969^3 + 7.56281407226508E-06*V2969^2 - 0.00322508455050905*V2969 + 1.62997098133725)+T2970*'Exhaust Gas Math'!$D$14)</f>
        <v>1100</v>
      </c>
      <c r="W2970">
        <f>(353.3116967483*V2970^-1.0020802909)*('Exhaust Gas Math'!$E$10/(T2970+'Exhaust Gas Math'!$E$10))+(357.4500179626*V2970^-1.0038444015 )*(T2970/(T2970+'Exhaust Gas Math'!$E$10))</f>
        <v>0.31654710700089367</v>
      </c>
      <c r="X2970">
        <f t="shared" si="701"/>
        <v>0</v>
      </c>
      <c r="Y2970">
        <f t="shared" si="702"/>
        <v>101325</v>
      </c>
      <c r="Z2970">
        <f t="shared" si="703"/>
        <v>101325</v>
      </c>
    </row>
    <row r="2971" spans="5:26" x14ac:dyDescent="0.2">
      <c r="E2971">
        <f t="shared" si="705"/>
        <v>0.37074999999997305</v>
      </c>
      <c r="F2971">
        <f t="shared" si="706"/>
        <v>101325</v>
      </c>
      <c r="H2971">
        <f t="shared" si="704"/>
        <v>0.37074999999997305</v>
      </c>
      <c r="I2971">
        <f t="shared" si="692"/>
        <v>515.99999999870488</v>
      </c>
      <c r="J2971">
        <f t="shared" si="693"/>
        <v>6.0659391006979611E-2</v>
      </c>
      <c r="K2971">
        <f t="shared" si="694"/>
        <v>10.801676517799731</v>
      </c>
      <c r="L2971">
        <f t="shared" si="695"/>
        <v>3.9769296294121147E-5</v>
      </c>
      <c r="M2971">
        <f>J2971/SQRT('Exhaust Gas Math'!$E$14*$B$21*$B$23)</f>
        <v>1.0297892539695888E-3</v>
      </c>
      <c r="N2971">
        <f t="shared" si="696"/>
        <v>4.0740475102417899E-2</v>
      </c>
      <c r="O2971">
        <f t="shared" si="697"/>
        <v>0</v>
      </c>
      <c r="P2971">
        <f t="shared" si="698"/>
        <v>0</v>
      </c>
      <c r="Q2971">
        <f>($B$16/2)*(COS((ACOS((2*'Intake Valve Fxn Scratch'!$B$1)/$B$16-1)/($B$17/2))*(I2971-($B$17/2)))+1)*P2971</f>
        <v>0</v>
      </c>
      <c r="R2971">
        <f t="shared" si="699"/>
        <v>0</v>
      </c>
      <c r="S2971">
        <f t="shared" si="700"/>
        <v>0</v>
      </c>
      <c r="T2971">
        <f>S2971*'Exhaust Gas Math'!$C$14</f>
        <v>0</v>
      </c>
      <c r="U2971">
        <f>(T2971/'Exhaust Gas Math'!$B$14)+('Exhaust Gas Math'!$D$10)</f>
        <v>4.4059320573952224E-4</v>
      </c>
      <c r="V2971">
        <f>('Exhaust Gas Math'!$E$10*(2.53982214E-12*V2970^4 - 0.0000000071629564556*V2970^3 + 7.56281407226508E-06*V2970^2 - 0.00322508455050905*V2970 + 1.62997098133725)*$B$24+T2971*'Exhaust Gas Math'!$D$14*$B$23)/('Exhaust Gas Math'!$E$10*(2.53982214E-12*V2970^4 - 0.0000000071629564556*V2970^3 + 7.56281407226508E-06*V2970^2 - 0.00322508455050905*V2970 + 1.62997098133725)+T2971*'Exhaust Gas Math'!$D$14)</f>
        <v>1100</v>
      </c>
      <c r="W2971">
        <f>(353.3116967483*V2971^-1.0020802909)*('Exhaust Gas Math'!$E$10/(T2971+'Exhaust Gas Math'!$E$10))+(357.4500179626*V2971^-1.0038444015 )*(T2971/(T2971+'Exhaust Gas Math'!$E$10))</f>
        <v>0.31654710700089367</v>
      </c>
      <c r="X2971">
        <f t="shared" si="701"/>
        <v>0</v>
      </c>
      <c r="Y2971">
        <f t="shared" si="702"/>
        <v>101325</v>
      </c>
      <c r="Z2971">
        <f t="shared" si="703"/>
        <v>101325</v>
      </c>
    </row>
    <row r="2972" spans="5:26" x14ac:dyDescent="0.2">
      <c r="E2972">
        <f t="shared" si="705"/>
        <v>0.37087499999997303</v>
      </c>
      <c r="F2972">
        <f t="shared" si="706"/>
        <v>101325</v>
      </c>
      <c r="H2972">
        <f t="shared" si="704"/>
        <v>0.37087499999997303</v>
      </c>
      <c r="I2972">
        <f t="shared" si="692"/>
        <v>521.99999999870488</v>
      </c>
      <c r="J2972">
        <f t="shared" si="693"/>
        <v>6.1848491566334998E-2</v>
      </c>
      <c r="K2972">
        <f t="shared" si="694"/>
        <v>8.2065426575837446</v>
      </c>
      <c r="L2972">
        <f t="shared" si="695"/>
        <v>3.9769296294121147E-5</v>
      </c>
      <c r="M2972">
        <f>J2972/SQRT('Exhaust Gas Math'!$E$14*$B$21*$B$23)</f>
        <v>1.0499761196401079E-3</v>
      </c>
      <c r="N2972">
        <f t="shared" si="696"/>
        <v>4.3370137971164846E-2</v>
      </c>
      <c r="O2972">
        <f t="shared" si="697"/>
        <v>0</v>
      </c>
      <c r="P2972">
        <f t="shared" si="698"/>
        <v>0</v>
      </c>
      <c r="Q2972">
        <f>($B$16/2)*(COS((ACOS((2*'Intake Valve Fxn Scratch'!$B$1)/$B$16-1)/($B$17/2))*(I2972-($B$17/2)))+1)*P2972</f>
        <v>0</v>
      </c>
      <c r="R2972">
        <f t="shared" si="699"/>
        <v>0</v>
      </c>
      <c r="S2972">
        <f t="shared" si="700"/>
        <v>0</v>
      </c>
      <c r="T2972">
        <f>S2972*'Exhaust Gas Math'!$C$14</f>
        <v>0</v>
      </c>
      <c r="U2972">
        <f>(T2972/'Exhaust Gas Math'!$B$14)+('Exhaust Gas Math'!$D$10)</f>
        <v>4.4059320573952224E-4</v>
      </c>
      <c r="V2972">
        <f>('Exhaust Gas Math'!$E$10*(2.53982214E-12*V2971^4 - 0.0000000071629564556*V2971^3 + 7.56281407226508E-06*V2971^2 - 0.00322508455050905*V2971 + 1.62997098133725)*$B$24+T2972*'Exhaust Gas Math'!$D$14*$B$23)/('Exhaust Gas Math'!$E$10*(2.53982214E-12*V2971^4 - 0.0000000071629564556*V2971^3 + 7.56281407226508E-06*V2971^2 - 0.00322508455050905*V2971 + 1.62997098133725)+T2972*'Exhaust Gas Math'!$D$14)</f>
        <v>1100</v>
      </c>
      <c r="W2972">
        <f>(353.3116967483*V2972^-1.0020802909)*('Exhaust Gas Math'!$E$10/(T2972+'Exhaust Gas Math'!$E$10))+(357.4500179626*V2972^-1.0038444015 )*(T2972/(T2972+'Exhaust Gas Math'!$E$10))</f>
        <v>0.31654710700089367</v>
      </c>
      <c r="X2972">
        <f t="shared" si="701"/>
        <v>0</v>
      </c>
      <c r="Y2972">
        <f t="shared" si="702"/>
        <v>101325</v>
      </c>
      <c r="Z2972">
        <f t="shared" si="703"/>
        <v>101325</v>
      </c>
    </row>
    <row r="2973" spans="5:26" x14ac:dyDescent="0.2">
      <c r="E2973">
        <f t="shared" si="705"/>
        <v>0.37099999999997302</v>
      </c>
      <c r="F2973">
        <f t="shared" si="706"/>
        <v>101325</v>
      </c>
      <c r="H2973">
        <f t="shared" si="704"/>
        <v>0.37099999999997302</v>
      </c>
      <c r="I2973">
        <f t="shared" si="692"/>
        <v>527.99999999870488</v>
      </c>
      <c r="J2973">
        <f t="shared" si="693"/>
        <v>6.2707278943112787E-2</v>
      </c>
      <c r="K2973">
        <f t="shared" si="694"/>
        <v>5.5214961986804116</v>
      </c>
      <c r="L2973">
        <f t="shared" si="695"/>
        <v>3.9769296294121147E-5</v>
      </c>
      <c r="M2973">
        <f>J2973/SQRT('Exhaust Gas Math'!$E$14*$B$21*$B$23)</f>
        <v>1.0645553957813528E-3</v>
      </c>
      <c r="N2973">
        <f t="shared" si="696"/>
        <v>4.604284193696024E-2</v>
      </c>
      <c r="O2973">
        <f t="shared" si="697"/>
        <v>0</v>
      </c>
      <c r="P2973">
        <f t="shared" si="698"/>
        <v>0</v>
      </c>
      <c r="Q2973">
        <f>($B$16/2)*(COS((ACOS((2*'Intake Valve Fxn Scratch'!$B$1)/$B$16-1)/($B$17/2))*(I2973-($B$17/2)))+1)*P2973</f>
        <v>0</v>
      </c>
      <c r="R2973">
        <f t="shared" si="699"/>
        <v>0</v>
      </c>
      <c r="S2973">
        <f t="shared" si="700"/>
        <v>0</v>
      </c>
      <c r="T2973">
        <f>S2973*'Exhaust Gas Math'!$C$14</f>
        <v>0</v>
      </c>
      <c r="U2973">
        <f>(T2973/'Exhaust Gas Math'!$B$14)+('Exhaust Gas Math'!$D$10)</f>
        <v>4.4059320573952224E-4</v>
      </c>
      <c r="V2973">
        <f>('Exhaust Gas Math'!$E$10*(2.53982214E-12*V2972^4 - 0.0000000071629564556*V2972^3 + 7.56281407226508E-06*V2972^2 - 0.00322508455050905*V2972 + 1.62997098133725)*$B$24+T2973*'Exhaust Gas Math'!$D$14*$B$23)/('Exhaust Gas Math'!$E$10*(2.53982214E-12*V2972^4 - 0.0000000071629564556*V2972^3 + 7.56281407226508E-06*V2972^2 - 0.00322508455050905*V2972 + 1.62997098133725)+T2973*'Exhaust Gas Math'!$D$14)</f>
        <v>1100</v>
      </c>
      <c r="W2973">
        <f>(353.3116967483*V2973^-1.0020802909)*('Exhaust Gas Math'!$E$10/(T2973+'Exhaust Gas Math'!$E$10))+(357.4500179626*V2973^-1.0038444015 )*(T2973/(T2973+'Exhaust Gas Math'!$E$10))</f>
        <v>0.31654710700089367</v>
      </c>
      <c r="X2973">
        <f t="shared" si="701"/>
        <v>0</v>
      </c>
      <c r="Y2973">
        <f t="shared" si="702"/>
        <v>101325</v>
      </c>
      <c r="Z2973">
        <f t="shared" si="703"/>
        <v>101325</v>
      </c>
    </row>
    <row r="2974" spans="5:26" x14ac:dyDescent="0.2">
      <c r="E2974">
        <f t="shared" si="705"/>
        <v>0.371124999999973</v>
      </c>
      <c r="F2974">
        <f t="shared" si="706"/>
        <v>101325</v>
      </c>
      <c r="H2974">
        <f t="shared" si="704"/>
        <v>0.371124999999973</v>
      </c>
      <c r="I2974">
        <f t="shared" si="692"/>
        <v>533.99999999870488</v>
      </c>
      <c r="J2974">
        <f t="shared" si="693"/>
        <v>6.3226344083099295E-2</v>
      </c>
      <c r="K2974">
        <f t="shared" si="694"/>
        <v>2.7759550719784571</v>
      </c>
      <c r="L2974">
        <f t="shared" si="695"/>
        <v>3.9769296294121147E-5</v>
      </c>
      <c r="M2974">
        <f>J2974/SQRT('Exhaust Gas Math'!$E$14*$B$21*$B$23)</f>
        <v>1.0733673487929949E-3</v>
      </c>
      <c r="N2974">
        <f t="shared" si="696"/>
        <v>4.872230204265094E-2</v>
      </c>
      <c r="O2974">
        <f t="shared" si="697"/>
        <v>0</v>
      </c>
      <c r="P2974">
        <f t="shared" si="698"/>
        <v>0</v>
      </c>
      <c r="Q2974">
        <f>($B$16/2)*(COS((ACOS((2*'Intake Valve Fxn Scratch'!$B$1)/$B$16-1)/($B$17/2))*(I2974-($B$17/2)))+1)*P2974</f>
        <v>0</v>
      </c>
      <c r="R2974">
        <f t="shared" si="699"/>
        <v>0</v>
      </c>
      <c r="S2974">
        <f t="shared" si="700"/>
        <v>0</v>
      </c>
      <c r="T2974">
        <f>S2974*'Exhaust Gas Math'!$C$14</f>
        <v>0</v>
      </c>
      <c r="U2974">
        <f>(T2974/'Exhaust Gas Math'!$B$14)+('Exhaust Gas Math'!$D$10)</f>
        <v>4.4059320573952224E-4</v>
      </c>
      <c r="V2974">
        <f>('Exhaust Gas Math'!$E$10*(2.53982214E-12*V2973^4 - 0.0000000071629564556*V2973^3 + 7.56281407226508E-06*V2973^2 - 0.00322508455050905*V2973 + 1.62997098133725)*$B$24+T2974*'Exhaust Gas Math'!$D$14*$B$23)/('Exhaust Gas Math'!$E$10*(2.53982214E-12*V2973^4 - 0.0000000071629564556*V2973^3 + 7.56281407226508E-06*V2973^2 - 0.00322508455050905*V2973 + 1.62997098133725)+T2974*'Exhaust Gas Math'!$D$14)</f>
        <v>1100</v>
      </c>
      <c r="W2974">
        <f>(353.3116967483*V2974^-1.0020802909)*('Exhaust Gas Math'!$E$10/(T2974+'Exhaust Gas Math'!$E$10))+(357.4500179626*V2974^-1.0038444015 )*(T2974/(T2974+'Exhaust Gas Math'!$E$10))</f>
        <v>0.31654710700089367</v>
      </c>
      <c r="X2974">
        <f t="shared" si="701"/>
        <v>0</v>
      </c>
      <c r="Y2974">
        <f t="shared" si="702"/>
        <v>101325</v>
      </c>
      <c r="Z2974">
        <f t="shared" si="703"/>
        <v>101325</v>
      </c>
    </row>
    <row r="2975" spans="5:26" x14ac:dyDescent="0.2">
      <c r="E2975">
        <f t="shared" si="705"/>
        <v>0.37124999999997299</v>
      </c>
      <c r="F2975">
        <f t="shared" si="706"/>
        <v>101325</v>
      </c>
      <c r="H2975">
        <f t="shared" si="704"/>
        <v>0.37124999999997299</v>
      </c>
      <c r="I2975">
        <f t="shared" si="692"/>
        <v>539.99999999870488</v>
      </c>
      <c r="J2975">
        <f t="shared" si="693"/>
        <v>6.3399999999999998E-2</v>
      </c>
      <c r="K2975">
        <f t="shared" si="694"/>
        <v>6.0047716658911494E-10</v>
      </c>
      <c r="L2975">
        <f t="shared" si="695"/>
        <v>3.9769296294121147E-5</v>
      </c>
      <c r="M2975">
        <f>J2975/SQRT('Exhaust Gas Math'!$E$14*$B$21*$B$23)</f>
        <v>1.0763154330738279E-3</v>
      </c>
      <c r="N2975">
        <f t="shared" si="696"/>
        <v>5.1362995242844975E-2</v>
      </c>
      <c r="O2975">
        <f t="shared" si="697"/>
        <v>0</v>
      </c>
      <c r="P2975">
        <f t="shared" si="698"/>
        <v>0</v>
      </c>
      <c r="Q2975">
        <f>($B$16/2)*(COS((ACOS((2*'Intake Valve Fxn Scratch'!$B$1)/$B$16-1)/($B$17/2))*(I2975-($B$17/2)))+1)*P2975</f>
        <v>0</v>
      </c>
      <c r="R2975">
        <f t="shared" si="699"/>
        <v>0</v>
      </c>
      <c r="S2975">
        <f t="shared" si="700"/>
        <v>0</v>
      </c>
      <c r="T2975">
        <f>S2975*'Exhaust Gas Math'!$C$14</f>
        <v>0</v>
      </c>
      <c r="U2975">
        <f>(T2975/'Exhaust Gas Math'!$B$14)+('Exhaust Gas Math'!$D$10)</f>
        <v>4.4059320573952224E-4</v>
      </c>
      <c r="V2975">
        <f>('Exhaust Gas Math'!$E$10*(2.53982214E-12*V2974^4 - 0.0000000071629564556*V2974^3 + 7.56281407226508E-06*V2974^2 - 0.00322508455050905*V2974 + 1.62997098133725)*$B$24+T2975*'Exhaust Gas Math'!$D$14*$B$23)/('Exhaust Gas Math'!$E$10*(2.53982214E-12*V2974^4 - 0.0000000071629564556*V2974^3 + 7.56281407226508E-06*V2974^2 - 0.00322508455050905*V2974 + 1.62997098133725)+T2975*'Exhaust Gas Math'!$D$14)</f>
        <v>1100</v>
      </c>
      <c r="W2975">
        <f>(353.3116967483*V2975^-1.0020802909)*('Exhaust Gas Math'!$E$10/(T2975+'Exhaust Gas Math'!$E$10))+(357.4500179626*V2975^-1.0038444015 )*(T2975/(T2975+'Exhaust Gas Math'!$E$10))</f>
        <v>0.31654710700089367</v>
      </c>
      <c r="X2975">
        <f t="shared" si="701"/>
        <v>0</v>
      </c>
      <c r="Y2975">
        <f t="shared" si="702"/>
        <v>101325</v>
      </c>
      <c r="Z2975">
        <f t="shared" si="703"/>
        <v>101325</v>
      </c>
    </row>
    <row r="2976" spans="5:26" x14ac:dyDescent="0.2">
      <c r="E2976">
        <f t="shared" si="705"/>
        <v>0.37137499999997298</v>
      </c>
      <c r="F2976">
        <f t="shared" si="706"/>
        <v>101325</v>
      </c>
      <c r="H2976">
        <f t="shared" si="704"/>
        <v>0.37137499999997298</v>
      </c>
      <c r="I2976">
        <f t="shared" si="692"/>
        <v>545.99999999870124</v>
      </c>
      <c r="J2976">
        <f t="shared" si="693"/>
        <v>6.3226344083249134E-2</v>
      </c>
      <c r="K2976">
        <f t="shared" si="694"/>
        <v>-2.7759550707840819</v>
      </c>
      <c r="L2976">
        <f t="shared" si="695"/>
        <v>3.9769296294121147E-5</v>
      </c>
      <c r="M2976">
        <f>J2976/SQRT('Exhaust Gas Math'!$E$14*$B$21*$B$23)</f>
        <v>1.0733673487955387E-3</v>
      </c>
      <c r="N2976">
        <f t="shared" si="696"/>
        <v>5.3910285389621018E-2</v>
      </c>
      <c r="O2976">
        <f t="shared" si="697"/>
        <v>0</v>
      </c>
      <c r="P2976">
        <f t="shared" si="698"/>
        <v>0</v>
      </c>
      <c r="Q2976">
        <f>($B$16/2)*(COS((ACOS((2*'Intake Valve Fxn Scratch'!$B$1)/$B$16-1)/($B$17/2))*(I2976-($B$17/2)))+1)*P2976</f>
        <v>0</v>
      </c>
      <c r="R2976">
        <f t="shared" si="699"/>
        <v>0</v>
      </c>
      <c r="S2976">
        <f t="shared" si="700"/>
        <v>0</v>
      </c>
      <c r="T2976">
        <f>S2976*'Exhaust Gas Math'!$C$14</f>
        <v>0</v>
      </c>
      <c r="U2976">
        <f>(T2976/'Exhaust Gas Math'!$B$14)+('Exhaust Gas Math'!$D$10)</f>
        <v>4.4059320573952224E-4</v>
      </c>
      <c r="V2976">
        <f>('Exhaust Gas Math'!$E$10*(2.53982214E-12*V2975^4 - 0.0000000071629564556*V2975^3 + 7.56281407226508E-06*V2975^2 - 0.00322508455050905*V2975 + 1.62997098133725)*$B$24+T2976*'Exhaust Gas Math'!$D$14*$B$23)/('Exhaust Gas Math'!$E$10*(2.53982214E-12*V2975^4 - 0.0000000071629564556*V2975^3 + 7.56281407226508E-06*V2975^2 - 0.00322508455050905*V2975 + 1.62997098133725)+T2976*'Exhaust Gas Math'!$D$14)</f>
        <v>1100</v>
      </c>
      <c r="W2976">
        <f>(353.3116967483*V2976^-1.0020802909)*('Exhaust Gas Math'!$E$10/(T2976+'Exhaust Gas Math'!$E$10))+(357.4500179626*V2976^-1.0038444015 )*(T2976/(T2976+'Exhaust Gas Math'!$E$10))</f>
        <v>0.31654710700089367</v>
      </c>
      <c r="X2976">
        <f t="shared" si="701"/>
        <v>0</v>
      </c>
      <c r="Y2976">
        <f t="shared" si="702"/>
        <v>101325</v>
      </c>
      <c r="Z2976">
        <f t="shared" si="703"/>
        <v>101325</v>
      </c>
    </row>
    <row r="2977" spans="5:26" x14ac:dyDescent="0.2">
      <c r="E2977">
        <f t="shared" si="705"/>
        <v>0.37149999999997296</v>
      </c>
      <c r="F2977">
        <f t="shared" si="706"/>
        <v>101325</v>
      </c>
      <c r="H2977">
        <f t="shared" si="704"/>
        <v>0.37149999999997296</v>
      </c>
      <c r="I2977">
        <f t="shared" si="692"/>
        <v>551.99999999870124</v>
      </c>
      <c r="J2977">
        <f t="shared" si="693"/>
        <v>6.2707278943410841E-2</v>
      </c>
      <c r="K2977">
        <f t="shared" si="694"/>
        <v>-5.5214961975057015</v>
      </c>
      <c r="L2977">
        <f t="shared" si="695"/>
        <v>3.9769296294121147E-5</v>
      </c>
      <c r="M2977">
        <f>J2977/SQRT('Exhaust Gas Math'!$E$14*$B$21*$B$23)</f>
        <v>1.0645553957864128E-3</v>
      </c>
      <c r="N2977">
        <f t="shared" si="696"/>
        <v>5.6301139017573089E-2</v>
      </c>
      <c r="O2977">
        <f t="shared" si="697"/>
        <v>0</v>
      </c>
      <c r="P2977">
        <f t="shared" si="698"/>
        <v>0</v>
      </c>
      <c r="Q2977">
        <f>($B$16/2)*(COS((ACOS((2*'Intake Valve Fxn Scratch'!$B$1)/$B$16-1)/($B$17/2))*(I2977-($B$17/2)))+1)*P2977</f>
        <v>0</v>
      </c>
      <c r="R2977">
        <f t="shared" si="699"/>
        <v>0</v>
      </c>
      <c r="S2977">
        <f t="shared" si="700"/>
        <v>0</v>
      </c>
      <c r="T2977">
        <f>S2977*'Exhaust Gas Math'!$C$14</f>
        <v>0</v>
      </c>
      <c r="U2977">
        <f>(T2977/'Exhaust Gas Math'!$B$14)+('Exhaust Gas Math'!$D$10)</f>
        <v>4.4059320573952224E-4</v>
      </c>
      <c r="V2977">
        <f>('Exhaust Gas Math'!$E$10*(2.53982214E-12*V2976^4 - 0.0000000071629564556*V2976^3 + 7.56281407226508E-06*V2976^2 - 0.00322508455050905*V2976 + 1.62997098133725)*$B$24+T2977*'Exhaust Gas Math'!$D$14*$B$23)/('Exhaust Gas Math'!$E$10*(2.53982214E-12*V2976^4 - 0.0000000071629564556*V2976^3 + 7.56281407226508E-06*V2976^2 - 0.00322508455050905*V2976 + 1.62997098133725)+T2977*'Exhaust Gas Math'!$D$14)</f>
        <v>1100</v>
      </c>
      <c r="W2977">
        <f>(353.3116967483*V2977^-1.0020802909)*('Exhaust Gas Math'!$E$10/(T2977+'Exhaust Gas Math'!$E$10))+(357.4500179626*V2977^-1.0038444015 )*(T2977/(T2977+'Exhaust Gas Math'!$E$10))</f>
        <v>0.31654710700089367</v>
      </c>
      <c r="X2977">
        <f t="shared" si="701"/>
        <v>0</v>
      </c>
      <c r="Y2977">
        <f t="shared" si="702"/>
        <v>101325</v>
      </c>
      <c r="Z2977">
        <f t="shared" si="703"/>
        <v>101325</v>
      </c>
    </row>
    <row r="2978" spans="5:26" x14ac:dyDescent="0.2">
      <c r="E2978">
        <f t="shared" si="705"/>
        <v>0.37162499999997295</v>
      </c>
      <c r="F2978">
        <f t="shared" si="706"/>
        <v>101325</v>
      </c>
      <c r="H2978">
        <f t="shared" si="704"/>
        <v>0.37162499999997295</v>
      </c>
      <c r="I2978">
        <f t="shared" si="692"/>
        <v>557.99999999870124</v>
      </c>
      <c r="J2978">
        <f t="shared" si="693"/>
        <v>6.1848491566777977E-2</v>
      </c>
      <c r="K2978">
        <f t="shared" si="694"/>
        <v>-8.2065426564415702</v>
      </c>
      <c r="L2978">
        <f t="shared" si="695"/>
        <v>3.9769296294121147E-5</v>
      </c>
      <c r="M2978">
        <f>J2978/SQRT('Exhaust Gas Math'!$E$14*$B$21*$B$23)</f>
        <v>1.0499761196476284E-3</v>
      </c>
      <c r="N2978">
        <f t="shared" si="696"/>
        <v>5.84655350480488E-2</v>
      </c>
      <c r="O2978">
        <f t="shared" si="697"/>
        <v>0</v>
      </c>
      <c r="P2978">
        <f t="shared" si="698"/>
        <v>0</v>
      </c>
      <c r="Q2978">
        <f>($B$16/2)*(COS((ACOS((2*'Intake Valve Fxn Scratch'!$B$1)/$B$16-1)/($B$17/2))*(I2978-($B$17/2)))+1)*P2978</f>
        <v>0</v>
      </c>
      <c r="R2978">
        <f t="shared" si="699"/>
        <v>0</v>
      </c>
      <c r="S2978">
        <f t="shared" si="700"/>
        <v>0</v>
      </c>
      <c r="T2978">
        <f>S2978*'Exhaust Gas Math'!$C$14</f>
        <v>0</v>
      </c>
      <c r="U2978">
        <f>(T2978/'Exhaust Gas Math'!$B$14)+('Exhaust Gas Math'!$D$10)</f>
        <v>4.4059320573952224E-4</v>
      </c>
      <c r="V2978">
        <f>('Exhaust Gas Math'!$E$10*(2.53982214E-12*V2977^4 - 0.0000000071629564556*V2977^3 + 7.56281407226508E-06*V2977^2 - 0.00322508455050905*V2977 + 1.62997098133725)*$B$24+T2978*'Exhaust Gas Math'!$D$14*$B$23)/('Exhaust Gas Math'!$E$10*(2.53982214E-12*V2977^4 - 0.0000000071629564556*V2977^3 + 7.56281407226508E-06*V2977^2 - 0.00322508455050905*V2977 + 1.62997098133725)+T2978*'Exhaust Gas Math'!$D$14)</f>
        <v>1100</v>
      </c>
      <c r="W2978">
        <f>(353.3116967483*V2978^-1.0020802909)*('Exhaust Gas Math'!$E$10/(T2978+'Exhaust Gas Math'!$E$10))+(357.4500179626*V2978^-1.0038444015 )*(T2978/(T2978+'Exhaust Gas Math'!$E$10))</f>
        <v>0.31654710700089367</v>
      </c>
      <c r="X2978">
        <f t="shared" si="701"/>
        <v>0</v>
      </c>
      <c r="Y2978">
        <f t="shared" si="702"/>
        <v>101325</v>
      </c>
      <c r="Z2978">
        <f t="shared" si="703"/>
        <v>101325</v>
      </c>
    </row>
    <row r="2979" spans="5:26" x14ac:dyDescent="0.2">
      <c r="E2979">
        <f t="shared" si="705"/>
        <v>0.37174999999997294</v>
      </c>
      <c r="F2979">
        <f t="shared" si="706"/>
        <v>101325</v>
      </c>
      <c r="H2979">
        <f t="shared" si="704"/>
        <v>0.37174999999997294</v>
      </c>
      <c r="I2979">
        <f t="shared" si="692"/>
        <v>563.99999999870124</v>
      </c>
      <c r="J2979">
        <f t="shared" si="693"/>
        <v>6.065939100756268E-2</v>
      </c>
      <c r="K2979">
        <f t="shared" si="694"/>
        <v>-10.801676516702605</v>
      </c>
      <c r="L2979">
        <f t="shared" si="695"/>
        <v>3.9769296294121147E-5</v>
      </c>
      <c r="M2979">
        <f>J2979/SQRT('Exhaust Gas Math'!$E$14*$B$21*$B$23)</f>
        <v>1.0297892539794873E-3</v>
      </c>
      <c r="N2979">
        <f t="shared" si="696"/>
        <v>6.0328632871937689E-2</v>
      </c>
      <c r="O2979">
        <f t="shared" si="697"/>
        <v>0</v>
      </c>
      <c r="P2979">
        <f t="shared" si="698"/>
        <v>0</v>
      </c>
      <c r="Q2979">
        <f>($B$16/2)*(COS((ACOS((2*'Intake Valve Fxn Scratch'!$B$1)/$B$16-1)/($B$17/2))*(I2979-($B$17/2)))+1)*P2979</f>
        <v>0</v>
      </c>
      <c r="R2979">
        <f t="shared" si="699"/>
        <v>0</v>
      </c>
      <c r="S2979">
        <f t="shared" si="700"/>
        <v>0</v>
      </c>
      <c r="T2979">
        <f>S2979*'Exhaust Gas Math'!$C$14</f>
        <v>0</v>
      </c>
      <c r="U2979">
        <f>(T2979/'Exhaust Gas Math'!$B$14)+('Exhaust Gas Math'!$D$10)</f>
        <v>4.4059320573952224E-4</v>
      </c>
      <c r="V2979">
        <f>('Exhaust Gas Math'!$E$10*(2.53982214E-12*V2978^4 - 0.0000000071629564556*V2978^3 + 7.56281407226508E-06*V2978^2 - 0.00322508455050905*V2978 + 1.62997098133725)*$B$24+T2979*'Exhaust Gas Math'!$D$14*$B$23)/('Exhaust Gas Math'!$E$10*(2.53982214E-12*V2978^4 - 0.0000000071629564556*V2978^3 + 7.56281407226508E-06*V2978^2 - 0.00322508455050905*V2978 + 1.62997098133725)+T2979*'Exhaust Gas Math'!$D$14)</f>
        <v>1100</v>
      </c>
      <c r="W2979">
        <f>(353.3116967483*V2979^-1.0020802909)*('Exhaust Gas Math'!$E$10/(T2979+'Exhaust Gas Math'!$E$10))+(357.4500179626*V2979^-1.0038444015 )*(T2979/(T2979+'Exhaust Gas Math'!$E$10))</f>
        <v>0.31654710700089367</v>
      </c>
      <c r="X2979">
        <f t="shared" si="701"/>
        <v>0</v>
      </c>
      <c r="Y2979">
        <f t="shared" si="702"/>
        <v>101325</v>
      </c>
      <c r="Z2979">
        <f t="shared" si="703"/>
        <v>101325</v>
      </c>
    </row>
    <row r="2980" spans="5:26" x14ac:dyDescent="0.2">
      <c r="E2980">
        <f t="shared" si="705"/>
        <v>0.37187499999997292</v>
      </c>
      <c r="F2980">
        <f t="shared" si="706"/>
        <v>101325</v>
      </c>
      <c r="H2980">
        <f t="shared" si="704"/>
        <v>0.37187499999997292</v>
      </c>
      <c r="I2980">
        <f t="shared" si="692"/>
        <v>569.99999999870124</v>
      </c>
      <c r="J2980">
        <f t="shared" si="693"/>
        <v>5.9153005300325717E-2</v>
      </c>
      <c r="K2980">
        <f t="shared" si="694"/>
        <v>-13.278464948651918</v>
      </c>
      <c r="L2980">
        <f t="shared" si="695"/>
        <v>3.9769296294121147E-5</v>
      </c>
      <c r="M2980">
        <f>J2980/SQRT('Exhaust Gas Math'!$E$14*$B$21*$B$23)</f>
        <v>1.0042159703066013E-3</v>
      </c>
      <c r="N2980">
        <f t="shared" si="696"/>
        <v>6.1813705050659834E-2</v>
      </c>
      <c r="O2980">
        <f t="shared" si="697"/>
        <v>0</v>
      </c>
      <c r="P2980">
        <f t="shared" si="698"/>
        <v>0</v>
      </c>
      <c r="Q2980">
        <f>($B$16/2)*(COS((ACOS((2*'Intake Valve Fxn Scratch'!$B$1)/$B$16-1)/($B$17/2))*(I2980-($B$17/2)))+1)*P2980</f>
        <v>0</v>
      </c>
      <c r="R2980">
        <f t="shared" si="699"/>
        <v>0</v>
      </c>
      <c r="S2980">
        <f t="shared" si="700"/>
        <v>0</v>
      </c>
      <c r="T2980">
        <f>S2980*'Exhaust Gas Math'!$C$14</f>
        <v>0</v>
      </c>
      <c r="U2980">
        <f>(T2980/'Exhaust Gas Math'!$B$14)+('Exhaust Gas Math'!$D$10)</f>
        <v>4.4059320573952224E-4</v>
      </c>
      <c r="V2980">
        <f>('Exhaust Gas Math'!$E$10*(2.53982214E-12*V2979^4 - 0.0000000071629564556*V2979^3 + 7.56281407226508E-06*V2979^2 - 0.00322508455050905*V2979 + 1.62997098133725)*$B$24+T2980*'Exhaust Gas Math'!$D$14*$B$23)/('Exhaust Gas Math'!$E$10*(2.53982214E-12*V2979^4 - 0.0000000071629564556*V2979^3 + 7.56281407226508E-06*V2979^2 - 0.00322508455050905*V2979 + 1.62997098133725)+T2980*'Exhaust Gas Math'!$D$14)</f>
        <v>1100</v>
      </c>
      <c r="W2980">
        <f>(353.3116967483*V2980^-1.0020802909)*('Exhaust Gas Math'!$E$10/(T2980+'Exhaust Gas Math'!$E$10))+(357.4500179626*V2980^-1.0038444015 )*(T2980/(T2980+'Exhaust Gas Math'!$E$10))</f>
        <v>0.31654710700089367</v>
      </c>
      <c r="X2980">
        <f t="shared" si="701"/>
        <v>0</v>
      </c>
      <c r="Y2980">
        <f t="shared" si="702"/>
        <v>101325</v>
      </c>
      <c r="Z2980">
        <f t="shared" si="703"/>
        <v>101325</v>
      </c>
    </row>
    <row r="2981" spans="5:26" x14ac:dyDescent="0.2">
      <c r="E2981">
        <f t="shared" si="705"/>
        <v>0.37199999999997291</v>
      </c>
      <c r="F2981">
        <f t="shared" si="706"/>
        <v>101325</v>
      </c>
      <c r="H2981">
        <f t="shared" si="704"/>
        <v>0.37199999999997291</v>
      </c>
      <c r="I2981">
        <f t="shared" si="692"/>
        <v>575.99999999870124</v>
      </c>
      <c r="J2981">
        <f t="shared" si="693"/>
        <v>5.7345838722108661E-2</v>
      </c>
      <c r="K2981">
        <f t="shared" si="694"/>
        <v>-15.609771739925108</v>
      </c>
      <c r="L2981">
        <f t="shared" si="695"/>
        <v>3.9769296294121147E-5</v>
      </c>
      <c r="M2981">
        <f>J2981/SQRT('Exhaust Gas Math'!$E$14*$B$21*$B$23)</f>
        <v>9.7353645487647123E-4</v>
      </c>
      <c r="N2981">
        <f t="shared" si="696"/>
        <v>6.2845765439938445E-2</v>
      </c>
      <c r="O2981">
        <f t="shared" si="697"/>
        <v>0</v>
      </c>
      <c r="P2981">
        <f t="shared" si="698"/>
        <v>0</v>
      </c>
      <c r="Q2981">
        <f>($B$16/2)*(COS((ACOS((2*'Intake Valve Fxn Scratch'!$B$1)/$B$16-1)/($B$17/2))*(I2981-($B$17/2)))+1)*P2981</f>
        <v>0</v>
      </c>
      <c r="R2981">
        <f t="shared" si="699"/>
        <v>0</v>
      </c>
      <c r="S2981">
        <f t="shared" si="700"/>
        <v>0</v>
      </c>
      <c r="T2981">
        <f>S2981*'Exhaust Gas Math'!$C$14</f>
        <v>0</v>
      </c>
      <c r="U2981">
        <f>(T2981/'Exhaust Gas Math'!$B$14)+('Exhaust Gas Math'!$D$10)</f>
        <v>4.4059320573952224E-4</v>
      </c>
      <c r="V2981">
        <f>('Exhaust Gas Math'!$E$10*(2.53982214E-12*V2980^4 - 0.0000000071629564556*V2980^3 + 7.56281407226508E-06*V2980^2 - 0.00322508455050905*V2980 + 1.62997098133725)*$B$24+T2981*'Exhaust Gas Math'!$D$14*$B$23)/('Exhaust Gas Math'!$E$10*(2.53982214E-12*V2980^4 - 0.0000000071629564556*V2980^3 + 7.56281407226508E-06*V2980^2 - 0.00322508455050905*V2980 + 1.62997098133725)+T2981*'Exhaust Gas Math'!$D$14)</f>
        <v>1100</v>
      </c>
      <c r="W2981">
        <f>(353.3116967483*V2981^-1.0020802909)*('Exhaust Gas Math'!$E$10/(T2981+'Exhaust Gas Math'!$E$10))+(357.4500179626*V2981^-1.0038444015 )*(T2981/(T2981+'Exhaust Gas Math'!$E$10))</f>
        <v>0.31654710700089367</v>
      </c>
      <c r="X2981">
        <f t="shared" si="701"/>
        <v>0</v>
      </c>
      <c r="Y2981">
        <f t="shared" si="702"/>
        <v>101325</v>
      </c>
      <c r="Z2981">
        <f t="shared" si="703"/>
        <v>101325</v>
      </c>
    </row>
    <row r="2982" spans="5:26" x14ac:dyDescent="0.2">
      <c r="E2982">
        <f t="shared" si="705"/>
        <v>0.37212499999997289</v>
      </c>
      <c r="F2982">
        <f t="shared" si="706"/>
        <v>101325</v>
      </c>
      <c r="H2982">
        <f t="shared" si="704"/>
        <v>0.37212499999997289</v>
      </c>
      <c r="I2982">
        <f t="shared" si="692"/>
        <v>581.9999999986976</v>
      </c>
      <c r="J2982">
        <f t="shared" si="693"/>
        <v>5.525769096811442E-2</v>
      </c>
      <c r="K2982">
        <f t="shared" si="694"/>
        <v>-17.7700546054622</v>
      </c>
      <c r="L2982">
        <f t="shared" si="695"/>
        <v>3.9769296294121147E-5</v>
      </c>
      <c r="M2982">
        <f>J2982/SQRT('Exhaust Gas Math'!$E$14*$B$21*$B$23)</f>
        <v>9.3808683888021798E-4</v>
      </c>
      <c r="N2982">
        <f t="shared" si="696"/>
        <v>6.335573678904996E-2</v>
      </c>
      <c r="O2982">
        <f t="shared" si="697"/>
        <v>0</v>
      </c>
      <c r="P2982">
        <f t="shared" si="698"/>
        <v>0</v>
      </c>
      <c r="Q2982">
        <f>($B$16/2)*(COS((ACOS((2*'Intake Valve Fxn Scratch'!$B$1)/$B$16-1)/($B$17/2))*(I2982-($B$17/2)))+1)*P2982</f>
        <v>0</v>
      </c>
      <c r="R2982">
        <f t="shared" si="699"/>
        <v>0</v>
      </c>
      <c r="S2982">
        <f t="shared" si="700"/>
        <v>0</v>
      </c>
      <c r="T2982">
        <f>S2982*'Exhaust Gas Math'!$C$14</f>
        <v>0</v>
      </c>
      <c r="U2982">
        <f>(T2982/'Exhaust Gas Math'!$B$14)+('Exhaust Gas Math'!$D$10)</f>
        <v>4.4059320573952224E-4</v>
      </c>
      <c r="V2982">
        <f>('Exhaust Gas Math'!$E$10*(2.53982214E-12*V2981^4 - 0.0000000071629564556*V2981^3 + 7.56281407226508E-06*V2981^2 - 0.00322508455050905*V2981 + 1.62997098133725)*$B$24+T2982*'Exhaust Gas Math'!$D$14*$B$23)/('Exhaust Gas Math'!$E$10*(2.53982214E-12*V2981^4 - 0.0000000071629564556*V2981^3 + 7.56281407226508E-06*V2981^2 - 0.00322508455050905*V2981 + 1.62997098133725)+T2982*'Exhaust Gas Math'!$D$14)</f>
        <v>1100</v>
      </c>
      <c r="W2982">
        <f>(353.3116967483*V2982^-1.0020802909)*('Exhaust Gas Math'!$E$10/(T2982+'Exhaust Gas Math'!$E$10))+(357.4500179626*V2982^-1.0038444015 )*(T2982/(T2982+'Exhaust Gas Math'!$E$10))</f>
        <v>0.31654710700089367</v>
      </c>
      <c r="X2982">
        <f t="shared" si="701"/>
        <v>0</v>
      </c>
      <c r="Y2982">
        <f t="shared" si="702"/>
        <v>101325</v>
      </c>
      <c r="Z2982">
        <f t="shared" si="703"/>
        <v>101325</v>
      </c>
    </row>
    <row r="2983" spans="5:26" x14ac:dyDescent="0.2">
      <c r="E2983">
        <f t="shared" si="705"/>
        <v>0.37224999999997288</v>
      </c>
      <c r="F2983">
        <f t="shared" si="706"/>
        <v>101325</v>
      </c>
      <c r="H2983">
        <f t="shared" si="704"/>
        <v>0.37224999999997288</v>
      </c>
      <c r="I2983">
        <f t="shared" si="692"/>
        <v>587.9999999986976</v>
      </c>
      <c r="J2983">
        <f t="shared" si="693"/>
        <v>5.2911440222111028E-2</v>
      </c>
      <c r="K2983">
        <f t="shared" si="694"/>
        <v>-19.735645034117788</v>
      </c>
      <c r="L2983">
        <f t="shared" si="695"/>
        <v>3.9769296294121147E-5</v>
      </c>
      <c r="M2983">
        <f>J2983/SQRT('Exhaust Gas Math'!$E$14*$B$21*$B$23)</f>
        <v>8.9825551572904404E-4</v>
      </c>
      <c r="N2983">
        <f t="shared" si="696"/>
        <v>6.3284913265733087E-2</v>
      </c>
      <c r="O2983">
        <f t="shared" si="697"/>
        <v>0</v>
      </c>
      <c r="P2983">
        <f t="shared" si="698"/>
        <v>0</v>
      </c>
      <c r="Q2983">
        <f>($B$16/2)*(COS((ACOS((2*'Intake Valve Fxn Scratch'!$B$1)/$B$16-1)/($B$17/2))*(I2983-($B$17/2)))+1)*P2983</f>
        <v>0</v>
      </c>
      <c r="R2983">
        <f t="shared" si="699"/>
        <v>0</v>
      </c>
      <c r="S2983">
        <f t="shared" si="700"/>
        <v>0</v>
      </c>
      <c r="T2983">
        <f>S2983*'Exhaust Gas Math'!$C$14</f>
        <v>0</v>
      </c>
      <c r="U2983">
        <f>(T2983/'Exhaust Gas Math'!$B$14)+('Exhaust Gas Math'!$D$10)</f>
        <v>4.4059320573952224E-4</v>
      </c>
      <c r="V2983">
        <f>('Exhaust Gas Math'!$E$10*(2.53982214E-12*V2982^4 - 0.0000000071629564556*V2982^3 + 7.56281407226508E-06*V2982^2 - 0.00322508455050905*V2982 + 1.62997098133725)*$B$24+T2983*'Exhaust Gas Math'!$D$14*$B$23)/('Exhaust Gas Math'!$E$10*(2.53982214E-12*V2982^4 - 0.0000000071629564556*V2982^3 + 7.56281407226508E-06*V2982^2 - 0.00322508455050905*V2982 + 1.62997098133725)+T2983*'Exhaust Gas Math'!$D$14)</f>
        <v>1100</v>
      </c>
      <c r="W2983">
        <f>(353.3116967483*V2983^-1.0020802909)*('Exhaust Gas Math'!$E$10/(T2983+'Exhaust Gas Math'!$E$10))+(357.4500179626*V2983^-1.0038444015 )*(T2983/(T2983+'Exhaust Gas Math'!$E$10))</f>
        <v>0.31654710700089367</v>
      </c>
      <c r="X2983">
        <f t="shared" si="701"/>
        <v>0</v>
      </c>
      <c r="Y2983">
        <f t="shared" si="702"/>
        <v>101325</v>
      </c>
      <c r="Z2983">
        <f t="shared" si="703"/>
        <v>101325</v>
      </c>
    </row>
    <row r="2984" spans="5:26" x14ac:dyDescent="0.2">
      <c r="E2984">
        <f t="shared" si="705"/>
        <v>0.37237499999997287</v>
      </c>
      <c r="F2984">
        <f t="shared" si="706"/>
        <v>101325</v>
      </c>
      <c r="H2984">
        <f t="shared" si="704"/>
        <v>0.37237499999997287</v>
      </c>
      <c r="I2984">
        <f t="shared" si="692"/>
        <v>593.9999999986976</v>
      </c>
      <c r="J2984">
        <f t="shared" si="693"/>
        <v>5.033279249825369E-2</v>
      </c>
      <c r="K2984">
        <f t="shared" si="694"/>
        <v>-21.485007605831409</v>
      </c>
      <c r="L2984">
        <f t="shared" si="695"/>
        <v>3.9769296294121147E-5</v>
      </c>
      <c r="M2984">
        <f>J2984/SQRT('Exhaust Gas Math'!$E$14*$B$21*$B$23)</f>
        <v>8.5447888573459048E-4</v>
      </c>
      <c r="N2984">
        <f t="shared" si="696"/>
        <v>6.2589395196876507E-2</v>
      </c>
      <c r="O2984">
        <f t="shared" si="697"/>
        <v>0</v>
      </c>
      <c r="P2984">
        <f t="shared" si="698"/>
        <v>0</v>
      </c>
      <c r="Q2984">
        <f>($B$16/2)*(COS((ACOS((2*'Intake Valve Fxn Scratch'!$B$1)/$B$16-1)/($B$17/2))*(I2984-($B$17/2)))+1)*P2984</f>
        <v>0</v>
      </c>
      <c r="R2984">
        <f t="shared" si="699"/>
        <v>0</v>
      </c>
      <c r="S2984">
        <f t="shared" si="700"/>
        <v>0</v>
      </c>
      <c r="T2984">
        <f>S2984*'Exhaust Gas Math'!$C$14</f>
        <v>0</v>
      </c>
      <c r="U2984">
        <f>(T2984/'Exhaust Gas Math'!$B$14)+('Exhaust Gas Math'!$D$10)</f>
        <v>4.4059320573952224E-4</v>
      </c>
      <c r="V2984">
        <f>('Exhaust Gas Math'!$E$10*(2.53982214E-12*V2983^4 - 0.0000000071629564556*V2983^3 + 7.56281407226508E-06*V2983^2 - 0.00322508455050905*V2983 + 1.62997098133725)*$B$24+T2984*'Exhaust Gas Math'!$D$14*$B$23)/('Exhaust Gas Math'!$E$10*(2.53982214E-12*V2983^4 - 0.0000000071629564556*V2983^3 + 7.56281407226508E-06*V2983^2 - 0.00322508455050905*V2983 + 1.62997098133725)+T2984*'Exhaust Gas Math'!$D$14)</f>
        <v>1100</v>
      </c>
      <c r="W2984">
        <f>(353.3116967483*V2984^-1.0020802909)*('Exhaust Gas Math'!$E$10/(T2984+'Exhaust Gas Math'!$E$10))+(357.4500179626*V2984^-1.0038444015 )*(T2984/(T2984+'Exhaust Gas Math'!$E$10))</f>
        <v>0.31654710700089367</v>
      </c>
      <c r="X2984">
        <f t="shared" si="701"/>
        <v>0</v>
      </c>
      <c r="Y2984">
        <f t="shared" si="702"/>
        <v>101325</v>
      </c>
      <c r="Z2984">
        <f t="shared" si="703"/>
        <v>101325</v>
      </c>
    </row>
    <row r="2985" spans="5:26" x14ac:dyDescent="0.2">
      <c r="E2985">
        <f t="shared" si="705"/>
        <v>0.37249999999997285</v>
      </c>
      <c r="F2985">
        <f t="shared" si="706"/>
        <v>101325</v>
      </c>
      <c r="H2985">
        <f t="shared" si="704"/>
        <v>0.37249999999997285</v>
      </c>
      <c r="I2985">
        <f t="shared" si="692"/>
        <v>599.9999999986976</v>
      </c>
      <c r="J2985">
        <f t="shared" si="693"/>
        <v>4.7550000000624475E-2</v>
      </c>
      <c r="K2985">
        <f t="shared" si="694"/>
        <v>-22.998975938187833</v>
      </c>
      <c r="L2985">
        <f t="shared" si="695"/>
        <v>3.9769296294121147E-5</v>
      </c>
      <c r="M2985">
        <f>J2985/SQRT('Exhaust Gas Math'!$E$14*$B$21*$B$23)</f>
        <v>8.072365748159724E-4</v>
      </c>
      <c r="N2985">
        <f t="shared" si="696"/>
        <v>6.1244119152686689E-2</v>
      </c>
      <c r="O2985">
        <f t="shared" si="697"/>
        <v>0</v>
      </c>
      <c r="P2985">
        <f t="shared" si="698"/>
        <v>0</v>
      </c>
      <c r="Q2985">
        <f>($B$16/2)*(COS((ACOS((2*'Intake Valve Fxn Scratch'!$B$1)/$B$16-1)/($B$17/2))*(I2985-($B$17/2)))+1)*P2985</f>
        <v>0</v>
      </c>
      <c r="R2985">
        <f t="shared" si="699"/>
        <v>0</v>
      </c>
      <c r="S2985">
        <f t="shared" si="700"/>
        <v>0</v>
      </c>
      <c r="T2985">
        <f>S2985*'Exhaust Gas Math'!$C$14</f>
        <v>0</v>
      </c>
      <c r="U2985">
        <f>(T2985/'Exhaust Gas Math'!$B$14)+('Exhaust Gas Math'!$D$10)</f>
        <v>4.4059320573952224E-4</v>
      </c>
      <c r="V2985">
        <f>('Exhaust Gas Math'!$E$10*(2.53982214E-12*V2984^4 - 0.0000000071629564556*V2984^3 + 7.56281407226508E-06*V2984^2 - 0.00322508455050905*V2984 + 1.62997098133725)*$B$24+T2985*'Exhaust Gas Math'!$D$14*$B$23)/('Exhaust Gas Math'!$E$10*(2.53982214E-12*V2984^4 - 0.0000000071629564556*V2984^3 + 7.56281407226508E-06*V2984^2 - 0.00322508455050905*V2984 + 1.62997098133725)+T2985*'Exhaust Gas Math'!$D$14)</f>
        <v>1100</v>
      </c>
      <c r="W2985">
        <f>(353.3116967483*V2985^-1.0020802909)*('Exhaust Gas Math'!$E$10/(T2985+'Exhaust Gas Math'!$E$10))+(357.4500179626*V2985^-1.0038444015 )*(T2985/(T2985+'Exhaust Gas Math'!$E$10))</f>
        <v>0.31654710700089367</v>
      </c>
      <c r="X2985">
        <f t="shared" si="701"/>
        <v>0</v>
      </c>
      <c r="Y2985">
        <f t="shared" si="702"/>
        <v>101325</v>
      </c>
      <c r="Z2985">
        <f t="shared" si="703"/>
        <v>101325</v>
      </c>
    </row>
    <row r="2986" spans="5:26" x14ac:dyDescent="0.2">
      <c r="E2986">
        <f t="shared" si="705"/>
        <v>0.37262499999997284</v>
      </c>
      <c r="F2986">
        <f t="shared" si="706"/>
        <v>101325</v>
      </c>
      <c r="H2986">
        <f t="shared" si="704"/>
        <v>0.37262499999997284</v>
      </c>
      <c r="I2986">
        <f t="shared" si="692"/>
        <v>605.9999999986976</v>
      </c>
      <c r="J2986">
        <f t="shared" si="693"/>
        <v>4.4593551586161184E-2</v>
      </c>
      <c r="K2986">
        <f t="shared" si="694"/>
        <v>-24.260962677321164</v>
      </c>
      <c r="L2986">
        <f t="shared" si="695"/>
        <v>3.9769296294121147E-5</v>
      </c>
      <c r="M2986">
        <f>J2986/SQRT('Exhaust Gas Math'!$E$14*$B$21*$B$23)</f>
        <v>7.5704617961765239E-4</v>
      </c>
      <c r="N2986">
        <f t="shared" si="696"/>
        <v>5.9246088902855293E-2</v>
      </c>
      <c r="O2986">
        <f t="shared" si="697"/>
        <v>0</v>
      </c>
      <c r="P2986">
        <f t="shared" si="698"/>
        <v>0</v>
      </c>
      <c r="Q2986">
        <f>($B$16/2)*(COS((ACOS((2*'Intake Valve Fxn Scratch'!$B$1)/$B$16-1)/($B$17/2))*(I2986-($B$17/2)))+1)*P2986</f>
        <v>0</v>
      </c>
      <c r="R2986">
        <f t="shared" si="699"/>
        <v>0</v>
      </c>
      <c r="S2986">
        <f t="shared" si="700"/>
        <v>0</v>
      </c>
      <c r="T2986">
        <f>S2986*'Exhaust Gas Math'!$C$14</f>
        <v>0</v>
      </c>
      <c r="U2986">
        <f>(T2986/'Exhaust Gas Math'!$B$14)+('Exhaust Gas Math'!$D$10)</f>
        <v>4.4059320573952224E-4</v>
      </c>
      <c r="V2986">
        <f>('Exhaust Gas Math'!$E$10*(2.53982214E-12*V2985^4 - 0.0000000071629564556*V2985^3 + 7.56281407226508E-06*V2985^2 - 0.00322508455050905*V2985 + 1.62997098133725)*$B$24+T2986*'Exhaust Gas Math'!$D$14*$B$23)/('Exhaust Gas Math'!$E$10*(2.53982214E-12*V2985^4 - 0.0000000071629564556*V2985^3 + 7.56281407226508E-06*V2985^2 - 0.00322508455050905*V2985 + 1.62997098133725)+T2986*'Exhaust Gas Math'!$D$14)</f>
        <v>1100</v>
      </c>
      <c r="W2986">
        <f>(353.3116967483*V2986^-1.0020802909)*('Exhaust Gas Math'!$E$10/(T2986+'Exhaust Gas Math'!$E$10))+(357.4500179626*V2986^-1.0038444015 )*(T2986/(T2986+'Exhaust Gas Math'!$E$10))</f>
        <v>0.31654710700089367</v>
      </c>
      <c r="X2986">
        <f t="shared" si="701"/>
        <v>0</v>
      </c>
      <c r="Y2986">
        <f t="shared" si="702"/>
        <v>101325</v>
      </c>
      <c r="Z2986">
        <f t="shared" si="703"/>
        <v>101325</v>
      </c>
    </row>
    <row r="2987" spans="5:26" x14ac:dyDescent="0.2">
      <c r="E2987">
        <f t="shared" si="705"/>
        <v>0.37274999999997283</v>
      </c>
      <c r="F2987">
        <f t="shared" si="706"/>
        <v>101325</v>
      </c>
      <c r="H2987">
        <f t="shared" si="704"/>
        <v>0.37274999999997283</v>
      </c>
      <c r="I2987">
        <f t="shared" si="692"/>
        <v>611.99999999869397</v>
      </c>
      <c r="J2987">
        <f t="shared" si="693"/>
        <v>4.1495838722372447E-2</v>
      </c>
      <c r="K2987">
        <f t="shared" si="694"/>
        <v>-25.257141232428388</v>
      </c>
      <c r="L2987">
        <f t="shared" si="695"/>
        <v>3.9769296294121147E-5</v>
      </c>
      <c r="M2987">
        <f>J2987/SQRT('Exhaust Gas Math'!$E$14*$B$21*$B$23)</f>
        <v>7.044575966124924E-4</v>
      </c>
      <c r="N2987">
        <f t="shared" si="696"/>
        <v>5.6616440724898673E-2</v>
      </c>
      <c r="O2987">
        <f t="shared" si="697"/>
        <v>0</v>
      </c>
      <c r="P2987">
        <f t="shared" si="698"/>
        <v>0</v>
      </c>
      <c r="Q2987">
        <f>($B$16/2)*(COS((ACOS((2*'Intake Valve Fxn Scratch'!$B$1)/$B$16-1)/($B$17/2))*(I2987-($B$17/2)))+1)*P2987</f>
        <v>0</v>
      </c>
      <c r="R2987">
        <f t="shared" si="699"/>
        <v>0</v>
      </c>
      <c r="S2987">
        <f t="shared" si="700"/>
        <v>0</v>
      </c>
      <c r="T2987">
        <f>S2987*'Exhaust Gas Math'!$C$14</f>
        <v>0</v>
      </c>
      <c r="U2987">
        <f>(T2987/'Exhaust Gas Math'!$B$14)+('Exhaust Gas Math'!$D$10)</f>
        <v>4.4059320573952224E-4</v>
      </c>
      <c r="V2987">
        <f>('Exhaust Gas Math'!$E$10*(2.53982214E-12*V2986^4 - 0.0000000071629564556*V2986^3 + 7.56281407226508E-06*V2986^2 - 0.00322508455050905*V2986 + 1.62997098133725)*$B$24+T2987*'Exhaust Gas Math'!$D$14*$B$23)/('Exhaust Gas Math'!$E$10*(2.53982214E-12*V2986^4 - 0.0000000071629564556*V2986^3 + 7.56281407226508E-06*V2986^2 - 0.00322508455050905*V2986 + 1.62997098133725)+T2987*'Exhaust Gas Math'!$D$14)</f>
        <v>1100</v>
      </c>
      <c r="W2987">
        <f>(353.3116967483*V2987^-1.0020802909)*('Exhaust Gas Math'!$E$10/(T2987+'Exhaust Gas Math'!$E$10))+(357.4500179626*V2987^-1.0038444015 )*(T2987/(T2987+'Exhaust Gas Math'!$E$10))</f>
        <v>0.31654710700089367</v>
      </c>
      <c r="X2987">
        <f t="shared" si="701"/>
        <v>0</v>
      </c>
      <c r="Y2987">
        <f t="shared" si="702"/>
        <v>101325</v>
      </c>
      <c r="Z2987">
        <f t="shared" si="703"/>
        <v>101325</v>
      </c>
    </row>
    <row r="2988" spans="5:26" x14ac:dyDescent="0.2">
      <c r="E2988">
        <f t="shared" si="705"/>
        <v>0.37287499999997281</v>
      </c>
      <c r="F2988">
        <f t="shared" si="706"/>
        <v>101325</v>
      </c>
      <c r="H2988">
        <f t="shared" si="704"/>
        <v>0.37287499999997281</v>
      </c>
      <c r="I2988">
        <f t="shared" si="692"/>
        <v>617.99999999869397</v>
      </c>
      <c r="J2988">
        <f t="shared" si="693"/>
        <v>3.829080059962868E-2</v>
      </c>
      <c r="K2988">
        <f t="shared" si="694"/>
        <v>-25.976597262797068</v>
      </c>
      <c r="L2988">
        <f t="shared" si="695"/>
        <v>3.9769296294121147E-5</v>
      </c>
      <c r="M2988">
        <f>J2988/SQRT('Exhaust Gas Math'!$E$14*$B$21*$B$23)</f>
        <v>6.500469973207087E-4</v>
      </c>
      <c r="N2988">
        <f t="shared" si="696"/>
        <v>5.3401053070706805E-2</v>
      </c>
      <c r="O2988">
        <f t="shared" si="697"/>
        <v>0</v>
      </c>
      <c r="P2988">
        <f t="shared" si="698"/>
        <v>0</v>
      </c>
      <c r="Q2988">
        <f>($B$16/2)*(COS((ACOS((2*'Intake Valve Fxn Scratch'!$B$1)/$B$16-1)/($B$17/2))*(I2988-($B$17/2)))+1)*P2988</f>
        <v>0</v>
      </c>
      <c r="R2988">
        <f t="shared" si="699"/>
        <v>0</v>
      </c>
      <c r="S2988">
        <f t="shared" si="700"/>
        <v>0</v>
      </c>
      <c r="T2988">
        <f>S2988*'Exhaust Gas Math'!$C$14</f>
        <v>0</v>
      </c>
      <c r="U2988">
        <f>(T2988/'Exhaust Gas Math'!$B$14)+('Exhaust Gas Math'!$D$10)</f>
        <v>4.4059320573952224E-4</v>
      </c>
      <c r="V2988">
        <f>('Exhaust Gas Math'!$E$10*(2.53982214E-12*V2987^4 - 0.0000000071629564556*V2987^3 + 7.56281407226508E-06*V2987^2 - 0.00322508455050905*V2987 + 1.62997098133725)*$B$24+T2988*'Exhaust Gas Math'!$D$14*$B$23)/('Exhaust Gas Math'!$E$10*(2.53982214E-12*V2987^4 - 0.0000000071629564556*V2987^3 + 7.56281407226508E-06*V2987^2 - 0.00322508455050905*V2987 + 1.62997098133725)+T2988*'Exhaust Gas Math'!$D$14)</f>
        <v>1100</v>
      </c>
      <c r="W2988">
        <f>(353.3116967483*V2988^-1.0020802909)*('Exhaust Gas Math'!$E$10/(T2988+'Exhaust Gas Math'!$E$10))+(357.4500179626*V2988^-1.0038444015 )*(T2988/(T2988+'Exhaust Gas Math'!$E$10))</f>
        <v>0.31654710700089367</v>
      </c>
      <c r="X2988">
        <f t="shared" si="701"/>
        <v>0</v>
      </c>
      <c r="Y2988">
        <f t="shared" si="702"/>
        <v>101325</v>
      </c>
      <c r="Z2988">
        <f t="shared" si="703"/>
        <v>101325</v>
      </c>
    </row>
    <row r="2989" spans="5:26" x14ac:dyDescent="0.2">
      <c r="E2989">
        <f t="shared" si="705"/>
        <v>0.3729999999999728</v>
      </c>
      <c r="F2989">
        <f t="shared" si="706"/>
        <v>101325</v>
      </c>
      <c r="H2989">
        <f t="shared" si="704"/>
        <v>0.3729999999999728</v>
      </c>
      <c r="I2989">
        <f t="shared" si="692"/>
        <v>623.99999999869397</v>
      </c>
      <c r="J2989">
        <f t="shared" si="693"/>
        <v>3.5013552286301673E-2</v>
      </c>
      <c r="K2989">
        <f t="shared" si="694"/>
        <v>-26.411448257602011</v>
      </c>
      <c r="L2989">
        <f t="shared" si="695"/>
        <v>3.9769296294121147E-5</v>
      </c>
      <c r="M2989">
        <f>J2989/SQRT('Exhaust Gas Math'!$E$14*$B$21*$B$23)</f>
        <v>5.9441051565432021E-4</v>
      </c>
      <c r="N2989">
        <f t="shared" si="696"/>
        <v>4.966953117974518E-2</v>
      </c>
      <c r="O2989">
        <f t="shared" si="697"/>
        <v>0</v>
      </c>
      <c r="P2989">
        <f t="shared" si="698"/>
        <v>0</v>
      </c>
      <c r="Q2989">
        <f>($B$16/2)*(COS((ACOS((2*'Intake Valve Fxn Scratch'!$B$1)/$B$16-1)/($B$17/2))*(I2989-($B$17/2)))+1)*P2989</f>
        <v>0</v>
      </c>
      <c r="R2989">
        <f t="shared" si="699"/>
        <v>0</v>
      </c>
      <c r="S2989">
        <f t="shared" si="700"/>
        <v>0</v>
      </c>
      <c r="T2989">
        <f>S2989*'Exhaust Gas Math'!$C$14</f>
        <v>0</v>
      </c>
      <c r="U2989">
        <f>(T2989/'Exhaust Gas Math'!$B$14)+('Exhaust Gas Math'!$D$10)</f>
        <v>4.4059320573952224E-4</v>
      </c>
      <c r="V2989">
        <f>('Exhaust Gas Math'!$E$10*(2.53982214E-12*V2988^4 - 0.0000000071629564556*V2988^3 + 7.56281407226508E-06*V2988^2 - 0.00322508455050905*V2988 + 1.62997098133725)*$B$24+T2989*'Exhaust Gas Math'!$D$14*$B$23)/('Exhaust Gas Math'!$E$10*(2.53982214E-12*V2988^4 - 0.0000000071629564556*V2988^3 + 7.56281407226508E-06*V2988^2 - 0.00322508455050905*V2988 + 1.62997098133725)+T2989*'Exhaust Gas Math'!$D$14)</f>
        <v>1100</v>
      </c>
      <c r="W2989">
        <f>(353.3116967483*V2989^-1.0020802909)*('Exhaust Gas Math'!$E$10/(T2989+'Exhaust Gas Math'!$E$10))+(357.4500179626*V2989^-1.0038444015 )*(T2989/(T2989+'Exhaust Gas Math'!$E$10))</f>
        <v>0.31654710700089367</v>
      </c>
      <c r="X2989">
        <f t="shared" si="701"/>
        <v>0</v>
      </c>
      <c r="Y2989">
        <f t="shared" si="702"/>
        <v>101325</v>
      </c>
      <c r="Z2989">
        <f t="shared" si="703"/>
        <v>101325</v>
      </c>
    </row>
    <row r="2990" spans="5:26" x14ac:dyDescent="0.2">
      <c r="E2990">
        <f t="shared" si="705"/>
        <v>0.37312499999997278</v>
      </c>
      <c r="F2990">
        <f t="shared" si="706"/>
        <v>101325</v>
      </c>
      <c r="H2990">
        <f t="shared" si="704"/>
        <v>0.37312499999997278</v>
      </c>
      <c r="I2990">
        <f t="shared" si="692"/>
        <v>629.99999999869397</v>
      </c>
      <c r="J2990">
        <f t="shared" si="693"/>
        <v>3.1700000000722345E-2</v>
      </c>
      <c r="K2990">
        <f t="shared" si="694"/>
        <v>-26.556929898345718</v>
      </c>
      <c r="L2990">
        <f t="shared" si="695"/>
        <v>3.9769296294121147E-5</v>
      </c>
      <c r="M2990">
        <f>J2990/SQRT('Exhaust Gas Math'!$E$14*$B$21*$B$23)</f>
        <v>5.3815771654917692E-4</v>
      </c>
      <c r="N2990">
        <f t="shared" si="696"/>
        <v>4.5512549562556022E-2</v>
      </c>
      <c r="O2990">
        <f t="shared" si="697"/>
        <v>0</v>
      </c>
      <c r="P2990">
        <f t="shared" si="698"/>
        <v>0</v>
      </c>
      <c r="Q2990">
        <f>($B$16/2)*(COS((ACOS((2*'Intake Valve Fxn Scratch'!$B$1)/$B$16-1)/($B$17/2))*(I2990-($B$17/2)))+1)*P2990</f>
        <v>0</v>
      </c>
      <c r="R2990">
        <f t="shared" si="699"/>
        <v>0</v>
      </c>
      <c r="S2990">
        <f t="shared" si="700"/>
        <v>0</v>
      </c>
      <c r="T2990">
        <f>S2990*'Exhaust Gas Math'!$C$14</f>
        <v>0</v>
      </c>
      <c r="U2990">
        <f>(T2990/'Exhaust Gas Math'!$B$14)+('Exhaust Gas Math'!$D$10)</f>
        <v>4.4059320573952224E-4</v>
      </c>
      <c r="V2990">
        <f>('Exhaust Gas Math'!$E$10*(2.53982214E-12*V2989^4 - 0.0000000071629564556*V2989^3 + 7.56281407226508E-06*V2989^2 - 0.00322508455050905*V2989 + 1.62997098133725)*$B$24+T2990*'Exhaust Gas Math'!$D$14*$B$23)/('Exhaust Gas Math'!$E$10*(2.53982214E-12*V2989^4 - 0.0000000071629564556*V2989^3 + 7.56281407226508E-06*V2989^2 - 0.00322508455050905*V2989 + 1.62997098133725)+T2990*'Exhaust Gas Math'!$D$14)</f>
        <v>1100</v>
      </c>
      <c r="W2990">
        <f>(353.3116967483*V2990^-1.0020802909)*('Exhaust Gas Math'!$E$10/(T2990+'Exhaust Gas Math'!$E$10))+(357.4500179626*V2990^-1.0038444015 )*(T2990/(T2990+'Exhaust Gas Math'!$E$10))</f>
        <v>0.31654710700089367</v>
      </c>
      <c r="X2990">
        <f t="shared" si="701"/>
        <v>0</v>
      </c>
      <c r="Y2990">
        <f t="shared" si="702"/>
        <v>101325</v>
      </c>
      <c r="Z2990">
        <f t="shared" si="703"/>
        <v>101325</v>
      </c>
    </row>
    <row r="2991" spans="5:26" x14ac:dyDescent="0.2">
      <c r="E2991">
        <f t="shared" si="705"/>
        <v>0.37324999999997277</v>
      </c>
      <c r="F2991">
        <f t="shared" si="706"/>
        <v>101325</v>
      </c>
      <c r="H2991">
        <f t="shared" si="704"/>
        <v>0.37324999999997277</v>
      </c>
      <c r="I2991">
        <f t="shared" si="692"/>
        <v>635.99999999869397</v>
      </c>
      <c r="J2991">
        <f t="shared" si="693"/>
        <v>2.8386447715133305E-2</v>
      </c>
      <c r="K2991">
        <f t="shared" si="694"/>
        <v>-26.411448257728367</v>
      </c>
      <c r="L2991">
        <f t="shared" si="695"/>
        <v>3.9769296294121147E-5</v>
      </c>
      <c r="M2991">
        <f>J2991/SQRT('Exhaust Gas Math'!$E$14*$B$21*$B$23)</f>
        <v>4.8190491744386872E-4</v>
      </c>
      <c r="N2991">
        <f t="shared" si="696"/>
        <v>4.1037700629139605E-2</v>
      </c>
      <c r="O2991">
        <f t="shared" si="697"/>
        <v>0</v>
      </c>
      <c r="P2991">
        <f t="shared" si="698"/>
        <v>0</v>
      </c>
      <c r="Q2991">
        <f>($B$16/2)*(COS((ACOS((2*'Intake Valve Fxn Scratch'!$B$1)/$B$16-1)/($B$17/2))*(I2991-($B$17/2)))+1)*P2991</f>
        <v>0</v>
      </c>
      <c r="R2991">
        <f t="shared" si="699"/>
        <v>0</v>
      </c>
      <c r="S2991">
        <f t="shared" si="700"/>
        <v>0</v>
      </c>
      <c r="T2991">
        <f>S2991*'Exhaust Gas Math'!$C$14</f>
        <v>0</v>
      </c>
      <c r="U2991">
        <f>(T2991/'Exhaust Gas Math'!$B$14)+('Exhaust Gas Math'!$D$10)</f>
        <v>4.4059320573952224E-4</v>
      </c>
      <c r="V2991">
        <f>('Exhaust Gas Math'!$E$10*(2.53982214E-12*V2990^4 - 0.0000000071629564556*V2990^3 + 7.56281407226508E-06*V2990^2 - 0.00322508455050905*V2990 + 1.62997098133725)*$B$24+T2991*'Exhaust Gas Math'!$D$14*$B$23)/('Exhaust Gas Math'!$E$10*(2.53982214E-12*V2990^4 - 0.0000000071629564556*V2990^3 + 7.56281407226508E-06*V2990^2 - 0.00322508455050905*V2990 + 1.62997098133725)+T2991*'Exhaust Gas Math'!$D$14)</f>
        <v>1100</v>
      </c>
      <c r="W2991">
        <f>(353.3116967483*V2991^-1.0020802909)*('Exhaust Gas Math'!$E$10/(T2991+'Exhaust Gas Math'!$E$10))+(357.4500179626*V2991^-1.0038444015 )*(T2991/(T2991+'Exhaust Gas Math'!$E$10))</f>
        <v>0.31654710700089367</v>
      </c>
      <c r="X2991">
        <f t="shared" si="701"/>
        <v>0</v>
      </c>
      <c r="Y2991">
        <f t="shared" si="702"/>
        <v>101325</v>
      </c>
      <c r="Z2991">
        <f t="shared" si="703"/>
        <v>101325</v>
      </c>
    </row>
    <row r="2992" spans="5:26" x14ac:dyDescent="0.2">
      <c r="E2992">
        <f t="shared" si="705"/>
        <v>0.37337499999997276</v>
      </c>
      <c r="F2992">
        <f t="shared" si="706"/>
        <v>101325</v>
      </c>
      <c r="H2992">
        <f t="shared" si="704"/>
        <v>0.37337499999997276</v>
      </c>
      <c r="I2992">
        <f t="shared" si="692"/>
        <v>641.99999999869397</v>
      </c>
      <c r="J2992">
        <f t="shared" si="693"/>
        <v>2.5109199401784431E-2</v>
      </c>
      <c r="K2992">
        <f t="shared" si="694"/>
        <v>-25.976597263048703</v>
      </c>
      <c r="L2992">
        <f t="shared" si="695"/>
        <v>3.9769296294121147E-5</v>
      </c>
      <c r="M2992">
        <f>J2992/SQRT('Exhaust Gas Math'!$E$14*$B$21*$B$23)</f>
        <v>4.26268435777109E-4</v>
      </c>
      <c r="N2992">
        <f t="shared" si="696"/>
        <v>3.6364153775680398E-2</v>
      </c>
      <c r="O2992">
        <f t="shared" si="697"/>
        <v>0</v>
      </c>
      <c r="P2992">
        <f t="shared" si="698"/>
        <v>0</v>
      </c>
      <c r="Q2992">
        <f>($B$16/2)*(COS((ACOS((2*'Intake Valve Fxn Scratch'!$B$1)/$B$16-1)/($B$17/2))*(I2992-($B$17/2)))+1)*P2992</f>
        <v>0</v>
      </c>
      <c r="R2992">
        <f t="shared" si="699"/>
        <v>0</v>
      </c>
      <c r="S2992">
        <f t="shared" si="700"/>
        <v>0</v>
      </c>
      <c r="T2992">
        <f>S2992*'Exhaust Gas Math'!$C$14</f>
        <v>0</v>
      </c>
      <c r="U2992">
        <f>(T2992/'Exhaust Gas Math'!$B$14)+('Exhaust Gas Math'!$D$10)</f>
        <v>4.4059320573952224E-4</v>
      </c>
      <c r="V2992">
        <f>('Exhaust Gas Math'!$E$10*(2.53982214E-12*V2991^4 - 0.0000000071629564556*V2991^3 + 7.56281407226508E-06*V2991^2 - 0.00322508455050905*V2991 + 1.62997098133725)*$B$24+T2992*'Exhaust Gas Math'!$D$14*$B$23)/('Exhaust Gas Math'!$E$10*(2.53982214E-12*V2991^4 - 0.0000000071629564556*V2991^3 + 7.56281407226508E-06*V2991^2 - 0.00322508455050905*V2991 + 1.62997098133725)+T2992*'Exhaust Gas Math'!$D$14)</f>
        <v>1100</v>
      </c>
      <c r="W2992">
        <f>(353.3116967483*V2992^-1.0020802909)*('Exhaust Gas Math'!$E$10/(T2992+'Exhaust Gas Math'!$E$10))+(357.4500179626*V2992^-1.0038444015 )*(T2992/(T2992+'Exhaust Gas Math'!$E$10))</f>
        <v>0.31654710700089367</v>
      </c>
      <c r="X2992">
        <f t="shared" si="701"/>
        <v>0</v>
      </c>
      <c r="Y2992">
        <f t="shared" si="702"/>
        <v>101325</v>
      </c>
      <c r="Z2992">
        <f t="shared" si="703"/>
        <v>101325</v>
      </c>
    </row>
    <row r="2993" spans="5:26" x14ac:dyDescent="0.2">
      <c r="E2993">
        <f t="shared" si="705"/>
        <v>0.37349999999997274</v>
      </c>
      <c r="F2993">
        <f t="shared" si="706"/>
        <v>101325</v>
      </c>
      <c r="H2993">
        <f t="shared" si="704"/>
        <v>0.37349999999997274</v>
      </c>
      <c r="I2993">
        <f t="shared" si="692"/>
        <v>647.99999999869033</v>
      </c>
      <c r="J2993">
        <f t="shared" si="693"/>
        <v>2.1904161279001529E-2</v>
      </c>
      <c r="K2993">
        <f t="shared" si="694"/>
        <v>-25.257141232802386</v>
      </c>
      <c r="L2993">
        <f t="shared" si="695"/>
        <v>3.9769296294121147E-5</v>
      </c>
      <c r="M2993">
        <f>J2993/SQRT('Exhaust Gas Math'!$E$14*$B$21*$B$23)</f>
        <v>3.7185783648466096E-4</v>
      </c>
      <c r="N2993">
        <f t="shared" si="696"/>
        <v>3.1616553880888972E-2</v>
      </c>
      <c r="O2993">
        <f t="shared" si="697"/>
        <v>0</v>
      </c>
      <c r="P2993">
        <f t="shared" si="698"/>
        <v>0</v>
      </c>
      <c r="Q2993">
        <f>($B$16/2)*(COS((ACOS((2*'Intake Valve Fxn Scratch'!$B$1)/$B$16-1)/($B$17/2))*(I2993-($B$17/2)))+1)*P2993</f>
        <v>0</v>
      </c>
      <c r="R2993">
        <f t="shared" si="699"/>
        <v>0</v>
      </c>
      <c r="S2993">
        <f t="shared" si="700"/>
        <v>0</v>
      </c>
      <c r="T2993">
        <f>S2993*'Exhaust Gas Math'!$C$14</f>
        <v>0</v>
      </c>
      <c r="U2993">
        <f>(T2993/'Exhaust Gas Math'!$B$14)+('Exhaust Gas Math'!$D$10)</f>
        <v>4.4059320573952224E-4</v>
      </c>
      <c r="V2993">
        <f>('Exhaust Gas Math'!$E$10*(2.53982214E-12*V2992^4 - 0.0000000071629564556*V2992^3 + 7.56281407226508E-06*V2992^2 - 0.00322508455050905*V2992 + 1.62997098133725)*$B$24+T2993*'Exhaust Gas Math'!$D$14*$B$23)/('Exhaust Gas Math'!$E$10*(2.53982214E-12*V2992^4 - 0.0000000071629564556*V2992^3 + 7.56281407226508E-06*V2992^2 - 0.00322508455050905*V2992 + 1.62997098133725)+T2993*'Exhaust Gas Math'!$D$14)</f>
        <v>1100</v>
      </c>
      <c r="W2993">
        <f>(353.3116967483*V2993^-1.0020802909)*('Exhaust Gas Math'!$E$10/(T2993+'Exhaust Gas Math'!$E$10))+(357.4500179626*V2993^-1.0038444015 )*(T2993/(T2993+'Exhaust Gas Math'!$E$10))</f>
        <v>0.31654710700089367</v>
      </c>
      <c r="X2993">
        <f t="shared" si="701"/>
        <v>0</v>
      </c>
      <c r="Y2993">
        <f t="shared" si="702"/>
        <v>101325</v>
      </c>
      <c r="Z2993">
        <f t="shared" si="703"/>
        <v>101325</v>
      </c>
    </row>
    <row r="2994" spans="5:26" x14ac:dyDescent="0.2">
      <c r="E2994">
        <f t="shared" si="705"/>
        <v>0.37362499999997273</v>
      </c>
      <c r="F2994">
        <f t="shared" si="706"/>
        <v>101325</v>
      </c>
      <c r="H2994">
        <f t="shared" si="704"/>
        <v>0.37362499999997273</v>
      </c>
      <c r="I2994">
        <f t="shared" si="692"/>
        <v>653.99999999869033</v>
      </c>
      <c r="J2994">
        <f t="shared" si="693"/>
        <v>1.8806448415158605E-2</v>
      </c>
      <c r="K2994">
        <f t="shared" si="694"/>
        <v>-24.260962677813435</v>
      </c>
      <c r="L2994">
        <f t="shared" si="695"/>
        <v>3.9769296294121147E-5</v>
      </c>
      <c r="M2994">
        <f>J2994/SQRT('Exhaust Gas Math'!$E$14*$B$21*$B$23)</f>
        <v>3.1926925347858107E-4</v>
      </c>
      <c r="N2994">
        <f t="shared" si="696"/>
        <v>2.6918663563612354E-2</v>
      </c>
      <c r="O2994">
        <f t="shared" si="697"/>
        <v>0</v>
      </c>
      <c r="P2994">
        <f t="shared" si="698"/>
        <v>0</v>
      </c>
      <c r="Q2994">
        <f>($B$16/2)*(COS((ACOS((2*'Intake Valve Fxn Scratch'!$B$1)/$B$16-1)/($B$17/2))*(I2994-($B$17/2)))+1)*P2994</f>
        <v>0</v>
      </c>
      <c r="R2994">
        <f t="shared" si="699"/>
        <v>0</v>
      </c>
      <c r="S2994">
        <f t="shared" si="700"/>
        <v>0</v>
      </c>
      <c r="T2994">
        <f>S2994*'Exhaust Gas Math'!$C$14</f>
        <v>0</v>
      </c>
      <c r="U2994">
        <f>(T2994/'Exhaust Gas Math'!$B$14)+('Exhaust Gas Math'!$D$10)</f>
        <v>4.4059320573952224E-4</v>
      </c>
      <c r="V2994">
        <f>('Exhaust Gas Math'!$E$10*(2.53982214E-12*V2993^4 - 0.0000000071629564556*V2993^3 + 7.56281407226508E-06*V2993^2 - 0.00322508455050905*V2993 + 1.62997098133725)*$B$24+T2994*'Exhaust Gas Math'!$D$14*$B$23)/('Exhaust Gas Math'!$E$10*(2.53982214E-12*V2993^4 - 0.0000000071629564556*V2993^3 + 7.56281407226508E-06*V2993^2 - 0.00322508455050905*V2993 + 1.62997098133725)+T2994*'Exhaust Gas Math'!$D$14)</f>
        <v>1100</v>
      </c>
      <c r="W2994">
        <f>(353.3116967483*V2994^-1.0020802909)*('Exhaust Gas Math'!$E$10/(T2994+'Exhaust Gas Math'!$E$10))+(357.4500179626*V2994^-1.0038444015 )*(T2994/(T2994+'Exhaust Gas Math'!$E$10))</f>
        <v>0.31654710700089367</v>
      </c>
      <c r="X2994">
        <f t="shared" si="701"/>
        <v>0</v>
      </c>
      <c r="Y2994">
        <f t="shared" si="702"/>
        <v>101325</v>
      </c>
      <c r="Z2994">
        <f t="shared" si="703"/>
        <v>101325</v>
      </c>
    </row>
    <row r="2995" spans="5:26" x14ac:dyDescent="0.2">
      <c r="E2995">
        <f t="shared" si="705"/>
        <v>0.37374999999997272</v>
      </c>
      <c r="F2995">
        <f t="shared" si="706"/>
        <v>101325</v>
      </c>
      <c r="H2995">
        <f t="shared" si="704"/>
        <v>0.37374999999997272</v>
      </c>
      <c r="I2995">
        <f t="shared" si="692"/>
        <v>659.99999999869033</v>
      </c>
      <c r="J2995">
        <f t="shared" si="693"/>
        <v>1.5850000000626658E-2</v>
      </c>
      <c r="K2995">
        <f t="shared" si="694"/>
        <v>-22.998975938792984</v>
      </c>
      <c r="L2995">
        <f t="shared" si="695"/>
        <v>3.9769296294121147E-5</v>
      </c>
      <c r="M2995">
        <f>J2995/SQRT('Exhaust Gas Math'!$E$14*$B$21*$B$23)</f>
        <v>2.6907885827909549E-4</v>
      </c>
      <c r="N2995">
        <f t="shared" si="696"/>
        <v>2.2387269430517602E-2</v>
      </c>
      <c r="O2995">
        <f t="shared" si="697"/>
        <v>0</v>
      </c>
      <c r="P2995">
        <f t="shared" si="698"/>
        <v>0</v>
      </c>
      <c r="Q2995">
        <f>($B$16/2)*(COS((ACOS((2*'Intake Valve Fxn Scratch'!$B$1)/$B$16-1)/($B$17/2))*(I2995-($B$17/2)))+1)*P2995</f>
        <v>0</v>
      </c>
      <c r="R2995">
        <f t="shared" si="699"/>
        <v>0</v>
      </c>
      <c r="S2995">
        <f t="shared" si="700"/>
        <v>0</v>
      </c>
      <c r="T2995">
        <f>S2995*'Exhaust Gas Math'!$C$14</f>
        <v>0</v>
      </c>
      <c r="U2995">
        <f>(T2995/'Exhaust Gas Math'!$B$14)+('Exhaust Gas Math'!$D$10)</f>
        <v>4.4059320573952224E-4</v>
      </c>
      <c r="V2995">
        <f>('Exhaust Gas Math'!$E$10*(2.53982214E-12*V2994^4 - 0.0000000071629564556*V2994^3 + 7.56281407226508E-06*V2994^2 - 0.00322508455050905*V2994 + 1.62997098133725)*$B$24+T2995*'Exhaust Gas Math'!$D$14*$B$23)/('Exhaust Gas Math'!$E$10*(2.53982214E-12*V2994^4 - 0.0000000071629564556*V2994^3 + 7.56281407226508E-06*V2994^2 - 0.00322508455050905*V2994 + 1.62997098133725)+T2995*'Exhaust Gas Math'!$D$14)</f>
        <v>1100</v>
      </c>
      <c r="W2995">
        <f>(353.3116967483*V2995^-1.0020802909)*('Exhaust Gas Math'!$E$10/(T2995+'Exhaust Gas Math'!$E$10))+(357.4500179626*V2995^-1.0038444015 )*(T2995/(T2995+'Exhaust Gas Math'!$E$10))</f>
        <v>0.31654710700089367</v>
      </c>
      <c r="X2995">
        <f t="shared" si="701"/>
        <v>0</v>
      </c>
      <c r="Y2995">
        <f t="shared" si="702"/>
        <v>101325</v>
      </c>
      <c r="Z2995">
        <f t="shared" si="703"/>
        <v>101325</v>
      </c>
    </row>
    <row r="2996" spans="5:26" x14ac:dyDescent="0.2">
      <c r="E2996">
        <f t="shared" si="705"/>
        <v>0.3738749999999727</v>
      </c>
      <c r="F2996">
        <f t="shared" si="706"/>
        <v>101325</v>
      </c>
      <c r="H2996">
        <f t="shared" si="704"/>
        <v>0.3738749999999727</v>
      </c>
      <c r="I2996">
        <f t="shared" si="692"/>
        <v>665.99999999869033</v>
      </c>
      <c r="J2996">
        <f t="shared" si="693"/>
        <v>1.3067207502915085E-2</v>
      </c>
      <c r="K2996">
        <f t="shared" si="694"/>
        <v>-21.485007606542805</v>
      </c>
      <c r="L2996">
        <f t="shared" si="695"/>
        <v>3.9769296294121147E-5</v>
      </c>
      <c r="M2996">
        <f>J2996/SQRT('Exhaust Gas Math'!$E$14*$B$21*$B$23)</f>
        <v>2.2183654735907925E-4</v>
      </c>
      <c r="N2996">
        <f t="shared" si="696"/>
        <v>1.8126827987117178E-2</v>
      </c>
      <c r="O2996">
        <f t="shared" si="697"/>
        <v>0</v>
      </c>
      <c r="P2996">
        <f t="shared" si="698"/>
        <v>0</v>
      </c>
      <c r="Q2996">
        <f>($B$16/2)*(COS((ACOS((2*'Intake Valve Fxn Scratch'!$B$1)/$B$16-1)/($B$17/2))*(I2996-($B$17/2)))+1)*P2996</f>
        <v>0</v>
      </c>
      <c r="R2996">
        <f t="shared" si="699"/>
        <v>0</v>
      </c>
      <c r="S2996">
        <f t="shared" si="700"/>
        <v>0</v>
      </c>
      <c r="T2996">
        <f>S2996*'Exhaust Gas Math'!$C$14</f>
        <v>0</v>
      </c>
      <c r="U2996">
        <f>(T2996/'Exhaust Gas Math'!$B$14)+('Exhaust Gas Math'!$D$10)</f>
        <v>4.4059320573952224E-4</v>
      </c>
      <c r="V2996">
        <f>('Exhaust Gas Math'!$E$10*(2.53982214E-12*V2995^4 - 0.0000000071629564556*V2995^3 + 7.56281407226508E-06*V2995^2 - 0.00322508455050905*V2995 + 1.62997098133725)*$B$24+T2996*'Exhaust Gas Math'!$D$14*$B$23)/('Exhaust Gas Math'!$E$10*(2.53982214E-12*V2995^4 - 0.0000000071629564556*V2995^3 + 7.56281407226508E-06*V2995^2 - 0.00322508455050905*V2995 + 1.62997098133725)+T2996*'Exhaust Gas Math'!$D$14)</f>
        <v>1100</v>
      </c>
      <c r="W2996">
        <f>(353.3116967483*V2996^-1.0020802909)*('Exhaust Gas Math'!$E$10/(T2996+'Exhaust Gas Math'!$E$10))+(357.4500179626*V2996^-1.0038444015 )*(T2996/(T2996+'Exhaust Gas Math'!$E$10))</f>
        <v>0.31654710700089367</v>
      </c>
      <c r="X2996">
        <f t="shared" si="701"/>
        <v>0</v>
      </c>
      <c r="Y2996">
        <f t="shared" si="702"/>
        <v>101325</v>
      </c>
      <c r="Z2996">
        <f t="shared" si="703"/>
        <v>101325</v>
      </c>
    </row>
    <row r="2997" spans="5:26" x14ac:dyDescent="0.2">
      <c r="E2997">
        <f t="shared" si="705"/>
        <v>0.37399999999997269</v>
      </c>
      <c r="F2997">
        <f t="shared" si="706"/>
        <v>101325</v>
      </c>
      <c r="H2997">
        <f t="shared" si="704"/>
        <v>0.37399999999997269</v>
      </c>
      <c r="I2997">
        <f t="shared" si="692"/>
        <v>671.99999999869033</v>
      </c>
      <c r="J2997">
        <f t="shared" si="693"/>
        <v>1.048855977896258E-2</v>
      </c>
      <c r="K2997">
        <f t="shared" si="694"/>
        <v>-19.735645034927636</v>
      </c>
      <c r="L2997">
        <f t="shared" si="695"/>
        <v>3.9769296294121147E-5</v>
      </c>
      <c r="M2997">
        <f>J2997/SQRT('Exhaust Gas Math'!$E$14*$B$21*$B$23)</f>
        <v>1.7805991736301012E-4</v>
      </c>
      <c r="N2997">
        <f t="shared" si="696"/>
        <v>1.4225230309633689E-2</v>
      </c>
      <c r="O2997">
        <f t="shared" si="697"/>
        <v>0</v>
      </c>
      <c r="P2997">
        <f t="shared" si="698"/>
        <v>0</v>
      </c>
      <c r="Q2997">
        <f>($B$16/2)*(COS((ACOS((2*'Intake Valve Fxn Scratch'!$B$1)/$B$16-1)/($B$17/2))*(I2997-($B$17/2)))+1)*P2997</f>
        <v>0</v>
      </c>
      <c r="R2997">
        <f t="shared" si="699"/>
        <v>0</v>
      </c>
      <c r="S2997">
        <f t="shared" si="700"/>
        <v>0</v>
      </c>
      <c r="T2997">
        <f>S2997*'Exhaust Gas Math'!$C$14</f>
        <v>0</v>
      </c>
      <c r="U2997">
        <f>(T2997/'Exhaust Gas Math'!$B$14)+('Exhaust Gas Math'!$D$10)</f>
        <v>4.4059320573952224E-4</v>
      </c>
      <c r="V2997">
        <f>('Exhaust Gas Math'!$E$10*(2.53982214E-12*V2996^4 - 0.0000000071629564556*V2996^3 + 7.56281407226508E-06*V2996^2 - 0.00322508455050905*V2996 + 1.62997098133725)*$B$24+T2997*'Exhaust Gas Math'!$D$14*$B$23)/('Exhaust Gas Math'!$E$10*(2.53982214E-12*V2996^4 - 0.0000000071629564556*V2996^3 + 7.56281407226508E-06*V2996^2 - 0.00322508455050905*V2996 + 1.62997098133725)+T2997*'Exhaust Gas Math'!$D$14)</f>
        <v>1100</v>
      </c>
      <c r="W2997">
        <f>(353.3116967483*V2997^-1.0020802909)*('Exhaust Gas Math'!$E$10/(T2997+'Exhaust Gas Math'!$E$10))+(357.4500179626*V2997^-1.0038444015 )*(T2997/(T2997+'Exhaust Gas Math'!$E$10))</f>
        <v>0.31654710700089367</v>
      </c>
      <c r="X2997">
        <f t="shared" si="701"/>
        <v>0</v>
      </c>
      <c r="Y2997">
        <f t="shared" si="702"/>
        <v>101325</v>
      </c>
      <c r="Z2997">
        <f t="shared" si="703"/>
        <v>101325</v>
      </c>
    </row>
    <row r="2998" spans="5:26" x14ac:dyDescent="0.2">
      <c r="E2998">
        <f t="shared" si="705"/>
        <v>0.37412499999997267</v>
      </c>
      <c r="F2998">
        <f t="shared" si="706"/>
        <v>101325</v>
      </c>
      <c r="H2998">
        <f t="shared" si="704"/>
        <v>0.37412499999997267</v>
      </c>
      <c r="I2998">
        <f t="shared" si="692"/>
        <v>677.99999999868669</v>
      </c>
      <c r="J2998">
        <f t="shared" si="693"/>
        <v>8.142309032852256E-3</v>
      </c>
      <c r="K2998">
        <f t="shared" si="694"/>
        <v>-17.770054606361626</v>
      </c>
      <c r="L2998">
        <f t="shared" si="695"/>
        <v>3.9769296294121147E-5</v>
      </c>
      <c r="M2998">
        <f>J2998/SQRT('Exhaust Gas Math'!$E$14*$B$21*$B$23)</f>
        <v>1.3822859421002077E-4</v>
      </c>
      <c r="N2998">
        <f t="shared" si="696"/>
        <v>1.0750931842223407E-2</v>
      </c>
      <c r="O2998">
        <f t="shared" si="697"/>
        <v>0</v>
      </c>
      <c r="P2998">
        <f t="shared" si="698"/>
        <v>0</v>
      </c>
      <c r="Q2998">
        <f>($B$16/2)*(COS((ACOS((2*'Intake Valve Fxn Scratch'!$B$1)/$B$16-1)/($B$17/2))*(I2998-($B$17/2)))+1)*P2998</f>
        <v>0</v>
      </c>
      <c r="R2998">
        <f t="shared" si="699"/>
        <v>0</v>
      </c>
      <c r="S2998">
        <f t="shared" si="700"/>
        <v>0</v>
      </c>
      <c r="T2998">
        <f>S2998*'Exhaust Gas Math'!$C$14</f>
        <v>0</v>
      </c>
      <c r="U2998">
        <f>(T2998/'Exhaust Gas Math'!$B$14)+('Exhaust Gas Math'!$D$10)</f>
        <v>4.4059320573952224E-4</v>
      </c>
      <c r="V2998">
        <f>('Exhaust Gas Math'!$E$10*(2.53982214E-12*V2997^4 - 0.0000000071629564556*V2997^3 + 7.56281407226508E-06*V2997^2 - 0.00322508455050905*V2997 + 1.62997098133725)*$B$24+T2998*'Exhaust Gas Math'!$D$14*$B$23)/('Exhaust Gas Math'!$E$10*(2.53982214E-12*V2997^4 - 0.0000000071629564556*V2997^3 + 7.56281407226508E-06*V2997^2 - 0.00322508455050905*V2997 + 1.62997098133725)+T2998*'Exhaust Gas Math'!$D$14)</f>
        <v>1100</v>
      </c>
      <c r="W2998">
        <f>(353.3116967483*V2998^-1.0020802909)*('Exhaust Gas Math'!$E$10/(T2998+'Exhaust Gas Math'!$E$10))+(357.4500179626*V2998^-1.0038444015 )*(T2998/(T2998+'Exhaust Gas Math'!$E$10))</f>
        <v>0.31654710700089367</v>
      </c>
      <c r="X2998">
        <f t="shared" si="701"/>
        <v>0</v>
      </c>
      <c r="Y2998">
        <f t="shared" si="702"/>
        <v>101325</v>
      </c>
      <c r="Z2998">
        <f t="shared" si="703"/>
        <v>101325</v>
      </c>
    </row>
    <row r="2999" spans="5:26" x14ac:dyDescent="0.2">
      <c r="E2999">
        <f t="shared" si="705"/>
        <v>0.37424999999997266</v>
      </c>
      <c r="F2999">
        <f t="shared" si="706"/>
        <v>101325</v>
      </c>
      <c r="H2999">
        <f t="shared" si="704"/>
        <v>0.37424999999997266</v>
      </c>
      <c r="I2999">
        <f t="shared" si="692"/>
        <v>683.99999999868669</v>
      </c>
      <c r="J2999">
        <f t="shared" si="693"/>
        <v>6.0541612787405018E-3</v>
      </c>
      <c r="K2999">
        <f t="shared" si="694"/>
        <v>-15.609771740904261</v>
      </c>
      <c r="L2999">
        <f t="shared" si="695"/>
        <v>3.9769296294121147E-5</v>
      </c>
      <c r="M2999">
        <f>J2999/SQRT('Exhaust Gas Math'!$E$14*$B$21*$B$23)</f>
        <v>1.0277897821177261E-4</v>
      </c>
      <c r="N2999">
        <f t="shared" si="696"/>
        <v>7.7515449037775797E-3</v>
      </c>
      <c r="O2999">
        <f t="shared" si="697"/>
        <v>0</v>
      </c>
      <c r="P2999">
        <f t="shared" si="698"/>
        <v>0</v>
      </c>
      <c r="Q2999">
        <f>($B$16/2)*(COS((ACOS((2*'Intake Valve Fxn Scratch'!$B$1)/$B$16-1)/($B$17/2))*(I2999-($B$17/2)))+1)*P2999</f>
        <v>0</v>
      </c>
      <c r="R2999">
        <f t="shared" si="699"/>
        <v>0</v>
      </c>
      <c r="S2999">
        <f t="shared" si="700"/>
        <v>0</v>
      </c>
      <c r="T2999">
        <f>S2999*'Exhaust Gas Math'!$C$14</f>
        <v>0</v>
      </c>
      <c r="U2999">
        <f>(T2999/'Exhaust Gas Math'!$B$14)+('Exhaust Gas Math'!$D$10)</f>
        <v>4.4059320573952224E-4</v>
      </c>
      <c r="V2999">
        <f>('Exhaust Gas Math'!$E$10*(2.53982214E-12*V2998^4 - 0.0000000071629564556*V2998^3 + 7.56281407226508E-06*V2998^2 - 0.00322508455050905*V2998 + 1.62997098133725)*$B$24+T2999*'Exhaust Gas Math'!$D$14*$B$23)/('Exhaust Gas Math'!$E$10*(2.53982214E-12*V2998^4 - 0.0000000071629564556*V2998^3 + 7.56281407226508E-06*V2998^2 - 0.00322508455050905*V2998 + 1.62997098133725)+T2999*'Exhaust Gas Math'!$D$14)</f>
        <v>1100</v>
      </c>
      <c r="W2999">
        <f>(353.3116967483*V2999^-1.0020802909)*('Exhaust Gas Math'!$E$10/(T2999+'Exhaust Gas Math'!$E$10))+(357.4500179626*V2999^-1.0038444015 )*(T2999/(T2999+'Exhaust Gas Math'!$E$10))</f>
        <v>0.31654710700089367</v>
      </c>
      <c r="X2999">
        <f t="shared" si="701"/>
        <v>0</v>
      </c>
      <c r="Y2999">
        <f t="shared" si="702"/>
        <v>101325</v>
      </c>
      <c r="Z2999">
        <f t="shared" si="703"/>
        <v>101325</v>
      </c>
    </row>
    <row r="3000" spans="5:26" x14ac:dyDescent="0.2">
      <c r="E3000">
        <f t="shared" si="705"/>
        <v>0.37437499999997265</v>
      </c>
      <c r="F3000">
        <f t="shared" si="706"/>
        <v>101325</v>
      </c>
      <c r="H3000">
        <f t="shared" si="704"/>
        <v>0.37437499999997265</v>
      </c>
      <c r="I3000">
        <f t="shared" si="692"/>
        <v>689.99999999868669</v>
      </c>
      <c r="J3000">
        <f t="shared" si="693"/>
        <v>4.2469947003966266E-3</v>
      </c>
      <c r="K3000">
        <f t="shared" si="694"/>
        <v>-13.278464949700068</v>
      </c>
      <c r="L3000">
        <f t="shared" si="695"/>
        <v>3.9769296294121147E-5</v>
      </c>
      <c r="M3000">
        <f>J3000/SQRT('Exhaust Gas Math'!$E$14*$B$21*$B$23)</f>
        <v>7.2099462779489699E-5</v>
      </c>
      <c r="N3000">
        <f t="shared" si="696"/>
        <v>5.2538472649303267E-3</v>
      </c>
      <c r="O3000">
        <f t="shared" si="697"/>
        <v>0</v>
      </c>
      <c r="P3000">
        <f t="shared" si="698"/>
        <v>0</v>
      </c>
      <c r="Q3000">
        <f>($B$16/2)*(COS((ACOS((2*'Intake Valve Fxn Scratch'!$B$1)/$B$16-1)/($B$17/2))*(I3000-($B$17/2)))+1)*P3000</f>
        <v>0</v>
      </c>
      <c r="R3000">
        <f t="shared" si="699"/>
        <v>0</v>
      </c>
      <c r="S3000">
        <f t="shared" si="700"/>
        <v>0</v>
      </c>
      <c r="T3000">
        <f>S3000*'Exhaust Gas Math'!$C$14</f>
        <v>0</v>
      </c>
      <c r="U3000">
        <f>(T3000/'Exhaust Gas Math'!$B$14)+('Exhaust Gas Math'!$D$10)</f>
        <v>4.4059320573952224E-4</v>
      </c>
      <c r="V3000">
        <f>('Exhaust Gas Math'!$E$10*(2.53982214E-12*V2999^4 - 0.0000000071629564556*V2999^3 + 7.56281407226508E-06*V2999^2 - 0.00322508455050905*V2999 + 1.62997098133725)*$B$24+T3000*'Exhaust Gas Math'!$D$14*$B$23)/('Exhaust Gas Math'!$E$10*(2.53982214E-12*V2999^4 - 0.0000000071629564556*V2999^3 + 7.56281407226508E-06*V2999^2 - 0.00322508455050905*V2999 + 1.62997098133725)+T3000*'Exhaust Gas Math'!$D$14)</f>
        <v>1100</v>
      </c>
      <c r="W3000">
        <f>(353.3116967483*V3000^-1.0020802909)*('Exhaust Gas Math'!$E$10/(T3000+'Exhaust Gas Math'!$E$10))+(357.4500179626*V3000^-1.0038444015 )*(T3000/(T3000+'Exhaust Gas Math'!$E$10))</f>
        <v>0.31654710700089367</v>
      </c>
      <c r="X3000">
        <f t="shared" si="701"/>
        <v>0</v>
      </c>
      <c r="Y3000">
        <f t="shared" si="702"/>
        <v>101325</v>
      </c>
      <c r="Z3000">
        <f t="shared" si="703"/>
        <v>101325</v>
      </c>
    </row>
    <row r="3001" spans="5:26" x14ac:dyDescent="0.2">
      <c r="E3001">
        <f t="shared" si="705"/>
        <v>0.37449999999997263</v>
      </c>
      <c r="F3001">
        <f t="shared" si="706"/>
        <v>101325</v>
      </c>
      <c r="H3001">
        <f t="shared" si="704"/>
        <v>0.37449999999997263</v>
      </c>
      <c r="I3001">
        <f t="shared" si="692"/>
        <v>695.99999999868669</v>
      </c>
      <c r="J3001">
        <f t="shared" si="693"/>
        <v>2.7406089930249213E-3</v>
      </c>
      <c r="K3001">
        <f t="shared" si="694"/>
        <v>-10.801676517808266</v>
      </c>
      <c r="L3001">
        <f t="shared" si="695"/>
        <v>3.9769296294121147E-5</v>
      </c>
      <c r="M3001">
        <f>J3001/SQRT('Exhaust Gas Math'!$E$14*$B$21*$B$23)</f>
        <v>4.6526179104316178E-5</v>
      </c>
      <c r="N3001">
        <f t="shared" si="696"/>
        <v>3.2650381168967922E-3</v>
      </c>
      <c r="O3001">
        <f t="shared" si="697"/>
        <v>0</v>
      </c>
      <c r="P3001">
        <f t="shared" si="698"/>
        <v>0</v>
      </c>
      <c r="Q3001">
        <f>($B$16/2)*(COS((ACOS((2*'Intake Valve Fxn Scratch'!$B$1)/$B$16-1)/($B$17/2))*(I3001-($B$17/2)))+1)*P3001</f>
        <v>0</v>
      </c>
      <c r="R3001">
        <f t="shared" si="699"/>
        <v>0</v>
      </c>
      <c r="S3001">
        <f t="shared" si="700"/>
        <v>0</v>
      </c>
      <c r="T3001">
        <f>S3001*'Exhaust Gas Math'!$C$14</f>
        <v>0</v>
      </c>
      <c r="U3001">
        <f>(T3001/'Exhaust Gas Math'!$B$14)+('Exhaust Gas Math'!$D$10)</f>
        <v>4.4059320573952224E-4</v>
      </c>
      <c r="V3001">
        <f>('Exhaust Gas Math'!$E$10*(2.53982214E-12*V3000^4 - 0.0000000071629564556*V3000^3 + 7.56281407226508E-06*V3000^2 - 0.00322508455050905*V3000 + 1.62997098133725)*$B$24+T3001*'Exhaust Gas Math'!$D$14*$B$23)/('Exhaust Gas Math'!$E$10*(2.53982214E-12*V3000^4 - 0.0000000071629564556*V3000^3 + 7.56281407226508E-06*V3000^2 - 0.00322508455050905*V3000 + 1.62997098133725)+T3001*'Exhaust Gas Math'!$D$14)</f>
        <v>1100</v>
      </c>
      <c r="W3001">
        <f>(353.3116967483*V3001^-1.0020802909)*('Exhaust Gas Math'!$E$10/(T3001+'Exhaust Gas Math'!$E$10))+(357.4500179626*V3001^-1.0038444015 )*(T3001/(T3001+'Exhaust Gas Math'!$E$10))</f>
        <v>0.31654710700089367</v>
      </c>
      <c r="X3001">
        <f t="shared" si="701"/>
        <v>0</v>
      </c>
      <c r="Y3001">
        <f t="shared" si="702"/>
        <v>101325</v>
      </c>
      <c r="Z3001">
        <f t="shared" si="703"/>
        <v>101325</v>
      </c>
    </row>
    <row r="3002" spans="5:26" x14ac:dyDescent="0.2">
      <c r="E3002">
        <f t="shared" si="705"/>
        <v>0.37462499999997262</v>
      </c>
      <c r="F3002">
        <f t="shared" si="706"/>
        <v>101325</v>
      </c>
      <c r="H3002">
        <f t="shared" si="704"/>
        <v>0.37462499999997262</v>
      </c>
      <c r="I3002">
        <f t="shared" si="692"/>
        <v>701.99999999868669</v>
      </c>
      <c r="J3002">
        <f t="shared" si="693"/>
        <v>1.5515084336684484E-3</v>
      </c>
      <c r="K3002">
        <f t="shared" si="694"/>
        <v>-8.2065426575926317</v>
      </c>
      <c r="L3002">
        <f t="shared" si="695"/>
        <v>3.9769296294121147E-5</v>
      </c>
      <c r="M3002">
        <f>J3002/SQRT('Exhaust Gas Math'!$E$14*$B$21*$B$23)</f>
        <v>2.633931343377843E-5</v>
      </c>
      <c r="N3002">
        <f t="shared" si="696"/>
        <v>1.7749850516949675E-3</v>
      </c>
      <c r="O3002">
        <f t="shared" si="697"/>
        <v>0</v>
      </c>
      <c r="P3002">
        <f t="shared" si="698"/>
        <v>0</v>
      </c>
      <c r="Q3002">
        <f>($B$16/2)*(COS((ACOS((2*'Intake Valve Fxn Scratch'!$B$1)/$B$16-1)/($B$17/2))*(I3002-($B$17/2)))+1)*P3002</f>
        <v>0</v>
      </c>
      <c r="R3002">
        <f t="shared" si="699"/>
        <v>0</v>
      </c>
      <c r="S3002">
        <f t="shared" si="700"/>
        <v>0</v>
      </c>
      <c r="T3002">
        <f>S3002*'Exhaust Gas Math'!$C$14</f>
        <v>0</v>
      </c>
      <c r="U3002">
        <f>(T3002/'Exhaust Gas Math'!$B$14)+('Exhaust Gas Math'!$D$10)</f>
        <v>4.4059320573952224E-4</v>
      </c>
      <c r="V3002">
        <f>('Exhaust Gas Math'!$E$10*(2.53982214E-12*V3001^4 - 0.0000000071629564556*V3001^3 + 7.56281407226508E-06*V3001^2 - 0.00322508455050905*V3001 + 1.62997098133725)*$B$24+T3002*'Exhaust Gas Math'!$D$14*$B$23)/('Exhaust Gas Math'!$E$10*(2.53982214E-12*V3001^4 - 0.0000000071629564556*V3001^3 + 7.56281407226508E-06*V3001^2 - 0.00322508455050905*V3001 + 1.62997098133725)+T3002*'Exhaust Gas Math'!$D$14)</f>
        <v>1100</v>
      </c>
      <c r="W3002">
        <f>(353.3116967483*V3002^-1.0020802909)*('Exhaust Gas Math'!$E$10/(T3002+'Exhaust Gas Math'!$E$10))+(357.4500179626*V3002^-1.0038444015 )*(T3002/(T3002+'Exhaust Gas Math'!$E$10))</f>
        <v>0.31654710700089367</v>
      </c>
      <c r="X3002">
        <f t="shared" si="701"/>
        <v>0</v>
      </c>
      <c r="Y3002">
        <f t="shared" si="702"/>
        <v>101325</v>
      </c>
      <c r="Z3002">
        <f t="shared" si="703"/>
        <v>101325</v>
      </c>
    </row>
    <row r="3003" spans="5:26" x14ac:dyDescent="0.2">
      <c r="E3003">
        <f t="shared" si="705"/>
        <v>0.37474999999997261</v>
      </c>
      <c r="F3003">
        <f t="shared" si="706"/>
        <v>101325</v>
      </c>
      <c r="H3003">
        <f t="shared" si="704"/>
        <v>0.37474999999997261</v>
      </c>
      <c r="I3003">
        <f t="shared" si="692"/>
        <v>707.99999999868669</v>
      </c>
      <c r="J3003">
        <f t="shared" si="693"/>
        <v>6.9272105688952465E-4</v>
      </c>
      <c r="K3003">
        <f t="shared" si="694"/>
        <v>-5.521496198689551</v>
      </c>
      <c r="L3003">
        <f t="shared" si="695"/>
        <v>3.9769296294121147E-5</v>
      </c>
      <c r="M3003">
        <f>J3003/SQRT('Exhaust Gas Math'!$E$14*$B$21*$B$23)</f>
        <v>1.176003729251433E-5</v>
      </c>
      <c r="N3003">
        <f t="shared" si="696"/>
        <v>7.5915782836382187E-4</v>
      </c>
      <c r="O3003">
        <f t="shared" si="697"/>
        <v>0</v>
      </c>
      <c r="P3003">
        <f t="shared" si="698"/>
        <v>0</v>
      </c>
      <c r="Q3003">
        <f>($B$16/2)*(COS((ACOS((2*'Intake Valve Fxn Scratch'!$B$1)/$B$16-1)/($B$17/2))*(I3003-($B$17/2)))+1)*P3003</f>
        <v>0</v>
      </c>
      <c r="R3003">
        <f t="shared" si="699"/>
        <v>0</v>
      </c>
      <c r="S3003">
        <f t="shared" si="700"/>
        <v>0</v>
      </c>
      <c r="T3003">
        <f>S3003*'Exhaust Gas Math'!$C$14</f>
        <v>0</v>
      </c>
      <c r="U3003">
        <f>(T3003/'Exhaust Gas Math'!$B$14)+('Exhaust Gas Math'!$D$10)</f>
        <v>4.4059320573952224E-4</v>
      </c>
      <c r="V3003">
        <f>('Exhaust Gas Math'!$E$10*(2.53982214E-12*V3002^4 - 0.0000000071629564556*V3002^3 + 7.56281407226508E-06*V3002^2 - 0.00322508455050905*V3002 + 1.62997098133725)*$B$24+T3003*'Exhaust Gas Math'!$D$14*$B$23)/('Exhaust Gas Math'!$E$10*(2.53982214E-12*V3002^4 - 0.0000000071629564556*V3002^3 + 7.56281407226508E-06*V3002^2 - 0.00322508455050905*V3002 + 1.62997098133725)+T3003*'Exhaust Gas Math'!$D$14)</f>
        <v>1100</v>
      </c>
      <c r="W3003">
        <f>(353.3116967483*V3003^-1.0020802909)*('Exhaust Gas Math'!$E$10/(T3003+'Exhaust Gas Math'!$E$10))+(357.4500179626*V3003^-1.0038444015 )*(T3003/(T3003+'Exhaust Gas Math'!$E$10))</f>
        <v>0.31654710700089367</v>
      </c>
      <c r="X3003">
        <f t="shared" si="701"/>
        <v>0</v>
      </c>
      <c r="Y3003">
        <f t="shared" si="702"/>
        <v>101325</v>
      </c>
      <c r="Z3003">
        <f t="shared" si="703"/>
        <v>101325</v>
      </c>
    </row>
    <row r="3004" spans="5:26" x14ac:dyDescent="0.2">
      <c r="E3004">
        <f t="shared" si="705"/>
        <v>0.37487499999997259</v>
      </c>
      <c r="F3004">
        <f t="shared" si="706"/>
        <v>101325</v>
      </c>
      <c r="H3004">
        <f t="shared" si="704"/>
        <v>0.37487499999997259</v>
      </c>
      <c r="I3004">
        <f t="shared" si="692"/>
        <v>713.99999999868305</v>
      </c>
      <c r="J3004">
        <f t="shared" si="693"/>
        <v>1.7365591690168825E-4</v>
      </c>
      <c r="K3004">
        <f t="shared" si="694"/>
        <v>-2.7759550719862487</v>
      </c>
      <c r="L3004">
        <f t="shared" si="695"/>
        <v>3.9769296294121147E-5</v>
      </c>
      <c r="M3004">
        <f>J3004/SQRT('Exhaust Gas Math'!$E$14*$B$21*$B$23)</f>
        <v>2.9480842808497358E-6</v>
      </c>
      <c r="N3004">
        <f t="shared" si="696"/>
        <v>1.81935810552869E-4</v>
      </c>
      <c r="O3004">
        <f t="shared" si="697"/>
        <v>0</v>
      </c>
      <c r="P3004">
        <f t="shared" si="698"/>
        <v>0</v>
      </c>
      <c r="Q3004">
        <f>($B$16/2)*(COS((ACOS((2*'Intake Valve Fxn Scratch'!$B$1)/$B$16-1)/($B$17/2))*(I3004-($B$17/2)))+1)*P3004</f>
        <v>0</v>
      </c>
      <c r="R3004">
        <f t="shared" si="699"/>
        <v>0</v>
      </c>
      <c r="S3004">
        <f t="shared" si="700"/>
        <v>0</v>
      </c>
      <c r="T3004">
        <f>S3004*'Exhaust Gas Math'!$C$14</f>
        <v>0</v>
      </c>
      <c r="U3004">
        <f>(T3004/'Exhaust Gas Math'!$B$14)+('Exhaust Gas Math'!$D$10)</f>
        <v>4.4059320573952224E-4</v>
      </c>
      <c r="V3004">
        <f>('Exhaust Gas Math'!$E$10*(2.53982214E-12*V3003^4 - 0.0000000071629564556*V3003^3 + 7.56281407226508E-06*V3003^2 - 0.00322508455050905*V3003 + 1.62997098133725)*$B$24+T3004*'Exhaust Gas Math'!$D$14*$B$23)/('Exhaust Gas Math'!$E$10*(2.53982214E-12*V3003^4 - 0.0000000071629564556*V3003^3 + 7.56281407226508E-06*V3003^2 - 0.00322508455050905*V3003 + 1.62997098133725)+T3004*'Exhaust Gas Math'!$D$14)</f>
        <v>1100</v>
      </c>
      <c r="W3004">
        <f>(353.3116967483*V3004^-1.0020802909)*('Exhaust Gas Math'!$E$10/(T3004+'Exhaust Gas Math'!$E$10))+(357.4500179626*V3004^-1.0038444015 )*(T3004/(T3004+'Exhaust Gas Math'!$E$10))</f>
        <v>0.31654710700089367</v>
      </c>
      <c r="X3004">
        <f t="shared" si="701"/>
        <v>0</v>
      </c>
      <c r="Y3004">
        <f t="shared" si="702"/>
        <v>101325</v>
      </c>
      <c r="Z3004">
        <f t="shared" si="703"/>
        <v>101325</v>
      </c>
    </row>
    <row r="3005" spans="5:26" x14ac:dyDescent="0.2">
      <c r="E3005">
        <f t="shared" si="705"/>
        <v>0.37499999999997258</v>
      </c>
      <c r="F3005">
        <f t="shared" si="706"/>
        <v>101325</v>
      </c>
      <c r="H3005">
        <f t="shared" si="704"/>
        <v>0.37499999999997258</v>
      </c>
      <c r="I3005">
        <f t="shared" si="692"/>
        <v>719.99999999868305</v>
      </c>
      <c r="J3005">
        <f t="shared" si="693"/>
        <v>0</v>
      </c>
      <c r="K3005">
        <f t="shared" si="694"/>
        <v>-6.0982098785084119E-10</v>
      </c>
      <c r="L3005">
        <f t="shared" si="695"/>
        <v>3.9769296294121147E-5</v>
      </c>
      <c r="M3005">
        <f>J3005/SQRT('Exhaust Gas Math'!$E$14*$B$21*$B$23)</f>
        <v>0</v>
      </c>
      <c r="N3005">
        <f t="shared" si="696"/>
        <v>0</v>
      </c>
      <c r="O3005">
        <f t="shared" si="697"/>
        <v>0</v>
      </c>
      <c r="P3005">
        <f t="shared" si="698"/>
        <v>0</v>
      </c>
      <c r="Q3005">
        <f>($B$16/2)*(COS((ACOS((2*'Intake Valve Fxn Scratch'!$B$1)/$B$16-1)/($B$17/2))*(I3005-($B$17/2)))+1)*P3005</f>
        <v>0</v>
      </c>
      <c r="R3005">
        <f t="shared" si="699"/>
        <v>0</v>
      </c>
      <c r="S3005">
        <f t="shared" si="700"/>
        <v>0</v>
      </c>
      <c r="T3005">
        <f>S3005*'Exhaust Gas Math'!$C$14</f>
        <v>0</v>
      </c>
      <c r="U3005">
        <f>(T3005/'Exhaust Gas Math'!$B$14)+('Exhaust Gas Math'!$D$10)</f>
        <v>4.4059320573952224E-4</v>
      </c>
      <c r="V3005">
        <f>('Exhaust Gas Math'!$E$10*(2.53982214E-12*V3004^4 - 0.0000000071629564556*V3004^3 + 7.56281407226508E-06*V3004^2 - 0.00322508455050905*V3004 + 1.62997098133725)*$B$24+T3005*'Exhaust Gas Math'!$D$14*$B$23)/('Exhaust Gas Math'!$E$10*(2.53982214E-12*V3004^4 - 0.0000000071629564556*V3004^3 + 7.56281407226508E-06*V3004^2 - 0.00322508455050905*V3004 + 1.62997098133725)+T3005*'Exhaust Gas Math'!$D$14)</f>
        <v>1100</v>
      </c>
      <c r="W3005">
        <f>(353.3116967483*V3005^-1.0020802909)*('Exhaust Gas Math'!$E$10/(T3005+'Exhaust Gas Math'!$E$10))+(357.4500179626*V3005^-1.0038444015 )*(T3005/(T3005+'Exhaust Gas Math'!$E$10))</f>
        <v>0.31654710700089367</v>
      </c>
      <c r="X3005">
        <f t="shared" si="701"/>
        <v>0</v>
      </c>
      <c r="Y3005">
        <f t="shared" si="702"/>
        <v>101325</v>
      </c>
      <c r="Z3005">
        <f t="shared" si="703"/>
        <v>101325</v>
      </c>
    </row>
    <row r="3006" spans="5:26" x14ac:dyDescent="0.2">
      <c r="E3006">
        <f t="shared" si="705"/>
        <v>0.37512499999997256</v>
      </c>
      <c r="F3006">
        <f t="shared" si="706"/>
        <v>98881.992171440492</v>
      </c>
      <c r="H3006">
        <f t="shared" si="704"/>
        <v>0.37512499999997256</v>
      </c>
      <c r="I3006">
        <f t="shared" si="692"/>
        <v>5.9999999986830517</v>
      </c>
      <c r="J3006">
        <f t="shared" si="693"/>
        <v>1.7365591674969871E-4</v>
      </c>
      <c r="K3006">
        <f t="shared" si="694"/>
        <v>2.7759550707747893</v>
      </c>
      <c r="L3006">
        <f t="shared" si="695"/>
        <v>4.100020736277793E-5</v>
      </c>
      <c r="M3006">
        <f>J3006/SQRT('Exhaust Gas Math'!$E$14*$B$21*$B$23)</f>
        <v>2.9480842782694731E-6</v>
      </c>
      <c r="N3006">
        <f t="shared" si="696"/>
        <v>1.6556832802690213E-4</v>
      </c>
      <c r="O3006">
        <f t="shared" si="697"/>
        <v>1.1735844732607646E-6</v>
      </c>
      <c r="P3006">
        <f t="shared" si="698"/>
        <v>1</v>
      </c>
      <c r="Q3006">
        <f>($B$16/2)*(COS((ACOS((2*'Intake Valve Fxn Scratch'!$B$1)/$B$16-1)/($B$17/2))*(I3006-($B$17/2)))+1)*P3006</f>
        <v>1.3137463074301939E-3</v>
      </c>
      <c r="R3006">
        <f t="shared" si="699"/>
        <v>0.172861356240815</v>
      </c>
      <c r="S3006">
        <f t="shared" si="700"/>
        <v>3.1255780919299908E-7</v>
      </c>
      <c r="T3006">
        <f>S3006*'Exhaust Gas Math'!$C$14</f>
        <v>3.7029270803127917E-7</v>
      </c>
      <c r="U3006">
        <f>(T3006/'Exhaust Gas Math'!$B$14)+('Exhaust Gas Math'!$D$10)</f>
        <v>4.5337514250276968E-4</v>
      </c>
      <c r="V3006">
        <f>('Exhaust Gas Math'!$E$10*(2.53982214E-12*V3005^4 - 0.0000000071629564556*V3005^3 + 7.56281407226508E-06*V3005^2 - 0.00322508455050905*V3005 + 1.62997098133725)*$B$24+T3006*'Exhaust Gas Math'!$D$14*$B$23)/('Exhaust Gas Math'!$E$10*(2.53982214E-12*V3005^4 - 0.0000000071629564556*V3005^3 + 7.56281407226508E-06*V3005^2 - 0.00322508455050905*V3005 + 1.62997098133725)+T3006*'Exhaust Gas Math'!$D$14)</f>
        <v>1075.5162995658402</v>
      </c>
      <c r="W3006">
        <f>(353.3116967483*V3006^-1.0020802909)*('Exhaust Gas Math'!$E$10/(T3006+'Exhaust Gas Math'!$E$10))+(357.4500179626*V3006^-1.0038444015 )*(T3006/(T3006+'Exhaust Gas Math'!$E$10))</f>
        <v>0.32375916127481963</v>
      </c>
      <c r="X3006">
        <f t="shared" si="701"/>
        <v>-1.2474321591396478</v>
      </c>
      <c r="Y3006">
        <f t="shared" si="702"/>
        <v>98883.239603599635</v>
      </c>
      <c r="Z3006">
        <f t="shared" si="703"/>
        <v>98881.992171440492</v>
      </c>
    </row>
    <row r="3007" spans="5:26" x14ac:dyDescent="0.2">
      <c r="E3007">
        <f t="shared" si="705"/>
        <v>0.37524999999997255</v>
      </c>
      <c r="F3007">
        <f t="shared" si="706"/>
        <v>92629.745975798185</v>
      </c>
      <c r="H3007">
        <f t="shared" si="704"/>
        <v>0.37524999999997255</v>
      </c>
      <c r="I3007">
        <f t="shared" si="692"/>
        <v>11.999999998683052</v>
      </c>
      <c r="J3007">
        <f t="shared" si="693"/>
        <v>6.9272105658683969E-4</v>
      </c>
      <c r="K3007">
        <f t="shared" si="694"/>
        <v>5.5214961974965613</v>
      </c>
      <c r="L3007">
        <f t="shared" si="695"/>
        <v>4.4679454450571294E-5</v>
      </c>
      <c r="M3007">
        <f>J3007/SQRT('Exhaust Gas Math'!$E$14*$B$21*$B$23)</f>
        <v>1.1760037287375774E-5</v>
      </c>
      <c r="N3007">
        <f t="shared" si="696"/>
        <v>6.2929392654601304E-4</v>
      </c>
      <c r="O3007">
        <f t="shared" si="697"/>
        <v>4.4605728046713263E-6</v>
      </c>
      <c r="P3007">
        <f t="shared" si="698"/>
        <v>1</v>
      </c>
      <c r="Q3007">
        <f>($B$16/2)*(COS((ACOS((2*'Intake Valve Fxn Scratch'!$B$1)/$B$16-1)/($B$17/2))*(I3007-($B$17/2)))+1)*P3007</f>
        <v>1.6604289223309328E-3</v>
      </c>
      <c r="R3007">
        <f t="shared" si="699"/>
        <v>0.21847748978038589</v>
      </c>
      <c r="S3007">
        <f t="shared" si="700"/>
        <v>1.418985261069874E-6</v>
      </c>
      <c r="T3007">
        <f>S3007*'Exhaust Gas Math'!$C$14</f>
        <v>1.6810966788341709E-6</v>
      </c>
      <c r="U3007">
        <f>(T3007/'Exhaust Gas Math'!$B$14)+('Exhaust Gas Math'!$D$10)</f>
        <v>4.9862208661056713E-4</v>
      </c>
      <c r="V3007">
        <f>('Exhaust Gas Math'!$E$10*(2.53982214E-12*V3006^4 - 0.0000000071629564556*V3006^3 + 7.56281407226508E-06*V3006^2 - 0.00322508455050905*V3006 + 1.62997098133725)*$B$24+T3007*'Exhaust Gas Math'!$D$14*$B$23)/('Exhaust Gas Math'!$E$10*(2.53982214E-12*V3006^4 - 0.0000000071629564556*V3006^3 + 7.56281407226508E-06*V3006^2 - 0.00322508455050905*V3006 + 1.62997098133725)+T3007*'Exhaust Gas Math'!$D$14)</f>
        <v>998.33825754393206</v>
      </c>
      <c r="W3007">
        <f>(353.3116967483*V3007^-1.0020802909)*('Exhaust Gas Math'!$E$10/(T3007+'Exhaust Gas Math'!$E$10))+(357.4500179626*V3007^-1.0038444015 )*(T3007/(T3007+'Exhaust Gas Math'!$E$10))</f>
        <v>0.34882039407256599</v>
      </c>
      <c r="X3007">
        <f t="shared" si="701"/>
        <v>-5.3172297693962287</v>
      </c>
      <c r="Y3007">
        <f t="shared" si="702"/>
        <v>92635.063205567581</v>
      </c>
      <c r="Z3007">
        <f t="shared" si="703"/>
        <v>92629.745975798185</v>
      </c>
    </row>
    <row r="3008" spans="5:26" x14ac:dyDescent="0.2">
      <c r="E3008">
        <f t="shared" si="705"/>
        <v>0.37537499999997254</v>
      </c>
      <c r="F3008">
        <f t="shared" si="706"/>
        <v>84362.04095466467</v>
      </c>
      <c r="H3008">
        <f t="shared" si="704"/>
        <v>0.37537499999997254</v>
      </c>
      <c r="I3008">
        <f t="shared" si="692"/>
        <v>17.999999998683052</v>
      </c>
      <c r="J3008">
        <f t="shared" si="693"/>
        <v>1.5515084332185722E-3</v>
      </c>
      <c r="K3008">
        <f t="shared" si="694"/>
        <v>8.2065426564326831</v>
      </c>
      <c r="L3008">
        <f t="shared" si="695"/>
        <v>5.0766726956479458E-5</v>
      </c>
      <c r="M3008">
        <f>J3008/SQRT('Exhaust Gas Math'!$E$14*$B$21*$B$23)</f>
        <v>2.6339313426141069E-5</v>
      </c>
      <c r="N3008">
        <f t="shared" si="696"/>
        <v>1.3427107343676643E-3</v>
      </c>
      <c r="O3008">
        <f t="shared" si="697"/>
        <v>9.5174269663362834E-6</v>
      </c>
      <c r="P3008">
        <f t="shared" si="698"/>
        <v>1</v>
      </c>
      <c r="Q3008">
        <f>($B$16/2)*(COS((ACOS((2*'Intake Valve Fxn Scratch'!$B$1)/$B$16-1)/($B$17/2))*(I3008-($B$17/2)))+1)*P3008</f>
        <v>2.0354552138809419E-3</v>
      </c>
      <c r="R3008">
        <f t="shared" si="699"/>
        <v>0.26782305445801868</v>
      </c>
      <c r="S3008">
        <f t="shared" si="700"/>
        <v>3.5056201789212662E-6</v>
      </c>
      <c r="T3008">
        <f>S3008*'Exhaust Gas Math'!$C$14</f>
        <v>4.1531695935976279E-6</v>
      </c>
      <c r="U3008">
        <f>(T3008/'Exhaust Gas Math'!$B$14)+('Exhaust Gas Math'!$D$10)</f>
        <v>5.8395425487993056E-4</v>
      </c>
      <c r="V3008">
        <f>('Exhaust Gas Math'!$E$10*(2.53982214E-12*V3007^4 - 0.0000000071629564556*V3007^3 + 7.56281407226508E-06*V3007^2 - 0.00322508455050905*V3007 + 1.62997098133725)*$B$24+T3008*'Exhaust Gas Math'!$D$14*$B$23)/('Exhaust Gas Math'!$E$10*(2.53982214E-12*V3007^4 - 0.0000000071629564556*V3007^3 + 7.56281407226508E-06*V3007^2 - 0.00322508455050905*V3007 + 1.62997098133725)+T3008*'Exhaust Gas Math'!$D$14)</f>
        <v>882.22998646943881</v>
      </c>
      <c r="W3008">
        <f>(353.3116967483*V3008^-1.0020802909)*('Exhaust Gas Math'!$E$10/(T3008+'Exhaust Gas Math'!$E$10))+(357.4500179626*V3008^-1.0038444015 )*(T3008/(T3008+'Exhaust Gas Math'!$E$10))</f>
        <v>0.39482301022824651</v>
      </c>
      <c r="X3008">
        <f t="shared" si="701"/>
        <v>-13.295140223062917</v>
      </c>
      <c r="Y3008">
        <f t="shared" si="702"/>
        <v>84375.336094887738</v>
      </c>
      <c r="Z3008">
        <f t="shared" si="703"/>
        <v>84362.04095466467</v>
      </c>
    </row>
    <row r="3009" spans="5:26" x14ac:dyDescent="0.2">
      <c r="E3009">
        <f t="shared" si="705"/>
        <v>0.37549999999997252</v>
      </c>
      <c r="F3009">
        <f t="shared" si="706"/>
        <v>76129.603914577063</v>
      </c>
      <c r="H3009">
        <f t="shared" si="704"/>
        <v>0.37549999999997252</v>
      </c>
      <c r="I3009">
        <f t="shared" si="692"/>
        <v>23.999999998679414</v>
      </c>
      <c r="J3009">
        <f t="shared" si="693"/>
        <v>2.7406089924327769E-3</v>
      </c>
      <c r="K3009">
        <f t="shared" si="694"/>
        <v>10.801676516694068</v>
      </c>
      <c r="L3009">
        <f t="shared" si="695"/>
        <v>5.9195331449077431E-5</v>
      </c>
      <c r="M3009">
        <f>J3009/SQRT('Exhaust Gas Math'!$E$14*$B$21*$B$23)</f>
        <v>4.6526179094263591E-5</v>
      </c>
      <c r="N3009">
        <f t="shared" si="696"/>
        <v>2.2601711312739137E-3</v>
      </c>
      <c r="O3009">
        <f t="shared" si="697"/>
        <v>1.6020586655584845E-5</v>
      </c>
      <c r="P3009">
        <f t="shared" si="698"/>
        <v>1</v>
      </c>
      <c r="Q3009">
        <f>($B$16/2)*(COS((ACOS((2*'Intake Valve Fxn Scratch'!$B$1)/$B$16-1)/($B$17/2))*(I3009-($B$17/2)))+1)*P3009</f>
        <v>2.4338570723248902E-3</v>
      </c>
      <c r="R3009">
        <f t="shared" si="699"/>
        <v>0.32024435162169607</v>
      </c>
      <c r="S3009">
        <f t="shared" si="700"/>
        <v>6.7142822456555181E-6</v>
      </c>
      <c r="T3009">
        <f>S3009*'Exhaust Gas Math'!$C$14</f>
        <v>7.954527713287443E-6</v>
      </c>
      <c r="U3009">
        <f>(T3009/'Exhaust Gas Math'!$B$14)+('Exhaust Gas Math'!$D$10)</f>
        <v>7.1517131113432524E-4</v>
      </c>
      <c r="V3009">
        <f>('Exhaust Gas Math'!$E$10*(2.53982214E-12*V3008^4 - 0.0000000071629564556*V3008^3 + 7.56281407226508E-06*V3008^2 - 0.00322508455050905*V3008 + 1.62997098133725)*$B$24+T3009*'Exhaust Gas Math'!$D$14*$B$23)/('Exhaust Gas Math'!$E$10*(2.53982214E-12*V3008^4 - 0.0000000071629564556*V3008^3 + 7.56281407226508E-06*V3008^2 - 0.00322508455050905*V3008 + 1.62997098133725)+T3009*'Exhaust Gas Math'!$D$14)</f>
        <v>758.14075180657244</v>
      </c>
      <c r="W3009">
        <f>(353.3116967483*V3009^-1.0020802909)*('Exhaust Gas Math'!$E$10/(T3009+'Exhaust Gas Math'!$E$10))+(357.4500179626*V3009^-1.0038444015 )*(T3009/(T3009+'Exhaust Gas Math'!$E$10))</f>
        <v>0.45962781998021651</v>
      </c>
      <c r="X3009">
        <f t="shared" si="701"/>
        <v>-26.813817303289227</v>
      </c>
      <c r="Y3009">
        <f t="shared" si="702"/>
        <v>76156.417731880356</v>
      </c>
      <c r="Z3009">
        <f t="shared" si="703"/>
        <v>76129.603914577063</v>
      </c>
    </row>
    <row r="3010" spans="5:26" x14ac:dyDescent="0.2">
      <c r="E3010">
        <f t="shared" si="705"/>
        <v>0.37562499999997251</v>
      </c>
      <c r="F3010">
        <f t="shared" si="706"/>
        <v>69343.442470371519</v>
      </c>
      <c r="H3010">
        <f t="shared" si="704"/>
        <v>0.37562499999997251</v>
      </c>
      <c r="I3010">
        <f t="shared" si="692"/>
        <v>29.999999998679414</v>
      </c>
      <c r="J3010">
        <f t="shared" si="693"/>
        <v>4.2469946996687054E-3</v>
      </c>
      <c r="K3010">
        <f t="shared" si="694"/>
        <v>13.278464948643826</v>
      </c>
      <c r="L3010">
        <f t="shared" si="695"/>
        <v>6.9872922373754603E-5</v>
      </c>
      <c r="M3010">
        <f>J3010/SQRT('Exhaust Gas Math'!$E$14*$B$21*$B$23)</f>
        <v>7.2099462767132085E-5</v>
      </c>
      <c r="N3010">
        <f t="shared" si="696"/>
        <v>3.3402709598744536E-3</v>
      </c>
      <c r="O3010">
        <f t="shared" si="697"/>
        <v>2.3676570161145427E-5</v>
      </c>
      <c r="P3010">
        <f t="shared" si="698"/>
        <v>1</v>
      </c>
      <c r="Q3010">
        <f>($B$16/2)*(COS((ACOS((2*'Intake Valve Fxn Scratch'!$B$1)/$B$16-1)/($B$17/2))*(I3010-($B$17/2)))+1)*P3010</f>
        <v>2.8503567232672296E-3</v>
      </c>
      <c r="R3010">
        <f t="shared" si="699"/>
        <v>0.37504693727200389</v>
      </c>
      <c r="S3010">
        <f t="shared" si="700"/>
        <v>1.1138176072023763E-5</v>
      </c>
      <c r="T3010">
        <f>S3010*'Exhaust Gas Math'!$C$14</f>
        <v>1.3195592171853679E-5</v>
      </c>
      <c r="U3010">
        <f>(T3010/'Exhaust Gas Math'!$B$14)+('Exhaust Gas Math'!$D$10)</f>
        <v>8.9608482368407451E-4</v>
      </c>
      <c r="V3010">
        <f>('Exhaust Gas Math'!$E$10*(2.53982214E-12*V3009^4 - 0.0000000071629564556*V3009^3 + 7.56281407226508E-06*V3009^2 - 0.00322508455050905*V3009 + 1.62997098133725)*$B$24+T3010*'Exhaust Gas Math'!$D$14*$B$23)/('Exhaust Gas Math'!$E$10*(2.53982214E-12*V3009^4 - 0.0000000071629564556*V3009^3 + 7.56281407226508E-06*V3009^2 - 0.00322508455050905*V3009 + 1.62997098133725)+T3010*'Exhaust Gas Math'!$D$14)</f>
        <v>650.76896439368386</v>
      </c>
      <c r="W3010">
        <f>(353.3116967483*V3010^-1.0020802909)*('Exhaust Gas Math'!$E$10/(T3010+'Exhaust Gas Math'!$E$10))+(357.4500179626*V3010^-1.0038444015 )*(T3010/(T3010+'Exhaust Gas Math'!$E$10))</f>
        <v>0.53571771429810111</v>
      </c>
      <c r="X3010">
        <f t="shared" si="701"/>
        <v>-47.228239239985832</v>
      </c>
      <c r="Y3010">
        <f t="shared" si="702"/>
        <v>69390.670709611499</v>
      </c>
      <c r="Z3010">
        <f t="shared" si="703"/>
        <v>69343.442470371519</v>
      </c>
    </row>
    <row r="3011" spans="5:26" x14ac:dyDescent="0.2">
      <c r="E3011">
        <f t="shared" si="705"/>
        <v>0.37574999999997249</v>
      </c>
      <c r="F3011">
        <f t="shared" si="706"/>
        <v>64314.333579959515</v>
      </c>
      <c r="H3011">
        <f t="shared" si="704"/>
        <v>0.37574999999997249</v>
      </c>
      <c r="I3011">
        <f t="shared" si="692"/>
        <v>35.999999998679414</v>
      </c>
      <c r="J3011">
        <f t="shared" si="693"/>
        <v>6.0541612778847835E-3</v>
      </c>
      <c r="K3011">
        <f t="shared" si="694"/>
        <v>15.60977173991755</v>
      </c>
      <c r="L3011">
        <f t="shared" si="695"/>
        <v>8.2682513809899133E-5</v>
      </c>
      <c r="M3011">
        <f>J3011/SQRT('Exhaust Gas Math'!$E$14*$B$21*$B$23)</f>
        <v>1.0277897819724542E-4</v>
      </c>
      <c r="N3011">
        <f t="shared" si="696"/>
        <v>4.5467954919689718E-3</v>
      </c>
      <c r="O3011">
        <f t="shared" si="697"/>
        <v>3.2228679579344455E-5</v>
      </c>
      <c r="P3011">
        <f t="shared" si="698"/>
        <v>1</v>
      </c>
      <c r="Q3011">
        <f>($B$16/2)*(COS((ACOS((2*'Intake Valve Fxn Scratch'!$B$1)/$B$16-1)/($B$17/2))*(I3011-($B$17/2)))+1)*P3011</f>
        <v>3.2794366442687392E-3</v>
      </c>
      <c r="R3011">
        <f t="shared" si="699"/>
        <v>0.43150482161430781</v>
      </c>
      <c r="S3011">
        <f t="shared" si="700"/>
        <v>1.6823785002258175E-5</v>
      </c>
      <c r="T3011">
        <f>S3011*'Exhaust Gas Math'!$C$14</f>
        <v>1.9931432600922318E-5</v>
      </c>
      <c r="U3011">
        <f>(T3011/'Exhaust Gas Math'!$B$14)+('Exhaust Gas Math'!$D$10)</f>
        <v>1.1285957118120911E-3</v>
      </c>
      <c r="V3011">
        <f>('Exhaust Gas Math'!$E$10*(2.53982214E-12*V3010^4 - 0.0000000071629564556*V3010^3 + 7.56281407226508E-06*V3010^2 - 0.00322508455050905*V3010 + 1.62997098133725)*$B$24+T3011*'Exhaust Gas Math'!$D$14*$B$23)/('Exhaust Gas Math'!$E$10*(2.53982214E-12*V3010^4 - 0.0000000071629564556*V3010^3 + 7.56281407226508E-06*V3010^2 - 0.00322508455050905*V3010 + 1.62997098133725)+T3011*'Exhaust Gas Math'!$D$14)</f>
        <v>567.35448169359347</v>
      </c>
      <c r="W3011">
        <f>(353.3116967483*V3011^-1.0020802909)*('Exhaust Gas Math'!$E$10/(T3011+'Exhaust Gas Math'!$E$10))+(357.4500179626*V3011^-1.0038444015 )*(T3011/(T3011+'Exhaust Gas Math'!$E$10))</f>
        <v>0.61477326965066925</v>
      </c>
      <c r="X3011">
        <f t="shared" si="701"/>
        <v>-74.899356312679501</v>
      </c>
      <c r="Y3011">
        <f t="shared" si="702"/>
        <v>64389.232936272194</v>
      </c>
      <c r="Z3011">
        <f t="shared" si="703"/>
        <v>64314.333579959515</v>
      </c>
    </row>
    <row r="3012" spans="5:26" x14ac:dyDescent="0.2">
      <c r="E3012">
        <f t="shared" si="705"/>
        <v>0.37587499999997248</v>
      </c>
      <c r="F3012">
        <f t="shared" si="706"/>
        <v>60872.220056468534</v>
      </c>
      <c r="H3012">
        <f t="shared" si="704"/>
        <v>0.37587499999997248</v>
      </c>
      <c r="I3012">
        <f t="shared" si="692"/>
        <v>41.999999998679414</v>
      </c>
      <c r="J3012">
        <f t="shared" si="693"/>
        <v>8.1423090318781081E-3</v>
      </c>
      <c r="K3012">
        <f t="shared" si="694"/>
        <v>17.770054605455254</v>
      </c>
      <c r="L3012">
        <f t="shared" si="695"/>
        <v>9.7483761193171119E-5</v>
      </c>
      <c r="M3012">
        <f>J3012/SQRT('Exhaust Gas Math'!$E$14*$B$21*$B$23)</f>
        <v>1.3822859419348308E-4</v>
      </c>
      <c r="N3012">
        <f t="shared" si="696"/>
        <v>5.8492450475113276E-3</v>
      </c>
      <c r="O3012">
        <f t="shared" si="697"/>
        <v>4.1460726516132579E-5</v>
      </c>
      <c r="P3012">
        <f t="shared" si="698"/>
        <v>1</v>
      </c>
      <c r="Q3012">
        <f>($B$16/2)*(COS((ACOS((2*'Intake Valve Fxn Scratch'!$B$1)/$B$16-1)/($B$17/2))*(I3012-($B$17/2)))+1)*P3012</f>
        <v>3.7154126574750397E-3</v>
      </c>
      <c r="R3012">
        <f t="shared" si="699"/>
        <v>0.48887008650987362</v>
      </c>
      <c r="S3012">
        <f t="shared" si="700"/>
        <v>2.3777382539302321E-5</v>
      </c>
      <c r="T3012">
        <f>S3012*'Exhaust Gas Math'!$C$14</f>
        <v>2.81694813292514E-5</v>
      </c>
      <c r="U3012">
        <f>(T3012/'Exhaust Gas Math'!$B$14)+('Exhaust Gas Math'!$D$10)</f>
        <v>1.4129605281161671E-3</v>
      </c>
      <c r="V3012">
        <f>('Exhaust Gas Math'!$E$10*(2.53982214E-12*V3011^4 - 0.0000000071629564556*V3011^3 + 7.56281407226508E-06*V3011^2 - 0.00322508455050905*V3011 + 1.62997098133725)*$B$24+T3012*'Exhaust Gas Math'!$D$14*$B$23)/('Exhaust Gas Math'!$E$10*(2.53982214E-12*V3011^4 - 0.0000000071629564556*V3011^3 + 7.56281407226508E-06*V3011^2 - 0.00322508455050905*V3011 + 1.62997098133725)+T3012*'Exhaust Gas Math'!$D$14)</f>
        <v>506.0150635579281</v>
      </c>
      <c r="W3012">
        <f>(353.3116967483*V3012^-1.0020802909)*('Exhaust Gas Math'!$E$10/(T3012+'Exhaust Gas Math'!$E$10))+(357.4500179626*V3012^-1.0038444015 )*(T3012/(T3012+'Exhaust Gas Math'!$E$10))</f>
        <v>0.68958888906966531</v>
      </c>
      <c r="X3012">
        <f t="shared" si="701"/>
        <v>-108.87741079063291</v>
      </c>
      <c r="Y3012">
        <f t="shared" si="702"/>
        <v>60981.097467259169</v>
      </c>
      <c r="Z3012">
        <f t="shared" si="703"/>
        <v>60872.220056468534</v>
      </c>
    </row>
    <row r="3013" spans="5:26" x14ac:dyDescent="0.2">
      <c r="E3013">
        <f t="shared" si="705"/>
        <v>0.37599999999997247</v>
      </c>
      <c r="F3013">
        <f t="shared" si="706"/>
        <v>58681.168892387359</v>
      </c>
      <c r="H3013">
        <f t="shared" si="704"/>
        <v>0.37599999999997247</v>
      </c>
      <c r="I3013">
        <f t="shared" ref="I3013:I3076" si="707">($B$11*360*H3013)-(720*FLOOR(H3013/(2/$B$11),1))</f>
        <v>47.999999998679414</v>
      </c>
      <c r="J3013">
        <f t="shared" ref="J3013:J3076" si="708">-(($B$4/1000)/2)*COS($B$12*H3013)+(($B$4/1000)/2)</f>
        <v>1.0488559777880678E-2</v>
      </c>
      <c r="K3013">
        <f t="shared" ref="K3013:K3076" si="709">($B$4/1000/2)*$B$12*SIN($B$12*H3013)</f>
        <v>19.735645034111535</v>
      </c>
      <c r="L3013">
        <f t="shared" ref="L3013:L3076" si="710">$B$8+P3013*(J3013*$B$6)</f>
        <v>1.1411449895986344E-4</v>
      </c>
      <c r="M3013">
        <f>J3013/SQRT('Exhaust Gas Math'!$E$14*$B$21*$B$23)</f>
        <v>1.7805991734464314E-4</v>
      </c>
      <c r="N3013">
        <f t="shared" ref="N3013:N3076" si="711">-(($B$4/1000)/2)*COS($B$12*(H3013-M3013))+(($B$4/1000)/2)</f>
        <v>7.2230121592034187E-3</v>
      </c>
      <c r="O3013">
        <f t="shared" ref="O3013:O3076" si="712">N3013*$B$6*P3013</f>
        <v>5.1198287868423116E-5</v>
      </c>
      <c r="P3013">
        <f t="shared" ref="P3013:P3076" si="713">IF(I3013&lt;=$B$17,1,0)</f>
        <v>1</v>
      </c>
      <c r="Q3013">
        <f>($B$16/2)*(COS((ACOS((2*'Intake Valve Fxn Scratch'!$B$1)/$B$16-1)/($B$17/2))*(I3013-($B$17/2)))+1)*P3013</f>
        <v>4.1525092299888435E-3</v>
      </c>
      <c r="R3013">
        <f t="shared" ref="R3013:R3076" si="714">Q3013/$B$16</f>
        <v>0.54638279341958462</v>
      </c>
      <c r="S3013">
        <f t="shared" ref="S3013:S3076" si="715">P3013*($B$13*R3013*(O3013-O3012)*$B$19+S3012)</f>
        <v>3.1974578250280337E-5</v>
      </c>
      <c r="T3013">
        <f>S3013*'Exhaust Gas Math'!$C$14</f>
        <v>3.7880842584046198E-5</v>
      </c>
      <c r="U3013">
        <f>(T3013/'Exhaust Gas Math'!$B$14)+('Exhaust Gas Math'!$D$10)</f>
        <v>1.7481818348056663E-3</v>
      </c>
      <c r="V3013">
        <f>('Exhaust Gas Math'!$E$10*(2.53982214E-12*V3012^4 - 0.0000000071629564556*V3012^3 + 7.56281407226508E-06*V3012^2 - 0.00322508455050905*V3012 + 1.62997098133725)*$B$24+T3013*'Exhaust Gas Math'!$D$14*$B$23)/('Exhaust Gas Math'!$E$10*(2.53982214E-12*V3012^4 - 0.0000000071629564556*V3012^3 + 7.56281407226508E-06*V3012^2 - 0.00322508455050905*V3012 + 1.62997098133725)+T3013*'Exhaust Gas Math'!$D$14)</f>
        <v>461.85633692643694</v>
      </c>
      <c r="W3013">
        <f>(353.3116967483*V3013^-1.0020802909)*('Exhaust Gas Math'!$E$10/(T3013+'Exhaust Gas Math'!$E$10))+(357.4500179626*V3013^-1.0038444015 )*(T3013/(T3013+'Exhaust Gas Math'!$E$10))</f>
        <v>0.75578869279824845</v>
      </c>
      <c r="X3013">
        <f t="shared" ref="X3013:X3076" si="716">P3013*SIGN(K3013)*-0.5*W3013*K3013^2</f>
        <v>-147.18821727527001</v>
      </c>
      <c r="Y3013">
        <f t="shared" ref="Y3013:Y3076" si="717">(U3013*$B$21*V3013)/L3013</f>
        <v>58828.357109662626</v>
      </c>
      <c r="Z3013">
        <f t="shared" ref="Z3013:Z3076" si="718">IF((X3013+Y3013)&lt;$B$22,(X3013+Y3013),$B$22)</f>
        <v>58681.168892387359</v>
      </c>
    </row>
    <row r="3014" spans="5:26" x14ac:dyDescent="0.2">
      <c r="E3014">
        <f t="shared" si="705"/>
        <v>0.37612499999997245</v>
      </c>
      <c r="F3014">
        <f t="shared" si="706"/>
        <v>57387.442106209797</v>
      </c>
      <c r="H3014">
        <f t="shared" si="704"/>
        <v>0.37612499999997245</v>
      </c>
      <c r="I3014">
        <f t="shared" si="707"/>
        <v>53.999999998679414</v>
      </c>
      <c r="J3014">
        <f t="shared" si="708"/>
        <v>1.3067207501737284E-2</v>
      </c>
      <c r="K3014">
        <f t="shared" si="709"/>
        <v>21.485007605825917</v>
      </c>
      <c r="L3014">
        <f t="shared" si="710"/>
        <v>1.3239251726681649E-4</v>
      </c>
      <c r="M3014">
        <f>J3014/SQRT('Exhaust Gas Math'!$E$14*$B$21*$B$23)</f>
        <v>2.2183654733908421E-4</v>
      </c>
      <c r="N3014">
        <f t="shared" si="711"/>
        <v>8.6492854858178786E-3</v>
      </c>
      <c r="O3014">
        <f t="shared" si="712"/>
        <v>6.1308024740735654E-5</v>
      </c>
      <c r="P3014">
        <f t="shared" si="713"/>
        <v>1</v>
      </c>
      <c r="Q3014">
        <f>($B$16/2)*(COS((ACOS((2*'Intake Valve Fxn Scratch'!$B$1)/$B$16-1)/($B$17/2))*(I3014-($B$17/2)))+1)*P3014</f>
        <v>4.5849359844559508E-3</v>
      </c>
      <c r="R3014">
        <f t="shared" si="714"/>
        <v>0.60328105058630932</v>
      </c>
      <c r="S3014">
        <f t="shared" si="715"/>
        <v>4.1371327097518268E-5</v>
      </c>
      <c r="T3014">
        <f>S3014*'Exhaust Gas Math'!$C$14</f>
        <v>4.9013335438144024E-5</v>
      </c>
      <c r="U3014">
        <f>(T3014/'Exhaust Gas Math'!$B$14)+('Exhaust Gas Math'!$D$10)</f>
        <v>2.1324584262484634E-3</v>
      </c>
      <c r="V3014">
        <f>('Exhaust Gas Math'!$E$10*(2.53982214E-12*V3013^4 - 0.0000000071629564556*V3013^3 + 7.56281407226508E-06*V3013^2 - 0.00322508455050905*V3013 + 1.62997098133725)*$B$24+T3014*'Exhaust Gas Math'!$D$14*$B$23)/('Exhaust Gas Math'!$E$10*(2.53982214E-12*V3013^4 - 0.0000000071629564556*V3013^3 + 7.56281407226508E-06*V3013^2 - 0.00322508455050905*V3013 + 1.62997098133725)+T3014*'Exhaust Gas Math'!$D$14)</f>
        <v>429.91438625478025</v>
      </c>
      <c r="W3014">
        <f>(353.3116967483*V3014^-1.0020802909)*('Exhaust Gas Math'!$E$10/(T3014+'Exhaust Gas Math'!$E$10))+(357.4500179626*V3014^-1.0038444015 )*(T3014/(T3014+'Exhaust Gas Math'!$E$10))</f>
        <v>0.81217477710547181</v>
      </c>
      <c r="X3014">
        <f t="shared" si="716"/>
        <v>-187.45219308100201</v>
      </c>
      <c r="Y3014">
        <f t="shared" si="717"/>
        <v>57574.894299290798</v>
      </c>
      <c r="Z3014">
        <f t="shared" si="718"/>
        <v>57387.442106209797</v>
      </c>
    </row>
    <row r="3015" spans="5:26" x14ac:dyDescent="0.2">
      <c r="E3015">
        <f t="shared" si="705"/>
        <v>0.37624999999997244</v>
      </c>
      <c r="F3015">
        <f t="shared" si="706"/>
        <v>56715.739906418763</v>
      </c>
      <c r="H3015">
        <f t="shared" ref="H3015:H3078" si="719">H3014+$B$2</f>
        <v>0.37624999999997244</v>
      </c>
      <c r="I3015">
        <f t="shared" si="707"/>
        <v>59.999999998675776</v>
      </c>
      <c r="J3015">
        <f t="shared" si="708"/>
        <v>1.5849999999365861E-2</v>
      </c>
      <c r="K3015">
        <f t="shared" si="709"/>
        <v>22.998975938183165</v>
      </c>
      <c r="L3015">
        <f t="shared" si="710"/>
        <v>1.5211755832051846E-4</v>
      </c>
      <c r="M3015">
        <f>J3015/SQRT('Exhaust Gas Math'!$E$14*$B$21*$B$23)</f>
        <v>2.6907885825769149E-4</v>
      </c>
      <c r="N3015">
        <f t="shared" si="711"/>
        <v>1.0114751634212448E-2</v>
      </c>
      <c r="O3015">
        <f t="shared" si="712"/>
        <v>7.1695568894504459E-5</v>
      </c>
      <c r="P3015">
        <f t="shared" si="713"/>
        <v>1</v>
      </c>
      <c r="Q3015">
        <f>($B$16/2)*(COS((ACOS((2*'Intake Valve Fxn Scratch'!$B$1)/$B$16-1)/($B$17/2))*(I3015-($B$17/2)))+1)*P3015</f>
        <v>5.0069644063009087E-3</v>
      </c>
      <c r="R3015">
        <f t="shared" si="714"/>
        <v>0.65881110609222482</v>
      </c>
      <c r="S3015">
        <f t="shared" si="715"/>
        <v>5.1914998866532162E-5</v>
      </c>
      <c r="T3015">
        <f>S3015*'Exhaust Gas Math'!$C$14</f>
        <v>6.1504607955127592E-5</v>
      </c>
      <c r="U3015">
        <f>(T3015/'Exhaust Gas Math'!$B$14)+('Exhaust Gas Math'!$D$10)</f>
        <v>2.5636380091612547E-3</v>
      </c>
      <c r="V3015">
        <f>('Exhaust Gas Math'!$E$10*(2.53982214E-12*V3014^4 - 0.0000000071629564556*V3014^3 + 7.56281407226508E-06*V3014^2 - 0.00322508455050905*V3014 + 1.62997098133725)*$B$24+T3015*'Exhaust Gas Math'!$D$14*$B$23)/('Exhaust Gas Math'!$E$10*(2.53982214E-12*V3014^4 - 0.0000000071629564556*V3014^3 + 7.56281407226508E-06*V3014^2 - 0.00322508455050905*V3014 + 1.62997098133725)+T3015*'Exhaust Gas Math'!$D$14)</f>
        <v>406.37708618910699</v>
      </c>
      <c r="W3015">
        <f>(353.3116967483*V3015^-1.0020802909)*('Exhaust Gas Math'!$E$10/(T3015+'Exhaust Gas Math'!$E$10))+(357.4500179626*V3015^-1.0038444015 )*(T3015/(T3015+'Exhaust Gas Math'!$E$10))</f>
        <v>0.85941284865479606</v>
      </c>
      <c r="X3015">
        <f t="shared" si="716"/>
        <v>-227.29445680651406</v>
      </c>
      <c r="Y3015">
        <f t="shared" si="717"/>
        <v>56943.034363225277</v>
      </c>
      <c r="Z3015">
        <f t="shared" si="718"/>
        <v>56715.739906418763</v>
      </c>
    </row>
    <row r="3016" spans="5:26" x14ac:dyDescent="0.2">
      <c r="E3016">
        <f t="shared" si="705"/>
        <v>0.37637499999997243</v>
      </c>
      <c r="F3016">
        <f t="shared" si="706"/>
        <v>56485.693218618704</v>
      </c>
      <c r="H3016">
        <f t="shared" si="719"/>
        <v>0.37637499999997243</v>
      </c>
      <c r="I3016">
        <f t="shared" si="707"/>
        <v>65.999999998675776</v>
      </c>
      <c r="J3016">
        <f t="shared" si="708"/>
        <v>1.8806448413828628E-2</v>
      </c>
      <c r="K3016">
        <f t="shared" si="709"/>
        <v>24.260962677317362</v>
      </c>
      <c r="L3016">
        <f t="shared" si="710"/>
        <v>1.7307351044347613E-4</v>
      </c>
      <c r="M3016">
        <f>J3016/SQRT('Exhaust Gas Math'!$E$14*$B$21*$B$23)</f>
        <v>3.1926925345600256E-4</v>
      </c>
      <c r="N3016">
        <f t="shared" si="711"/>
        <v>1.1611157152786322E-2</v>
      </c>
      <c r="O3016">
        <f t="shared" si="712"/>
        <v>8.2302418062025644E-5</v>
      </c>
      <c r="P3016">
        <f t="shared" si="713"/>
        <v>1</v>
      </c>
      <c r="Q3016">
        <f>($B$16/2)*(COS((ACOS((2*'Intake Valve Fxn Scratch'!$B$1)/$B$16-1)/($B$17/2))*(I3016-($B$17/2)))+1)*P3016</f>
        <v>5.4130037314451913E-3</v>
      </c>
      <c r="R3016">
        <f t="shared" si="714"/>
        <v>0.71223733308489356</v>
      </c>
      <c r="S3016">
        <f t="shared" si="715"/>
        <v>6.3554361797112162E-5</v>
      </c>
      <c r="T3016">
        <f>S3016*'Exhaust Gas Math'!$C$14</f>
        <v>7.5293964971838762E-5</v>
      </c>
      <c r="U3016">
        <f>(T3016/'Exhaust Gas Math'!$B$14)+('Exhaust Gas Math'!$D$10)</f>
        <v>3.0396254795344397E-3</v>
      </c>
      <c r="V3016">
        <f>('Exhaust Gas Math'!$E$10*(2.53982214E-12*V3015^4 - 0.0000000071629564556*V3015^3 + 7.56281407226508E-06*V3015^2 - 0.00322508455050905*V3015 + 1.62997098133725)*$B$24+T3016*'Exhaust Gas Math'!$D$14*$B$23)/('Exhaust Gas Math'!$E$10*(2.53982214E-12*V3015^4 - 0.0000000071629564556*V3015^3 + 7.56281407226508E-06*V3015^2 - 0.00322508455050905*V3015 + 1.62997098133725)+T3016*'Exhaust Gas Math'!$D$14)</f>
        <v>388.63683565851687</v>
      </c>
      <c r="W3016">
        <f>(353.3116967483*V3016^-1.0020802909)*('Exhaust Gas Math'!$E$10/(T3016+'Exhaust Gas Math'!$E$10))+(357.4500179626*V3016^-1.0038444015 )*(T3016/(T3016+'Exhaust Gas Math'!$E$10))</f>
        <v>0.89880851771023917</v>
      </c>
      <c r="X3016">
        <f t="shared" si="716"/>
        <v>-264.51678966545626</v>
      </c>
      <c r="Y3016">
        <f t="shared" si="717"/>
        <v>56750.210008284157</v>
      </c>
      <c r="Z3016">
        <f t="shared" si="718"/>
        <v>56485.693218618704</v>
      </c>
    </row>
    <row r="3017" spans="5:26" x14ac:dyDescent="0.2">
      <c r="E3017">
        <f t="shared" si="705"/>
        <v>0.37649999999997241</v>
      </c>
      <c r="F3017">
        <f t="shared" si="706"/>
        <v>56589.987553335493</v>
      </c>
      <c r="H3017">
        <f t="shared" si="719"/>
        <v>0.37649999999997241</v>
      </c>
      <c r="I3017">
        <f t="shared" si="707"/>
        <v>71.999999998675776</v>
      </c>
      <c r="J3017">
        <f t="shared" si="708"/>
        <v>2.1904161277618656E-2</v>
      </c>
      <c r="K3017">
        <f t="shared" si="709"/>
        <v>25.257141232425965</v>
      </c>
      <c r="L3017">
        <f t="shared" si="710"/>
        <v>1.9503077583890498E-4</v>
      </c>
      <c r="M3017">
        <f>J3017/SQRT('Exhaust Gas Math'!$E$14*$B$21*$B$23)</f>
        <v>3.7185783646118446E-4</v>
      </c>
      <c r="N3017">
        <f t="shared" si="711"/>
        <v>1.3134781388171157E-2</v>
      </c>
      <c r="O3017">
        <f t="shared" si="712"/>
        <v>9.3102199439541925E-5</v>
      </c>
      <c r="P3017">
        <f t="shared" si="713"/>
        <v>1</v>
      </c>
      <c r="Q3017">
        <f>($B$16/2)*(COS((ACOS((2*'Intake Valve Fxn Scratch'!$B$1)/$B$16-1)/($B$17/2))*(I3017-($B$17/2)))+1)*P3017</f>
        <v>5.7976750091918812E-3</v>
      </c>
      <c r="R3017">
        <f t="shared" si="714"/>
        <v>0.76285197489366863</v>
      </c>
      <c r="S3017">
        <f t="shared" si="715"/>
        <v>7.6247626063774137E-5</v>
      </c>
      <c r="T3017">
        <f>S3017*'Exhaust Gas Math'!$C$14</f>
        <v>9.0331897350474756E-5</v>
      </c>
      <c r="U3017">
        <f>(T3017/'Exhaust Gas Math'!$B$14)+('Exhaust Gas Math'!$D$10)</f>
        <v>3.558711857809759E-3</v>
      </c>
      <c r="V3017">
        <f>('Exhaust Gas Math'!$E$10*(2.53982214E-12*V3016^4 - 0.0000000071629564556*V3016^3 + 7.56281407226508E-06*V3016^2 - 0.00322508455050905*V3016 + 1.62997098133725)*$B$24+T3017*'Exhaust Gas Math'!$D$14*$B$23)/('Exhaust Gas Math'!$E$10*(2.53982214E-12*V3016^4 - 0.0000000071629564556*V3016^3 + 7.56281407226508E-06*V3016^2 - 0.00322508455050905*V3016 + 1.62997098133725)+T3017*'Exhaust Gas Math'!$D$14)</f>
        <v>374.96490174091349</v>
      </c>
      <c r="W3017">
        <f>(353.3116967483*V3017^-1.0020802909)*('Exhaust Gas Math'!$E$10/(T3017+'Exhaust Gas Math'!$E$10))+(357.4500179626*V3017^-1.0038444015 )*(T3017/(T3017+'Exhaust Gas Math'!$E$10))</f>
        <v>0.93172005992719253</v>
      </c>
      <c r="X3017">
        <f t="shared" si="716"/>
        <v>-297.18291325619555</v>
      </c>
      <c r="Y3017">
        <f t="shared" si="717"/>
        <v>56887.170466591691</v>
      </c>
      <c r="Z3017">
        <f t="shared" si="718"/>
        <v>56589.987553335493</v>
      </c>
    </row>
    <row r="3018" spans="5:26" x14ac:dyDescent="0.2">
      <c r="E3018">
        <f t="shared" si="705"/>
        <v>0.3766249999999724</v>
      </c>
      <c r="F3018">
        <f t="shared" si="706"/>
        <v>56969.761239357227</v>
      </c>
      <c r="H3018">
        <f t="shared" si="719"/>
        <v>0.3766249999999724</v>
      </c>
      <c r="I3018">
        <f t="shared" si="707"/>
        <v>77.999999998675776</v>
      </c>
      <c r="J3018">
        <f t="shared" si="708"/>
        <v>2.5109199400360403E-2</v>
      </c>
      <c r="K3018">
        <f t="shared" si="709"/>
        <v>25.976597262795124</v>
      </c>
      <c r="L3018">
        <f t="shared" si="710"/>
        <v>2.1774878611226705E-4</v>
      </c>
      <c r="M3018">
        <f>J3018/SQRT('Exhaust Gas Math'!$E$14*$B$21*$B$23)</f>
        <v>4.2626843575293389E-4</v>
      </c>
      <c r="N3018">
        <f t="shared" si="711"/>
        <v>1.4685858366774579E-2</v>
      </c>
      <c r="O3018">
        <f t="shared" si="712"/>
        <v>1.0409657185734773E-4</v>
      </c>
      <c r="P3018">
        <f t="shared" si="713"/>
        <v>1</v>
      </c>
      <c r="Q3018">
        <f>($B$16/2)*(COS((ACOS((2*'Intake Valve Fxn Scratch'!$B$1)/$B$16-1)/($B$17/2))*(I3018-($B$17/2)))+1)*P3018</f>
        <v>6.1558823591439651E-3</v>
      </c>
      <c r="R3018">
        <f t="shared" si="714"/>
        <v>0.8099845209399954</v>
      </c>
      <c r="S3018">
        <f t="shared" si="715"/>
        <v>8.9967977839619282E-5</v>
      </c>
      <c r="T3018">
        <f>S3018*'Exhaust Gas Math'!$C$14</f>
        <v>1.0658663828091914E-4</v>
      </c>
      <c r="U3018">
        <f>(T3018/'Exhaust Gas Math'!$B$14)+('Exhaust Gas Math'!$D$10)</f>
        <v>4.1198006023884402E-3</v>
      </c>
      <c r="V3018">
        <f>('Exhaust Gas Math'!$E$10*(2.53982214E-12*V3017^4 - 0.0000000071629564556*V3017^3 + 7.56281407226508E-06*V3017^2 - 0.00322508455050905*V3017 + 1.62997098133725)*$B$24+T3018*'Exhaust Gas Math'!$D$14*$B$23)/('Exhaust Gas Math'!$E$10*(2.53982214E-12*V3017^4 - 0.0000000071629564556*V3017^3 + 7.56281407226508E-06*V3017^2 - 0.00322508455050905*V3017 + 1.62997098133725)+T3018*'Exhaust Gas Math'!$D$14)</f>
        <v>364.20877236479339</v>
      </c>
      <c r="W3018">
        <f>(353.3116967483*V3018^-1.0020802909)*('Exhaust Gas Math'!$E$10/(T3018+'Exhaust Gas Math'!$E$10))+(357.4500179626*V3018^-1.0038444015 )*(T3018/(T3018+'Exhaust Gas Math'!$E$10))</f>
        <v>0.95935385942483675</v>
      </c>
      <c r="X3018">
        <f t="shared" si="716"/>
        <v>-323.67812803622161</v>
      </c>
      <c r="Y3018">
        <f t="shared" si="717"/>
        <v>57293.439367393446</v>
      </c>
      <c r="Z3018">
        <f t="shared" si="718"/>
        <v>56969.761239357227</v>
      </c>
    </row>
    <row r="3019" spans="5:26" x14ac:dyDescent="0.2">
      <c r="E3019">
        <f t="shared" si="705"/>
        <v>0.37674999999997238</v>
      </c>
      <c r="F3019">
        <f t="shared" si="706"/>
        <v>57596.726315835185</v>
      </c>
      <c r="H3019">
        <f t="shared" si="719"/>
        <v>0.37674999999997238</v>
      </c>
      <c r="I3019">
        <f t="shared" si="707"/>
        <v>83.999999998675776</v>
      </c>
      <c r="J3019">
        <f t="shared" si="708"/>
        <v>2.838644771368723E-2</v>
      </c>
      <c r="K3019">
        <f t="shared" si="709"/>
        <v>26.411448257601034</v>
      </c>
      <c r="L3019">
        <f t="shared" si="710"/>
        <v>2.4097863798898264E-4</v>
      </c>
      <c r="M3019">
        <f>J3019/SQRT('Exhaust Gas Math'!$E$14*$B$21*$B$23)</f>
        <v>4.8190491741931929E-4</v>
      </c>
      <c r="N3019">
        <f t="shared" si="711"/>
        <v>1.626797359389788E-2</v>
      </c>
      <c r="O3019">
        <f t="shared" si="712"/>
        <v>1.1531095016018137E-4</v>
      </c>
      <c r="P3019">
        <f t="shared" si="713"/>
        <v>1</v>
      </c>
      <c r="Q3019">
        <f>($B$16/2)*(COS((ACOS((2*'Intake Valve Fxn Scratch'!$B$1)/$B$16-1)/($B$17/2))*(I3019-($B$17/2)))+1)*P3019</f>
        <v>6.4828804781860618E-3</v>
      </c>
      <c r="R3019">
        <f t="shared" si="714"/>
        <v>0.85301058923500817</v>
      </c>
      <c r="S3019">
        <f t="shared" si="715"/>
        <v>1.0470628854572771E-4</v>
      </c>
      <c r="T3019">
        <f>S3019*'Exhaust Gas Math'!$C$14</f>
        <v>1.240473729759252E-4</v>
      </c>
      <c r="U3019">
        <f>(T3019/'Exhaust Gas Math'!$B$14)+('Exhaust Gas Math'!$D$10)</f>
        <v>4.7225184033896847E-3</v>
      </c>
      <c r="V3019">
        <f>('Exhaust Gas Math'!$E$10*(2.53982214E-12*V3018^4 - 0.0000000071629564556*V3018^3 + 7.56281407226508E-06*V3018^2 - 0.00322508455050905*V3018 + 1.62997098133725)*$B$24+T3019*'Exhaust Gas Math'!$D$14*$B$23)/('Exhaust Gas Math'!$E$10*(2.53982214E-12*V3018^4 - 0.0000000071629564556*V3018^3 + 7.56281407226508E-06*V3018^2 - 0.00322508455050905*V3018 + 1.62997098133725)+T3019*'Exhaust Gas Math'!$D$14)</f>
        <v>355.58664564664582</v>
      </c>
      <c r="W3019">
        <f>(353.3116967483*V3019^-1.0020802909)*('Exhaust Gas Math'!$E$10/(T3019+'Exhaust Gas Math'!$E$10))+(357.4500179626*V3019^-1.0038444015 )*(T3019/(T3019+'Exhaust Gas Math'!$E$10))</f>
        <v>0.98271548953568777</v>
      </c>
      <c r="X3019">
        <f t="shared" si="716"/>
        <v>-342.7537682259412</v>
      </c>
      <c r="Y3019">
        <f t="shared" si="717"/>
        <v>57939.480084061128</v>
      </c>
      <c r="Z3019">
        <f t="shared" si="718"/>
        <v>57596.726315835185</v>
      </c>
    </row>
    <row r="3020" spans="5:26" x14ac:dyDescent="0.2">
      <c r="E3020">
        <f t="shared" si="705"/>
        <v>0.37687499999997237</v>
      </c>
      <c r="F3020">
        <f t="shared" si="706"/>
        <v>58461.386390487052</v>
      </c>
      <c r="H3020">
        <f t="shared" si="719"/>
        <v>0.37687499999997237</v>
      </c>
      <c r="I3020">
        <f t="shared" si="707"/>
        <v>89.999999998672138</v>
      </c>
      <c r="J3020">
        <f t="shared" si="708"/>
        <v>3.1699999999266502E-2</v>
      </c>
      <c r="K3020">
        <f t="shared" si="709"/>
        <v>26.556929898345718</v>
      </c>
      <c r="L3020">
        <f t="shared" si="710"/>
        <v>2.6446582035070644E-4</v>
      </c>
      <c r="M3020">
        <f>J3020/SQRT('Exhaust Gas Math'!$E$14*$B$21*$B$23)</f>
        <v>5.3815771652446166E-4</v>
      </c>
      <c r="N3020">
        <f t="shared" si="711"/>
        <v>1.7887450438025927E-2</v>
      </c>
      <c r="O3020">
        <f t="shared" si="712"/>
        <v>1.2679015576504322E-4</v>
      </c>
      <c r="P3020">
        <f t="shared" si="713"/>
        <v>1</v>
      </c>
      <c r="Q3020">
        <f>($B$16/2)*(COS((ACOS((2*'Intake Valve Fxn Scratch'!$B$1)/$B$16-1)/($B$17/2))*(I3020-($B$17/2)))+1)*P3020</f>
        <v>6.7743375032414408E-3</v>
      </c>
      <c r="R3020">
        <f t="shared" si="714"/>
        <v>0.89136019779492637</v>
      </c>
      <c r="S3020">
        <f t="shared" si="715"/>
        <v>1.2047089578237009E-4</v>
      </c>
      <c r="T3020">
        <f>S3020*'Exhaust Gas Math'!$C$14</f>
        <v>1.4272397913648745E-4</v>
      </c>
      <c r="U3020">
        <f>(T3020/'Exhaust Gas Math'!$B$14)+('Exhaust Gas Math'!$D$10)</f>
        <v>5.3672062239130619E-3</v>
      </c>
      <c r="V3020">
        <f>('Exhaust Gas Math'!$E$10*(2.53982214E-12*V3019^4 - 0.0000000071629564556*V3019^3 + 7.56281407226508E-06*V3019^2 - 0.00322508455050905*V3019 + 1.62997098133725)*$B$24+T3020*'Exhaust Gas Math'!$D$14*$B$23)/('Exhaust Gas Math'!$E$10*(2.53982214E-12*V3019^4 - 0.0000000071629564556*V3019^3 + 7.56281407226508E-06*V3019^2 - 0.00322508455050905*V3019 + 1.62997098133725)+T3020*'Exhaust Gas Math'!$D$14)</f>
        <v>348.55789439681132</v>
      </c>
      <c r="W3020">
        <f>(353.3116967483*V3020^-1.0020802909)*('Exhaust Gas Math'!$E$10/(T3020+'Exhaust Gas Math'!$E$10))+(357.4500179626*V3020^-1.0038444015 )*(T3020/(T3020+'Exhaust Gas Math'!$E$10))</f>
        <v>1.0026172215435969</v>
      </c>
      <c r="X3020">
        <f t="shared" si="716"/>
        <v>-353.55818741969</v>
      </c>
      <c r="Y3020">
        <f t="shared" si="717"/>
        <v>58814.944577906739</v>
      </c>
      <c r="Z3020">
        <f t="shared" si="718"/>
        <v>58461.386390487052</v>
      </c>
    </row>
    <row r="3021" spans="5:26" x14ac:dyDescent="0.2">
      <c r="E3021">
        <f t="shared" si="705"/>
        <v>0.37699999999997236</v>
      </c>
      <c r="F3021">
        <f t="shared" si="706"/>
        <v>59565.331148477315</v>
      </c>
      <c r="H3021">
        <f t="shared" si="719"/>
        <v>0.37699999999997236</v>
      </c>
      <c r="I3021">
        <f t="shared" si="707"/>
        <v>95.999999998672138</v>
      </c>
      <c r="J3021">
        <f t="shared" si="708"/>
        <v>3.5013552284855601E-2</v>
      </c>
      <c r="K3021">
        <f t="shared" si="709"/>
        <v>26.41144825772934</v>
      </c>
      <c r="L3021">
        <f t="shared" si="710"/>
        <v>2.879530027124999E-4</v>
      </c>
      <c r="M3021">
        <f>J3021/SQRT('Exhaust Gas Math'!$E$14*$B$21*$B$23)</f>
        <v>5.9441051562977084E-4</v>
      </c>
      <c r="N3021">
        <f t="shared" si="711"/>
        <v>1.9552731033624177E-2</v>
      </c>
      <c r="O3021">
        <f t="shared" si="712"/>
        <v>1.3859402836499478E-4</v>
      </c>
      <c r="P3021">
        <f t="shared" si="713"/>
        <v>1</v>
      </c>
      <c r="Q3021">
        <f>($B$16/2)*(COS((ACOS((2*'Intake Valve Fxn Scratch'!$B$1)/$B$16-1)/($B$17/2))*(I3021-($B$17/2)))+1)*P3021</f>
        <v>7.026392397039222E-3</v>
      </c>
      <c r="R3021">
        <f t="shared" si="714"/>
        <v>0.92452531539989768</v>
      </c>
      <c r="S3021">
        <f t="shared" si="715"/>
        <v>1.3728452260274146E-4</v>
      </c>
      <c r="T3021">
        <f>S3021*'Exhaust Gas Math'!$C$14</f>
        <v>1.6264337716150441E-4</v>
      </c>
      <c r="U3021">
        <f>(T3021/'Exhaust Gas Math'!$B$14)+('Exhaust Gas Math'!$D$10)</f>
        <v>6.0547933148698092E-3</v>
      </c>
      <c r="V3021">
        <f>('Exhaust Gas Math'!$E$10*(2.53982214E-12*V3020^4 - 0.0000000071629564556*V3020^3 + 7.56281407226508E-06*V3020^2 - 0.00322508455050905*V3020 + 1.62997098133725)*$B$24+T3021*'Exhaust Gas Math'!$D$14*$B$23)/('Exhaust Gas Math'!$E$10*(2.53982214E-12*V3020^4 - 0.0000000071629564556*V3020^3 + 7.56281407226508E-06*V3020^2 - 0.00322508455050905*V3020 + 1.62997098133725)+T3021*'Exhaust Gas Math'!$D$14)</f>
        <v>342.74190047775193</v>
      </c>
      <c r="W3021">
        <f>(353.3116967483*V3021^-1.0020802909)*('Exhaust Gas Math'!$E$10/(T3021+'Exhaust Gas Math'!$E$10))+(357.4500179626*V3021^-1.0038444015 )*(T3021/(T3021+'Exhaust Gas Math'!$E$10))</f>
        <v>1.0197038056461667</v>
      </c>
      <c r="X3021">
        <f t="shared" si="716"/>
        <v>-355.65463817822484</v>
      </c>
      <c r="Y3021">
        <f t="shared" si="717"/>
        <v>59920.985786655539</v>
      </c>
      <c r="Z3021">
        <f t="shared" si="718"/>
        <v>59565.331148477315</v>
      </c>
    </row>
    <row r="3022" spans="5:26" x14ac:dyDescent="0.2">
      <c r="E3022">
        <f t="shared" si="705"/>
        <v>0.37712499999997234</v>
      </c>
      <c r="F3022">
        <f t="shared" si="706"/>
        <v>60916.085700070238</v>
      </c>
      <c r="H3022">
        <f t="shared" si="719"/>
        <v>0.37712499999997234</v>
      </c>
      <c r="I3022">
        <f t="shared" si="707"/>
        <v>101.99999999867214</v>
      </c>
      <c r="J3022">
        <f t="shared" si="708"/>
        <v>3.8290800598204659E-2</v>
      </c>
      <c r="K3022">
        <f t="shared" si="709"/>
        <v>25.976597263050643</v>
      </c>
      <c r="L3022">
        <f t="shared" si="710"/>
        <v>3.1118285458937303E-4</v>
      </c>
      <c r="M3022">
        <f>J3022/SQRT('Exhaust Gas Math'!$E$14*$B$21*$B$23)</f>
        <v>6.500469972965337E-4</v>
      </c>
      <c r="N3022">
        <f t="shared" si="711"/>
        <v>2.1273748625934504E-2</v>
      </c>
      <c r="O3022">
        <f t="shared" si="712"/>
        <v>1.5079297697197623E-4</v>
      </c>
      <c r="P3022">
        <f t="shared" si="713"/>
        <v>1</v>
      </c>
      <c r="Q3022">
        <f>($B$16/2)*(COS((ACOS((2*'Intake Valve Fxn Scratch'!$B$1)/$B$16-1)/($B$17/2))*(I3022-($B$17/2)))+1)*P3022</f>
        <v>7.2357060966790725E-3</v>
      </c>
      <c r="R3022">
        <f t="shared" si="714"/>
        <v>0.95206659166829899</v>
      </c>
      <c r="S3022">
        <f t="shared" si="715"/>
        <v>1.5517853815781642E-4</v>
      </c>
      <c r="T3022">
        <f>S3022*'Exhaust Gas Math'!$C$14</f>
        <v>1.8384273063326838E-4</v>
      </c>
      <c r="U3022">
        <f>(T3022/'Exhaust Gas Math'!$B$14)+('Exhaust Gas Math'!$D$10)</f>
        <v>6.7865625061630085E-3</v>
      </c>
      <c r="V3022">
        <f>('Exhaust Gas Math'!$E$10*(2.53982214E-12*V3021^4 - 0.0000000071629564556*V3021^3 + 7.56281407226508E-06*V3021^2 - 0.00322508455050905*V3021 + 1.62997098133725)*$B$24+T3022*'Exhaust Gas Math'!$D$14*$B$23)/('Exhaust Gas Math'!$E$10*(2.53982214E-12*V3021^4 - 0.0000000071629564556*V3021^3 + 7.56281407226508E-06*V3021^2 - 0.00322508455050905*V3021 + 1.62997098133725)+T3022*'Exhaust Gas Math'!$D$14)</f>
        <v>337.86639385624579</v>
      </c>
      <c r="W3022">
        <f>(353.3116967483*V3022^-1.0020802909)*('Exhaust Gas Math'!$E$10/(T3022+'Exhaust Gas Math'!$E$10))+(357.4500179626*V3022^-1.0038444015 )*(T3022/(T3022+'Exhaust Gas Math'!$E$10))</f>
        <v>1.03448178257159</v>
      </c>
      <c r="X3022">
        <f t="shared" si="716"/>
        <v>-349.02567346492964</v>
      </c>
      <c r="Y3022">
        <f t="shared" si="717"/>
        <v>61265.111373535168</v>
      </c>
      <c r="Z3022">
        <f t="shared" si="718"/>
        <v>60916.085700070238</v>
      </c>
    </row>
    <row r="3023" spans="5:26" x14ac:dyDescent="0.2">
      <c r="E3023">
        <f t="shared" si="705"/>
        <v>0.37724999999997233</v>
      </c>
      <c r="F3023">
        <f t="shared" si="706"/>
        <v>62523.552926349963</v>
      </c>
      <c r="H3023">
        <f t="shared" si="719"/>
        <v>0.37724999999997233</v>
      </c>
      <c r="I3023">
        <f t="shared" si="707"/>
        <v>107.99999999867214</v>
      </c>
      <c r="J3023">
        <f t="shared" si="708"/>
        <v>4.149583872098786E-2</v>
      </c>
      <c r="K3023">
        <f t="shared" si="709"/>
        <v>25.257141232805278</v>
      </c>
      <c r="L3023">
        <f t="shared" si="710"/>
        <v>3.3390086486302889E-4</v>
      </c>
      <c r="M3023">
        <f>J3023/SQRT('Exhaust Gas Math'!$E$14*$B$21*$B$23)</f>
        <v>7.0445759658898689E-4</v>
      </c>
      <c r="N3023">
        <f t="shared" si="711"/>
        <v>2.3061282130541563E-2</v>
      </c>
      <c r="O3023">
        <f t="shared" si="712"/>
        <v>1.6346340489403258E-4</v>
      </c>
      <c r="P3023">
        <f t="shared" si="713"/>
        <v>1</v>
      </c>
      <c r="Q3023">
        <f>($B$16/2)*(COS((ACOS((2*'Intake Valve Fxn Scratch'!$B$1)/$B$16-1)/($B$17/2))*(I3023-($B$17/2)))+1)*P3023</f>
        <v>7.3995057474132457E-3</v>
      </c>
      <c r="R3023">
        <f t="shared" si="714"/>
        <v>0.9736191772912165</v>
      </c>
      <c r="S3023">
        <f t="shared" si="715"/>
        <v>1.7418487777438426E-4</v>
      </c>
      <c r="T3023">
        <f>S3023*'Exhaust Gas Math'!$C$14</f>
        <v>2.0635987389247039E-4</v>
      </c>
      <c r="U3023">
        <f>(T3023/'Exhaust Gas Math'!$B$14)+('Exhaust Gas Math'!$D$10)</f>
        <v>7.5638197812476476E-3</v>
      </c>
      <c r="V3023">
        <f>('Exhaust Gas Math'!$E$10*(2.53982214E-12*V3022^4 - 0.0000000071629564556*V3022^3 + 7.56281407226508E-06*V3022^2 - 0.00322508455050905*V3022 + 1.62997098133725)*$B$24+T3023*'Exhaust Gas Math'!$D$14*$B$23)/('Exhaust Gas Math'!$E$10*(2.53982214E-12*V3022^4 - 0.0000000071629564556*V3022^3 + 7.56281407226508E-06*V3022^2 - 0.00322508455050905*V3022 + 1.62997098133725)+T3023*'Exhaust Gas Math'!$D$14)</f>
        <v>333.73383668689183</v>
      </c>
      <c r="W3023">
        <f>(353.3116967483*V3023^-1.0020802909)*('Exhaust Gas Math'!$E$10/(T3023+'Exhaust Gas Math'!$E$10))+(357.4500179626*V3023^-1.0038444015 )*(T3023/(T3023+'Exhaust Gas Math'!$E$10))</f>
        <v>1.0473467888813872</v>
      </c>
      <c r="X3023">
        <f t="shared" si="716"/>
        <v>-334.06339876696802</v>
      </c>
      <c r="Y3023">
        <f t="shared" si="717"/>
        <v>62857.616325116927</v>
      </c>
      <c r="Z3023">
        <f t="shared" si="718"/>
        <v>62523.552926349963</v>
      </c>
    </row>
    <row r="3024" spans="5:26" x14ac:dyDescent="0.2">
      <c r="E3024">
        <f t="shared" si="705"/>
        <v>0.37737499999997232</v>
      </c>
      <c r="F3024">
        <f t="shared" si="706"/>
        <v>64397.461678751235</v>
      </c>
      <c r="H3024">
        <f t="shared" si="719"/>
        <v>0.37737499999997232</v>
      </c>
      <c r="I3024">
        <f t="shared" si="707"/>
        <v>113.99999999867214</v>
      </c>
      <c r="J3024">
        <f t="shared" si="708"/>
        <v>4.4593551584831206E-2</v>
      </c>
      <c r="K3024">
        <f t="shared" si="709"/>
        <v>24.260962677817236</v>
      </c>
      <c r="L3024">
        <f t="shared" si="710"/>
        <v>3.5585813025883575E-4</v>
      </c>
      <c r="M3024">
        <f>J3024/SQRT('Exhaust Gas Math'!$E$14*$B$21*$B$23)</f>
        <v>7.5704617959507388E-4</v>
      </c>
      <c r="N3024">
        <f t="shared" si="711"/>
        <v>2.4926279522752268E-2</v>
      </c>
      <c r="O3024">
        <f t="shared" si="712"/>
        <v>1.7668291377144702E-4</v>
      </c>
      <c r="P3024">
        <f t="shared" si="713"/>
        <v>1</v>
      </c>
      <c r="Q3024">
        <f>($B$16/2)*(COS((ACOS((2*'Intake Valve Fxn Scratch'!$B$1)/$B$16-1)/($B$17/2))*(I3024-($B$17/2)))+1)*P3024</f>
        <v>7.5156214356622711E-3</v>
      </c>
      <c r="R3024">
        <f t="shared" si="714"/>
        <v>0.98889755732398299</v>
      </c>
      <c r="S3024">
        <f t="shared" si="715"/>
        <v>1.9432604836981112E-4</v>
      </c>
      <c r="T3024">
        <f>S3024*'Exhaust Gas Math'!$C$14</f>
        <v>2.3022147127810895E-4</v>
      </c>
      <c r="U3024">
        <f>(T3024/'Exhaust Gas Math'!$B$14)+('Exhaust Gas Math'!$D$10)</f>
        <v>8.3874855522396586E-3</v>
      </c>
      <c r="V3024">
        <f>('Exhaust Gas Math'!$E$10*(2.53982214E-12*V3023^4 - 0.0000000071629564556*V3023^3 + 7.56281407226508E-06*V3023^2 - 0.00322508455050905*V3023 + 1.62997098133725)*$B$24+T3024*'Exhaust Gas Math'!$D$14*$B$23)/('Exhaust Gas Math'!$E$10*(2.53982214E-12*V3023^4 - 0.0000000071629564556*V3023^3 + 7.56281407226508E-06*V3023^2 - 0.00322508455050905*V3023 + 1.62997098133725)+T3024*'Exhaust Gas Math'!$D$14)</f>
        <v>330.1990376328942</v>
      </c>
      <c r="W3024">
        <f>(353.3116967483*V3024^-1.0020802909)*('Exhaust Gas Math'!$E$10/(T3024+'Exhaust Gas Math'!$E$10))+(357.4500179626*V3024^-1.0038444015 )*(T3024/(T3024+'Exhaust Gas Math'!$E$10))</f>
        <v>1.0586070874336191</v>
      </c>
      <c r="X3024">
        <f t="shared" si="716"/>
        <v>-311.54505412336613</v>
      </c>
      <c r="Y3024">
        <f t="shared" si="717"/>
        <v>64709.006732874601</v>
      </c>
      <c r="Z3024">
        <f t="shared" si="718"/>
        <v>64397.461678751235</v>
      </c>
    </row>
    <row r="3025" spans="5:26" x14ac:dyDescent="0.2">
      <c r="E3025">
        <f t="shared" si="705"/>
        <v>0.3774999999999723</v>
      </c>
      <c r="F3025">
        <f t="shared" si="706"/>
        <v>66545.46446065756</v>
      </c>
      <c r="H3025">
        <f t="shared" si="719"/>
        <v>0.3774999999999723</v>
      </c>
      <c r="I3025">
        <f t="shared" si="707"/>
        <v>119.99999999867214</v>
      </c>
      <c r="J3025">
        <f t="shared" si="708"/>
        <v>4.7549999999363685E-2</v>
      </c>
      <c r="K3025">
        <f t="shared" si="709"/>
        <v>22.998975938797656</v>
      </c>
      <c r="L3025">
        <f t="shared" si="710"/>
        <v>3.7681408238228757E-4</v>
      </c>
      <c r="M3025">
        <f>J3025/SQRT('Exhaust Gas Math'!$E$14*$B$21*$B$23)</f>
        <v>8.0723657479456852E-4</v>
      </c>
      <c r="N3025">
        <f t="shared" si="711"/>
        <v>2.6879134705236611E-2</v>
      </c>
      <c r="O3025">
        <f t="shared" si="712"/>
        <v>1.9052517785662915E-4</v>
      </c>
      <c r="P3025">
        <f t="shared" si="713"/>
        <v>1</v>
      </c>
      <c r="Q3025">
        <f>($B$16/2)*(COS((ACOS((2*'Intake Valve Fxn Scratch'!$B$1)/$B$16-1)/($B$17/2))*(I3025-($B$17/2)))+1)*P3025</f>
        <v>7.5825149346497736E-3</v>
      </c>
      <c r="R3025">
        <f t="shared" si="714"/>
        <v>0.99769933350654916</v>
      </c>
      <c r="S3025">
        <f t="shared" si="715"/>
        <v>2.1560375886637157E-4</v>
      </c>
      <c r="T3025">
        <f>S3025*'Exhaust Gas Math'!$C$14</f>
        <v>2.5542954738031826E-4</v>
      </c>
      <c r="U3025">
        <f>(T3025/'Exhaust Gas Math'!$B$14)+('Exhaust Gas Math'!$D$10)</f>
        <v>9.2576297048875458E-3</v>
      </c>
      <c r="V3025">
        <f>('Exhaust Gas Math'!$E$10*(2.53982214E-12*V3024^4 - 0.0000000071629564556*V3024^3 + 7.56281407226508E-06*V3024^2 - 0.00322508455050905*V3024 + 1.62997098133725)*$B$24+T3025*'Exhaust Gas Math'!$D$14*$B$23)/('Exhaust Gas Math'!$E$10*(2.53982214E-12*V3024^4 - 0.0000000071629564556*V3024^3 + 7.56281407226508E-06*V3024^2 - 0.00322508455050905*V3024 + 1.62997098133725)+T3025*'Exhaust Gas Math'!$D$14)</f>
        <v>327.153917273518</v>
      </c>
      <c r="W3025">
        <f>(353.3116967483*V3025^-1.0020802909)*('Exhaust Gas Math'!$E$10/(T3025+'Exhaust Gas Math'!$E$10))+(357.4500179626*V3025^-1.0038444015 )*(T3025/(T3025+'Exhaust Gas Math'!$E$10))</f>
        <v>1.068503077273665</v>
      </c>
      <c r="X3025">
        <f t="shared" si="716"/>
        <v>-282.59389761059623</v>
      </c>
      <c r="Y3025">
        <f t="shared" si="717"/>
        <v>66828.058358268157</v>
      </c>
      <c r="Z3025">
        <f t="shared" si="718"/>
        <v>66545.46446065756</v>
      </c>
    </row>
    <row r="3026" spans="5:26" x14ac:dyDescent="0.2">
      <c r="E3026">
        <f t="shared" si="705"/>
        <v>0.37762499999997229</v>
      </c>
      <c r="F3026">
        <f t="shared" si="706"/>
        <v>68971.672634900809</v>
      </c>
      <c r="H3026">
        <f t="shared" si="719"/>
        <v>0.37762499999997229</v>
      </c>
      <c r="I3026">
        <f t="shared" si="707"/>
        <v>125.9999999986685</v>
      </c>
      <c r="J3026">
        <f t="shared" si="708"/>
        <v>5.0332792497075889E-2</v>
      </c>
      <c r="K3026">
        <f t="shared" si="709"/>
        <v>21.485007606548297</v>
      </c>
      <c r="L3026">
        <f t="shared" si="710"/>
        <v>3.9653912343658225E-4</v>
      </c>
      <c r="M3026">
        <f>J3026/SQRT('Exhaust Gas Math'!$E$14*$B$21*$B$23)</f>
        <v>8.5447888571459551E-4</v>
      </c>
      <c r="N3026">
        <f t="shared" si="711"/>
        <v>2.8928903021364735E-2</v>
      </c>
      <c r="O3026">
        <f t="shared" si="712"/>
        <v>2.0505438340129688E-4</v>
      </c>
      <c r="P3026">
        <f t="shared" si="713"/>
        <v>1</v>
      </c>
      <c r="Q3026">
        <f>($B$16/2)*(COS((ACOS((2*'Intake Valve Fxn Scratch'!$B$1)/$B$16-1)/($B$17/2))*(I3026-($B$17/2)))+1)*P3026</f>
        <v>7.5993000818523251E-3</v>
      </c>
      <c r="R3026">
        <f t="shared" si="714"/>
        <v>0.99990790550688491</v>
      </c>
      <c r="S3026">
        <f t="shared" si="715"/>
        <v>2.3798684432143322E-4</v>
      </c>
      <c r="T3026">
        <f>S3026*'Exhaust Gas Math'!$C$14</f>
        <v>2.8194718054600393E-4</v>
      </c>
      <c r="U3026">
        <f>(T3026/'Exhaust Gas Math'!$B$14)+('Exhaust Gas Math'!$D$10)</f>
        <v>1.0172977760313355E-2</v>
      </c>
      <c r="V3026">
        <f>('Exhaust Gas Math'!$E$10*(2.53982214E-12*V3025^4 - 0.0000000071629564556*V3025^3 + 7.56281407226508E-06*V3025^2 - 0.00322508455050905*V3025 + 1.62997098133725)*$B$24+T3026*'Exhaust Gas Math'!$D$14*$B$23)/('Exhaust Gas Math'!$E$10*(2.53982214E-12*V3025^4 - 0.0000000071629564556*V3025^3 + 7.56281407226508E-06*V3025^2 - 0.00322508455050905*V3025 + 1.62997098133725)+T3026*'Exhaust Gas Math'!$D$14)</f>
        <v>324.51694467185177</v>
      </c>
      <c r="W3026">
        <f>(353.3116967483*V3026^-1.0020802909)*('Exhaust Gas Math'!$E$10/(T3026+'Exhaust Gas Math'!$E$10))+(357.4500179626*V3026^-1.0038444015 )*(T3026/(T3026+'Exhaust Gas Math'!$E$10))</f>
        <v>1.0772230975897792</v>
      </c>
      <c r="X3026">
        <f t="shared" si="716"/>
        <v>-248.62608121610006</v>
      </c>
      <c r="Y3026">
        <f t="shared" si="717"/>
        <v>69220.298716116915</v>
      </c>
      <c r="Z3026">
        <f t="shared" si="718"/>
        <v>68971.672634900809</v>
      </c>
    </row>
    <row r="3027" spans="5:26" x14ac:dyDescent="0.2">
      <c r="E3027">
        <f t="shared" si="705"/>
        <v>0.37774999999997227</v>
      </c>
      <c r="F3027">
        <f t="shared" si="706"/>
        <v>71675.513123186873</v>
      </c>
      <c r="H3027">
        <f t="shared" si="719"/>
        <v>0.37774999999997227</v>
      </c>
      <c r="I3027">
        <f t="shared" si="707"/>
        <v>131.9999999986685</v>
      </c>
      <c r="J3027">
        <f t="shared" si="708"/>
        <v>5.291144022102913E-2</v>
      </c>
      <c r="K3027">
        <f t="shared" si="709"/>
        <v>19.735645034933885</v>
      </c>
      <c r="L3027">
        <f t="shared" si="710"/>
        <v>4.1481714174422025E-4</v>
      </c>
      <c r="M3027">
        <f>J3027/SQRT('Exhaust Gas Math'!$E$14*$B$21*$B$23)</f>
        <v>8.9825551571067711E-4</v>
      </c>
      <c r="N3027">
        <f t="shared" si="711"/>
        <v>3.1082443967895699E-2</v>
      </c>
      <c r="O3027">
        <f t="shared" si="712"/>
        <v>2.2031915201676164E-4</v>
      </c>
      <c r="P3027">
        <f t="shared" si="713"/>
        <v>1</v>
      </c>
      <c r="Q3027">
        <f>($B$16/2)*(COS((ACOS((2*'Intake Valve Fxn Scratch'!$B$1)/$B$16-1)/($B$17/2))*(I3027-($B$17/2)))+1)*P3027</f>
        <v>7.5657545183168938E-3</v>
      </c>
      <c r="R3027">
        <f t="shared" si="714"/>
        <v>0.99549401556801231</v>
      </c>
      <c r="S3027">
        <f t="shared" si="715"/>
        <v>2.6139929967444433E-4</v>
      </c>
      <c r="T3027">
        <f>S3027*'Exhaust Gas Math'!$C$14</f>
        <v>3.096843262494237E-4</v>
      </c>
      <c r="U3027">
        <f>(T3027/'Exhaust Gas Math'!$B$14)+('Exhaust Gas Math'!$D$10)</f>
        <v>1.1130421519492497E-2</v>
      </c>
      <c r="V3027">
        <f>('Exhaust Gas Math'!$E$10*(2.53982214E-12*V3026^4 - 0.0000000071629564556*V3026^3 + 7.56281407226508E-06*V3026^2 - 0.00322508455050905*V3026 + 1.62997098133725)*$B$24+T3027*'Exhaust Gas Math'!$D$14*$B$23)/('Exhaust Gas Math'!$E$10*(2.53982214E-12*V3026^4 - 0.0000000071629564556*V3026^3 + 7.56281407226508E-06*V3026^2 - 0.00322508455050905*V3026 + 1.62997098133725)+T3027*'Exhaust Gas Math'!$D$14)</f>
        <v>322.22570732674831</v>
      </c>
      <c r="W3027">
        <f>(353.3116967483*V3027^-1.0020802909)*('Exhaust Gas Math'!$E$10/(T3027+'Exhaust Gas Math'!$E$10))+(357.4500179626*V3027^-1.0038444015 )*(T3027/(T3027+'Exhaust Gas Math'!$E$10))</f>
        <v>1.0849159994142676</v>
      </c>
      <c r="X3027">
        <f t="shared" si="716"/>
        <v>-211.28505014977617</v>
      </c>
      <c r="Y3027">
        <f t="shared" si="717"/>
        <v>71886.798173336647</v>
      </c>
      <c r="Z3027">
        <f t="shared" si="718"/>
        <v>71675.513123186873</v>
      </c>
    </row>
    <row r="3028" spans="5:26" x14ac:dyDescent="0.2">
      <c r="E3028">
        <f t="shared" si="705"/>
        <v>0.37787499999997226</v>
      </c>
      <c r="F3028">
        <f t="shared" si="706"/>
        <v>74650.859584668709</v>
      </c>
      <c r="H3028">
        <f t="shared" si="719"/>
        <v>0.37787499999997226</v>
      </c>
      <c r="I3028">
        <f t="shared" si="707"/>
        <v>137.9999999986685</v>
      </c>
      <c r="J3028">
        <f t="shared" si="708"/>
        <v>5.5257690967140283E-2</v>
      </c>
      <c r="K3028">
        <f t="shared" si="709"/>
        <v>17.770054606368571</v>
      </c>
      <c r="L3028">
        <f t="shared" si="710"/>
        <v>4.3144787951168229E-4</v>
      </c>
      <c r="M3028">
        <f>J3028/SQRT('Exhaust Gas Math'!$E$14*$B$21*$B$23)</f>
        <v>9.3808683886368054E-4</v>
      </c>
      <c r="N3028">
        <f t="shared" si="711"/>
        <v>3.3343486331938302E-2</v>
      </c>
      <c r="O3028">
        <f t="shared" si="712"/>
        <v>2.3634591416050966E-4</v>
      </c>
      <c r="P3028">
        <f t="shared" si="713"/>
        <v>1</v>
      </c>
      <c r="Q3028">
        <f>($B$16/2)*(COS((ACOS((2*'Intake Valve Fxn Scratch'!$B$1)/$B$16-1)/($B$17/2))*(I3028-($B$17/2)))+1)*P3028</f>
        <v>7.4823226343307351E-3</v>
      </c>
      <c r="R3028">
        <f t="shared" si="714"/>
        <v>0.98451613609614941</v>
      </c>
      <c r="S3028">
        <f t="shared" si="715"/>
        <v>2.8570939786901853E-4</v>
      </c>
      <c r="T3028">
        <f>S3028*'Exhaust Gas Math'!$C$14</f>
        <v>3.3848492514092893E-4</v>
      </c>
      <c r="U3028">
        <f>(T3028/'Exhaust Gas Math'!$B$14)+('Exhaust Gas Math'!$D$10)</f>
        <v>1.2124574052854777E-2</v>
      </c>
      <c r="V3028">
        <f>('Exhaust Gas Math'!$E$10*(2.53982214E-12*V3027^4 - 0.0000000071629564556*V3027^3 + 7.56281407226508E-06*V3027^2 - 0.00322508455050905*V3027 + 1.62997098133725)*$B$24+T3028*'Exhaust Gas Math'!$D$14*$B$23)/('Exhaust Gas Math'!$E$10*(2.53982214E-12*V3027^4 - 0.0000000071629564556*V3027^3 + 7.56281407226508E-06*V3027^2 - 0.00322508455050905*V3027 + 1.62997098133725)+T3028*'Exhaust Gas Math'!$D$14)</f>
        <v>320.23163753942475</v>
      </c>
      <c r="W3028">
        <f>(353.3116967483*V3028^-1.0020802909)*('Exhaust Gas Math'!$E$10/(T3028+'Exhaust Gas Math'!$E$10))+(357.4500179626*V3028^-1.0038444015 )*(T3028/(T3028+'Exhaust Gas Math'!$E$10))</f>
        <v>1.0917009680631453</v>
      </c>
      <c r="X3028">
        <f t="shared" si="716"/>
        <v>-172.36584964835896</v>
      </c>
      <c r="Y3028">
        <f t="shared" si="717"/>
        <v>74823.225434317064</v>
      </c>
      <c r="Z3028">
        <f t="shared" si="718"/>
        <v>74650.859584668709</v>
      </c>
    </row>
    <row r="3029" spans="5:26" x14ac:dyDescent="0.2">
      <c r="E3029">
        <f t="shared" si="705"/>
        <v>0.37799999999997225</v>
      </c>
      <c r="F3029">
        <f t="shared" si="706"/>
        <v>77885.444631033621</v>
      </c>
      <c r="H3029">
        <f t="shared" si="719"/>
        <v>0.37799999999997225</v>
      </c>
      <c r="I3029">
        <f t="shared" si="707"/>
        <v>143.9999999986685</v>
      </c>
      <c r="J3029">
        <f t="shared" si="708"/>
        <v>5.7345838721252942E-2</v>
      </c>
      <c r="K3029">
        <f t="shared" si="709"/>
        <v>15.609771740911818</v>
      </c>
      <c r="L3029">
        <f t="shared" si="710"/>
        <v>4.4624912689580009E-4</v>
      </c>
      <c r="M3029">
        <f>J3029/SQRT('Exhaust Gas Math'!$E$14*$B$21*$B$23)</f>
        <v>9.7353645486194401E-4</v>
      </c>
      <c r="N3029">
        <f t="shared" si="711"/>
        <v>3.5711621292853796E-2</v>
      </c>
      <c r="O3029">
        <f t="shared" si="712"/>
        <v>2.5313177202255702E-4</v>
      </c>
      <c r="P3029">
        <f t="shared" si="713"/>
        <v>1</v>
      </c>
      <c r="Q3029">
        <f>($B$16/2)*(COS((ACOS((2*'Intake Valve Fxn Scratch'!$B$1)/$B$16-1)/($B$17/2))*(I3029-($B$17/2)))+1)*P3029</f>
        <v>7.3501096824216223E-3</v>
      </c>
      <c r="R3029">
        <f t="shared" si="714"/>
        <v>0.96711969505547657</v>
      </c>
      <c r="S3029">
        <f t="shared" si="715"/>
        <v>3.1072101960092881E-4</v>
      </c>
      <c r="T3029">
        <f>S3029*'Exhaust Gas Math'!$C$14</f>
        <v>3.6811663124763564E-4</v>
      </c>
      <c r="U3029">
        <f>(T3029/'Exhaust Gas Math'!$B$14)+('Exhaust Gas Math'!$D$10)</f>
        <v>1.3147415133514312E-2</v>
      </c>
      <c r="V3029">
        <f>('Exhaust Gas Math'!$E$10*(2.53982214E-12*V3028^4 - 0.0000000071629564556*V3028^3 + 7.56281407226508E-06*V3028^2 - 0.00322508455050905*V3028 + 1.62997098133725)*$B$24+T3029*'Exhaust Gas Math'!$D$14*$B$23)/('Exhaust Gas Math'!$E$10*(2.53982214E-12*V3028^4 - 0.0000000071629564556*V3028^3 + 7.56281407226508E-06*V3028^2 - 0.00322508455050905*V3028 + 1.62997098133725)+T3029*'Exhaust Gas Math'!$D$14)</f>
        <v>318.49625551485479</v>
      </c>
      <c r="W3029">
        <f>(353.3116967483*V3029^-1.0020802909)*('Exhaust Gas Math'!$E$10/(T3029+'Exhaust Gas Math'!$E$10))+(357.4500179626*V3029^-1.0038444015 )*(T3029/(T3029+'Exhaust Gas Math'!$E$10))</f>
        <v>1.0976750460596614</v>
      </c>
      <c r="X3029">
        <f t="shared" si="716"/>
        <v>-133.7324806713697</v>
      </c>
      <c r="Y3029">
        <f t="shared" si="717"/>
        <v>78019.177111704994</v>
      </c>
      <c r="Z3029">
        <f t="shared" si="718"/>
        <v>77885.444631033621</v>
      </c>
    </row>
    <row r="3030" spans="5:26" x14ac:dyDescent="0.2">
      <c r="E3030">
        <f t="shared" ref="E3030:E3093" si="720">H3030</f>
        <v>0.37812499999997223</v>
      </c>
      <c r="F3030">
        <f t="shared" ref="F3030:F3093" si="721">Z3030</f>
        <v>81360.603046384029</v>
      </c>
      <c r="H3030">
        <f t="shared" si="719"/>
        <v>0.37812499999997223</v>
      </c>
      <c r="I3030">
        <f t="shared" si="707"/>
        <v>149.9999999986685</v>
      </c>
      <c r="J3030">
        <f t="shared" si="708"/>
        <v>5.9153005299598695E-2</v>
      </c>
      <c r="K3030">
        <f t="shared" si="709"/>
        <v>13.278464949706851</v>
      </c>
      <c r="L3030">
        <f t="shared" si="710"/>
        <v>4.5905871833286382E-4</v>
      </c>
      <c r="M3030">
        <f>J3030/SQRT('Exhaust Gas Math'!$E$14*$B$21*$B$23)</f>
        <v>1.0042159702942587E-3</v>
      </c>
      <c r="N3030">
        <f t="shared" si="711"/>
        <v>3.8181243154199213E-2</v>
      </c>
      <c r="O3030">
        <f t="shared" si="712"/>
        <v>2.7063699120209359E-4</v>
      </c>
      <c r="P3030">
        <f t="shared" si="713"/>
        <v>1</v>
      </c>
      <c r="Q3030">
        <f>($B$16/2)*(COS((ACOS((2*'Intake Valve Fxn Scratch'!$B$1)/$B$16-1)/($B$17/2))*(I3030-($B$17/2)))+1)*P3030</f>
        <v>7.1708671356753824E-3</v>
      </c>
      <c r="R3030">
        <f t="shared" si="714"/>
        <v>0.94353514943097139</v>
      </c>
      <c r="S3030">
        <f t="shared" si="715"/>
        <v>3.3616843735305245E-4</v>
      </c>
      <c r="T3030">
        <f>S3030*'Exhaust Gas Math'!$C$14</f>
        <v>3.9826463252831576E-4</v>
      </c>
      <c r="U3030">
        <f>(T3030/'Exhaust Gas Math'!$B$14)+('Exhaust Gas Math'!$D$10)</f>
        <v>1.4188077932295123E-2</v>
      </c>
      <c r="V3030">
        <f>('Exhaust Gas Math'!$E$10*(2.53982214E-12*V3029^4 - 0.0000000071629564556*V3029^3 + 7.56281407226508E-06*V3029^2 - 0.00322508455050905*V3029 + 1.62997098133725)*$B$24+T3030*'Exhaust Gas Math'!$D$14*$B$23)/('Exhaust Gas Math'!$E$10*(2.53982214E-12*V3029^4 - 0.0000000071629564556*V3029^3 + 7.56281407226508E-06*V3029^2 - 0.00322508455050905*V3029 + 1.62997098133725)+T3030*'Exhaust Gas Math'!$D$14)</f>
        <v>316.98849515206985</v>
      </c>
      <c r="W3030">
        <f>(353.3116967483*V3030^-1.0020802909)*('Exhaust Gas Math'!$E$10/(T3030+'Exhaust Gas Math'!$E$10))+(357.4500179626*V3030^-1.0038444015 )*(T3030/(T3030+'Exhaust Gas Math'!$E$10))</f>
        <v>1.1029187687722517</v>
      </c>
      <c r="X3030">
        <f t="shared" si="716"/>
        <v>-97.232012479620266</v>
      </c>
      <c r="Y3030">
        <f t="shared" si="717"/>
        <v>81457.835058863653</v>
      </c>
      <c r="Z3030">
        <f t="shared" si="718"/>
        <v>81360.603046384029</v>
      </c>
    </row>
    <row r="3031" spans="5:26" x14ac:dyDescent="0.2">
      <c r="E3031">
        <f t="shared" si="720"/>
        <v>0.37824999999997222</v>
      </c>
      <c r="F3031">
        <f t="shared" si="721"/>
        <v>85051.43059211642</v>
      </c>
      <c r="H3031">
        <f t="shared" si="719"/>
        <v>0.37824999999997222</v>
      </c>
      <c r="I3031">
        <f t="shared" si="707"/>
        <v>155.99999999866486</v>
      </c>
      <c r="J3031">
        <f t="shared" si="708"/>
        <v>6.0659391006970542E-2</v>
      </c>
      <c r="K3031">
        <f t="shared" si="709"/>
        <v>10.801676517816801</v>
      </c>
      <c r="L3031">
        <f t="shared" si="710"/>
        <v>4.6973630925850444E-4</v>
      </c>
      <c r="M3031">
        <f>J3031/SQRT('Exhaust Gas Math'!$E$14*$B$21*$B$23)</f>
        <v>1.0297892539694348E-3</v>
      </c>
      <c r="N3031">
        <f t="shared" si="711"/>
        <v>4.0740475102398241E-2</v>
      </c>
      <c r="O3031">
        <f t="shared" si="712"/>
        <v>2.8877738625030148E-4</v>
      </c>
      <c r="P3031">
        <f t="shared" si="713"/>
        <v>1</v>
      </c>
      <c r="Q3031">
        <f>($B$16/2)*(COS((ACOS((2*'Intake Valve Fxn Scratch'!$B$1)/$B$16-1)/($B$17/2))*(I3031-($B$17/2)))+1)*P3031</f>
        <v>6.9469694853347324E-3</v>
      </c>
      <c r="R3031">
        <f t="shared" si="714"/>
        <v>0.91407493228088588</v>
      </c>
      <c r="S3031">
        <f t="shared" si="715"/>
        <v>3.6171583233133111E-4</v>
      </c>
      <c r="T3031">
        <f>S3031*'Exhaust Gas Math'!$C$14</f>
        <v>4.2853107857897293E-4</v>
      </c>
      <c r="U3031">
        <f>(T3031/'Exhaust Gas Math'!$B$14)+('Exhaust Gas Math'!$D$10)</f>
        <v>1.5232829263004725E-2</v>
      </c>
      <c r="V3031">
        <f>('Exhaust Gas Math'!$E$10*(2.53982214E-12*V3030^4 - 0.0000000071629564556*V3030^3 + 7.56281407226508E-06*V3030^2 - 0.00322508455050905*V3030 + 1.62997098133725)*$B$24+T3031*'Exhaust Gas Math'!$D$14*$B$23)/('Exhaust Gas Math'!$E$10*(2.53982214E-12*V3030^4 - 0.0000000071629564556*V3030^3 + 7.56281407226508E-06*V3030^2 - 0.00322508455050905*V3030 + 1.62997098133725)+T3031*'Exhaust Gas Math'!$D$14)</f>
        <v>315.68280679262551</v>
      </c>
      <c r="W3031">
        <f>(353.3116967483*V3031^-1.0020802909)*('Exhaust Gas Math'!$E$10/(T3031+'Exhaust Gas Math'!$E$10))+(357.4500179626*V3031^-1.0038444015 )*(T3031/(T3031+'Exhaust Gas Math'!$E$10))</f>
        <v>1.1075002909064331</v>
      </c>
      <c r="X3031">
        <f t="shared" si="716"/>
        <v>-64.609471356969379</v>
      </c>
      <c r="Y3031">
        <f t="shared" si="717"/>
        <v>85116.040063473396</v>
      </c>
      <c r="Z3031">
        <f t="shared" si="718"/>
        <v>85051.43059211642</v>
      </c>
    </row>
    <row r="3032" spans="5:26" x14ac:dyDescent="0.2">
      <c r="E3032">
        <f t="shared" si="720"/>
        <v>0.37837499999997221</v>
      </c>
      <c r="F3032">
        <f t="shared" si="721"/>
        <v>88927.467505120672</v>
      </c>
      <c r="H3032">
        <f t="shared" si="719"/>
        <v>0.37837499999997221</v>
      </c>
      <c r="I3032">
        <f t="shared" si="707"/>
        <v>161.99999999866486</v>
      </c>
      <c r="J3032">
        <f t="shared" si="708"/>
        <v>6.1848491566328656E-2</v>
      </c>
      <c r="K3032">
        <f t="shared" si="709"/>
        <v>8.2065426576000817</v>
      </c>
      <c r="L3032">
        <f t="shared" si="710"/>
        <v>4.7816491375212247E-4</v>
      </c>
      <c r="M3032">
        <f>J3032/SQRT('Exhaust Gas Math'!$E$14*$B$21*$B$23)</f>
        <v>1.0499761196400004E-3</v>
      </c>
      <c r="N3032">
        <f t="shared" si="711"/>
        <v>4.3370137971145785E-2</v>
      </c>
      <c r="O3032">
        <f t="shared" si="712"/>
        <v>3.074170110472073E-4</v>
      </c>
      <c r="P3032">
        <f t="shared" si="713"/>
        <v>1</v>
      </c>
      <c r="Q3032">
        <f>($B$16/2)*(COS((ACOS((2*'Intake Valve Fxn Scratch'!$B$1)/$B$16-1)/($B$17/2))*(I3032-($B$17/2)))+1)*P3032</f>
        <v>6.6813827850491321E-3</v>
      </c>
      <c r="R3032">
        <f t="shared" si="714"/>
        <v>0.87912931382225423</v>
      </c>
      <c r="S3032">
        <f t="shared" si="715"/>
        <v>3.8696272946230157E-4</v>
      </c>
      <c r="T3032">
        <f>S3032*'Exhaust Gas Math'!$C$14</f>
        <v>4.5844151956955938E-4</v>
      </c>
      <c r="U3032">
        <f>(T3032/'Exhaust Gas Math'!$B$14)+('Exhaust Gas Math'!$D$10)</f>
        <v>1.6265291844661144E-2</v>
      </c>
      <c r="V3032">
        <f>('Exhaust Gas Math'!$E$10*(2.53982214E-12*V3031^4 - 0.0000000071629564556*V3031^3 + 7.56281407226508E-06*V3031^2 - 0.00322508455050905*V3031 + 1.62997098133725)*$B$24+T3032*'Exhaust Gas Math'!$D$14*$B$23)/('Exhaust Gas Math'!$E$10*(2.53982214E-12*V3031^4 - 0.0000000071629564556*V3031^3 + 7.56281407226508E-06*V3031^2 - 0.00322508455050905*V3031 + 1.62997098133725)+T3032*'Exhaust Gas Math'!$D$14)</f>
        <v>314.55781438537764</v>
      </c>
      <c r="W3032">
        <f>(353.3116967483*V3032^-1.0020802909)*('Exhaust Gas Math'!$E$10/(T3032+'Exhaust Gas Math'!$E$10))+(357.4500179626*V3032^-1.0038444015 )*(T3032/(T3032+'Exhaust Gas Math'!$E$10))</f>
        <v>1.1114783485034996</v>
      </c>
      <c r="X3032">
        <f t="shared" si="716"/>
        <v>-37.427556448429662</v>
      </c>
      <c r="Y3032">
        <f t="shared" si="717"/>
        <v>88964.895061569099</v>
      </c>
      <c r="Z3032">
        <f t="shared" si="718"/>
        <v>88927.467505120672</v>
      </c>
    </row>
    <row r="3033" spans="5:26" x14ac:dyDescent="0.2">
      <c r="E3033">
        <f t="shared" si="720"/>
        <v>0.37849999999997219</v>
      </c>
      <c r="F3033">
        <f t="shared" si="721"/>
        <v>92954.027228215447</v>
      </c>
      <c r="H3033">
        <f t="shared" si="719"/>
        <v>0.37849999999997219</v>
      </c>
      <c r="I3033">
        <f t="shared" si="707"/>
        <v>167.99999999866486</v>
      </c>
      <c r="J3033">
        <f t="shared" si="708"/>
        <v>6.2707278943108152E-2</v>
      </c>
      <c r="K3033">
        <f t="shared" si="709"/>
        <v>5.5214961986986903</v>
      </c>
      <c r="L3033">
        <f t="shared" si="710"/>
        <v>4.8425218625907794E-4</v>
      </c>
      <c r="M3033">
        <f>J3033/SQRT('Exhaust Gas Math'!$E$14*$B$21*$B$23)</f>
        <v>1.0645553957812741E-3</v>
      </c>
      <c r="N3033">
        <f t="shared" si="711"/>
        <v>4.6042841936943558E-2</v>
      </c>
      <c r="O3033">
        <f t="shared" si="712"/>
        <v>3.2636172054124218E-4</v>
      </c>
      <c r="P3033">
        <f t="shared" si="713"/>
        <v>1</v>
      </c>
      <c r="Q3033">
        <f>($B$16/2)*(COS((ACOS((2*'Intake Valve Fxn Scratch'!$B$1)/$B$16-1)/($B$17/2))*(I3033-($B$17/2)))+1)*P3033</f>
        <v>6.3776253584835792E-3</v>
      </c>
      <c r="R3033">
        <f t="shared" si="714"/>
        <v>0.83916123137941834</v>
      </c>
      <c r="S3033">
        <f t="shared" si="715"/>
        <v>4.114562631020712E-4</v>
      </c>
      <c r="T3033">
        <f>S3033*'Exhaust Gas Math'!$C$14</f>
        <v>4.8745943764411657E-4</v>
      </c>
      <c r="U3033">
        <f>(T3033/'Exhaust Gas Math'!$B$14)+('Exhaust Gas Math'!$D$10)</f>
        <v>1.7266945903154661E-2</v>
      </c>
      <c r="V3033">
        <f>('Exhaust Gas Math'!$E$10*(2.53982214E-12*V3032^4 - 0.0000000071629564556*V3032^3 + 7.56281407226508E-06*V3032^2 - 0.00322508455050905*V3032 + 1.62997098133725)*$B$24+T3033*'Exhaust Gas Math'!$D$14*$B$23)/('Exhaust Gas Math'!$E$10*(2.53982214E-12*V3032^4 - 0.0000000071629564556*V3032^3 + 7.56281407226508E-06*V3032^2 - 0.00322508455050905*V3032 + 1.62997098133725)+T3033*'Exhaust Gas Math'!$D$14)</f>
        <v>313.59536130064839</v>
      </c>
      <c r="W3033">
        <f>(353.3116967483*V3033^-1.0020802909)*('Exhaust Gas Math'!$E$10/(T3033+'Exhaust Gas Math'!$E$10))+(357.4500179626*V3033^-1.0038444015 )*(T3033/(T3033+'Exhaust Gas Math'!$E$10))</f>
        <v>1.1149043646275412</v>
      </c>
      <c r="X3033">
        <f t="shared" si="716"/>
        <v>-16.9950002377884</v>
      </c>
      <c r="Y3033">
        <f t="shared" si="717"/>
        <v>92971.022228453236</v>
      </c>
      <c r="Z3033">
        <f t="shared" si="718"/>
        <v>92954.027228215447</v>
      </c>
    </row>
    <row r="3034" spans="5:26" x14ac:dyDescent="0.2">
      <c r="E3034">
        <f t="shared" si="720"/>
        <v>0.37862499999997218</v>
      </c>
      <c r="F3034">
        <f t="shared" si="721"/>
        <v>97094.285381031674</v>
      </c>
      <c r="H3034">
        <f t="shared" si="719"/>
        <v>0.37862499999997218</v>
      </c>
      <c r="I3034">
        <f t="shared" si="707"/>
        <v>173.99999999866486</v>
      </c>
      <c r="J3034">
        <f t="shared" si="708"/>
        <v>6.3226344083097158E-2</v>
      </c>
      <c r="K3034">
        <f t="shared" si="709"/>
        <v>2.7759550719955408</v>
      </c>
      <c r="L3034">
        <f t="shared" si="710"/>
        <v>4.8793143334794785E-4</v>
      </c>
      <c r="M3034">
        <f>J3034/SQRT('Exhaust Gas Math'!$E$14*$B$21*$B$23)</f>
        <v>1.0733673487929587E-3</v>
      </c>
      <c r="N3034">
        <f t="shared" si="711"/>
        <v>4.8722302042632129E-2</v>
      </c>
      <c r="O3034">
        <f t="shared" si="712"/>
        <v>3.4535431903053065E-4</v>
      </c>
      <c r="P3034">
        <f t="shared" si="713"/>
        <v>1</v>
      </c>
      <c r="Q3034">
        <f>($B$16/2)*(COS((ACOS((2*'Intake Valve Fxn Scratch'!$B$1)/$B$16-1)/($B$17/2))*(I3034-($B$17/2)))+1)*P3034</f>
        <v>6.0397211908041881E-3</v>
      </c>
      <c r="R3034">
        <f t="shared" si="714"/>
        <v>0.79470015668476157</v>
      </c>
      <c r="S3034">
        <f t="shared" si="715"/>
        <v>4.3471069685149224E-4</v>
      </c>
      <c r="T3034">
        <f>S3034*'Exhaust Gas Math'!$C$14</f>
        <v>5.1500937238751631E-4</v>
      </c>
      <c r="U3034">
        <f>(T3034/'Exhaust Gas Math'!$B$14)+('Exhaust Gas Math'!$D$10)</f>
        <v>1.8217927426917167E-2</v>
      </c>
      <c r="V3034">
        <f>('Exhaust Gas Math'!$E$10*(2.53982214E-12*V3033^4 - 0.0000000071629564556*V3033^3 + 7.56281407226508E-06*V3033^2 - 0.00322508455050905*V3033 + 1.62997098133725)*$B$24+T3034*'Exhaust Gas Math'!$D$14*$B$23)/('Exhaust Gas Math'!$E$10*(2.53982214E-12*V3033^4 - 0.0000000071629564556*V3033^3 + 7.56281407226508E-06*V3033^2 - 0.00322508455050905*V3033 + 1.62997098133725)+T3034*'Exhaust Gas Math'!$D$14)</f>
        <v>312.77981988190226</v>
      </c>
      <c r="W3034">
        <f>(353.3116967483*V3034^-1.0020802909)*('Exhaust Gas Math'!$E$10/(T3034+'Exhaust Gas Math'!$E$10))+(357.4500179626*V3034^-1.0038444015 )*(T3034/(T3034+'Exhaust Gas Math'!$E$10))</f>
        <v>1.1178239665246674</v>
      </c>
      <c r="X3034">
        <f t="shared" si="716"/>
        <v>-4.3069346974947527</v>
      </c>
      <c r="Y3034">
        <f t="shared" si="717"/>
        <v>97098.592315729169</v>
      </c>
      <c r="Z3034">
        <f t="shared" si="718"/>
        <v>97094.285381031674</v>
      </c>
    </row>
    <row r="3035" spans="5:26" x14ac:dyDescent="0.2">
      <c r="E3035">
        <f t="shared" si="720"/>
        <v>0.37874999999997216</v>
      </c>
      <c r="F3035">
        <f t="shared" si="721"/>
        <v>101312.21780289653</v>
      </c>
      <c r="H3035">
        <f t="shared" si="719"/>
        <v>0.37874999999997216</v>
      </c>
      <c r="I3035">
        <f t="shared" si="707"/>
        <v>179.99999999866486</v>
      </c>
      <c r="J3035">
        <f t="shared" si="708"/>
        <v>6.3399999999999998E-2</v>
      </c>
      <c r="K3035">
        <f t="shared" si="709"/>
        <v>6.1916480911256743E-10</v>
      </c>
      <c r="L3035">
        <f t="shared" si="710"/>
        <v>4.8916234441769013E-4</v>
      </c>
      <c r="M3035">
        <f>J3035/SQRT('Exhaust Gas Math'!$E$14*$B$21*$B$23)</f>
        <v>1.0763154330738279E-3</v>
      </c>
      <c r="N3035">
        <f t="shared" si="711"/>
        <v>5.1362995242827482E-2</v>
      </c>
      <c r="O3035">
        <f t="shared" si="712"/>
        <v>3.6407212922603494E-4</v>
      </c>
      <c r="P3035">
        <f t="shared" si="713"/>
        <v>1</v>
      </c>
      <c r="Q3035">
        <f>($B$16/2)*(COS((ACOS((2*'Intake Valve Fxn Scratch'!$B$1)/$B$16-1)/($B$17/2))*(I3035-($B$17/2)))+1)*P3035</f>
        <v>5.6721466214825038E-3</v>
      </c>
      <c r="R3035">
        <f t="shared" si="714"/>
        <v>0.74633508177401364</v>
      </c>
      <c r="S3035">
        <f t="shared" si="715"/>
        <v>4.5623390364317218E-4</v>
      </c>
      <c r="T3035">
        <f>S3035*'Exhaust Gas Math'!$C$14</f>
        <v>5.4050829224808867E-4</v>
      </c>
      <c r="U3035">
        <f>(T3035/'Exhaust Gas Math'!$B$14)+('Exhaust Gas Math'!$D$10)</f>
        <v>1.9098111060350798E-2</v>
      </c>
      <c r="V3035">
        <f>('Exhaust Gas Math'!$E$10*(2.53982214E-12*V3034^4 - 0.0000000071629564556*V3034^3 + 7.56281407226508E-06*V3034^2 - 0.00322508455050905*V3034 + 1.62997098133725)*$B$24+T3035*'Exhaust Gas Math'!$D$14*$B$23)/('Exhaust Gas Math'!$E$10*(2.53982214E-12*V3034^4 - 0.0000000071629564556*V3034^3 + 7.56281407226508E-06*V3034^2 - 0.00322508455050905*V3034 + 1.62997098133725)+T3035*'Exhaust Gas Math'!$D$14)</f>
        <v>312.09757045115305</v>
      </c>
      <c r="W3035">
        <f>(353.3116967483*V3035^-1.0020802909)*('Exhaust Gas Math'!$E$10/(T3035+'Exhaust Gas Math'!$E$10))+(357.4500179626*V3035^-1.0038444015 )*(T3035/(T3035+'Exhaust Gas Math'!$E$10))</f>
        <v>1.1202781392717271</v>
      </c>
      <c r="X3035">
        <f t="shared" si="716"/>
        <v>-2.1473774851171945E-19</v>
      </c>
      <c r="Y3035">
        <f t="shared" si="717"/>
        <v>101312.21780289653</v>
      </c>
      <c r="Z3035">
        <f t="shared" si="718"/>
        <v>101312.21780289653</v>
      </c>
    </row>
    <row r="3036" spans="5:26" x14ac:dyDescent="0.2">
      <c r="E3036">
        <f t="shared" si="720"/>
        <v>0.37887499999997215</v>
      </c>
      <c r="F3036">
        <f t="shared" si="721"/>
        <v>101325</v>
      </c>
      <c r="H3036">
        <f t="shared" si="719"/>
        <v>0.37887499999997215</v>
      </c>
      <c r="I3036">
        <f t="shared" si="707"/>
        <v>185.99999999866486</v>
      </c>
      <c r="J3036">
        <f t="shared" si="708"/>
        <v>6.3226344083251465E-2</v>
      </c>
      <c r="K3036">
        <f t="shared" si="709"/>
        <v>-2.7759550707654963</v>
      </c>
      <c r="L3036">
        <f t="shared" si="710"/>
        <v>4.8793143334904159E-4</v>
      </c>
      <c r="M3036">
        <f>J3036/SQRT('Exhaust Gas Math'!$E$14*$B$21*$B$23)</f>
        <v>1.0733673487955781E-3</v>
      </c>
      <c r="N3036">
        <f t="shared" si="711"/>
        <v>5.39102853896051E-2</v>
      </c>
      <c r="O3036">
        <f t="shared" si="712"/>
        <v>3.821278781773839E-4</v>
      </c>
      <c r="P3036">
        <f t="shared" si="713"/>
        <v>1</v>
      </c>
      <c r="Q3036">
        <f>($B$16/2)*(COS((ACOS((2*'Intake Valve Fxn Scratch'!$B$1)/$B$16-1)/($B$17/2))*(I3036-($B$17/2)))+1)*P3036</f>
        <v>5.2797710445975955E-3</v>
      </c>
      <c r="R3036">
        <f t="shared" si="714"/>
        <v>0.6947067163944205</v>
      </c>
      <c r="S3036">
        <f t="shared" si="715"/>
        <v>4.755595971781771E-4</v>
      </c>
      <c r="T3036">
        <f>S3036*'Exhaust Gas Math'!$C$14</f>
        <v>5.6340377968491274E-4</v>
      </c>
      <c r="U3036">
        <f>(T3036/'Exhaust Gas Math'!$B$14)+('Exhaust Gas Math'!$D$10)</f>
        <v>1.9888428196589116E-2</v>
      </c>
      <c r="V3036">
        <f>('Exhaust Gas Math'!$E$10*(2.53982214E-12*V3035^4 - 0.0000000071629564556*V3035^3 + 7.56281407226508E-06*V3035^2 - 0.00322508455050905*V3035 + 1.62997098133725)*$B$24+T3036*'Exhaust Gas Math'!$D$14*$B$23)/('Exhaust Gas Math'!$E$10*(2.53982214E-12*V3035^4 - 0.0000000071629564556*V3035^3 + 7.56281407226508E-06*V3035^2 - 0.00322508455050905*V3035 + 1.62997098133725)+T3036*'Exhaust Gas Math'!$D$14)</f>
        <v>311.53657905161566</v>
      </c>
      <c r="W3036">
        <f>(353.3116967483*V3036^-1.0020802909)*('Exhaust Gas Math'!$E$10/(T3036+'Exhaust Gas Math'!$E$10))+(357.4500179626*V3036^-1.0038444015 )*(T3036/(T3036+'Exhaust Gas Math'!$E$10))</f>
        <v>1.1223041981647521</v>
      </c>
      <c r="X3036">
        <f t="shared" si="716"/>
        <v>4.3241968616616235</v>
      </c>
      <c r="Y3036">
        <f t="shared" si="717"/>
        <v>105580.75159178959</v>
      </c>
      <c r="Z3036">
        <f t="shared" si="718"/>
        <v>101325</v>
      </c>
    </row>
    <row r="3037" spans="5:26" x14ac:dyDescent="0.2">
      <c r="E3037">
        <f t="shared" si="720"/>
        <v>0.37899999999997214</v>
      </c>
      <c r="F3037">
        <f t="shared" si="721"/>
        <v>101325</v>
      </c>
      <c r="H3037">
        <f t="shared" si="719"/>
        <v>0.37899999999997214</v>
      </c>
      <c r="I3037">
        <f t="shared" si="707"/>
        <v>191.99999999866122</v>
      </c>
      <c r="J3037">
        <f t="shared" si="708"/>
        <v>6.2707278943415476E-2</v>
      </c>
      <c r="K3037">
        <f t="shared" si="709"/>
        <v>-5.5214961974874219</v>
      </c>
      <c r="L3037">
        <f t="shared" si="710"/>
        <v>4.8425218626125632E-4</v>
      </c>
      <c r="M3037">
        <f>J3037/SQRT('Exhaust Gas Math'!$E$14*$B$21*$B$23)</f>
        <v>1.0645553957864915E-3</v>
      </c>
      <c r="N3037">
        <f t="shared" si="711"/>
        <v>5.6301139017559024E-2</v>
      </c>
      <c r="O3037">
        <f t="shared" si="712"/>
        <v>3.9907477091371684E-4</v>
      </c>
      <c r="P3037">
        <f t="shared" si="713"/>
        <v>1</v>
      </c>
      <c r="Q3037">
        <f>($B$16/2)*(COS((ACOS((2*'Intake Valve Fxn Scratch'!$B$1)/$B$16-1)/($B$17/2))*(I3037-($B$17/2)))+1)*P3037</f>
        <v>4.8677924022009871E-3</v>
      </c>
      <c r="R3037">
        <f t="shared" si="714"/>
        <v>0.6404990002896036</v>
      </c>
      <c r="S3037">
        <f t="shared" si="715"/>
        <v>4.9228307581916327E-4</v>
      </c>
      <c r="T3037">
        <f>S3037*'Exhaust Gas Math'!$C$14</f>
        <v>5.832163775837233E-4</v>
      </c>
      <c r="U3037">
        <f>(T3037/'Exhaust Gas Math'!$B$14)+('Exhaust Gas Math'!$D$10)</f>
        <v>2.0572328710873222E-2</v>
      </c>
      <c r="V3037">
        <f>('Exhaust Gas Math'!$E$10*(2.53982214E-12*V3036^4 - 0.0000000071629564556*V3036^3 + 7.56281407226508E-06*V3036^2 - 0.00322508455050905*V3036 + 1.62997098133725)*$B$24+T3037*'Exhaust Gas Math'!$D$14*$B$23)/('Exhaust Gas Math'!$E$10*(2.53982214E-12*V3036^4 - 0.0000000071629564556*V3036^3 + 7.56281407226508E-06*V3036^2 - 0.00322508455050905*V3036 + 1.62997098133725)+T3037*'Exhaust Gas Math'!$D$14)</f>
        <v>311.0860218297089</v>
      </c>
      <c r="W3037">
        <f>(353.3116967483*V3037^-1.0020802909)*('Exhaust Gas Math'!$E$10/(T3037+'Exhaust Gas Math'!$E$10))+(357.4500179626*V3037^-1.0038444015 )*(T3037/(T3037+'Exhaust Gas Math'!$E$10))</f>
        <v>1.1239367206304038</v>
      </c>
      <c r="X3037">
        <f t="shared" si="716"/>
        <v>17.132684588936396</v>
      </c>
      <c r="Y3037">
        <f t="shared" si="717"/>
        <v>109881.9606244423</v>
      </c>
      <c r="Z3037">
        <f t="shared" si="718"/>
        <v>101325</v>
      </c>
    </row>
    <row r="3038" spans="5:26" x14ac:dyDescent="0.2">
      <c r="E3038">
        <f t="shared" si="720"/>
        <v>0.37912499999997212</v>
      </c>
      <c r="F3038">
        <f t="shared" si="721"/>
        <v>101325</v>
      </c>
      <c r="H3038">
        <f t="shared" si="719"/>
        <v>0.37912499999997212</v>
      </c>
      <c r="I3038">
        <f t="shared" si="707"/>
        <v>197.99999999866122</v>
      </c>
      <c r="J3038">
        <f t="shared" si="708"/>
        <v>6.1848491566784874E-2</v>
      </c>
      <c r="K3038">
        <f t="shared" si="709"/>
        <v>-8.2065426564237978</v>
      </c>
      <c r="L3038">
        <f t="shared" si="710"/>
        <v>4.7816491375535621E-4</v>
      </c>
      <c r="M3038">
        <f>J3038/SQRT('Exhaust Gas Math'!$E$14*$B$21*$B$23)</f>
        <v>1.0499761196477455E-3</v>
      </c>
      <c r="N3038">
        <f t="shared" si="711"/>
        <v>5.8465535048034908E-2</v>
      </c>
      <c r="O3038">
        <f t="shared" si="712"/>
        <v>4.1441648273520123E-4</v>
      </c>
      <c r="P3038">
        <f t="shared" si="713"/>
        <v>1</v>
      </c>
      <c r="Q3038">
        <f>($B$16/2)*(COS((ACOS((2*'Intake Valve Fxn Scratch'!$B$1)/$B$16-1)/($B$17/2))*(I3038-($B$17/2)))+1)*P3038</f>
        <v>4.4416683252857794E-3</v>
      </c>
      <c r="R3038">
        <f t="shared" si="714"/>
        <v>0.5844300428007605</v>
      </c>
      <c r="S3038">
        <f t="shared" si="715"/>
        <v>5.0609723437888734E-4</v>
      </c>
      <c r="T3038">
        <f>S3038*'Exhaust Gas Math'!$C$14</f>
        <v>5.9958225305316358E-4</v>
      </c>
      <c r="U3038">
        <f>(T3038/'Exhaust Gas Math'!$B$14)+('Exhaust Gas Math'!$D$10)</f>
        <v>2.113725364941103E-2</v>
      </c>
      <c r="V3038">
        <f>('Exhaust Gas Math'!$E$10*(2.53982214E-12*V3037^4 - 0.0000000071629564556*V3037^3 + 7.56281407226508E-06*V3037^2 - 0.00322508455050905*V3037 + 1.62997098133725)*$B$24+T3038*'Exhaust Gas Math'!$D$14*$B$23)/('Exhaust Gas Math'!$E$10*(2.53982214E-12*V3037^4 - 0.0000000071629564556*V3037^3 + 7.56281407226508E-06*V3037^2 - 0.00322508455050905*V3037 + 1.62997098133725)+T3038*'Exhaust Gas Math'!$D$14)</f>
        <v>310.73591957819229</v>
      </c>
      <c r="W3038">
        <f>(353.3116967483*V3038^-1.0020802909)*('Exhaust Gas Math'!$E$10/(T3038+'Exhaust Gas Math'!$E$10))+(357.4500179626*V3038^-1.0038444015 )*(T3038/(T3038+'Exhaust Gas Math'!$E$10))</f>
        <v>1.12520853713059</v>
      </c>
      <c r="X3038">
        <f t="shared" si="716"/>
        <v>37.889902294848667</v>
      </c>
      <c r="Y3038">
        <f t="shared" si="717"/>
        <v>114207.95354158523</v>
      </c>
      <c r="Z3038">
        <f t="shared" si="718"/>
        <v>101325</v>
      </c>
    </row>
    <row r="3039" spans="5:26" x14ac:dyDescent="0.2">
      <c r="E3039">
        <f t="shared" si="720"/>
        <v>0.37924999999997211</v>
      </c>
      <c r="F3039">
        <f t="shared" si="721"/>
        <v>101325</v>
      </c>
      <c r="H3039">
        <f t="shared" si="719"/>
        <v>0.37924999999997211</v>
      </c>
      <c r="I3039">
        <f t="shared" si="707"/>
        <v>203.99999999866122</v>
      </c>
      <c r="J3039">
        <f t="shared" si="708"/>
        <v>6.0659391007571756E-2</v>
      </c>
      <c r="K3039">
        <f t="shared" si="709"/>
        <v>-10.801676516685532</v>
      </c>
      <c r="L3039">
        <f t="shared" si="710"/>
        <v>4.697363092627659E-4</v>
      </c>
      <c r="M3039">
        <f>J3039/SQRT('Exhaust Gas Math'!$E$14*$B$21*$B$23)</f>
        <v>1.0297892539796413E-3</v>
      </c>
      <c r="N3039">
        <f t="shared" si="711"/>
        <v>6.0328632871927336E-2</v>
      </c>
      <c r="O3039">
        <f t="shared" si="712"/>
        <v>4.2762252705746316E-4</v>
      </c>
      <c r="P3039">
        <f t="shared" si="713"/>
        <v>1</v>
      </c>
      <c r="Q3039">
        <f>($B$16/2)*(COS((ACOS((2*'Intake Valve Fxn Scratch'!$B$1)/$B$16-1)/($B$17/2))*(I3039-($B$17/2)))+1)*P3039</f>
        <v>4.0070438345643665E-3</v>
      </c>
      <c r="R3039">
        <f t="shared" si="714"/>
        <v>0.52724260981110083</v>
      </c>
      <c r="S3039">
        <f t="shared" si="715"/>
        <v>5.168248038230945E-4</v>
      </c>
      <c r="T3039">
        <f>S3039*'Exhaust Gas Math'!$C$14</f>
        <v>6.1229139236516905E-4</v>
      </c>
      <c r="U3039">
        <f>(T3039/'Exhaust Gas Math'!$B$14)+('Exhaust Gas Math'!$D$10)</f>
        <v>2.1575953660180981E-2</v>
      </c>
      <c r="V3039">
        <f>('Exhaust Gas Math'!$E$10*(2.53982214E-12*V3038^4 - 0.0000000071629564556*V3038^3 + 7.56281407226508E-06*V3038^2 - 0.00322508455050905*V3038 + 1.62997098133725)*$B$24+T3039*'Exhaust Gas Math'!$D$14*$B$23)/('Exhaust Gas Math'!$E$10*(2.53982214E-12*V3038^4 - 0.0000000071629564556*V3038^3 + 7.56281407226508E-06*V3038^2 - 0.00322508455050905*V3038 + 1.62997098133725)+T3039*'Exhaust Gas Math'!$D$14)</f>
        <v>310.47676082362426</v>
      </c>
      <c r="W3039">
        <f>(353.3116967483*V3039^-1.0020802909)*('Exhaust Gas Math'!$E$10/(T3039+'Exhaust Gas Math'!$E$10))+(357.4500179626*V3039^-1.0038444015 )*(T3039/(T3039+'Exhaust Gas Math'!$E$10))</f>
        <v>1.1261518352107049</v>
      </c>
      <c r="X3039">
        <f t="shared" si="716"/>
        <v>65.697567145425879</v>
      </c>
      <c r="Y3039">
        <f t="shared" si="717"/>
        <v>118571.14293612177</v>
      </c>
      <c r="Z3039">
        <f t="shared" si="718"/>
        <v>101325</v>
      </c>
    </row>
    <row r="3040" spans="5:26" x14ac:dyDescent="0.2">
      <c r="E3040">
        <f t="shared" si="720"/>
        <v>0.3793749999999721</v>
      </c>
      <c r="F3040">
        <f t="shared" si="721"/>
        <v>101325</v>
      </c>
      <c r="H3040">
        <f t="shared" si="719"/>
        <v>0.3793749999999721</v>
      </c>
      <c r="I3040">
        <f t="shared" si="707"/>
        <v>209.99999999866122</v>
      </c>
      <c r="J3040">
        <f t="shared" si="708"/>
        <v>5.9153005300336868E-2</v>
      </c>
      <c r="K3040">
        <f t="shared" si="709"/>
        <v>-13.278464948635733</v>
      </c>
      <c r="L3040">
        <f t="shared" si="710"/>
        <v>4.5905871833809618E-4</v>
      </c>
      <c r="M3040">
        <f>J3040/SQRT('Exhaust Gas Math'!$E$14*$B$21*$B$23)</f>
        <v>1.0042159703067906E-3</v>
      </c>
      <c r="N3040">
        <f t="shared" si="711"/>
        <v>6.1813705050651174E-2</v>
      </c>
      <c r="O3040">
        <f t="shared" si="712"/>
        <v>4.3814904303664639E-4</v>
      </c>
      <c r="P3040">
        <f t="shared" si="713"/>
        <v>1</v>
      </c>
      <c r="Q3040">
        <f>($B$16/2)*(COS((ACOS((2*'Intake Valve Fxn Scratch'!$B$1)/$B$16-1)/($B$17/2))*(I3040-($B$17/2)))+1)*P3040</f>
        <v>3.5696765588238578E-3</v>
      </c>
      <c r="R3040">
        <f t="shared" si="714"/>
        <v>0.46969428405577074</v>
      </c>
      <c r="S3040">
        <f t="shared" si="715"/>
        <v>5.2444240115648918E-4</v>
      </c>
      <c r="T3040">
        <f>S3040*'Exhaust Gas Math'!$C$14</f>
        <v>6.2131609327588226E-4</v>
      </c>
      <c r="U3040">
        <f>(T3040/'Exhaust Gas Math'!$B$14)+('Exhaust Gas Math'!$D$10)</f>
        <v>2.1887472504182128E-2</v>
      </c>
      <c r="V3040">
        <f>('Exhaust Gas Math'!$E$10*(2.53982214E-12*V3039^4 - 0.0000000071629564556*V3039^3 + 7.56281407226508E-06*V3039^2 - 0.00322508455050905*V3039 + 1.62997098133725)*$B$24+T3040*'Exhaust Gas Math'!$D$14*$B$23)/('Exhaust Gas Math'!$E$10*(2.53982214E-12*V3039^4 - 0.0000000071629564556*V3039^3 + 7.56281407226508E-06*V3039^2 - 0.00322508455050905*V3039 + 1.62997098133725)+T3040*'Exhaust Gas Math'!$D$14)</f>
        <v>310.29910852878896</v>
      </c>
      <c r="W3040">
        <f>(353.3116967483*V3040^-1.0020802909)*('Exhaust Gas Math'!$E$10/(T3040+'Exhaust Gas Math'!$E$10))+(357.4500179626*V3040^-1.0038444015 )*(T3040/(T3040+'Exhaust Gas Math'!$E$10))</f>
        <v>1.1267993748782501</v>
      </c>
      <c r="X3040">
        <f t="shared" si="716"/>
        <v>99.337298416342918</v>
      </c>
      <c r="Y3040">
        <f t="shared" si="717"/>
        <v>123010.43079156661</v>
      </c>
      <c r="Z3040">
        <f t="shared" si="718"/>
        <v>101325</v>
      </c>
    </row>
    <row r="3041" spans="5:26" x14ac:dyDescent="0.2">
      <c r="E3041">
        <f t="shared" si="720"/>
        <v>0.37949999999997208</v>
      </c>
      <c r="F3041">
        <f t="shared" si="721"/>
        <v>101325</v>
      </c>
      <c r="H3041">
        <f t="shared" si="719"/>
        <v>0.37949999999997208</v>
      </c>
      <c r="I3041">
        <f t="shared" si="707"/>
        <v>215.99999999866122</v>
      </c>
      <c r="J3041">
        <f t="shared" si="708"/>
        <v>5.7345838722121775E-2</v>
      </c>
      <c r="K3041">
        <f t="shared" si="709"/>
        <v>-15.60977173990999</v>
      </c>
      <c r="L3041">
        <f t="shared" si="710"/>
        <v>4.4624912690195858E-4</v>
      </c>
      <c r="M3041">
        <f>J3041/SQRT('Exhaust Gas Math'!$E$14*$B$21*$B$23)</f>
        <v>9.7353645487669382E-4</v>
      </c>
      <c r="N3041">
        <f t="shared" si="711"/>
        <v>6.2845765439933282E-2</v>
      </c>
      <c r="O3041">
        <f t="shared" si="712"/>
        <v>4.4546451250331964E-4</v>
      </c>
      <c r="P3041">
        <f t="shared" si="713"/>
        <v>1</v>
      </c>
      <c r="Q3041">
        <f>($B$16/2)*(COS((ACOS((2*'Intake Valve Fxn Scratch'!$B$1)/$B$16-1)/($B$17/2))*(I3041-($B$17/2)))+1)*P3041</f>
        <v>3.1353604615226068E-3</v>
      </c>
      <c r="R3041">
        <f t="shared" si="714"/>
        <v>0.41254742914771142</v>
      </c>
      <c r="S3041">
        <f t="shared" si="715"/>
        <v>5.2909220005265564E-4</v>
      </c>
      <c r="T3041">
        <f>S3041*'Exhaust Gas Math'!$C$14</f>
        <v>6.2682479142521931E-4</v>
      </c>
      <c r="U3041">
        <f>(T3041/'Exhaust Gas Math'!$B$14)+('Exhaust Gas Math'!$D$10)</f>
        <v>2.2077624321556549E-2</v>
      </c>
      <c r="V3041">
        <f>('Exhaust Gas Math'!$E$10*(2.53982214E-12*V3040^4 - 0.0000000071629564556*V3040^3 + 7.56281407226508E-06*V3040^2 - 0.00322508455050905*V3040 + 1.62997098133725)*$B$24+T3041*'Exhaust Gas Math'!$D$14*$B$23)/('Exhaust Gas Math'!$E$10*(2.53982214E-12*V3040^4 - 0.0000000071629564556*V3040^3 + 7.56281407226508E-06*V3040^2 - 0.00322508455050905*V3040 + 1.62997098133725)+T3041*'Exhaust Gas Math'!$D$14)</f>
        <v>310.19320645602016</v>
      </c>
      <c r="W3041">
        <f>(353.3116967483*V3041^-1.0020802909)*('Exhaust Gas Math'!$E$10/(T3041+'Exhaust Gas Math'!$E$10))+(357.4500179626*V3041^-1.0038444015 )*(T3041/(T3041+'Exhaust Gas Math'!$E$10))</f>
        <v>1.1271857400269607</v>
      </c>
      <c r="X3041">
        <f t="shared" si="716"/>
        <v>137.32784188997306</v>
      </c>
      <c r="Y3041">
        <f t="shared" si="717"/>
        <v>127597.23973416444</v>
      </c>
      <c r="Z3041">
        <f t="shared" si="718"/>
        <v>101325</v>
      </c>
    </row>
    <row r="3042" spans="5:26" x14ac:dyDescent="0.2">
      <c r="E3042">
        <f t="shared" si="720"/>
        <v>0.37962499999997207</v>
      </c>
      <c r="F3042">
        <f t="shared" si="721"/>
        <v>101325</v>
      </c>
      <c r="H3042">
        <f t="shared" si="719"/>
        <v>0.37962499999997207</v>
      </c>
      <c r="I3042">
        <f t="shared" si="707"/>
        <v>221.99999999865759</v>
      </c>
      <c r="J3042">
        <f t="shared" si="708"/>
        <v>5.5257690968129353E-2</v>
      </c>
      <c r="K3042">
        <f t="shared" si="709"/>
        <v>-17.770054605448312</v>
      </c>
      <c r="L3042">
        <f t="shared" si="710"/>
        <v>4.3144787951869296E-4</v>
      </c>
      <c r="M3042">
        <f>J3042/SQRT('Exhaust Gas Math'!$E$14*$B$21*$B$23)</f>
        <v>9.3808683888047157E-4</v>
      </c>
      <c r="N3042">
        <f t="shared" si="711"/>
        <v>6.3355736789048406E-2</v>
      </c>
      <c r="O3042">
        <f t="shared" si="712"/>
        <v>4.4907930081616718E-4</v>
      </c>
      <c r="P3042">
        <f t="shared" si="713"/>
        <v>1</v>
      </c>
      <c r="Q3042">
        <f>($B$16/2)*(COS((ACOS((2*'Intake Valve Fxn Scratch'!$B$1)/$B$16-1)/($B$17/2))*(I3042-($B$17/2)))+1)*P3042</f>
        <v>2.709849086048122E-3</v>
      </c>
      <c r="R3042">
        <f t="shared" si="714"/>
        <v>0.35655909026948973</v>
      </c>
      <c r="S3042">
        <f t="shared" si="715"/>
        <v>5.3107798614828762E-4</v>
      </c>
      <c r="T3042">
        <f>S3042*'Exhaust Gas Math'!$C$14</f>
        <v>6.2917738697489047E-4</v>
      </c>
      <c r="U3042">
        <f>(T3042/'Exhaust Gas Math'!$B$14)+('Exhaust Gas Math'!$D$10)</f>
        <v>2.2158832314296321E-2</v>
      </c>
      <c r="V3042">
        <f>('Exhaust Gas Math'!$E$10*(2.53982214E-12*V3041^4 - 0.0000000071629564556*V3041^3 + 7.56281407226508E-06*V3041^2 - 0.00322508455050905*V3041 + 1.62997098133725)*$B$24+T3042*'Exhaust Gas Math'!$D$14*$B$23)/('Exhaust Gas Math'!$E$10*(2.53982214E-12*V3041^4 - 0.0000000071629564556*V3041^3 + 7.56281407226508E-06*V3041^2 - 0.00322508455050905*V3041 + 1.62997098133725)+T3042*'Exhaust Gas Math'!$D$14)</f>
        <v>310.14862761277897</v>
      </c>
      <c r="W3042">
        <f>(353.3116967483*V3042^-1.0020802909)*('Exhaust Gas Math'!$E$10/(T3042+'Exhaust Gas Math'!$E$10))+(357.4500179626*V3042^-1.0038444015 )*(T3042/(T3042+'Exhaust Gas Math'!$E$10))</f>
        <v>1.1273484574003847</v>
      </c>
      <c r="X3042">
        <f t="shared" si="716"/>
        <v>177.99413976357167</v>
      </c>
      <c r="Y3042">
        <f t="shared" si="717"/>
        <v>132440.99467477249</v>
      </c>
      <c r="Z3042">
        <f t="shared" si="718"/>
        <v>101325</v>
      </c>
    </row>
    <row r="3043" spans="5:26" x14ac:dyDescent="0.2">
      <c r="E3043">
        <f t="shared" si="720"/>
        <v>0.37974999999997205</v>
      </c>
      <c r="F3043">
        <f t="shared" si="721"/>
        <v>101325</v>
      </c>
      <c r="H3043">
        <f t="shared" si="719"/>
        <v>0.37974999999997205</v>
      </c>
      <c r="I3043">
        <f t="shared" si="707"/>
        <v>227.99999999865759</v>
      </c>
      <c r="J3043">
        <f t="shared" si="708"/>
        <v>5.2911440222127612E-2</v>
      </c>
      <c r="K3043">
        <f t="shared" si="709"/>
        <v>-19.735645034105282</v>
      </c>
      <c r="L3043">
        <f t="shared" si="710"/>
        <v>4.1481714175200656E-4</v>
      </c>
      <c r="M3043">
        <f>J3043/SQRT('Exhaust Gas Math'!$E$14*$B$21*$B$23)</f>
        <v>8.982555157293255E-4</v>
      </c>
      <c r="N3043">
        <f t="shared" si="711"/>
        <v>6.3284913265735598E-2</v>
      </c>
      <c r="O3043">
        <f t="shared" si="712"/>
        <v>4.4857728821332183E-4</v>
      </c>
      <c r="P3043">
        <f t="shared" si="713"/>
        <v>1</v>
      </c>
      <c r="Q3043">
        <f>($B$16/2)*(COS((ACOS((2*'Intake Valve Fxn Scratch'!$B$1)/$B$16-1)/($B$17/2))*(I3043-($B$17/2)))+1)*P3043</f>
        <v>2.2987793364330888E-3</v>
      </c>
      <c r="R3043">
        <f t="shared" si="714"/>
        <v>0.30247096532014328</v>
      </c>
      <c r="S3043">
        <f t="shared" si="715"/>
        <v>5.3084403973275923E-4</v>
      </c>
      <c r="T3043">
        <f>S3043*'Exhaust Gas Math'!$C$14</f>
        <v>6.2890022656106532E-4</v>
      </c>
      <c r="U3043">
        <f>(T3043/'Exhaust Gas Math'!$B$14)+('Exhaust Gas Math'!$D$10)</f>
        <v>2.2149265161592657E-2</v>
      </c>
      <c r="V3043">
        <f>('Exhaust Gas Math'!$E$10*(2.53982214E-12*V3042^4 - 0.0000000071629564556*V3042^3 + 7.56281407226508E-06*V3042^2 - 0.00322508455050905*V3042 + 1.62997098133725)*$B$24+T3043*'Exhaust Gas Math'!$D$14*$B$23)/('Exhaust Gas Math'!$E$10*(2.53982214E-12*V3042^4 - 0.0000000071629564556*V3042^3 + 7.56281407226508E-06*V3042^2 - 0.00322508455050905*V3042 + 1.62997098133725)+T3043*'Exhaust Gas Math'!$D$14)</f>
        <v>310.15403660183352</v>
      </c>
      <c r="W3043">
        <f>(353.3116967483*V3043^-1.0020802909)*('Exhaust Gas Math'!$E$10/(T3043+'Exhaust Gas Math'!$E$10))+(357.4500179626*V3043^-1.0038444015 )*(T3043/(T3043+'Exhaust Gas Math'!$E$10))</f>
        <v>1.1273287118595809</v>
      </c>
      <c r="X3043">
        <f t="shared" si="716"/>
        <v>219.54483437347034</v>
      </c>
      <c r="Y3043">
        <f t="shared" si="717"/>
        <v>137693.71052453853</v>
      </c>
      <c r="Z3043">
        <f t="shared" si="718"/>
        <v>101325</v>
      </c>
    </row>
    <row r="3044" spans="5:26" x14ac:dyDescent="0.2">
      <c r="E3044">
        <f t="shared" si="720"/>
        <v>0.37987499999997204</v>
      </c>
      <c r="F3044">
        <f t="shared" si="721"/>
        <v>101325</v>
      </c>
      <c r="H3044">
        <f t="shared" si="719"/>
        <v>0.37987499999997204</v>
      </c>
      <c r="I3044">
        <f t="shared" si="707"/>
        <v>233.99999999865759</v>
      </c>
      <c r="J3044">
        <f t="shared" si="708"/>
        <v>5.0332792498271731E-2</v>
      </c>
      <c r="K3044">
        <f t="shared" si="709"/>
        <v>-21.485007605820424</v>
      </c>
      <c r="L3044">
        <f t="shared" si="710"/>
        <v>3.9653912344505865E-4</v>
      </c>
      <c r="M3044">
        <f>J3044/SQRT('Exhaust Gas Math'!$E$14*$B$21*$B$23)</f>
        <v>8.5447888573489676E-4</v>
      </c>
      <c r="N3044">
        <f t="shared" si="711"/>
        <v>6.2589395196883141E-2</v>
      </c>
      <c r="O3044">
        <f t="shared" si="712"/>
        <v>4.4364730422299654E-4</v>
      </c>
      <c r="P3044">
        <f t="shared" si="713"/>
        <v>1</v>
      </c>
      <c r="Q3044">
        <f>($B$16/2)*(COS((ACOS((2*'Intake Valve Fxn Scratch'!$B$1)/$B$16-1)/($B$17/2))*(I3044-($B$17/2)))+1)*P3044</f>
        <v>1.9075968032379463E-3</v>
      </c>
      <c r="R3044">
        <f t="shared" si="714"/>
        <v>0.25099957937341399</v>
      </c>
      <c r="S3044">
        <f t="shared" si="715"/>
        <v>5.2893754071607212E-4</v>
      </c>
      <c r="T3044">
        <f>S3044*'Exhaust Gas Math'!$C$14</f>
        <v>6.2664156380178005E-4</v>
      </c>
      <c r="U3044">
        <f>(T3044/'Exhaust Gas Math'!$B$14)+('Exhaust Gas Math'!$D$10)</f>
        <v>2.2071299584813738E-2</v>
      </c>
      <c r="V3044">
        <f>('Exhaust Gas Math'!$E$10*(2.53982214E-12*V3043^4 - 0.0000000071629564556*V3043^3 + 7.56281407226508E-06*V3043^2 - 0.00322508455050905*V3043 + 1.62997098133725)*$B$24+T3044*'Exhaust Gas Math'!$D$14*$B$23)/('Exhaust Gas Math'!$E$10*(2.53982214E-12*V3043^4 - 0.0000000071629564556*V3043^3 + 7.56281407226508E-06*V3043^2 - 0.00322508455050905*V3043 + 1.62997098133725)+T3044*'Exhaust Gas Math'!$D$14)</f>
        <v>310.1971616988784</v>
      </c>
      <c r="W3044">
        <f>(353.3116967483*V3044^-1.0020802909)*('Exhaust Gas Math'!$E$10/(T3044+'Exhaust Gas Math'!$E$10))+(357.4500179626*V3044^-1.0038444015 )*(T3044/(T3044+'Exhaust Gas Math'!$E$10))</f>
        <v>1.1271713061267536</v>
      </c>
      <c r="X3044">
        <f t="shared" si="716"/>
        <v>260.1542663813733</v>
      </c>
      <c r="Y3044">
        <f t="shared" si="717"/>
        <v>143553.47866715625</v>
      </c>
      <c r="Z3044">
        <f t="shared" si="718"/>
        <v>101325</v>
      </c>
    </row>
    <row r="3045" spans="5:26" x14ac:dyDescent="0.2">
      <c r="E3045">
        <f t="shared" si="720"/>
        <v>0.37999999999997203</v>
      </c>
      <c r="F3045">
        <f t="shared" si="721"/>
        <v>101325</v>
      </c>
      <c r="H3045">
        <f t="shared" si="719"/>
        <v>0.37999999999997203</v>
      </c>
      <c r="I3045">
        <f t="shared" si="707"/>
        <v>239.99999999865759</v>
      </c>
      <c r="J3045">
        <f t="shared" si="708"/>
        <v>4.7550000000642231E-2</v>
      </c>
      <c r="K3045">
        <f t="shared" si="709"/>
        <v>-22.998975938179246</v>
      </c>
      <c r="L3045">
        <f t="shared" si="710"/>
        <v>3.7681408239135009E-4</v>
      </c>
      <c r="M3045">
        <f>J3045/SQRT('Exhaust Gas Math'!$E$14*$B$21*$B$23)</f>
        <v>8.0723657481627381E-4</v>
      </c>
      <c r="N3045">
        <f t="shared" si="711"/>
        <v>6.1244119152698034E-2</v>
      </c>
      <c r="O3045">
        <f t="shared" si="712"/>
        <v>4.3411169378034729E-4</v>
      </c>
      <c r="P3045">
        <f t="shared" si="713"/>
        <v>1</v>
      </c>
      <c r="Q3045">
        <f>($B$16/2)*(COS((ACOS((2*'Intake Valve Fxn Scratch'!$B$1)/$B$16-1)/($B$17/2))*(I3045-($B$17/2)))+1)*P3045</f>
        <v>1.5414836238300631E-3</v>
      </c>
      <c r="R3045">
        <f t="shared" si="714"/>
        <v>0.20282679260921882</v>
      </c>
      <c r="S3045">
        <f t="shared" si="715"/>
        <v>5.2595770784541192E-4</v>
      </c>
      <c r="T3045">
        <f>S3045*'Exhaust Gas Math'!$C$14</f>
        <v>6.2311130363644832E-4</v>
      </c>
      <c r="U3045">
        <f>(T3045/'Exhaust Gas Math'!$B$14)+('Exhaust Gas Math'!$D$10)</f>
        <v>2.1949440414453653E-2</v>
      </c>
      <c r="V3045">
        <f>('Exhaust Gas Math'!$E$10*(2.53982214E-12*V3044^4 - 0.0000000071629564556*V3044^3 + 7.56281407226508E-06*V3044^2 - 0.00322508455050905*V3044 + 1.62997098133725)*$B$24+T3045*'Exhaust Gas Math'!$D$14*$B$23)/('Exhaust Gas Math'!$E$10*(2.53982214E-12*V3044^4 - 0.0000000071629564556*V3044^3 + 7.56281407226508E-06*V3044^2 - 0.00322508455050905*V3044 + 1.62997098133725)+T3045*'Exhaust Gas Math'!$D$14)</f>
        <v>310.26507546835302</v>
      </c>
      <c r="W3045">
        <f>(353.3116967483*V3045^-1.0020802909)*('Exhaust Gas Math'!$E$10/(T3045+'Exhaust Gas Math'!$E$10))+(357.4500179626*V3045^-1.0038444015 )*(T3045/(T3045+'Exhaust Gas Math'!$E$10))</f>
        <v>1.1269235109749269</v>
      </c>
      <c r="X3045">
        <f t="shared" si="716"/>
        <v>298.04472633889452</v>
      </c>
      <c r="Y3045">
        <f t="shared" si="717"/>
        <v>150266.87617850673</v>
      </c>
      <c r="Z3045">
        <f t="shared" si="718"/>
        <v>101325</v>
      </c>
    </row>
    <row r="3046" spans="5:26" x14ac:dyDescent="0.2">
      <c r="E3046">
        <f t="shared" si="720"/>
        <v>0.38012499999997201</v>
      </c>
      <c r="F3046">
        <f t="shared" si="721"/>
        <v>101325</v>
      </c>
      <c r="H3046">
        <f t="shared" si="719"/>
        <v>0.38012499999997201</v>
      </c>
      <c r="I3046">
        <f t="shared" si="707"/>
        <v>245.99999999865759</v>
      </c>
      <c r="J3046">
        <f t="shared" si="708"/>
        <v>4.4593551586181557E-2</v>
      </c>
      <c r="K3046">
        <f t="shared" si="709"/>
        <v>-24.260962677313561</v>
      </c>
      <c r="L3046">
        <f t="shared" si="710"/>
        <v>3.558581302684073E-4</v>
      </c>
      <c r="M3046">
        <f>J3046/SQRT('Exhaust Gas Math'!$E$14*$B$21*$B$23)</f>
        <v>7.5704617961799825E-4</v>
      </c>
      <c r="N3046">
        <f t="shared" si="711"/>
        <v>5.924608890287078E-2</v>
      </c>
      <c r="O3046">
        <f t="shared" si="712"/>
        <v>4.1994921895048982E-4</v>
      </c>
      <c r="P3046">
        <f t="shared" si="713"/>
        <v>1</v>
      </c>
      <c r="Q3046">
        <f>($B$16/2)*(COS((ACOS((2*'Intake Valve Fxn Scratch'!$B$1)/$B$16-1)/($B$17/2))*(I3046-($B$17/2)))+1)*P3046</f>
        <v>1.2052898327245245E-3</v>
      </c>
      <c r="R3046">
        <f t="shared" si="714"/>
        <v>0.15859076746375322</v>
      </c>
      <c r="S3046">
        <f t="shared" si="715"/>
        <v>5.2249723747693647E-4</v>
      </c>
      <c r="T3046">
        <f>S3046*'Exhaust Gas Math'!$C$14</f>
        <v>6.1901162381365583E-4</v>
      </c>
      <c r="U3046">
        <f>(T3046/'Exhaust Gas Math'!$B$14)+('Exhaust Gas Math'!$D$10)</f>
        <v>2.1807925750221946E-2</v>
      </c>
      <c r="V3046">
        <f>('Exhaust Gas Math'!$E$10*(2.53982214E-12*V3045^4 - 0.0000000071629564556*V3045^3 + 7.56281407226508E-06*V3045^2 - 0.00322508455050905*V3045 + 1.62997098133725)*$B$24+T3046*'Exhaust Gas Math'!$D$14*$B$23)/('Exhaust Gas Math'!$E$10*(2.53982214E-12*V3045^4 - 0.0000000071629564556*V3045^3 + 7.56281407226508E-06*V3045^2 - 0.00322508455050905*V3045 + 1.62997098133725)+T3046*'Exhaust Gas Math'!$D$14)</f>
        <v>310.34484558849925</v>
      </c>
      <c r="W3046">
        <f>(353.3116967483*V3046^-1.0020802909)*('Exhaust Gas Math'!$E$10/(T3046+'Exhaust Gas Math'!$E$10))+(357.4500179626*V3046^-1.0038444015 )*(T3046/(T3046+'Exhaust Gas Math'!$E$10))</f>
        <v>1.1266325946186726</v>
      </c>
      <c r="X3046">
        <f t="shared" si="716"/>
        <v>331.56476734344403</v>
      </c>
      <c r="Y3046">
        <f t="shared" si="717"/>
        <v>158130.64480996356</v>
      </c>
      <c r="Z3046">
        <f t="shared" si="718"/>
        <v>101325</v>
      </c>
    </row>
    <row r="3047" spans="5:26" x14ac:dyDescent="0.2">
      <c r="E3047">
        <f t="shared" si="720"/>
        <v>0.380249999999972</v>
      </c>
      <c r="F3047">
        <f t="shared" si="721"/>
        <v>101325</v>
      </c>
      <c r="H3047">
        <f t="shared" si="719"/>
        <v>0.380249999999972</v>
      </c>
      <c r="I3047">
        <f t="shared" si="707"/>
        <v>251.99999999865759</v>
      </c>
      <c r="J3047">
        <f t="shared" si="708"/>
        <v>4.1495838722391945E-2</v>
      </c>
      <c r="K3047">
        <f t="shared" si="709"/>
        <v>-25.257141232423077</v>
      </c>
      <c r="L3047">
        <f t="shared" si="710"/>
        <v>3.9769296294121147E-5</v>
      </c>
      <c r="M3047">
        <f>J3047/SQRT('Exhaust Gas Math'!$E$14*$B$21*$B$23)</f>
        <v>7.044575966128234E-4</v>
      </c>
      <c r="N3047">
        <f t="shared" si="711"/>
        <v>5.6616440724918039E-2</v>
      </c>
      <c r="O3047">
        <f t="shared" si="712"/>
        <v>0</v>
      </c>
      <c r="P3047">
        <f t="shared" si="713"/>
        <v>0</v>
      </c>
      <c r="Q3047">
        <f>($B$16/2)*(COS((ACOS((2*'Intake Valve Fxn Scratch'!$B$1)/$B$16-1)/($B$17/2))*(I3047-($B$17/2)))+1)*P3047</f>
        <v>0</v>
      </c>
      <c r="R3047">
        <f t="shared" si="714"/>
        <v>0</v>
      </c>
      <c r="S3047">
        <f t="shared" si="715"/>
        <v>0</v>
      </c>
      <c r="T3047">
        <f>S3047*'Exhaust Gas Math'!$C$14</f>
        <v>0</v>
      </c>
      <c r="U3047">
        <f>(T3047/'Exhaust Gas Math'!$B$14)+('Exhaust Gas Math'!$D$10)</f>
        <v>4.4059320573952224E-4</v>
      </c>
      <c r="V3047">
        <f>('Exhaust Gas Math'!$E$10*(2.53982214E-12*V3046^4 - 0.0000000071629564556*V3046^3 + 7.56281407226508E-06*V3046^2 - 0.00322508455050905*V3046 + 1.62997098133725)*$B$24+T3047*'Exhaust Gas Math'!$D$14*$B$23)/('Exhaust Gas Math'!$E$10*(2.53982214E-12*V3046^4 - 0.0000000071629564556*V3046^3 + 7.56281407226508E-06*V3046^2 - 0.00322508455050905*V3046 + 1.62997098133725)+T3047*'Exhaust Gas Math'!$D$14)</f>
        <v>1100</v>
      </c>
      <c r="W3047">
        <f>(353.3116967483*V3047^-1.0020802909)*('Exhaust Gas Math'!$E$10/(T3047+'Exhaust Gas Math'!$E$10))+(357.4500179626*V3047^-1.0038444015 )*(T3047/(T3047+'Exhaust Gas Math'!$E$10))</f>
        <v>0.31654710700089367</v>
      </c>
      <c r="X3047">
        <f t="shared" si="716"/>
        <v>0</v>
      </c>
      <c r="Y3047">
        <f t="shared" si="717"/>
        <v>101325</v>
      </c>
      <c r="Z3047">
        <f t="shared" si="718"/>
        <v>101325</v>
      </c>
    </row>
    <row r="3048" spans="5:26" x14ac:dyDescent="0.2">
      <c r="E3048">
        <f t="shared" si="720"/>
        <v>0.38037499999997199</v>
      </c>
      <c r="F3048">
        <f t="shared" si="721"/>
        <v>101325</v>
      </c>
      <c r="H3048">
        <f t="shared" si="719"/>
        <v>0.38037499999997199</v>
      </c>
      <c r="I3048">
        <f t="shared" si="707"/>
        <v>257.99999999865395</v>
      </c>
      <c r="J3048">
        <f t="shared" si="708"/>
        <v>3.8290800599650503E-2</v>
      </c>
      <c r="K3048">
        <f t="shared" si="709"/>
        <v>-25.976597262793181</v>
      </c>
      <c r="L3048">
        <f t="shared" si="710"/>
        <v>3.9769296294121147E-5</v>
      </c>
      <c r="M3048">
        <f>J3048/SQRT('Exhaust Gas Math'!$E$14*$B$21*$B$23)</f>
        <v>6.5004699732107917E-4</v>
      </c>
      <c r="N3048">
        <f t="shared" si="711"/>
        <v>5.3401053070730946E-2</v>
      </c>
      <c r="O3048">
        <f t="shared" si="712"/>
        <v>0</v>
      </c>
      <c r="P3048">
        <f t="shared" si="713"/>
        <v>0</v>
      </c>
      <c r="Q3048">
        <f>($B$16/2)*(COS((ACOS((2*'Intake Valve Fxn Scratch'!$B$1)/$B$16-1)/($B$17/2))*(I3048-($B$17/2)))+1)*P3048</f>
        <v>0</v>
      </c>
      <c r="R3048">
        <f t="shared" si="714"/>
        <v>0</v>
      </c>
      <c r="S3048">
        <f t="shared" si="715"/>
        <v>0</v>
      </c>
      <c r="T3048">
        <f>S3048*'Exhaust Gas Math'!$C$14</f>
        <v>0</v>
      </c>
      <c r="U3048">
        <f>(T3048/'Exhaust Gas Math'!$B$14)+('Exhaust Gas Math'!$D$10)</f>
        <v>4.4059320573952224E-4</v>
      </c>
      <c r="V3048">
        <f>('Exhaust Gas Math'!$E$10*(2.53982214E-12*V3047^4 - 0.0000000071629564556*V3047^3 + 7.56281407226508E-06*V3047^2 - 0.00322508455050905*V3047 + 1.62997098133725)*$B$24+T3048*'Exhaust Gas Math'!$D$14*$B$23)/('Exhaust Gas Math'!$E$10*(2.53982214E-12*V3047^4 - 0.0000000071629564556*V3047^3 + 7.56281407226508E-06*V3047^2 - 0.00322508455050905*V3047 + 1.62997098133725)+T3048*'Exhaust Gas Math'!$D$14)</f>
        <v>1100</v>
      </c>
      <c r="W3048">
        <f>(353.3116967483*V3048^-1.0020802909)*('Exhaust Gas Math'!$E$10/(T3048+'Exhaust Gas Math'!$E$10))+(357.4500179626*V3048^-1.0038444015 )*(T3048/(T3048+'Exhaust Gas Math'!$E$10))</f>
        <v>0.31654710700089367</v>
      </c>
      <c r="X3048">
        <f t="shared" si="716"/>
        <v>0</v>
      </c>
      <c r="Y3048">
        <f t="shared" si="717"/>
        <v>101325</v>
      </c>
      <c r="Z3048">
        <f t="shared" si="718"/>
        <v>101325</v>
      </c>
    </row>
    <row r="3049" spans="5:26" x14ac:dyDescent="0.2">
      <c r="E3049">
        <f t="shared" si="720"/>
        <v>0.38049999999997197</v>
      </c>
      <c r="F3049">
        <f t="shared" si="721"/>
        <v>101325</v>
      </c>
      <c r="H3049">
        <f t="shared" si="719"/>
        <v>0.38049999999997197</v>
      </c>
      <c r="I3049">
        <f t="shared" si="707"/>
        <v>263.99999999865395</v>
      </c>
      <c r="J3049">
        <f t="shared" si="708"/>
        <v>3.5013552286323857E-2</v>
      </c>
      <c r="K3049">
        <f t="shared" si="709"/>
        <v>-26.411448257600057</v>
      </c>
      <c r="L3049">
        <f t="shared" si="710"/>
        <v>3.9769296294121147E-5</v>
      </c>
      <c r="M3049">
        <f>J3049/SQRT('Exhaust Gas Math'!$E$14*$B$21*$B$23)</f>
        <v>5.9441051565469686E-4</v>
      </c>
      <c r="N3049">
        <f t="shared" si="711"/>
        <v>4.9669531179770979E-2</v>
      </c>
      <c r="O3049">
        <f t="shared" si="712"/>
        <v>0</v>
      </c>
      <c r="P3049">
        <f t="shared" si="713"/>
        <v>0</v>
      </c>
      <c r="Q3049">
        <f>($B$16/2)*(COS((ACOS((2*'Intake Valve Fxn Scratch'!$B$1)/$B$16-1)/($B$17/2))*(I3049-($B$17/2)))+1)*P3049</f>
        <v>0</v>
      </c>
      <c r="R3049">
        <f t="shared" si="714"/>
        <v>0</v>
      </c>
      <c r="S3049">
        <f t="shared" si="715"/>
        <v>0</v>
      </c>
      <c r="T3049">
        <f>S3049*'Exhaust Gas Math'!$C$14</f>
        <v>0</v>
      </c>
      <c r="U3049">
        <f>(T3049/'Exhaust Gas Math'!$B$14)+('Exhaust Gas Math'!$D$10)</f>
        <v>4.4059320573952224E-4</v>
      </c>
      <c r="V3049">
        <f>('Exhaust Gas Math'!$E$10*(2.53982214E-12*V3048^4 - 0.0000000071629564556*V3048^3 + 7.56281407226508E-06*V3048^2 - 0.00322508455050905*V3048 + 1.62997098133725)*$B$24+T3049*'Exhaust Gas Math'!$D$14*$B$23)/('Exhaust Gas Math'!$E$10*(2.53982214E-12*V3048^4 - 0.0000000071629564556*V3048^3 + 7.56281407226508E-06*V3048^2 - 0.00322508455050905*V3048 + 1.62997098133725)+T3049*'Exhaust Gas Math'!$D$14)</f>
        <v>1100</v>
      </c>
      <c r="W3049">
        <f>(353.3116967483*V3049^-1.0020802909)*('Exhaust Gas Math'!$E$10/(T3049+'Exhaust Gas Math'!$E$10))+(357.4500179626*V3049^-1.0038444015 )*(T3049/(T3049+'Exhaust Gas Math'!$E$10))</f>
        <v>0.31654710700089367</v>
      </c>
      <c r="X3049">
        <f t="shared" si="716"/>
        <v>0</v>
      </c>
      <c r="Y3049">
        <f t="shared" si="717"/>
        <v>101325</v>
      </c>
      <c r="Z3049">
        <f t="shared" si="718"/>
        <v>101325</v>
      </c>
    </row>
    <row r="3050" spans="5:26" x14ac:dyDescent="0.2">
      <c r="E3050">
        <f t="shared" si="720"/>
        <v>0.38062499999997196</v>
      </c>
      <c r="F3050">
        <f t="shared" si="721"/>
        <v>101325</v>
      </c>
      <c r="H3050">
        <f t="shared" si="719"/>
        <v>0.38062499999997196</v>
      </c>
      <c r="I3050">
        <f t="shared" si="707"/>
        <v>269.99999999865395</v>
      </c>
      <c r="J3050">
        <f t="shared" si="708"/>
        <v>3.1700000000744646E-2</v>
      </c>
      <c r="K3050">
        <f t="shared" si="709"/>
        <v>-26.556929898345718</v>
      </c>
      <c r="L3050">
        <f t="shared" si="710"/>
        <v>3.9769296294121147E-5</v>
      </c>
      <c r="M3050">
        <f>J3050/SQRT('Exhaust Gas Math'!$E$14*$B$21*$B$23)</f>
        <v>5.3815771654955552E-4</v>
      </c>
      <c r="N3050">
        <f t="shared" si="711"/>
        <v>4.5512549562584208E-2</v>
      </c>
      <c r="O3050">
        <f t="shared" si="712"/>
        <v>0</v>
      </c>
      <c r="P3050">
        <f t="shared" si="713"/>
        <v>0</v>
      </c>
      <c r="Q3050">
        <f>($B$16/2)*(COS((ACOS((2*'Intake Valve Fxn Scratch'!$B$1)/$B$16-1)/($B$17/2))*(I3050-($B$17/2)))+1)*P3050</f>
        <v>0</v>
      </c>
      <c r="R3050">
        <f t="shared" si="714"/>
        <v>0</v>
      </c>
      <c r="S3050">
        <f t="shared" si="715"/>
        <v>0</v>
      </c>
      <c r="T3050">
        <f>S3050*'Exhaust Gas Math'!$C$14</f>
        <v>0</v>
      </c>
      <c r="U3050">
        <f>(T3050/'Exhaust Gas Math'!$B$14)+('Exhaust Gas Math'!$D$10)</f>
        <v>4.4059320573952224E-4</v>
      </c>
      <c r="V3050">
        <f>('Exhaust Gas Math'!$E$10*(2.53982214E-12*V3049^4 - 0.0000000071629564556*V3049^3 + 7.56281407226508E-06*V3049^2 - 0.00322508455050905*V3049 + 1.62997098133725)*$B$24+T3050*'Exhaust Gas Math'!$D$14*$B$23)/('Exhaust Gas Math'!$E$10*(2.53982214E-12*V3049^4 - 0.0000000071629564556*V3049^3 + 7.56281407226508E-06*V3049^2 - 0.00322508455050905*V3049 + 1.62997098133725)+T3050*'Exhaust Gas Math'!$D$14)</f>
        <v>1100</v>
      </c>
      <c r="W3050">
        <f>(353.3116967483*V3050^-1.0020802909)*('Exhaust Gas Math'!$E$10/(T3050+'Exhaust Gas Math'!$E$10))+(357.4500179626*V3050^-1.0038444015 )*(T3050/(T3050+'Exhaust Gas Math'!$E$10))</f>
        <v>0.31654710700089367</v>
      </c>
      <c r="X3050">
        <f t="shared" si="716"/>
        <v>0</v>
      </c>
      <c r="Y3050">
        <f t="shared" si="717"/>
        <v>101325</v>
      </c>
      <c r="Z3050">
        <f t="shared" si="718"/>
        <v>101325</v>
      </c>
    </row>
    <row r="3051" spans="5:26" x14ac:dyDescent="0.2">
      <c r="E3051">
        <f t="shared" si="720"/>
        <v>0.38074999999997194</v>
      </c>
      <c r="F3051">
        <f t="shared" si="721"/>
        <v>101325</v>
      </c>
      <c r="H3051">
        <f t="shared" si="719"/>
        <v>0.38074999999997194</v>
      </c>
      <c r="I3051">
        <f t="shared" si="707"/>
        <v>275.99999999865395</v>
      </c>
      <c r="J3051">
        <f t="shared" si="708"/>
        <v>2.8386447715155489E-2</v>
      </c>
      <c r="K3051">
        <f t="shared" si="709"/>
        <v>-26.411448257730317</v>
      </c>
      <c r="L3051">
        <f t="shared" si="710"/>
        <v>3.9769296294121147E-5</v>
      </c>
      <c r="M3051">
        <f>J3051/SQRT('Exhaust Gas Math'!$E$14*$B$21*$B$23)</f>
        <v>4.8190491744424532E-4</v>
      </c>
      <c r="N3051">
        <f t="shared" si="711"/>
        <v>4.1037700629171253E-2</v>
      </c>
      <c r="O3051">
        <f t="shared" si="712"/>
        <v>0</v>
      </c>
      <c r="P3051">
        <f t="shared" si="713"/>
        <v>0</v>
      </c>
      <c r="Q3051">
        <f>($B$16/2)*(COS((ACOS((2*'Intake Valve Fxn Scratch'!$B$1)/$B$16-1)/($B$17/2))*(I3051-($B$17/2)))+1)*P3051</f>
        <v>0</v>
      </c>
      <c r="R3051">
        <f t="shared" si="714"/>
        <v>0</v>
      </c>
      <c r="S3051">
        <f t="shared" si="715"/>
        <v>0</v>
      </c>
      <c r="T3051">
        <f>S3051*'Exhaust Gas Math'!$C$14</f>
        <v>0</v>
      </c>
      <c r="U3051">
        <f>(T3051/'Exhaust Gas Math'!$B$14)+('Exhaust Gas Math'!$D$10)</f>
        <v>4.4059320573952224E-4</v>
      </c>
      <c r="V3051">
        <f>('Exhaust Gas Math'!$E$10*(2.53982214E-12*V3050^4 - 0.0000000071629564556*V3050^3 + 7.56281407226508E-06*V3050^2 - 0.00322508455050905*V3050 + 1.62997098133725)*$B$24+T3051*'Exhaust Gas Math'!$D$14*$B$23)/('Exhaust Gas Math'!$E$10*(2.53982214E-12*V3050^4 - 0.0000000071629564556*V3050^3 + 7.56281407226508E-06*V3050^2 - 0.00322508455050905*V3050 + 1.62997098133725)+T3051*'Exhaust Gas Math'!$D$14)</f>
        <v>1100</v>
      </c>
      <c r="W3051">
        <f>(353.3116967483*V3051^-1.0020802909)*('Exhaust Gas Math'!$E$10/(T3051+'Exhaust Gas Math'!$E$10))+(357.4500179626*V3051^-1.0038444015 )*(T3051/(T3051+'Exhaust Gas Math'!$E$10))</f>
        <v>0.31654710700089367</v>
      </c>
      <c r="X3051">
        <f t="shared" si="716"/>
        <v>0</v>
      </c>
      <c r="Y3051">
        <f t="shared" si="717"/>
        <v>101325</v>
      </c>
      <c r="Z3051">
        <f t="shared" si="718"/>
        <v>101325</v>
      </c>
    </row>
    <row r="3052" spans="5:26" x14ac:dyDescent="0.2">
      <c r="E3052">
        <f t="shared" si="720"/>
        <v>0.38087499999997193</v>
      </c>
      <c r="F3052">
        <f t="shared" si="721"/>
        <v>101325</v>
      </c>
      <c r="H3052">
        <f t="shared" si="719"/>
        <v>0.38087499999997193</v>
      </c>
      <c r="I3052">
        <f t="shared" si="707"/>
        <v>281.99999999865395</v>
      </c>
      <c r="J3052">
        <f t="shared" si="708"/>
        <v>2.510919940180625E-2</v>
      </c>
      <c r="K3052">
        <f t="shared" si="709"/>
        <v>-25.976597263052586</v>
      </c>
      <c r="L3052">
        <f t="shared" si="710"/>
        <v>3.9769296294121147E-5</v>
      </c>
      <c r="M3052">
        <f>J3052/SQRT('Exhaust Gas Math'!$E$14*$B$21*$B$23)</f>
        <v>4.2626843577747941E-4</v>
      </c>
      <c r="N3052">
        <f t="shared" si="711"/>
        <v>3.6364153775711373E-2</v>
      </c>
      <c r="O3052">
        <f t="shared" si="712"/>
        <v>0</v>
      </c>
      <c r="P3052">
        <f t="shared" si="713"/>
        <v>0</v>
      </c>
      <c r="Q3052">
        <f>($B$16/2)*(COS((ACOS((2*'Intake Valve Fxn Scratch'!$B$1)/$B$16-1)/($B$17/2))*(I3052-($B$17/2)))+1)*P3052</f>
        <v>0</v>
      </c>
      <c r="R3052">
        <f t="shared" si="714"/>
        <v>0</v>
      </c>
      <c r="S3052">
        <f t="shared" si="715"/>
        <v>0</v>
      </c>
      <c r="T3052">
        <f>S3052*'Exhaust Gas Math'!$C$14</f>
        <v>0</v>
      </c>
      <c r="U3052">
        <f>(T3052/'Exhaust Gas Math'!$B$14)+('Exhaust Gas Math'!$D$10)</f>
        <v>4.4059320573952224E-4</v>
      </c>
      <c r="V3052">
        <f>('Exhaust Gas Math'!$E$10*(2.53982214E-12*V3051^4 - 0.0000000071629564556*V3051^3 + 7.56281407226508E-06*V3051^2 - 0.00322508455050905*V3051 + 1.62997098133725)*$B$24+T3052*'Exhaust Gas Math'!$D$14*$B$23)/('Exhaust Gas Math'!$E$10*(2.53982214E-12*V3051^4 - 0.0000000071629564556*V3051^3 + 7.56281407226508E-06*V3051^2 - 0.00322508455050905*V3051 + 1.62997098133725)+T3052*'Exhaust Gas Math'!$D$14)</f>
        <v>1100</v>
      </c>
      <c r="W3052">
        <f>(353.3116967483*V3052^-1.0020802909)*('Exhaust Gas Math'!$E$10/(T3052+'Exhaust Gas Math'!$E$10))+(357.4500179626*V3052^-1.0038444015 )*(T3052/(T3052+'Exhaust Gas Math'!$E$10))</f>
        <v>0.31654710700089367</v>
      </c>
      <c r="X3052">
        <f t="shared" si="716"/>
        <v>0</v>
      </c>
      <c r="Y3052">
        <f t="shared" si="717"/>
        <v>101325</v>
      </c>
      <c r="Z3052">
        <f t="shared" si="718"/>
        <v>101325</v>
      </c>
    </row>
    <row r="3053" spans="5:26" x14ac:dyDescent="0.2">
      <c r="E3053">
        <f t="shared" si="720"/>
        <v>0.38099999999997192</v>
      </c>
      <c r="F3053">
        <f t="shared" si="721"/>
        <v>101325</v>
      </c>
      <c r="H3053">
        <f t="shared" si="719"/>
        <v>0.38099999999997192</v>
      </c>
      <c r="I3053">
        <f t="shared" si="707"/>
        <v>287.99999999865031</v>
      </c>
      <c r="J3053">
        <f t="shared" si="708"/>
        <v>2.1904161279022744E-2</v>
      </c>
      <c r="K3053">
        <f t="shared" si="709"/>
        <v>-25.257141232808163</v>
      </c>
      <c r="L3053">
        <f t="shared" si="710"/>
        <v>3.9769296294121147E-5</v>
      </c>
      <c r="M3053">
        <f>J3053/SQRT('Exhaust Gas Math'!$E$14*$B$21*$B$23)</f>
        <v>3.7185783648502108E-4</v>
      </c>
      <c r="N3053">
        <f t="shared" si="711"/>
        <v>3.1616553880920287E-2</v>
      </c>
      <c r="O3053">
        <f t="shared" si="712"/>
        <v>0</v>
      </c>
      <c r="P3053">
        <f t="shared" si="713"/>
        <v>0</v>
      </c>
      <c r="Q3053">
        <f>($B$16/2)*(COS((ACOS((2*'Intake Valve Fxn Scratch'!$B$1)/$B$16-1)/($B$17/2))*(I3053-($B$17/2)))+1)*P3053</f>
        <v>0</v>
      </c>
      <c r="R3053">
        <f t="shared" si="714"/>
        <v>0</v>
      </c>
      <c r="S3053">
        <f t="shared" si="715"/>
        <v>0</v>
      </c>
      <c r="T3053">
        <f>S3053*'Exhaust Gas Math'!$C$14</f>
        <v>0</v>
      </c>
      <c r="U3053">
        <f>(T3053/'Exhaust Gas Math'!$B$14)+('Exhaust Gas Math'!$D$10)</f>
        <v>4.4059320573952224E-4</v>
      </c>
      <c r="V3053">
        <f>('Exhaust Gas Math'!$E$10*(2.53982214E-12*V3052^4 - 0.0000000071629564556*V3052^3 + 7.56281407226508E-06*V3052^2 - 0.00322508455050905*V3052 + 1.62997098133725)*$B$24+T3053*'Exhaust Gas Math'!$D$14*$B$23)/('Exhaust Gas Math'!$E$10*(2.53982214E-12*V3052^4 - 0.0000000071629564556*V3052^3 + 7.56281407226508E-06*V3052^2 - 0.00322508455050905*V3052 + 1.62997098133725)+T3053*'Exhaust Gas Math'!$D$14)</f>
        <v>1100</v>
      </c>
      <c r="W3053">
        <f>(353.3116967483*V3053^-1.0020802909)*('Exhaust Gas Math'!$E$10/(T3053+'Exhaust Gas Math'!$E$10))+(357.4500179626*V3053^-1.0038444015 )*(T3053/(T3053+'Exhaust Gas Math'!$E$10))</f>
        <v>0.31654710700089367</v>
      </c>
      <c r="X3053">
        <f t="shared" si="716"/>
        <v>0</v>
      </c>
      <c r="Y3053">
        <f t="shared" si="717"/>
        <v>101325</v>
      </c>
      <c r="Z3053">
        <f t="shared" si="718"/>
        <v>101325</v>
      </c>
    </row>
    <row r="3054" spans="5:26" x14ac:dyDescent="0.2">
      <c r="E3054">
        <f t="shared" si="720"/>
        <v>0.3811249999999719</v>
      </c>
      <c r="F3054">
        <f t="shared" si="721"/>
        <v>101325</v>
      </c>
      <c r="H3054">
        <f t="shared" si="719"/>
        <v>0.3811249999999719</v>
      </c>
      <c r="I3054">
        <f t="shared" si="707"/>
        <v>293.99999999865031</v>
      </c>
      <c r="J3054">
        <f t="shared" si="708"/>
        <v>1.8806448415178985E-2</v>
      </c>
      <c r="K3054">
        <f t="shared" si="709"/>
        <v>-24.260962677821034</v>
      </c>
      <c r="L3054">
        <f t="shared" si="710"/>
        <v>3.9769296294121147E-5</v>
      </c>
      <c r="M3054">
        <f>J3054/SQRT('Exhaust Gas Math'!$E$14*$B$21*$B$23)</f>
        <v>3.1926925347892704E-4</v>
      </c>
      <c r="N3054">
        <f t="shared" si="711"/>
        <v>2.6918663563641532E-2</v>
      </c>
      <c r="O3054">
        <f t="shared" si="712"/>
        <v>0</v>
      </c>
      <c r="P3054">
        <f t="shared" si="713"/>
        <v>0</v>
      </c>
      <c r="Q3054">
        <f>($B$16/2)*(COS((ACOS((2*'Intake Valve Fxn Scratch'!$B$1)/$B$16-1)/($B$17/2))*(I3054-($B$17/2)))+1)*P3054</f>
        <v>0</v>
      </c>
      <c r="R3054">
        <f t="shared" si="714"/>
        <v>0</v>
      </c>
      <c r="S3054">
        <f t="shared" si="715"/>
        <v>0</v>
      </c>
      <c r="T3054">
        <f>S3054*'Exhaust Gas Math'!$C$14</f>
        <v>0</v>
      </c>
      <c r="U3054">
        <f>(T3054/'Exhaust Gas Math'!$B$14)+('Exhaust Gas Math'!$D$10)</f>
        <v>4.4059320573952224E-4</v>
      </c>
      <c r="V3054">
        <f>('Exhaust Gas Math'!$E$10*(2.53982214E-12*V3053^4 - 0.0000000071629564556*V3053^3 + 7.56281407226508E-06*V3053^2 - 0.00322508455050905*V3053 + 1.62997098133725)*$B$24+T3054*'Exhaust Gas Math'!$D$14*$B$23)/('Exhaust Gas Math'!$E$10*(2.53982214E-12*V3053^4 - 0.0000000071629564556*V3053^3 + 7.56281407226508E-06*V3053^2 - 0.00322508455050905*V3053 + 1.62997098133725)+T3054*'Exhaust Gas Math'!$D$14)</f>
        <v>1100</v>
      </c>
      <c r="W3054">
        <f>(353.3116967483*V3054^-1.0020802909)*('Exhaust Gas Math'!$E$10/(T3054+'Exhaust Gas Math'!$E$10))+(357.4500179626*V3054^-1.0038444015 )*(T3054/(T3054+'Exhaust Gas Math'!$E$10))</f>
        <v>0.31654710700089367</v>
      </c>
      <c r="X3054">
        <f t="shared" si="716"/>
        <v>0</v>
      </c>
      <c r="Y3054">
        <f t="shared" si="717"/>
        <v>101325</v>
      </c>
      <c r="Z3054">
        <f t="shared" si="718"/>
        <v>101325</v>
      </c>
    </row>
    <row r="3055" spans="5:26" x14ac:dyDescent="0.2">
      <c r="E3055">
        <f t="shared" si="720"/>
        <v>0.38124999999997189</v>
      </c>
      <c r="F3055">
        <f t="shared" si="721"/>
        <v>101325</v>
      </c>
      <c r="H3055">
        <f t="shared" si="719"/>
        <v>0.38124999999997189</v>
      </c>
      <c r="I3055">
        <f t="shared" si="707"/>
        <v>299.99999999865031</v>
      </c>
      <c r="J3055">
        <f t="shared" si="708"/>
        <v>1.5850000000645976E-2</v>
      </c>
      <c r="K3055">
        <f t="shared" si="709"/>
        <v>-22.998975938802328</v>
      </c>
      <c r="L3055">
        <f t="shared" si="710"/>
        <v>3.9769296294121147E-5</v>
      </c>
      <c r="M3055">
        <f>J3055/SQRT('Exhaust Gas Math'!$E$14*$B$21*$B$23)</f>
        <v>2.6907885827942346E-4</v>
      </c>
      <c r="N3055">
        <f t="shared" si="711"/>
        <v>2.2387269430547536E-2</v>
      </c>
      <c r="O3055">
        <f t="shared" si="712"/>
        <v>0</v>
      </c>
      <c r="P3055">
        <f t="shared" si="713"/>
        <v>0</v>
      </c>
      <c r="Q3055">
        <f>($B$16/2)*(COS((ACOS((2*'Intake Valve Fxn Scratch'!$B$1)/$B$16-1)/($B$17/2))*(I3055-($B$17/2)))+1)*P3055</f>
        <v>0</v>
      </c>
      <c r="R3055">
        <f t="shared" si="714"/>
        <v>0</v>
      </c>
      <c r="S3055">
        <f t="shared" si="715"/>
        <v>0</v>
      </c>
      <c r="T3055">
        <f>S3055*'Exhaust Gas Math'!$C$14</f>
        <v>0</v>
      </c>
      <c r="U3055">
        <f>(T3055/'Exhaust Gas Math'!$B$14)+('Exhaust Gas Math'!$D$10)</f>
        <v>4.4059320573952224E-4</v>
      </c>
      <c r="V3055">
        <f>('Exhaust Gas Math'!$E$10*(2.53982214E-12*V3054^4 - 0.0000000071629564556*V3054^3 + 7.56281407226508E-06*V3054^2 - 0.00322508455050905*V3054 + 1.62997098133725)*$B$24+T3055*'Exhaust Gas Math'!$D$14*$B$23)/('Exhaust Gas Math'!$E$10*(2.53982214E-12*V3054^4 - 0.0000000071629564556*V3054^3 + 7.56281407226508E-06*V3054^2 - 0.00322508455050905*V3054 + 1.62997098133725)+T3055*'Exhaust Gas Math'!$D$14)</f>
        <v>1100</v>
      </c>
      <c r="W3055">
        <f>(353.3116967483*V3055^-1.0020802909)*('Exhaust Gas Math'!$E$10/(T3055+'Exhaust Gas Math'!$E$10))+(357.4500179626*V3055^-1.0038444015 )*(T3055/(T3055+'Exhaust Gas Math'!$E$10))</f>
        <v>0.31654710700089367</v>
      </c>
      <c r="X3055">
        <f t="shared" si="716"/>
        <v>0</v>
      </c>
      <c r="Y3055">
        <f t="shared" si="717"/>
        <v>101325</v>
      </c>
      <c r="Z3055">
        <f t="shared" si="718"/>
        <v>101325</v>
      </c>
    </row>
    <row r="3056" spans="5:26" x14ac:dyDescent="0.2">
      <c r="E3056">
        <f t="shared" si="720"/>
        <v>0.38137499999997188</v>
      </c>
      <c r="F3056">
        <f t="shared" si="721"/>
        <v>101325</v>
      </c>
      <c r="H3056">
        <f t="shared" si="719"/>
        <v>0.38137499999997188</v>
      </c>
      <c r="I3056">
        <f t="shared" si="707"/>
        <v>305.99999999865031</v>
      </c>
      <c r="J3056">
        <f t="shared" si="708"/>
        <v>1.3067207502933133E-2</v>
      </c>
      <c r="K3056">
        <f t="shared" si="709"/>
        <v>-21.485007606553786</v>
      </c>
      <c r="L3056">
        <f t="shared" si="710"/>
        <v>3.9769296294121147E-5</v>
      </c>
      <c r="M3056">
        <f>J3056/SQRT('Exhaust Gas Math'!$E$14*$B$21*$B$23)</f>
        <v>2.2183654735938562E-4</v>
      </c>
      <c r="N3056">
        <f t="shared" si="711"/>
        <v>1.8126827987145475E-2</v>
      </c>
      <c r="O3056">
        <f t="shared" si="712"/>
        <v>0</v>
      </c>
      <c r="P3056">
        <f t="shared" si="713"/>
        <v>0</v>
      </c>
      <c r="Q3056">
        <f>($B$16/2)*(COS((ACOS((2*'Intake Valve Fxn Scratch'!$B$1)/$B$16-1)/($B$17/2))*(I3056-($B$17/2)))+1)*P3056</f>
        <v>0</v>
      </c>
      <c r="R3056">
        <f t="shared" si="714"/>
        <v>0</v>
      </c>
      <c r="S3056">
        <f t="shared" si="715"/>
        <v>0</v>
      </c>
      <c r="T3056">
        <f>S3056*'Exhaust Gas Math'!$C$14</f>
        <v>0</v>
      </c>
      <c r="U3056">
        <f>(T3056/'Exhaust Gas Math'!$B$14)+('Exhaust Gas Math'!$D$10)</f>
        <v>4.4059320573952224E-4</v>
      </c>
      <c r="V3056">
        <f>('Exhaust Gas Math'!$E$10*(2.53982214E-12*V3055^4 - 0.0000000071629564556*V3055^3 + 7.56281407226508E-06*V3055^2 - 0.00322508455050905*V3055 + 1.62997098133725)*$B$24+T3056*'Exhaust Gas Math'!$D$14*$B$23)/('Exhaust Gas Math'!$E$10*(2.53982214E-12*V3055^4 - 0.0000000071629564556*V3055^3 + 7.56281407226508E-06*V3055^2 - 0.00322508455050905*V3055 + 1.62997098133725)+T3056*'Exhaust Gas Math'!$D$14)</f>
        <v>1100</v>
      </c>
      <c r="W3056">
        <f>(353.3116967483*V3056^-1.0020802909)*('Exhaust Gas Math'!$E$10/(T3056+'Exhaust Gas Math'!$E$10))+(357.4500179626*V3056^-1.0038444015 )*(T3056/(T3056+'Exhaust Gas Math'!$E$10))</f>
        <v>0.31654710700089367</v>
      </c>
      <c r="X3056">
        <f t="shared" si="716"/>
        <v>0</v>
      </c>
      <c r="Y3056">
        <f t="shared" si="717"/>
        <v>101325</v>
      </c>
      <c r="Z3056">
        <f t="shared" si="718"/>
        <v>101325</v>
      </c>
    </row>
    <row r="3057" spans="5:26" x14ac:dyDescent="0.2">
      <c r="E3057">
        <f t="shared" si="720"/>
        <v>0.38149999999997186</v>
      </c>
      <c r="F3057">
        <f t="shared" si="721"/>
        <v>101325</v>
      </c>
      <c r="H3057">
        <f t="shared" si="719"/>
        <v>0.38149999999997186</v>
      </c>
      <c r="I3057">
        <f t="shared" si="707"/>
        <v>311.99999999865031</v>
      </c>
      <c r="J3057">
        <f t="shared" si="708"/>
        <v>1.0488559778979153E-2</v>
      </c>
      <c r="K3057">
        <f t="shared" si="709"/>
        <v>-19.735645034940141</v>
      </c>
      <c r="L3057">
        <f t="shared" si="710"/>
        <v>3.9769296294121147E-5</v>
      </c>
      <c r="M3057">
        <f>J3057/SQRT('Exhaust Gas Math'!$E$14*$B$21*$B$23)</f>
        <v>1.780599173632915E-4</v>
      </c>
      <c r="N3057">
        <f t="shared" si="711"/>
        <v>1.4225230309658315E-2</v>
      </c>
      <c r="O3057">
        <f t="shared" si="712"/>
        <v>0</v>
      </c>
      <c r="P3057">
        <f t="shared" si="713"/>
        <v>0</v>
      </c>
      <c r="Q3057">
        <f>($B$16/2)*(COS((ACOS((2*'Intake Valve Fxn Scratch'!$B$1)/$B$16-1)/($B$17/2))*(I3057-($B$17/2)))+1)*P3057</f>
        <v>0</v>
      </c>
      <c r="R3057">
        <f t="shared" si="714"/>
        <v>0</v>
      </c>
      <c r="S3057">
        <f t="shared" si="715"/>
        <v>0</v>
      </c>
      <c r="T3057">
        <f>S3057*'Exhaust Gas Math'!$C$14</f>
        <v>0</v>
      </c>
      <c r="U3057">
        <f>(T3057/'Exhaust Gas Math'!$B$14)+('Exhaust Gas Math'!$D$10)</f>
        <v>4.4059320573952224E-4</v>
      </c>
      <c r="V3057">
        <f>('Exhaust Gas Math'!$E$10*(2.53982214E-12*V3056^4 - 0.0000000071629564556*V3056^3 + 7.56281407226508E-06*V3056^2 - 0.00322508455050905*V3056 + 1.62997098133725)*$B$24+T3057*'Exhaust Gas Math'!$D$14*$B$23)/('Exhaust Gas Math'!$E$10*(2.53982214E-12*V3056^4 - 0.0000000071629564556*V3056^3 + 7.56281407226508E-06*V3056^2 - 0.00322508455050905*V3056 + 1.62997098133725)+T3057*'Exhaust Gas Math'!$D$14)</f>
        <v>1100</v>
      </c>
      <c r="W3057">
        <f>(353.3116967483*V3057^-1.0020802909)*('Exhaust Gas Math'!$E$10/(T3057+'Exhaust Gas Math'!$E$10))+(357.4500179626*V3057^-1.0038444015 )*(T3057/(T3057+'Exhaust Gas Math'!$E$10))</f>
        <v>0.31654710700089367</v>
      </c>
      <c r="X3057">
        <f t="shared" si="716"/>
        <v>0</v>
      </c>
      <c r="Y3057">
        <f t="shared" si="717"/>
        <v>101325</v>
      </c>
      <c r="Z3057">
        <f t="shared" si="718"/>
        <v>101325</v>
      </c>
    </row>
    <row r="3058" spans="5:26" x14ac:dyDescent="0.2">
      <c r="E3058">
        <f t="shared" si="720"/>
        <v>0.38162499999997185</v>
      </c>
      <c r="F3058">
        <f t="shared" si="721"/>
        <v>101325</v>
      </c>
      <c r="H3058">
        <f t="shared" si="719"/>
        <v>0.38162499999997185</v>
      </c>
      <c r="I3058">
        <f t="shared" si="707"/>
        <v>317.99999999865031</v>
      </c>
      <c r="J3058">
        <f t="shared" si="708"/>
        <v>8.1423090328659777E-3</v>
      </c>
      <c r="K3058">
        <f t="shared" si="709"/>
        <v>-17.770054606374391</v>
      </c>
      <c r="L3058">
        <f t="shared" si="710"/>
        <v>3.9769296294121147E-5</v>
      </c>
      <c r="M3058">
        <f>J3058/SQRT('Exhaust Gas Math'!$E$14*$B$21*$B$23)</f>
        <v>1.3822859421025371E-4</v>
      </c>
      <c r="N3058">
        <f t="shared" si="711"/>
        <v>1.0750931842244203E-2</v>
      </c>
      <c r="O3058">
        <f t="shared" si="712"/>
        <v>0</v>
      </c>
      <c r="P3058">
        <f t="shared" si="713"/>
        <v>0</v>
      </c>
      <c r="Q3058">
        <f>($B$16/2)*(COS((ACOS((2*'Intake Valve Fxn Scratch'!$B$1)/$B$16-1)/($B$17/2))*(I3058-($B$17/2)))+1)*P3058</f>
        <v>0</v>
      </c>
      <c r="R3058">
        <f t="shared" si="714"/>
        <v>0</v>
      </c>
      <c r="S3058">
        <f t="shared" si="715"/>
        <v>0</v>
      </c>
      <c r="T3058">
        <f>S3058*'Exhaust Gas Math'!$C$14</f>
        <v>0</v>
      </c>
      <c r="U3058">
        <f>(T3058/'Exhaust Gas Math'!$B$14)+('Exhaust Gas Math'!$D$10)</f>
        <v>4.4059320573952224E-4</v>
      </c>
      <c r="V3058">
        <f>('Exhaust Gas Math'!$E$10*(2.53982214E-12*V3057^4 - 0.0000000071629564556*V3057^3 + 7.56281407226508E-06*V3057^2 - 0.00322508455050905*V3057 + 1.62997098133725)*$B$24+T3058*'Exhaust Gas Math'!$D$14*$B$23)/('Exhaust Gas Math'!$E$10*(2.53982214E-12*V3057^4 - 0.0000000071629564556*V3057^3 + 7.56281407226508E-06*V3057^2 - 0.00322508455050905*V3057 + 1.62997098133725)+T3058*'Exhaust Gas Math'!$D$14)</f>
        <v>1100</v>
      </c>
      <c r="W3058">
        <f>(353.3116967483*V3058^-1.0020802909)*('Exhaust Gas Math'!$E$10/(T3058+'Exhaust Gas Math'!$E$10))+(357.4500179626*V3058^-1.0038444015 )*(T3058/(T3058+'Exhaust Gas Math'!$E$10))</f>
        <v>0.31654710700089367</v>
      </c>
      <c r="X3058">
        <f t="shared" si="716"/>
        <v>0</v>
      </c>
      <c r="Y3058">
        <f t="shared" si="717"/>
        <v>101325</v>
      </c>
      <c r="Z3058">
        <f t="shared" si="718"/>
        <v>101325</v>
      </c>
    </row>
    <row r="3059" spans="5:26" x14ac:dyDescent="0.2">
      <c r="E3059">
        <f t="shared" si="720"/>
        <v>0.38174999999997183</v>
      </c>
      <c r="F3059">
        <f t="shared" si="721"/>
        <v>101325</v>
      </c>
      <c r="H3059">
        <f t="shared" si="719"/>
        <v>0.38174999999997183</v>
      </c>
      <c r="I3059">
        <f t="shared" si="707"/>
        <v>323.99999999864667</v>
      </c>
      <c r="J3059">
        <f t="shared" si="708"/>
        <v>6.0541612787536163E-3</v>
      </c>
      <c r="K3059">
        <f t="shared" si="709"/>
        <v>-15.609771740919378</v>
      </c>
      <c r="L3059">
        <f t="shared" si="710"/>
        <v>3.9769296294121147E-5</v>
      </c>
      <c r="M3059">
        <f>J3059/SQRT('Exhaust Gas Math'!$E$14*$B$21*$B$23)</f>
        <v>1.0277897821199525E-4</v>
      </c>
      <c r="N3059">
        <f t="shared" si="711"/>
        <v>7.7515449037957353E-3</v>
      </c>
      <c r="O3059">
        <f t="shared" si="712"/>
        <v>0</v>
      </c>
      <c r="P3059">
        <f t="shared" si="713"/>
        <v>0</v>
      </c>
      <c r="Q3059">
        <f>($B$16/2)*(COS((ACOS((2*'Intake Valve Fxn Scratch'!$B$1)/$B$16-1)/($B$17/2))*(I3059-($B$17/2)))+1)*P3059</f>
        <v>0</v>
      </c>
      <c r="R3059">
        <f t="shared" si="714"/>
        <v>0</v>
      </c>
      <c r="S3059">
        <f t="shared" si="715"/>
        <v>0</v>
      </c>
      <c r="T3059">
        <f>S3059*'Exhaust Gas Math'!$C$14</f>
        <v>0</v>
      </c>
      <c r="U3059">
        <f>(T3059/'Exhaust Gas Math'!$B$14)+('Exhaust Gas Math'!$D$10)</f>
        <v>4.4059320573952224E-4</v>
      </c>
      <c r="V3059">
        <f>('Exhaust Gas Math'!$E$10*(2.53982214E-12*V3058^4 - 0.0000000071629564556*V3058^3 + 7.56281407226508E-06*V3058^2 - 0.00322508455050905*V3058 + 1.62997098133725)*$B$24+T3059*'Exhaust Gas Math'!$D$14*$B$23)/('Exhaust Gas Math'!$E$10*(2.53982214E-12*V3058^4 - 0.0000000071629564556*V3058^3 + 7.56281407226508E-06*V3058^2 - 0.00322508455050905*V3058 + 1.62997098133725)+T3059*'Exhaust Gas Math'!$D$14)</f>
        <v>1100</v>
      </c>
      <c r="W3059">
        <f>(353.3116967483*V3059^-1.0020802909)*('Exhaust Gas Math'!$E$10/(T3059+'Exhaust Gas Math'!$E$10))+(357.4500179626*V3059^-1.0038444015 )*(T3059/(T3059+'Exhaust Gas Math'!$E$10))</f>
        <v>0.31654710700089367</v>
      </c>
      <c r="X3059">
        <f t="shared" si="716"/>
        <v>0</v>
      </c>
      <c r="Y3059">
        <f t="shared" si="717"/>
        <v>101325</v>
      </c>
      <c r="Z3059">
        <f t="shared" si="718"/>
        <v>101325</v>
      </c>
    </row>
    <row r="3060" spans="5:26" x14ac:dyDescent="0.2">
      <c r="E3060">
        <f t="shared" si="720"/>
        <v>0.38187499999997182</v>
      </c>
      <c r="F3060">
        <f t="shared" si="721"/>
        <v>101325</v>
      </c>
      <c r="H3060">
        <f t="shared" si="719"/>
        <v>0.38187499999997182</v>
      </c>
      <c r="I3060">
        <f t="shared" si="707"/>
        <v>329.99999999864667</v>
      </c>
      <c r="J3060">
        <f t="shared" si="708"/>
        <v>4.2469947004068788E-3</v>
      </c>
      <c r="K3060">
        <f t="shared" si="709"/>
        <v>-13.278464949714943</v>
      </c>
      <c r="L3060">
        <f t="shared" si="710"/>
        <v>3.9769296294121147E-5</v>
      </c>
      <c r="M3060">
        <f>J3060/SQRT('Exhaust Gas Math'!$E$14*$B$21*$B$23)</f>
        <v>7.2099462779663754E-5</v>
      </c>
      <c r="N3060">
        <f t="shared" si="711"/>
        <v>5.2538472649446138E-3</v>
      </c>
      <c r="O3060">
        <f t="shared" si="712"/>
        <v>0</v>
      </c>
      <c r="P3060">
        <f t="shared" si="713"/>
        <v>0</v>
      </c>
      <c r="Q3060">
        <f>($B$16/2)*(COS((ACOS((2*'Intake Valve Fxn Scratch'!$B$1)/$B$16-1)/($B$17/2))*(I3060-($B$17/2)))+1)*P3060</f>
        <v>0</v>
      </c>
      <c r="R3060">
        <f t="shared" si="714"/>
        <v>0</v>
      </c>
      <c r="S3060">
        <f t="shared" si="715"/>
        <v>0</v>
      </c>
      <c r="T3060">
        <f>S3060*'Exhaust Gas Math'!$C$14</f>
        <v>0</v>
      </c>
      <c r="U3060">
        <f>(T3060/'Exhaust Gas Math'!$B$14)+('Exhaust Gas Math'!$D$10)</f>
        <v>4.4059320573952224E-4</v>
      </c>
      <c r="V3060">
        <f>('Exhaust Gas Math'!$E$10*(2.53982214E-12*V3059^4 - 0.0000000071629564556*V3059^3 + 7.56281407226508E-06*V3059^2 - 0.00322508455050905*V3059 + 1.62997098133725)*$B$24+T3060*'Exhaust Gas Math'!$D$14*$B$23)/('Exhaust Gas Math'!$E$10*(2.53982214E-12*V3059^4 - 0.0000000071629564556*V3059^3 + 7.56281407226508E-06*V3059^2 - 0.00322508455050905*V3059 + 1.62997098133725)+T3060*'Exhaust Gas Math'!$D$14)</f>
        <v>1100</v>
      </c>
      <c r="W3060">
        <f>(353.3116967483*V3060^-1.0020802909)*('Exhaust Gas Math'!$E$10/(T3060+'Exhaust Gas Math'!$E$10))+(357.4500179626*V3060^-1.0038444015 )*(T3060/(T3060+'Exhaust Gas Math'!$E$10))</f>
        <v>0.31654710700089367</v>
      </c>
      <c r="X3060">
        <f t="shared" si="716"/>
        <v>0</v>
      </c>
      <c r="Y3060">
        <f t="shared" si="717"/>
        <v>101325</v>
      </c>
      <c r="Z3060">
        <f t="shared" si="718"/>
        <v>101325</v>
      </c>
    </row>
    <row r="3061" spans="5:26" x14ac:dyDescent="0.2">
      <c r="E3061">
        <f t="shared" si="720"/>
        <v>0.38199999999997181</v>
      </c>
      <c r="F3061">
        <f t="shared" si="721"/>
        <v>101325</v>
      </c>
      <c r="H3061">
        <f t="shared" si="719"/>
        <v>0.38199999999997181</v>
      </c>
      <c r="I3061">
        <f t="shared" si="707"/>
        <v>335.99999999864667</v>
      </c>
      <c r="J3061">
        <f t="shared" si="708"/>
        <v>2.7406089930339939E-3</v>
      </c>
      <c r="K3061">
        <f t="shared" si="709"/>
        <v>-10.801676517825339</v>
      </c>
      <c r="L3061">
        <f t="shared" si="710"/>
        <v>3.9769296294121147E-5</v>
      </c>
      <c r="M3061">
        <f>J3061/SQRT('Exhaust Gas Math'!$E$14*$B$21*$B$23)</f>
        <v>4.6526179104470195E-5</v>
      </c>
      <c r="N3061">
        <f t="shared" si="711"/>
        <v>3.2650381169074469E-3</v>
      </c>
      <c r="O3061">
        <f t="shared" si="712"/>
        <v>0</v>
      </c>
      <c r="P3061">
        <f t="shared" si="713"/>
        <v>0</v>
      </c>
      <c r="Q3061">
        <f>($B$16/2)*(COS((ACOS((2*'Intake Valve Fxn Scratch'!$B$1)/$B$16-1)/($B$17/2))*(I3061-($B$17/2)))+1)*P3061</f>
        <v>0</v>
      </c>
      <c r="R3061">
        <f t="shared" si="714"/>
        <v>0</v>
      </c>
      <c r="S3061">
        <f t="shared" si="715"/>
        <v>0</v>
      </c>
      <c r="T3061">
        <f>S3061*'Exhaust Gas Math'!$C$14</f>
        <v>0</v>
      </c>
      <c r="U3061">
        <f>(T3061/'Exhaust Gas Math'!$B$14)+('Exhaust Gas Math'!$D$10)</f>
        <v>4.4059320573952224E-4</v>
      </c>
      <c r="V3061">
        <f>('Exhaust Gas Math'!$E$10*(2.53982214E-12*V3060^4 - 0.0000000071629564556*V3060^3 + 7.56281407226508E-06*V3060^2 - 0.00322508455050905*V3060 + 1.62997098133725)*$B$24+T3061*'Exhaust Gas Math'!$D$14*$B$23)/('Exhaust Gas Math'!$E$10*(2.53982214E-12*V3060^4 - 0.0000000071629564556*V3060^3 + 7.56281407226508E-06*V3060^2 - 0.00322508455050905*V3060 + 1.62997098133725)+T3061*'Exhaust Gas Math'!$D$14)</f>
        <v>1100</v>
      </c>
      <c r="W3061">
        <f>(353.3116967483*V3061^-1.0020802909)*('Exhaust Gas Math'!$E$10/(T3061+'Exhaust Gas Math'!$E$10))+(357.4500179626*V3061^-1.0038444015 )*(T3061/(T3061+'Exhaust Gas Math'!$E$10))</f>
        <v>0.31654710700089367</v>
      </c>
      <c r="X3061">
        <f t="shared" si="716"/>
        <v>0</v>
      </c>
      <c r="Y3061">
        <f t="shared" si="717"/>
        <v>101325</v>
      </c>
      <c r="Z3061">
        <f t="shared" si="718"/>
        <v>101325</v>
      </c>
    </row>
    <row r="3062" spans="5:26" x14ac:dyDescent="0.2">
      <c r="E3062">
        <f t="shared" si="720"/>
        <v>0.38212499999997179</v>
      </c>
      <c r="F3062">
        <f t="shared" si="721"/>
        <v>101325</v>
      </c>
      <c r="H3062">
        <f t="shared" si="719"/>
        <v>0.38212499999997179</v>
      </c>
      <c r="I3062">
        <f t="shared" si="707"/>
        <v>341.99999999864667</v>
      </c>
      <c r="J3062">
        <f t="shared" si="708"/>
        <v>1.5515084336747836E-3</v>
      </c>
      <c r="K3062">
        <f t="shared" si="709"/>
        <v>-8.2065426576089688</v>
      </c>
      <c r="L3062">
        <f t="shared" si="710"/>
        <v>3.9769296294121147E-5</v>
      </c>
      <c r="M3062">
        <f>J3062/SQRT('Exhaust Gas Math'!$E$14*$B$21*$B$23)</f>
        <v>2.6339313433885982E-5</v>
      </c>
      <c r="N3062">
        <f t="shared" si="711"/>
        <v>1.7749850517035162E-3</v>
      </c>
      <c r="O3062">
        <f t="shared" si="712"/>
        <v>0</v>
      </c>
      <c r="P3062">
        <f t="shared" si="713"/>
        <v>0</v>
      </c>
      <c r="Q3062">
        <f>($B$16/2)*(COS((ACOS((2*'Intake Valve Fxn Scratch'!$B$1)/$B$16-1)/($B$17/2))*(I3062-($B$17/2)))+1)*P3062</f>
        <v>0</v>
      </c>
      <c r="R3062">
        <f t="shared" si="714"/>
        <v>0</v>
      </c>
      <c r="S3062">
        <f t="shared" si="715"/>
        <v>0</v>
      </c>
      <c r="T3062">
        <f>S3062*'Exhaust Gas Math'!$C$14</f>
        <v>0</v>
      </c>
      <c r="U3062">
        <f>(T3062/'Exhaust Gas Math'!$B$14)+('Exhaust Gas Math'!$D$10)</f>
        <v>4.4059320573952224E-4</v>
      </c>
      <c r="V3062">
        <f>('Exhaust Gas Math'!$E$10*(2.53982214E-12*V3061^4 - 0.0000000071629564556*V3061^3 + 7.56281407226508E-06*V3061^2 - 0.00322508455050905*V3061 + 1.62997098133725)*$B$24+T3062*'Exhaust Gas Math'!$D$14*$B$23)/('Exhaust Gas Math'!$E$10*(2.53982214E-12*V3061^4 - 0.0000000071629564556*V3061^3 + 7.56281407226508E-06*V3061^2 - 0.00322508455050905*V3061 + 1.62997098133725)+T3062*'Exhaust Gas Math'!$D$14)</f>
        <v>1100</v>
      </c>
      <c r="W3062">
        <f>(353.3116967483*V3062^-1.0020802909)*('Exhaust Gas Math'!$E$10/(T3062+'Exhaust Gas Math'!$E$10))+(357.4500179626*V3062^-1.0038444015 )*(T3062/(T3062+'Exhaust Gas Math'!$E$10))</f>
        <v>0.31654710700089367</v>
      </c>
      <c r="X3062">
        <f t="shared" si="716"/>
        <v>0</v>
      </c>
      <c r="Y3062">
        <f t="shared" si="717"/>
        <v>101325</v>
      </c>
      <c r="Z3062">
        <f t="shared" si="718"/>
        <v>101325</v>
      </c>
    </row>
    <row r="3063" spans="5:26" x14ac:dyDescent="0.2">
      <c r="E3063">
        <f t="shared" si="720"/>
        <v>0.38224999999997178</v>
      </c>
      <c r="F3063">
        <f t="shared" si="721"/>
        <v>101325</v>
      </c>
      <c r="H3063">
        <f t="shared" si="719"/>
        <v>0.38224999999997178</v>
      </c>
      <c r="I3063">
        <f t="shared" si="707"/>
        <v>347.99999999864667</v>
      </c>
      <c r="J3063">
        <f t="shared" si="708"/>
        <v>6.927210568941633E-4</v>
      </c>
      <c r="K3063">
        <f t="shared" si="709"/>
        <v>-5.5214961987078306</v>
      </c>
      <c r="L3063">
        <f t="shared" si="710"/>
        <v>3.9769296294121147E-5</v>
      </c>
      <c r="M3063">
        <f>J3063/SQRT('Exhaust Gas Math'!$E$14*$B$21*$B$23)</f>
        <v>1.1760037292593078E-5</v>
      </c>
      <c r="N3063">
        <f t="shared" si="711"/>
        <v>7.5915782836867562E-4</v>
      </c>
      <c r="O3063">
        <f t="shared" si="712"/>
        <v>0</v>
      </c>
      <c r="P3063">
        <f t="shared" si="713"/>
        <v>0</v>
      </c>
      <c r="Q3063">
        <f>($B$16/2)*(COS((ACOS((2*'Intake Valve Fxn Scratch'!$B$1)/$B$16-1)/($B$17/2))*(I3063-($B$17/2)))+1)*P3063</f>
        <v>0</v>
      </c>
      <c r="R3063">
        <f t="shared" si="714"/>
        <v>0</v>
      </c>
      <c r="S3063">
        <f t="shared" si="715"/>
        <v>0</v>
      </c>
      <c r="T3063">
        <f>S3063*'Exhaust Gas Math'!$C$14</f>
        <v>0</v>
      </c>
      <c r="U3063">
        <f>(T3063/'Exhaust Gas Math'!$B$14)+('Exhaust Gas Math'!$D$10)</f>
        <v>4.4059320573952224E-4</v>
      </c>
      <c r="V3063">
        <f>('Exhaust Gas Math'!$E$10*(2.53982214E-12*V3062^4 - 0.0000000071629564556*V3062^3 + 7.56281407226508E-06*V3062^2 - 0.00322508455050905*V3062 + 1.62997098133725)*$B$24+T3063*'Exhaust Gas Math'!$D$14*$B$23)/('Exhaust Gas Math'!$E$10*(2.53982214E-12*V3062^4 - 0.0000000071629564556*V3062^3 + 7.56281407226508E-06*V3062^2 - 0.00322508455050905*V3062 + 1.62997098133725)+T3063*'Exhaust Gas Math'!$D$14)</f>
        <v>1100</v>
      </c>
      <c r="W3063">
        <f>(353.3116967483*V3063^-1.0020802909)*('Exhaust Gas Math'!$E$10/(T3063+'Exhaust Gas Math'!$E$10))+(357.4500179626*V3063^-1.0038444015 )*(T3063/(T3063+'Exhaust Gas Math'!$E$10))</f>
        <v>0.31654710700089367</v>
      </c>
      <c r="X3063">
        <f t="shared" si="716"/>
        <v>0</v>
      </c>
      <c r="Y3063">
        <f t="shared" si="717"/>
        <v>101325</v>
      </c>
      <c r="Z3063">
        <f t="shared" si="718"/>
        <v>101325</v>
      </c>
    </row>
    <row r="3064" spans="5:26" x14ac:dyDescent="0.2">
      <c r="E3064">
        <f t="shared" si="720"/>
        <v>0.38237499999997177</v>
      </c>
      <c r="F3064">
        <f t="shared" si="721"/>
        <v>101325</v>
      </c>
      <c r="H3064">
        <f t="shared" si="719"/>
        <v>0.38237499999997177</v>
      </c>
      <c r="I3064">
        <f t="shared" si="707"/>
        <v>353.99999999864303</v>
      </c>
      <c r="J3064">
        <f t="shared" si="708"/>
        <v>1.7365591690401277E-4</v>
      </c>
      <c r="K3064">
        <f t="shared" si="709"/>
        <v>-2.7759550720048338</v>
      </c>
      <c r="L3064">
        <f t="shared" si="710"/>
        <v>3.9769296294121147E-5</v>
      </c>
      <c r="M3064">
        <f>J3064/SQRT('Exhaust Gas Math'!$E$14*$B$21*$B$23)</f>
        <v>2.9480842808891986E-6</v>
      </c>
      <c r="N3064">
        <f t="shared" si="711"/>
        <v>1.8193581055525598E-4</v>
      </c>
      <c r="O3064">
        <f t="shared" si="712"/>
        <v>0</v>
      </c>
      <c r="P3064">
        <f t="shared" si="713"/>
        <v>0</v>
      </c>
      <c r="Q3064">
        <f>($B$16/2)*(COS((ACOS((2*'Intake Valve Fxn Scratch'!$B$1)/$B$16-1)/($B$17/2))*(I3064-($B$17/2)))+1)*P3064</f>
        <v>0</v>
      </c>
      <c r="R3064">
        <f t="shared" si="714"/>
        <v>0</v>
      </c>
      <c r="S3064">
        <f t="shared" si="715"/>
        <v>0</v>
      </c>
      <c r="T3064">
        <f>S3064*'Exhaust Gas Math'!$C$14</f>
        <v>0</v>
      </c>
      <c r="U3064">
        <f>(T3064/'Exhaust Gas Math'!$B$14)+('Exhaust Gas Math'!$D$10)</f>
        <v>4.4059320573952224E-4</v>
      </c>
      <c r="V3064">
        <f>('Exhaust Gas Math'!$E$10*(2.53982214E-12*V3063^4 - 0.0000000071629564556*V3063^3 + 7.56281407226508E-06*V3063^2 - 0.00322508455050905*V3063 + 1.62997098133725)*$B$24+T3064*'Exhaust Gas Math'!$D$14*$B$23)/('Exhaust Gas Math'!$E$10*(2.53982214E-12*V3063^4 - 0.0000000071629564556*V3063^3 + 7.56281407226508E-06*V3063^2 - 0.00322508455050905*V3063 + 1.62997098133725)+T3064*'Exhaust Gas Math'!$D$14)</f>
        <v>1100</v>
      </c>
      <c r="W3064">
        <f>(353.3116967483*V3064^-1.0020802909)*('Exhaust Gas Math'!$E$10/(T3064+'Exhaust Gas Math'!$E$10))+(357.4500179626*V3064^-1.0038444015 )*(T3064/(T3064+'Exhaust Gas Math'!$E$10))</f>
        <v>0.31654710700089367</v>
      </c>
      <c r="X3064">
        <f t="shared" si="716"/>
        <v>0</v>
      </c>
      <c r="Y3064">
        <f t="shared" si="717"/>
        <v>101325</v>
      </c>
      <c r="Z3064">
        <f t="shared" si="718"/>
        <v>101325</v>
      </c>
    </row>
    <row r="3065" spans="5:26" x14ac:dyDescent="0.2">
      <c r="E3065">
        <f t="shared" si="720"/>
        <v>0.38249999999997175</v>
      </c>
      <c r="F3065">
        <f t="shared" si="721"/>
        <v>101325</v>
      </c>
      <c r="H3065">
        <f t="shared" si="719"/>
        <v>0.38249999999997175</v>
      </c>
      <c r="I3065">
        <f t="shared" si="707"/>
        <v>359.99999999864303</v>
      </c>
      <c r="J3065">
        <f t="shared" si="708"/>
        <v>0</v>
      </c>
      <c r="K3065">
        <f t="shared" si="709"/>
        <v>-6.2850863037429378E-10</v>
      </c>
      <c r="L3065">
        <f t="shared" si="710"/>
        <v>3.9769296294121147E-5</v>
      </c>
      <c r="M3065">
        <f>J3065/SQRT('Exhaust Gas Math'!$E$14*$B$21*$B$23)</f>
        <v>0</v>
      </c>
      <c r="N3065">
        <f t="shared" si="711"/>
        <v>0</v>
      </c>
      <c r="O3065">
        <f t="shared" si="712"/>
        <v>0</v>
      </c>
      <c r="P3065">
        <f t="shared" si="713"/>
        <v>0</v>
      </c>
      <c r="Q3065">
        <f>($B$16/2)*(COS((ACOS((2*'Intake Valve Fxn Scratch'!$B$1)/$B$16-1)/($B$17/2))*(I3065-($B$17/2)))+1)*P3065</f>
        <v>0</v>
      </c>
      <c r="R3065">
        <f t="shared" si="714"/>
        <v>0</v>
      </c>
      <c r="S3065">
        <f t="shared" si="715"/>
        <v>0</v>
      </c>
      <c r="T3065">
        <f>S3065*'Exhaust Gas Math'!$C$14</f>
        <v>0</v>
      </c>
      <c r="U3065">
        <f>(T3065/'Exhaust Gas Math'!$B$14)+('Exhaust Gas Math'!$D$10)</f>
        <v>4.4059320573952224E-4</v>
      </c>
      <c r="V3065">
        <f>('Exhaust Gas Math'!$E$10*(2.53982214E-12*V3064^4 - 0.0000000071629564556*V3064^3 + 7.56281407226508E-06*V3064^2 - 0.00322508455050905*V3064 + 1.62997098133725)*$B$24+T3065*'Exhaust Gas Math'!$D$14*$B$23)/('Exhaust Gas Math'!$E$10*(2.53982214E-12*V3064^4 - 0.0000000071629564556*V3064^3 + 7.56281407226508E-06*V3064^2 - 0.00322508455050905*V3064 + 1.62997098133725)+T3065*'Exhaust Gas Math'!$D$14)</f>
        <v>1100</v>
      </c>
      <c r="W3065">
        <f>(353.3116967483*V3065^-1.0020802909)*('Exhaust Gas Math'!$E$10/(T3065+'Exhaust Gas Math'!$E$10))+(357.4500179626*V3065^-1.0038444015 )*(T3065/(T3065+'Exhaust Gas Math'!$E$10))</f>
        <v>0.31654710700089367</v>
      </c>
      <c r="X3065">
        <f t="shared" si="716"/>
        <v>0</v>
      </c>
      <c r="Y3065">
        <f t="shared" si="717"/>
        <v>101325</v>
      </c>
      <c r="Z3065">
        <f t="shared" si="718"/>
        <v>101325</v>
      </c>
    </row>
    <row r="3066" spans="5:26" x14ac:dyDescent="0.2">
      <c r="E3066">
        <f t="shared" si="720"/>
        <v>0.38262499999997174</v>
      </c>
      <c r="F3066">
        <f t="shared" si="721"/>
        <v>101325</v>
      </c>
      <c r="H3066">
        <f t="shared" si="719"/>
        <v>0.38262499999997174</v>
      </c>
      <c r="I3066">
        <f t="shared" si="707"/>
        <v>365.99999999864303</v>
      </c>
      <c r="J3066">
        <f t="shared" si="708"/>
        <v>1.7365591674736031E-4</v>
      </c>
      <c r="K3066">
        <f t="shared" si="709"/>
        <v>2.7759550707562037</v>
      </c>
      <c r="L3066">
        <f t="shared" si="710"/>
        <v>3.9769296294121147E-5</v>
      </c>
      <c r="M3066">
        <f>J3066/SQRT('Exhaust Gas Math'!$E$14*$B$21*$B$23)</f>
        <v>2.9480842782297748E-6</v>
      </c>
      <c r="N3066">
        <f t="shared" si="711"/>
        <v>1.6556832802480659E-4</v>
      </c>
      <c r="O3066">
        <f t="shared" si="712"/>
        <v>0</v>
      </c>
      <c r="P3066">
        <f t="shared" si="713"/>
        <v>0</v>
      </c>
      <c r="Q3066">
        <f>($B$16/2)*(COS((ACOS((2*'Intake Valve Fxn Scratch'!$B$1)/$B$16-1)/($B$17/2))*(I3066-($B$17/2)))+1)*P3066</f>
        <v>0</v>
      </c>
      <c r="R3066">
        <f t="shared" si="714"/>
        <v>0</v>
      </c>
      <c r="S3066">
        <f t="shared" si="715"/>
        <v>0</v>
      </c>
      <c r="T3066">
        <f>S3066*'Exhaust Gas Math'!$C$14</f>
        <v>0</v>
      </c>
      <c r="U3066">
        <f>(T3066/'Exhaust Gas Math'!$B$14)+('Exhaust Gas Math'!$D$10)</f>
        <v>4.4059320573952224E-4</v>
      </c>
      <c r="V3066">
        <f>('Exhaust Gas Math'!$E$10*(2.53982214E-12*V3065^4 - 0.0000000071629564556*V3065^3 + 7.56281407226508E-06*V3065^2 - 0.00322508455050905*V3065 + 1.62997098133725)*$B$24+T3066*'Exhaust Gas Math'!$D$14*$B$23)/('Exhaust Gas Math'!$E$10*(2.53982214E-12*V3065^4 - 0.0000000071629564556*V3065^3 + 7.56281407226508E-06*V3065^2 - 0.00322508455050905*V3065 + 1.62997098133725)+T3066*'Exhaust Gas Math'!$D$14)</f>
        <v>1100</v>
      </c>
      <c r="W3066">
        <f>(353.3116967483*V3066^-1.0020802909)*('Exhaust Gas Math'!$E$10/(T3066+'Exhaust Gas Math'!$E$10))+(357.4500179626*V3066^-1.0038444015 )*(T3066/(T3066+'Exhaust Gas Math'!$E$10))</f>
        <v>0.31654710700089367</v>
      </c>
      <c r="X3066">
        <f t="shared" si="716"/>
        <v>0</v>
      </c>
      <c r="Y3066">
        <f t="shared" si="717"/>
        <v>101325</v>
      </c>
      <c r="Z3066">
        <f t="shared" si="718"/>
        <v>101325</v>
      </c>
    </row>
    <row r="3067" spans="5:26" x14ac:dyDescent="0.2">
      <c r="E3067">
        <f t="shared" si="720"/>
        <v>0.38274999999997172</v>
      </c>
      <c r="F3067">
        <f t="shared" si="721"/>
        <v>101325</v>
      </c>
      <c r="H3067">
        <f t="shared" si="719"/>
        <v>0.38274999999997172</v>
      </c>
      <c r="I3067">
        <f t="shared" si="707"/>
        <v>371.99999999864303</v>
      </c>
      <c r="J3067">
        <f t="shared" si="708"/>
        <v>6.9272105658220104E-4</v>
      </c>
      <c r="K3067">
        <f t="shared" si="709"/>
        <v>5.5214961974782817</v>
      </c>
      <c r="L3067">
        <f t="shared" si="710"/>
        <v>3.9769296294121147E-5</v>
      </c>
      <c r="M3067">
        <f>J3067/SQRT('Exhaust Gas Math'!$E$14*$B$21*$B$23)</f>
        <v>1.1760037287297025E-5</v>
      </c>
      <c r="N3067">
        <f t="shared" si="711"/>
        <v>6.2929392654194685E-4</v>
      </c>
      <c r="O3067">
        <f t="shared" si="712"/>
        <v>0</v>
      </c>
      <c r="P3067">
        <f t="shared" si="713"/>
        <v>0</v>
      </c>
      <c r="Q3067">
        <f>($B$16/2)*(COS((ACOS((2*'Intake Valve Fxn Scratch'!$B$1)/$B$16-1)/($B$17/2))*(I3067-($B$17/2)))+1)*P3067</f>
        <v>0</v>
      </c>
      <c r="R3067">
        <f t="shared" si="714"/>
        <v>0</v>
      </c>
      <c r="S3067">
        <f t="shared" si="715"/>
        <v>0</v>
      </c>
      <c r="T3067">
        <f>S3067*'Exhaust Gas Math'!$C$14</f>
        <v>0</v>
      </c>
      <c r="U3067">
        <f>(T3067/'Exhaust Gas Math'!$B$14)+('Exhaust Gas Math'!$D$10)</f>
        <v>4.4059320573952224E-4</v>
      </c>
      <c r="V3067">
        <f>('Exhaust Gas Math'!$E$10*(2.53982214E-12*V3066^4 - 0.0000000071629564556*V3066^3 + 7.56281407226508E-06*V3066^2 - 0.00322508455050905*V3066 + 1.62997098133725)*$B$24+T3067*'Exhaust Gas Math'!$D$14*$B$23)/('Exhaust Gas Math'!$E$10*(2.53982214E-12*V3066^4 - 0.0000000071629564556*V3066^3 + 7.56281407226508E-06*V3066^2 - 0.00322508455050905*V3066 + 1.62997098133725)+T3067*'Exhaust Gas Math'!$D$14)</f>
        <v>1100</v>
      </c>
      <c r="W3067">
        <f>(353.3116967483*V3067^-1.0020802909)*('Exhaust Gas Math'!$E$10/(T3067+'Exhaust Gas Math'!$E$10))+(357.4500179626*V3067^-1.0038444015 )*(T3067/(T3067+'Exhaust Gas Math'!$E$10))</f>
        <v>0.31654710700089367</v>
      </c>
      <c r="X3067">
        <f t="shared" si="716"/>
        <v>0</v>
      </c>
      <c r="Y3067">
        <f t="shared" si="717"/>
        <v>101325</v>
      </c>
      <c r="Z3067">
        <f t="shared" si="718"/>
        <v>101325</v>
      </c>
    </row>
    <row r="3068" spans="5:26" x14ac:dyDescent="0.2">
      <c r="E3068">
        <f t="shared" si="720"/>
        <v>0.38287499999997171</v>
      </c>
      <c r="F3068">
        <f t="shared" si="721"/>
        <v>101325</v>
      </c>
      <c r="H3068">
        <f t="shared" si="719"/>
        <v>0.38287499999997171</v>
      </c>
      <c r="I3068">
        <f t="shared" si="707"/>
        <v>377.99999999864303</v>
      </c>
      <c r="J3068">
        <f t="shared" si="708"/>
        <v>1.5515084332116749E-3</v>
      </c>
      <c r="K3068">
        <f t="shared" si="709"/>
        <v>8.2065426564149107</v>
      </c>
      <c r="L3068">
        <f t="shared" si="710"/>
        <v>3.9769296294121147E-5</v>
      </c>
      <c r="M3068">
        <f>J3068/SQRT('Exhaust Gas Math'!$E$14*$B$21*$B$23)</f>
        <v>2.6339313426023978E-5</v>
      </c>
      <c r="N3068">
        <f t="shared" si="711"/>
        <v>1.3427107343622798E-3</v>
      </c>
      <c r="O3068">
        <f t="shared" si="712"/>
        <v>0</v>
      </c>
      <c r="P3068">
        <f t="shared" si="713"/>
        <v>0</v>
      </c>
      <c r="Q3068">
        <f>($B$16/2)*(COS((ACOS((2*'Intake Valve Fxn Scratch'!$B$1)/$B$16-1)/($B$17/2))*(I3068-($B$17/2)))+1)*P3068</f>
        <v>0</v>
      </c>
      <c r="R3068">
        <f t="shared" si="714"/>
        <v>0</v>
      </c>
      <c r="S3068">
        <f t="shared" si="715"/>
        <v>0</v>
      </c>
      <c r="T3068">
        <f>S3068*'Exhaust Gas Math'!$C$14</f>
        <v>0</v>
      </c>
      <c r="U3068">
        <f>(T3068/'Exhaust Gas Math'!$B$14)+('Exhaust Gas Math'!$D$10)</f>
        <v>4.4059320573952224E-4</v>
      </c>
      <c r="V3068">
        <f>('Exhaust Gas Math'!$E$10*(2.53982214E-12*V3067^4 - 0.0000000071629564556*V3067^3 + 7.56281407226508E-06*V3067^2 - 0.00322508455050905*V3067 + 1.62997098133725)*$B$24+T3068*'Exhaust Gas Math'!$D$14*$B$23)/('Exhaust Gas Math'!$E$10*(2.53982214E-12*V3067^4 - 0.0000000071629564556*V3067^3 + 7.56281407226508E-06*V3067^2 - 0.00322508455050905*V3067 + 1.62997098133725)+T3068*'Exhaust Gas Math'!$D$14)</f>
        <v>1100</v>
      </c>
      <c r="W3068">
        <f>(353.3116967483*V3068^-1.0020802909)*('Exhaust Gas Math'!$E$10/(T3068+'Exhaust Gas Math'!$E$10))+(357.4500179626*V3068^-1.0038444015 )*(T3068/(T3068+'Exhaust Gas Math'!$E$10))</f>
        <v>0.31654710700089367</v>
      </c>
      <c r="X3068">
        <f t="shared" si="716"/>
        <v>0</v>
      </c>
      <c r="Y3068">
        <f t="shared" si="717"/>
        <v>101325</v>
      </c>
      <c r="Z3068">
        <f t="shared" si="718"/>
        <v>101325</v>
      </c>
    </row>
    <row r="3069" spans="5:26" x14ac:dyDescent="0.2">
      <c r="E3069">
        <f t="shared" si="720"/>
        <v>0.3829999999999717</v>
      </c>
      <c r="F3069">
        <f t="shared" si="721"/>
        <v>101325</v>
      </c>
      <c r="H3069">
        <f t="shared" si="719"/>
        <v>0.3829999999999717</v>
      </c>
      <c r="I3069">
        <f t="shared" si="707"/>
        <v>383.99999999864303</v>
      </c>
      <c r="J3069">
        <f t="shared" si="708"/>
        <v>2.7406089924237043E-3</v>
      </c>
      <c r="K3069">
        <f t="shared" si="709"/>
        <v>10.801676516676997</v>
      </c>
      <c r="L3069">
        <f t="shared" si="710"/>
        <v>3.9769296294121147E-5</v>
      </c>
      <c r="M3069">
        <f>J3069/SQRT('Exhaust Gas Math'!$E$14*$B$21*$B$23)</f>
        <v>4.6526179094109566E-5</v>
      </c>
      <c r="N3069">
        <f t="shared" si="711"/>
        <v>2.2601711312669782E-3</v>
      </c>
      <c r="O3069">
        <f t="shared" si="712"/>
        <v>0</v>
      </c>
      <c r="P3069">
        <f t="shared" si="713"/>
        <v>0</v>
      </c>
      <c r="Q3069">
        <f>($B$16/2)*(COS((ACOS((2*'Intake Valve Fxn Scratch'!$B$1)/$B$16-1)/($B$17/2))*(I3069-($B$17/2)))+1)*P3069</f>
        <v>0</v>
      </c>
      <c r="R3069">
        <f t="shared" si="714"/>
        <v>0</v>
      </c>
      <c r="S3069">
        <f t="shared" si="715"/>
        <v>0</v>
      </c>
      <c r="T3069">
        <f>S3069*'Exhaust Gas Math'!$C$14</f>
        <v>0</v>
      </c>
      <c r="U3069">
        <f>(T3069/'Exhaust Gas Math'!$B$14)+('Exhaust Gas Math'!$D$10)</f>
        <v>4.4059320573952224E-4</v>
      </c>
      <c r="V3069">
        <f>('Exhaust Gas Math'!$E$10*(2.53982214E-12*V3068^4 - 0.0000000071629564556*V3068^3 + 7.56281407226508E-06*V3068^2 - 0.00322508455050905*V3068 + 1.62997098133725)*$B$24+T3069*'Exhaust Gas Math'!$D$14*$B$23)/('Exhaust Gas Math'!$E$10*(2.53982214E-12*V3068^4 - 0.0000000071629564556*V3068^3 + 7.56281407226508E-06*V3068^2 - 0.00322508455050905*V3068 + 1.62997098133725)+T3069*'Exhaust Gas Math'!$D$14)</f>
        <v>1100</v>
      </c>
      <c r="W3069">
        <f>(353.3116967483*V3069^-1.0020802909)*('Exhaust Gas Math'!$E$10/(T3069+'Exhaust Gas Math'!$E$10))+(357.4500179626*V3069^-1.0038444015 )*(T3069/(T3069+'Exhaust Gas Math'!$E$10))</f>
        <v>0.31654710700089367</v>
      </c>
      <c r="X3069">
        <f t="shared" si="716"/>
        <v>0</v>
      </c>
      <c r="Y3069">
        <f t="shared" si="717"/>
        <v>101325</v>
      </c>
      <c r="Z3069">
        <f t="shared" si="718"/>
        <v>101325</v>
      </c>
    </row>
    <row r="3070" spans="5:26" x14ac:dyDescent="0.2">
      <c r="E3070">
        <f t="shared" si="720"/>
        <v>0.38312499999997168</v>
      </c>
      <c r="F3070">
        <f t="shared" si="721"/>
        <v>101325</v>
      </c>
      <c r="H3070">
        <f t="shared" si="719"/>
        <v>0.38312499999997168</v>
      </c>
      <c r="I3070">
        <f t="shared" si="707"/>
        <v>389.9999999986394</v>
      </c>
      <c r="J3070">
        <f t="shared" si="708"/>
        <v>4.2469946996575546E-3</v>
      </c>
      <c r="K3070">
        <f t="shared" si="709"/>
        <v>13.278464948627642</v>
      </c>
      <c r="L3070">
        <f t="shared" si="710"/>
        <v>3.9769296294121147E-5</v>
      </c>
      <c r="M3070">
        <f>J3070/SQRT('Exhaust Gas Math'!$E$14*$B$21*$B$23)</f>
        <v>7.2099462766942783E-5</v>
      </c>
      <c r="N3070">
        <f t="shared" si="711"/>
        <v>3.3402709598677055E-3</v>
      </c>
      <c r="O3070">
        <f t="shared" si="712"/>
        <v>0</v>
      </c>
      <c r="P3070">
        <f t="shared" si="713"/>
        <v>0</v>
      </c>
      <c r="Q3070">
        <f>($B$16/2)*(COS((ACOS((2*'Intake Valve Fxn Scratch'!$B$1)/$B$16-1)/($B$17/2))*(I3070-($B$17/2)))+1)*P3070</f>
        <v>0</v>
      </c>
      <c r="R3070">
        <f t="shared" si="714"/>
        <v>0</v>
      </c>
      <c r="S3070">
        <f t="shared" si="715"/>
        <v>0</v>
      </c>
      <c r="T3070">
        <f>S3070*'Exhaust Gas Math'!$C$14</f>
        <v>0</v>
      </c>
      <c r="U3070">
        <f>(T3070/'Exhaust Gas Math'!$B$14)+('Exhaust Gas Math'!$D$10)</f>
        <v>4.4059320573952224E-4</v>
      </c>
      <c r="V3070">
        <f>('Exhaust Gas Math'!$E$10*(2.53982214E-12*V3069^4 - 0.0000000071629564556*V3069^3 + 7.56281407226508E-06*V3069^2 - 0.00322508455050905*V3069 + 1.62997098133725)*$B$24+T3070*'Exhaust Gas Math'!$D$14*$B$23)/('Exhaust Gas Math'!$E$10*(2.53982214E-12*V3069^4 - 0.0000000071629564556*V3069^3 + 7.56281407226508E-06*V3069^2 - 0.00322508455050905*V3069 + 1.62997098133725)+T3070*'Exhaust Gas Math'!$D$14)</f>
        <v>1100</v>
      </c>
      <c r="W3070">
        <f>(353.3116967483*V3070^-1.0020802909)*('Exhaust Gas Math'!$E$10/(T3070+'Exhaust Gas Math'!$E$10))+(357.4500179626*V3070^-1.0038444015 )*(T3070/(T3070+'Exhaust Gas Math'!$E$10))</f>
        <v>0.31654710700089367</v>
      </c>
      <c r="X3070">
        <f t="shared" si="716"/>
        <v>0</v>
      </c>
      <c r="Y3070">
        <f t="shared" si="717"/>
        <v>101325</v>
      </c>
      <c r="Z3070">
        <f t="shared" si="718"/>
        <v>101325</v>
      </c>
    </row>
    <row r="3071" spans="5:26" x14ac:dyDescent="0.2">
      <c r="E3071">
        <f t="shared" si="720"/>
        <v>0.38324999999997167</v>
      </c>
      <c r="F3071">
        <f t="shared" si="721"/>
        <v>101325</v>
      </c>
      <c r="H3071">
        <f t="shared" si="719"/>
        <v>0.38324999999997167</v>
      </c>
      <c r="I3071">
        <f t="shared" si="707"/>
        <v>395.9999999986394</v>
      </c>
      <c r="J3071">
        <f t="shared" si="708"/>
        <v>6.0541612778727306E-3</v>
      </c>
      <c r="K3071">
        <f t="shared" si="709"/>
        <v>15.609771739903653</v>
      </c>
      <c r="L3071">
        <f t="shared" si="710"/>
        <v>3.9769296294121147E-5</v>
      </c>
      <c r="M3071">
        <f>J3071/SQRT('Exhaust Gas Math'!$E$14*$B$21*$B$23)</f>
        <v>1.0277897819704081E-4</v>
      </c>
      <c r="N3071">
        <f t="shared" si="711"/>
        <v>4.5467954919611794E-3</v>
      </c>
      <c r="O3071">
        <f t="shared" si="712"/>
        <v>0</v>
      </c>
      <c r="P3071">
        <f t="shared" si="713"/>
        <v>0</v>
      </c>
      <c r="Q3071">
        <f>($B$16/2)*(COS((ACOS((2*'Intake Valve Fxn Scratch'!$B$1)/$B$16-1)/($B$17/2))*(I3071-($B$17/2)))+1)*P3071</f>
        <v>0</v>
      </c>
      <c r="R3071">
        <f t="shared" si="714"/>
        <v>0</v>
      </c>
      <c r="S3071">
        <f t="shared" si="715"/>
        <v>0</v>
      </c>
      <c r="T3071">
        <f>S3071*'Exhaust Gas Math'!$C$14</f>
        <v>0</v>
      </c>
      <c r="U3071">
        <f>(T3071/'Exhaust Gas Math'!$B$14)+('Exhaust Gas Math'!$D$10)</f>
        <v>4.4059320573952224E-4</v>
      </c>
      <c r="V3071">
        <f>('Exhaust Gas Math'!$E$10*(2.53982214E-12*V3070^4 - 0.0000000071629564556*V3070^3 + 7.56281407226508E-06*V3070^2 - 0.00322508455050905*V3070 + 1.62997098133725)*$B$24+T3071*'Exhaust Gas Math'!$D$14*$B$23)/('Exhaust Gas Math'!$E$10*(2.53982214E-12*V3070^4 - 0.0000000071629564556*V3070^3 + 7.56281407226508E-06*V3070^2 - 0.00322508455050905*V3070 + 1.62997098133725)+T3071*'Exhaust Gas Math'!$D$14)</f>
        <v>1100</v>
      </c>
      <c r="W3071">
        <f>(353.3116967483*V3071^-1.0020802909)*('Exhaust Gas Math'!$E$10/(T3071+'Exhaust Gas Math'!$E$10))+(357.4500179626*V3071^-1.0038444015 )*(T3071/(T3071+'Exhaust Gas Math'!$E$10))</f>
        <v>0.31654710700089367</v>
      </c>
      <c r="X3071">
        <f t="shared" si="716"/>
        <v>0</v>
      </c>
      <c r="Y3071">
        <f t="shared" si="717"/>
        <v>101325</v>
      </c>
      <c r="Z3071">
        <f t="shared" si="718"/>
        <v>101325</v>
      </c>
    </row>
    <row r="3072" spans="5:26" x14ac:dyDescent="0.2">
      <c r="E3072">
        <f t="shared" si="720"/>
        <v>0.38337499999997166</v>
      </c>
      <c r="F3072">
        <f t="shared" si="721"/>
        <v>101325</v>
      </c>
      <c r="H3072">
        <f t="shared" si="719"/>
        <v>0.38337499999997166</v>
      </c>
      <c r="I3072">
        <f t="shared" si="707"/>
        <v>401.9999999986394</v>
      </c>
      <c r="J3072">
        <f t="shared" si="708"/>
        <v>8.1423090318631826E-3</v>
      </c>
      <c r="K3072">
        <f t="shared" si="709"/>
        <v>17.77005460544137</v>
      </c>
      <c r="L3072">
        <f t="shared" si="710"/>
        <v>3.9769296294121147E-5</v>
      </c>
      <c r="M3072">
        <f>J3072/SQRT('Exhaust Gas Math'!$E$14*$B$21*$B$23)</f>
        <v>1.3822859419322967E-4</v>
      </c>
      <c r="N3072">
        <f t="shared" si="711"/>
        <v>5.8492450475025881E-3</v>
      </c>
      <c r="O3072">
        <f t="shared" si="712"/>
        <v>0</v>
      </c>
      <c r="P3072">
        <f t="shared" si="713"/>
        <v>0</v>
      </c>
      <c r="Q3072">
        <f>($B$16/2)*(COS((ACOS((2*'Intake Valve Fxn Scratch'!$B$1)/$B$16-1)/($B$17/2))*(I3072-($B$17/2)))+1)*P3072</f>
        <v>0</v>
      </c>
      <c r="R3072">
        <f t="shared" si="714"/>
        <v>0</v>
      </c>
      <c r="S3072">
        <f t="shared" si="715"/>
        <v>0</v>
      </c>
      <c r="T3072">
        <f>S3072*'Exhaust Gas Math'!$C$14</f>
        <v>0</v>
      </c>
      <c r="U3072">
        <f>(T3072/'Exhaust Gas Math'!$B$14)+('Exhaust Gas Math'!$D$10)</f>
        <v>4.4059320573952224E-4</v>
      </c>
      <c r="V3072">
        <f>('Exhaust Gas Math'!$E$10*(2.53982214E-12*V3071^4 - 0.0000000071629564556*V3071^3 + 7.56281407226508E-06*V3071^2 - 0.00322508455050905*V3071 + 1.62997098133725)*$B$24+T3072*'Exhaust Gas Math'!$D$14*$B$23)/('Exhaust Gas Math'!$E$10*(2.53982214E-12*V3071^4 - 0.0000000071629564556*V3071^3 + 7.56281407226508E-06*V3071^2 - 0.00322508455050905*V3071 + 1.62997098133725)+T3072*'Exhaust Gas Math'!$D$14)</f>
        <v>1100</v>
      </c>
      <c r="W3072">
        <f>(353.3116967483*V3072^-1.0020802909)*('Exhaust Gas Math'!$E$10/(T3072+'Exhaust Gas Math'!$E$10))+(357.4500179626*V3072^-1.0038444015 )*(T3072/(T3072+'Exhaust Gas Math'!$E$10))</f>
        <v>0.31654710700089367</v>
      </c>
      <c r="X3072">
        <f t="shared" si="716"/>
        <v>0</v>
      </c>
      <c r="Y3072">
        <f t="shared" si="717"/>
        <v>101325</v>
      </c>
      <c r="Z3072">
        <f t="shared" si="718"/>
        <v>101325</v>
      </c>
    </row>
    <row r="3073" spans="5:26" x14ac:dyDescent="0.2">
      <c r="E3073">
        <f t="shared" si="720"/>
        <v>0.38349999999997164</v>
      </c>
      <c r="F3073">
        <f t="shared" si="721"/>
        <v>101325</v>
      </c>
      <c r="H3073">
        <f t="shared" si="719"/>
        <v>0.38349999999997164</v>
      </c>
      <c r="I3073">
        <f t="shared" si="707"/>
        <v>407.9999999986394</v>
      </c>
      <c r="J3073">
        <f t="shared" si="708"/>
        <v>1.0488559777865437E-2</v>
      </c>
      <c r="K3073">
        <f t="shared" si="709"/>
        <v>19.735645034100042</v>
      </c>
      <c r="L3073">
        <f t="shared" si="710"/>
        <v>3.9769296294121147E-5</v>
      </c>
      <c r="M3073">
        <f>J3073/SQRT('Exhaust Gas Math'!$E$14*$B$21*$B$23)</f>
        <v>1.780599173443844E-4</v>
      </c>
      <c r="N3073">
        <f t="shared" si="711"/>
        <v>7.2230121591949671E-3</v>
      </c>
      <c r="O3073">
        <f t="shared" si="712"/>
        <v>0</v>
      </c>
      <c r="P3073">
        <f t="shared" si="713"/>
        <v>0</v>
      </c>
      <c r="Q3073">
        <f>($B$16/2)*(COS((ACOS((2*'Intake Valve Fxn Scratch'!$B$1)/$B$16-1)/($B$17/2))*(I3073-($B$17/2)))+1)*P3073</f>
        <v>0</v>
      </c>
      <c r="R3073">
        <f t="shared" si="714"/>
        <v>0</v>
      </c>
      <c r="S3073">
        <f t="shared" si="715"/>
        <v>0</v>
      </c>
      <c r="T3073">
        <f>S3073*'Exhaust Gas Math'!$C$14</f>
        <v>0</v>
      </c>
      <c r="U3073">
        <f>(T3073/'Exhaust Gas Math'!$B$14)+('Exhaust Gas Math'!$D$10)</f>
        <v>4.4059320573952224E-4</v>
      </c>
      <c r="V3073">
        <f>('Exhaust Gas Math'!$E$10*(2.53982214E-12*V3072^4 - 0.0000000071629564556*V3072^3 + 7.56281407226508E-06*V3072^2 - 0.00322508455050905*V3072 + 1.62997098133725)*$B$24+T3073*'Exhaust Gas Math'!$D$14*$B$23)/('Exhaust Gas Math'!$E$10*(2.53982214E-12*V3072^4 - 0.0000000071629564556*V3072^3 + 7.56281407226508E-06*V3072^2 - 0.00322508455050905*V3072 + 1.62997098133725)+T3073*'Exhaust Gas Math'!$D$14)</f>
        <v>1100</v>
      </c>
      <c r="W3073">
        <f>(353.3116967483*V3073^-1.0020802909)*('Exhaust Gas Math'!$E$10/(T3073+'Exhaust Gas Math'!$E$10))+(357.4500179626*V3073^-1.0038444015 )*(T3073/(T3073+'Exhaust Gas Math'!$E$10))</f>
        <v>0.31654710700089367</v>
      </c>
      <c r="X3073">
        <f t="shared" si="716"/>
        <v>0</v>
      </c>
      <c r="Y3073">
        <f t="shared" si="717"/>
        <v>101325</v>
      </c>
      <c r="Z3073">
        <f t="shared" si="718"/>
        <v>101325</v>
      </c>
    </row>
    <row r="3074" spans="5:26" x14ac:dyDescent="0.2">
      <c r="E3074">
        <f t="shared" si="720"/>
        <v>0.38362499999997163</v>
      </c>
      <c r="F3074">
        <f t="shared" si="721"/>
        <v>101325</v>
      </c>
      <c r="H3074">
        <f t="shared" si="719"/>
        <v>0.38362499999997163</v>
      </c>
      <c r="I3074">
        <f t="shared" si="707"/>
        <v>413.9999999986394</v>
      </c>
      <c r="J3074">
        <f t="shared" si="708"/>
        <v>1.306720750171924E-2</v>
      </c>
      <c r="K3074">
        <f t="shared" si="709"/>
        <v>21.485007605814932</v>
      </c>
      <c r="L3074">
        <f t="shared" si="710"/>
        <v>3.9769296294121147E-5</v>
      </c>
      <c r="M3074">
        <f>J3074/SQRT('Exhaust Gas Math'!$E$14*$B$21*$B$23)</f>
        <v>2.2183654733877787E-4</v>
      </c>
      <c r="N3074">
        <f t="shared" si="711"/>
        <v>8.6492854858087539E-3</v>
      </c>
      <c r="O3074">
        <f t="shared" si="712"/>
        <v>0</v>
      </c>
      <c r="P3074">
        <f t="shared" si="713"/>
        <v>0</v>
      </c>
      <c r="Q3074">
        <f>($B$16/2)*(COS((ACOS((2*'Intake Valve Fxn Scratch'!$B$1)/$B$16-1)/($B$17/2))*(I3074-($B$17/2)))+1)*P3074</f>
        <v>0</v>
      </c>
      <c r="R3074">
        <f t="shared" si="714"/>
        <v>0</v>
      </c>
      <c r="S3074">
        <f t="shared" si="715"/>
        <v>0</v>
      </c>
      <c r="T3074">
        <f>S3074*'Exhaust Gas Math'!$C$14</f>
        <v>0</v>
      </c>
      <c r="U3074">
        <f>(T3074/'Exhaust Gas Math'!$B$14)+('Exhaust Gas Math'!$D$10)</f>
        <v>4.4059320573952224E-4</v>
      </c>
      <c r="V3074">
        <f>('Exhaust Gas Math'!$E$10*(2.53982214E-12*V3073^4 - 0.0000000071629564556*V3073^3 + 7.56281407226508E-06*V3073^2 - 0.00322508455050905*V3073 + 1.62997098133725)*$B$24+T3074*'Exhaust Gas Math'!$D$14*$B$23)/('Exhaust Gas Math'!$E$10*(2.53982214E-12*V3073^4 - 0.0000000071629564556*V3073^3 + 7.56281407226508E-06*V3073^2 - 0.00322508455050905*V3073 + 1.62997098133725)+T3074*'Exhaust Gas Math'!$D$14)</f>
        <v>1100</v>
      </c>
      <c r="W3074">
        <f>(353.3116967483*V3074^-1.0020802909)*('Exhaust Gas Math'!$E$10/(T3074+'Exhaust Gas Math'!$E$10))+(357.4500179626*V3074^-1.0038444015 )*(T3074/(T3074+'Exhaust Gas Math'!$E$10))</f>
        <v>0.31654710700089367</v>
      </c>
      <c r="X3074">
        <f t="shared" si="716"/>
        <v>0</v>
      </c>
      <c r="Y3074">
        <f t="shared" si="717"/>
        <v>101325</v>
      </c>
      <c r="Z3074">
        <f t="shared" si="718"/>
        <v>101325</v>
      </c>
    </row>
    <row r="3075" spans="5:26" x14ac:dyDescent="0.2">
      <c r="E3075">
        <f t="shared" si="720"/>
        <v>0.38374999999997161</v>
      </c>
      <c r="F3075">
        <f t="shared" si="721"/>
        <v>101325</v>
      </c>
      <c r="H3075">
        <f t="shared" si="719"/>
        <v>0.38374999999997161</v>
      </c>
      <c r="I3075">
        <f t="shared" si="707"/>
        <v>419.99999999863576</v>
      </c>
      <c r="J3075">
        <f t="shared" si="708"/>
        <v>1.5849999999348104E-2</v>
      </c>
      <c r="K3075">
        <f t="shared" si="709"/>
        <v>22.998975938174574</v>
      </c>
      <c r="L3075">
        <f t="shared" si="710"/>
        <v>3.9769296294121147E-5</v>
      </c>
      <c r="M3075">
        <f>J3075/SQRT('Exhaust Gas Math'!$E$14*$B$21*$B$23)</f>
        <v>2.6907885825739003E-4</v>
      </c>
      <c r="N3075">
        <f t="shared" si="711"/>
        <v>1.0114751634201391E-2</v>
      </c>
      <c r="O3075">
        <f t="shared" si="712"/>
        <v>0</v>
      </c>
      <c r="P3075">
        <f t="shared" si="713"/>
        <v>0</v>
      </c>
      <c r="Q3075">
        <f>($B$16/2)*(COS((ACOS((2*'Intake Valve Fxn Scratch'!$B$1)/$B$16-1)/($B$17/2))*(I3075-($B$17/2)))+1)*P3075</f>
        <v>0</v>
      </c>
      <c r="R3075">
        <f t="shared" si="714"/>
        <v>0</v>
      </c>
      <c r="S3075">
        <f t="shared" si="715"/>
        <v>0</v>
      </c>
      <c r="T3075">
        <f>S3075*'Exhaust Gas Math'!$C$14</f>
        <v>0</v>
      </c>
      <c r="U3075">
        <f>(T3075/'Exhaust Gas Math'!$B$14)+('Exhaust Gas Math'!$D$10)</f>
        <v>4.4059320573952224E-4</v>
      </c>
      <c r="V3075">
        <f>('Exhaust Gas Math'!$E$10*(2.53982214E-12*V3074^4 - 0.0000000071629564556*V3074^3 + 7.56281407226508E-06*V3074^2 - 0.00322508455050905*V3074 + 1.62997098133725)*$B$24+T3075*'Exhaust Gas Math'!$D$14*$B$23)/('Exhaust Gas Math'!$E$10*(2.53982214E-12*V3074^4 - 0.0000000071629564556*V3074^3 + 7.56281407226508E-06*V3074^2 - 0.00322508455050905*V3074 + 1.62997098133725)+T3075*'Exhaust Gas Math'!$D$14)</f>
        <v>1100</v>
      </c>
      <c r="W3075">
        <f>(353.3116967483*V3075^-1.0020802909)*('Exhaust Gas Math'!$E$10/(T3075+'Exhaust Gas Math'!$E$10))+(357.4500179626*V3075^-1.0038444015 )*(T3075/(T3075+'Exhaust Gas Math'!$E$10))</f>
        <v>0.31654710700089367</v>
      </c>
      <c r="X3075">
        <f t="shared" si="716"/>
        <v>0</v>
      </c>
      <c r="Y3075">
        <f t="shared" si="717"/>
        <v>101325</v>
      </c>
      <c r="Z3075">
        <f t="shared" si="718"/>
        <v>101325</v>
      </c>
    </row>
    <row r="3076" spans="5:26" x14ac:dyDescent="0.2">
      <c r="E3076">
        <f t="shared" si="720"/>
        <v>0.3838749999999716</v>
      </c>
      <c r="F3076">
        <f t="shared" si="721"/>
        <v>101325</v>
      </c>
      <c r="H3076">
        <f t="shared" si="719"/>
        <v>0.3838749999999716</v>
      </c>
      <c r="I3076">
        <f t="shared" si="707"/>
        <v>425.99999999863576</v>
      </c>
      <c r="J3076">
        <f t="shared" si="708"/>
        <v>1.8806448413808248E-2</v>
      </c>
      <c r="K3076">
        <f t="shared" si="709"/>
        <v>24.26096267730976</v>
      </c>
      <c r="L3076">
        <f t="shared" si="710"/>
        <v>3.9769296294121147E-5</v>
      </c>
      <c r="M3076">
        <f>J3076/SQRT('Exhaust Gas Math'!$E$14*$B$21*$B$23)</f>
        <v>3.1926925345565659E-4</v>
      </c>
      <c r="N3076">
        <f t="shared" si="711"/>
        <v>1.1611157152776032E-2</v>
      </c>
      <c r="O3076">
        <f t="shared" si="712"/>
        <v>0</v>
      </c>
      <c r="P3076">
        <f t="shared" si="713"/>
        <v>0</v>
      </c>
      <c r="Q3076">
        <f>($B$16/2)*(COS((ACOS((2*'Intake Valve Fxn Scratch'!$B$1)/$B$16-1)/($B$17/2))*(I3076-($B$17/2)))+1)*P3076</f>
        <v>0</v>
      </c>
      <c r="R3076">
        <f t="shared" si="714"/>
        <v>0</v>
      </c>
      <c r="S3076">
        <f t="shared" si="715"/>
        <v>0</v>
      </c>
      <c r="T3076">
        <f>S3076*'Exhaust Gas Math'!$C$14</f>
        <v>0</v>
      </c>
      <c r="U3076">
        <f>(T3076/'Exhaust Gas Math'!$B$14)+('Exhaust Gas Math'!$D$10)</f>
        <v>4.4059320573952224E-4</v>
      </c>
      <c r="V3076">
        <f>('Exhaust Gas Math'!$E$10*(2.53982214E-12*V3075^4 - 0.0000000071629564556*V3075^3 + 7.56281407226508E-06*V3075^2 - 0.00322508455050905*V3075 + 1.62997098133725)*$B$24+T3076*'Exhaust Gas Math'!$D$14*$B$23)/('Exhaust Gas Math'!$E$10*(2.53982214E-12*V3075^4 - 0.0000000071629564556*V3075^3 + 7.56281407226508E-06*V3075^2 - 0.00322508455050905*V3075 + 1.62997098133725)+T3076*'Exhaust Gas Math'!$D$14)</f>
        <v>1100</v>
      </c>
      <c r="W3076">
        <f>(353.3116967483*V3076^-1.0020802909)*('Exhaust Gas Math'!$E$10/(T3076+'Exhaust Gas Math'!$E$10))+(357.4500179626*V3076^-1.0038444015 )*(T3076/(T3076+'Exhaust Gas Math'!$E$10))</f>
        <v>0.31654710700089367</v>
      </c>
      <c r="X3076">
        <f t="shared" si="716"/>
        <v>0</v>
      </c>
      <c r="Y3076">
        <f t="shared" si="717"/>
        <v>101325</v>
      </c>
      <c r="Z3076">
        <f t="shared" si="718"/>
        <v>101325</v>
      </c>
    </row>
    <row r="3077" spans="5:26" x14ac:dyDescent="0.2">
      <c r="E3077">
        <f t="shared" si="720"/>
        <v>0.38399999999997159</v>
      </c>
      <c r="F3077">
        <f t="shared" si="721"/>
        <v>101325</v>
      </c>
      <c r="H3077">
        <f t="shared" si="719"/>
        <v>0.38399999999997159</v>
      </c>
      <c r="I3077">
        <f t="shared" ref="I3077:I3140" si="722">($B$11*360*H3077)-(720*FLOOR(H3077/(2/$B$11),1))</f>
        <v>431.99999999863576</v>
      </c>
      <c r="J3077">
        <f t="shared" ref="J3077:J3140" si="723">-(($B$4/1000)/2)*COS($B$12*H3077)+(($B$4/1000)/2)</f>
        <v>2.1904161277597443E-2</v>
      </c>
      <c r="K3077">
        <f t="shared" ref="K3077:K3140" si="724">($B$4/1000/2)*$B$12*SIN($B$12*H3077)</f>
        <v>25.257141232420192</v>
      </c>
      <c r="L3077">
        <f t="shared" ref="L3077:L3140" si="725">$B$8+P3077*(J3077*$B$6)</f>
        <v>3.9769296294121147E-5</v>
      </c>
      <c r="M3077">
        <f>J3077/SQRT('Exhaust Gas Math'!$E$14*$B$21*$B$23)</f>
        <v>3.7185783646082434E-4</v>
      </c>
      <c r="N3077">
        <f t="shared" ref="N3077:N3140" si="726">-(($B$4/1000)/2)*COS($B$12*(H3077-M3077))+(($B$4/1000)/2)</f>
        <v>1.3134781388161838E-2</v>
      </c>
      <c r="O3077">
        <f t="shared" ref="O3077:O3140" si="727">N3077*$B$6*P3077</f>
        <v>0</v>
      </c>
      <c r="P3077">
        <f t="shared" ref="P3077:P3140" si="728">IF(I3077&lt;=$B$17,1,0)</f>
        <v>0</v>
      </c>
      <c r="Q3077">
        <f>($B$16/2)*(COS((ACOS((2*'Intake Valve Fxn Scratch'!$B$1)/$B$16-1)/($B$17/2))*(I3077-($B$17/2)))+1)*P3077</f>
        <v>0</v>
      </c>
      <c r="R3077">
        <f t="shared" ref="R3077:R3140" si="729">Q3077/$B$16</f>
        <v>0</v>
      </c>
      <c r="S3077">
        <f t="shared" ref="S3077:S3140" si="730">P3077*($B$13*R3077*(O3077-O3076)*$B$19+S3076)</f>
        <v>0</v>
      </c>
      <c r="T3077">
        <f>S3077*'Exhaust Gas Math'!$C$14</f>
        <v>0</v>
      </c>
      <c r="U3077">
        <f>(T3077/'Exhaust Gas Math'!$B$14)+('Exhaust Gas Math'!$D$10)</f>
        <v>4.4059320573952224E-4</v>
      </c>
      <c r="V3077">
        <f>('Exhaust Gas Math'!$E$10*(2.53982214E-12*V3076^4 - 0.0000000071629564556*V3076^3 + 7.56281407226508E-06*V3076^2 - 0.00322508455050905*V3076 + 1.62997098133725)*$B$24+T3077*'Exhaust Gas Math'!$D$14*$B$23)/('Exhaust Gas Math'!$E$10*(2.53982214E-12*V3076^4 - 0.0000000071629564556*V3076^3 + 7.56281407226508E-06*V3076^2 - 0.00322508455050905*V3076 + 1.62997098133725)+T3077*'Exhaust Gas Math'!$D$14)</f>
        <v>1100</v>
      </c>
      <c r="W3077">
        <f>(353.3116967483*V3077^-1.0020802909)*('Exhaust Gas Math'!$E$10/(T3077+'Exhaust Gas Math'!$E$10))+(357.4500179626*V3077^-1.0038444015 )*(T3077/(T3077+'Exhaust Gas Math'!$E$10))</f>
        <v>0.31654710700089367</v>
      </c>
      <c r="X3077">
        <f t="shared" ref="X3077:X3140" si="731">P3077*SIGN(K3077)*-0.5*W3077*K3077^2</f>
        <v>0</v>
      </c>
      <c r="Y3077">
        <f t="shared" ref="Y3077:Y3140" si="732">(U3077*$B$21*V3077)/L3077</f>
        <v>101325</v>
      </c>
      <c r="Z3077">
        <f t="shared" ref="Z3077:Z3140" si="733">IF((X3077+Y3077)&lt;$B$22,(X3077+Y3077),$B$22)</f>
        <v>101325</v>
      </c>
    </row>
    <row r="3078" spans="5:26" x14ac:dyDescent="0.2">
      <c r="E3078">
        <f t="shared" si="720"/>
        <v>0.38412499999997157</v>
      </c>
      <c r="F3078">
        <f t="shared" si="721"/>
        <v>101325</v>
      </c>
      <c r="H3078">
        <f t="shared" si="719"/>
        <v>0.38412499999997157</v>
      </c>
      <c r="I3078">
        <f t="shared" si="722"/>
        <v>437.99999999863576</v>
      </c>
      <c r="J3078">
        <f t="shared" si="723"/>
        <v>2.5109199400338584E-2</v>
      </c>
      <c r="K3078">
        <f t="shared" si="724"/>
        <v>25.976597262791238</v>
      </c>
      <c r="L3078">
        <f t="shared" si="725"/>
        <v>3.9769296294121147E-5</v>
      </c>
      <c r="M3078">
        <f>J3078/SQRT('Exhaust Gas Math'!$E$14*$B$21*$B$23)</f>
        <v>4.2626843575256347E-4</v>
      </c>
      <c r="N3078">
        <f t="shared" si="726"/>
        <v>1.4685858366764882E-2</v>
      </c>
      <c r="O3078">
        <f t="shared" si="727"/>
        <v>0</v>
      </c>
      <c r="P3078">
        <f t="shared" si="728"/>
        <v>0</v>
      </c>
      <c r="Q3078">
        <f>($B$16/2)*(COS((ACOS((2*'Intake Valve Fxn Scratch'!$B$1)/$B$16-1)/($B$17/2))*(I3078-($B$17/2)))+1)*P3078</f>
        <v>0</v>
      </c>
      <c r="R3078">
        <f t="shared" si="729"/>
        <v>0</v>
      </c>
      <c r="S3078">
        <f t="shared" si="730"/>
        <v>0</v>
      </c>
      <c r="T3078">
        <f>S3078*'Exhaust Gas Math'!$C$14</f>
        <v>0</v>
      </c>
      <c r="U3078">
        <f>(T3078/'Exhaust Gas Math'!$B$14)+('Exhaust Gas Math'!$D$10)</f>
        <v>4.4059320573952224E-4</v>
      </c>
      <c r="V3078">
        <f>('Exhaust Gas Math'!$E$10*(2.53982214E-12*V3077^4 - 0.0000000071629564556*V3077^3 + 7.56281407226508E-06*V3077^2 - 0.00322508455050905*V3077 + 1.62997098133725)*$B$24+T3078*'Exhaust Gas Math'!$D$14*$B$23)/('Exhaust Gas Math'!$E$10*(2.53982214E-12*V3077^4 - 0.0000000071629564556*V3077^3 + 7.56281407226508E-06*V3077^2 - 0.00322508455050905*V3077 + 1.62997098133725)+T3078*'Exhaust Gas Math'!$D$14)</f>
        <v>1100</v>
      </c>
      <c r="W3078">
        <f>(353.3116967483*V3078^-1.0020802909)*('Exhaust Gas Math'!$E$10/(T3078+'Exhaust Gas Math'!$E$10))+(357.4500179626*V3078^-1.0038444015 )*(T3078/(T3078+'Exhaust Gas Math'!$E$10))</f>
        <v>0.31654710700089367</v>
      </c>
      <c r="X3078">
        <f t="shared" si="731"/>
        <v>0</v>
      </c>
      <c r="Y3078">
        <f t="shared" si="732"/>
        <v>101325</v>
      </c>
      <c r="Z3078">
        <f t="shared" si="733"/>
        <v>101325</v>
      </c>
    </row>
    <row r="3079" spans="5:26" x14ac:dyDescent="0.2">
      <c r="E3079">
        <f t="shared" si="720"/>
        <v>0.38424999999997156</v>
      </c>
      <c r="F3079">
        <f t="shared" si="721"/>
        <v>101325</v>
      </c>
      <c r="H3079">
        <f t="shared" ref="H3079:H3142" si="734">H3078+$B$2</f>
        <v>0.38424999999997156</v>
      </c>
      <c r="I3079">
        <f t="shared" si="722"/>
        <v>443.99999999863576</v>
      </c>
      <c r="J3079">
        <f t="shared" si="723"/>
        <v>2.8386447713665046E-2</v>
      </c>
      <c r="K3079">
        <f t="shared" si="724"/>
        <v>26.41144825759908</v>
      </c>
      <c r="L3079">
        <f t="shared" si="725"/>
        <v>3.9769296294121147E-5</v>
      </c>
      <c r="M3079">
        <f>J3079/SQRT('Exhaust Gas Math'!$E$14*$B$21*$B$23)</f>
        <v>4.8190491741894269E-4</v>
      </c>
      <c r="N3079">
        <f t="shared" si="726"/>
        <v>1.626797359388784E-2</v>
      </c>
      <c r="O3079">
        <f t="shared" si="727"/>
        <v>0</v>
      </c>
      <c r="P3079">
        <f t="shared" si="728"/>
        <v>0</v>
      </c>
      <c r="Q3079">
        <f>($B$16/2)*(COS((ACOS((2*'Intake Valve Fxn Scratch'!$B$1)/$B$16-1)/($B$17/2))*(I3079-($B$17/2)))+1)*P3079</f>
        <v>0</v>
      </c>
      <c r="R3079">
        <f t="shared" si="729"/>
        <v>0</v>
      </c>
      <c r="S3079">
        <f t="shared" si="730"/>
        <v>0</v>
      </c>
      <c r="T3079">
        <f>S3079*'Exhaust Gas Math'!$C$14</f>
        <v>0</v>
      </c>
      <c r="U3079">
        <f>(T3079/'Exhaust Gas Math'!$B$14)+('Exhaust Gas Math'!$D$10)</f>
        <v>4.4059320573952224E-4</v>
      </c>
      <c r="V3079">
        <f>('Exhaust Gas Math'!$E$10*(2.53982214E-12*V3078^4 - 0.0000000071629564556*V3078^3 + 7.56281407226508E-06*V3078^2 - 0.00322508455050905*V3078 + 1.62997098133725)*$B$24+T3079*'Exhaust Gas Math'!$D$14*$B$23)/('Exhaust Gas Math'!$E$10*(2.53982214E-12*V3078^4 - 0.0000000071629564556*V3078^3 + 7.56281407226508E-06*V3078^2 - 0.00322508455050905*V3078 + 1.62997098133725)+T3079*'Exhaust Gas Math'!$D$14)</f>
        <v>1100</v>
      </c>
      <c r="W3079">
        <f>(353.3116967483*V3079^-1.0020802909)*('Exhaust Gas Math'!$E$10/(T3079+'Exhaust Gas Math'!$E$10))+(357.4500179626*V3079^-1.0038444015 )*(T3079/(T3079+'Exhaust Gas Math'!$E$10))</f>
        <v>0.31654710700089367</v>
      </c>
      <c r="X3079">
        <f t="shared" si="731"/>
        <v>0</v>
      </c>
      <c r="Y3079">
        <f t="shared" si="732"/>
        <v>101325</v>
      </c>
      <c r="Z3079">
        <f t="shared" si="733"/>
        <v>101325</v>
      </c>
    </row>
    <row r="3080" spans="5:26" x14ac:dyDescent="0.2">
      <c r="E3080">
        <f t="shared" si="720"/>
        <v>0.38437499999997154</v>
      </c>
      <c r="F3080">
        <f t="shared" si="721"/>
        <v>101325</v>
      </c>
      <c r="H3080">
        <f t="shared" si="734"/>
        <v>0.38437499999997154</v>
      </c>
      <c r="I3080">
        <f t="shared" si="722"/>
        <v>449.99999999863576</v>
      </c>
      <c r="J3080">
        <f t="shared" si="723"/>
        <v>3.1699999999244194E-2</v>
      </c>
      <c r="K3080">
        <f t="shared" si="724"/>
        <v>26.556929898345718</v>
      </c>
      <c r="L3080">
        <f t="shared" si="725"/>
        <v>3.9769296294121147E-5</v>
      </c>
      <c r="M3080">
        <f>J3080/SQRT('Exhaust Gas Math'!$E$14*$B$21*$B$23)</f>
        <v>5.3815771652408295E-4</v>
      </c>
      <c r="N3080">
        <f t="shared" si="726"/>
        <v>1.7887450438013961E-2</v>
      </c>
      <c r="O3080">
        <f t="shared" si="727"/>
        <v>0</v>
      </c>
      <c r="P3080">
        <f t="shared" si="728"/>
        <v>0</v>
      </c>
      <c r="Q3080">
        <f>($B$16/2)*(COS((ACOS((2*'Intake Valve Fxn Scratch'!$B$1)/$B$16-1)/($B$17/2))*(I3080-($B$17/2)))+1)*P3080</f>
        <v>0</v>
      </c>
      <c r="R3080">
        <f t="shared" si="729"/>
        <v>0</v>
      </c>
      <c r="S3080">
        <f t="shared" si="730"/>
        <v>0</v>
      </c>
      <c r="T3080">
        <f>S3080*'Exhaust Gas Math'!$C$14</f>
        <v>0</v>
      </c>
      <c r="U3080">
        <f>(T3080/'Exhaust Gas Math'!$B$14)+('Exhaust Gas Math'!$D$10)</f>
        <v>4.4059320573952224E-4</v>
      </c>
      <c r="V3080">
        <f>('Exhaust Gas Math'!$E$10*(2.53982214E-12*V3079^4 - 0.0000000071629564556*V3079^3 + 7.56281407226508E-06*V3079^2 - 0.00322508455050905*V3079 + 1.62997098133725)*$B$24+T3080*'Exhaust Gas Math'!$D$14*$B$23)/('Exhaust Gas Math'!$E$10*(2.53982214E-12*V3079^4 - 0.0000000071629564556*V3079^3 + 7.56281407226508E-06*V3079^2 - 0.00322508455050905*V3079 + 1.62997098133725)+T3080*'Exhaust Gas Math'!$D$14)</f>
        <v>1100</v>
      </c>
      <c r="W3080">
        <f>(353.3116967483*V3080^-1.0020802909)*('Exhaust Gas Math'!$E$10/(T3080+'Exhaust Gas Math'!$E$10))+(357.4500179626*V3080^-1.0038444015 )*(T3080/(T3080+'Exhaust Gas Math'!$E$10))</f>
        <v>0.31654710700089367</v>
      </c>
      <c r="X3080">
        <f t="shared" si="731"/>
        <v>0</v>
      </c>
      <c r="Y3080">
        <f t="shared" si="732"/>
        <v>101325</v>
      </c>
      <c r="Z3080">
        <f t="shared" si="733"/>
        <v>101325</v>
      </c>
    </row>
    <row r="3081" spans="5:26" x14ac:dyDescent="0.2">
      <c r="E3081">
        <f t="shared" si="720"/>
        <v>0.38449999999997153</v>
      </c>
      <c r="F3081">
        <f t="shared" si="721"/>
        <v>101325</v>
      </c>
      <c r="H3081">
        <f t="shared" si="734"/>
        <v>0.38449999999997153</v>
      </c>
      <c r="I3081">
        <f t="shared" si="722"/>
        <v>455.99999999863212</v>
      </c>
      <c r="J3081">
        <f t="shared" si="723"/>
        <v>3.5013552284833417E-2</v>
      </c>
      <c r="K3081">
        <f t="shared" si="724"/>
        <v>26.411448257731294</v>
      </c>
      <c r="L3081">
        <f t="shared" si="725"/>
        <v>3.9769296294121147E-5</v>
      </c>
      <c r="M3081">
        <f>J3081/SQRT('Exhaust Gas Math'!$E$14*$B$21*$B$23)</f>
        <v>5.9441051562939429E-4</v>
      </c>
      <c r="N3081">
        <f t="shared" si="726"/>
        <v>1.9552731033611895E-2</v>
      </c>
      <c r="O3081">
        <f t="shared" si="727"/>
        <v>0</v>
      </c>
      <c r="P3081">
        <f t="shared" si="728"/>
        <v>0</v>
      </c>
      <c r="Q3081">
        <f>($B$16/2)*(COS((ACOS((2*'Intake Valve Fxn Scratch'!$B$1)/$B$16-1)/($B$17/2))*(I3081-($B$17/2)))+1)*P3081</f>
        <v>0</v>
      </c>
      <c r="R3081">
        <f t="shared" si="729"/>
        <v>0</v>
      </c>
      <c r="S3081">
        <f t="shared" si="730"/>
        <v>0</v>
      </c>
      <c r="T3081">
        <f>S3081*'Exhaust Gas Math'!$C$14</f>
        <v>0</v>
      </c>
      <c r="U3081">
        <f>(T3081/'Exhaust Gas Math'!$B$14)+('Exhaust Gas Math'!$D$10)</f>
        <v>4.4059320573952224E-4</v>
      </c>
      <c r="V3081">
        <f>('Exhaust Gas Math'!$E$10*(2.53982214E-12*V3080^4 - 0.0000000071629564556*V3080^3 + 7.56281407226508E-06*V3080^2 - 0.00322508455050905*V3080 + 1.62997098133725)*$B$24+T3081*'Exhaust Gas Math'!$D$14*$B$23)/('Exhaust Gas Math'!$E$10*(2.53982214E-12*V3080^4 - 0.0000000071629564556*V3080^3 + 7.56281407226508E-06*V3080^2 - 0.00322508455050905*V3080 + 1.62997098133725)+T3081*'Exhaust Gas Math'!$D$14)</f>
        <v>1100</v>
      </c>
      <c r="W3081">
        <f>(353.3116967483*V3081^-1.0020802909)*('Exhaust Gas Math'!$E$10/(T3081+'Exhaust Gas Math'!$E$10))+(357.4500179626*V3081^-1.0038444015 )*(T3081/(T3081+'Exhaust Gas Math'!$E$10))</f>
        <v>0.31654710700089367</v>
      </c>
      <c r="X3081">
        <f t="shared" si="731"/>
        <v>0</v>
      </c>
      <c r="Y3081">
        <f t="shared" si="732"/>
        <v>101325</v>
      </c>
      <c r="Z3081">
        <f t="shared" si="733"/>
        <v>101325</v>
      </c>
    </row>
    <row r="3082" spans="5:26" x14ac:dyDescent="0.2">
      <c r="E3082">
        <f t="shared" si="720"/>
        <v>0.38462499999997152</v>
      </c>
      <c r="F3082">
        <f t="shared" si="721"/>
        <v>101325</v>
      </c>
      <c r="H3082">
        <f t="shared" si="734"/>
        <v>0.38462499999997152</v>
      </c>
      <c r="I3082">
        <f t="shared" si="722"/>
        <v>461.99999999863212</v>
      </c>
      <c r="J3082">
        <f t="shared" si="723"/>
        <v>3.8290800598182836E-2</v>
      </c>
      <c r="K3082">
        <f t="shared" si="724"/>
        <v>25.976597263054529</v>
      </c>
      <c r="L3082">
        <f t="shared" si="725"/>
        <v>3.9769296294121147E-5</v>
      </c>
      <c r="M3082">
        <f>J3082/SQRT('Exhaust Gas Math'!$E$14*$B$21*$B$23)</f>
        <v>6.5004699729616323E-4</v>
      </c>
      <c r="N3082">
        <f t="shared" si="726"/>
        <v>2.1273748625923648E-2</v>
      </c>
      <c r="O3082">
        <f t="shared" si="727"/>
        <v>0</v>
      </c>
      <c r="P3082">
        <f t="shared" si="728"/>
        <v>0</v>
      </c>
      <c r="Q3082">
        <f>($B$16/2)*(COS((ACOS((2*'Intake Valve Fxn Scratch'!$B$1)/$B$16-1)/($B$17/2))*(I3082-($B$17/2)))+1)*P3082</f>
        <v>0</v>
      </c>
      <c r="R3082">
        <f t="shared" si="729"/>
        <v>0</v>
      </c>
      <c r="S3082">
        <f t="shared" si="730"/>
        <v>0</v>
      </c>
      <c r="T3082">
        <f>S3082*'Exhaust Gas Math'!$C$14</f>
        <v>0</v>
      </c>
      <c r="U3082">
        <f>(T3082/'Exhaust Gas Math'!$B$14)+('Exhaust Gas Math'!$D$10)</f>
        <v>4.4059320573952224E-4</v>
      </c>
      <c r="V3082">
        <f>('Exhaust Gas Math'!$E$10*(2.53982214E-12*V3081^4 - 0.0000000071629564556*V3081^3 + 7.56281407226508E-06*V3081^2 - 0.00322508455050905*V3081 + 1.62997098133725)*$B$24+T3082*'Exhaust Gas Math'!$D$14*$B$23)/('Exhaust Gas Math'!$E$10*(2.53982214E-12*V3081^4 - 0.0000000071629564556*V3081^3 + 7.56281407226508E-06*V3081^2 - 0.00322508455050905*V3081 + 1.62997098133725)+T3082*'Exhaust Gas Math'!$D$14)</f>
        <v>1100</v>
      </c>
      <c r="W3082">
        <f>(353.3116967483*V3082^-1.0020802909)*('Exhaust Gas Math'!$E$10/(T3082+'Exhaust Gas Math'!$E$10))+(357.4500179626*V3082^-1.0038444015 )*(T3082/(T3082+'Exhaust Gas Math'!$E$10))</f>
        <v>0.31654710700089367</v>
      </c>
      <c r="X3082">
        <f t="shared" si="731"/>
        <v>0</v>
      </c>
      <c r="Y3082">
        <f t="shared" si="732"/>
        <v>101325</v>
      </c>
      <c r="Z3082">
        <f t="shared" si="733"/>
        <v>101325</v>
      </c>
    </row>
    <row r="3083" spans="5:26" x14ac:dyDescent="0.2">
      <c r="E3083">
        <f t="shared" si="720"/>
        <v>0.3847499999999715</v>
      </c>
      <c r="F3083">
        <f t="shared" si="721"/>
        <v>101325</v>
      </c>
      <c r="H3083">
        <f t="shared" si="734"/>
        <v>0.3847499999999715</v>
      </c>
      <c r="I3083">
        <f t="shared" si="722"/>
        <v>467.99999999863212</v>
      </c>
      <c r="J3083">
        <f t="shared" si="723"/>
        <v>4.1495838720966648E-2</v>
      </c>
      <c r="K3083">
        <f t="shared" si="724"/>
        <v>25.257141232811051</v>
      </c>
      <c r="L3083">
        <f t="shared" si="725"/>
        <v>3.9769296294121147E-5</v>
      </c>
      <c r="M3083">
        <f>J3083/SQRT('Exhaust Gas Math'!$E$14*$B$21*$B$23)</f>
        <v>7.0445759658862672E-4</v>
      </c>
      <c r="N3083">
        <f t="shared" si="726"/>
        <v>2.3061282130530505E-2</v>
      </c>
      <c r="O3083">
        <f t="shared" si="727"/>
        <v>0</v>
      </c>
      <c r="P3083">
        <f t="shared" si="728"/>
        <v>0</v>
      </c>
      <c r="Q3083">
        <f>($B$16/2)*(COS((ACOS((2*'Intake Valve Fxn Scratch'!$B$1)/$B$16-1)/($B$17/2))*(I3083-($B$17/2)))+1)*P3083</f>
        <v>0</v>
      </c>
      <c r="R3083">
        <f t="shared" si="729"/>
        <v>0</v>
      </c>
      <c r="S3083">
        <f t="shared" si="730"/>
        <v>0</v>
      </c>
      <c r="T3083">
        <f>S3083*'Exhaust Gas Math'!$C$14</f>
        <v>0</v>
      </c>
      <c r="U3083">
        <f>(T3083/'Exhaust Gas Math'!$B$14)+('Exhaust Gas Math'!$D$10)</f>
        <v>4.4059320573952224E-4</v>
      </c>
      <c r="V3083">
        <f>('Exhaust Gas Math'!$E$10*(2.53982214E-12*V3082^4 - 0.0000000071629564556*V3082^3 + 7.56281407226508E-06*V3082^2 - 0.00322508455050905*V3082 + 1.62997098133725)*$B$24+T3083*'Exhaust Gas Math'!$D$14*$B$23)/('Exhaust Gas Math'!$E$10*(2.53982214E-12*V3082^4 - 0.0000000071629564556*V3082^3 + 7.56281407226508E-06*V3082^2 - 0.00322508455050905*V3082 + 1.62997098133725)+T3083*'Exhaust Gas Math'!$D$14)</f>
        <v>1100</v>
      </c>
      <c r="W3083">
        <f>(353.3116967483*V3083^-1.0020802909)*('Exhaust Gas Math'!$E$10/(T3083+'Exhaust Gas Math'!$E$10))+(357.4500179626*V3083^-1.0038444015 )*(T3083/(T3083+'Exhaust Gas Math'!$E$10))</f>
        <v>0.31654710700089367</v>
      </c>
      <c r="X3083">
        <f t="shared" si="731"/>
        <v>0</v>
      </c>
      <c r="Y3083">
        <f t="shared" si="732"/>
        <v>101325</v>
      </c>
      <c r="Z3083">
        <f t="shared" si="733"/>
        <v>101325</v>
      </c>
    </row>
    <row r="3084" spans="5:26" x14ac:dyDescent="0.2">
      <c r="E3084">
        <f t="shared" si="720"/>
        <v>0.38487499999997149</v>
      </c>
      <c r="F3084">
        <f t="shared" si="721"/>
        <v>101325</v>
      </c>
      <c r="H3084">
        <f t="shared" si="734"/>
        <v>0.38487499999997149</v>
      </c>
      <c r="I3084">
        <f t="shared" si="722"/>
        <v>473.99999999863212</v>
      </c>
      <c r="J3084">
        <f t="shared" si="723"/>
        <v>4.4593551584812471E-2</v>
      </c>
      <c r="K3084">
        <f t="shared" si="724"/>
        <v>24.260962677824224</v>
      </c>
      <c r="L3084">
        <f t="shared" si="725"/>
        <v>3.9769296294121147E-5</v>
      </c>
      <c r="M3084">
        <f>J3084/SQRT('Exhaust Gas Math'!$E$14*$B$21*$B$23)</f>
        <v>7.5704617959475588E-4</v>
      </c>
      <c r="N3084">
        <f t="shared" si="726"/>
        <v>2.4926279522741037E-2</v>
      </c>
      <c r="O3084">
        <f t="shared" si="727"/>
        <v>0</v>
      </c>
      <c r="P3084">
        <f t="shared" si="728"/>
        <v>0</v>
      </c>
      <c r="Q3084">
        <f>($B$16/2)*(COS((ACOS((2*'Intake Valve Fxn Scratch'!$B$1)/$B$16-1)/($B$17/2))*(I3084-($B$17/2)))+1)*P3084</f>
        <v>0</v>
      </c>
      <c r="R3084">
        <f t="shared" si="729"/>
        <v>0</v>
      </c>
      <c r="S3084">
        <f t="shared" si="730"/>
        <v>0</v>
      </c>
      <c r="T3084">
        <f>S3084*'Exhaust Gas Math'!$C$14</f>
        <v>0</v>
      </c>
      <c r="U3084">
        <f>(T3084/'Exhaust Gas Math'!$B$14)+('Exhaust Gas Math'!$D$10)</f>
        <v>4.4059320573952224E-4</v>
      </c>
      <c r="V3084">
        <f>('Exhaust Gas Math'!$E$10*(2.53982214E-12*V3083^4 - 0.0000000071629564556*V3083^3 + 7.56281407226508E-06*V3083^2 - 0.00322508455050905*V3083 + 1.62997098133725)*$B$24+T3084*'Exhaust Gas Math'!$D$14*$B$23)/('Exhaust Gas Math'!$E$10*(2.53982214E-12*V3083^4 - 0.0000000071629564556*V3083^3 + 7.56281407226508E-06*V3083^2 - 0.00322508455050905*V3083 + 1.62997098133725)+T3084*'Exhaust Gas Math'!$D$14)</f>
        <v>1100</v>
      </c>
      <c r="W3084">
        <f>(353.3116967483*V3084^-1.0020802909)*('Exhaust Gas Math'!$E$10/(T3084+'Exhaust Gas Math'!$E$10))+(357.4500179626*V3084^-1.0038444015 )*(T3084/(T3084+'Exhaust Gas Math'!$E$10))</f>
        <v>0.31654710700089367</v>
      </c>
      <c r="X3084">
        <f t="shared" si="731"/>
        <v>0</v>
      </c>
      <c r="Y3084">
        <f t="shared" si="732"/>
        <v>101325</v>
      </c>
      <c r="Z3084">
        <f t="shared" si="733"/>
        <v>101325</v>
      </c>
    </row>
    <row r="3085" spans="5:26" x14ac:dyDescent="0.2">
      <c r="E3085">
        <f t="shared" si="720"/>
        <v>0.38499999999997148</v>
      </c>
      <c r="F3085">
        <f t="shared" si="721"/>
        <v>101325</v>
      </c>
      <c r="H3085">
        <f t="shared" si="734"/>
        <v>0.38499999999997148</v>
      </c>
      <c r="I3085">
        <f t="shared" si="722"/>
        <v>479.99999999863212</v>
      </c>
      <c r="J3085">
        <f t="shared" si="723"/>
        <v>4.7549999999344367E-2</v>
      </c>
      <c r="K3085">
        <f t="shared" si="724"/>
        <v>22.998975938807</v>
      </c>
      <c r="L3085">
        <f t="shared" si="725"/>
        <v>3.9769296294121147E-5</v>
      </c>
      <c r="M3085">
        <f>J3085/SQRT('Exhaust Gas Math'!$E$14*$B$21*$B$23)</f>
        <v>8.0723657479424055E-4</v>
      </c>
      <c r="N3085">
        <f t="shared" si="726"/>
        <v>2.6879134705223469E-2</v>
      </c>
      <c r="O3085">
        <f t="shared" si="727"/>
        <v>0</v>
      </c>
      <c r="P3085">
        <f t="shared" si="728"/>
        <v>0</v>
      </c>
      <c r="Q3085">
        <f>($B$16/2)*(COS((ACOS((2*'Intake Valve Fxn Scratch'!$B$1)/$B$16-1)/($B$17/2))*(I3085-($B$17/2)))+1)*P3085</f>
        <v>0</v>
      </c>
      <c r="R3085">
        <f t="shared" si="729"/>
        <v>0</v>
      </c>
      <c r="S3085">
        <f t="shared" si="730"/>
        <v>0</v>
      </c>
      <c r="T3085">
        <f>S3085*'Exhaust Gas Math'!$C$14</f>
        <v>0</v>
      </c>
      <c r="U3085">
        <f>(T3085/'Exhaust Gas Math'!$B$14)+('Exhaust Gas Math'!$D$10)</f>
        <v>4.4059320573952224E-4</v>
      </c>
      <c r="V3085">
        <f>('Exhaust Gas Math'!$E$10*(2.53982214E-12*V3084^4 - 0.0000000071629564556*V3084^3 + 7.56281407226508E-06*V3084^2 - 0.00322508455050905*V3084 + 1.62997098133725)*$B$24+T3085*'Exhaust Gas Math'!$D$14*$B$23)/('Exhaust Gas Math'!$E$10*(2.53982214E-12*V3084^4 - 0.0000000071629564556*V3084^3 + 7.56281407226508E-06*V3084^2 - 0.00322508455050905*V3084 + 1.62997098133725)+T3085*'Exhaust Gas Math'!$D$14)</f>
        <v>1100</v>
      </c>
      <c r="W3085">
        <f>(353.3116967483*V3085^-1.0020802909)*('Exhaust Gas Math'!$E$10/(T3085+'Exhaust Gas Math'!$E$10))+(357.4500179626*V3085^-1.0038444015 )*(T3085/(T3085+'Exhaust Gas Math'!$E$10))</f>
        <v>0.31654710700089367</v>
      </c>
      <c r="X3085">
        <f t="shared" si="731"/>
        <v>0</v>
      </c>
      <c r="Y3085">
        <f t="shared" si="732"/>
        <v>101325</v>
      </c>
      <c r="Z3085">
        <f t="shared" si="733"/>
        <v>101325</v>
      </c>
    </row>
    <row r="3086" spans="5:26" x14ac:dyDescent="0.2">
      <c r="E3086">
        <f t="shared" si="720"/>
        <v>0.38512499999997146</v>
      </c>
      <c r="F3086">
        <f t="shared" si="721"/>
        <v>101325</v>
      </c>
      <c r="H3086">
        <f t="shared" si="734"/>
        <v>0.38512499999997146</v>
      </c>
      <c r="I3086">
        <f t="shared" si="722"/>
        <v>485.99999999862848</v>
      </c>
      <c r="J3086">
        <f t="shared" si="723"/>
        <v>5.0332792497059298E-2</v>
      </c>
      <c r="K3086">
        <f t="shared" si="724"/>
        <v>21.485007606558394</v>
      </c>
      <c r="L3086">
        <f t="shared" si="725"/>
        <v>3.9769296294121147E-5</v>
      </c>
      <c r="M3086">
        <f>J3086/SQRT('Exhaust Gas Math'!$E$14*$B$21*$B$23)</f>
        <v>8.5447888571431384E-4</v>
      </c>
      <c r="N3086">
        <f t="shared" si="726"/>
        <v>2.8928903021351489E-2</v>
      </c>
      <c r="O3086">
        <f t="shared" si="727"/>
        <v>0</v>
      </c>
      <c r="P3086">
        <f t="shared" si="728"/>
        <v>0</v>
      </c>
      <c r="Q3086">
        <f>($B$16/2)*(COS((ACOS((2*'Intake Valve Fxn Scratch'!$B$1)/$B$16-1)/($B$17/2))*(I3086-($B$17/2)))+1)*P3086</f>
        <v>0</v>
      </c>
      <c r="R3086">
        <f t="shared" si="729"/>
        <v>0</v>
      </c>
      <c r="S3086">
        <f t="shared" si="730"/>
        <v>0</v>
      </c>
      <c r="T3086">
        <f>S3086*'Exhaust Gas Math'!$C$14</f>
        <v>0</v>
      </c>
      <c r="U3086">
        <f>(T3086/'Exhaust Gas Math'!$B$14)+('Exhaust Gas Math'!$D$10)</f>
        <v>4.4059320573952224E-4</v>
      </c>
      <c r="V3086">
        <f>('Exhaust Gas Math'!$E$10*(2.53982214E-12*V3085^4 - 0.0000000071629564556*V3085^3 + 7.56281407226508E-06*V3085^2 - 0.00322508455050905*V3085 + 1.62997098133725)*$B$24+T3086*'Exhaust Gas Math'!$D$14*$B$23)/('Exhaust Gas Math'!$E$10*(2.53982214E-12*V3085^4 - 0.0000000071629564556*V3085^3 + 7.56281407226508E-06*V3085^2 - 0.00322508455050905*V3085 + 1.62997098133725)+T3086*'Exhaust Gas Math'!$D$14)</f>
        <v>1100</v>
      </c>
      <c r="W3086">
        <f>(353.3116967483*V3086^-1.0020802909)*('Exhaust Gas Math'!$E$10/(T3086+'Exhaust Gas Math'!$E$10))+(357.4500179626*V3086^-1.0038444015 )*(T3086/(T3086+'Exhaust Gas Math'!$E$10))</f>
        <v>0.31654710700089367</v>
      </c>
      <c r="X3086">
        <f t="shared" si="731"/>
        <v>0</v>
      </c>
      <c r="Y3086">
        <f t="shared" si="732"/>
        <v>101325</v>
      </c>
      <c r="Z3086">
        <f t="shared" si="733"/>
        <v>101325</v>
      </c>
    </row>
    <row r="3087" spans="5:26" x14ac:dyDescent="0.2">
      <c r="E3087">
        <f t="shared" si="720"/>
        <v>0.38524999999997145</v>
      </c>
      <c r="F3087">
        <f t="shared" si="721"/>
        <v>101325</v>
      </c>
      <c r="H3087">
        <f t="shared" si="734"/>
        <v>0.38524999999997145</v>
      </c>
      <c r="I3087">
        <f t="shared" si="722"/>
        <v>491.99999999862848</v>
      </c>
      <c r="J3087">
        <f t="shared" si="723"/>
        <v>5.291144022101256E-2</v>
      </c>
      <c r="K3087">
        <f t="shared" si="724"/>
        <v>19.735645034946391</v>
      </c>
      <c r="L3087">
        <f t="shared" si="725"/>
        <v>3.9769296294121147E-5</v>
      </c>
      <c r="M3087">
        <f>J3087/SQRT('Exhaust Gas Math'!$E$14*$B$21*$B$23)</f>
        <v>8.9825551571039576E-4</v>
      </c>
      <c r="N3087">
        <f t="shared" si="726"/>
        <v>3.1082443967880603E-2</v>
      </c>
      <c r="O3087">
        <f t="shared" si="727"/>
        <v>0</v>
      </c>
      <c r="P3087">
        <f t="shared" si="728"/>
        <v>0</v>
      </c>
      <c r="Q3087">
        <f>($B$16/2)*(COS((ACOS((2*'Intake Valve Fxn Scratch'!$B$1)/$B$16-1)/($B$17/2))*(I3087-($B$17/2)))+1)*P3087</f>
        <v>0</v>
      </c>
      <c r="R3087">
        <f t="shared" si="729"/>
        <v>0</v>
      </c>
      <c r="S3087">
        <f t="shared" si="730"/>
        <v>0</v>
      </c>
      <c r="T3087">
        <f>S3087*'Exhaust Gas Math'!$C$14</f>
        <v>0</v>
      </c>
      <c r="U3087">
        <f>(T3087/'Exhaust Gas Math'!$B$14)+('Exhaust Gas Math'!$D$10)</f>
        <v>4.4059320573952224E-4</v>
      </c>
      <c r="V3087">
        <f>('Exhaust Gas Math'!$E$10*(2.53982214E-12*V3086^4 - 0.0000000071629564556*V3086^3 + 7.56281407226508E-06*V3086^2 - 0.00322508455050905*V3086 + 1.62997098133725)*$B$24+T3087*'Exhaust Gas Math'!$D$14*$B$23)/('Exhaust Gas Math'!$E$10*(2.53982214E-12*V3086^4 - 0.0000000071629564556*V3086^3 + 7.56281407226508E-06*V3086^2 - 0.00322508455050905*V3086 + 1.62997098133725)+T3087*'Exhaust Gas Math'!$D$14)</f>
        <v>1100</v>
      </c>
      <c r="W3087">
        <f>(353.3116967483*V3087^-1.0020802909)*('Exhaust Gas Math'!$E$10/(T3087+'Exhaust Gas Math'!$E$10))+(357.4500179626*V3087^-1.0038444015 )*(T3087/(T3087+'Exhaust Gas Math'!$E$10))</f>
        <v>0.31654710700089367</v>
      </c>
      <c r="X3087">
        <f t="shared" si="731"/>
        <v>0</v>
      </c>
      <c r="Y3087">
        <f t="shared" si="732"/>
        <v>101325</v>
      </c>
      <c r="Z3087">
        <f t="shared" si="733"/>
        <v>101325</v>
      </c>
    </row>
    <row r="3088" spans="5:26" x14ac:dyDescent="0.2">
      <c r="E3088">
        <f t="shared" si="720"/>
        <v>0.38537499999997143</v>
      </c>
      <c r="F3088">
        <f t="shared" si="721"/>
        <v>101325</v>
      </c>
      <c r="H3088">
        <f t="shared" si="734"/>
        <v>0.38537499999997143</v>
      </c>
      <c r="I3088">
        <f t="shared" si="722"/>
        <v>497.99999999862848</v>
      </c>
      <c r="J3088">
        <f t="shared" si="723"/>
        <v>5.5257690967126558E-2</v>
      </c>
      <c r="K3088">
        <f t="shared" si="724"/>
        <v>17.770054606381333</v>
      </c>
      <c r="L3088">
        <f t="shared" si="725"/>
        <v>3.9769296294121147E-5</v>
      </c>
      <c r="M3088">
        <f>J3088/SQRT('Exhaust Gas Math'!$E$14*$B$21*$B$23)</f>
        <v>9.3808683886344754E-4</v>
      </c>
      <c r="N3088">
        <f t="shared" si="726"/>
        <v>3.3343486331923224E-2</v>
      </c>
      <c r="O3088">
        <f t="shared" si="727"/>
        <v>0</v>
      </c>
      <c r="P3088">
        <f t="shared" si="728"/>
        <v>0</v>
      </c>
      <c r="Q3088">
        <f>($B$16/2)*(COS((ACOS((2*'Intake Valve Fxn Scratch'!$B$1)/$B$16-1)/($B$17/2))*(I3088-($B$17/2)))+1)*P3088</f>
        <v>0</v>
      </c>
      <c r="R3088">
        <f t="shared" si="729"/>
        <v>0</v>
      </c>
      <c r="S3088">
        <f t="shared" si="730"/>
        <v>0</v>
      </c>
      <c r="T3088">
        <f>S3088*'Exhaust Gas Math'!$C$14</f>
        <v>0</v>
      </c>
      <c r="U3088">
        <f>(T3088/'Exhaust Gas Math'!$B$14)+('Exhaust Gas Math'!$D$10)</f>
        <v>4.4059320573952224E-4</v>
      </c>
      <c r="V3088">
        <f>('Exhaust Gas Math'!$E$10*(2.53982214E-12*V3087^4 - 0.0000000071629564556*V3087^3 + 7.56281407226508E-06*V3087^2 - 0.00322508455050905*V3087 + 1.62997098133725)*$B$24+T3088*'Exhaust Gas Math'!$D$14*$B$23)/('Exhaust Gas Math'!$E$10*(2.53982214E-12*V3087^4 - 0.0000000071629564556*V3087^3 + 7.56281407226508E-06*V3087^2 - 0.00322508455050905*V3087 + 1.62997098133725)+T3088*'Exhaust Gas Math'!$D$14)</f>
        <v>1100</v>
      </c>
      <c r="W3088">
        <f>(353.3116967483*V3088^-1.0020802909)*('Exhaust Gas Math'!$E$10/(T3088+'Exhaust Gas Math'!$E$10))+(357.4500179626*V3088^-1.0038444015 )*(T3088/(T3088+'Exhaust Gas Math'!$E$10))</f>
        <v>0.31654710700089367</v>
      </c>
      <c r="X3088">
        <f t="shared" si="731"/>
        <v>0</v>
      </c>
      <c r="Y3088">
        <f t="shared" si="732"/>
        <v>101325</v>
      </c>
      <c r="Z3088">
        <f t="shared" si="733"/>
        <v>101325</v>
      </c>
    </row>
    <row r="3089" spans="5:26" x14ac:dyDescent="0.2">
      <c r="E3089">
        <f t="shared" si="720"/>
        <v>0.38549999999997142</v>
      </c>
      <c r="F3089">
        <f t="shared" si="721"/>
        <v>101325</v>
      </c>
      <c r="H3089">
        <f t="shared" si="734"/>
        <v>0.38549999999997142</v>
      </c>
      <c r="I3089">
        <f t="shared" si="722"/>
        <v>503.99999999862848</v>
      </c>
      <c r="J3089">
        <f t="shared" si="723"/>
        <v>5.7345838721239828E-2</v>
      </c>
      <c r="K3089">
        <f t="shared" si="724"/>
        <v>15.609771740926938</v>
      </c>
      <c r="L3089">
        <f t="shared" si="725"/>
        <v>3.9769296294121147E-5</v>
      </c>
      <c r="M3089">
        <f>J3089/SQRT('Exhaust Gas Math'!$E$14*$B$21*$B$23)</f>
        <v>9.7353645486172142E-4</v>
      </c>
      <c r="N3089">
        <f t="shared" si="726"/>
        <v>3.5711621292837031E-2</v>
      </c>
      <c r="O3089">
        <f t="shared" si="727"/>
        <v>0</v>
      </c>
      <c r="P3089">
        <f t="shared" si="728"/>
        <v>0</v>
      </c>
      <c r="Q3089">
        <f>($B$16/2)*(COS((ACOS((2*'Intake Valve Fxn Scratch'!$B$1)/$B$16-1)/($B$17/2))*(I3089-($B$17/2)))+1)*P3089</f>
        <v>0</v>
      </c>
      <c r="R3089">
        <f t="shared" si="729"/>
        <v>0</v>
      </c>
      <c r="S3089">
        <f t="shared" si="730"/>
        <v>0</v>
      </c>
      <c r="T3089">
        <f>S3089*'Exhaust Gas Math'!$C$14</f>
        <v>0</v>
      </c>
      <c r="U3089">
        <f>(T3089/'Exhaust Gas Math'!$B$14)+('Exhaust Gas Math'!$D$10)</f>
        <v>4.4059320573952224E-4</v>
      </c>
      <c r="V3089">
        <f>('Exhaust Gas Math'!$E$10*(2.53982214E-12*V3088^4 - 0.0000000071629564556*V3088^3 + 7.56281407226508E-06*V3088^2 - 0.00322508455050905*V3088 + 1.62997098133725)*$B$24+T3089*'Exhaust Gas Math'!$D$14*$B$23)/('Exhaust Gas Math'!$E$10*(2.53982214E-12*V3088^4 - 0.0000000071629564556*V3088^3 + 7.56281407226508E-06*V3088^2 - 0.00322508455050905*V3088 + 1.62997098133725)+T3089*'Exhaust Gas Math'!$D$14)</f>
        <v>1100</v>
      </c>
      <c r="W3089">
        <f>(353.3116967483*V3089^-1.0020802909)*('Exhaust Gas Math'!$E$10/(T3089+'Exhaust Gas Math'!$E$10))+(357.4500179626*V3089^-1.0038444015 )*(T3089/(T3089+'Exhaust Gas Math'!$E$10))</f>
        <v>0.31654710700089367</v>
      </c>
      <c r="X3089">
        <f t="shared" si="731"/>
        <v>0</v>
      </c>
      <c r="Y3089">
        <f t="shared" si="732"/>
        <v>101325</v>
      </c>
      <c r="Z3089">
        <f t="shared" si="733"/>
        <v>101325</v>
      </c>
    </row>
    <row r="3090" spans="5:26" x14ac:dyDescent="0.2">
      <c r="E3090">
        <f t="shared" si="720"/>
        <v>0.38562499999997141</v>
      </c>
      <c r="F3090">
        <f t="shared" si="721"/>
        <v>101325</v>
      </c>
      <c r="H3090">
        <f t="shared" si="734"/>
        <v>0.38562499999997141</v>
      </c>
      <c r="I3090">
        <f t="shared" si="722"/>
        <v>509.99999999862848</v>
      </c>
      <c r="J3090">
        <f t="shared" si="723"/>
        <v>5.9153005299587544E-2</v>
      </c>
      <c r="K3090">
        <f t="shared" si="724"/>
        <v>13.278464949723036</v>
      </c>
      <c r="L3090">
        <f t="shared" si="725"/>
        <v>3.9769296294121147E-5</v>
      </c>
      <c r="M3090">
        <f>J3090/SQRT('Exhaust Gas Math'!$E$14*$B$21*$B$23)</f>
        <v>1.0042159702940694E-3</v>
      </c>
      <c r="N3090">
        <f t="shared" si="726"/>
        <v>3.8181243154184433E-2</v>
      </c>
      <c r="O3090">
        <f t="shared" si="727"/>
        <v>0</v>
      </c>
      <c r="P3090">
        <f t="shared" si="728"/>
        <v>0</v>
      </c>
      <c r="Q3090">
        <f>($B$16/2)*(COS((ACOS((2*'Intake Valve Fxn Scratch'!$B$1)/$B$16-1)/($B$17/2))*(I3090-($B$17/2)))+1)*P3090</f>
        <v>0</v>
      </c>
      <c r="R3090">
        <f t="shared" si="729"/>
        <v>0</v>
      </c>
      <c r="S3090">
        <f t="shared" si="730"/>
        <v>0</v>
      </c>
      <c r="T3090">
        <f>S3090*'Exhaust Gas Math'!$C$14</f>
        <v>0</v>
      </c>
      <c r="U3090">
        <f>(T3090/'Exhaust Gas Math'!$B$14)+('Exhaust Gas Math'!$D$10)</f>
        <v>4.4059320573952224E-4</v>
      </c>
      <c r="V3090">
        <f>('Exhaust Gas Math'!$E$10*(2.53982214E-12*V3089^4 - 0.0000000071629564556*V3089^3 + 7.56281407226508E-06*V3089^2 - 0.00322508455050905*V3089 + 1.62997098133725)*$B$24+T3090*'Exhaust Gas Math'!$D$14*$B$23)/('Exhaust Gas Math'!$E$10*(2.53982214E-12*V3089^4 - 0.0000000071629564556*V3089^3 + 7.56281407226508E-06*V3089^2 - 0.00322508455050905*V3089 + 1.62997098133725)+T3090*'Exhaust Gas Math'!$D$14)</f>
        <v>1100</v>
      </c>
      <c r="W3090">
        <f>(353.3116967483*V3090^-1.0020802909)*('Exhaust Gas Math'!$E$10/(T3090+'Exhaust Gas Math'!$E$10))+(357.4500179626*V3090^-1.0038444015 )*(T3090/(T3090+'Exhaust Gas Math'!$E$10))</f>
        <v>0.31654710700089367</v>
      </c>
      <c r="X3090">
        <f t="shared" si="731"/>
        <v>0</v>
      </c>
      <c r="Y3090">
        <f t="shared" si="732"/>
        <v>101325</v>
      </c>
      <c r="Z3090">
        <f t="shared" si="733"/>
        <v>101325</v>
      </c>
    </row>
    <row r="3091" spans="5:26" x14ac:dyDescent="0.2">
      <c r="E3091">
        <f t="shared" si="720"/>
        <v>0.38574999999997139</v>
      </c>
      <c r="F3091">
        <f t="shared" si="721"/>
        <v>101325</v>
      </c>
      <c r="H3091">
        <f t="shared" si="734"/>
        <v>0.38574999999997139</v>
      </c>
      <c r="I3091">
        <f t="shared" si="722"/>
        <v>515.99999999862848</v>
      </c>
      <c r="J3091">
        <f t="shared" si="723"/>
        <v>6.0659391006961466E-2</v>
      </c>
      <c r="K3091">
        <f t="shared" si="724"/>
        <v>10.801676517833874</v>
      </c>
      <c r="L3091">
        <f t="shared" si="725"/>
        <v>3.9769296294121147E-5</v>
      </c>
      <c r="M3091">
        <f>J3091/SQRT('Exhaust Gas Math'!$E$14*$B$21*$B$23)</f>
        <v>1.0297892539692806E-3</v>
      </c>
      <c r="N3091">
        <f t="shared" si="726"/>
        <v>4.0740475102382046E-2</v>
      </c>
      <c r="O3091">
        <f t="shared" si="727"/>
        <v>0</v>
      </c>
      <c r="P3091">
        <f t="shared" si="728"/>
        <v>0</v>
      </c>
      <c r="Q3091">
        <f>($B$16/2)*(COS((ACOS((2*'Intake Valve Fxn Scratch'!$B$1)/$B$16-1)/($B$17/2))*(I3091-($B$17/2)))+1)*P3091</f>
        <v>0</v>
      </c>
      <c r="R3091">
        <f t="shared" si="729"/>
        <v>0</v>
      </c>
      <c r="S3091">
        <f t="shared" si="730"/>
        <v>0</v>
      </c>
      <c r="T3091">
        <f>S3091*'Exhaust Gas Math'!$C$14</f>
        <v>0</v>
      </c>
      <c r="U3091">
        <f>(T3091/'Exhaust Gas Math'!$B$14)+('Exhaust Gas Math'!$D$10)</f>
        <v>4.4059320573952224E-4</v>
      </c>
      <c r="V3091">
        <f>('Exhaust Gas Math'!$E$10*(2.53982214E-12*V3090^4 - 0.0000000071629564556*V3090^3 + 7.56281407226508E-06*V3090^2 - 0.00322508455050905*V3090 + 1.62997098133725)*$B$24+T3091*'Exhaust Gas Math'!$D$14*$B$23)/('Exhaust Gas Math'!$E$10*(2.53982214E-12*V3090^4 - 0.0000000071629564556*V3090^3 + 7.56281407226508E-06*V3090^2 - 0.00322508455050905*V3090 + 1.62997098133725)+T3091*'Exhaust Gas Math'!$D$14)</f>
        <v>1100</v>
      </c>
      <c r="W3091">
        <f>(353.3116967483*V3091^-1.0020802909)*('Exhaust Gas Math'!$E$10/(T3091+'Exhaust Gas Math'!$E$10))+(357.4500179626*V3091^-1.0038444015 )*(T3091/(T3091+'Exhaust Gas Math'!$E$10))</f>
        <v>0.31654710700089367</v>
      </c>
      <c r="X3091">
        <f t="shared" si="731"/>
        <v>0</v>
      </c>
      <c r="Y3091">
        <f t="shared" si="732"/>
        <v>101325</v>
      </c>
      <c r="Z3091">
        <f t="shared" si="733"/>
        <v>101325</v>
      </c>
    </row>
    <row r="3092" spans="5:26" x14ac:dyDescent="0.2">
      <c r="E3092">
        <f t="shared" si="720"/>
        <v>0.38587499999997138</v>
      </c>
      <c r="F3092">
        <f t="shared" si="721"/>
        <v>101325</v>
      </c>
      <c r="H3092">
        <f t="shared" si="734"/>
        <v>0.38587499999997138</v>
      </c>
      <c r="I3092">
        <f t="shared" si="722"/>
        <v>521.99999999862484</v>
      </c>
      <c r="J3092">
        <f t="shared" si="723"/>
        <v>6.1848491566321766E-2</v>
      </c>
      <c r="K3092">
        <f t="shared" si="724"/>
        <v>8.206542657617856</v>
      </c>
      <c r="L3092">
        <f t="shared" si="725"/>
        <v>3.9769296294121147E-5</v>
      </c>
      <c r="M3092">
        <f>J3092/SQRT('Exhaust Gas Math'!$E$14*$B$21*$B$23)</f>
        <v>1.0499761196398833E-3</v>
      </c>
      <c r="N3092">
        <f t="shared" si="726"/>
        <v>4.3370137971128396E-2</v>
      </c>
      <c r="O3092">
        <f t="shared" si="727"/>
        <v>0</v>
      </c>
      <c r="P3092">
        <f t="shared" si="728"/>
        <v>0</v>
      </c>
      <c r="Q3092">
        <f>($B$16/2)*(COS((ACOS((2*'Intake Valve Fxn Scratch'!$B$1)/$B$16-1)/($B$17/2))*(I3092-($B$17/2)))+1)*P3092</f>
        <v>0</v>
      </c>
      <c r="R3092">
        <f t="shared" si="729"/>
        <v>0</v>
      </c>
      <c r="S3092">
        <f t="shared" si="730"/>
        <v>0</v>
      </c>
      <c r="T3092">
        <f>S3092*'Exhaust Gas Math'!$C$14</f>
        <v>0</v>
      </c>
      <c r="U3092">
        <f>(T3092/'Exhaust Gas Math'!$B$14)+('Exhaust Gas Math'!$D$10)</f>
        <v>4.4059320573952224E-4</v>
      </c>
      <c r="V3092">
        <f>('Exhaust Gas Math'!$E$10*(2.53982214E-12*V3091^4 - 0.0000000071629564556*V3091^3 + 7.56281407226508E-06*V3091^2 - 0.00322508455050905*V3091 + 1.62997098133725)*$B$24+T3092*'Exhaust Gas Math'!$D$14*$B$23)/('Exhaust Gas Math'!$E$10*(2.53982214E-12*V3091^4 - 0.0000000071629564556*V3091^3 + 7.56281407226508E-06*V3091^2 - 0.00322508455050905*V3091 + 1.62997098133725)+T3092*'Exhaust Gas Math'!$D$14)</f>
        <v>1100</v>
      </c>
      <c r="W3092">
        <f>(353.3116967483*V3092^-1.0020802909)*('Exhaust Gas Math'!$E$10/(T3092+'Exhaust Gas Math'!$E$10))+(357.4500179626*V3092^-1.0038444015 )*(T3092/(T3092+'Exhaust Gas Math'!$E$10))</f>
        <v>0.31654710700089367</v>
      </c>
      <c r="X3092">
        <f t="shared" si="731"/>
        <v>0</v>
      </c>
      <c r="Y3092">
        <f t="shared" si="732"/>
        <v>101325</v>
      </c>
      <c r="Z3092">
        <f t="shared" si="733"/>
        <v>101325</v>
      </c>
    </row>
    <row r="3093" spans="5:26" x14ac:dyDescent="0.2">
      <c r="E3093">
        <f t="shared" si="720"/>
        <v>0.38599999999997137</v>
      </c>
      <c r="F3093">
        <f t="shared" si="721"/>
        <v>101325</v>
      </c>
      <c r="H3093">
        <f t="shared" si="734"/>
        <v>0.38599999999997137</v>
      </c>
      <c r="I3093">
        <f t="shared" si="722"/>
        <v>527.99999999862484</v>
      </c>
      <c r="J3093">
        <f t="shared" si="723"/>
        <v>6.2707278943103517E-2</v>
      </c>
      <c r="K3093">
        <f t="shared" si="724"/>
        <v>5.5214961987169699</v>
      </c>
      <c r="L3093">
        <f t="shared" si="725"/>
        <v>3.9769296294121147E-5</v>
      </c>
      <c r="M3093">
        <f>J3093/SQRT('Exhaust Gas Math'!$E$14*$B$21*$B$23)</f>
        <v>1.0645553957811954E-3</v>
      </c>
      <c r="N3093">
        <f t="shared" si="726"/>
        <v>4.6042841936925274E-2</v>
      </c>
      <c r="O3093">
        <f t="shared" si="727"/>
        <v>0</v>
      </c>
      <c r="P3093">
        <f t="shared" si="728"/>
        <v>0</v>
      </c>
      <c r="Q3093">
        <f>($B$16/2)*(COS((ACOS((2*'Intake Valve Fxn Scratch'!$B$1)/$B$16-1)/($B$17/2))*(I3093-($B$17/2)))+1)*P3093</f>
        <v>0</v>
      </c>
      <c r="R3093">
        <f t="shared" si="729"/>
        <v>0</v>
      </c>
      <c r="S3093">
        <f t="shared" si="730"/>
        <v>0</v>
      </c>
      <c r="T3093">
        <f>S3093*'Exhaust Gas Math'!$C$14</f>
        <v>0</v>
      </c>
      <c r="U3093">
        <f>(T3093/'Exhaust Gas Math'!$B$14)+('Exhaust Gas Math'!$D$10)</f>
        <v>4.4059320573952224E-4</v>
      </c>
      <c r="V3093">
        <f>('Exhaust Gas Math'!$E$10*(2.53982214E-12*V3092^4 - 0.0000000071629564556*V3092^3 + 7.56281407226508E-06*V3092^2 - 0.00322508455050905*V3092 + 1.62997098133725)*$B$24+T3093*'Exhaust Gas Math'!$D$14*$B$23)/('Exhaust Gas Math'!$E$10*(2.53982214E-12*V3092^4 - 0.0000000071629564556*V3092^3 + 7.56281407226508E-06*V3092^2 - 0.00322508455050905*V3092 + 1.62997098133725)+T3093*'Exhaust Gas Math'!$D$14)</f>
        <v>1100</v>
      </c>
      <c r="W3093">
        <f>(353.3116967483*V3093^-1.0020802909)*('Exhaust Gas Math'!$E$10/(T3093+'Exhaust Gas Math'!$E$10))+(357.4500179626*V3093^-1.0038444015 )*(T3093/(T3093+'Exhaust Gas Math'!$E$10))</f>
        <v>0.31654710700089367</v>
      </c>
      <c r="X3093">
        <f t="shared" si="731"/>
        <v>0</v>
      </c>
      <c r="Y3093">
        <f t="shared" si="732"/>
        <v>101325</v>
      </c>
      <c r="Z3093">
        <f t="shared" si="733"/>
        <v>101325</v>
      </c>
    </row>
    <row r="3094" spans="5:26" x14ac:dyDescent="0.2">
      <c r="E3094">
        <f t="shared" ref="E3094:E3157" si="735">H3094</f>
        <v>0.38612499999997135</v>
      </c>
      <c r="F3094">
        <f t="shared" ref="F3094:F3157" si="736">Z3094</f>
        <v>101325</v>
      </c>
      <c r="H3094">
        <f t="shared" si="734"/>
        <v>0.38612499999997135</v>
      </c>
      <c r="I3094">
        <f t="shared" si="722"/>
        <v>533.99999999862484</v>
      </c>
      <c r="J3094">
        <f t="shared" si="723"/>
        <v>6.3226344083094826E-2</v>
      </c>
      <c r="K3094">
        <f t="shared" si="724"/>
        <v>2.7759550720141264</v>
      </c>
      <c r="L3094">
        <f t="shared" si="725"/>
        <v>3.9769296294121147E-5</v>
      </c>
      <c r="M3094">
        <f>J3094/SQRT('Exhaust Gas Math'!$E$14*$B$21*$B$23)</f>
        <v>1.073367348792919E-3</v>
      </c>
      <c r="N3094">
        <f t="shared" si="726"/>
        <v>4.8722302042614823E-2</v>
      </c>
      <c r="O3094">
        <f t="shared" si="727"/>
        <v>0</v>
      </c>
      <c r="P3094">
        <f t="shared" si="728"/>
        <v>0</v>
      </c>
      <c r="Q3094">
        <f>($B$16/2)*(COS((ACOS((2*'Intake Valve Fxn Scratch'!$B$1)/$B$16-1)/($B$17/2))*(I3094-($B$17/2)))+1)*P3094</f>
        <v>0</v>
      </c>
      <c r="R3094">
        <f t="shared" si="729"/>
        <v>0</v>
      </c>
      <c r="S3094">
        <f t="shared" si="730"/>
        <v>0</v>
      </c>
      <c r="T3094">
        <f>S3094*'Exhaust Gas Math'!$C$14</f>
        <v>0</v>
      </c>
      <c r="U3094">
        <f>(T3094/'Exhaust Gas Math'!$B$14)+('Exhaust Gas Math'!$D$10)</f>
        <v>4.4059320573952224E-4</v>
      </c>
      <c r="V3094">
        <f>('Exhaust Gas Math'!$E$10*(2.53982214E-12*V3093^4 - 0.0000000071629564556*V3093^3 + 7.56281407226508E-06*V3093^2 - 0.00322508455050905*V3093 + 1.62997098133725)*$B$24+T3094*'Exhaust Gas Math'!$D$14*$B$23)/('Exhaust Gas Math'!$E$10*(2.53982214E-12*V3093^4 - 0.0000000071629564556*V3093^3 + 7.56281407226508E-06*V3093^2 - 0.00322508455050905*V3093 + 1.62997098133725)+T3094*'Exhaust Gas Math'!$D$14)</f>
        <v>1100</v>
      </c>
      <c r="W3094">
        <f>(353.3116967483*V3094^-1.0020802909)*('Exhaust Gas Math'!$E$10/(T3094+'Exhaust Gas Math'!$E$10))+(357.4500179626*V3094^-1.0038444015 )*(T3094/(T3094+'Exhaust Gas Math'!$E$10))</f>
        <v>0.31654710700089367</v>
      </c>
      <c r="X3094">
        <f t="shared" si="731"/>
        <v>0</v>
      </c>
      <c r="Y3094">
        <f t="shared" si="732"/>
        <v>101325</v>
      </c>
      <c r="Z3094">
        <f t="shared" si="733"/>
        <v>101325</v>
      </c>
    </row>
    <row r="3095" spans="5:26" x14ac:dyDescent="0.2">
      <c r="E3095">
        <f t="shared" si="735"/>
        <v>0.38624999999997134</v>
      </c>
      <c r="F3095">
        <f t="shared" si="736"/>
        <v>101325</v>
      </c>
      <c r="H3095">
        <f t="shared" si="734"/>
        <v>0.38624999999997134</v>
      </c>
      <c r="I3095">
        <f t="shared" si="722"/>
        <v>539.99999999862484</v>
      </c>
      <c r="J3095">
        <f t="shared" si="723"/>
        <v>6.3399999999999998E-2</v>
      </c>
      <c r="K3095">
        <f t="shared" si="724"/>
        <v>6.3785245163602003E-10</v>
      </c>
      <c r="L3095">
        <f t="shared" si="725"/>
        <v>3.9769296294121147E-5</v>
      </c>
      <c r="M3095">
        <f>J3095/SQRT('Exhaust Gas Math'!$E$14*$B$21*$B$23)</f>
        <v>1.0763154330738279E-3</v>
      </c>
      <c r="N3095">
        <f t="shared" si="726"/>
        <v>5.1362995242809989E-2</v>
      </c>
      <c r="O3095">
        <f t="shared" si="727"/>
        <v>0</v>
      </c>
      <c r="P3095">
        <f t="shared" si="728"/>
        <v>0</v>
      </c>
      <c r="Q3095">
        <f>($B$16/2)*(COS((ACOS((2*'Intake Valve Fxn Scratch'!$B$1)/$B$16-1)/($B$17/2))*(I3095-($B$17/2)))+1)*P3095</f>
        <v>0</v>
      </c>
      <c r="R3095">
        <f t="shared" si="729"/>
        <v>0</v>
      </c>
      <c r="S3095">
        <f t="shared" si="730"/>
        <v>0</v>
      </c>
      <c r="T3095">
        <f>S3095*'Exhaust Gas Math'!$C$14</f>
        <v>0</v>
      </c>
      <c r="U3095">
        <f>(T3095/'Exhaust Gas Math'!$B$14)+('Exhaust Gas Math'!$D$10)</f>
        <v>4.4059320573952224E-4</v>
      </c>
      <c r="V3095">
        <f>('Exhaust Gas Math'!$E$10*(2.53982214E-12*V3094^4 - 0.0000000071629564556*V3094^3 + 7.56281407226508E-06*V3094^2 - 0.00322508455050905*V3094 + 1.62997098133725)*$B$24+T3095*'Exhaust Gas Math'!$D$14*$B$23)/('Exhaust Gas Math'!$E$10*(2.53982214E-12*V3094^4 - 0.0000000071629564556*V3094^3 + 7.56281407226508E-06*V3094^2 - 0.00322508455050905*V3094 + 1.62997098133725)+T3095*'Exhaust Gas Math'!$D$14)</f>
        <v>1100</v>
      </c>
      <c r="W3095">
        <f>(353.3116967483*V3095^-1.0020802909)*('Exhaust Gas Math'!$E$10/(T3095+'Exhaust Gas Math'!$E$10))+(357.4500179626*V3095^-1.0038444015 )*(T3095/(T3095+'Exhaust Gas Math'!$E$10))</f>
        <v>0.31654710700089367</v>
      </c>
      <c r="X3095">
        <f t="shared" si="731"/>
        <v>0</v>
      </c>
      <c r="Y3095">
        <f t="shared" si="732"/>
        <v>101325</v>
      </c>
      <c r="Z3095">
        <f t="shared" si="733"/>
        <v>101325</v>
      </c>
    </row>
    <row r="3096" spans="5:26" x14ac:dyDescent="0.2">
      <c r="E3096">
        <f t="shared" si="735"/>
        <v>0.38637499999997132</v>
      </c>
      <c r="F3096">
        <f t="shared" si="736"/>
        <v>101325</v>
      </c>
      <c r="H3096">
        <f t="shared" si="734"/>
        <v>0.38637499999997132</v>
      </c>
      <c r="I3096">
        <f t="shared" si="722"/>
        <v>545.99999999862484</v>
      </c>
      <c r="J3096">
        <f t="shared" si="723"/>
        <v>6.3226344083253797E-2</v>
      </c>
      <c r="K3096">
        <f t="shared" si="724"/>
        <v>-2.7759550707469112</v>
      </c>
      <c r="L3096">
        <f t="shared" si="725"/>
        <v>3.9769296294121147E-5</v>
      </c>
      <c r="M3096">
        <f>J3096/SQRT('Exhaust Gas Math'!$E$14*$B$21*$B$23)</f>
        <v>1.0733673487956178E-3</v>
      </c>
      <c r="N3096">
        <f t="shared" si="726"/>
        <v>5.3910285389589183E-2</v>
      </c>
      <c r="O3096">
        <f t="shared" si="727"/>
        <v>0</v>
      </c>
      <c r="P3096">
        <f t="shared" si="728"/>
        <v>0</v>
      </c>
      <c r="Q3096">
        <f>($B$16/2)*(COS((ACOS((2*'Intake Valve Fxn Scratch'!$B$1)/$B$16-1)/($B$17/2))*(I3096-($B$17/2)))+1)*P3096</f>
        <v>0</v>
      </c>
      <c r="R3096">
        <f t="shared" si="729"/>
        <v>0</v>
      </c>
      <c r="S3096">
        <f t="shared" si="730"/>
        <v>0</v>
      </c>
      <c r="T3096">
        <f>S3096*'Exhaust Gas Math'!$C$14</f>
        <v>0</v>
      </c>
      <c r="U3096">
        <f>(T3096/'Exhaust Gas Math'!$B$14)+('Exhaust Gas Math'!$D$10)</f>
        <v>4.4059320573952224E-4</v>
      </c>
      <c r="V3096">
        <f>('Exhaust Gas Math'!$E$10*(2.53982214E-12*V3095^4 - 0.0000000071629564556*V3095^3 + 7.56281407226508E-06*V3095^2 - 0.00322508455050905*V3095 + 1.62997098133725)*$B$24+T3096*'Exhaust Gas Math'!$D$14*$B$23)/('Exhaust Gas Math'!$E$10*(2.53982214E-12*V3095^4 - 0.0000000071629564556*V3095^3 + 7.56281407226508E-06*V3095^2 - 0.00322508455050905*V3095 + 1.62997098133725)+T3096*'Exhaust Gas Math'!$D$14)</f>
        <v>1100</v>
      </c>
      <c r="W3096">
        <f>(353.3116967483*V3096^-1.0020802909)*('Exhaust Gas Math'!$E$10/(T3096+'Exhaust Gas Math'!$E$10))+(357.4500179626*V3096^-1.0038444015 )*(T3096/(T3096+'Exhaust Gas Math'!$E$10))</f>
        <v>0.31654710700089367</v>
      </c>
      <c r="X3096">
        <f t="shared" si="731"/>
        <v>0</v>
      </c>
      <c r="Y3096">
        <f t="shared" si="732"/>
        <v>101325</v>
      </c>
      <c r="Z3096">
        <f t="shared" si="733"/>
        <v>101325</v>
      </c>
    </row>
    <row r="3097" spans="5:26" x14ac:dyDescent="0.2">
      <c r="E3097">
        <f t="shared" si="735"/>
        <v>0.38649999999997131</v>
      </c>
      <c r="F3097">
        <f t="shared" si="736"/>
        <v>101325</v>
      </c>
      <c r="H3097">
        <f t="shared" si="734"/>
        <v>0.38649999999997131</v>
      </c>
      <c r="I3097">
        <f t="shared" si="722"/>
        <v>551.99999999862121</v>
      </c>
      <c r="J3097">
        <f t="shared" si="723"/>
        <v>6.2707278943420125E-2</v>
      </c>
      <c r="K3097">
        <f t="shared" si="724"/>
        <v>-5.5214961974691423</v>
      </c>
      <c r="L3097">
        <f t="shared" si="725"/>
        <v>3.9769296294121147E-5</v>
      </c>
      <c r="M3097">
        <f>J3097/SQRT('Exhaust Gas Math'!$E$14*$B$21*$B$23)</f>
        <v>1.0645553957865704E-3</v>
      </c>
      <c r="N3097">
        <f t="shared" si="726"/>
        <v>5.6301139017542683E-2</v>
      </c>
      <c r="O3097">
        <f t="shared" si="727"/>
        <v>0</v>
      </c>
      <c r="P3097">
        <f t="shared" si="728"/>
        <v>0</v>
      </c>
      <c r="Q3097">
        <f>($B$16/2)*(COS((ACOS((2*'Intake Valve Fxn Scratch'!$B$1)/$B$16-1)/($B$17/2))*(I3097-($B$17/2)))+1)*P3097</f>
        <v>0</v>
      </c>
      <c r="R3097">
        <f t="shared" si="729"/>
        <v>0</v>
      </c>
      <c r="S3097">
        <f t="shared" si="730"/>
        <v>0</v>
      </c>
      <c r="T3097">
        <f>S3097*'Exhaust Gas Math'!$C$14</f>
        <v>0</v>
      </c>
      <c r="U3097">
        <f>(T3097/'Exhaust Gas Math'!$B$14)+('Exhaust Gas Math'!$D$10)</f>
        <v>4.4059320573952224E-4</v>
      </c>
      <c r="V3097">
        <f>('Exhaust Gas Math'!$E$10*(2.53982214E-12*V3096^4 - 0.0000000071629564556*V3096^3 + 7.56281407226508E-06*V3096^2 - 0.00322508455050905*V3096 + 1.62997098133725)*$B$24+T3097*'Exhaust Gas Math'!$D$14*$B$23)/('Exhaust Gas Math'!$E$10*(2.53982214E-12*V3096^4 - 0.0000000071629564556*V3096^3 + 7.56281407226508E-06*V3096^2 - 0.00322508455050905*V3096 + 1.62997098133725)+T3097*'Exhaust Gas Math'!$D$14)</f>
        <v>1100</v>
      </c>
      <c r="W3097">
        <f>(353.3116967483*V3097^-1.0020802909)*('Exhaust Gas Math'!$E$10/(T3097+'Exhaust Gas Math'!$E$10))+(357.4500179626*V3097^-1.0038444015 )*(T3097/(T3097+'Exhaust Gas Math'!$E$10))</f>
        <v>0.31654710700089367</v>
      </c>
      <c r="X3097">
        <f t="shared" si="731"/>
        <v>0</v>
      </c>
      <c r="Y3097">
        <f t="shared" si="732"/>
        <v>101325</v>
      </c>
      <c r="Z3097">
        <f t="shared" si="733"/>
        <v>101325</v>
      </c>
    </row>
    <row r="3098" spans="5:26" x14ac:dyDescent="0.2">
      <c r="E3098">
        <f t="shared" si="735"/>
        <v>0.3866249999999713</v>
      </c>
      <c r="F3098">
        <f t="shared" si="736"/>
        <v>101325</v>
      </c>
      <c r="H3098">
        <f t="shared" si="734"/>
        <v>0.3866249999999713</v>
      </c>
      <c r="I3098">
        <f t="shared" si="722"/>
        <v>557.99999999862121</v>
      </c>
      <c r="J3098">
        <f t="shared" si="723"/>
        <v>6.1848491566791772E-2</v>
      </c>
      <c r="K3098">
        <f t="shared" si="724"/>
        <v>-8.2065426564060235</v>
      </c>
      <c r="L3098">
        <f t="shared" si="725"/>
        <v>3.9769296294121147E-5</v>
      </c>
      <c r="M3098">
        <f>J3098/SQRT('Exhaust Gas Math'!$E$14*$B$21*$B$23)</f>
        <v>1.0499761196478626E-3</v>
      </c>
      <c r="N3098">
        <f t="shared" si="726"/>
        <v>5.8465535048021995E-2</v>
      </c>
      <c r="O3098">
        <f t="shared" si="727"/>
        <v>0</v>
      </c>
      <c r="P3098">
        <f t="shared" si="728"/>
        <v>0</v>
      </c>
      <c r="Q3098">
        <f>($B$16/2)*(COS((ACOS((2*'Intake Valve Fxn Scratch'!$B$1)/$B$16-1)/($B$17/2))*(I3098-($B$17/2)))+1)*P3098</f>
        <v>0</v>
      </c>
      <c r="R3098">
        <f t="shared" si="729"/>
        <v>0</v>
      </c>
      <c r="S3098">
        <f t="shared" si="730"/>
        <v>0</v>
      </c>
      <c r="T3098">
        <f>S3098*'Exhaust Gas Math'!$C$14</f>
        <v>0</v>
      </c>
      <c r="U3098">
        <f>(T3098/'Exhaust Gas Math'!$B$14)+('Exhaust Gas Math'!$D$10)</f>
        <v>4.4059320573952224E-4</v>
      </c>
      <c r="V3098">
        <f>('Exhaust Gas Math'!$E$10*(2.53982214E-12*V3097^4 - 0.0000000071629564556*V3097^3 + 7.56281407226508E-06*V3097^2 - 0.00322508455050905*V3097 + 1.62997098133725)*$B$24+T3098*'Exhaust Gas Math'!$D$14*$B$23)/('Exhaust Gas Math'!$E$10*(2.53982214E-12*V3097^4 - 0.0000000071629564556*V3097^3 + 7.56281407226508E-06*V3097^2 - 0.00322508455050905*V3097 + 1.62997098133725)+T3098*'Exhaust Gas Math'!$D$14)</f>
        <v>1100</v>
      </c>
      <c r="W3098">
        <f>(353.3116967483*V3098^-1.0020802909)*('Exhaust Gas Math'!$E$10/(T3098+'Exhaust Gas Math'!$E$10))+(357.4500179626*V3098^-1.0038444015 )*(T3098/(T3098+'Exhaust Gas Math'!$E$10))</f>
        <v>0.31654710700089367</v>
      </c>
      <c r="X3098">
        <f t="shared" si="731"/>
        <v>0</v>
      </c>
      <c r="Y3098">
        <f t="shared" si="732"/>
        <v>101325</v>
      </c>
      <c r="Z3098">
        <f t="shared" si="733"/>
        <v>101325</v>
      </c>
    </row>
    <row r="3099" spans="5:26" x14ac:dyDescent="0.2">
      <c r="E3099">
        <f t="shared" si="735"/>
        <v>0.38674999999997128</v>
      </c>
      <c r="F3099">
        <f t="shared" si="736"/>
        <v>101325</v>
      </c>
      <c r="H3099">
        <f t="shared" si="734"/>
        <v>0.38674999999997128</v>
      </c>
      <c r="I3099">
        <f t="shared" si="722"/>
        <v>563.99999999862121</v>
      </c>
      <c r="J3099">
        <f t="shared" si="723"/>
        <v>6.0659391007580096E-2</v>
      </c>
      <c r="K3099">
        <f t="shared" si="724"/>
        <v>-10.80167651666984</v>
      </c>
      <c r="L3099">
        <f t="shared" si="725"/>
        <v>3.9769296294121147E-5</v>
      </c>
      <c r="M3099">
        <f>J3099/SQRT('Exhaust Gas Math'!$E$14*$B$21*$B$23)</f>
        <v>1.0297892539797829E-3</v>
      </c>
      <c r="N3099">
        <f t="shared" si="726"/>
        <v>6.0328632871916213E-2</v>
      </c>
      <c r="O3099">
        <f t="shared" si="727"/>
        <v>0</v>
      </c>
      <c r="P3099">
        <f t="shared" si="728"/>
        <v>0</v>
      </c>
      <c r="Q3099">
        <f>($B$16/2)*(COS((ACOS((2*'Intake Valve Fxn Scratch'!$B$1)/$B$16-1)/($B$17/2))*(I3099-($B$17/2)))+1)*P3099</f>
        <v>0</v>
      </c>
      <c r="R3099">
        <f t="shared" si="729"/>
        <v>0</v>
      </c>
      <c r="S3099">
        <f t="shared" si="730"/>
        <v>0</v>
      </c>
      <c r="T3099">
        <f>S3099*'Exhaust Gas Math'!$C$14</f>
        <v>0</v>
      </c>
      <c r="U3099">
        <f>(T3099/'Exhaust Gas Math'!$B$14)+('Exhaust Gas Math'!$D$10)</f>
        <v>4.4059320573952224E-4</v>
      </c>
      <c r="V3099">
        <f>('Exhaust Gas Math'!$E$10*(2.53982214E-12*V3098^4 - 0.0000000071629564556*V3098^3 + 7.56281407226508E-06*V3098^2 - 0.00322508455050905*V3098 + 1.62997098133725)*$B$24+T3099*'Exhaust Gas Math'!$D$14*$B$23)/('Exhaust Gas Math'!$E$10*(2.53982214E-12*V3098^4 - 0.0000000071629564556*V3098^3 + 7.56281407226508E-06*V3098^2 - 0.00322508455050905*V3098 + 1.62997098133725)+T3099*'Exhaust Gas Math'!$D$14)</f>
        <v>1100</v>
      </c>
      <c r="W3099">
        <f>(353.3116967483*V3099^-1.0020802909)*('Exhaust Gas Math'!$E$10/(T3099+'Exhaust Gas Math'!$E$10))+(357.4500179626*V3099^-1.0038444015 )*(T3099/(T3099+'Exhaust Gas Math'!$E$10))</f>
        <v>0.31654710700089367</v>
      </c>
      <c r="X3099">
        <f t="shared" si="731"/>
        <v>0</v>
      </c>
      <c r="Y3099">
        <f t="shared" si="732"/>
        <v>101325</v>
      </c>
      <c r="Z3099">
        <f t="shared" si="733"/>
        <v>101325</v>
      </c>
    </row>
    <row r="3100" spans="5:26" x14ac:dyDescent="0.2">
      <c r="E3100">
        <f t="shared" si="735"/>
        <v>0.38687499999997127</v>
      </c>
      <c r="F3100">
        <f t="shared" si="736"/>
        <v>101325</v>
      </c>
      <c r="H3100">
        <f t="shared" si="734"/>
        <v>0.38687499999997127</v>
      </c>
      <c r="I3100">
        <f t="shared" si="722"/>
        <v>569.99999999862121</v>
      </c>
      <c r="J3100">
        <f t="shared" si="723"/>
        <v>5.9153005300348019E-2</v>
      </c>
      <c r="K3100">
        <f t="shared" si="724"/>
        <v>-13.278464948619551</v>
      </c>
      <c r="L3100">
        <f t="shared" si="725"/>
        <v>3.9769296294121147E-5</v>
      </c>
      <c r="M3100">
        <f>J3100/SQRT('Exhaust Gas Math'!$E$14*$B$21*$B$23)</f>
        <v>1.0042159703069799E-3</v>
      </c>
      <c r="N3100">
        <f t="shared" si="726"/>
        <v>6.1813705050643077E-2</v>
      </c>
      <c r="O3100">
        <f t="shared" si="727"/>
        <v>0</v>
      </c>
      <c r="P3100">
        <f t="shared" si="728"/>
        <v>0</v>
      </c>
      <c r="Q3100">
        <f>($B$16/2)*(COS((ACOS((2*'Intake Valve Fxn Scratch'!$B$1)/$B$16-1)/($B$17/2))*(I3100-($B$17/2)))+1)*P3100</f>
        <v>0</v>
      </c>
      <c r="R3100">
        <f t="shared" si="729"/>
        <v>0</v>
      </c>
      <c r="S3100">
        <f t="shared" si="730"/>
        <v>0</v>
      </c>
      <c r="T3100">
        <f>S3100*'Exhaust Gas Math'!$C$14</f>
        <v>0</v>
      </c>
      <c r="U3100">
        <f>(T3100/'Exhaust Gas Math'!$B$14)+('Exhaust Gas Math'!$D$10)</f>
        <v>4.4059320573952224E-4</v>
      </c>
      <c r="V3100">
        <f>('Exhaust Gas Math'!$E$10*(2.53982214E-12*V3099^4 - 0.0000000071629564556*V3099^3 + 7.56281407226508E-06*V3099^2 - 0.00322508455050905*V3099 + 1.62997098133725)*$B$24+T3100*'Exhaust Gas Math'!$D$14*$B$23)/('Exhaust Gas Math'!$E$10*(2.53982214E-12*V3099^4 - 0.0000000071629564556*V3099^3 + 7.56281407226508E-06*V3099^2 - 0.00322508455050905*V3099 + 1.62997098133725)+T3100*'Exhaust Gas Math'!$D$14)</f>
        <v>1100</v>
      </c>
      <c r="W3100">
        <f>(353.3116967483*V3100^-1.0020802909)*('Exhaust Gas Math'!$E$10/(T3100+'Exhaust Gas Math'!$E$10))+(357.4500179626*V3100^-1.0038444015 )*(T3100/(T3100+'Exhaust Gas Math'!$E$10))</f>
        <v>0.31654710700089367</v>
      </c>
      <c r="X3100">
        <f t="shared" si="731"/>
        <v>0</v>
      </c>
      <c r="Y3100">
        <f t="shared" si="732"/>
        <v>101325</v>
      </c>
      <c r="Z3100">
        <f t="shared" si="733"/>
        <v>101325</v>
      </c>
    </row>
    <row r="3101" spans="5:26" x14ac:dyDescent="0.2">
      <c r="E3101">
        <f t="shared" si="735"/>
        <v>0.38699999999997126</v>
      </c>
      <c r="F3101">
        <f t="shared" si="736"/>
        <v>101325</v>
      </c>
      <c r="H3101">
        <f t="shared" si="734"/>
        <v>0.38699999999997126</v>
      </c>
      <c r="I3101">
        <f t="shared" si="722"/>
        <v>575.99999999862121</v>
      </c>
      <c r="J3101">
        <f t="shared" si="723"/>
        <v>5.7345838722133821E-2</v>
      </c>
      <c r="K3101">
        <f t="shared" si="724"/>
        <v>-15.609771739896093</v>
      </c>
      <c r="L3101">
        <f t="shared" si="725"/>
        <v>3.9769296294121147E-5</v>
      </c>
      <c r="M3101">
        <f>J3101/SQRT('Exhaust Gas Math'!$E$14*$B$21*$B$23)</f>
        <v>9.735364548768983E-4</v>
      </c>
      <c r="N3101">
        <f t="shared" si="726"/>
        <v>6.284576543992812E-2</v>
      </c>
      <c r="O3101">
        <f t="shared" si="727"/>
        <v>0</v>
      </c>
      <c r="P3101">
        <f t="shared" si="728"/>
        <v>0</v>
      </c>
      <c r="Q3101">
        <f>($B$16/2)*(COS((ACOS((2*'Intake Valve Fxn Scratch'!$B$1)/$B$16-1)/($B$17/2))*(I3101-($B$17/2)))+1)*P3101</f>
        <v>0</v>
      </c>
      <c r="R3101">
        <f t="shared" si="729"/>
        <v>0</v>
      </c>
      <c r="S3101">
        <f t="shared" si="730"/>
        <v>0</v>
      </c>
      <c r="T3101">
        <f>S3101*'Exhaust Gas Math'!$C$14</f>
        <v>0</v>
      </c>
      <c r="U3101">
        <f>(T3101/'Exhaust Gas Math'!$B$14)+('Exhaust Gas Math'!$D$10)</f>
        <v>4.4059320573952224E-4</v>
      </c>
      <c r="V3101">
        <f>('Exhaust Gas Math'!$E$10*(2.53982214E-12*V3100^4 - 0.0000000071629564556*V3100^3 + 7.56281407226508E-06*V3100^2 - 0.00322508455050905*V3100 + 1.62997098133725)*$B$24+T3101*'Exhaust Gas Math'!$D$14*$B$23)/('Exhaust Gas Math'!$E$10*(2.53982214E-12*V3100^4 - 0.0000000071629564556*V3100^3 + 7.56281407226508E-06*V3100^2 - 0.00322508455050905*V3100 + 1.62997098133725)+T3101*'Exhaust Gas Math'!$D$14)</f>
        <v>1100</v>
      </c>
      <c r="W3101">
        <f>(353.3116967483*V3101^-1.0020802909)*('Exhaust Gas Math'!$E$10/(T3101+'Exhaust Gas Math'!$E$10))+(357.4500179626*V3101^-1.0038444015 )*(T3101/(T3101+'Exhaust Gas Math'!$E$10))</f>
        <v>0.31654710700089367</v>
      </c>
      <c r="X3101">
        <f t="shared" si="731"/>
        <v>0</v>
      </c>
      <c r="Y3101">
        <f t="shared" si="732"/>
        <v>101325</v>
      </c>
      <c r="Z3101">
        <f t="shared" si="733"/>
        <v>101325</v>
      </c>
    </row>
    <row r="3102" spans="5:26" x14ac:dyDescent="0.2">
      <c r="E3102">
        <f t="shared" si="735"/>
        <v>0.38712499999997124</v>
      </c>
      <c r="F3102">
        <f t="shared" si="736"/>
        <v>101325</v>
      </c>
      <c r="H3102">
        <f t="shared" si="734"/>
        <v>0.38712499999997124</v>
      </c>
      <c r="I3102">
        <f t="shared" si="722"/>
        <v>581.99999999862121</v>
      </c>
      <c r="J3102">
        <f t="shared" si="723"/>
        <v>5.5257690968144285E-2</v>
      </c>
      <c r="K3102">
        <f t="shared" si="724"/>
        <v>-17.770054605434424</v>
      </c>
      <c r="L3102">
        <f t="shared" si="725"/>
        <v>3.9769296294121147E-5</v>
      </c>
      <c r="M3102">
        <f>J3102/SQRT('Exhaust Gas Math'!$E$14*$B$21*$B$23)</f>
        <v>9.3808683888072506E-4</v>
      </c>
      <c r="N3102">
        <f t="shared" si="726"/>
        <v>6.3355736789046851E-2</v>
      </c>
      <c r="O3102">
        <f t="shared" si="727"/>
        <v>0</v>
      </c>
      <c r="P3102">
        <f t="shared" si="728"/>
        <v>0</v>
      </c>
      <c r="Q3102">
        <f>($B$16/2)*(COS((ACOS((2*'Intake Valve Fxn Scratch'!$B$1)/$B$16-1)/($B$17/2))*(I3102-($B$17/2)))+1)*P3102</f>
        <v>0</v>
      </c>
      <c r="R3102">
        <f t="shared" si="729"/>
        <v>0</v>
      </c>
      <c r="S3102">
        <f t="shared" si="730"/>
        <v>0</v>
      </c>
      <c r="T3102">
        <f>S3102*'Exhaust Gas Math'!$C$14</f>
        <v>0</v>
      </c>
      <c r="U3102">
        <f>(T3102/'Exhaust Gas Math'!$B$14)+('Exhaust Gas Math'!$D$10)</f>
        <v>4.4059320573952224E-4</v>
      </c>
      <c r="V3102">
        <f>('Exhaust Gas Math'!$E$10*(2.53982214E-12*V3101^4 - 0.0000000071629564556*V3101^3 + 7.56281407226508E-06*V3101^2 - 0.00322508455050905*V3101 + 1.62997098133725)*$B$24+T3102*'Exhaust Gas Math'!$D$14*$B$23)/('Exhaust Gas Math'!$E$10*(2.53982214E-12*V3101^4 - 0.0000000071629564556*V3101^3 + 7.56281407226508E-06*V3101^2 - 0.00322508455050905*V3101 + 1.62997098133725)+T3102*'Exhaust Gas Math'!$D$14)</f>
        <v>1100</v>
      </c>
      <c r="W3102">
        <f>(353.3116967483*V3102^-1.0020802909)*('Exhaust Gas Math'!$E$10/(T3102+'Exhaust Gas Math'!$E$10))+(357.4500179626*V3102^-1.0038444015 )*(T3102/(T3102+'Exhaust Gas Math'!$E$10))</f>
        <v>0.31654710700089367</v>
      </c>
      <c r="X3102">
        <f t="shared" si="731"/>
        <v>0</v>
      </c>
      <c r="Y3102">
        <f t="shared" si="732"/>
        <v>101325</v>
      </c>
      <c r="Z3102">
        <f t="shared" si="733"/>
        <v>101325</v>
      </c>
    </row>
    <row r="3103" spans="5:26" x14ac:dyDescent="0.2">
      <c r="E3103">
        <f t="shared" si="735"/>
        <v>0.38724999999997123</v>
      </c>
      <c r="F3103">
        <f t="shared" si="736"/>
        <v>101325</v>
      </c>
      <c r="H3103">
        <f t="shared" si="734"/>
        <v>0.38724999999997123</v>
      </c>
      <c r="I3103">
        <f t="shared" si="722"/>
        <v>587.99999999861757</v>
      </c>
      <c r="J3103">
        <f t="shared" si="723"/>
        <v>5.291144022214285E-2</v>
      </c>
      <c r="K3103">
        <f t="shared" si="724"/>
        <v>-19.735645034093789</v>
      </c>
      <c r="L3103">
        <f t="shared" si="725"/>
        <v>3.9769296294121147E-5</v>
      </c>
      <c r="M3103">
        <f>J3103/SQRT('Exhaust Gas Math'!$E$14*$B$21*$B$23)</f>
        <v>8.9825551572958419E-4</v>
      </c>
      <c r="N3103">
        <f t="shared" si="726"/>
        <v>6.328491326573811E-2</v>
      </c>
      <c r="O3103">
        <f t="shared" si="727"/>
        <v>0</v>
      </c>
      <c r="P3103">
        <f t="shared" si="728"/>
        <v>0</v>
      </c>
      <c r="Q3103">
        <f>($B$16/2)*(COS((ACOS((2*'Intake Valve Fxn Scratch'!$B$1)/$B$16-1)/($B$17/2))*(I3103-($B$17/2)))+1)*P3103</f>
        <v>0</v>
      </c>
      <c r="R3103">
        <f t="shared" si="729"/>
        <v>0</v>
      </c>
      <c r="S3103">
        <f t="shared" si="730"/>
        <v>0</v>
      </c>
      <c r="T3103">
        <f>S3103*'Exhaust Gas Math'!$C$14</f>
        <v>0</v>
      </c>
      <c r="U3103">
        <f>(T3103/'Exhaust Gas Math'!$B$14)+('Exhaust Gas Math'!$D$10)</f>
        <v>4.4059320573952224E-4</v>
      </c>
      <c r="V3103">
        <f>('Exhaust Gas Math'!$E$10*(2.53982214E-12*V3102^4 - 0.0000000071629564556*V3102^3 + 7.56281407226508E-06*V3102^2 - 0.00322508455050905*V3102 + 1.62997098133725)*$B$24+T3103*'Exhaust Gas Math'!$D$14*$B$23)/('Exhaust Gas Math'!$E$10*(2.53982214E-12*V3102^4 - 0.0000000071629564556*V3102^3 + 7.56281407226508E-06*V3102^2 - 0.00322508455050905*V3102 + 1.62997098133725)+T3103*'Exhaust Gas Math'!$D$14)</f>
        <v>1100</v>
      </c>
      <c r="W3103">
        <f>(353.3116967483*V3103^-1.0020802909)*('Exhaust Gas Math'!$E$10/(T3103+'Exhaust Gas Math'!$E$10))+(357.4500179626*V3103^-1.0038444015 )*(T3103/(T3103+'Exhaust Gas Math'!$E$10))</f>
        <v>0.31654710700089367</v>
      </c>
      <c r="X3103">
        <f t="shared" si="731"/>
        <v>0</v>
      </c>
      <c r="Y3103">
        <f t="shared" si="732"/>
        <v>101325</v>
      </c>
      <c r="Z3103">
        <f t="shared" si="733"/>
        <v>101325</v>
      </c>
    </row>
    <row r="3104" spans="5:26" x14ac:dyDescent="0.2">
      <c r="E3104">
        <f t="shared" si="735"/>
        <v>0.38737499999997121</v>
      </c>
      <c r="F3104">
        <f t="shared" si="736"/>
        <v>101325</v>
      </c>
      <c r="H3104">
        <f t="shared" si="734"/>
        <v>0.38737499999997121</v>
      </c>
      <c r="I3104">
        <f t="shared" si="722"/>
        <v>593.99999999861757</v>
      </c>
      <c r="J3104">
        <f t="shared" si="723"/>
        <v>5.0332792498289786E-2</v>
      </c>
      <c r="K3104">
        <f t="shared" si="724"/>
        <v>-21.485007605809439</v>
      </c>
      <c r="L3104">
        <f t="shared" si="725"/>
        <v>3.9769296294121147E-5</v>
      </c>
      <c r="M3104">
        <f>J3104/SQRT('Exhaust Gas Math'!$E$14*$B$21*$B$23)</f>
        <v>8.5447888573520327E-4</v>
      </c>
      <c r="N3104">
        <f t="shared" si="726"/>
        <v>6.2589395196889774E-2</v>
      </c>
      <c r="O3104">
        <f t="shared" si="727"/>
        <v>0</v>
      </c>
      <c r="P3104">
        <f t="shared" si="728"/>
        <v>0</v>
      </c>
      <c r="Q3104">
        <f>($B$16/2)*(COS((ACOS((2*'Intake Valve Fxn Scratch'!$B$1)/$B$16-1)/($B$17/2))*(I3104-($B$17/2)))+1)*P3104</f>
        <v>0</v>
      </c>
      <c r="R3104">
        <f t="shared" si="729"/>
        <v>0</v>
      </c>
      <c r="S3104">
        <f t="shared" si="730"/>
        <v>0</v>
      </c>
      <c r="T3104">
        <f>S3104*'Exhaust Gas Math'!$C$14</f>
        <v>0</v>
      </c>
      <c r="U3104">
        <f>(T3104/'Exhaust Gas Math'!$B$14)+('Exhaust Gas Math'!$D$10)</f>
        <v>4.4059320573952224E-4</v>
      </c>
      <c r="V3104">
        <f>('Exhaust Gas Math'!$E$10*(2.53982214E-12*V3103^4 - 0.0000000071629564556*V3103^3 + 7.56281407226508E-06*V3103^2 - 0.00322508455050905*V3103 + 1.62997098133725)*$B$24+T3104*'Exhaust Gas Math'!$D$14*$B$23)/('Exhaust Gas Math'!$E$10*(2.53982214E-12*V3103^4 - 0.0000000071629564556*V3103^3 + 7.56281407226508E-06*V3103^2 - 0.00322508455050905*V3103 + 1.62997098133725)+T3104*'Exhaust Gas Math'!$D$14)</f>
        <v>1100</v>
      </c>
      <c r="W3104">
        <f>(353.3116967483*V3104^-1.0020802909)*('Exhaust Gas Math'!$E$10/(T3104+'Exhaust Gas Math'!$E$10))+(357.4500179626*V3104^-1.0038444015 )*(T3104/(T3104+'Exhaust Gas Math'!$E$10))</f>
        <v>0.31654710700089367</v>
      </c>
      <c r="X3104">
        <f t="shared" si="731"/>
        <v>0</v>
      </c>
      <c r="Y3104">
        <f t="shared" si="732"/>
        <v>101325</v>
      </c>
      <c r="Z3104">
        <f t="shared" si="733"/>
        <v>101325</v>
      </c>
    </row>
    <row r="3105" spans="5:26" x14ac:dyDescent="0.2">
      <c r="E3105">
        <f t="shared" si="735"/>
        <v>0.3874999999999712</v>
      </c>
      <c r="F3105">
        <f t="shared" si="736"/>
        <v>101325</v>
      </c>
      <c r="H3105">
        <f t="shared" si="734"/>
        <v>0.3874999999999712</v>
      </c>
      <c r="I3105">
        <f t="shared" si="722"/>
        <v>599.99999999861757</v>
      </c>
      <c r="J3105">
        <f t="shared" si="723"/>
        <v>4.7550000000661549E-2</v>
      </c>
      <c r="K3105">
        <f t="shared" si="724"/>
        <v>-22.998975938169902</v>
      </c>
      <c r="L3105">
        <f t="shared" si="725"/>
        <v>3.9769296294121147E-5</v>
      </c>
      <c r="M3105">
        <f>J3105/SQRT('Exhaust Gas Math'!$E$14*$B$21*$B$23)</f>
        <v>8.0723657481660178E-4</v>
      </c>
      <c r="N3105">
        <f t="shared" si="726"/>
        <v>6.1244119152709393E-2</v>
      </c>
      <c r="O3105">
        <f t="shared" si="727"/>
        <v>0</v>
      </c>
      <c r="P3105">
        <f t="shared" si="728"/>
        <v>0</v>
      </c>
      <c r="Q3105">
        <f>($B$16/2)*(COS((ACOS((2*'Intake Valve Fxn Scratch'!$B$1)/$B$16-1)/($B$17/2))*(I3105-($B$17/2)))+1)*P3105</f>
        <v>0</v>
      </c>
      <c r="R3105">
        <f t="shared" si="729"/>
        <v>0</v>
      </c>
      <c r="S3105">
        <f t="shared" si="730"/>
        <v>0</v>
      </c>
      <c r="T3105">
        <f>S3105*'Exhaust Gas Math'!$C$14</f>
        <v>0</v>
      </c>
      <c r="U3105">
        <f>(T3105/'Exhaust Gas Math'!$B$14)+('Exhaust Gas Math'!$D$10)</f>
        <v>4.4059320573952224E-4</v>
      </c>
      <c r="V3105">
        <f>('Exhaust Gas Math'!$E$10*(2.53982214E-12*V3104^4 - 0.0000000071629564556*V3104^3 + 7.56281407226508E-06*V3104^2 - 0.00322508455050905*V3104 + 1.62997098133725)*$B$24+T3105*'Exhaust Gas Math'!$D$14*$B$23)/('Exhaust Gas Math'!$E$10*(2.53982214E-12*V3104^4 - 0.0000000071629564556*V3104^3 + 7.56281407226508E-06*V3104^2 - 0.00322508455050905*V3104 + 1.62997098133725)+T3105*'Exhaust Gas Math'!$D$14)</f>
        <v>1100</v>
      </c>
      <c r="W3105">
        <f>(353.3116967483*V3105^-1.0020802909)*('Exhaust Gas Math'!$E$10/(T3105+'Exhaust Gas Math'!$E$10))+(357.4500179626*V3105^-1.0038444015 )*(T3105/(T3105+'Exhaust Gas Math'!$E$10))</f>
        <v>0.31654710700089367</v>
      </c>
      <c r="X3105">
        <f t="shared" si="731"/>
        <v>0</v>
      </c>
      <c r="Y3105">
        <f t="shared" si="732"/>
        <v>101325</v>
      </c>
      <c r="Z3105">
        <f t="shared" si="733"/>
        <v>101325</v>
      </c>
    </row>
    <row r="3106" spans="5:26" x14ac:dyDescent="0.2">
      <c r="E3106">
        <f t="shared" si="735"/>
        <v>0.38762499999997119</v>
      </c>
      <c r="F3106">
        <f t="shared" si="736"/>
        <v>101325</v>
      </c>
      <c r="H3106">
        <f t="shared" si="734"/>
        <v>0.38762499999997119</v>
      </c>
      <c r="I3106">
        <f t="shared" si="722"/>
        <v>605.99999999861757</v>
      </c>
      <c r="J3106">
        <f t="shared" si="723"/>
        <v>4.4593551586201936E-2</v>
      </c>
      <c r="K3106">
        <f t="shared" si="724"/>
        <v>-24.260962677305962</v>
      </c>
      <c r="L3106">
        <f t="shared" si="725"/>
        <v>3.9769296294121147E-5</v>
      </c>
      <c r="M3106">
        <f>J3106/SQRT('Exhaust Gas Math'!$E$14*$B$21*$B$23)</f>
        <v>7.5704617961834422E-4</v>
      </c>
      <c r="N3106">
        <f t="shared" si="726"/>
        <v>5.9246088902886282E-2</v>
      </c>
      <c r="O3106">
        <f t="shared" si="727"/>
        <v>0</v>
      </c>
      <c r="P3106">
        <f t="shared" si="728"/>
        <v>0</v>
      </c>
      <c r="Q3106">
        <f>($B$16/2)*(COS((ACOS((2*'Intake Valve Fxn Scratch'!$B$1)/$B$16-1)/($B$17/2))*(I3106-($B$17/2)))+1)*P3106</f>
        <v>0</v>
      </c>
      <c r="R3106">
        <f t="shared" si="729"/>
        <v>0</v>
      </c>
      <c r="S3106">
        <f t="shared" si="730"/>
        <v>0</v>
      </c>
      <c r="T3106">
        <f>S3106*'Exhaust Gas Math'!$C$14</f>
        <v>0</v>
      </c>
      <c r="U3106">
        <f>(T3106/'Exhaust Gas Math'!$B$14)+('Exhaust Gas Math'!$D$10)</f>
        <v>4.4059320573952224E-4</v>
      </c>
      <c r="V3106">
        <f>('Exhaust Gas Math'!$E$10*(2.53982214E-12*V3105^4 - 0.0000000071629564556*V3105^3 + 7.56281407226508E-06*V3105^2 - 0.00322508455050905*V3105 + 1.62997098133725)*$B$24+T3106*'Exhaust Gas Math'!$D$14*$B$23)/('Exhaust Gas Math'!$E$10*(2.53982214E-12*V3105^4 - 0.0000000071629564556*V3105^3 + 7.56281407226508E-06*V3105^2 - 0.00322508455050905*V3105 + 1.62997098133725)+T3106*'Exhaust Gas Math'!$D$14)</f>
        <v>1100</v>
      </c>
      <c r="W3106">
        <f>(353.3116967483*V3106^-1.0020802909)*('Exhaust Gas Math'!$E$10/(T3106+'Exhaust Gas Math'!$E$10))+(357.4500179626*V3106^-1.0038444015 )*(T3106/(T3106+'Exhaust Gas Math'!$E$10))</f>
        <v>0.31654710700089367</v>
      </c>
      <c r="X3106">
        <f t="shared" si="731"/>
        <v>0</v>
      </c>
      <c r="Y3106">
        <f t="shared" si="732"/>
        <v>101325</v>
      </c>
      <c r="Z3106">
        <f t="shared" si="733"/>
        <v>101325</v>
      </c>
    </row>
    <row r="3107" spans="5:26" x14ac:dyDescent="0.2">
      <c r="E3107">
        <f t="shared" si="735"/>
        <v>0.38774999999997117</v>
      </c>
      <c r="F3107">
        <f t="shared" si="736"/>
        <v>101325</v>
      </c>
      <c r="H3107">
        <f t="shared" si="734"/>
        <v>0.38774999999997117</v>
      </c>
      <c r="I3107">
        <f t="shared" si="722"/>
        <v>611.99999999861757</v>
      </c>
      <c r="J3107">
        <f t="shared" si="723"/>
        <v>4.1495838722413164E-2</v>
      </c>
      <c r="K3107">
        <f t="shared" si="724"/>
        <v>-25.257141232417304</v>
      </c>
      <c r="L3107">
        <f t="shared" si="725"/>
        <v>3.9769296294121147E-5</v>
      </c>
      <c r="M3107">
        <f>J3107/SQRT('Exhaust Gas Math'!$E$14*$B$21*$B$23)</f>
        <v>7.0445759661318368E-4</v>
      </c>
      <c r="N3107">
        <f t="shared" si="726"/>
        <v>5.6616440724937399E-2</v>
      </c>
      <c r="O3107">
        <f t="shared" si="727"/>
        <v>0</v>
      </c>
      <c r="P3107">
        <f t="shared" si="728"/>
        <v>0</v>
      </c>
      <c r="Q3107">
        <f>($B$16/2)*(COS((ACOS((2*'Intake Valve Fxn Scratch'!$B$1)/$B$16-1)/($B$17/2))*(I3107-($B$17/2)))+1)*P3107</f>
        <v>0</v>
      </c>
      <c r="R3107">
        <f t="shared" si="729"/>
        <v>0</v>
      </c>
      <c r="S3107">
        <f t="shared" si="730"/>
        <v>0</v>
      </c>
      <c r="T3107">
        <f>S3107*'Exhaust Gas Math'!$C$14</f>
        <v>0</v>
      </c>
      <c r="U3107">
        <f>(T3107/'Exhaust Gas Math'!$B$14)+('Exhaust Gas Math'!$D$10)</f>
        <v>4.4059320573952224E-4</v>
      </c>
      <c r="V3107">
        <f>('Exhaust Gas Math'!$E$10*(2.53982214E-12*V3106^4 - 0.0000000071629564556*V3106^3 + 7.56281407226508E-06*V3106^2 - 0.00322508455050905*V3106 + 1.62997098133725)*$B$24+T3107*'Exhaust Gas Math'!$D$14*$B$23)/('Exhaust Gas Math'!$E$10*(2.53982214E-12*V3106^4 - 0.0000000071629564556*V3106^3 + 7.56281407226508E-06*V3106^2 - 0.00322508455050905*V3106 + 1.62997098133725)+T3107*'Exhaust Gas Math'!$D$14)</f>
        <v>1100</v>
      </c>
      <c r="W3107">
        <f>(353.3116967483*V3107^-1.0020802909)*('Exhaust Gas Math'!$E$10/(T3107+'Exhaust Gas Math'!$E$10))+(357.4500179626*V3107^-1.0038444015 )*(T3107/(T3107+'Exhaust Gas Math'!$E$10))</f>
        <v>0.31654710700089367</v>
      </c>
      <c r="X3107">
        <f t="shared" si="731"/>
        <v>0</v>
      </c>
      <c r="Y3107">
        <f t="shared" si="732"/>
        <v>101325</v>
      </c>
      <c r="Z3107">
        <f t="shared" si="733"/>
        <v>101325</v>
      </c>
    </row>
    <row r="3108" spans="5:26" x14ac:dyDescent="0.2">
      <c r="E3108">
        <f t="shared" si="735"/>
        <v>0.38787499999997116</v>
      </c>
      <c r="F3108">
        <f t="shared" si="736"/>
        <v>101325</v>
      </c>
      <c r="H3108">
        <f t="shared" si="734"/>
        <v>0.38787499999997116</v>
      </c>
      <c r="I3108">
        <f t="shared" si="722"/>
        <v>617.99999999861393</v>
      </c>
      <c r="J3108">
        <f t="shared" si="723"/>
        <v>3.8290800599672326E-2</v>
      </c>
      <c r="K3108">
        <f t="shared" si="724"/>
        <v>-25.976597262789294</v>
      </c>
      <c r="L3108">
        <f t="shared" si="725"/>
        <v>3.9769296294121147E-5</v>
      </c>
      <c r="M3108">
        <f>J3108/SQRT('Exhaust Gas Math'!$E$14*$B$21*$B$23)</f>
        <v>6.5004699732144964E-4</v>
      </c>
      <c r="N3108">
        <f t="shared" si="726"/>
        <v>5.3401053070753768E-2</v>
      </c>
      <c r="O3108">
        <f t="shared" si="727"/>
        <v>0</v>
      </c>
      <c r="P3108">
        <f t="shared" si="728"/>
        <v>0</v>
      </c>
      <c r="Q3108">
        <f>($B$16/2)*(COS((ACOS((2*'Intake Valve Fxn Scratch'!$B$1)/$B$16-1)/($B$17/2))*(I3108-($B$17/2)))+1)*P3108</f>
        <v>0</v>
      </c>
      <c r="R3108">
        <f t="shared" si="729"/>
        <v>0</v>
      </c>
      <c r="S3108">
        <f t="shared" si="730"/>
        <v>0</v>
      </c>
      <c r="T3108">
        <f>S3108*'Exhaust Gas Math'!$C$14</f>
        <v>0</v>
      </c>
      <c r="U3108">
        <f>(T3108/'Exhaust Gas Math'!$B$14)+('Exhaust Gas Math'!$D$10)</f>
        <v>4.4059320573952224E-4</v>
      </c>
      <c r="V3108">
        <f>('Exhaust Gas Math'!$E$10*(2.53982214E-12*V3107^4 - 0.0000000071629564556*V3107^3 + 7.56281407226508E-06*V3107^2 - 0.00322508455050905*V3107 + 1.62997098133725)*$B$24+T3108*'Exhaust Gas Math'!$D$14*$B$23)/('Exhaust Gas Math'!$E$10*(2.53982214E-12*V3107^4 - 0.0000000071629564556*V3107^3 + 7.56281407226508E-06*V3107^2 - 0.00322508455050905*V3107 + 1.62997098133725)+T3108*'Exhaust Gas Math'!$D$14)</f>
        <v>1100</v>
      </c>
      <c r="W3108">
        <f>(353.3116967483*V3108^-1.0020802909)*('Exhaust Gas Math'!$E$10/(T3108+'Exhaust Gas Math'!$E$10))+(357.4500179626*V3108^-1.0038444015 )*(T3108/(T3108+'Exhaust Gas Math'!$E$10))</f>
        <v>0.31654710700089367</v>
      </c>
      <c r="X3108">
        <f t="shared" si="731"/>
        <v>0</v>
      </c>
      <c r="Y3108">
        <f t="shared" si="732"/>
        <v>101325</v>
      </c>
      <c r="Z3108">
        <f t="shared" si="733"/>
        <v>101325</v>
      </c>
    </row>
    <row r="3109" spans="5:26" x14ac:dyDescent="0.2">
      <c r="E3109">
        <f t="shared" si="735"/>
        <v>0.38799999999997115</v>
      </c>
      <c r="F3109">
        <f t="shared" si="736"/>
        <v>101325</v>
      </c>
      <c r="H3109">
        <f t="shared" si="734"/>
        <v>0.38799999999997115</v>
      </c>
      <c r="I3109">
        <f t="shared" si="722"/>
        <v>623.99999999861393</v>
      </c>
      <c r="J3109">
        <f t="shared" si="723"/>
        <v>3.5013552286346047E-2</v>
      </c>
      <c r="K3109">
        <f t="shared" si="724"/>
        <v>-26.411448257598106</v>
      </c>
      <c r="L3109">
        <f t="shared" si="725"/>
        <v>3.9769296294121147E-5</v>
      </c>
      <c r="M3109">
        <f>J3109/SQRT('Exhaust Gas Math'!$E$14*$B$21*$B$23)</f>
        <v>5.9441051565507362E-4</v>
      </c>
      <c r="N3109">
        <f t="shared" si="726"/>
        <v>4.9669531179796778E-2</v>
      </c>
      <c r="O3109">
        <f t="shared" si="727"/>
        <v>0</v>
      </c>
      <c r="P3109">
        <f t="shared" si="728"/>
        <v>0</v>
      </c>
      <c r="Q3109">
        <f>($B$16/2)*(COS((ACOS((2*'Intake Valve Fxn Scratch'!$B$1)/$B$16-1)/($B$17/2))*(I3109-($B$17/2)))+1)*P3109</f>
        <v>0</v>
      </c>
      <c r="R3109">
        <f t="shared" si="729"/>
        <v>0</v>
      </c>
      <c r="S3109">
        <f t="shared" si="730"/>
        <v>0</v>
      </c>
      <c r="T3109">
        <f>S3109*'Exhaust Gas Math'!$C$14</f>
        <v>0</v>
      </c>
      <c r="U3109">
        <f>(T3109/'Exhaust Gas Math'!$B$14)+('Exhaust Gas Math'!$D$10)</f>
        <v>4.4059320573952224E-4</v>
      </c>
      <c r="V3109">
        <f>('Exhaust Gas Math'!$E$10*(2.53982214E-12*V3108^4 - 0.0000000071629564556*V3108^3 + 7.56281407226508E-06*V3108^2 - 0.00322508455050905*V3108 + 1.62997098133725)*$B$24+T3109*'Exhaust Gas Math'!$D$14*$B$23)/('Exhaust Gas Math'!$E$10*(2.53982214E-12*V3108^4 - 0.0000000071629564556*V3108^3 + 7.56281407226508E-06*V3108^2 - 0.00322508455050905*V3108 + 1.62997098133725)+T3109*'Exhaust Gas Math'!$D$14)</f>
        <v>1100</v>
      </c>
      <c r="W3109">
        <f>(353.3116967483*V3109^-1.0020802909)*('Exhaust Gas Math'!$E$10/(T3109+'Exhaust Gas Math'!$E$10))+(357.4500179626*V3109^-1.0038444015 )*(T3109/(T3109+'Exhaust Gas Math'!$E$10))</f>
        <v>0.31654710700089367</v>
      </c>
      <c r="X3109">
        <f t="shared" si="731"/>
        <v>0</v>
      </c>
      <c r="Y3109">
        <f t="shared" si="732"/>
        <v>101325</v>
      </c>
      <c r="Z3109">
        <f t="shared" si="733"/>
        <v>101325</v>
      </c>
    </row>
    <row r="3110" spans="5:26" x14ac:dyDescent="0.2">
      <c r="E3110">
        <f t="shared" si="735"/>
        <v>0.38812499999997113</v>
      </c>
      <c r="F3110">
        <f t="shared" si="736"/>
        <v>101325</v>
      </c>
      <c r="H3110">
        <f t="shared" si="734"/>
        <v>0.38812499999997113</v>
      </c>
      <c r="I3110">
        <f t="shared" si="722"/>
        <v>629.99999999861393</v>
      </c>
      <c r="J3110">
        <f t="shared" si="723"/>
        <v>3.1700000000766955E-2</v>
      </c>
      <c r="K3110">
        <f t="shared" si="724"/>
        <v>-26.556929898345718</v>
      </c>
      <c r="L3110">
        <f t="shared" si="725"/>
        <v>3.9769296294121147E-5</v>
      </c>
      <c r="M3110">
        <f>J3110/SQRT('Exhaust Gas Math'!$E$14*$B$21*$B$23)</f>
        <v>5.3815771654993423E-4</v>
      </c>
      <c r="N3110">
        <f t="shared" si="726"/>
        <v>4.5512549562612394E-2</v>
      </c>
      <c r="O3110">
        <f t="shared" si="727"/>
        <v>0</v>
      </c>
      <c r="P3110">
        <f t="shared" si="728"/>
        <v>0</v>
      </c>
      <c r="Q3110">
        <f>($B$16/2)*(COS((ACOS((2*'Intake Valve Fxn Scratch'!$B$1)/$B$16-1)/($B$17/2))*(I3110-($B$17/2)))+1)*P3110</f>
        <v>0</v>
      </c>
      <c r="R3110">
        <f t="shared" si="729"/>
        <v>0</v>
      </c>
      <c r="S3110">
        <f t="shared" si="730"/>
        <v>0</v>
      </c>
      <c r="T3110">
        <f>S3110*'Exhaust Gas Math'!$C$14</f>
        <v>0</v>
      </c>
      <c r="U3110">
        <f>(T3110/'Exhaust Gas Math'!$B$14)+('Exhaust Gas Math'!$D$10)</f>
        <v>4.4059320573952224E-4</v>
      </c>
      <c r="V3110">
        <f>('Exhaust Gas Math'!$E$10*(2.53982214E-12*V3109^4 - 0.0000000071629564556*V3109^3 + 7.56281407226508E-06*V3109^2 - 0.00322508455050905*V3109 + 1.62997098133725)*$B$24+T3110*'Exhaust Gas Math'!$D$14*$B$23)/('Exhaust Gas Math'!$E$10*(2.53982214E-12*V3109^4 - 0.0000000071629564556*V3109^3 + 7.56281407226508E-06*V3109^2 - 0.00322508455050905*V3109 + 1.62997098133725)+T3110*'Exhaust Gas Math'!$D$14)</f>
        <v>1100</v>
      </c>
      <c r="W3110">
        <f>(353.3116967483*V3110^-1.0020802909)*('Exhaust Gas Math'!$E$10/(T3110+'Exhaust Gas Math'!$E$10))+(357.4500179626*V3110^-1.0038444015 )*(T3110/(T3110+'Exhaust Gas Math'!$E$10))</f>
        <v>0.31654710700089367</v>
      </c>
      <c r="X3110">
        <f t="shared" si="731"/>
        <v>0</v>
      </c>
      <c r="Y3110">
        <f t="shared" si="732"/>
        <v>101325</v>
      </c>
      <c r="Z3110">
        <f t="shared" si="733"/>
        <v>101325</v>
      </c>
    </row>
    <row r="3111" spans="5:26" x14ac:dyDescent="0.2">
      <c r="E3111">
        <f t="shared" si="735"/>
        <v>0.38824999999997112</v>
      </c>
      <c r="F3111">
        <f t="shared" si="736"/>
        <v>101325</v>
      </c>
      <c r="H3111">
        <f t="shared" si="734"/>
        <v>0.38824999999997112</v>
      </c>
      <c r="I3111">
        <f t="shared" si="722"/>
        <v>635.99999999861393</v>
      </c>
      <c r="J3111">
        <f t="shared" si="723"/>
        <v>2.8386447715177673E-2</v>
      </c>
      <c r="K3111">
        <f t="shared" si="724"/>
        <v>-26.411448257732271</v>
      </c>
      <c r="L3111">
        <f t="shared" si="725"/>
        <v>3.9769296294121147E-5</v>
      </c>
      <c r="M3111">
        <f>J3111/SQRT('Exhaust Gas Math'!$E$14*$B$21*$B$23)</f>
        <v>4.8190491744462191E-4</v>
      </c>
      <c r="N3111">
        <f t="shared" si="726"/>
        <v>4.1037700629201181E-2</v>
      </c>
      <c r="O3111">
        <f t="shared" si="727"/>
        <v>0</v>
      </c>
      <c r="P3111">
        <f t="shared" si="728"/>
        <v>0</v>
      </c>
      <c r="Q3111">
        <f>($B$16/2)*(COS((ACOS((2*'Intake Valve Fxn Scratch'!$B$1)/$B$16-1)/($B$17/2))*(I3111-($B$17/2)))+1)*P3111</f>
        <v>0</v>
      </c>
      <c r="R3111">
        <f t="shared" si="729"/>
        <v>0</v>
      </c>
      <c r="S3111">
        <f t="shared" si="730"/>
        <v>0</v>
      </c>
      <c r="T3111">
        <f>S3111*'Exhaust Gas Math'!$C$14</f>
        <v>0</v>
      </c>
      <c r="U3111">
        <f>(T3111/'Exhaust Gas Math'!$B$14)+('Exhaust Gas Math'!$D$10)</f>
        <v>4.4059320573952224E-4</v>
      </c>
      <c r="V3111">
        <f>('Exhaust Gas Math'!$E$10*(2.53982214E-12*V3110^4 - 0.0000000071629564556*V3110^3 + 7.56281407226508E-06*V3110^2 - 0.00322508455050905*V3110 + 1.62997098133725)*$B$24+T3111*'Exhaust Gas Math'!$D$14*$B$23)/('Exhaust Gas Math'!$E$10*(2.53982214E-12*V3110^4 - 0.0000000071629564556*V3110^3 + 7.56281407226508E-06*V3110^2 - 0.00322508455050905*V3110 + 1.62997098133725)+T3111*'Exhaust Gas Math'!$D$14)</f>
        <v>1100</v>
      </c>
      <c r="W3111">
        <f>(353.3116967483*V3111^-1.0020802909)*('Exhaust Gas Math'!$E$10/(T3111+'Exhaust Gas Math'!$E$10))+(357.4500179626*V3111^-1.0038444015 )*(T3111/(T3111+'Exhaust Gas Math'!$E$10))</f>
        <v>0.31654710700089367</v>
      </c>
      <c r="X3111">
        <f t="shared" si="731"/>
        <v>0</v>
      </c>
      <c r="Y3111">
        <f t="shared" si="732"/>
        <v>101325</v>
      </c>
      <c r="Z3111">
        <f t="shared" si="733"/>
        <v>101325</v>
      </c>
    </row>
    <row r="3112" spans="5:26" x14ac:dyDescent="0.2">
      <c r="E3112">
        <f t="shared" si="735"/>
        <v>0.3883749999999711</v>
      </c>
      <c r="F3112">
        <f t="shared" si="736"/>
        <v>101325</v>
      </c>
      <c r="H3112">
        <f t="shared" si="734"/>
        <v>0.3883749999999711</v>
      </c>
      <c r="I3112">
        <f t="shared" si="722"/>
        <v>641.99999999861393</v>
      </c>
      <c r="J3112">
        <f t="shared" si="723"/>
        <v>2.5109199401826307E-2</v>
      </c>
      <c r="K3112">
        <f t="shared" si="724"/>
        <v>-25.97659726305616</v>
      </c>
      <c r="L3112">
        <f t="shared" si="725"/>
        <v>3.9769296294121147E-5</v>
      </c>
      <c r="M3112">
        <f>J3112/SQRT('Exhaust Gas Math'!$E$14*$B$21*$B$23)</f>
        <v>4.2626843577781991E-4</v>
      </c>
      <c r="N3112">
        <f t="shared" si="726"/>
        <v>3.6364153775742349E-2</v>
      </c>
      <c r="O3112">
        <f t="shared" si="727"/>
        <v>0</v>
      </c>
      <c r="P3112">
        <f t="shared" si="728"/>
        <v>0</v>
      </c>
      <c r="Q3112">
        <f>($B$16/2)*(COS((ACOS((2*'Intake Valve Fxn Scratch'!$B$1)/$B$16-1)/($B$17/2))*(I3112-($B$17/2)))+1)*P3112</f>
        <v>0</v>
      </c>
      <c r="R3112">
        <f t="shared" si="729"/>
        <v>0</v>
      </c>
      <c r="S3112">
        <f t="shared" si="730"/>
        <v>0</v>
      </c>
      <c r="T3112">
        <f>S3112*'Exhaust Gas Math'!$C$14</f>
        <v>0</v>
      </c>
      <c r="U3112">
        <f>(T3112/'Exhaust Gas Math'!$B$14)+('Exhaust Gas Math'!$D$10)</f>
        <v>4.4059320573952224E-4</v>
      </c>
      <c r="V3112">
        <f>('Exhaust Gas Math'!$E$10*(2.53982214E-12*V3111^4 - 0.0000000071629564556*V3111^3 + 7.56281407226508E-06*V3111^2 - 0.00322508455050905*V3111 + 1.62997098133725)*$B$24+T3112*'Exhaust Gas Math'!$D$14*$B$23)/('Exhaust Gas Math'!$E$10*(2.53982214E-12*V3111^4 - 0.0000000071629564556*V3111^3 + 7.56281407226508E-06*V3111^2 - 0.00322508455050905*V3111 + 1.62997098133725)+T3112*'Exhaust Gas Math'!$D$14)</f>
        <v>1100</v>
      </c>
      <c r="W3112">
        <f>(353.3116967483*V3112^-1.0020802909)*('Exhaust Gas Math'!$E$10/(T3112+'Exhaust Gas Math'!$E$10))+(357.4500179626*V3112^-1.0038444015 )*(T3112/(T3112+'Exhaust Gas Math'!$E$10))</f>
        <v>0.31654710700089367</v>
      </c>
      <c r="X3112">
        <f t="shared" si="731"/>
        <v>0</v>
      </c>
      <c r="Y3112">
        <f t="shared" si="732"/>
        <v>101325</v>
      </c>
      <c r="Z3112">
        <f t="shared" si="733"/>
        <v>101325</v>
      </c>
    </row>
    <row r="3113" spans="5:26" x14ac:dyDescent="0.2">
      <c r="E3113">
        <f t="shared" si="735"/>
        <v>0.38849999999997109</v>
      </c>
      <c r="F3113">
        <f t="shared" si="736"/>
        <v>101325</v>
      </c>
      <c r="H3113">
        <f t="shared" si="734"/>
        <v>0.38849999999997109</v>
      </c>
      <c r="I3113">
        <f t="shared" si="722"/>
        <v>647.99999999861393</v>
      </c>
      <c r="J3113">
        <f t="shared" si="723"/>
        <v>2.190416127904396E-2</v>
      </c>
      <c r="K3113">
        <f t="shared" si="724"/>
        <v>-25.25714123281394</v>
      </c>
      <c r="L3113">
        <f t="shared" si="725"/>
        <v>3.9769296294121147E-5</v>
      </c>
      <c r="M3113">
        <f>J3113/SQRT('Exhaust Gas Math'!$E$14*$B$21*$B$23)</f>
        <v>3.7185783648538125E-4</v>
      </c>
      <c r="N3113">
        <f t="shared" si="726"/>
        <v>3.1616553880951602E-2</v>
      </c>
      <c r="O3113">
        <f t="shared" si="727"/>
        <v>0</v>
      </c>
      <c r="P3113">
        <f t="shared" si="728"/>
        <v>0</v>
      </c>
      <c r="Q3113">
        <f>($B$16/2)*(COS((ACOS((2*'Intake Valve Fxn Scratch'!$B$1)/$B$16-1)/($B$17/2))*(I3113-($B$17/2)))+1)*P3113</f>
        <v>0</v>
      </c>
      <c r="R3113">
        <f t="shared" si="729"/>
        <v>0</v>
      </c>
      <c r="S3113">
        <f t="shared" si="730"/>
        <v>0</v>
      </c>
      <c r="T3113">
        <f>S3113*'Exhaust Gas Math'!$C$14</f>
        <v>0</v>
      </c>
      <c r="U3113">
        <f>(T3113/'Exhaust Gas Math'!$B$14)+('Exhaust Gas Math'!$D$10)</f>
        <v>4.4059320573952224E-4</v>
      </c>
      <c r="V3113">
        <f>('Exhaust Gas Math'!$E$10*(2.53982214E-12*V3112^4 - 0.0000000071629564556*V3112^3 + 7.56281407226508E-06*V3112^2 - 0.00322508455050905*V3112 + 1.62997098133725)*$B$24+T3113*'Exhaust Gas Math'!$D$14*$B$23)/('Exhaust Gas Math'!$E$10*(2.53982214E-12*V3112^4 - 0.0000000071629564556*V3112^3 + 7.56281407226508E-06*V3112^2 - 0.00322508455050905*V3112 + 1.62997098133725)+T3113*'Exhaust Gas Math'!$D$14)</f>
        <v>1100</v>
      </c>
      <c r="W3113">
        <f>(353.3116967483*V3113^-1.0020802909)*('Exhaust Gas Math'!$E$10/(T3113+'Exhaust Gas Math'!$E$10))+(357.4500179626*V3113^-1.0038444015 )*(T3113/(T3113+'Exhaust Gas Math'!$E$10))</f>
        <v>0.31654710700089367</v>
      </c>
      <c r="X3113">
        <f t="shared" si="731"/>
        <v>0</v>
      </c>
      <c r="Y3113">
        <f t="shared" si="732"/>
        <v>101325</v>
      </c>
      <c r="Z3113">
        <f t="shared" si="733"/>
        <v>101325</v>
      </c>
    </row>
    <row r="3114" spans="5:26" x14ac:dyDescent="0.2">
      <c r="E3114">
        <f t="shared" si="735"/>
        <v>0.38862499999997108</v>
      </c>
      <c r="F3114">
        <f t="shared" si="736"/>
        <v>101325</v>
      </c>
      <c r="H3114">
        <f t="shared" si="734"/>
        <v>0.38862499999997108</v>
      </c>
      <c r="I3114">
        <f t="shared" si="722"/>
        <v>653.99999999861029</v>
      </c>
      <c r="J3114">
        <f t="shared" si="723"/>
        <v>1.8806448415197713E-2</v>
      </c>
      <c r="K3114">
        <f t="shared" si="724"/>
        <v>-24.260962677828022</v>
      </c>
      <c r="L3114">
        <f t="shared" si="725"/>
        <v>3.9769296294121147E-5</v>
      </c>
      <c r="M3114">
        <f>J3114/SQRT('Exhaust Gas Math'!$E$14*$B$21*$B$23)</f>
        <v>3.1926925347924498E-4</v>
      </c>
      <c r="N3114">
        <f t="shared" si="726"/>
        <v>2.691866356367249E-2</v>
      </c>
      <c r="O3114">
        <f t="shared" si="727"/>
        <v>0</v>
      </c>
      <c r="P3114">
        <f t="shared" si="728"/>
        <v>0</v>
      </c>
      <c r="Q3114">
        <f>($B$16/2)*(COS((ACOS((2*'Intake Valve Fxn Scratch'!$B$1)/$B$16-1)/($B$17/2))*(I3114-($B$17/2)))+1)*P3114</f>
        <v>0</v>
      </c>
      <c r="R3114">
        <f t="shared" si="729"/>
        <v>0</v>
      </c>
      <c r="S3114">
        <f t="shared" si="730"/>
        <v>0</v>
      </c>
      <c r="T3114">
        <f>S3114*'Exhaust Gas Math'!$C$14</f>
        <v>0</v>
      </c>
      <c r="U3114">
        <f>(T3114/'Exhaust Gas Math'!$B$14)+('Exhaust Gas Math'!$D$10)</f>
        <v>4.4059320573952224E-4</v>
      </c>
      <c r="V3114">
        <f>('Exhaust Gas Math'!$E$10*(2.53982214E-12*V3113^4 - 0.0000000071629564556*V3113^3 + 7.56281407226508E-06*V3113^2 - 0.00322508455050905*V3113 + 1.62997098133725)*$B$24+T3114*'Exhaust Gas Math'!$D$14*$B$23)/('Exhaust Gas Math'!$E$10*(2.53982214E-12*V3113^4 - 0.0000000071629564556*V3113^3 + 7.56281407226508E-06*V3113^2 - 0.00322508455050905*V3113 + 1.62997098133725)+T3114*'Exhaust Gas Math'!$D$14)</f>
        <v>1100</v>
      </c>
      <c r="W3114">
        <f>(353.3116967483*V3114^-1.0020802909)*('Exhaust Gas Math'!$E$10/(T3114+'Exhaust Gas Math'!$E$10))+(357.4500179626*V3114^-1.0038444015 )*(T3114/(T3114+'Exhaust Gas Math'!$E$10))</f>
        <v>0.31654710700089367</v>
      </c>
      <c r="X3114">
        <f t="shared" si="731"/>
        <v>0</v>
      </c>
      <c r="Y3114">
        <f t="shared" si="732"/>
        <v>101325</v>
      </c>
      <c r="Z3114">
        <f t="shared" si="733"/>
        <v>101325</v>
      </c>
    </row>
    <row r="3115" spans="5:26" x14ac:dyDescent="0.2">
      <c r="E3115">
        <f t="shared" si="735"/>
        <v>0.38874999999997106</v>
      </c>
      <c r="F3115">
        <f t="shared" si="736"/>
        <v>101325</v>
      </c>
      <c r="H3115">
        <f t="shared" si="734"/>
        <v>0.38874999999997106</v>
      </c>
      <c r="I3115">
        <f t="shared" si="722"/>
        <v>659.99999999861029</v>
      </c>
      <c r="J3115">
        <f t="shared" si="723"/>
        <v>1.5850000000665294E-2</v>
      </c>
      <c r="K3115">
        <f t="shared" si="724"/>
        <v>-22.998975938811672</v>
      </c>
      <c r="L3115">
        <f t="shared" si="725"/>
        <v>3.9769296294121147E-5</v>
      </c>
      <c r="M3115">
        <f>J3115/SQRT('Exhaust Gas Math'!$E$14*$B$21*$B$23)</f>
        <v>2.6907885827975138E-4</v>
      </c>
      <c r="N3115">
        <f t="shared" si="726"/>
        <v>2.2387269430577471E-2</v>
      </c>
      <c r="O3115">
        <f t="shared" si="727"/>
        <v>0</v>
      </c>
      <c r="P3115">
        <f t="shared" si="728"/>
        <v>0</v>
      </c>
      <c r="Q3115">
        <f>($B$16/2)*(COS((ACOS((2*'Intake Valve Fxn Scratch'!$B$1)/$B$16-1)/($B$17/2))*(I3115-($B$17/2)))+1)*P3115</f>
        <v>0</v>
      </c>
      <c r="R3115">
        <f t="shared" si="729"/>
        <v>0</v>
      </c>
      <c r="S3115">
        <f t="shared" si="730"/>
        <v>0</v>
      </c>
      <c r="T3115">
        <f>S3115*'Exhaust Gas Math'!$C$14</f>
        <v>0</v>
      </c>
      <c r="U3115">
        <f>(T3115/'Exhaust Gas Math'!$B$14)+('Exhaust Gas Math'!$D$10)</f>
        <v>4.4059320573952224E-4</v>
      </c>
      <c r="V3115">
        <f>('Exhaust Gas Math'!$E$10*(2.53982214E-12*V3114^4 - 0.0000000071629564556*V3114^3 + 7.56281407226508E-06*V3114^2 - 0.00322508455050905*V3114 + 1.62997098133725)*$B$24+T3115*'Exhaust Gas Math'!$D$14*$B$23)/('Exhaust Gas Math'!$E$10*(2.53982214E-12*V3114^4 - 0.0000000071629564556*V3114^3 + 7.56281407226508E-06*V3114^2 - 0.00322508455050905*V3114 + 1.62997098133725)+T3115*'Exhaust Gas Math'!$D$14)</f>
        <v>1100</v>
      </c>
      <c r="W3115">
        <f>(353.3116967483*V3115^-1.0020802909)*('Exhaust Gas Math'!$E$10/(T3115+'Exhaust Gas Math'!$E$10))+(357.4500179626*V3115^-1.0038444015 )*(T3115/(T3115+'Exhaust Gas Math'!$E$10))</f>
        <v>0.31654710700089367</v>
      </c>
      <c r="X3115">
        <f t="shared" si="731"/>
        <v>0</v>
      </c>
      <c r="Y3115">
        <f t="shared" si="732"/>
        <v>101325</v>
      </c>
      <c r="Z3115">
        <f t="shared" si="733"/>
        <v>101325</v>
      </c>
    </row>
    <row r="3116" spans="5:26" x14ac:dyDescent="0.2">
      <c r="E3116">
        <f t="shared" si="735"/>
        <v>0.38887499999997105</v>
      </c>
      <c r="F3116">
        <f t="shared" si="736"/>
        <v>101325</v>
      </c>
      <c r="H3116">
        <f t="shared" si="734"/>
        <v>0.38887499999997105</v>
      </c>
      <c r="I3116">
        <f t="shared" si="722"/>
        <v>665.99999999861029</v>
      </c>
      <c r="J3116">
        <f t="shared" si="723"/>
        <v>1.3067207502949721E-2</v>
      </c>
      <c r="K3116">
        <f t="shared" si="724"/>
        <v>-21.485007606563887</v>
      </c>
      <c r="L3116">
        <f t="shared" si="725"/>
        <v>3.9769296294121147E-5</v>
      </c>
      <c r="M3116">
        <f>J3116/SQRT('Exhaust Gas Math'!$E$14*$B$21*$B$23)</f>
        <v>2.2183654735966724E-4</v>
      </c>
      <c r="N3116">
        <f t="shared" si="726"/>
        <v>1.8126827987172148E-2</v>
      </c>
      <c r="O3116">
        <f t="shared" si="727"/>
        <v>0</v>
      </c>
      <c r="P3116">
        <f t="shared" si="728"/>
        <v>0</v>
      </c>
      <c r="Q3116">
        <f>($B$16/2)*(COS((ACOS((2*'Intake Valve Fxn Scratch'!$B$1)/$B$16-1)/($B$17/2))*(I3116-($B$17/2)))+1)*P3116</f>
        <v>0</v>
      </c>
      <c r="R3116">
        <f t="shared" si="729"/>
        <v>0</v>
      </c>
      <c r="S3116">
        <f t="shared" si="730"/>
        <v>0</v>
      </c>
      <c r="T3116">
        <f>S3116*'Exhaust Gas Math'!$C$14</f>
        <v>0</v>
      </c>
      <c r="U3116">
        <f>(T3116/'Exhaust Gas Math'!$B$14)+('Exhaust Gas Math'!$D$10)</f>
        <v>4.4059320573952224E-4</v>
      </c>
      <c r="V3116">
        <f>('Exhaust Gas Math'!$E$10*(2.53982214E-12*V3115^4 - 0.0000000071629564556*V3115^3 + 7.56281407226508E-06*V3115^2 - 0.00322508455050905*V3115 + 1.62997098133725)*$B$24+T3116*'Exhaust Gas Math'!$D$14*$B$23)/('Exhaust Gas Math'!$E$10*(2.53982214E-12*V3115^4 - 0.0000000071629564556*V3115^3 + 7.56281407226508E-06*V3115^2 - 0.00322508455050905*V3115 + 1.62997098133725)+T3116*'Exhaust Gas Math'!$D$14)</f>
        <v>1100</v>
      </c>
      <c r="W3116">
        <f>(353.3116967483*V3116^-1.0020802909)*('Exhaust Gas Math'!$E$10/(T3116+'Exhaust Gas Math'!$E$10))+(357.4500179626*V3116^-1.0038444015 )*(T3116/(T3116+'Exhaust Gas Math'!$E$10))</f>
        <v>0.31654710700089367</v>
      </c>
      <c r="X3116">
        <f t="shared" si="731"/>
        <v>0</v>
      </c>
      <c r="Y3116">
        <f t="shared" si="732"/>
        <v>101325</v>
      </c>
      <c r="Z3116">
        <f t="shared" si="733"/>
        <v>101325</v>
      </c>
    </row>
    <row r="3117" spans="5:26" x14ac:dyDescent="0.2">
      <c r="E3117">
        <f t="shared" si="735"/>
        <v>0.38899999999997104</v>
      </c>
      <c r="F3117">
        <f t="shared" si="736"/>
        <v>101325</v>
      </c>
      <c r="H3117">
        <f t="shared" si="734"/>
        <v>0.38899999999997104</v>
      </c>
      <c r="I3117">
        <f t="shared" si="722"/>
        <v>671.99999999861029</v>
      </c>
      <c r="J3117">
        <f t="shared" si="723"/>
        <v>1.048855977899573E-2</v>
      </c>
      <c r="K3117">
        <f t="shared" si="724"/>
        <v>-19.735645034952643</v>
      </c>
      <c r="L3117">
        <f t="shared" si="725"/>
        <v>3.9769296294121147E-5</v>
      </c>
      <c r="M3117">
        <f>J3117/SQRT('Exhaust Gas Math'!$E$14*$B$21*$B$23)</f>
        <v>1.7805991736357291E-4</v>
      </c>
      <c r="N3117">
        <f t="shared" si="726"/>
        <v>1.4225230309682937E-2</v>
      </c>
      <c r="O3117">
        <f t="shared" si="727"/>
        <v>0</v>
      </c>
      <c r="P3117">
        <f t="shared" si="728"/>
        <v>0</v>
      </c>
      <c r="Q3117">
        <f>($B$16/2)*(COS((ACOS((2*'Intake Valve Fxn Scratch'!$B$1)/$B$16-1)/($B$17/2))*(I3117-($B$17/2)))+1)*P3117</f>
        <v>0</v>
      </c>
      <c r="R3117">
        <f t="shared" si="729"/>
        <v>0</v>
      </c>
      <c r="S3117">
        <f t="shared" si="730"/>
        <v>0</v>
      </c>
      <c r="T3117">
        <f>S3117*'Exhaust Gas Math'!$C$14</f>
        <v>0</v>
      </c>
      <c r="U3117">
        <f>(T3117/'Exhaust Gas Math'!$B$14)+('Exhaust Gas Math'!$D$10)</f>
        <v>4.4059320573952224E-4</v>
      </c>
      <c r="V3117">
        <f>('Exhaust Gas Math'!$E$10*(2.53982214E-12*V3116^4 - 0.0000000071629564556*V3116^3 + 7.56281407226508E-06*V3116^2 - 0.00322508455050905*V3116 + 1.62997098133725)*$B$24+T3117*'Exhaust Gas Math'!$D$14*$B$23)/('Exhaust Gas Math'!$E$10*(2.53982214E-12*V3116^4 - 0.0000000071629564556*V3116^3 + 7.56281407226508E-06*V3116^2 - 0.00322508455050905*V3116 + 1.62997098133725)+T3117*'Exhaust Gas Math'!$D$14)</f>
        <v>1100</v>
      </c>
      <c r="W3117">
        <f>(353.3116967483*V3117^-1.0020802909)*('Exhaust Gas Math'!$E$10/(T3117+'Exhaust Gas Math'!$E$10))+(357.4500179626*V3117^-1.0038444015 )*(T3117/(T3117+'Exhaust Gas Math'!$E$10))</f>
        <v>0.31654710700089367</v>
      </c>
      <c r="X3117">
        <f t="shared" si="731"/>
        <v>0</v>
      </c>
      <c r="Y3117">
        <f t="shared" si="732"/>
        <v>101325</v>
      </c>
      <c r="Z3117">
        <f t="shared" si="733"/>
        <v>101325</v>
      </c>
    </row>
    <row r="3118" spans="5:26" x14ac:dyDescent="0.2">
      <c r="E3118">
        <f t="shared" si="735"/>
        <v>0.38912499999997102</v>
      </c>
      <c r="F3118">
        <f t="shared" si="736"/>
        <v>101325</v>
      </c>
      <c r="H3118">
        <f t="shared" si="734"/>
        <v>0.38912499999997102</v>
      </c>
      <c r="I3118">
        <f t="shared" si="722"/>
        <v>677.99999999861029</v>
      </c>
      <c r="J3118">
        <f t="shared" si="723"/>
        <v>8.1423090328809032E-3</v>
      </c>
      <c r="K3118">
        <f t="shared" si="724"/>
        <v>-17.770054606388282</v>
      </c>
      <c r="L3118">
        <f t="shared" si="725"/>
        <v>3.9769296294121147E-5</v>
      </c>
      <c r="M3118">
        <f>J3118/SQRT('Exhaust Gas Math'!$E$14*$B$21*$B$23)</f>
        <v>1.3822859421050711E-4</v>
      </c>
      <c r="N3118">
        <f t="shared" si="726"/>
        <v>1.0750931842266356E-2</v>
      </c>
      <c r="O3118">
        <f t="shared" si="727"/>
        <v>0</v>
      </c>
      <c r="P3118">
        <f t="shared" si="728"/>
        <v>0</v>
      </c>
      <c r="Q3118">
        <f>($B$16/2)*(COS((ACOS((2*'Intake Valve Fxn Scratch'!$B$1)/$B$16-1)/($B$17/2))*(I3118-($B$17/2)))+1)*P3118</f>
        <v>0</v>
      </c>
      <c r="R3118">
        <f t="shared" si="729"/>
        <v>0</v>
      </c>
      <c r="S3118">
        <f t="shared" si="730"/>
        <v>0</v>
      </c>
      <c r="T3118">
        <f>S3118*'Exhaust Gas Math'!$C$14</f>
        <v>0</v>
      </c>
      <c r="U3118">
        <f>(T3118/'Exhaust Gas Math'!$B$14)+('Exhaust Gas Math'!$D$10)</f>
        <v>4.4059320573952224E-4</v>
      </c>
      <c r="V3118">
        <f>('Exhaust Gas Math'!$E$10*(2.53982214E-12*V3117^4 - 0.0000000071629564556*V3117^3 + 7.56281407226508E-06*V3117^2 - 0.00322508455050905*V3117 + 1.62997098133725)*$B$24+T3118*'Exhaust Gas Math'!$D$14*$B$23)/('Exhaust Gas Math'!$E$10*(2.53982214E-12*V3117^4 - 0.0000000071629564556*V3117^3 + 7.56281407226508E-06*V3117^2 - 0.00322508455050905*V3117 + 1.62997098133725)+T3118*'Exhaust Gas Math'!$D$14)</f>
        <v>1100</v>
      </c>
      <c r="W3118">
        <f>(353.3116967483*V3118^-1.0020802909)*('Exhaust Gas Math'!$E$10/(T3118+'Exhaust Gas Math'!$E$10))+(357.4500179626*V3118^-1.0038444015 )*(T3118/(T3118+'Exhaust Gas Math'!$E$10))</f>
        <v>0.31654710700089367</v>
      </c>
      <c r="X3118">
        <f t="shared" si="731"/>
        <v>0</v>
      </c>
      <c r="Y3118">
        <f t="shared" si="732"/>
        <v>101325</v>
      </c>
      <c r="Z3118">
        <f t="shared" si="733"/>
        <v>101325</v>
      </c>
    </row>
    <row r="3119" spans="5:26" x14ac:dyDescent="0.2">
      <c r="E3119">
        <f t="shared" si="735"/>
        <v>0.38924999999997101</v>
      </c>
      <c r="F3119">
        <f t="shared" si="736"/>
        <v>101325</v>
      </c>
      <c r="H3119">
        <f t="shared" si="734"/>
        <v>0.38924999999997101</v>
      </c>
      <c r="I3119">
        <f t="shared" si="722"/>
        <v>683.99999999860665</v>
      </c>
      <c r="J3119">
        <f t="shared" si="723"/>
        <v>6.0541612787667273E-3</v>
      </c>
      <c r="K3119">
        <f t="shared" si="724"/>
        <v>-15.609771740934498</v>
      </c>
      <c r="L3119">
        <f t="shared" si="725"/>
        <v>3.9769296294121147E-5</v>
      </c>
      <c r="M3119">
        <f>J3119/SQRT('Exhaust Gas Math'!$E$14*$B$21*$B$23)</f>
        <v>1.0277897821221782E-4</v>
      </c>
      <c r="N3119">
        <f t="shared" si="726"/>
        <v>7.7515449038138944E-3</v>
      </c>
      <c r="O3119">
        <f t="shared" si="727"/>
        <v>0</v>
      </c>
      <c r="P3119">
        <f t="shared" si="728"/>
        <v>0</v>
      </c>
      <c r="Q3119">
        <f>($B$16/2)*(COS((ACOS((2*'Intake Valve Fxn Scratch'!$B$1)/$B$16-1)/($B$17/2))*(I3119-($B$17/2)))+1)*P3119</f>
        <v>0</v>
      </c>
      <c r="R3119">
        <f t="shared" si="729"/>
        <v>0</v>
      </c>
      <c r="S3119">
        <f t="shared" si="730"/>
        <v>0</v>
      </c>
      <c r="T3119">
        <f>S3119*'Exhaust Gas Math'!$C$14</f>
        <v>0</v>
      </c>
      <c r="U3119">
        <f>(T3119/'Exhaust Gas Math'!$B$14)+('Exhaust Gas Math'!$D$10)</f>
        <v>4.4059320573952224E-4</v>
      </c>
      <c r="V3119">
        <f>('Exhaust Gas Math'!$E$10*(2.53982214E-12*V3118^4 - 0.0000000071629564556*V3118^3 + 7.56281407226508E-06*V3118^2 - 0.00322508455050905*V3118 + 1.62997098133725)*$B$24+T3119*'Exhaust Gas Math'!$D$14*$B$23)/('Exhaust Gas Math'!$E$10*(2.53982214E-12*V3118^4 - 0.0000000071629564556*V3118^3 + 7.56281407226508E-06*V3118^2 - 0.00322508455050905*V3118 + 1.62997098133725)+T3119*'Exhaust Gas Math'!$D$14)</f>
        <v>1100</v>
      </c>
      <c r="W3119">
        <f>(353.3116967483*V3119^-1.0020802909)*('Exhaust Gas Math'!$E$10/(T3119+'Exhaust Gas Math'!$E$10))+(357.4500179626*V3119^-1.0038444015 )*(T3119/(T3119+'Exhaust Gas Math'!$E$10))</f>
        <v>0.31654710700089367</v>
      </c>
      <c r="X3119">
        <f t="shared" si="731"/>
        <v>0</v>
      </c>
      <c r="Y3119">
        <f t="shared" si="732"/>
        <v>101325</v>
      </c>
      <c r="Z3119">
        <f t="shared" si="733"/>
        <v>101325</v>
      </c>
    </row>
    <row r="3120" spans="5:26" x14ac:dyDescent="0.2">
      <c r="E3120">
        <f t="shared" si="735"/>
        <v>0.38937499999997099</v>
      </c>
      <c r="F3120">
        <f t="shared" si="736"/>
        <v>101325</v>
      </c>
      <c r="H3120">
        <f t="shared" si="734"/>
        <v>0.38937499999997099</v>
      </c>
      <c r="I3120">
        <f t="shared" si="722"/>
        <v>689.99999999860665</v>
      </c>
      <c r="J3120">
        <f t="shared" si="723"/>
        <v>4.2469947004180296E-3</v>
      </c>
      <c r="K3120">
        <f t="shared" si="724"/>
        <v>-13.278464949731125</v>
      </c>
      <c r="L3120">
        <f t="shared" si="725"/>
        <v>3.9769296294121147E-5</v>
      </c>
      <c r="M3120">
        <f>J3120/SQRT('Exhaust Gas Math'!$E$14*$B$21*$B$23)</f>
        <v>7.2099462779853056E-5</v>
      </c>
      <c r="N3120">
        <f t="shared" si="726"/>
        <v>5.2538472649598933E-3</v>
      </c>
      <c r="O3120">
        <f t="shared" si="727"/>
        <v>0</v>
      </c>
      <c r="P3120">
        <f t="shared" si="728"/>
        <v>0</v>
      </c>
      <c r="Q3120">
        <f>($B$16/2)*(COS((ACOS((2*'Intake Valve Fxn Scratch'!$B$1)/$B$16-1)/($B$17/2))*(I3120-($B$17/2)))+1)*P3120</f>
        <v>0</v>
      </c>
      <c r="R3120">
        <f t="shared" si="729"/>
        <v>0</v>
      </c>
      <c r="S3120">
        <f t="shared" si="730"/>
        <v>0</v>
      </c>
      <c r="T3120">
        <f>S3120*'Exhaust Gas Math'!$C$14</f>
        <v>0</v>
      </c>
      <c r="U3120">
        <f>(T3120/'Exhaust Gas Math'!$B$14)+('Exhaust Gas Math'!$D$10)</f>
        <v>4.4059320573952224E-4</v>
      </c>
      <c r="V3120">
        <f>('Exhaust Gas Math'!$E$10*(2.53982214E-12*V3119^4 - 0.0000000071629564556*V3119^3 + 7.56281407226508E-06*V3119^2 - 0.00322508455050905*V3119 + 1.62997098133725)*$B$24+T3120*'Exhaust Gas Math'!$D$14*$B$23)/('Exhaust Gas Math'!$E$10*(2.53982214E-12*V3119^4 - 0.0000000071629564556*V3119^3 + 7.56281407226508E-06*V3119^2 - 0.00322508455050905*V3119 + 1.62997098133725)+T3120*'Exhaust Gas Math'!$D$14)</f>
        <v>1100</v>
      </c>
      <c r="W3120">
        <f>(353.3116967483*V3120^-1.0020802909)*('Exhaust Gas Math'!$E$10/(T3120+'Exhaust Gas Math'!$E$10))+(357.4500179626*V3120^-1.0038444015 )*(T3120/(T3120+'Exhaust Gas Math'!$E$10))</f>
        <v>0.31654710700089367</v>
      </c>
      <c r="X3120">
        <f t="shared" si="731"/>
        <v>0</v>
      </c>
      <c r="Y3120">
        <f t="shared" si="732"/>
        <v>101325</v>
      </c>
      <c r="Z3120">
        <f t="shared" si="733"/>
        <v>101325</v>
      </c>
    </row>
    <row r="3121" spans="5:26" x14ac:dyDescent="0.2">
      <c r="E3121">
        <f t="shared" si="735"/>
        <v>0.38949999999997098</v>
      </c>
      <c r="F3121">
        <f t="shared" si="736"/>
        <v>101325</v>
      </c>
      <c r="H3121">
        <f t="shared" si="734"/>
        <v>0.38949999999997098</v>
      </c>
      <c r="I3121">
        <f t="shared" si="722"/>
        <v>695.99999999860665</v>
      </c>
      <c r="J3121">
        <f t="shared" si="723"/>
        <v>2.7406089930430699E-3</v>
      </c>
      <c r="K3121">
        <f t="shared" si="724"/>
        <v>-10.801676517842411</v>
      </c>
      <c r="L3121">
        <f t="shared" si="725"/>
        <v>3.9769296294121147E-5</v>
      </c>
      <c r="M3121">
        <f>J3121/SQRT('Exhaust Gas Math'!$E$14*$B$21*$B$23)</f>
        <v>4.6526179104624281E-5</v>
      </c>
      <c r="N3121">
        <f t="shared" si="726"/>
        <v>3.2650381169196975E-3</v>
      </c>
      <c r="O3121">
        <f t="shared" si="727"/>
        <v>0</v>
      </c>
      <c r="P3121">
        <f t="shared" si="728"/>
        <v>0</v>
      </c>
      <c r="Q3121">
        <f>($B$16/2)*(COS((ACOS((2*'Intake Valve Fxn Scratch'!$B$1)/$B$16-1)/($B$17/2))*(I3121-($B$17/2)))+1)*P3121</f>
        <v>0</v>
      </c>
      <c r="R3121">
        <f t="shared" si="729"/>
        <v>0</v>
      </c>
      <c r="S3121">
        <f t="shared" si="730"/>
        <v>0</v>
      </c>
      <c r="T3121">
        <f>S3121*'Exhaust Gas Math'!$C$14</f>
        <v>0</v>
      </c>
      <c r="U3121">
        <f>(T3121/'Exhaust Gas Math'!$B$14)+('Exhaust Gas Math'!$D$10)</f>
        <v>4.4059320573952224E-4</v>
      </c>
      <c r="V3121">
        <f>('Exhaust Gas Math'!$E$10*(2.53982214E-12*V3120^4 - 0.0000000071629564556*V3120^3 + 7.56281407226508E-06*V3120^2 - 0.00322508455050905*V3120 + 1.62997098133725)*$B$24+T3121*'Exhaust Gas Math'!$D$14*$B$23)/('Exhaust Gas Math'!$E$10*(2.53982214E-12*V3120^4 - 0.0000000071629564556*V3120^3 + 7.56281407226508E-06*V3120^2 - 0.00322508455050905*V3120 + 1.62997098133725)+T3121*'Exhaust Gas Math'!$D$14)</f>
        <v>1100</v>
      </c>
      <c r="W3121">
        <f>(353.3116967483*V3121^-1.0020802909)*('Exhaust Gas Math'!$E$10/(T3121+'Exhaust Gas Math'!$E$10))+(357.4500179626*V3121^-1.0038444015 )*(T3121/(T3121+'Exhaust Gas Math'!$E$10))</f>
        <v>0.31654710700089367</v>
      </c>
      <c r="X3121">
        <f t="shared" si="731"/>
        <v>0</v>
      </c>
      <c r="Y3121">
        <f t="shared" si="732"/>
        <v>101325</v>
      </c>
      <c r="Z3121">
        <f t="shared" si="733"/>
        <v>101325</v>
      </c>
    </row>
    <row r="3122" spans="5:26" x14ac:dyDescent="0.2">
      <c r="E3122">
        <f t="shared" si="735"/>
        <v>0.38962499999997097</v>
      </c>
      <c r="F3122">
        <f t="shared" si="736"/>
        <v>101325</v>
      </c>
      <c r="H3122">
        <f t="shared" si="734"/>
        <v>0.38962499999997097</v>
      </c>
      <c r="I3122">
        <f t="shared" si="722"/>
        <v>701.99999999860665</v>
      </c>
      <c r="J3122">
        <f t="shared" si="723"/>
        <v>1.5515084336816774E-3</v>
      </c>
      <c r="K3122">
        <f t="shared" si="724"/>
        <v>-8.2065426576267413</v>
      </c>
      <c r="L3122">
        <f t="shared" si="725"/>
        <v>3.9769296294121147E-5</v>
      </c>
      <c r="M3122">
        <f>J3122/SQRT('Exhaust Gas Math'!$E$14*$B$21*$B$23)</f>
        <v>2.6339313434003015E-5</v>
      </c>
      <c r="N3122">
        <f t="shared" si="726"/>
        <v>1.7749850517114717E-3</v>
      </c>
      <c r="O3122">
        <f t="shared" si="727"/>
        <v>0</v>
      </c>
      <c r="P3122">
        <f t="shared" si="728"/>
        <v>0</v>
      </c>
      <c r="Q3122">
        <f>($B$16/2)*(COS((ACOS((2*'Intake Valve Fxn Scratch'!$B$1)/$B$16-1)/($B$17/2))*(I3122-($B$17/2)))+1)*P3122</f>
        <v>0</v>
      </c>
      <c r="R3122">
        <f t="shared" si="729"/>
        <v>0</v>
      </c>
      <c r="S3122">
        <f t="shared" si="730"/>
        <v>0</v>
      </c>
      <c r="T3122">
        <f>S3122*'Exhaust Gas Math'!$C$14</f>
        <v>0</v>
      </c>
      <c r="U3122">
        <f>(T3122/'Exhaust Gas Math'!$B$14)+('Exhaust Gas Math'!$D$10)</f>
        <v>4.4059320573952224E-4</v>
      </c>
      <c r="V3122">
        <f>('Exhaust Gas Math'!$E$10*(2.53982214E-12*V3121^4 - 0.0000000071629564556*V3121^3 + 7.56281407226508E-06*V3121^2 - 0.00322508455050905*V3121 + 1.62997098133725)*$B$24+T3122*'Exhaust Gas Math'!$D$14*$B$23)/('Exhaust Gas Math'!$E$10*(2.53982214E-12*V3121^4 - 0.0000000071629564556*V3121^3 + 7.56281407226508E-06*V3121^2 - 0.00322508455050905*V3121 + 1.62997098133725)+T3122*'Exhaust Gas Math'!$D$14)</f>
        <v>1100</v>
      </c>
      <c r="W3122">
        <f>(353.3116967483*V3122^-1.0020802909)*('Exhaust Gas Math'!$E$10/(T3122+'Exhaust Gas Math'!$E$10))+(357.4500179626*V3122^-1.0038444015 )*(T3122/(T3122+'Exhaust Gas Math'!$E$10))</f>
        <v>0.31654710700089367</v>
      </c>
      <c r="X3122">
        <f t="shared" si="731"/>
        <v>0</v>
      </c>
      <c r="Y3122">
        <f t="shared" si="732"/>
        <v>101325</v>
      </c>
      <c r="Z3122">
        <f t="shared" si="733"/>
        <v>101325</v>
      </c>
    </row>
    <row r="3123" spans="5:26" x14ac:dyDescent="0.2">
      <c r="E3123">
        <f t="shared" si="735"/>
        <v>0.38974999999997095</v>
      </c>
      <c r="F3123">
        <f t="shared" si="736"/>
        <v>101325</v>
      </c>
      <c r="H3123">
        <f t="shared" si="734"/>
        <v>0.38974999999997095</v>
      </c>
      <c r="I3123">
        <f t="shared" si="722"/>
        <v>707.99999999860665</v>
      </c>
      <c r="J3123">
        <f t="shared" si="723"/>
        <v>6.9272105689879848E-4</v>
      </c>
      <c r="K3123">
        <f t="shared" si="724"/>
        <v>-5.5214961987261102</v>
      </c>
      <c r="L3123">
        <f t="shared" si="725"/>
        <v>3.9769296294121147E-5</v>
      </c>
      <c r="M3123">
        <f>J3123/SQRT('Exhaust Gas Math'!$E$14*$B$21*$B$23)</f>
        <v>1.1760037292671768E-5</v>
      </c>
      <c r="N3123">
        <f t="shared" si="726"/>
        <v>7.5915782837431348E-4</v>
      </c>
      <c r="O3123">
        <f t="shared" si="727"/>
        <v>0</v>
      </c>
      <c r="P3123">
        <f t="shared" si="728"/>
        <v>0</v>
      </c>
      <c r="Q3123">
        <f>($B$16/2)*(COS((ACOS((2*'Intake Valve Fxn Scratch'!$B$1)/$B$16-1)/($B$17/2))*(I3123-($B$17/2)))+1)*P3123</f>
        <v>0</v>
      </c>
      <c r="R3123">
        <f t="shared" si="729"/>
        <v>0</v>
      </c>
      <c r="S3123">
        <f t="shared" si="730"/>
        <v>0</v>
      </c>
      <c r="T3123">
        <f>S3123*'Exhaust Gas Math'!$C$14</f>
        <v>0</v>
      </c>
      <c r="U3123">
        <f>(T3123/'Exhaust Gas Math'!$B$14)+('Exhaust Gas Math'!$D$10)</f>
        <v>4.4059320573952224E-4</v>
      </c>
      <c r="V3123">
        <f>('Exhaust Gas Math'!$E$10*(2.53982214E-12*V3122^4 - 0.0000000071629564556*V3122^3 + 7.56281407226508E-06*V3122^2 - 0.00322508455050905*V3122 + 1.62997098133725)*$B$24+T3123*'Exhaust Gas Math'!$D$14*$B$23)/('Exhaust Gas Math'!$E$10*(2.53982214E-12*V3122^4 - 0.0000000071629564556*V3122^3 + 7.56281407226508E-06*V3122^2 - 0.00322508455050905*V3122 + 1.62997098133725)+T3123*'Exhaust Gas Math'!$D$14)</f>
        <v>1100</v>
      </c>
      <c r="W3123">
        <f>(353.3116967483*V3123^-1.0020802909)*('Exhaust Gas Math'!$E$10/(T3123+'Exhaust Gas Math'!$E$10))+(357.4500179626*V3123^-1.0038444015 )*(T3123/(T3123+'Exhaust Gas Math'!$E$10))</f>
        <v>0.31654710700089367</v>
      </c>
      <c r="X3123">
        <f t="shared" si="731"/>
        <v>0</v>
      </c>
      <c r="Y3123">
        <f t="shared" si="732"/>
        <v>101325</v>
      </c>
      <c r="Z3123">
        <f t="shared" si="733"/>
        <v>101325</v>
      </c>
    </row>
    <row r="3124" spans="5:26" x14ac:dyDescent="0.2">
      <c r="E3124">
        <f t="shared" si="735"/>
        <v>0.38987499999997094</v>
      </c>
      <c r="F3124">
        <f t="shared" si="736"/>
        <v>101325</v>
      </c>
      <c r="H3124">
        <f t="shared" si="734"/>
        <v>0.38987499999997094</v>
      </c>
      <c r="I3124">
        <f t="shared" si="722"/>
        <v>713.99999999860665</v>
      </c>
      <c r="J3124">
        <f t="shared" si="723"/>
        <v>1.7365591690635118E-4</v>
      </c>
      <c r="K3124">
        <f t="shared" si="724"/>
        <v>-2.775955072023419</v>
      </c>
      <c r="L3124">
        <f t="shared" si="725"/>
        <v>3.9769296294121147E-5</v>
      </c>
      <c r="M3124">
        <f>J3124/SQRT('Exhaust Gas Math'!$E$14*$B$21*$B$23)</f>
        <v>2.9480842809288965E-6</v>
      </c>
      <c r="N3124">
        <f t="shared" si="726"/>
        <v>1.8193581055783031E-4</v>
      </c>
      <c r="O3124">
        <f t="shared" si="727"/>
        <v>0</v>
      </c>
      <c r="P3124">
        <f t="shared" si="728"/>
        <v>0</v>
      </c>
      <c r="Q3124">
        <f>($B$16/2)*(COS((ACOS((2*'Intake Valve Fxn Scratch'!$B$1)/$B$16-1)/($B$17/2))*(I3124-($B$17/2)))+1)*P3124</f>
        <v>0</v>
      </c>
      <c r="R3124">
        <f t="shared" si="729"/>
        <v>0</v>
      </c>
      <c r="S3124">
        <f t="shared" si="730"/>
        <v>0</v>
      </c>
      <c r="T3124">
        <f>S3124*'Exhaust Gas Math'!$C$14</f>
        <v>0</v>
      </c>
      <c r="U3124">
        <f>(T3124/'Exhaust Gas Math'!$B$14)+('Exhaust Gas Math'!$D$10)</f>
        <v>4.4059320573952224E-4</v>
      </c>
      <c r="V3124">
        <f>('Exhaust Gas Math'!$E$10*(2.53982214E-12*V3123^4 - 0.0000000071629564556*V3123^3 + 7.56281407226508E-06*V3123^2 - 0.00322508455050905*V3123 + 1.62997098133725)*$B$24+T3124*'Exhaust Gas Math'!$D$14*$B$23)/('Exhaust Gas Math'!$E$10*(2.53982214E-12*V3123^4 - 0.0000000071629564556*V3123^3 + 7.56281407226508E-06*V3123^2 - 0.00322508455050905*V3123 + 1.62997098133725)+T3124*'Exhaust Gas Math'!$D$14)</f>
        <v>1100</v>
      </c>
      <c r="W3124">
        <f>(353.3116967483*V3124^-1.0020802909)*('Exhaust Gas Math'!$E$10/(T3124+'Exhaust Gas Math'!$E$10))+(357.4500179626*V3124^-1.0038444015 )*(T3124/(T3124+'Exhaust Gas Math'!$E$10))</f>
        <v>0.31654710700089367</v>
      </c>
      <c r="X3124">
        <f t="shared" si="731"/>
        <v>0</v>
      </c>
      <c r="Y3124">
        <f t="shared" si="732"/>
        <v>101325</v>
      </c>
      <c r="Z3124">
        <f t="shared" si="733"/>
        <v>101325</v>
      </c>
    </row>
    <row r="3125" spans="5:26" x14ac:dyDescent="0.2">
      <c r="E3125">
        <f t="shared" si="735"/>
        <v>0.38999999999997093</v>
      </c>
      <c r="F3125">
        <f t="shared" si="736"/>
        <v>101325</v>
      </c>
      <c r="H3125">
        <f t="shared" si="734"/>
        <v>0.38999999999997093</v>
      </c>
      <c r="I3125">
        <f t="shared" si="722"/>
        <v>719.99999999860302</v>
      </c>
      <c r="J3125">
        <f t="shared" si="723"/>
        <v>0</v>
      </c>
      <c r="K3125">
        <f t="shared" si="724"/>
        <v>-6.4568668620787755E-10</v>
      </c>
      <c r="L3125">
        <f t="shared" si="725"/>
        <v>3.9769296294121147E-5</v>
      </c>
      <c r="M3125">
        <f>J3125/SQRT('Exhaust Gas Math'!$E$14*$B$21*$B$23)</f>
        <v>0</v>
      </c>
      <c r="N3125">
        <f t="shared" si="726"/>
        <v>0</v>
      </c>
      <c r="O3125">
        <f t="shared" si="727"/>
        <v>0</v>
      </c>
      <c r="P3125">
        <f t="shared" si="728"/>
        <v>0</v>
      </c>
      <c r="Q3125">
        <f>($B$16/2)*(COS((ACOS((2*'Intake Valve Fxn Scratch'!$B$1)/$B$16-1)/($B$17/2))*(I3125-($B$17/2)))+1)*P3125</f>
        <v>0</v>
      </c>
      <c r="R3125">
        <f t="shared" si="729"/>
        <v>0</v>
      </c>
      <c r="S3125">
        <f t="shared" si="730"/>
        <v>0</v>
      </c>
      <c r="T3125">
        <f>S3125*'Exhaust Gas Math'!$C$14</f>
        <v>0</v>
      </c>
      <c r="U3125">
        <f>(T3125/'Exhaust Gas Math'!$B$14)+('Exhaust Gas Math'!$D$10)</f>
        <v>4.4059320573952224E-4</v>
      </c>
      <c r="V3125">
        <f>('Exhaust Gas Math'!$E$10*(2.53982214E-12*V3124^4 - 0.0000000071629564556*V3124^3 + 7.56281407226508E-06*V3124^2 - 0.00322508455050905*V3124 + 1.62997098133725)*$B$24+T3125*'Exhaust Gas Math'!$D$14*$B$23)/('Exhaust Gas Math'!$E$10*(2.53982214E-12*V3124^4 - 0.0000000071629564556*V3124^3 + 7.56281407226508E-06*V3124^2 - 0.00322508455050905*V3124 + 1.62997098133725)+T3125*'Exhaust Gas Math'!$D$14)</f>
        <v>1100</v>
      </c>
      <c r="W3125">
        <f>(353.3116967483*V3125^-1.0020802909)*('Exhaust Gas Math'!$E$10/(T3125+'Exhaust Gas Math'!$E$10))+(357.4500179626*V3125^-1.0038444015 )*(T3125/(T3125+'Exhaust Gas Math'!$E$10))</f>
        <v>0.31654710700089367</v>
      </c>
      <c r="X3125">
        <f t="shared" si="731"/>
        <v>0</v>
      </c>
      <c r="Y3125">
        <f t="shared" si="732"/>
        <v>101325</v>
      </c>
      <c r="Z3125">
        <f t="shared" si="733"/>
        <v>101325</v>
      </c>
    </row>
    <row r="3126" spans="5:26" x14ac:dyDescent="0.2">
      <c r="E3126">
        <f t="shared" si="735"/>
        <v>0.39012499999997091</v>
      </c>
      <c r="F3126">
        <f t="shared" si="736"/>
        <v>98881.992171502949</v>
      </c>
      <c r="H3126">
        <f t="shared" si="734"/>
        <v>0.39012499999997091</v>
      </c>
      <c r="I3126">
        <f t="shared" si="722"/>
        <v>5.9999999986030161</v>
      </c>
      <c r="J3126">
        <f t="shared" si="723"/>
        <v>1.7365591674503578E-4</v>
      </c>
      <c r="K3126">
        <f t="shared" si="724"/>
        <v>2.7759550707376186</v>
      </c>
      <c r="L3126">
        <f t="shared" si="725"/>
        <v>4.1000207362744875E-5</v>
      </c>
      <c r="M3126">
        <f>J3126/SQRT('Exhaust Gas Math'!$E$14*$B$21*$B$23)</f>
        <v>2.9480842781903123E-6</v>
      </c>
      <c r="N3126">
        <f t="shared" si="726"/>
        <v>1.6556832802271798E-4</v>
      </c>
      <c r="O3126">
        <f t="shared" si="727"/>
        <v>1.1735844732311066E-6</v>
      </c>
      <c r="P3126">
        <f t="shared" si="728"/>
        <v>1</v>
      </c>
      <c r="Q3126">
        <f>($B$16/2)*(COS((ACOS((2*'Intake Valve Fxn Scratch'!$B$1)/$B$16-1)/($B$17/2))*(I3126-($B$17/2)))+1)*P3126</f>
        <v>1.3137463074257795E-3</v>
      </c>
      <c r="R3126">
        <f t="shared" si="729"/>
        <v>0.17286135624023413</v>
      </c>
      <c r="S3126">
        <f t="shared" si="730"/>
        <v>3.1255780918405008E-7</v>
      </c>
      <c r="T3126">
        <f>S3126*'Exhaust Gas Math'!$C$14</f>
        <v>3.7029270802067713E-7</v>
      </c>
      <c r="U3126">
        <f>(T3126/'Exhaust Gas Math'!$B$14)+('Exhaust Gas Math'!$D$10)</f>
        <v>4.5337514250240376E-4</v>
      </c>
      <c r="V3126">
        <f>('Exhaust Gas Math'!$E$10*(2.53982214E-12*V3125^4 - 0.0000000071629564556*V3125^3 + 7.56281407226508E-06*V3125^2 - 0.00322508455050905*V3125 + 1.62997098133725)*$B$24+T3126*'Exhaust Gas Math'!$D$14*$B$23)/('Exhaust Gas Math'!$E$10*(2.53982214E-12*V3125^4 - 0.0000000071629564556*V3125^3 + 7.56281407226508E-06*V3125^2 - 0.00322508455050905*V3125 + 1.62997098133725)+T3126*'Exhaust Gas Math'!$D$14)</f>
        <v>1075.5162995665198</v>
      </c>
      <c r="W3126">
        <f>(353.3116967483*V3126^-1.0020802909)*('Exhaust Gas Math'!$E$10/(T3126+'Exhaust Gas Math'!$E$10))+(357.4500179626*V3126^-1.0038444015 )*(T3126/(T3126+'Exhaust Gas Math'!$E$10))</f>
        <v>0.32375916127461513</v>
      </c>
      <c r="X3126">
        <f t="shared" si="731"/>
        <v>-1.2474321591054531</v>
      </c>
      <c r="Y3126">
        <f t="shared" si="732"/>
        <v>98883.239603662048</v>
      </c>
      <c r="Z3126">
        <f t="shared" si="733"/>
        <v>98881.992171502949</v>
      </c>
    </row>
    <row r="3127" spans="5:26" x14ac:dyDescent="0.2">
      <c r="E3127">
        <f t="shared" si="735"/>
        <v>0.3902499999999709</v>
      </c>
      <c r="F3127">
        <f t="shared" si="736"/>
        <v>92629.745975895275</v>
      </c>
      <c r="H3127">
        <f t="shared" si="734"/>
        <v>0.3902499999999709</v>
      </c>
      <c r="I3127">
        <f t="shared" si="722"/>
        <v>11.999999998603016</v>
      </c>
      <c r="J3127">
        <f t="shared" si="723"/>
        <v>6.9272105657793709E-4</v>
      </c>
      <c r="K3127">
        <f t="shared" si="724"/>
        <v>5.5214961974614791</v>
      </c>
      <c r="L3127">
        <f t="shared" si="725"/>
        <v>4.4679454450508187E-5</v>
      </c>
      <c r="M3127">
        <f>J3127/SQRT('Exhaust Gas Math'!$E$14*$B$21*$B$23)</f>
        <v>1.1760037287224638E-5</v>
      </c>
      <c r="N3127">
        <f t="shared" si="726"/>
        <v>6.2929392653824148E-4</v>
      </c>
      <c r="O3127">
        <f t="shared" si="727"/>
        <v>4.4605728046162403E-6</v>
      </c>
      <c r="P3127">
        <f t="shared" si="728"/>
        <v>1</v>
      </c>
      <c r="Q3127">
        <f>($B$16/2)*(COS((ACOS((2*'Intake Valve Fxn Scratch'!$B$1)/$B$16-1)/($B$17/2))*(I3127-($B$17/2)))+1)*P3127</f>
        <v>1.660428922326109E-3</v>
      </c>
      <c r="R3127">
        <f t="shared" si="729"/>
        <v>0.21847748977975118</v>
      </c>
      <c r="S3127">
        <f t="shared" si="730"/>
        <v>1.4189852610491513E-6</v>
      </c>
      <c r="T3127">
        <f>S3127*'Exhaust Gas Math'!$C$14</f>
        <v>1.6810966788096205E-6</v>
      </c>
      <c r="U3127">
        <f>(T3127/'Exhaust Gas Math'!$B$14)+('Exhaust Gas Math'!$D$10)</f>
        <v>4.9862208660971972E-4</v>
      </c>
      <c r="V3127">
        <f>('Exhaust Gas Math'!$E$10*(2.53982214E-12*V3126^4 - 0.0000000071629564556*V3126^3 + 7.56281407226508E-06*V3126^2 - 0.00322508455050905*V3126 + 1.62997098133725)*$B$24+T3127*'Exhaust Gas Math'!$D$14*$B$23)/('Exhaust Gas Math'!$E$10*(2.53982214E-12*V3126^4 - 0.0000000071629564556*V3126^3 + 7.56281407226508E-06*V3126^2 - 0.00322508455050905*V3126 + 1.62997098133725)+T3127*'Exhaust Gas Math'!$D$14)</f>
        <v>998.33825754526424</v>
      </c>
      <c r="W3127">
        <f>(353.3116967483*V3127^-1.0020802909)*('Exhaust Gas Math'!$E$10/(T3127+'Exhaust Gas Math'!$E$10))+(357.4500179626*V3127^-1.0038444015 )*(T3127/(T3127+'Exhaust Gas Math'!$E$10))</f>
        <v>0.34882039407209958</v>
      </c>
      <c r="X3127">
        <f t="shared" si="731"/>
        <v>-5.3172297693215507</v>
      </c>
      <c r="Y3127">
        <f t="shared" si="732"/>
        <v>92635.063205664599</v>
      </c>
      <c r="Z3127">
        <f t="shared" si="733"/>
        <v>92629.745975895275</v>
      </c>
    </row>
    <row r="3128" spans="5:26" x14ac:dyDescent="0.2">
      <c r="E3128">
        <f t="shared" si="735"/>
        <v>0.39037499999997088</v>
      </c>
      <c r="F3128">
        <f t="shared" si="736"/>
        <v>84362.040954783166</v>
      </c>
      <c r="H3128">
        <f t="shared" si="734"/>
        <v>0.39037499999997088</v>
      </c>
      <c r="I3128">
        <f t="shared" si="722"/>
        <v>17.999999998603016</v>
      </c>
      <c r="J3128">
        <f t="shared" si="723"/>
        <v>1.5515084332047846E-3</v>
      </c>
      <c r="K3128">
        <f t="shared" si="724"/>
        <v>8.2065426563971382</v>
      </c>
      <c r="L3128">
        <f t="shared" si="725"/>
        <v>5.076672695638173E-5</v>
      </c>
      <c r="M3128">
        <f>J3128/SQRT('Exhaust Gas Math'!$E$14*$B$21*$B$23)</f>
        <v>2.6339313425907003E-5</v>
      </c>
      <c r="N3128">
        <f t="shared" si="726"/>
        <v>1.3427107343574121E-3</v>
      </c>
      <c r="O3128">
        <f t="shared" si="727"/>
        <v>9.5174269662636131E-6</v>
      </c>
      <c r="P3128">
        <f t="shared" si="728"/>
        <v>1</v>
      </c>
      <c r="Q3128">
        <f>($B$16/2)*(COS((ACOS((2*'Intake Valve Fxn Scratch'!$B$1)/$B$16-1)/($B$17/2))*(I3128-($B$17/2)))+1)*P3128</f>
        <v>2.0354552138757724E-3</v>
      </c>
      <c r="R3128">
        <f t="shared" si="729"/>
        <v>0.26782305445733845</v>
      </c>
      <c r="S3128">
        <f t="shared" si="730"/>
        <v>3.5056201788879875E-6</v>
      </c>
      <c r="T3128">
        <f>S3128*'Exhaust Gas Math'!$C$14</f>
        <v>4.1531695935582019E-6</v>
      </c>
      <c r="U3128">
        <f>(T3128/'Exhaust Gas Math'!$B$14)+('Exhaust Gas Math'!$D$10)</f>
        <v>5.8395425487856956E-4</v>
      </c>
      <c r="V3128">
        <f>('Exhaust Gas Math'!$E$10*(2.53982214E-12*V3127^4 - 0.0000000071629564556*V3127^3 + 7.56281407226508E-06*V3127^2 - 0.00322508455050905*V3127 + 1.62997098133725)*$B$24+T3128*'Exhaust Gas Math'!$D$14*$B$23)/('Exhaust Gas Math'!$E$10*(2.53982214E-12*V3127^4 - 0.0000000071629564556*V3127^3 + 7.56281407226508E-06*V3127^2 - 0.00322508455050905*V3127 + 1.62997098133725)+T3128*'Exhaust Gas Math'!$D$14)</f>
        <v>882.22998647103384</v>
      </c>
      <c r="W3128">
        <f>(353.3116967483*V3128^-1.0020802909)*('Exhaust Gas Math'!$E$10/(T3128+'Exhaust Gas Math'!$E$10))+(357.4500179626*V3128^-1.0038444015 )*(T3128/(T3128+'Exhaust Gas Math'!$E$10))</f>
        <v>0.39482301022753108</v>
      </c>
      <c r="X3128">
        <f t="shared" si="731"/>
        <v>-13.295140222923656</v>
      </c>
      <c r="Y3128">
        <f t="shared" si="732"/>
        <v>84375.336095006089</v>
      </c>
      <c r="Z3128">
        <f t="shared" si="733"/>
        <v>84362.040954783166</v>
      </c>
    </row>
    <row r="3129" spans="5:26" x14ac:dyDescent="0.2">
      <c r="E3129">
        <f t="shared" si="735"/>
        <v>0.39049999999997087</v>
      </c>
      <c r="F3129">
        <f t="shared" si="736"/>
        <v>76129.603914673397</v>
      </c>
      <c r="H3129">
        <f t="shared" si="734"/>
        <v>0.39049999999997087</v>
      </c>
      <c r="I3129">
        <f t="shared" si="722"/>
        <v>23.999999998603016</v>
      </c>
      <c r="J3129">
        <f t="shared" si="723"/>
        <v>2.7406089924153637E-3</v>
      </c>
      <c r="K3129">
        <f t="shared" si="724"/>
        <v>10.801676516661303</v>
      </c>
      <c r="L3129">
        <f t="shared" si="725"/>
        <v>5.9195331448954008E-5</v>
      </c>
      <c r="M3129">
        <f>J3129/SQRT('Exhaust Gas Math'!$E$14*$B$21*$B$23)</f>
        <v>4.6526179093967969E-5</v>
      </c>
      <c r="N3129">
        <f t="shared" si="726"/>
        <v>2.2601711312607124E-3</v>
      </c>
      <c r="O3129">
        <f t="shared" si="727"/>
        <v>1.6020586655491271E-5</v>
      </c>
      <c r="P3129">
        <f t="shared" si="728"/>
        <v>1</v>
      </c>
      <c r="Q3129">
        <f>($B$16/2)*(COS((ACOS((2*'Intake Valve Fxn Scratch'!$B$1)/$B$16-1)/($B$17/2))*(I3129-($B$17/2)))+1)*P3129</f>
        <v>2.4338570723196904E-3</v>
      </c>
      <c r="R3129">
        <f t="shared" si="729"/>
        <v>0.32024435162101189</v>
      </c>
      <c r="S3129">
        <f t="shared" si="730"/>
        <v>6.7142822456050705E-6</v>
      </c>
      <c r="T3129">
        <f>S3129*'Exhaust Gas Math'!$C$14</f>
        <v>7.9545277132276764E-6</v>
      </c>
      <c r="U3129">
        <f>(T3129/'Exhaust Gas Math'!$B$14)+('Exhaust Gas Math'!$D$10)</f>
        <v>7.1517131113226222E-4</v>
      </c>
      <c r="V3129">
        <f>('Exhaust Gas Math'!$E$10*(2.53982214E-12*V3128^4 - 0.0000000071629564556*V3128^3 + 7.56281407226508E-06*V3128^2 - 0.00322508455050905*V3128 + 1.62997098133725)*$B$24+T3129*'Exhaust Gas Math'!$D$14*$B$23)/('Exhaust Gas Math'!$E$10*(2.53982214E-12*V3128^4 - 0.0000000071629564556*V3128^3 + 7.56281407226508E-06*V3128^2 - 0.00322508455050905*V3128 + 1.62997098133725)+T3129*'Exhaust Gas Math'!$D$14)</f>
        <v>758.14075180813563</v>
      </c>
      <c r="W3129">
        <f>(353.3116967483*V3129^-1.0020802909)*('Exhaust Gas Math'!$E$10/(T3129+'Exhaust Gas Math'!$E$10))+(357.4500179626*V3129^-1.0038444015 )*(T3129/(T3129+'Exhaust Gas Math'!$E$10))</f>
        <v>0.45962781997926572</v>
      </c>
      <c r="X3129">
        <f t="shared" si="731"/>
        <v>-26.813817303071087</v>
      </c>
      <c r="Y3129">
        <f t="shared" si="732"/>
        <v>76156.417731976471</v>
      </c>
      <c r="Z3129">
        <f t="shared" si="733"/>
        <v>76129.603914673397</v>
      </c>
    </row>
    <row r="3130" spans="5:26" x14ac:dyDescent="0.2">
      <c r="E3130">
        <f t="shared" si="735"/>
        <v>0.39062499999997086</v>
      </c>
      <c r="F3130">
        <f t="shared" si="736"/>
        <v>69343.442470451773</v>
      </c>
      <c r="H3130">
        <f t="shared" si="734"/>
        <v>0.39062499999997086</v>
      </c>
      <c r="I3130">
        <f t="shared" si="722"/>
        <v>29.999999998599378</v>
      </c>
      <c r="J3130">
        <f t="shared" si="723"/>
        <v>4.2469946996463968E-3</v>
      </c>
      <c r="K3130">
        <f t="shared" si="724"/>
        <v>13.278464948611457</v>
      </c>
      <c r="L3130">
        <f t="shared" si="725"/>
        <v>6.9872922373596472E-5</v>
      </c>
      <c r="M3130">
        <f>J3130/SQRT('Exhaust Gas Math'!$E$14*$B$21*$B$23)</f>
        <v>7.2099462766753359E-5</v>
      </c>
      <c r="N3130">
        <f t="shared" si="726"/>
        <v>3.3402709598593476E-3</v>
      </c>
      <c r="O3130">
        <f t="shared" si="727"/>
        <v>2.3676570161038355E-5</v>
      </c>
      <c r="P3130">
        <f t="shared" si="728"/>
        <v>1</v>
      </c>
      <c r="Q3130">
        <f>($B$16/2)*(COS((ACOS((2*'Intake Valve Fxn Scratch'!$B$1)/$B$16-1)/($B$17/2))*(I3130-($B$17/2)))+1)*P3130</f>
        <v>2.8503567232615766E-3</v>
      </c>
      <c r="R3130">
        <f t="shared" si="729"/>
        <v>0.37504693727126009</v>
      </c>
      <c r="S3130">
        <f t="shared" si="730"/>
        <v>1.1138176071956742E-5</v>
      </c>
      <c r="T3130">
        <f>S3130*'Exhaust Gas Math'!$C$14</f>
        <v>1.319559217177428E-5</v>
      </c>
      <c r="U3130">
        <f>(T3130/'Exhaust Gas Math'!$B$14)+('Exhaust Gas Math'!$D$10)</f>
        <v>8.9608482368133376E-4</v>
      </c>
      <c r="V3130">
        <f>('Exhaust Gas Math'!$E$10*(2.53982214E-12*V3129^4 - 0.0000000071629564556*V3129^3 + 7.56281407226508E-06*V3129^2 - 0.00322508455050905*V3129 + 1.62997098133725)*$B$24+T3130*'Exhaust Gas Math'!$D$14*$B$23)/('Exhaust Gas Math'!$E$10*(2.53982214E-12*V3129^4 - 0.0000000071629564556*V3129^3 + 7.56281407226508E-06*V3129^2 - 0.00322508455050905*V3129 + 1.62997098133725)+T3130*'Exhaust Gas Math'!$D$14)</f>
        <v>650.76896439495135</v>
      </c>
      <c r="W3130">
        <f>(353.3116967483*V3130^-1.0020802909)*('Exhaust Gas Math'!$E$10/(T3130+'Exhaust Gas Math'!$E$10))+(357.4500179626*V3130^-1.0038444015 )*(T3130/(T3130+'Exhaust Gas Math'!$E$10))</f>
        <v>0.53571771429705439</v>
      </c>
      <c r="X3130">
        <f t="shared" si="731"/>
        <v>-47.228239239663296</v>
      </c>
      <c r="Y3130">
        <f t="shared" si="732"/>
        <v>69390.670709691432</v>
      </c>
      <c r="Z3130">
        <f t="shared" si="733"/>
        <v>69343.442470451773</v>
      </c>
    </row>
    <row r="3131" spans="5:26" x14ac:dyDescent="0.2">
      <c r="E3131">
        <f t="shared" si="735"/>
        <v>0.39074999999997084</v>
      </c>
      <c r="F3131">
        <f t="shared" si="736"/>
        <v>64314.333580011291</v>
      </c>
      <c r="H3131">
        <f t="shared" si="734"/>
        <v>0.39074999999997084</v>
      </c>
      <c r="I3131">
        <f t="shared" si="722"/>
        <v>35.999999998599378</v>
      </c>
      <c r="J3131">
        <f t="shared" si="723"/>
        <v>6.0541612778596196E-3</v>
      </c>
      <c r="K3131">
        <f t="shared" si="724"/>
        <v>15.609771739888533</v>
      </c>
      <c r="L3131">
        <f t="shared" si="725"/>
        <v>8.2682513809720755E-5</v>
      </c>
      <c r="M3131">
        <f>J3131/SQRT('Exhaust Gas Math'!$E$14*$B$21*$B$23)</f>
        <v>1.0277897819681824E-4</v>
      </c>
      <c r="N3131">
        <f t="shared" si="726"/>
        <v>4.5467954919524572E-3</v>
      </c>
      <c r="O3131">
        <f t="shared" si="727"/>
        <v>3.2228679579227395E-5</v>
      </c>
      <c r="P3131">
        <f t="shared" si="728"/>
        <v>1</v>
      </c>
      <c r="Q3131">
        <f>($B$16/2)*(COS((ACOS((2*'Intake Valve Fxn Scratch'!$B$1)/$B$16-1)/($B$17/2))*(I3131-($B$17/2)))+1)*P3131</f>
        <v>3.2794366442629569E-3</v>
      </c>
      <c r="R3131">
        <f t="shared" si="729"/>
        <v>0.43150482161354697</v>
      </c>
      <c r="S3131">
        <f t="shared" si="730"/>
        <v>1.6823785002174488E-5</v>
      </c>
      <c r="T3131">
        <f>S3131*'Exhaust Gas Math'!$C$14</f>
        <v>1.9931432600823171E-5</v>
      </c>
      <c r="U3131">
        <f>(T3131/'Exhaust Gas Math'!$B$14)+('Exhaust Gas Math'!$D$10)</f>
        <v>1.1285957118086687E-3</v>
      </c>
      <c r="V3131">
        <f>('Exhaust Gas Math'!$E$10*(2.53982214E-12*V3130^4 - 0.0000000071629564556*V3130^3 + 7.56281407226508E-06*V3130^2 - 0.00322508455050905*V3130 + 1.62997098133725)*$B$24+T3131*'Exhaust Gas Math'!$D$14*$B$23)/('Exhaust Gas Math'!$E$10*(2.53982214E-12*V3130^4 - 0.0000000071629564556*V3130^3 + 7.56281407226508E-06*V3130^2 - 0.00322508455050905*V3130 + 1.62997098133725)+T3131*'Exhaust Gas Math'!$D$14)</f>
        <v>567.35448169454253</v>
      </c>
      <c r="W3131">
        <f>(353.3116967483*V3131^-1.0020802909)*('Exhaust Gas Math'!$E$10/(T3131+'Exhaust Gas Math'!$E$10))+(357.4500179626*V3131^-1.0038444015 )*(T3131/(T3131+'Exhaust Gas Math'!$E$10))</f>
        <v>0.61477326964963641</v>
      </c>
      <c r="X3131">
        <f t="shared" si="731"/>
        <v>-74.899356312275202</v>
      </c>
      <c r="Y3131">
        <f t="shared" si="732"/>
        <v>64389.232936323569</v>
      </c>
      <c r="Z3131">
        <f t="shared" si="733"/>
        <v>64314.333580011291</v>
      </c>
    </row>
    <row r="3132" spans="5:26" x14ac:dyDescent="0.2">
      <c r="E3132">
        <f t="shared" si="735"/>
        <v>0.39087499999997083</v>
      </c>
      <c r="F3132">
        <f t="shared" si="736"/>
        <v>60872.220056502068</v>
      </c>
      <c r="H3132">
        <f t="shared" si="734"/>
        <v>0.39087499999997083</v>
      </c>
      <c r="I3132">
        <f t="shared" si="722"/>
        <v>41.999999998599378</v>
      </c>
      <c r="J3132">
        <f t="shared" si="723"/>
        <v>8.142309031848257E-3</v>
      </c>
      <c r="K3132">
        <f t="shared" si="724"/>
        <v>17.770054605427479</v>
      </c>
      <c r="L3132">
        <f t="shared" si="725"/>
        <v>9.7483761192959537E-5</v>
      </c>
      <c r="M3132">
        <f>J3132/SQRT('Exhaust Gas Math'!$E$14*$B$21*$B$23)</f>
        <v>1.3822859419297629E-4</v>
      </c>
      <c r="N3132">
        <f t="shared" si="726"/>
        <v>5.8492450474928043E-3</v>
      </c>
      <c r="O3132">
        <f t="shared" si="727"/>
        <v>4.1460726516001283E-5</v>
      </c>
      <c r="P3132">
        <f t="shared" si="728"/>
        <v>1</v>
      </c>
      <c r="Q3132">
        <f>($B$16/2)*(COS((ACOS((2*'Intake Valve Fxn Scratch'!$B$1)/$B$16-1)/($B$17/2))*(I3132-($B$17/2)))+1)*P3132</f>
        <v>3.7154126574692027E-3</v>
      </c>
      <c r="R3132">
        <f t="shared" si="729"/>
        <v>0.48887008650910563</v>
      </c>
      <c r="S3132">
        <f t="shared" si="730"/>
        <v>2.3777382539196988E-5</v>
      </c>
      <c r="T3132">
        <f>S3132*'Exhaust Gas Math'!$C$14</f>
        <v>2.8169481329126608E-5</v>
      </c>
      <c r="U3132">
        <f>(T3132/'Exhaust Gas Math'!$B$14)+('Exhaust Gas Math'!$D$10)</f>
        <v>1.4129605281118594E-3</v>
      </c>
      <c r="V3132">
        <f>('Exhaust Gas Math'!$E$10*(2.53982214E-12*V3131^4 - 0.0000000071629564556*V3131^3 + 7.56281407226508E-06*V3131^2 - 0.00322508455050905*V3131 + 1.62997098133725)*$B$24+T3132*'Exhaust Gas Math'!$D$14*$B$23)/('Exhaust Gas Math'!$E$10*(2.53982214E-12*V3131^4 - 0.0000000071629564556*V3131^3 + 7.56281407226508E-06*V3131^2 - 0.00322508455050905*V3131 + 1.62997098133725)+T3132*'Exhaust Gas Math'!$D$14)</f>
        <v>506.01506355864672</v>
      </c>
      <c r="W3132">
        <f>(353.3116967483*V3132^-1.0020802909)*('Exhaust Gas Math'!$E$10/(T3132+'Exhaust Gas Math'!$E$10))+(357.4500179626*V3132^-1.0038444015 )*(T3132/(T3132+'Exhaust Gas Math'!$E$10))</f>
        <v>0.68958888906868232</v>
      </c>
      <c r="X3132">
        <f t="shared" si="731"/>
        <v>-108.87741079013735</v>
      </c>
      <c r="Y3132">
        <f t="shared" si="732"/>
        <v>60981.097467292209</v>
      </c>
      <c r="Z3132">
        <f t="shared" si="733"/>
        <v>60872.220056502068</v>
      </c>
    </row>
    <row r="3133" spans="5:26" x14ac:dyDescent="0.2">
      <c r="E3133">
        <f t="shared" si="735"/>
        <v>0.39099999999997082</v>
      </c>
      <c r="F3133">
        <f t="shared" si="736"/>
        <v>58681.168892408976</v>
      </c>
      <c r="H3133">
        <f t="shared" si="734"/>
        <v>0.39099999999997082</v>
      </c>
      <c r="I3133">
        <f t="shared" si="722"/>
        <v>47.999999998599378</v>
      </c>
      <c r="J3133">
        <f t="shared" si="723"/>
        <v>1.0488559777848863E-2</v>
      </c>
      <c r="K3133">
        <f t="shared" si="724"/>
        <v>19.735645034087536</v>
      </c>
      <c r="L3133">
        <f t="shared" si="725"/>
        <v>1.1411449895963793E-4</v>
      </c>
      <c r="M3133">
        <f>J3133/SQRT('Exhaust Gas Math'!$E$14*$B$21*$B$23)</f>
        <v>1.7805991734410302E-4</v>
      </c>
      <c r="N3133">
        <f t="shared" si="726"/>
        <v>7.2230121591853741E-3</v>
      </c>
      <c r="O3133">
        <f t="shared" si="727"/>
        <v>5.1198287868295214E-5</v>
      </c>
      <c r="P3133">
        <f t="shared" si="728"/>
        <v>1</v>
      </c>
      <c r="Q3133">
        <f>($B$16/2)*(COS((ACOS((2*'Intake Valve Fxn Scratch'!$B$1)/$B$16-1)/($B$17/2))*(I3133-($B$17/2)))+1)*P3133</f>
        <v>4.1525092299830304E-3</v>
      </c>
      <c r="R3133">
        <f t="shared" si="729"/>
        <v>0.54638279341881979</v>
      </c>
      <c r="S3133">
        <f t="shared" si="730"/>
        <v>3.1974578250166387E-5</v>
      </c>
      <c r="T3133">
        <f>S3133*'Exhaust Gas Math'!$C$14</f>
        <v>3.7880842583911195E-5</v>
      </c>
      <c r="U3133">
        <f>(T3133/'Exhaust Gas Math'!$B$14)+('Exhaust Gas Math'!$D$10)</f>
        <v>1.7481818348010062E-3</v>
      </c>
      <c r="V3133">
        <f>('Exhaust Gas Math'!$E$10*(2.53982214E-12*V3132^4 - 0.0000000071629564556*V3132^3 + 7.56281407226508E-06*V3132^2 - 0.00322508455050905*V3132 + 1.62997098133725)*$B$24+T3133*'Exhaust Gas Math'!$D$14*$B$23)/('Exhaust Gas Math'!$E$10*(2.53982214E-12*V3132^4 - 0.0000000071629564556*V3132^3 + 7.56281407226508E-06*V3132^2 - 0.00322508455050905*V3132 + 1.62997098133725)+T3133*'Exhaust Gas Math'!$D$14)</f>
        <v>461.85633692692107</v>
      </c>
      <c r="W3133">
        <f>(353.3116967483*V3133^-1.0020802909)*('Exhaust Gas Math'!$E$10/(T3133+'Exhaust Gas Math'!$E$10))+(357.4500179626*V3133^-1.0038444015 )*(T3133/(T3133+'Exhaust Gas Math'!$E$10))</f>
        <v>0.75578869279745353</v>
      </c>
      <c r="X3133">
        <f t="shared" si="731"/>
        <v>-147.18821727475725</v>
      </c>
      <c r="Y3133">
        <f t="shared" si="732"/>
        <v>58828.357109683733</v>
      </c>
      <c r="Z3133">
        <f t="shared" si="733"/>
        <v>58681.168892408976</v>
      </c>
    </row>
    <row r="3134" spans="5:26" x14ac:dyDescent="0.2">
      <c r="E3134">
        <f t="shared" si="735"/>
        <v>0.3911249999999708</v>
      </c>
      <c r="F3134">
        <f t="shared" si="736"/>
        <v>57387.442106221672</v>
      </c>
      <c r="H3134">
        <f t="shared" si="734"/>
        <v>0.3911249999999708</v>
      </c>
      <c r="I3134">
        <f t="shared" si="722"/>
        <v>53.999999998599378</v>
      </c>
      <c r="J3134">
        <f t="shared" si="723"/>
        <v>1.3067207501701192E-2</v>
      </c>
      <c r="K3134">
        <f t="shared" si="724"/>
        <v>21.485007605803947</v>
      </c>
      <c r="L3134">
        <f t="shared" si="725"/>
        <v>1.3239251726656064E-4</v>
      </c>
      <c r="M3134">
        <f>J3134/SQRT('Exhaust Gas Math'!$E$14*$B$21*$B$23)</f>
        <v>2.2183654733847147E-4</v>
      </c>
      <c r="N3134">
        <f t="shared" si="726"/>
        <v>8.6492854857983872E-3</v>
      </c>
      <c r="O3134">
        <f t="shared" si="727"/>
        <v>6.13080247405975E-5</v>
      </c>
      <c r="P3134">
        <f t="shared" si="728"/>
        <v>1</v>
      </c>
      <c r="Q3134">
        <f>($B$16/2)*(COS((ACOS((2*'Intake Valve Fxn Scratch'!$B$1)/$B$16-1)/($B$17/2))*(I3134-($B$17/2)))+1)*P3134</f>
        <v>4.5849359844502401E-3</v>
      </c>
      <c r="R3134">
        <f t="shared" si="729"/>
        <v>0.60328105058555792</v>
      </c>
      <c r="S3134">
        <f t="shared" si="730"/>
        <v>4.1371327097383089E-5</v>
      </c>
      <c r="T3134">
        <f>S3134*'Exhaust Gas Math'!$C$14</f>
        <v>4.9013335437983874E-5</v>
      </c>
      <c r="U3134">
        <f>(T3134/'Exhaust Gas Math'!$B$14)+('Exhaust Gas Math'!$D$10)</f>
        <v>2.1324584262429353E-3</v>
      </c>
      <c r="V3134">
        <f>('Exhaust Gas Math'!$E$10*(2.53982214E-12*V3133^4 - 0.0000000071629564556*V3133^3 + 7.56281407226508E-06*V3133^2 - 0.00322508455050905*V3133 + 1.62997098133725)*$B$24+T3134*'Exhaust Gas Math'!$D$14*$B$23)/('Exhaust Gas Math'!$E$10*(2.53982214E-12*V3133^4 - 0.0000000071629564556*V3133^3 + 7.56281407226508E-06*V3133^2 - 0.00322508455050905*V3133 + 1.62997098133725)+T3134*'Exhaust Gas Math'!$D$14)</f>
        <v>429.91438625514854</v>
      </c>
      <c r="W3134">
        <f>(353.3116967483*V3134^-1.0020802909)*('Exhaust Gas Math'!$E$10/(T3134+'Exhaust Gas Math'!$E$10))+(357.4500179626*V3134^-1.0038444015 )*(T3134/(T3134+'Exhaust Gas Math'!$E$10))</f>
        <v>0.8121747771047727</v>
      </c>
      <c r="X3134">
        <f t="shared" si="731"/>
        <v>-187.45219308045728</v>
      </c>
      <c r="Y3134">
        <f t="shared" si="732"/>
        <v>57574.894299302126</v>
      </c>
      <c r="Z3134">
        <f t="shared" si="733"/>
        <v>57387.442106221672</v>
      </c>
    </row>
    <row r="3135" spans="5:26" x14ac:dyDescent="0.2">
      <c r="E3135">
        <f t="shared" si="735"/>
        <v>0.39124999999997079</v>
      </c>
      <c r="F3135">
        <f t="shared" si="736"/>
        <v>56715.739906416064</v>
      </c>
      <c r="H3135">
        <f t="shared" si="734"/>
        <v>0.39124999999997079</v>
      </c>
      <c r="I3135">
        <f t="shared" si="722"/>
        <v>59.999999998599378</v>
      </c>
      <c r="J3135">
        <f t="shared" si="723"/>
        <v>1.5849999999328786E-2</v>
      </c>
      <c r="K3135">
        <f t="shared" si="724"/>
        <v>22.998975938165231</v>
      </c>
      <c r="L3135">
        <f t="shared" si="725"/>
        <v>1.5211755832025568E-4</v>
      </c>
      <c r="M3135">
        <f>J3135/SQRT('Exhaust Gas Math'!$E$14*$B$21*$B$23)</f>
        <v>2.6907885825706206E-4</v>
      </c>
      <c r="N3135">
        <f t="shared" si="726"/>
        <v>1.0114751634191652E-2</v>
      </c>
      <c r="O3135">
        <f t="shared" si="727"/>
        <v>7.1695568894357048E-5</v>
      </c>
      <c r="P3135">
        <f t="shared" si="728"/>
        <v>1</v>
      </c>
      <c r="Q3135">
        <f>($B$16/2)*(COS((ACOS((2*'Intake Valve Fxn Scratch'!$B$1)/$B$16-1)/($B$17/2))*(I3135-($B$17/2)))+1)*P3135</f>
        <v>5.0069644062956248E-3</v>
      </c>
      <c r="R3135">
        <f t="shared" si="729"/>
        <v>0.6588111060915296</v>
      </c>
      <c r="S3135">
        <f t="shared" si="730"/>
        <v>5.1914998866376457E-5</v>
      </c>
      <c r="T3135">
        <f>S3135*'Exhaust Gas Math'!$C$14</f>
        <v>6.1504607954943115E-5</v>
      </c>
      <c r="U3135">
        <f>(T3135/'Exhaust Gas Math'!$B$14)+('Exhaust Gas Math'!$D$10)</f>
        <v>2.5636380091548869E-3</v>
      </c>
      <c r="V3135">
        <f>('Exhaust Gas Math'!$E$10*(2.53982214E-12*V3134^4 - 0.0000000071629564556*V3134^3 + 7.56281407226508E-06*V3134^2 - 0.00322508455050905*V3134 + 1.62997098133725)*$B$24+T3135*'Exhaust Gas Math'!$D$14*$B$23)/('Exhaust Gas Math'!$E$10*(2.53982214E-12*V3134^4 - 0.0000000071629564556*V3134^3 + 7.56281407226508E-06*V3134^2 - 0.00322508455050905*V3134 + 1.62997098133725)+T3135*'Exhaust Gas Math'!$D$14)</f>
        <v>406.37708618939149</v>
      </c>
      <c r="W3135">
        <f>(353.3116967483*V3135^-1.0020802909)*('Exhaust Gas Math'!$E$10/(T3135+'Exhaust Gas Math'!$E$10))+(357.4500179626*V3135^-1.0038444015 )*(T3135/(T3135+'Exhaust Gas Math'!$E$10))</f>
        <v>0.85941284865419221</v>
      </c>
      <c r="X3135">
        <f t="shared" si="731"/>
        <v>-227.29445680599989</v>
      </c>
      <c r="Y3135">
        <f t="shared" si="732"/>
        <v>56943.034363222061</v>
      </c>
      <c r="Z3135">
        <f t="shared" si="733"/>
        <v>56715.739906416064</v>
      </c>
    </row>
    <row r="3136" spans="5:26" x14ac:dyDescent="0.2">
      <c r="E3136">
        <f t="shared" si="735"/>
        <v>0.39137499999997077</v>
      </c>
      <c r="F3136">
        <f t="shared" si="736"/>
        <v>56485.693218618333</v>
      </c>
      <c r="H3136">
        <f t="shared" si="734"/>
        <v>0.39137499999997077</v>
      </c>
      <c r="I3136">
        <f t="shared" si="722"/>
        <v>65.99999999859574</v>
      </c>
      <c r="J3136">
        <f t="shared" si="723"/>
        <v>1.8806448413787872E-2</v>
      </c>
      <c r="K3136">
        <f t="shared" si="724"/>
        <v>24.26096267730216</v>
      </c>
      <c r="L3136">
        <f t="shared" si="725"/>
        <v>1.7307351044318724E-4</v>
      </c>
      <c r="M3136">
        <f>J3136/SQRT('Exhaust Gas Math'!$E$14*$B$21*$B$23)</f>
        <v>3.1926925345531068E-4</v>
      </c>
      <c r="N3136">
        <f t="shared" si="726"/>
        <v>1.1611157152765745E-2</v>
      </c>
      <c r="O3136">
        <f t="shared" si="727"/>
        <v>8.2302418061879778E-5</v>
      </c>
      <c r="P3136">
        <f t="shared" si="728"/>
        <v>1</v>
      </c>
      <c r="Q3136">
        <f>($B$16/2)*(COS((ACOS((2*'Intake Valve Fxn Scratch'!$B$1)/$B$16-1)/($B$17/2))*(I3136-($B$17/2)))+1)*P3136</f>
        <v>5.4130037314399065E-3</v>
      </c>
      <c r="R3136">
        <f t="shared" si="729"/>
        <v>0.71223733308419823</v>
      </c>
      <c r="S3136">
        <f t="shared" si="730"/>
        <v>6.355436179694678E-5</v>
      </c>
      <c r="T3136">
        <f>S3136*'Exhaust Gas Math'!$C$14</f>
        <v>7.5293964971642833E-5</v>
      </c>
      <c r="U3136">
        <f>(T3136/'Exhaust Gas Math'!$B$14)+('Exhaust Gas Math'!$D$10)</f>
        <v>3.0396254795276765E-3</v>
      </c>
      <c r="V3136">
        <f>('Exhaust Gas Math'!$E$10*(2.53982214E-12*V3135^4 - 0.0000000071629564556*V3135^3 + 7.56281407226508E-06*V3135^2 - 0.00322508455050905*V3135 + 1.62997098133725)*$B$24+T3136*'Exhaust Gas Math'!$D$14*$B$23)/('Exhaust Gas Math'!$E$10*(2.53982214E-12*V3135^4 - 0.0000000071629564556*V3135^3 + 7.56281407226508E-06*V3135^2 - 0.00322508455050905*V3135 + 1.62997098133725)+T3136*'Exhaust Gas Math'!$D$14)</f>
        <v>388.63683565872719</v>
      </c>
      <c r="W3136">
        <f>(353.3116967483*V3136^-1.0020802909)*('Exhaust Gas Math'!$E$10/(T3136+'Exhaust Gas Math'!$E$10))+(357.4500179626*V3136^-1.0038444015 )*(T3136/(T3136+'Exhaust Gas Math'!$E$10))</f>
        <v>0.89880851770975101</v>
      </c>
      <c r="X3136">
        <f t="shared" si="731"/>
        <v>-264.51678966498105</v>
      </c>
      <c r="Y3136">
        <f t="shared" si="732"/>
        <v>56750.210008283313</v>
      </c>
      <c r="Z3136">
        <f t="shared" si="733"/>
        <v>56485.693218618333</v>
      </c>
    </row>
    <row r="3137" spans="5:26" x14ac:dyDescent="0.2">
      <c r="E3137">
        <f t="shared" si="735"/>
        <v>0.39149999999997076</v>
      </c>
      <c r="F3137">
        <f t="shared" si="736"/>
        <v>56589.987553334853</v>
      </c>
      <c r="H3137">
        <f t="shared" si="734"/>
        <v>0.39149999999997076</v>
      </c>
      <c r="I3137">
        <f t="shared" si="722"/>
        <v>71.99999999859574</v>
      </c>
      <c r="J3137">
        <f t="shared" si="723"/>
        <v>2.1904161277576228E-2</v>
      </c>
      <c r="K3137">
        <f t="shared" si="724"/>
        <v>25.257141232414416</v>
      </c>
      <c r="L3137">
        <f t="shared" si="725"/>
        <v>1.9503077583860425E-4</v>
      </c>
      <c r="M3137">
        <f>J3137/SQRT('Exhaust Gas Math'!$E$14*$B$21*$B$23)</f>
        <v>3.7185783646046417E-4</v>
      </c>
      <c r="N3137">
        <f t="shared" si="726"/>
        <v>1.3134781388151058E-2</v>
      </c>
      <c r="O3137">
        <f t="shared" si="727"/>
        <v>9.3102199439399461E-5</v>
      </c>
      <c r="P3137">
        <f t="shared" si="728"/>
        <v>1</v>
      </c>
      <c r="Q3137">
        <f>($B$16/2)*(COS((ACOS((2*'Intake Valve Fxn Scratch'!$B$1)/$B$16-1)/($B$17/2))*(I3137-($B$17/2)))+1)*P3137</f>
        <v>5.7976750091869172E-3</v>
      </c>
      <c r="R3137">
        <f t="shared" si="729"/>
        <v>0.76285197489301548</v>
      </c>
      <c r="S3137">
        <f t="shared" si="730"/>
        <v>7.6247626063601884E-5</v>
      </c>
      <c r="T3137">
        <f>S3137*'Exhaust Gas Math'!$C$14</f>
        <v>9.0331897350270682E-5</v>
      </c>
      <c r="U3137">
        <f>(T3137/'Exhaust Gas Math'!$B$14)+('Exhaust Gas Math'!$D$10)</f>
        <v>3.5587118578027147E-3</v>
      </c>
      <c r="V3137">
        <f>('Exhaust Gas Math'!$E$10*(2.53982214E-12*V3136^4 - 0.0000000071629564556*V3136^3 + 7.56281407226508E-06*V3136^2 - 0.00322508455050905*V3136 + 1.62997098133725)*$B$24+T3137*'Exhaust Gas Math'!$D$14*$B$23)/('Exhaust Gas Math'!$E$10*(2.53982214E-12*V3136^4 - 0.0000000071629564556*V3136^3 + 7.56281407226508E-06*V3136^2 - 0.00322508455050905*V3136 + 1.62997098133725)+T3137*'Exhaust Gas Math'!$D$14)</f>
        <v>374.96490174107072</v>
      </c>
      <c r="W3137">
        <f>(353.3116967483*V3137^-1.0020802909)*('Exhaust Gas Math'!$E$10/(T3137+'Exhaust Gas Math'!$E$10))+(357.4500179626*V3137^-1.0038444015 )*(T3137/(T3137+'Exhaust Gas Math'!$E$10))</f>
        <v>0.93172005992679929</v>
      </c>
      <c r="X3137">
        <f t="shared" si="731"/>
        <v>-297.18291325579833</v>
      </c>
      <c r="Y3137">
        <f t="shared" si="732"/>
        <v>56887.170466590651</v>
      </c>
      <c r="Z3137">
        <f t="shared" si="733"/>
        <v>56589.987553334853</v>
      </c>
    </row>
    <row r="3138" spans="5:26" x14ac:dyDescent="0.2">
      <c r="E3138">
        <f t="shared" si="735"/>
        <v>0.39162499999997075</v>
      </c>
      <c r="F3138">
        <f t="shared" si="736"/>
        <v>56969.76123935113</v>
      </c>
      <c r="H3138">
        <f t="shared" si="734"/>
        <v>0.39162499999997075</v>
      </c>
      <c r="I3138">
        <f t="shared" si="722"/>
        <v>77.99999999859574</v>
      </c>
      <c r="J3138">
        <f t="shared" si="723"/>
        <v>2.5109199400316765E-2</v>
      </c>
      <c r="K3138">
        <f t="shared" si="724"/>
        <v>25.976597262787351</v>
      </c>
      <c r="L3138">
        <f t="shared" si="725"/>
        <v>2.1774878611195776E-4</v>
      </c>
      <c r="M3138">
        <f>J3138/SQRT('Exhaust Gas Math'!$E$14*$B$21*$B$23)</f>
        <v>4.2626843575219306E-4</v>
      </c>
      <c r="N3138">
        <f t="shared" si="726"/>
        <v>1.4685858366753662E-2</v>
      </c>
      <c r="O3138">
        <f t="shared" si="727"/>
        <v>1.0409657185719947E-4</v>
      </c>
      <c r="P3138">
        <f t="shared" si="728"/>
        <v>1</v>
      </c>
      <c r="Q3138">
        <f>($B$16/2)*(COS((ACOS((2*'Intake Valve Fxn Scratch'!$B$1)/$B$16-1)/($B$17/2))*(I3138-($B$17/2)))+1)*P3138</f>
        <v>6.1558823591393854E-3</v>
      </c>
      <c r="R3138">
        <f t="shared" si="729"/>
        <v>0.80998452093939277</v>
      </c>
      <c r="S3138">
        <f t="shared" si="730"/>
        <v>8.9967977839429587E-5</v>
      </c>
      <c r="T3138">
        <f>S3138*'Exhaust Gas Math'!$C$14</f>
        <v>1.065866382806944E-4</v>
      </c>
      <c r="U3138">
        <f>(T3138/'Exhaust Gas Math'!$B$14)+('Exhaust Gas Math'!$D$10)</f>
        <v>4.1198006023806825E-3</v>
      </c>
      <c r="V3138">
        <f>('Exhaust Gas Math'!$E$10*(2.53982214E-12*V3137^4 - 0.0000000071629564556*V3137^3 + 7.56281407226508E-06*V3137^2 - 0.00322508455050905*V3137 + 1.62997098133725)*$B$24+T3138*'Exhaust Gas Math'!$D$14*$B$23)/('Exhaust Gas Math'!$E$10*(2.53982214E-12*V3137^4 - 0.0000000071629564556*V3137^3 + 7.56281407226508E-06*V3137^2 - 0.00322508455050905*V3137 + 1.62997098133725)+T3138*'Exhaust Gas Math'!$D$14)</f>
        <v>364.20877236492117</v>
      </c>
      <c r="W3138">
        <f>(353.3116967483*V3138^-1.0020802909)*('Exhaust Gas Math'!$E$10/(T3138+'Exhaust Gas Math'!$E$10))+(357.4500179626*V3138^-1.0038444015 )*(T3138/(T3138+'Exhaust Gas Math'!$E$10))</f>
        <v>0.95935385942449836</v>
      </c>
      <c r="X3138">
        <f t="shared" si="731"/>
        <v>-323.67812803591363</v>
      </c>
      <c r="Y3138">
        <f t="shared" si="732"/>
        <v>57293.439367387044</v>
      </c>
      <c r="Z3138">
        <f t="shared" si="733"/>
        <v>56969.76123935113</v>
      </c>
    </row>
    <row r="3139" spans="5:26" x14ac:dyDescent="0.2">
      <c r="E3139">
        <f t="shared" si="735"/>
        <v>0.39174999999997073</v>
      </c>
      <c r="F3139">
        <f t="shared" si="736"/>
        <v>57596.726315830856</v>
      </c>
      <c r="H3139">
        <f t="shared" si="734"/>
        <v>0.39174999999997073</v>
      </c>
      <c r="I3139">
        <f t="shared" si="722"/>
        <v>83.99999999859574</v>
      </c>
      <c r="J3139">
        <f t="shared" si="723"/>
        <v>2.8386447713642862E-2</v>
      </c>
      <c r="K3139">
        <f t="shared" si="724"/>
        <v>26.411448257597129</v>
      </c>
      <c r="L3139">
        <f t="shared" si="725"/>
        <v>2.4097863798866817E-4</v>
      </c>
      <c r="M3139">
        <f>J3139/SQRT('Exhaust Gas Math'!$E$14*$B$21*$B$23)</f>
        <v>4.819049174185661E-4</v>
      </c>
      <c r="N3139">
        <f t="shared" si="726"/>
        <v>1.6267973593877799E-2</v>
      </c>
      <c r="O3139">
        <f t="shared" si="727"/>
        <v>1.1531095016003903E-4</v>
      </c>
      <c r="P3139">
        <f t="shared" si="728"/>
        <v>1</v>
      </c>
      <c r="Q3139">
        <f>($B$16/2)*(COS((ACOS((2*'Intake Valve Fxn Scratch'!$B$1)/$B$16-1)/($B$17/2))*(I3139-($B$17/2)))+1)*P3139</f>
        <v>6.4828804781819288E-3</v>
      </c>
      <c r="R3139">
        <f t="shared" si="729"/>
        <v>0.85301058923446438</v>
      </c>
      <c r="S3139">
        <f t="shared" si="730"/>
        <v>1.0470628854553641E-4</v>
      </c>
      <c r="T3139">
        <f>S3139*'Exhaust Gas Math'!$C$14</f>
        <v>1.2404737297569854E-4</v>
      </c>
      <c r="U3139">
        <f>(T3139/'Exhaust Gas Math'!$B$14)+('Exhaust Gas Math'!$D$10)</f>
        <v>4.7225184033818611E-3</v>
      </c>
      <c r="V3139">
        <f>('Exhaust Gas Math'!$E$10*(2.53982214E-12*V3138^4 - 0.0000000071629564556*V3138^3 + 7.56281407226508E-06*V3138^2 - 0.00322508455050905*V3138 + 1.62997098133725)*$B$24+T3139*'Exhaust Gas Math'!$D$14*$B$23)/('Exhaust Gas Math'!$E$10*(2.53982214E-12*V3138^4 - 0.0000000071629564556*V3138^3 + 7.56281407226508E-06*V3138^2 - 0.00322508455050905*V3138 + 1.62997098133725)+T3139*'Exhaust Gas Math'!$D$14)</f>
        <v>355.58664564674314</v>
      </c>
      <c r="W3139">
        <f>(353.3116967483*V3139^-1.0020802909)*('Exhaust Gas Math'!$E$10/(T3139+'Exhaust Gas Math'!$E$10))+(357.4500179626*V3139^-1.0038444015 )*(T3139/(T3139+'Exhaust Gas Math'!$E$10))</f>
        <v>0.98271548953541787</v>
      </c>
      <c r="X3139">
        <f t="shared" si="731"/>
        <v>-342.75376822574572</v>
      </c>
      <c r="Y3139">
        <f t="shared" si="732"/>
        <v>57939.480084056602</v>
      </c>
      <c r="Z3139">
        <f t="shared" si="733"/>
        <v>57596.726315830856</v>
      </c>
    </row>
    <row r="3140" spans="5:26" x14ac:dyDescent="0.2">
      <c r="E3140">
        <f t="shared" si="735"/>
        <v>0.39187499999997072</v>
      </c>
      <c r="F3140">
        <f t="shared" si="736"/>
        <v>58461.386390470136</v>
      </c>
      <c r="H3140">
        <f t="shared" si="734"/>
        <v>0.39187499999997072</v>
      </c>
      <c r="I3140">
        <f t="shared" si="722"/>
        <v>89.99999999859574</v>
      </c>
      <c r="J3140">
        <f t="shared" si="723"/>
        <v>3.1699999999223689E-2</v>
      </c>
      <c r="K3140">
        <f t="shared" si="724"/>
        <v>26.556929898345718</v>
      </c>
      <c r="L3140">
        <f t="shared" si="725"/>
        <v>2.6446582035040297E-4</v>
      </c>
      <c r="M3140">
        <f>J3140/SQRT('Exhaust Gas Math'!$E$14*$B$21*$B$23)</f>
        <v>5.3815771652373481E-4</v>
      </c>
      <c r="N3140">
        <f t="shared" si="726"/>
        <v>1.7887450438003612E-2</v>
      </c>
      <c r="O3140">
        <f t="shared" si="727"/>
        <v>1.2679015576488504E-4</v>
      </c>
      <c r="P3140">
        <f t="shared" si="728"/>
        <v>1</v>
      </c>
      <c r="Q3140">
        <f>($B$16/2)*(COS((ACOS((2*'Intake Valve Fxn Scratch'!$B$1)/$B$16-1)/($B$17/2))*(I3140-($B$17/2)))+1)*P3140</f>
        <v>6.7743375032379722E-3</v>
      </c>
      <c r="R3140">
        <f t="shared" si="729"/>
        <v>0.89136019779447007</v>
      </c>
      <c r="S3140">
        <f t="shared" si="730"/>
        <v>1.2047089578214895E-4</v>
      </c>
      <c r="T3140">
        <f>S3140*'Exhaust Gas Math'!$C$14</f>
        <v>1.4272397913622548E-4</v>
      </c>
      <c r="U3140">
        <f>(T3140/'Exhaust Gas Math'!$B$14)+('Exhaust Gas Math'!$D$10)</f>
        <v>5.3672062239040197E-3</v>
      </c>
      <c r="V3140">
        <f>('Exhaust Gas Math'!$E$10*(2.53982214E-12*V3139^4 - 0.0000000071629564556*V3139^3 + 7.56281407226508E-06*V3139^2 - 0.00322508455050905*V3139 + 1.62997098133725)*$B$24+T3140*'Exhaust Gas Math'!$D$14*$B$23)/('Exhaust Gas Math'!$E$10*(2.53982214E-12*V3139^4 - 0.0000000071629564556*V3139^3 + 7.56281407226508E-06*V3139^2 - 0.00322508455050905*V3139 + 1.62997098133725)+T3140*'Exhaust Gas Math'!$D$14)</f>
        <v>348.55789439689784</v>
      </c>
      <c r="W3140">
        <f>(353.3116967483*V3140^-1.0020802909)*('Exhaust Gas Math'!$E$10/(T3140+'Exhaust Gas Math'!$E$10))+(357.4500179626*V3140^-1.0038444015 )*(T3140/(T3140+'Exhaust Gas Math'!$E$10))</f>
        <v>1.0026172215433464</v>
      </c>
      <c r="X3140">
        <f t="shared" si="731"/>
        <v>-353.55818741960172</v>
      </c>
      <c r="Y3140">
        <f t="shared" si="732"/>
        <v>58814.944577889735</v>
      </c>
      <c r="Z3140">
        <f t="shared" si="733"/>
        <v>58461.386390470136</v>
      </c>
    </row>
    <row r="3141" spans="5:26" x14ac:dyDescent="0.2">
      <c r="E3141">
        <f t="shared" si="735"/>
        <v>0.39199999999997071</v>
      </c>
      <c r="F3141">
        <f t="shared" si="736"/>
        <v>59565.33114846042</v>
      </c>
      <c r="H3141">
        <f t="shared" si="734"/>
        <v>0.39199999999997071</v>
      </c>
      <c r="I3141">
        <f t="shared" ref="I3141:I3204" si="737">($B$11*360*H3141)-(720*FLOOR(H3141/(2/$B$11),1))</f>
        <v>95.999999998592102</v>
      </c>
      <c r="J3141">
        <f t="shared" ref="J3141:J3204" si="738">-(($B$4/1000)/2)*COS($B$12*H3141)+(($B$4/1000)/2)</f>
        <v>3.5013552284811233E-2</v>
      </c>
      <c r="K3141">
        <f t="shared" ref="K3141:K3204" si="739">($B$4/1000/2)*$B$12*SIN($B$12*H3141)</f>
        <v>26.411448257733248</v>
      </c>
      <c r="L3141">
        <f t="shared" ref="L3141:L3204" si="740">$B$8+P3141*(J3141*$B$6)</f>
        <v>2.8795300271218537E-4</v>
      </c>
      <c r="M3141">
        <f>J3141/SQRT('Exhaust Gas Math'!$E$14*$B$21*$B$23)</f>
        <v>5.9441051562901764E-4</v>
      </c>
      <c r="N3141">
        <f t="shared" ref="N3141:N3204" si="741">-(($B$4/1000)/2)*COS($B$12*(H3141-M3141))+(($B$4/1000)/2)</f>
        <v>1.9552731033601275E-2</v>
      </c>
      <c r="O3141">
        <f t="shared" ref="O3141:O3204" si="742">N3141*$B$6*P3141</f>
        <v>1.3859402836483245E-4</v>
      </c>
      <c r="P3141">
        <f t="shared" ref="P3141:P3204" si="743">IF(I3141&lt;=$B$17,1,0)</f>
        <v>1</v>
      </c>
      <c r="Q3141">
        <f>($B$16/2)*(COS((ACOS((2*'Intake Valve Fxn Scratch'!$B$1)/$B$16-1)/($B$17/2))*(I3141-($B$17/2)))+1)*P3141</f>
        <v>7.0263923970361386E-3</v>
      </c>
      <c r="R3141">
        <f t="shared" ref="R3141:R3204" si="744">Q3141/$B$16</f>
        <v>0.9245253153994919</v>
      </c>
      <c r="S3141">
        <f t="shared" ref="S3141:S3204" si="745">P3141*($B$13*R3141*(O3141-O3140)*$B$19+S3140)</f>
        <v>1.3728452260250705E-4</v>
      </c>
      <c r="T3141">
        <f>S3141*'Exhaust Gas Math'!$C$14</f>
        <v>1.6264337716122672E-4</v>
      </c>
      <c r="U3141">
        <f>(T3141/'Exhaust Gas Math'!$B$14)+('Exhaust Gas Math'!$D$10)</f>
        <v>6.054793314860224E-3</v>
      </c>
      <c r="V3141">
        <f>('Exhaust Gas Math'!$E$10*(2.53982214E-12*V3140^4 - 0.0000000071629564556*V3140^3 + 7.56281407226508E-06*V3140^2 - 0.00322508455050905*V3140 + 1.62997098133725)*$B$24+T3141*'Exhaust Gas Math'!$D$14*$B$23)/('Exhaust Gas Math'!$E$10*(2.53982214E-12*V3140^4 - 0.0000000071629564556*V3140^3 + 7.56281407226508E-06*V3140^2 - 0.00322508455050905*V3140 + 1.62997098133725)+T3141*'Exhaust Gas Math'!$D$14)</f>
        <v>342.74190047782366</v>
      </c>
      <c r="W3141">
        <f>(353.3116967483*V3141^-1.0020802909)*('Exhaust Gas Math'!$E$10/(T3141+'Exhaust Gas Math'!$E$10))+(357.4500179626*V3141^-1.0038444015 )*(T3141/(T3141+'Exhaust Gas Math'!$E$10))</f>
        <v>1.0197038056459518</v>
      </c>
      <c r="X3141">
        <f t="shared" ref="X3141:X3204" si="746">P3141*SIGN(K3141)*-0.5*W3141*K3141^2</f>
        <v>-355.65463817825514</v>
      </c>
      <c r="Y3141">
        <f t="shared" ref="Y3141:Y3204" si="747">(U3141*$B$21*V3141)/L3141</f>
        <v>59920.985786638674</v>
      </c>
      <c r="Z3141">
        <f t="shared" ref="Z3141:Z3204" si="748">IF((X3141+Y3141)&lt;$B$22,(X3141+Y3141),$B$22)</f>
        <v>59565.33114846042</v>
      </c>
    </row>
    <row r="3142" spans="5:26" x14ac:dyDescent="0.2">
      <c r="E3142">
        <f t="shared" si="735"/>
        <v>0.39212499999997069</v>
      </c>
      <c r="F3142">
        <f t="shared" si="736"/>
        <v>60916.08570004857</v>
      </c>
      <c r="H3142">
        <f t="shared" si="734"/>
        <v>0.39212499999997069</v>
      </c>
      <c r="I3142">
        <f t="shared" si="737"/>
        <v>101.9999999985921</v>
      </c>
      <c r="J3142">
        <f t="shared" si="738"/>
        <v>3.8290800598162783E-2</v>
      </c>
      <c r="K3142">
        <f t="shared" si="739"/>
        <v>25.976597263058103</v>
      </c>
      <c r="L3142">
        <f t="shared" si="740"/>
        <v>3.1118285458907617E-4</v>
      </c>
      <c r="M3142">
        <f>J3142/SQRT('Exhaust Gas Math'!$E$14*$B$21*$B$23)</f>
        <v>6.5004699729582279E-4</v>
      </c>
      <c r="N3142">
        <f t="shared" si="741"/>
        <v>2.1273748625911089E-2</v>
      </c>
      <c r="O3142">
        <f t="shared" si="742"/>
        <v>1.5079297697181027E-4</v>
      </c>
      <c r="P3142">
        <f t="shared" si="743"/>
        <v>1</v>
      </c>
      <c r="Q3142">
        <f>($B$16/2)*(COS((ACOS((2*'Intake Valve Fxn Scratch'!$B$1)/$B$16-1)/($B$17/2))*(I3142-($B$17/2)))+1)*P3142</f>
        <v>7.2357060966765779E-3</v>
      </c>
      <c r="R3142">
        <f t="shared" si="744"/>
        <v>0.95206659166797081</v>
      </c>
      <c r="S3142">
        <f t="shared" si="745"/>
        <v>1.5517853815757049E-4</v>
      </c>
      <c r="T3142">
        <f>S3142*'Exhaust Gas Math'!$C$14</f>
        <v>1.8384273063297703E-4</v>
      </c>
      <c r="U3142">
        <f>(T3142/'Exhaust Gas Math'!$B$14)+('Exhaust Gas Math'!$D$10)</f>
        <v>6.7865625061529515E-3</v>
      </c>
      <c r="V3142">
        <f>('Exhaust Gas Math'!$E$10*(2.53982214E-12*V3141^4 - 0.0000000071629564556*V3141^3 + 7.56281407226508E-06*V3141^2 - 0.00322508455050905*V3141 + 1.62997098133725)*$B$24+T3142*'Exhaust Gas Math'!$D$14*$B$23)/('Exhaust Gas Math'!$E$10*(2.53982214E-12*V3141^4 - 0.0000000071629564556*V3141^3 + 7.56281407226508E-06*V3141^2 - 0.00322508455050905*V3141 + 1.62997098133725)+T3142*'Exhaust Gas Math'!$D$14)</f>
        <v>337.86639385630542</v>
      </c>
      <c r="W3142">
        <f>(353.3116967483*V3142^-1.0020802909)*('Exhaust Gas Math'!$E$10/(T3142+'Exhaust Gas Math'!$E$10))+(357.4500179626*V3142^-1.0038444015 )*(T3142/(T3142+'Exhaust Gas Math'!$E$10))</f>
        <v>1.0344817825714068</v>
      </c>
      <c r="X3142">
        <f t="shared" si="746"/>
        <v>-349.02567346506834</v>
      </c>
      <c r="Y3142">
        <f t="shared" si="747"/>
        <v>61265.111373513639</v>
      </c>
      <c r="Z3142">
        <f t="shared" si="748"/>
        <v>60916.08570004857</v>
      </c>
    </row>
    <row r="3143" spans="5:26" x14ac:dyDescent="0.2">
      <c r="E3143">
        <f t="shared" si="735"/>
        <v>0.39224999999997068</v>
      </c>
      <c r="F3143">
        <f t="shared" si="736"/>
        <v>62523.552926328877</v>
      </c>
      <c r="H3143">
        <f t="shared" ref="H3143:H3206" si="749">H3142+$B$2</f>
        <v>0.39224999999997068</v>
      </c>
      <c r="I3143">
        <f t="shared" si="737"/>
        <v>107.9999999985921</v>
      </c>
      <c r="J3143">
        <f t="shared" si="738"/>
        <v>4.1495838720945429E-2</v>
      </c>
      <c r="K3143">
        <f t="shared" si="739"/>
        <v>25.257141232816824</v>
      </c>
      <c r="L3143">
        <f t="shared" si="740"/>
        <v>3.3390086486272813E-4</v>
      </c>
      <c r="M3143">
        <f>J3143/SQRT('Exhaust Gas Math'!$E$14*$B$21*$B$23)</f>
        <v>7.0445759658826655E-4</v>
      </c>
      <c r="N3143">
        <f t="shared" si="741"/>
        <v>2.306128213051771E-2</v>
      </c>
      <c r="O3143">
        <f t="shared" si="742"/>
        <v>1.634634048938635E-4</v>
      </c>
      <c r="P3143">
        <f t="shared" si="743"/>
        <v>1</v>
      </c>
      <c r="Q3143">
        <f>($B$16/2)*(COS((ACOS((2*'Intake Valve Fxn Scratch'!$B$1)/$B$16-1)/($B$17/2))*(I3143-($B$17/2)))+1)*P3143</f>
        <v>7.3995057474113748E-3</v>
      </c>
      <c r="R3143">
        <f t="shared" si="744"/>
        <v>0.97361917729097036</v>
      </c>
      <c r="S3143">
        <f t="shared" si="745"/>
        <v>1.7418487777412885E-4</v>
      </c>
      <c r="T3143">
        <f>S3143*'Exhaust Gas Math'!$C$14</f>
        <v>2.0635987389216781E-4</v>
      </c>
      <c r="U3143">
        <f>(T3143/'Exhaust Gas Math'!$B$14)+('Exhaust Gas Math'!$D$10)</f>
        <v>7.5638197812372028E-3</v>
      </c>
      <c r="V3143">
        <f>('Exhaust Gas Math'!$E$10*(2.53982214E-12*V3142^4 - 0.0000000071629564556*V3142^3 + 7.56281407226508E-06*V3142^2 - 0.00322508455050905*V3142 + 1.62997098133725)*$B$24+T3143*'Exhaust Gas Math'!$D$14*$B$23)/('Exhaust Gas Math'!$E$10*(2.53982214E-12*V3142^4 - 0.0000000071629564556*V3142^3 + 7.56281407226508E-06*V3142^2 - 0.00322508455050905*V3142 + 1.62997098133725)+T3143*'Exhaust Gas Math'!$D$14)</f>
        <v>333.73383668694157</v>
      </c>
      <c r="W3143">
        <f>(353.3116967483*V3143^-1.0020802909)*('Exhaust Gas Math'!$E$10/(T3143+'Exhaust Gas Math'!$E$10))+(357.4500179626*V3143^-1.0038444015 )*(T3143/(T3143+'Exhaust Gas Math'!$E$10))</f>
        <v>1.0473467888812298</v>
      </c>
      <c r="X3143">
        <f t="shared" si="746"/>
        <v>-334.0633987672233</v>
      </c>
      <c r="Y3143">
        <f t="shared" si="747"/>
        <v>62857.616325096104</v>
      </c>
      <c r="Z3143">
        <f t="shared" si="748"/>
        <v>62523.552926328877</v>
      </c>
    </row>
    <row r="3144" spans="5:26" x14ac:dyDescent="0.2">
      <c r="E3144">
        <f t="shared" si="735"/>
        <v>0.39237499999997066</v>
      </c>
      <c r="F3144">
        <f t="shared" si="736"/>
        <v>64397.461678726591</v>
      </c>
      <c r="H3144">
        <f t="shared" si="749"/>
        <v>0.39237499999997066</v>
      </c>
      <c r="I3144">
        <f t="shared" si="737"/>
        <v>113.9999999985921</v>
      </c>
      <c r="J3144">
        <f t="shared" si="738"/>
        <v>4.4593551584792099E-2</v>
      </c>
      <c r="K3144">
        <f t="shared" si="739"/>
        <v>24.260962677831824</v>
      </c>
      <c r="L3144">
        <f t="shared" si="740"/>
        <v>3.5585813025855852E-4</v>
      </c>
      <c r="M3144">
        <f>J3144/SQRT('Exhaust Gas Math'!$E$14*$B$21*$B$23)</f>
        <v>7.5704617959441002E-4</v>
      </c>
      <c r="N3144">
        <f t="shared" si="741"/>
        <v>2.4926279522728047E-2</v>
      </c>
      <c r="O3144">
        <f t="shared" si="742"/>
        <v>1.7668291377127533E-4</v>
      </c>
      <c r="P3144">
        <f t="shared" si="743"/>
        <v>1</v>
      </c>
      <c r="Q3144">
        <f>($B$16/2)*(COS((ACOS((2*'Intake Valve Fxn Scratch'!$B$1)/$B$16-1)/($B$17/2))*(I3144-($B$17/2)))+1)*P3144</f>
        <v>7.515621435661049E-3</v>
      </c>
      <c r="R3144">
        <f t="shared" si="744"/>
        <v>0.98889755732382223</v>
      </c>
      <c r="S3144">
        <f t="shared" si="745"/>
        <v>1.9432604836954847E-4</v>
      </c>
      <c r="T3144">
        <f>S3144*'Exhaust Gas Math'!$C$14</f>
        <v>2.3022147127779778E-4</v>
      </c>
      <c r="U3144">
        <f>(T3144/'Exhaust Gas Math'!$B$14)+('Exhaust Gas Math'!$D$10)</f>
        <v>8.3874855522289172E-3</v>
      </c>
      <c r="V3144">
        <f>('Exhaust Gas Math'!$E$10*(2.53982214E-12*V3143^4 - 0.0000000071629564556*V3143^3 + 7.56281407226508E-06*V3143^2 - 0.00322508455050905*V3143 + 1.62997098133725)*$B$24+T3144*'Exhaust Gas Math'!$D$14*$B$23)/('Exhaust Gas Math'!$E$10*(2.53982214E-12*V3143^4 - 0.0000000071629564556*V3143^3 + 7.56281407226508E-06*V3143^2 - 0.00322508455050905*V3143 + 1.62997098133725)+T3144*'Exhaust Gas Math'!$D$14)</f>
        <v>330.19903763293576</v>
      </c>
      <c r="W3144">
        <f>(353.3116967483*V3144^-1.0020802909)*('Exhaust Gas Math'!$E$10/(T3144+'Exhaust Gas Math'!$E$10))+(357.4500179626*V3144^-1.0038444015 )*(T3144/(T3144+'Exhaust Gas Math'!$E$10))</f>
        <v>1.0586070874334848</v>
      </c>
      <c r="X3144">
        <f t="shared" si="746"/>
        <v>-311.54505412370116</v>
      </c>
      <c r="Y3144">
        <f t="shared" si="747"/>
        <v>64709.006732850292</v>
      </c>
      <c r="Z3144">
        <f t="shared" si="748"/>
        <v>64397.461678726591</v>
      </c>
    </row>
    <row r="3145" spans="5:26" x14ac:dyDescent="0.2">
      <c r="E3145">
        <f t="shared" si="735"/>
        <v>0.39249999999997065</v>
      </c>
      <c r="F3145">
        <f t="shared" si="736"/>
        <v>66545.464460633913</v>
      </c>
      <c r="H3145">
        <f t="shared" si="749"/>
        <v>0.39249999999997065</v>
      </c>
      <c r="I3145">
        <f t="shared" si="737"/>
        <v>119.9999999985921</v>
      </c>
      <c r="J3145">
        <f t="shared" si="738"/>
        <v>4.7549999999325049E-2</v>
      </c>
      <c r="K3145">
        <f t="shared" si="739"/>
        <v>22.998975938816344</v>
      </c>
      <c r="L3145">
        <f t="shared" si="740"/>
        <v>3.768140823820137E-4</v>
      </c>
      <c r="M3145">
        <f>J3145/SQRT('Exhaust Gas Math'!$E$14*$B$21*$B$23)</f>
        <v>8.0723657479391257E-4</v>
      </c>
      <c r="N3145">
        <f t="shared" si="741"/>
        <v>2.6879134705212106E-2</v>
      </c>
      <c r="O3145">
        <f t="shared" si="742"/>
        <v>1.9052517785645546E-4</v>
      </c>
      <c r="P3145">
        <f t="shared" si="743"/>
        <v>1</v>
      </c>
      <c r="Q3145">
        <f>($B$16/2)*(COS((ACOS((2*'Intake Valve Fxn Scratch'!$B$1)/$B$16-1)/($B$17/2))*(I3145-($B$17/2)))+1)*P3145</f>
        <v>7.5825149346492133E-3</v>
      </c>
      <c r="R3145">
        <f t="shared" si="744"/>
        <v>0.99769933350647544</v>
      </c>
      <c r="S3145">
        <f t="shared" si="745"/>
        <v>2.1560375886610426E-4</v>
      </c>
      <c r="T3145">
        <f>S3145*'Exhaust Gas Math'!$C$14</f>
        <v>2.5542954738000162E-4</v>
      </c>
      <c r="U3145">
        <f>(T3145/'Exhaust Gas Math'!$B$14)+('Exhaust Gas Math'!$D$10)</f>
        <v>9.257629704876617E-3</v>
      </c>
      <c r="V3145">
        <f>('Exhaust Gas Math'!$E$10*(2.53982214E-12*V3144^4 - 0.0000000071629564556*V3144^3 + 7.56281407226508E-06*V3144^2 - 0.00322508455050905*V3144 + 1.62997098133725)*$B$24+T3145*'Exhaust Gas Math'!$D$14*$B$23)/('Exhaust Gas Math'!$E$10*(2.53982214E-12*V3144^4 - 0.0000000071629564556*V3144^3 + 7.56281407226508E-06*V3144^2 - 0.00322508455050905*V3144 + 1.62997098133725)+T3145*'Exhaust Gas Math'!$D$14)</f>
        <v>327.15391727355268</v>
      </c>
      <c r="W3145">
        <f>(353.3116967483*V3145^-1.0020802909)*('Exhaust Gas Math'!$E$10/(T3145+'Exhaust Gas Math'!$E$10))+(357.4500179626*V3145^-1.0038444015 )*(T3145/(T3145+'Exhaust Gas Math'!$E$10))</f>
        <v>1.068503077273552</v>
      </c>
      <c r="X3145">
        <f t="shared" si="746"/>
        <v>-282.59389761102557</v>
      </c>
      <c r="Y3145">
        <f t="shared" si="747"/>
        <v>66828.058358244933</v>
      </c>
      <c r="Z3145">
        <f t="shared" si="748"/>
        <v>66545.464460633913</v>
      </c>
    </row>
    <row r="3146" spans="5:26" x14ac:dyDescent="0.2">
      <c r="E3146">
        <f t="shared" si="735"/>
        <v>0.39262499999997064</v>
      </c>
      <c r="F3146">
        <f t="shared" si="736"/>
        <v>68971.672634869465</v>
      </c>
      <c r="H3146">
        <f t="shared" si="749"/>
        <v>0.39262499999997064</v>
      </c>
      <c r="I3146">
        <f t="shared" si="737"/>
        <v>125.9999999985921</v>
      </c>
      <c r="J3146">
        <f t="shared" si="738"/>
        <v>5.0332792497041257E-2</v>
      </c>
      <c r="K3146">
        <f t="shared" si="739"/>
        <v>21.485007606569379</v>
      </c>
      <c r="L3146">
        <f t="shared" si="740"/>
        <v>3.9653912343633679E-4</v>
      </c>
      <c r="M3146">
        <f>J3146/SQRT('Exhaust Gas Math'!$E$14*$B$21*$B$23)</f>
        <v>8.5447888571400755E-4</v>
      </c>
      <c r="N3146">
        <f t="shared" si="741"/>
        <v>2.8928903021338243E-2</v>
      </c>
      <c r="O3146">
        <f t="shared" si="742"/>
        <v>2.050543834011091E-4</v>
      </c>
      <c r="P3146">
        <f t="shared" si="743"/>
        <v>1</v>
      </c>
      <c r="Q3146">
        <f>($B$16/2)*(COS((ACOS((2*'Intake Valve Fxn Scratch'!$B$1)/$B$16-1)/($B$17/2))*(I3146-($B$17/2)))+1)*P3146</f>
        <v>7.5993000818524326E-3</v>
      </c>
      <c r="R3146">
        <f t="shared" si="744"/>
        <v>0.99990790550689901</v>
      </c>
      <c r="S3146">
        <f t="shared" si="745"/>
        <v>2.3798684432114453E-4</v>
      </c>
      <c r="T3146">
        <f>S3146*'Exhaust Gas Math'!$C$14</f>
        <v>2.8194718054566192E-4</v>
      </c>
      <c r="U3146">
        <f>(T3146/'Exhaust Gas Math'!$B$14)+('Exhaust Gas Math'!$D$10)</f>
        <v>1.0172977760301549E-2</v>
      </c>
      <c r="V3146">
        <f>('Exhaust Gas Math'!$E$10*(2.53982214E-12*V3145^4 - 0.0000000071629564556*V3145^3 + 7.56281407226508E-06*V3145^2 - 0.00322508455050905*V3145 + 1.62997098133725)*$B$24+T3146*'Exhaust Gas Math'!$D$14*$B$23)/('Exhaust Gas Math'!$E$10*(2.53982214E-12*V3145^4 - 0.0000000071629564556*V3145^3 + 7.56281407226508E-06*V3145^2 - 0.00322508455050905*V3145 + 1.62997098133725)+T3146*'Exhaust Gas Math'!$D$14)</f>
        <v>324.5169446718827</v>
      </c>
      <c r="W3146">
        <f>(353.3116967483*V3146^-1.0020802909)*('Exhaust Gas Math'!$E$10/(T3146+'Exhaust Gas Math'!$E$10))+(357.4500179626*V3146^-1.0038444015 )*(T3146/(T3146+'Exhaust Gas Math'!$E$10))</f>
        <v>1.0772230975896755</v>
      </c>
      <c r="X3146">
        <f t="shared" si="746"/>
        <v>-248.62608121656405</v>
      </c>
      <c r="Y3146">
        <f t="shared" si="747"/>
        <v>69220.298716086036</v>
      </c>
      <c r="Z3146">
        <f t="shared" si="748"/>
        <v>68971.672634869465</v>
      </c>
    </row>
    <row r="3147" spans="5:26" x14ac:dyDescent="0.2">
      <c r="E3147">
        <f t="shared" si="735"/>
        <v>0.39274999999997062</v>
      </c>
      <c r="F3147">
        <f t="shared" si="736"/>
        <v>71675.513123152108</v>
      </c>
      <c r="H3147">
        <f t="shared" si="749"/>
        <v>0.39274999999997062</v>
      </c>
      <c r="I3147">
        <f t="shared" si="737"/>
        <v>131.99999999858846</v>
      </c>
      <c r="J3147">
        <f t="shared" si="738"/>
        <v>5.2911440220995976E-2</v>
      </c>
      <c r="K3147">
        <f t="shared" si="739"/>
        <v>19.735645034958896</v>
      </c>
      <c r="L3147">
        <f t="shared" si="740"/>
        <v>4.1481714174398531E-4</v>
      </c>
      <c r="M3147">
        <f>J3147/SQRT('Exhaust Gas Math'!$E$14*$B$21*$B$23)</f>
        <v>8.9825551571011419E-4</v>
      </c>
      <c r="N3147">
        <f t="shared" si="741"/>
        <v>3.1082443967867308E-2</v>
      </c>
      <c r="O3147">
        <f t="shared" si="742"/>
        <v>2.2031915201656038E-4</v>
      </c>
      <c r="P3147">
        <f t="shared" si="743"/>
        <v>1</v>
      </c>
      <c r="Q3147">
        <f>($B$16/2)*(COS((ACOS((2*'Intake Valve Fxn Scratch'!$B$1)/$B$16-1)/($B$17/2))*(I3147-($B$17/2)))+1)*P3147</f>
        <v>7.5657545183176762E-3</v>
      </c>
      <c r="R3147">
        <f t="shared" si="744"/>
        <v>0.99549401556811523</v>
      </c>
      <c r="S3147">
        <f t="shared" si="745"/>
        <v>2.6139929967413739E-4</v>
      </c>
      <c r="T3147">
        <f>S3147*'Exhaust Gas Math'!$C$14</f>
        <v>3.0968432624906006E-4</v>
      </c>
      <c r="U3147">
        <f>(T3147/'Exhaust Gas Math'!$B$14)+('Exhaust Gas Math'!$D$10)</f>
        <v>1.1130421519479945E-2</v>
      </c>
      <c r="V3147">
        <f>('Exhaust Gas Math'!$E$10*(2.53982214E-12*V3146^4 - 0.0000000071629564556*V3146^3 + 7.56281407226508E-06*V3146^2 - 0.00322508455050905*V3146 + 1.62997098133725)*$B$24+T3147*'Exhaust Gas Math'!$D$14*$B$23)/('Exhaust Gas Math'!$E$10*(2.53982214E-12*V3146^4 - 0.0000000071629564556*V3146^3 + 7.56281407226508E-06*V3146^2 - 0.00322508455050905*V3146 + 1.62997098133725)+T3147*'Exhaust Gas Math'!$D$14)</f>
        <v>322.22570732677571</v>
      </c>
      <c r="W3147">
        <f>(353.3116967483*V3147^-1.0020802909)*('Exhaust Gas Math'!$E$10/(T3147+'Exhaust Gas Math'!$E$10))+(357.4500179626*V3147^-1.0038444015 )*(T3147/(T3147+'Exhaust Gas Math'!$E$10))</f>
        <v>1.084915999414175</v>
      </c>
      <c r="X3147">
        <f t="shared" si="746"/>
        <v>-211.28505015029364</v>
      </c>
      <c r="Y3147">
        <f t="shared" si="747"/>
        <v>71886.798173302406</v>
      </c>
      <c r="Z3147">
        <f t="shared" si="748"/>
        <v>71675.513123152108</v>
      </c>
    </row>
    <row r="3148" spans="5:26" x14ac:dyDescent="0.2">
      <c r="E3148">
        <f t="shared" si="735"/>
        <v>0.39287499999997061</v>
      </c>
      <c r="F3148">
        <f t="shared" si="736"/>
        <v>74650.859584627993</v>
      </c>
      <c r="H3148">
        <f t="shared" si="749"/>
        <v>0.39287499999997061</v>
      </c>
      <c r="I3148">
        <f t="shared" si="737"/>
        <v>137.99999999858846</v>
      </c>
      <c r="J3148">
        <f t="shared" si="738"/>
        <v>5.5257690967111632E-2</v>
      </c>
      <c r="K3148">
        <f t="shared" si="739"/>
        <v>17.770054606395224</v>
      </c>
      <c r="L3148">
        <f t="shared" si="740"/>
        <v>4.3144787951147922E-4</v>
      </c>
      <c r="M3148">
        <f>J3148/SQRT('Exhaust Gas Math'!$E$14*$B$21*$B$23)</f>
        <v>9.3808683886319405E-4</v>
      </c>
      <c r="N3148">
        <f t="shared" si="741"/>
        <v>3.3343486331908145E-2</v>
      </c>
      <c r="O3148">
        <f t="shared" si="742"/>
        <v>2.3634591416029591E-4</v>
      </c>
      <c r="P3148">
        <f t="shared" si="743"/>
        <v>1</v>
      </c>
      <c r="Q3148">
        <f>($B$16/2)*(COS((ACOS((2*'Intake Valve Fxn Scratch'!$B$1)/$B$16-1)/($B$17/2))*(I3148-($B$17/2)))+1)*P3148</f>
        <v>7.4823226343321766E-3</v>
      </c>
      <c r="R3148">
        <f t="shared" si="744"/>
        <v>0.98451613609633903</v>
      </c>
      <c r="S3148">
        <f t="shared" si="745"/>
        <v>2.8570939786869728E-4</v>
      </c>
      <c r="T3148">
        <f>S3148*'Exhaust Gas Math'!$C$14</f>
        <v>3.3848492514054838E-4</v>
      </c>
      <c r="U3148">
        <f>(T3148/'Exhaust Gas Math'!$B$14)+('Exhaust Gas Math'!$D$10)</f>
        <v>1.2124574052841642E-2</v>
      </c>
      <c r="V3148">
        <f>('Exhaust Gas Math'!$E$10*(2.53982214E-12*V3147^4 - 0.0000000071629564556*V3147^3 + 7.56281407226508E-06*V3147^2 - 0.00322508455050905*V3147 + 1.62997098133725)*$B$24+T3148*'Exhaust Gas Math'!$D$14*$B$23)/('Exhaust Gas Math'!$E$10*(2.53982214E-12*V3147^4 - 0.0000000071629564556*V3147^3 + 7.56281407226508E-06*V3147^2 - 0.00322508455050905*V3147 + 1.62997098133725)+T3148*'Exhaust Gas Math'!$D$14)</f>
        <v>320.23163753944891</v>
      </c>
      <c r="W3148">
        <f>(353.3116967483*V3148^-1.0020802909)*('Exhaust Gas Math'!$E$10/(T3148+'Exhaust Gas Math'!$E$10))+(357.4500179626*V3148^-1.0038444015 )*(T3148/(T3148+'Exhaust Gas Math'!$E$10))</f>
        <v>1.0917009680630618</v>
      </c>
      <c r="X3148">
        <f t="shared" si="746"/>
        <v>-172.36584964886282</v>
      </c>
      <c r="Y3148">
        <f t="shared" si="747"/>
        <v>74823.225434276857</v>
      </c>
      <c r="Z3148">
        <f t="shared" si="748"/>
        <v>74650.859584627993</v>
      </c>
    </row>
    <row r="3149" spans="5:26" x14ac:dyDescent="0.2">
      <c r="E3149">
        <f t="shared" si="735"/>
        <v>0.3929999999999706</v>
      </c>
      <c r="F3149">
        <f t="shared" si="736"/>
        <v>77885.444630990474</v>
      </c>
      <c r="H3149">
        <f t="shared" si="749"/>
        <v>0.3929999999999706</v>
      </c>
      <c r="I3149">
        <f t="shared" si="737"/>
        <v>143.99999999858846</v>
      </c>
      <c r="J3149">
        <f t="shared" si="738"/>
        <v>5.7345838721226713E-2</v>
      </c>
      <c r="K3149">
        <f t="shared" si="739"/>
        <v>15.609771740942056</v>
      </c>
      <c r="L3149">
        <f t="shared" si="740"/>
        <v>4.4624912689561426E-4</v>
      </c>
      <c r="M3149">
        <f>J3149/SQRT('Exhaust Gas Math'!$E$14*$B$21*$B$23)</f>
        <v>9.7353645486149872E-4</v>
      </c>
      <c r="N3149">
        <f t="shared" si="741"/>
        <v>3.571162129282205E-2</v>
      </c>
      <c r="O3149">
        <f t="shared" si="742"/>
        <v>2.5313177202233199E-4</v>
      </c>
      <c r="P3149">
        <f t="shared" si="743"/>
        <v>1</v>
      </c>
      <c r="Q3149">
        <f>($B$16/2)*(COS((ACOS((2*'Intake Valve Fxn Scratch'!$B$1)/$B$16-1)/($B$17/2))*(I3149-($B$17/2)))+1)*P3149</f>
        <v>7.3501096824237031E-3</v>
      </c>
      <c r="R3149">
        <f t="shared" si="744"/>
        <v>0.96711969505575046</v>
      </c>
      <c r="S3149">
        <f t="shared" si="745"/>
        <v>3.1072101960059786E-4</v>
      </c>
      <c r="T3149">
        <f>S3149*'Exhaust Gas Math'!$C$14</f>
        <v>3.6811663124724353E-4</v>
      </c>
      <c r="U3149">
        <f>(T3149/'Exhaust Gas Math'!$B$14)+('Exhaust Gas Math'!$D$10)</f>
        <v>1.3147415133500777E-2</v>
      </c>
      <c r="V3149">
        <f>('Exhaust Gas Math'!$E$10*(2.53982214E-12*V3148^4 - 0.0000000071629564556*V3148^3 + 7.56281407226508E-06*V3148^2 - 0.00322508455050905*V3148 + 1.62997098133725)*$B$24+T3149*'Exhaust Gas Math'!$D$14*$B$23)/('Exhaust Gas Math'!$E$10*(2.53982214E-12*V3148^4 - 0.0000000071629564556*V3148^3 + 7.56281407226508E-06*V3148^2 - 0.00322508455050905*V3148 + 1.62997098133725)+T3149*'Exhaust Gas Math'!$D$14)</f>
        <v>318.496255514876</v>
      </c>
      <c r="W3149">
        <f>(353.3116967483*V3149^-1.0020802909)*('Exhaust Gas Math'!$E$10/(T3149+'Exhaust Gas Math'!$E$10))+(357.4500179626*V3149^-1.0038444015 )*(T3149/(T3149+'Exhaust Gas Math'!$E$10))</f>
        <v>1.0976750460595872</v>
      </c>
      <c r="X3149">
        <f t="shared" si="746"/>
        <v>-133.73248067187882</v>
      </c>
      <c r="Y3149">
        <f t="shared" si="747"/>
        <v>78019.177111662357</v>
      </c>
      <c r="Z3149">
        <f t="shared" si="748"/>
        <v>77885.444630990474</v>
      </c>
    </row>
    <row r="3150" spans="5:26" x14ac:dyDescent="0.2">
      <c r="E3150">
        <f t="shared" si="735"/>
        <v>0.39312499999997058</v>
      </c>
      <c r="F3150">
        <f t="shared" si="736"/>
        <v>81360.603046337623</v>
      </c>
      <c r="H3150">
        <f t="shared" si="749"/>
        <v>0.39312499999997058</v>
      </c>
      <c r="I3150">
        <f t="shared" si="737"/>
        <v>149.99999999858846</v>
      </c>
      <c r="J3150">
        <f t="shared" si="738"/>
        <v>5.9153005299576386E-2</v>
      </c>
      <c r="K3150">
        <f t="shared" si="739"/>
        <v>13.27846494973922</v>
      </c>
      <c r="L3150">
        <f t="shared" si="740"/>
        <v>4.5905871833270564E-4</v>
      </c>
      <c r="M3150">
        <f>J3150/SQRT('Exhaust Gas Math'!$E$14*$B$21*$B$23)</f>
        <v>1.0042159702938801E-3</v>
      </c>
      <c r="N3150">
        <f t="shared" si="741"/>
        <v>3.8181243154166121E-2</v>
      </c>
      <c r="O3150">
        <f t="shared" si="742"/>
        <v>2.7063699120185902E-4</v>
      </c>
      <c r="P3150">
        <f t="shared" si="743"/>
        <v>1</v>
      </c>
      <c r="Q3150">
        <f>($B$16/2)*(COS((ACOS((2*'Intake Valve Fxn Scratch'!$B$1)/$B$16-1)/($B$17/2))*(I3150-($B$17/2)))+1)*P3150</f>
        <v>7.1708671356780773E-3</v>
      </c>
      <c r="R3150">
        <f t="shared" si="744"/>
        <v>0.94353514943132599</v>
      </c>
      <c r="S3150">
        <f t="shared" si="745"/>
        <v>3.3616843735271716E-4</v>
      </c>
      <c r="T3150">
        <f>S3150*'Exhaust Gas Math'!$C$14</f>
        <v>3.982646325279185E-4</v>
      </c>
      <c r="U3150">
        <f>(T3150/'Exhaust Gas Math'!$B$14)+('Exhaust Gas Math'!$D$10)</f>
        <v>1.418807793228141E-2</v>
      </c>
      <c r="V3150">
        <f>('Exhaust Gas Math'!$E$10*(2.53982214E-12*V3149^4 - 0.0000000071629564556*V3149^3 + 7.56281407226508E-06*V3149^2 - 0.00322508455050905*V3149 + 1.62997098133725)*$B$24+T3150*'Exhaust Gas Math'!$D$14*$B$23)/('Exhaust Gas Math'!$E$10*(2.53982214E-12*V3149^4 - 0.0000000071629564556*V3149^3 + 7.56281407226508E-06*V3149^2 - 0.00322508455050905*V3149 + 1.62997098133725)+T3150*'Exhaust Gas Math'!$D$14)</f>
        <v>316.98849515208821</v>
      </c>
      <c r="W3150">
        <f>(353.3116967483*V3150^-1.0020802909)*('Exhaust Gas Math'!$E$10/(T3150+'Exhaust Gas Math'!$E$10))+(357.4500179626*V3150^-1.0038444015 )*(T3150/(T3150+'Exhaust Gas Math'!$E$10))</f>
        <v>1.1029187687721858</v>
      </c>
      <c r="X3150">
        <f t="shared" si="746"/>
        <v>-97.2320124800885</v>
      </c>
      <c r="Y3150">
        <f t="shared" si="747"/>
        <v>81457.835058817713</v>
      </c>
      <c r="Z3150">
        <f t="shared" si="748"/>
        <v>81360.603046337623</v>
      </c>
    </row>
    <row r="3151" spans="5:26" x14ac:dyDescent="0.2">
      <c r="E3151">
        <f t="shared" si="735"/>
        <v>0.39324999999997057</v>
      </c>
      <c r="F3151">
        <f t="shared" si="736"/>
        <v>85051.430592071018</v>
      </c>
      <c r="H3151">
        <f t="shared" si="749"/>
        <v>0.39324999999997057</v>
      </c>
      <c r="I3151">
        <f t="shared" si="737"/>
        <v>155.99999999858846</v>
      </c>
      <c r="J3151">
        <f t="shared" si="738"/>
        <v>6.065939100695239E-2</v>
      </c>
      <c r="K3151">
        <f t="shared" si="739"/>
        <v>10.801676517850947</v>
      </c>
      <c r="L3151">
        <f t="shared" si="740"/>
        <v>4.6973630925837575E-4</v>
      </c>
      <c r="M3151">
        <f>J3151/SQRT('Exhaust Gas Math'!$E$14*$B$21*$B$23)</f>
        <v>1.0297892539691267E-3</v>
      </c>
      <c r="N3151">
        <f t="shared" si="741"/>
        <v>4.0740475102365843E-2</v>
      </c>
      <c r="O3151">
        <f t="shared" si="742"/>
        <v>2.8877738625007185E-4</v>
      </c>
      <c r="P3151">
        <f t="shared" si="743"/>
        <v>1</v>
      </c>
      <c r="Q3151">
        <f>($B$16/2)*(COS((ACOS((2*'Intake Valve Fxn Scratch'!$B$1)/$B$16-1)/($B$17/2))*(I3151-($B$17/2)))+1)*P3151</f>
        <v>6.9469694853378557E-3</v>
      </c>
      <c r="R3151">
        <f t="shared" si="744"/>
        <v>0.91407493228129677</v>
      </c>
      <c r="S3151">
        <f t="shared" si="745"/>
        <v>3.6171583233101425E-4</v>
      </c>
      <c r="T3151">
        <f>S3151*'Exhaust Gas Math'!$C$14</f>
        <v>4.2853107857859752E-4</v>
      </c>
      <c r="U3151">
        <f>(T3151/'Exhaust Gas Math'!$B$14)+('Exhaust Gas Math'!$D$10)</f>
        <v>1.5232829262991767E-2</v>
      </c>
      <c r="V3151">
        <f>('Exhaust Gas Math'!$E$10*(2.53982214E-12*V3150^4 - 0.0000000071629564556*V3150^3 + 7.56281407226508E-06*V3150^2 - 0.00322508455050905*V3150 + 1.62997098133725)*$B$24+T3151*'Exhaust Gas Math'!$D$14*$B$23)/('Exhaust Gas Math'!$E$10*(2.53982214E-12*V3150^4 - 0.0000000071629564556*V3150^3 + 7.56281407226508E-06*V3150^2 - 0.00322508455050905*V3150 + 1.62997098133725)+T3151*'Exhaust Gas Math'!$D$14)</f>
        <v>315.68280679264063</v>
      </c>
      <c r="W3151">
        <f>(353.3116967483*V3151^-1.0020802909)*('Exhaust Gas Math'!$E$10/(T3151+'Exhaust Gas Math'!$E$10))+(357.4500179626*V3151^-1.0038444015 )*(T3151/(T3151+'Exhaust Gas Math'!$E$10))</f>
        <v>1.1075002909063791</v>
      </c>
      <c r="X3151">
        <f t="shared" si="746"/>
        <v>-64.609471357374701</v>
      </c>
      <c r="Y3151">
        <f t="shared" si="747"/>
        <v>85116.040063428387</v>
      </c>
      <c r="Z3151">
        <f t="shared" si="748"/>
        <v>85051.430592071018</v>
      </c>
    </row>
    <row r="3152" spans="5:26" x14ac:dyDescent="0.2">
      <c r="E3152">
        <f t="shared" si="735"/>
        <v>0.39337499999997055</v>
      </c>
      <c r="F3152">
        <f t="shared" si="736"/>
        <v>88927.467505069566</v>
      </c>
      <c r="H3152">
        <f t="shared" si="749"/>
        <v>0.39337499999997055</v>
      </c>
      <c r="I3152">
        <f t="shared" si="737"/>
        <v>161.99999999858483</v>
      </c>
      <c r="J3152">
        <f t="shared" si="738"/>
        <v>6.1848491566314875E-2</v>
      </c>
      <c r="K3152">
        <f t="shared" si="739"/>
        <v>8.2065426576356284</v>
      </c>
      <c r="L3152">
        <f t="shared" si="740"/>
        <v>4.7816491375202478E-4</v>
      </c>
      <c r="M3152">
        <f>J3152/SQRT('Exhaust Gas Math'!$E$14*$B$21*$B$23)</f>
        <v>1.0499761196397664E-3</v>
      </c>
      <c r="N3152">
        <f t="shared" si="741"/>
        <v>4.3370137971111E-2</v>
      </c>
      <c r="O3152">
        <f t="shared" si="742"/>
        <v>3.0741701104696075E-4</v>
      </c>
      <c r="P3152">
        <f t="shared" si="743"/>
        <v>1</v>
      </c>
      <c r="Q3152">
        <f>($B$16/2)*(COS((ACOS((2*'Intake Valve Fxn Scratch'!$B$1)/$B$16-1)/($B$17/2))*(I3152-($B$17/2)))+1)*P3152</f>
        <v>6.6813827850529372E-3</v>
      </c>
      <c r="R3152">
        <f t="shared" si="744"/>
        <v>0.87912931382275494</v>
      </c>
      <c r="S3152">
        <f t="shared" si="745"/>
        <v>3.8696272946197615E-4</v>
      </c>
      <c r="T3152">
        <f>S3152*'Exhaust Gas Math'!$C$14</f>
        <v>4.5844151956917384E-4</v>
      </c>
      <c r="U3152">
        <f>(T3152/'Exhaust Gas Math'!$B$14)+('Exhaust Gas Math'!$D$10)</f>
        <v>1.6265291844647835E-2</v>
      </c>
      <c r="V3152">
        <f>('Exhaust Gas Math'!$E$10*(2.53982214E-12*V3151^4 - 0.0000000071629564556*V3151^3 + 7.56281407226508E-06*V3151^2 - 0.00322508455050905*V3151 + 1.62997098133725)*$B$24+T3152*'Exhaust Gas Math'!$D$14*$B$23)/('Exhaust Gas Math'!$E$10*(2.53982214E-12*V3151^4 - 0.0000000071629564556*V3151^3 + 7.56281407226508E-06*V3151^2 - 0.00322508455050905*V3151 + 1.62997098133725)+T3152*'Exhaust Gas Math'!$D$14)</f>
        <v>314.55781438539123</v>
      </c>
      <c r="W3152">
        <f>(353.3116967483*V3152^-1.0020802909)*('Exhaust Gas Math'!$E$10/(T3152+'Exhaust Gas Math'!$E$10))+(357.4500179626*V3152^-1.0038444015 )*(T3152/(T3152+'Exhaust Gas Math'!$E$10))</f>
        <v>1.1114783485034512</v>
      </c>
      <c r="X3152">
        <f t="shared" si="746"/>
        <v>-37.427556448752263</v>
      </c>
      <c r="Y3152">
        <f t="shared" si="747"/>
        <v>88964.895061518313</v>
      </c>
      <c r="Z3152">
        <f t="shared" si="748"/>
        <v>88927.467505069566</v>
      </c>
    </row>
    <row r="3153" spans="5:26" x14ac:dyDescent="0.2">
      <c r="E3153">
        <f t="shared" si="735"/>
        <v>0.39349999999997054</v>
      </c>
      <c r="F3153">
        <f t="shared" si="736"/>
        <v>92954.027228159277</v>
      </c>
      <c r="H3153">
        <f t="shared" si="749"/>
        <v>0.39349999999997054</v>
      </c>
      <c r="I3153">
        <f t="shared" si="737"/>
        <v>167.99999999858483</v>
      </c>
      <c r="J3153">
        <f t="shared" si="738"/>
        <v>6.2707278943099257E-2</v>
      </c>
      <c r="K3153">
        <f t="shared" si="739"/>
        <v>5.5214961987337725</v>
      </c>
      <c r="L3153">
        <f t="shared" si="740"/>
        <v>4.8425218625901495E-4</v>
      </c>
      <c r="M3153">
        <f>J3153/SQRT('Exhaust Gas Math'!$E$14*$B$21*$B$23)</f>
        <v>1.0645553957811232E-3</v>
      </c>
      <c r="N3153">
        <f t="shared" si="741"/>
        <v>4.6042841936906984E-2</v>
      </c>
      <c r="O3153">
        <f t="shared" si="742"/>
        <v>3.2636172054098295E-4</v>
      </c>
      <c r="P3153">
        <f t="shared" si="743"/>
        <v>1</v>
      </c>
      <c r="Q3153">
        <f>($B$16/2)*(COS((ACOS((2*'Intake Valve Fxn Scratch'!$B$1)/$B$16-1)/($B$17/2))*(I3153-($B$17/2)))+1)*P3153</f>
        <v>6.3776253584878683E-3</v>
      </c>
      <c r="R3153">
        <f t="shared" si="744"/>
        <v>0.83916123137998266</v>
      </c>
      <c r="S3153">
        <f t="shared" si="745"/>
        <v>4.1145626310174589E-4</v>
      </c>
      <c r="T3153">
        <f>S3153*'Exhaust Gas Math'!$C$14</f>
        <v>4.8745943764373119E-4</v>
      </c>
      <c r="U3153">
        <f>(T3153/'Exhaust Gas Math'!$B$14)+('Exhaust Gas Math'!$D$10)</f>
        <v>1.7266945903141359E-2</v>
      </c>
      <c r="V3153">
        <f>('Exhaust Gas Math'!$E$10*(2.53982214E-12*V3152^4 - 0.0000000071629564556*V3152^3 + 7.56281407226508E-06*V3152^2 - 0.00322508455050905*V3152 + 1.62997098133725)*$B$24+T3153*'Exhaust Gas Math'!$D$14*$B$23)/('Exhaust Gas Math'!$E$10*(2.53982214E-12*V3152^4 - 0.0000000071629564556*V3152^3 + 7.56281407226508E-06*V3152^2 - 0.00322508455050905*V3152 + 1.62997098133725)+T3153*'Exhaust Gas Math'!$D$14)</f>
        <v>313.5953613006605</v>
      </c>
      <c r="W3153">
        <f>(353.3116967483*V3153^-1.0020802909)*('Exhaust Gas Math'!$E$10/(T3153+'Exhaust Gas Math'!$E$10))+(357.4500179626*V3153^-1.0038444015 )*(T3153/(T3153+'Exhaust Gas Math'!$E$10))</f>
        <v>1.1149043646274983</v>
      </c>
      <c r="X3153">
        <f t="shared" si="746"/>
        <v>-16.995000238003712</v>
      </c>
      <c r="Y3153">
        <f t="shared" si="747"/>
        <v>92971.022228397283</v>
      </c>
      <c r="Z3153">
        <f t="shared" si="748"/>
        <v>92954.027228159277</v>
      </c>
    </row>
    <row r="3154" spans="5:26" x14ac:dyDescent="0.2">
      <c r="E3154">
        <f t="shared" si="735"/>
        <v>0.39362499999997053</v>
      </c>
      <c r="F3154">
        <f t="shared" si="736"/>
        <v>97094.28538097789</v>
      </c>
      <c r="H3154">
        <f t="shared" si="749"/>
        <v>0.39362499999997053</v>
      </c>
      <c r="I3154">
        <f t="shared" si="737"/>
        <v>173.99999999858483</v>
      </c>
      <c r="J3154">
        <f t="shared" si="738"/>
        <v>6.3226344083092481E-2</v>
      </c>
      <c r="K3154">
        <f t="shared" si="739"/>
        <v>2.7759550720327115</v>
      </c>
      <c r="L3154">
        <f t="shared" si="740"/>
        <v>4.8793143334791467E-4</v>
      </c>
      <c r="M3154">
        <f>J3154/SQRT('Exhaust Gas Math'!$E$14*$B$21*$B$23)</f>
        <v>1.0733673487928791E-3</v>
      </c>
      <c r="N3154">
        <f t="shared" si="741"/>
        <v>4.8722302042597532E-2</v>
      </c>
      <c r="O3154">
        <f t="shared" si="742"/>
        <v>3.453543190302854E-4</v>
      </c>
      <c r="P3154">
        <f t="shared" si="743"/>
        <v>1</v>
      </c>
      <c r="Q3154">
        <f>($B$16/2)*(COS((ACOS((2*'Intake Valve Fxn Scratch'!$B$1)/$B$16-1)/($B$17/2))*(I3154-($B$17/2)))+1)*P3154</f>
        <v>6.0397211908089039E-3</v>
      </c>
      <c r="R3154">
        <f t="shared" si="744"/>
        <v>0.79470015668538208</v>
      </c>
      <c r="S3154">
        <f t="shared" si="745"/>
        <v>4.3471069685120222E-4</v>
      </c>
      <c r="T3154">
        <f>S3154*'Exhaust Gas Math'!$C$14</f>
        <v>5.1500937238717261E-4</v>
      </c>
      <c r="U3154">
        <f>(T3154/'Exhaust Gas Math'!$B$14)+('Exhaust Gas Math'!$D$10)</f>
        <v>1.8217927426905301E-2</v>
      </c>
      <c r="V3154">
        <f>('Exhaust Gas Math'!$E$10*(2.53982214E-12*V3153^4 - 0.0000000071629564556*V3153^3 + 7.56281407226508E-06*V3153^2 - 0.00322508455050905*V3153 + 1.62997098133725)*$B$24+T3154*'Exhaust Gas Math'!$D$14*$B$23)/('Exhaust Gas Math'!$E$10*(2.53982214E-12*V3153^4 - 0.0000000071629564556*V3153^3 + 7.56281407226508E-06*V3153^2 - 0.00322508455050905*V3153 + 1.62997098133725)+T3154*'Exhaust Gas Math'!$D$14)</f>
        <v>312.77981988191186</v>
      </c>
      <c r="W3154">
        <f>(353.3116967483*V3154^-1.0020802909)*('Exhaust Gas Math'!$E$10/(T3154+'Exhaust Gas Math'!$E$10))+(357.4500179626*V3154^-1.0038444015 )*(T3154/(T3154+'Exhaust Gas Math'!$E$10))</f>
        <v>1.1178239665246337</v>
      </c>
      <c r="X3154">
        <f t="shared" si="746"/>
        <v>-4.3069346976099636</v>
      </c>
      <c r="Y3154">
        <f t="shared" si="747"/>
        <v>97098.592315675502</v>
      </c>
      <c r="Z3154">
        <f t="shared" si="748"/>
        <v>97094.28538097789</v>
      </c>
    </row>
    <row r="3155" spans="5:26" x14ac:dyDescent="0.2">
      <c r="E3155">
        <f t="shared" si="735"/>
        <v>0.39374999999997051</v>
      </c>
      <c r="F3155">
        <f t="shared" si="736"/>
        <v>101312.21780283985</v>
      </c>
      <c r="H3155">
        <f t="shared" si="749"/>
        <v>0.39374999999997051</v>
      </c>
      <c r="I3155">
        <f t="shared" si="737"/>
        <v>179.99999999858483</v>
      </c>
      <c r="J3155">
        <f t="shared" si="738"/>
        <v>6.3399999999999998E-2</v>
      </c>
      <c r="K3155">
        <f t="shared" si="739"/>
        <v>6.550305074696039E-10</v>
      </c>
      <c r="L3155">
        <f t="shared" si="740"/>
        <v>4.8916234441769013E-4</v>
      </c>
      <c r="M3155">
        <f>J3155/SQRT('Exhaust Gas Math'!$E$14*$B$21*$B$23)</f>
        <v>1.0763154330738279E-3</v>
      </c>
      <c r="N3155">
        <f t="shared" si="741"/>
        <v>5.1362995242792489E-2</v>
      </c>
      <c r="O3155">
        <f t="shared" si="742"/>
        <v>3.6407212922578687E-4</v>
      </c>
      <c r="P3155">
        <f t="shared" si="743"/>
        <v>1</v>
      </c>
      <c r="Q3155">
        <f>($B$16/2)*(COS((ACOS((2*'Intake Valve Fxn Scratch'!$B$1)/$B$16-1)/($B$17/2))*(I3155-($B$17/2)))+1)*P3155</f>
        <v>5.6721466214875839E-3</v>
      </c>
      <c r="R3155">
        <f t="shared" si="744"/>
        <v>0.74633508177468211</v>
      </c>
      <c r="S3155">
        <f t="shared" si="745"/>
        <v>4.562339036428982E-4</v>
      </c>
      <c r="T3155">
        <f>S3155*'Exhaust Gas Math'!$C$14</f>
        <v>5.4050829224776417E-4</v>
      </c>
      <c r="U3155">
        <f>(T3155/'Exhaust Gas Math'!$B$14)+('Exhaust Gas Math'!$D$10)</f>
        <v>1.9098111060339599E-2</v>
      </c>
      <c r="V3155">
        <f>('Exhaust Gas Math'!$E$10*(2.53982214E-12*V3154^4 - 0.0000000071629564556*V3154^3 + 7.56281407226508E-06*V3154^2 - 0.00322508455050905*V3154 + 1.62997098133725)*$B$24+T3155*'Exhaust Gas Math'!$D$14*$B$23)/('Exhaust Gas Math'!$E$10*(2.53982214E-12*V3154^4 - 0.0000000071629564556*V3154^3 + 7.56281407226508E-06*V3154^2 - 0.00322508455050905*V3154 + 1.62997098133725)+T3155*'Exhaust Gas Math'!$D$14)</f>
        <v>312.0975704511614</v>
      </c>
      <c r="W3155">
        <f>(353.3116967483*V3155^-1.0020802909)*('Exhaust Gas Math'!$E$10/(T3155+'Exhaust Gas Math'!$E$10))+(357.4500179626*V3155^-1.0038444015 )*(T3155/(T3155+'Exhaust Gas Math'!$E$10))</f>
        <v>1.1202781392716974</v>
      </c>
      <c r="X3155">
        <f t="shared" si="746"/>
        <v>-2.4033605070943416E-19</v>
      </c>
      <c r="Y3155">
        <f t="shared" si="747"/>
        <v>101312.21780283985</v>
      </c>
      <c r="Z3155">
        <f t="shared" si="748"/>
        <v>101312.21780283985</v>
      </c>
    </row>
    <row r="3156" spans="5:26" x14ac:dyDescent="0.2">
      <c r="E3156">
        <f t="shared" si="735"/>
        <v>0.3938749999999705</v>
      </c>
      <c r="F3156">
        <f t="shared" si="736"/>
        <v>101325</v>
      </c>
      <c r="H3156">
        <f t="shared" si="749"/>
        <v>0.3938749999999705</v>
      </c>
      <c r="I3156">
        <f t="shared" si="737"/>
        <v>185.99999999858483</v>
      </c>
      <c r="J3156">
        <f t="shared" si="738"/>
        <v>6.3226344083256128E-2</v>
      </c>
      <c r="K3156">
        <f t="shared" si="739"/>
        <v>-2.775955070728326</v>
      </c>
      <c r="L3156">
        <f t="shared" si="740"/>
        <v>4.8793143334907466E-4</v>
      </c>
      <c r="M3156">
        <f>J3156/SQRT('Exhaust Gas Math'!$E$14*$B$21*$B$23)</f>
        <v>1.0733673487956573E-3</v>
      </c>
      <c r="N3156">
        <f t="shared" si="741"/>
        <v>5.3910285389571981E-2</v>
      </c>
      <c r="O3156">
        <f t="shared" si="742"/>
        <v>3.8212787817714917E-4</v>
      </c>
      <c r="P3156">
        <f t="shared" si="743"/>
        <v>1</v>
      </c>
      <c r="Q3156">
        <f>($B$16/2)*(COS((ACOS((2*'Intake Valve Fxn Scratch'!$B$1)/$B$16-1)/($B$17/2))*(I3156-($B$17/2)))+1)*P3156</f>
        <v>5.2797710446029723E-3</v>
      </c>
      <c r="R3156">
        <f t="shared" si="744"/>
        <v>0.69470671639512793</v>
      </c>
      <c r="S3156">
        <f t="shared" si="745"/>
        <v>4.7555959717793706E-4</v>
      </c>
      <c r="T3156">
        <f>S3156*'Exhaust Gas Math'!$C$14</f>
        <v>5.6340377968462836E-4</v>
      </c>
      <c r="U3156">
        <f>(T3156/'Exhaust Gas Math'!$B$14)+('Exhaust Gas Math'!$D$10)</f>
        <v>1.9888428196579301E-2</v>
      </c>
      <c r="V3156">
        <f>('Exhaust Gas Math'!$E$10*(2.53982214E-12*V3155^4 - 0.0000000071629564556*V3155^3 + 7.56281407226508E-06*V3155^2 - 0.00322508455050905*V3155 + 1.62997098133725)*$B$24+T3156*'Exhaust Gas Math'!$D$14*$B$23)/('Exhaust Gas Math'!$E$10*(2.53982214E-12*V3155^4 - 0.0000000071629564556*V3155^3 + 7.56281407226508E-06*V3155^2 - 0.00322508455050905*V3155 + 1.62997098133725)+T3156*'Exhaust Gas Math'!$D$14)</f>
        <v>311.53657905162231</v>
      </c>
      <c r="W3156">
        <f>(353.3116967483*V3156^-1.0020802909)*('Exhaust Gas Math'!$E$10/(T3156+'Exhaust Gas Math'!$E$10))+(357.4500179626*V3156^-1.0038444015 )*(T3156/(T3156+'Exhaust Gas Math'!$E$10))</f>
        <v>1.1223041981647282</v>
      </c>
      <c r="X3156">
        <f t="shared" si="746"/>
        <v>4.3241968615457287</v>
      </c>
      <c r="Y3156">
        <f t="shared" si="747"/>
        <v>105580.75159173259</v>
      </c>
      <c r="Z3156">
        <f t="shared" si="748"/>
        <v>101325</v>
      </c>
    </row>
    <row r="3157" spans="5:26" x14ac:dyDescent="0.2">
      <c r="E3157">
        <f t="shared" si="735"/>
        <v>0.39399999999997048</v>
      </c>
      <c r="F3157">
        <f t="shared" si="736"/>
        <v>101325</v>
      </c>
      <c r="H3157">
        <f t="shared" si="749"/>
        <v>0.39399999999997048</v>
      </c>
      <c r="I3157">
        <f t="shared" si="737"/>
        <v>191.99999999858483</v>
      </c>
      <c r="J3157">
        <f t="shared" si="738"/>
        <v>6.2707278943424372E-2</v>
      </c>
      <c r="K3157">
        <f t="shared" si="739"/>
        <v>-5.5214961974523389</v>
      </c>
      <c r="L3157">
        <f t="shared" si="740"/>
        <v>4.8425218626131942E-4</v>
      </c>
      <c r="M3157">
        <f>J3157/SQRT('Exhaust Gas Math'!$E$14*$B$21*$B$23)</f>
        <v>1.0645553957866424E-3</v>
      </c>
      <c r="N3157">
        <f t="shared" si="741"/>
        <v>5.6301139017528617E-2</v>
      </c>
      <c r="O3157">
        <f t="shared" si="742"/>
        <v>3.990747709135013E-4</v>
      </c>
      <c r="P3157">
        <f t="shared" si="743"/>
        <v>1</v>
      </c>
      <c r="Q3157">
        <f>($B$16/2)*(COS((ACOS((2*'Intake Valve Fxn Scratch'!$B$1)/$B$16-1)/($B$17/2))*(I3157-($B$17/2)))+1)*P3157</f>
        <v>4.8677924022063352E-3</v>
      </c>
      <c r="R3157">
        <f t="shared" si="744"/>
        <v>0.64049900029030726</v>
      </c>
      <c r="S3157">
        <f t="shared" si="745"/>
        <v>4.9228307581896053E-4</v>
      </c>
      <c r="T3157">
        <f>S3157*'Exhaust Gas Math'!$C$14</f>
        <v>5.8321637758348304E-4</v>
      </c>
      <c r="U3157">
        <f>(T3157/'Exhaust Gas Math'!$B$14)+('Exhaust Gas Math'!$D$10)</f>
        <v>2.057232871086493E-2</v>
      </c>
      <c r="V3157">
        <f>('Exhaust Gas Math'!$E$10*(2.53982214E-12*V3156^4 - 0.0000000071629564556*V3156^3 + 7.56281407226508E-06*V3156^2 - 0.00322508455050905*V3156 + 1.62997098133725)*$B$24+T3157*'Exhaust Gas Math'!$D$14*$B$23)/('Exhaust Gas Math'!$E$10*(2.53982214E-12*V3156^4 - 0.0000000071629564556*V3156^3 + 7.56281407226508E-06*V3156^2 - 0.00322508455050905*V3156 + 1.62997098133725)+T3157*'Exhaust Gas Math'!$D$14)</f>
        <v>311.08602182971418</v>
      </c>
      <c r="W3157">
        <f>(353.3116967483*V3157^-1.0020802909)*('Exhaust Gas Math'!$E$10/(T3157+'Exhaust Gas Math'!$E$10))+(357.4500179626*V3157^-1.0038444015 )*(T3157/(T3157+'Exhaust Gas Math'!$E$10))</f>
        <v>1.1239367206303841</v>
      </c>
      <c r="X3157">
        <f t="shared" si="746"/>
        <v>17.132684588718373</v>
      </c>
      <c r="Y3157">
        <f t="shared" si="747"/>
        <v>109881.96062438558</v>
      </c>
      <c r="Z3157">
        <f t="shared" si="748"/>
        <v>101325</v>
      </c>
    </row>
    <row r="3158" spans="5:26" x14ac:dyDescent="0.2">
      <c r="E3158">
        <f t="shared" ref="E3158:E3221" si="750">H3158</f>
        <v>0.39412499999997047</v>
      </c>
      <c r="F3158">
        <f t="shared" ref="F3158:F3221" si="751">Z3158</f>
        <v>101325</v>
      </c>
      <c r="H3158">
        <f t="shared" si="749"/>
        <v>0.39412499999997047</v>
      </c>
      <c r="I3158">
        <f t="shared" si="737"/>
        <v>197.99999999858119</v>
      </c>
      <c r="J3158">
        <f t="shared" si="738"/>
        <v>6.1848491566798662E-2</v>
      </c>
      <c r="K3158">
        <f t="shared" si="739"/>
        <v>-8.2065426563882511</v>
      </c>
      <c r="L3158">
        <f t="shared" si="740"/>
        <v>4.781649137554539E-4</v>
      </c>
      <c r="M3158">
        <f>J3158/SQRT('Exhaust Gas Math'!$E$14*$B$21*$B$23)</f>
        <v>1.0499761196479794E-3</v>
      </c>
      <c r="N3158">
        <f t="shared" si="741"/>
        <v>5.846553504800811E-2</v>
      </c>
      <c r="O3158">
        <f t="shared" si="742"/>
        <v>4.1441648273501128E-4</v>
      </c>
      <c r="P3158">
        <f t="shared" si="743"/>
        <v>1</v>
      </c>
      <c r="Q3158">
        <f>($B$16/2)*(COS((ACOS((2*'Intake Valve Fxn Scratch'!$B$1)/$B$16-1)/($B$17/2))*(I3158-($B$17/2)))+1)*P3158</f>
        <v>4.4416683252915335E-3</v>
      </c>
      <c r="R3158">
        <f t="shared" si="744"/>
        <v>0.58443004280151756</v>
      </c>
      <c r="S3158">
        <f t="shared" si="745"/>
        <v>5.0609723437872558E-4</v>
      </c>
      <c r="T3158">
        <f>S3158*'Exhaust Gas Math'!$C$14</f>
        <v>5.9958225305297189E-4</v>
      </c>
      <c r="U3158">
        <f>(T3158/'Exhaust Gas Math'!$B$14)+('Exhaust Gas Math'!$D$10)</f>
        <v>2.1137253649404414E-2</v>
      </c>
      <c r="V3158">
        <f>('Exhaust Gas Math'!$E$10*(2.53982214E-12*V3157^4 - 0.0000000071629564556*V3157^3 + 7.56281407226508E-06*V3157^2 - 0.00322508455050905*V3157 + 1.62997098133725)*$B$24+T3158*'Exhaust Gas Math'!$D$14*$B$23)/('Exhaust Gas Math'!$E$10*(2.53982214E-12*V3157^4 - 0.0000000071629564556*V3157^3 + 7.56281407226508E-06*V3157^2 - 0.00322508455050905*V3157 + 1.62997098133725)+T3158*'Exhaust Gas Math'!$D$14)</f>
        <v>310.73591957819627</v>
      </c>
      <c r="W3158">
        <f>(353.3116967483*V3158^-1.0020802909)*('Exhaust Gas Math'!$E$10/(T3158+'Exhaust Gas Math'!$E$10))+(357.4500179626*V3158^-1.0038444015 )*(T3158/(T3158+'Exhaust Gas Math'!$E$10))</f>
        <v>1.1252085371305758</v>
      </c>
      <c r="X3158">
        <f t="shared" si="746"/>
        <v>37.889902294519956</v>
      </c>
      <c r="Y3158">
        <f t="shared" si="747"/>
        <v>114207.95354152762</v>
      </c>
      <c r="Z3158">
        <f t="shared" si="748"/>
        <v>101325</v>
      </c>
    </row>
    <row r="3159" spans="5:26" x14ac:dyDescent="0.2">
      <c r="E3159">
        <f t="shared" si="750"/>
        <v>0.39424999999997046</v>
      </c>
      <c r="F3159">
        <f t="shared" si="751"/>
        <v>101325</v>
      </c>
      <c r="H3159">
        <f t="shared" si="749"/>
        <v>0.39424999999997046</v>
      </c>
      <c r="I3159">
        <f t="shared" si="737"/>
        <v>203.99999999858119</v>
      </c>
      <c r="J3159">
        <f t="shared" si="738"/>
        <v>6.0659391007589172E-2</v>
      </c>
      <c r="K3159">
        <f t="shared" si="739"/>
        <v>-10.801676516652767</v>
      </c>
      <c r="L3159">
        <f t="shared" si="740"/>
        <v>4.6973630926288939E-4</v>
      </c>
      <c r="M3159">
        <f>J3159/SQRT('Exhaust Gas Math'!$E$14*$B$21*$B$23)</f>
        <v>1.029789253979937E-3</v>
      </c>
      <c r="N3159">
        <f t="shared" si="741"/>
        <v>6.0328632871905083E-2</v>
      </c>
      <c r="O3159">
        <f t="shared" si="742"/>
        <v>4.2762252705730541E-4</v>
      </c>
      <c r="P3159">
        <f t="shared" si="743"/>
        <v>1</v>
      </c>
      <c r="Q3159">
        <f>($B$16/2)*(COS((ACOS((2*'Intake Valve Fxn Scratch'!$B$1)/$B$16-1)/($B$17/2))*(I3159-($B$17/2)))+1)*P3159</f>
        <v>4.0070438345701951E-3</v>
      </c>
      <c r="R3159">
        <f t="shared" si="744"/>
        <v>0.52724260981186777</v>
      </c>
      <c r="S3159">
        <f t="shared" si="745"/>
        <v>5.1682480382297447E-4</v>
      </c>
      <c r="T3159">
        <f>S3159*'Exhaust Gas Math'!$C$14</f>
        <v>6.1229139236502691E-4</v>
      </c>
      <c r="U3159">
        <f>(T3159/'Exhaust Gas Math'!$B$14)+('Exhaust Gas Math'!$D$10)</f>
        <v>2.1575953660176075E-2</v>
      </c>
      <c r="V3159">
        <f>('Exhaust Gas Math'!$E$10*(2.53982214E-12*V3158^4 - 0.0000000071629564556*V3158^3 + 7.56281407226508E-06*V3158^2 - 0.00322508455050905*V3158 + 1.62997098133725)*$B$24+T3159*'Exhaust Gas Math'!$D$14*$B$23)/('Exhaust Gas Math'!$E$10*(2.53982214E-12*V3158^4 - 0.0000000071629564556*V3158^3 + 7.56281407226508E-06*V3158^2 - 0.00322508455050905*V3158 + 1.62997098133725)+T3159*'Exhaust Gas Math'!$D$14)</f>
        <v>310.47676082362705</v>
      </c>
      <c r="W3159">
        <f>(353.3116967483*V3159^-1.0020802909)*('Exhaust Gas Math'!$E$10/(T3159+'Exhaust Gas Math'!$E$10))+(357.4500179626*V3159^-1.0038444015 )*(T3159/(T3159+'Exhaust Gas Math'!$E$10))</f>
        <v>1.1261518352106943</v>
      </c>
      <c r="X3159">
        <f t="shared" si="746"/>
        <v>65.697567145026696</v>
      </c>
      <c r="Y3159">
        <f t="shared" si="747"/>
        <v>118571.14293606472</v>
      </c>
      <c r="Z3159">
        <f t="shared" si="748"/>
        <v>101325</v>
      </c>
    </row>
    <row r="3160" spans="5:26" x14ac:dyDescent="0.2">
      <c r="E3160">
        <f t="shared" si="750"/>
        <v>0.39437499999997044</v>
      </c>
      <c r="F3160">
        <f t="shared" si="751"/>
        <v>101325</v>
      </c>
      <c r="H3160">
        <f t="shared" si="749"/>
        <v>0.39437499999997044</v>
      </c>
      <c r="I3160">
        <f t="shared" si="737"/>
        <v>209.99999999858119</v>
      </c>
      <c r="J3160">
        <f t="shared" si="738"/>
        <v>5.9153005300359177E-2</v>
      </c>
      <c r="K3160">
        <f t="shared" si="739"/>
        <v>-13.278464948603366</v>
      </c>
      <c r="L3160">
        <f t="shared" si="740"/>
        <v>4.5905871833825426E-4</v>
      </c>
      <c r="M3160">
        <f>J3160/SQRT('Exhaust Gas Math'!$E$14*$B$21*$B$23)</f>
        <v>1.0042159703071692E-3</v>
      </c>
      <c r="N3160">
        <f t="shared" si="741"/>
        <v>6.1813705050634424E-2</v>
      </c>
      <c r="O3160">
        <f t="shared" si="742"/>
        <v>4.3814904303652767E-4</v>
      </c>
      <c r="P3160">
        <f t="shared" si="743"/>
        <v>1</v>
      </c>
      <c r="Q3160">
        <f>($B$16/2)*(COS((ACOS((2*'Intake Valve Fxn Scratch'!$B$1)/$B$16-1)/($B$17/2))*(I3160-($B$17/2)))+1)*P3160</f>
        <v>3.5696765588296838E-3</v>
      </c>
      <c r="R3160">
        <f t="shared" si="744"/>
        <v>0.46969428405653735</v>
      </c>
      <c r="S3160">
        <f t="shared" si="745"/>
        <v>5.2444240115640981E-4</v>
      </c>
      <c r="T3160">
        <f>S3160*'Exhaust Gas Math'!$C$14</f>
        <v>6.2131609327578826E-4</v>
      </c>
      <c r="U3160">
        <f>(T3160/'Exhaust Gas Math'!$B$14)+('Exhaust Gas Math'!$D$10)</f>
        <v>2.1887472504178884E-2</v>
      </c>
      <c r="V3160">
        <f>('Exhaust Gas Math'!$E$10*(2.53982214E-12*V3159^4 - 0.0000000071629564556*V3159^3 + 7.56281407226508E-06*V3159^2 - 0.00322508455050905*V3159 + 1.62997098133725)*$B$24+T3160*'Exhaust Gas Math'!$D$14*$B$23)/('Exhaust Gas Math'!$E$10*(2.53982214E-12*V3159^4 - 0.0000000071629564556*V3159^3 + 7.56281407226508E-06*V3159^2 - 0.00322508455050905*V3159 + 1.62997098133725)+T3160*'Exhaust Gas Math'!$D$14)</f>
        <v>310.29910852879073</v>
      </c>
      <c r="W3160">
        <f>(353.3116967483*V3160^-1.0020802909)*('Exhaust Gas Math'!$E$10/(T3160+'Exhaust Gas Math'!$E$10))+(357.4500179626*V3160^-1.0038444015 )*(T3160/(T3160+'Exhaust Gas Math'!$E$10))</f>
        <v>1.1267993748782446</v>
      </c>
      <c r="X3160">
        <f t="shared" si="746"/>
        <v>99.337298415858143</v>
      </c>
      <c r="Y3160">
        <f t="shared" si="747"/>
        <v>123010.43079150672</v>
      </c>
      <c r="Z3160">
        <f t="shared" si="748"/>
        <v>101325</v>
      </c>
    </row>
    <row r="3161" spans="5:26" x14ac:dyDescent="0.2">
      <c r="E3161">
        <f t="shared" si="750"/>
        <v>0.39449999999997043</v>
      </c>
      <c r="F3161">
        <f t="shared" si="751"/>
        <v>101325</v>
      </c>
      <c r="H3161">
        <f t="shared" si="749"/>
        <v>0.39449999999997043</v>
      </c>
      <c r="I3161">
        <f t="shared" si="737"/>
        <v>215.99999999858119</v>
      </c>
      <c r="J3161">
        <f t="shared" si="738"/>
        <v>5.7345838722146936E-2</v>
      </c>
      <c r="K3161">
        <f t="shared" si="739"/>
        <v>-15.609771739880975</v>
      </c>
      <c r="L3161">
        <f t="shared" si="740"/>
        <v>4.4624912690213693E-4</v>
      </c>
      <c r="M3161">
        <f>J3161/SQRT('Exhaust Gas Math'!$E$14*$B$21*$B$23)</f>
        <v>9.7353645487712099E-4</v>
      </c>
      <c r="N3161">
        <f t="shared" si="741"/>
        <v>6.2845765439922971E-2</v>
      </c>
      <c r="O3161">
        <f t="shared" si="742"/>
        <v>4.4546451250324651E-4</v>
      </c>
      <c r="P3161">
        <f t="shared" si="743"/>
        <v>1</v>
      </c>
      <c r="Q3161">
        <f>($B$16/2)*(COS((ACOS((2*'Intake Valve Fxn Scratch'!$B$1)/$B$16-1)/($B$17/2))*(I3161-($B$17/2)))+1)*P3161</f>
        <v>3.1353604615283548E-3</v>
      </c>
      <c r="R3161">
        <f t="shared" si="744"/>
        <v>0.41254742914846776</v>
      </c>
      <c r="S3161">
        <f t="shared" si="745"/>
        <v>5.2909220005261368E-4</v>
      </c>
      <c r="T3161">
        <f>S3161*'Exhaust Gas Math'!$C$14</f>
        <v>6.2682479142516965E-4</v>
      </c>
      <c r="U3161">
        <f>(T3161/'Exhaust Gas Math'!$B$14)+('Exhaust Gas Math'!$D$10)</f>
        <v>2.2077624321554835E-2</v>
      </c>
      <c r="V3161">
        <f>('Exhaust Gas Math'!$E$10*(2.53982214E-12*V3160^4 - 0.0000000071629564556*V3160^3 + 7.56281407226508E-06*V3160^2 - 0.00322508455050905*V3160 + 1.62997098133725)*$B$24+T3161*'Exhaust Gas Math'!$D$14*$B$23)/('Exhaust Gas Math'!$E$10*(2.53982214E-12*V3160^4 - 0.0000000071629564556*V3160^3 + 7.56281407226508E-06*V3160^2 - 0.00322508455050905*V3160 + 1.62997098133725)+T3161*'Exhaust Gas Math'!$D$14)</f>
        <v>310.19320645602113</v>
      </c>
      <c r="W3161">
        <f>(353.3116967483*V3161^-1.0020802909)*('Exhaust Gas Math'!$E$10/(T3161+'Exhaust Gas Math'!$E$10))+(357.4500179626*V3161^-1.0038444015 )*(T3161/(T3161+'Exhaust Gas Math'!$E$10))</f>
        <v>1.1271857400269567</v>
      </c>
      <c r="X3161">
        <f t="shared" si="746"/>
        <v>137.32784188946204</v>
      </c>
      <c r="Y3161">
        <f t="shared" si="747"/>
        <v>127597.23973410393</v>
      </c>
      <c r="Z3161">
        <f t="shared" si="748"/>
        <v>101325</v>
      </c>
    </row>
    <row r="3162" spans="5:26" x14ac:dyDescent="0.2">
      <c r="E3162">
        <f t="shared" si="750"/>
        <v>0.39462499999997042</v>
      </c>
      <c r="F3162">
        <f t="shared" si="751"/>
        <v>101325</v>
      </c>
      <c r="H3162">
        <f t="shared" si="749"/>
        <v>0.39462499999997042</v>
      </c>
      <c r="I3162">
        <f t="shared" si="737"/>
        <v>221.99999999858119</v>
      </c>
      <c r="J3162">
        <f t="shared" si="738"/>
        <v>5.5257690968159204E-2</v>
      </c>
      <c r="K3162">
        <f t="shared" si="739"/>
        <v>-17.770054605420533</v>
      </c>
      <c r="L3162">
        <f t="shared" si="740"/>
        <v>4.314478795189046E-4</v>
      </c>
      <c r="M3162">
        <f>J3162/SQRT('Exhaust Gas Math'!$E$14*$B$21*$B$23)</f>
        <v>9.3808683888097833E-4</v>
      </c>
      <c r="N3162">
        <f t="shared" si="741"/>
        <v>6.335573678904538E-2</v>
      </c>
      <c r="O3162">
        <f t="shared" si="742"/>
        <v>4.4907930081614572E-4</v>
      </c>
      <c r="P3162">
        <f t="shared" si="743"/>
        <v>1</v>
      </c>
      <c r="Q3162">
        <f>($B$16/2)*(COS((ACOS((2*'Intake Valve Fxn Scratch'!$B$1)/$B$16-1)/($B$17/2))*(I3162-($B$17/2)))+1)*P3162</f>
        <v>2.7098490860534598E-3</v>
      </c>
      <c r="R3162">
        <f t="shared" si="744"/>
        <v>0.35655909027019206</v>
      </c>
      <c r="S3162">
        <f t="shared" si="745"/>
        <v>5.3107798614827797E-4</v>
      </c>
      <c r="T3162">
        <f>S3162*'Exhaust Gas Math'!$C$14</f>
        <v>6.2917738697487909E-4</v>
      </c>
      <c r="U3162">
        <f>(T3162/'Exhaust Gas Math'!$B$14)+('Exhaust Gas Math'!$D$10)</f>
        <v>2.2158832314295929E-2</v>
      </c>
      <c r="V3162">
        <f>('Exhaust Gas Math'!$E$10*(2.53982214E-12*V3161^4 - 0.0000000071629564556*V3161^3 + 7.56281407226508E-06*V3161^2 - 0.00322508455050905*V3161 + 1.62997098133725)*$B$24+T3162*'Exhaust Gas Math'!$D$14*$B$23)/('Exhaust Gas Math'!$E$10*(2.53982214E-12*V3161^4 - 0.0000000071629564556*V3161^3 + 7.56281407226508E-06*V3161^2 - 0.00322508455050905*V3161 + 1.62997098133725)+T3162*'Exhaust Gas Math'!$D$14)</f>
        <v>310.14862761277925</v>
      </c>
      <c r="W3162">
        <f>(353.3116967483*V3162^-1.0020802909)*('Exhaust Gas Math'!$E$10/(T3162+'Exhaust Gas Math'!$E$10))+(357.4500179626*V3162^-1.0038444015 )*(T3162/(T3162+'Exhaust Gas Math'!$E$10))</f>
        <v>1.1273484574003838</v>
      </c>
      <c r="X3162">
        <f t="shared" si="746"/>
        <v>177.99413976301503</v>
      </c>
      <c r="Y3162">
        <f t="shared" si="747"/>
        <v>132440.99467470529</v>
      </c>
      <c r="Z3162">
        <f t="shared" si="748"/>
        <v>101325</v>
      </c>
    </row>
    <row r="3163" spans="5:26" x14ac:dyDescent="0.2">
      <c r="E3163">
        <f t="shared" si="750"/>
        <v>0.3947499999999704</v>
      </c>
      <c r="F3163">
        <f t="shared" si="751"/>
        <v>101325</v>
      </c>
      <c r="H3163">
        <f t="shared" si="749"/>
        <v>0.3947499999999704</v>
      </c>
      <c r="I3163">
        <f t="shared" si="737"/>
        <v>227.99999999857755</v>
      </c>
      <c r="J3163">
        <f t="shared" si="738"/>
        <v>5.291144022215942E-2</v>
      </c>
      <c r="K3163">
        <f t="shared" si="739"/>
        <v>-19.735645034081283</v>
      </c>
      <c r="L3163">
        <f t="shared" si="740"/>
        <v>4.1481714175223207E-4</v>
      </c>
      <c r="M3163">
        <f>J3163/SQRT('Exhaust Gas Math'!$E$14*$B$21*$B$23)</f>
        <v>8.9825551572986554E-4</v>
      </c>
      <c r="N3163">
        <f t="shared" si="741"/>
        <v>6.3284913265740622E-2</v>
      </c>
      <c r="O3163">
        <f t="shared" si="742"/>
        <v>4.4857728821335745E-4</v>
      </c>
      <c r="P3163">
        <f t="shared" si="743"/>
        <v>1</v>
      </c>
      <c r="Q3163">
        <f>($B$16/2)*(COS((ACOS((2*'Intake Valve Fxn Scratch'!$B$1)/$B$16-1)/($B$17/2))*(I3163-($B$17/2)))+1)*P3163</f>
        <v>2.2987793364384512E-3</v>
      </c>
      <c r="R3163">
        <f t="shared" si="744"/>
        <v>0.30247096532084883</v>
      </c>
      <c r="S3163">
        <f t="shared" si="745"/>
        <v>5.308440397327756E-4</v>
      </c>
      <c r="T3163">
        <f>S3163*'Exhaust Gas Math'!$C$14</f>
        <v>6.2890022656108473E-4</v>
      </c>
      <c r="U3163">
        <f>(T3163/'Exhaust Gas Math'!$B$14)+('Exhaust Gas Math'!$D$10)</f>
        <v>2.2149265161593327E-2</v>
      </c>
      <c r="V3163">
        <f>('Exhaust Gas Math'!$E$10*(2.53982214E-12*V3162^4 - 0.0000000071629564556*V3162^3 + 7.56281407226508E-06*V3162^2 - 0.00322508455050905*V3162 + 1.62997098133725)*$B$24+T3163*'Exhaust Gas Math'!$D$14*$B$23)/('Exhaust Gas Math'!$E$10*(2.53982214E-12*V3162^4 - 0.0000000071629564556*V3162^3 + 7.56281407226508E-06*V3162^2 - 0.00322508455050905*V3162 + 1.62997098133725)+T3163*'Exhaust Gas Math'!$D$14)</f>
        <v>310.15403660183313</v>
      </c>
      <c r="W3163">
        <f>(353.3116967483*V3163^-1.0020802909)*('Exhaust Gas Math'!$E$10/(T3163+'Exhaust Gas Math'!$E$10))+(357.4500179626*V3163^-1.0038444015 )*(T3163/(T3163+'Exhaust Gas Math'!$E$10))</f>
        <v>1.1273287118595816</v>
      </c>
      <c r="X3163">
        <f t="shared" si="746"/>
        <v>219.54483437293655</v>
      </c>
      <c r="Y3163">
        <f t="shared" si="747"/>
        <v>137693.71052446769</v>
      </c>
      <c r="Z3163">
        <f t="shared" si="748"/>
        <v>101325</v>
      </c>
    </row>
    <row r="3164" spans="5:26" x14ac:dyDescent="0.2">
      <c r="E3164">
        <f t="shared" si="750"/>
        <v>0.39487499999997039</v>
      </c>
      <c r="F3164">
        <f t="shared" si="751"/>
        <v>101325</v>
      </c>
      <c r="H3164">
        <f t="shared" si="749"/>
        <v>0.39487499999997039</v>
      </c>
      <c r="I3164">
        <f t="shared" si="737"/>
        <v>233.99999999857755</v>
      </c>
      <c r="J3164">
        <f t="shared" si="738"/>
        <v>5.0332792498307827E-2</v>
      </c>
      <c r="K3164">
        <f t="shared" si="739"/>
        <v>-21.485007605798458</v>
      </c>
      <c r="L3164">
        <f t="shared" si="740"/>
        <v>3.9653912344531452E-4</v>
      </c>
      <c r="M3164">
        <f>J3164/SQRT('Exhaust Gas Math'!$E$14*$B$21*$B$23)</f>
        <v>8.5447888573550955E-4</v>
      </c>
      <c r="N3164">
        <f t="shared" si="741"/>
        <v>6.258939519689681E-2</v>
      </c>
      <c r="O3164">
        <f t="shared" si="742"/>
        <v>4.4364730422309342E-4</v>
      </c>
      <c r="P3164">
        <f t="shared" si="743"/>
        <v>1</v>
      </c>
      <c r="Q3164">
        <f>($B$16/2)*(COS((ACOS((2*'Intake Valve Fxn Scratch'!$B$1)/$B$16-1)/($B$17/2))*(I3164-($B$17/2)))+1)*P3164</f>
        <v>1.9075968032430085E-3</v>
      </c>
      <c r="R3164">
        <f t="shared" si="744"/>
        <v>0.25099957937408007</v>
      </c>
      <c r="S3164">
        <f t="shared" si="745"/>
        <v>5.2893754071610714E-4</v>
      </c>
      <c r="T3164">
        <f>S3164*'Exhaust Gas Math'!$C$14</f>
        <v>6.2664156380182147E-4</v>
      </c>
      <c r="U3164">
        <f>(T3164/'Exhaust Gas Math'!$B$14)+('Exhaust Gas Math'!$D$10)</f>
        <v>2.2071299584815168E-2</v>
      </c>
      <c r="V3164">
        <f>('Exhaust Gas Math'!$E$10*(2.53982214E-12*V3163^4 - 0.0000000071629564556*V3163^3 + 7.56281407226508E-06*V3163^2 - 0.00322508455050905*V3163 + 1.62997098133725)*$B$24+T3164*'Exhaust Gas Math'!$D$14*$B$23)/('Exhaust Gas Math'!$E$10*(2.53982214E-12*V3163^4 - 0.0000000071629564556*V3163^3 + 7.56281407226508E-06*V3163^2 - 0.00322508455050905*V3163 + 1.62997098133725)+T3164*'Exhaust Gas Math'!$D$14)</f>
        <v>310.19716169887766</v>
      </c>
      <c r="W3164">
        <f>(353.3116967483*V3164^-1.0020802909)*('Exhaust Gas Math'!$E$10/(T3164+'Exhaust Gas Math'!$E$10))+(357.4500179626*V3164^-1.0038444015 )*(T3164/(T3164+'Exhaust Gas Math'!$E$10))</f>
        <v>1.1271713061267568</v>
      </c>
      <c r="X3164">
        <f t="shared" si="746"/>
        <v>260.15426638084205</v>
      </c>
      <c r="Y3164">
        <f t="shared" si="747"/>
        <v>143553.47866707257</v>
      </c>
      <c r="Z3164">
        <f t="shared" si="748"/>
        <v>101325</v>
      </c>
    </row>
    <row r="3165" spans="5:26" x14ac:dyDescent="0.2">
      <c r="E3165">
        <f t="shared" si="750"/>
        <v>0.39499999999997037</v>
      </c>
      <c r="F3165">
        <f t="shared" si="751"/>
        <v>101325</v>
      </c>
      <c r="H3165">
        <f t="shared" si="749"/>
        <v>0.39499999999997037</v>
      </c>
      <c r="I3165">
        <f t="shared" si="737"/>
        <v>239.99999999857755</v>
      </c>
      <c r="J3165">
        <f t="shared" si="738"/>
        <v>4.7550000000680867E-2</v>
      </c>
      <c r="K3165">
        <f t="shared" si="739"/>
        <v>-22.998975938160559</v>
      </c>
      <c r="L3165">
        <f t="shared" si="740"/>
        <v>3.7681408239162396E-4</v>
      </c>
      <c r="M3165">
        <f>J3165/SQRT('Exhaust Gas Math'!$E$14*$B$21*$B$23)</f>
        <v>8.0723657481692975E-4</v>
      </c>
      <c r="N3165">
        <f t="shared" si="741"/>
        <v>6.1244119152719434E-2</v>
      </c>
      <c r="O3165">
        <f t="shared" si="742"/>
        <v>4.3411169378049897E-4</v>
      </c>
      <c r="P3165">
        <f t="shared" si="743"/>
        <v>1</v>
      </c>
      <c r="Q3165">
        <f>($B$16/2)*(COS((ACOS((2*'Intake Valve Fxn Scratch'!$B$1)/$B$16-1)/($B$17/2))*(I3165-($B$17/2)))+1)*P3165</f>
        <v>1.5414836238347572E-3</v>
      </c>
      <c r="R3165">
        <f t="shared" si="744"/>
        <v>0.20282679260983649</v>
      </c>
      <c r="S3165">
        <f t="shared" si="745"/>
        <v>5.2595770784545507E-4</v>
      </c>
      <c r="T3165">
        <f>S3165*'Exhaust Gas Math'!$C$14</f>
        <v>6.2311130363649949E-4</v>
      </c>
      <c r="U3165">
        <f>(T3165/'Exhaust Gas Math'!$B$14)+('Exhaust Gas Math'!$D$10)</f>
        <v>2.1949440414455419E-2</v>
      </c>
      <c r="V3165">
        <f>('Exhaust Gas Math'!$E$10*(2.53982214E-12*V3164^4 - 0.0000000071629564556*V3164^3 + 7.56281407226508E-06*V3164^2 - 0.00322508455050905*V3164 + 1.62997098133725)*$B$24+T3165*'Exhaust Gas Math'!$D$14*$B$23)/('Exhaust Gas Math'!$E$10*(2.53982214E-12*V3164^4 - 0.0000000071629564556*V3164^3 + 7.56281407226508E-06*V3164^2 - 0.00322508455050905*V3164 + 1.62997098133725)+T3165*'Exhaust Gas Math'!$D$14)</f>
        <v>310.26507546835205</v>
      </c>
      <c r="W3165">
        <f>(353.3116967483*V3165^-1.0020802909)*('Exhaust Gas Math'!$E$10/(T3165+'Exhaust Gas Math'!$E$10))+(357.4500179626*V3165^-1.0038444015 )*(T3165/(T3165+'Exhaust Gas Math'!$E$10))</f>
        <v>1.1269235109749309</v>
      </c>
      <c r="X3165">
        <f t="shared" si="746"/>
        <v>298.04472633841124</v>
      </c>
      <c r="Y3165">
        <f t="shared" si="747"/>
        <v>150266.87617840912</v>
      </c>
      <c r="Z3165">
        <f t="shared" si="748"/>
        <v>101325</v>
      </c>
    </row>
    <row r="3166" spans="5:26" x14ac:dyDescent="0.2">
      <c r="E3166">
        <f t="shared" si="750"/>
        <v>0.39512499999997036</v>
      </c>
      <c r="F3166">
        <f t="shared" si="751"/>
        <v>101325</v>
      </c>
      <c r="H3166">
        <f t="shared" si="749"/>
        <v>0.39512499999997036</v>
      </c>
      <c r="I3166">
        <f t="shared" si="737"/>
        <v>245.99999999857755</v>
      </c>
      <c r="J3166">
        <f t="shared" si="738"/>
        <v>4.4593551586220671E-2</v>
      </c>
      <c r="K3166">
        <f t="shared" si="739"/>
        <v>-24.260962677298973</v>
      </c>
      <c r="L3166">
        <f t="shared" si="740"/>
        <v>3.5585813026868453E-4</v>
      </c>
      <c r="M3166">
        <f>J3166/SQRT('Exhaust Gas Math'!$E$14*$B$21*$B$23)</f>
        <v>7.5704617961866233E-4</v>
      </c>
      <c r="N3166">
        <f t="shared" si="741"/>
        <v>5.9246088902900888E-2</v>
      </c>
      <c r="O3166">
        <f t="shared" si="742"/>
        <v>4.1994921895070319E-4</v>
      </c>
      <c r="P3166">
        <f t="shared" si="743"/>
        <v>1</v>
      </c>
      <c r="Q3166">
        <f>($B$16/2)*(COS((ACOS((2*'Intake Valve Fxn Scratch'!$B$1)/$B$16-1)/($B$17/2))*(I3166-($B$17/2)))+1)*P3166</f>
        <v>1.2052898327287889E-3</v>
      </c>
      <c r="R3166">
        <f t="shared" si="744"/>
        <v>0.15859076746431433</v>
      </c>
      <c r="S3166">
        <f t="shared" si="745"/>
        <v>5.2249723747698244E-4</v>
      </c>
      <c r="T3166">
        <f>S3166*'Exhaust Gas Math'!$C$14</f>
        <v>6.1901162381371025E-4</v>
      </c>
      <c r="U3166">
        <f>(T3166/'Exhaust Gas Math'!$B$14)+('Exhaust Gas Math'!$D$10)</f>
        <v>2.1807925750223826E-2</v>
      </c>
      <c r="V3166">
        <f>('Exhaust Gas Math'!$E$10*(2.53982214E-12*V3165^4 - 0.0000000071629564556*V3165^3 + 7.56281407226508E-06*V3165^2 - 0.00322508455050905*V3165 + 1.62997098133725)*$B$24+T3166*'Exhaust Gas Math'!$D$14*$B$23)/('Exhaust Gas Math'!$E$10*(2.53982214E-12*V3165^4 - 0.0000000071629564556*V3165^3 + 7.56281407226508E-06*V3165^2 - 0.00322508455050905*V3165 + 1.62997098133725)+T3166*'Exhaust Gas Math'!$D$14)</f>
        <v>310.34484558849817</v>
      </c>
      <c r="W3166">
        <f>(353.3116967483*V3166^-1.0020802909)*('Exhaust Gas Math'!$E$10/(T3166+'Exhaust Gas Math'!$E$10))+(357.4500179626*V3166^-1.0038444015 )*(T3166/(T3166+'Exhaust Gas Math'!$E$10))</f>
        <v>1.1266325946186768</v>
      </c>
      <c r="X3166">
        <f t="shared" si="746"/>
        <v>331.56476734304653</v>
      </c>
      <c r="Y3166">
        <f t="shared" si="747"/>
        <v>158130.64480985346</v>
      </c>
      <c r="Z3166">
        <f t="shared" si="748"/>
        <v>101325</v>
      </c>
    </row>
    <row r="3167" spans="5:26" x14ac:dyDescent="0.2">
      <c r="E3167">
        <f t="shared" si="750"/>
        <v>0.39524999999997035</v>
      </c>
      <c r="F3167">
        <f t="shared" si="751"/>
        <v>101325</v>
      </c>
      <c r="H3167">
        <f t="shared" si="749"/>
        <v>0.39524999999997035</v>
      </c>
      <c r="I3167">
        <f t="shared" si="737"/>
        <v>251.99999999857755</v>
      </c>
      <c r="J3167">
        <f t="shared" si="738"/>
        <v>4.1495838722434376E-2</v>
      </c>
      <c r="K3167">
        <f t="shared" si="739"/>
        <v>-25.257141232411527</v>
      </c>
      <c r="L3167">
        <f t="shared" si="740"/>
        <v>3.9769296294121147E-5</v>
      </c>
      <c r="M3167">
        <f>J3167/SQRT('Exhaust Gas Math'!$E$14*$B$21*$B$23)</f>
        <v>7.0445759661354375E-4</v>
      </c>
      <c r="N3167">
        <f t="shared" si="741"/>
        <v>5.6616440724956758E-2</v>
      </c>
      <c r="O3167">
        <f t="shared" si="742"/>
        <v>0</v>
      </c>
      <c r="P3167">
        <f t="shared" si="743"/>
        <v>0</v>
      </c>
      <c r="Q3167">
        <f>($B$16/2)*(COS((ACOS((2*'Intake Valve Fxn Scratch'!$B$1)/$B$16-1)/($B$17/2))*(I3167-($B$17/2)))+1)*P3167</f>
        <v>0</v>
      </c>
      <c r="R3167">
        <f t="shared" si="744"/>
        <v>0</v>
      </c>
      <c r="S3167">
        <f t="shared" si="745"/>
        <v>0</v>
      </c>
      <c r="T3167">
        <f>S3167*'Exhaust Gas Math'!$C$14</f>
        <v>0</v>
      </c>
      <c r="U3167">
        <f>(T3167/'Exhaust Gas Math'!$B$14)+('Exhaust Gas Math'!$D$10)</f>
        <v>4.4059320573952224E-4</v>
      </c>
      <c r="V3167">
        <f>('Exhaust Gas Math'!$E$10*(2.53982214E-12*V3166^4 - 0.0000000071629564556*V3166^3 + 7.56281407226508E-06*V3166^2 - 0.00322508455050905*V3166 + 1.62997098133725)*$B$24+T3167*'Exhaust Gas Math'!$D$14*$B$23)/('Exhaust Gas Math'!$E$10*(2.53982214E-12*V3166^4 - 0.0000000071629564556*V3166^3 + 7.56281407226508E-06*V3166^2 - 0.00322508455050905*V3166 + 1.62997098133725)+T3167*'Exhaust Gas Math'!$D$14)</f>
        <v>1100</v>
      </c>
      <c r="W3167">
        <f>(353.3116967483*V3167^-1.0020802909)*('Exhaust Gas Math'!$E$10/(T3167+'Exhaust Gas Math'!$E$10))+(357.4500179626*V3167^-1.0038444015 )*(T3167/(T3167+'Exhaust Gas Math'!$E$10))</f>
        <v>0.31654710700089367</v>
      </c>
      <c r="X3167">
        <f t="shared" si="746"/>
        <v>0</v>
      </c>
      <c r="Y3167">
        <f t="shared" si="747"/>
        <v>101325</v>
      </c>
      <c r="Z3167">
        <f t="shared" si="748"/>
        <v>101325</v>
      </c>
    </row>
    <row r="3168" spans="5:26" x14ac:dyDescent="0.2">
      <c r="E3168">
        <f t="shared" si="750"/>
        <v>0.39537499999997033</v>
      </c>
      <c r="F3168">
        <f t="shared" si="751"/>
        <v>101325</v>
      </c>
      <c r="H3168">
        <f t="shared" si="749"/>
        <v>0.39537499999997033</v>
      </c>
      <c r="I3168">
        <f t="shared" si="737"/>
        <v>257.99999999857755</v>
      </c>
      <c r="J3168">
        <f t="shared" si="738"/>
        <v>3.8290800599692379E-2</v>
      </c>
      <c r="K3168">
        <f t="shared" si="739"/>
        <v>-25.976597262785724</v>
      </c>
      <c r="L3168">
        <f t="shared" si="740"/>
        <v>3.9769296294121147E-5</v>
      </c>
      <c r="M3168">
        <f>J3168/SQRT('Exhaust Gas Math'!$E$14*$B$21*$B$23)</f>
        <v>6.5004699732179008E-4</v>
      </c>
      <c r="N3168">
        <f t="shared" si="741"/>
        <v>5.3401053070776597E-2</v>
      </c>
      <c r="O3168">
        <f t="shared" si="742"/>
        <v>0</v>
      </c>
      <c r="P3168">
        <f t="shared" si="743"/>
        <v>0</v>
      </c>
      <c r="Q3168">
        <f>($B$16/2)*(COS((ACOS((2*'Intake Valve Fxn Scratch'!$B$1)/$B$16-1)/($B$17/2))*(I3168-($B$17/2)))+1)*P3168</f>
        <v>0</v>
      </c>
      <c r="R3168">
        <f t="shared" si="744"/>
        <v>0</v>
      </c>
      <c r="S3168">
        <f t="shared" si="745"/>
        <v>0</v>
      </c>
      <c r="T3168">
        <f>S3168*'Exhaust Gas Math'!$C$14</f>
        <v>0</v>
      </c>
      <c r="U3168">
        <f>(T3168/'Exhaust Gas Math'!$B$14)+('Exhaust Gas Math'!$D$10)</f>
        <v>4.4059320573952224E-4</v>
      </c>
      <c r="V3168">
        <f>('Exhaust Gas Math'!$E$10*(2.53982214E-12*V3167^4 - 0.0000000071629564556*V3167^3 + 7.56281407226508E-06*V3167^2 - 0.00322508455050905*V3167 + 1.62997098133725)*$B$24+T3168*'Exhaust Gas Math'!$D$14*$B$23)/('Exhaust Gas Math'!$E$10*(2.53982214E-12*V3167^4 - 0.0000000071629564556*V3167^3 + 7.56281407226508E-06*V3167^2 - 0.00322508455050905*V3167 + 1.62997098133725)+T3168*'Exhaust Gas Math'!$D$14)</f>
        <v>1100</v>
      </c>
      <c r="W3168">
        <f>(353.3116967483*V3168^-1.0020802909)*('Exhaust Gas Math'!$E$10/(T3168+'Exhaust Gas Math'!$E$10))+(357.4500179626*V3168^-1.0038444015 )*(T3168/(T3168+'Exhaust Gas Math'!$E$10))</f>
        <v>0.31654710700089367</v>
      </c>
      <c r="X3168">
        <f t="shared" si="746"/>
        <v>0</v>
      </c>
      <c r="Y3168">
        <f t="shared" si="747"/>
        <v>101325</v>
      </c>
      <c r="Z3168">
        <f t="shared" si="748"/>
        <v>101325</v>
      </c>
    </row>
    <row r="3169" spans="5:26" x14ac:dyDescent="0.2">
      <c r="E3169">
        <f t="shared" si="750"/>
        <v>0.39549999999997032</v>
      </c>
      <c r="F3169">
        <f t="shared" si="751"/>
        <v>101325</v>
      </c>
      <c r="H3169">
        <f t="shared" si="749"/>
        <v>0.39549999999997032</v>
      </c>
      <c r="I3169">
        <f t="shared" si="737"/>
        <v>263.99999999857391</v>
      </c>
      <c r="J3169">
        <f t="shared" si="738"/>
        <v>3.5013552286368231E-2</v>
      </c>
      <c r="K3169">
        <f t="shared" si="739"/>
        <v>-26.411448257596149</v>
      </c>
      <c r="L3169">
        <f t="shared" si="740"/>
        <v>3.9769296294121147E-5</v>
      </c>
      <c r="M3169">
        <f>J3169/SQRT('Exhaust Gas Math'!$E$14*$B$21*$B$23)</f>
        <v>5.9441051565545017E-4</v>
      </c>
      <c r="N3169">
        <f t="shared" si="741"/>
        <v>4.9669531179824061E-2</v>
      </c>
      <c r="O3169">
        <f t="shared" si="742"/>
        <v>0</v>
      </c>
      <c r="P3169">
        <f t="shared" si="743"/>
        <v>0</v>
      </c>
      <c r="Q3169">
        <f>($B$16/2)*(COS((ACOS((2*'Intake Valve Fxn Scratch'!$B$1)/$B$16-1)/($B$17/2))*(I3169-($B$17/2)))+1)*P3169</f>
        <v>0</v>
      </c>
      <c r="R3169">
        <f t="shared" si="744"/>
        <v>0</v>
      </c>
      <c r="S3169">
        <f t="shared" si="745"/>
        <v>0</v>
      </c>
      <c r="T3169">
        <f>S3169*'Exhaust Gas Math'!$C$14</f>
        <v>0</v>
      </c>
      <c r="U3169">
        <f>(T3169/'Exhaust Gas Math'!$B$14)+('Exhaust Gas Math'!$D$10)</f>
        <v>4.4059320573952224E-4</v>
      </c>
      <c r="V3169">
        <f>('Exhaust Gas Math'!$E$10*(2.53982214E-12*V3168^4 - 0.0000000071629564556*V3168^3 + 7.56281407226508E-06*V3168^2 - 0.00322508455050905*V3168 + 1.62997098133725)*$B$24+T3169*'Exhaust Gas Math'!$D$14*$B$23)/('Exhaust Gas Math'!$E$10*(2.53982214E-12*V3168^4 - 0.0000000071629564556*V3168^3 + 7.56281407226508E-06*V3168^2 - 0.00322508455050905*V3168 + 1.62997098133725)+T3169*'Exhaust Gas Math'!$D$14)</f>
        <v>1100</v>
      </c>
      <c r="W3169">
        <f>(353.3116967483*V3169^-1.0020802909)*('Exhaust Gas Math'!$E$10/(T3169+'Exhaust Gas Math'!$E$10))+(357.4500179626*V3169^-1.0038444015 )*(T3169/(T3169+'Exhaust Gas Math'!$E$10))</f>
        <v>0.31654710700089367</v>
      </c>
      <c r="X3169">
        <f t="shared" si="746"/>
        <v>0</v>
      </c>
      <c r="Y3169">
        <f t="shared" si="747"/>
        <v>101325</v>
      </c>
      <c r="Z3169">
        <f t="shared" si="748"/>
        <v>101325</v>
      </c>
    </row>
    <row r="3170" spans="5:26" x14ac:dyDescent="0.2">
      <c r="E3170">
        <f t="shared" si="750"/>
        <v>0.39562499999997031</v>
      </c>
      <c r="F3170">
        <f t="shared" si="751"/>
        <v>101325</v>
      </c>
      <c r="H3170">
        <f t="shared" si="749"/>
        <v>0.39562499999997031</v>
      </c>
      <c r="I3170">
        <f t="shared" si="737"/>
        <v>269.99999999857391</v>
      </c>
      <c r="J3170">
        <f t="shared" si="738"/>
        <v>3.1700000000787459E-2</v>
      </c>
      <c r="K3170">
        <f t="shared" si="739"/>
        <v>-26.556929898345718</v>
      </c>
      <c r="L3170">
        <f t="shared" si="740"/>
        <v>3.9769296294121147E-5</v>
      </c>
      <c r="M3170">
        <f>J3170/SQRT('Exhaust Gas Math'!$E$14*$B$21*$B$23)</f>
        <v>5.3815771655028237E-4</v>
      </c>
      <c r="N3170">
        <f t="shared" si="741"/>
        <v>4.5512549562642203E-2</v>
      </c>
      <c r="O3170">
        <f t="shared" si="742"/>
        <v>0</v>
      </c>
      <c r="P3170">
        <f t="shared" si="743"/>
        <v>0</v>
      </c>
      <c r="Q3170">
        <f>($B$16/2)*(COS((ACOS((2*'Intake Valve Fxn Scratch'!$B$1)/$B$16-1)/($B$17/2))*(I3170-($B$17/2)))+1)*P3170</f>
        <v>0</v>
      </c>
      <c r="R3170">
        <f t="shared" si="744"/>
        <v>0</v>
      </c>
      <c r="S3170">
        <f t="shared" si="745"/>
        <v>0</v>
      </c>
      <c r="T3170">
        <f>S3170*'Exhaust Gas Math'!$C$14</f>
        <v>0</v>
      </c>
      <c r="U3170">
        <f>(T3170/'Exhaust Gas Math'!$B$14)+('Exhaust Gas Math'!$D$10)</f>
        <v>4.4059320573952224E-4</v>
      </c>
      <c r="V3170">
        <f>('Exhaust Gas Math'!$E$10*(2.53982214E-12*V3169^4 - 0.0000000071629564556*V3169^3 + 7.56281407226508E-06*V3169^2 - 0.00322508455050905*V3169 + 1.62997098133725)*$B$24+T3170*'Exhaust Gas Math'!$D$14*$B$23)/('Exhaust Gas Math'!$E$10*(2.53982214E-12*V3169^4 - 0.0000000071629564556*V3169^3 + 7.56281407226508E-06*V3169^2 - 0.00322508455050905*V3169 + 1.62997098133725)+T3170*'Exhaust Gas Math'!$D$14)</f>
        <v>1100</v>
      </c>
      <c r="W3170">
        <f>(353.3116967483*V3170^-1.0020802909)*('Exhaust Gas Math'!$E$10/(T3170+'Exhaust Gas Math'!$E$10))+(357.4500179626*V3170^-1.0038444015 )*(T3170/(T3170+'Exhaust Gas Math'!$E$10))</f>
        <v>0.31654710700089367</v>
      </c>
      <c r="X3170">
        <f t="shared" si="746"/>
        <v>0</v>
      </c>
      <c r="Y3170">
        <f t="shared" si="747"/>
        <v>101325</v>
      </c>
      <c r="Z3170">
        <f t="shared" si="748"/>
        <v>101325</v>
      </c>
    </row>
    <row r="3171" spans="5:26" x14ac:dyDescent="0.2">
      <c r="E3171">
        <f t="shared" si="750"/>
        <v>0.39574999999997029</v>
      </c>
      <c r="F3171">
        <f t="shared" si="751"/>
        <v>101325</v>
      </c>
      <c r="H3171">
        <f t="shared" si="749"/>
        <v>0.39574999999997029</v>
      </c>
      <c r="I3171">
        <f t="shared" si="737"/>
        <v>275.99999999857391</v>
      </c>
      <c r="J3171">
        <f t="shared" si="738"/>
        <v>2.8386447715199856E-2</v>
      </c>
      <c r="K3171">
        <f t="shared" si="739"/>
        <v>-26.411448257734225</v>
      </c>
      <c r="L3171">
        <f t="shared" si="740"/>
        <v>3.9769296294121147E-5</v>
      </c>
      <c r="M3171">
        <f>J3171/SQRT('Exhaust Gas Math'!$E$14*$B$21*$B$23)</f>
        <v>4.8190491744499851E-4</v>
      </c>
      <c r="N3171">
        <f t="shared" si="741"/>
        <v>4.1037700629231108E-2</v>
      </c>
      <c r="O3171">
        <f t="shared" si="742"/>
        <v>0</v>
      </c>
      <c r="P3171">
        <f t="shared" si="743"/>
        <v>0</v>
      </c>
      <c r="Q3171">
        <f>($B$16/2)*(COS((ACOS((2*'Intake Valve Fxn Scratch'!$B$1)/$B$16-1)/($B$17/2))*(I3171-($B$17/2)))+1)*P3171</f>
        <v>0</v>
      </c>
      <c r="R3171">
        <f t="shared" si="744"/>
        <v>0</v>
      </c>
      <c r="S3171">
        <f t="shared" si="745"/>
        <v>0</v>
      </c>
      <c r="T3171">
        <f>S3171*'Exhaust Gas Math'!$C$14</f>
        <v>0</v>
      </c>
      <c r="U3171">
        <f>(T3171/'Exhaust Gas Math'!$B$14)+('Exhaust Gas Math'!$D$10)</f>
        <v>4.4059320573952224E-4</v>
      </c>
      <c r="V3171">
        <f>('Exhaust Gas Math'!$E$10*(2.53982214E-12*V3170^4 - 0.0000000071629564556*V3170^3 + 7.56281407226508E-06*V3170^2 - 0.00322508455050905*V3170 + 1.62997098133725)*$B$24+T3171*'Exhaust Gas Math'!$D$14*$B$23)/('Exhaust Gas Math'!$E$10*(2.53982214E-12*V3170^4 - 0.0000000071629564556*V3170^3 + 7.56281407226508E-06*V3170^2 - 0.00322508455050905*V3170 + 1.62997098133725)+T3171*'Exhaust Gas Math'!$D$14)</f>
        <v>1100</v>
      </c>
      <c r="W3171">
        <f>(353.3116967483*V3171^-1.0020802909)*('Exhaust Gas Math'!$E$10/(T3171+'Exhaust Gas Math'!$E$10))+(357.4500179626*V3171^-1.0038444015 )*(T3171/(T3171+'Exhaust Gas Math'!$E$10))</f>
        <v>0.31654710700089367</v>
      </c>
      <c r="X3171">
        <f t="shared" si="746"/>
        <v>0</v>
      </c>
      <c r="Y3171">
        <f t="shared" si="747"/>
        <v>101325</v>
      </c>
      <c r="Z3171">
        <f t="shared" si="748"/>
        <v>101325</v>
      </c>
    </row>
    <row r="3172" spans="5:26" x14ac:dyDescent="0.2">
      <c r="E3172">
        <f t="shared" si="750"/>
        <v>0.39587499999997028</v>
      </c>
      <c r="F3172">
        <f t="shared" si="751"/>
        <v>101325</v>
      </c>
      <c r="H3172">
        <f t="shared" si="749"/>
        <v>0.39587499999997028</v>
      </c>
      <c r="I3172">
        <f t="shared" si="737"/>
        <v>281.99999999857391</v>
      </c>
      <c r="J3172">
        <f t="shared" si="738"/>
        <v>2.5109199401848126E-2</v>
      </c>
      <c r="K3172">
        <f t="shared" si="739"/>
        <v>-25.976597263060043</v>
      </c>
      <c r="L3172">
        <f t="shared" si="740"/>
        <v>3.9769296294121147E-5</v>
      </c>
      <c r="M3172">
        <f>J3172/SQRT('Exhaust Gas Math'!$E$14*$B$21*$B$23)</f>
        <v>4.2626843577819033E-4</v>
      </c>
      <c r="N3172">
        <f t="shared" si="741"/>
        <v>3.6364153775773324E-2</v>
      </c>
      <c r="O3172">
        <f t="shared" si="742"/>
        <v>0</v>
      </c>
      <c r="P3172">
        <f t="shared" si="743"/>
        <v>0</v>
      </c>
      <c r="Q3172">
        <f>($B$16/2)*(COS((ACOS((2*'Intake Valve Fxn Scratch'!$B$1)/$B$16-1)/($B$17/2))*(I3172-($B$17/2)))+1)*P3172</f>
        <v>0</v>
      </c>
      <c r="R3172">
        <f t="shared" si="744"/>
        <v>0</v>
      </c>
      <c r="S3172">
        <f t="shared" si="745"/>
        <v>0</v>
      </c>
      <c r="T3172">
        <f>S3172*'Exhaust Gas Math'!$C$14</f>
        <v>0</v>
      </c>
      <c r="U3172">
        <f>(T3172/'Exhaust Gas Math'!$B$14)+('Exhaust Gas Math'!$D$10)</f>
        <v>4.4059320573952224E-4</v>
      </c>
      <c r="V3172">
        <f>('Exhaust Gas Math'!$E$10*(2.53982214E-12*V3171^4 - 0.0000000071629564556*V3171^3 + 7.56281407226508E-06*V3171^2 - 0.00322508455050905*V3171 + 1.62997098133725)*$B$24+T3172*'Exhaust Gas Math'!$D$14*$B$23)/('Exhaust Gas Math'!$E$10*(2.53982214E-12*V3171^4 - 0.0000000071629564556*V3171^3 + 7.56281407226508E-06*V3171^2 - 0.00322508455050905*V3171 + 1.62997098133725)+T3172*'Exhaust Gas Math'!$D$14)</f>
        <v>1100</v>
      </c>
      <c r="W3172">
        <f>(353.3116967483*V3172^-1.0020802909)*('Exhaust Gas Math'!$E$10/(T3172+'Exhaust Gas Math'!$E$10))+(357.4500179626*V3172^-1.0038444015 )*(T3172/(T3172+'Exhaust Gas Math'!$E$10))</f>
        <v>0.31654710700089367</v>
      </c>
      <c r="X3172">
        <f t="shared" si="746"/>
        <v>0</v>
      </c>
      <c r="Y3172">
        <f t="shared" si="747"/>
        <v>101325</v>
      </c>
      <c r="Z3172">
        <f t="shared" si="748"/>
        <v>101325</v>
      </c>
    </row>
    <row r="3173" spans="5:26" x14ac:dyDescent="0.2">
      <c r="E3173">
        <f t="shared" si="750"/>
        <v>0.39599999999997026</v>
      </c>
      <c r="F3173">
        <f t="shared" si="751"/>
        <v>101325</v>
      </c>
      <c r="H3173">
        <f t="shared" si="749"/>
        <v>0.39599999999997026</v>
      </c>
      <c r="I3173">
        <f t="shared" si="737"/>
        <v>287.99999999857391</v>
      </c>
      <c r="J3173">
        <f t="shared" si="738"/>
        <v>2.1904161279065176E-2</v>
      </c>
      <c r="K3173">
        <f t="shared" si="739"/>
        <v>-25.257141232819713</v>
      </c>
      <c r="L3173">
        <f t="shared" si="740"/>
        <v>3.9769296294121147E-5</v>
      </c>
      <c r="M3173">
        <f>J3173/SQRT('Exhaust Gas Math'!$E$14*$B$21*$B$23)</f>
        <v>3.7185783648574142E-4</v>
      </c>
      <c r="N3173">
        <f t="shared" si="741"/>
        <v>3.1616553880982917E-2</v>
      </c>
      <c r="O3173">
        <f t="shared" si="742"/>
        <v>0</v>
      </c>
      <c r="P3173">
        <f t="shared" si="743"/>
        <v>0</v>
      </c>
      <c r="Q3173">
        <f>($B$16/2)*(COS((ACOS((2*'Intake Valve Fxn Scratch'!$B$1)/$B$16-1)/($B$17/2))*(I3173-($B$17/2)))+1)*P3173</f>
        <v>0</v>
      </c>
      <c r="R3173">
        <f t="shared" si="744"/>
        <v>0</v>
      </c>
      <c r="S3173">
        <f t="shared" si="745"/>
        <v>0</v>
      </c>
      <c r="T3173">
        <f>S3173*'Exhaust Gas Math'!$C$14</f>
        <v>0</v>
      </c>
      <c r="U3173">
        <f>(T3173/'Exhaust Gas Math'!$B$14)+('Exhaust Gas Math'!$D$10)</f>
        <v>4.4059320573952224E-4</v>
      </c>
      <c r="V3173">
        <f>('Exhaust Gas Math'!$E$10*(2.53982214E-12*V3172^4 - 0.0000000071629564556*V3172^3 + 7.56281407226508E-06*V3172^2 - 0.00322508455050905*V3172 + 1.62997098133725)*$B$24+T3173*'Exhaust Gas Math'!$D$14*$B$23)/('Exhaust Gas Math'!$E$10*(2.53982214E-12*V3172^4 - 0.0000000071629564556*V3172^3 + 7.56281407226508E-06*V3172^2 - 0.00322508455050905*V3172 + 1.62997098133725)+T3173*'Exhaust Gas Math'!$D$14)</f>
        <v>1100</v>
      </c>
      <c r="W3173">
        <f>(353.3116967483*V3173^-1.0020802909)*('Exhaust Gas Math'!$E$10/(T3173+'Exhaust Gas Math'!$E$10))+(357.4500179626*V3173^-1.0038444015 )*(T3173/(T3173+'Exhaust Gas Math'!$E$10))</f>
        <v>0.31654710700089367</v>
      </c>
      <c r="X3173">
        <f t="shared" si="746"/>
        <v>0</v>
      </c>
      <c r="Y3173">
        <f t="shared" si="747"/>
        <v>101325</v>
      </c>
      <c r="Z3173">
        <f t="shared" si="748"/>
        <v>101325</v>
      </c>
    </row>
    <row r="3174" spans="5:26" x14ac:dyDescent="0.2">
      <c r="E3174">
        <f t="shared" si="750"/>
        <v>0.39612499999997025</v>
      </c>
      <c r="F3174">
        <f t="shared" si="751"/>
        <v>101325</v>
      </c>
      <c r="H3174">
        <f t="shared" si="749"/>
        <v>0.39612499999997025</v>
      </c>
      <c r="I3174">
        <f t="shared" si="737"/>
        <v>293.99999999857027</v>
      </c>
      <c r="J3174">
        <f t="shared" si="738"/>
        <v>1.8806448415218092E-2</v>
      </c>
      <c r="K3174">
        <f t="shared" si="739"/>
        <v>-24.260962677835625</v>
      </c>
      <c r="L3174">
        <f t="shared" si="740"/>
        <v>3.9769296294121147E-5</v>
      </c>
      <c r="M3174">
        <f>J3174/SQRT('Exhaust Gas Math'!$E$14*$B$21*$B$23)</f>
        <v>3.1926925347959095E-4</v>
      </c>
      <c r="N3174">
        <f t="shared" si="741"/>
        <v>2.6918663563703447E-2</v>
      </c>
      <c r="O3174">
        <f t="shared" si="742"/>
        <v>0</v>
      </c>
      <c r="P3174">
        <f t="shared" si="743"/>
        <v>0</v>
      </c>
      <c r="Q3174">
        <f>($B$16/2)*(COS((ACOS((2*'Intake Valve Fxn Scratch'!$B$1)/$B$16-1)/($B$17/2))*(I3174-($B$17/2)))+1)*P3174</f>
        <v>0</v>
      </c>
      <c r="R3174">
        <f t="shared" si="744"/>
        <v>0</v>
      </c>
      <c r="S3174">
        <f t="shared" si="745"/>
        <v>0</v>
      </c>
      <c r="T3174">
        <f>S3174*'Exhaust Gas Math'!$C$14</f>
        <v>0</v>
      </c>
      <c r="U3174">
        <f>(T3174/'Exhaust Gas Math'!$B$14)+('Exhaust Gas Math'!$D$10)</f>
        <v>4.4059320573952224E-4</v>
      </c>
      <c r="V3174">
        <f>('Exhaust Gas Math'!$E$10*(2.53982214E-12*V3173^4 - 0.0000000071629564556*V3173^3 + 7.56281407226508E-06*V3173^2 - 0.00322508455050905*V3173 + 1.62997098133725)*$B$24+T3174*'Exhaust Gas Math'!$D$14*$B$23)/('Exhaust Gas Math'!$E$10*(2.53982214E-12*V3173^4 - 0.0000000071629564556*V3173^3 + 7.56281407226508E-06*V3173^2 - 0.00322508455050905*V3173 + 1.62997098133725)+T3174*'Exhaust Gas Math'!$D$14)</f>
        <v>1100</v>
      </c>
      <c r="W3174">
        <f>(353.3116967483*V3174^-1.0020802909)*('Exhaust Gas Math'!$E$10/(T3174+'Exhaust Gas Math'!$E$10))+(357.4500179626*V3174^-1.0038444015 )*(T3174/(T3174+'Exhaust Gas Math'!$E$10))</f>
        <v>0.31654710700089367</v>
      </c>
      <c r="X3174">
        <f t="shared" si="746"/>
        <v>0</v>
      </c>
      <c r="Y3174">
        <f t="shared" si="747"/>
        <v>101325</v>
      </c>
      <c r="Z3174">
        <f t="shared" si="748"/>
        <v>101325</v>
      </c>
    </row>
    <row r="3175" spans="5:26" x14ac:dyDescent="0.2">
      <c r="E3175">
        <f t="shared" si="750"/>
        <v>0.39624999999997024</v>
      </c>
      <c r="F3175">
        <f t="shared" si="751"/>
        <v>101325</v>
      </c>
      <c r="H3175">
        <f t="shared" si="749"/>
        <v>0.39624999999997024</v>
      </c>
      <c r="I3175">
        <f t="shared" si="737"/>
        <v>299.99999999857027</v>
      </c>
      <c r="J3175">
        <f t="shared" si="738"/>
        <v>1.5850000000684612E-2</v>
      </c>
      <c r="K3175">
        <f t="shared" si="739"/>
        <v>-22.998975938821012</v>
      </c>
      <c r="L3175">
        <f t="shared" si="740"/>
        <v>3.9769296294121147E-5</v>
      </c>
      <c r="M3175">
        <f>J3175/SQRT('Exhaust Gas Math'!$E$14*$B$21*$B$23)</f>
        <v>2.6907885828007935E-4</v>
      </c>
      <c r="N3175">
        <f t="shared" si="741"/>
        <v>2.2387269430607405E-2</v>
      </c>
      <c r="O3175">
        <f t="shared" si="742"/>
        <v>0</v>
      </c>
      <c r="P3175">
        <f t="shared" si="743"/>
        <v>0</v>
      </c>
      <c r="Q3175">
        <f>($B$16/2)*(COS((ACOS((2*'Intake Valve Fxn Scratch'!$B$1)/$B$16-1)/($B$17/2))*(I3175-($B$17/2)))+1)*P3175</f>
        <v>0</v>
      </c>
      <c r="R3175">
        <f t="shared" si="744"/>
        <v>0</v>
      </c>
      <c r="S3175">
        <f t="shared" si="745"/>
        <v>0</v>
      </c>
      <c r="T3175">
        <f>S3175*'Exhaust Gas Math'!$C$14</f>
        <v>0</v>
      </c>
      <c r="U3175">
        <f>(T3175/'Exhaust Gas Math'!$B$14)+('Exhaust Gas Math'!$D$10)</f>
        <v>4.4059320573952224E-4</v>
      </c>
      <c r="V3175">
        <f>('Exhaust Gas Math'!$E$10*(2.53982214E-12*V3174^4 - 0.0000000071629564556*V3174^3 + 7.56281407226508E-06*V3174^2 - 0.00322508455050905*V3174 + 1.62997098133725)*$B$24+T3175*'Exhaust Gas Math'!$D$14*$B$23)/('Exhaust Gas Math'!$E$10*(2.53982214E-12*V3174^4 - 0.0000000071629564556*V3174^3 + 7.56281407226508E-06*V3174^2 - 0.00322508455050905*V3174 + 1.62997098133725)+T3175*'Exhaust Gas Math'!$D$14)</f>
        <v>1100</v>
      </c>
      <c r="W3175">
        <f>(353.3116967483*V3175^-1.0020802909)*('Exhaust Gas Math'!$E$10/(T3175+'Exhaust Gas Math'!$E$10))+(357.4500179626*V3175^-1.0038444015 )*(T3175/(T3175+'Exhaust Gas Math'!$E$10))</f>
        <v>0.31654710700089367</v>
      </c>
      <c r="X3175">
        <f t="shared" si="746"/>
        <v>0</v>
      </c>
      <c r="Y3175">
        <f t="shared" si="747"/>
        <v>101325</v>
      </c>
      <c r="Z3175">
        <f t="shared" si="748"/>
        <v>101325</v>
      </c>
    </row>
    <row r="3176" spans="5:26" x14ac:dyDescent="0.2">
      <c r="E3176">
        <f t="shared" si="750"/>
        <v>0.39637499999997022</v>
      </c>
      <c r="F3176">
        <f t="shared" si="751"/>
        <v>101325</v>
      </c>
      <c r="H3176">
        <f t="shared" si="749"/>
        <v>0.39637499999997022</v>
      </c>
      <c r="I3176">
        <f t="shared" si="737"/>
        <v>305.99999999857027</v>
      </c>
      <c r="J3176">
        <f t="shared" si="738"/>
        <v>1.3067207502967769E-2</v>
      </c>
      <c r="K3176">
        <f t="shared" si="739"/>
        <v>-21.485007606574872</v>
      </c>
      <c r="L3176">
        <f t="shared" si="740"/>
        <v>3.9769296294121147E-5</v>
      </c>
      <c r="M3176">
        <f>J3176/SQRT('Exhaust Gas Math'!$E$14*$B$21*$B$23)</f>
        <v>2.2183654735997364E-4</v>
      </c>
      <c r="N3176">
        <f t="shared" si="741"/>
        <v>1.8126827987198821E-2</v>
      </c>
      <c r="O3176">
        <f t="shared" si="742"/>
        <v>0</v>
      </c>
      <c r="P3176">
        <f t="shared" si="743"/>
        <v>0</v>
      </c>
      <c r="Q3176">
        <f>($B$16/2)*(COS((ACOS((2*'Intake Valve Fxn Scratch'!$B$1)/$B$16-1)/($B$17/2))*(I3176-($B$17/2)))+1)*P3176</f>
        <v>0</v>
      </c>
      <c r="R3176">
        <f t="shared" si="744"/>
        <v>0</v>
      </c>
      <c r="S3176">
        <f t="shared" si="745"/>
        <v>0</v>
      </c>
      <c r="T3176">
        <f>S3176*'Exhaust Gas Math'!$C$14</f>
        <v>0</v>
      </c>
      <c r="U3176">
        <f>(T3176/'Exhaust Gas Math'!$B$14)+('Exhaust Gas Math'!$D$10)</f>
        <v>4.4059320573952224E-4</v>
      </c>
      <c r="V3176">
        <f>('Exhaust Gas Math'!$E$10*(2.53982214E-12*V3175^4 - 0.0000000071629564556*V3175^3 + 7.56281407226508E-06*V3175^2 - 0.00322508455050905*V3175 + 1.62997098133725)*$B$24+T3176*'Exhaust Gas Math'!$D$14*$B$23)/('Exhaust Gas Math'!$E$10*(2.53982214E-12*V3175^4 - 0.0000000071629564556*V3175^3 + 7.56281407226508E-06*V3175^2 - 0.00322508455050905*V3175 + 1.62997098133725)+T3176*'Exhaust Gas Math'!$D$14)</f>
        <v>1100</v>
      </c>
      <c r="W3176">
        <f>(353.3116967483*V3176^-1.0020802909)*('Exhaust Gas Math'!$E$10/(T3176+'Exhaust Gas Math'!$E$10))+(357.4500179626*V3176^-1.0038444015 )*(T3176/(T3176+'Exhaust Gas Math'!$E$10))</f>
        <v>0.31654710700089367</v>
      </c>
      <c r="X3176">
        <f t="shared" si="746"/>
        <v>0</v>
      </c>
      <c r="Y3176">
        <f t="shared" si="747"/>
        <v>101325</v>
      </c>
      <c r="Z3176">
        <f t="shared" si="748"/>
        <v>101325</v>
      </c>
    </row>
    <row r="3177" spans="5:26" x14ac:dyDescent="0.2">
      <c r="E3177">
        <f t="shared" si="750"/>
        <v>0.39649999999997021</v>
      </c>
      <c r="F3177">
        <f t="shared" si="751"/>
        <v>101325</v>
      </c>
      <c r="H3177">
        <f t="shared" si="749"/>
        <v>0.39649999999997021</v>
      </c>
      <c r="I3177">
        <f t="shared" si="737"/>
        <v>311.99999999857027</v>
      </c>
      <c r="J3177">
        <f t="shared" si="738"/>
        <v>1.0488559779012308E-2</v>
      </c>
      <c r="K3177">
        <f t="shared" si="739"/>
        <v>-19.735645034965149</v>
      </c>
      <c r="L3177">
        <f t="shared" si="740"/>
        <v>3.9769296294121147E-5</v>
      </c>
      <c r="M3177">
        <f>J3177/SQRT('Exhaust Gas Math'!$E$14*$B$21*$B$23)</f>
        <v>1.7805991736385434E-4</v>
      </c>
      <c r="N3177">
        <f t="shared" si="741"/>
        <v>1.4225230309707564E-2</v>
      </c>
      <c r="O3177">
        <f t="shared" si="742"/>
        <v>0</v>
      </c>
      <c r="P3177">
        <f t="shared" si="743"/>
        <v>0</v>
      </c>
      <c r="Q3177">
        <f>($B$16/2)*(COS((ACOS((2*'Intake Valve Fxn Scratch'!$B$1)/$B$16-1)/($B$17/2))*(I3177-($B$17/2)))+1)*P3177</f>
        <v>0</v>
      </c>
      <c r="R3177">
        <f t="shared" si="744"/>
        <v>0</v>
      </c>
      <c r="S3177">
        <f t="shared" si="745"/>
        <v>0</v>
      </c>
      <c r="T3177">
        <f>S3177*'Exhaust Gas Math'!$C$14</f>
        <v>0</v>
      </c>
      <c r="U3177">
        <f>(T3177/'Exhaust Gas Math'!$B$14)+('Exhaust Gas Math'!$D$10)</f>
        <v>4.4059320573952224E-4</v>
      </c>
      <c r="V3177">
        <f>('Exhaust Gas Math'!$E$10*(2.53982214E-12*V3176^4 - 0.0000000071629564556*V3176^3 + 7.56281407226508E-06*V3176^2 - 0.00322508455050905*V3176 + 1.62997098133725)*$B$24+T3177*'Exhaust Gas Math'!$D$14*$B$23)/('Exhaust Gas Math'!$E$10*(2.53982214E-12*V3176^4 - 0.0000000071629564556*V3176^3 + 7.56281407226508E-06*V3176^2 - 0.00322508455050905*V3176 + 1.62997098133725)+T3177*'Exhaust Gas Math'!$D$14)</f>
        <v>1100</v>
      </c>
      <c r="W3177">
        <f>(353.3116967483*V3177^-1.0020802909)*('Exhaust Gas Math'!$E$10/(T3177+'Exhaust Gas Math'!$E$10))+(357.4500179626*V3177^-1.0038444015 )*(T3177/(T3177+'Exhaust Gas Math'!$E$10))</f>
        <v>0.31654710700089367</v>
      </c>
      <c r="X3177">
        <f t="shared" si="746"/>
        <v>0</v>
      </c>
      <c r="Y3177">
        <f t="shared" si="747"/>
        <v>101325</v>
      </c>
      <c r="Z3177">
        <f t="shared" si="748"/>
        <v>101325</v>
      </c>
    </row>
    <row r="3178" spans="5:26" x14ac:dyDescent="0.2">
      <c r="E3178">
        <f t="shared" si="750"/>
        <v>0.3966249999999702</v>
      </c>
      <c r="F3178">
        <f t="shared" si="751"/>
        <v>101325</v>
      </c>
      <c r="H3178">
        <f t="shared" si="749"/>
        <v>0.3966249999999702</v>
      </c>
      <c r="I3178">
        <f t="shared" si="737"/>
        <v>317.99999999857027</v>
      </c>
      <c r="J3178">
        <f t="shared" si="738"/>
        <v>8.1423090328958288E-3</v>
      </c>
      <c r="K3178">
        <f t="shared" si="739"/>
        <v>-17.770054606402166</v>
      </c>
      <c r="L3178">
        <f t="shared" si="740"/>
        <v>3.9769296294121147E-5</v>
      </c>
      <c r="M3178">
        <f>J3178/SQRT('Exhaust Gas Math'!$E$14*$B$21*$B$23)</f>
        <v>1.3822859421076049E-4</v>
      </c>
      <c r="N3178">
        <f t="shared" si="741"/>
        <v>1.0750931842287155E-2</v>
      </c>
      <c r="O3178">
        <f t="shared" si="742"/>
        <v>0</v>
      </c>
      <c r="P3178">
        <f t="shared" si="743"/>
        <v>0</v>
      </c>
      <c r="Q3178">
        <f>($B$16/2)*(COS((ACOS((2*'Intake Valve Fxn Scratch'!$B$1)/$B$16-1)/($B$17/2))*(I3178-($B$17/2)))+1)*P3178</f>
        <v>0</v>
      </c>
      <c r="R3178">
        <f t="shared" si="744"/>
        <v>0</v>
      </c>
      <c r="S3178">
        <f t="shared" si="745"/>
        <v>0</v>
      </c>
      <c r="T3178">
        <f>S3178*'Exhaust Gas Math'!$C$14</f>
        <v>0</v>
      </c>
      <c r="U3178">
        <f>(T3178/'Exhaust Gas Math'!$B$14)+('Exhaust Gas Math'!$D$10)</f>
        <v>4.4059320573952224E-4</v>
      </c>
      <c r="V3178">
        <f>('Exhaust Gas Math'!$E$10*(2.53982214E-12*V3177^4 - 0.0000000071629564556*V3177^3 + 7.56281407226508E-06*V3177^2 - 0.00322508455050905*V3177 + 1.62997098133725)*$B$24+T3178*'Exhaust Gas Math'!$D$14*$B$23)/('Exhaust Gas Math'!$E$10*(2.53982214E-12*V3177^4 - 0.0000000071629564556*V3177^3 + 7.56281407226508E-06*V3177^2 - 0.00322508455050905*V3177 + 1.62997098133725)+T3178*'Exhaust Gas Math'!$D$14)</f>
        <v>1100</v>
      </c>
      <c r="W3178">
        <f>(353.3116967483*V3178^-1.0020802909)*('Exhaust Gas Math'!$E$10/(T3178+'Exhaust Gas Math'!$E$10))+(357.4500179626*V3178^-1.0038444015 )*(T3178/(T3178+'Exhaust Gas Math'!$E$10))</f>
        <v>0.31654710700089367</v>
      </c>
      <c r="X3178">
        <f t="shared" si="746"/>
        <v>0</v>
      </c>
      <c r="Y3178">
        <f t="shared" si="747"/>
        <v>101325</v>
      </c>
      <c r="Z3178">
        <f t="shared" si="748"/>
        <v>101325</v>
      </c>
    </row>
    <row r="3179" spans="5:26" x14ac:dyDescent="0.2">
      <c r="E3179">
        <f t="shared" si="750"/>
        <v>0.39674999999997018</v>
      </c>
      <c r="F3179">
        <f t="shared" si="751"/>
        <v>101325</v>
      </c>
      <c r="H3179">
        <f t="shared" si="749"/>
        <v>0.39674999999997018</v>
      </c>
      <c r="I3179">
        <f t="shared" si="737"/>
        <v>323.99999999857027</v>
      </c>
      <c r="J3179">
        <f t="shared" si="738"/>
        <v>6.0541612787787802E-3</v>
      </c>
      <c r="K3179">
        <f t="shared" si="739"/>
        <v>-15.609771740948396</v>
      </c>
      <c r="L3179">
        <f t="shared" si="740"/>
        <v>3.9769296294121147E-5</v>
      </c>
      <c r="M3179">
        <f>J3179/SQRT('Exhaust Gas Math'!$E$14*$B$21*$B$23)</f>
        <v>1.0277897821242244E-4</v>
      </c>
      <c r="N3179">
        <f t="shared" si="741"/>
        <v>7.75154490383205E-3</v>
      </c>
      <c r="O3179">
        <f t="shared" si="742"/>
        <v>0</v>
      </c>
      <c r="P3179">
        <f t="shared" si="743"/>
        <v>0</v>
      </c>
      <c r="Q3179">
        <f>($B$16/2)*(COS((ACOS((2*'Intake Valve Fxn Scratch'!$B$1)/$B$16-1)/($B$17/2))*(I3179-($B$17/2)))+1)*P3179</f>
        <v>0</v>
      </c>
      <c r="R3179">
        <f t="shared" si="744"/>
        <v>0</v>
      </c>
      <c r="S3179">
        <f t="shared" si="745"/>
        <v>0</v>
      </c>
      <c r="T3179">
        <f>S3179*'Exhaust Gas Math'!$C$14</f>
        <v>0</v>
      </c>
      <c r="U3179">
        <f>(T3179/'Exhaust Gas Math'!$B$14)+('Exhaust Gas Math'!$D$10)</f>
        <v>4.4059320573952224E-4</v>
      </c>
      <c r="V3179">
        <f>('Exhaust Gas Math'!$E$10*(2.53982214E-12*V3178^4 - 0.0000000071629564556*V3178^3 + 7.56281407226508E-06*V3178^2 - 0.00322508455050905*V3178 + 1.62997098133725)*$B$24+T3179*'Exhaust Gas Math'!$D$14*$B$23)/('Exhaust Gas Math'!$E$10*(2.53982214E-12*V3178^4 - 0.0000000071629564556*V3178^3 + 7.56281407226508E-06*V3178^2 - 0.00322508455050905*V3178 + 1.62997098133725)+T3179*'Exhaust Gas Math'!$D$14)</f>
        <v>1100</v>
      </c>
      <c r="W3179">
        <f>(353.3116967483*V3179^-1.0020802909)*('Exhaust Gas Math'!$E$10/(T3179+'Exhaust Gas Math'!$E$10))+(357.4500179626*V3179^-1.0038444015 )*(T3179/(T3179+'Exhaust Gas Math'!$E$10))</f>
        <v>0.31654710700089367</v>
      </c>
      <c r="X3179">
        <f t="shared" si="746"/>
        <v>0</v>
      </c>
      <c r="Y3179">
        <f t="shared" si="747"/>
        <v>101325</v>
      </c>
      <c r="Z3179">
        <f t="shared" si="748"/>
        <v>101325</v>
      </c>
    </row>
    <row r="3180" spans="5:26" x14ac:dyDescent="0.2">
      <c r="E3180">
        <f t="shared" si="750"/>
        <v>0.39687499999997017</v>
      </c>
      <c r="F3180">
        <f t="shared" si="751"/>
        <v>101325</v>
      </c>
      <c r="H3180">
        <f t="shared" si="749"/>
        <v>0.39687499999997017</v>
      </c>
      <c r="I3180">
        <f t="shared" si="737"/>
        <v>329.99999999856664</v>
      </c>
      <c r="J3180">
        <f t="shared" si="738"/>
        <v>4.2469947004291839E-3</v>
      </c>
      <c r="K3180">
        <f t="shared" si="739"/>
        <v>-13.27846494974731</v>
      </c>
      <c r="L3180">
        <f t="shared" si="740"/>
        <v>3.9769296294121147E-5</v>
      </c>
      <c r="M3180">
        <f>J3180/SQRT('Exhaust Gas Math'!$E$14*$B$21*$B$23)</f>
        <v>7.2099462780042412E-5</v>
      </c>
      <c r="N3180">
        <f t="shared" si="741"/>
        <v>5.2538472649741805E-3</v>
      </c>
      <c r="O3180">
        <f t="shared" si="742"/>
        <v>0</v>
      </c>
      <c r="P3180">
        <f t="shared" si="743"/>
        <v>0</v>
      </c>
      <c r="Q3180">
        <f>($B$16/2)*(COS((ACOS((2*'Intake Valve Fxn Scratch'!$B$1)/$B$16-1)/($B$17/2))*(I3180-($B$17/2)))+1)*P3180</f>
        <v>0</v>
      </c>
      <c r="R3180">
        <f t="shared" si="744"/>
        <v>0</v>
      </c>
      <c r="S3180">
        <f t="shared" si="745"/>
        <v>0</v>
      </c>
      <c r="T3180">
        <f>S3180*'Exhaust Gas Math'!$C$14</f>
        <v>0</v>
      </c>
      <c r="U3180">
        <f>(T3180/'Exhaust Gas Math'!$B$14)+('Exhaust Gas Math'!$D$10)</f>
        <v>4.4059320573952224E-4</v>
      </c>
      <c r="V3180">
        <f>('Exhaust Gas Math'!$E$10*(2.53982214E-12*V3179^4 - 0.0000000071629564556*V3179^3 + 7.56281407226508E-06*V3179^2 - 0.00322508455050905*V3179 + 1.62997098133725)*$B$24+T3180*'Exhaust Gas Math'!$D$14*$B$23)/('Exhaust Gas Math'!$E$10*(2.53982214E-12*V3179^4 - 0.0000000071629564556*V3179^3 + 7.56281407226508E-06*V3179^2 - 0.00322508455050905*V3179 + 1.62997098133725)+T3180*'Exhaust Gas Math'!$D$14)</f>
        <v>1100</v>
      </c>
      <c r="W3180">
        <f>(353.3116967483*V3180^-1.0020802909)*('Exhaust Gas Math'!$E$10/(T3180+'Exhaust Gas Math'!$E$10))+(357.4500179626*V3180^-1.0038444015 )*(T3180/(T3180+'Exhaust Gas Math'!$E$10))</f>
        <v>0.31654710700089367</v>
      </c>
      <c r="X3180">
        <f t="shared" si="746"/>
        <v>0</v>
      </c>
      <c r="Y3180">
        <f t="shared" si="747"/>
        <v>101325</v>
      </c>
      <c r="Z3180">
        <f t="shared" si="748"/>
        <v>101325</v>
      </c>
    </row>
    <row r="3181" spans="5:26" x14ac:dyDescent="0.2">
      <c r="E3181">
        <f t="shared" si="750"/>
        <v>0.39699999999997015</v>
      </c>
      <c r="F3181">
        <f t="shared" si="751"/>
        <v>101325</v>
      </c>
      <c r="H3181">
        <f t="shared" si="749"/>
        <v>0.39699999999997015</v>
      </c>
      <c r="I3181">
        <f t="shared" si="737"/>
        <v>335.99999999856664</v>
      </c>
      <c r="J3181">
        <f t="shared" si="738"/>
        <v>2.740608993051407E-3</v>
      </c>
      <c r="K3181">
        <f t="shared" si="739"/>
        <v>-10.801676517858104</v>
      </c>
      <c r="L3181">
        <f t="shared" si="740"/>
        <v>3.9769296294121147E-5</v>
      </c>
      <c r="M3181">
        <f>J3181/SQRT('Exhaust Gas Math'!$E$14*$B$21*$B$23)</f>
        <v>4.6526179104765817E-5</v>
      </c>
      <c r="N3181">
        <f t="shared" si="741"/>
        <v>3.2650381169311501E-3</v>
      </c>
      <c r="O3181">
        <f t="shared" si="742"/>
        <v>0</v>
      </c>
      <c r="P3181">
        <f t="shared" si="743"/>
        <v>0</v>
      </c>
      <c r="Q3181">
        <f>($B$16/2)*(COS((ACOS((2*'Intake Valve Fxn Scratch'!$B$1)/$B$16-1)/($B$17/2))*(I3181-($B$17/2)))+1)*P3181</f>
        <v>0</v>
      </c>
      <c r="R3181">
        <f t="shared" si="744"/>
        <v>0</v>
      </c>
      <c r="S3181">
        <f t="shared" si="745"/>
        <v>0</v>
      </c>
      <c r="T3181">
        <f>S3181*'Exhaust Gas Math'!$C$14</f>
        <v>0</v>
      </c>
      <c r="U3181">
        <f>(T3181/'Exhaust Gas Math'!$B$14)+('Exhaust Gas Math'!$D$10)</f>
        <v>4.4059320573952224E-4</v>
      </c>
      <c r="V3181">
        <f>('Exhaust Gas Math'!$E$10*(2.53982214E-12*V3180^4 - 0.0000000071629564556*V3180^3 + 7.56281407226508E-06*V3180^2 - 0.00322508455050905*V3180 + 1.62997098133725)*$B$24+T3181*'Exhaust Gas Math'!$D$14*$B$23)/('Exhaust Gas Math'!$E$10*(2.53982214E-12*V3180^4 - 0.0000000071629564556*V3180^3 + 7.56281407226508E-06*V3180^2 - 0.00322508455050905*V3180 + 1.62997098133725)+T3181*'Exhaust Gas Math'!$D$14)</f>
        <v>1100</v>
      </c>
      <c r="W3181">
        <f>(353.3116967483*V3181^-1.0020802909)*('Exhaust Gas Math'!$E$10/(T3181+'Exhaust Gas Math'!$E$10))+(357.4500179626*V3181^-1.0038444015 )*(T3181/(T3181+'Exhaust Gas Math'!$E$10))</f>
        <v>0.31654710700089367</v>
      </c>
      <c r="X3181">
        <f t="shared" si="746"/>
        <v>0</v>
      </c>
      <c r="Y3181">
        <f t="shared" si="747"/>
        <v>101325</v>
      </c>
      <c r="Z3181">
        <f t="shared" si="748"/>
        <v>101325</v>
      </c>
    </row>
    <row r="3182" spans="5:26" x14ac:dyDescent="0.2">
      <c r="E3182">
        <f t="shared" si="750"/>
        <v>0.39712499999997014</v>
      </c>
      <c r="F3182">
        <f t="shared" si="751"/>
        <v>101325</v>
      </c>
      <c r="H3182">
        <f t="shared" si="749"/>
        <v>0.39712499999997014</v>
      </c>
      <c r="I3182">
        <f t="shared" si="737"/>
        <v>341.99999999856664</v>
      </c>
      <c r="J3182">
        <f t="shared" si="738"/>
        <v>1.5515084336885747E-3</v>
      </c>
      <c r="K3182">
        <f t="shared" si="739"/>
        <v>-8.2065426576445155</v>
      </c>
      <c r="L3182">
        <f t="shared" si="740"/>
        <v>3.9769296294121147E-5</v>
      </c>
      <c r="M3182">
        <f>J3182/SQRT('Exhaust Gas Math'!$E$14*$B$21*$B$23)</f>
        <v>2.6339313434120106E-5</v>
      </c>
      <c r="N3182">
        <f t="shared" si="741"/>
        <v>1.7749850517194236E-3</v>
      </c>
      <c r="O3182">
        <f t="shared" si="742"/>
        <v>0</v>
      </c>
      <c r="P3182">
        <f t="shared" si="743"/>
        <v>0</v>
      </c>
      <c r="Q3182">
        <f>($B$16/2)*(COS((ACOS((2*'Intake Valve Fxn Scratch'!$B$1)/$B$16-1)/($B$17/2))*(I3182-($B$17/2)))+1)*P3182</f>
        <v>0</v>
      </c>
      <c r="R3182">
        <f t="shared" si="744"/>
        <v>0</v>
      </c>
      <c r="S3182">
        <f t="shared" si="745"/>
        <v>0</v>
      </c>
      <c r="T3182">
        <f>S3182*'Exhaust Gas Math'!$C$14</f>
        <v>0</v>
      </c>
      <c r="U3182">
        <f>(T3182/'Exhaust Gas Math'!$B$14)+('Exhaust Gas Math'!$D$10)</f>
        <v>4.4059320573952224E-4</v>
      </c>
      <c r="V3182">
        <f>('Exhaust Gas Math'!$E$10*(2.53982214E-12*V3181^4 - 0.0000000071629564556*V3181^3 + 7.56281407226508E-06*V3181^2 - 0.00322508455050905*V3181 + 1.62997098133725)*$B$24+T3182*'Exhaust Gas Math'!$D$14*$B$23)/('Exhaust Gas Math'!$E$10*(2.53982214E-12*V3181^4 - 0.0000000071629564556*V3181^3 + 7.56281407226508E-06*V3181^2 - 0.00322508455050905*V3181 + 1.62997098133725)+T3182*'Exhaust Gas Math'!$D$14)</f>
        <v>1100</v>
      </c>
      <c r="W3182">
        <f>(353.3116967483*V3182^-1.0020802909)*('Exhaust Gas Math'!$E$10/(T3182+'Exhaust Gas Math'!$E$10))+(357.4500179626*V3182^-1.0038444015 )*(T3182/(T3182+'Exhaust Gas Math'!$E$10))</f>
        <v>0.31654710700089367</v>
      </c>
      <c r="X3182">
        <f t="shared" si="746"/>
        <v>0</v>
      </c>
      <c r="Y3182">
        <f t="shared" si="747"/>
        <v>101325</v>
      </c>
      <c r="Z3182">
        <f t="shared" si="748"/>
        <v>101325</v>
      </c>
    </row>
    <row r="3183" spans="5:26" x14ac:dyDescent="0.2">
      <c r="E3183">
        <f t="shared" si="750"/>
        <v>0.39724999999997013</v>
      </c>
      <c r="F3183">
        <f t="shared" si="751"/>
        <v>101325</v>
      </c>
      <c r="H3183">
        <f t="shared" si="749"/>
        <v>0.39724999999997013</v>
      </c>
      <c r="I3183">
        <f t="shared" si="737"/>
        <v>347.99999999856664</v>
      </c>
      <c r="J3183">
        <f t="shared" si="738"/>
        <v>6.927210569030659E-4</v>
      </c>
      <c r="K3183">
        <f t="shared" si="739"/>
        <v>-5.5214961987429119</v>
      </c>
      <c r="L3183">
        <f t="shared" si="740"/>
        <v>3.9769296294121147E-5</v>
      </c>
      <c r="M3183">
        <f>J3183/SQRT('Exhaust Gas Math'!$E$14*$B$21*$B$23)</f>
        <v>1.1760037292744214E-5</v>
      </c>
      <c r="N3183">
        <f t="shared" si="741"/>
        <v>7.5915782837916723E-4</v>
      </c>
      <c r="O3183">
        <f t="shared" si="742"/>
        <v>0</v>
      </c>
      <c r="P3183">
        <f t="shared" si="743"/>
        <v>0</v>
      </c>
      <c r="Q3183">
        <f>($B$16/2)*(COS((ACOS((2*'Intake Valve Fxn Scratch'!$B$1)/$B$16-1)/($B$17/2))*(I3183-($B$17/2)))+1)*P3183</f>
        <v>0</v>
      </c>
      <c r="R3183">
        <f t="shared" si="744"/>
        <v>0</v>
      </c>
      <c r="S3183">
        <f t="shared" si="745"/>
        <v>0</v>
      </c>
      <c r="T3183">
        <f>S3183*'Exhaust Gas Math'!$C$14</f>
        <v>0</v>
      </c>
      <c r="U3183">
        <f>(T3183/'Exhaust Gas Math'!$B$14)+('Exhaust Gas Math'!$D$10)</f>
        <v>4.4059320573952224E-4</v>
      </c>
      <c r="V3183">
        <f>('Exhaust Gas Math'!$E$10*(2.53982214E-12*V3182^4 - 0.0000000071629564556*V3182^3 + 7.56281407226508E-06*V3182^2 - 0.00322508455050905*V3182 + 1.62997098133725)*$B$24+T3183*'Exhaust Gas Math'!$D$14*$B$23)/('Exhaust Gas Math'!$E$10*(2.53982214E-12*V3182^4 - 0.0000000071629564556*V3182^3 + 7.56281407226508E-06*V3182^2 - 0.00322508455050905*V3182 + 1.62997098133725)+T3183*'Exhaust Gas Math'!$D$14)</f>
        <v>1100</v>
      </c>
      <c r="W3183">
        <f>(353.3116967483*V3183^-1.0020802909)*('Exhaust Gas Math'!$E$10/(T3183+'Exhaust Gas Math'!$E$10))+(357.4500179626*V3183^-1.0038444015 )*(T3183/(T3183+'Exhaust Gas Math'!$E$10))</f>
        <v>0.31654710700089367</v>
      </c>
      <c r="X3183">
        <f t="shared" si="746"/>
        <v>0</v>
      </c>
      <c r="Y3183">
        <f t="shared" si="747"/>
        <v>101325</v>
      </c>
      <c r="Z3183">
        <f t="shared" si="748"/>
        <v>101325</v>
      </c>
    </row>
    <row r="3184" spans="5:26" x14ac:dyDescent="0.2">
      <c r="E3184">
        <f t="shared" si="750"/>
        <v>0.39737499999997011</v>
      </c>
      <c r="F3184">
        <f t="shared" si="751"/>
        <v>101325</v>
      </c>
      <c r="H3184">
        <f t="shared" si="749"/>
        <v>0.39737499999997011</v>
      </c>
      <c r="I3184">
        <f t="shared" si="737"/>
        <v>353.99999999856664</v>
      </c>
      <c r="J3184">
        <f t="shared" si="738"/>
        <v>1.7365591690867571E-4</v>
      </c>
      <c r="K3184">
        <f t="shared" si="739"/>
        <v>-2.7759550720420041</v>
      </c>
      <c r="L3184">
        <f t="shared" si="740"/>
        <v>3.9769296294121147E-5</v>
      </c>
      <c r="M3184">
        <f>J3184/SQRT('Exhaust Gas Math'!$E$14*$B$21*$B$23)</f>
        <v>2.9480842809683593E-6</v>
      </c>
      <c r="N3184">
        <f t="shared" si="741"/>
        <v>1.8193581056022423E-4</v>
      </c>
      <c r="O3184">
        <f t="shared" si="742"/>
        <v>0</v>
      </c>
      <c r="P3184">
        <f t="shared" si="743"/>
        <v>0</v>
      </c>
      <c r="Q3184">
        <f>($B$16/2)*(COS((ACOS((2*'Intake Valve Fxn Scratch'!$B$1)/$B$16-1)/($B$17/2))*(I3184-($B$17/2)))+1)*P3184</f>
        <v>0</v>
      </c>
      <c r="R3184">
        <f t="shared" si="744"/>
        <v>0</v>
      </c>
      <c r="S3184">
        <f t="shared" si="745"/>
        <v>0</v>
      </c>
      <c r="T3184">
        <f>S3184*'Exhaust Gas Math'!$C$14</f>
        <v>0</v>
      </c>
      <c r="U3184">
        <f>(T3184/'Exhaust Gas Math'!$B$14)+('Exhaust Gas Math'!$D$10)</f>
        <v>4.4059320573952224E-4</v>
      </c>
      <c r="V3184">
        <f>('Exhaust Gas Math'!$E$10*(2.53982214E-12*V3183^4 - 0.0000000071629564556*V3183^3 + 7.56281407226508E-06*V3183^2 - 0.00322508455050905*V3183 + 1.62997098133725)*$B$24+T3184*'Exhaust Gas Math'!$D$14*$B$23)/('Exhaust Gas Math'!$E$10*(2.53982214E-12*V3183^4 - 0.0000000071629564556*V3183^3 + 7.56281407226508E-06*V3183^2 - 0.00322508455050905*V3183 + 1.62997098133725)+T3184*'Exhaust Gas Math'!$D$14)</f>
        <v>1100</v>
      </c>
      <c r="W3184">
        <f>(353.3116967483*V3184^-1.0020802909)*('Exhaust Gas Math'!$E$10/(T3184+'Exhaust Gas Math'!$E$10))+(357.4500179626*V3184^-1.0038444015 )*(T3184/(T3184+'Exhaust Gas Math'!$E$10))</f>
        <v>0.31654710700089367</v>
      </c>
      <c r="X3184">
        <f t="shared" si="746"/>
        <v>0</v>
      </c>
      <c r="Y3184">
        <f t="shared" si="747"/>
        <v>101325</v>
      </c>
      <c r="Z3184">
        <f t="shared" si="748"/>
        <v>101325</v>
      </c>
    </row>
    <row r="3185" spans="5:26" x14ac:dyDescent="0.2">
      <c r="E3185">
        <f t="shared" si="750"/>
        <v>0.3974999999999701</v>
      </c>
      <c r="F3185">
        <f t="shared" si="751"/>
        <v>101325</v>
      </c>
      <c r="H3185">
        <f t="shared" si="749"/>
        <v>0.3974999999999701</v>
      </c>
      <c r="I3185">
        <f t="shared" si="737"/>
        <v>359.999999998563</v>
      </c>
      <c r="J3185">
        <f t="shared" si="738"/>
        <v>0</v>
      </c>
      <c r="K3185">
        <f t="shared" si="739"/>
        <v>-6.6437432873133015E-10</v>
      </c>
      <c r="L3185">
        <f t="shared" si="740"/>
        <v>3.9769296294121147E-5</v>
      </c>
      <c r="M3185">
        <f>J3185/SQRT('Exhaust Gas Math'!$E$14*$B$21*$B$23)</f>
        <v>0</v>
      </c>
      <c r="N3185">
        <f t="shared" si="741"/>
        <v>0</v>
      </c>
      <c r="O3185">
        <f t="shared" si="742"/>
        <v>0</v>
      </c>
      <c r="P3185">
        <f t="shared" si="743"/>
        <v>0</v>
      </c>
      <c r="Q3185">
        <f>($B$16/2)*(COS((ACOS((2*'Intake Valve Fxn Scratch'!$B$1)/$B$16-1)/($B$17/2))*(I3185-($B$17/2)))+1)*P3185</f>
        <v>0</v>
      </c>
      <c r="R3185">
        <f t="shared" si="744"/>
        <v>0</v>
      </c>
      <c r="S3185">
        <f t="shared" si="745"/>
        <v>0</v>
      </c>
      <c r="T3185">
        <f>S3185*'Exhaust Gas Math'!$C$14</f>
        <v>0</v>
      </c>
      <c r="U3185">
        <f>(T3185/'Exhaust Gas Math'!$B$14)+('Exhaust Gas Math'!$D$10)</f>
        <v>4.4059320573952224E-4</v>
      </c>
      <c r="V3185">
        <f>('Exhaust Gas Math'!$E$10*(2.53982214E-12*V3184^4 - 0.0000000071629564556*V3184^3 + 7.56281407226508E-06*V3184^2 - 0.00322508455050905*V3184 + 1.62997098133725)*$B$24+T3185*'Exhaust Gas Math'!$D$14*$B$23)/('Exhaust Gas Math'!$E$10*(2.53982214E-12*V3184^4 - 0.0000000071629564556*V3184^3 + 7.56281407226508E-06*V3184^2 - 0.00322508455050905*V3184 + 1.62997098133725)+T3185*'Exhaust Gas Math'!$D$14)</f>
        <v>1100</v>
      </c>
      <c r="W3185">
        <f>(353.3116967483*V3185^-1.0020802909)*('Exhaust Gas Math'!$E$10/(T3185+'Exhaust Gas Math'!$E$10))+(357.4500179626*V3185^-1.0038444015 )*(T3185/(T3185+'Exhaust Gas Math'!$E$10))</f>
        <v>0.31654710700089367</v>
      </c>
      <c r="X3185">
        <f t="shared" si="746"/>
        <v>0</v>
      </c>
      <c r="Y3185">
        <f t="shared" si="747"/>
        <v>101325</v>
      </c>
      <c r="Z3185">
        <f t="shared" si="748"/>
        <v>101325</v>
      </c>
    </row>
    <row r="3186" spans="5:26" x14ac:dyDescent="0.2">
      <c r="E3186">
        <f t="shared" si="750"/>
        <v>0.39762499999997009</v>
      </c>
      <c r="F3186">
        <f t="shared" si="751"/>
        <v>101325</v>
      </c>
      <c r="H3186">
        <f t="shared" si="749"/>
        <v>0.39762499999997009</v>
      </c>
      <c r="I3186">
        <f t="shared" si="737"/>
        <v>365.999999998563</v>
      </c>
      <c r="J3186">
        <f t="shared" si="738"/>
        <v>1.7365591674269737E-4</v>
      </c>
      <c r="K3186">
        <f t="shared" si="739"/>
        <v>2.775955070719033</v>
      </c>
      <c r="L3186">
        <f t="shared" si="740"/>
        <v>3.9769296294121147E-5</v>
      </c>
      <c r="M3186">
        <f>J3186/SQRT('Exhaust Gas Math'!$E$14*$B$21*$B$23)</f>
        <v>2.948084278150614E-6</v>
      </c>
      <c r="N3186">
        <f t="shared" si="741"/>
        <v>1.6556832802062244E-4</v>
      </c>
      <c r="O3186">
        <f t="shared" si="742"/>
        <v>0</v>
      </c>
      <c r="P3186">
        <f t="shared" si="743"/>
        <v>0</v>
      </c>
      <c r="Q3186">
        <f>($B$16/2)*(COS((ACOS((2*'Intake Valve Fxn Scratch'!$B$1)/$B$16-1)/($B$17/2))*(I3186-($B$17/2)))+1)*P3186</f>
        <v>0</v>
      </c>
      <c r="R3186">
        <f t="shared" si="744"/>
        <v>0</v>
      </c>
      <c r="S3186">
        <f t="shared" si="745"/>
        <v>0</v>
      </c>
      <c r="T3186">
        <f>S3186*'Exhaust Gas Math'!$C$14</f>
        <v>0</v>
      </c>
      <c r="U3186">
        <f>(T3186/'Exhaust Gas Math'!$B$14)+('Exhaust Gas Math'!$D$10)</f>
        <v>4.4059320573952224E-4</v>
      </c>
      <c r="V3186">
        <f>('Exhaust Gas Math'!$E$10*(2.53982214E-12*V3185^4 - 0.0000000071629564556*V3185^3 + 7.56281407226508E-06*V3185^2 - 0.00322508455050905*V3185 + 1.62997098133725)*$B$24+T3186*'Exhaust Gas Math'!$D$14*$B$23)/('Exhaust Gas Math'!$E$10*(2.53982214E-12*V3185^4 - 0.0000000071629564556*V3185^3 + 7.56281407226508E-06*V3185^2 - 0.00322508455050905*V3185 + 1.62997098133725)+T3186*'Exhaust Gas Math'!$D$14)</f>
        <v>1100</v>
      </c>
      <c r="W3186">
        <f>(353.3116967483*V3186^-1.0020802909)*('Exhaust Gas Math'!$E$10/(T3186+'Exhaust Gas Math'!$E$10))+(357.4500179626*V3186^-1.0038444015 )*(T3186/(T3186+'Exhaust Gas Math'!$E$10))</f>
        <v>0.31654710700089367</v>
      </c>
      <c r="X3186">
        <f t="shared" si="746"/>
        <v>0</v>
      </c>
      <c r="Y3186">
        <f t="shared" si="747"/>
        <v>101325</v>
      </c>
      <c r="Z3186">
        <f t="shared" si="748"/>
        <v>101325</v>
      </c>
    </row>
    <row r="3187" spans="5:26" x14ac:dyDescent="0.2">
      <c r="E3187">
        <f t="shared" si="750"/>
        <v>0.39774999999997007</v>
      </c>
      <c r="F3187">
        <f t="shared" si="751"/>
        <v>101325</v>
      </c>
      <c r="H3187">
        <f t="shared" si="749"/>
        <v>0.39774999999997007</v>
      </c>
      <c r="I3187">
        <f t="shared" si="737"/>
        <v>371.999999998563</v>
      </c>
      <c r="J3187">
        <f t="shared" si="738"/>
        <v>6.9272105657329844E-4</v>
      </c>
      <c r="K3187">
        <f t="shared" si="739"/>
        <v>5.5214961974431995</v>
      </c>
      <c r="L3187">
        <f t="shared" si="740"/>
        <v>3.9769296294121147E-5</v>
      </c>
      <c r="M3187">
        <f>J3187/SQRT('Exhaust Gas Math'!$E$14*$B$21*$B$23)</f>
        <v>1.1760037287145889E-5</v>
      </c>
      <c r="N3187">
        <f t="shared" si="741"/>
        <v>6.2929392653417529E-4</v>
      </c>
      <c r="O3187">
        <f t="shared" si="742"/>
        <v>0</v>
      </c>
      <c r="P3187">
        <f t="shared" si="743"/>
        <v>0</v>
      </c>
      <c r="Q3187">
        <f>($B$16/2)*(COS((ACOS((2*'Intake Valve Fxn Scratch'!$B$1)/$B$16-1)/($B$17/2))*(I3187-($B$17/2)))+1)*P3187</f>
        <v>0</v>
      </c>
      <c r="R3187">
        <f t="shared" si="744"/>
        <v>0</v>
      </c>
      <c r="S3187">
        <f t="shared" si="745"/>
        <v>0</v>
      </c>
      <c r="T3187">
        <f>S3187*'Exhaust Gas Math'!$C$14</f>
        <v>0</v>
      </c>
      <c r="U3187">
        <f>(T3187/'Exhaust Gas Math'!$B$14)+('Exhaust Gas Math'!$D$10)</f>
        <v>4.4059320573952224E-4</v>
      </c>
      <c r="V3187">
        <f>('Exhaust Gas Math'!$E$10*(2.53982214E-12*V3186^4 - 0.0000000071629564556*V3186^3 + 7.56281407226508E-06*V3186^2 - 0.00322508455050905*V3186 + 1.62997098133725)*$B$24+T3187*'Exhaust Gas Math'!$D$14*$B$23)/('Exhaust Gas Math'!$E$10*(2.53982214E-12*V3186^4 - 0.0000000071629564556*V3186^3 + 7.56281407226508E-06*V3186^2 - 0.00322508455050905*V3186 + 1.62997098133725)+T3187*'Exhaust Gas Math'!$D$14)</f>
        <v>1100</v>
      </c>
      <c r="W3187">
        <f>(353.3116967483*V3187^-1.0020802909)*('Exhaust Gas Math'!$E$10/(T3187+'Exhaust Gas Math'!$E$10))+(357.4500179626*V3187^-1.0038444015 )*(T3187/(T3187+'Exhaust Gas Math'!$E$10))</f>
        <v>0.31654710700089367</v>
      </c>
      <c r="X3187">
        <f t="shared" si="746"/>
        <v>0</v>
      </c>
      <c r="Y3187">
        <f t="shared" si="747"/>
        <v>101325</v>
      </c>
      <c r="Z3187">
        <f t="shared" si="748"/>
        <v>101325</v>
      </c>
    </row>
    <row r="3188" spans="5:26" x14ac:dyDescent="0.2">
      <c r="E3188">
        <f t="shared" si="750"/>
        <v>0.39787499999997006</v>
      </c>
      <c r="F3188">
        <f t="shared" si="751"/>
        <v>101325</v>
      </c>
      <c r="H3188">
        <f t="shared" si="749"/>
        <v>0.39787499999997006</v>
      </c>
      <c r="I3188">
        <f t="shared" si="737"/>
        <v>377.999999998563</v>
      </c>
      <c r="J3188">
        <f t="shared" si="738"/>
        <v>1.5515084331978908E-3</v>
      </c>
      <c r="K3188">
        <f t="shared" si="739"/>
        <v>8.206542656379364</v>
      </c>
      <c r="L3188">
        <f t="shared" si="740"/>
        <v>3.9769296294121147E-5</v>
      </c>
      <c r="M3188">
        <f>J3188/SQRT('Exhaust Gas Math'!$E$14*$B$21*$B$23)</f>
        <v>2.633931342578997E-5</v>
      </c>
      <c r="N3188">
        <f t="shared" si="741"/>
        <v>1.3427107343520275E-3</v>
      </c>
      <c r="O3188">
        <f t="shared" si="742"/>
        <v>0</v>
      </c>
      <c r="P3188">
        <f t="shared" si="743"/>
        <v>0</v>
      </c>
      <c r="Q3188">
        <f>($B$16/2)*(COS((ACOS((2*'Intake Valve Fxn Scratch'!$B$1)/$B$16-1)/($B$17/2))*(I3188-($B$17/2)))+1)*P3188</f>
        <v>0</v>
      </c>
      <c r="R3188">
        <f t="shared" si="744"/>
        <v>0</v>
      </c>
      <c r="S3188">
        <f t="shared" si="745"/>
        <v>0</v>
      </c>
      <c r="T3188">
        <f>S3188*'Exhaust Gas Math'!$C$14</f>
        <v>0</v>
      </c>
      <c r="U3188">
        <f>(T3188/'Exhaust Gas Math'!$B$14)+('Exhaust Gas Math'!$D$10)</f>
        <v>4.4059320573952224E-4</v>
      </c>
      <c r="V3188">
        <f>('Exhaust Gas Math'!$E$10*(2.53982214E-12*V3187^4 - 0.0000000071629564556*V3187^3 + 7.56281407226508E-06*V3187^2 - 0.00322508455050905*V3187 + 1.62997098133725)*$B$24+T3188*'Exhaust Gas Math'!$D$14*$B$23)/('Exhaust Gas Math'!$E$10*(2.53982214E-12*V3187^4 - 0.0000000071629564556*V3187^3 + 7.56281407226508E-06*V3187^2 - 0.00322508455050905*V3187 + 1.62997098133725)+T3188*'Exhaust Gas Math'!$D$14)</f>
        <v>1100</v>
      </c>
      <c r="W3188">
        <f>(353.3116967483*V3188^-1.0020802909)*('Exhaust Gas Math'!$E$10/(T3188+'Exhaust Gas Math'!$E$10))+(357.4500179626*V3188^-1.0038444015 )*(T3188/(T3188+'Exhaust Gas Math'!$E$10))</f>
        <v>0.31654710700089367</v>
      </c>
      <c r="X3188">
        <f t="shared" si="746"/>
        <v>0</v>
      </c>
      <c r="Y3188">
        <f t="shared" si="747"/>
        <v>101325</v>
      </c>
      <c r="Z3188">
        <f t="shared" si="748"/>
        <v>101325</v>
      </c>
    </row>
    <row r="3189" spans="5:26" x14ac:dyDescent="0.2">
      <c r="E3189">
        <f t="shared" si="750"/>
        <v>0.39799999999997004</v>
      </c>
      <c r="F3189">
        <f t="shared" si="751"/>
        <v>101325</v>
      </c>
      <c r="H3189">
        <f t="shared" si="749"/>
        <v>0.39799999999997004</v>
      </c>
      <c r="I3189">
        <f t="shared" si="737"/>
        <v>383.999999998563</v>
      </c>
      <c r="J3189">
        <f t="shared" si="738"/>
        <v>2.7406089924062911E-3</v>
      </c>
      <c r="K3189">
        <f t="shared" si="739"/>
        <v>10.80167651664423</v>
      </c>
      <c r="L3189">
        <f t="shared" si="740"/>
        <v>3.9769296294121147E-5</v>
      </c>
      <c r="M3189">
        <f>J3189/SQRT('Exhaust Gas Math'!$E$14*$B$21*$B$23)</f>
        <v>4.6526179093813952E-5</v>
      </c>
      <c r="N3189">
        <f t="shared" si="741"/>
        <v>2.2601711312544466E-3</v>
      </c>
      <c r="O3189">
        <f t="shared" si="742"/>
        <v>0</v>
      </c>
      <c r="P3189">
        <f t="shared" si="743"/>
        <v>0</v>
      </c>
      <c r="Q3189">
        <f>($B$16/2)*(COS((ACOS((2*'Intake Valve Fxn Scratch'!$B$1)/$B$16-1)/($B$17/2))*(I3189-($B$17/2)))+1)*P3189</f>
        <v>0</v>
      </c>
      <c r="R3189">
        <f t="shared" si="744"/>
        <v>0</v>
      </c>
      <c r="S3189">
        <f t="shared" si="745"/>
        <v>0</v>
      </c>
      <c r="T3189">
        <f>S3189*'Exhaust Gas Math'!$C$14</f>
        <v>0</v>
      </c>
      <c r="U3189">
        <f>(T3189/'Exhaust Gas Math'!$B$14)+('Exhaust Gas Math'!$D$10)</f>
        <v>4.4059320573952224E-4</v>
      </c>
      <c r="V3189">
        <f>('Exhaust Gas Math'!$E$10*(2.53982214E-12*V3188^4 - 0.0000000071629564556*V3188^3 + 7.56281407226508E-06*V3188^2 - 0.00322508455050905*V3188 + 1.62997098133725)*$B$24+T3189*'Exhaust Gas Math'!$D$14*$B$23)/('Exhaust Gas Math'!$E$10*(2.53982214E-12*V3188^4 - 0.0000000071629564556*V3188^3 + 7.56281407226508E-06*V3188^2 - 0.00322508455050905*V3188 + 1.62997098133725)+T3189*'Exhaust Gas Math'!$D$14)</f>
        <v>1100</v>
      </c>
      <c r="W3189">
        <f>(353.3116967483*V3189^-1.0020802909)*('Exhaust Gas Math'!$E$10/(T3189+'Exhaust Gas Math'!$E$10))+(357.4500179626*V3189^-1.0038444015 )*(T3189/(T3189+'Exhaust Gas Math'!$E$10))</f>
        <v>0.31654710700089367</v>
      </c>
      <c r="X3189">
        <f t="shared" si="746"/>
        <v>0</v>
      </c>
      <c r="Y3189">
        <f t="shared" si="747"/>
        <v>101325</v>
      </c>
      <c r="Z3189">
        <f t="shared" si="748"/>
        <v>101325</v>
      </c>
    </row>
    <row r="3190" spans="5:26" x14ac:dyDescent="0.2">
      <c r="E3190">
        <f t="shared" si="750"/>
        <v>0.39812499999997003</v>
      </c>
      <c r="F3190">
        <f t="shared" si="751"/>
        <v>101325</v>
      </c>
      <c r="H3190">
        <f t="shared" si="749"/>
        <v>0.39812499999997003</v>
      </c>
      <c r="I3190">
        <f t="shared" si="737"/>
        <v>389.999999998563</v>
      </c>
      <c r="J3190">
        <f t="shared" si="738"/>
        <v>4.246994699635246E-3</v>
      </c>
      <c r="K3190">
        <f t="shared" si="739"/>
        <v>13.278464948595275</v>
      </c>
      <c r="L3190">
        <f t="shared" si="740"/>
        <v>3.9769296294121147E-5</v>
      </c>
      <c r="M3190">
        <f>J3190/SQRT('Exhaust Gas Math'!$E$14*$B$21*$B$23)</f>
        <v>7.2099462766564057E-5</v>
      </c>
      <c r="N3190">
        <f t="shared" si="741"/>
        <v>3.340270959852603E-3</v>
      </c>
      <c r="O3190">
        <f t="shared" si="742"/>
        <v>0</v>
      </c>
      <c r="P3190">
        <f t="shared" si="743"/>
        <v>0</v>
      </c>
      <c r="Q3190">
        <f>($B$16/2)*(COS((ACOS((2*'Intake Valve Fxn Scratch'!$B$1)/$B$16-1)/($B$17/2))*(I3190-($B$17/2)))+1)*P3190</f>
        <v>0</v>
      </c>
      <c r="R3190">
        <f t="shared" si="744"/>
        <v>0</v>
      </c>
      <c r="S3190">
        <f t="shared" si="745"/>
        <v>0</v>
      </c>
      <c r="T3190">
        <f>S3190*'Exhaust Gas Math'!$C$14</f>
        <v>0</v>
      </c>
      <c r="U3190">
        <f>(T3190/'Exhaust Gas Math'!$B$14)+('Exhaust Gas Math'!$D$10)</f>
        <v>4.4059320573952224E-4</v>
      </c>
      <c r="V3190">
        <f>('Exhaust Gas Math'!$E$10*(2.53982214E-12*V3189^4 - 0.0000000071629564556*V3189^3 + 7.56281407226508E-06*V3189^2 - 0.00322508455050905*V3189 + 1.62997098133725)*$B$24+T3190*'Exhaust Gas Math'!$D$14*$B$23)/('Exhaust Gas Math'!$E$10*(2.53982214E-12*V3189^4 - 0.0000000071629564556*V3189^3 + 7.56281407226508E-06*V3189^2 - 0.00322508455050905*V3189 + 1.62997098133725)+T3190*'Exhaust Gas Math'!$D$14)</f>
        <v>1100</v>
      </c>
      <c r="W3190">
        <f>(353.3116967483*V3190^-1.0020802909)*('Exhaust Gas Math'!$E$10/(T3190+'Exhaust Gas Math'!$E$10))+(357.4500179626*V3190^-1.0038444015 )*(T3190/(T3190+'Exhaust Gas Math'!$E$10))</f>
        <v>0.31654710700089367</v>
      </c>
      <c r="X3190">
        <f t="shared" si="746"/>
        <v>0</v>
      </c>
      <c r="Y3190">
        <f t="shared" si="747"/>
        <v>101325</v>
      </c>
      <c r="Z3190">
        <f t="shared" si="748"/>
        <v>101325</v>
      </c>
    </row>
    <row r="3191" spans="5:26" x14ac:dyDescent="0.2">
      <c r="E3191">
        <f t="shared" si="750"/>
        <v>0.39824999999997002</v>
      </c>
      <c r="F3191">
        <f t="shared" si="751"/>
        <v>101325</v>
      </c>
      <c r="H3191">
        <f t="shared" si="749"/>
        <v>0.39824999999997002</v>
      </c>
      <c r="I3191">
        <f t="shared" si="737"/>
        <v>395.99999999855936</v>
      </c>
      <c r="J3191">
        <f t="shared" si="738"/>
        <v>6.0541612778465051E-3</v>
      </c>
      <c r="K3191">
        <f t="shared" si="739"/>
        <v>15.609771739873414</v>
      </c>
      <c r="L3191">
        <f t="shared" si="740"/>
        <v>3.9769296294121147E-5</v>
      </c>
      <c r="M3191">
        <f>J3191/SQRT('Exhaust Gas Math'!$E$14*$B$21*$B$23)</f>
        <v>1.0277897819659559E-4</v>
      </c>
      <c r="N3191">
        <f t="shared" si="741"/>
        <v>4.5467954919446683E-3</v>
      </c>
      <c r="O3191">
        <f t="shared" si="742"/>
        <v>0</v>
      </c>
      <c r="P3191">
        <f t="shared" si="743"/>
        <v>0</v>
      </c>
      <c r="Q3191">
        <f>($B$16/2)*(COS((ACOS((2*'Intake Valve Fxn Scratch'!$B$1)/$B$16-1)/($B$17/2))*(I3191-($B$17/2)))+1)*P3191</f>
        <v>0</v>
      </c>
      <c r="R3191">
        <f t="shared" si="744"/>
        <v>0</v>
      </c>
      <c r="S3191">
        <f t="shared" si="745"/>
        <v>0</v>
      </c>
      <c r="T3191">
        <f>S3191*'Exhaust Gas Math'!$C$14</f>
        <v>0</v>
      </c>
      <c r="U3191">
        <f>(T3191/'Exhaust Gas Math'!$B$14)+('Exhaust Gas Math'!$D$10)</f>
        <v>4.4059320573952224E-4</v>
      </c>
      <c r="V3191">
        <f>('Exhaust Gas Math'!$E$10*(2.53982214E-12*V3190^4 - 0.0000000071629564556*V3190^3 + 7.56281407226508E-06*V3190^2 - 0.00322508455050905*V3190 + 1.62997098133725)*$B$24+T3191*'Exhaust Gas Math'!$D$14*$B$23)/('Exhaust Gas Math'!$E$10*(2.53982214E-12*V3190^4 - 0.0000000071629564556*V3190^3 + 7.56281407226508E-06*V3190^2 - 0.00322508455050905*V3190 + 1.62997098133725)+T3191*'Exhaust Gas Math'!$D$14)</f>
        <v>1100</v>
      </c>
      <c r="W3191">
        <f>(353.3116967483*V3191^-1.0020802909)*('Exhaust Gas Math'!$E$10/(T3191+'Exhaust Gas Math'!$E$10))+(357.4500179626*V3191^-1.0038444015 )*(T3191/(T3191+'Exhaust Gas Math'!$E$10))</f>
        <v>0.31654710700089367</v>
      </c>
      <c r="X3191">
        <f t="shared" si="746"/>
        <v>0</v>
      </c>
      <c r="Y3191">
        <f t="shared" si="747"/>
        <v>101325</v>
      </c>
      <c r="Z3191">
        <f t="shared" si="748"/>
        <v>101325</v>
      </c>
    </row>
    <row r="3192" spans="5:26" x14ac:dyDescent="0.2">
      <c r="E3192">
        <f t="shared" si="750"/>
        <v>0.39837499999997</v>
      </c>
      <c r="F3192">
        <f t="shared" si="751"/>
        <v>101325</v>
      </c>
      <c r="H3192">
        <f t="shared" si="749"/>
        <v>0.39837499999997</v>
      </c>
      <c r="I3192">
        <f t="shared" si="737"/>
        <v>401.99999999855936</v>
      </c>
      <c r="J3192">
        <f t="shared" si="738"/>
        <v>8.1423090318333315E-3</v>
      </c>
      <c r="K3192">
        <f t="shared" si="739"/>
        <v>17.770054605413591</v>
      </c>
      <c r="L3192">
        <f t="shared" si="740"/>
        <v>3.9769296294121147E-5</v>
      </c>
      <c r="M3192">
        <f>J3192/SQRT('Exhaust Gas Math'!$E$14*$B$21*$B$23)</f>
        <v>1.3822859419272292E-4</v>
      </c>
      <c r="N3192">
        <f t="shared" si="741"/>
        <v>5.849245047485109E-3</v>
      </c>
      <c r="O3192">
        <f t="shared" si="742"/>
        <v>0</v>
      </c>
      <c r="P3192">
        <f t="shared" si="743"/>
        <v>0</v>
      </c>
      <c r="Q3192">
        <f>($B$16/2)*(COS((ACOS((2*'Intake Valve Fxn Scratch'!$B$1)/$B$16-1)/($B$17/2))*(I3192-($B$17/2)))+1)*P3192</f>
        <v>0</v>
      </c>
      <c r="R3192">
        <f t="shared" si="744"/>
        <v>0</v>
      </c>
      <c r="S3192">
        <f t="shared" si="745"/>
        <v>0</v>
      </c>
      <c r="T3192">
        <f>S3192*'Exhaust Gas Math'!$C$14</f>
        <v>0</v>
      </c>
      <c r="U3192">
        <f>(T3192/'Exhaust Gas Math'!$B$14)+('Exhaust Gas Math'!$D$10)</f>
        <v>4.4059320573952224E-4</v>
      </c>
      <c r="V3192">
        <f>('Exhaust Gas Math'!$E$10*(2.53982214E-12*V3191^4 - 0.0000000071629564556*V3191^3 + 7.56281407226508E-06*V3191^2 - 0.00322508455050905*V3191 + 1.62997098133725)*$B$24+T3192*'Exhaust Gas Math'!$D$14*$B$23)/('Exhaust Gas Math'!$E$10*(2.53982214E-12*V3191^4 - 0.0000000071629564556*V3191^3 + 7.56281407226508E-06*V3191^2 - 0.00322508455050905*V3191 + 1.62997098133725)+T3192*'Exhaust Gas Math'!$D$14)</f>
        <v>1100</v>
      </c>
      <c r="W3192">
        <f>(353.3116967483*V3192^-1.0020802909)*('Exhaust Gas Math'!$E$10/(T3192+'Exhaust Gas Math'!$E$10))+(357.4500179626*V3192^-1.0038444015 )*(T3192/(T3192+'Exhaust Gas Math'!$E$10))</f>
        <v>0.31654710700089367</v>
      </c>
      <c r="X3192">
        <f t="shared" si="746"/>
        <v>0</v>
      </c>
      <c r="Y3192">
        <f t="shared" si="747"/>
        <v>101325</v>
      </c>
      <c r="Z3192">
        <f t="shared" si="748"/>
        <v>101325</v>
      </c>
    </row>
    <row r="3193" spans="5:26" x14ac:dyDescent="0.2">
      <c r="E3193">
        <f t="shared" si="750"/>
        <v>0.39849999999996999</v>
      </c>
      <c r="F3193">
        <f t="shared" si="751"/>
        <v>101325</v>
      </c>
      <c r="H3193">
        <f t="shared" si="749"/>
        <v>0.39849999999996999</v>
      </c>
      <c r="I3193">
        <f t="shared" si="737"/>
        <v>407.99999999855936</v>
      </c>
      <c r="J3193">
        <f t="shared" si="738"/>
        <v>1.0488559777832286E-2</v>
      </c>
      <c r="K3193">
        <f t="shared" si="739"/>
        <v>19.735645034075031</v>
      </c>
      <c r="L3193">
        <f t="shared" si="740"/>
        <v>3.9769296294121147E-5</v>
      </c>
      <c r="M3193">
        <f>J3193/SQRT('Exhaust Gas Math'!$E$14*$B$21*$B$23)</f>
        <v>1.7805991734382159E-4</v>
      </c>
      <c r="N3193">
        <f t="shared" si="741"/>
        <v>7.2230121591757776E-3</v>
      </c>
      <c r="O3193">
        <f t="shared" si="742"/>
        <v>0</v>
      </c>
      <c r="P3193">
        <f t="shared" si="743"/>
        <v>0</v>
      </c>
      <c r="Q3193">
        <f>($B$16/2)*(COS((ACOS((2*'Intake Valve Fxn Scratch'!$B$1)/$B$16-1)/($B$17/2))*(I3193-($B$17/2)))+1)*P3193</f>
        <v>0</v>
      </c>
      <c r="R3193">
        <f t="shared" si="744"/>
        <v>0</v>
      </c>
      <c r="S3193">
        <f t="shared" si="745"/>
        <v>0</v>
      </c>
      <c r="T3193">
        <f>S3193*'Exhaust Gas Math'!$C$14</f>
        <v>0</v>
      </c>
      <c r="U3193">
        <f>(T3193/'Exhaust Gas Math'!$B$14)+('Exhaust Gas Math'!$D$10)</f>
        <v>4.4059320573952224E-4</v>
      </c>
      <c r="V3193">
        <f>('Exhaust Gas Math'!$E$10*(2.53982214E-12*V3192^4 - 0.0000000071629564556*V3192^3 + 7.56281407226508E-06*V3192^2 - 0.00322508455050905*V3192 + 1.62997098133725)*$B$24+T3193*'Exhaust Gas Math'!$D$14*$B$23)/('Exhaust Gas Math'!$E$10*(2.53982214E-12*V3192^4 - 0.0000000071629564556*V3192^3 + 7.56281407226508E-06*V3192^2 - 0.00322508455050905*V3192 + 1.62997098133725)+T3193*'Exhaust Gas Math'!$D$14)</f>
        <v>1100</v>
      </c>
      <c r="W3193">
        <f>(353.3116967483*V3193^-1.0020802909)*('Exhaust Gas Math'!$E$10/(T3193+'Exhaust Gas Math'!$E$10))+(357.4500179626*V3193^-1.0038444015 )*(T3193/(T3193+'Exhaust Gas Math'!$E$10))</f>
        <v>0.31654710700089367</v>
      </c>
      <c r="X3193">
        <f t="shared" si="746"/>
        <v>0</v>
      </c>
      <c r="Y3193">
        <f t="shared" si="747"/>
        <v>101325</v>
      </c>
      <c r="Z3193">
        <f t="shared" si="748"/>
        <v>101325</v>
      </c>
    </row>
    <row r="3194" spans="5:26" x14ac:dyDescent="0.2">
      <c r="E3194">
        <f t="shared" si="750"/>
        <v>0.39862499999996998</v>
      </c>
      <c r="F3194">
        <f t="shared" si="751"/>
        <v>101325</v>
      </c>
      <c r="H3194">
        <f t="shared" si="749"/>
        <v>0.39862499999996998</v>
      </c>
      <c r="I3194">
        <f t="shared" si="737"/>
        <v>413.99999999855936</v>
      </c>
      <c r="J3194">
        <f t="shared" si="738"/>
        <v>1.3067207501684604E-2</v>
      </c>
      <c r="K3194">
        <f t="shared" si="739"/>
        <v>21.485007605793854</v>
      </c>
      <c r="L3194">
        <f t="shared" si="740"/>
        <v>3.9769296294121147E-5</v>
      </c>
      <c r="M3194">
        <f>J3194/SQRT('Exhaust Gas Math'!$E$14*$B$21*$B$23)</f>
        <v>2.2183654733818988E-4</v>
      </c>
      <c r="N3194">
        <f t="shared" si="741"/>
        <v>8.6492854857880205E-3</v>
      </c>
      <c r="O3194">
        <f t="shared" si="742"/>
        <v>0</v>
      </c>
      <c r="P3194">
        <f t="shared" si="743"/>
        <v>0</v>
      </c>
      <c r="Q3194">
        <f>($B$16/2)*(COS((ACOS((2*'Intake Valve Fxn Scratch'!$B$1)/$B$16-1)/($B$17/2))*(I3194-($B$17/2)))+1)*P3194</f>
        <v>0</v>
      </c>
      <c r="R3194">
        <f t="shared" si="744"/>
        <v>0</v>
      </c>
      <c r="S3194">
        <f t="shared" si="745"/>
        <v>0</v>
      </c>
      <c r="T3194">
        <f>S3194*'Exhaust Gas Math'!$C$14</f>
        <v>0</v>
      </c>
      <c r="U3194">
        <f>(T3194/'Exhaust Gas Math'!$B$14)+('Exhaust Gas Math'!$D$10)</f>
        <v>4.4059320573952224E-4</v>
      </c>
      <c r="V3194">
        <f>('Exhaust Gas Math'!$E$10*(2.53982214E-12*V3193^4 - 0.0000000071629564556*V3193^3 + 7.56281407226508E-06*V3193^2 - 0.00322508455050905*V3193 + 1.62997098133725)*$B$24+T3194*'Exhaust Gas Math'!$D$14*$B$23)/('Exhaust Gas Math'!$E$10*(2.53982214E-12*V3193^4 - 0.0000000071629564556*V3193^3 + 7.56281407226508E-06*V3193^2 - 0.00322508455050905*V3193 + 1.62997098133725)+T3194*'Exhaust Gas Math'!$D$14)</f>
        <v>1100</v>
      </c>
      <c r="W3194">
        <f>(353.3116967483*V3194^-1.0020802909)*('Exhaust Gas Math'!$E$10/(T3194+'Exhaust Gas Math'!$E$10))+(357.4500179626*V3194^-1.0038444015 )*(T3194/(T3194+'Exhaust Gas Math'!$E$10))</f>
        <v>0.31654710700089367</v>
      </c>
      <c r="X3194">
        <f t="shared" si="746"/>
        <v>0</v>
      </c>
      <c r="Y3194">
        <f t="shared" si="747"/>
        <v>101325</v>
      </c>
      <c r="Z3194">
        <f t="shared" si="748"/>
        <v>101325</v>
      </c>
    </row>
    <row r="3195" spans="5:26" x14ac:dyDescent="0.2">
      <c r="E3195">
        <f t="shared" si="750"/>
        <v>0.39874999999996996</v>
      </c>
      <c r="F3195">
        <f t="shared" si="751"/>
        <v>101325</v>
      </c>
      <c r="H3195">
        <f t="shared" si="749"/>
        <v>0.39874999999996996</v>
      </c>
      <c r="I3195">
        <f t="shared" si="737"/>
        <v>419.99999999855936</v>
      </c>
      <c r="J3195">
        <f t="shared" si="738"/>
        <v>1.5849999999309469E-2</v>
      </c>
      <c r="K3195">
        <f t="shared" si="739"/>
        <v>22.998975938155883</v>
      </c>
      <c r="L3195">
        <f t="shared" si="740"/>
        <v>3.9769296294121147E-5</v>
      </c>
      <c r="M3195">
        <f>J3195/SQRT('Exhaust Gas Math'!$E$14*$B$21*$B$23)</f>
        <v>2.6907885825673414E-4</v>
      </c>
      <c r="N3195">
        <f t="shared" si="741"/>
        <v>1.0114751634183235E-2</v>
      </c>
      <c r="O3195">
        <f t="shared" si="742"/>
        <v>0</v>
      </c>
      <c r="P3195">
        <f t="shared" si="743"/>
        <v>0</v>
      </c>
      <c r="Q3195">
        <f>($B$16/2)*(COS((ACOS((2*'Intake Valve Fxn Scratch'!$B$1)/$B$16-1)/($B$17/2))*(I3195-($B$17/2)))+1)*P3195</f>
        <v>0</v>
      </c>
      <c r="R3195">
        <f t="shared" si="744"/>
        <v>0</v>
      </c>
      <c r="S3195">
        <f t="shared" si="745"/>
        <v>0</v>
      </c>
      <c r="T3195">
        <f>S3195*'Exhaust Gas Math'!$C$14</f>
        <v>0</v>
      </c>
      <c r="U3195">
        <f>(T3195/'Exhaust Gas Math'!$B$14)+('Exhaust Gas Math'!$D$10)</f>
        <v>4.4059320573952224E-4</v>
      </c>
      <c r="V3195">
        <f>('Exhaust Gas Math'!$E$10*(2.53982214E-12*V3194^4 - 0.0000000071629564556*V3194^3 + 7.56281407226508E-06*V3194^2 - 0.00322508455050905*V3194 + 1.62997098133725)*$B$24+T3195*'Exhaust Gas Math'!$D$14*$B$23)/('Exhaust Gas Math'!$E$10*(2.53982214E-12*V3194^4 - 0.0000000071629564556*V3194^3 + 7.56281407226508E-06*V3194^2 - 0.00322508455050905*V3194 + 1.62997098133725)+T3195*'Exhaust Gas Math'!$D$14)</f>
        <v>1100</v>
      </c>
      <c r="W3195">
        <f>(353.3116967483*V3195^-1.0020802909)*('Exhaust Gas Math'!$E$10/(T3195+'Exhaust Gas Math'!$E$10))+(357.4500179626*V3195^-1.0038444015 )*(T3195/(T3195+'Exhaust Gas Math'!$E$10))</f>
        <v>0.31654710700089367</v>
      </c>
      <c r="X3195">
        <f t="shared" si="746"/>
        <v>0</v>
      </c>
      <c r="Y3195">
        <f t="shared" si="747"/>
        <v>101325</v>
      </c>
      <c r="Z3195">
        <f t="shared" si="748"/>
        <v>101325</v>
      </c>
    </row>
    <row r="3196" spans="5:26" x14ac:dyDescent="0.2">
      <c r="E3196">
        <f t="shared" si="750"/>
        <v>0.39887499999996995</v>
      </c>
      <c r="F3196">
        <f t="shared" si="751"/>
        <v>101325</v>
      </c>
      <c r="H3196">
        <f t="shared" si="749"/>
        <v>0.39887499999996995</v>
      </c>
      <c r="I3196">
        <f t="shared" si="737"/>
        <v>425.99999999855572</v>
      </c>
      <c r="J3196">
        <f t="shared" si="738"/>
        <v>1.880644841376914E-2</v>
      </c>
      <c r="K3196">
        <f t="shared" si="739"/>
        <v>24.260962677295172</v>
      </c>
      <c r="L3196">
        <f t="shared" si="740"/>
        <v>3.9769296294121147E-5</v>
      </c>
      <c r="M3196">
        <f>J3196/SQRT('Exhaust Gas Math'!$E$14*$B$21*$B$23)</f>
        <v>3.1926925345499268E-4</v>
      </c>
      <c r="N3196">
        <f t="shared" si="741"/>
        <v>1.1611157152755461E-2</v>
      </c>
      <c r="O3196">
        <f t="shared" si="742"/>
        <v>0</v>
      </c>
      <c r="P3196">
        <f t="shared" si="743"/>
        <v>0</v>
      </c>
      <c r="Q3196">
        <f>($B$16/2)*(COS((ACOS((2*'Intake Valve Fxn Scratch'!$B$1)/$B$16-1)/($B$17/2))*(I3196-($B$17/2)))+1)*P3196</f>
        <v>0</v>
      </c>
      <c r="R3196">
        <f t="shared" si="744"/>
        <v>0</v>
      </c>
      <c r="S3196">
        <f t="shared" si="745"/>
        <v>0</v>
      </c>
      <c r="T3196">
        <f>S3196*'Exhaust Gas Math'!$C$14</f>
        <v>0</v>
      </c>
      <c r="U3196">
        <f>(T3196/'Exhaust Gas Math'!$B$14)+('Exhaust Gas Math'!$D$10)</f>
        <v>4.4059320573952224E-4</v>
      </c>
      <c r="V3196">
        <f>('Exhaust Gas Math'!$E$10*(2.53982214E-12*V3195^4 - 0.0000000071629564556*V3195^3 + 7.56281407226508E-06*V3195^2 - 0.00322508455050905*V3195 + 1.62997098133725)*$B$24+T3196*'Exhaust Gas Math'!$D$14*$B$23)/('Exhaust Gas Math'!$E$10*(2.53982214E-12*V3195^4 - 0.0000000071629564556*V3195^3 + 7.56281407226508E-06*V3195^2 - 0.00322508455050905*V3195 + 1.62997098133725)+T3196*'Exhaust Gas Math'!$D$14)</f>
        <v>1100</v>
      </c>
      <c r="W3196">
        <f>(353.3116967483*V3196^-1.0020802909)*('Exhaust Gas Math'!$E$10/(T3196+'Exhaust Gas Math'!$E$10))+(357.4500179626*V3196^-1.0038444015 )*(T3196/(T3196+'Exhaust Gas Math'!$E$10))</f>
        <v>0.31654710700089367</v>
      </c>
      <c r="X3196">
        <f t="shared" si="746"/>
        <v>0</v>
      </c>
      <c r="Y3196">
        <f t="shared" si="747"/>
        <v>101325</v>
      </c>
      <c r="Z3196">
        <f t="shared" si="748"/>
        <v>101325</v>
      </c>
    </row>
    <row r="3197" spans="5:26" x14ac:dyDescent="0.2">
      <c r="E3197">
        <f t="shared" si="750"/>
        <v>0.39899999999996993</v>
      </c>
      <c r="F3197">
        <f t="shared" si="751"/>
        <v>101325</v>
      </c>
      <c r="H3197">
        <f t="shared" si="749"/>
        <v>0.39899999999996993</v>
      </c>
      <c r="I3197">
        <f t="shared" si="737"/>
        <v>431.99999999855572</v>
      </c>
      <c r="J3197">
        <f t="shared" si="738"/>
        <v>2.1904161277555012E-2</v>
      </c>
      <c r="K3197">
        <f t="shared" si="739"/>
        <v>25.257141232408642</v>
      </c>
      <c r="L3197">
        <f t="shared" si="740"/>
        <v>3.9769296294121147E-5</v>
      </c>
      <c r="M3197">
        <f>J3197/SQRT('Exhaust Gas Math'!$E$14*$B$21*$B$23)</f>
        <v>3.71857836460104E-4</v>
      </c>
      <c r="N3197">
        <f t="shared" si="741"/>
        <v>1.3134781388141743E-2</v>
      </c>
      <c r="O3197">
        <f t="shared" si="742"/>
        <v>0</v>
      </c>
      <c r="P3197">
        <f t="shared" si="743"/>
        <v>0</v>
      </c>
      <c r="Q3197">
        <f>($B$16/2)*(COS((ACOS((2*'Intake Valve Fxn Scratch'!$B$1)/$B$16-1)/($B$17/2))*(I3197-($B$17/2)))+1)*P3197</f>
        <v>0</v>
      </c>
      <c r="R3197">
        <f t="shared" si="744"/>
        <v>0</v>
      </c>
      <c r="S3197">
        <f t="shared" si="745"/>
        <v>0</v>
      </c>
      <c r="T3197">
        <f>S3197*'Exhaust Gas Math'!$C$14</f>
        <v>0</v>
      </c>
      <c r="U3197">
        <f>(T3197/'Exhaust Gas Math'!$B$14)+('Exhaust Gas Math'!$D$10)</f>
        <v>4.4059320573952224E-4</v>
      </c>
      <c r="V3197">
        <f>('Exhaust Gas Math'!$E$10*(2.53982214E-12*V3196^4 - 0.0000000071629564556*V3196^3 + 7.56281407226508E-06*V3196^2 - 0.00322508455050905*V3196 + 1.62997098133725)*$B$24+T3197*'Exhaust Gas Math'!$D$14*$B$23)/('Exhaust Gas Math'!$E$10*(2.53982214E-12*V3196^4 - 0.0000000071629564556*V3196^3 + 7.56281407226508E-06*V3196^2 - 0.00322508455050905*V3196 + 1.62997098133725)+T3197*'Exhaust Gas Math'!$D$14)</f>
        <v>1100</v>
      </c>
      <c r="W3197">
        <f>(353.3116967483*V3197^-1.0020802909)*('Exhaust Gas Math'!$E$10/(T3197+'Exhaust Gas Math'!$E$10))+(357.4500179626*V3197^-1.0038444015 )*(T3197/(T3197+'Exhaust Gas Math'!$E$10))</f>
        <v>0.31654710700089367</v>
      </c>
      <c r="X3197">
        <f t="shared" si="746"/>
        <v>0</v>
      </c>
      <c r="Y3197">
        <f t="shared" si="747"/>
        <v>101325</v>
      </c>
      <c r="Z3197">
        <f t="shared" si="748"/>
        <v>101325</v>
      </c>
    </row>
    <row r="3198" spans="5:26" x14ac:dyDescent="0.2">
      <c r="E3198">
        <f t="shared" si="750"/>
        <v>0.39912499999996992</v>
      </c>
      <c r="F3198">
        <f t="shared" si="751"/>
        <v>101325</v>
      </c>
      <c r="H3198">
        <f t="shared" si="749"/>
        <v>0.39912499999996992</v>
      </c>
      <c r="I3198">
        <f t="shared" si="737"/>
        <v>437.99999999855572</v>
      </c>
      <c r="J3198">
        <f t="shared" si="738"/>
        <v>2.5109199400296711E-2</v>
      </c>
      <c r="K3198">
        <f t="shared" si="739"/>
        <v>25.97659726278378</v>
      </c>
      <c r="L3198">
        <f t="shared" si="740"/>
        <v>3.9769296294121147E-5</v>
      </c>
      <c r="M3198">
        <f>J3198/SQRT('Exhaust Gas Math'!$E$14*$B$21*$B$23)</f>
        <v>4.2626843575185262E-4</v>
      </c>
      <c r="N3198">
        <f t="shared" si="741"/>
        <v>1.4685858366743961E-2</v>
      </c>
      <c r="O3198">
        <f t="shared" si="742"/>
        <v>0</v>
      </c>
      <c r="P3198">
        <f t="shared" si="743"/>
        <v>0</v>
      </c>
      <c r="Q3198">
        <f>($B$16/2)*(COS((ACOS((2*'Intake Valve Fxn Scratch'!$B$1)/$B$16-1)/($B$17/2))*(I3198-($B$17/2)))+1)*P3198</f>
        <v>0</v>
      </c>
      <c r="R3198">
        <f t="shared" si="744"/>
        <v>0</v>
      </c>
      <c r="S3198">
        <f t="shared" si="745"/>
        <v>0</v>
      </c>
      <c r="T3198">
        <f>S3198*'Exhaust Gas Math'!$C$14</f>
        <v>0</v>
      </c>
      <c r="U3198">
        <f>(T3198/'Exhaust Gas Math'!$B$14)+('Exhaust Gas Math'!$D$10)</f>
        <v>4.4059320573952224E-4</v>
      </c>
      <c r="V3198">
        <f>('Exhaust Gas Math'!$E$10*(2.53982214E-12*V3197^4 - 0.0000000071629564556*V3197^3 + 7.56281407226508E-06*V3197^2 - 0.00322508455050905*V3197 + 1.62997098133725)*$B$24+T3198*'Exhaust Gas Math'!$D$14*$B$23)/('Exhaust Gas Math'!$E$10*(2.53982214E-12*V3197^4 - 0.0000000071629564556*V3197^3 + 7.56281407226508E-06*V3197^2 - 0.00322508455050905*V3197 + 1.62997098133725)+T3198*'Exhaust Gas Math'!$D$14)</f>
        <v>1100</v>
      </c>
      <c r="W3198">
        <f>(353.3116967483*V3198^-1.0020802909)*('Exhaust Gas Math'!$E$10/(T3198+'Exhaust Gas Math'!$E$10))+(357.4500179626*V3198^-1.0038444015 )*(T3198/(T3198+'Exhaust Gas Math'!$E$10))</f>
        <v>0.31654710700089367</v>
      </c>
      <c r="X3198">
        <f t="shared" si="746"/>
        <v>0</v>
      </c>
      <c r="Y3198">
        <f t="shared" si="747"/>
        <v>101325</v>
      </c>
      <c r="Z3198">
        <f t="shared" si="748"/>
        <v>101325</v>
      </c>
    </row>
    <row r="3199" spans="5:26" x14ac:dyDescent="0.2">
      <c r="E3199">
        <f t="shared" si="750"/>
        <v>0.39924999999996991</v>
      </c>
      <c r="F3199">
        <f t="shared" si="751"/>
        <v>101325</v>
      </c>
      <c r="H3199">
        <f t="shared" si="749"/>
        <v>0.39924999999996991</v>
      </c>
      <c r="I3199">
        <f t="shared" si="737"/>
        <v>443.99999999855572</v>
      </c>
      <c r="J3199">
        <f t="shared" si="738"/>
        <v>2.8386447713620679E-2</v>
      </c>
      <c r="K3199">
        <f t="shared" si="739"/>
        <v>26.411448257595175</v>
      </c>
      <c r="L3199">
        <f t="shared" si="740"/>
        <v>3.9769296294121147E-5</v>
      </c>
      <c r="M3199">
        <f>J3199/SQRT('Exhaust Gas Math'!$E$14*$B$21*$B$23)</f>
        <v>4.819049174181895E-4</v>
      </c>
      <c r="N3199">
        <f t="shared" si="741"/>
        <v>1.6267973593867759E-2</v>
      </c>
      <c r="O3199">
        <f t="shared" si="742"/>
        <v>0</v>
      </c>
      <c r="P3199">
        <f t="shared" si="743"/>
        <v>0</v>
      </c>
      <c r="Q3199">
        <f>($B$16/2)*(COS((ACOS((2*'Intake Valve Fxn Scratch'!$B$1)/$B$16-1)/($B$17/2))*(I3199-($B$17/2)))+1)*P3199</f>
        <v>0</v>
      </c>
      <c r="R3199">
        <f t="shared" si="744"/>
        <v>0</v>
      </c>
      <c r="S3199">
        <f t="shared" si="745"/>
        <v>0</v>
      </c>
      <c r="T3199">
        <f>S3199*'Exhaust Gas Math'!$C$14</f>
        <v>0</v>
      </c>
      <c r="U3199">
        <f>(T3199/'Exhaust Gas Math'!$B$14)+('Exhaust Gas Math'!$D$10)</f>
        <v>4.4059320573952224E-4</v>
      </c>
      <c r="V3199">
        <f>('Exhaust Gas Math'!$E$10*(2.53982214E-12*V3198^4 - 0.0000000071629564556*V3198^3 + 7.56281407226508E-06*V3198^2 - 0.00322508455050905*V3198 + 1.62997098133725)*$B$24+T3199*'Exhaust Gas Math'!$D$14*$B$23)/('Exhaust Gas Math'!$E$10*(2.53982214E-12*V3198^4 - 0.0000000071629564556*V3198^3 + 7.56281407226508E-06*V3198^2 - 0.00322508455050905*V3198 + 1.62997098133725)+T3199*'Exhaust Gas Math'!$D$14)</f>
        <v>1100</v>
      </c>
      <c r="W3199">
        <f>(353.3116967483*V3199^-1.0020802909)*('Exhaust Gas Math'!$E$10/(T3199+'Exhaust Gas Math'!$E$10))+(357.4500179626*V3199^-1.0038444015 )*(T3199/(T3199+'Exhaust Gas Math'!$E$10))</f>
        <v>0.31654710700089367</v>
      </c>
      <c r="X3199">
        <f t="shared" si="746"/>
        <v>0</v>
      </c>
      <c r="Y3199">
        <f t="shared" si="747"/>
        <v>101325</v>
      </c>
      <c r="Z3199">
        <f t="shared" si="748"/>
        <v>101325</v>
      </c>
    </row>
    <row r="3200" spans="5:26" x14ac:dyDescent="0.2">
      <c r="E3200">
        <f t="shared" si="750"/>
        <v>0.39937499999996989</v>
      </c>
      <c r="F3200">
        <f t="shared" si="751"/>
        <v>101325</v>
      </c>
      <c r="H3200">
        <f t="shared" si="749"/>
        <v>0.39937499999996989</v>
      </c>
      <c r="I3200">
        <f t="shared" si="737"/>
        <v>449.99999999855572</v>
      </c>
      <c r="J3200">
        <f t="shared" si="738"/>
        <v>3.1699999999201381E-2</v>
      </c>
      <c r="K3200">
        <f t="shared" si="739"/>
        <v>26.556929898345718</v>
      </c>
      <c r="L3200">
        <f t="shared" si="740"/>
        <v>3.9769296294121147E-5</v>
      </c>
      <c r="M3200">
        <f>J3200/SQRT('Exhaust Gas Math'!$E$14*$B$21*$B$23)</f>
        <v>5.381577165233561E-4</v>
      </c>
      <c r="N3200">
        <f t="shared" si="741"/>
        <v>1.7887450437991642E-2</v>
      </c>
      <c r="O3200">
        <f t="shared" si="742"/>
        <v>0</v>
      </c>
      <c r="P3200">
        <f t="shared" si="743"/>
        <v>0</v>
      </c>
      <c r="Q3200">
        <f>($B$16/2)*(COS((ACOS((2*'Intake Valve Fxn Scratch'!$B$1)/$B$16-1)/($B$17/2))*(I3200-($B$17/2)))+1)*P3200</f>
        <v>0</v>
      </c>
      <c r="R3200">
        <f t="shared" si="744"/>
        <v>0</v>
      </c>
      <c r="S3200">
        <f t="shared" si="745"/>
        <v>0</v>
      </c>
      <c r="T3200">
        <f>S3200*'Exhaust Gas Math'!$C$14</f>
        <v>0</v>
      </c>
      <c r="U3200">
        <f>(T3200/'Exhaust Gas Math'!$B$14)+('Exhaust Gas Math'!$D$10)</f>
        <v>4.4059320573952224E-4</v>
      </c>
      <c r="V3200">
        <f>('Exhaust Gas Math'!$E$10*(2.53982214E-12*V3199^4 - 0.0000000071629564556*V3199^3 + 7.56281407226508E-06*V3199^2 - 0.00322508455050905*V3199 + 1.62997098133725)*$B$24+T3200*'Exhaust Gas Math'!$D$14*$B$23)/('Exhaust Gas Math'!$E$10*(2.53982214E-12*V3199^4 - 0.0000000071629564556*V3199^3 + 7.56281407226508E-06*V3199^2 - 0.00322508455050905*V3199 + 1.62997098133725)+T3200*'Exhaust Gas Math'!$D$14)</f>
        <v>1100</v>
      </c>
      <c r="W3200">
        <f>(353.3116967483*V3200^-1.0020802909)*('Exhaust Gas Math'!$E$10/(T3200+'Exhaust Gas Math'!$E$10))+(357.4500179626*V3200^-1.0038444015 )*(T3200/(T3200+'Exhaust Gas Math'!$E$10))</f>
        <v>0.31654710700089367</v>
      </c>
      <c r="X3200">
        <f t="shared" si="746"/>
        <v>0</v>
      </c>
      <c r="Y3200">
        <f t="shared" si="747"/>
        <v>101325</v>
      </c>
      <c r="Z3200">
        <f t="shared" si="748"/>
        <v>101325</v>
      </c>
    </row>
    <row r="3201" spans="5:26" x14ac:dyDescent="0.2">
      <c r="E3201">
        <f t="shared" si="750"/>
        <v>0.39949999999996988</v>
      </c>
      <c r="F3201">
        <f t="shared" si="751"/>
        <v>101325</v>
      </c>
      <c r="H3201">
        <f t="shared" si="749"/>
        <v>0.39949999999996988</v>
      </c>
      <c r="I3201">
        <f t="shared" si="737"/>
        <v>455.99999999855572</v>
      </c>
      <c r="J3201">
        <f t="shared" si="738"/>
        <v>3.501355228478905E-2</v>
      </c>
      <c r="K3201">
        <f t="shared" si="739"/>
        <v>26.411448257735199</v>
      </c>
      <c r="L3201">
        <f t="shared" si="740"/>
        <v>3.9769296294121147E-5</v>
      </c>
      <c r="M3201">
        <f>J3201/SQRT('Exhaust Gas Math'!$E$14*$B$21*$B$23)</f>
        <v>5.944105156286411E-4</v>
      </c>
      <c r="N3201">
        <f t="shared" si="741"/>
        <v>1.9552731033590662E-2</v>
      </c>
      <c r="O3201">
        <f t="shared" si="742"/>
        <v>0</v>
      </c>
      <c r="P3201">
        <f t="shared" si="743"/>
        <v>0</v>
      </c>
      <c r="Q3201">
        <f>($B$16/2)*(COS((ACOS((2*'Intake Valve Fxn Scratch'!$B$1)/$B$16-1)/($B$17/2))*(I3201-($B$17/2)))+1)*P3201</f>
        <v>0</v>
      </c>
      <c r="R3201">
        <f t="shared" si="744"/>
        <v>0</v>
      </c>
      <c r="S3201">
        <f t="shared" si="745"/>
        <v>0</v>
      </c>
      <c r="T3201">
        <f>S3201*'Exhaust Gas Math'!$C$14</f>
        <v>0</v>
      </c>
      <c r="U3201">
        <f>(T3201/'Exhaust Gas Math'!$B$14)+('Exhaust Gas Math'!$D$10)</f>
        <v>4.4059320573952224E-4</v>
      </c>
      <c r="V3201">
        <f>('Exhaust Gas Math'!$E$10*(2.53982214E-12*V3200^4 - 0.0000000071629564556*V3200^3 + 7.56281407226508E-06*V3200^2 - 0.00322508455050905*V3200 + 1.62997098133725)*$B$24+T3201*'Exhaust Gas Math'!$D$14*$B$23)/('Exhaust Gas Math'!$E$10*(2.53982214E-12*V3200^4 - 0.0000000071629564556*V3200^3 + 7.56281407226508E-06*V3200^2 - 0.00322508455050905*V3200 + 1.62997098133725)+T3201*'Exhaust Gas Math'!$D$14)</f>
        <v>1100</v>
      </c>
      <c r="W3201">
        <f>(353.3116967483*V3201^-1.0020802909)*('Exhaust Gas Math'!$E$10/(T3201+'Exhaust Gas Math'!$E$10))+(357.4500179626*V3201^-1.0038444015 )*(T3201/(T3201+'Exhaust Gas Math'!$E$10))</f>
        <v>0.31654710700089367</v>
      </c>
      <c r="X3201">
        <f t="shared" si="746"/>
        <v>0</v>
      </c>
      <c r="Y3201">
        <f t="shared" si="747"/>
        <v>101325</v>
      </c>
      <c r="Z3201">
        <f t="shared" si="748"/>
        <v>101325</v>
      </c>
    </row>
    <row r="3202" spans="5:26" x14ac:dyDescent="0.2">
      <c r="E3202">
        <f t="shared" si="750"/>
        <v>0.39962499999996987</v>
      </c>
      <c r="F3202">
        <f t="shared" si="751"/>
        <v>101325</v>
      </c>
      <c r="H3202">
        <f t="shared" si="749"/>
        <v>0.39962499999996987</v>
      </c>
      <c r="I3202">
        <f t="shared" si="737"/>
        <v>461.99999999855208</v>
      </c>
      <c r="J3202">
        <f t="shared" si="738"/>
        <v>3.829080059814096E-2</v>
      </c>
      <c r="K3202">
        <f t="shared" si="739"/>
        <v>25.976597263061986</v>
      </c>
      <c r="L3202">
        <f t="shared" si="740"/>
        <v>3.9769296294121147E-5</v>
      </c>
      <c r="M3202">
        <f>J3202/SQRT('Exhaust Gas Math'!$E$14*$B$21*$B$23)</f>
        <v>6.5004699729545232E-4</v>
      </c>
      <c r="N3202">
        <f t="shared" si="741"/>
        <v>2.1273748625900236E-2</v>
      </c>
      <c r="O3202">
        <f t="shared" si="742"/>
        <v>0</v>
      </c>
      <c r="P3202">
        <f t="shared" si="743"/>
        <v>0</v>
      </c>
      <c r="Q3202">
        <f>($B$16/2)*(COS((ACOS((2*'Intake Valve Fxn Scratch'!$B$1)/$B$16-1)/($B$17/2))*(I3202-($B$17/2)))+1)*P3202</f>
        <v>0</v>
      </c>
      <c r="R3202">
        <f t="shared" si="744"/>
        <v>0</v>
      </c>
      <c r="S3202">
        <f t="shared" si="745"/>
        <v>0</v>
      </c>
      <c r="T3202">
        <f>S3202*'Exhaust Gas Math'!$C$14</f>
        <v>0</v>
      </c>
      <c r="U3202">
        <f>(T3202/'Exhaust Gas Math'!$B$14)+('Exhaust Gas Math'!$D$10)</f>
        <v>4.4059320573952224E-4</v>
      </c>
      <c r="V3202">
        <f>('Exhaust Gas Math'!$E$10*(2.53982214E-12*V3201^4 - 0.0000000071629564556*V3201^3 + 7.56281407226508E-06*V3201^2 - 0.00322508455050905*V3201 + 1.62997098133725)*$B$24+T3202*'Exhaust Gas Math'!$D$14*$B$23)/('Exhaust Gas Math'!$E$10*(2.53982214E-12*V3201^4 - 0.0000000071629564556*V3201^3 + 7.56281407226508E-06*V3201^2 - 0.00322508455050905*V3201 + 1.62997098133725)+T3202*'Exhaust Gas Math'!$D$14)</f>
        <v>1100</v>
      </c>
      <c r="W3202">
        <f>(353.3116967483*V3202^-1.0020802909)*('Exhaust Gas Math'!$E$10/(T3202+'Exhaust Gas Math'!$E$10))+(357.4500179626*V3202^-1.0038444015 )*(T3202/(T3202+'Exhaust Gas Math'!$E$10))</f>
        <v>0.31654710700089367</v>
      </c>
      <c r="X3202">
        <f t="shared" si="746"/>
        <v>0</v>
      </c>
      <c r="Y3202">
        <f t="shared" si="747"/>
        <v>101325</v>
      </c>
      <c r="Z3202">
        <f t="shared" si="748"/>
        <v>101325</v>
      </c>
    </row>
    <row r="3203" spans="5:26" x14ac:dyDescent="0.2">
      <c r="E3203">
        <f t="shared" si="750"/>
        <v>0.39974999999996985</v>
      </c>
      <c r="F3203">
        <f t="shared" si="751"/>
        <v>101325</v>
      </c>
      <c r="H3203">
        <f t="shared" si="749"/>
        <v>0.39974999999996985</v>
      </c>
      <c r="I3203">
        <f t="shared" si="737"/>
        <v>467.99999999855208</v>
      </c>
      <c r="J3203">
        <f t="shared" si="738"/>
        <v>4.1495838720924216E-2</v>
      </c>
      <c r="K3203">
        <f t="shared" si="739"/>
        <v>25.257141232822601</v>
      </c>
      <c r="L3203">
        <f t="shared" si="740"/>
        <v>3.9769296294121147E-5</v>
      </c>
      <c r="M3203">
        <f>J3203/SQRT('Exhaust Gas Math'!$E$14*$B$21*$B$23)</f>
        <v>7.0445759658790638E-4</v>
      </c>
      <c r="N3203">
        <f t="shared" si="741"/>
        <v>2.306128213050665E-2</v>
      </c>
      <c r="O3203">
        <f t="shared" si="742"/>
        <v>0</v>
      </c>
      <c r="P3203">
        <f t="shared" si="743"/>
        <v>0</v>
      </c>
      <c r="Q3203">
        <f>($B$16/2)*(COS((ACOS((2*'Intake Valve Fxn Scratch'!$B$1)/$B$16-1)/($B$17/2))*(I3203-($B$17/2)))+1)*P3203</f>
        <v>0</v>
      </c>
      <c r="R3203">
        <f t="shared" si="744"/>
        <v>0</v>
      </c>
      <c r="S3203">
        <f t="shared" si="745"/>
        <v>0</v>
      </c>
      <c r="T3203">
        <f>S3203*'Exhaust Gas Math'!$C$14</f>
        <v>0</v>
      </c>
      <c r="U3203">
        <f>(T3203/'Exhaust Gas Math'!$B$14)+('Exhaust Gas Math'!$D$10)</f>
        <v>4.4059320573952224E-4</v>
      </c>
      <c r="V3203">
        <f>('Exhaust Gas Math'!$E$10*(2.53982214E-12*V3202^4 - 0.0000000071629564556*V3202^3 + 7.56281407226508E-06*V3202^2 - 0.00322508455050905*V3202 + 1.62997098133725)*$B$24+T3203*'Exhaust Gas Math'!$D$14*$B$23)/('Exhaust Gas Math'!$E$10*(2.53982214E-12*V3202^4 - 0.0000000071629564556*V3202^3 + 7.56281407226508E-06*V3202^2 - 0.00322508455050905*V3202 + 1.62997098133725)+T3203*'Exhaust Gas Math'!$D$14)</f>
        <v>1100</v>
      </c>
      <c r="W3203">
        <f>(353.3116967483*V3203^-1.0020802909)*('Exhaust Gas Math'!$E$10/(T3203+'Exhaust Gas Math'!$E$10))+(357.4500179626*V3203^-1.0038444015 )*(T3203/(T3203+'Exhaust Gas Math'!$E$10))</f>
        <v>0.31654710700089367</v>
      </c>
      <c r="X3203">
        <f t="shared" si="746"/>
        <v>0</v>
      </c>
      <c r="Y3203">
        <f t="shared" si="747"/>
        <v>101325</v>
      </c>
      <c r="Z3203">
        <f t="shared" si="748"/>
        <v>101325</v>
      </c>
    </row>
    <row r="3204" spans="5:26" x14ac:dyDescent="0.2">
      <c r="E3204">
        <f t="shared" si="750"/>
        <v>0.39987499999996984</v>
      </c>
      <c r="F3204">
        <f t="shared" si="751"/>
        <v>101325</v>
      </c>
      <c r="H3204">
        <f t="shared" si="749"/>
        <v>0.39987499999996984</v>
      </c>
      <c r="I3204">
        <f t="shared" si="737"/>
        <v>473.99999999855208</v>
      </c>
      <c r="J3204">
        <f t="shared" si="738"/>
        <v>4.4593551584771712E-2</v>
      </c>
      <c r="K3204">
        <f t="shared" si="739"/>
        <v>24.260962677839427</v>
      </c>
      <c r="L3204">
        <f t="shared" si="740"/>
        <v>3.9769296294121147E-5</v>
      </c>
      <c r="M3204">
        <f>J3204/SQRT('Exhaust Gas Math'!$E$14*$B$21*$B$23)</f>
        <v>7.5704617959406395E-4</v>
      </c>
      <c r="N3204">
        <f t="shared" si="741"/>
        <v>2.4926279522716817E-2</v>
      </c>
      <c r="O3204">
        <f t="shared" si="742"/>
        <v>0</v>
      </c>
      <c r="P3204">
        <f t="shared" si="743"/>
        <v>0</v>
      </c>
      <c r="Q3204">
        <f>($B$16/2)*(COS((ACOS((2*'Intake Valve Fxn Scratch'!$B$1)/$B$16-1)/($B$17/2))*(I3204-($B$17/2)))+1)*P3204</f>
        <v>0</v>
      </c>
      <c r="R3204">
        <f t="shared" si="744"/>
        <v>0</v>
      </c>
      <c r="S3204">
        <f t="shared" si="745"/>
        <v>0</v>
      </c>
      <c r="T3204">
        <f>S3204*'Exhaust Gas Math'!$C$14</f>
        <v>0</v>
      </c>
      <c r="U3204">
        <f>(T3204/'Exhaust Gas Math'!$B$14)+('Exhaust Gas Math'!$D$10)</f>
        <v>4.4059320573952224E-4</v>
      </c>
      <c r="V3204">
        <f>('Exhaust Gas Math'!$E$10*(2.53982214E-12*V3203^4 - 0.0000000071629564556*V3203^3 + 7.56281407226508E-06*V3203^2 - 0.00322508455050905*V3203 + 1.62997098133725)*$B$24+T3204*'Exhaust Gas Math'!$D$14*$B$23)/('Exhaust Gas Math'!$E$10*(2.53982214E-12*V3203^4 - 0.0000000071629564556*V3203^3 + 7.56281407226508E-06*V3203^2 - 0.00322508455050905*V3203 + 1.62997098133725)+T3204*'Exhaust Gas Math'!$D$14)</f>
        <v>1100</v>
      </c>
      <c r="W3204">
        <f>(353.3116967483*V3204^-1.0020802909)*('Exhaust Gas Math'!$E$10/(T3204+'Exhaust Gas Math'!$E$10))+(357.4500179626*V3204^-1.0038444015 )*(T3204/(T3204+'Exhaust Gas Math'!$E$10))</f>
        <v>0.31654710700089367</v>
      </c>
      <c r="X3204">
        <f t="shared" si="746"/>
        <v>0</v>
      </c>
      <c r="Y3204">
        <f t="shared" si="747"/>
        <v>101325</v>
      </c>
      <c r="Z3204">
        <f t="shared" si="748"/>
        <v>101325</v>
      </c>
    </row>
    <row r="3205" spans="5:26" x14ac:dyDescent="0.2">
      <c r="E3205">
        <f t="shared" si="750"/>
        <v>0.39999999999996982</v>
      </c>
      <c r="F3205">
        <f t="shared" si="751"/>
        <v>101325</v>
      </c>
      <c r="H3205">
        <f t="shared" si="749"/>
        <v>0.39999999999996982</v>
      </c>
      <c r="I3205">
        <f t="shared" ref="I3205:I3268" si="752">($B$11*360*H3205)-(720*FLOOR(H3205/(2/$B$11),1))</f>
        <v>479.99999999855208</v>
      </c>
      <c r="J3205">
        <f t="shared" ref="J3205:J3268" si="753">-(($B$4/1000)/2)*COS($B$12*H3205)+(($B$4/1000)/2)</f>
        <v>4.7549999999305731E-2</v>
      </c>
      <c r="K3205">
        <f t="shared" ref="K3205:K3268" si="754">($B$4/1000/2)*$B$12*SIN($B$12*H3205)</f>
        <v>22.998975938825687</v>
      </c>
      <c r="L3205">
        <f t="shared" ref="L3205:L3268" si="755">$B$8+P3205*(J3205*$B$6)</f>
        <v>3.9769296294121147E-5</v>
      </c>
      <c r="M3205">
        <f>J3205/SQRT('Exhaust Gas Math'!$E$14*$B$21*$B$23)</f>
        <v>8.072365747935846E-4</v>
      </c>
      <c r="N3205">
        <f t="shared" ref="N3205:N3268" si="756">-(($B$4/1000)/2)*COS($B$12*(H3205-M3205))+(($B$4/1000)/2)</f>
        <v>2.6879134705198964E-2</v>
      </c>
      <c r="O3205">
        <f t="shared" ref="O3205:O3268" si="757">N3205*$B$6*P3205</f>
        <v>0</v>
      </c>
      <c r="P3205">
        <f t="shared" ref="P3205:P3268" si="758">IF(I3205&lt;=$B$17,1,0)</f>
        <v>0</v>
      </c>
      <c r="Q3205">
        <f>($B$16/2)*(COS((ACOS((2*'Intake Valve Fxn Scratch'!$B$1)/$B$16-1)/($B$17/2))*(I3205-($B$17/2)))+1)*P3205</f>
        <v>0</v>
      </c>
      <c r="R3205">
        <f t="shared" ref="R3205:R3268" si="759">Q3205/$B$16</f>
        <v>0</v>
      </c>
      <c r="S3205">
        <f t="shared" ref="S3205:S3268" si="760">P3205*($B$13*R3205*(O3205-O3204)*$B$19+S3204)</f>
        <v>0</v>
      </c>
      <c r="T3205">
        <f>S3205*'Exhaust Gas Math'!$C$14</f>
        <v>0</v>
      </c>
      <c r="U3205">
        <f>(T3205/'Exhaust Gas Math'!$B$14)+('Exhaust Gas Math'!$D$10)</f>
        <v>4.4059320573952224E-4</v>
      </c>
      <c r="V3205">
        <f>('Exhaust Gas Math'!$E$10*(2.53982214E-12*V3204^4 - 0.0000000071629564556*V3204^3 + 7.56281407226508E-06*V3204^2 - 0.00322508455050905*V3204 + 1.62997098133725)*$B$24+T3205*'Exhaust Gas Math'!$D$14*$B$23)/('Exhaust Gas Math'!$E$10*(2.53982214E-12*V3204^4 - 0.0000000071629564556*V3204^3 + 7.56281407226508E-06*V3204^2 - 0.00322508455050905*V3204 + 1.62997098133725)+T3205*'Exhaust Gas Math'!$D$14)</f>
        <v>1100</v>
      </c>
      <c r="W3205">
        <f>(353.3116967483*V3205^-1.0020802909)*('Exhaust Gas Math'!$E$10/(T3205+'Exhaust Gas Math'!$E$10))+(357.4500179626*V3205^-1.0038444015 )*(T3205/(T3205+'Exhaust Gas Math'!$E$10))</f>
        <v>0.31654710700089367</v>
      </c>
      <c r="X3205">
        <f t="shared" ref="X3205:X3268" si="761">P3205*SIGN(K3205)*-0.5*W3205*K3205^2</f>
        <v>0</v>
      </c>
      <c r="Y3205">
        <f t="shared" ref="Y3205:Y3268" si="762">(U3205*$B$21*V3205)/L3205</f>
        <v>101325</v>
      </c>
      <c r="Z3205">
        <f t="shared" ref="Z3205:Z3268" si="763">IF((X3205+Y3205)&lt;$B$22,(X3205+Y3205),$B$22)</f>
        <v>101325</v>
      </c>
    </row>
    <row r="3206" spans="5:26" x14ac:dyDescent="0.2">
      <c r="E3206">
        <f t="shared" si="750"/>
        <v>0.40012499999996981</v>
      </c>
      <c r="F3206">
        <f t="shared" si="751"/>
        <v>101325</v>
      </c>
      <c r="H3206">
        <f t="shared" si="749"/>
        <v>0.40012499999996981</v>
      </c>
      <c r="I3206">
        <f t="shared" si="752"/>
        <v>485.99999999855208</v>
      </c>
      <c r="J3206">
        <f t="shared" si="753"/>
        <v>5.0332792497023202E-2</v>
      </c>
      <c r="K3206">
        <f t="shared" si="754"/>
        <v>21.485007606580361</v>
      </c>
      <c r="L3206">
        <f t="shared" si="755"/>
        <v>3.9769296294121147E-5</v>
      </c>
      <c r="M3206">
        <f>J3206/SQRT('Exhaust Gas Math'!$E$14*$B$21*$B$23)</f>
        <v>8.5447888571370104E-4</v>
      </c>
      <c r="N3206">
        <f t="shared" si="756"/>
        <v>2.8928903021323202E-2</v>
      </c>
      <c r="O3206">
        <f t="shared" si="757"/>
        <v>0</v>
      </c>
      <c r="P3206">
        <f t="shared" si="758"/>
        <v>0</v>
      </c>
      <c r="Q3206">
        <f>($B$16/2)*(COS((ACOS((2*'Intake Valve Fxn Scratch'!$B$1)/$B$16-1)/($B$17/2))*(I3206-($B$17/2)))+1)*P3206</f>
        <v>0</v>
      </c>
      <c r="R3206">
        <f t="shared" si="759"/>
        <v>0</v>
      </c>
      <c r="S3206">
        <f t="shared" si="760"/>
        <v>0</v>
      </c>
      <c r="T3206">
        <f>S3206*'Exhaust Gas Math'!$C$14</f>
        <v>0</v>
      </c>
      <c r="U3206">
        <f>(T3206/'Exhaust Gas Math'!$B$14)+('Exhaust Gas Math'!$D$10)</f>
        <v>4.4059320573952224E-4</v>
      </c>
      <c r="V3206">
        <f>('Exhaust Gas Math'!$E$10*(2.53982214E-12*V3205^4 - 0.0000000071629564556*V3205^3 + 7.56281407226508E-06*V3205^2 - 0.00322508455050905*V3205 + 1.62997098133725)*$B$24+T3206*'Exhaust Gas Math'!$D$14*$B$23)/('Exhaust Gas Math'!$E$10*(2.53982214E-12*V3205^4 - 0.0000000071629564556*V3205^3 + 7.56281407226508E-06*V3205^2 - 0.00322508455050905*V3205 + 1.62997098133725)+T3206*'Exhaust Gas Math'!$D$14)</f>
        <v>1100</v>
      </c>
      <c r="W3206">
        <f>(353.3116967483*V3206^-1.0020802909)*('Exhaust Gas Math'!$E$10/(T3206+'Exhaust Gas Math'!$E$10))+(357.4500179626*V3206^-1.0038444015 )*(T3206/(T3206+'Exhaust Gas Math'!$E$10))</f>
        <v>0.31654710700089367</v>
      </c>
      <c r="X3206">
        <f t="shared" si="761"/>
        <v>0</v>
      </c>
      <c r="Y3206">
        <f t="shared" si="762"/>
        <v>101325</v>
      </c>
      <c r="Z3206">
        <f t="shared" si="763"/>
        <v>101325</v>
      </c>
    </row>
    <row r="3207" spans="5:26" x14ac:dyDescent="0.2">
      <c r="E3207">
        <f t="shared" si="750"/>
        <v>0.4002499999999698</v>
      </c>
      <c r="F3207">
        <f t="shared" si="751"/>
        <v>101325</v>
      </c>
      <c r="H3207">
        <f t="shared" ref="H3207:H3270" si="764">H3206+$B$2</f>
        <v>0.4002499999999698</v>
      </c>
      <c r="I3207">
        <f t="shared" si="752"/>
        <v>491.99999999854845</v>
      </c>
      <c r="J3207">
        <f t="shared" si="753"/>
        <v>5.2911440220980738E-2</v>
      </c>
      <c r="K3207">
        <f t="shared" si="754"/>
        <v>19.735645034970393</v>
      </c>
      <c r="L3207">
        <f t="shared" si="755"/>
        <v>3.9769296294121147E-5</v>
      </c>
      <c r="M3207">
        <f>J3207/SQRT('Exhaust Gas Math'!$E$14*$B$21*$B$23)</f>
        <v>8.982555157098555E-4</v>
      </c>
      <c r="N3207">
        <f t="shared" si="756"/>
        <v>3.1082443967850412E-2</v>
      </c>
      <c r="O3207">
        <f t="shared" si="757"/>
        <v>0</v>
      </c>
      <c r="P3207">
        <f t="shared" si="758"/>
        <v>0</v>
      </c>
      <c r="Q3207">
        <f>($B$16/2)*(COS((ACOS((2*'Intake Valve Fxn Scratch'!$B$1)/$B$16-1)/($B$17/2))*(I3207-($B$17/2)))+1)*P3207</f>
        <v>0</v>
      </c>
      <c r="R3207">
        <f t="shared" si="759"/>
        <v>0</v>
      </c>
      <c r="S3207">
        <f t="shared" si="760"/>
        <v>0</v>
      </c>
      <c r="T3207">
        <f>S3207*'Exhaust Gas Math'!$C$14</f>
        <v>0</v>
      </c>
      <c r="U3207">
        <f>(T3207/'Exhaust Gas Math'!$B$14)+('Exhaust Gas Math'!$D$10)</f>
        <v>4.4059320573952224E-4</v>
      </c>
      <c r="V3207">
        <f>('Exhaust Gas Math'!$E$10*(2.53982214E-12*V3206^4 - 0.0000000071629564556*V3206^3 + 7.56281407226508E-06*V3206^2 - 0.00322508455050905*V3206 + 1.62997098133725)*$B$24+T3207*'Exhaust Gas Math'!$D$14*$B$23)/('Exhaust Gas Math'!$E$10*(2.53982214E-12*V3206^4 - 0.0000000071629564556*V3206^3 + 7.56281407226508E-06*V3206^2 - 0.00322508455050905*V3206 + 1.62997098133725)+T3207*'Exhaust Gas Math'!$D$14)</f>
        <v>1100</v>
      </c>
      <c r="W3207">
        <f>(353.3116967483*V3207^-1.0020802909)*('Exhaust Gas Math'!$E$10/(T3207+'Exhaust Gas Math'!$E$10))+(357.4500179626*V3207^-1.0038444015 )*(T3207/(T3207+'Exhaust Gas Math'!$E$10))</f>
        <v>0.31654710700089367</v>
      </c>
      <c r="X3207">
        <f t="shared" si="761"/>
        <v>0</v>
      </c>
      <c r="Y3207">
        <f t="shared" si="762"/>
        <v>101325</v>
      </c>
      <c r="Z3207">
        <f t="shared" si="763"/>
        <v>101325</v>
      </c>
    </row>
    <row r="3208" spans="5:26" x14ac:dyDescent="0.2">
      <c r="E3208">
        <f t="shared" si="750"/>
        <v>0.40037499999996978</v>
      </c>
      <c r="F3208">
        <f t="shared" si="751"/>
        <v>101325</v>
      </c>
      <c r="H3208">
        <f t="shared" si="764"/>
        <v>0.40037499999996978</v>
      </c>
      <c r="I3208">
        <f t="shared" si="752"/>
        <v>497.99999999854845</v>
      </c>
      <c r="J3208">
        <f t="shared" si="753"/>
        <v>5.5257690967096706E-2</v>
      </c>
      <c r="K3208">
        <f t="shared" si="754"/>
        <v>17.770054606409111</v>
      </c>
      <c r="L3208">
        <f t="shared" si="755"/>
        <v>3.9769296294121147E-5</v>
      </c>
      <c r="M3208">
        <f>J3208/SQRT('Exhaust Gas Math'!$E$14*$B$21*$B$23)</f>
        <v>9.3808683886294068E-4</v>
      </c>
      <c r="N3208">
        <f t="shared" si="756"/>
        <v>3.3343486331893067E-2</v>
      </c>
      <c r="O3208">
        <f t="shared" si="757"/>
        <v>0</v>
      </c>
      <c r="P3208">
        <f t="shared" si="758"/>
        <v>0</v>
      </c>
      <c r="Q3208">
        <f>($B$16/2)*(COS((ACOS((2*'Intake Valve Fxn Scratch'!$B$1)/$B$16-1)/($B$17/2))*(I3208-($B$17/2)))+1)*P3208</f>
        <v>0</v>
      </c>
      <c r="R3208">
        <f t="shared" si="759"/>
        <v>0</v>
      </c>
      <c r="S3208">
        <f t="shared" si="760"/>
        <v>0</v>
      </c>
      <c r="T3208">
        <f>S3208*'Exhaust Gas Math'!$C$14</f>
        <v>0</v>
      </c>
      <c r="U3208">
        <f>(T3208/'Exhaust Gas Math'!$B$14)+('Exhaust Gas Math'!$D$10)</f>
        <v>4.4059320573952224E-4</v>
      </c>
      <c r="V3208">
        <f>('Exhaust Gas Math'!$E$10*(2.53982214E-12*V3207^4 - 0.0000000071629564556*V3207^3 + 7.56281407226508E-06*V3207^2 - 0.00322508455050905*V3207 + 1.62997098133725)*$B$24+T3208*'Exhaust Gas Math'!$D$14*$B$23)/('Exhaust Gas Math'!$E$10*(2.53982214E-12*V3207^4 - 0.0000000071629564556*V3207^3 + 7.56281407226508E-06*V3207^2 - 0.00322508455050905*V3207 + 1.62997098133725)+T3208*'Exhaust Gas Math'!$D$14)</f>
        <v>1100</v>
      </c>
      <c r="W3208">
        <f>(353.3116967483*V3208^-1.0020802909)*('Exhaust Gas Math'!$E$10/(T3208+'Exhaust Gas Math'!$E$10))+(357.4500179626*V3208^-1.0038444015 )*(T3208/(T3208+'Exhaust Gas Math'!$E$10))</f>
        <v>0.31654710700089367</v>
      </c>
      <c r="X3208">
        <f t="shared" si="761"/>
        <v>0</v>
      </c>
      <c r="Y3208">
        <f t="shared" si="762"/>
        <v>101325</v>
      </c>
      <c r="Z3208">
        <f t="shared" si="763"/>
        <v>101325</v>
      </c>
    </row>
    <row r="3209" spans="5:26" x14ac:dyDescent="0.2">
      <c r="E3209">
        <f t="shared" si="750"/>
        <v>0.40049999999996977</v>
      </c>
      <c r="F3209">
        <f t="shared" si="751"/>
        <v>101325</v>
      </c>
      <c r="H3209">
        <f t="shared" si="764"/>
        <v>0.40049999999996977</v>
      </c>
      <c r="I3209">
        <f t="shared" si="752"/>
        <v>503.99999999854845</v>
      </c>
      <c r="J3209">
        <f t="shared" si="753"/>
        <v>5.7345838721214661E-2</v>
      </c>
      <c r="K3209">
        <f t="shared" si="754"/>
        <v>15.609771740955953</v>
      </c>
      <c r="L3209">
        <f t="shared" si="755"/>
        <v>3.9769296294121147E-5</v>
      </c>
      <c r="M3209">
        <f>J3209/SQRT('Exhaust Gas Math'!$E$14*$B$21*$B$23)</f>
        <v>9.7353645486129414E-4</v>
      </c>
      <c r="N3209">
        <f t="shared" si="756"/>
        <v>3.5711621292805286E-2</v>
      </c>
      <c r="O3209">
        <f t="shared" si="757"/>
        <v>0</v>
      </c>
      <c r="P3209">
        <f t="shared" si="758"/>
        <v>0</v>
      </c>
      <c r="Q3209">
        <f>($B$16/2)*(COS((ACOS((2*'Intake Valve Fxn Scratch'!$B$1)/$B$16-1)/($B$17/2))*(I3209-($B$17/2)))+1)*P3209</f>
        <v>0</v>
      </c>
      <c r="R3209">
        <f t="shared" si="759"/>
        <v>0</v>
      </c>
      <c r="S3209">
        <f t="shared" si="760"/>
        <v>0</v>
      </c>
      <c r="T3209">
        <f>S3209*'Exhaust Gas Math'!$C$14</f>
        <v>0</v>
      </c>
      <c r="U3209">
        <f>(T3209/'Exhaust Gas Math'!$B$14)+('Exhaust Gas Math'!$D$10)</f>
        <v>4.4059320573952224E-4</v>
      </c>
      <c r="V3209">
        <f>('Exhaust Gas Math'!$E$10*(2.53982214E-12*V3208^4 - 0.0000000071629564556*V3208^3 + 7.56281407226508E-06*V3208^2 - 0.00322508455050905*V3208 + 1.62997098133725)*$B$24+T3209*'Exhaust Gas Math'!$D$14*$B$23)/('Exhaust Gas Math'!$E$10*(2.53982214E-12*V3208^4 - 0.0000000071629564556*V3208^3 + 7.56281407226508E-06*V3208^2 - 0.00322508455050905*V3208 + 1.62997098133725)+T3209*'Exhaust Gas Math'!$D$14)</f>
        <v>1100</v>
      </c>
      <c r="W3209">
        <f>(353.3116967483*V3209^-1.0020802909)*('Exhaust Gas Math'!$E$10/(T3209+'Exhaust Gas Math'!$E$10))+(357.4500179626*V3209^-1.0038444015 )*(T3209/(T3209+'Exhaust Gas Math'!$E$10))</f>
        <v>0.31654710700089367</v>
      </c>
      <c r="X3209">
        <f t="shared" si="761"/>
        <v>0</v>
      </c>
      <c r="Y3209">
        <f t="shared" si="762"/>
        <v>101325</v>
      </c>
      <c r="Z3209">
        <f t="shared" si="763"/>
        <v>101325</v>
      </c>
    </row>
    <row r="3210" spans="5:26" x14ac:dyDescent="0.2">
      <c r="E3210">
        <f t="shared" si="750"/>
        <v>0.40062499999996976</v>
      </c>
      <c r="F3210">
        <f t="shared" si="751"/>
        <v>101325</v>
      </c>
      <c r="H3210">
        <f t="shared" si="764"/>
        <v>0.40062499999996976</v>
      </c>
      <c r="I3210">
        <f t="shared" si="752"/>
        <v>509.99999999854845</v>
      </c>
      <c r="J3210">
        <f t="shared" si="753"/>
        <v>5.9153005299565235E-2</v>
      </c>
      <c r="K3210">
        <f t="shared" si="754"/>
        <v>13.278464949755403</v>
      </c>
      <c r="L3210">
        <f t="shared" si="755"/>
        <v>3.9769296294121147E-5</v>
      </c>
      <c r="M3210">
        <f>J3210/SQRT('Exhaust Gas Math'!$E$14*$B$21*$B$23)</f>
        <v>1.0042159702936908E-3</v>
      </c>
      <c r="N3210">
        <f t="shared" si="756"/>
        <v>3.8181243154149579E-2</v>
      </c>
      <c r="O3210">
        <f t="shared" si="757"/>
        <v>0</v>
      </c>
      <c r="P3210">
        <f t="shared" si="758"/>
        <v>0</v>
      </c>
      <c r="Q3210">
        <f>($B$16/2)*(COS((ACOS((2*'Intake Valve Fxn Scratch'!$B$1)/$B$16-1)/($B$17/2))*(I3210-($B$17/2)))+1)*P3210</f>
        <v>0</v>
      </c>
      <c r="R3210">
        <f t="shared" si="759"/>
        <v>0</v>
      </c>
      <c r="S3210">
        <f t="shared" si="760"/>
        <v>0</v>
      </c>
      <c r="T3210">
        <f>S3210*'Exhaust Gas Math'!$C$14</f>
        <v>0</v>
      </c>
      <c r="U3210">
        <f>(T3210/'Exhaust Gas Math'!$B$14)+('Exhaust Gas Math'!$D$10)</f>
        <v>4.4059320573952224E-4</v>
      </c>
      <c r="V3210">
        <f>('Exhaust Gas Math'!$E$10*(2.53982214E-12*V3209^4 - 0.0000000071629564556*V3209^3 + 7.56281407226508E-06*V3209^2 - 0.00322508455050905*V3209 + 1.62997098133725)*$B$24+T3210*'Exhaust Gas Math'!$D$14*$B$23)/('Exhaust Gas Math'!$E$10*(2.53982214E-12*V3209^4 - 0.0000000071629564556*V3209^3 + 7.56281407226508E-06*V3209^2 - 0.00322508455050905*V3209 + 1.62997098133725)+T3210*'Exhaust Gas Math'!$D$14)</f>
        <v>1100</v>
      </c>
      <c r="W3210">
        <f>(353.3116967483*V3210^-1.0020802909)*('Exhaust Gas Math'!$E$10/(T3210+'Exhaust Gas Math'!$E$10))+(357.4500179626*V3210^-1.0038444015 )*(T3210/(T3210+'Exhaust Gas Math'!$E$10))</f>
        <v>0.31654710700089367</v>
      </c>
      <c r="X3210">
        <f t="shared" si="761"/>
        <v>0</v>
      </c>
      <c r="Y3210">
        <f t="shared" si="762"/>
        <v>101325</v>
      </c>
      <c r="Z3210">
        <f t="shared" si="763"/>
        <v>101325</v>
      </c>
    </row>
    <row r="3211" spans="5:26" x14ac:dyDescent="0.2">
      <c r="E3211">
        <f t="shared" si="750"/>
        <v>0.40074999999996974</v>
      </c>
      <c r="F3211">
        <f t="shared" si="751"/>
        <v>101325</v>
      </c>
      <c r="H3211">
        <f t="shared" si="764"/>
        <v>0.40074999999996974</v>
      </c>
      <c r="I3211">
        <f t="shared" si="752"/>
        <v>515.99999999854845</v>
      </c>
      <c r="J3211">
        <f t="shared" si="753"/>
        <v>6.0659391006944056E-2</v>
      </c>
      <c r="K3211">
        <f t="shared" si="754"/>
        <v>10.801676517866639</v>
      </c>
      <c r="L3211">
        <f t="shared" si="755"/>
        <v>3.9769296294121147E-5</v>
      </c>
      <c r="M3211">
        <f>J3211/SQRT('Exhaust Gas Math'!$E$14*$B$21*$B$23)</f>
        <v>1.0297892539689851E-3</v>
      </c>
      <c r="N3211">
        <f t="shared" si="756"/>
        <v>4.074047510234792E-2</v>
      </c>
      <c r="O3211">
        <f t="shared" si="757"/>
        <v>0</v>
      </c>
      <c r="P3211">
        <f t="shared" si="758"/>
        <v>0</v>
      </c>
      <c r="Q3211">
        <f>($B$16/2)*(COS((ACOS((2*'Intake Valve Fxn Scratch'!$B$1)/$B$16-1)/($B$17/2))*(I3211-($B$17/2)))+1)*P3211</f>
        <v>0</v>
      </c>
      <c r="R3211">
        <f t="shared" si="759"/>
        <v>0</v>
      </c>
      <c r="S3211">
        <f t="shared" si="760"/>
        <v>0</v>
      </c>
      <c r="T3211">
        <f>S3211*'Exhaust Gas Math'!$C$14</f>
        <v>0</v>
      </c>
      <c r="U3211">
        <f>(T3211/'Exhaust Gas Math'!$B$14)+('Exhaust Gas Math'!$D$10)</f>
        <v>4.4059320573952224E-4</v>
      </c>
      <c r="V3211">
        <f>('Exhaust Gas Math'!$E$10*(2.53982214E-12*V3210^4 - 0.0000000071629564556*V3210^3 + 7.56281407226508E-06*V3210^2 - 0.00322508455050905*V3210 + 1.62997098133725)*$B$24+T3211*'Exhaust Gas Math'!$D$14*$B$23)/('Exhaust Gas Math'!$E$10*(2.53982214E-12*V3210^4 - 0.0000000071629564556*V3210^3 + 7.56281407226508E-06*V3210^2 - 0.00322508455050905*V3210 + 1.62997098133725)+T3211*'Exhaust Gas Math'!$D$14)</f>
        <v>1100</v>
      </c>
      <c r="W3211">
        <f>(353.3116967483*V3211^-1.0020802909)*('Exhaust Gas Math'!$E$10/(T3211+'Exhaust Gas Math'!$E$10))+(357.4500179626*V3211^-1.0038444015 )*(T3211/(T3211+'Exhaust Gas Math'!$E$10))</f>
        <v>0.31654710700089367</v>
      </c>
      <c r="X3211">
        <f t="shared" si="761"/>
        <v>0</v>
      </c>
      <c r="Y3211">
        <f t="shared" si="762"/>
        <v>101325</v>
      </c>
      <c r="Z3211">
        <f t="shared" si="763"/>
        <v>101325</v>
      </c>
    </row>
    <row r="3212" spans="5:26" x14ac:dyDescent="0.2">
      <c r="E3212">
        <f t="shared" si="750"/>
        <v>0.40087499999996973</v>
      </c>
      <c r="F3212">
        <f t="shared" si="751"/>
        <v>101325</v>
      </c>
      <c r="H3212">
        <f t="shared" si="764"/>
        <v>0.40087499999996973</v>
      </c>
      <c r="I3212">
        <f t="shared" si="752"/>
        <v>521.99999999854845</v>
      </c>
      <c r="J3212">
        <f t="shared" si="753"/>
        <v>6.1848491566307978E-2</v>
      </c>
      <c r="K3212">
        <f t="shared" si="754"/>
        <v>8.2065426576534009</v>
      </c>
      <c r="L3212">
        <f t="shared" si="755"/>
        <v>3.9769296294121147E-5</v>
      </c>
      <c r="M3212">
        <f>J3212/SQRT('Exhaust Gas Math'!$E$14*$B$21*$B$23)</f>
        <v>1.0499761196396493E-3</v>
      </c>
      <c r="N3212">
        <f t="shared" si="756"/>
        <v>4.3370137971093611E-2</v>
      </c>
      <c r="O3212">
        <f t="shared" si="757"/>
        <v>0</v>
      </c>
      <c r="P3212">
        <f t="shared" si="758"/>
        <v>0</v>
      </c>
      <c r="Q3212">
        <f>($B$16/2)*(COS((ACOS((2*'Intake Valve Fxn Scratch'!$B$1)/$B$16-1)/($B$17/2))*(I3212-($B$17/2)))+1)*P3212</f>
        <v>0</v>
      </c>
      <c r="R3212">
        <f t="shared" si="759"/>
        <v>0</v>
      </c>
      <c r="S3212">
        <f t="shared" si="760"/>
        <v>0</v>
      </c>
      <c r="T3212">
        <f>S3212*'Exhaust Gas Math'!$C$14</f>
        <v>0</v>
      </c>
      <c r="U3212">
        <f>(T3212/'Exhaust Gas Math'!$B$14)+('Exhaust Gas Math'!$D$10)</f>
        <v>4.4059320573952224E-4</v>
      </c>
      <c r="V3212">
        <f>('Exhaust Gas Math'!$E$10*(2.53982214E-12*V3211^4 - 0.0000000071629564556*V3211^3 + 7.56281407226508E-06*V3211^2 - 0.00322508455050905*V3211 + 1.62997098133725)*$B$24+T3212*'Exhaust Gas Math'!$D$14*$B$23)/('Exhaust Gas Math'!$E$10*(2.53982214E-12*V3211^4 - 0.0000000071629564556*V3211^3 + 7.56281407226508E-06*V3211^2 - 0.00322508455050905*V3211 + 1.62997098133725)+T3212*'Exhaust Gas Math'!$D$14)</f>
        <v>1100</v>
      </c>
      <c r="W3212">
        <f>(353.3116967483*V3212^-1.0020802909)*('Exhaust Gas Math'!$E$10/(T3212+'Exhaust Gas Math'!$E$10))+(357.4500179626*V3212^-1.0038444015 )*(T3212/(T3212+'Exhaust Gas Math'!$E$10))</f>
        <v>0.31654710700089367</v>
      </c>
      <c r="X3212">
        <f t="shared" si="761"/>
        <v>0</v>
      </c>
      <c r="Y3212">
        <f t="shared" si="762"/>
        <v>101325</v>
      </c>
      <c r="Z3212">
        <f t="shared" si="763"/>
        <v>101325</v>
      </c>
    </row>
    <row r="3213" spans="5:26" x14ac:dyDescent="0.2">
      <c r="E3213">
        <f t="shared" si="750"/>
        <v>0.40099999999996971</v>
      </c>
      <c r="F3213">
        <f t="shared" si="751"/>
        <v>101325</v>
      </c>
      <c r="H3213">
        <f t="shared" si="764"/>
        <v>0.40099999999996971</v>
      </c>
      <c r="I3213">
        <f t="shared" si="752"/>
        <v>527.99999999854481</v>
      </c>
      <c r="J3213">
        <f t="shared" si="753"/>
        <v>6.2707278943094608E-2</v>
      </c>
      <c r="K3213">
        <f t="shared" si="754"/>
        <v>5.5214961987520521</v>
      </c>
      <c r="L3213">
        <f t="shared" si="755"/>
        <v>3.9769296294121147E-5</v>
      </c>
      <c r="M3213">
        <f>J3213/SQRT('Exhaust Gas Math'!$E$14*$B$21*$B$23)</f>
        <v>1.0645553957810442E-3</v>
      </c>
      <c r="N3213">
        <f t="shared" si="756"/>
        <v>4.60428419368887E-2</v>
      </c>
      <c r="O3213">
        <f t="shared" si="757"/>
        <v>0</v>
      </c>
      <c r="P3213">
        <f t="shared" si="758"/>
        <v>0</v>
      </c>
      <c r="Q3213">
        <f>($B$16/2)*(COS((ACOS((2*'Intake Valve Fxn Scratch'!$B$1)/$B$16-1)/($B$17/2))*(I3213-($B$17/2)))+1)*P3213</f>
        <v>0</v>
      </c>
      <c r="R3213">
        <f t="shared" si="759"/>
        <v>0</v>
      </c>
      <c r="S3213">
        <f t="shared" si="760"/>
        <v>0</v>
      </c>
      <c r="T3213">
        <f>S3213*'Exhaust Gas Math'!$C$14</f>
        <v>0</v>
      </c>
      <c r="U3213">
        <f>(T3213/'Exhaust Gas Math'!$B$14)+('Exhaust Gas Math'!$D$10)</f>
        <v>4.4059320573952224E-4</v>
      </c>
      <c r="V3213">
        <f>('Exhaust Gas Math'!$E$10*(2.53982214E-12*V3212^4 - 0.0000000071629564556*V3212^3 + 7.56281407226508E-06*V3212^2 - 0.00322508455050905*V3212 + 1.62997098133725)*$B$24+T3213*'Exhaust Gas Math'!$D$14*$B$23)/('Exhaust Gas Math'!$E$10*(2.53982214E-12*V3212^4 - 0.0000000071629564556*V3212^3 + 7.56281407226508E-06*V3212^2 - 0.00322508455050905*V3212 + 1.62997098133725)+T3213*'Exhaust Gas Math'!$D$14)</f>
        <v>1100</v>
      </c>
      <c r="W3213">
        <f>(353.3116967483*V3213^-1.0020802909)*('Exhaust Gas Math'!$E$10/(T3213+'Exhaust Gas Math'!$E$10))+(357.4500179626*V3213^-1.0038444015 )*(T3213/(T3213+'Exhaust Gas Math'!$E$10))</f>
        <v>0.31654710700089367</v>
      </c>
      <c r="X3213">
        <f t="shared" si="761"/>
        <v>0</v>
      </c>
      <c r="Y3213">
        <f t="shared" si="762"/>
        <v>101325</v>
      </c>
      <c r="Z3213">
        <f t="shared" si="763"/>
        <v>101325</v>
      </c>
    </row>
    <row r="3214" spans="5:26" x14ac:dyDescent="0.2">
      <c r="E3214">
        <f t="shared" si="750"/>
        <v>0.4011249999999697</v>
      </c>
      <c r="F3214">
        <f t="shared" si="751"/>
        <v>101325</v>
      </c>
      <c r="H3214">
        <f t="shared" si="764"/>
        <v>0.4011249999999697</v>
      </c>
      <c r="I3214">
        <f t="shared" si="752"/>
        <v>533.99999999854481</v>
      </c>
      <c r="J3214">
        <f t="shared" si="753"/>
        <v>6.3226344083090164E-2</v>
      </c>
      <c r="K3214">
        <f t="shared" si="754"/>
        <v>2.7759550720512971</v>
      </c>
      <c r="L3214">
        <f t="shared" si="755"/>
        <v>3.9769296294121147E-5</v>
      </c>
      <c r="M3214">
        <f>J3214/SQRT('Exhaust Gas Math'!$E$14*$B$21*$B$23)</f>
        <v>1.0733673487928399E-3</v>
      </c>
      <c r="N3214">
        <f t="shared" si="756"/>
        <v>4.8722302042580226E-2</v>
      </c>
      <c r="O3214">
        <f t="shared" si="757"/>
        <v>0</v>
      </c>
      <c r="P3214">
        <f t="shared" si="758"/>
        <v>0</v>
      </c>
      <c r="Q3214">
        <f>($B$16/2)*(COS((ACOS((2*'Intake Valve Fxn Scratch'!$B$1)/$B$16-1)/($B$17/2))*(I3214-($B$17/2)))+1)*P3214</f>
        <v>0</v>
      </c>
      <c r="R3214">
        <f t="shared" si="759"/>
        <v>0</v>
      </c>
      <c r="S3214">
        <f t="shared" si="760"/>
        <v>0</v>
      </c>
      <c r="T3214">
        <f>S3214*'Exhaust Gas Math'!$C$14</f>
        <v>0</v>
      </c>
      <c r="U3214">
        <f>(T3214/'Exhaust Gas Math'!$B$14)+('Exhaust Gas Math'!$D$10)</f>
        <v>4.4059320573952224E-4</v>
      </c>
      <c r="V3214">
        <f>('Exhaust Gas Math'!$E$10*(2.53982214E-12*V3213^4 - 0.0000000071629564556*V3213^3 + 7.56281407226508E-06*V3213^2 - 0.00322508455050905*V3213 + 1.62997098133725)*$B$24+T3214*'Exhaust Gas Math'!$D$14*$B$23)/('Exhaust Gas Math'!$E$10*(2.53982214E-12*V3213^4 - 0.0000000071629564556*V3213^3 + 7.56281407226508E-06*V3213^2 - 0.00322508455050905*V3213 + 1.62997098133725)+T3214*'Exhaust Gas Math'!$D$14)</f>
        <v>1100</v>
      </c>
      <c r="W3214">
        <f>(353.3116967483*V3214^-1.0020802909)*('Exhaust Gas Math'!$E$10/(T3214+'Exhaust Gas Math'!$E$10))+(357.4500179626*V3214^-1.0038444015 )*(T3214/(T3214+'Exhaust Gas Math'!$E$10))</f>
        <v>0.31654710700089367</v>
      </c>
      <c r="X3214">
        <f t="shared" si="761"/>
        <v>0</v>
      </c>
      <c r="Y3214">
        <f t="shared" si="762"/>
        <v>101325</v>
      </c>
      <c r="Z3214">
        <f t="shared" si="763"/>
        <v>101325</v>
      </c>
    </row>
    <row r="3215" spans="5:26" x14ac:dyDescent="0.2">
      <c r="E3215">
        <f t="shared" si="750"/>
        <v>0.40124999999996969</v>
      </c>
      <c r="F3215">
        <f t="shared" si="751"/>
        <v>101325</v>
      </c>
      <c r="H3215">
        <f t="shared" si="764"/>
        <v>0.40124999999996969</v>
      </c>
      <c r="I3215">
        <f t="shared" si="752"/>
        <v>539.99999999854481</v>
      </c>
      <c r="J3215">
        <f t="shared" si="753"/>
        <v>6.3399999999999998E-2</v>
      </c>
      <c r="K3215">
        <f t="shared" si="754"/>
        <v>6.7371814999305639E-10</v>
      </c>
      <c r="L3215">
        <f t="shared" si="755"/>
        <v>3.9769296294121147E-5</v>
      </c>
      <c r="M3215">
        <f>J3215/SQRT('Exhaust Gas Math'!$E$14*$B$21*$B$23)</f>
        <v>1.0763154330738279E-3</v>
      </c>
      <c r="N3215">
        <f t="shared" si="756"/>
        <v>5.1362995242776405E-2</v>
      </c>
      <c r="O3215">
        <f t="shared" si="757"/>
        <v>0</v>
      </c>
      <c r="P3215">
        <f t="shared" si="758"/>
        <v>0</v>
      </c>
      <c r="Q3215">
        <f>($B$16/2)*(COS((ACOS((2*'Intake Valve Fxn Scratch'!$B$1)/$B$16-1)/($B$17/2))*(I3215-($B$17/2)))+1)*P3215</f>
        <v>0</v>
      </c>
      <c r="R3215">
        <f t="shared" si="759"/>
        <v>0</v>
      </c>
      <c r="S3215">
        <f t="shared" si="760"/>
        <v>0</v>
      </c>
      <c r="T3215">
        <f>S3215*'Exhaust Gas Math'!$C$14</f>
        <v>0</v>
      </c>
      <c r="U3215">
        <f>(T3215/'Exhaust Gas Math'!$B$14)+('Exhaust Gas Math'!$D$10)</f>
        <v>4.4059320573952224E-4</v>
      </c>
      <c r="V3215">
        <f>('Exhaust Gas Math'!$E$10*(2.53982214E-12*V3214^4 - 0.0000000071629564556*V3214^3 + 7.56281407226508E-06*V3214^2 - 0.00322508455050905*V3214 + 1.62997098133725)*$B$24+T3215*'Exhaust Gas Math'!$D$14*$B$23)/('Exhaust Gas Math'!$E$10*(2.53982214E-12*V3214^4 - 0.0000000071629564556*V3214^3 + 7.56281407226508E-06*V3214^2 - 0.00322508455050905*V3214 + 1.62997098133725)+T3215*'Exhaust Gas Math'!$D$14)</f>
        <v>1100</v>
      </c>
      <c r="W3215">
        <f>(353.3116967483*V3215^-1.0020802909)*('Exhaust Gas Math'!$E$10/(T3215+'Exhaust Gas Math'!$E$10))+(357.4500179626*V3215^-1.0038444015 )*(T3215/(T3215+'Exhaust Gas Math'!$E$10))</f>
        <v>0.31654710700089367</v>
      </c>
      <c r="X3215">
        <f t="shared" si="761"/>
        <v>0</v>
      </c>
      <c r="Y3215">
        <f t="shared" si="762"/>
        <v>101325</v>
      </c>
      <c r="Z3215">
        <f t="shared" si="763"/>
        <v>101325</v>
      </c>
    </row>
    <row r="3216" spans="5:26" x14ac:dyDescent="0.2">
      <c r="E3216">
        <f t="shared" si="750"/>
        <v>0.40137499999996967</v>
      </c>
      <c r="F3216">
        <f t="shared" si="751"/>
        <v>101325</v>
      </c>
      <c r="H3216">
        <f t="shared" si="764"/>
        <v>0.40137499999996967</v>
      </c>
      <c r="I3216">
        <f t="shared" si="752"/>
        <v>545.99999999854481</v>
      </c>
      <c r="J3216">
        <f t="shared" si="753"/>
        <v>6.3226344083258473E-2</v>
      </c>
      <c r="K3216">
        <f t="shared" si="754"/>
        <v>-2.7759550707097405</v>
      </c>
      <c r="L3216">
        <f t="shared" si="755"/>
        <v>3.9769296294121147E-5</v>
      </c>
      <c r="M3216">
        <f>J3216/SQRT('Exhaust Gas Math'!$E$14*$B$21*$B$23)</f>
        <v>1.0733673487956972E-3</v>
      </c>
      <c r="N3216">
        <f t="shared" si="756"/>
        <v>5.3910285389556063E-2</v>
      </c>
      <c r="O3216">
        <f t="shared" si="757"/>
        <v>0</v>
      </c>
      <c r="P3216">
        <f t="shared" si="758"/>
        <v>0</v>
      </c>
      <c r="Q3216">
        <f>($B$16/2)*(COS((ACOS((2*'Intake Valve Fxn Scratch'!$B$1)/$B$16-1)/($B$17/2))*(I3216-($B$17/2)))+1)*P3216</f>
        <v>0</v>
      </c>
      <c r="R3216">
        <f t="shared" si="759"/>
        <v>0</v>
      </c>
      <c r="S3216">
        <f t="shared" si="760"/>
        <v>0</v>
      </c>
      <c r="T3216">
        <f>S3216*'Exhaust Gas Math'!$C$14</f>
        <v>0</v>
      </c>
      <c r="U3216">
        <f>(T3216/'Exhaust Gas Math'!$B$14)+('Exhaust Gas Math'!$D$10)</f>
        <v>4.4059320573952224E-4</v>
      </c>
      <c r="V3216">
        <f>('Exhaust Gas Math'!$E$10*(2.53982214E-12*V3215^4 - 0.0000000071629564556*V3215^3 + 7.56281407226508E-06*V3215^2 - 0.00322508455050905*V3215 + 1.62997098133725)*$B$24+T3216*'Exhaust Gas Math'!$D$14*$B$23)/('Exhaust Gas Math'!$E$10*(2.53982214E-12*V3215^4 - 0.0000000071629564556*V3215^3 + 7.56281407226508E-06*V3215^2 - 0.00322508455050905*V3215 + 1.62997098133725)+T3216*'Exhaust Gas Math'!$D$14)</f>
        <v>1100</v>
      </c>
      <c r="W3216">
        <f>(353.3116967483*V3216^-1.0020802909)*('Exhaust Gas Math'!$E$10/(T3216+'Exhaust Gas Math'!$E$10))+(357.4500179626*V3216^-1.0038444015 )*(T3216/(T3216+'Exhaust Gas Math'!$E$10))</f>
        <v>0.31654710700089367</v>
      </c>
      <c r="X3216">
        <f t="shared" si="761"/>
        <v>0</v>
      </c>
      <c r="Y3216">
        <f t="shared" si="762"/>
        <v>101325</v>
      </c>
      <c r="Z3216">
        <f t="shared" si="763"/>
        <v>101325</v>
      </c>
    </row>
    <row r="3217" spans="5:26" x14ac:dyDescent="0.2">
      <c r="E3217">
        <f t="shared" si="750"/>
        <v>0.40149999999996966</v>
      </c>
      <c r="F3217">
        <f t="shared" si="751"/>
        <v>101325</v>
      </c>
      <c r="H3217">
        <f t="shared" si="764"/>
        <v>0.40149999999996966</v>
      </c>
      <c r="I3217">
        <f t="shared" si="752"/>
        <v>551.99999999854481</v>
      </c>
      <c r="J3217">
        <f t="shared" si="753"/>
        <v>6.2707278943429021E-2</v>
      </c>
      <c r="K3217">
        <f t="shared" si="754"/>
        <v>-5.5214961974340602</v>
      </c>
      <c r="L3217">
        <f t="shared" si="755"/>
        <v>3.9769296294121147E-5</v>
      </c>
      <c r="M3217">
        <f>J3217/SQRT('Exhaust Gas Math'!$E$14*$B$21*$B$23)</f>
        <v>1.0645553957867213E-3</v>
      </c>
      <c r="N3217">
        <f t="shared" si="756"/>
        <v>5.6301139017513407E-2</v>
      </c>
      <c r="O3217">
        <f t="shared" si="757"/>
        <v>0</v>
      </c>
      <c r="P3217">
        <f t="shared" si="758"/>
        <v>0</v>
      </c>
      <c r="Q3217">
        <f>($B$16/2)*(COS((ACOS((2*'Intake Valve Fxn Scratch'!$B$1)/$B$16-1)/($B$17/2))*(I3217-($B$17/2)))+1)*P3217</f>
        <v>0</v>
      </c>
      <c r="R3217">
        <f t="shared" si="759"/>
        <v>0</v>
      </c>
      <c r="S3217">
        <f t="shared" si="760"/>
        <v>0</v>
      </c>
      <c r="T3217">
        <f>S3217*'Exhaust Gas Math'!$C$14</f>
        <v>0</v>
      </c>
      <c r="U3217">
        <f>(T3217/'Exhaust Gas Math'!$B$14)+('Exhaust Gas Math'!$D$10)</f>
        <v>4.4059320573952224E-4</v>
      </c>
      <c r="V3217">
        <f>('Exhaust Gas Math'!$E$10*(2.53982214E-12*V3216^4 - 0.0000000071629564556*V3216^3 + 7.56281407226508E-06*V3216^2 - 0.00322508455050905*V3216 + 1.62997098133725)*$B$24+T3217*'Exhaust Gas Math'!$D$14*$B$23)/('Exhaust Gas Math'!$E$10*(2.53982214E-12*V3216^4 - 0.0000000071629564556*V3216^3 + 7.56281407226508E-06*V3216^2 - 0.00322508455050905*V3216 + 1.62997098133725)+T3217*'Exhaust Gas Math'!$D$14)</f>
        <v>1100</v>
      </c>
      <c r="W3217">
        <f>(353.3116967483*V3217^-1.0020802909)*('Exhaust Gas Math'!$E$10/(T3217+'Exhaust Gas Math'!$E$10))+(357.4500179626*V3217^-1.0038444015 )*(T3217/(T3217+'Exhaust Gas Math'!$E$10))</f>
        <v>0.31654710700089367</v>
      </c>
      <c r="X3217">
        <f t="shared" si="761"/>
        <v>0</v>
      </c>
      <c r="Y3217">
        <f t="shared" si="762"/>
        <v>101325</v>
      </c>
      <c r="Z3217">
        <f t="shared" si="763"/>
        <v>101325</v>
      </c>
    </row>
    <row r="3218" spans="5:26" x14ac:dyDescent="0.2">
      <c r="E3218">
        <f t="shared" si="750"/>
        <v>0.40162499999996965</v>
      </c>
      <c r="F3218">
        <f t="shared" si="751"/>
        <v>101325</v>
      </c>
      <c r="H3218">
        <f t="shared" si="764"/>
        <v>0.40162499999996965</v>
      </c>
      <c r="I3218">
        <f t="shared" si="752"/>
        <v>557.99999999854117</v>
      </c>
      <c r="J3218">
        <f t="shared" si="753"/>
        <v>6.1848491566805552E-2</v>
      </c>
      <c r="K3218">
        <f t="shared" si="754"/>
        <v>-8.2065426563704786</v>
      </c>
      <c r="L3218">
        <f t="shared" si="755"/>
        <v>3.9769296294121147E-5</v>
      </c>
      <c r="M3218">
        <f>J3218/SQRT('Exhaust Gas Math'!$E$14*$B$21*$B$23)</f>
        <v>1.0499761196480963E-3</v>
      </c>
      <c r="N3218">
        <f t="shared" si="756"/>
        <v>5.846553504799519E-2</v>
      </c>
      <c r="O3218">
        <f t="shared" si="757"/>
        <v>0</v>
      </c>
      <c r="P3218">
        <f t="shared" si="758"/>
        <v>0</v>
      </c>
      <c r="Q3218">
        <f>($B$16/2)*(COS((ACOS((2*'Intake Valve Fxn Scratch'!$B$1)/$B$16-1)/($B$17/2))*(I3218-($B$17/2)))+1)*P3218</f>
        <v>0</v>
      </c>
      <c r="R3218">
        <f t="shared" si="759"/>
        <v>0</v>
      </c>
      <c r="S3218">
        <f t="shared" si="760"/>
        <v>0</v>
      </c>
      <c r="T3218">
        <f>S3218*'Exhaust Gas Math'!$C$14</f>
        <v>0</v>
      </c>
      <c r="U3218">
        <f>(T3218/'Exhaust Gas Math'!$B$14)+('Exhaust Gas Math'!$D$10)</f>
        <v>4.4059320573952224E-4</v>
      </c>
      <c r="V3218">
        <f>('Exhaust Gas Math'!$E$10*(2.53982214E-12*V3217^4 - 0.0000000071629564556*V3217^3 + 7.56281407226508E-06*V3217^2 - 0.00322508455050905*V3217 + 1.62997098133725)*$B$24+T3218*'Exhaust Gas Math'!$D$14*$B$23)/('Exhaust Gas Math'!$E$10*(2.53982214E-12*V3217^4 - 0.0000000071629564556*V3217^3 + 7.56281407226508E-06*V3217^2 - 0.00322508455050905*V3217 + 1.62997098133725)+T3218*'Exhaust Gas Math'!$D$14)</f>
        <v>1100</v>
      </c>
      <c r="W3218">
        <f>(353.3116967483*V3218^-1.0020802909)*('Exhaust Gas Math'!$E$10/(T3218+'Exhaust Gas Math'!$E$10))+(357.4500179626*V3218^-1.0038444015 )*(T3218/(T3218+'Exhaust Gas Math'!$E$10))</f>
        <v>0.31654710700089367</v>
      </c>
      <c r="X3218">
        <f t="shared" si="761"/>
        <v>0</v>
      </c>
      <c r="Y3218">
        <f t="shared" si="762"/>
        <v>101325</v>
      </c>
      <c r="Z3218">
        <f t="shared" si="763"/>
        <v>101325</v>
      </c>
    </row>
    <row r="3219" spans="5:26" x14ac:dyDescent="0.2">
      <c r="E3219">
        <f t="shared" si="750"/>
        <v>0.40174999999996963</v>
      </c>
      <c r="F3219">
        <f t="shared" si="751"/>
        <v>101325</v>
      </c>
      <c r="H3219">
        <f t="shared" si="764"/>
        <v>0.40174999999996963</v>
      </c>
      <c r="I3219">
        <f t="shared" si="752"/>
        <v>563.99999999854117</v>
      </c>
      <c r="J3219">
        <f t="shared" si="753"/>
        <v>6.0659391007598241E-2</v>
      </c>
      <c r="K3219">
        <f t="shared" si="754"/>
        <v>-10.801676516635695</v>
      </c>
      <c r="L3219">
        <f t="shared" si="755"/>
        <v>3.9769296294121147E-5</v>
      </c>
      <c r="M3219">
        <f>J3219/SQRT('Exhaust Gas Math'!$E$14*$B$21*$B$23)</f>
        <v>1.029789253980091E-3</v>
      </c>
      <c r="N3219">
        <f t="shared" si="756"/>
        <v>6.0328632871893183E-2</v>
      </c>
      <c r="O3219">
        <f t="shared" si="757"/>
        <v>0</v>
      </c>
      <c r="P3219">
        <f t="shared" si="758"/>
        <v>0</v>
      </c>
      <c r="Q3219">
        <f>($B$16/2)*(COS((ACOS((2*'Intake Valve Fxn Scratch'!$B$1)/$B$16-1)/($B$17/2))*(I3219-($B$17/2)))+1)*P3219</f>
        <v>0</v>
      </c>
      <c r="R3219">
        <f t="shared" si="759"/>
        <v>0</v>
      </c>
      <c r="S3219">
        <f t="shared" si="760"/>
        <v>0</v>
      </c>
      <c r="T3219">
        <f>S3219*'Exhaust Gas Math'!$C$14</f>
        <v>0</v>
      </c>
      <c r="U3219">
        <f>(T3219/'Exhaust Gas Math'!$B$14)+('Exhaust Gas Math'!$D$10)</f>
        <v>4.4059320573952224E-4</v>
      </c>
      <c r="V3219">
        <f>('Exhaust Gas Math'!$E$10*(2.53982214E-12*V3218^4 - 0.0000000071629564556*V3218^3 + 7.56281407226508E-06*V3218^2 - 0.00322508455050905*V3218 + 1.62997098133725)*$B$24+T3219*'Exhaust Gas Math'!$D$14*$B$23)/('Exhaust Gas Math'!$E$10*(2.53982214E-12*V3218^4 - 0.0000000071629564556*V3218^3 + 7.56281407226508E-06*V3218^2 - 0.00322508455050905*V3218 + 1.62997098133725)+T3219*'Exhaust Gas Math'!$D$14)</f>
        <v>1100</v>
      </c>
      <c r="W3219">
        <f>(353.3116967483*V3219^-1.0020802909)*('Exhaust Gas Math'!$E$10/(T3219+'Exhaust Gas Math'!$E$10))+(357.4500179626*V3219^-1.0038444015 )*(T3219/(T3219+'Exhaust Gas Math'!$E$10))</f>
        <v>0.31654710700089367</v>
      </c>
      <c r="X3219">
        <f t="shared" si="761"/>
        <v>0</v>
      </c>
      <c r="Y3219">
        <f t="shared" si="762"/>
        <v>101325</v>
      </c>
      <c r="Z3219">
        <f t="shared" si="763"/>
        <v>101325</v>
      </c>
    </row>
    <row r="3220" spans="5:26" x14ac:dyDescent="0.2">
      <c r="E3220">
        <f t="shared" si="750"/>
        <v>0.40187499999996962</v>
      </c>
      <c r="F3220">
        <f t="shared" si="751"/>
        <v>101325</v>
      </c>
      <c r="H3220">
        <f t="shared" si="764"/>
        <v>0.40187499999996962</v>
      </c>
      <c r="I3220">
        <f t="shared" si="752"/>
        <v>569.99999999854117</v>
      </c>
      <c r="J3220">
        <f t="shared" si="753"/>
        <v>5.9153005300369432E-2</v>
      </c>
      <c r="K3220">
        <f t="shared" si="754"/>
        <v>-13.278464948588489</v>
      </c>
      <c r="L3220">
        <f t="shared" si="755"/>
        <v>3.9769296294121147E-5</v>
      </c>
      <c r="M3220">
        <f>J3220/SQRT('Exhaust Gas Math'!$E$14*$B$21*$B$23)</f>
        <v>1.0042159703073433E-3</v>
      </c>
      <c r="N3220">
        <f t="shared" si="756"/>
        <v>6.1813705050625764E-2</v>
      </c>
      <c r="O3220">
        <f t="shared" si="757"/>
        <v>0</v>
      </c>
      <c r="P3220">
        <f t="shared" si="758"/>
        <v>0</v>
      </c>
      <c r="Q3220">
        <f>($B$16/2)*(COS((ACOS((2*'Intake Valve Fxn Scratch'!$B$1)/$B$16-1)/($B$17/2))*(I3220-($B$17/2)))+1)*P3220</f>
        <v>0</v>
      </c>
      <c r="R3220">
        <f t="shared" si="759"/>
        <v>0</v>
      </c>
      <c r="S3220">
        <f t="shared" si="760"/>
        <v>0</v>
      </c>
      <c r="T3220">
        <f>S3220*'Exhaust Gas Math'!$C$14</f>
        <v>0</v>
      </c>
      <c r="U3220">
        <f>(T3220/'Exhaust Gas Math'!$B$14)+('Exhaust Gas Math'!$D$10)</f>
        <v>4.4059320573952224E-4</v>
      </c>
      <c r="V3220">
        <f>('Exhaust Gas Math'!$E$10*(2.53982214E-12*V3219^4 - 0.0000000071629564556*V3219^3 + 7.56281407226508E-06*V3219^2 - 0.00322508455050905*V3219 + 1.62997098133725)*$B$24+T3220*'Exhaust Gas Math'!$D$14*$B$23)/('Exhaust Gas Math'!$E$10*(2.53982214E-12*V3219^4 - 0.0000000071629564556*V3219^3 + 7.56281407226508E-06*V3219^2 - 0.00322508455050905*V3219 + 1.62997098133725)+T3220*'Exhaust Gas Math'!$D$14)</f>
        <v>1100</v>
      </c>
      <c r="W3220">
        <f>(353.3116967483*V3220^-1.0020802909)*('Exhaust Gas Math'!$E$10/(T3220+'Exhaust Gas Math'!$E$10))+(357.4500179626*V3220^-1.0038444015 )*(T3220/(T3220+'Exhaust Gas Math'!$E$10))</f>
        <v>0.31654710700089367</v>
      </c>
      <c r="X3220">
        <f t="shared" si="761"/>
        <v>0</v>
      </c>
      <c r="Y3220">
        <f t="shared" si="762"/>
        <v>101325</v>
      </c>
      <c r="Z3220">
        <f t="shared" si="763"/>
        <v>101325</v>
      </c>
    </row>
    <row r="3221" spans="5:26" x14ac:dyDescent="0.2">
      <c r="E3221">
        <f t="shared" si="750"/>
        <v>0.4019999999999696</v>
      </c>
      <c r="F3221">
        <f t="shared" si="751"/>
        <v>101325</v>
      </c>
      <c r="H3221">
        <f t="shared" si="764"/>
        <v>0.4019999999999696</v>
      </c>
      <c r="I3221">
        <f t="shared" si="752"/>
        <v>575.99999999854117</v>
      </c>
      <c r="J3221">
        <f t="shared" si="753"/>
        <v>5.734583872216005E-2</v>
      </c>
      <c r="K3221">
        <f t="shared" si="754"/>
        <v>-15.609771739865854</v>
      </c>
      <c r="L3221">
        <f t="shared" si="755"/>
        <v>3.9769296294121147E-5</v>
      </c>
      <c r="M3221">
        <f>J3221/SQRT('Exhaust Gas Math'!$E$14*$B$21*$B$23)</f>
        <v>9.7353645487734358E-4</v>
      </c>
      <c r="N3221">
        <f t="shared" si="756"/>
        <v>6.2845765439917808E-2</v>
      </c>
      <c r="O3221">
        <f t="shared" si="757"/>
        <v>0</v>
      </c>
      <c r="P3221">
        <f t="shared" si="758"/>
        <v>0</v>
      </c>
      <c r="Q3221">
        <f>($B$16/2)*(COS((ACOS((2*'Intake Valve Fxn Scratch'!$B$1)/$B$16-1)/($B$17/2))*(I3221-($B$17/2)))+1)*P3221</f>
        <v>0</v>
      </c>
      <c r="R3221">
        <f t="shared" si="759"/>
        <v>0</v>
      </c>
      <c r="S3221">
        <f t="shared" si="760"/>
        <v>0</v>
      </c>
      <c r="T3221">
        <f>S3221*'Exhaust Gas Math'!$C$14</f>
        <v>0</v>
      </c>
      <c r="U3221">
        <f>(T3221/'Exhaust Gas Math'!$B$14)+('Exhaust Gas Math'!$D$10)</f>
        <v>4.4059320573952224E-4</v>
      </c>
      <c r="V3221">
        <f>('Exhaust Gas Math'!$E$10*(2.53982214E-12*V3220^4 - 0.0000000071629564556*V3220^3 + 7.56281407226508E-06*V3220^2 - 0.00322508455050905*V3220 + 1.62997098133725)*$B$24+T3221*'Exhaust Gas Math'!$D$14*$B$23)/('Exhaust Gas Math'!$E$10*(2.53982214E-12*V3220^4 - 0.0000000071629564556*V3220^3 + 7.56281407226508E-06*V3220^2 - 0.00322508455050905*V3220 + 1.62997098133725)+T3221*'Exhaust Gas Math'!$D$14)</f>
        <v>1100</v>
      </c>
      <c r="W3221">
        <f>(353.3116967483*V3221^-1.0020802909)*('Exhaust Gas Math'!$E$10/(T3221+'Exhaust Gas Math'!$E$10))+(357.4500179626*V3221^-1.0038444015 )*(T3221/(T3221+'Exhaust Gas Math'!$E$10))</f>
        <v>0.31654710700089367</v>
      </c>
      <c r="X3221">
        <f t="shared" si="761"/>
        <v>0</v>
      </c>
      <c r="Y3221">
        <f t="shared" si="762"/>
        <v>101325</v>
      </c>
      <c r="Z3221">
        <f t="shared" si="763"/>
        <v>101325</v>
      </c>
    </row>
    <row r="3222" spans="5:26" x14ac:dyDescent="0.2">
      <c r="E3222">
        <f t="shared" ref="E3222:E3285" si="765">H3222</f>
        <v>0.40212499999996959</v>
      </c>
      <c r="F3222">
        <f t="shared" ref="F3222:F3285" si="766">Z3222</f>
        <v>101325</v>
      </c>
      <c r="H3222">
        <f t="shared" si="764"/>
        <v>0.40212499999996959</v>
      </c>
      <c r="I3222">
        <f t="shared" si="752"/>
        <v>581.99999999854117</v>
      </c>
      <c r="J3222">
        <f t="shared" si="753"/>
        <v>5.5257690968172929E-2</v>
      </c>
      <c r="K3222">
        <f t="shared" si="754"/>
        <v>-17.770054605407772</v>
      </c>
      <c r="L3222">
        <f t="shared" si="755"/>
        <v>3.9769296294121147E-5</v>
      </c>
      <c r="M3222">
        <f>J3222/SQRT('Exhaust Gas Math'!$E$14*$B$21*$B$23)</f>
        <v>9.3808683888121133E-4</v>
      </c>
      <c r="N3222">
        <f t="shared" si="756"/>
        <v>6.3355736789043923E-2</v>
      </c>
      <c r="O3222">
        <f t="shared" si="757"/>
        <v>0</v>
      </c>
      <c r="P3222">
        <f t="shared" si="758"/>
        <v>0</v>
      </c>
      <c r="Q3222">
        <f>($B$16/2)*(COS((ACOS((2*'Intake Valve Fxn Scratch'!$B$1)/$B$16-1)/($B$17/2))*(I3222-($B$17/2)))+1)*P3222</f>
        <v>0</v>
      </c>
      <c r="R3222">
        <f t="shared" si="759"/>
        <v>0</v>
      </c>
      <c r="S3222">
        <f t="shared" si="760"/>
        <v>0</v>
      </c>
      <c r="T3222">
        <f>S3222*'Exhaust Gas Math'!$C$14</f>
        <v>0</v>
      </c>
      <c r="U3222">
        <f>(T3222/'Exhaust Gas Math'!$B$14)+('Exhaust Gas Math'!$D$10)</f>
        <v>4.4059320573952224E-4</v>
      </c>
      <c r="V3222">
        <f>('Exhaust Gas Math'!$E$10*(2.53982214E-12*V3221^4 - 0.0000000071629564556*V3221^3 + 7.56281407226508E-06*V3221^2 - 0.00322508455050905*V3221 + 1.62997098133725)*$B$24+T3222*'Exhaust Gas Math'!$D$14*$B$23)/('Exhaust Gas Math'!$E$10*(2.53982214E-12*V3221^4 - 0.0000000071629564556*V3221^3 + 7.56281407226508E-06*V3221^2 - 0.00322508455050905*V3221 + 1.62997098133725)+T3222*'Exhaust Gas Math'!$D$14)</f>
        <v>1100</v>
      </c>
      <c r="W3222">
        <f>(353.3116967483*V3222^-1.0020802909)*('Exhaust Gas Math'!$E$10/(T3222+'Exhaust Gas Math'!$E$10))+(357.4500179626*V3222^-1.0038444015 )*(T3222/(T3222+'Exhaust Gas Math'!$E$10))</f>
        <v>0.31654710700089367</v>
      </c>
      <c r="X3222">
        <f t="shared" si="761"/>
        <v>0</v>
      </c>
      <c r="Y3222">
        <f t="shared" si="762"/>
        <v>101325</v>
      </c>
      <c r="Z3222">
        <f t="shared" si="763"/>
        <v>101325</v>
      </c>
    </row>
    <row r="3223" spans="5:26" x14ac:dyDescent="0.2">
      <c r="E3223">
        <f t="shared" si="765"/>
        <v>0.40224999999996958</v>
      </c>
      <c r="F3223">
        <f t="shared" si="766"/>
        <v>101325</v>
      </c>
      <c r="H3223">
        <f t="shared" si="764"/>
        <v>0.40224999999996958</v>
      </c>
      <c r="I3223">
        <f t="shared" si="752"/>
        <v>587.99999999854117</v>
      </c>
      <c r="J3223">
        <f t="shared" si="753"/>
        <v>5.2911440222176004E-2</v>
      </c>
      <c r="K3223">
        <f t="shared" si="754"/>
        <v>-19.735645034068778</v>
      </c>
      <c r="L3223">
        <f t="shared" si="755"/>
        <v>3.9769296294121147E-5</v>
      </c>
      <c r="M3223">
        <f>J3223/SQRT('Exhaust Gas Math'!$E$14*$B$21*$B$23)</f>
        <v>8.982555157301471E-4</v>
      </c>
      <c r="N3223">
        <f t="shared" si="756"/>
        <v>6.3284913265743134E-2</v>
      </c>
      <c r="O3223">
        <f t="shared" si="757"/>
        <v>0</v>
      </c>
      <c r="P3223">
        <f t="shared" si="758"/>
        <v>0</v>
      </c>
      <c r="Q3223">
        <f>($B$16/2)*(COS((ACOS((2*'Intake Valve Fxn Scratch'!$B$1)/$B$16-1)/($B$17/2))*(I3223-($B$17/2)))+1)*P3223</f>
        <v>0</v>
      </c>
      <c r="R3223">
        <f t="shared" si="759"/>
        <v>0</v>
      </c>
      <c r="S3223">
        <f t="shared" si="760"/>
        <v>0</v>
      </c>
      <c r="T3223">
        <f>S3223*'Exhaust Gas Math'!$C$14</f>
        <v>0</v>
      </c>
      <c r="U3223">
        <f>(T3223/'Exhaust Gas Math'!$B$14)+('Exhaust Gas Math'!$D$10)</f>
        <v>4.4059320573952224E-4</v>
      </c>
      <c r="V3223">
        <f>('Exhaust Gas Math'!$E$10*(2.53982214E-12*V3222^4 - 0.0000000071629564556*V3222^3 + 7.56281407226508E-06*V3222^2 - 0.00322508455050905*V3222 + 1.62997098133725)*$B$24+T3223*'Exhaust Gas Math'!$D$14*$B$23)/('Exhaust Gas Math'!$E$10*(2.53982214E-12*V3222^4 - 0.0000000071629564556*V3222^3 + 7.56281407226508E-06*V3222^2 - 0.00322508455050905*V3222 + 1.62997098133725)+T3223*'Exhaust Gas Math'!$D$14)</f>
        <v>1100</v>
      </c>
      <c r="W3223">
        <f>(353.3116967483*V3223^-1.0020802909)*('Exhaust Gas Math'!$E$10/(T3223+'Exhaust Gas Math'!$E$10))+(357.4500179626*V3223^-1.0038444015 )*(T3223/(T3223+'Exhaust Gas Math'!$E$10))</f>
        <v>0.31654710700089367</v>
      </c>
      <c r="X3223">
        <f t="shared" si="761"/>
        <v>0</v>
      </c>
      <c r="Y3223">
        <f t="shared" si="762"/>
        <v>101325</v>
      </c>
      <c r="Z3223">
        <f t="shared" si="763"/>
        <v>101325</v>
      </c>
    </row>
    <row r="3224" spans="5:26" x14ac:dyDescent="0.2">
      <c r="E3224">
        <f t="shared" si="765"/>
        <v>0.40237499999996956</v>
      </c>
      <c r="F3224">
        <f t="shared" si="766"/>
        <v>101325</v>
      </c>
      <c r="H3224">
        <f t="shared" si="764"/>
        <v>0.40237499999996956</v>
      </c>
      <c r="I3224">
        <f t="shared" si="752"/>
        <v>593.99999999853753</v>
      </c>
      <c r="J3224">
        <f t="shared" si="753"/>
        <v>5.0332792498324411E-2</v>
      </c>
      <c r="K3224">
        <f t="shared" si="754"/>
        <v>-21.485007605788358</v>
      </c>
      <c r="L3224">
        <f t="shared" si="755"/>
        <v>3.9769296294121147E-5</v>
      </c>
      <c r="M3224">
        <f>J3224/SQRT('Exhaust Gas Math'!$E$14*$B$21*$B$23)</f>
        <v>8.5447888573579112E-4</v>
      </c>
      <c r="N3224">
        <f t="shared" si="756"/>
        <v>6.2589395196903444E-2</v>
      </c>
      <c r="O3224">
        <f t="shared" si="757"/>
        <v>0</v>
      </c>
      <c r="P3224">
        <f t="shared" si="758"/>
        <v>0</v>
      </c>
      <c r="Q3224">
        <f>($B$16/2)*(COS((ACOS((2*'Intake Valve Fxn Scratch'!$B$1)/$B$16-1)/($B$17/2))*(I3224-($B$17/2)))+1)*P3224</f>
        <v>0</v>
      </c>
      <c r="R3224">
        <f t="shared" si="759"/>
        <v>0</v>
      </c>
      <c r="S3224">
        <f t="shared" si="760"/>
        <v>0</v>
      </c>
      <c r="T3224">
        <f>S3224*'Exhaust Gas Math'!$C$14</f>
        <v>0</v>
      </c>
      <c r="U3224">
        <f>(T3224/'Exhaust Gas Math'!$B$14)+('Exhaust Gas Math'!$D$10)</f>
        <v>4.4059320573952224E-4</v>
      </c>
      <c r="V3224">
        <f>('Exhaust Gas Math'!$E$10*(2.53982214E-12*V3223^4 - 0.0000000071629564556*V3223^3 + 7.56281407226508E-06*V3223^2 - 0.00322508455050905*V3223 + 1.62997098133725)*$B$24+T3224*'Exhaust Gas Math'!$D$14*$B$23)/('Exhaust Gas Math'!$E$10*(2.53982214E-12*V3223^4 - 0.0000000071629564556*V3223^3 + 7.56281407226508E-06*V3223^2 - 0.00322508455050905*V3223 + 1.62997098133725)+T3224*'Exhaust Gas Math'!$D$14)</f>
        <v>1100</v>
      </c>
      <c r="W3224">
        <f>(353.3116967483*V3224^-1.0020802909)*('Exhaust Gas Math'!$E$10/(T3224+'Exhaust Gas Math'!$E$10))+(357.4500179626*V3224^-1.0038444015 )*(T3224/(T3224+'Exhaust Gas Math'!$E$10))</f>
        <v>0.31654710700089367</v>
      </c>
      <c r="X3224">
        <f t="shared" si="761"/>
        <v>0</v>
      </c>
      <c r="Y3224">
        <f t="shared" si="762"/>
        <v>101325</v>
      </c>
      <c r="Z3224">
        <f t="shared" si="763"/>
        <v>101325</v>
      </c>
    </row>
    <row r="3225" spans="5:26" x14ac:dyDescent="0.2">
      <c r="E3225">
        <f t="shared" si="765"/>
        <v>0.40249999999996955</v>
      </c>
      <c r="F3225">
        <f t="shared" si="766"/>
        <v>101325</v>
      </c>
      <c r="H3225">
        <f t="shared" si="764"/>
        <v>0.40249999999996955</v>
      </c>
      <c r="I3225">
        <f t="shared" si="752"/>
        <v>599.99999999853753</v>
      </c>
      <c r="J3225">
        <f t="shared" si="753"/>
        <v>4.7550000000700185E-2</v>
      </c>
      <c r="K3225">
        <f t="shared" si="754"/>
        <v>-22.998975938151215</v>
      </c>
      <c r="L3225">
        <f t="shared" si="755"/>
        <v>3.9769296294121147E-5</v>
      </c>
      <c r="M3225">
        <f>J3225/SQRT('Exhaust Gas Math'!$E$14*$B$21*$B$23)</f>
        <v>8.0723657481725772E-4</v>
      </c>
      <c r="N3225">
        <f t="shared" si="756"/>
        <v>6.1244119152730786E-2</v>
      </c>
      <c r="O3225">
        <f t="shared" si="757"/>
        <v>0</v>
      </c>
      <c r="P3225">
        <f t="shared" si="758"/>
        <v>0</v>
      </c>
      <c r="Q3225">
        <f>($B$16/2)*(COS((ACOS((2*'Intake Valve Fxn Scratch'!$B$1)/$B$16-1)/($B$17/2))*(I3225-($B$17/2)))+1)*P3225</f>
        <v>0</v>
      </c>
      <c r="R3225">
        <f t="shared" si="759"/>
        <v>0</v>
      </c>
      <c r="S3225">
        <f t="shared" si="760"/>
        <v>0</v>
      </c>
      <c r="T3225">
        <f>S3225*'Exhaust Gas Math'!$C$14</f>
        <v>0</v>
      </c>
      <c r="U3225">
        <f>(T3225/'Exhaust Gas Math'!$B$14)+('Exhaust Gas Math'!$D$10)</f>
        <v>4.4059320573952224E-4</v>
      </c>
      <c r="V3225">
        <f>('Exhaust Gas Math'!$E$10*(2.53982214E-12*V3224^4 - 0.0000000071629564556*V3224^3 + 7.56281407226508E-06*V3224^2 - 0.00322508455050905*V3224 + 1.62997098133725)*$B$24+T3225*'Exhaust Gas Math'!$D$14*$B$23)/('Exhaust Gas Math'!$E$10*(2.53982214E-12*V3224^4 - 0.0000000071629564556*V3224^3 + 7.56281407226508E-06*V3224^2 - 0.00322508455050905*V3224 + 1.62997098133725)+T3225*'Exhaust Gas Math'!$D$14)</f>
        <v>1100</v>
      </c>
      <c r="W3225">
        <f>(353.3116967483*V3225^-1.0020802909)*('Exhaust Gas Math'!$E$10/(T3225+'Exhaust Gas Math'!$E$10))+(357.4500179626*V3225^-1.0038444015 )*(T3225/(T3225+'Exhaust Gas Math'!$E$10))</f>
        <v>0.31654710700089367</v>
      </c>
      <c r="X3225">
        <f t="shared" si="761"/>
        <v>0</v>
      </c>
      <c r="Y3225">
        <f t="shared" si="762"/>
        <v>101325</v>
      </c>
      <c r="Z3225">
        <f t="shared" si="763"/>
        <v>101325</v>
      </c>
    </row>
    <row r="3226" spans="5:26" x14ac:dyDescent="0.2">
      <c r="E3226">
        <f t="shared" si="765"/>
        <v>0.40262499999996954</v>
      </c>
      <c r="F3226">
        <f t="shared" si="766"/>
        <v>101325</v>
      </c>
      <c r="H3226">
        <f t="shared" si="764"/>
        <v>0.40262499999996954</v>
      </c>
      <c r="I3226">
        <f t="shared" si="752"/>
        <v>605.99999999853753</v>
      </c>
      <c r="J3226">
        <f t="shared" si="753"/>
        <v>4.4593551586241051E-2</v>
      </c>
      <c r="K3226">
        <f t="shared" si="754"/>
        <v>-24.260962677291371</v>
      </c>
      <c r="L3226">
        <f t="shared" si="755"/>
        <v>3.9769296294121147E-5</v>
      </c>
      <c r="M3226">
        <f>J3226/SQRT('Exhaust Gas Math'!$E$14*$B$21*$B$23)</f>
        <v>7.5704617961900829E-4</v>
      </c>
      <c r="N3226">
        <f t="shared" si="756"/>
        <v>5.9246088902917278E-2</v>
      </c>
      <c r="O3226">
        <f t="shared" si="757"/>
        <v>0</v>
      </c>
      <c r="P3226">
        <f t="shared" si="758"/>
        <v>0</v>
      </c>
      <c r="Q3226">
        <f>($B$16/2)*(COS((ACOS((2*'Intake Valve Fxn Scratch'!$B$1)/$B$16-1)/($B$17/2))*(I3226-($B$17/2)))+1)*P3226</f>
        <v>0</v>
      </c>
      <c r="R3226">
        <f t="shared" si="759"/>
        <v>0</v>
      </c>
      <c r="S3226">
        <f t="shared" si="760"/>
        <v>0</v>
      </c>
      <c r="T3226">
        <f>S3226*'Exhaust Gas Math'!$C$14</f>
        <v>0</v>
      </c>
      <c r="U3226">
        <f>(T3226/'Exhaust Gas Math'!$B$14)+('Exhaust Gas Math'!$D$10)</f>
        <v>4.4059320573952224E-4</v>
      </c>
      <c r="V3226">
        <f>('Exhaust Gas Math'!$E$10*(2.53982214E-12*V3225^4 - 0.0000000071629564556*V3225^3 + 7.56281407226508E-06*V3225^2 - 0.00322508455050905*V3225 + 1.62997098133725)*$B$24+T3226*'Exhaust Gas Math'!$D$14*$B$23)/('Exhaust Gas Math'!$E$10*(2.53982214E-12*V3225^4 - 0.0000000071629564556*V3225^3 + 7.56281407226508E-06*V3225^2 - 0.00322508455050905*V3225 + 1.62997098133725)+T3226*'Exhaust Gas Math'!$D$14)</f>
        <v>1100</v>
      </c>
      <c r="W3226">
        <f>(353.3116967483*V3226^-1.0020802909)*('Exhaust Gas Math'!$E$10/(T3226+'Exhaust Gas Math'!$E$10))+(357.4500179626*V3226^-1.0038444015 )*(T3226/(T3226+'Exhaust Gas Math'!$E$10))</f>
        <v>0.31654710700089367</v>
      </c>
      <c r="X3226">
        <f t="shared" si="761"/>
        <v>0</v>
      </c>
      <c r="Y3226">
        <f t="shared" si="762"/>
        <v>101325</v>
      </c>
      <c r="Z3226">
        <f t="shared" si="763"/>
        <v>101325</v>
      </c>
    </row>
    <row r="3227" spans="5:26" x14ac:dyDescent="0.2">
      <c r="E3227">
        <f t="shared" si="765"/>
        <v>0.40274999999996952</v>
      </c>
      <c r="F3227">
        <f t="shared" si="766"/>
        <v>101325</v>
      </c>
      <c r="H3227">
        <f t="shared" si="764"/>
        <v>0.40274999999996952</v>
      </c>
      <c r="I3227">
        <f t="shared" si="752"/>
        <v>611.99999999853753</v>
      </c>
      <c r="J3227">
        <f t="shared" si="753"/>
        <v>4.1495838722455589E-2</v>
      </c>
      <c r="K3227">
        <f t="shared" si="754"/>
        <v>-25.257141232405754</v>
      </c>
      <c r="L3227">
        <f t="shared" si="755"/>
        <v>3.9769296294121147E-5</v>
      </c>
      <c r="M3227">
        <f>J3227/SQRT('Exhaust Gas Math'!$E$14*$B$21*$B$23)</f>
        <v>7.0445759661390392E-4</v>
      </c>
      <c r="N3227">
        <f t="shared" si="756"/>
        <v>5.6616440724977235E-2</v>
      </c>
      <c r="O3227">
        <f t="shared" si="757"/>
        <v>0</v>
      </c>
      <c r="P3227">
        <f t="shared" si="758"/>
        <v>0</v>
      </c>
      <c r="Q3227">
        <f>($B$16/2)*(COS((ACOS((2*'Intake Valve Fxn Scratch'!$B$1)/$B$16-1)/($B$17/2))*(I3227-($B$17/2)))+1)*P3227</f>
        <v>0</v>
      </c>
      <c r="R3227">
        <f t="shared" si="759"/>
        <v>0</v>
      </c>
      <c r="S3227">
        <f t="shared" si="760"/>
        <v>0</v>
      </c>
      <c r="T3227">
        <f>S3227*'Exhaust Gas Math'!$C$14</f>
        <v>0</v>
      </c>
      <c r="U3227">
        <f>(T3227/'Exhaust Gas Math'!$B$14)+('Exhaust Gas Math'!$D$10)</f>
        <v>4.4059320573952224E-4</v>
      </c>
      <c r="V3227">
        <f>('Exhaust Gas Math'!$E$10*(2.53982214E-12*V3226^4 - 0.0000000071629564556*V3226^3 + 7.56281407226508E-06*V3226^2 - 0.00322508455050905*V3226 + 1.62997098133725)*$B$24+T3227*'Exhaust Gas Math'!$D$14*$B$23)/('Exhaust Gas Math'!$E$10*(2.53982214E-12*V3226^4 - 0.0000000071629564556*V3226^3 + 7.56281407226508E-06*V3226^2 - 0.00322508455050905*V3226 + 1.62997098133725)+T3227*'Exhaust Gas Math'!$D$14)</f>
        <v>1100</v>
      </c>
      <c r="W3227">
        <f>(353.3116967483*V3227^-1.0020802909)*('Exhaust Gas Math'!$E$10/(T3227+'Exhaust Gas Math'!$E$10))+(357.4500179626*V3227^-1.0038444015 )*(T3227/(T3227+'Exhaust Gas Math'!$E$10))</f>
        <v>0.31654710700089367</v>
      </c>
      <c r="X3227">
        <f t="shared" si="761"/>
        <v>0</v>
      </c>
      <c r="Y3227">
        <f t="shared" si="762"/>
        <v>101325</v>
      </c>
      <c r="Z3227">
        <f t="shared" si="763"/>
        <v>101325</v>
      </c>
    </row>
    <row r="3228" spans="5:26" x14ac:dyDescent="0.2">
      <c r="E3228">
        <f t="shared" si="765"/>
        <v>0.40287499999996951</v>
      </c>
      <c r="F3228">
        <f t="shared" si="766"/>
        <v>101325</v>
      </c>
      <c r="H3228">
        <f t="shared" si="764"/>
        <v>0.40287499999996951</v>
      </c>
      <c r="I3228">
        <f t="shared" si="752"/>
        <v>617.99999999853753</v>
      </c>
      <c r="J3228">
        <f t="shared" si="753"/>
        <v>3.8290800599714195E-2</v>
      </c>
      <c r="K3228">
        <f t="shared" si="754"/>
        <v>-25.976597262781837</v>
      </c>
      <c r="L3228">
        <f t="shared" si="755"/>
        <v>3.9769296294121147E-5</v>
      </c>
      <c r="M3228">
        <f>J3228/SQRT('Exhaust Gas Math'!$E$14*$B$21*$B$23)</f>
        <v>6.5004699732216045E-4</v>
      </c>
      <c r="N3228">
        <f t="shared" si="756"/>
        <v>5.3401053070799426E-2</v>
      </c>
      <c r="O3228">
        <f t="shared" si="757"/>
        <v>0</v>
      </c>
      <c r="P3228">
        <f t="shared" si="758"/>
        <v>0</v>
      </c>
      <c r="Q3228">
        <f>($B$16/2)*(COS((ACOS((2*'Intake Valve Fxn Scratch'!$B$1)/$B$16-1)/($B$17/2))*(I3228-($B$17/2)))+1)*P3228</f>
        <v>0</v>
      </c>
      <c r="R3228">
        <f t="shared" si="759"/>
        <v>0</v>
      </c>
      <c r="S3228">
        <f t="shared" si="760"/>
        <v>0</v>
      </c>
      <c r="T3228">
        <f>S3228*'Exhaust Gas Math'!$C$14</f>
        <v>0</v>
      </c>
      <c r="U3228">
        <f>(T3228/'Exhaust Gas Math'!$B$14)+('Exhaust Gas Math'!$D$10)</f>
        <v>4.4059320573952224E-4</v>
      </c>
      <c r="V3228">
        <f>('Exhaust Gas Math'!$E$10*(2.53982214E-12*V3227^4 - 0.0000000071629564556*V3227^3 + 7.56281407226508E-06*V3227^2 - 0.00322508455050905*V3227 + 1.62997098133725)*$B$24+T3228*'Exhaust Gas Math'!$D$14*$B$23)/('Exhaust Gas Math'!$E$10*(2.53982214E-12*V3227^4 - 0.0000000071629564556*V3227^3 + 7.56281407226508E-06*V3227^2 - 0.00322508455050905*V3227 + 1.62997098133725)+T3228*'Exhaust Gas Math'!$D$14)</f>
        <v>1100</v>
      </c>
      <c r="W3228">
        <f>(353.3116967483*V3228^-1.0020802909)*('Exhaust Gas Math'!$E$10/(T3228+'Exhaust Gas Math'!$E$10))+(357.4500179626*V3228^-1.0038444015 )*(T3228/(T3228+'Exhaust Gas Math'!$E$10))</f>
        <v>0.31654710700089367</v>
      </c>
      <c r="X3228">
        <f t="shared" si="761"/>
        <v>0</v>
      </c>
      <c r="Y3228">
        <f t="shared" si="762"/>
        <v>101325</v>
      </c>
      <c r="Z3228">
        <f t="shared" si="763"/>
        <v>101325</v>
      </c>
    </row>
    <row r="3229" spans="5:26" x14ac:dyDescent="0.2">
      <c r="E3229">
        <f t="shared" si="765"/>
        <v>0.40299999999996949</v>
      </c>
      <c r="F3229">
        <f t="shared" si="766"/>
        <v>101325</v>
      </c>
      <c r="H3229">
        <f t="shared" si="764"/>
        <v>0.40299999999996949</v>
      </c>
      <c r="I3229">
        <f t="shared" si="752"/>
        <v>623.99999999853389</v>
      </c>
      <c r="J3229">
        <f t="shared" si="753"/>
        <v>3.5013552286390415E-2</v>
      </c>
      <c r="K3229">
        <f t="shared" si="754"/>
        <v>-26.411448257594198</v>
      </c>
      <c r="L3229">
        <f t="shared" si="755"/>
        <v>3.9769296294121147E-5</v>
      </c>
      <c r="M3229">
        <f>J3229/SQRT('Exhaust Gas Math'!$E$14*$B$21*$B$23)</f>
        <v>5.9441051565582682E-4</v>
      </c>
      <c r="N3229">
        <f t="shared" si="756"/>
        <v>4.966953117984986E-2</v>
      </c>
      <c r="O3229">
        <f t="shared" si="757"/>
        <v>0</v>
      </c>
      <c r="P3229">
        <f t="shared" si="758"/>
        <v>0</v>
      </c>
      <c r="Q3229">
        <f>($B$16/2)*(COS((ACOS((2*'Intake Valve Fxn Scratch'!$B$1)/$B$16-1)/($B$17/2))*(I3229-($B$17/2)))+1)*P3229</f>
        <v>0</v>
      </c>
      <c r="R3229">
        <f t="shared" si="759"/>
        <v>0</v>
      </c>
      <c r="S3229">
        <f t="shared" si="760"/>
        <v>0</v>
      </c>
      <c r="T3229">
        <f>S3229*'Exhaust Gas Math'!$C$14</f>
        <v>0</v>
      </c>
      <c r="U3229">
        <f>(T3229/'Exhaust Gas Math'!$B$14)+('Exhaust Gas Math'!$D$10)</f>
        <v>4.4059320573952224E-4</v>
      </c>
      <c r="V3229">
        <f>('Exhaust Gas Math'!$E$10*(2.53982214E-12*V3228^4 - 0.0000000071629564556*V3228^3 + 7.56281407226508E-06*V3228^2 - 0.00322508455050905*V3228 + 1.62997098133725)*$B$24+T3229*'Exhaust Gas Math'!$D$14*$B$23)/('Exhaust Gas Math'!$E$10*(2.53982214E-12*V3228^4 - 0.0000000071629564556*V3228^3 + 7.56281407226508E-06*V3228^2 - 0.00322508455050905*V3228 + 1.62997098133725)+T3229*'Exhaust Gas Math'!$D$14)</f>
        <v>1100</v>
      </c>
      <c r="W3229">
        <f>(353.3116967483*V3229^-1.0020802909)*('Exhaust Gas Math'!$E$10/(T3229+'Exhaust Gas Math'!$E$10))+(357.4500179626*V3229^-1.0038444015 )*(T3229/(T3229+'Exhaust Gas Math'!$E$10))</f>
        <v>0.31654710700089367</v>
      </c>
      <c r="X3229">
        <f t="shared" si="761"/>
        <v>0</v>
      </c>
      <c r="Y3229">
        <f t="shared" si="762"/>
        <v>101325</v>
      </c>
      <c r="Z3229">
        <f t="shared" si="763"/>
        <v>101325</v>
      </c>
    </row>
    <row r="3230" spans="5:26" x14ac:dyDescent="0.2">
      <c r="E3230">
        <f t="shared" si="765"/>
        <v>0.40312499999996948</v>
      </c>
      <c r="F3230">
        <f t="shared" si="766"/>
        <v>101325</v>
      </c>
      <c r="H3230">
        <f t="shared" si="764"/>
        <v>0.40312499999996948</v>
      </c>
      <c r="I3230">
        <f t="shared" si="752"/>
        <v>629.99999999853389</v>
      </c>
      <c r="J3230">
        <f t="shared" si="753"/>
        <v>3.1700000000809768E-2</v>
      </c>
      <c r="K3230">
        <f t="shared" si="754"/>
        <v>-26.556929898345718</v>
      </c>
      <c r="L3230">
        <f t="shared" si="755"/>
        <v>3.9769296294121147E-5</v>
      </c>
      <c r="M3230">
        <f>J3230/SQRT('Exhaust Gas Math'!$E$14*$B$21*$B$23)</f>
        <v>5.3815771655066108E-4</v>
      </c>
      <c r="N3230">
        <f t="shared" si="756"/>
        <v>4.5512549562668765E-2</v>
      </c>
      <c r="O3230">
        <f t="shared" si="757"/>
        <v>0</v>
      </c>
      <c r="P3230">
        <f t="shared" si="758"/>
        <v>0</v>
      </c>
      <c r="Q3230">
        <f>($B$16/2)*(COS((ACOS((2*'Intake Valve Fxn Scratch'!$B$1)/$B$16-1)/($B$17/2))*(I3230-($B$17/2)))+1)*P3230</f>
        <v>0</v>
      </c>
      <c r="R3230">
        <f t="shared" si="759"/>
        <v>0</v>
      </c>
      <c r="S3230">
        <f t="shared" si="760"/>
        <v>0</v>
      </c>
      <c r="T3230">
        <f>S3230*'Exhaust Gas Math'!$C$14</f>
        <v>0</v>
      </c>
      <c r="U3230">
        <f>(T3230/'Exhaust Gas Math'!$B$14)+('Exhaust Gas Math'!$D$10)</f>
        <v>4.4059320573952224E-4</v>
      </c>
      <c r="V3230">
        <f>('Exhaust Gas Math'!$E$10*(2.53982214E-12*V3229^4 - 0.0000000071629564556*V3229^3 + 7.56281407226508E-06*V3229^2 - 0.00322508455050905*V3229 + 1.62997098133725)*$B$24+T3230*'Exhaust Gas Math'!$D$14*$B$23)/('Exhaust Gas Math'!$E$10*(2.53982214E-12*V3229^4 - 0.0000000071629564556*V3229^3 + 7.56281407226508E-06*V3229^2 - 0.00322508455050905*V3229 + 1.62997098133725)+T3230*'Exhaust Gas Math'!$D$14)</f>
        <v>1100</v>
      </c>
      <c r="W3230">
        <f>(353.3116967483*V3230^-1.0020802909)*('Exhaust Gas Math'!$E$10/(T3230+'Exhaust Gas Math'!$E$10))+(357.4500179626*V3230^-1.0038444015 )*(T3230/(T3230+'Exhaust Gas Math'!$E$10))</f>
        <v>0.31654710700089367</v>
      </c>
      <c r="X3230">
        <f t="shared" si="761"/>
        <v>0</v>
      </c>
      <c r="Y3230">
        <f t="shared" si="762"/>
        <v>101325</v>
      </c>
      <c r="Z3230">
        <f t="shared" si="763"/>
        <v>101325</v>
      </c>
    </row>
    <row r="3231" spans="5:26" x14ac:dyDescent="0.2">
      <c r="E3231">
        <f t="shared" si="765"/>
        <v>0.40324999999996947</v>
      </c>
      <c r="F3231">
        <f t="shared" si="766"/>
        <v>101325</v>
      </c>
      <c r="H3231">
        <f t="shared" si="764"/>
        <v>0.40324999999996947</v>
      </c>
      <c r="I3231">
        <f t="shared" si="752"/>
        <v>635.99999999853389</v>
      </c>
      <c r="J3231">
        <f t="shared" si="753"/>
        <v>2.8386447715222043E-2</v>
      </c>
      <c r="K3231">
        <f t="shared" si="754"/>
        <v>-26.411448257736179</v>
      </c>
      <c r="L3231">
        <f t="shared" si="755"/>
        <v>3.9769296294121147E-5</v>
      </c>
      <c r="M3231">
        <f>J3231/SQRT('Exhaust Gas Math'!$E$14*$B$21*$B$23)</f>
        <v>4.8190491744537522E-4</v>
      </c>
      <c r="N3231">
        <f t="shared" si="756"/>
        <v>4.1037700629262756E-2</v>
      </c>
      <c r="O3231">
        <f t="shared" si="757"/>
        <v>0</v>
      </c>
      <c r="P3231">
        <f t="shared" si="758"/>
        <v>0</v>
      </c>
      <c r="Q3231">
        <f>($B$16/2)*(COS((ACOS((2*'Intake Valve Fxn Scratch'!$B$1)/$B$16-1)/($B$17/2))*(I3231-($B$17/2)))+1)*P3231</f>
        <v>0</v>
      </c>
      <c r="R3231">
        <f t="shared" si="759"/>
        <v>0</v>
      </c>
      <c r="S3231">
        <f t="shared" si="760"/>
        <v>0</v>
      </c>
      <c r="T3231">
        <f>S3231*'Exhaust Gas Math'!$C$14</f>
        <v>0</v>
      </c>
      <c r="U3231">
        <f>(T3231/'Exhaust Gas Math'!$B$14)+('Exhaust Gas Math'!$D$10)</f>
        <v>4.4059320573952224E-4</v>
      </c>
      <c r="V3231">
        <f>('Exhaust Gas Math'!$E$10*(2.53982214E-12*V3230^4 - 0.0000000071629564556*V3230^3 + 7.56281407226508E-06*V3230^2 - 0.00322508455050905*V3230 + 1.62997098133725)*$B$24+T3231*'Exhaust Gas Math'!$D$14*$B$23)/('Exhaust Gas Math'!$E$10*(2.53982214E-12*V3230^4 - 0.0000000071629564556*V3230^3 + 7.56281407226508E-06*V3230^2 - 0.00322508455050905*V3230 + 1.62997098133725)+T3231*'Exhaust Gas Math'!$D$14)</f>
        <v>1100</v>
      </c>
      <c r="W3231">
        <f>(353.3116967483*V3231^-1.0020802909)*('Exhaust Gas Math'!$E$10/(T3231+'Exhaust Gas Math'!$E$10))+(357.4500179626*V3231^-1.0038444015 )*(T3231/(T3231+'Exhaust Gas Math'!$E$10))</f>
        <v>0.31654710700089367</v>
      </c>
      <c r="X3231">
        <f t="shared" si="761"/>
        <v>0</v>
      </c>
      <c r="Y3231">
        <f t="shared" si="762"/>
        <v>101325</v>
      </c>
      <c r="Z3231">
        <f t="shared" si="763"/>
        <v>101325</v>
      </c>
    </row>
    <row r="3232" spans="5:26" x14ac:dyDescent="0.2">
      <c r="E3232">
        <f t="shared" si="765"/>
        <v>0.40337499999996945</v>
      </c>
      <c r="F3232">
        <f t="shared" si="766"/>
        <v>101325</v>
      </c>
      <c r="H3232">
        <f t="shared" si="764"/>
        <v>0.40337499999996945</v>
      </c>
      <c r="I3232">
        <f t="shared" si="752"/>
        <v>641.99999999853389</v>
      </c>
      <c r="J3232">
        <f t="shared" si="753"/>
        <v>2.5109199401869946E-2</v>
      </c>
      <c r="K3232">
        <f t="shared" si="754"/>
        <v>-25.976597263063926</v>
      </c>
      <c r="L3232">
        <f t="shared" si="755"/>
        <v>3.9769296294121147E-5</v>
      </c>
      <c r="M3232">
        <f>J3232/SQRT('Exhaust Gas Math'!$E$14*$B$21*$B$23)</f>
        <v>4.2626843577856074E-4</v>
      </c>
      <c r="N3232">
        <f t="shared" si="756"/>
        <v>3.6364153775806082E-2</v>
      </c>
      <c r="O3232">
        <f t="shared" si="757"/>
        <v>0</v>
      </c>
      <c r="P3232">
        <f t="shared" si="758"/>
        <v>0</v>
      </c>
      <c r="Q3232">
        <f>($B$16/2)*(COS((ACOS((2*'Intake Valve Fxn Scratch'!$B$1)/$B$16-1)/($B$17/2))*(I3232-($B$17/2)))+1)*P3232</f>
        <v>0</v>
      </c>
      <c r="R3232">
        <f t="shared" si="759"/>
        <v>0</v>
      </c>
      <c r="S3232">
        <f t="shared" si="760"/>
        <v>0</v>
      </c>
      <c r="T3232">
        <f>S3232*'Exhaust Gas Math'!$C$14</f>
        <v>0</v>
      </c>
      <c r="U3232">
        <f>(T3232/'Exhaust Gas Math'!$B$14)+('Exhaust Gas Math'!$D$10)</f>
        <v>4.4059320573952224E-4</v>
      </c>
      <c r="V3232">
        <f>('Exhaust Gas Math'!$E$10*(2.53982214E-12*V3231^4 - 0.0000000071629564556*V3231^3 + 7.56281407226508E-06*V3231^2 - 0.00322508455050905*V3231 + 1.62997098133725)*$B$24+T3232*'Exhaust Gas Math'!$D$14*$B$23)/('Exhaust Gas Math'!$E$10*(2.53982214E-12*V3231^4 - 0.0000000071629564556*V3231^3 + 7.56281407226508E-06*V3231^2 - 0.00322508455050905*V3231 + 1.62997098133725)+T3232*'Exhaust Gas Math'!$D$14)</f>
        <v>1100</v>
      </c>
      <c r="W3232">
        <f>(353.3116967483*V3232^-1.0020802909)*('Exhaust Gas Math'!$E$10/(T3232+'Exhaust Gas Math'!$E$10))+(357.4500179626*V3232^-1.0038444015 )*(T3232/(T3232+'Exhaust Gas Math'!$E$10))</f>
        <v>0.31654710700089367</v>
      </c>
      <c r="X3232">
        <f t="shared" si="761"/>
        <v>0</v>
      </c>
      <c r="Y3232">
        <f t="shared" si="762"/>
        <v>101325</v>
      </c>
      <c r="Z3232">
        <f t="shared" si="763"/>
        <v>101325</v>
      </c>
    </row>
    <row r="3233" spans="5:26" x14ac:dyDescent="0.2">
      <c r="E3233">
        <f t="shared" si="765"/>
        <v>0.40349999999996944</v>
      </c>
      <c r="F3233">
        <f t="shared" si="766"/>
        <v>101325</v>
      </c>
      <c r="H3233">
        <f t="shared" si="764"/>
        <v>0.40349999999996944</v>
      </c>
      <c r="I3233">
        <f t="shared" si="752"/>
        <v>647.99999999853389</v>
      </c>
      <c r="J3233">
        <f t="shared" si="753"/>
        <v>2.1904161279084677E-2</v>
      </c>
      <c r="K3233">
        <f t="shared" si="754"/>
        <v>-25.257141232825024</v>
      </c>
      <c r="L3233">
        <f t="shared" si="755"/>
        <v>3.9769296294121147E-5</v>
      </c>
      <c r="M3233">
        <f>J3233/SQRT('Exhaust Gas Math'!$E$14*$B$21*$B$23)</f>
        <v>3.7185783648607253E-4</v>
      </c>
      <c r="N3233">
        <f t="shared" si="756"/>
        <v>3.1616553881014232E-2</v>
      </c>
      <c r="O3233">
        <f t="shared" si="757"/>
        <v>0</v>
      </c>
      <c r="P3233">
        <f t="shared" si="758"/>
        <v>0</v>
      </c>
      <c r="Q3233">
        <f>($B$16/2)*(COS((ACOS((2*'Intake Valve Fxn Scratch'!$B$1)/$B$16-1)/($B$17/2))*(I3233-($B$17/2)))+1)*P3233</f>
        <v>0</v>
      </c>
      <c r="R3233">
        <f t="shared" si="759"/>
        <v>0</v>
      </c>
      <c r="S3233">
        <f t="shared" si="760"/>
        <v>0</v>
      </c>
      <c r="T3233">
        <f>S3233*'Exhaust Gas Math'!$C$14</f>
        <v>0</v>
      </c>
      <c r="U3233">
        <f>(T3233/'Exhaust Gas Math'!$B$14)+('Exhaust Gas Math'!$D$10)</f>
        <v>4.4059320573952224E-4</v>
      </c>
      <c r="V3233">
        <f>('Exhaust Gas Math'!$E$10*(2.53982214E-12*V3232^4 - 0.0000000071629564556*V3232^3 + 7.56281407226508E-06*V3232^2 - 0.00322508455050905*V3232 + 1.62997098133725)*$B$24+T3233*'Exhaust Gas Math'!$D$14*$B$23)/('Exhaust Gas Math'!$E$10*(2.53982214E-12*V3232^4 - 0.0000000071629564556*V3232^3 + 7.56281407226508E-06*V3232^2 - 0.00322508455050905*V3232 + 1.62997098133725)+T3233*'Exhaust Gas Math'!$D$14)</f>
        <v>1100</v>
      </c>
      <c r="W3233">
        <f>(353.3116967483*V3233^-1.0020802909)*('Exhaust Gas Math'!$E$10/(T3233+'Exhaust Gas Math'!$E$10))+(357.4500179626*V3233^-1.0038444015 )*(T3233/(T3233+'Exhaust Gas Math'!$E$10))</f>
        <v>0.31654710700089367</v>
      </c>
      <c r="X3233">
        <f t="shared" si="761"/>
        <v>0</v>
      </c>
      <c r="Y3233">
        <f t="shared" si="762"/>
        <v>101325</v>
      </c>
      <c r="Z3233">
        <f t="shared" si="763"/>
        <v>101325</v>
      </c>
    </row>
    <row r="3234" spans="5:26" x14ac:dyDescent="0.2">
      <c r="E3234">
        <f t="shared" si="765"/>
        <v>0.40362499999996942</v>
      </c>
      <c r="F3234">
        <f t="shared" si="766"/>
        <v>101325</v>
      </c>
      <c r="H3234">
        <f t="shared" si="764"/>
        <v>0.40362499999996942</v>
      </c>
      <c r="I3234">
        <f t="shared" si="752"/>
        <v>653.99999999853389</v>
      </c>
      <c r="J3234">
        <f t="shared" si="753"/>
        <v>1.8806448415238472E-2</v>
      </c>
      <c r="K3234">
        <f t="shared" si="754"/>
        <v>-24.260962677843224</v>
      </c>
      <c r="L3234">
        <f t="shared" si="755"/>
        <v>3.9769296294121147E-5</v>
      </c>
      <c r="M3234">
        <f>J3234/SQRT('Exhaust Gas Math'!$E$14*$B$21*$B$23)</f>
        <v>3.1926925347993692E-4</v>
      </c>
      <c r="N3234">
        <f t="shared" si="756"/>
        <v>2.6918663563734405E-2</v>
      </c>
      <c r="O3234">
        <f t="shared" si="757"/>
        <v>0</v>
      </c>
      <c r="P3234">
        <f t="shared" si="758"/>
        <v>0</v>
      </c>
      <c r="Q3234">
        <f>($B$16/2)*(COS((ACOS((2*'Intake Valve Fxn Scratch'!$B$1)/$B$16-1)/($B$17/2))*(I3234-($B$17/2)))+1)*P3234</f>
        <v>0</v>
      </c>
      <c r="R3234">
        <f t="shared" si="759"/>
        <v>0</v>
      </c>
      <c r="S3234">
        <f t="shared" si="760"/>
        <v>0</v>
      </c>
      <c r="T3234">
        <f>S3234*'Exhaust Gas Math'!$C$14</f>
        <v>0</v>
      </c>
      <c r="U3234">
        <f>(T3234/'Exhaust Gas Math'!$B$14)+('Exhaust Gas Math'!$D$10)</f>
        <v>4.4059320573952224E-4</v>
      </c>
      <c r="V3234">
        <f>('Exhaust Gas Math'!$E$10*(2.53982214E-12*V3233^4 - 0.0000000071629564556*V3233^3 + 7.56281407226508E-06*V3233^2 - 0.00322508455050905*V3233 + 1.62997098133725)*$B$24+T3234*'Exhaust Gas Math'!$D$14*$B$23)/('Exhaust Gas Math'!$E$10*(2.53982214E-12*V3233^4 - 0.0000000071629564556*V3233^3 + 7.56281407226508E-06*V3233^2 - 0.00322508455050905*V3233 + 1.62997098133725)+T3234*'Exhaust Gas Math'!$D$14)</f>
        <v>1100</v>
      </c>
      <c r="W3234">
        <f>(353.3116967483*V3234^-1.0020802909)*('Exhaust Gas Math'!$E$10/(T3234+'Exhaust Gas Math'!$E$10))+(357.4500179626*V3234^-1.0038444015 )*(T3234/(T3234+'Exhaust Gas Math'!$E$10))</f>
        <v>0.31654710700089367</v>
      </c>
      <c r="X3234">
        <f t="shared" si="761"/>
        <v>0</v>
      </c>
      <c r="Y3234">
        <f t="shared" si="762"/>
        <v>101325</v>
      </c>
      <c r="Z3234">
        <f t="shared" si="763"/>
        <v>101325</v>
      </c>
    </row>
    <row r="3235" spans="5:26" x14ac:dyDescent="0.2">
      <c r="E3235">
        <f t="shared" si="765"/>
        <v>0.40374999999996941</v>
      </c>
      <c r="F3235">
        <f t="shared" si="766"/>
        <v>101325</v>
      </c>
      <c r="H3235">
        <f t="shared" si="764"/>
        <v>0.40374999999996941</v>
      </c>
      <c r="I3235">
        <f t="shared" si="752"/>
        <v>659.99999999853026</v>
      </c>
      <c r="J3235">
        <f t="shared" si="753"/>
        <v>1.5850000000702368E-2</v>
      </c>
      <c r="K3235">
        <f t="shared" si="754"/>
        <v>-22.998975938829606</v>
      </c>
      <c r="L3235">
        <f t="shared" si="755"/>
        <v>3.9769296294121147E-5</v>
      </c>
      <c r="M3235">
        <f>J3235/SQRT('Exhaust Gas Math'!$E$14*$B$21*$B$23)</f>
        <v>2.6907885828038081E-4</v>
      </c>
      <c r="N3235">
        <f t="shared" si="756"/>
        <v>2.2387269430633894E-2</v>
      </c>
      <c r="O3235">
        <f t="shared" si="757"/>
        <v>0</v>
      </c>
      <c r="P3235">
        <f t="shared" si="758"/>
        <v>0</v>
      </c>
      <c r="Q3235">
        <f>($B$16/2)*(COS((ACOS((2*'Intake Valve Fxn Scratch'!$B$1)/$B$16-1)/($B$17/2))*(I3235-($B$17/2)))+1)*P3235</f>
        <v>0</v>
      </c>
      <c r="R3235">
        <f t="shared" si="759"/>
        <v>0</v>
      </c>
      <c r="S3235">
        <f t="shared" si="760"/>
        <v>0</v>
      </c>
      <c r="T3235">
        <f>S3235*'Exhaust Gas Math'!$C$14</f>
        <v>0</v>
      </c>
      <c r="U3235">
        <f>(T3235/'Exhaust Gas Math'!$B$14)+('Exhaust Gas Math'!$D$10)</f>
        <v>4.4059320573952224E-4</v>
      </c>
      <c r="V3235">
        <f>('Exhaust Gas Math'!$E$10*(2.53982214E-12*V3234^4 - 0.0000000071629564556*V3234^3 + 7.56281407226508E-06*V3234^2 - 0.00322508455050905*V3234 + 1.62997098133725)*$B$24+T3235*'Exhaust Gas Math'!$D$14*$B$23)/('Exhaust Gas Math'!$E$10*(2.53982214E-12*V3234^4 - 0.0000000071629564556*V3234^3 + 7.56281407226508E-06*V3234^2 - 0.00322508455050905*V3234 + 1.62997098133725)+T3235*'Exhaust Gas Math'!$D$14)</f>
        <v>1100</v>
      </c>
      <c r="W3235">
        <f>(353.3116967483*V3235^-1.0020802909)*('Exhaust Gas Math'!$E$10/(T3235+'Exhaust Gas Math'!$E$10))+(357.4500179626*V3235^-1.0038444015 )*(T3235/(T3235+'Exhaust Gas Math'!$E$10))</f>
        <v>0.31654710700089367</v>
      </c>
      <c r="X3235">
        <f t="shared" si="761"/>
        <v>0</v>
      </c>
      <c r="Y3235">
        <f t="shared" si="762"/>
        <v>101325</v>
      </c>
      <c r="Z3235">
        <f t="shared" si="763"/>
        <v>101325</v>
      </c>
    </row>
    <row r="3236" spans="5:26" x14ac:dyDescent="0.2">
      <c r="E3236">
        <f t="shared" si="765"/>
        <v>0.4038749999999694</v>
      </c>
      <c r="F3236">
        <f t="shared" si="766"/>
        <v>101325</v>
      </c>
      <c r="H3236">
        <f t="shared" si="764"/>
        <v>0.4038749999999694</v>
      </c>
      <c r="I3236">
        <f t="shared" si="752"/>
        <v>665.99999999853026</v>
      </c>
      <c r="J3236">
        <f t="shared" si="753"/>
        <v>1.3067207502985814E-2</v>
      </c>
      <c r="K3236">
        <f t="shared" si="754"/>
        <v>-21.485007606585853</v>
      </c>
      <c r="L3236">
        <f t="shared" si="755"/>
        <v>3.9769296294121147E-5</v>
      </c>
      <c r="M3236">
        <f>J3236/SQRT('Exhaust Gas Math'!$E$14*$B$21*$B$23)</f>
        <v>2.2183654736027995E-4</v>
      </c>
      <c r="N3236">
        <f t="shared" si="756"/>
        <v>1.8126827987227121E-2</v>
      </c>
      <c r="O3236">
        <f t="shared" si="757"/>
        <v>0</v>
      </c>
      <c r="P3236">
        <f t="shared" si="758"/>
        <v>0</v>
      </c>
      <c r="Q3236">
        <f>($B$16/2)*(COS((ACOS((2*'Intake Valve Fxn Scratch'!$B$1)/$B$16-1)/($B$17/2))*(I3236-($B$17/2)))+1)*P3236</f>
        <v>0</v>
      </c>
      <c r="R3236">
        <f t="shared" si="759"/>
        <v>0</v>
      </c>
      <c r="S3236">
        <f t="shared" si="760"/>
        <v>0</v>
      </c>
      <c r="T3236">
        <f>S3236*'Exhaust Gas Math'!$C$14</f>
        <v>0</v>
      </c>
      <c r="U3236">
        <f>(T3236/'Exhaust Gas Math'!$B$14)+('Exhaust Gas Math'!$D$10)</f>
        <v>4.4059320573952224E-4</v>
      </c>
      <c r="V3236">
        <f>('Exhaust Gas Math'!$E$10*(2.53982214E-12*V3235^4 - 0.0000000071629564556*V3235^3 + 7.56281407226508E-06*V3235^2 - 0.00322508455050905*V3235 + 1.62997098133725)*$B$24+T3236*'Exhaust Gas Math'!$D$14*$B$23)/('Exhaust Gas Math'!$E$10*(2.53982214E-12*V3235^4 - 0.0000000071629564556*V3235^3 + 7.56281407226508E-06*V3235^2 - 0.00322508455050905*V3235 + 1.62997098133725)+T3236*'Exhaust Gas Math'!$D$14)</f>
        <v>1100</v>
      </c>
      <c r="W3236">
        <f>(353.3116967483*V3236^-1.0020802909)*('Exhaust Gas Math'!$E$10/(T3236+'Exhaust Gas Math'!$E$10))+(357.4500179626*V3236^-1.0038444015 )*(T3236/(T3236+'Exhaust Gas Math'!$E$10))</f>
        <v>0.31654710700089367</v>
      </c>
      <c r="X3236">
        <f t="shared" si="761"/>
        <v>0</v>
      </c>
      <c r="Y3236">
        <f t="shared" si="762"/>
        <v>101325</v>
      </c>
      <c r="Z3236">
        <f t="shared" si="763"/>
        <v>101325</v>
      </c>
    </row>
    <row r="3237" spans="5:26" x14ac:dyDescent="0.2">
      <c r="E3237">
        <f t="shared" si="765"/>
        <v>0.40399999999996938</v>
      </c>
      <c r="F3237">
        <f t="shared" si="766"/>
        <v>101325</v>
      </c>
      <c r="H3237">
        <f t="shared" si="764"/>
        <v>0.40399999999996938</v>
      </c>
      <c r="I3237">
        <f t="shared" si="752"/>
        <v>671.99999999853026</v>
      </c>
      <c r="J3237">
        <f t="shared" si="753"/>
        <v>1.0488559779027545E-2</v>
      </c>
      <c r="K3237">
        <f t="shared" si="754"/>
        <v>-19.735645034976642</v>
      </c>
      <c r="L3237">
        <f t="shared" si="755"/>
        <v>3.9769296294121147E-5</v>
      </c>
      <c r="M3237">
        <f>J3237/SQRT('Exhaust Gas Math'!$E$14*$B$21*$B$23)</f>
        <v>1.7805991736411303E-4</v>
      </c>
      <c r="N3237">
        <f t="shared" si="756"/>
        <v>1.422523030973219E-2</v>
      </c>
      <c r="O3237">
        <f t="shared" si="757"/>
        <v>0</v>
      </c>
      <c r="P3237">
        <f t="shared" si="758"/>
        <v>0</v>
      </c>
      <c r="Q3237">
        <f>($B$16/2)*(COS((ACOS((2*'Intake Valve Fxn Scratch'!$B$1)/$B$16-1)/($B$17/2))*(I3237-($B$17/2)))+1)*P3237</f>
        <v>0</v>
      </c>
      <c r="R3237">
        <f t="shared" si="759"/>
        <v>0</v>
      </c>
      <c r="S3237">
        <f t="shared" si="760"/>
        <v>0</v>
      </c>
      <c r="T3237">
        <f>S3237*'Exhaust Gas Math'!$C$14</f>
        <v>0</v>
      </c>
      <c r="U3237">
        <f>(T3237/'Exhaust Gas Math'!$B$14)+('Exhaust Gas Math'!$D$10)</f>
        <v>4.4059320573952224E-4</v>
      </c>
      <c r="V3237">
        <f>('Exhaust Gas Math'!$E$10*(2.53982214E-12*V3236^4 - 0.0000000071629564556*V3236^3 + 7.56281407226508E-06*V3236^2 - 0.00322508455050905*V3236 + 1.62997098133725)*$B$24+T3237*'Exhaust Gas Math'!$D$14*$B$23)/('Exhaust Gas Math'!$E$10*(2.53982214E-12*V3236^4 - 0.0000000071629564556*V3236^3 + 7.56281407226508E-06*V3236^2 - 0.00322508455050905*V3236 + 1.62997098133725)+T3237*'Exhaust Gas Math'!$D$14)</f>
        <v>1100</v>
      </c>
      <c r="W3237">
        <f>(353.3116967483*V3237^-1.0020802909)*('Exhaust Gas Math'!$E$10/(T3237+'Exhaust Gas Math'!$E$10))+(357.4500179626*V3237^-1.0038444015 )*(T3237/(T3237+'Exhaust Gas Math'!$E$10))</f>
        <v>0.31654710700089367</v>
      </c>
      <c r="X3237">
        <f t="shared" si="761"/>
        <v>0</v>
      </c>
      <c r="Y3237">
        <f t="shared" si="762"/>
        <v>101325</v>
      </c>
      <c r="Z3237">
        <f t="shared" si="763"/>
        <v>101325</v>
      </c>
    </row>
    <row r="3238" spans="5:26" x14ac:dyDescent="0.2">
      <c r="E3238">
        <f t="shared" si="765"/>
        <v>0.40412499999996937</v>
      </c>
      <c r="F3238">
        <f t="shared" si="766"/>
        <v>101325</v>
      </c>
      <c r="H3238">
        <f t="shared" si="764"/>
        <v>0.40412499999996937</v>
      </c>
      <c r="I3238">
        <f t="shared" si="752"/>
        <v>677.99999999853026</v>
      </c>
      <c r="J3238">
        <f t="shared" si="753"/>
        <v>8.1423090329107543E-3</v>
      </c>
      <c r="K3238">
        <f t="shared" si="754"/>
        <v>-17.770054606416053</v>
      </c>
      <c r="L3238">
        <f t="shared" si="755"/>
        <v>3.9769296294121147E-5</v>
      </c>
      <c r="M3238">
        <f>J3238/SQRT('Exhaust Gas Math'!$E$14*$B$21*$B$23)</f>
        <v>1.3822859421101387E-4</v>
      </c>
      <c r="N3238">
        <f t="shared" si="756"/>
        <v>1.0750931842309307E-2</v>
      </c>
      <c r="O3238">
        <f t="shared" si="757"/>
        <v>0</v>
      </c>
      <c r="P3238">
        <f t="shared" si="758"/>
        <v>0</v>
      </c>
      <c r="Q3238">
        <f>($B$16/2)*(COS((ACOS((2*'Intake Valve Fxn Scratch'!$B$1)/$B$16-1)/($B$17/2))*(I3238-($B$17/2)))+1)*P3238</f>
        <v>0</v>
      </c>
      <c r="R3238">
        <f t="shared" si="759"/>
        <v>0</v>
      </c>
      <c r="S3238">
        <f t="shared" si="760"/>
        <v>0</v>
      </c>
      <c r="T3238">
        <f>S3238*'Exhaust Gas Math'!$C$14</f>
        <v>0</v>
      </c>
      <c r="U3238">
        <f>(T3238/'Exhaust Gas Math'!$B$14)+('Exhaust Gas Math'!$D$10)</f>
        <v>4.4059320573952224E-4</v>
      </c>
      <c r="V3238">
        <f>('Exhaust Gas Math'!$E$10*(2.53982214E-12*V3237^4 - 0.0000000071629564556*V3237^3 + 7.56281407226508E-06*V3237^2 - 0.00322508455050905*V3237 + 1.62997098133725)*$B$24+T3238*'Exhaust Gas Math'!$D$14*$B$23)/('Exhaust Gas Math'!$E$10*(2.53982214E-12*V3237^4 - 0.0000000071629564556*V3237^3 + 7.56281407226508E-06*V3237^2 - 0.00322508455050905*V3237 + 1.62997098133725)+T3238*'Exhaust Gas Math'!$D$14)</f>
        <v>1100</v>
      </c>
      <c r="W3238">
        <f>(353.3116967483*V3238^-1.0020802909)*('Exhaust Gas Math'!$E$10/(T3238+'Exhaust Gas Math'!$E$10))+(357.4500179626*V3238^-1.0038444015 )*(T3238/(T3238+'Exhaust Gas Math'!$E$10))</f>
        <v>0.31654710700089367</v>
      </c>
      <c r="X3238">
        <f t="shared" si="761"/>
        <v>0</v>
      </c>
      <c r="Y3238">
        <f t="shared" si="762"/>
        <v>101325</v>
      </c>
      <c r="Z3238">
        <f t="shared" si="763"/>
        <v>101325</v>
      </c>
    </row>
    <row r="3239" spans="5:26" x14ac:dyDescent="0.2">
      <c r="E3239">
        <f t="shared" si="765"/>
        <v>0.40424999999996936</v>
      </c>
      <c r="F3239">
        <f t="shared" si="766"/>
        <v>101325</v>
      </c>
      <c r="H3239">
        <f t="shared" si="764"/>
        <v>0.40424999999996936</v>
      </c>
      <c r="I3239">
        <f t="shared" si="752"/>
        <v>683.99999999853026</v>
      </c>
      <c r="J3239">
        <f t="shared" si="753"/>
        <v>6.0541612787918912E-3</v>
      </c>
      <c r="K3239">
        <f t="shared" si="754"/>
        <v>-15.609771740963513</v>
      </c>
      <c r="L3239">
        <f t="shared" si="755"/>
        <v>3.9769296294121147E-5</v>
      </c>
      <c r="M3239">
        <f>J3239/SQRT('Exhaust Gas Math'!$E$14*$B$21*$B$23)</f>
        <v>1.0277897821264503E-4</v>
      </c>
      <c r="N3239">
        <f t="shared" si="756"/>
        <v>7.7515449038502056E-3</v>
      </c>
      <c r="O3239">
        <f t="shared" si="757"/>
        <v>0</v>
      </c>
      <c r="P3239">
        <f t="shared" si="758"/>
        <v>0</v>
      </c>
      <c r="Q3239">
        <f>($B$16/2)*(COS((ACOS((2*'Intake Valve Fxn Scratch'!$B$1)/$B$16-1)/($B$17/2))*(I3239-($B$17/2)))+1)*P3239</f>
        <v>0</v>
      </c>
      <c r="R3239">
        <f t="shared" si="759"/>
        <v>0</v>
      </c>
      <c r="S3239">
        <f t="shared" si="760"/>
        <v>0</v>
      </c>
      <c r="T3239">
        <f>S3239*'Exhaust Gas Math'!$C$14</f>
        <v>0</v>
      </c>
      <c r="U3239">
        <f>(T3239/'Exhaust Gas Math'!$B$14)+('Exhaust Gas Math'!$D$10)</f>
        <v>4.4059320573952224E-4</v>
      </c>
      <c r="V3239">
        <f>('Exhaust Gas Math'!$E$10*(2.53982214E-12*V3238^4 - 0.0000000071629564556*V3238^3 + 7.56281407226508E-06*V3238^2 - 0.00322508455050905*V3238 + 1.62997098133725)*$B$24+T3239*'Exhaust Gas Math'!$D$14*$B$23)/('Exhaust Gas Math'!$E$10*(2.53982214E-12*V3238^4 - 0.0000000071629564556*V3238^3 + 7.56281407226508E-06*V3238^2 - 0.00322508455050905*V3238 + 1.62997098133725)+T3239*'Exhaust Gas Math'!$D$14)</f>
        <v>1100</v>
      </c>
      <c r="W3239">
        <f>(353.3116967483*V3239^-1.0020802909)*('Exhaust Gas Math'!$E$10/(T3239+'Exhaust Gas Math'!$E$10))+(357.4500179626*V3239^-1.0038444015 )*(T3239/(T3239+'Exhaust Gas Math'!$E$10))</f>
        <v>0.31654710700089367</v>
      </c>
      <c r="X3239">
        <f t="shared" si="761"/>
        <v>0</v>
      </c>
      <c r="Y3239">
        <f t="shared" si="762"/>
        <v>101325</v>
      </c>
      <c r="Z3239">
        <f t="shared" si="763"/>
        <v>101325</v>
      </c>
    </row>
    <row r="3240" spans="5:26" x14ac:dyDescent="0.2">
      <c r="E3240">
        <f t="shared" si="765"/>
        <v>0.40437499999996934</v>
      </c>
      <c r="F3240">
        <f t="shared" si="766"/>
        <v>101325</v>
      </c>
      <c r="H3240">
        <f t="shared" si="764"/>
        <v>0.40437499999996934</v>
      </c>
      <c r="I3240">
        <f t="shared" si="752"/>
        <v>689.99999999852662</v>
      </c>
      <c r="J3240">
        <f t="shared" si="753"/>
        <v>4.2469947004403381E-3</v>
      </c>
      <c r="K3240">
        <f t="shared" si="754"/>
        <v>-13.278464949763496</v>
      </c>
      <c r="L3240">
        <f t="shared" si="755"/>
        <v>3.9769296294121147E-5</v>
      </c>
      <c r="M3240">
        <f>J3240/SQRT('Exhaust Gas Math'!$E$14*$B$21*$B$23)</f>
        <v>7.2099462780231781E-5</v>
      </c>
      <c r="N3240">
        <f t="shared" si="756"/>
        <v>5.2538472649904522E-3</v>
      </c>
      <c r="O3240">
        <f t="shared" si="757"/>
        <v>0</v>
      </c>
      <c r="P3240">
        <f t="shared" si="758"/>
        <v>0</v>
      </c>
      <c r="Q3240">
        <f>($B$16/2)*(COS((ACOS((2*'Intake Valve Fxn Scratch'!$B$1)/$B$16-1)/($B$17/2))*(I3240-($B$17/2)))+1)*P3240</f>
        <v>0</v>
      </c>
      <c r="R3240">
        <f t="shared" si="759"/>
        <v>0</v>
      </c>
      <c r="S3240">
        <f t="shared" si="760"/>
        <v>0</v>
      </c>
      <c r="T3240">
        <f>S3240*'Exhaust Gas Math'!$C$14</f>
        <v>0</v>
      </c>
      <c r="U3240">
        <f>(T3240/'Exhaust Gas Math'!$B$14)+('Exhaust Gas Math'!$D$10)</f>
        <v>4.4059320573952224E-4</v>
      </c>
      <c r="V3240">
        <f>('Exhaust Gas Math'!$E$10*(2.53982214E-12*V3239^4 - 0.0000000071629564556*V3239^3 + 7.56281407226508E-06*V3239^2 - 0.00322508455050905*V3239 + 1.62997098133725)*$B$24+T3240*'Exhaust Gas Math'!$D$14*$B$23)/('Exhaust Gas Math'!$E$10*(2.53982214E-12*V3239^4 - 0.0000000071629564556*V3239^3 + 7.56281407226508E-06*V3239^2 - 0.00322508455050905*V3239 + 1.62997098133725)+T3240*'Exhaust Gas Math'!$D$14)</f>
        <v>1100</v>
      </c>
      <c r="W3240">
        <f>(353.3116967483*V3240^-1.0020802909)*('Exhaust Gas Math'!$E$10/(T3240+'Exhaust Gas Math'!$E$10))+(357.4500179626*V3240^-1.0038444015 )*(T3240/(T3240+'Exhaust Gas Math'!$E$10))</f>
        <v>0.31654710700089367</v>
      </c>
      <c r="X3240">
        <f t="shared" si="761"/>
        <v>0</v>
      </c>
      <c r="Y3240">
        <f t="shared" si="762"/>
        <v>101325</v>
      </c>
      <c r="Z3240">
        <f t="shared" si="763"/>
        <v>101325</v>
      </c>
    </row>
    <row r="3241" spans="5:26" x14ac:dyDescent="0.2">
      <c r="E3241">
        <f t="shared" si="765"/>
        <v>0.40449999999996933</v>
      </c>
      <c r="F3241">
        <f t="shared" si="766"/>
        <v>101325</v>
      </c>
      <c r="H3241">
        <f t="shared" si="764"/>
        <v>0.40449999999996933</v>
      </c>
      <c r="I3241">
        <f t="shared" si="752"/>
        <v>695.99999999852662</v>
      </c>
      <c r="J3241">
        <f t="shared" si="753"/>
        <v>2.7406089930604796E-3</v>
      </c>
      <c r="K3241">
        <f t="shared" si="754"/>
        <v>-10.801676517875176</v>
      </c>
      <c r="L3241">
        <f t="shared" si="755"/>
        <v>3.9769296294121147E-5</v>
      </c>
      <c r="M3241">
        <f>J3241/SQRT('Exhaust Gas Math'!$E$14*$B$21*$B$23)</f>
        <v>4.6526179104919834E-5</v>
      </c>
      <c r="N3241">
        <f t="shared" si="756"/>
        <v>3.2650381169426028E-3</v>
      </c>
      <c r="O3241">
        <f t="shared" si="757"/>
        <v>0</v>
      </c>
      <c r="P3241">
        <f t="shared" si="758"/>
        <v>0</v>
      </c>
      <c r="Q3241">
        <f>($B$16/2)*(COS((ACOS((2*'Intake Valve Fxn Scratch'!$B$1)/$B$16-1)/($B$17/2))*(I3241-($B$17/2)))+1)*P3241</f>
        <v>0</v>
      </c>
      <c r="R3241">
        <f t="shared" si="759"/>
        <v>0</v>
      </c>
      <c r="S3241">
        <f t="shared" si="760"/>
        <v>0</v>
      </c>
      <c r="T3241">
        <f>S3241*'Exhaust Gas Math'!$C$14</f>
        <v>0</v>
      </c>
      <c r="U3241">
        <f>(T3241/'Exhaust Gas Math'!$B$14)+('Exhaust Gas Math'!$D$10)</f>
        <v>4.4059320573952224E-4</v>
      </c>
      <c r="V3241">
        <f>('Exhaust Gas Math'!$E$10*(2.53982214E-12*V3240^4 - 0.0000000071629564556*V3240^3 + 7.56281407226508E-06*V3240^2 - 0.00322508455050905*V3240 + 1.62997098133725)*$B$24+T3241*'Exhaust Gas Math'!$D$14*$B$23)/('Exhaust Gas Math'!$E$10*(2.53982214E-12*V3240^4 - 0.0000000071629564556*V3240^3 + 7.56281407226508E-06*V3240^2 - 0.00322508455050905*V3240 + 1.62997098133725)+T3241*'Exhaust Gas Math'!$D$14)</f>
        <v>1100</v>
      </c>
      <c r="W3241">
        <f>(353.3116967483*V3241^-1.0020802909)*('Exhaust Gas Math'!$E$10/(T3241+'Exhaust Gas Math'!$E$10))+(357.4500179626*V3241^-1.0038444015 )*(T3241/(T3241+'Exhaust Gas Math'!$E$10))</f>
        <v>0.31654710700089367</v>
      </c>
      <c r="X3241">
        <f t="shared" si="761"/>
        <v>0</v>
      </c>
      <c r="Y3241">
        <f t="shared" si="762"/>
        <v>101325</v>
      </c>
      <c r="Z3241">
        <f t="shared" si="763"/>
        <v>101325</v>
      </c>
    </row>
    <row r="3242" spans="5:26" x14ac:dyDescent="0.2">
      <c r="E3242">
        <f t="shared" si="765"/>
        <v>0.40462499999996931</v>
      </c>
      <c r="F3242">
        <f t="shared" si="766"/>
        <v>101325</v>
      </c>
      <c r="H3242">
        <f t="shared" si="764"/>
        <v>0.40462499999996931</v>
      </c>
      <c r="I3242">
        <f t="shared" si="752"/>
        <v>701.99999999852662</v>
      </c>
      <c r="J3242">
        <f t="shared" si="753"/>
        <v>1.551508433695465E-3</v>
      </c>
      <c r="K3242">
        <f t="shared" si="754"/>
        <v>-8.206542657662288</v>
      </c>
      <c r="L3242">
        <f t="shared" si="755"/>
        <v>3.9769296294121147E-5</v>
      </c>
      <c r="M3242">
        <f>J3242/SQRT('Exhaust Gas Math'!$E$14*$B$21*$B$23)</f>
        <v>2.6339313434237081E-5</v>
      </c>
      <c r="N3242">
        <f t="shared" si="756"/>
        <v>1.7749850517279724E-3</v>
      </c>
      <c r="O3242">
        <f t="shared" si="757"/>
        <v>0</v>
      </c>
      <c r="P3242">
        <f t="shared" si="758"/>
        <v>0</v>
      </c>
      <c r="Q3242">
        <f>($B$16/2)*(COS((ACOS((2*'Intake Valve Fxn Scratch'!$B$1)/$B$16-1)/($B$17/2))*(I3242-($B$17/2)))+1)*P3242</f>
        <v>0</v>
      </c>
      <c r="R3242">
        <f t="shared" si="759"/>
        <v>0</v>
      </c>
      <c r="S3242">
        <f t="shared" si="760"/>
        <v>0</v>
      </c>
      <c r="T3242">
        <f>S3242*'Exhaust Gas Math'!$C$14</f>
        <v>0</v>
      </c>
      <c r="U3242">
        <f>(T3242/'Exhaust Gas Math'!$B$14)+('Exhaust Gas Math'!$D$10)</f>
        <v>4.4059320573952224E-4</v>
      </c>
      <c r="V3242">
        <f>('Exhaust Gas Math'!$E$10*(2.53982214E-12*V3241^4 - 0.0000000071629564556*V3241^3 + 7.56281407226508E-06*V3241^2 - 0.00322508455050905*V3241 + 1.62997098133725)*$B$24+T3242*'Exhaust Gas Math'!$D$14*$B$23)/('Exhaust Gas Math'!$E$10*(2.53982214E-12*V3241^4 - 0.0000000071629564556*V3241^3 + 7.56281407226508E-06*V3241^2 - 0.00322508455050905*V3241 + 1.62997098133725)+T3242*'Exhaust Gas Math'!$D$14)</f>
        <v>1100</v>
      </c>
      <c r="W3242">
        <f>(353.3116967483*V3242^-1.0020802909)*('Exhaust Gas Math'!$E$10/(T3242+'Exhaust Gas Math'!$E$10))+(357.4500179626*V3242^-1.0038444015 )*(T3242/(T3242+'Exhaust Gas Math'!$E$10))</f>
        <v>0.31654710700089367</v>
      </c>
      <c r="X3242">
        <f t="shared" si="761"/>
        <v>0</v>
      </c>
      <c r="Y3242">
        <f t="shared" si="762"/>
        <v>101325</v>
      </c>
      <c r="Z3242">
        <f t="shared" si="763"/>
        <v>101325</v>
      </c>
    </row>
    <row r="3243" spans="5:26" x14ac:dyDescent="0.2">
      <c r="E3243">
        <f t="shared" si="765"/>
        <v>0.4047499999999693</v>
      </c>
      <c r="F3243">
        <f t="shared" si="766"/>
        <v>101325</v>
      </c>
      <c r="H3243">
        <f t="shared" si="764"/>
        <v>0.4047499999999693</v>
      </c>
      <c r="I3243">
        <f t="shared" si="752"/>
        <v>707.99999999852662</v>
      </c>
      <c r="J3243">
        <f t="shared" si="753"/>
        <v>6.9272105690770455E-4</v>
      </c>
      <c r="K3243">
        <f t="shared" si="754"/>
        <v>-5.5214961987611915</v>
      </c>
      <c r="L3243">
        <f t="shared" si="755"/>
        <v>3.9769296294121147E-5</v>
      </c>
      <c r="M3243">
        <f>J3243/SQRT('Exhaust Gas Math'!$E$14*$B$21*$B$23)</f>
        <v>1.1760037292822963E-5</v>
      </c>
      <c r="N3243">
        <f t="shared" si="756"/>
        <v>7.5915782838440957E-4</v>
      </c>
      <c r="O3243">
        <f t="shared" si="757"/>
        <v>0</v>
      </c>
      <c r="P3243">
        <f t="shared" si="758"/>
        <v>0</v>
      </c>
      <c r="Q3243">
        <f>($B$16/2)*(COS((ACOS((2*'Intake Valve Fxn Scratch'!$B$1)/$B$16-1)/($B$17/2))*(I3243-($B$17/2)))+1)*P3243</f>
        <v>0</v>
      </c>
      <c r="R3243">
        <f t="shared" si="759"/>
        <v>0</v>
      </c>
      <c r="S3243">
        <f t="shared" si="760"/>
        <v>0</v>
      </c>
      <c r="T3243">
        <f>S3243*'Exhaust Gas Math'!$C$14</f>
        <v>0</v>
      </c>
      <c r="U3243">
        <f>(T3243/'Exhaust Gas Math'!$B$14)+('Exhaust Gas Math'!$D$10)</f>
        <v>4.4059320573952224E-4</v>
      </c>
      <c r="V3243">
        <f>('Exhaust Gas Math'!$E$10*(2.53982214E-12*V3242^4 - 0.0000000071629564556*V3242^3 + 7.56281407226508E-06*V3242^2 - 0.00322508455050905*V3242 + 1.62997098133725)*$B$24+T3243*'Exhaust Gas Math'!$D$14*$B$23)/('Exhaust Gas Math'!$E$10*(2.53982214E-12*V3242^4 - 0.0000000071629564556*V3242^3 + 7.56281407226508E-06*V3242^2 - 0.00322508455050905*V3242 + 1.62997098133725)+T3243*'Exhaust Gas Math'!$D$14)</f>
        <v>1100</v>
      </c>
      <c r="W3243">
        <f>(353.3116967483*V3243^-1.0020802909)*('Exhaust Gas Math'!$E$10/(T3243+'Exhaust Gas Math'!$E$10))+(357.4500179626*V3243^-1.0038444015 )*(T3243/(T3243+'Exhaust Gas Math'!$E$10))</f>
        <v>0.31654710700089367</v>
      </c>
      <c r="X3243">
        <f t="shared" si="761"/>
        <v>0</v>
      </c>
      <c r="Y3243">
        <f t="shared" si="762"/>
        <v>101325</v>
      </c>
      <c r="Z3243">
        <f t="shared" si="763"/>
        <v>101325</v>
      </c>
    </row>
    <row r="3244" spans="5:26" x14ac:dyDescent="0.2">
      <c r="E3244">
        <f t="shared" si="765"/>
        <v>0.40487499999996929</v>
      </c>
      <c r="F3244">
        <f t="shared" si="766"/>
        <v>101325</v>
      </c>
      <c r="H3244">
        <f t="shared" si="764"/>
        <v>0.40487499999996929</v>
      </c>
      <c r="I3244">
        <f t="shared" si="752"/>
        <v>713.99999999852662</v>
      </c>
      <c r="J3244">
        <f t="shared" si="753"/>
        <v>1.7365591691101412E-4</v>
      </c>
      <c r="K3244">
        <f t="shared" si="754"/>
        <v>-2.7759550720605897</v>
      </c>
      <c r="L3244">
        <f t="shared" si="755"/>
        <v>3.9769296294121147E-5</v>
      </c>
      <c r="M3244">
        <f>J3244/SQRT('Exhaust Gas Math'!$E$14*$B$21*$B$23)</f>
        <v>2.9480842810080572E-6</v>
      </c>
      <c r="N3244">
        <f t="shared" si="756"/>
        <v>1.8193581056279856E-4</v>
      </c>
      <c r="O3244">
        <f t="shared" si="757"/>
        <v>0</v>
      </c>
      <c r="P3244">
        <f t="shared" si="758"/>
        <v>0</v>
      </c>
      <c r="Q3244">
        <f>($B$16/2)*(COS((ACOS((2*'Intake Valve Fxn Scratch'!$B$1)/$B$16-1)/($B$17/2))*(I3244-($B$17/2)))+1)*P3244</f>
        <v>0</v>
      </c>
      <c r="R3244">
        <f t="shared" si="759"/>
        <v>0</v>
      </c>
      <c r="S3244">
        <f t="shared" si="760"/>
        <v>0</v>
      </c>
      <c r="T3244">
        <f>S3244*'Exhaust Gas Math'!$C$14</f>
        <v>0</v>
      </c>
      <c r="U3244">
        <f>(T3244/'Exhaust Gas Math'!$B$14)+('Exhaust Gas Math'!$D$10)</f>
        <v>4.4059320573952224E-4</v>
      </c>
      <c r="V3244">
        <f>('Exhaust Gas Math'!$E$10*(2.53982214E-12*V3243^4 - 0.0000000071629564556*V3243^3 + 7.56281407226508E-06*V3243^2 - 0.00322508455050905*V3243 + 1.62997098133725)*$B$24+T3244*'Exhaust Gas Math'!$D$14*$B$23)/('Exhaust Gas Math'!$E$10*(2.53982214E-12*V3243^4 - 0.0000000071629564556*V3243^3 + 7.56281407226508E-06*V3243^2 - 0.00322508455050905*V3243 + 1.62997098133725)+T3244*'Exhaust Gas Math'!$D$14)</f>
        <v>1100</v>
      </c>
      <c r="W3244">
        <f>(353.3116967483*V3244^-1.0020802909)*('Exhaust Gas Math'!$E$10/(T3244+'Exhaust Gas Math'!$E$10))+(357.4500179626*V3244^-1.0038444015 )*(T3244/(T3244+'Exhaust Gas Math'!$E$10))</f>
        <v>0.31654710700089367</v>
      </c>
      <c r="X3244">
        <f t="shared" si="761"/>
        <v>0</v>
      </c>
      <c r="Y3244">
        <f t="shared" si="762"/>
        <v>101325</v>
      </c>
      <c r="Z3244">
        <f t="shared" si="763"/>
        <v>101325</v>
      </c>
    </row>
    <row r="3245" spans="5:26" x14ac:dyDescent="0.2">
      <c r="E3245">
        <f t="shared" si="765"/>
        <v>0.40499999999996927</v>
      </c>
      <c r="F3245">
        <f t="shared" si="766"/>
        <v>101325</v>
      </c>
      <c r="H3245">
        <f t="shared" si="764"/>
        <v>0.40499999999996927</v>
      </c>
      <c r="I3245">
        <f t="shared" si="752"/>
        <v>719.99999999852662</v>
      </c>
      <c r="J3245">
        <f t="shared" si="753"/>
        <v>0</v>
      </c>
      <c r="K3245">
        <f t="shared" si="754"/>
        <v>-6.8306197125478274E-10</v>
      </c>
      <c r="L3245">
        <f t="shared" si="755"/>
        <v>3.9769296294121147E-5</v>
      </c>
      <c r="M3245">
        <f>J3245/SQRT('Exhaust Gas Math'!$E$14*$B$21*$B$23)</f>
        <v>0</v>
      </c>
      <c r="N3245">
        <f t="shared" si="756"/>
        <v>0</v>
      </c>
      <c r="O3245">
        <f t="shared" si="757"/>
        <v>0</v>
      </c>
      <c r="P3245">
        <f t="shared" si="758"/>
        <v>0</v>
      </c>
      <c r="Q3245">
        <f>($B$16/2)*(COS((ACOS((2*'Intake Valve Fxn Scratch'!$B$1)/$B$16-1)/($B$17/2))*(I3245-($B$17/2)))+1)*P3245</f>
        <v>0</v>
      </c>
      <c r="R3245">
        <f t="shared" si="759"/>
        <v>0</v>
      </c>
      <c r="S3245">
        <f t="shared" si="760"/>
        <v>0</v>
      </c>
      <c r="T3245">
        <f>S3245*'Exhaust Gas Math'!$C$14</f>
        <v>0</v>
      </c>
      <c r="U3245">
        <f>(T3245/'Exhaust Gas Math'!$B$14)+('Exhaust Gas Math'!$D$10)</f>
        <v>4.4059320573952224E-4</v>
      </c>
      <c r="V3245">
        <f>('Exhaust Gas Math'!$E$10*(2.53982214E-12*V3244^4 - 0.0000000071629564556*V3244^3 + 7.56281407226508E-06*V3244^2 - 0.00322508455050905*V3244 + 1.62997098133725)*$B$24+T3245*'Exhaust Gas Math'!$D$14*$B$23)/('Exhaust Gas Math'!$E$10*(2.53982214E-12*V3244^4 - 0.0000000071629564556*V3244^3 + 7.56281407226508E-06*V3244^2 - 0.00322508455050905*V3244 + 1.62997098133725)+T3245*'Exhaust Gas Math'!$D$14)</f>
        <v>1100</v>
      </c>
      <c r="W3245">
        <f>(353.3116967483*V3245^-1.0020802909)*('Exhaust Gas Math'!$E$10/(T3245+'Exhaust Gas Math'!$E$10))+(357.4500179626*V3245^-1.0038444015 )*(T3245/(T3245+'Exhaust Gas Math'!$E$10))</f>
        <v>0.31654710700089367</v>
      </c>
      <c r="X3245">
        <f t="shared" si="761"/>
        <v>0</v>
      </c>
      <c r="Y3245">
        <f t="shared" si="762"/>
        <v>101325</v>
      </c>
      <c r="Z3245">
        <f t="shared" si="763"/>
        <v>101325</v>
      </c>
    </row>
    <row r="3246" spans="5:26" x14ac:dyDescent="0.2">
      <c r="E3246">
        <f t="shared" si="765"/>
        <v>0.40512499999996926</v>
      </c>
      <c r="F3246">
        <f t="shared" si="766"/>
        <v>98881.992171565347</v>
      </c>
      <c r="H3246">
        <f t="shared" si="764"/>
        <v>0.40512499999996926</v>
      </c>
      <c r="I3246">
        <f t="shared" si="752"/>
        <v>5.9999999985229806</v>
      </c>
      <c r="J3246">
        <f t="shared" si="753"/>
        <v>1.7365591674037284E-4</v>
      </c>
      <c r="K3246">
        <f t="shared" si="754"/>
        <v>2.7759550707004483</v>
      </c>
      <c r="L3246">
        <f t="shared" si="755"/>
        <v>4.1000207362711821E-5</v>
      </c>
      <c r="M3246">
        <f>J3246/SQRT('Exhaust Gas Math'!$E$14*$B$21*$B$23)</f>
        <v>2.9480842781111516E-6</v>
      </c>
      <c r="N3246">
        <f t="shared" si="756"/>
        <v>1.6556832801853383E-4</v>
      </c>
      <c r="O3246">
        <f t="shared" si="757"/>
        <v>1.1735844732014483E-6</v>
      </c>
      <c r="P3246">
        <f t="shared" si="758"/>
        <v>1</v>
      </c>
      <c r="Q3246">
        <f>($B$16/2)*(COS((ACOS((2*'Intake Valve Fxn Scratch'!$B$1)/$B$16-1)/($B$17/2))*(I3246-($B$17/2)))+1)*P3246</f>
        <v>1.3137463074213648E-3</v>
      </c>
      <c r="R3246">
        <f t="shared" si="759"/>
        <v>0.17286135623965326</v>
      </c>
      <c r="S3246">
        <f t="shared" si="760"/>
        <v>3.1255780917510101E-7</v>
      </c>
      <c r="T3246">
        <f>S3246*'Exhaust Gas Math'!$C$14</f>
        <v>3.7029270801007497E-7</v>
      </c>
      <c r="U3246">
        <f>(T3246/'Exhaust Gas Math'!$B$14)+('Exhaust Gas Math'!$D$10)</f>
        <v>4.5337514250203779E-4</v>
      </c>
      <c r="V3246">
        <f>('Exhaust Gas Math'!$E$10*(2.53982214E-12*V3245^4 - 0.0000000071629564556*V3245^3 + 7.56281407226508E-06*V3245^2 - 0.00322508455050905*V3245 + 1.62997098133725)*$B$24+T3246*'Exhaust Gas Math'!$D$14*$B$23)/('Exhaust Gas Math'!$E$10*(2.53982214E-12*V3245^4 - 0.0000000071629564556*V3245^3 + 7.56281407226508E-06*V3245^2 - 0.00322508455050905*V3245 + 1.62997098133725)+T3246*'Exhaust Gas Math'!$D$14)</f>
        <v>1075.5162995671992</v>
      </c>
      <c r="W3246">
        <f>(353.3116967483*V3246^-1.0020802909)*('Exhaust Gas Math'!$E$10/(T3246+'Exhaust Gas Math'!$E$10))+(357.4500179626*V3246^-1.0038444015 )*(T3246/(T3246+'Exhaust Gas Math'!$E$10))</f>
        <v>0.32375916127441029</v>
      </c>
      <c r="X3246">
        <f t="shared" si="761"/>
        <v>-1.2474321590712576</v>
      </c>
      <c r="Y3246">
        <f t="shared" si="762"/>
        <v>98883.239603724418</v>
      </c>
      <c r="Z3246">
        <f t="shared" si="763"/>
        <v>98881.992171565347</v>
      </c>
    </row>
    <row r="3247" spans="5:26" x14ac:dyDescent="0.2">
      <c r="E3247">
        <f t="shared" si="765"/>
        <v>0.40524999999996925</v>
      </c>
      <c r="F3247">
        <f t="shared" si="766"/>
        <v>92629.745975996266</v>
      </c>
      <c r="H3247">
        <f t="shared" si="764"/>
        <v>0.40524999999996925</v>
      </c>
      <c r="I3247">
        <f t="shared" si="752"/>
        <v>11.999999998522981</v>
      </c>
      <c r="J3247">
        <f t="shared" si="753"/>
        <v>6.9272105656865979E-4</v>
      </c>
      <c r="K3247">
        <f t="shared" si="754"/>
        <v>5.5214961974249208</v>
      </c>
      <c r="L3247">
        <f t="shared" si="755"/>
        <v>4.467945445044243E-5</v>
      </c>
      <c r="M3247">
        <f>J3247/SQRT('Exhaust Gas Math'!$E$14*$B$21*$B$23)</f>
        <v>1.176003728706714E-5</v>
      </c>
      <c r="N3247">
        <f t="shared" si="756"/>
        <v>6.2929392653010563E-4</v>
      </c>
      <c r="O3247">
        <f t="shared" si="757"/>
        <v>4.4605728045585709E-6</v>
      </c>
      <c r="P3247">
        <f t="shared" si="758"/>
        <v>1</v>
      </c>
      <c r="Q3247">
        <f>($B$16/2)*(COS((ACOS((2*'Intake Valve Fxn Scratch'!$B$1)/$B$16-1)/($B$17/2))*(I3247-($B$17/2)))+1)*P3247</f>
        <v>1.6604289223212834E-3</v>
      </c>
      <c r="R3247">
        <f t="shared" si="759"/>
        <v>0.21847748977911624</v>
      </c>
      <c r="S3247">
        <f t="shared" si="760"/>
        <v>1.4189852610275579E-6</v>
      </c>
      <c r="T3247">
        <f>S3247*'Exhaust Gas Math'!$C$14</f>
        <v>1.6810966787840384E-6</v>
      </c>
      <c r="U3247">
        <f>(T3247/'Exhaust Gas Math'!$B$14)+('Exhaust Gas Math'!$D$10)</f>
        <v>4.9862208660883664E-4</v>
      </c>
      <c r="V3247">
        <f>('Exhaust Gas Math'!$E$10*(2.53982214E-12*V3246^4 - 0.0000000071629564556*V3246^3 + 7.56281407226508E-06*V3246^2 - 0.00322508455050905*V3246 + 1.62997098133725)*$B$24+T3247*'Exhaust Gas Math'!$D$14*$B$23)/('Exhaust Gas Math'!$E$10*(2.53982214E-12*V3246^4 - 0.0000000071629564556*V3246^3 + 7.56281407226508E-06*V3246^2 - 0.00322508455050905*V3246 + 1.62997098133725)+T3247*'Exhaust Gas Math'!$D$14)</f>
        <v>998.33825754665065</v>
      </c>
      <c r="W3247">
        <f>(353.3116967483*V3247^-1.0020802909)*('Exhaust Gas Math'!$E$10/(T3247+'Exhaust Gas Math'!$E$10))+(357.4500179626*V3247^-1.0038444015 )*(T3247/(T3247+'Exhaust Gas Math'!$E$10))</f>
        <v>0.34882039407161447</v>
      </c>
      <c r="X3247">
        <f t="shared" si="761"/>
        <v>-5.3172297692437436</v>
      </c>
      <c r="Y3247">
        <f t="shared" si="762"/>
        <v>92635.063205765517</v>
      </c>
      <c r="Z3247">
        <f t="shared" si="763"/>
        <v>92629.745975996266</v>
      </c>
    </row>
    <row r="3248" spans="5:26" x14ac:dyDescent="0.2">
      <c r="E3248">
        <f t="shared" si="765"/>
        <v>0.40537499999996923</v>
      </c>
      <c r="F3248">
        <f t="shared" si="766"/>
        <v>84362.040954890894</v>
      </c>
      <c r="H3248">
        <f t="shared" si="764"/>
        <v>0.40537499999996923</v>
      </c>
      <c r="I3248">
        <f t="shared" si="752"/>
        <v>17.999999998522981</v>
      </c>
      <c r="J3248">
        <f t="shared" si="753"/>
        <v>1.5515084331915556E-3</v>
      </c>
      <c r="K3248">
        <f t="shared" si="754"/>
        <v>8.2065426563630268</v>
      </c>
      <c r="L3248">
        <f t="shared" si="755"/>
        <v>5.0766726956287954E-5</v>
      </c>
      <c r="M3248">
        <f>J3248/SQRT('Exhaust Gas Math'!$E$14*$B$21*$B$23)</f>
        <v>2.6339313425682421E-5</v>
      </c>
      <c r="N3248">
        <f t="shared" si="756"/>
        <v>1.3427107343461225E-3</v>
      </c>
      <c r="O3248">
        <f t="shared" si="757"/>
        <v>9.5174269661835905E-6</v>
      </c>
      <c r="P3248">
        <f t="shared" si="758"/>
        <v>1</v>
      </c>
      <c r="Q3248">
        <f>($B$16/2)*(COS((ACOS((2*'Intake Valve Fxn Scratch'!$B$1)/$B$16-1)/($B$17/2))*(I3248-($B$17/2)))+1)*P3248</f>
        <v>2.0354552138706025E-3</v>
      </c>
      <c r="R3248">
        <f t="shared" si="759"/>
        <v>0.26782305445665822</v>
      </c>
      <c r="S3248">
        <f t="shared" si="760"/>
        <v>3.5056201788518709E-6</v>
      </c>
      <c r="T3248">
        <f>S3248*'Exhaust Gas Math'!$C$14</f>
        <v>4.1531695935154141E-6</v>
      </c>
      <c r="U3248">
        <f>(T3248/'Exhaust Gas Math'!$B$14)+('Exhaust Gas Math'!$D$10)</f>
        <v>5.8395425487709266E-4</v>
      </c>
      <c r="V3248">
        <f>('Exhaust Gas Math'!$E$10*(2.53982214E-12*V3247^4 - 0.0000000071629564556*V3247^3 + 7.56281407226508E-06*V3247^2 - 0.00322508455050905*V3247 + 1.62997098133725)*$B$24+T3248*'Exhaust Gas Math'!$D$14*$B$23)/('Exhaust Gas Math'!$E$10*(2.53982214E-12*V3247^4 - 0.0000000071629564556*V3247^3 + 7.56281407226508E-06*V3247^2 - 0.00322508455050905*V3247 + 1.62997098133725)+T3248*'Exhaust Gas Math'!$D$14)</f>
        <v>882.22998647276086</v>
      </c>
      <c r="W3248">
        <f>(353.3116967483*V3248^-1.0020802909)*('Exhaust Gas Math'!$E$10/(T3248+'Exhaust Gas Math'!$E$10))+(357.4500179626*V3248^-1.0038444015 )*(T3248/(T3248+'Exhaust Gas Math'!$E$10))</f>
        <v>0.39482301022675648</v>
      </c>
      <c r="X3248">
        <f t="shared" si="761"/>
        <v>-13.295140222787049</v>
      </c>
      <c r="Y3248">
        <f t="shared" si="762"/>
        <v>84375.336095113686</v>
      </c>
      <c r="Z3248">
        <f t="shared" si="763"/>
        <v>84362.040954890894</v>
      </c>
    </row>
    <row r="3249" spans="5:26" x14ac:dyDescent="0.2">
      <c r="E3249">
        <f t="shared" si="765"/>
        <v>0.40549999999996922</v>
      </c>
      <c r="F3249">
        <f t="shared" si="766"/>
        <v>76129.603914774503</v>
      </c>
      <c r="H3249">
        <f t="shared" si="764"/>
        <v>0.40549999999996922</v>
      </c>
      <c r="I3249">
        <f t="shared" si="752"/>
        <v>23.999999998522981</v>
      </c>
      <c r="J3249">
        <f t="shared" si="753"/>
        <v>2.7406089923972185E-3</v>
      </c>
      <c r="K3249">
        <f t="shared" si="754"/>
        <v>10.801676516627159</v>
      </c>
      <c r="L3249">
        <f t="shared" si="755"/>
        <v>5.9195331448825395E-5</v>
      </c>
      <c r="M3249">
        <f>J3249/SQRT('Exhaust Gas Math'!$E$14*$B$21*$B$23)</f>
        <v>4.6526179093659927E-5</v>
      </c>
      <c r="N3249">
        <f t="shared" si="756"/>
        <v>2.2601711312468381E-3</v>
      </c>
      <c r="O3249">
        <f t="shared" si="757"/>
        <v>1.6020586655392928E-5</v>
      </c>
      <c r="P3249">
        <f t="shared" si="758"/>
        <v>1</v>
      </c>
      <c r="Q3249">
        <f>($B$16/2)*(COS((ACOS((2*'Intake Valve Fxn Scratch'!$B$1)/$B$16-1)/($B$17/2))*(I3249-($B$17/2)))+1)*P3249</f>
        <v>2.4338570723142433E-3</v>
      </c>
      <c r="R3249">
        <f t="shared" si="759"/>
        <v>0.32024435162029519</v>
      </c>
      <c r="S3249">
        <f t="shared" si="760"/>
        <v>6.714282245552734E-6</v>
      </c>
      <c r="T3249">
        <f>S3249*'Exhaust Gas Math'!$C$14</f>
        <v>7.9545277131656736E-6</v>
      </c>
      <c r="U3249">
        <f>(T3249/'Exhaust Gas Math'!$B$14)+('Exhaust Gas Math'!$D$10)</f>
        <v>7.1517131113012201E-4</v>
      </c>
      <c r="V3249">
        <f>('Exhaust Gas Math'!$E$10*(2.53982214E-12*V3248^4 - 0.0000000071629564556*V3248^3 + 7.56281407226508E-06*V3248^2 - 0.00322508455050905*V3248 + 1.62997098133725)*$B$24+T3249*'Exhaust Gas Math'!$D$14*$B$23)/('Exhaust Gas Math'!$E$10*(2.53982214E-12*V3248^4 - 0.0000000071629564556*V3248^3 + 7.56281407226508E-06*V3248^2 - 0.00322508455050905*V3248 + 1.62997098133725)+T3249*'Exhaust Gas Math'!$D$14)</f>
        <v>758.14075180976158</v>
      </c>
      <c r="W3249">
        <f>(353.3116967483*V3249^-1.0020802909)*('Exhaust Gas Math'!$E$10/(T3249+'Exhaust Gas Math'!$E$10))+(357.4500179626*V3249^-1.0038444015 )*(T3249/(T3249+'Exhaust Gas Math'!$E$10))</f>
        <v>0.45962781997827695</v>
      </c>
      <c r="X3249">
        <f t="shared" si="761"/>
        <v>-26.813817302843894</v>
      </c>
      <c r="Y3249">
        <f t="shared" si="762"/>
        <v>76156.417732077345</v>
      </c>
      <c r="Z3249">
        <f t="shared" si="763"/>
        <v>76129.603914774503</v>
      </c>
    </row>
    <row r="3250" spans="5:26" x14ac:dyDescent="0.2">
      <c r="E3250">
        <f t="shared" si="765"/>
        <v>0.4056249999999692</v>
      </c>
      <c r="F3250">
        <f t="shared" si="766"/>
        <v>69343.442470527661</v>
      </c>
      <c r="H3250">
        <f t="shared" si="764"/>
        <v>0.4056249999999692</v>
      </c>
      <c r="I3250">
        <f t="shared" si="752"/>
        <v>29.999999998522981</v>
      </c>
      <c r="J3250">
        <f t="shared" si="753"/>
        <v>4.2469946996249938E-3</v>
      </c>
      <c r="K3250">
        <f t="shared" si="754"/>
        <v>13.278464948580398</v>
      </c>
      <c r="L3250">
        <f t="shared" si="755"/>
        <v>6.9872922373444765E-5</v>
      </c>
      <c r="M3250">
        <f>J3250/SQRT('Exhaust Gas Math'!$E$14*$B$21*$B$23)</f>
        <v>7.2099462766390016E-5</v>
      </c>
      <c r="N3250">
        <f t="shared" si="756"/>
        <v>3.3402709598442451E-3</v>
      </c>
      <c r="O3250">
        <f t="shared" si="757"/>
        <v>2.3676570160931304E-5</v>
      </c>
      <c r="P3250">
        <f t="shared" si="758"/>
        <v>1</v>
      </c>
      <c r="Q3250">
        <f>($B$16/2)*(COS((ACOS((2*'Intake Valve Fxn Scratch'!$B$1)/$B$16-1)/($B$17/2))*(I3250-($B$17/2)))+1)*P3250</f>
        <v>2.8503567232561811E-3</v>
      </c>
      <c r="R3250">
        <f t="shared" si="759"/>
        <v>0.37504693727055016</v>
      </c>
      <c r="S3250">
        <f t="shared" si="760"/>
        <v>1.1138176071891E-5</v>
      </c>
      <c r="T3250">
        <f>S3250*'Exhaust Gas Math'!$C$14</f>
        <v>1.3195592171696393E-5</v>
      </c>
      <c r="U3250">
        <f>(T3250/'Exhaust Gas Math'!$B$14)+('Exhaust Gas Math'!$D$10)</f>
        <v>8.9608482367864526E-4</v>
      </c>
      <c r="V3250">
        <f>('Exhaust Gas Math'!$E$10*(2.53982214E-12*V3249^4 - 0.0000000071629564556*V3249^3 + 7.56281407226508E-06*V3249^2 - 0.00322508455050905*V3249 + 1.62997098133725)*$B$24+T3250*'Exhaust Gas Math'!$D$14*$B$23)/('Exhaust Gas Math'!$E$10*(2.53982214E-12*V3249^4 - 0.0000000071629564556*V3249^3 + 7.56281407226508E-06*V3249^2 - 0.00322508455050905*V3249 + 1.62997098133725)+T3250*'Exhaust Gas Math'!$D$14)</f>
        <v>650.76896439619952</v>
      </c>
      <c r="W3250">
        <f>(353.3116967483*V3250^-1.0020802909)*('Exhaust Gas Math'!$E$10/(T3250+'Exhaust Gas Math'!$E$10))+(357.4500179626*V3250^-1.0038444015 )*(T3250/(T3250+'Exhaust Gas Math'!$E$10))</f>
        <v>0.53571771429602322</v>
      </c>
      <c r="X3250">
        <f t="shared" si="761"/>
        <v>-47.228239239351446</v>
      </c>
      <c r="Y3250">
        <f t="shared" si="762"/>
        <v>69390.670709767015</v>
      </c>
      <c r="Z3250">
        <f t="shared" si="763"/>
        <v>69343.442470527661</v>
      </c>
    </row>
    <row r="3251" spans="5:26" x14ac:dyDescent="0.2">
      <c r="E3251">
        <f t="shared" si="765"/>
        <v>0.40574999999996919</v>
      </c>
      <c r="F3251">
        <f t="shared" si="766"/>
        <v>64314.333580070757</v>
      </c>
      <c r="H3251">
        <f t="shared" si="764"/>
        <v>0.40574999999996919</v>
      </c>
      <c r="I3251">
        <f t="shared" si="752"/>
        <v>35.999999998522981</v>
      </c>
      <c r="J3251">
        <f t="shared" si="753"/>
        <v>6.0541612778333975E-3</v>
      </c>
      <c r="K3251">
        <f t="shared" si="754"/>
        <v>15.609771739858294</v>
      </c>
      <c r="L3251">
        <f t="shared" si="755"/>
        <v>8.2682513809534896E-5</v>
      </c>
      <c r="M3251">
        <f>J3251/SQRT('Exhaust Gas Math'!$E$14*$B$21*$B$23)</f>
        <v>1.0277897819637308E-4</v>
      </c>
      <c r="N3251">
        <f t="shared" si="756"/>
        <v>4.5467954919359461E-3</v>
      </c>
      <c r="O3251">
        <f t="shared" si="757"/>
        <v>3.2228679579110362E-5</v>
      </c>
      <c r="P3251">
        <f t="shared" si="758"/>
        <v>1</v>
      </c>
      <c r="Q3251">
        <f>($B$16/2)*(COS((ACOS((2*'Intake Valve Fxn Scratch'!$B$1)/$B$16-1)/($B$17/2))*(I3251-($B$17/2)))+1)*P3251</f>
        <v>3.2794366442574375E-3</v>
      </c>
      <c r="R3251">
        <f t="shared" si="759"/>
        <v>0.43150482161282072</v>
      </c>
      <c r="S3251">
        <f t="shared" si="760"/>
        <v>1.6823785002092543E-5</v>
      </c>
      <c r="T3251">
        <f>S3251*'Exhaust Gas Math'!$C$14</f>
        <v>1.9931432600726091E-5</v>
      </c>
      <c r="U3251">
        <f>(T3251/'Exhaust Gas Math'!$B$14)+('Exhaust Gas Math'!$D$10)</f>
        <v>1.1285957118053176E-3</v>
      </c>
      <c r="V3251">
        <f>('Exhaust Gas Math'!$E$10*(2.53982214E-12*V3250^4 - 0.0000000071629564556*V3250^3 + 7.56281407226508E-06*V3250^2 - 0.00322508455050905*V3250 + 1.62997098133725)*$B$24+T3251*'Exhaust Gas Math'!$D$14*$B$23)/('Exhaust Gas Math'!$E$10*(2.53982214E-12*V3250^4 - 0.0000000071629564556*V3250^3 + 7.56281407226508E-06*V3250^2 - 0.00322508455050905*V3250 + 1.62997098133725)+T3251*'Exhaust Gas Math'!$D$14)</f>
        <v>567.35448169547215</v>
      </c>
      <c r="W3251">
        <f>(353.3116967483*V3251^-1.0020802909)*('Exhaust Gas Math'!$E$10/(T3251+'Exhaust Gas Math'!$E$10))+(357.4500179626*V3251^-1.0038444015 )*(T3251/(T3251+'Exhaust Gas Math'!$E$10))</f>
        <v>0.61477326964862589</v>
      </c>
      <c r="X3251">
        <f t="shared" si="761"/>
        <v>-74.899356311861908</v>
      </c>
      <c r="Y3251">
        <f t="shared" si="762"/>
        <v>64389.232936382621</v>
      </c>
      <c r="Z3251">
        <f t="shared" si="763"/>
        <v>64314.333580070757</v>
      </c>
    </row>
    <row r="3252" spans="5:26" x14ac:dyDescent="0.2">
      <c r="E3252">
        <f t="shared" si="765"/>
        <v>0.40587499999996918</v>
      </c>
      <c r="F3252">
        <f t="shared" si="766"/>
        <v>60872.220056537386</v>
      </c>
      <c r="H3252">
        <f t="shared" si="764"/>
        <v>0.40587499999996918</v>
      </c>
      <c r="I3252">
        <f t="shared" si="752"/>
        <v>41.999999998519343</v>
      </c>
      <c r="J3252">
        <f t="shared" si="753"/>
        <v>8.1423090318196098E-3</v>
      </c>
      <c r="K3252">
        <f t="shared" si="754"/>
        <v>17.770054605400826</v>
      </c>
      <c r="L3252">
        <f t="shared" si="755"/>
        <v>9.7483761192756479E-5</v>
      </c>
      <c r="M3252">
        <f>J3252/SQRT('Exhaust Gas Math'!$E$14*$B$21*$B$23)</f>
        <v>1.3822859419248998E-4</v>
      </c>
      <c r="N3252">
        <f t="shared" si="756"/>
        <v>5.8492450474753287E-3</v>
      </c>
      <c r="O3252">
        <f t="shared" si="757"/>
        <v>4.1460726515877406E-5</v>
      </c>
      <c r="P3252">
        <f t="shared" si="758"/>
        <v>1</v>
      </c>
      <c r="Q3252">
        <f>($B$16/2)*(COS((ACOS((2*'Intake Valve Fxn Scratch'!$B$1)/$B$16-1)/($B$17/2))*(I3252-($B$17/2)))+1)*P3252</f>
        <v>3.7154126574633671E-3</v>
      </c>
      <c r="R3252">
        <f t="shared" si="759"/>
        <v>0.4888700865083378</v>
      </c>
      <c r="S3252">
        <f t="shared" si="760"/>
        <v>2.3777382539098965E-5</v>
      </c>
      <c r="T3252">
        <f>S3252*'Exhaust Gas Math'!$C$14</f>
        <v>2.816948132901048E-5</v>
      </c>
      <c r="U3252">
        <f>(T3252/'Exhaust Gas Math'!$B$14)+('Exhaust Gas Math'!$D$10)</f>
        <v>1.4129605281078509E-3</v>
      </c>
      <c r="V3252">
        <f>('Exhaust Gas Math'!$E$10*(2.53982214E-12*V3251^4 - 0.0000000071629564556*V3251^3 + 7.56281407226508E-06*V3251^2 - 0.00322508455050905*V3251 + 1.62997098133725)*$B$24+T3252*'Exhaust Gas Math'!$D$14*$B$23)/('Exhaust Gas Math'!$E$10*(2.53982214E-12*V3251^4 - 0.0000000071629564556*V3251^3 + 7.56281407226508E-06*V3251^2 - 0.00322508455050905*V3251 + 1.62997098133725)+T3252*'Exhaust Gas Math'!$D$14)</f>
        <v>506.01506355931741</v>
      </c>
      <c r="W3252">
        <f>(353.3116967483*V3252^-1.0020802909)*('Exhaust Gas Math'!$E$10/(T3252+'Exhaust Gas Math'!$E$10))+(357.4500179626*V3252^-1.0038444015 )*(T3252/(T3252+'Exhaust Gas Math'!$E$10))</f>
        <v>0.68958888906776417</v>
      </c>
      <c r="X3252">
        <f t="shared" si="761"/>
        <v>-108.87741078966577</v>
      </c>
      <c r="Y3252">
        <f t="shared" si="762"/>
        <v>60981.097467327054</v>
      </c>
      <c r="Z3252">
        <f t="shared" si="763"/>
        <v>60872.220056537386</v>
      </c>
    </row>
    <row r="3253" spans="5:26" x14ac:dyDescent="0.2">
      <c r="E3253">
        <f t="shared" si="765"/>
        <v>0.40599999999996916</v>
      </c>
      <c r="F3253">
        <f t="shared" si="766"/>
        <v>58681.168892436246</v>
      </c>
      <c r="H3253">
        <f t="shared" si="764"/>
        <v>0.40599999999996916</v>
      </c>
      <c r="I3253">
        <f t="shared" si="752"/>
        <v>47.999999998519343</v>
      </c>
      <c r="J3253">
        <f t="shared" si="753"/>
        <v>1.0488559777815706E-2</v>
      </c>
      <c r="K3253">
        <f t="shared" si="754"/>
        <v>19.735645034062529</v>
      </c>
      <c r="L3253">
        <f t="shared" si="755"/>
        <v>1.141144989594029E-4</v>
      </c>
      <c r="M3253">
        <f>J3253/SQRT('Exhaust Gas Math'!$E$14*$B$21*$B$23)</f>
        <v>1.7805991734354013E-4</v>
      </c>
      <c r="N3253">
        <f t="shared" si="756"/>
        <v>7.2230121591673295E-3</v>
      </c>
      <c r="O3253">
        <f t="shared" si="757"/>
        <v>5.1198287868167305E-5</v>
      </c>
      <c r="P3253">
        <f t="shared" si="758"/>
        <v>1</v>
      </c>
      <c r="Q3253">
        <f>($B$16/2)*(COS((ACOS((2*'Intake Valve Fxn Scratch'!$B$1)/$B$16-1)/($B$17/2))*(I3253-($B$17/2)))+1)*P3253</f>
        <v>4.1525092299772182E-3</v>
      </c>
      <c r="R3253">
        <f t="shared" si="759"/>
        <v>0.54638279341805507</v>
      </c>
      <c r="S3253">
        <f t="shared" si="760"/>
        <v>3.1974578250053501E-5</v>
      </c>
      <c r="T3253">
        <f>S3253*'Exhaust Gas Math'!$C$14</f>
        <v>3.7880842583777458E-5</v>
      </c>
      <c r="U3253">
        <f>(T3253/'Exhaust Gas Math'!$B$14)+('Exhaust Gas Math'!$D$10)</f>
        <v>1.7481818347963899E-3</v>
      </c>
      <c r="V3253">
        <f>('Exhaust Gas Math'!$E$10*(2.53982214E-12*V3252^4 - 0.0000000071629564556*V3252^3 + 7.56281407226508E-06*V3252^2 - 0.00322508455050905*V3252 + 1.62997098133725)*$B$24+T3253*'Exhaust Gas Math'!$D$14*$B$23)/('Exhaust Gas Math'!$E$10*(2.53982214E-12*V3252^4 - 0.0000000071629564556*V3252^3 + 7.56281407226508E-06*V3252^2 - 0.00322508455050905*V3252 + 1.62997098133725)+T3253*'Exhaust Gas Math'!$D$14)</f>
        <v>461.85633692739941</v>
      </c>
      <c r="W3253">
        <f>(353.3116967483*V3253^-1.0020802909)*('Exhaust Gas Math'!$E$10/(T3253+'Exhaust Gas Math'!$E$10))+(357.4500179626*V3253^-1.0038444015 )*(T3253/(T3253+'Exhaust Gas Math'!$E$10))</f>
        <v>0.75578869279666738</v>
      </c>
      <c r="X3253">
        <f t="shared" si="761"/>
        <v>-147.18821727423114</v>
      </c>
      <c r="Y3253">
        <f t="shared" si="762"/>
        <v>58828.35710971048</v>
      </c>
      <c r="Z3253">
        <f t="shared" si="763"/>
        <v>58681.168892436246</v>
      </c>
    </row>
    <row r="3254" spans="5:26" x14ac:dyDescent="0.2">
      <c r="E3254">
        <f t="shared" si="765"/>
        <v>0.40612499999996915</v>
      </c>
      <c r="F3254">
        <f t="shared" si="766"/>
        <v>57387.442106235852</v>
      </c>
      <c r="H3254">
        <f t="shared" si="764"/>
        <v>0.40612499999996915</v>
      </c>
      <c r="I3254">
        <f t="shared" si="752"/>
        <v>53.999999998519343</v>
      </c>
      <c r="J3254">
        <f t="shared" si="753"/>
        <v>1.306720750166656E-2</v>
      </c>
      <c r="K3254">
        <f t="shared" si="754"/>
        <v>21.485007605782865</v>
      </c>
      <c r="L3254">
        <f t="shared" si="755"/>
        <v>1.3239251726631518E-4</v>
      </c>
      <c r="M3254">
        <f>J3254/SQRT('Exhaust Gas Math'!$E$14*$B$21*$B$23)</f>
        <v>2.2183654733788353E-4</v>
      </c>
      <c r="N3254">
        <f t="shared" si="756"/>
        <v>8.649285485780131E-3</v>
      </c>
      <c r="O3254">
        <f t="shared" si="757"/>
        <v>6.1308024740468087E-5</v>
      </c>
      <c r="P3254">
        <f t="shared" si="758"/>
        <v>1</v>
      </c>
      <c r="Q3254">
        <f>($B$16/2)*(COS((ACOS((2*'Intake Valve Fxn Scratch'!$B$1)/$B$16-1)/($B$17/2))*(I3254-($B$17/2)))+1)*P3254</f>
        <v>4.5849359844445277E-3</v>
      </c>
      <c r="R3254">
        <f t="shared" si="759"/>
        <v>0.6032810505848063</v>
      </c>
      <c r="S3254">
        <f t="shared" si="760"/>
        <v>4.1371327097257098E-5</v>
      </c>
      <c r="T3254">
        <f>S3254*'Exhaust Gas Math'!$C$14</f>
        <v>4.9013335437834606E-5</v>
      </c>
      <c r="U3254">
        <f>(T3254/'Exhaust Gas Math'!$B$14)+('Exhaust Gas Math'!$D$10)</f>
        <v>2.1324584262377828E-3</v>
      </c>
      <c r="V3254">
        <f>('Exhaust Gas Math'!$E$10*(2.53982214E-12*V3253^4 - 0.0000000071629564556*V3253^3 + 7.56281407226508E-06*V3253^2 - 0.00322508455050905*V3253 + 1.62997098133725)*$B$24+T3254*'Exhaust Gas Math'!$D$14*$B$23)/('Exhaust Gas Math'!$E$10*(2.53982214E-12*V3253^4 - 0.0000000071629564556*V3253^3 + 7.56281407226508E-06*V3253^2 - 0.00322508455050905*V3253 + 1.62997098133725)+T3254*'Exhaust Gas Math'!$D$14)</f>
        <v>429.91438625549227</v>
      </c>
      <c r="W3254">
        <f>(353.3116967483*V3254^-1.0020802909)*('Exhaust Gas Math'!$E$10/(T3254+'Exhaust Gas Math'!$E$10))+(357.4500179626*V3254^-1.0038444015 )*(T3254/(T3254+'Exhaust Gas Math'!$E$10))</f>
        <v>0.81217477710412034</v>
      </c>
      <c r="X3254">
        <f t="shared" si="761"/>
        <v>-187.45219307993887</v>
      </c>
      <c r="Y3254">
        <f t="shared" si="762"/>
        <v>57574.894299315791</v>
      </c>
      <c r="Z3254">
        <f t="shared" si="763"/>
        <v>57387.442106235852</v>
      </c>
    </row>
    <row r="3255" spans="5:26" x14ac:dyDescent="0.2">
      <c r="E3255">
        <f t="shared" si="765"/>
        <v>0.40624999999996914</v>
      </c>
      <c r="F3255">
        <f t="shared" si="766"/>
        <v>56715.739906429808</v>
      </c>
      <c r="H3255">
        <f t="shared" si="764"/>
        <v>0.40624999999996914</v>
      </c>
      <c r="I3255">
        <f t="shared" si="752"/>
        <v>59.999999998519343</v>
      </c>
      <c r="J3255">
        <f t="shared" si="753"/>
        <v>1.5849999999290151E-2</v>
      </c>
      <c r="K3255">
        <f t="shared" si="754"/>
        <v>22.99897593814654</v>
      </c>
      <c r="L3255">
        <f t="shared" si="755"/>
        <v>1.5211755831998183E-4</v>
      </c>
      <c r="M3255">
        <f>J3255/SQRT('Exhaust Gas Math'!$E$14*$B$21*$B$23)</f>
        <v>2.6907885825640617E-4</v>
      </c>
      <c r="N3255">
        <f t="shared" si="756"/>
        <v>1.0114751634173497E-2</v>
      </c>
      <c r="O3255">
        <f t="shared" si="757"/>
        <v>7.1695568894228353E-5</v>
      </c>
      <c r="P3255">
        <f t="shared" si="758"/>
        <v>1</v>
      </c>
      <c r="Q3255">
        <f>($B$16/2)*(COS((ACOS((2*'Intake Valve Fxn Scratch'!$B$1)/$B$16-1)/($B$17/2))*(I3255-($B$17/2)))+1)*P3255</f>
        <v>5.0069644062900901E-3</v>
      </c>
      <c r="R3255">
        <f t="shared" si="759"/>
        <v>0.65881110609080129</v>
      </c>
      <c r="S3255">
        <f t="shared" si="760"/>
        <v>5.1914998866239543E-5</v>
      </c>
      <c r="T3255">
        <f>S3255*'Exhaust Gas Math'!$C$14</f>
        <v>6.1504607954780918E-5</v>
      </c>
      <c r="U3255">
        <f>(T3255/'Exhaust Gas Math'!$B$14)+('Exhaust Gas Math'!$D$10)</f>
        <v>2.5636380091492881E-3</v>
      </c>
      <c r="V3255">
        <f>('Exhaust Gas Math'!$E$10*(2.53982214E-12*V3254^4 - 0.0000000071629564556*V3254^3 + 7.56281407226508E-06*V3254^2 - 0.00322508455050905*V3254 + 1.62997098133725)*$B$24+T3255*'Exhaust Gas Math'!$D$14*$B$23)/('Exhaust Gas Math'!$E$10*(2.53982214E-12*V3254^4 - 0.0000000071629564556*V3254^3 + 7.56281407226508E-06*V3254^2 - 0.00322508455050905*V3254 + 1.62997098133725)+T3255*'Exhaust Gas Math'!$D$14)</f>
        <v>406.37708618964183</v>
      </c>
      <c r="W3255">
        <f>(353.3116967483*V3255^-1.0020802909)*('Exhaust Gas Math'!$E$10/(T3255+'Exhaust Gas Math'!$E$10))+(357.4500179626*V3255^-1.0038444015 )*(T3255/(T3255+'Exhaust Gas Math'!$E$10))</f>
        <v>0.85941284865366074</v>
      </c>
      <c r="X3255">
        <f t="shared" si="761"/>
        <v>-227.29445680548992</v>
      </c>
      <c r="Y3255">
        <f t="shared" si="762"/>
        <v>56943.034363235296</v>
      </c>
      <c r="Z3255">
        <f t="shared" si="763"/>
        <v>56715.739906429808</v>
      </c>
    </row>
    <row r="3256" spans="5:26" x14ac:dyDescent="0.2">
      <c r="E3256">
        <f t="shared" si="765"/>
        <v>0.40637499999996912</v>
      </c>
      <c r="F3256">
        <f t="shared" si="766"/>
        <v>56485.693218619715</v>
      </c>
      <c r="H3256">
        <f t="shared" si="764"/>
        <v>0.40637499999996912</v>
      </c>
      <c r="I3256">
        <f t="shared" si="752"/>
        <v>65.999999998519343</v>
      </c>
      <c r="J3256">
        <f t="shared" si="753"/>
        <v>1.8806448413748761E-2</v>
      </c>
      <c r="K3256">
        <f t="shared" si="754"/>
        <v>24.260962677287569</v>
      </c>
      <c r="L3256">
        <f t="shared" si="755"/>
        <v>1.7307351044291001E-4</v>
      </c>
      <c r="M3256">
        <f>J3256/SQRT('Exhaust Gas Math'!$E$14*$B$21*$B$23)</f>
        <v>3.1926925345464671E-4</v>
      </c>
      <c r="N3256">
        <f t="shared" si="756"/>
        <v>1.1611157152746569E-2</v>
      </c>
      <c r="O3256">
        <f t="shared" si="757"/>
        <v>8.2302418061743859E-5</v>
      </c>
      <c r="P3256">
        <f t="shared" si="758"/>
        <v>1</v>
      </c>
      <c r="Q3256">
        <f>($B$16/2)*(COS((ACOS((2*'Intake Valve Fxn Scratch'!$B$1)/$B$16-1)/($B$17/2))*(I3256-($B$17/2)))+1)*P3256</f>
        <v>5.413003731434861E-3</v>
      </c>
      <c r="R3256">
        <f t="shared" si="759"/>
        <v>0.71223733308353432</v>
      </c>
      <c r="S3256">
        <f t="shared" si="760"/>
        <v>6.3554361796791102E-5</v>
      </c>
      <c r="T3256">
        <f>S3256*'Exhaust Gas Math'!$C$14</f>
        <v>7.5293964971458397E-5</v>
      </c>
      <c r="U3256">
        <f>(T3256/'Exhaust Gas Math'!$B$14)+('Exhaust Gas Math'!$D$10)</f>
        <v>3.03962547952131E-3</v>
      </c>
      <c r="V3256">
        <f>('Exhaust Gas Math'!$E$10*(2.53982214E-12*V3255^4 - 0.0000000071629564556*V3255^3 + 7.56281407226508E-06*V3255^2 - 0.00322508455050905*V3255 + 1.62997098133725)*$B$24+T3256*'Exhaust Gas Math'!$D$14*$B$23)/('Exhaust Gas Math'!$E$10*(2.53982214E-12*V3255^4 - 0.0000000071629564556*V3255^3 + 7.56281407226508E-06*V3255^2 - 0.00322508455050905*V3255 + 1.62997098133725)+T3256*'Exhaust Gas Math'!$D$14)</f>
        <v>388.63683565892501</v>
      </c>
      <c r="W3256">
        <f>(353.3116967483*V3256^-1.0020802909)*('Exhaust Gas Math'!$E$10/(T3256+'Exhaust Gas Math'!$E$10))+(357.4500179626*V3256^-1.0038444015 )*(T3256/(T3256+'Exhaust Gas Math'!$E$10))</f>
        <v>0.89880851770929171</v>
      </c>
      <c r="X3256">
        <f t="shared" si="761"/>
        <v>-264.51678966452772</v>
      </c>
      <c r="Y3256">
        <f t="shared" si="762"/>
        <v>56750.210008284244</v>
      </c>
      <c r="Z3256">
        <f t="shared" si="763"/>
        <v>56485.693218619715</v>
      </c>
    </row>
    <row r="3257" spans="5:26" x14ac:dyDescent="0.2">
      <c r="E3257">
        <f t="shared" si="765"/>
        <v>0.40649999999996911</v>
      </c>
      <c r="F3257">
        <f t="shared" si="766"/>
        <v>56589.987553339473</v>
      </c>
      <c r="H3257">
        <f t="shared" si="764"/>
        <v>0.40649999999996911</v>
      </c>
      <c r="I3257">
        <f t="shared" si="752"/>
        <v>71.999999998515705</v>
      </c>
      <c r="J3257">
        <f t="shared" si="753"/>
        <v>2.19041612775338E-2</v>
      </c>
      <c r="K3257">
        <f t="shared" si="754"/>
        <v>25.257141232402866</v>
      </c>
      <c r="L3257">
        <f t="shared" si="755"/>
        <v>1.9503077583830352E-4</v>
      </c>
      <c r="M3257">
        <f>J3257/SQRT('Exhaust Gas Math'!$E$14*$B$21*$B$23)</f>
        <v>3.7185783645974393E-4</v>
      </c>
      <c r="N3257">
        <f t="shared" si="756"/>
        <v>1.3134781388132424E-2</v>
      </c>
      <c r="O3257">
        <f t="shared" si="757"/>
        <v>9.3102199439267378E-5</v>
      </c>
      <c r="P3257">
        <f t="shared" si="758"/>
        <v>1</v>
      </c>
      <c r="Q3257">
        <f>($B$16/2)*(COS((ACOS((2*'Intake Valve Fxn Scratch'!$B$1)/$B$16-1)/($B$17/2))*(I3257-($B$17/2)))+1)*P3257</f>
        <v>5.7976750091819507E-3</v>
      </c>
      <c r="R3257">
        <f t="shared" si="759"/>
        <v>0.76285197489236189</v>
      </c>
      <c r="S3257">
        <f t="shared" si="760"/>
        <v>7.6247626063439836E-5</v>
      </c>
      <c r="T3257">
        <f>S3257*'Exhaust Gas Math'!$C$14</f>
        <v>9.0331897350078697E-5</v>
      </c>
      <c r="U3257">
        <f>(T3257/'Exhaust Gas Math'!$B$14)+('Exhaust Gas Math'!$D$10)</f>
        <v>3.5587118577960876E-3</v>
      </c>
      <c r="V3257">
        <f>('Exhaust Gas Math'!$E$10*(2.53982214E-12*V3256^4 - 0.0000000071629564556*V3256^3 + 7.56281407226508E-06*V3256^2 - 0.00322508455050905*V3256 + 1.62997098133725)*$B$24+T3257*'Exhaust Gas Math'!$D$14*$B$23)/('Exhaust Gas Math'!$E$10*(2.53982214E-12*V3256^4 - 0.0000000071629564556*V3256^3 + 7.56281407226508E-06*V3256^2 - 0.00322508455050905*V3256 + 1.62997098133725)+T3257*'Exhaust Gas Math'!$D$14)</f>
        <v>374.96490174121868</v>
      </c>
      <c r="W3257">
        <f>(353.3116967483*V3257^-1.0020802909)*('Exhaust Gas Math'!$E$10/(T3257+'Exhaust Gas Math'!$E$10))+(357.4500179626*V3257^-1.0038444015 )*(T3257/(T3257+'Exhaust Gas Math'!$E$10))</f>
        <v>0.93172005992643014</v>
      </c>
      <c r="X3257">
        <f t="shared" si="761"/>
        <v>-297.18291325540878</v>
      </c>
      <c r="Y3257">
        <f t="shared" si="762"/>
        <v>56887.170466594886</v>
      </c>
      <c r="Z3257">
        <f t="shared" si="763"/>
        <v>56589.987553339473</v>
      </c>
    </row>
    <row r="3258" spans="5:26" x14ac:dyDescent="0.2">
      <c r="E3258">
        <f t="shared" si="765"/>
        <v>0.40662499999996909</v>
      </c>
      <c r="F3258">
        <f t="shared" si="766"/>
        <v>56969.761239340456</v>
      </c>
      <c r="H3258">
        <f t="shared" si="764"/>
        <v>0.40662499999996909</v>
      </c>
      <c r="I3258">
        <f t="shared" si="752"/>
        <v>77.999999998515705</v>
      </c>
      <c r="J3258">
        <f t="shared" si="753"/>
        <v>2.5109199400274888E-2</v>
      </c>
      <c r="K3258">
        <f t="shared" si="754"/>
        <v>25.976597262779897</v>
      </c>
      <c r="L3258">
        <f t="shared" si="755"/>
        <v>2.1774878611166093E-4</v>
      </c>
      <c r="M3258">
        <f>J3258/SQRT('Exhaust Gas Math'!$E$14*$B$21*$B$23)</f>
        <v>4.2626843575148214E-4</v>
      </c>
      <c r="N3258">
        <f t="shared" si="756"/>
        <v>1.4685858366732741E-2</v>
      </c>
      <c r="O3258">
        <f t="shared" si="757"/>
        <v>1.0409657185705117E-4</v>
      </c>
      <c r="P3258">
        <f t="shared" si="758"/>
        <v>1</v>
      </c>
      <c r="Q3258">
        <f>($B$16/2)*(COS((ACOS((2*'Intake Valve Fxn Scratch'!$B$1)/$B$16-1)/($B$17/2))*(I3258-($B$17/2)))+1)*P3258</f>
        <v>6.155882359134804E-3</v>
      </c>
      <c r="R3258">
        <f t="shared" si="759"/>
        <v>0.80998452093879003</v>
      </c>
      <c r="S3258">
        <f t="shared" si="760"/>
        <v>8.99679778392371E-5</v>
      </c>
      <c r="T3258">
        <f>S3258*'Exhaust Gas Math'!$C$14</f>
        <v>1.0658663828046636E-4</v>
      </c>
      <c r="U3258">
        <f>(T3258/'Exhaust Gas Math'!$B$14)+('Exhaust Gas Math'!$D$10)</f>
        <v>4.1198006023728112E-3</v>
      </c>
      <c r="V3258">
        <f>('Exhaust Gas Math'!$E$10*(2.53982214E-12*V3257^4 - 0.0000000071629564556*V3257^3 + 7.56281407226508E-06*V3257^2 - 0.00322508455050905*V3257 + 1.62997098133725)*$B$24+T3258*'Exhaust Gas Math'!$D$14*$B$23)/('Exhaust Gas Math'!$E$10*(2.53982214E-12*V3257^4 - 0.0000000071629564556*V3257^3 + 7.56281407226508E-06*V3257^2 - 0.00322508455050905*V3257 + 1.62997098133725)+T3258*'Exhaust Gas Math'!$D$14)</f>
        <v>364.20877236505078</v>
      </c>
      <c r="W3258">
        <f>(353.3116967483*V3258^-1.0020802909)*('Exhaust Gas Math'!$E$10/(T3258+'Exhaust Gas Math'!$E$10))+(357.4500179626*V3258^-1.0038444015 )*(T3258/(T3258+'Exhaust Gas Math'!$E$10))</f>
        <v>0.95935385942415552</v>
      </c>
      <c r="X3258">
        <f t="shared" si="761"/>
        <v>-323.67812803561225</v>
      </c>
      <c r="Y3258">
        <f t="shared" si="762"/>
        <v>57293.439367376071</v>
      </c>
      <c r="Z3258">
        <f t="shared" si="763"/>
        <v>56969.761239340456</v>
      </c>
    </row>
    <row r="3259" spans="5:26" x14ac:dyDescent="0.2">
      <c r="E3259">
        <f t="shared" si="765"/>
        <v>0.40674999999996908</v>
      </c>
      <c r="F3259">
        <f t="shared" si="766"/>
        <v>57596.726315825377</v>
      </c>
      <c r="H3259">
        <f t="shared" si="764"/>
        <v>0.40674999999996908</v>
      </c>
      <c r="I3259">
        <f t="shared" si="752"/>
        <v>83.999999998515705</v>
      </c>
      <c r="J3259">
        <f t="shared" si="753"/>
        <v>2.8386447713598491E-2</v>
      </c>
      <c r="K3259">
        <f t="shared" si="754"/>
        <v>26.411448257593221</v>
      </c>
      <c r="L3259">
        <f t="shared" si="755"/>
        <v>2.4097863798835364E-4</v>
      </c>
      <c r="M3259">
        <f>J3259/SQRT('Exhaust Gas Math'!$E$14*$B$21*$B$23)</f>
        <v>4.8190491741781285E-4</v>
      </c>
      <c r="N3259">
        <f t="shared" si="756"/>
        <v>1.6267973593857718E-2</v>
      </c>
      <c r="O3259">
        <f t="shared" si="757"/>
        <v>1.1531095015989669E-4</v>
      </c>
      <c r="P3259">
        <f t="shared" si="758"/>
        <v>1</v>
      </c>
      <c r="Q3259">
        <f>($B$16/2)*(COS((ACOS((2*'Intake Valve Fxn Scratch'!$B$1)/$B$16-1)/($B$17/2))*(I3259-($B$17/2)))+1)*P3259</f>
        <v>6.4828804781777941E-3</v>
      </c>
      <c r="R3259">
        <f t="shared" si="759"/>
        <v>0.85301058923392026</v>
      </c>
      <c r="S3259">
        <f t="shared" si="760"/>
        <v>1.0470628854534233E-4</v>
      </c>
      <c r="T3259">
        <f>S3259*'Exhaust Gas Math'!$C$14</f>
        <v>1.2404737297546864E-4</v>
      </c>
      <c r="U3259">
        <f>(T3259/'Exhaust Gas Math'!$B$14)+('Exhaust Gas Math'!$D$10)</f>
        <v>4.7225184033739247E-3</v>
      </c>
      <c r="V3259">
        <f>('Exhaust Gas Math'!$E$10*(2.53982214E-12*V3258^4 - 0.0000000071629564556*V3258^3 + 7.56281407226508E-06*V3258^2 - 0.00322508455050905*V3258 + 1.62997098133725)*$B$24+T3259*'Exhaust Gas Math'!$D$14*$B$23)/('Exhaust Gas Math'!$E$10*(2.53982214E-12*V3258^4 - 0.0000000071629564556*V3258^3 + 7.56281407226508E-06*V3258^2 - 0.00322508455050905*V3258 + 1.62997098133725)+T3259*'Exhaust Gas Math'!$D$14)</f>
        <v>355.5866456468417</v>
      </c>
      <c r="W3259">
        <f>(353.3116967483*V3259^-1.0020802909)*('Exhaust Gas Math'!$E$10/(T3259+'Exhaust Gas Math'!$E$10))+(357.4500179626*V3259^-1.0038444015 )*(T3259/(T3259+'Exhaust Gas Math'!$E$10))</f>
        <v>0.98271548953514454</v>
      </c>
      <c r="X3259">
        <f t="shared" si="761"/>
        <v>-342.75376822554892</v>
      </c>
      <c r="Y3259">
        <f t="shared" si="762"/>
        <v>57939.480084050927</v>
      </c>
      <c r="Z3259">
        <f t="shared" si="763"/>
        <v>57596.726315825377</v>
      </c>
    </row>
    <row r="3260" spans="5:26" x14ac:dyDescent="0.2">
      <c r="E3260">
        <f t="shared" si="765"/>
        <v>0.40687499999996907</v>
      </c>
      <c r="F3260">
        <f t="shared" si="766"/>
        <v>58461.386390454834</v>
      </c>
      <c r="H3260">
        <f t="shared" si="764"/>
        <v>0.40687499999996907</v>
      </c>
      <c r="I3260">
        <f t="shared" si="752"/>
        <v>89.999999998515705</v>
      </c>
      <c r="J3260">
        <f t="shared" si="753"/>
        <v>3.1699999999179079E-2</v>
      </c>
      <c r="K3260">
        <f t="shared" si="754"/>
        <v>26.556929898345718</v>
      </c>
      <c r="L3260">
        <f t="shared" si="755"/>
        <v>2.6446582035008677E-4</v>
      </c>
      <c r="M3260">
        <f>J3260/SQRT('Exhaust Gas Math'!$E$14*$B$21*$B$23)</f>
        <v>5.381577165229775E-4</v>
      </c>
      <c r="N3260">
        <f t="shared" si="756"/>
        <v>1.7887450437981296E-2</v>
      </c>
      <c r="O3260">
        <f t="shared" si="757"/>
        <v>1.2679015576472685E-4</v>
      </c>
      <c r="P3260">
        <f t="shared" si="758"/>
        <v>1</v>
      </c>
      <c r="Q3260">
        <f>($B$16/2)*(COS((ACOS((2*'Intake Valve Fxn Scratch'!$B$1)/$B$16-1)/($B$17/2))*(I3260-($B$17/2)))+1)*P3260</f>
        <v>6.7743375032343388E-3</v>
      </c>
      <c r="R3260">
        <f t="shared" si="759"/>
        <v>0.891360197793992</v>
      </c>
      <c r="S3260">
        <f t="shared" si="760"/>
        <v>1.2047089578192467E-4</v>
      </c>
      <c r="T3260">
        <f>S3260*'Exhaust Gas Math'!$C$14</f>
        <v>1.4272397913595977E-4</v>
      </c>
      <c r="U3260">
        <f>(T3260/'Exhaust Gas Math'!$B$14)+('Exhaust Gas Math'!$D$10)</f>
        <v>5.3672062238948473E-3</v>
      </c>
      <c r="V3260">
        <f>('Exhaust Gas Math'!$E$10*(2.53982214E-12*V3259^4 - 0.0000000071629564556*V3259^3 + 7.56281407226508E-06*V3259^2 - 0.00322508455050905*V3259 + 1.62997098133725)*$B$24+T3260*'Exhaust Gas Math'!$D$14*$B$23)/('Exhaust Gas Math'!$E$10*(2.53982214E-12*V3259^4 - 0.0000000071629564556*V3259^3 + 7.56281407226508E-06*V3259^2 - 0.00322508455050905*V3259 + 1.62997098133725)+T3260*'Exhaust Gas Math'!$D$14)</f>
        <v>348.55789439698555</v>
      </c>
      <c r="W3260">
        <f>(353.3116967483*V3260^-1.0020802909)*('Exhaust Gas Math'!$E$10/(T3260+'Exhaust Gas Math'!$E$10))+(357.4500179626*V3260^-1.0038444015 )*(T3260/(T3260+'Exhaust Gas Math'!$E$10))</f>
        <v>1.0026172215430935</v>
      </c>
      <c r="X3260">
        <f t="shared" si="761"/>
        <v>-353.55818741951254</v>
      </c>
      <c r="Y3260">
        <f t="shared" si="762"/>
        <v>58814.944577874347</v>
      </c>
      <c r="Z3260">
        <f t="shared" si="763"/>
        <v>58461.386390454834</v>
      </c>
    </row>
    <row r="3261" spans="5:26" x14ac:dyDescent="0.2">
      <c r="E3261">
        <f t="shared" si="765"/>
        <v>0.40699999999996905</v>
      </c>
      <c r="F3261">
        <f t="shared" si="766"/>
        <v>59565.331148439887</v>
      </c>
      <c r="H3261">
        <f t="shared" si="764"/>
        <v>0.40699999999996905</v>
      </c>
      <c r="I3261">
        <f t="shared" si="752"/>
        <v>95.999999998515705</v>
      </c>
      <c r="J3261">
        <f t="shared" si="753"/>
        <v>3.5013552284768656E-2</v>
      </c>
      <c r="K3261">
        <f t="shared" si="754"/>
        <v>26.411448257736996</v>
      </c>
      <c r="L3261">
        <f t="shared" si="755"/>
        <v>2.8795300271188353E-4</v>
      </c>
      <c r="M3261">
        <f>J3261/SQRT('Exhaust Gas Math'!$E$14*$B$21*$B$23)</f>
        <v>5.944105156282948E-4</v>
      </c>
      <c r="N3261">
        <f t="shared" si="756"/>
        <v>1.9552731033578376E-2</v>
      </c>
      <c r="O3261">
        <f t="shared" si="757"/>
        <v>1.3859402836467015E-4</v>
      </c>
      <c r="P3261">
        <f t="shared" si="758"/>
        <v>1</v>
      </c>
      <c r="Q3261">
        <f>($B$16/2)*(COS((ACOS((2*'Intake Valve Fxn Scratch'!$B$1)/$B$16-1)/($B$17/2))*(I3261-($B$17/2)))+1)*P3261</f>
        <v>7.0263923970331947E-3</v>
      </c>
      <c r="R3261">
        <f t="shared" si="759"/>
        <v>0.92452531539910454</v>
      </c>
      <c r="S3261">
        <f t="shared" si="760"/>
        <v>1.3728452260226986E-4</v>
      </c>
      <c r="T3261">
        <f>S3261*'Exhaust Gas Math'!$C$14</f>
        <v>1.6264337716094573E-4</v>
      </c>
      <c r="U3261">
        <f>(T3261/'Exhaust Gas Math'!$B$14)+('Exhaust Gas Math'!$D$10)</f>
        <v>6.0547933148505243E-3</v>
      </c>
      <c r="V3261">
        <f>('Exhaust Gas Math'!$E$10*(2.53982214E-12*V3260^4 - 0.0000000071629564556*V3260^3 + 7.56281407226508E-06*V3260^2 - 0.00322508455050905*V3260 + 1.62997098133725)*$B$24+T3261*'Exhaust Gas Math'!$D$14*$B$23)/('Exhaust Gas Math'!$E$10*(2.53982214E-12*V3260^4 - 0.0000000071629564556*V3260^3 + 7.56281407226508E-06*V3260^2 - 0.00322508455050905*V3260 + 1.62997098133725)+T3261*'Exhaust Gas Math'!$D$14)</f>
        <v>342.74190047789619</v>
      </c>
      <c r="W3261">
        <f>(353.3116967483*V3261^-1.0020802909)*('Exhaust Gas Math'!$E$10/(T3261+'Exhaust Gas Math'!$E$10))+(357.4500179626*V3261^-1.0038444015 )*(T3261/(T3261+'Exhaust Gas Math'!$E$10))</f>
        <v>1.0197038056457355</v>
      </c>
      <c r="X3261">
        <f t="shared" si="761"/>
        <v>-355.65463817828066</v>
      </c>
      <c r="Y3261">
        <f t="shared" si="762"/>
        <v>59920.98578661817</v>
      </c>
      <c r="Z3261">
        <f t="shared" si="763"/>
        <v>59565.331148439887</v>
      </c>
    </row>
    <row r="3262" spans="5:26" x14ac:dyDescent="0.2">
      <c r="E3262">
        <f t="shared" si="765"/>
        <v>0.40712499999996904</v>
      </c>
      <c r="F3262">
        <f t="shared" si="766"/>
        <v>60916.085700028532</v>
      </c>
      <c r="H3262">
        <f t="shared" si="764"/>
        <v>0.40712499999996904</v>
      </c>
      <c r="I3262">
        <f t="shared" si="752"/>
        <v>101.9999999985157</v>
      </c>
      <c r="J3262">
        <f t="shared" si="753"/>
        <v>3.8290800598119144E-2</v>
      </c>
      <c r="K3262">
        <f t="shared" si="754"/>
        <v>25.976597263065869</v>
      </c>
      <c r="L3262">
        <f t="shared" si="755"/>
        <v>3.1118285458876685E-4</v>
      </c>
      <c r="M3262">
        <f>J3262/SQRT('Exhaust Gas Math'!$E$14*$B$21*$B$23)</f>
        <v>6.5004699729508196E-4</v>
      </c>
      <c r="N3262">
        <f t="shared" si="756"/>
        <v>2.1273748625887677E-2</v>
      </c>
      <c r="O3262">
        <f t="shared" si="757"/>
        <v>1.5079297697164431E-4</v>
      </c>
      <c r="P3262">
        <f t="shared" si="758"/>
        <v>1</v>
      </c>
      <c r="Q3262">
        <f>($B$16/2)*(COS((ACOS((2*'Intake Valve Fxn Scratch'!$B$1)/$B$16-1)/($B$17/2))*(I3262-($B$17/2)))+1)*P3262</f>
        <v>7.2357060966741979E-3</v>
      </c>
      <c r="R3262">
        <f t="shared" si="759"/>
        <v>0.95206659166765761</v>
      </c>
      <c r="S3262">
        <f t="shared" si="760"/>
        <v>1.5517853815732205E-4</v>
      </c>
      <c r="T3262">
        <f>S3262*'Exhaust Gas Math'!$C$14</f>
        <v>1.838427306326827E-4</v>
      </c>
      <c r="U3262">
        <f>(T3262/'Exhaust Gas Math'!$B$14)+('Exhaust Gas Math'!$D$10)</f>
        <v>6.7865625061427912E-3</v>
      </c>
      <c r="V3262">
        <f>('Exhaust Gas Math'!$E$10*(2.53982214E-12*V3261^4 - 0.0000000071629564556*V3261^3 + 7.56281407226508E-06*V3261^2 - 0.00322508455050905*V3261 + 1.62997098133725)*$B$24+T3262*'Exhaust Gas Math'!$D$14*$B$23)/('Exhaust Gas Math'!$E$10*(2.53982214E-12*V3261^4 - 0.0000000071629564556*V3261^3 + 7.56281407226508E-06*V3261^2 - 0.00322508455050905*V3261 + 1.62997098133725)+T3262*'Exhaust Gas Math'!$D$14)</f>
        <v>337.86639385636573</v>
      </c>
      <c r="W3262">
        <f>(353.3116967483*V3262^-1.0020802909)*('Exhaust Gas Math'!$E$10/(T3262+'Exhaust Gas Math'!$E$10))+(357.4500179626*V3262^-1.0038444015 )*(T3262/(T3262+'Exhaust Gas Math'!$E$10))</f>
        <v>1.034481782571222</v>
      </c>
      <c r="X3262">
        <f t="shared" si="761"/>
        <v>-349.02567346521471</v>
      </c>
      <c r="Y3262">
        <f t="shared" si="762"/>
        <v>61265.111373493746</v>
      </c>
      <c r="Z3262">
        <f t="shared" si="763"/>
        <v>60916.085700028532</v>
      </c>
    </row>
    <row r="3263" spans="5:26" x14ac:dyDescent="0.2">
      <c r="E3263">
        <f t="shared" si="765"/>
        <v>0.40724999999996903</v>
      </c>
      <c r="F3263">
        <f t="shared" si="766"/>
        <v>62523.552926304779</v>
      </c>
      <c r="H3263">
        <f t="shared" si="764"/>
        <v>0.40724999999996903</v>
      </c>
      <c r="I3263">
        <f t="shared" si="752"/>
        <v>107.99999999851207</v>
      </c>
      <c r="J3263">
        <f t="shared" si="753"/>
        <v>4.1495838720904711E-2</v>
      </c>
      <c r="K3263">
        <f t="shared" si="754"/>
        <v>25.257141232827909</v>
      </c>
      <c r="L3263">
        <f t="shared" si="755"/>
        <v>3.3390086486243952E-4</v>
      </c>
      <c r="M3263">
        <f>J3263/SQRT('Exhaust Gas Math'!$E$14*$B$21*$B$23)</f>
        <v>7.0445759658757526E-4</v>
      </c>
      <c r="N3263">
        <f t="shared" si="756"/>
        <v>2.3061282130493854E-2</v>
      </c>
      <c r="O3263">
        <f t="shared" si="757"/>
        <v>1.634634048936944E-4</v>
      </c>
      <c r="P3263">
        <f t="shared" si="758"/>
        <v>1</v>
      </c>
      <c r="Q3263">
        <f>($B$16/2)*(COS((ACOS((2*'Intake Valve Fxn Scratch'!$B$1)/$B$16-1)/($B$17/2))*(I3263-($B$17/2)))+1)*P3263</f>
        <v>7.399505747409503E-3</v>
      </c>
      <c r="R3263">
        <f t="shared" si="759"/>
        <v>0.97361917729072411</v>
      </c>
      <c r="S3263">
        <f t="shared" si="760"/>
        <v>1.7418487777387089E-4</v>
      </c>
      <c r="T3263">
        <f>S3263*'Exhaust Gas Math'!$C$14</f>
        <v>2.063598738918622E-4</v>
      </c>
      <c r="U3263">
        <f>(T3263/'Exhaust Gas Math'!$B$14)+('Exhaust Gas Math'!$D$10)</f>
        <v>7.563819781226654E-3</v>
      </c>
      <c r="V3263">
        <f>('Exhaust Gas Math'!$E$10*(2.53982214E-12*V3262^4 - 0.0000000071629564556*V3262^3 + 7.56281407226508E-06*V3262^2 - 0.00322508455050905*V3262 + 1.62997098133725)*$B$24+T3263*'Exhaust Gas Math'!$D$14*$B$23)/('Exhaust Gas Math'!$E$10*(2.53982214E-12*V3262^4 - 0.0000000071629564556*V3262^3 + 7.56281407226508E-06*V3262^2 - 0.00322508455050905*V3262 + 1.62997098133725)+T3263*'Exhaust Gas Math'!$D$14)</f>
        <v>333.73383668699182</v>
      </c>
      <c r="W3263">
        <f>(353.3116967483*V3263^-1.0020802909)*('Exhaust Gas Math'!$E$10/(T3263+'Exhaust Gas Math'!$E$10))+(357.4500179626*V3263^-1.0038444015 )*(T3263/(T3263+'Exhaust Gas Math'!$E$10))</f>
        <v>1.0473467888810726</v>
      </c>
      <c r="X3263">
        <f t="shared" si="761"/>
        <v>-334.06339876746637</v>
      </c>
      <c r="Y3263">
        <f t="shared" si="762"/>
        <v>62857.616325072246</v>
      </c>
      <c r="Z3263">
        <f t="shared" si="763"/>
        <v>62523.552926304779</v>
      </c>
    </row>
    <row r="3264" spans="5:26" x14ac:dyDescent="0.2">
      <c r="E3264">
        <f t="shared" si="765"/>
        <v>0.40737499999996901</v>
      </c>
      <c r="F3264">
        <f t="shared" si="766"/>
        <v>64397.46167870333</v>
      </c>
      <c r="H3264">
        <f t="shared" si="764"/>
        <v>0.40737499999996901</v>
      </c>
      <c r="I3264">
        <f t="shared" si="752"/>
        <v>113.99999999851207</v>
      </c>
      <c r="J3264">
        <f t="shared" si="753"/>
        <v>4.459355158475134E-2</v>
      </c>
      <c r="K3264">
        <f t="shared" si="754"/>
        <v>24.260962677847026</v>
      </c>
      <c r="L3264">
        <f t="shared" si="755"/>
        <v>3.5585813025826958E-4</v>
      </c>
      <c r="M3264">
        <f>J3264/SQRT('Exhaust Gas Math'!$E$14*$B$21*$B$23)</f>
        <v>7.5704617959371809E-4</v>
      </c>
      <c r="N3264">
        <f t="shared" si="756"/>
        <v>2.4926279522703827E-2</v>
      </c>
      <c r="O3264">
        <f t="shared" si="757"/>
        <v>1.7668291377110365E-4</v>
      </c>
      <c r="P3264">
        <f t="shared" si="758"/>
        <v>1</v>
      </c>
      <c r="Q3264">
        <f>($B$16/2)*(COS((ACOS((2*'Intake Valve Fxn Scratch'!$B$1)/$B$16-1)/($B$17/2))*(I3264-($B$17/2)))+1)*P3264</f>
        <v>7.5156214356598252E-3</v>
      </c>
      <c r="R3264">
        <f t="shared" si="759"/>
        <v>0.98889755732366125</v>
      </c>
      <c r="S3264">
        <f t="shared" si="760"/>
        <v>1.9432604836928333E-4</v>
      </c>
      <c r="T3264">
        <f>S3264*'Exhaust Gas Math'!$C$14</f>
        <v>2.3022147127748369E-4</v>
      </c>
      <c r="U3264">
        <f>(T3264/'Exhaust Gas Math'!$B$14)+('Exhaust Gas Math'!$D$10)</f>
        <v>8.3874855522180752E-3</v>
      </c>
      <c r="V3264">
        <f>('Exhaust Gas Math'!$E$10*(2.53982214E-12*V3263^4 - 0.0000000071629564556*V3263^3 + 7.56281407226508E-06*V3263^2 - 0.00322508455050905*V3263 + 1.62997098133725)*$B$24+T3264*'Exhaust Gas Math'!$D$14*$B$23)/('Exhaust Gas Math'!$E$10*(2.53982214E-12*V3263^4 - 0.0000000071629564556*V3263^3 + 7.56281407226508E-06*V3263^2 - 0.00322508455050905*V3263 + 1.62997098133725)+T3264*'Exhaust Gas Math'!$D$14)</f>
        <v>330.19903763297759</v>
      </c>
      <c r="W3264">
        <f>(353.3116967483*V3264^-1.0020802909)*('Exhaust Gas Math'!$E$10/(T3264+'Exhaust Gas Math'!$E$10))+(357.4500179626*V3264^-1.0038444015 )*(T3264/(T3264+'Exhaust Gas Math'!$E$10))</f>
        <v>1.0586070874333502</v>
      </c>
      <c r="X3264">
        <f t="shared" si="761"/>
        <v>-311.54505412405206</v>
      </c>
      <c r="Y3264">
        <f t="shared" si="762"/>
        <v>64709.00673282738</v>
      </c>
      <c r="Z3264">
        <f t="shared" si="763"/>
        <v>64397.46167870333</v>
      </c>
    </row>
    <row r="3265" spans="5:26" x14ac:dyDescent="0.2">
      <c r="E3265">
        <f t="shared" si="765"/>
        <v>0.407499999999969</v>
      </c>
      <c r="F3265">
        <f t="shared" si="766"/>
        <v>66545.464460602394</v>
      </c>
      <c r="H3265">
        <f t="shared" si="764"/>
        <v>0.407499999999969</v>
      </c>
      <c r="I3265">
        <f t="shared" si="752"/>
        <v>119.99999999851207</v>
      </c>
      <c r="J3265">
        <f t="shared" si="753"/>
        <v>4.7549999999287967E-2</v>
      </c>
      <c r="K3265">
        <f t="shared" si="754"/>
        <v>22.998975938834274</v>
      </c>
      <c r="L3265">
        <f t="shared" si="755"/>
        <v>3.7681408238175078E-4</v>
      </c>
      <c r="M3265">
        <f>J3265/SQRT('Exhaust Gas Math'!$E$14*$B$21*$B$23)</f>
        <v>8.0723657479328309E-4</v>
      </c>
      <c r="N3265">
        <f t="shared" si="756"/>
        <v>2.6879134705185822E-2</v>
      </c>
      <c r="O3265">
        <f t="shared" si="757"/>
        <v>1.9052517785626916E-4</v>
      </c>
      <c r="P3265">
        <f t="shared" si="758"/>
        <v>1</v>
      </c>
      <c r="Q3265">
        <f>($B$16/2)*(COS((ACOS((2*'Intake Valve Fxn Scratch'!$B$1)/$B$16-1)/($B$17/2))*(I3265-($B$17/2)))+1)*P3265</f>
        <v>7.5825149346486547E-3</v>
      </c>
      <c r="R3265">
        <f t="shared" si="759"/>
        <v>0.99769933350640194</v>
      </c>
      <c r="S3265">
        <f t="shared" si="760"/>
        <v>2.1560375886581511E-4</v>
      </c>
      <c r="T3265">
        <f>S3265*'Exhaust Gas Math'!$C$14</f>
        <v>2.5542954737965901E-4</v>
      </c>
      <c r="U3265">
        <f>(T3265/'Exhaust Gas Math'!$B$14)+('Exhaust Gas Math'!$D$10)</f>
        <v>9.2576297048647897E-3</v>
      </c>
      <c r="V3265">
        <f>('Exhaust Gas Math'!$E$10*(2.53982214E-12*V3264^4 - 0.0000000071629564556*V3264^3 + 7.56281407226508E-06*V3264^2 - 0.00322508455050905*V3264 + 1.62997098133725)*$B$24+T3265*'Exhaust Gas Math'!$D$14*$B$23)/('Exhaust Gas Math'!$E$10*(2.53982214E-12*V3264^4 - 0.0000000071629564556*V3264^3 + 7.56281407226508E-06*V3264^2 - 0.00322508455050905*V3264 + 1.62997098133725)+T3265*'Exhaust Gas Math'!$D$14)</f>
        <v>327.15391727359008</v>
      </c>
      <c r="W3265">
        <f>(353.3116967483*V3265^-1.0020802909)*('Exhaust Gas Math'!$E$10/(T3265+'Exhaust Gas Math'!$E$10))+(357.4500179626*V3265^-1.0038444015 )*(T3265/(T3265+'Exhaust Gas Math'!$E$10))</f>
        <v>1.068503077273429</v>
      </c>
      <c r="X3265">
        <f t="shared" si="761"/>
        <v>-282.59389761143365</v>
      </c>
      <c r="Y3265">
        <f t="shared" si="762"/>
        <v>66828.058358213821</v>
      </c>
      <c r="Z3265">
        <f t="shared" si="763"/>
        <v>66545.464460602394</v>
      </c>
    </row>
    <row r="3266" spans="5:26" x14ac:dyDescent="0.2">
      <c r="E3266">
        <f t="shared" si="765"/>
        <v>0.40762499999996898</v>
      </c>
      <c r="F3266">
        <f t="shared" si="766"/>
        <v>68971.672634834264</v>
      </c>
      <c r="H3266">
        <f t="shared" si="764"/>
        <v>0.40762499999996898</v>
      </c>
      <c r="I3266">
        <f t="shared" si="752"/>
        <v>125.99999999851207</v>
      </c>
      <c r="J3266">
        <f t="shared" si="753"/>
        <v>5.033279249700516E-2</v>
      </c>
      <c r="K3266">
        <f t="shared" si="754"/>
        <v>21.485007606591346</v>
      </c>
      <c r="L3266">
        <f t="shared" si="755"/>
        <v>3.9653912343608092E-4</v>
      </c>
      <c r="M3266">
        <f>J3266/SQRT('Exhaust Gas Math'!$E$14*$B$21*$B$23)</f>
        <v>8.5447888571339476E-4</v>
      </c>
      <c r="N3266">
        <f t="shared" si="756"/>
        <v>2.8928903021309956E-2</v>
      </c>
      <c r="O3266">
        <f t="shared" si="757"/>
        <v>2.0505438340090857E-4</v>
      </c>
      <c r="P3266">
        <f t="shared" si="758"/>
        <v>1</v>
      </c>
      <c r="Q3266">
        <f>($B$16/2)*(COS((ACOS((2*'Intake Valve Fxn Scratch'!$B$1)/$B$16-1)/($B$17/2))*(I3266-($B$17/2)))+1)*P3266</f>
        <v>7.5993000818525445E-3</v>
      </c>
      <c r="R3266">
        <f t="shared" si="759"/>
        <v>0.99990790550691377</v>
      </c>
      <c r="S3266">
        <f t="shared" si="760"/>
        <v>2.3798684432083377E-4</v>
      </c>
      <c r="T3266">
        <f>S3266*'Exhaust Gas Math'!$C$14</f>
        <v>2.8194718054529372E-4</v>
      </c>
      <c r="U3266">
        <f>(T3266/'Exhaust Gas Math'!$B$14)+('Exhaust Gas Math'!$D$10)</f>
        <v>1.017297776028884E-2</v>
      </c>
      <c r="V3266">
        <f>('Exhaust Gas Math'!$E$10*(2.53982214E-12*V3265^4 - 0.0000000071629564556*V3265^3 + 7.56281407226508E-06*V3265^2 - 0.00322508455050905*V3265 + 1.62997098133725)*$B$24+T3266*'Exhaust Gas Math'!$D$14*$B$23)/('Exhaust Gas Math'!$E$10*(2.53982214E-12*V3265^4 - 0.0000000071629564556*V3265^3 + 7.56281407226508E-06*V3265^2 - 0.00322508455050905*V3265 + 1.62997098133725)+T3266*'Exhaust Gas Math'!$D$14)</f>
        <v>324.51694467191595</v>
      </c>
      <c r="W3266">
        <f>(353.3116967483*V3266^-1.0020802909)*('Exhaust Gas Math'!$E$10/(T3266+'Exhaust Gas Math'!$E$10))+(357.4500179626*V3266^-1.0038444015 )*(T3266/(T3266+'Exhaust Gas Math'!$E$10))</f>
        <v>1.0772230975895656</v>
      </c>
      <c r="X3266">
        <f t="shared" si="761"/>
        <v>-248.62608121704707</v>
      </c>
      <c r="Y3266">
        <f t="shared" si="762"/>
        <v>69220.298716051315</v>
      </c>
      <c r="Z3266">
        <f t="shared" si="763"/>
        <v>68971.672634834264</v>
      </c>
    </row>
    <row r="3267" spans="5:26" x14ac:dyDescent="0.2">
      <c r="E3267">
        <f t="shared" si="765"/>
        <v>0.40774999999996897</v>
      </c>
      <c r="F3267">
        <f t="shared" si="766"/>
        <v>71675.513123105571</v>
      </c>
      <c r="H3267">
        <f t="shared" si="764"/>
        <v>0.40774999999996897</v>
      </c>
      <c r="I3267">
        <f t="shared" si="752"/>
        <v>131.99999999851207</v>
      </c>
      <c r="J3267">
        <f t="shared" si="753"/>
        <v>5.2911440220964168E-2</v>
      </c>
      <c r="K3267">
        <f t="shared" si="754"/>
        <v>19.735645034982895</v>
      </c>
      <c r="L3267">
        <f t="shared" si="755"/>
        <v>4.1481714174375979E-4</v>
      </c>
      <c r="M3267">
        <f>J3267/SQRT('Exhaust Gas Math'!$E$14*$B$21*$B$23)</f>
        <v>8.9825551570957426E-4</v>
      </c>
      <c r="N3267">
        <f t="shared" si="756"/>
        <v>3.1082443967835313E-2</v>
      </c>
      <c r="O3267">
        <f t="shared" si="757"/>
        <v>2.2031915201633359E-4</v>
      </c>
      <c r="P3267">
        <f t="shared" si="758"/>
        <v>1</v>
      </c>
      <c r="Q3267">
        <f>($B$16/2)*(COS((ACOS((2*'Intake Valve Fxn Scratch'!$B$1)/$B$16-1)/($B$17/2))*(I3267-($B$17/2)))+1)*P3267</f>
        <v>7.5657545183184221E-3</v>
      </c>
      <c r="R3267">
        <f t="shared" si="759"/>
        <v>0.99549401556821349</v>
      </c>
      <c r="S3267">
        <f t="shared" si="760"/>
        <v>2.6139929967378865E-4</v>
      </c>
      <c r="T3267">
        <f>S3267*'Exhaust Gas Math'!$C$14</f>
        <v>3.0968432624864692E-4</v>
      </c>
      <c r="U3267">
        <f>(T3267/'Exhaust Gas Math'!$B$14)+('Exhaust Gas Math'!$D$10)</f>
        <v>1.1130421519465685E-2</v>
      </c>
      <c r="V3267">
        <f>('Exhaust Gas Math'!$E$10*(2.53982214E-12*V3266^4 - 0.0000000071629564556*V3266^3 + 7.56281407226508E-06*V3266^2 - 0.00322508455050905*V3266 + 1.62997098133725)*$B$24+T3267*'Exhaust Gas Math'!$D$14*$B$23)/('Exhaust Gas Math'!$E$10*(2.53982214E-12*V3266^4 - 0.0000000071629564556*V3266^3 + 7.56281407226508E-06*V3266^2 - 0.00322508455050905*V3266 + 1.62997098133725)+T3267*'Exhaust Gas Math'!$D$14)</f>
        <v>322.22570732680697</v>
      </c>
      <c r="W3267">
        <f>(353.3116967483*V3267^-1.0020802909)*('Exhaust Gas Math'!$E$10/(T3267+'Exhaust Gas Math'!$E$10))+(357.4500179626*V3267^-1.0038444015 )*(T3267/(T3267+'Exhaust Gas Math'!$E$10))</f>
        <v>1.0849159994140698</v>
      </c>
      <c r="X3267">
        <f t="shared" si="761"/>
        <v>-211.28505015078699</v>
      </c>
      <c r="Y3267">
        <f t="shared" si="762"/>
        <v>71886.798173256364</v>
      </c>
      <c r="Z3267">
        <f t="shared" si="763"/>
        <v>71675.513123105571</v>
      </c>
    </row>
    <row r="3268" spans="5:26" x14ac:dyDescent="0.2">
      <c r="E3268">
        <f t="shared" si="765"/>
        <v>0.40787499999996896</v>
      </c>
      <c r="F3268">
        <f t="shared" si="766"/>
        <v>74650.859584588034</v>
      </c>
      <c r="H3268">
        <f t="shared" si="764"/>
        <v>0.40787499999996896</v>
      </c>
      <c r="I3268">
        <f t="shared" si="752"/>
        <v>137.99999999850843</v>
      </c>
      <c r="J3268">
        <f t="shared" si="753"/>
        <v>5.5257690967081781E-2</v>
      </c>
      <c r="K3268">
        <f t="shared" si="754"/>
        <v>17.770054606422999</v>
      </c>
      <c r="L3268">
        <f t="shared" si="755"/>
        <v>4.3144787951126758E-4</v>
      </c>
      <c r="M3268">
        <f>J3268/SQRT('Exhaust Gas Math'!$E$14*$B$21*$B$23)</f>
        <v>9.380868388626873E-4</v>
      </c>
      <c r="N3268">
        <f t="shared" si="756"/>
        <v>3.3343486331877989E-2</v>
      </c>
      <c r="O3268">
        <f t="shared" si="757"/>
        <v>2.3634591416008216E-4</v>
      </c>
      <c r="P3268">
        <f t="shared" si="758"/>
        <v>1</v>
      </c>
      <c r="Q3268">
        <f>($B$16/2)*(COS((ACOS((2*'Intake Valve Fxn Scratch'!$B$1)/$B$16-1)/($B$17/2))*(I3268-($B$17/2)))+1)*P3268</f>
        <v>7.4823226343336182E-3</v>
      </c>
      <c r="R3268">
        <f t="shared" si="759"/>
        <v>0.98451613609652866</v>
      </c>
      <c r="S3268">
        <f t="shared" si="760"/>
        <v>2.85709397868373E-4</v>
      </c>
      <c r="T3268">
        <f>S3268*'Exhaust Gas Math'!$C$14</f>
        <v>3.3848492514016419E-4</v>
      </c>
      <c r="U3268">
        <f>(T3268/'Exhaust Gas Math'!$B$14)+('Exhaust Gas Math'!$D$10)</f>
        <v>1.212457405282838E-2</v>
      </c>
      <c r="V3268">
        <f>('Exhaust Gas Math'!$E$10*(2.53982214E-12*V3267^4 - 0.0000000071629564556*V3267^3 + 7.56281407226508E-06*V3267^2 - 0.00322508455050905*V3267 + 1.62997098133725)*$B$24+T3268*'Exhaust Gas Math'!$D$14*$B$23)/('Exhaust Gas Math'!$E$10*(2.53982214E-12*V3267^4 - 0.0000000071629564556*V3267^3 + 7.56281407226508E-06*V3267^2 - 0.00322508455050905*V3267 + 1.62997098133725)+T3268*'Exhaust Gas Math'!$D$14)</f>
        <v>320.2316375394733</v>
      </c>
      <c r="W3268">
        <f>(353.3116967483*V3268^-1.0020802909)*('Exhaust Gas Math'!$E$10/(T3268+'Exhaust Gas Math'!$E$10))+(357.4500179626*V3268^-1.0038444015 )*(T3268/(T3268+'Exhaust Gas Math'!$E$10))</f>
        <v>1.0917009680629794</v>
      </c>
      <c r="X3268">
        <f t="shared" si="761"/>
        <v>-172.36584964938865</v>
      </c>
      <c r="Y3268">
        <f t="shared" si="762"/>
        <v>74823.225434237422</v>
      </c>
      <c r="Z3268">
        <f t="shared" si="763"/>
        <v>74650.859584588034</v>
      </c>
    </row>
    <row r="3269" spans="5:26" x14ac:dyDescent="0.2">
      <c r="E3269">
        <f t="shared" si="765"/>
        <v>0.40799999999996894</v>
      </c>
      <c r="F3269">
        <f t="shared" si="766"/>
        <v>77885.44463094107</v>
      </c>
      <c r="H3269">
        <f t="shared" si="764"/>
        <v>0.40799999999996894</v>
      </c>
      <c r="I3269">
        <f t="shared" ref="I3269:I3332" si="767">($B$11*360*H3269)-(720*FLOOR(H3269/(2/$B$11),1))</f>
        <v>143.99999999850843</v>
      </c>
      <c r="J3269">
        <f t="shared" ref="J3269:J3332" si="768">-(($B$4/1000)/2)*COS($B$12*H3269)+(($B$4/1000)/2)</f>
        <v>5.7345838721201553E-2</v>
      </c>
      <c r="K3269">
        <f t="shared" ref="K3269:K3332" si="769">($B$4/1000/2)*$B$12*SIN($B$12*H3269)</f>
        <v>15.609771740971071</v>
      </c>
      <c r="L3269">
        <f t="shared" ref="L3269:L3332" si="770">$B$8+P3269*(J3269*$B$6)</f>
        <v>4.4624912689543591E-4</v>
      </c>
      <c r="M3269">
        <f>J3269/SQRT('Exhaust Gas Math'!$E$14*$B$21*$B$23)</f>
        <v>9.7353645486107166E-4</v>
      </c>
      <c r="N3269">
        <f t="shared" ref="N3269:N3332" si="771">-(($B$4/1000)/2)*COS($B$12*(H3269-M3269))+(($B$4/1000)/2)</f>
        <v>3.5711621292788522E-2</v>
      </c>
      <c r="O3269">
        <f t="shared" ref="O3269:O3332" si="772">N3269*$B$6*P3269</f>
        <v>2.5313177202209434E-4</v>
      </c>
      <c r="P3269">
        <f t="shared" ref="P3269:P3332" si="773">IF(I3269&lt;=$B$17,1,0)</f>
        <v>1</v>
      </c>
      <c r="Q3269">
        <f>($B$16/2)*(COS((ACOS((2*'Intake Valve Fxn Scratch'!$B$1)/$B$16-1)/($B$17/2))*(I3269-($B$17/2)))+1)*P3269</f>
        <v>7.3501096824257848E-3</v>
      </c>
      <c r="R3269">
        <f t="shared" ref="R3269:R3332" si="774">Q3269/$B$16</f>
        <v>0.96711969505602435</v>
      </c>
      <c r="S3269">
        <f t="shared" ref="S3269:S3332" si="775">P3269*($B$13*R3269*(O3269-O3268)*$B$19+S3268)</f>
        <v>3.1072101960024501E-4</v>
      </c>
      <c r="T3269">
        <f>S3269*'Exhaust Gas Math'!$C$14</f>
        <v>3.6811663124682552E-4</v>
      </c>
      <c r="U3269">
        <f>(T3269/'Exhaust Gas Math'!$B$14)+('Exhaust Gas Math'!$D$10)</f>
        <v>1.3147415133486348E-2</v>
      </c>
      <c r="V3269">
        <f>('Exhaust Gas Math'!$E$10*(2.53982214E-12*V3268^4 - 0.0000000071629564556*V3268^3 + 7.56281407226508E-06*V3268^2 - 0.00322508455050905*V3268 + 1.62997098133725)*$B$24+T3269*'Exhaust Gas Math'!$D$14*$B$23)/('Exhaust Gas Math'!$E$10*(2.53982214E-12*V3268^4 - 0.0000000071629564556*V3268^3 + 7.56281407226508E-06*V3268^2 - 0.00322508455050905*V3268 + 1.62997098133725)+T3269*'Exhaust Gas Math'!$D$14)</f>
        <v>318.49625551489856</v>
      </c>
      <c r="W3269">
        <f>(353.3116967483*V3269^-1.0020802909)*('Exhaust Gas Math'!$E$10/(T3269+'Exhaust Gas Math'!$E$10))+(357.4500179626*V3269^-1.0038444015 )*(T3269/(T3269+'Exhaust Gas Math'!$E$10))</f>
        <v>1.0976750460595093</v>
      </c>
      <c r="X3269">
        <f t="shared" ref="X3269:X3332" si="776">P3269*SIGN(K3269)*-0.5*W3269*K3269^2</f>
        <v>-133.73248067236645</v>
      </c>
      <c r="Y3269">
        <f t="shared" ref="Y3269:Y3332" si="777">(U3269*$B$21*V3269)/L3269</f>
        <v>78019.177111613433</v>
      </c>
      <c r="Z3269">
        <f t="shared" ref="Z3269:Z3332" si="778">IF((X3269+Y3269)&lt;$B$22,(X3269+Y3269),$B$22)</f>
        <v>77885.44463094107</v>
      </c>
    </row>
    <row r="3270" spans="5:26" x14ac:dyDescent="0.2">
      <c r="E3270">
        <f t="shared" si="765"/>
        <v>0.40812499999996893</v>
      </c>
      <c r="F3270">
        <f t="shared" si="766"/>
        <v>81360.603046294491</v>
      </c>
      <c r="H3270">
        <f t="shared" si="764"/>
        <v>0.40812499999996893</v>
      </c>
      <c r="I3270">
        <f t="shared" si="767"/>
        <v>149.99999999850843</v>
      </c>
      <c r="J3270">
        <f t="shared" si="768"/>
        <v>5.9153005299554084E-2</v>
      </c>
      <c r="K3270">
        <f t="shared" si="769"/>
        <v>13.278464949771587</v>
      </c>
      <c r="L3270">
        <f t="shared" si="770"/>
        <v>4.5905871833254756E-4</v>
      </c>
      <c r="M3270">
        <f>J3270/SQRT('Exhaust Gas Math'!$E$14*$B$21*$B$23)</f>
        <v>1.0042159702935015E-3</v>
      </c>
      <c r="N3270">
        <f t="shared" si="771"/>
        <v>3.8181243154134799E-2</v>
      </c>
      <c r="O3270">
        <f t="shared" si="772"/>
        <v>2.7063699120163703E-4</v>
      </c>
      <c r="P3270">
        <f t="shared" si="773"/>
        <v>1</v>
      </c>
      <c r="Q3270">
        <f>($B$16/2)*(COS((ACOS((2*'Intake Valve Fxn Scratch'!$B$1)/$B$16-1)/($B$17/2))*(I3270-($B$17/2)))+1)*P3270</f>
        <v>7.1708671356807722E-3</v>
      </c>
      <c r="R3270">
        <f t="shared" si="774"/>
        <v>0.9435351494316806</v>
      </c>
      <c r="S3270">
        <f t="shared" si="775"/>
        <v>3.3616843735239667E-4</v>
      </c>
      <c r="T3270">
        <f>S3270*'Exhaust Gas Math'!$C$14</f>
        <v>3.9826463252753882E-4</v>
      </c>
      <c r="U3270">
        <f>(T3270/'Exhaust Gas Math'!$B$14)+('Exhaust Gas Math'!$D$10)</f>
        <v>1.4188077932268305E-2</v>
      </c>
      <c r="V3270">
        <f>('Exhaust Gas Math'!$E$10*(2.53982214E-12*V3269^4 - 0.0000000071629564556*V3269^3 + 7.56281407226508E-06*V3269^2 - 0.00322508455050905*V3269 + 1.62997098133725)*$B$24+T3270*'Exhaust Gas Math'!$D$14*$B$23)/('Exhaust Gas Math'!$E$10*(2.53982214E-12*V3269^4 - 0.0000000071629564556*V3269^3 + 7.56281407226508E-06*V3269^2 - 0.00322508455050905*V3269 + 1.62997098133725)+T3270*'Exhaust Gas Math'!$D$14)</f>
        <v>316.98849515210583</v>
      </c>
      <c r="W3270">
        <f>(353.3116967483*V3270^-1.0020802909)*('Exhaust Gas Math'!$E$10/(T3270+'Exhaust Gas Math'!$E$10))+(357.4500179626*V3270^-1.0038444015 )*(T3270/(T3270+'Exhaust Gas Math'!$E$10))</f>
        <v>1.1029187687721251</v>
      </c>
      <c r="X3270">
        <f t="shared" si="776"/>
        <v>-97.23201248055716</v>
      </c>
      <c r="Y3270">
        <f t="shared" si="777"/>
        <v>81457.835058775046</v>
      </c>
      <c r="Z3270">
        <f t="shared" si="778"/>
        <v>81360.603046294491</v>
      </c>
    </row>
    <row r="3271" spans="5:26" x14ac:dyDescent="0.2">
      <c r="E3271">
        <f t="shared" si="765"/>
        <v>0.40824999999996892</v>
      </c>
      <c r="F3271">
        <f t="shared" si="766"/>
        <v>85051.430592016666</v>
      </c>
      <c r="H3271">
        <f t="shared" ref="H3271:H3334" si="779">H3270+$B$2</f>
        <v>0.40824999999996892</v>
      </c>
      <c r="I3271">
        <f t="shared" si="767"/>
        <v>155.99999999850843</v>
      </c>
      <c r="J3271">
        <f t="shared" si="768"/>
        <v>6.0659391006934987E-2</v>
      </c>
      <c r="K3271">
        <f t="shared" si="769"/>
        <v>10.801676517883712</v>
      </c>
      <c r="L3271">
        <f t="shared" si="770"/>
        <v>4.6973630925825237E-4</v>
      </c>
      <c r="M3271">
        <f>J3271/SQRT('Exhaust Gas Math'!$E$14*$B$21*$B$23)</f>
        <v>1.0297892539688311E-3</v>
      </c>
      <c r="N3271">
        <f t="shared" si="771"/>
        <v>4.074047510232999E-2</v>
      </c>
      <c r="O3271">
        <f t="shared" si="772"/>
        <v>2.8877738624981771E-4</v>
      </c>
      <c r="P3271">
        <f t="shared" si="773"/>
        <v>1</v>
      </c>
      <c r="Q3271">
        <f>($B$16/2)*(COS((ACOS((2*'Intake Valve Fxn Scratch'!$B$1)/$B$16-1)/($B$17/2))*(I3271-($B$17/2)))+1)*P3271</f>
        <v>6.9469694853411266E-3</v>
      </c>
      <c r="R3271">
        <f t="shared" si="774"/>
        <v>0.9140749322817272</v>
      </c>
      <c r="S3271">
        <f t="shared" si="775"/>
        <v>3.6171583233066053E-4</v>
      </c>
      <c r="T3271">
        <f>S3271*'Exhaust Gas Math'!$C$14</f>
        <v>4.2853107857817848E-4</v>
      </c>
      <c r="U3271">
        <f>(T3271/'Exhaust Gas Math'!$B$14)+('Exhaust Gas Math'!$D$10)</f>
        <v>1.5232829262977303E-2</v>
      </c>
      <c r="V3271">
        <f>('Exhaust Gas Math'!$E$10*(2.53982214E-12*V3270^4 - 0.0000000071629564556*V3270^3 + 7.56281407226508E-06*V3270^2 - 0.00322508455050905*V3270 + 1.62997098133725)*$B$24+T3271*'Exhaust Gas Math'!$D$14*$B$23)/('Exhaust Gas Math'!$E$10*(2.53982214E-12*V3270^4 - 0.0000000071629564556*V3270^3 + 7.56281407226508E-06*V3270^2 - 0.00322508455050905*V3270 + 1.62997098133725)+T3271*'Exhaust Gas Math'!$D$14)</f>
        <v>315.68280679265735</v>
      </c>
      <c r="W3271">
        <f>(353.3116967483*V3271^-1.0020802909)*('Exhaust Gas Math'!$E$10/(T3271+'Exhaust Gas Math'!$E$10))+(357.4500179626*V3271^-1.0038444015 )*(T3271/(T3271+'Exhaust Gas Math'!$E$10))</f>
        <v>1.1075002909063212</v>
      </c>
      <c r="X3271">
        <f t="shared" si="776"/>
        <v>-64.609471357763283</v>
      </c>
      <c r="Y3271">
        <f t="shared" si="777"/>
        <v>85116.040063374428</v>
      </c>
      <c r="Z3271">
        <f t="shared" si="778"/>
        <v>85051.430592016666</v>
      </c>
    </row>
    <row r="3272" spans="5:26" x14ac:dyDescent="0.2">
      <c r="E3272">
        <f t="shared" si="765"/>
        <v>0.4083749999999689</v>
      </c>
      <c r="F3272">
        <f t="shared" si="766"/>
        <v>88927.467505017557</v>
      </c>
      <c r="H3272">
        <f t="shared" si="779"/>
        <v>0.4083749999999689</v>
      </c>
      <c r="I3272">
        <f t="shared" si="767"/>
        <v>161.99999999850843</v>
      </c>
      <c r="J3272">
        <f t="shared" si="768"/>
        <v>6.1848491566301081E-2</v>
      </c>
      <c r="K3272">
        <f t="shared" si="769"/>
        <v>8.2065426576711751</v>
      </c>
      <c r="L3272">
        <f t="shared" si="770"/>
        <v>4.7816491375192699E-4</v>
      </c>
      <c r="M3272">
        <f>J3272/SQRT('Exhaust Gas Math'!$E$14*$B$21*$B$23)</f>
        <v>1.0499761196395322E-3</v>
      </c>
      <c r="N3272">
        <f t="shared" si="771"/>
        <v>4.3370137971076222E-2</v>
      </c>
      <c r="O3272">
        <f t="shared" si="772"/>
        <v>3.074170110467142E-4</v>
      </c>
      <c r="P3272">
        <f t="shared" si="773"/>
        <v>1</v>
      </c>
      <c r="Q3272">
        <f>($B$16/2)*(COS((ACOS((2*'Intake Valve Fxn Scratch'!$B$1)/$B$16-1)/($B$17/2))*(I3272-($B$17/2)))+1)*P3272</f>
        <v>6.6813827850565706E-3</v>
      </c>
      <c r="R3272">
        <f t="shared" si="774"/>
        <v>0.87912931382323301</v>
      </c>
      <c r="S3272">
        <f t="shared" si="775"/>
        <v>3.8696272946164644E-4</v>
      </c>
      <c r="T3272">
        <f>S3272*'Exhaust Gas Math'!$C$14</f>
        <v>4.5844151956878326E-4</v>
      </c>
      <c r="U3272">
        <f>(T3272/'Exhaust Gas Math'!$B$14)+('Exhaust Gas Math'!$D$10)</f>
        <v>1.6265291844634353E-2</v>
      </c>
      <c r="V3272">
        <f>('Exhaust Gas Math'!$E$10*(2.53982214E-12*V3271^4 - 0.0000000071629564556*V3271^3 + 7.56281407226508E-06*V3271^2 - 0.00322508455050905*V3271 + 1.62997098133725)*$B$24+T3272*'Exhaust Gas Math'!$D$14*$B$23)/('Exhaust Gas Math'!$E$10*(2.53982214E-12*V3271^4 - 0.0000000071629564556*V3271^3 + 7.56281407226508E-06*V3271^2 - 0.00322508455050905*V3271 + 1.62997098133725)+T3272*'Exhaust Gas Math'!$D$14)</f>
        <v>314.55781438540492</v>
      </c>
      <c r="W3272">
        <f>(353.3116967483*V3272^-1.0020802909)*('Exhaust Gas Math'!$E$10/(T3272+'Exhaust Gas Math'!$E$10))+(357.4500179626*V3272^-1.0038444015 )*(T3272/(T3272+'Exhaust Gas Math'!$E$10))</f>
        <v>1.1114783485034028</v>
      </c>
      <c r="X3272">
        <f t="shared" si="776"/>
        <v>-37.427556449074864</v>
      </c>
      <c r="Y3272">
        <f t="shared" si="777"/>
        <v>88964.895061466639</v>
      </c>
      <c r="Z3272">
        <f t="shared" si="778"/>
        <v>88927.467505017557</v>
      </c>
    </row>
    <row r="3273" spans="5:26" x14ac:dyDescent="0.2">
      <c r="E3273">
        <f t="shared" si="765"/>
        <v>0.40849999999996889</v>
      </c>
      <c r="F3273">
        <f t="shared" si="766"/>
        <v>92954.027228102568</v>
      </c>
      <c r="H3273">
        <f t="shared" si="779"/>
        <v>0.40849999999996889</v>
      </c>
      <c r="I3273">
        <f t="shared" si="767"/>
        <v>167.99999999850843</v>
      </c>
      <c r="J3273">
        <f t="shared" si="768"/>
        <v>6.2707278943089972E-2</v>
      </c>
      <c r="K3273">
        <f t="shared" si="769"/>
        <v>5.5214961987703308</v>
      </c>
      <c r="L3273">
        <f t="shared" si="770"/>
        <v>4.8425218625894914E-4</v>
      </c>
      <c r="M3273">
        <f>J3273/SQRT('Exhaust Gas Math'!$E$14*$B$21*$B$23)</f>
        <v>1.0645553957809655E-3</v>
      </c>
      <c r="N3273">
        <f t="shared" si="771"/>
        <v>4.6042841936870416E-2</v>
      </c>
      <c r="O3273">
        <f t="shared" si="772"/>
        <v>3.2636172054072377E-4</v>
      </c>
      <c r="P3273">
        <f t="shared" si="773"/>
        <v>1</v>
      </c>
      <c r="Q3273">
        <f>($B$16/2)*(COS((ACOS((2*'Intake Valve Fxn Scratch'!$B$1)/$B$16-1)/($B$17/2))*(I3273-($B$17/2)))+1)*P3273</f>
        <v>6.3776253584919632E-3</v>
      </c>
      <c r="R3273">
        <f t="shared" si="774"/>
        <v>0.83916123138052146</v>
      </c>
      <c r="S3273">
        <f t="shared" si="775"/>
        <v>4.1145626310141559E-4</v>
      </c>
      <c r="T3273">
        <f>S3273*'Exhaust Gas Math'!$C$14</f>
        <v>4.8745943764333984E-4</v>
      </c>
      <c r="U3273">
        <f>(T3273/'Exhaust Gas Math'!$B$14)+('Exhaust Gas Math'!$D$10)</f>
        <v>1.7266945903127849E-2</v>
      </c>
      <c r="V3273">
        <f>('Exhaust Gas Math'!$E$10*(2.53982214E-12*V3272^4 - 0.0000000071629564556*V3272^3 + 7.56281407226508E-06*V3272^2 - 0.00322508455050905*V3272 + 1.62997098133725)*$B$24+T3273*'Exhaust Gas Math'!$D$14*$B$23)/('Exhaust Gas Math'!$E$10*(2.53982214E-12*V3272^4 - 0.0000000071629564556*V3272^3 + 7.56281407226508E-06*V3272^2 - 0.00322508455050905*V3272 + 1.62997098133725)+T3273*'Exhaust Gas Math'!$D$14)</f>
        <v>313.59536130067266</v>
      </c>
      <c r="W3273">
        <f>(353.3116967483*V3273^-1.0020802909)*('Exhaust Gas Math'!$E$10/(T3273+'Exhaust Gas Math'!$E$10))+(357.4500179626*V3273^-1.0038444015 )*(T3273/(T3273+'Exhaust Gas Math'!$E$10))</f>
        <v>1.114904364627455</v>
      </c>
      <c r="X3273">
        <f t="shared" si="776"/>
        <v>-16.995000238228101</v>
      </c>
      <c r="Y3273">
        <f t="shared" si="777"/>
        <v>92971.022228340793</v>
      </c>
      <c r="Z3273">
        <f t="shared" si="778"/>
        <v>92954.027228102568</v>
      </c>
    </row>
    <row r="3274" spans="5:26" x14ac:dyDescent="0.2">
      <c r="E3274">
        <f t="shared" si="765"/>
        <v>0.40862499999996887</v>
      </c>
      <c r="F3274">
        <f t="shared" si="766"/>
        <v>97094.285380920104</v>
      </c>
      <c r="H3274">
        <f t="shared" si="779"/>
        <v>0.40862499999996887</v>
      </c>
      <c r="I3274">
        <f t="shared" si="767"/>
        <v>173.99999999850479</v>
      </c>
      <c r="J3274">
        <f t="shared" si="768"/>
        <v>6.3226344083088012E-2</v>
      </c>
      <c r="K3274">
        <f t="shared" si="769"/>
        <v>2.7759550720683808</v>
      </c>
      <c r="L3274">
        <f t="shared" si="770"/>
        <v>4.8793143334788301E-4</v>
      </c>
      <c r="M3274">
        <f>J3274/SQRT('Exhaust Gas Math'!$E$14*$B$21*$B$23)</f>
        <v>1.0733673487928034E-3</v>
      </c>
      <c r="N3274">
        <f t="shared" si="771"/>
        <v>4.8722302042561408E-2</v>
      </c>
      <c r="O3274">
        <f t="shared" si="772"/>
        <v>3.4535431903002936E-4</v>
      </c>
      <c r="P3274">
        <f t="shared" si="773"/>
        <v>1</v>
      </c>
      <c r="Q3274">
        <f>($B$16/2)*(COS((ACOS((2*'Intake Valve Fxn Scratch'!$B$1)/$B$16-1)/($B$17/2))*(I3274-($B$17/2)))+1)*P3274</f>
        <v>6.0397211908136197E-3</v>
      </c>
      <c r="R3274">
        <f t="shared" si="774"/>
        <v>0.79470015668600258</v>
      </c>
      <c r="S3274">
        <f t="shared" si="775"/>
        <v>4.3471069685089393E-4</v>
      </c>
      <c r="T3274">
        <f>S3274*'Exhaust Gas Math'!$C$14</f>
        <v>5.1500937238680745E-4</v>
      </c>
      <c r="U3274">
        <f>(T3274/'Exhaust Gas Math'!$B$14)+('Exhaust Gas Math'!$D$10)</f>
        <v>1.8217927426892697E-2</v>
      </c>
      <c r="V3274">
        <f>('Exhaust Gas Math'!$E$10*(2.53982214E-12*V3273^4 - 0.0000000071629564556*V3273^3 + 7.56281407226508E-06*V3273^2 - 0.00322508455050905*V3273 + 1.62997098133725)*$B$24+T3274*'Exhaust Gas Math'!$D$14*$B$23)/('Exhaust Gas Math'!$E$10*(2.53982214E-12*V3273^4 - 0.0000000071629564556*V3273^3 + 7.56281407226508E-06*V3273^2 - 0.00322508455050905*V3273 + 1.62997098133725)+T3274*'Exhaust Gas Math'!$D$14)</f>
        <v>312.77981988192215</v>
      </c>
      <c r="W3274">
        <f>(353.3116967483*V3274^-1.0020802909)*('Exhaust Gas Math'!$E$10/(T3274+'Exhaust Gas Math'!$E$10))+(357.4500179626*V3274^-1.0038444015 )*(T3274/(T3274+'Exhaust Gas Math'!$E$10))</f>
        <v>1.1178239665245968</v>
      </c>
      <c r="X3274">
        <f t="shared" si="776"/>
        <v>-4.3069346977205045</v>
      </c>
      <c r="Y3274">
        <f t="shared" si="777"/>
        <v>97098.592315617818</v>
      </c>
      <c r="Z3274">
        <f t="shared" si="778"/>
        <v>97094.285380920104</v>
      </c>
    </row>
    <row r="3275" spans="5:26" x14ac:dyDescent="0.2">
      <c r="E3275">
        <f t="shared" si="765"/>
        <v>0.40874999999996886</v>
      </c>
      <c r="F3275">
        <f t="shared" si="766"/>
        <v>101312.21780278423</v>
      </c>
      <c r="H3275">
        <f t="shared" si="779"/>
        <v>0.40874999999996886</v>
      </c>
      <c r="I3275">
        <f t="shared" si="767"/>
        <v>179.99999999850479</v>
      </c>
      <c r="J3275">
        <f t="shared" si="768"/>
        <v>6.3399999999999998E-2</v>
      </c>
      <c r="K3275">
        <f t="shared" si="769"/>
        <v>6.9240579251650899E-10</v>
      </c>
      <c r="L3275">
        <f t="shared" si="770"/>
        <v>4.8916234441769013E-4</v>
      </c>
      <c r="M3275">
        <f>J3275/SQRT('Exhaust Gas Math'!$E$14*$B$21*$B$23)</f>
        <v>1.0763154330738279E-3</v>
      </c>
      <c r="N3275">
        <f t="shared" si="771"/>
        <v>5.1362995242758905E-2</v>
      </c>
      <c r="O3275">
        <f t="shared" si="772"/>
        <v>3.6407212922554883E-4</v>
      </c>
      <c r="P3275">
        <f t="shared" si="773"/>
        <v>1</v>
      </c>
      <c r="Q3275">
        <f>($B$16/2)*(COS((ACOS((2*'Intake Valve Fxn Scratch'!$B$1)/$B$16-1)/($B$17/2))*(I3275-($B$17/2)))+1)*P3275</f>
        <v>5.6721466214926632E-3</v>
      </c>
      <c r="R3275">
        <f t="shared" si="774"/>
        <v>0.74633508177535046</v>
      </c>
      <c r="S3275">
        <f t="shared" si="775"/>
        <v>4.5623390364262986E-4</v>
      </c>
      <c r="T3275">
        <f>S3275*'Exhaust Gas Math'!$C$14</f>
        <v>5.4050829224744617E-4</v>
      </c>
      <c r="U3275">
        <f>(T3275/'Exhaust Gas Math'!$B$14)+('Exhaust Gas Math'!$D$10)</f>
        <v>1.9098111060328622E-2</v>
      </c>
      <c r="V3275">
        <f>('Exhaust Gas Math'!$E$10*(2.53982214E-12*V3274^4 - 0.0000000071629564556*V3274^3 + 7.56281407226508E-06*V3274^2 - 0.00322508455050905*V3274 + 1.62997098133725)*$B$24+T3275*'Exhaust Gas Math'!$D$14*$B$23)/('Exhaust Gas Math'!$E$10*(2.53982214E-12*V3274^4 - 0.0000000071629564556*V3274^3 + 7.56281407226508E-06*V3274^2 - 0.00322508455050905*V3274 + 1.62997098133725)+T3275*'Exhaust Gas Math'!$D$14)</f>
        <v>312.09757045116947</v>
      </c>
      <c r="W3275">
        <f>(353.3116967483*V3275^-1.0020802909)*('Exhaust Gas Math'!$E$10/(T3275+'Exhaust Gas Math'!$E$10))+(357.4500179626*V3275^-1.0038444015 )*(T3275/(T3275+'Exhaust Gas Math'!$E$10))</f>
        <v>1.1202781392716683</v>
      </c>
      <c r="X3275">
        <f t="shared" si="776"/>
        <v>-2.6854511121467651E-19</v>
      </c>
      <c r="Y3275">
        <f t="shared" si="777"/>
        <v>101312.21780278423</v>
      </c>
      <c r="Z3275">
        <f t="shared" si="778"/>
        <v>101312.21780278423</v>
      </c>
    </row>
    <row r="3276" spans="5:26" x14ac:dyDescent="0.2">
      <c r="E3276">
        <f t="shared" si="765"/>
        <v>0.40887499999996885</v>
      </c>
      <c r="F3276">
        <f t="shared" si="766"/>
        <v>101325</v>
      </c>
      <c r="H3276">
        <f t="shared" si="779"/>
        <v>0.40887499999996885</v>
      </c>
      <c r="I3276">
        <f t="shared" si="767"/>
        <v>185.99999999850479</v>
      </c>
      <c r="J3276">
        <f t="shared" si="768"/>
        <v>6.3226344083260611E-2</v>
      </c>
      <c r="K3276">
        <f t="shared" si="769"/>
        <v>-2.7759550706926568</v>
      </c>
      <c r="L3276">
        <f t="shared" si="770"/>
        <v>4.8793143334910642E-4</v>
      </c>
      <c r="M3276">
        <f>J3276/SQRT('Exhaust Gas Math'!$E$14*$B$21*$B$23)</f>
        <v>1.0733673487957334E-3</v>
      </c>
      <c r="N3276">
        <f t="shared" si="771"/>
        <v>5.3910285389540152E-2</v>
      </c>
      <c r="O3276">
        <f t="shared" si="772"/>
        <v>3.8212787817692355E-4</v>
      </c>
      <c r="P3276">
        <f t="shared" si="773"/>
        <v>1</v>
      </c>
      <c r="Q3276">
        <f>($B$16/2)*(COS((ACOS((2*'Intake Valve Fxn Scratch'!$B$1)/$B$16-1)/($B$17/2))*(I3276-($B$17/2)))+1)*P3276</f>
        <v>5.2797710446083491E-3</v>
      </c>
      <c r="R3276">
        <f t="shared" si="774"/>
        <v>0.69470671639583537</v>
      </c>
      <c r="S3276">
        <f t="shared" si="775"/>
        <v>4.7555959717770168E-4</v>
      </c>
      <c r="T3276">
        <f>S3276*'Exhaust Gas Math'!$C$14</f>
        <v>5.634037796843495E-4</v>
      </c>
      <c r="U3276">
        <f>(T3276/'Exhaust Gas Math'!$B$14)+('Exhaust Gas Math'!$D$10)</f>
        <v>1.9888428196569673E-2</v>
      </c>
      <c r="V3276">
        <f>('Exhaust Gas Math'!$E$10*(2.53982214E-12*V3275^4 - 0.0000000071629564556*V3275^3 + 7.56281407226508E-06*V3275^2 - 0.00322508455050905*V3275 + 1.62997098133725)*$B$24+T3276*'Exhaust Gas Math'!$D$14*$B$23)/('Exhaust Gas Math'!$E$10*(2.53982214E-12*V3275^4 - 0.0000000071629564556*V3275^3 + 7.56281407226508E-06*V3275^2 - 0.00322508455050905*V3275 + 1.62997098133725)+T3276*'Exhaust Gas Math'!$D$14)</f>
        <v>311.53657905162896</v>
      </c>
      <c r="W3276">
        <f>(353.3116967483*V3276^-1.0020802909)*('Exhaust Gas Math'!$E$10/(T3276+'Exhaust Gas Math'!$E$10))+(357.4500179626*V3276^-1.0038444015 )*(T3276/(T3276+'Exhaust Gas Math'!$E$10))</f>
        <v>1.1223041981647039</v>
      </c>
      <c r="X3276">
        <f t="shared" si="776"/>
        <v>4.3241968614345092</v>
      </c>
      <c r="Y3276">
        <f t="shared" si="777"/>
        <v>105580.75159167688</v>
      </c>
      <c r="Z3276">
        <f t="shared" si="778"/>
        <v>101325</v>
      </c>
    </row>
    <row r="3277" spans="5:26" x14ac:dyDescent="0.2">
      <c r="E3277">
        <f t="shared" si="765"/>
        <v>0.40899999999996883</v>
      </c>
      <c r="F3277">
        <f t="shared" si="766"/>
        <v>101325</v>
      </c>
      <c r="H3277">
        <f t="shared" si="779"/>
        <v>0.40899999999996883</v>
      </c>
      <c r="I3277">
        <f t="shared" si="767"/>
        <v>191.99999999850479</v>
      </c>
      <c r="J3277">
        <f t="shared" si="768"/>
        <v>6.2707278943433656E-2</v>
      </c>
      <c r="K3277">
        <f t="shared" si="769"/>
        <v>-5.5214961974157815</v>
      </c>
      <c r="L3277">
        <f t="shared" si="770"/>
        <v>4.8425218626138523E-4</v>
      </c>
      <c r="M3277">
        <f>J3277/SQRT('Exhaust Gas Math'!$E$14*$B$21*$B$23)</f>
        <v>1.0645553957868001E-3</v>
      </c>
      <c r="N3277">
        <f t="shared" si="771"/>
        <v>5.6301139017498211E-2</v>
      </c>
      <c r="O3277">
        <f t="shared" si="772"/>
        <v>3.9907477091328581E-4</v>
      </c>
      <c r="P3277">
        <f t="shared" si="773"/>
        <v>1</v>
      </c>
      <c r="Q3277">
        <f>($B$16/2)*(COS((ACOS((2*'Intake Valve Fxn Scratch'!$B$1)/$B$16-1)/($B$17/2))*(I3277-($B$17/2)))+1)*P3277</f>
        <v>4.8677924022119375E-3</v>
      </c>
      <c r="R3277">
        <f t="shared" si="774"/>
        <v>0.64049900029104445</v>
      </c>
      <c r="S3277">
        <f t="shared" si="775"/>
        <v>4.9228307581875442E-4</v>
      </c>
      <c r="T3277">
        <f>S3277*'Exhaust Gas Math'!$C$14</f>
        <v>5.8321637758323888E-4</v>
      </c>
      <c r="U3277">
        <f>(T3277/'Exhaust Gas Math'!$B$14)+('Exhaust Gas Math'!$D$10)</f>
        <v>2.0572328710856503E-2</v>
      </c>
      <c r="V3277">
        <f>('Exhaust Gas Math'!$E$10*(2.53982214E-12*V3276^4 - 0.0000000071629564556*V3276^3 + 7.56281407226508E-06*V3276^2 - 0.00322508455050905*V3276 + 1.62997098133725)*$B$24+T3277*'Exhaust Gas Math'!$D$14*$B$23)/('Exhaust Gas Math'!$E$10*(2.53982214E-12*V3276^4 - 0.0000000071629564556*V3276^3 + 7.56281407226508E-06*V3276^2 - 0.00322508455050905*V3276 + 1.62997098133725)+T3277*'Exhaust Gas Math'!$D$14)</f>
        <v>311.08602182971964</v>
      </c>
      <c r="W3277">
        <f>(353.3116967483*V3277^-1.0020802909)*('Exhaust Gas Math'!$E$10/(T3277+'Exhaust Gas Math'!$E$10))+(357.4500179626*V3277^-1.0038444015 )*(T3277/(T3277+'Exhaust Gas Math'!$E$10))</f>
        <v>1.1239367206303648</v>
      </c>
      <c r="X3277">
        <f t="shared" si="776"/>
        <v>17.132684588491212</v>
      </c>
      <c r="Y3277">
        <f t="shared" si="777"/>
        <v>109881.96062432756</v>
      </c>
      <c r="Z3277">
        <f t="shared" si="778"/>
        <v>101325</v>
      </c>
    </row>
    <row r="3278" spans="5:26" x14ac:dyDescent="0.2">
      <c r="E3278">
        <f t="shared" si="765"/>
        <v>0.40912499999996882</v>
      </c>
      <c r="F3278">
        <f t="shared" si="766"/>
        <v>101325</v>
      </c>
      <c r="H3278">
        <f t="shared" si="779"/>
        <v>0.40912499999996882</v>
      </c>
      <c r="I3278">
        <f t="shared" si="767"/>
        <v>197.99999999850479</v>
      </c>
      <c r="J3278">
        <f t="shared" si="768"/>
        <v>6.1848491566811895E-2</v>
      </c>
      <c r="K3278">
        <f t="shared" si="769"/>
        <v>-8.2065426563541415</v>
      </c>
      <c r="L3278">
        <f t="shared" si="770"/>
        <v>4.7816491375554779E-4</v>
      </c>
      <c r="M3278">
        <f>J3278/SQRT('Exhaust Gas Math'!$E$14*$B$21*$B$23)</f>
        <v>1.0499761196482041E-3</v>
      </c>
      <c r="N3278">
        <f t="shared" si="771"/>
        <v>5.8465535047982277E-2</v>
      </c>
      <c r="O3278">
        <f t="shared" si="772"/>
        <v>4.1441648273482816E-4</v>
      </c>
      <c r="P3278">
        <f t="shared" si="773"/>
        <v>1</v>
      </c>
      <c r="Q3278">
        <f>($B$16/2)*(COS((ACOS((2*'Intake Valve Fxn Scratch'!$B$1)/$B$16-1)/($B$17/2))*(I3278-($B$17/2)))+1)*P3278</f>
        <v>4.4416683252970256E-3</v>
      </c>
      <c r="R3278">
        <f t="shared" si="774"/>
        <v>0.5844300428022402</v>
      </c>
      <c r="S3278">
        <f t="shared" si="775"/>
        <v>5.0609723437856566E-4</v>
      </c>
      <c r="T3278">
        <f>S3278*'Exhaust Gas Math'!$C$14</f>
        <v>5.9958225305278248E-4</v>
      </c>
      <c r="U3278">
        <f>(T3278/'Exhaust Gas Math'!$B$14)+('Exhaust Gas Math'!$D$10)</f>
        <v>2.1137253649397874E-2</v>
      </c>
      <c r="V3278">
        <f>('Exhaust Gas Math'!$E$10*(2.53982214E-12*V3277^4 - 0.0000000071629564556*V3277^3 + 7.56281407226508E-06*V3277^2 - 0.00322508455050905*V3277 + 1.62997098133725)*$B$24+T3278*'Exhaust Gas Math'!$D$14*$B$23)/('Exhaust Gas Math'!$E$10*(2.53982214E-12*V3277^4 - 0.0000000071629564556*V3277^3 + 7.56281407226508E-06*V3277^2 - 0.00322508455050905*V3277 + 1.62997098133725)+T3278*'Exhaust Gas Math'!$D$14)</f>
        <v>310.7359195782002</v>
      </c>
      <c r="W3278">
        <f>(353.3116967483*V3278^-1.0020802909)*('Exhaust Gas Math'!$E$10/(T3278+'Exhaust Gas Math'!$E$10))+(357.4500179626*V3278^-1.0038444015 )*(T3278/(T3278+'Exhaust Gas Math'!$E$10))</f>
        <v>1.1252085371305618</v>
      </c>
      <c r="X3278">
        <f t="shared" si="776"/>
        <v>37.889902294204511</v>
      </c>
      <c r="Y3278">
        <f t="shared" si="777"/>
        <v>114207.9535414713</v>
      </c>
      <c r="Z3278">
        <f t="shared" si="778"/>
        <v>101325</v>
      </c>
    </row>
    <row r="3279" spans="5:26" x14ac:dyDescent="0.2">
      <c r="E3279">
        <f t="shared" si="765"/>
        <v>0.40924999999996881</v>
      </c>
      <c r="F3279">
        <f t="shared" si="766"/>
        <v>101325</v>
      </c>
      <c r="H3279">
        <f t="shared" si="779"/>
        <v>0.40924999999996881</v>
      </c>
      <c r="I3279">
        <f t="shared" si="767"/>
        <v>203.99999999850115</v>
      </c>
      <c r="J3279">
        <f t="shared" si="768"/>
        <v>6.0659391007607318E-2</v>
      </c>
      <c r="K3279">
        <f t="shared" si="769"/>
        <v>-10.801676516618624</v>
      </c>
      <c r="L3279">
        <f t="shared" si="770"/>
        <v>4.6973630926301798E-4</v>
      </c>
      <c r="M3279">
        <f>J3279/SQRT('Exhaust Gas Math'!$E$14*$B$21*$B$23)</f>
        <v>1.029789253980245E-3</v>
      </c>
      <c r="N3279">
        <f t="shared" si="771"/>
        <v>6.0328632871882837E-2</v>
      </c>
      <c r="O3279">
        <f t="shared" si="772"/>
        <v>4.2762252705714777E-4</v>
      </c>
      <c r="P3279">
        <f t="shared" si="773"/>
        <v>1</v>
      </c>
      <c r="Q3279">
        <f>($B$16/2)*(COS((ACOS((2*'Intake Valve Fxn Scratch'!$B$1)/$B$16-1)/($B$17/2))*(I3279-($B$17/2)))+1)*P3279</f>
        <v>4.0070438345760229E-3</v>
      </c>
      <c r="R3279">
        <f t="shared" si="774"/>
        <v>0.5272426098126346</v>
      </c>
      <c r="S3279">
        <f t="shared" si="775"/>
        <v>5.1682480382285088E-4</v>
      </c>
      <c r="T3279">
        <f>S3279*'Exhaust Gas Math'!$C$14</f>
        <v>6.1229139236488044E-4</v>
      </c>
      <c r="U3279">
        <f>(T3279/'Exhaust Gas Math'!$B$14)+('Exhaust Gas Math'!$D$10)</f>
        <v>2.1575953660171017E-2</v>
      </c>
      <c r="V3279">
        <f>('Exhaust Gas Math'!$E$10*(2.53982214E-12*V3278^4 - 0.0000000071629564556*V3278^3 + 7.56281407226508E-06*V3278^2 - 0.00322508455050905*V3278 + 1.62997098133725)*$B$24+T3279*'Exhaust Gas Math'!$D$14*$B$23)/('Exhaust Gas Math'!$E$10*(2.53982214E-12*V3278^4 - 0.0000000071629564556*V3278^3 + 7.56281407226508E-06*V3278^2 - 0.00322508455050905*V3278 + 1.62997098133725)+T3279*'Exhaust Gas Math'!$D$14)</f>
        <v>310.47676082362995</v>
      </c>
      <c r="W3279">
        <f>(353.3116967483*V3279^-1.0020802909)*('Exhaust Gas Math'!$E$10/(T3279+'Exhaust Gas Math'!$E$10))+(357.4500179626*V3279^-1.0038444015 )*(T3279/(T3279+'Exhaust Gas Math'!$E$10))</f>
        <v>1.1261518352106843</v>
      </c>
      <c r="X3279">
        <f t="shared" si="776"/>
        <v>65.697567144610787</v>
      </c>
      <c r="Y3279">
        <f t="shared" si="777"/>
        <v>118571.14293600556</v>
      </c>
      <c r="Z3279">
        <f t="shared" si="778"/>
        <v>101325</v>
      </c>
    </row>
    <row r="3280" spans="5:26" x14ac:dyDescent="0.2">
      <c r="E3280">
        <f t="shared" si="765"/>
        <v>0.40937499999996879</v>
      </c>
      <c r="F3280">
        <f t="shared" si="766"/>
        <v>101325</v>
      </c>
      <c r="H3280">
        <f t="shared" si="779"/>
        <v>0.40937499999996879</v>
      </c>
      <c r="I3280">
        <f t="shared" si="767"/>
        <v>209.99999999850115</v>
      </c>
      <c r="J3280">
        <f t="shared" si="768"/>
        <v>5.9153005300380576E-2</v>
      </c>
      <c r="K3280">
        <f t="shared" si="769"/>
        <v>-13.278464948572305</v>
      </c>
      <c r="L3280">
        <f t="shared" si="770"/>
        <v>4.5905871833840594E-4</v>
      </c>
      <c r="M3280">
        <f>J3280/SQRT('Exhaust Gas Math'!$E$14*$B$21*$B$23)</f>
        <v>1.0042159703075324E-3</v>
      </c>
      <c r="N3280">
        <f t="shared" si="771"/>
        <v>6.1813705050617673E-2</v>
      </c>
      <c r="O3280">
        <f t="shared" si="772"/>
        <v>4.3814904303640889E-4</v>
      </c>
      <c r="P3280">
        <f t="shared" si="773"/>
        <v>1</v>
      </c>
      <c r="Q3280">
        <f>($B$16/2)*(COS((ACOS((2*'Intake Valve Fxn Scratch'!$B$1)/$B$16-1)/($B$17/2))*(I3280-($B$17/2)))+1)*P3280</f>
        <v>3.5696765588355103E-3</v>
      </c>
      <c r="R3280">
        <f t="shared" si="774"/>
        <v>0.46969428405730401</v>
      </c>
      <c r="S3280">
        <f t="shared" si="775"/>
        <v>5.2444240115632676E-4</v>
      </c>
      <c r="T3280">
        <f>S3280*'Exhaust Gas Math'!$C$14</f>
        <v>6.2131609327568981E-4</v>
      </c>
      <c r="U3280">
        <f>(T3280/'Exhaust Gas Math'!$B$14)+('Exhaust Gas Math'!$D$10)</f>
        <v>2.1887472504175484E-2</v>
      </c>
      <c r="V3280">
        <f>('Exhaust Gas Math'!$E$10*(2.53982214E-12*V3279^4 - 0.0000000071629564556*V3279^3 + 7.56281407226508E-06*V3279^2 - 0.00322508455050905*V3279 + 1.62997098133725)*$B$24+T3280*'Exhaust Gas Math'!$D$14*$B$23)/('Exhaust Gas Math'!$E$10*(2.53982214E-12*V3279^4 - 0.0000000071629564556*V3279^3 + 7.56281407226508E-06*V3279^2 - 0.00322508455050905*V3279 + 1.62997098133725)+T3280*'Exhaust Gas Math'!$D$14)</f>
        <v>310.29910852879266</v>
      </c>
      <c r="W3280">
        <f>(353.3116967483*V3280^-1.0020802909)*('Exhaust Gas Math'!$E$10/(T3280+'Exhaust Gas Math'!$E$10))+(357.4500179626*V3280^-1.0038444015 )*(T3280/(T3280+'Exhaust Gas Math'!$E$10))</f>
        <v>1.1267993748782374</v>
      </c>
      <c r="X3280">
        <f t="shared" si="776"/>
        <v>99.33729841539278</v>
      </c>
      <c r="Y3280">
        <f t="shared" si="777"/>
        <v>123010.43079144772</v>
      </c>
      <c r="Z3280">
        <f t="shared" si="778"/>
        <v>101325</v>
      </c>
    </row>
    <row r="3281" spans="5:26" x14ac:dyDescent="0.2">
      <c r="E3281">
        <f t="shared" si="765"/>
        <v>0.40949999999996878</v>
      </c>
      <c r="F3281">
        <f t="shared" si="766"/>
        <v>101325</v>
      </c>
      <c r="H3281">
        <f t="shared" si="779"/>
        <v>0.40949999999996878</v>
      </c>
      <c r="I3281">
        <f t="shared" si="767"/>
        <v>215.99999999850115</v>
      </c>
      <c r="J3281">
        <f t="shared" si="768"/>
        <v>5.7345838722173158E-2</v>
      </c>
      <c r="K3281">
        <f t="shared" si="769"/>
        <v>-15.609771739850737</v>
      </c>
      <c r="L3281">
        <f t="shared" si="770"/>
        <v>4.4624912690232276E-4</v>
      </c>
      <c r="M3281">
        <f>J3281/SQRT('Exhaust Gas Math'!$E$14*$B$21*$B$23)</f>
        <v>9.7353645487756617E-4</v>
      </c>
      <c r="N3281">
        <f t="shared" si="771"/>
        <v>6.2845765439912646E-2</v>
      </c>
      <c r="O3281">
        <f t="shared" si="772"/>
        <v>4.4546451250317333E-4</v>
      </c>
      <c r="P3281">
        <f t="shared" si="773"/>
        <v>1</v>
      </c>
      <c r="Q3281">
        <f>($B$16/2)*(COS((ACOS((2*'Intake Valve Fxn Scratch'!$B$1)/$B$16-1)/($B$17/2))*(I3281-($B$17/2)))+1)*P3281</f>
        <v>3.135360461534102E-3</v>
      </c>
      <c r="R3281">
        <f t="shared" si="774"/>
        <v>0.41254742914922393</v>
      </c>
      <c r="S3281">
        <f t="shared" si="775"/>
        <v>5.2909220005256815E-4</v>
      </c>
      <c r="T3281">
        <f>S3281*'Exhaust Gas Math'!$C$14</f>
        <v>6.2682479142511566E-4</v>
      </c>
      <c r="U3281">
        <f>(T3281/'Exhaust Gas Math'!$B$14)+('Exhaust Gas Math'!$D$10)</f>
        <v>2.2077624321552972E-2</v>
      </c>
      <c r="V3281">
        <f>('Exhaust Gas Math'!$E$10*(2.53982214E-12*V3280^4 - 0.0000000071629564556*V3280^3 + 7.56281407226508E-06*V3280^2 - 0.00322508455050905*V3280 + 1.62997098133725)*$B$24+T3281*'Exhaust Gas Math'!$D$14*$B$23)/('Exhaust Gas Math'!$E$10*(2.53982214E-12*V3280^4 - 0.0000000071629564556*V3280^3 + 7.56281407226508E-06*V3280^2 - 0.00322508455050905*V3280 + 1.62997098133725)+T3281*'Exhaust Gas Math'!$D$14)</f>
        <v>310.19320645602215</v>
      </c>
      <c r="W3281">
        <f>(353.3116967483*V3281^-1.0020802909)*('Exhaust Gas Math'!$E$10/(T3281+'Exhaust Gas Math'!$E$10))+(357.4500179626*V3281^-1.0038444015 )*(T3281/(T3281+'Exhaust Gas Math'!$E$10))</f>
        <v>1.1271857400269525</v>
      </c>
      <c r="X3281">
        <f t="shared" si="776"/>
        <v>137.3278418889295</v>
      </c>
      <c r="Y3281">
        <f t="shared" si="777"/>
        <v>127597.23973404044</v>
      </c>
      <c r="Z3281">
        <f t="shared" si="778"/>
        <v>101325</v>
      </c>
    </row>
    <row r="3282" spans="5:26" x14ac:dyDescent="0.2">
      <c r="E3282">
        <f t="shared" si="765"/>
        <v>0.40962499999996876</v>
      </c>
      <c r="F3282">
        <f t="shared" si="766"/>
        <v>101325</v>
      </c>
      <c r="H3282">
        <f t="shared" si="779"/>
        <v>0.40962499999996876</v>
      </c>
      <c r="I3282">
        <f t="shared" si="767"/>
        <v>221.99999999850115</v>
      </c>
      <c r="J3282">
        <f t="shared" si="768"/>
        <v>5.5257690968187848E-2</v>
      </c>
      <c r="K3282">
        <f t="shared" si="769"/>
        <v>-17.770054605393881</v>
      </c>
      <c r="L3282">
        <f t="shared" si="770"/>
        <v>4.3144787951910767E-4</v>
      </c>
      <c r="M3282">
        <f>J3282/SQRT('Exhaust Gas Math'!$E$14*$B$21*$B$23)</f>
        <v>9.380868388814646E-4</v>
      </c>
      <c r="N3282">
        <f t="shared" si="771"/>
        <v>6.3355736789042355E-2</v>
      </c>
      <c r="O3282">
        <f t="shared" si="772"/>
        <v>4.4907930081612425E-4</v>
      </c>
      <c r="P3282">
        <f t="shared" si="773"/>
        <v>1</v>
      </c>
      <c r="Q3282">
        <f>($B$16/2)*(COS((ACOS((2*'Intake Valve Fxn Scratch'!$B$1)/$B$16-1)/($B$17/2))*(I3282-($B$17/2)))+1)*P3282</f>
        <v>2.7098490860590512E-3</v>
      </c>
      <c r="R3282">
        <f t="shared" si="774"/>
        <v>0.3565590902709278</v>
      </c>
      <c r="S3282">
        <f t="shared" si="775"/>
        <v>5.3107798614826496E-4</v>
      </c>
      <c r="T3282">
        <f>S3282*'Exhaust Gas Math'!$C$14</f>
        <v>6.2917738697486369E-4</v>
      </c>
      <c r="U3282">
        <f>(T3282/'Exhaust Gas Math'!$B$14)+('Exhaust Gas Math'!$D$10)</f>
        <v>2.2158832314295399E-2</v>
      </c>
      <c r="V3282">
        <f>('Exhaust Gas Math'!$E$10*(2.53982214E-12*V3281^4 - 0.0000000071629564556*V3281^3 + 7.56281407226508E-06*V3281^2 - 0.00322508455050905*V3281 + 1.62997098133725)*$B$24+T3282*'Exhaust Gas Math'!$D$14*$B$23)/('Exhaust Gas Math'!$E$10*(2.53982214E-12*V3281^4 - 0.0000000071629564556*V3281^3 + 7.56281407226508E-06*V3281^2 - 0.00322508455050905*V3281 + 1.62997098133725)+T3282*'Exhaust Gas Math'!$D$14)</f>
        <v>310.14862761277948</v>
      </c>
      <c r="W3282">
        <f>(353.3116967483*V3282^-1.0020802909)*('Exhaust Gas Math'!$E$10/(T3282+'Exhaust Gas Math'!$E$10))+(357.4500179626*V3282^-1.0038444015 )*(T3282/(T3282+'Exhaust Gas Math'!$E$10))</f>
        <v>1.1273484574003827</v>
      </c>
      <c r="X3282">
        <f t="shared" si="776"/>
        <v>177.99413976248093</v>
      </c>
      <c r="Y3282">
        <f t="shared" si="777"/>
        <v>132440.99467463989</v>
      </c>
      <c r="Z3282">
        <f t="shared" si="778"/>
        <v>101325</v>
      </c>
    </row>
    <row r="3283" spans="5:26" x14ac:dyDescent="0.2">
      <c r="E3283">
        <f t="shared" si="765"/>
        <v>0.40974999999996875</v>
      </c>
      <c r="F3283">
        <f t="shared" si="766"/>
        <v>101325</v>
      </c>
      <c r="H3283">
        <f t="shared" si="779"/>
        <v>0.40974999999996875</v>
      </c>
      <c r="I3283">
        <f t="shared" si="767"/>
        <v>227.99999999850115</v>
      </c>
      <c r="J3283">
        <f t="shared" si="768"/>
        <v>5.2911440222192581E-2</v>
      </c>
      <c r="K3283">
        <f t="shared" si="769"/>
        <v>-19.735645034056276</v>
      </c>
      <c r="L3283">
        <f t="shared" si="770"/>
        <v>4.1481714175246713E-4</v>
      </c>
      <c r="M3283">
        <f>J3283/SQRT('Exhaust Gas Math'!$E$14*$B$21*$B$23)</f>
        <v>8.9825551573042845E-4</v>
      </c>
      <c r="N3283">
        <f t="shared" si="771"/>
        <v>6.3284913265745646E-2</v>
      </c>
      <c r="O3283">
        <f t="shared" si="772"/>
        <v>4.4857728821339306E-4</v>
      </c>
      <c r="P3283">
        <f t="shared" si="773"/>
        <v>1</v>
      </c>
      <c r="Q3283">
        <f>($B$16/2)*(COS((ACOS((2*'Intake Valve Fxn Scratch'!$B$1)/$B$16-1)/($B$17/2))*(I3283-($B$17/2)))+1)*P3283</f>
        <v>2.2987793364435704E-3</v>
      </c>
      <c r="R3283">
        <f t="shared" si="774"/>
        <v>0.3024709653215224</v>
      </c>
      <c r="S3283">
        <f t="shared" si="775"/>
        <v>5.3084403973278872E-4</v>
      </c>
      <c r="T3283">
        <f>S3283*'Exhaust Gas Math'!$C$14</f>
        <v>6.2890022656110034E-4</v>
      </c>
      <c r="U3283">
        <f>(T3283/'Exhaust Gas Math'!$B$14)+('Exhaust Gas Math'!$D$10)</f>
        <v>2.2149265161593868E-2</v>
      </c>
      <c r="V3283">
        <f>('Exhaust Gas Math'!$E$10*(2.53982214E-12*V3282^4 - 0.0000000071629564556*V3282^3 + 7.56281407226508E-06*V3282^2 - 0.00322508455050905*V3282 + 1.62997098133725)*$B$24+T3283*'Exhaust Gas Math'!$D$14*$B$23)/('Exhaust Gas Math'!$E$10*(2.53982214E-12*V3282^4 - 0.0000000071629564556*V3282^3 + 7.56281407226508E-06*V3282^2 - 0.00322508455050905*V3282 + 1.62997098133725)+T3283*'Exhaust Gas Math'!$D$14)</f>
        <v>310.15403660183284</v>
      </c>
      <c r="W3283">
        <f>(353.3116967483*V3283^-1.0020802909)*('Exhaust Gas Math'!$E$10/(T3283+'Exhaust Gas Math'!$E$10))+(357.4500179626*V3283^-1.0038444015 )*(T3283/(T3283+'Exhaust Gas Math'!$E$10))</f>
        <v>1.1273287118595829</v>
      </c>
      <c r="X3283">
        <f t="shared" si="776"/>
        <v>219.54483437238042</v>
      </c>
      <c r="Y3283">
        <f t="shared" si="777"/>
        <v>137693.7105243929</v>
      </c>
      <c r="Z3283">
        <f t="shared" si="778"/>
        <v>101325</v>
      </c>
    </row>
    <row r="3284" spans="5:26" x14ac:dyDescent="0.2">
      <c r="E3284">
        <f t="shared" si="765"/>
        <v>0.40987499999996874</v>
      </c>
      <c r="F3284">
        <f t="shared" si="766"/>
        <v>101325</v>
      </c>
      <c r="H3284">
        <f t="shared" si="779"/>
        <v>0.40987499999996874</v>
      </c>
      <c r="I3284">
        <f t="shared" si="767"/>
        <v>233.99999999850115</v>
      </c>
      <c r="J3284">
        <f t="shared" si="768"/>
        <v>5.0332792498342466E-2</v>
      </c>
      <c r="K3284">
        <f t="shared" si="769"/>
        <v>-21.485007605777373</v>
      </c>
      <c r="L3284">
        <f t="shared" si="770"/>
        <v>3.965391234455601E-4</v>
      </c>
      <c r="M3284">
        <f>J3284/SQRT('Exhaust Gas Math'!$E$14*$B$21*$B$23)</f>
        <v>8.5447888573609763E-4</v>
      </c>
      <c r="N3284">
        <f t="shared" si="771"/>
        <v>6.2589395196910078E-2</v>
      </c>
      <c r="O3284">
        <f t="shared" si="772"/>
        <v>4.4364730422318747E-4</v>
      </c>
      <c r="P3284">
        <f t="shared" si="773"/>
        <v>1</v>
      </c>
      <c r="Q3284">
        <f>($B$16/2)*(COS((ACOS((2*'Intake Valve Fxn Scratch'!$B$1)/$B$16-1)/($B$17/2))*(I3284-($B$17/2)))+1)*P3284</f>
        <v>1.9075968032478403E-3</v>
      </c>
      <c r="R3284">
        <f t="shared" si="774"/>
        <v>0.25099957937471584</v>
      </c>
      <c r="S3284">
        <f t="shared" si="775"/>
        <v>5.2893754071613804E-4</v>
      </c>
      <c r="T3284">
        <f>S3284*'Exhaust Gas Math'!$C$14</f>
        <v>6.2664156380185811E-4</v>
      </c>
      <c r="U3284">
        <f>(T3284/'Exhaust Gas Math'!$B$14)+('Exhaust Gas Math'!$D$10)</f>
        <v>2.2071299584816434E-2</v>
      </c>
      <c r="V3284">
        <f>('Exhaust Gas Math'!$E$10*(2.53982214E-12*V3283^4 - 0.0000000071629564556*V3283^3 + 7.56281407226508E-06*V3283^2 - 0.00322508455050905*V3283 + 1.62997098133725)*$B$24+T3284*'Exhaust Gas Math'!$D$14*$B$23)/('Exhaust Gas Math'!$E$10*(2.53982214E-12*V3283^4 - 0.0000000071629564556*V3283^3 + 7.56281407226508E-06*V3283^2 - 0.00322508455050905*V3283 + 1.62997098133725)+T3284*'Exhaust Gas Math'!$D$14)</f>
        <v>310.19716169887693</v>
      </c>
      <c r="W3284">
        <f>(353.3116967483*V3284^-1.0020802909)*('Exhaust Gas Math'!$E$10/(T3284+'Exhaust Gas Math'!$E$10))+(357.4500179626*V3284^-1.0038444015 )*(T3284/(T3284+'Exhaust Gas Math'!$E$10))</f>
        <v>1.1271713061267585</v>
      </c>
      <c r="X3284">
        <f t="shared" si="776"/>
        <v>260.15426638033188</v>
      </c>
      <c r="Y3284">
        <f t="shared" si="777"/>
        <v>143553.47866699158</v>
      </c>
      <c r="Z3284">
        <f t="shared" si="778"/>
        <v>101325</v>
      </c>
    </row>
    <row r="3285" spans="5:26" x14ac:dyDescent="0.2">
      <c r="E3285">
        <f t="shared" si="765"/>
        <v>0.40999999999996872</v>
      </c>
      <c r="F3285">
        <f t="shared" si="766"/>
        <v>101325</v>
      </c>
      <c r="H3285">
        <f t="shared" si="779"/>
        <v>0.40999999999996872</v>
      </c>
      <c r="I3285">
        <f t="shared" si="767"/>
        <v>239.99999999849751</v>
      </c>
      <c r="J3285">
        <f t="shared" si="768"/>
        <v>4.7550000000719503E-2</v>
      </c>
      <c r="K3285">
        <f t="shared" si="769"/>
        <v>-22.998975938141871</v>
      </c>
      <c r="L3285">
        <f t="shared" si="770"/>
        <v>3.7681408239189783E-4</v>
      </c>
      <c r="M3285">
        <f>J3285/SQRT('Exhaust Gas Math'!$E$14*$B$21*$B$23)</f>
        <v>8.072365748175857E-4</v>
      </c>
      <c r="N3285">
        <f t="shared" si="771"/>
        <v>6.1244119152742138E-2</v>
      </c>
      <c r="O3285">
        <f t="shared" si="772"/>
        <v>4.3411169378065992E-4</v>
      </c>
      <c r="P3285">
        <f t="shared" si="773"/>
        <v>1</v>
      </c>
      <c r="Q3285">
        <f>($B$16/2)*(COS((ACOS((2*'Intake Valve Fxn Scratch'!$B$1)/$B$16-1)/($B$17/2))*(I3285-($B$17/2)))+1)*P3285</f>
        <v>1.5414836238394529E-3</v>
      </c>
      <c r="R3285">
        <f t="shared" si="774"/>
        <v>0.20282679261045433</v>
      </c>
      <c r="S3285">
        <f t="shared" si="775"/>
        <v>5.2595770784549778E-4</v>
      </c>
      <c r="T3285">
        <f>S3285*'Exhaust Gas Math'!$C$14</f>
        <v>6.2311130363655002E-4</v>
      </c>
      <c r="U3285">
        <f>(T3285/'Exhaust Gas Math'!$B$14)+('Exhaust Gas Math'!$D$10)</f>
        <v>2.1949440414457164E-2</v>
      </c>
      <c r="V3285">
        <f>('Exhaust Gas Math'!$E$10*(2.53982214E-12*V3284^4 - 0.0000000071629564556*V3284^3 + 7.56281407226508E-06*V3284^2 - 0.00322508455050905*V3284 + 1.62997098133725)*$B$24+T3285*'Exhaust Gas Math'!$D$14*$B$23)/('Exhaust Gas Math'!$E$10*(2.53982214E-12*V3284^4 - 0.0000000071629564556*V3284^3 + 7.56281407226508E-06*V3284^2 - 0.00322508455050905*V3284 + 1.62997098133725)+T3285*'Exhaust Gas Math'!$D$14)</f>
        <v>310.26507546835109</v>
      </c>
      <c r="W3285">
        <f>(353.3116967483*V3285^-1.0020802909)*('Exhaust Gas Math'!$E$10/(T3285+'Exhaust Gas Math'!$E$10))+(357.4500179626*V3285^-1.0038444015 )*(T3285/(T3285+'Exhaust Gas Math'!$E$10))</f>
        <v>1.1269235109749336</v>
      </c>
      <c r="X3285">
        <f t="shared" si="776"/>
        <v>298.04472633792756</v>
      </c>
      <c r="Y3285">
        <f t="shared" si="777"/>
        <v>150266.87617831136</v>
      </c>
      <c r="Z3285">
        <f t="shared" si="778"/>
        <v>101325</v>
      </c>
    </row>
    <row r="3286" spans="5:26" x14ac:dyDescent="0.2">
      <c r="E3286">
        <f t="shared" ref="E3286:E3349" si="780">H3286</f>
        <v>0.41012499999996871</v>
      </c>
      <c r="F3286">
        <f t="shared" ref="F3286:F3349" si="781">Z3286</f>
        <v>101325</v>
      </c>
      <c r="H3286">
        <f t="shared" si="779"/>
        <v>0.41012499999996871</v>
      </c>
      <c r="I3286">
        <f t="shared" si="767"/>
        <v>245.99999999849751</v>
      </c>
      <c r="J3286">
        <f t="shared" si="768"/>
        <v>4.4593551586261423E-2</v>
      </c>
      <c r="K3286">
        <f t="shared" si="769"/>
        <v>-24.260962677283771</v>
      </c>
      <c r="L3286">
        <f t="shared" si="770"/>
        <v>3.5585813026897347E-4</v>
      </c>
      <c r="M3286">
        <f>J3286/SQRT('Exhaust Gas Math'!$E$14*$B$21*$B$23)</f>
        <v>7.5704617961935416E-4</v>
      </c>
      <c r="N3286">
        <f t="shared" si="771"/>
        <v>5.9246088902931884E-2</v>
      </c>
      <c r="O3286">
        <f t="shared" si="772"/>
        <v>4.199492189509229E-4</v>
      </c>
      <c r="P3286">
        <f t="shared" si="773"/>
        <v>1</v>
      </c>
      <c r="Q3286">
        <f>($B$16/2)*(COS((ACOS((2*'Intake Valve Fxn Scratch'!$B$1)/$B$16-1)/($B$17/2))*(I3286-($B$17/2)))+1)*P3286</f>
        <v>1.2052898327330537E-3</v>
      </c>
      <c r="R3286">
        <f t="shared" si="774"/>
        <v>0.15859076746487549</v>
      </c>
      <c r="S3286">
        <f t="shared" si="775"/>
        <v>5.2249723747702721E-4</v>
      </c>
      <c r="T3286">
        <f>S3286*'Exhaust Gas Math'!$C$14</f>
        <v>6.1901162381376327E-4</v>
      </c>
      <c r="U3286">
        <f>(T3286/'Exhaust Gas Math'!$B$14)+('Exhaust Gas Math'!$D$10)</f>
        <v>2.1807925750225655E-2</v>
      </c>
      <c r="V3286">
        <f>('Exhaust Gas Math'!$E$10*(2.53982214E-12*V3285^4 - 0.0000000071629564556*V3285^3 + 7.56281407226508E-06*V3285^2 - 0.00322508455050905*V3285 + 1.62997098133725)*$B$24+T3286*'Exhaust Gas Math'!$D$14*$B$23)/('Exhaust Gas Math'!$E$10*(2.53982214E-12*V3285^4 - 0.0000000071629564556*V3285^3 + 7.56281407226508E-06*V3285^2 - 0.00322508455050905*V3285 + 1.62997098133725)+T3286*'Exhaust Gas Math'!$D$14)</f>
        <v>310.34484558849715</v>
      </c>
      <c r="W3286">
        <f>(353.3116967483*V3286^-1.0020802909)*('Exhaust Gas Math'!$E$10/(T3286+'Exhaust Gas Math'!$E$10))+(357.4500179626*V3286^-1.0038444015 )*(T3286/(T3286+'Exhaust Gas Math'!$E$10))</f>
        <v>1.1266325946186797</v>
      </c>
      <c r="X3286">
        <f t="shared" si="776"/>
        <v>331.56476734263191</v>
      </c>
      <c r="Y3286">
        <f t="shared" si="777"/>
        <v>158130.6448097378</v>
      </c>
      <c r="Z3286">
        <f t="shared" si="778"/>
        <v>101325</v>
      </c>
    </row>
    <row r="3287" spans="5:26" x14ac:dyDescent="0.2">
      <c r="E3287">
        <f t="shared" si="780"/>
        <v>0.4102499999999687</v>
      </c>
      <c r="F3287">
        <f t="shared" si="781"/>
        <v>101325</v>
      </c>
      <c r="H3287">
        <f t="shared" si="779"/>
        <v>0.4102499999999687</v>
      </c>
      <c r="I3287">
        <f t="shared" si="767"/>
        <v>251.99999999849751</v>
      </c>
      <c r="J3287">
        <f t="shared" si="768"/>
        <v>4.1495838722476808E-2</v>
      </c>
      <c r="K3287">
        <f t="shared" si="769"/>
        <v>-25.257141232399981</v>
      </c>
      <c r="L3287">
        <f t="shared" si="770"/>
        <v>3.9769296294121147E-5</v>
      </c>
      <c r="M3287">
        <f>J3287/SQRT('Exhaust Gas Math'!$E$14*$B$21*$B$23)</f>
        <v>7.0445759661426409E-4</v>
      </c>
      <c r="N3287">
        <f t="shared" si="771"/>
        <v>5.6616440724995477E-2</v>
      </c>
      <c r="O3287">
        <f t="shared" si="772"/>
        <v>0</v>
      </c>
      <c r="P3287">
        <f t="shared" si="773"/>
        <v>0</v>
      </c>
      <c r="Q3287">
        <f>($B$16/2)*(COS((ACOS((2*'Intake Valve Fxn Scratch'!$B$1)/$B$16-1)/($B$17/2))*(I3287-($B$17/2)))+1)*P3287</f>
        <v>0</v>
      </c>
      <c r="R3287">
        <f t="shared" si="774"/>
        <v>0</v>
      </c>
      <c r="S3287">
        <f t="shared" si="775"/>
        <v>0</v>
      </c>
      <c r="T3287">
        <f>S3287*'Exhaust Gas Math'!$C$14</f>
        <v>0</v>
      </c>
      <c r="U3287">
        <f>(T3287/'Exhaust Gas Math'!$B$14)+('Exhaust Gas Math'!$D$10)</f>
        <v>4.4059320573952224E-4</v>
      </c>
      <c r="V3287">
        <f>('Exhaust Gas Math'!$E$10*(2.53982214E-12*V3286^4 - 0.0000000071629564556*V3286^3 + 7.56281407226508E-06*V3286^2 - 0.00322508455050905*V3286 + 1.62997098133725)*$B$24+T3287*'Exhaust Gas Math'!$D$14*$B$23)/('Exhaust Gas Math'!$E$10*(2.53982214E-12*V3286^4 - 0.0000000071629564556*V3286^3 + 7.56281407226508E-06*V3286^2 - 0.00322508455050905*V3286 + 1.62997098133725)+T3287*'Exhaust Gas Math'!$D$14)</f>
        <v>1100</v>
      </c>
      <c r="W3287">
        <f>(353.3116967483*V3287^-1.0020802909)*('Exhaust Gas Math'!$E$10/(T3287+'Exhaust Gas Math'!$E$10))+(357.4500179626*V3287^-1.0038444015 )*(T3287/(T3287+'Exhaust Gas Math'!$E$10))</f>
        <v>0.31654710700089367</v>
      </c>
      <c r="X3287">
        <f t="shared" si="776"/>
        <v>0</v>
      </c>
      <c r="Y3287">
        <f t="shared" si="777"/>
        <v>101325</v>
      </c>
      <c r="Z3287">
        <f t="shared" si="778"/>
        <v>101325</v>
      </c>
    </row>
    <row r="3288" spans="5:26" x14ac:dyDescent="0.2">
      <c r="E3288">
        <f t="shared" si="780"/>
        <v>0.41037499999996868</v>
      </c>
      <c r="F3288">
        <f t="shared" si="781"/>
        <v>101325</v>
      </c>
      <c r="H3288">
        <f t="shared" si="779"/>
        <v>0.41037499999996868</v>
      </c>
      <c r="I3288">
        <f t="shared" si="767"/>
        <v>257.99999999849751</v>
      </c>
      <c r="J3288">
        <f t="shared" si="768"/>
        <v>3.8290800599736018E-2</v>
      </c>
      <c r="K3288">
        <f t="shared" si="769"/>
        <v>-25.976597262777954</v>
      </c>
      <c r="L3288">
        <f t="shared" si="770"/>
        <v>3.9769296294121147E-5</v>
      </c>
      <c r="M3288">
        <f>J3288/SQRT('Exhaust Gas Math'!$E$14*$B$21*$B$23)</f>
        <v>6.5004699732253092E-4</v>
      </c>
      <c r="N3288">
        <f t="shared" si="771"/>
        <v>5.3401053070822255E-2</v>
      </c>
      <c r="O3288">
        <f t="shared" si="772"/>
        <v>0</v>
      </c>
      <c r="P3288">
        <f t="shared" si="773"/>
        <v>0</v>
      </c>
      <c r="Q3288">
        <f>($B$16/2)*(COS((ACOS((2*'Intake Valve Fxn Scratch'!$B$1)/$B$16-1)/($B$17/2))*(I3288-($B$17/2)))+1)*P3288</f>
        <v>0</v>
      </c>
      <c r="R3288">
        <f t="shared" si="774"/>
        <v>0</v>
      </c>
      <c r="S3288">
        <f t="shared" si="775"/>
        <v>0</v>
      </c>
      <c r="T3288">
        <f>S3288*'Exhaust Gas Math'!$C$14</f>
        <v>0</v>
      </c>
      <c r="U3288">
        <f>(T3288/'Exhaust Gas Math'!$B$14)+('Exhaust Gas Math'!$D$10)</f>
        <v>4.4059320573952224E-4</v>
      </c>
      <c r="V3288">
        <f>('Exhaust Gas Math'!$E$10*(2.53982214E-12*V3287^4 - 0.0000000071629564556*V3287^3 + 7.56281407226508E-06*V3287^2 - 0.00322508455050905*V3287 + 1.62997098133725)*$B$24+T3288*'Exhaust Gas Math'!$D$14*$B$23)/('Exhaust Gas Math'!$E$10*(2.53982214E-12*V3287^4 - 0.0000000071629564556*V3287^3 + 7.56281407226508E-06*V3287^2 - 0.00322508455050905*V3287 + 1.62997098133725)+T3288*'Exhaust Gas Math'!$D$14)</f>
        <v>1100</v>
      </c>
      <c r="W3288">
        <f>(353.3116967483*V3288^-1.0020802909)*('Exhaust Gas Math'!$E$10/(T3288+'Exhaust Gas Math'!$E$10))+(357.4500179626*V3288^-1.0038444015 )*(T3288/(T3288+'Exhaust Gas Math'!$E$10))</f>
        <v>0.31654710700089367</v>
      </c>
      <c r="X3288">
        <f t="shared" si="776"/>
        <v>0</v>
      </c>
      <c r="Y3288">
        <f t="shared" si="777"/>
        <v>101325</v>
      </c>
      <c r="Z3288">
        <f t="shared" si="778"/>
        <v>101325</v>
      </c>
    </row>
    <row r="3289" spans="5:26" x14ac:dyDescent="0.2">
      <c r="E3289">
        <f t="shared" si="780"/>
        <v>0.41049999999996867</v>
      </c>
      <c r="F3289">
        <f t="shared" si="781"/>
        <v>101325</v>
      </c>
      <c r="H3289">
        <f t="shared" si="779"/>
        <v>0.41049999999996867</v>
      </c>
      <c r="I3289">
        <f t="shared" si="767"/>
        <v>263.99999999849751</v>
      </c>
      <c r="J3289">
        <f t="shared" si="768"/>
        <v>3.5013552286410808E-2</v>
      </c>
      <c r="K3289">
        <f t="shared" si="769"/>
        <v>-26.411448257592404</v>
      </c>
      <c r="L3289">
        <f t="shared" si="770"/>
        <v>3.9769296294121147E-5</v>
      </c>
      <c r="M3289">
        <f>J3289/SQRT('Exhaust Gas Math'!$E$14*$B$21*$B$23)</f>
        <v>5.94410515656173E-4</v>
      </c>
      <c r="N3289">
        <f t="shared" si="771"/>
        <v>4.9669531179875659E-2</v>
      </c>
      <c r="O3289">
        <f t="shared" si="772"/>
        <v>0</v>
      </c>
      <c r="P3289">
        <f t="shared" si="773"/>
        <v>0</v>
      </c>
      <c r="Q3289">
        <f>($B$16/2)*(COS((ACOS((2*'Intake Valve Fxn Scratch'!$B$1)/$B$16-1)/($B$17/2))*(I3289-($B$17/2)))+1)*P3289</f>
        <v>0</v>
      </c>
      <c r="R3289">
        <f t="shared" si="774"/>
        <v>0</v>
      </c>
      <c r="S3289">
        <f t="shared" si="775"/>
        <v>0</v>
      </c>
      <c r="T3289">
        <f>S3289*'Exhaust Gas Math'!$C$14</f>
        <v>0</v>
      </c>
      <c r="U3289">
        <f>(T3289/'Exhaust Gas Math'!$B$14)+('Exhaust Gas Math'!$D$10)</f>
        <v>4.4059320573952224E-4</v>
      </c>
      <c r="V3289">
        <f>('Exhaust Gas Math'!$E$10*(2.53982214E-12*V3288^4 - 0.0000000071629564556*V3288^3 + 7.56281407226508E-06*V3288^2 - 0.00322508455050905*V3288 + 1.62997098133725)*$B$24+T3289*'Exhaust Gas Math'!$D$14*$B$23)/('Exhaust Gas Math'!$E$10*(2.53982214E-12*V3288^4 - 0.0000000071629564556*V3288^3 + 7.56281407226508E-06*V3288^2 - 0.00322508455050905*V3288 + 1.62997098133725)+T3289*'Exhaust Gas Math'!$D$14)</f>
        <v>1100</v>
      </c>
      <c r="W3289">
        <f>(353.3116967483*V3289^-1.0020802909)*('Exhaust Gas Math'!$E$10/(T3289+'Exhaust Gas Math'!$E$10))+(357.4500179626*V3289^-1.0038444015 )*(T3289/(T3289+'Exhaust Gas Math'!$E$10))</f>
        <v>0.31654710700089367</v>
      </c>
      <c r="X3289">
        <f t="shared" si="776"/>
        <v>0</v>
      </c>
      <c r="Y3289">
        <f t="shared" si="777"/>
        <v>101325</v>
      </c>
      <c r="Z3289">
        <f t="shared" si="778"/>
        <v>101325</v>
      </c>
    </row>
    <row r="3290" spans="5:26" x14ac:dyDescent="0.2">
      <c r="E3290">
        <f t="shared" si="780"/>
        <v>0.41062499999996865</v>
      </c>
      <c r="F3290">
        <f t="shared" si="781"/>
        <v>101325</v>
      </c>
      <c r="H3290">
        <f t="shared" si="779"/>
        <v>0.41062499999996865</v>
      </c>
      <c r="I3290">
        <f t="shared" si="767"/>
        <v>269.99999999849388</v>
      </c>
      <c r="J3290">
        <f t="shared" si="768"/>
        <v>3.1700000000832076E-2</v>
      </c>
      <c r="K3290">
        <f t="shared" si="769"/>
        <v>-26.556929898345718</v>
      </c>
      <c r="L3290">
        <f t="shared" si="770"/>
        <v>3.9769296294121147E-5</v>
      </c>
      <c r="M3290">
        <f>J3290/SQRT('Exhaust Gas Math'!$E$14*$B$21*$B$23)</f>
        <v>5.3815771655103979E-4</v>
      </c>
      <c r="N3290">
        <f t="shared" si="771"/>
        <v>4.5512549562698575E-2</v>
      </c>
      <c r="O3290">
        <f t="shared" si="772"/>
        <v>0</v>
      </c>
      <c r="P3290">
        <f t="shared" si="773"/>
        <v>0</v>
      </c>
      <c r="Q3290">
        <f>($B$16/2)*(COS((ACOS((2*'Intake Valve Fxn Scratch'!$B$1)/$B$16-1)/($B$17/2))*(I3290-($B$17/2)))+1)*P3290</f>
        <v>0</v>
      </c>
      <c r="R3290">
        <f t="shared" si="774"/>
        <v>0</v>
      </c>
      <c r="S3290">
        <f t="shared" si="775"/>
        <v>0</v>
      </c>
      <c r="T3290">
        <f>S3290*'Exhaust Gas Math'!$C$14</f>
        <v>0</v>
      </c>
      <c r="U3290">
        <f>(T3290/'Exhaust Gas Math'!$B$14)+('Exhaust Gas Math'!$D$10)</f>
        <v>4.4059320573952224E-4</v>
      </c>
      <c r="V3290">
        <f>('Exhaust Gas Math'!$E$10*(2.53982214E-12*V3289^4 - 0.0000000071629564556*V3289^3 + 7.56281407226508E-06*V3289^2 - 0.00322508455050905*V3289 + 1.62997098133725)*$B$24+T3290*'Exhaust Gas Math'!$D$14*$B$23)/('Exhaust Gas Math'!$E$10*(2.53982214E-12*V3289^4 - 0.0000000071629564556*V3289^3 + 7.56281407226508E-06*V3289^2 - 0.00322508455050905*V3289 + 1.62997098133725)+T3290*'Exhaust Gas Math'!$D$14)</f>
        <v>1100</v>
      </c>
      <c r="W3290">
        <f>(353.3116967483*V3290^-1.0020802909)*('Exhaust Gas Math'!$E$10/(T3290+'Exhaust Gas Math'!$E$10))+(357.4500179626*V3290^-1.0038444015 )*(T3290/(T3290+'Exhaust Gas Math'!$E$10))</f>
        <v>0.31654710700089367</v>
      </c>
      <c r="X3290">
        <f t="shared" si="776"/>
        <v>0</v>
      </c>
      <c r="Y3290">
        <f t="shared" si="777"/>
        <v>101325</v>
      </c>
      <c r="Z3290">
        <f t="shared" si="778"/>
        <v>101325</v>
      </c>
    </row>
    <row r="3291" spans="5:26" x14ac:dyDescent="0.2">
      <c r="E3291">
        <f t="shared" si="780"/>
        <v>0.41074999999996864</v>
      </c>
      <c r="F3291">
        <f t="shared" si="781"/>
        <v>101325</v>
      </c>
      <c r="H3291">
        <f t="shared" si="779"/>
        <v>0.41074999999996864</v>
      </c>
      <c r="I3291">
        <f t="shared" si="767"/>
        <v>275.99999999849388</v>
      </c>
      <c r="J3291">
        <f t="shared" si="768"/>
        <v>2.8386447715242433E-2</v>
      </c>
      <c r="K3291">
        <f t="shared" si="769"/>
        <v>-26.411448257737973</v>
      </c>
      <c r="L3291">
        <f t="shared" si="770"/>
        <v>3.9769296294121147E-5</v>
      </c>
      <c r="M3291">
        <f>J3291/SQRT('Exhaust Gas Math'!$E$14*$B$21*$B$23)</f>
        <v>4.8190491744572135E-4</v>
      </c>
      <c r="N3291">
        <f t="shared" si="771"/>
        <v>4.1037700629290963E-2</v>
      </c>
      <c r="O3291">
        <f t="shared" si="772"/>
        <v>0</v>
      </c>
      <c r="P3291">
        <f t="shared" si="773"/>
        <v>0</v>
      </c>
      <c r="Q3291">
        <f>($B$16/2)*(COS((ACOS((2*'Intake Valve Fxn Scratch'!$B$1)/$B$16-1)/($B$17/2))*(I3291-($B$17/2)))+1)*P3291</f>
        <v>0</v>
      </c>
      <c r="R3291">
        <f t="shared" si="774"/>
        <v>0</v>
      </c>
      <c r="S3291">
        <f t="shared" si="775"/>
        <v>0</v>
      </c>
      <c r="T3291">
        <f>S3291*'Exhaust Gas Math'!$C$14</f>
        <v>0</v>
      </c>
      <c r="U3291">
        <f>(T3291/'Exhaust Gas Math'!$B$14)+('Exhaust Gas Math'!$D$10)</f>
        <v>4.4059320573952224E-4</v>
      </c>
      <c r="V3291">
        <f>('Exhaust Gas Math'!$E$10*(2.53982214E-12*V3290^4 - 0.0000000071629564556*V3290^3 + 7.56281407226508E-06*V3290^2 - 0.00322508455050905*V3290 + 1.62997098133725)*$B$24+T3291*'Exhaust Gas Math'!$D$14*$B$23)/('Exhaust Gas Math'!$E$10*(2.53982214E-12*V3290^4 - 0.0000000071629564556*V3290^3 + 7.56281407226508E-06*V3290^2 - 0.00322508455050905*V3290 + 1.62997098133725)+T3291*'Exhaust Gas Math'!$D$14)</f>
        <v>1100</v>
      </c>
      <c r="W3291">
        <f>(353.3116967483*V3291^-1.0020802909)*('Exhaust Gas Math'!$E$10/(T3291+'Exhaust Gas Math'!$E$10))+(357.4500179626*V3291^-1.0038444015 )*(T3291/(T3291+'Exhaust Gas Math'!$E$10))</f>
        <v>0.31654710700089367</v>
      </c>
      <c r="X3291">
        <f t="shared" si="776"/>
        <v>0</v>
      </c>
      <c r="Y3291">
        <f t="shared" si="777"/>
        <v>101325</v>
      </c>
      <c r="Z3291">
        <f t="shared" si="778"/>
        <v>101325</v>
      </c>
    </row>
    <row r="3292" spans="5:26" x14ac:dyDescent="0.2">
      <c r="E3292">
        <f t="shared" si="780"/>
        <v>0.41087499999996863</v>
      </c>
      <c r="F3292">
        <f t="shared" si="781"/>
        <v>101325</v>
      </c>
      <c r="H3292">
        <f t="shared" si="779"/>
        <v>0.41087499999996863</v>
      </c>
      <c r="I3292">
        <f t="shared" si="767"/>
        <v>281.99999999849388</v>
      </c>
      <c r="J3292">
        <f t="shared" si="768"/>
        <v>2.5109199401891765E-2</v>
      </c>
      <c r="K3292">
        <f t="shared" si="769"/>
        <v>-25.976597263067813</v>
      </c>
      <c r="L3292">
        <f t="shared" si="770"/>
        <v>3.9769296294121147E-5</v>
      </c>
      <c r="M3292">
        <f>J3292/SQRT('Exhaust Gas Math'!$E$14*$B$21*$B$23)</f>
        <v>4.2626843577893116E-4</v>
      </c>
      <c r="N3292">
        <f t="shared" si="771"/>
        <v>3.6364153775837058E-2</v>
      </c>
      <c r="O3292">
        <f t="shared" si="772"/>
        <v>0</v>
      </c>
      <c r="P3292">
        <f t="shared" si="773"/>
        <v>0</v>
      </c>
      <c r="Q3292">
        <f>($B$16/2)*(COS((ACOS((2*'Intake Valve Fxn Scratch'!$B$1)/$B$16-1)/($B$17/2))*(I3292-($B$17/2)))+1)*P3292</f>
        <v>0</v>
      </c>
      <c r="R3292">
        <f t="shared" si="774"/>
        <v>0</v>
      </c>
      <c r="S3292">
        <f t="shared" si="775"/>
        <v>0</v>
      </c>
      <c r="T3292">
        <f>S3292*'Exhaust Gas Math'!$C$14</f>
        <v>0</v>
      </c>
      <c r="U3292">
        <f>(T3292/'Exhaust Gas Math'!$B$14)+('Exhaust Gas Math'!$D$10)</f>
        <v>4.4059320573952224E-4</v>
      </c>
      <c r="V3292">
        <f>('Exhaust Gas Math'!$E$10*(2.53982214E-12*V3291^4 - 0.0000000071629564556*V3291^3 + 7.56281407226508E-06*V3291^2 - 0.00322508455050905*V3291 + 1.62997098133725)*$B$24+T3292*'Exhaust Gas Math'!$D$14*$B$23)/('Exhaust Gas Math'!$E$10*(2.53982214E-12*V3291^4 - 0.0000000071629564556*V3291^3 + 7.56281407226508E-06*V3291^2 - 0.00322508455050905*V3291 + 1.62997098133725)+T3292*'Exhaust Gas Math'!$D$14)</f>
        <v>1100</v>
      </c>
      <c r="W3292">
        <f>(353.3116967483*V3292^-1.0020802909)*('Exhaust Gas Math'!$E$10/(T3292+'Exhaust Gas Math'!$E$10))+(357.4500179626*V3292^-1.0038444015 )*(T3292/(T3292+'Exhaust Gas Math'!$E$10))</f>
        <v>0.31654710700089367</v>
      </c>
      <c r="X3292">
        <f t="shared" si="776"/>
        <v>0</v>
      </c>
      <c r="Y3292">
        <f t="shared" si="777"/>
        <v>101325</v>
      </c>
      <c r="Z3292">
        <f t="shared" si="778"/>
        <v>101325</v>
      </c>
    </row>
    <row r="3293" spans="5:26" x14ac:dyDescent="0.2">
      <c r="E3293">
        <f t="shared" si="780"/>
        <v>0.41099999999996861</v>
      </c>
      <c r="F3293">
        <f t="shared" si="781"/>
        <v>101325</v>
      </c>
      <c r="H3293">
        <f t="shared" si="779"/>
        <v>0.41099999999996861</v>
      </c>
      <c r="I3293">
        <f t="shared" si="767"/>
        <v>287.99999999849388</v>
      </c>
      <c r="J3293">
        <f t="shared" si="768"/>
        <v>2.190416127910589E-2</v>
      </c>
      <c r="K3293">
        <f t="shared" si="769"/>
        <v>-25.257141232830797</v>
      </c>
      <c r="L3293">
        <f t="shared" si="770"/>
        <v>3.9769296294121147E-5</v>
      </c>
      <c r="M3293">
        <f>J3293/SQRT('Exhaust Gas Math'!$E$14*$B$21*$B$23)</f>
        <v>3.718578364864326E-4</v>
      </c>
      <c r="N3293">
        <f t="shared" si="771"/>
        <v>3.1616553881045555E-2</v>
      </c>
      <c r="O3293">
        <f t="shared" si="772"/>
        <v>0</v>
      </c>
      <c r="P3293">
        <f t="shared" si="773"/>
        <v>0</v>
      </c>
      <c r="Q3293">
        <f>($B$16/2)*(COS((ACOS((2*'Intake Valve Fxn Scratch'!$B$1)/$B$16-1)/($B$17/2))*(I3293-($B$17/2)))+1)*P3293</f>
        <v>0</v>
      </c>
      <c r="R3293">
        <f t="shared" si="774"/>
        <v>0</v>
      </c>
      <c r="S3293">
        <f t="shared" si="775"/>
        <v>0</v>
      </c>
      <c r="T3293">
        <f>S3293*'Exhaust Gas Math'!$C$14</f>
        <v>0</v>
      </c>
      <c r="U3293">
        <f>(T3293/'Exhaust Gas Math'!$B$14)+('Exhaust Gas Math'!$D$10)</f>
        <v>4.4059320573952224E-4</v>
      </c>
      <c r="V3293">
        <f>('Exhaust Gas Math'!$E$10*(2.53982214E-12*V3292^4 - 0.0000000071629564556*V3292^3 + 7.56281407226508E-06*V3292^2 - 0.00322508455050905*V3292 + 1.62997098133725)*$B$24+T3293*'Exhaust Gas Math'!$D$14*$B$23)/('Exhaust Gas Math'!$E$10*(2.53982214E-12*V3292^4 - 0.0000000071629564556*V3292^3 + 7.56281407226508E-06*V3292^2 - 0.00322508455050905*V3292 + 1.62997098133725)+T3293*'Exhaust Gas Math'!$D$14)</f>
        <v>1100</v>
      </c>
      <c r="W3293">
        <f>(353.3116967483*V3293^-1.0020802909)*('Exhaust Gas Math'!$E$10/(T3293+'Exhaust Gas Math'!$E$10))+(357.4500179626*V3293^-1.0038444015 )*(T3293/(T3293+'Exhaust Gas Math'!$E$10))</f>
        <v>0.31654710700089367</v>
      </c>
      <c r="X3293">
        <f t="shared" si="776"/>
        <v>0</v>
      </c>
      <c r="Y3293">
        <f t="shared" si="777"/>
        <v>101325</v>
      </c>
      <c r="Z3293">
        <f t="shared" si="778"/>
        <v>101325</v>
      </c>
    </row>
    <row r="3294" spans="5:26" x14ac:dyDescent="0.2">
      <c r="E3294">
        <f t="shared" si="780"/>
        <v>0.4111249999999686</v>
      </c>
      <c r="F3294">
        <f t="shared" si="781"/>
        <v>101325</v>
      </c>
      <c r="H3294">
        <f t="shared" si="779"/>
        <v>0.4111249999999686</v>
      </c>
      <c r="I3294">
        <f t="shared" si="767"/>
        <v>293.99999999849388</v>
      </c>
      <c r="J3294">
        <f t="shared" si="768"/>
        <v>1.8806448415258848E-2</v>
      </c>
      <c r="K3294">
        <f t="shared" si="769"/>
        <v>-24.260962677850827</v>
      </c>
      <c r="L3294">
        <f t="shared" si="770"/>
        <v>3.9769296294121147E-5</v>
      </c>
      <c r="M3294">
        <f>J3294/SQRT('Exhaust Gas Math'!$E$14*$B$21*$B$23)</f>
        <v>3.1926925348028283E-4</v>
      </c>
      <c r="N3294">
        <f t="shared" si="771"/>
        <v>2.6918663563765363E-2</v>
      </c>
      <c r="O3294">
        <f t="shared" si="772"/>
        <v>0</v>
      </c>
      <c r="P3294">
        <f t="shared" si="773"/>
        <v>0</v>
      </c>
      <c r="Q3294">
        <f>($B$16/2)*(COS((ACOS((2*'Intake Valve Fxn Scratch'!$B$1)/$B$16-1)/($B$17/2))*(I3294-($B$17/2)))+1)*P3294</f>
        <v>0</v>
      </c>
      <c r="R3294">
        <f t="shared" si="774"/>
        <v>0</v>
      </c>
      <c r="S3294">
        <f t="shared" si="775"/>
        <v>0</v>
      </c>
      <c r="T3294">
        <f>S3294*'Exhaust Gas Math'!$C$14</f>
        <v>0</v>
      </c>
      <c r="U3294">
        <f>(T3294/'Exhaust Gas Math'!$B$14)+('Exhaust Gas Math'!$D$10)</f>
        <v>4.4059320573952224E-4</v>
      </c>
      <c r="V3294">
        <f>('Exhaust Gas Math'!$E$10*(2.53982214E-12*V3293^4 - 0.0000000071629564556*V3293^3 + 7.56281407226508E-06*V3293^2 - 0.00322508455050905*V3293 + 1.62997098133725)*$B$24+T3294*'Exhaust Gas Math'!$D$14*$B$23)/('Exhaust Gas Math'!$E$10*(2.53982214E-12*V3293^4 - 0.0000000071629564556*V3293^3 + 7.56281407226508E-06*V3293^2 - 0.00322508455050905*V3293 + 1.62997098133725)+T3294*'Exhaust Gas Math'!$D$14)</f>
        <v>1100</v>
      </c>
      <c r="W3294">
        <f>(353.3116967483*V3294^-1.0020802909)*('Exhaust Gas Math'!$E$10/(T3294+'Exhaust Gas Math'!$E$10))+(357.4500179626*V3294^-1.0038444015 )*(T3294/(T3294+'Exhaust Gas Math'!$E$10))</f>
        <v>0.31654710700089367</v>
      </c>
      <c r="X3294">
        <f t="shared" si="776"/>
        <v>0</v>
      </c>
      <c r="Y3294">
        <f t="shared" si="777"/>
        <v>101325</v>
      </c>
      <c r="Z3294">
        <f t="shared" si="778"/>
        <v>101325</v>
      </c>
    </row>
    <row r="3295" spans="5:26" x14ac:dyDescent="0.2">
      <c r="E3295">
        <f t="shared" si="780"/>
        <v>0.41124999999996859</v>
      </c>
      <c r="F3295">
        <f t="shared" si="781"/>
        <v>101325</v>
      </c>
      <c r="H3295">
        <f t="shared" si="779"/>
        <v>0.41124999999996859</v>
      </c>
      <c r="I3295">
        <f t="shared" si="767"/>
        <v>299.99999999849388</v>
      </c>
      <c r="J3295">
        <f t="shared" si="768"/>
        <v>1.5850000000721686E-2</v>
      </c>
      <c r="K3295">
        <f t="shared" si="769"/>
        <v>-22.998975938838949</v>
      </c>
      <c r="L3295">
        <f t="shared" si="770"/>
        <v>3.9769296294121147E-5</v>
      </c>
      <c r="M3295">
        <f>J3295/SQRT('Exhaust Gas Math'!$E$14*$B$21*$B$23)</f>
        <v>2.6907885828070873E-4</v>
      </c>
      <c r="N3295">
        <f t="shared" si="771"/>
        <v>2.2387269430663829E-2</v>
      </c>
      <c r="O3295">
        <f t="shared" si="772"/>
        <v>0</v>
      </c>
      <c r="P3295">
        <f t="shared" si="773"/>
        <v>0</v>
      </c>
      <c r="Q3295">
        <f>($B$16/2)*(COS((ACOS((2*'Intake Valve Fxn Scratch'!$B$1)/$B$16-1)/($B$17/2))*(I3295-($B$17/2)))+1)*P3295</f>
        <v>0</v>
      </c>
      <c r="R3295">
        <f t="shared" si="774"/>
        <v>0</v>
      </c>
      <c r="S3295">
        <f t="shared" si="775"/>
        <v>0</v>
      </c>
      <c r="T3295">
        <f>S3295*'Exhaust Gas Math'!$C$14</f>
        <v>0</v>
      </c>
      <c r="U3295">
        <f>(T3295/'Exhaust Gas Math'!$B$14)+('Exhaust Gas Math'!$D$10)</f>
        <v>4.4059320573952224E-4</v>
      </c>
      <c r="V3295">
        <f>('Exhaust Gas Math'!$E$10*(2.53982214E-12*V3294^4 - 0.0000000071629564556*V3294^3 + 7.56281407226508E-06*V3294^2 - 0.00322508455050905*V3294 + 1.62997098133725)*$B$24+T3295*'Exhaust Gas Math'!$D$14*$B$23)/('Exhaust Gas Math'!$E$10*(2.53982214E-12*V3294^4 - 0.0000000071629564556*V3294^3 + 7.56281407226508E-06*V3294^2 - 0.00322508455050905*V3294 + 1.62997098133725)+T3295*'Exhaust Gas Math'!$D$14)</f>
        <v>1100</v>
      </c>
      <c r="W3295">
        <f>(353.3116967483*V3295^-1.0020802909)*('Exhaust Gas Math'!$E$10/(T3295+'Exhaust Gas Math'!$E$10))+(357.4500179626*V3295^-1.0038444015 )*(T3295/(T3295+'Exhaust Gas Math'!$E$10))</f>
        <v>0.31654710700089367</v>
      </c>
      <c r="X3295">
        <f t="shared" si="776"/>
        <v>0</v>
      </c>
      <c r="Y3295">
        <f t="shared" si="777"/>
        <v>101325</v>
      </c>
      <c r="Z3295">
        <f t="shared" si="778"/>
        <v>101325</v>
      </c>
    </row>
    <row r="3296" spans="5:26" x14ac:dyDescent="0.2">
      <c r="E3296">
        <f t="shared" si="780"/>
        <v>0.41137499999996857</v>
      </c>
      <c r="F3296">
        <f t="shared" si="781"/>
        <v>101325</v>
      </c>
      <c r="H3296">
        <f t="shared" si="779"/>
        <v>0.41137499999996857</v>
      </c>
      <c r="I3296">
        <f t="shared" si="767"/>
        <v>305.99999999849024</v>
      </c>
      <c r="J3296">
        <f t="shared" si="768"/>
        <v>1.3067207503003858E-2</v>
      </c>
      <c r="K3296">
        <f t="shared" si="769"/>
        <v>-21.485007606596842</v>
      </c>
      <c r="L3296">
        <f t="shared" si="770"/>
        <v>3.9769296294121147E-5</v>
      </c>
      <c r="M3296">
        <f>J3296/SQRT('Exhaust Gas Math'!$E$14*$B$21*$B$23)</f>
        <v>2.2183654736058629E-4</v>
      </c>
      <c r="N3296">
        <f t="shared" si="771"/>
        <v>1.8126827987253794E-2</v>
      </c>
      <c r="O3296">
        <f t="shared" si="772"/>
        <v>0</v>
      </c>
      <c r="P3296">
        <f t="shared" si="773"/>
        <v>0</v>
      </c>
      <c r="Q3296">
        <f>($B$16/2)*(COS((ACOS((2*'Intake Valve Fxn Scratch'!$B$1)/$B$16-1)/($B$17/2))*(I3296-($B$17/2)))+1)*P3296</f>
        <v>0</v>
      </c>
      <c r="R3296">
        <f t="shared" si="774"/>
        <v>0</v>
      </c>
      <c r="S3296">
        <f t="shared" si="775"/>
        <v>0</v>
      </c>
      <c r="T3296">
        <f>S3296*'Exhaust Gas Math'!$C$14</f>
        <v>0</v>
      </c>
      <c r="U3296">
        <f>(T3296/'Exhaust Gas Math'!$B$14)+('Exhaust Gas Math'!$D$10)</f>
        <v>4.4059320573952224E-4</v>
      </c>
      <c r="V3296">
        <f>('Exhaust Gas Math'!$E$10*(2.53982214E-12*V3295^4 - 0.0000000071629564556*V3295^3 + 7.56281407226508E-06*V3295^2 - 0.00322508455050905*V3295 + 1.62997098133725)*$B$24+T3296*'Exhaust Gas Math'!$D$14*$B$23)/('Exhaust Gas Math'!$E$10*(2.53982214E-12*V3295^4 - 0.0000000071629564556*V3295^3 + 7.56281407226508E-06*V3295^2 - 0.00322508455050905*V3295 + 1.62997098133725)+T3296*'Exhaust Gas Math'!$D$14)</f>
        <v>1100</v>
      </c>
      <c r="W3296">
        <f>(353.3116967483*V3296^-1.0020802909)*('Exhaust Gas Math'!$E$10/(T3296+'Exhaust Gas Math'!$E$10))+(357.4500179626*V3296^-1.0038444015 )*(T3296/(T3296+'Exhaust Gas Math'!$E$10))</f>
        <v>0.31654710700089367</v>
      </c>
      <c r="X3296">
        <f t="shared" si="776"/>
        <v>0</v>
      </c>
      <c r="Y3296">
        <f t="shared" si="777"/>
        <v>101325</v>
      </c>
      <c r="Z3296">
        <f t="shared" si="778"/>
        <v>101325</v>
      </c>
    </row>
    <row r="3297" spans="5:26" x14ac:dyDescent="0.2">
      <c r="E3297">
        <f t="shared" si="780"/>
        <v>0.41149999999996856</v>
      </c>
      <c r="F3297">
        <f t="shared" si="781"/>
        <v>101325</v>
      </c>
      <c r="H3297">
        <f t="shared" si="779"/>
        <v>0.41149999999996856</v>
      </c>
      <c r="I3297">
        <f t="shared" si="767"/>
        <v>311.99999999849024</v>
      </c>
      <c r="J3297">
        <f t="shared" si="768"/>
        <v>1.0488559779044122E-2</v>
      </c>
      <c r="K3297">
        <f t="shared" si="769"/>
        <v>-19.735645034989147</v>
      </c>
      <c r="L3297">
        <f t="shared" si="770"/>
        <v>3.9769296294121147E-5</v>
      </c>
      <c r="M3297">
        <f>J3297/SQRT('Exhaust Gas Math'!$E$14*$B$21*$B$23)</f>
        <v>1.7805991736439443E-4</v>
      </c>
      <c r="N3297">
        <f t="shared" si="771"/>
        <v>1.4225230309755314E-2</v>
      </c>
      <c r="O3297">
        <f t="shared" si="772"/>
        <v>0</v>
      </c>
      <c r="P3297">
        <f t="shared" si="773"/>
        <v>0</v>
      </c>
      <c r="Q3297">
        <f>($B$16/2)*(COS((ACOS((2*'Intake Valve Fxn Scratch'!$B$1)/$B$16-1)/($B$17/2))*(I3297-($B$17/2)))+1)*P3297</f>
        <v>0</v>
      </c>
      <c r="R3297">
        <f t="shared" si="774"/>
        <v>0</v>
      </c>
      <c r="S3297">
        <f t="shared" si="775"/>
        <v>0</v>
      </c>
      <c r="T3297">
        <f>S3297*'Exhaust Gas Math'!$C$14</f>
        <v>0</v>
      </c>
      <c r="U3297">
        <f>(T3297/'Exhaust Gas Math'!$B$14)+('Exhaust Gas Math'!$D$10)</f>
        <v>4.4059320573952224E-4</v>
      </c>
      <c r="V3297">
        <f>('Exhaust Gas Math'!$E$10*(2.53982214E-12*V3296^4 - 0.0000000071629564556*V3296^3 + 7.56281407226508E-06*V3296^2 - 0.00322508455050905*V3296 + 1.62997098133725)*$B$24+T3297*'Exhaust Gas Math'!$D$14*$B$23)/('Exhaust Gas Math'!$E$10*(2.53982214E-12*V3296^4 - 0.0000000071629564556*V3296^3 + 7.56281407226508E-06*V3296^2 - 0.00322508455050905*V3296 + 1.62997098133725)+T3297*'Exhaust Gas Math'!$D$14)</f>
        <v>1100</v>
      </c>
      <c r="W3297">
        <f>(353.3116967483*V3297^-1.0020802909)*('Exhaust Gas Math'!$E$10/(T3297+'Exhaust Gas Math'!$E$10))+(357.4500179626*V3297^-1.0038444015 )*(T3297/(T3297+'Exhaust Gas Math'!$E$10))</f>
        <v>0.31654710700089367</v>
      </c>
      <c r="X3297">
        <f t="shared" si="776"/>
        <v>0</v>
      </c>
      <c r="Y3297">
        <f t="shared" si="777"/>
        <v>101325</v>
      </c>
      <c r="Z3297">
        <f t="shared" si="778"/>
        <v>101325</v>
      </c>
    </row>
    <row r="3298" spans="5:26" x14ac:dyDescent="0.2">
      <c r="E3298">
        <f t="shared" si="780"/>
        <v>0.41162499999996854</v>
      </c>
      <c r="F3298">
        <f t="shared" si="781"/>
        <v>101325</v>
      </c>
      <c r="H3298">
        <f t="shared" si="779"/>
        <v>0.41162499999996854</v>
      </c>
      <c r="I3298">
        <f t="shared" si="767"/>
        <v>317.99999999849024</v>
      </c>
      <c r="J3298">
        <f t="shared" si="768"/>
        <v>8.1423090329256799E-3</v>
      </c>
      <c r="K3298">
        <f t="shared" si="769"/>
        <v>-17.770054606429941</v>
      </c>
      <c r="L3298">
        <f t="shared" si="770"/>
        <v>3.9769296294121147E-5</v>
      </c>
      <c r="M3298">
        <f>J3298/SQRT('Exhaust Gas Math'!$E$14*$B$21*$B$23)</f>
        <v>1.3822859421126727E-4</v>
      </c>
      <c r="N3298">
        <f t="shared" si="771"/>
        <v>1.0750931842330107E-2</v>
      </c>
      <c r="O3298">
        <f t="shared" si="772"/>
        <v>0</v>
      </c>
      <c r="P3298">
        <f t="shared" si="773"/>
        <v>0</v>
      </c>
      <c r="Q3298">
        <f>($B$16/2)*(COS((ACOS((2*'Intake Valve Fxn Scratch'!$B$1)/$B$16-1)/($B$17/2))*(I3298-($B$17/2)))+1)*P3298</f>
        <v>0</v>
      </c>
      <c r="R3298">
        <f t="shared" si="774"/>
        <v>0</v>
      </c>
      <c r="S3298">
        <f t="shared" si="775"/>
        <v>0</v>
      </c>
      <c r="T3298">
        <f>S3298*'Exhaust Gas Math'!$C$14</f>
        <v>0</v>
      </c>
      <c r="U3298">
        <f>(T3298/'Exhaust Gas Math'!$B$14)+('Exhaust Gas Math'!$D$10)</f>
        <v>4.4059320573952224E-4</v>
      </c>
      <c r="V3298">
        <f>('Exhaust Gas Math'!$E$10*(2.53982214E-12*V3297^4 - 0.0000000071629564556*V3297^3 + 7.56281407226508E-06*V3297^2 - 0.00322508455050905*V3297 + 1.62997098133725)*$B$24+T3298*'Exhaust Gas Math'!$D$14*$B$23)/('Exhaust Gas Math'!$E$10*(2.53982214E-12*V3297^4 - 0.0000000071629564556*V3297^3 + 7.56281407226508E-06*V3297^2 - 0.00322508455050905*V3297 + 1.62997098133725)+T3298*'Exhaust Gas Math'!$D$14)</f>
        <v>1100</v>
      </c>
      <c r="W3298">
        <f>(353.3116967483*V3298^-1.0020802909)*('Exhaust Gas Math'!$E$10/(T3298+'Exhaust Gas Math'!$E$10))+(357.4500179626*V3298^-1.0038444015 )*(T3298/(T3298+'Exhaust Gas Math'!$E$10))</f>
        <v>0.31654710700089367</v>
      </c>
      <c r="X3298">
        <f t="shared" si="776"/>
        <v>0</v>
      </c>
      <c r="Y3298">
        <f t="shared" si="777"/>
        <v>101325</v>
      </c>
      <c r="Z3298">
        <f t="shared" si="778"/>
        <v>101325</v>
      </c>
    </row>
    <row r="3299" spans="5:26" x14ac:dyDescent="0.2">
      <c r="E3299">
        <f t="shared" si="780"/>
        <v>0.41174999999996853</v>
      </c>
      <c r="F3299">
        <f t="shared" si="781"/>
        <v>101325</v>
      </c>
      <c r="H3299">
        <f t="shared" si="779"/>
        <v>0.41174999999996853</v>
      </c>
      <c r="I3299">
        <f t="shared" si="767"/>
        <v>323.99999999849024</v>
      </c>
      <c r="J3299">
        <f t="shared" si="768"/>
        <v>6.0541612788050023E-3</v>
      </c>
      <c r="K3299">
        <f t="shared" si="769"/>
        <v>-15.609771740978632</v>
      </c>
      <c r="L3299">
        <f t="shared" si="770"/>
        <v>3.9769296294121147E-5</v>
      </c>
      <c r="M3299">
        <f>J3299/SQRT('Exhaust Gas Math'!$E$14*$B$21*$B$23)</f>
        <v>1.027789782128676E-4</v>
      </c>
      <c r="N3299">
        <f t="shared" si="771"/>
        <v>7.7515449038683647E-3</v>
      </c>
      <c r="O3299">
        <f t="shared" si="772"/>
        <v>0</v>
      </c>
      <c r="P3299">
        <f t="shared" si="773"/>
        <v>0</v>
      </c>
      <c r="Q3299">
        <f>($B$16/2)*(COS((ACOS((2*'Intake Valve Fxn Scratch'!$B$1)/$B$16-1)/($B$17/2))*(I3299-($B$17/2)))+1)*P3299</f>
        <v>0</v>
      </c>
      <c r="R3299">
        <f t="shared" si="774"/>
        <v>0</v>
      </c>
      <c r="S3299">
        <f t="shared" si="775"/>
        <v>0</v>
      </c>
      <c r="T3299">
        <f>S3299*'Exhaust Gas Math'!$C$14</f>
        <v>0</v>
      </c>
      <c r="U3299">
        <f>(T3299/'Exhaust Gas Math'!$B$14)+('Exhaust Gas Math'!$D$10)</f>
        <v>4.4059320573952224E-4</v>
      </c>
      <c r="V3299">
        <f>('Exhaust Gas Math'!$E$10*(2.53982214E-12*V3298^4 - 0.0000000071629564556*V3298^3 + 7.56281407226508E-06*V3298^2 - 0.00322508455050905*V3298 + 1.62997098133725)*$B$24+T3299*'Exhaust Gas Math'!$D$14*$B$23)/('Exhaust Gas Math'!$E$10*(2.53982214E-12*V3298^4 - 0.0000000071629564556*V3298^3 + 7.56281407226508E-06*V3298^2 - 0.00322508455050905*V3298 + 1.62997098133725)+T3299*'Exhaust Gas Math'!$D$14)</f>
        <v>1100</v>
      </c>
      <c r="W3299">
        <f>(353.3116967483*V3299^-1.0020802909)*('Exhaust Gas Math'!$E$10/(T3299+'Exhaust Gas Math'!$E$10))+(357.4500179626*V3299^-1.0038444015 )*(T3299/(T3299+'Exhaust Gas Math'!$E$10))</f>
        <v>0.31654710700089367</v>
      </c>
      <c r="X3299">
        <f t="shared" si="776"/>
        <v>0</v>
      </c>
      <c r="Y3299">
        <f t="shared" si="777"/>
        <v>101325</v>
      </c>
      <c r="Z3299">
        <f t="shared" si="778"/>
        <v>101325</v>
      </c>
    </row>
    <row r="3300" spans="5:26" x14ac:dyDescent="0.2">
      <c r="E3300">
        <f t="shared" si="780"/>
        <v>0.41187499999996852</v>
      </c>
      <c r="F3300">
        <f t="shared" si="781"/>
        <v>101325</v>
      </c>
      <c r="H3300">
        <f t="shared" si="779"/>
        <v>0.41187499999996852</v>
      </c>
      <c r="I3300">
        <f t="shared" si="767"/>
        <v>329.99999999849024</v>
      </c>
      <c r="J3300">
        <f t="shared" si="768"/>
        <v>4.2469947004514889E-3</v>
      </c>
      <c r="K3300">
        <f t="shared" si="769"/>
        <v>-13.27846494977968</v>
      </c>
      <c r="L3300">
        <f t="shared" si="770"/>
        <v>3.9769296294121147E-5</v>
      </c>
      <c r="M3300">
        <f>J3300/SQRT('Exhaust Gas Math'!$E$14*$B$21*$B$23)</f>
        <v>7.2099462780421083E-5</v>
      </c>
      <c r="N3300">
        <f t="shared" si="771"/>
        <v>5.2538472650047394E-3</v>
      </c>
      <c r="O3300">
        <f t="shared" si="772"/>
        <v>0</v>
      </c>
      <c r="P3300">
        <f t="shared" si="773"/>
        <v>0</v>
      </c>
      <c r="Q3300">
        <f>($B$16/2)*(COS((ACOS((2*'Intake Valve Fxn Scratch'!$B$1)/$B$16-1)/($B$17/2))*(I3300-($B$17/2)))+1)*P3300</f>
        <v>0</v>
      </c>
      <c r="R3300">
        <f t="shared" si="774"/>
        <v>0</v>
      </c>
      <c r="S3300">
        <f t="shared" si="775"/>
        <v>0</v>
      </c>
      <c r="T3300">
        <f>S3300*'Exhaust Gas Math'!$C$14</f>
        <v>0</v>
      </c>
      <c r="U3300">
        <f>(T3300/'Exhaust Gas Math'!$B$14)+('Exhaust Gas Math'!$D$10)</f>
        <v>4.4059320573952224E-4</v>
      </c>
      <c r="V3300">
        <f>('Exhaust Gas Math'!$E$10*(2.53982214E-12*V3299^4 - 0.0000000071629564556*V3299^3 + 7.56281407226508E-06*V3299^2 - 0.00322508455050905*V3299 + 1.62997098133725)*$B$24+T3300*'Exhaust Gas Math'!$D$14*$B$23)/('Exhaust Gas Math'!$E$10*(2.53982214E-12*V3299^4 - 0.0000000071629564556*V3299^3 + 7.56281407226508E-06*V3299^2 - 0.00322508455050905*V3299 + 1.62997098133725)+T3300*'Exhaust Gas Math'!$D$14)</f>
        <v>1100</v>
      </c>
      <c r="W3300">
        <f>(353.3116967483*V3300^-1.0020802909)*('Exhaust Gas Math'!$E$10/(T3300+'Exhaust Gas Math'!$E$10))+(357.4500179626*V3300^-1.0038444015 )*(T3300/(T3300+'Exhaust Gas Math'!$E$10))</f>
        <v>0.31654710700089367</v>
      </c>
      <c r="X3300">
        <f t="shared" si="776"/>
        <v>0</v>
      </c>
      <c r="Y3300">
        <f t="shared" si="777"/>
        <v>101325</v>
      </c>
      <c r="Z3300">
        <f t="shared" si="778"/>
        <v>101325</v>
      </c>
    </row>
    <row r="3301" spans="5:26" x14ac:dyDescent="0.2">
      <c r="E3301">
        <f t="shared" si="780"/>
        <v>0.4119999999999685</v>
      </c>
      <c r="F3301">
        <f t="shared" si="781"/>
        <v>101325</v>
      </c>
      <c r="H3301">
        <f t="shared" si="779"/>
        <v>0.4119999999999685</v>
      </c>
      <c r="I3301">
        <f t="shared" si="767"/>
        <v>335.9999999984866</v>
      </c>
      <c r="J3301">
        <f t="shared" si="768"/>
        <v>2.7406089930695522E-3</v>
      </c>
      <c r="K3301">
        <f t="shared" si="769"/>
        <v>-10.801676517892247</v>
      </c>
      <c r="L3301">
        <f t="shared" si="770"/>
        <v>3.9769296294121147E-5</v>
      </c>
      <c r="M3301">
        <f>J3301/SQRT('Exhaust Gas Math'!$E$14*$B$21*$B$23)</f>
        <v>4.6526179105073859E-5</v>
      </c>
      <c r="N3301">
        <f t="shared" si="771"/>
        <v>3.2650381169532609E-3</v>
      </c>
      <c r="O3301">
        <f t="shared" si="772"/>
        <v>0</v>
      </c>
      <c r="P3301">
        <f t="shared" si="773"/>
        <v>0</v>
      </c>
      <c r="Q3301">
        <f>($B$16/2)*(COS((ACOS((2*'Intake Valve Fxn Scratch'!$B$1)/$B$16-1)/($B$17/2))*(I3301-($B$17/2)))+1)*P3301</f>
        <v>0</v>
      </c>
      <c r="R3301">
        <f t="shared" si="774"/>
        <v>0</v>
      </c>
      <c r="S3301">
        <f t="shared" si="775"/>
        <v>0</v>
      </c>
      <c r="T3301">
        <f>S3301*'Exhaust Gas Math'!$C$14</f>
        <v>0</v>
      </c>
      <c r="U3301">
        <f>(T3301/'Exhaust Gas Math'!$B$14)+('Exhaust Gas Math'!$D$10)</f>
        <v>4.4059320573952224E-4</v>
      </c>
      <c r="V3301">
        <f>('Exhaust Gas Math'!$E$10*(2.53982214E-12*V3300^4 - 0.0000000071629564556*V3300^3 + 7.56281407226508E-06*V3300^2 - 0.00322508455050905*V3300 + 1.62997098133725)*$B$24+T3301*'Exhaust Gas Math'!$D$14*$B$23)/('Exhaust Gas Math'!$E$10*(2.53982214E-12*V3300^4 - 0.0000000071629564556*V3300^3 + 7.56281407226508E-06*V3300^2 - 0.00322508455050905*V3300 + 1.62997098133725)+T3301*'Exhaust Gas Math'!$D$14)</f>
        <v>1100</v>
      </c>
      <c r="W3301">
        <f>(353.3116967483*V3301^-1.0020802909)*('Exhaust Gas Math'!$E$10/(T3301+'Exhaust Gas Math'!$E$10))+(357.4500179626*V3301^-1.0038444015 )*(T3301/(T3301+'Exhaust Gas Math'!$E$10))</f>
        <v>0.31654710700089367</v>
      </c>
      <c r="X3301">
        <f t="shared" si="776"/>
        <v>0</v>
      </c>
      <c r="Y3301">
        <f t="shared" si="777"/>
        <v>101325</v>
      </c>
      <c r="Z3301">
        <f t="shared" si="778"/>
        <v>101325</v>
      </c>
    </row>
    <row r="3302" spans="5:26" x14ac:dyDescent="0.2">
      <c r="E3302">
        <f t="shared" si="780"/>
        <v>0.41212499999996849</v>
      </c>
      <c r="F3302">
        <f t="shared" si="781"/>
        <v>101325</v>
      </c>
      <c r="H3302">
        <f t="shared" si="779"/>
        <v>0.41212499999996849</v>
      </c>
      <c r="I3302">
        <f t="shared" si="767"/>
        <v>341.9999999984866</v>
      </c>
      <c r="J3302">
        <f t="shared" si="768"/>
        <v>1.5515084337018037E-3</v>
      </c>
      <c r="K3302">
        <f t="shared" si="769"/>
        <v>-8.2065426576786251</v>
      </c>
      <c r="L3302">
        <f t="shared" si="770"/>
        <v>3.9769296294121147E-5</v>
      </c>
      <c r="M3302">
        <f>J3302/SQRT('Exhaust Gas Math'!$E$14*$B$21*$B$23)</f>
        <v>2.6339313434344688E-5</v>
      </c>
      <c r="N3302">
        <f t="shared" si="771"/>
        <v>1.7749850517359278E-3</v>
      </c>
      <c r="O3302">
        <f t="shared" si="772"/>
        <v>0</v>
      </c>
      <c r="P3302">
        <f t="shared" si="773"/>
        <v>0</v>
      </c>
      <c r="Q3302">
        <f>($B$16/2)*(COS((ACOS((2*'Intake Valve Fxn Scratch'!$B$1)/$B$16-1)/($B$17/2))*(I3302-($B$17/2)))+1)*P3302</f>
        <v>0</v>
      </c>
      <c r="R3302">
        <f t="shared" si="774"/>
        <v>0</v>
      </c>
      <c r="S3302">
        <f t="shared" si="775"/>
        <v>0</v>
      </c>
      <c r="T3302">
        <f>S3302*'Exhaust Gas Math'!$C$14</f>
        <v>0</v>
      </c>
      <c r="U3302">
        <f>(T3302/'Exhaust Gas Math'!$B$14)+('Exhaust Gas Math'!$D$10)</f>
        <v>4.4059320573952224E-4</v>
      </c>
      <c r="V3302">
        <f>('Exhaust Gas Math'!$E$10*(2.53982214E-12*V3301^4 - 0.0000000071629564556*V3301^3 + 7.56281407226508E-06*V3301^2 - 0.00322508455050905*V3301 + 1.62997098133725)*$B$24+T3302*'Exhaust Gas Math'!$D$14*$B$23)/('Exhaust Gas Math'!$E$10*(2.53982214E-12*V3301^4 - 0.0000000071629564556*V3301^3 + 7.56281407226508E-06*V3301^2 - 0.00322508455050905*V3301 + 1.62997098133725)+T3302*'Exhaust Gas Math'!$D$14)</f>
        <v>1100</v>
      </c>
      <c r="W3302">
        <f>(353.3116967483*V3302^-1.0020802909)*('Exhaust Gas Math'!$E$10/(T3302+'Exhaust Gas Math'!$E$10))+(357.4500179626*V3302^-1.0038444015 )*(T3302/(T3302+'Exhaust Gas Math'!$E$10))</f>
        <v>0.31654710700089367</v>
      </c>
      <c r="X3302">
        <f t="shared" si="776"/>
        <v>0</v>
      </c>
      <c r="Y3302">
        <f t="shared" si="777"/>
        <v>101325</v>
      </c>
      <c r="Z3302">
        <f t="shared" si="778"/>
        <v>101325</v>
      </c>
    </row>
    <row r="3303" spans="5:26" x14ac:dyDescent="0.2">
      <c r="E3303">
        <f t="shared" si="780"/>
        <v>0.41224999999996847</v>
      </c>
      <c r="F3303">
        <f t="shared" si="781"/>
        <v>101325</v>
      </c>
      <c r="H3303">
        <f t="shared" si="779"/>
        <v>0.41224999999996847</v>
      </c>
      <c r="I3303">
        <f t="shared" si="767"/>
        <v>347.9999999984866</v>
      </c>
      <c r="J3303">
        <f t="shared" si="768"/>
        <v>6.9272105691233973E-4</v>
      </c>
      <c r="K3303">
        <f t="shared" si="769"/>
        <v>-5.5214961987794711</v>
      </c>
      <c r="L3303">
        <f t="shared" si="770"/>
        <v>3.9769296294121147E-5</v>
      </c>
      <c r="M3303">
        <f>J3303/SQRT('Exhaust Gas Math'!$E$14*$B$21*$B$23)</f>
        <v>1.1760037292901652E-5</v>
      </c>
      <c r="N3303">
        <f t="shared" si="771"/>
        <v>7.5915782838965537E-4</v>
      </c>
      <c r="O3303">
        <f t="shared" si="772"/>
        <v>0</v>
      </c>
      <c r="P3303">
        <f t="shared" si="773"/>
        <v>0</v>
      </c>
      <c r="Q3303">
        <f>($B$16/2)*(COS((ACOS((2*'Intake Valve Fxn Scratch'!$B$1)/$B$16-1)/($B$17/2))*(I3303-($B$17/2)))+1)*P3303</f>
        <v>0</v>
      </c>
      <c r="R3303">
        <f t="shared" si="774"/>
        <v>0</v>
      </c>
      <c r="S3303">
        <f t="shared" si="775"/>
        <v>0</v>
      </c>
      <c r="T3303">
        <f>S3303*'Exhaust Gas Math'!$C$14</f>
        <v>0</v>
      </c>
      <c r="U3303">
        <f>(T3303/'Exhaust Gas Math'!$B$14)+('Exhaust Gas Math'!$D$10)</f>
        <v>4.4059320573952224E-4</v>
      </c>
      <c r="V3303">
        <f>('Exhaust Gas Math'!$E$10*(2.53982214E-12*V3302^4 - 0.0000000071629564556*V3302^3 + 7.56281407226508E-06*V3302^2 - 0.00322508455050905*V3302 + 1.62997098133725)*$B$24+T3303*'Exhaust Gas Math'!$D$14*$B$23)/('Exhaust Gas Math'!$E$10*(2.53982214E-12*V3302^4 - 0.0000000071629564556*V3302^3 + 7.56281407226508E-06*V3302^2 - 0.00322508455050905*V3302 + 1.62997098133725)+T3303*'Exhaust Gas Math'!$D$14)</f>
        <v>1100</v>
      </c>
      <c r="W3303">
        <f>(353.3116967483*V3303^-1.0020802909)*('Exhaust Gas Math'!$E$10/(T3303+'Exhaust Gas Math'!$E$10))+(357.4500179626*V3303^-1.0038444015 )*(T3303/(T3303+'Exhaust Gas Math'!$E$10))</f>
        <v>0.31654710700089367</v>
      </c>
      <c r="X3303">
        <f t="shared" si="776"/>
        <v>0</v>
      </c>
      <c r="Y3303">
        <f t="shared" si="777"/>
        <v>101325</v>
      </c>
      <c r="Z3303">
        <f t="shared" si="778"/>
        <v>101325</v>
      </c>
    </row>
    <row r="3304" spans="5:26" x14ac:dyDescent="0.2">
      <c r="E3304">
        <f t="shared" si="780"/>
        <v>0.41237499999996846</v>
      </c>
      <c r="F3304">
        <f t="shared" si="781"/>
        <v>101325</v>
      </c>
      <c r="H3304">
        <f t="shared" si="779"/>
        <v>0.41237499999996846</v>
      </c>
      <c r="I3304">
        <f t="shared" si="767"/>
        <v>353.9999999984866</v>
      </c>
      <c r="J3304">
        <f t="shared" si="768"/>
        <v>1.7365591691315824E-4</v>
      </c>
      <c r="K3304">
        <f t="shared" si="769"/>
        <v>-2.7759550720776733</v>
      </c>
      <c r="L3304">
        <f t="shared" si="770"/>
        <v>3.9769296294121147E-5</v>
      </c>
      <c r="M3304">
        <f>J3304/SQRT('Exhaust Gas Math'!$E$14*$B$21*$B$23)</f>
        <v>2.9480842810444572E-6</v>
      </c>
      <c r="N3304">
        <f t="shared" si="771"/>
        <v>1.8193581056518554E-4</v>
      </c>
      <c r="O3304">
        <f t="shared" si="772"/>
        <v>0</v>
      </c>
      <c r="P3304">
        <f t="shared" si="773"/>
        <v>0</v>
      </c>
      <c r="Q3304">
        <f>($B$16/2)*(COS((ACOS((2*'Intake Valve Fxn Scratch'!$B$1)/$B$16-1)/($B$17/2))*(I3304-($B$17/2)))+1)*P3304</f>
        <v>0</v>
      </c>
      <c r="R3304">
        <f t="shared" si="774"/>
        <v>0</v>
      </c>
      <c r="S3304">
        <f t="shared" si="775"/>
        <v>0</v>
      </c>
      <c r="T3304">
        <f>S3304*'Exhaust Gas Math'!$C$14</f>
        <v>0</v>
      </c>
      <c r="U3304">
        <f>(T3304/'Exhaust Gas Math'!$B$14)+('Exhaust Gas Math'!$D$10)</f>
        <v>4.4059320573952224E-4</v>
      </c>
      <c r="V3304">
        <f>('Exhaust Gas Math'!$E$10*(2.53982214E-12*V3303^4 - 0.0000000071629564556*V3303^3 + 7.56281407226508E-06*V3303^2 - 0.00322508455050905*V3303 + 1.62997098133725)*$B$24+T3304*'Exhaust Gas Math'!$D$14*$B$23)/('Exhaust Gas Math'!$E$10*(2.53982214E-12*V3303^4 - 0.0000000071629564556*V3303^3 + 7.56281407226508E-06*V3303^2 - 0.00322508455050905*V3303 + 1.62997098133725)+T3304*'Exhaust Gas Math'!$D$14)</f>
        <v>1100</v>
      </c>
      <c r="W3304">
        <f>(353.3116967483*V3304^-1.0020802909)*('Exhaust Gas Math'!$E$10/(T3304+'Exhaust Gas Math'!$E$10))+(357.4500179626*V3304^-1.0038444015 )*(T3304/(T3304+'Exhaust Gas Math'!$E$10))</f>
        <v>0.31654710700089367</v>
      </c>
      <c r="X3304">
        <f t="shared" si="776"/>
        <v>0</v>
      </c>
      <c r="Y3304">
        <f t="shared" si="777"/>
        <v>101325</v>
      </c>
      <c r="Z3304">
        <f t="shared" si="778"/>
        <v>101325</v>
      </c>
    </row>
    <row r="3305" spans="5:26" x14ac:dyDescent="0.2">
      <c r="E3305">
        <f t="shared" si="780"/>
        <v>0.41249999999996845</v>
      </c>
      <c r="F3305">
        <f t="shared" si="781"/>
        <v>101325</v>
      </c>
      <c r="H3305">
        <f t="shared" si="779"/>
        <v>0.41249999999996845</v>
      </c>
      <c r="I3305">
        <f t="shared" si="767"/>
        <v>359.9999999984866</v>
      </c>
      <c r="J3305">
        <f t="shared" si="768"/>
        <v>0</v>
      </c>
      <c r="K3305">
        <f t="shared" si="769"/>
        <v>-7.0174961377823534E-10</v>
      </c>
      <c r="L3305">
        <f t="shared" si="770"/>
        <v>3.9769296294121147E-5</v>
      </c>
      <c r="M3305">
        <f>J3305/SQRT('Exhaust Gas Math'!$E$14*$B$21*$B$23)</f>
        <v>0</v>
      </c>
      <c r="N3305">
        <f t="shared" si="771"/>
        <v>0</v>
      </c>
      <c r="O3305">
        <f t="shared" si="772"/>
        <v>0</v>
      </c>
      <c r="P3305">
        <f t="shared" si="773"/>
        <v>0</v>
      </c>
      <c r="Q3305">
        <f>($B$16/2)*(COS((ACOS((2*'Intake Valve Fxn Scratch'!$B$1)/$B$16-1)/($B$17/2))*(I3305-($B$17/2)))+1)*P3305</f>
        <v>0</v>
      </c>
      <c r="R3305">
        <f t="shared" si="774"/>
        <v>0</v>
      </c>
      <c r="S3305">
        <f t="shared" si="775"/>
        <v>0</v>
      </c>
      <c r="T3305">
        <f>S3305*'Exhaust Gas Math'!$C$14</f>
        <v>0</v>
      </c>
      <c r="U3305">
        <f>(T3305/'Exhaust Gas Math'!$B$14)+('Exhaust Gas Math'!$D$10)</f>
        <v>4.4059320573952224E-4</v>
      </c>
      <c r="V3305">
        <f>('Exhaust Gas Math'!$E$10*(2.53982214E-12*V3304^4 - 0.0000000071629564556*V3304^3 + 7.56281407226508E-06*V3304^2 - 0.00322508455050905*V3304 + 1.62997098133725)*$B$24+T3305*'Exhaust Gas Math'!$D$14*$B$23)/('Exhaust Gas Math'!$E$10*(2.53982214E-12*V3304^4 - 0.0000000071629564556*V3304^3 + 7.56281407226508E-06*V3304^2 - 0.00322508455050905*V3304 + 1.62997098133725)+T3305*'Exhaust Gas Math'!$D$14)</f>
        <v>1100</v>
      </c>
      <c r="W3305">
        <f>(353.3116967483*V3305^-1.0020802909)*('Exhaust Gas Math'!$E$10/(T3305+'Exhaust Gas Math'!$E$10))+(357.4500179626*V3305^-1.0038444015 )*(T3305/(T3305+'Exhaust Gas Math'!$E$10))</f>
        <v>0.31654710700089367</v>
      </c>
      <c r="X3305">
        <f t="shared" si="776"/>
        <v>0</v>
      </c>
      <c r="Y3305">
        <f t="shared" si="777"/>
        <v>101325</v>
      </c>
      <c r="Z3305">
        <f t="shared" si="778"/>
        <v>101325</v>
      </c>
    </row>
    <row r="3306" spans="5:26" x14ac:dyDescent="0.2">
      <c r="E3306">
        <f t="shared" si="780"/>
        <v>0.41262499999996843</v>
      </c>
      <c r="F3306">
        <f t="shared" si="781"/>
        <v>101325</v>
      </c>
      <c r="H3306">
        <f t="shared" si="779"/>
        <v>0.41262499999996843</v>
      </c>
      <c r="I3306">
        <f t="shared" si="767"/>
        <v>365.9999999984866</v>
      </c>
      <c r="J3306">
        <f t="shared" si="768"/>
        <v>1.7365591673822872E-4</v>
      </c>
      <c r="K3306">
        <f t="shared" si="769"/>
        <v>2.7759550706833642</v>
      </c>
      <c r="L3306">
        <f t="shared" si="770"/>
        <v>3.9769296294121147E-5</v>
      </c>
      <c r="M3306">
        <f>J3306/SQRT('Exhaust Gas Math'!$E$14*$B$21*$B$23)</f>
        <v>2.9480842780747516E-6</v>
      </c>
      <c r="N3306">
        <f t="shared" si="771"/>
        <v>1.6556832801625093E-4</v>
      </c>
      <c r="O3306">
        <f t="shared" si="772"/>
        <v>0</v>
      </c>
      <c r="P3306">
        <f t="shared" si="773"/>
        <v>0</v>
      </c>
      <c r="Q3306">
        <f>($B$16/2)*(COS((ACOS((2*'Intake Valve Fxn Scratch'!$B$1)/$B$16-1)/($B$17/2))*(I3306-($B$17/2)))+1)*P3306</f>
        <v>0</v>
      </c>
      <c r="R3306">
        <f t="shared" si="774"/>
        <v>0</v>
      </c>
      <c r="S3306">
        <f t="shared" si="775"/>
        <v>0</v>
      </c>
      <c r="T3306">
        <f>S3306*'Exhaust Gas Math'!$C$14</f>
        <v>0</v>
      </c>
      <c r="U3306">
        <f>(T3306/'Exhaust Gas Math'!$B$14)+('Exhaust Gas Math'!$D$10)</f>
        <v>4.4059320573952224E-4</v>
      </c>
      <c r="V3306">
        <f>('Exhaust Gas Math'!$E$10*(2.53982214E-12*V3305^4 - 0.0000000071629564556*V3305^3 + 7.56281407226508E-06*V3305^2 - 0.00322508455050905*V3305 + 1.62997098133725)*$B$24+T3306*'Exhaust Gas Math'!$D$14*$B$23)/('Exhaust Gas Math'!$E$10*(2.53982214E-12*V3305^4 - 0.0000000071629564556*V3305^3 + 7.56281407226508E-06*V3305^2 - 0.00322508455050905*V3305 + 1.62997098133725)+T3306*'Exhaust Gas Math'!$D$14)</f>
        <v>1100</v>
      </c>
      <c r="W3306">
        <f>(353.3116967483*V3306^-1.0020802909)*('Exhaust Gas Math'!$E$10/(T3306+'Exhaust Gas Math'!$E$10))+(357.4500179626*V3306^-1.0038444015 )*(T3306/(T3306+'Exhaust Gas Math'!$E$10))</f>
        <v>0.31654710700089367</v>
      </c>
      <c r="X3306">
        <f t="shared" si="776"/>
        <v>0</v>
      </c>
      <c r="Y3306">
        <f t="shared" si="777"/>
        <v>101325</v>
      </c>
      <c r="Z3306">
        <f t="shared" si="778"/>
        <v>101325</v>
      </c>
    </row>
    <row r="3307" spans="5:26" x14ac:dyDescent="0.2">
      <c r="E3307">
        <f t="shared" si="780"/>
        <v>0.41274999999996842</v>
      </c>
      <c r="F3307">
        <f t="shared" si="781"/>
        <v>101325</v>
      </c>
      <c r="H3307">
        <f t="shared" si="779"/>
        <v>0.41274999999996842</v>
      </c>
      <c r="I3307">
        <f t="shared" si="767"/>
        <v>371.99999999848296</v>
      </c>
      <c r="J3307">
        <f t="shared" si="768"/>
        <v>6.9272105656402461E-4</v>
      </c>
      <c r="K3307">
        <f t="shared" si="769"/>
        <v>5.5214961974066412</v>
      </c>
      <c r="L3307">
        <f t="shared" si="770"/>
        <v>3.9769296294121147E-5</v>
      </c>
      <c r="M3307">
        <f>J3307/SQRT('Exhaust Gas Math'!$E$14*$B$21*$B$23)</f>
        <v>1.1760037286988451E-5</v>
      </c>
      <c r="N3307">
        <f t="shared" si="771"/>
        <v>6.2929392652640026E-4</v>
      </c>
      <c r="O3307">
        <f t="shared" si="772"/>
        <v>0</v>
      </c>
      <c r="P3307">
        <f t="shared" si="773"/>
        <v>0</v>
      </c>
      <c r="Q3307">
        <f>($B$16/2)*(COS((ACOS((2*'Intake Valve Fxn Scratch'!$B$1)/$B$16-1)/($B$17/2))*(I3307-($B$17/2)))+1)*P3307</f>
        <v>0</v>
      </c>
      <c r="R3307">
        <f t="shared" si="774"/>
        <v>0</v>
      </c>
      <c r="S3307">
        <f t="shared" si="775"/>
        <v>0</v>
      </c>
      <c r="T3307">
        <f>S3307*'Exhaust Gas Math'!$C$14</f>
        <v>0</v>
      </c>
      <c r="U3307">
        <f>(T3307/'Exhaust Gas Math'!$B$14)+('Exhaust Gas Math'!$D$10)</f>
        <v>4.4059320573952224E-4</v>
      </c>
      <c r="V3307">
        <f>('Exhaust Gas Math'!$E$10*(2.53982214E-12*V3306^4 - 0.0000000071629564556*V3306^3 + 7.56281407226508E-06*V3306^2 - 0.00322508455050905*V3306 + 1.62997098133725)*$B$24+T3307*'Exhaust Gas Math'!$D$14*$B$23)/('Exhaust Gas Math'!$E$10*(2.53982214E-12*V3306^4 - 0.0000000071629564556*V3306^3 + 7.56281407226508E-06*V3306^2 - 0.00322508455050905*V3306 + 1.62997098133725)+T3307*'Exhaust Gas Math'!$D$14)</f>
        <v>1100</v>
      </c>
      <c r="W3307">
        <f>(353.3116967483*V3307^-1.0020802909)*('Exhaust Gas Math'!$E$10/(T3307+'Exhaust Gas Math'!$E$10))+(357.4500179626*V3307^-1.0038444015 )*(T3307/(T3307+'Exhaust Gas Math'!$E$10))</f>
        <v>0.31654710700089367</v>
      </c>
      <c r="X3307">
        <f t="shared" si="776"/>
        <v>0</v>
      </c>
      <c r="Y3307">
        <f t="shared" si="777"/>
        <v>101325</v>
      </c>
      <c r="Z3307">
        <f t="shared" si="778"/>
        <v>101325</v>
      </c>
    </row>
    <row r="3308" spans="5:26" x14ac:dyDescent="0.2">
      <c r="E3308">
        <f t="shared" si="780"/>
        <v>0.41287499999996841</v>
      </c>
      <c r="F3308">
        <f t="shared" si="781"/>
        <v>101325</v>
      </c>
      <c r="H3308">
        <f t="shared" si="779"/>
        <v>0.41287499999996841</v>
      </c>
      <c r="I3308">
        <f t="shared" si="767"/>
        <v>377.99999999848296</v>
      </c>
      <c r="J3308">
        <f t="shared" si="768"/>
        <v>1.5515084331846618E-3</v>
      </c>
      <c r="K3308">
        <f t="shared" si="769"/>
        <v>8.2065426563452544</v>
      </c>
      <c r="L3308">
        <f t="shared" si="770"/>
        <v>3.9769296294121147E-5</v>
      </c>
      <c r="M3308">
        <f>J3308/SQRT('Exhaust Gas Math'!$E$14*$B$21*$B$23)</f>
        <v>2.6339313425565388E-5</v>
      </c>
      <c r="N3308">
        <f t="shared" si="771"/>
        <v>1.342710734340738E-3</v>
      </c>
      <c r="O3308">
        <f t="shared" si="772"/>
        <v>0</v>
      </c>
      <c r="P3308">
        <f t="shared" si="773"/>
        <v>0</v>
      </c>
      <c r="Q3308">
        <f>($B$16/2)*(COS((ACOS((2*'Intake Valve Fxn Scratch'!$B$1)/$B$16-1)/($B$17/2))*(I3308-($B$17/2)))+1)*P3308</f>
        <v>0</v>
      </c>
      <c r="R3308">
        <f t="shared" si="774"/>
        <v>0</v>
      </c>
      <c r="S3308">
        <f t="shared" si="775"/>
        <v>0</v>
      </c>
      <c r="T3308">
        <f>S3308*'Exhaust Gas Math'!$C$14</f>
        <v>0</v>
      </c>
      <c r="U3308">
        <f>(T3308/'Exhaust Gas Math'!$B$14)+('Exhaust Gas Math'!$D$10)</f>
        <v>4.4059320573952224E-4</v>
      </c>
      <c r="V3308">
        <f>('Exhaust Gas Math'!$E$10*(2.53982214E-12*V3307^4 - 0.0000000071629564556*V3307^3 + 7.56281407226508E-06*V3307^2 - 0.00322508455050905*V3307 + 1.62997098133725)*$B$24+T3308*'Exhaust Gas Math'!$D$14*$B$23)/('Exhaust Gas Math'!$E$10*(2.53982214E-12*V3307^4 - 0.0000000071629564556*V3307^3 + 7.56281407226508E-06*V3307^2 - 0.00322508455050905*V3307 + 1.62997098133725)+T3308*'Exhaust Gas Math'!$D$14)</f>
        <v>1100</v>
      </c>
      <c r="W3308">
        <f>(353.3116967483*V3308^-1.0020802909)*('Exhaust Gas Math'!$E$10/(T3308+'Exhaust Gas Math'!$E$10))+(357.4500179626*V3308^-1.0038444015 )*(T3308/(T3308+'Exhaust Gas Math'!$E$10))</f>
        <v>0.31654710700089367</v>
      </c>
      <c r="X3308">
        <f t="shared" si="776"/>
        <v>0</v>
      </c>
      <c r="Y3308">
        <f t="shared" si="777"/>
        <v>101325</v>
      </c>
      <c r="Z3308">
        <f t="shared" si="778"/>
        <v>101325</v>
      </c>
    </row>
    <row r="3309" spans="5:26" x14ac:dyDescent="0.2">
      <c r="E3309">
        <f t="shared" si="780"/>
        <v>0.41299999999996839</v>
      </c>
      <c r="F3309">
        <f t="shared" si="781"/>
        <v>101325</v>
      </c>
      <c r="H3309">
        <f t="shared" si="779"/>
        <v>0.41299999999996839</v>
      </c>
      <c r="I3309">
        <f t="shared" si="767"/>
        <v>383.99999999848296</v>
      </c>
      <c r="J3309">
        <f t="shared" si="768"/>
        <v>2.7406089923881459E-3</v>
      </c>
      <c r="K3309">
        <f t="shared" si="769"/>
        <v>10.801676516610087</v>
      </c>
      <c r="L3309">
        <f t="shared" si="770"/>
        <v>3.9769296294121147E-5</v>
      </c>
      <c r="M3309">
        <f>J3309/SQRT('Exhaust Gas Math'!$E$14*$B$21*$B$23)</f>
        <v>4.652617909350591E-5</v>
      </c>
      <c r="N3309">
        <f t="shared" si="771"/>
        <v>2.2601711312405723E-3</v>
      </c>
      <c r="O3309">
        <f t="shared" si="772"/>
        <v>0</v>
      </c>
      <c r="P3309">
        <f t="shared" si="773"/>
        <v>0</v>
      </c>
      <c r="Q3309">
        <f>($B$16/2)*(COS((ACOS((2*'Intake Valve Fxn Scratch'!$B$1)/$B$16-1)/($B$17/2))*(I3309-($B$17/2)))+1)*P3309</f>
        <v>0</v>
      </c>
      <c r="R3309">
        <f t="shared" si="774"/>
        <v>0</v>
      </c>
      <c r="S3309">
        <f t="shared" si="775"/>
        <v>0</v>
      </c>
      <c r="T3309">
        <f>S3309*'Exhaust Gas Math'!$C$14</f>
        <v>0</v>
      </c>
      <c r="U3309">
        <f>(T3309/'Exhaust Gas Math'!$B$14)+('Exhaust Gas Math'!$D$10)</f>
        <v>4.4059320573952224E-4</v>
      </c>
      <c r="V3309">
        <f>('Exhaust Gas Math'!$E$10*(2.53982214E-12*V3308^4 - 0.0000000071629564556*V3308^3 + 7.56281407226508E-06*V3308^2 - 0.00322508455050905*V3308 + 1.62997098133725)*$B$24+T3309*'Exhaust Gas Math'!$D$14*$B$23)/('Exhaust Gas Math'!$E$10*(2.53982214E-12*V3308^4 - 0.0000000071629564556*V3308^3 + 7.56281407226508E-06*V3308^2 - 0.00322508455050905*V3308 + 1.62997098133725)+T3309*'Exhaust Gas Math'!$D$14)</f>
        <v>1100</v>
      </c>
      <c r="W3309">
        <f>(353.3116967483*V3309^-1.0020802909)*('Exhaust Gas Math'!$E$10/(T3309+'Exhaust Gas Math'!$E$10))+(357.4500179626*V3309^-1.0038444015 )*(T3309/(T3309+'Exhaust Gas Math'!$E$10))</f>
        <v>0.31654710700089367</v>
      </c>
      <c r="X3309">
        <f t="shared" si="776"/>
        <v>0</v>
      </c>
      <c r="Y3309">
        <f t="shared" si="777"/>
        <v>101325</v>
      </c>
      <c r="Z3309">
        <f t="shared" si="778"/>
        <v>101325</v>
      </c>
    </row>
    <row r="3310" spans="5:26" x14ac:dyDescent="0.2">
      <c r="E3310">
        <f t="shared" si="780"/>
        <v>0.41312499999996838</v>
      </c>
      <c r="F3310">
        <f t="shared" si="781"/>
        <v>101325</v>
      </c>
      <c r="H3310">
        <f t="shared" si="779"/>
        <v>0.41312499999996838</v>
      </c>
      <c r="I3310">
        <f t="shared" si="767"/>
        <v>389.99999999848296</v>
      </c>
      <c r="J3310">
        <f t="shared" si="768"/>
        <v>4.2469946996138395E-3</v>
      </c>
      <c r="K3310">
        <f t="shared" si="769"/>
        <v>13.278464948564212</v>
      </c>
      <c r="L3310">
        <f t="shared" si="770"/>
        <v>3.9769296294121147E-5</v>
      </c>
      <c r="M3310">
        <f>J3310/SQRT('Exhaust Gas Math'!$E$14*$B$21*$B$23)</f>
        <v>7.209946276620066E-5</v>
      </c>
      <c r="N3310">
        <f t="shared" si="771"/>
        <v>3.3402709598366921E-3</v>
      </c>
      <c r="O3310">
        <f t="shared" si="772"/>
        <v>0</v>
      </c>
      <c r="P3310">
        <f t="shared" si="773"/>
        <v>0</v>
      </c>
      <c r="Q3310">
        <f>($B$16/2)*(COS((ACOS((2*'Intake Valve Fxn Scratch'!$B$1)/$B$16-1)/($B$17/2))*(I3310-($B$17/2)))+1)*P3310</f>
        <v>0</v>
      </c>
      <c r="R3310">
        <f t="shared" si="774"/>
        <v>0</v>
      </c>
      <c r="S3310">
        <f t="shared" si="775"/>
        <v>0</v>
      </c>
      <c r="T3310">
        <f>S3310*'Exhaust Gas Math'!$C$14</f>
        <v>0</v>
      </c>
      <c r="U3310">
        <f>(T3310/'Exhaust Gas Math'!$B$14)+('Exhaust Gas Math'!$D$10)</f>
        <v>4.4059320573952224E-4</v>
      </c>
      <c r="V3310">
        <f>('Exhaust Gas Math'!$E$10*(2.53982214E-12*V3309^4 - 0.0000000071629564556*V3309^3 + 7.56281407226508E-06*V3309^2 - 0.00322508455050905*V3309 + 1.62997098133725)*$B$24+T3310*'Exhaust Gas Math'!$D$14*$B$23)/('Exhaust Gas Math'!$E$10*(2.53982214E-12*V3309^4 - 0.0000000071629564556*V3309^3 + 7.56281407226508E-06*V3309^2 - 0.00322508455050905*V3309 + 1.62997098133725)+T3310*'Exhaust Gas Math'!$D$14)</f>
        <v>1100</v>
      </c>
      <c r="W3310">
        <f>(353.3116967483*V3310^-1.0020802909)*('Exhaust Gas Math'!$E$10/(T3310+'Exhaust Gas Math'!$E$10))+(357.4500179626*V3310^-1.0038444015 )*(T3310/(T3310+'Exhaust Gas Math'!$E$10))</f>
        <v>0.31654710700089367</v>
      </c>
      <c r="X3310">
        <f t="shared" si="776"/>
        <v>0</v>
      </c>
      <c r="Y3310">
        <f t="shared" si="777"/>
        <v>101325</v>
      </c>
      <c r="Z3310">
        <f t="shared" si="778"/>
        <v>101325</v>
      </c>
    </row>
    <row r="3311" spans="5:26" x14ac:dyDescent="0.2">
      <c r="E3311">
        <f t="shared" si="780"/>
        <v>0.41324999999996836</v>
      </c>
      <c r="F3311">
        <f t="shared" si="781"/>
        <v>101325</v>
      </c>
      <c r="H3311">
        <f t="shared" si="779"/>
        <v>0.41324999999996836</v>
      </c>
      <c r="I3311">
        <f t="shared" si="767"/>
        <v>395.99999999848296</v>
      </c>
      <c r="J3311">
        <f t="shared" si="768"/>
        <v>6.054161277820283E-3</v>
      </c>
      <c r="K3311">
        <f t="shared" si="769"/>
        <v>15.609771739843179</v>
      </c>
      <c r="L3311">
        <f t="shared" si="770"/>
        <v>3.9769296294121147E-5</v>
      </c>
      <c r="M3311">
        <f>J3311/SQRT('Exhaust Gas Math'!$E$14*$B$21*$B$23)</f>
        <v>1.0277897819615043E-4</v>
      </c>
      <c r="N3311">
        <f t="shared" si="771"/>
        <v>4.5467954919272205E-3</v>
      </c>
      <c r="O3311">
        <f t="shared" si="772"/>
        <v>0</v>
      </c>
      <c r="P3311">
        <f t="shared" si="773"/>
        <v>0</v>
      </c>
      <c r="Q3311">
        <f>($B$16/2)*(COS((ACOS((2*'Intake Valve Fxn Scratch'!$B$1)/$B$16-1)/($B$17/2))*(I3311-($B$17/2)))+1)*P3311</f>
        <v>0</v>
      </c>
      <c r="R3311">
        <f t="shared" si="774"/>
        <v>0</v>
      </c>
      <c r="S3311">
        <f t="shared" si="775"/>
        <v>0</v>
      </c>
      <c r="T3311">
        <f>S3311*'Exhaust Gas Math'!$C$14</f>
        <v>0</v>
      </c>
      <c r="U3311">
        <f>(T3311/'Exhaust Gas Math'!$B$14)+('Exhaust Gas Math'!$D$10)</f>
        <v>4.4059320573952224E-4</v>
      </c>
      <c r="V3311">
        <f>('Exhaust Gas Math'!$E$10*(2.53982214E-12*V3310^4 - 0.0000000071629564556*V3310^3 + 7.56281407226508E-06*V3310^2 - 0.00322508455050905*V3310 + 1.62997098133725)*$B$24+T3311*'Exhaust Gas Math'!$D$14*$B$23)/('Exhaust Gas Math'!$E$10*(2.53982214E-12*V3310^4 - 0.0000000071629564556*V3310^3 + 7.56281407226508E-06*V3310^2 - 0.00322508455050905*V3310 + 1.62997098133725)+T3311*'Exhaust Gas Math'!$D$14)</f>
        <v>1100</v>
      </c>
      <c r="W3311">
        <f>(353.3116967483*V3311^-1.0020802909)*('Exhaust Gas Math'!$E$10/(T3311+'Exhaust Gas Math'!$E$10))+(357.4500179626*V3311^-1.0038444015 )*(T3311/(T3311+'Exhaust Gas Math'!$E$10))</f>
        <v>0.31654710700089367</v>
      </c>
      <c r="X3311">
        <f t="shared" si="776"/>
        <v>0</v>
      </c>
      <c r="Y3311">
        <f t="shared" si="777"/>
        <v>101325</v>
      </c>
      <c r="Z3311">
        <f t="shared" si="778"/>
        <v>101325</v>
      </c>
    </row>
    <row r="3312" spans="5:26" x14ac:dyDescent="0.2">
      <c r="E3312">
        <f t="shared" si="780"/>
        <v>0.41337499999996835</v>
      </c>
      <c r="F3312">
        <f t="shared" si="781"/>
        <v>101325</v>
      </c>
      <c r="H3312">
        <f t="shared" si="779"/>
        <v>0.41337499999996835</v>
      </c>
      <c r="I3312">
        <f t="shared" si="767"/>
        <v>401.99999999847932</v>
      </c>
      <c r="J3312">
        <f t="shared" si="768"/>
        <v>8.1423090318046842E-3</v>
      </c>
      <c r="K3312">
        <f t="shared" si="769"/>
        <v>17.770054605386939</v>
      </c>
      <c r="L3312">
        <f t="shared" si="770"/>
        <v>3.9769296294121147E-5</v>
      </c>
      <c r="M3312">
        <f>J3312/SQRT('Exhaust Gas Math'!$E$14*$B$21*$B$23)</f>
        <v>1.3822859419223657E-4</v>
      </c>
      <c r="N3312">
        <f t="shared" si="771"/>
        <v>5.8492450474665891E-3</v>
      </c>
      <c r="O3312">
        <f t="shared" si="772"/>
        <v>0</v>
      </c>
      <c r="P3312">
        <f t="shared" si="773"/>
        <v>0</v>
      </c>
      <c r="Q3312">
        <f>($B$16/2)*(COS((ACOS((2*'Intake Valve Fxn Scratch'!$B$1)/$B$16-1)/($B$17/2))*(I3312-($B$17/2)))+1)*P3312</f>
        <v>0</v>
      </c>
      <c r="R3312">
        <f t="shared" si="774"/>
        <v>0</v>
      </c>
      <c r="S3312">
        <f t="shared" si="775"/>
        <v>0</v>
      </c>
      <c r="T3312">
        <f>S3312*'Exhaust Gas Math'!$C$14</f>
        <v>0</v>
      </c>
      <c r="U3312">
        <f>(T3312/'Exhaust Gas Math'!$B$14)+('Exhaust Gas Math'!$D$10)</f>
        <v>4.4059320573952224E-4</v>
      </c>
      <c r="V3312">
        <f>('Exhaust Gas Math'!$E$10*(2.53982214E-12*V3311^4 - 0.0000000071629564556*V3311^3 + 7.56281407226508E-06*V3311^2 - 0.00322508455050905*V3311 + 1.62997098133725)*$B$24+T3312*'Exhaust Gas Math'!$D$14*$B$23)/('Exhaust Gas Math'!$E$10*(2.53982214E-12*V3311^4 - 0.0000000071629564556*V3311^3 + 7.56281407226508E-06*V3311^2 - 0.00322508455050905*V3311 + 1.62997098133725)+T3312*'Exhaust Gas Math'!$D$14)</f>
        <v>1100</v>
      </c>
      <c r="W3312">
        <f>(353.3116967483*V3312^-1.0020802909)*('Exhaust Gas Math'!$E$10/(T3312+'Exhaust Gas Math'!$E$10))+(357.4500179626*V3312^-1.0038444015 )*(T3312/(T3312+'Exhaust Gas Math'!$E$10))</f>
        <v>0.31654710700089367</v>
      </c>
      <c r="X3312">
        <f t="shared" si="776"/>
        <v>0</v>
      </c>
      <c r="Y3312">
        <f t="shared" si="777"/>
        <v>101325</v>
      </c>
      <c r="Z3312">
        <f t="shared" si="778"/>
        <v>101325</v>
      </c>
    </row>
    <row r="3313" spans="5:26" x14ac:dyDescent="0.2">
      <c r="E3313">
        <f t="shared" si="780"/>
        <v>0.41349999999996834</v>
      </c>
      <c r="F3313">
        <f t="shared" si="781"/>
        <v>101325</v>
      </c>
      <c r="H3313">
        <f t="shared" si="779"/>
        <v>0.41349999999996834</v>
      </c>
      <c r="I3313">
        <f t="shared" si="767"/>
        <v>407.99999999847932</v>
      </c>
      <c r="J3313">
        <f t="shared" si="768"/>
        <v>1.0488559777799129E-2</v>
      </c>
      <c r="K3313">
        <f t="shared" si="769"/>
        <v>19.735645034050023</v>
      </c>
      <c r="L3313">
        <f t="shared" si="770"/>
        <v>3.9769296294121147E-5</v>
      </c>
      <c r="M3313">
        <f>J3313/SQRT('Exhaust Gas Math'!$E$14*$B$21*$B$23)</f>
        <v>1.780599173432587E-4</v>
      </c>
      <c r="N3313">
        <f t="shared" si="771"/>
        <v>7.2230121591577365E-3</v>
      </c>
      <c r="O3313">
        <f t="shared" si="772"/>
        <v>0</v>
      </c>
      <c r="P3313">
        <f t="shared" si="773"/>
        <v>0</v>
      </c>
      <c r="Q3313">
        <f>($B$16/2)*(COS((ACOS((2*'Intake Valve Fxn Scratch'!$B$1)/$B$16-1)/($B$17/2))*(I3313-($B$17/2)))+1)*P3313</f>
        <v>0</v>
      </c>
      <c r="R3313">
        <f t="shared" si="774"/>
        <v>0</v>
      </c>
      <c r="S3313">
        <f t="shared" si="775"/>
        <v>0</v>
      </c>
      <c r="T3313">
        <f>S3313*'Exhaust Gas Math'!$C$14</f>
        <v>0</v>
      </c>
      <c r="U3313">
        <f>(T3313/'Exhaust Gas Math'!$B$14)+('Exhaust Gas Math'!$D$10)</f>
        <v>4.4059320573952224E-4</v>
      </c>
      <c r="V3313">
        <f>('Exhaust Gas Math'!$E$10*(2.53982214E-12*V3312^4 - 0.0000000071629564556*V3312^3 + 7.56281407226508E-06*V3312^2 - 0.00322508455050905*V3312 + 1.62997098133725)*$B$24+T3313*'Exhaust Gas Math'!$D$14*$B$23)/('Exhaust Gas Math'!$E$10*(2.53982214E-12*V3312^4 - 0.0000000071629564556*V3312^3 + 7.56281407226508E-06*V3312^2 - 0.00322508455050905*V3312 + 1.62997098133725)+T3313*'Exhaust Gas Math'!$D$14)</f>
        <v>1100</v>
      </c>
      <c r="W3313">
        <f>(353.3116967483*V3313^-1.0020802909)*('Exhaust Gas Math'!$E$10/(T3313+'Exhaust Gas Math'!$E$10))+(357.4500179626*V3313^-1.0038444015 )*(T3313/(T3313+'Exhaust Gas Math'!$E$10))</f>
        <v>0.31654710700089367</v>
      </c>
      <c r="X3313">
        <f t="shared" si="776"/>
        <v>0</v>
      </c>
      <c r="Y3313">
        <f t="shared" si="777"/>
        <v>101325</v>
      </c>
      <c r="Z3313">
        <f t="shared" si="778"/>
        <v>101325</v>
      </c>
    </row>
    <row r="3314" spans="5:26" x14ac:dyDescent="0.2">
      <c r="E3314">
        <f t="shared" si="780"/>
        <v>0.41362499999996832</v>
      </c>
      <c r="F3314">
        <f t="shared" si="781"/>
        <v>101325</v>
      </c>
      <c r="H3314">
        <f t="shared" si="779"/>
        <v>0.41362499999996832</v>
      </c>
      <c r="I3314">
        <f t="shared" si="767"/>
        <v>413.99999999847932</v>
      </c>
      <c r="J3314">
        <f t="shared" si="768"/>
        <v>1.3067207501648512E-2</v>
      </c>
      <c r="K3314">
        <f t="shared" si="769"/>
        <v>21.485007605771884</v>
      </c>
      <c r="L3314">
        <f t="shared" si="770"/>
        <v>3.9769296294121147E-5</v>
      </c>
      <c r="M3314">
        <f>J3314/SQRT('Exhaust Gas Math'!$E$14*$B$21*$B$23)</f>
        <v>2.2183654733757714E-4</v>
      </c>
      <c r="N3314">
        <f t="shared" si="771"/>
        <v>8.6492854857697643E-3</v>
      </c>
      <c r="O3314">
        <f t="shared" si="772"/>
        <v>0</v>
      </c>
      <c r="P3314">
        <f t="shared" si="773"/>
        <v>0</v>
      </c>
      <c r="Q3314">
        <f>($B$16/2)*(COS((ACOS((2*'Intake Valve Fxn Scratch'!$B$1)/$B$16-1)/($B$17/2))*(I3314-($B$17/2)))+1)*P3314</f>
        <v>0</v>
      </c>
      <c r="R3314">
        <f t="shared" si="774"/>
        <v>0</v>
      </c>
      <c r="S3314">
        <f t="shared" si="775"/>
        <v>0</v>
      </c>
      <c r="T3314">
        <f>S3314*'Exhaust Gas Math'!$C$14</f>
        <v>0</v>
      </c>
      <c r="U3314">
        <f>(T3314/'Exhaust Gas Math'!$B$14)+('Exhaust Gas Math'!$D$10)</f>
        <v>4.4059320573952224E-4</v>
      </c>
      <c r="V3314">
        <f>('Exhaust Gas Math'!$E$10*(2.53982214E-12*V3313^4 - 0.0000000071629564556*V3313^3 + 7.56281407226508E-06*V3313^2 - 0.00322508455050905*V3313 + 1.62997098133725)*$B$24+T3314*'Exhaust Gas Math'!$D$14*$B$23)/('Exhaust Gas Math'!$E$10*(2.53982214E-12*V3313^4 - 0.0000000071629564556*V3313^3 + 7.56281407226508E-06*V3313^2 - 0.00322508455050905*V3313 + 1.62997098133725)+T3314*'Exhaust Gas Math'!$D$14)</f>
        <v>1100</v>
      </c>
      <c r="W3314">
        <f>(353.3116967483*V3314^-1.0020802909)*('Exhaust Gas Math'!$E$10/(T3314+'Exhaust Gas Math'!$E$10))+(357.4500179626*V3314^-1.0038444015 )*(T3314/(T3314+'Exhaust Gas Math'!$E$10))</f>
        <v>0.31654710700089367</v>
      </c>
      <c r="X3314">
        <f t="shared" si="776"/>
        <v>0</v>
      </c>
      <c r="Y3314">
        <f t="shared" si="777"/>
        <v>101325</v>
      </c>
      <c r="Z3314">
        <f t="shared" si="778"/>
        <v>101325</v>
      </c>
    </row>
    <row r="3315" spans="5:26" x14ac:dyDescent="0.2">
      <c r="E3315">
        <f t="shared" si="780"/>
        <v>0.41374999999996831</v>
      </c>
      <c r="F3315">
        <f t="shared" si="781"/>
        <v>101325</v>
      </c>
      <c r="H3315">
        <f t="shared" si="779"/>
        <v>0.41374999999996831</v>
      </c>
      <c r="I3315">
        <f t="shared" si="767"/>
        <v>419.99999999847932</v>
      </c>
      <c r="J3315">
        <f t="shared" si="768"/>
        <v>1.5849999999272394E-2</v>
      </c>
      <c r="K3315">
        <f t="shared" si="769"/>
        <v>22.998975938137953</v>
      </c>
      <c r="L3315">
        <f t="shared" si="770"/>
        <v>3.9769296294121147E-5</v>
      </c>
      <c r="M3315">
        <f>J3315/SQRT('Exhaust Gas Math'!$E$14*$B$21*$B$23)</f>
        <v>2.6907885825610471E-4</v>
      </c>
      <c r="N3315">
        <f t="shared" si="771"/>
        <v>1.011475163416244E-2</v>
      </c>
      <c r="O3315">
        <f t="shared" si="772"/>
        <v>0</v>
      </c>
      <c r="P3315">
        <f t="shared" si="773"/>
        <v>0</v>
      </c>
      <c r="Q3315">
        <f>($B$16/2)*(COS((ACOS((2*'Intake Valve Fxn Scratch'!$B$1)/$B$16-1)/($B$17/2))*(I3315-($B$17/2)))+1)*P3315</f>
        <v>0</v>
      </c>
      <c r="R3315">
        <f t="shared" si="774"/>
        <v>0</v>
      </c>
      <c r="S3315">
        <f t="shared" si="775"/>
        <v>0</v>
      </c>
      <c r="T3315">
        <f>S3315*'Exhaust Gas Math'!$C$14</f>
        <v>0</v>
      </c>
      <c r="U3315">
        <f>(T3315/'Exhaust Gas Math'!$B$14)+('Exhaust Gas Math'!$D$10)</f>
        <v>4.4059320573952224E-4</v>
      </c>
      <c r="V3315">
        <f>('Exhaust Gas Math'!$E$10*(2.53982214E-12*V3314^4 - 0.0000000071629564556*V3314^3 + 7.56281407226508E-06*V3314^2 - 0.00322508455050905*V3314 + 1.62997098133725)*$B$24+T3315*'Exhaust Gas Math'!$D$14*$B$23)/('Exhaust Gas Math'!$E$10*(2.53982214E-12*V3314^4 - 0.0000000071629564556*V3314^3 + 7.56281407226508E-06*V3314^2 - 0.00322508455050905*V3314 + 1.62997098133725)+T3315*'Exhaust Gas Math'!$D$14)</f>
        <v>1100</v>
      </c>
      <c r="W3315">
        <f>(353.3116967483*V3315^-1.0020802909)*('Exhaust Gas Math'!$E$10/(T3315+'Exhaust Gas Math'!$E$10))+(357.4500179626*V3315^-1.0038444015 )*(T3315/(T3315+'Exhaust Gas Math'!$E$10))</f>
        <v>0.31654710700089367</v>
      </c>
      <c r="X3315">
        <f t="shared" si="776"/>
        <v>0</v>
      </c>
      <c r="Y3315">
        <f t="shared" si="777"/>
        <v>101325</v>
      </c>
      <c r="Z3315">
        <f t="shared" si="778"/>
        <v>101325</v>
      </c>
    </row>
    <row r="3316" spans="5:26" x14ac:dyDescent="0.2">
      <c r="E3316">
        <f t="shared" si="780"/>
        <v>0.4138749999999683</v>
      </c>
      <c r="F3316">
        <f t="shared" si="781"/>
        <v>101325</v>
      </c>
      <c r="H3316">
        <f t="shared" si="779"/>
        <v>0.4138749999999683</v>
      </c>
      <c r="I3316">
        <f t="shared" si="767"/>
        <v>425.99999999847932</v>
      </c>
      <c r="J3316">
        <f t="shared" si="768"/>
        <v>1.8806448413728381E-2</v>
      </c>
      <c r="K3316">
        <f t="shared" si="769"/>
        <v>24.26096267727997</v>
      </c>
      <c r="L3316">
        <f t="shared" si="770"/>
        <v>3.9769296294121147E-5</v>
      </c>
      <c r="M3316">
        <f>J3316/SQRT('Exhaust Gas Math'!$E$14*$B$21*$B$23)</f>
        <v>3.1926925345430074E-4</v>
      </c>
      <c r="N3316">
        <f t="shared" si="771"/>
        <v>1.1611157152736282E-2</v>
      </c>
      <c r="O3316">
        <f t="shared" si="772"/>
        <v>0</v>
      </c>
      <c r="P3316">
        <f t="shared" si="773"/>
        <v>0</v>
      </c>
      <c r="Q3316">
        <f>($B$16/2)*(COS((ACOS((2*'Intake Valve Fxn Scratch'!$B$1)/$B$16-1)/($B$17/2))*(I3316-($B$17/2)))+1)*P3316</f>
        <v>0</v>
      </c>
      <c r="R3316">
        <f t="shared" si="774"/>
        <v>0</v>
      </c>
      <c r="S3316">
        <f t="shared" si="775"/>
        <v>0</v>
      </c>
      <c r="T3316">
        <f>S3316*'Exhaust Gas Math'!$C$14</f>
        <v>0</v>
      </c>
      <c r="U3316">
        <f>(T3316/'Exhaust Gas Math'!$B$14)+('Exhaust Gas Math'!$D$10)</f>
        <v>4.4059320573952224E-4</v>
      </c>
      <c r="V3316">
        <f>('Exhaust Gas Math'!$E$10*(2.53982214E-12*V3315^4 - 0.0000000071629564556*V3315^3 + 7.56281407226508E-06*V3315^2 - 0.00322508455050905*V3315 + 1.62997098133725)*$B$24+T3316*'Exhaust Gas Math'!$D$14*$B$23)/('Exhaust Gas Math'!$E$10*(2.53982214E-12*V3315^4 - 0.0000000071629564556*V3315^3 + 7.56281407226508E-06*V3315^2 - 0.00322508455050905*V3315 + 1.62997098133725)+T3316*'Exhaust Gas Math'!$D$14)</f>
        <v>1100</v>
      </c>
      <c r="W3316">
        <f>(353.3116967483*V3316^-1.0020802909)*('Exhaust Gas Math'!$E$10/(T3316+'Exhaust Gas Math'!$E$10))+(357.4500179626*V3316^-1.0038444015 )*(T3316/(T3316+'Exhaust Gas Math'!$E$10))</f>
        <v>0.31654710700089367</v>
      </c>
      <c r="X3316">
        <f t="shared" si="776"/>
        <v>0</v>
      </c>
      <c r="Y3316">
        <f t="shared" si="777"/>
        <v>101325</v>
      </c>
      <c r="Z3316">
        <f t="shared" si="778"/>
        <v>101325</v>
      </c>
    </row>
    <row r="3317" spans="5:26" x14ac:dyDescent="0.2">
      <c r="E3317">
        <f t="shared" si="780"/>
        <v>0.41399999999996828</v>
      </c>
      <c r="F3317">
        <f t="shared" si="781"/>
        <v>101325</v>
      </c>
      <c r="H3317">
        <f t="shared" si="779"/>
        <v>0.41399999999996828</v>
      </c>
      <c r="I3317">
        <f t="shared" si="767"/>
        <v>431.99999999847932</v>
      </c>
      <c r="J3317">
        <f t="shared" si="768"/>
        <v>2.1904161277514295E-2</v>
      </c>
      <c r="K3317">
        <f t="shared" si="769"/>
        <v>25.257141232397558</v>
      </c>
      <c r="L3317">
        <f t="shared" si="770"/>
        <v>3.9769296294121147E-5</v>
      </c>
      <c r="M3317">
        <f>J3317/SQRT('Exhaust Gas Math'!$E$14*$B$21*$B$23)</f>
        <v>3.7185783645941276E-4</v>
      </c>
      <c r="N3317">
        <f t="shared" si="771"/>
        <v>1.3134781388121648E-2</v>
      </c>
      <c r="O3317">
        <f t="shared" si="772"/>
        <v>0</v>
      </c>
      <c r="P3317">
        <f t="shared" si="773"/>
        <v>0</v>
      </c>
      <c r="Q3317">
        <f>($B$16/2)*(COS((ACOS((2*'Intake Valve Fxn Scratch'!$B$1)/$B$16-1)/($B$17/2))*(I3317-($B$17/2)))+1)*P3317</f>
        <v>0</v>
      </c>
      <c r="R3317">
        <f t="shared" si="774"/>
        <v>0</v>
      </c>
      <c r="S3317">
        <f t="shared" si="775"/>
        <v>0</v>
      </c>
      <c r="T3317">
        <f>S3317*'Exhaust Gas Math'!$C$14</f>
        <v>0</v>
      </c>
      <c r="U3317">
        <f>(T3317/'Exhaust Gas Math'!$B$14)+('Exhaust Gas Math'!$D$10)</f>
        <v>4.4059320573952224E-4</v>
      </c>
      <c r="V3317">
        <f>('Exhaust Gas Math'!$E$10*(2.53982214E-12*V3316^4 - 0.0000000071629564556*V3316^3 + 7.56281407226508E-06*V3316^2 - 0.00322508455050905*V3316 + 1.62997098133725)*$B$24+T3317*'Exhaust Gas Math'!$D$14*$B$23)/('Exhaust Gas Math'!$E$10*(2.53982214E-12*V3316^4 - 0.0000000071629564556*V3316^3 + 7.56281407226508E-06*V3316^2 - 0.00322508455050905*V3316 + 1.62997098133725)+T3317*'Exhaust Gas Math'!$D$14)</f>
        <v>1100</v>
      </c>
      <c r="W3317">
        <f>(353.3116967483*V3317^-1.0020802909)*('Exhaust Gas Math'!$E$10/(T3317+'Exhaust Gas Math'!$E$10))+(357.4500179626*V3317^-1.0038444015 )*(T3317/(T3317+'Exhaust Gas Math'!$E$10))</f>
        <v>0.31654710700089367</v>
      </c>
      <c r="X3317">
        <f t="shared" si="776"/>
        <v>0</v>
      </c>
      <c r="Y3317">
        <f t="shared" si="777"/>
        <v>101325</v>
      </c>
      <c r="Z3317">
        <f t="shared" si="778"/>
        <v>101325</v>
      </c>
    </row>
    <row r="3318" spans="5:26" x14ac:dyDescent="0.2">
      <c r="E3318">
        <f t="shared" si="780"/>
        <v>0.41412499999996827</v>
      </c>
      <c r="F3318">
        <f t="shared" si="781"/>
        <v>101325</v>
      </c>
      <c r="H3318">
        <f t="shared" si="779"/>
        <v>0.41412499999996827</v>
      </c>
      <c r="I3318">
        <f t="shared" si="767"/>
        <v>437.99999999847569</v>
      </c>
      <c r="J3318">
        <f t="shared" si="768"/>
        <v>2.5109199400253072E-2</v>
      </c>
      <c r="K3318">
        <f t="shared" si="769"/>
        <v>25.976597262776011</v>
      </c>
      <c r="L3318">
        <f t="shared" si="770"/>
        <v>3.9769296294121147E-5</v>
      </c>
      <c r="M3318">
        <f>J3318/SQRT('Exhaust Gas Math'!$E$14*$B$21*$B$23)</f>
        <v>4.2626843575111178E-4</v>
      </c>
      <c r="N3318">
        <f t="shared" si="771"/>
        <v>1.468585836672304E-2</v>
      </c>
      <c r="O3318">
        <f t="shared" si="772"/>
        <v>0</v>
      </c>
      <c r="P3318">
        <f t="shared" si="773"/>
        <v>0</v>
      </c>
      <c r="Q3318">
        <f>($B$16/2)*(COS((ACOS((2*'Intake Valve Fxn Scratch'!$B$1)/$B$16-1)/($B$17/2))*(I3318-($B$17/2)))+1)*P3318</f>
        <v>0</v>
      </c>
      <c r="R3318">
        <f t="shared" si="774"/>
        <v>0</v>
      </c>
      <c r="S3318">
        <f t="shared" si="775"/>
        <v>0</v>
      </c>
      <c r="T3318">
        <f>S3318*'Exhaust Gas Math'!$C$14</f>
        <v>0</v>
      </c>
      <c r="U3318">
        <f>(T3318/'Exhaust Gas Math'!$B$14)+('Exhaust Gas Math'!$D$10)</f>
        <v>4.4059320573952224E-4</v>
      </c>
      <c r="V3318">
        <f>('Exhaust Gas Math'!$E$10*(2.53982214E-12*V3317^4 - 0.0000000071629564556*V3317^3 + 7.56281407226508E-06*V3317^2 - 0.00322508455050905*V3317 + 1.62997098133725)*$B$24+T3318*'Exhaust Gas Math'!$D$14*$B$23)/('Exhaust Gas Math'!$E$10*(2.53982214E-12*V3317^4 - 0.0000000071629564556*V3317^3 + 7.56281407226508E-06*V3317^2 - 0.00322508455050905*V3317 + 1.62997098133725)+T3318*'Exhaust Gas Math'!$D$14)</f>
        <v>1100</v>
      </c>
      <c r="W3318">
        <f>(353.3116967483*V3318^-1.0020802909)*('Exhaust Gas Math'!$E$10/(T3318+'Exhaust Gas Math'!$E$10))+(357.4500179626*V3318^-1.0038444015 )*(T3318/(T3318+'Exhaust Gas Math'!$E$10))</f>
        <v>0.31654710700089367</v>
      </c>
      <c r="X3318">
        <f t="shared" si="776"/>
        <v>0</v>
      </c>
      <c r="Y3318">
        <f t="shared" si="777"/>
        <v>101325</v>
      </c>
      <c r="Z3318">
        <f t="shared" si="778"/>
        <v>101325</v>
      </c>
    </row>
    <row r="3319" spans="5:26" x14ac:dyDescent="0.2">
      <c r="E3319">
        <f t="shared" si="780"/>
        <v>0.41424999999996825</v>
      </c>
      <c r="F3319">
        <f t="shared" si="781"/>
        <v>101325</v>
      </c>
      <c r="H3319">
        <f t="shared" si="779"/>
        <v>0.41424999999996825</v>
      </c>
      <c r="I3319">
        <f t="shared" si="767"/>
        <v>443.99999999847569</v>
      </c>
      <c r="J3319">
        <f t="shared" si="768"/>
        <v>2.8386447713578102E-2</v>
      </c>
      <c r="K3319">
        <f t="shared" si="769"/>
        <v>26.411448257591427</v>
      </c>
      <c r="L3319">
        <f t="shared" si="770"/>
        <v>3.9769296294121147E-5</v>
      </c>
      <c r="M3319">
        <f>J3319/SQRT('Exhaust Gas Math'!$E$14*$B$21*$B$23)</f>
        <v>4.8190491741746666E-4</v>
      </c>
      <c r="N3319">
        <f t="shared" si="771"/>
        <v>1.6267973593846102E-2</v>
      </c>
      <c r="O3319">
        <f t="shared" si="772"/>
        <v>0</v>
      </c>
      <c r="P3319">
        <f t="shared" si="773"/>
        <v>0</v>
      </c>
      <c r="Q3319">
        <f>($B$16/2)*(COS((ACOS((2*'Intake Valve Fxn Scratch'!$B$1)/$B$16-1)/($B$17/2))*(I3319-($B$17/2)))+1)*P3319</f>
        <v>0</v>
      </c>
      <c r="R3319">
        <f t="shared" si="774"/>
        <v>0</v>
      </c>
      <c r="S3319">
        <f t="shared" si="775"/>
        <v>0</v>
      </c>
      <c r="T3319">
        <f>S3319*'Exhaust Gas Math'!$C$14</f>
        <v>0</v>
      </c>
      <c r="U3319">
        <f>(T3319/'Exhaust Gas Math'!$B$14)+('Exhaust Gas Math'!$D$10)</f>
        <v>4.4059320573952224E-4</v>
      </c>
      <c r="V3319">
        <f>('Exhaust Gas Math'!$E$10*(2.53982214E-12*V3318^4 - 0.0000000071629564556*V3318^3 + 7.56281407226508E-06*V3318^2 - 0.00322508455050905*V3318 + 1.62997098133725)*$B$24+T3319*'Exhaust Gas Math'!$D$14*$B$23)/('Exhaust Gas Math'!$E$10*(2.53982214E-12*V3318^4 - 0.0000000071629564556*V3318^3 + 7.56281407226508E-06*V3318^2 - 0.00322508455050905*V3318 + 1.62997098133725)+T3319*'Exhaust Gas Math'!$D$14)</f>
        <v>1100</v>
      </c>
      <c r="W3319">
        <f>(353.3116967483*V3319^-1.0020802909)*('Exhaust Gas Math'!$E$10/(T3319+'Exhaust Gas Math'!$E$10))+(357.4500179626*V3319^-1.0038444015 )*(T3319/(T3319+'Exhaust Gas Math'!$E$10))</f>
        <v>0.31654710700089367</v>
      </c>
      <c r="X3319">
        <f t="shared" si="776"/>
        <v>0</v>
      </c>
      <c r="Y3319">
        <f t="shared" si="777"/>
        <v>101325</v>
      </c>
      <c r="Z3319">
        <f t="shared" si="778"/>
        <v>101325</v>
      </c>
    </row>
    <row r="3320" spans="5:26" x14ac:dyDescent="0.2">
      <c r="E3320">
        <f t="shared" si="780"/>
        <v>0.41437499999996824</v>
      </c>
      <c r="F3320">
        <f t="shared" si="781"/>
        <v>101325</v>
      </c>
      <c r="H3320">
        <f t="shared" si="779"/>
        <v>0.41437499999996824</v>
      </c>
      <c r="I3320">
        <f t="shared" si="767"/>
        <v>449.99999999847569</v>
      </c>
      <c r="J3320">
        <f t="shared" si="768"/>
        <v>3.1699999999156771E-2</v>
      </c>
      <c r="K3320">
        <f t="shared" si="769"/>
        <v>26.556929898345718</v>
      </c>
      <c r="L3320">
        <f t="shared" si="770"/>
        <v>3.9769296294121147E-5</v>
      </c>
      <c r="M3320">
        <f>J3320/SQRT('Exhaust Gas Math'!$E$14*$B$21*$B$23)</f>
        <v>5.3815771652259879E-4</v>
      </c>
      <c r="N3320">
        <f t="shared" si="771"/>
        <v>1.788745043797095E-2</v>
      </c>
      <c r="O3320">
        <f t="shared" si="772"/>
        <v>0</v>
      </c>
      <c r="P3320">
        <f t="shared" si="773"/>
        <v>0</v>
      </c>
      <c r="Q3320">
        <f>($B$16/2)*(COS((ACOS((2*'Intake Valve Fxn Scratch'!$B$1)/$B$16-1)/($B$17/2))*(I3320-($B$17/2)))+1)*P3320</f>
        <v>0</v>
      </c>
      <c r="R3320">
        <f t="shared" si="774"/>
        <v>0</v>
      </c>
      <c r="S3320">
        <f t="shared" si="775"/>
        <v>0</v>
      </c>
      <c r="T3320">
        <f>S3320*'Exhaust Gas Math'!$C$14</f>
        <v>0</v>
      </c>
      <c r="U3320">
        <f>(T3320/'Exhaust Gas Math'!$B$14)+('Exhaust Gas Math'!$D$10)</f>
        <v>4.4059320573952224E-4</v>
      </c>
      <c r="V3320">
        <f>('Exhaust Gas Math'!$E$10*(2.53982214E-12*V3319^4 - 0.0000000071629564556*V3319^3 + 7.56281407226508E-06*V3319^2 - 0.00322508455050905*V3319 + 1.62997098133725)*$B$24+T3320*'Exhaust Gas Math'!$D$14*$B$23)/('Exhaust Gas Math'!$E$10*(2.53982214E-12*V3319^4 - 0.0000000071629564556*V3319^3 + 7.56281407226508E-06*V3319^2 - 0.00322508455050905*V3319 + 1.62997098133725)+T3320*'Exhaust Gas Math'!$D$14)</f>
        <v>1100</v>
      </c>
      <c r="W3320">
        <f>(353.3116967483*V3320^-1.0020802909)*('Exhaust Gas Math'!$E$10/(T3320+'Exhaust Gas Math'!$E$10))+(357.4500179626*V3320^-1.0038444015 )*(T3320/(T3320+'Exhaust Gas Math'!$E$10))</f>
        <v>0.31654710700089367</v>
      </c>
      <c r="X3320">
        <f t="shared" si="776"/>
        <v>0</v>
      </c>
      <c r="Y3320">
        <f t="shared" si="777"/>
        <v>101325</v>
      </c>
      <c r="Z3320">
        <f t="shared" si="778"/>
        <v>101325</v>
      </c>
    </row>
    <row r="3321" spans="5:26" x14ac:dyDescent="0.2">
      <c r="E3321">
        <f t="shared" si="780"/>
        <v>0.41449999999996823</v>
      </c>
      <c r="F3321">
        <f t="shared" si="781"/>
        <v>101325</v>
      </c>
      <c r="H3321">
        <f t="shared" si="779"/>
        <v>0.41449999999996823</v>
      </c>
      <c r="I3321">
        <f t="shared" si="767"/>
        <v>455.99999999847569</v>
      </c>
      <c r="J3321">
        <f t="shared" si="768"/>
        <v>3.5013552284746473E-2</v>
      </c>
      <c r="K3321">
        <f t="shared" si="769"/>
        <v>26.41144825773895</v>
      </c>
      <c r="L3321">
        <f t="shared" si="770"/>
        <v>3.9769296294121147E-5</v>
      </c>
      <c r="M3321">
        <f>J3321/SQRT('Exhaust Gas Math'!$E$14*$B$21*$B$23)</f>
        <v>5.9441051562791826E-4</v>
      </c>
      <c r="N3321">
        <f t="shared" si="771"/>
        <v>1.9552731033567756E-2</v>
      </c>
      <c r="O3321">
        <f t="shared" si="772"/>
        <v>0</v>
      </c>
      <c r="P3321">
        <f t="shared" si="773"/>
        <v>0</v>
      </c>
      <c r="Q3321">
        <f>($B$16/2)*(COS((ACOS((2*'Intake Valve Fxn Scratch'!$B$1)/$B$16-1)/($B$17/2))*(I3321-($B$17/2)))+1)*P3321</f>
        <v>0</v>
      </c>
      <c r="R3321">
        <f t="shared" si="774"/>
        <v>0</v>
      </c>
      <c r="S3321">
        <f t="shared" si="775"/>
        <v>0</v>
      </c>
      <c r="T3321">
        <f>S3321*'Exhaust Gas Math'!$C$14</f>
        <v>0</v>
      </c>
      <c r="U3321">
        <f>(T3321/'Exhaust Gas Math'!$B$14)+('Exhaust Gas Math'!$D$10)</f>
        <v>4.4059320573952224E-4</v>
      </c>
      <c r="V3321">
        <f>('Exhaust Gas Math'!$E$10*(2.53982214E-12*V3320^4 - 0.0000000071629564556*V3320^3 + 7.56281407226508E-06*V3320^2 - 0.00322508455050905*V3320 + 1.62997098133725)*$B$24+T3321*'Exhaust Gas Math'!$D$14*$B$23)/('Exhaust Gas Math'!$E$10*(2.53982214E-12*V3320^4 - 0.0000000071629564556*V3320^3 + 7.56281407226508E-06*V3320^2 - 0.00322508455050905*V3320 + 1.62997098133725)+T3321*'Exhaust Gas Math'!$D$14)</f>
        <v>1100</v>
      </c>
      <c r="W3321">
        <f>(353.3116967483*V3321^-1.0020802909)*('Exhaust Gas Math'!$E$10/(T3321+'Exhaust Gas Math'!$E$10))+(357.4500179626*V3321^-1.0038444015 )*(T3321/(T3321+'Exhaust Gas Math'!$E$10))</f>
        <v>0.31654710700089367</v>
      </c>
      <c r="X3321">
        <f t="shared" si="776"/>
        <v>0</v>
      </c>
      <c r="Y3321">
        <f t="shared" si="777"/>
        <v>101325</v>
      </c>
      <c r="Z3321">
        <f t="shared" si="778"/>
        <v>101325</v>
      </c>
    </row>
    <row r="3322" spans="5:26" x14ac:dyDescent="0.2">
      <c r="E3322">
        <f t="shared" si="780"/>
        <v>0.41462499999996821</v>
      </c>
      <c r="F3322">
        <f t="shared" si="781"/>
        <v>101325</v>
      </c>
      <c r="H3322">
        <f t="shared" si="779"/>
        <v>0.41462499999996821</v>
      </c>
      <c r="I3322">
        <f t="shared" si="767"/>
        <v>461.99999999847569</v>
      </c>
      <c r="J3322">
        <f t="shared" si="768"/>
        <v>3.8290800598097322E-2</v>
      </c>
      <c r="K3322">
        <f t="shared" si="769"/>
        <v>25.976597263069756</v>
      </c>
      <c r="L3322">
        <f t="shared" si="770"/>
        <v>3.9769296294121147E-5</v>
      </c>
      <c r="M3322">
        <f>J3322/SQRT('Exhaust Gas Math'!$E$14*$B$21*$B$23)</f>
        <v>6.5004699729471148E-4</v>
      </c>
      <c r="N3322">
        <f t="shared" si="771"/>
        <v>2.1273748625876825E-2</v>
      </c>
      <c r="O3322">
        <f t="shared" si="772"/>
        <v>0</v>
      </c>
      <c r="P3322">
        <f t="shared" si="773"/>
        <v>0</v>
      </c>
      <c r="Q3322">
        <f>($B$16/2)*(COS((ACOS((2*'Intake Valve Fxn Scratch'!$B$1)/$B$16-1)/($B$17/2))*(I3322-($B$17/2)))+1)*P3322</f>
        <v>0</v>
      </c>
      <c r="R3322">
        <f t="shared" si="774"/>
        <v>0</v>
      </c>
      <c r="S3322">
        <f t="shared" si="775"/>
        <v>0</v>
      </c>
      <c r="T3322">
        <f>S3322*'Exhaust Gas Math'!$C$14</f>
        <v>0</v>
      </c>
      <c r="U3322">
        <f>(T3322/'Exhaust Gas Math'!$B$14)+('Exhaust Gas Math'!$D$10)</f>
        <v>4.4059320573952224E-4</v>
      </c>
      <c r="V3322">
        <f>('Exhaust Gas Math'!$E$10*(2.53982214E-12*V3321^4 - 0.0000000071629564556*V3321^3 + 7.56281407226508E-06*V3321^2 - 0.00322508455050905*V3321 + 1.62997098133725)*$B$24+T3322*'Exhaust Gas Math'!$D$14*$B$23)/('Exhaust Gas Math'!$E$10*(2.53982214E-12*V3321^4 - 0.0000000071629564556*V3321^3 + 7.56281407226508E-06*V3321^2 - 0.00322508455050905*V3321 + 1.62997098133725)+T3322*'Exhaust Gas Math'!$D$14)</f>
        <v>1100</v>
      </c>
      <c r="W3322">
        <f>(353.3116967483*V3322^-1.0020802909)*('Exhaust Gas Math'!$E$10/(T3322+'Exhaust Gas Math'!$E$10))+(357.4500179626*V3322^-1.0038444015 )*(T3322/(T3322+'Exhaust Gas Math'!$E$10))</f>
        <v>0.31654710700089367</v>
      </c>
      <c r="X3322">
        <f t="shared" si="776"/>
        <v>0</v>
      </c>
      <c r="Y3322">
        <f t="shared" si="777"/>
        <v>101325</v>
      </c>
      <c r="Z3322">
        <f t="shared" si="778"/>
        <v>101325</v>
      </c>
    </row>
    <row r="3323" spans="5:26" x14ac:dyDescent="0.2">
      <c r="E3323">
        <f t="shared" si="780"/>
        <v>0.4147499999999682</v>
      </c>
      <c r="F3323">
        <f t="shared" si="781"/>
        <v>101325</v>
      </c>
      <c r="H3323">
        <f t="shared" si="779"/>
        <v>0.4147499999999682</v>
      </c>
      <c r="I3323">
        <f t="shared" si="767"/>
        <v>467.99999999847205</v>
      </c>
      <c r="J3323">
        <f t="shared" si="768"/>
        <v>4.1495838720883499E-2</v>
      </c>
      <c r="K3323">
        <f t="shared" si="769"/>
        <v>25.257141232833686</v>
      </c>
      <c r="L3323">
        <f t="shared" si="770"/>
        <v>3.9769296294121147E-5</v>
      </c>
      <c r="M3323">
        <f>J3323/SQRT('Exhaust Gas Math'!$E$14*$B$21*$B$23)</f>
        <v>7.044575965872152E-4</v>
      </c>
      <c r="N3323">
        <f t="shared" si="771"/>
        <v>2.3061282130481059E-2</v>
      </c>
      <c r="O3323">
        <f t="shared" si="772"/>
        <v>0</v>
      </c>
      <c r="P3323">
        <f t="shared" si="773"/>
        <v>0</v>
      </c>
      <c r="Q3323">
        <f>($B$16/2)*(COS((ACOS((2*'Intake Valve Fxn Scratch'!$B$1)/$B$16-1)/($B$17/2))*(I3323-($B$17/2)))+1)*P3323</f>
        <v>0</v>
      </c>
      <c r="R3323">
        <f t="shared" si="774"/>
        <v>0</v>
      </c>
      <c r="S3323">
        <f t="shared" si="775"/>
        <v>0</v>
      </c>
      <c r="T3323">
        <f>S3323*'Exhaust Gas Math'!$C$14</f>
        <v>0</v>
      </c>
      <c r="U3323">
        <f>(T3323/'Exhaust Gas Math'!$B$14)+('Exhaust Gas Math'!$D$10)</f>
        <v>4.4059320573952224E-4</v>
      </c>
      <c r="V3323">
        <f>('Exhaust Gas Math'!$E$10*(2.53982214E-12*V3322^4 - 0.0000000071629564556*V3322^3 + 7.56281407226508E-06*V3322^2 - 0.00322508455050905*V3322 + 1.62997098133725)*$B$24+T3323*'Exhaust Gas Math'!$D$14*$B$23)/('Exhaust Gas Math'!$E$10*(2.53982214E-12*V3322^4 - 0.0000000071629564556*V3322^3 + 7.56281407226508E-06*V3322^2 - 0.00322508455050905*V3322 + 1.62997098133725)+T3323*'Exhaust Gas Math'!$D$14)</f>
        <v>1100</v>
      </c>
      <c r="W3323">
        <f>(353.3116967483*V3323^-1.0020802909)*('Exhaust Gas Math'!$E$10/(T3323+'Exhaust Gas Math'!$E$10))+(357.4500179626*V3323^-1.0038444015 )*(T3323/(T3323+'Exhaust Gas Math'!$E$10))</f>
        <v>0.31654710700089367</v>
      </c>
      <c r="X3323">
        <f t="shared" si="776"/>
        <v>0</v>
      </c>
      <c r="Y3323">
        <f t="shared" si="777"/>
        <v>101325</v>
      </c>
      <c r="Z3323">
        <f t="shared" si="778"/>
        <v>101325</v>
      </c>
    </row>
    <row r="3324" spans="5:26" x14ac:dyDescent="0.2">
      <c r="E3324">
        <f t="shared" si="780"/>
        <v>0.41487499999996819</v>
      </c>
      <c r="F3324">
        <f t="shared" si="781"/>
        <v>101325</v>
      </c>
      <c r="H3324">
        <f t="shared" si="779"/>
        <v>0.41487499999996819</v>
      </c>
      <c r="I3324">
        <f t="shared" si="767"/>
        <v>473.99999999847205</v>
      </c>
      <c r="J3324">
        <f t="shared" si="768"/>
        <v>4.459355158473096E-2</v>
      </c>
      <c r="K3324">
        <f t="shared" si="769"/>
        <v>24.260962677854629</v>
      </c>
      <c r="L3324">
        <f t="shared" si="770"/>
        <v>3.9769296294121147E-5</v>
      </c>
      <c r="M3324">
        <f>J3324/SQRT('Exhaust Gas Math'!$E$14*$B$21*$B$23)</f>
        <v>7.5704617959337212E-4</v>
      </c>
      <c r="N3324">
        <f t="shared" si="771"/>
        <v>2.4926279522690838E-2</v>
      </c>
      <c r="O3324">
        <f t="shared" si="772"/>
        <v>0</v>
      </c>
      <c r="P3324">
        <f t="shared" si="773"/>
        <v>0</v>
      </c>
      <c r="Q3324">
        <f>($B$16/2)*(COS((ACOS((2*'Intake Valve Fxn Scratch'!$B$1)/$B$16-1)/($B$17/2))*(I3324-($B$17/2)))+1)*P3324</f>
        <v>0</v>
      </c>
      <c r="R3324">
        <f t="shared" si="774"/>
        <v>0</v>
      </c>
      <c r="S3324">
        <f t="shared" si="775"/>
        <v>0</v>
      </c>
      <c r="T3324">
        <f>S3324*'Exhaust Gas Math'!$C$14</f>
        <v>0</v>
      </c>
      <c r="U3324">
        <f>(T3324/'Exhaust Gas Math'!$B$14)+('Exhaust Gas Math'!$D$10)</f>
        <v>4.4059320573952224E-4</v>
      </c>
      <c r="V3324">
        <f>('Exhaust Gas Math'!$E$10*(2.53982214E-12*V3323^4 - 0.0000000071629564556*V3323^3 + 7.56281407226508E-06*V3323^2 - 0.00322508455050905*V3323 + 1.62997098133725)*$B$24+T3324*'Exhaust Gas Math'!$D$14*$B$23)/('Exhaust Gas Math'!$E$10*(2.53982214E-12*V3323^4 - 0.0000000071629564556*V3323^3 + 7.56281407226508E-06*V3323^2 - 0.00322508455050905*V3323 + 1.62997098133725)+T3324*'Exhaust Gas Math'!$D$14)</f>
        <v>1100</v>
      </c>
      <c r="W3324">
        <f>(353.3116967483*V3324^-1.0020802909)*('Exhaust Gas Math'!$E$10/(T3324+'Exhaust Gas Math'!$E$10))+(357.4500179626*V3324^-1.0038444015 )*(T3324/(T3324+'Exhaust Gas Math'!$E$10))</f>
        <v>0.31654710700089367</v>
      </c>
      <c r="X3324">
        <f t="shared" si="776"/>
        <v>0</v>
      </c>
      <c r="Y3324">
        <f t="shared" si="777"/>
        <v>101325</v>
      </c>
      <c r="Z3324">
        <f t="shared" si="778"/>
        <v>101325</v>
      </c>
    </row>
    <row r="3325" spans="5:26" x14ac:dyDescent="0.2">
      <c r="E3325">
        <f t="shared" si="780"/>
        <v>0.41499999999996817</v>
      </c>
      <c r="F3325">
        <f t="shared" si="781"/>
        <v>101325</v>
      </c>
      <c r="H3325">
        <f t="shared" si="779"/>
        <v>0.41499999999996817</v>
      </c>
      <c r="I3325">
        <f t="shared" si="767"/>
        <v>479.99999999847205</v>
      </c>
      <c r="J3325">
        <f t="shared" si="768"/>
        <v>4.754999999926865E-2</v>
      </c>
      <c r="K3325">
        <f t="shared" si="769"/>
        <v>22.998975938843618</v>
      </c>
      <c r="L3325">
        <f t="shared" si="770"/>
        <v>3.9769296294121147E-5</v>
      </c>
      <c r="M3325">
        <f>J3325/SQRT('Exhaust Gas Math'!$E$14*$B$21*$B$23)</f>
        <v>8.0723657479295512E-4</v>
      </c>
      <c r="N3325">
        <f t="shared" si="771"/>
        <v>2.68791347051709E-2</v>
      </c>
      <c r="O3325">
        <f t="shared" si="772"/>
        <v>0</v>
      </c>
      <c r="P3325">
        <f t="shared" si="773"/>
        <v>0</v>
      </c>
      <c r="Q3325">
        <f>($B$16/2)*(COS((ACOS((2*'Intake Valve Fxn Scratch'!$B$1)/$B$16-1)/($B$17/2))*(I3325-($B$17/2)))+1)*P3325</f>
        <v>0</v>
      </c>
      <c r="R3325">
        <f t="shared" si="774"/>
        <v>0</v>
      </c>
      <c r="S3325">
        <f t="shared" si="775"/>
        <v>0</v>
      </c>
      <c r="T3325">
        <f>S3325*'Exhaust Gas Math'!$C$14</f>
        <v>0</v>
      </c>
      <c r="U3325">
        <f>(T3325/'Exhaust Gas Math'!$B$14)+('Exhaust Gas Math'!$D$10)</f>
        <v>4.4059320573952224E-4</v>
      </c>
      <c r="V3325">
        <f>('Exhaust Gas Math'!$E$10*(2.53982214E-12*V3324^4 - 0.0000000071629564556*V3324^3 + 7.56281407226508E-06*V3324^2 - 0.00322508455050905*V3324 + 1.62997098133725)*$B$24+T3325*'Exhaust Gas Math'!$D$14*$B$23)/('Exhaust Gas Math'!$E$10*(2.53982214E-12*V3324^4 - 0.0000000071629564556*V3324^3 + 7.56281407226508E-06*V3324^2 - 0.00322508455050905*V3324 + 1.62997098133725)+T3325*'Exhaust Gas Math'!$D$14)</f>
        <v>1100</v>
      </c>
      <c r="W3325">
        <f>(353.3116967483*V3325^-1.0020802909)*('Exhaust Gas Math'!$E$10/(T3325+'Exhaust Gas Math'!$E$10))+(357.4500179626*V3325^-1.0038444015 )*(T3325/(T3325+'Exhaust Gas Math'!$E$10))</f>
        <v>0.31654710700089367</v>
      </c>
      <c r="X3325">
        <f t="shared" si="776"/>
        <v>0</v>
      </c>
      <c r="Y3325">
        <f t="shared" si="777"/>
        <v>101325</v>
      </c>
      <c r="Z3325">
        <f t="shared" si="778"/>
        <v>101325</v>
      </c>
    </row>
    <row r="3326" spans="5:26" x14ac:dyDescent="0.2">
      <c r="E3326">
        <f t="shared" si="780"/>
        <v>0.41512499999996816</v>
      </c>
      <c r="F3326">
        <f t="shared" si="781"/>
        <v>101325</v>
      </c>
      <c r="H3326">
        <f t="shared" si="779"/>
        <v>0.41512499999996816</v>
      </c>
      <c r="I3326">
        <f t="shared" si="767"/>
        <v>485.99999999847205</v>
      </c>
      <c r="J3326">
        <f t="shared" si="768"/>
        <v>5.0332792496987119E-2</v>
      </c>
      <c r="K3326">
        <f t="shared" si="769"/>
        <v>21.485007606602331</v>
      </c>
      <c r="L3326">
        <f t="shared" si="770"/>
        <v>3.9769296294121147E-5</v>
      </c>
      <c r="M3326">
        <f>J3326/SQRT('Exhaust Gas Math'!$E$14*$B$21*$B$23)</f>
        <v>8.5447888571308847E-4</v>
      </c>
      <c r="N3326">
        <f t="shared" si="771"/>
        <v>2.8928903021294916E-2</v>
      </c>
      <c r="O3326">
        <f t="shared" si="772"/>
        <v>0</v>
      </c>
      <c r="P3326">
        <f t="shared" si="773"/>
        <v>0</v>
      </c>
      <c r="Q3326">
        <f>($B$16/2)*(COS((ACOS((2*'Intake Valve Fxn Scratch'!$B$1)/$B$16-1)/($B$17/2))*(I3326-($B$17/2)))+1)*P3326</f>
        <v>0</v>
      </c>
      <c r="R3326">
        <f t="shared" si="774"/>
        <v>0</v>
      </c>
      <c r="S3326">
        <f t="shared" si="775"/>
        <v>0</v>
      </c>
      <c r="T3326">
        <f>S3326*'Exhaust Gas Math'!$C$14</f>
        <v>0</v>
      </c>
      <c r="U3326">
        <f>(T3326/'Exhaust Gas Math'!$B$14)+('Exhaust Gas Math'!$D$10)</f>
        <v>4.4059320573952224E-4</v>
      </c>
      <c r="V3326">
        <f>('Exhaust Gas Math'!$E$10*(2.53982214E-12*V3325^4 - 0.0000000071629564556*V3325^3 + 7.56281407226508E-06*V3325^2 - 0.00322508455050905*V3325 + 1.62997098133725)*$B$24+T3326*'Exhaust Gas Math'!$D$14*$B$23)/('Exhaust Gas Math'!$E$10*(2.53982214E-12*V3325^4 - 0.0000000071629564556*V3325^3 + 7.56281407226508E-06*V3325^2 - 0.00322508455050905*V3325 + 1.62997098133725)+T3326*'Exhaust Gas Math'!$D$14)</f>
        <v>1100</v>
      </c>
      <c r="W3326">
        <f>(353.3116967483*V3326^-1.0020802909)*('Exhaust Gas Math'!$E$10/(T3326+'Exhaust Gas Math'!$E$10))+(357.4500179626*V3326^-1.0038444015 )*(T3326/(T3326+'Exhaust Gas Math'!$E$10))</f>
        <v>0.31654710700089367</v>
      </c>
      <c r="X3326">
        <f t="shared" si="776"/>
        <v>0</v>
      </c>
      <c r="Y3326">
        <f t="shared" si="777"/>
        <v>101325</v>
      </c>
      <c r="Z3326">
        <f t="shared" si="778"/>
        <v>101325</v>
      </c>
    </row>
    <row r="3327" spans="5:26" x14ac:dyDescent="0.2">
      <c r="E3327">
        <f t="shared" si="780"/>
        <v>0.41524999999996814</v>
      </c>
      <c r="F3327">
        <f t="shared" si="781"/>
        <v>101325</v>
      </c>
      <c r="H3327">
        <f t="shared" si="779"/>
        <v>0.41524999999996814</v>
      </c>
      <c r="I3327">
        <f t="shared" si="767"/>
        <v>491.99999999847205</v>
      </c>
      <c r="J3327">
        <f t="shared" si="768"/>
        <v>5.2911440220947584E-2</v>
      </c>
      <c r="K3327">
        <f t="shared" si="769"/>
        <v>19.7356450349954</v>
      </c>
      <c r="L3327">
        <f t="shared" si="770"/>
        <v>3.9769296294121147E-5</v>
      </c>
      <c r="M3327">
        <f>J3327/SQRT('Exhaust Gas Math'!$E$14*$B$21*$B$23)</f>
        <v>8.9825551570929269E-4</v>
      </c>
      <c r="N3327">
        <f t="shared" si="771"/>
        <v>3.1082443967823822E-2</v>
      </c>
      <c r="O3327">
        <f t="shared" si="772"/>
        <v>0</v>
      </c>
      <c r="P3327">
        <f t="shared" si="773"/>
        <v>0</v>
      </c>
      <c r="Q3327">
        <f>($B$16/2)*(COS((ACOS((2*'Intake Valve Fxn Scratch'!$B$1)/$B$16-1)/($B$17/2))*(I3327-($B$17/2)))+1)*P3327</f>
        <v>0</v>
      </c>
      <c r="R3327">
        <f t="shared" si="774"/>
        <v>0</v>
      </c>
      <c r="S3327">
        <f t="shared" si="775"/>
        <v>0</v>
      </c>
      <c r="T3327">
        <f>S3327*'Exhaust Gas Math'!$C$14</f>
        <v>0</v>
      </c>
      <c r="U3327">
        <f>(T3327/'Exhaust Gas Math'!$B$14)+('Exhaust Gas Math'!$D$10)</f>
        <v>4.4059320573952224E-4</v>
      </c>
      <c r="V3327">
        <f>('Exhaust Gas Math'!$E$10*(2.53982214E-12*V3326^4 - 0.0000000071629564556*V3326^3 + 7.56281407226508E-06*V3326^2 - 0.00322508455050905*V3326 + 1.62997098133725)*$B$24+T3327*'Exhaust Gas Math'!$D$14*$B$23)/('Exhaust Gas Math'!$E$10*(2.53982214E-12*V3326^4 - 0.0000000071629564556*V3326^3 + 7.56281407226508E-06*V3326^2 - 0.00322508455050905*V3326 + 1.62997098133725)+T3327*'Exhaust Gas Math'!$D$14)</f>
        <v>1100</v>
      </c>
      <c r="W3327">
        <f>(353.3116967483*V3327^-1.0020802909)*('Exhaust Gas Math'!$E$10/(T3327+'Exhaust Gas Math'!$E$10))+(357.4500179626*V3327^-1.0038444015 )*(T3327/(T3327+'Exhaust Gas Math'!$E$10))</f>
        <v>0.31654710700089367</v>
      </c>
      <c r="X3327">
        <f t="shared" si="776"/>
        <v>0</v>
      </c>
      <c r="Y3327">
        <f t="shared" si="777"/>
        <v>101325</v>
      </c>
      <c r="Z3327">
        <f t="shared" si="778"/>
        <v>101325</v>
      </c>
    </row>
    <row r="3328" spans="5:26" x14ac:dyDescent="0.2">
      <c r="E3328">
        <f t="shared" si="780"/>
        <v>0.41537499999996813</v>
      </c>
      <c r="F3328">
        <f t="shared" si="781"/>
        <v>101325</v>
      </c>
      <c r="H3328">
        <f t="shared" si="779"/>
        <v>0.41537499999996813</v>
      </c>
      <c r="I3328">
        <f t="shared" si="767"/>
        <v>497.99999999847205</v>
      </c>
      <c r="J3328">
        <f t="shared" si="768"/>
        <v>5.5257690967068063E-2</v>
      </c>
      <c r="K3328">
        <f t="shared" si="769"/>
        <v>17.770054606435764</v>
      </c>
      <c r="L3328">
        <f t="shared" si="770"/>
        <v>3.9769296294121147E-5</v>
      </c>
      <c r="M3328">
        <f>J3328/SQRT('Exhaust Gas Math'!$E$14*$B$21*$B$23)</f>
        <v>9.3808683886245441E-4</v>
      </c>
      <c r="N3328">
        <f t="shared" si="771"/>
        <v>3.3343486331862911E-2</v>
      </c>
      <c r="O3328">
        <f t="shared" si="772"/>
        <v>0</v>
      </c>
      <c r="P3328">
        <f t="shared" si="773"/>
        <v>0</v>
      </c>
      <c r="Q3328">
        <f>($B$16/2)*(COS((ACOS((2*'Intake Valve Fxn Scratch'!$B$1)/$B$16-1)/($B$17/2))*(I3328-($B$17/2)))+1)*P3328</f>
        <v>0</v>
      </c>
      <c r="R3328">
        <f t="shared" si="774"/>
        <v>0</v>
      </c>
      <c r="S3328">
        <f t="shared" si="775"/>
        <v>0</v>
      </c>
      <c r="T3328">
        <f>S3328*'Exhaust Gas Math'!$C$14</f>
        <v>0</v>
      </c>
      <c r="U3328">
        <f>(T3328/'Exhaust Gas Math'!$B$14)+('Exhaust Gas Math'!$D$10)</f>
        <v>4.4059320573952224E-4</v>
      </c>
      <c r="V3328">
        <f>('Exhaust Gas Math'!$E$10*(2.53982214E-12*V3327^4 - 0.0000000071629564556*V3327^3 + 7.56281407226508E-06*V3327^2 - 0.00322508455050905*V3327 + 1.62997098133725)*$B$24+T3328*'Exhaust Gas Math'!$D$14*$B$23)/('Exhaust Gas Math'!$E$10*(2.53982214E-12*V3327^4 - 0.0000000071629564556*V3327^3 + 7.56281407226508E-06*V3327^2 - 0.00322508455050905*V3327 + 1.62997098133725)+T3328*'Exhaust Gas Math'!$D$14)</f>
        <v>1100</v>
      </c>
      <c r="W3328">
        <f>(353.3116967483*V3328^-1.0020802909)*('Exhaust Gas Math'!$E$10/(T3328+'Exhaust Gas Math'!$E$10))+(357.4500179626*V3328^-1.0038444015 )*(T3328/(T3328+'Exhaust Gas Math'!$E$10))</f>
        <v>0.31654710700089367</v>
      </c>
      <c r="X3328">
        <f t="shared" si="776"/>
        <v>0</v>
      </c>
      <c r="Y3328">
        <f t="shared" si="777"/>
        <v>101325</v>
      </c>
      <c r="Z3328">
        <f t="shared" si="778"/>
        <v>101325</v>
      </c>
    </row>
    <row r="3329" spans="5:26" x14ac:dyDescent="0.2">
      <c r="E3329">
        <f t="shared" si="780"/>
        <v>0.41549999999996812</v>
      </c>
      <c r="F3329">
        <f t="shared" si="781"/>
        <v>101325</v>
      </c>
      <c r="H3329">
        <f t="shared" si="779"/>
        <v>0.41549999999996812</v>
      </c>
      <c r="I3329">
        <f t="shared" si="767"/>
        <v>503.99999999846841</v>
      </c>
      <c r="J3329">
        <f t="shared" si="768"/>
        <v>5.7345838721188439E-2</v>
      </c>
      <c r="K3329">
        <f t="shared" si="769"/>
        <v>15.609771740986192</v>
      </c>
      <c r="L3329">
        <f t="shared" si="770"/>
        <v>3.9769296294121147E-5</v>
      </c>
      <c r="M3329">
        <f>J3329/SQRT('Exhaust Gas Math'!$E$14*$B$21*$B$23)</f>
        <v>9.7353645486084896E-4</v>
      </c>
      <c r="N3329">
        <f t="shared" si="771"/>
        <v>3.5711621292773547E-2</v>
      </c>
      <c r="O3329">
        <f t="shared" si="772"/>
        <v>0</v>
      </c>
      <c r="P3329">
        <f t="shared" si="773"/>
        <v>0</v>
      </c>
      <c r="Q3329">
        <f>($B$16/2)*(COS((ACOS((2*'Intake Valve Fxn Scratch'!$B$1)/$B$16-1)/($B$17/2))*(I3329-($B$17/2)))+1)*P3329</f>
        <v>0</v>
      </c>
      <c r="R3329">
        <f t="shared" si="774"/>
        <v>0</v>
      </c>
      <c r="S3329">
        <f t="shared" si="775"/>
        <v>0</v>
      </c>
      <c r="T3329">
        <f>S3329*'Exhaust Gas Math'!$C$14</f>
        <v>0</v>
      </c>
      <c r="U3329">
        <f>(T3329/'Exhaust Gas Math'!$B$14)+('Exhaust Gas Math'!$D$10)</f>
        <v>4.4059320573952224E-4</v>
      </c>
      <c r="V3329">
        <f>('Exhaust Gas Math'!$E$10*(2.53982214E-12*V3328^4 - 0.0000000071629564556*V3328^3 + 7.56281407226508E-06*V3328^2 - 0.00322508455050905*V3328 + 1.62997098133725)*$B$24+T3329*'Exhaust Gas Math'!$D$14*$B$23)/('Exhaust Gas Math'!$E$10*(2.53982214E-12*V3328^4 - 0.0000000071629564556*V3328^3 + 7.56281407226508E-06*V3328^2 - 0.00322508455050905*V3328 + 1.62997098133725)+T3329*'Exhaust Gas Math'!$D$14)</f>
        <v>1100</v>
      </c>
      <c r="W3329">
        <f>(353.3116967483*V3329^-1.0020802909)*('Exhaust Gas Math'!$E$10/(T3329+'Exhaust Gas Math'!$E$10))+(357.4500179626*V3329^-1.0038444015 )*(T3329/(T3329+'Exhaust Gas Math'!$E$10))</f>
        <v>0.31654710700089367</v>
      </c>
      <c r="X3329">
        <f t="shared" si="776"/>
        <v>0</v>
      </c>
      <c r="Y3329">
        <f t="shared" si="777"/>
        <v>101325</v>
      </c>
      <c r="Z3329">
        <f t="shared" si="778"/>
        <v>101325</v>
      </c>
    </row>
    <row r="3330" spans="5:26" x14ac:dyDescent="0.2">
      <c r="E3330">
        <f t="shared" si="780"/>
        <v>0.4156249999999681</v>
      </c>
      <c r="F3330">
        <f t="shared" si="781"/>
        <v>101325</v>
      </c>
      <c r="H3330">
        <f t="shared" si="779"/>
        <v>0.4156249999999681</v>
      </c>
      <c r="I3330">
        <f t="shared" si="767"/>
        <v>509.99999999846841</v>
      </c>
      <c r="J3330">
        <f t="shared" si="768"/>
        <v>5.9153005299543829E-2</v>
      </c>
      <c r="K3330">
        <f t="shared" si="769"/>
        <v>13.278464949786464</v>
      </c>
      <c r="L3330">
        <f t="shared" si="770"/>
        <v>3.9769296294121147E-5</v>
      </c>
      <c r="M3330">
        <f>J3330/SQRT('Exhaust Gas Math'!$E$14*$B$21*$B$23)</f>
        <v>1.0042159702933274E-3</v>
      </c>
      <c r="N3330">
        <f t="shared" si="771"/>
        <v>3.8181243154116487E-2</v>
      </c>
      <c r="O3330">
        <f t="shared" si="772"/>
        <v>0</v>
      </c>
      <c r="P3330">
        <f t="shared" si="773"/>
        <v>0</v>
      </c>
      <c r="Q3330">
        <f>($B$16/2)*(COS((ACOS((2*'Intake Valve Fxn Scratch'!$B$1)/$B$16-1)/($B$17/2))*(I3330-($B$17/2)))+1)*P3330</f>
        <v>0</v>
      </c>
      <c r="R3330">
        <f t="shared" si="774"/>
        <v>0</v>
      </c>
      <c r="S3330">
        <f t="shared" si="775"/>
        <v>0</v>
      </c>
      <c r="T3330">
        <f>S3330*'Exhaust Gas Math'!$C$14</f>
        <v>0</v>
      </c>
      <c r="U3330">
        <f>(T3330/'Exhaust Gas Math'!$B$14)+('Exhaust Gas Math'!$D$10)</f>
        <v>4.4059320573952224E-4</v>
      </c>
      <c r="V3330">
        <f>('Exhaust Gas Math'!$E$10*(2.53982214E-12*V3329^4 - 0.0000000071629564556*V3329^3 + 7.56281407226508E-06*V3329^2 - 0.00322508455050905*V3329 + 1.62997098133725)*$B$24+T3330*'Exhaust Gas Math'!$D$14*$B$23)/('Exhaust Gas Math'!$E$10*(2.53982214E-12*V3329^4 - 0.0000000071629564556*V3329^3 + 7.56281407226508E-06*V3329^2 - 0.00322508455050905*V3329 + 1.62997098133725)+T3330*'Exhaust Gas Math'!$D$14)</f>
        <v>1100</v>
      </c>
      <c r="W3330">
        <f>(353.3116967483*V3330^-1.0020802909)*('Exhaust Gas Math'!$E$10/(T3330+'Exhaust Gas Math'!$E$10))+(357.4500179626*V3330^-1.0038444015 )*(T3330/(T3330+'Exhaust Gas Math'!$E$10))</f>
        <v>0.31654710700089367</v>
      </c>
      <c r="X3330">
        <f t="shared" si="776"/>
        <v>0</v>
      </c>
      <c r="Y3330">
        <f t="shared" si="777"/>
        <v>101325</v>
      </c>
      <c r="Z3330">
        <f t="shared" si="778"/>
        <v>101325</v>
      </c>
    </row>
    <row r="3331" spans="5:26" x14ac:dyDescent="0.2">
      <c r="E3331">
        <f t="shared" si="780"/>
        <v>0.41574999999996809</v>
      </c>
      <c r="F3331">
        <f t="shared" si="781"/>
        <v>101325</v>
      </c>
      <c r="H3331">
        <f t="shared" si="779"/>
        <v>0.41574999999996809</v>
      </c>
      <c r="I3331">
        <f t="shared" si="767"/>
        <v>515.99999999846841</v>
      </c>
      <c r="J3331">
        <f t="shared" si="768"/>
        <v>6.0659391006925911E-2</v>
      </c>
      <c r="K3331">
        <f t="shared" si="769"/>
        <v>10.801676517900782</v>
      </c>
      <c r="L3331">
        <f t="shared" si="770"/>
        <v>3.9769296294121147E-5</v>
      </c>
      <c r="M3331">
        <f>J3331/SQRT('Exhaust Gas Math'!$E$14*$B$21*$B$23)</f>
        <v>1.029789253968677E-3</v>
      </c>
      <c r="N3331">
        <f t="shared" si="771"/>
        <v>4.0740475102313795E-2</v>
      </c>
      <c r="O3331">
        <f t="shared" si="772"/>
        <v>0</v>
      </c>
      <c r="P3331">
        <f t="shared" si="773"/>
        <v>0</v>
      </c>
      <c r="Q3331">
        <f>($B$16/2)*(COS((ACOS((2*'Intake Valve Fxn Scratch'!$B$1)/$B$16-1)/($B$17/2))*(I3331-($B$17/2)))+1)*P3331</f>
        <v>0</v>
      </c>
      <c r="R3331">
        <f t="shared" si="774"/>
        <v>0</v>
      </c>
      <c r="S3331">
        <f t="shared" si="775"/>
        <v>0</v>
      </c>
      <c r="T3331">
        <f>S3331*'Exhaust Gas Math'!$C$14</f>
        <v>0</v>
      </c>
      <c r="U3331">
        <f>(T3331/'Exhaust Gas Math'!$B$14)+('Exhaust Gas Math'!$D$10)</f>
        <v>4.4059320573952224E-4</v>
      </c>
      <c r="V3331">
        <f>('Exhaust Gas Math'!$E$10*(2.53982214E-12*V3330^4 - 0.0000000071629564556*V3330^3 + 7.56281407226508E-06*V3330^2 - 0.00322508455050905*V3330 + 1.62997098133725)*$B$24+T3331*'Exhaust Gas Math'!$D$14*$B$23)/('Exhaust Gas Math'!$E$10*(2.53982214E-12*V3330^4 - 0.0000000071629564556*V3330^3 + 7.56281407226508E-06*V3330^2 - 0.00322508455050905*V3330 + 1.62997098133725)+T3331*'Exhaust Gas Math'!$D$14)</f>
        <v>1100</v>
      </c>
      <c r="W3331">
        <f>(353.3116967483*V3331^-1.0020802909)*('Exhaust Gas Math'!$E$10/(T3331+'Exhaust Gas Math'!$E$10))+(357.4500179626*V3331^-1.0038444015 )*(T3331/(T3331+'Exhaust Gas Math'!$E$10))</f>
        <v>0.31654710700089367</v>
      </c>
      <c r="X3331">
        <f t="shared" si="776"/>
        <v>0</v>
      </c>
      <c r="Y3331">
        <f t="shared" si="777"/>
        <v>101325</v>
      </c>
      <c r="Z3331">
        <f t="shared" si="778"/>
        <v>101325</v>
      </c>
    </row>
    <row r="3332" spans="5:26" x14ac:dyDescent="0.2">
      <c r="E3332">
        <f t="shared" si="780"/>
        <v>0.41587499999996808</v>
      </c>
      <c r="F3332">
        <f t="shared" si="781"/>
        <v>101325</v>
      </c>
      <c r="H3332">
        <f t="shared" si="779"/>
        <v>0.41587499999996808</v>
      </c>
      <c r="I3332">
        <f t="shared" si="767"/>
        <v>521.99999999846841</v>
      </c>
      <c r="J3332">
        <f t="shared" si="768"/>
        <v>6.1848491566294753E-2</v>
      </c>
      <c r="K3332">
        <f t="shared" si="769"/>
        <v>8.2065426576875122</v>
      </c>
      <c r="L3332">
        <f t="shared" si="770"/>
        <v>3.9769296294121147E-5</v>
      </c>
      <c r="M3332">
        <f>J3332/SQRT('Exhaust Gas Math'!$E$14*$B$21*$B$23)</f>
        <v>1.0499761196394249E-3</v>
      </c>
      <c r="N3332">
        <f t="shared" si="771"/>
        <v>4.3370137971058834E-2</v>
      </c>
      <c r="O3332">
        <f t="shared" si="772"/>
        <v>0</v>
      </c>
      <c r="P3332">
        <f t="shared" si="773"/>
        <v>0</v>
      </c>
      <c r="Q3332">
        <f>($B$16/2)*(COS((ACOS((2*'Intake Valve Fxn Scratch'!$B$1)/$B$16-1)/($B$17/2))*(I3332-($B$17/2)))+1)*P3332</f>
        <v>0</v>
      </c>
      <c r="R3332">
        <f t="shared" si="774"/>
        <v>0</v>
      </c>
      <c r="S3332">
        <f t="shared" si="775"/>
        <v>0</v>
      </c>
      <c r="T3332">
        <f>S3332*'Exhaust Gas Math'!$C$14</f>
        <v>0</v>
      </c>
      <c r="U3332">
        <f>(T3332/'Exhaust Gas Math'!$B$14)+('Exhaust Gas Math'!$D$10)</f>
        <v>4.4059320573952224E-4</v>
      </c>
      <c r="V3332">
        <f>('Exhaust Gas Math'!$E$10*(2.53982214E-12*V3331^4 - 0.0000000071629564556*V3331^3 + 7.56281407226508E-06*V3331^2 - 0.00322508455050905*V3331 + 1.62997098133725)*$B$24+T3332*'Exhaust Gas Math'!$D$14*$B$23)/('Exhaust Gas Math'!$E$10*(2.53982214E-12*V3331^4 - 0.0000000071629564556*V3331^3 + 7.56281407226508E-06*V3331^2 - 0.00322508455050905*V3331 + 1.62997098133725)+T3332*'Exhaust Gas Math'!$D$14)</f>
        <v>1100</v>
      </c>
      <c r="W3332">
        <f>(353.3116967483*V3332^-1.0020802909)*('Exhaust Gas Math'!$E$10/(T3332+'Exhaust Gas Math'!$E$10))+(357.4500179626*V3332^-1.0038444015 )*(T3332/(T3332+'Exhaust Gas Math'!$E$10))</f>
        <v>0.31654710700089367</v>
      </c>
      <c r="X3332">
        <f t="shared" si="776"/>
        <v>0</v>
      </c>
      <c r="Y3332">
        <f t="shared" si="777"/>
        <v>101325</v>
      </c>
      <c r="Z3332">
        <f t="shared" si="778"/>
        <v>101325</v>
      </c>
    </row>
    <row r="3333" spans="5:26" x14ac:dyDescent="0.2">
      <c r="E3333">
        <f t="shared" si="780"/>
        <v>0.41599999999996806</v>
      </c>
      <c r="F3333">
        <f t="shared" si="781"/>
        <v>101325</v>
      </c>
      <c r="H3333">
        <f t="shared" si="779"/>
        <v>0.41599999999996806</v>
      </c>
      <c r="I3333">
        <f t="shared" ref="I3333:I3396" si="782">($B$11*360*H3333)-(720*FLOOR(H3333/(2/$B$11),1))</f>
        <v>527.99999999846841</v>
      </c>
      <c r="J3333">
        <f t="shared" ref="J3333:J3396" si="783">-(($B$4/1000)/2)*COS($B$12*H3333)+(($B$4/1000)/2)</f>
        <v>6.2707278943085337E-2</v>
      </c>
      <c r="K3333">
        <f t="shared" ref="K3333:K3396" si="784">($B$4/1000/2)*$B$12*SIN($B$12*H3333)</f>
        <v>5.5214961987886104</v>
      </c>
      <c r="L3333">
        <f t="shared" ref="L3333:L3396" si="785">$B$8+P3333*(J3333*$B$6)</f>
        <v>3.9769296294121147E-5</v>
      </c>
      <c r="M3333">
        <f>J3333/SQRT('Exhaust Gas Math'!$E$14*$B$21*$B$23)</f>
        <v>1.0645553957808868E-3</v>
      </c>
      <c r="N3333">
        <f t="shared" ref="N3333:N3396" si="786">-(($B$4/1000)/2)*COS($B$12*(H3333-M3333))+(($B$4/1000)/2)</f>
        <v>4.6042841936853734E-2</v>
      </c>
      <c r="O3333">
        <f t="shared" ref="O3333:O3396" si="787">N3333*$B$6*P3333</f>
        <v>0</v>
      </c>
      <c r="P3333">
        <f t="shared" ref="P3333:P3396" si="788">IF(I3333&lt;=$B$17,1,0)</f>
        <v>0</v>
      </c>
      <c r="Q3333">
        <f>($B$16/2)*(COS((ACOS((2*'Intake Valve Fxn Scratch'!$B$1)/$B$16-1)/($B$17/2))*(I3333-($B$17/2)))+1)*P3333</f>
        <v>0</v>
      </c>
      <c r="R3333">
        <f t="shared" ref="R3333:R3396" si="789">Q3333/$B$16</f>
        <v>0</v>
      </c>
      <c r="S3333">
        <f t="shared" ref="S3333:S3396" si="790">P3333*($B$13*R3333*(O3333-O3332)*$B$19+S3332)</f>
        <v>0</v>
      </c>
      <c r="T3333">
        <f>S3333*'Exhaust Gas Math'!$C$14</f>
        <v>0</v>
      </c>
      <c r="U3333">
        <f>(T3333/'Exhaust Gas Math'!$B$14)+('Exhaust Gas Math'!$D$10)</f>
        <v>4.4059320573952224E-4</v>
      </c>
      <c r="V3333">
        <f>('Exhaust Gas Math'!$E$10*(2.53982214E-12*V3332^4 - 0.0000000071629564556*V3332^3 + 7.56281407226508E-06*V3332^2 - 0.00322508455050905*V3332 + 1.62997098133725)*$B$24+T3333*'Exhaust Gas Math'!$D$14*$B$23)/('Exhaust Gas Math'!$E$10*(2.53982214E-12*V3332^4 - 0.0000000071629564556*V3332^3 + 7.56281407226508E-06*V3332^2 - 0.00322508455050905*V3332 + 1.62997098133725)+T3333*'Exhaust Gas Math'!$D$14)</f>
        <v>1100</v>
      </c>
      <c r="W3333">
        <f>(353.3116967483*V3333^-1.0020802909)*('Exhaust Gas Math'!$E$10/(T3333+'Exhaust Gas Math'!$E$10))+(357.4500179626*V3333^-1.0038444015 )*(T3333/(T3333+'Exhaust Gas Math'!$E$10))</f>
        <v>0.31654710700089367</v>
      </c>
      <c r="X3333">
        <f t="shared" ref="X3333:X3396" si="791">P3333*SIGN(K3333)*-0.5*W3333*K3333^2</f>
        <v>0</v>
      </c>
      <c r="Y3333">
        <f t="shared" ref="Y3333:Y3396" si="792">(U3333*$B$21*V3333)/L3333</f>
        <v>101325</v>
      </c>
      <c r="Z3333">
        <f t="shared" ref="Z3333:Z3396" si="793">IF((X3333+Y3333)&lt;$B$22,(X3333+Y3333),$B$22)</f>
        <v>101325</v>
      </c>
    </row>
    <row r="3334" spans="5:26" x14ac:dyDescent="0.2">
      <c r="E3334">
        <f t="shared" si="780"/>
        <v>0.41612499999996805</v>
      </c>
      <c r="F3334">
        <f t="shared" si="781"/>
        <v>101325</v>
      </c>
      <c r="H3334">
        <f t="shared" si="779"/>
        <v>0.41612499999996805</v>
      </c>
      <c r="I3334">
        <f t="shared" si="782"/>
        <v>533.99999999846477</v>
      </c>
      <c r="J3334">
        <f t="shared" si="783"/>
        <v>6.3226344083085681E-2</v>
      </c>
      <c r="K3334">
        <f t="shared" si="784"/>
        <v>2.7759550720869659</v>
      </c>
      <c r="L3334">
        <f t="shared" si="785"/>
        <v>3.9769296294121147E-5</v>
      </c>
      <c r="M3334">
        <f>J3334/SQRT('Exhaust Gas Math'!$E$14*$B$21*$B$23)</f>
        <v>1.0733673487927638E-3</v>
      </c>
      <c r="N3334">
        <f t="shared" si="786"/>
        <v>4.8722302042544116E-2</v>
      </c>
      <c r="O3334">
        <f t="shared" si="787"/>
        <v>0</v>
      </c>
      <c r="P3334">
        <f t="shared" si="788"/>
        <v>0</v>
      </c>
      <c r="Q3334">
        <f>($B$16/2)*(COS((ACOS((2*'Intake Valve Fxn Scratch'!$B$1)/$B$16-1)/($B$17/2))*(I3334-($B$17/2)))+1)*P3334</f>
        <v>0</v>
      </c>
      <c r="R3334">
        <f t="shared" si="789"/>
        <v>0</v>
      </c>
      <c r="S3334">
        <f t="shared" si="790"/>
        <v>0</v>
      </c>
      <c r="T3334">
        <f>S3334*'Exhaust Gas Math'!$C$14</f>
        <v>0</v>
      </c>
      <c r="U3334">
        <f>(T3334/'Exhaust Gas Math'!$B$14)+('Exhaust Gas Math'!$D$10)</f>
        <v>4.4059320573952224E-4</v>
      </c>
      <c r="V3334">
        <f>('Exhaust Gas Math'!$E$10*(2.53982214E-12*V3333^4 - 0.0000000071629564556*V3333^3 + 7.56281407226508E-06*V3333^2 - 0.00322508455050905*V3333 + 1.62997098133725)*$B$24+T3334*'Exhaust Gas Math'!$D$14*$B$23)/('Exhaust Gas Math'!$E$10*(2.53982214E-12*V3333^4 - 0.0000000071629564556*V3333^3 + 7.56281407226508E-06*V3333^2 - 0.00322508455050905*V3333 + 1.62997098133725)+T3334*'Exhaust Gas Math'!$D$14)</f>
        <v>1100</v>
      </c>
      <c r="W3334">
        <f>(353.3116967483*V3334^-1.0020802909)*('Exhaust Gas Math'!$E$10/(T3334+'Exhaust Gas Math'!$E$10))+(357.4500179626*V3334^-1.0038444015 )*(T3334/(T3334+'Exhaust Gas Math'!$E$10))</f>
        <v>0.31654710700089367</v>
      </c>
      <c r="X3334">
        <f t="shared" si="791"/>
        <v>0</v>
      </c>
      <c r="Y3334">
        <f t="shared" si="792"/>
        <v>101325</v>
      </c>
      <c r="Z3334">
        <f t="shared" si="793"/>
        <v>101325</v>
      </c>
    </row>
    <row r="3335" spans="5:26" x14ac:dyDescent="0.2">
      <c r="E3335">
        <f t="shared" si="780"/>
        <v>0.41624999999996803</v>
      </c>
      <c r="F3335">
        <f t="shared" si="781"/>
        <v>101325</v>
      </c>
      <c r="H3335">
        <f t="shared" ref="H3335:H3398" si="794">H3334+$B$2</f>
        <v>0.41624999999996803</v>
      </c>
      <c r="I3335">
        <f t="shared" si="782"/>
        <v>539.99999999846477</v>
      </c>
      <c r="J3335">
        <f t="shared" si="783"/>
        <v>6.3399999999999998E-2</v>
      </c>
      <c r="K3335">
        <f t="shared" si="784"/>
        <v>7.1109343503996158E-10</v>
      </c>
      <c r="L3335">
        <f t="shared" si="785"/>
        <v>3.9769296294121147E-5</v>
      </c>
      <c r="M3335">
        <f>J3335/SQRT('Exhaust Gas Math'!$E$14*$B$21*$B$23)</f>
        <v>1.0763154330738279E-3</v>
      </c>
      <c r="N3335">
        <f t="shared" si="786"/>
        <v>5.1362995242741405E-2</v>
      </c>
      <c r="O3335">
        <f t="shared" si="787"/>
        <v>0</v>
      </c>
      <c r="P3335">
        <f t="shared" si="788"/>
        <v>0</v>
      </c>
      <c r="Q3335">
        <f>($B$16/2)*(COS((ACOS((2*'Intake Valve Fxn Scratch'!$B$1)/$B$16-1)/($B$17/2))*(I3335-($B$17/2)))+1)*P3335</f>
        <v>0</v>
      </c>
      <c r="R3335">
        <f t="shared" si="789"/>
        <v>0</v>
      </c>
      <c r="S3335">
        <f t="shared" si="790"/>
        <v>0</v>
      </c>
      <c r="T3335">
        <f>S3335*'Exhaust Gas Math'!$C$14</f>
        <v>0</v>
      </c>
      <c r="U3335">
        <f>(T3335/'Exhaust Gas Math'!$B$14)+('Exhaust Gas Math'!$D$10)</f>
        <v>4.4059320573952224E-4</v>
      </c>
      <c r="V3335">
        <f>('Exhaust Gas Math'!$E$10*(2.53982214E-12*V3334^4 - 0.0000000071629564556*V3334^3 + 7.56281407226508E-06*V3334^2 - 0.00322508455050905*V3334 + 1.62997098133725)*$B$24+T3335*'Exhaust Gas Math'!$D$14*$B$23)/('Exhaust Gas Math'!$E$10*(2.53982214E-12*V3334^4 - 0.0000000071629564556*V3334^3 + 7.56281407226508E-06*V3334^2 - 0.00322508455050905*V3334 + 1.62997098133725)+T3335*'Exhaust Gas Math'!$D$14)</f>
        <v>1100</v>
      </c>
      <c r="W3335">
        <f>(353.3116967483*V3335^-1.0020802909)*('Exhaust Gas Math'!$E$10/(T3335+'Exhaust Gas Math'!$E$10))+(357.4500179626*V3335^-1.0038444015 )*(T3335/(T3335+'Exhaust Gas Math'!$E$10))</f>
        <v>0.31654710700089367</v>
      </c>
      <c r="X3335">
        <f t="shared" si="791"/>
        <v>0</v>
      </c>
      <c r="Y3335">
        <f t="shared" si="792"/>
        <v>101325</v>
      </c>
      <c r="Z3335">
        <f t="shared" si="793"/>
        <v>101325</v>
      </c>
    </row>
    <row r="3336" spans="5:26" x14ac:dyDescent="0.2">
      <c r="E3336">
        <f t="shared" si="780"/>
        <v>0.41637499999996802</v>
      </c>
      <c r="F3336">
        <f t="shared" si="781"/>
        <v>101325</v>
      </c>
      <c r="H3336">
        <f t="shared" si="794"/>
        <v>0.41637499999996802</v>
      </c>
      <c r="I3336">
        <f t="shared" si="782"/>
        <v>545.99999999846477</v>
      </c>
      <c r="J3336">
        <f t="shared" si="783"/>
        <v>6.3226344083262942E-2</v>
      </c>
      <c r="K3336">
        <f t="shared" si="784"/>
        <v>-2.7759550706740712</v>
      </c>
      <c r="L3336">
        <f t="shared" si="785"/>
        <v>3.9769296294121147E-5</v>
      </c>
      <c r="M3336">
        <f>J3336/SQRT('Exhaust Gas Math'!$E$14*$B$21*$B$23)</f>
        <v>1.0733673487957731E-3</v>
      </c>
      <c r="N3336">
        <f t="shared" si="786"/>
        <v>5.3910285389522944E-2</v>
      </c>
      <c r="O3336">
        <f t="shared" si="787"/>
        <v>0</v>
      </c>
      <c r="P3336">
        <f t="shared" si="788"/>
        <v>0</v>
      </c>
      <c r="Q3336">
        <f>($B$16/2)*(COS((ACOS((2*'Intake Valve Fxn Scratch'!$B$1)/$B$16-1)/($B$17/2))*(I3336-($B$17/2)))+1)*P3336</f>
        <v>0</v>
      </c>
      <c r="R3336">
        <f t="shared" si="789"/>
        <v>0</v>
      </c>
      <c r="S3336">
        <f t="shared" si="790"/>
        <v>0</v>
      </c>
      <c r="T3336">
        <f>S3336*'Exhaust Gas Math'!$C$14</f>
        <v>0</v>
      </c>
      <c r="U3336">
        <f>(T3336/'Exhaust Gas Math'!$B$14)+('Exhaust Gas Math'!$D$10)</f>
        <v>4.4059320573952224E-4</v>
      </c>
      <c r="V3336">
        <f>('Exhaust Gas Math'!$E$10*(2.53982214E-12*V3335^4 - 0.0000000071629564556*V3335^3 + 7.56281407226508E-06*V3335^2 - 0.00322508455050905*V3335 + 1.62997098133725)*$B$24+T3336*'Exhaust Gas Math'!$D$14*$B$23)/('Exhaust Gas Math'!$E$10*(2.53982214E-12*V3335^4 - 0.0000000071629564556*V3335^3 + 7.56281407226508E-06*V3335^2 - 0.00322508455050905*V3335 + 1.62997098133725)+T3336*'Exhaust Gas Math'!$D$14)</f>
        <v>1100</v>
      </c>
      <c r="W3336">
        <f>(353.3116967483*V3336^-1.0020802909)*('Exhaust Gas Math'!$E$10/(T3336+'Exhaust Gas Math'!$E$10))+(357.4500179626*V3336^-1.0038444015 )*(T3336/(T3336+'Exhaust Gas Math'!$E$10))</f>
        <v>0.31654710700089367</v>
      </c>
      <c r="X3336">
        <f t="shared" si="791"/>
        <v>0</v>
      </c>
      <c r="Y3336">
        <f t="shared" si="792"/>
        <v>101325</v>
      </c>
      <c r="Z3336">
        <f t="shared" si="793"/>
        <v>101325</v>
      </c>
    </row>
    <row r="3337" spans="5:26" x14ac:dyDescent="0.2">
      <c r="E3337">
        <f t="shared" si="780"/>
        <v>0.41649999999996801</v>
      </c>
      <c r="F3337">
        <f t="shared" si="781"/>
        <v>101325</v>
      </c>
      <c r="H3337">
        <f t="shared" si="794"/>
        <v>0.41649999999996801</v>
      </c>
      <c r="I3337">
        <f t="shared" si="782"/>
        <v>551.99999999846477</v>
      </c>
      <c r="J3337">
        <f t="shared" si="783"/>
        <v>6.2707278943438291E-2</v>
      </c>
      <c r="K3337">
        <f t="shared" si="784"/>
        <v>-5.5214961973975019</v>
      </c>
      <c r="L3337">
        <f t="shared" si="785"/>
        <v>3.9769296294121147E-5</v>
      </c>
      <c r="M3337">
        <f>J3337/SQRT('Exhaust Gas Math'!$E$14*$B$21*$B$23)</f>
        <v>1.0645553957868788E-3</v>
      </c>
      <c r="N3337">
        <f t="shared" si="786"/>
        <v>5.6301139017483001E-2</v>
      </c>
      <c r="O3337">
        <f t="shared" si="787"/>
        <v>0</v>
      </c>
      <c r="P3337">
        <f t="shared" si="788"/>
        <v>0</v>
      </c>
      <c r="Q3337">
        <f>($B$16/2)*(COS((ACOS((2*'Intake Valve Fxn Scratch'!$B$1)/$B$16-1)/($B$17/2))*(I3337-($B$17/2)))+1)*P3337</f>
        <v>0</v>
      </c>
      <c r="R3337">
        <f t="shared" si="789"/>
        <v>0</v>
      </c>
      <c r="S3337">
        <f t="shared" si="790"/>
        <v>0</v>
      </c>
      <c r="T3337">
        <f>S3337*'Exhaust Gas Math'!$C$14</f>
        <v>0</v>
      </c>
      <c r="U3337">
        <f>(T3337/'Exhaust Gas Math'!$B$14)+('Exhaust Gas Math'!$D$10)</f>
        <v>4.4059320573952224E-4</v>
      </c>
      <c r="V3337">
        <f>('Exhaust Gas Math'!$E$10*(2.53982214E-12*V3336^4 - 0.0000000071629564556*V3336^3 + 7.56281407226508E-06*V3336^2 - 0.00322508455050905*V3336 + 1.62997098133725)*$B$24+T3337*'Exhaust Gas Math'!$D$14*$B$23)/('Exhaust Gas Math'!$E$10*(2.53982214E-12*V3336^4 - 0.0000000071629564556*V3336^3 + 7.56281407226508E-06*V3336^2 - 0.00322508455050905*V3336 + 1.62997098133725)+T3337*'Exhaust Gas Math'!$D$14)</f>
        <v>1100</v>
      </c>
      <c r="W3337">
        <f>(353.3116967483*V3337^-1.0020802909)*('Exhaust Gas Math'!$E$10/(T3337+'Exhaust Gas Math'!$E$10))+(357.4500179626*V3337^-1.0038444015 )*(T3337/(T3337+'Exhaust Gas Math'!$E$10))</f>
        <v>0.31654710700089367</v>
      </c>
      <c r="X3337">
        <f t="shared" si="791"/>
        <v>0</v>
      </c>
      <c r="Y3337">
        <f t="shared" si="792"/>
        <v>101325</v>
      </c>
      <c r="Z3337">
        <f t="shared" si="793"/>
        <v>101325</v>
      </c>
    </row>
    <row r="3338" spans="5:26" x14ac:dyDescent="0.2">
      <c r="E3338">
        <f t="shared" si="780"/>
        <v>0.41662499999996799</v>
      </c>
      <c r="F3338">
        <f t="shared" si="781"/>
        <v>101325</v>
      </c>
      <c r="H3338">
        <f t="shared" si="794"/>
        <v>0.41662499999996799</v>
      </c>
      <c r="I3338">
        <f t="shared" si="782"/>
        <v>557.99999999846477</v>
      </c>
      <c r="J3338">
        <f t="shared" si="783"/>
        <v>6.1848491566818778E-2</v>
      </c>
      <c r="K3338">
        <f t="shared" si="784"/>
        <v>-8.2065426563363673</v>
      </c>
      <c r="L3338">
        <f t="shared" si="785"/>
        <v>3.9769296294121147E-5</v>
      </c>
      <c r="M3338">
        <f>J3338/SQRT('Exhaust Gas Math'!$E$14*$B$21*$B$23)</f>
        <v>1.049976119648321E-3</v>
      </c>
      <c r="N3338">
        <f t="shared" si="786"/>
        <v>5.8465535047968392E-2</v>
      </c>
      <c r="O3338">
        <f t="shared" si="787"/>
        <v>0</v>
      </c>
      <c r="P3338">
        <f t="shared" si="788"/>
        <v>0</v>
      </c>
      <c r="Q3338">
        <f>($B$16/2)*(COS((ACOS((2*'Intake Valve Fxn Scratch'!$B$1)/$B$16-1)/($B$17/2))*(I3338-($B$17/2)))+1)*P3338</f>
        <v>0</v>
      </c>
      <c r="R3338">
        <f t="shared" si="789"/>
        <v>0</v>
      </c>
      <c r="S3338">
        <f t="shared" si="790"/>
        <v>0</v>
      </c>
      <c r="T3338">
        <f>S3338*'Exhaust Gas Math'!$C$14</f>
        <v>0</v>
      </c>
      <c r="U3338">
        <f>(T3338/'Exhaust Gas Math'!$B$14)+('Exhaust Gas Math'!$D$10)</f>
        <v>4.4059320573952224E-4</v>
      </c>
      <c r="V3338">
        <f>('Exhaust Gas Math'!$E$10*(2.53982214E-12*V3337^4 - 0.0000000071629564556*V3337^3 + 7.56281407226508E-06*V3337^2 - 0.00322508455050905*V3337 + 1.62997098133725)*$B$24+T3338*'Exhaust Gas Math'!$D$14*$B$23)/('Exhaust Gas Math'!$E$10*(2.53982214E-12*V3337^4 - 0.0000000071629564556*V3337^3 + 7.56281407226508E-06*V3337^2 - 0.00322508455050905*V3337 + 1.62997098133725)+T3338*'Exhaust Gas Math'!$D$14)</f>
        <v>1100</v>
      </c>
      <c r="W3338">
        <f>(353.3116967483*V3338^-1.0020802909)*('Exhaust Gas Math'!$E$10/(T3338+'Exhaust Gas Math'!$E$10))+(357.4500179626*V3338^-1.0038444015 )*(T3338/(T3338+'Exhaust Gas Math'!$E$10))</f>
        <v>0.31654710700089367</v>
      </c>
      <c r="X3338">
        <f t="shared" si="791"/>
        <v>0</v>
      </c>
      <c r="Y3338">
        <f t="shared" si="792"/>
        <v>101325</v>
      </c>
      <c r="Z3338">
        <f t="shared" si="793"/>
        <v>101325</v>
      </c>
    </row>
    <row r="3339" spans="5:26" x14ac:dyDescent="0.2">
      <c r="E3339">
        <f t="shared" si="780"/>
        <v>0.41674999999996798</v>
      </c>
      <c r="F3339">
        <f t="shared" si="781"/>
        <v>101325</v>
      </c>
      <c r="H3339">
        <f t="shared" si="794"/>
        <v>0.41674999999996798</v>
      </c>
      <c r="I3339">
        <f t="shared" si="782"/>
        <v>563.99999999846477</v>
      </c>
      <c r="J3339">
        <f t="shared" si="783"/>
        <v>6.0659391007616387E-2</v>
      </c>
      <c r="K3339">
        <f t="shared" si="784"/>
        <v>-10.801676516601551</v>
      </c>
      <c r="L3339">
        <f t="shared" si="785"/>
        <v>3.9769296294121147E-5</v>
      </c>
      <c r="M3339">
        <f>J3339/SQRT('Exhaust Gas Math'!$E$14*$B$21*$B$23)</f>
        <v>1.0297892539803989E-3</v>
      </c>
      <c r="N3339">
        <f t="shared" si="786"/>
        <v>6.0328632871871707E-2</v>
      </c>
      <c r="O3339">
        <f t="shared" si="787"/>
        <v>0</v>
      </c>
      <c r="P3339">
        <f t="shared" si="788"/>
        <v>0</v>
      </c>
      <c r="Q3339">
        <f>($B$16/2)*(COS((ACOS((2*'Intake Valve Fxn Scratch'!$B$1)/$B$16-1)/($B$17/2))*(I3339-($B$17/2)))+1)*P3339</f>
        <v>0</v>
      </c>
      <c r="R3339">
        <f t="shared" si="789"/>
        <v>0</v>
      </c>
      <c r="S3339">
        <f t="shared" si="790"/>
        <v>0</v>
      </c>
      <c r="T3339">
        <f>S3339*'Exhaust Gas Math'!$C$14</f>
        <v>0</v>
      </c>
      <c r="U3339">
        <f>(T3339/'Exhaust Gas Math'!$B$14)+('Exhaust Gas Math'!$D$10)</f>
        <v>4.4059320573952224E-4</v>
      </c>
      <c r="V3339">
        <f>('Exhaust Gas Math'!$E$10*(2.53982214E-12*V3338^4 - 0.0000000071629564556*V3338^3 + 7.56281407226508E-06*V3338^2 - 0.00322508455050905*V3338 + 1.62997098133725)*$B$24+T3339*'Exhaust Gas Math'!$D$14*$B$23)/('Exhaust Gas Math'!$E$10*(2.53982214E-12*V3338^4 - 0.0000000071629564556*V3338^3 + 7.56281407226508E-06*V3338^2 - 0.00322508455050905*V3338 + 1.62997098133725)+T3339*'Exhaust Gas Math'!$D$14)</f>
        <v>1100</v>
      </c>
      <c r="W3339">
        <f>(353.3116967483*V3339^-1.0020802909)*('Exhaust Gas Math'!$E$10/(T3339+'Exhaust Gas Math'!$E$10))+(357.4500179626*V3339^-1.0038444015 )*(T3339/(T3339+'Exhaust Gas Math'!$E$10))</f>
        <v>0.31654710700089367</v>
      </c>
      <c r="X3339">
        <f t="shared" si="791"/>
        <v>0</v>
      </c>
      <c r="Y3339">
        <f t="shared" si="792"/>
        <v>101325</v>
      </c>
      <c r="Z3339">
        <f t="shared" si="793"/>
        <v>101325</v>
      </c>
    </row>
    <row r="3340" spans="5:26" x14ac:dyDescent="0.2">
      <c r="E3340">
        <f t="shared" si="780"/>
        <v>0.41687499999996797</v>
      </c>
      <c r="F3340">
        <f t="shared" si="781"/>
        <v>101325</v>
      </c>
      <c r="H3340">
        <f t="shared" si="794"/>
        <v>0.41687499999996797</v>
      </c>
      <c r="I3340">
        <f t="shared" si="782"/>
        <v>569.99999999846113</v>
      </c>
      <c r="J3340">
        <f t="shared" si="783"/>
        <v>5.9153005300391734E-2</v>
      </c>
      <c r="K3340">
        <f t="shared" si="784"/>
        <v>-13.27846494855612</v>
      </c>
      <c r="L3340">
        <f t="shared" si="785"/>
        <v>3.9769296294121147E-5</v>
      </c>
      <c r="M3340">
        <f>J3340/SQRT('Exhaust Gas Math'!$E$14*$B$21*$B$23)</f>
        <v>1.0042159703077219E-3</v>
      </c>
      <c r="N3340">
        <f t="shared" si="786"/>
        <v>6.1813705050609576E-2</v>
      </c>
      <c r="O3340">
        <f t="shared" si="787"/>
        <v>0</v>
      </c>
      <c r="P3340">
        <f t="shared" si="788"/>
        <v>0</v>
      </c>
      <c r="Q3340">
        <f>($B$16/2)*(COS((ACOS((2*'Intake Valve Fxn Scratch'!$B$1)/$B$16-1)/($B$17/2))*(I3340-($B$17/2)))+1)*P3340</f>
        <v>0</v>
      </c>
      <c r="R3340">
        <f t="shared" si="789"/>
        <v>0</v>
      </c>
      <c r="S3340">
        <f t="shared" si="790"/>
        <v>0</v>
      </c>
      <c r="T3340">
        <f>S3340*'Exhaust Gas Math'!$C$14</f>
        <v>0</v>
      </c>
      <c r="U3340">
        <f>(T3340/'Exhaust Gas Math'!$B$14)+('Exhaust Gas Math'!$D$10)</f>
        <v>4.4059320573952224E-4</v>
      </c>
      <c r="V3340">
        <f>('Exhaust Gas Math'!$E$10*(2.53982214E-12*V3339^4 - 0.0000000071629564556*V3339^3 + 7.56281407226508E-06*V3339^2 - 0.00322508455050905*V3339 + 1.62997098133725)*$B$24+T3340*'Exhaust Gas Math'!$D$14*$B$23)/('Exhaust Gas Math'!$E$10*(2.53982214E-12*V3339^4 - 0.0000000071629564556*V3339^3 + 7.56281407226508E-06*V3339^2 - 0.00322508455050905*V3339 + 1.62997098133725)+T3340*'Exhaust Gas Math'!$D$14)</f>
        <v>1100</v>
      </c>
      <c r="W3340">
        <f>(353.3116967483*V3340^-1.0020802909)*('Exhaust Gas Math'!$E$10/(T3340+'Exhaust Gas Math'!$E$10))+(357.4500179626*V3340^-1.0038444015 )*(T3340/(T3340+'Exhaust Gas Math'!$E$10))</f>
        <v>0.31654710700089367</v>
      </c>
      <c r="X3340">
        <f t="shared" si="791"/>
        <v>0</v>
      </c>
      <c r="Y3340">
        <f t="shared" si="792"/>
        <v>101325</v>
      </c>
      <c r="Z3340">
        <f t="shared" si="793"/>
        <v>101325</v>
      </c>
    </row>
    <row r="3341" spans="5:26" x14ac:dyDescent="0.2">
      <c r="E3341">
        <f t="shared" si="780"/>
        <v>0.41699999999996795</v>
      </c>
      <c r="F3341">
        <f t="shared" si="781"/>
        <v>101325</v>
      </c>
      <c r="H3341">
        <f t="shared" si="794"/>
        <v>0.41699999999996795</v>
      </c>
      <c r="I3341">
        <f t="shared" si="782"/>
        <v>575.99999999846113</v>
      </c>
      <c r="J3341">
        <f t="shared" si="783"/>
        <v>5.7345838722186272E-2</v>
      </c>
      <c r="K3341">
        <f t="shared" si="784"/>
        <v>-15.609771739835619</v>
      </c>
      <c r="L3341">
        <f t="shared" si="785"/>
        <v>3.9769296294121147E-5</v>
      </c>
      <c r="M3341">
        <f>J3341/SQRT('Exhaust Gas Math'!$E$14*$B$21*$B$23)</f>
        <v>9.7353645487778875E-4</v>
      </c>
      <c r="N3341">
        <f t="shared" si="786"/>
        <v>6.2845765439907497E-2</v>
      </c>
      <c r="O3341">
        <f t="shared" si="787"/>
        <v>0</v>
      </c>
      <c r="P3341">
        <f t="shared" si="788"/>
        <v>0</v>
      </c>
      <c r="Q3341">
        <f>($B$16/2)*(COS((ACOS((2*'Intake Valve Fxn Scratch'!$B$1)/$B$16-1)/($B$17/2))*(I3341-($B$17/2)))+1)*P3341</f>
        <v>0</v>
      </c>
      <c r="R3341">
        <f t="shared" si="789"/>
        <v>0</v>
      </c>
      <c r="S3341">
        <f t="shared" si="790"/>
        <v>0</v>
      </c>
      <c r="T3341">
        <f>S3341*'Exhaust Gas Math'!$C$14</f>
        <v>0</v>
      </c>
      <c r="U3341">
        <f>(T3341/'Exhaust Gas Math'!$B$14)+('Exhaust Gas Math'!$D$10)</f>
        <v>4.4059320573952224E-4</v>
      </c>
      <c r="V3341">
        <f>('Exhaust Gas Math'!$E$10*(2.53982214E-12*V3340^4 - 0.0000000071629564556*V3340^3 + 7.56281407226508E-06*V3340^2 - 0.00322508455050905*V3340 + 1.62997098133725)*$B$24+T3341*'Exhaust Gas Math'!$D$14*$B$23)/('Exhaust Gas Math'!$E$10*(2.53982214E-12*V3340^4 - 0.0000000071629564556*V3340^3 + 7.56281407226508E-06*V3340^2 - 0.00322508455050905*V3340 + 1.62997098133725)+T3341*'Exhaust Gas Math'!$D$14)</f>
        <v>1100</v>
      </c>
      <c r="W3341">
        <f>(353.3116967483*V3341^-1.0020802909)*('Exhaust Gas Math'!$E$10/(T3341+'Exhaust Gas Math'!$E$10))+(357.4500179626*V3341^-1.0038444015 )*(T3341/(T3341+'Exhaust Gas Math'!$E$10))</f>
        <v>0.31654710700089367</v>
      </c>
      <c r="X3341">
        <f t="shared" si="791"/>
        <v>0</v>
      </c>
      <c r="Y3341">
        <f t="shared" si="792"/>
        <v>101325</v>
      </c>
      <c r="Z3341">
        <f t="shared" si="793"/>
        <v>101325</v>
      </c>
    </row>
    <row r="3342" spans="5:26" x14ac:dyDescent="0.2">
      <c r="E3342">
        <f t="shared" si="780"/>
        <v>0.41712499999996794</v>
      </c>
      <c r="F3342">
        <f t="shared" si="781"/>
        <v>101325</v>
      </c>
      <c r="H3342">
        <f t="shared" si="794"/>
        <v>0.41712499999996794</v>
      </c>
      <c r="I3342">
        <f t="shared" si="782"/>
        <v>581.99999999846113</v>
      </c>
      <c r="J3342">
        <f t="shared" si="783"/>
        <v>5.525769096820278E-2</v>
      </c>
      <c r="K3342">
        <f t="shared" si="784"/>
        <v>-17.770054605379993</v>
      </c>
      <c r="L3342">
        <f t="shared" si="785"/>
        <v>3.9769296294121147E-5</v>
      </c>
      <c r="M3342">
        <f>J3342/SQRT('Exhaust Gas Math'!$E$14*$B$21*$B$23)</f>
        <v>9.3808683888171808E-4</v>
      </c>
      <c r="N3342">
        <f t="shared" si="786"/>
        <v>6.3355736789040898E-2</v>
      </c>
      <c r="O3342">
        <f t="shared" si="787"/>
        <v>0</v>
      </c>
      <c r="P3342">
        <f t="shared" si="788"/>
        <v>0</v>
      </c>
      <c r="Q3342">
        <f>($B$16/2)*(COS((ACOS((2*'Intake Valve Fxn Scratch'!$B$1)/$B$16-1)/($B$17/2))*(I3342-($B$17/2)))+1)*P3342</f>
        <v>0</v>
      </c>
      <c r="R3342">
        <f t="shared" si="789"/>
        <v>0</v>
      </c>
      <c r="S3342">
        <f t="shared" si="790"/>
        <v>0</v>
      </c>
      <c r="T3342">
        <f>S3342*'Exhaust Gas Math'!$C$14</f>
        <v>0</v>
      </c>
      <c r="U3342">
        <f>(T3342/'Exhaust Gas Math'!$B$14)+('Exhaust Gas Math'!$D$10)</f>
        <v>4.4059320573952224E-4</v>
      </c>
      <c r="V3342">
        <f>('Exhaust Gas Math'!$E$10*(2.53982214E-12*V3341^4 - 0.0000000071629564556*V3341^3 + 7.56281407226508E-06*V3341^2 - 0.00322508455050905*V3341 + 1.62997098133725)*$B$24+T3342*'Exhaust Gas Math'!$D$14*$B$23)/('Exhaust Gas Math'!$E$10*(2.53982214E-12*V3341^4 - 0.0000000071629564556*V3341^3 + 7.56281407226508E-06*V3341^2 - 0.00322508455050905*V3341 + 1.62997098133725)+T3342*'Exhaust Gas Math'!$D$14)</f>
        <v>1100</v>
      </c>
      <c r="W3342">
        <f>(353.3116967483*V3342^-1.0020802909)*('Exhaust Gas Math'!$E$10/(T3342+'Exhaust Gas Math'!$E$10))+(357.4500179626*V3342^-1.0038444015 )*(T3342/(T3342+'Exhaust Gas Math'!$E$10))</f>
        <v>0.31654710700089367</v>
      </c>
      <c r="X3342">
        <f t="shared" si="791"/>
        <v>0</v>
      </c>
      <c r="Y3342">
        <f t="shared" si="792"/>
        <v>101325</v>
      </c>
      <c r="Z3342">
        <f t="shared" si="793"/>
        <v>101325</v>
      </c>
    </row>
    <row r="3343" spans="5:26" x14ac:dyDescent="0.2">
      <c r="E3343">
        <f t="shared" si="780"/>
        <v>0.41724999999996792</v>
      </c>
      <c r="F3343">
        <f t="shared" si="781"/>
        <v>101325</v>
      </c>
      <c r="H3343">
        <f t="shared" si="794"/>
        <v>0.41724999999996792</v>
      </c>
      <c r="I3343">
        <f t="shared" si="782"/>
        <v>587.99999999846113</v>
      </c>
      <c r="J3343">
        <f t="shared" si="783"/>
        <v>5.2911440222207812E-2</v>
      </c>
      <c r="K3343">
        <f t="shared" si="784"/>
        <v>-19.735645034044783</v>
      </c>
      <c r="L3343">
        <f t="shared" si="785"/>
        <v>3.9769296294121147E-5</v>
      </c>
      <c r="M3343">
        <f>J3343/SQRT('Exhaust Gas Math'!$E$14*$B$21*$B$23)</f>
        <v>8.9825551573068704E-4</v>
      </c>
      <c r="N3343">
        <f t="shared" si="786"/>
        <v>6.3284913265748172E-2</v>
      </c>
      <c r="O3343">
        <f t="shared" si="787"/>
        <v>0</v>
      </c>
      <c r="P3343">
        <f t="shared" si="788"/>
        <v>0</v>
      </c>
      <c r="Q3343">
        <f>($B$16/2)*(COS((ACOS((2*'Intake Valve Fxn Scratch'!$B$1)/$B$16-1)/($B$17/2))*(I3343-($B$17/2)))+1)*P3343</f>
        <v>0</v>
      </c>
      <c r="R3343">
        <f t="shared" si="789"/>
        <v>0</v>
      </c>
      <c r="S3343">
        <f t="shared" si="790"/>
        <v>0</v>
      </c>
      <c r="T3343">
        <f>S3343*'Exhaust Gas Math'!$C$14</f>
        <v>0</v>
      </c>
      <c r="U3343">
        <f>(T3343/'Exhaust Gas Math'!$B$14)+('Exhaust Gas Math'!$D$10)</f>
        <v>4.4059320573952224E-4</v>
      </c>
      <c r="V3343">
        <f>('Exhaust Gas Math'!$E$10*(2.53982214E-12*V3342^4 - 0.0000000071629564556*V3342^3 + 7.56281407226508E-06*V3342^2 - 0.00322508455050905*V3342 + 1.62997098133725)*$B$24+T3343*'Exhaust Gas Math'!$D$14*$B$23)/('Exhaust Gas Math'!$E$10*(2.53982214E-12*V3342^4 - 0.0000000071629564556*V3342^3 + 7.56281407226508E-06*V3342^2 - 0.00322508455050905*V3342 + 1.62997098133725)+T3343*'Exhaust Gas Math'!$D$14)</f>
        <v>1100</v>
      </c>
      <c r="W3343">
        <f>(353.3116967483*V3343^-1.0020802909)*('Exhaust Gas Math'!$E$10/(T3343+'Exhaust Gas Math'!$E$10))+(357.4500179626*V3343^-1.0038444015 )*(T3343/(T3343+'Exhaust Gas Math'!$E$10))</f>
        <v>0.31654710700089367</v>
      </c>
      <c r="X3343">
        <f t="shared" si="791"/>
        <v>0</v>
      </c>
      <c r="Y3343">
        <f t="shared" si="792"/>
        <v>101325</v>
      </c>
      <c r="Z3343">
        <f t="shared" si="793"/>
        <v>101325</v>
      </c>
    </row>
    <row r="3344" spans="5:26" x14ac:dyDescent="0.2">
      <c r="E3344">
        <f t="shared" si="780"/>
        <v>0.41737499999996791</v>
      </c>
      <c r="F3344">
        <f t="shared" si="781"/>
        <v>101325</v>
      </c>
      <c r="H3344">
        <f t="shared" si="794"/>
        <v>0.41737499999996791</v>
      </c>
      <c r="I3344">
        <f t="shared" si="782"/>
        <v>593.99999999846113</v>
      </c>
      <c r="J3344">
        <f t="shared" si="783"/>
        <v>5.0332792498360507E-2</v>
      </c>
      <c r="K3344">
        <f t="shared" si="784"/>
        <v>-21.485007605766391</v>
      </c>
      <c r="L3344">
        <f t="shared" si="785"/>
        <v>3.9769296294121147E-5</v>
      </c>
      <c r="M3344">
        <f>J3344/SQRT('Exhaust Gas Math'!$E$14*$B$21*$B$23)</f>
        <v>8.5447888573640391E-4</v>
      </c>
      <c r="N3344">
        <f t="shared" si="786"/>
        <v>6.2589395196916697E-2</v>
      </c>
      <c r="O3344">
        <f t="shared" si="787"/>
        <v>0</v>
      </c>
      <c r="P3344">
        <f t="shared" si="788"/>
        <v>0</v>
      </c>
      <c r="Q3344">
        <f>($B$16/2)*(COS((ACOS((2*'Intake Valve Fxn Scratch'!$B$1)/$B$16-1)/($B$17/2))*(I3344-($B$17/2)))+1)*P3344</f>
        <v>0</v>
      </c>
      <c r="R3344">
        <f t="shared" si="789"/>
        <v>0</v>
      </c>
      <c r="S3344">
        <f t="shared" si="790"/>
        <v>0</v>
      </c>
      <c r="T3344">
        <f>S3344*'Exhaust Gas Math'!$C$14</f>
        <v>0</v>
      </c>
      <c r="U3344">
        <f>(T3344/'Exhaust Gas Math'!$B$14)+('Exhaust Gas Math'!$D$10)</f>
        <v>4.4059320573952224E-4</v>
      </c>
      <c r="V3344">
        <f>('Exhaust Gas Math'!$E$10*(2.53982214E-12*V3343^4 - 0.0000000071629564556*V3343^3 + 7.56281407226508E-06*V3343^2 - 0.00322508455050905*V3343 + 1.62997098133725)*$B$24+T3344*'Exhaust Gas Math'!$D$14*$B$23)/('Exhaust Gas Math'!$E$10*(2.53982214E-12*V3343^4 - 0.0000000071629564556*V3343^3 + 7.56281407226508E-06*V3343^2 - 0.00322508455050905*V3343 + 1.62997098133725)+T3344*'Exhaust Gas Math'!$D$14)</f>
        <v>1100</v>
      </c>
      <c r="W3344">
        <f>(353.3116967483*V3344^-1.0020802909)*('Exhaust Gas Math'!$E$10/(T3344+'Exhaust Gas Math'!$E$10))+(357.4500179626*V3344^-1.0038444015 )*(T3344/(T3344+'Exhaust Gas Math'!$E$10))</f>
        <v>0.31654710700089367</v>
      </c>
      <c r="X3344">
        <f t="shared" si="791"/>
        <v>0</v>
      </c>
      <c r="Y3344">
        <f t="shared" si="792"/>
        <v>101325</v>
      </c>
      <c r="Z3344">
        <f t="shared" si="793"/>
        <v>101325</v>
      </c>
    </row>
    <row r="3345" spans="5:26" x14ac:dyDescent="0.2">
      <c r="E3345">
        <f t="shared" si="780"/>
        <v>0.4174999999999679</v>
      </c>
      <c r="F3345">
        <f t="shared" si="781"/>
        <v>101325</v>
      </c>
      <c r="H3345">
        <f t="shared" si="794"/>
        <v>0.4174999999999679</v>
      </c>
      <c r="I3345">
        <f t="shared" si="782"/>
        <v>599.9999999984575</v>
      </c>
      <c r="J3345">
        <f t="shared" si="783"/>
        <v>4.7550000000737266E-2</v>
      </c>
      <c r="K3345">
        <f t="shared" si="784"/>
        <v>-22.998975938133281</v>
      </c>
      <c r="L3345">
        <f t="shared" si="785"/>
        <v>3.9769296294121147E-5</v>
      </c>
      <c r="M3345">
        <f>J3345/SQRT('Exhaust Gas Math'!$E$14*$B$21*$B$23)</f>
        <v>8.0723657481788721E-4</v>
      </c>
      <c r="N3345">
        <f t="shared" si="786"/>
        <v>6.124411915275349E-2</v>
      </c>
      <c r="O3345">
        <f t="shared" si="787"/>
        <v>0</v>
      </c>
      <c r="P3345">
        <f t="shared" si="788"/>
        <v>0</v>
      </c>
      <c r="Q3345">
        <f>($B$16/2)*(COS((ACOS((2*'Intake Valve Fxn Scratch'!$B$1)/$B$16-1)/($B$17/2))*(I3345-($B$17/2)))+1)*P3345</f>
        <v>0</v>
      </c>
      <c r="R3345">
        <f t="shared" si="789"/>
        <v>0</v>
      </c>
      <c r="S3345">
        <f t="shared" si="790"/>
        <v>0</v>
      </c>
      <c r="T3345">
        <f>S3345*'Exhaust Gas Math'!$C$14</f>
        <v>0</v>
      </c>
      <c r="U3345">
        <f>(T3345/'Exhaust Gas Math'!$B$14)+('Exhaust Gas Math'!$D$10)</f>
        <v>4.4059320573952224E-4</v>
      </c>
      <c r="V3345">
        <f>('Exhaust Gas Math'!$E$10*(2.53982214E-12*V3344^4 - 0.0000000071629564556*V3344^3 + 7.56281407226508E-06*V3344^2 - 0.00322508455050905*V3344 + 1.62997098133725)*$B$24+T3345*'Exhaust Gas Math'!$D$14*$B$23)/('Exhaust Gas Math'!$E$10*(2.53982214E-12*V3344^4 - 0.0000000071629564556*V3344^3 + 7.56281407226508E-06*V3344^2 - 0.00322508455050905*V3344 + 1.62997098133725)+T3345*'Exhaust Gas Math'!$D$14)</f>
        <v>1100</v>
      </c>
      <c r="W3345">
        <f>(353.3116967483*V3345^-1.0020802909)*('Exhaust Gas Math'!$E$10/(T3345+'Exhaust Gas Math'!$E$10))+(357.4500179626*V3345^-1.0038444015 )*(T3345/(T3345+'Exhaust Gas Math'!$E$10))</f>
        <v>0.31654710700089367</v>
      </c>
      <c r="X3345">
        <f t="shared" si="791"/>
        <v>0</v>
      </c>
      <c r="Y3345">
        <f t="shared" si="792"/>
        <v>101325</v>
      </c>
      <c r="Z3345">
        <f t="shared" si="793"/>
        <v>101325</v>
      </c>
    </row>
    <row r="3346" spans="5:26" x14ac:dyDescent="0.2">
      <c r="E3346">
        <f t="shared" si="780"/>
        <v>0.41762499999996788</v>
      </c>
      <c r="F3346">
        <f t="shared" si="781"/>
        <v>101325</v>
      </c>
      <c r="H3346">
        <f t="shared" si="794"/>
        <v>0.41762499999996788</v>
      </c>
      <c r="I3346">
        <f t="shared" si="782"/>
        <v>605.9999999984575</v>
      </c>
      <c r="J3346">
        <f t="shared" si="783"/>
        <v>4.4593551586281803E-2</v>
      </c>
      <c r="K3346">
        <f t="shared" si="784"/>
        <v>-24.260962677276169</v>
      </c>
      <c r="L3346">
        <f t="shared" si="785"/>
        <v>3.9769296294121147E-5</v>
      </c>
      <c r="M3346">
        <f>J3346/SQRT('Exhaust Gas Math'!$E$14*$B$21*$B$23)</f>
        <v>7.5704617961970012E-4</v>
      </c>
      <c r="N3346">
        <f t="shared" si="786"/>
        <v>5.9246088902947386E-2</v>
      </c>
      <c r="O3346">
        <f t="shared" si="787"/>
        <v>0</v>
      </c>
      <c r="P3346">
        <f t="shared" si="788"/>
        <v>0</v>
      </c>
      <c r="Q3346">
        <f>($B$16/2)*(COS((ACOS((2*'Intake Valve Fxn Scratch'!$B$1)/$B$16-1)/($B$17/2))*(I3346-($B$17/2)))+1)*P3346</f>
        <v>0</v>
      </c>
      <c r="R3346">
        <f t="shared" si="789"/>
        <v>0</v>
      </c>
      <c r="S3346">
        <f t="shared" si="790"/>
        <v>0</v>
      </c>
      <c r="T3346">
        <f>S3346*'Exhaust Gas Math'!$C$14</f>
        <v>0</v>
      </c>
      <c r="U3346">
        <f>(T3346/'Exhaust Gas Math'!$B$14)+('Exhaust Gas Math'!$D$10)</f>
        <v>4.4059320573952224E-4</v>
      </c>
      <c r="V3346">
        <f>('Exhaust Gas Math'!$E$10*(2.53982214E-12*V3345^4 - 0.0000000071629564556*V3345^3 + 7.56281407226508E-06*V3345^2 - 0.00322508455050905*V3345 + 1.62997098133725)*$B$24+T3346*'Exhaust Gas Math'!$D$14*$B$23)/('Exhaust Gas Math'!$E$10*(2.53982214E-12*V3345^4 - 0.0000000071629564556*V3345^3 + 7.56281407226508E-06*V3345^2 - 0.00322508455050905*V3345 + 1.62997098133725)+T3346*'Exhaust Gas Math'!$D$14)</f>
        <v>1100</v>
      </c>
      <c r="W3346">
        <f>(353.3116967483*V3346^-1.0020802909)*('Exhaust Gas Math'!$E$10/(T3346+'Exhaust Gas Math'!$E$10))+(357.4500179626*V3346^-1.0038444015 )*(T3346/(T3346+'Exhaust Gas Math'!$E$10))</f>
        <v>0.31654710700089367</v>
      </c>
      <c r="X3346">
        <f t="shared" si="791"/>
        <v>0</v>
      </c>
      <c r="Y3346">
        <f t="shared" si="792"/>
        <v>101325</v>
      </c>
      <c r="Z3346">
        <f t="shared" si="793"/>
        <v>101325</v>
      </c>
    </row>
    <row r="3347" spans="5:26" x14ac:dyDescent="0.2">
      <c r="E3347">
        <f t="shared" si="780"/>
        <v>0.41774999999996787</v>
      </c>
      <c r="F3347">
        <f t="shared" si="781"/>
        <v>101325</v>
      </c>
      <c r="H3347">
        <f t="shared" si="794"/>
        <v>0.41774999999996787</v>
      </c>
      <c r="I3347">
        <f t="shared" si="782"/>
        <v>611.9999999984575</v>
      </c>
      <c r="J3347">
        <f t="shared" si="783"/>
        <v>4.1495838722496306E-2</v>
      </c>
      <c r="K3347">
        <f t="shared" si="784"/>
        <v>-25.25714123239467</v>
      </c>
      <c r="L3347">
        <f t="shared" si="785"/>
        <v>3.9769296294121147E-5</v>
      </c>
      <c r="M3347">
        <f>J3347/SQRT('Exhaust Gas Math'!$E$14*$B$21*$B$23)</f>
        <v>7.044575966145951E-4</v>
      </c>
      <c r="N3347">
        <f t="shared" si="786"/>
        <v>5.6616440725014844E-2</v>
      </c>
      <c r="O3347">
        <f t="shared" si="787"/>
        <v>0</v>
      </c>
      <c r="P3347">
        <f t="shared" si="788"/>
        <v>0</v>
      </c>
      <c r="Q3347">
        <f>($B$16/2)*(COS((ACOS((2*'Intake Valve Fxn Scratch'!$B$1)/$B$16-1)/($B$17/2))*(I3347-($B$17/2)))+1)*P3347</f>
        <v>0</v>
      </c>
      <c r="R3347">
        <f t="shared" si="789"/>
        <v>0</v>
      </c>
      <c r="S3347">
        <f t="shared" si="790"/>
        <v>0</v>
      </c>
      <c r="T3347">
        <f>S3347*'Exhaust Gas Math'!$C$14</f>
        <v>0</v>
      </c>
      <c r="U3347">
        <f>(T3347/'Exhaust Gas Math'!$B$14)+('Exhaust Gas Math'!$D$10)</f>
        <v>4.4059320573952224E-4</v>
      </c>
      <c r="V3347">
        <f>('Exhaust Gas Math'!$E$10*(2.53982214E-12*V3346^4 - 0.0000000071629564556*V3346^3 + 7.56281407226508E-06*V3346^2 - 0.00322508455050905*V3346 + 1.62997098133725)*$B$24+T3347*'Exhaust Gas Math'!$D$14*$B$23)/('Exhaust Gas Math'!$E$10*(2.53982214E-12*V3346^4 - 0.0000000071629564556*V3346^3 + 7.56281407226508E-06*V3346^2 - 0.00322508455050905*V3346 + 1.62997098133725)+T3347*'Exhaust Gas Math'!$D$14)</f>
        <v>1100</v>
      </c>
      <c r="W3347">
        <f>(353.3116967483*V3347^-1.0020802909)*('Exhaust Gas Math'!$E$10/(T3347+'Exhaust Gas Math'!$E$10))+(357.4500179626*V3347^-1.0038444015 )*(T3347/(T3347+'Exhaust Gas Math'!$E$10))</f>
        <v>0.31654710700089367</v>
      </c>
      <c r="X3347">
        <f t="shared" si="791"/>
        <v>0</v>
      </c>
      <c r="Y3347">
        <f t="shared" si="792"/>
        <v>101325</v>
      </c>
      <c r="Z3347">
        <f t="shared" si="793"/>
        <v>101325</v>
      </c>
    </row>
    <row r="3348" spans="5:26" x14ac:dyDescent="0.2">
      <c r="E3348">
        <f t="shared" si="780"/>
        <v>0.41787499999996786</v>
      </c>
      <c r="F3348">
        <f t="shared" si="781"/>
        <v>101325</v>
      </c>
      <c r="H3348">
        <f t="shared" si="794"/>
        <v>0.41787499999996786</v>
      </c>
      <c r="I3348">
        <f t="shared" si="782"/>
        <v>617.9999999984575</v>
      </c>
      <c r="J3348">
        <f t="shared" si="783"/>
        <v>3.829080059975784E-2</v>
      </c>
      <c r="K3348">
        <f t="shared" si="784"/>
        <v>-25.976597262774067</v>
      </c>
      <c r="L3348">
        <f t="shared" si="785"/>
        <v>3.9769296294121147E-5</v>
      </c>
      <c r="M3348">
        <f>J3348/SQRT('Exhaust Gas Math'!$E$14*$B$21*$B$23)</f>
        <v>6.5004699732290139E-4</v>
      </c>
      <c r="N3348">
        <f t="shared" si="786"/>
        <v>5.3401053070845084E-2</v>
      </c>
      <c r="O3348">
        <f t="shared" si="787"/>
        <v>0</v>
      </c>
      <c r="P3348">
        <f t="shared" si="788"/>
        <v>0</v>
      </c>
      <c r="Q3348">
        <f>($B$16/2)*(COS((ACOS((2*'Intake Valve Fxn Scratch'!$B$1)/$B$16-1)/($B$17/2))*(I3348-($B$17/2)))+1)*P3348</f>
        <v>0</v>
      </c>
      <c r="R3348">
        <f t="shared" si="789"/>
        <v>0</v>
      </c>
      <c r="S3348">
        <f t="shared" si="790"/>
        <v>0</v>
      </c>
      <c r="T3348">
        <f>S3348*'Exhaust Gas Math'!$C$14</f>
        <v>0</v>
      </c>
      <c r="U3348">
        <f>(T3348/'Exhaust Gas Math'!$B$14)+('Exhaust Gas Math'!$D$10)</f>
        <v>4.4059320573952224E-4</v>
      </c>
      <c r="V3348">
        <f>('Exhaust Gas Math'!$E$10*(2.53982214E-12*V3347^4 - 0.0000000071629564556*V3347^3 + 7.56281407226508E-06*V3347^2 - 0.00322508455050905*V3347 + 1.62997098133725)*$B$24+T3348*'Exhaust Gas Math'!$D$14*$B$23)/('Exhaust Gas Math'!$E$10*(2.53982214E-12*V3347^4 - 0.0000000071629564556*V3347^3 + 7.56281407226508E-06*V3347^2 - 0.00322508455050905*V3347 + 1.62997098133725)+T3348*'Exhaust Gas Math'!$D$14)</f>
        <v>1100</v>
      </c>
      <c r="W3348">
        <f>(353.3116967483*V3348^-1.0020802909)*('Exhaust Gas Math'!$E$10/(T3348+'Exhaust Gas Math'!$E$10))+(357.4500179626*V3348^-1.0038444015 )*(T3348/(T3348+'Exhaust Gas Math'!$E$10))</f>
        <v>0.31654710700089367</v>
      </c>
      <c r="X3348">
        <f t="shared" si="791"/>
        <v>0</v>
      </c>
      <c r="Y3348">
        <f t="shared" si="792"/>
        <v>101325</v>
      </c>
      <c r="Z3348">
        <f t="shared" si="793"/>
        <v>101325</v>
      </c>
    </row>
    <row r="3349" spans="5:26" x14ac:dyDescent="0.2">
      <c r="E3349">
        <f t="shared" si="780"/>
        <v>0.41799999999996784</v>
      </c>
      <c r="F3349">
        <f t="shared" si="781"/>
        <v>101325</v>
      </c>
      <c r="H3349">
        <f t="shared" si="794"/>
        <v>0.41799999999996784</v>
      </c>
      <c r="I3349">
        <f t="shared" si="782"/>
        <v>623.9999999984575</v>
      </c>
      <c r="J3349">
        <f t="shared" si="783"/>
        <v>3.5013552286432992E-2</v>
      </c>
      <c r="K3349">
        <f t="shared" si="784"/>
        <v>-26.411448257590447</v>
      </c>
      <c r="L3349">
        <f t="shared" si="785"/>
        <v>3.9769296294121147E-5</v>
      </c>
      <c r="M3349">
        <f>J3349/SQRT('Exhaust Gas Math'!$E$14*$B$21*$B$23)</f>
        <v>5.9441051565654955E-4</v>
      </c>
      <c r="N3349">
        <f t="shared" si="786"/>
        <v>4.9669531179901458E-2</v>
      </c>
      <c r="O3349">
        <f t="shared" si="787"/>
        <v>0</v>
      </c>
      <c r="P3349">
        <f t="shared" si="788"/>
        <v>0</v>
      </c>
      <c r="Q3349">
        <f>($B$16/2)*(COS((ACOS((2*'Intake Valve Fxn Scratch'!$B$1)/$B$16-1)/($B$17/2))*(I3349-($B$17/2)))+1)*P3349</f>
        <v>0</v>
      </c>
      <c r="R3349">
        <f t="shared" si="789"/>
        <v>0</v>
      </c>
      <c r="S3349">
        <f t="shared" si="790"/>
        <v>0</v>
      </c>
      <c r="T3349">
        <f>S3349*'Exhaust Gas Math'!$C$14</f>
        <v>0</v>
      </c>
      <c r="U3349">
        <f>(T3349/'Exhaust Gas Math'!$B$14)+('Exhaust Gas Math'!$D$10)</f>
        <v>4.4059320573952224E-4</v>
      </c>
      <c r="V3349">
        <f>('Exhaust Gas Math'!$E$10*(2.53982214E-12*V3348^4 - 0.0000000071629564556*V3348^3 + 7.56281407226508E-06*V3348^2 - 0.00322508455050905*V3348 + 1.62997098133725)*$B$24+T3349*'Exhaust Gas Math'!$D$14*$B$23)/('Exhaust Gas Math'!$E$10*(2.53982214E-12*V3348^4 - 0.0000000071629564556*V3348^3 + 7.56281407226508E-06*V3348^2 - 0.00322508455050905*V3348 + 1.62997098133725)+T3349*'Exhaust Gas Math'!$D$14)</f>
        <v>1100</v>
      </c>
      <c r="W3349">
        <f>(353.3116967483*V3349^-1.0020802909)*('Exhaust Gas Math'!$E$10/(T3349+'Exhaust Gas Math'!$E$10))+(357.4500179626*V3349^-1.0038444015 )*(T3349/(T3349+'Exhaust Gas Math'!$E$10))</f>
        <v>0.31654710700089367</v>
      </c>
      <c r="X3349">
        <f t="shared" si="791"/>
        <v>0</v>
      </c>
      <c r="Y3349">
        <f t="shared" si="792"/>
        <v>101325</v>
      </c>
      <c r="Z3349">
        <f t="shared" si="793"/>
        <v>101325</v>
      </c>
    </row>
    <row r="3350" spans="5:26" x14ac:dyDescent="0.2">
      <c r="E3350">
        <f t="shared" ref="E3350:E3413" si="795">H3350</f>
        <v>0.41812499999996783</v>
      </c>
      <c r="F3350">
        <f t="shared" ref="F3350:F3413" si="796">Z3350</f>
        <v>101325</v>
      </c>
      <c r="H3350">
        <f t="shared" si="794"/>
        <v>0.41812499999996783</v>
      </c>
      <c r="I3350">
        <f t="shared" si="782"/>
        <v>629.9999999984575</v>
      </c>
      <c r="J3350">
        <f t="shared" si="783"/>
        <v>3.1700000000854378E-2</v>
      </c>
      <c r="K3350">
        <f t="shared" si="784"/>
        <v>-26.556929898345718</v>
      </c>
      <c r="L3350">
        <f t="shared" si="785"/>
        <v>3.9769296294121147E-5</v>
      </c>
      <c r="M3350">
        <f>J3350/SQRT('Exhaust Gas Math'!$E$14*$B$21*$B$23)</f>
        <v>5.381577165514184E-4</v>
      </c>
      <c r="N3350">
        <f t="shared" si="786"/>
        <v>4.5512549562726767E-2</v>
      </c>
      <c r="O3350">
        <f t="shared" si="787"/>
        <v>0</v>
      </c>
      <c r="P3350">
        <f t="shared" si="788"/>
        <v>0</v>
      </c>
      <c r="Q3350">
        <f>($B$16/2)*(COS((ACOS((2*'Intake Valve Fxn Scratch'!$B$1)/$B$16-1)/($B$17/2))*(I3350-($B$17/2)))+1)*P3350</f>
        <v>0</v>
      </c>
      <c r="R3350">
        <f t="shared" si="789"/>
        <v>0</v>
      </c>
      <c r="S3350">
        <f t="shared" si="790"/>
        <v>0</v>
      </c>
      <c r="T3350">
        <f>S3350*'Exhaust Gas Math'!$C$14</f>
        <v>0</v>
      </c>
      <c r="U3350">
        <f>(T3350/'Exhaust Gas Math'!$B$14)+('Exhaust Gas Math'!$D$10)</f>
        <v>4.4059320573952224E-4</v>
      </c>
      <c r="V3350">
        <f>('Exhaust Gas Math'!$E$10*(2.53982214E-12*V3349^4 - 0.0000000071629564556*V3349^3 + 7.56281407226508E-06*V3349^2 - 0.00322508455050905*V3349 + 1.62997098133725)*$B$24+T3350*'Exhaust Gas Math'!$D$14*$B$23)/('Exhaust Gas Math'!$E$10*(2.53982214E-12*V3349^4 - 0.0000000071629564556*V3349^3 + 7.56281407226508E-06*V3349^2 - 0.00322508455050905*V3349 + 1.62997098133725)+T3350*'Exhaust Gas Math'!$D$14)</f>
        <v>1100</v>
      </c>
      <c r="W3350">
        <f>(353.3116967483*V3350^-1.0020802909)*('Exhaust Gas Math'!$E$10/(T3350+'Exhaust Gas Math'!$E$10))+(357.4500179626*V3350^-1.0038444015 )*(T3350/(T3350+'Exhaust Gas Math'!$E$10))</f>
        <v>0.31654710700089367</v>
      </c>
      <c r="X3350">
        <f t="shared" si="791"/>
        <v>0</v>
      </c>
      <c r="Y3350">
        <f t="shared" si="792"/>
        <v>101325</v>
      </c>
      <c r="Z3350">
        <f t="shared" si="793"/>
        <v>101325</v>
      </c>
    </row>
    <row r="3351" spans="5:26" x14ac:dyDescent="0.2">
      <c r="E3351">
        <f t="shared" si="795"/>
        <v>0.41824999999996781</v>
      </c>
      <c r="F3351">
        <f t="shared" si="796"/>
        <v>101325</v>
      </c>
      <c r="H3351">
        <f t="shared" si="794"/>
        <v>0.41824999999996781</v>
      </c>
      <c r="I3351">
        <f t="shared" si="782"/>
        <v>635.99999999845386</v>
      </c>
      <c r="J3351">
        <f t="shared" si="783"/>
        <v>2.8386447715264621E-2</v>
      </c>
      <c r="K3351">
        <f t="shared" si="784"/>
        <v>-26.411448257739927</v>
      </c>
      <c r="L3351">
        <f t="shared" si="785"/>
        <v>3.9769296294121147E-5</v>
      </c>
      <c r="M3351">
        <f>J3351/SQRT('Exhaust Gas Math'!$E$14*$B$21*$B$23)</f>
        <v>4.81904917446098E-4</v>
      </c>
      <c r="N3351">
        <f t="shared" si="786"/>
        <v>4.1037700629322611E-2</v>
      </c>
      <c r="O3351">
        <f t="shared" si="787"/>
        <v>0</v>
      </c>
      <c r="P3351">
        <f t="shared" si="788"/>
        <v>0</v>
      </c>
      <c r="Q3351">
        <f>($B$16/2)*(COS((ACOS((2*'Intake Valve Fxn Scratch'!$B$1)/$B$16-1)/($B$17/2))*(I3351-($B$17/2)))+1)*P3351</f>
        <v>0</v>
      </c>
      <c r="R3351">
        <f t="shared" si="789"/>
        <v>0</v>
      </c>
      <c r="S3351">
        <f t="shared" si="790"/>
        <v>0</v>
      </c>
      <c r="T3351">
        <f>S3351*'Exhaust Gas Math'!$C$14</f>
        <v>0</v>
      </c>
      <c r="U3351">
        <f>(T3351/'Exhaust Gas Math'!$B$14)+('Exhaust Gas Math'!$D$10)</f>
        <v>4.4059320573952224E-4</v>
      </c>
      <c r="V3351">
        <f>('Exhaust Gas Math'!$E$10*(2.53982214E-12*V3350^4 - 0.0000000071629564556*V3350^3 + 7.56281407226508E-06*V3350^2 - 0.00322508455050905*V3350 + 1.62997098133725)*$B$24+T3351*'Exhaust Gas Math'!$D$14*$B$23)/('Exhaust Gas Math'!$E$10*(2.53982214E-12*V3350^4 - 0.0000000071629564556*V3350^3 + 7.56281407226508E-06*V3350^2 - 0.00322508455050905*V3350 + 1.62997098133725)+T3351*'Exhaust Gas Math'!$D$14)</f>
        <v>1100</v>
      </c>
      <c r="W3351">
        <f>(353.3116967483*V3351^-1.0020802909)*('Exhaust Gas Math'!$E$10/(T3351+'Exhaust Gas Math'!$E$10))+(357.4500179626*V3351^-1.0038444015 )*(T3351/(T3351+'Exhaust Gas Math'!$E$10))</f>
        <v>0.31654710700089367</v>
      </c>
      <c r="X3351">
        <f t="shared" si="791"/>
        <v>0</v>
      </c>
      <c r="Y3351">
        <f t="shared" si="792"/>
        <v>101325</v>
      </c>
      <c r="Z3351">
        <f t="shared" si="793"/>
        <v>101325</v>
      </c>
    </row>
    <row r="3352" spans="5:26" x14ac:dyDescent="0.2">
      <c r="E3352">
        <f t="shared" si="795"/>
        <v>0.4183749999999678</v>
      </c>
      <c r="F3352">
        <f t="shared" si="796"/>
        <v>101325</v>
      </c>
      <c r="H3352">
        <f t="shared" si="794"/>
        <v>0.4183749999999678</v>
      </c>
      <c r="I3352">
        <f t="shared" si="782"/>
        <v>641.99999999845386</v>
      </c>
      <c r="J3352">
        <f t="shared" si="783"/>
        <v>2.5109199401913584E-2</v>
      </c>
      <c r="K3352">
        <f t="shared" si="784"/>
        <v>-25.976597263071699</v>
      </c>
      <c r="L3352">
        <f t="shared" si="785"/>
        <v>3.9769296294121147E-5</v>
      </c>
      <c r="M3352">
        <f>J3352/SQRT('Exhaust Gas Math'!$E$14*$B$21*$B$23)</f>
        <v>4.2626843577930158E-4</v>
      </c>
      <c r="N3352">
        <f t="shared" si="786"/>
        <v>3.6364153775868033E-2</v>
      </c>
      <c r="O3352">
        <f t="shared" si="787"/>
        <v>0</v>
      </c>
      <c r="P3352">
        <f t="shared" si="788"/>
        <v>0</v>
      </c>
      <c r="Q3352">
        <f>($B$16/2)*(COS((ACOS((2*'Intake Valve Fxn Scratch'!$B$1)/$B$16-1)/($B$17/2))*(I3352-($B$17/2)))+1)*P3352</f>
        <v>0</v>
      </c>
      <c r="R3352">
        <f t="shared" si="789"/>
        <v>0</v>
      </c>
      <c r="S3352">
        <f t="shared" si="790"/>
        <v>0</v>
      </c>
      <c r="T3352">
        <f>S3352*'Exhaust Gas Math'!$C$14</f>
        <v>0</v>
      </c>
      <c r="U3352">
        <f>(T3352/'Exhaust Gas Math'!$B$14)+('Exhaust Gas Math'!$D$10)</f>
        <v>4.4059320573952224E-4</v>
      </c>
      <c r="V3352">
        <f>('Exhaust Gas Math'!$E$10*(2.53982214E-12*V3351^4 - 0.0000000071629564556*V3351^3 + 7.56281407226508E-06*V3351^2 - 0.00322508455050905*V3351 + 1.62997098133725)*$B$24+T3352*'Exhaust Gas Math'!$D$14*$B$23)/('Exhaust Gas Math'!$E$10*(2.53982214E-12*V3351^4 - 0.0000000071629564556*V3351^3 + 7.56281407226508E-06*V3351^2 - 0.00322508455050905*V3351 + 1.62997098133725)+T3352*'Exhaust Gas Math'!$D$14)</f>
        <v>1100</v>
      </c>
      <c r="W3352">
        <f>(353.3116967483*V3352^-1.0020802909)*('Exhaust Gas Math'!$E$10/(T3352+'Exhaust Gas Math'!$E$10))+(357.4500179626*V3352^-1.0038444015 )*(T3352/(T3352+'Exhaust Gas Math'!$E$10))</f>
        <v>0.31654710700089367</v>
      </c>
      <c r="X3352">
        <f t="shared" si="791"/>
        <v>0</v>
      </c>
      <c r="Y3352">
        <f t="shared" si="792"/>
        <v>101325</v>
      </c>
      <c r="Z3352">
        <f t="shared" si="793"/>
        <v>101325</v>
      </c>
    </row>
    <row r="3353" spans="5:26" x14ac:dyDescent="0.2">
      <c r="E3353">
        <f t="shared" si="795"/>
        <v>0.41849999999996779</v>
      </c>
      <c r="F3353">
        <f t="shared" si="796"/>
        <v>101325</v>
      </c>
      <c r="H3353">
        <f t="shared" si="794"/>
        <v>0.41849999999996779</v>
      </c>
      <c r="I3353">
        <f t="shared" si="782"/>
        <v>647.99999999845386</v>
      </c>
      <c r="J3353">
        <f t="shared" si="783"/>
        <v>2.1904161279127105E-2</v>
      </c>
      <c r="K3353">
        <f t="shared" si="784"/>
        <v>-25.25714123283657</v>
      </c>
      <c r="L3353">
        <f t="shared" si="785"/>
        <v>3.9769296294121147E-5</v>
      </c>
      <c r="M3353">
        <f>J3353/SQRT('Exhaust Gas Math'!$E$14*$B$21*$B$23)</f>
        <v>3.7185783648679277E-4</v>
      </c>
      <c r="N3353">
        <f t="shared" si="786"/>
        <v>3.161655388107687E-2</v>
      </c>
      <c r="O3353">
        <f t="shared" si="787"/>
        <v>0</v>
      </c>
      <c r="P3353">
        <f t="shared" si="788"/>
        <v>0</v>
      </c>
      <c r="Q3353">
        <f>($B$16/2)*(COS((ACOS((2*'Intake Valve Fxn Scratch'!$B$1)/$B$16-1)/($B$17/2))*(I3353-($B$17/2)))+1)*P3353</f>
        <v>0</v>
      </c>
      <c r="R3353">
        <f t="shared" si="789"/>
        <v>0</v>
      </c>
      <c r="S3353">
        <f t="shared" si="790"/>
        <v>0</v>
      </c>
      <c r="T3353">
        <f>S3353*'Exhaust Gas Math'!$C$14</f>
        <v>0</v>
      </c>
      <c r="U3353">
        <f>(T3353/'Exhaust Gas Math'!$B$14)+('Exhaust Gas Math'!$D$10)</f>
        <v>4.4059320573952224E-4</v>
      </c>
      <c r="V3353">
        <f>('Exhaust Gas Math'!$E$10*(2.53982214E-12*V3352^4 - 0.0000000071629564556*V3352^3 + 7.56281407226508E-06*V3352^2 - 0.00322508455050905*V3352 + 1.62997098133725)*$B$24+T3353*'Exhaust Gas Math'!$D$14*$B$23)/('Exhaust Gas Math'!$E$10*(2.53982214E-12*V3352^4 - 0.0000000071629564556*V3352^3 + 7.56281407226508E-06*V3352^2 - 0.00322508455050905*V3352 + 1.62997098133725)+T3353*'Exhaust Gas Math'!$D$14)</f>
        <v>1100</v>
      </c>
      <c r="W3353">
        <f>(353.3116967483*V3353^-1.0020802909)*('Exhaust Gas Math'!$E$10/(T3353+'Exhaust Gas Math'!$E$10))+(357.4500179626*V3353^-1.0038444015 )*(T3353/(T3353+'Exhaust Gas Math'!$E$10))</f>
        <v>0.31654710700089367</v>
      </c>
      <c r="X3353">
        <f t="shared" si="791"/>
        <v>0</v>
      </c>
      <c r="Y3353">
        <f t="shared" si="792"/>
        <v>101325</v>
      </c>
      <c r="Z3353">
        <f t="shared" si="793"/>
        <v>101325</v>
      </c>
    </row>
    <row r="3354" spans="5:26" x14ac:dyDescent="0.2">
      <c r="E3354">
        <f t="shared" si="795"/>
        <v>0.41862499999996777</v>
      </c>
      <c r="F3354">
        <f t="shared" si="796"/>
        <v>101325</v>
      </c>
      <c r="H3354">
        <f t="shared" si="794"/>
        <v>0.41862499999996777</v>
      </c>
      <c r="I3354">
        <f t="shared" si="782"/>
        <v>653.99999999845386</v>
      </c>
      <c r="J3354">
        <f t="shared" si="783"/>
        <v>1.8806448415279228E-2</v>
      </c>
      <c r="K3354">
        <f t="shared" si="784"/>
        <v>-24.260962677858426</v>
      </c>
      <c r="L3354">
        <f t="shared" si="785"/>
        <v>3.9769296294121147E-5</v>
      </c>
      <c r="M3354">
        <f>J3354/SQRT('Exhaust Gas Math'!$E$14*$B$21*$B$23)</f>
        <v>3.192692534806288E-4</v>
      </c>
      <c r="N3354">
        <f t="shared" si="786"/>
        <v>2.6918663563796321E-2</v>
      </c>
      <c r="O3354">
        <f t="shared" si="787"/>
        <v>0</v>
      </c>
      <c r="P3354">
        <f t="shared" si="788"/>
        <v>0</v>
      </c>
      <c r="Q3354">
        <f>($B$16/2)*(COS((ACOS((2*'Intake Valve Fxn Scratch'!$B$1)/$B$16-1)/($B$17/2))*(I3354-($B$17/2)))+1)*P3354</f>
        <v>0</v>
      </c>
      <c r="R3354">
        <f t="shared" si="789"/>
        <v>0</v>
      </c>
      <c r="S3354">
        <f t="shared" si="790"/>
        <v>0</v>
      </c>
      <c r="T3354">
        <f>S3354*'Exhaust Gas Math'!$C$14</f>
        <v>0</v>
      </c>
      <c r="U3354">
        <f>(T3354/'Exhaust Gas Math'!$B$14)+('Exhaust Gas Math'!$D$10)</f>
        <v>4.4059320573952224E-4</v>
      </c>
      <c r="V3354">
        <f>('Exhaust Gas Math'!$E$10*(2.53982214E-12*V3353^4 - 0.0000000071629564556*V3353^3 + 7.56281407226508E-06*V3353^2 - 0.00322508455050905*V3353 + 1.62997098133725)*$B$24+T3354*'Exhaust Gas Math'!$D$14*$B$23)/('Exhaust Gas Math'!$E$10*(2.53982214E-12*V3353^4 - 0.0000000071629564556*V3353^3 + 7.56281407226508E-06*V3353^2 - 0.00322508455050905*V3353 + 1.62997098133725)+T3354*'Exhaust Gas Math'!$D$14)</f>
        <v>1100</v>
      </c>
      <c r="W3354">
        <f>(353.3116967483*V3354^-1.0020802909)*('Exhaust Gas Math'!$E$10/(T3354+'Exhaust Gas Math'!$E$10))+(357.4500179626*V3354^-1.0038444015 )*(T3354/(T3354+'Exhaust Gas Math'!$E$10))</f>
        <v>0.31654710700089367</v>
      </c>
      <c r="X3354">
        <f t="shared" si="791"/>
        <v>0</v>
      </c>
      <c r="Y3354">
        <f t="shared" si="792"/>
        <v>101325</v>
      </c>
      <c r="Z3354">
        <f t="shared" si="793"/>
        <v>101325</v>
      </c>
    </row>
    <row r="3355" spans="5:26" x14ac:dyDescent="0.2">
      <c r="E3355">
        <f t="shared" si="795"/>
        <v>0.41874999999996776</v>
      </c>
      <c r="F3355">
        <f t="shared" si="796"/>
        <v>101325</v>
      </c>
      <c r="H3355">
        <f t="shared" si="794"/>
        <v>0.41874999999996776</v>
      </c>
      <c r="I3355">
        <f t="shared" si="782"/>
        <v>659.99999999845386</v>
      </c>
      <c r="J3355">
        <f t="shared" si="783"/>
        <v>1.5850000000741004E-2</v>
      </c>
      <c r="K3355">
        <f t="shared" si="784"/>
        <v>-22.998975938848293</v>
      </c>
      <c r="L3355">
        <f t="shared" si="785"/>
        <v>3.9769296294121147E-5</v>
      </c>
      <c r="M3355">
        <f>J3355/SQRT('Exhaust Gas Math'!$E$14*$B$21*$B$23)</f>
        <v>2.690788582810367E-4</v>
      </c>
      <c r="N3355">
        <f t="shared" si="786"/>
        <v>2.2387269430693763E-2</v>
      </c>
      <c r="O3355">
        <f t="shared" si="787"/>
        <v>0</v>
      </c>
      <c r="P3355">
        <f t="shared" si="788"/>
        <v>0</v>
      </c>
      <c r="Q3355">
        <f>($B$16/2)*(COS((ACOS((2*'Intake Valve Fxn Scratch'!$B$1)/$B$16-1)/($B$17/2))*(I3355-($B$17/2)))+1)*P3355</f>
        <v>0</v>
      </c>
      <c r="R3355">
        <f t="shared" si="789"/>
        <v>0</v>
      </c>
      <c r="S3355">
        <f t="shared" si="790"/>
        <v>0</v>
      </c>
      <c r="T3355">
        <f>S3355*'Exhaust Gas Math'!$C$14</f>
        <v>0</v>
      </c>
      <c r="U3355">
        <f>(T3355/'Exhaust Gas Math'!$B$14)+('Exhaust Gas Math'!$D$10)</f>
        <v>4.4059320573952224E-4</v>
      </c>
      <c r="V3355">
        <f>('Exhaust Gas Math'!$E$10*(2.53982214E-12*V3354^4 - 0.0000000071629564556*V3354^3 + 7.56281407226508E-06*V3354^2 - 0.00322508455050905*V3354 + 1.62997098133725)*$B$24+T3355*'Exhaust Gas Math'!$D$14*$B$23)/('Exhaust Gas Math'!$E$10*(2.53982214E-12*V3354^4 - 0.0000000071629564556*V3354^3 + 7.56281407226508E-06*V3354^2 - 0.00322508455050905*V3354 + 1.62997098133725)+T3355*'Exhaust Gas Math'!$D$14)</f>
        <v>1100</v>
      </c>
      <c r="W3355">
        <f>(353.3116967483*V3355^-1.0020802909)*('Exhaust Gas Math'!$E$10/(T3355+'Exhaust Gas Math'!$E$10))+(357.4500179626*V3355^-1.0038444015 )*(T3355/(T3355+'Exhaust Gas Math'!$E$10))</f>
        <v>0.31654710700089367</v>
      </c>
      <c r="X3355">
        <f t="shared" si="791"/>
        <v>0</v>
      </c>
      <c r="Y3355">
        <f t="shared" si="792"/>
        <v>101325</v>
      </c>
      <c r="Z3355">
        <f t="shared" si="793"/>
        <v>101325</v>
      </c>
    </row>
    <row r="3356" spans="5:26" x14ac:dyDescent="0.2">
      <c r="E3356">
        <f t="shared" si="795"/>
        <v>0.41887499999996775</v>
      </c>
      <c r="F3356">
        <f t="shared" si="796"/>
        <v>101325</v>
      </c>
      <c r="H3356">
        <f t="shared" si="794"/>
        <v>0.41887499999996775</v>
      </c>
      <c r="I3356">
        <f t="shared" si="782"/>
        <v>665.99999999845022</v>
      </c>
      <c r="J3356">
        <f t="shared" si="783"/>
        <v>1.3067207503020449E-2</v>
      </c>
      <c r="K3356">
        <f t="shared" si="784"/>
        <v>-21.485007606606935</v>
      </c>
      <c r="L3356">
        <f t="shared" si="785"/>
        <v>3.9769296294121147E-5</v>
      </c>
      <c r="M3356">
        <f>J3356/SQRT('Exhaust Gas Math'!$E$14*$B$21*$B$23)</f>
        <v>2.2183654736086794E-4</v>
      </c>
      <c r="N3356">
        <f t="shared" si="786"/>
        <v>1.812682798727884E-2</v>
      </c>
      <c r="O3356">
        <f t="shared" si="787"/>
        <v>0</v>
      </c>
      <c r="P3356">
        <f t="shared" si="788"/>
        <v>0</v>
      </c>
      <c r="Q3356">
        <f>($B$16/2)*(COS((ACOS((2*'Intake Valve Fxn Scratch'!$B$1)/$B$16-1)/($B$17/2))*(I3356-($B$17/2)))+1)*P3356</f>
        <v>0</v>
      </c>
      <c r="R3356">
        <f t="shared" si="789"/>
        <v>0</v>
      </c>
      <c r="S3356">
        <f t="shared" si="790"/>
        <v>0</v>
      </c>
      <c r="T3356">
        <f>S3356*'Exhaust Gas Math'!$C$14</f>
        <v>0</v>
      </c>
      <c r="U3356">
        <f>(T3356/'Exhaust Gas Math'!$B$14)+('Exhaust Gas Math'!$D$10)</f>
        <v>4.4059320573952224E-4</v>
      </c>
      <c r="V3356">
        <f>('Exhaust Gas Math'!$E$10*(2.53982214E-12*V3355^4 - 0.0000000071629564556*V3355^3 + 7.56281407226508E-06*V3355^2 - 0.00322508455050905*V3355 + 1.62997098133725)*$B$24+T3356*'Exhaust Gas Math'!$D$14*$B$23)/('Exhaust Gas Math'!$E$10*(2.53982214E-12*V3355^4 - 0.0000000071629564556*V3355^3 + 7.56281407226508E-06*V3355^2 - 0.00322508455050905*V3355 + 1.62997098133725)+T3356*'Exhaust Gas Math'!$D$14)</f>
        <v>1100</v>
      </c>
      <c r="W3356">
        <f>(353.3116967483*V3356^-1.0020802909)*('Exhaust Gas Math'!$E$10/(T3356+'Exhaust Gas Math'!$E$10))+(357.4500179626*V3356^-1.0038444015 )*(T3356/(T3356+'Exhaust Gas Math'!$E$10))</f>
        <v>0.31654710700089367</v>
      </c>
      <c r="X3356">
        <f t="shared" si="791"/>
        <v>0</v>
      </c>
      <c r="Y3356">
        <f t="shared" si="792"/>
        <v>101325</v>
      </c>
      <c r="Z3356">
        <f t="shared" si="793"/>
        <v>101325</v>
      </c>
    </row>
    <row r="3357" spans="5:26" x14ac:dyDescent="0.2">
      <c r="E3357">
        <f t="shared" si="795"/>
        <v>0.41899999999996773</v>
      </c>
      <c r="F3357">
        <f t="shared" si="796"/>
        <v>101325</v>
      </c>
      <c r="H3357">
        <f t="shared" si="794"/>
        <v>0.41899999999996773</v>
      </c>
      <c r="I3357">
        <f t="shared" si="782"/>
        <v>671.99999999845022</v>
      </c>
      <c r="J3357">
        <f t="shared" si="783"/>
        <v>1.0488559779060699E-2</v>
      </c>
      <c r="K3357">
        <f t="shared" si="784"/>
        <v>-19.735645035001653</v>
      </c>
      <c r="L3357">
        <f t="shared" si="785"/>
        <v>3.9769296294121147E-5</v>
      </c>
      <c r="M3357">
        <f>J3357/SQRT('Exhaust Gas Math'!$E$14*$B$21*$B$23)</f>
        <v>1.7805991736467587E-4</v>
      </c>
      <c r="N3357">
        <f t="shared" si="786"/>
        <v>1.4225230309779936E-2</v>
      </c>
      <c r="O3357">
        <f t="shared" si="787"/>
        <v>0</v>
      </c>
      <c r="P3357">
        <f t="shared" si="788"/>
        <v>0</v>
      </c>
      <c r="Q3357">
        <f>($B$16/2)*(COS((ACOS((2*'Intake Valve Fxn Scratch'!$B$1)/$B$16-1)/($B$17/2))*(I3357-($B$17/2)))+1)*P3357</f>
        <v>0</v>
      </c>
      <c r="R3357">
        <f t="shared" si="789"/>
        <v>0</v>
      </c>
      <c r="S3357">
        <f t="shared" si="790"/>
        <v>0</v>
      </c>
      <c r="T3357">
        <f>S3357*'Exhaust Gas Math'!$C$14</f>
        <v>0</v>
      </c>
      <c r="U3357">
        <f>(T3357/'Exhaust Gas Math'!$B$14)+('Exhaust Gas Math'!$D$10)</f>
        <v>4.4059320573952224E-4</v>
      </c>
      <c r="V3357">
        <f>('Exhaust Gas Math'!$E$10*(2.53982214E-12*V3356^4 - 0.0000000071629564556*V3356^3 + 7.56281407226508E-06*V3356^2 - 0.00322508455050905*V3356 + 1.62997098133725)*$B$24+T3357*'Exhaust Gas Math'!$D$14*$B$23)/('Exhaust Gas Math'!$E$10*(2.53982214E-12*V3356^4 - 0.0000000071629564556*V3356^3 + 7.56281407226508E-06*V3356^2 - 0.00322508455050905*V3356 + 1.62997098133725)+T3357*'Exhaust Gas Math'!$D$14)</f>
        <v>1100</v>
      </c>
      <c r="W3357">
        <f>(353.3116967483*V3357^-1.0020802909)*('Exhaust Gas Math'!$E$10/(T3357+'Exhaust Gas Math'!$E$10))+(357.4500179626*V3357^-1.0038444015 )*(T3357/(T3357+'Exhaust Gas Math'!$E$10))</f>
        <v>0.31654710700089367</v>
      </c>
      <c r="X3357">
        <f t="shared" si="791"/>
        <v>0</v>
      </c>
      <c r="Y3357">
        <f t="shared" si="792"/>
        <v>101325</v>
      </c>
      <c r="Z3357">
        <f t="shared" si="793"/>
        <v>101325</v>
      </c>
    </row>
    <row r="3358" spans="5:26" x14ac:dyDescent="0.2">
      <c r="E3358">
        <f t="shared" si="795"/>
        <v>0.41912499999996772</v>
      </c>
      <c r="F3358">
        <f t="shared" si="796"/>
        <v>101325</v>
      </c>
      <c r="H3358">
        <f t="shared" si="794"/>
        <v>0.41912499999996772</v>
      </c>
      <c r="I3358">
        <f t="shared" si="782"/>
        <v>677.99999999845022</v>
      </c>
      <c r="J3358">
        <f t="shared" si="783"/>
        <v>8.1423090329394016E-3</v>
      </c>
      <c r="K3358">
        <f t="shared" si="784"/>
        <v>-17.770054606442709</v>
      </c>
      <c r="L3358">
        <f t="shared" si="785"/>
        <v>3.9769296294121147E-5</v>
      </c>
      <c r="M3358">
        <f>J3358/SQRT('Exhaust Gas Math'!$E$14*$B$21*$B$23)</f>
        <v>1.3822859421150021E-4</v>
      </c>
      <c r="N3358">
        <f t="shared" si="786"/>
        <v>1.0750931842350903E-2</v>
      </c>
      <c r="O3358">
        <f t="shared" si="787"/>
        <v>0</v>
      </c>
      <c r="P3358">
        <f t="shared" si="788"/>
        <v>0</v>
      </c>
      <c r="Q3358">
        <f>($B$16/2)*(COS((ACOS((2*'Intake Valve Fxn Scratch'!$B$1)/$B$16-1)/($B$17/2))*(I3358-($B$17/2)))+1)*P3358</f>
        <v>0</v>
      </c>
      <c r="R3358">
        <f t="shared" si="789"/>
        <v>0</v>
      </c>
      <c r="S3358">
        <f t="shared" si="790"/>
        <v>0</v>
      </c>
      <c r="T3358">
        <f>S3358*'Exhaust Gas Math'!$C$14</f>
        <v>0</v>
      </c>
      <c r="U3358">
        <f>(T3358/'Exhaust Gas Math'!$B$14)+('Exhaust Gas Math'!$D$10)</f>
        <v>4.4059320573952224E-4</v>
      </c>
      <c r="V3358">
        <f>('Exhaust Gas Math'!$E$10*(2.53982214E-12*V3357^4 - 0.0000000071629564556*V3357^3 + 7.56281407226508E-06*V3357^2 - 0.00322508455050905*V3357 + 1.62997098133725)*$B$24+T3358*'Exhaust Gas Math'!$D$14*$B$23)/('Exhaust Gas Math'!$E$10*(2.53982214E-12*V3357^4 - 0.0000000071629564556*V3357^3 + 7.56281407226508E-06*V3357^2 - 0.00322508455050905*V3357 + 1.62997098133725)+T3358*'Exhaust Gas Math'!$D$14)</f>
        <v>1100</v>
      </c>
      <c r="W3358">
        <f>(353.3116967483*V3358^-1.0020802909)*('Exhaust Gas Math'!$E$10/(T3358+'Exhaust Gas Math'!$E$10))+(357.4500179626*V3358^-1.0038444015 )*(T3358/(T3358+'Exhaust Gas Math'!$E$10))</f>
        <v>0.31654710700089367</v>
      </c>
      <c r="X3358">
        <f t="shared" si="791"/>
        <v>0</v>
      </c>
      <c r="Y3358">
        <f t="shared" si="792"/>
        <v>101325</v>
      </c>
      <c r="Z3358">
        <f t="shared" si="793"/>
        <v>101325</v>
      </c>
    </row>
    <row r="3359" spans="5:26" x14ac:dyDescent="0.2">
      <c r="E3359">
        <f t="shared" si="795"/>
        <v>0.4192499999999677</v>
      </c>
      <c r="F3359">
        <f t="shared" si="796"/>
        <v>101325</v>
      </c>
      <c r="H3359">
        <f t="shared" si="794"/>
        <v>0.4192499999999677</v>
      </c>
      <c r="I3359">
        <f t="shared" si="782"/>
        <v>683.99999999845022</v>
      </c>
      <c r="J3359">
        <f t="shared" si="783"/>
        <v>6.0541612788181133E-3</v>
      </c>
      <c r="K3359">
        <f t="shared" si="784"/>
        <v>-15.609771740993752</v>
      </c>
      <c r="L3359">
        <f t="shared" si="785"/>
        <v>3.9769296294121147E-5</v>
      </c>
      <c r="M3359">
        <f>J3359/SQRT('Exhaust Gas Math'!$E$14*$B$21*$B$23)</f>
        <v>1.0277897821309019E-4</v>
      </c>
      <c r="N3359">
        <f t="shared" si="786"/>
        <v>7.7515449038865203E-3</v>
      </c>
      <c r="O3359">
        <f t="shared" si="787"/>
        <v>0</v>
      </c>
      <c r="P3359">
        <f t="shared" si="788"/>
        <v>0</v>
      </c>
      <c r="Q3359">
        <f>($B$16/2)*(COS((ACOS((2*'Intake Valve Fxn Scratch'!$B$1)/$B$16-1)/($B$17/2))*(I3359-($B$17/2)))+1)*P3359</f>
        <v>0</v>
      </c>
      <c r="R3359">
        <f t="shared" si="789"/>
        <v>0</v>
      </c>
      <c r="S3359">
        <f t="shared" si="790"/>
        <v>0</v>
      </c>
      <c r="T3359">
        <f>S3359*'Exhaust Gas Math'!$C$14</f>
        <v>0</v>
      </c>
      <c r="U3359">
        <f>(T3359/'Exhaust Gas Math'!$B$14)+('Exhaust Gas Math'!$D$10)</f>
        <v>4.4059320573952224E-4</v>
      </c>
      <c r="V3359">
        <f>('Exhaust Gas Math'!$E$10*(2.53982214E-12*V3358^4 - 0.0000000071629564556*V3358^3 + 7.56281407226508E-06*V3358^2 - 0.00322508455050905*V3358 + 1.62997098133725)*$B$24+T3359*'Exhaust Gas Math'!$D$14*$B$23)/('Exhaust Gas Math'!$E$10*(2.53982214E-12*V3358^4 - 0.0000000071629564556*V3358^3 + 7.56281407226508E-06*V3358^2 - 0.00322508455050905*V3358 + 1.62997098133725)+T3359*'Exhaust Gas Math'!$D$14)</f>
        <v>1100</v>
      </c>
      <c r="W3359">
        <f>(353.3116967483*V3359^-1.0020802909)*('Exhaust Gas Math'!$E$10/(T3359+'Exhaust Gas Math'!$E$10))+(357.4500179626*V3359^-1.0038444015 )*(T3359/(T3359+'Exhaust Gas Math'!$E$10))</f>
        <v>0.31654710700089367</v>
      </c>
      <c r="X3359">
        <f t="shared" si="791"/>
        <v>0</v>
      </c>
      <c r="Y3359">
        <f t="shared" si="792"/>
        <v>101325</v>
      </c>
      <c r="Z3359">
        <f t="shared" si="793"/>
        <v>101325</v>
      </c>
    </row>
    <row r="3360" spans="5:26" x14ac:dyDescent="0.2">
      <c r="E3360">
        <f t="shared" si="795"/>
        <v>0.41937499999996769</v>
      </c>
      <c r="F3360">
        <f t="shared" si="796"/>
        <v>101325</v>
      </c>
      <c r="H3360">
        <f t="shared" si="794"/>
        <v>0.41937499999996769</v>
      </c>
      <c r="I3360">
        <f t="shared" si="782"/>
        <v>689.99999999845022</v>
      </c>
      <c r="J3360">
        <f t="shared" si="783"/>
        <v>4.2469947004617446E-3</v>
      </c>
      <c r="K3360">
        <f t="shared" si="784"/>
        <v>-13.278464949794555</v>
      </c>
      <c r="L3360">
        <f t="shared" si="785"/>
        <v>3.9769296294121147E-5</v>
      </c>
      <c r="M3360">
        <f>J3360/SQRT('Exhaust Gas Math'!$E$14*$B$21*$B$23)</f>
        <v>7.2099462780595192E-5</v>
      </c>
      <c r="N3360">
        <f t="shared" si="786"/>
        <v>5.2538472650190231E-3</v>
      </c>
      <c r="O3360">
        <f t="shared" si="787"/>
        <v>0</v>
      </c>
      <c r="P3360">
        <f t="shared" si="788"/>
        <v>0</v>
      </c>
      <c r="Q3360">
        <f>($B$16/2)*(COS((ACOS((2*'Intake Valve Fxn Scratch'!$B$1)/$B$16-1)/($B$17/2))*(I3360-($B$17/2)))+1)*P3360</f>
        <v>0</v>
      </c>
      <c r="R3360">
        <f t="shared" si="789"/>
        <v>0</v>
      </c>
      <c r="S3360">
        <f t="shared" si="790"/>
        <v>0</v>
      </c>
      <c r="T3360">
        <f>S3360*'Exhaust Gas Math'!$C$14</f>
        <v>0</v>
      </c>
      <c r="U3360">
        <f>(T3360/'Exhaust Gas Math'!$B$14)+('Exhaust Gas Math'!$D$10)</f>
        <v>4.4059320573952224E-4</v>
      </c>
      <c r="V3360">
        <f>('Exhaust Gas Math'!$E$10*(2.53982214E-12*V3359^4 - 0.0000000071629564556*V3359^3 + 7.56281407226508E-06*V3359^2 - 0.00322508455050905*V3359 + 1.62997098133725)*$B$24+T3360*'Exhaust Gas Math'!$D$14*$B$23)/('Exhaust Gas Math'!$E$10*(2.53982214E-12*V3359^4 - 0.0000000071629564556*V3359^3 + 7.56281407226508E-06*V3359^2 - 0.00322508455050905*V3359 + 1.62997098133725)+T3360*'Exhaust Gas Math'!$D$14)</f>
        <v>1100</v>
      </c>
      <c r="W3360">
        <f>(353.3116967483*V3360^-1.0020802909)*('Exhaust Gas Math'!$E$10/(T3360+'Exhaust Gas Math'!$E$10))+(357.4500179626*V3360^-1.0038444015 )*(T3360/(T3360+'Exhaust Gas Math'!$E$10))</f>
        <v>0.31654710700089367</v>
      </c>
      <c r="X3360">
        <f t="shared" si="791"/>
        <v>0</v>
      </c>
      <c r="Y3360">
        <f t="shared" si="792"/>
        <v>101325</v>
      </c>
      <c r="Z3360">
        <f t="shared" si="793"/>
        <v>101325</v>
      </c>
    </row>
    <row r="3361" spans="5:26" x14ac:dyDescent="0.2">
      <c r="E3361">
        <f t="shared" si="795"/>
        <v>0.41949999999996768</v>
      </c>
      <c r="F3361">
        <f t="shared" si="796"/>
        <v>101325</v>
      </c>
      <c r="H3361">
        <f t="shared" si="794"/>
        <v>0.41949999999996768</v>
      </c>
      <c r="I3361">
        <f t="shared" si="782"/>
        <v>695.99999999845022</v>
      </c>
      <c r="J3361">
        <f t="shared" si="783"/>
        <v>2.7406089930786248E-3</v>
      </c>
      <c r="K3361">
        <f t="shared" si="784"/>
        <v>-10.801676517909319</v>
      </c>
      <c r="L3361">
        <f t="shared" si="785"/>
        <v>3.9769296294121147E-5</v>
      </c>
      <c r="M3361">
        <f>J3361/SQRT('Exhaust Gas Math'!$E$14*$B$21*$B$23)</f>
        <v>4.6526179105227877E-5</v>
      </c>
      <c r="N3361">
        <f t="shared" si="786"/>
        <v>3.2650381169655115E-3</v>
      </c>
      <c r="O3361">
        <f t="shared" si="787"/>
        <v>0</v>
      </c>
      <c r="P3361">
        <f t="shared" si="788"/>
        <v>0</v>
      </c>
      <c r="Q3361">
        <f>($B$16/2)*(COS((ACOS((2*'Intake Valve Fxn Scratch'!$B$1)/$B$16-1)/($B$17/2))*(I3361-($B$17/2)))+1)*P3361</f>
        <v>0</v>
      </c>
      <c r="R3361">
        <f t="shared" si="789"/>
        <v>0</v>
      </c>
      <c r="S3361">
        <f t="shared" si="790"/>
        <v>0</v>
      </c>
      <c r="T3361">
        <f>S3361*'Exhaust Gas Math'!$C$14</f>
        <v>0</v>
      </c>
      <c r="U3361">
        <f>(T3361/'Exhaust Gas Math'!$B$14)+('Exhaust Gas Math'!$D$10)</f>
        <v>4.4059320573952224E-4</v>
      </c>
      <c r="V3361">
        <f>('Exhaust Gas Math'!$E$10*(2.53982214E-12*V3360^4 - 0.0000000071629564556*V3360^3 + 7.56281407226508E-06*V3360^2 - 0.00322508455050905*V3360 + 1.62997098133725)*$B$24+T3361*'Exhaust Gas Math'!$D$14*$B$23)/('Exhaust Gas Math'!$E$10*(2.53982214E-12*V3360^4 - 0.0000000071629564556*V3360^3 + 7.56281407226508E-06*V3360^2 - 0.00322508455050905*V3360 + 1.62997098133725)+T3361*'Exhaust Gas Math'!$D$14)</f>
        <v>1100</v>
      </c>
      <c r="W3361">
        <f>(353.3116967483*V3361^-1.0020802909)*('Exhaust Gas Math'!$E$10/(T3361+'Exhaust Gas Math'!$E$10))+(357.4500179626*V3361^-1.0038444015 )*(T3361/(T3361+'Exhaust Gas Math'!$E$10))</f>
        <v>0.31654710700089367</v>
      </c>
      <c r="X3361">
        <f t="shared" si="791"/>
        <v>0</v>
      </c>
      <c r="Y3361">
        <f t="shared" si="792"/>
        <v>101325</v>
      </c>
      <c r="Z3361">
        <f t="shared" si="793"/>
        <v>101325</v>
      </c>
    </row>
    <row r="3362" spans="5:26" x14ac:dyDescent="0.2">
      <c r="E3362">
        <f t="shared" si="795"/>
        <v>0.41962499999996766</v>
      </c>
      <c r="F3362">
        <f t="shared" si="796"/>
        <v>101325</v>
      </c>
      <c r="H3362">
        <f t="shared" si="794"/>
        <v>0.41962499999996766</v>
      </c>
      <c r="I3362">
        <f t="shared" si="782"/>
        <v>701.99999999844658</v>
      </c>
      <c r="J3362">
        <f t="shared" si="783"/>
        <v>1.551508433708694E-3</v>
      </c>
      <c r="K3362">
        <f t="shared" si="784"/>
        <v>-8.2065426576963976</v>
      </c>
      <c r="L3362">
        <f t="shared" si="785"/>
        <v>3.9769296294121147E-5</v>
      </c>
      <c r="M3362">
        <f>J3362/SQRT('Exhaust Gas Math'!$E$14*$B$21*$B$23)</f>
        <v>2.6339313434461663E-5</v>
      </c>
      <c r="N3362">
        <f t="shared" si="786"/>
        <v>1.7749850517444765E-3</v>
      </c>
      <c r="O3362">
        <f t="shared" si="787"/>
        <v>0</v>
      </c>
      <c r="P3362">
        <f t="shared" si="788"/>
        <v>0</v>
      </c>
      <c r="Q3362">
        <f>($B$16/2)*(COS((ACOS((2*'Intake Valve Fxn Scratch'!$B$1)/$B$16-1)/($B$17/2))*(I3362-($B$17/2)))+1)*P3362</f>
        <v>0</v>
      </c>
      <c r="R3362">
        <f t="shared" si="789"/>
        <v>0</v>
      </c>
      <c r="S3362">
        <f t="shared" si="790"/>
        <v>0</v>
      </c>
      <c r="T3362">
        <f>S3362*'Exhaust Gas Math'!$C$14</f>
        <v>0</v>
      </c>
      <c r="U3362">
        <f>(T3362/'Exhaust Gas Math'!$B$14)+('Exhaust Gas Math'!$D$10)</f>
        <v>4.4059320573952224E-4</v>
      </c>
      <c r="V3362">
        <f>('Exhaust Gas Math'!$E$10*(2.53982214E-12*V3361^4 - 0.0000000071629564556*V3361^3 + 7.56281407226508E-06*V3361^2 - 0.00322508455050905*V3361 + 1.62997098133725)*$B$24+T3362*'Exhaust Gas Math'!$D$14*$B$23)/('Exhaust Gas Math'!$E$10*(2.53982214E-12*V3361^4 - 0.0000000071629564556*V3361^3 + 7.56281407226508E-06*V3361^2 - 0.00322508455050905*V3361 + 1.62997098133725)+T3362*'Exhaust Gas Math'!$D$14)</f>
        <v>1100</v>
      </c>
      <c r="W3362">
        <f>(353.3116967483*V3362^-1.0020802909)*('Exhaust Gas Math'!$E$10/(T3362+'Exhaust Gas Math'!$E$10))+(357.4500179626*V3362^-1.0038444015 )*(T3362/(T3362+'Exhaust Gas Math'!$E$10))</f>
        <v>0.31654710700089367</v>
      </c>
      <c r="X3362">
        <f t="shared" si="791"/>
        <v>0</v>
      </c>
      <c r="Y3362">
        <f t="shared" si="792"/>
        <v>101325</v>
      </c>
      <c r="Z3362">
        <f t="shared" si="793"/>
        <v>101325</v>
      </c>
    </row>
    <row r="3363" spans="5:26" x14ac:dyDescent="0.2">
      <c r="E3363">
        <f t="shared" si="795"/>
        <v>0.41974999999996765</v>
      </c>
      <c r="F3363">
        <f t="shared" si="796"/>
        <v>101325</v>
      </c>
      <c r="H3363">
        <f t="shared" si="794"/>
        <v>0.41974999999996765</v>
      </c>
      <c r="I3363">
        <f t="shared" si="782"/>
        <v>707.99999999844658</v>
      </c>
      <c r="J3363">
        <f t="shared" si="783"/>
        <v>6.9272105691697491E-4</v>
      </c>
      <c r="K3363">
        <f t="shared" si="784"/>
        <v>-5.5214961987977507</v>
      </c>
      <c r="L3363">
        <f t="shared" si="785"/>
        <v>3.9769296294121147E-5</v>
      </c>
      <c r="M3363">
        <f>J3363/SQRT('Exhaust Gas Math'!$E$14*$B$21*$B$23)</f>
        <v>1.1760037292980342E-5</v>
      </c>
      <c r="N3363">
        <f t="shared" si="786"/>
        <v>7.591578283948977E-4</v>
      </c>
      <c r="O3363">
        <f t="shared" si="787"/>
        <v>0</v>
      </c>
      <c r="P3363">
        <f t="shared" si="788"/>
        <v>0</v>
      </c>
      <c r="Q3363">
        <f>($B$16/2)*(COS((ACOS((2*'Intake Valve Fxn Scratch'!$B$1)/$B$16-1)/($B$17/2))*(I3363-($B$17/2)))+1)*P3363</f>
        <v>0</v>
      </c>
      <c r="R3363">
        <f t="shared" si="789"/>
        <v>0</v>
      </c>
      <c r="S3363">
        <f t="shared" si="790"/>
        <v>0</v>
      </c>
      <c r="T3363">
        <f>S3363*'Exhaust Gas Math'!$C$14</f>
        <v>0</v>
      </c>
      <c r="U3363">
        <f>(T3363/'Exhaust Gas Math'!$B$14)+('Exhaust Gas Math'!$D$10)</f>
        <v>4.4059320573952224E-4</v>
      </c>
      <c r="V3363">
        <f>('Exhaust Gas Math'!$E$10*(2.53982214E-12*V3362^4 - 0.0000000071629564556*V3362^3 + 7.56281407226508E-06*V3362^2 - 0.00322508455050905*V3362 + 1.62997098133725)*$B$24+T3363*'Exhaust Gas Math'!$D$14*$B$23)/('Exhaust Gas Math'!$E$10*(2.53982214E-12*V3362^4 - 0.0000000071629564556*V3362^3 + 7.56281407226508E-06*V3362^2 - 0.00322508455050905*V3362 + 1.62997098133725)+T3363*'Exhaust Gas Math'!$D$14)</f>
        <v>1100</v>
      </c>
      <c r="W3363">
        <f>(353.3116967483*V3363^-1.0020802909)*('Exhaust Gas Math'!$E$10/(T3363+'Exhaust Gas Math'!$E$10))+(357.4500179626*V3363^-1.0038444015 )*(T3363/(T3363+'Exhaust Gas Math'!$E$10))</f>
        <v>0.31654710700089367</v>
      </c>
      <c r="X3363">
        <f t="shared" si="791"/>
        <v>0</v>
      </c>
      <c r="Y3363">
        <f t="shared" si="792"/>
        <v>101325</v>
      </c>
      <c r="Z3363">
        <f t="shared" si="793"/>
        <v>101325</v>
      </c>
    </row>
    <row r="3364" spans="5:26" x14ac:dyDescent="0.2">
      <c r="E3364">
        <f t="shared" si="795"/>
        <v>0.41987499999996764</v>
      </c>
      <c r="F3364">
        <f t="shared" si="796"/>
        <v>101325</v>
      </c>
      <c r="H3364">
        <f t="shared" si="794"/>
        <v>0.41987499999996764</v>
      </c>
      <c r="I3364">
        <f t="shared" si="782"/>
        <v>713.99999999844658</v>
      </c>
      <c r="J3364">
        <f t="shared" si="783"/>
        <v>1.7365591691548277E-4</v>
      </c>
      <c r="K3364">
        <f t="shared" si="784"/>
        <v>-2.7759550720962589</v>
      </c>
      <c r="L3364">
        <f t="shared" si="785"/>
        <v>3.9769296294121147E-5</v>
      </c>
      <c r="M3364">
        <f>J3364/SQRT('Exhaust Gas Math'!$E$14*$B$21*$B$23)</f>
        <v>2.9480842810839196E-6</v>
      </c>
      <c r="N3364">
        <f t="shared" si="786"/>
        <v>1.8193581056757252E-4</v>
      </c>
      <c r="O3364">
        <f t="shared" si="787"/>
        <v>0</v>
      </c>
      <c r="P3364">
        <f t="shared" si="788"/>
        <v>0</v>
      </c>
      <c r="Q3364">
        <f>($B$16/2)*(COS((ACOS((2*'Intake Valve Fxn Scratch'!$B$1)/$B$16-1)/($B$17/2))*(I3364-($B$17/2)))+1)*P3364</f>
        <v>0</v>
      </c>
      <c r="R3364">
        <f t="shared" si="789"/>
        <v>0</v>
      </c>
      <c r="S3364">
        <f t="shared" si="790"/>
        <v>0</v>
      </c>
      <c r="T3364">
        <f>S3364*'Exhaust Gas Math'!$C$14</f>
        <v>0</v>
      </c>
      <c r="U3364">
        <f>(T3364/'Exhaust Gas Math'!$B$14)+('Exhaust Gas Math'!$D$10)</f>
        <v>4.4059320573952224E-4</v>
      </c>
      <c r="V3364">
        <f>('Exhaust Gas Math'!$E$10*(2.53982214E-12*V3363^4 - 0.0000000071629564556*V3363^3 + 7.56281407226508E-06*V3363^2 - 0.00322508455050905*V3363 + 1.62997098133725)*$B$24+T3364*'Exhaust Gas Math'!$D$14*$B$23)/('Exhaust Gas Math'!$E$10*(2.53982214E-12*V3363^4 - 0.0000000071629564556*V3363^3 + 7.56281407226508E-06*V3363^2 - 0.00322508455050905*V3363 + 1.62997098133725)+T3364*'Exhaust Gas Math'!$D$14)</f>
        <v>1100</v>
      </c>
      <c r="W3364">
        <f>(353.3116967483*V3364^-1.0020802909)*('Exhaust Gas Math'!$E$10/(T3364+'Exhaust Gas Math'!$E$10))+(357.4500179626*V3364^-1.0038444015 )*(T3364/(T3364+'Exhaust Gas Math'!$E$10))</f>
        <v>0.31654710700089367</v>
      </c>
      <c r="X3364">
        <f t="shared" si="791"/>
        <v>0</v>
      </c>
      <c r="Y3364">
        <f t="shared" si="792"/>
        <v>101325</v>
      </c>
      <c r="Z3364">
        <f t="shared" si="793"/>
        <v>101325</v>
      </c>
    </row>
    <row r="3365" spans="5:26" x14ac:dyDescent="0.2">
      <c r="E3365">
        <f t="shared" si="795"/>
        <v>0.41999999999996762</v>
      </c>
      <c r="F3365">
        <f t="shared" si="796"/>
        <v>101325</v>
      </c>
      <c r="H3365">
        <f t="shared" si="794"/>
        <v>0.41999999999996762</v>
      </c>
      <c r="I3365">
        <f t="shared" si="782"/>
        <v>719.99999999844658</v>
      </c>
      <c r="J3365">
        <f t="shared" si="783"/>
        <v>0</v>
      </c>
      <c r="K3365">
        <f t="shared" si="784"/>
        <v>-7.2043725630168793E-10</v>
      </c>
      <c r="L3365">
        <f t="shared" si="785"/>
        <v>3.9769296294121147E-5</v>
      </c>
      <c r="M3365">
        <f>J3365/SQRT('Exhaust Gas Math'!$E$14*$B$21*$B$23)</f>
        <v>0</v>
      </c>
      <c r="N3365">
        <f t="shared" si="786"/>
        <v>0</v>
      </c>
      <c r="O3365">
        <f t="shared" si="787"/>
        <v>0</v>
      </c>
      <c r="P3365">
        <f t="shared" si="788"/>
        <v>0</v>
      </c>
      <c r="Q3365">
        <f>($B$16/2)*(COS((ACOS((2*'Intake Valve Fxn Scratch'!$B$1)/$B$16-1)/($B$17/2))*(I3365-($B$17/2)))+1)*P3365</f>
        <v>0</v>
      </c>
      <c r="R3365">
        <f t="shared" si="789"/>
        <v>0</v>
      </c>
      <c r="S3365">
        <f t="shared" si="790"/>
        <v>0</v>
      </c>
      <c r="T3365">
        <f>S3365*'Exhaust Gas Math'!$C$14</f>
        <v>0</v>
      </c>
      <c r="U3365">
        <f>(T3365/'Exhaust Gas Math'!$B$14)+('Exhaust Gas Math'!$D$10)</f>
        <v>4.4059320573952224E-4</v>
      </c>
      <c r="V3365">
        <f>('Exhaust Gas Math'!$E$10*(2.53982214E-12*V3364^4 - 0.0000000071629564556*V3364^3 + 7.56281407226508E-06*V3364^2 - 0.00322508455050905*V3364 + 1.62997098133725)*$B$24+T3365*'Exhaust Gas Math'!$D$14*$B$23)/('Exhaust Gas Math'!$E$10*(2.53982214E-12*V3364^4 - 0.0000000071629564556*V3364^3 + 7.56281407226508E-06*V3364^2 - 0.00322508455050905*V3364 + 1.62997098133725)+T3365*'Exhaust Gas Math'!$D$14)</f>
        <v>1100</v>
      </c>
      <c r="W3365">
        <f>(353.3116967483*V3365^-1.0020802909)*('Exhaust Gas Math'!$E$10/(T3365+'Exhaust Gas Math'!$E$10))+(357.4500179626*V3365^-1.0038444015 )*(T3365/(T3365+'Exhaust Gas Math'!$E$10))</f>
        <v>0.31654710700089367</v>
      </c>
      <c r="X3365">
        <f t="shared" si="791"/>
        <v>0</v>
      </c>
      <c r="Y3365">
        <f t="shared" si="792"/>
        <v>101325</v>
      </c>
      <c r="Z3365">
        <f t="shared" si="793"/>
        <v>101325</v>
      </c>
    </row>
    <row r="3366" spans="5:26" x14ac:dyDescent="0.2">
      <c r="E3366">
        <f t="shared" si="795"/>
        <v>0.42012499999996761</v>
      </c>
      <c r="F3366">
        <f t="shared" si="796"/>
        <v>98881.992171624093</v>
      </c>
      <c r="H3366">
        <f t="shared" si="794"/>
        <v>0.42012499999996761</v>
      </c>
      <c r="I3366">
        <f t="shared" si="782"/>
        <v>5.999999998446583</v>
      </c>
      <c r="J3366">
        <f t="shared" si="783"/>
        <v>1.7365591673589031E-4</v>
      </c>
      <c r="K3366">
        <f t="shared" si="784"/>
        <v>2.7759550706647786</v>
      </c>
      <c r="L3366">
        <f t="shared" si="785"/>
        <v>4.1000207362680047E-5</v>
      </c>
      <c r="M3366">
        <f>J3366/SQRT('Exhaust Gas Math'!$E$14*$B$21*$B$23)</f>
        <v>2.9480842780350533E-6</v>
      </c>
      <c r="N3366">
        <f t="shared" si="786"/>
        <v>1.6556832801416232E-4</v>
      </c>
      <c r="O3366">
        <f t="shared" si="787"/>
        <v>1.1735844731704622E-6</v>
      </c>
      <c r="P3366">
        <f t="shared" si="788"/>
        <v>1</v>
      </c>
      <c r="Q3366">
        <f>($B$16/2)*(COS((ACOS((2*'Intake Valve Fxn Scratch'!$B$1)/$B$16-1)/($B$17/2))*(I3366-($B$17/2)))+1)*P3366</f>
        <v>1.3137463074171509E-3</v>
      </c>
      <c r="R3366">
        <f t="shared" si="789"/>
        <v>0.17286135623909882</v>
      </c>
      <c r="S3366">
        <f t="shared" si="790"/>
        <v>3.1255780916584601E-7</v>
      </c>
      <c r="T3366">
        <f>S3366*'Exhaust Gas Math'!$C$14</f>
        <v>3.7029270799911045E-7</v>
      </c>
      <c r="U3366">
        <f>(T3366/'Exhaust Gas Math'!$B$14)+('Exhaust Gas Math'!$D$10)</f>
        <v>4.5337514250165929E-4</v>
      </c>
      <c r="V3366">
        <f>('Exhaust Gas Math'!$E$10*(2.53982214E-12*V3365^4 - 0.0000000071629564556*V3365^3 + 7.56281407226508E-06*V3365^2 - 0.00322508455050905*V3365 + 1.62997098133725)*$B$24+T3366*'Exhaust Gas Math'!$D$14*$B$23)/('Exhaust Gas Math'!$E$10*(2.53982214E-12*V3365^4 - 0.0000000071629564556*V3365^3 + 7.56281407226508E-06*V3365^2 - 0.00322508455050905*V3365 + 1.62997098133725)+T3366*'Exhaust Gas Math'!$D$14)</f>
        <v>1075.5162995679023</v>
      </c>
      <c r="W3366">
        <f>(353.3116967483*V3366^-1.0020802909)*('Exhaust Gas Math'!$E$10/(T3366+'Exhaust Gas Math'!$E$10))+(357.4500179626*V3366^-1.0038444015 )*(T3366/(T3366+'Exhaust Gas Math'!$E$10))</f>
        <v>0.32375916127419868</v>
      </c>
      <c r="X3366">
        <f t="shared" si="791"/>
        <v>-1.2474321590383843</v>
      </c>
      <c r="Y3366">
        <f t="shared" si="792"/>
        <v>98883.239603783135</v>
      </c>
      <c r="Z3366">
        <f t="shared" si="793"/>
        <v>98881.992171624093</v>
      </c>
    </row>
    <row r="3367" spans="5:26" x14ac:dyDescent="0.2">
      <c r="E3367">
        <f t="shared" si="795"/>
        <v>0.42024999999996759</v>
      </c>
      <c r="F3367">
        <f t="shared" si="796"/>
        <v>92629.745976099206</v>
      </c>
      <c r="H3367">
        <f t="shared" si="794"/>
        <v>0.42024999999996759</v>
      </c>
      <c r="I3367">
        <f t="shared" si="782"/>
        <v>11.999999998442945</v>
      </c>
      <c r="J3367">
        <f t="shared" si="783"/>
        <v>6.9272105655938596E-4</v>
      </c>
      <c r="K3367">
        <f t="shared" si="784"/>
        <v>5.5214961973883625</v>
      </c>
      <c r="L3367">
        <f t="shared" si="785"/>
        <v>4.4679454450376694E-5</v>
      </c>
      <c r="M3367">
        <f>J3367/SQRT('Exhaust Gas Math'!$E$14*$B$21*$B$23)</f>
        <v>1.1760037286909702E-5</v>
      </c>
      <c r="N3367">
        <f t="shared" si="786"/>
        <v>6.2929392652233754E-4</v>
      </c>
      <c r="O3367">
        <f t="shared" si="787"/>
        <v>4.4605728045035096E-6</v>
      </c>
      <c r="P3367">
        <f t="shared" si="788"/>
        <v>1</v>
      </c>
      <c r="Q3367">
        <f>($B$16/2)*(COS((ACOS((2*'Intake Valve Fxn Scratch'!$B$1)/$B$16-1)/($B$17/2))*(I3367-($B$17/2)))+1)*P3367</f>
        <v>1.6604289223164591E-3</v>
      </c>
      <c r="R3367">
        <f t="shared" si="789"/>
        <v>0.21847748977848147</v>
      </c>
      <c r="S3367">
        <f t="shared" si="790"/>
        <v>1.4189852610069845E-6</v>
      </c>
      <c r="T3367">
        <f>S3367*'Exhaust Gas Math'!$C$14</f>
        <v>1.6810966787596648E-6</v>
      </c>
      <c r="U3367">
        <f>(T3367/'Exhaust Gas Math'!$B$14)+('Exhaust Gas Math'!$D$10)</f>
        <v>4.986220866079953E-4</v>
      </c>
      <c r="V3367">
        <f>('Exhaust Gas Math'!$E$10*(2.53982214E-12*V3366^4 - 0.0000000071629564556*V3366^3 + 7.56281407226508E-06*V3366^2 - 0.00322508455050905*V3366 + 1.62997098133725)*$B$24+T3367*'Exhaust Gas Math'!$D$14*$B$23)/('Exhaust Gas Math'!$E$10*(2.53982214E-12*V3366^4 - 0.0000000071629564556*V3366^3 + 7.56281407226508E-06*V3366^2 - 0.00322508455050905*V3366 + 1.62997098133725)+T3367*'Exhaust Gas Math'!$D$14)</f>
        <v>998.33825754797488</v>
      </c>
      <c r="W3367">
        <f>(353.3116967483*V3367^-1.0020802909)*('Exhaust Gas Math'!$E$10/(T3367+'Exhaust Gas Math'!$E$10))+(357.4500179626*V3367^-1.0038444015 )*(T3367/(T3367+'Exhaust Gas Math'!$E$10))</f>
        <v>0.34882039407115084</v>
      </c>
      <c r="X3367">
        <f t="shared" si="791"/>
        <v>-5.3172297691662651</v>
      </c>
      <c r="Y3367">
        <f t="shared" si="792"/>
        <v>92635.06320586837</v>
      </c>
      <c r="Z3367">
        <f t="shared" si="793"/>
        <v>92629.745976099206</v>
      </c>
    </row>
    <row r="3368" spans="5:26" x14ac:dyDescent="0.2">
      <c r="E3368">
        <f t="shared" si="795"/>
        <v>0.42037499999996758</v>
      </c>
      <c r="F3368">
        <f t="shared" si="796"/>
        <v>84362.04095500712</v>
      </c>
      <c r="H3368">
        <f t="shared" si="794"/>
        <v>0.42037499999996758</v>
      </c>
      <c r="I3368">
        <f t="shared" si="782"/>
        <v>17.999999998442945</v>
      </c>
      <c r="J3368">
        <f t="shared" si="783"/>
        <v>1.551508433177768E-3</v>
      </c>
      <c r="K3368">
        <f t="shared" si="784"/>
        <v>8.2065426563274819</v>
      </c>
      <c r="L3368">
        <f t="shared" si="785"/>
        <v>5.0766726956190226E-5</v>
      </c>
      <c r="M3368">
        <f>J3368/SQRT('Exhaust Gas Math'!$E$14*$B$21*$B$23)</f>
        <v>2.6339313425448352E-5</v>
      </c>
      <c r="N3368">
        <f t="shared" si="786"/>
        <v>1.3427107343353464E-3</v>
      </c>
      <c r="O3368">
        <f t="shared" si="787"/>
        <v>9.5174269661072068E-6</v>
      </c>
      <c r="P3368">
        <f t="shared" si="788"/>
        <v>1</v>
      </c>
      <c r="Q3368">
        <f>($B$16/2)*(COS((ACOS((2*'Intake Valve Fxn Scratch'!$B$1)/$B$16-1)/($B$17/2))*(I3368-($B$17/2)))+1)*P3368</f>
        <v>2.0354552138654326E-3</v>
      </c>
      <c r="R3368">
        <f t="shared" si="789"/>
        <v>0.26782305445597798</v>
      </c>
      <c r="S3368">
        <f t="shared" si="790"/>
        <v>3.5056201788171997E-6</v>
      </c>
      <c r="T3368">
        <f>S3368*'Exhaust Gas Math'!$C$14</f>
        <v>4.1531695934743389E-6</v>
      </c>
      <c r="U3368">
        <f>(T3368/'Exhaust Gas Math'!$B$14)+('Exhaust Gas Math'!$D$10)</f>
        <v>5.8395425487567474E-4</v>
      </c>
      <c r="V3368">
        <f>('Exhaust Gas Math'!$E$10*(2.53982214E-12*V3367^4 - 0.0000000071629564556*V3367^3 + 7.56281407226508E-06*V3367^2 - 0.00322508455050905*V3367 + 1.62997098133725)*$B$24+T3368*'Exhaust Gas Math'!$D$14*$B$23)/('Exhaust Gas Math'!$E$10*(2.53982214E-12*V3367^4 - 0.0000000071629564556*V3367^3 + 7.56281407226508E-06*V3367^2 - 0.00322508455050905*V3367 + 1.62997098133725)+T3368*'Exhaust Gas Math'!$D$14)</f>
        <v>882.2299864744183</v>
      </c>
      <c r="W3368">
        <f>(353.3116967483*V3368^-1.0020802909)*('Exhaust Gas Math'!$E$10/(T3368+'Exhaust Gas Math'!$E$10))+(357.4500179626*V3368^-1.0038444015 )*(T3368/(T3368+'Exhaust Gas Math'!$E$10))</f>
        <v>0.39482301022601263</v>
      </c>
      <c r="X3368">
        <f t="shared" si="791"/>
        <v>-13.295140222646829</v>
      </c>
      <c r="Y3368">
        <f t="shared" si="792"/>
        <v>84375.336095229766</v>
      </c>
      <c r="Z3368">
        <f t="shared" si="793"/>
        <v>84362.04095500712</v>
      </c>
    </row>
    <row r="3369" spans="5:26" x14ac:dyDescent="0.2">
      <c r="E3369">
        <f t="shared" si="795"/>
        <v>0.42049999999996757</v>
      </c>
      <c r="F3369">
        <f t="shared" si="796"/>
        <v>76129.603914874722</v>
      </c>
      <c r="H3369">
        <f t="shared" si="794"/>
        <v>0.42049999999996757</v>
      </c>
      <c r="I3369">
        <f t="shared" si="782"/>
        <v>23.999999998442945</v>
      </c>
      <c r="J3369">
        <f t="shared" si="783"/>
        <v>2.7406089923798053E-3</v>
      </c>
      <c r="K3369">
        <f t="shared" si="784"/>
        <v>10.801676516594394</v>
      </c>
      <c r="L3369">
        <f t="shared" si="785"/>
        <v>5.9195331448701959E-5</v>
      </c>
      <c r="M3369">
        <f>J3369/SQRT('Exhaust Gas Math'!$E$14*$B$21*$B$23)</f>
        <v>4.6526179093364313E-5</v>
      </c>
      <c r="N3369">
        <f t="shared" si="786"/>
        <v>2.2601711312343065E-3</v>
      </c>
      <c r="O3369">
        <f t="shared" si="787"/>
        <v>1.6020586655304101E-5</v>
      </c>
      <c r="P3369">
        <f t="shared" si="788"/>
        <v>1</v>
      </c>
      <c r="Q3369">
        <f>($B$16/2)*(COS((ACOS((2*'Intake Valve Fxn Scratch'!$B$1)/$B$16-1)/($B$17/2))*(I3369-($B$17/2)))+1)*P3369</f>
        <v>2.4338570723087963E-3</v>
      </c>
      <c r="R3369">
        <f t="shared" si="789"/>
        <v>0.32024435161957848</v>
      </c>
      <c r="S3369">
        <f t="shared" si="790"/>
        <v>6.714282245504742E-6</v>
      </c>
      <c r="T3369">
        <f>S3369*'Exhaust Gas Math'!$C$14</f>
        <v>7.9545277131088157E-6</v>
      </c>
      <c r="U3369">
        <f>(T3369/'Exhaust Gas Math'!$B$14)+('Exhaust Gas Math'!$D$10)</f>
        <v>7.1517131112815938E-4</v>
      </c>
      <c r="V3369">
        <f>('Exhaust Gas Math'!$E$10*(2.53982214E-12*V3368^4 - 0.0000000071629564556*V3368^3 + 7.56281407226508E-06*V3368^2 - 0.00322508455050905*V3368 + 1.62997098133725)*$B$24+T3369*'Exhaust Gas Math'!$D$14*$B$23)/('Exhaust Gas Math'!$E$10*(2.53982214E-12*V3368^4 - 0.0000000071629564556*V3368^3 + 7.56281407226508E-06*V3368^2 - 0.00322508455050905*V3368 + 1.62997098133725)+T3369*'Exhaust Gas Math'!$D$14)</f>
        <v>758.14075181125645</v>
      </c>
      <c r="W3369">
        <f>(353.3116967483*V3369^-1.0020802909)*('Exhaust Gas Math'!$E$10/(T3369+'Exhaust Gas Math'!$E$10))+(357.4500179626*V3369^-1.0038444015 )*(T3369/(T3369+'Exhaust Gas Math'!$E$10))</f>
        <v>0.45962781997736801</v>
      </c>
      <c r="X3369">
        <f t="shared" si="791"/>
        <v>-26.813817302628195</v>
      </c>
      <c r="Y3369">
        <f t="shared" si="792"/>
        <v>76156.417732177346</v>
      </c>
      <c r="Z3369">
        <f t="shared" si="793"/>
        <v>76129.603914874722</v>
      </c>
    </row>
    <row r="3370" spans="5:26" x14ac:dyDescent="0.2">
      <c r="E3370">
        <f t="shared" si="795"/>
        <v>0.42062499999996755</v>
      </c>
      <c r="F3370">
        <f t="shared" si="796"/>
        <v>69343.442470611437</v>
      </c>
      <c r="H3370">
        <f t="shared" si="794"/>
        <v>0.42062499999996755</v>
      </c>
      <c r="I3370">
        <f t="shared" si="782"/>
        <v>29.999999998442945</v>
      </c>
      <c r="J3370">
        <f t="shared" si="783"/>
        <v>4.2469946996026853E-3</v>
      </c>
      <c r="K3370">
        <f t="shared" si="784"/>
        <v>13.278464948548029</v>
      </c>
      <c r="L3370">
        <f t="shared" si="785"/>
        <v>6.9872922373286634E-5</v>
      </c>
      <c r="M3370">
        <f>J3370/SQRT('Exhaust Gas Math'!$E$14*$B$21*$B$23)</f>
        <v>7.2099462766011291E-5</v>
      </c>
      <c r="N3370">
        <f t="shared" si="786"/>
        <v>3.340270959829951E-3</v>
      </c>
      <c r="O3370">
        <f t="shared" si="787"/>
        <v>2.3676570160829985E-5</v>
      </c>
      <c r="P3370">
        <f t="shared" si="788"/>
        <v>1</v>
      </c>
      <c r="Q3370">
        <f>($B$16/2)*(COS((ACOS((2*'Intake Valve Fxn Scratch'!$B$1)/$B$16-1)/($B$17/2))*(I3370-($B$17/2)))+1)*P3370</f>
        <v>2.8503567232505294E-3</v>
      </c>
      <c r="R3370">
        <f t="shared" si="789"/>
        <v>0.37504693726980648</v>
      </c>
      <c r="S3370">
        <f t="shared" si="790"/>
        <v>1.1138176071827017E-5</v>
      </c>
      <c r="T3370">
        <f>S3370*'Exhaust Gas Math'!$C$14</f>
        <v>1.3195592171620592E-5</v>
      </c>
      <c r="U3370">
        <f>(T3370/'Exhaust Gas Math'!$B$14)+('Exhaust Gas Math'!$D$10)</f>
        <v>8.9608482367602876E-4</v>
      </c>
      <c r="V3370">
        <f>('Exhaust Gas Math'!$E$10*(2.53982214E-12*V3369^4 - 0.0000000071629564556*V3369^3 + 7.56281407226508E-06*V3369^2 - 0.00322508455050905*V3369 + 1.62997098133725)*$B$24+T3370*'Exhaust Gas Math'!$D$14*$B$23)/('Exhaust Gas Math'!$E$10*(2.53982214E-12*V3369^4 - 0.0000000071629564556*V3369^3 + 7.56281407226508E-06*V3369^2 - 0.00322508455050905*V3369 + 1.62997098133725)+T3370*'Exhaust Gas Math'!$D$14)</f>
        <v>650.76896439740972</v>
      </c>
      <c r="W3370">
        <f>(353.3116967483*V3370^-1.0020802909)*('Exhaust Gas Math'!$E$10/(T3370+'Exhaust Gas Math'!$E$10))+(357.4500179626*V3370^-1.0038444015 )*(T3370/(T3370+'Exhaust Gas Math'!$E$10))</f>
        <v>0.53571771429502335</v>
      </c>
      <c r="X3370">
        <f t="shared" si="791"/>
        <v>-47.228239239033044</v>
      </c>
      <c r="Y3370">
        <f t="shared" si="792"/>
        <v>69390.67070985047</v>
      </c>
      <c r="Z3370">
        <f t="shared" si="793"/>
        <v>69343.442470611437</v>
      </c>
    </row>
    <row r="3371" spans="5:26" x14ac:dyDescent="0.2">
      <c r="E3371">
        <f t="shared" si="795"/>
        <v>0.42074999999996754</v>
      </c>
      <c r="F3371">
        <f t="shared" si="796"/>
        <v>64314.33358012134</v>
      </c>
      <c r="H3371">
        <f t="shared" si="794"/>
        <v>0.42074999999996754</v>
      </c>
      <c r="I3371">
        <f t="shared" si="782"/>
        <v>35.999999998442945</v>
      </c>
      <c r="J3371">
        <f t="shared" si="783"/>
        <v>6.0541612778082336E-3</v>
      </c>
      <c r="K3371">
        <f t="shared" si="784"/>
        <v>15.609771739829279</v>
      </c>
      <c r="L3371">
        <f t="shared" si="785"/>
        <v>8.2682513809356531E-5</v>
      </c>
      <c r="M3371">
        <f>J3371/SQRT('Exhaust Gas Math'!$E$14*$B$21*$B$23)</f>
        <v>1.0277897819594587E-4</v>
      </c>
      <c r="N3371">
        <f t="shared" si="786"/>
        <v>4.5467954919194316E-3</v>
      </c>
      <c r="O3371">
        <f t="shared" si="787"/>
        <v>3.2228679578993303E-5</v>
      </c>
      <c r="P3371">
        <f t="shared" si="788"/>
        <v>1</v>
      </c>
      <c r="Q3371">
        <f>($B$16/2)*(COS((ACOS((2*'Intake Valve Fxn Scratch'!$B$1)/$B$16-1)/($B$17/2))*(I3371-($B$17/2)))+1)*P3371</f>
        <v>3.2794366442516557E-3</v>
      </c>
      <c r="R3371">
        <f t="shared" si="789"/>
        <v>0.43150482161205994</v>
      </c>
      <c r="S3371">
        <f t="shared" si="790"/>
        <v>1.682378500200807E-5</v>
      </c>
      <c r="T3371">
        <f>S3371*'Exhaust Gas Math'!$C$14</f>
        <v>1.9931432600626016E-5</v>
      </c>
      <c r="U3371">
        <f>(T3371/'Exhaust Gas Math'!$B$14)+('Exhaust Gas Math'!$D$10)</f>
        <v>1.1285957118018631E-3</v>
      </c>
      <c r="V3371">
        <f>('Exhaust Gas Math'!$E$10*(2.53982214E-12*V3370^4 - 0.0000000071629564556*V3370^3 + 7.56281407226508E-06*V3370^2 - 0.00322508455050905*V3370 + 1.62997098133725)*$B$24+T3371*'Exhaust Gas Math'!$D$14*$B$23)/('Exhaust Gas Math'!$E$10*(2.53982214E-12*V3370^4 - 0.0000000071629564556*V3370^3 + 7.56281407226508E-06*V3370^2 - 0.00322508455050905*V3370 + 1.62997098133725)+T3371*'Exhaust Gas Math'!$D$14)</f>
        <v>567.35448169642689</v>
      </c>
      <c r="W3371">
        <f>(353.3116967483*V3371^-1.0020802909)*('Exhaust Gas Math'!$E$10/(T3371+'Exhaust Gas Math'!$E$10))+(357.4500179626*V3371^-1.0038444015 )*(T3371/(T3371+'Exhaust Gas Math'!$E$10))</f>
        <v>0.61477326964758749</v>
      </c>
      <c r="X3371">
        <f t="shared" si="791"/>
        <v>-74.899356311456955</v>
      </c>
      <c r="Y3371">
        <f t="shared" si="792"/>
        <v>64389.232936432796</v>
      </c>
      <c r="Z3371">
        <f t="shared" si="793"/>
        <v>64314.33358012134</v>
      </c>
    </row>
    <row r="3372" spans="5:26" x14ac:dyDescent="0.2">
      <c r="E3372">
        <f t="shared" si="795"/>
        <v>0.42087499999996753</v>
      </c>
      <c r="F3372">
        <f t="shared" si="796"/>
        <v>60872.220056576181</v>
      </c>
      <c r="H3372">
        <f t="shared" si="794"/>
        <v>0.42087499999996753</v>
      </c>
      <c r="I3372">
        <f t="shared" si="782"/>
        <v>41.999999998442945</v>
      </c>
      <c r="J3372">
        <f t="shared" si="783"/>
        <v>8.1423090317897587E-3</v>
      </c>
      <c r="K3372">
        <f t="shared" si="784"/>
        <v>17.770054605373051</v>
      </c>
      <c r="L3372">
        <f t="shared" si="785"/>
        <v>9.7483761192544883E-5</v>
      </c>
      <c r="M3372">
        <f>J3372/SQRT('Exhaust Gas Math'!$E$14*$B$21*$B$23)</f>
        <v>1.3822859419198319E-4</v>
      </c>
      <c r="N3372">
        <f t="shared" si="786"/>
        <v>5.8492450474578496E-3</v>
      </c>
      <c r="O3372">
        <f t="shared" si="787"/>
        <v>4.1460726515753515E-5</v>
      </c>
      <c r="P3372">
        <f t="shared" si="788"/>
        <v>1</v>
      </c>
      <c r="Q3372">
        <f>($B$16/2)*(COS((ACOS((2*'Intake Valve Fxn Scratch'!$B$1)/$B$16-1)/($B$17/2))*(I3372-($B$17/2)))+1)*P3372</f>
        <v>3.7154126574577961E-3</v>
      </c>
      <c r="R3372">
        <f t="shared" si="789"/>
        <v>0.48887008650760477</v>
      </c>
      <c r="S3372">
        <f t="shared" si="790"/>
        <v>2.3777382538998921E-5</v>
      </c>
      <c r="T3372">
        <f>S3372*'Exhaust Gas Math'!$C$14</f>
        <v>2.8169481328891956E-5</v>
      </c>
      <c r="U3372">
        <f>(T3372/'Exhaust Gas Math'!$B$14)+('Exhaust Gas Math'!$D$10)</f>
        <v>1.4129605281037597E-3</v>
      </c>
      <c r="V3372">
        <f>('Exhaust Gas Math'!$E$10*(2.53982214E-12*V3371^4 - 0.0000000071629564556*V3371^3 + 7.56281407226508E-06*V3371^2 - 0.00322508455050905*V3371 + 1.62997098133725)*$B$24+T3372*'Exhaust Gas Math'!$D$14*$B$23)/('Exhaust Gas Math'!$E$10*(2.53982214E-12*V3371^4 - 0.0000000071629564556*V3371^3 + 7.56281407226508E-06*V3371^2 - 0.00322508455050905*V3371 + 1.62997098133725)+T3372*'Exhaust Gas Math'!$D$14)</f>
        <v>506.01506356000198</v>
      </c>
      <c r="W3372">
        <f>(353.3116967483*V3372^-1.0020802909)*('Exhaust Gas Math'!$E$10/(T3372+'Exhaust Gas Math'!$E$10))+(357.4500179626*V3372^-1.0038444015 )*(T3372/(T3372+'Exhaust Gas Math'!$E$10))</f>
        <v>0.68958888906682825</v>
      </c>
      <c r="X3372">
        <f t="shared" si="791"/>
        <v>-108.87741078917767</v>
      </c>
      <c r="Y3372">
        <f t="shared" si="792"/>
        <v>60981.097467365362</v>
      </c>
      <c r="Z3372">
        <f t="shared" si="793"/>
        <v>60872.220056576181</v>
      </c>
    </row>
    <row r="3373" spans="5:26" x14ac:dyDescent="0.2">
      <c r="E3373">
        <f t="shared" si="795"/>
        <v>0.42099999999996751</v>
      </c>
      <c r="F3373">
        <f t="shared" si="796"/>
        <v>58681.168892451067</v>
      </c>
      <c r="H3373">
        <f t="shared" si="794"/>
        <v>0.42099999999996751</v>
      </c>
      <c r="I3373">
        <f t="shared" si="782"/>
        <v>47.999999998439307</v>
      </c>
      <c r="J3373">
        <f t="shared" si="783"/>
        <v>1.0488559777783894E-2</v>
      </c>
      <c r="K3373">
        <f t="shared" si="784"/>
        <v>19.735645034038527</v>
      </c>
      <c r="L3373">
        <f t="shared" si="785"/>
        <v>1.1411449895917741E-4</v>
      </c>
      <c r="M3373">
        <f>J3373/SQRT('Exhaust Gas Math'!$E$14*$B$21*$B$23)</f>
        <v>1.7805991734300006E-4</v>
      </c>
      <c r="N3373">
        <f t="shared" si="786"/>
        <v>7.22301215914814E-3</v>
      </c>
      <c r="O3373">
        <f t="shared" si="787"/>
        <v>5.1198287868031292E-5</v>
      </c>
      <c r="P3373">
        <f t="shared" si="788"/>
        <v>1</v>
      </c>
      <c r="Q3373">
        <f>($B$16/2)*(COS((ACOS((2*'Intake Valve Fxn Scratch'!$B$1)/$B$16-1)/($B$17/2))*(I3373-($B$17/2)))+1)*P3373</f>
        <v>4.152509229971406E-3</v>
      </c>
      <c r="R3373">
        <f t="shared" si="789"/>
        <v>0.54638279341729024</v>
      </c>
      <c r="S3373">
        <f t="shared" si="790"/>
        <v>3.1974578249931772E-5</v>
      </c>
      <c r="T3373">
        <f>S3373*'Exhaust Gas Math'!$C$14</f>
        <v>3.7880842583633246E-5</v>
      </c>
      <c r="U3373">
        <f>(T3373/'Exhaust Gas Math'!$B$14)+('Exhaust Gas Math'!$D$10)</f>
        <v>1.7481818347914119E-3</v>
      </c>
      <c r="V3373">
        <f>('Exhaust Gas Math'!$E$10*(2.53982214E-12*V3372^4 - 0.0000000071629564556*V3372^3 + 7.56281407226508E-06*V3372^2 - 0.00322508455050905*V3372 + 1.62997098133725)*$B$24+T3373*'Exhaust Gas Math'!$D$14*$B$23)/('Exhaust Gas Math'!$E$10*(2.53982214E-12*V3372^4 - 0.0000000071629564556*V3372^3 + 7.56281407226508E-06*V3372^2 - 0.00322508455050905*V3372 + 1.62997098133725)+T3373*'Exhaust Gas Math'!$D$14)</f>
        <v>461.85633692791419</v>
      </c>
      <c r="W3373">
        <f>(353.3116967483*V3373^-1.0020802909)*('Exhaust Gas Math'!$E$10/(T3373+'Exhaust Gas Math'!$E$10))+(357.4500179626*V3373^-1.0038444015 )*(T3373/(T3373+'Exhaust Gas Math'!$E$10))</f>
        <v>0.75578869279582217</v>
      </c>
      <c r="X3373">
        <f t="shared" si="791"/>
        <v>-147.18821727370852</v>
      </c>
      <c r="Y3373">
        <f t="shared" si="792"/>
        <v>58828.357109724777</v>
      </c>
      <c r="Z3373">
        <f t="shared" si="793"/>
        <v>58681.168892451067</v>
      </c>
    </row>
    <row r="3374" spans="5:26" x14ac:dyDescent="0.2">
      <c r="E3374">
        <f t="shared" si="795"/>
        <v>0.4211249999999675</v>
      </c>
      <c r="F3374">
        <f t="shared" si="796"/>
        <v>57387.44210624761</v>
      </c>
      <c r="H3374">
        <f t="shared" si="794"/>
        <v>0.4211249999999675</v>
      </c>
      <c r="I3374">
        <f t="shared" si="782"/>
        <v>53.999999998439307</v>
      </c>
      <c r="J3374">
        <f t="shared" si="783"/>
        <v>1.3067207501630464E-2</v>
      </c>
      <c r="K3374">
        <f t="shared" si="784"/>
        <v>21.485007605760899</v>
      </c>
      <c r="L3374">
        <f t="shared" si="785"/>
        <v>1.3239251726605931E-4</v>
      </c>
      <c r="M3374">
        <f>J3374/SQRT('Exhaust Gas Math'!$E$14*$B$21*$B$23)</f>
        <v>2.2183654733727074E-4</v>
      </c>
      <c r="N3374">
        <f t="shared" si="786"/>
        <v>8.6492854857606362E-3</v>
      </c>
      <c r="O3374">
        <f t="shared" si="787"/>
        <v>6.1308024740329905E-5</v>
      </c>
      <c r="P3374">
        <f t="shared" si="788"/>
        <v>1</v>
      </c>
      <c r="Q3374">
        <f>($B$16/2)*(COS((ACOS((2*'Intake Valve Fxn Scratch'!$B$1)/$B$16-1)/($B$17/2))*(I3374-($B$17/2)))+1)*P3374</f>
        <v>4.5849359844388161E-3</v>
      </c>
      <c r="R3374">
        <f t="shared" si="789"/>
        <v>0.60328105058405479</v>
      </c>
      <c r="S3374">
        <f t="shared" si="790"/>
        <v>4.1371327097121647E-5</v>
      </c>
      <c r="T3374">
        <f>S3374*'Exhaust Gas Math'!$C$14</f>
        <v>4.9013335437674138E-5</v>
      </c>
      <c r="U3374">
        <f>(T3374/'Exhaust Gas Math'!$B$14)+('Exhaust Gas Math'!$D$10)</f>
        <v>2.1324584262322438E-3</v>
      </c>
      <c r="V3374">
        <f>('Exhaust Gas Math'!$E$10*(2.53982214E-12*V3373^4 - 0.0000000071629564556*V3373^3 + 7.56281407226508E-06*V3373^2 - 0.00322508455050905*V3373 + 1.62997098133725)*$B$24+T3374*'Exhaust Gas Math'!$D$14*$B$23)/('Exhaust Gas Math'!$E$10*(2.53982214E-12*V3373^4 - 0.0000000071629564556*V3373^3 + 7.56281407226508E-06*V3373^2 - 0.00322508455050905*V3373 + 1.62997098133725)+T3374*'Exhaust Gas Math'!$D$14)</f>
        <v>429.91438625586181</v>
      </c>
      <c r="W3374">
        <f>(353.3116967483*V3374^-1.0020802909)*('Exhaust Gas Math'!$E$10/(T3374+'Exhaust Gas Math'!$E$10))+(357.4500179626*V3374^-1.0038444015 )*(T3374/(T3374+'Exhaust Gas Math'!$E$10))</f>
        <v>0.8121747771034199</v>
      </c>
      <c r="X3374">
        <f t="shared" si="791"/>
        <v>-187.45219307939388</v>
      </c>
      <c r="Y3374">
        <f t="shared" si="792"/>
        <v>57574.894299327003</v>
      </c>
      <c r="Z3374">
        <f t="shared" si="793"/>
        <v>57387.44210624761</v>
      </c>
    </row>
    <row r="3375" spans="5:26" x14ac:dyDescent="0.2">
      <c r="E3375">
        <f t="shared" si="795"/>
        <v>0.42124999999996748</v>
      </c>
      <c r="F3375">
        <f t="shared" si="796"/>
        <v>56715.739906426643</v>
      </c>
      <c r="H3375">
        <f t="shared" si="794"/>
        <v>0.42124999999996748</v>
      </c>
      <c r="I3375">
        <f t="shared" si="782"/>
        <v>59.999999998439307</v>
      </c>
      <c r="J3375">
        <f t="shared" si="783"/>
        <v>1.5849999999253076E-2</v>
      </c>
      <c r="K3375">
        <f t="shared" si="784"/>
        <v>22.998975938128609</v>
      </c>
      <c r="L3375">
        <f t="shared" si="785"/>
        <v>1.5211755831971902E-4</v>
      </c>
      <c r="M3375">
        <f>J3375/SQRT('Exhaust Gas Math'!$E$14*$B$21*$B$23)</f>
        <v>2.6907885825577679E-4</v>
      </c>
      <c r="N3375">
        <f t="shared" si="786"/>
        <v>1.0114751634152701E-2</v>
      </c>
      <c r="O3375">
        <f t="shared" si="787"/>
        <v>7.1695568894080956E-5</v>
      </c>
      <c r="P3375">
        <f t="shared" si="788"/>
        <v>1</v>
      </c>
      <c r="Q3375">
        <f>($B$16/2)*(COS((ACOS((2*'Intake Valve Fxn Scratch'!$B$1)/$B$16-1)/($B$17/2))*(I3375-($B$17/2)))+1)*P3375</f>
        <v>5.0069644062845546E-3</v>
      </c>
      <c r="R3375">
        <f t="shared" si="789"/>
        <v>0.65881110609007298</v>
      </c>
      <c r="S3375">
        <f t="shared" si="790"/>
        <v>5.1914998866083086E-5</v>
      </c>
      <c r="T3375">
        <f>S3375*'Exhaust Gas Math'!$C$14</f>
        <v>6.150460795459556E-5</v>
      </c>
      <c r="U3375">
        <f>(T3375/'Exhaust Gas Math'!$B$14)+('Exhaust Gas Math'!$D$10)</f>
        <v>2.56363800914289E-3</v>
      </c>
      <c r="V3375">
        <f>('Exhaust Gas Math'!$E$10*(2.53982214E-12*V3374^4 - 0.0000000071629564556*V3374^3 + 7.56281407226508E-06*V3374^2 - 0.00322508455050905*V3374 + 1.62997098133725)*$B$24+T3375*'Exhaust Gas Math'!$D$14*$B$23)/('Exhaust Gas Math'!$E$10*(2.53982214E-12*V3374^4 - 0.0000000071629564556*V3374^3 + 7.56281407226508E-06*V3374^2 - 0.00322508455050905*V3374 + 1.62997098133725)+T3375*'Exhaust Gas Math'!$D$14)</f>
        <v>406.37708618992764</v>
      </c>
      <c r="W3375">
        <f>(353.3116967483*V3375^-1.0020802909)*('Exhaust Gas Math'!$E$10/(T3375+'Exhaust Gas Math'!$E$10))+(357.4500179626*V3375^-1.0038444015 )*(T3375/(T3375+'Exhaust Gas Math'!$E$10))</f>
        <v>0.8594128486530539</v>
      </c>
      <c r="X3375">
        <f t="shared" si="791"/>
        <v>-227.294456804975</v>
      </c>
      <c r="Y3375">
        <f t="shared" si="792"/>
        <v>56943.034363231614</v>
      </c>
      <c r="Z3375">
        <f t="shared" si="793"/>
        <v>56715.739906426643</v>
      </c>
    </row>
    <row r="3376" spans="5:26" x14ac:dyDescent="0.2">
      <c r="E3376">
        <f t="shared" si="795"/>
        <v>0.42137499999996747</v>
      </c>
      <c r="F3376">
        <f t="shared" si="796"/>
        <v>56485.693218625231</v>
      </c>
      <c r="H3376">
        <f t="shared" si="794"/>
        <v>0.42137499999996747</v>
      </c>
      <c r="I3376">
        <f t="shared" si="782"/>
        <v>65.999999998439307</v>
      </c>
      <c r="J3376">
        <f t="shared" si="783"/>
        <v>1.8806448413708002E-2</v>
      </c>
      <c r="K3376">
        <f t="shared" si="784"/>
        <v>24.260962677272367</v>
      </c>
      <c r="L3376">
        <f t="shared" si="785"/>
        <v>1.730735104426211E-4</v>
      </c>
      <c r="M3376">
        <f>J3376/SQRT('Exhaust Gas Math'!$E$14*$B$21*$B$23)</f>
        <v>3.1926925345395477E-4</v>
      </c>
      <c r="N3376">
        <f t="shared" si="786"/>
        <v>1.161115715272739E-2</v>
      </c>
      <c r="O3376">
        <f t="shared" si="787"/>
        <v>8.2302418061607914E-5</v>
      </c>
      <c r="P3376">
        <f t="shared" si="788"/>
        <v>1</v>
      </c>
      <c r="Q3376">
        <f>($B$16/2)*(COS((ACOS((2*'Intake Valve Fxn Scratch'!$B$1)/$B$16-1)/($B$17/2))*(I3376-($B$17/2)))+1)*P3376</f>
        <v>5.4130037314295753E-3</v>
      </c>
      <c r="R3376">
        <f t="shared" si="789"/>
        <v>0.71223733308283887</v>
      </c>
      <c r="S3376">
        <f t="shared" si="790"/>
        <v>6.3554361796635845E-5</v>
      </c>
      <c r="T3376">
        <f>S3376*'Exhaust Gas Math'!$C$14</f>
        <v>7.5293964971274462E-5</v>
      </c>
      <c r="U3376">
        <f>(T3376/'Exhaust Gas Math'!$B$14)+('Exhaust Gas Math'!$D$10)</f>
        <v>3.039625479514961E-3</v>
      </c>
      <c r="V3376">
        <f>('Exhaust Gas Math'!$E$10*(2.53982214E-12*V3375^4 - 0.0000000071629564556*V3375^3 + 7.56281407226508E-06*V3375^2 - 0.00322508455050905*V3375 + 1.62997098133725)*$B$24+T3376*'Exhaust Gas Math'!$D$14*$B$23)/('Exhaust Gas Math'!$E$10*(2.53982214E-12*V3375^4 - 0.0000000071629564556*V3375^3 + 7.56281407226508E-06*V3375^2 - 0.00322508455050905*V3375 + 1.62997098133725)+T3376*'Exhaust Gas Math'!$D$14)</f>
        <v>388.6368356591226</v>
      </c>
      <c r="W3376">
        <f>(353.3116967483*V3376^-1.0020802909)*('Exhaust Gas Math'!$E$10/(T3376+'Exhaust Gas Math'!$E$10))+(357.4500179626*V3376^-1.0038444015 )*(T3376/(T3376+'Exhaust Gas Math'!$E$10))</f>
        <v>0.89880851770883274</v>
      </c>
      <c r="X3376">
        <f t="shared" si="791"/>
        <v>-264.51678966406121</v>
      </c>
      <c r="Y3376">
        <f t="shared" si="792"/>
        <v>56750.210008289294</v>
      </c>
      <c r="Z3376">
        <f t="shared" si="793"/>
        <v>56485.693218625231</v>
      </c>
    </row>
    <row r="3377" spans="5:26" x14ac:dyDescent="0.2">
      <c r="E3377">
        <f t="shared" si="795"/>
        <v>0.42149999999996746</v>
      </c>
      <c r="F3377">
        <f t="shared" si="796"/>
        <v>56589.987553334773</v>
      </c>
      <c r="H3377">
        <f t="shared" si="794"/>
        <v>0.42149999999996746</v>
      </c>
      <c r="I3377">
        <f t="shared" si="782"/>
        <v>71.999999998439307</v>
      </c>
      <c r="J3377">
        <f t="shared" si="783"/>
        <v>2.1904161277493082E-2</v>
      </c>
      <c r="K3377">
        <f t="shared" si="784"/>
        <v>25.257141232391785</v>
      </c>
      <c r="L3377">
        <f t="shared" si="785"/>
        <v>1.9503077583801491E-4</v>
      </c>
      <c r="M3377">
        <f>J3377/SQRT('Exhaust Gas Math'!$E$14*$B$21*$B$23)</f>
        <v>3.7185783645905264E-4</v>
      </c>
      <c r="N3377">
        <f t="shared" si="786"/>
        <v>1.3134781388112329E-2</v>
      </c>
      <c r="O3377">
        <f t="shared" si="787"/>
        <v>9.3102199439124941E-5</v>
      </c>
      <c r="P3377">
        <f t="shared" si="788"/>
        <v>1</v>
      </c>
      <c r="Q3377">
        <f>($B$16/2)*(COS((ACOS((2*'Intake Valve Fxn Scratch'!$B$1)/$B$16-1)/($B$17/2))*(I3377-($B$17/2)))+1)*P3377</f>
        <v>5.7976750091772106E-3</v>
      </c>
      <c r="R3377">
        <f t="shared" si="789"/>
        <v>0.76285197489173828</v>
      </c>
      <c r="S3377">
        <f t="shared" si="790"/>
        <v>7.6247626063266567E-5</v>
      </c>
      <c r="T3377">
        <f>S3377*'Exhaust Gas Math'!$C$14</f>
        <v>9.033189734987343E-5</v>
      </c>
      <c r="U3377">
        <f>(T3377/'Exhaust Gas Math'!$B$14)+('Exhaust Gas Math'!$D$10)</f>
        <v>3.5587118577890021E-3</v>
      </c>
      <c r="V3377">
        <f>('Exhaust Gas Math'!$E$10*(2.53982214E-12*V3376^4 - 0.0000000071629564556*V3376^3 + 7.56281407226508E-06*V3376^2 - 0.00322508455050905*V3376 + 1.62997098133725)*$B$24+T3377*'Exhaust Gas Math'!$D$14*$B$23)/('Exhaust Gas Math'!$E$10*(2.53982214E-12*V3376^4 - 0.0000000071629564556*V3376^3 + 7.56281407226508E-06*V3376^2 - 0.00322508455050905*V3376 + 1.62997098133725)+T3377*'Exhaust Gas Math'!$D$14)</f>
        <v>374.96490174137682</v>
      </c>
      <c r="W3377">
        <f>(353.3116967483*V3377^-1.0020802909)*('Exhaust Gas Math'!$E$10/(T3377+'Exhaust Gas Math'!$E$10))+(357.4500179626*V3377^-1.0038444015 )*(T3377/(T3377+'Exhaust Gas Math'!$E$10))</f>
        <v>0.93172005992603601</v>
      </c>
      <c r="X3377">
        <f t="shared" si="791"/>
        <v>-297.18291325502236</v>
      </c>
      <c r="Y3377">
        <f t="shared" si="792"/>
        <v>56887.170466589792</v>
      </c>
      <c r="Z3377">
        <f t="shared" si="793"/>
        <v>56589.987553334773</v>
      </c>
    </row>
    <row r="3378" spans="5:26" x14ac:dyDescent="0.2">
      <c r="E3378">
        <f t="shared" si="795"/>
        <v>0.42162499999996744</v>
      </c>
      <c r="F3378">
        <f t="shared" si="796"/>
        <v>56969.761239340085</v>
      </c>
      <c r="H3378">
        <f t="shared" si="794"/>
        <v>0.42162499999996744</v>
      </c>
      <c r="I3378">
        <f t="shared" si="782"/>
        <v>77.999999998435669</v>
      </c>
      <c r="J3378">
        <f t="shared" si="783"/>
        <v>2.5109199400231253E-2</v>
      </c>
      <c r="K3378">
        <f t="shared" si="784"/>
        <v>25.976597262772124</v>
      </c>
      <c r="L3378">
        <f t="shared" si="785"/>
        <v>2.1774878611135164E-4</v>
      </c>
      <c r="M3378">
        <f>J3378/SQRT('Exhaust Gas Math'!$E$14*$B$21*$B$23)</f>
        <v>4.2626843575074136E-4</v>
      </c>
      <c r="N3378">
        <f t="shared" si="786"/>
        <v>1.4685858366713343E-2</v>
      </c>
      <c r="O3378">
        <f t="shared" si="787"/>
        <v>1.0409657185691368E-4</v>
      </c>
      <c r="P3378">
        <f t="shared" si="788"/>
        <v>1</v>
      </c>
      <c r="Q3378">
        <f>($B$16/2)*(COS((ACOS((2*'Intake Valve Fxn Scratch'!$B$1)/$B$16-1)/($B$17/2))*(I3378-($B$17/2)))+1)*P3378</f>
        <v>6.1558823591302244E-3</v>
      </c>
      <c r="R3378">
        <f t="shared" si="789"/>
        <v>0.8099845209381874</v>
      </c>
      <c r="S3378">
        <f t="shared" si="790"/>
        <v>8.9967977839059793E-5</v>
      </c>
      <c r="T3378">
        <f>S3378*'Exhaust Gas Math'!$C$14</f>
        <v>1.065866382802563E-4</v>
      </c>
      <c r="U3378">
        <f>(T3378/'Exhaust Gas Math'!$B$14)+('Exhaust Gas Math'!$D$10)</f>
        <v>4.1198006023655601E-3</v>
      </c>
      <c r="V3378">
        <f>('Exhaust Gas Math'!$E$10*(2.53982214E-12*V3377^4 - 0.0000000071629564556*V3377^3 + 7.56281407226508E-06*V3377^2 - 0.00322508455050905*V3377 + 1.62997098133725)*$B$24+T3378*'Exhaust Gas Math'!$D$14*$B$23)/('Exhaust Gas Math'!$E$10*(2.53982214E-12*V3377^4 - 0.0000000071629564556*V3377^3 + 7.56281407226508E-06*V3377^2 - 0.00322508455050905*V3377 + 1.62997098133725)+T3378*'Exhaust Gas Math'!$D$14)</f>
        <v>364.2087723651702</v>
      </c>
      <c r="W3378">
        <f>(353.3116967483*V3378^-1.0020802909)*('Exhaust Gas Math'!$E$10/(T3378+'Exhaust Gas Math'!$E$10))+(357.4500179626*V3378^-1.0038444015 )*(T3378/(T3378+'Exhaust Gas Math'!$E$10))</f>
        <v>0.95935385942383922</v>
      </c>
      <c r="X3378">
        <f t="shared" si="791"/>
        <v>-323.67812803531183</v>
      </c>
      <c r="Y3378">
        <f t="shared" si="792"/>
        <v>57293.439367375395</v>
      </c>
      <c r="Z3378">
        <f t="shared" si="793"/>
        <v>56969.761239340085</v>
      </c>
    </row>
    <row r="3379" spans="5:26" x14ac:dyDescent="0.2">
      <c r="E3379">
        <f t="shared" si="795"/>
        <v>0.42174999999996743</v>
      </c>
      <c r="F3379">
        <f t="shared" si="796"/>
        <v>57596.726315811102</v>
      </c>
      <c r="H3379">
        <f t="shared" si="794"/>
        <v>0.42174999999996743</v>
      </c>
      <c r="I3379">
        <f t="shared" si="782"/>
        <v>83.999999998435669</v>
      </c>
      <c r="J3379">
        <f t="shared" si="783"/>
        <v>2.8386447713555914E-2</v>
      </c>
      <c r="K3379">
        <f t="shared" si="784"/>
        <v>26.411448257589473</v>
      </c>
      <c r="L3379">
        <f t="shared" si="785"/>
        <v>2.4097863798805186E-4</v>
      </c>
      <c r="M3379">
        <f>J3379/SQRT('Exhaust Gas Math'!$E$14*$B$21*$B$23)</f>
        <v>4.8190491741709001E-4</v>
      </c>
      <c r="N3379">
        <f t="shared" si="786"/>
        <v>1.6267973593836062E-2</v>
      </c>
      <c r="O3379">
        <f t="shared" si="787"/>
        <v>1.1531095015974319E-4</v>
      </c>
      <c r="P3379">
        <f t="shared" si="788"/>
        <v>1</v>
      </c>
      <c r="Q3379">
        <f>($B$16/2)*(COS((ACOS((2*'Intake Valve Fxn Scratch'!$B$1)/$B$16-1)/($B$17/2))*(I3379-($B$17/2)))+1)*P3379</f>
        <v>6.4828804781736603E-3</v>
      </c>
      <c r="R3379">
        <f t="shared" si="789"/>
        <v>0.85301058923337636</v>
      </c>
      <c r="S3379">
        <f t="shared" si="790"/>
        <v>1.047062885451346E-4</v>
      </c>
      <c r="T3379">
        <f>S3379*'Exhaust Gas Math'!$C$14</f>
        <v>1.2404737297522252E-4</v>
      </c>
      <c r="U3379">
        <f>(T3379/'Exhaust Gas Math'!$B$14)+('Exhaust Gas Math'!$D$10)</f>
        <v>4.7225184033654289E-3</v>
      </c>
      <c r="V3379">
        <f>('Exhaust Gas Math'!$E$10*(2.53982214E-12*V3378^4 - 0.0000000071629564556*V3378^3 + 7.56281407226508E-06*V3378^2 - 0.00322508455050905*V3378 + 1.62997098133725)*$B$24+T3379*'Exhaust Gas Math'!$D$14*$B$23)/('Exhaust Gas Math'!$E$10*(2.53982214E-12*V3378^4 - 0.0000000071629564556*V3378^3 + 7.56281407226508E-06*V3378^2 - 0.00322508455050905*V3378 + 1.62997098133725)+T3379*'Exhaust Gas Math'!$D$14)</f>
        <v>355.58664564694726</v>
      </c>
      <c r="W3379">
        <f>(353.3116967483*V3379^-1.0020802909)*('Exhaust Gas Math'!$E$10/(T3379+'Exhaust Gas Math'!$E$10))+(357.4500179626*V3379^-1.0038444015 )*(T3379/(T3379+'Exhaust Gas Math'!$E$10))</f>
        <v>0.98271548953485188</v>
      </c>
      <c r="X3379">
        <f t="shared" si="791"/>
        <v>-342.75376822534952</v>
      </c>
      <c r="Y3379">
        <f t="shared" si="792"/>
        <v>57939.480084036448</v>
      </c>
      <c r="Z3379">
        <f t="shared" si="793"/>
        <v>57596.726315811102</v>
      </c>
    </row>
    <row r="3380" spans="5:26" x14ac:dyDescent="0.2">
      <c r="E3380">
        <f t="shared" si="795"/>
        <v>0.42187499999996741</v>
      </c>
      <c r="F3380">
        <f t="shared" si="796"/>
        <v>58461.386390446212</v>
      </c>
      <c r="H3380">
        <f t="shared" si="794"/>
        <v>0.42187499999996741</v>
      </c>
      <c r="I3380">
        <f t="shared" si="782"/>
        <v>89.999999998435669</v>
      </c>
      <c r="J3380">
        <f t="shared" si="783"/>
        <v>3.1699999999134462E-2</v>
      </c>
      <c r="K3380">
        <f t="shared" si="784"/>
        <v>26.556929898345718</v>
      </c>
      <c r="L3380">
        <f t="shared" si="785"/>
        <v>2.644658203497705E-4</v>
      </c>
      <c r="M3380">
        <f>J3380/SQRT('Exhaust Gas Math'!$E$14*$B$21*$B$23)</f>
        <v>5.3815771652222007E-4</v>
      </c>
      <c r="N3380">
        <f t="shared" si="786"/>
        <v>1.7887450437960604E-2</v>
      </c>
      <c r="O3380">
        <f t="shared" si="787"/>
        <v>1.2679015576458019E-4</v>
      </c>
      <c r="P3380">
        <f t="shared" si="788"/>
        <v>1</v>
      </c>
      <c r="Q3380">
        <f>($B$16/2)*(COS((ACOS((2*'Intake Valve Fxn Scratch'!$B$1)/$B$16-1)/($B$17/2))*(I3380-($B$17/2)))+1)*P3380</f>
        <v>6.7743375032307072E-3</v>
      </c>
      <c r="R3380">
        <f t="shared" si="789"/>
        <v>0.89136019779351405</v>
      </c>
      <c r="S3380">
        <f t="shared" si="790"/>
        <v>1.2047089578171786E-4</v>
      </c>
      <c r="T3380">
        <f>S3380*'Exhaust Gas Math'!$C$14</f>
        <v>1.4272397913571474E-4</v>
      </c>
      <c r="U3380">
        <f>(T3380/'Exhaust Gas Math'!$B$14)+('Exhaust Gas Math'!$D$10)</f>
        <v>5.3672062238863897E-3</v>
      </c>
      <c r="V3380">
        <f>('Exhaust Gas Math'!$E$10*(2.53982214E-12*V3379^4 - 0.0000000071629564556*V3379^3 + 7.56281407226508E-06*V3379^2 - 0.00322508455050905*V3379 + 1.62997098133725)*$B$24+T3380*'Exhaust Gas Math'!$D$14*$B$23)/('Exhaust Gas Math'!$E$10*(2.53982214E-12*V3379^4 - 0.0000000071629564556*V3379^3 + 7.56281407226508E-06*V3379^2 - 0.00322508455050905*V3379 + 1.62997098133725)+T3380*'Exhaust Gas Math'!$D$14)</f>
        <v>348.55789439706643</v>
      </c>
      <c r="W3380">
        <f>(353.3116967483*V3380^-1.0020802909)*('Exhaust Gas Math'!$E$10/(T3380+'Exhaust Gas Math'!$E$10))+(357.4500179626*V3380^-1.0038444015 )*(T3380/(T3380+'Exhaust Gas Math'!$E$10))</f>
        <v>1.0026172215428599</v>
      </c>
      <c r="X3380">
        <f t="shared" si="791"/>
        <v>-353.55818741943017</v>
      </c>
      <c r="Y3380">
        <f t="shared" si="792"/>
        <v>58814.944577865645</v>
      </c>
      <c r="Z3380">
        <f t="shared" si="793"/>
        <v>58461.386390446212</v>
      </c>
    </row>
    <row r="3381" spans="5:26" x14ac:dyDescent="0.2">
      <c r="E3381">
        <f t="shared" si="795"/>
        <v>0.4219999999999674</v>
      </c>
      <c r="F3381">
        <f t="shared" si="796"/>
        <v>59565.331148428115</v>
      </c>
      <c r="H3381">
        <f t="shared" si="794"/>
        <v>0.4219999999999674</v>
      </c>
      <c r="I3381">
        <f t="shared" si="782"/>
        <v>95.999999998435669</v>
      </c>
      <c r="J3381">
        <f t="shared" si="783"/>
        <v>3.5013552284724289E-2</v>
      </c>
      <c r="K3381">
        <f t="shared" si="784"/>
        <v>26.411448257740901</v>
      </c>
      <c r="L3381">
        <f t="shared" si="785"/>
        <v>2.8795300271156911E-4</v>
      </c>
      <c r="M3381">
        <f>J3381/SQRT('Exhaust Gas Math'!$E$14*$B$21*$B$23)</f>
        <v>5.9441051562754161E-4</v>
      </c>
      <c r="N3381">
        <f t="shared" si="786"/>
        <v>1.955273103355714E-2</v>
      </c>
      <c r="O3381">
        <f t="shared" si="787"/>
        <v>1.3859402836451963E-4</v>
      </c>
      <c r="P3381">
        <f t="shared" si="788"/>
        <v>1</v>
      </c>
      <c r="Q3381">
        <f>($B$16/2)*(COS((ACOS((2*'Intake Valve Fxn Scratch'!$B$1)/$B$16-1)/($B$17/2))*(I3381-($B$17/2)))+1)*P3381</f>
        <v>7.0263923970301104E-3</v>
      </c>
      <c r="R3381">
        <f t="shared" si="789"/>
        <v>0.92452531539869875</v>
      </c>
      <c r="S3381">
        <f t="shared" si="790"/>
        <v>1.3728452260205017E-4</v>
      </c>
      <c r="T3381">
        <f>S3381*'Exhaust Gas Math'!$C$14</f>
        <v>1.6264337716068544E-4</v>
      </c>
      <c r="U3381">
        <f>(T3381/'Exhaust Gas Math'!$B$14)+('Exhaust Gas Math'!$D$10)</f>
        <v>6.0547933148415393E-3</v>
      </c>
      <c r="V3381">
        <f>('Exhaust Gas Math'!$E$10*(2.53982214E-12*V3380^4 - 0.0000000071629564556*V3380^3 + 7.56281407226508E-06*V3380^2 - 0.00322508455050905*V3380 + 1.62997098133725)*$B$24+T3381*'Exhaust Gas Math'!$D$14*$B$23)/('Exhaust Gas Math'!$E$10*(2.53982214E-12*V3380^4 - 0.0000000071629564556*V3380^3 + 7.56281407226508E-06*V3380^2 - 0.00322508455050905*V3380 + 1.62997098133725)+T3381*'Exhaust Gas Math'!$D$14)</f>
        <v>342.74190047796344</v>
      </c>
      <c r="W3381">
        <f>(353.3116967483*V3381^-1.0020802909)*('Exhaust Gas Math'!$E$10/(T3381+'Exhaust Gas Math'!$E$10))+(357.4500179626*V3381^-1.0038444015 )*(T3381/(T3381+'Exhaust Gas Math'!$E$10))</f>
        <v>1.0197038056455341</v>
      </c>
      <c r="X3381">
        <f t="shared" si="791"/>
        <v>-355.65463817831557</v>
      </c>
      <c r="Y3381">
        <f t="shared" si="792"/>
        <v>59920.985786606434</v>
      </c>
      <c r="Z3381">
        <f t="shared" si="793"/>
        <v>59565.331148428115</v>
      </c>
    </row>
    <row r="3382" spans="5:26" x14ac:dyDescent="0.2">
      <c r="E3382">
        <f t="shared" si="795"/>
        <v>0.42212499999996739</v>
      </c>
      <c r="F3382">
        <f t="shared" si="796"/>
        <v>60916.085700014228</v>
      </c>
      <c r="H3382">
        <f t="shared" si="794"/>
        <v>0.42212499999996739</v>
      </c>
      <c r="I3382">
        <f t="shared" si="782"/>
        <v>101.99999999843567</v>
      </c>
      <c r="J3382">
        <f t="shared" si="783"/>
        <v>3.8290800598075506E-2</v>
      </c>
      <c r="K3382">
        <f t="shared" si="784"/>
        <v>25.976597263073643</v>
      </c>
      <c r="L3382">
        <f t="shared" si="785"/>
        <v>3.1118285458845752E-4</v>
      </c>
      <c r="M3382">
        <f>J3382/SQRT('Exhaust Gas Math'!$E$14*$B$21*$B$23)</f>
        <v>6.5004699729434112E-4</v>
      </c>
      <c r="N3382">
        <f t="shared" si="786"/>
        <v>2.1273748625865965E-2</v>
      </c>
      <c r="O3382">
        <f t="shared" si="787"/>
        <v>1.5079297697149043E-4</v>
      </c>
      <c r="P3382">
        <f t="shared" si="788"/>
        <v>1</v>
      </c>
      <c r="Q3382">
        <f>($B$16/2)*(COS((ACOS((2*'Intake Valve Fxn Scratch'!$B$1)/$B$16-1)/($B$17/2))*(I3382-($B$17/2)))+1)*P3382</f>
        <v>7.2357060966717034E-3</v>
      </c>
      <c r="R3382">
        <f t="shared" si="789"/>
        <v>0.95206659166732943</v>
      </c>
      <c r="S3382">
        <f t="shared" si="790"/>
        <v>1.5517853815709127E-4</v>
      </c>
      <c r="T3382">
        <f>S3382*'Exhaust Gas Math'!$C$14</f>
        <v>1.8384273063240929E-4</v>
      </c>
      <c r="U3382">
        <f>(T3382/'Exhaust Gas Math'!$B$14)+('Exhaust Gas Math'!$D$10)</f>
        <v>6.7865625061333534E-3</v>
      </c>
      <c r="V3382">
        <f>('Exhaust Gas Math'!$E$10*(2.53982214E-12*V3381^4 - 0.0000000071629564556*V3381^3 + 7.56281407226508E-06*V3381^2 - 0.00322508455050905*V3381 + 1.62997098133725)*$B$24+T3382*'Exhaust Gas Math'!$D$14*$B$23)/('Exhaust Gas Math'!$E$10*(2.53982214E-12*V3381^4 - 0.0000000071629564556*V3381^3 + 7.56281407226508E-06*V3381^2 - 0.00322508455050905*V3381 + 1.62997098133725)+T3382*'Exhaust Gas Math'!$D$14)</f>
        <v>337.86639385642172</v>
      </c>
      <c r="W3382">
        <f>(353.3116967483*V3382^-1.0020802909)*('Exhaust Gas Math'!$E$10/(T3382+'Exhaust Gas Math'!$E$10))+(357.4500179626*V3382^-1.0038444015 )*(T3382/(T3382+'Exhaust Gas Math'!$E$10))</f>
        <v>1.0344817825710493</v>
      </c>
      <c r="X3382">
        <f t="shared" si="791"/>
        <v>-349.02567346536529</v>
      </c>
      <c r="Y3382">
        <f t="shared" si="792"/>
        <v>61265.111373479594</v>
      </c>
      <c r="Z3382">
        <f t="shared" si="793"/>
        <v>60916.085700014228</v>
      </c>
    </row>
    <row r="3383" spans="5:26" x14ac:dyDescent="0.2">
      <c r="E3383">
        <f t="shared" si="795"/>
        <v>0.42224999999996737</v>
      </c>
      <c r="F3383">
        <f t="shared" si="796"/>
        <v>62523.552926282857</v>
      </c>
      <c r="H3383">
        <f t="shared" si="794"/>
        <v>0.42224999999996737</v>
      </c>
      <c r="I3383">
        <f t="shared" si="782"/>
        <v>107.99999999843567</v>
      </c>
      <c r="J3383">
        <f t="shared" si="783"/>
        <v>4.1495838720862287E-2</v>
      </c>
      <c r="K3383">
        <f t="shared" si="784"/>
        <v>25.257141232839459</v>
      </c>
      <c r="L3383">
        <f t="shared" si="785"/>
        <v>3.3390086486213887E-4</v>
      </c>
      <c r="M3383">
        <f>J3383/SQRT('Exhaust Gas Math'!$E$14*$B$21*$B$23)</f>
        <v>7.0445759658685503E-4</v>
      </c>
      <c r="N3383">
        <f t="shared" si="786"/>
        <v>2.3061282130469998E-2</v>
      </c>
      <c r="O3383">
        <f t="shared" si="787"/>
        <v>1.6346340489352531E-4</v>
      </c>
      <c r="P3383">
        <f t="shared" si="788"/>
        <v>1</v>
      </c>
      <c r="Q3383">
        <f>($B$16/2)*(COS((ACOS((2*'Intake Valve Fxn Scratch'!$B$1)/$B$16-1)/($B$17/2))*(I3383-($B$17/2)))+1)*P3383</f>
        <v>7.3995057474077171E-3</v>
      </c>
      <c r="R3383">
        <f t="shared" si="789"/>
        <v>0.97361917729048908</v>
      </c>
      <c r="S3383">
        <f t="shared" si="790"/>
        <v>1.7418487777361272E-4</v>
      </c>
      <c r="T3383">
        <f>S3383*'Exhaust Gas Math'!$C$14</f>
        <v>2.0635987389155635E-4</v>
      </c>
      <c r="U3383">
        <f>(T3383/'Exhaust Gas Math'!$B$14)+('Exhaust Gas Math'!$D$10)</f>
        <v>7.5638197812160964E-3</v>
      </c>
      <c r="V3383">
        <f>('Exhaust Gas Math'!$E$10*(2.53982214E-12*V3382^4 - 0.0000000071629564556*V3382^3 + 7.56281407226508E-06*V3382^2 - 0.00322508455050905*V3382 + 1.62997098133725)*$B$24+T3383*'Exhaust Gas Math'!$D$14*$B$23)/('Exhaust Gas Math'!$E$10*(2.53982214E-12*V3382^4 - 0.0000000071629564556*V3382^3 + 7.56281407226508E-06*V3382^2 - 0.00322508455050905*V3382 + 1.62997098133725)+T3383*'Exhaust Gas Math'!$D$14)</f>
        <v>333.73383668704213</v>
      </c>
      <c r="W3383">
        <f>(353.3116967483*V3383^-1.0020802909)*('Exhaust Gas Math'!$E$10/(T3383+'Exhaust Gas Math'!$E$10))+(357.4500179626*V3383^-1.0038444015 )*(T3383/(T3383+'Exhaust Gas Math'!$E$10))</f>
        <v>1.0473467888809134</v>
      </c>
      <c r="X3383">
        <f t="shared" si="791"/>
        <v>-334.06339876772108</v>
      </c>
      <c r="Y3383">
        <f t="shared" si="792"/>
        <v>62857.616325050578</v>
      </c>
      <c r="Z3383">
        <f t="shared" si="793"/>
        <v>62523.552926282857</v>
      </c>
    </row>
    <row r="3384" spans="5:26" x14ac:dyDescent="0.2">
      <c r="E3384">
        <f t="shared" si="795"/>
        <v>0.42237499999996736</v>
      </c>
      <c r="F3384">
        <f t="shared" si="796"/>
        <v>64397.461678672509</v>
      </c>
      <c r="H3384">
        <f t="shared" si="794"/>
        <v>0.42237499999996736</v>
      </c>
      <c r="I3384">
        <f t="shared" si="782"/>
        <v>113.99999999843203</v>
      </c>
      <c r="J3384">
        <f t="shared" si="783"/>
        <v>4.4593551584712225E-2</v>
      </c>
      <c r="K3384">
        <f t="shared" si="784"/>
        <v>24.260962677861613</v>
      </c>
      <c r="L3384">
        <f t="shared" si="785"/>
        <v>3.5585813025799235E-4</v>
      </c>
      <c r="M3384">
        <f>J3384/SQRT('Exhaust Gas Math'!$E$14*$B$21*$B$23)</f>
        <v>7.5704617959305401E-4</v>
      </c>
      <c r="N3384">
        <f t="shared" si="786"/>
        <v>2.4926279522677848E-2</v>
      </c>
      <c r="O3384">
        <f t="shared" si="787"/>
        <v>1.7668291377091953E-4</v>
      </c>
      <c r="P3384">
        <f t="shared" si="788"/>
        <v>1</v>
      </c>
      <c r="Q3384">
        <f>($B$16/2)*(COS((ACOS((2*'Intake Valve Fxn Scratch'!$B$1)/$B$16-1)/($B$17/2))*(I3384-($B$17/2)))+1)*P3384</f>
        <v>7.5156214356586022E-3</v>
      </c>
      <c r="R3384">
        <f t="shared" si="789"/>
        <v>0.98889755732350026</v>
      </c>
      <c r="S3384">
        <f t="shared" si="790"/>
        <v>1.9432604836899895E-4</v>
      </c>
      <c r="T3384">
        <f>S3384*'Exhaust Gas Math'!$C$14</f>
        <v>2.3022147127714675E-4</v>
      </c>
      <c r="U3384">
        <f>(T3384/'Exhaust Gas Math'!$B$14)+('Exhaust Gas Math'!$D$10)</f>
        <v>8.3874855522064456E-3</v>
      </c>
      <c r="V3384">
        <f>('Exhaust Gas Math'!$E$10*(2.53982214E-12*V3383^4 - 0.0000000071629564556*V3383^3 + 7.56281407226508E-06*V3383^2 - 0.00322508455050905*V3383 + 1.62997098133725)*$B$24+T3384*'Exhaust Gas Math'!$D$14*$B$23)/('Exhaust Gas Math'!$E$10*(2.53982214E-12*V3383^4 - 0.0000000071629564556*V3383^3 + 7.56281407226508E-06*V3383^2 - 0.00322508455050905*V3383 + 1.62997098133725)+T3384*'Exhaust Gas Math'!$D$14)</f>
        <v>330.19903763302261</v>
      </c>
      <c r="W3384">
        <f>(353.3116967483*V3384^-1.0020802909)*('Exhaust Gas Math'!$E$10/(T3384+'Exhaust Gas Math'!$E$10))+(357.4500179626*V3384^-1.0038444015 )*(T3384/(T3384+'Exhaust Gas Math'!$E$10))</f>
        <v>1.0586070874332052</v>
      </c>
      <c r="X3384">
        <f t="shared" si="791"/>
        <v>-311.54505412438402</v>
      </c>
      <c r="Y3384">
        <f t="shared" si="792"/>
        <v>64709.006732796894</v>
      </c>
      <c r="Z3384">
        <f t="shared" si="793"/>
        <v>64397.461678672509</v>
      </c>
    </row>
    <row r="3385" spans="5:26" x14ac:dyDescent="0.2">
      <c r="E3385">
        <f t="shared" si="795"/>
        <v>0.42249999999996735</v>
      </c>
      <c r="F3385">
        <f t="shared" si="796"/>
        <v>66545.464460567557</v>
      </c>
      <c r="H3385">
        <f t="shared" si="794"/>
        <v>0.42249999999996735</v>
      </c>
      <c r="I3385">
        <f t="shared" si="782"/>
        <v>119.99999999843203</v>
      </c>
      <c r="J3385">
        <f t="shared" si="783"/>
        <v>4.7549999999249332E-2</v>
      </c>
      <c r="K3385">
        <f t="shared" si="784"/>
        <v>22.998975938852961</v>
      </c>
      <c r="L3385">
        <f t="shared" si="785"/>
        <v>3.7681408238147691E-4</v>
      </c>
      <c r="M3385">
        <f>J3385/SQRT('Exhaust Gas Math'!$E$14*$B$21*$B$23)</f>
        <v>8.0723657479262714E-4</v>
      </c>
      <c r="N3385">
        <f t="shared" si="786"/>
        <v>2.6879134705157758E-2</v>
      </c>
      <c r="O3385">
        <f t="shared" si="787"/>
        <v>1.9052517785607024E-4</v>
      </c>
      <c r="P3385">
        <f t="shared" si="788"/>
        <v>1</v>
      </c>
      <c r="Q3385">
        <f>($B$16/2)*(COS((ACOS((2*'Intake Valve Fxn Scratch'!$B$1)/$B$16-1)/($B$17/2))*(I3385-($B$17/2)))+1)*P3385</f>
        <v>7.5825149346480944E-3</v>
      </c>
      <c r="R3385">
        <f t="shared" si="789"/>
        <v>0.99769933350632822</v>
      </c>
      <c r="S3385">
        <f t="shared" si="790"/>
        <v>2.1560375886550638E-4</v>
      </c>
      <c r="T3385">
        <f>S3385*'Exhaust Gas Math'!$C$14</f>
        <v>2.5542954737929326E-4</v>
      </c>
      <c r="U3385">
        <f>(T3385/'Exhaust Gas Math'!$B$14)+('Exhaust Gas Math'!$D$10)</f>
        <v>9.2576297048521643E-3</v>
      </c>
      <c r="V3385">
        <f>('Exhaust Gas Math'!$E$10*(2.53982214E-12*V3384^4 - 0.0000000071629564556*V3384^3 + 7.56281407226508E-06*V3384^2 - 0.00322508455050905*V3384 + 1.62997098133725)*$B$24+T3385*'Exhaust Gas Math'!$D$14*$B$23)/('Exhaust Gas Math'!$E$10*(2.53982214E-12*V3384^4 - 0.0000000071629564556*V3384^3 + 7.56281407226508E-06*V3384^2 - 0.00322508455050905*V3384 + 1.62997098133725)+T3385*'Exhaust Gas Math'!$D$14)</f>
        <v>327.1539172736301</v>
      </c>
      <c r="W3385">
        <f>(353.3116967483*V3385^-1.0020802909)*('Exhaust Gas Math'!$E$10/(T3385+'Exhaust Gas Math'!$E$10))+(357.4500179626*V3385^-1.0038444015 )*(T3385/(T3385+'Exhaust Gas Math'!$E$10))</f>
        <v>1.0685030772732975</v>
      </c>
      <c r="X3385">
        <f t="shared" si="791"/>
        <v>-282.59389761185815</v>
      </c>
      <c r="Y3385">
        <f t="shared" si="792"/>
        <v>66828.05835817942</v>
      </c>
      <c r="Z3385">
        <f t="shared" si="793"/>
        <v>66545.464460567557</v>
      </c>
    </row>
    <row r="3386" spans="5:26" x14ac:dyDescent="0.2">
      <c r="E3386">
        <f t="shared" si="795"/>
        <v>0.42262499999996733</v>
      </c>
      <c r="F3386">
        <f t="shared" si="796"/>
        <v>68971.672634797287</v>
      </c>
      <c r="H3386">
        <f t="shared" si="794"/>
        <v>0.42262499999996733</v>
      </c>
      <c r="I3386">
        <f t="shared" si="782"/>
        <v>125.99999999843203</v>
      </c>
      <c r="J3386">
        <f t="shared" si="783"/>
        <v>5.0332792496970521E-2</v>
      </c>
      <c r="K3386">
        <f t="shared" si="784"/>
        <v>21.485007606612427</v>
      </c>
      <c r="L3386">
        <f t="shared" si="785"/>
        <v>3.9653912343583545E-4</v>
      </c>
      <c r="M3386">
        <f>J3386/SQRT('Exhaust Gas Math'!$E$14*$B$21*$B$23)</f>
        <v>8.5447888571280669E-4</v>
      </c>
      <c r="N3386">
        <f t="shared" si="786"/>
        <v>2.892890302128167E-2</v>
      </c>
      <c r="O3386">
        <f t="shared" si="787"/>
        <v>2.0505438340070808E-4</v>
      </c>
      <c r="P3386">
        <f t="shared" si="788"/>
        <v>1</v>
      </c>
      <c r="Q3386">
        <f>($B$16/2)*(COS((ACOS((2*'Intake Valve Fxn Scratch'!$B$1)/$B$16-1)/($B$17/2))*(I3386-($B$17/2)))+1)*P3386</f>
        <v>7.5993000818526564E-3</v>
      </c>
      <c r="R3386">
        <f t="shared" si="789"/>
        <v>0.99990790550692843</v>
      </c>
      <c r="S3386">
        <f t="shared" si="790"/>
        <v>2.3798684432052296E-4</v>
      </c>
      <c r="T3386">
        <f>S3386*'Exhaust Gas Math'!$C$14</f>
        <v>2.8194718054492553E-4</v>
      </c>
      <c r="U3386">
        <f>(T3386/'Exhaust Gas Math'!$B$14)+('Exhaust Gas Math'!$D$10)</f>
        <v>1.017297776027613E-2</v>
      </c>
      <c r="V3386">
        <f>('Exhaust Gas Math'!$E$10*(2.53982214E-12*V3385^4 - 0.0000000071629564556*V3385^3 + 7.56281407226508E-06*V3385^2 - 0.00322508455050905*V3385 + 1.62997098133725)*$B$24+T3386*'Exhaust Gas Math'!$D$14*$B$23)/('Exhaust Gas Math'!$E$10*(2.53982214E-12*V3385^4 - 0.0000000071629564556*V3385^3 + 7.56281407226508E-06*V3385^2 - 0.00322508455050905*V3385 + 1.62997098133725)+T3386*'Exhaust Gas Math'!$D$14)</f>
        <v>324.51694467194926</v>
      </c>
      <c r="W3386">
        <f>(353.3116967483*V3386^-1.0020802909)*('Exhaust Gas Math'!$E$10/(T3386+'Exhaust Gas Math'!$E$10))+(357.4500179626*V3386^-1.0038444015 )*(T3386/(T3386+'Exhaust Gas Math'!$E$10))</f>
        <v>1.0772230975894543</v>
      </c>
      <c r="X3386">
        <f t="shared" si="791"/>
        <v>-248.62608121750932</v>
      </c>
      <c r="Y3386">
        <f t="shared" si="792"/>
        <v>69220.29871601479</v>
      </c>
      <c r="Z3386">
        <f t="shared" si="793"/>
        <v>68971.672634797287</v>
      </c>
    </row>
    <row r="3387" spans="5:26" x14ac:dyDescent="0.2">
      <c r="E3387">
        <f t="shared" si="795"/>
        <v>0.42274999999996732</v>
      </c>
      <c r="F3387">
        <f t="shared" si="796"/>
        <v>71675.513123074983</v>
      </c>
      <c r="H3387">
        <f t="shared" si="794"/>
        <v>0.42274999999996732</v>
      </c>
      <c r="I3387">
        <f t="shared" si="782"/>
        <v>131.99999999843203</v>
      </c>
      <c r="J3387">
        <f t="shared" si="783"/>
        <v>5.2911440220931014E-2</v>
      </c>
      <c r="K3387">
        <f t="shared" si="784"/>
        <v>19.735645035007902</v>
      </c>
      <c r="L3387">
        <f t="shared" si="785"/>
        <v>4.1481714174352485E-4</v>
      </c>
      <c r="M3387">
        <f>J3387/SQRT('Exhaust Gas Math'!$E$14*$B$21*$B$23)</f>
        <v>8.9825551570901134E-4</v>
      </c>
      <c r="N3387">
        <f t="shared" si="786"/>
        <v>3.1082443967808727E-2</v>
      </c>
      <c r="O3387">
        <f t="shared" si="787"/>
        <v>2.2031915201614516E-4</v>
      </c>
      <c r="P3387">
        <f t="shared" si="788"/>
        <v>1</v>
      </c>
      <c r="Q3387">
        <f>($B$16/2)*(COS((ACOS((2*'Intake Valve Fxn Scratch'!$B$1)/$B$16-1)/($B$17/2))*(I3387-($B$17/2)))+1)*P3387</f>
        <v>7.5657545183192036E-3</v>
      </c>
      <c r="R3387">
        <f t="shared" si="789"/>
        <v>0.99549401556831629</v>
      </c>
      <c r="S3387">
        <f t="shared" si="790"/>
        <v>2.6139929967349879E-4</v>
      </c>
      <c r="T3387">
        <f>S3387*'Exhaust Gas Math'!$C$14</f>
        <v>3.096843262483035E-4</v>
      </c>
      <c r="U3387">
        <f>(T3387/'Exhaust Gas Math'!$B$14)+('Exhaust Gas Math'!$D$10)</f>
        <v>1.113042151945383E-2</v>
      </c>
      <c r="V3387">
        <f>('Exhaust Gas Math'!$E$10*(2.53982214E-12*V3386^4 - 0.0000000071629564556*V3386^3 + 7.56281407226508E-06*V3386^2 - 0.00322508455050905*V3386 + 1.62997098133725)*$B$24+T3387*'Exhaust Gas Math'!$D$14*$B$23)/('Exhaust Gas Math'!$E$10*(2.53982214E-12*V3386^4 - 0.0000000071629564556*V3386^3 + 7.56281407226508E-06*V3386^2 - 0.00322508455050905*V3386 + 1.62997098133725)+T3387*'Exhaust Gas Math'!$D$14)</f>
        <v>322.22570732683283</v>
      </c>
      <c r="W3387">
        <f>(353.3116967483*V3387^-1.0020802909)*('Exhaust Gas Math'!$E$10/(T3387+'Exhaust Gas Math'!$E$10))+(357.4500179626*V3387^-1.0038444015 )*(T3387/(T3387+'Exhaust Gas Math'!$E$10))</f>
        <v>1.0849159994139812</v>
      </c>
      <c r="X3387">
        <f t="shared" si="791"/>
        <v>-211.28505015130517</v>
      </c>
      <c r="Y3387">
        <f t="shared" si="792"/>
        <v>71886.798173226285</v>
      </c>
      <c r="Z3387">
        <f t="shared" si="793"/>
        <v>71675.513123074983</v>
      </c>
    </row>
    <row r="3388" spans="5:26" x14ac:dyDescent="0.2">
      <c r="E3388">
        <f t="shared" si="795"/>
        <v>0.4228749999999673</v>
      </c>
      <c r="F3388">
        <f t="shared" si="796"/>
        <v>74650.859584542181</v>
      </c>
      <c r="H3388">
        <f t="shared" si="794"/>
        <v>0.4228749999999673</v>
      </c>
      <c r="I3388">
        <f t="shared" si="782"/>
        <v>137.99999999843203</v>
      </c>
      <c r="J3388">
        <f t="shared" si="783"/>
        <v>5.525769096705313E-2</v>
      </c>
      <c r="K3388">
        <f t="shared" si="784"/>
        <v>17.770054606449651</v>
      </c>
      <c r="L3388">
        <f t="shared" si="785"/>
        <v>4.3144787951106451E-4</v>
      </c>
      <c r="M3388">
        <f>J3388/SQRT('Exhaust Gas Math'!$E$14*$B$21*$B$23)</f>
        <v>9.3808683886220092E-4</v>
      </c>
      <c r="N3388">
        <f t="shared" si="786"/>
        <v>3.3343486331846028E-2</v>
      </c>
      <c r="O3388">
        <f t="shared" si="787"/>
        <v>2.3634591415985562E-4</v>
      </c>
      <c r="P3388">
        <f t="shared" si="788"/>
        <v>1</v>
      </c>
      <c r="Q3388">
        <f>($B$16/2)*(COS((ACOS((2*'Intake Valve Fxn Scratch'!$B$1)/$B$16-1)/($B$17/2))*(I3388-($B$17/2)))+1)*P3388</f>
        <v>7.4823226343349938E-3</v>
      </c>
      <c r="R3388">
        <f t="shared" si="789"/>
        <v>0.98451613609670974</v>
      </c>
      <c r="S3388">
        <f t="shared" si="790"/>
        <v>2.8570939786802985E-4</v>
      </c>
      <c r="T3388">
        <f>S3388*'Exhaust Gas Math'!$C$14</f>
        <v>3.3848492513975761E-4</v>
      </c>
      <c r="U3388">
        <f>(T3388/'Exhaust Gas Math'!$B$14)+('Exhaust Gas Math'!$D$10)</f>
        <v>1.2124574052814346E-2</v>
      </c>
      <c r="V3388">
        <f>('Exhaust Gas Math'!$E$10*(2.53982214E-12*V3387^4 - 0.0000000071629564556*V3387^3 + 7.56281407226508E-06*V3387^2 - 0.00322508455050905*V3387 + 1.62997098133725)*$B$24+T3388*'Exhaust Gas Math'!$D$14*$B$23)/('Exhaust Gas Math'!$E$10*(2.53982214E-12*V3387^4 - 0.0000000071629564556*V3387^3 + 7.56281407226508E-06*V3387^2 - 0.00322508455050905*V3387 + 1.62997098133725)+T3388*'Exhaust Gas Math'!$D$14)</f>
        <v>320.23163753949916</v>
      </c>
      <c r="W3388">
        <f>(353.3116967483*V3388^-1.0020802909)*('Exhaust Gas Math'!$E$10/(T3388+'Exhaust Gas Math'!$E$10))+(357.4500179626*V3388^-1.0038444015 )*(T3388/(T3388+'Exhaust Gas Math'!$E$10))</f>
        <v>1.0917009680628913</v>
      </c>
      <c r="X3388">
        <f t="shared" si="791"/>
        <v>-172.36584964989177</v>
      </c>
      <c r="Y3388">
        <f t="shared" si="792"/>
        <v>74823.225434192078</v>
      </c>
      <c r="Z3388">
        <f t="shared" si="793"/>
        <v>74650.859584542181</v>
      </c>
    </row>
    <row r="3389" spans="5:26" x14ac:dyDescent="0.2">
      <c r="E3389">
        <f t="shared" si="795"/>
        <v>0.42299999999996729</v>
      </c>
      <c r="F3389">
        <f t="shared" si="796"/>
        <v>77885.444630897313</v>
      </c>
      <c r="H3389">
        <f t="shared" si="794"/>
        <v>0.42299999999996729</v>
      </c>
      <c r="I3389">
        <f t="shared" si="782"/>
        <v>143.99999999842839</v>
      </c>
      <c r="J3389">
        <f t="shared" si="783"/>
        <v>5.7345838721175324E-2</v>
      </c>
      <c r="K3389">
        <f t="shared" si="784"/>
        <v>15.60977174100131</v>
      </c>
      <c r="L3389">
        <f t="shared" si="785"/>
        <v>4.4624912689524997E-4</v>
      </c>
      <c r="M3389">
        <f>J3389/SQRT('Exhaust Gas Math'!$E$14*$B$21*$B$23)</f>
        <v>9.7353645486062638E-4</v>
      </c>
      <c r="N3389">
        <f t="shared" si="786"/>
        <v>3.5711621292756783E-2</v>
      </c>
      <c r="O3389">
        <f t="shared" si="787"/>
        <v>2.5313177202186937E-4</v>
      </c>
      <c r="P3389">
        <f t="shared" si="788"/>
        <v>1</v>
      </c>
      <c r="Q3389">
        <f>($B$16/2)*(COS((ACOS((2*'Intake Valve Fxn Scratch'!$B$1)/$B$16-1)/($B$17/2))*(I3389-($B$17/2)))+1)*P3389</f>
        <v>7.3501096824278673E-3</v>
      </c>
      <c r="R3389">
        <f t="shared" si="789"/>
        <v>0.96711969505629836</v>
      </c>
      <c r="S3389">
        <f t="shared" si="790"/>
        <v>3.1072101959991129E-4</v>
      </c>
      <c r="T3389">
        <f>S3389*'Exhaust Gas Math'!$C$14</f>
        <v>3.6811663124643017E-4</v>
      </c>
      <c r="U3389">
        <f>(T3389/'Exhaust Gas Math'!$B$14)+('Exhaust Gas Math'!$D$10)</f>
        <v>1.3147415133472701E-2</v>
      </c>
      <c r="V3389">
        <f>('Exhaust Gas Math'!$E$10*(2.53982214E-12*V3388^4 - 0.0000000071629564556*V3388^3 + 7.56281407226508E-06*V3388^2 - 0.00322508455050905*V3388 + 1.62997098133725)*$B$24+T3389*'Exhaust Gas Math'!$D$14*$B$23)/('Exhaust Gas Math'!$E$10*(2.53982214E-12*V3388^4 - 0.0000000071629564556*V3388^3 + 7.56281407226508E-06*V3388^2 - 0.00322508455050905*V3388 + 1.62997098133725)+T3389*'Exhaust Gas Math'!$D$14)</f>
        <v>318.49625551491988</v>
      </c>
      <c r="W3389">
        <f>(353.3116967483*V3389^-1.0020802909)*('Exhaust Gas Math'!$E$10/(T3389+'Exhaust Gas Math'!$E$10))+(357.4500179626*V3389^-1.0038444015 )*(T3389/(T3389+'Exhaust Gas Math'!$E$10))</f>
        <v>1.0976750460594364</v>
      </c>
      <c r="X3389">
        <f t="shared" si="791"/>
        <v>-133.73248067287571</v>
      </c>
      <c r="Y3389">
        <f t="shared" si="792"/>
        <v>78019.177111570185</v>
      </c>
      <c r="Z3389">
        <f t="shared" si="793"/>
        <v>77885.444630897313</v>
      </c>
    </row>
    <row r="3390" spans="5:26" x14ac:dyDescent="0.2">
      <c r="E3390">
        <f t="shared" si="795"/>
        <v>0.42312499999996728</v>
      </c>
      <c r="F3390">
        <f t="shared" si="796"/>
        <v>81360.603046242322</v>
      </c>
      <c r="H3390">
        <f t="shared" si="794"/>
        <v>0.42312499999996728</v>
      </c>
      <c r="I3390">
        <f t="shared" si="782"/>
        <v>149.99999999842839</v>
      </c>
      <c r="J3390">
        <f t="shared" si="783"/>
        <v>5.9153005299532678E-2</v>
      </c>
      <c r="K3390">
        <f t="shared" si="784"/>
        <v>13.278464949802649</v>
      </c>
      <c r="L3390">
        <f t="shared" si="785"/>
        <v>4.5905871833239588E-4</v>
      </c>
      <c r="M3390">
        <f>J3390/SQRT('Exhaust Gas Math'!$E$14*$B$21*$B$23)</f>
        <v>1.0042159702931381E-3</v>
      </c>
      <c r="N3390">
        <f t="shared" si="786"/>
        <v>3.8181243154099945E-2</v>
      </c>
      <c r="O3390">
        <f t="shared" si="787"/>
        <v>2.7063699120138994E-4</v>
      </c>
      <c r="P3390">
        <f t="shared" si="788"/>
        <v>1</v>
      </c>
      <c r="Q3390">
        <f>($B$16/2)*(COS((ACOS((2*'Intake Valve Fxn Scratch'!$B$1)/$B$16-1)/($B$17/2))*(I3390-($B$17/2)))+1)*P3390</f>
        <v>7.1708671356834671E-3</v>
      </c>
      <c r="R3390">
        <f t="shared" si="789"/>
        <v>0.9435351494320352</v>
      </c>
      <c r="S3390">
        <f t="shared" si="790"/>
        <v>3.3616843735204035E-4</v>
      </c>
      <c r="T3390">
        <f>S3390*'Exhaust Gas Math'!$C$14</f>
        <v>3.9826463252711668E-4</v>
      </c>
      <c r="U3390">
        <f>(T3390/'Exhaust Gas Math'!$B$14)+('Exhaust Gas Math'!$D$10)</f>
        <v>1.4188077932253733E-2</v>
      </c>
      <c r="V3390">
        <f>('Exhaust Gas Math'!$E$10*(2.53982214E-12*V3389^4 - 0.0000000071629564556*V3389^3 + 7.56281407226508E-06*V3389^2 - 0.00322508455050905*V3389 + 1.62997098133725)*$B$24+T3390*'Exhaust Gas Math'!$D$14*$B$23)/('Exhaust Gas Math'!$E$10*(2.53982214E-12*V3389^4 - 0.0000000071629564556*V3389^3 + 7.56281407226508E-06*V3389^2 - 0.00322508455050905*V3389 + 1.62997098133725)+T3390*'Exhaust Gas Math'!$D$14)</f>
        <v>316.98849515212538</v>
      </c>
      <c r="W3390">
        <f>(353.3116967483*V3390^-1.0020802909)*('Exhaust Gas Math'!$E$10/(T3390+'Exhaust Gas Math'!$E$10))+(357.4500179626*V3390^-1.0038444015 )*(T3390/(T3390+'Exhaust Gas Math'!$E$10))</f>
        <v>1.1029187687720565</v>
      </c>
      <c r="X3390">
        <f t="shared" si="791"/>
        <v>-97.232012481006009</v>
      </c>
      <c r="Y3390">
        <f t="shared" si="792"/>
        <v>81457.835058723329</v>
      </c>
      <c r="Z3390">
        <f t="shared" si="793"/>
        <v>81360.603046242322</v>
      </c>
    </row>
    <row r="3391" spans="5:26" x14ac:dyDescent="0.2">
      <c r="E3391">
        <f t="shared" si="795"/>
        <v>0.42324999999996726</v>
      </c>
      <c r="F3391">
        <f t="shared" si="796"/>
        <v>85051.430591970682</v>
      </c>
      <c r="H3391">
        <f t="shared" si="794"/>
        <v>0.42324999999996726</v>
      </c>
      <c r="I3391">
        <f t="shared" si="782"/>
        <v>155.99999999842839</v>
      </c>
      <c r="J3391">
        <f t="shared" si="783"/>
        <v>6.0659391006916835E-2</v>
      </c>
      <c r="K3391">
        <f t="shared" si="784"/>
        <v>10.801676517917857</v>
      </c>
      <c r="L3391">
        <f t="shared" si="785"/>
        <v>4.6973630925812367E-4</v>
      </c>
      <c r="M3391">
        <f>J3391/SQRT('Exhaust Gas Math'!$E$14*$B$21*$B$23)</f>
        <v>1.029789253968523E-3</v>
      </c>
      <c r="N3391">
        <f t="shared" si="786"/>
        <v>4.0740475102297599E-2</v>
      </c>
      <c r="O3391">
        <f t="shared" si="787"/>
        <v>2.8877738624958813E-4</v>
      </c>
      <c r="P3391">
        <f t="shared" si="788"/>
        <v>1</v>
      </c>
      <c r="Q3391">
        <f>($B$16/2)*(COS((ACOS((2*'Intake Valve Fxn Scratch'!$B$1)/$B$16-1)/($B$17/2))*(I3391-($B$17/2)))+1)*P3391</f>
        <v>6.9469694853443991E-3</v>
      </c>
      <c r="R3391">
        <f t="shared" si="789"/>
        <v>0.91407493228215775</v>
      </c>
      <c r="S3391">
        <f t="shared" si="790"/>
        <v>3.6171583233034086E-4</v>
      </c>
      <c r="T3391">
        <f>S3391*'Exhaust Gas Math'!$C$14</f>
        <v>4.2853107857779976E-4</v>
      </c>
      <c r="U3391">
        <f>(T3391/'Exhaust Gas Math'!$B$14)+('Exhaust Gas Math'!$D$10)</f>
        <v>1.523282926296423E-2</v>
      </c>
      <c r="V3391">
        <f>('Exhaust Gas Math'!$E$10*(2.53982214E-12*V3390^4 - 0.0000000071629564556*V3390^3 + 7.56281407226508E-06*V3390^2 - 0.00322508455050905*V3390 + 1.62997098133725)*$B$24+T3391*'Exhaust Gas Math'!$D$14*$B$23)/('Exhaust Gas Math'!$E$10*(2.53982214E-12*V3390^4 - 0.0000000071629564556*V3390^3 + 7.56281407226508E-06*V3390^2 - 0.00322508455050905*V3390 + 1.62997098133725)+T3391*'Exhaust Gas Math'!$D$14)</f>
        <v>315.68280679267269</v>
      </c>
      <c r="W3391">
        <f>(353.3116967483*V3391^-1.0020802909)*('Exhaust Gas Math'!$E$10/(T3391+'Exhaust Gas Math'!$E$10))+(357.4500179626*V3391^-1.0038444015 )*(T3391/(T3391+'Exhaust Gas Math'!$E$10))</f>
        <v>1.107500290906267</v>
      </c>
      <c r="X3391">
        <f t="shared" si="791"/>
        <v>-64.609471358168605</v>
      </c>
      <c r="Y3391">
        <f t="shared" si="792"/>
        <v>85116.040063328852</v>
      </c>
      <c r="Z3391">
        <f t="shared" si="793"/>
        <v>85051.430591970682</v>
      </c>
    </row>
    <row r="3392" spans="5:26" x14ac:dyDescent="0.2">
      <c r="E3392">
        <f t="shared" si="795"/>
        <v>0.42337499999996725</v>
      </c>
      <c r="F3392">
        <f t="shared" si="796"/>
        <v>88927.467504965156</v>
      </c>
      <c r="H3392">
        <f t="shared" si="794"/>
        <v>0.42337499999996725</v>
      </c>
      <c r="I3392">
        <f t="shared" si="782"/>
        <v>161.99999999842839</v>
      </c>
      <c r="J3392">
        <f t="shared" si="783"/>
        <v>6.1848491566287855E-2</v>
      </c>
      <c r="K3392">
        <f t="shared" si="784"/>
        <v>8.2065426577052847</v>
      </c>
      <c r="L3392">
        <f t="shared" si="785"/>
        <v>4.781649137518332E-4</v>
      </c>
      <c r="M3392">
        <f>J3392/SQRT('Exhaust Gas Math'!$E$14*$B$21*$B$23)</f>
        <v>1.0499761196393078E-3</v>
      </c>
      <c r="N3392">
        <f t="shared" si="786"/>
        <v>4.3370137971041445E-2</v>
      </c>
      <c r="O3392">
        <f t="shared" si="787"/>
        <v>3.0741701104646771E-4</v>
      </c>
      <c r="P3392">
        <f t="shared" si="788"/>
        <v>1</v>
      </c>
      <c r="Q3392">
        <f>($B$16/2)*(COS((ACOS((2*'Intake Valve Fxn Scratch'!$B$1)/$B$16-1)/($B$17/2))*(I3392-($B$17/2)))+1)*P3392</f>
        <v>6.6813827850603765E-3</v>
      </c>
      <c r="R3392">
        <f t="shared" si="789"/>
        <v>0.87912931382373372</v>
      </c>
      <c r="S3392">
        <f t="shared" si="790"/>
        <v>3.8696272946131825E-4</v>
      </c>
      <c r="T3392">
        <f>S3392*'Exhaust Gas Math'!$C$14</f>
        <v>4.5844151956839441E-4</v>
      </c>
      <c r="U3392">
        <f>(T3392/'Exhaust Gas Math'!$B$14)+('Exhaust Gas Math'!$D$10)</f>
        <v>1.626529184462093E-2</v>
      </c>
      <c r="V3392">
        <f>('Exhaust Gas Math'!$E$10*(2.53982214E-12*V3391^4 - 0.0000000071629564556*V3391^3 + 7.56281407226508E-06*V3391^2 - 0.00322508455050905*V3391 + 1.62997098133725)*$B$24+T3392*'Exhaust Gas Math'!$D$14*$B$23)/('Exhaust Gas Math'!$E$10*(2.53982214E-12*V3391^4 - 0.0000000071629564556*V3391^3 + 7.56281407226508E-06*V3391^2 - 0.00322508455050905*V3391 + 1.62997098133725)+T3392*'Exhaust Gas Math'!$D$14)</f>
        <v>314.55781438541862</v>
      </c>
      <c r="W3392">
        <f>(353.3116967483*V3392^-1.0020802909)*('Exhaust Gas Math'!$E$10/(T3392+'Exhaust Gas Math'!$E$10))+(357.4500179626*V3392^-1.0038444015 )*(T3392/(T3392+'Exhaust Gas Math'!$E$10))</f>
        <v>1.1114783485033546</v>
      </c>
      <c r="X3392">
        <f t="shared" si="791"/>
        <v>-37.427556449384376</v>
      </c>
      <c r="Y3392">
        <f t="shared" si="792"/>
        <v>88964.895061414543</v>
      </c>
      <c r="Z3392">
        <f t="shared" si="793"/>
        <v>88927.467504965156</v>
      </c>
    </row>
    <row r="3393" spans="5:26" x14ac:dyDescent="0.2">
      <c r="E3393">
        <f t="shared" si="795"/>
        <v>0.42349999999996724</v>
      </c>
      <c r="F3393">
        <f t="shared" si="796"/>
        <v>92954.027228049381</v>
      </c>
      <c r="H3393">
        <f t="shared" si="794"/>
        <v>0.42349999999996724</v>
      </c>
      <c r="I3393">
        <f t="shared" si="782"/>
        <v>167.99999999842839</v>
      </c>
      <c r="J3393">
        <f t="shared" si="783"/>
        <v>6.2707278943080702E-2</v>
      </c>
      <c r="K3393">
        <f t="shared" si="784"/>
        <v>5.52149619880689</v>
      </c>
      <c r="L3393">
        <f t="shared" si="785"/>
        <v>4.8425218625888344E-4</v>
      </c>
      <c r="M3393">
        <f>J3393/SQRT('Exhaust Gas Math'!$E$14*$B$21*$B$23)</f>
        <v>1.0645553957808081E-3</v>
      </c>
      <c r="N3393">
        <f t="shared" si="786"/>
        <v>4.6042841936835451E-2</v>
      </c>
      <c r="O3393">
        <f t="shared" si="787"/>
        <v>3.2636172054047592E-4</v>
      </c>
      <c r="P3393">
        <f t="shared" si="788"/>
        <v>1</v>
      </c>
      <c r="Q3393">
        <f>($B$16/2)*(COS((ACOS((2*'Intake Valve Fxn Scratch'!$B$1)/$B$16-1)/($B$17/2))*(I3393-($B$17/2)))+1)*P3393</f>
        <v>6.3776253584962514E-3</v>
      </c>
      <c r="R3393">
        <f t="shared" si="789"/>
        <v>0.83916123138108567</v>
      </c>
      <c r="S3393">
        <f t="shared" si="790"/>
        <v>4.1145626310110209E-4</v>
      </c>
      <c r="T3393">
        <f>S3393*'Exhaust Gas Math'!$C$14</f>
        <v>4.8745943764296845E-4</v>
      </c>
      <c r="U3393">
        <f>(T3393/'Exhaust Gas Math'!$B$14)+('Exhaust Gas Math'!$D$10)</f>
        <v>1.7266945903115029E-2</v>
      </c>
      <c r="V3393">
        <f>('Exhaust Gas Math'!$E$10*(2.53982214E-12*V3392^4 - 0.0000000071629564556*V3392^3 + 7.56281407226508E-06*V3392^2 - 0.00322508455050905*V3392 + 1.62997098133725)*$B$24+T3393*'Exhaust Gas Math'!$D$14*$B$23)/('Exhaust Gas Math'!$E$10*(2.53982214E-12*V3392^4 - 0.0000000071629564556*V3392^3 + 7.56281407226508E-06*V3392^2 - 0.00322508455050905*V3392 + 1.62997098133725)+T3393*'Exhaust Gas Math'!$D$14)</f>
        <v>313.59536130068432</v>
      </c>
      <c r="W3393">
        <f>(353.3116967483*V3393^-1.0020802909)*('Exhaust Gas Math'!$E$10/(T3393+'Exhaust Gas Math'!$E$10))+(357.4500179626*V3393^-1.0038444015 )*(T3393/(T3393+'Exhaust Gas Math'!$E$10))</f>
        <v>1.114904364627413</v>
      </c>
      <c r="X3393">
        <f t="shared" si="791"/>
        <v>-16.995000238452519</v>
      </c>
      <c r="Y3393">
        <f t="shared" si="792"/>
        <v>92971.022228287839</v>
      </c>
      <c r="Z3393">
        <f t="shared" si="793"/>
        <v>92954.027228049381</v>
      </c>
    </row>
    <row r="3394" spans="5:26" x14ac:dyDescent="0.2">
      <c r="E3394">
        <f t="shared" si="795"/>
        <v>0.42362499999996722</v>
      </c>
      <c r="F3394">
        <f t="shared" si="796"/>
        <v>97094.285380865767</v>
      </c>
      <c r="H3394">
        <f t="shared" si="794"/>
        <v>0.42362499999996722</v>
      </c>
      <c r="I3394">
        <f t="shared" si="782"/>
        <v>173.99999999842839</v>
      </c>
      <c r="J3394">
        <f t="shared" si="783"/>
        <v>6.3226344083083336E-2</v>
      </c>
      <c r="K3394">
        <f t="shared" si="784"/>
        <v>2.7759550721055515</v>
      </c>
      <c r="L3394">
        <f t="shared" si="785"/>
        <v>4.8793143334784983E-4</v>
      </c>
      <c r="M3394">
        <f>J3394/SQRT('Exhaust Gas Math'!$E$14*$B$21*$B$23)</f>
        <v>1.0733673487927239E-3</v>
      </c>
      <c r="N3394">
        <f t="shared" si="786"/>
        <v>4.8722302042526817E-2</v>
      </c>
      <c r="O3394">
        <f t="shared" si="787"/>
        <v>3.4535431902978417E-4</v>
      </c>
      <c r="P3394">
        <f t="shared" si="788"/>
        <v>1</v>
      </c>
      <c r="Q3394">
        <f>($B$16/2)*(COS((ACOS((2*'Intake Valve Fxn Scratch'!$B$1)/$B$16-1)/($B$17/2))*(I3394-($B$17/2)))+1)*P3394</f>
        <v>6.0397211908181205E-3</v>
      </c>
      <c r="R3394">
        <f t="shared" si="789"/>
        <v>0.79470015668659477</v>
      </c>
      <c r="S3394">
        <f t="shared" si="790"/>
        <v>4.3471069685060103E-4</v>
      </c>
      <c r="T3394">
        <f>S3394*'Exhaust Gas Math'!$C$14</f>
        <v>5.150093723864604E-4</v>
      </c>
      <c r="U3394">
        <f>(T3394/'Exhaust Gas Math'!$B$14)+('Exhaust Gas Math'!$D$10)</f>
        <v>1.8217927426880717E-2</v>
      </c>
      <c r="V3394">
        <f>('Exhaust Gas Math'!$E$10*(2.53982214E-12*V3393^4 - 0.0000000071629564556*V3393^3 + 7.56281407226508E-06*V3393^2 - 0.00322508455050905*V3393 + 1.62997098133725)*$B$24+T3394*'Exhaust Gas Math'!$D$14*$B$23)/('Exhaust Gas Math'!$E$10*(2.53982214E-12*V3393^4 - 0.0000000071629564556*V3393^3 + 7.56281407226508E-06*V3393^2 - 0.00322508455050905*V3393 + 1.62997098133725)+T3394*'Exhaust Gas Math'!$D$14)</f>
        <v>312.77981988193187</v>
      </c>
      <c r="W3394">
        <f>(353.3116967483*V3394^-1.0020802909)*('Exhaust Gas Math'!$E$10/(T3394+'Exhaust Gas Math'!$E$10))+(357.4500179626*V3394^-1.0038444015 )*(T3394/(T3394+'Exhaust Gas Math'!$E$10))</f>
        <v>1.1178239665245608</v>
      </c>
      <c r="X3394">
        <f t="shared" si="791"/>
        <v>-4.3069346978357075</v>
      </c>
      <c r="Y3394">
        <f t="shared" si="792"/>
        <v>97098.592315563597</v>
      </c>
      <c r="Z3394">
        <f t="shared" si="793"/>
        <v>97094.285380865767</v>
      </c>
    </row>
    <row r="3395" spans="5:26" x14ac:dyDescent="0.2">
      <c r="E3395">
        <f t="shared" si="795"/>
        <v>0.42374999999996721</v>
      </c>
      <c r="F3395">
        <f t="shared" si="796"/>
        <v>101312.21780272691</v>
      </c>
      <c r="H3395">
        <f t="shared" si="794"/>
        <v>0.42374999999996721</v>
      </c>
      <c r="I3395">
        <f t="shared" si="782"/>
        <v>179.99999999842476</v>
      </c>
      <c r="J3395">
        <f t="shared" si="783"/>
        <v>6.3399999999999998E-2</v>
      </c>
      <c r="K3395">
        <f t="shared" si="784"/>
        <v>7.2978107756341418E-10</v>
      </c>
      <c r="L3395">
        <f t="shared" si="785"/>
        <v>4.8916234441769013E-4</v>
      </c>
      <c r="M3395">
        <f>J3395/SQRT('Exhaust Gas Math'!$E$14*$B$21*$B$23)</f>
        <v>1.0763154330738279E-3</v>
      </c>
      <c r="N3395">
        <f t="shared" si="786"/>
        <v>5.1362995242723912E-2</v>
      </c>
      <c r="O3395">
        <f t="shared" si="787"/>
        <v>3.6407212922530077E-4</v>
      </c>
      <c r="P3395">
        <f t="shared" si="788"/>
        <v>1</v>
      </c>
      <c r="Q3395">
        <f>($B$16/2)*(COS((ACOS((2*'Intake Valve Fxn Scratch'!$B$1)/$B$16-1)/($B$17/2))*(I3395-($B$17/2)))+1)*P3395</f>
        <v>5.6721466214977433E-3</v>
      </c>
      <c r="R3395">
        <f t="shared" si="789"/>
        <v>0.74633508177601882</v>
      </c>
      <c r="S3395">
        <f t="shared" si="790"/>
        <v>4.5623390364235296E-4</v>
      </c>
      <c r="T3395">
        <f>S3395*'Exhaust Gas Math'!$C$14</f>
        <v>5.405082922471182E-4</v>
      </c>
      <c r="U3395">
        <f>(T3395/'Exhaust Gas Math'!$B$14)+('Exhaust Gas Math'!$D$10)</f>
        <v>1.9098111060317301E-2</v>
      </c>
      <c r="V3395">
        <f>('Exhaust Gas Math'!$E$10*(2.53982214E-12*V3394^4 - 0.0000000071629564556*V3394^3 + 7.56281407226508E-06*V3394^2 - 0.00322508455050905*V3394 + 1.62997098133725)*$B$24+T3395*'Exhaust Gas Math'!$D$14*$B$23)/('Exhaust Gas Math'!$E$10*(2.53982214E-12*V3394^4 - 0.0000000071629564556*V3394^3 + 7.56281407226508E-06*V3394^2 - 0.00322508455050905*V3394 + 1.62997098133725)+T3395*'Exhaust Gas Math'!$D$14)</f>
        <v>312.09757045117789</v>
      </c>
      <c r="W3395">
        <f>(353.3116967483*V3395^-1.0020802909)*('Exhaust Gas Math'!$E$10/(T3395+'Exhaust Gas Math'!$E$10))+(357.4500179626*V3395^-1.0038444015 )*(T3395/(T3395+'Exhaust Gas Math'!$E$10))</f>
        <v>1.1202781392716388</v>
      </c>
      <c r="X3395">
        <f t="shared" si="791"/>
        <v>-2.9831910162020261E-19</v>
      </c>
      <c r="Y3395">
        <f t="shared" si="792"/>
        <v>101312.21780272691</v>
      </c>
      <c r="Z3395">
        <f t="shared" si="793"/>
        <v>101312.21780272691</v>
      </c>
    </row>
    <row r="3396" spans="5:26" x14ac:dyDescent="0.2">
      <c r="E3396">
        <f t="shared" si="795"/>
        <v>0.42387499999996719</v>
      </c>
      <c r="F3396">
        <f t="shared" si="796"/>
        <v>101325</v>
      </c>
      <c r="H3396">
        <f t="shared" si="794"/>
        <v>0.42387499999996719</v>
      </c>
      <c r="I3396">
        <f t="shared" si="782"/>
        <v>185.99999999842476</v>
      </c>
      <c r="J3396">
        <f t="shared" si="783"/>
        <v>6.3226344083265273E-2</v>
      </c>
      <c r="K3396">
        <f t="shared" si="784"/>
        <v>-2.7759550706554861</v>
      </c>
      <c r="L3396">
        <f t="shared" si="785"/>
        <v>4.8793143334913949E-4</v>
      </c>
      <c r="M3396">
        <f>J3396/SQRT('Exhaust Gas Math'!$E$14*$B$21*$B$23)</f>
        <v>1.0733673487958125E-3</v>
      </c>
      <c r="N3396">
        <f t="shared" si="786"/>
        <v>5.3910285389507033E-2</v>
      </c>
      <c r="O3396">
        <f t="shared" si="787"/>
        <v>3.8212787817668882E-4</v>
      </c>
      <c r="P3396">
        <f t="shared" si="788"/>
        <v>1</v>
      </c>
      <c r="Q3396">
        <f>($B$16/2)*(COS((ACOS((2*'Intake Valve Fxn Scratch'!$B$1)/$B$16-1)/($B$17/2))*(I3396-($B$17/2)))+1)*P3396</f>
        <v>5.279771044613725E-3</v>
      </c>
      <c r="R3396">
        <f t="shared" si="789"/>
        <v>0.6947067163965428</v>
      </c>
      <c r="S3396">
        <f t="shared" si="790"/>
        <v>4.7555959717745871E-4</v>
      </c>
      <c r="T3396">
        <f>S3396*'Exhaust Gas Math'!$C$14</f>
        <v>5.6340377968406164E-4</v>
      </c>
      <c r="U3396">
        <f>(T3396/'Exhaust Gas Math'!$B$14)+('Exhaust Gas Math'!$D$10)</f>
        <v>1.9888428196559737E-2</v>
      </c>
      <c r="V3396">
        <f>('Exhaust Gas Math'!$E$10*(2.53982214E-12*V3395^4 - 0.0000000071629564556*V3395^3 + 7.56281407226508E-06*V3395^2 - 0.00322508455050905*V3395 + 1.62997098133725)*$B$24+T3396*'Exhaust Gas Math'!$D$14*$B$23)/('Exhaust Gas Math'!$E$10*(2.53982214E-12*V3395^4 - 0.0000000071629564556*V3395^3 + 7.56281407226508E-06*V3395^2 - 0.00322508455050905*V3395 + 1.62997098133725)+T3396*'Exhaust Gas Math'!$D$14)</f>
        <v>311.53657905163567</v>
      </c>
      <c r="W3396">
        <f>(353.3116967483*V3396^-1.0020802909)*('Exhaust Gas Math'!$E$10/(T3396+'Exhaust Gas Math'!$E$10))+(357.4500179626*V3396^-1.0038444015 )*(T3396/(T3396+'Exhaust Gas Math'!$E$10))</f>
        <v>1.1223041981646802</v>
      </c>
      <c r="X3396">
        <f t="shared" si="791"/>
        <v>4.3241968613186135</v>
      </c>
      <c r="Y3396">
        <f t="shared" si="792"/>
        <v>105580.75159161922</v>
      </c>
      <c r="Z3396">
        <f t="shared" si="793"/>
        <v>101325</v>
      </c>
    </row>
    <row r="3397" spans="5:26" x14ac:dyDescent="0.2">
      <c r="E3397">
        <f t="shared" si="795"/>
        <v>0.42399999999996718</v>
      </c>
      <c r="F3397">
        <f t="shared" si="796"/>
        <v>101325</v>
      </c>
      <c r="H3397">
        <f t="shared" si="794"/>
        <v>0.42399999999996718</v>
      </c>
      <c r="I3397">
        <f t="shared" ref="I3397:I3460" si="797">($B$11*360*H3397)-(720*FLOOR(H3397/(2/$B$11),1))</f>
        <v>191.99999999842476</v>
      </c>
      <c r="J3397">
        <f t="shared" ref="J3397:J3460" si="798">-(($B$4/1000)/2)*COS($B$12*H3397)+(($B$4/1000)/2)</f>
        <v>6.2707278943442551E-2</v>
      </c>
      <c r="K3397">
        <f t="shared" ref="K3397:K3460" si="799">($B$4/1000/2)*$B$12*SIN($B$12*H3397)</f>
        <v>-5.5214961973806984</v>
      </c>
      <c r="L3397">
        <f t="shared" ref="L3397:L3460" si="800">$B$8+P3397*(J3397*$B$6)</f>
        <v>4.8425218626144833E-4</v>
      </c>
      <c r="M3397">
        <f>J3397/SQRT('Exhaust Gas Math'!$E$14*$B$21*$B$23)</f>
        <v>1.0645553957869512E-3</v>
      </c>
      <c r="N3397">
        <f t="shared" ref="N3397:N3460" si="801">-(($B$4/1000)/2)*COS($B$12*(H3397-M3397))+(($B$4/1000)/2)</f>
        <v>5.6301139017468929E-2</v>
      </c>
      <c r="O3397">
        <f t="shared" ref="O3397:O3460" si="802">N3397*$B$6*P3397</f>
        <v>3.9907477091307824E-4</v>
      </c>
      <c r="P3397">
        <f t="shared" ref="P3397:P3460" si="803">IF(I3397&lt;=$B$17,1,0)</f>
        <v>1</v>
      </c>
      <c r="Q3397">
        <f>($B$16/2)*(COS((ACOS((2*'Intake Valve Fxn Scratch'!$B$1)/$B$16-1)/($B$17/2))*(I3397-($B$17/2)))+1)*P3397</f>
        <v>4.8677924022175398E-3</v>
      </c>
      <c r="R3397">
        <f t="shared" ref="R3397:R3460" si="804">Q3397/$B$16</f>
        <v>0.64049900029178153</v>
      </c>
      <c r="S3397">
        <f t="shared" ref="S3397:S3460" si="805">P3397*($B$13*R3397*(O3397-O3396)*$B$19+S3396)</f>
        <v>4.9228307581855753E-4</v>
      </c>
      <c r="T3397">
        <f>S3397*'Exhaust Gas Math'!$C$14</f>
        <v>5.8321637758300567E-4</v>
      </c>
      <c r="U3397">
        <f>(T3397/'Exhaust Gas Math'!$B$14)+('Exhaust Gas Math'!$D$10)</f>
        <v>2.057232871084845E-2</v>
      </c>
      <c r="V3397">
        <f>('Exhaust Gas Math'!$E$10*(2.53982214E-12*V3396^4 - 0.0000000071629564556*V3396^3 + 7.56281407226508E-06*V3396^2 - 0.00322508455050905*V3396 + 1.62997098133725)*$B$24+T3397*'Exhaust Gas Math'!$D$14*$B$23)/('Exhaust Gas Math'!$E$10*(2.53982214E-12*V3396^4 - 0.0000000071629564556*V3396^3 + 7.56281407226508E-06*V3396^2 - 0.00322508455050905*V3396 + 1.62997098133725)+T3397*'Exhaust Gas Math'!$D$14)</f>
        <v>311.08602182972476</v>
      </c>
      <c r="W3397">
        <f>(353.3116967483*V3397^-1.0020802909)*('Exhaust Gas Math'!$E$10/(T3397+'Exhaust Gas Math'!$E$10))+(357.4500179626*V3397^-1.0038444015 )*(T3397/(T3397+'Exhaust Gas Math'!$E$10))</f>
        <v>1.1239367206303461</v>
      </c>
      <c r="X3397">
        <f t="shared" ref="X3397:X3460" si="806">P3397*SIGN(K3397)*-0.5*W3397*K3397^2</f>
        <v>17.132684588273207</v>
      </c>
      <c r="Y3397">
        <f t="shared" ref="Y3397:Y3460" si="807">(U3397*$B$21*V3397)/L3397</f>
        <v>109881.96062427203</v>
      </c>
      <c r="Z3397">
        <f t="shared" ref="Z3397:Z3460" si="808">IF((X3397+Y3397)&lt;$B$22,(X3397+Y3397),$B$22)</f>
        <v>101325</v>
      </c>
    </row>
    <row r="3398" spans="5:26" x14ac:dyDescent="0.2">
      <c r="E3398">
        <f t="shared" si="795"/>
        <v>0.42412499999996717</v>
      </c>
      <c r="F3398">
        <f t="shared" si="796"/>
        <v>101325</v>
      </c>
      <c r="H3398">
        <f t="shared" si="794"/>
        <v>0.42412499999996717</v>
      </c>
      <c r="I3398">
        <f t="shared" si="797"/>
        <v>197.99999999842476</v>
      </c>
      <c r="J3398">
        <f t="shared" si="798"/>
        <v>6.1848491566825675E-2</v>
      </c>
      <c r="K3398">
        <f t="shared" si="799"/>
        <v>-8.2065426563185948</v>
      </c>
      <c r="L3398">
        <f t="shared" si="800"/>
        <v>4.7816491375564547E-4</v>
      </c>
      <c r="M3398">
        <f>J3398/SQRT('Exhaust Gas Math'!$E$14*$B$21*$B$23)</f>
        <v>1.0499761196484381E-3</v>
      </c>
      <c r="N3398">
        <f t="shared" si="801"/>
        <v>5.8465535047954514E-2</v>
      </c>
      <c r="O3398">
        <f t="shared" si="802"/>
        <v>4.1441648273463137E-4</v>
      </c>
      <c r="P3398">
        <f t="shared" si="803"/>
        <v>1</v>
      </c>
      <c r="Q3398">
        <f>($B$16/2)*(COS((ACOS((2*'Intake Valve Fxn Scratch'!$B$1)/$B$16-1)/($B$17/2))*(I3398-($B$17/2)))+1)*P3398</f>
        <v>4.4416683253027788E-3</v>
      </c>
      <c r="R3398">
        <f t="shared" si="804"/>
        <v>0.58443004280299726</v>
      </c>
      <c r="S3398">
        <f t="shared" si="805"/>
        <v>5.0609723437839641E-4</v>
      </c>
      <c r="T3398">
        <f>S3398*'Exhaust Gas Math'!$C$14</f>
        <v>5.9958225305258191E-4</v>
      </c>
      <c r="U3398">
        <f>(T3398/'Exhaust Gas Math'!$B$14)+('Exhaust Gas Math'!$D$10)</f>
        <v>2.1137253649390952E-2</v>
      </c>
      <c r="V3398">
        <f>('Exhaust Gas Math'!$E$10*(2.53982214E-12*V3397^4 - 0.0000000071629564556*V3397^3 + 7.56281407226508E-06*V3397^2 - 0.00322508455050905*V3397 + 1.62997098133725)*$B$24+T3398*'Exhaust Gas Math'!$D$14*$B$23)/('Exhaust Gas Math'!$E$10*(2.53982214E-12*V3397^4 - 0.0000000071629564556*V3397^3 + 7.56281407226508E-06*V3397^2 - 0.00322508455050905*V3397 + 1.62997098133725)+T3398*'Exhaust Gas Math'!$D$14)</f>
        <v>310.7359195782044</v>
      </c>
      <c r="W3398">
        <f>(353.3116967483*V3398^-1.0020802909)*('Exhaust Gas Math'!$E$10/(T3398+'Exhaust Gas Math'!$E$10))+(357.4500179626*V3398^-1.0038444015 )*(T3398/(T3398+'Exhaust Gas Math'!$E$10))</f>
        <v>1.125208537130546</v>
      </c>
      <c r="X3398">
        <f t="shared" si="806"/>
        <v>37.889902293875735</v>
      </c>
      <c r="Y3398">
        <f t="shared" si="807"/>
        <v>114207.95354141211</v>
      </c>
      <c r="Z3398">
        <f t="shared" si="808"/>
        <v>101325</v>
      </c>
    </row>
    <row r="3399" spans="5:26" x14ac:dyDescent="0.2">
      <c r="E3399">
        <f t="shared" si="795"/>
        <v>0.42424999999996715</v>
      </c>
      <c r="F3399">
        <f t="shared" si="796"/>
        <v>101325</v>
      </c>
      <c r="H3399">
        <f t="shared" ref="H3399:H3462" si="809">H3398+$B$2</f>
        <v>0.42424999999996715</v>
      </c>
      <c r="I3399">
        <f t="shared" si="797"/>
        <v>203.99999999842476</v>
      </c>
      <c r="J3399">
        <f t="shared" si="798"/>
        <v>6.0659391007624727E-2</v>
      </c>
      <c r="K3399">
        <f t="shared" si="799"/>
        <v>-10.801676516585857</v>
      </c>
      <c r="L3399">
        <f t="shared" si="800"/>
        <v>4.6973630926314136E-4</v>
      </c>
      <c r="M3399">
        <f>J3399/SQRT('Exhaust Gas Math'!$E$14*$B$21*$B$23)</f>
        <v>1.0297892539805405E-3</v>
      </c>
      <c r="N3399">
        <f t="shared" si="801"/>
        <v>6.03286328718598E-2</v>
      </c>
      <c r="O3399">
        <f t="shared" si="802"/>
        <v>4.2762252705698443E-4</v>
      </c>
      <c r="P3399">
        <f t="shared" si="803"/>
        <v>1</v>
      </c>
      <c r="Q3399">
        <f>($B$16/2)*(COS((ACOS((2*'Intake Valve Fxn Scratch'!$B$1)/$B$16-1)/($B$17/2))*(I3399-($B$17/2)))+1)*P3399</f>
        <v>4.0070438345815879E-3</v>
      </c>
      <c r="R3399">
        <f t="shared" si="804"/>
        <v>0.52724260981336679</v>
      </c>
      <c r="S3399">
        <f t="shared" si="805"/>
        <v>5.168248038227237E-4</v>
      </c>
      <c r="T3399">
        <f>S3399*'Exhaust Gas Math'!$C$14</f>
        <v>6.1229139236472973E-4</v>
      </c>
      <c r="U3399">
        <f>(T3399/'Exhaust Gas Math'!$B$14)+('Exhaust Gas Math'!$D$10)</f>
        <v>2.1575953660165816E-2</v>
      </c>
      <c r="V3399">
        <f>('Exhaust Gas Math'!$E$10*(2.53982214E-12*V3398^4 - 0.0000000071629564556*V3398^3 + 7.56281407226508E-06*V3398^2 - 0.00322508455050905*V3398 + 1.62997098133725)*$B$24+T3399*'Exhaust Gas Math'!$D$14*$B$23)/('Exhaust Gas Math'!$E$10*(2.53982214E-12*V3398^4 - 0.0000000071629564556*V3398^3 + 7.56281407226508E-06*V3398^2 - 0.00322508455050905*V3398 + 1.62997098133725)+T3399*'Exhaust Gas Math'!$D$14)</f>
        <v>310.47676082363301</v>
      </c>
      <c r="W3399">
        <f>(353.3116967483*V3399^-1.0020802909)*('Exhaust Gas Math'!$E$10/(T3399+'Exhaust Gas Math'!$E$10))+(357.4500179626*V3399^-1.0038444015 )*(T3399/(T3399+'Exhaust Gas Math'!$E$10))</f>
        <v>1.1261518352106732</v>
      </c>
      <c r="X3399">
        <f t="shared" si="806"/>
        <v>65.697567144211547</v>
      </c>
      <c r="Y3399">
        <f t="shared" si="807"/>
        <v>118571.14293594702</v>
      </c>
      <c r="Z3399">
        <f t="shared" si="808"/>
        <v>101325</v>
      </c>
    </row>
    <row r="3400" spans="5:26" x14ac:dyDescent="0.2">
      <c r="E3400">
        <f t="shared" si="795"/>
        <v>0.42437499999996714</v>
      </c>
      <c r="F3400">
        <f t="shared" si="796"/>
        <v>101325</v>
      </c>
      <c r="H3400">
        <f t="shared" si="809"/>
        <v>0.42437499999996714</v>
      </c>
      <c r="I3400">
        <f t="shared" si="797"/>
        <v>209.99999999842112</v>
      </c>
      <c r="J3400">
        <f t="shared" si="798"/>
        <v>5.9153005300402892E-2</v>
      </c>
      <c r="K3400">
        <f t="shared" si="799"/>
        <v>-13.278464948539936</v>
      </c>
      <c r="L3400">
        <f t="shared" si="800"/>
        <v>4.5905871833856412E-4</v>
      </c>
      <c r="M3400">
        <f>J3400/SQRT('Exhaust Gas Math'!$E$14*$B$21*$B$23)</f>
        <v>1.0042159703079114E-3</v>
      </c>
      <c r="N3400">
        <f t="shared" si="801"/>
        <v>6.1813705050600923E-2</v>
      </c>
      <c r="O3400">
        <f t="shared" si="802"/>
        <v>4.3814904303629017E-4</v>
      </c>
      <c r="P3400">
        <f t="shared" si="803"/>
        <v>1</v>
      </c>
      <c r="Q3400">
        <f>($B$16/2)*(COS((ACOS((2*'Intake Valve Fxn Scratch'!$B$1)/$B$16-1)/($B$17/2))*(I3400-($B$17/2)))+1)*P3400</f>
        <v>3.5696765588413377E-3</v>
      </c>
      <c r="R3400">
        <f t="shared" si="804"/>
        <v>0.46969428405807073</v>
      </c>
      <c r="S3400">
        <f t="shared" si="805"/>
        <v>5.2444240115624436E-4</v>
      </c>
      <c r="T3400">
        <f>S3400*'Exhaust Gas Math'!$C$14</f>
        <v>6.2131609327559223E-4</v>
      </c>
      <c r="U3400">
        <f>(T3400/'Exhaust Gas Math'!$B$14)+('Exhaust Gas Math'!$D$10)</f>
        <v>2.1887472504172115E-2</v>
      </c>
      <c r="V3400">
        <f>('Exhaust Gas Math'!$E$10*(2.53982214E-12*V3399^4 - 0.0000000071629564556*V3399^3 + 7.56281407226508E-06*V3399^2 - 0.00322508455050905*V3399 + 1.62997098133725)*$B$24+T3400*'Exhaust Gas Math'!$D$14*$B$23)/('Exhaust Gas Math'!$E$10*(2.53982214E-12*V3399^4 - 0.0000000071629564556*V3399^3 + 7.56281407226508E-06*V3399^2 - 0.00322508455050905*V3399 + 1.62997098133725)+T3400*'Exhaust Gas Math'!$D$14)</f>
        <v>310.29910852879453</v>
      </c>
      <c r="W3400">
        <f>(353.3116967483*V3400^-1.0020802909)*('Exhaust Gas Math'!$E$10/(T3400+'Exhaust Gas Math'!$E$10))+(357.4500179626*V3400^-1.0038444015 )*(T3400/(T3400+'Exhaust Gas Math'!$E$10))</f>
        <v>1.1267993748782292</v>
      </c>
      <c r="X3400">
        <f t="shared" si="806"/>
        <v>99.33729841490775</v>
      </c>
      <c r="Y3400">
        <f t="shared" si="807"/>
        <v>123010.43079138713</v>
      </c>
      <c r="Z3400">
        <f t="shared" si="808"/>
        <v>101325</v>
      </c>
    </row>
    <row r="3401" spans="5:26" x14ac:dyDescent="0.2">
      <c r="E3401">
        <f t="shared" si="795"/>
        <v>0.42449999999996713</v>
      </c>
      <c r="F3401">
        <f t="shared" si="796"/>
        <v>101325</v>
      </c>
      <c r="H3401">
        <f t="shared" si="809"/>
        <v>0.42449999999996713</v>
      </c>
      <c r="I3401">
        <f t="shared" si="797"/>
        <v>215.99999999842112</v>
      </c>
      <c r="J3401">
        <f t="shared" si="798"/>
        <v>5.7345838722198325E-2</v>
      </c>
      <c r="K3401">
        <f t="shared" si="799"/>
        <v>-15.609771739821719</v>
      </c>
      <c r="L3401">
        <f t="shared" si="800"/>
        <v>4.4624912690250122E-4</v>
      </c>
      <c r="M3401">
        <f>J3401/SQRT('Exhaust Gas Math'!$E$14*$B$21*$B$23)</f>
        <v>9.7353645487799345E-4</v>
      </c>
      <c r="N3401">
        <f t="shared" si="801"/>
        <v>6.2845765439902335E-2</v>
      </c>
      <c r="O3401">
        <f t="shared" si="802"/>
        <v>4.4546451250310025E-4</v>
      </c>
      <c r="P3401">
        <f t="shared" si="803"/>
        <v>1</v>
      </c>
      <c r="Q3401">
        <f>($B$16/2)*(COS((ACOS((2*'Intake Valve Fxn Scratch'!$B$1)/$B$16-1)/($B$17/2))*(I3401-($B$17/2)))+1)*P3401</f>
        <v>3.1353604615398491E-3</v>
      </c>
      <c r="R3401">
        <f t="shared" si="804"/>
        <v>0.41254742914998016</v>
      </c>
      <c r="S3401">
        <f t="shared" si="805"/>
        <v>5.2909220005252326E-4</v>
      </c>
      <c r="T3401">
        <f>S3401*'Exhaust Gas Math'!$C$14</f>
        <v>6.2682479142506253E-4</v>
      </c>
      <c r="U3401">
        <f>(T3401/'Exhaust Gas Math'!$B$14)+('Exhaust Gas Math'!$D$10)</f>
        <v>2.207762432155114E-2</v>
      </c>
      <c r="V3401">
        <f>('Exhaust Gas Math'!$E$10*(2.53982214E-12*V3400^4 - 0.0000000071629564556*V3400^3 + 7.56281407226508E-06*V3400^2 - 0.00322508455050905*V3400 + 1.62997098133725)*$B$24+T3401*'Exhaust Gas Math'!$D$14*$B$23)/('Exhaust Gas Math'!$E$10*(2.53982214E-12*V3400^4 - 0.0000000071629564556*V3400^3 + 7.56281407226508E-06*V3400^2 - 0.00322508455050905*V3400 + 1.62997098133725)+T3401*'Exhaust Gas Math'!$D$14)</f>
        <v>310.19320645602312</v>
      </c>
      <c r="W3401">
        <f>(353.3116967483*V3401^-1.0020802909)*('Exhaust Gas Math'!$E$10/(T3401+'Exhaust Gas Math'!$E$10))+(357.4500179626*V3401^-1.0038444015 )*(T3401/(T3401+'Exhaust Gas Math'!$E$10))</f>
        <v>1.1271857400269494</v>
      </c>
      <c r="X3401">
        <f t="shared" si="806"/>
        <v>137.32784188841853</v>
      </c>
      <c r="Y3401">
        <f t="shared" si="807"/>
        <v>127597.23973397924</v>
      </c>
      <c r="Z3401">
        <f t="shared" si="808"/>
        <v>101325</v>
      </c>
    </row>
    <row r="3402" spans="5:26" x14ac:dyDescent="0.2">
      <c r="E3402">
        <f t="shared" si="795"/>
        <v>0.42462499999996711</v>
      </c>
      <c r="F3402">
        <f t="shared" si="796"/>
        <v>101325</v>
      </c>
      <c r="H3402">
        <f t="shared" si="809"/>
        <v>0.42462499999996711</v>
      </c>
      <c r="I3402">
        <f t="shared" si="797"/>
        <v>221.99999999842112</v>
      </c>
      <c r="J3402">
        <f t="shared" si="798"/>
        <v>5.5257690968217699E-2</v>
      </c>
      <c r="K3402">
        <f t="shared" si="799"/>
        <v>-17.770054605366106</v>
      </c>
      <c r="L3402">
        <f t="shared" si="800"/>
        <v>4.314478795193192E-4</v>
      </c>
      <c r="M3402">
        <f>J3402/SQRT('Exhaust Gas Math'!$E$14*$B$21*$B$23)</f>
        <v>9.3808683888197135E-4</v>
      </c>
      <c r="N3402">
        <f t="shared" si="801"/>
        <v>6.3355736789039441E-2</v>
      </c>
      <c r="O3402">
        <f t="shared" si="802"/>
        <v>4.490793008161036E-4</v>
      </c>
      <c r="P3402">
        <f t="shared" si="803"/>
        <v>1</v>
      </c>
      <c r="Q3402">
        <f>($B$16/2)*(COS((ACOS((2*'Intake Valve Fxn Scratch'!$B$1)/$B$16-1)/($B$17/2))*(I3402-($B$17/2)))+1)*P3402</f>
        <v>2.7098490860646444E-3</v>
      </c>
      <c r="R3402">
        <f t="shared" si="804"/>
        <v>0.35655909027166371</v>
      </c>
      <c r="S3402">
        <f t="shared" si="805"/>
        <v>5.3107798614825293E-4</v>
      </c>
      <c r="T3402">
        <f>S3402*'Exhaust Gas Math'!$C$14</f>
        <v>6.2917738697484938E-4</v>
      </c>
      <c r="U3402">
        <f>(T3402/'Exhaust Gas Math'!$B$14)+('Exhaust Gas Math'!$D$10)</f>
        <v>2.2158832314294902E-2</v>
      </c>
      <c r="V3402">
        <f>('Exhaust Gas Math'!$E$10*(2.53982214E-12*V3401^4 - 0.0000000071629564556*V3401^3 + 7.56281407226508E-06*V3401^2 - 0.00322508455050905*V3401 + 1.62997098133725)*$B$24+T3402*'Exhaust Gas Math'!$D$14*$B$23)/('Exhaust Gas Math'!$E$10*(2.53982214E-12*V3401^4 - 0.0000000071629564556*V3401^3 + 7.56281407226508E-06*V3401^2 - 0.00322508455050905*V3401 + 1.62997098133725)+T3402*'Exhaust Gas Math'!$D$14)</f>
        <v>310.14862761277976</v>
      </c>
      <c r="W3402">
        <f>(353.3116967483*V3402^-1.0020802909)*('Exhaust Gas Math'!$E$10/(T3402+'Exhaust Gas Math'!$E$10))+(357.4500179626*V3402^-1.0038444015 )*(T3402/(T3402+'Exhaust Gas Math'!$E$10))</f>
        <v>1.1273484574003818</v>
      </c>
      <c r="X3402">
        <f t="shared" si="806"/>
        <v>177.99413976192434</v>
      </c>
      <c r="Y3402">
        <f t="shared" si="807"/>
        <v>132440.99467457211</v>
      </c>
      <c r="Z3402">
        <f t="shared" si="808"/>
        <v>101325</v>
      </c>
    </row>
    <row r="3403" spans="5:26" x14ac:dyDescent="0.2">
      <c r="E3403">
        <f t="shared" si="795"/>
        <v>0.4247499999999671</v>
      </c>
      <c r="F3403">
        <f t="shared" si="796"/>
        <v>101325</v>
      </c>
      <c r="H3403">
        <f t="shared" si="809"/>
        <v>0.4247499999999671</v>
      </c>
      <c r="I3403">
        <f t="shared" si="797"/>
        <v>227.99999999842112</v>
      </c>
      <c r="J3403">
        <f t="shared" si="798"/>
        <v>5.2911440222224396E-2</v>
      </c>
      <c r="K3403">
        <f t="shared" si="799"/>
        <v>-19.735645034032277</v>
      </c>
      <c r="L3403">
        <f t="shared" si="800"/>
        <v>4.1481714175269264E-4</v>
      </c>
      <c r="M3403">
        <f>J3403/SQRT('Exhaust Gas Math'!$E$14*$B$21*$B$23)</f>
        <v>8.982555157309686E-4</v>
      </c>
      <c r="N3403">
        <f t="shared" si="801"/>
        <v>6.328491326575067E-2</v>
      </c>
      <c r="O3403">
        <f t="shared" si="802"/>
        <v>4.4857728821342868E-4</v>
      </c>
      <c r="P3403">
        <f t="shared" si="803"/>
        <v>1</v>
      </c>
      <c r="Q3403">
        <f>($B$16/2)*(COS((ACOS((2*'Intake Valve Fxn Scratch'!$B$1)/$B$16-1)/($B$17/2))*(I3403-($B$17/2)))+1)*P3403</f>
        <v>2.2987793364489324E-3</v>
      </c>
      <c r="R3403">
        <f t="shared" si="804"/>
        <v>0.30247096532222795</v>
      </c>
      <c r="S3403">
        <f t="shared" si="805"/>
        <v>5.3084403973280227E-4</v>
      </c>
      <c r="T3403">
        <f>S3403*'Exhaust Gas Math'!$C$14</f>
        <v>6.2890022656111638E-4</v>
      </c>
      <c r="U3403">
        <f>(T3403/'Exhaust Gas Math'!$B$14)+('Exhaust Gas Math'!$D$10)</f>
        <v>2.214926516159442E-2</v>
      </c>
      <c r="V3403">
        <f>('Exhaust Gas Math'!$E$10*(2.53982214E-12*V3402^4 - 0.0000000071629564556*V3402^3 + 7.56281407226508E-06*V3402^2 - 0.00322508455050905*V3402 + 1.62997098133725)*$B$24+T3403*'Exhaust Gas Math'!$D$14*$B$23)/('Exhaust Gas Math'!$E$10*(2.53982214E-12*V3402^4 - 0.0000000071629564556*V3402^3 + 7.56281407226508E-06*V3402^2 - 0.00322508455050905*V3402 + 1.62997098133725)+T3403*'Exhaust Gas Math'!$D$14)</f>
        <v>310.1540366018325</v>
      </c>
      <c r="W3403">
        <f>(353.3116967483*V3403^-1.0020802909)*('Exhaust Gas Math'!$E$10/(T3403+'Exhaust Gas Math'!$E$10))+(357.4500179626*V3403^-1.0038444015 )*(T3403/(T3403+'Exhaust Gas Math'!$E$10))</f>
        <v>1.1273287118595849</v>
      </c>
      <c r="X3403">
        <f t="shared" si="806"/>
        <v>219.54483437184689</v>
      </c>
      <c r="Y3403">
        <f t="shared" si="807"/>
        <v>137693.7105243213</v>
      </c>
      <c r="Z3403">
        <f t="shared" si="808"/>
        <v>101325</v>
      </c>
    </row>
    <row r="3404" spans="5:26" x14ac:dyDescent="0.2">
      <c r="E3404">
        <f t="shared" si="795"/>
        <v>0.42487499999996708</v>
      </c>
      <c r="F3404">
        <f t="shared" si="796"/>
        <v>101325</v>
      </c>
      <c r="H3404">
        <f t="shared" si="809"/>
        <v>0.42487499999996708</v>
      </c>
      <c r="I3404">
        <f t="shared" si="797"/>
        <v>233.99999999842112</v>
      </c>
      <c r="J3404">
        <f t="shared" si="798"/>
        <v>5.0332792498378555E-2</v>
      </c>
      <c r="K3404">
        <f t="shared" si="799"/>
        <v>-21.485007605755406</v>
      </c>
      <c r="L3404">
        <f t="shared" si="800"/>
        <v>3.9653912344581586E-4</v>
      </c>
      <c r="M3404">
        <f>J3404/SQRT('Exhaust Gas Math'!$E$14*$B$21*$B$23)</f>
        <v>8.5447888573671031E-4</v>
      </c>
      <c r="N3404">
        <f t="shared" si="801"/>
        <v>6.2589395196923331E-2</v>
      </c>
      <c r="O3404">
        <f t="shared" si="802"/>
        <v>4.4364730422328142E-4</v>
      </c>
      <c r="P3404">
        <f t="shared" si="803"/>
        <v>1</v>
      </c>
      <c r="Q3404">
        <f>($B$16/2)*(COS((ACOS((2*'Intake Valve Fxn Scratch'!$B$1)/$B$16-1)/($B$17/2))*(I3404-($B$17/2)))+1)*P3404</f>
        <v>1.9075968032529027E-3</v>
      </c>
      <c r="R3404">
        <f t="shared" si="804"/>
        <v>0.25099957937538192</v>
      </c>
      <c r="S3404">
        <f t="shared" si="805"/>
        <v>5.2893754071616905E-4</v>
      </c>
      <c r="T3404">
        <f>S3404*'Exhaust Gas Math'!$C$14</f>
        <v>6.2664156380189487E-4</v>
      </c>
      <c r="U3404">
        <f>(T3404/'Exhaust Gas Math'!$B$14)+('Exhaust Gas Math'!$D$10)</f>
        <v>2.2071299584817704E-2</v>
      </c>
      <c r="V3404">
        <f>('Exhaust Gas Math'!$E$10*(2.53982214E-12*V3403^4 - 0.0000000071629564556*V3403^3 + 7.56281407226508E-06*V3403^2 - 0.00322508455050905*V3403 + 1.62997098133725)*$B$24+T3404*'Exhaust Gas Math'!$D$14*$B$23)/('Exhaust Gas Math'!$E$10*(2.53982214E-12*V3403^4 - 0.0000000071629564556*V3403^3 + 7.56281407226508E-06*V3403^2 - 0.00322508455050905*V3403 + 1.62997098133725)+T3404*'Exhaust Gas Math'!$D$14)</f>
        <v>310.19716169887624</v>
      </c>
      <c r="W3404">
        <f>(353.3116967483*V3404^-1.0020802909)*('Exhaust Gas Math'!$E$10/(T3404+'Exhaust Gas Math'!$E$10))+(357.4500179626*V3404^-1.0038444015 )*(T3404/(T3404+'Exhaust Gas Math'!$E$10))</f>
        <v>1.1271713061267612</v>
      </c>
      <c r="X3404">
        <f t="shared" si="806"/>
        <v>260.1542663798005</v>
      </c>
      <c r="Y3404">
        <f t="shared" si="807"/>
        <v>143553.47866690691</v>
      </c>
      <c r="Z3404">
        <f t="shared" si="808"/>
        <v>101325</v>
      </c>
    </row>
    <row r="3405" spans="5:26" x14ac:dyDescent="0.2">
      <c r="E3405">
        <f t="shared" si="795"/>
        <v>0.42499999999996707</v>
      </c>
      <c r="F3405">
        <f t="shared" si="796"/>
        <v>101325</v>
      </c>
      <c r="H3405">
        <f t="shared" si="809"/>
        <v>0.42499999999996707</v>
      </c>
      <c r="I3405">
        <f t="shared" si="797"/>
        <v>239.99999999842112</v>
      </c>
      <c r="J3405">
        <f t="shared" si="798"/>
        <v>4.7550000000756584E-2</v>
      </c>
      <c r="K3405">
        <f t="shared" si="799"/>
        <v>-22.998975938123937</v>
      </c>
      <c r="L3405">
        <f t="shared" si="800"/>
        <v>3.7681408239216064E-4</v>
      </c>
      <c r="M3405">
        <f>J3405/SQRT('Exhaust Gas Math'!$E$14*$B$21*$B$23)</f>
        <v>8.0723657481821518E-4</v>
      </c>
      <c r="N3405">
        <f t="shared" si="801"/>
        <v>6.124411915276419E-2</v>
      </c>
      <c r="O3405">
        <f t="shared" si="802"/>
        <v>4.3411169378081621E-4</v>
      </c>
      <c r="P3405">
        <f t="shared" si="803"/>
        <v>1</v>
      </c>
      <c r="Q3405">
        <f>($B$16/2)*(COS((ACOS((2*'Intake Valve Fxn Scratch'!$B$1)/$B$16-1)/($B$17/2))*(I3405-($B$17/2)))+1)*P3405</f>
        <v>1.5414836238439329E-3</v>
      </c>
      <c r="R3405">
        <f t="shared" si="804"/>
        <v>0.2028267926110438</v>
      </c>
      <c r="S3405">
        <f t="shared" si="805"/>
        <v>5.2595770784553963E-4</v>
      </c>
      <c r="T3405">
        <f>S3405*'Exhaust Gas Math'!$C$14</f>
        <v>6.2311130363659967E-4</v>
      </c>
      <c r="U3405">
        <f>(T3405/'Exhaust Gas Math'!$B$14)+('Exhaust Gas Math'!$D$10)</f>
        <v>2.1949440414458878E-2</v>
      </c>
      <c r="V3405">
        <f>('Exhaust Gas Math'!$E$10*(2.53982214E-12*V3404^4 - 0.0000000071629564556*V3404^3 + 7.56281407226508E-06*V3404^2 - 0.00322508455050905*V3404 + 1.62997098133725)*$B$24+T3405*'Exhaust Gas Math'!$D$14*$B$23)/('Exhaust Gas Math'!$E$10*(2.53982214E-12*V3404^4 - 0.0000000071629564556*V3404^3 + 7.56281407226508E-06*V3404^2 - 0.00322508455050905*V3404 + 1.62997098133725)+T3405*'Exhaust Gas Math'!$D$14)</f>
        <v>310.26507546835012</v>
      </c>
      <c r="W3405">
        <f>(353.3116967483*V3405^-1.0020802909)*('Exhaust Gas Math'!$E$10/(T3405+'Exhaust Gas Math'!$E$10))+(357.4500179626*V3405^-1.0038444015 )*(T3405/(T3405+'Exhaust Gas Math'!$E$10))</f>
        <v>1.1269235109749387</v>
      </c>
      <c r="X3405">
        <f t="shared" si="806"/>
        <v>298.04472633746411</v>
      </c>
      <c r="Y3405">
        <f t="shared" si="807"/>
        <v>150266.87617821785</v>
      </c>
      <c r="Z3405">
        <f t="shared" si="808"/>
        <v>101325</v>
      </c>
    </row>
    <row r="3406" spans="5:26" x14ac:dyDescent="0.2">
      <c r="E3406">
        <f t="shared" si="795"/>
        <v>0.42512499999996706</v>
      </c>
      <c r="F3406">
        <f t="shared" si="796"/>
        <v>101325</v>
      </c>
      <c r="H3406">
        <f t="shared" si="809"/>
        <v>0.42512499999996706</v>
      </c>
      <c r="I3406">
        <f t="shared" si="797"/>
        <v>245.99999999841748</v>
      </c>
      <c r="J3406">
        <f t="shared" si="798"/>
        <v>4.4593551586302183E-2</v>
      </c>
      <c r="K3406">
        <f t="shared" si="799"/>
        <v>-24.260962677268569</v>
      </c>
      <c r="L3406">
        <f t="shared" si="800"/>
        <v>3.558581302692623E-4</v>
      </c>
      <c r="M3406">
        <f>J3406/SQRT('Exhaust Gas Math'!$E$14*$B$21*$B$23)</f>
        <v>7.5704617962004609E-4</v>
      </c>
      <c r="N3406">
        <f t="shared" si="801"/>
        <v>5.924608890296288E-2</v>
      </c>
      <c r="O3406">
        <f t="shared" si="802"/>
        <v>4.1994921895114262E-4</v>
      </c>
      <c r="P3406">
        <f t="shared" si="803"/>
        <v>1</v>
      </c>
      <c r="Q3406">
        <f>($B$16/2)*(COS((ACOS((2*'Intake Valve Fxn Scratch'!$B$1)/$B$16-1)/($B$17/2))*(I3406-($B$17/2)))+1)*P3406</f>
        <v>1.2052898327373181E-3</v>
      </c>
      <c r="R3406">
        <f t="shared" si="804"/>
        <v>0.1585907674654366</v>
      </c>
      <c r="S3406">
        <f t="shared" si="805"/>
        <v>5.2249723747707232E-4</v>
      </c>
      <c r="T3406">
        <f>S3406*'Exhaust Gas Math'!$C$14</f>
        <v>6.1901162381381672E-4</v>
      </c>
      <c r="U3406">
        <f>(T3406/'Exhaust Gas Math'!$B$14)+('Exhaust Gas Math'!$D$10)</f>
        <v>2.18079257502275E-2</v>
      </c>
      <c r="V3406">
        <f>('Exhaust Gas Math'!$E$10*(2.53982214E-12*V3405^4 - 0.0000000071629564556*V3405^3 + 7.56281407226508E-06*V3405^2 - 0.00322508455050905*V3405 + 1.62997098133725)*$B$24+T3406*'Exhaust Gas Math'!$D$14*$B$23)/('Exhaust Gas Math'!$E$10*(2.53982214E-12*V3405^4 - 0.0000000071629564556*V3405^3 + 7.56281407226508E-06*V3405^2 - 0.00322508455050905*V3405 + 1.62997098133725)+T3406*'Exhaust Gas Math'!$D$14)</f>
        <v>310.34484558849613</v>
      </c>
      <c r="W3406">
        <f>(353.3116967483*V3406^-1.0020802909)*('Exhaust Gas Math'!$E$10/(T3406+'Exhaust Gas Math'!$E$10))+(357.4500179626*V3406^-1.0038444015 )*(T3406/(T3406+'Exhaust Gas Math'!$E$10))</f>
        <v>1.1266325946186835</v>
      </c>
      <c r="X3406">
        <f t="shared" si="806"/>
        <v>331.56476734221752</v>
      </c>
      <c r="Y3406">
        <f t="shared" si="807"/>
        <v>158130.64480962232</v>
      </c>
      <c r="Z3406">
        <f t="shared" si="808"/>
        <v>101325</v>
      </c>
    </row>
    <row r="3407" spans="5:26" x14ac:dyDescent="0.2">
      <c r="E3407">
        <f t="shared" si="795"/>
        <v>0.42524999999996704</v>
      </c>
      <c r="F3407">
        <f t="shared" si="796"/>
        <v>101325</v>
      </c>
      <c r="H3407">
        <f t="shared" si="809"/>
        <v>0.42524999999996704</v>
      </c>
      <c r="I3407">
        <f t="shared" si="797"/>
        <v>251.99999999841748</v>
      </c>
      <c r="J3407">
        <f t="shared" si="798"/>
        <v>4.1495838722517525E-2</v>
      </c>
      <c r="K3407">
        <f t="shared" si="799"/>
        <v>-25.257141232388896</v>
      </c>
      <c r="L3407">
        <f t="shared" si="800"/>
        <v>3.9769296294121147E-5</v>
      </c>
      <c r="M3407">
        <f>J3407/SQRT('Exhaust Gas Math'!$E$14*$B$21*$B$23)</f>
        <v>7.0445759661495538E-4</v>
      </c>
      <c r="N3407">
        <f t="shared" si="801"/>
        <v>5.6616440725035314E-2</v>
      </c>
      <c r="O3407">
        <f t="shared" si="802"/>
        <v>0</v>
      </c>
      <c r="P3407">
        <f t="shared" si="803"/>
        <v>0</v>
      </c>
      <c r="Q3407">
        <f>($B$16/2)*(COS((ACOS((2*'Intake Valve Fxn Scratch'!$B$1)/$B$16-1)/($B$17/2))*(I3407-($B$17/2)))+1)*P3407</f>
        <v>0</v>
      </c>
      <c r="R3407">
        <f t="shared" si="804"/>
        <v>0</v>
      </c>
      <c r="S3407">
        <f t="shared" si="805"/>
        <v>0</v>
      </c>
      <c r="T3407">
        <f>S3407*'Exhaust Gas Math'!$C$14</f>
        <v>0</v>
      </c>
      <c r="U3407">
        <f>(T3407/'Exhaust Gas Math'!$B$14)+('Exhaust Gas Math'!$D$10)</f>
        <v>4.4059320573952224E-4</v>
      </c>
      <c r="V3407">
        <f>('Exhaust Gas Math'!$E$10*(2.53982214E-12*V3406^4 - 0.0000000071629564556*V3406^3 + 7.56281407226508E-06*V3406^2 - 0.00322508455050905*V3406 + 1.62997098133725)*$B$24+T3407*'Exhaust Gas Math'!$D$14*$B$23)/('Exhaust Gas Math'!$E$10*(2.53982214E-12*V3406^4 - 0.0000000071629564556*V3406^3 + 7.56281407226508E-06*V3406^2 - 0.00322508455050905*V3406 + 1.62997098133725)+T3407*'Exhaust Gas Math'!$D$14)</f>
        <v>1100</v>
      </c>
      <c r="W3407">
        <f>(353.3116967483*V3407^-1.0020802909)*('Exhaust Gas Math'!$E$10/(T3407+'Exhaust Gas Math'!$E$10))+(357.4500179626*V3407^-1.0038444015 )*(T3407/(T3407+'Exhaust Gas Math'!$E$10))</f>
        <v>0.31654710700089367</v>
      </c>
      <c r="X3407">
        <f t="shared" si="806"/>
        <v>0</v>
      </c>
      <c r="Y3407">
        <f t="shared" si="807"/>
        <v>101325</v>
      </c>
      <c r="Z3407">
        <f t="shared" si="808"/>
        <v>101325</v>
      </c>
    </row>
    <row r="3408" spans="5:26" x14ac:dyDescent="0.2">
      <c r="E3408">
        <f t="shared" si="795"/>
        <v>0.42537499999996703</v>
      </c>
      <c r="F3408">
        <f t="shared" si="796"/>
        <v>101325</v>
      </c>
      <c r="H3408">
        <f t="shared" si="809"/>
        <v>0.42537499999996703</v>
      </c>
      <c r="I3408">
        <f t="shared" si="797"/>
        <v>257.99999999841748</v>
      </c>
      <c r="J3408">
        <f t="shared" si="798"/>
        <v>3.8290800599779656E-2</v>
      </c>
      <c r="K3408">
        <f t="shared" si="799"/>
        <v>-25.976597262770184</v>
      </c>
      <c r="L3408">
        <f t="shared" si="800"/>
        <v>3.9769296294121147E-5</v>
      </c>
      <c r="M3408">
        <f>J3408/SQRT('Exhaust Gas Math'!$E$14*$B$21*$B$23)</f>
        <v>6.5004699732327175E-4</v>
      </c>
      <c r="N3408">
        <f t="shared" si="801"/>
        <v>5.3401053070869224E-2</v>
      </c>
      <c r="O3408">
        <f t="shared" si="802"/>
        <v>0</v>
      </c>
      <c r="P3408">
        <f t="shared" si="803"/>
        <v>0</v>
      </c>
      <c r="Q3408">
        <f>($B$16/2)*(COS((ACOS((2*'Intake Valve Fxn Scratch'!$B$1)/$B$16-1)/($B$17/2))*(I3408-($B$17/2)))+1)*P3408</f>
        <v>0</v>
      </c>
      <c r="R3408">
        <f t="shared" si="804"/>
        <v>0</v>
      </c>
      <c r="S3408">
        <f t="shared" si="805"/>
        <v>0</v>
      </c>
      <c r="T3408">
        <f>S3408*'Exhaust Gas Math'!$C$14</f>
        <v>0</v>
      </c>
      <c r="U3408">
        <f>(T3408/'Exhaust Gas Math'!$B$14)+('Exhaust Gas Math'!$D$10)</f>
        <v>4.4059320573952224E-4</v>
      </c>
      <c r="V3408">
        <f>('Exhaust Gas Math'!$E$10*(2.53982214E-12*V3407^4 - 0.0000000071629564556*V3407^3 + 7.56281407226508E-06*V3407^2 - 0.00322508455050905*V3407 + 1.62997098133725)*$B$24+T3408*'Exhaust Gas Math'!$D$14*$B$23)/('Exhaust Gas Math'!$E$10*(2.53982214E-12*V3407^4 - 0.0000000071629564556*V3407^3 + 7.56281407226508E-06*V3407^2 - 0.00322508455050905*V3407 + 1.62997098133725)+T3408*'Exhaust Gas Math'!$D$14)</f>
        <v>1100</v>
      </c>
      <c r="W3408">
        <f>(353.3116967483*V3408^-1.0020802909)*('Exhaust Gas Math'!$E$10/(T3408+'Exhaust Gas Math'!$E$10))+(357.4500179626*V3408^-1.0038444015 )*(T3408/(T3408+'Exhaust Gas Math'!$E$10))</f>
        <v>0.31654710700089367</v>
      </c>
      <c r="X3408">
        <f t="shared" si="806"/>
        <v>0</v>
      </c>
      <c r="Y3408">
        <f t="shared" si="807"/>
        <v>101325</v>
      </c>
      <c r="Z3408">
        <f t="shared" si="808"/>
        <v>101325</v>
      </c>
    </row>
    <row r="3409" spans="5:26" x14ac:dyDescent="0.2">
      <c r="E3409">
        <f t="shared" si="795"/>
        <v>0.42549999999996702</v>
      </c>
      <c r="F3409">
        <f t="shared" si="796"/>
        <v>101325</v>
      </c>
      <c r="H3409">
        <f t="shared" si="809"/>
        <v>0.42549999999996702</v>
      </c>
      <c r="I3409">
        <f t="shared" si="797"/>
        <v>263.99999999841748</v>
      </c>
      <c r="J3409">
        <f t="shared" si="798"/>
        <v>3.5013552286455175E-2</v>
      </c>
      <c r="K3409">
        <f t="shared" si="799"/>
        <v>-26.411448257588496</v>
      </c>
      <c r="L3409">
        <f t="shared" si="800"/>
        <v>3.9769296294121147E-5</v>
      </c>
      <c r="M3409">
        <f>J3409/SQRT('Exhaust Gas Math'!$E$14*$B$21*$B$23)</f>
        <v>5.944105156569262E-4</v>
      </c>
      <c r="N3409">
        <f t="shared" si="801"/>
        <v>4.9669531179928741E-2</v>
      </c>
      <c r="O3409">
        <f t="shared" si="802"/>
        <v>0</v>
      </c>
      <c r="P3409">
        <f t="shared" si="803"/>
        <v>0</v>
      </c>
      <c r="Q3409">
        <f>($B$16/2)*(COS((ACOS((2*'Intake Valve Fxn Scratch'!$B$1)/$B$16-1)/($B$17/2))*(I3409-($B$17/2)))+1)*P3409</f>
        <v>0</v>
      </c>
      <c r="R3409">
        <f t="shared" si="804"/>
        <v>0</v>
      </c>
      <c r="S3409">
        <f t="shared" si="805"/>
        <v>0</v>
      </c>
      <c r="T3409">
        <f>S3409*'Exhaust Gas Math'!$C$14</f>
        <v>0</v>
      </c>
      <c r="U3409">
        <f>(T3409/'Exhaust Gas Math'!$B$14)+('Exhaust Gas Math'!$D$10)</f>
        <v>4.4059320573952224E-4</v>
      </c>
      <c r="V3409">
        <f>('Exhaust Gas Math'!$E$10*(2.53982214E-12*V3408^4 - 0.0000000071629564556*V3408^3 + 7.56281407226508E-06*V3408^2 - 0.00322508455050905*V3408 + 1.62997098133725)*$B$24+T3409*'Exhaust Gas Math'!$D$14*$B$23)/('Exhaust Gas Math'!$E$10*(2.53982214E-12*V3408^4 - 0.0000000071629564556*V3408^3 + 7.56281407226508E-06*V3408^2 - 0.00322508455050905*V3408 + 1.62997098133725)+T3409*'Exhaust Gas Math'!$D$14)</f>
        <v>1100</v>
      </c>
      <c r="W3409">
        <f>(353.3116967483*V3409^-1.0020802909)*('Exhaust Gas Math'!$E$10/(T3409+'Exhaust Gas Math'!$E$10))+(357.4500179626*V3409^-1.0038444015 )*(T3409/(T3409+'Exhaust Gas Math'!$E$10))</f>
        <v>0.31654710700089367</v>
      </c>
      <c r="X3409">
        <f t="shared" si="806"/>
        <v>0</v>
      </c>
      <c r="Y3409">
        <f t="shared" si="807"/>
        <v>101325</v>
      </c>
      <c r="Z3409">
        <f t="shared" si="808"/>
        <v>101325</v>
      </c>
    </row>
    <row r="3410" spans="5:26" x14ac:dyDescent="0.2">
      <c r="E3410">
        <f t="shared" si="795"/>
        <v>0.425624999999967</v>
      </c>
      <c r="F3410">
        <f t="shared" si="796"/>
        <v>101325</v>
      </c>
      <c r="H3410">
        <f t="shared" si="809"/>
        <v>0.425624999999967</v>
      </c>
      <c r="I3410">
        <f t="shared" si="797"/>
        <v>269.99999999841748</v>
      </c>
      <c r="J3410">
        <f t="shared" si="798"/>
        <v>3.1700000000874883E-2</v>
      </c>
      <c r="K3410">
        <f t="shared" si="799"/>
        <v>-26.556929898345718</v>
      </c>
      <c r="L3410">
        <f t="shared" si="800"/>
        <v>3.9769296294121147E-5</v>
      </c>
      <c r="M3410">
        <f>J3410/SQRT('Exhaust Gas Math'!$E$14*$B$21*$B$23)</f>
        <v>5.3815771655176653E-4</v>
      </c>
      <c r="N3410">
        <f t="shared" si="801"/>
        <v>4.5512549562754953E-2</v>
      </c>
      <c r="O3410">
        <f t="shared" si="802"/>
        <v>0</v>
      </c>
      <c r="P3410">
        <f t="shared" si="803"/>
        <v>0</v>
      </c>
      <c r="Q3410">
        <f>($B$16/2)*(COS((ACOS((2*'Intake Valve Fxn Scratch'!$B$1)/$B$16-1)/($B$17/2))*(I3410-($B$17/2)))+1)*P3410</f>
        <v>0</v>
      </c>
      <c r="R3410">
        <f t="shared" si="804"/>
        <v>0</v>
      </c>
      <c r="S3410">
        <f t="shared" si="805"/>
        <v>0</v>
      </c>
      <c r="T3410">
        <f>S3410*'Exhaust Gas Math'!$C$14</f>
        <v>0</v>
      </c>
      <c r="U3410">
        <f>(T3410/'Exhaust Gas Math'!$B$14)+('Exhaust Gas Math'!$D$10)</f>
        <v>4.4059320573952224E-4</v>
      </c>
      <c r="V3410">
        <f>('Exhaust Gas Math'!$E$10*(2.53982214E-12*V3409^4 - 0.0000000071629564556*V3409^3 + 7.56281407226508E-06*V3409^2 - 0.00322508455050905*V3409 + 1.62997098133725)*$B$24+T3410*'Exhaust Gas Math'!$D$14*$B$23)/('Exhaust Gas Math'!$E$10*(2.53982214E-12*V3409^4 - 0.0000000071629564556*V3409^3 + 7.56281407226508E-06*V3409^2 - 0.00322508455050905*V3409 + 1.62997098133725)+T3410*'Exhaust Gas Math'!$D$14)</f>
        <v>1100</v>
      </c>
      <c r="W3410">
        <f>(353.3116967483*V3410^-1.0020802909)*('Exhaust Gas Math'!$E$10/(T3410+'Exhaust Gas Math'!$E$10))+(357.4500179626*V3410^-1.0038444015 )*(T3410/(T3410+'Exhaust Gas Math'!$E$10))</f>
        <v>0.31654710700089367</v>
      </c>
      <c r="X3410">
        <f t="shared" si="806"/>
        <v>0</v>
      </c>
      <c r="Y3410">
        <f t="shared" si="807"/>
        <v>101325</v>
      </c>
      <c r="Z3410">
        <f t="shared" si="808"/>
        <v>101325</v>
      </c>
    </row>
    <row r="3411" spans="5:26" x14ac:dyDescent="0.2">
      <c r="E3411">
        <f t="shared" si="795"/>
        <v>0.42574999999996699</v>
      </c>
      <c r="F3411">
        <f t="shared" si="796"/>
        <v>101325</v>
      </c>
      <c r="H3411">
        <f t="shared" si="809"/>
        <v>0.42574999999996699</v>
      </c>
      <c r="I3411">
        <f t="shared" si="797"/>
        <v>275.99999999841384</v>
      </c>
      <c r="J3411">
        <f t="shared" si="798"/>
        <v>2.8386447715286804E-2</v>
      </c>
      <c r="K3411">
        <f t="shared" si="799"/>
        <v>-26.411448257741881</v>
      </c>
      <c r="L3411">
        <f t="shared" si="800"/>
        <v>3.9769296294121147E-5</v>
      </c>
      <c r="M3411">
        <f>J3411/SQRT('Exhaust Gas Math'!$E$14*$B$21*$B$23)</f>
        <v>4.819049174464746E-4</v>
      </c>
      <c r="N3411">
        <f t="shared" si="801"/>
        <v>4.1037700629352539E-2</v>
      </c>
      <c r="O3411">
        <f t="shared" si="802"/>
        <v>0</v>
      </c>
      <c r="P3411">
        <f t="shared" si="803"/>
        <v>0</v>
      </c>
      <c r="Q3411">
        <f>($B$16/2)*(COS((ACOS((2*'Intake Valve Fxn Scratch'!$B$1)/$B$16-1)/($B$17/2))*(I3411-($B$17/2)))+1)*P3411</f>
        <v>0</v>
      </c>
      <c r="R3411">
        <f t="shared" si="804"/>
        <v>0</v>
      </c>
      <c r="S3411">
        <f t="shared" si="805"/>
        <v>0</v>
      </c>
      <c r="T3411">
        <f>S3411*'Exhaust Gas Math'!$C$14</f>
        <v>0</v>
      </c>
      <c r="U3411">
        <f>(T3411/'Exhaust Gas Math'!$B$14)+('Exhaust Gas Math'!$D$10)</f>
        <v>4.4059320573952224E-4</v>
      </c>
      <c r="V3411">
        <f>('Exhaust Gas Math'!$E$10*(2.53982214E-12*V3410^4 - 0.0000000071629564556*V3410^3 + 7.56281407226508E-06*V3410^2 - 0.00322508455050905*V3410 + 1.62997098133725)*$B$24+T3411*'Exhaust Gas Math'!$D$14*$B$23)/('Exhaust Gas Math'!$E$10*(2.53982214E-12*V3410^4 - 0.0000000071629564556*V3410^3 + 7.56281407226508E-06*V3410^2 - 0.00322508455050905*V3410 + 1.62997098133725)+T3411*'Exhaust Gas Math'!$D$14)</f>
        <v>1100</v>
      </c>
      <c r="W3411">
        <f>(353.3116967483*V3411^-1.0020802909)*('Exhaust Gas Math'!$E$10/(T3411+'Exhaust Gas Math'!$E$10))+(357.4500179626*V3411^-1.0038444015 )*(T3411/(T3411+'Exhaust Gas Math'!$E$10))</f>
        <v>0.31654710700089367</v>
      </c>
      <c r="X3411">
        <f t="shared" si="806"/>
        <v>0</v>
      </c>
      <c r="Y3411">
        <f t="shared" si="807"/>
        <v>101325</v>
      </c>
      <c r="Z3411">
        <f t="shared" si="808"/>
        <v>101325</v>
      </c>
    </row>
    <row r="3412" spans="5:26" x14ac:dyDescent="0.2">
      <c r="E3412">
        <f t="shared" si="795"/>
        <v>0.42587499999996697</v>
      </c>
      <c r="F3412">
        <f t="shared" si="796"/>
        <v>101325</v>
      </c>
      <c r="H3412">
        <f t="shared" si="809"/>
        <v>0.42587499999996697</v>
      </c>
      <c r="I3412">
        <f t="shared" si="797"/>
        <v>281.99999999841384</v>
      </c>
      <c r="J3412">
        <f t="shared" si="798"/>
        <v>2.5109199401933641E-2</v>
      </c>
      <c r="K3412">
        <f t="shared" si="799"/>
        <v>-25.97659726307527</v>
      </c>
      <c r="L3412">
        <f t="shared" si="800"/>
        <v>3.9769296294121147E-5</v>
      </c>
      <c r="M3412">
        <f>J3412/SQRT('Exhaust Gas Math'!$E$14*$B$21*$B$23)</f>
        <v>4.2626843577964207E-4</v>
      </c>
      <c r="N3412">
        <f t="shared" si="801"/>
        <v>3.6364153775899008E-2</v>
      </c>
      <c r="O3412">
        <f t="shared" si="802"/>
        <v>0</v>
      </c>
      <c r="P3412">
        <f t="shared" si="803"/>
        <v>0</v>
      </c>
      <c r="Q3412">
        <f>($B$16/2)*(COS((ACOS((2*'Intake Valve Fxn Scratch'!$B$1)/$B$16-1)/($B$17/2))*(I3412-($B$17/2)))+1)*P3412</f>
        <v>0</v>
      </c>
      <c r="R3412">
        <f t="shared" si="804"/>
        <v>0</v>
      </c>
      <c r="S3412">
        <f t="shared" si="805"/>
        <v>0</v>
      </c>
      <c r="T3412">
        <f>S3412*'Exhaust Gas Math'!$C$14</f>
        <v>0</v>
      </c>
      <c r="U3412">
        <f>(T3412/'Exhaust Gas Math'!$B$14)+('Exhaust Gas Math'!$D$10)</f>
        <v>4.4059320573952224E-4</v>
      </c>
      <c r="V3412">
        <f>('Exhaust Gas Math'!$E$10*(2.53982214E-12*V3411^4 - 0.0000000071629564556*V3411^3 + 7.56281407226508E-06*V3411^2 - 0.00322508455050905*V3411 + 1.62997098133725)*$B$24+T3412*'Exhaust Gas Math'!$D$14*$B$23)/('Exhaust Gas Math'!$E$10*(2.53982214E-12*V3411^4 - 0.0000000071629564556*V3411^3 + 7.56281407226508E-06*V3411^2 - 0.00322508455050905*V3411 + 1.62997098133725)+T3412*'Exhaust Gas Math'!$D$14)</f>
        <v>1100</v>
      </c>
      <c r="W3412">
        <f>(353.3116967483*V3412^-1.0020802909)*('Exhaust Gas Math'!$E$10/(T3412+'Exhaust Gas Math'!$E$10))+(357.4500179626*V3412^-1.0038444015 )*(T3412/(T3412+'Exhaust Gas Math'!$E$10))</f>
        <v>0.31654710700089367</v>
      </c>
      <c r="X3412">
        <f t="shared" si="806"/>
        <v>0</v>
      </c>
      <c r="Y3412">
        <f t="shared" si="807"/>
        <v>101325</v>
      </c>
      <c r="Z3412">
        <f t="shared" si="808"/>
        <v>101325</v>
      </c>
    </row>
    <row r="3413" spans="5:26" x14ac:dyDescent="0.2">
      <c r="E3413">
        <f t="shared" si="795"/>
        <v>0.42599999999996696</v>
      </c>
      <c r="F3413">
        <f t="shared" si="796"/>
        <v>101325</v>
      </c>
      <c r="H3413">
        <f t="shared" si="809"/>
        <v>0.42599999999996696</v>
      </c>
      <c r="I3413">
        <f t="shared" si="797"/>
        <v>287.99999999841384</v>
      </c>
      <c r="J3413">
        <f t="shared" si="798"/>
        <v>2.1904161279148321E-2</v>
      </c>
      <c r="K3413">
        <f t="shared" si="799"/>
        <v>-25.257141232842347</v>
      </c>
      <c r="L3413">
        <f t="shared" si="800"/>
        <v>3.9769296294121147E-5</v>
      </c>
      <c r="M3413">
        <f>J3413/SQRT('Exhaust Gas Math'!$E$14*$B$21*$B$23)</f>
        <v>3.7185783648715294E-4</v>
      </c>
      <c r="N3413">
        <f t="shared" si="801"/>
        <v>3.1616553881108185E-2</v>
      </c>
      <c r="O3413">
        <f t="shared" si="802"/>
        <v>0</v>
      </c>
      <c r="P3413">
        <f t="shared" si="803"/>
        <v>0</v>
      </c>
      <c r="Q3413">
        <f>($B$16/2)*(COS((ACOS((2*'Intake Valve Fxn Scratch'!$B$1)/$B$16-1)/($B$17/2))*(I3413-($B$17/2)))+1)*P3413</f>
        <v>0</v>
      </c>
      <c r="R3413">
        <f t="shared" si="804"/>
        <v>0</v>
      </c>
      <c r="S3413">
        <f t="shared" si="805"/>
        <v>0</v>
      </c>
      <c r="T3413">
        <f>S3413*'Exhaust Gas Math'!$C$14</f>
        <v>0</v>
      </c>
      <c r="U3413">
        <f>(T3413/'Exhaust Gas Math'!$B$14)+('Exhaust Gas Math'!$D$10)</f>
        <v>4.4059320573952224E-4</v>
      </c>
      <c r="V3413">
        <f>('Exhaust Gas Math'!$E$10*(2.53982214E-12*V3412^4 - 0.0000000071629564556*V3412^3 + 7.56281407226508E-06*V3412^2 - 0.00322508455050905*V3412 + 1.62997098133725)*$B$24+T3413*'Exhaust Gas Math'!$D$14*$B$23)/('Exhaust Gas Math'!$E$10*(2.53982214E-12*V3412^4 - 0.0000000071629564556*V3412^3 + 7.56281407226508E-06*V3412^2 - 0.00322508455050905*V3412 + 1.62997098133725)+T3413*'Exhaust Gas Math'!$D$14)</f>
        <v>1100</v>
      </c>
      <c r="W3413">
        <f>(353.3116967483*V3413^-1.0020802909)*('Exhaust Gas Math'!$E$10/(T3413+'Exhaust Gas Math'!$E$10))+(357.4500179626*V3413^-1.0038444015 )*(T3413/(T3413+'Exhaust Gas Math'!$E$10))</f>
        <v>0.31654710700089367</v>
      </c>
      <c r="X3413">
        <f t="shared" si="806"/>
        <v>0</v>
      </c>
      <c r="Y3413">
        <f t="shared" si="807"/>
        <v>101325</v>
      </c>
      <c r="Z3413">
        <f t="shared" si="808"/>
        <v>101325</v>
      </c>
    </row>
    <row r="3414" spans="5:26" x14ac:dyDescent="0.2">
      <c r="E3414">
        <f t="shared" ref="E3414:E3477" si="810">H3414</f>
        <v>0.42612499999996695</v>
      </c>
      <c r="F3414">
        <f t="shared" ref="F3414:F3477" si="811">Z3414</f>
        <v>101325</v>
      </c>
      <c r="H3414">
        <f t="shared" si="809"/>
        <v>0.42612499999996695</v>
      </c>
      <c r="I3414">
        <f t="shared" si="797"/>
        <v>293.99999999841384</v>
      </c>
      <c r="J3414">
        <f t="shared" si="798"/>
        <v>1.8806448415297959E-2</v>
      </c>
      <c r="K3414">
        <f t="shared" si="799"/>
        <v>-24.260962677865411</v>
      </c>
      <c r="L3414">
        <f t="shared" si="800"/>
        <v>3.9769296294121147E-5</v>
      </c>
      <c r="M3414">
        <f>J3414/SQRT('Exhaust Gas Math'!$E$14*$B$21*$B$23)</f>
        <v>3.192692534809468E-4</v>
      </c>
      <c r="N3414">
        <f t="shared" si="801"/>
        <v>2.6918663563825499E-2</v>
      </c>
      <c r="O3414">
        <f t="shared" si="802"/>
        <v>0</v>
      </c>
      <c r="P3414">
        <f t="shared" si="803"/>
        <v>0</v>
      </c>
      <c r="Q3414">
        <f>($B$16/2)*(COS((ACOS((2*'Intake Valve Fxn Scratch'!$B$1)/$B$16-1)/($B$17/2))*(I3414-($B$17/2)))+1)*P3414</f>
        <v>0</v>
      </c>
      <c r="R3414">
        <f t="shared" si="804"/>
        <v>0</v>
      </c>
      <c r="S3414">
        <f t="shared" si="805"/>
        <v>0</v>
      </c>
      <c r="T3414">
        <f>S3414*'Exhaust Gas Math'!$C$14</f>
        <v>0</v>
      </c>
      <c r="U3414">
        <f>(T3414/'Exhaust Gas Math'!$B$14)+('Exhaust Gas Math'!$D$10)</f>
        <v>4.4059320573952224E-4</v>
      </c>
      <c r="V3414">
        <f>('Exhaust Gas Math'!$E$10*(2.53982214E-12*V3413^4 - 0.0000000071629564556*V3413^3 + 7.56281407226508E-06*V3413^2 - 0.00322508455050905*V3413 + 1.62997098133725)*$B$24+T3414*'Exhaust Gas Math'!$D$14*$B$23)/('Exhaust Gas Math'!$E$10*(2.53982214E-12*V3413^4 - 0.0000000071629564556*V3413^3 + 7.56281407226508E-06*V3413^2 - 0.00322508455050905*V3413 + 1.62997098133725)+T3414*'Exhaust Gas Math'!$D$14)</f>
        <v>1100</v>
      </c>
      <c r="W3414">
        <f>(353.3116967483*V3414^-1.0020802909)*('Exhaust Gas Math'!$E$10/(T3414+'Exhaust Gas Math'!$E$10))+(357.4500179626*V3414^-1.0038444015 )*(T3414/(T3414+'Exhaust Gas Math'!$E$10))</f>
        <v>0.31654710700089367</v>
      </c>
      <c r="X3414">
        <f t="shared" si="806"/>
        <v>0</v>
      </c>
      <c r="Y3414">
        <f t="shared" si="807"/>
        <v>101325</v>
      </c>
      <c r="Z3414">
        <f t="shared" si="808"/>
        <v>101325</v>
      </c>
    </row>
    <row r="3415" spans="5:26" x14ac:dyDescent="0.2">
      <c r="E3415">
        <f t="shared" si="810"/>
        <v>0.42624999999996693</v>
      </c>
      <c r="F3415">
        <f t="shared" si="811"/>
        <v>101325</v>
      </c>
      <c r="H3415">
        <f t="shared" si="809"/>
        <v>0.42624999999996693</v>
      </c>
      <c r="I3415">
        <f t="shared" si="797"/>
        <v>299.99999999841384</v>
      </c>
      <c r="J3415">
        <f t="shared" si="798"/>
        <v>1.5850000000760322E-2</v>
      </c>
      <c r="K3415">
        <f t="shared" si="799"/>
        <v>-22.998975938857637</v>
      </c>
      <c r="L3415">
        <f t="shared" si="800"/>
        <v>3.9769296294121147E-5</v>
      </c>
      <c r="M3415">
        <f>J3415/SQRT('Exhaust Gas Math'!$E$14*$B$21*$B$23)</f>
        <v>2.6907885828136467E-4</v>
      </c>
      <c r="N3415">
        <f t="shared" si="801"/>
        <v>2.2387269430723701E-2</v>
      </c>
      <c r="O3415">
        <f t="shared" si="802"/>
        <v>0</v>
      </c>
      <c r="P3415">
        <f t="shared" si="803"/>
        <v>0</v>
      </c>
      <c r="Q3415">
        <f>($B$16/2)*(COS((ACOS((2*'Intake Valve Fxn Scratch'!$B$1)/$B$16-1)/($B$17/2))*(I3415-($B$17/2)))+1)*P3415</f>
        <v>0</v>
      </c>
      <c r="R3415">
        <f t="shared" si="804"/>
        <v>0</v>
      </c>
      <c r="S3415">
        <f t="shared" si="805"/>
        <v>0</v>
      </c>
      <c r="T3415">
        <f>S3415*'Exhaust Gas Math'!$C$14</f>
        <v>0</v>
      </c>
      <c r="U3415">
        <f>(T3415/'Exhaust Gas Math'!$B$14)+('Exhaust Gas Math'!$D$10)</f>
        <v>4.4059320573952224E-4</v>
      </c>
      <c r="V3415">
        <f>('Exhaust Gas Math'!$E$10*(2.53982214E-12*V3414^4 - 0.0000000071629564556*V3414^3 + 7.56281407226508E-06*V3414^2 - 0.00322508455050905*V3414 + 1.62997098133725)*$B$24+T3415*'Exhaust Gas Math'!$D$14*$B$23)/('Exhaust Gas Math'!$E$10*(2.53982214E-12*V3414^4 - 0.0000000071629564556*V3414^3 + 7.56281407226508E-06*V3414^2 - 0.00322508455050905*V3414 + 1.62997098133725)+T3415*'Exhaust Gas Math'!$D$14)</f>
        <v>1100</v>
      </c>
      <c r="W3415">
        <f>(353.3116967483*V3415^-1.0020802909)*('Exhaust Gas Math'!$E$10/(T3415+'Exhaust Gas Math'!$E$10))+(357.4500179626*V3415^-1.0038444015 )*(T3415/(T3415+'Exhaust Gas Math'!$E$10))</f>
        <v>0.31654710700089367</v>
      </c>
      <c r="X3415">
        <f t="shared" si="806"/>
        <v>0</v>
      </c>
      <c r="Y3415">
        <f t="shared" si="807"/>
        <v>101325</v>
      </c>
      <c r="Z3415">
        <f t="shared" si="808"/>
        <v>101325</v>
      </c>
    </row>
    <row r="3416" spans="5:26" x14ac:dyDescent="0.2">
      <c r="E3416">
        <f t="shared" si="810"/>
        <v>0.42637499999996692</v>
      </c>
      <c r="F3416">
        <f t="shared" si="811"/>
        <v>101325</v>
      </c>
      <c r="H3416">
        <f t="shared" si="809"/>
        <v>0.42637499999996692</v>
      </c>
      <c r="I3416">
        <f t="shared" si="797"/>
        <v>305.99999999841384</v>
      </c>
      <c r="J3416">
        <f t="shared" si="798"/>
        <v>1.3067207503038497E-2</v>
      </c>
      <c r="K3416">
        <f t="shared" si="799"/>
        <v>-21.48500760661792</v>
      </c>
      <c r="L3416">
        <f t="shared" si="800"/>
        <v>3.9769296294121147E-5</v>
      </c>
      <c r="M3416">
        <f>J3416/SQRT('Exhaust Gas Math'!$E$14*$B$21*$B$23)</f>
        <v>2.2183654736117434E-4</v>
      </c>
      <c r="N3416">
        <f t="shared" si="801"/>
        <v>1.8126827987307137E-2</v>
      </c>
      <c r="O3416">
        <f t="shared" si="802"/>
        <v>0</v>
      </c>
      <c r="P3416">
        <f t="shared" si="803"/>
        <v>0</v>
      </c>
      <c r="Q3416">
        <f>($B$16/2)*(COS((ACOS((2*'Intake Valve Fxn Scratch'!$B$1)/$B$16-1)/($B$17/2))*(I3416-($B$17/2)))+1)*P3416</f>
        <v>0</v>
      </c>
      <c r="R3416">
        <f t="shared" si="804"/>
        <v>0</v>
      </c>
      <c r="S3416">
        <f t="shared" si="805"/>
        <v>0</v>
      </c>
      <c r="T3416">
        <f>S3416*'Exhaust Gas Math'!$C$14</f>
        <v>0</v>
      </c>
      <c r="U3416">
        <f>(T3416/'Exhaust Gas Math'!$B$14)+('Exhaust Gas Math'!$D$10)</f>
        <v>4.4059320573952224E-4</v>
      </c>
      <c r="V3416">
        <f>('Exhaust Gas Math'!$E$10*(2.53982214E-12*V3415^4 - 0.0000000071629564556*V3415^3 + 7.56281407226508E-06*V3415^2 - 0.00322508455050905*V3415 + 1.62997098133725)*$B$24+T3416*'Exhaust Gas Math'!$D$14*$B$23)/('Exhaust Gas Math'!$E$10*(2.53982214E-12*V3415^4 - 0.0000000071629564556*V3415^3 + 7.56281407226508E-06*V3415^2 - 0.00322508455050905*V3415 + 1.62997098133725)+T3416*'Exhaust Gas Math'!$D$14)</f>
        <v>1100</v>
      </c>
      <c r="W3416">
        <f>(353.3116967483*V3416^-1.0020802909)*('Exhaust Gas Math'!$E$10/(T3416+'Exhaust Gas Math'!$E$10))+(357.4500179626*V3416^-1.0038444015 )*(T3416/(T3416+'Exhaust Gas Math'!$E$10))</f>
        <v>0.31654710700089367</v>
      </c>
      <c r="X3416">
        <f t="shared" si="806"/>
        <v>0</v>
      </c>
      <c r="Y3416">
        <f t="shared" si="807"/>
        <v>101325</v>
      </c>
      <c r="Z3416">
        <f t="shared" si="808"/>
        <v>101325</v>
      </c>
    </row>
    <row r="3417" spans="5:26" x14ac:dyDescent="0.2">
      <c r="E3417">
        <f t="shared" si="810"/>
        <v>0.42649999999996691</v>
      </c>
      <c r="F3417">
        <f t="shared" si="811"/>
        <v>101325</v>
      </c>
      <c r="H3417">
        <f t="shared" si="809"/>
        <v>0.42649999999996691</v>
      </c>
      <c r="I3417">
        <f t="shared" si="797"/>
        <v>311.9999999984102</v>
      </c>
      <c r="J3417">
        <f t="shared" si="798"/>
        <v>1.048855977907728E-2</v>
      </c>
      <c r="K3417">
        <f t="shared" si="799"/>
        <v>-19.735645035014159</v>
      </c>
      <c r="L3417">
        <f t="shared" si="800"/>
        <v>3.9769296294121147E-5</v>
      </c>
      <c r="M3417">
        <f>J3417/SQRT('Exhaust Gas Math'!$E$14*$B$21*$B$23)</f>
        <v>1.7805991736495735E-4</v>
      </c>
      <c r="N3417">
        <f t="shared" si="801"/>
        <v>1.4225230309804562E-2</v>
      </c>
      <c r="O3417">
        <f t="shared" si="802"/>
        <v>0</v>
      </c>
      <c r="P3417">
        <f t="shared" si="803"/>
        <v>0</v>
      </c>
      <c r="Q3417">
        <f>($B$16/2)*(COS((ACOS((2*'Intake Valve Fxn Scratch'!$B$1)/$B$16-1)/($B$17/2))*(I3417-($B$17/2)))+1)*P3417</f>
        <v>0</v>
      </c>
      <c r="R3417">
        <f t="shared" si="804"/>
        <v>0</v>
      </c>
      <c r="S3417">
        <f t="shared" si="805"/>
        <v>0</v>
      </c>
      <c r="T3417">
        <f>S3417*'Exhaust Gas Math'!$C$14</f>
        <v>0</v>
      </c>
      <c r="U3417">
        <f>(T3417/'Exhaust Gas Math'!$B$14)+('Exhaust Gas Math'!$D$10)</f>
        <v>4.4059320573952224E-4</v>
      </c>
      <c r="V3417">
        <f>('Exhaust Gas Math'!$E$10*(2.53982214E-12*V3416^4 - 0.0000000071629564556*V3416^3 + 7.56281407226508E-06*V3416^2 - 0.00322508455050905*V3416 + 1.62997098133725)*$B$24+T3417*'Exhaust Gas Math'!$D$14*$B$23)/('Exhaust Gas Math'!$E$10*(2.53982214E-12*V3416^4 - 0.0000000071629564556*V3416^3 + 7.56281407226508E-06*V3416^2 - 0.00322508455050905*V3416 + 1.62997098133725)+T3417*'Exhaust Gas Math'!$D$14)</f>
        <v>1100</v>
      </c>
      <c r="W3417">
        <f>(353.3116967483*V3417^-1.0020802909)*('Exhaust Gas Math'!$E$10/(T3417+'Exhaust Gas Math'!$E$10))+(357.4500179626*V3417^-1.0038444015 )*(T3417/(T3417+'Exhaust Gas Math'!$E$10))</f>
        <v>0.31654710700089367</v>
      </c>
      <c r="X3417">
        <f t="shared" si="806"/>
        <v>0</v>
      </c>
      <c r="Y3417">
        <f t="shared" si="807"/>
        <v>101325</v>
      </c>
      <c r="Z3417">
        <f t="shared" si="808"/>
        <v>101325</v>
      </c>
    </row>
    <row r="3418" spans="5:26" x14ac:dyDescent="0.2">
      <c r="E3418">
        <f t="shared" si="810"/>
        <v>0.42662499999996689</v>
      </c>
      <c r="F3418">
        <f t="shared" si="811"/>
        <v>101325</v>
      </c>
      <c r="H3418">
        <f t="shared" si="809"/>
        <v>0.42662499999996689</v>
      </c>
      <c r="I3418">
        <f t="shared" si="797"/>
        <v>317.9999999984102</v>
      </c>
      <c r="J3418">
        <f t="shared" si="798"/>
        <v>8.1423090329543306E-3</v>
      </c>
      <c r="K3418">
        <f t="shared" si="799"/>
        <v>-17.770054606456593</v>
      </c>
      <c r="L3418">
        <f t="shared" si="800"/>
        <v>3.9769296294121147E-5</v>
      </c>
      <c r="M3418">
        <f>J3418/SQRT('Exhaust Gas Math'!$E$14*$B$21*$B$23)</f>
        <v>1.3822859421175365E-4</v>
      </c>
      <c r="N3418">
        <f t="shared" si="801"/>
        <v>1.0750931842373052E-2</v>
      </c>
      <c r="O3418">
        <f t="shared" si="802"/>
        <v>0</v>
      </c>
      <c r="P3418">
        <f t="shared" si="803"/>
        <v>0</v>
      </c>
      <c r="Q3418">
        <f>($B$16/2)*(COS((ACOS((2*'Intake Valve Fxn Scratch'!$B$1)/$B$16-1)/($B$17/2))*(I3418-($B$17/2)))+1)*P3418</f>
        <v>0</v>
      </c>
      <c r="R3418">
        <f t="shared" si="804"/>
        <v>0</v>
      </c>
      <c r="S3418">
        <f t="shared" si="805"/>
        <v>0</v>
      </c>
      <c r="T3418">
        <f>S3418*'Exhaust Gas Math'!$C$14</f>
        <v>0</v>
      </c>
      <c r="U3418">
        <f>(T3418/'Exhaust Gas Math'!$B$14)+('Exhaust Gas Math'!$D$10)</f>
        <v>4.4059320573952224E-4</v>
      </c>
      <c r="V3418">
        <f>('Exhaust Gas Math'!$E$10*(2.53982214E-12*V3417^4 - 0.0000000071629564556*V3417^3 + 7.56281407226508E-06*V3417^2 - 0.00322508455050905*V3417 + 1.62997098133725)*$B$24+T3418*'Exhaust Gas Math'!$D$14*$B$23)/('Exhaust Gas Math'!$E$10*(2.53982214E-12*V3417^4 - 0.0000000071629564556*V3417^3 + 7.56281407226508E-06*V3417^2 - 0.00322508455050905*V3417 + 1.62997098133725)+T3418*'Exhaust Gas Math'!$D$14)</f>
        <v>1100</v>
      </c>
      <c r="W3418">
        <f>(353.3116967483*V3418^-1.0020802909)*('Exhaust Gas Math'!$E$10/(T3418+'Exhaust Gas Math'!$E$10))+(357.4500179626*V3418^-1.0038444015 )*(T3418/(T3418+'Exhaust Gas Math'!$E$10))</f>
        <v>0.31654710700089367</v>
      </c>
      <c r="X3418">
        <f t="shared" si="806"/>
        <v>0</v>
      </c>
      <c r="Y3418">
        <f t="shared" si="807"/>
        <v>101325</v>
      </c>
      <c r="Z3418">
        <f t="shared" si="808"/>
        <v>101325</v>
      </c>
    </row>
    <row r="3419" spans="5:26" x14ac:dyDescent="0.2">
      <c r="E3419">
        <f t="shared" si="810"/>
        <v>0.42674999999996688</v>
      </c>
      <c r="F3419">
        <f t="shared" si="811"/>
        <v>101325</v>
      </c>
      <c r="H3419">
        <f t="shared" si="809"/>
        <v>0.42674999999996688</v>
      </c>
      <c r="I3419">
        <f t="shared" si="797"/>
        <v>323.9999999984102</v>
      </c>
      <c r="J3419">
        <f t="shared" si="798"/>
        <v>6.0541612788312278E-3</v>
      </c>
      <c r="K3419">
        <f t="shared" si="799"/>
        <v>-15.609771741008869</v>
      </c>
      <c r="L3419">
        <f t="shared" si="800"/>
        <v>3.9769296294121147E-5</v>
      </c>
      <c r="M3419">
        <f>J3419/SQRT('Exhaust Gas Math'!$E$14*$B$21*$B$23)</f>
        <v>1.0277897821331283E-4</v>
      </c>
      <c r="N3419">
        <f t="shared" si="801"/>
        <v>7.7515449039046759E-3</v>
      </c>
      <c r="O3419">
        <f t="shared" si="802"/>
        <v>0</v>
      </c>
      <c r="P3419">
        <f t="shared" si="803"/>
        <v>0</v>
      </c>
      <c r="Q3419">
        <f>($B$16/2)*(COS((ACOS((2*'Intake Valve Fxn Scratch'!$B$1)/$B$16-1)/($B$17/2))*(I3419-($B$17/2)))+1)*P3419</f>
        <v>0</v>
      </c>
      <c r="R3419">
        <f t="shared" si="804"/>
        <v>0</v>
      </c>
      <c r="S3419">
        <f t="shared" si="805"/>
        <v>0</v>
      </c>
      <c r="T3419">
        <f>S3419*'Exhaust Gas Math'!$C$14</f>
        <v>0</v>
      </c>
      <c r="U3419">
        <f>(T3419/'Exhaust Gas Math'!$B$14)+('Exhaust Gas Math'!$D$10)</f>
        <v>4.4059320573952224E-4</v>
      </c>
      <c r="V3419">
        <f>('Exhaust Gas Math'!$E$10*(2.53982214E-12*V3418^4 - 0.0000000071629564556*V3418^3 + 7.56281407226508E-06*V3418^2 - 0.00322508455050905*V3418 + 1.62997098133725)*$B$24+T3419*'Exhaust Gas Math'!$D$14*$B$23)/('Exhaust Gas Math'!$E$10*(2.53982214E-12*V3418^4 - 0.0000000071629564556*V3418^3 + 7.56281407226508E-06*V3418^2 - 0.00322508455050905*V3418 + 1.62997098133725)+T3419*'Exhaust Gas Math'!$D$14)</f>
        <v>1100</v>
      </c>
      <c r="W3419">
        <f>(353.3116967483*V3419^-1.0020802909)*('Exhaust Gas Math'!$E$10/(T3419+'Exhaust Gas Math'!$E$10))+(357.4500179626*V3419^-1.0038444015 )*(T3419/(T3419+'Exhaust Gas Math'!$E$10))</f>
        <v>0.31654710700089367</v>
      </c>
      <c r="X3419">
        <f t="shared" si="806"/>
        <v>0</v>
      </c>
      <c r="Y3419">
        <f t="shared" si="807"/>
        <v>101325</v>
      </c>
      <c r="Z3419">
        <f t="shared" si="808"/>
        <v>101325</v>
      </c>
    </row>
    <row r="3420" spans="5:26" x14ac:dyDescent="0.2">
      <c r="E3420">
        <f t="shared" si="810"/>
        <v>0.42687499999996686</v>
      </c>
      <c r="F3420">
        <f t="shared" si="811"/>
        <v>101325</v>
      </c>
      <c r="H3420">
        <f t="shared" si="809"/>
        <v>0.42687499999996686</v>
      </c>
      <c r="I3420">
        <f t="shared" si="797"/>
        <v>329.9999999984102</v>
      </c>
      <c r="J3420">
        <f t="shared" si="798"/>
        <v>4.2469947004728989E-3</v>
      </c>
      <c r="K3420">
        <f t="shared" si="799"/>
        <v>-13.27846494981074</v>
      </c>
      <c r="L3420">
        <f t="shared" si="800"/>
        <v>3.9769296294121147E-5</v>
      </c>
      <c r="M3420">
        <f>J3420/SQRT('Exhaust Gas Math'!$E$14*$B$21*$B$23)</f>
        <v>7.2099462780784548E-5</v>
      </c>
      <c r="N3420">
        <f t="shared" si="801"/>
        <v>5.253847265034306E-3</v>
      </c>
      <c r="O3420">
        <f t="shared" si="802"/>
        <v>0</v>
      </c>
      <c r="P3420">
        <f t="shared" si="803"/>
        <v>0</v>
      </c>
      <c r="Q3420">
        <f>($B$16/2)*(COS((ACOS((2*'Intake Valve Fxn Scratch'!$B$1)/$B$16-1)/($B$17/2))*(I3420-($B$17/2)))+1)*P3420</f>
        <v>0</v>
      </c>
      <c r="R3420">
        <f t="shared" si="804"/>
        <v>0</v>
      </c>
      <c r="S3420">
        <f t="shared" si="805"/>
        <v>0</v>
      </c>
      <c r="T3420">
        <f>S3420*'Exhaust Gas Math'!$C$14</f>
        <v>0</v>
      </c>
      <c r="U3420">
        <f>(T3420/'Exhaust Gas Math'!$B$14)+('Exhaust Gas Math'!$D$10)</f>
        <v>4.4059320573952224E-4</v>
      </c>
      <c r="V3420">
        <f>('Exhaust Gas Math'!$E$10*(2.53982214E-12*V3419^4 - 0.0000000071629564556*V3419^3 + 7.56281407226508E-06*V3419^2 - 0.00322508455050905*V3419 + 1.62997098133725)*$B$24+T3420*'Exhaust Gas Math'!$D$14*$B$23)/('Exhaust Gas Math'!$E$10*(2.53982214E-12*V3419^4 - 0.0000000071629564556*V3419^3 + 7.56281407226508E-06*V3419^2 - 0.00322508455050905*V3419 + 1.62997098133725)+T3420*'Exhaust Gas Math'!$D$14)</f>
        <v>1100</v>
      </c>
      <c r="W3420">
        <f>(353.3116967483*V3420^-1.0020802909)*('Exhaust Gas Math'!$E$10/(T3420+'Exhaust Gas Math'!$E$10))+(357.4500179626*V3420^-1.0038444015 )*(T3420/(T3420+'Exhaust Gas Math'!$E$10))</f>
        <v>0.31654710700089367</v>
      </c>
      <c r="X3420">
        <f t="shared" si="806"/>
        <v>0</v>
      </c>
      <c r="Y3420">
        <f t="shared" si="807"/>
        <v>101325</v>
      </c>
      <c r="Z3420">
        <f t="shared" si="808"/>
        <v>101325</v>
      </c>
    </row>
    <row r="3421" spans="5:26" x14ac:dyDescent="0.2">
      <c r="E3421">
        <f t="shared" si="810"/>
        <v>0.42699999999996685</v>
      </c>
      <c r="F3421">
        <f t="shared" si="811"/>
        <v>101325</v>
      </c>
      <c r="H3421">
        <f t="shared" si="809"/>
        <v>0.42699999999996685</v>
      </c>
      <c r="I3421">
        <f t="shared" si="797"/>
        <v>335.9999999984102</v>
      </c>
      <c r="J3421">
        <f t="shared" si="798"/>
        <v>2.7406089930876974E-3</v>
      </c>
      <c r="K3421">
        <f t="shared" si="799"/>
        <v>-10.801676517926392</v>
      </c>
      <c r="L3421">
        <f t="shared" si="800"/>
        <v>3.9769296294121147E-5</v>
      </c>
      <c r="M3421">
        <f>J3421/SQRT('Exhaust Gas Math'!$E$14*$B$21*$B$23)</f>
        <v>4.6526179105381901E-5</v>
      </c>
      <c r="N3421">
        <f t="shared" si="801"/>
        <v>3.2650381169769642E-3</v>
      </c>
      <c r="O3421">
        <f t="shared" si="802"/>
        <v>0</v>
      </c>
      <c r="P3421">
        <f t="shared" si="803"/>
        <v>0</v>
      </c>
      <c r="Q3421">
        <f>($B$16/2)*(COS((ACOS((2*'Intake Valve Fxn Scratch'!$B$1)/$B$16-1)/($B$17/2))*(I3421-($B$17/2)))+1)*P3421</f>
        <v>0</v>
      </c>
      <c r="R3421">
        <f t="shared" si="804"/>
        <v>0</v>
      </c>
      <c r="S3421">
        <f t="shared" si="805"/>
        <v>0</v>
      </c>
      <c r="T3421">
        <f>S3421*'Exhaust Gas Math'!$C$14</f>
        <v>0</v>
      </c>
      <c r="U3421">
        <f>(T3421/'Exhaust Gas Math'!$B$14)+('Exhaust Gas Math'!$D$10)</f>
        <v>4.4059320573952224E-4</v>
      </c>
      <c r="V3421">
        <f>('Exhaust Gas Math'!$E$10*(2.53982214E-12*V3420^4 - 0.0000000071629564556*V3420^3 + 7.56281407226508E-06*V3420^2 - 0.00322508455050905*V3420 + 1.62997098133725)*$B$24+T3421*'Exhaust Gas Math'!$D$14*$B$23)/('Exhaust Gas Math'!$E$10*(2.53982214E-12*V3420^4 - 0.0000000071629564556*V3420^3 + 7.56281407226508E-06*V3420^2 - 0.00322508455050905*V3420 + 1.62997098133725)+T3421*'Exhaust Gas Math'!$D$14)</f>
        <v>1100</v>
      </c>
      <c r="W3421">
        <f>(353.3116967483*V3421^-1.0020802909)*('Exhaust Gas Math'!$E$10/(T3421+'Exhaust Gas Math'!$E$10))+(357.4500179626*V3421^-1.0038444015 )*(T3421/(T3421+'Exhaust Gas Math'!$E$10))</f>
        <v>0.31654710700089367</v>
      </c>
      <c r="X3421">
        <f t="shared" si="806"/>
        <v>0</v>
      </c>
      <c r="Y3421">
        <f t="shared" si="807"/>
        <v>101325</v>
      </c>
      <c r="Z3421">
        <f t="shared" si="808"/>
        <v>101325</v>
      </c>
    </row>
    <row r="3422" spans="5:26" x14ac:dyDescent="0.2">
      <c r="E3422">
        <f t="shared" si="810"/>
        <v>0.42712499999996684</v>
      </c>
      <c r="F3422">
        <f t="shared" si="811"/>
        <v>101325</v>
      </c>
      <c r="H3422">
        <f t="shared" si="809"/>
        <v>0.42712499999996684</v>
      </c>
      <c r="I3422">
        <f t="shared" si="797"/>
        <v>341.99999999840657</v>
      </c>
      <c r="J3422">
        <f t="shared" si="798"/>
        <v>1.5515084337155878E-3</v>
      </c>
      <c r="K3422">
        <f t="shared" si="799"/>
        <v>-8.2065426577141718</v>
      </c>
      <c r="L3422">
        <f t="shared" si="800"/>
        <v>3.9769296294121147E-5</v>
      </c>
      <c r="M3422">
        <f>J3422/SQRT('Exhaust Gas Math'!$E$14*$B$21*$B$23)</f>
        <v>2.6339313434578696E-5</v>
      </c>
      <c r="N3422">
        <f t="shared" si="801"/>
        <v>1.7749850517530252E-3</v>
      </c>
      <c r="O3422">
        <f t="shared" si="802"/>
        <v>0</v>
      </c>
      <c r="P3422">
        <f t="shared" si="803"/>
        <v>0</v>
      </c>
      <c r="Q3422">
        <f>($B$16/2)*(COS((ACOS((2*'Intake Valve Fxn Scratch'!$B$1)/$B$16-1)/($B$17/2))*(I3422-($B$17/2)))+1)*P3422</f>
        <v>0</v>
      </c>
      <c r="R3422">
        <f t="shared" si="804"/>
        <v>0</v>
      </c>
      <c r="S3422">
        <f t="shared" si="805"/>
        <v>0</v>
      </c>
      <c r="T3422">
        <f>S3422*'Exhaust Gas Math'!$C$14</f>
        <v>0</v>
      </c>
      <c r="U3422">
        <f>(T3422/'Exhaust Gas Math'!$B$14)+('Exhaust Gas Math'!$D$10)</f>
        <v>4.4059320573952224E-4</v>
      </c>
      <c r="V3422">
        <f>('Exhaust Gas Math'!$E$10*(2.53982214E-12*V3421^4 - 0.0000000071629564556*V3421^3 + 7.56281407226508E-06*V3421^2 - 0.00322508455050905*V3421 + 1.62997098133725)*$B$24+T3422*'Exhaust Gas Math'!$D$14*$B$23)/('Exhaust Gas Math'!$E$10*(2.53982214E-12*V3421^4 - 0.0000000071629564556*V3421^3 + 7.56281407226508E-06*V3421^2 - 0.00322508455050905*V3421 + 1.62997098133725)+T3422*'Exhaust Gas Math'!$D$14)</f>
        <v>1100</v>
      </c>
      <c r="W3422">
        <f>(353.3116967483*V3422^-1.0020802909)*('Exhaust Gas Math'!$E$10/(T3422+'Exhaust Gas Math'!$E$10))+(357.4500179626*V3422^-1.0038444015 )*(T3422/(T3422+'Exhaust Gas Math'!$E$10))</f>
        <v>0.31654710700089367</v>
      </c>
      <c r="X3422">
        <f t="shared" si="806"/>
        <v>0</v>
      </c>
      <c r="Y3422">
        <f t="shared" si="807"/>
        <v>101325</v>
      </c>
      <c r="Z3422">
        <f t="shared" si="808"/>
        <v>101325</v>
      </c>
    </row>
    <row r="3423" spans="5:26" x14ac:dyDescent="0.2">
      <c r="E3423">
        <f t="shared" si="810"/>
        <v>0.42724999999996682</v>
      </c>
      <c r="F3423">
        <f t="shared" si="811"/>
        <v>101325</v>
      </c>
      <c r="H3423">
        <f t="shared" si="809"/>
        <v>0.42724999999996682</v>
      </c>
      <c r="I3423">
        <f t="shared" si="797"/>
        <v>347.99999999840657</v>
      </c>
      <c r="J3423">
        <f t="shared" si="798"/>
        <v>6.9272105692123886E-4</v>
      </c>
      <c r="K3423">
        <f t="shared" si="799"/>
        <v>-5.5214961988145523</v>
      </c>
      <c r="L3423">
        <f t="shared" si="800"/>
        <v>3.9769296294121147E-5</v>
      </c>
      <c r="M3423">
        <f>J3423/SQRT('Exhaust Gas Math'!$E$14*$B$21*$B$23)</f>
        <v>1.1760037293052729E-5</v>
      </c>
      <c r="N3423">
        <f t="shared" si="801"/>
        <v>7.5915782840014351E-4</v>
      </c>
      <c r="O3423">
        <f t="shared" si="802"/>
        <v>0</v>
      </c>
      <c r="P3423">
        <f t="shared" si="803"/>
        <v>0</v>
      </c>
      <c r="Q3423">
        <f>($B$16/2)*(COS((ACOS((2*'Intake Valve Fxn Scratch'!$B$1)/$B$16-1)/($B$17/2))*(I3423-($B$17/2)))+1)*P3423</f>
        <v>0</v>
      </c>
      <c r="R3423">
        <f t="shared" si="804"/>
        <v>0</v>
      </c>
      <c r="S3423">
        <f t="shared" si="805"/>
        <v>0</v>
      </c>
      <c r="T3423">
        <f>S3423*'Exhaust Gas Math'!$C$14</f>
        <v>0</v>
      </c>
      <c r="U3423">
        <f>(T3423/'Exhaust Gas Math'!$B$14)+('Exhaust Gas Math'!$D$10)</f>
        <v>4.4059320573952224E-4</v>
      </c>
      <c r="V3423">
        <f>('Exhaust Gas Math'!$E$10*(2.53982214E-12*V3422^4 - 0.0000000071629564556*V3422^3 + 7.56281407226508E-06*V3422^2 - 0.00322508455050905*V3422 + 1.62997098133725)*$B$24+T3423*'Exhaust Gas Math'!$D$14*$B$23)/('Exhaust Gas Math'!$E$10*(2.53982214E-12*V3422^4 - 0.0000000071629564556*V3422^3 + 7.56281407226508E-06*V3422^2 - 0.00322508455050905*V3422 + 1.62997098133725)+T3423*'Exhaust Gas Math'!$D$14)</f>
        <v>1100</v>
      </c>
      <c r="W3423">
        <f>(353.3116967483*V3423^-1.0020802909)*('Exhaust Gas Math'!$E$10/(T3423+'Exhaust Gas Math'!$E$10))+(357.4500179626*V3423^-1.0038444015 )*(T3423/(T3423+'Exhaust Gas Math'!$E$10))</f>
        <v>0.31654710700089367</v>
      </c>
      <c r="X3423">
        <f t="shared" si="806"/>
        <v>0</v>
      </c>
      <c r="Y3423">
        <f t="shared" si="807"/>
        <v>101325</v>
      </c>
      <c r="Z3423">
        <f t="shared" si="808"/>
        <v>101325</v>
      </c>
    </row>
    <row r="3424" spans="5:26" x14ac:dyDescent="0.2">
      <c r="E3424">
        <f t="shared" si="810"/>
        <v>0.42737499999996681</v>
      </c>
      <c r="F3424">
        <f t="shared" si="811"/>
        <v>101325</v>
      </c>
      <c r="H3424">
        <f t="shared" si="809"/>
        <v>0.42737499999996681</v>
      </c>
      <c r="I3424">
        <f t="shared" si="797"/>
        <v>353.99999999840657</v>
      </c>
      <c r="J3424">
        <f t="shared" si="798"/>
        <v>1.7365591691782117E-4</v>
      </c>
      <c r="K3424">
        <f t="shared" si="799"/>
        <v>-2.775955072114844</v>
      </c>
      <c r="L3424">
        <f t="shared" si="800"/>
        <v>3.9769296294121147E-5</v>
      </c>
      <c r="M3424">
        <f>J3424/SQRT('Exhaust Gas Math'!$E$14*$B$21*$B$23)</f>
        <v>2.9480842811236179E-6</v>
      </c>
      <c r="N3424">
        <f t="shared" si="801"/>
        <v>1.8193581057015379E-4</v>
      </c>
      <c r="O3424">
        <f t="shared" si="802"/>
        <v>0</v>
      </c>
      <c r="P3424">
        <f t="shared" si="803"/>
        <v>0</v>
      </c>
      <c r="Q3424">
        <f>($B$16/2)*(COS((ACOS((2*'Intake Valve Fxn Scratch'!$B$1)/$B$16-1)/($B$17/2))*(I3424-($B$17/2)))+1)*P3424</f>
        <v>0</v>
      </c>
      <c r="R3424">
        <f t="shared" si="804"/>
        <v>0</v>
      </c>
      <c r="S3424">
        <f t="shared" si="805"/>
        <v>0</v>
      </c>
      <c r="T3424">
        <f>S3424*'Exhaust Gas Math'!$C$14</f>
        <v>0</v>
      </c>
      <c r="U3424">
        <f>(T3424/'Exhaust Gas Math'!$B$14)+('Exhaust Gas Math'!$D$10)</f>
        <v>4.4059320573952224E-4</v>
      </c>
      <c r="V3424">
        <f>('Exhaust Gas Math'!$E$10*(2.53982214E-12*V3423^4 - 0.0000000071629564556*V3423^3 + 7.56281407226508E-06*V3423^2 - 0.00322508455050905*V3423 + 1.62997098133725)*$B$24+T3424*'Exhaust Gas Math'!$D$14*$B$23)/('Exhaust Gas Math'!$E$10*(2.53982214E-12*V3423^4 - 0.0000000071629564556*V3423^3 + 7.56281407226508E-06*V3423^2 - 0.00322508455050905*V3423 + 1.62997098133725)+T3424*'Exhaust Gas Math'!$D$14)</f>
        <v>1100</v>
      </c>
      <c r="W3424">
        <f>(353.3116967483*V3424^-1.0020802909)*('Exhaust Gas Math'!$E$10/(T3424+'Exhaust Gas Math'!$E$10))+(357.4500179626*V3424^-1.0038444015 )*(T3424/(T3424+'Exhaust Gas Math'!$E$10))</f>
        <v>0.31654710700089367</v>
      </c>
      <c r="X3424">
        <f t="shared" si="806"/>
        <v>0</v>
      </c>
      <c r="Y3424">
        <f t="shared" si="807"/>
        <v>101325</v>
      </c>
      <c r="Z3424">
        <f t="shared" si="808"/>
        <v>101325</v>
      </c>
    </row>
    <row r="3425" spans="5:26" x14ac:dyDescent="0.2">
      <c r="E3425">
        <f t="shared" si="810"/>
        <v>0.4274999999999668</v>
      </c>
      <c r="F3425">
        <f t="shared" si="811"/>
        <v>101325</v>
      </c>
      <c r="H3425">
        <f t="shared" si="809"/>
        <v>0.4274999999999668</v>
      </c>
      <c r="I3425">
        <f t="shared" si="797"/>
        <v>359.99999999840657</v>
      </c>
      <c r="J3425">
        <f t="shared" si="798"/>
        <v>0</v>
      </c>
      <c r="K3425">
        <f t="shared" si="799"/>
        <v>-7.376153121352717E-10</v>
      </c>
      <c r="L3425">
        <f t="shared" si="800"/>
        <v>3.9769296294121147E-5</v>
      </c>
      <c r="M3425">
        <f>J3425/SQRT('Exhaust Gas Math'!$E$14*$B$21*$B$23)</f>
        <v>0</v>
      </c>
      <c r="N3425">
        <f t="shared" si="801"/>
        <v>0</v>
      </c>
      <c r="O3425">
        <f t="shared" si="802"/>
        <v>0</v>
      </c>
      <c r="P3425">
        <f t="shared" si="803"/>
        <v>0</v>
      </c>
      <c r="Q3425">
        <f>($B$16/2)*(COS((ACOS((2*'Intake Valve Fxn Scratch'!$B$1)/$B$16-1)/($B$17/2))*(I3425-($B$17/2)))+1)*P3425</f>
        <v>0</v>
      </c>
      <c r="R3425">
        <f t="shared" si="804"/>
        <v>0</v>
      </c>
      <c r="S3425">
        <f t="shared" si="805"/>
        <v>0</v>
      </c>
      <c r="T3425">
        <f>S3425*'Exhaust Gas Math'!$C$14</f>
        <v>0</v>
      </c>
      <c r="U3425">
        <f>(T3425/'Exhaust Gas Math'!$B$14)+('Exhaust Gas Math'!$D$10)</f>
        <v>4.4059320573952224E-4</v>
      </c>
      <c r="V3425">
        <f>('Exhaust Gas Math'!$E$10*(2.53982214E-12*V3424^4 - 0.0000000071629564556*V3424^3 + 7.56281407226508E-06*V3424^2 - 0.00322508455050905*V3424 + 1.62997098133725)*$B$24+T3425*'Exhaust Gas Math'!$D$14*$B$23)/('Exhaust Gas Math'!$E$10*(2.53982214E-12*V3424^4 - 0.0000000071629564556*V3424^3 + 7.56281407226508E-06*V3424^2 - 0.00322508455050905*V3424 + 1.62997098133725)+T3425*'Exhaust Gas Math'!$D$14)</f>
        <v>1100</v>
      </c>
      <c r="W3425">
        <f>(353.3116967483*V3425^-1.0020802909)*('Exhaust Gas Math'!$E$10/(T3425+'Exhaust Gas Math'!$E$10))+(357.4500179626*V3425^-1.0038444015 )*(T3425/(T3425+'Exhaust Gas Math'!$E$10))</f>
        <v>0.31654710700089367</v>
      </c>
      <c r="X3425">
        <f t="shared" si="806"/>
        <v>0</v>
      </c>
      <c r="Y3425">
        <f t="shared" si="807"/>
        <v>101325</v>
      </c>
      <c r="Z3425">
        <f t="shared" si="808"/>
        <v>101325</v>
      </c>
    </row>
    <row r="3426" spans="5:26" x14ac:dyDescent="0.2">
      <c r="E3426">
        <f t="shared" si="810"/>
        <v>0.42762499999996678</v>
      </c>
      <c r="F3426">
        <f t="shared" si="811"/>
        <v>101325</v>
      </c>
      <c r="H3426">
        <f t="shared" si="809"/>
        <v>0.42762499999996678</v>
      </c>
      <c r="I3426">
        <f t="shared" si="797"/>
        <v>365.99999999840657</v>
      </c>
      <c r="J3426">
        <f t="shared" si="798"/>
        <v>1.7365591673356578E-4</v>
      </c>
      <c r="K3426">
        <f t="shared" si="799"/>
        <v>2.7759550706461935</v>
      </c>
      <c r="L3426">
        <f t="shared" si="800"/>
        <v>3.9769296294121147E-5</v>
      </c>
      <c r="M3426">
        <f>J3426/SQRT('Exhaust Gas Math'!$E$14*$B$21*$B$23)</f>
        <v>2.9480842779955909E-6</v>
      </c>
      <c r="N3426">
        <f t="shared" si="801"/>
        <v>1.6556832801206678E-4</v>
      </c>
      <c r="O3426">
        <f t="shared" si="802"/>
        <v>0</v>
      </c>
      <c r="P3426">
        <f t="shared" si="803"/>
        <v>0</v>
      </c>
      <c r="Q3426">
        <f>($B$16/2)*(COS((ACOS((2*'Intake Valve Fxn Scratch'!$B$1)/$B$16-1)/($B$17/2))*(I3426-($B$17/2)))+1)*P3426</f>
        <v>0</v>
      </c>
      <c r="R3426">
        <f t="shared" si="804"/>
        <v>0</v>
      </c>
      <c r="S3426">
        <f t="shared" si="805"/>
        <v>0</v>
      </c>
      <c r="T3426">
        <f>S3426*'Exhaust Gas Math'!$C$14</f>
        <v>0</v>
      </c>
      <c r="U3426">
        <f>(T3426/'Exhaust Gas Math'!$B$14)+('Exhaust Gas Math'!$D$10)</f>
        <v>4.4059320573952224E-4</v>
      </c>
      <c r="V3426">
        <f>('Exhaust Gas Math'!$E$10*(2.53982214E-12*V3425^4 - 0.0000000071629564556*V3425^3 + 7.56281407226508E-06*V3425^2 - 0.00322508455050905*V3425 + 1.62997098133725)*$B$24+T3426*'Exhaust Gas Math'!$D$14*$B$23)/('Exhaust Gas Math'!$E$10*(2.53982214E-12*V3425^4 - 0.0000000071629564556*V3425^3 + 7.56281407226508E-06*V3425^2 - 0.00322508455050905*V3425 + 1.62997098133725)+T3426*'Exhaust Gas Math'!$D$14)</f>
        <v>1100</v>
      </c>
      <c r="W3426">
        <f>(353.3116967483*V3426^-1.0020802909)*('Exhaust Gas Math'!$E$10/(T3426+'Exhaust Gas Math'!$E$10))+(357.4500179626*V3426^-1.0038444015 )*(T3426/(T3426+'Exhaust Gas Math'!$E$10))</f>
        <v>0.31654710700089367</v>
      </c>
      <c r="X3426">
        <f t="shared" si="806"/>
        <v>0</v>
      </c>
      <c r="Y3426">
        <f t="shared" si="807"/>
        <v>101325</v>
      </c>
      <c r="Z3426">
        <f t="shared" si="808"/>
        <v>101325</v>
      </c>
    </row>
    <row r="3427" spans="5:26" x14ac:dyDescent="0.2">
      <c r="E3427">
        <f t="shared" si="810"/>
        <v>0.42774999999996677</v>
      </c>
      <c r="F3427">
        <f t="shared" si="811"/>
        <v>101325</v>
      </c>
      <c r="H3427">
        <f t="shared" si="809"/>
        <v>0.42774999999996677</v>
      </c>
      <c r="I3427">
        <f t="shared" si="797"/>
        <v>371.99999999840657</v>
      </c>
      <c r="J3427">
        <f t="shared" si="798"/>
        <v>6.9272105655512201E-4</v>
      </c>
      <c r="K3427">
        <f t="shared" si="799"/>
        <v>5.5214961973715591</v>
      </c>
      <c r="L3427">
        <f t="shared" si="800"/>
        <v>3.9769296294121147E-5</v>
      </c>
      <c r="M3427">
        <f>J3427/SQRT('Exhaust Gas Math'!$E$14*$B$21*$B$23)</f>
        <v>1.1760037286837315E-5</v>
      </c>
      <c r="N3427">
        <f t="shared" si="801"/>
        <v>6.2929392651862523E-4</v>
      </c>
      <c r="O3427">
        <f t="shared" si="802"/>
        <v>0</v>
      </c>
      <c r="P3427">
        <f t="shared" si="803"/>
        <v>0</v>
      </c>
      <c r="Q3427">
        <f>($B$16/2)*(COS((ACOS((2*'Intake Valve Fxn Scratch'!$B$1)/$B$16-1)/($B$17/2))*(I3427-($B$17/2)))+1)*P3427</f>
        <v>0</v>
      </c>
      <c r="R3427">
        <f t="shared" si="804"/>
        <v>0</v>
      </c>
      <c r="S3427">
        <f t="shared" si="805"/>
        <v>0</v>
      </c>
      <c r="T3427">
        <f>S3427*'Exhaust Gas Math'!$C$14</f>
        <v>0</v>
      </c>
      <c r="U3427">
        <f>(T3427/'Exhaust Gas Math'!$B$14)+('Exhaust Gas Math'!$D$10)</f>
        <v>4.4059320573952224E-4</v>
      </c>
      <c r="V3427">
        <f>('Exhaust Gas Math'!$E$10*(2.53982214E-12*V3426^4 - 0.0000000071629564556*V3426^3 + 7.56281407226508E-06*V3426^2 - 0.00322508455050905*V3426 + 1.62997098133725)*$B$24+T3427*'Exhaust Gas Math'!$D$14*$B$23)/('Exhaust Gas Math'!$E$10*(2.53982214E-12*V3426^4 - 0.0000000071629564556*V3426^3 + 7.56281407226508E-06*V3426^2 - 0.00322508455050905*V3426 + 1.62997098133725)+T3427*'Exhaust Gas Math'!$D$14)</f>
        <v>1100</v>
      </c>
      <c r="W3427">
        <f>(353.3116967483*V3427^-1.0020802909)*('Exhaust Gas Math'!$E$10/(T3427+'Exhaust Gas Math'!$E$10))+(357.4500179626*V3427^-1.0038444015 )*(T3427/(T3427+'Exhaust Gas Math'!$E$10))</f>
        <v>0.31654710700089367</v>
      </c>
      <c r="X3427">
        <f t="shared" si="806"/>
        <v>0</v>
      </c>
      <c r="Y3427">
        <f t="shared" si="807"/>
        <v>101325</v>
      </c>
      <c r="Z3427">
        <f t="shared" si="808"/>
        <v>101325</v>
      </c>
    </row>
    <row r="3428" spans="5:26" x14ac:dyDescent="0.2">
      <c r="E3428">
        <f t="shared" si="810"/>
        <v>0.42787499999996675</v>
      </c>
      <c r="F3428">
        <f t="shared" si="811"/>
        <v>101325</v>
      </c>
      <c r="H3428">
        <f t="shared" si="809"/>
        <v>0.42787499999996675</v>
      </c>
      <c r="I3428">
        <f t="shared" si="797"/>
        <v>377.99999999840293</v>
      </c>
      <c r="J3428">
        <f t="shared" si="798"/>
        <v>1.5515084331708742E-3</v>
      </c>
      <c r="K3428">
        <f t="shared" si="799"/>
        <v>8.2065426563097095</v>
      </c>
      <c r="L3428">
        <f t="shared" si="800"/>
        <v>3.9769296294121147E-5</v>
      </c>
      <c r="M3428">
        <f>J3428/SQRT('Exhaust Gas Math'!$E$14*$B$21*$B$23)</f>
        <v>2.6339313425331319E-5</v>
      </c>
      <c r="N3428">
        <f t="shared" si="801"/>
        <v>1.3427107343299619E-3</v>
      </c>
      <c r="O3428">
        <f t="shared" si="802"/>
        <v>0</v>
      </c>
      <c r="P3428">
        <f t="shared" si="803"/>
        <v>0</v>
      </c>
      <c r="Q3428">
        <f>($B$16/2)*(COS((ACOS((2*'Intake Valve Fxn Scratch'!$B$1)/$B$16-1)/($B$17/2))*(I3428-($B$17/2)))+1)*P3428</f>
        <v>0</v>
      </c>
      <c r="R3428">
        <f t="shared" si="804"/>
        <v>0</v>
      </c>
      <c r="S3428">
        <f t="shared" si="805"/>
        <v>0</v>
      </c>
      <c r="T3428">
        <f>S3428*'Exhaust Gas Math'!$C$14</f>
        <v>0</v>
      </c>
      <c r="U3428">
        <f>(T3428/'Exhaust Gas Math'!$B$14)+('Exhaust Gas Math'!$D$10)</f>
        <v>4.4059320573952224E-4</v>
      </c>
      <c r="V3428">
        <f>('Exhaust Gas Math'!$E$10*(2.53982214E-12*V3427^4 - 0.0000000071629564556*V3427^3 + 7.56281407226508E-06*V3427^2 - 0.00322508455050905*V3427 + 1.62997098133725)*$B$24+T3428*'Exhaust Gas Math'!$D$14*$B$23)/('Exhaust Gas Math'!$E$10*(2.53982214E-12*V3427^4 - 0.0000000071629564556*V3427^3 + 7.56281407226508E-06*V3427^2 - 0.00322508455050905*V3427 + 1.62997098133725)+T3428*'Exhaust Gas Math'!$D$14)</f>
        <v>1100</v>
      </c>
      <c r="W3428">
        <f>(353.3116967483*V3428^-1.0020802909)*('Exhaust Gas Math'!$E$10/(T3428+'Exhaust Gas Math'!$E$10))+(357.4500179626*V3428^-1.0038444015 )*(T3428/(T3428+'Exhaust Gas Math'!$E$10))</f>
        <v>0.31654710700089367</v>
      </c>
      <c r="X3428">
        <f t="shared" si="806"/>
        <v>0</v>
      </c>
      <c r="Y3428">
        <f t="shared" si="807"/>
        <v>101325</v>
      </c>
      <c r="Z3428">
        <f t="shared" si="808"/>
        <v>101325</v>
      </c>
    </row>
    <row r="3429" spans="5:26" x14ac:dyDescent="0.2">
      <c r="E3429">
        <f t="shared" si="810"/>
        <v>0.42799999999996674</v>
      </c>
      <c r="F3429">
        <f t="shared" si="811"/>
        <v>101325</v>
      </c>
      <c r="H3429">
        <f t="shared" si="809"/>
        <v>0.42799999999996674</v>
      </c>
      <c r="I3429">
        <f t="shared" si="797"/>
        <v>383.99999999840293</v>
      </c>
      <c r="J3429">
        <f t="shared" si="798"/>
        <v>2.7406089923707327E-3</v>
      </c>
      <c r="K3429">
        <f t="shared" si="799"/>
        <v>10.801676516577322</v>
      </c>
      <c r="L3429">
        <f t="shared" si="800"/>
        <v>3.9769296294121147E-5</v>
      </c>
      <c r="M3429">
        <f>J3429/SQRT('Exhaust Gas Math'!$E$14*$B$21*$B$23)</f>
        <v>4.6526179093210288E-5</v>
      </c>
      <c r="N3429">
        <f t="shared" si="801"/>
        <v>2.260171131227371E-3</v>
      </c>
      <c r="O3429">
        <f t="shared" si="802"/>
        <v>0</v>
      </c>
      <c r="P3429">
        <f t="shared" si="803"/>
        <v>0</v>
      </c>
      <c r="Q3429">
        <f>($B$16/2)*(COS((ACOS((2*'Intake Valve Fxn Scratch'!$B$1)/$B$16-1)/($B$17/2))*(I3429-($B$17/2)))+1)*P3429</f>
        <v>0</v>
      </c>
      <c r="R3429">
        <f t="shared" si="804"/>
        <v>0</v>
      </c>
      <c r="S3429">
        <f t="shared" si="805"/>
        <v>0</v>
      </c>
      <c r="T3429">
        <f>S3429*'Exhaust Gas Math'!$C$14</f>
        <v>0</v>
      </c>
      <c r="U3429">
        <f>(T3429/'Exhaust Gas Math'!$B$14)+('Exhaust Gas Math'!$D$10)</f>
        <v>4.4059320573952224E-4</v>
      </c>
      <c r="V3429">
        <f>('Exhaust Gas Math'!$E$10*(2.53982214E-12*V3428^4 - 0.0000000071629564556*V3428^3 + 7.56281407226508E-06*V3428^2 - 0.00322508455050905*V3428 + 1.62997098133725)*$B$24+T3429*'Exhaust Gas Math'!$D$14*$B$23)/('Exhaust Gas Math'!$E$10*(2.53982214E-12*V3428^4 - 0.0000000071629564556*V3428^3 + 7.56281407226508E-06*V3428^2 - 0.00322508455050905*V3428 + 1.62997098133725)+T3429*'Exhaust Gas Math'!$D$14)</f>
        <v>1100</v>
      </c>
      <c r="W3429">
        <f>(353.3116967483*V3429^-1.0020802909)*('Exhaust Gas Math'!$E$10/(T3429+'Exhaust Gas Math'!$E$10))+(357.4500179626*V3429^-1.0038444015 )*(T3429/(T3429+'Exhaust Gas Math'!$E$10))</f>
        <v>0.31654710700089367</v>
      </c>
      <c r="X3429">
        <f t="shared" si="806"/>
        <v>0</v>
      </c>
      <c r="Y3429">
        <f t="shared" si="807"/>
        <v>101325</v>
      </c>
      <c r="Z3429">
        <f t="shared" si="808"/>
        <v>101325</v>
      </c>
    </row>
    <row r="3430" spans="5:26" x14ac:dyDescent="0.2">
      <c r="E3430">
        <f t="shared" si="810"/>
        <v>0.42812499999996673</v>
      </c>
      <c r="F3430">
        <f t="shared" si="811"/>
        <v>101325</v>
      </c>
      <c r="H3430">
        <f t="shared" si="809"/>
        <v>0.42812499999996673</v>
      </c>
      <c r="I3430">
        <f t="shared" si="797"/>
        <v>389.99999999840293</v>
      </c>
      <c r="J3430">
        <f t="shared" si="798"/>
        <v>4.2469946995915345E-3</v>
      </c>
      <c r="K3430">
        <f t="shared" si="799"/>
        <v>13.278464948531845</v>
      </c>
      <c r="L3430">
        <f t="shared" si="800"/>
        <v>3.9769296294121147E-5</v>
      </c>
      <c r="M3430">
        <f>J3430/SQRT('Exhaust Gas Math'!$E$14*$B$21*$B$23)</f>
        <v>7.2099462765821989E-5</v>
      </c>
      <c r="N3430">
        <f t="shared" si="801"/>
        <v>3.3402709598215896E-3</v>
      </c>
      <c r="O3430">
        <f t="shared" si="802"/>
        <v>0</v>
      </c>
      <c r="P3430">
        <f t="shared" si="803"/>
        <v>0</v>
      </c>
      <c r="Q3430">
        <f>($B$16/2)*(COS((ACOS((2*'Intake Valve Fxn Scratch'!$B$1)/$B$16-1)/($B$17/2))*(I3430-($B$17/2)))+1)*P3430</f>
        <v>0</v>
      </c>
      <c r="R3430">
        <f t="shared" si="804"/>
        <v>0</v>
      </c>
      <c r="S3430">
        <f t="shared" si="805"/>
        <v>0</v>
      </c>
      <c r="T3430">
        <f>S3430*'Exhaust Gas Math'!$C$14</f>
        <v>0</v>
      </c>
      <c r="U3430">
        <f>(T3430/'Exhaust Gas Math'!$B$14)+('Exhaust Gas Math'!$D$10)</f>
        <v>4.4059320573952224E-4</v>
      </c>
      <c r="V3430">
        <f>('Exhaust Gas Math'!$E$10*(2.53982214E-12*V3429^4 - 0.0000000071629564556*V3429^3 + 7.56281407226508E-06*V3429^2 - 0.00322508455050905*V3429 + 1.62997098133725)*$B$24+T3430*'Exhaust Gas Math'!$D$14*$B$23)/('Exhaust Gas Math'!$E$10*(2.53982214E-12*V3429^4 - 0.0000000071629564556*V3429^3 + 7.56281407226508E-06*V3429^2 - 0.00322508455050905*V3429 + 1.62997098133725)+T3430*'Exhaust Gas Math'!$D$14)</f>
        <v>1100</v>
      </c>
      <c r="W3430">
        <f>(353.3116967483*V3430^-1.0020802909)*('Exhaust Gas Math'!$E$10/(T3430+'Exhaust Gas Math'!$E$10))+(357.4500179626*V3430^-1.0038444015 )*(T3430/(T3430+'Exhaust Gas Math'!$E$10))</f>
        <v>0.31654710700089367</v>
      </c>
      <c r="X3430">
        <f t="shared" si="806"/>
        <v>0</v>
      </c>
      <c r="Y3430">
        <f t="shared" si="807"/>
        <v>101325</v>
      </c>
      <c r="Z3430">
        <f t="shared" si="808"/>
        <v>101325</v>
      </c>
    </row>
    <row r="3431" spans="5:26" x14ac:dyDescent="0.2">
      <c r="E3431">
        <f t="shared" si="810"/>
        <v>0.42824999999996671</v>
      </c>
      <c r="F3431">
        <f t="shared" si="811"/>
        <v>101325</v>
      </c>
      <c r="H3431">
        <f t="shared" si="809"/>
        <v>0.42824999999996671</v>
      </c>
      <c r="I3431">
        <f t="shared" si="797"/>
        <v>395.99999999840293</v>
      </c>
      <c r="J3431">
        <f t="shared" si="798"/>
        <v>6.0541612777951191E-3</v>
      </c>
      <c r="K3431">
        <f t="shared" si="799"/>
        <v>15.60977173981416</v>
      </c>
      <c r="L3431">
        <f t="shared" si="800"/>
        <v>3.9769296294121147E-5</v>
      </c>
      <c r="M3431">
        <f>J3431/SQRT('Exhaust Gas Math'!$E$14*$B$21*$B$23)</f>
        <v>1.0277897819572323E-4</v>
      </c>
      <c r="N3431">
        <f t="shared" si="801"/>
        <v>4.5467954919107094E-3</v>
      </c>
      <c r="O3431">
        <f t="shared" si="802"/>
        <v>0</v>
      </c>
      <c r="P3431">
        <f t="shared" si="803"/>
        <v>0</v>
      </c>
      <c r="Q3431">
        <f>($B$16/2)*(COS((ACOS((2*'Intake Valve Fxn Scratch'!$B$1)/$B$16-1)/($B$17/2))*(I3431-($B$17/2)))+1)*P3431</f>
        <v>0</v>
      </c>
      <c r="R3431">
        <f t="shared" si="804"/>
        <v>0</v>
      </c>
      <c r="S3431">
        <f t="shared" si="805"/>
        <v>0</v>
      </c>
      <c r="T3431">
        <f>S3431*'Exhaust Gas Math'!$C$14</f>
        <v>0</v>
      </c>
      <c r="U3431">
        <f>(T3431/'Exhaust Gas Math'!$B$14)+('Exhaust Gas Math'!$D$10)</f>
        <v>4.4059320573952224E-4</v>
      </c>
      <c r="V3431">
        <f>('Exhaust Gas Math'!$E$10*(2.53982214E-12*V3430^4 - 0.0000000071629564556*V3430^3 + 7.56281407226508E-06*V3430^2 - 0.00322508455050905*V3430 + 1.62997098133725)*$B$24+T3431*'Exhaust Gas Math'!$D$14*$B$23)/('Exhaust Gas Math'!$E$10*(2.53982214E-12*V3430^4 - 0.0000000071629564556*V3430^3 + 7.56281407226508E-06*V3430^2 - 0.00322508455050905*V3430 + 1.62997098133725)+T3431*'Exhaust Gas Math'!$D$14)</f>
        <v>1100</v>
      </c>
      <c r="W3431">
        <f>(353.3116967483*V3431^-1.0020802909)*('Exhaust Gas Math'!$E$10/(T3431+'Exhaust Gas Math'!$E$10))+(357.4500179626*V3431^-1.0038444015 )*(T3431/(T3431+'Exhaust Gas Math'!$E$10))</f>
        <v>0.31654710700089367</v>
      </c>
      <c r="X3431">
        <f t="shared" si="806"/>
        <v>0</v>
      </c>
      <c r="Y3431">
        <f t="shared" si="807"/>
        <v>101325</v>
      </c>
      <c r="Z3431">
        <f t="shared" si="808"/>
        <v>101325</v>
      </c>
    </row>
    <row r="3432" spans="5:26" x14ac:dyDescent="0.2">
      <c r="E3432">
        <f t="shared" si="810"/>
        <v>0.4283749999999667</v>
      </c>
      <c r="F3432">
        <f t="shared" si="811"/>
        <v>101325</v>
      </c>
      <c r="H3432">
        <f t="shared" si="809"/>
        <v>0.4283749999999667</v>
      </c>
      <c r="I3432">
        <f t="shared" si="797"/>
        <v>401.99999999840293</v>
      </c>
      <c r="J3432">
        <f t="shared" si="798"/>
        <v>8.1423090317748331E-3</v>
      </c>
      <c r="K3432">
        <f t="shared" si="799"/>
        <v>17.770054605359164</v>
      </c>
      <c r="L3432">
        <f t="shared" si="800"/>
        <v>3.9769296294121147E-5</v>
      </c>
      <c r="M3432">
        <f>J3432/SQRT('Exhaust Gas Math'!$E$14*$B$21*$B$23)</f>
        <v>1.3822859419172981E-4</v>
      </c>
      <c r="N3432">
        <f t="shared" si="801"/>
        <v>5.8492450474491101E-3</v>
      </c>
      <c r="O3432">
        <f t="shared" si="802"/>
        <v>0</v>
      </c>
      <c r="P3432">
        <f t="shared" si="803"/>
        <v>0</v>
      </c>
      <c r="Q3432">
        <f>($B$16/2)*(COS((ACOS((2*'Intake Valve Fxn Scratch'!$B$1)/$B$16-1)/($B$17/2))*(I3432-($B$17/2)))+1)*P3432</f>
        <v>0</v>
      </c>
      <c r="R3432">
        <f t="shared" si="804"/>
        <v>0</v>
      </c>
      <c r="S3432">
        <f t="shared" si="805"/>
        <v>0</v>
      </c>
      <c r="T3432">
        <f>S3432*'Exhaust Gas Math'!$C$14</f>
        <v>0</v>
      </c>
      <c r="U3432">
        <f>(T3432/'Exhaust Gas Math'!$B$14)+('Exhaust Gas Math'!$D$10)</f>
        <v>4.4059320573952224E-4</v>
      </c>
      <c r="V3432">
        <f>('Exhaust Gas Math'!$E$10*(2.53982214E-12*V3431^4 - 0.0000000071629564556*V3431^3 + 7.56281407226508E-06*V3431^2 - 0.00322508455050905*V3431 + 1.62997098133725)*$B$24+T3432*'Exhaust Gas Math'!$D$14*$B$23)/('Exhaust Gas Math'!$E$10*(2.53982214E-12*V3431^4 - 0.0000000071629564556*V3431^3 + 7.56281407226508E-06*V3431^2 - 0.00322508455050905*V3431 + 1.62997098133725)+T3432*'Exhaust Gas Math'!$D$14)</f>
        <v>1100</v>
      </c>
      <c r="W3432">
        <f>(353.3116967483*V3432^-1.0020802909)*('Exhaust Gas Math'!$E$10/(T3432+'Exhaust Gas Math'!$E$10))+(357.4500179626*V3432^-1.0038444015 )*(T3432/(T3432+'Exhaust Gas Math'!$E$10))</f>
        <v>0.31654710700089367</v>
      </c>
      <c r="X3432">
        <f t="shared" si="806"/>
        <v>0</v>
      </c>
      <c r="Y3432">
        <f t="shared" si="807"/>
        <v>101325</v>
      </c>
      <c r="Z3432">
        <f t="shared" si="808"/>
        <v>101325</v>
      </c>
    </row>
    <row r="3433" spans="5:26" x14ac:dyDescent="0.2">
      <c r="E3433">
        <f t="shared" si="810"/>
        <v>0.42849999999996669</v>
      </c>
      <c r="F3433">
        <f t="shared" si="811"/>
        <v>101325</v>
      </c>
      <c r="H3433">
        <f t="shared" si="809"/>
        <v>0.42849999999996669</v>
      </c>
      <c r="I3433">
        <f t="shared" si="797"/>
        <v>407.99999999839929</v>
      </c>
      <c r="J3433">
        <f t="shared" si="798"/>
        <v>1.0488559777767314E-2</v>
      </c>
      <c r="K3433">
        <f t="shared" si="799"/>
        <v>19.735645034026025</v>
      </c>
      <c r="L3433">
        <f t="shared" si="800"/>
        <v>3.9769296294121147E-5</v>
      </c>
      <c r="M3433">
        <f>J3433/SQRT('Exhaust Gas Math'!$E$14*$B$21*$B$23)</f>
        <v>1.780599173427186E-4</v>
      </c>
      <c r="N3433">
        <f t="shared" si="801"/>
        <v>7.223012159138547E-3</v>
      </c>
      <c r="O3433">
        <f t="shared" si="802"/>
        <v>0</v>
      </c>
      <c r="P3433">
        <f t="shared" si="803"/>
        <v>0</v>
      </c>
      <c r="Q3433">
        <f>($B$16/2)*(COS((ACOS((2*'Intake Valve Fxn Scratch'!$B$1)/$B$16-1)/($B$17/2))*(I3433-($B$17/2)))+1)*P3433</f>
        <v>0</v>
      </c>
      <c r="R3433">
        <f t="shared" si="804"/>
        <v>0</v>
      </c>
      <c r="S3433">
        <f t="shared" si="805"/>
        <v>0</v>
      </c>
      <c r="T3433">
        <f>S3433*'Exhaust Gas Math'!$C$14</f>
        <v>0</v>
      </c>
      <c r="U3433">
        <f>(T3433/'Exhaust Gas Math'!$B$14)+('Exhaust Gas Math'!$D$10)</f>
        <v>4.4059320573952224E-4</v>
      </c>
      <c r="V3433">
        <f>('Exhaust Gas Math'!$E$10*(2.53982214E-12*V3432^4 - 0.0000000071629564556*V3432^3 + 7.56281407226508E-06*V3432^2 - 0.00322508455050905*V3432 + 1.62997098133725)*$B$24+T3433*'Exhaust Gas Math'!$D$14*$B$23)/('Exhaust Gas Math'!$E$10*(2.53982214E-12*V3432^4 - 0.0000000071629564556*V3432^3 + 7.56281407226508E-06*V3432^2 - 0.00322508455050905*V3432 + 1.62997098133725)+T3433*'Exhaust Gas Math'!$D$14)</f>
        <v>1100</v>
      </c>
      <c r="W3433">
        <f>(353.3116967483*V3433^-1.0020802909)*('Exhaust Gas Math'!$E$10/(T3433+'Exhaust Gas Math'!$E$10))+(357.4500179626*V3433^-1.0038444015 )*(T3433/(T3433+'Exhaust Gas Math'!$E$10))</f>
        <v>0.31654710700089367</v>
      </c>
      <c r="X3433">
        <f t="shared" si="806"/>
        <v>0</v>
      </c>
      <c r="Y3433">
        <f t="shared" si="807"/>
        <v>101325</v>
      </c>
      <c r="Z3433">
        <f t="shared" si="808"/>
        <v>101325</v>
      </c>
    </row>
    <row r="3434" spans="5:26" x14ac:dyDescent="0.2">
      <c r="E3434">
        <f t="shared" si="810"/>
        <v>0.42862499999996667</v>
      </c>
      <c r="F3434">
        <f t="shared" si="811"/>
        <v>101325</v>
      </c>
      <c r="H3434">
        <f t="shared" si="809"/>
        <v>0.42862499999996667</v>
      </c>
      <c r="I3434">
        <f t="shared" si="797"/>
        <v>413.99999999839929</v>
      </c>
      <c r="J3434">
        <f t="shared" si="798"/>
        <v>1.3067207501612419E-2</v>
      </c>
      <c r="K3434">
        <f t="shared" si="799"/>
        <v>21.485007605749914</v>
      </c>
      <c r="L3434">
        <f t="shared" si="800"/>
        <v>3.9769296294121147E-5</v>
      </c>
      <c r="M3434">
        <f>J3434/SQRT('Exhaust Gas Math'!$E$14*$B$21*$B$23)</f>
        <v>2.2183654733696443E-4</v>
      </c>
      <c r="N3434">
        <f t="shared" si="801"/>
        <v>8.649285485750273E-3</v>
      </c>
      <c r="O3434">
        <f t="shared" si="802"/>
        <v>0</v>
      </c>
      <c r="P3434">
        <f t="shared" si="803"/>
        <v>0</v>
      </c>
      <c r="Q3434">
        <f>($B$16/2)*(COS((ACOS((2*'Intake Valve Fxn Scratch'!$B$1)/$B$16-1)/($B$17/2))*(I3434-($B$17/2)))+1)*P3434</f>
        <v>0</v>
      </c>
      <c r="R3434">
        <f t="shared" si="804"/>
        <v>0</v>
      </c>
      <c r="S3434">
        <f t="shared" si="805"/>
        <v>0</v>
      </c>
      <c r="T3434">
        <f>S3434*'Exhaust Gas Math'!$C$14</f>
        <v>0</v>
      </c>
      <c r="U3434">
        <f>(T3434/'Exhaust Gas Math'!$B$14)+('Exhaust Gas Math'!$D$10)</f>
        <v>4.4059320573952224E-4</v>
      </c>
      <c r="V3434">
        <f>('Exhaust Gas Math'!$E$10*(2.53982214E-12*V3433^4 - 0.0000000071629564556*V3433^3 + 7.56281407226508E-06*V3433^2 - 0.00322508455050905*V3433 + 1.62997098133725)*$B$24+T3434*'Exhaust Gas Math'!$D$14*$B$23)/('Exhaust Gas Math'!$E$10*(2.53982214E-12*V3433^4 - 0.0000000071629564556*V3433^3 + 7.56281407226508E-06*V3433^2 - 0.00322508455050905*V3433 + 1.62997098133725)+T3434*'Exhaust Gas Math'!$D$14)</f>
        <v>1100</v>
      </c>
      <c r="W3434">
        <f>(353.3116967483*V3434^-1.0020802909)*('Exhaust Gas Math'!$E$10/(T3434+'Exhaust Gas Math'!$E$10))+(357.4500179626*V3434^-1.0038444015 )*(T3434/(T3434+'Exhaust Gas Math'!$E$10))</f>
        <v>0.31654710700089367</v>
      </c>
      <c r="X3434">
        <f t="shared" si="806"/>
        <v>0</v>
      </c>
      <c r="Y3434">
        <f t="shared" si="807"/>
        <v>101325</v>
      </c>
      <c r="Z3434">
        <f t="shared" si="808"/>
        <v>101325</v>
      </c>
    </row>
    <row r="3435" spans="5:26" x14ac:dyDescent="0.2">
      <c r="E3435">
        <f t="shared" si="810"/>
        <v>0.42874999999996666</v>
      </c>
      <c r="F3435">
        <f t="shared" si="811"/>
        <v>101325</v>
      </c>
      <c r="H3435">
        <f t="shared" si="809"/>
        <v>0.42874999999996666</v>
      </c>
      <c r="I3435">
        <f t="shared" si="797"/>
        <v>419.99999999839929</v>
      </c>
      <c r="J3435">
        <f t="shared" si="798"/>
        <v>1.5849999999233755E-2</v>
      </c>
      <c r="K3435">
        <f t="shared" si="799"/>
        <v>22.998975938119266</v>
      </c>
      <c r="L3435">
        <f t="shared" si="800"/>
        <v>3.9769296294121147E-5</v>
      </c>
      <c r="M3435">
        <f>J3435/SQRT('Exhaust Gas Math'!$E$14*$B$21*$B$23)</f>
        <v>2.6907885825544877E-4</v>
      </c>
      <c r="N3435">
        <f t="shared" si="801"/>
        <v>1.0114751634142962E-2</v>
      </c>
      <c r="O3435">
        <f t="shared" si="802"/>
        <v>0</v>
      </c>
      <c r="P3435">
        <f t="shared" si="803"/>
        <v>0</v>
      </c>
      <c r="Q3435">
        <f>($B$16/2)*(COS((ACOS((2*'Intake Valve Fxn Scratch'!$B$1)/$B$16-1)/($B$17/2))*(I3435-($B$17/2)))+1)*P3435</f>
        <v>0</v>
      </c>
      <c r="R3435">
        <f t="shared" si="804"/>
        <v>0</v>
      </c>
      <c r="S3435">
        <f t="shared" si="805"/>
        <v>0</v>
      </c>
      <c r="T3435">
        <f>S3435*'Exhaust Gas Math'!$C$14</f>
        <v>0</v>
      </c>
      <c r="U3435">
        <f>(T3435/'Exhaust Gas Math'!$B$14)+('Exhaust Gas Math'!$D$10)</f>
        <v>4.4059320573952224E-4</v>
      </c>
      <c r="V3435">
        <f>('Exhaust Gas Math'!$E$10*(2.53982214E-12*V3434^4 - 0.0000000071629564556*V3434^3 + 7.56281407226508E-06*V3434^2 - 0.00322508455050905*V3434 + 1.62997098133725)*$B$24+T3435*'Exhaust Gas Math'!$D$14*$B$23)/('Exhaust Gas Math'!$E$10*(2.53982214E-12*V3434^4 - 0.0000000071629564556*V3434^3 + 7.56281407226508E-06*V3434^2 - 0.00322508455050905*V3434 + 1.62997098133725)+T3435*'Exhaust Gas Math'!$D$14)</f>
        <v>1100</v>
      </c>
      <c r="W3435">
        <f>(353.3116967483*V3435^-1.0020802909)*('Exhaust Gas Math'!$E$10/(T3435+'Exhaust Gas Math'!$E$10))+(357.4500179626*V3435^-1.0038444015 )*(T3435/(T3435+'Exhaust Gas Math'!$E$10))</f>
        <v>0.31654710700089367</v>
      </c>
      <c r="X3435">
        <f t="shared" si="806"/>
        <v>0</v>
      </c>
      <c r="Y3435">
        <f t="shared" si="807"/>
        <v>101325</v>
      </c>
      <c r="Z3435">
        <f t="shared" si="808"/>
        <v>101325</v>
      </c>
    </row>
    <row r="3436" spans="5:26" x14ac:dyDescent="0.2">
      <c r="E3436">
        <f t="shared" si="810"/>
        <v>0.42887499999996664</v>
      </c>
      <c r="F3436">
        <f t="shared" si="811"/>
        <v>101325</v>
      </c>
      <c r="H3436">
        <f t="shared" si="809"/>
        <v>0.42887499999996664</v>
      </c>
      <c r="I3436">
        <f t="shared" si="797"/>
        <v>425.99999999839929</v>
      </c>
      <c r="J3436">
        <f t="shared" si="798"/>
        <v>1.8806448413687629E-2</v>
      </c>
      <c r="K3436">
        <f t="shared" si="799"/>
        <v>24.260962677264768</v>
      </c>
      <c r="L3436">
        <f t="shared" si="800"/>
        <v>3.9769296294121147E-5</v>
      </c>
      <c r="M3436">
        <f>J3436/SQRT('Exhaust Gas Math'!$E$14*$B$21*$B$23)</f>
        <v>3.1926925345360891E-4</v>
      </c>
      <c r="N3436">
        <f t="shared" si="801"/>
        <v>1.1611157152717103E-2</v>
      </c>
      <c r="O3436">
        <f t="shared" si="802"/>
        <v>0</v>
      </c>
      <c r="P3436">
        <f t="shared" si="803"/>
        <v>0</v>
      </c>
      <c r="Q3436">
        <f>($B$16/2)*(COS((ACOS((2*'Intake Valve Fxn Scratch'!$B$1)/$B$16-1)/($B$17/2))*(I3436-($B$17/2)))+1)*P3436</f>
        <v>0</v>
      </c>
      <c r="R3436">
        <f t="shared" si="804"/>
        <v>0</v>
      </c>
      <c r="S3436">
        <f t="shared" si="805"/>
        <v>0</v>
      </c>
      <c r="T3436">
        <f>S3436*'Exhaust Gas Math'!$C$14</f>
        <v>0</v>
      </c>
      <c r="U3436">
        <f>(T3436/'Exhaust Gas Math'!$B$14)+('Exhaust Gas Math'!$D$10)</f>
        <v>4.4059320573952224E-4</v>
      </c>
      <c r="V3436">
        <f>('Exhaust Gas Math'!$E$10*(2.53982214E-12*V3435^4 - 0.0000000071629564556*V3435^3 + 7.56281407226508E-06*V3435^2 - 0.00322508455050905*V3435 + 1.62997098133725)*$B$24+T3436*'Exhaust Gas Math'!$D$14*$B$23)/('Exhaust Gas Math'!$E$10*(2.53982214E-12*V3435^4 - 0.0000000071629564556*V3435^3 + 7.56281407226508E-06*V3435^2 - 0.00322508455050905*V3435 + 1.62997098133725)+T3436*'Exhaust Gas Math'!$D$14)</f>
        <v>1100</v>
      </c>
      <c r="W3436">
        <f>(353.3116967483*V3436^-1.0020802909)*('Exhaust Gas Math'!$E$10/(T3436+'Exhaust Gas Math'!$E$10))+(357.4500179626*V3436^-1.0038444015 )*(T3436/(T3436+'Exhaust Gas Math'!$E$10))</f>
        <v>0.31654710700089367</v>
      </c>
      <c r="X3436">
        <f t="shared" si="806"/>
        <v>0</v>
      </c>
      <c r="Y3436">
        <f t="shared" si="807"/>
        <v>101325</v>
      </c>
      <c r="Z3436">
        <f t="shared" si="808"/>
        <v>101325</v>
      </c>
    </row>
    <row r="3437" spans="5:26" x14ac:dyDescent="0.2">
      <c r="E3437">
        <f t="shared" si="810"/>
        <v>0.42899999999996663</v>
      </c>
      <c r="F3437">
        <f t="shared" si="811"/>
        <v>101325</v>
      </c>
      <c r="H3437">
        <f t="shared" si="809"/>
        <v>0.42899999999996663</v>
      </c>
      <c r="I3437">
        <f t="shared" si="797"/>
        <v>431.99999999839929</v>
      </c>
      <c r="J3437">
        <f t="shared" si="798"/>
        <v>2.1904161277471867E-2</v>
      </c>
      <c r="K3437">
        <f t="shared" si="799"/>
        <v>25.257141232386008</v>
      </c>
      <c r="L3437">
        <f t="shared" si="800"/>
        <v>3.9769296294121147E-5</v>
      </c>
      <c r="M3437">
        <f>J3437/SQRT('Exhaust Gas Math'!$E$14*$B$21*$B$23)</f>
        <v>3.7185783645869247E-4</v>
      </c>
      <c r="N3437">
        <f t="shared" si="801"/>
        <v>1.3134781388101553E-2</v>
      </c>
      <c r="O3437">
        <f t="shared" si="802"/>
        <v>0</v>
      </c>
      <c r="P3437">
        <f t="shared" si="803"/>
        <v>0</v>
      </c>
      <c r="Q3437">
        <f>($B$16/2)*(COS((ACOS((2*'Intake Valve Fxn Scratch'!$B$1)/$B$16-1)/($B$17/2))*(I3437-($B$17/2)))+1)*P3437</f>
        <v>0</v>
      </c>
      <c r="R3437">
        <f t="shared" si="804"/>
        <v>0</v>
      </c>
      <c r="S3437">
        <f t="shared" si="805"/>
        <v>0</v>
      </c>
      <c r="T3437">
        <f>S3437*'Exhaust Gas Math'!$C$14</f>
        <v>0</v>
      </c>
      <c r="U3437">
        <f>(T3437/'Exhaust Gas Math'!$B$14)+('Exhaust Gas Math'!$D$10)</f>
        <v>4.4059320573952224E-4</v>
      </c>
      <c r="V3437">
        <f>('Exhaust Gas Math'!$E$10*(2.53982214E-12*V3436^4 - 0.0000000071629564556*V3436^3 + 7.56281407226508E-06*V3436^2 - 0.00322508455050905*V3436 + 1.62997098133725)*$B$24+T3437*'Exhaust Gas Math'!$D$14*$B$23)/('Exhaust Gas Math'!$E$10*(2.53982214E-12*V3436^4 - 0.0000000071629564556*V3436^3 + 7.56281407226508E-06*V3436^2 - 0.00322508455050905*V3436 + 1.62997098133725)+T3437*'Exhaust Gas Math'!$D$14)</f>
        <v>1100</v>
      </c>
      <c r="W3437">
        <f>(353.3116967483*V3437^-1.0020802909)*('Exhaust Gas Math'!$E$10/(T3437+'Exhaust Gas Math'!$E$10))+(357.4500179626*V3437^-1.0038444015 )*(T3437/(T3437+'Exhaust Gas Math'!$E$10))</f>
        <v>0.31654710700089367</v>
      </c>
      <c r="X3437">
        <f t="shared" si="806"/>
        <v>0</v>
      </c>
      <c r="Y3437">
        <f t="shared" si="807"/>
        <v>101325</v>
      </c>
      <c r="Z3437">
        <f t="shared" si="808"/>
        <v>101325</v>
      </c>
    </row>
    <row r="3438" spans="5:26" x14ac:dyDescent="0.2">
      <c r="E3438">
        <f t="shared" si="810"/>
        <v>0.42912499999996662</v>
      </c>
      <c r="F3438">
        <f t="shared" si="811"/>
        <v>101325</v>
      </c>
      <c r="H3438">
        <f t="shared" si="809"/>
        <v>0.42912499999996662</v>
      </c>
      <c r="I3438">
        <f t="shared" si="797"/>
        <v>437.99999999839929</v>
      </c>
      <c r="J3438">
        <f t="shared" si="798"/>
        <v>2.5109199400211196E-2</v>
      </c>
      <c r="K3438">
        <f t="shared" si="799"/>
        <v>25.976597262768554</v>
      </c>
      <c r="L3438">
        <f t="shared" si="800"/>
        <v>3.9769296294121147E-5</v>
      </c>
      <c r="M3438">
        <f>J3438/SQRT('Exhaust Gas Math'!$E$14*$B$21*$B$23)</f>
        <v>4.2626843575040087E-4</v>
      </c>
      <c r="N3438">
        <f t="shared" si="801"/>
        <v>1.4685858366702123E-2</v>
      </c>
      <c r="O3438">
        <f t="shared" si="802"/>
        <v>0</v>
      </c>
      <c r="P3438">
        <f t="shared" si="803"/>
        <v>0</v>
      </c>
      <c r="Q3438">
        <f>($B$16/2)*(COS((ACOS((2*'Intake Valve Fxn Scratch'!$B$1)/$B$16-1)/($B$17/2))*(I3438-($B$17/2)))+1)*P3438</f>
        <v>0</v>
      </c>
      <c r="R3438">
        <f t="shared" si="804"/>
        <v>0</v>
      </c>
      <c r="S3438">
        <f t="shared" si="805"/>
        <v>0</v>
      </c>
      <c r="T3438">
        <f>S3438*'Exhaust Gas Math'!$C$14</f>
        <v>0</v>
      </c>
      <c r="U3438">
        <f>(T3438/'Exhaust Gas Math'!$B$14)+('Exhaust Gas Math'!$D$10)</f>
        <v>4.4059320573952224E-4</v>
      </c>
      <c r="V3438">
        <f>('Exhaust Gas Math'!$E$10*(2.53982214E-12*V3437^4 - 0.0000000071629564556*V3437^3 + 7.56281407226508E-06*V3437^2 - 0.00322508455050905*V3437 + 1.62997098133725)*$B$24+T3438*'Exhaust Gas Math'!$D$14*$B$23)/('Exhaust Gas Math'!$E$10*(2.53982214E-12*V3437^4 - 0.0000000071629564556*V3437^3 + 7.56281407226508E-06*V3437^2 - 0.00322508455050905*V3437 + 1.62997098133725)+T3438*'Exhaust Gas Math'!$D$14)</f>
        <v>1100</v>
      </c>
      <c r="W3438">
        <f>(353.3116967483*V3438^-1.0020802909)*('Exhaust Gas Math'!$E$10/(T3438+'Exhaust Gas Math'!$E$10))+(357.4500179626*V3438^-1.0038444015 )*(T3438/(T3438+'Exhaust Gas Math'!$E$10))</f>
        <v>0.31654710700089367</v>
      </c>
      <c r="X3438">
        <f t="shared" si="806"/>
        <v>0</v>
      </c>
      <c r="Y3438">
        <f t="shared" si="807"/>
        <v>101325</v>
      </c>
      <c r="Z3438">
        <f t="shared" si="808"/>
        <v>101325</v>
      </c>
    </row>
    <row r="3439" spans="5:26" x14ac:dyDescent="0.2">
      <c r="E3439">
        <f t="shared" si="810"/>
        <v>0.4292499999999666</v>
      </c>
      <c r="F3439">
        <f t="shared" si="811"/>
        <v>101325</v>
      </c>
      <c r="H3439">
        <f t="shared" si="809"/>
        <v>0.4292499999999666</v>
      </c>
      <c r="I3439">
        <f t="shared" si="797"/>
        <v>443.99999999839565</v>
      </c>
      <c r="J3439">
        <f t="shared" si="798"/>
        <v>2.8386447713533731E-2</v>
      </c>
      <c r="K3439">
        <f t="shared" si="799"/>
        <v>26.411448257587519</v>
      </c>
      <c r="L3439">
        <f t="shared" si="800"/>
        <v>3.9769296294121147E-5</v>
      </c>
      <c r="M3439">
        <f>J3439/SQRT('Exhaust Gas Math'!$E$14*$B$21*$B$23)</f>
        <v>4.8190491741671341E-4</v>
      </c>
      <c r="N3439">
        <f t="shared" si="801"/>
        <v>1.6267973593824446E-2</v>
      </c>
      <c r="O3439">
        <f t="shared" si="802"/>
        <v>0</v>
      </c>
      <c r="P3439">
        <f t="shared" si="803"/>
        <v>0</v>
      </c>
      <c r="Q3439">
        <f>($B$16/2)*(COS((ACOS((2*'Intake Valve Fxn Scratch'!$B$1)/$B$16-1)/($B$17/2))*(I3439-($B$17/2)))+1)*P3439</f>
        <v>0</v>
      </c>
      <c r="R3439">
        <f t="shared" si="804"/>
        <v>0</v>
      </c>
      <c r="S3439">
        <f t="shared" si="805"/>
        <v>0</v>
      </c>
      <c r="T3439">
        <f>S3439*'Exhaust Gas Math'!$C$14</f>
        <v>0</v>
      </c>
      <c r="U3439">
        <f>(T3439/'Exhaust Gas Math'!$B$14)+('Exhaust Gas Math'!$D$10)</f>
        <v>4.4059320573952224E-4</v>
      </c>
      <c r="V3439">
        <f>('Exhaust Gas Math'!$E$10*(2.53982214E-12*V3438^4 - 0.0000000071629564556*V3438^3 + 7.56281407226508E-06*V3438^2 - 0.00322508455050905*V3438 + 1.62997098133725)*$B$24+T3439*'Exhaust Gas Math'!$D$14*$B$23)/('Exhaust Gas Math'!$E$10*(2.53982214E-12*V3438^4 - 0.0000000071629564556*V3438^3 + 7.56281407226508E-06*V3438^2 - 0.00322508455050905*V3438 + 1.62997098133725)+T3439*'Exhaust Gas Math'!$D$14)</f>
        <v>1100</v>
      </c>
      <c r="W3439">
        <f>(353.3116967483*V3439^-1.0020802909)*('Exhaust Gas Math'!$E$10/(T3439+'Exhaust Gas Math'!$E$10))+(357.4500179626*V3439^-1.0038444015 )*(T3439/(T3439+'Exhaust Gas Math'!$E$10))</f>
        <v>0.31654710700089367</v>
      </c>
      <c r="X3439">
        <f t="shared" si="806"/>
        <v>0</v>
      </c>
      <c r="Y3439">
        <f t="shared" si="807"/>
        <v>101325</v>
      </c>
      <c r="Z3439">
        <f t="shared" si="808"/>
        <v>101325</v>
      </c>
    </row>
    <row r="3440" spans="5:26" x14ac:dyDescent="0.2">
      <c r="E3440">
        <f t="shared" si="810"/>
        <v>0.42937499999996659</v>
      </c>
      <c r="F3440">
        <f t="shared" si="811"/>
        <v>101325</v>
      </c>
      <c r="H3440">
        <f t="shared" si="809"/>
        <v>0.42937499999996659</v>
      </c>
      <c r="I3440">
        <f t="shared" si="797"/>
        <v>449.99999999839565</v>
      </c>
      <c r="J3440">
        <f t="shared" si="798"/>
        <v>3.1699999999113958E-2</v>
      </c>
      <c r="K3440">
        <f t="shared" si="799"/>
        <v>26.556929898345718</v>
      </c>
      <c r="L3440">
        <f t="shared" si="800"/>
        <v>3.9769296294121147E-5</v>
      </c>
      <c r="M3440">
        <f>J3440/SQRT('Exhaust Gas Math'!$E$14*$B$21*$B$23)</f>
        <v>5.3815771652187205E-4</v>
      </c>
      <c r="N3440">
        <f t="shared" si="801"/>
        <v>1.7887450437948635E-2</v>
      </c>
      <c r="O3440">
        <f t="shared" si="802"/>
        <v>0</v>
      </c>
      <c r="P3440">
        <f t="shared" si="803"/>
        <v>0</v>
      </c>
      <c r="Q3440">
        <f>($B$16/2)*(COS((ACOS((2*'Intake Valve Fxn Scratch'!$B$1)/$B$16-1)/($B$17/2))*(I3440-($B$17/2)))+1)*P3440</f>
        <v>0</v>
      </c>
      <c r="R3440">
        <f t="shared" si="804"/>
        <v>0</v>
      </c>
      <c r="S3440">
        <f t="shared" si="805"/>
        <v>0</v>
      </c>
      <c r="T3440">
        <f>S3440*'Exhaust Gas Math'!$C$14</f>
        <v>0</v>
      </c>
      <c r="U3440">
        <f>(T3440/'Exhaust Gas Math'!$B$14)+('Exhaust Gas Math'!$D$10)</f>
        <v>4.4059320573952224E-4</v>
      </c>
      <c r="V3440">
        <f>('Exhaust Gas Math'!$E$10*(2.53982214E-12*V3439^4 - 0.0000000071629564556*V3439^3 + 7.56281407226508E-06*V3439^2 - 0.00322508455050905*V3439 + 1.62997098133725)*$B$24+T3440*'Exhaust Gas Math'!$D$14*$B$23)/('Exhaust Gas Math'!$E$10*(2.53982214E-12*V3439^4 - 0.0000000071629564556*V3439^3 + 7.56281407226508E-06*V3439^2 - 0.00322508455050905*V3439 + 1.62997098133725)+T3440*'Exhaust Gas Math'!$D$14)</f>
        <v>1100</v>
      </c>
      <c r="W3440">
        <f>(353.3116967483*V3440^-1.0020802909)*('Exhaust Gas Math'!$E$10/(T3440+'Exhaust Gas Math'!$E$10))+(357.4500179626*V3440^-1.0038444015 )*(T3440/(T3440+'Exhaust Gas Math'!$E$10))</f>
        <v>0.31654710700089367</v>
      </c>
      <c r="X3440">
        <f t="shared" si="806"/>
        <v>0</v>
      </c>
      <c r="Y3440">
        <f t="shared" si="807"/>
        <v>101325</v>
      </c>
      <c r="Z3440">
        <f t="shared" si="808"/>
        <v>101325</v>
      </c>
    </row>
    <row r="3441" spans="5:26" x14ac:dyDescent="0.2">
      <c r="E3441">
        <f t="shared" si="810"/>
        <v>0.42949999999996658</v>
      </c>
      <c r="F3441">
        <f t="shared" si="811"/>
        <v>101325</v>
      </c>
      <c r="H3441">
        <f t="shared" si="809"/>
        <v>0.42949999999996658</v>
      </c>
      <c r="I3441">
        <f t="shared" si="797"/>
        <v>455.99999999839565</v>
      </c>
      <c r="J3441">
        <f t="shared" si="798"/>
        <v>3.5013552284702099E-2</v>
      </c>
      <c r="K3441">
        <f t="shared" si="799"/>
        <v>26.411448257742858</v>
      </c>
      <c r="L3441">
        <f t="shared" si="800"/>
        <v>3.9769296294121147E-5</v>
      </c>
      <c r="M3441">
        <f>J3441/SQRT('Exhaust Gas Math'!$E$14*$B$21*$B$23)</f>
        <v>5.9441051562716496E-4</v>
      </c>
      <c r="N3441">
        <f t="shared" si="801"/>
        <v>1.9552731033546523E-2</v>
      </c>
      <c r="O3441">
        <f t="shared" si="802"/>
        <v>0</v>
      </c>
      <c r="P3441">
        <f t="shared" si="803"/>
        <v>0</v>
      </c>
      <c r="Q3441">
        <f>($B$16/2)*(COS((ACOS((2*'Intake Valve Fxn Scratch'!$B$1)/$B$16-1)/($B$17/2))*(I3441-($B$17/2)))+1)*P3441</f>
        <v>0</v>
      </c>
      <c r="R3441">
        <f t="shared" si="804"/>
        <v>0</v>
      </c>
      <c r="S3441">
        <f t="shared" si="805"/>
        <v>0</v>
      </c>
      <c r="T3441">
        <f>S3441*'Exhaust Gas Math'!$C$14</f>
        <v>0</v>
      </c>
      <c r="U3441">
        <f>(T3441/'Exhaust Gas Math'!$B$14)+('Exhaust Gas Math'!$D$10)</f>
        <v>4.4059320573952224E-4</v>
      </c>
      <c r="V3441">
        <f>('Exhaust Gas Math'!$E$10*(2.53982214E-12*V3440^4 - 0.0000000071629564556*V3440^3 + 7.56281407226508E-06*V3440^2 - 0.00322508455050905*V3440 + 1.62997098133725)*$B$24+T3441*'Exhaust Gas Math'!$D$14*$B$23)/('Exhaust Gas Math'!$E$10*(2.53982214E-12*V3440^4 - 0.0000000071629564556*V3440^3 + 7.56281407226508E-06*V3440^2 - 0.00322508455050905*V3440 + 1.62997098133725)+T3441*'Exhaust Gas Math'!$D$14)</f>
        <v>1100</v>
      </c>
      <c r="W3441">
        <f>(353.3116967483*V3441^-1.0020802909)*('Exhaust Gas Math'!$E$10/(T3441+'Exhaust Gas Math'!$E$10))+(357.4500179626*V3441^-1.0038444015 )*(T3441/(T3441+'Exhaust Gas Math'!$E$10))</f>
        <v>0.31654710700089367</v>
      </c>
      <c r="X3441">
        <f t="shared" si="806"/>
        <v>0</v>
      </c>
      <c r="Y3441">
        <f t="shared" si="807"/>
        <v>101325</v>
      </c>
      <c r="Z3441">
        <f t="shared" si="808"/>
        <v>101325</v>
      </c>
    </row>
    <row r="3442" spans="5:26" x14ac:dyDescent="0.2">
      <c r="E3442">
        <f t="shared" si="810"/>
        <v>0.42962499999996656</v>
      </c>
      <c r="F3442">
        <f t="shared" si="811"/>
        <v>101325</v>
      </c>
      <c r="H3442">
        <f t="shared" si="809"/>
        <v>0.42962499999996656</v>
      </c>
      <c r="I3442">
        <f t="shared" si="797"/>
        <v>461.99999999839565</v>
      </c>
      <c r="J3442">
        <f t="shared" si="798"/>
        <v>3.8290800598055445E-2</v>
      </c>
      <c r="K3442">
        <f t="shared" si="799"/>
        <v>25.976597263077213</v>
      </c>
      <c r="L3442">
        <f t="shared" si="800"/>
        <v>3.9769296294121147E-5</v>
      </c>
      <c r="M3442">
        <f>J3442/SQRT('Exhaust Gas Math'!$E$14*$B$21*$B$23)</f>
        <v>6.5004699729400057E-4</v>
      </c>
      <c r="N3442">
        <f t="shared" si="801"/>
        <v>2.1273748625853409E-2</v>
      </c>
      <c r="O3442">
        <f t="shared" si="802"/>
        <v>0</v>
      </c>
      <c r="P3442">
        <f t="shared" si="803"/>
        <v>0</v>
      </c>
      <c r="Q3442">
        <f>($B$16/2)*(COS((ACOS((2*'Intake Valve Fxn Scratch'!$B$1)/$B$16-1)/($B$17/2))*(I3442-($B$17/2)))+1)*P3442</f>
        <v>0</v>
      </c>
      <c r="R3442">
        <f t="shared" si="804"/>
        <v>0</v>
      </c>
      <c r="S3442">
        <f t="shared" si="805"/>
        <v>0</v>
      </c>
      <c r="T3442">
        <f>S3442*'Exhaust Gas Math'!$C$14</f>
        <v>0</v>
      </c>
      <c r="U3442">
        <f>(T3442/'Exhaust Gas Math'!$B$14)+('Exhaust Gas Math'!$D$10)</f>
        <v>4.4059320573952224E-4</v>
      </c>
      <c r="V3442">
        <f>('Exhaust Gas Math'!$E$10*(2.53982214E-12*V3441^4 - 0.0000000071629564556*V3441^3 + 7.56281407226508E-06*V3441^2 - 0.00322508455050905*V3441 + 1.62997098133725)*$B$24+T3442*'Exhaust Gas Math'!$D$14*$B$23)/('Exhaust Gas Math'!$E$10*(2.53982214E-12*V3441^4 - 0.0000000071629564556*V3441^3 + 7.56281407226508E-06*V3441^2 - 0.00322508455050905*V3441 + 1.62997098133725)+T3442*'Exhaust Gas Math'!$D$14)</f>
        <v>1100</v>
      </c>
      <c r="W3442">
        <f>(353.3116967483*V3442^-1.0020802909)*('Exhaust Gas Math'!$E$10/(T3442+'Exhaust Gas Math'!$E$10))+(357.4500179626*V3442^-1.0038444015 )*(T3442/(T3442+'Exhaust Gas Math'!$E$10))</f>
        <v>0.31654710700089367</v>
      </c>
      <c r="X3442">
        <f t="shared" si="806"/>
        <v>0</v>
      </c>
      <c r="Y3442">
        <f t="shared" si="807"/>
        <v>101325</v>
      </c>
      <c r="Z3442">
        <f t="shared" si="808"/>
        <v>101325</v>
      </c>
    </row>
    <row r="3443" spans="5:26" x14ac:dyDescent="0.2">
      <c r="E3443">
        <f t="shared" si="810"/>
        <v>0.42974999999996655</v>
      </c>
      <c r="F3443">
        <f t="shared" si="811"/>
        <v>101325</v>
      </c>
      <c r="H3443">
        <f t="shared" si="809"/>
        <v>0.42974999999996655</v>
      </c>
      <c r="I3443">
        <f t="shared" si="797"/>
        <v>467.99999999839565</v>
      </c>
      <c r="J3443">
        <f t="shared" si="798"/>
        <v>4.1495838720841068E-2</v>
      </c>
      <c r="K3443">
        <f t="shared" si="799"/>
        <v>25.257141232845235</v>
      </c>
      <c r="L3443">
        <f t="shared" si="800"/>
        <v>3.9769296294121147E-5</v>
      </c>
      <c r="M3443">
        <f>J3443/SQRT('Exhaust Gas Math'!$E$14*$B$21*$B$23)</f>
        <v>7.0445759658649485E-4</v>
      </c>
      <c r="N3443">
        <f t="shared" si="801"/>
        <v>2.306128213045721E-2</v>
      </c>
      <c r="O3443">
        <f t="shared" si="802"/>
        <v>0</v>
      </c>
      <c r="P3443">
        <f t="shared" si="803"/>
        <v>0</v>
      </c>
      <c r="Q3443">
        <f>($B$16/2)*(COS((ACOS((2*'Intake Valve Fxn Scratch'!$B$1)/$B$16-1)/($B$17/2))*(I3443-($B$17/2)))+1)*P3443</f>
        <v>0</v>
      </c>
      <c r="R3443">
        <f t="shared" si="804"/>
        <v>0</v>
      </c>
      <c r="S3443">
        <f t="shared" si="805"/>
        <v>0</v>
      </c>
      <c r="T3443">
        <f>S3443*'Exhaust Gas Math'!$C$14</f>
        <v>0</v>
      </c>
      <c r="U3443">
        <f>(T3443/'Exhaust Gas Math'!$B$14)+('Exhaust Gas Math'!$D$10)</f>
        <v>4.4059320573952224E-4</v>
      </c>
      <c r="V3443">
        <f>('Exhaust Gas Math'!$E$10*(2.53982214E-12*V3442^4 - 0.0000000071629564556*V3442^3 + 7.56281407226508E-06*V3442^2 - 0.00322508455050905*V3442 + 1.62997098133725)*$B$24+T3443*'Exhaust Gas Math'!$D$14*$B$23)/('Exhaust Gas Math'!$E$10*(2.53982214E-12*V3442^4 - 0.0000000071629564556*V3442^3 + 7.56281407226508E-06*V3442^2 - 0.00322508455050905*V3442 + 1.62997098133725)+T3443*'Exhaust Gas Math'!$D$14)</f>
        <v>1100</v>
      </c>
      <c r="W3443">
        <f>(353.3116967483*V3443^-1.0020802909)*('Exhaust Gas Math'!$E$10/(T3443+'Exhaust Gas Math'!$E$10))+(357.4500179626*V3443^-1.0038444015 )*(T3443/(T3443+'Exhaust Gas Math'!$E$10))</f>
        <v>0.31654710700089367</v>
      </c>
      <c r="X3443">
        <f t="shared" si="806"/>
        <v>0</v>
      </c>
      <c r="Y3443">
        <f t="shared" si="807"/>
        <v>101325</v>
      </c>
      <c r="Z3443">
        <f t="shared" si="808"/>
        <v>101325</v>
      </c>
    </row>
    <row r="3444" spans="5:26" x14ac:dyDescent="0.2">
      <c r="E3444">
        <f t="shared" si="810"/>
        <v>0.42987499999996653</v>
      </c>
      <c r="F3444">
        <f t="shared" si="811"/>
        <v>101325</v>
      </c>
      <c r="H3444">
        <f t="shared" si="809"/>
        <v>0.42987499999996653</v>
      </c>
      <c r="I3444">
        <f t="shared" si="797"/>
        <v>473.99999999839201</v>
      </c>
      <c r="J3444">
        <f t="shared" si="798"/>
        <v>4.4593551584691846E-2</v>
      </c>
      <c r="K3444">
        <f t="shared" si="799"/>
        <v>24.260962677869212</v>
      </c>
      <c r="L3444">
        <f t="shared" si="800"/>
        <v>3.9769296294121147E-5</v>
      </c>
      <c r="M3444">
        <f>J3444/SQRT('Exhaust Gas Math'!$E$14*$B$21*$B$23)</f>
        <v>7.5704617959270804E-4</v>
      </c>
      <c r="N3444">
        <f t="shared" si="801"/>
        <v>2.4926279522664858E-2</v>
      </c>
      <c r="O3444">
        <f t="shared" si="802"/>
        <v>0</v>
      </c>
      <c r="P3444">
        <f t="shared" si="803"/>
        <v>0</v>
      </c>
      <c r="Q3444">
        <f>($B$16/2)*(COS((ACOS((2*'Intake Valve Fxn Scratch'!$B$1)/$B$16-1)/($B$17/2))*(I3444-($B$17/2)))+1)*P3444</f>
        <v>0</v>
      </c>
      <c r="R3444">
        <f t="shared" si="804"/>
        <v>0</v>
      </c>
      <c r="S3444">
        <f t="shared" si="805"/>
        <v>0</v>
      </c>
      <c r="T3444">
        <f>S3444*'Exhaust Gas Math'!$C$14</f>
        <v>0</v>
      </c>
      <c r="U3444">
        <f>(T3444/'Exhaust Gas Math'!$B$14)+('Exhaust Gas Math'!$D$10)</f>
        <v>4.4059320573952224E-4</v>
      </c>
      <c r="V3444">
        <f>('Exhaust Gas Math'!$E$10*(2.53982214E-12*V3443^4 - 0.0000000071629564556*V3443^3 + 7.56281407226508E-06*V3443^2 - 0.00322508455050905*V3443 + 1.62997098133725)*$B$24+T3444*'Exhaust Gas Math'!$D$14*$B$23)/('Exhaust Gas Math'!$E$10*(2.53982214E-12*V3443^4 - 0.0000000071629564556*V3443^3 + 7.56281407226508E-06*V3443^2 - 0.00322508455050905*V3443 + 1.62997098133725)+T3444*'Exhaust Gas Math'!$D$14)</f>
        <v>1100</v>
      </c>
      <c r="W3444">
        <f>(353.3116967483*V3444^-1.0020802909)*('Exhaust Gas Math'!$E$10/(T3444+'Exhaust Gas Math'!$E$10))+(357.4500179626*V3444^-1.0038444015 )*(T3444/(T3444+'Exhaust Gas Math'!$E$10))</f>
        <v>0.31654710700089367</v>
      </c>
      <c r="X3444">
        <f t="shared" si="806"/>
        <v>0</v>
      </c>
      <c r="Y3444">
        <f t="shared" si="807"/>
        <v>101325</v>
      </c>
      <c r="Z3444">
        <f t="shared" si="808"/>
        <v>101325</v>
      </c>
    </row>
    <row r="3445" spans="5:26" x14ac:dyDescent="0.2">
      <c r="E3445">
        <f t="shared" si="810"/>
        <v>0.42999999999996652</v>
      </c>
      <c r="F3445">
        <f t="shared" si="811"/>
        <v>101325</v>
      </c>
      <c r="H3445">
        <f t="shared" si="809"/>
        <v>0.42999999999996652</v>
      </c>
      <c r="I3445">
        <f t="shared" si="797"/>
        <v>479.99999999839201</v>
      </c>
      <c r="J3445">
        <f t="shared" si="798"/>
        <v>4.7549999999230014E-2</v>
      </c>
      <c r="K3445">
        <f t="shared" si="799"/>
        <v>22.998975938862305</v>
      </c>
      <c r="L3445">
        <f t="shared" si="800"/>
        <v>3.9769296294121147E-5</v>
      </c>
      <c r="M3445">
        <f>J3445/SQRT('Exhaust Gas Math'!$E$14*$B$21*$B$23)</f>
        <v>8.0723657479229917E-4</v>
      </c>
      <c r="N3445">
        <f t="shared" si="801"/>
        <v>2.6879134705144615E-2</v>
      </c>
      <c r="O3445">
        <f t="shared" si="802"/>
        <v>0</v>
      </c>
      <c r="P3445">
        <f t="shared" si="803"/>
        <v>0</v>
      </c>
      <c r="Q3445">
        <f>($B$16/2)*(COS((ACOS((2*'Intake Valve Fxn Scratch'!$B$1)/$B$16-1)/($B$17/2))*(I3445-($B$17/2)))+1)*P3445</f>
        <v>0</v>
      </c>
      <c r="R3445">
        <f t="shared" si="804"/>
        <v>0</v>
      </c>
      <c r="S3445">
        <f t="shared" si="805"/>
        <v>0</v>
      </c>
      <c r="T3445">
        <f>S3445*'Exhaust Gas Math'!$C$14</f>
        <v>0</v>
      </c>
      <c r="U3445">
        <f>(T3445/'Exhaust Gas Math'!$B$14)+('Exhaust Gas Math'!$D$10)</f>
        <v>4.4059320573952224E-4</v>
      </c>
      <c r="V3445">
        <f>('Exhaust Gas Math'!$E$10*(2.53982214E-12*V3444^4 - 0.0000000071629564556*V3444^3 + 7.56281407226508E-06*V3444^2 - 0.00322508455050905*V3444 + 1.62997098133725)*$B$24+T3445*'Exhaust Gas Math'!$D$14*$B$23)/('Exhaust Gas Math'!$E$10*(2.53982214E-12*V3444^4 - 0.0000000071629564556*V3444^3 + 7.56281407226508E-06*V3444^2 - 0.00322508455050905*V3444 + 1.62997098133725)+T3445*'Exhaust Gas Math'!$D$14)</f>
        <v>1100</v>
      </c>
      <c r="W3445">
        <f>(353.3116967483*V3445^-1.0020802909)*('Exhaust Gas Math'!$E$10/(T3445+'Exhaust Gas Math'!$E$10))+(357.4500179626*V3445^-1.0038444015 )*(T3445/(T3445+'Exhaust Gas Math'!$E$10))</f>
        <v>0.31654710700089367</v>
      </c>
      <c r="X3445">
        <f t="shared" si="806"/>
        <v>0</v>
      </c>
      <c r="Y3445">
        <f t="shared" si="807"/>
        <v>101325</v>
      </c>
      <c r="Z3445">
        <f t="shared" si="808"/>
        <v>101325</v>
      </c>
    </row>
    <row r="3446" spans="5:26" x14ac:dyDescent="0.2">
      <c r="E3446">
        <f t="shared" si="810"/>
        <v>0.43012499999996651</v>
      </c>
      <c r="F3446">
        <f t="shared" si="811"/>
        <v>101325</v>
      </c>
      <c r="H3446">
        <f t="shared" si="809"/>
        <v>0.43012499999996651</v>
      </c>
      <c r="I3446">
        <f t="shared" si="797"/>
        <v>485.99999999839201</v>
      </c>
      <c r="J3446">
        <f t="shared" si="798"/>
        <v>5.033279249695248E-2</v>
      </c>
      <c r="K3446">
        <f t="shared" si="799"/>
        <v>21.485007606623412</v>
      </c>
      <c r="L3446">
        <f t="shared" si="800"/>
        <v>3.9769296294121147E-5</v>
      </c>
      <c r="M3446">
        <f>J3446/SQRT('Exhaust Gas Math'!$E$14*$B$21*$B$23)</f>
        <v>8.544788857125004E-4</v>
      </c>
      <c r="N3446">
        <f t="shared" si="801"/>
        <v>2.8928903021268423E-2</v>
      </c>
      <c r="O3446">
        <f t="shared" si="802"/>
        <v>0</v>
      </c>
      <c r="P3446">
        <f t="shared" si="803"/>
        <v>0</v>
      </c>
      <c r="Q3446">
        <f>($B$16/2)*(COS((ACOS((2*'Intake Valve Fxn Scratch'!$B$1)/$B$16-1)/($B$17/2))*(I3446-($B$17/2)))+1)*P3446</f>
        <v>0</v>
      </c>
      <c r="R3446">
        <f t="shared" si="804"/>
        <v>0</v>
      </c>
      <c r="S3446">
        <f t="shared" si="805"/>
        <v>0</v>
      </c>
      <c r="T3446">
        <f>S3446*'Exhaust Gas Math'!$C$14</f>
        <v>0</v>
      </c>
      <c r="U3446">
        <f>(T3446/'Exhaust Gas Math'!$B$14)+('Exhaust Gas Math'!$D$10)</f>
        <v>4.4059320573952224E-4</v>
      </c>
      <c r="V3446">
        <f>('Exhaust Gas Math'!$E$10*(2.53982214E-12*V3445^4 - 0.0000000071629564556*V3445^3 + 7.56281407226508E-06*V3445^2 - 0.00322508455050905*V3445 + 1.62997098133725)*$B$24+T3446*'Exhaust Gas Math'!$D$14*$B$23)/('Exhaust Gas Math'!$E$10*(2.53982214E-12*V3445^4 - 0.0000000071629564556*V3445^3 + 7.56281407226508E-06*V3445^2 - 0.00322508455050905*V3445 + 1.62997098133725)+T3446*'Exhaust Gas Math'!$D$14)</f>
        <v>1100</v>
      </c>
      <c r="W3446">
        <f>(353.3116967483*V3446^-1.0020802909)*('Exhaust Gas Math'!$E$10/(T3446+'Exhaust Gas Math'!$E$10))+(357.4500179626*V3446^-1.0038444015 )*(T3446/(T3446+'Exhaust Gas Math'!$E$10))</f>
        <v>0.31654710700089367</v>
      </c>
      <c r="X3446">
        <f t="shared" si="806"/>
        <v>0</v>
      </c>
      <c r="Y3446">
        <f t="shared" si="807"/>
        <v>101325</v>
      </c>
      <c r="Z3446">
        <f t="shared" si="808"/>
        <v>101325</v>
      </c>
    </row>
    <row r="3447" spans="5:26" x14ac:dyDescent="0.2">
      <c r="E3447">
        <f t="shared" si="810"/>
        <v>0.43024999999996649</v>
      </c>
      <c r="F3447">
        <f t="shared" si="811"/>
        <v>101325</v>
      </c>
      <c r="H3447">
        <f t="shared" si="809"/>
        <v>0.43024999999996649</v>
      </c>
      <c r="I3447">
        <f t="shared" si="797"/>
        <v>491.99999999839201</v>
      </c>
      <c r="J3447">
        <f t="shared" si="798"/>
        <v>5.291144022091443E-2</v>
      </c>
      <c r="K3447">
        <f t="shared" si="799"/>
        <v>19.735645035020408</v>
      </c>
      <c r="L3447">
        <f t="shared" si="800"/>
        <v>3.9769296294121147E-5</v>
      </c>
      <c r="M3447">
        <f>J3447/SQRT('Exhaust Gas Math'!$E$14*$B$21*$B$23)</f>
        <v>8.9825551570872988E-4</v>
      </c>
      <c r="N3447">
        <f t="shared" si="801"/>
        <v>3.1082443967793631E-2</v>
      </c>
      <c r="O3447">
        <f t="shared" si="802"/>
        <v>0</v>
      </c>
      <c r="P3447">
        <f t="shared" si="803"/>
        <v>0</v>
      </c>
      <c r="Q3447">
        <f>($B$16/2)*(COS((ACOS((2*'Intake Valve Fxn Scratch'!$B$1)/$B$16-1)/($B$17/2))*(I3447-($B$17/2)))+1)*P3447</f>
        <v>0</v>
      </c>
      <c r="R3447">
        <f t="shared" si="804"/>
        <v>0</v>
      </c>
      <c r="S3447">
        <f t="shared" si="805"/>
        <v>0</v>
      </c>
      <c r="T3447">
        <f>S3447*'Exhaust Gas Math'!$C$14</f>
        <v>0</v>
      </c>
      <c r="U3447">
        <f>(T3447/'Exhaust Gas Math'!$B$14)+('Exhaust Gas Math'!$D$10)</f>
        <v>4.4059320573952224E-4</v>
      </c>
      <c r="V3447">
        <f>('Exhaust Gas Math'!$E$10*(2.53982214E-12*V3446^4 - 0.0000000071629564556*V3446^3 + 7.56281407226508E-06*V3446^2 - 0.00322508455050905*V3446 + 1.62997098133725)*$B$24+T3447*'Exhaust Gas Math'!$D$14*$B$23)/('Exhaust Gas Math'!$E$10*(2.53982214E-12*V3446^4 - 0.0000000071629564556*V3446^3 + 7.56281407226508E-06*V3446^2 - 0.00322508455050905*V3446 + 1.62997098133725)+T3447*'Exhaust Gas Math'!$D$14)</f>
        <v>1100</v>
      </c>
      <c r="W3447">
        <f>(353.3116967483*V3447^-1.0020802909)*('Exhaust Gas Math'!$E$10/(T3447+'Exhaust Gas Math'!$E$10))+(357.4500179626*V3447^-1.0038444015 )*(T3447/(T3447+'Exhaust Gas Math'!$E$10))</f>
        <v>0.31654710700089367</v>
      </c>
      <c r="X3447">
        <f t="shared" si="806"/>
        <v>0</v>
      </c>
      <c r="Y3447">
        <f t="shared" si="807"/>
        <v>101325</v>
      </c>
      <c r="Z3447">
        <f t="shared" si="808"/>
        <v>101325</v>
      </c>
    </row>
    <row r="3448" spans="5:26" x14ac:dyDescent="0.2">
      <c r="E3448">
        <f t="shared" si="810"/>
        <v>0.43037499999996648</v>
      </c>
      <c r="F3448">
        <f t="shared" si="811"/>
        <v>101325</v>
      </c>
      <c r="H3448">
        <f t="shared" si="809"/>
        <v>0.43037499999996648</v>
      </c>
      <c r="I3448">
        <f t="shared" si="797"/>
        <v>497.99999999839201</v>
      </c>
      <c r="J3448">
        <f t="shared" si="798"/>
        <v>5.5257690967038212E-2</v>
      </c>
      <c r="K3448">
        <f t="shared" si="799"/>
        <v>17.770054606463539</v>
      </c>
      <c r="L3448">
        <f t="shared" si="800"/>
        <v>3.9769296294121147E-5</v>
      </c>
      <c r="M3448">
        <f>J3448/SQRT('Exhaust Gas Math'!$E$14*$B$21*$B$23)</f>
        <v>9.3808683886194765E-4</v>
      </c>
      <c r="N3448">
        <f t="shared" si="801"/>
        <v>3.3343486331832754E-2</v>
      </c>
      <c r="O3448">
        <f t="shared" si="802"/>
        <v>0</v>
      </c>
      <c r="P3448">
        <f t="shared" si="803"/>
        <v>0</v>
      </c>
      <c r="Q3448">
        <f>($B$16/2)*(COS((ACOS((2*'Intake Valve Fxn Scratch'!$B$1)/$B$16-1)/($B$17/2))*(I3448-($B$17/2)))+1)*P3448</f>
        <v>0</v>
      </c>
      <c r="R3448">
        <f t="shared" si="804"/>
        <v>0</v>
      </c>
      <c r="S3448">
        <f t="shared" si="805"/>
        <v>0</v>
      </c>
      <c r="T3448">
        <f>S3448*'Exhaust Gas Math'!$C$14</f>
        <v>0</v>
      </c>
      <c r="U3448">
        <f>(T3448/'Exhaust Gas Math'!$B$14)+('Exhaust Gas Math'!$D$10)</f>
        <v>4.4059320573952224E-4</v>
      </c>
      <c r="V3448">
        <f>('Exhaust Gas Math'!$E$10*(2.53982214E-12*V3447^4 - 0.0000000071629564556*V3447^3 + 7.56281407226508E-06*V3447^2 - 0.00322508455050905*V3447 + 1.62997098133725)*$B$24+T3448*'Exhaust Gas Math'!$D$14*$B$23)/('Exhaust Gas Math'!$E$10*(2.53982214E-12*V3447^4 - 0.0000000071629564556*V3447^3 + 7.56281407226508E-06*V3447^2 - 0.00322508455050905*V3447 + 1.62997098133725)+T3448*'Exhaust Gas Math'!$D$14)</f>
        <v>1100</v>
      </c>
      <c r="W3448">
        <f>(353.3116967483*V3448^-1.0020802909)*('Exhaust Gas Math'!$E$10/(T3448+'Exhaust Gas Math'!$E$10))+(357.4500179626*V3448^-1.0038444015 )*(T3448/(T3448+'Exhaust Gas Math'!$E$10))</f>
        <v>0.31654710700089367</v>
      </c>
      <c r="X3448">
        <f t="shared" si="806"/>
        <v>0</v>
      </c>
      <c r="Y3448">
        <f t="shared" si="807"/>
        <v>101325</v>
      </c>
      <c r="Z3448">
        <f t="shared" si="808"/>
        <v>101325</v>
      </c>
    </row>
    <row r="3449" spans="5:26" x14ac:dyDescent="0.2">
      <c r="E3449">
        <f t="shared" si="810"/>
        <v>0.43049999999996647</v>
      </c>
      <c r="F3449">
        <f t="shared" si="811"/>
        <v>101325</v>
      </c>
      <c r="H3449">
        <f t="shared" si="809"/>
        <v>0.43049999999996647</v>
      </c>
      <c r="I3449">
        <f t="shared" si="797"/>
        <v>503.99999999839201</v>
      </c>
      <c r="J3449">
        <f t="shared" si="798"/>
        <v>5.7345838721162216E-2</v>
      </c>
      <c r="K3449">
        <f t="shared" si="799"/>
        <v>15.609771741016427</v>
      </c>
      <c r="L3449">
        <f t="shared" si="800"/>
        <v>3.9769296294121147E-5</v>
      </c>
      <c r="M3449">
        <f>J3449/SQRT('Exhaust Gas Math'!$E$14*$B$21*$B$23)</f>
        <v>9.7353645486040379E-4</v>
      </c>
      <c r="N3449">
        <f t="shared" si="801"/>
        <v>3.5711621292741802E-2</v>
      </c>
      <c r="O3449">
        <f t="shared" si="802"/>
        <v>0</v>
      </c>
      <c r="P3449">
        <f t="shared" si="803"/>
        <v>0</v>
      </c>
      <c r="Q3449">
        <f>($B$16/2)*(COS((ACOS((2*'Intake Valve Fxn Scratch'!$B$1)/$B$16-1)/($B$17/2))*(I3449-($B$17/2)))+1)*P3449</f>
        <v>0</v>
      </c>
      <c r="R3449">
        <f t="shared" si="804"/>
        <v>0</v>
      </c>
      <c r="S3449">
        <f t="shared" si="805"/>
        <v>0</v>
      </c>
      <c r="T3449">
        <f>S3449*'Exhaust Gas Math'!$C$14</f>
        <v>0</v>
      </c>
      <c r="U3449">
        <f>(T3449/'Exhaust Gas Math'!$B$14)+('Exhaust Gas Math'!$D$10)</f>
        <v>4.4059320573952224E-4</v>
      </c>
      <c r="V3449">
        <f>('Exhaust Gas Math'!$E$10*(2.53982214E-12*V3448^4 - 0.0000000071629564556*V3448^3 + 7.56281407226508E-06*V3448^2 - 0.00322508455050905*V3448 + 1.62997098133725)*$B$24+T3449*'Exhaust Gas Math'!$D$14*$B$23)/('Exhaust Gas Math'!$E$10*(2.53982214E-12*V3448^4 - 0.0000000071629564556*V3448^3 + 7.56281407226508E-06*V3448^2 - 0.00322508455050905*V3448 + 1.62997098133725)+T3449*'Exhaust Gas Math'!$D$14)</f>
        <v>1100</v>
      </c>
      <c r="W3449">
        <f>(353.3116967483*V3449^-1.0020802909)*('Exhaust Gas Math'!$E$10/(T3449+'Exhaust Gas Math'!$E$10))+(357.4500179626*V3449^-1.0038444015 )*(T3449/(T3449+'Exhaust Gas Math'!$E$10))</f>
        <v>0.31654710700089367</v>
      </c>
      <c r="X3449">
        <f t="shared" si="806"/>
        <v>0</v>
      </c>
      <c r="Y3449">
        <f t="shared" si="807"/>
        <v>101325</v>
      </c>
      <c r="Z3449">
        <f t="shared" si="808"/>
        <v>101325</v>
      </c>
    </row>
    <row r="3450" spans="5:26" x14ac:dyDescent="0.2">
      <c r="E3450">
        <f t="shared" si="810"/>
        <v>0.43062499999996645</v>
      </c>
      <c r="F3450">
        <f t="shared" si="811"/>
        <v>101325</v>
      </c>
      <c r="H3450">
        <f t="shared" si="809"/>
        <v>0.43062499999996645</v>
      </c>
      <c r="I3450">
        <f t="shared" si="797"/>
        <v>509.99999999838838</v>
      </c>
      <c r="J3450">
        <f t="shared" si="798"/>
        <v>5.9153005299521527E-2</v>
      </c>
      <c r="K3450">
        <f t="shared" si="799"/>
        <v>13.278464949818833</v>
      </c>
      <c r="L3450">
        <f t="shared" si="800"/>
        <v>3.9769296294121147E-5</v>
      </c>
      <c r="M3450">
        <f>J3450/SQRT('Exhaust Gas Math'!$E$14*$B$21*$B$23)</f>
        <v>1.0042159702929488E-3</v>
      </c>
      <c r="N3450">
        <f t="shared" si="801"/>
        <v>3.8181243154083402E-2</v>
      </c>
      <c r="O3450">
        <f t="shared" si="802"/>
        <v>0</v>
      </c>
      <c r="P3450">
        <f t="shared" si="803"/>
        <v>0</v>
      </c>
      <c r="Q3450">
        <f>($B$16/2)*(COS((ACOS((2*'Intake Valve Fxn Scratch'!$B$1)/$B$16-1)/($B$17/2))*(I3450-($B$17/2)))+1)*P3450</f>
        <v>0</v>
      </c>
      <c r="R3450">
        <f t="shared" si="804"/>
        <v>0</v>
      </c>
      <c r="S3450">
        <f t="shared" si="805"/>
        <v>0</v>
      </c>
      <c r="T3450">
        <f>S3450*'Exhaust Gas Math'!$C$14</f>
        <v>0</v>
      </c>
      <c r="U3450">
        <f>(T3450/'Exhaust Gas Math'!$B$14)+('Exhaust Gas Math'!$D$10)</f>
        <v>4.4059320573952224E-4</v>
      </c>
      <c r="V3450">
        <f>('Exhaust Gas Math'!$E$10*(2.53982214E-12*V3449^4 - 0.0000000071629564556*V3449^3 + 7.56281407226508E-06*V3449^2 - 0.00322508455050905*V3449 + 1.62997098133725)*$B$24+T3450*'Exhaust Gas Math'!$D$14*$B$23)/('Exhaust Gas Math'!$E$10*(2.53982214E-12*V3449^4 - 0.0000000071629564556*V3449^3 + 7.56281407226508E-06*V3449^2 - 0.00322508455050905*V3449 + 1.62997098133725)+T3450*'Exhaust Gas Math'!$D$14)</f>
        <v>1100</v>
      </c>
      <c r="W3450">
        <f>(353.3116967483*V3450^-1.0020802909)*('Exhaust Gas Math'!$E$10/(T3450+'Exhaust Gas Math'!$E$10))+(357.4500179626*V3450^-1.0038444015 )*(T3450/(T3450+'Exhaust Gas Math'!$E$10))</f>
        <v>0.31654710700089367</v>
      </c>
      <c r="X3450">
        <f t="shared" si="806"/>
        <v>0</v>
      </c>
      <c r="Y3450">
        <f t="shared" si="807"/>
        <v>101325</v>
      </c>
      <c r="Z3450">
        <f t="shared" si="808"/>
        <v>101325</v>
      </c>
    </row>
    <row r="3451" spans="5:26" x14ac:dyDescent="0.2">
      <c r="E3451">
        <f t="shared" si="810"/>
        <v>0.43074999999996644</v>
      </c>
      <c r="F3451">
        <f t="shared" si="811"/>
        <v>101325</v>
      </c>
      <c r="H3451">
        <f t="shared" si="809"/>
        <v>0.43074999999996644</v>
      </c>
      <c r="I3451">
        <f t="shared" si="797"/>
        <v>515.99999999838838</v>
      </c>
      <c r="J3451">
        <f t="shared" si="798"/>
        <v>6.0659391006908495E-2</v>
      </c>
      <c r="K3451">
        <f t="shared" si="799"/>
        <v>10.801676517933549</v>
      </c>
      <c r="L3451">
        <f t="shared" si="800"/>
        <v>3.9769296294121147E-5</v>
      </c>
      <c r="M3451">
        <f>J3451/SQRT('Exhaust Gas Math'!$E$14*$B$21*$B$23)</f>
        <v>1.0297892539683814E-3</v>
      </c>
      <c r="N3451">
        <f t="shared" si="801"/>
        <v>4.0740475102279669E-2</v>
      </c>
      <c r="O3451">
        <f t="shared" si="802"/>
        <v>0</v>
      </c>
      <c r="P3451">
        <f t="shared" si="803"/>
        <v>0</v>
      </c>
      <c r="Q3451">
        <f>($B$16/2)*(COS((ACOS((2*'Intake Valve Fxn Scratch'!$B$1)/$B$16-1)/($B$17/2))*(I3451-($B$17/2)))+1)*P3451</f>
        <v>0</v>
      </c>
      <c r="R3451">
        <f t="shared" si="804"/>
        <v>0</v>
      </c>
      <c r="S3451">
        <f t="shared" si="805"/>
        <v>0</v>
      </c>
      <c r="T3451">
        <f>S3451*'Exhaust Gas Math'!$C$14</f>
        <v>0</v>
      </c>
      <c r="U3451">
        <f>(T3451/'Exhaust Gas Math'!$B$14)+('Exhaust Gas Math'!$D$10)</f>
        <v>4.4059320573952224E-4</v>
      </c>
      <c r="V3451">
        <f>('Exhaust Gas Math'!$E$10*(2.53982214E-12*V3450^4 - 0.0000000071629564556*V3450^3 + 7.56281407226508E-06*V3450^2 - 0.00322508455050905*V3450 + 1.62997098133725)*$B$24+T3451*'Exhaust Gas Math'!$D$14*$B$23)/('Exhaust Gas Math'!$E$10*(2.53982214E-12*V3450^4 - 0.0000000071629564556*V3450^3 + 7.56281407226508E-06*V3450^2 - 0.00322508455050905*V3450 + 1.62997098133725)+T3451*'Exhaust Gas Math'!$D$14)</f>
        <v>1100</v>
      </c>
      <c r="W3451">
        <f>(353.3116967483*V3451^-1.0020802909)*('Exhaust Gas Math'!$E$10/(T3451+'Exhaust Gas Math'!$E$10))+(357.4500179626*V3451^-1.0038444015 )*(T3451/(T3451+'Exhaust Gas Math'!$E$10))</f>
        <v>0.31654710700089367</v>
      </c>
      <c r="X3451">
        <f t="shared" si="806"/>
        <v>0</v>
      </c>
      <c r="Y3451">
        <f t="shared" si="807"/>
        <v>101325</v>
      </c>
      <c r="Z3451">
        <f t="shared" si="808"/>
        <v>101325</v>
      </c>
    </row>
    <row r="3452" spans="5:26" x14ac:dyDescent="0.2">
      <c r="E3452">
        <f t="shared" si="810"/>
        <v>0.43087499999996642</v>
      </c>
      <c r="F3452">
        <f t="shared" si="811"/>
        <v>101325</v>
      </c>
      <c r="H3452">
        <f t="shared" si="809"/>
        <v>0.43087499999996642</v>
      </c>
      <c r="I3452">
        <f t="shared" si="797"/>
        <v>521.99999999838838</v>
      </c>
      <c r="J3452">
        <f t="shared" si="798"/>
        <v>6.1848491566280965E-2</v>
      </c>
      <c r="K3452">
        <f t="shared" si="799"/>
        <v>8.2065426577230571</v>
      </c>
      <c r="L3452">
        <f t="shared" si="800"/>
        <v>3.9769296294121147E-5</v>
      </c>
      <c r="M3452">
        <f>J3452/SQRT('Exhaust Gas Math'!$E$14*$B$21*$B$23)</f>
        <v>1.0499761196391907E-3</v>
      </c>
      <c r="N3452">
        <f t="shared" si="801"/>
        <v>4.3370137971024056E-2</v>
      </c>
      <c r="O3452">
        <f t="shared" si="802"/>
        <v>0</v>
      </c>
      <c r="P3452">
        <f t="shared" si="803"/>
        <v>0</v>
      </c>
      <c r="Q3452">
        <f>($B$16/2)*(COS((ACOS((2*'Intake Valve Fxn Scratch'!$B$1)/$B$16-1)/($B$17/2))*(I3452-($B$17/2)))+1)*P3452</f>
        <v>0</v>
      </c>
      <c r="R3452">
        <f t="shared" si="804"/>
        <v>0</v>
      </c>
      <c r="S3452">
        <f t="shared" si="805"/>
        <v>0</v>
      </c>
      <c r="T3452">
        <f>S3452*'Exhaust Gas Math'!$C$14</f>
        <v>0</v>
      </c>
      <c r="U3452">
        <f>(T3452/'Exhaust Gas Math'!$B$14)+('Exhaust Gas Math'!$D$10)</f>
        <v>4.4059320573952224E-4</v>
      </c>
      <c r="V3452">
        <f>('Exhaust Gas Math'!$E$10*(2.53982214E-12*V3451^4 - 0.0000000071629564556*V3451^3 + 7.56281407226508E-06*V3451^2 - 0.00322508455050905*V3451 + 1.62997098133725)*$B$24+T3452*'Exhaust Gas Math'!$D$14*$B$23)/('Exhaust Gas Math'!$E$10*(2.53982214E-12*V3451^4 - 0.0000000071629564556*V3451^3 + 7.56281407226508E-06*V3451^2 - 0.00322508455050905*V3451 + 1.62997098133725)+T3452*'Exhaust Gas Math'!$D$14)</f>
        <v>1100</v>
      </c>
      <c r="W3452">
        <f>(353.3116967483*V3452^-1.0020802909)*('Exhaust Gas Math'!$E$10/(T3452+'Exhaust Gas Math'!$E$10))+(357.4500179626*V3452^-1.0038444015 )*(T3452/(T3452+'Exhaust Gas Math'!$E$10))</f>
        <v>0.31654710700089367</v>
      </c>
      <c r="X3452">
        <f t="shared" si="806"/>
        <v>0</v>
      </c>
      <c r="Y3452">
        <f t="shared" si="807"/>
        <v>101325</v>
      </c>
      <c r="Z3452">
        <f t="shared" si="808"/>
        <v>101325</v>
      </c>
    </row>
    <row r="3453" spans="5:26" x14ac:dyDescent="0.2">
      <c r="E3453">
        <f t="shared" si="810"/>
        <v>0.43099999999996641</v>
      </c>
      <c r="F3453">
        <f t="shared" si="811"/>
        <v>101325</v>
      </c>
      <c r="H3453">
        <f t="shared" si="809"/>
        <v>0.43099999999996641</v>
      </c>
      <c r="I3453">
        <f t="shared" si="797"/>
        <v>527.99999999838838</v>
      </c>
      <c r="J3453">
        <f t="shared" si="798"/>
        <v>6.2707278943076442E-2</v>
      </c>
      <c r="K3453">
        <f t="shared" si="799"/>
        <v>5.5214961988236926</v>
      </c>
      <c r="L3453">
        <f t="shared" si="800"/>
        <v>3.9769296294121147E-5</v>
      </c>
      <c r="M3453">
        <f>J3453/SQRT('Exhaust Gas Math'!$E$14*$B$21*$B$23)</f>
        <v>1.0645553957807359E-3</v>
      </c>
      <c r="N3453">
        <f t="shared" si="801"/>
        <v>4.6042841936818776E-2</v>
      </c>
      <c r="O3453">
        <f t="shared" si="802"/>
        <v>0</v>
      </c>
      <c r="P3453">
        <f t="shared" si="803"/>
        <v>0</v>
      </c>
      <c r="Q3453">
        <f>($B$16/2)*(COS((ACOS((2*'Intake Valve Fxn Scratch'!$B$1)/$B$16-1)/($B$17/2))*(I3453-($B$17/2)))+1)*P3453</f>
        <v>0</v>
      </c>
      <c r="R3453">
        <f t="shared" si="804"/>
        <v>0</v>
      </c>
      <c r="S3453">
        <f t="shared" si="805"/>
        <v>0</v>
      </c>
      <c r="T3453">
        <f>S3453*'Exhaust Gas Math'!$C$14</f>
        <v>0</v>
      </c>
      <c r="U3453">
        <f>(T3453/'Exhaust Gas Math'!$B$14)+('Exhaust Gas Math'!$D$10)</f>
        <v>4.4059320573952224E-4</v>
      </c>
      <c r="V3453">
        <f>('Exhaust Gas Math'!$E$10*(2.53982214E-12*V3452^4 - 0.0000000071629564556*V3452^3 + 7.56281407226508E-06*V3452^2 - 0.00322508455050905*V3452 + 1.62997098133725)*$B$24+T3453*'Exhaust Gas Math'!$D$14*$B$23)/('Exhaust Gas Math'!$E$10*(2.53982214E-12*V3452^4 - 0.0000000071629564556*V3452^3 + 7.56281407226508E-06*V3452^2 - 0.00322508455050905*V3452 + 1.62997098133725)+T3453*'Exhaust Gas Math'!$D$14)</f>
        <v>1100</v>
      </c>
      <c r="W3453">
        <f>(353.3116967483*V3453^-1.0020802909)*('Exhaust Gas Math'!$E$10/(T3453+'Exhaust Gas Math'!$E$10))+(357.4500179626*V3453^-1.0038444015 )*(T3453/(T3453+'Exhaust Gas Math'!$E$10))</f>
        <v>0.31654710700089367</v>
      </c>
      <c r="X3453">
        <f t="shared" si="806"/>
        <v>0</v>
      </c>
      <c r="Y3453">
        <f t="shared" si="807"/>
        <v>101325</v>
      </c>
      <c r="Z3453">
        <f t="shared" si="808"/>
        <v>101325</v>
      </c>
    </row>
    <row r="3454" spans="5:26" x14ac:dyDescent="0.2">
      <c r="E3454">
        <f t="shared" si="810"/>
        <v>0.4311249999999664</v>
      </c>
      <c r="F3454">
        <f t="shared" si="811"/>
        <v>101325</v>
      </c>
      <c r="H3454">
        <f t="shared" si="809"/>
        <v>0.4311249999999664</v>
      </c>
      <c r="I3454">
        <f t="shared" si="797"/>
        <v>533.99999999838838</v>
      </c>
      <c r="J3454">
        <f t="shared" si="798"/>
        <v>6.3226344083081018E-2</v>
      </c>
      <c r="K3454">
        <f t="shared" si="799"/>
        <v>2.7759550721241366</v>
      </c>
      <c r="L3454">
        <f t="shared" si="800"/>
        <v>3.9769296294121147E-5</v>
      </c>
      <c r="M3454">
        <f>J3454/SQRT('Exhaust Gas Math'!$E$14*$B$21*$B$23)</f>
        <v>1.0733673487926846E-3</v>
      </c>
      <c r="N3454">
        <f t="shared" si="801"/>
        <v>4.8722302042509519E-2</v>
      </c>
      <c r="O3454">
        <f t="shared" si="802"/>
        <v>0</v>
      </c>
      <c r="P3454">
        <f t="shared" si="803"/>
        <v>0</v>
      </c>
      <c r="Q3454">
        <f>($B$16/2)*(COS((ACOS((2*'Intake Valve Fxn Scratch'!$B$1)/$B$16-1)/($B$17/2))*(I3454-($B$17/2)))+1)*P3454</f>
        <v>0</v>
      </c>
      <c r="R3454">
        <f t="shared" si="804"/>
        <v>0</v>
      </c>
      <c r="S3454">
        <f t="shared" si="805"/>
        <v>0</v>
      </c>
      <c r="T3454">
        <f>S3454*'Exhaust Gas Math'!$C$14</f>
        <v>0</v>
      </c>
      <c r="U3454">
        <f>(T3454/'Exhaust Gas Math'!$B$14)+('Exhaust Gas Math'!$D$10)</f>
        <v>4.4059320573952224E-4</v>
      </c>
      <c r="V3454">
        <f>('Exhaust Gas Math'!$E$10*(2.53982214E-12*V3453^4 - 0.0000000071629564556*V3453^3 + 7.56281407226508E-06*V3453^2 - 0.00322508455050905*V3453 + 1.62997098133725)*$B$24+T3454*'Exhaust Gas Math'!$D$14*$B$23)/('Exhaust Gas Math'!$E$10*(2.53982214E-12*V3453^4 - 0.0000000071629564556*V3453^3 + 7.56281407226508E-06*V3453^2 - 0.00322508455050905*V3453 + 1.62997098133725)+T3454*'Exhaust Gas Math'!$D$14)</f>
        <v>1100</v>
      </c>
      <c r="W3454">
        <f>(353.3116967483*V3454^-1.0020802909)*('Exhaust Gas Math'!$E$10/(T3454+'Exhaust Gas Math'!$E$10))+(357.4500179626*V3454^-1.0038444015 )*(T3454/(T3454+'Exhaust Gas Math'!$E$10))</f>
        <v>0.31654710700089367</v>
      </c>
      <c r="X3454">
        <f t="shared" si="806"/>
        <v>0</v>
      </c>
      <c r="Y3454">
        <f t="shared" si="807"/>
        <v>101325</v>
      </c>
      <c r="Z3454">
        <f t="shared" si="808"/>
        <v>101325</v>
      </c>
    </row>
    <row r="3455" spans="5:26" x14ac:dyDescent="0.2">
      <c r="E3455">
        <f t="shared" si="810"/>
        <v>0.43124999999996638</v>
      </c>
      <c r="F3455">
        <f t="shared" si="811"/>
        <v>101325</v>
      </c>
      <c r="H3455">
        <f t="shared" si="809"/>
        <v>0.43124999999996638</v>
      </c>
      <c r="I3455">
        <f t="shared" si="797"/>
        <v>539.99999999838474</v>
      </c>
      <c r="J3455">
        <f t="shared" si="798"/>
        <v>6.3399999999999998E-2</v>
      </c>
      <c r="K3455">
        <f t="shared" si="799"/>
        <v>7.4695913339699795E-10</v>
      </c>
      <c r="L3455">
        <f t="shared" si="800"/>
        <v>3.9769296294121147E-5</v>
      </c>
      <c r="M3455">
        <f>J3455/SQRT('Exhaust Gas Math'!$E$14*$B$21*$B$23)</f>
        <v>1.0763154330738279E-3</v>
      </c>
      <c r="N3455">
        <f t="shared" si="801"/>
        <v>5.1362995242706419E-2</v>
      </c>
      <c r="O3455">
        <f t="shared" si="802"/>
        <v>0</v>
      </c>
      <c r="P3455">
        <f t="shared" si="803"/>
        <v>0</v>
      </c>
      <c r="Q3455">
        <f>($B$16/2)*(COS((ACOS((2*'Intake Valve Fxn Scratch'!$B$1)/$B$16-1)/($B$17/2))*(I3455-($B$17/2)))+1)*P3455</f>
        <v>0</v>
      </c>
      <c r="R3455">
        <f t="shared" si="804"/>
        <v>0</v>
      </c>
      <c r="S3455">
        <f t="shared" si="805"/>
        <v>0</v>
      </c>
      <c r="T3455">
        <f>S3455*'Exhaust Gas Math'!$C$14</f>
        <v>0</v>
      </c>
      <c r="U3455">
        <f>(T3455/'Exhaust Gas Math'!$B$14)+('Exhaust Gas Math'!$D$10)</f>
        <v>4.4059320573952224E-4</v>
      </c>
      <c r="V3455">
        <f>('Exhaust Gas Math'!$E$10*(2.53982214E-12*V3454^4 - 0.0000000071629564556*V3454^3 + 7.56281407226508E-06*V3454^2 - 0.00322508455050905*V3454 + 1.62997098133725)*$B$24+T3455*'Exhaust Gas Math'!$D$14*$B$23)/('Exhaust Gas Math'!$E$10*(2.53982214E-12*V3454^4 - 0.0000000071629564556*V3454^3 + 7.56281407226508E-06*V3454^2 - 0.00322508455050905*V3454 + 1.62997098133725)+T3455*'Exhaust Gas Math'!$D$14)</f>
        <v>1100</v>
      </c>
      <c r="W3455">
        <f>(353.3116967483*V3455^-1.0020802909)*('Exhaust Gas Math'!$E$10/(T3455+'Exhaust Gas Math'!$E$10))+(357.4500179626*V3455^-1.0038444015 )*(T3455/(T3455+'Exhaust Gas Math'!$E$10))</f>
        <v>0.31654710700089367</v>
      </c>
      <c r="X3455">
        <f t="shared" si="806"/>
        <v>0</v>
      </c>
      <c r="Y3455">
        <f t="shared" si="807"/>
        <v>101325</v>
      </c>
      <c r="Z3455">
        <f t="shared" si="808"/>
        <v>101325</v>
      </c>
    </row>
    <row r="3456" spans="5:26" x14ac:dyDescent="0.2">
      <c r="E3456">
        <f t="shared" si="810"/>
        <v>0.43137499999996637</v>
      </c>
      <c r="F3456">
        <f t="shared" si="811"/>
        <v>101325</v>
      </c>
      <c r="H3456">
        <f t="shared" si="809"/>
        <v>0.43137499999996637</v>
      </c>
      <c r="I3456">
        <f t="shared" si="797"/>
        <v>545.99999999838474</v>
      </c>
      <c r="J3456">
        <f t="shared" si="798"/>
        <v>6.3226344083267605E-2</v>
      </c>
      <c r="K3456">
        <f t="shared" si="799"/>
        <v>-2.7759550706369009</v>
      </c>
      <c r="L3456">
        <f t="shared" si="800"/>
        <v>3.9769296294121147E-5</v>
      </c>
      <c r="M3456">
        <f>J3456/SQRT('Exhaust Gas Math'!$E$14*$B$21*$B$23)</f>
        <v>1.0733673487958522E-3</v>
      </c>
      <c r="N3456">
        <f t="shared" si="801"/>
        <v>5.3910285389489832E-2</v>
      </c>
      <c r="O3456">
        <f t="shared" si="802"/>
        <v>0</v>
      </c>
      <c r="P3456">
        <f t="shared" si="803"/>
        <v>0</v>
      </c>
      <c r="Q3456">
        <f>($B$16/2)*(COS((ACOS((2*'Intake Valve Fxn Scratch'!$B$1)/$B$16-1)/($B$17/2))*(I3456-($B$17/2)))+1)*P3456</f>
        <v>0</v>
      </c>
      <c r="R3456">
        <f t="shared" si="804"/>
        <v>0</v>
      </c>
      <c r="S3456">
        <f t="shared" si="805"/>
        <v>0</v>
      </c>
      <c r="T3456">
        <f>S3456*'Exhaust Gas Math'!$C$14</f>
        <v>0</v>
      </c>
      <c r="U3456">
        <f>(T3456/'Exhaust Gas Math'!$B$14)+('Exhaust Gas Math'!$D$10)</f>
        <v>4.4059320573952224E-4</v>
      </c>
      <c r="V3456">
        <f>('Exhaust Gas Math'!$E$10*(2.53982214E-12*V3455^4 - 0.0000000071629564556*V3455^3 + 7.56281407226508E-06*V3455^2 - 0.00322508455050905*V3455 + 1.62997098133725)*$B$24+T3456*'Exhaust Gas Math'!$D$14*$B$23)/('Exhaust Gas Math'!$E$10*(2.53982214E-12*V3455^4 - 0.0000000071629564556*V3455^3 + 7.56281407226508E-06*V3455^2 - 0.00322508455050905*V3455 + 1.62997098133725)+T3456*'Exhaust Gas Math'!$D$14)</f>
        <v>1100</v>
      </c>
      <c r="W3456">
        <f>(353.3116967483*V3456^-1.0020802909)*('Exhaust Gas Math'!$E$10/(T3456+'Exhaust Gas Math'!$E$10))+(357.4500179626*V3456^-1.0038444015 )*(T3456/(T3456+'Exhaust Gas Math'!$E$10))</f>
        <v>0.31654710700089367</v>
      </c>
      <c r="X3456">
        <f t="shared" si="806"/>
        <v>0</v>
      </c>
      <c r="Y3456">
        <f t="shared" si="807"/>
        <v>101325</v>
      </c>
      <c r="Z3456">
        <f t="shared" si="808"/>
        <v>101325</v>
      </c>
    </row>
    <row r="3457" spans="5:26" x14ac:dyDescent="0.2">
      <c r="E3457">
        <f t="shared" si="810"/>
        <v>0.43149999999996635</v>
      </c>
      <c r="F3457">
        <f t="shared" si="811"/>
        <v>101325</v>
      </c>
      <c r="H3457">
        <f t="shared" si="809"/>
        <v>0.43149999999996635</v>
      </c>
      <c r="I3457">
        <f t="shared" si="797"/>
        <v>551.99999999838474</v>
      </c>
      <c r="J3457">
        <f t="shared" si="798"/>
        <v>6.2707278943447201E-2</v>
      </c>
      <c r="K3457">
        <f t="shared" si="799"/>
        <v>-5.5214961973624197</v>
      </c>
      <c r="L3457">
        <f t="shared" si="800"/>
        <v>3.9769296294121147E-5</v>
      </c>
      <c r="M3457">
        <f>J3457/SQRT('Exhaust Gas Math'!$E$14*$B$21*$B$23)</f>
        <v>1.0645553957870301E-3</v>
      </c>
      <c r="N3457">
        <f t="shared" si="801"/>
        <v>5.6301139017452595E-2</v>
      </c>
      <c r="O3457">
        <f t="shared" si="802"/>
        <v>0</v>
      </c>
      <c r="P3457">
        <f t="shared" si="803"/>
        <v>0</v>
      </c>
      <c r="Q3457">
        <f>($B$16/2)*(COS((ACOS((2*'Intake Valve Fxn Scratch'!$B$1)/$B$16-1)/($B$17/2))*(I3457-($B$17/2)))+1)*P3457</f>
        <v>0</v>
      </c>
      <c r="R3457">
        <f t="shared" si="804"/>
        <v>0</v>
      </c>
      <c r="S3457">
        <f t="shared" si="805"/>
        <v>0</v>
      </c>
      <c r="T3457">
        <f>S3457*'Exhaust Gas Math'!$C$14</f>
        <v>0</v>
      </c>
      <c r="U3457">
        <f>(T3457/'Exhaust Gas Math'!$B$14)+('Exhaust Gas Math'!$D$10)</f>
        <v>4.4059320573952224E-4</v>
      </c>
      <c r="V3457">
        <f>('Exhaust Gas Math'!$E$10*(2.53982214E-12*V3456^4 - 0.0000000071629564556*V3456^3 + 7.56281407226508E-06*V3456^2 - 0.00322508455050905*V3456 + 1.62997098133725)*$B$24+T3457*'Exhaust Gas Math'!$D$14*$B$23)/('Exhaust Gas Math'!$E$10*(2.53982214E-12*V3456^4 - 0.0000000071629564556*V3456^3 + 7.56281407226508E-06*V3456^2 - 0.00322508455050905*V3456 + 1.62997098133725)+T3457*'Exhaust Gas Math'!$D$14)</f>
        <v>1100</v>
      </c>
      <c r="W3457">
        <f>(353.3116967483*V3457^-1.0020802909)*('Exhaust Gas Math'!$E$10/(T3457+'Exhaust Gas Math'!$E$10))+(357.4500179626*V3457^-1.0038444015 )*(T3457/(T3457+'Exhaust Gas Math'!$E$10))</f>
        <v>0.31654710700089367</v>
      </c>
      <c r="X3457">
        <f t="shared" si="806"/>
        <v>0</v>
      </c>
      <c r="Y3457">
        <f t="shared" si="807"/>
        <v>101325</v>
      </c>
      <c r="Z3457">
        <f t="shared" si="808"/>
        <v>101325</v>
      </c>
    </row>
    <row r="3458" spans="5:26" x14ac:dyDescent="0.2">
      <c r="E3458">
        <f t="shared" si="810"/>
        <v>0.43162499999996634</v>
      </c>
      <c r="F3458">
        <f t="shared" si="811"/>
        <v>101325</v>
      </c>
      <c r="H3458">
        <f t="shared" si="809"/>
        <v>0.43162499999996634</v>
      </c>
      <c r="I3458">
        <f t="shared" si="797"/>
        <v>557.99999999838474</v>
      </c>
      <c r="J3458">
        <f t="shared" si="798"/>
        <v>6.1848491566832572E-2</v>
      </c>
      <c r="K3458">
        <f t="shared" si="799"/>
        <v>-8.2065426563008224</v>
      </c>
      <c r="L3458">
        <f t="shared" si="800"/>
        <v>3.9769296294121147E-5</v>
      </c>
      <c r="M3458">
        <f>J3458/SQRT('Exhaust Gas Math'!$E$14*$B$21*$B$23)</f>
        <v>1.0499761196485552E-3</v>
      </c>
      <c r="N3458">
        <f t="shared" si="801"/>
        <v>5.8465535047941594E-2</v>
      </c>
      <c r="O3458">
        <f t="shared" si="802"/>
        <v>0</v>
      </c>
      <c r="P3458">
        <f t="shared" si="803"/>
        <v>0</v>
      </c>
      <c r="Q3458">
        <f>($B$16/2)*(COS((ACOS((2*'Intake Valve Fxn Scratch'!$B$1)/$B$16-1)/($B$17/2))*(I3458-($B$17/2)))+1)*P3458</f>
        <v>0</v>
      </c>
      <c r="R3458">
        <f t="shared" si="804"/>
        <v>0</v>
      </c>
      <c r="S3458">
        <f t="shared" si="805"/>
        <v>0</v>
      </c>
      <c r="T3458">
        <f>S3458*'Exhaust Gas Math'!$C$14</f>
        <v>0</v>
      </c>
      <c r="U3458">
        <f>(T3458/'Exhaust Gas Math'!$B$14)+('Exhaust Gas Math'!$D$10)</f>
        <v>4.4059320573952224E-4</v>
      </c>
      <c r="V3458">
        <f>('Exhaust Gas Math'!$E$10*(2.53982214E-12*V3457^4 - 0.0000000071629564556*V3457^3 + 7.56281407226508E-06*V3457^2 - 0.00322508455050905*V3457 + 1.62997098133725)*$B$24+T3458*'Exhaust Gas Math'!$D$14*$B$23)/('Exhaust Gas Math'!$E$10*(2.53982214E-12*V3457^4 - 0.0000000071629564556*V3457^3 + 7.56281407226508E-06*V3457^2 - 0.00322508455050905*V3457 + 1.62997098133725)+T3458*'Exhaust Gas Math'!$D$14)</f>
        <v>1100</v>
      </c>
      <c r="W3458">
        <f>(353.3116967483*V3458^-1.0020802909)*('Exhaust Gas Math'!$E$10/(T3458+'Exhaust Gas Math'!$E$10))+(357.4500179626*V3458^-1.0038444015 )*(T3458/(T3458+'Exhaust Gas Math'!$E$10))</f>
        <v>0.31654710700089367</v>
      </c>
      <c r="X3458">
        <f t="shared" si="806"/>
        <v>0</v>
      </c>
      <c r="Y3458">
        <f t="shared" si="807"/>
        <v>101325</v>
      </c>
      <c r="Z3458">
        <f t="shared" si="808"/>
        <v>101325</v>
      </c>
    </row>
    <row r="3459" spans="5:26" x14ac:dyDescent="0.2">
      <c r="E3459">
        <f t="shared" si="810"/>
        <v>0.43174999999996633</v>
      </c>
      <c r="F3459">
        <f t="shared" si="811"/>
        <v>101325</v>
      </c>
      <c r="H3459">
        <f t="shared" si="809"/>
        <v>0.43174999999996633</v>
      </c>
      <c r="I3459">
        <f t="shared" si="797"/>
        <v>563.99999999838474</v>
      </c>
      <c r="J3459">
        <f t="shared" si="798"/>
        <v>6.0659391007633803E-2</v>
      </c>
      <c r="K3459">
        <f t="shared" si="799"/>
        <v>-10.801676516568786</v>
      </c>
      <c r="L3459">
        <f t="shared" si="800"/>
        <v>3.9769296294121147E-5</v>
      </c>
      <c r="M3459">
        <f>J3459/SQRT('Exhaust Gas Math'!$E$14*$B$21*$B$23)</f>
        <v>1.0297892539806947E-3</v>
      </c>
      <c r="N3459">
        <f t="shared" si="801"/>
        <v>6.0328632871849454E-2</v>
      </c>
      <c r="O3459">
        <f t="shared" si="802"/>
        <v>0</v>
      </c>
      <c r="P3459">
        <f t="shared" si="803"/>
        <v>0</v>
      </c>
      <c r="Q3459">
        <f>($B$16/2)*(COS((ACOS((2*'Intake Valve Fxn Scratch'!$B$1)/$B$16-1)/($B$17/2))*(I3459-($B$17/2)))+1)*P3459</f>
        <v>0</v>
      </c>
      <c r="R3459">
        <f t="shared" si="804"/>
        <v>0</v>
      </c>
      <c r="S3459">
        <f t="shared" si="805"/>
        <v>0</v>
      </c>
      <c r="T3459">
        <f>S3459*'Exhaust Gas Math'!$C$14</f>
        <v>0</v>
      </c>
      <c r="U3459">
        <f>(T3459/'Exhaust Gas Math'!$B$14)+('Exhaust Gas Math'!$D$10)</f>
        <v>4.4059320573952224E-4</v>
      </c>
      <c r="V3459">
        <f>('Exhaust Gas Math'!$E$10*(2.53982214E-12*V3458^4 - 0.0000000071629564556*V3458^3 + 7.56281407226508E-06*V3458^2 - 0.00322508455050905*V3458 + 1.62997098133725)*$B$24+T3459*'Exhaust Gas Math'!$D$14*$B$23)/('Exhaust Gas Math'!$E$10*(2.53982214E-12*V3458^4 - 0.0000000071629564556*V3458^3 + 7.56281407226508E-06*V3458^2 - 0.00322508455050905*V3458 + 1.62997098133725)+T3459*'Exhaust Gas Math'!$D$14)</f>
        <v>1100</v>
      </c>
      <c r="W3459">
        <f>(353.3116967483*V3459^-1.0020802909)*('Exhaust Gas Math'!$E$10/(T3459+'Exhaust Gas Math'!$E$10))+(357.4500179626*V3459^-1.0038444015 )*(T3459/(T3459+'Exhaust Gas Math'!$E$10))</f>
        <v>0.31654710700089367</v>
      </c>
      <c r="X3459">
        <f t="shared" si="806"/>
        <v>0</v>
      </c>
      <c r="Y3459">
        <f t="shared" si="807"/>
        <v>101325</v>
      </c>
      <c r="Z3459">
        <f t="shared" si="808"/>
        <v>101325</v>
      </c>
    </row>
    <row r="3460" spans="5:26" x14ac:dyDescent="0.2">
      <c r="E3460">
        <f t="shared" si="810"/>
        <v>0.43187499999996631</v>
      </c>
      <c r="F3460">
        <f t="shared" si="811"/>
        <v>101325</v>
      </c>
      <c r="H3460">
        <f t="shared" si="809"/>
        <v>0.43187499999996631</v>
      </c>
      <c r="I3460">
        <f t="shared" si="797"/>
        <v>569.99999999838474</v>
      </c>
      <c r="J3460">
        <f t="shared" si="798"/>
        <v>5.9153005300414042E-2</v>
      </c>
      <c r="K3460">
        <f t="shared" si="799"/>
        <v>-13.278464948523753</v>
      </c>
      <c r="L3460">
        <f t="shared" si="800"/>
        <v>3.9769296294121147E-5</v>
      </c>
      <c r="M3460">
        <f>J3460/SQRT('Exhaust Gas Math'!$E$14*$B$21*$B$23)</f>
        <v>1.0042159703081007E-3</v>
      </c>
      <c r="N3460">
        <f t="shared" si="801"/>
        <v>6.1813705050592263E-2</v>
      </c>
      <c r="O3460">
        <f t="shared" si="802"/>
        <v>0</v>
      </c>
      <c r="P3460">
        <f t="shared" si="803"/>
        <v>0</v>
      </c>
      <c r="Q3460">
        <f>($B$16/2)*(COS((ACOS((2*'Intake Valve Fxn Scratch'!$B$1)/$B$16-1)/($B$17/2))*(I3460-($B$17/2)))+1)*P3460</f>
        <v>0</v>
      </c>
      <c r="R3460">
        <f t="shared" si="804"/>
        <v>0</v>
      </c>
      <c r="S3460">
        <f t="shared" si="805"/>
        <v>0</v>
      </c>
      <c r="T3460">
        <f>S3460*'Exhaust Gas Math'!$C$14</f>
        <v>0</v>
      </c>
      <c r="U3460">
        <f>(T3460/'Exhaust Gas Math'!$B$14)+('Exhaust Gas Math'!$D$10)</f>
        <v>4.4059320573952224E-4</v>
      </c>
      <c r="V3460">
        <f>('Exhaust Gas Math'!$E$10*(2.53982214E-12*V3459^4 - 0.0000000071629564556*V3459^3 + 7.56281407226508E-06*V3459^2 - 0.00322508455050905*V3459 + 1.62997098133725)*$B$24+T3460*'Exhaust Gas Math'!$D$14*$B$23)/('Exhaust Gas Math'!$E$10*(2.53982214E-12*V3459^4 - 0.0000000071629564556*V3459^3 + 7.56281407226508E-06*V3459^2 - 0.00322508455050905*V3459 + 1.62997098133725)+T3460*'Exhaust Gas Math'!$D$14)</f>
        <v>1100</v>
      </c>
      <c r="W3460">
        <f>(353.3116967483*V3460^-1.0020802909)*('Exhaust Gas Math'!$E$10/(T3460+'Exhaust Gas Math'!$E$10))+(357.4500179626*V3460^-1.0038444015 )*(T3460/(T3460+'Exhaust Gas Math'!$E$10))</f>
        <v>0.31654710700089367</v>
      </c>
      <c r="X3460">
        <f t="shared" si="806"/>
        <v>0</v>
      </c>
      <c r="Y3460">
        <f t="shared" si="807"/>
        <v>101325</v>
      </c>
      <c r="Z3460">
        <f t="shared" si="808"/>
        <v>101325</v>
      </c>
    </row>
    <row r="3461" spans="5:26" x14ac:dyDescent="0.2">
      <c r="E3461">
        <f t="shared" si="810"/>
        <v>0.4319999999999663</v>
      </c>
      <c r="F3461">
        <f t="shared" si="811"/>
        <v>101325</v>
      </c>
      <c r="H3461">
        <f t="shared" si="809"/>
        <v>0.4319999999999663</v>
      </c>
      <c r="I3461">
        <f t="shared" ref="I3461:I3524" si="812">($B$11*360*H3461)-(720*FLOOR(H3461/(2/$B$11),1))</f>
        <v>575.9999999983811</v>
      </c>
      <c r="J3461">
        <f t="shared" ref="J3461:J3524" si="813">-(($B$4/1000)/2)*COS($B$12*H3461)+(($B$4/1000)/2)</f>
        <v>5.734583872221144E-2</v>
      </c>
      <c r="K3461">
        <f t="shared" ref="K3461:K3524" si="814">($B$4/1000/2)*$B$12*SIN($B$12*H3461)</f>
        <v>-15.609771739806604</v>
      </c>
      <c r="L3461">
        <f t="shared" ref="L3461:L3524" si="815">$B$8+P3461*(J3461*$B$6)</f>
        <v>3.9769296294121147E-5</v>
      </c>
      <c r="M3461">
        <f>J3461/SQRT('Exhaust Gas Math'!$E$14*$B$21*$B$23)</f>
        <v>9.7353645487821604E-4</v>
      </c>
      <c r="N3461">
        <f t="shared" ref="N3461:N3524" si="816">-(($B$4/1000)/2)*COS($B$12*(H3461-M3461))+(($B$4/1000)/2)</f>
        <v>6.2845765439896839E-2</v>
      </c>
      <c r="O3461">
        <f t="shared" ref="O3461:O3524" si="817">N3461*$B$6*P3461</f>
        <v>0</v>
      </c>
      <c r="P3461">
        <f t="shared" ref="P3461:P3524" si="818">IF(I3461&lt;=$B$17,1,0)</f>
        <v>0</v>
      </c>
      <c r="Q3461">
        <f>($B$16/2)*(COS((ACOS((2*'Intake Valve Fxn Scratch'!$B$1)/$B$16-1)/($B$17/2))*(I3461-($B$17/2)))+1)*P3461</f>
        <v>0</v>
      </c>
      <c r="R3461">
        <f t="shared" ref="R3461:R3524" si="819">Q3461/$B$16</f>
        <v>0</v>
      </c>
      <c r="S3461">
        <f t="shared" ref="S3461:S3524" si="820">P3461*($B$13*R3461*(O3461-O3460)*$B$19+S3460)</f>
        <v>0</v>
      </c>
      <c r="T3461">
        <f>S3461*'Exhaust Gas Math'!$C$14</f>
        <v>0</v>
      </c>
      <c r="U3461">
        <f>(T3461/'Exhaust Gas Math'!$B$14)+('Exhaust Gas Math'!$D$10)</f>
        <v>4.4059320573952224E-4</v>
      </c>
      <c r="V3461">
        <f>('Exhaust Gas Math'!$E$10*(2.53982214E-12*V3460^4 - 0.0000000071629564556*V3460^3 + 7.56281407226508E-06*V3460^2 - 0.00322508455050905*V3460 + 1.62997098133725)*$B$24+T3461*'Exhaust Gas Math'!$D$14*$B$23)/('Exhaust Gas Math'!$E$10*(2.53982214E-12*V3460^4 - 0.0000000071629564556*V3460^3 + 7.56281407226508E-06*V3460^2 - 0.00322508455050905*V3460 + 1.62997098133725)+T3461*'Exhaust Gas Math'!$D$14)</f>
        <v>1100</v>
      </c>
      <c r="W3461">
        <f>(353.3116967483*V3461^-1.0020802909)*('Exhaust Gas Math'!$E$10/(T3461+'Exhaust Gas Math'!$E$10))+(357.4500179626*V3461^-1.0038444015 )*(T3461/(T3461+'Exhaust Gas Math'!$E$10))</f>
        <v>0.31654710700089367</v>
      </c>
      <c r="X3461">
        <f t="shared" ref="X3461:X3524" si="821">P3461*SIGN(K3461)*-0.5*W3461*K3461^2</f>
        <v>0</v>
      </c>
      <c r="Y3461">
        <f t="shared" ref="Y3461:Y3524" si="822">(U3461*$B$21*V3461)/L3461</f>
        <v>101325</v>
      </c>
      <c r="Z3461">
        <f t="shared" ref="Z3461:Z3524" si="823">IF((X3461+Y3461)&lt;$B$22,(X3461+Y3461),$B$22)</f>
        <v>101325</v>
      </c>
    </row>
    <row r="3462" spans="5:26" x14ac:dyDescent="0.2">
      <c r="E3462">
        <f t="shared" si="810"/>
        <v>0.43212499999996629</v>
      </c>
      <c r="F3462">
        <f t="shared" si="811"/>
        <v>101325</v>
      </c>
      <c r="H3462">
        <f t="shared" si="809"/>
        <v>0.43212499999996629</v>
      </c>
      <c r="I3462">
        <f t="shared" si="812"/>
        <v>581.9999999983811</v>
      </c>
      <c r="J3462">
        <f t="shared" si="813"/>
        <v>5.5257690968232631E-2</v>
      </c>
      <c r="K3462">
        <f t="shared" si="814"/>
        <v>-17.770054605352222</v>
      </c>
      <c r="L3462">
        <f t="shared" si="815"/>
        <v>3.9769296294121147E-5</v>
      </c>
      <c r="M3462">
        <f>J3462/SQRT('Exhaust Gas Math'!$E$14*$B$21*$B$23)</f>
        <v>9.3808683888222484E-4</v>
      </c>
      <c r="N3462">
        <f t="shared" si="816"/>
        <v>6.3355736789037873E-2</v>
      </c>
      <c r="O3462">
        <f t="shared" si="817"/>
        <v>0</v>
      </c>
      <c r="P3462">
        <f t="shared" si="818"/>
        <v>0</v>
      </c>
      <c r="Q3462">
        <f>($B$16/2)*(COS((ACOS((2*'Intake Valve Fxn Scratch'!$B$1)/$B$16-1)/($B$17/2))*(I3462-($B$17/2)))+1)*P3462</f>
        <v>0</v>
      </c>
      <c r="R3462">
        <f t="shared" si="819"/>
        <v>0</v>
      </c>
      <c r="S3462">
        <f t="shared" si="820"/>
        <v>0</v>
      </c>
      <c r="T3462">
        <f>S3462*'Exhaust Gas Math'!$C$14</f>
        <v>0</v>
      </c>
      <c r="U3462">
        <f>(T3462/'Exhaust Gas Math'!$B$14)+('Exhaust Gas Math'!$D$10)</f>
        <v>4.4059320573952224E-4</v>
      </c>
      <c r="V3462">
        <f>('Exhaust Gas Math'!$E$10*(2.53982214E-12*V3461^4 - 0.0000000071629564556*V3461^3 + 7.56281407226508E-06*V3461^2 - 0.00322508455050905*V3461 + 1.62997098133725)*$B$24+T3462*'Exhaust Gas Math'!$D$14*$B$23)/('Exhaust Gas Math'!$E$10*(2.53982214E-12*V3461^4 - 0.0000000071629564556*V3461^3 + 7.56281407226508E-06*V3461^2 - 0.00322508455050905*V3461 + 1.62997098133725)+T3462*'Exhaust Gas Math'!$D$14)</f>
        <v>1100</v>
      </c>
      <c r="W3462">
        <f>(353.3116967483*V3462^-1.0020802909)*('Exhaust Gas Math'!$E$10/(T3462+'Exhaust Gas Math'!$E$10))+(357.4500179626*V3462^-1.0038444015 )*(T3462/(T3462+'Exhaust Gas Math'!$E$10))</f>
        <v>0.31654710700089367</v>
      </c>
      <c r="X3462">
        <f t="shared" si="821"/>
        <v>0</v>
      </c>
      <c r="Y3462">
        <f t="shared" si="822"/>
        <v>101325</v>
      </c>
      <c r="Z3462">
        <f t="shared" si="823"/>
        <v>101325</v>
      </c>
    </row>
    <row r="3463" spans="5:26" x14ac:dyDescent="0.2">
      <c r="E3463">
        <f t="shared" si="810"/>
        <v>0.43224999999996627</v>
      </c>
      <c r="F3463">
        <f t="shared" si="811"/>
        <v>101325</v>
      </c>
      <c r="H3463">
        <f t="shared" ref="H3463:H3526" si="824">H3462+$B$2</f>
        <v>0.43224999999996627</v>
      </c>
      <c r="I3463">
        <f t="shared" si="812"/>
        <v>587.9999999983811</v>
      </c>
      <c r="J3463">
        <f t="shared" si="813"/>
        <v>5.2911440222240973E-2</v>
      </c>
      <c r="K3463">
        <f t="shared" si="814"/>
        <v>-19.735645034019772</v>
      </c>
      <c r="L3463">
        <f t="shared" si="815"/>
        <v>3.9769296294121147E-5</v>
      </c>
      <c r="M3463">
        <f>J3463/SQRT('Exhaust Gas Math'!$E$14*$B$21*$B$23)</f>
        <v>8.9825551573125006E-4</v>
      </c>
      <c r="N3463">
        <f t="shared" si="816"/>
        <v>6.3284913265753029E-2</v>
      </c>
      <c r="O3463">
        <f t="shared" si="817"/>
        <v>0</v>
      </c>
      <c r="P3463">
        <f t="shared" si="818"/>
        <v>0</v>
      </c>
      <c r="Q3463">
        <f>($B$16/2)*(COS((ACOS((2*'Intake Valve Fxn Scratch'!$B$1)/$B$16-1)/($B$17/2))*(I3463-($B$17/2)))+1)*P3463</f>
        <v>0</v>
      </c>
      <c r="R3463">
        <f t="shared" si="819"/>
        <v>0</v>
      </c>
      <c r="S3463">
        <f t="shared" si="820"/>
        <v>0</v>
      </c>
      <c r="T3463">
        <f>S3463*'Exhaust Gas Math'!$C$14</f>
        <v>0</v>
      </c>
      <c r="U3463">
        <f>(T3463/'Exhaust Gas Math'!$B$14)+('Exhaust Gas Math'!$D$10)</f>
        <v>4.4059320573952224E-4</v>
      </c>
      <c r="V3463">
        <f>('Exhaust Gas Math'!$E$10*(2.53982214E-12*V3462^4 - 0.0000000071629564556*V3462^3 + 7.56281407226508E-06*V3462^2 - 0.00322508455050905*V3462 + 1.62997098133725)*$B$24+T3463*'Exhaust Gas Math'!$D$14*$B$23)/('Exhaust Gas Math'!$E$10*(2.53982214E-12*V3462^4 - 0.0000000071629564556*V3462^3 + 7.56281407226508E-06*V3462^2 - 0.00322508455050905*V3462 + 1.62997098133725)+T3463*'Exhaust Gas Math'!$D$14)</f>
        <v>1100</v>
      </c>
      <c r="W3463">
        <f>(353.3116967483*V3463^-1.0020802909)*('Exhaust Gas Math'!$E$10/(T3463+'Exhaust Gas Math'!$E$10))+(357.4500179626*V3463^-1.0038444015 )*(T3463/(T3463+'Exhaust Gas Math'!$E$10))</f>
        <v>0.31654710700089367</v>
      </c>
      <c r="X3463">
        <f t="shared" si="821"/>
        <v>0</v>
      </c>
      <c r="Y3463">
        <f t="shared" si="822"/>
        <v>101325</v>
      </c>
      <c r="Z3463">
        <f t="shared" si="823"/>
        <v>101325</v>
      </c>
    </row>
    <row r="3464" spans="5:26" x14ac:dyDescent="0.2">
      <c r="E3464">
        <f t="shared" si="810"/>
        <v>0.43237499999996626</v>
      </c>
      <c r="F3464">
        <f t="shared" si="811"/>
        <v>101325</v>
      </c>
      <c r="H3464">
        <f t="shared" si="824"/>
        <v>0.43237499999996626</v>
      </c>
      <c r="I3464">
        <f t="shared" si="812"/>
        <v>593.9999999983811</v>
      </c>
      <c r="J3464">
        <f t="shared" si="813"/>
        <v>5.0332792498395146E-2</v>
      </c>
      <c r="K3464">
        <f t="shared" si="814"/>
        <v>-21.485007605745309</v>
      </c>
      <c r="L3464">
        <f t="shared" si="815"/>
        <v>3.9769296294121147E-5</v>
      </c>
      <c r="M3464">
        <f>J3464/SQRT('Exhaust Gas Math'!$E$14*$B$21*$B$23)</f>
        <v>8.5447888573699198E-4</v>
      </c>
      <c r="N3464">
        <f t="shared" si="816"/>
        <v>6.2589395196929964E-2</v>
      </c>
      <c r="O3464">
        <f t="shared" si="817"/>
        <v>0</v>
      </c>
      <c r="P3464">
        <f t="shared" si="818"/>
        <v>0</v>
      </c>
      <c r="Q3464">
        <f>($B$16/2)*(COS((ACOS((2*'Intake Valve Fxn Scratch'!$B$1)/$B$16-1)/($B$17/2))*(I3464-($B$17/2)))+1)*P3464</f>
        <v>0</v>
      </c>
      <c r="R3464">
        <f t="shared" si="819"/>
        <v>0</v>
      </c>
      <c r="S3464">
        <f t="shared" si="820"/>
        <v>0</v>
      </c>
      <c r="T3464">
        <f>S3464*'Exhaust Gas Math'!$C$14</f>
        <v>0</v>
      </c>
      <c r="U3464">
        <f>(T3464/'Exhaust Gas Math'!$B$14)+('Exhaust Gas Math'!$D$10)</f>
        <v>4.4059320573952224E-4</v>
      </c>
      <c r="V3464">
        <f>('Exhaust Gas Math'!$E$10*(2.53982214E-12*V3463^4 - 0.0000000071629564556*V3463^3 + 7.56281407226508E-06*V3463^2 - 0.00322508455050905*V3463 + 1.62997098133725)*$B$24+T3464*'Exhaust Gas Math'!$D$14*$B$23)/('Exhaust Gas Math'!$E$10*(2.53982214E-12*V3463^4 - 0.0000000071629564556*V3463^3 + 7.56281407226508E-06*V3463^2 - 0.00322508455050905*V3463 + 1.62997098133725)+T3464*'Exhaust Gas Math'!$D$14)</f>
        <v>1100</v>
      </c>
      <c r="W3464">
        <f>(353.3116967483*V3464^-1.0020802909)*('Exhaust Gas Math'!$E$10/(T3464+'Exhaust Gas Math'!$E$10))+(357.4500179626*V3464^-1.0038444015 )*(T3464/(T3464+'Exhaust Gas Math'!$E$10))</f>
        <v>0.31654710700089367</v>
      </c>
      <c r="X3464">
        <f t="shared" si="821"/>
        <v>0</v>
      </c>
      <c r="Y3464">
        <f t="shared" si="822"/>
        <v>101325</v>
      </c>
      <c r="Z3464">
        <f t="shared" si="823"/>
        <v>101325</v>
      </c>
    </row>
    <row r="3465" spans="5:26" x14ac:dyDescent="0.2">
      <c r="E3465">
        <f t="shared" si="810"/>
        <v>0.43249999999996624</v>
      </c>
      <c r="F3465">
        <f t="shared" si="811"/>
        <v>101325</v>
      </c>
      <c r="H3465">
        <f t="shared" si="824"/>
        <v>0.43249999999996624</v>
      </c>
      <c r="I3465">
        <f t="shared" si="812"/>
        <v>599.9999999983811</v>
      </c>
      <c r="J3465">
        <f t="shared" si="813"/>
        <v>4.7550000000775902E-2</v>
      </c>
      <c r="K3465">
        <f t="shared" si="814"/>
        <v>-22.99897593811459</v>
      </c>
      <c r="L3465">
        <f t="shared" si="815"/>
        <v>3.9769296294121147E-5</v>
      </c>
      <c r="M3465">
        <f>J3465/SQRT('Exhaust Gas Math'!$E$14*$B$21*$B$23)</f>
        <v>8.0723657481854315E-4</v>
      </c>
      <c r="N3465">
        <f t="shared" si="816"/>
        <v>6.1244119152775542E-2</v>
      </c>
      <c r="O3465">
        <f t="shared" si="817"/>
        <v>0</v>
      </c>
      <c r="P3465">
        <f t="shared" si="818"/>
        <v>0</v>
      </c>
      <c r="Q3465">
        <f>($B$16/2)*(COS((ACOS((2*'Intake Valve Fxn Scratch'!$B$1)/$B$16-1)/($B$17/2))*(I3465-($B$17/2)))+1)*P3465</f>
        <v>0</v>
      </c>
      <c r="R3465">
        <f t="shared" si="819"/>
        <v>0</v>
      </c>
      <c r="S3465">
        <f t="shared" si="820"/>
        <v>0</v>
      </c>
      <c r="T3465">
        <f>S3465*'Exhaust Gas Math'!$C$14</f>
        <v>0</v>
      </c>
      <c r="U3465">
        <f>(T3465/'Exhaust Gas Math'!$B$14)+('Exhaust Gas Math'!$D$10)</f>
        <v>4.4059320573952224E-4</v>
      </c>
      <c r="V3465">
        <f>('Exhaust Gas Math'!$E$10*(2.53982214E-12*V3464^4 - 0.0000000071629564556*V3464^3 + 7.56281407226508E-06*V3464^2 - 0.00322508455050905*V3464 + 1.62997098133725)*$B$24+T3465*'Exhaust Gas Math'!$D$14*$B$23)/('Exhaust Gas Math'!$E$10*(2.53982214E-12*V3464^4 - 0.0000000071629564556*V3464^3 + 7.56281407226508E-06*V3464^2 - 0.00322508455050905*V3464 + 1.62997098133725)+T3465*'Exhaust Gas Math'!$D$14)</f>
        <v>1100</v>
      </c>
      <c r="W3465">
        <f>(353.3116967483*V3465^-1.0020802909)*('Exhaust Gas Math'!$E$10/(T3465+'Exhaust Gas Math'!$E$10))+(357.4500179626*V3465^-1.0038444015 )*(T3465/(T3465+'Exhaust Gas Math'!$E$10))</f>
        <v>0.31654710700089367</v>
      </c>
      <c r="X3465">
        <f t="shared" si="821"/>
        <v>0</v>
      </c>
      <c r="Y3465">
        <f t="shared" si="822"/>
        <v>101325</v>
      </c>
      <c r="Z3465">
        <f t="shared" si="823"/>
        <v>101325</v>
      </c>
    </row>
    <row r="3466" spans="5:26" x14ac:dyDescent="0.2">
      <c r="E3466">
        <f t="shared" si="810"/>
        <v>0.43262499999996623</v>
      </c>
      <c r="F3466">
        <f t="shared" si="811"/>
        <v>101325</v>
      </c>
      <c r="H3466">
        <f t="shared" si="824"/>
        <v>0.43262499999996623</v>
      </c>
      <c r="I3466">
        <f t="shared" si="812"/>
        <v>605.99999999837746</v>
      </c>
      <c r="J3466">
        <f t="shared" si="813"/>
        <v>4.4593551586320918E-2</v>
      </c>
      <c r="K3466">
        <f t="shared" si="814"/>
        <v>-24.260962677261585</v>
      </c>
      <c r="L3466">
        <f t="shared" si="815"/>
        <v>3.9769296294121147E-5</v>
      </c>
      <c r="M3466">
        <f>J3466/SQRT('Exhaust Gas Math'!$E$14*$B$21*$B$23)</f>
        <v>7.5704617962036409E-4</v>
      </c>
      <c r="N3466">
        <f t="shared" si="816"/>
        <v>5.9246088902977487E-2</v>
      </c>
      <c r="O3466">
        <f t="shared" si="817"/>
        <v>0</v>
      </c>
      <c r="P3466">
        <f t="shared" si="818"/>
        <v>0</v>
      </c>
      <c r="Q3466">
        <f>($B$16/2)*(COS((ACOS((2*'Intake Valve Fxn Scratch'!$B$1)/$B$16-1)/($B$17/2))*(I3466-($B$17/2)))+1)*P3466</f>
        <v>0</v>
      </c>
      <c r="R3466">
        <f t="shared" si="819"/>
        <v>0</v>
      </c>
      <c r="S3466">
        <f t="shared" si="820"/>
        <v>0</v>
      </c>
      <c r="T3466">
        <f>S3466*'Exhaust Gas Math'!$C$14</f>
        <v>0</v>
      </c>
      <c r="U3466">
        <f>(T3466/'Exhaust Gas Math'!$B$14)+('Exhaust Gas Math'!$D$10)</f>
        <v>4.4059320573952224E-4</v>
      </c>
      <c r="V3466">
        <f>('Exhaust Gas Math'!$E$10*(2.53982214E-12*V3465^4 - 0.0000000071629564556*V3465^3 + 7.56281407226508E-06*V3465^2 - 0.00322508455050905*V3465 + 1.62997098133725)*$B$24+T3466*'Exhaust Gas Math'!$D$14*$B$23)/('Exhaust Gas Math'!$E$10*(2.53982214E-12*V3465^4 - 0.0000000071629564556*V3465^3 + 7.56281407226508E-06*V3465^2 - 0.00322508455050905*V3465 + 1.62997098133725)+T3466*'Exhaust Gas Math'!$D$14)</f>
        <v>1100</v>
      </c>
      <c r="W3466">
        <f>(353.3116967483*V3466^-1.0020802909)*('Exhaust Gas Math'!$E$10/(T3466+'Exhaust Gas Math'!$E$10))+(357.4500179626*V3466^-1.0038444015 )*(T3466/(T3466+'Exhaust Gas Math'!$E$10))</f>
        <v>0.31654710700089367</v>
      </c>
      <c r="X3466">
        <f t="shared" si="821"/>
        <v>0</v>
      </c>
      <c r="Y3466">
        <f t="shared" si="822"/>
        <v>101325</v>
      </c>
      <c r="Z3466">
        <f t="shared" si="823"/>
        <v>101325</v>
      </c>
    </row>
    <row r="3467" spans="5:26" x14ac:dyDescent="0.2">
      <c r="E3467">
        <f t="shared" si="810"/>
        <v>0.43274999999996622</v>
      </c>
      <c r="F3467">
        <f t="shared" si="811"/>
        <v>101325</v>
      </c>
      <c r="H3467">
        <f t="shared" si="824"/>
        <v>0.43274999999996622</v>
      </c>
      <c r="I3467">
        <f t="shared" si="812"/>
        <v>611.99999999837746</v>
      </c>
      <c r="J3467">
        <f t="shared" si="813"/>
        <v>4.1495838722538737E-2</v>
      </c>
      <c r="K3467">
        <f t="shared" si="814"/>
        <v>-25.25714123238312</v>
      </c>
      <c r="L3467">
        <f t="shared" si="815"/>
        <v>3.9769296294121147E-5</v>
      </c>
      <c r="M3467">
        <f>J3467/SQRT('Exhaust Gas Math'!$E$14*$B$21*$B$23)</f>
        <v>7.0445759661531544E-4</v>
      </c>
      <c r="N3467">
        <f t="shared" si="816"/>
        <v>5.6616440725053563E-2</v>
      </c>
      <c r="O3467">
        <f t="shared" si="817"/>
        <v>0</v>
      </c>
      <c r="P3467">
        <f t="shared" si="818"/>
        <v>0</v>
      </c>
      <c r="Q3467">
        <f>($B$16/2)*(COS((ACOS((2*'Intake Valve Fxn Scratch'!$B$1)/$B$16-1)/($B$17/2))*(I3467-($B$17/2)))+1)*P3467</f>
        <v>0</v>
      </c>
      <c r="R3467">
        <f t="shared" si="819"/>
        <v>0</v>
      </c>
      <c r="S3467">
        <f t="shared" si="820"/>
        <v>0</v>
      </c>
      <c r="T3467">
        <f>S3467*'Exhaust Gas Math'!$C$14</f>
        <v>0</v>
      </c>
      <c r="U3467">
        <f>(T3467/'Exhaust Gas Math'!$B$14)+('Exhaust Gas Math'!$D$10)</f>
        <v>4.4059320573952224E-4</v>
      </c>
      <c r="V3467">
        <f>('Exhaust Gas Math'!$E$10*(2.53982214E-12*V3466^4 - 0.0000000071629564556*V3466^3 + 7.56281407226508E-06*V3466^2 - 0.00322508455050905*V3466 + 1.62997098133725)*$B$24+T3467*'Exhaust Gas Math'!$D$14*$B$23)/('Exhaust Gas Math'!$E$10*(2.53982214E-12*V3466^4 - 0.0000000071629564556*V3466^3 + 7.56281407226508E-06*V3466^2 - 0.00322508455050905*V3466 + 1.62997098133725)+T3467*'Exhaust Gas Math'!$D$14)</f>
        <v>1100</v>
      </c>
      <c r="W3467">
        <f>(353.3116967483*V3467^-1.0020802909)*('Exhaust Gas Math'!$E$10/(T3467+'Exhaust Gas Math'!$E$10))+(357.4500179626*V3467^-1.0038444015 )*(T3467/(T3467+'Exhaust Gas Math'!$E$10))</f>
        <v>0.31654710700089367</v>
      </c>
      <c r="X3467">
        <f t="shared" si="821"/>
        <v>0</v>
      </c>
      <c r="Y3467">
        <f t="shared" si="822"/>
        <v>101325</v>
      </c>
      <c r="Z3467">
        <f t="shared" si="823"/>
        <v>101325</v>
      </c>
    </row>
    <row r="3468" spans="5:26" x14ac:dyDescent="0.2">
      <c r="E3468">
        <f t="shared" si="810"/>
        <v>0.4328749999999662</v>
      </c>
      <c r="F3468">
        <f t="shared" si="811"/>
        <v>101325</v>
      </c>
      <c r="H3468">
        <f t="shared" si="824"/>
        <v>0.4328749999999662</v>
      </c>
      <c r="I3468">
        <f t="shared" si="812"/>
        <v>617.99999999837746</v>
      </c>
      <c r="J3468">
        <f t="shared" si="813"/>
        <v>3.829080059979971E-2</v>
      </c>
      <c r="K3468">
        <f t="shared" si="814"/>
        <v>-25.97659726276661</v>
      </c>
      <c r="L3468">
        <f t="shared" si="815"/>
        <v>3.9769296294121147E-5</v>
      </c>
      <c r="M3468">
        <f>J3468/SQRT('Exhaust Gas Math'!$E$14*$B$21*$B$23)</f>
        <v>6.5004699732361219E-4</v>
      </c>
      <c r="N3468">
        <f t="shared" si="816"/>
        <v>5.3401053070892053E-2</v>
      </c>
      <c r="O3468">
        <f t="shared" si="817"/>
        <v>0</v>
      </c>
      <c r="P3468">
        <f t="shared" si="818"/>
        <v>0</v>
      </c>
      <c r="Q3468">
        <f>($B$16/2)*(COS((ACOS((2*'Intake Valve Fxn Scratch'!$B$1)/$B$16-1)/($B$17/2))*(I3468-($B$17/2)))+1)*P3468</f>
        <v>0</v>
      </c>
      <c r="R3468">
        <f t="shared" si="819"/>
        <v>0</v>
      </c>
      <c r="S3468">
        <f t="shared" si="820"/>
        <v>0</v>
      </c>
      <c r="T3468">
        <f>S3468*'Exhaust Gas Math'!$C$14</f>
        <v>0</v>
      </c>
      <c r="U3468">
        <f>(T3468/'Exhaust Gas Math'!$B$14)+('Exhaust Gas Math'!$D$10)</f>
        <v>4.4059320573952224E-4</v>
      </c>
      <c r="V3468">
        <f>('Exhaust Gas Math'!$E$10*(2.53982214E-12*V3467^4 - 0.0000000071629564556*V3467^3 + 7.56281407226508E-06*V3467^2 - 0.00322508455050905*V3467 + 1.62997098133725)*$B$24+T3468*'Exhaust Gas Math'!$D$14*$B$23)/('Exhaust Gas Math'!$E$10*(2.53982214E-12*V3467^4 - 0.0000000071629564556*V3467^3 + 7.56281407226508E-06*V3467^2 - 0.00322508455050905*V3467 + 1.62997098133725)+T3468*'Exhaust Gas Math'!$D$14)</f>
        <v>1100</v>
      </c>
      <c r="W3468">
        <f>(353.3116967483*V3468^-1.0020802909)*('Exhaust Gas Math'!$E$10/(T3468+'Exhaust Gas Math'!$E$10))+(357.4500179626*V3468^-1.0038444015 )*(T3468/(T3468+'Exhaust Gas Math'!$E$10))</f>
        <v>0.31654710700089367</v>
      </c>
      <c r="X3468">
        <f t="shared" si="821"/>
        <v>0</v>
      </c>
      <c r="Y3468">
        <f t="shared" si="822"/>
        <v>101325</v>
      </c>
      <c r="Z3468">
        <f t="shared" si="823"/>
        <v>101325</v>
      </c>
    </row>
    <row r="3469" spans="5:26" x14ac:dyDescent="0.2">
      <c r="E3469">
        <f t="shared" si="810"/>
        <v>0.43299999999996619</v>
      </c>
      <c r="F3469">
        <f t="shared" si="811"/>
        <v>101325</v>
      </c>
      <c r="H3469">
        <f t="shared" si="824"/>
        <v>0.43299999999996619</v>
      </c>
      <c r="I3469">
        <f t="shared" si="812"/>
        <v>623.99999999837746</v>
      </c>
      <c r="J3469">
        <f t="shared" si="813"/>
        <v>3.5013552286477359E-2</v>
      </c>
      <c r="K3469">
        <f t="shared" si="814"/>
        <v>-26.411448257586542</v>
      </c>
      <c r="L3469">
        <f t="shared" si="815"/>
        <v>3.9769296294121147E-5</v>
      </c>
      <c r="M3469">
        <f>J3469/SQRT('Exhaust Gas Math'!$E$14*$B$21*$B$23)</f>
        <v>5.9441051565730274E-4</v>
      </c>
      <c r="N3469">
        <f t="shared" si="816"/>
        <v>4.9669531179953055E-2</v>
      </c>
      <c r="O3469">
        <f t="shared" si="817"/>
        <v>0</v>
      </c>
      <c r="P3469">
        <f t="shared" si="818"/>
        <v>0</v>
      </c>
      <c r="Q3469">
        <f>($B$16/2)*(COS((ACOS((2*'Intake Valve Fxn Scratch'!$B$1)/$B$16-1)/($B$17/2))*(I3469-($B$17/2)))+1)*P3469</f>
        <v>0</v>
      </c>
      <c r="R3469">
        <f t="shared" si="819"/>
        <v>0</v>
      </c>
      <c r="S3469">
        <f t="shared" si="820"/>
        <v>0</v>
      </c>
      <c r="T3469">
        <f>S3469*'Exhaust Gas Math'!$C$14</f>
        <v>0</v>
      </c>
      <c r="U3469">
        <f>(T3469/'Exhaust Gas Math'!$B$14)+('Exhaust Gas Math'!$D$10)</f>
        <v>4.4059320573952224E-4</v>
      </c>
      <c r="V3469">
        <f>('Exhaust Gas Math'!$E$10*(2.53982214E-12*V3468^4 - 0.0000000071629564556*V3468^3 + 7.56281407226508E-06*V3468^2 - 0.00322508455050905*V3468 + 1.62997098133725)*$B$24+T3469*'Exhaust Gas Math'!$D$14*$B$23)/('Exhaust Gas Math'!$E$10*(2.53982214E-12*V3468^4 - 0.0000000071629564556*V3468^3 + 7.56281407226508E-06*V3468^2 - 0.00322508455050905*V3468 + 1.62997098133725)+T3469*'Exhaust Gas Math'!$D$14)</f>
        <v>1100</v>
      </c>
      <c r="W3469">
        <f>(353.3116967483*V3469^-1.0020802909)*('Exhaust Gas Math'!$E$10/(T3469+'Exhaust Gas Math'!$E$10))+(357.4500179626*V3469^-1.0038444015 )*(T3469/(T3469+'Exhaust Gas Math'!$E$10))</f>
        <v>0.31654710700089367</v>
      </c>
      <c r="X3469">
        <f t="shared" si="821"/>
        <v>0</v>
      </c>
      <c r="Y3469">
        <f t="shared" si="822"/>
        <v>101325</v>
      </c>
      <c r="Z3469">
        <f t="shared" si="823"/>
        <v>101325</v>
      </c>
    </row>
    <row r="3470" spans="5:26" x14ac:dyDescent="0.2">
      <c r="E3470">
        <f t="shared" si="810"/>
        <v>0.43312499999996618</v>
      </c>
      <c r="F3470">
        <f t="shared" si="811"/>
        <v>101325</v>
      </c>
      <c r="H3470">
        <f t="shared" si="824"/>
        <v>0.43312499999996618</v>
      </c>
      <c r="I3470">
        <f t="shared" si="812"/>
        <v>629.99999999837746</v>
      </c>
      <c r="J3470">
        <f t="shared" si="813"/>
        <v>3.1700000000897191E-2</v>
      </c>
      <c r="K3470">
        <f t="shared" si="814"/>
        <v>-26.556929898345718</v>
      </c>
      <c r="L3470">
        <f t="shared" si="815"/>
        <v>3.9769296294121147E-5</v>
      </c>
      <c r="M3470">
        <f>J3470/SQRT('Exhaust Gas Math'!$E$14*$B$21*$B$23)</f>
        <v>5.3815771655214525E-4</v>
      </c>
      <c r="N3470">
        <f t="shared" si="816"/>
        <v>4.5512549562784763E-2</v>
      </c>
      <c r="O3470">
        <f t="shared" si="817"/>
        <v>0</v>
      </c>
      <c r="P3470">
        <f t="shared" si="818"/>
        <v>0</v>
      </c>
      <c r="Q3470">
        <f>($B$16/2)*(COS((ACOS((2*'Intake Valve Fxn Scratch'!$B$1)/$B$16-1)/($B$17/2))*(I3470-($B$17/2)))+1)*P3470</f>
        <v>0</v>
      </c>
      <c r="R3470">
        <f t="shared" si="819"/>
        <v>0</v>
      </c>
      <c r="S3470">
        <f t="shared" si="820"/>
        <v>0</v>
      </c>
      <c r="T3470">
        <f>S3470*'Exhaust Gas Math'!$C$14</f>
        <v>0</v>
      </c>
      <c r="U3470">
        <f>(T3470/'Exhaust Gas Math'!$B$14)+('Exhaust Gas Math'!$D$10)</f>
        <v>4.4059320573952224E-4</v>
      </c>
      <c r="V3470">
        <f>('Exhaust Gas Math'!$E$10*(2.53982214E-12*V3469^4 - 0.0000000071629564556*V3469^3 + 7.56281407226508E-06*V3469^2 - 0.00322508455050905*V3469 + 1.62997098133725)*$B$24+T3470*'Exhaust Gas Math'!$D$14*$B$23)/('Exhaust Gas Math'!$E$10*(2.53982214E-12*V3469^4 - 0.0000000071629564556*V3469^3 + 7.56281407226508E-06*V3469^2 - 0.00322508455050905*V3469 + 1.62997098133725)+T3470*'Exhaust Gas Math'!$D$14)</f>
        <v>1100</v>
      </c>
      <c r="W3470">
        <f>(353.3116967483*V3470^-1.0020802909)*('Exhaust Gas Math'!$E$10/(T3470+'Exhaust Gas Math'!$E$10))+(357.4500179626*V3470^-1.0038444015 )*(T3470/(T3470+'Exhaust Gas Math'!$E$10))</f>
        <v>0.31654710700089367</v>
      </c>
      <c r="X3470">
        <f t="shared" si="821"/>
        <v>0</v>
      </c>
      <c r="Y3470">
        <f t="shared" si="822"/>
        <v>101325</v>
      </c>
      <c r="Z3470">
        <f t="shared" si="823"/>
        <v>101325</v>
      </c>
    </row>
    <row r="3471" spans="5:26" x14ac:dyDescent="0.2">
      <c r="E3471">
        <f t="shared" si="810"/>
        <v>0.43324999999996616</v>
      </c>
      <c r="F3471">
        <f t="shared" si="811"/>
        <v>101325</v>
      </c>
      <c r="H3471">
        <f t="shared" si="824"/>
        <v>0.43324999999996616</v>
      </c>
      <c r="I3471">
        <f t="shared" si="812"/>
        <v>635.99999999837746</v>
      </c>
      <c r="J3471">
        <f t="shared" si="813"/>
        <v>2.8386447715308988E-2</v>
      </c>
      <c r="K3471">
        <f t="shared" si="814"/>
        <v>-26.411448257743832</v>
      </c>
      <c r="L3471">
        <f t="shared" si="815"/>
        <v>3.9769296294121147E-5</v>
      </c>
      <c r="M3471">
        <f>J3471/SQRT('Exhaust Gas Math'!$E$14*$B$21*$B$23)</f>
        <v>4.819049174468512E-4</v>
      </c>
      <c r="N3471">
        <f t="shared" si="816"/>
        <v>4.1037700629384187E-2</v>
      </c>
      <c r="O3471">
        <f t="shared" si="817"/>
        <v>0</v>
      </c>
      <c r="P3471">
        <f t="shared" si="818"/>
        <v>0</v>
      </c>
      <c r="Q3471">
        <f>($B$16/2)*(COS((ACOS((2*'Intake Valve Fxn Scratch'!$B$1)/$B$16-1)/($B$17/2))*(I3471-($B$17/2)))+1)*P3471</f>
        <v>0</v>
      </c>
      <c r="R3471">
        <f t="shared" si="819"/>
        <v>0</v>
      </c>
      <c r="S3471">
        <f t="shared" si="820"/>
        <v>0</v>
      </c>
      <c r="T3471">
        <f>S3471*'Exhaust Gas Math'!$C$14</f>
        <v>0</v>
      </c>
      <c r="U3471">
        <f>(T3471/'Exhaust Gas Math'!$B$14)+('Exhaust Gas Math'!$D$10)</f>
        <v>4.4059320573952224E-4</v>
      </c>
      <c r="V3471">
        <f>('Exhaust Gas Math'!$E$10*(2.53982214E-12*V3470^4 - 0.0000000071629564556*V3470^3 + 7.56281407226508E-06*V3470^2 - 0.00322508455050905*V3470 + 1.62997098133725)*$B$24+T3471*'Exhaust Gas Math'!$D$14*$B$23)/('Exhaust Gas Math'!$E$10*(2.53982214E-12*V3470^4 - 0.0000000071629564556*V3470^3 + 7.56281407226508E-06*V3470^2 - 0.00322508455050905*V3470 + 1.62997098133725)+T3471*'Exhaust Gas Math'!$D$14)</f>
        <v>1100</v>
      </c>
      <c r="W3471">
        <f>(353.3116967483*V3471^-1.0020802909)*('Exhaust Gas Math'!$E$10/(T3471+'Exhaust Gas Math'!$E$10))+(357.4500179626*V3471^-1.0038444015 )*(T3471/(T3471+'Exhaust Gas Math'!$E$10))</f>
        <v>0.31654710700089367</v>
      </c>
      <c r="X3471">
        <f t="shared" si="821"/>
        <v>0</v>
      </c>
      <c r="Y3471">
        <f t="shared" si="822"/>
        <v>101325</v>
      </c>
      <c r="Z3471">
        <f t="shared" si="823"/>
        <v>101325</v>
      </c>
    </row>
    <row r="3472" spans="5:26" x14ac:dyDescent="0.2">
      <c r="E3472">
        <f t="shared" si="810"/>
        <v>0.43337499999996615</v>
      </c>
      <c r="F3472">
        <f t="shared" si="811"/>
        <v>101325</v>
      </c>
      <c r="H3472">
        <f t="shared" si="824"/>
        <v>0.43337499999996615</v>
      </c>
      <c r="I3472">
        <f t="shared" si="812"/>
        <v>641.99999999837382</v>
      </c>
      <c r="J3472">
        <f t="shared" si="813"/>
        <v>2.5109199401955461E-2</v>
      </c>
      <c r="K3472">
        <f t="shared" si="814"/>
        <v>-25.976597263079157</v>
      </c>
      <c r="L3472">
        <f t="shared" si="815"/>
        <v>3.9769296294121147E-5</v>
      </c>
      <c r="M3472">
        <f>J3472/SQRT('Exhaust Gas Math'!$E$14*$B$21*$B$23)</f>
        <v>4.2626843578001249E-4</v>
      </c>
      <c r="N3472">
        <f t="shared" si="816"/>
        <v>3.6364153775929983E-2</v>
      </c>
      <c r="O3472">
        <f t="shared" si="817"/>
        <v>0</v>
      </c>
      <c r="P3472">
        <f t="shared" si="818"/>
        <v>0</v>
      </c>
      <c r="Q3472">
        <f>($B$16/2)*(COS((ACOS((2*'Intake Valve Fxn Scratch'!$B$1)/$B$16-1)/($B$17/2))*(I3472-($B$17/2)))+1)*P3472</f>
        <v>0</v>
      </c>
      <c r="R3472">
        <f t="shared" si="819"/>
        <v>0</v>
      </c>
      <c r="S3472">
        <f t="shared" si="820"/>
        <v>0</v>
      </c>
      <c r="T3472">
        <f>S3472*'Exhaust Gas Math'!$C$14</f>
        <v>0</v>
      </c>
      <c r="U3472">
        <f>(T3472/'Exhaust Gas Math'!$B$14)+('Exhaust Gas Math'!$D$10)</f>
        <v>4.4059320573952224E-4</v>
      </c>
      <c r="V3472">
        <f>('Exhaust Gas Math'!$E$10*(2.53982214E-12*V3471^4 - 0.0000000071629564556*V3471^3 + 7.56281407226508E-06*V3471^2 - 0.00322508455050905*V3471 + 1.62997098133725)*$B$24+T3472*'Exhaust Gas Math'!$D$14*$B$23)/('Exhaust Gas Math'!$E$10*(2.53982214E-12*V3471^4 - 0.0000000071629564556*V3471^3 + 7.56281407226508E-06*V3471^2 - 0.00322508455050905*V3471 + 1.62997098133725)+T3472*'Exhaust Gas Math'!$D$14)</f>
        <v>1100</v>
      </c>
      <c r="W3472">
        <f>(353.3116967483*V3472^-1.0020802909)*('Exhaust Gas Math'!$E$10/(T3472+'Exhaust Gas Math'!$E$10))+(357.4500179626*V3472^-1.0038444015 )*(T3472/(T3472+'Exhaust Gas Math'!$E$10))</f>
        <v>0.31654710700089367</v>
      </c>
      <c r="X3472">
        <f t="shared" si="821"/>
        <v>0</v>
      </c>
      <c r="Y3472">
        <f t="shared" si="822"/>
        <v>101325</v>
      </c>
      <c r="Z3472">
        <f t="shared" si="823"/>
        <v>101325</v>
      </c>
    </row>
    <row r="3473" spans="5:26" x14ac:dyDescent="0.2">
      <c r="E3473">
        <f t="shared" si="810"/>
        <v>0.43349999999996613</v>
      </c>
      <c r="F3473">
        <f t="shared" si="811"/>
        <v>101325</v>
      </c>
      <c r="H3473">
        <f t="shared" si="824"/>
        <v>0.43349999999996613</v>
      </c>
      <c r="I3473">
        <f t="shared" si="812"/>
        <v>647.99999999837382</v>
      </c>
      <c r="J3473">
        <f t="shared" si="813"/>
        <v>2.1904161279169537E-2</v>
      </c>
      <c r="K3473">
        <f t="shared" si="814"/>
        <v>-25.25714123284812</v>
      </c>
      <c r="L3473">
        <f t="shared" si="815"/>
        <v>3.9769296294121147E-5</v>
      </c>
      <c r="M3473">
        <f>J3473/SQRT('Exhaust Gas Math'!$E$14*$B$21*$B$23)</f>
        <v>3.7185783648751311E-4</v>
      </c>
      <c r="N3473">
        <f t="shared" si="816"/>
        <v>3.1616553881141304E-2</v>
      </c>
      <c r="O3473">
        <f t="shared" si="817"/>
        <v>0</v>
      </c>
      <c r="P3473">
        <f t="shared" si="818"/>
        <v>0</v>
      </c>
      <c r="Q3473">
        <f>($B$16/2)*(COS((ACOS((2*'Intake Valve Fxn Scratch'!$B$1)/$B$16-1)/($B$17/2))*(I3473-($B$17/2)))+1)*P3473</f>
        <v>0</v>
      </c>
      <c r="R3473">
        <f t="shared" si="819"/>
        <v>0</v>
      </c>
      <c r="S3473">
        <f t="shared" si="820"/>
        <v>0</v>
      </c>
      <c r="T3473">
        <f>S3473*'Exhaust Gas Math'!$C$14</f>
        <v>0</v>
      </c>
      <c r="U3473">
        <f>(T3473/'Exhaust Gas Math'!$B$14)+('Exhaust Gas Math'!$D$10)</f>
        <v>4.4059320573952224E-4</v>
      </c>
      <c r="V3473">
        <f>('Exhaust Gas Math'!$E$10*(2.53982214E-12*V3472^4 - 0.0000000071629564556*V3472^3 + 7.56281407226508E-06*V3472^2 - 0.00322508455050905*V3472 + 1.62997098133725)*$B$24+T3473*'Exhaust Gas Math'!$D$14*$B$23)/('Exhaust Gas Math'!$E$10*(2.53982214E-12*V3472^4 - 0.0000000071629564556*V3472^3 + 7.56281407226508E-06*V3472^2 - 0.00322508455050905*V3472 + 1.62997098133725)+T3473*'Exhaust Gas Math'!$D$14)</f>
        <v>1100</v>
      </c>
      <c r="W3473">
        <f>(353.3116967483*V3473^-1.0020802909)*('Exhaust Gas Math'!$E$10/(T3473+'Exhaust Gas Math'!$E$10))+(357.4500179626*V3473^-1.0038444015 )*(T3473/(T3473+'Exhaust Gas Math'!$E$10))</f>
        <v>0.31654710700089367</v>
      </c>
      <c r="X3473">
        <f t="shared" si="821"/>
        <v>0</v>
      </c>
      <c r="Y3473">
        <f t="shared" si="822"/>
        <v>101325</v>
      </c>
      <c r="Z3473">
        <f t="shared" si="823"/>
        <v>101325</v>
      </c>
    </row>
    <row r="3474" spans="5:26" x14ac:dyDescent="0.2">
      <c r="E3474">
        <f t="shared" si="810"/>
        <v>0.43362499999996612</v>
      </c>
      <c r="F3474">
        <f t="shared" si="811"/>
        <v>101325</v>
      </c>
      <c r="H3474">
        <f t="shared" si="824"/>
        <v>0.43362499999996612</v>
      </c>
      <c r="I3474">
        <f t="shared" si="812"/>
        <v>653.99999999837382</v>
      </c>
      <c r="J3474">
        <f t="shared" si="813"/>
        <v>1.8806448415318339E-2</v>
      </c>
      <c r="K3474">
        <f t="shared" si="814"/>
        <v>-24.260962677873014</v>
      </c>
      <c r="L3474">
        <f t="shared" si="815"/>
        <v>3.9769296294121147E-5</v>
      </c>
      <c r="M3474">
        <f>J3474/SQRT('Exhaust Gas Math'!$E$14*$B$21*$B$23)</f>
        <v>3.1926925348129277E-4</v>
      </c>
      <c r="N3474">
        <f t="shared" si="816"/>
        <v>2.6918663563856457E-2</v>
      </c>
      <c r="O3474">
        <f t="shared" si="817"/>
        <v>0</v>
      </c>
      <c r="P3474">
        <f t="shared" si="818"/>
        <v>0</v>
      </c>
      <c r="Q3474">
        <f>($B$16/2)*(COS((ACOS((2*'Intake Valve Fxn Scratch'!$B$1)/$B$16-1)/($B$17/2))*(I3474-($B$17/2)))+1)*P3474</f>
        <v>0</v>
      </c>
      <c r="R3474">
        <f t="shared" si="819"/>
        <v>0</v>
      </c>
      <c r="S3474">
        <f t="shared" si="820"/>
        <v>0</v>
      </c>
      <c r="T3474">
        <f>S3474*'Exhaust Gas Math'!$C$14</f>
        <v>0</v>
      </c>
      <c r="U3474">
        <f>(T3474/'Exhaust Gas Math'!$B$14)+('Exhaust Gas Math'!$D$10)</f>
        <v>4.4059320573952224E-4</v>
      </c>
      <c r="V3474">
        <f>('Exhaust Gas Math'!$E$10*(2.53982214E-12*V3473^4 - 0.0000000071629564556*V3473^3 + 7.56281407226508E-06*V3473^2 - 0.00322508455050905*V3473 + 1.62997098133725)*$B$24+T3474*'Exhaust Gas Math'!$D$14*$B$23)/('Exhaust Gas Math'!$E$10*(2.53982214E-12*V3473^4 - 0.0000000071629564556*V3473^3 + 7.56281407226508E-06*V3473^2 - 0.00322508455050905*V3473 + 1.62997098133725)+T3474*'Exhaust Gas Math'!$D$14)</f>
        <v>1100</v>
      </c>
      <c r="W3474">
        <f>(353.3116967483*V3474^-1.0020802909)*('Exhaust Gas Math'!$E$10/(T3474+'Exhaust Gas Math'!$E$10))+(357.4500179626*V3474^-1.0038444015 )*(T3474/(T3474+'Exhaust Gas Math'!$E$10))</f>
        <v>0.31654710700089367</v>
      </c>
      <c r="X3474">
        <f t="shared" si="821"/>
        <v>0</v>
      </c>
      <c r="Y3474">
        <f t="shared" si="822"/>
        <v>101325</v>
      </c>
      <c r="Z3474">
        <f t="shared" si="823"/>
        <v>101325</v>
      </c>
    </row>
    <row r="3475" spans="5:26" x14ac:dyDescent="0.2">
      <c r="E3475">
        <f t="shared" si="810"/>
        <v>0.43374999999996611</v>
      </c>
      <c r="F3475">
        <f t="shared" si="811"/>
        <v>101325</v>
      </c>
      <c r="H3475">
        <f t="shared" si="824"/>
        <v>0.43374999999996611</v>
      </c>
      <c r="I3475">
        <f t="shared" si="812"/>
        <v>659.99999999837382</v>
      </c>
      <c r="J3475">
        <f t="shared" si="813"/>
        <v>1.585000000077964E-2</v>
      </c>
      <c r="K3475">
        <f t="shared" si="814"/>
        <v>-22.99897593886698</v>
      </c>
      <c r="L3475">
        <f t="shared" si="815"/>
        <v>3.9769296294121147E-5</v>
      </c>
      <c r="M3475">
        <f>J3475/SQRT('Exhaust Gas Math'!$E$14*$B$21*$B$23)</f>
        <v>2.6907885828169259E-4</v>
      </c>
      <c r="N3475">
        <f t="shared" si="816"/>
        <v>2.2387269430751911E-2</v>
      </c>
      <c r="O3475">
        <f t="shared" si="817"/>
        <v>0</v>
      </c>
      <c r="P3475">
        <f t="shared" si="818"/>
        <v>0</v>
      </c>
      <c r="Q3475">
        <f>($B$16/2)*(COS((ACOS((2*'Intake Valve Fxn Scratch'!$B$1)/$B$16-1)/($B$17/2))*(I3475-($B$17/2)))+1)*P3475</f>
        <v>0</v>
      </c>
      <c r="R3475">
        <f t="shared" si="819"/>
        <v>0</v>
      </c>
      <c r="S3475">
        <f t="shared" si="820"/>
        <v>0</v>
      </c>
      <c r="T3475">
        <f>S3475*'Exhaust Gas Math'!$C$14</f>
        <v>0</v>
      </c>
      <c r="U3475">
        <f>(T3475/'Exhaust Gas Math'!$B$14)+('Exhaust Gas Math'!$D$10)</f>
        <v>4.4059320573952224E-4</v>
      </c>
      <c r="V3475">
        <f>('Exhaust Gas Math'!$E$10*(2.53982214E-12*V3474^4 - 0.0000000071629564556*V3474^3 + 7.56281407226508E-06*V3474^2 - 0.00322508455050905*V3474 + 1.62997098133725)*$B$24+T3475*'Exhaust Gas Math'!$D$14*$B$23)/('Exhaust Gas Math'!$E$10*(2.53982214E-12*V3474^4 - 0.0000000071629564556*V3474^3 + 7.56281407226508E-06*V3474^2 - 0.00322508455050905*V3474 + 1.62997098133725)+T3475*'Exhaust Gas Math'!$D$14)</f>
        <v>1100</v>
      </c>
      <c r="W3475">
        <f>(353.3116967483*V3475^-1.0020802909)*('Exhaust Gas Math'!$E$10/(T3475+'Exhaust Gas Math'!$E$10))+(357.4500179626*V3475^-1.0038444015 )*(T3475/(T3475+'Exhaust Gas Math'!$E$10))</f>
        <v>0.31654710700089367</v>
      </c>
      <c r="X3475">
        <f t="shared" si="821"/>
        <v>0</v>
      </c>
      <c r="Y3475">
        <f t="shared" si="822"/>
        <v>101325</v>
      </c>
      <c r="Z3475">
        <f t="shared" si="823"/>
        <v>101325</v>
      </c>
    </row>
    <row r="3476" spans="5:26" x14ac:dyDescent="0.2">
      <c r="E3476">
        <f t="shared" si="810"/>
        <v>0.43387499999996609</v>
      </c>
      <c r="F3476">
        <f t="shared" si="811"/>
        <v>101325</v>
      </c>
      <c r="H3476">
        <f t="shared" si="824"/>
        <v>0.43387499999996609</v>
      </c>
      <c r="I3476">
        <f t="shared" si="812"/>
        <v>665.99999999837382</v>
      </c>
      <c r="J3476">
        <f t="shared" si="813"/>
        <v>1.3067207503056542E-2</v>
      </c>
      <c r="K3476">
        <f t="shared" si="814"/>
        <v>-21.485007606628905</v>
      </c>
      <c r="L3476">
        <f t="shared" si="815"/>
        <v>3.9769296294121147E-5</v>
      </c>
      <c r="M3476">
        <f>J3476/SQRT('Exhaust Gas Math'!$E$14*$B$21*$B$23)</f>
        <v>2.2183654736148068E-4</v>
      </c>
      <c r="N3476">
        <f t="shared" si="816"/>
        <v>1.812682798733381E-2</v>
      </c>
      <c r="O3476">
        <f t="shared" si="817"/>
        <v>0</v>
      </c>
      <c r="P3476">
        <f t="shared" si="818"/>
        <v>0</v>
      </c>
      <c r="Q3476">
        <f>($B$16/2)*(COS((ACOS((2*'Intake Valve Fxn Scratch'!$B$1)/$B$16-1)/($B$17/2))*(I3476-($B$17/2)))+1)*P3476</f>
        <v>0</v>
      </c>
      <c r="R3476">
        <f t="shared" si="819"/>
        <v>0</v>
      </c>
      <c r="S3476">
        <f t="shared" si="820"/>
        <v>0</v>
      </c>
      <c r="T3476">
        <f>S3476*'Exhaust Gas Math'!$C$14</f>
        <v>0</v>
      </c>
      <c r="U3476">
        <f>(T3476/'Exhaust Gas Math'!$B$14)+('Exhaust Gas Math'!$D$10)</f>
        <v>4.4059320573952224E-4</v>
      </c>
      <c r="V3476">
        <f>('Exhaust Gas Math'!$E$10*(2.53982214E-12*V3475^4 - 0.0000000071629564556*V3475^3 + 7.56281407226508E-06*V3475^2 - 0.00322508455050905*V3475 + 1.62997098133725)*$B$24+T3476*'Exhaust Gas Math'!$D$14*$B$23)/('Exhaust Gas Math'!$E$10*(2.53982214E-12*V3475^4 - 0.0000000071629564556*V3475^3 + 7.56281407226508E-06*V3475^2 - 0.00322508455050905*V3475 + 1.62997098133725)+T3476*'Exhaust Gas Math'!$D$14)</f>
        <v>1100</v>
      </c>
      <c r="W3476">
        <f>(353.3116967483*V3476^-1.0020802909)*('Exhaust Gas Math'!$E$10/(T3476+'Exhaust Gas Math'!$E$10))+(357.4500179626*V3476^-1.0038444015 )*(T3476/(T3476+'Exhaust Gas Math'!$E$10))</f>
        <v>0.31654710700089367</v>
      </c>
      <c r="X3476">
        <f t="shared" si="821"/>
        <v>0</v>
      </c>
      <c r="Y3476">
        <f t="shared" si="822"/>
        <v>101325</v>
      </c>
      <c r="Z3476">
        <f t="shared" si="823"/>
        <v>101325</v>
      </c>
    </row>
    <row r="3477" spans="5:26" x14ac:dyDescent="0.2">
      <c r="E3477">
        <f t="shared" si="810"/>
        <v>0.43399999999996608</v>
      </c>
      <c r="F3477">
        <f t="shared" si="811"/>
        <v>101325</v>
      </c>
      <c r="H3477">
        <f t="shared" si="824"/>
        <v>0.43399999999996608</v>
      </c>
      <c r="I3477">
        <f t="shared" si="812"/>
        <v>671.99999999837019</v>
      </c>
      <c r="J3477">
        <f t="shared" si="813"/>
        <v>1.0488559779093857E-2</v>
      </c>
      <c r="K3477">
        <f t="shared" si="814"/>
        <v>-19.735645035026661</v>
      </c>
      <c r="L3477">
        <f t="shared" si="815"/>
        <v>3.9769296294121147E-5</v>
      </c>
      <c r="M3477">
        <f>J3477/SQRT('Exhaust Gas Math'!$E$14*$B$21*$B$23)</f>
        <v>1.7805991736523876E-4</v>
      </c>
      <c r="N3477">
        <f t="shared" si="816"/>
        <v>1.4225230309829189E-2</v>
      </c>
      <c r="O3477">
        <f t="shared" si="817"/>
        <v>0</v>
      </c>
      <c r="P3477">
        <f t="shared" si="818"/>
        <v>0</v>
      </c>
      <c r="Q3477">
        <f>($B$16/2)*(COS((ACOS((2*'Intake Valve Fxn Scratch'!$B$1)/$B$16-1)/($B$17/2))*(I3477-($B$17/2)))+1)*P3477</f>
        <v>0</v>
      </c>
      <c r="R3477">
        <f t="shared" si="819"/>
        <v>0</v>
      </c>
      <c r="S3477">
        <f t="shared" si="820"/>
        <v>0</v>
      </c>
      <c r="T3477">
        <f>S3477*'Exhaust Gas Math'!$C$14</f>
        <v>0</v>
      </c>
      <c r="U3477">
        <f>(T3477/'Exhaust Gas Math'!$B$14)+('Exhaust Gas Math'!$D$10)</f>
        <v>4.4059320573952224E-4</v>
      </c>
      <c r="V3477">
        <f>('Exhaust Gas Math'!$E$10*(2.53982214E-12*V3476^4 - 0.0000000071629564556*V3476^3 + 7.56281407226508E-06*V3476^2 - 0.00322508455050905*V3476 + 1.62997098133725)*$B$24+T3477*'Exhaust Gas Math'!$D$14*$B$23)/('Exhaust Gas Math'!$E$10*(2.53982214E-12*V3476^4 - 0.0000000071629564556*V3476^3 + 7.56281407226508E-06*V3476^2 - 0.00322508455050905*V3476 + 1.62997098133725)+T3477*'Exhaust Gas Math'!$D$14)</f>
        <v>1100</v>
      </c>
      <c r="W3477">
        <f>(353.3116967483*V3477^-1.0020802909)*('Exhaust Gas Math'!$E$10/(T3477+'Exhaust Gas Math'!$E$10))+(357.4500179626*V3477^-1.0038444015 )*(T3477/(T3477+'Exhaust Gas Math'!$E$10))</f>
        <v>0.31654710700089367</v>
      </c>
      <c r="X3477">
        <f t="shared" si="821"/>
        <v>0</v>
      </c>
      <c r="Y3477">
        <f t="shared" si="822"/>
        <v>101325</v>
      </c>
      <c r="Z3477">
        <f t="shared" si="823"/>
        <v>101325</v>
      </c>
    </row>
    <row r="3478" spans="5:26" x14ac:dyDescent="0.2">
      <c r="E3478">
        <f t="shared" ref="E3478:E3541" si="825">H3478</f>
        <v>0.43412499999996607</v>
      </c>
      <c r="F3478">
        <f t="shared" ref="F3478:F3541" si="826">Z3478</f>
        <v>101325</v>
      </c>
      <c r="H3478">
        <f t="shared" si="824"/>
        <v>0.43412499999996607</v>
      </c>
      <c r="I3478">
        <f t="shared" si="812"/>
        <v>677.99999999837019</v>
      </c>
      <c r="J3478">
        <f t="shared" si="813"/>
        <v>8.1423090329692561E-3</v>
      </c>
      <c r="K3478">
        <f t="shared" si="814"/>
        <v>-17.770054606470481</v>
      </c>
      <c r="L3478">
        <f t="shared" si="815"/>
        <v>3.9769296294121147E-5</v>
      </c>
      <c r="M3478">
        <f>J3478/SQRT('Exhaust Gas Math'!$E$14*$B$21*$B$23)</f>
        <v>1.3822859421200702E-4</v>
      </c>
      <c r="N3478">
        <f t="shared" si="816"/>
        <v>1.0750931842393854E-2</v>
      </c>
      <c r="O3478">
        <f t="shared" si="817"/>
        <v>0</v>
      </c>
      <c r="P3478">
        <f t="shared" si="818"/>
        <v>0</v>
      </c>
      <c r="Q3478">
        <f>($B$16/2)*(COS((ACOS((2*'Intake Valve Fxn Scratch'!$B$1)/$B$16-1)/($B$17/2))*(I3478-($B$17/2)))+1)*P3478</f>
        <v>0</v>
      </c>
      <c r="R3478">
        <f t="shared" si="819"/>
        <v>0</v>
      </c>
      <c r="S3478">
        <f t="shared" si="820"/>
        <v>0</v>
      </c>
      <c r="T3478">
        <f>S3478*'Exhaust Gas Math'!$C$14</f>
        <v>0</v>
      </c>
      <c r="U3478">
        <f>(T3478/'Exhaust Gas Math'!$B$14)+('Exhaust Gas Math'!$D$10)</f>
        <v>4.4059320573952224E-4</v>
      </c>
      <c r="V3478">
        <f>('Exhaust Gas Math'!$E$10*(2.53982214E-12*V3477^4 - 0.0000000071629564556*V3477^3 + 7.56281407226508E-06*V3477^2 - 0.00322508455050905*V3477 + 1.62997098133725)*$B$24+T3478*'Exhaust Gas Math'!$D$14*$B$23)/('Exhaust Gas Math'!$E$10*(2.53982214E-12*V3477^4 - 0.0000000071629564556*V3477^3 + 7.56281407226508E-06*V3477^2 - 0.00322508455050905*V3477 + 1.62997098133725)+T3478*'Exhaust Gas Math'!$D$14)</f>
        <v>1100</v>
      </c>
      <c r="W3478">
        <f>(353.3116967483*V3478^-1.0020802909)*('Exhaust Gas Math'!$E$10/(T3478+'Exhaust Gas Math'!$E$10))+(357.4500179626*V3478^-1.0038444015 )*(T3478/(T3478+'Exhaust Gas Math'!$E$10))</f>
        <v>0.31654710700089367</v>
      </c>
      <c r="X3478">
        <f t="shared" si="821"/>
        <v>0</v>
      </c>
      <c r="Y3478">
        <f t="shared" si="822"/>
        <v>101325</v>
      </c>
      <c r="Z3478">
        <f t="shared" si="823"/>
        <v>101325</v>
      </c>
    </row>
    <row r="3479" spans="5:26" x14ac:dyDescent="0.2">
      <c r="E3479">
        <f t="shared" si="825"/>
        <v>0.43424999999996605</v>
      </c>
      <c r="F3479">
        <f t="shared" si="826"/>
        <v>101325</v>
      </c>
      <c r="H3479">
        <f t="shared" si="824"/>
        <v>0.43424999999996605</v>
      </c>
      <c r="I3479">
        <f t="shared" si="812"/>
        <v>683.99999999837019</v>
      </c>
      <c r="J3479">
        <f t="shared" si="813"/>
        <v>6.0541612788432772E-3</v>
      </c>
      <c r="K3479">
        <f t="shared" si="814"/>
        <v>-15.609771741022767</v>
      </c>
      <c r="L3479">
        <f t="shared" si="815"/>
        <v>3.9769296294121147E-5</v>
      </c>
      <c r="M3479">
        <f>J3479/SQRT('Exhaust Gas Math'!$E$14*$B$21*$B$23)</f>
        <v>1.0277897821351737E-4</v>
      </c>
      <c r="N3479">
        <f t="shared" si="816"/>
        <v>7.751544903922835E-3</v>
      </c>
      <c r="O3479">
        <f t="shared" si="817"/>
        <v>0</v>
      </c>
      <c r="P3479">
        <f t="shared" si="818"/>
        <v>0</v>
      </c>
      <c r="Q3479">
        <f>($B$16/2)*(COS((ACOS((2*'Intake Valve Fxn Scratch'!$B$1)/$B$16-1)/($B$17/2))*(I3479-($B$17/2)))+1)*P3479</f>
        <v>0</v>
      </c>
      <c r="R3479">
        <f t="shared" si="819"/>
        <v>0</v>
      </c>
      <c r="S3479">
        <f t="shared" si="820"/>
        <v>0</v>
      </c>
      <c r="T3479">
        <f>S3479*'Exhaust Gas Math'!$C$14</f>
        <v>0</v>
      </c>
      <c r="U3479">
        <f>(T3479/'Exhaust Gas Math'!$B$14)+('Exhaust Gas Math'!$D$10)</f>
        <v>4.4059320573952224E-4</v>
      </c>
      <c r="V3479">
        <f>('Exhaust Gas Math'!$E$10*(2.53982214E-12*V3478^4 - 0.0000000071629564556*V3478^3 + 7.56281407226508E-06*V3478^2 - 0.00322508455050905*V3478 + 1.62997098133725)*$B$24+T3479*'Exhaust Gas Math'!$D$14*$B$23)/('Exhaust Gas Math'!$E$10*(2.53982214E-12*V3478^4 - 0.0000000071629564556*V3478^3 + 7.56281407226508E-06*V3478^2 - 0.00322508455050905*V3478 + 1.62997098133725)+T3479*'Exhaust Gas Math'!$D$14)</f>
        <v>1100</v>
      </c>
      <c r="W3479">
        <f>(353.3116967483*V3479^-1.0020802909)*('Exhaust Gas Math'!$E$10/(T3479+'Exhaust Gas Math'!$E$10))+(357.4500179626*V3479^-1.0038444015 )*(T3479/(T3479+'Exhaust Gas Math'!$E$10))</f>
        <v>0.31654710700089367</v>
      </c>
      <c r="X3479">
        <f t="shared" si="821"/>
        <v>0</v>
      </c>
      <c r="Y3479">
        <f t="shared" si="822"/>
        <v>101325</v>
      </c>
      <c r="Z3479">
        <f t="shared" si="823"/>
        <v>101325</v>
      </c>
    </row>
    <row r="3480" spans="5:26" x14ac:dyDescent="0.2">
      <c r="E3480">
        <f t="shared" si="825"/>
        <v>0.43437499999996604</v>
      </c>
      <c r="F3480">
        <f t="shared" si="826"/>
        <v>101325</v>
      </c>
      <c r="H3480">
        <f t="shared" si="824"/>
        <v>0.43437499999996604</v>
      </c>
      <c r="I3480">
        <f t="shared" si="812"/>
        <v>689.99999999837019</v>
      </c>
      <c r="J3480">
        <f t="shared" si="813"/>
        <v>4.2469947004840532E-3</v>
      </c>
      <c r="K3480">
        <f t="shared" si="814"/>
        <v>-13.278464949826922</v>
      </c>
      <c r="L3480">
        <f t="shared" si="815"/>
        <v>3.9769296294121147E-5</v>
      </c>
      <c r="M3480">
        <f>J3480/SQRT('Exhaust Gas Math'!$E$14*$B$21*$B$23)</f>
        <v>7.2099462780973904E-5</v>
      </c>
      <c r="N3480">
        <f t="shared" si="816"/>
        <v>5.2538472650485897E-3</v>
      </c>
      <c r="O3480">
        <f t="shared" si="817"/>
        <v>0</v>
      </c>
      <c r="P3480">
        <f t="shared" si="818"/>
        <v>0</v>
      </c>
      <c r="Q3480">
        <f>($B$16/2)*(COS((ACOS((2*'Intake Valve Fxn Scratch'!$B$1)/$B$16-1)/($B$17/2))*(I3480-($B$17/2)))+1)*P3480</f>
        <v>0</v>
      </c>
      <c r="R3480">
        <f t="shared" si="819"/>
        <v>0</v>
      </c>
      <c r="S3480">
        <f t="shared" si="820"/>
        <v>0</v>
      </c>
      <c r="T3480">
        <f>S3480*'Exhaust Gas Math'!$C$14</f>
        <v>0</v>
      </c>
      <c r="U3480">
        <f>(T3480/'Exhaust Gas Math'!$B$14)+('Exhaust Gas Math'!$D$10)</f>
        <v>4.4059320573952224E-4</v>
      </c>
      <c r="V3480">
        <f>('Exhaust Gas Math'!$E$10*(2.53982214E-12*V3479^4 - 0.0000000071629564556*V3479^3 + 7.56281407226508E-06*V3479^2 - 0.00322508455050905*V3479 + 1.62997098133725)*$B$24+T3480*'Exhaust Gas Math'!$D$14*$B$23)/('Exhaust Gas Math'!$E$10*(2.53982214E-12*V3479^4 - 0.0000000071629564556*V3479^3 + 7.56281407226508E-06*V3479^2 - 0.00322508455050905*V3479 + 1.62997098133725)+T3480*'Exhaust Gas Math'!$D$14)</f>
        <v>1100</v>
      </c>
      <c r="W3480">
        <f>(353.3116967483*V3480^-1.0020802909)*('Exhaust Gas Math'!$E$10/(T3480+'Exhaust Gas Math'!$E$10))+(357.4500179626*V3480^-1.0038444015 )*(T3480/(T3480+'Exhaust Gas Math'!$E$10))</f>
        <v>0.31654710700089367</v>
      </c>
      <c r="X3480">
        <f t="shared" si="821"/>
        <v>0</v>
      </c>
      <c r="Y3480">
        <f t="shared" si="822"/>
        <v>101325</v>
      </c>
      <c r="Z3480">
        <f t="shared" si="823"/>
        <v>101325</v>
      </c>
    </row>
    <row r="3481" spans="5:26" x14ac:dyDescent="0.2">
      <c r="E3481">
        <f t="shared" si="825"/>
        <v>0.43449999999996602</v>
      </c>
      <c r="F3481">
        <f t="shared" si="826"/>
        <v>101325</v>
      </c>
      <c r="H3481">
        <f t="shared" si="824"/>
        <v>0.43449999999996602</v>
      </c>
      <c r="I3481">
        <f t="shared" si="812"/>
        <v>695.99999999837019</v>
      </c>
      <c r="J3481">
        <f t="shared" si="813"/>
        <v>2.740608993096038E-3</v>
      </c>
      <c r="K3481">
        <f t="shared" si="814"/>
        <v>-10.801676517942084</v>
      </c>
      <c r="L3481">
        <f t="shared" si="815"/>
        <v>3.9769296294121147E-5</v>
      </c>
      <c r="M3481">
        <f>J3481/SQRT('Exhaust Gas Math'!$E$14*$B$21*$B$23)</f>
        <v>4.6526179105523498E-5</v>
      </c>
      <c r="N3481">
        <f t="shared" si="816"/>
        <v>3.2650381169876189E-3</v>
      </c>
      <c r="O3481">
        <f t="shared" si="817"/>
        <v>0</v>
      </c>
      <c r="P3481">
        <f t="shared" si="818"/>
        <v>0</v>
      </c>
      <c r="Q3481">
        <f>($B$16/2)*(COS((ACOS((2*'Intake Valve Fxn Scratch'!$B$1)/$B$16-1)/($B$17/2))*(I3481-($B$17/2)))+1)*P3481</f>
        <v>0</v>
      </c>
      <c r="R3481">
        <f t="shared" si="819"/>
        <v>0</v>
      </c>
      <c r="S3481">
        <f t="shared" si="820"/>
        <v>0</v>
      </c>
      <c r="T3481">
        <f>S3481*'Exhaust Gas Math'!$C$14</f>
        <v>0</v>
      </c>
      <c r="U3481">
        <f>(T3481/'Exhaust Gas Math'!$B$14)+('Exhaust Gas Math'!$D$10)</f>
        <v>4.4059320573952224E-4</v>
      </c>
      <c r="V3481">
        <f>('Exhaust Gas Math'!$E$10*(2.53982214E-12*V3480^4 - 0.0000000071629564556*V3480^3 + 7.56281407226508E-06*V3480^2 - 0.00322508455050905*V3480 + 1.62997098133725)*$B$24+T3481*'Exhaust Gas Math'!$D$14*$B$23)/('Exhaust Gas Math'!$E$10*(2.53982214E-12*V3480^4 - 0.0000000071629564556*V3480^3 + 7.56281407226508E-06*V3480^2 - 0.00322508455050905*V3480 + 1.62997098133725)+T3481*'Exhaust Gas Math'!$D$14)</f>
        <v>1100</v>
      </c>
      <c r="W3481">
        <f>(353.3116967483*V3481^-1.0020802909)*('Exhaust Gas Math'!$E$10/(T3481+'Exhaust Gas Math'!$E$10))+(357.4500179626*V3481^-1.0038444015 )*(T3481/(T3481+'Exhaust Gas Math'!$E$10))</f>
        <v>0.31654710700089367</v>
      </c>
      <c r="X3481">
        <f t="shared" si="821"/>
        <v>0</v>
      </c>
      <c r="Y3481">
        <f t="shared" si="822"/>
        <v>101325</v>
      </c>
      <c r="Z3481">
        <f t="shared" si="823"/>
        <v>101325</v>
      </c>
    </row>
    <row r="3482" spans="5:26" x14ac:dyDescent="0.2">
      <c r="E3482">
        <f t="shared" si="825"/>
        <v>0.43462499999996601</v>
      </c>
      <c r="F3482">
        <f t="shared" si="826"/>
        <v>101325</v>
      </c>
      <c r="H3482">
        <f t="shared" si="824"/>
        <v>0.43462499999996601</v>
      </c>
      <c r="I3482">
        <f t="shared" si="812"/>
        <v>701.99999999837019</v>
      </c>
      <c r="J3482">
        <f t="shared" si="813"/>
        <v>1.5515084337224816E-3</v>
      </c>
      <c r="K3482">
        <f t="shared" si="814"/>
        <v>-8.2065426577319442</v>
      </c>
      <c r="L3482">
        <f t="shared" si="815"/>
        <v>3.9769296294121147E-5</v>
      </c>
      <c r="M3482">
        <f>J3482/SQRT('Exhaust Gas Math'!$E$14*$B$21*$B$23)</f>
        <v>2.6339313434695729E-5</v>
      </c>
      <c r="N3482">
        <f t="shared" si="816"/>
        <v>1.7749850517609772E-3</v>
      </c>
      <c r="O3482">
        <f t="shared" si="817"/>
        <v>0</v>
      </c>
      <c r="P3482">
        <f t="shared" si="818"/>
        <v>0</v>
      </c>
      <c r="Q3482">
        <f>($B$16/2)*(COS((ACOS((2*'Intake Valve Fxn Scratch'!$B$1)/$B$16-1)/($B$17/2))*(I3482-($B$17/2)))+1)*P3482</f>
        <v>0</v>
      </c>
      <c r="R3482">
        <f t="shared" si="819"/>
        <v>0</v>
      </c>
      <c r="S3482">
        <f t="shared" si="820"/>
        <v>0</v>
      </c>
      <c r="T3482">
        <f>S3482*'Exhaust Gas Math'!$C$14</f>
        <v>0</v>
      </c>
      <c r="U3482">
        <f>(T3482/'Exhaust Gas Math'!$B$14)+('Exhaust Gas Math'!$D$10)</f>
        <v>4.4059320573952224E-4</v>
      </c>
      <c r="V3482">
        <f>('Exhaust Gas Math'!$E$10*(2.53982214E-12*V3481^4 - 0.0000000071629564556*V3481^3 + 7.56281407226508E-06*V3481^2 - 0.00322508455050905*V3481 + 1.62997098133725)*$B$24+T3482*'Exhaust Gas Math'!$D$14*$B$23)/('Exhaust Gas Math'!$E$10*(2.53982214E-12*V3481^4 - 0.0000000071629564556*V3481^3 + 7.56281407226508E-06*V3481^2 - 0.00322508455050905*V3481 + 1.62997098133725)+T3482*'Exhaust Gas Math'!$D$14)</f>
        <v>1100</v>
      </c>
      <c r="W3482">
        <f>(353.3116967483*V3482^-1.0020802909)*('Exhaust Gas Math'!$E$10/(T3482+'Exhaust Gas Math'!$E$10))+(357.4500179626*V3482^-1.0038444015 )*(T3482/(T3482+'Exhaust Gas Math'!$E$10))</f>
        <v>0.31654710700089367</v>
      </c>
      <c r="X3482">
        <f t="shared" si="821"/>
        <v>0</v>
      </c>
      <c r="Y3482">
        <f t="shared" si="822"/>
        <v>101325</v>
      </c>
      <c r="Z3482">
        <f t="shared" si="823"/>
        <v>101325</v>
      </c>
    </row>
    <row r="3483" spans="5:26" x14ac:dyDescent="0.2">
      <c r="E3483">
        <f t="shared" si="825"/>
        <v>0.434749999999966</v>
      </c>
      <c r="F3483">
        <f t="shared" si="826"/>
        <v>101325</v>
      </c>
      <c r="H3483">
        <f t="shared" si="824"/>
        <v>0.434749999999966</v>
      </c>
      <c r="I3483">
        <f t="shared" si="812"/>
        <v>707.99999999836655</v>
      </c>
      <c r="J3483">
        <f t="shared" si="813"/>
        <v>6.9272105692587752E-4</v>
      </c>
      <c r="K3483">
        <f t="shared" si="814"/>
        <v>-5.5214961988328319</v>
      </c>
      <c r="L3483">
        <f t="shared" si="815"/>
        <v>3.9769296294121147E-5</v>
      </c>
      <c r="M3483">
        <f>J3483/SQRT('Exhaust Gas Math'!$E$14*$B$21*$B$23)</f>
        <v>1.1760037293131478E-5</v>
      </c>
      <c r="N3483">
        <f t="shared" si="816"/>
        <v>7.5915782840538584E-4</v>
      </c>
      <c r="O3483">
        <f t="shared" si="817"/>
        <v>0</v>
      </c>
      <c r="P3483">
        <f t="shared" si="818"/>
        <v>0</v>
      </c>
      <c r="Q3483">
        <f>($B$16/2)*(COS((ACOS((2*'Intake Valve Fxn Scratch'!$B$1)/$B$16-1)/($B$17/2))*(I3483-($B$17/2)))+1)*P3483</f>
        <v>0</v>
      </c>
      <c r="R3483">
        <f t="shared" si="819"/>
        <v>0</v>
      </c>
      <c r="S3483">
        <f t="shared" si="820"/>
        <v>0</v>
      </c>
      <c r="T3483">
        <f>S3483*'Exhaust Gas Math'!$C$14</f>
        <v>0</v>
      </c>
      <c r="U3483">
        <f>(T3483/'Exhaust Gas Math'!$B$14)+('Exhaust Gas Math'!$D$10)</f>
        <v>4.4059320573952224E-4</v>
      </c>
      <c r="V3483">
        <f>('Exhaust Gas Math'!$E$10*(2.53982214E-12*V3482^4 - 0.0000000071629564556*V3482^3 + 7.56281407226508E-06*V3482^2 - 0.00322508455050905*V3482 + 1.62997098133725)*$B$24+T3483*'Exhaust Gas Math'!$D$14*$B$23)/('Exhaust Gas Math'!$E$10*(2.53982214E-12*V3482^4 - 0.0000000071629564556*V3482^3 + 7.56281407226508E-06*V3482^2 - 0.00322508455050905*V3482 + 1.62997098133725)+T3483*'Exhaust Gas Math'!$D$14)</f>
        <v>1100</v>
      </c>
      <c r="W3483">
        <f>(353.3116967483*V3483^-1.0020802909)*('Exhaust Gas Math'!$E$10/(T3483+'Exhaust Gas Math'!$E$10))+(357.4500179626*V3483^-1.0038444015 )*(T3483/(T3483+'Exhaust Gas Math'!$E$10))</f>
        <v>0.31654710700089367</v>
      </c>
      <c r="X3483">
        <f t="shared" si="821"/>
        <v>0</v>
      </c>
      <c r="Y3483">
        <f t="shared" si="822"/>
        <v>101325</v>
      </c>
      <c r="Z3483">
        <f t="shared" si="823"/>
        <v>101325</v>
      </c>
    </row>
    <row r="3484" spans="5:26" x14ac:dyDescent="0.2">
      <c r="E3484">
        <f t="shared" si="825"/>
        <v>0.43487499999996598</v>
      </c>
      <c r="F3484">
        <f t="shared" si="826"/>
        <v>101325</v>
      </c>
      <c r="H3484">
        <f t="shared" si="824"/>
        <v>0.43487499999996598</v>
      </c>
      <c r="I3484">
        <f t="shared" si="812"/>
        <v>713.99999999836655</v>
      </c>
      <c r="J3484">
        <f t="shared" si="813"/>
        <v>1.736559169201457E-4</v>
      </c>
      <c r="K3484">
        <f t="shared" si="814"/>
        <v>-2.7759550721334292</v>
      </c>
      <c r="L3484">
        <f t="shared" si="815"/>
        <v>3.9769296294121147E-5</v>
      </c>
      <c r="M3484">
        <f>J3484/SQRT('Exhaust Gas Math'!$E$14*$B$21*$B$23)</f>
        <v>2.9480842811630803E-6</v>
      </c>
      <c r="N3484">
        <f t="shared" si="816"/>
        <v>1.8193581057254077E-4</v>
      </c>
      <c r="O3484">
        <f t="shared" si="817"/>
        <v>0</v>
      </c>
      <c r="P3484">
        <f t="shared" si="818"/>
        <v>0</v>
      </c>
      <c r="Q3484">
        <f>($B$16/2)*(COS((ACOS((2*'Intake Valve Fxn Scratch'!$B$1)/$B$16-1)/($B$17/2))*(I3484-($B$17/2)))+1)*P3484</f>
        <v>0</v>
      </c>
      <c r="R3484">
        <f t="shared" si="819"/>
        <v>0</v>
      </c>
      <c r="S3484">
        <f t="shared" si="820"/>
        <v>0</v>
      </c>
      <c r="T3484">
        <f>S3484*'Exhaust Gas Math'!$C$14</f>
        <v>0</v>
      </c>
      <c r="U3484">
        <f>(T3484/'Exhaust Gas Math'!$B$14)+('Exhaust Gas Math'!$D$10)</f>
        <v>4.4059320573952224E-4</v>
      </c>
      <c r="V3484">
        <f>('Exhaust Gas Math'!$E$10*(2.53982214E-12*V3483^4 - 0.0000000071629564556*V3483^3 + 7.56281407226508E-06*V3483^2 - 0.00322508455050905*V3483 + 1.62997098133725)*$B$24+T3484*'Exhaust Gas Math'!$D$14*$B$23)/('Exhaust Gas Math'!$E$10*(2.53982214E-12*V3483^4 - 0.0000000071629564556*V3483^3 + 7.56281407226508E-06*V3483^2 - 0.00322508455050905*V3483 + 1.62997098133725)+T3484*'Exhaust Gas Math'!$D$14)</f>
        <v>1100</v>
      </c>
      <c r="W3484">
        <f>(353.3116967483*V3484^-1.0020802909)*('Exhaust Gas Math'!$E$10/(T3484+'Exhaust Gas Math'!$E$10))+(357.4500179626*V3484^-1.0038444015 )*(T3484/(T3484+'Exhaust Gas Math'!$E$10))</f>
        <v>0.31654710700089367</v>
      </c>
      <c r="X3484">
        <f t="shared" si="821"/>
        <v>0</v>
      </c>
      <c r="Y3484">
        <f t="shared" si="822"/>
        <v>101325</v>
      </c>
      <c r="Z3484">
        <f t="shared" si="823"/>
        <v>101325</v>
      </c>
    </row>
    <row r="3485" spans="5:26" x14ac:dyDescent="0.2">
      <c r="E3485">
        <f t="shared" si="825"/>
        <v>0.43499999999996597</v>
      </c>
      <c r="F3485">
        <f t="shared" si="826"/>
        <v>101325</v>
      </c>
      <c r="H3485">
        <f t="shared" si="824"/>
        <v>0.43499999999996597</v>
      </c>
      <c r="I3485">
        <f t="shared" si="812"/>
        <v>719.99999999836655</v>
      </c>
      <c r="J3485">
        <f t="shared" si="813"/>
        <v>0</v>
      </c>
      <c r="K3485">
        <f t="shared" si="814"/>
        <v>-7.563029546587243E-10</v>
      </c>
      <c r="L3485">
        <f t="shared" si="815"/>
        <v>3.9769296294121147E-5</v>
      </c>
      <c r="M3485">
        <f>J3485/SQRT('Exhaust Gas Math'!$E$14*$B$21*$B$23)</f>
        <v>0</v>
      </c>
      <c r="N3485">
        <f t="shared" si="816"/>
        <v>0</v>
      </c>
      <c r="O3485">
        <f t="shared" si="817"/>
        <v>0</v>
      </c>
      <c r="P3485">
        <f t="shared" si="818"/>
        <v>0</v>
      </c>
      <c r="Q3485">
        <f>($B$16/2)*(COS((ACOS((2*'Intake Valve Fxn Scratch'!$B$1)/$B$16-1)/($B$17/2))*(I3485-($B$17/2)))+1)*P3485</f>
        <v>0</v>
      </c>
      <c r="R3485">
        <f t="shared" si="819"/>
        <v>0</v>
      </c>
      <c r="S3485">
        <f t="shared" si="820"/>
        <v>0</v>
      </c>
      <c r="T3485">
        <f>S3485*'Exhaust Gas Math'!$C$14</f>
        <v>0</v>
      </c>
      <c r="U3485">
        <f>(T3485/'Exhaust Gas Math'!$B$14)+('Exhaust Gas Math'!$D$10)</f>
        <v>4.4059320573952224E-4</v>
      </c>
      <c r="V3485">
        <f>('Exhaust Gas Math'!$E$10*(2.53982214E-12*V3484^4 - 0.0000000071629564556*V3484^3 + 7.56281407226508E-06*V3484^2 - 0.00322508455050905*V3484 + 1.62997098133725)*$B$24+T3485*'Exhaust Gas Math'!$D$14*$B$23)/('Exhaust Gas Math'!$E$10*(2.53982214E-12*V3484^4 - 0.0000000071629564556*V3484^3 + 7.56281407226508E-06*V3484^2 - 0.00322508455050905*V3484 + 1.62997098133725)+T3485*'Exhaust Gas Math'!$D$14)</f>
        <v>1100</v>
      </c>
      <c r="W3485">
        <f>(353.3116967483*V3485^-1.0020802909)*('Exhaust Gas Math'!$E$10/(T3485+'Exhaust Gas Math'!$E$10))+(357.4500179626*V3485^-1.0038444015 )*(T3485/(T3485+'Exhaust Gas Math'!$E$10))</f>
        <v>0.31654710700089367</v>
      </c>
      <c r="X3485">
        <f t="shared" si="821"/>
        <v>0</v>
      </c>
      <c r="Y3485">
        <f t="shared" si="822"/>
        <v>101325</v>
      </c>
      <c r="Z3485">
        <f t="shared" si="823"/>
        <v>101325</v>
      </c>
    </row>
    <row r="3486" spans="5:26" x14ac:dyDescent="0.2">
      <c r="E3486">
        <f t="shared" si="825"/>
        <v>0.43512499999996596</v>
      </c>
      <c r="F3486">
        <f t="shared" si="826"/>
        <v>98881.992171685793</v>
      </c>
      <c r="H3486">
        <f t="shared" si="824"/>
        <v>0.43512499999996596</v>
      </c>
      <c r="I3486">
        <f t="shared" si="812"/>
        <v>5.9999999983665475</v>
      </c>
      <c r="J3486">
        <f t="shared" si="813"/>
        <v>1.7365591673122738E-4</v>
      </c>
      <c r="K3486">
        <f t="shared" si="814"/>
        <v>2.7759550706276084</v>
      </c>
      <c r="L3486">
        <f t="shared" si="815"/>
        <v>4.1000207362646999E-5</v>
      </c>
      <c r="M3486">
        <f>J3486/SQRT('Exhaust Gas Math'!$E$14*$B$21*$B$23)</f>
        <v>2.9480842779558926E-6</v>
      </c>
      <c r="N3486">
        <f t="shared" si="816"/>
        <v>1.6556832800979082E-4</v>
      </c>
      <c r="O3486">
        <f t="shared" si="817"/>
        <v>1.173584473139476E-6</v>
      </c>
      <c r="P3486">
        <f t="shared" si="818"/>
        <v>1</v>
      </c>
      <c r="Q3486">
        <f>($B$16/2)*(COS((ACOS((2*'Intake Valve Fxn Scratch'!$B$1)/$B$16-1)/($B$17/2))*(I3486-($B$17/2)))+1)*P3486</f>
        <v>1.3137463074127365E-3</v>
      </c>
      <c r="R3486">
        <f t="shared" si="819"/>
        <v>0.17286135623851795</v>
      </c>
      <c r="S3486">
        <f t="shared" si="820"/>
        <v>3.1255780915654326E-7</v>
      </c>
      <c r="T3486">
        <f>S3486*'Exhaust Gas Math'!$C$14</f>
        <v>3.7029270798808928E-7</v>
      </c>
      <c r="U3486">
        <f>(T3486/'Exhaust Gas Math'!$B$14)+('Exhaust Gas Math'!$D$10)</f>
        <v>4.5337514250127885E-4</v>
      </c>
      <c r="V3486">
        <f>('Exhaust Gas Math'!$E$10*(2.53982214E-12*V3485^4 - 0.0000000071629564556*V3485^3 + 7.56281407226508E-06*V3485^2 - 0.00322508455050905*V3485 + 1.62997098133725)*$B$24+T3486*'Exhaust Gas Math'!$D$14*$B$23)/('Exhaust Gas Math'!$E$10*(2.53982214E-12*V3485^4 - 0.0000000071629564556*V3485^3 + 7.56281407226508E-06*V3485^2 - 0.00322508455050905*V3485 + 1.62997098133725)+T3486*'Exhaust Gas Math'!$D$14)</f>
        <v>1075.5162995686085</v>
      </c>
      <c r="W3486">
        <f>(353.3116967483*V3486^-1.0020802909)*('Exhaust Gas Math'!$E$10/(T3486+'Exhaust Gas Math'!$E$10))+(357.4500179626*V3486^-1.0038444015 )*(T3486/(T3486+'Exhaust Gas Math'!$E$10))</f>
        <v>0.32375916127398546</v>
      </c>
      <c r="X3486">
        <f t="shared" si="821"/>
        <v>-1.2474321590041564</v>
      </c>
      <c r="Y3486">
        <f t="shared" si="822"/>
        <v>98883.239603844791</v>
      </c>
      <c r="Z3486">
        <f t="shared" si="823"/>
        <v>98881.992171685793</v>
      </c>
    </row>
    <row r="3487" spans="5:26" x14ac:dyDescent="0.2">
      <c r="E3487">
        <f t="shared" si="825"/>
        <v>0.43524999999996594</v>
      </c>
      <c r="F3487">
        <f t="shared" si="826"/>
        <v>92629.745976196777</v>
      </c>
      <c r="H3487">
        <f t="shared" si="824"/>
        <v>0.43524999999996594</v>
      </c>
      <c r="I3487">
        <f t="shared" si="812"/>
        <v>11.999999998366548</v>
      </c>
      <c r="J3487">
        <f t="shared" si="813"/>
        <v>6.9272105655048682E-4</v>
      </c>
      <c r="K3487">
        <f t="shared" si="814"/>
        <v>5.5214961973532803</v>
      </c>
      <c r="L3487">
        <f t="shared" si="815"/>
        <v>4.4679454450313613E-5</v>
      </c>
      <c r="M3487">
        <f>J3487/SQRT('Exhaust Gas Math'!$E$14*$B$21*$B$23)</f>
        <v>1.1760037286758626E-5</v>
      </c>
      <c r="N3487">
        <f t="shared" si="816"/>
        <v>6.2929392651456251E-4</v>
      </c>
      <c r="O3487">
        <f t="shared" si="817"/>
        <v>4.4605728044483982E-6</v>
      </c>
      <c r="P3487">
        <f t="shared" si="818"/>
        <v>1</v>
      </c>
      <c r="Q3487">
        <f>($B$16/2)*(COS((ACOS((2*'Intake Valve Fxn Scratch'!$B$1)/$B$16-1)/($B$17/2))*(I3487-($B$17/2)))+1)*P3487</f>
        <v>1.6604289223118543E-3</v>
      </c>
      <c r="R3487">
        <f t="shared" si="819"/>
        <v>0.21847748977787557</v>
      </c>
      <c r="S3487">
        <f t="shared" si="820"/>
        <v>1.4189852609864927E-6</v>
      </c>
      <c r="T3487">
        <f>S3487*'Exhaust Gas Math'!$C$14</f>
        <v>1.6810966787353876E-6</v>
      </c>
      <c r="U3487">
        <f>(T3487/'Exhaust Gas Math'!$B$14)+('Exhaust Gas Math'!$D$10)</f>
        <v>4.9862208660715732E-4</v>
      </c>
      <c r="V3487">
        <f>('Exhaust Gas Math'!$E$10*(2.53982214E-12*V3486^4 - 0.0000000071629564556*V3486^3 + 7.56281407226508E-06*V3486^2 - 0.00322508455050905*V3486 + 1.62997098133725)*$B$24+T3487*'Exhaust Gas Math'!$D$14*$B$23)/('Exhaust Gas Math'!$E$10*(2.53982214E-12*V3486^4 - 0.0000000071629564556*V3486^3 + 7.56281407226508E-06*V3486^2 - 0.00322508455050905*V3486 + 1.62997098133725)+T3487*'Exhaust Gas Math'!$D$14)</f>
        <v>998.33825754929376</v>
      </c>
      <c r="W3487">
        <f>(353.3116967483*V3487^-1.0020802909)*('Exhaust Gas Math'!$E$10/(T3487+'Exhaust Gas Math'!$E$10))+(357.4500179626*V3487^-1.0038444015 )*(T3487/(T3487+'Exhaust Gas Math'!$E$10))</f>
        <v>0.34882039407068954</v>
      </c>
      <c r="X3487">
        <f t="shared" si="821"/>
        <v>-5.3172297690916643</v>
      </c>
      <c r="Y3487">
        <f t="shared" si="822"/>
        <v>92635.063205965867</v>
      </c>
      <c r="Z3487">
        <f t="shared" si="823"/>
        <v>92629.745976196777</v>
      </c>
    </row>
    <row r="3488" spans="5:26" x14ac:dyDescent="0.2">
      <c r="E3488">
        <f t="shared" si="825"/>
        <v>0.43537499999996593</v>
      </c>
      <c r="F3488">
        <f t="shared" si="826"/>
        <v>84362.040955123521</v>
      </c>
      <c r="H3488">
        <f t="shared" si="824"/>
        <v>0.43537499999996593</v>
      </c>
      <c r="I3488">
        <f t="shared" si="812"/>
        <v>17.99999999836291</v>
      </c>
      <c r="J3488">
        <f t="shared" si="813"/>
        <v>1.5515084331639804E-3</v>
      </c>
      <c r="K3488">
        <f t="shared" si="814"/>
        <v>8.2065426562919352</v>
      </c>
      <c r="L3488">
        <f t="shared" si="815"/>
        <v>5.0766726956092499E-5</v>
      </c>
      <c r="M3488">
        <f>J3488/SQRT('Exhaust Gas Math'!$E$14*$B$21*$B$23)</f>
        <v>2.6339313425214286E-5</v>
      </c>
      <c r="N3488">
        <f t="shared" si="816"/>
        <v>1.3427107343245773E-3</v>
      </c>
      <c r="O3488">
        <f t="shared" si="817"/>
        <v>9.5174269660308738E-6</v>
      </c>
      <c r="P3488">
        <f t="shared" si="818"/>
        <v>1</v>
      </c>
      <c r="Q3488">
        <f>($B$16/2)*(COS((ACOS((2*'Intake Valve Fxn Scratch'!$B$1)/$B$16-1)/($B$17/2))*(I3488-($B$17/2)))+1)*P3488</f>
        <v>2.0354552138602631E-3</v>
      </c>
      <c r="R3488">
        <f t="shared" si="819"/>
        <v>0.26782305445529775</v>
      </c>
      <c r="S3488">
        <f t="shared" si="820"/>
        <v>3.5056201787826509E-6</v>
      </c>
      <c r="T3488">
        <f>S3488*'Exhaust Gas Math'!$C$14</f>
        <v>4.1531695934334077E-6</v>
      </c>
      <c r="U3488">
        <f>(T3488/'Exhaust Gas Math'!$B$14)+('Exhaust Gas Math'!$D$10)</f>
        <v>5.8395425487426191E-4</v>
      </c>
      <c r="V3488">
        <f>('Exhaust Gas Math'!$E$10*(2.53982214E-12*V3487^4 - 0.0000000071629564556*V3487^3 + 7.56281407226508E-06*V3487^2 - 0.00322508455050905*V3487 + 1.62997098133725)*$B$24+T3488*'Exhaust Gas Math'!$D$14*$B$23)/('Exhaust Gas Math'!$E$10*(2.53982214E-12*V3487^4 - 0.0000000071629564556*V3487^3 + 7.56281407226508E-06*V3487^2 - 0.00322508455050905*V3487 + 1.62997098133725)+T3488*'Exhaust Gas Math'!$D$14)</f>
        <v>882.22998647607005</v>
      </c>
      <c r="W3488">
        <f>(353.3116967483*V3488^-1.0020802909)*('Exhaust Gas Math'!$E$10/(T3488+'Exhaust Gas Math'!$E$10))+(357.4500179626*V3488^-1.0038444015 )*(T3488/(T3488+'Exhaust Gas Math'!$E$10))</f>
        <v>0.39482301022527183</v>
      </c>
      <c r="X3488">
        <f t="shared" si="821"/>
        <v>-13.295140222506708</v>
      </c>
      <c r="Y3488">
        <f t="shared" si="822"/>
        <v>84375.336095346021</v>
      </c>
      <c r="Z3488">
        <f t="shared" si="823"/>
        <v>84362.040955123521</v>
      </c>
    </row>
    <row r="3489" spans="5:26" x14ac:dyDescent="0.2">
      <c r="E3489">
        <f t="shared" si="825"/>
        <v>0.43549999999996591</v>
      </c>
      <c r="F3489">
        <f t="shared" si="826"/>
        <v>76129.603914975043</v>
      </c>
      <c r="H3489">
        <f t="shared" si="824"/>
        <v>0.43549999999996591</v>
      </c>
      <c r="I3489">
        <f t="shared" si="812"/>
        <v>23.99999999836291</v>
      </c>
      <c r="J3489">
        <f t="shared" si="813"/>
        <v>2.7406089923616567E-3</v>
      </c>
      <c r="K3489">
        <f t="shared" si="814"/>
        <v>10.801676516560249</v>
      </c>
      <c r="L3489">
        <f t="shared" si="815"/>
        <v>5.9195331448573318E-5</v>
      </c>
      <c r="M3489">
        <f>J3489/SQRT('Exhaust Gas Math'!$E$14*$B$21*$B$23)</f>
        <v>4.652617909305621E-5</v>
      </c>
      <c r="N3489">
        <f t="shared" si="816"/>
        <v>2.2601711312204321E-3</v>
      </c>
      <c r="O3489">
        <f t="shared" si="817"/>
        <v>1.6020586655205757E-5</v>
      </c>
      <c r="P3489">
        <f t="shared" si="818"/>
        <v>1</v>
      </c>
      <c r="Q3489">
        <f>($B$16/2)*(COS((ACOS((2*'Intake Valve Fxn Scratch'!$B$1)/$B$16-1)/($B$17/2))*(I3489-($B$17/2)))+1)*P3489</f>
        <v>2.4338570723033488E-3</v>
      </c>
      <c r="R3489">
        <f t="shared" si="819"/>
        <v>0.32024435161886167</v>
      </c>
      <c r="S3489">
        <f t="shared" si="820"/>
        <v>6.7142822454521514E-6</v>
      </c>
      <c r="T3489">
        <f>S3489*'Exhaust Gas Math'!$C$14</f>
        <v>7.9545277130465113E-6</v>
      </c>
      <c r="U3489">
        <f>(T3489/'Exhaust Gas Math'!$B$14)+('Exhaust Gas Math'!$D$10)</f>
        <v>7.1517131112600865E-4</v>
      </c>
      <c r="V3489">
        <f>('Exhaust Gas Math'!$E$10*(2.53982214E-12*V3488^4 - 0.0000000071629564556*V3488^3 + 7.56281407226508E-06*V3488^2 - 0.00322508455050905*V3488 + 1.62997098133725)*$B$24+T3489*'Exhaust Gas Math'!$D$14*$B$23)/('Exhaust Gas Math'!$E$10*(2.53982214E-12*V3488^4 - 0.0000000071629564556*V3488^3 + 7.56281407226508E-06*V3488^2 - 0.00322508455050905*V3488 + 1.62997098133725)+T3489*'Exhaust Gas Math'!$D$14)</f>
        <v>758.14075181288558</v>
      </c>
      <c r="W3489">
        <f>(353.3116967483*V3489^-1.0020802909)*('Exhaust Gas Math'!$E$10/(T3489+'Exhaust Gas Math'!$E$10))+(357.4500179626*V3489^-1.0038444015 )*(T3489/(T3489+'Exhaust Gas Math'!$E$10))</f>
        <v>0.4596278199763778</v>
      </c>
      <c r="X3489">
        <f t="shared" si="821"/>
        <v>-26.813817302400906</v>
      </c>
      <c r="Y3489">
        <f t="shared" si="822"/>
        <v>76156.417732277449</v>
      </c>
      <c r="Z3489">
        <f t="shared" si="823"/>
        <v>76129.603914975043</v>
      </c>
    </row>
    <row r="3490" spans="5:26" x14ac:dyDescent="0.2">
      <c r="E3490">
        <f t="shared" si="825"/>
        <v>0.4356249999999659</v>
      </c>
      <c r="F3490">
        <f t="shared" si="826"/>
        <v>69343.442470688606</v>
      </c>
      <c r="H3490">
        <f t="shared" si="824"/>
        <v>0.4356249999999659</v>
      </c>
      <c r="I3490">
        <f t="shared" si="812"/>
        <v>29.99999999836291</v>
      </c>
      <c r="J3490">
        <f t="shared" si="813"/>
        <v>4.2469946995803802E-3</v>
      </c>
      <c r="K3490">
        <f t="shared" si="814"/>
        <v>13.27846494851566</v>
      </c>
      <c r="L3490">
        <f t="shared" si="815"/>
        <v>6.987292237312853E-5</v>
      </c>
      <c r="M3490">
        <f>J3490/SQRT('Exhaust Gas Math'!$E$14*$B$21*$B$23)</f>
        <v>7.2099462765632633E-5</v>
      </c>
      <c r="N3490">
        <f t="shared" si="816"/>
        <v>3.3402709598140401E-3</v>
      </c>
      <c r="O3490">
        <f t="shared" si="817"/>
        <v>2.3676570160717205E-5</v>
      </c>
      <c r="P3490">
        <f t="shared" si="818"/>
        <v>1</v>
      </c>
      <c r="Q3490">
        <f>($B$16/2)*(COS((ACOS((2*'Intake Valve Fxn Scratch'!$B$1)/$B$16-1)/($B$17/2))*(I3490-($B$17/2)))+1)*P3490</f>
        <v>2.8503567232448773E-3</v>
      </c>
      <c r="R3490">
        <f t="shared" si="819"/>
        <v>0.3750469372690628</v>
      </c>
      <c r="S3490">
        <f t="shared" si="820"/>
        <v>1.1138176071757313E-5</v>
      </c>
      <c r="T3490">
        <f>S3490*'Exhaust Gas Math'!$C$14</f>
        <v>1.3195592171538012E-5</v>
      </c>
      <c r="U3490">
        <f>(T3490/'Exhaust Gas Math'!$B$14)+('Exhaust Gas Math'!$D$10)</f>
        <v>8.9608482367317817E-4</v>
      </c>
      <c r="V3490">
        <f>('Exhaust Gas Math'!$E$10*(2.53982214E-12*V3489^4 - 0.0000000071629564556*V3489^3 + 7.56281407226508E-06*V3489^2 - 0.00322508455050905*V3489 + 1.62997098133725)*$B$24+T3490*'Exhaust Gas Math'!$D$14*$B$23)/('Exhaust Gas Math'!$E$10*(2.53982214E-12*V3489^4 - 0.0000000071629564556*V3489^3 + 7.56281407226508E-06*V3489^2 - 0.00322508455050905*V3489 + 1.62997098133725)+T3490*'Exhaust Gas Math'!$D$14)</f>
        <v>650.76896439872814</v>
      </c>
      <c r="W3490">
        <f>(353.3116967483*V3490^-1.0020802909)*('Exhaust Gas Math'!$E$10/(T3490+'Exhaust Gas Math'!$E$10))+(357.4500179626*V3490^-1.0038444015 )*(T3490/(T3490+'Exhaust Gas Math'!$E$10))</f>
        <v>0.53571771429393455</v>
      </c>
      <c r="X3490">
        <f t="shared" si="821"/>
        <v>-47.228239238706806</v>
      </c>
      <c r="Y3490">
        <f t="shared" si="822"/>
        <v>69390.670709927319</v>
      </c>
      <c r="Z3490">
        <f t="shared" si="823"/>
        <v>69343.442470688606</v>
      </c>
    </row>
    <row r="3491" spans="5:26" x14ac:dyDescent="0.2">
      <c r="E3491">
        <f t="shared" si="825"/>
        <v>0.43574999999996589</v>
      </c>
      <c r="F3491">
        <f t="shared" si="826"/>
        <v>64314.333580180501</v>
      </c>
      <c r="H3491">
        <f t="shared" si="824"/>
        <v>0.43574999999996589</v>
      </c>
      <c r="I3491">
        <f t="shared" si="812"/>
        <v>35.99999999836291</v>
      </c>
      <c r="J3491">
        <f t="shared" si="813"/>
        <v>6.0541612777820115E-3</v>
      </c>
      <c r="K3491">
        <f t="shared" si="814"/>
        <v>15.609771739799044</v>
      </c>
      <c r="L3491">
        <f t="shared" si="815"/>
        <v>8.2682513809170658E-5</v>
      </c>
      <c r="M3491">
        <f>J3491/SQRT('Exhaust Gas Math'!$E$14*$B$21*$B$23)</f>
        <v>1.0277897819550071E-4</v>
      </c>
      <c r="N3491">
        <f t="shared" si="816"/>
        <v>4.5467954919029205E-3</v>
      </c>
      <c r="O3491">
        <f t="shared" si="817"/>
        <v>3.222867957887627E-5</v>
      </c>
      <c r="P3491">
        <f t="shared" si="818"/>
        <v>1</v>
      </c>
      <c r="Q3491">
        <f>($B$16/2)*(COS((ACOS((2*'Intake Valve Fxn Scratch'!$B$1)/$B$16-1)/($B$17/2))*(I3491-($B$17/2)))+1)*P3491</f>
        <v>3.2794366442458734E-3</v>
      </c>
      <c r="R3491">
        <f t="shared" si="819"/>
        <v>0.43150482161129911</v>
      </c>
      <c r="S3491">
        <f t="shared" si="820"/>
        <v>1.6823785001925515E-5</v>
      </c>
      <c r="T3491">
        <f>S3491*'Exhaust Gas Math'!$C$14</f>
        <v>1.9931432600528211E-5</v>
      </c>
      <c r="U3491">
        <f>(T3491/'Exhaust Gas Math'!$B$14)+('Exhaust Gas Math'!$D$10)</f>
        <v>1.1285957117984872E-3</v>
      </c>
      <c r="V3491">
        <f>('Exhaust Gas Math'!$E$10*(2.53982214E-12*V3490^4 - 0.0000000071629564556*V3490^3 + 7.56281407226508E-06*V3490^2 - 0.00322508455050905*V3490 + 1.62997098133725)*$B$24+T3491*'Exhaust Gas Math'!$D$14*$B$23)/('Exhaust Gas Math'!$E$10*(2.53982214E-12*V3490^4 - 0.0000000071629564556*V3490^3 + 7.56281407226508E-06*V3490^2 - 0.00322508455050905*V3490 + 1.62997098133725)+T3491*'Exhaust Gas Math'!$D$14)</f>
        <v>567.35448169736628</v>
      </c>
      <c r="W3491">
        <f>(353.3116967483*V3491^-1.0020802909)*('Exhaust Gas Math'!$E$10/(T3491+'Exhaust Gas Math'!$E$10))+(357.4500179626*V3491^-1.0038444015 )*(T3491/(T3491+'Exhaust Gas Math'!$E$10))</f>
        <v>0.6147732696465662</v>
      </c>
      <c r="X3491">
        <f t="shared" si="821"/>
        <v>-74.899356311042382</v>
      </c>
      <c r="Y3491">
        <f t="shared" si="822"/>
        <v>64389.232936491542</v>
      </c>
      <c r="Z3491">
        <f t="shared" si="823"/>
        <v>64314.333580180501</v>
      </c>
    </row>
    <row r="3492" spans="5:26" x14ac:dyDescent="0.2">
      <c r="E3492">
        <f t="shared" si="825"/>
        <v>0.43587499999996587</v>
      </c>
      <c r="F3492">
        <f t="shared" si="826"/>
        <v>60872.22005661096</v>
      </c>
      <c r="H3492">
        <f t="shared" si="824"/>
        <v>0.43587499999996587</v>
      </c>
      <c r="I3492">
        <f t="shared" si="812"/>
        <v>41.99999999836291</v>
      </c>
      <c r="J3492">
        <f t="shared" si="813"/>
        <v>8.1423090317611115E-3</v>
      </c>
      <c r="K3492">
        <f t="shared" si="814"/>
        <v>17.770054605346395</v>
      </c>
      <c r="L3492">
        <f t="shared" si="815"/>
        <v>9.7483761192341826E-5</v>
      </c>
      <c r="M3492">
        <f>J3492/SQRT('Exhaust Gas Math'!$E$14*$B$21*$B$23)</f>
        <v>1.3822859419149687E-4</v>
      </c>
      <c r="N3492">
        <f t="shared" si="816"/>
        <v>5.849245047440374E-3</v>
      </c>
      <c r="O3492">
        <f t="shared" si="817"/>
        <v>4.1460726515629645E-5</v>
      </c>
      <c r="P3492">
        <f t="shared" si="818"/>
        <v>1</v>
      </c>
      <c r="Q3492">
        <f>($B$16/2)*(COS((ACOS((2*'Intake Valve Fxn Scratch'!$B$1)/$B$16-1)/($B$17/2))*(I3492-($B$17/2)))+1)*P3492</f>
        <v>3.7154126574519605E-3</v>
      </c>
      <c r="R3492">
        <f t="shared" si="819"/>
        <v>0.48887008650683689</v>
      </c>
      <c r="S3492">
        <f t="shared" si="820"/>
        <v>2.3777382538900296E-5</v>
      </c>
      <c r="T3492">
        <f>S3492*'Exhaust Gas Math'!$C$14</f>
        <v>2.8169481328775113E-5</v>
      </c>
      <c r="U3492">
        <f>(T3492/'Exhaust Gas Math'!$B$14)+('Exhaust Gas Math'!$D$10)</f>
        <v>1.4129605280997265E-3</v>
      </c>
      <c r="V3492">
        <f>('Exhaust Gas Math'!$E$10*(2.53982214E-12*V3491^4 - 0.0000000071629564556*V3491^3 + 7.56281407226508E-06*V3491^2 - 0.00322508455050905*V3491 + 1.62997098133725)*$B$24+T3492*'Exhaust Gas Math'!$D$14*$B$23)/('Exhaust Gas Math'!$E$10*(2.53982214E-12*V3491^4 - 0.0000000071629564556*V3491^3 + 7.56281407226508E-06*V3491^2 - 0.00322508455050905*V3491 + 1.62997098133725)+T3492*'Exhaust Gas Math'!$D$14)</f>
        <v>506.01506356067705</v>
      </c>
      <c r="W3492">
        <f>(353.3116967483*V3492^-1.0020802909)*('Exhaust Gas Math'!$E$10/(T3492+'Exhaust Gas Math'!$E$10))+(357.4500179626*V3492^-1.0038444015 )*(T3492/(T3492+'Exhaust Gas Math'!$E$10))</f>
        <v>0.68958888906590488</v>
      </c>
      <c r="X3492">
        <f t="shared" si="821"/>
        <v>-108.87741078870523</v>
      </c>
      <c r="Y3492">
        <f t="shared" si="822"/>
        <v>60981.097467399668</v>
      </c>
      <c r="Z3492">
        <f t="shared" si="823"/>
        <v>60872.22005661096</v>
      </c>
    </row>
    <row r="3493" spans="5:26" x14ac:dyDescent="0.2">
      <c r="E3493">
        <f t="shared" si="825"/>
        <v>0.43599999999996586</v>
      </c>
      <c r="F3493">
        <f t="shared" si="826"/>
        <v>58681.168892478316</v>
      </c>
      <c r="H3493">
        <f t="shared" si="824"/>
        <v>0.43599999999996586</v>
      </c>
      <c r="I3493">
        <f t="shared" si="812"/>
        <v>47.99999999836291</v>
      </c>
      <c r="J3493">
        <f t="shared" si="813"/>
        <v>1.0488559777750737E-2</v>
      </c>
      <c r="K3493">
        <f t="shared" si="814"/>
        <v>19.735645034013519</v>
      </c>
      <c r="L3493">
        <f t="shared" si="815"/>
        <v>1.1411449895894239E-4</v>
      </c>
      <c r="M3493">
        <f>J3493/SQRT('Exhaust Gas Math'!$E$14*$B$21*$B$23)</f>
        <v>1.7805991734243717E-4</v>
      </c>
      <c r="N3493">
        <f t="shared" si="816"/>
        <v>7.2230121591300989E-3</v>
      </c>
      <c r="O3493">
        <f t="shared" si="817"/>
        <v>5.1198287867903411E-5</v>
      </c>
      <c r="P3493">
        <f t="shared" si="818"/>
        <v>1</v>
      </c>
      <c r="Q3493">
        <f>($B$16/2)*(COS((ACOS((2*'Intake Valve Fxn Scratch'!$B$1)/$B$16-1)/($B$17/2))*(I3493-($B$17/2)))+1)*P3493</f>
        <v>4.1525092299658593E-3</v>
      </c>
      <c r="R3493">
        <f t="shared" si="819"/>
        <v>0.54638279341656038</v>
      </c>
      <c r="S3493">
        <f t="shared" si="820"/>
        <v>3.1974578249818826E-5</v>
      </c>
      <c r="T3493">
        <f>S3493*'Exhaust Gas Math'!$C$14</f>
        <v>3.7880842583499435E-5</v>
      </c>
      <c r="U3493">
        <f>(T3493/'Exhaust Gas Math'!$B$14)+('Exhaust Gas Math'!$D$10)</f>
        <v>1.748181834786793E-3</v>
      </c>
      <c r="V3493">
        <f>('Exhaust Gas Math'!$E$10*(2.53982214E-12*V3492^4 - 0.0000000071629564556*V3492^3 + 7.56281407226508E-06*V3492^2 - 0.00322508455050905*V3492 + 1.62997098133725)*$B$24+T3493*'Exhaust Gas Math'!$D$14*$B$23)/('Exhaust Gas Math'!$E$10*(2.53982214E-12*V3492^4 - 0.0000000071629564556*V3492^3 + 7.56281407226508E-06*V3492^2 - 0.00322508455050905*V3492 + 1.62997098133725)+T3493*'Exhaust Gas Math'!$D$14)</f>
        <v>461.85633692839303</v>
      </c>
      <c r="W3493">
        <f>(353.3116967483*V3493^-1.0020802909)*('Exhaust Gas Math'!$E$10/(T3493+'Exhaust Gas Math'!$E$10))+(357.4500179626*V3493^-1.0038444015 )*(T3493/(T3493+'Exhaust Gas Math'!$E$10))</f>
        <v>0.75578869279503547</v>
      </c>
      <c r="X3493">
        <f t="shared" si="821"/>
        <v>-147.18821727318229</v>
      </c>
      <c r="Y3493">
        <f t="shared" si="822"/>
        <v>58828.357109751501</v>
      </c>
      <c r="Z3493">
        <f t="shared" si="823"/>
        <v>58681.168892478316</v>
      </c>
    </row>
    <row r="3494" spans="5:26" x14ac:dyDescent="0.2">
      <c r="E3494">
        <f t="shared" si="825"/>
        <v>0.43612499999996585</v>
      </c>
      <c r="F3494">
        <f t="shared" si="826"/>
        <v>57387.442106255679</v>
      </c>
      <c r="H3494">
        <f t="shared" si="824"/>
        <v>0.43612499999996585</v>
      </c>
      <c r="I3494">
        <f t="shared" si="812"/>
        <v>53.999999998359272</v>
      </c>
      <c r="J3494">
        <f t="shared" si="813"/>
        <v>1.3067207501595828E-2</v>
      </c>
      <c r="K3494">
        <f t="shared" si="814"/>
        <v>21.485007605739817</v>
      </c>
      <c r="L3494">
        <f t="shared" si="815"/>
        <v>1.3239251726581382E-4</v>
      </c>
      <c r="M3494">
        <f>J3494/SQRT('Exhaust Gas Math'!$E$14*$B$21*$B$23)</f>
        <v>2.2183654733668275E-4</v>
      </c>
      <c r="N3494">
        <f t="shared" si="816"/>
        <v>8.6492854857411448E-3</v>
      </c>
      <c r="O3494">
        <f t="shared" si="817"/>
        <v>6.1308024740191751E-5</v>
      </c>
      <c r="P3494">
        <f t="shared" si="818"/>
        <v>1</v>
      </c>
      <c r="Q3494">
        <f>($B$16/2)*(COS((ACOS((2*'Intake Valve Fxn Scratch'!$B$1)/$B$16-1)/($B$17/2))*(I3494-($B$17/2)))+1)*P3494</f>
        <v>4.5849359844331045E-3</v>
      </c>
      <c r="R3494">
        <f t="shared" si="819"/>
        <v>0.60328105058330328</v>
      </c>
      <c r="S3494">
        <f t="shared" si="820"/>
        <v>4.1371327096987443E-5</v>
      </c>
      <c r="T3494">
        <f>S3494*'Exhaust Gas Math'!$C$14</f>
        <v>4.9013335437515146E-5</v>
      </c>
      <c r="U3494">
        <f>(T3494/'Exhaust Gas Math'!$B$14)+('Exhaust Gas Math'!$D$10)</f>
        <v>2.1324584262267555E-3</v>
      </c>
      <c r="V3494">
        <f>('Exhaust Gas Math'!$E$10*(2.53982214E-12*V3493^4 - 0.0000000071629564556*V3493^3 + 7.56281407226508E-06*V3493^2 - 0.00322508455050905*V3493 + 1.62997098133725)*$B$24+T3494*'Exhaust Gas Math'!$D$14*$B$23)/('Exhaust Gas Math'!$E$10*(2.53982214E-12*V3493^4 - 0.0000000071629564556*V3493^3 + 7.56281407226508E-06*V3493^2 - 0.00322508455050905*V3493 + 1.62997098133725)+T3494*'Exhaust Gas Math'!$D$14)</f>
        <v>429.91438625622737</v>
      </c>
      <c r="W3494">
        <f>(353.3116967483*V3494^-1.0020802909)*('Exhaust Gas Math'!$E$10/(T3494+'Exhaust Gas Math'!$E$10))+(357.4500179626*V3494^-1.0038444015 )*(T3494/(T3494+'Exhaust Gas Math'!$E$10))</f>
        <v>0.81217477710272645</v>
      </c>
      <c r="X3494">
        <f t="shared" si="821"/>
        <v>-187.45219307886597</v>
      </c>
      <c r="Y3494">
        <f t="shared" si="822"/>
        <v>57574.894299334548</v>
      </c>
      <c r="Z3494">
        <f t="shared" si="823"/>
        <v>57387.442106255679</v>
      </c>
    </row>
    <row r="3495" spans="5:26" x14ac:dyDescent="0.2">
      <c r="E3495">
        <f t="shared" si="825"/>
        <v>0.43624999999996583</v>
      </c>
      <c r="F3495">
        <f t="shared" si="826"/>
        <v>56715.73990643461</v>
      </c>
      <c r="H3495">
        <f t="shared" si="824"/>
        <v>0.43624999999996583</v>
      </c>
      <c r="I3495">
        <f t="shared" si="812"/>
        <v>59.999999998359272</v>
      </c>
      <c r="J3495">
        <f t="shared" si="813"/>
        <v>1.5849999999214437E-2</v>
      </c>
      <c r="K3495">
        <f t="shared" si="814"/>
        <v>22.998975938109922</v>
      </c>
      <c r="L3495">
        <f t="shared" si="815"/>
        <v>1.5211755831944515E-4</v>
      </c>
      <c r="M3495">
        <f>J3495/SQRT('Exhaust Gas Math'!$E$14*$B$21*$B$23)</f>
        <v>2.690788582551208E-4</v>
      </c>
      <c r="N3495">
        <f t="shared" si="816"/>
        <v>1.0114751634133223E-2</v>
      </c>
      <c r="O3495">
        <f t="shared" si="817"/>
        <v>7.1695568893942897E-5</v>
      </c>
      <c r="P3495">
        <f t="shared" si="818"/>
        <v>1</v>
      </c>
      <c r="Q3495">
        <f>($B$16/2)*(COS((ACOS((2*'Intake Valve Fxn Scratch'!$B$1)/$B$16-1)/($B$17/2))*(I3495-($B$17/2)))+1)*P3495</f>
        <v>5.0069644062790191E-3</v>
      </c>
      <c r="R3495">
        <f t="shared" si="819"/>
        <v>0.65881110608934468</v>
      </c>
      <c r="S3495">
        <f t="shared" si="820"/>
        <v>5.1914998865937321E-5</v>
      </c>
      <c r="T3495">
        <f>S3495*'Exhaust Gas Math'!$C$14</f>
        <v>6.1504607954422874E-5</v>
      </c>
      <c r="U3495">
        <f>(T3495/'Exhaust Gas Math'!$B$14)+('Exhaust Gas Math'!$D$10)</f>
        <v>2.5636380091369291E-3</v>
      </c>
      <c r="V3495">
        <f>('Exhaust Gas Math'!$E$10*(2.53982214E-12*V3494^4 - 0.0000000071629564556*V3494^3 + 7.56281407226508E-06*V3494^2 - 0.00322508455050905*V3494 + 1.62997098133725)*$B$24+T3495*'Exhaust Gas Math'!$D$14*$B$23)/('Exhaust Gas Math'!$E$10*(2.53982214E-12*V3494^4 - 0.0000000071629564556*V3494^3 + 7.56281407226508E-06*V3494^2 - 0.00322508455050905*V3494 + 1.62997098133725)+T3495*'Exhaust Gas Math'!$D$14)</f>
        <v>406.37708619019412</v>
      </c>
      <c r="W3495">
        <f>(353.3116967483*V3495^-1.0020802909)*('Exhaust Gas Math'!$E$10/(T3495+'Exhaust Gas Math'!$E$10))+(357.4500179626*V3495^-1.0038444015 )*(T3495/(T3495+'Exhaust Gas Math'!$E$10))</f>
        <v>0.85941284865248724</v>
      </c>
      <c r="X3495">
        <f t="shared" si="821"/>
        <v>-227.29445680445576</v>
      </c>
      <c r="Y3495">
        <f t="shared" si="822"/>
        <v>56943.034363239065</v>
      </c>
      <c r="Z3495">
        <f t="shared" si="823"/>
        <v>56715.73990643461</v>
      </c>
    </row>
    <row r="3496" spans="5:26" x14ac:dyDescent="0.2">
      <c r="E3496">
        <f t="shared" si="825"/>
        <v>0.43637499999996582</v>
      </c>
      <c r="F3496">
        <f t="shared" si="826"/>
        <v>56485.693218620865</v>
      </c>
      <c r="H3496">
        <f t="shared" si="824"/>
        <v>0.43637499999996582</v>
      </c>
      <c r="I3496">
        <f t="shared" si="812"/>
        <v>65.999999998359272</v>
      </c>
      <c r="J3496">
        <f t="shared" si="813"/>
        <v>1.8806448413668894E-2</v>
      </c>
      <c r="K3496">
        <f t="shared" si="814"/>
        <v>24.260962677257783</v>
      </c>
      <c r="L3496">
        <f t="shared" si="815"/>
        <v>1.730735104423439E-4</v>
      </c>
      <c r="M3496">
        <f>J3496/SQRT('Exhaust Gas Math'!$E$14*$B$21*$B$23)</f>
        <v>3.1926925345329086E-4</v>
      </c>
      <c r="N3496">
        <f t="shared" si="816"/>
        <v>1.1611157152706816E-2</v>
      </c>
      <c r="O3496">
        <f t="shared" si="817"/>
        <v>8.2302418061462089E-5</v>
      </c>
      <c r="P3496">
        <f t="shared" si="818"/>
        <v>1</v>
      </c>
      <c r="Q3496">
        <f>($B$16/2)*(COS((ACOS((2*'Intake Valve Fxn Scratch'!$B$1)/$B$16-1)/($B$17/2))*(I3496-($B$17/2)))+1)*P3496</f>
        <v>5.4130037314242905E-3</v>
      </c>
      <c r="R3496">
        <f t="shared" si="819"/>
        <v>0.71223733308214354</v>
      </c>
      <c r="S3496">
        <f t="shared" si="820"/>
        <v>6.3554361796470192E-5</v>
      </c>
      <c r="T3496">
        <f>S3496*'Exhaust Gas Math'!$C$14</f>
        <v>7.5293964971078208E-5</v>
      </c>
      <c r="U3496">
        <f>(T3496/'Exhaust Gas Math'!$B$14)+('Exhaust Gas Math'!$D$10)</f>
        <v>3.0396254795081869E-3</v>
      </c>
      <c r="V3496">
        <f>('Exhaust Gas Math'!$E$10*(2.53982214E-12*V3495^4 - 0.0000000071629564556*V3495^3 + 7.56281407226508E-06*V3495^2 - 0.00322508455050905*V3495 + 1.62997098133725)*$B$24+T3496*'Exhaust Gas Math'!$D$14*$B$23)/('Exhaust Gas Math'!$E$10*(2.53982214E-12*V3495^4 - 0.0000000071629564556*V3495^3 + 7.56281407226508E-06*V3495^2 - 0.00322508455050905*V3495 + 1.62997098133725)+T3496*'Exhaust Gas Math'!$D$14)</f>
        <v>388.63683565933314</v>
      </c>
      <c r="W3496">
        <f>(353.3116967483*V3496^-1.0020802909)*('Exhaust Gas Math'!$E$10/(T3496+'Exhaust Gas Math'!$E$10))+(357.4500179626*V3496^-1.0038444015 )*(T3496/(T3496+'Exhaust Gas Math'!$E$10))</f>
        <v>0.89880851770834336</v>
      </c>
      <c r="X3496">
        <f t="shared" si="821"/>
        <v>-264.51678966359913</v>
      </c>
      <c r="Y3496">
        <f t="shared" si="822"/>
        <v>56750.210008284463</v>
      </c>
      <c r="Z3496">
        <f t="shared" si="823"/>
        <v>56485.693218620865</v>
      </c>
    </row>
    <row r="3497" spans="5:26" x14ac:dyDescent="0.2">
      <c r="E3497">
        <f t="shared" si="825"/>
        <v>0.4364999999999658</v>
      </c>
      <c r="F3497">
        <f t="shared" si="826"/>
        <v>56589.987553334009</v>
      </c>
      <c r="H3497">
        <f t="shared" si="824"/>
        <v>0.4364999999999658</v>
      </c>
      <c r="I3497">
        <f t="shared" si="812"/>
        <v>71.999999998359272</v>
      </c>
      <c r="J3497">
        <f t="shared" si="813"/>
        <v>2.1904161277450651E-2</v>
      </c>
      <c r="K3497">
        <f t="shared" si="814"/>
        <v>25.257141232380235</v>
      </c>
      <c r="L3497">
        <f t="shared" si="815"/>
        <v>1.9503077583771415E-4</v>
      </c>
      <c r="M3497">
        <f>J3497/SQRT('Exhaust Gas Math'!$E$14*$B$21*$B$23)</f>
        <v>3.7185783645833235E-4</v>
      </c>
      <c r="N3497">
        <f t="shared" si="816"/>
        <v>1.3134781388092234E-2</v>
      </c>
      <c r="O3497">
        <f t="shared" si="817"/>
        <v>9.3102199438982504E-5</v>
      </c>
      <c r="P3497">
        <f t="shared" si="818"/>
        <v>1</v>
      </c>
      <c r="Q3497">
        <f>($B$16/2)*(COS((ACOS((2*'Intake Valve Fxn Scratch'!$B$1)/$B$16-1)/($B$17/2))*(I3497-($B$17/2)))+1)*P3497</f>
        <v>5.7976750091722441E-3</v>
      </c>
      <c r="R3497">
        <f t="shared" si="819"/>
        <v>0.76285197489108481</v>
      </c>
      <c r="S3497">
        <f t="shared" si="820"/>
        <v>7.624762606309403E-5</v>
      </c>
      <c r="T3497">
        <f>S3497*'Exhaust Gas Math'!$C$14</f>
        <v>9.0331897349669017E-5</v>
      </c>
      <c r="U3497">
        <f>(T3497/'Exhaust Gas Math'!$B$14)+('Exhaust Gas Math'!$D$10)</f>
        <v>3.5587118577819462E-3</v>
      </c>
      <c r="V3497">
        <f>('Exhaust Gas Math'!$E$10*(2.53982214E-12*V3496^4 - 0.0000000071629564556*V3496^3 + 7.56281407226508E-06*V3496^2 - 0.00322508455050905*V3496 + 1.62997098133725)*$B$24+T3497*'Exhaust Gas Math'!$D$14*$B$23)/('Exhaust Gas Math'!$E$10*(2.53982214E-12*V3496^4 - 0.0000000071629564556*V3496^3 + 7.56281407226508E-06*V3496^2 - 0.00322508455050905*V3496 + 1.62997098133725)+T3497*'Exhaust Gas Math'!$D$14)</f>
        <v>374.96490174153433</v>
      </c>
      <c r="W3497">
        <f>(353.3116967483*V3497^-1.0020802909)*('Exhaust Gas Math'!$E$10/(T3497+'Exhaust Gas Math'!$E$10))+(357.4500179626*V3497^-1.0038444015 )*(T3497/(T3497+'Exhaust Gas Math'!$E$10))</f>
        <v>0.93172005992564289</v>
      </c>
      <c r="X3497">
        <f t="shared" si="821"/>
        <v>-297.18291325462513</v>
      </c>
      <c r="Y3497">
        <f t="shared" si="822"/>
        <v>56887.170466588635</v>
      </c>
      <c r="Z3497">
        <f t="shared" si="823"/>
        <v>56589.987553334009</v>
      </c>
    </row>
    <row r="3498" spans="5:26" x14ac:dyDescent="0.2">
      <c r="E3498">
        <f t="shared" si="825"/>
        <v>0.43662499999996579</v>
      </c>
      <c r="F3498">
        <f t="shared" si="826"/>
        <v>56969.761239324544</v>
      </c>
      <c r="H3498">
        <f t="shared" si="824"/>
        <v>0.43662499999996579</v>
      </c>
      <c r="I3498">
        <f t="shared" si="812"/>
        <v>77.999999998359272</v>
      </c>
      <c r="J3498">
        <f t="shared" si="813"/>
        <v>2.5109199400189373E-2</v>
      </c>
      <c r="K3498">
        <f t="shared" si="814"/>
        <v>25.976597262764667</v>
      </c>
      <c r="L3498">
        <f t="shared" si="815"/>
        <v>2.1774878611105478E-4</v>
      </c>
      <c r="M3498">
        <f>J3498/SQRT('Exhaust Gas Math'!$E$14*$B$21*$B$23)</f>
        <v>4.262684357500304E-4</v>
      </c>
      <c r="N3498">
        <f t="shared" si="816"/>
        <v>1.4685858366690906E-2</v>
      </c>
      <c r="O3498">
        <f t="shared" si="817"/>
        <v>1.0409657185675465E-4</v>
      </c>
      <c r="P3498">
        <f t="shared" si="818"/>
        <v>1</v>
      </c>
      <c r="Q3498">
        <f>($B$16/2)*(COS((ACOS((2*'Intake Valve Fxn Scratch'!$B$1)/$B$16-1)/($B$17/2))*(I3498-($B$17/2)))+1)*P3498</f>
        <v>6.1558823591258529E-3</v>
      </c>
      <c r="R3498">
        <f t="shared" si="819"/>
        <v>0.8099845209376122</v>
      </c>
      <c r="S3498">
        <f t="shared" si="820"/>
        <v>8.9967977838856789E-5</v>
      </c>
      <c r="T3498">
        <f>S3498*'Exhaust Gas Math'!$C$14</f>
        <v>1.0658663828001579E-4</v>
      </c>
      <c r="U3498">
        <f>(T3498/'Exhaust Gas Math'!$B$14)+('Exhaust Gas Math'!$D$10)</f>
        <v>4.1198006023572577E-3</v>
      </c>
      <c r="V3498">
        <f>('Exhaust Gas Math'!$E$10*(2.53982214E-12*V3497^4 - 0.0000000071629564556*V3497^3 + 7.56281407226508E-06*V3497^2 - 0.00322508455050905*V3497 + 1.62997098133725)*$B$24+T3498*'Exhaust Gas Math'!$D$14*$B$23)/('Exhaust Gas Math'!$E$10*(2.53982214E-12*V3497^4 - 0.0000000071629564556*V3497^3 + 7.56281407226508E-06*V3497^2 - 0.00322508455050905*V3497 + 1.62997098133725)+T3498*'Exhaust Gas Math'!$D$14)</f>
        <v>364.20877236530691</v>
      </c>
      <c r="W3498">
        <f>(353.3116967483*V3498^-1.0020802909)*('Exhaust Gas Math'!$E$10/(T3498+'Exhaust Gas Math'!$E$10))+(357.4500179626*V3498^-1.0038444015 )*(T3498/(T3498+'Exhaust Gas Math'!$E$10))</f>
        <v>0.95935385942347795</v>
      </c>
      <c r="X3498">
        <f t="shared" si="821"/>
        <v>-323.67812803500408</v>
      </c>
      <c r="Y3498">
        <f t="shared" si="822"/>
        <v>57293.439367359548</v>
      </c>
      <c r="Z3498">
        <f t="shared" si="823"/>
        <v>56969.761239324544</v>
      </c>
    </row>
    <row r="3499" spans="5:26" x14ac:dyDescent="0.2">
      <c r="E3499">
        <f t="shared" si="825"/>
        <v>0.43674999999996578</v>
      </c>
      <c r="F3499">
        <f t="shared" si="826"/>
        <v>57596.726315800988</v>
      </c>
      <c r="H3499">
        <f t="shared" si="824"/>
        <v>0.43674999999996578</v>
      </c>
      <c r="I3499">
        <f t="shared" si="812"/>
        <v>83.999999998355634</v>
      </c>
      <c r="J3499">
        <f t="shared" si="813"/>
        <v>2.8386447713511547E-2</v>
      </c>
      <c r="K3499">
        <f t="shared" si="814"/>
        <v>26.411448257585565</v>
      </c>
      <c r="L3499">
        <f t="shared" si="815"/>
        <v>2.4097863798773736E-4</v>
      </c>
      <c r="M3499">
        <f>J3499/SQRT('Exhaust Gas Math'!$E$14*$B$21*$B$23)</f>
        <v>4.8190491741633681E-4</v>
      </c>
      <c r="N3499">
        <f t="shared" si="816"/>
        <v>1.6267973593814405E-2</v>
      </c>
      <c r="O3499">
        <f t="shared" si="817"/>
        <v>1.1531095015958969E-4</v>
      </c>
      <c r="P3499">
        <f t="shared" si="818"/>
        <v>1</v>
      </c>
      <c r="Q3499">
        <f>($B$16/2)*(COS((ACOS((2*'Intake Valve Fxn Scratch'!$B$1)/$B$16-1)/($B$17/2))*(I3499-($B$17/2)))+1)*P3499</f>
        <v>6.4828804781695256E-3</v>
      </c>
      <c r="R3499">
        <f t="shared" si="819"/>
        <v>0.85301058923283235</v>
      </c>
      <c r="S3499">
        <f t="shared" si="820"/>
        <v>1.0470628854492946E-4</v>
      </c>
      <c r="T3499">
        <f>S3499*'Exhaust Gas Math'!$C$14</f>
        <v>1.240473729749795E-4</v>
      </c>
      <c r="U3499">
        <f>(T3499/'Exhaust Gas Math'!$B$14)+('Exhaust Gas Math'!$D$10)</f>
        <v>4.7225184033570407E-3</v>
      </c>
      <c r="V3499">
        <f>('Exhaust Gas Math'!$E$10*(2.53982214E-12*V3498^4 - 0.0000000071629564556*V3498^3 + 7.56281407226508E-06*V3498^2 - 0.00322508455050905*V3498 + 1.62997098133725)*$B$24+T3499*'Exhaust Gas Math'!$D$14*$B$23)/('Exhaust Gas Math'!$E$10*(2.53982214E-12*V3498^4 - 0.0000000071629564556*V3498^3 + 7.56281407226508E-06*V3498^2 - 0.00322508455050905*V3498 + 1.62997098133725)+T3499*'Exhaust Gas Math'!$D$14)</f>
        <v>355.58664564705157</v>
      </c>
      <c r="W3499">
        <f>(353.3116967483*V3499^-1.0020802909)*('Exhaust Gas Math'!$E$10/(T3499+'Exhaust Gas Math'!$E$10))+(357.4500179626*V3499^-1.0038444015 )*(T3499/(T3499+'Exhaust Gas Math'!$E$10))</f>
        <v>0.98271548953456211</v>
      </c>
      <c r="X3499">
        <f t="shared" si="821"/>
        <v>-342.75376822514704</v>
      </c>
      <c r="Y3499">
        <f t="shared" si="822"/>
        <v>57939.480084026138</v>
      </c>
      <c r="Z3499">
        <f t="shared" si="823"/>
        <v>57596.726315800988</v>
      </c>
    </row>
    <row r="3500" spans="5:26" x14ac:dyDescent="0.2">
      <c r="E3500">
        <f t="shared" si="825"/>
        <v>0.43687499999996576</v>
      </c>
      <c r="F3500">
        <f t="shared" si="826"/>
        <v>58461.38639042974</v>
      </c>
      <c r="H3500">
        <f t="shared" si="824"/>
        <v>0.43687499999996576</v>
      </c>
      <c r="I3500">
        <f t="shared" si="812"/>
        <v>89.999999998355634</v>
      </c>
      <c r="J3500">
        <f t="shared" si="813"/>
        <v>3.1699999999091649E-2</v>
      </c>
      <c r="K3500">
        <f t="shared" si="814"/>
        <v>26.556929898345718</v>
      </c>
      <c r="L3500">
        <f t="shared" si="815"/>
        <v>2.6446582034946704E-4</v>
      </c>
      <c r="M3500">
        <f>J3500/SQRT('Exhaust Gas Math'!$E$14*$B$21*$B$23)</f>
        <v>5.3815771652149322E-4</v>
      </c>
      <c r="N3500">
        <f t="shared" si="816"/>
        <v>1.7887450437938289E-2</v>
      </c>
      <c r="O3500">
        <f t="shared" si="817"/>
        <v>1.2679015576442203E-4</v>
      </c>
      <c r="P3500">
        <f t="shared" si="818"/>
        <v>1</v>
      </c>
      <c r="Q3500">
        <f>($B$16/2)*(COS((ACOS((2*'Intake Valve Fxn Scratch'!$B$1)/$B$16-1)/($B$17/2))*(I3500-($B$17/2)))+1)*P3500</f>
        <v>6.7743375032270738E-3</v>
      </c>
      <c r="R3500">
        <f t="shared" si="819"/>
        <v>0.89136019779303599</v>
      </c>
      <c r="S3500">
        <f t="shared" si="820"/>
        <v>1.2047089578149789E-4</v>
      </c>
      <c r="T3500">
        <f>S3500*'Exhaust Gas Math'!$C$14</f>
        <v>1.4272397913545415E-4</v>
      </c>
      <c r="U3500">
        <f>(T3500/'Exhaust Gas Math'!$B$14)+('Exhaust Gas Math'!$D$10)</f>
        <v>5.3672062238773943E-3</v>
      </c>
      <c r="V3500">
        <f>('Exhaust Gas Math'!$E$10*(2.53982214E-12*V3499^4 - 0.0000000071629564556*V3499^3 + 7.56281407226508E-06*V3499^2 - 0.00322508455050905*V3499 + 1.62997098133725)*$B$24+T3500*'Exhaust Gas Math'!$D$14*$B$23)/('Exhaust Gas Math'!$E$10*(2.53982214E-12*V3499^4 - 0.0000000071629564556*V3499^3 + 7.56281407226508E-06*V3499^2 - 0.00322508455050905*V3499 + 1.62997098133725)+T3500*'Exhaust Gas Math'!$D$14)</f>
        <v>348.55789439715244</v>
      </c>
      <c r="W3500">
        <f>(353.3116967483*V3500^-1.0020802909)*('Exhaust Gas Math'!$E$10/(T3500+'Exhaust Gas Math'!$E$10))+(357.4500179626*V3500^-1.0038444015 )*(T3500/(T3500+'Exhaust Gas Math'!$E$10))</f>
        <v>1.0026172215426115</v>
      </c>
      <c r="X3500">
        <f t="shared" si="821"/>
        <v>-353.55818741934252</v>
      </c>
      <c r="Y3500">
        <f t="shared" si="822"/>
        <v>58814.944577849084</v>
      </c>
      <c r="Z3500">
        <f t="shared" si="823"/>
        <v>58461.38639042974</v>
      </c>
    </row>
    <row r="3501" spans="5:26" x14ac:dyDescent="0.2">
      <c r="E3501">
        <f t="shared" si="825"/>
        <v>0.43699999999996575</v>
      </c>
      <c r="F3501">
        <f t="shared" si="826"/>
        <v>59565.331148411613</v>
      </c>
      <c r="H3501">
        <f t="shared" si="824"/>
        <v>0.43699999999996575</v>
      </c>
      <c r="I3501">
        <f t="shared" si="812"/>
        <v>95.999999998355634</v>
      </c>
      <c r="J3501">
        <f t="shared" si="813"/>
        <v>3.5013552284679915E-2</v>
      </c>
      <c r="K3501">
        <f t="shared" si="814"/>
        <v>26.411448257744809</v>
      </c>
      <c r="L3501">
        <f t="shared" si="815"/>
        <v>2.8795300271125459E-4</v>
      </c>
      <c r="M3501">
        <f>J3501/SQRT('Exhaust Gas Math'!$E$14*$B$21*$B$23)</f>
        <v>5.9441051562678831E-4</v>
      </c>
      <c r="N3501">
        <f t="shared" si="816"/>
        <v>1.9552731033534242E-2</v>
      </c>
      <c r="O3501">
        <f t="shared" si="817"/>
        <v>1.385940283643573E-4</v>
      </c>
      <c r="P3501">
        <f t="shared" si="818"/>
        <v>1</v>
      </c>
      <c r="Q3501">
        <f>($B$16/2)*(COS((ACOS((2*'Intake Valve Fxn Scratch'!$B$1)/$B$16-1)/($B$17/2))*(I3501-($B$17/2)))+1)*P3501</f>
        <v>7.0263923970270269E-3</v>
      </c>
      <c r="R3501">
        <f t="shared" si="819"/>
        <v>0.92452531539829297</v>
      </c>
      <c r="S3501">
        <f t="shared" si="820"/>
        <v>1.3728452260181688E-4</v>
      </c>
      <c r="T3501">
        <f>S3501*'Exhaust Gas Math'!$C$14</f>
        <v>1.6264337716040907E-4</v>
      </c>
      <c r="U3501">
        <f>(T3501/'Exhaust Gas Math'!$B$14)+('Exhaust Gas Math'!$D$10)</f>
        <v>6.054793314832E-3</v>
      </c>
      <c r="V3501">
        <f>('Exhaust Gas Math'!$E$10*(2.53982214E-12*V3500^4 - 0.0000000071629564556*V3500^3 + 7.56281407226508E-06*V3500^2 - 0.00322508455050905*V3500 + 1.62997098133725)*$B$24+T3501*'Exhaust Gas Math'!$D$14*$B$23)/('Exhaust Gas Math'!$E$10*(2.53982214E-12*V3500^4 - 0.0000000071629564556*V3500^3 + 7.56281407226508E-06*V3500^2 - 0.00322508455050905*V3500 + 1.62997098133725)+T3501*'Exhaust Gas Math'!$D$14)</f>
        <v>342.74190047803478</v>
      </c>
      <c r="W3501">
        <f>(353.3116967483*V3501^-1.0020802909)*('Exhaust Gas Math'!$E$10/(T3501+'Exhaust Gas Math'!$E$10))+(357.4500179626*V3501^-1.0038444015 )*(T3501/(T3501+'Exhaust Gas Math'!$E$10))</f>
        <v>1.0197038056453211</v>
      </c>
      <c r="X3501">
        <f t="shared" si="821"/>
        <v>-355.65463817834654</v>
      </c>
      <c r="Y3501">
        <f t="shared" si="822"/>
        <v>59920.985786589961</v>
      </c>
      <c r="Z3501">
        <f t="shared" si="823"/>
        <v>59565.331148411613</v>
      </c>
    </row>
    <row r="3502" spans="5:26" x14ac:dyDescent="0.2">
      <c r="E3502">
        <f t="shared" si="825"/>
        <v>0.43712499999996574</v>
      </c>
      <c r="F3502">
        <f t="shared" si="826"/>
        <v>60916.08569998719</v>
      </c>
      <c r="H3502">
        <f t="shared" si="824"/>
        <v>0.43712499999996574</v>
      </c>
      <c r="I3502">
        <f t="shared" si="812"/>
        <v>101.99999999835563</v>
      </c>
      <c r="J3502">
        <f t="shared" si="813"/>
        <v>3.8290800598033629E-2</v>
      </c>
      <c r="K3502">
        <f t="shared" si="814"/>
        <v>25.9765972630811</v>
      </c>
      <c r="L3502">
        <f t="shared" si="815"/>
        <v>3.1118285458816078E-4</v>
      </c>
      <c r="M3502">
        <f>J3502/SQRT('Exhaust Gas Math'!$E$14*$B$21*$B$23)</f>
        <v>6.5004699729363021E-4</v>
      </c>
      <c r="N3502">
        <f t="shared" si="816"/>
        <v>2.1273748625840853E-2</v>
      </c>
      <c r="O3502">
        <f t="shared" si="817"/>
        <v>1.5079297697131243E-4</v>
      </c>
      <c r="P3502">
        <f t="shared" si="818"/>
        <v>1</v>
      </c>
      <c r="Q3502">
        <f>($B$16/2)*(COS((ACOS((2*'Intake Valve Fxn Scratch'!$B$1)/$B$16-1)/($B$17/2))*(I3502-($B$17/2)))+1)*P3502</f>
        <v>7.2357060966692097E-3</v>
      </c>
      <c r="R3502">
        <f t="shared" si="819"/>
        <v>0.95206659166700125</v>
      </c>
      <c r="S3502">
        <f t="shared" si="820"/>
        <v>1.5517853815682884E-4</v>
      </c>
      <c r="T3502">
        <f>S3502*'Exhaust Gas Math'!$C$14</f>
        <v>1.8384273063209837E-4</v>
      </c>
      <c r="U3502">
        <f>(T3502/'Exhaust Gas Math'!$B$14)+('Exhaust Gas Math'!$D$10)</f>
        <v>6.7865625061226207E-3</v>
      </c>
      <c r="V3502">
        <f>('Exhaust Gas Math'!$E$10*(2.53982214E-12*V3501^4 - 0.0000000071629564556*V3501^3 + 7.56281407226508E-06*V3501^2 - 0.00322508455050905*V3501 + 1.62997098133725)*$B$24+T3502*'Exhaust Gas Math'!$D$14*$B$23)/('Exhaust Gas Math'!$E$10*(2.53982214E-12*V3501^4 - 0.0000000071629564556*V3501^3 + 7.56281407226508E-06*V3501^2 - 0.00322508455050905*V3501 + 1.62997098133725)+T3502*'Exhaust Gas Math'!$D$14)</f>
        <v>337.86639385648544</v>
      </c>
      <c r="W3502">
        <f>(353.3116967483*V3502^-1.0020802909)*('Exhaust Gas Math'!$E$10/(T3502+'Exhaust Gas Math'!$E$10))+(357.4500179626*V3502^-1.0038444015 )*(T3502/(T3502+'Exhaust Gas Math'!$E$10))</f>
        <v>1.0344817825708534</v>
      </c>
      <c r="X3502">
        <f t="shared" si="821"/>
        <v>-349.02567346549961</v>
      </c>
      <c r="Y3502">
        <f t="shared" si="822"/>
        <v>61265.111373452688</v>
      </c>
      <c r="Z3502">
        <f t="shared" si="823"/>
        <v>60916.08569998719</v>
      </c>
    </row>
    <row r="3503" spans="5:26" x14ac:dyDescent="0.2">
      <c r="E3503">
        <f t="shared" si="825"/>
        <v>0.43724999999996572</v>
      </c>
      <c r="F3503">
        <f t="shared" si="826"/>
        <v>62523.552926262259</v>
      </c>
      <c r="H3503">
        <f t="shared" si="824"/>
        <v>0.43724999999996572</v>
      </c>
      <c r="I3503">
        <f t="shared" si="812"/>
        <v>107.99999999835563</v>
      </c>
      <c r="J3503">
        <f t="shared" si="813"/>
        <v>4.1495838720819855E-2</v>
      </c>
      <c r="K3503">
        <f t="shared" si="814"/>
        <v>25.257141232851009</v>
      </c>
      <c r="L3503">
        <f t="shared" si="815"/>
        <v>3.3390086486183811E-4</v>
      </c>
      <c r="M3503">
        <f>J3503/SQRT('Exhaust Gas Math'!$E$14*$B$21*$B$23)</f>
        <v>7.0445759658613468E-4</v>
      </c>
      <c r="N3503">
        <f t="shared" si="816"/>
        <v>2.3061282130446146E-2</v>
      </c>
      <c r="O3503">
        <f t="shared" si="817"/>
        <v>1.6346340489335623E-4</v>
      </c>
      <c r="P3503">
        <f t="shared" si="818"/>
        <v>1</v>
      </c>
      <c r="Q3503">
        <f>($B$16/2)*(COS((ACOS((2*'Intake Valve Fxn Scratch'!$B$1)/$B$16-1)/($B$17/2))*(I3503-($B$17/2)))+1)*P3503</f>
        <v>7.3995057474058462E-3</v>
      </c>
      <c r="R3503">
        <f t="shared" si="819"/>
        <v>0.97361917729024294</v>
      </c>
      <c r="S3503">
        <f t="shared" si="820"/>
        <v>1.7418487777335885E-4</v>
      </c>
      <c r="T3503">
        <f>S3503*'Exhaust Gas Math'!$C$14</f>
        <v>2.0635987389125556E-4</v>
      </c>
      <c r="U3503">
        <f>(T3503/'Exhaust Gas Math'!$B$14)+('Exhaust Gas Math'!$D$10)</f>
        <v>7.5638197812057141E-3</v>
      </c>
      <c r="V3503">
        <f>('Exhaust Gas Math'!$E$10*(2.53982214E-12*V3502^4 - 0.0000000071629564556*V3502^3 + 7.56281407226508E-06*V3502^2 - 0.00322508455050905*V3502 + 1.62997098133725)*$B$24+T3503*'Exhaust Gas Math'!$D$14*$B$23)/('Exhaust Gas Math'!$E$10*(2.53982214E-12*V3502^4 - 0.0000000071629564556*V3502^3 + 7.56281407226508E-06*V3502^2 - 0.00322508455050905*V3502 + 1.62997098133725)+T3503*'Exhaust Gas Math'!$D$14)</f>
        <v>333.73383668709158</v>
      </c>
      <c r="W3503">
        <f>(353.3116967483*V3503^-1.0020802909)*('Exhaust Gas Math'!$E$10/(T3503+'Exhaust Gas Math'!$E$10))+(357.4500179626*V3503^-1.0038444015 )*(T3503/(T3503+'Exhaust Gas Math'!$E$10))</f>
        <v>1.0473467888807579</v>
      </c>
      <c r="X3503">
        <f t="shared" si="821"/>
        <v>-334.06339876797705</v>
      </c>
      <c r="Y3503">
        <f t="shared" si="822"/>
        <v>62857.616325030234</v>
      </c>
      <c r="Z3503">
        <f t="shared" si="823"/>
        <v>62523.552926262259</v>
      </c>
    </row>
    <row r="3504" spans="5:26" x14ac:dyDescent="0.2">
      <c r="E3504">
        <f t="shared" si="825"/>
        <v>0.43737499999996571</v>
      </c>
      <c r="F3504">
        <f t="shared" si="826"/>
        <v>64397.46167864505</v>
      </c>
      <c r="H3504">
        <f t="shared" si="824"/>
        <v>0.43737499999996571</v>
      </c>
      <c r="I3504">
        <f t="shared" si="812"/>
        <v>113.99999999835563</v>
      </c>
      <c r="J3504">
        <f t="shared" si="813"/>
        <v>4.4593551584671473E-2</v>
      </c>
      <c r="K3504">
        <f t="shared" si="814"/>
        <v>24.260962677876815</v>
      </c>
      <c r="L3504">
        <f t="shared" si="815"/>
        <v>3.5585813025770352E-4</v>
      </c>
      <c r="M3504">
        <f>J3504/SQRT('Exhaust Gas Math'!$E$14*$B$21*$B$23)</f>
        <v>7.5704617959236218E-4</v>
      </c>
      <c r="N3504">
        <f t="shared" si="816"/>
        <v>2.4926279522651869E-2</v>
      </c>
      <c r="O3504">
        <f t="shared" si="817"/>
        <v>1.7668291377073537E-4</v>
      </c>
      <c r="P3504">
        <f t="shared" si="818"/>
        <v>1</v>
      </c>
      <c r="Q3504">
        <f>($B$16/2)*(COS((ACOS((2*'Intake Valve Fxn Scratch'!$B$1)/$B$16-1)/($B$17/2))*(I3504-($B$17/2)))+1)*P3504</f>
        <v>7.5156214356574347E-3</v>
      </c>
      <c r="R3504">
        <f t="shared" si="819"/>
        <v>0.98889755732334672</v>
      </c>
      <c r="S3504">
        <f t="shared" si="820"/>
        <v>1.9432604836871901E-4</v>
      </c>
      <c r="T3504">
        <f>S3504*'Exhaust Gas Math'!$C$14</f>
        <v>2.3022147127681512E-4</v>
      </c>
      <c r="U3504">
        <f>(T3504/'Exhaust Gas Math'!$B$14)+('Exhaust Gas Math'!$D$10)</f>
        <v>8.3874855521949981E-3</v>
      </c>
      <c r="V3504">
        <f>('Exhaust Gas Math'!$E$10*(2.53982214E-12*V3503^4 - 0.0000000071629564556*V3503^3 + 7.56281407226508E-06*V3503^2 - 0.00322508455050905*V3503 + 1.62997098133725)*$B$24+T3504*'Exhaust Gas Math'!$D$14*$B$23)/('Exhaust Gas Math'!$E$10*(2.53982214E-12*V3503^4 - 0.0000000071629564556*V3503^3 + 7.56281407226508E-06*V3503^2 - 0.00322508455050905*V3503 + 1.62997098133725)+T3504*'Exhaust Gas Math'!$D$14)</f>
        <v>330.19903763306689</v>
      </c>
      <c r="W3504">
        <f>(353.3116967483*V3504^-1.0020802909)*('Exhaust Gas Math'!$E$10/(T3504+'Exhaust Gas Math'!$E$10))+(357.4500179626*V3504^-1.0038444015 )*(T3504/(T3504+'Exhaust Gas Math'!$E$10))</f>
        <v>1.0586070874330631</v>
      </c>
      <c r="X3504">
        <f t="shared" si="821"/>
        <v>-311.54505412473264</v>
      </c>
      <c r="Y3504">
        <f t="shared" si="822"/>
        <v>64709.006732769783</v>
      </c>
      <c r="Z3504">
        <f t="shared" si="823"/>
        <v>64397.46167864505</v>
      </c>
    </row>
    <row r="3505" spans="5:26" x14ac:dyDescent="0.2">
      <c r="E3505">
        <f t="shared" si="825"/>
        <v>0.43749999999996569</v>
      </c>
      <c r="F3505">
        <f t="shared" si="826"/>
        <v>66545.464460537172</v>
      </c>
      <c r="H3505">
        <f t="shared" si="824"/>
        <v>0.43749999999996569</v>
      </c>
      <c r="I3505">
        <f t="shared" si="812"/>
        <v>119.999999998352</v>
      </c>
      <c r="J3505">
        <f t="shared" si="813"/>
        <v>4.7549999999212257E-2</v>
      </c>
      <c r="K3505">
        <f t="shared" si="814"/>
        <v>22.998975938870895</v>
      </c>
      <c r="L3505">
        <f t="shared" si="815"/>
        <v>3.7681408238121421E-4</v>
      </c>
      <c r="M3505">
        <f>J3505/SQRT('Exhaust Gas Math'!$E$14*$B$21*$B$23)</f>
        <v>8.0723657479199777E-4</v>
      </c>
      <c r="N3505">
        <f t="shared" si="816"/>
        <v>2.6879134705131473E-2</v>
      </c>
      <c r="O3505">
        <f t="shared" si="817"/>
        <v>1.9052517785588392E-4</v>
      </c>
      <c r="P3505">
        <f t="shared" si="818"/>
        <v>1</v>
      </c>
      <c r="Q3505">
        <f>($B$16/2)*(COS((ACOS((2*'Intake Valve Fxn Scratch'!$B$1)/$B$16-1)/($B$17/2))*(I3505-($B$17/2)))+1)*P3505</f>
        <v>7.5825149346475358E-3</v>
      </c>
      <c r="R3505">
        <f t="shared" si="819"/>
        <v>0.99769933350625473</v>
      </c>
      <c r="S3505">
        <f t="shared" si="820"/>
        <v>2.1560375886522153E-4</v>
      </c>
      <c r="T3505">
        <f>S3505*'Exhaust Gas Math'!$C$14</f>
        <v>2.554295473789558E-4</v>
      </c>
      <c r="U3505">
        <f>(T3505/'Exhaust Gas Math'!$B$14)+('Exhaust Gas Math'!$D$10)</f>
        <v>9.2576297048405157E-3</v>
      </c>
      <c r="V3505">
        <f>('Exhaust Gas Math'!$E$10*(2.53982214E-12*V3504^4 - 0.0000000071629564556*V3504^3 + 7.56281407226508E-06*V3504^2 - 0.00322508455050905*V3504 + 1.62997098133725)*$B$24+T3505*'Exhaust Gas Math'!$D$14*$B$23)/('Exhaust Gas Math'!$E$10*(2.53982214E-12*V3504^4 - 0.0000000071629564556*V3504^3 + 7.56281407226508E-06*V3504^2 - 0.00322508455050905*V3504 + 1.62997098133725)+T3505*'Exhaust Gas Math'!$D$14)</f>
        <v>327.15391727366693</v>
      </c>
      <c r="W3505">
        <f>(353.3116967483*V3505^-1.0020802909)*('Exhaust Gas Math'!$E$10/(T3505+'Exhaust Gas Math'!$E$10))+(357.4500179626*V3505^-1.0038444015 )*(T3505/(T3505+'Exhaust Gas Math'!$E$10))</f>
        <v>1.0685030772731761</v>
      </c>
      <c r="X3505">
        <f t="shared" si="821"/>
        <v>-282.59389761226674</v>
      </c>
      <c r="Y3505">
        <f t="shared" si="822"/>
        <v>66828.058358149443</v>
      </c>
      <c r="Z3505">
        <f t="shared" si="823"/>
        <v>66545.464460537172</v>
      </c>
    </row>
    <row r="3506" spans="5:26" x14ac:dyDescent="0.2">
      <c r="E3506">
        <f t="shared" si="825"/>
        <v>0.43762499999996568</v>
      </c>
      <c r="F3506">
        <f t="shared" si="826"/>
        <v>68971.672634763207</v>
      </c>
      <c r="H3506">
        <f t="shared" si="824"/>
        <v>0.43762499999996568</v>
      </c>
      <c r="I3506">
        <f t="shared" si="812"/>
        <v>125.999999998352</v>
      </c>
      <c r="J3506">
        <f t="shared" si="813"/>
        <v>5.0332792496934432E-2</v>
      </c>
      <c r="K3506">
        <f t="shared" si="814"/>
        <v>21.485007606634397</v>
      </c>
      <c r="L3506">
        <f t="shared" si="815"/>
        <v>3.9653912343557958E-4</v>
      </c>
      <c r="M3506">
        <f>J3506/SQRT('Exhaust Gas Math'!$E$14*$B$21*$B$23)</f>
        <v>8.54478885712194E-4</v>
      </c>
      <c r="N3506">
        <f t="shared" si="816"/>
        <v>2.892890302125338E-2</v>
      </c>
      <c r="O3506">
        <f t="shared" si="817"/>
        <v>2.0505438340050756E-4</v>
      </c>
      <c r="P3506">
        <f t="shared" si="818"/>
        <v>1</v>
      </c>
      <c r="Q3506">
        <f>($B$16/2)*(COS((ACOS((2*'Intake Valve Fxn Scratch'!$B$1)/$B$16-1)/($B$17/2))*(I3506-($B$17/2)))+1)*P3506</f>
        <v>7.5993000818527692E-3</v>
      </c>
      <c r="R3506">
        <f t="shared" si="819"/>
        <v>0.99990790550694331</v>
      </c>
      <c r="S3506">
        <f t="shared" si="820"/>
        <v>2.3798684432021656E-4</v>
      </c>
      <c r="T3506">
        <f>S3506*'Exhaust Gas Math'!$C$14</f>
        <v>2.8194718054456254E-4</v>
      </c>
      <c r="U3506">
        <f>(T3506/'Exhaust Gas Math'!$B$14)+('Exhaust Gas Math'!$D$10)</f>
        <v>1.01729777602636E-2</v>
      </c>
      <c r="V3506">
        <f>('Exhaust Gas Math'!$E$10*(2.53982214E-12*V3505^4 - 0.0000000071629564556*V3505^3 + 7.56281407226508E-06*V3505^2 - 0.00322508455050905*V3505 + 1.62997098133725)*$B$24+T3506*'Exhaust Gas Math'!$D$14*$B$23)/('Exhaust Gas Math'!$E$10*(2.53982214E-12*V3505^4 - 0.0000000071629564556*V3505^3 + 7.56281407226508E-06*V3505^2 - 0.00322508455050905*V3505 + 1.62997098133725)+T3506*'Exhaust Gas Math'!$D$14)</f>
        <v>324.51694467198212</v>
      </c>
      <c r="W3506">
        <f>(353.3116967483*V3506^-1.0020802909)*('Exhaust Gas Math'!$E$10/(T3506+'Exhaust Gas Math'!$E$10))+(357.4500179626*V3506^-1.0038444015 )*(T3506/(T3506+'Exhaust Gas Math'!$E$10))</f>
        <v>1.0772230975893444</v>
      </c>
      <c r="X3506">
        <f t="shared" si="821"/>
        <v>-248.62608121799244</v>
      </c>
      <c r="Y3506">
        <f t="shared" si="822"/>
        <v>69220.298715981204</v>
      </c>
      <c r="Z3506">
        <f t="shared" si="823"/>
        <v>68971.672634763207</v>
      </c>
    </row>
    <row r="3507" spans="5:26" x14ac:dyDescent="0.2">
      <c r="E3507">
        <f t="shared" si="825"/>
        <v>0.43774999999996567</v>
      </c>
      <c r="F3507">
        <f t="shared" si="826"/>
        <v>71675.513123034325</v>
      </c>
      <c r="H3507">
        <f t="shared" si="824"/>
        <v>0.43774999999996567</v>
      </c>
      <c r="I3507">
        <f t="shared" si="812"/>
        <v>131.999999998352</v>
      </c>
      <c r="J3507">
        <f t="shared" si="813"/>
        <v>5.2911440220899192E-2</v>
      </c>
      <c r="K3507">
        <f t="shared" si="814"/>
        <v>19.735645035031904</v>
      </c>
      <c r="L3507">
        <f t="shared" si="815"/>
        <v>4.1481714174329922E-4</v>
      </c>
      <c r="M3507">
        <f>J3507/SQRT('Exhaust Gas Math'!$E$14*$B$21*$B$23)</f>
        <v>8.9825551570847119E-4</v>
      </c>
      <c r="N3507">
        <f t="shared" si="816"/>
        <v>3.1082443967778532E-2</v>
      </c>
      <c r="O3507">
        <f t="shared" si="817"/>
        <v>2.2031915201593114E-4</v>
      </c>
      <c r="P3507">
        <f t="shared" si="818"/>
        <v>1</v>
      </c>
      <c r="Q3507">
        <f>($B$16/2)*(COS((ACOS((2*'Intake Valve Fxn Scratch'!$B$1)/$B$16-1)/($B$17/2))*(I3507-($B$17/2)))+1)*P3507</f>
        <v>7.5657545183199868E-3</v>
      </c>
      <c r="R3507">
        <f t="shared" si="819"/>
        <v>0.99549401556841932</v>
      </c>
      <c r="S3507">
        <f t="shared" si="820"/>
        <v>2.6139929967317413E-4</v>
      </c>
      <c r="T3507">
        <f>S3507*'Exhaust Gas Math'!$C$14</f>
        <v>3.0968432624791888E-4</v>
      </c>
      <c r="U3507">
        <f>(T3507/'Exhaust Gas Math'!$B$14)+('Exhaust Gas Math'!$D$10)</f>
        <v>1.1130421519440555E-2</v>
      </c>
      <c r="V3507">
        <f>('Exhaust Gas Math'!$E$10*(2.53982214E-12*V3506^4 - 0.0000000071629564556*V3506^3 + 7.56281407226508E-06*V3506^2 - 0.00322508455050905*V3506 + 1.62997098133725)*$B$24+T3507*'Exhaust Gas Math'!$D$14*$B$23)/('Exhaust Gas Math'!$E$10*(2.53982214E-12*V3506^4 - 0.0000000071629564556*V3506^3 + 7.56281407226508E-06*V3506^2 - 0.00322508455050905*V3506 + 1.62997098133725)+T3507*'Exhaust Gas Math'!$D$14)</f>
        <v>322.22570732686188</v>
      </c>
      <c r="W3507">
        <f>(353.3116967483*V3507^-1.0020802909)*('Exhaust Gas Math'!$E$10/(T3507+'Exhaust Gas Math'!$E$10))+(357.4500179626*V3507^-1.0038444015 )*(T3507/(T3507+'Exhaust Gas Math'!$E$10))</f>
        <v>1.0849159994138839</v>
      </c>
      <c r="X3507">
        <f t="shared" si="821"/>
        <v>-211.28505015180016</v>
      </c>
      <c r="Y3507">
        <f t="shared" si="822"/>
        <v>71886.798173186122</v>
      </c>
      <c r="Z3507">
        <f t="shared" si="823"/>
        <v>71675.513123034325</v>
      </c>
    </row>
    <row r="3508" spans="5:26" x14ac:dyDescent="0.2">
      <c r="E3508">
        <f t="shared" si="825"/>
        <v>0.43787499999996565</v>
      </c>
      <c r="F3508">
        <f t="shared" si="826"/>
        <v>74650.859584503327</v>
      </c>
      <c r="H3508">
        <f t="shared" si="824"/>
        <v>0.43787499999996565</v>
      </c>
      <c r="I3508">
        <f t="shared" si="812"/>
        <v>137.999999998352</v>
      </c>
      <c r="J3508">
        <f t="shared" si="813"/>
        <v>5.5257690967023279E-2</v>
      </c>
      <c r="K3508">
        <f t="shared" si="814"/>
        <v>17.770054606477427</v>
      </c>
      <c r="L3508">
        <f t="shared" si="815"/>
        <v>4.3144787951085288E-4</v>
      </c>
      <c r="M3508">
        <f>J3508/SQRT('Exhaust Gas Math'!$E$14*$B$21*$B$23)</f>
        <v>9.3808683886169417E-4</v>
      </c>
      <c r="N3508">
        <f t="shared" si="816"/>
        <v>3.3343486331815872E-2</v>
      </c>
      <c r="O3508">
        <f t="shared" si="817"/>
        <v>2.3634591415964187E-4</v>
      </c>
      <c r="P3508">
        <f t="shared" si="818"/>
        <v>1</v>
      </c>
      <c r="Q3508">
        <f>($B$16/2)*(COS((ACOS((2*'Intake Valve Fxn Scratch'!$B$1)/$B$16-1)/($B$17/2))*(I3508-($B$17/2)))+1)*P3508</f>
        <v>7.4823226343364363E-3</v>
      </c>
      <c r="R3508">
        <f t="shared" si="819"/>
        <v>0.98451613609689947</v>
      </c>
      <c r="S3508">
        <f t="shared" si="820"/>
        <v>2.8570939786771028E-4</v>
      </c>
      <c r="T3508">
        <f>S3508*'Exhaust Gas Math'!$C$14</f>
        <v>3.3848492513937901E-4</v>
      </c>
      <c r="U3508">
        <f>(T3508/'Exhaust Gas Math'!$B$14)+('Exhaust Gas Math'!$D$10)</f>
        <v>1.2124574052801276E-2</v>
      </c>
      <c r="V3508">
        <f>('Exhaust Gas Math'!$E$10*(2.53982214E-12*V3507^4 - 0.0000000071629564556*V3507^3 + 7.56281407226508E-06*V3507^2 - 0.00322508455050905*V3507 + 1.62997098133725)*$B$24+T3508*'Exhaust Gas Math'!$D$14*$B$23)/('Exhaust Gas Math'!$E$10*(2.53982214E-12*V3507^4 - 0.0000000071629564556*V3507^3 + 7.56281407226508E-06*V3507^2 - 0.00322508455050905*V3507 + 1.62997098133725)+T3508*'Exhaust Gas Math'!$D$14)</f>
        <v>320.23163753952321</v>
      </c>
      <c r="W3508">
        <f>(353.3116967483*V3508^-1.0020802909)*('Exhaust Gas Math'!$E$10/(T3508+'Exhaust Gas Math'!$E$10))+(357.4500179626*V3508^-1.0038444015 )*(T3508/(T3508+'Exhaust Gas Math'!$E$10))</f>
        <v>1.0917009680628076</v>
      </c>
      <c r="X3508">
        <f t="shared" si="821"/>
        <v>-172.36584965041737</v>
      </c>
      <c r="Y3508">
        <f t="shared" si="822"/>
        <v>74823.225434153748</v>
      </c>
      <c r="Z3508">
        <f t="shared" si="823"/>
        <v>74650.859584503327</v>
      </c>
    </row>
    <row r="3509" spans="5:26" x14ac:dyDescent="0.2">
      <c r="E3509">
        <f t="shared" si="825"/>
        <v>0.43799999999996564</v>
      </c>
      <c r="F3509">
        <f t="shared" si="826"/>
        <v>77885.444630853177</v>
      </c>
      <c r="H3509">
        <f t="shared" si="824"/>
        <v>0.43799999999996564</v>
      </c>
      <c r="I3509">
        <f t="shared" si="812"/>
        <v>143.999999998352</v>
      </c>
      <c r="J3509">
        <f t="shared" si="813"/>
        <v>5.7345838721150164E-2</v>
      </c>
      <c r="K3509">
        <f t="shared" si="814"/>
        <v>15.609771741030327</v>
      </c>
      <c r="L3509">
        <f t="shared" si="815"/>
        <v>4.4624912689507162E-4</v>
      </c>
      <c r="M3509">
        <f>J3509/SQRT('Exhaust Gas Math'!$E$14*$B$21*$B$23)</f>
        <v>9.735364548601992E-4</v>
      </c>
      <c r="N3509">
        <f t="shared" si="816"/>
        <v>3.5711621292725038E-2</v>
      </c>
      <c r="O3509">
        <f t="shared" si="817"/>
        <v>2.5313177202164434E-4</v>
      </c>
      <c r="P3509">
        <f t="shared" si="818"/>
        <v>1</v>
      </c>
      <c r="Q3509">
        <f>($B$16/2)*(COS((ACOS((2*'Intake Valve Fxn Scratch'!$B$1)/$B$16-1)/($B$17/2))*(I3509-($B$17/2)))+1)*P3509</f>
        <v>7.3501096824298544E-3</v>
      </c>
      <c r="R3509">
        <f t="shared" si="819"/>
        <v>0.96711969505655981</v>
      </c>
      <c r="S3509">
        <f t="shared" si="820"/>
        <v>3.1072101959958169E-4</v>
      </c>
      <c r="T3509">
        <f>S3509*'Exhaust Gas Math'!$C$14</f>
        <v>3.6811663124603964E-4</v>
      </c>
      <c r="U3509">
        <f>(T3509/'Exhaust Gas Math'!$B$14)+('Exhaust Gas Math'!$D$10)</f>
        <v>1.314741513345922E-2</v>
      </c>
      <c r="V3509">
        <f>('Exhaust Gas Math'!$E$10*(2.53982214E-12*V3508^4 - 0.0000000071629564556*V3508^3 + 7.56281407226508E-06*V3508^2 - 0.00322508455050905*V3508 + 1.62997098133725)*$B$24+T3509*'Exhaust Gas Math'!$D$14*$B$23)/('Exhaust Gas Math'!$E$10*(2.53982214E-12*V3508^4 - 0.0000000071629564556*V3508^3 + 7.56281407226508E-06*V3508^2 - 0.00322508455050905*V3508 + 1.62997098133725)+T3509*'Exhaust Gas Math'!$D$14)</f>
        <v>318.49625551494097</v>
      </c>
      <c r="W3509">
        <f>(353.3116967483*V3509^-1.0020802909)*('Exhaust Gas Math'!$E$10/(T3509+'Exhaust Gas Math'!$E$10))+(357.4500179626*V3509^-1.0038444015 )*(T3509/(T3509+'Exhaust Gas Math'!$E$10))</f>
        <v>1.0976750460593629</v>
      </c>
      <c r="X3509">
        <f t="shared" si="821"/>
        <v>-133.73248067336394</v>
      </c>
      <c r="Y3509">
        <f t="shared" si="822"/>
        <v>78019.177111526544</v>
      </c>
      <c r="Z3509">
        <f t="shared" si="823"/>
        <v>77885.444630853177</v>
      </c>
    </row>
    <row r="3510" spans="5:26" x14ac:dyDescent="0.2">
      <c r="E3510">
        <f t="shared" si="825"/>
        <v>0.43812499999996563</v>
      </c>
      <c r="F3510">
        <f t="shared" si="826"/>
        <v>81360.603046196251</v>
      </c>
      <c r="H3510">
        <f t="shared" si="824"/>
        <v>0.43812499999996563</v>
      </c>
      <c r="I3510">
        <f t="shared" si="812"/>
        <v>149.99999999834836</v>
      </c>
      <c r="J3510">
        <f t="shared" si="813"/>
        <v>5.9153005299510369E-2</v>
      </c>
      <c r="K3510">
        <f t="shared" si="814"/>
        <v>13.278464949835016</v>
      </c>
      <c r="L3510">
        <f t="shared" si="815"/>
        <v>4.5905871833223769E-4</v>
      </c>
      <c r="M3510">
        <f>J3510/SQRT('Exhaust Gas Math'!$E$14*$B$21*$B$23)</f>
        <v>1.0042159702927593E-3</v>
      </c>
      <c r="N3510">
        <f t="shared" si="816"/>
        <v>3.818124315406686E-2</v>
      </c>
      <c r="O3510">
        <f t="shared" si="817"/>
        <v>2.7063699120115543E-4</v>
      </c>
      <c r="P3510">
        <f t="shared" si="818"/>
        <v>1</v>
      </c>
      <c r="Q3510">
        <f>($B$16/2)*(COS((ACOS((2*'Intake Valve Fxn Scratch'!$B$1)/$B$16-1)/($B$17/2))*(I3510-($B$17/2)))+1)*P3510</f>
        <v>7.1708671356861629E-3</v>
      </c>
      <c r="R3510">
        <f t="shared" si="819"/>
        <v>0.94353514943238981</v>
      </c>
      <c r="S3510">
        <f t="shared" si="820"/>
        <v>3.3616843735170652E-4</v>
      </c>
      <c r="T3510">
        <f>S3510*'Exhaust Gas Math'!$C$14</f>
        <v>3.9826463252672117E-4</v>
      </c>
      <c r="U3510">
        <f>(T3510/'Exhaust Gas Math'!$B$14)+('Exhaust Gas Math'!$D$10)</f>
        <v>1.4188077932240081E-2</v>
      </c>
      <c r="V3510">
        <f>('Exhaust Gas Math'!$E$10*(2.53982214E-12*V3509^4 - 0.0000000071629564556*V3509^3 + 7.56281407226508E-06*V3509^2 - 0.00322508455050905*V3509 + 1.62997098133725)*$B$24+T3510*'Exhaust Gas Math'!$D$14*$B$23)/('Exhaust Gas Math'!$E$10*(2.53982214E-12*V3509^4 - 0.0000000071629564556*V3509^3 + 7.56281407226508E-06*V3509^2 - 0.00322508455050905*V3509 + 1.62997098133725)+T3510*'Exhaust Gas Math'!$D$14)</f>
        <v>316.98849515214368</v>
      </c>
      <c r="W3510">
        <f>(353.3116967483*V3510^-1.0020802909)*('Exhaust Gas Math'!$E$10/(T3510+'Exhaust Gas Math'!$E$10))+(357.4500179626*V3510^-1.0038444015 )*(T3510/(T3510+'Exhaust Gas Math'!$E$10))</f>
        <v>1.1029187687719928</v>
      </c>
      <c r="X3510">
        <f t="shared" si="821"/>
        <v>-97.232012481474413</v>
      </c>
      <c r="Y3510">
        <f t="shared" si="822"/>
        <v>81457.835058677723</v>
      </c>
      <c r="Z3510">
        <f t="shared" si="823"/>
        <v>81360.603046196251</v>
      </c>
    </row>
    <row r="3511" spans="5:26" x14ac:dyDescent="0.2">
      <c r="E3511">
        <f t="shared" si="825"/>
        <v>0.43824999999996561</v>
      </c>
      <c r="F3511">
        <f t="shared" si="826"/>
        <v>85051.430591917218</v>
      </c>
      <c r="H3511">
        <f t="shared" si="824"/>
        <v>0.43824999999996561</v>
      </c>
      <c r="I3511">
        <f t="shared" si="812"/>
        <v>155.99999999834836</v>
      </c>
      <c r="J3511">
        <f t="shared" si="813"/>
        <v>6.0659391006899419E-2</v>
      </c>
      <c r="K3511">
        <f t="shared" si="814"/>
        <v>10.80167651795062</v>
      </c>
      <c r="L3511">
        <f t="shared" si="815"/>
        <v>4.6973630925800029E-4</v>
      </c>
      <c r="M3511">
        <f>J3511/SQRT('Exhaust Gas Math'!$E$14*$B$21*$B$23)</f>
        <v>1.0297892539682272E-3</v>
      </c>
      <c r="N3511">
        <f t="shared" si="816"/>
        <v>4.0740475102261739E-2</v>
      </c>
      <c r="O3511">
        <f t="shared" si="817"/>
        <v>2.8877738624933394E-4</v>
      </c>
      <c r="P3511">
        <f t="shared" si="818"/>
        <v>1</v>
      </c>
      <c r="Q3511">
        <f>($B$16/2)*(COS((ACOS((2*'Intake Valve Fxn Scratch'!$B$1)/$B$16-1)/($B$17/2))*(I3511-($B$17/2)))+1)*P3511</f>
        <v>6.9469694853476708E-3</v>
      </c>
      <c r="R3511">
        <f t="shared" si="819"/>
        <v>0.91407493228258829</v>
      </c>
      <c r="S3511">
        <f t="shared" si="820"/>
        <v>3.6171583232999136E-4</v>
      </c>
      <c r="T3511">
        <f>S3511*'Exhaust Gas Math'!$C$14</f>
        <v>4.2853107857738571E-4</v>
      </c>
      <c r="U3511">
        <f>(T3511/'Exhaust Gas Math'!$B$14)+('Exhaust Gas Math'!$D$10)</f>
        <v>1.5232829262949938E-2</v>
      </c>
      <c r="V3511">
        <f>('Exhaust Gas Math'!$E$10*(2.53982214E-12*V3510^4 - 0.0000000071629564556*V3510^3 + 7.56281407226508E-06*V3510^2 - 0.00322508455050905*V3510 + 1.62997098133725)*$B$24+T3511*'Exhaust Gas Math'!$D$14*$B$23)/('Exhaust Gas Math'!$E$10*(2.53982214E-12*V3510^4 - 0.0000000071629564556*V3510^3 + 7.56281407226508E-06*V3510^2 - 0.00322508455050905*V3510 + 1.62997098133725)+T3511*'Exhaust Gas Math'!$D$14)</f>
        <v>315.68280679268923</v>
      </c>
      <c r="W3511">
        <f>(353.3116967483*V3511^-1.0020802909)*('Exhaust Gas Math'!$E$10/(T3511+'Exhaust Gas Math'!$E$10))+(357.4500179626*V3511^-1.0038444015 )*(T3511/(T3511+'Exhaust Gas Math'!$E$10))</f>
        <v>1.1075002909062088</v>
      </c>
      <c r="X3511">
        <f t="shared" si="821"/>
        <v>-64.609471358557144</v>
      </c>
      <c r="Y3511">
        <f t="shared" si="822"/>
        <v>85116.040063275781</v>
      </c>
      <c r="Z3511">
        <f t="shared" si="823"/>
        <v>85051.430591917218</v>
      </c>
    </row>
    <row r="3512" spans="5:26" x14ac:dyDescent="0.2">
      <c r="E3512">
        <f t="shared" si="825"/>
        <v>0.4383749999999656</v>
      </c>
      <c r="F3512">
        <f t="shared" si="826"/>
        <v>88927.467504910848</v>
      </c>
      <c r="H3512">
        <f t="shared" si="824"/>
        <v>0.4383749999999656</v>
      </c>
      <c r="I3512">
        <f t="shared" si="812"/>
        <v>161.99999999834836</v>
      </c>
      <c r="J3512">
        <f t="shared" si="813"/>
        <v>6.1848491566274075E-2</v>
      </c>
      <c r="K3512">
        <f t="shared" si="814"/>
        <v>8.2065426577408314</v>
      </c>
      <c r="L3512">
        <f t="shared" si="815"/>
        <v>4.7816491375173552E-4</v>
      </c>
      <c r="M3512">
        <f>J3512/SQRT('Exhaust Gas Math'!$E$14*$B$21*$B$23)</f>
        <v>1.0499761196390738E-3</v>
      </c>
      <c r="N3512">
        <f t="shared" si="816"/>
        <v>4.3370137971004995E-2</v>
      </c>
      <c r="O3512">
        <f t="shared" si="817"/>
        <v>3.0741701104620934E-4</v>
      </c>
      <c r="P3512">
        <f t="shared" si="818"/>
        <v>1</v>
      </c>
      <c r="Q3512">
        <f>($B$16/2)*(COS((ACOS((2*'Intake Valve Fxn Scratch'!$B$1)/$B$16-1)/($B$17/2))*(I3512-($B$17/2)))+1)*P3512</f>
        <v>6.6813827850641817E-3</v>
      </c>
      <c r="R3512">
        <f t="shared" si="819"/>
        <v>0.87912931382423443</v>
      </c>
      <c r="S3512">
        <f t="shared" si="820"/>
        <v>3.8696272946097749E-4</v>
      </c>
      <c r="T3512">
        <f>S3512*'Exhaust Gas Math'!$C$14</f>
        <v>4.5844151956799071E-4</v>
      </c>
      <c r="U3512">
        <f>(T3512/'Exhaust Gas Math'!$B$14)+('Exhaust Gas Math'!$D$10)</f>
        <v>1.6265291844606997E-2</v>
      </c>
      <c r="V3512">
        <f>('Exhaust Gas Math'!$E$10*(2.53982214E-12*V3511^4 - 0.0000000071629564556*V3511^3 + 7.56281407226508E-06*V3511^2 - 0.00322508455050905*V3511 + 1.62997098133725)*$B$24+T3512*'Exhaust Gas Math'!$D$14*$B$23)/('Exhaust Gas Math'!$E$10*(2.53982214E-12*V3511^4 - 0.0000000071629564556*V3511^3 + 7.56281407226508E-06*V3511^2 - 0.00322508455050905*V3511 + 1.62997098133725)+T3512*'Exhaust Gas Math'!$D$14)</f>
        <v>314.55781438543283</v>
      </c>
      <c r="W3512">
        <f>(353.3116967483*V3512^-1.0020802909)*('Exhaust Gas Math'!$E$10/(T3512+'Exhaust Gas Math'!$E$10))+(357.4500179626*V3512^-1.0038444015 )*(T3512/(T3512+'Exhaust Gas Math'!$E$10))</f>
        <v>1.1114783485033042</v>
      </c>
      <c r="X3512">
        <f t="shared" si="821"/>
        <v>-37.427556449706913</v>
      </c>
      <c r="Y3512">
        <f t="shared" si="822"/>
        <v>88964.895061360556</v>
      </c>
      <c r="Z3512">
        <f t="shared" si="823"/>
        <v>88927.467504910848</v>
      </c>
    </row>
    <row r="3513" spans="5:26" x14ac:dyDescent="0.2">
      <c r="E3513">
        <f t="shared" si="825"/>
        <v>0.43849999999996558</v>
      </c>
      <c r="F3513">
        <f t="shared" si="826"/>
        <v>92954.02722799631</v>
      </c>
      <c r="H3513">
        <f t="shared" si="824"/>
        <v>0.43849999999996558</v>
      </c>
      <c r="I3513">
        <f t="shared" si="812"/>
        <v>167.99999999834836</v>
      </c>
      <c r="J3513">
        <f t="shared" si="813"/>
        <v>6.2707278943071806E-2</v>
      </c>
      <c r="K3513">
        <f t="shared" si="814"/>
        <v>5.5214961988419713</v>
      </c>
      <c r="L3513">
        <f t="shared" si="815"/>
        <v>4.8425218625882034E-4</v>
      </c>
      <c r="M3513">
        <f>J3513/SQRT('Exhaust Gas Math'!$E$14*$B$21*$B$23)</f>
        <v>1.0645553957806572E-3</v>
      </c>
      <c r="N3513">
        <f t="shared" si="816"/>
        <v>4.6042841936800485E-2</v>
      </c>
      <c r="O3513">
        <f t="shared" si="817"/>
        <v>3.2636172054022807E-4</v>
      </c>
      <c r="P3513">
        <f t="shared" si="818"/>
        <v>1</v>
      </c>
      <c r="Q3513">
        <f>($B$16/2)*(COS((ACOS((2*'Intake Valve Fxn Scratch'!$B$1)/$B$16-1)/($B$17/2))*(I3513-($B$17/2)))+1)*P3513</f>
        <v>6.3776253585005405E-3</v>
      </c>
      <c r="R3513">
        <f t="shared" si="819"/>
        <v>0.83916123138165011</v>
      </c>
      <c r="S3513">
        <f t="shared" si="820"/>
        <v>4.1145626310079141E-4</v>
      </c>
      <c r="T3513">
        <f>S3513*'Exhaust Gas Math'!$C$14</f>
        <v>4.8745943764260042E-4</v>
      </c>
      <c r="U3513">
        <f>(T3513/'Exhaust Gas Math'!$B$14)+('Exhaust Gas Math'!$D$10)</f>
        <v>1.7266945903102328E-2</v>
      </c>
      <c r="V3513">
        <f>('Exhaust Gas Math'!$E$10*(2.53982214E-12*V3512^4 - 0.0000000071629564556*V3512^3 + 7.56281407226508E-06*V3512^2 - 0.00322508455050905*V3512 + 1.62997098133725)*$B$24+T3513*'Exhaust Gas Math'!$D$14*$B$23)/('Exhaust Gas Math'!$E$10*(2.53982214E-12*V3512^4 - 0.0000000071629564556*V3512^3 + 7.56281407226508E-06*V3512^2 - 0.00322508455050905*V3512 + 1.62997098133725)+T3513*'Exhaust Gas Math'!$D$14)</f>
        <v>313.5953613006958</v>
      </c>
      <c r="W3513">
        <f>(353.3116967483*V3513^-1.0020802909)*('Exhaust Gas Math'!$E$10/(T3513+'Exhaust Gas Math'!$E$10))+(357.4500179626*V3513^-1.0038444015 )*(T3513/(T3513+'Exhaust Gas Math'!$E$10))</f>
        <v>1.1149043646273729</v>
      </c>
      <c r="X3513">
        <f t="shared" si="821"/>
        <v>-16.995000238667863</v>
      </c>
      <c r="Y3513">
        <f t="shared" si="822"/>
        <v>92971.022228234971</v>
      </c>
      <c r="Z3513">
        <f t="shared" si="823"/>
        <v>92954.02722799631</v>
      </c>
    </row>
    <row r="3514" spans="5:26" x14ac:dyDescent="0.2">
      <c r="E3514">
        <f t="shared" si="825"/>
        <v>0.43862499999996557</v>
      </c>
      <c r="F3514">
        <f t="shared" si="826"/>
        <v>97094.285380812187</v>
      </c>
      <c r="H3514">
        <f t="shared" si="824"/>
        <v>0.43862499999996557</v>
      </c>
      <c r="I3514">
        <f t="shared" si="812"/>
        <v>173.99999999834836</v>
      </c>
      <c r="J3514">
        <f t="shared" si="813"/>
        <v>6.3226344083078673E-2</v>
      </c>
      <c r="K3514">
        <f t="shared" si="814"/>
        <v>2.7759550721427222</v>
      </c>
      <c r="L3514">
        <f t="shared" si="815"/>
        <v>4.8793143334781677E-4</v>
      </c>
      <c r="M3514">
        <f>J3514/SQRT('Exhaust Gas Math'!$E$14*$B$21*$B$23)</f>
        <v>1.0733673487926447E-3</v>
      </c>
      <c r="N3514">
        <f t="shared" si="816"/>
        <v>4.872230204249222E-2</v>
      </c>
      <c r="O3514">
        <f t="shared" si="817"/>
        <v>3.4535431902953893E-4</v>
      </c>
      <c r="P3514">
        <f t="shared" si="818"/>
        <v>1</v>
      </c>
      <c r="Q3514">
        <f>($B$16/2)*(COS((ACOS((2*'Intake Valve Fxn Scratch'!$B$1)/$B$16-1)/($B$17/2))*(I3514-($B$17/2)))+1)*P3514</f>
        <v>6.0397211908228372E-3</v>
      </c>
      <c r="R3514">
        <f t="shared" si="819"/>
        <v>0.79470015668721539</v>
      </c>
      <c r="S3514">
        <f t="shared" si="820"/>
        <v>4.3471069685031171E-4</v>
      </c>
      <c r="T3514">
        <f>S3514*'Exhaust Gas Math'!$C$14</f>
        <v>5.1500937238611768E-4</v>
      </c>
      <c r="U3514">
        <f>(T3514/'Exhaust Gas Math'!$B$14)+('Exhaust Gas Math'!$D$10)</f>
        <v>1.8217927426868886E-2</v>
      </c>
      <c r="V3514">
        <f>('Exhaust Gas Math'!$E$10*(2.53982214E-12*V3513^4 - 0.0000000071629564556*V3513^3 + 7.56281407226508E-06*V3513^2 - 0.00322508455050905*V3513 + 1.62997098133725)*$B$24+T3514*'Exhaust Gas Math'!$D$14*$B$23)/('Exhaust Gas Math'!$E$10*(2.53982214E-12*V3513^4 - 0.0000000071629564556*V3513^3 + 7.56281407226508E-06*V3513^2 - 0.00322508455050905*V3513 + 1.62997098133725)+T3514*'Exhaust Gas Math'!$D$14)</f>
        <v>312.77981988194153</v>
      </c>
      <c r="W3514">
        <f>(353.3116967483*V3514^-1.0020802909)*('Exhaust Gas Math'!$E$10/(T3514+'Exhaust Gas Math'!$E$10))+(357.4500179626*V3514^-1.0038444015 )*(T3514/(T3514+'Exhaust Gas Math'!$E$10))</f>
        <v>1.1178239665245264</v>
      </c>
      <c r="X3514">
        <f t="shared" si="821"/>
        <v>-4.3069346979509167</v>
      </c>
      <c r="Y3514">
        <f t="shared" si="822"/>
        <v>97098.592315510134</v>
      </c>
      <c r="Z3514">
        <f t="shared" si="823"/>
        <v>97094.285380812187</v>
      </c>
    </row>
    <row r="3515" spans="5:26" x14ac:dyDescent="0.2">
      <c r="E3515">
        <f t="shared" si="825"/>
        <v>0.43874999999996556</v>
      </c>
      <c r="F3515">
        <f t="shared" si="826"/>
        <v>101312.21780267249</v>
      </c>
      <c r="H3515">
        <f t="shared" si="824"/>
        <v>0.43874999999996556</v>
      </c>
      <c r="I3515">
        <f t="shared" si="812"/>
        <v>179.99999999834836</v>
      </c>
      <c r="J3515">
        <f t="shared" si="813"/>
        <v>6.3399999999999998E-2</v>
      </c>
      <c r="K3515">
        <f t="shared" si="814"/>
        <v>7.6564677592045055E-10</v>
      </c>
      <c r="L3515">
        <f t="shared" si="815"/>
        <v>4.8916234441769013E-4</v>
      </c>
      <c r="M3515">
        <f>J3515/SQRT('Exhaust Gas Math'!$E$14*$B$21*$B$23)</f>
        <v>1.0763154330738279E-3</v>
      </c>
      <c r="N3515">
        <f t="shared" si="816"/>
        <v>5.1362995242690335E-2</v>
      </c>
      <c r="O3515">
        <f t="shared" si="817"/>
        <v>3.6407212922506279E-4</v>
      </c>
      <c r="P3515">
        <f t="shared" si="818"/>
        <v>1</v>
      </c>
      <c r="Q3515">
        <f>($B$16/2)*(COS((ACOS((2*'Intake Valve Fxn Scratch'!$B$1)/$B$16-1)/($B$17/2))*(I3515-($B$17/2)))+1)*P3515</f>
        <v>5.6721466215025919E-3</v>
      </c>
      <c r="R3515">
        <f t="shared" si="819"/>
        <v>0.74633508177665686</v>
      </c>
      <c r="S3515">
        <f t="shared" si="820"/>
        <v>4.5623390364209036E-4</v>
      </c>
      <c r="T3515">
        <f>S3515*'Exhaust Gas Math'!$C$14</f>
        <v>5.4050829224680703E-4</v>
      </c>
      <c r="U3515">
        <f>(T3515/'Exhaust Gas Math'!$B$14)+('Exhaust Gas Math'!$D$10)</f>
        <v>1.9098111060306559E-2</v>
      </c>
      <c r="V3515">
        <f>('Exhaust Gas Math'!$E$10*(2.53982214E-12*V3514^4 - 0.0000000071629564556*V3514^3 + 7.56281407226508E-06*V3514^2 - 0.00322508455050905*V3514 + 1.62997098133725)*$B$24+T3515*'Exhaust Gas Math'!$D$14*$B$23)/('Exhaust Gas Math'!$E$10*(2.53982214E-12*V3514^4 - 0.0000000071629564556*V3514^3 + 7.56281407226508E-06*V3514^2 - 0.00322508455050905*V3514 + 1.62997098133725)+T3515*'Exhaust Gas Math'!$D$14)</f>
        <v>312.09757045118579</v>
      </c>
      <c r="W3515">
        <f>(353.3116967483*V3515^-1.0020802909)*('Exhaust Gas Math'!$E$10/(T3515+'Exhaust Gas Math'!$E$10))+(357.4500179626*V3515^-1.0038444015 )*(T3515/(T3515+'Exhaust Gas Math'!$E$10))</f>
        <v>1.1202781392716097</v>
      </c>
      <c r="X3515">
        <f t="shared" si="821"/>
        <v>-3.2836191657186682E-19</v>
      </c>
      <c r="Y3515">
        <f t="shared" si="822"/>
        <v>101312.21780267249</v>
      </c>
      <c r="Z3515">
        <f t="shared" si="823"/>
        <v>101312.21780267249</v>
      </c>
    </row>
    <row r="3516" spans="5:26" x14ac:dyDescent="0.2">
      <c r="E3516">
        <f t="shared" si="825"/>
        <v>0.43887499999996554</v>
      </c>
      <c r="F3516">
        <f t="shared" si="826"/>
        <v>101325</v>
      </c>
      <c r="H3516">
        <f t="shared" si="824"/>
        <v>0.43887499999996554</v>
      </c>
      <c r="I3516">
        <f t="shared" si="812"/>
        <v>185.99999999834472</v>
      </c>
      <c r="J3516">
        <f t="shared" si="813"/>
        <v>6.3226344083269936E-2</v>
      </c>
      <c r="K3516">
        <f t="shared" si="814"/>
        <v>-2.7759550706183158</v>
      </c>
      <c r="L3516">
        <f t="shared" si="815"/>
        <v>4.8793143334917245E-4</v>
      </c>
      <c r="M3516">
        <f>J3516/SQRT('Exhaust Gas Math'!$E$14*$B$21*$B$23)</f>
        <v>1.0733673487958919E-3</v>
      </c>
      <c r="N3516">
        <f t="shared" si="816"/>
        <v>5.3910285389473914E-2</v>
      </c>
      <c r="O3516">
        <f t="shared" si="817"/>
        <v>3.8212787817645404E-4</v>
      </c>
      <c r="P3516">
        <f t="shared" si="818"/>
        <v>1</v>
      </c>
      <c r="Q3516">
        <f>($B$16/2)*(COS((ACOS((2*'Intake Valve Fxn Scratch'!$B$1)/$B$16-1)/($B$17/2))*(I3516-($B$17/2)))+1)*P3516</f>
        <v>5.2797710446191018E-3</v>
      </c>
      <c r="R3516">
        <f t="shared" si="819"/>
        <v>0.69470671639725023</v>
      </c>
      <c r="S3516">
        <f t="shared" si="820"/>
        <v>4.7555959717721926E-4</v>
      </c>
      <c r="T3516">
        <f>S3516*'Exhaust Gas Math'!$C$14</f>
        <v>5.6340377968377802E-4</v>
      </c>
      <c r="U3516">
        <f>(T3516/'Exhaust Gas Math'!$B$14)+('Exhaust Gas Math'!$D$10)</f>
        <v>1.9888428196549946E-2</v>
      </c>
      <c r="V3516">
        <f>('Exhaust Gas Math'!$E$10*(2.53982214E-12*V3515^4 - 0.0000000071629564556*V3515^3 + 7.56281407226508E-06*V3515^2 - 0.00322508455050905*V3515 + 1.62997098133725)*$B$24+T3516*'Exhaust Gas Math'!$D$14*$B$23)/('Exhaust Gas Math'!$E$10*(2.53982214E-12*V3515^4 - 0.0000000071629564556*V3515^3 + 7.56281407226508E-06*V3515^2 - 0.00322508455050905*V3515 + 1.62997098133725)+T3516*'Exhaust Gas Math'!$D$14)</f>
        <v>311.53657905164238</v>
      </c>
      <c r="W3516">
        <f>(353.3116967483*V3516^-1.0020802909)*('Exhaust Gas Math'!$E$10/(T3516+'Exhaust Gas Math'!$E$10))+(357.4500179626*V3516^-1.0038444015 )*(T3516/(T3516+'Exhaust Gas Math'!$E$10))</f>
        <v>1.1223041981646562</v>
      </c>
      <c r="X3516">
        <f t="shared" si="821"/>
        <v>4.3241968612027186</v>
      </c>
      <c r="Y3516">
        <f t="shared" si="822"/>
        <v>105580.7515915624</v>
      </c>
      <c r="Z3516">
        <f t="shared" si="823"/>
        <v>101325</v>
      </c>
    </row>
    <row r="3517" spans="5:26" x14ac:dyDescent="0.2">
      <c r="E3517">
        <f t="shared" si="825"/>
        <v>0.43899999999996553</v>
      </c>
      <c r="F3517">
        <f t="shared" si="826"/>
        <v>101325</v>
      </c>
      <c r="H3517">
        <f t="shared" si="824"/>
        <v>0.43899999999996553</v>
      </c>
      <c r="I3517">
        <f t="shared" si="812"/>
        <v>191.99999999834472</v>
      </c>
      <c r="J3517">
        <f t="shared" si="813"/>
        <v>6.2707278943451836E-2</v>
      </c>
      <c r="K3517">
        <f t="shared" si="814"/>
        <v>-5.521496197344141</v>
      </c>
      <c r="L3517">
        <f t="shared" si="815"/>
        <v>4.8425218626151414E-4</v>
      </c>
      <c r="M3517">
        <f>J3517/SQRT('Exhaust Gas Math'!$E$14*$B$21*$B$23)</f>
        <v>1.0645553957871088E-3</v>
      </c>
      <c r="N3517">
        <f t="shared" si="816"/>
        <v>5.6301139017437385E-2</v>
      </c>
      <c r="O3517">
        <f t="shared" si="817"/>
        <v>3.9907477091285462E-4</v>
      </c>
      <c r="P3517">
        <f t="shared" si="818"/>
        <v>1</v>
      </c>
      <c r="Q3517">
        <f>($B$16/2)*(COS((ACOS((2*'Intake Valve Fxn Scratch'!$B$1)/$B$16-1)/($B$17/2))*(I3517-($B$17/2)))+1)*P3517</f>
        <v>4.8677924022231412E-3</v>
      </c>
      <c r="R3517">
        <f t="shared" si="819"/>
        <v>0.64049900029251861</v>
      </c>
      <c r="S3517">
        <f t="shared" si="820"/>
        <v>4.9228307581834839E-4</v>
      </c>
      <c r="T3517">
        <f>S3517*'Exhaust Gas Math'!$C$14</f>
        <v>5.8321637758275782E-4</v>
      </c>
      <c r="U3517">
        <f>(T3517/'Exhaust Gas Math'!$B$14)+('Exhaust Gas Math'!$D$10)</f>
        <v>2.0572328710839895E-2</v>
      </c>
      <c r="V3517">
        <f>('Exhaust Gas Math'!$E$10*(2.53982214E-12*V3516^4 - 0.0000000071629564556*V3516^3 + 7.56281407226508E-06*V3516^2 - 0.00322508455050905*V3516 + 1.62997098133725)*$B$24+T3517*'Exhaust Gas Math'!$D$14*$B$23)/('Exhaust Gas Math'!$E$10*(2.53982214E-12*V3516^4 - 0.0000000071629564556*V3516^3 + 7.56281407226508E-06*V3516^2 - 0.00322508455050905*V3516 + 1.62997098133725)+T3517*'Exhaust Gas Math'!$D$14)</f>
        <v>311.08602182973016</v>
      </c>
      <c r="W3517">
        <f>(353.3116967483*V3517^-1.0020802909)*('Exhaust Gas Math'!$E$10/(T3517+'Exhaust Gas Math'!$E$10))+(357.4500179626*V3517^-1.0038444015 )*(T3517/(T3517+'Exhaust Gas Math'!$E$10))</f>
        <v>1.1239367206303268</v>
      </c>
      <c r="X3517">
        <f t="shared" si="821"/>
        <v>17.132684588046047</v>
      </c>
      <c r="Y3517">
        <f t="shared" si="822"/>
        <v>109881.96062421332</v>
      </c>
      <c r="Z3517">
        <f t="shared" si="823"/>
        <v>101325</v>
      </c>
    </row>
    <row r="3518" spans="5:26" x14ac:dyDescent="0.2">
      <c r="E3518">
        <f t="shared" si="825"/>
        <v>0.43912499999996552</v>
      </c>
      <c r="F3518">
        <f t="shared" si="826"/>
        <v>101325</v>
      </c>
      <c r="H3518">
        <f t="shared" si="824"/>
        <v>0.43912499999996552</v>
      </c>
      <c r="I3518">
        <f t="shared" si="812"/>
        <v>197.99999999834472</v>
      </c>
      <c r="J3518">
        <f t="shared" si="813"/>
        <v>6.1848491566838908E-2</v>
      </c>
      <c r="K3518">
        <f t="shared" si="814"/>
        <v>-8.2065426562844834</v>
      </c>
      <c r="L3518">
        <f t="shared" si="815"/>
        <v>4.7816491375573926E-4</v>
      </c>
      <c r="M3518">
        <f>J3518/SQRT('Exhaust Gas Math'!$E$14*$B$21*$B$23)</f>
        <v>1.0499761196486627E-3</v>
      </c>
      <c r="N3518">
        <f t="shared" si="816"/>
        <v>5.8465535047927709E-2</v>
      </c>
      <c r="O3518">
        <f t="shared" si="817"/>
        <v>4.1441648273444137E-4</v>
      </c>
      <c r="P3518">
        <f t="shared" si="818"/>
        <v>1</v>
      </c>
      <c r="Q3518">
        <f>($B$16/2)*(COS((ACOS((2*'Intake Valve Fxn Scratch'!$B$1)/$B$16-1)/($B$17/2))*(I3518-($B$17/2)))+1)*P3518</f>
        <v>4.4416683253085338E-3</v>
      </c>
      <c r="R3518">
        <f t="shared" si="819"/>
        <v>0.58443004280375443</v>
      </c>
      <c r="S3518">
        <f t="shared" si="820"/>
        <v>5.0609723437823541E-4</v>
      </c>
      <c r="T3518">
        <f>S3518*'Exhaust Gas Math'!$C$14</f>
        <v>5.995822530523912E-4</v>
      </c>
      <c r="U3518">
        <f>(T3518/'Exhaust Gas Math'!$B$14)+('Exhaust Gas Math'!$D$10)</f>
        <v>2.1137253649384367E-2</v>
      </c>
      <c r="V3518">
        <f>('Exhaust Gas Math'!$E$10*(2.53982214E-12*V3517^4 - 0.0000000071629564556*V3517^3 + 7.56281407226508E-06*V3517^2 - 0.00322508455050905*V3517 + 1.62997098133725)*$B$24+T3518*'Exhaust Gas Math'!$D$14*$B$23)/('Exhaust Gas Math'!$E$10*(2.53982214E-12*V3517^4 - 0.0000000071629564556*V3517^3 + 7.56281407226508E-06*V3517^2 - 0.00322508455050905*V3517 + 1.62997098133725)+T3518*'Exhaust Gas Math'!$D$14)</f>
        <v>310.73591957820838</v>
      </c>
      <c r="W3518">
        <f>(353.3116967483*V3518^-1.0020802909)*('Exhaust Gas Math'!$E$10/(T3518+'Exhaust Gas Math'!$E$10))+(357.4500179626*V3518^-1.0038444015 )*(T3518/(T3518+'Exhaust Gas Math'!$E$10))</f>
        <v>1.125208537130532</v>
      </c>
      <c r="X3518">
        <f t="shared" si="821"/>
        <v>37.889902293560276</v>
      </c>
      <c r="Y3518">
        <f t="shared" si="822"/>
        <v>114207.95354135559</v>
      </c>
      <c r="Z3518">
        <f t="shared" si="823"/>
        <v>101325</v>
      </c>
    </row>
    <row r="3519" spans="5:26" x14ac:dyDescent="0.2">
      <c r="E3519">
        <f t="shared" si="825"/>
        <v>0.4392499999999655</v>
      </c>
      <c r="F3519">
        <f t="shared" si="826"/>
        <v>101325</v>
      </c>
      <c r="H3519">
        <f t="shared" si="824"/>
        <v>0.4392499999999655</v>
      </c>
      <c r="I3519">
        <f t="shared" si="812"/>
        <v>203.99999999834472</v>
      </c>
      <c r="J3519">
        <f t="shared" si="813"/>
        <v>6.0659391007642879E-2</v>
      </c>
      <c r="K3519">
        <f t="shared" si="814"/>
        <v>-10.801676516551714</v>
      </c>
      <c r="L3519">
        <f t="shared" si="815"/>
        <v>4.6973630926327005E-4</v>
      </c>
      <c r="M3519">
        <f>J3519/SQRT('Exhaust Gas Math'!$E$14*$B$21*$B$23)</f>
        <v>1.0297892539808486E-3</v>
      </c>
      <c r="N3519">
        <f t="shared" si="816"/>
        <v>6.0328632871838331E-2</v>
      </c>
      <c r="O3519">
        <f t="shared" si="817"/>
        <v>4.2762252705683227E-4</v>
      </c>
      <c r="P3519">
        <f t="shared" si="818"/>
        <v>1</v>
      </c>
      <c r="Q3519">
        <f>($B$16/2)*(COS((ACOS((2*'Intake Valve Fxn Scratch'!$B$1)/$B$16-1)/($B$17/2))*(I3519-($B$17/2)))+1)*P3519</f>
        <v>4.0070438345874157E-3</v>
      </c>
      <c r="R3519">
        <f t="shared" si="819"/>
        <v>0.52724260981413362</v>
      </c>
      <c r="S3519">
        <f t="shared" si="820"/>
        <v>5.1682480382260899E-4</v>
      </c>
      <c r="T3519">
        <f>S3519*'Exhaust Gas Math'!$C$14</f>
        <v>6.1229139236459388E-4</v>
      </c>
      <c r="U3519">
        <f>(T3519/'Exhaust Gas Math'!$B$14)+('Exhaust Gas Math'!$D$10)</f>
        <v>2.1575953660161126E-2</v>
      </c>
      <c r="V3519">
        <f>('Exhaust Gas Math'!$E$10*(2.53982214E-12*V3518^4 - 0.0000000071629564556*V3518^3 + 7.56281407226508E-06*V3518^2 - 0.00322508455050905*V3518 + 1.62997098133725)*$B$24+T3519*'Exhaust Gas Math'!$D$14*$B$23)/('Exhaust Gas Math'!$E$10*(2.53982214E-12*V3518^4 - 0.0000000071629564556*V3518^3 + 7.56281407226508E-06*V3518^2 - 0.00322508455050905*V3518 + 1.62997098133725)+T3519*'Exhaust Gas Math'!$D$14)</f>
        <v>310.47676082363574</v>
      </c>
      <c r="W3519">
        <f>(353.3116967483*V3519^-1.0020802909)*('Exhaust Gas Math'!$E$10/(T3519+'Exhaust Gas Math'!$E$10))+(357.4500179626*V3519^-1.0038444015 )*(T3519/(T3519+'Exhaust Gas Math'!$E$10))</f>
        <v>1.1261518352106632</v>
      </c>
      <c r="X3519">
        <f t="shared" si="821"/>
        <v>65.697567143795638</v>
      </c>
      <c r="Y3519">
        <f t="shared" si="822"/>
        <v>118571.14293588979</v>
      </c>
      <c r="Z3519">
        <f t="shared" si="823"/>
        <v>101325</v>
      </c>
    </row>
    <row r="3520" spans="5:26" x14ac:dyDescent="0.2">
      <c r="E3520">
        <f t="shared" si="825"/>
        <v>0.43937499999996549</v>
      </c>
      <c r="F3520">
        <f t="shared" si="826"/>
        <v>101325</v>
      </c>
      <c r="H3520">
        <f t="shared" si="824"/>
        <v>0.43937499999996549</v>
      </c>
      <c r="I3520">
        <f t="shared" si="812"/>
        <v>209.99999999834472</v>
      </c>
      <c r="J3520">
        <f t="shared" si="813"/>
        <v>5.9153005300424291E-2</v>
      </c>
      <c r="K3520">
        <f t="shared" si="814"/>
        <v>-13.278464948508876</v>
      </c>
      <c r="L3520">
        <f t="shared" si="815"/>
        <v>4.590587183387158E-4</v>
      </c>
      <c r="M3520">
        <f>J3520/SQRT('Exhaust Gas Math'!$E$14*$B$21*$B$23)</f>
        <v>1.0042159703082746E-3</v>
      </c>
      <c r="N3520">
        <f t="shared" si="816"/>
        <v>6.1813705050584172E-2</v>
      </c>
      <c r="O3520">
        <f t="shared" si="817"/>
        <v>4.3814904303617145E-4</v>
      </c>
      <c r="P3520">
        <f t="shared" si="818"/>
        <v>1</v>
      </c>
      <c r="Q3520">
        <f>($B$16/2)*(COS((ACOS((2*'Intake Valve Fxn Scratch'!$B$1)/$B$16-1)/($B$17/2))*(I3520-($B$17/2)))+1)*P3520</f>
        <v>3.5696765588468988E-3</v>
      </c>
      <c r="R3520">
        <f t="shared" si="819"/>
        <v>0.46969428405880248</v>
      </c>
      <c r="S3520">
        <f t="shared" si="820"/>
        <v>5.2444240115616565E-4</v>
      </c>
      <c r="T3520">
        <f>S3520*'Exhaust Gas Math'!$C$14</f>
        <v>6.2131609327549899E-4</v>
      </c>
      <c r="U3520">
        <f>(T3520/'Exhaust Gas Math'!$B$14)+('Exhaust Gas Math'!$D$10)</f>
        <v>2.1887472504168899E-2</v>
      </c>
      <c r="V3520">
        <f>('Exhaust Gas Math'!$E$10*(2.53982214E-12*V3519^4 - 0.0000000071629564556*V3519^3 + 7.56281407226508E-06*V3519^2 - 0.00322508455050905*V3519 + 1.62997098133725)*$B$24+T3520*'Exhaust Gas Math'!$D$14*$B$23)/('Exhaust Gas Math'!$E$10*(2.53982214E-12*V3519^4 - 0.0000000071629564556*V3519^3 + 7.56281407226508E-06*V3519^2 - 0.00322508455050905*V3519 + 1.62997098133725)+T3520*'Exhaust Gas Math'!$D$14)</f>
        <v>310.29910852879641</v>
      </c>
      <c r="W3520">
        <f>(353.3116967483*V3520^-1.0020802909)*('Exhaust Gas Math'!$E$10/(T3520+'Exhaust Gas Math'!$E$10))+(357.4500179626*V3520^-1.0038444015 )*(T3520/(T3520+'Exhaust Gas Math'!$E$10))</f>
        <v>1.1267993748782221</v>
      </c>
      <c r="X3520">
        <f t="shared" si="821"/>
        <v>99.337298414442387</v>
      </c>
      <c r="Y3520">
        <f t="shared" si="822"/>
        <v>123010.43079132917</v>
      </c>
      <c r="Z3520">
        <f t="shared" si="823"/>
        <v>101325</v>
      </c>
    </row>
    <row r="3521" spans="5:26" x14ac:dyDescent="0.2">
      <c r="E3521">
        <f t="shared" si="825"/>
        <v>0.43949999999996547</v>
      </c>
      <c r="F3521">
        <f t="shared" si="826"/>
        <v>101325</v>
      </c>
      <c r="H3521">
        <f t="shared" si="824"/>
        <v>0.43949999999996547</v>
      </c>
      <c r="I3521">
        <f t="shared" si="812"/>
        <v>215.99999999834108</v>
      </c>
      <c r="J3521">
        <f t="shared" si="813"/>
        <v>5.734583872222454E-2</v>
      </c>
      <c r="K3521">
        <f t="shared" si="814"/>
        <v>-15.609771739791483</v>
      </c>
      <c r="L3521">
        <f t="shared" si="815"/>
        <v>4.4624912690268705E-4</v>
      </c>
      <c r="M3521">
        <f>J3521/SQRT('Exhaust Gas Math'!$E$14*$B$21*$B$23)</f>
        <v>9.7353645487843841E-4</v>
      </c>
      <c r="N3521">
        <f t="shared" si="816"/>
        <v>6.2845765439891677E-2</v>
      </c>
      <c r="O3521">
        <f t="shared" si="817"/>
        <v>4.4546451250302474E-4</v>
      </c>
      <c r="P3521">
        <f t="shared" si="818"/>
        <v>1</v>
      </c>
      <c r="Q3521">
        <f>($B$16/2)*(COS((ACOS((2*'Intake Valve Fxn Scratch'!$B$1)/$B$16-1)/($B$17/2))*(I3521-($B$17/2)))+1)*P3521</f>
        <v>3.1353604615455967E-3</v>
      </c>
      <c r="R3521">
        <f t="shared" si="819"/>
        <v>0.41254742915073639</v>
      </c>
      <c r="S3521">
        <f t="shared" si="820"/>
        <v>5.2909220005248054E-4</v>
      </c>
      <c r="T3521">
        <f>S3521*'Exhaust Gas Math'!$C$14</f>
        <v>6.268247914250119E-4</v>
      </c>
      <c r="U3521">
        <f>(T3521/'Exhaust Gas Math'!$B$14)+('Exhaust Gas Math'!$D$10)</f>
        <v>2.2077624321549392E-2</v>
      </c>
      <c r="V3521">
        <f>('Exhaust Gas Math'!$E$10*(2.53982214E-12*V3520^4 - 0.0000000071629564556*V3520^3 + 7.56281407226508E-06*V3520^2 - 0.00322508455050905*V3520 + 1.62997098133725)*$B$24+T3521*'Exhaust Gas Math'!$D$14*$B$23)/('Exhaust Gas Math'!$E$10*(2.53982214E-12*V3520^4 - 0.0000000071629564556*V3520^3 + 7.56281407226508E-06*V3520^2 - 0.00322508455050905*V3520 + 1.62997098133725)+T3521*'Exhaust Gas Math'!$D$14)</f>
        <v>310.19320645602409</v>
      </c>
      <c r="W3521">
        <f>(353.3116967483*V3521^-1.0020802909)*('Exhaust Gas Math'!$E$10/(T3521+'Exhaust Gas Math'!$E$10))+(357.4500179626*V3521^-1.0038444015 )*(T3521/(T3521+'Exhaust Gas Math'!$E$10))</f>
        <v>1.1271857400269456</v>
      </c>
      <c r="X3521">
        <f t="shared" si="821"/>
        <v>137.32784188788608</v>
      </c>
      <c r="Y3521">
        <f t="shared" si="822"/>
        <v>127597.23973391639</v>
      </c>
      <c r="Z3521">
        <f t="shared" si="823"/>
        <v>101325</v>
      </c>
    </row>
    <row r="3522" spans="5:26" x14ac:dyDescent="0.2">
      <c r="E3522">
        <f t="shared" si="825"/>
        <v>0.43962499999996546</v>
      </c>
      <c r="F3522">
        <f t="shared" si="826"/>
        <v>101325</v>
      </c>
      <c r="H3522">
        <f t="shared" si="824"/>
        <v>0.43962499999996546</v>
      </c>
      <c r="I3522">
        <f t="shared" si="812"/>
        <v>221.99999999834108</v>
      </c>
      <c r="J3522">
        <f t="shared" si="813"/>
        <v>5.5257690968246349E-2</v>
      </c>
      <c r="K3522">
        <f t="shared" si="814"/>
        <v>-17.770054605339453</v>
      </c>
      <c r="L3522">
        <f t="shared" si="815"/>
        <v>4.3144787951952227E-4</v>
      </c>
      <c r="M3522">
        <f>J3522/SQRT('Exhaust Gas Math'!$E$14*$B$21*$B$23)</f>
        <v>9.3808683888245772E-4</v>
      </c>
      <c r="N3522">
        <f t="shared" si="816"/>
        <v>6.3355736789036415E-2</v>
      </c>
      <c r="O3522">
        <f t="shared" si="817"/>
        <v>4.4907930081608218E-4</v>
      </c>
      <c r="P3522">
        <f t="shared" si="818"/>
        <v>1</v>
      </c>
      <c r="Q3522">
        <f>($B$16/2)*(COS((ACOS((2*'Intake Valve Fxn Scratch'!$B$1)/$B$16-1)/($B$17/2))*(I3522-($B$17/2)))+1)*P3522</f>
        <v>2.7098490860702363E-3</v>
      </c>
      <c r="R3522">
        <f t="shared" si="819"/>
        <v>0.35655909027239951</v>
      </c>
      <c r="S3522">
        <f t="shared" si="820"/>
        <v>5.3107798614824404E-4</v>
      </c>
      <c r="T3522">
        <f>S3522*'Exhaust Gas Math'!$C$14</f>
        <v>6.2917738697483886E-4</v>
      </c>
      <c r="U3522">
        <f>(T3522/'Exhaust Gas Math'!$B$14)+('Exhaust Gas Math'!$D$10)</f>
        <v>2.2158832314294542E-2</v>
      </c>
      <c r="V3522">
        <f>('Exhaust Gas Math'!$E$10*(2.53982214E-12*V3521^4 - 0.0000000071629564556*V3521^3 + 7.56281407226508E-06*V3521^2 - 0.00322508455050905*V3521 + 1.62997098133725)*$B$24+T3522*'Exhaust Gas Math'!$D$14*$B$23)/('Exhaust Gas Math'!$E$10*(2.53982214E-12*V3521^4 - 0.0000000071629564556*V3521^3 + 7.56281407226508E-06*V3521^2 - 0.00322508455050905*V3521 + 1.62997098133725)+T3522*'Exhaust Gas Math'!$D$14)</f>
        <v>310.14862761277999</v>
      </c>
      <c r="W3522">
        <f>(353.3116967483*V3522^-1.0020802909)*('Exhaust Gas Math'!$E$10/(T3522+'Exhaust Gas Math'!$E$10))+(357.4500179626*V3522^-1.0038444015 )*(T3522/(T3522+'Exhaust Gas Math'!$E$10))</f>
        <v>1.1273484574003807</v>
      </c>
      <c r="X3522">
        <f t="shared" si="821"/>
        <v>177.99413976139024</v>
      </c>
      <c r="Y3522">
        <f t="shared" si="822"/>
        <v>132440.99467450773</v>
      </c>
      <c r="Z3522">
        <f t="shared" si="823"/>
        <v>101325</v>
      </c>
    </row>
    <row r="3523" spans="5:26" x14ac:dyDescent="0.2">
      <c r="E3523">
        <f t="shared" si="825"/>
        <v>0.43974999999996545</v>
      </c>
      <c r="F3523">
        <f t="shared" si="826"/>
        <v>101325</v>
      </c>
      <c r="H3523">
        <f t="shared" si="824"/>
        <v>0.43974999999996545</v>
      </c>
      <c r="I3523">
        <f t="shared" si="812"/>
        <v>227.99999999834108</v>
      </c>
      <c r="J3523">
        <f t="shared" si="813"/>
        <v>5.291144022225755E-2</v>
      </c>
      <c r="K3523">
        <f t="shared" si="814"/>
        <v>-19.73564503400727</v>
      </c>
      <c r="L3523">
        <f t="shared" si="815"/>
        <v>4.1481714175292759E-4</v>
      </c>
      <c r="M3523">
        <f>J3523/SQRT('Exhaust Gas Math'!$E$14*$B$21*$B$23)</f>
        <v>8.9825551573153141E-4</v>
      </c>
      <c r="N3523">
        <f t="shared" si="816"/>
        <v>6.3284913265755555E-2</v>
      </c>
      <c r="O3523">
        <f t="shared" si="817"/>
        <v>4.4857728821346332E-4</v>
      </c>
      <c r="P3523">
        <f t="shared" si="818"/>
        <v>1</v>
      </c>
      <c r="Q3523">
        <f>($B$16/2)*(COS((ACOS((2*'Intake Valve Fxn Scratch'!$B$1)/$B$16-1)/($B$17/2))*(I3523-($B$17/2)))+1)*P3523</f>
        <v>2.2987793364542949E-3</v>
      </c>
      <c r="R3523">
        <f t="shared" si="819"/>
        <v>0.30247096532293355</v>
      </c>
      <c r="S3523">
        <f t="shared" si="820"/>
        <v>5.3084403973281897E-4</v>
      </c>
      <c r="T3523">
        <f>S3523*'Exhaust Gas Math'!$C$14</f>
        <v>6.2890022656113612E-4</v>
      </c>
      <c r="U3523">
        <f>(T3523/'Exhaust Gas Math'!$B$14)+('Exhaust Gas Math'!$D$10)</f>
        <v>2.2149265161595103E-2</v>
      </c>
      <c r="V3523">
        <f>('Exhaust Gas Math'!$E$10*(2.53982214E-12*V3522^4 - 0.0000000071629564556*V3522^3 + 7.56281407226508E-06*V3522^2 - 0.00322508455050905*V3522 + 1.62997098133725)*$B$24+T3523*'Exhaust Gas Math'!$D$14*$B$23)/('Exhaust Gas Math'!$E$10*(2.53982214E-12*V3522^4 - 0.0000000071629564556*V3522^3 + 7.56281407226508E-06*V3522^2 - 0.00322508455050905*V3522 + 1.62997098133725)+T3523*'Exhaust Gas Math'!$D$14)</f>
        <v>310.15403660183216</v>
      </c>
      <c r="W3523">
        <f>(353.3116967483*V3523^-1.0020802909)*('Exhaust Gas Math'!$E$10/(T3523+'Exhaust Gas Math'!$E$10))+(357.4500179626*V3523^-1.0038444015 )*(T3523/(T3523+'Exhaust Gas Math'!$E$10))</f>
        <v>1.1273287118595861</v>
      </c>
      <c r="X3523">
        <f t="shared" si="821"/>
        <v>219.5448343712907</v>
      </c>
      <c r="Y3523">
        <f t="shared" si="822"/>
        <v>137693.71052424741</v>
      </c>
      <c r="Z3523">
        <f t="shared" si="823"/>
        <v>101325</v>
      </c>
    </row>
    <row r="3524" spans="5:26" x14ac:dyDescent="0.2">
      <c r="E3524">
        <f t="shared" si="825"/>
        <v>0.43987499999996543</v>
      </c>
      <c r="F3524">
        <f t="shared" si="826"/>
        <v>101325</v>
      </c>
      <c r="H3524">
        <f t="shared" si="824"/>
        <v>0.43987499999996543</v>
      </c>
      <c r="I3524">
        <f t="shared" si="812"/>
        <v>233.99999999834108</v>
      </c>
      <c r="J3524">
        <f t="shared" si="813"/>
        <v>5.0332792498413194E-2</v>
      </c>
      <c r="K3524">
        <f t="shared" si="814"/>
        <v>-21.485007605734324</v>
      </c>
      <c r="L3524">
        <f t="shared" si="815"/>
        <v>3.9653912344606143E-4</v>
      </c>
      <c r="M3524">
        <f>J3524/SQRT('Exhaust Gas Math'!$E$14*$B$21*$B$23)</f>
        <v>8.5447888573729838E-4</v>
      </c>
      <c r="N3524">
        <f t="shared" si="816"/>
        <v>6.2589395196937E-2</v>
      </c>
      <c r="O3524">
        <f t="shared" si="817"/>
        <v>4.4364730422337829E-4</v>
      </c>
      <c r="P3524">
        <f t="shared" si="818"/>
        <v>1</v>
      </c>
      <c r="Q3524">
        <f>($B$16/2)*(COS((ACOS((2*'Intake Valve Fxn Scratch'!$B$1)/$B$16-1)/($B$17/2))*(I3524-($B$17/2)))+1)*P3524</f>
        <v>1.9075968032579644E-3</v>
      </c>
      <c r="R3524">
        <f t="shared" si="819"/>
        <v>0.25099957937604794</v>
      </c>
      <c r="S3524">
        <f t="shared" si="820"/>
        <v>5.2893754071620472E-4</v>
      </c>
      <c r="T3524">
        <f>S3524*'Exhaust Gas Math'!$C$14</f>
        <v>6.2664156380193715E-4</v>
      </c>
      <c r="U3524">
        <f>(T3524/'Exhaust Gas Math'!$B$14)+('Exhaust Gas Math'!$D$10)</f>
        <v>2.2071299584819161E-2</v>
      </c>
      <c r="V3524">
        <f>('Exhaust Gas Math'!$E$10*(2.53982214E-12*V3523^4 - 0.0000000071629564556*V3523^3 + 7.56281407226508E-06*V3523^2 - 0.00322508455050905*V3523 + 1.62997098133725)*$B$24+T3524*'Exhaust Gas Math'!$D$14*$B$23)/('Exhaust Gas Math'!$E$10*(2.53982214E-12*V3523^4 - 0.0000000071629564556*V3523^3 + 7.56281407226508E-06*V3523^2 - 0.00322508455050905*V3523 + 1.62997098133725)+T3524*'Exhaust Gas Math'!$D$14)</f>
        <v>310.19716169887539</v>
      </c>
      <c r="W3524">
        <f>(353.3116967483*V3524^-1.0020802909)*('Exhaust Gas Math'!$E$10/(T3524+'Exhaust Gas Math'!$E$10))+(357.4500179626*V3524^-1.0038444015 )*(T3524/(T3524+'Exhaust Gas Math'!$E$10))</f>
        <v>1.1271713061267643</v>
      </c>
      <c r="X3524">
        <f t="shared" si="821"/>
        <v>260.15426637929068</v>
      </c>
      <c r="Y3524">
        <f t="shared" si="822"/>
        <v>143553.47866682711</v>
      </c>
      <c r="Z3524">
        <f t="shared" si="823"/>
        <v>101325</v>
      </c>
    </row>
    <row r="3525" spans="5:26" x14ac:dyDescent="0.2">
      <c r="E3525">
        <f t="shared" si="825"/>
        <v>0.43999999999996542</v>
      </c>
      <c r="F3525">
        <f t="shared" si="826"/>
        <v>101325</v>
      </c>
      <c r="H3525">
        <f t="shared" si="824"/>
        <v>0.43999999999996542</v>
      </c>
      <c r="I3525">
        <f t="shared" ref="I3525:I3588" si="827">($B$11*360*H3525)-(720*FLOOR(H3525/(2/$B$11),1))</f>
        <v>239.99999999834108</v>
      </c>
      <c r="J3525">
        <f t="shared" ref="J3525:J3588" si="828">-(($B$4/1000)/2)*COS($B$12*H3525)+(($B$4/1000)/2)</f>
        <v>4.755000000079522E-2</v>
      </c>
      <c r="K3525">
        <f t="shared" ref="K3525:K3588" si="829">($B$4/1000/2)*$B$12*SIN($B$12*H3525)</f>
        <v>-22.998975938105247</v>
      </c>
      <c r="L3525">
        <f t="shared" ref="L3525:L3588" si="830">$B$8+P3525*(J3525*$B$6)</f>
        <v>3.7681408239243451E-4</v>
      </c>
      <c r="M3525">
        <f>J3525/SQRT('Exhaust Gas Math'!$E$14*$B$21*$B$23)</f>
        <v>8.0723657481887102E-4</v>
      </c>
      <c r="N3525">
        <f t="shared" ref="N3525:N3588" si="831">-(($B$4/1000)/2)*COS($B$12*(H3525-M3525))+(($B$4/1000)/2)</f>
        <v>6.1244119152786242E-2</v>
      </c>
      <c r="O3525">
        <f t="shared" ref="O3525:O3588" si="832">N3525*$B$6*P3525</f>
        <v>4.3411169378097255E-4</v>
      </c>
      <c r="P3525">
        <f t="shared" ref="P3525:P3588" si="833">IF(I3525&lt;=$B$17,1,0)</f>
        <v>1</v>
      </c>
      <c r="Q3525">
        <f>($B$16/2)*(COS((ACOS((2*'Intake Valve Fxn Scratch'!$B$1)/$B$16-1)/($B$17/2))*(I3525-($B$17/2)))+1)*P3525</f>
        <v>1.5414836238486285E-3</v>
      </c>
      <c r="R3525">
        <f t="shared" ref="R3525:R3588" si="834">Q3525/$B$16</f>
        <v>0.20282679261166164</v>
      </c>
      <c r="S3525">
        <f t="shared" ref="S3525:S3588" si="835">P3525*($B$13*R3525*(O3525-O3524)*$B$19+S3524)</f>
        <v>5.2595770784558474E-4</v>
      </c>
      <c r="T3525">
        <f>S3525*'Exhaust Gas Math'!$C$14</f>
        <v>6.2311130363665302E-4</v>
      </c>
      <c r="U3525">
        <f>(T3525/'Exhaust Gas Math'!$B$14)+('Exhaust Gas Math'!$D$10)</f>
        <v>2.1949440414460716E-2</v>
      </c>
      <c r="V3525">
        <f>('Exhaust Gas Math'!$E$10*(2.53982214E-12*V3524^4 - 0.0000000071629564556*V3524^3 + 7.56281407226508E-06*V3524^2 - 0.00322508455050905*V3524 + 1.62997098133725)*$B$24+T3525*'Exhaust Gas Math'!$D$14*$B$23)/('Exhaust Gas Math'!$E$10*(2.53982214E-12*V3524^4 - 0.0000000071629564556*V3524^3 + 7.56281407226508E-06*V3524^2 - 0.00322508455050905*V3524 + 1.62997098133725)+T3525*'Exhaust Gas Math'!$D$14)</f>
        <v>310.2650754683491</v>
      </c>
      <c r="W3525">
        <f>(353.3116967483*V3525^-1.0020802909)*('Exhaust Gas Math'!$E$10/(T3525+'Exhaust Gas Math'!$E$10))+(357.4500179626*V3525^-1.0038444015 )*(T3525/(T3525+'Exhaust Gas Math'!$E$10))</f>
        <v>1.1269235109749429</v>
      </c>
      <c r="X3525">
        <f t="shared" ref="X3525:X3588" si="836">P3525*SIGN(K3525)*-0.5*W3525*K3525^2</f>
        <v>298.04472633698083</v>
      </c>
      <c r="Y3525">
        <f t="shared" ref="Y3525:Y3588" si="837">(U3525*$B$21*V3525)/L3525</f>
        <v>150266.87617812073</v>
      </c>
      <c r="Z3525">
        <f t="shared" ref="Z3525:Z3588" si="838">IF((X3525+Y3525)&lt;$B$22,(X3525+Y3525),$B$22)</f>
        <v>101325</v>
      </c>
    </row>
    <row r="3526" spans="5:26" x14ac:dyDescent="0.2">
      <c r="E3526">
        <f t="shared" si="825"/>
        <v>0.44012499999996541</v>
      </c>
      <c r="F3526">
        <f t="shared" si="826"/>
        <v>101325</v>
      </c>
      <c r="H3526">
        <f t="shared" si="824"/>
        <v>0.44012499999996541</v>
      </c>
      <c r="I3526">
        <f t="shared" si="827"/>
        <v>245.99999999834108</v>
      </c>
      <c r="J3526">
        <f t="shared" si="828"/>
        <v>4.459355158634129E-2</v>
      </c>
      <c r="K3526">
        <f t="shared" si="829"/>
        <v>-24.260962677253982</v>
      </c>
      <c r="L3526">
        <f t="shared" si="830"/>
        <v>3.5585813026953953E-4</v>
      </c>
      <c r="M3526">
        <f>J3526/SQRT('Exhaust Gas Math'!$E$14*$B$21*$B$23)</f>
        <v>7.5704617962070995E-4</v>
      </c>
      <c r="N3526">
        <f t="shared" si="831"/>
        <v>5.9246088902992988E-2</v>
      </c>
      <c r="O3526">
        <f t="shared" si="832"/>
        <v>4.1994921895135604E-4</v>
      </c>
      <c r="P3526">
        <f t="shared" si="833"/>
        <v>1</v>
      </c>
      <c r="Q3526">
        <f>($B$16/2)*(COS((ACOS((2*'Intake Valve Fxn Scratch'!$B$1)/$B$16-1)/($B$17/2))*(I3526-($B$17/2)))+1)*P3526</f>
        <v>1.2052898327413893E-3</v>
      </c>
      <c r="R3526">
        <f t="shared" si="834"/>
        <v>0.15859076746597228</v>
      </c>
      <c r="S3526">
        <f t="shared" si="835"/>
        <v>5.224972374771197E-4</v>
      </c>
      <c r="T3526">
        <f>S3526*'Exhaust Gas Math'!$C$14</f>
        <v>6.1901162381387289E-4</v>
      </c>
      <c r="U3526">
        <f>(T3526/'Exhaust Gas Math'!$B$14)+('Exhaust Gas Math'!$D$10)</f>
        <v>2.180792575022944E-2</v>
      </c>
      <c r="V3526">
        <f>('Exhaust Gas Math'!$E$10*(2.53982214E-12*V3525^4 - 0.0000000071629564556*V3525^3 + 7.56281407226508E-06*V3525^2 - 0.00322508455050905*V3525 + 1.62997098133725)*$B$24+T3526*'Exhaust Gas Math'!$D$14*$B$23)/('Exhaust Gas Math'!$E$10*(2.53982214E-12*V3525^4 - 0.0000000071629564556*V3525^3 + 7.56281407226508E-06*V3525^2 - 0.00322508455050905*V3525 + 1.62997098133725)+T3526*'Exhaust Gas Math'!$D$14)</f>
        <v>310.34484558849499</v>
      </c>
      <c r="W3526">
        <f>(353.3116967483*V3526^-1.0020802909)*('Exhaust Gas Math'!$E$10/(T3526+'Exhaust Gas Math'!$E$10))+(357.4500179626*V3526^-1.0038444015 )*(T3526/(T3526+'Exhaust Gas Math'!$E$10))</f>
        <v>1.1266325946186877</v>
      </c>
      <c r="X3526">
        <f t="shared" si="836"/>
        <v>331.56476734182002</v>
      </c>
      <c r="Y3526">
        <f t="shared" si="837"/>
        <v>158130.64480951263</v>
      </c>
      <c r="Z3526">
        <f t="shared" si="838"/>
        <v>101325</v>
      </c>
    </row>
    <row r="3527" spans="5:26" x14ac:dyDescent="0.2">
      <c r="E3527">
        <f t="shared" si="825"/>
        <v>0.44024999999996539</v>
      </c>
      <c r="F3527">
        <f t="shared" si="826"/>
        <v>101325</v>
      </c>
      <c r="H3527">
        <f t="shared" ref="H3527:H3590" si="839">H3526+$B$2</f>
        <v>0.44024999999996539</v>
      </c>
      <c r="I3527">
        <f t="shared" si="827"/>
        <v>251.99999999833744</v>
      </c>
      <c r="J3527">
        <f t="shared" si="828"/>
        <v>4.149583872255995E-2</v>
      </c>
      <c r="K3527">
        <f t="shared" si="829"/>
        <v>-25.257141232377343</v>
      </c>
      <c r="L3527">
        <f t="shared" si="830"/>
        <v>3.9769296294121147E-5</v>
      </c>
      <c r="M3527">
        <f>J3527/SQRT('Exhaust Gas Math'!$E$14*$B$21*$B$23)</f>
        <v>7.0445759661567561E-4</v>
      </c>
      <c r="N3527">
        <f t="shared" si="831"/>
        <v>5.6616440725074033E-2</v>
      </c>
      <c r="O3527">
        <f t="shared" si="832"/>
        <v>0</v>
      </c>
      <c r="P3527">
        <f t="shared" si="833"/>
        <v>0</v>
      </c>
      <c r="Q3527">
        <f>($B$16/2)*(COS((ACOS((2*'Intake Valve Fxn Scratch'!$B$1)/$B$16-1)/($B$17/2))*(I3527-($B$17/2)))+1)*P3527</f>
        <v>0</v>
      </c>
      <c r="R3527">
        <f t="shared" si="834"/>
        <v>0</v>
      </c>
      <c r="S3527">
        <f t="shared" si="835"/>
        <v>0</v>
      </c>
      <c r="T3527">
        <f>S3527*'Exhaust Gas Math'!$C$14</f>
        <v>0</v>
      </c>
      <c r="U3527">
        <f>(T3527/'Exhaust Gas Math'!$B$14)+('Exhaust Gas Math'!$D$10)</f>
        <v>4.4059320573952224E-4</v>
      </c>
      <c r="V3527">
        <f>('Exhaust Gas Math'!$E$10*(2.53982214E-12*V3526^4 - 0.0000000071629564556*V3526^3 + 7.56281407226508E-06*V3526^2 - 0.00322508455050905*V3526 + 1.62997098133725)*$B$24+T3527*'Exhaust Gas Math'!$D$14*$B$23)/('Exhaust Gas Math'!$E$10*(2.53982214E-12*V3526^4 - 0.0000000071629564556*V3526^3 + 7.56281407226508E-06*V3526^2 - 0.00322508455050905*V3526 + 1.62997098133725)+T3527*'Exhaust Gas Math'!$D$14)</f>
        <v>1100</v>
      </c>
      <c r="W3527">
        <f>(353.3116967483*V3527^-1.0020802909)*('Exhaust Gas Math'!$E$10/(T3527+'Exhaust Gas Math'!$E$10))+(357.4500179626*V3527^-1.0038444015 )*(T3527/(T3527+'Exhaust Gas Math'!$E$10))</f>
        <v>0.31654710700089367</v>
      </c>
      <c r="X3527">
        <f t="shared" si="836"/>
        <v>0</v>
      </c>
      <c r="Y3527">
        <f t="shared" si="837"/>
        <v>101325</v>
      </c>
      <c r="Z3527">
        <f t="shared" si="838"/>
        <v>101325</v>
      </c>
    </row>
    <row r="3528" spans="5:26" x14ac:dyDescent="0.2">
      <c r="E3528">
        <f t="shared" si="825"/>
        <v>0.44037499999996538</v>
      </c>
      <c r="F3528">
        <f t="shared" si="826"/>
        <v>101325</v>
      </c>
      <c r="H3528">
        <f t="shared" si="839"/>
        <v>0.44037499999996538</v>
      </c>
      <c r="I3528">
        <f t="shared" si="827"/>
        <v>257.99999999833744</v>
      </c>
      <c r="J3528">
        <f t="shared" si="828"/>
        <v>3.8290800599821533E-2</v>
      </c>
      <c r="K3528">
        <f t="shared" si="829"/>
        <v>-25.976597262762724</v>
      </c>
      <c r="L3528">
        <f t="shared" si="830"/>
        <v>3.9769296294121147E-5</v>
      </c>
      <c r="M3528">
        <f>J3528/SQRT('Exhaust Gas Math'!$E$14*$B$21*$B$23)</f>
        <v>6.5004699732398267E-4</v>
      </c>
      <c r="N3528">
        <f t="shared" si="831"/>
        <v>5.3401053070913571E-2</v>
      </c>
      <c r="O3528">
        <f t="shared" si="832"/>
        <v>0</v>
      </c>
      <c r="P3528">
        <f t="shared" si="833"/>
        <v>0</v>
      </c>
      <c r="Q3528">
        <f>($B$16/2)*(COS((ACOS((2*'Intake Valve Fxn Scratch'!$B$1)/$B$16-1)/($B$17/2))*(I3528-($B$17/2)))+1)*P3528</f>
        <v>0</v>
      </c>
      <c r="R3528">
        <f t="shared" si="834"/>
        <v>0</v>
      </c>
      <c r="S3528">
        <f t="shared" si="835"/>
        <v>0</v>
      </c>
      <c r="T3528">
        <f>S3528*'Exhaust Gas Math'!$C$14</f>
        <v>0</v>
      </c>
      <c r="U3528">
        <f>(T3528/'Exhaust Gas Math'!$B$14)+('Exhaust Gas Math'!$D$10)</f>
        <v>4.4059320573952224E-4</v>
      </c>
      <c r="V3528">
        <f>('Exhaust Gas Math'!$E$10*(2.53982214E-12*V3527^4 - 0.0000000071629564556*V3527^3 + 7.56281407226508E-06*V3527^2 - 0.00322508455050905*V3527 + 1.62997098133725)*$B$24+T3528*'Exhaust Gas Math'!$D$14*$B$23)/('Exhaust Gas Math'!$E$10*(2.53982214E-12*V3527^4 - 0.0000000071629564556*V3527^3 + 7.56281407226508E-06*V3527^2 - 0.00322508455050905*V3527 + 1.62997098133725)+T3528*'Exhaust Gas Math'!$D$14)</f>
        <v>1100</v>
      </c>
      <c r="W3528">
        <f>(353.3116967483*V3528^-1.0020802909)*('Exhaust Gas Math'!$E$10/(T3528+'Exhaust Gas Math'!$E$10))+(357.4500179626*V3528^-1.0038444015 )*(T3528/(T3528+'Exhaust Gas Math'!$E$10))</f>
        <v>0.31654710700089367</v>
      </c>
      <c r="X3528">
        <f t="shared" si="836"/>
        <v>0</v>
      </c>
      <c r="Y3528">
        <f t="shared" si="837"/>
        <v>101325</v>
      </c>
      <c r="Z3528">
        <f t="shared" si="838"/>
        <v>101325</v>
      </c>
    </row>
    <row r="3529" spans="5:26" x14ac:dyDescent="0.2">
      <c r="E3529">
        <f t="shared" si="825"/>
        <v>0.44049999999996536</v>
      </c>
      <c r="F3529">
        <f t="shared" si="826"/>
        <v>101325</v>
      </c>
      <c r="H3529">
        <f t="shared" si="839"/>
        <v>0.44049999999996536</v>
      </c>
      <c r="I3529">
        <f t="shared" si="827"/>
        <v>263.99999999833744</v>
      </c>
      <c r="J3529">
        <f t="shared" si="828"/>
        <v>3.5013552286499543E-2</v>
      </c>
      <c r="K3529">
        <f t="shared" si="829"/>
        <v>-26.411448257584588</v>
      </c>
      <c r="L3529">
        <f t="shared" si="830"/>
        <v>3.9769296294121147E-5</v>
      </c>
      <c r="M3529">
        <f>J3529/SQRT('Exhaust Gas Math'!$E$14*$B$21*$B$23)</f>
        <v>5.9441051565767939E-4</v>
      </c>
      <c r="N3529">
        <f t="shared" si="831"/>
        <v>4.9669531179980339E-2</v>
      </c>
      <c r="O3529">
        <f t="shared" si="832"/>
        <v>0</v>
      </c>
      <c r="P3529">
        <f t="shared" si="833"/>
        <v>0</v>
      </c>
      <c r="Q3529">
        <f>($B$16/2)*(COS((ACOS((2*'Intake Valve Fxn Scratch'!$B$1)/$B$16-1)/($B$17/2))*(I3529-($B$17/2)))+1)*P3529</f>
        <v>0</v>
      </c>
      <c r="R3529">
        <f t="shared" si="834"/>
        <v>0</v>
      </c>
      <c r="S3529">
        <f t="shared" si="835"/>
        <v>0</v>
      </c>
      <c r="T3529">
        <f>S3529*'Exhaust Gas Math'!$C$14</f>
        <v>0</v>
      </c>
      <c r="U3529">
        <f>(T3529/'Exhaust Gas Math'!$B$14)+('Exhaust Gas Math'!$D$10)</f>
        <v>4.4059320573952224E-4</v>
      </c>
      <c r="V3529">
        <f>('Exhaust Gas Math'!$E$10*(2.53982214E-12*V3528^4 - 0.0000000071629564556*V3528^3 + 7.56281407226508E-06*V3528^2 - 0.00322508455050905*V3528 + 1.62997098133725)*$B$24+T3529*'Exhaust Gas Math'!$D$14*$B$23)/('Exhaust Gas Math'!$E$10*(2.53982214E-12*V3528^4 - 0.0000000071629564556*V3528^3 + 7.56281407226508E-06*V3528^2 - 0.00322508455050905*V3528 + 1.62997098133725)+T3529*'Exhaust Gas Math'!$D$14)</f>
        <v>1100</v>
      </c>
      <c r="W3529">
        <f>(353.3116967483*V3529^-1.0020802909)*('Exhaust Gas Math'!$E$10/(T3529+'Exhaust Gas Math'!$E$10))+(357.4500179626*V3529^-1.0038444015 )*(T3529/(T3529+'Exhaust Gas Math'!$E$10))</f>
        <v>0.31654710700089367</v>
      </c>
      <c r="X3529">
        <f t="shared" si="836"/>
        <v>0</v>
      </c>
      <c r="Y3529">
        <f t="shared" si="837"/>
        <v>101325</v>
      </c>
      <c r="Z3529">
        <f t="shared" si="838"/>
        <v>101325</v>
      </c>
    </row>
    <row r="3530" spans="5:26" x14ac:dyDescent="0.2">
      <c r="E3530">
        <f t="shared" si="825"/>
        <v>0.44062499999996535</v>
      </c>
      <c r="F3530">
        <f t="shared" si="826"/>
        <v>101325</v>
      </c>
      <c r="H3530">
        <f t="shared" si="839"/>
        <v>0.44062499999996535</v>
      </c>
      <c r="I3530">
        <f t="shared" si="827"/>
        <v>269.99999999833744</v>
      </c>
      <c r="J3530">
        <f t="shared" si="828"/>
        <v>3.17000000009195E-2</v>
      </c>
      <c r="K3530">
        <f t="shared" si="829"/>
        <v>-26.556929898345718</v>
      </c>
      <c r="L3530">
        <f t="shared" si="830"/>
        <v>3.9769296294121147E-5</v>
      </c>
      <c r="M3530">
        <f>J3530/SQRT('Exhaust Gas Math'!$E$14*$B$21*$B$23)</f>
        <v>5.3815771655252396E-4</v>
      </c>
      <c r="N3530">
        <f t="shared" si="831"/>
        <v>4.5512549562812948E-2</v>
      </c>
      <c r="O3530">
        <f t="shared" si="832"/>
        <v>0</v>
      </c>
      <c r="P3530">
        <f t="shared" si="833"/>
        <v>0</v>
      </c>
      <c r="Q3530">
        <f>($B$16/2)*(COS((ACOS((2*'Intake Valve Fxn Scratch'!$B$1)/$B$16-1)/($B$17/2))*(I3530-($B$17/2)))+1)*P3530</f>
        <v>0</v>
      </c>
      <c r="R3530">
        <f t="shared" si="834"/>
        <v>0</v>
      </c>
      <c r="S3530">
        <f t="shared" si="835"/>
        <v>0</v>
      </c>
      <c r="T3530">
        <f>S3530*'Exhaust Gas Math'!$C$14</f>
        <v>0</v>
      </c>
      <c r="U3530">
        <f>(T3530/'Exhaust Gas Math'!$B$14)+('Exhaust Gas Math'!$D$10)</f>
        <v>4.4059320573952224E-4</v>
      </c>
      <c r="V3530">
        <f>('Exhaust Gas Math'!$E$10*(2.53982214E-12*V3529^4 - 0.0000000071629564556*V3529^3 + 7.56281407226508E-06*V3529^2 - 0.00322508455050905*V3529 + 1.62997098133725)*$B$24+T3530*'Exhaust Gas Math'!$D$14*$B$23)/('Exhaust Gas Math'!$E$10*(2.53982214E-12*V3529^4 - 0.0000000071629564556*V3529^3 + 7.56281407226508E-06*V3529^2 - 0.00322508455050905*V3529 + 1.62997098133725)+T3530*'Exhaust Gas Math'!$D$14)</f>
        <v>1100</v>
      </c>
      <c r="W3530">
        <f>(353.3116967483*V3530^-1.0020802909)*('Exhaust Gas Math'!$E$10/(T3530+'Exhaust Gas Math'!$E$10))+(357.4500179626*V3530^-1.0038444015 )*(T3530/(T3530+'Exhaust Gas Math'!$E$10))</f>
        <v>0.31654710700089367</v>
      </c>
      <c r="X3530">
        <f t="shared" si="836"/>
        <v>0</v>
      </c>
      <c r="Y3530">
        <f t="shared" si="837"/>
        <v>101325</v>
      </c>
      <c r="Z3530">
        <f t="shared" si="838"/>
        <v>101325</v>
      </c>
    </row>
    <row r="3531" spans="5:26" x14ac:dyDescent="0.2">
      <c r="E3531">
        <f t="shared" si="825"/>
        <v>0.44074999999996534</v>
      </c>
      <c r="F3531">
        <f t="shared" si="826"/>
        <v>101325</v>
      </c>
      <c r="H3531">
        <f t="shared" si="839"/>
        <v>0.44074999999996534</v>
      </c>
      <c r="I3531">
        <f t="shared" si="827"/>
        <v>275.99999999833744</v>
      </c>
      <c r="J3531">
        <f t="shared" si="828"/>
        <v>2.8386447715331171E-2</v>
      </c>
      <c r="K3531">
        <f t="shared" si="829"/>
        <v>-26.411448257745789</v>
      </c>
      <c r="L3531">
        <f t="shared" si="830"/>
        <v>3.9769296294121147E-5</v>
      </c>
      <c r="M3531">
        <f>J3531/SQRT('Exhaust Gas Math'!$E$14*$B$21*$B$23)</f>
        <v>4.8190491744722779E-4</v>
      </c>
      <c r="N3531">
        <f t="shared" si="831"/>
        <v>4.1037700629414114E-2</v>
      </c>
      <c r="O3531">
        <f t="shared" si="832"/>
        <v>0</v>
      </c>
      <c r="P3531">
        <f t="shared" si="833"/>
        <v>0</v>
      </c>
      <c r="Q3531">
        <f>($B$16/2)*(COS((ACOS((2*'Intake Valve Fxn Scratch'!$B$1)/$B$16-1)/($B$17/2))*(I3531-($B$17/2)))+1)*P3531</f>
        <v>0</v>
      </c>
      <c r="R3531">
        <f t="shared" si="834"/>
        <v>0</v>
      </c>
      <c r="S3531">
        <f t="shared" si="835"/>
        <v>0</v>
      </c>
      <c r="T3531">
        <f>S3531*'Exhaust Gas Math'!$C$14</f>
        <v>0</v>
      </c>
      <c r="U3531">
        <f>(T3531/'Exhaust Gas Math'!$B$14)+('Exhaust Gas Math'!$D$10)</f>
        <v>4.4059320573952224E-4</v>
      </c>
      <c r="V3531">
        <f>('Exhaust Gas Math'!$E$10*(2.53982214E-12*V3530^4 - 0.0000000071629564556*V3530^3 + 7.56281407226508E-06*V3530^2 - 0.00322508455050905*V3530 + 1.62997098133725)*$B$24+T3531*'Exhaust Gas Math'!$D$14*$B$23)/('Exhaust Gas Math'!$E$10*(2.53982214E-12*V3530^4 - 0.0000000071629564556*V3530^3 + 7.56281407226508E-06*V3530^2 - 0.00322508455050905*V3530 + 1.62997098133725)+T3531*'Exhaust Gas Math'!$D$14)</f>
        <v>1100</v>
      </c>
      <c r="W3531">
        <f>(353.3116967483*V3531^-1.0020802909)*('Exhaust Gas Math'!$E$10/(T3531+'Exhaust Gas Math'!$E$10))+(357.4500179626*V3531^-1.0038444015 )*(T3531/(T3531+'Exhaust Gas Math'!$E$10))</f>
        <v>0.31654710700089367</v>
      </c>
      <c r="X3531">
        <f t="shared" si="836"/>
        <v>0</v>
      </c>
      <c r="Y3531">
        <f t="shared" si="837"/>
        <v>101325</v>
      </c>
      <c r="Z3531">
        <f t="shared" si="838"/>
        <v>101325</v>
      </c>
    </row>
    <row r="3532" spans="5:26" x14ac:dyDescent="0.2">
      <c r="E3532">
        <f t="shared" si="825"/>
        <v>0.44087499999996532</v>
      </c>
      <c r="F3532">
        <f t="shared" si="826"/>
        <v>101325</v>
      </c>
      <c r="H3532">
        <f t="shared" si="839"/>
        <v>0.44087499999996532</v>
      </c>
      <c r="I3532">
        <f t="shared" si="827"/>
        <v>281.99999999833381</v>
      </c>
      <c r="J3532">
        <f t="shared" si="828"/>
        <v>2.510919940197728E-2</v>
      </c>
      <c r="K3532">
        <f t="shared" si="829"/>
        <v>-25.976597263083043</v>
      </c>
      <c r="L3532">
        <f t="shared" si="830"/>
        <v>3.9769296294121147E-5</v>
      </c>
      <c r="M3532">
        <f>J3532/SQRT('Exhaust Gas Math'!$E$14*$B$21*$B$23)</f>
        <v>4.2626843578038291E-4</v>
      </c>
      <c r="N3532">
        <f t="shared" si="831"/>
        <v>3.6364153775960958E-2</v>
      </c>
      <c r="O3532">
        <f t="shared" si="832"/>
        <v>0</v>
      </c>
      <c r="P3532">
        <f t="shared" si="833"/>
        <v>0</v>
      </c>
      <c r="Q3532">
        <f>($B$16/2)*(COS((ACOS((2*'Intake Valve Fxn Scratch'!$B$1)/$B$16-1)/($B$17/2))*(I3532-($B$17/2)))+1)*P3532</f>
        <v>0</v>
      </c>
      <c r="R3532">
        <f t="shared" si="834"/>
        <v>0</v>
      </c>
      <c r="S3532">
        <f t="shared" si="835"/>
        <v>0</v>
      </c>
      <c r="T3532">
        <f>S3532*'Exhaust Gas Math'!$C$14</f>
        <v>0</v>
      </c>
      <c r="U3532">
        <f>(T3532/'Exhaust Gas Math'!$B$14)+('Exhaust Gas Math'!$D$10)</f>
        <v>4.4059320573952224E-4</v>
      </c>
      <c r="V3532">
        <f>('Exhaust Gas Math'!$E$10*(2.53982214E-12*V3531^4 - 0.0000000071629564556*V3531^3 + 7.56281407226508E-06*V3531^2 - 0.00322508455050905*V3531 + 1.62997098133725)*$B$24+T3532*'Exhaust Gas Math'!$D$14*$B$23)/('Exhaust Gas Math'!$E$10*(2.53982214E-12*V3531^4 - 0.0000000071629564556*V3531^3 + 7.56281407226508E-06*V3531^2 - 0.00322508455050905*V3531 + 1.62997098133725)+T3532*'Exhaust Gas Math'!$D$14)</f>
        <v>1100</v>
      </c>
      <c r="W3532">
        <f>(353.3116967483*V3532^-1.0020802909)*('Exhaust Gas Math'!$E$10/(T3532+'Exhaust Gas Math'!$E$10))+(357.4500179626*V3532^-1.0038444015 )*(T3532/(T3532+'Exhaust Gas Math'!$E$10))</f>
        <v>0.31654710700089367</v>
      </c>
      <c r="X3532">
        <f t="shared" si="836"/>
        <v>0</v>
      </c>
      <c r="Y3532">
        <f t="shared" si="837"/>
        <v>101325</v>
      </c>
      <c r="Z3532">
        <f t="shared" si="838"/>
        <v>101325</v>
      </c>
    </row>
    <row r="3533" spans="5:26" x14ac:dyDescent="0.2">
      <c r="E3533">
        <f t="shared" si="825"/>
        <v>0.44099999999996531</v>
      </c>
      <c r="F3533">
        <f t="shared" si="826"/>
        <v>101325</v>
      </c>
      <c r="H3533">
        <f t="shared" si="839"/>
        <v>0.44099999999996531</v>
      </c>
      <c r="I3533">
        <f t="shared" si="827"/>
        <v>287.99999999833381</v>
      </c>
      <c r="J3533">
        <f t="shared" si="828"/>
        <v>2.1904161279189038E-2</v>
      </c>
      <c r="K3533">
        <f t="shared" si="829"/>
        <v>-25.257141232853431</v>
      </c>
      <c r="L3533">
        <f t="shared" si="830"/>
        <v>3.9769296294121147E-5</v>
      </c>
      <c r="M3533">
        <f>J3533/SQRT('Exhaust Gas Math'!$E$14*$B$21*$B$23)</f>
        <v>3.7185783648784423E-4</v>
      </c>
      <c r="N3533">
        <f t="shared" si="831"/>
        <v>3.1616553881170815E-2</v>
      </c>
      <c r="O3533">
        <f t="shared" si="832"/>
        <v>0</v>
      </c>
      <c r="P3533">
        <f t="shared" si="833"/>
        <v>0</v>
      </c>
      <c r="Q3533">
        <f>($B$16/2)*(COS((ACOS((2*'Intake Valve Fxn Scratch'!$B$1)/$B$16-1)/($B$17/2))*(I3533-($B$17/2)))+1)*P3533</f>
        <v>0</v>
      </c>
      <c r="R3533">
        <f t="shared" si="834"/>
        <v>0</v>
      </c>
      <c r="S3533">
        <f t="shared" si="835"/>
        <v>0</v>
      </c>
      <c r="T3533">
        <f>S3533*'Exhaust Gas Math'!$C$14</f>
        <v>0</v>
      </c>
      <c r="U3533">
        <f>(T3533/'Exhaust Gas Math'!$B$14)+('Exhaust Gas Math'!$D$10)</f>
        <v>4.4059320573952224E-4</v>
      </c>
      <c r="V3533">
        <f>('Exhaust Gas Math'!$E$10*(2.53982214E-12*V3532^4 - 0.0000000071629564556*V3532^3 + 7.56281407226508E-06*V3532^2 - 0.00322508455050905*V3532 + 1.62997098133725)*$B$24+T3533*'Exhaust Gas Math'!$D$14*$B$23)/('Exhaust Gas Math'!$E$10*(2.53982214E-12*V3532^4 - 0.0000000071629564556*V3532^3 + 7.56281407226508E-06*V3532^2 - 0.00322508455050905*V3532 + 1.62997098133725)+T3533*'Exhaust Gas Math'!$D$14)</f>
        <v>1100</v>
      </c>
      <c r="W3533">
        <f>(353.3116967483*V3533^-1.0020802909)*('Exhaust Gas Math'!$E$10/(T3533+'Exhaust Gas Math'!$E$10))+(357.4500179626*V3533^-1.0038444015 )*(T3533/(T3533+'Exhaust Gas Math'!$E$10))</f>
        <v>0.31654710700089367</v>
      </c>
      <c r="X3533">
        <f t="shared" si="836"/>
        <v>0</v>
      </c>
      <c r="Y3533">
        <f t="shared" si="837"/>
        <v>101325</v>
      </c>
      <c r="Z3533">
        <f t="shared" si="838"/>
        <v>101325</v>
      </c>
    </row>
    <row r="3534" spans="5:26" x14ac:dyDescent="0.2">
      <c r="E3534">
        <f t="shared" si="825"/>
        <v>0.44112499999996529</v>
      </c>
      <c r="F3534">
        <f t="shared" si="826"/>
        <v>101325</v>
      </c>
      <c r="H3534">
        <f t="shared" si="839"/>
        <v>0.44112499999996529</v>
      </c>
      <c r="I3534">
        <f t="shared" si="827"/>
        <v>293.99999999833381</v>
      </c>
      <c r="J3534">
        <f t="shared" si="828"/>
        <v>1.8806448415338718E-2</v>
      </c>
      <c r="K3534">
        <f t="shared" si="829"/>
        <v>-24.260962677880613</v>
      </c>
      <c r="L3534">
        <f t="shared" si="830"/>
        <v>3.9769296294121147E-5</v>
      </c>
      <c r="M3534">
        <f>J3534/SQRT('Exhaust Gas Math'!$E$14*$B$21*$B$23)</f>
        <v>3.1926925348163874E-4</v>
      </c>
      <c r="N3534">
        <f t="shared" si="831"/>
        <v>2.6918663563887415E-2</v>
      </c>
      <c r="O3534">
        <f t="shared" si="832"/>
        <v>0</v>
      </c>
      <c r="P3534">
        <f t="shared" si="833"/>
        <v>0</v>
      </c>
      <c r="Q3534">
        <f>($B$16/2)*(COS((ACOS((2*'Intake Valve Fxn Scratch'!$B$1)/$B$16-1)/($B$17/2))*(I3534-($B$17/2)))+1)*P3534</f>
        <v>0</v>
      </c>
      <c r="R3534">
        <f t="shared" si="834"/>
        <v>0</v>
      </c>
      <c r="S3534">
        <f t="shared" si="835"/>
        <v>0</v>
      </c>
      <c r="T3534">
        <f>S3534*'Exhaust Gas Math'!$C$14</f>
        <v>0</v>
      </c>
      <c r="U3534">
        <f>(T3534/'Exhaust Gas Math'!$B$14)+('Exhaust Gas Math'!$D$10)</f>
        <v>4.4059320573952224E-4</v>
      </c>
      <c r="V3534">
        <f>('Exhaust Gas Math'!$E$10*(2.53982214E-12*V3533^4 - 0.0000000071629564556*V3533^3 + 7.56281407226508E-06*V3533^2 - 0.00322508455050905*V3533 + 1.62997098133725)*$B$24+T3534*'Exhaust Gas Math'!$D$14*$B$23)/('Exhaust Gas Math'!$E$10*(2.53982214E-12*V3533^4 - 0.0000000071629564556*V3533^3 + 7.56281407226508E-06*V3533^2 - 0.00322508455050905*V3533 + 1.62997098133725)+T3534*'Exhaust Gas Math'!$D$14)</f>
        <v>1100</v>
      </c>
      <c r="W3534">
        <f>(353.3116967483*V3534^-1.0020802909)*('Exhaust Gas Math'!$E$10/(T3534+'Exhaust Gas Math'!$E$10))+(357.4500179626*V3534^-1.0038444015 )*(T3534/(T3534+'Exhaust Gas Math'!$E$10))</f>
        <v>0.31654710700089367</v>
      </c>
      <c r="X3534">
        <f t="shared" si="836"/>
        <v>0</v>
      </c>
      <c r="Y3534">
        <f t="shared" si="837"/>
        <v>101325</v>
      </c>
      <c r="Z3534">
        <f t="shared" si="838"/>
        <v>101325</v>
      </c>
    </row>
    <row r="3535" spans="5:26" x14ac:dyDescent="0.2">
      <c r="E3535">
        <f t="shared" si="825"/>
        <v>0.44124999999996528</v>
      </c>
      <c r="F3535">
        <f t="shared" si="826"/>
        <v>101325</v>
      </c>
      <c r="H3535">
        <f t="shared" si="839"/>
        <v>0.44124999999996528</v>
      </c>
      <c r="I3535">
        <f t="shared" si="827"/>
        <v>299.99999999833381</v>
      </c>
      <c r="J3535">
        <f t="shared" si="828"/>
        <v>1.58500000007974E-2</v>
      </c>
      <c r="K3535">
        <f t="shared" si="829"/>
        <v>-22.998975938875567</v>
      </c>
      <c r="L3535">
        <f t="shared" si="830"/>
        <v>3.9769296294121147E-5</v>
      </c>
      <c r="M3535">
        <f>J3535/SQRT('Exhaust Gas Math'!$E$14*$B$21*$B$23)</f>
        <v>2.690788582819941E-4</v>
      </c>
      <c r="N3535">
        <f t="shared" si="831"/>
        <v>2.2387269430780121E-2</v>
      </c>
      <c r="O3535">
        <f t="shared" si="832"/>
        <v>0</v>
      </c>
      <c r="P3535">
        <f t="shared" si="833"/>
        <v>0</v>
      </c>
      <c r="Q3535">
        <f>($B$16/2)*(COS((ACOS((2*'Intake Valve Fxn Scratch'!$B$1)/$B$16-1)/($B$17/2))*(I3535-($B$17/2)))+1)*P3535</f>
        <v>0</v>
      </c>
      <c r="R3535">
        <f t="shared" si="834"/>
        <v>0</v>
      </c>
      <c r="S3535">
        <f t="shared" si="835"/>
        <v>0</v>
      </c>
      <c r="T3535">
        <f>S3535*'Exhaust Gas Math'!$C$14</f>
        <v>0</v>
      </c>
      <c r="U3535">
        <f>(T3535/'Exhaust Gas Math'!$B$14)+('Exhaust Gas Math'!$D$10)</f>
        <v>4.4059320573952224E-4</v>
      </c>
      <c r="V3535">
        <f>('Exhaust Gas Math'!$E$10*(2.53982214E-12*V3534^4 - 0.0000000071629564556*V3534^3 + 7.56281407226508E-06*V3534^2 - 0.00322508455050905*V3534 + 1.62997098133725)*$B$24+T3535*'Exhaust Gas Math'!$D$14*$B$23)/('Exhaust Gas Math'!$E$10*(2.53982214E-12*V3534^4 - 0.0000000071629564556*V3534^3 + 7.56281407226508E-06*V3534^2 - 0.00322508455050905*V3534 + 1.62997098133725)+T3535*'Exhaust Gas Math'!$D$14)</f>
        <v>1100</v>
      </c>
      <c r="W3535">
        <f>(353.3116967483*V3535^-1.0020802909)*('Exhaust Gas Math'!$E$10/(T3535+'Exhaust Gas Math'!$E$10))+(357.4500179626*V3535^-1.0038444015 )*(T3535/(T3535+'Exhaust Gas Math'!$E$10))</f>
        <v>0.31654710700089367</v>
      </c>
      <c r="X3535">
        <f t="shared" si="836"/>
        <v>0</v>
      </c>
      <c r="Y3535">
        <f t="shared" si="837"/>
        <v>101325</v>
      </c>
      <c r="Z3535">
        <f t="shared" si="838"/>
        <v>101325</v>
      </c>
    </row>
    <row r="3536" spans="5:26" x14ac:dyDescent="0.2">
      <c r="E3536">
        <f t="shared" si="825"/>
        <v>0.44137499999996527</v>
      </c>
      <c r="F3536">
        <f t="shared" si="826"/>
        <v>101325</v>
      </c>
      <c r="H3536">
        <f t="shared" si="839"/>
        <v>0.44137499999996527</v>
      </c>
      <c r="I3536">
        <f t="shared" si="827"/>
        <v>305.99999999833381</v>
      </c>
      <c r="J3536">
        <f t="shared" si="828"/>
        <v>1.306720750307459E-2</v>
      </c>
      <c r="K3536">
        <f t="shared" si="829"/>
        <v>-21.48500760663989</v>
      </c>
      <c r="L3536">
        <f t="shared" si="830"/>
        <v>3.9769296294121147E-5</v>
      </c>
      <c r="M3536">
        <f>J3536/SQRT('Exhaust Gas Math'!$E$14*$B$21*$B$23)</f>
        <v>2.2183654736178708E-4</v>
      </c>
      <c r="N3536">
        <f t="shared" si="831"/>
        <v>1.812682798736211E-2</v>
      </c>
      <c r="O3536">
        <f t="shared" si="832"/>
        <v>0</v>
      </c>
      <c r="P3536">
        <f t="shared" si="833"/>
        <v>0</v>
      </c>
      <c r="Q3536">
        <f>($B$16/2)*(COS((ACOS((2*'Intake Valve Fxn Scratch'!$B$1)/$B$16-1)/($B$17/2))*(I3536-($B$17/2)))+1)*P3536</f>
        <v>0</v>
      </c>
      <c r="R3536">
        <f t="shared" si="834"/>
        <v>0</v>
      </c>
      <c r="S3536">
        <f t="shared" si="835"/>
        <v>0</v>
      </c>
      <c r="T3536">
        <f>S3536*'Exhaust Gas Math'!$C$14</f>
        <v>0</v>
      </c>
      <c r="U3536">
        <f>(T3536/'Exhaust Gas Math'!$B$14)+('Exhaust Gas Math'!$D$10)</f>
        <v>4.4059320573952224E-4</v>
      </c>
      <c r="V3536">
        <f>('Exhaust Gas Math'!$E$10*(2.53982214E-12*V3535^4 - 0.0000000071629564556*V3535^3 + 7.56281407226508E-06*V3535^2 - 0.00322508455050905*V3535 + 1.62997098133725)*$B$24+T3536*'Exhaust Gas Math'!$D$14*$B$23)/('Exhaust Gas Math'!$E$10*(2.53982214E-12*V3535^4 - 0.0000000071629564556*V3535^3 + 7.56281407226508E-06*V3535^2 - 0.00322508455050905*V3535 + 1.62997098133725)+T3536*'Exhaust Gas Math'!$D$14)</f>
        <v>1100</v>
      </c>
      <c r="W3536">
        <f>(353.3116967483*V3536^-1.0020802909)*('Exhaust Gas Math'!$E$10/(T3536+'Exhaust Gas Math'!$E$10))+(357.4500179626*V3536^-1.0038444015 )*(T3536/(T3536+'Exhaust Gas Math'!$E$10))</f>
        <v>0.31654710700089367</v>
      </c>
      <c r="X3536">
        <f t="shared" si="836"/>
        <v>0</v>
      </c>
      <c r="Y3536">
        <f t="shared" si="837"/>
        <v>101325</v>
      </c>
      <c r="Z3536">
        <f t="shared" si="838"/>
        <v>101325</v>
      </c>
    </row>
    <row r="3537" spans="5:26" x14ac:dyDescent="0.2">
      <c r="E3537">
        <f t="shared" si="825"/>
        <v>0.44149999999996525</v>
      </c>
      <c r="F3537">
        <f t="shared" si="826"/>
        <v>101325</v>
      </c>
      <c r="H3537">
        <f t="shared" si="839"/>
        <v>0.44149999999996525</v>
      </c>
      <c r="I3537">
        <f t="shared" si="827"/>
        <v>311.99999999833381</v>
      </c>
      <c r="J3537">
        <f t="shared" si="828"/>
        <v>1.0488559779109091E-2</v>
      </c>
      <c r="K3537">
        <f t="shared" si="829"/>
        <v>-19.735645035038154</v>
      </c>
      <c r="L3537">
        <f t="shared" si="830"/>
        <v>3.9769296294121147E-5</v>
      </c>
      <c r="M3537">
        <f>J3537/SQRT('Exhaust Gas Math'!$E$14*$B$21*$B$23)</f>
        <v>1.7805991736549739E-4</v>
      </c>
      <c r="N3537">
        <f t="shared" si="831"/>
        <v>1.4225230309853815E-2</v>
      </c>
      <c r="O3537">
        <f t="shared" si="832"/>
        <v>0</v>
      </c>
      <c r="P3537">
        <f t="shared" si="833"/>
        <v>0</v>
      </c>
      <c r="Q3537">
        <f>($B$16/2)*(COS((ACOS((2*'Intake Valve Fxn Scratch'!$B$1)/$B$16-1)/($B$17/2))*(I3537-($B$17/2)))+1)*P3537</f>
        <v>0</v>
      </c>
      <c r="R3537">
        <f t="shared" si="834"/>
        <v>0</v>
      </c>
      <c r="S3537">
        <f t="shared" si="835"/>
        <v>0</v>
      </c>
      <c r="T3537">
        <f>S3537*'Exhaust Gas Math'!$C$14</f>
        <v>0</v>
      </c>
      <c r="U3537">
        <f>(T3537/'Exhaust Gas Math'!$B$14)+('Exhaust Gas Math'!$D$10)</f>
        <v>4.4059320573952224E-4</v>
      </c>
      <c r="V3537">
        <f>('Exhaust Gas Math'!$E$10*(2.53982214E-12*V3536^4 - 0.0000000071629564556*V3536^3 + 7.56281407226508E-06*V3536^2 - 0.00322508455050905*V3536 + 1.62997098133725)*$B$24+T3537*'Exhaust Gas Math'!$D$14*$B$23)/('Exhaust Gas Math'!$E$10*(2.53982214E-12*V3536^4 - 0.0000000071629564556*V3536^3 + 7.56281407226508E-06*V3536^2 - 0.00322508455050905*V3536 + 1.62997098133725)+T3537*'Exhaust Gas Math'!$D$14)</f>
        <v>1100</v>
      </c>
      <c r="W3537">
        <f>(353.3116967483*V3537^-1.0020802909)*('Exhaust Gas Math'!$E$10/(T3537+'Exhaust Gas Math'!$E$10))+(357.4500179626*V3537^-1.0038444015 )*(T3537/(T3537+'Exhaust Gas Math'!$E$10))</f>
        <v>0.31654710700089367</v>
      </c>
      <c r="X3537">
        <f t="shared" si="836"/>
        <v>0</v>
      </c>
      <c r="Y3537">
        <f t="shared" si="837"/>
        <v>101325</v>
      </c>
      <c r="Z3537">
        <f t="shared" si="838"/>
        <v>101325</v>
      </c>
    </row>
    <row r="3538" spans="5:26" x14ac:dyDescent="0.2">
      <c r="E3538">
        <f t="shared" si="825"/>
        <v>0.44162499999996524</v>
      </c>
      <c r="F3538">
        <f t="shared" si="826"/>
        <v>101325</v>
      </c>
      <c r="H3538">
        <f t="shared" si="839"/>
        <v>0.44162499999996524</v>
      </c>
      <c r="I3538">
        <f t="shared" si="827"/>
        <v>317.99999999833017</v>
      </c>
      <c r="J3538">
        <f t="shared" si="828"/>
        <v>8.1423090329841817E-3</v>
      </c>
      <c r="K3538">
        <f t="shared" si="829"/>
        <v>-17.770054606484372</v>
      </c>
      <c r="L3538">
        <f t="shared" si="830"/>
        <v>3.9769296294121147E-5</v>
      </c>
      <c r="M3538">
        <f>J3538/SQRT('Exhaust Gas Math'!$E$14*$B$21*$B$23)</f>
        <v>1.3822859421226043E-4</v>
      </c>
      <c r="N3538">
        <f t="shared" si="831"/>
        <v>1.0750931842416003E-2</v>
      </c>
      <c r="O3538">
        <f t="shared" si="832"/>
        <v>0</v>
      </c>
      <c r="P3538">
        <f t="shared" si="833"/>
        <v>0</v>
      </c>
      <c r="Q3538">
        <f>($B$16/2)*(COS((ACOS((2*'Intake Valve Fxn Scratch'!$B$1)/$B$16-1)/($B$17/2))*(I3538-($B$17/2)))+1)*P3538</f>
        <v>0</v>
      </c>
      <c r="R3538">
        <f t="shared" si="834"/>
        <v>0</v>
      </c>
      <c r="S3538">
        <f t="shared" si="835"/>
        <v>0</v>
      </c>
      <c r="T3538">
        <f>S3538*'Exhaust Gas Math'!$C$14</f>
        <v>0</v>
      </c>
      <c r="U3538">
        <f>(T3538/'Exhaust Gas Math'!$B$14)+('Exhaust Gas Math'!$D$10)</f>
        <v>4.4059320573952224E-4</v>
      </c>
      <c r="V3538">
        <f>('Exhaust Gas Math'!$E$10*(2.53982214E-12*V3537^4 - 0.0000000071629564556*V3537^3 + 7.56281407226508E-06*V3537^2 - 0.00322508455050905*V3537 + 1.62997098133725)*$B$24+T3538*'Exhaust Gas Math'!$D$14*$B$23)/('Exhaust Gas Math'!$E$10*(2.53982214E-12*V3537^4 - 0.0000000071629564556*V3537^3 + 7.56281407226508E-06*V3537^2 - 0.00322508455050905*V3537 + 1.62997098133725)+T3538*'Exhaust Gas Math'!$D$14)</f>
        <v>1100</v>
      </c>
      <c r="W3538">
        <f>(353.3116967483*V3538^-1.0020802909)*('Exhaust Gas Math'!$E$10/(T3538+'Exhaust Gas Math'!$E$10))+(357.4500179626*V3538^-1.0038444015 )*(T3538/(T3538+'Exhaust Gas Math'!$E$10))</f>
        <v>0.31654710700089367</v>
      </c>
      <c r="X3538">
        <f t="shared" si="836"/>
        <v>0</v>
      </c>
      <c r="Y3538">
        <f t="shared" si="837"/>
        <v>101325</v>
      </c>
      <c r="Z3538">
        <f t="shared" si="838"/>
        <v>101325</v>
      </c>
    </row>
    <row r="3539" spans="5:26" x14ac:dyDescent="0.2">
      <c r="E3539">
        <f t="shared" si="825"/>
        <v>0.44174999999996523</v>
      </c>
      <c r="F3539">
        <f t="shared" si="826"/>
        <v>101325</v>
      </c>
      <c r="H3539">
        <f t="shared" si="839"/>
        <v>0.44174999999996523</v>
      </c>
      <c r="I3539">
        <f t="shared" si="827"/>
        <v>323.99999999833017</v>
      </c>
      <c r="J3539">
        <f t="shared" si="828"/>
        <v>6.0541612788563917E-3</v>
      </c>
      <c r="K3539">
        <f t="shared" si="829"/>
        <v>-15.609771741037886</v>
      </c>
      <c r="L3539">
        <f t="shared" si="830"/>
        <v>3.9769296294121147E-5</v>
      </c>
      <c r="M3539">
        <f>J3539/SQRT('Exhaust Gas Math'!$E$14*$B$21*$B$23)</f>
        <v>1.0277897821374002E-4</v>
      </c>
      <c r="N3539">
        <f t="shared" si="831"/>
        <v>7.7515449039409906E-3</v>
      </c>
      <c r="O3539">
        <f t="shared" si="832"/>
        <v>0</v>
      </c>
      <c r="P3539">
        <f t="shared" si="833"/>
        <v>0</v>
      </c>
      <c r="Q3539">
        <f>($B$16/2)*(COS((ACOS((2*'Intake Valve Fxn Scratch'!$B$1)/$B$16-1)/($B$17/2))*(I3539-($B$17/2)))+1)*P3539</f>
        <v>0</v>
      </c>
      <c r="R3539">
        <f t="shared" si="834"/>
        <v>0</v>
      </c>
      <c r="S3539">
        <f t="shared" si="835"/>
        <v>0</v>
      </c>
      <c r="T3539">
        <f>S3539*'Exhaust Gas Math'!$C$14</f>
        <v>0</v>
      </c>
      <c r="U3539">
        <f>(T3539/'Exhaust Gas Math'!$B$14)+('Exhaust Gas Math'!$D$10)</f>
        <v>4.4059320573952224E-4</v>
      </c>
      <c r="V3539">
        <f>('Exhaust Gas Math'!$E$10*(2.53982214E-12*V3538^4 - 0.0000000071629564556*V3538^3 + 7.56281407226508E-06*V3538^2 - 0.00322508455050905*V3538 + 1.62997098133725)*$B$24+T3539*'Exhaust Gas Math'!$D$14*$B$23)/('Exhaust Gas Math'!$E$10*(2.53982214E-12*V3538^4 - 0.0000000071629564556*V3538^3 + 7.56281407226508E-06*V3538^2 - 0.00322508455050905*V3538 + 1.62997098133725)+T3539*'Exhaust Gas Math'!$D$14)</f>
        <v>1100</v>
      </c>
      <c r="W3539">
        <f>(353.3116967483*V3539^-1.0020802909)*('Exhaust Gas Math'!$E$10/(T3539+'Exhaust Gas Math'!$E$10))+(357.4500179626*V3539^-1.0038444015 )*(T3539/(T3539+'Exhaust Gas Math'!$E$10))</f>
        <v>0.31654710700089367</v>
      </c>
      <c r="X3539">
        <f t="shared" si="836"/>
        <v>0</v>
      </c>
      <c r="Y3539">
        <f t="shared" si="837"/>
        <v>101325</v>
      </c>
      <c r="Z3539">
        <f t="shared" si="838"/>
        <v>101325</v>
      </c>
    </row>
    <row r="3540" spans="5:26" x14ac:dyDescent="0.2">
      <c r="E3540">
        <f t="shared" si="825"/>
        <v>0.44187499999996521</v>
      </c>
      <c r="F3540">
        <f t="shared" si="826"/>
        <v>101325</v>
      </c>
      <c r="H3540">
        <f t="shared" si="839"/>
        <v>0.44187499999996521</v>
      </c>
      <c r="I3540">
        <f t="shared" si="827"/>
        <v>329.99999999833017</v>
      </c>
      <c r="J3540">
        <f t="shared" si="828"/>
        <v>4.246994700495204E-3</v>
      </c>
      <c r="K3540">
        <f t="shared" si="829"/>
        <v>-13.278464949843107</v>
      </c>
      <c r="L3540">
        <f t="shared" si="830"/>
        <v>3.9769296294121147E-5</v>
      </c>
      <c r="M3540">
        <f>J3540/SQRT('Exhaust Gas Math'!$E$14*$B$21*$B$23)</f>
        <v>7.2099462781163206E-5</v>
      </c>
      <c r="N3540">
        <f t="shared" si="831"/>
        <v>5.2538472650638726E-3</v>
      </c>
      <c r="O3540">
        <f t="shared" si="832"/>
        <v>0</v>
      </c>
      <c r="P3540">
        <f t="shared" si="833"/>
        <v>0</v>
      </c>
      <c r="Q3540">
        <f>($B$16/2)*(COS((ACOS((2*'Intake Valve Fxn Scratch'!$B$1)/$B$16-1)/($B$17/2))*(I3540-($B$17/2)))+1)*P3540</f>
        <v>0</v>
      </c>
      <c r="R3540">
        <f t="shared" si="834"/>
        <v>0</v>
      </c>
      <c r="S3540">
        <f t="shared" si="835"/>
        <v>0</v>
      </c>
      <c r="T3540">
        <f>S3540*'Exhaust Gas Math'!$C$14</f>
        <v>0</v>
      </c>
      <c r="U3540">
        <f>(T3540/'Exhaust Gas Math'!$B$14)+('Exhaust Gas Math'!$D$10)</f>
        <v>4.4059320573952224E-4</v>
      </c>
      <c r="V3540">
        <f>('Exhaust Gas Math'!$E$10*(2.53982214E-12*V3539^4 - 0.0000000071629564556*V3539^3 + 7.56281407226508E-06*V3539^2 - 0.00322508455050905*V3539 + 1.62997098133725)*$B$24+T3540*'Exhaust Gas Math'!$D$14*$B$23)/('Exhaust Gas Math'!$E$10*(2.53982214E-12*V3539^4 - 0.0000000071629564556*V3539^3 + 7.56281407226508E-06*V3539^2 - 0.00322508455050905*V3539 + 1.62997098133725)+T3540*'Exhaust Gas Math'!$D$14)</f>
        <v>1100</v>
      </c>
      <c r="W3540">
        <f>(353.3116967483*V3540^-1.0020802909)*('Exhaust Gas Math'!$E$10/(T3540+'Exhaust Gas Math'!$E$10))+(357.4500179626*V3540^-1.0038444015 )*(T3540/(T3540+'Exhaust Gas Math'!$E$10))</f>
        <v>0.31654710700089367</v>
      </c>
      <c r="X3540">
        <f t="shared" si="836"/>
        <v>0</v>
      </c>
      <c r="Y3540">
        <f t="shared" si="837"/>
        <v>101325</v>
      </c>
      <c r="Z3540">
        <f t="shared" si="838"/>
        <v>101325</v>
      </c>
    </row>
    <row r="3541" spans="5:26" x14ac:dyDescent="0.2">
      <c r="E3541">
        <f t="shared" si="825"/>
        <v>0.4419999999999652</v>
      </c>
      <c r="F3541">
        <f t="shared" si="826"/>
        <v>101325</v>
      </c>
      <c r="H3541">
        <f t="shared" si="839"/>
        <v>0.4419999999999652</v>
      </c>
      <c r="I3541">
        <f t="shared" si="827"/>
        <v>335.99999999833017</v>
      </c>
      <c r="J3541">
        <f t="shared" si="828"/>
        <v>2.7406089931051106E-3</v>
      </c>
      <c r="K3541">
        <f t="shared" si="829"/>
        <v>-10.801676517959155</v>
      </c>
      <c r="L3541">
        <f t="shared" si="830"/>
        <v>3.9769296294121147E-5</v>
      </c>
      <c r="M3541">
        <f>J3541/SQRT('Exhaust Gas Math'!$E$14*$B$21*$B$23)</f>
        <v>4.6526179105677515E-5</v>
      </c>
      <c r="N3541">
        <f t="shared" si="831"/>
        <v>3.265038116999873E-3</v>
      </c>
      <c r="O3541">
        <f t="shared" si="832"/>
        <v>0</v>
      </c>
      <c r="P3541">
        <f t="shared" si="833"/>
        <v>0</v>
      </c>
      <c r="Q3541">
        <f>($B$16/2)*(COS((ACOS((2*'Intake Valve Fxn Scratch'!$B$1)/$B$16-1)/($B$17/2))*(I3541-($B$17/2)))+1)*P3541</f>
        <v>0</v>
      </c>
      <c r="R3541">
        <f t="shared" si="834"/>
        <v>0</v>
      </c>
      <c r="S3541">
        <f t="shared" si="835"/>
        <v>0</v>
      </c>
      <c r="T3541">
        <f>S3541*'Exhaust Gas Math'!$C$14</f>
        <v>0</v>
      </c>
      <c r="U3541">
        <f>(T3541/'Exhaust Gas Math'!$B$14)+('Exhaust Gas Math'!$D$10)</f>
        <v>4.4059320573952224E-4</v>
      </c>
      <c r="V3541">
        <f>('Exhaust Gas Math'!$E$10*(2.53982214E-12*V3540^4 - 0.0000000071629564556*V3540^3 + 7.56281407226508E-06*V3540^2 - 0.00322508455050905*V3540 + 1.62997098133725)*$B$24+T3541*'Exhaust Gas Math'!$D$14*$B$23)/('Exhaust Gas Math'!$E$10*(2.53982214E-12*V3540^4 - 0.0000000071629564556*V3540^3 + 7.56281407226508E-06*V3540^2 - 0.00322508455050905*V3540 + 1.62997098133725)+T3541*'Exhaust Gas Math'!$D$14)</f>
        <v>1100</v>
      </c>
      <c r="W3541">
        <f>(353.3116967483*V3541^-1.0020802909)*('Exhaust Gas Math'!$E$10/(T3541+'Exhaust Gas Math'!$E$10))+(357.4500179626*V3541^-1.0038444015 )*(T3541/(T3541+'Exhaust Gas Math'!$E$10))</f>
        <v>0.31654710700089367</v>
      </c>
      <c r="X3541">
        <f t="shared" si="836"/>
        <v>0</v>
      </c>
      <c r="Y3541">
        <f t="shared" si="837"/>
        <v>101325</v>
      </c>
      <c r="Z3541">
        <f t="shared" si="838"/>
        <v>101325</v>
      </c>
    </row>
    <row r="3542" spans="5:26" x14ac:dyDescent="0.2">
      <c r="E3542">
        <f t="shared" ref="E3542:E3605" si="840">H3542</f>
        <v>0.44212499999996518</v>
      </c>
      <c r="F3542">
        <f t="shared" ref="F3542:F3605" si="841">Z3542</f>
        <v>101325</v>
      </c>
      <c r="H3542">
        <f t="shared" si="839"/>
        <v>0.44212499999996518</v>
      </c>
      <c r="I3542">
        <f t="shared" si="827"/>
        <v>341.99999999833017</v>
      </c>
      <c r="J3542">
        <f t="shared" si="828"/>
        <v>1.5515084337293754E-3</v>
      </c>
      <c r="K3542">
        <f t="shared" si="829"/>
        <v>-8.2065426577497167</v>
      </c>
      <c r="L3542">
        <f t="shared" si="830"/>
        <v>3.9769296294121147E-5</v>
      </c>
      <c r="M3542">
        <f>J3542/SQRT('Exhaust Gas Math'!$E$14*$B$21*$B$23)</f>
        <v>2.6339313434812762E-5</v>
      </c>
      <c r="N3542">
        <f t="shared" si="831"/>
        <v>1.7749850517695259E-3</v>
      </c>
      <c r="O3542">
        <f t="shared" si="832"/>
        <v>0</v>
      </c>
      <c r="P3542">
        <f t="shared" si="833"/>
        <v>0</v>
      </c>
      <c r="Q3542">
        <f>($B$16/2)*(COS((ACOS((2*'Intake Valve Fxn Scratch'!$B$1)/$B$16-1)/($B$17/2))*(I3542-($B$17/2)))+1)*P3542</f>
        <v>0</v>
      </c>
      <c r="R3542">
        <f t="shared" si="834"/>
        <v>0</v>
      </c>
      <c r="S3542">
        <f t="shared" si="835"/>
        <v>0</v>
      </c>
      <c r="T3542">
        <f>S3542*'Exhaust Gas Math'!$C$14</f>
        <v>0</v>
      </c>
      <c r="U3542">
        <f>(T3542/'Exhaust Gas Math'!$B$14)+('Exhaust Gas Math'!$D$10)</f>
        <v>4.4059320573952224E-4</v>
      </c>
      <c r="V3542">
        <f>('Exhaust Gas Math'!$E$10*(2.53982214E-12*V3541^4 - 0.0000000071629564556*V3541^3 + 7.56281407226508E-06*V3541^2 - 0.00322508455050905*V3541 + 1.62997098133725)*$B$24+T3542*'Exhaust Gas Math'!$D$14*$B$23)/('Exhaust Gas Math'!$E$10*(2.53982214E-12*V3541^4 - 0.0000000071629564556*V3541^3 + 7.56281407226508E-06*V3541^2 - 0.00322508455050905*V3541 + 1.62997098133725)+T3542*'Exhaust Gas Math'!$D$14)</f>
        <v>1100</v>
      </c>
      <c r="W3542">
        <f>(353.3116967483*V3542^-1.0020802909)*('Exhaust Gas Math'!$E$10/(T3542+'Exhaust Gas Math'!$E$10))+(357.4500179626*V3542^-1.0038444015 )*(T3542/(T3542+'Exhaust Gas Math'!$E$10))</f>
        <v>0.31654710700089367</v>
      </c>
      <c r="X3542">
        <f t="shared" si="836"/>
        <v>0</v>
      </c>
      <c r="Y3542">
        <f t="shared" si="837"/>
        <v>101325</v>
      </c>
      <c r="Z3542">
        <f t="shared" si="838"/>
        <v>101325</v>
      </c>
    </row>
    <row r="3543" spans="5:26" x14ac:dyDescent="0.2">
      <c r="E3543">
        <f t="shared" si="840"/>
        <v>0.44224999999996517</v>
      </c>
      <c r="F3543">
        <f t="shared" si="841"/>
        <v>101325</v>
      </c>
      <c r="H3543">
        <f t="shared" si="839"/>
        <v>0.44224999999996517</v>
      </c>
      <c r="I3543">
        <f t="shared" si="827"/>
        <v>347.99999999832653</v>
      </c>
      <c r="J3543">
        <f t="shared" si="828"/>
        <v>6.9272105693051617E-4</v>
      </c>
      <c r="K3543">
        <f t="shared" si="829"/>
        <v>-5.5214961988511115</v>
      </c>
      <c r="L3543">
        <f t="shared" si="830"/>
        <v>3.9769296294121147E-5</v>
      </c>
      <c r="M3543">
        <f>J3543/SQRT('Exhaust Gas Math'!$E$14*$B$21*$B$23)</f>
        <v>1.1760037293210227E-5</v>
      </c>
      <c r="N3543">
        <f t="shared" si="831"/>
        <v>7.5915782841063512E-4</v>
      </c>
      <c r="O3543">
        <f t="shared" si="832"/>
        <v>0</v>
      </c>
      <c r="P3543">
        <f t="shared" si="833"/>
        <v>0</v>
      </c>
      <c r="Q3543">
        <f>($B$16/2)*(COS((ACOS((2*'Intake Valve Fxn Scratch'!$B$1)/$B$16-1)/($B$17/2))*(I3543-($B$17/2)))+1)*P3543</f>
        <v>0</v>
      </c>
      <c r="R3543">
        <f t="shared" si="834"/>
        <v>0</v>
      </c>
      <c r="S3543">
        <f t="shared" si="835"/>
        <v>0</v>
      </c>
      <c r="T3543">
        <f>S3543*'Exhaust Gas Math'!$C$14</f>
        <v>0</v>
      </c>
      <c r="U3543">
        <f>(T3543/'Exhaust Gas Math'!$B$14)+('Exhaust Gas Math'!$D$10)</f>
        <v>4.4059320573952224E-4</v>
      </c>
      <c r="V3543">
        <f>('Exhaust Gas Math'!$E$10*(2.53982214E-12*V3542^4 - 0.0000000071629564556*V3542^3 + 7.56281407226508E-06*V3542^2 - 0.00322508455050905*V3542 + 1.62997098133725)*$B$24+T3543*'Exhaust Gas Math'!$D$14*$B$23)/('Exhaust Gas Math'!$E$10*(2.53982214E-12*V3542^4 - 0.0000000071629564556*V3542^3 + 7.56281407226508E-06*V3542^2 - 0.00322508455050905*V3542 + 1.62997098133725)+T3543*'Exhaust Gas Math'!$D$14)</f>
        <v>1100</v>
      </c>
      <c r="W3543">
        <f>(353.3116967483*V3543^-1.0020802909)*('Exhaust Gas Math'!$E$10/(T3543+'Exhaust Gas Math'!$E$10))+(357.4500179626*V3543^-1.0038444015 )*(T3543/(T3543+'Exhaust Gas Math'!$E$10))</f>
        <v>0.31654710700089367</v>
      </c>
      <c r="X3543">
        <f t="shared" si="836"/>
        <v>0</v>
      </c>
      <c r="Y3543">
        <f t="shared" si="837"/>
        <v>101325</v>
      </c>
      <c r="Z3543">
        <f t="shared" si="838"/>
        <v>101325</v>
      </c>
    </row>
    <row r="3544" spans="5:26" x14ac:dyDescent="0.2">
      <c r="E3544">
        <f t="shared" si="840"/>
        <v>0.44237499999996516</v>
      </c>
      <c r="F3544">
        <f t="shared" si="841"/>
        <v>101325</v>
      </c>
      <c r="H3544">
        <f t="shared" si="839"/>
        <v>0.44237499999996516</v>
      </c>
      <c r="I3544">
        <f t="shared" si="827"/>
        <v>353.99999999832653</v>
      </c>
      <c r="J3544">
        <f t="shared" si="828"/>
        <v>1.7365591692248411E-4</v>
      </c>
      <c r="K3544">
        <f t="shared" si="829"/>
        <v>-2.7759550721520148</v>
      </c>
      <c r="L3544">
        <f t="shared" si="830"/>
        <v>3.9769296294121147E-5</v>
      </c>
      <c r="M3544">
        <f>J3544/SQRT('Exhaust Gas Math'!$E$14*$B$21*$B$23)</f>
        <v>2.9480842812027787E-6</v>
      </c>
      <c r="N3544">
        <f t="shared" si="831"/>
        <v>1.8193581057492775E-4</v>
      </c>
      <c r="O3544">
        <f t="shared" si="832"/>
        <v>0</v>
      </c>
      <c r="P3544">
        <f t="shared" si="833"/>
        <v>0</v>
      </c>
      <c r="Q3544">
        <f>($B$16/2)*(COS((ACOS((2*'Intake Valve Fxn Scratch'!$B$1)/$B$16-1)/($B$17/2))*(I3544-($B$17/2)))+1)*P3544</f>
        <v>0</v>
      </c>
      <c r="R3544">
        <f t="shared" si="834"/>
        <v>0</v>
      </c>
      <c r="S3544">
        <f t="shared" si="835"/>
        <v>0</v>
      </c>
      <c r="T3544">
        <f>S3544*'Exhaust Gas Math'!$C$14</f>
        <v>0</v>
      </c>
      <c r="U3544">
        <f>(T3544/'Exhaust Gas Math'!$B$14)+('Exhaust Gas Math'!$D$10)</f>
        <v>4.4059320573952224E-4</v>
      </c>
      <c r="V3544">
        <f>('Exhaust Gas Math'!$E$10*(2.53982214E-12*V3543^4 - 0.0000000071629564556*V3543^3 + 7.56281407226508E-06*V3543^2 - 0.00322508455050905*V3543 + 1.62997098133725)*$B$24+T3544*'Exhaust Gas Math'!$D$14*$B$23)/('Exhaust Gas Math'!$E$10*(2.53982214E-12*V3543^4 - 0.0000000071629564556*V3543^3 + 7.56281407226508E-06*V3543^2 - 0.00322508455050905*V3543 + 1.62997098133725)+T3544*'Exhaust Gas Math'!$D$14)</f>
        <v>1100</v>
      </c>
      <c r="W3544">
        <f>(353.3116967483*V3544^-1.0020802909)*('Exhaust Gas Math'!$E$10/(T3544+'Exhaust Gas Math'!$E$10))+(357.4500179626*V3544^-1.0038444015 )*(T3544/(T3544+'Exhaust Gas Math'!$E$10))</f>
        <v>0.31654710700089367</v>
      </c>
      <c r="X3544">
        <f t="shared" si="836"/>
        <v>0</v>
      </c>
      <c r="Y3544">
        <f t="shared" si="837"/>
        <v>101325</v>
      </c>
      <c r="Z3544">
        <f t="shared" si="838"/>
        <v>101325</v>
      </c>
    </row>
    <row r="3545" spans="5:26" x14ac:dyDescent="0.2">
      <c r="E3545">
        <f t="shared" si="840"/>
        <v>0.44249999999996514</v>
      </c>
      <c r="F3545">
        <f t="shared" si="841"/>
        <v>101325</v>
      </c>
      <c r="H3545">
        <f t="shared" si="839"/>
        <v>0.44249999999996514</v>
      </c>
      <c r="I3545">
        <f t="shared" si="827"/>
        <v>359.99999999832653</v>
      </c>
      <c r="J3545">
        <f t="shared" si="828"/>
        <v>0</v>
      </c>
      <c r="K3545">
        <f t="shared" si="829"/>
        <v>-7.7499059718217689E-10</v>
      </c>
      <c r="L3545">
        <f t="shared" si="830"/>
        <v>3.9769296294121147E-5</v>
      </c>
      <c r="M3545">
        <f>J3545/SQRT('Exhaust Gas Math'!$E$14*$B$21*$B$23)</f>
        <v>0</v>
      </c>
      <c r="N3545">
        <f t="shared" si="831"/>
        <v>0</v>
      </c>
      <c r="O3545">
        <f t="shared" si="832"/>
        <v>0</v>
      </c>
      <c r="P3545">
        <f t="shared" si="833"/>
        <v>0</v>
      </c>
      <c r="Q3545">
        <f>($B$16/2)*(COS((ACOS((2*'Intake Valve Fxn Scratch'!$B$1)/$B$16-1)/($B$17/2))*(I3545-($B$17/2)))+1)*P3545</f>
        <v>0</v>
      </c>
      <c r="R3545">
        <f t="shared" si="834"/>
        <v>0</v>
      </c>
      <c r="S3545">
        <f t="shared" si="835"/>
        <v>0</v>
      </c>
      <c r="T3545">
        <f>S3545*'Exhaust Gas Math'!$C$14</f>
        <v>0</v>
      </c>
      <c r="U3545">
        <f>(T3545/'Exhaust Gas Math'!$B$14)+('Exhaust Gas Math'!$D$10)</f>
        <v>4.4059320573952224E-4</v>
      </c>
      <c r="V3545">
        <f>('Exhaust Gas Math'!$E$10*(2.53982214E-12*V3544^4 - 0.0000000071629564556*V3544^3 + 7.56281407226508E-06*V3544^2 - 0.00322508455050905*V3544 + 1.62997098133725)*$B$24+T3545*'Exhaust Gas Math'!$D$14*$B$23)/('Exhaust Gas Math'!$E$10*(2.53982214E-12*V3544^4 - 0.0000000071629564556*V3544^3 + 7.56281407226508E-06*V3544^2 - 0.00322508455050905*V3544 + 1.62997098133725)+T3545*'Exhaust Gas Math'!$D$14)</f>
        <v>1100</v>
      </c>
      <c r="W3545">
        <f>(353.3116967483*V3545^-1.0020802909)*('Exhaust Gas Math'!$E$10/(T3545+'Exhaust Gas Math'!$E$10))+(357.4500179626*V3545^-1.0038444015 )*(T3545/(T3545+'Exhaust Gas Math'!$E$10))</f>
        <v>0.31654710700089367</v>
      </c>
      <c r="X3545">
        <f t="shared" si="836"/>
        <v>0</v>
      </c>
      <c r="Y3545">
        <f t="shared" si="837"/>
        <v>101325</v>
      </c>
      <c r="Z3545">
        <f t="shared" si="838"/>
        <v>101325</v>
      </c>
    </row>
    <row r="3546" spans="5:26" x14ac:dyDescent="0.2">
      <c r="E3546">
        <f t="shared" si="840"/>
        <v>0.44262499999996513</v>
      </c>
      <c r="F3546">
        <f t="shared" si="841"/>
        <v>101325</v>
      </c>
      <c r="H3546">
        <f t="shared" si="839"/>
        <v>0.44262499999996513</v>
      </c>
      <c r="I3546">
        <f t="shared" si="827"/>
        <v>365.99999999832653</v>
      </c>
      <c r="J3546">
        <f t="shared" si="828"/>
        <v>1.736559167290902E-4</v>
      </c>
      <c r="K3546">
        <f t="shared" si="829"/>
        <v>2.7759550706105243</v>
      </c>
      <c r="L3546">
        <f t="shared" si="830"/>
        <v>3.9769296294121147E-5</v>
      </c>
      <c r="M3546">
        <f>J3546/SQRT('Exhaust Gas Math'!$E$14*$B$21*$B$23)</f>
        <v>2.9480842779196108E-6</v>
      </c>
      <c r="N3546">
        <f t="shared" si="831"/>
        <v>1.6556832800769528E-4</v>
      </c>
      <c r="O3546">
        <f t="shared" si="832"/>
        <v>0</v>
      </c>
      <c r="P3546">
        <f t="shared" si="833"/>
        <v>0</v>
      </c>
      <c r="Q3546">
        <f>($B$16/2)*(COS((ACOS((2*'Intake Valve Fxn Scratch'!$B$1)/$B$16-1)/($B$17/2))*(I3546-($B$17/2)))+1)*P3546</f>
        <v>0</v>
      </c>
      <c r="R3546">
        <f t="shared" si="834"/>
        <v>0</v>
      </c>
      <c r="S3546">
        <f t="shared" si="835"/>
        <v>0</v>
      </c>
      <c r="T3546">
        <f>S3546*'Exhaust Gas Math'!$C$14</f>
        <v>0</v>
      </c>
      <c r="U3546">
        <f>(T3546/'Exhaust Gas Math'!$B$14)+('Exhaust Gas Math'!$D$10)</f>
        <v>4.4059320573952224E-4</v>
      </c>
      <c r="V3546">
        <f>('Exhaust Gas Math'!$E$10*(2.53982214E-12*V3545^4 - 0.0000000071629564556*V3545^3 + 7.56281407226508E-06*V3545^2 - 0.00322508455050905*V3545 + 1.62997098133725)*$B$24+T3546*'Exhaust Gas Math'!$D$14*$B$23)/('Exhaust Gas Math'!$E$10*(2.53982214E-12*V3545^4 - 0.0000000071629564556*V3545^3 + 7.56281407226508E-06*V3545^2 - 0.00322508455050905*V3545 + 1.62997098133725)+T3546*'Exhaust Gas Math'!$D$14)</f>
        <v>1100</v>
      </c>
      <c r="W3546">
        <f>(353.3116967483*V3546^-1.0020802909)*('Exhaust Gas Math'!$E$10/(T3546+'Exhaust Gas Math'!$E$10))+(357.4500179626*V3546^-1.0038444015 )*(T3546/(T3546+'Exhaust Gas Math'!$E$10))</f>
        <v>0.31654710700089367</v>
      </c>
      <c r="X3546">
        <f t="shared" si="836"/>
        <v>0</v>
      </c>
      <c r="Y3546">
        <f t="shared" si="837"/>
        <v>101325</v>
      </c>
      <c r="Z3546">
        <f t="shared" si="838"/>
        <v>101325</v>
      </c>
    </row>
    <row r="3547" spans="5:26" x14ac:dyDescent="0.2">
      <c r="E3547">
        <f t="shared" si="840"/>
        <v>0.44274999999996512</v>
      </c>
      <c r="F3547">
        <f t="shared" si="841"/>
        <v>101325</v>
      </c>
      <c r="H3547">
        <f t="shared" si="839"/>
        <v>0.44274999999996512</v>
      </c>
      <c r="I3547">
        <f t="shared" si="827"/>
        <v>371.99999999832653</v>
      </c>
      <c r="J3547">
        <f t="shared" si="828"/>
        <v>6.9272105654584817E-4</v>
      </c>
      <c r="K3547">
        <f t="shared" si="829"/>
        <v>5.5214961973350007</v>
      </c>
      <c r="L3547">
        <f t="shared" si="830"/>
        <v>3.9769296294121147E-5</v>
      </c>
      <c r="M3547">
        <f>J3547/SQRT('Exhaust Gas Math'!$E$14*$B$21*$B$23)</f>
        <v>1.1760037286679877E-5</v>
      </c>
      <c r="N3547">
        <f t="shared" si="831"/>
        <v>6.2929392651049632E-4</v>
      </c>
      <c r="O3547">
        <f t="shared" si="832"/>
        <v>0</v>
      </c>
      <c r="P3547">
        <f t="shared" si="833"/>
        <v>0</v>
      </c>
      <c r="Q3547">
        <f>($B$16/2)*(COS((ACOS((2*'Intake Valve Fxn Scratch'!$B$1)/$B$16-1)/($B$17/2))*(I3547-($B$17/2)))+1)*P3547</f>
        <v>0</v>
      </c>
      <c r="R3547">
        <f t="shared" si="834"/>
        <v>0</v>
      </c>
      <c r="S3547">
        <f t="shared" si="835"/>
        <v>0</v>
      </c>
      <c r="T3547">
        <f>S3547*'Exhaust Gas Math'!$C$14</f>
        <v>0</v>
      </c>
      <c r="U3547">
        <f>(T3547/'Exhaust Gas Math'!$B$14)+('Exhaust Gas Math'!$D$10)</f>
        <v>4.4059320573952224E-4</v>
      </c>
      <c r="V3547">
        <f>('Exhaust Gas Math'!$E$10*(2.53982214E-12*V3546^4 - 0.0000000071629564556*V3546^3 + 7.56281407226508E-06*V3546^2 - 0.00322508455050905*V3546 + 1.62997098133725)*$B$24+T3547*'Exhaust Gas Math'!$D$14*$B$23)/('Exhaust Gas Math'!$E$10*(2.53982214E-12*V3546^4 - 0.0000000071629564556*V3546^3 + 7.56281407226508E-06*V3546^2 - 0.00322508455050905*V3546 + 1.62997098133725)+T3547*'Exhaust Gas Math'!$D$14)</f>
        <v>1100</v>
      </c>
      <c r="W3547">
        <f>(353.3116967483*V3547^-1.0020802909)*('Exhaust Gas Math'!$E$10/(T3547+'Exhaust Gas Math'!$E$10))+(357.4500179626*V3547^-1.0038444015 )*(T3547/(T3547+'Exhaust Gas Math'!$E$10))</f>
        <v>0.31654710700089367</v>
      </c>
      <c r="X3547">
        <f t="shared" si="836"/>
        <v>0</v>
      </c>
      <c r="Y3547">
        <f t="shared" si="837"/>
        <v>101325</v>
      </c>
      <c r="Z3547">
        <f t="shared" si="838"/>
        <v>101325</v>
      </c>
    </row>
    <row r="3548" spans="5:26" x14ac:dyDescent="0.2">
      <c r="E3548">
        <f t="shared" si="840"/>
        <v>0.4428749999999651</v>
      </c>
      <c r="F3548">
        <f t="shared" si="841"/>
        <v>101325</v>
      </c>
      <c r="H3548">
        <f t="shared" si="839"/>
        <v>0.4428749999999651</v>
      </c>
      <c r="I3548">
        <f t="shared" si="827"/>
        <v>377.99999999832653</v>
      </c>
      <c r="J3548">
        <f t="shared" si="828"/>
        <v>1.5515084331576452E-3</v>
      </c>
      <c r="K3548">
        <f t="shared" si="829"/>
        <v>8.2065426562755963</v>
      </c>
      <c r="L3548">
        <f t="shared" si="830"/>
        <v>3.9769296294121147E-5</v>
      </c>
      <c r="M3548">
        <f>J3548/SQRT('Exhaust Gas Math'!$E$14*$B$21*$B$23)</f>
        <v>2.6339313425106737E-5</v>
      </c>
      <c r="N3548">
        <f t="shared" si="831"/>
        <v>1.3427107343191927E-3</v>
      </c>
      <c r="O3548">
        <f t="shared" si="832"/>
        <v>0</v>
      </c>
      <c r="P3548">
        <f t="shared" si="833"/>
        <v>0</v>
      </c>
      <c r="Q3548">
        <f>($B$16/2)*(COS((ACOS((2*'Intake Valve Fxn Scratch'!$B$1)/$B$16-1)/($B$17/2))*(I3548-($B$17/2)))+1)*P3548</f>
        <v>0</v>
      </c>
      <c r="R3548">
        <f t="shared" si="834"/>
        <v>0</v>
      </c>
      <c r="S3548">
        <f t="shared" si="835"/>
        <v>0</v>
      </c>
      <c r="T3548">
        <f>S3548*'Exhaust Gas Math'!$C$14</f>
        <v>0</v>
      </c>
      <c r="U3548">
        <f>(T3548/'Exhaust Gas Math'!$B$14)+('Exhaust Gas Math'!$D$10)</f>
        <v>4.4059320573952224E-4</v>
      </c>
      <c r="V3548">
        <f>('Exhaust Gas Math'!$E$10*(2.53982214E-12*V3547^4 - 0.0000000071629564556*V3547^3 + 7.56281407226508E-06*V3547^2 - 0.00322508455050905*V3547 + 1.62997098133725)*$B$24+T3548*'Exhaust Gas Math'!$D$14*$B$23)/('Exhaust Gas Math'!$E$10*(2.53982214E-12*V3547^4 - 0.0000000071629564556*V3547^3 + 7.56281407226508E-06*V3547^2 - 0.00322508455050905*V3547 + 1.62997098133725)+T3548*'Exhaust Gas Math'!$D$14)</f>
        <v>1100</v>
      </c>
      <c r="W3548">
        <f>(353.3116967483*V3548^-1.0020802909)*('Exhaust Gas Math'!$E$10/(T3548+'Exhaust Gas Math'!$E$10))+(357.4500179626*V3548^-1.0038444015 )*(T3548/(T3548+'Exhaust Gas Math'!$E$10))</f>
        <v>0.31654710700089367</v>
      </c>
      <c r="X3548">
        <f t="shared" si="836"/>
        <v>0</v>
      </c>
      <c r="Y3548">
        <f t="shared" si="837"/>
        <v>101325</v>
      </c>
      <c r="Z3548">
        <f t="shared" si="838"/>
        <v>101325</v>
      </c>
    </row>
    <row r="3549" spans="5:26" x14ac:dyDescent="0.2">
      <c r="E3549">
        <f t="shared" si="840"/>
        <v>0.44299999999996509</v>
      </c>
      <c r="F3549">
        <f t="shared" si="841"/>
        <v>101325</v>
      </c>
      <c r="H3549">
        <f t="shared" si="839"/>
        <v>0.44299999999996509</v>
      </c>
      <c r="I3549">
        <f t="shared" si="827"/>
        <v>383.99999999832289</v>
      </c>
      <c r="J3549">
        <f t="shared" si="828"/>
        <v>2.7406089923525841E-3</v>
      </c>
      <c r="K3549">
        <f t="shared" si="829"/>
        <v>10.801676516543179</v>
      </c>
      <c r="L3549">
        <f t="shared" si="830"/>
        <v>3.9769296294121147E-5</v>
      </c>
      <c r="M3549">
        <f>J3549/SQRT('Exhaust Gas Math'!$E$14*$B$21*$B$23)</f>
        <v>4.6526179092902185E-5</v>
      </c>
      <c r="N3549">
        <f t="shared" si="831"/>
        <v>2.2601711312141698E-3</v>
      </c>
      <c r="O3549">
        <f t="shared" si="832"/>
        <v>0</v>
      </c>
      <c r="P3549">
        <f t="shared" si="833"/>
        <v>0</v>
      </c>
      <c r="Q3549">
        <f>($B$16/2)*(COS((ACOS((2*'Intake Valve Fxn Scratch'!$B$1)/$B$16-1)/($B$17/2))*(I3549-($B$17/2)))+1)*P3549</f>
        <v>0</v>
      </c>
      <c r="R3549">
        <f t="shared" si="834"/>
        <v>0</v>
      </c>
      <c r="S3549">
        <f t="shared" si="835"/>
        <v>0</v>
      </c>
      <c r="T3549">
        <f>S3549*'Exhaust Gas Math'!$C$14</f>
        <v>0</v>
      </c>
      <c r="U3549">
        <f>(T3549/'Exhaust Gas Math'!$B$14)+('Exhaust Gas Math'!$D$10)</f>
        <v>4.4059320573952224E-4</v>
      </c>
      <c r="V3549">
        <f>('Exhaust Gas Math'!$E$10*(2.53982214E-12*V3548^4 - 0.0000000071629564556*V3548^3 + 7.56281407226508E-06*V3548^2 - 0.00322508455050905*V3548 + 1.62997098133725)*$B$24+T3549*'Exhaust Gas Math'!$D$14*$B$23)/('Exhaust Gas Math'!$E$10*(2.53982214E-12*V3548^4 - 0.0000000071629564556*V3548^3 + 7.56281407226508E-06*V3548^2 - 0.00322508455050905*V3548 + 1.62997098133725)+T3549*'Exhaust Gas Math'!$D$14)</f>
        <v>1100</v>
      </c>
      <c r="W3549">
        <f>(353.3116967483*V3549^-1.0020802909)*('Exhaust Gas Math'!$E$10/(T3549+'Exhaust Gas Math'!$E$10))+(357.4500179626*V3549^-1.0038444015 )*(T3549/(T3549+'Exhaust Gas Math'!$E$10))</f>
        <v>0.31654710700089367</v>
      </c>
      <c r="X3549">
        <f t="shared" si="836"/>
        <v>0</v>
      </c>
      <c r="Y3549">
        <f t="shared" si="837"/>
        <v>101325</v>
      </c>
      <c r="Z3549">
        <f t="shared" si="838"/>
        <v>101325</v>
      </c>
    </row>
    <row r="3550" spans="5:26" x14ac:dyDescent="0.2">
      <c r="E3550">
        <f t="shared" si="840"/>
        <v>0.44312499999996507</v>
      </c>
      <c r="F3550">
        <f t="shared" si="841"/>
        <v>101325</v>
      </c>
      <c r="H3550">
        <f t="shared" si="839"/>
        <v>0.44312499999996507</v>
      </c>
      <c r="I3550">
        <f t="shared" si="827"/>
        <v>389.99999999832289</v>
      </c>
      <c r="J3550">
        <f t="shared" si="828"/>
        <v>4.246994699570128E-3</v>
      </c>
      <c r="K3550">
        <f t="shared" si="829"/>
        <v>13.278464948500785</v>
      </c>
      <c r="L3550">
        <f t="shared" si="830"/>
        <v>3.9769296294121147E-5</v>
      </c>
      <c r="M3550">
        <f>J3550/SQRT('Exhaust Gas Math'!$E$14*$B$21*$B$23)</f>
        <v>7.2099462765458578E-5</v>
      </c>
      <c r="N3550">
        <f t="shared" si="831"/>
        <v>3.3402709598064906E-3</v>
      </c>
      <c r="O3550">
        <f t="shared" si="832"/>
        <v>0</v>
      </c>
      <c r="P3550">
        <f t="shared" si="833"/>
        <v>0</v>
      </c>
      <c r="Q3550">
        <f>($B$16/2)*(COS((ACOS((2*'Intake Valve Fxn Scratch'!$B$1)/$B$16-1)/($B$17/2))*(I3550-($B$17/2)))+1)*P3550</f>
        <v>0</v>
      </c>
      <c r="R3550">
        <f t="shared" si="834"/>
        <v>0</v>
      </c>
      <c r="S3550">
        <f t="shared" si="835"/>
        <v>0</v>
      </c>
      <c r="T3550">
        <f>S3550*'Exhaust Gas Math'!$C$14</f>
        <v>0</v>
      </c>
      <c r="U3550">
        <f>(T3550/'Exhaust Gas Math'!$B$14)+('Exhaust Gas Math'!$D$10)</f>
        <v>4.4059320573952224E-4</v>
      </c>
      <c r="V3550">
        <f>('Exhaust Gas Math'!$E$10*(2.53982214E-12*V3549^4 - 0.0000000071629564556*V3549^3 + 7.56281407226508E-06*V3549^2 - 0.00322508455050905*V3549 + 1.62997098133725)*$B$24+T3550*'Exhaust Gas Math'!$D$14*$B$23)/('Exhaust Gas Math'!$E$10*(2.53982214E-12*V3549^4 - 0.0000000071629564556*V3549^3 + 7.56281407226508E-06*V3549^2 - 0.00322508455050905*V3549 + 1.62997098133725)+T3550*'Exhaust Gas Math'!$D$14)</f>
        <v>1100</v>
      </c>
      <c r="W3550">
        <f>(353.3116967483*V3550^-1.0020802909)*('Exhaust Gas Math'!$E$10/(T3550+'Exhaust Gas Math'!$E$10))+(357.4500179626*V3550^-1.0038444015 )*(T3550/(T3550+'Exhaust Gas Math'!$E$10))</f>
        <v>0.31654710700089367</v>
      </c>
      <c r="X3550">
        <f t="shared" si="836"/>
        <v>0</v>
      </c>
      <c r="Y3550">
        <f t="shared" si="837"/>
        <v>101325</v>
      </c>
      <c r="Z3550">
        <f t="shared" si="838"/>
        <v>101325</v>
      </c>
    </row>
    <row r="3551" spans="5:26" x14ac:dyDescent="0.2">
      <c r="E3551">
        <f t="shared" si="840"/>
        <v>0.44324999999996506</v>
      </c>
      <c r="F3551">
        <f t="shared" si="841"/>
        <v>101325</v>
      </c>
      <c r="H3551">
        <f t="shared" si="839"/>
        <v>0.44324999999996506</v>
      </c>
      <c r="I3551">
        <f t="shared" si="827"/>
        <v>395.99999999832289</v>
      </c>
      <c r="J3551">
        <f t="shared" si="828"/>
        <v>6.054161277768897E-3</v>
      </c>
      <c r="K3551">
        <f t="shared" si="829"/>
        <v>15.609771739783923</v>
      </c>
      <c r="L3551">
        <f t="shared" si="830"/>
        <v>3.9769296294121147E-5</v>
      </c>
      <c r="M3551">
        <f>J3551/SQRT('Exhaust Gas Math'!$E$14*$B$21*$B$23)</f>
        <v>1.0277897819527807E-4</v>
      </c>
      <c r="N3551">
        <f t="shared" si="831"/>
        <v>4.5467954918941948E-3</v>
      </c>
      <c r="O3551">
        <f t="shared" si="832"/>
        <v>0</v>
      </c>
      <c r="P3551">
        <f t="shared" si="833"/>
        <v>0</v>
      </c>
      <c r="Q3551">
        <f>($B$16/2)*(COS((ACOS((2*'Intake Valve Fxn Scratch'!$B$1)/$B$16-1)/($B$17/2))*(I3551-($B$17/2)))+1)*P3551</f>
        <v>0</v>
      </c>
      <c r="R3551">
        <f t="shared" si="834"/>
        <v>0</v>
      </c>
      <c r="S3551">
        <f t="shared" si="835"/>
        <v>0</v>
      </c>
      <c r="T3551">
        <f>S3551*'Exhaust Gas Math'!$C$14</f>
        <v>0</v>
      </c>
      <c r="U3551">
        <f>(T3551/'Exhaust Gas Math'!$B$14)+('Exhaust Gas Math'!$D$10)</f>
        <v>4.4059320573952224E-4</v>
      </c>
      <c r="V3551">
        <f>('Exhaust Gas Math'!$E$10*(2.53982214E-12*V3550^4 - 0.0000000071629564556*V3550^3 + 7.56281407226508E-06*V3550^2 - 0.00322508455050905*V3550 + 1.62997098133725)*$B$24+T3551*'Exhaust Gas Math'!$D$14*$B$23)/('Exhaust Gas Math'!$E$10*(2.53982214E-12*V3550^4 - 0.0000000071629564556*V3550^3 + 7.56281407226508E-06*V3550^2 - 0.00322508455050905*V3550 + 1.62997098133725)+T3551*'Exhaust Gas Math'!$D$14)</f>
        <v>1100</v>
      </c>
      <c r="W3551">
        <f>(353.3116967483*V3551^-1.0020802909)*('Exhaust Gas Math'!$E$10/(T3551+'Exhaust Gas Math'!$E$10))+(357.4500179626*V3551^-1.0038444015 )*(T3551/(T3551+'Exhaust Gas Math'!$E$10))</f>
        <v>0.31654710700089367</v>
      </c>
      <c r="X3551">
        <f t="shared" si="836"/>
        <v>0</v>
      </c>
      <c r="Y3551">
        <f t="shared" si="837"/>
        <v>101325</v>
      </c>
      <c r="Z3551">
        <f t="shared" si="838"/>
        <v>101325</v>
      </c>
    </row>
    <row r="3552" spans="5:26" x14ac:dyDescent="0.2">
      <c r="E3552">
        <f t="shared" si="840"/>
        <v>0.44337499999996505</v>
      </c>
      <c r="F3552">
        <f t="shared" si="841"/>
        <v>101325</v>
      </c>
      <c r="H3552">
        <f t="shared" si="839"/>
        <v>0.44337499999996505</v>
      </c>
      <c r="I3552">
        <f t="shared" si="827"/>
        <v>401.99999999832289</v>
      </c>
      <c r="J3552">
        <f t="shared" si="828"/>
        <v>8.1423090317461859E-3</v>
      </c>
      <c r="K3552">
        <f t="shared" si="829"/>
        <v>17.770054605332511</v>
      </c>
      <c r="L3552">
        <f t="shared" si="830"/>
        <v>3.9769296294121147E-5</v>
      </c>
      <c r="M3552">
        <f>J3552/SQRT('Exhaust Gas Math'!$E$14*$B$21*$B$23)</f>
        <v>1.3822859419124347E-4</v>
      </c>
      <c r="N3552">
        <f t="shared" si="831"/>
        <v>5.8492450474305901E-3</v>
      </c>
      <c r="O3552">
        <f t="shared" si="832"/>
        <v>0</v>
      </c>
      <c r="P3552">
        <f t="shared" si="833"/>
        <v>0</v>
      </c>
      <c r="Q3552">
        <f>($B$16/2)*(COS((ACOS((2*'Intake Valve Fxn Scratch'!$B$1)/$B$16-1)/($B$17/2))*(I3552-($B$17/2)))+1)*P3552</f>
        <v>0</v>
      </c>
      <c r="R3552">
        <f t="shared" si="834"/>
        <v>0</v>
      </c>
      <c r="S3552">
        <f t="shared" si="835"/>
        <v>0</v>
      </c>
      <c r="T3552">
        <f>S3552*'Exhaust Gas Math'!$C$14</f>
        <v>0</v>
      </c>
      <c r="U3552">
        <f>(T3552/'Exhaust Gas Math'!$B$14)+('Exhaust Gas Math'!$D$10)</f>
        <v>4.4059320573952224E-4</v>
      </c>
      <c r="V3552">
        <f>('Exhaust Gas Math'!$E$10*(2.53982214E-12*V3551^4 - 0.0000000071629564556*V3551^3 + 7.56281407226508E-06*V3551^2 - 0.00322508455050905*V3551 + 1.62997098133725)*$B$24+T3552*'Exhaust Gas Math'!$D$14*$B$23)/('Exhaust Gas Math'!$E$10*(2.53982214E-12*V3551^4 - 0.0000000071629564556*V3551^3 + 7.56281407226508E-06*V3551^2 - 0.00322508455050905*V3551 + 1.62997098133725)+T3552*'Exhaust Gas Math'!$D$14)</f>
        <v>1100</v>
      </c>
      <c r="W3552">
        <f>(353.3116967483*V3552^-1.0020802909)*('Exhaust Gas Math'!$E$10/(T3552+'Exhaust Gas Math'!$E$10))+(357.4500179626*V3552^-1.0038444015 )*(T3552/(T3552+'Exhaust Gas Math'!$E$10))</f>
        <v>0.31654710700089367</v>
      </c>
      <c r="X3552">
        <f t="shared" si="836"/>
        <v>0</v>
      </c>
      <c r="Y3552">
        <f t="shared" si="837"/>
        <v>101325</v>
      </c>
      <c r="Z3552">
        <f t="shared" si="838"/>
        <v>101325</v>
      </c>
    </row>
    <row r="3553" spans="5:26" x14ac:dyDescent="0.2">
      <c r="E3553">
        <f t="shared" si="840"/>
        <v>0.44349999999996503</v>
      </c>
      <c r="F3553">
        <f t="shared" si="841"/>
        <v>101325</v>
      </c>
      <c r="H3553">
        <f t="shared" si="839"/>
        <v>0.44349999999996503</v>
      </c>
      <c r="I3553">
        <f t="shared" si="827"/>
        <v>407.99999999832289</v>
      </c>
      <c r="J3553">
        <f t="shared" si="828"/>
        <v>1.048855977773416E-2</v>
      </c>
      <c r="K3553">
        <f t="shared" si="829"/>
        <v>19.735645034001017</v>
      </c>
      <c r="L3553">
        <f t="shared" si="830"/>
        <v>3.9769296294121147E-5</v>
      </c>
      <c r="M3553">
        <f>J3553/SQRT('Exhaust Gas Math'!$E$14*$B$21*$B$23)</f>
        <v>1.7805991734215574E-4</v>
      </c>
      <c r="N3553">
        <f t="shared" si="831"/>
        <v>7.2230121591205024E-3</v>
      </c>
      <c r="O3553">
        <f t="shared" si="832"/>
        <v>0</v>
      </c>
      <c r="P3553">
        <f t="shared" si="833"/>
        <v>0</v>
      </c>
      <c r="Q3553">
        <f>($B$16/2)*(COS((ACOS((2*'Intake Valve Fxn Scratch'!$B$1)/$B$16-1)/($B$17/2))*(I3553-($B$17/2)))+1)*P3553</f>
        <v>0</v>
      </c>
      <c r="R3553">
        <f t="shared" si="834"/>
        <v>0</v>
      </c>
      <c r="S3553">
        <f t="shared" si="835"/>
        <v>0</v>
      </c>
      <c r="T3553">
        <f>S3553*'Exhaust Gas Math'!$C$14</f>
        <v>0</v>
      </c>
      <c r="U3553">
        <f>(T3553/'Exhaust Gas Math'!$B$14)+('Exhaust Gas Math'!$D$10)</f>
        <v>4.4059320573952224E-4</v>
      </c>
      <c r="V3553">
        <f>('Exhaust Gas Math'!$E$10*(2.53982214E-12*V3552^4 - 0.0000000071629564556*V3552^3 + 7.56281407226508E-06*V3552^2 - 0.00322508455050905*V3552 + 1.62997098133725)*$B$24+T3553*'Exhaust Gas Math'!$D$14*$B$23)/('Exhaust Gas Math'!$E$10*(2.53982214E-12*V3552^4 - 0.0000000071629564556*V3552^3 + 7.56281407226508E-06*V3552^2 - 0.00322508455050905*V3552 + 1.62997098133725)+T3553*'Exhaust Gas Math'!$D$14)</f>
        <v>1100</v>
      </c>
      <c r="W3553">
        <f>(353.3116967483*V3553^-1.0020802909)*('Exhaust Gas Math'!$E$10/(T3553+'Exhaust Gas Math'!$E$10))+(357.4500179626*V3553^-1.0038444015 )*(T3553/(T3553+'Exhaust Gas Math'!$E$10))</f>
        <v>0.31654710700089367</v>
      </c>
      <c r="X3553">
        <f t="shared" si="836"/>
        <v>0</v>
      </c>
      <c r="Y3553">
        <f t="shared" si="837"/>
        <v>101325</v>
      </c>
      <c r="Z3553">
        <f t="shared" si="838"/>
        <v>101325</v>
      </c>
    </row>
    <row r="3554" spans="5:26" x14ac:dyDescent="0.2">
      <c r="E3554">
        <f t="shared" si="840"/>
        <v>0.44362499999996502</v>
      </c>
      <c r="F3554">
        <f t="shared" si="841"/>
        <v>101325</v>
      </c>
      <c r="H3554">
        <f t="shared" si="839"/>
        <v>0.44362499999996502</v>
      </c>
      <c r="I3554">
        <f t="shared" si="827"/>
        <v>413.99999999831925</v>
      </c>
      <c r="J3554">
        <f t="shared" si="828"/>
        <v>1.306720750157778E-2</v>
      </c>
      <c r="K3554">
        <f t="shared" si="829"/>
        <v>21.485007605728832</v>
      </c>
      <c r="L3554">
        <f t="shared" si="830"/>
        <v>3.9769296294121147E-5</v>
      </c>
      <c r="M3554">
        <f>J3554/SQRT('Exhaust Gas Math'!$E$14*$B$21*$B$23)</f>
        <v>2.2183654733637636E-4</v>
      </c>
      <c r="N3554">
        <f t="shared" si="831"/>
        <v>8.6492854857320167E-3</v>
      </c>
      <c r="O3554">
        <f t="shared" si="832"/>
        <v>0</v>
      </c>
      <c r="P3554">
        <f t="shared" si="833"/>
        <v>0</v>
      </c>
      <c r="Q3554">
        <f>($B$16/2)*(COS((ACOS((2*'Intake Valve Fxn Scratch'!$B$1)/$B$16-1)/($B$17/2))*(I3554-($B$17/2)))+1)*P3554</f>
        <v>0</v>
      </c>
      <c r="R3554">
        <f t="shared" si="834"/>
        <v>0</v>
      </c>
      <c r="S3554">
        <f t="shared" si="835"/>
        <v>0</v>
      </c>
      <c r="T3554">
        <f>S3554*'Exhaust Gas Math'!$C$14</f>
        <v>0</v>
      </c>
      <c r="U3554">
        <f>(T3554/'Exhaust Gas Math'!$B$14)+('Exhaust Gas Math'!$D$10)</f>
        <v>4.4059320573952224E-4</v>
      </c>
      <c r="V3554">
        <f>('Exhaust Gas Math'!$E$10*(2.53982214E-12*V3553^4 - 0.0000000071629564556*V3553^3 + 7.56281407226508E-06*V3553^2 - 0.00322508455050905*V3553 + 1.62997098133725)*$B$24+T3554*'Exhaust Gas Math'!$D$14*$B$23)/('Exhaust Gas Math'!$E$10*(2.53982214E-12*V3553^4 - 0.0000000071629564556*V3553^3 + 7.56281407226508E-06*V3553^2 - 0.00322508455050905*V3553 + 1.62997098133725)+T3554*'Exhaust Gas Math'!$D$14)</f>
        <v>1100</v>
      </c>
      <c r="W3554">
        <f>(353.3116967483*V3554^-1.0020802909)*('Exhaust Gas Math'!$E$10/(T3554+'Exhaust Gas Math'!$E$10))+(357.4500179626*V3554^-1.0038444015 )*(T3554/(T3554+'Exhaust Gas Math'!$E$10))</f>
        <v>0.31654710700089367</v>
      </c>
      <c r="X3554">
        <f t="shared" si="836"/>
        <v>0</v>
      </c>
      <c r="Y3554">
        <f t="shared" si="837"/>
        <v>101325</v>
      </c>
      <c r="Z3554">
        <f t="shared" si="838"/>
        <v>101325</v>
      </c>
    </row>
    <row r="3555" spans="5:26" x14ac:dyDescent="0.2">
      <c r="E3555">
        <f t="shared" si="840"/>
        <v>0.44374999999996501</v>
      </c>
      <c r="F3555">
        <f t="shared" si="841"/>
        <v>101325</v>
      </c>
      <c r="H3555">
        <f t="shared" si="839"/>
        <v>0.44374999999996501</v>
      </c>
      <c r="I3555">
        <f t="shared" si="827"/>
        <v>419.99999999831925</v>
      </c>
      <c r="J3555">
        <f t="shared" si="828"/>
        <v>1.5849999999195119E-2</v>
      </c>
      <c r="K3555">
        <f t="shared" si="829"/>
        <v>22.998975938100578</v>
      </c>
      <c r="L3555">
        <f t="shared" si="830"/>
        <v>3.9769296294121147E-5</v>
      </c>
      <c r="M3555">
        <f>J3555/SQRT('Exhaust Gas Math'!$E$14*$B$21*$B$23)</f>
        <v>2.6907885825479288E-4</v>
      </c>
      <c r="N3555">
        <f t="shared" si="831"/>
        <v>1.0114751634123485E-2</v>
      </c>
      <c r="O3555">
        <f t="shared" si="832"/>
        <v>0</v>
      </c>
      <c r="P3555">
        <f t="shared" si="833"/>
        <v>0</v>
      </c>
      <c r="Q3555">
        <f>($B$16/2)*(COS((ACOS((2*'Intake Valve Fxn Scratch'!$B$1)/$B$16-1)/($B$17/2))*(I3555-($B$17/2)))+1)*P3555</f>
        <v>0</v>
      </c>
      <c r="R3555">
        <f t="shared" si="834"/>
        <v>0</v>
      </c>
      <c r="S3555">
        <f t="shared" si="835"/>
        <v>0</v>
      </c>
      <c r="T3555">
        <f>S3555*'Exhaust Gas Math'!$C$14</f>
        <v>0</v>
      </c>
      <c r="U3555">
        <f>(T3555/'Exhaust Gas Math'!$B$14)+('Exhaust Gas Math'!$D$10)</f>
        <v>4.4059320573952224E-4</v>
      </c>
      <c r="V3555">
        <f>('Exhaust Gas Math'!$E$10*(2.53982214E-12*V3554^4 - 0.0000000071629564556*V3554^3 + 7.56281407226508E-06*V3554^2 - 0.00322508455050905*V3554 + 1.62997098133725)*$B$24+T3555*'Exhaust Gas Math'!$D$14*$B$23)/('Exhaust Gas Math'!$E$10*(2.53982214E-12*V3554^4 - 0.0000000071629564556*V3554^3 + 7.56281407226508E-06*V3554^2 - 0.00322508455050905*V3554 + 1.62997098133725)+T3555*'Exhaust Gas Math'!$D$14)</f>
        <v>1100</v>
      </c>
      <c r="W3555">
        <f>(353.3116967483*V3555^-1.0020802909)*('Exhaust Gas Math'!$E$10/(T3555+'Exhaust Gas Math'!$E$10))+(357.4500179626*V3555^-1.0038444015 )*(T3555/(T3555+'Exhaust Gas Math'!$E$10))</f>
        <v>0.31654710700089367</v>
      </c>
      <c r="X3555">
        <f t="shared" si="836"/>
        <v>0</v>
      </c>
      <c r="Y3555">
        <f t="shared" si="837"/>
        <v>101325</v>
      </c>
      <c r="Z3555">
        <f t="shared" si="838"/>
        <v>101325</v>
      </c>
    </row>
    <row r="3556" spans="5:26" x14ac:dyDescent="0.2">
      <c r="E3556">
        <f t="shared" si="840"/>
        <v>0.44387499999996499</v>
      </c>
      <c r="F3556">
        <f t="shared" si="841"/>
        <v>101325</v>
      </c>
      <c r="H3556">
        <f t="shared" si="839"/>
        <v>0.44387499999996499</v>
      </c>
      <c r="I3556">
        <f t="shared" si="827"/>
        <v>425.99999999831925</v>
      </c>
      <c r="J3556">
        <f t="shared" si="828"/>
        <v>1.8806448413648515E-2</v>
      </c>
      <c r="K3556">
        <f t="shared" si="829"/>
        <v>24.260962677250181</v>
      </c>
      <c r="L3556">
        <f t="shared" si="830"/>
        <v>3.9769296294121147E-5</v>
      </c>
      <c r="M3556">
        <f>J3556/SQRT('Exhaust Gas Math'!$E$14*$B$21*$B$23)</f>
        <v>3.1926925345294489E-4</v>
      </c>
      <c r="N3556">
        <f t="shared" si="831"/>
        <v>1.1611157152696533E-2</v>
      </c>
      <c r="O3556">
        <f t="shared" si="832"/>
        <v>0</v>
      </c>
      <c r="P3556">
        <f t="shared" si="833"/>
        <v>0</v>
      </c>
      <c r="Q3556">
        <f>($B$16/2)*(COS((ACOS((2*'Intake Valve Fxn Scratch'!$B$1)/$B$16-1)/($B$17/2))*(I3556-($B$17/2)))+1)*P3556</f>
        <v>0</v>
      </c>
      <c r="R3556">
        <f t="shared" si="834"/>
        <v>0</v>
      </c>
      <c r="S3556">
        <f t="shared" si="835"/>
        <v>0</v>
      </c>
      <c r="T3556">
        <f>S3556*'Exhaust Gas Math'!$C$14</f>
        <v>0</v>
      </c>
      <c r="U3556">
        <f>(T3556/'Exhaust Gas Math'!$B$14)+('Exhaust Gas Math'!$D$10)</f>
        <v>4.4059320573952224E-4</v>
      </c>
      <c r="V3556">
        <f>('Exhaust Gas Math'!$E$10*(2.53982214E-12*V3555^4 - 0.0000000071629564556*V3555^3 + 7.56281407226508E-06*V3555^2 - 0.00322508455050905*V3555 + 1.62997098133725)*$B$24+T3556*'Exhaust Gas Math'!$D$14*$B$23)/('Exhaust Gas Math'!$E$10*(2.53982214E-12*V3555^4 - 0.0000000071629564556*V3555^3 + 7.56281407226508E-06*V3555^2 - 0.00322508455050905*V3555 + 1.62997098133725)+T3556*'Exhaust Gas Math'!$D$14)</f>
        <v>1100</v>
      </c>
      <c r="W3556">
        <f>(353.3116967483*V3556^-1.0020802909)*('Exhaust Gas Math'!$E$10/(T3556+'Exhaust Gas Math'!$E$10))+(357.4500179626*V3556^-1.0038444015 )*(T3556/(T3556+'Exhaust Gas Math'!$E$10))</f>
        <v>0.31654710700089367</v>
      </c>
      <c r="X3556">
        <f t="shared" si="836"/>
        <v>0</v>
      </c>
      <c r="Y3556">
        <f t="shared" si="837"/>
        <v>101325</v>
      </c>
      <c r="Z3556">
        <f t="shared" si="838"/>
        <v>101325</v>
      </c>
    </row>
    <row r="3557" spans="5:26" x14ac:dyDescent="0.2">
      <c r="E3557">
        <f t="shared" si="840"/>
        <v>0.44399999999996498</v>
      </c>
      <c r="F3557">
        <f t="shared" si="841"/>
        <v>101325</v>
      </c>
      <c r="H3557">
        <f t="shared" si="839"/>
        <v>0.44399999999996498</v>
      </c>
      <c r="I3557">
        <f t="shared" si="827"/>
        <v>431.99999999831925</v>
      </c>
      <c r="J3557">
        <f t="shared" si="828"/>
        <v>2.1904161277429439E-2</v>
      </c>
      <c r="K3557">
        <f t="shared" si="829"/>
        <v>25.257141232374458</v>
      </c>
      <c r="L3557">
        <f t="shared" si="830"/>
        <v>3.9769296294121147E-5</v>
      </c>
      <c r="M3557">
        <f>J3557/SQRT('Exhaust Gas Math'!$E$14*$B$21*$B$23)</f>
        <v>3.7185783645797224E-4</v>
      </c>
      <c r="N3557">
        <f t="shared" si="831"/>
        <v>1.3134781388081457E-2</v>
      </c>
      <c r="O3557">
        <f t="shared" si="832"/>
        <v>0</v>
      </c>
      <c r="P3557">
        <f t="shared" si="833"/>
        <v>0</v>
      </c>
      <c r="Q3557">
        <f>($B$16/2)*(COS((ACOS((2*'Intake Valve Fxn Scratch'!$B$1)/$B$16-1)/($B$17/2))*(I3557-($B$17/2)))+1)*P3557</f>
        <v>0</v>
      </c>
      <c r="R3557">
        <f t="shared" si="834"/>
        <v>0</v>
      </c>
      <c r="S3557">
        <f t="shared" si="835"/>
        <v>0</v>
      </c>
      <c r="T3557">
        <f>S3557*'Exhaust Gas Math'!$C$14</f>
        <v>0</v>
      </c>
      <c r="U3557">
        <f>(T3557/'Exhaust Gas Math'!$B$14)+('Exhaust Gas Math'!$D$10)</f>
        <v>4.4059320573952224E-4</v>
      </c>
      <c r="V3557">
        <f>('Exhaust Gas Math'!$E$10*(2.53982214E-12*V3556^4 - 0.0000000071629564556*V3556^3 + 7.56281407226508E-06*V3556^2 - 0.00322508455050905*V3556 + 1.62997098133725)*$B$24+T3557*'Exhaust Gas Math'!$D$14*$B$23)/('Exhaust Gas Math'!$E$10*(2.53982214E-12*V3556^4 - 0.0000000071629564556*V3556^3 + 7.56281407226508E-06*V3556^2 - 0.00322508455050905*V3556 + 1.62997098133725)+T3557*'Exhaust Gas Math'!$D$14)</f>
        <v>1100</v>
      </c>
      <c r="W3557">
        <f>(353.3116967483*V3557^-1.0020802909)*('Exhaust Gas Math'!$E$10/(T3557+'Exhaust Gas Math'!$E$10))+(357.4500179626*V3557^-1.0038444015 )*(T3557/(T3557+'Exhaust Gas Math'!$E$10))</f>
        <v>0.31654710700089367</v>
      </c>
      <c r="X3557">
        <f t="shared" si="836"/>
        <v>0</v>
      </c>
      <c r="Y3557">
        <f t="shared" si="837"/>
        <v>101325</v>
      </c>
      <c r="Z3557">
        <f t="shared" si="838"/>
        <v>101325</v>
      </c>
    </row>
    <row r="3558" spans="5:26" x14ac:dyDescent="0.2">
      <c r="E3558">
        <f t="shared" si="840"/>
        <v>0.44412499999996496</v>
      </c>
      <c r="F3558">
        <f t="shared" si="841"/>
        <v>101325</v>
      </c>
      <c r="H3558">
        <f t="shared" si="839"/>
        <v>0.44412499999996496</v>
      </c>
      <c r="I3558">
        <f t="shared" si="827"/>
        <v>437.99999999831925</v>
      </c>
      <c r="J3558">
        <f t="shared" si="828"/>
        <v>2.5109199400167558E-2</v>
      </c>
      <c r="K3558">
        <f t="shared" si="829"/>
        <v>25.97659726276078</v>
      </c>
      <c r="L3558">
        <f t="shared" si="830"/>
        <v>3.9769296294121147E-5</v>
      </c>
      <c r="M3558">
        <f>J3558/SQRT('Exhaust Gas Math'!$E$14*$B$21*$B$23)</f>
        <v>4.2626843574966003E-4</v>
      </c>
      <c r="N3558">
        <f t="shared" si="831"/>
        <v>1.4685858366681206E-2</v>
      </c>
      <c r="O3558">
        <f t="shared" si="832"/>
        <v>0</v>
      </c>
      <c r="P3558">
        <f t="shared" si="833"/>
        <v>0</v>
      </c>
      <c r="Q3558">
        <f>($B$16/2)*(COS((ACOS((2*'Intake Valve Fxn Scratch'!$B$1)/$B$16-1)/($B$17/2))*(I3558-($B$17/2)))+1)*P3558</f>
        <v>0</v>
      </c>
      <c r="R3558">
        <f t="shared" si="834"/>
        <v>0</v>
      </c>
      <c r="S3558">
        <f t="shared" si="835"/>
        <v>0</v>
      </c>
      <c r="T3558">
        <f>S3558*'Exhaust Gas Math'!$C$14</f>
        <v>0</v>
      </c>
      <c r="U3558">
        <f>(T3558/'Exhaust Gas Math'!$B$14)+('Exhaust Gas Math'!$D$10)</f>
        <v>4.4059320573952224E-4</v>
      </c>
      <c r="V3558">
        <f>('Exhaust Gas Math'!$E$10*(2.53982214E-12*V3557^4 - 0.0000000071629564556*V3557^3 + 7.56281407226508E-06*V3557^2 - 0.00322508455050905*V3557 + 1.62997098133725)*$B$24+T3558*'Exhaust Gas Math'!$D$14*$B$23)/('Exhaust Gas Math'!$E$10*(2.53982214E-12*V3557^4 - 0.0000000071629564556*V3557^3 + 7.56281407226508E-06*V3557^2 - 0.00322508455050905*V3557 + 1.62997098133725)+T3558*'Exhaust Gas Math'!$D$14)</f>
        <v>1100</v>
      </c>
      <c r="W3558">
        <f>(353.3116967483*V3558^-1.0020802909)*('Exhaust Gas Math'!$E$10/(T3558+'Exhaust Gas Math'!$E$10))+(357.4500179626*V3558^-1.0038444015 )*(T3558/(T3558+'Exhaust Gas Math'!$E$10))</f>
        <v>0.31654710700089367</v>
      </c>
      <c r="X3558">
        <f t="shared" si="836"/>
        <v>0</v>
      </c>
      <c r="Y3558">
        <f t="shared" si="837"/>
        <v>101325</v>
      </c>
      <c r="Z3558">
        <f t="shared" si="838"/>
        <v>101325</v>
      </c>
    </row>
    <row r="3559" spans="5:26" x14ac:dyDescent="0.2">
      <c r="E3559">
        <f t="shared" si="840"/>
        <v>0.44424999999996495</v>
      </c>
      <c r="F3559">
        <f t="shared" si="841"/>
        <v>101325</v>
      </c>
      <c r="H3559">
        <f t="shared" si="839"/>
        <v>0.44424999999996495</v>
      </c>
      <c r="I3559">
        <f t="shared" si="827"/>
        <v>443.99999999831925</v>
      </c>
      <c r="J3559">
        <f t="shared" si="828"/>
        <v>2.8386447713491154E-2</v>
      </c>
      <c r="K3559">
        <f t="shared" si="829"/>
        <v>26.411448257583771</v>
      </c>
      <c r="L3559">
        <f t="shared" si="830"/>
        <v>3.9769296294121147E-5</v>
      </c>
      <c r="M3559">
        <f>J3559/SQRT('Exhaust Gas Math'!$E$14*$B$21*$B$23)</f>
        <v>4.8190491741599057E-4</v>
      </c>
      <c r="N3559">
        <f t="shared" si="831"/>
        <v>1.626797359380279E-2</v>
      </c>
      <c r="O3559">
        <f t="shared" si="832"/>
        <v>0</v>
      </c>
      <c r="P3559">
        <f t="shared" si="833"/>
        <v>0</v>
      </c>
      <c r="Q3559">
        <f>($B$16/2)*(COS((ACOS((2*'Intake Valve Fxn Scratch'!$B$1)/$B$16-1)/($B$17/2))*(I3559-($B$17/2)))+1)*P3559</f>
        <v>0</v>
      </c>
      <c r="R3559">
        <f t="shared" si="834"/>
        <v>0</v>
      </c>
      <c r="S3559">
        <f t="shared" si="835"/>
        <v>0</v>
      </c>
      <c r="T3559">
        <f>S3559*'Exhaust Gas Math'!$C$14</f>
        <v>0</v>
      </c>
      <c r="U3559">
        <f>(T3559/'Exhaust Gas Math'!$B$14)+('Exhaust Gas Math'!$D$10)</f>
        <v>4.4059320573952224E-4</v>
      </c>
      <c r="V3559">
        <f>('Exhaust Gas Math'!$E$10*(2.53982214E-12*V3558^4 - 0.0000000071629564556*V3558^3 + 7.56281407226508E-06*V3558^2 - 0.00322508455050905*V3558 + 1.62997098133725)*$B$24+T3559*'Exhaust Gas Math'!$D$14*$B$23)/('Exhaust Gas Math'!$E$10*(2.53982214E-12*V3558^4 - 0.0000000071629564556*V3558^3 + 7.56281407226508E-06*V3558^2 - 0.00322508455050905*V3558 + 1.62997098133725)+T3559*'Exhaust Gas Math'!$D$14)</f>
        <v>1100</v>
      </c>
      <c r="W3559">
        <f>(353.3116967483*V3559^-1.0020802909)*('Exhaust Gas Math'!$E$10/(T3559+'Exhaust Gas Math'!$E$10))+(357.4500179626*V3559^-1.0038444015 )*(T3559/(T3559+'Exhaust Gas Math'!$E$10))</f>
        <v>0.31654710700089367</v>
      </c>
      <c r="X3559">
        <f t="shared" si="836"/>
        <v>0</v>
      </c>
      <c r="Y3559">
        <f t="shared" si="837"/>
        <v>101325</v>
      </c>
      <c r="Z3559">
        <f t="shared" si="838"/>
        <v>101325</v>
      </c>
    </row>
    <row r="3560" spans="5:26" x14ac:dyDescent="0.2">
      <c r="E3560">
        <f t="shared" si="840"/>
        <v>0.44437499999996494</v>
      </c>
      <c r="F3560">
        <f t="shared" si="841"/>
        <v>101325</v>
      </c>
      <c r="H3560">
        <f t="shared" si="839"/>
        <v>0.44437499999996494</v>
      </c>
      <c r="I3560">
        <f t="shared" si="827"/>
        <v>449.99999999831562</v>
      </c>
      <c r="J3560">
        <f t="shared" si="828"/>
        <v>3.1699999999069348E-2</v>
      </c>
      <c r="K3560">
        <f t="shared" si="829"/>
        <v>26.556929898345718</v>
      </c>
      <c r="L3560">
        <f t="shared" si="830"/>
        <v>3.9769296294121147E-5</v>
      </c>
      <c r="M3560">
        <f>J3560/SQRT('Exhaust Gas Math'!$E$14*$B$21*$B$23)</f>
        <v>5.3815771652111462E-4</v>
      </c>
      <c r="N3560">
        <f t="shared" si="831"/>
        <v>1.7887450437927943E-2</v>
      </c>
      <c r="O3560">
        <f t="shared" si="832"/>
        <v>0</v>
      </c>
      <c r="P3560">
        <f t="shared" si="833"/>
        <v>0</v>
      </c>
      <c r="Q3560">
        <f>($B$16/2)*(COS((ACOS((2*'Intake Valve Fxn Scratch'!$B$1)/$B$16-1)/($B$17/2))*(I3560-($B$17/2)))+1)*P3560</f>
        <v>0</v>
      </c>
      <c r="R3560">
        <f t="shared" si="834"/>
        <v>0</v>
      </c>
      <c r="S3560">
        <f t="shared" si="835"/>
        <v>0</v>
      </c>
      <c r="T3560">
        <f>S3560*'Exhaust Gas Math'!$C$14</f>
        <v>0</v>
      </c>
      <c r="U3560">
        <f>(T3560/'Exhaust Gas Math'!$B$14)+('Exhaust Gas Math'!$D$10)</f>
        <v>4.4059320573952224E-4</v>
      </c>
      <c r="V3560">
        <f>('Exhaust Gas Math'!$E$10*(2.53982214E-12*V3559^4 - 0.0000000071629564556*V3559^3 + 7.56281407226508E-06*V3559^2 - 0.00322508455050905*V3559 + 1.62997098133725)*$B$24+T3560*'Exhaust Gas Math'!$D$14*$B$23)/('Exhaust Gas Math'!$E$10*(2.53982214E-12*V3559^4 - 0.0000000071629564556*V3559^3 + 7.56281407226508E-06*V3559^2 - 0.00322508455050905*V3559 + 1.62997098133725)+T3560*'Exhaust Gas Math'!$D$14)</f>
        <v>1100</v>
      </c>
      <c r="W3560">
        <f>(353.3116967483*V3560^-1.0020802909)*('Exhaust Gas Math'!$E$10/(T3560+'Exhaust Gas Math'!$E$10))+(357.4500179626*V3560^-1.0038444015 )*(T3560/(T3560+'Exhaust Gas Math'!$E$10))</f>
        <v>0.31654710700089367</v>
      </c>
      <c r="X3560">
        <f t="shared" si="836"/>
        <v>0</v>
      </c>
      <c r="Y3560">
        <f t="shared" si="837"/>
        <v>101325</v>
      </c>
      <c r="Z3560">
        <f t="shared" si="838"/>
        <v>101325</v>
      </c>
    </row>
    <row r="3561" spans="5:26" x14ac:dyDescent="0.2">
      <c r="E3561">
        <f t="shared" si="840"/>
        <v>0.44449999999996492</v>
      </c>
      <c r="F3561">
        <f t="shared" si="841"/>
        <v>101325</v>
      </c>
      <c r="H3561">
        <f t="shared" si="839"/>
        <v>0.44449999999996492</v>
      </c>
      <c r="I3561">
        <f t="shared" si="827"/>
        <v>455.99999999831562</v>
      </c>
      <c r="J3561">
        <f t="shared" si="828"/>
        <v>3.5013552284659522E-2</v>
      </c>
      <c r="K3561">
        <f t="shared" si="829"/>
        <v>26.411448257746606</v>
      </c>
      <c r="L3561">
        <f t="shared" si="830"/>
        <v>3.9769296294121147E-5</v>
      </c>
      <c r="M3561">
        <f>J3561/SQRT('Exhaust Gas Math'!$E$14*$B$21*$B$23)</f>
        <v>5.9441051562644212E-4</v>
      </c>
      <c r="N3561">
        <f t="shared" si="831"/>
        <v>1.9552731033523625E-2</v>
      </c>
      <c r="O3561">
        <f t="shared" si="832"/>
        <v>0</v>
      </c>
      <c r="P3561">
        <f t="shared" si="833"/>
        <v>0</v>
      </c>
      <c r="Q3561">
        <f>($B$16/2)*(COS((ACOS((2*'Intake Valve Fxn Scratch'!$B$1)/$B$16-1)/($B$17/2))*(I3561-($B$17/2)))+1)*P3561</f>
        <v>0</v>
      </c>
      <c r="R3561">
        <f t="shared" si="834"/>
        <v>0</v>
      </c>
      <c r="S3561">
        <f t="shared" si="835"/>
        <v>0</v>
      </c>
      <c r="T3561">
        <f>S3561*'Exhaust Gas Math'!$C$14</f>
        <v>0</v>
      </c>
      <c r="U3561">
        <f>(T3561/'Exhaust Gas Math'!$B$14)+('Exhaust Gas Math'!$D$10)</f>
        <v>4.4059320573952224E-4</v>
      </c>
      <c r="V3561">
        <f>('Exhaust Gas Math'!$E$10*(2.53982214E-12*V3560^4 - 0.0000000071629564556*V3560^3 + 7.56281407226508E-06*V3560^2 - 0.00322508455050905*V3560 + 1.62997098133725)*$B$24+T3561*'Exhaust Gas Math'!$D$14*$B$23)/('Exhaust Gas Math'!$E$10*(2.53982214E-12*V3560^4 - 0.0000000071629564556*V3560^3 + 7.56281407226508E-06*V3560^2 - 0.00322508455050905*V3560 + 1.62997098133725)+T3561*'Exhaust Gas Math'!$D$14)</f>
        <v>1100</v>
      </c>
      <c r="W3561">
        <f>(353.3116967483*V3561^-1.0020802909)*('Exhaust Gas Math'!$E$10/(T3561+'Exhaust Gas Math'!$E$10))+(357.4500179626*V3561^-1.0038444015 )*(T3561/(T3561+'Exhaust Gas Math'!$E$10))</f>
        <v>0.31654710700089367</v>
      </c>
      <c r="X3561">
        <f t="shared" si="836"/>
        <v>0</v>
      </c>
      <c r="Y3561">
        <f t="shared" si="837"/>
        <v>101325</v>
      </c>
      <c r="Z3561">
        <f t="shared" si="838"/>
        <v>101325</v>
      </c>
    </row>
    <row r="3562" spans="5:26" x14ac:dyDescent="0.2">
      <c r="E3562">
        <f t="shared" si="840"/>
        <v>0.44462499999996491</v>
      </c>
      <c r="F3562">
        <f t="shared" si="841"/>
        <v>101325</v>
      </c>
      <c r="H3562">
        <f t="shared" si="839"/>
        <v>0.44462499999996491</v>
      </c>
      <c r="I3562">
        <f t="shared" si="827"/>
        <v>461.99999999831562</v>
      </c>
      <c r="J3562">
        <f t="shared" si="828"/>
        <v>3.8290800598011807E-2</v>
      </c>
      <c r="K3562">
        <f t="shared" si="829"/>
        <v>25.976597263084987</v>
      </c>
      <c r="L3562">
        <f t="shared" si="830"/>
        <v>3.9769296294121147E-5</v>
      </c>
      <c r="M3562">
        <f>J3562/SQRT('Exhaust Gas Math'!$E$14*$B$21*$B$23)</f>
        <v>6.5004699729325974E-4</v>
      </c>
      <c r="N3562">
        <f t="shared" si="831"/>
        <v>2.1273748625829998E-2</v>
      </c>
      <c r="O3562">
        <f t="shared" si="832"/>
        <v>0</v>
      </c>
      <c r="P3562">
        <f t="shared" si="833"/>
        <v>0</v>
      </c>
      <c r="Q3562">
        <f>($B$16/2)*(COS((ACOS((2*'Intake Valve Fxn Scratch'!$B$1)/$B$16-1)/($B$17/2))*(I3562-($B$17/2)))+1)*P3562</f>
        <v>0</v>
      </c>
      <c r="R3562">
        <f t="shared" si="834"/>
        <v>0</v>
      </c>
      <c r="S3562">
        <f t="shared" si="835"/>
        <v>0</v>
      </c>
      <c r="T3562">
        <f>S3562*'Exhaust Gas Math'!$C$14</f>
        <v>0</v>
      </c>
      <c r="U3562">
        <f>(T3562/'Exhaust Gas Math'!$B$14)+('Exhaust Gas Math'!$D$10)</f>
        <v>4.4059320573952224E-4</v>
      </c>
      <c r="V3562">
        <f>('Exhaust Gas Math'!$E$10*(2.53982214E-12*V3561^4 - 0.0000000071629564556*V3561^3 + 7.56281407226508E-06*V3561^2 - 0.00322508455050905*V3561 + 1.62997098133725)*$B$24+T3562*'Exhaust Gas Math'!$D$14*$B$23)/('Exhaust Gas Math'!$E$10*(2.53982214E-12*V3561^4 - 0.0000000071629564556*V3561^3 + 7.56281407226508E-06*V3561^2 - 0.00322508455050905*V3561 + 1.62997098133725)+T3562*'Exhaust Gas Math'!$D$14)</f>
        <v>1100</v>
      </c>
      <c r="W3562">
        <f>(353.3116967483*V3562^-1.0020802909)*('Exhaust Gas Math'!$E$10/(T3562+'Exhaust Gas Math'!$E$10))+(357.4500179626*V3562^-1.0038444015 )*(T3562/(T3562+'Exhaust Gas Math'!$E$10))</f>
        <v>0.31654710700089367</v>
      </c>
      <c r="X3562">
        <f t="shared" si="836"/>
        <v>0</v>
      </c>
      <c r="Y3562">
        <f t="shared" si="837"/>
        <v>101325</v>
      </c>
      <c r="Z3562">
        <f t="shared" si="838"/>
        <v>101325</v>
      </c>
    </row>
    <row r="3563" spans="5:26" x14ac:dyDescent="0.2">
      <c r="E3563">
        <f t="shared" si="840"/>
        <v>0.4447499999999649</v>
      </c>
      <c r="F3563">
        <f t="shared" si="841"/>
        <v>101325</v>
      </c>
      <c r="H3563">
        <f t="shared" si="839"/>
        <v>0.4447499999999649</v>
      </c>
      <c r="I3563">
        <f t="shared" si="827"/>
        <v>467.99999999831562</v>
      </c>
      <c r="J3563">
        <f t="shared" si="828"/>
        <v>4.149583872080035E-2</v>
      </c>
      <c r="K3563">
        <f t="shared" si="829"/>
        <v>25.257141232856316</v>
      </c>
      <c r="L3563">
        <f t="shared" si="830"/>
        <v>3.9769296294121147E-5</v>
      </c>
      <c r="M3563">
        <f>J3563/SQRT('Exhaust Gas Math'!$E$14*$B$21*$B$23)</f>
        <v>7.0445759658580357E-4</v>
      </c>
      <c r="N3563">
        <f t="shared" si="831"/>
        <v>2.3061282130433354E-2</v>
      </c>
      <c r="O3563">
        <f t="shared" si="832"/>
        <v>0</v>
      </c>
      <c r="P3563">
        <f t="shared" si="833"/>
        <v>0</v>
      </c>
      <c r="Q3563">
        <f>($B$16/2)*(COS((ACOS((2*'Intake Valve Fxn Scratch'!$B$1)/$B$16-1)/($B$17/2))*(I3563-($B$17/2)))+1)*P3563</f>
        <v>0</v>
      </c>
      <c r="R3563">
        <f t="shared" si="834"/>
        <v>0</v>
      </c>
      <c r="S3563">
        <f t="shared" si="835"/>
        <v>0</v>
      </c>
      <c r="T3563">
        <f>S3563*'Exhaust Gas Math'!$C$14</f>
        <v>0</v>
      </c>
      <c r="U3563">
        <f>(T3563/'Exhaust Gas Math'!$B$14)+('Exhaust Gas Math'!$D$10)</f>
        <v>4.4059320573952224E-4</v>
      </c>
      <c r="V3563">
        <f>('Exhaust Gas Math'!$E$10*(2.53982214E-12*V3562^4 - 0.0000000071629564556*V3562^3 + 7.56281407226508E-06*V3562^2 - 0.00322508455050905*V3562 + 1.62997098133725)*$B$24+T3563*'Exhaust Gas Math'!$D$14*$B$23)/('Exhaust Gas Math'!$E$10*(2.53982214E-12*V3562^4 - 0.0000000071629564556*V3562^3 + 7.56281407226508E-06*V3562^2 - 0.00322508455050905*V3562 + 1.62997098133725)+T3563*'Exhaust Gas Math'!$D$14)</f>
        <v>1100</v>
      </c>
      <c r="W3563">
        <f>(353.3116967483*V3563^-1.0020802909)*('Exhaust Gas Math'!$E$10/(T3563+'Exhaust Gas Math'!$E$10))+(357.4500179626*V3563^-1.0038444015 )*(T3563/(T3563+'Exhaust Gas Math'!$E$10))</f>
        <v>0.31654710700089367</v>
      </c>
      <c r="X3563">
        <f t="shared" si="836"/>
        <v>0</v>
      </c>
      <c r="Y3563">
        <f t="shared" si="837"/>
        <v>101325</v>
      </c>
      <c r="Z3563">
        <f t="shared" si="838"/>
        <v>101325</v>
      </c>
    </row>
    <row r="3564" spans="5:26" x14ac:dyDescent="0.2">
      <c r="E3564">
        <f t="shared" si="840"/>
        <v>0.44487499999996488</v>
      </c>
      <c r="F3564">
        <f t="shared" si="841"/>
        <v>101325</v>
      </c>
      <c r="H3564">
        <f t="shared" si="839"/>
        <v>0.44487499999996488</v>
      </c>
      <c r="I3564">
        <f t="shared" si="827"/>
        <v>473.99999999831562</v>
      </c>
      <c r="J3564">
        <f t="shared" si="828"/>
        <v>4.4593551584651094E-2</v>
      </c>
      <c r="K3564">
        <f t="shared" si="829"/>
        <v>24.260962677884415</v>
      </c>
      <c r="L3564">
        <f t="shared" si="830"/>
        <v>3.9769296294121147E-5</v>
      </c>
      <c r="M3564">
        <f>J3564/SQRT('Exhaust Gas Math'!$E$14*$B$21*$B$23)</f>
        <v>7.5704617959201621E-4</v>
      </c>
      <c r="N3564">
        <f t="shared" si="831"/>
        <v>2.4926279522640638E-2</v>
      </c>
      <c r="O3564">
        <f t="shared" si="832"/>
        <v>0</v>
      </c>
      <c r="P3564">
        <f t="shared" si="833"/>
        <v>0</v>
      </c>
      <c r="Q3564">
        <f>($B$16/2)*(COS((ACOS((2*'Intake Valve Fxn Scratch'!$B$1)/$B$16-1)/($B$17/2))*(I3564-($B$17/2)))+1)*P3564</f>
        <v>0</v>
      </c>
      <c r="R3564">
        <f t="shared" si="834"/>
        <v>0</v>
      </c>
      <c r="S3564">
        <f t="shared" si="835"/>
        <v>0</v>
      </c>
      <c r="T3564">
        <f>S3564*'Exhaust Gas Math'!$C$14</f>
        <v>0</v>
      </c>
      <c r="U3564">
        <f>(T3564/'Exhaust Gas Math'!$B$14)+('Exhaust Gas Math'!$D$10)</f>
        <v>4.4059320573952224E-4</v>
      </c>
      <c r="V3564">
        <f>('Exhaust Gas Math'!$E$10*(2.53982214E-12*V3563^4 - 0.0000000071629564556*V3563^3 + 7.56281407226508E-06*V3563^2 - 0.00322508455050905*V3563 + 1.62997098133725)*$B$24+T3564*'Exhaust Gas Math'!$D$14*$B$23)/('Exhaust Gas Math'!$E$10*(2.53982214E-12*V3563^4 - 0.0000000071629564556*V3563^3 + 7.56281407226508E-06*V3563^2 - 0.00322508455050905*V3563 + 1.62997098133725)+T3564*'Exhaust Gas Math'!$D$14)</f>
        <v>1100</v>
      </c>
      <c r="W3564">
        <f>(353.3116967483*V3564^-1.0020802909)*('Exhaust Gas Math'!$E$10/(T3564+'Exhaust Gas Math'!$E$10))+(357.4500179626*V3564^-1.0038444015 )*(T3564/(T3564+'Exhaust Gas Math'!$E$10))</f>
        <v>0.31654710700089367</v>
      </c>
      <c r="X3564">
        <f t="shared" si="836"/>
        <v>0</v>
      </c>
      <c r="Y3564">
        <f t="shared" si="837"/>
        <v>101325</v>
      </c>
      <c r="Z3564">
        <f t="shared" si="838"/>
        <v>101325</v>
      </c>
    </row>
    <row r="3565" spans="5:26" x14ac:dyDescent="0.2">
      <c r="E3565">
        <f t="shared" si="840"/>
        <v>0.44499999999996487</v>
      </c>
      <c r="F3565">
        <f t="shared" si="841"/>
        <v>101325</v>
      </c>
      <c r="H3565">
        <f t="shared" si="839"/>
        <v>0.44499999999996487</v>
      </c>
      <c r="I3565">
        <f t="shared" si="827"/>
        <v>479.99999999831198</v>
      </c>
      <c r="J3565">
        <f t="shared" si="828"/>
        <v>4.7549999999192939E-2</v>
      </c>
      <c r="K3565">
        <f t="shared" si="829"/>
        <v>22.998975938880243</v>
      </c>
      <c r="L3565">
        <f t="shared" si="830"/>
        <v>3.9769296294121147E-5</v>
      </c>
      <c r="M3565">
        <f>J3565/SQRT('Exhaust Gas Math'!$E$14*$B$21*$B$23)</f>
        <v>8.0723657479166979E-4</v>
      </c>
      <c r="N3565">
        <f t="shared" si="831"/>
        <v>2.6879134705120111E-2</v>
      </c>
      <c r="O3565">
        <f t="shared" si="832"/>
        <v>0</v>
      </c>
      <c r="P3565">
        <f t="shared" si="833"/>
        <v>0</v>
      </c>
      <c r="Q3565">
        <f>($B$16/2)*(COS((ACOS((2*'Intake Valve Fxn Scratch'!$B$1)/$B$16-1)/($B$17/2))*(I3565-($B$17/2)))+1)*P3565</f>
        <v>0</v>
      </c>
      <c r="R3565">
        <f t="shared" si="834"/>
        <v>0</v>
      </c>
      <c r="S3565">
        <f t="shared" si="835"/>
        <v>0</v>
      </c>
      <c r="T3565">
        <f>S3565*'Exhaust Gas Math'!$C$14</f>
        <v>0</v>
      </c>
      <c r="U3565">
        <f>(T3565/'Exhaust Gas Math'!$B$14)+('Exhaust Gas Math'!$D$10)</f>
        <v>4.4059320573952224E-4</v>
      </c>
      <c r="V3565">
        <f>('Exhaust Gas Math'!$E$10*(2.53982214E-12*V3564^4 - 0.0000000071629564556*V3564^3 + 7.56281407226508E-06*V3564^2 - 0.00322508455050905*V3564 + 1.62997098133725)*$B$24+T3565*'Exhaust Gas Math'!$D$14*$B$23)/('Exhaust Gas Math'!$E$10*(2.53982214E-12*V3564^4 - 0.0000000071629564556*V3564^3 + 7.56281407226508E-06*V3564^2 - 0.00322508455050905*V3564 + 1.62997098133725)+T3565*'Exhaust Gas Math'!$D$14)</f>
        <v>1100</v>
      </c>
      <c r="W3565">
        <f>(353.3116967483*V3565^-1.0020802909)*('Exhaust Gas Math'!$E$10/(T3565+'Exhaust Gas Math'!$E$10))+(357.4500179626*V3565^-1.0038444015 )*(T3565/(T3565+'Exhaust Gas Math'!$E$10))</f>
        <v>0.31654710700089367</v>
      </c>
      <c r="X3565">
        <f t="shared" si="836"/>
        <v>0</v>
      </c>
      <c r="Y3565">
        <f t="shared" si="837"/>
        <v>101325</v>
      </c>
      <c r="Z3565">
        <f t="shared" si="838"/>
        <v>101325</v>
      </c>
    </row>
    <row r="3566" spans="5:26" x14ac:dyDescent="0.2">
      <c r="E3566">
        <f t="shared" si="840"/>
        <v>0.44512499999996485</v>
      </c>
      <c r="F3566">
        <f t="shared" si="841"/>
        <v>101325</v>
      </c>
      <c r="H3566">
        <f t="shared" si="839"/>
        <v>0.44512499999996485</v>
      </c>
      <c r="I3566">
        <f t="shared" si="827"/>
        <v>485.99999999831198</v>
      </c>
      <c r="J3566">
        <f t="shared" si="828"/>
        <v>5.0332792496916384E-2</v>
      </c>
      <c r="K3566">
        <f t="shared" si="829"/>
        <v>21.485007606645379</v>
      </c>
      <c r="L3566">
        <f t="shared" si="830"/>
        <v>3.9769296294121147E-5</v>
      </c>
      <c r="M3566">
        <f>J3566/SQRT('Exhaust Gas Math'!$E$14*$B$21*$B$23)</f>
        <v>8.5447888571188761E-4</v>
      </c>
      <c r="N3566">
        <f t="shared" si="831"/>
        <v>2.8928903021240134E-2</v>
      </c>
      <c r="O3566">
        <f t="shared" si="832"/>
        <v>0</v>
      </c>
      <c r="P3566">
        <f t="shared" si="833"/>
        <v>0</v>
      </c>
      <c r="Q3566">
        <f>($B$16/2)*(COS((ACOS((2*'Intake Valve Fxn Scratch'!$B$1)/$B$16-1)/($B$17/2))*(I3566-($B$17/2)))+1)*P3566</f>
        <v>0</v>
      </c>
      <c r="R3566">
        <f t="shared" si="834"/>
        <v>0</v>
      </c>
      <c r="S3566">
        <f t="shared" si="835"/>
        <v>0</v>
      </c>
      <c r="T3566">
        <f>S3566*'Exhaust Gas Math'!$C$14</f>
        <v>0</v>
      </c>
      <c r="U3566">
        <f>(T3566/'Exhaust Gas Math'!$B$14)+('Exhaust Gas Math'!$D$10)</f>
        <v>4.4059320573952224E-4</v>
      </c>
      <c r="V3566">
        <f>('Exhaust Gas Math'!$E$10*(2.53982214E-12*V3565^4 - 0.0000000071629564556*V3565^3 + 7.56281407226508E-06*V3565^2 - 0.00322508455050905*V3565 + 1.62997098133725)*$B$24+T3566*'Exhaust Gas Math'!$D$14*$B$23)/('Exhaust Gas Math'!$E$10*(2.53982214E-12*V3565^4 - 0.0000000071629564556*V3565^3 + 7.56281407226508E-06*V3565^2 - 0.00322508455050905*V3565 + 1.62997098133725)+T3566*'Exhaust Gas Math'!$D$14)</f>
        <v>1100</v>
      </c>
      <c r="W3566">
        <f>(353.3116967483*V3566^-1.0020802909)*('Exhaust Gas Math'!$E$10/(T3566+'Exhaust Gas Math'!$E$10))+(357.4500179626*V3566^-1.0038444015 )*(T3566/(T3566+'Exhaust Gas Math'!$E$10))</f>
        <v>0.31654710700089367</v>
      </c>
      <c r="X3566">
        <f t="shared" si="836"/>
        <v>0</v>
      </c>
      <c r="Y3566">
        <f t="shared" si="837"/>
        <v>101325</v>
      </c>
      <c r="Z3566">
        <f t="shared" si="838"/>
        <v>101325</v>
      </c>
    </row>
    <row r="3567" spans="5:26" x14ac:dyDescent="0.2">
      <c r="E3567">
        <f t="shared" si="840"/>
        <v>0.44524999999996484</v>
      </c>
      <c r="F3567">
        <f t="shared" si="841"/>
        <v>101325</v>
      </c>
      <c r="H3567">
        <f t="shared" si="839"/>
        <v>0.44524999999996484</v>
      </c>
      <c r="I3567">
        <f t="shared" si="827"/>
        <v>491.99999999831198</v>
      </c>
      <c r="J3567">
        <f t="shared" si="828"/>
        <v>5.2911440220882615E-2</v>
      </c>
      <c r="K3567">
        <f t="shared" si="829"/>
        <v>19.735645035044406</v>
      </c>
      <c r="L3567">
        <f t="shared" si="830"/>
        <v>3.9769296294121147E-5</v>
      </c>
      <c r="M3567">
        <f>J3567/SQRT('Exhaust Gas Math'!$E$14*$B$21*$B$23)</f>
        <v>8.9825551570818973E-4</v>
      </c>
      <c r="N3567">
        <f t="shared" si="831"/>
        <v>3.1082443967763437E-2</v>
      </c>
      <c r="O3567">
        <f t="shared" si="832"/>
        <v>0</v>
      </c>
      <c r="P3567">
        <f t="shared" si="833"/>
        <v>0</v>
      </c>
      <c r="Q3567">
        <f>($B$16/2)*(COS((ACOS((2*'Intake Valve Fxn Scratch'!$B$1)/$B$16-1)/($B$17/2))*(I3567-($B$17/2)))+1)*P3567</f>
        <v>0</v>
      </c>
      <c r="R3567">
        <f t="shared" si="834"/>
        <v>0</v>
      </c>
      <c r="S3567">
        <f t="shared" si="835"/>
        <v>0</v>
      </c>
      <c r="T3567">
        <f>S3567*'Exhaust Gas Math'!$C$14</f>
        <v>0</v>
      </c>
      <c r="U3567">
        <f>(T3567/'Exhaust Gas Math'!$B$14)+('Exhaust Gas Math'!$D$10)</f>
        <v>4.4059320573952224E-4</v>
      </c>
      <c r="V3567">
        <f>('Exhaust Gas Math'!$E$10*(2.53982214E-12*V3566^4 - 0.0000000071629564556*V3566^3 + 7.56281407226508E-06*V3566^2 - 0.00322508455050905*V3566 + 1.62997098133725)*$B$24+T3567*'Exhaust Gas Math'!$D$14*$B$23)/('Exhaust Gas Math'!$E$10*(2.53982214E-12*V3566^4 - 0.0000000071629564556*V3566^3 + 7.56281407226508E-06*V3566^2 - 0.00322508455050905*V3566 + 1.62997098133725)+T3567*'Exhaust Gas Math'!$D$14)</f>
        <v>1100</v>
      </c>
      <c r="W3567">
        <f>(353.3116967483*V3567^-1.0020802909)*('Exhaust Gas Math'!$E$10/(T3567+'Exhaust Gas Math'!$E$10))+(357.4500179626*V3567^-1.0038444015 )*(T3567/(T3567+'Exhaust Gas Math'!$E$10))</f>
        <v>0.31654710700089367</v>
      </c>
      <c r="X3567">
        <f t="shared" si="836"/>
        <v>0</v>
      </c>
      <c r="Y3567">
        <f t="shared" si="837"/>
        <v>101325</v>
      </c>
      <c r="Z3567">
        <f t="shared" si="838"/>
        <v>101325</v>
      </c>
    </row>
    <row r="3568" spans="5:26" x14ac:dyDescent="0.2">
      <c r="E3568">
        <f t="shared" si="840"/>
        <v>0.44537499999996483</v>
      </c>
      <c r="F3568">
        <f t="shared" si="841"/>
        <v>101325</v>
      </c>
      <c r="H3568">
        <f t="shared" si="839"/>
        <v>0.44537499999996483</v>
      </c>
      <c r="I3568">
        <f t="shared" si="827"/>
        <v>497.99999999831198</v>
      </c>
      <c r="J3568">
        <f t="shared" si="828"/>
        <v>5.525769096700836E-2</v>
      </c>
      <c r="K3568">
        <f t="shared" si="829"/>
        <v>17.770054606491314</v>
      </c>
      <c r="L3568">
        <f t="shared" si="830"/>
        <v>3.9769296294121147E-5</v>
      </c>
      <c r="M3568">
        <f>J3568/SQRT('Exhaust Gas Math'!$E$14*$B$21*$B$23)</f>
        <v>9.380868388614409E-4</v>
      </c>
      <c r="N3568">
        <f t="shared" si="831"/>
        <v>3.3343486331800794E-2</v>
      </c>
      <c r="O3568">
        <f t="shared" si="832"/>
        <v>0</v>
      </c>
      <c r="P3568">
        <f t="shared" si="833"/>
        <v>0</v>
      </c>
      <c r="Q3568">
        <f>($B$16/2)*(COS((ACOS((2*'Intake Valve Fxn Scratch'!$B$1)/$B$16-1)/($B$17/2))*(I3568-($B$17/2)))+1)*P3568</f>
        <v>0</v>
      </c>
      <c r="R3568">
        <f t="shared" si="834"/>
        <v>0</v>
      </c>
      <c r="S3568">
        <f t="shared" si="835"/>
        <v>0</v>
      </c>
      <c r="T3568">
        <f>S3568*'Exhaust Gas Math'!$C$14</f>
        <v>0</v>
      </c>
      <c r="U3568">
        <f>(T3568/'Exhaust Gas Math'!$B$14)+('Exhaust Gas Math'!$D$10)</f>
        <v>4.4059320573952224E-4</v>
      </c>
      <c r="V3568">
        <f>('Exhaust Gas Math'!$E$10*(2.53982214E-12*V3567^4 - 0.0000000071629564556*V3567^3 + 7.56281407226508E-06*V3567^2 - 0.00322508455050905*V3567 + 1.62997098133725)*$B$24+T3568*'Exhaust Gas Math'!$D$14*$B$23)/('Exhaust Gas Math'!$E$10*(2.53982214E-12*V3567^4 - 0.0000000071629564556*V3567^3 + 7.56281407226508E-06*V3567^2 - 0.00322508455050905*V3567 + 1.62997098133725)+T3568*'Exhaust Gas Math'!$D$14)</f>
        <v>1100</v>
      </c>
      <c r="W3568">
        <f>(353.3116967483*V3568^-1.0020802909)*('Exhaust Gas Math'!$E$10/(T3568+'Exhaust Gas Math'!$E$10))+(357.4500179626*V3568^-1.0038444015 )*(T3568/(T3568+'Exhaust Gas Math'!$E$10))</f>
        <v>0.31654710700089367</v>
      </c>
      <c r="X3568">
        <f t="shared" si="836"/>
        <v>0</v>
      </c>
      <c r="Y3568">
        <f t="shared" si="837"/>
        <v>101325</v>
      </c>
      <c r="Z3568">
        <f t="shared" si="838"/>
        <v>101325</v>
      </c>
    </row>
    <row r="3569" spans="5:26" x14ac:dyDescent="0.2">
      <c r="E3569">
        <f t="shared" si="840"/>
        <v>0.44549999999996481</v>
      </c>
      <c r="F3569">
        <f t="shared" si="841"/>
        <v>101325</v>
      </c>
      <c r="H3569">
        <f t="shared" si="839"/>
        <v>0.44549999999996481</v>
      </c>
      <c r="I3569">
        <f t="shared" si="827"/>
        <v>503.99999999831198</v>
      </c>
      <c r="J3569">
        <f t="shared" si="828"/>
        <v>5.7345838721137049E-2</v>
      </c>
      <c r="K3569">
        <f t="shared" si="829"/>
        <v>15.609771741045442</v>
      </c>
      <c r="L3569">
        <f t="shared" si="830"/>
        <v>3.9769296294121147E-5</v>
      </c>
      <c r="M3569">
        <f>J3569/SQRT('Exhaust Gas Math'!$E$14*$B$21*$B$23)</f>
        <v>9.7353645485997661E-4</v>
      </c>
      <c r="N3569">
        <f t="shared" si="831"/>
        <v>3.5711621292710063E-2</v>
      </c>
      <c r="O3569">
        <f t="shared" si="832"/>
        <v>0</v>
      </c>
      <c r="P3569">
        <f t="shared" si="833"/>
        <v>0</v>
      </c>
      <c r="Q3569">
        <f>($B$16/2)*(COS((ACOS((2*'Intake Valve Fxn Scratch'!$B$1)/$B$16-1)/($B$17/2))*(I3569-($B$17/2)))+1)*P3569</f>
        <v>0</v>
      </c>
      <c r="R3569">
        <f t="shared" si="834"/>
        <v>0</v>
      </c>
      <c r="S3569">
        <f t="shared" si="835"/>
        <v>0</v>
      </c>
      <c r="T3569">
        <f>S3569*'Exhaust Gas Math'!$C$14</f>
        <v>0</v>
      </c>
      <c r="U3569">
        <f>(T3569/'Exhaust Gas Math'!$B$14)+('Exhaust Gas Math'!$D$10)</f>
        <v>4.4059320573952224E-4</v>
      </c>
      <c r="V3569">
        <f>('Exhaust Gas Math'!$E$10*(2.53982214E-12*V3568^4 - 0.0000000071629564556*V3568^3 + 7.56281407226508E-06*V3568^2 - 0.00322508455050905*V3568 + 1.62997098133725)*$B$24+T3569*'Exhaust Gas Math'!$D$14*$B$23)/('Exhaust Gas Math'!$E$10*(2.53982214E-12*V3568^4 - 0.0000000071629564556*V3568^3 + 7.56281407226508E-06*V3568^2 - 0.00322508455050905*V3568 + 1.62997098133725)+T3569*'Exhaust Gas Math'!$D$14)</f>
        <v>1100</v>
      </c>
      <c r="W3569">
        <f>(353.3116967483*V3569^-1.0020802909)*('Exhaust Gas Math'!$E$10/(T3569+'Exhaust Gas Math'!$E$10))+(357.4500179626*V3569^-1.0038444015 )*(T3569/(T3569+'Exhaust Gas Math'!$E$10))</f>
        <v>0.31654710700089367</v>
      </c>
      <c r="X3569">
        <f t="shared" si="836"/>
        <v>0</v>
      </c>
      <c r="Y3569">
        <f t="shared" si="837"/>
        <v>101325</v>
      </c>
      <c r="Z3569">
        <f t="shared" si="838"/>
        <v>101325</v>
      </c>
    </row>
    <row r="3570" spans="5:26" x14ac:dyDescent="0.2">
      <c r="E3570">
        <f t="shared" si="840"/>
        <v>0.4456249999999648</v>
      </c>
      <c r="F3570">
        <f t="shared" si="841"/>
        <v>101325</v>
      </c>
      <c r="H3570">
        <f t="shared" si="839"/>
        <v>0.4456249999999648</v>
      </c>
      <c r="I3570">
        <f t="shared" si="827"/>
        <v>509.99999999831198</v>
      </c>
      <c r="J3570">
        <f t="shared" si="828"/>
        <v>5.9153005299499219E-2</v>
      </c>
      <c r="K3570">
        <f t="shared" si="829"/>
        <v>13.2784649498512</v>
      </c>
      <c r="L3570">
        <f t="shared" si="830"/>
        <v>3.9769296294121147E-5</v>
      </c>
      <c r="M3570">
        <f>J3570/SQRT('Exhaust Gas Math'!$E$14*$B$21*$B$23)</f>
        <v>1.00421597029257E-3</v>
      </c>
      <c r="N3570">
        <f t="shared" si="831"/>
        <v>3.818124315405208E-2</v>
      </c>
      <c r="O3570">
        <f t="shared" si="832"/>
        <v>0</v>
      </c>
      <c r="P3570">
        <f t="shared" si="833"/>
        <v>0</v>
      </c>
      <c r="Q3570">
        <f>($B$16/2)*(COS((ACOS((2*'Intake Valve Fxn Scratch'!$B$1)/$B$16-1)/($B$17/2))*(I3570-($B$17/2)))+1)*P3570</f>
        <v>0</v>
      </c>
      <c r="R3570">
        <f t="shared" si="834"/>
        <v>0</v>
      </c>
      <c r="S3570">
        <f t="shared" si="835"/>
        <v>0</v>
      </c>
      <c r="T3570">
        <f>S3570*'Exhaust Gas Math'!$C$14</f>
        <v>0</v>
      </c>
      <c r="U3570">
        <f>(T3570/'Exhaust Gas Math'!$B$14)+('Exhaust Gas Math'!$D$10)</f>
        <v>4.4059320573952224E-4</v>
      </c>
      <c r="V3570">
        <f>('Exhaust Gas Math'!$E$10*(2.53982214E-12*V3569^4 - 0.0000000071629564556*V3569^3 + 7.56281407226508E-06*V3569^2 - 0.00322508455050905*V3569 + 1.62997098133725)*$B$24+T3570*'Exhaust Gas Math'!$D$14*$B$23)/('Exhaust Gas Math'!$E$10*(2.53982214E-12*V3569^4 - 0.0000000071629564556*V3569^3 + 7.56281407226508E-06*V3569^2 - 0.00322508455050905*V3569 + 1.62997098133725)+T3570*'Exhaust Gas Math'!$D$14)</f>
        <v>1100</v>
      </c>
      <c r="W3570">
        <f>(353.3116967483*V3570^-1.0020802909)*('Exhaust Gas Math'!$E$10/(T3570+'Exhaust Gas Math'!$E$10))+(357.4500179626*V3570^-1.0038444015 )*(T3570/(T3570+'Exhaust Gas Math'!$E$10))</f>
        <v>0.31654710700089367</v>
      </c>
      <c r="X3570">
        <f t="shared" si="836"/>
        <v>0</v>
      </c>
      <c r="Y3570">
        <f t="shared" si="837"/>
        <v>101325</v>
      </c>
      <c r="Z3570">
        <f t="shared" si="838"/>
        <v>101325</v>
      </c>
    </row>
    <row r="3571" spans="5:26" x14ac:dyDescent="0.2">
      <c r="E3571">
        <f t="shared" si="840"/>
        <v>0.44574999999996479</v>
      </c>
      <c r="F3571">
        <f t="shared" si="841"/>
        <v>101325</v>
      </c>
      <c r="H3571">
        <f t="shared" si="839"/>
        <v>0.44574999999996479</v>
      </c>
      <c r="I3571">
        <f t="shared" si="827"/>
        <v>515.99999999830834</v>
      </c>
      <c r="J3571">
        <f t="shared" si="828"/>
        <v>6.0659391006890349E-2</v>
      </c>
      <c r="K3571">
        <f t="shared" si="829"/>
        <v>10.801676517967692</v>
      </c>
      <c r="L3571">
        <f t="shared" si="830"/>
        <v>3.9769296294121147E-5</v>
      </c>
      <c r="M3571">
        <f>J3571/SQRT('Exhaust Gas Math'!$E$14*$B$21*$B$23)</f>
        <v>1.0297892539680733E-3</v>
      </c>
      <c r="N3571">
        <f t="shared" si="831"/>
        <v>4.0740475102245544E-2</v>
      </c>
      <c r="O3571">
        <f t="shared" si="832"/>
        <v>0</v>
      </c>
      <c r="P3571">
        <f t="shared" si="833"/>
        <v>0</v>
      </c>
      <c r="Q3571">
        <f>($B$16/2)*(COS((ACOS((2*'Intake Valve Fxn Scratch'!$B$1)/$B$16-1)/($B$17/2))*(I3571-($B$17/2)))+1)*P3571</f>
        <v>0</v>
      </c>
      <c r="R3571">
        <f t="shared" si="834"/>
        <v>0</v>
      </c>
      <c r="S3571">
        <f t="shared" si="835"/>
        <v>0</v>
      </c>
      <c r="T3571">
        <f>S3571*'Exhaust Gas Math'!$C$14</f>
        <v>0</v>
      </c>
      <c r="U3571">
        <f>(T3571/'Exhaust Gas Math'!$B$14)+('Exhaust Gas Math'!$D$10)</f>
        <v>4.4059320573952224E-4</v>
      </c>
      <c r="V3571">
        <f>('Exhaust Gas Math'!$E$10*(2.53982214E-12*V3570^4 - 0.0000000071629564556*V3570^3 + 7.56281407226508E-06*V3570^2 - 0.00322508455050905*V3570 + 1.62997098133725)*$B$24+T3571*'Exhaust Gas Math'!$D$14*$B$23)/('Exhaust Gas Math'!$E$10*(2.53982214E-12*V3570^4 - 0.0000000071629564556*V3570^3 + 7.56281407226508E-06*V3570^2 - 0.00322508455050905*V3570 + 1.62997098133725)+T3571*'Exhaust Gas Math'!$D$14)</f>
        <v>1100</v>
      </c>
      <c r="W3571">
        <f>(353.3116967483*V3571^-1.0020802909)*('Exhaust Gas Math'!$E$10/(T3571+'Exhaust Gas Math'!$E$10))+(357.4500179626*V3571^-1.0038444015 )*(T3571/(T3571+'Exhaust Gas Math'!$E$10))</f>
        <v>0.31654710700089367</v>
      </c>
      <c r="X3571">
        <f t="shared" si="836"/>
        <v>0</v>
      </c>
      <c r="Y3571">
        <f t="shared" si="837"/>
        <v>101325</v>
      </c>
      <c r="Z3571">
        <f t="shared" si="838"/>
        <v>101325</v>
      </c>
    </row>
    <row r="3572" spans="5:26" x14ac:dyDescent="0.2">
      <c r="E3572">
        <f t="shared" si="840"/>
        <v>0.44587499999996477</v>
      </c>
      <c r="F3572">
        <f t="shared" si="841"/>
        <v>101325</v>
      </c>
      <c r="H3572">
        <f t="shared" si="839"/>
        <v>0.44587499999996477</v>
      </c>
      <c r="I3572">
        <f t="shared" si="827"/>
        <v>521.99999999830834</v>
      </c>
      <c r="J3572">
        <f t="shared" si="828"/>
        <v>6.1848491566267177E-2</v>
      </c>
      <c r="K3572">
        <f t="shared" si="829"/>
        <v>8.2065426577586038</v>
      </c>
      <c r="L3572">
        <f t="shared" si="830"/>
        <v>3.9769296294121147E-5</v>
      </c>
      <c r="M3572">
        <f>J3572/SQRT('Exhaust Gas Math'!$E$14*$B$21*$B$23)</f>
        <v>1.0499761196389567E-3</v>
      </c>
      <c r="N3572">
        <f t="shared" si="831"/>
        <v>4.3370137970987606E-2</v>
      </c>
      <c r="O3572">
        <f t="shared" si="832"/>
        <v>0</v>
      </c>
      <c r="P3572">
        <f t="shared" si="833"/>
        <v>0</v>
      </c>
      <c r="Q3572">
        <f>($B$16/2)*(COS((ACOS((2*'Intake Valve Fxn Scratch'!$B$1)/$B$16-1)/($B$17/2))*(I3572-($B$17/2)))+1)*P3572</f>
        <v>0</v>
      </c>
      <c r="R3572">
        <f t="shared" si="834"/>
        <v>0</v>
      </c>
      <c r="S3572">
        <f t="shared" si="835"/>
        <v>0</v>
      </c>
      <c r="T3572">
        <f>S3572*'Exhaust Gas Math'!$C$14</f>
        <v>0</v>
      </c>
      <c r="U3572">
        <f>(T3572/'Exhaust Gas Math'!$B$14)+('Exhaust Gas Math'!$D$10)</f>
        <v>4.4059320573952224E-4</v>
      </c>
      <c r="V3572">
        <f>('Exhaust Gas Math'!$E$10*(2.53982214E-12*V3571^4 - 0.0000000071629564556*V3571^3 + 7.56281407226508E-06*V3571^2 - 0.00322508455050905*V3571 + 1.62997098133725)*$B$24+T3572*'Exhaust Gas Math'!$D$14*$B$23)/('Exhaust Gas Math'!$E$10*(2.53982214E-12*V3571^4 - 0.0000000071629564556*V3571^3 + 7.56281407226508E-06*V3571^2 - 0.00322508455050905*V3571 + 1.62997098133725)+T3572*'Exhaust Gas Math'!$D$14)</f>
        <v>1100</v>
      </c>
      <c r="W3572">
        <f>(353.3116967483*V3572^-1.0020802909)*('Exhaust Gas Math'!$E$10/(T3572+'Exhaust Gas Math'!$E$10))+(357.4500179626*V3572^-1.0038444015 )*(T3572/(T3572+'Exhaust Gas Math'!$E$10))</f>
        <v>0.31654710700089367</v>
      </c>
      <c r="X3572">
        <f t="shared" si="836"/>
        <v>0</v>
      </c>
      <c r="Y3572">
        <f t="shared" si="837"/>
        <v>101325</v>
      </c>
      <c r="Z3572">
        <f t="shared" si="838"/>
        <v>101325</v>
      </c>
    </row>
    <row r="3573" spans="5:26" x14ac:dyDescent="0.2">
      <c r="E3573">
        <f t="shared" si="840"/>
        <v>0.44599999999996476</v>
      </c>
      <c r="F3573">
        <f t="shared" si="841"/>
        <v>101325</v>
      </c>
      <c r="H3573">
        <f t="shared" si="839"/>
        <v>0.44599999999996476</v>
      </c>
      <c r="I3573">
        <f t="shared" si="827"/>
        <v>527.99999999830834</v>
      </c>
      <c r="J3573">
        <f t="shared" si="828"/>
        <v>6.2707278943067157E-2</v>
      </c>
      <c r="K3573">
        <f t="shared" si="829"/>
        <v>5.5214961988602509</v>
      </c>
      <c r="L3573">
        <f t="shared" si="830"/>
        <v>3.9769296294121147E-5</v>
      </c>
      <c r="M3573">
        <f>J3573/SQRT('Exhaust Gas Math'!$E$14*$B$21*$B$23)</f>
        <v>1.0645553957805782E-3</v>
      </c>
      <c r="N3573">
        <f t="shared" si="831"/>
        <v>4.6042841936782201E-2</v>
      </c>
      <c r="O3573">
        <f t="shared" si="832"/>
        <v>0</v>
      </c>
      <c r="P3573">
        <f t="shared" si="833"/>
        <v>0</v>
      </c>
      <c r="Q3573">
        <f>($B$16/2)*(COS((ACOS((2*'Intake Valve Fxn Scratch'!$B$1)/$B$16-1)/($B$17/2))*(I3573-($B$17/2)))+1)*P3573</f>
        <v>0</v>
      </c>
      <c r="R3573">
        <f t="shared" si="834"/>
        <v>0</v>
      </c>
      <c r="S3573">
        <f t="shared" si="835"/>
        <v>0</v>
      </c>
      <c r="T3573">
        <f>S3573*'Exhaust Gas Math'!$C$14</f>
        <v>0</v>
      </c>
      <c r="U3573">
        <f>(T3573/'Exhaust Gas Math'!$B$14)+('Exhaust Gas Math'!$D$10)</f>
        <v>4.4059320573952224E-4</v>
      </c>
      <c r="V3573">
        <f>('Exhaust Gas Math'!$E$10*(2.53982214E-12*V3572^4 - 0.0000000071629564556*V3572^3 + 7.56281407226508E-06*V3572^2 - 0.00322508455050905*V3572 + 1.62997098133725)*$B$24+T3573*'Exhaust Gas Math'!$D$14*$B$23)/('Exhaust Gas Math'!$E$10*(2.53982214E-12*V3572^4 - 0.0000000071629564556*V3572^3 + 7.56281407226508E-06*V3572^2 - 0.00322508455050905*V3572 + 1.62997098133725)+T3573*'Exhaust Gas Math'!$D$14)</f>
        <v>1100</v>
      </c>
      <c r="W3573">
        <f>(353.3116967483*V3573^-1.0020802909)*('Exhaust Gas Math'!$E$10/(T3573+'Exhaust Gas Math'!$E$10))+(357.4500179626*V3573^-1.0038444015 )*(T3573/(T3573+'Exhaust Gas Math'!$E$10))</f>
        <v>0.31654710700089367</v>
      </c>
      <c r="X3573">
        <f t="shared" si="836"/>
        <v>0</v>
      </c>
      <c r="Y3573">
        <f t="shared" si="837"/>
        <v>101325</v>
      </c>
      <c r="Z3573">
        <f t="shared" si="838"/>
        <v>101325</v>
      </c>
    </row>
    <row r="3574" spans="5:26" x14ac:dyDescent="0.2">
      <c r="E3574">
        <f t="shared" si="840"/>
        <v>0.44612499999996474</v>
      </c>
      <c r="F3574">
        <f t="shared" si="841"/>
        <v>101325</v>
      </c>
      <c r="H3574">
        <f t="shared" si="839"/>
        <v>0.44612499999996474</v>
      </c>
      <c r="I3574">
        <f t="shared" si="827"/>
        <v>533.99999999830834</v>
      </c>
      <c r="J3574">
        <f t="shared" si="828"/>
        <v>6.3226344083076536E-2</v>
      </c>
      <c r="K3574">
        <f t="shared" si="829"/>
        <v>2.7759550721598059</v>
      </c>
      <c r="L3574">
        <f t="shared" si="830"/>
        <v>3.9769296294121147E-5</v>
      </c>
      <c r="M3574">
        <f>J3574/SQRT('Exhaust Gas Math'!$E$14*$B$21*$B$23)</f>
        <v>1.0733673487926085E-3</v>
      </c>
      <c r="N3574">
        <f t="shared" si="831"/>
        <v>4.8722302042474921E-2</v>
      </c>
      <c r="O3574">
        <f t="shared" si="832"/>
        <v>0</v>
      </c>
      <c r="P3574">
        <f t="shared" si="833"/>
        <v>0</v>
      </c>
      <c r="Q3574">
        <f>($B$16/2)*(COS((ACOS((2*'Intake Valve Fxn Scratch'!$B$1)/$B$16-1)/($B$17/2))*(I3574-($B$17/2)))+1)*P3574</f>
        <v>0</v>
      </c>
      <c r="R3574">
        <f t="shared" si="834"/>
        <v>0</v>
      </c>
      <c r="S3574">
        <f t="shared" si="835"/>
        <v>0</v>
      </c>
      <c r="T3574">
        <f>S3574*'Exhaust Gas Math'!$C$14</f>
        <v>0</v>
      </c>
      <c r="U3574">
        <f>(T3574/'Exhaust Gas Math'!$B$14)+('Exhaust Gas Math'!$D$10)</f>
        <v>4.4059320573952224E-4</v>
      </c>
      <c r="V3574">
        <f>('Exhaust Gas Math'!$E$10*(2.53982214E-12*V3573^4 - 0.0000000071629564556*V3573^3 + 7.56281407226508E-06*V3573^2 - 0.00322508455050905*V3573 + 1.62997098133725)*$B$24+T3574*'Exhaust Gas Math'!$D$14*$B$23)/('Exhaust Gas Math'!$E$10*(2.53982214E-12*V3573^4 - 0.0000000071629564556*V3573^3 + 7.56281407226508E-06*V3573^2 - 0.00322508455050905*V3573 + 1.62997098133725)+T3574*'Exhaust Gas Math'!$D$14)</f>
        <v>1100</v>
      </c>
      <c r="W3574">
        <f>(353.3116967483*V3574^-1.0020802909)*('Exhaust Gas Math'!$E$10/(T3574+'Exhaust Gas Math'!$E$10))+(357.4500179626*V3574^-1.0038444015 )*(T3574/(T3574+'Exhaust Gas Math'!$E$10))</f>
        <v>0.31654710700089367</v>
      </c>
      <c r="X3574">
        <f t="shared" si="836"/>
        <v>0</v>
      </c>
      <c r="Y3574">
        <f t="shared" si="837"/>
        <v>101325</v>
      </c>
      <c r="Z3574">
        <f t="shared" si="838"/>
        <v>101325</v>
      </c>
    </row>
    <row r="3575" spans="5:26" x14ac:dyDescent="0.2">
      <c r="E3575">
        <f t="shared" si="840"/>
        <v>0.44624999999996473</v>
      </c>
      <c r="F3575">
        <f t="shared" si="841"/>
        <v>101325</v>
      </c>
      <c r="H3575">
        <f t="shared" si="839"/>
        <v>0.44624999999996473</v>
      </c>
      <c r="I3575">
        <f t="shared" si="827"/>
        <v>539.99999999830834</v>
      </c>
      <c r="J3575">
        <f t="shared" si="828"/>
        <v>6.3399999999999998E-2</v>
      </c>
      <c r="K3575">
        <f t="shared" si="829"/>
        <v>7.8433441844390314E-10</v>
      </c>
      <c r="L3575">
        <f t="shared" si="830"/>
        <v>3.9769296294121147E-5</v>
      </c>
      <c r="M3575">
        <f>J3575/SQRT('Exhaust Gas Math'!$E$14*$B$21*$B$23)</f>
        <v>1.0763154330738279E-3</v>
      </c>
      <c r="N3575">
        <f t="shared" si="831"/>
        <v>5.1362995242672835E-2</v>
      </c>
      <c r="O3575">
        <f t="shared" si="832"/>
        <v>0</v>
      </c>
      <c r="P3575">
        <f t="shared" si="833"/>
        <v>0</v>
      </c>
      <c r="Q3575">
        <f>($B$16/2)*(COS((ACOS((2*'Intake Valve Fxn Scratch'!$B$1)/$B$16-1)/($B$17/2))*(I3575-($B$17/2)))+1)*P3575</f>
        <v>0</v>
      </c>
      <c r="R3575">
        <f t="shared" si="834"/>
        <v>0</v>
      </c>
      <c r="S3575">
        <f t="shared" si="835"/>
        <v>0</v>
      </c>
      <c r="T3575">
        <f>S3575*'Exhaust Gas Math'!$C$14</f>
        <v>0</v>
      </c>
      <c r="U3575">
        <f>(T3575/'Exhaust Gas Math'!$B$14)+('Exhaust Gas Math'!$D$10)</f>
        <v>4.4059320573952224E-4</v>
      </c>
      <c r="V3575">
        <f>('Exhaust Gas Math'!$E$10*(2.53982214E-12*V3574^4 - 0.0000000071629564556*V3574^3 + 7.56281407226508E-06*V3574^2 - 0.00322508455050905*V3574 + 1.62997098133725)*$B$24+T3575*'Exhaust Gas Math'!$D$14*$B$23)/('Exhaust Gas Math'!$E$10*(2.53982214E-12*V3574^4 - 0.0000000071629564556*V3574^3 + 7.56281407226508E-06*V3574^2 - 0.00322508455050905*V3574 + 1.62997098133725)+T3575*'Exhaust Gas Math'!$D$14)</f>
        <v>1100</v>
      </c>
      <c r="W3575">
        <f>(353.3116967483*V3575^-1.0020802909)*('Exhaust Gas Math'!$E$10/(T3575+'Exhaust Gas Math'!$E$10))+(357.4500179626*V3575^-1.0038444015 )*(T3575/(T3575+'Exhaust Gas Math'!$E$10))</f>
        <v>0.31654710700089367</v>
      </c>
      <c r="X3575">
        <f t="shared" si="836"/>
        <v>0</v>
      </c>
      <c r="Y3575">
        <f t="shared" si="837"/>
        <v>101325</v>
      </c>
      <c r="Z3575">
        <f t="shared" si="838"/>
        <v>101325</v>
      </c>
    </row>
    <row r="3576" spans="5:26" x14ac:dyDescent="0.2">
      <c r="E3576">
        <f t="shared" si="840"/>
        <v>0.44637499999996472</v>
      </c>
      <c r="F3576">
        <f t="shared" si="841"/>
        <v>101325</v>
      </c>
      <c r="H3576">
        <f t="shared" si="839"/>
        <v>0.44637499999996472</v>
      </c>
      <c r="I3576">
        <f t="shared" si="827"/>
        <v>545.9999999983047</v>
      </c>
      <c r="J3576">
        <f t="shared" si="828"/>
        <v>6.3226344083272074E-2</v>
      </c>
      <c r="K3576">
        <f t="shared" si="829"/>
        <v>-2.7759550706012317</v>
      </c>
      <c r="L3576">
        <f t="shared" si="830"/>
        <v>3.9769296294121147E-5</v>
      </c>
      <c r="M3576">
        <f>J3576/SQRT('Exhaust Gas Math'!$E$14*$B$21*$B$23)</f>
        <v>1.0733673487959281E-3</v>
      </c>
      <c r="N3576">
        <f t="shared" si="831"/>
        <v>5.3910285389457996E-2</v>
      </c>
      <c r="O3576">
        <f t="shared" si="832"/>
        <v>0</v>
      </c>
      <c r="P3576">
        <f t="shared" si="833"/>
        <v>0</v>
      </c>
      <c r="Q3576">
        <f>($B$16/2)*(COS((ACOS((2*'Intake Valve Fxn Scratch'!$B$1)/$B$16-1)/($B$17/2))*(I3576-($B$17/2)))+1)*P3576</f>
        <v>0</v>
      </c>
      <c r="R3576">
        <f t="shared" si="834"/>
        <v>0</v>
      </c>
      <c r="S3576">
        <f t="shared" si="835"/>
        <v>0</v>
      </c>
      <c r="T3576">
        <f>S3576*'Exhaust Gas Math'!$C$14</f>
        <v>0</v>
      </c>
      <c r="U3576">
        <f>(T3576/'Exhaust Gas Math'!$B$14)+('Exhaust Gas Math'!$D$10)</f>
        <v>4.4059320573952224E-4</v>
      </c>
      <c r="V3576">
        <f>('Exhaust Gas Math'!$E$10*(2.53982214E-12*V3575^4 - 0.0000000071629564556*V3575^3 + 7.56281407226508E-06*V3575^2 - 0.00322508455050905*V3575 + 1.62997098133725)*$B$24+T3576*'Exhaust Gas Math'!$D$14*$B$23)/('Exhaust Gas Math'!$E$10*(2.53982214E-12*V3575^4 - 0.0000000071629564556*V3575^3 + 7.56281407226508E-06*V3575^2 - 0.00322508455050905*V3575 + 1.62997098133725)+T3576*'Exhaust Gas Math'!$D$14)</f>
        <v>1100</v>
      </c>
      <c r="W3576">
        <f>(353.3116967483*V3576^-1.0020802909)*('Exhaust Gas Math'!$E$10/(T3576+'Exhaust Gas Math'!$E$10))+(357.4500179626*V3576^-1.0038444015 )*(T3576/(T3576+'Exhaust Gas Math'!$E$10))</f>
        <v>0.31654710700089367</v>
      </c>
      <c r="X3576">
        <f t="shared" si="836"/>
        <v>0</v>
      </c>
      <c r="Y3576">
        <f t="shared" si="837"/>
        <v>101325</v>
      </c>
      <c r="Z3576">
        <f t="shared" si="838"/>
        <v>101325</v>
      </c>
    </row>
    <row r="3577" spans="5:26" x14ac:dyDescent="0.2">
      <c r="E3577">
        <f t="shared" si="840"/>
        <v>0.4464999999999647</v>
      </c>
      <c r="F3577">
        <f t="shared" si="841"/>
        <v>101325</v>
      </c>
      <c r="H3577">
        <f t="shared" si="839"/>
        <v>0.4464999999999647</v>
      </c>
      <c r="I3577">
        <f t="shared" si="827"/>
        <v>551.9999999983047</v>
      </c>
      <c r="J3577">
        <f t="shared" si="828"/>
        <v>6.2707278943456471E-2</v>
      </c>
      <c r="K3577">
        <f t="shared" si="829"/>
        <v>-5.5214961973258614</v>
      </c>
      <c r="L3577">
        <f t="shared" si="830"/>
        <v>3.9769296294121147E-5</v>
      </c>
      <c r="M3577">
        <f>J3577/SQRT('Exhaust Gas Math'!$E$14*$B$21*$B$23)</f>
        <v>1.0645553957871873E-3</v>
      </c>
      <c r="N3577">
        <f t="shared" si="831"/>
        <v>5.6301139017422189E-2</v>
      </c>
      <c r="O3577">
        <f t="shared" si="832"/>
        <v>0</v>
      </c>
      <c r="P3577">
        <f t="shared" si="833"/>
        <v>0</v>
      </c>
      <c r="Q3577">
        <f>($B$16/2)*(COS((ACOS((2*'Intake Valve Fxn Scratch'!$B$1)/$B$16-1)/($B$17/2))*(I3577-($B$17/2)))+1)*P3577</f>
        <v>0</v>
      </c>
      <c r="R3577">
        <f t="shared" si="834"/>
        <v>0</v>
      </c>
      <c r="S3577">
        <f t="shared" si="835"/>
        <v>0</v>
      </c>
      <c r="T3577">
        <f>S3577*'Exhaust Gas Math'!$C$14</f>
        <v>0</v>
      </c>
      <c r="U3577">
        <f>(T3577/'Exhaust Gas Math'!$B$14)+('Exhaust Gas Math'!$D$10)</f>
        <v>4.4059320573952224E-4</v>
      </c>
      <c r="V3577">
        <f>('Exhaust Gas Math'!$E$10*(2.53982214E-12*V3576^4 - 0.0000000071629564556*V3576^3 + 7.56281407226508E-06*V3576^2 - 0.00322508455050905*V3576 + 1.62997098133725)*$B$24+T3577*'Exhaust Gas Math'!$D$14*$B$23)/('Exhaust Gas Math'!$E$10*(2.53982214E-12*V3576^4 - 0.0000000071629564556*V3576^3 + 7.56281407226508E-06*V3576^2 - 0.00322508455050905*V3576 + 1.62997098133725)+T3577*'Exhaust Gas Math'!$D$14)</f>
        <v>1100</v>
      </c>
      <c r="W3577">
        <f>(353.3116967483*V3577^-1.0020802909)*('Exhaust Gas Math'!$E$10/(T3577+'Exhaust Gas Math'!$E$10))+(357.4500179626*V3577^-1.0038444015 )*(T3577/(T3577+'Exhaust Gas Math'!$E$10))</f>
        <v>0.31654710700089367</v>
      </c>
      <c r="X3577">
        <f t="shared" si="836"/>
        <v>0</v>
      </c>
      <c r="Y3577">
        <f t="shared" si="837"/>
        <v>101325</v>
      </c>
      <c r="Z3577">
        <f t="shared" si="838"/>
        <v>101325</v>
      </c>
    </row>
    <row r="3578" spans="5:26" x14ac:dyDescent="0.2">
      <c r="E3578">
        <f t="shared" si="840"/>
        <v>0.44662499999996469</v>
      </c>
      <c r="F3578">
        <f t="shared" si="841"/>
        <v>101325</v>
      </c>
      <c r="H3578">
        <f t="shared" si="839"/>
        <v>0.44662499999996469</v>
      </c>
      <c r="I3578">
        <f t="shared" si="827"/>
        <v>557.9999999983047</v>
      </c>
      <c r="J3578">
        <f t="shared" si="828"/>
        <v>6.1848491566845798E-2</v>
      </c>
      <c r="K3578">
        <f t="shared" si="829"/>
        <v>-8.206542656266711</v>
      </c>
      <c r="L3578">
        <f t="shared" si="830"/>
        <v>3.9769296294121147E-5</v>
      </c>
      <c r="M3578">
        <f>J3578/SQRT('Exhaust Gas Math'!$E$14*$B$21*$B$23)</f>
        <v>1.0499761196487796E-3</v>
      </c>
      <c r="N3578">
        <f t="shared" si="831"/>
        <v>5.8465535047914796E-2</v>
      </c>
      <c r="O3578">
        <f t="shared" si="832"/>
        <v>0</v>
      </c>
      <c r="P3578">
        <f t="shared" si="833"/>
        <v>0</v>
      </c>
      <c r="Q3578">
        <f>($B$16/2)*(COS((ACOS((2*'Intake Valve Fxn Scratch'!$B$1)/$B$16-1)/($B$17/2))*(I3578-($B$17/2)))+1)*P3578</f>
        <v>0</v>
      </c>
      <c r="R3578">
        <f t="shared" si="834"/>
        <v>0</v>
      </c>
      <c r="S3578">
        <f t="shared" si="835"/>
        <v>0</v>
      </c>
      <c r="T3578">
        <f>S3578*'Exhaust Gas Math'!$C$14</f>
        <v>0</v>
      </c>
      <c r="U3578">
        <f>(T3578/'Exhaust Gas Math'!$B$14)+('Exhaust Gas Math'!$D$10)</f>
        <v>4.4059320573952224E-4</v>
      </c>
      <c r="V3578">
        <f>('Exhaust Gas Math'!$E$10*(2.53982214E-12*V3577^4 - 0.0000000071629564556*V3577^3 + 7.56281407226508E-06*V3577^2 - 0.00322508455050905*V3577 + 1.62997098133725)*$B$24+T3578*'Exhaust Gas Math'!$D$14*$B$23)/('Exhaust Gas Math'!$E$10*(2.53982214E-12*V3577^4 - 0.0000000071629564556*V3577^3 + 7.56281407226508E-06*V3577^2 - 0.00322508455050905*V3577 + 1.62997098133725)+T3578*'Exhaust Gas Math'!$D$14)</f>
        <v>1100</v>
      </c>
      <c r="W3578">
        <f>(353.3116967483*V3578^-1.0020802909)*('Exhaust Gas Math'!$E$10/(T3578+'Exhaust Gas Math'!$E$10))+(357.4500179626*V3578^-1.0038444015 )*(T3578/(T3578+'Exhaust Gas Math'!$E$10))</f>
        <v>0.31654710700089367</v>
      </c>
      <c r="X3578">
        <f t="shared" si="836"/>
        <v>0</v>
      </c>
      <c r="Y3578">
        <f t="shared" si="837"/>
        <v>101325</v>
      </c>
      <c r="Z3578">
        <f t="shared" si="838"/>
        <v>101325</v>
      </c>
    </row>
    <row r="3579" spans="5:26" x14ac:dyDescent="0.2">
      <c r="E3579">
        <f t="shared" si="840"/>
        <v>0.44674999999996468</v>
      </c>
      <c r="F3579">
        <f t="shared" si="841"/>
        <v>101325</v>
      </c>
      <c r="H3579">
        <f t="shared" si="839"/>
        <v>0.44674999999996468</v>
      </c>
      <c r="I3579">
        <f t="shared" si="827"/>
        <v>563.9999999983047</v>
      </c>
      <c r="J3579">
        <f t="shared" si="828"/>
        <v>6.0659391007651949E-2</v>
      </c>
      <c r="K3579">
        <f t="shared" si="829"/>
        <v>-10.801676516534643</v>
      </c>
      <c r="L3579">
        <f t="shared" si="830"/>
        <v>3.9769296294121147E-5</v>
      </c>
      <c r="M3579">
        <f>J3579/SQRT('Exhaust Gas Math'!$E$14*$B$21*$B$23)</f>
        <v>1.0297892539810026E-3</v>
      </c>
      <c r="N3579">
        <f t="shared" si="831"/>
        <v>6.0328632871827201E-2</v>
      </c>
      <c r="O3579">
        <f t="shared" si="832"/>
        <v>0</v>
      </c>
      <c r="P3579">
        <f t="shared" si="833"/>
        <v>0</v>
      </c>
      <c r="Q3579">
        <f>($B$16/2)*(COS((ACOS((2*'Intake Valve Fxn Scratch'!$B$1)/$B$16-1)/($B$17/2))*(I3579-($B$17/2)))+1)*P3579</f>
        <v>0</v>
      </c>
      <c r="R3579">
        <f t="shared" si="834"/>
        <v>0</v>
      </c>
      <c r="S3579">
        <f t="shared" si="835"/>
        <v>0</v>
      </c>
      <c r="T3579">
        <f>S3579*'Exhaust Gas Math'!$C$14</f>
        <v>0</v>
      </c>
      <c r="U3579">
        <f>(T3579/'Exhaust Gas Math'!$B$14)+('Exhaust Gas Math'!$D$10)</f>
        <v>4.4059320573952224E-4</v>
      </c>
      <c r="V3579">
        <f>('Exhaust Gas Math'!$E$10*(2.53982214E-12*V3578^4 - 0.0000000071629564556*V3578^3 + 7.56281407226508E-06*V3578^2 - 0.00322508455050905*V3578 + 1.62997098133725)*$B$24+T3579*'Exhaust Gas Math'!$D$14*$B$23)/('Exhaust Gas Math'!$E$10*(2.53982214E-12*V3578^4 - 0.0000000071629564556*V3578^3 + 7.56281407226508E-06*V3578^2 - 0.00322508455050905*V3578 + 1.62997098133725)+T3579*'Exhaust Gas Math'!$D$14)</f>
        <v>1100</v>
      </c>
      <c r="W3579">
        <f>(353.3116967483*V3579^-1.0020802909)*('Exhaust Gas Math'!$E$10/(T3579+'Exhaust Gas Math'!$E$10))+(357.4500179626*V3579^-1.0038444015 )*(T3579/(T3579+'Exhaust Gas Math'!$E$10))</f>
        <v>0.31654710700089367</v>
      </c>
      <c r="X3579">
        <f t="shared" si="836"/>
        <v>0</v>
      </c>
      <c r="Y3579">
        <f t="shared" si="837"/>
        <v>101325</v>
      </c>
      <c r="Z3579">
        <f t="shared" si="838"/>
        <v>101325</v>
      </c>
    </row>
    <row r="3580" spans="5:26" x14ac:dyDescent="0.2">
      <c r="E3580">
        <f t="shared" si="840"/>
        <v>0.44687499999996466</v>
      </c>
      <c r="F3580">
        <f t="shared" si="841"/>
        <v>101325</v>
      </c>
      <c r="H3580">
        <f t="shared" si="839"/>
        <v>0.44687499999996466</v>
      </c>
      <c r="I3580">
        <f t="shared" si="827"/>
        <v>569.9999999983047</v>
      </c>
      <c r="J3580">
        <f t="shared" si="828"/>
        <v>5.9153005300435449E-2</v>
      </c>
      <c r="K3580">
        <f t="shared" si="829"/>
        <v>-13.278464948492694</v>
      </c>
      <c r="L3580">
        <f t="shared" si="830"/>
        <v>3.9769296294121147E-5</v>
      </c>
      <c r="M3580">
        <f>J3580/SQRT('Exhaust Gas Math'!$E$14*$B$21*$B$23)</f>
        <v>1.0042159703084639E-3</v>
      </c>
      <c r="N3580">
        <f t="shared" si="831"/>
        <v>6.1813705050575513E-2</v>
      </c>
      <c r="O3580">
        <f t="shared" si="832"/>
        <v>0</v>
      </c>
      <c r="P3580">
        <f t="shared" si="833"/>
        <v>0</v>
      </c>
      <c r="Q3580">
        <f>($B$16/2)*(COS((ACOS((2*'Intake Valve Fxn Scratch'!$B$1)/$B$16-1)/($B$17/2))*(I3580-($B$17/2)))+1)*P3580</f>
        <v>0</v>
      </c>
      <c r="R3580">
        <f t="shared" si="834"/>
        <v>0</v>
      </c>
      <c r="S3580">
        <f t="shared" si="835"/>
        <v>0</v>
      </c>
      <c r="T3580">
        <f>S3580*'Exhaust Gas Math'!$C$14</f>
        <v>0</v>
      </c>
      <c r="U3580">
        <f>(T3580/'Exhaust Gas Math'!$B$14)+('Exhaust Gas Math'!$D$10)</f>
        <v>4.4059320573952224E-4</v>
      </c>
      <c r="V3580">
        <f>('Exhaust Gas Math'!$E$10*(2.53982214E-12*V3579^4 - 0.0000000071629564556*V3579^3 + 7.56281407226508E-06*V3579^2 - 0.00322508455050905*V3579 + 1.62997098133725)*$B$24+T3580*'Exhaust Gas Math'!$D$14*$B$23)/('Exhaust Gas Math'!$E$10*(2.53982214E-12*V3579^4 - 0.0000000071629564556*V3579^3 + 7.56281407226508E-06*V3579^2 - 0.00322508455050905*V3579 + 1.62997098133725)+T3580*'Exhaust Gas Math'!$D$14)</f>
        <v>1100</v>
      </c>
      <c r="W3580">
        <f>(353.3116967483*V3580^-1.0020802909)*('Exhaust Gas Math'!$E$10/(T3580+'Exhaust Gas Math'!$E$10))+(357.4500179626*V3580^-1.0038444015 )*(T3580/(T3580+'Exhaust Gas Math'!$E$10))</f>
        <v>0.31654710700089367</v>
      </c>
      <c r="X3580">
        <f t="shared" si="836"/>
        <v>0</v>
      </c>
      <c r="Y3580">
        <f t="shared" si="837"/>
        <v>101325</v>
      </c>
      <c r="Z3580">
        <f t="shared" si="838"/>
        <v>101325</v>
      </c>
    </row>
    <row r="3581" spans="5:26" x14ac:dyDescent="0.2">
      <c r="E3581">
        <f t="shared" si="840"/>
        <v>0.44699999999996465</v>
      </c>
      <c r="F3581">
        <f t="shared" si="841"/>
        <v>101325</v>
      </c>
      <c r="H3581">
        <f t="shared" si="839"/>
        <v>0.44699999999996465</v>
      </c>
      <c r="I3581">
        <f t="shared" si="827"/>
        <v>575.9999999983047</v>
      </c>
      <c r="J3581">
        <f t="shared" si="828"/>
        <v>5.7345838722237655E-2</v>
      </c>
      <c r="K3581">
        <f t="shared" si="829"/>
        <v>-15.609771739776365</v>
      </c>
      <c r="L3581">
        <f t="shared" si="830"/>
        <v>3.9769296294121147E-5</v>
      </c>
      <c r="M3581">
        <f>J3581/SQRT('Exhaust Gas Math'!$E$14*$B$21*$B$23)</f>
        <v>9.735364548786611E-4</v>
      </c>
      <c r="N3581">
        <f t="shared" si="831"/>
        <v>6.2845765439886514E-2</v>
      </c>
      <c r="O3581">
        <f t="shared" si="832"/>
        <v>0</v>
      </c>
      <c r="P3581">
        <f t="shared" si="833"/>
        <v>0</v>
      </c>
      <c r="Q3581">
        <f>($B$16/2)*(COS((ACOS((2*'Intake Valve Fxn Scratch'!$B$1)/$B$16-1)/($B$17/2))*(I3581-($B$17/2)))+1)*P3581</f>
        <v>0</v>
      </c>
      <c r="R3581">
        <f t="shared" si="834"/>
        <v>0</v>
      </c>
      <c r="S3581">
        <f t="shared" si="835"/>
        <v>0</v>
      </c>
      <c r="T3581">
        <f>S3581*'Exhaust Gas Math'!$C$14</f>
        <v>0</v>
      </c>
      <c r="U3581">
        <f>(T3581/'Exhaust Gas Math'!$B$14)+('Exhaust Gas Math'!$D$10)</f>
        <v>4.4059320573952224E-4</v>
      </c>
      <c r="V3581">
        <f>('Exhaust Gas Math'!$E$10*(2.53982214E-12*V3580^4 - 0.0000000071629564556*V3580^3 + 7.56281407226508E-06*V3580^2 - 0.00322508455050905*V3580 + 1.62997098133725)*$B$24+T3581*'Exhaust Gas Math'!$D$14*$B$23)/('Exhaust Gas Math'!$E$10*(2.53982214E-12*V3580^4 - 0.0000000071629564556*V3580^3 + 7.56281407226508E-06*V3580^2 - 0.00322508455050905*V3580 + 1.62997098133725)+T3581*'Exhaust Gas Math'!$D$14)</f>
        <v>1100</v>
      </c>
      <c r="W3581">
        <f>(353.3116967483*V3581^-1.0020802909)*('Exhaust Gas Math'!$E$10/(T3581+'Exhaust Gas Math'!$E$10))+(357.4500179626*V3581^-1.0038444015 )*(T3581/(T3581+'Exhaust Gas Math'!$E$10))</f>
        <v>0.31654710700089367</v>
      </c>
      <c r="X3581">
        <f t="shared" si="836"/>
        <v>0</v>
      </c>
      <c r="Y3581">
        <f t="shared" si="837"/>
        <v>101325</v>
      </c>
      <c r="Z3581">
        <f t="shared" si="838"/>
        <v>101325</v>
      </c>
    </row>
    <row r="3582" spans="5:26" x14ac:dyDescent="0.2">
      <c r="E3582">
        <f t="shared" si="840"/>
        <v>0.44712499999996463</v>
      </c>
      <c r="F3582">
        <f t="shared" si="841"/>
        <v>101325</v>
      </c>
      <c r="H3582">
        <f t="shared" si="839"/>
        <v>0.44712499999996463</v>
      </c>
      <c r="I3582">
        <f t="shared" si="827"/>
        <v>581.99999999830106</v>
      </c>
      <c r="J3582">
        <f t="shared" si="828"/>
        <v>5.5257690968261275E-2</v>
      </c>
      <c r="K3582">
        <f t="shared" si="829"/>
        <v>-17.770054605325566</v>
      </c>
      <c r="L3582">
        <f t="shared" si="830"/>
        <v>3.9769296294121147E-5</v>
      </c>
      <c r="M3582">
        <f>J3582/SQRT('Exhaust Gas Math'!$E$14*$B$21*$B$23)</f>
        <v>9.380868388827111E-4</v>
      </c>
      <c r="N3582">
        <f t="shared" si="831"/>
        <v>6.3355736789034944E-2</v>
      </c>
      <c r="O3582">
        <f t="shared" si="832"/>
        <v>0</v>
      </c>
      <c r="P3582">
        <f t="shared" si="833"/>
        <v>0</v>
      </c>
      <c r="Q3582">
        <f>($B$16/2)*(COS((ACOS((2*'Intake Valve Fxn Scratch'!$B$1)/$B$16-1)/($B$17/2))*(I3582-($B$17/2)))+1)*P3582</f>
        <v>0</v>
      </c>
      <c r="R3582">
        <f t="shared" si="834"/>
        <v>0</v>
      </c>
      <c r="S3582">
        <f t="shared" si="835"/>
        <v>0</v>
      </c>
      <c r="T3582">
        <f>S3582*'Exhaust Gas Math'!$C$14</f>
        <v>0</v>
      </c>
      <c r="U3582">
        <f>(T3582/'Exhaust Gas Math'!$B$14)+('Exhaust Gas Math'!$D$10)</f>
        <v>4.4059320573952224E-4</v>
      </c>
      <c r="V3582">
        <f>('Exhaust Gas Math'!$E$10*(2.53982214E-12*V3581^4 - 0.0000000071629564556*V3581^3 + 7.56281407226508E-06*V3581^2 - 0.00322508455050905*V3581 + 1.62997098133725)*$B$24+T3582*'Exhaust Gas Math'!$D$14*$B$23)/('Exhaust Gas Math'!$E$10*(2.53982214E-12*V3581^4 - 0.0000000071629564556*V3581^3 + 7.56281407226508E-06*V3581^2 - 0.00322508455050905*V3581 + 1.62997098133725)+T3582*'Exhaust Gas Math'!$D$14)</f>
        <v>1100</v>
      </c>
      <c r="W3582">
        <f>(353.3116967483*V3582^-1.0020802909)*('Exhaust Gas Math'!$E$10/(T3582+'Exhaust Gas Math'!$E$10))+(357.4500179626*V3582^-1.0038444015 )*(T3582/(T3582+'Exhaust Gas Math'!$E$10))</f>
        <v>0.31654710700089367</v>
      </c>
      <c r="X3582">
        <f t="shared" si="836"/>
        <v>0</v>
      </c>
      <c r="Y3582">
        <f t="shared" si="837"/>
        <v>101325</v>
      </c>
      <c r="Z3582">
        <f t="shared" si="838"/>
        <v>101325</v>
      </c>
    </row>
    <row r="3583" spans="5:26" x14ac:dyDescent="0.2">
      <c r="E3583">
        <f t="shared" si="840"/>
        <v>0.44724999999996462</v>
      </c>
      <c r="F3583">
        <f t="shared" si="841"/>
        <v>101325</v>
      </c>
      <c r="H3583">
        <f t="shared" si="839"/>
        <v>0.44724999999996462</v>
      </c>
      <c r="I3583">
        <f t="shared" si="827"/>
        <v>587.99999999830106</v>
      </c>
      <c r="J3583">
        <f t="shared" si="828"/>
        <v>5.2911440222274127E-2</v>
      </c>
      <c r="K3583">
        <f t="shared" si="829"/>
        <v>-19.735645033994761</v>
      </c>
      <c r="L3583">
        <f t="shared" si="830"/>
        <v>3.9769296294121147E-5</v>
      </c>
      <c r="M3583">
        <f>J3583/SQRT('Exhaust Gas Math'!$E$14*$B$21*$B$23)</f>
        <v>8.9825551573181287E-4</v>
      </c>
      <c r="N3583">
        <f t="shared" si="831"/>
        <v>6.3284913265758053E-2</v>
      </c>
      <c r="O3583">
        <f t="shared" si="832"/>
        <v>0</v>
      </c>
      <c r="P3583">
        <f t="shared" si="833"/>
        <v>0</v>
      </c>
      <c r="Q3583">
        <f>($B$16/2)*(COS((ACOS((2*'Intake Valve Fxn Scratch'!$B$1)/$B$16-1)/($B$17/2))*(I3583-($B$17/2)))+1)*P3583</f>
        <v>0</v>
      </c>
      <c r="R3583">
        <f t="shared" si="834"/>
        <v>0</v>
      </c>
      <c r="S3583">
        <f t="shared" si="835"/>
        <v>0</v>
      </c>
      <c r="T3583">
        <f>S3583*'Exhaust Gas Math'!$C$14</f>
        <v>0</v>
      </c>
      <c r="U3583">
        <f>(T3583/'Exhaust Gas Math'!$B$14)+('Exhaust Gas Math'!$D$10)</f>
        <v>4.4059320573952224E-4</v>
      </c>
      <c r="V3583">
        <f>('Exhaust Gas Math'!$E$10*(2.53982214E-12*V3582^4 - 0.0000000071629564556*V3582^3 + 7.56281407226508E-06*V3582^2 - 0.00322508455050905*V3582 + 1.62997098133725)*$B$24+T3583*'Exhaust Gas Math'!$D$14*$B$23)/('Exhaust Gas Math'!$E$10*(2.53982214E-12*V3582^4 - 0.0000000071629564556*V3582^3 + 7.56281407226508E-06*V3582^2 - 0.00322508455050905*V3582 + 1.62997098133725)+T3583*'Exhaust Gas Math'!$D$14)</f>
        <v>1100</v>
      </c>
      <c r="W3583">
        <f>(353.3116967483*V3583^-1.0020802909)*('Exhaust Gas Math'!$E$10/(T3583+'Exhaust Gas Math'!$E$10))+(357.4500179626*V3583^-1.0038444015 )*(T3583/(T3583+'Exhaust Gas Math'!$E$10))</f>
        <v>0.31654710700089367</v>
      </c>
      <c r="X3583">
        <f t="shared" si="836"/>
        <v>0</v>
      </c>
      <c r="Y3583">
        <f t="shared" si="837"/>
        <v>101325</v>
      </c>
      <c r="Z3583">
        <f t="shared" si="838"/>
        <v>101325</v>
      </c>
    </row>
    <row r="3584" spans="5:26" x14ac:dyDescent="0.2">
      <c r="E3584">
        <f t="shared" si="840"/>
        <v>0.44737499999996461</v>
      </c>
      <c r="F3584">
        <f t="shared" si="841"/>
        <v>101325</v>
      </c>
      <c r="H3584">
        <f t="shared" si="839"/>
        <v>0.44737499999996461</v>
      </c>
      <c r="I3584">
        <f t="shared" si="827"/>
        <v>593.99999999830106</v>
      </c>
      <c r="J3584">
        <f t="shared" si="828"/>
        <v>5.0332792498431242E-2</v>
      </c>
      <c r="K3584">
        <f t="shared" si="829"/>
        <v>-21.485007605723339</v>
      </c>
      <c r="L3584">
        <f t="shared" si="830"/>
        <v>3.9769296294121147E-5</v>
      </c>
      <c r="M3584">
        <f>J3584/SQRT('Exhaust Gas Math'!$E$14*$B$21*$B$23)</f>
        <v>8.5447888573760478E-4</v>
      </c>
      <c r="N3584">
        <f t="shared" si="831"/>
        <v>6.2589395196943634E-2</v>
      </c>
      <c r="O3584">
        <f t="shared" si="832"/>
        <v>0</v>
      </c>
      <c r="P3584">
        <f t="shared" si="833"/>
        <v>0</v>
      </c>
      <c r="Q3584">
        <f>($B$16/2)*(COS((ACOS((2*'Intake Valve Fxn Scratch'!$B$1)/$B$16-1)/($B$17/2))*(I3584-($B$17/2)))+1)*P3584</f>
        <v>0</v>
      </c>
      <c r="R3584">
        <f t="shared" si="834"/>
        <v>0</v>
      </c>
      <c r="S3584">
        <f t="shared" si="835"/>
        <v>0</v>
      </c>
      <c r="T3584">
        <f>S3584*'Exhaust Gas Math'!$C$14</f>
        <v>0</v>
      </c>
      <c r="U3584">
        <f>(T3584/'Exhaust Gas Math'!$B$14)+('Exhaust Gas Math'!$D$10)</f>
        <v>4.4059320573952224E-4</v>
      </c>
      <c r="V3584">
        <f>('Exhaust Gas Math'!$E$10*(2.53982214E-12*V3583^4 - 0.0000000071629564556*V3583^3 + 7.56281407226508E-06*V3583^2 - 0.00322508455050905*V3583 + 1.62997098133725)*$B$24+T3584*'Exhaust Gas Math'!$D$14*$B$23)/('Exhaust Gas Math'!$E$10*(2.53982214E-12*V3583^4 - 0.0000000071629564556*V3583^3 + 7.56281407226508E-06*V3583^2 - 0.00322508455050905*V3583 + 1.62997098133725)+T3584*'Exhaust Gas Math'!$D$14)</f>
        <v>1100</v>
      </c>
      <c r="W3584">
        <f>(353.3116967483*V3584^-1.0020802909)*('Exhaust Gas Math'!$E$10/(T3584+'Exhaust Gas Math'!$E$10))+(357.4500179626*V3584^-1.0038444015 )*(T3584/(T3584+'Exhaust Gas Math'!$E$10))</f>
        <v>0.31654710700089367</v>
      </c>
      <c r="X3584">
        <f t="shared" si="836"/>
        <v>0</v>
      </c>
      <c r="Y3584">
        <f t="shared" si="837"/>
        <v>101325</v>
      </c>
      <c r="Z3584">
        <f t="shared" si="838"/>
        <v>101325</v>
      </c>
    </row>
    <row r="3585" spans="5:26" x14ac:dyDescent="0.2">
      <c r="E3585">
        <f t="shared" si="840"/>
        <v>0.44749999999996459</v>
      </c>
      <c r="F3585">
        <f t="shared" si="841"/>
        <v>101325</v>
      </c>
      <c r="H3585">
        <f t="shared" si="839"/>
        <v>0.44749999999996459</v>
      </c>
      <c r="I3585">
        <f t="shared" si="827"/>
        <v>599.99999999830106</v>
      </c>
      <c r="J3585">
        <f t="shared" si="828"/>
        <v>4.7550000000814538E-2</v>
      </c>
      <c r="K3585">
        <f t="shared" si="829"/>
        <v>-22.998975938095906</v>
      </c>
      <c r="L3585">
        <f t="shared" si="830"/>
        <v>3.9769296294121147E-5</v>
      </c>
      <c r="M3585">
        <f>J3585/SQRT('Exhaust Gas Math'!$E$14*$B$21*$B$23)</f>
        <v>8.0723657481919899E-4</v>
      </c>
      <c r="N3585">
        <f t="shared" si="831"/>
        <v>6.1244119152796941E-2</v>
      </c>
      <c r="O3585">
        <f t="shared" si="832"/>
        <v>0</v>
      </c>
      <c r="P3585">
        <f t="shared" si="833"/>
        <v>0</v>
      </c>
      <c r="Q3585">
        <f>($B$16/2)*(COS((ACOS((2*'Intake Valve Fxn Scratch'!$B$1)/$B$16-1)/($B$17/2))*(I3585-($B$17/2)))+1)*P3585</f>
        <v>0</v>
      </c>
      <c r="R3585">
        <f t="shared" si="834"/>
        <v>0</v>
      </c>
      <c r="S3585">
        <f t="shared" si="835"/>
        <v>0</v>
      </c>
      <c r="T3585">
        <f>S3585*'Exhaust Gas Math'!$C$14</f>
        <v>0</v>
      </c>
      <c r="U3585">
        <f>(T3585/'Exhaust Gas Math'!$B$14)+('Exhaust Gas Math'!$D$10)</f>
        <v>4.4059320573952224E-4</v>
      </c>
      <c r="V3585">
        <f>('Exhaust Gas Math'!$E$10*(2.53982214E-12*V3584^4 - 0.0000000071629564556*V3584^3 + 7.56281407226508E-06*V3584^2 - 0.00322508455050905*V3584 + 1.62997098133725)*$B$24+T3585*'Exhaust Gas Math'!$D$14*$B$23)/('Exhaust Gas Math'!$E$10*(2.53982214E-12*V3584^4 - 0.0000000071629564556*V3584^3 + 7.56281407226508E-06*V3584^2 - 0.00322508455050905*V3584 + 1.62997098133725)+T3585*'Exhaust Gas Math'!$D$14)</f>
        <v>1100</v>
      </c>
      <c r="W3585">
        <f>(353.3116967483*V3585^-1.0020802909)*('Exhaust Gas Math'!$E$10/(T3585+'Exhaust Gas Math'!$E$10))+(357.4500179626*V3585^-1.0038444015 )*(T3585/(T3585+'Exhaust Gas Math'!$E$10))</f>
        <v>0.31654710700089367</v>
      </c>
      <c r="X3585">
        <f t="shared" si="836"/>
        <v>0</v>
      </c>
      <c r="Y3585">
        <f t="shared" si="837"/>
        <v>101325</v>
      </c>
      <c r="Z3585">
        <f t="shared" si="838"/>
        <v>101325</v>
      </c>
    </row>
    <row r="3586" spans="5:26" x14ac:dyDescent="0.2">
      <c r="E3586">
        <f t="shared" si="840"/>
        <v>0.44762499999996458</v>
      </c>
      <c r="F3586">
        <f t="shared" si="841"/>
        <v>101325</v>
      </c>
      <c r="H3586">
        <f t="shared" si="839"/>
        <v>0.44762499999996458</v>
      </c>
      <c r="I3586">
        <f t="shared" si="827"/>
        <v>605.99999999830106</v>
      </c>
      <c r="J3586">
        <f t="shared" si="828"/>
        <v>4.459355158636167E-2</v>
      </c>
      <c r="K3586">
        <f t="shared" si="829"/>
        <v>-24.260962677246383</v>
      </c>
      <c r="L3586">
        <f t="shared" si="830"/>
        <v>3.9769296294121147E-5</v>
      </c>
      <c r="M3586">
        <f>J3586/SQRT('Exhaust Gas Math'!$E$14*$B$21*$B$23)</f>
        <v>7.5704617962105592E-4</v>
      </c>
      <c r="N3586">
        <f t="shared" si="831"/>
        <v>5.9246088903009378E-2</v>
      </c>
      <c r="O3586">
        <f t="shared" si="832"/>
        <v>0</v>
      </c>
      <c r="P3586">
        <f t="shared" si="833"/>
        <v>0</v>
      </c>
      <c r="Q3586">
        <f>($B$16/2)*(COS((ACOS((2*'Intake Valve Fxn Scratch'!$B$1)/$B$16-1)/($B$17/2))*(I3586-($B$17/2)))+1)*P3586</f>
        <v>0</v>
      </c>
      <c r="R3586">
        <f t="shared" si="834"/>
        <v>0</v>
      </c>
      <c r="S3586">
        <f t="shared" si="835"/>
        <v>0</v>
      </c>
      <c r="T3586">
        <f>S3586*'Exhaust Gas Math'!$C$14</f>
        <v>0</v>
      </c>
      <c r="U3586">
        <f>(T3586/'Exhaust Gas Math'!$B$14)+('Exhaust Gas Math'!$D$10)</f>
        <v>4.4059320573952224E-4</v>
      </c>
      <c r="V3586">
        <f>('Exhaust Gas Math'!$E$10*(2.53982214E-12*V3585^4 - 0.0000000071629564556*V3585^3 + 7.56281407226508E-06*V3585^2 - 0.00322508455050905*V3585 + 1.62997098133725)*$B$24+T3586*'Exhaust Gas Math'!$D$14*$B$23)/('Exhaust Gas Math'!$E$10*(2.53982214E-12*V3585^4 - 0.0000000071629564556*V3585^3 + 7.56281407226508E-06*V3585^2 - 0.00322508455050905*V3585 + 1.62997098133725)+T3586*'Exhaust Gas Math'!$D$14)</f>
        <v>1100</v>
      </c>
      <c r="W3586">
        <f>(353.3116967483*V3586^-1.0020802909)*('Exhaust Gas Math'!$E$10/(T3586+'Exhaust Gas Math'!$E$10))+(357.4500179626*V3586^-1.0038444015 )*(T3586/(T3586+'Exhaust Gas Math'!$E$10))</f>
        <v>0.31654710700089367</v>
      </c>
      <c r="X3586">
        <f t="shared" si="836"/>
        <v>0</v>
      </c>
      <c r="Y3586">
        <f t="shared" si="837"/>
        <v>101325</v>
      </c>
      <c r="Z3586">
        <f t="shared" si="838"/>
        <v>101325</v>
      </c>
    </row>
    <row r="3587" spans="5:26" x14ac:dyDescent="0.2">
      <c r="E3587">
        <f t="shared" si="840"/>
        <v>0.44774999999996457</v>
      </c>
      <c r="F3587">
        <f t="shared" si="841"/>
        <v>101325</v>
      </c>
      <c r="H3587">
        <f t="shared" si="839"/>
        <v>0.44774999999996457</v>
      </c>
      <c r="I3587">
        <f t="shared" si="827"/>
        <v>611.99999999829743</v>
      </c>
      <c r="J3587">
        <f t="shared" si="828"/>
        <v>4.1495838722579455E-2</v>
      </c>
      <c r="K3587">
        <f t="shared" si="829"/>
        <v>-25.257141232372039</v>
      </c>
      <c r="L3587">
        <f t="shared" si="830"/>
        <v>3.9769296294121147E-5</v>
      </c>
      <c r="M3587">
        <f>J3587/SQRT('Exhaust Gas Math'!$E$14*$B$21*$B$23)</f>
        <v>7.0445759661600673E-4</v>
      </c>
      <c r="N3587">
        <f t="shared" si="831"/>
        <v>5.6616440725092282E-2</v>
      </c>
      <c r="O3587">
        <f t="shared" si="832"/>
        <v>0</v>
      </c>
      <c r="P3587">
        <f t="shared" si="833"/>
        <v>0</v>
      </c>
      <c r="Q3587">
        <f>($B$16/2)*(COS((ACOS((2*'Intake Valve Fxn Scratch'!$B$1)/$B$16-1)/($B$17/2))*(I3587-($B$17/2)))+1)*P3587</f>
        <v>0</v>
      </c>
      <c r="R3587">
        <f t="shared" si="834"/>
        <v>0</v>
      </c>
      <c r="S3587">
        <f t="shared" si="835"/>
        <v>0</v>
      </c>
      <c r="T3587">
        <f>S3587*'Exhaust Gas Math'!$C$14</f>
        <v>0</v>
      </c>
      <c r="U3587">
        <f>(T3587/'Exhaust Gas Math'!$B$14)+('Exhaust Gas Math'!$D$10)</f>
        <v>4.4059320573952224E-4</v>
      </c>
      <c r="V3587">
        <f>('Exhaust Gas Math'!$E$10*(2.53982214E-12*V3586^4 - 0.0000000071629564556*V3586^3 + 7.56281407226508E-06*V3586^2 - 0.00322508455050905*V3586 + 1.62997098133725)*$B$24+T3587*'Exhaust Gas Math'!$D$14*$B$23)/('Exhaust Gas Math'!$E$10*(2.53982214E-12*V3586^4 - 0.0000000071629564556*V3586^3 + 7.56281407226508E-06*V3586^2 - 0.00322508455050905*V3586 + 1.62997098133725)+T3587*'Exhaust Gas Math'!$D$14)</f>
        <v>1100</v>
      </c>
      <c r="W3587">
        <f>(353.3116967483*V3587^-1.0020802909)*('Exhaust Gas Math'!$E$10/(T3587+'Exhaust Gas Math'!$E$10))+(357.4500179626*V3587^-1.0038444015 )*(T3587/(T3587+'Exhaust Gas Math'!$E$10))</f>
        <v>0.31654710700089367</v>
      </c>
      <c r="X3587">
        <f t="shared" si="836"/>
        <v>0</v>
      </c>
      <c r="Y3587">
        <f t="shared" si="837"/>
        <v>101325</v>
      </c>
      <c r="Z3587">
        <f t="shared" si="838"/>
        <v>101325</v>
      </c>
    </row>
    <row r="3588" spans="5:26" x14ac:dyDescent="0.2">
      <c r="E3588">
        <f t="shared" si="840"/>
        <v>0.44787499999996455</v>
      </c>
      <c r="F3588">
        <f t="shared" si="841"/>
        <v>101325</v>
      </c>
      <c r="H3588">
        <f t="shared" si="839"/>
        <v>0.44787499999996455</v>
      </c>
      <c r="I3588">
        <f t="shared" si="827"/>
        <v>617.99999999829743</v>
      </c>
      <c r="J3588">
        <f t="shared" si="828"/>
        <v>3.8290800599843348E-2</v>
      </c>
      <c r="K3588">
        <f t="shared" si="829"/>
        <v>-25.97659726275884</v>
      </c>
      <c r="L3588">
        <f t="shared" si="830"/>
        <v>3.9769296294121147E-5</v>
      </c>
      <c r="M3588">
        <f>J3588/SQRT('Exhaust Gas Math'!$E$14*$B$21*$B$23)</f>
        <v>6.5004699732435303E-4</v>
      </c>
      <c r="N3588">
        <f t="shared" si="831"/>
        <v>5.3401053070937704E-2</v>
      </c>
      <c r="O3588">
        <f t="shared" si="832"/>
        <v>0</v>
      </c>
      <c r="P3588">
        <f t="shared" si="833"/>
        <v>0</v>
      </c>
      <c r="Q3588">
        <f>($B$16/2)*(COS((ACOS((2*'Intake Valve Fxn Scratch'!$B$1)/$B$16-1)/($B$17/2))*(I3588-($B$17/2)))+1)*P3588</f>
        <v>0</v>
      </c>
      <c r="R3588">
        <f t="shared" si="834"/>
        <v>0</v>
      </c>
      <c r="S3588">
        <f t="shared" si="835"/>
        <v>0</v>
      </c>
      <c r="T3588">
        <f>S3588*'Exhaust Gas Math'!$C$14</f>
        <v>0</v>
      </c>
      <c r="U3588">
        <f>(T3588/'Exhaust Gas Math'!$B$14)+('Exhaust Gas Math'!$D$10)</f>
        <v>4.4059320573952224E-4</v>
      </c>
      <c r="V3588">
        <f>('Exhaust Gas Math'!$E$10*(2.53982214E-12*V3587^4 - 0.0000000071629564556*V3587^3 + 7.56281407226508E-06*V3587^2 - 0.00322508455050905*V3587 + 1.62997098133725)*$B$24+T3588*'Exhaust Gas Math'!$D$14*$B$23)/('Exhaust Gas Math'!$E$10*(2.53982214E-12*V3587^4 - 0.0000000071629564556*V3587^3 + 7.56281407226508E-06*V3587^2 - 0.00322508455050905*V3587 + 1.62997098133725)+T3588*'Exhaust Gas Math'!$D$14)</f>
        <v>1100</v>
      </c>
      <c r="W3588">
        <f>(353.3116967483*V3588^-1.0020802909)*('Exhaust Gas Math'!$E$10/(T3588+'Exhaust Gas Math'!$E$10))+(357.4500179626*V3588^-1.0038444015 )*(T3588/(T3588+'Exhaust Gas Math'!$E$10))</f>
        <v>0.31654710700089367</v>
      </c>
      <c r="X3588">
        <f t="shared" si="836"/>
        <v>0</v>
      </c>
      <c r="Y3588">
        <f t="shared" si="837"/>
        <v>101325</v>
      </c>
      <c r="Z3588">
        <f t="shared" si="838"/>
        <v>101325</v>
      </c>
    </row>
    <row r="3589" spans="5:26" x14ac:dyDescent="0.2">
      <c r="E3589">
        <f t="shared" si="840"/>
        <v>0.44799999999996454</v>
      </c>
      <c r="F3589">
        <f t="shared" si="841"/>
        <v>101325</v>
      </c>
      <c r="H3589">
        <f t="shared" si="839"/>
        <v>0.44799999999996454</v>
      </c>
      <c r="I3589">
        <f t="shared" ref="I3589:I3652" si="842">($B$11*360*H3589)-(720*FLOOR(H3589/(2/$B$11),1))</f>
        <v>623.99999999829743</v>
      </c>
      <c r="J3589">
        <f t="shared" ref="J3589:J3652" si="843">-(($B$4/1000)/2)*COS($B$12*H3589)+(($B$4/1000)/2)</f>
        <v>3.5013552286519936E-2</v>
      </c>
      <c r="K3589">
        <f t="shared" ref="K3589:K3652" si="844">($B$4/1000/2)*$B$12*SIN($B$12*H3589)</f>
        <v>-26.411448257582794</v>
      </c>
      <c r="L3589">
        <f t="shared" ref="L3589:L3652" si="845">$B$8+P3589*(J3589*$B$6)</f>
        <v>3.9769296294121147E-5</v>
      </c>
      <c r="M3589">
        <f>J3589/SQRT('Exhaust Gas Math'!$E$14*$B$21*$B$23)</f>
        <v>5.9441051565802558E-4</v>
      </c>
      <c r="N3589">
        <f t="shared" ref="N3589:N3652" si="846">-(($B$4/1000)/2)*COS($B$12*(H3589-M3589))+(($B$4/1000)/2)</f>
        <v>4.9669531180006138E-2</v>
      </c>
      <c r="O3589">
        <f t="shared" ref="O3589:O3652" si="847">N3589*$B$6*P3589</f>
        <v>0</v>
      </c>
      <c r="P3589">
        <f t="shared" ref="P3589:P3652" si="848">IF(I3589&lt;=$B$17,1,0)</f>
        <v>0</v>
      </c>
      <c r="Q3589">
        <f>($B$16/2)*(COS((ACOS((2*'Intake Valve Fxn Scratch'!$B$1)/$B$16-1)/($B$17/2))*(I3589-($B$17/2)))+1)*P3589</f>
        <v>0</v>
      </c>
      <c r="R3589">
        <f t="shared" ref="R3589:R3652" si="849">Q3589/$B$16</f>
        <v>0</v>
      </c>
      <c r="S3589">
        <f t="shared" ref="S3589:S3652" si="850">P3589*($B$13*R3589*(O3589-O3588)*$B$19+S3588)</f>
        <v>0</v>
      </c>
      <c r="T3589">
        <f>S3589*'Exhaust Gas Math'!$C$14</f>
        <v>0</v>
      </c>
      <c r="U3589">
        <f>(T3589/'Exhaust Gas Math'!$B$14)+('Exhaust Gas Math'!$D$10)</f>
        <v>4.4059320573952224E-4</v>
      </c>
      <c r="V3589">
        <f>('Exhaust Gas Math'!$E$10*(2.53982214E-12*V3588^4 - 0.0000000071629564556*V3588^3 + 7.56281407226508E-06*V3588^2 - 0.00322508455050905*V3588 + 1.62997098133725)*$B$24+T3589*'Exhaust Gas Math'!$D$14*$B$23)/('Exhaust Gas Math'!$E$10*(2.53982214E-12*V3588^4 - 0.0000000071629564556*V3588^3 + 7.56281407226508E-06*V3588^2 - 0.00322508455050905*V3588 + 1.62997098133725)+T3589*'Exhaust Gas Math'!$D$14)</f>
        <v>1100</v>
      </c>
      <c r="W3589">
        <f>(353.3116967483*V3589^-1.0020802909)*('Exhaust Gas Math'!$E$10/(T3589+'Exhaust Gas Math'!$E$10))+(357.4500179626*V3589^-1.0038444015 )*(T3589/(T3589+'Exhaust Gas Math'!$E$10))</f>
        <v>0.31654710700089367</v>
      </c>
      <c r="X3589">
        <f t="shared" ref="X3589:X3652" si="851">P3589*SIGN(K3589)*-0.5*W3589*K3589^2</f>
        <v>0</v>
      </c>
      <c r="Y3589">
        <f t="shared" ref="Y3589:Y3652" si="852">(U3589*$B$21*V3589)/L3589</f>
        <v>101325</v>
      </c>
      <c r="Z3589">
        <f t="shared" ref="Z3589:Z3652" si="853">IF((X3589+Y3589)&lt;$B$22,(X3589+Y3589),$B$22)</f>
        <v>101325</v>
      </c>
    </row>
    <row r="3590" spans="5:26" x14ac:dyDescent="0.2">
      <c r="E3590">
        <f t="shared" si="840"/>
        <v>0.44812499999996452</v>
      </c>
      <c r="F3590">
        <f t="shared" si="841"/>
        <v>101325</v>
      </c>
      <c r="H3590">
        <f t="shared" si="839"/>
        <v>0.44812499999996452</v>
      </c>
      <c r="I3590">
        <f t="shared" si="842"/>
        <v>629.99999999829743</v>
      </c>
      <c r="J3590">
        <f t="shared" si="843"/>
        <v>3.1700000000941808E-2</v>
      </c>
      <c r="K3590">
        <f t="shared" si="844"/>
        <v>-26.556929898345718</v>
      </c>
      <c r="L3590">
        <f t="shared" si="845"/>
        <v>3.9769296294121147E-5</v>
      </c>
      <c r="M3590">
        <f>J3590/SQRT('Exhaust Gas Math'!$E$14*$B$21*$B$23)</f>
        <v>5.3815771655290267E-4</v>
      </c>
      <c r="N3590">
        <f t="shared" si="846"/>
        <v>4.5512549562842758E-2</v>
      </c>
      <c r="O3590">
        <f t="shared" si="847"/>
        <v>0</v>
      </c>
      <c r="P3590">
        <f t="shared" si="848"/>
        <v>0</v>
      </c>
      <c r="Q3590">
        <f>($B$16/2)*(COS((ACOS((2*'Intake Valve Fxn Scratch'!$B$1)/$B$16-1)/($B$17/2))*(I3590-($B$17/2)))+1)*P3590</f>
        <v>0</v>
      </c>
      <c r="R3590">
        <f t="shared" si="849"/>
        <v>0</v>
      </c>
      <c r="S3590">
        <f t="shared" si="850"/>
        <v>0</v>
      </c>
      <c r="T3590">
        <f>S3590*'Exhaust Gas Math'!$C$14</f>
        <v>0</v>
      </c>
      <c r="U3590">
        <f>(T3590/'Exhaust Gas Math'!$B$14)+('Exhaust Gas Math'!$D$10)</f>
        <v>4.4059320573952224E-4</v>
      </c>
      <c r="V3590">
        <f>('Exhaust Gas Math'!$E$10*(2.53982214E-12*V3589^4 - 0.0000000071629564556*V3589^3 + 7.56281407226508E-06*V3589^2 - 0.00322508455050905*V3589 + 1.62997098133725)*$B$24+T3590*'Exhaust Gas Math'!$D$14*$B$23)/('Exhaust Gas Math'!$E$10*(2.53982214E-12*V3589^4 - 0.0000000071629564556*V3589^3 + 7.56281407226508E-06*V3589^2 - 0.00322508455050905*V3589 + 1.62997098133725)+T3590*'Exhaust Gas Math'!$D$14)</f>
        <v>1100</v>
      </c>
      <c r="W3590">
        <f>(353.3116967483*V3590^-1.0020802909)*('Exhaust Gas Math'!$E$10/(T3590+'Exhaust Gas Math'!$E$10))+(357.4500179626*V3590^-1.0038444015 )*(T3590/(T3590+'Exhaust Gas Math'!$E$10))</f>
        <v>0.31654710700089367</v>
      </c>
      <c r="X3590">
        <f t="shared" si="851"/>
        <v>0</v>
      </c>
      <c r="Y3590">
        <f t="shared" si="852"/>
        <v>101325</v>
      </c>
      <c r="Z3590">
        <f t="shared" si="853"/>
        <v>101325</v>
      </c>
    </row>
    <row r="3591" spans="5:26" x14ac:dyDescent="0.2">
      <c r="E3591">
        <f t="shared" si="840"/>
        <v>0.44824999999996451</v>
      </c>
      <c r="F3591">
        <f t="shared" si="841"/>
        <v>101325</v>
      </c>
      <c r="H3591">
        <f t="shared" ref="H3591:H3654" si="854">H3590+$B$2</f>
        <v>0.44824999999996451</v>
      </c>
      <c r="I3591">
        <f t="shared" si="842"/>
        <v>635.99999999829743</v>
      </c>
      <c r="J3591">
        <f t="shared" si="843"/>
        <v>2.8386447715351565E-2</v>
      </c>
      <c r="K3591">
        <f t="shared" si="844"/>
        <v>-26.411448257747583</v>
      </c>
      <c r="L3591">
        <f t="shared" si="845"/>
        <v>3.9769296294121147E-5</v>
      </c>
      <c r="M3591">
        <f>J3591/SQRT('Exhaust Gas Math'!$E$14*$B$21*$B$23)</f>
        <v>4.8190491744757403E-4</v>
      </c>
      <c r="N3591">
        <f t="shared" si="846"/>
        <v>4.1037700629444042E-2</v>
      </c>
      <c r="O3591">
        <f t="shared" si="847"/>
        <v>0</v>
      </c>
      <c r="P3591">
        <f t="shared" si="848"/>
        <v>0</v>
      </c>
      <c r="Q3591">
        <f>($B$16/2)*(COS((ACOS((2*'Intake Valve Fxn Scratch'!$B$1)/$B$16-1)/($B$17/2))*(I3591-($B$17/2)))+1)*P3591</f>
        <v>0</v>
      </c>
      <c r="R3591">
        <f t="shared" si="849"/>
        <v>0</v>
      </c>
      <c r="S3591">
        <f t="shared" si="850"/>
        <v>0</v>
      </c>
      <c r="T3591">
        <f>S3591*'Exhaust Gas Math'!$C$14</f>
        <v>0</v>
      </c>
      <c r="U3591">
        <f>(T3591/'Exhaust Gas Math'!$B$14)+('Exhaust Gas Math'!$D$10)</f>
        <v>4.4059320573952224E-4</v>
      </c>
      <c r="V3591">
        <f>('Exhaust Gas Math'!$E$10*(2.53982214E-12*V3590^4 - 0.0000000071629564556*V3590^3 + 7.56281407226508E-06*V3590^2 - 0.00322508455050905*V3590 + 1.62997098133725)*$B$24+T3591*'Exhaust Gas Math'!$D$14*$B$23)/('Exhaust Gas Math'!$E$10*(2.53982214E-12*V3590^4 - 0.0000000071629564556*V3590^3 + 7.56281407226508E-06*V3590^2 - 0.00322508455050905*V3590 + 1.62997098133725)+T3591*'Exhaust Gas Math'!$D$14)</f>
        <v>1100</v>
      </c>
      <c r="W3591">
        <f>(353.3116967483*V3591^-1.0020802909)*('Exhaust Gas Math'!$E$10/(T3591+'Exhaust Gas Math'!$E$10))+(357.4500179626*V3591^-1.0038444015 )*(T3591/(T3591+'Exhaust Gas Math'!$E$10))</f>
        <v>0.31654710700089367</v>
      </c>
      <c r="X3591">
        <f t="shared" si="851"/>
        <v>0</v>
      </c>
      <c r="Y3591">
        <f t="shared" si="852"/>
        <v>101325</v>
      </c>
      <c r="Z3591">
        <f t="shared" si="853"/>
        <v>101325</v>
      </c>
    </row>
    <row r="3592" spans="5:26" x14ac:dyDescent="0.2">
      <c r="E3592">
        <f t="shared" si="840"/>
        <v>0.4483749999999645</v>
      </c>
      <c r="F3592">
        <f t="shared" si="841"/>
        <v>101325</v>
      </c>
      <c r="H3592">
        <f t="shared" si="854"/>
        <v>0.4483749999999645</v>
      </c>
      <c r="I3592">
        <f t="shared" si="842"/>
        <v>641.99999999829743</v>
      </c>
      <c r="J3592">
        <f t="shared" si="843"/>
        <v>2.5109199401999099E-2</v>
      </c>
      <c r="K3592">
        <f t="shared" si="844"/>
        <v>-25.97659726308693</v>
      </c>
      <c r="L3592">
        <f t="shared" si="845"/>
        <v>3.9769296294121147E-5</v>
      </c>
      <c r="M3592">
        <f>J3592/SQRT('Exhaust Gas Math'!$E$14*$B$21*$B$23)</f>
        <v>4.2626843578075333E-4</v>
      </c>
      <c r="N3592">
        <f t="shared" si="846"/>
        <v>3.6364153775993717E-2</v>
      </c>
      <c r="O3592">
        <f t="shared" si="847"/>
        <v>0</v>
      </c>
      <c r="P3592">
        <f t="shared" si="848"/>
        <v>0</v>
      </c>
      <c r="Q3592">
        <f>($B$16/2)*(COS((ACOS((2*'Intake Valve Fxn Scratch'!$B$1)/$B$16-1)/($B$17/2))*(I3592-($B$17/2)))+1)*P3592</f>
        <v>0</v>
      </c>
      <c r="R3592">
        <f t="shared" si="849"/>
        <v>0</v>
      </c>
      <c r="S3592">
        <f t="shared" si="850"/>
        <v>0</v>
      </c>
      <c r="T3592">
        <f>S3592*'Exhaust Gas Math'!$C$14</f>
        <v>0</v>
      </c>
      <c r="U3592">
        <f>(T3592/'Exhaust Gas Math'!$B$14)+('Exhaust Gas Math'!$D$10)</f>
        <v>4.4059320573952224E-4</v>
      </c>
      <c r="V3592">
        <f>('Exhaust Gas Math'!$E$10*(2.53982214E-12*V3591^4 - 0.0000000071629564556*V3591^3 + 7.56281407226508E-06*V3591^2 - 0.00322508455050905*V3591 + 1.62997098133725)*$B$24+T3592*'Exhaust Gas Math'!$D$14*$B$23)/('Exhaust Gas Math'!$E$10*(2.53982214E-12*V3591^4 - 0.0000000071629564556*V3591^3 + 7.56281407226508E-06*V3591^2 - 0.00322508455050905*V3591 + 1.62997098133725)+T3592*'Exhaust Gas Math'!$D$14)</f>
        <v>1100</v>
      </c>
      <c r="W3592">
        <f>(353.3116967483*V3592^-1.0020802909)*('Exhaust Gas Math'!$E$10/(T3592+'Exhaust Gas Math'!$E$10))+(357.4500179626*V3592^-1.0038444015 )*(T3592/(T3592+'Exhaust Gas Math'!$E$10))</f>
        <v>0.31654710700089367</v>
      </c>
      <c r="X3592">
        <f t="shared" si="851"/>
        <v>0</v>
      </c>
      <c r="Y3592">
        <f t="shared" si="852"/>
        <v>101325</v>
      </c>
      <c r="Z3592">
        <f t="shared" si="853"/>
        <v>101325</v>
      </c>
    </row>
    <row r="3593" spans="5:26" x14ac:dyDescent="0.2">
      <c r="E3593">
        <f t="shared" si="840"/>
        <v>0.44849999999996448</v>
      </c>
      <c r="F3593">
        <f t="shared" si="841"/>
        <v>101325</v>
      </c>
      <c r="H3593">
        <f t="shared" si="854"/>
        <v>0.44849999999996448</v>
      </c>
      <c r="I3593">
        <f t="shared" si="842"/>
        <v>647.99999999829379</v>
      </c>
      <c r="J3593">
        <f t="shared" si="843"/>
        <v>2.1904161279210254E-2</v>
      </c>
      <c r="K3593">
        <f t="shared" si="844"/>
        <v>-25.257141232859205</v>
      </c>
      <c r="L3593">
        <f t="shared" si="845"/>
        <v>3.9769296294121147E-5</v>
      </c>
      <c r="M3593">
        <f>J3593/SQRT('Exhaust Gas Math'!$E$14*$B$21*$B$23)</f>
        <v>3.718578364882044E-4</v>
      </c>
      <c r="N3593">
        <f t="shared" si="846"/>
        <v>3.1616553881202131E-2</v>
      </c>
      <c r="O3593">
        <f t="shared" si="847"/>
        <v>0</v>
      </c>
      <c r="P3593">
        <f t="shared" si="848"/>
        <v>0</v>
      </c>
      <c r="Q3593">
        <f>($B$16/2)*(COS((ACOS((2*'Intake Valve Fxn Scratch'!$B$1)/$B$16-1)/($B$17/2))*(I3593-($B$17/2)))+1)*P3593</f>
        <v>0</v>
      </c>
      <c r="R3593">
        <f t="shared" si="849"/>
        <v>0</v>
      </c>
      <c r="S3593">
        <f t="shared" si="850"/>
        <v>0</v>
      </c>
      <c r="T3593">
        <f>S3593*'Exhaust Gas Math'!$C$14</f>
        <v>0</v>
      </c>
      <c r="U3593">
        <f>(T3593/'Exhaust Gas Math'!$B$14)+('Exhaust Gas Math'!$D$10)</f>
        <v>4.4059320573952224E-4</v>
      </c>
      <c r="V3593">
        <f>('Exhaust Gas Math'!$E$10*(2.53982214E-12*V3592^4 - 0.0000000071629564556*V3592^3 + 7.56281407226508E-06*V3592^2 - 0.00322508455050905*V3592 + 1.62997098133725)*$B$24+T3593*'Exhaust Gas Math'!$D$14*$B$23)/('Exhaust Gas Math'!$E$10*(2.53982214E-12*V3592^4 - 0.0000000071629564556*V3592^3 + 7.56281407226508E-06*V3592^2 - 0.00322508455050905*V3592 + 1.62997098133725)+T3593*'Exhaust Gas Math'!$D$14)</f>
        <v>1100</v>
      </c>
      <c r="W3593">
        <f>(353.3116967483*V3593^-1.0020802909)*('Exhaust Gas Math'!$E$10/(T3593+'Exhaust Gas Math'!$E$10))+(357.4500179626*V3593^-1.0038444015 )*(T3593/(T3593+'Exhaust Gas Math'!$E$10))</f>
        <v>0.31654710700089367</v>
      </c>
      <c r="X3593">
        <f t="shared" si="851"/>
        <v>0</v>
      </c>
      <c r="Y3593">
        <f t="shared" si="852"/>
        <v>101325</v>
      </c>
      <c r="Z3593">
        <f t="shared" si="853"/>
        <v>101325</v>
      </c>
    </row>
    <row r="3594" spans="5:26" x14ac:dyDescent="0.2">
      <c r="E3594">
        <f t="shared" si="840"/>
        <v>0.44862499999996447</v>
      </c>
      <c r="F3594">
        <f t="shared" si="841"/>
        <v>101325</v>
      </c>
      <c r="H3594">
        <f t="shared" si="854"/>
        <v>0.44862499999996447</v>
      </c>
      <c r="I3594">
        <f t="shared" si="842"/>
        <v>653.99999999829379</v>
      </c>
      <c r="J3594">
        <f t="shared" si="843"/>
        <v>1.8806448415359094E-2</v>
      </c>
      <c r="K3594">
        <f t="shared" si="844"/>
        <v>-24.260962677888216</v>
      </c>
      <c r="L3594">
        <f t="shared" si="845"/>
        <v>3.9769296294121147E-5</v>
      </c>
      <c r="M3594">
        <f>J3594/SQRT('Exhaust Gas Math'!$E$14*$B$21*$B$23)</f>
        <v>3.1926925348198465E-4</v>
      </c>
      <c r="N3594">
        <f t="shared" si="846"/>
        <v>2.6918663563918373E-2</v>
      </c>
      <c r="O3594">
        <f t="shared" si="847"/>
        <v>0</v>
      </c>
      <c r="P3594">
        <f t="shared" si="848"/>
        <v>0</v>
      </c>
      <c r="Q3594">
        <f>($B$16/2)*(COS((ACOS((2*'Intake Valve Fxn Scratch'!$B$1)/$B$16-1)/($B$17/2))*(I3594-($B$17/2)))+1)*P3594</f>
        <v>0</v>
      </c>
      <c r="R3594">
        <f t="shared" si="849"/>
        <v>0</v>
      </c>
      <c r="S3594">
        <f t="shared" si="850"/>
        <v>0</v>
      </c>
      <c r="T3594">
        <f>S3594*'Exhaust Gas Math'!$C$14</f>
        <v>0</v>
      </c>
      <c r="U3594">
        <f>(T3594/'Exhaust Gas Math'!$B$14)+('Exhaust Gas Math'!$D$10)</f>
        <v>4.4059320573952224E-4</v>
      </c>
      <c r="V3594">
        <f>('Exhaust Gas Math'!$E$10*(2.53982214E-12*V3593^4 - 0.0000000071629564556*V3593^3 + 7.56281407226508E-06*V3593^2 - 0.00322508455050905*V3593 + 1.62997098133725)*$B$24+T3594*'Exhaust Gas Math'!$D$14*$B$23)/('Exhaust Gas Math'!$E$10*(2.53982214E-12*V3593^4 - 0.0000000071629564556*V3593^3 + 7.56281407226508E-06*V3593^2 - 0.00322508455050905*V3593 + 1.62997098133725)+T3594*'Exhaust Gas Math'!$D$14)</f>
        <v>1100</v>
      </c>
      <c r="W3594">
        <f>(353.3116967483*V3594^-1.0020802909)*('Exhaust Gas Math'!$E$10/(T3594+'Exhaust Gas Math'!$E$10))+(357.4500179626*V3594^-1.0038444015 )*(T3594/(T3594+'Exhaust Gas Math'!$E$10))</f>
        <v>0.31654710700089367</v>
      </c>
      <c r="X3594">
        <f t="shared" si="851"/>
        <v>0</v>
      </c>
      <c r="Y3594">
        <f t="shared" si="852"/>
        <v>101325</v>
      </c>
      <c r="Z3594">
        <f t="shared" si="853"/>
        <v>101325</v>
      </c>
    </row>
    <row r="3595" spans="5:26" x14ac:dyDescent="0.2">
      <c r="E3595">
        <f t="shared" si="840"/>
        <v>0.44874999999996446</v>
      </c>
      <c r="F3595">
        <f t="shared" si="841"/>
        <v>101325</v>
      </c>
      <c r="H3595">
        <f t="shared" si="854"/>
        <v>0.44874999999996446</v>
      </c>
      <c r="I3595">
        <f t="shared" si="842"/>
        <v>659.99999999829379</v>
      </c>
      <c r="J3595">
        <f t="shared" si="843"/>
        <v>1.5850000000816718E-2</v>
      </c>
      <c r="K3595">
        <f t="shared" si="844"/>
        <v>-22.998975938884911</v>
      </c>
      <c r="L3595">
        <f t="shared" si="845"/>
        <v>3.9769296294121147E-5</v>
      </c>
      <c r="M3595">
        <f>J3595/SQRT('Exhaust Gas Math'!$E$14*$B$21*$B$23)</f>
        <v>2.6907885828232207E-4</v>
      </c>
      <c r="N3595">
        <f t="shared" si="846"/>
        <v>2.2387269430810056E-2</v>
      </c>
      <c r="O3595">
        <f t="shared" si="847"/>
        <v>0</v>
      </c>
      <c r="P3595">
        <f t="shared" si="848"/>
        <v>0</v>
      </c>
      <c r="Q3595">
        <f>($B$16/2)*(COS((ACOS((2*'Intake Valve Fxn Scratch'!$B$1)/$B$16-1)/($B$17/2))*(I3595-($B$17/2)))+1)*P3595</f>
        <v>0</v>
      </c>
      <c r="R3595">
        <f t="shared" si="849"/>
        <v>0</v>
      </c>
      <c r="S3595">
        <f t="shared" si="850"/>
        <v>0</v>
      </c>
      <c r="T3595">
        <f>S3595*'Exhaust Gas Math'!$C$14</f>
        <v>0</v>
      </c>
      <c r="U3595">
        <f>(T3595/'Exhaust Gas Math'!$B$14)+('Exhaust Gas Math'!$D$10)</f>
        <v>4.4059320573952224E-4</v>
      </c>
      <c r="V3595">
        <f>('Exhaust Gas Math'!$E$10*(2.53982214E-12*V3594^4 - 0.0000000071629564556*V3594^3 + 7.56281407226508E-06*V3594^2 - 0.00322508455050905*V3594 + 1.62997098133725)*$B$24+T3595*'Exhaust Gas Math'!$D$14*$B$23)/('Exhaust Gas Math'!$E$10*(2.53982214E-12*V3594^4 - 0.0000000071629564556*V3594^3 + 7.56281407226508E-06*V3594^2 - 0.00322508455050905*V3594 + 1.62997098133725)+T3595*'Exhaust Gas Math'!$D$14)</f>
        <v>1100</v>
      </c>
      <c r="W3595">
        <f>(353.3116967483*V3595^-1.0020802909)*('Exhaust Gas Math'!$E$10/(T3595+'Exhaust Gas Math'!$E$10))+(357.4500179626*V3595^-1.0038444015 )*(T3595/(T3595+'Exhaust Gas Math'!$E$10))</f>
        <v>0.31654710700089367</v>
      </c>
      <c r="X3595">
        <f t="shared" si="851"/>
        <v>0</v>
      </c>
      <c r="Y3595">
        <f t="shared" si="852"/>
        <v>101325</v>
      </c>
      <c r="Z3595">
        <f t="shared" si="853"/>
        <v>101325</v>
      </c>
    </row>
    <row r="3596" spans="5:26" x14ac:dyDescent="0.2">
      <c r="E3596">
        <f t="shared" si="840"/>
        <v>0.44887499999996444</v>
      </c>
      <c r="F3596">
        <f t="shared" si="841"/>
        <v>101325</v>
      </c>
      <c r="H3596">
        <f t="shared" si="854"/>
        <v>0.44887499999996444</v>
      </c>
      <c r="I3596">
        <f t="shared" si="842"/>
        <v>665.99999999829379</v>
      </c>
      <c r="J3596">
        <f t="shared" si="843"/>
        <v>1.3067207503092638E-2</v>
      </c>
      <c r="K3596">
        <f t="shared" si="844"/>
        <v>-21.485007606650871</v>
      </c>
      <c r="L3596">
        <f t="shared" si="845"/>
        <v>3.9769296294121147E-5</v>
      </c>
      <c r="M3596">
        <f>J3596/SQRT('Exhaust Gas Math'!$E$14*$B$21*$B$23)</f>
        <v>2.2183654736209347E-4</v>
      </c>
      <c r="N3596">
        <f t="shared" si="846"/>
        <v>1.812682798738878E-2</v>
      </c>
      <c r="O3596">
        <f t="shared" si="847"/>
        <v>0</v>
      </c>
      <c r="P3596">
        <f t="shared" si="848"/>
        <v>0</v>
      </c>
      <c r="Q3596">
        <f>($B$16/2)*(COS((ACOS((2*'Intake Valve Fxn Scratch'!$B$1)/$B$16-1)/($B$17/2))*(I3596-($B$17/2)))+1)*P3596</f>
        <v>0</v>
      </c>
      <c r="R3596">
        <f t="shared" si="849"/>
        <v>0</v>
      </c>
      <c r="S3596">
        <f t="shared" si="850"/>
        <v>0</v>
      </c>
      <c r="T3596">
        <f>S3596*'Exhaust Gas Math'!$C$14</f>
        <v>0</v>
      </c>
      <c r="U3596">
        <f>(T3596/'Exhaust Gas Math'!$B$14)+('Exhaust Gas Math'!$D$10)</f>
        <v>4.4059320573952224E-4</v>
      </c>
      <c r="V3596">
        <f>('Exhaust Gas Math'!$E$10*(2.53982214E-12*V3595^4 - 0.0000000071629564556*V3595^3 + 7.56281407226508E-06*V3595^2 - 0.00322508455050905*V3595 + 1.62997098133725)*$B$24+T3596*'Exhaust Gas Math'!$D$14*$B$23)/('Exhaust Gas Math'!$E$10*(2.53982214E-12*V3595^4 - 0.0000000071629564556*V3595^3 + 7.56281407226508E-06*V3595^2 - 0.00322508455050905*V3595 + 1.62997098133725)+T3596*'Exhaust Gas Math'!$D$14)</f>
        <v>1100</v>
      </c>
      <c r="W3596">
        <f>(353.3116967483*V3596^-1.0020802909)*('Exhaust Gas Math'!$E$10/(T3596+'Exhaust Gas Math'!$E$10))+(357.4500179626*V3596^-1.0038444015 )*(T3596/(T3596+'Exhaust Gas Math'!$E$10))</f>
        <v>0.31654710700089367</v>
      </c>
      <c r="X3596">
        <f t="shared" si="851"/>
        <v>0</v>
      </c>
      <c r="Y3596">
        <f t="shared" si="852"/>
        <v>101325</v>
      </c>
      <c r="Z3596">
        <f t="shared" si="853"/>
        <v>101325</v>
      </c>
    </row>
    <row r="3597" spans="5:26" x14ac:dyDescent="0.2">
      <c r="E3597">
        <f t="shared" si="840"/>
        <v>0.44899999999996443</v>
      </c>
      <c r="F3597">
        <f t="shared" si="841"/>
        <v>101325</v>
      </c>
      <c r="H3597">
        <f t="shared" si="854"/>
        <v>0.44899999999996443</v>
      </c>
      <c r="I3597">
        <f t="shared" si="842"/>
        <v>671.99999999829379</v>
      </c>
      <c r="J3597">
        <f t="shared" si="843"/>
        <v>1.0488559779125672E-2</v>
      </c>
      <c r="K3597">
        <f t="shared" si="844"/>
        <v>-19.735645035050659</v>
      </c>
      <c r="L3597">
        <f t="shared" si="845"/>
        <v>3.9769296294121147E-5</v>
      </c>
      <c r="M3597">
        <f>J3597/SQRT('Exhaust Gas Math'!$E$14*$B$21*$B$23)</f>
        <v>1.7805991736577888E-4</v>
      </c>
      <c r="N3597">
        <f t="shared" si="846"/>
        <v>1.4225230309878437E-2</v>
      </c>
      <c r="O3597">
        <f t="shared" si="847"/>
        <v>0</v>
      </c>
      <c r="P3597">
        <f t="shared" si="848"/>
        <v>0</v>
      </c>
      <c r="Q3597">
        <f>($B$16/2)*(COS((ACOS((2*'Intake Valve Fxn Scratch'!$B$1)/$B$16-1)/($B$17/2))*(I3597-($B$17/2)))+1)*P3597</f>
        <v>0</v>
      </c>
      <c r="R3597">
        <f t="shared" si="849"/>
        <v>0</v>
      </c>
      <c r="S3597">
        <f t="shared" si="850"/>
        <v>0</v>
      </c>
      <c r="T3597">
        <f>S3597*'Exhaust Gas Math'!$C$14</f>
        <v>0</v>
      </c>
      <c r="U3597">
        <f>(T3597/'Exhaust Gas Math'!$B$14)+('Exhaust Gas Math'!$D$10)</f>
        <v>4.4059320573952224E-4</v>
      </c>
      <c r="V3597">
        <f>('Exhaust Gas Math'!$E$10*(2.53982214E-12*V3596^4 - 0.0000000071629564556*V3596^3 + 7.56281407226508E-06*V3596^2 - 0.00322508455050905*V3596 + 1.62997098133725)*$B$24+T3597*'Exhaust Gas Math'!$D$14*$B$23)/('Exhaust Gas Math'!$E$10*(2.53982214E-12*V3596^4 - 0.0000000071629564556*V3596^3 + 7.56281407226508E-06*V3596^2 - 0.00322508455050905*V3596 + 1.62997098133725)+T3597*'Exhaust Gas Math'!$D$14)</f>
        <v>1100</v>
      </c>
      <c r="W3597">
        <f>(353.3116967483*V3597^-1.0020802909)*('Exhaust Gas Math'!$E$10/(T3597+'Exhaust Gas Math'!$E$10))+(357.4500179626*V3597^-1.0038444015 )*(T3597/(T3597+'Exhaust Gas Math'!$E$10))</f>
        <v>0.31654710700089367</v>
      </c>
      <c r="X3597">
        <f t="shared" si="851"/>
        <v>0</v>
      </c>
      <c r="Y3597">
        <f t="shared" si="852"/>
        <v>101325</v>
      </c>
      <c r="Z3597">
        <f t="shared" si="853"/>
        <v>101325</v>
      </c>
    </row>
    <row r="3598" spans="5:26" x14ac:dyDescent="0.2">
      <c r="E3598">
        <f t="shared" si="840"/>
        <v>0.44912499999996441</v>
      </c>
      <c r="F3598">
        <f t="shared" si="841"/>
        <v>101325</v>
      </c>
      <c r="H3598">
        <f t="shared" si="854"/>
        <v>0.44912499999996441</v>
      </c>
      <c r="I3598">
        <f t="shared" si="842"/>
        <v>677.99999999829015</v>
      </c>
      <c r="J3598">
        <f t="shared" si="843"/>
        <v>8.1423090329991073E-3</v>
      </c>
      <c r="K3598">
        <f t="shared" si="844"/>
        <v>-17.77005460649826</v>
      </c>
      <c r="L3598">
        <f t="shared" si="845"/>
        <v>3.9769296294121147E-5</v>
      </c>
      <c r="M3598">
        <f>J3598/SQRT('Exhaust Gas Math'!$E$14*$B$21*$B$23)</f>
        <v>1.3822859421251381E-4</v>
      </c>
      <c r="N3598">
        <f t="shared" si="846"/>
        <v>1.0750931842436803E-2</v>
      </c>
      <c r="O3598">
        <f t="shared" si="847"/>
        <v>0</v>
      </c>
      <c r="P3598">
        <f t="shared" si="848"/>
        <v>0</v>
      </c>
      <c r="Q3598">
        <f>($B$16/2)*(COS((ACOS((2*'Intake Valve Fxn Scratch'!$B$1)/$B$16-1)/($B$17/2))*(I3598-($B$17/2)))+1)*P3598</f>
        <v>0</v>
      </c>
      <c r="R3598">
        <f t="shared" si="849"/>
        <v>0</v>
      </c>
      <c r="S3598">
        <f t="shared" si="850"/>
        <v>0</v>
      </c>
      <c r="T3598">
        <f>S3598*'Exhaust Gas Math'!$C$14</f>
        <v>0</v>
      </c>
      <c r="U3598">
        <f>(T3598/'Exhaust Gas Math'!$B$14)+('Exhaust Gas Math'!$D$10)</f>
        <v>4.4059320573952224E-4</v>
      </c>
      <c r="V3598">
        <f>('Exhaust Gas Math'!$E$10*(2.53982214E-12*V3597^4 - 0.0000000071629564556*V3597^3 + 7.56281407226508E-06*V3597^2 - 0.00322508455050905*V3597 + 1.62997098133725)*$B$24+T3598*'Exhaust Gas Math'!$D$14*$B$23)/('Exhaust Gas Math'!$E$10*(2.53982214E-12*V3597^4 - 0.0000000071629564556*V3597^3 + 7.56281407226508E-06*V3597^2 - 0.00322508455050905*V3597 + 1.62997098133725)+T3598*'Exhaust Gas Math'!$D$14)</f>
        <v>1100</v>
      </c>
      <c r="W3598">
        <f>(353.3116967483*V3598^-1.0020802909)*('Exhaust Gas Math'!$E$10/(T3598+'Exhaust Gas Math'!$E$10))+(357.4500179626*V3598^-1.0038444015 )*(T3598/(T3598+'Exhaust Gas Math'!$E$10))</f>
        <v>0.31654710700089367</v>
      </c>
      <c r="X3598">
        <f t="shared" si="851"/>
        <v>0</v>
      </c>
      <c r="Y3598">
        <f t="shared" si="852"/>
        <v>101325</v>
      </c>
      <c r="Z3598">
        <f t="shared" si="853"/>
        <v>101325</v>
      </c>
    </row>
    <row r="3599" spans="5:26" x14ac:dyDescent="0.2">
      <c r="E3599">
        <f t="shared" si="840"/>
        <v>0.4492499999999644</v>
      </c>
      <c r="F3599">
        <f t="shared" si="841"/>
        <v>101325</v>
      </c>
      <c r="H3599">
        <f t="shared" si="854"/>
        <v>0.4492499999999644</v>
      </c>
      <c r="I3599">
        <f t="shared" si="842"/>
        <v>683.99999999829015</v>
      </c>
      <c r="J3599">
        <f t="shared" si="843"/>
        <v>6.0541612788694993E-3</v>
      </c>
      <c r="K3599">
        <f t="shared" si="844"/>
        <v>-15.609771741053002</v>
      </c>
      <c r="L3599">
        <f t="shared" si="845"/>
        <v>3.9769296294121147E-5</v>
      </c>
      <c r="M3599">
        <f>J3599/SQRT('Exhaust Gas Math'!$E$14*$B$21*$B$23)</f>
        <v>1.0277897821396253E-4</v>
      </c>
      <c r="N3599">
        <f t="shared" si="846"/>
        <v>7.7515449039603293E-3</v>
      </c>
      <c r="O3599">
        <f t="shared" si="847"/>
        <v>0</v>
      </c>
      <c r="P3599">
        <f t="shared" si="848"/>
        <v>0</v>
      </c>
      <c r="Q3599">
        <f>($B$16/2)*(COS((ACOS((2*'Intake Valve Fxn Scratch'!$B$1)/$B$16-1)/($B$17/2))*(I3599-($B$17/2)))+1)*P3599</f>
        <v>0</v>
      </c>
      <c r="R3599">
        <f t="shared" si="849"/>
        <v>0</v>
      </c>
      <c r="S3599">
        <f t="shared" si="850"/>
        <v>0</v>
      </c>
      <c r="T3599">
        <f>S3599*'Exhaust Gas Math'!$C$14</f>
        <v>0</v>
      </c>
      <c r="U3599">
        <f>(T3599/'Exhaust Gas Math'!$B$14)+('Exhaust Gas Math'!$D$10)</f>
        <v>4.4059320573952224E-4</v>
      </c>
      <c r="V3599">
        <f>('Exhaust Gas Math'!$E$10*(2.53982214E-12*V3598^4 - 0.0000000071629564556*V3598^3 + 7.56281407226508E-06*V3598^2 - 0.00322508455050905*V3598 + 1.62997098133725)*$B$24+T3599*'Exhaust Gas Math'!$D$14*$B$23)/('Exhaust Gas Math'!$E$10*(2.53982214E-12*V3598^4 - 0.0000000071629564556*V3598^3 + 7.56281407226508E-06*V3598^2 - 0.00322508455050905*V3598 + 1.62997098133725)+T3599*'Exhaust Gas Math'!$D$14)</f>
        <v>1100</v>
      </c>
      <c r="W3599">
        <f>(353.3116967483*V3599^-1.0020802909)*('Exhaust Gas Math'!$E$10/(T3599+'Exhaust Gas Math'!$E$10))+(357.4500179626*V3599^-1.0038444015 )*(T3599/(T3599+'Exhaust Gas Math'!$E$10))</f>
        <v>0.31654710700089367</v>
      </c>
      <c r="X3599">
        <f t="shared" si="851"/>
        <v>0</v>
      </c>
      <c r="Y3599">
        <f t="shared" si="852"/>
        <v>101325</v>
      </c>
      <c r="Z3599">
        <f t="shared" si="853"/>
        <v>101325</v>
      </c>
    </row>
    <row r="3600" spans="5:26" x14ac:dyDescent="0.2">
      <c r="E3600">
        <f t="shared" si="840"/>
        <v>0.44937499999996439</v>
      </c>
      <c r="F3600">
        <f t="shared" si="841"/>
        <v>101325</v>
      </c>
      <c r="H3600">
        <f t="shared" si="854"/>
        <v>0.44937499999996439</v>
      </c>
      <c r="I3600">
        <f t="shared" si="842"/>
        <v>689.99999999829015</v>
      </c>
      <c r="J3600">
        <f t="shared" si="843"/>
        <v>4.2469947005054562E-3</v>
      </c>
      <c r="K3600">
        <f t="shared" si="844"/>
        <v>-13.278464949857984</v>
      </c>
      <c r="L3600">
        <f t="shared" si="845"/>
        <v>3.9769296294121147E-5</v>
      </c>
      <c r="M3600">
        <f>J3600/SQRT('Exhaust Gas Math'!$E$14*$B$21*$B$23)</f>
        <v>7.2099462781337261E-5</v>
      </c>
      <c r="N3600">
        <f t="shared" si="846"/>
        <v>5.2538472650791486E-3</v>
      </c>
      <c r="O3600">
        <f t="shared" si="847"/>
        <v>0</v>
      </c>
      <c r="P3600">
        <f t="shared" si="848"/>
        <v>0</v>
      </c>
      <c r="Q3600">
        <f>($B$16/2)*(COS((ACOS((2*'Intake Valve Fxn Scratch'!$B$1)/$B$16-1)/($B$17/2))*(I3600-($B$17/2)))+1)*P3600</f>
        <v>0</v>
      </c>
      <c r="R3600">
        <f t="shared" si="849"/>
        <v>0</v>
      </c>
      <c r="S3600">
        <f t="shared" si="850"/>
        <v>0</v>
      </c>
      <c r="T3600">
        <f>S3600*'Exhaust Gas Math'!$C$14</f>
        <v>0</v>
      </c>
      <c r="U3600">
        <f>(T3600/'Exhaust Gas Math'!$B$14)+('Exhaust Gas Math'!$D$10)</f>
        <v>4.4059320573952224E-4</v>
      </c>
      <c r="V3600">
        <f>('Exhaust Gas Math'!$E$10*(2.53982214E-12*V3599^4 - 0.0000000071629564556*V3599^3 + 7.56281407226508E-06*V3599^2 - 0.00322508455050905*V3599 + 1.62997098133725)*$B$24+T3600*'Exhaust Gas Math'!$D$14*$B$23)/('Exhaust Gas Math'!$E$10*(2.53982214E-12*V3599^4 - 0.0000000071629564556*V3599^3 + 7.56281407226508E-06*V3599^2 - 0.00322508455050905*V3599 + 1.62997098133725)+T3600*'Exhaust Gas Math'!$D$14)</f>
        <v>1100</v>
      </c>
      <c r="W3600">
        <f>(353.3116967483*V3600^-1.0020802909)*('Exhaust Gas Math'!$E$10/(T3600+'Exhaust Gas Math'!$E$10))+(357.4500179626*V3600^-1.0038444015 )*(T3600/(T3600+'Exhaust Gas Math'!$E$10))</f>
        <v>0.31654710700089367</v>
      </c>
      <c r="X3600">
        <f t="shared" si="851"/>
        <v>0</v>
      </c>
      <c r="Y3600">
        <f t="shared" si="852"/>
        <v>101325</v>
      </c>
      <c r="Z3600">
        <f t="shared" si="853"/>
        <v>101325</v>
      </c>
    </row>
    <row r="3601" spans="5:26" x14ac:dyDescent="0.2">
      <c r="E3601">
        <f t="shared" si="840"/>
        <v>0.44949999999996437</v>
      </c>
      <c r="F3601">
        <f t="shared" si="841"/>
        <v>101325</v>
      </c>
      <c r="H3601">
        <f t="shared" si="854"/>
        <v>0.44949999999996437</v>
      </c>
      <c r="I3601">
        <f t="shared" si="842"/>
        <v>695.99999999829015</v>
      </c>
      <c r="J3601">
        <f t="shared" si="843"/>
        <v>2.7406089931141832E-3</v>
      </c>
      <c r="K3601">
        <f t="shared" si="844"/>
        <v>-10.801676517976228</v>
      </c>
      <c r="L3601">
        <f t="shared" si="845"/>
        <v>3.9769296294121147E-5</v>
      </c>
      <c r="M3601">
        <f>J3601/SQRT('Exhaust Gas Math'!$E$14*$B$21*$B$23)</f>
        <v>4.652617910583154E-5</v>
      </c>
      <c r="N3601">
        <f t="shared" si="846"/>
        <v>3.2650381170113221E-3</v>
      </c>
      <c r="O3601">
        <f t="shared" si="847"/>
        <v>0</v>
      </c>
      <c r="P3601">
        <f t="shared" si="848"/>
        <v>0</v>
      </c>
      <c r="Q3601">
        <f>($B$16/2)*(COS((ACOS((2*'Intake Valve Fxn Scratch'!$B$1)/$B$16-1)/($B$17/2))*(I3601-($B$17/2)))+1)*P3601</f>
        <v>0</v>
      </c>
      <c r="R3601">
        <f t="shared" si="849"/>
        <v>0</v>
      </c>
      <c r="S3601">
        <f t="shared" si="850"/>
        <v>0</v>
      </c>
      <c r="T3601">
        <f>S3601*'Exhaust Gas Math'!$C$14</f>
        <v>0</v>
      </c>
      <c r="U3601">
        <f>(T3601/'Exhaust Gas Math'!$B$14)+('Exhaust Gas Math'!$D$10)</f>
        <v>4.4059320573952224E-4</v>
      </c>
      <c r="V3601">
        <f>('Exhaust Gas Math'!$E$10*(2.53982214E-12*V3600^4 - 0.0000000071629564556*V3600^3 + 7.56281407226508E-06*V3600^2 - 0.00322508455050905*V3600 + 1.62997098133725)*$B$24+T3601*'Exhaust Gas Math'!$D$14*$B$23)/('Exhaust Gas Math'!$E$10*(2.53982214E-12*V3600^4 - 0.0000000071629564556*V3600^3 + 7.56281407226508E-06*V3600^2 - 0.00322508455050905*V3600 + 1.62997098133725)+T3601*'Exhaust Gas Math'!$D$14)</f>
        <v>1100</v>
      </c>
      <c r="W3601">
        <f>(353.3116967483*V3601^-1.0020802909)*('Exhaust Gas Math'!$E$10/(T3601+'Exhaust Gas Math'!$E$10))+(357.4500179626*V3601^-1.0038444015 )*(T3601/(T3601+'Exhaust Gas Math'!$E$10))</f>
        <v>0.31654710700089367</v>
      </c>
      <c r="X3601">
        <f t="shared" si="851"/>
        <v>0</v>
      </c>
      <c r="Y3601">
        <f t="shared" si="852"/>
        <v>101325</v>
      </c>
      <c r="Z3601">
        <f t="shared" si="853"/>
        <v>101325</v>
      </c>
    </row>
    <row r="3602" spans="5:26" x14ac:dyDescent="0.2">
      <c r="E3602">
        <f t="shared" si="840"/>
        <v>0.44962499999996436</v>
      </c>
      <c r="F3602">
        <f t="shared" si="841"/>
        <v>101325</v>
      </c>
      <c r="H3602">
        <f t="shared" si="854"/>
        <v>0.44962499999996436</v>
      </c>
      <c r="I3602">
        <f t="shared" si="842"/>
        <v>701.99999999829015</v>
      </c>
      <c r="J3602">
        <f t="shared" si="843"/>
        <v>1.5515084337357106E-3</v>
      </c>
      <c r="K3602">
        <f t="shared" si="844"/>
        <v>-8.2065426577660538</v>
      </c>
      <c r="L3602">
        <f t="shared" si="845"/>
        <v>3.9769296294121147E-5</v>
      </c>
      <c r="M3602">
        <f>J3602/SQRT('Exhaust Gas Math'!$E$14*$B$21*$B$23)</f>
        <v>2.6339313434920311E-5</v>
      </c>
      <c r="N3602">
        <f t="shared" si="846"/>
        <v>1.7749850517774814E-3</v>
      </c>
      <c r="O3602">
        <f t="shared" si="847"/>
        <v>0</v>
      </c>
      <c r="P3602">
        <f t="shared" si="848"/>
        <v>0</v>
      </c>
      <c r="Q3602">
        <f>($B$16/2)*(COS((ACOS((2*'Intake Valve Fxn Scratch'!$B$1)/$B$16-1)/($B$17/2))*(I3602-($B$17/2)))+1)*P3602</f>
        <v>0</v>
      </c>
      <c r="R3602">
        <f t="shared" si="849"/>
        <v>0</v>
      </c>
      <c r="S3602">
        <f t="shared" si="850"/>
        <v>0</v>
      </c>
      <c r="T3602">
        <f>S3602*'Exhaust Gas Math'!$C$14</f>
        <v>0</v>
      </c>
      <c r="U3602">
        <f>(T3602/'Exhaust Gas Math'!$B$14)+('Exhaust Gas Math'!$D$10)</f>
        <v>4.4059320573952224E-4</v>
      </c>
      <c r="V3602">
        <f>('Exhaust Gas Math'!$E$10*(2.53982214E-12*V3601^4 - 0.0000000071629564556*V3601^3 + 7.56281407226508E-06*V3601^2 - 0.00322508455050905*V3601 + 1.62997098133725)*$B$24+T3602*'Exhaust Gas Math'!$D$14*$B$23)/('Exhaust Gas Math'!$E$10*(2.53982214E-12*V3601^4 - 0.0000000071629564556*V3601^3 + 7.56281407226508E-06*V3601^2 - 0.00322508455050905*V3601 + 1.62997098133725)+T3602*'Exhaust Gas Math'!$D$14)</f>
        <v>1100</v>
      </c>
      <c r="W3602">
        <f>(353.3116967483*V3602^-1.0020802909)*('Exhaust Gas Math'!$E$10/(T3602+'Exhaust Gas Math'!$E$10))+(357.4500179626*V3602^-1.0038444015 )*(T3602/(T3602+'Exhaust Gas Math'!$E$10))</f>
        <v>0.31654710700089367</v>
      </c>
      <c r="X3602">
        <f t="shared" si="851"/>
        <v>0</v>
      </c>
      <c r="Y3602">
        <f t="shared" si="852"/>
        <v>101325</v>
      </c>
      <c r="Z3602">
        <f t="shared" si="853"/>
        <v>101325</v>
      </c>
    </row>
    <row r="3603" spans="5:26" x14ac:dyDescent="0.2">
      <c r="E3603">
        <f t="shared" si="840"/>
        <v>0.44974999999996434</v>
      </c>
      <c r="F3603">
        <f t="shared" si="841"/>
        <v>101325</v>
      </c>
      <c r="H3603">
        <f t="shared" si="854"/>
        <v>0.44974999999996434</v>
      </c>
      <c r="I3603">
        <f t="shared" si="842"/>
        <v>707.99999999829015</v>
      </c>
      <c r="J3603">
        <f t="shared" si="843"/>
        <v>6.9272105693515482E-4</v>
      </c>
      <c r="K3603">
        <f t="shared" si="844"/>
        <v>-5.5214961988693911</v>
      </c>
      <c r="L3603">
        <f t="shared" si="845"/>
        <v>3.9769296294121147E-5</v>
      </c>
      <c r="M3603">
        <f>J3603/SQRT('Exhaust Gas Math'!$E$14*$B$21*$B$23)</f>
        <v>1.1760037293288975E-5</v>
      </c>
      <c r="N3603">
        <f t="shared" si="846"/>
        <v>7.5915782841587745E-4</v>
      </c>
      <c r="O3603">
        <f t="shared" si="847"/>
        <v>0</v>
      </c>
      <c r="P3603">
        <f t="shared" si="848"/>
        <v>0</v>
      </c>
      <c r="Q3603">
        <f>($B$16/2)*(COS((ACOS((2*'Intake Valve Fxn Scratch'!$B$1)/$B$16-1)/($B$17/2))*(I3603-($B$17/2)))+1)*P3603</f>
        <v>0</v>
      </c>
      <c r="R3603">
        <f t="shared" si="849"/>
        <v>0</v>
      </c>
      <c r="S3603">
        <f t="shared" si="850"/>
        <v>0</v>
      </c>
      <c r="T3603">
        <f>S3603*'Exhaust Gas Math'!$C$14</f>
        <v>0</v>
      </c>
      <c r="U3603">
        <f>(T3603/'Exhaust Gas Math'!$B$14)+('Exhaust Gas Math'!$D$10)</f>
        <v>4.4059320573952224E-4</v>
      </c>
      <c r="V3603">
        <f>('Exhaust Gas Math'!$E$10*(2.53982214E-12*V3602^4 - 0.0000000071629564556*V3602^3 + 7.56281407226508E-06*V3602^2 - 0.00322508455050905*V3602 + 1.62997098133725)*$B$24+T3603*'Exhaust Gas Math'!$D$14*$B$23)/('Exhaust Gas Math'!$E$10*(2.53982214E-12*V3602^4 - 0.0000000071629564556*V3602^3 + 7.56281407226508E-06*V3602^2 - 0.00322508455050905*V3602 + 1.62997098133725)+T3603*'Exhaust Gas Math'!$D$14)</f>
        <v>1100</v>
      </c>
      <c r="W3603">
        <f>(353.3116967483*V3603^-1.0020802909)*('Exhaust Gas Math'!$E$10/(T3603+'Exhaust Gas Math'!$E$10))+(357.4500179626*V3603^-1.0038444015 )*(T3603/(T3603+'Exhaust Gas Math'!$E$10))</f>
        <v>0.31654710700089367</v>
      </c>
      <c r="X3603">
        <f t="shared" si="851"/>
        <v>0</v>
      </c>
      <c r="Y3603">
        <f t="shared" si="852"/>
        <v>101325</v>
      </c>
      <c r="Z3603">
        <f t="shared" si="853"/>
        <v>101325</v>
      </c>
    </row>
    <row r="3604" spans="5:26" x14ac:dyDescent="0.2">
      <c r="E3604">
        <f t="shared" si="840"/>
        <v>0.44987499999996433</v>
      </c>
      <c r="F3604">
        <f t="shared" si="841"/>
        <v>101325</v>
      </c>
      <c r="H3604">
        <f t="shared" si="854"/>
        <v>0.44987499999996433</v>
      </c>
      <c r="I3604">
        <f t="shared" si="842"/>
        <v>713.99999999828651</v>
      </c>
      <c r="J3604">
        <f t="shared" si="843"/>
        <v>1.7365591692462823E-4</v>
      </c>
      <c r="K3604">
        <f t="shared" si="844"/>
        <v>-2.7759550721690984</v>
      </c>
      <c r="L3604">
        <f t="shared" si="845"/>
        <v>3.9769296294121147E-5</v>
      </c>
      <c r="M3604">
        <f>J3604/SQRT('Exhaust Gas Math'!$E$14*$B$21*$B$23)</f>
        <v>2.9480842812391786E-6</v>
      </c>
      <c r="N3604">
        <f t="shared" si="846"/>
        <v>1.8193581057750208E-4</v>
      </c>
      <c r="O3604">
        <f t="shared" si="847"/>
        <v>0</v>
      </c>
      <c r="P3604">
        <f t="shared" si="848"/>
        <v>0</v>
      </c>
      <c r="Q3604">
        <f>($B$16/2)*(COS((ACOS((2*'Intake Valve Fxn Scratch'!$B$1)/$B$16-1)/($B$17/2))*(I3604-($B$17/2)))+1)*P3604</f>
        <v>0</v>
      </c>
      <c r="R3604">
        <f t="shared" si="849"/>
        <v>0</v>
      </c>
      <c r="S3604">
        <f t="shared" si="850"/>
        <v>0</v>
      </c>
      <c r="T3604">
        <f>S3604*'Exhaust Gas Math'!$C$14</f>
        <v>0</v>
      </c>
      <c r="U3604">
        <f>(T3604/'Exhaust Gas Math'!$B$14)+('Exhaust Gas Math'!$D$10)</f>
        <v>4.4059320573952224E-4</v>
      </c>
      <c r="V3604">
        <f>('Exhaust Gas Math'!$E$10*(2.53982214E-12*V3603^4 - 0.0000000071629564556*V3603^3 + 7.56281407226508E-06*V3603^2 - 0.00322508455050905*V3603 + 1.62997098133725)*$B$24+T3604*'Exhaust Gas Math'!$D$14*$B$23)/('Exhaust Gas Math'!$E$10*(2.53982214E-12*V3603^4 - 0.0000000071629564556*V3603^3 + 7.56281407226508E-06*V3603^2 - 0.00322508455050905*V3603 + 1.62997098133725)+T3604*'Exhaust Gas Math'!$D$14)</f>
        <v>1100</v>
      </c>
      <c r="W3604">
        <f>(353.3116967483*V3604^-1.0020802909)*('Exhaust Gas Math'!$E$10/(T3604+'Exhaust Gas Math'!$E$10))+(357.4500179626*V3604^-1.0038444015 )*(T3604/(T3604+'Exhaust Gas Math'!$E$10))</f>
        <v>0.31654710700089367</v>
      </c>
      <c r="X3604">
        <f t="shared" si="851"/>
        <v>0</v>
      </c>
      <c r="Y3604">
        <f t="shared" si="852"/>
        <v>101325</v>
      </c>
      <c r="Z3604">
        <f t="shared" si="853"/>
        <v>101325</v>
      </c>
    </row>
    <row r="3605" spans="5:26" x14ac:dyDescent="0.2">
      <c r="E3605">
        <f t="shared" si="840"/>
        <v>0.44999999999996432</v>
      </c>
      <c r="F3605">
        <f t="shared" si="841"/>
        <v>101325</v>
      </c>
      <c r="H3605">
        <f t="shared" si="854"/>
        <v>0.44999999999996432</v>
      </c>
      <c r="I3605">
        <f t="shared" si="842"/>
        <v>719.99999999828651</v>
      </c>
      <c r="J3605">
        <f t="shared" si="843"/>
        <v>0</v>
      </c>
      <c r="K3605">
        <f t="shared" si="844"/>
        <v>-7.9367823970562949E-10</v>
      </c>
      <c r="L3605">
        <f t="shared" si="845"/>
        <v>3.9769296294121147E-5</v>
      </c>
      <c r="M3605">
        <f>J3605/SQRT('Exhaust Gas Math'!$E$14*$B$21*$B$23)</f>
        <v>0</v>
      </c>
      <c r="N3605">
        <f t="shared" si="846"/>
        <v>0</v>
      </c>
      <c r="O3605">
        <f t="shared" si="847"/>
        <v>0</v>
      </c>
      <c r="P3605">
        <f t="shared" si="848"/>
        <v>0</v>
      </c>
      <c r="Q3605">
        <f>($B$16/2)*(COS((ACOS((2*'Intake Valve Fxn Scratch'!$B$1)/$B$16-1)/($B$17/2))*(I3605-($B$17/2)))+1)*P3605</f>
        <v>0</v>
      </c>
      <c r="R3605">
        <f t="shared" si="849"/>
        <v>0</v>
      </c>
      <c r="S3605">
        <f t="shared" si="850"/>
        <v>0</v>
      </c>
      <c r="T3605">
        <f>S3605*'Exhaust Gas Math'!$C$14</f>
        <v>0</v>
      </c>
      <c r="U3605">
        <f>(T3605/'Exhaust Gas Math'!$B$14)+('Exhaust Gas Math'!$D$10)</f>
        <v>4.4059320573952224E-4</v>
      </c>
      <c r="V3605">
        <f>('Exhaust Gas Math'!$E$10*(2.53982214E-12*V3604^4 - 0.0000000071629564556*V3604^3 + 7.56281407226508E-06*V3604^2 - 0.00322508455050905*V3604 + 1.62997098133725)*$B$24+T3605*'Exhaust Gas Math'!$D$14*$B$23)/('Exhaust Gas Math'!$E$10*(2.53982214E-12*V3604^4 - 0.0000000071629564556*V3604^3 + 7.56281407226508E-06*V3604^2 - 0.00322508455050905*V3604 + 1.62997098133725)+T3605*'Exhaust Gas Math'!$D$14)</f>
        <v>1100</v>
      </c>
      <c r="W3605">
        <f>(353.3116967483*V3605^-1.0020802909)*('Exhaust Gas Math'!$E$10/(T3605+'Exhaust Gas Math'!$E$10))+(357.4500179626*V3605^-1.0038444015 )*(T3605/(T3605+'Exhaust Gas Math'!$E$10))</f>
        <v>0.31654710700089367</v>
      </c>
      <c r="X3605">
        <f t="shared" si="851"/>
        <v>0</v>
      </c>
      <c r="Y3605">
        <f t="shared" si="852"/>
        <v>101325</v>
      </c>
      <c r="Z3605">
        <f t="shared" si="853"/>
        <v>101325</v>
      </c>
    </row>
    <row r="3606" spans="5:26" x14ac:dyDescent="0.2">
      <c r="E3606">
        <f t="shared" ref="E3606:E3669" si="855">H3606</f>
        <v>0.4501249999999643</v>
      </c>
      <c r="F3606">
        <f t="shared" ref="F3606:F3669" si="856">Z3606</f>
        <v>98881.992171744874</v>
      </c>
      <c r="H3606">
        <f t="shared" si="854"/>
        <v>0.4501249999999643</v>
      </c>
      <c r="I3606">
        <f t="shared" si="842"/>
        <v>5.999999998286512</v>
      </c>
      <c r="J3606">
        <f t="shared" si="843"/>
        <v>1.7365591672675873E-4</v>
      </c>
      <c r="K3606">
        <f t="shared" si="844"/>
        <v>2.7759550705919391</v>
      </c>
      <c r="L3606">
        <f t="shared" si="845"/>
        <v>4.1000207362615327E-5</v>
      </c>
      <c r="M3606">
        <f>J3606/SQRT('Exhaust Gas Math'!$E$14*$B$21*$B$23)</f>
        <v>2.9480842778800302E-6</v>
      </c>
      <c r="N3606">
        <f t="shared" si="846"/>
        <v>1.6556832800560667E-4</v>
      </c>
      <c r="O3606">
        <f t="shared" si="847"/>
        <v>1.1735844731098178E-6</v>
      </c>
      <c r="P3606">
        <f t="shared" si="848"/>
        <v>1</v>
      </c>
      <c r="Q3606">
        <f>($B$16/2)*(COS((ACOS((2*'Intake Valve Fxn Scratch'!$B$1)/$B$16-1)/($B$17/2))*(I3606-($B$17/2)))+1)*P3606</f>
        <v>1.313746307408321E-3</v>
      </c>
      <c r="R3606">
        <f t="shared" si="849"/>
        <v>0.17286135623793697</v>
      </c>
      <c r="S3606">
        <f t="shared" si="850"/>
        <v>3.1255780914759394E-7</v>
      </c>
      <c r="T3606">
        <f>S3606*'Exhaust Gas Math'!$C$14</f>
        <v>3.7029270797748686E-7</v>
      </c>
      <c r="U3606">
        <f>(T3606/'Exhaust Gas Math'!$B$14)+('Exhaust Gas Math'!$D$10)</f>
        <v>4.5337514250091287E-4</v>
      </c>
      <c r="V3606">
        <f>('Exhaust Gas Math'!$E$10*(2.53982214E-12*V3605^4 - 0.0000000071629564556*V3605^3 + 7.56281407226508E-06*V3605^2 - 0.00322508455050905*V3605 + 1.62997098133725)*$B$24+T3606*'Exhaust Gas Math'!$D$14*$B$23)/('Exhaust Gas Math'!$E$10*(2.53982214E-12*V3605^4 - 0.0000000071629564556*V3605^3 + 7.56281407226508E-06*V3605^2 - 0.00322508455050905*V3605 + 1.62997098133725)+T3606*'Exhaust Gas Math'!$D$14)</f>
        <v>1075.5162995692883</v>
      </c>
      <c r="W3606">
        <f>(353.3116967483*V3606^-1.0020802909)*('Exhaust Gas Math'!$E$10/(T3606+'Exhaust Gas Math'!$E$10))+(357.4500179626*V3606^-1.0038444015 )*(T3606/(T3606+'Exhaust Gas Math'!$E$10))</f>
        <v>0.32375916127378107</v>
      </c>
      <c r="X3606">
        <f t="shared" si="851"/>
        <v>-1.2474321589713115</v>
      </c>
      <c r="Y3606">
        <f t="shared" si="852"/>
        <v>98883.239603903843</v>
      </c>
      <c r="Z3606">
        <f t="shared" si="853"/>
        <v>98881.992171744874</v>
      </c>
    </row>
    <row r="3607" spans="5:26" x14ac:dyDescent="0.2">
      <c r="E3607">
        <f t="shared" si="855"/>
        <v>0.45024999999996429</v>
      </c>
      <c r="F3607">
        <f t="shared" si="856"/>
        <v>92629.745976299324</v>
      </c>
      <c r="H3607">
        <f t="shared" si="854"/>
        <v>0.45024999999996429</v>
      </c>
      <c r="I3607">
        <f t="shared" si="842"/>
        <v>11.999999998286512</v>
      </c>
      <c r="J3607">
        <f t="shared" si="843"/>
        <v>6.9272105654120952E-4</v>
      </c>
      <c r="K3607">
        <f t="shared" si="844"/>
        <v>5.521496197316722</v>
      </c>
      <c r="L3607">
        <f t="shared" si="845"/>
        <v>4.4679454450247857E-5</v>
      </c>
      <c r="M3607">
        <f>J3607/SQRT('Exhaust Gas Math'!$E$14*$B$21*$B$23)</f>
        <v>1.1760037286601128E-5</v>
      </c>
      <c r="N3607">
        <f t="shared" si="846"/>
        <v>6.2929392650678748E-4</v>
      </c>
      <c r="O3607">
        <f t="shared" si="847"/>
        <v>4.4605728043932869E-6</v>
      </c>
      <c r="P3607">
        <f t="shared" si="848"/>
        <v>1</v>
      </c>
      <c r="Q3607">
        <f>($B$16/2)*(COS((ACOS((2*'Intake Valve Fxn Scratch'!$B$1)/$B$16-1)/($B$17/2))*(I3607-($B$17/2)))+1)*P3607</f>
        <v>1.66042892230703E-3</v>
      </c>
      <c r="R3607">
        <f t="shared" si="849"/>
        <v>0.2184774897772408</v>
      </c>
      <c r="S3607">
        <f t="shared" si="850"/>
        <v>1.4189852609657607E-6</v>
      </c>
      <c r="T3607">
        <f>S3607*'Exhaust Gas Math'!$C$14</f>
        <v>1.6810966787108261E-6</v>
      </c>
      <c r="U3607">
        <f>(T3607/'Exhaust Gas Math'!$B$14)+('Exhaust Gas Math'!$D$10)</f>
        <v>4.9862208660630947E-4</v>
      </c>
      <c r="V3607">
        <f>('Exhaust Gas Math'!$E$10*(2.53982214E-12*V3606^4 - 0.0000000071629564556*V3606^3 + 7.56281407226508E-06*V3606^2 - 0.00322508455050905*V3606 + 1.62997098133725)*$B$24+T3607*'Exhaust Gas Math'!$D$14*$B$23)/('Exhaust Gas Math'!$E$10*(2.53982214E-12*V3606^4 - 0.0000000071629564556*V3606^3 + 7.56281407226508E-06*V3606^2 - 0.00322508455050905*V3606 + 1.62997098133725)+T3607*'Exhaust Gas Math'!$D$14)</f>
        <v>998.33825755062662</v>
      </c>
      <c r="W3607">
        <f>(353.3116967483*V3607^-1.0020802909)*('Exhaust Gas Math'!$E$10/(T3607+'Exhaust Gas Math'!$E$10))+(357.4500179626*V3607^-1.0038444015 )*(T3607/(T3607+'Exhaust Gas Math'!$E$10))</f>
        <v>0.34882039407022319</v>
      </c>
      <c r="X3607">
        <f t="shared" si="851"/>
        <v>-5.3172297690141441</v>
      </c>
      <c r="Y3607">
        <f t="shared" si="852"/>
        <v>92635.063206068342</v>
      </c>
      <c r="Z3607">
        <f t="shared" si="853"/>
        <v>92629.745976299324</v>
      </c>
    </row>
    <row r="3608" spans="5:26" x14ac:dyDescent="0.2">
      <c r="E3608">
        <f t="shared" si="855"/>
        <v>0.45037499999996428</v>
      </c>
      <c r="F3608">
        <f t="shared" si="856"/>
        <v>84362.040955231001</v>
      </c>
      <c r="H3608">
        <f t="shared" si="854"/>
        <v>0.45037499999996428</v>
      </c>
      <c r="I3608">
        <f t="shared" si="842"/>
        <v>17.999999998286512</v>
      </c>
      <c r="J3608">
        <f t="shared" si="843"/>
        <v>1.5515084331507514E-3</v>
      </c>
      <c r="K3608">
        <f t="shared" si="844"/>
        <v>8.2065426562578239</v>
      </c>
      <c r="L3608">
        <f t="shared" si="845"/>
        <v>5.0766726955998729E-5</v>
      </c>
      <c r="M3608">
        <f>J3608/SQRT('Exhaust Gas Math'!$E$14*$B$21*$B$23)</f>
        <v>2.6339313424989704E-5</v>
      </c>
      <c r="N3608">
        <f t="shared" si="846"/>
        <v>1.3427107343132877E-3</v>
      </c>
      <c r="O3608">
        <f t="shared" si="847"/>
        <v>9.5174269659508496E-6</v>
      </c>
      <c r="P3608">
        <f t="shared" si="848"/>
        <v>1</v>
      </c>
      <c r="Q3608">
        <f>($B$16/2)*(COS((ACOS((2*'Intake Valve Fxn Scratch'!$B$1)/$B$16-1)/($B$17/2))*(I3608-($B$17/2)))+1)*P3608</f>
        <v>2.0354552138553278E-3</v>
      </c>
      <c r="R3608">
        <f t="shared" si="849"/>
        <v>0.26782305445464838</v>
      </c>
      <c r="S3608">
        <f t="shared" si="850"/>
        <v>3.50562017874658E-6</v>
      </c>
      <c r="T3608">
        <f>S3608*'Exhaust Gas Math'!$C$14</f>
        <v>4.1531695933906741E-6</v>
      </c>
      <c r="U3608">
        <f>(T3608/'Exhaust Gas Math'!$B$14)+('Exhaust Gas Math'!$D$10)</f>
        <v>5.8395425487278675E-4</v>
      </c>
      <c r="V3608">
        <f>('Exhaust Gas Math'!$E$10*(2.53982214E-12*V3607^4 - 0.0000000071629564556*V3607^3 + 7.56281407226508E-06*V3607^2 - 0.00322508455050905*V3607 + 1.62997098133725)*$B$24+T3608*'Exhaust Gas Math'!$D$14*$B$23)/('Exhaust Gas Math'!$E$10*(2.53982214E-12*V3607^4 - 0.0000000071629564556*V3607^3 + 7.56281407226508E-06*V3607^2 - 0.00322508455050905*V3607 + 1.62997098133725)+T3608*'Exhaust Gas Math'!$D$14)</f>
        <v>882.22998647779161</v>
      </c>
      <c r="W3608">
        <f>(353.3116967483*V3608^-1.0020802909)*('Exhaust Gas Math'!$E$10/(T3608+'Exhaust Gas Math'!$E$10))+(357.4500179626*V3608^-1.0038444015 )*(T3608/(T3608+'Exhaust Gas Math'!$E$10))</f>
        <v>0.3948230102244995</v>
      </c>
      <c r="X3608">
        <f t="shared" si="851"/>
        <v>-13.295140222370174</v>
      </c>
      <c r="Y3608">
        <f t="shared" si="852"/>
        <v>84375.336095453371</v>
      </c>
      <c r="Z3608">
        <f t="shared" si="853"/>
        <v>84362.040955231001</v>
      </c>
    </row>
    <row r="3609" spans="5:26" x14ac:dyDescent="0.2">
      <c r="E3609">
        <f t="shared" si="855"/>
        <v>0.45049999999996426</v>
      </c>
      <c r="F3609">
        <f t="shared" si="856"/>
        <v>76129.603915082887</v>
      </c>
      <c r="H3609">
        <f t="shared" si="854"/>
        <v>0.45049999999996426</v>
      </c>
      <c r="I3609">
        <f t="shared" si="842"/>
        <v>23.999999998282874</v>
      </c>
      <c r="J3609">
        <f t="shared" si="843"/>
        <v>2.7406089923435115E-3</v>
      </c>
      <c r="K3609">
        <f t="shared" si="844"/>
        <v>10.801676516526108</v>
      </c>
      <c r="L3609">
        <f t="shared" si="845"/>
        <v>5.9195331448444704E-5</v>
      </c>
      <c r="M3609">
        <f>J3609/SQRT('Exhaust Gas Math'!$E$14*$B$21*$B$23)</f>
        <v>4.6526179092748167E-5</v>
      </c>
      <c r="N3609">
        <f t="shared" si="846"/>
        <v>2.2601711312079005E-3</v>
      </c>
      <c r="O3609">
        <f t="shared" si="847"/>
        <v>1.602058665511693E-5</v>
      </c>
      <c r="P3609">
        <f t="shared" si="848"/>
        <v>1</v>
      </c>
      <c r="Q3609">
        <f>($B$16/2)*(COS((ACOS((2*'Intake Valve Fxn Scratch'!$B$1)/$B$16-1)/($B$17/2))*(I3609-($B$17/2)))+1)*P3609</f>
        <v>2.4338570722979018E-3</v>
      </c>
      <c r="R3609">
        <f t="shared" si="849"/>
        <v>0.32024435161814496</v>
      </c>
      <c r="S3609">
        <f t="shared" si="850"/>
        <v>6.7142822454045557E-6</v>
      </c>
      <c r="T3609">
        <f>S3609*'Exhaust Gas Math'!$C$14</f>
        <v>7.9545277129901243E-6</v>
      </c>
      <c r="U3609">
        <f>(T3609/'Exhaust Gas Math'!$B$14)+('Exhaust Gas Math'!$D$10)</f>
        <v>7.1517131112406218E-4</v>
      </c>
      <c r="V3609">
        <f>('Exhaust Gas Math'!$E$10*(2.53982214E-12*V3608^4 - 0.0000000071629564556*V3608^3 + 7.56281407226508E-06*V3608^2 - 0.00322508455050905*V3608 + 1.62997098133725)*$B$24+T3609*'Exhaust Gas Math'!$D$14*$B$23)/('Exhaust Gas Math'!$E$10*(2.53982214E-12*V3608^4 - 0.0000000071629564556*V3608^3 + 7.56281407226508E-06*V3608^2 - 0.00322508455050905*V3608 + 1.62997098133725)+T3609*'Exhaust Gas Math'!$D$14)</f>
        <v>758.14075181437295</v>
      </c>
      <c r="W3609">
        <f>(353.3116967483*V3609^-1.0020802909)*('Exhaust Gas Math'!$E$10/(T3609+'Exhaust Gas Math'!$E$10))+(357.4500179626*V3609^-1.0038444015 )*(T3609/(T3609+'Exhaust Gas Math'!$E$10))</f>
        <v>0.45962781997547342</v>
      </c>
      <c r="X3609">
        <f t="shared" si="851"/>
        <v>-26.813817302178645</v>
      </c>
      <c r="Y3609">
        <f t="shared" si="852"/>
        <v>76156.41773238506</v>
      </c>
      <c r="Z3609">
        <f t="shared" si="853"/>
        <v>76129.603915082887</v>
      </c>
    </row>
    <row r="3610" spans="5:26" x14ac:dyDescent="0.2">
      <c r="E3610">
        <f t="shared" si="855"/>
        <v>0.45062499999996425</v>
      </c>
      <c r="F3610">
        <f t="shared" si="856"/>
        <v>69343.442470762297</v>
      </c>
      <c r="H3610">
        <f t="shared" si="854"/>
        <v>0.45062499999996425</v>
      </c>
      <c r="I3610">
        <f t="shared" si="842"/>
        <v>29.999999998282874</v>
      </c>
      <c r="J3610">
        <f t="shared" si="843"/>
        <v>4.2469946995589737E-3</v>
      </c>
      <c r="K3610">
        <f t="shared" si="844"/>
        <v>13.278464948484601</v>
      </c>
      <c r="L3610">
        <f t="shared" si="845"/>
        <v>6.9872922372976796E-5</v>
      </c>
      <c r="M3610">
        <f>J3610/SQRT('Exhaust Gas Math'!$E$14*$B$21*$B$23)</f>
        <v>7.2099462765269222E-5</v>
      </c>
      <c r="N3610">
        <f t="shared" si="846"/>
        <v>3.3402709597989376E-3</v>
      </c>
      <c r="O3610">
        <f t="shared" si="847"/>
        <v>2.3676570160610153E-5</v>
      </c>
      <c r="P3610">
        <f t="shared" si="848"/>
        <v>1</v>
      </c>
      <c r="Q3610">
        <f>($B$16/2)*(COS((ACOS((2*'Intake Valve Fxn Scratch'!$B$1)/$B$16-1)/($B$17/2))*(I3610-($B$17/2)))+1)*P3610</f>
        <v>2.8503567232392251E-3</v>
      </c>
      <c r="R3610">
        <f t="shared" si="849"/>
        <v>0.37504693726831911</v>
      </c>
      <c r="S3610">
        <f t="shared" si="850"/>
        <v>1.1138176071690414E-5</v>
      </c>
      <c r="T3610">
        <f>S3610*'Exhaust Gas Math'!$C$14</f>
        <v>1.3195592171458756E-5</v>
      </c>
      <c r="U3610">
        <f>(T3610/'Exhaust Gas Math'!$B$14)+('Exhaust Gas Math'!$D$10)</f>
        <v>8.9608482367044241E-4</v>
      </c>
      <c r="V3610">
        <f>('Exhaust Gas Math'!$E$10*(2.53982214E-12*V3609^4 - 0.0000000071629564556*V3609^3 + 7.56281407226508E-06*V3609^2 - 0.00322508455050905*V3609 + 1.62997098133725)*$B$24+T3610*'Exhaust Gas Math'!$D$14*$B$23)/('Exhaust Gas Math'!$E$10*(2.53982214E-12*V3609^4 - 0.0000000071629564556*V3609^3 + 7.56281407226508E-06*V3609^2 - 0.00322508455050905*V3609 + 1.62997098133725)+T3610*'Exhaust Gas Math'!$D$14)</f>
        <v>650.76896439998984</v>
      </c>
      <c r="W3610">
        <f>(353.3116967483*V3610^-1.0020802909)*('Exhaust Gas Math'!$E$10/(T3610+'Exhaust Gas Math'!$E$10))+(357.4500179626*V3610^-1.0038444015 )*(T3610/(T3610+'Exhaust Gas Math'!$E$10))</f>
        <v>0.53571771429289283</v>
      </c>
      <c r="X3610">
        <f t="shared" si="851"/>
        <v>-47.228239238394018</v>
      </c>
      <c r="Y3610">
        <f t="shared" si="852"/>
        <v>69390.67071000069</v>
      </c>
      <c r="Z3610">
        <f t="shared" si="853"/>
        <v>69343.442470762297</v>
      </c>
    </row>
    <row r="3611" spans="5:26" x14ac:dyDescent="0.2">
      <c r="E3611">
        <f t="shared" si="855"/>
        <v>0.45074999999996423</v>
      </c>
      <c r="F3611">
        <f t="shared" si="856"/>
        <v>64314.333580238221</v>
      </c>
      <c r="H3611">
        <f t="shared" si="854"/>
        <v>0.45074999999996423</v>
      </c>
      <c r="I3611">
        <f t="shared" si="842"/>
        <v>35.999999998282874</v>
      </c>
      <c r="J3611">
        <f t="shared" si="843"/>
        <v>6.054161277755786E-3</v>
      </c>
      <c r="K3611">
        <f t="shared" si="844"/>
        <v>15.609771739768805</v>
      </c>
      <c r="L3611">
        <f t="shared" si="845"/>
        <v>8.2682513808984772E-5</v>
      </c>
      <c r="M3611">
        <f>J3611/SQRT('Exhaust Gas Math'!$E$14*$B$21*$B$23)</f>
        <v>1.027789781950555E-4</v>
      </c>
      <c r="N3611">
        <f t="shared" si="846"/>
        <v>4.5467954918864059E-3</v>
      </c>
      <c r="O3611">
        <f t="shared" si="847"/>
        <v>3.222867957875921E-5</v>
      </c>
      <c r="P3611">
        <f t="shared" si="848"/>
        <v>1</v>
      </c>
      <c r="Q3611">
        <f>($B$16/2)*(COS((ACOS((2*'Intake Valve Fxn Scratch'!$B$1)/$B$16-1)/($B$17/2))*(I3611-($B$17/2)))+1)*P3611</f>
        <v>3.2794366442400898E-3</v>
      </c>
      <c r="R3611">
        <f t="shared" si="849"/>
        <v>0.43150482161053816</v>
      </c>
      <c r="S3611">
        <f t="shared" si="850"/>
        <v>1.6823785001841936E-5</v>
      </c>
      <c r="T3611">
        <f>S3611*'Exhaust Gas Math'!$C$14</f>
        <v>1.9931432600429192E-5</v>
      </c>
      <c r="U3611">
        <f>(T3611/'Exhaust Gas Math'!$B$14)+('Exhaust Gas Math'!$D$10)</f>
        <v>1.1285957117950691E-3</v>
      </c>
      <c r="V3611">
        <f>('Exhaust Gas Math'!$E$10*(2.53982214E-12*V3610^4 - 0.0000000071629564556*V3610^3 + 7.56281407226508E-06*V3610^2 - 0.00322508455050905*V3610 + 1.62997098133725)*$B$24+T3611*'Exhaust Gas Math'!$D$14*$B$23)/('Exhaust Gas Math'!$E$10*(2.53982214E-12*V3610^4 - 0.0000000071629564556*V3610^3 + 7.56281407226508E-06*V3610^2 - 0.00322508455050905*V3610 + 1.62997098133725)+T3611*'Exhaust Gas Math'!$D$14)</f>
        <v>567.35448169831398</v>
      </c>
      <c r="W3611">
        <f>(353.3116967483*V3611^-1.0020802909)*('Exhaust Gas Math'!$E$10/(T3611+'Exhaust Gas Math'!$E$10))+(357.4500179626*V3611^-1.0038444015 )*(T3611/(T3611+'Exhaust Gas Math'!$E$10))</f>
        <v>0.61477326964553547</v>
      </c>
      <c r="X3611">
        <f t="shared" si="851"/>
        <v>-74.899356310626615</v>
      </c>
      <c r="Y3611">
        <f t="shared" si="852"/>
        <v>64389.232936548848</v>
      </c>
      <c r="Z3611">
        <f t="shared" si="853"/>
        <v>64314.333580238221</v>
      </c>
    </row>
    <row r="3612" spans="5:26" x14ac:dyDescent="0.2">
      <c r="E3612">
        <f t="shared" si="855"/>
        <v>0.45087499999996422</v>
      </c>
      <c r="F3612">
        <f t="shared" si="856"/>
        <v>60872.220056650061</v>
      </c>
      <c r="H3612">
        <f t="shared" si="854"/>
        <v>0.45087499999996422</v>
      </c>
      <c r="I3612">
        <f t="shared" si="842"/>
        <v>41.999999998282874</v>
      </c>
      <c r="J3612">
        <f t="shared" si="843"/>
        <v>8.1423090317312569E-3</v>
      </c>
      <c r="K3612">
        <f t="shared" si="844"/>
        <v>17.770054605318624</v>
      </c>
      <c r="L3612">
        <f t="shared" si="845"/>
        <v>9.7483761192130217E-5</v>
      </c>
      <c r="M3612">
        <f>J3612/SQRT('Exhaust Gas Math'!$E$14*$B$21*$B$23)</f>
        <v>1.3822859419099004E-4</v>
      </c>
      <c r="N3612">
        <f t="shared" si="846"/>
        <v>5.8492450474228914E-3</v>
      </c>
      <c r="O3612">
        <f t="shared" si="847"/>
        <v>4.1460726515505721E-5</v>
      </c>
      <c r="P3612">
        <f t="shared" si="848"/>
        <v>1</v>
      </c>
      <c r="Q3612">
        <f>($B$16/2)*(COS((ACOS((2*'Intake Valve Fxn Scratch'!$B$1)/$B$16-1)/($B$17/2))*(I3612-($B$17/2)))+1)*P3612</f>
        <v>3.7154126574461249E-3</v>
      </c>
      <c r="R3612">
        <f t="shared" si="849"/>
        <v>0.48887008650606906</v>
      </c>
      <c r="S3612">
        <f t="shared" si="850"/>
        <v>2.3777382538800624E-5</v>
      </c>
      <c r="T3612">
        <f>S3612*'Exhaust Gas Math'!$C$14</f>
        <v>2.816948132865703E-5</v>
      </c>
      <c r="U3612">
        <f>(T3612/'Exhaust Gas Math'!$B$14)+('Exhaust Gas Math'!$D$10)</f>
        <v>1.4129605280956503E-3</v>
      </c>
      <c r="V3612">
        <f>('Exhaust Gas Math'!$E$10*(2.53982214E-12*V3611^4 - 0.0000000071629564556*V3611^3 + 7.56281407226508E-06*V3611^2 - 0.00322508455050905*V3611 + 1.62997098133725)*$B$24+T3612*'Exhaust Gas Math'!$D$14*$B$23)/('Exhaust Gas Math'!$E$10*(2.53982214E-12*V3611^4 - 0.0000000071629564556*V3611^3 + 7.56281407226508E-06*V3611^2 - 0.00322508455050905*V3611 + 1.62997098133725)+T3612*'Exhaust Gas Math'!$D$14)</f>
        <v>506.01506356135883</v>
      </c>
      <c r="W3612">
        <f>(353.3116967483*V3612^-1.0020802909)*('Exhaust Gas Math'!$E$10/(T3612+'Exhaust Gas Math'!$E$10))+(357.4500179626*V3612^-1.0038444015 )*(T3612/(T3612+'Exhaust Gas Math'!$E$10))</f>
        <v>0.68958888906497207</v>
      </c>
      <c r="X3612">
        <f t="shared" si="851"/>
        <v>-108.87741078821763</v>
      </c>
      <c r="Y3612">
        <f t="shared" si="852"/>
        <v>60981.097467438281</v>
      </c>
      <c r="Z3612">
        <f t="shared" si="853"/>
        <v>60872.220056650061</v>
      </c>
    </row>
    <row r="3613" spans="5:26" x14ac:dyDescent="0.2">
      <c r="E3613">
        <f t="shared" si="855"/>
        <v>0.45099999999996421</v>
      </c>
      <c r="F3613">
        <f t="shared" si="856"/>
        <v>58681.168892493457</v>
      </c>
      <c r="H3613">
        <f t="shared" si="854"/>
        <v>0.45099999999996421</v>
      </c>
      <c r="I3613">
        <f t="shared" si="842"/>
        <v>47.999999998282874</v>
      </c>
      <c r="J3613">
        <f t="shared" si="843"/>
        <v>1.0488559777718922E-2</v>
      </c>
      <c r="K3613">
        <f t="shared" si="844"/>
        <v>19.73564503398952</v>
      </c>
      <c r="L3613">
        <f t="shared" si="845"/>
        <v>1.1411449895871687E-4</v>
      </c>
      <c r="M3613">
        <f>J3613/SQRT('Exhaust Gas Math'!$E$14*$B$21*$B$23)</f>
        <v>1.7805991734189708E-4</v>
      </c>
      <c r="N3613">
        <f t="shared" si="846"/>
        <v>7.2230121591109059E-3</v>
      </c>
      <c r="O3613">
        <f t="shared" si="847"/>
        <v>5.1198287867767364E-5</v>
      </c>
      <c r="P3613">
        <f t="shared" si="848"/>
        <v>1</v>
      </c>
      <c r="Q3613">
        <f>($B$16/2)*(COS((ACOS((2*'Intake Valve Fxn Scratch'!$B$1)/$B$16-1)/($B$17/2))*(I3613-($B$17/2)))+1)*P3613</f>
        <v>4.1525092299600453E-3</v>
      </c>
      <c r="R3613">
        <f t="shared" si="849"/>
        <v>0.54638279341579543</v>
      </c>
      <c r="S3613">
        <f t="shared" si="850"/>
        <v>3.197457824969747E-5</v>
      </c>
      <c r="T3613">
        <f>S3613*'Exhaust Gas Math'!$C$14</f>
        <v>3.7880842583355663E-5</v>
      </c>
      <c r="U3613">
        <f>(T3613/'Exhaust Gas Math'!$B$14)+('Exhaust Gas Math'!$D$10)</f>
        <v>1.7481818347818302E-3</v>
      </c>
      <c r="V3613">
        <f>('Exhaust Gas Math'!$E$10*(2.53982214E-12*V3612^4 - 0.0000000071629564556*V3612^3 + 7.56281407226508E-06*V3612^2 - 0.00322508455050905*V3612 + 1.62997098133725)*$B$24+T3613*'Exhaust Gas Math'!$D$14*$B$23)/('Exhaust Gas Math'!$E$10*(2.53982214E-12*V3612^4 - 0.0000000071629564556*V3612^3 + 7.56281407226508E-06*V3612^2 - 0.00322508455050905*V3612 + 1.62997098133725)+T3613*'Exhaust Gas Math'!$D$14)</f>
        <v>461.85633692890627</v>
      </c>
      <c r="W3613">
        <f>(353.3116967483*V3613^-1.0020802909)*('Exhaust Gas Math'!$E$10/(T3613+'Exhaust Gas Math'!$E$10))+(357.4500179626*V3613^-1.0038444015 )*(T3613/(T3613+'Exhaust Gas Math'!$E$10))</f>
        <v>0.75578869279419147</v>
      </c>
      <c r="X3613">
        <f t="shared" si="851"/>
        <v>-147.18821727265995</v>
      </c>
      <c r="Y3613">
        <f t="shared" si="852"/>
        <v>58828.357109766119</v>
      </c>
      <c r="Z3613">
        <f t="shared" si="853"/>
        <v>58681.168892493457</v>
      </c>
    </row>
    <row r="3614" spans="5:26" x14ac:dyDescent="0.2">
      <c r="E3614">
        <f t="shared" si="855"/>
        <v>0.45112499999996419</v>
      </c>
      <c r="F3614">
        <f t="shared" si="856"/>
        <v>57387.442106268099</v>
      </c>
      <c r="H3614">
        <f t="shared" si="854"/>
        <v>0.45112499999996419</v>
      </c>
      <c r="I3614">
        <f t="shared" si="842"/>
        <v>53.999999998282874</v>
      </c>
      <c r="J3614">
        <f t="shared" si="843"/>
        <v>1.3067207501559739E-2</v>
      </c>
      <c r="K3614">
        <f t="shared" si="844"/>
        <v>21.485007605717847</v>
      </c>
      <c r="L3614">
        <f t="shared" si="845"/>
        <v>1.3239251726555803E-4</v>
      </c>
      <c r="M3614">
        <f>J3614/SQRT('Exhaust Gas Math'!$E$14*$B$21*$B$23)</f>
        <v>2.218365473360701E-4</v>
      </c>
      <c r="N3614">
        <f t="shared" si="846"/>
        <v>8.64928548572165E-3</v>
      </c>
      <c r="O3614">
        <f t="shared" si="847"/>
        <v>6.1308024740053569E-5</v>
      </c>
      <c r="P3614">
        <f t="shared" si="848"/>
        <v>1</v>
      </c>
      <c r="Q3614">
        <f>($B$16/2)*(COS((ACOS((2*'Intake Valve Fxn Scratch'!$B$1)/$B$16-1)/($B$17/2))*(I3614-($B$17/2)))+1)*P3614</f>
        <v>4.5849359844276523E-3</v>
      </c>
      <c r="R3614">
        <f t="shared" si="849"/>
        <v>0.60328105058258585</v>
      </c>
      <c r="S3614">
        <f t="shared" si="850"/>
        <v>4.1371327096852927E-5</v>
      </c>
      <c r="T3614">
        <f>S3614*'Exhaust Gas Math'!$C$14</f>
        <v>4.9013335437355782E-5</v>
      </c>
      <c r="U3614">
        <f>(T3614/'Exhaust Gas Math'!$B$14)+('Exhaust Gas Math'!$D$10)</f>
        <v>2.1324584262212547E-3</v>
      </c>
      <c r="V3614">
        <f>('Exhaust Gas Math'!$E$10*(2.53982214E-12*V3613^4 - 0.0000000071629564556*V3613^3 + 7.56281407226508E-06*V3613^2 - 0.00322508455050905*V3613 + 1.62997098133725)*$B$24+T3614*'Exhaust Gas Math'!$D$14*$B$23)/('Exhaust Gas Math'!$E$10*(2.53982214E-12*V3613^4 - 0.0000000071629564556*V3613^3 + 7.56281407226508E-06*V3613^2 - 0.00322508455050905*V3613 + 1.62997098133725)+T3614*'Exhaust Gas Math'!$D$14)</f>
        <v>429.91438625659441</v>
      </c>
      <c r="W3614">
        <f>(353.3116967483*V3614^-1.0020802909)*('Exhaust Gas Math'!$E$10/(T3614+'Exhaust Gas Math'!$E$10))+(357.4500179626*V3614^-1.0038444015 )*(T3614/(T3614+'Exhaust Gas Math'!$E$10))</f>
        <v>0.81217477710203023</v>
      </c>
      <c r="X3614">
        <f t="shared" si="851"/>
        <v>-187.4521930783219</v>
      </c>
      <c r="Y3614">
        <f t="shared" si="852"/>
        <v>57574.894299346422</v>
      </c>
      <c r="Z3614">
        <f t="shared" si="853"/>
        <v>57387.442106268099</v>
      </c>
    </row>
    <row r="3615" spans="5:26" x14ac:dyDescent="0.2">
      <c r="E3615">
        <f t="shared" si="855"/>
        <v>0.45124999999996418</v>
      </c>
      <c r="F3615">
        <f t="shared" si="856"/>
        <v>56715.739906438248</v>
      </c>
      <c r="H3615">
        <f t="shared" si="854"/>
        <v>0.45124999999996418</v>
      </c>
      <c r="I3615">
        <f t="shared" si="842"/>
        <v>59.999999998279236</v>
      </c>
      <c r="J3615">
        <f t="shared" si="843"/>
        <v>1.5849999999177362E-2</v>
      </c>
      <c r="K3615">
        <f t="shared" si="844"/>
        <v>22.998975938091988</v>
      </c>
      <c r="L3615">
        <f t="shared" si="845"/>
        <v>1.5211755831918234E-4</v>
      </c>
      <c r="M3615">
        <f>J3615/SQRT('Exhaust Gas Math'!$E$14*$B$21*$B$23)</f>
        <v>2.6907885825449142E-4</v>
      </c>
      <c r="N3615">
        <f t="shared" si="846"/>
        <v>1.0114751634113746E-2</v>
      </c>
      <c r="O3615">
        <f t="shared" si="847"/>
        <v>7.1695568893804837E-5</v>
      </c>
      <c r="P3615">
        <f t="shared" si="848"/>
        <v>1</v>
      </c>
      <c r="Q3615">
        <f>($B$16/2)*(COS((ACOS((2*'Intake Valve Fxn Scratch'!$B$1)/$B$16-1)/($B$17/2))*(I3615-($B$17/2)))+1)*P3615</f>
        <v>5.0069644062734845E-3</v>
      </c>
      <c r="R3615">
        <f t="shared" si="849"/>
        <v>0.65881110608861637</v>
      </c>
      <c r="S3615">
        <f t="shared" si="850"/>
        <v>5.1914998865791273E-5</v>
      </c>
      <c r="T3615">
        <f>S3615*'Exhaust Gas Math'!$C$14</f>
        <v>6.1504607954249835E-5</v>
      </c>
      <c r="U3615">
        <f>(T3615/'Exhaust Gas Math'!$B$14)+('Exhaust Gas Math'!$D$10)</f>
        <v>2.563638009130956E-3</v>
      </c>
      <c r="V3615">
        <f>('Exhaust Gas Math'!$E$10*(2.53982214E-12*V3614^4 - 0.0000000071629564556*V3614^3 + 7.56281407226508E-06*V3614^2 - 0.00322508455050905*V3614 + 1.62997098133725)*$B$24+T3615*'Exhaust Gas Math'!$D$14*$B$23)/('Exhaust Gas Math'!$E$10*(2.53982214E-12*V3614^4 - 0.0000000071629564556*V3614^3 + 7.56281407226508E-06*V3614^2 - 0.00322508455050905*V3614 + 1.62997098133725)+T3615*'Exhaust Gas Math'!$D$14)</f>
        <v>406.37708619046123</v>
      </c>
      <c r="W3615">
        <f>(353.3116967483*V3615^-1.0020802909)*('Exhaust Gas Math'!$E$10/(T3615+'Exhaust Gas Math'!$E$10))+(357.4500179626*V3615^-1.0038444015 )*(T3615/(T3615+'Exhaust Gas Math'!$E$10))</f>
        <v>0.85941284865191991</v>
      </c>
      <c r="X3615">
        <f t="shared" si="851"/>
        <v>-227.29445680395125</v>
      </c>
      <c r="Y3615">
        <f t="shared" si="852"/>
        <v>56943.034363242201</v>
      </c>
      <c r="Z3615">
        <f t="shared" si="853"/>
        <v>56715.739906438248</v>
      </c>
    </row>
    <row r="3616" spans="5:26" x14ac:dyDescent="0.2">
      <c r="E3616">
        <f t="shared" si="855"/>
        <v>0.45137499999996417</v>
      </c>
      <c r="F3616">
        <f t="shared" si="856"/>
        <v>56485.693218620167</v>
      </c>
      <c r="H3616">
        <f t="shared" si="854"/>
        <v>0.45137499999996417</v>
      </c>
      <c r="I3616">
        <f t="shared" si="842"/>
        <v>65.999999998279236</v>
      </c>
      <c r="J3616">
        <f t="shared" si="843"/>
        <v>1.8806448413628139E-2</v>
      </c>
      <c r="K3616">
        <f t="shared" si="844"/>
        <v>24.260962677242581</v>
      </c>
      <c r="L3616">
        <f t="shared" si="845"/>
        <v>1.7307351044205501E-4</v>
      </c>
      <c r="M3616">
        <f>J3616/SQRT('Exhaust Gas Math'!$E$14*$B$21*$B$23)</f>
        <v>3.1926925345259898E-4</v>
      </c>
      <c r="N3616">
        <f t="shared" si="846"/>
        <v>1.1611157152686246E-2</v>
      </c>
      <c r="O3616">
        <f t="shared" si="847"/>
        <v>8.2302418061316277E-5</v>
      </c>
      <c r="P3616">
        <f t="shared" si="848"/>
        <v>1</v>
      </c>
      <c r="Q3616">
        <f>($B$16/2)*(COS((ACOS((2*'Intake Valve Fxn Scratch'!$B$1)/$B$16-1)/($B$17/2))*(I3616-($B$17/2)))+1)*P3616</f>
        <v>5.4130037314190048E-3</v>
      </c>
      <c r="R3616">
        <f t="shared" si="849"/>
        <v>0.71223733308144799</v>
      </c>
      <c r="S3616">
        <f t="shared" si="850"/>
        <v>6.3554361796304269E-5</v>
      </c>
      <c r="T3616">
        <f>S3616*'Exhaust Gas Math'!$C$14</f>
        <v>7.5293964970881628E-5</v>
      </c>
      <c r="U3616">
        <f>(T3616/'Exhaust Gas Math'!$B$14)+('Exhaust Gas Math'!$D$10)</f>
        <v>3.0396254795014011E-3</v>
      </c>
      <c r="V3616">
        <f>('Exhaust Gas Math'!$E$10*(2.53982214E-12*V3615^4 - 0.0000000071629564556*V3615^3 + 7.56281407226508E-06*V3615^2 - 0.00322508455050905*V3615 + 1.62997098133725)*$B$24+T3616*'Exhaust Gas Math'!$D$14*$B$23)/('Exhaust Gas Math'!$E$10*(2.53982214E-12*V3615^4 - 0.0000000071629564556*V3615^3 + 7.56281407226508E-06*V3615^2 - 0.00322508455050905*V3615 + 1.62997098133725)+T3616*'Exhaust Gas Math'!$D$14)</f>
        <v>388.63683565954403</v>
      </c>
      <c r="W3616">
        <f>(353.3116967483*V3616^-1.0020802909)*('Exhaust Gas Math'!$E$10/(T3616+'Exhaust Gas Math'!$E$10))+(357.4500179626*V3616^-1.0038444015 )*(T3616/(T3616+'Exhaust Gas Math'!$E$10))</f>
        <v>0.89880851770785375</v>
      </c>
      <c r="X3616">
        <f t="shared" si="851"/>
        <v>-264.51678966312357</v>
      </c>
      <c r="Y3616">
        <f t="shared" si="852"/>
        <v>56750.210008283291</v>
      </c>
      <c r="Z3616">
        <f t="shared" si="853"/>
        <v>56485.693218620167</v>
      </c>
    </row>
    <row r="3617" spans="5:26" x14ac:dyDescent="0.2">
      <c r="E3617">
        <f t="shared" si="855"/>
        <v>0.45149999999996415</v>
      </c>
      <c r="F3617">
        <f t="shared" si="856"/>
        <v>56589.987553323241</v>
      </c>
      <c r="H3617">
        <f t="shared" si="854"/>
        <v>0.45149999999996415</v>
      </c>
      <c r="I3617">
        <f t="shared" si="842"/>
        <v>71.999999998279236</v>
      </c>
      <c r="J3617">
        <f t="shared" si="843"/>
        <v>2.1904161277409934E-2</v>
      </c>
      <c r="K3617">
        <f t="shared" si="844"/>
        <v>25.25714123236915</v>
      </c>
      <c r="L3617">
        <f t="shared" si="845"/>
        <v>1.9503077583742553E-4</v>
      </c>
      <c r="M3617">
        <f>J3617/SQRT('Exhaust Gas Math'!$E$14*$B$21*$B$23)</f>
        <v>3.7185783645764107E-4</v>
      </c>
      <c r="N3617">
        <f t="shared" si="846"/>
        <v>1.3134781388070674E-2</v>
      </c>
      <c r="O3617">
        <f t="shared" si="847"/>
        <v>9.3102199438829686E-5</v>
      </c>
      <c r="P3617">
        <f t="shared" si="848"/>
        <v>1</v>
      </c>
      <c r="Q3617">
        <f>($B$16/2)*(COS((ACOS((2*'Intake Valve Fxn Scratch'!$B$1)/$B$16-1)/($B$17/2))*(I3617-($B$17/2)))+1)*P3617</f>
        <v>5.7976750091672793E-3</v>
      </c>
      <c r="R3617">
        <f t="shared" si="849"/>
        <v>0.76285197489043144</v>
      </c>
      <c r="S3617">
        <f t="shared" si="850"/>
        <v>7.6247626062908997E-5</v>
      </c>
      <c r="T3617">
        <f>S3617*'Exhaust Gas Math'!$C$14</f>
        <v>9.0331897349449805E-5</v>
      </c>
      <c r="U3617">
        <f>(T3617/'Exhaust Gas Math'!$B$14)+('Exhaust Gas Math'!$D$10)</f>
        <v>3.5587118577743793E-3</v>
      </c>
      <c r="V3617">
        <f>('Exhaust Gas Math'!$E$10*(2.53982214E-12*V3616^4 - 0.0000000071629564556*V3616^3 + 7.56281407226508E-06*V3616^2 - 0.00322508455050905*V3616 + 1.62997098133725)*$B$24+T3617*'Exhaust Gas Math'!$D$14*$B$23)/('Exhaust Gas Math'!$E$10*(2.53982214E-12*V3616^4 - 0.0000000071629564556*V3616^3 + 7.56281407226508E-06*V3616^2 - 0.00322508455050905*V3616 + 1.62997098133725)+T3617*'Exhaust Gas Math'!$D$14)</f>
        <v>374.96490174170322</v>
      </c>
      <c r="W3617">
        <f>(353.3116967483*V3617^-1.0020802909)*('Exhaust Gas Math'!$E$10/(T3617+'Exhaust Gas Math'!$E$10))+(357.4500179626*V3617^-1.0038444015 )*(T3617/(T3617+'Exhaust Gas Math'!$E$10))</f>
        <v>0.93172005992522133</v>
      </c>
      <c r="X3617">
        <f t="shared" si="851"/>
        <v>-297.18291325422985</v>
      </c>
      <c r="Y3617">
        <f t="shared" si="852"/>
        <v>56887.170466577474</v>
      </c>
      <c r="Z3617">
        <f t="shared" si="853"/>
        <v>56589.987553323241</v>
      </c>
    </row>
    <row r="3618" spans="5:26" x14ac:dyDescent="0.2">
      <c r="E3618">
        <f t="shared" si="855"/>
        <v>0.45162499999996414</v>
      </c>
      <c r="F3618">
        <f t="shared" si="856"/>
        <v>56969.761239324704</v>
      </c>
      <c r="H3618">
        <f t="shared" si="854"/>
        <v>0.45162499999996414</v>
      </c>
      <c r="I3618">
        <f t="shared" si="842"/>
        <v>77.999999998279236</v>
      </c>
      <c r="J3618">
        <f t="shared" si="843"/>
        <v>2.5109199400145738E-2</v>
      </c>
      <c r="K3618">
        <f t="shared" si="844"/>
        <v>25.976597262756897</v>
      </c>
      <c r="L3618">
        <f t="shared" si="845"/>
        <v>2.1774878611074548E-4</v>
      </c>
      <c r="M3618">
        <f>J3618/SQRT('Exhaust Gas Math'!$E$14*$B$21*$B$23)</f>
        <v>4.2626843574928962E-4</v>
      </c>
      <c r="N3618">
        <f t="shared" si="846"/>
        <v>1.4685858366671509E-2</v>
      </c>
      <c r="O3618">
        <f t="shared" si="847"/>
        <v>1.0409657185661714E-4</v>
      </c>
      <c r="P3618">
        <f t="shared" si="848"/>
        <v>1</v>
      </c>
      <c r="Q3618">
        <f>($B$16/2)*(COS((ACOS((2*'Intake Valve Fxn Scratch'!$B$1)/$B$16-1)/($B$17/2))*(I3618-($B$17/2)))+1)*P3618</f>
        <v>6.1558823591212715E-3</v>
      </c>
      <c r="R3618">
        <f t="shared" si="849"/>
        <v>0.80998452093700946</v>
      </c>
      <c r="S3618">
        <f t="shared" si="850"/>
        <v>8.9967977838680661E-5</v>
      </c>
      <c r="T3618">
        <f>S3618*'Exhaust Gas Math'!$C$14</f>
        <v>1.0658663827980714E-4</v>
      </c>
      <c r="U3618">
        <f>(T3618/'Exhaust Gas Math'!$B$14)+('Exhaust Gas Math'!$D$10)</f>
        <v>4.1198006023500551E-3</v>
      </c>
      <c r="V3618">
        <f>('Exhaust Gas Math'!$E$10*(2.53982214E-12*V3617^4 - 0.0000000071629564556*V3617^3 + 7.56281407226508E-06*V3617^2 - 0.00322508455050905*V3617 + 1.62997098133725)*$B$24+T3618*'Exhaust Gas Math'!$D$14*$B$23)/('Exhaust Gas Math'!$E$10*(2.53982214E-12*V3617^4 - 0.0000000071629564556*V3617^3 + 7.56281407226508E-06*V3617^2 - 0.00322508455050905*V3617 + 1.62997098133725)+T3618*'Exhaust Gas Math'!$D$14)</f>
        <v>364.20877236542549</v>
      </c>
      <c r="W3618">
        <f>(353.3116967483*V3618^-1.0020802909)*('Exhaust Gas Math'!$E$10/(T3618+'Exhaust Gas Math'!$E$10))+(357.4500179626*V3618^-1.0038444015 )*(T3618/(T3618+'Exhaust Gas Math'!$E$10))</f>
        <v>0.95935385942316342</v>
      </c>
      <c r="X3618">
        <f t="shared" si="851"/>
        <v>-323.67812803470434</v>
      </c>
      <c r="Y3618">
        <f t="shared" si="852"/>
        <v>57293.43936735941</v>
      </c>
      <c r="Z3618">
        <f t="shared" si="853"/>
        <v>56969.761239324704</v>
      </c>
    </row>
    <row r="3619" spans="5:26" x14ac:dyDescent="0.2">
      <c r="E3619">
        <f t="shared" si="855"/>
        <v>0.45174999999996412</v>
      </c>
      <c r="F3619">
        <f t="shared" si="856"/>
        <v>57596.726315787404</v>
      </c>
      <c r="H3619">
        <f t="shared" si="854"/>
        <v>0.45174999999996412</v>
      </c>
      <c r="I3619">
        <f t="shared" si="842"/>
        <v>83.999999998279236</v>
      </c>
      <c r="J3619">
        <f t="shared" si="843"/>
        <v>2.838644771346897E-2</v>
      </c>
      <c r="K3619">
        <f t="shared" si="844"/>
        <v>26.411448257581817</v>
      </c>
      <c r="L3619">
        <f t="shared" si="845"/>
        <v>2.4097863798743557E-4</v>
      </c>
      <c r="M3619">
        <f>J3619/SQRT('Exhaust Gas Math'!$E$14*$B$21*$B$23)</f>
        <v>4.8190491741561398E-4</v>
      </c>
      <c r="N3619">
        <f t="shared" si="846"/>
        <v>1.6267973593792749E-2</v>
      </c>
      <c r="O3619">
        <f t="shared" si="847"/>
        <v>1.1531095015943618E-4</v>
      </c>
      <c r="P3619">
        <f t="shared" si="848"/>
        <v>1</v>
      </c>
      <c r="Q3619">
        <f>($B$16/2)*(COS((ACOS((2*'Intake Valve Fxn Scratch'!$B$1)/$B$16-1)/($B$17/2))*(I3619-($B$17/2)))+1)*P3619</f>
        <v>6.4828804781655808E-3</v>
      </c>
      <c r="R3619">
        <f t="shared" si="849"/>
        <v>0.85301058923231332</v>
      </c>
      <c r="S3619">
        <f t="shared" si="850"/>
        <v>1.0470628854472332E-4</v>
      </c>
      <c r="T3619">
        <f>S3619*'Exhaust Gas Math'!$C$14</f>
        <v>1.2404737297473528E-4</v>
      </c>
      <c r="U3619">
        <f>(T3619/'Exhaust Gas Math'!$B$14)+('Exhaust Gas Math'!$D$10)</f>
        <v>4.7225184033486108E-3</v>
      </c>
      <c r="V3619">
        <f>('Exhaust Gas Math'!$E$10*(2.53982214E-12*V3618^4 - 0.0000000071629564556*V3618^3 + 7.56281407226508E-06*V3618^2 - 0.00322508455050905*V3618 + 1.62997098133725)*$B$24+T3619*'Exhaust Gas Math'!$D$14*$B$23)/('Exhaust Gas Math'!$E$10*(2.53982214E-12*V3618^4 - 0.0000000071629564556*V3618^3 + 7.56281407226508E-06*V3618^2 - 0.00322508455050905*V3618 + 1.62997098133725)+T3619*'Exhaust Gas Math'!$D$14)</f>
        <v>355.58664564715633</v>
      </c>
      <c r="W3619">
        <f>(353.3116967483*V3619^-1.0020802909)*('Exhaust Gas Math'!$E$10/(T3619+'Exhaust Gas Math'!$E$10))+(357.4500179626*V3619^-1.0038444015 )*(T3619/(T3619+'Exhaust Gas Math'!$E$10))</f>
        <v>0.98271548953427135</v>
      </c>
      <c r="X3619">
        <f t="shared" si="851"/>
        <v>-342.75376822494837</v>
      </c>
      <c r="Y3619">
        <f t="shared" si="852"/>
        <v>57939.48008401235</v>
      </c>
      <c r="Z3619">
        <f t="shared" si="853"/>
        <v>57596.726315787404</v>
      </c>
    </row>
    <row r="3620" spans="5:26" x14ac:dyDescent="0.2">
      <c r="E3620">
        <f t="shared" si="855"/>
        <v>0.45187499999996411</v>
      </c>
      <c r="F3620">
        <f t="shared" si="856"/>
        <v>58461.386390421721</v>
      </c>
      <c r="H3620">
        <f t="shared" si="854"/>
        <v>0.45187499999996411</v>
      </c>
      <c r="I3620">
        <f t="shared" si="842"/>
        <v>89.999999998275598</v>
      </c>
      <c r="J3620">
        <f t="shared" si="843"/>
        <v>3.1699999999047039E-2</v>
      </c>
      <c r="K3620">
        <f t="shared" si="844"/>
        <v>26.556929898345718</v>
      </c>
      <c r="L3620">
        <f t="shared" si="845"/>
        <v>2.6446582034915083E-4</v>
      </c>
      <c r="M3620">
        <f>J3620/SQRT('Exhaust Gas Math'!$E$14*$B$21*$B$23)</f>
        <v>5.3815771652073591E-4</v>
      </c>
      <c r="N3620">
        <f t="shared" si="846"/>
        <v>1.7887450437917597E-2</v>
      </c>
      <c r="O3620">
        <f t="shared" si="847"/>
        <v>1.2679015576427536E-4</v>
      </c>
      <c r="P3620">
        <f t="shared" si="848"/>
        <v>1</v>
      </c>
      <c r="Q3620">
        <f>($B$16/2)*(COS((ACOS((2*'Intake Valve Fxn Scratch'!$B$1)/$B$16-1)/($B$17/2))*(I3620-($B$17/2)))+1)*P3620</f>
        <v>6.7743375032234413E-3</v>
      </c>
      <c r="R3620">
        <f t="shared" si="849"/>
        <v>0.89136019779255804</v>
      </c>
      <c r="S3620">
        <f t="shared" si="850"/>
        <v>1.2047089578129269E-4</v>
      </c>
      <c r="T3620">
        <f>S3620*'Exhaust Gas Math'!$C$14</f>
        <v>1.4272397913521104E-4</v>
      </c>
      <c r="U3620">
        <f>(T3620/'Exhaust Gas Math'!$B$14)+('Exhaust Gas Math'!$D$10)</f>
        <v>5.3672062238690026E-3</v>
      </c>
      <c r="V3620">
        <f>('Exhaust Gas Math'!$E$10*(2.53982214E-12*V3619^4 - 0.0000000071629564556*V3619^3 + 7.56281407226508E-06*V3619^2 - 0.00322508455050905*V3619 + 1.62997098133725)*$B$24+T3620*'Exhaust Gas Math'!$D$14*$B$23)/('Exhaust Gas Math'!$E$10*(2.53982214E-12*V3619^4 - 0.0000000071629564556*V3619^3 + 7.56281407226508E-06*V3619^2 - 0.00322508455050905*V3619 + 1.62997098133725)+T3620*'Exhaust Gas Math'!$D$14)</f>
        <v>348.5578943972327</v>
      </c>
      <c r="W3620">
        <f>(353.3116967483*V3620^-1.0020802909)*('Exhaust Gas Math'!$E$10/(T3620+'Exhaust Gas Math'!$E$10))+(357.4500179626*V3620^-1.0038444015 )*(T3620/(T3620+'Exhaust Gas Math'!$E$10))</f>
        <v>1.0026172215423792</v>
      </c>
      <c r="X3620">
        <f t="shared" si="851"/>
        <v>-353.55818741926061</v>
      </c>
      <c r="Y3620">
        <f t="shared" si="852"/>
        <v>58814.944577840979</v>
      </c>
      <c r="Z3620">
        <f t="shared" si="853"/>
        <v>58461.386390421721</v>
      </c>
    </row>
    <row r="3621" spans="5:26" x14ac:dyDescent="0.2">
      <c r="E3621">
        <f t="shared" si="855"/>
        <v>0.4519999999999641</v>
      </c>
      <c r="F3621">
        <f t="shared" si="856"/>
        <v>59565.331148391924</v>
      </c>
      <c r="H3621">
        <f t="shared" si="854"/>
        <v>0.4519999999999641</v>
      </c>
      <c r="I3621">
        <f t="shared" si="842"/>
        <v>95.999999998275598</v>
      </c>
      <c r="J3621">
        <f t="shared" si="843"/>
        <v>3.5013552284637338E-2</v>
      </c>
      <c r="K3621">
        <f t="shared" si="844"/>
        <v>26.41144825774856</v>
      </c>
      <c r="L3621">
        <f t="shared" si="845"/>
        <v>2.8795300271095275E-4</v>
      </c>
      <c r="M3621">
        <f>J3621/SQRT('Exhaust Gas Math'!$E$14*$B$21*$B$23)</f>
        <v>5.9441051562606547E-4</v>
      </c>
      <c r="N3621">
        <f t="shared" si="846"/>
        <v>1.9552731033511343E-2</v>
      </c>
      <c r="O3621">
        <f t="shared" si="847"/>
        <v>1.3859402836419499E-4</v>
      </c>
      <c r="P3621">
        <f t="shared" si="848"/>
        <v>1</v>
      </c>
      <c r="Q3621">
        <f>($B$16/2)*(COS((ACOS((2*'Intake Valve Fxn Scratch'!$B$1)/$B$16-1)/($B$17/2))*(I3621-($B$17/2)))+1)*P3621</f>
        <v>7.0263923970239426E-3</v>
      </c>
      <c r="R3621">
        <f t="shared" si="849"/>
        <v>0.92452531539788718</v>
      </c>
      <c r="S3621">
        <f t="shared" si="850"/>
        <v>1.3728452260158204E-4</v>
      </c>
      <c r="T3621">
        <f>S3621*'Exhaust Gas Math'!$C$14</f>
        <v>1.6264337716013084E-4</v>
      </c>
      <c r="U3621">
        <f>(T3621/'Exhaust Gas Math'!$B$14)+('Exhaust Gas Math'!$D$10)</f>
        <v>6.0547933148223957E-3</v>
      </c>
      <c r="V3621">
        <f>('Exhaust Gas Math'!$E$10*(2.53982214E-12*V3620^4 - 0.0000000071629564556*V3620^3 + 7.56281407226508E-06*V3620^2 - 0.00322508455050905*V3620 + 1.62997098133725)*$B$24+T3621*'Exhaust Gas Math'!$D$14*$B$23)/('Exhaust Gas Math'!$E$10*(2.53982214E-12*V3620^4 - 0.0000000071629564556*V3620^3 + 7.56281407226508E-06*V3620^2 - 0.00322508455050905*V3620 + 1.62997098133725)+T3621*'Exhaust Gas Math'!$D$14)</f>
        <v>342.74190047810669</v>
      </c>
      <c r="W3621">
        <f>(353.3116967483*V3621^-1.0020802909)*('Exhaust Gas Math'!$E$10/(T3621+'Exhaust Gas Math'!$E$10))+(357.4500179626*V3621^-1.0038444015 )*(T3621/(T3621+'Exhaust Gas Math'!$E$10))</f>
        <v>1.0197038056451053</v>
      </c>
      <c r="X3621">
        <f t="shared" si="851"/>
        <v>-355.65463817837235</v>
      </c>
      <c r="Y3621">
        <f t="shared" si="852"/>
        <v>59920.985786570294</v>
      </c>
      <c r="Z3621">
        <f t="shared" si="853"/>
        <v>59565.331148391924</v>
      </c>
    </row>
    <row r="3622" spans="5:26" x14ac:dyDescent="0.2">
      <c r="E3622">
        <f t="shared" si="855"/>
        <v>0.45212499999996408</v>
      </c>
      <c r="F3622">
        <f t="shared" si="856"/>
        <v>60916.085699973577</v>
      </c>
      <c r="H3622">
        <f t="shared" si="854"/>
        <v>0.45212499999996408</v>
      </c>
      <c r="I3622">
        <f t="shared" si="842"/>
        <v>101.9999999982756</v>
      </c>
      <c r="J3622">
        <f t="shared" si="843"/>
        <v>3.8290800597989991E-2</v>
      </c>
      <c r="K3622">
        <f t="shared" si="844"/>
        <v>25.97659726308887</v>
      </c>
      <c r="L3622">
        <f t="shared" si="845"/>
        <v>3.1118285458785146E-4</v>
      </c>
      <c r="M3622">
        <f>J3622/SQRT('Exhaust Gas Math'!$E$14*$B$21*$B$23)</f>
        <v>6.5004699729288937E-4</v>
      </c>
      <c r="N3622">
        <f t="shared" si="846"/>
        <v>2.1273748625819142E-2</v>
      </c>
      <c r="O3622">
        <f t="shared" si="847"/>
        <v>1.5079297697115853E-4</v>
      </c>
      <c r="P3622">
        <f t="shared" si="848"/>
        <v>1</v>
      </c>
      <c r="Q3622">
        <f>($B$16/2)*(COS((ACOS((2*'Intake Valve Fxn Scratch'!$B$1)/$B$16-1)/($B$17/2))*(I3622-($B$17/2)))+1)*P3622</f>
        <v>7.2357060966667152E-3</v>
      </c>
      <c r="R3622">
        <f t="shared" si="849"/>
        <v>0.95206659166667307</v>
      </c>
      <c r="S3622">
        <f t="shared" si="850"/>
        <v>1.5517853815660016E-4</v>
      </c>
      <c r="T3622">
        <f>S3622*'Exhaust Gas Math'!$C$14</f>
        <v>1.8384273063182745E-4</v>
      </c>
      <c r="U3622">
        <f>(T3622/'Exhaust Gas Math'!$B$14)+('Exhaust Gas Math'!$D$10)</f>
        <v>6.7865625061132697E-3</v>
      </c>
      <c r="V3622">
        <f>('Exhaust Gas Math'!$E$10*(2.53982214E-12*V3621^4 - 0.0000000071629564556*V3621^3 + 7.56281407226508E-06*V3621^2 - 0.00322508455050905*V3621 + 1.62997098133725)*$B$24+T3622*'Exhaust Gas Math'!$D$14*$B$23)/('Exhaust Gas Math'!$E$10*(2.53982214E-12*V3621^4 - 0.0000000071629564556*V3621^3 + 7.56281407226508E-06*V3621^2 - 0.00322508455050905*V3621 + 1.62997098133725)+T3622*'Exhaust Gas Math'!$D$14)</f>
        <v>337.86639385654092</v>
      </c>
      <c r="W3622">
        <f>(353.3116967483*V3622^-1.0020802909)*('Exhaust Gas Math'!$E$10/(T3622+'Exhaust Gas Math'!$E$10))+(357.4500179626*V3622^-1.0038444015 )*(T3622/(T3622+'Exhaust Gas Math'!$E$10))</f>
        <v>1.0344817825706827</v>
      </c>
      <c r="X3622">
        <f t="shared" si="851"/>
        <v>-349.02567346565081</v>
      </c>
      <c r="Y3622">
        <f t="shared" si="852"/>
        <v>61265.111373439227</v>
      </c>
      <c r="Z3622">
        <f t="shared" si="853"/>
        <v>60916.085699973577</v>
      </c>
    </row>
    <row r="3623" spans="5:26" x14ac:dyDescent="0.2">
      <c r="E3623">
        <f t="shared" si="855"/>
        <v>0.45224999999996407</v>
      </c>
      <c r="F3623">
        <f t="shared" si="856"/>
        <v>62523.552926238663</v>
      </c>
      <c r="H3623">
        <f t="shared" si="854"/>
        <v>0.45224999999996407</v>
      </c>
      <c r="I3623">
        <f t="shared" si="842"/>
        <v>107.9999999982756</v>
      </c>
      <c r="J3623">
        <f t="shared" si="843"/>
        <v>4.1495838720779138E-2</v>
      </c>
      <c r="K3623">
        <f t="shared" si="844"/>
        <v>25.257141232862089</v>
      </c>
      <c r="L3623">
        <f t="shared" si="845"/>
        <v>3.3390086486154949E-4</v>
      </c>
      <c r="M3623">
        <f>J3623/SQRT('Exhaust Gas Math'!$E$14*$B$21*$B$23)</f>
        <v>7.044575965854435E-4</v>
      </c>
      <c r="N3623">
        <f t="shared" si="846"/>
        <v>2.3061282130422293E-2</v>
      </c>
      <c r="O3623">
        <f t="shared" si="847"/>
        <v>1.6346340489318718E-4</v>
      </c>
      <c r="P3623">
        <f t="shared" si="848"/>
        <v>1</v>
      </c>
      <c r="Q3623">
        <f>($B$16/2)*(COS((ACOS((2*'Intake Valve Fxn Scratch'!$B$1)/$B$16-1)/($B$17/2))*(I3623-($B$17/2)))+1)*P3623</f>
        <v>7.3995057474039744E-3</v>
      </c>
      <c r="R3623">
        <f t="shared" si="849"/>
        <v>0.97361917728999658</v>
      </c>
      <c r="S3623">
        <f t="shared" si="850"/>
        <v>1.7418487777310263E-4</v>
      </c>
      <c r="T3623">
        <f>S3623*'Exhaust Gas Math'!$C$14</f>
        <v>2.0635987389095201E-4</v>
      </c>
      <c r="U3623">
        <f>(T3623/'Exhaust Gas Math'!$B$14)+('Exhaust Gas Math'!$D$10)</f>
        <v>7.5638197811952355E-3</v>
      </c>
      <c r="V3623">
        <f>('Exhaust Gas Math'!$E$10*(2.53982214E-12*V3622^4 - 0.0000000071629564556*V3622^3 + 7.56281407226508E-06*V3622^2 - 0.00322508455050905*V3622 + 1.62997098133725)*$B$24+T3623*'Exhaust Gas Math'!$D$14*$B$23)/('Exhaust Gas Math'!$E$10*(2.53982214E-12*V3622^4 - 0.0000000071629564556*V3622^3 + 7.56281407226508E-06*V3622^2 - 0.00322508455050905*V3622 + 1.62997098133725)+T3623*'Exhaust Gas Math'!$D$14)</f>
        <v>333.73383668714149</v>
      </c>
      <c r="W3623">
        <f>(353.3116967483*V3623^-1.0020802909)*('Exhaust Gas Math'!$E$10/(T3623+'Exhaust Gas Math'!$E$10))+(357.4500179626*V3623^-1.0038444015 )*(T3623/(T3623+'Exhaust Gas Math'!$E$10))</f>
        <v>1.0473467888806007</v>
      </c>
      <c r="X3623">
        <f t="shared" si="851"/>
        <v>-334.06339876822</v>
      </c>
      <c r="Y3623">
        <f t="shared" si="852"/>
        <v>62857.616325006886</v>
      </c>
      <c r="Z3623">
        <f t="shared" si="853"/>
        <v>62523.552926238663</v>
      </c>
    </row>
    <row r="3624" spans="5:26" x14ac:dyDescent="0.2">
      <c r="E3624">
        <f t="shared" si="855"/>
        <v>0.45237499999996406</v>
      </c>
      <c r="F3624">
        <f t="shared" si="856"/>
        <v>64397.46167862224</v>
      </c>
      <c r="H3624">
        <f t="shared" si="854"/>
        <v>0.45237499999996406</v>
      </c>
      <c r="I3624">
        <f t="shared" si="842"/>
        <v>113.9999999982756</v>
      </c>
      <c r="J3624">
        <f t="shared" si="843"/>
        <v>4.4593551584630714E-2</v>
      </c>
      <c r="K3624">
        <f t="shared" si="844"/>
        <v>24.260962677892017</v>
      </c>
      <c r="L3624">
        <f t="shared" si="845"/>
        <v>3.5585813025741458E-4</v>
      </c>
      <c r="M3624">
        <f>J3624/SQRT('Exhaust Gas Math'!$E$14*$B$21*$B$23)</f>
        <v>7.5704617959167025E-4</v>
      </c>
      <c r="N3624">
        <f t="shared" si="846"/>
        <v>2.4926279522627649E-2</v>
      </c>
      <c r="O3624">
        <f t="shared" si="847"/>
        <v>1.7668291377056369E-4</v>
      </c>
      <c r="P3624">
        <f t="shared" si="848"/>
        <v>1</v>
      </c>
      <c r="Q3624">
        <f>($B$16/2)*(COS((ACOS((2*'Intake Valve Fxn Scratch'!$B$1)/$B$16-1)/($B$17/2))*(I3624-($B$17/2)))+1)*P3624</f>
        <v>7.5156214356562117E-3</v>
      </c>
      <c r="R3624">
        <f t="shared" si="849"/>
        <v>0.98889755732318574</v>
      </c>
      <c r="S3624">
        <f t="shared" si="850"/>
        <v>1.9432604836845549E-4</v>
      </c>
      <c r="T3624">
        <f>S3624*'Exhaust Gas Math'!$C$14</f>
        <v>2.3022147127650292E-4</v>
      </c>
      <c r="U3624">
        <f>(T3624/'Exhaust Gas Math'!$B$14)+('Exhaust Gas Math'!$D$10)</f>
        <v>8.3874855521842203E-3</v>
      </c>
      <c r="V3624">
        <f>('Exhaust Gas Math'!$E$10*(2.53982214E-12*V3623^4 - 0.0000000071629564556*V3623^3 + 7.56281407226508E-06*V3623^2 - 0.00322508455050905*V3623 + 1.62997098133725)*$B$24+T3624*'Exhaust Gas Math'!$D$14*$B$23)/('Exhaust Gas Math'!$E$10*(2.53982214E-12*V3623^4 - 0.0000000071629564556*V3623^3 + 7.56281407226508E-06*V3623^2 - 0.00322508455050905*V3623 + 1.62997098133725)+T3624*'Exhaust Gas Math'!$D$14)</f>
        <v>330.1990376331085</v>
      </c>
      <c r="W3624">
        <f>(353.3116967483*V3624^-1.0020802909)*('Exhaust Gas Math'!$E$10/(T3624+'Exhaust Gas Math'!$E$10))+(357.4500179626*V3624^-1.0038444015 )*(T3624/(T3624+'Exhaust Gas Math'!$E$10))</f>
        <v>1.0586070874329288</v>
      </c>
      <c r="X3624">
        <f t="shared" si="851"/>
        <v>-311.54505412508348</v>
      </c>
      <c r="Y3624">
        <f t="shared" si="852"/>
        <v>64709.006732747323</v>
      </c>
      <c r="Z3624">
        <f t="shared" si="853"/>
        <v>64397.46167862224</v>
      </c>
    </row>
    <row r="3625" spans="5:26" x14ac:dyDescent="0.2">
      <c r="E3625">
        <f t="shared" si="855"/>
        <v>0.45249999999996404</v>
      </c>
      <c r="F3625">
        <f t="shared" si="856"/>
        <v>66545.464460513307</v>
      </c>
      <c r="H3625">
        <f t="shared" si="854"/>
        <v>0.45249999999996404</v>
      </c>
      <c r="I3625">
        <f t="shared" si="842"/>
        <v>119.9999999982756</v>
      </c>
      <c r="J3625">
        <f t="shared" si="843"/>
        <v>4.7549999999173621E-2</v>
      </c>
      <c r="K3625">
        <f t="shared" si="844"/>
        <v>22.998975938889586</v>
      </c>
      <c r="L3625">
        <f t="shared" si="845"/>
        <v>3.7681408238094034E-4</v>
      </c>
      <c r="M3625">
        <f>J3625/SQRT('Exhaust Gas Math'!$E$14*$B$21*$B$23)</f>
        <v>8.0723657479134182E-4</v>
      </c>
      <c r="N3625">
        <f t="shared" si="846"/>
        <v>2.6879134705106968E-2</v>
      </c>
      <c r="O3625">
        <f t="shared" si="847"/>
        <v>1.9052517785571023E-4</v>
      </c>
      <c r="P3625">
        <f t="shared" si="848"/>
        <v>1</v>
      </c>
      <c r="Q3625">
        <f>($B$16/2)*(COS((ACOS((2*'Intake Valve Fxn Scratch'!$B$1)/$B$16-1)/($B$17/2))*(I3625-($B$17/2)))+1)*P3625</f>
        <v>7.5825149346470016E-3</v>
      </c>
      <c r="R3625">
        <f t="shared" si="849"/>
        <v>0.99769933350618445</v>
      </c>
      <c r="S3625">
        <f t="shared" si="850"/>
        <v>2.1560375886495344E-4</v>
      </c>
      <c r="T3625">
        <f>S3625*'Exhaust Gas Math'!$C$14</f>
        <v>2.5542954737863818E-4</v>
      </c>
      <c r="U3625">
        <f>(T3625/'Exhaust Gas Math'!$B$14)+('Exhaust Gas Math'!$D$10)</f>
        <v>9.2576297048295522E-3</v>
      </c>
      <c r="V3625">
        <f>('Exhaust Gas Math'!$E$10*(2.53982214E-12*V3624^4 - 0.0000000071629564556*V3624^3 + 7.56281407226508E-06*V3624^2 - 0.00322508455050905*V3624 + 1.62997098133725)*$B$24+T3625*'Exhaust Gas Math'!$D$14*$B$23)/('Exhaust Gas Math'!$E$10*(2.53982214E-12*V3624^4 - 0.0000000071629564556*V3624^3 + 7.56281407226508E-06*V3624^2 - 0.00322508455050905*V3624 + 1.62997098133725)+T3625*'Exhaust Gas Math'!$D$14)</f>
        <v>327.15391727370172</v>
      </c>
      <c r="W3625">
        <f>(353.3116967483*V3625^-1.0020802909)*('Exhaust Gas Math'!$E$10/(T3625+'Exhaust Gas Math'!$E$10))+(357.4500179626*V3625^-1.0038444015 )*(T3625/(T3625+'Exhaust Gas Math'!$E$10))</f>
        <v>1.068503077273063</v>
      </c>
      <c r="X3625">
        <f t="shared" si="851"/>
        <v>-282.59389761269614</v>
      </c>
      <c r="Y3625">
        <f t="shared" si="852"/>
        <v>66828.058358126</v>
      </c>
      <c r="Z3625">
        <f t="shared" si="853"/>
        <v>66545.464460513307</v>
      </c>
    </row>
    <row r="3626" spans="5:26" x14ac:dyDescent="0.2">
      <c r="E3626">
        <f t="shared" si="855"/>
        <v>0.45262499999996403</v>
      </c>
      <c r="F3626">
        <f t="shared" si="856"/>
        <v>68971.672634733433</v>
      </c>
      <c r="H3626">
        <f t="shared" si="854"/>
        <v>0.45262499999996403</v>
      </c>
      <c r="I3626">
        <f t="shared" si="842"/>
        <v>125.99999999827196</v>
      </c>
      <c r="J3626">
        <f t="shared" si="843"/>
        <v>5.0332792496898343E-2</v>
      </c>
      <c r="K3626">
        <f t="shared" si="844"/>
        <v>21.485007606656367</v>
      </c>
      <c r="L3626">
        <f t="shared" si="845"/>
        <v>3.9653912343532382E-4</v>
      </c>
      <c r="M3626">
        <f>J3626/SQRT('Exhaust Gas Math'!$E$14*$B$21*$B$23)</f>
        <v>8.5447888571158132E-4</v>
      </c>
      <c r="N3626">
        <f t="shared" si="846"/>
        <v>2.8928903021226887E-2</v>
      </c>
      <c r="O3626">
        <f t="shared" si="847"/>
        <v>2.0505438340031977E-4</v>
      </c>
      <c r="P3626">
        <f t="shared" si="848"/>
        <v>1</v>
      </c>
      <c r="Q3626">
        <f>($B$16/2)*(COS((ACOS((2*'Intake Valve Fxn Scratch'!$B$1)/$B$16-1)/($B$17/2))*(I3626-($B$17/2)))+1)*P3626</f>
        <v>7.5993000818528802E-3</v>
      </c>
      <c r="R3626">
        <f t="shared" si="849"/>
        <v>0.99990790550695796</v>
      </c>
      <c r="S3626">
        <f t="shared" si="850"/>
        <v>2.3798684431992708E-4</v>
      </c>
      <c r="T3626">
        <f>S3626*'Exhaust Gas Math'!$C$14</f>
        <v>2.8194718054421955E-4</v>
      </c>
      <c r="U3626">
        <f>(T3626/'Exhaust Gas Math'!$B$14)+('Exhaust Gas Math'!$D$10)</f>
        <v>1.0172977760251761E-2</v>
      </c>
      <c r="V3626">
        <f>('Exhaust Gas Math'!$E$10*(2.53982214E-12*V3625^4 - 0.0000000071629564556*V3625^3 + 7.56281407226508E-06*V3625^2 - 0.00322508455050905*V3625 + 1.62997098133725)*$B$24+T3626*'Exhaust Gas Math'!$D$14*$B$23)/('Exhaust Gas Math'!$E$10*(2.53982214E-12*V3625^4 - 0.0000000071629564556*V3625^3 + 7.56281407226508E-06*V3625^2 - 0.00322508455050905*V3625 + 1.62997098133725)+T3626*'Exhaust Gas Math'!$D$14)</f>
        <v>324.51694467201315</v>
      </c>
      <c r="W3626">
        <f>(353.3116967483*V3626^-1.0020802909)*('Exhaust Gas Math'!$E$10/(T3626+'Exhaust Gas Math'!$E$10))+(357.4500179626*V3626^-1.0038444015 )*(T3626/(T3626+'Exhaust Gas Math'!$E$10))</f>
        <v>1.077223097589241</v>
      </c>
      <c r="X3626">
        <f t="shared" si="851"/>
        <v>-248.62608121847703</v>
      </c>
      <c r="Y3626">
        <f t="shared" si="852"/>
        <v>69220.298715951911</v>
      </c>
      <c r="Z3626">
        <f t="shared" si="853"/>
        <v>68971.672634733433</v>
      </c>
    </row>
    <row r="3627" spans="5:26" x14ac:dyDescent="0.2">
      <c r="E3627">
        <f t="shared" si="855"/>
        <v>0.45274999999996401</v>
      </c>
      <c r="F3627">
        <f t="shared" si="856"/>
        <v>71675.513122994598</v>
      </c>
      <c r="H3627">
        <f t="shared" si="854"/>
        <v>0.45274999999996401</v>
      </c>
      <c r="I3627">
        <f t="shared" si="842"/>
        <v>131.99999999827196</v>
      </c>
      <c r="J3627">
        <f t="shared" si="843"/>
        <v>5.2911440220866038E-2</v>
      </c>
      <c r="K3627">
        <f t="shared" si="844"/>
        <v>19.735645035056912</v>
      </c>
      <c r="L3627">
        <f t="shared" si="845"/>
        <v>4.1481714174306428E-4</v>
      </c>
      <c r="M3627">
        <f>J3627/SQRT('Exhaust Gas Math'!$E$14*$B$21*$B$23)</f>
        <v>8.9825551570790827E-4</v>
      </c>
      <c r="N3627">
        <f t="shared" si="846"/>
        <v>3.1082443967748341E-2</v>
      </c>
      <c r="O3627">
        <f t="shared" si="847"/>
        <v>2.2031915201571711E-4</v>
      </c>
      <c r="P3627">
        <f t="shared" si="848"/>
        <v>1</v>
      </c>
      <c r="Q3627">
        <f>($B$16/2)*(COS((ACOS((2*'Intake Valve Fxn Scratch'!$B$1)/$B$16-1)/($B$17/2))*(I3627-($B$17/2)))+1)*P3627</f>
        <v>7.5657545183207683E-3</v>
      </c>
      <c r="R3627">
        <f t="shared" si="849"/>
        <v>0.99549401556852213</v>
      </c>
      <c r="S3627">
        <f t="shared" si="850"/>
        <v>2.6139929967284681E-4</v>
      </c>
      <c r="T3627">
        <f>S3627*'Exhaust Gas Math'!$C$14</f>
        <v>3.0968432624753112E-4</v>
      </c>
      <c r="U3627">
        <f>(T3627/'Exhaust Gas Math'!$B$14)+('Exhaust Gas Math'!$D$10)</f>
        <v>1.1130421519427169E-2</v>
      </c>
      <c r="V3627">
        <f>('Exhaust Gas Math'!$E$10*(2.53982214E-12*V3626^4 - 0.0000000071629564556*V3626^3 + 7.56281407226508E-06*V3626^2 - 0.00322508455050905*V3626 + 1.62997098133725)*$B$24+T3627*'Exhaust Gas Math'!$D$14*$B$23)/('Exhaust Gas Math'!$E$10*(2.53982214E-12*V3626^4 - 0.0000000071629564556*V3626^3 + 7.56281407226508E-06*V3626^2 - 0.00322508455050905*V3626 + 1.62997098133725)+T3627*'Exhaust Gas Math'!$D$14)</f>
        <v>322.2257073268911</v>
      </c>
      <c r="W3627">
        <f>(353.3116967483*V3627^-1.0020802909)*('Exhaust Gas Math'!$E$10/(T3627+'Exhaust Gas Math'!$E$10))+(357.4500179626*V3627^-1.0038444015 )*(T3627/(T3627+'Exhaust Gas Math'!$E$10))</f>
        <v>1.0849159994137856</v>
      </c>
      <c r="X3627">
        <f t="shared" si="851"/>
        <v>-211.28505015231647</v>
      </c>
      <c r="Y3627">
        <f t="shared" si="852"/>
        <v>71886.798173146919</v>
      </c>
      <c r="Z3627">
        <f t="shared" si="853"/>
        <v>71675.513122994598</v>
      </c>
    </row>
    <row r="3628" spans="5:26" x14ac:dyDescent="0.2">
      <c r="E3628">
        <f t="shared" si="855"/>
        <v>0.452874999999964</v>
      </c>
      <c r="F3628">
        <f t="shared" si="856"/>
        <v>74650.859584462378</v>
      </c>
      <c r="H3628">
        <f t="shared" si="854"/>
        <v>0.452874999999964</v>
      </c>
      <c r="I3628">
        <f t="shared" si="842"/>
        <v>137.99999999827196</v>
      </c>
      <c r="J3628">
        <f t="shared" si="843"/>
        <v>5.5257690966994635E-2</v>
      </c>
      <c r="K3628">
        <f t="shared" si="844"/>
        <v>17.770054606504079</v>
      </c>
      <c r="L3628">
        <f t="shared" si="845"/>
        <v>4.3144787951064991E-4</v>
      </c>
      <c r="M3628">
        <f>J3628/SQRT('Exhaust Gas Math'!$E$14*$B$21*$B$23)</f>
        <v>9.380868388612079E-4</v>
      </c>
      <c r="N3628">
        <f t="shared" si="846"/>
        <v>3.3343486331785716E-2</v>
      </c>
      <c r="O3628">
        <f t="shared" si="847"/>
        <v>2.3634591415942809E-4</v>
      </c>
      <c r="P3628">
        <f t="shared" si="848"/>
        <v>1</v>
      </c>
      <c r="Q3628">
        <f>($B$16/2)*(COS((ACOS((2*'Intake Valve Fxn Scratch'!$B$1)/$B$16-1)/($B$17/2))*(I3628-($B$17/2)))+1)*P3628</f>
        <v>7.4823226343378769E-3</v>
      </c>
      <c r="R3628">
        <f t="shared" si="849"/>
        <v>0.9845161360970891</v>
      </c>
      <c r="S3628">
        <f t="shared" si="850"/>
        <v>2.85709397867388E-4</v>
      </c>
      <c r="T3628">
        <f>S3628*'Exhaust Gas Math'!$C$14</f>
        <v>3.3848492513899721E-4</v>
      </c>
      <c r="U3628">
        <f>(T3628/'Exhaust Gas Math'!$B$14)+('Exhaust Gas Math'!$D$10)</f>
        <v>1.2124574052788098E-2</v>
      </c>
      <c r="V3628">
        <f>('Exhaust Gas Math'!$E$10*(2.53982214E-12*V3627^4 - 0.0000000071629564556*V3627^3 + 7.56281407226508E-06*V3627^2 - 0.00322508455050905*V3627 + 1.62997098133725)*$B$24+T3628*'Exhaust Gas Math'!$D$14*$B$23)/('Exhaust Gas Math'!$E$10*(2.53982214E-12*V3627^4 - 0.0000000071629564556*V3627^3 + 7.56281407226508E-06*V3627^2 - 0.00322508455050905*V3627 + 1.62997098133725)+T3628*'Exhaust Gas Math'!$D$14)</f>
        <v>320.23163753954748</v>
      </c>
      <c r="W3628">
        <f>(353.3116967483*V3628^-1.0020802909)*('Exhaust Gas Math'!$E$10/(T3628+'Exhaust Gas Math'!$E$10))+(357.4500179626*V3628^-1.0038444015 )*(T3628/(T3628+'Exhaust Gas Math'!$E$10))</f>
        <v>1.0917009680627254</v>
      </c>
      <c r="X3628">
        <f t="shared" si="851"/>
        <v>-172.36584965092146</v>
      </c>
      <c r="Y3628">
        <f t="shared" si="852"/>
        <v>74823.225434113294</v>
      </c>
      <c r="Z3628">
        <f t="shared" si="853"/>
        <v>74650.859584462378</v>
      </c>
    </row>
    <row r="3629" spans="5:26" x14ac:dyDescent="0.2">
      <c r="E3629">
        <f t="shared" si="855"/>
        <v>0.45299999999996399</v>
      </c>
      <c r="F3629">
        <f t="shared" si="856"/>
        <v>77885.444630809812</v>
      </c>
      <c r="H3629">
        <f t="shared" si="854"/>
        <v>0.45299999999996399</v>
      </c>
      <c r="I3629">
        <f t="shared" si="842"/>
        <v>143.99999999827196</v>
      </c>
      <c r="J3629">
        <f t="shared" si="843"/>
        <v>5.7345838721123941E-2</v>
      </c>
      <c r="K3629">
        <f t="shared" si="844"/>
        <v>15.609771741060563</v>
      </c>
      <c r="L3629">
        <f t="shared" si="845"/>
        <v>4.4624912689488578E-4</v>
      </c>
      <c r="M3629">
        <f>J3629/SQRT('Exhaust Gas Math'!$E$14*$B$21*$B$23)</f>
        <v>9.7353645485975403E-4</v>
      </c>
      <c r="N3629">
        <f t="shared" si="846"/>
        <v>3.5711621292693292E-2</v>
      </c>
      <c r="O3629">
        <f t="shared" si="847"/>
        <v>2.5313177202141937E-4</v>
      </c>
      <c r="P3629">
        <f t="shared" si="848"/>
        <v>1</v>
      </c>
      <c r="Q3629">
        <f>($B$16/2)*(COS((ACOS((2*'Intake Valve Fxn Scratch'!$B$1)/$B$16-1)/($B$17/2))*(I3629-($B$17/2)))+1)*P3629</f>
        <v>7.3501096824319361E-3</v>
      </c>
      <c r="R3629">
        <f t="shared" si="849"/>
        <v>0.96711969505683371</v>
      </c>
      <c r="S3629">
        <f t="shared" si="850"/>
        <v>3.1072101959924982E-4</v>
      </c>
      <c r="T3629">
        <f>S3629*'Exhaust Gas Math'!$C$14</f>
        <v>3.681166312456465E-4</v>
      </c>
      <c r="U3629">
        <f>(T3629/'Exhaust Gas Math'!$B$14)+('Exhaust Gas Math'!$D$10)</f>
        <v>1.3147415133445649E-2</v>
      </c>
      <c r="V3629">
        <f>('Exhaust Gas Math'!$E$10*(2.53982214E-12*V3628^4 - 0.0000000071629564556*V3628^3 + 7.56281407226508E-06*V3628^2 - 0.00322508455050905*V3628 + 1.62997098133725)*$B$24+T3629*'Exhaust Gas Math'!$D$14*$B$23)/('Exhaust Gas Math'!$E$10*(2.53982214E-12*V3628^4 - 0.0000000071629564556*V3628^3 + 7.56281407226508E-06*V3628^2 - 0.00322508455050905*V3628 + 1.62997098133725)+T3629*'Exhaust Gas Math'!$D$14)</f>
        <v>318.49625551496217</v>
      </c>
      <c r="W3629">
        <f>(353.3116967483*V3629^-1.0020802909)*('Exhaust Gas Math'!$E$10/(T3629+'Exhaust Gas Math'!$E$10))+(357.4500179626*V3629^-1.0038444015 )*(T3629/(T3629+'Exhaust Gas Math'!$E$10))</f>
        <v>1.0976750460592888</v>
      </c>
      <c r="X3629">
        <f t="shared" si="851"/>
        <v>-133.732480673873</v>
      </c>
      <c r="Y3629">
        <f t="shared" si="852"/>
        <v>78019.177111483688</v>
      </c>
      <c r="Z3629">
        <f t="shared" si="853"/>
        <v>77885.444630809812</v>
      </c>
    </row>
    <row r="3630" spans="5:26" x14ac:dyDescent="0.2">
      <c r="E3630">
        <f t="shared" si="855"/>
        <v>0.45312499999996397</v>
      </c>
      <c r="F3630">
        <f t="shared" si="856"/>
        <v>81360.603046148433</v>
      </c>
      <c r="H3630">
        <f t="shared" si="854"/>
        <v>0.45312499999996397</v>
      </c>
      <c r="I3630">
        <f t="shared" si="842"/>
        <v>149.99999999827196</v>
      </c>
      <c r="J3630">
        <f t="shared" si="843"/>
        <v>5.9153005299488963E-2</v>
      </c>
      <c r="K3630">
        <f t="shared" si="844"/>
        <v>13.278464949866077</v>
      </c>
      <c r="L3630">
        <f t="shared" si="845"/>
        <v>4.5905871833208602E-4</v>
      </c>
      <c r="M3630">
        <f>J3630/SQRT('Exhaust Gas Math'!$E$14*$B$21*$B$23)</f>
        <v>1.0042159702923958E-3</v>
      </c>
      <c r="N3630">
        <f t="shared" si="846"/>
        <v>3.8181243154033769E-2</v>
      </c>
      <c r="O3630">
        <f t="shared" si="847"/>
        <v>2.7063699120092092E-4</v>
      </c>
      <c r="P3630">
        <f t="shared" si="848"/>
        <v>1</v>
      </c>
      <c r="Q3630">
        <f>($B$16/2)*(COS((ACOS((2*'Intake Valve Fxn Scratch'!$B$1)/$B$16-1)/($B$17/2))*(I3630-($B$17/2)))+1)*P3630</f>
        <v>7.1708671356887346E-3</v>
      </c>
      <c r="R3630">
        <f t="shared" si="849"/>
        <v>0.9435351494327282</v>
      </c>
      <c r="S3630">
        <f t="shared" si="850"/>
        <v>3.3616843735136993E-4</v>
      </c>
      <c r="T3630">
        <f>S3630*'Exhaust Gas Math'!$C$14</f>
        <v>3.9826463252632245E-4</v>
      </c>
      <c r="U3630">
        <f>(T3630/'Exhaust Gas Math'!$B$14)+('Exhaust Gas Math'!$D$10)</f>
        <v>1.4188077932226317E-2</v>
      </c>
      <c r="V3630">
        <f>('Exhaust Gas Math'!$E$10*(2.53982214E-12*V3629^4 - 0.0000000071629564556*V3629^3 + 7.56281407226508E-06*V3629^2 - 0.00322508455050905*V3629 + 1.62997098133725)*$B$24+T3630*'Exhaust Gas Math'!$D$14*$B$23)/('Exhaust Gas Math'!$E$10*(2.53982214E-12*V3629^4 - 0.0000000071629564556*V3629^3 + 7.56281407226508E-06*V3629^2 - 0.00322508455050905*V3629 + 1.62997098133725)+T3630*'Exhaust Gas Math'!$D$14)</f>
        <v>316.9884951521621</v>
      </c>
      <c r="W3630">
        <f>(353.3116967483*V3630^-1.0020802909)*('Exhaust Gas Math'!$E$10/(T3630+'Exhaust Gas Math'!$E$10))+(357.4500179626*V3630^-1.0038444015 )*(T3630/(T3630+'Exhaust Gas Math'!$E$10))</f>
        <v>1.102918768771928</v>
      </c>
      <c r="X3630">
        <f t="shared" si="851"/>
        <v>-97.23201248192359</v>
      </c>
      <c r="Y3630">
        <f t="shared" si="852"/>
        <v>81457.835058630357</v>
      </c>
      <c r="Z3630">
        <f t="shared" si="853"/>
        <v>81360.603046148433</v>
      </c>
    </row>
    <row r="3631" spans="5:26" x14ac:dyDescent="0.2">
      <c r="E3631">
        <f t="shared" si="855"/>
        <v>0.45324999999996396</v>
      </c>
      <c r="F3631">
        <f t="shared" si="856"/>
        <v>85051.430591871598</v>
      </c>
      <c r="H3631">
        <f t="shared" si="854"/>
        <v>0.45324999999996396</v>
      </c>
      <c r="I3631">
        <f t="shared" si="842"/>
        <v>155.99999999826832</v>
      </c>
      <c r="J3631">
        <f t="shared" si="843"/>
        <v>6.065939100688128E-2</v>
      </c>
      <c r="K3631">
        <f t="shared" si="844"/>
        <v>10.801676517984765</v>
      </c>
      <c r="L3631">
        <f t="shared" si="845"/>
        <v>4.697363092578717E-4</v>
      </c>
      <c r="M3631">
        <f>J3631/SQRT('Exhaust Gas Math'!$E$14*$B$21*$B$23)</f>
        <v>1.0297892539679193E-3</v>
      </c>
      <c r="N3631">
        <f t="shared" si="846"/>
        <v>4.0740475102229348E-2</v>
      </c>
      <c r="O3631">
        <f t="shared" si="847"/>
        <v>2.8877738624910436E-4</v>
      </c>
      <c r="P3631">
        <f t="shared" si="848"/>
        <v>1</v>
      </c>
      <c r="Q3631">
        <f>($B$16/2)*(COS((ACOS((2*'Intake Valve Fxn Scratch'!$B$1)/$B$16-1)/($B$17/2))*(I3631-($B$17/2)))+1)*P3631</f>
        <v>6.9469694853509434E-3</v>
      </c>
      <c r="R3631">
        <f t="shared" si="849"/>
        <v>0.91407493228301884</v>
      </c>
      <c r="S3631">
        <f t="shared" si="850"/>
        <v>3.6171583232967375E-4</v>
      </c>
      <c r="T3631">
        <f>S3631*'Exhaust Gas Math'!$C$14</f>
        <v>4.2853107857700938E-4</v>
      </c>
      <c r="U3631">
        <f>(T3631/'Exhaust Gas Math'!$B$14)+('Exhaust Gas Math'!$D$10)</f>
        <v>1.5232829262936946E-2</v>
      </c>
      <c r="V3631">
        <f>('Exhaust Gas Math'!$E$10*(2.53982214E-12*V3630^4 - 0.0000000071629564556*V3630^3 + 7.56281407226508E-06*V3630^2 - 0.00322508455050905*V3630 + 1.62997098133725)*$B$24+T3631*'Exhaust Gas Math'!$D$14*$B$23)/('Exhaust Gas Math'!$E$10*(2.53982214E-12*V3630^4 - 0.0000000071629564556*V3630^3 + 7.56281407226508E-06*V3630^2 - 0.00322508455050905*V3630 + 1.62997098133725)+T3631*'Exhaust Gas Math'!$D$14)</f>
        <v>315.68280679270435</v>
      </c>
      <c r="W3631">
        <f>(353.3116967483*V3631^-1.0020802909)*('Exhaust Gas Math'!$E$10/(T3631+'Exhaust Gas Math'!$E$10))+(357.4500179626*V3631^-1.0038444015 )*(T3631/(T3631+'Exhaust Gas Math'!$E$10))</f>
        <v>1.1075002909061549</v>
      </c>
      <c r="X3631">
        <f t="shared" si="851"/>
        <v>-64.60947135896248</v>
      </c>
      <c r="Y3631">
        <f t="shared" si="852"/>
        <v>85116.040063230554</v>
      </c>
      <c r="Z3631">
        <f t="shared" si="853"/>
        <v>85051.430591871598</v>
      </c>
    </row>
    <row r="3632" spans="5:26" x14ac:dyDescent="0.2">
      <c r="E3632">
        <f t="shared" si="855"/>
        <v>0.45337499999996395</v>
      </c>
      <c r="F3632">
        <f t="shared" si="856"/>
        <v>88927.467504858854</v>
      </c>
      <c r="H3632">
        <f t="shared" si="854"/>
        <v>0.45337499999996395</v>
      </c>
      <c r="I3632">
        <f t="shared" si="842"/>
        <v>161.99999999826832</v>
      </c>
      <c r="J3632">
        <f t="shared" si="843"/>
        <v>6.1848491566260835E-2</v>
      </c>
      <c r="K3632">
        <f t="shared" si="844"/>
        <v>8.206542657774941</v>
      </c>
      <c r="L3632">
        <f t="shared" si="845"/>
        <v>4.7816491375164173E-4</v>
      </c>
      <c r="M3632">
        <f>J3632/SQRT('Exhaust Gas Math'!$E$14*$B$21*$B$23)</f>
        <v>1.0499761196388489E-3</v>
      </c>
      <c r="N3632">
        <f t="shared" si="846"/>
        <v>4.337013797097021E-2</v>
      </c>
      <c r="O3632">
        <f t="shared" si="847"/>
        <v>3.074170110459628E-4</v>
      </c>
      <c r="P3632">
        <f t="shared" si="848"/>
        <v>1</v>
      </c>
      <c r="Q3632">
        <f>($B$16/2)*(COS((ACOS((2*'Intake Valve Fxn Scratch'!$B$1)/$B$16-1)/($B$17/2))*(I3632-($B$17/2)))+1)*P3632</f>
        <v>6.6813827850679876E-3</v>
      </c>
      <c r="R3632">
        <f t="shared" si="849"/>
        <v>0.87912931382473525</v>
      </c>
      <c r="S3632">
        <f t="shared" si="850"/>
        <v>3.8696272946065125E-4</v>
      </c>
      <c r="T3632">
        <f>S3632*'Exhaust Gas Math'!$C$14</f>
        <v>4.5844151956760424E-4</v>
      </c>
      <c r="U3632">
        <f>(T3632/'Exhaust Gas Math'!$B$14)+('Exhaust Gas Math'!$D$10)</f>
        <v>1.6265291844593657E-2</v>
      </c>
      <c r="V3632">
        <f>('Exhaust Gas Math'!$E$10*(2.53982214E-12*V3631^4 - 0.0000000071629564556*V3631^3 + 7.56281407226508E-06*V3631^2 - 0.00322508455050905*V3631 + 1.62997098133725)*$B$24+T3632*'Exhaust Gas Math'!$D$14*$B$23)/('Exhaust Gas Math'!$E$10*(2.53982214E-12*V3631^4 - 0.0000000071629564556*V3631^3 + 7.56281407226508E-06*V3631^2 - 0.00322508455050905*V3631 + 1.62997098133725)+T3632*'Exhaust Gas Math'!$D$14)</f>
        <v>314.55781438544648</v>
      </c>
      <c r="W3632">
        <f>(353.3116967483*V3632^-1.0020802909)*('Exhaust Gas Math'!$E$10/(T3632+'Exhaust Gas Math'!$E$10))+(357.4500179626*V3632^-1.0038444015 )*(T3632/(T3632+'Exhaust Gas Math'!$E$10))</f>
        <v>1.1114783485032558</v>
      </c>
      <c r="X3632">
        <f t="shared" si="851"/>
        <v>-37.427556450016404</v>
      </c>
      <c r="Y3632">
        <f t="shared" si="852"/>
        <v>88964.895061308867</v>
      </c>
      <c r="Z3632">
        <f t="shared" si="853"/>
        <v>88927.467504858854</v>
      </c>
    </row>
    <row r="3633" spans="5:26" x14ac:dyDescent="0.2">
      <c r="E3633">
        <f t="shared" si="855"/>
        <v>0.45349999999996393</v>
      </c>
      <c r="F3633">
        <f t="shared" si="856"/>
        <v>92954.027227943559</v>
      </c>
      <c r="H3633">
        <f t="shared" si="854"/>
        <v>0.45349999999996393</v>
      </c>
      <c r="I3633">
        <f t="shared" si="842"/>
        <v>167.99999999826832</v>
      </c>
      <c r="J3633">
        <f t="shared" si="843"/>
        <v>6.2707278943062522E-2</v>
      </c>
      <c r="K3633">
        <f t="shared" si="844"/>
        <v>5.5214961988785305</v>
      </c>
      <c r="L3633">
        <f t="shared" si="845"/>
        <v>4.8425218625875453E-4</v>
      </c>
      <c r="M3633">
        <f>J3633/SQRT('Exhaust Gas Math'!$E$14*$B$21*$B$23)</f>
        <v>1.0645553957804995E-3</v>
      </c>
      <c r="N3633">
        <f t="shared" si="846"/>
        <v>4.604284193676552E-2</v>
      </c>
      <c r="O3633">
        <f t="shared" si="847"/>
        <v>3.2636172053998022E-4</v>
      </c>
      <c r="P3633">
        <f t="shared" si="848"/>
        <v>1</v>
      </c>
      <c r="Q3633">
        <f>($B$16/2)*(COS((ACOS((2*'Intake Valve Fxn Scratch'!$B$1)/$B$16-1)/($B$17/2))*(I3633-($B$17/2)))+1)*P3633</f>
        <v>6.3776253585048296E-3</v>
      </c>
      <c r="R3633">
        <f t="shared" si="849"/>
        <v>0.83916123138221443</v>
      </c>
      <c r="S3633">
        <f t="shared" si="850"/>
        <v>4.1145626310047997E-4</v>
      </c>
      <c r="T3633">
        <f>S3633*'Exhaust Gas Math'!$C$14</f>
        <v>4.8745943764223141E-4</v>
      </c>
      <c r="U3633">
        <f>(T3633/'Exhaust Gas Math'!$B$14)+('Exhaust Gas Math'!$D$10)</f>
        <v>1.7266945903089588E-2</v>
      </c>
      <c r="V3633">
        <f>('Exhaust Gas Math'!$E$10*(2.53982214E-12*V3632^4 - 0.0000000071629564556*V3632^3 + 7.56281407226508E-06*V3632^2 - 0.00322508455050905*V3632 + 1.62997098133725)*$B$24+T3633*'Exhaust Gas Math'!$D$14*$B$23)/('Exhaust Gas Math'!$E$10*(2.53982214E-12*V3632^4 - 0.0000000071629564556*V3632^3 + 7.56281407226508E-06*V3632^2 - 0.00322508455050905*V3632 + 1.62997098133725)+T3633*'Exhaust Gas Math'!$D$14)</f>
        <v>313.5953613007074</v>
      </c>
      <c r="W3633">
        <f>(353.3116967483*V3633^-1.0020802909)*('Exhaust Gas Math'!$E$10/(T3633+'Exhaust Gas Math'!$E$10))+(357.4500179626*V3633^-1.0038444015 )*(T3633/(T3633+'Exhaust Gas Math'!$E$10))</f>
        <v>1.1149043646273311</v>
      </c>
      <c r="X3633">
        <f t="shared" si="851"/>
        <v>-16.995000238892285</v>
      </c>
      <c r="Y3633">
        <f t="shared" si="852"/>
        <v>92971.022228182454</v>
      </c>
      <c r="Z3633">
        <f t="shared" si="853"/>
        <v>92954.027227943559</v>
      </c>
    </row>
    <row r="3634" spans="5:26" x14ac:dyDescent="0.2">
      <c r="E3634">
        <f t="shared" si="855"/>
        <v>0.45362499999996392</v>
      </c>
      <c r="F3634">
        <f t="shared" si="856"/>
        <v>97094.285380758098</v>
      </c>
      <c r="H3634">
        <f t="shared" si="854"/>
        <v>0.45362499999996392</v>
      </c>
      <c r="I3634">
        <f t="shared" si="842"/>
        <v>173.99999999826832</v>
      </c>
      <c r="J3634">
        <f t="shared" si="843"/>
        <v>6.3226344083074204E-2</v>
      </c>
      <c r="K3634">
        <f t="shared" si="844"/>
        <v>2.775955072178391</v>
      </c>
      <c r="L3634">
        <f t="shared" si="845"/>
        <v>4.8793143334778511E-4</v>
      </c>
      <c r="M3634">
        <f>J3634/SQRT('Exhaust Gas Math'!$E$14*$B$21*$B$23)</f>
        <v>1.073367348792569E-3</v>
      </c>
      <c r="N3634">
        <f t="shared" si="846"/>
        <v>4.872230204245763E-2</v>
      </c>
      <c r="O3634">
        <f t="shared" si="847"/>
        <v>3.4535431902929373E-4</v>
      </c>
      <c r="P3634">
        <f t="shared" si="848"/>
        <v>1</v>
      </c>
      <c r="Q3634">
        <f>($B$16/2)*(COS((ACOS((2*'Intake Valve Fxn Scratch'!$B$1)/$B$16-1)/($B$17/2))*(I3634-($B$17/2)))+1)*P3634</f>
        <v>6.0397211908275522E-3</v>
      </c>
      <c r="R3634">
        <f t="shared" si="849"/>
        <v>0.79470015668783578</v>
      </c>
      <c r="S3634">
        <f t="shared" si="850"/>
        <v>4.3471069685002163E-4</v>
      </c>
      <c r="T3634">
        <f>S3634*'Exhaust Gas Math'!$C$14</f>
        <v>5.1500937238577399E-4</v>
      </c>
      <c r="U3634">
        <f>(T3634/'Exhaust Gas Math'!$B$14)+('Exhaust Gas Math'!$D$10)</f>
        <v>1.8217927426857024E-2</v>
      </c>
      <c r="V3634">
        <f>('Exhaust Gas Math'!$E$10*(2.53982214E-12*V3633^4 - 0.0000000071629564556*V3633^3 + 7.56281407226508E-06*V3633^2 - 0.00322508455050905*V3633 + 1.62997098133725)*$B$24+T3634*'Exhaust Gas Math'!$D$14*$B$23)/('Exhaust Gas Math'!$E$10*(2.53982214E-12*V3633^4 - 0.0000000071629564556*V3633^3 + 7.56281407226508E-06*V3633^2 - 0.00322508455050905*V3633 + 1.62997098133725)+T3634*'Exhaust Gas Math'!$D$14)</f>
        <v>312.77981988195108</v>
      </c>
      <c r="W3634">
        <f>(353.3116967483*V3634^-1.0020802909)*('Exhaust Gas Math'!$E$10/(T3634+'Exhaust Gas Math'!$E$10))+(357.4500179626*V3634^-1.0038444015 )*(T3634/(T3634+'Exhaust Gas Math'!$E$10))</f>
        <v>1.1178239665244927</v>
      </c>
      <c r="X3634">
        <f t="shared" si="851"/>
        <v>-4.3069346980614682</v>
      </c>
      <c r="Y3634">
        <f t="shared" si="852"/>
        <v>97098.592315456161</v>
      </c>
      <c r="Z3634">
        <f t="shared" si="853"/>
        <v>97094.285380758098</v>
      </c>
    </row>
    <row r="3635" spans="5:26" x14ac:dyDescent="0.2">
      <c r="E3635">
        <f t="shared" si="855"/>
        <v>0.4537499999999639</v>
      </c>
      <c r="F3635">
        <f t="shared" si="856"/>
        <v>101312.21780261573</v>
      </c>
      <c r="H3635">
        <f t="shared" si="854"/>
        <v>0.4537499999999639</v>
      </c>
      <c r="I3635">
        <f t="shared" si="842"/>
        <v>179.99999999826832</v>
      </c>
      <c r="J3635">
        <f t="shared" si="843"/>
        <v>6.3399999999999998E-2</v>
      </c>
      <c r="K3635">
        <f t="shared" si="844"/>
        <v>8.0302206096735573E-10</v>
      </c>
      <c r="L3635">
        <f t="shared" si="845"/>
        <v>4.8916234441769013E-4</v>
      </c>
      <c r="M3635">
        <f>J3635/SQRT('Exhaust Gas Math'!$E$14*$B$21*$B$23)</f>
        <v>1.0763154330738279E-3</v>
      </c>
      <c r="N3635">
        <f t="shared" si="846"/>
        <v>5.1362995242655335E-2</v>
      </c>
      <c r="O3635">
        <f t="shared" si="847"/>
        <v>3.6407212922481472E-4</v>
      </c>
      <c r="P3635">
        <f t="shared" si="848"/>
        <v>1</v>
      </c>
      <c r="Q3635">
        <f>($B$16/2)*(COS((ACOS((2*'Intake Valve Fxn Scratch'!$B$1)/$B$16-1)/($B$17/2))*(I3635-($B$17/2)))+1)*P3635</f>
        <v>5.672146621507672E-3</v>
      </c>
      <c r="R3635">
        <f t="shared" si="849"/>
        <v>0.74633508177732522</v>
      </c>
      <c r="S3635">
        <f t="shared" si="850"/>
        <v>4.5623390364181628E-4</v>
      </c>
      <c r="T3635">
        <f>S3635*'Exhaust Gas Math'!$C$14</f>
        <v>5.4050829224648231E-4</v>
      </c>
      <c r="U3635">
        <f>(T3635/'Exhaust Gas Math'!$B$14)+('Exhaust Gas Math'!$D$10)</f>
        <v>1.909811106029535E-2</v>
      </c>
      <c r="V3635">
        <f>('Exhaust Gas Math'!$E$10*(2.53982214E-12*V3634^4 - 0.0000000071629564556*V3634^3 + 7.56281407226508E-06*V3634^2 - 0.00322508455050905*V3634 + 1.62997098133725)*$B$24+T3635*'Exhaust Gas Math'!$D$14*$B$23)/('Exhaust Gas Math'!$E$10*(2.53982214E-12*V3634^4 - 0.0000000071629564556*V3634^3 + 7.56281407226508E-06*V3634^2 - 0.00322508455050905*V3634 + 1.62997098133725)+T3635*'Exhaust Gas Math'!$D$14)</f>
        <v>312.09757045119414</v>
      </c>
      <c r="W3635">
        <f>(353.3116967483*V3635^-1.0020802909)*('Exhaust Gas Math'!$E$10/(T3635+'Exhaust Gas Math'!$E$10))+(357.4500179626*V3635^-1.0038444015 )*(T3635/(T3635+'Exhaust Gas Math'!$E$10))</f>
        <v>1.1202781392715799</v>
      </c>
      <c r="X3635">
        <f t="shared" si="851"/>
        <v>-3.6120255930422231E-19</v>
      </c>
      <c r="Y3635">
        <f t="shared" si="852"/>
        <v>101312.21780261573</v>
      </c>
      <c r="Z3635">
        <f t="shared" si="853"/>
        <v>101312.21780261573</v>
      </c>
    </row>
    <row r="3636" spans="5:26" x14ac:dyDescent="0.2">
      <c r="E3636">
        <f t="shared" si="855"/>
        <v>0.45387499999996389</v>
      </c>
      <c r="F3636">
        <f t="shared" si="856"/>
        <v>101325</v>
      </c>
      <c r="H3636">
        <f t="shared" si="854"/>
        <v>0.45387499999996389</v>
      </c>
      <c r="I3636">
        <f t="shared" si="842"/>
        <v>185.99999999826832</v>
      </c>
      <c r="J3636">
        <f t="shared" si="843"/>
        <v>6.3226344083274405E-2</v>
      </c>
      <c r="K3636">
        <f t="shared" si="844"/>
        <v>-2.7759550705826461</v>
      </c>
      <c r="L3636">
        <f t="shared" si="845"/>
        <v>4.8793143334920422E-4</v>
      </c>
      <c r="M3636">
        <f>J3636/SQRT('Exhaust Gas Math'!$E$14*$B$21*$B$23)</f>
        <v>1.0733673487959676E-3</v>
      </c>
      <c r="N3636">
        <f t="shared" si="846"/>
        <v>5.3910285389440794E-2</v>
      </c>
      <c r="O3636">
        <f t="shared" si="847"/>
        <v>3.8212787817621931E-4</v>
      </c>
      <c r="P3636">
        <f t="shared" si="848"/>
        <v>1</v>
      </c>
      <c r="Q3636">
        <f>($B$16/2)*(COS((ACOS((2*'Intake Valve Fxn Scratch'!$B$1)/$B$16-1)/($B$17/2))*(I3636-($B$17/2)))+1)*P3636</f>
        <v>5.2797710446242348E-3</v>
      </c>
      <c r="R3636">
        <f t="shared" si="849"/>
        <v>0.69470671639792558</v>
      </c>
      <c r="S3636">
        <f t="shared" si="850"/>
        <v>4.7555959717697819E-4</v>
      </c>
      <c r="T3636">
        <f>S3636*'Exhaust Gas Math'!$C$14</f>
        <v>5.6340377968349244E-4</v>
      </c>
      <c r="U3636">
        <f>(T3636/'Exhaust Gas Math'!$B$14)+('Exhaust Gas Math'!$D$10)</f>
        <v>1.9888428196540089E-2</v>
      </c>
      <c r="V3636">
        <f>('Exhaust Gas Math'!$E$10*(2.53982214E-12*V3635^4 - 0.0000000071629564556*V3635^3 + 7.56281407226508E-06*V3635^2 - 0.00322508455050905*V3635 + 1.62997098133725)*$B$24+T3636*'Exhaust Gas Math'!$D$14*$B$23)/('Exhaust Gas Math'!$E$10*(2.53982214E-12*V3635^4 - 0.0000000071629564556*V3635^3 + 7.56281407226508E-06*V3635^2 - 0.00322508455050905*V3635 + 1.62997098133725)+T3636*'Exhaust Gas Math'!$D$14)</f>
        <v>311.53657905164908</v>
      </c>
      <c r="W3636">
        <f>(353.3116967483*V3636^-1.0020802909)*('Exhaust Gas Math'!$E$10/(T3636+'Exhaust Gas Math'!$E$10))+(357.4500179626*V3636^-1.0038444015 )*(T3636/(T3636+'Exhaust Gas Math'!$E$10))</f>
        <v>1.1223041981646313</v>
      </c>
      <c r="X3636">
        <f t="shared" si="851"/>
        <v>4.3241968610914947</v>
      </c>
      <c r="Y3636">
        <f t="shared" si="852"/>
        <v>105580.75159150547</v>
      </c>
      <c r="Z3636">
        <f t="shared" si="853"/>
        <v>101325</v>
      </c>
    </row>
    <row r="3637" spans="5:26" x14ac:dyDescent="0.2">
      <c r="E3637">
        <f t="shared" si="855"/>
        <v>0.45399999999996388</v>
      </c>
      <c r="F3637">
        <f t="shared" si="856"/>
        <v>101325</v>
      </c>
      <c r="H3637">
        <f t="shared" si="854"/>
        <v>0.45399999999996388</v>
      </c>
      <c r="I3637">
        <f t="shared" si="842"/>
        <v>191.99999999826468</v>
      </c>
      <c r="J3637">
        <f t="shared" si="843"/>
        <v>6.2707278943461106E-2</v>
      </c>
      <c r="K3637">
        <f t="shared" si="844"/>
        <v>-5.5214961973075818</v>
      </c>
      <c r="L3637">
        <f t="shared" si="845"/>
        <v>4.8425218626157985E-4</v>
      </c>
      <c r="M3637">
        <f>J3637/SQRT('Exhaust Gas Math'!$E$14*$B$21*$B$23)</f>
        <v>1.064555395787266E-3</v>
      </c>
      <c r="N3637">
        <f t="shared" si="846"/>
        <v>5.6301139017406979E-2</v>
      </c>
      <c r="O3637">
        <f t="shared" si="847"/>
        <v>3.9907477091263914E-4</v>
      </c>
      <c r="P3637">
        <f t="shared" si="848"/>
        <v>1</v>
      </c>
      <c r="Q3637">
        <f>($B$16/2)*(COS((ACOS((2*'Intake Valve Fxn Scratch'!$B$1)/$B$16-1)/($B$17/2))*(I3637-($B$17/2)))+1)*P3637</f>
        <v>4.8677924022287444E-3</v>
      </c>
      <c r="R3637">
        <f t="shared" si="849"/>
        <v>0.64049900029325579</v>
      </c>
      <c r="S3637">
        <f t="shared" si="850"/>
        <v>4.9228307581814553E-4</v>
      </c>
      <c r="T3637">
        <f>S3637*'Exhaust Gas Math'!$C$14</f>
        <v>5.8321637758251756E-4</v>
      </c>
      <c r="U3637">
        <f>(T3637/'Exhaust Gas Math'!$B$14)+('Exhaust Gas Math'!$D$10)</f>
        <v>2.0572328710831603E-2</v>
      </c>
      <c r="V3637">
        <f>('Exhaust Gas Math'!$E$10*(2.53982214E-12*V3636^4 - 0.0000000071629564556*V3636^3 + 7.56281407226508E-06*V3636^2 - 0.00322508455050905*V3636 + 1.62997098133725)*$B$24+T3637*'Exhaust Gas Math'!$D$14*$B$23)/('Exhaust Gas Math'!$E$10*(2.53982214E-12*V3636^4 - 0.0000000071629564556*V3636^3 + 7.56281407226508E-06*V3636^2 - 0.00322508455050905*V3636 + 1.62997098133725)+T3637*'Exhaust Gas Math'!$D$14)</f>
        <v>311.08602182973544</v>
      </c>
      <c r="W3637">
        <f>(353.3116967483*V3637^-1.0020802909)*('Exhaust Gas Math'!$E$10/(T3637+'Exhaust Gas Math'!$E$10))+(357.4500179626*V3637^-1.0038444015 )*(T3637/(T3637+'Exhaust Gas Math'!$E$10))</f>
        <v>1.123936720630307</v>
      </c>
      <c r="X3637">
        <f t="shared" si="851"/>
        <v>17.132684587818865</v>
      </c>
      <c r="Y3637">
        <f t="shared" si="852"/>
        <v>109881.96062415598</v>
      </c>
      <c r="Z3637">
        <f t="shared" si="853"/>
        <v>101325</v>
      </c>
    </row>
    <row r="3638" spans="5:26" x14ac:dyDescent="0.2">
      <c r="E3638">
        <f t="shared" si="855"/>
        <v>0.45412499999996386</v>
      </c>
      <c r="F3638">
        <f t="shared" si="856"/>
        <v>101325</v>
      </c>
      <c r="H3638">
        <f t="shared" si="854"/>
        <v>0.45412499999996386</v>
      </c>
      <c r="I3638">
        <f t="shared" si="842"/>
        <v>197.99999999826468</v>
      </c>
      <c r="J3638">
        <f t="shared" si="843"/>
        <v>6.1848491566852695E-2</v>
      </c>
      <c r="K3638">
        <f t="shared" si="844"/>
        <v>-8.2065426562489368</v>
      </c>
      <c r="L3638">
        <f t="shared" si="845"/>
        <v>4.7816491375583694E-4</v>
      </c>
      <c r="M3638">
        <f>J3638/SQRT('Exhaust Gas Math'!$E$14*$B$21*$B$23)</f>
        <v>1.0499761196488967E-3</v>
      </c>
      <c r="N3638">
        <f t="shared" si="846"/>
        <v>5.8465535047900904E-2</v>
      </c>
      <c r="O3638">
        <f t="shared" si="847"/>
        <v>4.1441648273425141E-4</v>
      </c>
      <c r="P3638">
        <f t="shared" si="848"/>
        <v>1</v>
      </c>
      <c r="Q3638">
        <f>($B$16/2)*(COS((ACOS((2*'Intake Valve Fxn Scratch'!$B$1)/$B$16-1)/($B$17/2))*(I3638-($B$17/2)))+1)*P3638</f>
        <v>4.4416683253142861E-3</v>
      </c>
      <c r="R3638">
        <f t="shared" si="849"/>
        <v>0.58443004280451138</v>
      </c>
      <c r="S3638">
        <f t="shared" si="850"/>
        <v>5.0609723437807343E-4</v>
      </c>
      <c r="T3638">
        <f>S3638*'Exhaust Gas Math'!$C$14</f>
        <v>5.9958225305219929E-4</v>
      </c>
      <c r="U3638">
        <f>(T3638/'Exhaust Gas Math'!$B$14)+('Exhaust Gas Math'!$D$10)</f>
        <v>2.1137253649377744E-2</v>
      </c>
      <c r="V3638">
        <f>('Exhaust Gas Math'!$E$10*(2.53982214E-12*V3637^4 - 0.0000000071629564556*V3637^3 + 7.56281407226508E-06*V3637^2 - 0.00322508455050905*V3637 + 1.62997098133725)*$B$24+T3638*'Exhaust Gas Math'!$D$14*$B$23)/('Exhaust Gas Math'!$E$10*(2.53982214E-12*V3637^4 - 0.0000000071629564556*V3637^3 + 7.56281407226508E-06*V3637^2 - 0.00322508455050905*V3637 + 1.62997098133725)+T3638*'Exhaust Gas Math'!$D$14)</f>
        <v>310.73591957821236</v>
      </c>
      <c r="W3638">
        <f>(353.3116967483*V3638^-1.0020802909)*('Exhaust Gas Math'!$E$10/(T3638+'Exhaust Gas Math'!$E$10))+(357.4500179626*V3638^-1.0038444015 )*(T3638/(T3638+'Exhaust Gas Math'!$E$10))</f>
        <v>1.1252085371305178</v>
      </c>
      <c r="X3638">
        <f t="shared" si="851"/>
        <v>37.889902293231557</v>
      </c>
      <c r="Y3638">
        <f t="shared" si="852"/>
        <v>114207.95354129792</v>
      </c>
      <c r="Z3638">
        <f t="shared" si="853"/>
        <v>101325</v>
      </c>
    </row>
    <row r="3639" spans="5:26" x14ac:dyDescent="0.2">
      <c r="E3639">
        <f t="shared" si="855"/>
        <v>0.45424999999996385</v>
      </c>
      <c r="F3639">
        <f t="shared" si="856"/>
        <v>101325</v>
      </c>
      <c r="H3639">
        <f t="shared" si="854"/>
        <v>0.45424999999996385</v>
      </c>
      <c r="I3639">
        <f t="shared" si="842"/>
        <v>203.99999999826468</v>
      </c>
      <c r="J3639">
        <f t="shared" si="843"/>
        <v>6.0659391007661018E-2</v>
      </c>
      <c r="K3639">
        <f t="shared" si="844"/>
        <v>-10.801676516517571</v>
      </c>
      <c r="L3639">
        <f t="shared" si="845"/>
        <v>4.6973630926339864E-4</v>
      </c>
      <c r="M3639">
        <f>J3639/SQRT('Exhaust Gas Math'!$E$14*$B$21*$B$23)</f>
        <v>1.0297892539811566E-3</v>
      </c>
      <c r="N3639">
        <f t="shared" si="846"/>
        <v>6.0328632871815301E-2</v>
      </c>
      <c r="O3639">
        <f t="shared" si="847"/>
        <v>4.2762252705666904E-4</v>
      </c>
      <c r="P3639">
        <f t="shared" si="848"/>
        <v>1</v>
      </c>
      <c r="Q3639">
        <f>($B$16/2)*(COS((ACOS((2*'Intake Valve Fxn Scratch'!$B$1)/$B$16-1)/($B$17/2))*(I3639-($B$17/2)))+1)*P3639</f>
        <v>4.0070438345932444E-3</v>
      </c>
      <c r="R3639">
        <f t="shared" si="849"/>
        <v>0.52724260981490056</v>
      </c>
      <c r="S3639">
        <f t="shared" si="850"/>
        <v>5.1682480382248431E-4</v>
      </c>
      <c r="T3639">
        <f>S3639*'Exhaust Gas Math'!$C$14</f>
        <v>6.1229139236444621E-4</v>
      </c>
      <c r="U3639">
        <f>(T3639/'Exhaust Gas Math'!$B$14)+('Exhaust Gas Math'!$D$10)</f>
        <v>2.1575953660156029E-2</v>
      </c>
      <c r="V3639">
        <f>('Exhaust Gas Math'!$E$10*(2.53982214E-12*V3638^4 - 0.0000000071629564556*V3638^3 + 7.56281407226508E-06*V3638^2 - 0.00322508455050905*V3638 + 1.62997098133725)*$B$24+T3639*'Exhaust Gas Math'!$D$14*$B$23)/('Exhaust Gas Math'!$E$10*(2.53982214E-12*V3638^4 - 0.0000000071629564556*V3638^3 + 7.56281407226508E-06*V3638^2 - 0.00322508455050905*V3638 + 1.62997098133725)+T3639*'Exhaust Gas Math'!$D$14)</f>
        <v>310.4767608236387</v>
      </c>
      <c r="W3639">
        <f>(353.3116967483*V3639^-1.0020802909)*('Exhaust Gas Math'!$E$10/(T3639+'Exhaust Gas Math'!$E$10))+(357.4500179626*V3639^-1.0038444015 )*(T3639/(T3639+'Exhaust Gas Math'!$E$10))</f>
        <v>1.1261518352106519</v>
      </c>
      <c r="X3639">
        <f t="shared" si="851"/>
        <v>65.697567143379644</v>
      </c>
      <c r="Y3639">
        <f t="shared" si="852"/>
        <v>118571.14293583046</v>
      </c>
      <c r="Z3639">
        <f t="shared" si="853"/>
        <v>101325</v>
      </c>
    </row>
    <row r="3640" spans="5:26" x14ac:dyDescent="0.2">
      <c r="E3640">
        <f t="shared" si="855"/>
        <v>0.45437499999996384</v>
      </c>
      <c r="F3640">
        <f t="shared" si="856"/>
        <v>101325</v>
      </c>
      <c r="H3640">
        <f t="shared" si="854"/>
        <v>0.45437499999996384</v>
      </c>
      <c r="I3640">
        <f t="shared" si="842"/>
        <v>209.99999999826468</v>
      </c>
      <c r="J3640">
        <f t="shared" si="843"/>
        <v>5.91530053004466E-2</v>
      </c>
      <c r="K3640">
        <f t="shared" si="844"/>
        <v>-13.278464948476509</v>
      </c>
      <c r="L3640">
        <f t="shared" si="845"/>
        <v>4.5905871833887399E-4</v>
      </c>
      <c r="M3640">
        <f>J3640/SQRT('Exhaust Gas Math'!$E$14*$B$21*$B$23)</f>
        <v>1.0042159703086532E-3</v>
      </c>
      <c r="N3640">
        <f t="shared" si="846"/>
        <v>6.1813705050567422E-2</v>
      </c>
      <c r="O3640">
        <f t="shared" si="847"/>
        <v>4.3814904303605273E-4</v>
      </c>
      <c r="P3640">
        <f t="shared" si="848"/>
        <v>1</v>
      </c>
      <c r="Q3640">
        <f>($B$16/2)*(COS((ACOS((2*'Intake Valve Fxn Scratch'!$B$1)/$B$16-1)/($B$17/2))*(I3640-($B$17/2)))+1)*P3640</f>
        <v>3.5696765588527262E-3</v>
      </c>
      <c r="R3640">
        <f t="shared" si="849"/>
        <v>0.46969428405956926</v>
      </c>
      <c r="S3640">
        <f t="shared" si="850"/>
        <v>5.2444240115608564E-4</v>
      </c>
      <c r="T3640">
        <f>S3640*'Exhaust Gas Math'!$C$14</f>
        <v>6.2131609327540412E-4</v>
      </c>
      <c r="U3640">
        <f>(T3640/'Exhaust Gas Math'!$B$14)+('Exhaust Gas Math'!$D$10)</f>
        <v>2.1887472504165624E-2</v>
      </c>
      <c r="V3640">
        <f>('Exhaust Gas Math'!$E$10*(2.53982214E-12*V3639^4 - 0.0000000071629564556*V3639^3 + 7.56281407226508E-06*V3639^2 - 0.00322508455050905*V3639 + 1.62997098133725)*$B$24+T3640*'Exhaust Gas Math'!$D$14*$B$23)/('Exhaust Gas Math'!$E$10*(2.53982214E-12*V3639^4 - 0.0000000071629564556*V3639^3 + 7.56281407226508E-06*V3639^2 - 0.00322508455050905*V3639 + 1.62997098133725)+T3640*'Exhaust Gas Math'!$D$14)</f>
        <v>310.29910852879823</v>
      </c>
      <c r="W3640">
        <f>(353.3116967483*V3640^-1.0020802909)*('Exhaust Gas Math'!$E$10/(T3640+'Exhaust Gas Math'!$E$10))+(357.4500179626*V3640^-1.0038444015 )*(T3640/(T3640+'Exhaust Gas Math'!$E$10))</f>
        <v>1.1267993748782161</v>
      </c>
      <c r="X3640">
        <f t="shared" si="851"/>
        <v>99.337298413957598</v>
      </c>
      <c r="Y3640">
        <f t="shared" si="852"/>
        <v>123010.4307912691</v>
      </c>
      <c r="Z3640">
        <f t="shared" si="853"/>
        <v>101325</v>
      </c>
    </row>
    <row r="3641" spans="5:26" x14ac:dyDescent="0.2">
      <c r="E3641">
        <f t="shared" si="855"/>
        <v>0.45449999999996382</v>
      </c>
      <c r="F3641">
        <f t="shared" si="856"/>
        <v>101325</v>
      </c>
      <c r="H3641">
        <f t="shared" si="854"/>
        <v>0.45449999999996382</v>
      </c>
      <c r="I3641">
        <f t="shared" si="842"/>
        <v>215.99999999826468</v>
      </c>
      <c r="J3641">
        <f t="shared" si="843"/>
        <v>5.7345838722249708E-2</v>
      </c>
      <c r="K3641">
        <f t="shared" si="844"/>
        <v>-15.609771739762468</v>
      </c>
      <c r="L3641">
        <f t="shared" si="845"/>
        <v>4.462491269028654E-4</v>
      </c>
      <c r="M3641">
        <f>J3641/SQRT('Exhaust Gas Math'!$E$14*$B$21*$B$23)</f>
        <v>9.7353645487886569E-4</v>
      </c>
      <c r="N3641">
        <f t="shared" si="846"/>
        <v>6.2845765439881685E-2</v>
      </c>
      <c r="O3641">
        <f t="shared" si="847"/>
        <v>4.4546451250295388E-4</v>
      </c>
      <c r="P3641">
        <f t="shared" si="848"/>
        <v>1</v>
      </c>
      <c r="Q3641">
        <f>($B$16/2)*(COS((ACOS((2*'Intake Valve Fxn Scratch'!$B$1)/$B$16-1)/($B$17/2))*(I3641-($B$17/2)))+1)*P3641</f>
        <v>3.1353604615510827E-3</v>
      </c>
      <c r="R3641">
        <f t="shared" si="849"/>
        <v>0.41254742915145826</v>
      </c>
      <c r="S3641">
        <f t="shared" si="850"/>
        <v>5.2909220005243913E-4</v>
      </c>
      <c r="T3641">
        <f>S3641*'Exhaust Gas Math'!$C$14</f>
        <v>6.2682479142496278E-4</v>
      </c>
      <c r="U3641">
        <f>(T3641/'Exhaust Gas Math'!$B$14)+('Exhaust Gas Math'!$D$10)</f>
        <v>2.2077624321547695E-2</v>
      </c>
      <c r="V3641">
        <f>('Exhaust Gas Math'!$E$10*(2.53982214E-12*V3640^4 - 0.0000000071629564556*V3640^3 + 7.56281407226508E-06*V3640^2 - 0.00322508455050905*V3640 + 1.62997098133725)*$B$24+T3641*'Exhaust Gas Math'!$D$14*$B$23)/('Exhaust Gas Math'!$E$10*(2.53982214E-12*V3640^4 - 0.0000000071629564556*V3640^3 + 7.56281407226508E-06*V3640^2 - 0.00322508455050905*V3640 + 1.62997098133725)+T3641*'Exhaust Gas Math'!$D$14)</f>
        <v>310.19320645602505</v>
      </c>
      <c r="W3641">
        <f>(353.3116967483*V3641^-1.0020802909)*('Exhaust Gas Math'!$E$10/(T3641+'Exhaust Gas Math'!$E$10))+(357.4500179626*V3641^-1.0038444015 )*(T3641/(T3641+'Exhaust Gas Math'!$E$10))</f>
        <v>1.1271857400269427</v>
      </c>
      <c r="X3641">
        <f t="shared" si="851"/>
        <v>137.3278418873752</v>
      </c>
      <c r="Y3641">
        <f t="shared" si="852"/>
        <v>127597.23973385598</v>
      </c>
      <c r="Z3641">
        <f t="shared" si="853"/>
        <v>101325</v>
      </c>
    </row>
    <row r="3642" spans="5:26" x14ac:dyDescent="0.2">
      <c r="E3642">
        <f t="shared" si="855"/>
        <v>0.45462499999996381</v>
      </c>
      <c r="F3642">
        <f t="shared" si="856"/>
        <v>101325</v>
      </c>
      <c r="H3642">
        <f t="shared" si="854"/>
        <v>0.45462499999996381</v>
      </c>
      <c r="I3642">
        <f t="shared" si="842"/>
        <v>221.99999999826105</v>
      </c>
      <c r="J3642">
        <f t="shared" si="843"/>
        <v>5.52576909682762E-2</v>
      </c>
      <c r="K3642">
        <f t="shared" si="844"/>
        <v>-17.770054605311678</v>
      </c>
      <c r="L3642">
        <f t="shared" si="845"/>
        <v>4.314478795197339E-4</v>
      </c>
      <c r="M3642">
        <f>J3642/SQRT('Exhaust Gas Math'!$E$14*$B$21*$B$23)</f>
        <v>9.3808683888296448E-4</v>
      </c>
      <c r="N3642">
        <f t="shared" si="846"/>
        <v>6.335573678903339E-2</v>
      </c>
      <c r="O3642">
        <f t="shared" si="847"/>
        <v>4.4907930081606071E-4</v>
      </c>
      <c r="P3642">
        <f t="shared" si="848"/>
        <v>1</v>
      </c>
      <c r="Q3642">
        <f>($B$16/2)*(COS((ACOS((2*'Intake Valve Fxn Scratch'!$B$1)/$B$16-1)/($B$17/2))*(I3642-($B$17/2)))+1)*P3642</f>
        <v>2.7098490860758282E-3</v>
      </c>
      <c r="R3642">
        <f t="shared" si="849"/>
        <v>0.35655909027313526</v>
      </c>
      <c r="S3642">
        <f t="shared" si="850"/>
        <v>5.3107798614823384E-4</v>
      </c>
      <c r="T3642">
        <f>S3642*'Exhaust Gas Math'!$C$14</f>
        <v>6.2917738697482683E-4</v>
      </c>
      <c r="U3642">
        <f>(T3642/'Exhaust Gas Math'!$B$14)+('Exhaust Gas Math'!$D$10)</f>
        <v>2.2158832314294125E-2</v>
      </c>
      <c r="V3642">
        <f>('Exhaust Gas Math'!$E$10*(2.53982214E-12*V3641^4 - 0.0000000071629564556*V3641^3 + 7.56281407226508E-06*V3641^2 - 0.00322508455050905*V3641 + 1.62997098133725)*$B$24+T3642*'Exhaust Gas Math'!$D$14*$B$23)/('Exhaust Gas Math'!$E$10*(2.53982214E-12*V3641^4 - 0.0000000071629564556*V3641^3 + 7.56281407226508E-06*V3641^2 - 0.00322508455050905*V3641 + 1.62997098133725)+T3642*'Exhaust Gas Math'!$D$14)</f>
        <v>310.14862761278022</v>
      </c>
      <c r="W3642">
        <f>(353.3116967483*V3642^-1.0020802909)*('Exhaust Gas Math'!$E$10/(T3642+'Exhaust Gas Math'!$E$10))+(357.4500179626*V3642^-1.0038444015 )*(T3642/(T3642+'Exhaust Gas Math'!$E$10))</f>
        <v>1.1273484574003798</v>
      </c>
      <c r="X3642">
        <f t="shared" si="851"/>
        <v>177.99413976083366</v>
      </c>
      <c r="Y3642">
        <f t="shared" si="852"/>
        <v>132440.99467444036</v>
      </c>
      <c r="Z3642">
        <f t="shared" si="853"/>
        <v>101325</v>
      </c>
    </row>
    <row r="3643" spans="5:26" x14ac:dyDescent="0.2">
      <c r="E3643">
        <f t="shared" si="855"/>
        <v>0.45474999999996379</v>
      </c>
      <c r="F3643">
        <f t="shared" si="856"/>
        <v>101325</v>
      </c>
      <c r="H3643">
        <f t="shared" si="854"/>
        <v>0.45474999999996379</v>
      </c>
      <c r="I3643">
        <f t="shared" si="842"/>
        <v>227.99999999826105</v>
      </c>
      <c r="J3643">
        <f t="shared" si="843"/>
        <v>5.2911440222289365E-2</v>
      </c>
      <c r="K3643">
        <f t="shared" si="844"/>
        <v>-19.735645033983268</v>
      </c>
      <c r="L3643">
        <f t="shared" si="845"/>
        <v>4.148171417531531E-4</v>
      </c>
      <c r="M3643">
        <f>J3643/SQRT('Exhaust Gas Math'!$E$14*$B$21*$B$23)</f>
        <v>8.9825551573207156E-4</v>
      </c>
      <c r="N3643">
        <f t="shared" si="846"/>
        <v>6.3284913265760578E-2</v>
      </c>
      <c r="O3643">
        <f t="shared" si="847"/>
        <v>4.4857728821349888E-4</v>
      </c>
      <c r="P3643">
        <f t="shared" si="848"/>
        <v>1</v>
      </c>
      <c r="Q3643">
        <f>($B$16/2)*(COS((ACOS((2*'Intake Valve Fxn Scratch'!$B$1)/$B$16-1)/($B$17/2))*(I3643-($B$17/2)))+1)*P3643</f>
        <v>2.2987793364596578E-3</v>
      </c>
      <c r="R3643">
        <f t="shared" si="849"/>
        <v>0.30247096532363921</v>
      </c>
      <c r="S3643">
        <f t="shared" si="850"/>
        <v>5.3084403973283479E-4</v>
      </c>
      <c r="T3643">
        <f>S3643*'Exhaust Gas Math'!$C$14</f>
        <v>6.2890022656115487E-4</v>
      </c>
      <c r="U3643">
        <f>(T3643/'Exhaust Gas Math'!$B$14)+('Exhaust Gas Math'!$D$10)</f>
        <v>2.2149265161595749E-2</v>
      </c>
      <c r="V3643">
        <f>('Exhaust Gas Math'!$E$10*(2.53982214E-12*V3642^4 - 0.0000000071629564556*V3642^3 + 7.56281407226508E-06*V3642^2 - 0.00322508455050905*V3642 + 1.62997098133725)*$B$24+T3643*'Exhaust Gas Math'!$D$14*$B$23)/('Exhaust Gas Math'!$E$10*(2.53982214E-12*V3642^4 - 0.0000000071629564556*V3642^3 + 7.56281407226508E-06*V3642^2 - 0.00322508455050905*V3642 + 1.62997098133725)+T3643*'Exhaust Gas Math'!$D$14)</f>
        <v>310.15403660183182</v>
      </c>
      <c r="W3643">
        <f>(353.3116967483*V3643^-1.0020802909)*('Exhaust Gas Math'!$E$10/(T3643+'Exhaust Gas Math'!$E$10))+(357.4500179626*V3643^-1.0038444015 )*(T3643/(T3643+'Exhaust Gas Math'!$E$10))</f>
        <v>1.1273287118595869</v>
      </c>
      <c r="X3643">
        <f t="shared" si="851"/>
        <v>219.54483437075686</v>
      </c>
      <c r="Y3643">
        <f t="shared" si="852"/>
        <v>137693.71052417642</v>
      </c>
      <c r="Z3643">
        <f t="shared" si="853"/>
        <v>101325</v>
      </c>
    </row>
    <row r="3644" spans="5:26" x14ac:dyDescent="0.2">
      <c r="E3644">
        <f t="shared" si="855"/>
        <v>0.45487499999996378</v>
      </c>
      <c r="F3644">
        <f t="shared" si="856"/>
        <v>101325</v>
      </c>
      <c r="H3644">
        <f t="shared" si="854"/>
        <v>0.45487499999996378</v>
      </c>
      <c r="I3644">
        <f t="shared" si="842"/>
        <v>233.99999999826105</v>
      </c>
      <c r="J3644">
        <f t="shared" si="843"/>
        <v>5.0332792498449283E-2</v>
      </c>
      <c r="K3644">
        <f t="shared" si="844"/>
        <v>-21.485007605712354</v>
      </c>
      <c r="L3644">
        <f t="shared" si="845"/>
        <v>3.9653912344631719E-4</v>
      </c>
      <c r="M3644">
        <f>J3644/SQRT('Exhaust Gas Math'!$E$14*$B$21*$B$23)</f>
        <v>8.5447888573791106E-4</v>
      </c>
      <c r="N3644">
        <f t="shared" si="846"/>
        <v>6.2589395196950268E-2</v>
      </c>
      <c r="O3644">
        <f t="shared" si="847"/>
        <v>4.4364730422347234E-4</v>
      </c>
      <c r="P3644">
        <f t="shared" si="848"/>
        <v>1</v>
      </c>
      <c r="Q3644">
        <f>($B$16/2)*(COS((ACOS((2*'Intake Valve Fxn Scratch'!$B$1)/$B$16-1)/($B$17/2))*(I3644-($B$17/2)))+1)*P3644</f>
        <v>1.9075968032630265E-3</v>
      </c>
      <c r="R3644">
        <f t="shared" si="849"/>
        <v>0.25099957937671402</v>
      </c>
      <c r="S3644">
        <f t="shared" si="850"/>
        <v>5.2893754071623811E-4</v>
      </c>
      <c r="T3644">
        <f>S3644*'Exhaust Gas Math'!$C$14</f>
        <v>6.2664156380197661E-4</v>
      </c>
      <c r="U3644">
        <f>(T3644/'Exhaust Gas Math'!$B$14)+('Exhaust Gas Math'!$D$10)</f>
        <v>2.2071299584820524E-2</v>
      </c>
      <c r="V3644">
        <f>('Exhaust Gas Math'!$E$10*(2.53982214E-12*V3643^4 - 0.0000000071629564556*V3643^3 + 7.56281407226508E-06*V3643^2 - 0.00322508455050905*V3643 + 1.62997098133725)*$B$24+T3644*'Exhaust Gas Math'!$D$14*$B$23)/('Exhaust Gas Math'!$E$10*(2.53982214E-12*V3643^4 - 0.0000000071629564556*V3643^3 + 7.56281407226508E-06*V3643^2 - 0.00322508455050905*V3643 + 1.62997098133725)+T3644*'Exhaust Gas Math'!$D$14)</f>
        <v>310.19716169887471</v>
      </c>
      <c r="W3644">
        <f>(353.3116967483*V3644^-1.0020802909)*('Exhaust Gas Math'!$E$10/(T3644+'Exhaust Gas Math'!$E$10))+(357.4500179626*V3644^-1.0038444015 )*(T3644/(T3644+'Exhaust Gas Math'!$E$10))</f>
        <v>1.1271713061267665</v>
      </c>
      <c r="X3644">
        <f t="shared" si="851"/>
        <v>260.15426637875913</v>
      </c>
      <c r="Y3644">
        <f t="shared" si="852"/>
        <v>143553.47866674306</v>
      </c>
      <c r="Z3644">
        <f t="shared" si="853"/>
        <v>101325</v>
      </c>
    </row>
    <row r="3645" spans="5:26" x14ac:dyDescent="0.2">
      <c r="E3645">
        <f t="shared" si="855"/>
        <v>0.45499999999996377</v>
      </c>
      <c r="F3645">
        <f t="shared" si="856"/>
        <v>101325</v>
      </c>
      <c r="H3645">
        <f t="shared" si="854"/>
        <v>0.45499999999996377</v>
      </c>
      <c r="I3645">
        <f t="shared" si="842"/>
        <v>239.99999999826105</v>
      </c>
      <c r="J3645">
        <f t="shared" si="843"/>
        <v>4.7550000000832295E-2</v>
      </c>
      <c r="K3645">
        <f t="shared" si="844"/>
        <v>-22.998975938087316</v>
      </c>
      <c r="L3645">
        <f t="shared" si="845"/>
        <v>3.7681408239269732E-4</v>
      </c>
      <c r="M3645">
        <f>J3645/SQRT('Exhaust Gas Math'!$E$14*$B$21*$B$23)</f>
        <v>8.072365748195005E-4</v>
      </c>
      <c r="N3645">
        <f t="shared" si="846"/>
        <v>6.1244119152808293E-2</v>
      </c>
      <c r="O3645">
        <f t="shared" si="847"/>
        <v>4.3411169378112884E-4</v>
      </c>
      <c r="P3645">
        <f t="shared" si="848"/>
        <v>1</v>
      </c>
      <c r="Q3645">
        <f>($B$16/2)*(COS((ACOS((2*'Intake Valve Fxn Scratch'!$B$1)/$B$16-1)/($B$17/2))*(I3645-($B$17/2)))+1)*P3645</f>
        <v>1.5414836238533227E-3</v>
      </c>
      <c r="R3645">
        <f t="shared" si="849"/>
        <v>0.20282679261227929</v>
      </c>
      <c r="S3645">
        <f t="shared" si="850"/>
        <v>5.2595770784562854E-4</v>
      </c>
      <c r="T3645">
        <f>S3645*'Exhaust Gas Math'!$C$14</f>
        <v>6.2311130363670495E-4</v>
      </c>
      <c r="U3645">
        <f>(T3645/'Exhaust Gas Math'!$B$14)+('Exhaust Gas Math'!$D$10)</f>
        <v>2.194944041446251E-2</v>
      </c>
      <c r="V3645">
        <f>('Exhaust Gas Math'!$E$10*(2.53982214E-12*V3644^4 - 0.0000000071629564556*V3644^3 + 7.56281407226508E-06*V3644^2 - 0.00322508455050905*V3644 + 1.62997098133725)*$B$24+T3645*'Exhaust Gas Math'!$D$14*$B$23)/('Exhaust Gas Math'!$E$10*(2.53982214E-12*V3644^4 - 0.0000000071629564556*V3644^3 + 7.56281407226508E-06*V3644^2 - 0.00322508455050905*V3644 + 1.62997098133725)+T3645*'Exhaust Gas Math'!$D$14)</f>
        <v>310.26507546834807</v>
      </c>
      <c r="W3645">
        <f>(353.3116967483*V3645^-1.0020802909)*('Exhaust Gas Math'!$E$10/(T3645+'Exhaust Gas Math'!$E$10))+(357.4500179626*V3645^-1.0038444015 )*(T3645/(T3645+'Exhaust Gas Math'!$E$10))</f>
        <v>1.1269235109749458</v>
      </c>
      <c r="X3645">
        <f t="shared" si="851"/>
        <v>298.04472633651687</v>
      </c>
      <c r="Y3645">
        <f t="shared" si="852"/>
        <v>150266.87617802768</v>
      </c>
      <c r="Z3645">
        <f t="shared" si="853"/>
        <v>101325</v>
      </c>
    </row>
    <row r="3646" spans="5:26" x14ac:dyDescent="0.2">
      <c r="E3646">
        <f t="shared" si="855"/>
        <v>0.45512499999996375</v>
      </c>
      <c r="F3646">
        <f t="shared" si="856"/>
        <v>101325</v>
      </c>
      <c r="H3646">
        <f t="shared" si="854"/>
        <v>0.45512499999996375</v>
      </c>
      <c r="I3646">
        <f t="shared" si="842"/>
        <v>245.99999999826105</v>
      </c>
      <c r="J3646">
        <f t="shared" si="843"/>
        <v>4.4593551586382049E-2</v>
      </c>
      <c r="K3646">
        <f t="shared" si="844"/>
        <v>-24.26096267723878</v>
      </c>
      <c r="L3646">
        <f t="shared" si="845"/>
        <v>3.5585813026982847E-4</v>
      </c>
      <c r="M3646">
        <f>J3646/SQRT('Exhaust Gas Math'!$E$14*$B$21*$B$23)</f>
        <v>7.5704617962140189E-4</v>
      </c>
      <c r="N3646">
        <f t="shared" si="846"/>
        <v>5.9246088903023977E-2</v>
      </c>
      <c r="O3646">
        <f t="shared" si="847"/>
        <v>4.199492189515757E-4</v>
      </c>
      <c r="P3646">
        <f t="shared" si="848"/>
        <v>1</v>
      </c>
      <c r="Q3646">
        <f>($B$16/2)*(COS((ACOS((2*'Intake Valve Fxn Scratch'!$B$1)/$B$16-1)/($B$17/2))*(I3646-($B$17/2)))+1)*P3646</f>
        <v>1.2052898327456537E-3</v>
      </c>
      <c r="R3646">
        <f t="shared" si="849"/>
        <v>0.15859076746653339</v>
      </c>
      <c r="S3646">
        <f t="shared" si="850"/>
        <v>5.2249723747716675E-4</v>
      </c>
      <c r="T3646">
        <f>S3646*'Exhaust Gas Math'!$C$14</f>
        <v>6.1901162381392861E-4</v>
      </c>
      <c r="U3646">
        <f>(T3646/'Exhaust Gas Math'!$B$14)+('Exhaust Gas Math'!$D$10)</f>
        <v>2.1807925750231362E-2</v>
      </c>
      <c r="V3646">
        <f>('Exhaust Gas Math'!$E$10*(2.53982214E-12*V3645^4 - 0.0000000071629564556*V3645^3 + 7.56281407226508E-06*V3645^2 - 0.00322508455050905*V3645 + 1.62997098133725)*$B$24+T3646*'Exhaust Gas Math'!$D$14*$B$23)/('Exhaust Gas Math'!$E$10*(2.53982214E-12*V3645^4 - 0.0000000071629564556*V3645^3 + 7.56281407226508E-06*V3645^2 - 0.00322508455050905*V3645 + 1.62997098133725)+T3646*'Exhaust Gas Math'!$D$14)</f>
        <v>310.34484558849391</v>
      </c>
      <c r="W3646">
        <f>(353.3116967483*V3646^-1.0020802909)*('Exhaust Gas Math'!$E$10/(T3646+'Exhaust Gas Math'!$E$10))+(357.4500179626*V3646^-1.0038444015 )*(T3646/(T3646+'Exhaust Gas Math'!$E$10))</f>
        <v>1.1266325946186915</v>
      </c>
      <c r="X3646">
        <f t="shared" si="851"/>
        <v>331.56476734140557</v>
      </c>
      <c r="Y3646">
        <f t="shared" si="852"/>
        <v>158130.64480939758</v>
      </c>
      <c r="Z3646">
        <f t="shared" si="853"/>
        <v>101325</v>
      </c>
    </row>
    <row r="3647" spans="5:26" x14ac:dyDescent="0.2">
      <c r="E3647">
        <f t="shared" si="855"/>
        <v>0.45524999999996374</v>
      </c>
      <c r="F3647">
        <f t="shared" si="856"/>
        <v>101325</v>
      </c>
      <c r="H3647">
        <f t="shared" si="854"/>
        <v>0.45524999999996374</v>
      </c>
      <c r="I3647">
        <f t="shared" si="842"/>
        <v>251.99999999826105</v>
      </c>
      <c r="J3647">
        <f t="shared" si="843"/>
        <v>4.1495838722600667E-2</v>
      </c>
      <c r="K3647">
        <f t="shared" si="844"/>
        <v>-25.257141232366262</v>
      </c>
      <c r="L3647">
        <f t="shared" si="845"/>
        <v>3.9769296294121147E-5</v>
      </c>
      <c r="M3647">
        <f>J3647/SQRT('Exhaust Gas Math'!$E$14*$B$21*$B$23)</f>
        <v>7.0445759661636679E-4</v>
      </c>
      <c r="N3647">
        <f t="shared" si="846"/>
        <v>5.6616440725111641E-2</v>
      </c>
      <c r="O3647">
        <f t="shared" si="847"/>
        <v>0</v>
      </c>
      <c r="P3647">
        <f t="shared" si="848"/>
        <v>0</v>
      </c>
      <c r="Q3647">
        <f>($B$16/2)*(COS((ACOS((2*'Intake Valve Fxn Scratch'!$B$1)/$B$16-1)/($B$17/2))*(I3647-($B$17/2)))+1)*P3647</f>
        <v>0</v>
      </c>
      <c r="R3647">
        <f t="shared" si="849"/>
        <v>0</v>
      </c>
      <c r="S3647">
        <f t="shared" si="850"/>
        <v>0</v>
      </c>
      <c r="T3647">
        <f>S3647*'Exhaust Gas Math'!$C$14</f>
        <v>0</v>
      </c>
      <c r="U3647">
        <f>(T3647/'Exhaust Gas Math'!$B$14)+('Exhaust Gas Math'!$D$10)</f>
        <v>4.4059320573952224E-4</v>
      </c>
      <c r="V3647">
        <f>('Exhaust Gas Math'!$E$10*(2.53982214E-12*V3646^4 - 0.0000000071629564556*V3646^3 + 7.56281407226508E-06*V3646^2 - 0.00322508455050905*V3646 + 1.62997098133725)*$B$24+T3647*'Exhaust Gas Math'!$D$14*$B$23)/('Exhaust Gas Math'!$E$10*(2.53982214E-12*V3646^4 - 0.0000000071629564556*V3646^3 + 7.56281407226508E-06*V3646^2 - 0.00322508455050905*V3646 + 1.62997098133725)+T3647*'Exhaust Gas Math'!$D$14)</f>
        <v>1100</v>
      </c>
      <c r="W3647">
        <f>(353.3116967483*V3647^-1.0020802909)*('Exhaust Gas Math'!$E$10/(T3647+'Exhaust Gas Math'!$E$10))+(357.4500179626*V3647^-1.0038444015 )*(T3647/(T3647+'Exhaust Gas Math'!$E$10))</f>
        <v>0.31654710700089367</v>
      </c>
      <c r="X3647">
        <f t="shared" si="851"/>
        <v>0</v>
      </c>
      <c r="Y3647">
        <f t="shared" si="852"/>
        <v>101325</v>
      </c>
      <c r="Z3647">
        <f t="shared" si="853"/>
        <v>101325</v>
      </c>
    </row>
    <row r="3648" spans="5:26" x14ac:dyDescent="0.2">
      <c r="E3648">
        <f t="shared" si="855"/>
        <v>0.45537499999996373</v>
      </c>
      <c r="F3648">
        <f t="shared" si="856"/>
        <v>101325</v>
      </c>
      <c r="H3648">
        <f t="shared" si="854"/>
        <v>0.45537499999996373</v>
      </c>
      <c r="I3648">
        <f t="shared" si="842"/>
        <v>257.99999999825741</v>
      </c>
      <c r="J3648">
        <f t="shared" si="843"/>
        <v>3.8290800599865171E-2</v>
      </c>
      <c r="K3648">
        <f t="shared" si="844"/>
        <v>-25.976597262754954</v>
      </c>
      <c r="L3648">
        <f t="shared" si="845"/>
        <v>3.9769296294121147E-5</v>
      </c>
      <c r="M3648">
        <f>J3648/SQRT('Exhaust Gas Math'!$E$14*$B$21*$B$23)</f>
        <v>6.500469973247235E-4</v>
      </c>
      <c r="N3648">
        <f t="shared" si="846"/>
        <v>5.3401053070960533E-2</v>
      </c>
      <c r="O3648">
        <f t="shared" si="847"/>
        <v>0</v>
      </c>
      <c r="P3648">
        <f t="shared" si="848"/>
        <v>0</v>
      </c>
      <c r="Q3648">
        <f>($B$16/2)*(COS((ACOS((2*'Intake Valve Fxn Scratch'!$B$1)/$B$16-1)/($B$17/2))*(I3648-($B$17/2)))+1)*P3648</f>
        <v>0</v>
      </c>
      <c r="R3648">
        <f t="shared" si="849"/>
        <v>0</v>
      </c>
      <c r="S3648">
        <f t="shared" si="850"/>
        <v>0</v>
      </c>
      <c r="T3648">
        <f>S3648*'Exhaust Gas Math'!$C$14</f>
        <v>0</v>
      </c>
      <c r="U3648">
        <f>(T3648/'Exhaust Gas Math'!$B$14)+('Exhaust Gas Math'!$D$10)</f>
        <v>4.4059320573952224E-4</v>
      </c>
      <c r="V3648">
        <f>('Exhaust Gas Math'!$E$10*(2.53982214E-12*V3647^4 - 0.0000000071629564556*V3647^3 + 7.56281407226508E-06*V3647^2 - 0.00322508455050905*V3647 + 1.62997098133725)*$B$24+T3648*'Exhaust Gas Math'!$D$14*$B$23)/('Exhaust Gas Math'!$E$10*(2.53982214E-12*V3647^4 - 0.0000000071629564556*V3647^3 + 7.56281407226508E-06*V3647^2 - 0.00322508455050905*V3647 + 1.62997098133725)+T3648*'Exhaust Gas Math'!$D$14)</f>
        <v>1100</v>
      </c>
      <c r="W3648">
        <f>(353.3116967483*V3648^-1.0020802909)*('Exhaust Gas Math'!$E$10/(T3648+'Exhaust Gas Math'!$E$10))+(357.4500179626*V3648^-1.0038444015 )*(T3648/(T3648+'Exhaust Gas Math'!$E$10))</f>
        <v>0.31654710700089367</v>
      </c>
      <c r="X3648">
        <f t="shared" si="851"/>
        <v>0</v>
      </c>
      <c r="Y3648">
        <f t="shared" si="852"/>
        <v>101325</v>
      </c>
      <c r="Z3648">
        <f t="shared" si="853"/>
        <v>101325</v>
      </c>
    </row>
    <row r="3649" spans="5:26" x14ac:dyDescent="0.2">
      <c r="E3649">
        <f t="shared" si="855"/>
        <v>0.45549999999996371</v>
      </c>
      <c r="F3649">
        <f t="shared" si="856"/>
        <v>101325</v>
      </c>
      <c r="H3649">
        <f t="shared" si="854"/>
        <v>0.45549999999996371</v>
      </c>
      <c r="I3649">
        <f t="shared" si="842"/>
        <v>263.99999999825741</v>
      </c>
      <c r="J3649">
        <f t="shared" si="843"/>
        <v>3.501355228654212E-2</v>
      </c>
      <c r="K3649">
        <f t="shared" si="844"/>
        <v>-26.41144825758084</v>
      </c>
      <c r="L3649">
        <f t="shared" si="845"/>
        <v>3.9769296294121147E-5</v>
      </c>
      <c r="M3649">
        <f>J3649/SQRT('Exhaust Gas Math'!$E$14*$B$21*$B$23)</f>
        <v>5.9441051565840223E-4</v>
      </c>
      <c r="N3649">
        <f t="shared" si="846"/>
        <v>4.9669531180031937E-2</v>
      </c>
      <c r="O3649">
        <f t="shared" si="847"/>
        <v>0</v>
      </c>
      <c r="P3649">
        <f t="shared" si="848"/>
        <v>0</v>
      </c>
      <c r="Q3649">
        <f>($B$16/2)*(COS((ACOS((2*'Intake Valve Fxn Scratch'!$B$1)/$B$16-1)/($B$17/2))*(I3649-($B$17/2)))+1)*P3649</f>
        <v>0</v>
      </c>
      <c r="R3649">
        <f t="shared" si="849"/>
        <v>0</v>
      </c>
      <c r="S3649">
        <f t="shared" si="850"/>
        <v>0</v>
      </c>
      <c r="T3649">
        <f>S3649*'Exhaust Gas Math'!$C$14</f>
        <v>0</v>
      </c>
      <c r="U3649">
        <f>(T3649/'Exhaust Gas Math'!$B$14)+('Exhaust Gas Math'!$D$10)</f>
        <v>4.4059320573952224E-4</v>
      </c>
      <c r="V3649">
        <f>('Exhaust Gas Math'!$E$10*(2.53982214E-12*V3648^4 - 0.0000000071629564556*V3648^3 + 7.56281407226508E-06*V3648^2 - 0.00322508455050905*V3648 + 1.62997098133725)*$B$24+T3649*'Exhaust Gas Math'!$D$14*$B$23)/('Exhaust Gas Math'!$E$10*(2.53982214E-12*V3648^4 - 0.0000000071629564556*V3648^3 + 7.56281407226508E-06*V3648^2 - 0.00322508455050905*V3648 + 1.62997098133725)+T3649*'Exhaust Gas Math'!$D$14)</f>
        <v>1100</v>
      </c>
      <c r="W3649">
        <f>(353.3116967483*V3649^-1.0020802909)*('Exhaust Gas Math'!$E$10/(T3649+'Exhaust Gas Math'!$E$10))+(357.4500179626*V3649^-1.0038444015 )*(T3649/(T3649+'Exhaust Gas Math'!$E$10))</f>
        <v>0.31654710700089367</v>
      </c>
      <c r="X3649">
        <f t="shared" si="851"/>
        <v>0</v>
      </c>
      <c r="Y3649">
        <f t="shared" si="852"/>
        <v>101325</v>
      </c>
      <c r="Z3649">
        <f t="shared" si="853"/>
        <v>101325</v>
      </c>
    </row>
    <row r="3650" spans="5:26" x14ac:dyDescent="0.2">
      <c r="E3650">
        <f t="shared" si="855"/>
        <v>0.4556249999999637</v>
      </c>
      <c r="F3650">
        <f t="shared" si="856"/>
        <v>101325</v>
      </c>
      <c r="H3650">
        <f t="shared" si="854"/>
        <v>0.4556249999999637</v>
      </c>
      <c r="I3650">
        <f t="shared" si="842"/>
        <v>269.99999999825741</v>
      </c>
      <c r="J3650">
        <f t="shared" si="843"/>
        <v>3.170000000096411E-2</v>
      </c>
      <c r="K3650">
        <f t="shared" si="844"/>
        <v>-26.556929898345718</v>
      </c>
      <c r="L3650">
        <f t="shared" si="845"/>
        <v>3.9769296294121147E-5</v>
      </c>
      <c r="M3650">
        <f>J3650/SQRT('Exhaust Gas Math'!$E$14*$B$21*$B$23)</f>
        <v>5.3815771655328127E-4</v>
      </c>
      <c r="N3650">
        <f t="shared" si="846"/>
        <v>4.5512549562870944E-2</v>
      </c>
      <c r="O3650">
        <f t="shared" si="847"/>
        <v>0</v>
      </c>
      <c r="P3650">
        <f t="shared" si="848"/>
        <v>0</v>
      </c>
      <c r="Q3650">
        <f>($B$16/2)*(COS((ACOS((2*'Intake Valve Fxn Scratch'!$B$1)/$B$16-1)/($B$17/2))*(I3650-($B$17/2)))+1)*P3650</f>
        <v>0</v>
      </c>
      <c r="R3650">
        <f t="shared" si="849"/>
        <v>0</v>
      </c>
      <c r="S3650">
        <f t="shared" si="850"/>
        <v>0</v>
      </c>
      <c r="T3650">
        <f>S3650*'Exhaust Gas Math'!$C$14</f>
        <v>0</v>
      </c>
      <c r="U3650">
        <f>(T3650/'Exhaust Gas Math'!$B$14)+('Exhaust Gas Math'!$D$10)</f>
        <v>4.4059320573952224E-4</v>
      </c>
      <c r="V3650">
        <f>('Exhaust Gas Math'!$E$10*(2.53982214E-12*V3649^4 - 0.0000000071629564556*V3649^3 + 7.56281407226508E-06*V3649^2 - 0.00322508455050905*V3649 + 1.62997098133725)*$B$24+T3650*'Exhaust Gas Math'!$D$14*$B$23)/('Exhaust Gas Math'!$E$10*(2.53982214E-12*V3649^4 - 0.0000000071629564556*V3649^3 + 7.56281407226508E-06*V3649^2 - 0.00322508455050905*V3649 + 1.62997098133725)+T3650*'Exhaust Gas Math'!$D$14)</f>
        <v>1100</v>
      </c>
      <c r="W3650">
        <f>(353.3116967483*V3650^-1.0020802909)*('Exhaust Gas Math'!$E$10/(T3650+'Exhaust Gas Math'!$E$10))+(357.4500179626*V3650^-1.0038444015 )*(T3650/(T3650+'Exhaust Gas Math'!$E$10))</f>
        <v>0.31654710700089367</v>
      </c>
      <c r="X3650">
        <f t="shared" si="851"/>
        <v>0</v>
      </c>
      <c r="Y3650">
        <f t="shared" si="852"/>
        <v>101325</v>
      </c>
      <c r="Z3650">
        <f t="shared" si="853"/>
        <v>101325</v>
      </c>
    </row>
    <row r="3651" spans="5:26" x14ac:dyDescent="0.2">
      <c r="E3651">
        <f t="shared" si="855"/>
        <v>0.45574999999996368</v>
      </c>
      <c r="F3651">
        <f t="shared" si="856"/>
        <v>101325</v>
      </c>
      <c r="H3651">
        <f t="shared" si="854"/>
        <v>0.45574999999996368</v>
      </c>
      <c r="I3651">
        <f t="shared" si="842"/>
        <v>275.99999999825741</v>
      </c>
      <c r="J3651">
        <f t="shared" si="843"/>
        <v>2.8386447715373749E-2</v>
      </c>
      <c r="K3651">
        <f t="shared" si="844"/>
        <v>-26.411448257749534</v>
      </c>
      <c r="L3651">
        <f t="shared" si="845"/>
        <v>3.9769296294121147E-5</v>
      </c>
      <c r="M3651">
        <f>J3651/SQRT('Exhaust Gas Math'!$E$14*$B$21*$B$23)</f>
        <v>4.8190491744795063E-4</v>
      </c>
      <c r="N3651">
        <f t="shared" si="846"/>
        <v>4.1037700629473969E-2</v>
      </c>
      <c r="O3651">
        <f t="shared" si="847"/>
        <v>0</v>
      </c>
      <c r="P3651">
        <f t="shared" si="848"/>
        <v>0</v>
      </c>
      <c r="Q3651">
        <f>($B$16/2)*(COS((ACOS((2*'Intake Valve Fxn Scratch'!$B$1)/$B$16-1)/($B$17/2))*(I3651-($B$17/2)))+1)*P3651</f>
        <v>0</v>
      </c>
      <c r="R3651">
        <f t="shared" si="849"/>
        <v>0</v>
      </c>
      <c r="S3651">
        <f t="shared" si="850"/>
        <v>0</v>
      </c>
      <c r="T3651">
        <f>S3651*'Exhaust Gas Math'!$C$14</f>
        <v>0</v>
      </c>
      <c r="U3651">
        <f>(T3651/'Exhaust Gas Math'!$B$14)+('Exhaust Gas Math'!$D$10)</f>
        <v>4.4059320573952224E-4</v>
      </c>
      <c r="V3651">
        <f>('Exhaust Gas Math'!$E$10*(2.53982214E-12*V3650^4 - 0.0000000071629564556*V3650^3 + 7.56281407226508E-06*V3650^2 - 0.00322508455050905*V3650 + 1.62997098133725)*$B$24+T3651*'Exhaust Gas Math'!$D$14*$B$23)/('Exhaust Gas Math'!$E$10*(2.53982214E-12*V3650^4 - 0.0000000071629564556*V3650^3 + 7.56281407226508E-06*V3650^2 - 0.00322508455050905*V3650 + 1.62997098133725)+T3651*'Exhaust Gas Math'!$D$14)</f>
        <v>1100</v>
      </c>
      <c r="W3651">
        <f>(353.3116967483*V3651^-1.0020802909)*('Exhaust Gas Math'!$E$10/(T3651+'Exhaust Gas Math'!$E$10))+(357.4500179626*V3651^-1.0038444015 )*(T3651/(T3651+'Exhaust Gas Math'!$E$10))</f>
        <v>0.31654710700089367</v>
      </c>
      <c r="X3651">
        <f t="shared" si="851"/>
        <v>0</v>
      </c>
      <c r="Y3651">
        <f t="shared" si="852"/>
        <v>101325</v>
      </c>
      <c r="Z3651">
        <f t="shared" si="853"/>
        <v>101325</v>
      </c>
    </row>
    <row r="3652" spans="5:26" x14ac:dyDescent="0.2">
      <c r="E3652">
        <f t="shared" si="855"/>
        <v>0.45587499999996367</v>
      </c>
      <c r="F3652">
        <f t="shared" si="856"/>
        <v>101325</v>
      </c>
      <c r="H3652">
        <f t="shared" si="854"/>
        <v>0.45587499999996367</v>
      </c>
      <c r="I3652">
        <f t="shared" si="842"/>
        <v>281.99999999825741</v>
      </c>
      <c r="J3652">
        <f t="shared" si="843"/>
        <v>2.5109199402020919E-2</v>
      </c>
      <c r="K3652">
        <f t="shared" si="844"/>
        <v>-25.976597263090813</v>
      </c>
      <c r="L3652">
        <f t="shared" si="845"/>
        <v>3.9769296294121147E-5</v>
      </c>
      <c r="M3652">
        <f>J3652/SQRT('Exhaust Gas Math'!$E$14*$B$21*$B$23)</f>
        <v>4.2626843578112374E-4</v>
      </c>
      <c r="N3652">
        <f t="shared" si="846"/>
        <v>3.6364153776024692E-2</v>
      </c>
      <c r="O3652">
        <f t="shared" si="847"/>
        <v>0</v>
      </c>
      <c r="P3652">
        <f t="shared" si="848"/>
        <v>0</v>
      </c>
      <c r="Q3652">
        <f>($B$16/2)*(COS((ACOS((2*'Intake Valve Fxn Scratch'!$B$1)/$B$16-1)/($B$17/2))*(I3652-($B$17/2)))+1)*P3652</f>
        <v>0</v>
      </c>
      <c r="R3652">
        <f t="shared" si="849"/>
        <v>0</v>
      </c>
      <c r="S3652">
        <f t="shared" si="850"/>
        <v>0</v>
      </c>
      <c r="T3652">
        <f>S3652*'Exhaust Gas Math'!$C$14</f>
        <v>0</v>
      </c>
      <c r="U3652">
        <f>(T3652/'Exhaust Gas Math'!$B$14)+('Exhaust Gas Math'!$D$10)</f>
        <v>4.4059320573952224E-4</v>
      </c>
      <c r="V3652">
        <f>('Exhaust Gas Math'!$E$10*(2.53982214E-12*V3651^4 - 0.0000000071629564556*V3651^3 + 7.56281407226508E-06*V3651^2 - 0.00322508455050905*V3651 + 1.62997098133725)*$B$24+T3652*'Exhaust Gas Math'!$D$14*$B$23)/('Exhaust Gas Math'!$E$10*(2.53982214E-12*V3651^4 - 0.0000000071629564556*V3651^3 + 7.56281407226508E-06*V3651^2 - 0.00322508455050905*V3651 + 1.62997098133725)+T3652*'Exhaust Gas Math'!$D$14)</f>
        <v>1100</v>
      </c>
      <c r="W3652">
        <f>(353.3116967483*V3652^-1.0020802909)*('Exhaust Gas Math'!$E$10/(T3652+'Exhaust Gas Math'!$E$10))+(357.4500179626*V3652^-1.0038444015 )*(T3652/(T3652+'Exhaust Gas Math'!$E$10))</f>
        <v>0.31654710700089367</v>
      </c>
      <c r="X3652">
        <f t="shared" si="851"/>
        <v>0</v>
      </c>
      <c r="Y3652">
        <f t="shared" si="852"/>
        <v>101325</v>
      </c>
      <c r="Z3652">
        <f t="shared" si="853"/>
        <v>101325</v>
      </c>
    </row>
    <row r="3653" spans="5:26" x14ac:dyDescent="0.2">
      <c r="E3653">
        <f t="shared" si="855"/>
        <v>0.45599999999996366</v>
      </c>
      <c r="F3653">
        <f t="shared" si="856"/>
        <v>101325</v>
      </c>
      <c r="H3653">
        <f t="shared" si="854"/>
        <v>0.45599999999996366</v>
      </c>
      <c r="I3653">
        <f t="shared" ref="I3653:I3716" si="857">($B$11*360*H3653)-(720*FLOOR(H3653/(2/$B$11),1))</f>
        <v>287.99999999825377</v>
      </c>
      <c r="J3653">
        <f t="shared" ref="J3653:J3716" si="858">-(($B$4/1000)/2)*COS($B$12*H3653)+(($B$4/1000)/2)</f>
        <v>2.190416127923147E-2</v>
      </c>
      <c r="K3653">
        <f t="shared" ref="K3653:K3716" si="859">($B$4/1000/2)*$B$12*SIN($B$12*H3653)</f>
        <v>-25.257141232864978</v>
      </c>
      <c r="L3653">
        <f t="shared" ref="L3653:L3716" si="860">$B$8+P3653*(J3653*$B$6)</f>
        <v>3.9769296294121147E-5</v>
      </c>
      <c r="M3653">
        <f>J3653/SQRT('Exhaust Gas Math'!$E$14*$B$21*$B$23)</f>
        <v>3.7185783648856452E-4</v>
      </c>
      <c r="N3653">
        <f t="shared" ref="N3653:N3716" si="861">-(($B$4/1000)/2)*COS($B$12*(H3653-M3653))+(($B$4/1000)/2)</f>
        <v>3.1616553881233453E-2</v>
      </c>
      <c r="O3653">
        <f t="shared" ref="O3653:O3716" si="862">N3653*$B$6*P3653</f>
        <v>0</v>
      </c>
      <c r="P3653">
        <f t="shared" ref="P3653:P3716" si="863">IF(I3653&lt;=$B$17,1,0)</f>
        <v>0</v>
      </c>
      <c r="Q3653">
        <f>($B$16/2)*(COS((ACOS((2*'Intake Valve Fxn Scratch'!$B$1)/$B$16-1)/($B$17/2))*(I3653-($B$17/2)))+1)*P3653</f>
        <v>0</v>
      </c>
      <c r="R3653">
        <f t="shared" ref="R3653:R3716" si="864">Q3653/$B$16</f>
        <v>0</v>
      </c>
      <c r="S3653">
        <f t="shared" ref="S3653:S3716" si="865">P3653*($B$13*R3653*(O3653-O3652)*$B$19+S3652)</f>
        <v>0</v>
      </c>
      <c r="T3653">
        <f>S3653*'Exhaust Gas Math'!$C$14</f>
        <v>0</v>
      </c>
      <c r="U3653">
        <f>(T3653/'Exhaust Gas Math'!$B$14)+('Exhaust Gas Math'!$D$10)</f>
        <v>4.4059320573952224E-4</v>
      </c>
      <c r="V3653">
        <f>('Exhaust Gas Math'!$E$10*(2.53982214E-12*V3652^4 - 0.0000000071629564556*V3652^3 + 7.56281407226508E-06*V3652^2 - 0.00322508455050905*V3652 + 1.62997098133725)*$B$24+T3653*'Exhaust Gas Math'!$D$14*$B$23)/('Exhaust Gas Math'!$E$10*(2.53982214E-12*V3652^4 - 0.0000000071629564556*V3652^3 + 7.56281407226508E-06*V3652^2 - 0.00322508455050905*V3652 + 1.62997098133725)+T3653*'Exhaust Gas Math'!$D$14)</f>
        <v>1100</v>
      </c>
      <c r="W3653">
        <f>(353.3116967483*V3653^-1.0020802909)*('Exhaust Gas Math'!$E$10/(T3653+'Exhaust Gas Math'!$E$10))+(357.4500179626*V3653^-1.0038444015 )*(T3653/(T3653+'Exhaust Gas Math'!$E$10))</f>
        <v>0.31654710700089367</v>
      </c>
      <c r="X3653">
        <f t="shared" ref="X3653:X3716" si="866">P3653*SIGN(K3653)*-0.5*W3653*K3653^2</f>
        <v>0</v>
      </c>
      <c r="Y3653">
        <f t="shared" ref="Y3653:Y3716" si="867">(U3653*$B$21*V3653)/L3653</f>
        <v>101325</v>
      </c>
      <c r="Z3653">
        <f t="shared" ref="Z3653:Z3716" si="868">IF((X3653+Y3653)&lt;$B$22,(X3653+Y3653),$B$22)</f>
        <v>101325</v>
      </c>
    </row>
    <row r="3654" spans="5:26" x14ac:dyDescent="0.2">
      <c r="E3654">
        <f t="shared" si="855"/>
        <v>0.45612499999996364</v>
      </c>
      <c r="F3654">
        <f t="shared" si="856"/>
        <v>101325</v>
      </c>
      <c r="H3654">
        <f t="shared" si="854"/>
        <v>0.45612499999996364</v>
      </c>
      <c r="I3654">
        <f t="shared" si="857"/>
        <v>293.99999999825377</v>
      </c>
      <c r="J3654">
        <f t="shared" si="858"/>
        <v>1.8806448415377826E-2</v>
      </c>
      <c r="K3654">
        <f t="shared" si="859"/>
        <v>-24.260962677895204</v>
      </c>
      <c r="L3654">
        <f t="shared" si="860"/>
        <v>3.9769296294121147E-5</v>
      </c>
      <c r="M3654">
        <f>J3654/SQRT('Exhaust Gas Math'!$E$14*$B$21*$B$23)</f>
        <v>3.192692534823027E-4</v>
      </c>
      <c r="N3654">
        <f t="shared" si="861"/>
        <v>2.6918663563947551E-2</v>
      </c>
      <c r="O3654">
        <f t="shared" si="862"/>
        <v>0</v>
      </c>
      <c r="P3654">
        <f t="shared" si="863"/>
        <v>0</v>
      </c>
      <c r="Q3654">
        <f>($B$16/2)*(COS((ACOS((2*'Intake Valve Fxn Scratch'!$B$1)/$B$16-1)/($B$17/2))*(I3654-($B$17/2)))+1)*P3654</f>
        <v>0</v>
      </c>
      <c r="R3654">
        <f t="shared" si="864"/>
        <v>0</v>
      </c>
      <c r="S3654">
        <f t="shared" si="865"/>
        <v>0</v>
      </c>
      <c r="T3654">
        <f>S3654*'Exhaust Gas Math'!$C$14</f>
        <v>0</v>
      </c>
      <c r="U3654">
        <f>(T3654/'Exhaust Gas Math'!$B$14)+('Exhaust Gas Math'!$D$10)</f>
        <v>4.4059320573952224E-4</v>
      </c>
      <c r="V3654">
        <f>('Exhaust Gas Math'!$E$10*(2.53982214E-12*V3653^4 - 0.0000000071629564556*V3653^3 + 7.56281407226508E-06*V3653^2 - 0.00322508455050905*V3653 + 1.62997098133725)*$B$24+T3654*'Exhaust Gas Math'!$D$14*$B$23)/('Exhaust Gas Math'!$E$10*(2.53982214E-12*V3653^4 - 0.0000000071629564556*V3653^3 + 7.56281407226508E-06*V3653^2 - 0.00322508455050905*V3653 + 1.62997098133725)+T3654*'Exhaust Gas Math'!$D$14)</f>
        <v>1100</v>
      </c>
      <c r="W3654">
        <f>(353.3116967483*V3654^-1.0020802909)*('Exhaust Gas Math'!$E$10/(T3654+'Exhaust Gas Math'!$E$10))+(357.4500179626*V3654^-1.0038444015 )*(T3654/(T3654+'Exhaust Gas Math'!$E$10))</f>
        <v>0.31654710700089367</v>
      </c>
      <c r="X3654">
        <f t="shared" si="866"/>
        <v>0</v>
      </c>
      <c r="Y3654">
        <f t="shared" si="867"/>
        <v>101325</v>
      </c>
      <c r="Z3654">
        <f t="shared" si="868"/>
        <v>101325</v>
      </c>
    </row>
    <row r="3655" spans="5:26" x14ac:dyDescent="0.2">
      <c r="E3655">
        <f t="shared" si="855"/>
        <v>0.45624999999996363</v>
      </c>
      <c r="F3655">
        <f t="shared" si="856"/>
        <v>101325</v>
      </c>
      <c r="H3655">
        <f t="shared" ref="H3655:H3718" si="869">H3654+$B$2</f>
        <v>0.45624999999996363</v>
      </c>
      <c r="I3655">
        <f t="shared" si="857"/>
        <v>299.99999999825377</v>
      </c>
      <c r="J3655">
        <f t="shared" si="858"/>
        <v>1.5850000000836036E-2</v>
      </c>
      <c r="K3655">
        <f t="shared" si="859"/>
        <v>-22.998975938894255</v>
      </c>
      <c r="L3655">
        <f t="shared" si="860"/>
        <v>3.9769296294121147E-5</v>
      </c>
      <c r="M3655">
        <f>J3655/SQRT('Exhaust Gas Math'!$E$14*$B$21*$B$23)</f>
        <v>2.6907885828264999E-4</v>
      </c>
      <c r="N3655">
        <f t="shared" si="861"/>
        <v>2.2387269430839993E-2</v>
      </c>
      <c r="O3655">
        <f t="shared" si="862"/>
        <v>0</v>
      </c>
      <c r="P3655">
        <f t="shared" si="863"/>
        <v>0</v>
      </c>
      <c r="Q3655">
        <f>($B$16/2)*(COS((ACOS((2*'Intake Valve Fxn Scratch'!$B$1)/$B$16-1)/($B$17/2))*(I3655-($B$17/2)))+1)*P3655</f>
        <v>0</v>
      </c>
      <c r="R3655">
        <f t="shared" si="864"/>
        <v>0</v>
      </c>
      <c r="S3655">
        <f t="shared" si="865"/>
        <v>0</v>
      </c>
      <c r="T3655">
        <f>S3655*'Exhaust Gas Math'!$C$14</f>
        <v>0</v>
      </c>
      <c r="U3655">
        <f>(T3655/'Exhaust Gas Math'!$B$14)+('Exhaust Gas Math'!$D$10)</f>
        <v>4.4059320573952224E-4</v>
      </c>
      <c r="V3655">
        <f>('Exhaust Gas Math'!$E$10*(2.53982214E-12*V3654^4 - 0.0000000071629564556*V3654^3 + 7.56281407226508E-06*V3654^2 - 0.00322508455050905*V3654 + 1.62997098133725)*$B$24+T3655*'Exhaust Gas Math'!$D$14*$B$23)/('Exhaust Gas Math'!$E$10*(2.53982214E-12*V3654^4 - 0.0000000071629564556*V3654^3 + 7.56281407226508E-06*V3654^2 - 0.00322508455050905*V3654 + 1.62997098133725)+T3655*'Exhaust Gas Math'!$D$14)</f>
        <v>1100</v>
      </c>
      <c r="W3655">
        <f>(353.3116967483*V3655^-1.0020802909)*('Exhaust Gas Math'!$E$10/(T3655+'Exhaust Gas Math'!$E$10))+(357.4500179626*V3655^-1.0038444015 )*(T3655/(T3655+'Exhaust Gas Math'!$E$10))</f>
        <v>0.31654710700089367</v>
      </c>
      <c r="X3655">
        <f t="shared" si="866"/>
        <v>0</v>
      </c>
      <c r="Y3655">
        <f t="shared" si="867"/>
        <v>101325</v>
      </c>
      <c r="Z3655">
        <f t="shared" si="868"/>
        <v>101325</v>
      </c>
    </row>
    <row r="3656" spans="5:26" x14ac:dyDescent="0.2">
      <c r="E3656">
        <f t="shared" si="855"/>
        <v>0.45637499999996362</v>
      </c>
      <c r="F3656">
        <f t="shared" si="856"/>
        <v>101325</v>
      </c>
      <c r="H3656">
        <f t="shared" si="869"/>
        <v>0.45637499999996362</v>
      </c>
      <c r="I3656">
        <f t="shared" si="857"/>
        <v>305.99999999825377</v>
      </c>
      <c r="J3656">
        <f t="shared" si="858"/>
        <v>1.3067207503109222E-2</v>
      </c>
      <c r="K3656">
        <f t="shared" si="859"/>
        <v>-21.485007606660972</v>
      </c>
      <c r="L3656">
        <f t="shared" si="860"/>
        <v>3.9769296294121147E-5</v>
      </c>
      <c r="M3656">
        <f>J3656/SQRT('Exhaust Gas Math'!$E$14*$B$21*$B$23)</f>
        <v>2.2183654736237501E-4</v>
      </c>
      <c r="N3656">
        <f t="shared" si="861"/>
        <v>1.8126827987413826E-2</v>
      </c>
      <c r="O3656">
        <f t="shared" si="862"/>
        <v>0</v>
      </c>
      <c r="P3656">
        <f t="shared" si="863"/>
        <v>0</v>
      </c>
      <c r="Q3656">
        <f>($B$16/2)*(COS((ACOS((2*'Intake Valve Fxn Scratch'!$B$1)/$B$16-1)/($B$17/2))*(I3656-($B$17/2)))+1)*P3656</f>
        <v>0</v>
      </c>
      <c r="R3656">
        <f t="shared" si="864"/>
        <v>0</v>
      </c>
      <c r="S3656">
        <f t="shared" si="865"/>
        <v>0</v>
      </c>
      <c r="T3656">
        <f>S3656*'Exhaust Gas Math'!$C$14</f>
        <v>0</v>
      </c>
      <c r="U3656">
        <f>(T3656/'Exhaust Gas Math'!$B$14)+('Exhaust Gas Math'!$D$10)</f>
        <v>4.4059320573952224E-4</v>
      </c>
      <c r="V3656">
        <f>('Exhaust Gas Math'!$E$10*(2.53982214E-12*V3655^4 - 0.0000000071629564556*V3655^3 + 7.56281407226508E-06*V3655^2 - 0.00322508455050905*V3655 + 1.62997098133725)*$B$24+T3656*'Exhaust Gas Math'!$D$14*$B$23)/('Exhaust Gas Math'!$E$10*(2.53982214E-12*V3655^4 - 0.0000000071629564556*V3655^3 + 7.56281407226508E-06*V3655^2 - 0.00322508455050905*V3655 + 1.62997098133725)+T3656*'Exhaust Gas Math'!$D$14)</f>
        <v>1100</v>
      </c>
      <c r="W3656">
        <f>(353.3116967483*V3656^-1.0020802909)*('Exhaust Gas Math'!$E$10/(T3656+'Exhaust Gas Math'!$E$10))+(357.4500179626*V3656^-1.0038444015 )*(T3656/(T3656+'Exhaust Gas Math'!$E$10))</f>
        <v>0.31654710700089367</v>
      </c>
      <c r="X3656">
        <f t="shared" si="866"/>
        <v>0</v>
      </c>
      <c r="Y3656">
        <f t="shared" si="867"/>
        <v>101325</v>
      </c>
      <c r="Z3656">
        <f t="shared" si="868"/>
        <v>101325</v>
      </c>
    </row>
    <row r="3657" spans="5:26" x14ac:dyDescent="0.2">
      <c r="E3657">
        <f t="shared" si="855"/>
        <v>0.4564999999999636</v>
      </c>
      <c r="F3657">
        <f t="shared" si="856"/>
        <v>101325</v>
      </c>
      <c r="H3657">
        <f t="shared" si="869"/>
        <v>0.4564999999999636</v>
      </c>
      <c r="I3657">
        <f t="shared" si="857"/>
        <v>311.99999999825377</v>
      </c>
      <c r="J3657">
        <f t="shared" si="858"/>
        <v>1.0488559779142249E-2</v>
      </c>
      <c r="K3657">
        <f t="shared" si="859"/>
        <v>-19.735645035063161</v>
      </c>
      <c r="L3657">
        <f t="shared" si="860"/>
        <v>3.9769296294121147E-5</v>
      </c>
      <c r="M3657">
        <f>J3657/SQRT('Exhaust Gas Math'!$E$14*$B$21*$B$23)</f>
        <v>1.7805991736606028E-4</v>
      </c>
      <c r="N3657">
        <f t="shared" si="861"/>
        <v>1.422523030990306E-2</v>
      </c>
      <c r="O3657">
        <f t="shared" si="862"/>
        <v>0</v>
      </c>
      <c r="P3657">
        <f t="shared" si="863"/>
        <v>0</v>
      </c>
      <c r="Q3657">
        <f>($B$16/2)*(COS((ACOS((2*'Intake Valve Fxn Scratch'!$B$1)/$B$16-1)/($B$17/2))*(I3657-($B$17/2)))+1)*P3657</f>
        <v>0</v>
      </c>
      <c r="R3657">
        <f t="shared" si="864"/>
        <v>0</v>
      </c>
      <c r="S3657">
        <f t="shared" si="865"/>
        <v>0</v>
      </c>
      <c r="T3657">
        <f>S3657*'Exhaust Gas Math'!$C$14</f>
        <v>0</v>
      </c>
      <c r="U3657">
        <f>(T3657/'Exhaust Gas Math'!$B$14)+('Exhaust Gas Math'!$D$10)</f>
        <v>4.4059320573952224E-4</v>
      </c>
      <c r="V3657">
        <f>('Exhaust Gas Math'!$E$10*(2.53982214E-12*V3656^4 - 0.0000000071629564556*V3656^3 + 7.56281407226508E-06*V3656^2 - 0.00322508455050905*V3656 + 1.62997098133725)*$B$24+T3657*'Exhaust Gas Math'!$D$14*$B$23)/('Exhaust Gas Math'!$E$10*(2.53982214E-12*V3656^4 - 0.0000000071629564556*V3656^3 + 7.56281407226508E-06*V3656^2 - 0.00322508455050905*V3656 + 1.62997098133725)+T3657*'Exhaust Gas Math'!$D$14)</f>
        <v>1100</v>
      </c>
      <c r="W3657">
        <f>(353.3116967483*V3657^-1.0020802909)*('Exhaust Gas Math'!$E$10/(T3657+'Exhaust Gas Math'!$E$10))+(357.4500179626*V3657^-1.0038444015 )*(T3657/(T3657+'Exhaust Gas Math'!$E$10))</f>
        <v>0.31654710700089367</v>
      </c>
      <c r="X3657">
        <f t="shared" si="866"/>
        <v>0</v>
      </c>
      <c r="Y3657">
        <f t="shared" si="867"/>
        <v>101325</v>
      </c>
      <c r="Z3657">
        <f t="shared" si="868"/>
        <v>101325</v>
      </c>
    </row>
    <row r="3658" spans="5:26" x14ac:dyDescent="0.2">
      <c r="E3658">
        <f t="shared" si="855"/>
        <v>0.45662499999996359</v>
      </c>
      <c r="F3658">
        <f t="shared" si="856"/>
        <v>101325</v>
      </c>
      <c r="H3658">
        <f t="shared" si="869"/>
        <v>0.45662499999996359</v>
      </c>
      <c r="I3658">
        <f t="shared" si="857"/>
        <v>317.99999999825377</v>
      </c>
      <c r="J3658">
        <f t="shared" si="858"/>
        <v>8.1423090330128255E-3</v>
      </c>
      <c r="K3658">
        <f t="shared" si="859"/>
        <v>-17.770054606511021</v>
      </c>
      <c r="L3658">
        <f t="shared" si="860"/>
        <v>3.9769296294121147E-5</v>
      </c>
      <c r="M3658">
        <f>J3658/SQRT('Exhaust Gas Math'!$E$14*$B$21*$B$23)</f>
        <v>1.3822859421274669E-4</v>
      </c>
      <c r="N3658">
        <f t="shared" si="861"/>
        <v>1.0750931842457599E-2</v>
      </c>
      <c r="O3658">
        <f t="shared" si="862"/>
        <v>0</v>
      </c>
      <c r="P3658">
        <f t="shared" si="863"/>
        <v>0</v>
      </c>
      <c r="Q3658">
        <f>($B$16/2)*(COS((ACOS((2*'Intake Valve Fxn Scratch'!$B$1)/$B$16-1)/($B$17/2))*(I3658-($B$17/2)))+1)*P3658</f>
        <v>0</v>
      </c>
      <c r="R3658">
        <f t="shared" si="864"/>
        <v>0</v>
      </c>
      <c r="S3658">
        <f t="shared" si="865"/>
        <v>0</v>
      </c>
      <c r="T3658">
        <f>S3658*'Exhaust Gas Math'!$C$14</f>
        <v>0</v>
      </c>
      <c r="U3658">
        <f>(T3658/'Exhaust Gas Math'!$B$14)+('Exhaust Gas Math'!$D$10)</f>
        <v>4.4059320573952224E-4</v>
      </c>
      <c r="V3658">
        <f>('Exhaust Gas Math'!$E$10*(2.53982214E-12*V3657^4 - 0.0000000071629564556*V3657^3 + 7.56281407226508E-06*V3657^2 - 0.00322508455050905*V3657 + 1.62997098133725)*$B$24+T3658*'Exhaust Gas Math'!$D$14*$B$23)/('Exhaust Gas Math'!$E$10*(2.53982214E-12*V3657^4 - 0.0000000071629564556*V3657^3 + 7.56281407226508E-06*V3657^2 - 0.00322508455050905*V3657 + 1.62997098133725)+T3658*'Exhaust Gas Math'!$D$14)</f>
        <v>1100</v>
      </c>
      <c r="W3658">
        <f>(353.3116967483*V3658^-1.0020802909)*('Exhaust Gas Math'!$E$10/(T3658+'Exhaust Gas Math'!$E$10))+(357.4500179626*V3658^-1.0038444015 )*(T3658/(T3658+'Exhaust Gas Math'!$E$10))</f>
        <v>0.31654710700089367</v>
      </c>
      <c r="X3658">
        <f t="shared" si="866"/>
        <v>0</v>
      </c>
      <c r="Y3658">
        <f t="shared" si="867"/>
        <v>101325</v>
      </c>
      <c r="Z3658">
        <f t="shared" si="868"/>
        <v>101325</v>
      </c>
    </row>
    <row r="3659" spans="5:26" x14ac:dyDescent="0.2">
      <c r="E3659">
        <f t="shared" si="855"/>
        <v>0.45674999999996357</v>
      </c>
      <c r="F3659">
        <f t="shared" si="856"/>
        <v>101325</v>
      </c>
      <c r="H3659">
        <f t="shared" si="869"/>
        <v>0.45674999999996357</v>
      </c>
      <c r="I3659">
        <f t="shared" si="857"/>
        <v>323.99999999825013</v>
      </c>
      <c r="J3659">
        <f t="shared" si="858"/>
        <v>6.0541612788826138E-3</v>
      </c>
      <c r="K3659">
        <f t="shared" si="859"/>
        <v>-15.609771741068123</v>
      </c>
      <c r="L3659">
        <f t="shared" si="860"/>
        <v>3.9769296294121147E-5</v>
      </c>
      <c r="M3659">
        <f>J3659/SQRT('Exhaust Gas Math'!$E$14*$B$21*$B$23)</f>
        <v>1.0277897821418518E-4</v>
      </c>
      <c r="N3659">
        <f t="shared" si="861"/>
        <v>7.7515449039784849E-3</v>
      </c>
      <c r="O3659">
        <f t="shared" si="862"/>
        <v>0</v>
      </c>
      <c r="P3659">
        <f t="shared" si="863"/>
        <v>0</v>
      </c>
      <c r="Q3659">
        <f>($B$16/2)*(COS((ACOS((2*'Intake Valve Fxn Scratch'!$B$1)/$B$16-1)/($B$17/2))*(I3659-($B$17/2)))+1)*P3659</f>
        <v>0</v>
      </c>
      <c r="R3659">
        <f t="shared" si="864"/>
        <v>0</v>
      </c>
      <c r="S3659">
        <f t="shared" si="865"/>
        <v>0</v>
      </c>
      <c r="T3659">
        <f>S3659*'Exhaust Gas Math'!$C$14</f>
        <v>0</v>
      </c>
      <c r="U3659">
        <f>(T3659/'Exhaust Gas Math'!$B$14)+('Exhaust Gas Math'!$D$10)</f>
        <v>4.4059320573952224E-4</v>
      </c>
      <c r="V3659">
        <f>('Exhaust Gas Math'!$E$10*(2.53982214E-12*V3658^4 - 0.0000000071629564556*V3658^3 + 7.56281407226508E-06*V3658^2 - 0.00322508455050905*V3658 + 1.62997098133725)*$B$24+T3659*'Exhaust Gas Math'!$D$14*$B$23)/('Exhaust Gas Math'!$E$10*(2.53982214E-12*V3658^4 - 0.0000000071629564556*V3658^3 + 7.56281407226508E-06*V3658^2 - 0.00322508455050905*V3658 + 1.62997098133725)+T3659*'Exhaust Gas Math'!$D$14)</f>
        <v>1100</v>
      </c>
      <c r="W3659">
        <f>(353.3116967483*V3659^-1.0020802909)*('Exhaust Gas Math'!$E$10/(T3659+'Exhaust Gas Math'!$E$10))+(357.4500179626*V3659^-1.0038444015 )*(T3659/(T3659+'Exhaust Gas Math'!$E$10))</f>
        <v>0.31654710700089367</v>
      </c>
      <c r="X3659">
        <f t="shared" si="866"/>
        <v>0</v>
      </c>
      <c r="Y3659">
        <f t="shared" si="867"/>
        <v>101325</v>
      </c>
      <c r="Z3659">
        <f t="shared" si="868"/>
        <v>101325</v>
      </c>
    </row>
    <row r="3660" spans="5:26" x14ac:dyDescent="0.2">
      <c r="E3660">
        <f t="shared" si="855"/>
        <v>0.45687499999996356</v>
      </c>
      <c r="F3660">
        <f t="shared" si="856"/>
        <v>101325</v>
      </c>
      <c r="H3660">
        <f t="shared" si="869"/>
        <v>0.45687499999996356</v>
      </c>
      <c r="I3660">
        <f t="shared" si="857"/>
        <v>329.99999999825013</v>
      </c>
      <c r="J3660">
        <f t="shared" si="858"/>
        <v>4.2469947005166105E-3</v>
      </c>
      <c r="K3660">
        <f t="shared" si="859"/>
        <v>-13.278464949874168</v>
      </c>
      <c r="L3660">
        <f t="shared" si="860"/>
        <v>3.9769296294121147E-5</v>
      </c>
      <c r="M3660">
        <f>J3660/SQRT('Exhaust Gas Math'!$E$14*$B$21*$B$23)</f>
        <v>7.2099462781526617E-5</v>
      </c>
      <c r="N3660">
        <f t="shared" si="861"/>
        <v>5.2538472650934392E-3</v>
      </c>
      <c r="O3660">
        <f t="shared" si="862"/>
        <v>0</v>
      </c>
      <c r="P3660">
        <f t="shared" si="863"/>
        <v>0</v>
      </c>
      <c r="Q3660">
        <f>($B$16/2)*(COS((ACOS((2*'Intake Valve Fxn Scratch'!$B$1)/$B$16-1)/($B$17/2))*(I3660-($B$17/2)))+1)*P3660</f>
        <v>0</v>
      </c>
      <c r="R3660">
        <f t="shared" si="864"/>
        <v>0</v>
      </c>
      <c r="S3660">
        <f t="shared" si="865"/>
        <v>0</v>
      </c>
      <c r="T3660">
        <f>S3660*'Exhaust Gas Math'!$C$14</f>
        <v>0</v>
      </c>
      <c r="U3660">
        <f>(T3660/'Exhaust Gas Math'!$B$14)+('Exhaust Gas Math'!$D$10)</f>
        <v>4.4059320573952224E-4</v>
      </c>
      <c r="V3660">
        <f>('Exhaust Gas Math'!$E$10*(2.53982214E-12*V3659^4 - 0.0000000071629564556*V3659^3 + 7.56281407226508E-06*V3659^2 - 0.00322508455050905*V3659 + 1.62997098133725)*$B$24+T3660*'Exhaust Gas Math'!$D$14*$B$23)/('Exhaust Gas Math'!$E$10*(2.53982214E-12*V3659^4 - 0.0000000071629564556*V3659^3 + 7.56281407226508E-06*V3659^2 - 0.00322508455050905*V3659 + 1.62997098133725)+T3660*'Exhaust Gas Math'!$D$14)</f>
        <v>1100</v>
      </c>
      <c r="W3660">
        <f>(353.3116967483*V3660^-1.0020802909)*('Exhaust Gas Math'!$E$10/(T3660+'Exhaust Gas Math'!$E$10))+(357.4500179626*V3660^-1.0038444015 )*(T3660/(T3660+'Exhaust Gas Math'!$E$10))</f>
        <v>0.31654710700089367</v>
      </c>
      <c r="X3660">
        <f t="shared" si="866"/>
        <v>0</v>
      </c>
      <c r="Y3660">
        <f t="shared" si="867"/>
        <v>101325</v>
      </c>
      <c r="Z3660">
        <f t="shared" si="868"/>
        <v>101325</v>
      </c>
    </row>
    <row r="3661" spans="5:26" x14ac:dyDescent="0.2">
      <c r="E3661">
        <f t="shared" si="855"/>
        <v>0.45699999999996355</v>
      </c>
      <c r="F3661">
        <f t="shared" si="856"/>
        <v>101325</v>
      </c>
      <c r="H3661">
        <f t="shared" si="869"/>
        <v>0.45699999999996355</v>
      </c>
      <c r="I3661">
        <f t="shared" si="857"/>
        <v>335.99999999825013</v>
      </c>
      <c r="J3661">
        <f t="shared" si="858"/>
        <v>2.7406089931232593E-3</v>
      </c>
      <c r="K3661">
        <f t="shared" si="859"/>
        <v>-10.8016765179933</v>
      </c>
      <c r="L3661">
        <f t="shared" si="860"/>
        <v>3.9769296294121147E-5</v>
      </c>
      <c r="M3661">
        <f>J3661/SQRT('Exhaust Gas Math'!$E$14*$B$21*$B$23)</f>
        <v>4.6526179105985619E-5</v>
      </c>
      <c r="N3661">
        <f t="shared" si="861"/>
        <v>3.2650381170227748E-3</v>
      </c>
      <c r="O3661">
        <f t="shared" si="862"/>
        <v>0</v>
      </c>
      <c r="P3661">
        <f t="shared" si="863"/>
        <v>0</v>
      </c>
      <c r="Q3661">
        <f>($B$16/2)*(COS((ACOS((2*'Intake Valve Fxn Scratch'!$B$1)/$B$16-1)/($B$17/2))*(I3661-($B$17/2)))+1)*P3661</f>
        <v>0</v>
      </c>
      <c r="R3661">
        <f t="shared" si="864"/>
        <v>0</v>
      </c>
      <c r="S3661">
        <f t="shared" si="865"/>
        <v>0</v>
      </c>
      <c r="T3661">
        <f>S3661*'Exhaust Gas Math'!$C$14</f>
        <v>0</v>
      </c>
      <c r="U3661">
        <f>(T3661/'Exhaust Gas Math'!$B$14)+('Exhaust Gas Math'!$D$10)</f>
        <v>4.4059320573952224E-4</v>
      </c>
      <c r="V3661">
        <f>('Exhaust Gas Math'!$E$10*(2.53982214E-12*V3660^4 - 0.0000000071629564556*V3660^3 + 7.56281407226508E-06*V3660^2 - 0.00322508455050905*V3660 + 1.62997098133725)*$B$24+T3661*'Exhaust Gas Math'!$D$14*$B$23)/('Exhaust Gas Math'!$E$10*(2.53982214E-12*V3660^4 - 0.0000000071629564556*V3660^3 + 7.56281407226508E-06*V3660^2 - 0.00322508455050905*V3660 + 1.62997098133725)+T3661*'Exhaust Gas Math'!$D$14)</f>
        <v>1100</v>
      </c>
      <c r="W3661">
        <f>(353.3116967483*V3661^-1.0020802909)*('Exhaust Gas Math'!$E$10/(T3661+'Exhaust Gas Math'!$E$10))+(357.4500179626*V3661^-1.0038444015 )*(T3661/(T3661+'Exhaust Gas Math'!$E$10))</f>
        <v>0.31654710700089367</v>
      </c>
      <c r="X3661">
        <f t="shared" si="866"/>
        <v>0</v>
      </c>
      <c r="Y3661">
        <f t="shared" si="867"/>
        <v>101325</v>
      </c>
      <c r="Z3661">
        <f t="shared" si="868"/>
        <v>101325</v>
      </c>
    </row>
    <row r="3662" spans="5:26" x14ac:dyDescent="0.2">
      <c r="E3662">
        <f t="shared" si="855"/>
        <v>0.45712499999996353</v>
      </c>
      <c r="F3662">
        <f t="shared" si="856"/>
        <v>101325</v>
      </c>
      <c r="H3662">
        <f t="shared" si="869"/>
        <v>0.45712499999996353</v>
      </c>
      <c r="I3662">
        <f t="shared" si="857"/>
        <v>341.99999999825013</v>
      </c>
      <c r="J3662">
        <f t="shared" si="858"/>
        <v>1.5515084337426044E-3</v>
      </c>
      <c r="K3662">
        <f t="shared" si="859"/>
        <v>-8.2065426577838281</v>
      </c>
      <c r="L3662">
        <f t="shared" si="860"/>
        <v>3.9769296294121147E-5</v>
      </c>
      <c r="M3662">
        <f>J3662/SQRT('Exhaust Gas Math'!$E$14*$B$21*$B$23)</f>
        <v>2.6339313435037344E-5</v>
      </c>
      <c r="N3662">
        <f t="shared" si="861"/>
        <v>1.7749850517860301E-3</v>
      </c>
      <c r="O3662">
        <f t="shared" si="862"/>
        <v>0</v>
      </c>
      <c r="P3662">
        <f t="shared" si="863"/>
        <v>0</v>
      </c>
      <c r="Q3662">
        <f>($B$16/2)*(COS((ACOS((2*'Intake Valve Fxn Scratch'!$B$1)/$B$16-1)/($B$17/2))*(I3662-($B$17/2)))+1)*P3662</f>
        <v>0</v>
      </c>
      <c r="R3662">
        <f t="shared" si="864"/>
        <v>0</v>
      </c>
      <c r="S3662">
        <f t="shared" si="865"/>
        <v>0</v>
      </c>
      <c r="T3662">
        <f>S3662*'Exhaust Gas Math'!$C$14</f>
        <v>0</v>
      </c>
      <c r="U3662">
        <f>(T3662/'Exhaust Gas Math'!$B$14)+('Exhaust Gas Math'!$D$10)</f>
        <v>4.4059320573952224E-4</v>
      </c>
      <c r="V3662">
        <f>('Exhaust Gas Math'!$E$10*(2.53982214E-12*V3661^4 - 0.0000000071629564556*V3661^3 + 7.56281407226508E-06*V3661^2 - 0.00322508455050905*V3661 + 1.62997098133725)*$B$24+T3662*'Exhaust Gas Math'!$D$14*$B$23)/('Exhaust Gas Math'!$E$10*(2.53982214E-12*V3661^4 - 0.0000000071629564556*V3661^3 + 7.56281407226508E-06*V3661^2 - 0.00322508455050905*V3661 + 1.62997098133725)+T3662*'Exhaust Gas Math'!$D$14)</f>
        <v>1100</v>
      </c>
      <c r="W3662">
        <f>(353.3116967483*V3662^-1.0020802909)*('Exhaust Gas Math'!$E$10/(T3662+'Exhaust Gas Math'!$E$10))+(357.4500179626*V3662^-1.0038444015 )*(T3662/(T3662+'Exhaust Gas Math'!$E$10))</f>
        <v>0.31654710700089367</v>
      </c>
      <c r="X3662">
        <f t="shared" si="866"/>
        <v>0</v>
      </c>
      <c r="Y3662">
        <f t="shared" si="867"/>
        <v>101325</v>
      </c>
      <c r="Z3662">
        <f t="shared" si="868"/>
        <v>101325</v>
      </c>
    </row>
    <row r="3663" spans="5:26" x14ac:dyDescent="0.2">
      <c r="E3663">
        <f t="shared" si="855"/>
        <v>0.45724999999996352</v>
      </c>
      <c r="F3663">
        <f t="shared" si="856"/>
        <v>101325</v>
      </c>
      <c r="H3663">
        <f t="shared" si="869"/>
        <v>0.45724999999996352</v>
      </c>
      <c r="I3663">
        <f t="shared" si="857"/>
        <v>347.99999999825013</v>
      </c>
      <c r="J3663">
        <f t="shared" si="858"/>
        <v>6.9272105693979347E-4</v>
      </c>
      <c r="K3663">
        <f t="shared" si="859"/>
        <v>-5.5214961988876698</v>
      </c>
      <c r="L3663">
        <f t="shared" si="860"/>
        <v>3.9769296294121147E-5</v>
      </c>
      <c r="M3663">
        <f>J3663/SQRT('Exhaust Gas Math'!$E$14*$B$21*$B$23)</f>
        <v>1.1760037293367722E-5</v>
      </c>
      <c r="N3663">
        <f t="shared" si="861"/>
        <v>7.5915782842111978E-4</v>
      </c>
      <c r="O3663">
        <f t="shared" si="862"/>
        <v>0</v>
      </c>
      <c r="P3663">
        <f t="shared" si="863"/>
        <v>0</v>
      </c>
      <c r="Q3663">
        <f>($B$16/2)*(COS((ACOS((2*'Intake Valve Fxn Scratch'!$B$1)/$B$16-1)/($B$17/2))*(I3663-($B$17/2)))+1)*P3663</f>
        <v>0</v>
      </c>
      <c r="R3663">
        <f t="shared" si="864"/>
        <v>0</v>
      </c>
      <c r="S3663">
        <f t="shared" si="865"/>
        <v>0</v>
      </c>
      <c r="T3663">
        <f>S3663*'Exhaust Gas Math'!$C$14</f>
        <v>0</v>
      </c>
      <c r="U3663">
        <f>(T3663/'Exhaust Gas Math'!$B$14)+('Exhaust Gas Math'!$D$10)</f>
        <v>4.4059320573952224E-4</v>
      </c>
      <c r="V3663">
        <f>('Exhaust Gas Math'!$E$10*(2.53982214E-12*V3662^4 - 0.0000000071629564556*V3662^3 + 7.56281407226508E-06*V3662^2 - 0.00322508455050905*V3662 + 1.62997098133725)*$B$24+T3663*'Exhaust Gas Math'!$D$14*$B$23)/('Exhaust Gas Math'!$E$10*(2.53982214E-12*V3662^4 - 0.0000000071629564556*V3662^3 + 7.56281407226508E-06*V3662^2 - 0.00322508455050905*V3662 + 1.62997098133725)+T3663*'Exhaust Gas Math'!$D$14)</f>
        <v>1100</v>
      </c>
      <c r="W3663">
        <f>(353.3116967483*V3663^-1.0020802909)*('Exhaust Gas Math'!$E$10/(T3663+'Exhaust Gas Math'!$E$10))+(357.4500179626*V3663^-1.0038444015 )*(T3663/(T3663+'Exhaust Gas Math'!$E$10))</f>
        <v>0.31654710700089367</v>
      </c>
      <c r="X3663">
        <f t="shared" si="866"/>
        <v>0</v>
      </c>
      <c r="Y3663">
        <f t="shared" si="867"/>
        <v>101325</v>
      </c>
      <c r="Z3663">
        <f t="shared" si="868"/>
        <v>101325</v>
      </c>
    </row>
    <row r="3664" spans="5:26" x14ac:dyDescent="0.2">
      <c r="E3664">
        <f t="shared" si="855"/>
        <v>0.45737499999996351</v>
      </c>
      <c r="F3664">
        <f t="shared" si="856"/>
        <v>101325</v>
      </c>
      <c r="H3664">
        <f t="shared" si="869"/>
        <v>0.45737499999996351</v>
      </c>
      <c r="I3664">
        <f t="shared" si="857"/>
        <v>353.99999999824649</v>
      </c>
      <c r="J3664">
        <f t="shared" si="858"/>
        <v>1.7365591692695276E-4</v>
      </c>
      <c r="K3664">
        <f t="shared" si="859"/>
        <v>-2.7759550721876836</v>
      </c>
      <c r="L3664">
        <f t="shared" si="860"/>
        <v>3.9769296294121147E-5</v>
      </c>
      <c r="M3664">
        <f>J3664/SQRT('Exhaust Gas Math'!$E$14*$B$21*$B$23)</f>
        <v>2.9480842812786411E-6</v>
      </c>
      <c r="N3664">
        <f t="shared" si="861"/>
        <v>1.81935810579896E-4</v>
      </c>
      <c r="O3664">
        <f t="shared" si="862"/>
        <v>0</v>
      </c>
      <c r="P3664">
        <f t="shared" si="863"/>
        <v>0</v>
      </c>
      <c r="Q3664">
        <f>($B$16/2)*(COS((ACOS((2*'Intake Valve Fxn Scratch'!$B$1)/$B$16-1)/($B$17/2))*(I3664-($B$17/2)))+1)*P3664</f>
        <v>0</v>
      </c>
      <c r="R3664">
        <f t="shared" si="864"/>
        <v>0</v>
      </c>
      <c r="S3664">
        <f t="shared" si="865"/>
        <v>0</v>
      </c>
      <c r="T3664">
        <f>S3664*'Exhaust Gas Math'!$C$14</f>
        <v>0</v>
      </c>
      <c r="U3664">
        <f>(T3664/'Exhaust Gas Math'!$B$14)+('Exhaust Gas Math'!$D$10)</f>
        <v>4.4059320573952224E-4</v>
      </c>
      <c r="V3664">
        <f>('Exhaust Gas Math'!$E$10*(2.53982214E-12*V3663^4 - 0.0000000071629564556*V3663^3 + 7.56281407226508E-06*V3663^2 - 0.00322508455050905*V3663 + 1.62997098133725)*$B$24+T3664*'Exhaust Gas Math'!$D$14*$B$23)/('Exhaust Gas Math'!$E$10*(2.53982214E-12*V3663^4 - 0.0000000071629564556*V3663^3 + 7.56281407226508E-06*V3663^2 - 0.00322508455050905*V3663 + 1.62997098133725)+T3664*'Exhaust Gas Math'!$D$14)</f>
        <v>1100</v>
      </c>
      <c r="W3664">
        <f>(353.3116967483*V3664^-1.0020802909)*('Exhaust Gas Math'!$E$10/(T3664+'Exhaust Gas Math'!$E$10))+(357.4500179626*V3664^-1.0038444015 )*(T3664/(T3664+'Exhaust Gas Math'!$E$10))</f>
        <v>0.31654710700089367</v>
      </c>
      <c r="X3664">
        <f t="shared" si="866"/>
        <v>0</v>
      </c>
      <c r="Y3664">
        <f t="shared" si="867"/>
        <v>101325</v>
      </c>
      <c r="Z3664">
        <f t="shared" si="868"/>
        <v>101325</v>
      </c>
    </row>
    <row r="3665" spans="5:26" x14ac:dyDescent="0.2">
      <c r="E3665">
        <f t="shared" si="855"/>
        <v>0.45749999999996349</v>
      </c>
      <c r="F3665">
        <f t="shared" si="856"/>
        <v>101325</v>
      </c>
      <c r="H3665">
        <f t="shared" si="869"/>
        <v>0.45749999999996349</v>
      </c>
      <c r="I3665">
        <f t="shared" si="857"/>
        <v>359.99999999824649</v>
      </c>
      <c r="J3665">
        <f t="shared" si="858"/>
        <v>0</v>
      </c>
      <c r="K3665">
        <f t="shared" si="859"/>
        <v>-8.1236588222908208E-10</v>
      </c>
      <c r="L3665">
        <f t="shared" si="860"/>
        <v>3.9769296294121147E-5</v>
      </c>
      <c r="M3665">
        <f>J3665/SQRT('Exhaust Gas Math'!$E$14*$B$21*$B$23)</f>
        <v>0</v>
      </c>
      <c r="N3665">
        <f t="shared" si="861"/>
        <v>0</v>
      </c>
      <c r="O3665">
        <f t="shared" si="862"/>
        <v>0</v>
      </c>
      <c r="P3665">
        <f t="shared" si="863"/>
        <v>0</v>
      </c>
      <c r="Q3665">
        <f>($B$16/2)*(COS((ACOS((2*'Intake Valve Fxn Scratch'!$B$1)/$B$16-1)/($B$17/2))*(I3665-($B$17/2)))+1)*P3665</f>
        <v>0</v>
      </c>
      <c r="R3665">
        <f t="shared" si="864"/>
        <v>0</v>
      </c>
      <c r="S3665">
        <f t="shared" si="865"/>
        <v>0</v>
      </c>
      <c r="T3665">
        <f>S3665*'Exhaust Gas Math'!$C$14</f>
        <v>0</v>
      </c>
      <c r="U3665">
        <f>(T3665/'Exhaust Gas Math'!$B$14)+('Exhaust Gas Math'!$D$10)</f>
        <v>4.4059320573952224E-4</v>
      </c>
      <c r="V3665">
        <f>('Exhaust Gas Math'!$E$10*(2.53982214E-12*V3664^4 - 0.0000000071629564556*V3664^3 + 7.56281407226508E-06*V3664^2 - 0.00322508455050905*V3664 + 1.62997098133725)*$B$24+T3665*'Exhaust Gas Math'!$D$14*$B$23)/('Exhaust Gas Math'!$E$10*(2.53982214E-12*V3664^4 - 0.0000000071629564556*V3664^3 + 7.56281407226508E-06*V3664^2 - 0.00322508455050905*V3664 + 1.62997098133725)+T3665*'Exhaust Gas Math'!$D$14)</f>
        <v>1100</v>
      </c>
      <c r="W3665">
        <f>(353.3116967483*V3665^-1.0020802909)*('Exhaust Gas Math'!$E$10/(T3665+'Exhaust Gas Math'!$E$10))+(357.4500179626*V3665^-1.0038444015 )*(T3665/(T3665+'Exhaust Gas Math'!$E$10))</f>
        <v>0.31654710700089367</v>
      </c>
      <c r="X3665">
        <f t="shared" si="866"/>
        <v>0</v>
      </c>
      <c r="Y3665">
        <f t="shared" si="867"/>
        <v>101325</v>
      </c>
      <c r="Z3665">
        <f t="shared" si="868"/>
        <v>101325</v>
      </c>
    </row>
    <row r="3666" spans="5:26" x14ac:dyDescent="0.2">
      <c r="E3666">
        <f t="shared" si="855"/>
        <v>0.45762499999996348</v>
      </c>
      <c r="F3666">
        <f t="shared" si="856"/>
        <v>101325</v>
      </c>
      <c r="H3666">
        <f t="shared" si="869"/>
        <v>0.45762499999996348</v>
      </c>
      <c r="I3666">
        <f t="shared" si="857"/>
        <v>365.99999999824649</v>
      </c>
      <c r="J3666">
        <f t="shared" si="858"/>
        <v>1.7365591672442032E-4</v>
      </c>
      <c r="K3666">
        <f t="shared" si="859"/>
        <v>2.7759550705733536</v>
      </c>
      <c r="L3666">
        <f t="shared" si="860"/>
        <v>3.9769296294121147E-5</v>
      </c>
      <c r="M3666">
        <f>J3666/SQRT('Exhaust Gas Math'!$E$14*$B$21*$B$23)</f>
        <v>2.9480842778403323E-6</v>
      </c>
      <c r="N3666">
        <f t="shared" si="861"/>
        <v>1.6556832800333071E-4</v>
      </c>
      <c r="O3666">
        <f t="shared" si="862"/>
        <v>0</v>
      </c>
      <c r="P3666">
        <f t="shared" si="863"/>
        <v>0</v>
      </c>
      <c r="Q3666">
        <f>($B$16/2)*(COS((ACOS((2*'Intake Valve Fxn Scratch'!$B$1)/$B$16-1)/($B$17/2))*(I3666-($B$17/2)))+1)*P3666</f>
        <v>0</v>
      </c>
      <c r="R3666">
        <f t="shared" si="864"/>
        <v>0</v>
      </c>
      <c r="S3666">
        <f t="shared" si="865"/>
        <v>0</v>
      </c>
      <c r="T3666">
        <f>S3666*'Exhaust Gas Math'!$C$14</f>
        <v>0</v>
      </c>
      <c r="U3666">
        <f>(T3666/'Exhaust Gas Math'!$B$14)+('Exhaust Gas Math'!$D$10)</f>
        <v>4.4059320573952224E-4</v>
      </c>
      <c r="V3666">
        <f>('Exhaust Gas Math'!$E$10*(2.53982214E-12*V3665^4 - 0.0000000071629564556*V3665^3 + 7.56281407226508E-06*V3665^2 - 0.00322508455050905*V3665 + 1.62997098133725)*$B$24+T3666*'Exhaust Gas Math'!$D$14*$B$23)/('Exhaust Gas Math'!$E$10*(2.53982214E-12*V3665^4 - 0.0000000071629564556*V3665^3 + 7.56281407226508E-06*V3665^2 - 0.00322508455050905*V3665 + 1.62997098133725)+T3666*'Exhaust Gas Math'!$D$14)</f>
        <v>1100</v>
      </c>
      <c r="W3666">
        <f>(353.3116967483*V3666^-1.0020802909)*('Exhaust Gas Math'!$E$10/(T3666+'Exhaust Gas Math'!$E$10))+(357.4500179626*V3666^-1.0038444015 )*(T3666/(T3666+'Exhaust Gas Math'!$E$10))</f>
        <v>0.31654710700089367</v>
      </c>
      <c r="X3666">
        <f t="shared" si="866"/>
        <v>0</v>
      </c>
      <c r="Y3666">
        <f t="shared" si="867"/>
        <v>101325</v>
      </c>
      <c r="Z3666">
        <f t="shared" si="868"/>
        <v>101325</v>
      </c>
    </row>
    <row r="3667" spans="5:26" x14ac:dyDescent="0.2">
      <c r="E3667">
        <f t="shared" si="855"/>
        <v>0.45774999999996346</v>
      </c>
      <c r="F3667">
        <f t="shared" si="856"/>
        <v>101325</v>
      </c>
      <c r="H3667">
        <f t="shared" si="869"/>
        <v>0.45774999999996346</v>
      </c>
      <c r="I3667">
        <f t="shared" si="857"/>
        <v>371.99999999824649</v>
      </c>
      <c r="J3667">
        <f t="shared" si="858"/>
        <v>6.9272105653657087E-4</v>
      </c>
      <c r="K3667">
        <f t="shared" si="859"/>
        <v>5.5214961972984424</v>
      </c>
      <c r="L3667">
        <f t="shared" si="860"/>
        <v>3.9769296294121147E-5</v>
      </c>
      <c r="M3667">
        <f>J3667/SQRT('Exhaust Gas Math'!$E$14*$B$21*$B$23)</f>
        <v>1.1760037286522381E-5</v>
      </c>
      <c r="N3667">
        <f t="shared" si="861"/>
        <v>6.2929392650272128E-4</v>
      </c>
      <c r="O3667">
        <f t="shared" si="862"/>
        <v>0</v>
      </c>
      <c r="P3667">
        <f t="shared" si="863"/>
        <v>0</v>
      </c>
      <c r="Q3667">
        <f>($B$16/2)*(COS((ACOS((2*'Intake Valve Fxn Scratch'!$B$1)/$B$16-1)/($B$17/2))*(I3667-($B$17/2)))+1)*P3667</f>
        <v>0</v>
      </c>
      <c r="R3667">
        <f t="shared" si="864"/>
        <v>0</v>
      </c>
      <c r="S3667">
        <f t="shared" si="865"/>
        <v>0</v>
      </c>
      <c r="T3667">
        <f>S3667*'Exhaust Gas Math'!$C$14</f>
        <v>0</v>
      </c>
      <c r="U3667">
        <f>(T3667/'Exhaust Gas Math'!$B$14)+('Exhaust Gas Math'!$D$10)</f>
        <v>4.4059320573952224E-4</v>
      </c>
      <c r="V3667">
        <f>('Exhaust Gas Math'!$E$10*(2.53982214E-12*V3666^4 - 0.0000000071629564556*V3666^3 + 7.56281407226508E-06*V3666^2 - 0.00322508455050905*V3666 + 1.62997098133725)*$B$24+T3667*'Exhaust Gas Math'!$D$14*$B$23)/('Exhaust Gas Math'!$E$10*(2.53982214E-12*V3666^4 - 0.0000000071629564556*V3666^3 + 7.56281407226508E-06*V3666^2 - 0.00322508455050905*V3666 + 1.62997098133725)+T3667*'Exhaust Gas Math'!$D$14)</f>
        <v>1100</v>
      </c>
      <c r="W3667">
        <f>(353.3116967483*V3667^-1.0020802909)*('Exhaust Gas Math'!$E$10/(T3667+'Exhaust Gas Math'!$E$10))+(357.4500179626*V3667^-1.0038444015 )*(T3667/(T3667+'Exhaust Gas Math'!$E$10))</f>
        <v>0.31654710700089367</v>
      </c>
      <c r="X3667">
        <f t="shared" si="866"/>
        <v>0</v>
      </c>
      <c r="Y3667">
        <f t="shared" si="867"/>
        <v>101325</v>
      </c>
      <c r="Z3667">
        <f t="shared" si="868"/>
        <v>101325</v>
      </c>
    </row>
    <row r="3668" spans="5:26" x14ac:dyDescent="0.2">
      <c r="E3668">
        <f t="shared" si="855"/>
        <v>0.45787499999996345</v>
      </c>
      <c r="F3668">
        <f t="shared" si="856"/>
        <v>101325</v>
      </c>
      <c r="H3668">
        <f t="shared" si="869"/>
        <v>0.45787499999996345</v>
      </c>
      <c r="I3668">
        <f t="shared" si="857"/>
        <v>377.99999999824649</v>
      </c>
      <c r="J3668">
        <f t="shared" si="858"/>
        <v>1.5515084331438611E-3</v>
      </c>
      <c r="K3668">
        <f t="shared" si="859"/>
        <v>8.2065426562400514</v>
      </c>
      <c r="L3668">
        <f t="shared" si="860"/>
        <v>3.9769296294121147E-5</v>
      </c>
      <c r="M3668">
        <f>J3668/SQRT('Exhaust Gas Math'!$E$14*$B$21*$B$23)</f>
        <v>2.6339313424872728E-5</v>
      </c>
      <c r="N3668">
        <f t="shared" si="861"/>
        <v>1.3427107343079031E-3</v>
      </c>
      <c r="O3668">
        <f t="shared" si="862"/>
        <v>0</v>
      </c>
      <c r="P3668">
        <f t="shared" si="863"/>
        <v>0</v>
      </c>
      <c r="Q3668">
        <f>($B$16/2)*(COS((ACOS((2*'Intake Valve Fxn Scratch'!$B$1)/$B$16-1)/($B$17/2))*(I3668-($B$17/2)))+1)*P3668</f>
        <v>0</v>
      </c>
      <c r="R3668">
        <f t="shared" si="864"/>
        <v>0</v>
      </c>
      <c r="S3668">
        <f t="shared" si="865"/>
        <v>0</v>
      </c>
      <c r="T3668">
        <f>S3668*'Exhaust Gas Math'!$C$14</f>
        <v>0</v>
      </c>
      <c r="U3668">
        <f>(T3668/'Exhaust Gas Math'!$B$14)+('Exhaust Gas Math'!$D$10)</f>
        <v>4.4059320573952224E-4</v>
      </c>
      <c r="V3668">
        <f>('Exhaust Gas Math'!$E$10*(2.53982214E-12*V3667^4 - 0.0000000071629564556*V3667^3 + 7.56281407226508E-06*V3667^2 - 0.00322508455050905*V3667 + 1.62997098133725)*$B$24+T3668*'Exhaust Gas Math'!$D$14*$B$23)/('Exhaust Gas Math'!$E$10*(2.53982214E-12*V3667^4 - 0.0000000071629564556*V3667^3 + 7.56281407226508E-06*V3667^2 - 0.00322508455050905*V3667 + 1.62997098133725)+T3668*'Exhaust Gas Math'!$D$14)</f>
        <v>1100</v>
      </c>
      <c r="W3668">
        <f>(353.3116967483*V3668^-1.0020802909)*('Exhaust Gas Math'!$E$10/(T3668+'Exhaust Gas Math'!$E$10))+(357.4500179626*V3668^-1.0038444015 )*(T3668/(T3668+'Exhaust Gas Math'!$E$10))</f>
        <v>0.31654710700089367</v>
      </c>
      <c r="X3668">
        <f t="shared" si="866"/>
        <v>0</v>
      </c>
      <c r="Y3668">
        <f t="shared" si="867"/>
        <v>101325</v>
      </c>
      <c r="Z3668">
        <f t="shared" si="868"/>
        <v>101325</v>
      </c>
    </row>
    <row r="3669" spans="5:26" x14ac:dyDescent="0.2">
      <c r="E3669">
        <f t="shared" si="855"/>
        <v>0.45799999999996344</v>
      </c>
      <c r="F3669">
        <f t="shared" si="856"/>
        <v>101325</v>
      </c>
      <c r="H3669">
        <f t="shared" si="869"/>
        <v>0.45799999999996344</v>
      </c>
      <c r="I3669">
        <f t="shared" si="857"/>
        <v>383.99999999824649</v>
      </c>
      <c r="J3669">
        <f t="shared" si="858"/>
        <v>2.7406089923351744E-3</v>
      </c>
      <c r="K3669">
        <f t="shared" si="859"/>
        <v>10.801676516510412</v>
      </c>
      <c r="L3669">
        <f t="shared" si="860"/>
        <v>3.9769296294121147E-5</v>
      </c>
      <c r="M3669">
        <f>J3669/SQRT('Exhaust Gas Math'!$E$14*$B$21*$B$23)</f>
        <v>4.6526179092606632E-5</v>
      </c>
      <c r="N3669">
        <f t="shared" si="861"/>
        <v>2.2601711312002955E-3</v>
      </c>
      <c r="O3669">
        <f t="shared" si="862"/>
        <v>0</v>
      </c>
      <c r="P3669">
        <f t="shared" si="863"/>
        <v>0</v>
      </c>
      <c r="Q3669">
        <f>($B$16/2)*(COS((ACOS((2*'Intake Valve Fxn Scratch'!$B$1)/$B$16-1)/($B$17/2))*(I3669-($B$17/2)))+1)*P3669</f>
        <v>0</v>
      </c>
      <c r="R3669">
        <f t="shared" si="864"/>
        <v>0</v>
      </c>
      <c r="S3669">
        <f t="shared" si="865"/>
        <v>0</v>
      </c>
      <c r="T3669">
        <f>S3669*'Exhaust Gas Math'!$C$14</f>
        <v>0</v>
      </c>
      <c r="U3669">
        <f>(T3669/'Exhaust Gas Math'!$B$14)+('Exhaust Gas Math'!$D$10)</f>
        <v>4.4059320573952224E-4</v>
      </c>
      <c r="V3669">
        <f>('Exhaust Gas Math'!$E$10*(2.53982214E-12*V3668^4 - 0.0000000071629564556*V3668^3 + 7.56281407226508E-06*V3668^2 - 0.00322508455050905*V3668 + 1.62997098133725)*$B$24+T3669*'Exhaust Gas Math'!$D$14*$B$23)/('Exhaust Gas Math'!$E$10*(2.53982214E-12*V3668^4 - 0.0000000071629564556*V3668^3 + 7.56281407226508E-06*V3668^2 - 0.00322508455050905*V3668 + 1.62997098133725)+T3669*'Exhaust Gas Math'!$D$14)</f>
        <v>1100</v>
      </c>
      <c r="W3669">
        <f>(353.3116967483*V3669^-1.0020802909)*('Exhaust Gas Math'!$E$10/(T3669+'Exhaust Gas Math'!$E$10))+(357.4500179626*V3669^-1.0038444015 )*(T3669/(T3669+'Exhaust Gas Math'!$E$10))</f>
        <v>0.31654710700089367</v>
      </c>
      <c r="X3669">
        <f t="shared" si="866"/>
        <v>0</v>
      </c>
      <c r="Y3669">
        <f t="shared" si="867"/>
        <v>101325</v>
      </c>
      <c r="Z3669">
        <f t="shared" si="868"/>
        <v>101325</v>
      </c>
    </row>
    <row r="3670" spans="5:26" x14ac:dyDescent="0.2">
      <c r="E3670">
        <f t="shared" ref="E3670:E3733" si="870">H3670</f>
        <v>0.45812499999996342</v>
      </c>
      <c r="F3670">
        <f t="shared" ref="F3670:F3733" si="871">Z3670</f>
        <v>101325</v>
      </c>
      <c r="H3670">
        <f t="shared" si="869"/>
        <v>0.45812499999996342</v>
      </c>
      <c r="I3670">
        <f t="shared" si="857"/>
        <v>389.99999999824286</v>
      </c>
      <c r="J3670">
        <f t="shared" si="858"/>
        <v>4.2469946995478194E-3</v>
      </c>
      <c r="K3670">
        <f t="shared" si="859"/>
        <v>13.278464948468416</v>
      </c>
      <c r="L3670">
        <f t="shared" si="860"/>
        <v>3.9769296294121147E-5</v>
      </c>
      <c r="M3670">
        <f>J3670/SQRT('Exhaust Gas Math'!$E$14*$B$21*$B$23)</f>
        <v>7.2099462765079852E-5</v>
      </c>
      <c r="N3670">
        <f t="shared" si="861"/>
        <v>3.3402709597913846E-3</v>
      </c>
      <c r="O3670">
        <f t="shared" si="862"/>
        <v>0</v>
      </c>
      <c r="P3670">
        <f t="shared" si="863"/>
        <v>0</v>
      </c>
      <c r="Q3670">
        <f>($B$16/2)*(COS((ACOS((2*'Intake Valve Fxn Scratch'!$B$1)/$B$16-1)/($B$17/2))*(I3670-($B$17/2)))+1)*P3670</f>
        <v>0</v>
      </c>
      <c r="R3670">
        <f t="shared" si="864"/>
        <v>0</v>
      </c>
      <c r="S3670">
        <f t="shared" si="865"/>
        <v>0</v>
      </c>
      <c r="T3670">
        <f>S3670*'Exhaust Gas Math'!$C$14</f>
        <v>0</v>
      </c>
      <c r="U3670">
        <f>(T3670/'Exhaust Gas Math'!$B$14)+('Exhaust Gas Math'!$D$10)</f>
        <v>4.4059320573952224E-4</v>
      </c>
      <c r="V3670">
        <f>('Exhaust Gas Math'!$E$10*(2.53982214E-12*V3669^4 - 0.0000000071629564556*V3669^3 + 7.56281407226508E-06*V3669^2 - 0.00322508455050905*V3669 + 1.62997098133725)*$B$24+T3670*'Exhaust Gas Math'!$D$14*$B$23)/('Exhaust Gas Math'!$E$10*(2.53982214E-12*V3669^4 - 0.0000000071629564556*V3669^3 + 7.56281407226508E-06*V3669^2 - 0.00322508455050905*V3669 + 1.62997098133725)+T3670*'Exhaust Gas Math'!$D$14)</f>
        <v>1100</v>
      </c>
      <c r="W3670">
        <f>(353.3116967483*V3670^-1.0020802909)*('Exhaust Gas Math'!$E$10/(T3670+'Exhaust Gas Math'!$E$10))+(357.4500179626*V3670^-1.0038444015 )*(T3670/(T3670+'Exhaust Gas Math'!$E$10))</f>
        <v>0.31654710700089367</v>
      </c>
      <c r="X3670">
        <f t="shared" si="866"/>
        <v>0</v>
      </c>
      <c r="Y3670">
        <f t="shared" si="867"/>
        <v>101325</v>
      </c>
      <c r="Z3670">
        <f t="shared" si="868"/>
        <v>101325</v>
      </c>
    </row>
    <row r="3671" spans="5:26" x14ac:dyDescent="0.2">
      <c r="E3671">
        <f t="shared" si="870"/>
        <v>0.45824999999996341</v>
      </c>
      <c r="F3671">
        <f t="shared" si="871"/>
        <v>101325</v>
      </c>
      <c r="H3671">
        <f t="shared" si="869"/>
        <v>0.45824999999996341</v>
      </c>
      <c r="I3671">
        <f t="shared" si="857"/>
        <v>395.99999999824286</v>
      </c>
      <c r="J3671">
        <f t="shared" si="858"/>
        <v>6.0541612777437331E-3</v>
      </c>
      <c r="K3671">
        <f t="shared" si="859"/>
        <v>15.609771739754908</v>
      </c>
      <c r="L3671">
        <f t="shared" si="860"/>
        <v>3.9769296294121147E-5</v>
      </c>
      <c r="M3671">
        <f>J3671/SQRT('Exhaust Gas Math'!$E$14*$B$21*$B$23)</f>
        <v>1.0277897819485088E-4</v>
      </c>
      <c r="N3671">
        <f t="shared" si="861"/>
        <v>4.5467954918776803E-3</v>
      </c>
      <c r="O3671">
        <f t="shared" si="862"/>
        <v>0</v>
      </c>
      <c r="P3671">
        <f t="shared" si="863"/>
        <v>0</v>
      </c>
      <c r="Q3671">
        <f>($B$16/2)*(COS((ACOS((2*'Intake Valve Fxn Scratch'!$B$1)/$B$16-1)/($B$17/2))*(I3671-($B$17/2)))+1)*P3671</f>
        <v>0</v>
      </c>
      <c r="R3671">
        <f t="shared" si="864"/>
        <v>0</v>
      </c>
      <c r="S3671">
        <f t="shared" si="865"/>
        <v>0</v>
      </c>
      <c r="T3671">
        <f>S3671*'Exhaust Gas Math'!$C$14</f>
        <v>0</v>
      </c>
      <c r="U3671">
        <f>(T3671/'Exhaust Gas Math'!$B$14)+('Exhaust Gas Math'!$D$10)</f>
        <v>4.4059320573952224E-4</v>
      </c>
      <c r="V3671">
        <f>('Exhaust Gas Math'!$E$10*(2.53982214E-12*V3670^4 - 0.0000000071629564556*V3670^3 + 7.56281407226508E-06*V3670^2 - 0.00322508455050905*V3670 + 1.62997098133725)*$B$24+T3671*'Exhaust Gas Math'!$D$14*$B$23)/('Exhaust Gas Math'!$E$10*(2.53982214E-12*V3670^4 - 0.0000000071629564556*V3670^3 + 7.56281407226508E-06*V3670^2 - 0.00322508455050905*V3670 + 1.62997098133725)+T3671*'Exhaust Gas Math'!$D$14)</f>
        <v>1100</v>
      </c>
      <c r="W3671">
        <f>(353.3116967483*V3671^-1.0020802909)*('Exhaust Gas Math'!$E$10/(T3671+'Exhaust Gas Math'!$E$10))+(357.4500179626*V3671^-1.0038444015 )*(T3671/(T3671+'Exhaust Gas Math'!$E$10))</f>
        <v>0.31654710700089367</v>
      </c>
      <c r="X3671">
        <f t="shared" si="866"/>
        <v>0</v>
      </c>
      <c r="Y3671">
        <f t="shared" si="867"/>
        <v>101325</v>
      </c>
      <c r="Z3671">
        <f t="shared" si="868"/>
        <v>101325</v>
      </c>
    </row>
    <row r="3672" spans="5:26" x14ac:dyDescent="0.2">
      <c r="E3672">
        <f t="shared" si="870"/>
        <v>0.4583749999999634</v>
      </c>
      <c r="F3672">
        <f t="shared" si="871"/>
        <v>101325</v>
      </c>
      <c r="H3672">
        <f t="shared" si="869"/>
        <v>0.4583749999999634</v>
      </c>
      <c r="I3672">
        <f t="shared" si="857"/>
        <v>401.99999999824286</v>
      </c>
      <c r="J3672">
        <f t="shared" si="858"/>
        <v>8.1423090317163313E-3</v>
      </c>
      <c r="K3672">
        <f t="shared" si="859"/>
        <v>17.770054605304736</v>
      </c>
      <c r="L3672">
        <f t="shared" si="860"/>
        <v>3.9769296294121147E-5</v>
      </c>
      <c r="M3672">
        <f>J3672/SQRT('Exhaust Gas Math'!$E$14*$B$21*$B$23)</f>
        <v>1.3822859419073666E-4</v>
      </c>
      <c r="N3672">
        <f t="shared" si="861"/>
        <v>5.8492450474141519E-3</v>
      </c>
      <c r="O3672">
        <f t="shared" si="862"/>
        <v>0</v>
      </c>
      <c r="P3672">
        <f t="shared" si="863"/>
        <v>0</v>
      </c>
      <c r="Q3672">
        <f>($B$16/2)*(COS((ACOS((2*'Intake Valve Fxn Scratch'!$B$1)/$B$16-1)/($B$17/2))*(I3672-($B$17/2)))+1)*P3672</f>
        <v>0</v>
      </c>
      <c r="R3672">
        <f t="shared" si="864"/>
        <v>0</v>
      </c>
      <c r="S3672">
        <f t="shared" si="865"/>
        <v>0</v>
      </c>
      <c r="T3672">
        <f>S3672*'Exhaust Gas Math'!$C$14</f>
        <v>0</v>
      </c>
      <c r="U3672">
        <f>(T3672/'Exhaust Gas Math'!$B$14)+('Exhaust Gas Math'!$D$10)</f>
        <v>4.4059320573952224E-4</v>
      </c>
      <c r="V3672">
        <f>('Exhaust Gas Math'!$E$10*(2.53982214E-12*V3671^4 - 0.0000000071629564556*V3671^3 + 7.56281407226508E-06*V3671^2 - 0.00322508455050905*V3671 + 1.62997098133725)*$B$24+T3672*'Exhaust Gas Math'!$D$14*$B$23)/('Exhaust Gas Math'!$E$10*(2.53982214E-12*V3671^4 - 0.0000000071629564556*V3671^3 + 7.56281407226508E-06*V3671^2 - 0.00322508455050905*V3671 + 1.62997098133725)+T3672*'Exhaust Gas Math'!$D$14)</f>
        <v>1100</v>
      </c>
      <c r="W3672">
        <f>(353.3116967483*V3672^-1.0020802909)*('Exhaust Gas Math'!$E$10/(T3672+'Exhaust Gas Math'!$E$10))+(357.4500179626*V3672^-1.0038444015 )*(T3672/(T3672+'Exhaust Gas Math'!$E$10))</f>
        <v>0.31654710700089367</v>
      </c>
      <c r="X3672">
        <f t="shared" si="866"/>
        <v>0</v>
      </c>
      <c r="Y3672">
        <f t="shared" si="867"/>
        <v>101325</v>
      </c>
      <c r="Z3672">
        <f t="shared" si="868"/>
        <v>101325</v>
      </c>
    </row>
    <row r="3673" spans="5:26" x14ac:dyDescent="0.2">
      <c r="E3673">
        <f t="shared" si="870"/>
        <v>0.45849999999996338</v>
      </c>
      <c r="F3673">
        <f t="shared" si="871"/>
        <v>101325</v>
      </c>
      <c r="H3673">
        <f t="shared" si="869"/>
        <v>0.45849999999996338</v>
      </c>
      <c r="I3673">
        <f t="shared" si="857"/>
        <v>407.99999999824286</v>
      </c>
      <c r="J3673">
        <f t="shared" si="858"/>
        <v>1.0488559777702345E-2</v>
      </c>
      <c r="K3673">
        <f t="shared" si="859"/>
        <v>19.735645033977015</v>
      </c>
      <c r="L3673">
        <f t="shared" si="860"/>
        <v>3.9769296294121147E-5</v>
      </c>
      <c r="M3673">
        <f>J3673/SQRT('Exhaust Gas Math'!$E$14*$B$21*$B$23)</f>
        <v>1.7805991734161564E-4</v>
      </c>
      <c r="N3673">
        <f t="shared" si="861"/>
        <v>7.2230121591024543E-3</v>
      </c>
      <c r="O3673">
        <f t="shared" si="862"/>
        <v>0</v>
      </c>
      <c r="P3673">
        <f t="shared" si="863"/>
        <v>0</v>
      </c>
      <c r="Q3673">
        <f>($B$16/2)*(COS((ACOS((2*'Intake Valve Fxn Scratch'!$B$1)/$B$16-1)/($B$17/2))*(I3673-($B$17/2)))+1)*P3673</f>
        <v>0</v>
      </c>
      <c r="R3673">
        <f t="shared" si="864"/>
        <v>0</v>
      </c>
      <c r="S3673">
        <f t="shared" si="865"/>
        <v>0</v>
      </c>
      <c r="T3673">
        <f>S3673*'Exhaust Gas Math'!$C$14</f>
        <v>0</v>
      </c>
      <c r="U3673">
        <f>(T3673/'Exhaust Gas Math'!$B$14)+('Exhaust Gas Math'!$D$10)</f>
        <v>4.4059320573952224E-4</v>
      </c>
      <c r="V3673">
        <f>('Exhaust Gas Math'!$E$10*(2.53982214E-12*V3672^4 - 0.0000000071629564556*V3672^3 + 7.56281407226508E-06*V3672^2 - 0.00322508455050905*V3672 + 1.62997098133725)*$B$24+T3673*'Exhaust Gas Math'!$D$14*$B$23)/('Exhaust Gas Math'!$E$10*(2.53982214E-12*V3672^4 - 0.0000000071629564556*V3672^3 + 7.56281407226508E-06*V3672^2 - 0.00322508455050905*V3672 + 1.62997098133725)+T3673*'Exhaust Gas Math'!$D$14)</f>
        <v>1100</v>
      </c>
      <c r="W3673">
        <f>(353.3116967483*V3673^-1.0020802909)*('Exhaust Gas Math'!$E$10/(T3673+'Exhaust Gas Math'!$E$10))+(357.4500179626*V3673^-1.0038444015 )*(T3673/(T3673+'Exhaust Gas Math'!$E$10))</f>
        <v>0.31654710700089367</v>
      </c>
      <c r="X3673">
        <f t="shared" si="866"/>
        <v>0</v>
      </c>
      <c r="Y3673">
        <f t="shared" si="867"/>
        <v>101325</v>
      </c>
      <c r="Z3673">
        <f t="shared" si="868"/>
        <v>101325</v>
      </c>
    </row>
    <row r="3674" spans="5:26" x14ac:dyDescent="0.2">
      <c r="E3674">
        <f t="shared" si="870"/>
        <v>0.45862499999996337</v>
      </c>
      <c r="F3674">
        <f t="shared" si="871"/>
        <v>101325</v>
      </c>
      <c r="H3674">
        <f t="shared" si="869"/>
        <v>0.45862499999996337</v>
      </c>
      <c r="I3674">
        <f t="shared" si="857"/>
        <v>413.99999999824286</v>
      </c>
      <c r="J3674">
        <f t="shared" si="858"/>
        <v>1.3067207501541691E-2</v>
      </c>
      <c r="K3674">
        <f t="shared" si="859"/>
        <v>21.485007605706866</v>
      </c>
      <c r="L3674">
        <f t="shared" si="860"/>
        <v>3.9769296294121147E-5</v>
      </c>
      <c r="M3674">
        <f>J3674/SQRT('Exhaust Gas Math'!$E$14*$B$21*$B$23)</f>
        <v>2.218365473357637E-4</v>
      </c>
      <c r="N3674">
        <f t="shared" si="861"/>
        <v>8.6492854857125219E-3</v>
      </c>
      <c r="O3674">
        <f t="shared" si="862"/>
        <v>0</v>
      </c>
      <c r="P3674">
        <f t="shared" si="863"/>
        <v>0</v>
      </c>
      <c r="Q3674">
        <f>($B$16/2)*(COS((ACOS((2*'Intake Valve Fxn Scratch'!$B$1)/$B$16-1)/($B$17/2))*(I3674-($B$17/2)))+1)*P3674</f>
        <v>0</v>
      </c>
      <c r="R3674">
        <f t="shared" si="864"/>
        <v>0</v>
      </c>
      <c r="S3674">
        <f t="shared" si="865"/>
        <v>0</v>
      </c>
      <c r="T3674">
        <f>S3674*'Exhaust Gas Math'!$C$14</f>
        <v>0</v>
      </c>
      <c r="U3674">
        <f>(T3674/'Exhaust Gas Math'!$B$14)+('Exhaust Gas Math'!$D$10)</f>
        <v>4.4059320573952224E-4</v>
      </c>
      <c r="V3674">
        <f>('Exhaust Gas Math'!$E$10*(2.53982214E-12*V3673^4 - 0.0000000071629564556*V3673^3 + 7.56281407226508E-06*V3673^2 - 0.00322508455050905*V3673 + 1.62997098133725)*$B$24+T3674*'Exhaust Gas Math'!$D$14*$B$23)/('Exhaust Gas Math'!$E$10*(2.53982214E-12*V3673^4 - 0.0000000071629564556*V3673^3 + 7.56281407226508E-06*V3673^2 - 0.00322508455050905*V3673 + 1.62997098133725)+T3674*'Exhaust Gas Math'!$D$14)</f>
        <v>1100</v>
      </c>
      <c r="W3674">
        <f>(353.3116967483*V3674^-1.0020802909)*('Exhaust Gas Math'!$E$10/(T3674+'Exhaust Gas Math'!$E$10))+(357.4500179626*V3674^-1.0038444015 )*(T3674/(T3674+'Exhaust Gas Math'!$E$10))</f>
        <v>0.31654710700089367</v>
      </c>
      <c r="X3674">
        <f t="shared" si="866"/>
        <v>0</v>
      </c>
      <c r="Y3674">
        <f t="shared" si="867"/>
        <v>101325</v>
      </c>
      <c r="Z3674">
        <f t="shared" si="868"/>
        <v>101325</v>
      </c>
    </row>
    <row r="3675" spans="5:26" x14ac:dyDescent="0.2">
      <c r="E3675">
        <f t="shared" si="870"/>
        <v>0.45874999999996335</v>
      </c>
      <c r="F3675">
        <f t="shared" si="871"/>
        <v>101325</v>
      </c>
      <c r="H3675">
        <f t="shared" si="869"/>
        <v>0.45874999999996335</v>
      </c>
      <c r="I3675">
        <f t="shared" si="857"/>
        <v>419.99999999823922</v>
      </c>
      <c r="J3675">
        <f t="shared" si="858"/>
        <v>1.5849999999158045E-2</v>
      </c>
      <c r="K3675">
        <f t="shared" si="859"/>
        <v>22.998975938082644</v>
      </c>
      <c r="L3675">
        <f t="shared" si="860"/>
        <v>3.9769296294121147E-5</v>
      </c>
      <c r="M3675">
        <f>J3675/SQRT('Exhaust Gas Math'!$E$14*$B$21*$B$23)</f>
        <v>2.6907885825416345E-4</v>
      </c>
      <c r="N3675">
        <f t="shared" si="861"/>
        <v>1.0114751634104011E-2</v>
      </c>
      <c r="O3675">
        <f t="shared" si="862"/>
        <v>0</v>
      </c>
      <c r="P3675">
        <f t="shared" si="863"/>
        <v>0</v>
      </c>
      <c r="Q3675">
        <f>($B$16/2)*(COS((ACOS((2*'Intake Valve Fxn Scratch'!$B$1)/$B$16-1)/($B$17/2))*(I3675-($B$17/2)))+1)*P3675</f>
        <v>0</v>
      </c>
      <c r="R3675">
        <f t="shared" si="864"/>
        <v>0</v>
      </c>
      <c r="S3675">
        <f t="shared" si="865"/>
        <v>0</v>
      </c>
      <c r="T3675">
        <f>S3675*'Exhaust Gas Math'!$C$14</f>
        <v>0</v>
      </c>
      <c r="U3675">
        <f>(T3675/'Exhaust Gas Math'!$B$14)+('Exhaust Gas Math'!$D$10)</f>
        <v>4.4059320573952224E-4</v>
      </c>
      <c r="V3675">
        <f>('Exhaust Gas Math'!$E$10*(2.53982214E-12*V3674^4 - 0.0000000071629564556*V3674^3 + 7.56281407226508E-06*V3674^2 - 0.00322508455050905*V3674 + 1.62997098133725)*$B$24+T3675*'Exhaust Gas Math'!$D$14*$B$23)/('Exhaust Gas Math'!$E$10*(2.53982214E-12*V3674^4 - 0.0000000071629564556*V3674^3 + 7.56281407226508E-06*V3674^2 - 0.00322508455050905*V3674 + 1.62997098133725)+T3675*'Exhaust Gas Math'!$D$14)</f>
        <v>1100</v>
      </c>
      <c r="W3675">
        <f>(353.3116967483*V3675^-1.0020802909)*('Exhaust Gas Math'!$E$10/(T3675+'Exhaust Gas Math'!$E$10))+(357.4500179626*V3675^-1.0038444015 )*(T3675/(T3675+'Exhaust Gas Math'!$E$10))</f>
        <v>0.31654710700089367</v>
      </c>
      <c r="X3675">
        <f t="shared" si="866"/>
        <v>0</v>
      </c>
      <c r="Y3675">
        <f t="shared" si="867"/>
        <v>101325</v>
      </c>
      <c r="Z3675">
        <f t="shared" si="868"/>
        <v>101325</v>
      </c>
    </row>
    <row r="3676" spans="5:26" x14ac:dyDescent="0.2">
      <c r="E3676">
        <f t="shared" si="870"/>
        <v>0.45887499999996334</v>
      </c>
      <c r="F3676">
        <f t="shared" si="871"/>
        <v>101325</v>
      </c>
      <c r="H3676">
        <f t="shared" si="869"/>
        <v>0.45887499999996334</v>
      </c>
      <c r="I3676">
        <f t="shared" si="857"/>
        <v>425.99999999823922</v>
      </c>
      <c r="J3676">
        <f t="shared" si="858"/>
        <v>1.8806448413607759E-2</v>
      </c>
      <c r="K3676">
        <f t="shared" si="859"/>
        <v>24.260962677234978</v>
      </c>
      <c r="L3676">
        <f t="shared" si="860"/>
        <v>3.9769296294121147E-5</v>
      </c>
      <c r="M3676">
        <f>J3676/SQRT('Exhaust Gas Math'!$E$14*$B$21*$B$23)</f>
        <v>3.1926925345225301E-4</v>
      </c>
      <c r="N3676">
        <f t="shared" si="861"/>
        <v>1.1611157152675959E-2</v>
      </c>
      <c r="O3676">
        <f t="shared" si="862"/>
        <v>0</v>
      </c>
      <c r="P3676">
        <f t="shared" si="863"/>
        <v>0</v>
      </c>
      <c r="Q3676">
        <f>($B$16/2)*(COS((ACOS((2*'Intake Valve Fxn Scratch'!$B$1)/$B$16-1)/($B$17/2))*(I3676-($B$17/2)))+1)*P3676</f>
        <v>0</v>
      </c>
      <c r="R3676">
        <f t="shared" si="864"/>
        <v>0</v>
      </c>
      <c r="S3676">
        <f t="shared" si="865"/>
        <v>0</v>
      </c>
      <c r="T3676">
        <f>S3676*'Exhaust Gas Math'!$C$14</f>
        <v>0</v>
      </c>
      <c r="U3676">
        <f>(T3676/'Exhaust Gas Math'!$B$14)+('Exhaust Gas Math'!$D$10)</f>
        <v>4.4059320573952224E-4</v>
      </c>
      <c r="V3676">
        <f>('Exhaust Gas Math'!$E$10*(2.53982214E-12*V3675^4 - 0.0000000071629564556*V3675^3 + 7.56281407226508E-06*V3675^2 - 0.00322508455050905*V3675 + 1.62997098133725)*$B$24+T3676*'Exhaust Gas Math'!$D$14*$B$23)/('Exhaust Gas Math'!$E$10*(2.53982214E-12*V3675^4 - 0.0000000071629564556*V3675^3 + 7.56281407226508E-06*V3675^2 - 0.00322508455050905*V3675 + 1.62997098133725)+T3676*'Exhaust Gas Math'!$D$14)</f>
        <v>1100</v>
      </c>
      <c r="W3676">
        <f>(353.3116967483*V3676^-1.0020802909)*('Exhaust Gas Math'!$E$10/(T3676+'Exhaust Gas Math'!$E$10))+(357.4500179626*V3676^-1.0038444015 )*(T3676/(T3676+'Exhaust Gas Math'!$E$10))</f>
        <v>0.31654710700089367</v>
      </c>
      <c r="X3676">
        <f t="shared" si="866"/>
        <v>0</v>
      </c>
      <c r="Y3676">
        <f t="shared" si="867"/>
        <v>101325</v>
      </c>
      <c r="Z3676">
        <f t="shared" si="868"/>
        <v>101325</v>
      </c>
    </row>
    <row r="3677" spans="5:26" x14ac:dyDescent="0.2">
      <c r="E3677">
        <f t="shared" si="870"/>
        <v>0.45899999999996333</v>
      </c>
      <c r="F3677">
        <f t="shared" si="871"/>
        <v>101325</v>
      </c>
      <c r="H3677">
        <f t="shared" si="869"/>
        <v>0.45899999999996333</v>
      </c>
      <c r="I3677">
        <f t="shared" si="857"/>
        <v>431.99999999823922</v>
      </c>
      <c r="J3677">
        <f t="shared" si="858"/>
        <v>2.1904161277388721E-2</v>
      </c>
      <c r="K3677">
        <f t="shared" si="859"/>
        <v>25.257141232363374</v>
      </c>
      <c r="L3677">
        <f t="shared" si="860"/>
        <v>3.9769296294121147E-5</v>
      </c>
      <c r="M3677">
        <f>J3677/SQRT('Exhaust Gas Math'!$E$14*$B$21*$B$23)</f>
        <v>3.7185783645728095E-4</v>
      </c>
      <c r="N3677">
        <f t="shared" si="861"/>
        <v>1.3134781388061359E-2</v>
      </c>
      <c r="O3677">
        <f t="shared" si="862"/>
        <v>0</v>
      </c>
      <c r="P3677">
        <f t="shared" si="863"/>
        <v>0</v>
      </c>
      <c r="Q3677">
        <f>($B$16/2)*(COS((ACOS((2*'Intake Valve Fxn Scratch'!$B$1)/$B$16-1)/($B$17/2))*(I3677-($B$17/2)))+1)*P3677</f>
        <v>0</v>
      </c>
      <c r="R3677">
        <f t="shared" si="864"/>
        <v>0</v>
      </c>
      <c r="S3677">
        <f t="shared" si="865"/>
        <v>0</v>
      </c>
      <c r="T3677">
        <f>S3677*'Exhaust Gas Math'!$C$14</f>
        <v>0</v>
      </c>
      <c r="U3677">
        <f>(T3677/'Exhaust Gas Math'!$B$14)+('Exhaust Gas Math'!$D$10)</f>
        <v>4.4059320573952224E-4</v>
      </c>
      <c r="V3677">
        <f>('Exhaust Gas Math'!$E$10*(2.53982214E-12*V3676^4 - 0.0000000071629564556*V3676^3 + 7.56281407226508E-06*V3676^2 - 0.00322508455050905*V3676 + 1.62997098133725)*$B$24+T3677*'Exhaust Gas Math'!$D$14*$B$23)/('Exhaust Gas Math'!$E$10*(2.53982214E-12*V3676^4 - 0.0000000071629564556*V3676^3 + 7.56281407226508E-06*V3676^2 - 0.00322508455050905*V3676 + 1.62997098133725)+T3677*'Exhaust Gas Math'!$D$14)</f>
        <v>1100</v>
      </c>
      <c r="W3677">
        <f>(353.3116967483*V3677^-1.0020802909)*('Exhaust Gas Math'!$E$10/(T3677+'Exhaust Gas Math'!$E$10))+(357.4500179626*V3677^-1.0038444015 )*(T3677/(T3677+'Exhaust Gas Math'!$E$10))</f>
        <v>0.31654710700089367</v>
      </c>
      <c r="X3677">
        <f t="shared" si="866"/>
        <v>0</v>
      </c>
      <c r="Y3677">
        <f t="shared" si="867"/>
        <v>101325</v>
      </c>
      <c r="Z3677">
        <f t="shared" si="868"/>
        <v>101325</v>
      </c>
    </row>
    <row r="3678" spans="5:26" x14ac:dyDescent="0.2">
      <c r="E3678">
        <f t="shared" si="870"/>
        <v>0.45912499999996331</v>
      </c>
      <c r="F3678">
        <f t="shared" si="871"/>
        <v>101325</v>
      </c>
      <c r="H3678">
        <f t="shared" si="869"/>
        <v>0.45912499999996331</v>
      </c>
      <c r="I3678">
        <f t="shared" si="857"/>
        <v>437.99999999823922</v>
      </c>
      <c r="J3678">
        <f t="shared" si="858"/>
        <v>2.5109199400123919E-2</v>
      </c>
      <c r="K3678">
        <f t="shared" si="859"/>
        <v>25.97659726275301</v>
      </c>
      <c r="L3678">
        <f t="shared" si="860"/>
        <v>3.9769296294121147E-5</v>
      </c>
      <c r="M3678">
        <f>J3678/SQRT('Exhaust Gas Math'!$E$14*$B$21*$B$23)</f>
        <v>4.262684357489192E-4</v>
      </c>
      <c r="N3678">
        <f t="shared" si="861"/>
        <v>1.4685858366660288E-2</v>
      </c>
      <c r="O3678">
        <f t="shared" si="862"/>
        <v>0</v>
      </c>
      <c r="P3678">
        <f t="shared" si="863"/>
        <v>0</v>
      </c>
      <c r="Q3678">
        <f>($B$16/2)*(COS((ACOS((2*'Intake Valve Fxn Scratch'!$B$1)/$B$16-1)/($B$17/2))*(I3678-($B$17/2)))+1)*P3678</f>
        <v>0</v>
      </c>
      <c r="R3678">
        <f t="shared" si="864"/>
        <v>0</v>
      </c>
      <c r="S3678">
        <f t="shared" si="865"/>
        <v>0</v>
      </c>
      <c r="T3678">
        <f>S3678*'Exhaust Gas Math'!$C$14</f>
        <v>0</v>
      </c>
      <c r="U3678">
        <f>(T3678/'Exhaust Gas Math'!$B$14)+('Exhaust Gas Math'!$D$10)</f>
        <v>4.4059320573952224E-4</v>
      </c>
      <c r="V3678">
        <f>('Exhaust Gas Math'!$E$10*(2.53982214E-12*V3677^4 - 0.0000000071629564556*V3677^3 + 7.56281407226508E-06*V3677^2 - 0.00322508455050905*V3677 + 1.62997098133725)*$B$24+T3678*'Exhaust Gas Math'!$D$14*$B$23)/('Exhaust Gas Math'!$E$10*(2.53982214E-12*V3677^4 - 0.0000000071629564556*V3677^3 + 7.56281407226508E-06*V3677^2 - 0.00322508455050905*V3677 + 1.62997098133725)+T3678*'Exhaust Gas Math'!$D$14)</f>
        <v>1100</v>
      </c>
      <c r="W3678">
        <f>(353.3116967483*V3678^-1.0020802909)*('Exhaust Gas Math'!$E$10/(T3678+'Exhaust Gas Math'!$E$10))+(357.4500179626*V3678^-1.0038444015 )*(T3678/(T3678+'Exhaust Gas Math'!$E$10))</f>
        <v>0.31654710700089367</v>
      </c>
      <c r="X3678">
        <f t="shared" si="866"/>
        <v>0</v>
      </c>
      <c r="Y3678">
        <f t="shared" si="867"/>
        <v>101325</v>
      </c>
      <c r="Z3678">
        <f t="shared" si="868"/>
        <v>101325</v>
      </c>
    </row>
    <row r="3679" spans="5:26" x14ac:dyDescent="0.2">
      <c r="E3679">
        <f t="shared" si="870"/>
        <v>0.4592499999999633</v>
      </c>
      <c r="F3679">
        <f t="shared" si="871"/>
        <v>101325</v>
      </c>
      <c r="H3679">
        <f t="shared" si="869"/>
        <v>0.4592499999999633</v>
      </c>
      <c r="I3679">
        <f t="shared" si="857"/>
        <v>443.99999999823922</v>
      </c>
      <c r="J3679">
        <f t="shared" si="858"/>
        <v>2.8386447713446786E-2</v>
      </c>
      <c r="K3679">
        <f t="shared" si="859"/>
        <v>26.411448257579863</v>
      </c>
      <c r="L3679">
        <f t="shared" si="860"/>
        <v>3.9769296294121147E-5</v>
      </c>
      <c r="M3679">
        <f>J3679/SQRT('Exhaust Gas Math'!$E$14*$B$21*$B$23)</f>
        <v>4.8190491741523738E-4</v>
      </c>
      <c r="N3679">
        <f t="shared" si="861"/>
        <v>1.6267973593782709E-2</v>
      </c>
      <c r="O3679">
        <f t="shared" si="862"/>
        <v>0</v>
      </c>
      <c r="P3679">
        <f t="shared" si="863"/>
        <v>0</v>
      </c>
      <c r="Q3679">
        <f>($B$16/2)*(COS((ACOS((2*'Intake Valve Fxn Scratch'!$B$1)/$B$16-1)/($B$17/2))*(I3679-($B$17/2)))+1)*P3679</f>
        <v>0</v>
      </c>
      <c r="R3679">
        <f t="shared" si="864"/>
        <v>0</v>
      </c>
      <c r="S3679">
        <f t="shared" si="865"/>
        <v>0</v>
      </c>
      <c r="T3679">
        <f>S3679*'Exhaust Gas Math'!$C$14</f>
        <v>0</v>
      </c>
      <c r="U3679">
        <f>(T3679/'Exhaust Gas Math'!$B$14)+('Exhaust Gas Math'!$D$10)</f>
        <v>4.4059320573952224E-4</v>
      </c>
      <c r="V3679">
        <f>('Exhaust Gas Math'!$E$10*(2.53982214E-12*V3678^4 - 0.0000000071629564556*V3678^3 + 7.56281407226508E-06*V3678^2 - 0.00322508455050905*V3678 + 1.62997098133725)*$B$24+T3679*'Exhaust Gas Math'!$D$14*$B$23)/('Exhaust Gas Math'!$E$10*(2.53982214E-12*V3678^4 - 0.0000000071629564556*V3678^3 + 7.56281407226508E-06*V3678^2 - 0.00322508455050905*V3678 + 1.62997098133725)+T3679*'Exhaust Gas Math'!$D$14)</f>
        <v>1100</v>
      </c>
      <c r="W3679">
        <f>(353.3116967483*V3679^-1.0020802909)*('Exhaust Gas Math'!$E$10/(T3679+'Exhaust Gas Math'!$E$10))+(357.4500179626*V3679^-1.0038444015 )*(T3679/(T3679+'Exhaust Gas Math'!$E$10))</f>
        <v>0.31654710700089367</v>
      </c>
      <c r="X3679">
        <f t="shared" si="866"/>
        <v>0</v>
      </c>
      <c r="Y3679">
        <f t="shared" si="867"/>
        <v>101325</v>
      </c>
      <c r="Z3679">
        <f t="shared" si="868"/>
        <v>101325</v>
      </c>
    </row>
    <row r="3680" spans="5:26" x14ac:dyDescent="0.2">
      <c r="E3680">
        <f t="shared" si="870"/>
        <v>0.45937499999996328</v>
      </c>
      <c r="F3680">
        <f t="shared" si="871"/>
        <v>101325</v>
      </c>
      <c r="H3680">
        <f t="shared" si="869"/>
        <v>0.45937499999996328</v>
      </c>
      <c r="I3680">
        <f t="shared" si="857"/>
        <v>449.99999999823922</v>
      </c>
      <c r="J3680">
        <f t="shared" si="858"/>
        <v>3.1699999999024731E-2</v>
      </c>
      <c r="K3680">
        <f t="shared" si="859"/>
        <v>26.556929898345718</v>
      </c>
      <c r="L3680">
        <f t="shared" si="860"/>
        <v>3.9769296294121147E-5</v>
      </c>
      <c r="M3680">
        <f>J3680/SQRT('Exhaust Gas Math'!$E$14*$B$21*$B$23)</f>
        <v>5.381577165203572E-4</v>
      </c>
      <c r="N3680">
        <f t="shared" si="861"/>
        <v>1.7887450437905628E-2</v>
      </c>
      <c r="O3680">
        <f t="shared" si="862"/>
        <v>0</v>
      </c>
      <c r="P3680">
        <f t="shared" si="863"/>
        <v>0</v>
      </c>
      <c r="Q3680">
        <f>($B$16/2)*(COS((ACOS((2*'Intake Valve Fxn Scratch'!$B$1)/$B$16-1)/($B$17/2))*(I3680-($B$17/2)))+1)*P3680</f>
        <v>0</v>
      </c>
      <c r="R3680">
        <f t="shared" si="864"/>
        <v>0</v>
      </c>
      <c r="S3680">
        <f t="shared" si="865"/>
        <v>0</v>
      </c>
      <c r="T3680">
        <f>S3680*'Exhaust Gas Math'!$C$14</f>
        <v>0</v>
      </c>
      <c r="U3680">
        <f>(T3680/'Exhaust Gas Math'!$B$14)+('Exhaust Gas Math'!$D$10)</f>
        <v>4.4059320573952224E-4</v>
      </c>
      <c r="V3680">
        <f>('Exhaust Gas Math'!$E$10*(2.53982214E-12*V3679^4 - 0.0000000071629564556*V3679^3 + 7.56281407226508E-06*V3679^2 - 0.00322508455050905*V3679 + 1.62997098133725)*$B$24+T3680*'Exhaust Gas Math'!$D$14*$B$23)/('Exhaust Gas Math'!$E$10*(2.53982214E-12*V3679^4 - 0.0000000071629564556*V3679^3 + 7.56281407226508E-06*V3679^2 - 0.00322508455050905*V3679 + 1.62997098133725)+T3680*'Exhaust Gas Math'!$D$14)</f>
        <v>1100</v>
      </c>
      <c r="W3680">
        <f>(353.3116967483*V3680^-1.0020802909)*('Exhaust Gas Math'!$E$10/(T3680+'Exhaust Gas Math'!$E$10))+(357.4500179626*V3680^-1.0038444015 )*(T3680/(T3680+'Exhaust Gas Math'!$E$10))</f>
        <v>0.31654710700089367</v>
      </c>
      <c r="X3680">
        <f t="shared" si="866"/>
        <v>0</v>
      </c>
      <c r="Y3680">
        <f t="shared" si="867"/>
        <v>101325</v>
      </c>
      <c r="Z3680">
        <f t="shared" si="868"/>
        <v>101325</v>
      </c>
    </row>
    <row r="3681" spans="5:26" x14ac:dyDescent="0.2">
      <c r="E3681">
        <f t="shared" si="870"/>
        <v>0.45949999999996327</v>
      </c>
      <c r="F3681">
        <f t="shared" si="871"/>
        <v>101325</v>
      </c>
      <c r="H3681">
        <f t="shared" si="869"/>
        <v>0.45949999999996327</v>
      </c>
      <c r="I3681">
        <f t="shared" si="857"/>
        <v>455.99999999823558</v>
      </c>
      <c r="J3681">
        <f t="shared" si="858"/>
        <v>3.5013552284615154E-2</v>
      </c>
      <c r="K3681">
        <f t="shared" si="859"/>
        <v>26.411448257750511</v>
      </c>
      <c r="L3681">
        <f t="shared" si="860"/>
        <v>3.9769296294121147E-5</v>
      </c>
      <c r="M3681">
        <f>J3681/SQRT('Exhaust Gas Math'!$E$14*$B$21*$B$23)</f>
        <v>5.9441051562568892E-4</v>
      </c>
      <c r="N3681">
        <f t="shared" si="861"/>
        <v>1.9552731033500727E-2</v>
      </c>
      <c r="O3681">
        <f t="shared" si="862"/>
        <v>0</v>
      </c>
      <c r="P3681">
        <f t="shared" si="863"/>
        <v>0</v>
      </c>
      <c r="Q3681">
        <f>($B$16/2)*(COS((ACOS((2*'Intake Valve Fxn Scratch'!$B$1)/$B$16-1)/($B$17/2))*(I3681-($B$17/2)))+1)*P3681</f>
        <v>0</v>
      </c>
      <c r="R3681">
        <f t="shared" si="864"/>
        <v>0</v>
      </c>
      <c r="S3681">
        <f t="shared" si="865"/>
        <v>0</v>
      </c>
      <c r="T3681">
        <f>S3681*'Exhaust Gas Math'!$C$14</f>
        <v>0</v>
      </c>
      <c r="U3681">
        <f>(T3681/'Exhaust Gas Math'!$B$14)+('Exhaust Gas Math'!$D$10)</f>
        <v>4.4059320573952224E-4</v>
      </c>
      <c r="V3681">
        <f>('Exhaust Gas Math'!$E$10*(2.53982214E-12*V3680^4 - 0.0000000071629564556*V3680^3 + 7.56281407226508E-06*V3680^2 - 0.00322508455050905*V3680 + 1.62997098133725)*$B$24+T3681*'Exhaust Gas Math'!$D$14*$B$23)/('Exhaust Gas Math'!$E$10*(2.53982214E-12*V3680^4 - 0.0000000071629564556*V3680^3 + 7.56281407226508E-06*V3680^2 - 0.00322508455050905*V3680 + 1.62997098133725)+T3681*'Exhaust Gas Math'!$D$14)</f>
        <v>1100</v>
      </c>
      <c r="W3681">
        <f>(353.3116967483*V3681^-1.0020802909)*('Exhaust Gas Math'!$E$10/(T3681+'Exhaust Gas Math'!$E$10))+(357.4500179626*V3681^-1.0038444015 )*(T3681/(T3681+'Exhaust Gas Math'!$E$10))</f>
        <v>0.31654710700089367</v>
      </c>
      <c r="X3681">
        <f t="shared" si="866"/>
        <v>0</v>
      </c>
      <c r="Y3681">
        <f t="shared" si="867"/>
        <v>101325</v>
      </c>
      <c r="Z3681">
        <f t="shared" si="868"/>
        <v>101325</v>
      </c>
    </row>
    <row r="3682" spans="5:26" x14ac:dyDescent="0.2">
      <c r="E3682">
        <f t="shared" si="870"/>
        <v>0.45962499999996326</v>
      </c>
      <c r="F3682">
        <f t="shared" si="871"/>
        <v>101325</v>
      </c>
      <c r="H3682">
        <f t="shared" si="869"/>
        <v>0.45962499999996326</v>
      </c>
      <c r="I3682">
        <f t="shared" si="857"/>
        <v>461.99999999823558</v>
      </c>
      <c r="J3682">
        <f t="shared" si="858"/>
        <v>3.829080059796993E-2</v>
      </c>
      <c r="K3682">
        <f t="shared" si="859"/>
        <v>25.97659726309244</v>
      </c>
      <c r="L3682">
        <f t="shared" si="860"/>
        <v>3.9769296294121147E-5</v>
      </c>
      <c r="M3682">
        <f>J3682/SQRT('Exhaust Gas Math'!$E$14*$B$21*$B$23)</f>
        <v>6.5004699729254883E-4</v>
      </c>
      <c r="N3682">
        <f t="shared" si="861"/>
        <v>2.1273748625806582E-2</v>
      </c>
      <c r="O3682">
        <f t="shared" si="862"/>
        <v>0</v>
      </c>
      <c r="P3682">
        <f t="shared" si="863"/>
        <v>0</v>
      </c>
      <c r="Q3682">
        <f>($B$16/2)*(COS((ACOS((2*'Intake Valve Fxn Scratch'!$B$1)/$B$16-1)/($B$17/2))*(I3682-($B$17/2)))+1)*P3682</f>
        <v>0</v>
      </c>
      <c r="R3682">
        <f t="shared" si="864"/>
        <v>0</v>
      </c>
      <c r="S3682">
        <f t="shared" si="865"/>
        <v>0</v>
      </c>
      <c r="T3682">
        <f>S3682*'Exhaust Gas Math'!$C$14</f>
        <v>0</v>
      </c>
      <c r="U3682">
        <f>(T3682/'Exhaust Gas Math'!$B$14)+('Exhaust Gas Math'!$D$10)</f>
        <v>4.4059320573952224E-4</v>
      </c>
      <c r="V3682">
        <f>('Exhaust Gas Math'!$E$10*(2.53982214E-12*V3681^4 - 0.0000000071629564556*V3681^3 + 7.56281407226508E-06*V3681^2 - 0.00322508455050905*V3681 + 1.62997098133725)*$B$24+T3682*'Exhaust Gas Math'!$D$14*$B$23)/('Exhaust Gas Math'!$E$10*(2.53982214E-12*V3681^4 - 0.0000000071629564556*V3681^3 + 7.56281407226508E-06*V3681^2 - 0.00322508455050905*V3681 + 1.62997098133725)+T3682*'Exhaust Gas Math'!$D$14)</f>
        <v>1100</v>
      </c>
      <c r="W3682">
        <f>(353.3116967483*V3682^-1.0020802909)*('Exhaust Gas Math'!$E$10/(T3682+'Exhaust Gas Math'!$E$10))+(357.4500179626*V3682^-1.0038444015 )*(T3682/(T3682+'Exhaust Gas Math'!$E$10))</f>
        <v>0.31654710700089367</v>
      </c>
      <c r="X3682">
        <f t="shared" si="866"/>
        <v>0</v>
      </c>
      <c r="Y3682">
        <f t="shared" si="867"/>
        <v>101325</v>
      </c>
      <c r="Z3682">
        <f t="shared" si="868"/>
        <v>101325</v>
      </c>
    </row>
    <row r="3683" spans="5:26" x14ac:dyDescent="0.2">
      <c r="E3683">
        <f t="shared" si="870"/>
        <v>0.45974999999996324</v>
      </c>
      <c r="F3683">
        <f t="shared" si="871"/>
        <v>101325</v>
      </c>
      <c r="H3683">
        <f t="shared" si="869"/>
        <v>0.45974999999996324</v>
      </c>
      <c r="I3683">
        <f t="shared" si="857"/>
        <v>467.99999999823558</v>
      </c>
      <c r="J3683">
        <f t="shared" si="858"/>
        <v>4.1495838720757919E-2</v>
      </c>
      <c r="K3683">
        <f t="shared" si="859"/>
        <v>25.257141232867866</v>
      </c>
      <c r="L3683">
        <f t="shared" si="860"/>
        <v>3.9769296294121147E-5</v>
      </c>
      <c r="M3683">
        <f>J3683/SQRT('Exhaust Gas Math'!$E$14*$B$21*$B$23)</f>
        <v>7.0445759658508322E-4</v>
      </c>
      <c r="N3683">
        <f t="shared" si="861"/>
        <v>2.3061282130409498E-2</v>
      </c>
      <c r="O3683">
        <f t="shared" si="862"/>
        <v>0</v>
      </c>
      <c r="P3683">
        <f t="shared" si="863"/>
        <v>0</v>
      </c>
      <c r="Q3683">
        <f>($B$16/2)*(COS((ACOS((2*'Intake Valve Fxn Scratch'!$B$1)/$B$16-1)/($B$17/2))*(I3683-($B$17/2)))+1)*P3683</f>
        <v>0</v>
      </c>
      <c r="R3683">
        <f t="shared" si="864"/>
        <v>0</v>
      </c>
      <c r="S3683">
        <f t="shared" si="865"/>
        <v>0</v>
      </c>
      <c r="T3683">
        <f>S3683*'Exhaust Gas Math'!$C$14</f>
        <v>0</v>
      </c>
      <c r="U3683">
        <f>(T3683/'Exhaust Gas Math'!$B$14)+('Exhaust Gas Math'!$D$10)</f>
        <v>4.4059320573952224E-4</v>
      </c>
      <c r="V3683">
        <f>('Exhaust Gas Math'!$E$10*(2.53982214E-12*V3682^4 - 0.0000000071629564556*V3682^3 + 7.56281407226508E-06*V3682^2 - 0.00322508455050905*V3682 + 1.62997098133725)*$B$24+T3683*'Exhaust Gas Math'!$D$14*$B$23)/('Exhaust Gas Math'!$E$10*(2.53982214E-12*V3682^4 - 0.0000000071629564556*V3682^3 + 7.56281407226508E-06*V3682^2 - 0.00322508455050905*V3682 + 1.62997098133725)+T3683*'Exhaust Gas Math'!$D$14)</f>
        <v>1100</v>
      </c>
      <c r="W3683">
        <f>(353.3116967483*V3683^-1.0020802909)*('Exhaust Gas Math'!$E$10/(T3683+'Exhaust Gas Math'!$E$10))+(357.4500179626*V3683^-1.0038444015 )*(T3683/(T3683+'Exhaust Gas Math'!$E$10))</f>
        <v>0.31654710700089367</v>
      </c>
      <c r="X3683">
        <f t="shared" si="866"/>
        <v>0</v>
      </c>
      <c r="Y3683">
        <f t="shared" si="867"/>
        <v>101325</v>
      </c>
      <c r="Z3683">
        <f t="shared" si="868"/>
        <v>101325</v>
      </c>
    </row>
    <row r="3684" spans="5:26" x14ac:dyDescent="0.2">
      <c r="E3684">
        <f t="shared" si="870"/>
        <v>0.45987499999996323</v>
      </c>
      <c r="F3684">
        <f t="shared" si="871"/>
        <v>101325</v>
      </c>
      <c r="H3684">
        <f t="shared" si="869"/>
        <v>0.45987499999996323</v>
      </c>
      <c r="I3684">
        <f t="shared" si="857"/>
        <v>473.99999999823558</v>
      </c>
      <c r="J3684">
        <f t="shared" si="858"/>
        <v>4.4593551584611979E-2</v>
      </c>
      <c r="K3684">
        <f t="shared" si="859"/>
        <v>24.260962677899002</v>
      </c>
      <c r="L3684">
        <f t="shared" si="860"/>
        <v>3.9769296294121147E-5</v>
      </c>
      <c r="M3684">
        <f>J3684/SQRT('Exhaust Gas Math'!$E$14*$B$21*$B$23)</f>
        <v>7.5704617959135214E-4</v>
      </c>
      <c r="N3684">
        <f t="shared" si="861"/>
        <v>2.4926279522614659E-2</v>
      </c>
      <c r="O3684">
        <f t="shared" si="862"/>
        <v>0</v>
      </c>
      <c r="P3684">
        <f t="shared" si="863"/>
        <v>0</v>
      </c>
      <c r="Q3684">
        <f>($B$16/2)*(COS((ACOS((2*'Intake Valve Fxn Scratch'!$B$1)/$B$16-1)/($B$17/2))*(I3684-($B$17/2)))+1)*P3684</f>
        <v>0</v>
      </c>
      <c r="R3684">
        <f t="shared" si="864"/>
        <v>0</v>
      </c>
      <c r="S3684">
        <f t="shared" si="865"/>
        <v>0</v>
      </c>
      <c r="T3684">
        <f>S3684*'Exhaust Gas Math'!$C$14</f>
        <v>0</v>
      </c>
      <c r="U3684">
        <f>(T3684/'Exhaust Gas Math'!$B$14)+('Exhaust Gas Math'!$D$10)</f>
        <v>4.4059320573952224E-4</v>
      </c>
      <c r="V3684">
        <f>('Exhaust Gas Math'!$E$10*(2.53982214E-12*V3683^4 - 0.0000000071629564556*V3683^3 + 7.56281407226508E-06*V3683^2 - 0.00322508455050905*V3683 + 1.62997098133725)*$B$24+T3684*'Exhaust Gas Math'!$D$14*$B$23)/('Exhaust Gas Math'!$E$10*(2.53982214E-12*V3683^4 - 0.0000000071629564556*V3683^3 + 7.56281407226508E-06*V3683^2 - 0.00322508455050905*V3683 + 1.62997098133725)+T3684*'Exhaust Gas Math'!$D$14)</f>
        <v>1100</v>
      </c>
      <c r="W3684">
        <f>(353.3116967483*V3684^-1.0020802909)*('Exhaust Gas Math'!$E$10/(T3684+'Exhaust Gas Math'!$E$10))+(357.4500179626*V3684^-1.0038444015 )*(T3684/(T3684+'Exhaust Gas Math'!$E$10))</f>
        <v>0.31654710700089367</v>
      </c>
      <c r="X3684">
        <f t="shared" si="866"/>
        <v>0</v>
      </c>
      <c r="Y3684">
        <f t="shared" si="867"/>
        <v>101325</v>
      </c>
      <c r="Z3684">
        <f t="shared" si="868"/>
        <v>101325</v>
      </c>
    </row>
    <row r="3685" spans="5:26" x14ac:dyDescent="0.2">
      <c r="E3685">
        <f t="shared" si="870"/>
        <v>0.45999999999996322</v>
      </c>
      <c r="F3685">
        <f t="shared" si="871"/>
        <v>101325</v>
      </c>
      <c r="H3685">
        <f t="shared" si="869"/>
        <v>0.45999999999996322</v>
      </c>
      <c r="I3685">
        <f t="shared" si="857"/>
        <v>479.99999999823558</v>
      </c>
      <c r="J3685">
        <f t="shared" si="858"/>
        <v>4.7549999999154303E-2</v>
      </c>
      <c r="K3685">
        <f t="shared" si="859"/>
        <v>22.99897593889893</v>
      </c>
      <c r="L3685">
        <f t="shared" si="860"/>
        <v>3.9769296294121147E-5</v>
      </c>
      <c r="M3685">
        <f>J3685/SQRT('Exhaust Gas Math'!$E$14*$B$21*$B$23)</f>
        <v>8.0723657479101396E-4</v>
      </c>
      <c r="N3685">
        <f t="shared" si="861"/>
        <v>2.6879134705092046E-2</v>
      </c>
      <c r="O3685">
        <f t="shared" si="862"/>
        <v>0</v>
      </c>
      <c r="P3685">
        <f t="shared" si="863"/>
        <v>0</v>
      </c>
      <c r="Q3685">
        <f>($B$16/2)*(COS((ACOS((2*'Intake Valve Fxn Scratch'!$B$1)/$B$16-1)/($B$17/2))*(I3685-($B$17/2)))+1)*P3685</f>
        <v>0</v>
      </c>
      <c r="R3685">
        <f t="shared" si="864"/>
        <v>0</v>
      </c>
      <c r="S3685">
        <f t="shared" si="865"/>
        <v>0</v>
      </c>
      <c r="T3685">
        <f>S3685*'Exhaust Gas Math'!$C$14</f>
        <v>0</v>
      </c>
      <c r="U3685">
        <f>(T3685/'Exhaust Gas Math'!$B$14)+('Exhaust Gas Math'!$D$10)</f>
        <v>4.4059320573952224E-4</v>
      </c>
      <c r="V3685">
        <f>('Exhaust Gas Math'!$E$10*(2.53982214E-12*V3684^4 - 0.0000000071629564556*V3684^3 + 7.56281407226508E-06*V3684^2 - 0.00322508455050905*V3684 + 1.62997098133725)*$B$24+T3685*'Exhaust Gas Math'!$D$14*$B$23)/('Exhaust Gas Math'!$E$10*(2.53982214E-12*V3684^4 - 0.0000000071629564556*V3684^3 + 7.56281407226508E-06*V3684^2 - 0.00322508455050905*V3684 + 1.62997098133725)+T3685*'Exhaust Gas Math'!$D$14)</f>
        <v>1100</v>
      </c>
      <c r="W3685">
        <f>(353.3116967483*V3685^-1.0020802909)*('Exhaust Gas Math'!$E$10/(T3685+'Exhaust Gas Math'!$E$10))+(357.4500179626*V3685^-1.0038444015 )*(T3685/(T3685+'Exhaust Gas Math'!$E$10))</f>
        <v>0.31654710700089367</v>
      </c>
      <c r="X3685">
        <f t="shared" si="866"/>
        <v>0</v>
      </c>
      <c r="Y3685">
        <f t="shared" si="867"/>
        <v>101325</v>
      </c>
      <c r="Z3685">
        <f t="shared" si="868"/>
        <v>101325</v>
      </c>
    </row>
    <row r="3686" spans="5:26" x14ac:dyDescent="0.2">
      <c r="E3686">
        <f t="shared" si="870"/>
        <v>0.4601249999999632</v>
      </c>
      <c r="F3686">
        <f t="shared" si="871"/>
        <v>101325</v>
      </c>
      <c r="H3686">
        <f t="shared" si="869"/>
        <v>0.4601249999999632</v>
      </c>
      <c r="I3686">
        <f t="shared" si="857"/>
        <v>485.99999999823194</v>
      </c>
      <c r="J3686">
        <f t="shared" si="858"/>
        <v>5.0332792496881752E-2</v>
      </c>
      <c r="K3686">
        <f t="shared" si="859"/>
        <v>21.485007606666461</v>
      </c>
      <c r="L3686">
        <f t="shared" si="860"/>
        <v>3.9769296294121147E-5</v>
      </c>
      <c r="M3686">
        <f>J3686/SQRT('Exhaust Gas Math'!$E$14*$B$21*$B$23)</f>
        <v>8.5447888571129965E-4</v>
      </c>
      <c r="N3686">
        <f t="shared" si="861"/>
        <v>2.8928903021213641E-2</v>
      </c>
      <c r="O3686">
        <f t="shared" si="862"/>
        <v>0</v>
      </c>
      <c r="P3686">
        <f t="shared" si="863"/>
        <v>0</v>
      </c>
      <c r="Q3686">
        <f>($B$16/2)*(COS((ACOS((2*'Intake Valve Fxn Scratch'!$B$1)/$B$16-1)/($B$17/2))*(I3686-($B$17/2)))+1)*P3686</f>
        <v>0</v>
      </c>
      <c r="R3686">
        <f t="shared" si="864"/>
        <v>0</v>
      </c>
      <c r="S3686">
        <f t="shared" si="865"/>
        <v>0</v>
      </c>
      <c r="T3686">
        <f>S3686*'Exhaust Gas Math'!$C$14</f>
        <v>0</v>
      </c>
      <c r="U3686">
        <f>(T3686/'Exhaust Gas Math'!$B$14)+('Exhaust Gas Math'!$D$10)</f>
        <v>4.4059320573952224E-4</v>
      </c>
      <c r="V3686">
        <f>('Exhaust Gas Math'!$E$10*(2.53982214E-12*V3685^4 - 0.0000000071629564556*V3685^3 + 7.56281407226508E-06*V3685^2 - 0.00322508455050905*V3685 + 1.62997098133725)*$B$24+T3686*'Exhaust Gas Math'!$D$14*$B$23)/('Exhaust Gas Math'!$E$10*(2.53982214E-12*V3685^4 - 0.0000000071629564556*V3685^3 + 7.56281407226508E-06*V3685^2 - 0.00322508455050905*V3685 + 1.62997098133725)+T3686*'Exhaust Gas Math'!$D$14)</f>
        <v>1100</v>
      </c>
      <c r="W3686">
        <f>(353.3116967483*V3686^-1.0020802909)*('Exhaust Gas Math'!$E$10/(T3686+'Exhaust Gas Math'!$E$10))+(357.4500179626*V3686^-1.0038444015 )*(T3686/(T3686+'Exhaust Gas Math'!$E$10))</f>
        <v>0.31654710700089367</v>
      </c>
      <c r="X3686">
        <f t="shared" si="866"/>
        <v>0</v>
      </c>
      <c r="Y3686">
        <f t="shared" si="867"/>
        <v>101325</v>
      </c>
      <c r="Z3686">
        <f t="shared" si="868"/>
        <v>101325</v>
      </c>
    </row>
    <row r="3687" spans="5:26" x14ac:dyDescent="0.2">
      <c r="E3687">
        <f t="shared" si="870"/>
        <v>0.46024999999996319</v>
      </c>
      <c r="F3687">
        <f t="shared" si="871"/>
        <v>101325</v>
      </c>
      <c r="H3687">
        <f t="shared" si="869"/>
        <v>0.46024999999996319</v>
      </c>
      <c r="I3687">
        <f t="shared" si="857"/>
        <v>491.99999999823194</v>
      </c>
      <c r="J3687">
        <f t="shared" si="858"/>
        <v>5.2911440220849461E-2</v>
      </c>
      <c r="K3687">
        <f t="shared" si="859"/>
        <v>19.735645035069417</v>
      </c>
      <c r="L3687">
        <f t="shared" si="860"/>
        <v>3.9769296294121147E-5</v>
      </c>
      <c r="M3687">
        <f>J3687/SQRT('Exhaust Gas Math'!$E$14*$B$21*$B$23)</f>
        <v>8.9825551570762692E-4</v>
      </c>
      <c r="N3687">
        <f t="shared" si="861"/>
        <v>3.1082443967735046E-2</v>
      </c>
      <c r="O3687">
        <f t="shared" si="862"/>
        <v>0</v>
      </c>
      <c r="P3687">
        <f t="shared" si="863"/>
        <v>0</v>
      </c>
      <c r="Q3687">
        <f>($B$16/2)*(COS((ACOS((2*'Intake Valve Fxn Scratch'!$B$1)/$B$16-1)/($B$17/2))*(I3687-($B$17/2)))+1)*P3687</f>
        <v>0</v>
      </c>
      <c r="R3687">
        <f t="shared" si="864"/>
        <v>0</v>
      </c>
      <c r="S3687">
        <f t="shared" si="865"/>
        <v>0</v>
      </c>
      <c r="T3687">
        <f>S3687*'Exhaust Gas Math'!$C$14</f>
        <v>0</v>
      </c>
      <c r="U3687">
        <f>(T3687/'Exhaust Gas Math'!$B$14)+('Exhaust Gas Math'!$D$10)</f>
        <v>4.4059320573952224E-4</v>
      </c>
      <c r="V3687">
        <f>('Exhaust Gas Math'!$E$10*(2.53982214E-12*V3686^4 - 0.0000000071629564556*V3686^3 + 7.56281407226508E-06*V3686^2 - 0.00322508455050905*V3686 + 1.62997098133725)*$B$24+T3687*'Exhaust Gas Math'!$D$14*$B$23)/('Exhaust Gas Math'!$E$10*(2.53982214E-12*V3686^4 - 0.0000000071629564556*V3686^3 + 7.56281407226508E-06*V3686^2 - 0.00322508455050905*V3686 + 1.62997098133725)+T3687*'Exhaust Gas Math'!$D$14)</f>
        <v>1100</v>
      </c>
      <c r="W3687">
        <f>(353.3116967483*V3687^-1.0020802909)*('Exhaust Gas Math'!$E$10/(T3687+'Exhaust Gas Math'!$E$10))+(357.4500179626*V3687^-1.0038444015 )*(T3687/(T3687+'Exhaust Gas Math'!$E$10))</f>
        <v>0.31654710700089367</v>
      </c>
      <c r="X3687">
        <f t="shared" si="866"/>
        <v>0</v>
      </c>
      <c r="Y3687">
        <f t="shared" si="867"/>
        <v>101325</v>
      </c>
      <c r="Z3687">
        <f t="shared" si="868"/>
        <v>101325</v>
      </c>
    </row>
    <row r="3688" spans="5:26" x14ac:dyDescent="0.2">
      <c r="E3688">
        <f t="shared" si="870"/>
        <v>0.46037499999996317</v>
      </c>
      <c r="F3688">
        <f t="shared" si="871"/>
        <v>101325</v>
      </c>
      <c r="H3688">
        <f t="shared" si="869"/>
        <v>0.46037499999996317</v>
      </c>
      <c r="I3688">
        <f t="shared" si="857"/>
        <v>497.99999999823194</v>
      </c>
      <c r="J3688">
        <f t="shared" si="858"/>
        <v>5.525769096697971E-2</v>
      </c>
      <c r="K3688">
        <f t="shared" si="859"/>
        <v>17.77005460651797</v>
      </c>
      <c r="L3688">
        <f t="shared" si="860"/>
        <v>3.9769296294121147E-5</v>
      </c>
      <c r="M3688">
        <f>J3688/SQRT('Exhaust Gas Math'!$E$14*$B$21*$B$23)</f>
        <v>9.3808683886095453E-4</v>
      </c>
      <c r="N3688">
        <f t="shared" si="861"/>
        <v>3.3343486331770637E-2</v>
      </c>
      <c r="O3688">
        <f t="shared" si="862"/>
        <v>0</v>
      </c>
      <c r="P3688">
        <f t="shared" si="863"/>
        <v>0</v>
      </c>
      <c r="Q3688">
        <f>($B$16/2)*(COS((ACOS((2*'Intake Valve Fxn Scratch'!$B$1)/$B$16-1)/($B$17/2))*(I3688-($B$17/2)))+1)*P3688</f>
        <v>0</v>
      </c>
      <c r="R3688">
        <f t="shared" si="864"/>
        <v>0</v>
      </c>
      <c r="S3688">
        <f t="shared" si="865"/>
        <v>0</v>
      </c>
      <c r="T3688">
        <f>S3688*'Exhaust Gas Math'!$C$14</f>
        <v>0</v>
      </c>
      <c r="U3688">
        <f>(T3688/'Exhaust Gas Math'!$B$14)+('Exhaust Gas Math'!$D$10)</f>
        <v>4.4059320573952224E-4</v>
      </c>
      <c r="V3688">
        <f>('Exhaust Gas Math'!$E$10*(2.53982214E-12*V3687^4 - 0.0000000071629564556*V3687^3 + 7.56281407226508E-06*V3687^2 - 0.00322508455050905*V3687 + 1.62997098133725)*$B$24+T3688*'Exhaust Gas Math'!$D$14*$B$23)/('Exhaust Gas Math'!$E$10*(2.53982214E-12*V3687^4 - 0.0000000071629564556*V3687^3 + 7.56281407226508E-06*V3687^2 - 0.00322508455050905*V3687 + 1.62997098133725)+T3688*'Exhaust Gas Math'!$D$14)</f>
        <v>1100</v>
      </c>
      <c r="W3688">
        <f>(353.3116967483*V3688^-1.0020802909)*('Exhaust Gas Math'!$E$10/(T3688+'Exhaust Gas Math'!$E$10))+(357.4500179626*V3688^-1.0038444015 )*(T3688/(T3688+'Exhaust Gas Math'!$E$10))</f>
        <v>0.31654710700089367</v>
      </c>
      <c r="X3688">
        <f t="shared" si="866"/>
        <v>0</v>
      </c>
      <c r="Y3688">
        <f t="shared" si="867"/>
        <v>101325</v>
      </c>
      <c r="Z3688">
        <f t="shared" si="868"/>
        <v>101325</v>
      </c>
    </row>
    <row r="3689" spans="5:26" x14ac:dyDescent="0.2">
      <c r="E3689">
        <f t="shared" si="870"/>
        <v>0.46049999999996316</v>
      </c>
      <c r="F3689">
        <f t="shared" si="871"/>
        <v>101325</v>
      </c>
      <c r="H3689">
        <f t="shared" si="869"/>
        <v>0.46049999999996316</v>
      </c>
      <c r="I3689">
        <f t="shared" si="857"/>
        <v>503.99999999823194</v>
      </c>
      <c r="J3689">
        <f t="shared" si="858"/>
        <v>5.7345838721110827E-2</v>
      </c>
      <c r="K3689">
        <f t="shared" si="859"/>
        <v>15.609771741075681</v>
      </c>
      <c r="L3689">
        <f t="shared" si="860"/>
        <v>3.9769296294121147E-5</v>
      </c>
      <c r="M3689">
        <f>J3689/SQRT('Exhaust Gas Math'!$E$14*$B$21*$B$23)</f>
        <v>9.7353645485953144E-4</v>
      </c>
      <c r="N3689">
        <f t="shared" si="861"/>
        <v>3.5711621292678318E-2</v>
      </c>
      <c r="O3689">
        <f t="shared" si="862"/>
        <v>0</v>
      </c>
      <c r="P3689">
        <f t="shared" si="863"/>
        <v>0</v>
      </c>
      <c r="Q3689">
        <f>($B$16/2)*(COS((ACOS((2*'Intake Valve Fxn Scratch'!$B$1)/$B$16-1)/($B$17/2))*(I3689-($B$17/2)))+1)*P3689</f>
        <v>0</v>
      </c>
      <c r="R3689">
        <f t="shared" si="864"/>
        <v>0</v>
      </c>
      <c r="S3689">
        <f t="shared" si="865"/>
        <v>0</v>
      </c>
      <c r="T3689">
        <f>S3689*'Exhaust Gas Math'!$C$14</f>
        <v>0</v>
      </c>
      <c r="U3689">
        <f>(T3689/'Exhaust Gas Math'!$B$14)+('Exhaust Gas Math'!$D$10)</f>
        <v>4.4059320573952224E-4</v>
      </c>
      <c r="V3689">
        <f>('Exhaust Gas Math'!$E$10*(2.53982214E-12*V3688^4 - 0.0000000071629564556*V3688^3 + 7.56281407226508E-06*V3688^2 - 0.00322508455050905*V3688 + 1.62997098133725)*$B$24+T3689*'Exhaust Gas Math'!$D$14*$B$23)/('Exhaust Gas Math'!$E$10*(2.53982214E-12*V3688^4 - 0.0000000071629564556*V3688^3 + 7.56281407226508E-06*V3688^2 - 0.00322508455050905*V3688 + 1.62997098133725)+T3689*'Exhaust Gas Math'!$D$14)</f>
        <v>1100</v>
      </c>
      <c r="W3689">
        <f>(353.3116967483*V3689^-1.0020802909)*('Exhaust Gas Math'!$E$10/(T3689+'Exhaust Gas Math'!$E$10))+(357.4500179626*V3689^-1.0038444015 )*(T3689/(T3689+'Exhaust Gas Math'!$E$10))</f>
        <v>0.31654710700089367</v>
      </c>
      <c r="X3689">
        <f t="shared" si="866"/>
        <v>0</v>
      </c>
      <c r="Y3689">
        <f t="shared" si="867"/>
        <v>101325</v>
      </c>
      <c r="Z3689">
        <f t="shared" si="868"/>
        <v>101325</v>
      </c>
    </row>
    <row r="3690" spans="5:26" x14ac:dyDescent="0.2">
      <c r="E3690">
        <f t="shared" si="870"/>
        <v>0.46062499999996315</v>
      </c>
      <c r="F3690">
        <f t="shared" si="871"/>
        <v>101325</v>
      </c>
      <c r="H3690">
        <f t="shared" si="869"/>
        <v>0.46062499999996315</v>
      </c>
      <c r="I3690">
        <f t="shared" si="857"/>
        <v>509.99999999823194</v>
      </c>
      <c r="J3690">
        <f t="shared" si="858"/>
        <v>5.9153005299477812E-2</v>
      </c>
      <c r="K3690">
        <f t="shared" si="859"/>
        <v>13.278464949882261</v>
      </c>
      <c r="L3690">
        <f t="shared" si="860"/>
        <v>3.9769296294121147E-5</v>
      </c>
      <c r="M3690">
        <f>J3690/SQRT('Exhaust Gas Math'!$E$14*$B$21*$B$23)</f>
        <v>1.0042159702922065E-3</v>
      </c>
      <c r="N3690">
        <f t="shared" si="861"/>
        <v>3.8181243154017226E-2</v>
      </c>
      <c r="O3690">
        <f t="shared" si="862"/>
        <v>0</v>
      </c>
      <c r="P3690">
        <f t="shared" si="863"/>
        <v>0</v>
      </c>
      <c r="Q3690">
        <f>($B$16/2)*(COS((ACOS((2*'Intake Valve Fxn Scratch'!$B$1)/$B$16-1)/($B$17/2))*(I3690-($B$17/2)))+1)*P3690</f>
        <v>0</v>
      </c>
      <c r="R3690">
        <f t="shared" si="864"/>
        <v>0</v>
      </c>
      <c r="S3690">
        <f t="shared" si="865"/>
        <v>0</v>
      </c>
      <c r="T3690">
        <f>S3690*'Exhaust Gas Math'!$C$14</f>
        <v>0</v>
      </c>
      <c r="U3690">
        <f>(T3690/'Exhaust Gas Math'!$B$14)+('Exhaust Gas Math'!$D$10)</f>
        <v>4.4059320573952224E-4</v>
      </c>
      <c r="V3690">
        <f>('Exhaust Gas Math'!$E$10*(2.53982214E-12*V3689^4 - 0.0000000071629564556*V3689^3 + 7.56281407226508E-06*V3689^2 - 0.00322508455050905*V3689 + 1.62997098133725)*$B$24+T3690*'Exhaust Gas Math'!$D$14*$B$23)/('Exhaust Gas Math'!$E$10*(2.53982214E-12*V3689^4 - 0.0000000071629564556*V3689^3 + 7.56281407226508E-06*V3689^2 - 0.00322508455050905*V3689 + 1.62997098133725)+T3690*'Exhaust Gas Math'!$D$14)</f>
        <v>1100</v>
      </c>
      <c r="W3690">
        <f>(353.3116967483*V3690^-1.0020802909)*('Exhaust Gas Math'!$E$10/(T3690+'Exhaust Gas Math'!$E$10))+(357.4500179626*V3690^-1.0038444015 )*(T3690/(T3690+'Exhaust Gas Math'!$E$10))</f>
        <v>0.31654710700089367</v>
      </c>
      <c r="X3690">
        <f t="shared" si="866"/>
        <v>0</v>
      </c>
      <c r="Y3690">
        <f t="shared" si="867"/>
        <v>101325</v>
      </c>
      <c r="Z3690">
        <f t="shared" si="868"/>
        <v>101325</v>
      </c>
    </row>
    <row r="3691" spans="5:26" x14ac:dyDescent="0.2">
      <c r="E3691">
        <f t="shared" si="870"/>
        <v>0.46074999999996313</v>
      </c>
      <c r="F3691">
        <f t="shared" si="871"/>
        <v>101325</v>
      </c>
      <c r="H3691">
        <f t="shared" si="869"/>
        <v>0.46074999999996313</v>
      </c>
      <c r="I3691">
        <f t="shared" si="857"/>
        <v>515.99999999823194</v>
      </c>
      <c r="J3691">
        <f t="shared" si="858"/>
        <v>6.0659391006872204E-2</v>
      </c>
      <c r="K3691">
        <f t="shared" si="859"/>
        <v>10.801676518001837</v>
      </c>
      <c r="L3691">
        <f t="shared" si="860"/>
        <v>3.9769296294121147E-5</v>
      </c>
      <c r="M3691">
        <f>J3691/SQRT('Exhaust Gas Math'!$E$14*$B$21*$B$23)</f>
        <v>1.0297892539677654E-3</v>
      </c>
      <c r="N3691">
        <f t="shared" si="861"/>
        <v>4.0740475102211418E-2</v>
      </c>
      <c r="O3691">
        <f t="shared" si="862"/>
        <v>0</v>
      </c>
      <c r="P3691">
        <f t="shared" si="863"/>
        <v>0</v>
      </c>
      <c r="Q3691">
        <f>($B$16/2)*(COS((ACOS((2*'Intake Valve Fxn Scratch'!$B$1)/$B$16-1)/($B$17/2))*(I3691-($B$17/2)))+1)*P3691</f>
        <v>0</v>
      </c>
      <c r="R3691">
        <f t="shared" si="864"/>
        <v>0</v>
      </c>
      <c r="S3691">
        <f t="shared" si="865"/>
        <v>0</v>
      </c>
      <c r="T3691">
        <f>S3691*'Exhaust Gas Math'!$C$14</f>
        <v>0</v>
      </c>
      <c r="U3691">
        <f>(T3691/'Exhaust Gas Math'!$B$14)+('Exhaust Gas Math'!$D$10)</f>
        <v>4.4059320573952224E-4</v>
      </c>
      <c r="V3691">
        <f>('Exhaust Gas Math'!$E$10*(2.53982214E-12*V3690^4 - 0.0000000071629564556*V3690^3 + 7.56281407226508E-06*V3690^2 - 0.00322508455050905*V3690 + 1.62997098133725)*$B$24+T3691*'Exhaust Gas Math'!$D$14*$B$23)/('Exhaust Gas Math'!$E$10*(2.53982214E-12*V3690^4 - 0.0000000071629564556*V3690^3 + 7.56281407226508E-06*V3690^2 - 0.00322508455050905*V3690 + 1.62997098133725)+T3691*'Exhaust Gas Math'!$D$14)</f>
        <v>1100</v>
      </c>
      <c r="W3691">
        <f>(353.3116967483*V3691^-1.0020802909)*('Exhaust Gas Math'!$E$10/(T3691+'Exhaust Gas Math'!$E$10))+(357.4500179626*V3691^-1.0038444015 )*(T3691/(T3691+'Exhaust Gas Math'!$E$10))</f>
        <v>0.31654710700089367</v>
      </c>
      <c r="X3691">
        <f t="shared" si="866"/>
        <v>0</v>
      </c>
      <c r="Y3691">
        <f t="shared" si="867"/>
        <v>101325</v>
      </c>
      <c r="Z3691">
        <f t="shared" si="868"/>
        <v>101325</v>
      </c>
    </row>
    <row r="3692" spans="5:26" x14ac:dyDescent="0.2">
      <c r="E3692">
        <f t="shared" si="870"/>
        <v>0.46087499999996312</v>
      </c>
      <c r="F3692">
        <f t="shared" si="871"/>
        <v>101325</v>
      </c>
      <c r="H3692">
        <f t="shared" si="869"/>
        <v>0.46087499999996312</v>
      </c>
      <c r="I3692">
        <f t="shared" si="857"/>
        <v>521.9999999982283</v>
      </c>
      <c r="J3692">
        <f t="shared" si="858"/>
        <v>6.1848491566253952E-2</v>
      </c>
      <c r="K3692">
        <f t="shared" si="859"/>
        <v>8.2065426577927134</v>
      </c>
      <c r="L3692">
        <f t="shared" si="860"/>
        <v>3.9769296294121147E-5</v>
      </c>
      <c r="M3692">
        <f>J3692/SQRT('Exhaust Gas Math'!$E$14*$B$21*$B$23)</f>
        <v>1.0499761196387321E-3</v>
      </c>
      <c r="N3692">
        <f t="shared" si="861"/>
        <v>4.3370137970952821E-2</v>
      </c>
      <c r="O3692">
        <f t="shared" si="862"/>
        <v>0</v>
      </c>
      <c r="P3692">
        <f t="shared" si="863"/>
        <v>0</v>
      </c>
      <c r="Q3692">
        <f>($B$16/2)*(COS((ACOS((2*'Intake Valve Fxn Scratch'!$B$1)/$B$16-1)/($B$17/2))*(I3692-($B$17/2)))+1)*P3692</f>
        <v>0</v>
      </c>
      <c r="R3692">
        <f t="shared" si="864"/>
        <v>0</v>
      </c>
      <c r="S3692">
        <f t="shared" si="865"/>
        <v>0</v>
      </c>
      <c r="T3692">
        <f>S3692*'Exhaust Gas Math'!$C$14</f>
        <v>0</v>
      </c>
      <c r="U3692">
        <f>(T3692/'Exhaust Gas Math'!$B$14)+('Exhaust Gas Math'!$D$10)</f>
        <v>4.4059320573952224E-4</v>
      </c>
      <c r="V3692">
        <f>('Exhaust Gas Math'!$E$10*(2.53982214E-12*V3691^4 - 0.0000000071629564556*V3691^3 + 7.56281407226508E-06*V3691^2 - 0.00322508455050905*V3691 + 1.62997098133725)*$B$24+T3692*'Exhaust Gas Math'!$D$14*$B$23)/('Exhaust Gas Math'!$E$10*(2.53982214E-12*V3691^4 - 0.0000000071629564556*V3691^3 + 7.56281407226508E-06*V3691^2 - 0.00322508455050905*V3691 + 1.62997098133725)+T3692*'Exhaust Gas Math'!$D$14)</f>
        <v>1100</v>
      </c>
      <c r="W3692">
        <f>(353.3116967483*V3692^-1.0020802909)*('Exhaust Gas Math'!$E$10/(T3692+'Exhaust Gas Math'!$E$10))+(357.4500179626*V3692^-1.0038444015 )*(T3692/(T3692+'Exhaust Gas Math'!$E$10))</f>
        <v>0.31654710700089367</v>
      </c>
      <c r="X3692">
        <f t="shared" si="866"/>
        <v>0</v>
      </c>
      <c r="Y3692">
        <f t="shared" si="867"/>
        <v>101325</v>
      </c>
      <c r="Z3692">
        <f t="shared" si="868"/>
        <v>101325</v>
      </c>
    </row>
    <row r="3693" spans="5:26" x14ac:dyDescent="0.2">
      <c r="E3693">
        <f t="shared" si="870"/>
        <v>0.46099999999996311</v>
      </c>
      <c r="F3693">
        <f t="shared" si="871"/>
        <v>101325</v>
      </c>
      <c r="H3693">
        <f t="shared" si="869"/>
        <v>0.46099999999996311</v>
      </c>
      <c r="I3693">
        <f t="shared" si="857"/>
        <v>527.9999999982283</v>
      </c>
      <c r="J3693">
        <f t="shared" si="858"/>
        <v>6.2707278943057887E-2</v>
      </c>
      <c r="K3693">
        <f t="shared" si="859"/>
        <v>5.5214961988968092</v>
      </c>
      <c r="L3693">
        <f t="shared" si="860"/>
        <v>3.9769296294121147E-5</v>
      </c>
      <c r="M3693">
        <f>J3693/SQRT('Exhaust Gas Math'!$E$14*$B$21*$B$23)</f>
        <v>1.0645553957804208E-3</v>
      </c>
      <c r="N3693">
        <f t="shared" si="861"/>
        <v>4.6042841936747236E-2</v>
      </c>
      <c r="O3693">
        <f t="shared" si="862"/>
        <v>0</v>
      </c>
      <c r="P3693">
        <f t="shared" si="863"/>
        <v>0</v>
      </c>
      <c r="Q3693">
        <f>($B$16/2)*(COS((ACOS((2*'Intake Valve Fxn Scratch'!$B$1)/$B$16-1)/($B$17/2))*(I3693-($B$17/2)))+1)*P3693</f>
        <v>0</v>
      </c>
      <c r="R3693">
        <f t="shared" si="864"/>
        <v>0</v>
      </c>
      <c r="S3693">
        <f t="shared" si="865"/>
        <v>0</v>
      </c>
      <c r="T3693">
        <f>S3693*'Exhaust Gas Math'!$C$14</f>
        <v>0</v>
      </c>
      <c r="U3693">
        <f>(T3693/'Exhaust Gas Math'!$B$14)+('Exhaust Gas Math'!$D$10)</f>
        <v>4.4059320573952224E-4</v>
      </c>
      <c r="V3693">
        <f>('Exhaust Gas Math'!$E$10*(2.53982214E-12*V3692^4 - 0.0000000071629564556*V3692^3 + 7.56281407226508E-06*V3692^2 - 0.00322508455050905*V3692 + 1.62997098133725)*$B$24+T3693*'Exhaust Gas Math'!$D$14*$B$23)/('Exhaust Gas Math'!$E$10*(2.53982214E-12*V3692^4 - 0.0000000071629564556*V3692^3 + 7.56281407226508E-06*V3692^2 - 0.00322508455050905*V3692 + 1.62997098133725)+T3693*'Exhaust Gas Math'!$D$14)</f>
        <v>1100</v>
      </c>
      <c r="W3693">
        <f>(353.3116967483*V3693^-1.0020802909)*('Exhaust Gas Math'!$E$10/(T3693+'Exhaust Gas Math'!$E$10))+(357.4500179626*V3693^-1.0038444015 )*(T3693/(T3693+'Exhaust Gas Math'!$E$10))</f>
        <v>0.31654710700089367</v>
      </c>
      <c r="X3693">
        <f t="shared" si="866"/>
        <v>0</v>
      </c>
      <c r="Y3693">
        <f t="shared" si="867"/>
        <v>101325</v>
      </c>
      <c r="Z3693">
        <f t="shared" si="868"/>
        <v>101325</v>
      </c>
    </row>
    <row r="3694" spans="5:26" x14ac:dyDescent="0.2">
      <c r="E3694">
        <f t="shared" si="870"/>
        <v>0.46112499999996309</v>
      </c>
      <c r="F3694">
        <f t="shared" si="871"/>
        <v>101325</v>
      </c>
      <c r="H3694">
        <f t="shared" si="869"/>
        <v>0.46112499999996309</v>
      </c>
      <c r="I3694">
        <f t="shared" si="857"/>
        <v>533.9999999982283</v>
      </c>
      <c r="J3694">
        <f t="shared" si="858"/>
        <v>6.3226344083071873E-2</v>
      </c>
      <c r="K3694">
        <f t="shared" si="859"/>
        <v>2.7759550721969766</v>
      </c>
      <c r="L3694">
        <f t="shared" si="860"/>
        <v>3.9769296294121147E-5</v>
      </c>
      <c r="M3694">
        <f>J3694/SQRT('Exhaust Gas Math'!$E$14*$B$21*$B$23)</f>
        <v>1.0733673487925293E-3</v>
      </c>
      <c r="N3694">
        <f t="shared" si="861"/>
        <v>4.8722302042438811E-2</v>
      </c>
      <c r="O3694">
        <f t="shared" si="862"/>
        <v>0</v>
      </c>
      <c r="P3694">
        <f t="shared" si="863"/>
        <v>0</v>
      </c>
      <c r="Q3694">
        <f>($B$16/2)*(COS((ACOS((2*'Intake Valve Fxn Scratch'!$B$1)/$B$16-1)/($B$17/2))*(I3694-($B$17/2)))+1)*P3694</f>
        <v>0</v>
      </c>
      <c r="R3694">
        <f t="shared" si="864"/>
        <v>0</v>
      </c>
      <c r="S3694">
        <f t="shared" si="865"/>
        <v>0</v>
      </c>
      <c r="T3694">
        <f>S3694*'Exhaust Gas Math'!$C$14</f>
        <v>0</v>
      </c>
      <c r="U3694">
        <f>(T3694/'Exhaust Gas Math'!$B$14)+('Exhaust Gas Math'!$D$10)</f>
        <v>4.4059320573952224E-4</v>
      </c>
      <c r="V3694">
        <f>('Exhaust Gas Math'!$E$10*(2.53982214E-12*V3693^4 - 0.0000000071629564556*V3693^3 + 7.56281407226508E-06*V3693^2 - 0.00322508455050905*V3693 + 1.62997098133725)*$B$24+T3694*'Exhaust Gas Math'!$D$14*$B$23)/('Exhaust Gas Math'!$E$10*(2.53982214E-12*V3693^4 - 0.0000000071629564556*V3693^3 + 7.56281407226508E-06*V3693^2 - 0.00322508455050905*V3693 + 1.62997098133725)+T3694*'Exhaust Gas Math'!$D$14)</f>
        <v>1100</v>
      </c>
      <c r="W3694">
        <f>(353.3116967483*V3694^-1.0020802909)*('Exhaust Gas Math'!$E$10/(T3694+'Exhaust Gas Math'!$E$10))+(357.4500179626*V3694^-1.0038444015 )*(T3694/(T3694+'Exhaust Gas Math'!$E$10))</f>
        <v>0.31654710700089367</v>
      </c>
      <c r="X3694">
        <f t="shared" si="866"/>
        <v>0</v>
      </c>
      <c r="Y3694">
        <f t="shared" si="867"/>
        <v>101325</v>
      </c>
      <c r="Z3694">
        <f t="shared" si="868"/>
        <v>101325</v>
      </c>
    </row>
    <row r="3695" spans="5:26" x14ac:dyDescent="0.2">
      <c r="E3695">
        <f t="shared" si="870"/>
        <v>0.46124999999996308</v>
      </c>
      <c r="F3695">
        <f t="shared" si="871"/>
        <v>101325</v>
      </c>
      <c r="H3695">
        <f t="shared" si="869"/>
        <v>0.46124999999996308</v>
      </c>
      <c r="I3695">
        <f t="shared" si="857"/>
        <v>539.9999999982283</v>
      </c>
      <c r="J3695">
        <f t="shared" si="858"/>
        <v>6.3399999999999998E-2</v>
      </c>
      <c r="K3695">
        <f t="shared" si="859"/>
        <v>8.2020011680093951E-10</v>
      </c>
      <c r="L3695">
        <f t="shared" si="860"/>
        <v>3.9769296294121147E-5</v>
      </c>
      <c r="M3695">
        <f>J3695/SQRT('Exhaust Gas Math'!$E$14*$B$21*$B$23)</f>
        <v>1.0763154330738279E-3</v>
      </c>
      <c r="N3695">
        <f t="shared" si="861"/>
        <v>5.1362995242637842E-2</v>
      </c>
      <c r="O3695">
        <f t="shared" si="862"/>
        <v>0</v>
      </c>
      <c r="P3695">
        <f t="shared" si="863"/>
        <v>0</v>
      </c>
      <c r="Q3695">
        <f>($B$16/2)*(COS((ACOS((2*'Intake Valve Fxn Scratch'!$B$1)/$B$16-1)/($B$17/2))*(I3695-($B$17/2)))+1)*P3695</f>
        <v>0</v>
      </c>
      <c r="R3695">
        <f t="shared" si="864"/>
        <v>0</v>
      </c>
      <c r="S3695">
        <f t="shared" si="865"/>
        <v>0</v>
      </c>
      <c r="T3695">
        <f>S3695*'Exhaust Gas Math'!$C$14</f>
        <v>0</v>
      </c>
      <c r="U3695">
        <f>(T3695/'Exhaust Gas Math'!$B$14)+('Exhaust Gas Math'!$D$10)</f>
        <v>4.4059320573952224E-4</v>
      </c>
      <c r="V3695">
        <f>('Exhaust Gas Math'!$E$10*(2.53982214E-12*V3694^4 - 0.0000000071629564556*V3694^3 + 7.56281407226508E-06*V3694^2 - 0.00322508455050905*V3694 + 1.62997098133725)*$B$24+T3695*'Exhaust Gas Math'!$D$14*$B$23)/('Exhaust Gas Math'!$E$10*(2.53982214E-12*V3694^4 - 0.0000000071629564556*V3694^3 + 7.56281407226508E-06*V3694^2 - 0.00322508455050905*V3694 + 1.62997098133725)+T3695*'Exhaust Gas Math'!$D$14)</f>
        <v>1100</v>
      </c>
      <c r="W3695">
        <f>(353.3116967483*V3695^-1.0020802909)*('Exhaust Gas Math'!$E$10/(T3695+'Exhaust Gas Math'!$E$10))+(357.4500179626*V3695^-1.0038444015 )*(T3695/(T3695+'Exhaust Gas Math'!$E$10))</f>
        <v>0.31654710700089367</v>
      </c>
      <c r="X3695">
        <f t="shared" si="866"/>
        <v>0</v>
      </c>
      <c r="Y3695">
        <f t="shared" si="867"/>
        <v>101325</v>
      </c>
      <c r="Z3695">
        <f t="shared" si="868"/>
        <v>101325</v>
      </c>
    </row>
    <row r="3696" spans="5:26" x14ac:dyDescent="0.2">
      <c r="E3696">
        <f t="shared" si="870"/>
        <v>0.46137499999996306</v>
      </c>
      <c r="F3696">
        <f t="shared" si="871"/>
        <v>101325</v>
      </c>
      <c r="H3696">
        <f t="shared" si="869"/>
        <v>0.46137499999996306</v>
      </c>
      <c r="I3696">
        <f t="shared" si="857"/>
        <v>545.9999999982283</v>
      </c>
      <c r="J3696">
        <f t="shared" si="858"/>
        <v>6.3226344083276736E-2</v>
      </c>
      <c r="K3696">
        <f t="shared" si="859"/>
        <v>-2.7759550705640614</v>
      </c>
      <c r="L3696">
        <f t="shared" si="860"/>
        <v>3.9769296294121147E-5</v>
      </c>
      <c r="M3696">
        <f>J3696/SQRT('Exhaust Gas Math'!$E$14*$B$21*$B$23)</f>
        <v>1.0733673487960073E-3</v>
      </c>
      <c r="N3696">
        <f t="shared" si="861"/>
        <v>5.3910285389424883E-2</v>
      </c>
      <c r="O3696">
        <f t="shared" si="862"/>
        <v>0</v>
      </c>
      <c r="P3696">
        <f t="shared" si="863"/>
        <v>0</v>
      </c>
      <c r="Q3696">
        <f>($B$16/2)*(COS((ACOS((2*'Intake Valve Fxn Scratch'!$B$1)/$B$16-1)/($B$17/2))*(I3696-($B$17/2)))+1)*P3696</f>
        <v>0</v>
      </c>
      <c r="R3696">
        <f t="shared" si="864"/>
        <v>0</v>
      </c>
      <c r="S3696">
        <f t="shared" si="865"/>
        <v>0</v>
      </c>
      <c r="T3696">
        <f>S3696*'Exhaust Gas Math'!$C$14</f>
        <v>0</v>
      </c>
      <c r="U3696">
        <f>(T3696/'Exhaust Gas Math'!$B$14)+('Exhaust Gas Math'!$D$10)</f>
        <v>4.4059320573952224E-4</v>
      </c>
      <c r="V3696">
        <f>('Exhaust Gas Math'!$E$10*(2.53982214E-12*V3695^4 - 0.0000000071629564556*V3695^3 + 7.56281407226508E-06*V3695^2 - 0.00322508455050905*V3695 + 1.62997098133725)*$B$24+T3696*'Exhaust Gas Math'!$D$14*$B$23)/('Exhaust Gas Math'!$E$10*(2.53982214E-12*V3695^4 - 0.0000000071629564556*V3695^3 + 7.56281407226508E-06*V3695^2 - 0.00322508455050905*V3695 + 1.62997098133725)+T3696*'Exhaust Gas Math'!$D$14)</f>
        <v>1100</v>
      </c>
      <c r="W3696">
        <f>(353.3116967483*V3696^-1.0020802909)*('Exhaust Gas Math'!$E$10/(T3696+'Exhaust Gas Math'!$E$10))+(357.4500179626*V3696^-1.0038444015 )*(T3696/(T3696+'Exhaust Gas Math'!$E$10))</f>
        <v>0.31654710700089367</v>
      </c>
      <c r="X3696">
        <f t="shared" si="866"/>
        <v>0</v>
      </c>
      <c r="Y3696">
        <f t="shared" si="867"/>
        <v>101325</v>
      </c>
      <c r="Z3696">
        <f t="shared" si="868"/>
        <v>101325</v>
      </c>
    </row>
    <row r="3697" spans="5:26" x14ac:dyDescent="0.2">
      <c r="E3697">
        <f t="shared" si="870"/>
        <v>0.46149999999996305</v>
      </c>
      <c r="F3697">
        <f t="shared" si="871"/>
        <v>101325</v>
      </c>
      <c r="H3697">
        <f t="shared" si="869"/>
        <v>0.46149999999996305</v>
      </c>
      <c r="I3697">
        <f t="shared" si="857"/>
        <v>551.99999999822467</v>
      </c>
      <c r="J3697">
        <f t="shared" si="858"/>
        <v>6.2707278943465367E-2</v>
      </c>
      <c r="K3697">
        <f t="shared" si="859"/>
        <v>-5.5214961972907792</v>
      </c>
      <c r="L3697">
        <f t="shared" si="860"/>
        <v>3.9769296294121147E-5</v>
      </c>
      <c r="M3697">
        <f>J3697/SQRT('Exhaust Gas Math'!$E$14*$B$21*$B$23)</f>
        <v>1.0645553957873385E-3</v>
      </c>
      <c r="N3697">
        <f t="shared" si="861"/>
        <v>5.6301139017392914E-2</v>
      </c>
      <c r="O3697">
        <f t="shared" si="862"/>
        <v>0</v>
      </c>
      <c r="P3697">
        <f t="shared" si="863"/>
        <v>0</v>
      </c>
      <c r="Q3697">
        <f>($B$16/2)*(COS((ACOS((2*'Intake Valve Fxn Scratch'!$B$1)/$B$16-1)/($B$17/2))*(I3697-($B$17/2)))+1)*P3697</f>
        <v>0</v>
      </c>
      <c r="R3697">
        <f t="shared" si="864"/>
        <v>0</v>
      </c>
      <c r="S3697">
        <f t="shared" si="865"/>
        <v>0</v>
      </c>
      <c r="T3697">
        <f>S3697*'Exhaust Gas Math'!$C$14</f>
        <v>0</v>
      </c>
      <c r="U3697">
        <f>(T3697/'Exhaust Gas Math'!$B$14)+('Exhaust Gas Math'!$D$10)</f>
        <v>4.4059320573952224E-4</v>
      </c>
      <c r="V3697">
        <f>('Exhaust Gas Math'!$E$10*(2.53982214E-12*V3696^4 - 0.0000000071629564556*V3696^3 + 7.56281407226508E-06*V3696^2 - 0.00322508455050905*V3696 + 1.62997098133725)*$B$24+T3697*'Exhaust Gas Math'!$D$14*$B$23)/('Exhaust Gas Math'!$E$10*(2.53982214E-12*V3696^4 - 0.0000000071629564556*V3696^3 + 7.56281407226508E-06*V3696^2 - 0.00322508455050905*V3696 + 1.62997098133725)+T3697*'Exhaust Gas Math'!$D$14)</f>
        <v>1100</v>
      </c>
      <c r="W3697">
        <f>(353.3116967483*V3697^-1.0020802909)*('Exhaust Gas Math'!$E$10/(T3697+'Exhaust Gas Math'!$E$10))+(357.4500179626*V3697^-1.0038444015 )*(T3697/(T3697+'Exhaust Gas Math'!$E$10))</f>
        <v>0.31654710700089367</v>
      </c>
      <c r="X3697">
        <f t="shared" si="866"/>
        <v>0</v>
      </c>
      <c r="Y3697">
        <f t="shared" si="867"/>
        <v>101325</v>
      </c>
      <c r="Z3697">
        <f t="shared" si="868"/>
        <v>101325</v>
      </c>
    </row>
    <row r="3698" spans="5:26" x14ac:dyDescent="0.2">
      <c r="E3698">
        <f t="shared" si="870"/>
        <v>0.46162499999996304</v>
      </c>
      <c r="F3698">
        <f t="shared" si="871"/>
        <v>101325</v>
      </c>
      <c r="H3698">
        <f t="shared" si="869"/>
        <v>0.46162499999996304</v>
      </c>
      <c r="I3698">
        <f t="shared" si="857"/>
        <v>557.99999999822467</v>
      </c>
      <c r="J3698">
        <f t="shared" si="858"/>
        <v>6.1848491566859586E-2</v>
      </c>
      <c r="K3698">
        <f t="shared" si="859"/>
        <v>-8.2065426562311643</v>
      </c>
      <c r="L3698">
        <f t="shared" si="860"/>
        <v>3.9769296294121147E-5</v>
      </c>
      <c r="M3698">
        <f>J3698/SQRT('Exhaust Gas Math'!$E$14*$B$21*$B$23)</f>
        <v>1.0499761196490138E-3</v>
      </c>
      <c r="N3698">
        <f t="shared" si="861"/>
        <v>5.8465535047887991E-2</v>
      </c>
      <c r="O3698">
        <f t="shared" si="862"/>
        <v>0</v>
      </c>
      <c r="P3698">
        <f t="shared" si="863"/>
        <v>0</v>
      </c>
      <c r="Q3698">
        <f>($B$16/2)*(COS((ACOS((2*'Intake Valve Fxn Scratch'!$B$1)/$B$16-1)/($B$17/2))*(I3698-($B$17/2)))+1)*P3698</f>
        <v>0</v>
      </c>
      <c r="R3698">
        <f t="shared" si="864"/>
        <v>0</v>
      </c>
      <c r="S3698">
        <f t="shared" si="865"/>
        <v>0</v>
      </c>
      <c r="T3698">
        <f>S3698*'Exhaust Gas Math'!$C$14</f>
        <v>0</v>
      </c>
      <c r="U3698">
        <f>(T3698/'Exhaust Gas Math'!$B$14)+('Exhaust Gas Math'!$D$10)</f>
        <v>4.4059320573952224E-4</v>
      </c>
      <c r="V3698">
        <f>('Exhaust Gas Math'!$E$10*(2.53982214E-12*V3697^4 - 0.0000000071629564556*V3697^3 + 7.56281407226508E-06*V3697^2 - 0.00322508455050905*V3697 + 1.62997098133725)*$B$24+T3698*'Exhaust Gas Math'!$D$14*$B$23)/('Exhaust Gas Math'!$E$10*(2.53982214E-12*V3697^4 - 0.0000000071629564556*V3697^3 + 7.56281407226508E-06*V3697^2 - 0.00322508455050905*V3697 + 1.62997098133725)+T3698*'Exhaust Gas Math'!$D$14)</f>
        <v>1100</v>
      </c>
      <c r="W3698">
        <f>(353.3116967483*V3698^-1.0020802909)*('Exhaust Gas Math'!$E$10/(T3698+'Exhaust Gas Math'!$E$10))+(357.4500179626*V3698^-1.0038444015 )*(T3698/(T3698+'Exhaust Gas Math'!$E$10))</f>
        <v>0.31654710700089367</v>
      </c>
      <c r="X3698">
        <f t="shared" si="866"/>
        <v>0</v>
      </c>
      <c r="Y3698">
        <f t="shared" si="867"/>
        <v>101325</v>
      </c>
      <c r="Z3698">
        <f t="shared" si="868"/>
        <v>101325</v>
      </c>
    </row>
    <row r="3699" spans="5:26" x14ac:dyDescent="0.2">
      <c r="E3699">
        <f t="shared" si="870"/>
        <v>0.46174999999996302</v>
      </c>
      <c r="F3699">
        <f t="shared" si="871"/>
        <v>101325</v>
      </c>
      <c r="H3699">
        <f t="shared" si="869"/>
        <v>0.46174999999996302</v>
      </c>
      <c r="I3699">
        <f t="shared" si="857"/>
        <v>563.99999999822467</v>
      </c>
      <c r="J3699">
        <f t="shared" si="858"/>
        <v>6.0659391007669358E-2</v>
      </c>
      <c r="K3699">
        <f t="shared" si="859"/>
        <v>-10.801676516501876</v>
      </c>
      <c r="L3699">
        <f t="shared" si="860"/>
        <v>3.9769296294121147E-5</v>
      </c>
      <c r="M3699">
        <f>J3699/SQRT('Exhaust Gas Math'!$E$14*$B$21*$B$23)</f>
        <v>1.0297892539812982E-3</v>
      </c>
      <c r="N3699">
        <f t="shared" si="861"/>
        <v>6.0328632871804948E-2</v>
      </c>
      <c r="O3699">
        <f t="shared" si="862"/>
        <v>0</v>
      </c>
      <c r="P3699">
        <f t="shared" si="863"/>
        <v>0</v>
      </c>
      <c r="Q3699">
        <f>($B$16/2)*(COS((ACOS((2*'Intake Valve Fxn Scratch'!$B$1)/$B$16-1)/($B$17/2))*(I3699-($B$17/2)))+1)*P3699</f>
        <v>0</v>
      </c>
      <c r="R3699">
        <f t="shared" si="864"/>
        <v>0</v>
      </c>
      <c r="S3699">
        <f t="shared" si="865"/>
        <v>0</v>
      </c>
      <c r="T3699">
        <f>S3699*'Exhaust Gas Math'!$C$14</f>
        <v>0</v>
      </c>
      <c r="U3699">
        <f>(T3699/'Exhaust Gas Math'!$B$14)+('Exhaust Gas Math'!$D$10)</f>
        <v>4.4059320573952224E-4</v>
      </c>
      <c r="V3699">
        <f>('Exhaust Gas Math'!$E$10*(2.53982214E-12*V3698^4 - 0.0000000071629564556*V3698^3 + 7.56281407226508E-06*V3698^2 - 0.00322508455050905*V3698 + 1.62997098133725)*$B$24+T3699*'Exhaust Gas Math'!$D$14*$B$23)/('Exhaust Gas Math'!$E$10*(2.53982214E-12*V3698^4 - 0.0000000071629564556*V3698^3 + 7.56281407226508E-06*V3698^2 - 0.00322508455050905*V3698 + 1.62997098133725)+T3699*'Exhaust Gas Math'!$D$14)</f>
        <v>1100</v>
      </c>
      <c r="W3699">
        <f>(353.3116967483*V3699^-1.0020802909)*('Exhaust Gas Math'!$E$10/(T3699+'Exhaust Gas Math'!$E$10))+(357.4500179626*V3699^-1.0038444015 )*(T3699/(T3699+'Exhaust Gas Math'!$E$10))</f>
        <v>0.31654710700089367</v>
      </c>
      <c r="X3699">
        <f t="shared" si="866"/>
        <v>0</v>
      </c>
      <c r="Y3699">
        <f t="shared" si="867"/>
        <v>101325</v>
      </c>
      <c r="Z3699">
        <f t="shared" si="868"/>
        <v>101325</v>
      </c>
    </row>
    <row r="3700" spans="5:26" x14ac:dyDescent="0.2">
      <c r="E3700">
        <f t="shared" si="870"/>
        <v>0.46187499999996301</v>
      </c>
      <c r="F3700">
        <f t="shared" si="871"/>
        <v>101325</v>
      </c>
      <c r="H3700">
        <f t="shared" si="869"/>
        <v>0.46187499999996301</v>
      </c>
      <c r="I3700">
        <f t="shared" si="857"/>
        <v>569.99999999822467</v>
      </c>
      <c r="J3700">
        <f t="shared" si="858"/>
        <v>5.9153005300457751E-2</v>
      </c>
      <c r="K3700">
        <f t="shared" si="859"/>
        <v>-13.278464948460325</v>
      </c>
      <c r="L3700">
        <f t="shared" si="860"/>
        <v>3.9769296294121147E-5</v>
      </c>
      <c r="M3700">
        <f>J3700/SQRT('Exhaust Gas Math'!$E$14*$B$21*$B$23)</f>
        <v>1.0042159703088425E-3</v>
      </c>
      <c r="N3700">
        <f t="shared" si="861"/>
        <v>6.1813705050558762E-2</v>
      </c>
      <c r="O3700">
        <f t="shared" si="862"/>
        <v>0</v>
      </c>
      <c r="P3700">
        <f t="shared" si="863"/>
        <v>0</v>
      </c>
      <c r="Q3700">
        <f>($B$16/2)*(COS((ACOS((2*'Intake Valve Fxn Scratch'!$B$1)/$B$16-1)/($B$17/2))*(I3700-($B$17/2)))+1)*P3700</f>
        <v>0</v>
      </c>
      <c r="R3700">
        <f t="shared" si="864"/>
        <v>0</v>
      </c>
      <c r="S3700">
        <f t="shared" si="865"/>
        <v>0</v>
      </c>
      <c r="T3700">
        <f>S3700*'Exhaust Gas Math'!$C$14</f>
        <v>0</v>
      </c>
      <c r="U3700">
        <f>(T3700/'Exhaust Gas Math'!$B$14)+('Exhaust Gas Math'!$D$10)</f>
        <v>4.4059320573952224E-4</v>
      </c>
      <c r="V3700">
        <f>('Exhaust Gas Math'!$E$10*(2.53982214E-12*V3699^4 - 0.0000000071629564556*V3699^3 + 7.56281407226508E-06*V3699^2 - 0.00322508455050905*V3699 + 1.62997098133725)*$B$24+T3700*'Exhaust Gas Math'!$D$14*$B$23)/('Exhaust Gas Math'!$E$10*(2.53982214E-12*V3699^4 - 0.0000000071629564556*V3699^3 + 7.56281407226508E-06*V3699^2 - 0.00322508455050905*V3699 + 1.62997098133725)+T3700*'Exhaust Gas Math'!$D$14)</f>
        <v>1100</v>
      </c>
      <c r="W3700">
        <f>(353.3116967483*V3700^-1.0020802909)*('Exhaust Gas Math'!$E$10/(T3700+'Exhaust Gas Math'!$E$10))+(357.4500179626*V3700^-1.0038444015 )*(T3700/(T3700+'Exhaust Gas Math'!$E$10))</f>
        <v>0.31654710700089367</v>
      </c>
      <c r="X3700">
        <f t="shared" si="866"/>
        <v>0</v>
      </c>
      <c r="Y3700">
        <f t="shared" si="867"/>
        <v>101325</v>
      </c>
      <c r="Z3700">
        <f t="shared" si="868"/>
        <v>101325</v>
      </c>
    </row>
    <row r="3701" spans="5:26" x14ac:dyDescent="0.2">
      <c r="E3701">
        <f t="shared" si="870"/>
        <v>0.461999999999963</v>
      </c>
      <c r="F3701">
        <f t="shared" si="871"/>
        <v>101325</v>
      </c>
      <c r="H3701">
        <f t="shared" si="869"/>
        <v>0.461999999999963</v>
      </c>
      <c r="I3701">
        <f t="shared" si="857"/>
        <v>575.99999999822467</v>
      </c>
      <c r="J3701">
        <f t="shared" si="858"/>
        <v>5.7345838722262822E-2</v>
      </c>
      <c r="K3701">
        <f t="shared" si="859"/>
        <v>-15.609771739747348</v>
      </c>
      <c r="L3701">
        <f t="shared" si="860"/>
        <v>3.9769296294121147E-5</v>
      </c>
      <c r="M3701">
        <f>J3701/SQRT('Exhaust Gas Math'!$E$14*$B$21*$B$23)</f>
        <v>9.7353645487908839E-4</v>
      </c>
      <c r="N3701">
        <f t="shared" si="861"/>
        <v>6.2845765439876536E-2</v>
      </c>
      <c r="O3701">
        <f t="shared" si="862"/>
        <v>0</v>
      </c>
      <c r="P3701">
        <f t="shared" si="863"/>
        <v>0</v>
      </c>
      <c r="Q3701">
        <f>($B$16/2)*(COS((ACOS((2*'Intake Valve Fxn Scratch'!$B$1)/$B$16-1)/($B$17/2))*(I3701-($B$17/2)))+1)*P3701</f>
        <v>0</v>
      </c>
      <c r="R3701">
        <f t="shared" si="864"/>
        <v>0</v>
      </c>
      <c r="S3701">
        <f t="shared" si="865"/>
        <v>0</v>
      </c>
      <c r="T3701">
        <f>S3701*'Exhaust Gas Math'!$C$14</f>
        <v>0</v>
      </c>
      <c r="U3701">
        <f>(T3701/'Exhaust Gas Math'!$B$14)+('Exhaust Gas Math'!$D$10)</f>
        <v>4.4059320573952224E-4</v>
      </c>
      <c r="V3701">
        <f>('Exhaust Gas Math'!$E$10*(2.53982214E-12*V3700^4 - 0.0000000071629564556*V3700^3 + 7.56281407226508E-06*V3700^2 - 0.00322508455050905*V3700 + 1.62997098133725)*$B$24+T3701*'Exhaust Gas Math'!$D$14*$B$23)/('Exhaust Gas Math'!$E$10*(2.53982214E-12*V3700^4 - 0.0000000071629564556*V3700^3 + 7.56281407226508E-06*V3700^2 - 0.00322508455050905*V3700 + 1.62997098133725)+T3701*'Exhaust Gas Math'!$D$14)</f>
        <v>1100</v>
      </c>
      <c r="W3701">
        <f>(353.3116967483*V3701^-1.0020802909)*('Exhaust Gas Math'!$E$10/(T3701+'Exhaust Gas Math'!$E$10))+(357.4500179626*V3701^-1.0038444015 )*(T3701/(T3701+'Exhaust Gas Math'!$E$10))</f>
        <v>0.31654710700089367</v>
      </c>
      <c r="X3701">
        <f t="shared" si="866"/>
        <v>0</v>
      </c>
      <c r="Y3701">
        <f t="shared" si="867"/>
        <v>101325</v>
      </c>
      <c r="Z3701">
        <f t="shared" si="868"/>
        <v>101325</v>
      </c>
    </row>
    <row r="3702" spans="5:26" x14ac:dyDescent="0.2">
      <c r="E3702">
        <f t="shared" si="870"/>
        <v>0.46212499999996298</v>
      </c>
      <c r="F3702">
        <f t="shared" si="871"/>
        <v>101325</v>
      </c>
      <c r="H3702">
        <f t="shared" si="869"/>
        <v>0.46212499999996298</v>
      </c>
      <c r="I3702">
        <f t="shared" si="857"/>
        <v>581.99999999822467</v>
      </c>
      <c r="J3702">
        <f t="shared" si="858"/>
        <v>5.5257690968291126E-2</v>
      </c>
      <c r="K3702">
        <f t="shared" si="859"/>
        <v>-17.770054605297791</v>
      </c>
      <c r="L3702">
        <f t="shared" si="860"/>
        <v>3.9769296294121147E-5</v>
      </c>
      <c r="M3702">
        <f>J3702/SQRT('Exhaust Gas Math'!$E$14*$B$21*$B$23)</f>
        <v>9.3808683888321786E-4</v>
      </c>
      <c r="N3702">
        <f t="shared" si="861"/>
        <v>6.3355736789031836E-2</v>
      </c>
      <c r="O3702">
        <f t="shared" si="862"/>
        <v>0</v>
      </c>
      <c r="P3702">
        <f t="shared" si="863"/>
        <v>0</v>
      </c>
      <c r="Q3702">
        <f>($B$16/2)*(COS((ACOS((2*'Intake Valve Fxn Scratch'!$B$1)/$B$16-1)/($B$17/2))*(I3702-($B$17/2)))+1)*P3702</f>
        <v>0</v>
      </c>
      <c r="R3702">
        <f t="shared" si="864"/>
        <v>0</v>
      </c>
      <c r="S3702">
        <f t="shared" si="865"/>
        <v>0</v>
      </c>
      <c r="T3702">
        <f>S3702*'Exhaust Gas Math'!$C$14</f>
        <v>0</v>
      </c>
      <c r="U3702">
        <f>(T3702/'Exhaust Gas Math'!$B$14)+('Exhaust Gas Math'!$D$10)</f>
        <v>4.4059320573952224E-4</v>
      </c>
      <c r="V3702">
        <f>('Exhaust Gas Math'!$E$10*(2.53982214E-12*V3701^4 - 0.0000000071629564556*V3701^3 + 7.56281407226508E-06*V3701^2 - 0.00322508455050905*V3701 + 1.62997098133725)*$B$24+T3702*'Exhaust Gas Math'!$D$14*$B$23)/('Exhaust Gas Math'!$E$10*(2.53982214E-12*V3701^4 - 0.0000000071629564556*V3701^3 + 7.56281407226508E-06*V3701^2 - 0.00322508455050905*V3701 + 1.62997098133725)+T3702*'Exhaust Gas Math'!$D$14)</f>
        <v>1100</v>
      </c>
      <c r="W3702">
        <f>(353.3116967483*V3702^-1.0020802909)*('Exhaust Gas Math'!$E$10/(T3702+'Exhaust Gas Math'!$E$10))+(357.4500179626*V3702^-1.0038444015 )*(T3702/(T3702+'Exhaust Gas Math'!$E$10))</f>
        <v>0.31654710700089367</v>
      </c>
      <c r="X3702">
        <f t="shared" si="866"/>
        <v>0</v>
      </c>
      <c r="Y3702">
        <f t="shared" si="867"/>
        <v>101325</v>
      </c>
      <c r="Z3702">
        <f t="shared" si="868"/>
        <v>101325</v>
      </c>
    </row>
    <row r="3703" spans="5:26" x14ac:dyDescent="0.2">
      <c r="E3703">
        <f t="shared" si="870"/>
        <v>0.46224999999996297</v>
      </c>
      <c r="F3703">
        <f t="shared" si="871"/>
        <v>101325</v>
      </c>
      <c r="H3703">
        <f t="shared" si="869"/>
        <v>0.46224999999996297</v>
      </c>
      <c r="I3703">
        <f t="shared" si="857"/>
        <v>587.99999999822103</v>
      </c>
      <c r="J3703">
        <f t="shared" si="858"/>
        <v>5.2911440222305942E-2</v>
      </c>
      <c r="K3703">
        <f t="shared" si="859"/>
        <v>-19.735645033970766</v>
      </c>
      <c r="L3703">
        <f t="shared" si="860"/>
        <v>3.9769296294121147E-5</v>
      </c>
      <c r="M3703">
        <f>J3703/SQRT('Exhaust Gas Math'!$E$14*$B$21*$B$23)</f>
        <v>8.9825551573235291E-4</v>
      </c>
      <c r="N3703">
        <f t="shared" si="861"/>
        <v>6.3284913265763076E-2</v>
      </c>
      <c r="O3703">
        <f t="shared" si="862"/>
        <v>0</v>
      </c>
      <c r="P3703">
        <f t="shared" si="863"/>
        <v>0</v>
      </c>
      <c r="Q3703">
        <f>($B$16/2)*(COS((ACOS((2*'Intake Valve Fxn Scratch'!$B$1)/$B$16-1)/($B$17/2))*(I3703-($B$17/2)))+1)*P3703</f>
        <v>0</v>
      </c>
      <c r="R3703">
        <f t="shared" si="864"/>
        <v>0</v>
      </c>
      <c r="S3703">
        <f t="shared" si="865"/>
        <v>0</v>
      </c>
      <c r="T3703">
        <f>S3703*'Exhaust Gas Math'!$C$14</f>
        <v>0</v>
      </c>
      <c r="U3703">
        <f>(T3703/'Exhaust Gas Math'!$B$14)+('Exhaust Gas Math'!$D$10)</f>
        <v>4.4059320573952224E-4</v>
      </c>
      <c r="V3703">
        <f>('Exhaust Gas Math'!$E$10*(2.53982214E-12*V3702^4 - 0.0000000071629564556*V3702^3 + 7.56281407226508E-06*V3702^2 - 0.00322508455050905*V3702 + 1.62997098133725)*$B$24+T3703*'Exhaust Gas Math'!$D$14*$B$23)/('Exhaust Gas Math'!$E$10*(2.53982214E-12*V3702^4 - 0.0000000071629564556*V3702^3 + 7.56281407226508E-06*V3702^2 - 0.00322508455050905*V3702 + 1.62997098133725)+T3703*'Exhaust Gas Math'!$D$14)</f>
        <v>1100</v>
      </c>
      <c r="W3703">
        <f>(353.3116967483*V3703^-1.0020802909)*('Exhaust Gas Math'!$E$10/(T3703+'Exhaust Gas Math'!$E$10))+(357.4500179626*V3703^-1.0038444015 )*(T3703/(T3703+'Exhaust Gas Math'!$E$10))</f>
        <v>0.31654710700089367</v>
      </c>
      <c r="X3703">
        <f t="shared" si="866"/>
        <v>0</v>
      </c>
      <c r="Y3703">
        <f t="shared" si="867"/>
        <v>101325</v>
      </c>
      <c r="Z3703">
        <f t="shared" si="868"/>
        <v>101325</v>
      </c>
    </row>
    <row r="3704" spans="5:26" x14ac:dyDescent="0.2">
      <c r="E3704">
        <f t="shared" si="870"/>
        <v>0.46237499999996295</v>
      </c>
      <c r="F3704">
        <f t="shared" si="871"/>
        <v>101325</v>
      </c>
      <c r="H3704">
        <f t="shared" si="869"/>
        <v>0.46237499999996295</v>
      </c>
      <c r="I3704">
        <f t="shared" si="857"/>
        <v>593.99999999822103</v>
      </c>
      <c r="J3704">
        <f t="shared" si="858"/>
        <v>5.0332792498467331E-2</v>
      </c>
      <c r="K3704">
        <f t="shared" si="859"/>
        <v>-21.485007605701373</v>
      </c>
      <c r="L3704">
        <f t="shared" si="860"/>
        <v>3.9769296294121147E-5</v>
      </c>
      <c r="M3704">
        <f>J3704/SQRT('Exhaust Gas Math'!$E$14*$B$21*$B$23)</f>
        <v>8.5447888573821735E-4</v>
      </c>
      <c r="N3704">
        <f t="shared" si="861"/>
        <v>6.2589395196956901E-2</v>
      </c>
      <c r="O3704">
        <f t="shared" si="862"/>
        <v>0</v>
      </c>
      <c r="P3704">
        <f t="shared" si="863"/>
        <v>0</v>
      </c>
      <c r="Q3704">
        <f>($B$16/2)*(COS((ACOS((2*'Intake Valve Fxn Scratch'!$B$1)/$B$16-1)/($B$17/2))*(I3704-($B$17/2)))+1)*P3704</f>
        <v>0</v>
      </c>
      <c r="R3704">
        <f t="shared" si="864"/>
        <v>0</v>
      </c>
      <c r="S3704">
        <f t="shared" si="865"/>
        <v>0</v>
      </c>
      <c r="T3704">
        <f>S3704*'Exhaust Gas Math'!$C$14</f>
        <v>0</v>
      </c>
      <c r="U3704">
        <f>(T3704/'Exhaust Gas Math'!$B$14)+('Exhaust Gas Math'!$D$10)</f>
        <v>4.4059320573952224E-4</v>
      </c>
      <c r="V3704">
        <f>('Exhaust Gas Math'!$E$10*(2.53982214E-12*V3703^4 - 0.0000000071629564556*V3703^3 + 7.56281407226508E-06*V3703^2 - 0.00322508455050905*V3703 + 1.62997098133725)*$B$24+T3704*'Exhaust Gas Math'!$D$14*$B$23)/('Exhaust Gas Math'!$E$10*(2.53982214E-12*V3703^4 - 0.0000000071629564556*V3703^3 + 7.56281407226508E-06*V3703^2 - 0.00322508455050905*V3703 + 1.62997098133725)+T3704*'Exhaust Gas Math'!$D$14)</f>
        <v>1100</v>
      </c>
      <c r="W3704">
        <f>(353.3116967483*V3704^-1.0020802909)*('Exhaust Gas Math'!$E$10/(T3704+'Exhaust Gas Math'!$E$10))+(357.4500179626*V3704^-1.0038444015 )*(T3704/(T3704+'Exhaust Gas Math'!$E$10))</f>
        <v>0.31654710700089367</v>
      </c>
      <c r="X3704">
        <f t="shared" si="866"/>
        <v>0</v>
      </c>
      <c r="Y3704">
        <f t="shared" si="867"/>
        <v>101325</v>
      </c>
      <c r="Z3704">
        <f t="shared" si="868"/>
        <v>101325</v>
      </c>
    </row>
    <row r="3705" spans="5:26" x14ac:dyDescent="0.2">
      <c r="E3705">
        <f t="shared" si="870"/>
        <v>0.46249999999996294</v>
      </c>
      <c r="F3705">
        <f t="shared" si="871"/>
        <v>101325</v>
      </c>
      <c r="H3705">
        <f t="shared" si="869"/>
        <v>0.46249999999996294</v>
      </c>
      <c r="I3705">
        <f t="shared" si="857"/>
        <v>599.99999999822103</v>
      </c>
      <c r="J3705">
        <f t="shared" si="858"/>
        <v>4.7550000000851612E-2</v>
      </c>
      <c r="K3705">
        <f t="shared" si="859"/>
        <v>-22.998975938077972</v>
      </c>
      <c r="L3705">
        <f t="shared" si="860"/>
        <v>3.9769296294121147E-5</v>
      </c>
      <c r="M3705">
        <f>J3705/SQRT('Exhaust Gas Math'!$E$14*$B$21*$B$23)</f>
        <v>8.0723657481982837E-4</v>
      </c>
      <c r="N3705">
        <f t="shared" si="861"/>
        <v>6.1244119152819645E-2</v>
      </c>
      <c r="O3705">
        <f t="shared" si="862"/>
        <v>0</v>
      </c>
      <c r="P3705">
        <f t="shared" si="863"/>
        <v>0</v>
      </c>
      <c r="Q3705">
        <f>($B$16/2)*(COS((ACOS((2*'Intake Valve Fxn Scratch'!$B$1)/$B$16-1)/($B$17/2))*(I3705-($B$17/2)))+1)*P3705</f>
        <v>0</v>
      </c>
      <c r="R3705">
        <f t="shared" si="864"/>
        <v>0</v>
      </c>
      <c r="S3705">
        <f t="shared" si="865"/>
        <v>0</v>
      </c>
      <c r="T3705">
        <f>S3705*'Exhaust Gas Math'!$C$14</f>
        <v>0</v>
      </c>
      <c r="U3705">
        <f>(T3705/'Exhaust Gas Math'!$B$14)+('Exhaust Gas Math'!$D$10)</f>
        <v>4.4059320573952224E-4</v>
      </c>
      <c r="V3705">
        <f>('Exhaust Gas Math'!$E$10*(2.53982214E-12*V3704^4 - 0.0000000071629564556*V3704^3 + 7.56281407226508E-06*V3704^2 - 0.00322508455050905*V3704 + 1.62997098133725)*$B$24+T3705*'Exhaust Gas Math'!$D$14*$B$23)/('Exhaust Gas Math'!$E$10*(2.53982214E-12*V3704^4 - 0.0000000071629564556*V3704^3 + 7.56281407226508E-06*V3704^2 - 0.00322508455050905*V3704 + 1.62997098133725)+T3705*'Exhaust Gas Math'!$D$14)</f>
        <v>1100</v>
      </c>
      <c r="W3705">
        <f>(353.3116967483*V3705^-1.0020802909)*('Exhaust Gas Math'!$E$10/(T3705+'Exhaust Gas Math'!$E$10))+(357.4500179626*V3705^-1.0038444015 )*(T3705/(T3705+'Exhaust Gas Math'!$E$10))</f>
        <v>0.31654710700089367</v>
      </c>
      <c r="X3705">
        <f t="shared" si="866"/>
        <v>0</v>
      </c>
      <c r="Y3705">
        <f t="shared" si="867"/>
        <v>101325</v>
      </c>
      <c r="Z3705">
        <f t="shared" si="868"/>
        <v>101325</v>
      </c>
    </row>
    <row r="3706" spans="5:26" x14ac:dyDescent="0.2">
      <c r="E3706">
        <f t="shared" si="870"/>
        <v>0.46262499999996293</v>
      </c>
      <c r="F3706">
        <f t="shared" si="871"/>
        <v>101325</v>
      </c>
      <c r="H3706">
        <f t="shared" si="869"/>
        <v>0.46262499999996293</v>
      </c>
      <c r="I3706">
        <f t="shared" si="857"/>
        <v>605.99999999822103</v>
      </c>
      <c r="J3706">
        <f t="shared" si="858"/>
        <v>4.4593551586402429E-2</v>
      </c>
      <c r="K3706">
        <f t="shared" si="859"/>
        <v>-24.260962677231181</v>
      </c>
      <c r="L3706">
        <f t="shared" si="860"/>
        <v>3.9769296294121147E-5</v>
      </c>
      <c r="M3706">
        <f>J3706/SQRT('Exhaust Gas Math'!$E$14*$B$21*$B$23)</f>
        <v>7.5704617962174786E-4</v>
      </c>
      <c r="N3706">
        <f t="shared" si="861"/>
        <v>5.9246088903039479E-2</v>
      </c>
      <c r="O3706">
        <f t="shared" si="862"/>
        <v>0</v>
      </c>
      <c r="P3706">
        <f t="shared" si="863"/>
        <v>0</v>
      </c>
      <c r="Q3706">
        <f>($B$16/2)*(COS((ACOS((2*'Intake Valve Fxn Scratch'!$B$1)/$B$16-1)/($B$17/2))*(I3706-($B$17/2)))+1)*P3706</f>
        <v>0</v>
      </c>
      <c r="R3706">
        <f t="shared" si="864"/>
        <v>0</v>
      </c>
      <c r="S3706">
        <f t="shared" si="865"/>
        <v>0</v>
      </c>
      <c r="T3706">
        <f>S3706*'Exhaust Gas Math'!$C$14</f>
        <v>0</v>
      </c>
      <c r="U3706">
        <f>(T3706/'Exhaust Gas Math'!$B$14)+('Exhaust Gas Math'!$D$10)</f>
        <v>4.4059320573952224E-4</v>
      </c>
      <c r="V3706">
        <f>('Exhaust Gas Math'!$E$10*(2.53982214E-12*V3705^4 - 0.0000000071629564556*V3705^3 + 7.56281407226508E-06*V3705^2 - 0.00322508455050905*V3705 + 1.62997098133725)*$B$24+T3706*'Exhaust Gas Math'!$D$14*$B$23)/('Exhaust Gas Math'!$E$10*(2.53982214E-12*V3705^4 - 0.0000000071629564556*V3705^3 + 7.56281407226508E-06*V3705^2 - 0.00322508455050905*V3705 + 1.62997098133725)+T3706*'Exhaust Gas Math'!$D$14)</f>
        <v>1100</v>
      </c>
      <c r="W3706">
        <f>(353.3116967483*V3706^-1.0020802909)*('Exhaust Gas Math'!$E$10/(T3706+'Exhaust Gas Math'!$E$10))+(357.4500179626*V3706^-1.0038444015 )*(T3706/(T3706+'Exhaust Gas Math'!$E$10))</f>
        <v>0.31654710700089367</v>
      </c>
      <c r="X3706">
        <f t="shared" si="866"/>
        <v>0</v>
      </c>
      <c r="Y3706">
        <f t="shared" si="867"/>
        <v>101325</v>
      </c>
      <c r="Z3706">
        <f t="shared" si="868"/>
        <v>101325</v>
      </c>
    </row>
    <row r="3707" spans="5:26" x14ac:dyDescent="0.2">
      <c r="E3707">
        <f t="shared" si="870"/>
        <v>0.46274999999996291</v>
      </c>
      <c r="F3707">
        <f t="shared" si="871"/>
        <v>101325</v>
      </c>
      <c r="H3707">
        <f t="shared" si="869"/>
        <v>0.46274999999996291</v>
      </c>
      <c r="I3707">
        <f t="shared" si="857"/>
        <v>611.99999999822103</v>
      </c>
      <c r="J3707">
        <f t="shared" si="858"/>
        <v>4.1495838722621886E-2</v>
      </c>
      <c r="K3707">
        <f t="shared" si="859"/>
        <v>-25.257141232360489</v>
      </c>
      <c r="L3707">
        <f t="shared" si="860"/>
        <v>3.9769296294121147E-5</v>
      </c>
      <c r="M3707">
        <f>J3707/SQRT('Exhaust Gas Math'!$E$14*$B$21*$B$23)</f>
        <v>7.0445759661672707E-4</v>
      </c>
      <c r="N3707">
        <f t="shared" si="861"/>
        <v>5.6616440725132111E-2</v>
      </c>
      <c r="O3707">
        <f t="shared" si="862"/>
        <v>0</v>
      </c>
      <c r="P3707">
        <f t="shared" si="863"/>
        <v>0</v>
      </c>
      <c r="Q3707">
        <f>($B$16/2)*(COS((ACOS((2*'Intake Valve Fxn Scratch'!$B$1)/$B$16-1)/($B$17/2))*(I3707-($B$17/2)))+1)*P3707</f>
        <v>0</v>
      </c>
      <c r="R3707">
        <f t="shared" si="864"/>
        <v>0</v>
      </c>
      <c r="S3707">
        <f t="shared" si="865"/>
        <v>0</v>
      </c>
      <c r="T3707">
        <f>S3707*'Exhaust Gas Math'!$C$14</f>
        <v>0</v>
      </c>
      <c r="U3707">
        <f>(T3707/'Exhaust Gas Math'!$B$14)+('Exhaust Gas Math'!$D$10)</f>
        <v>4.4059320573952224E-4</v>
      </c>
      <c r="V3707">
        <f>('Exhaust Gas Math'!$E$10*(2.53982214E-12*V3706^4 - 0.0000000071629564556*V3706^3 + 7.56281407226508E-06*V3706^2 - 0.00322508455050905*V3706 + 1.62997098133725)*$B$24+T3707*'Exhaust Gas Math'!$D$14*$B$23)/('Exhaust Gas Math'!$E$10*(2.53982214E-12*V3706^4 - 0.0000000071629564556*V3706^3 + 7.56281407226508E-06*V3706^2 - 0.00322508455050905*V3706 + 1.62997098133725)+T3707*'Exhaust Gas Math'!$D$14)</f>
        <v>1100</v>
      </c>
      <c r="W3707">
        <f>(353.3116967483*V3707^-1.0020802909)*('Exhaust Gas Math'!$E$10/(T3707+'Exhaust Gas Math'!$E$10))+(357.4500179626*V3707^-1.0038444015 )*(T3707/(T3707+'Exhaust Gas Math'!$E$10))</f>
        <v>0.31654710700089367</v>
      </c>
      <c r="X3707">
        <f t="shared" si="866"/>
        <v>0</v>
      </c>
      <c r="Y3707">
        <f t="shared" si="867"/>
        <v>101325</v>
      </c>
      <c r="Z3707">
        <f t="shared" si="868"/>
        <v>101325</v>
      </c>
    </row>
    <row r="3708" spans="5:26" x14ac:dyDescent="0.2">
      <c r="E3708">
        <f t="shared" si="870"/>
        <v>0.4628749999999629</v>
      </c>
      <c r="F3708">
        <f t="shared" si="871"/>
        <v>101325</v>
      </c>
      <c r="H3708">
        <f t="shared" si="869"/>
        <v>0.4628749999999629</v>
      </c>
      <c r="I3708">
        <f t="shared" si="857"/>
        <v>617.99999999821739</v>
      </c>
      <c r="J3708">
        <f t="shared" si="858"/>
        <v>3.8290800599885225E-2</v>
      </c>
      <c r="K3708">
        <f t="shared" si="859"/>
        <v>-25.976597262751383</v>
      </c>
      <c r="L3708">
        <f t="shared" si="860"/>
        <v>3.9769296294121147E-5</v>
      </c>
      <c r="M3708">
        <f>J3708/SQRT('Exhaust Gas Math'!$E$14*$B$21*$B$23)</f>
        <v>6.5004699732506394E-4</v>
      </c>
      <c r="N3708">
        <f t="shared" si="861"/>
        <v>5.3401053070983362E-2</v>
      </c>
      <c r="O3708">
        <f t="shared" si="862"/>
        <v>0</v>
      </c>
      <c r="P3708">
        <f t="shared" si="863"/>
        <v>0</v>
      </c>
      <c r="Q3708">
        <f>($B$16/2)*(COS((ACOS((2*'Intake Valve Fxn Scratch'!$B$1)/$B$16-1)/($B$17/2))*(I3708-($B$17/2)))+1)*P3708</f>
        <v>0</v>
      </c>
      <c r="R3708">
        <f t="shared" si="864"/>
        <v>0</v>
      </c>
      <c r="S3708">
        <f t="shared" si="865"/>
        <v>0</v>
      </c>
      <c r="T3708">
        <f>S3708*'Exhaust Gas Math'!$C$14</f>
        <v>0</v>
      </c>
      <c r="U3708">
        <f>(T3708/'Exhaust Gas Math'!$B$14)+('Exhaust Gas Math'!$D$10)</f>
        <v>4.4059320573952224E-4</v>
      </c>
      <c r="V3708">
        <f>('Exhaust Gas Math'!$E$10*(2.53982214E-12*V3707^4 - 0.0000000071629564556*V3707^3 + 7.56281407226508E-06*V3707^2 - 0.00322508455050905*V3707 + 1.62997098133725)*$B$24+T3708*'Exhaust Gas Math'!$D$14*$B$23)/('Exhaust Gas Math'!$E$10*(2.53982214E-12*V3707^4 - 0.0000000071629564556*V3707^3 + 7.56281407226508E-06*V3707^2 - 0.00322508455050905*V3707 + 1.62997098133725)+T3708*'Exhaust Gas Math'!$D$14)</f>
        <v>1100</v>
      </c>
      <c r="W3708">
        <f>(353.3116967483*V3708^-1.0020802909)*('Exhaust Gas Math'!$E$10/(T3708+'Exhaust Gas Math'!$E$10))+(357.4500179626*V3708^-1.0038444015 )*(T3708/(T3708+'Exhaust Gas Math'!$E$10))</f>
        <v>0.31654710700089367</v>
      </c>
      <c r="X3708">
        <f t="shared" si="866"/>
        <v>0</v>
      </c>
      <c r="Y3708">
        <f t="shared" si="867"/>
        <v>101325</v>
      </c>
      <c r="Z3708">
        <f t="shared" si="868"/>
        <v>101325</v>
      </c>
    </row>
    <row r="3709" spans="5:26" x14ac:dyDescent="0.2">
      <c r="E3709">
        <f t="shared" si="870"/>
        <v>0.46299999999996289</v>
      </c>
      <c r="F3709">
        <f t="shared" si="871"/>
        <v>101325</v>
      </c>
      <c r="H3709">
        <f t="shared" si="869"/>
        <v>0.46299999999996289</v>
      </c>
      <c r="I3709">
        <f t="shared" si="857"/>
        <v>623.99999999821739</v>
      </c>
      <c r="J3709">
        <f t="shared" si="858"/>
        <v>3.5013552286564303E-2</v>
      </c>
      <c r="K3709">
        <f t="shared" si="859"/>
        <v>-26.411448257578886</v>
      </c>
      <c r="L3709">
        <f t="shared" si="860"/>
        <v>3.9769296294121147E-5</v>
      </c>
      <c r="M3709">
        <f>J3709/SQRT('Exhaust Gas Math'!$E$14*$B$21*$B$23)</f>
        <v>5.9441051565877877E-4</v>
      </c>
      <c r="N3709">
        <f t="shared" si="861"/>
        <v>4.966953118005922E-2</v>
      </c>
      <c r="O3709">
        <f t="shared" si="862"/>
        <v>0</v>
      </c>
      <c r="P3709">
        <f t="shared" si="863"/>
        <v>0</v>
      </c>
      <c r="Q3709">
        <f>($B$16/2)*(COS((ACOS((2*'Intake Valve Fxn Scratch'!$B$1)/$B$16-1)/($B$17/2))*(I3709-($B$17/2)))+1)*P3709</f>
        <v>0</v>
      </c>
      <c r="R3709">
        <f t="shared" si="864"/>
        <v>0</v>
      </c>
      <c r="S3709">
        <f t="shared" si="865"/>
        <v>0</v>
      </c>
      <c r="T3709">
        <f>S3709*'Exhaust Gas Math'!$C$14</f>
        <v>0</v>
      </c>
      <c r="U3709">
        <f>(T3709/'Exhaust Gas Math'!$B$14)+('Exhaust Gas Math'!$D$10)</f>
        <v>4.4059320573952224E-4</v>
      </c>
      <c r="V3709">
        <f>('Exhaust Gas Math'!$E$10*(2.53982214E-12*V3708^4 - 0.0000000071629564556*V3708^3 + 7.56281407226508E-06*V3708^2 - 0.00322508455050905*V3708 + 1.62997098133725)*$B$24+T3709*'Exhaust Gas Math'!$D$14*$B$23)/('Exhaust Gas Math'!$E$10*(2.53982214E-12*V3708^4 - 0.0000000071629564556*V3708^3 + 7.56281407226508E-06*V3708^2 - 0.00322508455050905*V3708 + 1.62997098133725)+T3709*'Exhaust Gas Math'!$D$14)</f>
        <v>1100</v>
      </c>
      <c r="W3709">
        <f>(353.3116967483*V3709^-1.0020802909)*('Exhaust Gas Math'!$E$10/(T3709+'Exhaust Gas Math'!$E$10))+(357.4500179626*V3709^-1.0038444015 )*(T3709/(T3709+'Exhaust Gas Math'!$E$10))</f>
        <v>0.31654710700089367</v>
      </c>
      <c r="X3709">
        <f t="shared" si="866"/>
        <v>0</v>
      </c>
      <c r="Y3709">
        <f t="shared" si="867"/>
        <v>101325</v>
      </c>
      <c r="Z3709">
        <f t="shared" si="868"/>
        <v>101325</v>
      </c>
    </row>
    <row r="3710" spans="5:26" x14ac:dyDescent="0.2">
      <c r="E3710">
        <f t="shared" si="870"/>
        <v>0.46312499999996287</v>
      </c>
      <c r="F3710">
        <f t="shared" si="871"/>
        <v>101325</v>
      </c>
      <c r="H3710">
        <f t="shared" si="869"/>
        <v>0.46312499999996287</v>
      </c>
      <c r="I3710">
        <f t="shared" si="857"/>
        <v>629.99999999821739</v>
      </c>
      <c r="J3710">
        <f t="shared" si="858"/>
        <v>3.1700000000984614E-2</v>
      </c>
      <c r="K3710">
        <f t="shared" si="859"/>
        <v>-26.556929898345718</v>
      </c>
      <c r="L3710">
        <f t="shared" si="860"/>
        <v>3.9769296294121147E-5</v>
      </c>
      <c r="M3710">
        <f>J3710/SQRT('Exhaust Gas Math'!$E$14*$B$21*$B$23)</f>
        <v>5.381577165536293E-4</v>
      </c>
      <c r="N3710">
        <f t="shared" si="861"/>
        <v>4.5512549562899129E-2</v>
      </c>
      <c r="O3710">
        <f t="shared" si="862"/>
        <v>0</v>
      </c>
      <c r="P3710">
        <f t="shared" si="863"/>
        <v>0</v>
      </c>
      <c r="Q3710">
        <f>($B$16/2)*(COS((ACOS((2*'Intake Valve Fxn Scratch'!$B$1)/$B$16-1)/($B$17/2))*(I3710-($B$17/2)))+1)*P3710</f>
        <v>0</v>
      </c>
      <c r="R3710">
        <f t="shared" si="864"/>
        <v>0</v>
      </c>
      <c r="S3710">
        <f t="shared" si="865"/>
        <v>0</v>
      </c>
      <c r="T3710">
        <f>S3710*'Exhaust Gas Math'!$C$14</f>
        <v>0</v>
      </c>
      <c r="U3710">
        <f>(T3710/'Exhaust Gas Math'!$B$14)+('Exhaust Gas Math'!$D$10)</f>
        <v>4.4059320573952224E-4</v>
      </c>
      <c r="V3710">
        <f>('Exhaust Gas Math'!$E$10*(2.53982214E-12*V3709^4 - 0.0000000071629564556*V3709^3 + 7.56281407226508E-06*V3709^2 - 0.00322508455050905*V3709 + 1.62997098133725)*$B$24+T3710*'Exhaust Gas Math'!$D$14*$B$23)/('Exhaust Gas Math'!$E$10*(2.53982214E-12*V3709^4 - 0.0000000071629564556*V3709^3 + 7.56281407226508E-06*V3709^2 - 0.00322508455050905*V3709 + 1.62997098133725)+T3710*'Exhaust Gas Math'!$D$14)</f>
        <v>1100</v>
      </c>
      <c r="W3710">
        <f>(353.3116967483*V3710^-1.0020802909)*('Exhaust Gas Math'!$E$10/(T3710+'Exhaust Gas Math'!$E$10))+(357.4500179626*V3710^-1.0038444015 )*(T3710/(T3710+'Exhaust Gas Math'!$E$10))</f>
        <v>0.31654710700089367</v>
      </c>
      <c r="X3710">
        <f t="shared" si="866"/>
        <v>0</v>
      </c>
      <c r="Y3710">
        <f t="shared" si="867"/>
        <v>101325</v>
      </c>
      <c r="Z3710">
        <f t="shared" si="868"/>
        <v>101325</v>
      </c>
    </row>
    <row r="3711" spans="5:26" x14ac:dyDescent="0.2">
      <c r="E3711">
        <f t="shared" si="870"/>
        <v>0.46324999999996286</v>
      </c>
      <c r="F3711">
        <f t="shared" si="871"/>
        <v>101325</v>
      </c>
      <c r="H3711">
        <f t="shared" si="869"/>
        <v>0.46324999999996286</v>
      </c>
      <c r="I3711">
        <f t="shared" si="857"/>
        <v>635.99999999821739</v>
      </c>
      <c r="J3711">
        <f t="shared" si="858"/>
        <v>2.8386447715395932E-2</v>
      </c>
      <c r="K3711">
        <f t="shared" si="859"/>
        <v>-26.411448257751491</v>
      </c>
      <c r="L3711">
        <f t="shared" si="860"/>
        <v>3.9769296294121147E-5</v>
      </c>
      <c r="M3711">
        <f>J3711/SQRT('Exhaust Gas Math'!$E$14*$B$21*$B$23)</f>
        <v>4.8190491744832723E-4</v>
      </c>
      <c r="N3711">
        <f t="shared" si="861"/>
        <v>4.1037700629503897E-2</v>
      </c>
      <c r="O3711">
        <f t="shared" si="862"/>
        <v>0</v>
      </c>
      <c r="P3711">
        <f t="shared" si="863"/>
        <v>0</v>
      </c>
      <c r="Q3711">
        <f>($B$16/2)*(COS((ACOS((2*'Intake Valve Fxn Scratch'!$B$1)/$B$16-1)/($B$17/2))*(I3711-($B$17/2)))+1)*P3711</f>
        <v>0</v>
      </c>
      <c r="R3711">
        <f t="shared" si="864"/>
        <v>0</v>
      </c>
      <c r="S3711">
        <f t="shared" si="865"/>
        <v>0</v>
      </c>
      <c r="T3711">
        <f>S3711*'Exhaust Gas Math'!$C$14</f>
        <v>0</v>
      </c>
      <c r="U3711">
        <f>(T3711/'Exhaust Gas Math'!$B$14)+('Exhaust Gas Math'!$D$10)</f>
        <v>4.4059320573952224E-4</v>
      </c>
      <c r="V3711">
        <f>('Exhaust Gas Math'!$E$10*(2.53982214E-12*V3710^4 - 0.0000000071629564556*V3710^3 + 7.56281407226508E-06*V3710^2 - 0.00322508455050905*V3710 + 1.62997098133725)*$B$24+T3711*'Exhaust Gas Math'!$D$14*$B$23)/('Exhaust Gas Math'!$E$10*(2.53982214E-12*V3710^4 - 0.0000000071629564556*V3710^3 + 7.56281407226508E-06*V3710^2 - 0.00322508455050905*V3710 + 1.62997098133725)+T3711*'Exhaust Gas Math'!$D$14)</f>
        <v>1100</v>
      </c>
      <c r="W3711">
        <f>(353.3116967483*V3711^-1.0020802909)*('Exhaust Gas Math'!$E$10/(T3711+'Exhaust Gas Math'!$E$10))+(357.4500179626*V3711^-1.0038444015 )*(T3711/(T3711+'Exhaust Gas Math'!$E$10))</f>
        <v>0.31654710700089367</v>
      </c>
      <c r="X3711">
        <f t="shared" si="866"/>
        <v>0</v>
      </c>
      <c r="Y3711">
        <f t="shared" si="867"/>
        <v>101325</v>
      </c>
      <c r="Z3711">
        <f t="shared" si="868"/>
        <v>101325</v>
      </c>
    </row>
    <row r="3712" spans="5:26" x14ac:dyDescent="0.2">
      <c r="E3712">
        <f t="shared" si="870"/>
        <v>0.46337499999996284</v>
      </c>
      <c r="F3712">
        <f t="shared" si="871"/>
        <v>101325</v>
      </c>
      <c r="H3712">
        <f t="shared" si="869"/>
        <v>0.46337499999996284</v>
      </c>
      <c r="I3712">
        <f t="shared" si="857"/>
        <v>641.99999999821739</v>
      </c>
      <c r="J3712">
        <f t="shared" si="858"/>
        <v>2.5109199402040976E-2</v>
      </c>
      <c r="K3712">
        <f t="shared" si="859"/>
        <v>-25.976597263094384</v>
      </c>
      <c r="L3712">
        <f t="shared" si="860"/>
        <v>3.9769296294121147E-5</v>
      </c>
      <c r="M3712">
        <f>J3712/SQRT('Exhaust Gas Math'!$E$14*$B$21*$B$23)</f>
        <v>4.2626843578146424E-4</v>
      </c>
      <c r="N3712">
        <f t="shared" si="861"/>
        <v>3.6364153776055667E-2</v>
      </c>
      <c r="O3712">
        <f t="shared" si="862"/>
        <v>0</v>
      </c>
      <c r="P3712">
        <f t="shared" si="863"/>
        <v>0</v>
      </c>
      <c r="Q3712">
        <f>($B$16/2)*(COS((ACOS((2*'Intake Valve Fxn Scratch'!$B$1)/$B$16-1)/($B$17/2))*(I3712-($B$17/2)))+1)*P3712</f>
        <v>0</v>
      </c>
      <c r="R3712">
        <f t="shared" si="864"/>
        <v>0</v>
      </c>
      <c r="S3712">
        <f t="shared" si="865"/>
        <v>0</v>
      </c>
      <c r="T3712">
        <f>S3712*'Exhaust Gas Math'!$C$14</f>
        <v>0</v>
      </c>
      <c r="U3712">
        <f>(T3712/'Exhaust Gas Math'!$B$14)+('Exhaust Gas Math'!$D$10)</f>
        <v>4.4059320573952224E-4</v>
      </c>
      <c r="V3712">
        <f>('Exhaust Gas Math'!$E$10*(2.53982214E-12*V3711^4 - 0.0000000071629564556*V3711^3 + 7.56281407226508E-06*V3711^2 - 0.00322508455050905*V3711 + 1.62997098133725)*$B$24+T3712*'Exhaust Gas Math'!$D$14*$B$23)/('Exhaust Gas Math'!$E$10*(2.53982214E-12*V3711^4 - 0.0000000071629564556*V3711^3 + 7.56281407226508E-06*V3711^2 - 0.00322508455050905*V3711 + 1.62997098133725)+T3712*'Exhaust Gas Math'!$D$14)</f>
        <v>1100</v>
      </c>
      <c r="W3712">
        <f>(353.3116967483*V3712^-1.0020802909)*('Exhaust Gas Math'!$E$10/(T3712+'Exhaust Gas Math'!$E$10))+(357.4500179626*V3712^-1.0038444015 )*(T3712/(T3712+'Exhaust Gas Math'!$E$10))</f>
        <v>0.31654710700089367</v>
      </c>
      <c r="X3712">
        <f t="shared" si="866"/>
        <v>0</v>
      </c>
      <c r="Y3712">
        <f t="shared" si="867"/>
        <v>101325</v>
      </c>
      <c r="Z3712">
        <f t="shared" si="868"/>
        <v>101325</v>
      </c>
    </row>
    <row r="3713" spans="5:26" x14ac:dyDescent="0.2">
      <c r="E3713">
        <f t="shared" si="870"/>
        <v>0.46349999999996283</v>
      </c>
      <c r="F3713">
        <f t="shared" si="871"/>
        <v>101325</v>
      </c>
      <c r="H3713">
        <f t="shared" si="869"/>
        <v>0.46349999999996283</v>
      </c>
      <c r="I3713">
        <f t="shared" si="857"/>
        <v>647.99999999821739</v>
      </c>
      <c r="J3713">
        <f t="shared" si="858"/>
        <v>2.1904161279252682E-2</v>
      </c>
      <c r="K3713">
        <f t="shared" si="859"/>
        <v>-25.257141232870751</v>
      </c>
      <c r="L3713">
        <f t="shared" si="860"/>
        <v>3.9769296294121147E-5</v>
      </c>
      <c r="M3713">
        <f>J3713/SQRT('Exhaust Gas Math'!$E$14*$B$21*$B$23)</f>
        <v>3.7185783648892464E-4</v>
      </c>
      <c r="N3713">
        <f t="shared" si="861"/>
        <v>3.1616553881264768E-2</v>
      </c>
      <c r="O3713">
        <f t="shared" si="862"/>
        <v>0</v>
      </c>
      <c r="P3713">
        <f t="shared" si="863"/>
        <v>0</v>
      </c>
      <c r="Q3713">
        <f>($B$16/2)*(COS((ACOS((2*'Intake Valve Fxn Scratch'!$B$1)/$B$16-1)/($B$17/2))*(I3713-($B$17/2)))+1)*P3713</f>
        <v>0</v>
      </c>
      <c r="R3713">
        <f t="shared" si="864"/>
        <v>0</v>
      </c>
      <c r="S3713">
        <f t="shared" si="865"/>
        <v>0</v>
      </c>
      <c r="T3713">
        <f>S3713*'Exhaust Gas Math'!$C$14</f>
        <v>0</v>
      </c>
      <c r="U3713">
        <f>(T3713/'Exhaust Gas Math'!$B$14)+('Exhaust Gas Math'!$D$10)</f>
        <v>4.4059320573952224E-4</v>
      </c>
      <c r="V3713">
        <f>('Exhaust Gas Math'!$E$10*(2.53982214E-12*V3712^4 - 0.0000000071629564556*V3712^3 + 7.56281407226508E-06*V3712^2 - 0.00322508455050905*V3712 + 1.62997098133725)*$B$24+T3713*'Exhaust Gas Math'!$D$14*$B$23)/('Exhaust Gas Math'!$E$10*(2.53982214E-12*V3712^4 - 0.0000000071629564556*V3712^3 + 7.56281407226508E-06*V3712^2 - 0.00322508455050905*V3712 + 1.62997098133725)+T3713*'Exhaust Gas Math'!$D$14)</f>
        <v>1100</v>
      </c>
      <c r="W3713">
        <f>(353.3116967483*V3713^-1.0020802909)*('Exhaust Gas Math'!$E$10/(T3713+'Exhaust Gas Math'!$E$10))+(357.4500179626*V3713^-1.0038444015 )*(T3713/(T3713+'Exhaust Gas Math'!$E$10))</f>
        <v>0.31654710700089367</v>
      </c>
      <c r="X3713">
        <f t="shared" si="866"/>
        <v>0</v>
      </c>
      <c r="Y3713">
        <f t="shared" si="867"/>
        <v>101325</v>
      </c>
      <c r="Z3713">
        <f t="shared" si="868"/>
        <v>101325</v>
      </c>
    </row>
    <row r="3714" spans="5:26" x14ac:dyDescent="0.2">
      <c r="E3714">
        <f t="shared" si="870"/>
        <v>0.46362499999996282</v>
      </c>
      <c r="F3714">
        <f t="shared" si="871"/>
        <v>101325</v>
      </c>
      <c r="H3714">
        <f t="shared" si="869"/>
        <v>0.46362499999996282</v>
      </c>
      <c r="I3714">
        <f t="shared" si="857"/>
        <v>653.99999999821375</v>
      </c>
      <c r="J3714">
        <f t="shared" si="858"/>
        <v>1.8806448415398205E-2</v>
      </c>
      <c r="K3714">
        <f t="shared" si="859"/>
        <v>-24.260962677902803</v>
      </c>
      <c r="L3714">
        <f t="shared" si="860"/>
        <v>3.9769296294121147E-5</v>
      </c>
      <c r="M3714">
        <f>J3714/SQRT('Exhaust Gas Math'!$E$14*$B$21*$B$23)</f>
        <v>3.1926925348264867E-4</v>
      </c>
      <c r="N3714">
        <f t="shared" si="861"/>
        <v>2.6918663563978509E-2</v>
      </c>
      <c r="O3714">
        <f t="shared" si="862"/>
        <v>0</v>
      </c>
      <c r="P3714">
        <f t="shared" si="863"/>
        <v>0</v>
      </c>
      <c r="Q3714">
        <f>($B$16/2)*(COS((ACOS((2*'Intake Valve Fxn Scratch'!$B$1)/$B$16-1)/($B$17/2))*(I3714-($B$17/2)))+1)*P3714</f>
        <v>0</v>
      </c>
      <c r="R3714">
        <f t="shared" si="864"/>
        <v>0</v>
      </c>
      <c r="S3714">
        <f t="shared" si="865"/>
        <v>0</v>
      </c>
      <c r="T3714">
        <f>S3714*'Exhaust Gas Math'!$C$14</f>
        <v>0</v>
      </c>
      <c r="U3714">
        <f>(T3714/'Exhaust Gas Math'!$B$14)+('Exhaust Gas Math'!$D$10)</f>
        <v>4.4059320573952224E-4</v>
      </c>
      <c r="V3714">
        <f>('Exhaust Gas Math'!$E$10*(2.53982214E-12*V3713^4 - 0.0000000071629564556*V3713^3 + 7.56281407226508E-06*V3713^2 - 0.00322508455050905*V3713 + 1.62997098133725)*$B$24+T3714*'Exhaust Gas Math'!$D$14*$B$23)/('Exhaust Gas Math'!$E$10*(2.53982214E-12*V3713^4 - 0.0000000071629564556*V3713^3 + 7.56281407226508E-06*V3713^2 - 0.00322508455050905*V3713 + 1.62997098133725)+T3714*'Exhaust Gas Math'!$D$14)</f>
        <v>1100</v>
      </c>
      <c r="W3714">
        <f>(353.3116967483*V3714^-1.0020802909)*('Exhaust Gas Math'!$E$10/(T3714+'Exhaust Gas Math'!$E$10))+(357.4500179626*V3714^-1.0038444015 )*(T3714/(T3714+'Exhaust Gas Math'!$E$10))</f>
        <v>0.31654710700089367</v>
      </c>
      <c r="X3714">
        <f t="shared" si="866"/>
        <v>0</v>
      </c>
      <c r="Y3714">
        <f t="shared" si="867"/>
        <v>101325</v>
      </c>
      <c r="Z3714">
        <f t="shared" si="868"/>
        <v>101325</v>
      </c>
    </row>
    <row r="3715" spans="5:26" x14ac:dyDescent="0.2">
      <c r="E3715">
        <f t="shared" si="870"/>
        <v>0.4637499999999628</v>
      </c>
      <c r="F3715">
        <f t="shared" si="871"/>
        <v>101325</v>
      </c>
      <c r="H3715">
        <f t="shared" si="869"/>
        <v>0.4637499999999628</v>
      </c>
      <c r="I3715">
        <f t="shared" si="857"/>
        <v>659.99999999821375</v>
      </c>
      <c r="J3715">
        <f t="shared" si="858"/>
        <v>1.5850000000855353E-2</v>
      </c>
      <c r="K3715">
        <f t="shared" si="859"/>
        <v>-22.998975938903598</v>
      </c>
      <c r="L3715">
        <f t="shared" si="860"/>
        <v>3.9769296294121147E-5</v>
      </c>
      <c r="M3715">
        <f>J3715/SQRT('Exhaust Gas Math'!$E$14*$B$21*$B$23)</f>
        <v>2.6907885828297796E-4</v>
      </c>
      <c r="N3715">
        <f t="shared" si="861"/>
        <v>2.2387269430868204E-2</v>
      </c>
      <c r="O3715">
        <f t="shared" si="862"/>
        <v>0</v>
      </c>
      <c r="P3715">
        <f t="shared" si="863"/>
        <v>0</v>
      </c>
      <c r="Q3715">
        <f>($B$16/2)*(COS((ACOS((2*'Intake Valve Fxn Scratch'!$B$1)/$B$16-1)/($B$17/2))*(I3715-($B$17/2)))+1)*P3715</f>
        <v>0</v>
      </c>
      <c r="R3715">
        <f t="shared" si="864"/>
        <v>0</v>
      </c>
      <c r="S3715">
        <f t="shared" si="865"/>
        <v>0</v>
      </c>
      <c r="T3715">
        <f>S3715*'Exhaust Gas Math'!$C$14</f>
        <v>0</v>
      </c>
      <c r="U3715">
        <f>(T3715/'Exhaust Gas Math'!$B$14)+('Exhaust Gas Math'!$D$10)</f>
        <v>4.4059320573952224E-4</v>
      </c>
      <c r="V3715">
        <f>('Exhaust Gas Math'!$E$10*(2.53982214E-12*V3714^4 - 0.0000000071629564556*V3714^3 + 7.56281407226508E-06*V3714^2 - 0.00322508455050905*V3714 + 1.62997098133725)*$B$24+T3715*'Exhaust Gas Math'!$D$14*$B$23)/('Exhaust Gas Math'!$E$10*(2.53982214E-12*V3714^4 - 0.0000000071629564556*V3714^3 + 7.56281407226508E-06*V3714^2 - 0.00322508455050905*V3714 + 1.62997098133725)+T3715*'Exhaust Gas Math'!$D$14)</f>
        <v>1100</v>
      </c>
      <c r="W3715">
        <f>(353.3116967483*V3715^-1.0020802909)*('Exhaust Gas Math'!$E$10/(T3715+'Exhaust Gas Math'!$E$10))+(357.4500179626*V3715^-1.0038444015 )*(T3715/(T3715+'Exhaust Gas Math'!$E$10))</f>
        <v>0.31654710700089367</v>
      </c>
      <c r="X3715">
        <f t="shared" si="866"/>
        <v>0</v>
      </c>
      <c r="Y3715">
        <f t="shared" si="867"/>
        <v>101325</v>
      </c>
      <c r="Z3715">
        <f t="shared" si="868"/>
        <v>101325</v>
      </c>
    </row>
    <row r="3716" spans="5:26" x14ac:dyDescent="0.2">
      <c r="E3716">
        <f t="shared" si="870"/>
        <v>0.46387499999996279</v>
      </c>
      <c r="F3716">
        <f t="shared" si="871"/>
        <v>101325</v>
      </c>
      <c r="H3716">
        <f t="shared" si="869"/>
        <v>0.46387499999996279</v>
      </c>
      <c r="I3716">
        <f t="shared" si="857"/>
        <v>665.99999999821375</v>
      </c>
      <c r="J3716">
        <f t="shared" si="858"/>
        <v>1.306720750312727E-2</v>
      </c>
      <c r="K3716">
        <f t="shared" si="859"/>
        <v>-21.485007606671953</v>
      </c>
      <c r="L3716">
        <f t="shared" si="860"/>
        <v>3.9769296294121147E-5</v>
      </c>
      <c r="M3716">
        <f>J3716/SQRT('Exhaust Gas Math'!$E$14*$B$21*$B$23)</f>
        <v>2.2183654736268141E-4</v>
      </c>
      <c r="N3716">
        <f t="shared" si="861"/>
        <v>1.8126827987442126E-2</v>
      </c>
      <c r="O3716">
        <f t="shared" si="862"/>
        <v>0</v>
      </c>
      <c r="P3716">
        <f t="shared" si="863"/>
        <v>0</v>
      </c>
      <c r="Q3716">
        <f>($B$16/2)*(COS((ACOS((2*'Intake Valve Fxn Scratch'!$B$1)/$B$16-1)/($B$17/2))*(I3716-($B$17/2)))+1)*P3716</f>
        <v>0</v>
      </c>
      <c r="R3716">
        <f t="shared" si="864"/>
        <v>0</v>
      </c>
      <c r="S3716">
        <f t="shared" si="865"/>
        <v>0</v>
      </c>
      <c r="T3716">
        <f>S3716*'Exhaust Gas Math'!$C$14</f>
        <v>0</v>
      </c>
      <c r="U3716">
        <f>(T3716/'Exhaust Gas Math'!$B$14)+('Exhaust Gas Math'!$D$10)</f>
        <v>4.4059320573952224E-4</v>
      </c>
      <c r="V3716">
        <f>('Exhaust Gas Math'!$E$10*(2.53982214E-12*V3715^4 - 0.0000000071629564556*V3715^3 + 7.56281407226508E-06*V3715^2 - 0.00322508455050905*V3715 + 1.62997098133725)*$B$24+T3716*'Exhaust Gas Math'!$D$14*$B$23)/('Exhaust Gas Math'!$E$10*(2.53982214E-12*V3715^4 - 0.0000000071629564556*V3715^3 + 7.56281407226508E-06*V3715^2 - 0.00322508455050905*V3715 + 1.62997098133725)+T3716*'Exhaust Gas Math'!$D$14)</f>
        <v>1100</v>
      </c>
      <c r="W3716">
        <f>(353.3116967483*V3716^-1.0020802909)*('Exhaust Gas Math'!$E$10/(T3716+'Exhaust Gas Math'!$E$10))+(357.4500179626*V3716^-1.0038444015 )*(T3716/(T3716+'Exhaust Gas Math'!$E$10))</f>
        <v>0.31654710700089367</v>
      </c>
      <c r="X3716">
        <f t="shared" si="866"/>
        <v>0</v>
      </c>
      <c r="Y3716">
        <f t="shared" si="867"/>
        <v>101325</v>
      </c>
      <c r="Z3716">
        <f t="shared" si="868"/>
        <v>101325</v>
      </c>
    </row>
    <row r="3717" spans="5:26" x14ac:dyDescent="0.2">
      <c r="E3717">
        <f t="shared" si="870"/>
        <v>0.46399999999996278</v>
      </c>
      <c r="F3717">
        <f t="shared" si="871"/>
        <v>101325</v>
      </c>
      <c r="H3717">
        <f t="shared" si="869"/>
        <v>0.46399999999996278</v>
      </c>
      <c r="I3717">
        <f t="shared" ref="I3717:I3780" si="872">($B$11*360*H3717)-(720*FLOOR(H3717/(2/$B$11),1))</f>
        <v>671.99999999821375</v>
      </c>
      <c r="J3717">
        <f t="shared" ref="J3717:J3780" si="873">-(($B$4/1000)/2)*COS($B$12*H3717)+(($B$4/1000)/2)</f>
        <v>1.0488559779158826E-2</v>
      </c>
      <c r="K3717">
        <f t="shared" ref="K3717:K3780" si="874">($B$4/1000/2)*$B$12*SIN($B$12*H3717)</f>
        <v>-19.735645035075667</v>
      </c>
      <c r="L3717">
        <f t="shared" ref="L3717:L3780" si="875">$B$8+P3717*(J3717*$B$6)</f>
        <v>3.9769296294121147E-5</v>
      </c>
      <c r="M3717">
        <f>J3717/SQRT('Exhaust Gas Math'!$E$14*$B$21*$B$23)</f>
        <v>1.7805991736634171E-4</v>
      </c>
      <c r="N3717">
        <f t="shared" ref="N3717:N3780" si="876">-(($B$4/1000)/2)*COS($B$12*(H3717-M3717))+(($B$4/1000)/2)</f>
        <v>1.4225230309927686E-2</v>
      </c>
      <c r="O3717">
        <f t="shared" ref="O3717:O3780" si="877">N3717*$B$6*P3717</f>
        <v>0</v>
      </c>
      <c r="P3717">
        <f t="shared" ref="P3717:P3780" si="878">IF(I3717&lt;=$B$17,1,0)</f>
        <v>0</v>
      </c>
      <c r="Q3717">
        <f>($B$16/2)*(COS((ACOS((2*'Intake Valve Fxn Scratch'!$B$1)/$B$16-1)/($B$17/2))*(I3717-($B$17/2)))+1)*P3717</f>
        <v>0</v>
      </c>
      <c r="R3717">
        <f t="shared" ref="R3717:R3780" si="879">Q3717/$B$16</f>
        <v>0</v>
      </c>
      <c r="S3717">
        <f t="shared" ref="S3717:S3780" si="880">P3717*($B$13*R3717*(O3717-O3716)*$B$19+S3716)</f>
        <v>0</v>
      </c>
      <c r="T3717">
        <f>S3717*'Exhaust Gas Math'!$C$14</f>
        <v>0</v>
      </c>
      <c r="U3717">
        <f>(T3717/'Exhaust Gas Math'!$B$14)+('Exhaust Gas Math'!$D$10)</f>
        <v>4.4059320573952224E-4</v>
      </c>
      <c r="V3717">
        <f>('Exhaust Gas Math'!$E$10*(2.53982214E-12*V3716^4 - 0.0000000071629564556*V3716^3 + 7.56281407226508E-06*V3716^2 - 0.00322508455050905*V3716 + 1.62997098133725)*$B$24+T3717*'Exhaust Gas Math'!$D$14*$B$23)/('Exhaust Gas Math'!$E$10*(2.53982214E-12*V3716^4 - 0.0000000071629564556*V3716^3 + 7.56281407226508E-06*V3716^2 - 0.00322508455050905*V3716 + 1.62997098133725)+T3717*'Exhaust Gas Math'!$D$14)</f>
        <v>1100</v>
      </c>
      <c r="W3717">
        <f>(353.3116967483*V3717^-1.0020802909)*('Exhaust Gas Math'!$E$10/(T3717+'Exhaust Gas Math'!$E$10))+(357.4500179626*V3717^-1.0038444015 )*(T3717/(T3717+'Exhaust Gas Math'!$E$10))</f>
        <v>0.31654710700089367</v>
      </c>
      <c r="X3717">
        <f t="shared" ref="X3717:X3780" si="881">P3717*SIGN(K3717)*-0.5*W3717*K3717^2</f>
        <v>0</v>
      </c>
      <c r="Y3717">
        <f t="shared" ref="Y3717:Y3780" si="882">(U3717*$B$21*V3717)/L3717</f>
        <v>101325</v>
      </c>
      <c r="Z3717">
        <f t="shared" ref="Z3717:Z3780" si="883">IF((X3717+Y3717)&lt;$B$22,(X3717+Y3717),$B$22)</f>
        <v>101325</v>
      </c>
    </row>
    <row r="3718" spans="5:26" x14ac:dyDescent="0.2">
      <c r="E3718">
        <f t="shared" si="870"/>
        <v>0.46412499999996276</v>
      </c>
      <c r="F3718">
        <f t="shared" si="871"/>
        <v>101325</v>
      </c>
      <c r="H3718">
        <f t="shared" si="869"/>
        <v>0.46412499999996276</v>
      </c>
      <c r="I3718">
        <f t="shared" si="872"/>
        <v>677.99999999821375</v>
      </c>
      <c r="J3718">
        <f t="shared" si="873"/>
        <v>8.142309033027751E-3</v>
      </c>
      <c r="K3718">
        <f t="shared" si="874"/>
        <v>-17.770054606524912</v>
      </c>
      <c r="L3718">
        <f t="shared" si="875"/>
        <v>3.9769296294121147E-5</v>
      </c>
      <c r="M3718">
        <f>J3718/SQRT('Exhaust Gas Math'!$E$14*$B$21*$B$23)</f>
        <v>1.3822859421300007E-4</v>
      </c>
      <c r="N3718">
        <f t="shared" si="876"/>
        <v>1.0750931842479751E-2</v>
      </c>
      <c r="O3718">
        <f t="shared" si="877"/>
        <v>0</v>
      </c>
      <c r="P3718">
        <f t="shared" si="878"/>
        <v>0</v>
      </c>
      <c r="Q3718">
        <f>($B$16/2)*(COS((ACOS((2*'Intake Valve Fxn Scratch'!$B$1)/$B$16-1)/($B$17/2))*(I3718-($B$17/2)))+1)*P3718</f>
        <v>0</v>
      </c>
      <c r="R3718">
        <f t="shared" si="879"/>
        <v>0</v>
      </c>
      <c r="S3718">
        <f t="shared" si="880"/>
        <v>0</v>
      </c>
      <c r="T3718">
        <f>S3718*'Exhaust Gas Math'!$C$14</f>
        <v>0</v>
      </c>
      <c r="U3718">
        <f>(T3718/'Exhaust Gas Math'!$B$14)+('Exhaust Gas Math'!$D$10)</f>
        <v>4.4059320573952224E-4</v>
      </c>
      <c r="V3718">
        <f>('Exhaust Gas Math'!$E$10*(2.53982214E-12*V3717^4 - 0.0000000071629564556*V3717^3 + 7.56281407226508E-06*V3717^2 - 0.00322508455050905*V3717 + 1.62997098133725)*$B$24+T3718*'Exhaust Gas Math'!$D$14*$B$23)/('Exhaust Gas Math'!$E$10*(2.53982214E-12*V3717^4 - 0.0000000071629564556*V3717^3 + 7.56281407226508E-06*V3717^2 - 0.00322508455050905*V3717 + 1.62997098133725)+T3718*'Exhaust Gas Math'!$D$14)</f>
        <v>1100</v>
      </c>
      <c r="W3718">
        <f>(353.3116967483*V3718^-1.0020802909)*('Exhaust Gas Math'!$E$10/(T3718+'Exhaust Gas Math'!$E$10))+(357.4500179626*V3718^-1.0038444015 )*(T3718/(T3718+'Exhaust Gas Math'!$E$10))</f>
        <v>0.31654710700089367</v>
      </c>
      <c r="X3718">
        <f t="shared" si="881"/>
        <v>0</v>
      </c>
      <c r="Y3718">
        <f t="shared" si="882"/>
        <v>101325</v>
      </c>
      <c r="Z3718">
        <f t="shared" si="883"/>
        <v>101325</v>
      </c>
    </row>
    <row r="3719" spans="5:26" x14ac:dyDescent="0.2">
      <c r="E3719">
        <f t="shared" si="870"/>
        <v>0.46424999999996275</v>
      </c>
      <c r="F3719">
        <f t="shared" si="871"/>
        <v>101325</v>
      </c>
      <c r="H3719">
        <f t="shared" ref="H3719:H3782" si="884">H3718+$B$2</f>
        <v>0.46424999999996275</v>
      </c>
      <c r="I3719">
        <f t="shared" si="872"/>
        <v>683.99999999821011</v>
      </c>
      <c r="J3719">
        <f t="shared" si="873"/>
        <v>6.0541612788957214E-3</v>
      </c>
      <c r="K3719">
        <f t="shared" si="874"/>
        <v>-15.609771741083241</v>
      </c>
      <c r="L3719">
        <f t="shared" si="875"/>
        <v>3.9769296294121147E-5</v>
      </c>
      <c r="M3719">
        <f>J3719/SQRT('Exhaust Gas Math'!$E$14*$B$21*$B$23)</f>
        <v>1.0277897821440771E-4</v>
      </c>
      <c r="N3719">
        <f t="shared" si="876"/>
        <v>7.7515449039966405E-3</v>
      </c>
      <c r="O3719">
        <f t="shared" si="877"/>
        <v>0</v>
      </c>
      <c r="P3719">
        <f t="shared" si="878"/>
        <v>0</v>
      </c>
      <c r="Q3719">
        <f>($B$16/2)*(COS((ACOS((2*'Intake Valve Fxn Scratch'!$B$1)/$B$16-1)/($B$17/2))*(I3719-($B$17/2)))+1)*P3719</f>
        <v>0</v>
      </c>
      <c r="R3719">
        <f t="shared" si="879"/>
        <v>0</v>
      </c>
      <c r="S3719">
        <f t="shared" si="880"/>
        <v>0</v>
      </c>
      <c r="T3719">
        <f>S3719*'Exhaust Gas Math'!$C$14</f>
        <v>0</v>
      </c>
      <c r="U3719">
        <f>(T3719/'Exhaust Gas Math'!$B$14)+('Exhaust Gas Math'!$D$10)</f>
        <v>4.4059320573952224E-4</v>
      </c>
      <c r="V3719">
        <f>('Exhaust Gas Math'!$E$10*(2.53982214E-12*V3718^4 - 0.0000000071629564556*V3718^3 + 7.56281407226508E-06*V3718^2 - 0.00322508455050905*V3718 + 1.62997098133725)*$B$24+T3719*'Exhaust Gas Math'!$D$14*$B$23)/('Exhaust Gas Math'!$E$10*(2.53982214E-12*V3718^4 - 0.0000000071629564556*V3718^3 + 7.56281407226508E-06*V3718^2 - 0.00322508455050905*V3718 + 1.62997098133725)+T3719*'Exhaust Gas Math'!$D$14)</f>
        <v>1100</v>
      </c>
      <c r="W3719">
        <f>(353.3116967483*V3719^-1.0020802909)*('Exhaust Gas Math'!$E$10/(T3719+'Exhaust Gas Math'!$E$10))+(357.4500179626*V3719^-1.0038444015 )*(T3719/(T3719+'Exhaust Gas Math'!$E$10))</f>
        <v>0.31654710700089367</v>
      </c>
      <c r="X3719">
        <f t="shared" si="881"/>
        <v>0</v>
      </c>
      <c r="Y3719">
        <f t="shared" si="882"/>
        <v>101325</v>
      </c>
      <c r="Z3719">
        <f t="shared" si="883"/>
        <v>101325</v>
      </c>
    </row>
    <row r="3720" spans="5:26" x14ac:dyDescent="0.2">
      <c r="E3720">
        <f t="shared" si="870"/>
        <v>0.46437499999996273</v>
      </c>
      <c r="F3720">
        <f t="shared" si="871"/>
        <v>101325</v>
      </c>
      <c r="H3720">
        <f t="shared" si="884"/>
        <v>0.46437499999996273</v>
      </c>
      <c r="I3720">
        <f t="shared" si="872"/>
        <v>689.99999999821011</v>
      </c>
      <c r="J3720">
        <f t="shared" si="873"/>
        <v>4.2469947005277613E-3</v>
      </c>
      <c r="K3720">
        <f t="shared" si="874"/>
        <v>-13.278464949890353</v>
      </c>
      <c r="L3720">
        <f t="shared" si="875"/>
        <v>3.9769296294121147E-5</v>
      </c>
      <c r="M3720">
        <f>J3720/SQRT('Exhaust Gas Math'!$E$14*$B$21*$B$23)</f>
        <v>7.2099462781715918E-5</v>
      </c>
      <c r="N3720">
        <f t="shared" si="876"/>
        <v>5.253847265107723E-3</v>
      </c>
      <c r="O3720">
        <f t="shared" si="877"/>
        <v>0</v>
      </c>
      <c r="P3720">
        <f t="shared" si="878"/>
        <v>0</v>
      </c>
      <c r="Q3720">
        <f>($B$16/2)*(COS((ACOS((2*'Intake Valve Fxn Scratch'!$B$1)/$B$16-1)/($B$17/2))*(I3720-($B$17/2)))+1)*P3720</f>
        <v>0</v>
      </c>
      <c r="R3720">
        <f t="shared" si="879"/>
        <v>0</v>
      </c>
      <c r="S3720">
        <f t="shared" si="880"/>
        <v>0</v>
      </c>
      <c r="T3720">
        <f>S3720*'Exhaust Gas Math'!$C$14</f>
        <v>0</v>
      </c>
      <c r="U3720">
        <f>(T3720/'Exhaust Gas Math'!$B$14)+('Exhaust Gas Math'!$D$10)</f>
        <v>4.4059320573952224E-4</v>
      </c>
      <c r="V3720">
        <f>('Exhaust Gas Math'!$E$10*(2.53982214E-12*V3719^4 - 0.0000000071629564556*V3719^3 + 7.56281407226508E-06*V3719^2 - 0.00322508455050905*V3719 + 1.62997098133725)*$B$24+T3720*'Exhaust Gas Math'!$D$14*$B$23)/('Exhaust Gas Math'!$E$10*(2.53982214E-12*V3719^4 - 0.0000000071629564556*V3719^3 + 7.56281407226508E-06*V3719^2 - 0.00322508455050905*V3719 + 1.62997098133725)+T3720*'Exhaust Gas Math'!$D$14)</f>
        <v>1100</v>
      </c>
      <c r="W3720">
        <f>(353.3116967483*V3720^-1.0020802909)*('Exhaust Gas Math'!$E$10/(T3720+'Exhaust Gas Math'!$E$10))+(357.4500179626*V3720^-1.0038444015 )*(T3720/(T3720+'Exhaust Gas Math'!$E$10))</f>
        <v>0.31654710700089367</v>
      </c>
      <c r="X3720">
        <f t="shared" si="881"/>
        <v>0</v>
      </c>
      <c r="Y3720">
        <f t="shared" si="882"/>
        <v>101325</v>
      </c>
      <c r="Z3720">
        <f t="shared" si="883"/>
        <v>101325</v>
      </c>
    </row>
    <row r="3721" spans="5:26" x14ac:dyDescent="0.2">
      <c r="E3721">
        <f t="shared" si="870"/>
        <v>0.46449999999996272</v>
      </c>
      <c r="F3721">
        <f t="shared" si="871"/>
        <v>101325</v>
      </c>
      <c r="H3721">
        <f t="shared" si="884"/>
        <v>0.46449999999996272</v>
      </c>
      <c r="I3721">
        <f t="shared" si="872"/>
        <v>695.99999999821011</v>
      </c>
      <c r="J3721">
        <f t="shared" si="873"/>
        <v>2.7406089931323319E-3</v>
      </c>
      <c r="K3721">
        <f t="shared" si="874"/>
        <v>-10.801676518010373</v>
      </c>
      <c r="L3721">
        <f t="shared" si="875"/>
        <v>3.9769296294121147E-5</v>
      </c>
      <c r="M3721">
        <f>J3721/SQRT('Exhaust Gas Math'!$E$14*$B$21*$B$23)</f>
        <v>4.6526179106139643E-5</v>
      </c>
      <c r="N3721">
        <f t="shared" si="876"/>
        <v>3.2650381170342309E-3</v>
      </c>
      <c r="O3721">
        <f t="shared" si="877"/>
        <v>0</v>
      </c>
      <c r="P3721">
        <f t="shared" si="878"/>
        <v>0</v>
      </c>
      <c r="Q3721">
        <f>($B$16/2)*(COS((ACOS((2*'Intake Valve Fxn Scratch'!$B$1)/$B$16-1)/($B$17/2))*(I3721-($B$17/2)))+1)*P3721</f>
        <v>0</v>
      </c>
      <c r="R3721">
        <f t="shared" si="879"/>
        <v>0</v>
      </c>
      <c r="S3721">
        <f t="shared" si="880"/>
        <v>0</v>
      </c>
      <c r="T3721">
        <f>S3721*'Exhaust Gas Math'!$C$14</f>
        <v>0</v>
      </c>
      <c r="U3721">
        <f>(T3721/'Exhaust Gas Math'!$B$14)+('Exhaust Gas Math'!$D$10)</f>
        <v>4.4059320573952224E-4</v>
      </c>
      <c r="V3721">
        <f>('Exhaust Gas Math'!$E$10*(2.53982214E-12*V3720^4 - 0.0000000071629564556*V3720^3 + 7.56281407226508E-06*V3720^2 - 0.00322508455050905*V3720 + 1.62997098133725)*$B$24+T3721*'Exhaust Gas Math'!$D$14*$B$23)/('Exhaust Gas Math'!$E$10*(2.53982214E-12*V3720^4 - 0.0000000071629564556*V3720^3 + 7.56281407226508E-06*V3720^2 - 0.00322508455050905*V3720 + 1.62997098133725)+T3721*'Exhaust Gas Math'!$D$14)</f>
        <v>1100</v>
      </c>
      <c r="W3721">
        <f>(353.3116967483*V3721^-1.0020802909)*('Exhaust Gas Math'!$E$10/(T3721+'Exhaust Gas Math'!$E$10))+(357.4500179626*V3721^-1.0038444015 )*(T3721/(T3721+'Exhaust Gas Math'!$E$10))</f>
        <v>0.31654710700089367</v>
      </c>
      <c r="X3721">
        <f t="shared" si="881"/>
        <v>0</v>
      </c>
      <c r="Y3721">
        <f t="shared" si="882"/>
        <v>101325</v>
      </c>
      <c r="Z3721">
        <f t="shared" si="883"/>
        <v>101325</v>
      </c>
    </row>
    <row r="3722" spans="5:26" x14ac:dyDescent="0.2">
      <c r="E3722">
        <f t="shared" si="870"/>
        <v>0.46462499999996271</v>
      </c>
      <c r="F3722">
        <f t="shared" si="871"/>
        <v>101325</v>
      </c>
      <c r="H3722">
        <f t="shared" si="884"/>
        <v>0.46462499999996271</v>
      </c>
      <c r="I3722">
        <f t="shared" si="872"/>
        <v>701.99999999821011</v>
      </c>
      <c r="J3722">
        <f t="shared" si="873"/>
        <v>1.5515084337494982E-3</v>
      </c>
      <c r="K3722">
        <f t="shared" si="874"/>
        <v>-8.2065426578016005</v>
      </c>
      <c r="L3722">
        <f t="shared" si="875"/>
        <v>3.9769296294121147E-5</v>
      </c>
      <c r="M3722">
        <f>J3722/SQRT('Exhaust Gas Math'!$E$14*$B$21*$B$23)</f>
        <v>2.633931343515438E-5</v>
      </c>
      <c r="N3722">
        <f t="shared" si="876"/>
        <v>1.7749850517939821E-3</v>
      </c>
      <c r="O3722">
        <f t="shared" si="877"/>
        <v>0</v>
      </c>
      <c r="P3722">
        <f t="shared" si="878"/>
        <v>0</v>
      </c>
      <c r="Q3722">
        <f>($B$16/2)*(COS((ACOS((2*'Intake Valve Fxn Scratch'!$B$1)/$B$16-1)/($B$17/2))*(I3722-($B$17/2)))+1)*P3722</f>
        <v>0</v>
      </c>
      <c r="R3722">
        <f t="shared" si="879"/>
        <v>0</v>
      </c>
      <c r="S3722">
        <f t="shared" si="880"/>
        <v>0</v>
      </c>
      <c r="T3722">
        <f>S3722*'Exhaust Gas Math'!$C$14</f>
        <v>0</v>
      </c>
      <c r="U3722">
        <f>(T3722/'Exhaust Gas Math'!$B$14)+('Exhaust Gas Math'!$D$10)</f>
        <v>4.4059320573952224E-4</v>
      </c>
      <c r="V3722">
        <f>('Exhaust Gas Math'!$E$10*(2.53982214E-12*V3721^4 - 0.0000000071629564556*V3721^3 + 7.56281407226508E-06*V3721^2 - 0.00322508455050905*V3721 + 1.62997098133725)*$B$24+T3722*'Exhaust Gas Math'!$D$14*$B$23)/('Exhaust Gas Math'!$E$10*(2.53982214E-12*V3721^4 - 0.0000000071629564556*V3721^3 + 7.56281407226508E-06*V3721^2 - 0.00322508455050905*V3721 + 1.62997098133725)+T3722*'Exhaust Gas Math'!$D$14)</f>
        <v>1100</v>
      </c>
      <c r="W3722">
        <f>(353.3116967483*V3722^-1.0020802909)*('Exhaust Gas Math'!$E$10/(T3722+'Exhaust Gas Math'!$E$10))+(357.4500179626*V3722^-1.0038444015 )*(T3722/(T3722+'Exhaust Gas Math'!$E$10))</f>
        <v>0.31654710700089367</v>
      </c>
      <c r="X3722">
        <f t="shared" si="881"/>
        <v>0</v>
      </c>
      <c r="Y3722">
        <f t="shared" si="882"/>
        <v>101325</v>
      </c>
      <c r="Z3722">
        <f t="shared" si="883"/>
        <v>101325</v>
      </c>
    </row>
    <row r="3723" spans="5:26" x14ac:dyDescent="0.2">
      <c r="E3723">
        <f t="shared" si="870"/>
        <v>0.46474999999996269</v>
      </c>
      <c r="F3723">
        <f t="shared" si="871"/>
        <v>101325</v>
      </c>
      <c r="H3723">
        <f t="shared" si="884"/>
        <v>0.46474999999996269</v>
      </c>
      <c r="I3723">
        <f t="shared" si="872"/>
        <v>707.99999999821011</v>
      </c>
      <c r="J3723">
        <f t="shared" si="873"/>
        <v>6.9272105694405395E-4</v>
      </c>
      <c r="K3723">
        <f t="shared" si="874"/>
        <v>-5.5214961989044724</v>
      </c>
      <c r="L3723">
        <f t="shared" si="875"/>
        <v>3.9769296294121147E-5</v>
      </c>
      <c r="M3723">
        <f>J3723/SQRT('Exhaust Gas Math'!$E$14*$B$21*$B$23)</f>
        <v>1.1760037293440052E-5</v>
      </c>
      <c r="N3723">
        <f t="shared" si="876"/>
        <v>7.5915782842597354E-4</v>
      </c>
      <c r="O3723">
        <f t="shared" si="877"/>
        <v>0</v>
      </c>
      <c r="P3723">
        <f t="shared" si="878"/>
        <v>0</v>
      </c>
      <c r="Q3723">
        <f>($B$16/2)*(COS((ACOS((2*'Intake Valve Fxn Scratch'!$B$1)/$B$16-1)/($B$17/2))*(I3723-($B$17/2)))+1)*P3723</f>
        <v>0</v>
      </c>
      <c r="R3723">
        <f t="shared" si="879"/>
        <v>0</v>
      </c>
      <c r="S3723">
        <f t="shared" si="880"/>
        <v>0</v>
      </c>
      <c r="T3723">
        <f>S3723*'Exhaust Gas Math'!$C$14</f>
        <v>0</v>
      </c>
      <c r="U3723">
        <f>(T3723/'Exhaust Gas Math'!$B$14)+('Exhaust Gas Math'!$D$10)</f>
        <v>4.4059320573952224E-4</v>
      </c>
      <c r="V3723">
        <f>('Exhaust Gas Math'!$E$10*(2.53982214E-12*V3722^4 - 0.0000000071629564556*V3722^3 + 7.56281407226508E-06*V3722^2 - 0.00322508455050905*V3722 + 1.62997098133725)*$B$24+T3723*'Exhaust Gas Math'!$D$14*$B$23)/('Exhaust Gas Math'!$E$10*(2.53982214E-12*V3722^4 - 0.0000000071629564556*V3722^3 + 7.56281407226508E-06*V3722^2 - 0.00322508455050905*V3722 + 1.62997098133725)+T3723*'Exhaust Gas Math'!$D$14)</f>
        <v>1100</v>
      </c>
      <c r="W3723">
        <f>(353.3116967483*V3723^-1.0020802909)*('Exhaust Gas Math'!$E$10/(T3723+'Exhaust Gas Math'!$E$10))+(357.4500179626*V3723^-1.0038444015 )*(T3723/(T3723+'Exhaust Gas Math'!$E$10))</f>
        <v>0.31654710700089367</v>
      </c>
      <c r="X3723">
        <f t="shared" si="881"/>
        <v>0</v>
      </c>
      <c r="Y3723">
        <f t="shared" si="882"/>
        <v>101325</v>
      </c>
      <c r="Z3723">
        <f t="shared" si="883"/>
        <v>101325</v>
      </c>
    </row>
    <row r="3724" spans="5:26" x14ac:dyDescent="0.2">
      <c r="E3724">
        <f t="shared" si="870"/>
        <v>0.46487499999996268</v>
      </c>
      <c r="F3724">
        <f t="shared" si="871"/>
        <v>101325</v>
      </c>
      <c r="H3724">
        <f t="shared" si="884"/>
        <v>0.46487499999996268</v>
      </c>
      <c r="I3724">
        <f t="shared" si="872"/>
        <v>713.99999999821011</v>
      </c>
      <c r="J3724">
        <f t="shared" si="873"/>
        <v>1.7365591692929117E-4</v>
      </c>
      <c r="K3724">
        <f t="shared" si="874"/>
        <v>-2.7759550722062691</v>
      </c>
      <c r="L3724">
        <f t="shared" si="875"/>
        <v>3.9769296294121147E-5</v>
      </c>
      <c r="M3724">
        <f>J3724/SQRT('Exhaust Gas Math'!$E$14*$B$21*$B$23)</f>
        <v>2.9480842813183394E-6</v>
      </c>
      <c r="N3724">
        <f t="shared" si="876"/>
        <v>1.8193581058227604E-4</v>
      </c>
      <c r="O3724">
        <f t="shared" si="877"/>
        <v>0</v>
      </c>
      <c r="P3724">
        <f t="shared" si="878"/>
        <v>0</v>
      </c>
      <c r="Q3724">
        <f>($B$16/2)*(COS((ACOS((2*'Intake Valve Fxn Scratch'!$B$1)/$B$16-1)/($B$17/2))*(I3724-($B$17/2)))+1)*P3724</f>
        <v>0</v>
      </c>
      <c r="R3724">
        <f t="shared" si="879"/>
        <v>0</v>
      </c>
      <c r="S3724">
        <f t="shared" si="880"/>
        <v>0</v>
      </c>
      <c r="T3724">
        <f>S3724*'Exhaust Gas Math'!$C$14</f>
        <v>0</v>
      </c>
      <c r="U3724">
        <f>(T3724/'Exhaust Gas Math'!$B$14)+('Exhaust Gas Math'!$D$10)</f>
        <v>4.4059320573952224E-4</v>
      </c>
      <c r="V3724">
        <f>('Exhaust Gas Math'!$E$10*(2.53982214E-12*V3723^4 - 0.0000000071629564556*V3723^3 + 7.56281407226508E-06*V3723^2 - 0.00322508455050905*V3723 + 1.62997098133725)*$B$24+T3724*'Exhaust Gas Math'!$D$14*$B$23)/('Exhaust Gas Math'!$E$10*(2.53982214E-12*V3723^4 - 0.0000000071629564556*V3723^3 + 7.56281407226508E-06*V3723^2 - 0.00322508455050905*V3723 + 1.62997098133725)+T3724*'Exhaust Gas Math'!$D$14)</f>
        <v>1100</v>
      </c>
      <c r="W3724">
        <f>(353.3116967483*V3724^-1.0020802909)*('Exhaust Gas Math'!$E$10/(T3724+'Exhaust Gas Math'!$E$10))+(357.4500179626*V3724^-1.0038444015 )*(T3724/(T3724+'Exhaust Gas Math'!$E$10))</f>
        <v>0.31654710700089367</v>
      </c>
      <c r="X3724">
        <f t="shared" si="881"/>
        <v>0</v>
      </c>
      <c r="Y3724">
        <f t="shared" si="882"/>
        <v>101325</v>
      </c>
      <c r="Z3724">
        <f t="shared" si="883"/>
        <v>101325</v>
      </c>
    </row>
    <row r="3725" spans="5:26" x14ac:dyDescent="0.2">
      <c r="E3725">
        <f t="shared" si="870"/>
        <v>0.46499999999996267</v>
      </c>
      <c r="F3725">
        <f t="shared" si="871"/>
        <v>101325</v>
      </c>
      <c r="H3725">
        <f t="shared" si="884"/>
        <v>0.46499999999996267</v>
      </c>
      <c r="I3725">
        <f t="shared" si="872"/>
        <v>719.99999999820648</v>
      </c>
      <c r="J3725">
        <f t="shared" si="873"/>
        <v>0</v>
      </c>
      <c r="K3725">
        <f t="shared" si="874"/>
        <v>-8.2954393806266586E-10</v>
      </c>
      <c r="L3725">
        <f t="shared" si="875"/>
        <v>3.9769296294121147E-5</v>
      </c>
      <c r="M3725">
        <f>J3725/SQRT('Exhaust Gas Math'!$E$14*$B$21*$B$23)</f>
        <v>0</v>
      </c>
      <c r="N3725">
        <f t="shared" si="876"/>
        <v>0</v>
      </c>
      <c r="O3725">
        <f t="shared" si="877"/>
        <v>0</v>
      </c>
      <c r="P3725">
        <f t="shared" si="878"/>
        <v>0</v>
      </c>
      <c r="Q3725">
        <f>($B$16/2)*(COS((ACOS((2*'Intake Valve Fxn Scratch'!$B$1)/$B$16-1)/($B$17/2))*(I3725-($B$17/2)))+1)*P3725</f>
        <v>0</v>
      </c>
      <c r="R3725">
        <f t="shared" si="879"/>
        <v>0</v>
      </c>
      <c r="S3725">
        <f t="shared" si="880"/>
        <v>0</v>
      </c>
      <c r="T3725">
        <f>S3725*'Exhaust Gas Math'!$C$14</f>
        <v>0</v>
      </c>
      <c r="U3725">
        <f>(T3725/'Exhaust Gas Math'!$B$14)+('Exhaust Gas Math'!$D$10)</f>
        <v>4.4059320573952224E-4</v>
      </c>
      <c r="V3725">
        <f>('Exhaust Gas Math'!$E$10*(2.53982214E-12*V3724^4 - 0.0000000071629564556*V3724^3 + 7.56281407226508E-06*V3724^2 - 0.00322508455050905*V3724 + 1.62997098133725)*$B$24+T3725*'Exhaust Gas Math'!$D$14*$B$23)/('Exhaust Gas Math'!$E$10*(2.53982214E-12*V3724^4 - 0.0000000071629564556*V3724^3 + 7.56281407226508E-06*V3724^2 - 0.00322508455050905*V3724 + 1.62997098133725)+T3725*'Exhaust Gas Math'!$D$14)</f>
        <v>1100</v>
      </c>
      <c r="W3725">
        <f>(353.3116967483*V3725^-1.0020802909)*('Exhaust Gas Math'!$E$10/(T3725+'Exhaust Gas Math'!$E$10))+(357.4500179626*V3725^-1.0038444015 )*(T3725/(T3725+'Exhaust Gas Math'!$E$10))</f>
        <v>0.31654710700089367</v>
      </c>
      <c r="X3725">
        <f t="shared" si="881"/>
        <v>0</v>
      </c>
      <c r="Y3725">
        <f t="shared" si="882"/>
        <v>101325</v>
      </c>
      <c r="Z3725">
        <f t="shared" si="883"/>
        <v>101325</v>
      </c>
    </row>
    <row r="3726" spans="5:26" x14ac:dyDescent="0.2">
      <c r="E3726">
        <f t="shared" si="870"/>
        <v>0.46512499999996265</v>
      </c>
      <c r="F3726">
        <f t="shared" si="871"/>
        <v>98881.992171806574</v>
      </c>
      <c r="H3726">
        <f t="shared" si="884"/>
        <v>0.46512499999996265</v>
      </c>
      <c r="I3726">
        <f t="shared" si="872"/>
        <v>5.9999999982064764</v>
      </c>
      <c r="J3726">
        <f t="shared" si="873"/>
        <v>1.7365591672209579E-4</v>
      </c>
      <c r="K3726">
        <f t="shared" si="874"/>
        <v>2.7759550705547689</v>
      </c>
      <c r="L3726">
        <f t="shared" si="875"/>
        <v>4.1000207362582272E-5</v>
      </c>
      <c r="M3726">
        <f>J3726/SQRT('Exhaust Gas Math'!$E$14*$B$21*$B$23)</f>
        <v>2.9480842778008695E-6</v>
      </c>
      <c r="N3726">
        <f t="shared" si="876"/>
        <v>1.6556832800123517E-4</v>
      </c>
      <c r="O3726">
        <f t="shared" si="877"/>
        <v>1.1735844730788316E-6</v>
      </c>
      <c r="P3726">
        <f t="shared" si="878"/>
        <v>1</v>
      </c>
      <c r="Q3726">
        <f>($B$16/2)*(COS((ACOS((2*'Intake Valve Fxn Scratch'!$B$1)/$B$16-1)/($B$17/2))*(I3726-($B$17/2)))+1)*P3726</f>
        <v>1.3137463074039063E-3</v>
      </c>
      <c r="R3726">
        <f t="shared" si="879"/>
        <v>0.1728613562373561</v>
      </c>
      <c r="S3726">
        <f t="shared" si="880"/>
        <v>3.1255780913829119E-7</v>
      </c>
      <c r="T3726">
        <f>S3726*'Exhaust Gas Math'!$C$14</f>
        <v>3.7029270796646575E-7</v>
      </c>
      <c r="U3726">
        <f>(T3726/'Exhaust Gas Math'!$B$14)+('Exhaust Gas Math'!$D$10)</f>
        <v>4.5337514250053243E-4</v>
      </c>
      <c r="V3726">
        <f>('Exhaust Gas Math'!$E$10*(2.53982214E-12*V3725^4 - 0.0000000071629564556*V3725^3 + 7.56281407226508E-06*V3725^2 - 0.00322508455050905*V3725 + 1.62997098133725)*$B$24+T3726*'Exhaust Gas Math'!$D$14*$B$23)/('Exhaust Gas Math'!$E$10*(2.53982214E-12*V3725^4 - 0.0000000071629564556*V3725^3 + 7.56281407226508E-06*V3725^2 - 0.00322508455050905*V3725 + 1.62997098133725)+T3726*'Exhaust Gas Math'!$D$14)</f>
        <v>1075.5162995699945</v>
      </c>
      <c r="W3726">
        <f>(353.3116967483*V3726^-1.0020802909)*('Exhaust Gas Math'!$E$10/(T3726+'Exhaust Gas Math'!$E$10))+(357.4500179626*V3726^-1.0038444015 )*(T3726/(T3726+'Exhaust Gas Math'!$E$10))</f>
        <v>0.32375916127356796</v>
      </c>
      <c r="X3726">
        <f t="shared" si="881"/>
        <v>-1.247432158937084</v>
      </c>
      <c r="Y3726">
        <f t="shared" si="882"/>
        <v>98883.239603965514</v>
      </c>
      <c r="Z3726">
        <f t="shared" si="883"/>
        <v>98881.992171806574</v>
      </c>
    </row>
    <row r="3727" spans="5:26" x14ac:dyDescent="0.2">
      <c r="E3727">
        <f t="shared" si="870"/>
        <v>0.46524999999996264</v>
      </c>
      <c r="F3727">
        <f t="shared" si="871"/>
        <v>92629.745976396647</v>
      </c>
      <c r="H3727">
        <f t="shared" si="884"/>
        <v>0.46524999999996264</v>
      </c>
      <c r="I3727">
        <f t="shared" si="872"/>
        <v>11.999999998206476</v>
      </c>
      <c r="J3727">
        <f t="shared" si="873"/>
        <v>6.9272105653231039E-4</v>
      </c>
      <c r="K3727">
        <f t="shared" si="874"/>
        <v>5.5214961972816399</v>
      </c>
      <c r="L3727">
        <f t="shared" si="875"/>
        <v>4.4679454450184776E-5</v>
      </c>
      <c r="M3727">
        <f>J3727/SQRT('Exhaust Gas Math'!$E$14*$B$21*$B$23)</f>
        <v>1.1760037286450051E-5</v>
      </c>
      <c r="N3727">
        <f t="shared" si="876"/>
        <v>6.2929392649901245E-4</v>
      </c>
      <c r="O3727">
        <f t="shared" si="877"/>
        <v>4.4605728043381764E-6</v>
      </c>
      <c r="P3727">
        <f t="shared" si="878"/>
        <v>1</v>
      </c>
      <c r="Q3727">
        <f>($B$16/2)*(COS((ACOS((2*'Intake Valve Fxn Scratch'!$B$1)/$B$16-1)/($B$17/2))*(I3727-($B$17/2)))+1)*P3727</f>
        <v>1.6604289223022062E-3</v>
      </c>
      <c r="R3727">
        <f t="shared" si="879"/>
        <v>0.21847748977660608</v>
      </c>
      <c r="S3727">
        <f t="shared" si="880"/>
        <v>1.4189852609451232E-6</v>
      </c>
      <c r="T3727">
        <f>S3727*'Exhaust Gas Math'!$C$14</f>
        <v>1.6810966786863765E-6</v>
      </c>
      <c r="U3727">
        <f>(T3727/'Exhaust Gas Math'!$B$14)+('Exhaust Gas Math'!$D$10)</f>
        <v>4.9862208660546553E-4</v>
      </c>
      <c r="V3727">
        <f>('Exhaust Gas Math'!$E$10*(2.53982214E-12*V3726^4 - 0.0000000071629564556*V3726^3 + 7.56281407226508E-06*V3726^2 - 0.00322508455050905*V3726 + 1.62997098133725)*$B$24+T3727*'Exhaust Gas Math'!$D$14*$B$23)/('Exhaust Gas Math'!$E$10*(2.53982214E-12*V3726^4 - 0.0000000071629564556*V3726^3 + 7.56281407226508E-06*V3726^2 - 0.00322508455050905*V3726 + 1.62997098133725)+T3727*'Exhaust Gas Math'!$D$14)</f>
        <v>998.33825755195471</v>
      </c>
      <c r="W3727">
        <f>(353.3116967483*V3727^-1.0020802909)*('Exhaust Gas Math'!$E$10/(T3727+'Exhaust Gas Math'!$E$10))+(357.4500179626*V3727^-1.0038444015 )*(T3727/(T3727+'Exhaust Gas Math'!$E$10))</f>
        <v>0.34882039406975829</v>
      </c>
      <c r="X3727">
        <f t="shared" si="881"/>
        <v>-5.3172297689394883</v>
      </c>
      <c r="Y3727">
        <f t="shared" si="882"/>
        <v>92635.063206165592</v>
      </c>
      <c r="Z3727">
        <f t="shared" si="883"/>
        <v>92629.745976396647</v>
      </c>
    </row>
    <row r="3728" spans="5:26" x14ac:dyDescent="0.2">
      <c r="E3728">
        <f t="shared" si="870"/>
        <v>0.46537499999996262</v>
      </c>
      <c r="F3728">
        <f t="shared" si="871"/>
        <v>84362.040955347184</v>
      </c>
      <c r="H3728">
        <f t="shared" si="884"/>
        <v>0.46537499999996262</v>
      </c>
      <c r="I3728">
        <f t="shared" si="872"/>
        <v>17.999999998206476</v>
      </c>
      <c r="J3728">
        <f t="shared" si="873"/>
        <v>1.5515084331369673E-3</v>
      </c>
      <c r="K3728">
        <f t="shared" si="874"/>
        <v>8.2065426562222772</v>
      </c>
      <c r="L3728">
        <f t="shared" si="875"/>
        <v>5.0766726955901022E-5</v>
      </c>
      <c r="M3728">
        <f>J3728/SQRT('Exhaust Gas Math'!$E$14*$B$21*$B$23)</f>
        <v>2.6339313424755696E-5</v>
      </c>
      <c r="N3728">
        <f t="shared" si="876"/>
        <v>1.3427107343025151E-3</v>
      </c>
      <c r="O3728">
        <f t="shared" si="877"/>
        <v>9.5174269658744912E-6</v>
      </c>
      <c r="P3728">
        <f t="shared" si="878"/>
        <v>1</v>
      </c>
      <c r="Q3728">
        <f>($B$16/2)*(COS((ACOS((2*'Intake Valve Fxn Scratch'!$B$1)/$B$16-1)/($B$17/2))*(I3728-($B$17/2)))+1)*P3728</f>
        <v>2.0354552138501579E-3</v>
      </c>
      <c r="R3728">
        <f t="shared" si="879"/>
        <v>0.26782305445396815</v>
      </c>
      <c r="S3728">
        <f t="shared" si="880"/>
        <v>3.5056201787118754E-6</v>
      </c>
      <c r="T3728">
        <f>S3728*'Exhaust Gas Math'!$C$14</f>
        <v>4.1531695933495591E-6</v>
      </c>
      <c r="U3728">
        <f>(T3728/'Exhaust Gas Math'!$B$14)+('Exhaust Gas Math'!$D$10)</f>
        <v>5.8395425487136753E-4</v>
      </c>
      <c r="V3728">
        <f>('Exhaust Gas Math'!$E$10*(2.53982214E-12*V3727^4 - 0.0000000071629564556*V3727^3 + 7.56281407226508E-06*V3727^2 - 0.00322508455050905*V3727 + 1.62997098133725)*$B$24+T3728*'Exhaust Gas Math'!$D$14*$B$23)/('Exhaust Gas Math'!$E$10*(2.53982214E-12*V3727^4 - 0.0000000071629564556*V3727^3 + 7.56281407226508E-06*V3727^2 - 0.00322508455050905*V3727 + 1.62997098133725)+T3728*'Exhaust Gas Math'!$D$14)</f>
        <v>882.22998647945087</v>
      </c>
      <c r="W3728">
        <f>(353.3116967483*V3728^-1.0020802909)*('Exhaust Gas Math'!$E$10/(T3728+'Exhaust Gas Math'!$E$10))+(357.4500179626*V3728^-1.0038444015 )*(T3728/(T3728+'Exhaust Gas Math'!$E$10))</f>
        <v>0.39482301022375554</v>
      </c>
      <c r="X3728">
        <f t="shared" si="881"/>
        <v>-13.295140222229946</v>
      </c>
      <c r="Y3728">
        <f t="shared" si="882"/>
        <v>84375.336095569408</v>
      </c>
      <c r="Z3728">
        <f t="shared" si="883"/>
        <v>84362.040955347184</v>
      </c>
    </row>
    <row r="3729" spans="5:26" x14ac:dyDescent="0.2">
      <c r="E3729">
        <f t="shared" si="870"/>
        <v>0.46549999999996261</v>
      </c>
      <c r="F3729">
        <f t="shared" si="871"/>
        <v>76129.60391517682</v>
      </c>
      <c r="H3729">
        <f t="shared" si="884"/>
        <v>0.46549999999996261</v>
      </c>
      <c r="I3729">
        <f t="shared" si="872"/>
        <v>23.999999998206476</v>
      </c>
      <c r="J3729">
        <f t="shared" si="873"/>
        <v>2.7406089923261018E-3</v>
      </c>
      <c r="K3729">
        <f t="shared" si="874"/>
        <v>10.801676516493341</v>
      </c>
      <c r="L3729">
        <f t="shared" si="875"/>
        <v>5.9195331448321295E-5</v>
      </c>
      <c r="M3729">
        <f>J3729/SQRT('Exhaust Gas Math'!$E$14*$B$21*$B$23)</f>
        <v>4.6526179092452607E-5</v>
      </c>
      <c r="N3729">
        <f t="shared" si="876"/>
        <v>2.2601711311940262E-3</v>
      </c>
      <c r="O3729">
        <f t="shared" si="877"/>
        <v>1.6020586655018586E-5</v>
      </c>
      <c r="P3729">
        <f t="shared" si="878"/>
        <v>1</v>
      </c>
      <c r="Q3729">
        <f>($B$16/2)*(COS((ACOS((2*'Intake Valve Fxn Scratch'!$B$1)/$B$16-1)/($B$17/2))*(I3729-($B$17/2)))+1)*P3729</f>
        <v>2.433857072292702E-3</v>
      </c>
      <c r="R3729">
        <f t="shared" si="879"/>
        <v>0.32024435161746079</v>
      </c>
      <c r="S3729">
        <f t="shared" si="880"/>
        <v>6.714282245352149E-6</v>
      </c>
      <c r="T3729">
        <f>S3729*'Exhaust Gas Math'!$C$14</f>
        <v>7.9545277129280368E-6</v>
      </c>
      <c r="U3729">
        <f>(T3729/'Exhaust Gas Math'!$B$14)+('Exhaust Gas Math'!$D$10)</f>
        <v>7.1517131112191915E-4</v>
      </c>
      <c r="V3729">
        <f>('Exhaust Gas Math'!$E$10*(2.53982214E-12*V3728^4 - 0.0000000071629564556*V3728^3 + 7.56281407226508E-06*V3728^2 - 0.00322508455050905*V3728 + 1.62997098133725)*$B$24+T3729*'Exhaust Gas Math'!$D$14*$B$23)/('Exhaust Gas Math'!$E$10*(2.53982214E-12*V3728^4 - 0.0000000071629564556*V3728^3 + 7.56281407226508E-06*V3728^2 - 0.00322508455050905*V3728 + 1.62997098133725)+T3729*'Exhaust Gas Math'!$D$14)</f>
        <v>758.14075181599708</v>
      </c>
      <c r="W3729">
        <f>(353.3116967483*V3729^-1.0020802909)*('Exhaust Gas Math'!$E$10/(T3729+'Exhaust Gas Math'!$E$10))+(357.4500179626*V3729^-1.0038444015 )*(T3729/(T3729+'Exhaust Gas Math'!$E$10))</f>
        <v>0.45962781997448593</v>
      </c>
      <c r="X3729">
        <f t="shared" si="881"/>
        <v>-26.813817301958355</v>
      </c>
      <c r="Y3729">
        <f t="shared" si="882"/>
        <v>76156.417732478774</v>
      </c>
      <c r="Z3729">
        <f t="shared" si="883"/>
        <v>76129.60391517682</v>
      </c>
    </row>
    <row r="3730" spans="5:26" x14ac:dyDescent="0.2">
      <c r="E3730">
        <f t="shared" si="870"/>
        <v>0.4656249999999626</v>
      </c>
      <c r="F3730">
        <f t="shared" si="871"/>
        <v>69343.442470843918</v>
      </c>
      <c r="H3730">
        <f t="shared" si="884"/>
        <v>0.4656249999999626</v>
      </c>
      <c r="I3730">
        <f t="shared" si="872"/>
        <v>29.999999998202838</v>
      </c>
      <c r="J3730">
        <f t="shared" si="873"/>
        <v>4.2469946995366652E-3</v>
      </c>
      <c r="K3730">
        <f t="shared" si="874"/>
        <v>13.278464948452234</v>
      </c>
      <c r="L3730">
        <f t="shared" si="875"/>
        <v>6.9872922372818665E-5</v>
      </c>
      <c r="M3730">
        <f>J3730/SQRT('Exhaust Gas Math'!$E$14*$B$21*$B$23)</f>
        <v>7.2099462764890497E-5</v>
      </c>
      <c r="N3730">
        <f t="shared" si="876"/>
        <v>3.3402709597838351E-3</v>
      </c>
      <c r="O3730">
        <f t="shared" si="877"/>
        <v>2.3676570160503105E-5</v>
      </c>
      <c r="P3730">
        <f t="shared" si="878"/>
        <v>1</v>
      </c>
      <c r="Q3730">
        <f>($B$16/2)*(COS((ACOS((2*'Intake Valve Fxn Scratch'!$B$1)/$B$16-1)/($B$17/2))*(I3730-($B$17/2)))+1)*P3730</f>
        <v>2.8503567232335725E-3</v>
      </c>
      <c r="R3730">
        <f t="shared" si="879"/>
        <v>0.37504693726757532</v>
      </c>
      <c r="S3730">
        <f t="shared" si="880"/>
        <v>1.1138176071624204E-5</v>
      </c>
      <c r="T3730">
        <f>S3730*'Exhaust Gas Math'!$C$14</f>
        <v>1.3195592171380314E-5</v>
      </c>
      <c r="U3730">
        <f>(T3730/'Exhaust Gas Math'!$B$14)+('Exhaust Gas Math'!$D$10)</f>
        <v>8.9608482366773461E-4</v>
      </c>
      <c r="V3730">
        <f>('Exhaust Gas Math'!$E$10*(2.53982214E-12*V3729^4 - 0.0000000071629564556*V3729^3 + 7.56281407226508E-06*V3729^2 - 0.00322508455050905*V3729 + 1.62997098133725)*$B$24+T3730*'Exhaust Gas Math'!$D$14*$B$23)/('Exhaust Gas Math'!$E$10*(2.53982214E-12*V3729^4 - 0.0000000071629564556*V3729^3 + 7.56281407226508E-06*V3729^2 - 0.00322508455050905*V3729 + 1.62997098133725)+T3730*'Exhaust Gas Math'!$D$14)</f>
        <v>650.76896440124597</v>
      </c>
      <c r="W3730">
        <f>(353.3116967483*V3730^-1.0020802909)*('Exhaust Gas Math'!$E$10/(T3730+'Exhaust Gas Math'!$E$10))+(357.4500179626*V3730^-1.0038444015 )*(T3730/(T3730+'Exhaust Gas Math'!$E$10))</f>
        <v>0.535717714291855</v>
      </c>
      <c r="X3730">
        <f t="shared" si="881"/>
        <v>-47.228239238072284</v>
      </c>
      <c r="Y3730">
        <f t="shared" si="882"/>
        <v>69390.670710081991</v>
      </c>
      <c r="Z3730">
        <f t="shared" si="883"/>
        <v>69343.442470843918</v>
      </c>
    </row>
    <row r="3731" spans="5:26" x14ac:dyDescent="0.2">
      <c r="E3731">
        <f t="shared" si="870"/>
        <v>0.46574999999996258</v>
      </c>
      <c r="F3731">
        <f t="shared" si="871"/>
        <v>64314.333580290855</v>
      </c>
      <c r="H3731">
        <f t="shared" si="884"/>
        <v>0.46574999999996258</v>
      </c>
      <c r="I3731">
        <f t="shared" si="872"/>
        <v>35.999999998202838</v>
      </c>
      <c r="J3731">
        <f t="shared" si="873"/>
        <v>6.0541612777306186E-3</v>
      </c>
      <c r="K3731">
        <f t="shared" si="874"/>
        <v>15.60977173973979</v>
      </c>
      <c r="L3731">
        <f t="shared" si="875"/>
        <v>8.268251380880638E-5</v>
      </c>
      <c r="M3731">
        <f>J3731/SQRT('Exhaust Gas Math'!$E$14*$B$21*$B$23)</f>
        <v>1.0277897819462824E-4</v>
      </c>
      <c r="N3731">
        <f t="shared" si="876"/>
        <v>4.5467954918698948E-3</v>
      </c>
      <c r="O3731">
        <f t="shared" si="877"/>
        <v>3.2228679578642177E-5</v>
      </c>
      <c r="P3731">
        <f t="shared" si="878"/>
        <v>1</v>
      </c>
      <c r="Q3731">
        <f>($B$16/2)*(COS((ACOS((2*'Intake Valve Fxn Scratch'!$B$1)/$B$16-1)/($B$17/2))*(I3731-($B$17/2)))+1)*P3731</f>
        <v>3.279436644234308E-3</v>
      </c>
      <c r="R3731">
        <f t="shared" si="879"/>
        <v>0.43150482160977738</v>
      </c>
      <c r="S3731">
        <f t="shared" si="880"/>
        <v>1.6823785001759063E-5</v>
      </c>
      <c r="T3731">
        <f>S3731*'Exhaust Gas Math'!$C$14</f>
        <v>1.9931432600331011E-5</v>
      </c>
      <c r="U3731">
        <f>(T3731/'Exhaust Gas Math'!$B$14)+('Exhaust Gas Math'!$D$10)</f>
        <v>1.1285957117916801E-3</v>
      </c>
      <c r="V3731">
        <f>('Exhaust Gas Math'!$E$10*(2.53982214E-12*V3730^4 - 0.0000000071629564556*V3730^3 + 7.56281407226508E-06*V3730^2 - 0.00322508455050905*V3730 + 1.62997098133725)*$B$24+T3731*'Exhaust Gas Math'!$D$14*$B$23)/('Exhaust Gas Math'!$E$10*(2.53982214E-12*V3730^4 - 0.0000000071629564556*V3730^3 + 7.56281407226508E-06*V3730^2 - 0.00322508455050905*V3730 + 1.62997098133725)+T3731*'Exhaust Gas Math'!$D$14)</f>
        <v>567.35448169925382</v>
      </c>
      <c r="W3731">
        <f>(353.3116967483*V3731^-1.0020802909)*('Exhaust Gas Math'!$E$10/(T3731+'Exhaust Gas Math'!$E$10))+(357.4500179626*V3731^-1.0038444015 )*(T3731/(T3731+'Exhaust Gas Math'!$E$10))</f>
        <v>0.61477326964451307</v>
      </c>
      <c r="X3731">
        <f t="shared" si="881"/>
        <v>-74.89935631022361</v>
      </c>
      <c r="Y3731">
        <f t="shared" si="882"/>
        <v>64389.232936601082</v>
      </c>
      <c r="Z3731">
        <f t="shared" si="883"/>
        <v>64314.333580290855</v>
      </c>
    </row>
    <row r="3732" spans="5:26" x14ac:dyDescent="0.2">
      <c r="E3732">
        <f t="shared" si="870"/>
        <v>0.46587499999996257</v>
      </c>
      <c r="F3732">
        <f t="shared" si="871"/>
        <v>60872.220056684397</v>
      </c>
      <c r="H3732">
        <f t="shared" si="884"/>
        <v>0.46587499999996257</v>
      </c>
      <c r="I3732">
        <f t="shared" si="872"/>
        <v>41.999999998202838</v>
      </c>
      <c r="J3732">
        <f t="shared" si="873"/>
        <v>8.1423090317014057E-3</v>
      </c>
      <c r="K3732">
        <f t="shared" si="874"/>
        <v>17.770054605290845</v>
      </c>
      <c r="L3732">
        <f t="shared" si="875"/>
        <v>9.7483761191918621E-5</v>
      </c>
      <c r="M3732">
        <f>J3732/SQRT('Exhaust Gas Math'!$E$14*$B$21*$B$23)</f>
        <v>1.3822859419048328E-4</v>
      </c>
      <c r="N3732">
        <f t="shared" si="876"/>
        <v>5.8492450474043715E-3</v>
      </c>
      <c r="O3732">
        <f t="shared" si="877"/>
        <v>4.1460726515374451E-5</v>
      </c>
      <c r="P3732">
        <f t="shared" si="878"/>
        <v>1</v>
      </c>
      <c r="Q3732">
        <f>($B$16/2)*(COS((ACOS((2*'Intake Valve Fxn Scratch'!$B$1)/$B$16-1)/($B$17/2))*(I3732-($B$17/2)))+1)*P3732</f>
        <v>3.7154126574402888E-3</v>
      </c>
      <c r="R3732">
        <f t="shared" si="879"/>
        <v>0.48887008650530117</v>
      </c>
      <c r="S3732">
        <f t="shared" si="880"/>
        <v>2.3777382538696106E-5</v>
      </c>
      <c r="T3732">
        <f>S3732*'Exhaust Gas Math'!$C$14</f>
        <v>2.8169481328533208E-5</v>
      </c>
      <c r="U3732">
        <f>(T3732/'Exhaust Gas Math'!$B$14)+('Exhaust Gas Math'!$D$10)</f>
        <v>1.4129605280913762E-3</v>
      </c>
      <c r="V3732">
        <f>('Exhaust Gas Math'!$E$10*(2.53982214E-12*V3731^4 - 0.0000000071629564556*V3731^3 + 7.56281407226508E-06*V3731^2 - 0.00322508455050905*V3731 + 1.62997098133725)*$B$24+T3732*'Exhaust Gas Math'!$D$14*$B$23)/('Exhaust Gas Math'!$E$10*(2.53982214E-12*V3731^4 - 0.0000000071629564556*V3731^3 + 7.56281407226508E-06*V3731^2 - 0.00322508455050905*V3731 + 1.62997098133725)+T3732*'Exhaust Gas Math'!$D$14)</f>
        <v>506.01506356207199</v>
      </c>
      <c r="W3732">
        <f>(353.3116967483*V3732^-1.0020802909)*('Exhaust Gas Math'!$E$10/(T3732+'Exhaust Gas Math'!$E$10))+(357.4500179626*V3732^-1.0038444015 )*(T3732/(T3732+'Exhaust Gas Math'!$E$10))</f>
        <v>0.68958888906399651</v>
      </c>
      <c r="X3732">
        <f t="shared" si="881"/>
        <v>-108.87741078772321</v>
      </c>
      <c r="Y3732">
        <f t="shared" si="882"/>
        <v>60981.097467472122</v>
      </c>
      <c r="Z3732">
        <f t="shared" si="883"/>
        <v>60872.220056684397</v>
      </c>
    </row>
    <row r="3733" spans="5:26" x14ac:dyDescent="0.2">
      <c r="E3733">
        <f t="shared" si="870"/>
        <v>0.46599999999996256</v>
      </c>
      <c r="F3733">
        <f t="shared" si="871"/>
        <v>58681.168892520625</v>
      </c>
      <c r="H3733">
        <f t="shared" si="884"/>
        <v>0.46599999999996256</v>
      </c>
      <c r="I3733">
        <f t="shared" si="872"/>
        <v>47.999999998202838</v>
      </c>
      <c r="J3733">
        <f t="shared" si="873"/>
        <v>1.0488559777685768E-2</v>
      </c>
      <c r="K3733">
        <f t="shared" si="874"/>
        <v>19.735645033964509</v>
      </c>
      <c r="L3733">
        <f t="shared" si="875"/>
        <v>1.1411449895848187E-4</v>
      </c>
      <c r="M3733">
        <f>J3733/SQRT('Exhaust Gas Math'!$E$14*$B$21*$B$23)</f>
        <v>1.7805991734133421E-4</v>
      </c>
      <c r="N3733">
        <f t="shared" si="876"/>
        <v>7.2230121590928613E-3</v>
      </c>
      <c r="O3733">
        <f t="shared" si="877"/>
        <v>5.1198287867639462E-5</v>
      </c>
      <c r="P3733">
        <f t="shared" si="878"/>
        <v>1</v>
      </c>
      <c r="Q3733">
        <f>($B$16/2)*(COS((ACOS((2*'Intake Valve Fxn Scratch'!$B$1)/$B$16-1)/($B$17/2))*(I3733-($B$17/2)))+1)*P3733</f>
        <v>4.1525092299542331E-3</v>
      </c>
      <c r="R3733">
        <f t="shared" si="879"/>
        <v>0.54638279341503071</v>
      </c>
      <c r="S3733">
        <f t="shared" si="880"/>
        <v>3.1974578249584313E-5</v>
      </c>
      <c r="T3733">
        <f>S3733*'Exhaust Gas Math'!$C$14</f>
        <v>3.7880842583221602E-5</v>
      </c>
      <c r="U3733">
        <f>(T3733/'Exhaust Gas Math'!$B$14)+('Exhaust Gas Math'!$D$10)</f>
        <v>1.7481818347772026E-3</v>
      </c>
      <c r="V3733">
        <f>('Exhaust Gas Math'!$E$10*(2.53982214E-12*V3732^4 - 0.0000000071629564556*V3732^3 + 7.56281407226508E-06*V3732^2 - 0.00322508455050905*V3732 + 1.62997098133725)*$B$24+T3733*'Exhaust Gas Math'!$D$14*$B$23)/('Exhaust Gas Math'!$E$10*(2.53982214E-12*V3732^4 - 0.0000000071629564556*V3732^3 + 7.56281407226508E-06*V3732^2 - 0.00322508455050905*V3732 + 1.62997098133725)+T3733*'Exhaust Gas Math'!$D$14)</f>
        <v>461.85633692938683</v>
      </c>
      <c r="W3733">
        <f>(353.3116967483*V3733^-1.0020802909)*('Exhaust Gas Math'!$E$10/(T3733+'Exhaust Gas Math'!$E$10))+(357.4500179626*V3733^-1.0038444015 )*(T3733/(T3733+'Exhaust Gas Math'!$E$10))</f>
        <v>0.75578869279340255</v>
      </c>
      <c r="X3733">
        <f t="shared" si="881"/>
        <v>-147.18821727213327</v>
      </c>
      <c r="Y3733">
        <f t="shared" si="882"/>
        <v>58828.357109792756</v>
      </c>
      <c r="Z3733">
        <f t="shared" si="883"/>
        <v>58681.168892520625</v>
      </c>
    </row>
    <row r="3734" spans="5:26" x14ac:dyDescent="0.2">
      <c r="E3734">
        <f t="shared" ref="E3734:E3797" si="885">H3734</f>
        <v>0.46612499999996254</v>
      </c>
      <c r="F3734">
        <f t="shared" ref="F3734:F3797" si="886">Z3734</f>
        <v>57387.442106286653</v>
      </c>
      <c r="H3734">
        <f t="shared" si="884"/>
        <v>0.46612499999996254</v>
      </c>
      <c r="I3734">
        <f t="shared" si="872"/>
        <v>53.999999998202838</v>
      </c>
      <c r="J3734">
        <f t="shared" si="873"/>
        <v>1.3067207501523643E-2</v>
      </c>
      <c r="K3734">
        <f t="shared" si="874"/>
        <v>21.485007605695881</v>
      </c>
      <c r="L3734">
        <f t="shared" si="875"/>
        <v>1.3239251726530215E-4</v>
      </c>
      <c r="M3734">
        <f>J3734/SQRT('Exhaust Gas Math'!$E$14*$B$21*$B$23)</f>
        <v>2.2183654733545731E-4</v>
      </c>
      <c r="N3734">
        <f t="shared" si="876"/>
        <v>8.6492854857033973E-3</v>
      </c>
      <c r="O3734">
        <f t="shared" si="877"/>
        <v>6.1308024739924183E-5</v>
      </c>
      <c r="P3734">
        <f t="shared" si="878"/>
        <v>1</v>
      </c>
      <c r="Q3734">
        <f>($B$16/2)*(COS((ACOS((2*'Intake Valve Fxn Scratch'!$B$1)/$B$16-1)/($B$17/2))*(I3734-($B$17/2)))+1)*P3734</f>
        <v>4.5849359844219416E-3</v>
      </c>
      <c r="R3734">
        <f t="shared" si="879"/>
        <v>0.60328105058183445</v>
      </c>
      <c r="S3734">
        <f t="shared" si="880"/>
        <v>4.1371327096726692E-5</v>
      </c>
      <c r="T3734">
        <f>S3734*'Exhaust Gas Math'!$C$14</f>
        <v>4.901333543720623E-5</v>
      </c>
      <c r="U3734">
        <f>(T3734/'Exhaust Gas Math'!$B$14)+('Exhaust Gas Math'!$D$10)</f>
        <v>2.1324584262160922E-3</v>
      </c>
      <c r="V3734">
        <f>('Exhaust Gas Math'!$E$10*(2.53982214E-12*V3733^4 - 0.0000000071629564556*V3733^3 + 7.56281407226508E-06*V3733^2 - 0.00322508455050905*V3733 + 1.62997098133725)*$B$24+T3734*'Exhaust Gas Math'!$D$14*$B$23)/('Exhaust Gas Math'!$E$10*(2.53982214E-12*V3733^4 - 0.0000000071629564556*V3733^3 + 7.56281407226508E-06*V3733^2 - 0.00322508455050905*V3733 + 1.62997098133725)+T3734*'Exhaust Gas Math'!$D$14)</f>
        <v>429.91438625693883</v>
      </c>
      <c r="W3734">
        <f>(353.3116967483*V3734^-1.0020802909)*('Exhaust Gas Math'!$E$10/(T3734+'Exhaust Gas Math'!$E$10))+(357.4500179626*V3734^-1.0038444015 )*(T3734/(T3734+'Exhaust Gas Math'!$E$10))</f>
        <v>0.81217477710137731</v>
      </c>
      <c r="X3734">
        <f t="shared" si="881"/>
        <v>-187.45219307778791</v>
      </c>
      <c r="Y3734">
        <f t="shared" si="882"/>
        <v>57574.894299364438</v>
      </c>
      <c r="Z3734">
        <f t="shared" si="883"/>
        <v>57387.442106286653</v>
      </c>
    </row>
    <row r="3735" spans="5:26" x14ac:dyDescent="0.2">
      <c r="E3735">
        <f t="shared" si="885"/>
        <v>0.46624999999996253</v>
      </c>
      <c r="F3735">
        <f t="shared" si="886"/>
        <v>56715.739906445961</v>
      </c>
      <c r="H3735">
        <f t="shared" si="884"/>
        <v>0.46624999999996253</v>
      </c>
      <c r="I3735">
        <f t="shared" si="872"/>
        <v>59.999999998202838</v>
      </c>
      <c r="J3735">
        <f t="shared" si="873"/>
        <v>1.5849999999138727E-2</v>
      </c>
      <c r="K3735">
        <f t="shared" si="874"/>
        <v>22.998975938073301</v>
      </c>
      <c r="L3735">
        <f t="shared" si="875"/>
        <v>1.5211755831890847E-4</v>
      </c>
      <c r="M3735">
        <f>J3735/SQRT('Exhaust Gas Math'!$E$14*$B$21*$B$23)</f>
        <v>2.6907885825383553E-4</v>
      </c>
      <c r="N3735">
        <f t="shared" si="876"/>
        <v>1.0114751634094272E-2</v>
      </c>
      <c r="O3735">
        <f t="shared" si="877"/>
        <v>7.1695568893666791E-5</v>
      </c>
      <c r="P3735">
        <f t="shared" si="878"/>
        <v>1</v>
      </c>
      <c r="Q3735">
        <f>($B$16/2)*(COS((ACOS((2*'Intake Valve Fxn Scratch'!$B$1)/$B$16-1)/($B$17/2))*(I3735-($B$17/2)))+1)*P3735</f>
        <v>5.0069644062682005E-3</v>
      </c>
      <c r="R3735">
        <f t="shared" si="879"/>
        <v>0.65881110608792115</v>
      </c>
      <c r="S3735">
        <f t="shared" si="880"/>
        <v>5.1914998865645122E-5</v>
      </c>
      <c r="T3735">
        <f>S3735*'Exhaust Gas Math'!$C$14</f>
        <v>6.1504607954076688E-5</v>
      </c>
      <c r="U3735">
        <f>(T3735/'Exhaust Gas Math'!$B$14)+('Exhaust Gas Math'!$D$10)</f>
        <v>2.563638009124979E-3</v>
      </c>
      <c r="V3735">
        <f>('Exhaust Gas Math'!$E$10*(2.53982214E-12*V3734^4 - 0.0000000071629564556*V3734^3 + 7.56281407226508E-06*V3734^2 - 0.00322508455050905*V3734 + 1.62997098133725)*$B$24+T3735*'Exhaust Gas Math'!$D$14*$B$23)/('Exhaust Gas Math'!$E$10*(2.53982214E-12*V3734^4 - 0.0000000071629564556*V3734^3 + 7.56281407226508E-06*V3734^2 - 0.00322508455050905*V3734 + 1.62997098133725)+T3735*'Exhaust Gas Math'!$D$14)</f>
        <v>406.37708619072828</v>
      </c>
      <c r="W3735">
        <f>(353.3116967483*V3735^-1.0020802909)*('Exhaust Gas Math'!$E$10/(T3735+'Exhaust Gas Math'!$E$10))+(357.4500179626*V3735^-1.0038444015 )*(T3735/(T3735+'Exhaust Gas Math'!$E$10))</f>
        <v>0.8594128486513527</v>
      </c>
      <c r="X3735">
        <f t="shared" si="881"/>
        <v>-227.29445680343187</v>
      </c>
      <c r="Y3735">
        <f t="shared" si="882"/>
        <v>56943.03436324939</v>
      </c>
      <c r="Z3735">
        <f t="shared" si="883"/>
        <v>56715.739906445961</v>
      </c>
    </row>
    <row r="3736" spans="5:26" x14ac:dyDescent="0.2">
      <c r="E3736">
        <f t="shared" si="885"/>
        <v>0.46637499999996251</v>
      </c>
      <c r="F3736">
        <f t="shared" si="886"/>
        <v>56485.693218615583</v>
      </c>
      <c r="H3736">
        <f t="shared" si="884"/>
        <v>0.46637499999996251</v>
      </c>
      <c r="I3736">
        <f t="shared" si="872"/>
        <v>65.9999999981992</v>
      </c>
      <c r="J3736">
        <f t="shared" si="873"/>
        <v>1.8806448413589028E-2</v>
      </c>
      <c r="K3736">
        <f t="shared" si="874"/>
        <v>24.260962677227994</v>
      </c>
      <c r="L3736">
        <f t="shared" si="875"/>
        <v>1.7307351044177778E-4</v>
      </c>
      <c r="M3736">
        <f>J3736/SQRT('Exhaust Gas Math'!$E$14*$B$21*$B$23)</f>
        <v>3.1926925345193501E-4</v>
      </c>
      <c r="N3736">
        <f t="shared" si="876"/>
        <v>1.1611157152665676E-2</v>
      </c>
      <c r="O3736">
        <f t="shared" si="877"/>
        <v>8.2302418061170466E-5</v>
      </c>
      <c r="P3736">
        <f t="shared" si="878"/>
        <v>1</v>
      </c>
      <c r="Q3736">
        <f>($B$16/2)*(COS((ACOS((2*'Intake Valve Fxn Scratch'!$B$1)/$B$16-1)/($B$17/2))*(I3736-($B$17/2)))+1)*P3736</f>
        <v>5.4130037314137191E-3</v>
      </c>
      <c r="R3736">
        <f t="shared" si="879"/>
        <v>0.71223733308075254</v>
      </c>
      <c r="S3736">
        <f t="shared" si="880"/>
        <v>6.3554361796138237E-5</v>
      </c>
      <c r="T3736">
        <f>S3736*'Exhaust Gas Math'!$C$14</f>
        <v>7.5293964970684927E-5</v>
      </c>
      <c r="U3736">
        <f>(T3736/'Exhaust Gas Math'!$B$14)+('Exhaust Gas Math'!$D$10)</f>
        <v>3.0396254794946113E-3</v>
      </c>
      <c r="V3736">
        <f>('Exhaust Gas Math'!$E$10*(2.53982214E-12*V3735^4 - 0.0000000071629564556*V3735^3 + 7.56281407226508E-06*V3735^2 - 0.00322508455050905*V3735 + 1.62997098133725)*$B$24+T3736*'Exhaust Gas Math'!$D$14*$B$23)/('Exhaust Gas Math'!$E$10*(2.53982214E-12*V3735^4 - 0.0000000071629564556*V3735^3 + 7.56281407226508E-06*V3735^2 - 0.00322508455050905*V3735 + 1.62997098133725)+T3736*'Exhaust Gas Math'!$D$14)</f>
        <v>388.63683565975509</v>
      </c>
      <c r="W3736">
        <f>(353.3116967483*V3736^-1.0020802909)*('Exhaust Gas Math'!$E$10/(T3736+'Exhaust Gas Math'!$E$10))+(357.4500179626*V3736^-1.0038444015 )*(T3736/(T3736+'Exhaust Gas Math'!$E$10))</f>
        <v>0.89880851770736414</v>
      </c>
      <c r="X3736">
        <f t="shared" si="881"/>
        <v>-264.51678966266138</v>
      </c>
      <c r="Y3736">
        <f t="shared" si="882"/>
        <v>56750.210008278242</v>
      </c>
      <c r="Z3736">
        <f t="shared" si="883"/>
        <v>56485.693218615583</v>
      </c>
    </row>
    <row r="3737" spans="5:26" x14ac:dyDescent="0.2">
      <c r="E3737">
        <f t="shared" si="885"/>
        <v>0.4664999999999625</v>
      </c>
      <c r="F3737">
        <f t="shared" si="886"/>
        <v>56589.987553322266</v>
      </c>
      <c r="H3737">
        <f t="shared" si="884"/>
        <v>0.4664999999999625</v>
      </c>
      <c r="I3737">
        <f t="shared" si="872"/>
        <v>71.9999999981992</v>
      </c>
      <c r="J3737">
        <f t="shared" si="873"/>
        <v>2.1904161277367506E-2</v>
      </c>
      <c r="K3737">
        <f t="shared" si="874"/>
        <v>25.257141232357601</v>
      </c>
      <c r="L3737">
        <f t="shared" si="875"/>
        <v>1.950307758371248E-4</v>
      </c>
      <c r="M3737">
        <f>J3737/SQRT('Exhaust Gas Math'!$E$14*$B$21*$B$23)</f>
        <v>3.7185783645692083E-4</v>
      </c>
      <c r="N3737">
        <f t="shared" si="876"/>
        <v>1.3134781388050579E-2</v>
      </c>
      <c r="O3737">
        <f t="shared" si="877"/>
        <v>9.3102199438687249E-5</v>
      </c>
      <c r="P3737">
        <f t="shared" si="878"/>
        <v>1</v>
      </c>
      <c r="Q3737">
        <f>($B$16/2)*(COS((ACOS((2*'Intake Valve Fxn Scratch'!$B$1)/$B$16-1)/($B$17/2))*(I3737-($B$17/2)))+1)*P3737</f>
        <v>5.7976750091623145E-3</v>
      </c>
      <c r="R3737">
        <f t="shared" si="879"/>
        <v>0.76285197488977818</v>
      </c>
      <c r="S3737">
        <f t="shared" si="880"/>
        <v>7.6247626062736067E-5</v>
      </c>
      <c r="T3737">
        <f>S3737*'Exhaust Gas Math'!$C$14</f>
        <v>9.0331897349244932E-5</v>
      </c>
      <c r="U3737">
        <f>(T3737/'Exhaust Gas Math'!$B$14)+('Exhaust Gas Math'!$D$10)</f>
        <v>3.5587118577673073E-3</v>
      </c>
      <c r="V3737">
        <f>('Exhaust Gas Math'!$E$10*(2.53982214E-12*V3736^4 - 0.0000000071629564556*V3736^3 + 7.56281407226508E-06*V3736^2 - 0.00322508455050905*V3736 + 1.62997098133725)*$B$24+T3737*'Exhaust Gas Math'!$D$14*$B$23)/('Exhaust Gas Math'!$E$10*(2.53982214E-12*V3736^4 - 0.0000000071629564556*V3736^3 + 7.56281407226508E-06*V3736^2 - 0.00322508455050905*V3736 + 1.62997098133725)+T3737*'Exhaust Gas Math'!$D$14)</f>
        <v>374.96490174186107</v>
      </c>
      <c r="W3737">
        <f>(353.3116967483*V3737^-1.0020802909)*('Exhaust Gas Math'!$E$10/(T3737+'Exhaust Gas Math'!$E$10))+(357.4500179626*V3737^-1.0038444015 )*(T3737/(T3737+'Exhaust Gas Math'!$E$10))</f>
        <v>0.93172005992482732</v>
      </c>
      <c r="X3737">
        <f t="shared" si="881"/>
        <v>-297.18291325383234</v>
      </c>
      <c r="Y3737">
        <f t="shared" si="882"/>
        <v>56887.170466576099</v>
      </c>
      <c r="Z3737">
        <f t="shared" si="883"/>
        <v>56589.987553322266</v>
      </c>
    </row>
    <row r="3738" spans="5:26" x14ac:dyDescent="0.2">
      <c r="E3738">
        <f t="shared" si="885"/>
        <v>0.46662499999996249</v>
      </c>
      <c r="F3738">
        <f t="shared" si="886"/>
        <v>56969.761239314976</v>
      </c>
      <c r="H3738">
        <f t="shared" si="884"/>
        <v>0.46662499999996249</v>
      </c>
      <c r="I3738">
        <f t="shared" si="872"/>
        <v>77.9999999981992</v>
      </c>
      <c r="J3738">
        <f t="shared" si="873"/>
        <v>2.5109199400103862E-2</v>
      </c>
      <c r="K3738">
        <f t="shared" si="874"/>
        <v>25.97659726274944</v>
      </c>
      <c r="L3738">
        <f t="shared" si="875"/>
        <v>2.1774878611044866E-4</v>
      </c>
      <c r="M3738">
        <f>J3738/SQRT('Exhaust Gas Math'!$E$14*$B$21*$B$23)</f>
        <v>4.262684357485787E-4</v>
      </c>
      <c r="N3738">
        <f t="shared" si="876"/>
        <v>1.4685858366650588E-2</v>
      </c>
      <c r="O3738">
        <f t="shared" si="877"/>
        <v>1.0409657185646885E-4</v>
      </c>
      <c r="P3738">
        <f t="shared" si="878"/>
        <v>1</v>
      </c>
      <c r="Q3738">
        <f>($B$16/2)*(COS((ACOS((2*'Intake Valve Fxn Scratch'!$B$1)/$B$16-1)/($B$17/2))*(I3738-($B$17/2)))+1)*P3738</f>
        <v>6.1558823591166918E-3</v>
      </c>
      <c r="R3738">
        <f t="shared" si="879"/>
        <v>0.80998452093640683</v>
      </c>
      <c r="S3738">
        <f t="shared" si="880"/>
        <v>8.996797783849022E-5</v>
      </c>
      <c r="T3738">
        <f>S3738*'Exhaust Gas Math'!$C$14</f>
        <v>1.0658663827958152E-4</v>
      </c>
      <c r="U3738">
        <f>(T3738/'Exhaust Gas Math'!$B$14)+('Exhaust Gas Math'!$D$10)</f>
        <v>4.1198006023422671E-3</v>
      </c>
      <c r="V3738">
        <f>('Exhaust Gas Math'!$E$10*(2.53982214E-12*V3737^4 - 0.0000000071629564556*V3737^3 + 7.56281407226508E-06*V3737^2 - 0.00322508455050905*V3737 + 1.62997098133725)*$B$24+T3738*'Exhaust Gas Math'!$D$14*$B$23)/('Exhaust Gas Math'!$E$10*(2.53982214E-12*V3737^4 - 0.0000000071629564556*V3737^3 + 7.56281407226508E-06*V3737^2 - 0.00322508455050905*V3737 + 1.62997098133725)+T3738*'Exhaust Gas Math'!$D$14)</f>
        <v>364.20877236555373</v>
      </c>
      <c r="W3738">
        <f>(353.3116967483*V3738^-1.0020802909)*('Exhaust Gas Math'!$E$10/(T3738+'Exhaust Gas Math'!$E$10))+(357.4500179626*V3738^-1.0038444015 )*(T3738/(T3738+'Exhaust Gas Math'!$E$10))</f>
        <v>0.95935385942282503</v>
      </c>
      <c r="X3738">
        <f t="shared" si="881"/>
        <v>-323.67812803440438</v>
      </c>
      <c r="Y3738">
        <f t="shared" si="882"/>
        <v>57293.439367349383</v>
      </c>
      <c r="Z3738">
        <f t="shared" si="883"/>
        <v>56969.761239314976</v>
      </c>
    </row>
    <row r="3739" spans="5:26" x14ac:dyDescent="0.2">
      <c r="E3739">
        <f t="shared" si="885"/>
        <v>0.46674999999996247</v>
      </c>
      <c r="F3739">
        <f t="shared" si="886"/>
        <v>57596.726315782777</v>
      </c>
      <c r="H3739">
        <f t="shared" si="884"/>
        <v>0.46674999999996247</v>
      </c>
      <c r="I3739">
        <f t="shared" si="872"/>
        <v>83.9999999981992</v>
      </c>
      <c r="J3739">
        <f t="shared" si="873"/>
        <v>2.8386447713424599E-2</v>
      </c>
      <c r="K3739">
        <f t="shared" si="874"/>
        <v>26.411448257577909</v>
      </c>
      <c r="L3739">
        <f t="shared" si="875"/>
        <v>2.4097863798712107E-4</v>
      </c>
      <c r="M3739">
        <f>J3739/SQRT('Exhaust Gas Math'!$E$14*$B$21*$B$23)</f>
        <v>4.8190491741486073E-4</v>
      </c>
      <c r="N3739">
        <f t="shared" si="876"/>
        <v>1.6267973593772668E-2</v>
      </c>
      <c r="O3739">
        <f t="shared" si="877"/>
        <v>1.1531095015929385E-4</v>
      </c>
      <c r="P3739">
        <f t="shared" si="878"/>
        <v>1</v>
      </c>
      <c r="Q3739">
        <f>($B$16/2)*(COS((ACOS((2*'Intake Valve Fxn Scratch'!$B$1)/$B$16-1)/($B$17/2))*(I3739-($B$17/2)))+1)*P3739</f>
        <v>6.4828804781614461E-3</v>
      </c>
      <c r="R3739">
        <f t="shared" si="879"/>
        <v>0.8530105892317692</v>
      </c>
      <c r="S3739">
        <f t="shared" si="880"/>
        <v>1.0470628854453132E-4</v>
      </c>
      <c r="T3739">
        <f>S3739*'Exhaust Gas Math'!$C$14</f>
        <v>1.2404737297450782E-4</v>
      </c>
      <c r="U3739">
        <f>(T3739/'Exhaust Gas Math'!$B$14)+('Exhaust Gas Math'!$D$10)</f>
        <v>4.7225184033407586E-3</v>
      </c>
      <c r="V3739">
        <f>('Exhaust Gas Math'!$E$10*(2.53982214E-12*V3738^4 - 0.0000000071629564556*V3738^3 + 7.56281407226508E-06*V3738^2 - 0.00322508455050905*V3738 + 1.62997098133725)*$B$24+T3739*'Exhaust Gas Math'!$D$14*$B$23)/('Exhaust Gas Math'!$E$10*(2.53982214E-12*V3738^4 - 0.0000000071629564556*V3738^3 + 7.56281407226508E-06*V3738^2 - 0.00322508455050905*V3738 + 1.62997098133725)+T3739*'Exhaust Gas Math'!$D$14)</f>
        <v>355.58664564725387</v>
      </c>
      <c r="W3739">
        <f>(353.3116967483*V3739^-1.0020802909)*('Exhaust Gas Math'!$E$10/(T3739+'Exhaust Gas Math'!$E$10))+(357.4500179626*V3739^-1.0038444015 )*(T3739/(T3739+'Exhaust Gas Math'!$E$10))</f>
        <v>0.98271548953400067</v>
      </c>
      <c r="X3739">
        <f t="shared" si="881"/>
        <v>-342.75376822475249</v>
      </c>
      <c r="Y3739">
        <f t="shared" si="882"/>
        <v>57939.480084007526</v>
      </c>
      <c r="Z3739">
        <f t="shared" si="883"/>
        <v>57596.726315782777</v>
      </c>
    </row>
    <row r="3740" spans="5:26" x14ac:dyDescent="0.2">
      <c r="E3740">
        <f t="shared" si="885"/>
        <v>0.46687499999996246</v>
      </c>
      <c r="F3740">
        <f t="shared" si="886"/>
        <v>58461.386390404543</v>
      </c>
      <c r="H3740">
        <f t="shared" si="884"/>
        <v>0.46687499999996246</v>
      </c>
      <c r="I3740">
        <f t="shared" si="872"/>
        <v>89.9999999981992</v>
      </c>
      <c r="J3740">
        <f t="shared" si="873"/>
        <v>3.1699999999004226E-2</v>
      </c>
      <c r="K3740">
        <f t="shared" si="874"/>
        <v>26.556929898345718</v>
      </c>
      <c r="L3740">
        <f t="shared" si="875"/>
        <v>2.6446582034884736E-4</v>
      </c>
      <c r="M3740">
        <f>J3740/SQRT('Exhaust Gas Math'!$E$14*$B$21*$B$23)</f>
        <v>5.3815771652000917E-4</v>
      </c>
      <c r="N3740">
        <f t="shared" si="876"/>
        <v>1.7887450437895282E-2</v>
      </c>
      <c r="O3740">
        <f t="shared" si="877"/>
        <v>1.2679015576411718E-4</v>
      </c>
      <c r="P3740">
        <f t="shared" si="878"/>
        <v>1</v>
      </c>
      <c r="Q3740">
        <f>($B$16/2)*(COS((ACOS((2*'Intake Valve Fxn Scratch'!$B$1)/$B$16-1)/($B$17/2))*(I3740-($B$17/2)))+1)*P3740</f>
        <v>6.7743375032199736E-3</v>
      </c>
      <c r="R3740">
        <f t="shared" si="879"/>
        <v>0.89136019779210174</v>
      </c>
      <c r="S3740">
        <f t="shared" si="880"/>
        <v>1.2047089578107085E-4</v>
      </c>
      <c r="T3740">
        <f>S3740*'Exhaust Gas Math'!$C$14</f>
        <v>1.4272397913494821E-4</v>
      </c>
      <c r="U3740">
        <f>(T3740/'Exhaust Gas Math'!$B$14)+('Exhaust Gas Math'!$D$10)</f>
        <v>5.36720622385993E-3</v>
      </c>
      <c r="V3740">
        <f>('Exhaust Gas Math'!$E$10*(2.53982214E-12*V3739^4 - 0.0000000071629564556*V3739^3 + 7.56281407226508E-06*V3739^2 - 0.00322508455050905*V3739 + 1.62997098133725)*$B$24+T3740*'Exhaust Gas Math'!$D$14*$B$23)/('Exhaust Gas Math'!$E$10*(2.53982214E-12*V3739^4 - 0.0000000071629564556*V3739^3 + 7.56281407226508E-06*V3739^2 - 0.00322508455050905*V3739 + 1.62997098133725)+T3740*'Exhaust Gas Math'!$D$14)</f>
        <v>348.55789439731956</v>
      </c>
      <c r="W3740">
        <f>(353.3116967483*V3740^-1.0020802909)*('Exhaust Gas Math'!$E$10/(T3740+'Exhaust Gas Math'!$E$10))+(357.4500179626*V3740^-1.0038444015 )*(T3740/(T3740+'Exhaust Gas Math'!$E$10))</f>
        <v>1.002617221542129</v>
      </c>
      <c r="X3740">
        <f t="shared" si="881"/>
        <v>-353.55818741917238</v>
      </c>
      <c r="Y3740">
        <f t="shared" si="882"/>
        <v>58814.944577823713</v>
      </c>
      <c r="Z3740">
        <f t="shared" si="883"/>
        <v>58461.386390404543</v>
      </c>
    </row>
    <row r="3741" spans="5:26" x14ac:dyDescent="0.2">
      <c r="E3741">
        <f t="shared" si="885"/>
        <v>0.46699999999996245</v>
      </c>
      <c r="F3741">
        <f t="shared" si="886"/>
        <v>59565.331148380625</v>
      </c>
      <c r="H3741">
        <f t="shared" si="884"/>
        <v>0.46699999999996245</v>
      </c>
      <c r="I3741">
        <f t="shared" si="872"/>
        <v>95.999999998195563</v>
      </c>
      <c r="J3741">
        <f t="shared" si="873"/>
        <v>3.5013552284592971E-2</v>
      </c>
      <c r="K3741">
        <f t="shared" si="874"/>
        <v>26.411448257752465</v>
      </c>
      <c r="L3741">
        <f t="shared" si="875"/>
        <v>2.8795300271063833E-4</v>
      </c>
      <c r="M3741">
        <f>J3741/SQRT('Exhaust Gas Math'!$E$14*$B$21*$B$23)</f>
        <v>5.9441051562531227E-4</v>
      </c>
      <c r="N3741">
        <f t="shared" si="876"/>
        <v>1.9552731033490107E-2</v>
      </c>
      <c r="O3741">
        <f t="shared" si="877"/>
        <v>1.3859402836404448E-4</v>
      </c>
      <c r="P3741">
        <f t="shared" si="878"/>
        <v>1</v>
      </c>
      <c r="Q3741">
        <f>($B$16/2)*(COS((ACOS((2*'Intake Valve Fxn Scratch'!$B$1)/$B$16-1)/($B$17/2))*(I3741-($B$17/2)))+1)*P3741</f>
        <v>7.0263923970208583E-3</v>
      </c>
      <c r="R3741">
        <f t="shared" si="879"/>
        <v>0.9245253153974814</v>
      </c>
      <c r="S3741">
        <f t="shared" si="880"/>
        <v>1.3728452260136374E-4</v>
      </c>
      <c r="T3741">
        <f>S3741*'Exhaust Gas Math'!$C$14</f>
        <v>1.626433771598722E-4</v>
      </c>
      <c r="U3741">
        <f>(T3741/'Exhaust Gas Math'!$B$14)+('Exhaust Gas Math'!$D$10)</f>
        <v>6.054793314813468E-3</v>
      </c>
      <c r="V3741">
        <f>('Exhaust Gas Math'!$E$10*(2.53982214E-12*V3740^4 - 0.0000000071629564556*V3740^3 + 7.56281407226508E-06*V3740^2 - 0.00322508455050905*V3740 + 1.62997098133725)*$B$24+T3741*'Exhaust Gas Math'!$D$14*$B$23)/('Exhaust Gas Math'!$E$10*(2.53982214E-12*V3740^4 - 0.0000000071629564556*V3740^3 + 7.56281407226508E-06*V3740^2 - 0.00322508455050905*V3740 + 1.62997098133725)+T3741*'Exhaust Gas Math'!$D$14)</f>
        <v>342.74190047817342</v>
      </c>
      <c r="W3741">
        <f>(353.3116967483*V3741^-1.0020802909)*('Exhaust Gas Math'!$E$10/(T3741+'Exhaust Gas Math'!$E$10))+(357.4500179626*V3741^-1.0038444015 )*(T3741/(T3741+'Exhaust Gas Math'!$E$10))</f>
        <v>1.019703805644907</v>
      </c>
      <c r="X3741">
        <f t="shared" si="881"/>
        <v>-355.65463817840833</v>
      </c>
      <c r="Y3741">
        <f t="shared" si="882"/>
        <v>59920.985786559031</v>
      </c>
      <c r="Z3741">
        <f t="shared" si="883"/>
        <v>59565.331148380625</v>
      </c>
    </row>
    <row r="3742" spans="5:26" x14ac:dyDescent="0.2">
      <c r="E3742">
        <f t="shared" si="885"/>
        <v>0.46712499999996243</v>
      </c>
      <c r="F3742">
        <f t="shared" si="886"/>
        <v>60916.085699951524</v>
      </c>
      <c r="H3742">
        <f t="shared" si="884"/>
        <v>0.46712499999996243</v>
      </c>
      <c r="I3742">
        <f t="shared" si="872"/>
        <v>101.99999999819556</v>
      </c>
      <c r="J3742">
        <f t="shared" si="873"/>
        <v>3.8290800597948114E-2</v>
      </c>
      <c r="K3742">
        <f t="shared" si="874"/>
        <v>25.976597263096327</v>
      </c>
      <c r="L3742">
        <f t="shared" si="875"/>
        <v>3.111828545875546E-4</v>
      </c>
      <c r="M3742">
        <f>J3742/SQRT('Exhaust Gas Math'!$E$14*$B$21*$B$23)</f>
        <v>6.5004699729217846E-4</v>
      </c>
      <c r="N3742">
        <f t="shared" si="876"/>
        <v>2.127374862579573E-2</v>
      </c>
      <c r="O3742">
        <f t="shared" si="877"/>
        <v>1.5079297697099257E-4</v>
      </c>
      <c r="P3742">
        <f t="shared" si="878"/>
        <v>1</v>
      </c>
      <c r="Q3742">
        <f>($B$16/2)*(COS((ACOS((2*'Intake Valve Fxn Scratch'!$B$1)/$B$16-1)/($B$17/2))*(I3742-($B$17/2)))+1)*P3742</f>
        <v>7.2357060966642215E-3</v>
      </c>
      <c r="R3742">
        <f t="shared" si="879"/>
        <v>0.95206659166634489</v>
      </c>
      <c r="S3742">
        <f t="shared" si="880"/>
        <v>1.5517853815635301E-4</v>
      </c>
      <c r="T3742">
        <f>S3742*'Exhaust Gas Math'!$C$14</f>
        <v>1.8384273063153466E-4</v>
      </c>
      <c r="U3742">
        <f>(T3742/'Exhaust Gas Math'!$B$14)+('Exhaust Gas Math'!$D$10)</f>
        <v>6.7865625061031632E-3</v>
      </c>
      <c r="V3742">
        <f>('Exhaust Gas Math'!$E$10*(2.53982214E-12*V3741^4 - 0.0000000071629564556*V3741^3 + 7.56281407226508E-06*V3741^2 - 0.00322508455050905*V3741 + 1.62997098133725)*$B$24+T3742*'Exhaust Gas Math'!$D$14*$B$23)/('Exhaust Gas Math'!$E$10*(2.53982214E-12*V3741^4 - 0.0000000071629564556*V3741^3 + 7.56281407226508E-06*V3741^2 - 0.00322508455050905*V3741 + 1.62997098133725)+T3742*'Exhaust Gas Math'!$D$14)</f>
        <v>337.86639385660089</v>
      </c>
      <c r="W3742">
        <f>(353.3116967483*V3742^-1.0020802909)*('Exhaust Gas Math'!$E$10/(T3742+'Exhaust Gas Math'!$E$10))+(357.4500179626*V3742^-1.0038444015 )*(T3742/(T3742+'Exhaust Gas Math'!$E$10))</f>
        <v>1.0344817825704986</v>
      </c>
      <c r="X3742">
        <f t="shared" si="881"/>
        <v>-349.02567346578911</v>
      </c>
      <c r="Y3742">
        <f t="shared" si="882"/>
        <v>61265.111373417312</v>
      </c>
      <c r="Z3742">
        <f t="shared" si="883"/>
        <v>60916.085699951524</v>
      </c>
    </row>
    <row r="3743" spans="5:26" x14ac:dyDescent="0.2">
      <c r="E3743">
        <f t="shared" si="885"/>
        <v>0.46724999999996242</v>
      </c>
      <c r="F3743">
        <f t="shared" si="886"/>
        <v>62523.552926217213</v>
      </c>
      <c r="H3743">
        <f t="shared" si="884"/>
        <v>0.46724999999996242</v>
      </c>
      <c r="I3743">
        <f t="shared" si="872"/>
        <v>107.99999999819556</v>
      </c>
      <c r="J3743">
        <f t="shared" si="873"/>
        <v>4.1495838720736707E-2</v>
      </c>
      <c r="K3743">
        <f t="shared" si="874"/>
        <v>25.257141232873643</v>
      </c>
      <c r="L3743">
        <f t="shared" si="875"/>
        <v>3.3390086486124874E-4</v>
      </c>
      <c r="M3743">
        <f>J3743/SQRT('Exhaust Gas Math'!$E$14*$B$21*$B$23)</f>
        <v>7.0445759658472316E-4</v>
      </c>
      <c r="N3743">
        <f t="shared" si="876"/>
        <v>2.3061282130398437E-2</v>
      </c>
      <c r="O3743">
        <f t="shared" si="877"/>
        <v>1.6346340489301807E-4</v>
      </c>
      <c r="P3743">
        <f t="shared" si="878"/>
        <v>1</v>
      </c>
      <c r="Q3743">
        <f>($B$16/2)*(COS((ACOS((2*'Intake Valve Fxn Scratch'!$B$1)/$B$16-1)/($B$17/2))*(I3743-($B$17/2)))+1)*P3743</f>
        <v>7.3995057474021035E-3</v>
      </c>
      <c r="R3743">
        <f t="shared" si="879"/>
        <v>0.97361917728975045</v>
      </c>
      <c r="S3743">
        <f t="shared" si="880"/>
        <v>1.7418487777284597E-4</v>
      </c>
      <c r="T3743">
        <f>S3743*'Exhaust Gas Math'!$C$14</f>
        <v>2.0635987389064795E-4</v>
      </c>
      <c r="U3743">
        <f>(T3743/'Exhaust Gas Math'!$B$14)+('Exhaust Gas Math'!$D$10)</f>
        <v>7.5638197811847396E-3</v>
      </c>
      <c r="V3743">
        <f>('Exhaust Gas Math'!$E$10*(2.53982214E-12*V3742^4 - 0.0000000071629564556*V3742^3 + 7.56281407226508E-06*V3742^2 - 0.00322508455050905*V3742 + 1.62997098133725)*$B$24+T3743*'Exhaust Gas Math'!$D$14*$B$23)/('Exhaust Gas Math'!$E$10*(2.53982214E-12*V3742^4 - 0.0000000071629564556*V3742^3 + 7.56281407226508E-06*V3742^2 - 0.00322508455050905*V3742 + 1.62997098133725)+T3743*'Exhaust Gas Math'!$D$14)</f>
        <v>333.73383668719151</v>
      </c>
      <c r="W3743">
        <f>(353.3116967483*V3743^-1.0020802909)*('Exhaust Gas Math'!$E$10/(T3743+'Exhaust Gas Math'!$E$10))+(357.4500179626*V3743^-1.0038444015 )*(T3743/(T3743+'Exhaust Gas Math'!$E$10))</f>
        <v>1.0473467888804426</v>
      </c>
      <c r="X3743">
        <f t="shared" si="881"/>
        <v>-334.06339876847522</v>
      </c>
      <c r="Y3743">
        <f t="shared" si="882"/>
        <v>62857.616324985691</v>
      </c>
      <c r="Z3743">
        <f t="shared" si="883"/>
        <v>62523.552926217213</v>
      </c>
    </row>
    <row r="3744" spans="5:26" x14ac:dyDescent="0.2">
      <c r="E3744">
        <f t="shared" si="885"/>
        <v>0.4673749999999624</v>
      </c>
      <c r="F3744">
        <f t="shared" si="886"/>
        <v>64397.461678597247</v>
      </c>
      <c r="H3744">
        <f t="shared" si="884"/>
        <v>0.4673749999999624</v>
      </c>
      <c r="I3744">
        <f t="shared" si="872"/>
        <v>113.99999999819556</v>
      </c>
      <c r="J3744">
        <f t="shared" si="873"/>
        <v>4.4593551584591606E-2</v>
      </c>
      <c r="K3744">
        <f t="shared" si="874"/>
        <v>24.260962677906605</v>
      </c>
      <c r="L3744">
        <f t="shared" si="875"/>
        <v>3.5585813025713735E-4</v>
      </c>
      <c r="M3744">
        <f>J3744/SQRT('Exhaust Gas Math'!$E$14*$B$21*$B$23)</f>
        <v>7.5704617959100628E-4</v>
      </c>
      <c r="N3744">
        <f t="shared" si="876"/>
        <v>2.4926279522603428E-2</v>
      </c>
      <c r="O3744">
        <f t="shared" si="877"/>
        <v>1.7668291377039201E-4</v>
      </c>
      <c r="P3744">
        <f t="shared" si="878"/>
        <v>1</v>
      </c>
      <c r="Q3744">
        <f>($B$16/2)*(COS((ACOS((2*'Intake Valve Fxn Scratch'!$B$1)/$B$16-1)/($B$17/2))*(I3744-($B$17/2)))+1)*P3744</f>
        <v>7.5156214356549879E-3</v>
      </c>
      <c r="R3744">
        <f t="shared" si="879"/>
        <v>0.98889755732302476</v>
      </c>
      <c r="S3744">
        <f t="shared" si="880"/>
        <v>1.9432604836819162E-4</v>
      </c>
      <c r="T3744">
        <f>S3744*'Exhaust Gas Math'!$C$14</f>
        <v>2.3022147127619032E-4</v>
      </c>
      <c r="U3744">
        <f>(T3744/'Exhaust Gas Math'!$B$14)+('Exhaust Gas Math'!$D$10)</f>
        <v>8.3874855521734303E-3</v>
      </c>
      <c r="V3744">
        <f>('Exhaust Gas Math'!$E$10*(2.53982214E-12*V3743^4 - 0.0000000071629564556*V3743^3 + 7.56281407226508E-06*V3743^2 - 0.00322508455050905*V3743 + 1.62997098133725)*$B$24+T3744*'Exhaust Gas Math'!$D$14*$B$23)/('Exhaust Gas Math'!$E$10*(2.53982214E-12*V3743^4 - 0.0000000071629564556*V3743^3 + 7.56281407226508E-06*V3743^2 - 0.00322508455050905*V3743 + 1.62997098133725)+T3744*'Exhaust Gas Math'!$D$14)</f>
        <v>330.19903763315023</v>
      </c>
      <c r="W3744">
        <f>(353.3116967483*V3744^-1.0020802909)*('Exhaust Gas Math'!$E$10/(T3744+'Exhaust Gas Math'!$E$10))+(357.4500179626*V3744^-1.0038444015 )*(T3744/(T3744+'Exhaust Gas Math'!$E$10))</f>
        <v>1.0586070874327953</v>
      </c>
      <c r="X3744">
        <f t="shared" si="881"/>
        <v>-311.54505412541886</v>
      </c>
      <c r="Y3744">
        <f t="shared" si="882"/>
        <v>64709.006732722664</v>
      </c>
      <c r="Z3744">
        <f t="shared" si="883"/>
        <v>64397.461678597247</v>
      </c>
    </row>
    <row r="3745" spans="5:26" x14ac:dyDescent="0.2">
      <c r="E3745">
        <f t="shared" si="885"/>
        <v>0.46749999999996239</v>
      </c>
      <c r="F3745">
        <f t="shared" si="886"/>
        <v>66545.464460478863</v>
      </c>
      <c r="H3745">
        <f t="shared" si="884"/>
        <v>0.46749999999996239</v>
      </c>
      <c r="I3745">
        <f t="shared" si="872"/>
        <v>119.99999999819556</v>
      </c>
      <c r="J3745">
        <f t="shared" si="873"/>
        <v>4.7549999999134986E-2</v>
      </c>
      <c r="K3745">
        <f t="shared" si="874"/>
        <v>22.99897593890827</v>
      </c>
      <c r="L3745">
        <f t="shared" si="875"/>
        <v>3.7681408238066647E-4</v>
      </c>
      <c r="M3745">
        <f>J3745/SQRT('Exhaust Gas Math'!$E$14*$B$21*$B$23)</f>
        <v>8.0723657479068599E-4</v>
      </c>
      <c r="N3745">
        <f t="shared" si="876"/>
        <v>2.6879134705078904E-2</v>
      </c>
      <c r="O3745">
        <f t="shared" si="877"/>
        <v>1.9052517785551131E-4</v>
      </c>
      <c r="P3745">
        <f t="shared" si="878"/>
        <v>1</v>
      </c>
      <c r="Q3745">
        <f>($B$16/2)*(COS((ACOS((2*'Intake Valve Fxn Scratch'!$B$1)/$B$16-1)/($B$17/2))*(I3745-($B$17/2)))+1)*P3745</f>
        <v>7.5825149346464421E-3</v>
      </c>
      <c r="R3745">
        <f t="shared" si="879"/>
        <v>0.99769933350611084</v>
      </c>
      <c r="S3745">
        <f t="shared" si="880"/>
        <v>2.1560375886464612E-4</v>
      </c>
      <c r="T3745">
        <f>S3745*'Exhaust Gas Math'!$C$14</f>
        <v>2.5542954737827411E-4</v>
      </c>
      <c r="U3745">
        <f>(T3745/'Exhaust Gas Math'!$B$14)+('Exhaust Gas Math'!$D$10)</f>
        <v>9.2576297048169859E-3</v>
      </c>
      <c r="V3745">
        <f>('Exhaust Gas Math'!$E$10*(2.53982214E-12*V3744^4 - 0.0000000071629564556*V3744^3 + 7.56281407226508E-06*V3744^2 - 0.00322508455050905*V3744 + 1.62997098133725)*$B$24+T3745*'Exhaust Gas Math'!$D$14*$B$23)/('Exhaust Gas Math'!$E$10*(2.53982214E-12*V3744^4 - 0.0000000071629564556*V3744^3 + 7.56281407226508E-06*V3744^2 - 0.00322508455050905*V3744 + 1.62997098133725)+T3745*'Exhaust Gas Math'!$D$14)</f>
        <v>327.15391727374151</v>
      </c>
      <c r="W3745">
        <f>(353.3116967483*V3745^-1.0020802909)*('Exhaust Gas Math'!$E$10/(T3745+'Exhaust Gas Math'!$E$10))+(357.4500179626*V3745^-1.0038444015 )*(T3745/(T3745+'Exhaust Gas Math'!$E$10))</f>
        <v>1.0685030772729323</v>
      </c>
      <c r="X3745">
        <f t="shared" si="881"/>
        <v>-282.5938976131207</v>
      </c>
      <c r="Y3745">
        <f t="shared" si="882"/>
        <v>66828.058358091977</v>
      </c>
      <c r="Z3745">
        <f t="shared" si="883"/>
        <v>66545.464460478863</v>
      </c>
    </row>
    <row r="3746" spans="5:26" x14ac:dyDescent="0.2">
      <c r="E3746">
        <f t="shared" si="885"/>
        <v>0.46762499999996238</v>
      </c>
      <c r="F3746">
        <f t="shared" si="886"/>
        <v>68971.672634696806</v>
      </c>
      <c r="H3746">
        <f t="shared" si="884"/>
        <v>0.46762499999996238</v>
      </c>
      <c r="I3746">
        <f t="shared" si="872"/>
        <v>125.99999999819556</v>
      </c>
      <c r="J3746">
        <f t="shared" si="873"/>
        <v>5.0332792496863704E-2</v>
      </c>
      <c r="K3746">
        <f t="shared" si="874"/>
        <v>21.485007606677446</v>
      </c>
      <c r="L3746">
        <f t="shared" si="875"/>
        <v>3.9653912343507825E-4</v>
      </c>
      <c r="M3746">
        <f>J3746/SQRT('Exhaust Gas Math'!$E$14*$B$21*$B$23)</f>
        <v>8.5447888571099325E-4</v>
      </c>
      <c r="N3746">
        <f t="shared" si="876"/>
        <v>2.8928903021198601E-2</v>
      </c>
      <c r="O3746">
        <f t="shared" si="877"/>
        <v>2.0505438340011928E-4</v>
      </c>
      <c r="P3746">
        <f t="shared" si="878"/>
        <v>1</v>
      </c>
      <c r="Q3746">
        <f>($B$16/2)*(COS((ACOS((2*'Intake Valve Fxn Scratch'!$B$1)/$B$16-1)/($B$17/2))*(I3746-($B$17/2)))+1)*P3746</f>
        <v>7.5993000818529877E-3</v>
      </c>
      <c r="R3746">
        <f t="shared" si="879"/>
        <v>0.99990790550697206</v>
      </c>
      <c r="S3746">
        <f t="shared" si="880"/>
        <v>2.3798684431961765E-4</v>
      </c>
      <c r="T3746">
        <f>S3746*'Exhaust Gas Math'!$C$14</f>
        <v>2.8194718054385298E-4</v>
      </c>
      <c r="U3746">
        <f>(T3746/'Exhaust Gas Math'!$B$14)+('Exhaust Gas Math'!$D$10)</f>
        <v>1.0172977760239107E-2</v>
      </c>
      <c r="V3746">
        <f>('Exhaust Gas Math'!$E$10*(2.53982214E-12*V3745^4 - 0.0000000071629564556*V3745^3 + 7.56281407226508E-06*V3745^2 - 0.00322508455050905*V3745 + 1.62997098133725)*$B$24+T3746*'Exhaust Gas Math'!$D$14*$B$23)/('Exhaust Gas Math'!$E$10*(2.53982214E-12*V3745^4 - 0.0000000071629564556*V3745^3 + 7.56281407226508E-06*V3745^2 - 0.00322508455050905*V3745 + 1.62997098133725)+T3746*'Exhaust Gas Math'!$D$14)</f>
        <v>324.51694467204629</v>
      </c>
      <c r="W3746">
        <f>(353.3116967483*V3746^-1.0020802909)*('Exhaust Gas Math'!$E$10/(T3746+'Exhaust Gas Math'!$E$10))+(357.4500179626*V3746^-1.0038444015 )*(T3746/(T3746+'Exhaust Gas Math'!$E$10))</f>
        <v>1.0772230975891299</v>
      </c>
      <c r="X3746">
        <f t="shared" si="881"/>
        <v>-248.62608121893925</v>
      </c>
      <c r="Y3746">
        <f t="shared" si="882"/>
        <v>69220.298715915749</v>
      </c>
      <c r="Z3746">
        <f t="shared" si="883"/>
        <v>68971.672634696806</v>
      </c>
    </row>
    <row r="3747" spans="5:26" x14ac:dyDescent="0.2">
      <c r="E3747">
        <f t="shared" si="885"/>
        <v>0.46774999999996236</v>
      </c>
      <c r="F3747">
        <f t="shared" si="886"/>
        <v>71675.513122964345</v>
      </c>
      <c r="H3747">
        <f t="shared" si="884"/>
        <v>0.46774999999996236</v>
      </c>
      <c r="I3747">
        <f t="shared" si="872"/>
        <v>131.99999999819192</v>
      </c>
      <c r="J3747">
        <f t="shared" si="873"/>
        <v>5.2911440220832884E-2</v>
      </c>
      <c r="K3747">
        <f t="shared" si="874"/>
        <v>19.735645035081919</v>
      </c>
      <c r="L3747">
        <f t="shared" si="875"/>
        <v>4.1481714174282922E-4</v>
      </c>
      <c r="M3747">
        <f>J3747/SQRT('Exhaust Gas Math'!$E$14*$B$21*$B$23)</f>
        <v>8.9825551570734546E-4</v>
      </c>
      <c r="N3747">
        <f t="shared" si="876"/>
        <v>3.1082443967721751E-2</v>
      </c>
      <c r="O3747">
        <f t="shared" si="877"/>
        <v>2.2031915201552865E-4</v>
      </c>
      <c r="P3747">
        <f t="shared" si="878"/>
        <v>1</v>
      </c>
      <c r="Q3747">
        <f>($B$16/2)*(COS((ACOS((2*'Intake Valve Fxn Scratch'!$B$1)/$B$16-1)/($B$17/2))*(I3747-($B$17/2)))+1)*P3747</f>
        <v>7.5657545183215507E-3</v>
      </c>
      <c r="R3747">
        <f t="shared" si="879"/>
        <v>0.99549401556862505</v>
      </c>
      <c r="S3747">
        <f t="shared" si="880"/>
        <v>2.6139929967255825E-4</v>
      </c>
      <c r="T3747">
        <f>S3747*'Exhaust Gas Math'!$C$14</f>
        <v>3.0968432624718927E-4</v>
      </c>
      <c r="U3747">
        <f>(T3747/'Exhaust Gas Math'!$B$14)+('Exhaust Gas Math'!$D$10)</f>
        <v>1.1130421519415368E-2</v>
      </c>
      <c r="V3747">
        <f>('Exhaust Gas Math'!$E$10*(2.53982214E-12*V3746^4 - 0.0000000071629564556*V3746^3 + 7.56281407226508E-06*V3746^2 - 0.00322508455050905*V3746 + 1.62997098133725)*$B$24+T3747*'Exhaust Gas Math'!$D$14*$B$23)/('Exhaust Gas Math'!$E$10*(2.53982214E-12*V3746^4 - 0.0000000071629564556*V3746^3 + 7.56281407226508E-06*V3746^2 - 0.00322508455050905*V3746 + 1.62997098133725)+T3747*'Exhaust Gas Math'!$D$14)</f>
        <v>322.2257073269169</v>
      </c>
      <c r="W3747">
        <f>(353.3116967483*V3747^-1.0020802909)*('Exhaust Gas Math'!$E$10/(T3747+'Exhaust Gas Math'!$E$10))+(357.4500179626*V3747^-1.0038444015 )*(T3747/(T3747+'Exhaust Gas Math'!$E$10))</f>
        <v>1.0849159994136968</v>
      </c>
      <c r="X3747">
        <f t="shared" si="881"/>
        <v>-211.28505015283463</v>
      </c>
      <c r="Y3747">
        <f t="shared" si="882"/>
        <v>71886.798173117175</v>
      </c>
      <c r="Z3747">
        <f t="shared" si="883"/>
        <v>71675.513122964345</v>
      </c>
    </row>
    <row r="3748" spans="5:26" x14ac:dyDescent="0.2">
      <c r="E3748">
        <f t="shared" si="885"/>
        <v>0.46787499999996235</v>
      </c>
      <c r="F3748">
        <f t="shared" si="886"/>
        <v>74650.859584422884</v>
      </c>
      <c r="H3748">
        <f t="shared" si="884"/>
        <v>0.46787499999996235</v>
      </c>
      <c r="I3748">
        <f t="shared" si="872"/>
        <v>137.99999999819192</v>
      </c>
      <c r="J3748">
        <f t="shared" si="873"/>
        <v>5.5257690966964784E-2</v>
      </c>
      <c r="K3748">
        <f t="shared" si="874"/>
        <v>17.770054606531858</v>
      </c>
      <c r="L3748">
        <f t="shared" si="875"/>
        <v>4.3144787951043828E-4</v>
      </c>
      <c r="M3748">
        <f>J3748/SQRT('Exhaust Gas Math'!$E$14*$B$21*$B$23)</f>
        <v>9.3808683886070115E-4</v>
      </c>
      <c r="N3748">
        <f t="shared" si="876"/>
        <v>3.3343486331755559E-2</v>
      </c>
      <c r="O3748">
        <f t="shared" si="877"/>
        <v>2.3634591415921434E-4</v>
      </c>
      <c r="P3748">
        <f t="shared" si="878"/>
        <v>1</v>
      </c>
      <c r="Q3748">
        <f>($B$16/2)*(COS((ACOS((2*'Intake Valve Fxn Scratch'!$B$1)/$B$16-1)/($B$17/2))*(I3748-($B$17/2)))+1)*P3748</f>
        <v>7.4823226343393185E-3</v>
      </c>
      <c r="R3748">
        <f t="shared" si="879"/>
        <v>0.98451613609727873</v>
      </c>
      <c r="S3748">
        <f t="shared" si="880"/>
        <v>2.8570939786706578E-4</v>
      </c>
      <c r="T3748">
        <f>S3748*'Exhaust Gas Math'!$C$14</f>
        <v>3.3848492513861546E-4</v>
      </c>
      <c r="U3748">
        <f>(T3748/'Exhaust Gas Math'!$B$14)+('Exhaust Gas Math'!$D$10)</f>
        <v>1.2124574052774921E-2</v>
      </c>
      <c r="V3748">
        <f>('Exhaust Gas Math'!$E$10*(2.53982214E-12*V3747^4 - 0.0000000071629564556*V3747^3 + 7.56281407226508E-06*V3747^2 - 0.00322508455050905*V3747 + 1.62997098133725)*$B$24+T3748*'Exhaust Gas Math'!$D$14*$B$23)/('Exhaust Gas Math'!$E$10*(2.53982214E-12*V3747^4 - 0.0000000071629564556*V3747^3 + 7.56281407226508E-06*V3747^2 - 0.00322508455050905*V3747 + 1.62997098133725)+T3748*'Exhaust Gas Math'!$D$14)</f>
        <v>320.23163753957169</v>
      </c>
      <c r="W3748">
        <f>(353.3116967483*V3748^-1.0020802909)*('Exhaust Gas Math'!$E$10/(T3748+'Exhaust Gas Math'!$E$10))+(357.4500179626*V3748^-1.0038444015 )*(T3748/(T3748+'Exhaust Gas Math'!$E$10))</f>
        <v>1.0917009680626428</v>
      </c>
      <c r="X3748">
        <f t="shared" si="881"/>
        <v>-172.36584965144729</v>
      </c>
      <c r="Y3748">
        <f t="shared" si="882"/>
        <v>74823.225434074338</v>
      </c>
      <c r="Z3748">
        <f t="shared" si="883"/>
        <v>74650.859584422884</v>
      </c>
    </row>
    <row r="3749" spans="5:26" x14ac:dyDescent="0.2">
      <c r="E3749">
        <f t="shared" si="885"/>
        <v>0.46799999999996234</v>
      </c>
      <c r="F3749">
        <f t="shared" si="886"/>
        <v>77885.444630765182</v>
      </c>
      <c r="H3749">
        <f t="shared" si="884"/>
        <v>0.46799999999996234</v>
      </c>
      <c r="I3749">
        <f t="shared" si="872"/>
        <v>143.99999999819192</v>
      </c>
      <c r="J3749">
        <f t="shared" si="873"/>
        <v>5.7345838721098774E-2</v>
      </c>
      <c r="K3749">
        <f t="shared" si="874"/>
        <v>15.609771741089578</v>
      </c>
      <c r="L3749">
        <f t="shared" si="875"/>
        <v>4.4624912689470732E-4</v>
      </c>
      <c r="M3749">
        <f>J3749/SQRT('Exhaust Gas Math'!$E$14*$B$21*$B$23)</f>
        <v>9.7353645485932674E-4</v>
      </c>
      <c r="N3749">
        <f t="shared" si="876"/>
        <v>3.5711621292661554E-2</v>
      </c>
      <c r="O3749">
        <f t="shared" si="877"/>
        <v>2.531317720211944E-4</v>
      </c>
      <c r="P3749">
        <f t="shared" si="878"/>
        <v>1</v>
      </c>
      <c r="Q3749">
        <f>($B$16/2)*(COS((ACOS((2*'Intake Valve Fxn Scratch'!$B$1)/$B$16-1)/($B$17/2))*(I3749-($B$17/2)))+1)*P3749</f>
        <v>7.3501096824340187E-3</v>
      </c>
      <c r="R3749">
        <f t="shared" si="879"/>
        <v>0.96711969505710771</v>
      </c>
      <c r="S3749">
        <f t="shared" si="880"/>
        <v>3.1072101959891794E-4</v>
      </c>
      <c r="T3749">
        <f>S3749*'Exhaust Gas Math'!$C$14</f>
        <v>3.6811663124525332E-4</v>
      </c>
      <c r="U3749">
        <f>(T3749/'Exhaust Gas Math'!$B$14)+('Exhaust Gas Math'!$D$10)</f>
        <v>1.3147415133432077E-2</v>
      </c>
      <c r="V3749">
        <f>('Exhaust Gas Math'!$E$10*(2.53982214E-12*V3748^4 - 0.0000000071629564556*V3748^3 + 7.56281407226508E-06*V3748^2 - 0.00322508455050905*V3748 + 1.62997098133725)*$B$24+T3749*'Exhaust Gas Math'!$D$14*$B$23)/('Exhaust Gas Math'!$E$10*(2.53982214E-12*V3748^4 - 0.0000000071629564556*V3748^3 + 7.56281407226508E-06*V3748^2 - 0.00322508455050905*V3748 + 1.62997098133725)+T3749*'Exhaust Gas Math'!$D$14)</f>
        <v>318.49625551498337</v>
      </c>
      <c r="W3749">
        <f>(353.3116967483*V3749^-1.0020802909)*('Exhaust Gas Math'!$E$10/(T3749+'Exhaust Gas Math'!$E$10))+(357.4500179626*V3749^-1.0038444015 )*(T3749/(T3749+'Exhaust Gas Math'!$E$10))</f>
        <v>1.0976750460592157</v>
      </c>
      <c r="X3749">
        <f t="shared" si="881"/>
        <v>-133.73248067436123</v>
      </c>
      <c r="Y3749">
        <f t="shared" si="882"/>
        <v>78019.177111439538</v>
      </c>
      <c r="Z3749">
        <f t="shared" si="883"/>
        <v>77885.444630765182</v>
      </c>
    </row>
    <row r="3750" spans="5:26" x14ac:dyDescent="0.2">
      <c r="E3750">
        <f t="shared" si="885"/>
        <v>0.46812499999996232</v>
      </c>
      <c r="F3750">
        <f t="shared" si="886"/>
        <v>81360.603046101824</v>
      </c>
      <c r="H3750">
        <f t="shared" si="884"/>
        <v>0.46812499999996232</v>
      </c>
      <c r="I3750">
        <f t="shared" si="872"/>
        <v>149.99999999819192</v>
      </c>
      <c r="J3750">
        <f t="shared" si="873"/>
        <v>5.9153005299466654E-2</v>
      </c>
      <c r="K3750">
        <f t="shared" si="874"/>
        <v>13.278464949898446</v>
      </c>
      <c r="L3750">
        <f t="shared" si="875"/>
        <v>4.5905871833192794E-4</v>
      </c>
      <c r="M3750">
        <f>J3750/SQRT('Exhaust Gas Math'!$E$14*$B$21*$B$23)</f>
        <v>1.0042159702920172E-3</v>
      </c>
      <c r="N3750">
        <f t="shared" si="876"/>
        <v>3.8181243154000684E-2</v>
      </c>
      <c r="O3750">
        <f t="shared" si="877"/>
        <v>2.706369912006864E-4</v>
      </c>
      <c r="P3750">
        <f t="shared" si="878"/>
        <v>1</v>
      </c>
      <c r="Q3750">
        <f>($B$16/2)*(COS((ACOS((2*'Intake Valve Fxn Scratch'!$B$1)/$B$16-1)/($B$17/2))*(I3750-($B$17/2)))+1)*P3750</f>
        <v>7.1708671356914295E-3</v>
      </c>
      <c r="R3750">
        <f t="shared" si="879"/>
        <v>0.94353514943308281</v>
      </c>
      <c r="S3750">
        <f t="shared" si="880"/>
        <v>3.3616843735103372E-4</v>
      </c>
      <c r="T3750">
        <f>S3750*'Exhaust Gas Math'!$C$14</f>
        <v>3.9826463252592411E-4</v>
      </c>
      <c r="U3750">
        <f>(T3750/'Exhaust Gas Math'!$B$14)+('Exhaust Gas Math'!$D$10)</f>
        <v>1.4188077932212568E-2</v>
      </c>
      <c r="V3750">
        <f>('Exhaust Gas Math'!$E$10*(2.53982214E-12*V3749^4 - 0.0000000071629564556*V3749^3 + 7.56281407226508E-06*V3749^2 - 0.00322508455050905*V3749 + 1.62997098133725)*$B$24+T3750*'Exhaust Gas Math'!$D$14*$B$23)/('Exhaust Gas Math'!$E$10*(2.53982214E-12*V3749^4 - 0.0000000071629564556*V3749^3 + 7.56281407226508E-06*V3749^2 - 0.00322508455050905*V3749 + 1.62997098133725)+T3750*'Exhaust Gas Math'!$D$14)</f>
        <v>316.98849515218063</v>
      </c>
      <c r="W3750">
        <f>(353.3116967483*V3750^-1.0020802909)*('Exhaust Gas Math'!$E$10/(T3750+'Exhaust Gas Math'!$E$10))+(357.4500179626*V3750^-1.0038444015 )*(T3750/(T3750+'Exhaust Gas Math'!$E$10))</f>
        <v>1.1029187687718633</v>
      </c>
      <c r="X3750">
        <f t="shared" si="881"/>
        <v>-97.232012482391937</v>
      </c>
      <c r="Y3750">
        <f t="shared" si="882"/>
        <v>81457.835058584213</v>
      </c>
      <c r="Z3750">
        <f t="shared" si="883"/>
        <v>81360.603046101824</v>
      </c>
    </row>
    <row r="3751" spans="5:26" x14ac:dyDescent="0.2">
      <c r="E3751">
        <f t="shared" si="885"/>
        <v>0.46824999999996231</v>
      </c>
      <c r="F3751">
        <f t="shared" si="886"/>
        <v>85051.430591817625</v>
      </c>
      <c r="H3751">
        <f t="shared" si="884"/>
        <v>0.46824999999996231</v>
      </c>
      <c r="I3751">
        <f t="shared" si="872"/>
        <v>155.99999999819192</v>
      </c>
      <c r="J3751">
        <f t="shared" si="873"/>
        <v>6.0659391006863864E-2</v>
      </c>
      <c r="K3751">
        <f t="shared" si="874"/>
        <v>10.80167651801753</v>
      </c>
      <c r="L3751">
        <f t="shared" si="875"/>
        <v>4.6973630925774821E-4</v>
      </c>
      <c r="M3751">
        <f>J3751/SQRT('Exhaust Gas Math'!$E$14*$B$21*$B$23)</f>
        <v>1.0297892539676238E-3</v>
      </c>
      <c r="N3751">
        <f t="shared" si="876"/>
        <v>4.0740475102193495E-2</v>
      </c>
      <c r="O3751">
        <f t="shared" si="877"/>
        <v>2.8877738624885022E-4</v>
      </c>
      <c r="P3751">
        <f t="shared" si="878"/>
        <v>1</v>
      </c>
      <c r="Q3751">
        <f>($B$16/2)*(COS((ACOS((2*'Intake Valve Fxn Scratch'!$B$1)/$B$16-1)/($B$17/2))*(I3751-($B$17/2)))+1)*P3751</f>
        <v>6.9469694853540659E-3</v>
      </c>
      <c r="R3751">
        <f t="shared" si="879"/>
        <v>0.91407493228342973</v>
      </c>
      <c r="S3751">
        <f t="shared" si="880"/>
        <v>3.6171583232932138E-4</v>
      </c>
      <c r="T3751">
        <f>S3751*'Exhaust Gas Math'!$C$14</f>
        <v>4.2853107857659196E-4</v>
      </c>
      <c r="U3751">
        <f>(T3751/'Exhaust Gas Math'!$B$14)+('Exhaust Gas Math'!$D$10)</f>
        <v>1.5232829262922538E-2</v>
      </c>
      <c r="V3751">
        <f>('Exhaust Gas Math'!$E$10*(2.53982214E-12*V3750^4 - 0.0000000071629564556*V3750^3 + 7.56281407226508E-06*V3750^2 - 0.00322508455050905*V3750 + 1.62997098133725)*$B$24+T3751*'Exhaust Gas Math'!$D$14*$B$23)/('Exhaust Gas Math'!$E$10*(2.53982214E-12*V3750^4 - 0.0000000071629564556*V3750^3 + 7.56281407226508E-06*V3750^2 - 0.00322508455050905*V3750 + 1.62997098133725)+T3751*'Exhaust Gas Math'!$D$14)</f>
        <v>315.68280679272118</v>
      </c>
      <c r="W3751">
        <f>(353.3116967483*V3751^-1.0020802909)*('Exhaust Gas Math'!$E$10/(T3751+'Exhaust Gas Math'!$E$10))+(357.4500179626*V3751^-1.0038444015 )*(T3751/(T3751+'Exhaust Gas Math'!$E$10))</f>
        <v>1.1075002909060956</v>
      </c>
      <c r="X3751">
        <f t="shared" si="881"/>
        <v>-64.609471359350977</v>
      </c>
      <c r="Y3751">
        <f t="shared" si="882"/>
        <v>85116.040063176973</v>
      </c>
      <c r="Z3751">
        <f t="shared" si="883"/>
        <v>85051.430591817625</v>
      </c>
    </row>
    <row r="3752" spans="5:26" x14ac:dyDescent="0.2">
      <c r="E3752">
        <f t="shared" si="885"/>
        <v>0.46837499999996229</v>
      </c>
      <c r="F3752">
        <f t="shared" si="886"/>
        <v>88927.467504807282</v>
      </c>
      <c r="H3752">
        <f t="shared" si="884"/>
        <v>0.46837499999996229</v>
      </c>
      <c r="I3752">
        <f t="shared" si="872"/>
        <v>161.99999999818829</v>
      </c>
      <c r="J3752">
        <f t="shared" si="873"/>
        <v>6.1848491566247055E-2</v>
      </c>
      <c r="K3752">
        <f t="shared" si="874"/>
        <v>8.2065426578104876</v>
      </c>
      <c r="L3752">
        <f t="shared" si="875"/>
        <v>4.7816491375154405E-4</v>
      </c>
      <c r="M3752">
        <f>J3752/SQRT('Exhaust Gas Math'!$E$14*$B$21*$B$23)</f>
        <v>1.049976119638615E-3</v>
      </c>
      <c r="N3752">
        <f t="shared" si="876"/>
        <v>4.3370137970935432E-2</v>
      </c>
      <c r="O3752">
        <f t="shared" si="877"/>
        <v>3.0741701104571625E-4</v>
      </c>
      <c r="P3752">
        <f t="shared" si="878"/>
        <v>1</v>
      </c>
      <c r="Q3752">
        <f>($B$16/2)*(COS((ACOS((2*'Intake Valve Fxn Scratch'!$B$1)/$B$16-1)/($B$17/2))*(I3752-($B$17/2)))+1)*P3752</f>
        <v>6.6813827850717945E-3</v>
      </c>
      <c r="R3752">
        <f t="shared" si="879"/>
        <v>0.87912931382523607</v>
      </c>
      <c r="S3752">
        <f t="shared" si="880"/>
        <v>3.8696272946032355E-4</v>
      </c>
      <c r="T3752">
        <f>S3752*'Exhaust Gas Math'!$C$14</f>
        <v>4.5844151956721599E-4</v>
      </c>
      <c r="U3752">
        <f>(T3752/'Exhaust Gas Math'!$B$14)+('Exhaust Gas Math'!$D$10)</f>
        <v>1.6265291844580254E-2</v>
      </c>
      <c r="V3752">
        <f>('Exhaust Gas Math'!$E$10*(2.53982214E-12*V3751^4 - 0.0000000071629564556*V3751^3 + 7.56281407226508E-06*V3751^2 - 0.00322508455050905*V3751 + 1.62997098133725)*$B$24+T3752*'Exhaust Gas Math'!$D$14*$B$23)/('Exhaust Gas Math'!$E$10*(2.53982214E-12*V3751^4 - 0.0000000071629564556*V3751^3 + 7.56281407226508E-06*V3751^2 - 0.00322508455050905*V3751 + 1.62997098133725)+T3752*'Exhaust Gas Math'!$D$14)</f>
        <v>314.55781438546012</v>
      </c>
      <c r="W3752">
        <f>(353.3116967483*V3752^-1.0020802909)*('Exhaust Gas Math'!$E$10/(T3752+'Exhaust Gas Math'!$E$10))+(357.4500179626*V3752^-1.0038444015 )*(T3752/(T3752+'Exhaust Gas Math'!$E$10))</f>
        <v>1.1114783485032076</v>
      </c>
      <c r="X3752">
        <f t="shared" si="881"/>
        <v>-37.427556450339026</v>
      </c>
      <c r="Y3752">
        <f t="shared" si="882"/>
        <v>88964.895061257615</v>
      </c>
      <c r="Z3752">
        <f t="shared" si="883"/>
        <v>88927.467504807282</v>
      </c>
    </row>
    <row r="3753" spans="5:26" x14ac:dyDescent="0.2">
      <c r="E3753">
        <f t="shared" si="885"/>
        <v>0.46849999999996228</v>
      </c>
      <c r="F3753">
        <f t="shared" si="886"/>
        <v>92954.02722788688</v>
      </c>
      <c r="H3753">
        <f t="shared" si="884"/>
        <v>0.46849999999996228</v>
      </c>
      <c r="I3753">
        <f t="shared" si="872"/>
        <v>167.99999999818829</v>
      </c>
      <c r="J3753">
        <f t="shared" si="873"/>
        <v>6.2707278943053626E-2</v>
      </c>
      <c r="K3753">
        <f t="shared" si="874"/>
        <v>5.5214961989136118</v>
      </c>
      <c r="L3753">
        <f t="shared" si="875"/>
        <v>4.8425218625869153E-4</v>
      </c>
      <c r="M3753">
        <f>J3753/SQRT('Exhaust Gas Math'!$E$14*$B$21*$B$23)</f>
        <v>1.0645553957803484E-3</v>
      </c>
      <c r="N3753">
        <f t="shared" si="876"/>
        <v>4.6042841936728952E-2</v>
      </c>
      <c r="O3753">
        <f t="shared" si="877"/>
        <v>3.2636172053972104E-4</v>
      </c>
      <c r="P3753">
        <f t="shared" si="878"/>
        <v>1</v>
      </c>
      <c r="Q3753">
        <f>($B$16/2)*(COS((ACOS((2*'Intake Valve Fxn Scratch'!$B$1)/$B$16-1)/($B$17/2))*(I3753-($B$17/2)))+1)*P3753</f>
        <v>6.3776253585091187E-3</v>
      </c>
      <c r="R3753">
        <f t="shared" si="879"/>
        <v>0.83916123138277876</v>
      </c>
      <c r="S3753">
        <f t="shared" si="880"/>
        <v>4.1145626310015238E-4</v>
      </c>
      <c r="T3753">
        <f>S3753*'Exhaust Gas Math'!$C$14</f>
        <v>4.8745943764184332E-4</v>
      </c>
      <c r="U3753">
        <f>(T3753/'Exhaust Gas Math'!$B$14)+('Exhaust Gas Math'!$D$10)</f>
        <v>1.7266945903076193E-2</v>
      </c>
      <c r="V3753">
        <f>('Exhaust Gas Math'!$E$10*(2.53982214E-12*V3752^4 - 0.0000000071629564556*V3752^3 + 7.56281407226508E-06*V3752^2 - 0.00322508455050905*V3752 + 1.62997098133725)*$B$24+T3753*'Exhaust Gas Math'!$D$14*$B$23)/('Exhaust Gas Math'!$E$10*(2.53982214E-12*V3752^4 - 0.0000000071629564556*V3752^3 + 7.56281407226508E-06*V3752^2 - 0.00322508455050905*V3752 + 1.62997098133725)+T3753*'Exhaust Gas Math'!$D$14)</f>
        <v>313.59536130071945</v>
      </c>
      <c r="W3753">
        <f>(353.3116967483*V3753^-1.0020802909)*('Exhaust Gas Math'!$E$10/(T3753+'Exhaust Gas Math'!$E$10))+(357.4500179626*V3753^-1.0038444015 )*(T3753/(T3753+'Exhaust Gas Math'!$E$10))</f>
        <v>1.1149043646272876</v>
      </c>
      <c r="X3753">
        <f t="shared" si="881"/>
        <v>-16.995000239107579</v>
      </c>
      <c r="Y3753">
        <f t="shared" si="882"/>
        <v>92971.022228125992</v>
      </c>
      <c r="Z3753">
        <f t="shared" si="883"/>
        <v>92954.02722788688</v>
      </c>
    </row>
    <row r="3754" spans="5:26" x14ac:dyDescent="0.2">
      <c r="E3754">
        <f t="shared" si="885"/>
        <v>0.46862499999996227</v>
      </c>
      <c r="F3754">
        <f t="shared" si="886"/>
        <v>97094.285380701127</v>
      </c>
      <c r="H3754">
        <f t="shared" si="884"/>
        <v>0.46862499999996227</v>
      </c>
      <c r="I3754">
        <f t="shared" si="872"/>
        <v>173.99999999818829</v>
      </c>
      <c r="J3754">
        <f t="shared" si="873"/>
        <v>6.3226344083069541E-2</v>
      </c>
      <c r="K3754">
        <f t="shared" si="874"/>
        <v>2.7759550722155617</v>
      </c>
      <c r="L3754">
        <f t="shared" si="875"/>
        <v>4.8793143334775204E-4</v>
      </c>
      <c r="M3754">
        <f>J3754/SQRT('Exhaust Gas Math'!$E$14*$B$21*$B$23)</f>
        <v>1.0733673487924897E-3</v>
      </c>
      <c r="N3754">
        <f t="shared" si="876"/>
        <v>4.8722302042421506E-2</v>
      </c>
      <c r="O3754">
        <f t="shared" si="877"/>
        <v>3.453543190290377E-4</v>
      </c>
      <c r="P3754">
        <f t="shared" si="878"/>
        <v>1</v>
      </c>
      <c r="Q3754">
        <f>($B$16/2)*(COS((ACOS((2*'Intake Valve Fxn Scratch'!$B$1)/$B$16-1)/($B$17/2))*(I3754-($B$17/2)))+1)*P3754</f>
        <v>6.0397211908322689E-3</v>
      </c>
      <c r="R3754">
        <f t="shared" si="879"/>
        <v>0.79470015668845639</v>
      </c>
      <c r="S3754">
        <f t="shared" si="880"/>
        <v>4.347106968497161E-4</v>
      </c>
      <c r="T3754">
        <f>S3754*'Exhaust Gas Math'!$C$14</f>
        <v>5.1500937238541198E-4</v>
      </c>
      <c r="U3754">
        <f>(T3754/'Exhaust Gas Math'!$B$14)+('Exhaust Gas Math'!$D$10)</f>
        <v>1.8217927426844527E-2</v>
      </c>
      <c r="V3754">
        <f>('Exhaust Gas Math'!$E$10*(2.53982214E-12*V3753^4 - 0.0000000071629564556*V3753^3 + 7.56281407226508E-06*V3753^2 - 0.00322508455050905*V3753 + 1.62997098133725)*$B$24+T3754*'Exhaust Gas Math'!$D$14*$B$23)/('Exhaust Gas Math'!$E$10*(2.53982214E-12*V3753^4 - 0.0000000071629564556*V3753^3 + 7.56281407226508E-06*V3753^2 - 0.00322508455050905*V3753 + 1.62997098133725)+T3754*'Exhaust Gas Math'!$D$14)</f>
        <v>312.77981988196126</v>
      </c>
      <c r="W3754">
        <f>(353.3116967483*V3754^-1.0020802909)*('Exhaust Gas Math'!$E$10/(T3754+'Exhaust Gas Math'!$E$10))+(357.4500179626*V3754^-1.0038444015 )*(T3754/(T3754+'Exhaust Gas Math'!$E$10))</f>
        <v>1.1178239665244556</v>
      </c>
      <c r="X3754">
        <f t="shared" si="881"/>
        <v>-4.3069346981766676</v>
      </c>
      <c r="Y3754">
        <f t="shared" si="882"/>
        <v>97098.592315399306</v>
      </c>
      <c r="Z3754">
        <f t="shared" si="883"/>
        <v>97094.285380701127</v>
      </c>
    </row>
    <row r="3755" spans="5:26" x14ac:dyDescent="0.2">
      <c r="E3755">
        <f t="shared" si="885"/>
        <v>0.46874999999996225</v>
      </c>
      <c r="F3755">
        <f t="shared" si="886"/>
        <v>101312.21780256071</v>
      </c>
      <c r="H3755">
        <f t="shared" si="884"/>
        <v>0.46874999999996225</v>
      </c>
      <c r="I3755">
        <f t="shared" si="872"/>
        <v>179.99999999818829</v>
      </c>
      <c r="J3755">
        <f t="shared" si="873"/>
        <v>6.3399999999999998E-2</v>
      </c>
      <c r="K3755">
        <f t="shared" si="874"/>
        <v>8.388877593243921E-10</v>
      </c>
      <c r="L3755">
        <f t="shared" si="875"/>
        <v>4.8916234441769013E-4</v>
      </c>
      <c r="M3755">
        <f>J3755/SQRT('Exhaust Gas Math'!$E$14*$B$21*$B$23)</f>
        <v>1.0763154330738279E-3</v>
      </c>
      <c r="N3755">
        <f t="shared" si="876"/>
        <v>5.1362995242621758E-2</v>
      </c>
      <c r="O3755">
        <f t="shared" si="877"/>
        <v>3.6407212922457668E-4</v>
      </c>
      <c r="P3755">
        <f t="shared" si="878"/>
        <v>1</v>
      </c>
      <c r="Q3755">
        <f>($B$16/2)*(COS((ACOS((2*'Intake Valve Fxn Scratch'!$B$1)/$B$16-1)/($B$17/2))*(I3755-($B$17/2)))+1)*P3755</f>
        <v>5.6721466215127522E-3</v>
      </c>
      <c r="R3755">
        <f t="shared" si="879"/>
        <v>0.74633508177799368</v>
      </c>
      <c r="S3755">
        <f t="shared" si="880"/>
        <v>4.562339036415507E-4</v>
      </c>
      <c r="T3755">
        <f>S3755*'Exhaust Gas Math'!$C$14</f>
        <v>5.4050829224616768E-4</v>
      </c>
      <c r="U3755">
        <f>(T3755/'Exhaust Gas Math'!$B$14)+('Exhaust Gas Math'!$D$10)</f>
        <v>1.909811106028449E-2</v>
      </c>
      <c r="V3755">
        <f>('Exhaust Gas Math'!$E$10*(2.53982214E-12*V3754^4 - 0.0000000071629564556*V3754^3 + 7.56281407226508E-06*V3754^2 - 0.00322508455050905*V3754 + 1.62997098133725)*$B$24+T3755*'Exhaust Gas Math'!$D$14*$B$23)/('Exhaust Gas Math'!$E$10*(2.53982214E-12*V3754^4 - 0.0000000071629564556*V3754^3 + 7.56281407226508E-06*V3754^2 - 0.00322508455050905*V3754 + 1.62997098133725)+T3755*'Exhaust Gas Math'!$D$14)</f>
        <v>312.0975704512021</v>
      </c>
      <c r="W3755">
        <f>(353.3116967483*V3755^-1.0020802909)*('Exhaust Gas Math'!$E$10/(T3755+'Exhaust Gas Math'!$E$10))+(357.4500179626*V3755^-1.0038444015 )*(T3755/(T3755+'Exhaust Gas Math'!$E$10))</f>
        <v>1.1202781392715506</v>
      </c>
      <c r="X3755">
        <f t="shared" si="881"/>
        <v>-3.9418816458328927E-19</v>
      </c>
      <c r="Y3755">
        <f t="shared" si="882"/>
        <v>101312.21780256071</v>
      </c>
      <c r="Z3755">
        <f t="shared" si="883"/>
        <v>101312.21780256071</v>
      </c>
    </row>
    <row r="3756" spans="5:26" x14ac:dyDescent="0.2">
      <c r="E3756">
        <f t="shared" si="885"/>
        <v>0.46887499999996224</v>
      </c>
      <c r="F3756">
        <f t="shared" si="886"/>
        <v>101325</v>
      </c>
      <c r="H3756">
        <f t="shared" si="884"/>
        <v>0.46887499999996224</v>
      </c>
      <c r="I3756">
        <f t="shared" si="872"/>
        <v>185.99999999818829</v>
      </c>
      <c r="J3756">
        <f t="shared" si="873"/>
        <v>6.3226344083279068E-2</v>
      </c>
      <c r="K3756">
        <f t="shared" si="874"/>
        <v>-2.7759550705454759</v>
      </c>
      <c r="L3756">
        <f t="shared" si="875"/>
        <v>4.8793143334923718E-4</v>
      </c>
      <c r="M3756">
        <f>J3756/SQRT('Exhaust Gas Math'!$E$14*$B$21*$B$23)</f>
        <v>1.0733673487960467E-3</v>
      </c>
      <c r="N3756">
        <f t="shared" si="876"/>
        <v>5.3910285389408966E-2</v>
      </c>
      <c r="O3756">
        <f t="shared" si="877"/>
        <v>3.8212787817599368E-4</v>
      </c>
      <c r="P3756">
        <f t="shared" si="878"/>
        <v>1</v>
      </c>
      <c r="Q3756">
        <f>($B$16/2)*(COS((ACOS((2*'Intake Valve Fxn Scratch'!$B$1)/$B$16-1)/($B$17/2))*(I3756-($B$17/2)))+1)*P3756</f>
        <v>5.2797710446296107E-3</v>
      </c>
      <c r="R3756">
        <f t="shared" si="879"/>
        <v>0.69470671639863302</v>
      </c>
      <c r="S3756">
        <f t="shared" si="880"/>
        <v>4.7555959717674563E-4</v>
      </c>
      <c r="T3756">
        <f>S3756*'Exhaust Gas Math'!$C$14</f>
        <v>5.6340377968321683E-4</v>
      </c>
      <c r="U3756">
        <f>(T3756/'Exhaust Gas Math'!$B$14)+('Exhaust Gas Math'!$D$10)</f>
        <v>1.9888428196530576E-2</v>
      </c>
      <c r="V3756">
        <f>('Exhaust Gas Math'!$E$10*(2.53982214E-12*V3755^4 - 0.0000000071629564556*V3755^3 + 7.56281407226508E-06*V3755^2 - 0.00322508455050905*V3755 + 1.62997098133725)*$B$24+T3756*'Exhaust Gas Math'!$D$14*$B$23)/('Exhaust Gas Math'!$E$10*(2.53982214E-12*V3755^4 - 0.0000000071629564556*V3755^3 + 7.56281407226508E-06*V3755^2 - 0.00322508455050905*V3755 + 1.62997098133725)+T3756*'Exhaust Gas Math'!$D$14)</f>
        <v>311.53657905165556</v>
      </c>
      <c r="W3756">
        <f>(353.3116967483*V3756^-1.0020802909)*('Exhaust Gas Math'!$E$10/(T3756+'Exhaust Gas Math'!$E$10))+(357.4500179626*V3756^-1.0038444015 )*(T3756/(T3756+'Exhaust Gas Math'!$E$10))</f>
        <v>1.1223041981646085</v>
      </c>
      <c r="X3756">
        <f t="shared" si="881"/>
        <v>4.3241968609756043</v>
      </c>
      <c r="Y3756">
        <f t="shared" si="882"/>
        <v>105580.75159145003</v>
      </c>
      <c r="Z3756">
        <f t="shared" si="883"/>
        <v>101325</v>
      </c>
    </row>
    <row r="3757" spans="5:26" x14ac:dyDescent="0.2">
      <c r="E3757">
        <f t="shared" si="885"/>
        <v>0.46899999999996222</v>
      </c>
      <c r="F3757">
        <f t="shared" si="886"/>
        <v>101325</v>
      </c>
      <c r="H3757">
        <f t="shared" si="884"/>
        <v>0.46899999999996222</v>
      </c>
      <c r="I3757">
        <f t="shared" si="872"/>
        <v>191.99999999818829</v>
      </c>
      <c r="J3757">
        <f t="shared" si="873"/>
        <v>6.2707278943470002E-2</v>
      </c>
      <c r="K3757">
        <f t="shared" si="874"/>
        <v>-5.5214961972725005</v>
      </c>
      <c r="L3757">
        <f t="shared" si="875"/>
        <v>4.8425218626164284E-4</v>
      </c>
      <c r="M3757">
        <f>J3757/SQRT('Exhaust Gas Math'!$E$14*$B$21*$B$23)</f>
        <v>1.0645553957874172E-3</v>
      </c>
      <c r="N3757">
        <f t="shared" si="876"/>
        <v>5.6301139017376572E-2</v>
      </c>
      <c r="O3757">
        <f t="shared" si="877"/>
        <v>3.990747709124236E-4</v>
      </c>
      <c r="P3757">
        <f t="shared" si="878"/>
        <v>1</v>
      </c>
      <c r="Q3757">
        <f>($B$16/2)*(COS((ACOS((2*'Intake Valve Fxn Scratch'!$B$1)/$B$16-1)/($B$17/2))*(I3757-($B$17/2)))+1)*P3757</f>
        <v>4.8677924022340908E-3</v>
      </c>
      <c r="R3757">
        <f t="shared" si="879"/>
        <v>0.64049900029395934</v>
      </c>
      <c r="S3757">
        <f t="shared" si="880"/>
        <v>4.9228307581794127E-4</v>
      </c>
      <c r="T3757">
        <f>S3757*'Exhaust Gas Math'!$C$14</f>
        <v>5.8321637758227557E-4</v>
      </c>
      <c r="U3757">
        <f>(T3757/'Exhaust Gas Math'!$B$14)+('Exhaust Gas Math'!$D$10)</f>
        <v>2.0572328710823248E-2</v>
      </c>
      <c r="V3757">
        <f>('Exhaust Gas Math'!$E$10*(2.53982214E-12*V3756^4 - 0.0000000071629564556*V3756^3 + 7.56281407226508E-06*V3756^2 - 0.00322508455050905*V3756 + 1.62997098133725)*$B$24+T3757*'Exhaust Gas Math'!$D$14*$B$23)/('Exhaust Gas Math'!$E$10*(2.53982214E-12*V3756^4 - 0.0000000071629564556*V3756^3 + 7.56281407226508E-06*V3756^2 - 0.00322508455050905*V3756 + 1.62997098133725)+T3757*'Exhaust Gas Math'!$D$14)</f>
        <v>311.08602182974079</v>
      </c>
      <c r="W3757">
        <f>(353.3116967483*V3757^-1.0020802909)*('Exhaust Gas Math'!$E$10/(T3757+'Exhaust Gas Math'!$E$10))+(357.4500179626*V3757^-1.0038444015 )*(T3757/(T3757+'Exhaust Gas Math'!$E$10))</f>
        <v>1.1239367206302882</v>
      </c>
      <c r="X3757">
        <f t="shared" si="881"/>
        <v>17.13268458760087</v>
      </c>
      <c r="Y3757">
        <f t="shared" si="882"/>
        <v>109881.96062409894</v>
      </c>
      <c r="Z3757">
        <f t="shared" si="883"/>
        <v>101325</v>
      </c>
    </row>
    <row r="3758" spans="5:26" x14ac:dyDescent="0.2">
      <c r="E3758">
        <f t="shared" si="885"/>
        <v>0.46912499999996221</v>
      </c>
      <c r="F3758">
        <f t="shared" si="886"/>
        <v>101325</v>
      </c>
      <c r="H3758">
        <f t="shared" si="884"/>
        <v>0.46912499999996221</v>
      </c>
      <c r="I3758">
        <f t="shared" si="872"/>
        <v>197.99999999818465</v>
      </c>
      <c r="J3758">
        <f t="shared" si="873"/>
        <v>6.1848491566866476E-2</v>
      </c>
      <c r="K3758">
        <f t="shared" si="874"/>
        <v>-8.2065426562133919</v>
      </c>
      <c r="L3758">
        <f t="shared" si="875"/>
        <v>4.7816491375593463E-4</v>
      </c>
      <c r="M3758">
        <f>J3758/SQRT('Exhaust Gas Math'!$E$14*$B$21*$B$23)</f>
        <v>1.0499761196491307E-3</v>
      </c>
      <c r="N3758">
        <f t="shared" si="876"/>
        <v>5.8465535047874106E-2</v>
      </c>
      <c r="O3758">
        <f t="shared" si="877"/>
        <v>4.1441648273406146E-4</v>
      </c>
      <c r="P3758">
        <f t="shared" si="878"/>
        <v>1</v>
      </c>
      <c r="Q3758">
        <f>($B$16/2)*(COS((ACOS((2*'Intake Valve Fxn Scratch'!$B$1)/$B$16-1)/($B$17/2))*(I3758-($B$17/2)))+1)*P3758</f>
        <v>4.4416683253200402E-3</v>
      </c>
      <c r="R3758">
        <f t="shared" si="879"/>
        <v>0.58443004280526845</v>
      </c>
      <c r="S3758">
        <f t="shared" si="880"/>
        <v>5.0609723437791015E-4</v>
      </c>
      <c r="T3758">
        <f>S3758*'Exhaust Gas Math'!$C$14</f>
        <v>5.9958225305200587E-4</v>
      </c>
      <c r="U3758">
        <f>(T3758/'Exhaust Gas Math'!$B$14)+('Exhaust Gas Math'!$D$10)</f>
        <v>2.1137253649371069E-2</v>
      </c>
      <c r="V3758">
        <f>('Exhaust Gas Math'!$E$10*(2.53982214E-12*V3757^4 - 0.0000000071629564556*V3757^3 + 7.56281407226508E-06*V3757^2 - 0.00322508455050905*V3757 + 1.62997098133725)*$B$24+T3758*'Exhaust Gas Math'!$D$14*$B$23)/('Exhaust Gas Math'!$E$10*(2.53982214E-12*V3757^4 - 0.0000000071629564556*V3757^3 + 7.56281407226508E-06*V3757^2 - 0.00322508455050905*V3757 + 1.62997098133725)+T3758*'Exhaust Gas Math'!$D$14)</f>
        <v>310.7359195782164</v>
      </c>
      <c r="W3758">
        <f>(353.3116967483*V3758^-1.0020802909)*('Exhaust Gas Math'!$E$10/(T3758+'Exhaust Gas Math'!$E$10))+(357.4500179626*V3758^-1.0038444015 )*(T3758/(T3758+'Exhaust Gas Math'!$E$10))</f>
        <v>1.1252085371305027</v>
      </c>
      <c r="X3758">
        <f t="shared" si="881"/>
        <v>37.889902292902832</v>
      </c>
      <c r="Y3758">
        <f t="shared" si="882"/>
        <v>114207.95354124003</v>
      </c>
      <c r="Z3758">
        <f t="shared" si="883"/>
        <v>101325</v>
      </c>
    </row>
    <row r="3759" spans="5:26" x14ac:dyDescent="0.2">
      <c r="E3759">
        <f t="shared" si="885"/>
        <v>0.4692499999999622</v>
      </c>
      <c r="F3759">
        <f t="shared" si="886"/>
        <v>101325</v>
      </c>
      <c r="H3759">
        <f t="shared" si="884"/>
        <v>0.4692499999999622</v>
      </c>
      <c r="I3759">
        <f t="shared" si="872"/>
        <v>203.99999999818465</v>
      </c>
      <c r="J3759">
        <f t="shared" si="873"/>
        <v>6.0659391007678434E-2</v>
      </c>
      <c r="K3759">
        <f t="shared" si="874"/>
        <v>-10.801676516484806</v>
      </c>
      <c r="L3759">
        <f t="shared" si="875"/>
        <v>4.6973630926352213E-4</v>
      </c>
      <c r="M3759">
        <f>J3759/SQRT('Exhaust Gas Math'!$E$14*$B$21*$B$23)</f>
        <v>1.0297892539814523E-3</v>
      </c>
      <c r="N3759">
        <f t="shared" si="876"/>
        <v>6.0328632871793825E-2</v>
      </c>
      <c r="O3759">
        <f t="shared" si="877"/>
        <v>4.2762252705651682E-4</v>
      </c>
      <c r="P3759">
        <f t="shared" si="878"/>
        <v>1</v>
      </c>
      <c r="Q3759">
        <f>($B$16/2)*(COS((ACOS((2*'Intake Valve Fxn Scratch'!$B$1)/$B$16-1)/($B$17/2))*(I3759-($B$17/2)))+1)*P3759</f>
        <v>4.0070438345990739E-3</v>
      </c>
      <c r="R3759">
        <f t="shared" si="879"/>
        <v>0.52724260981566762</v>
      </c>
      <c r="S3759">
        <f t="shared" si="880"/>
        <v>5.1682480382236732E-4</v>
      </c>
      <c r="T3759">
        <f>S3759*'Exhaust Gas Math'!$C$14</f>
        <v>6.1229139236430754E-4</v>
      </c>
      <c r="U3759">
        <f>(T3759/'Exhaust Gas Math'!$B$14)+('Exhaust Gas Math'!$D$10)</f>
        <v>2.1575953660151245E-2</v>
      </c>
      <c r="V3759">
        <f>('Exhaust Gas Math'!$E$10*(2.53982214E-12*V3758^4 - 0.0000000071629564556*V3758^3 + 7.56281407226508E-06*V3758^2 - 0.00322508455050905*V3758 + 1.62997098133725)*$B$24+T3759*'Exhaust Gas Math'!$D$14*$B$23)/('Exhaust Gas Math'!$E$10*(2.53982214E-12*V3758^4 - 0.0000000071629564556*V3758^3 + 7.56281407226508E-06*V3758^2 - 0.00322508455050905*V3758 + 1.62997098133725)+T3759*'Exhaust Gas Math'!$D$14)</f>
        <v>310.47676082364143</v>
      </c>
      <c r="W3759">
        <f>(353.3116967483*V3759^-1.0020802909)*('Exhaust Gas Math'!$E$10/(T3759+'Exhaust Gas Math'!$E$10))+(357.4500179626*V3759^-1.0038444015 )*(T3759/(T3759+'Exhaust Gas Math'!$E$10))</f>
        <v>1.1261518352106421</v>
      </c>
      <c r="X3759">
        <f t="shared" si="881"/>
        <v>65.697567142980503</v>
      </c>
      <c r="Y3759">
        <f t="shared" si="882"/>
        <v>118571.14293577403</v>
      </c>
      <c r="Z3759">
        <f t="shared" si="883"/>
        <v>101325</v>
      </c>
    </row>
    <row r="3760" spans="5:26" x14ac:dyDescent="0.2">
      <c r="E3760">
        <f t="shared" si="885"/>
        <v>0.46937499999996218</v>
      </c>
      <c r="F3760">
        <f t="shared" si="886"/>
        <v>101325</v>
      </c>
      <c r="H3760">
        <f t="shared" si="884"/>
        <v>0.46937499999996218</v>
      </c>
      <c r="I3760">
        <f t="shared" si="872"/>
        <v>209.99999999818465</v>
      </c>
      <c r="J3760">
        <f t="shared" si="873"/>
        <v>5.9153005300468908E-2</v>
      </c>
      <c r="K3760">
        <f t="shared" si="874"/>
        <v>-13.278464948444141</v>
      </c>
      <c r="L3760">
        <f t="shared" si="875"/>
        <v>4.5905871833903206E-4</v>
      </c>
      <c r="M3760">
        <f>J3760/SQRT('Exhaust Gas Math'!$E$14*$B$21*$B$23)</f>
        <v>1.004215970309032E-3</v>
      </c>
      <c r="N3760">
        <f t="shared" si="876"/>
        <v>6.1813705050550671E-2</v>
      </c>
      <c r="O3760">
        <f t="shared" si="877"/>
        <v>4.3814904303593401E-4</v>
      </c>
      <c r="P3760">
        <f t="shared" si="878"/>
        <v>1</v>
      </c>
      <c r="Q3760">
        <f>($B$16/2)*(COS((ACOS((2*'Intake Valve Fxn Scratch'!$B$1)/$B$16-1)/($B$17/2))*(I3760-($B$17/2)))+1)*P3760</f>
        <v>3.5696765588585527E-3</v>
      </c>
      <c r="R3760">
        <f t="shared" si="879"/>
        <v>0.46969428406033586</v>
      </c>
      <c r="S3760">
        <f t="shared" si="880"/>
        <v>5.244424011560053E-4</v>
      </c>
      <c r="T3760">
        <f>S3760*'Exhaust Gas Math'!$C$14</f>
        <v>6.2131609327530893E-4</v>
      </c>
      <c r="U3760">
        <f>(T3760/'Exhaust Gas Math'!$B$14)+('Exhaust Gas Math'!$D$10)</f>
        <v>2.1887472504162338E-2</v>
      </c>
      <c r="V3760">
        <f>('Exhaust Gas Math'!$E$10*(2.53982214E-12*V3759^4 - 0.0000000071629564556*V3759^3 + 7.56281407226508E-06*V3759^2 - 0.00322508455050905*V3759 + 1.62997098133725)*$B$24+T3760*'Exhaust Gas Math'!$D$14*$B$23)/('Exhaust Gas Math'!$E$10*(2.53982214E-12*V3759^4 - 0.0000000071629564556*V3759^3 + 7.56281407226508E-06*V3759^2 - 0.00322508455050905*V3759 + 1.62997098133725)+T3760*'Exhaust Gas Math'!$D$14)</f>
        <v>310.2991085288001</v>
      </c>
      <c r="W3760">
        <f>(353.3116967483*V3760^-1.0020802909)*('Exhaust Gas Math'!$E$10/(T3760+'Exhaust Gas Math'!$E$10))+(357.4500179626*V3760^-1.0038444015 )*(T3760/(T3760+'Exhaust Gas Math'!$E$10))</f>
        <v>1.1267993748782092</v>
      </c>
      <c r="X3760">
        <f t="shared" si="881"/>
        <v>99.337298413472681</v>
      </c>
      <c r="Y3760">
        <f t="shared" si="882"/>
        <v>123010.43079120903</v>
      </c>
      <c r="Z3760">
        <f t="shared" si="883"/>
        <v>101325</v>
      </c>
    </row>
    <row r="3761" spans="5:26" x14ac:dyDescent="0.2">
      <c r="E3761">
        <f t="shared" si="885"/>
        <v>0.46949999999996217</v>
      </c>
      <c r="F3761">
        <f t="shared" si="886"/>
        <v>101325</v>
      </c>
      <c r="H3761">
        <f t="shared" si="884"/>
        <v>0.46949999999996217</v>
      </c>
      <c r="I3761">
        <f t="shared" si="872"/>
        <v>215.99999999818465</v>
      </c>
      <c r="J3761">
        <f t="shared" si="873"/>
        <v>5.734583872227593E-2</v>
      </c>
      <c r="K3761">
        <f t="shared" si="874"/>
        <v>-15.60977173973223</v>
      </c>
      <c r="L3761">
        <f t="shared" si="875"/>
        <v>4.4624912690305123E-4</v>
      </c>
      <c r="M3761">
        <f>J3761/SQRT('Exhaust Gas Math'!$E$14*$B$21*$B$23)</f>
        <v>9.7353645487931087E-4</v>
      </c>
      <c r="N3761">
        <f t="shared" si="876"/>
        <v>6.2845765439871373E-2</v>
      </c>
      <c r="O3761">
        <f t="shared" si="877"/>
        <v>4.4546451250288081E-4</v>
      </c>
      <c r="P3761">
        <f t="shared" si="878"/>
        <v>1</v>
      </c>
      <c r="Q3761">
        <f>($B$16/2)*(COS((ACOS((2*'Intake Valve Fxn Scratch'!$B$1)/$B$16-1)/($B$17/2))*(I3761-($B$17/2)))+1)*P3761</f>
        <v>3.1353604615568299E-3</v>
      </c>
      <c r="R3761">
        <f t="shared" si="879"/>
        <v>0.41254742915221448</v>
      </c>
      <c r="S3761">
        <f t="shared" si="880"/>
        <v>5.290922000523963E-4</v>
      </c>
      <c r="T3761">
        <f>S3761*'Exhaust Gas Math'!$C$14</f>
        <v>6.2682479142491204E-4</v>
      </c>
      <c r="U3761">
        <f>(T3761/'Exhaust Gas Math'!$B$14)+('Exhaust Gas Math'!$D$10)</f>
        <v>2.2077624321545943E-2</v>
      </c>
      <c r="V3761">
        <f>('Exhaust Gas Math'!$E$10*(2.53982214E-12*V3760^4 - 0.0000000071629564556*V3760^3 + 7.56281407226508E-06*V3760^2 - 0.00322508455050905*V3760 + 1.62997098133725)*$B$24+T3761*'Exhaust Gas Math'!$D$14*$B$23)/('Exhaust Gas Math'!$E$10*(2.53982214E-12*V3760^4 - 0.0000000071629564556*V3760^3 + 7.56281407226508E-06*V3760^2 - 0.00322508455050905*V3760 + 1.62997098133725)+T3761*'Exhaust Gas Math'!$D$14)</f>
        <v>310.19320645602602</v>
      </c>
      <c r="W3761">
        <f>(353.3116967483*V3761^-1.0020802909)*('Exhaust Gas Math'!$E$10/(T3761+'Exhaust Gas Math'!$E$10))+(357.4500179626*V3761^-1.0038444015 )*(T3761/(T3761+'Exhaust Gas Math'!$E$10))</f>
        <v>1.1271857400269385</v>
      </c>
      <c r="X3761">
        <f t="shared" si="881"/>
        <v>137.32784188684263</v>
      </c>
      <c r="Y3761">
        <f t="shared" si="882"/>
        <v>127597.23973379312</v>
      </c>
      <c r="Z3761">
        <f t="shared" si="883"/>
        <v>101325</v>
      </c>
    </row>
    <row r="3762" spans="5:26" x14ac:dyDescent="0.2">
      <c r="E3762">
        <f t="shared" si="885"/>
        <v>0.46962499999996216</v>
      </c>
      <c r="F3762">
        <f t="shared" si="886"/>
        <v>101325</v>
      </c>
      <c r="H3762">
        <f t="shared" si="884"/>
        <v>0.46962499999996216</v>
      </c>
      <c r="I3762">
        <f t="shared" si="872"/>
        <v>221.99999999818465</v>
      </c>
      <c r="J3762">
        <f t="shared" si="873"/>
        <v>5.5257690968306052E-2</v>
      </c>
      <c r="K3762">
        <f t="shared" si="874"/>
        <v>-17.770054605283903</v>
      </c>
      <c r="L3762">
        <f t="shared" si="875"/>
        <v>4.3144787951994543E-4</v>
      </c>
      <c r="M3762">
        <f>J3762/SQRT('Exhaust Gas Math'!$E$14*$B$21*$B$23)</f>
        <v>9.3808683888347124E-4</v>
      </c>
      <c r="N3762">
        <f t="shared" si="876"/>
        <v>6.3355736789030365E-2</v>
      </c>
      <c r="O3762">
        <f t="shared" si="877"/>
        <v>4.490793008160393E-4</v>
      </c>
      <c r="P3762">
        <f t="shared" si="878"/>
        <v>1</v>
      </c>
      <c r="Q3762">
        <f>($B$16/2)*(COS((ACOS((2*'Intake Valve Fxn Scratch'!$B$1)/$B$16-1)/($B$17/2))*(I3762-($B$17/2)))+1)*P3762</f>
        <v>2.7098490860811655E-3</v>
      </c>
      <c r="R3762">
        <f t="shared" si="879"/>
        <v>0.35655909027383759</v>
      </c>
      <c r="S3762">
        <f t="shared" si="880"/>
        <v>5.3107798614822333E-4</v>
      </c>
      <c r="T3762">
        <f>S3762*'Exhaust Gas Math'!$C$14</f>
        <v>6.2917738697481436E-4</v>
      </c>
      <c r="U3762">
        <f>(T3762/'Exhaust Gas Math'!$B$14)+('Exhaust Gas Math'!$D$10)</f>
        <v>2.2158832314293695E-2</v>
      </c>
      <c r="V3762">
        <f>('Exhaust Gas Math'!$E$10*(2.53982214E-12*V3761^4 - 0.0000000071629564556*V3761^3 + 7.56281407226508E-06*V3761^2 - 0.00322508455050905*V3761 + 1.62997098133725)*$B$24+T3762*'Exhaust Gas Math'!$D$14*$B$23)/('Exhaust Gas Math'!$E$10*(2.53982214E-12*V3761^4 - 0.0000000071629564556*V3761^3 + 7.56281407226508E-06*V3761^2 - 0.00322508455050905*V3761 + 1.62997098133725)+T3762*'Exhaust Gas Math'!$D$14)</f>
        <v>310.14862761278044</v>
      </c>
      <c r="W3762">
        <f>(353.3116967483*V3762^-1.0020802909)*('Exhaust Gas Math'!$E$10/(T3762+'Exhaust Gas Math'!$E$10))+(357.4500179626*V3762^-1.0038444015 )*(T3762/(T3762+'Exhaust Gas Math'!$E$10))</f>
        <v>1.1273484574003787</v>
      </c>
      <c r="X3762">
        <f t="shared" si="881"/>
        <v>177.99413976027711</v>
      </c>
      <c r="Y3762">
        <f t="shared" si="882"/>
        <v>132440.99467437295</v>
      </c>
      <c r="Z3762">
        <f t="shared" si="883"/>
        <v>101325</v>
      </c>
    </row>
    <row r="3763" spans="5:26" x14ac:dyDescent="0.2">
      <c r="E3763">
        <f t="shared" si="885"/>
        <v>0.46974999999996214</v>
      </c>
      <c r="F3763">
        <f t="shared" si="886"/>
        <v>101325</v>
      </c>
      <c r="H3763">
        <f t="shared" si="884"/>
        <v>0.46974999999996214</v>
      </c>
      <c r="I3763">
        <f t="shared" si="872"/>
        <v>227.99999999818101</v>
      </c>
      <c r="J3763">
        <f t="shared" si="873"/>
        <v>5.2911440222322519E-2</v>
      </c>
      <c r="K3763">
        <f t="shared" si="874"/>
        <v>-19.73564503395826</v>
      </c>
      <c r="L3763">
        <f t="shared" si="875"/>
        <v>4.1481714175338816E-4</v>
      </c>
      <c r="M3763">
        <f>J3763/SQRT('Exhaust Gas Math'!$E$14*$B$21*$B$23)</f>
        <v>8.9825551573263437E-4</v>
      </c>
      <c r="N3763">
        <f t="shared" si="876"/>
        <v>6.3284913265765602E-2</v>
      </c>
      <c r="O3763">
        <f t="shared" si="877"/>
        <v>4.485772882135345E-4</v>
      </c>
      <c r="P3763">
        <f t="shared" si="878"/>
        <v>1</v>
      </c>
      <c r="Q3763">
        <f>($B$16/2)*(COS((ACOS((2*'Intake Valve Fxn Scratch'!$B$1)/$B$16-1)/($B$17/2))*(I3763-($B$17/2)))+1)*P3763</f>
        <v>2.2987793364650207E-3</v>
      </c>
      <c r="R3763">
        <f t="shared" si="879"/>
        <v>0.30247096532434481</v>
      </c>
      <c r="S3763">
        <f t="shared" si="880"/>
        <v>5.308440397328503E-4</v>
      </c>
      <c r="T3763">
        <f>S3763*'Exhaust Gas Math'!$C$14</f>
        <v>6.289002265611732E-4</v>
      </c>
      <c r="U3763">
        <f>(T3763/'Exhaust Gas Math'!$B$14)+('Exhaust Gas Math'!$D$10)</f>
        <v>2.214926516159638E-2</v>
      </c>
      <c r="V3763">
        <f>('Exhaust Gas Math'!$E$10*(2.53982214E-12*V3762^4 - 0.0000000071629564556*V3762^3 + 7.56281407226508E-06*V3762^2 - 0.00322508455050905*V3762 + 1.62997098133725)*$B$24+T3763*'Exhaust Gas Math'!$D$14*$B$23)/('Exhaust Gas Math'!$E$10*(2.53982214E-12*V3762^4 - 0.0000000071629564556*V3762^3 + 7.56281407226508E-06*V3762^2 - 0.00322508455050905*V3762 + 1.62997098133725)+T3763*'Exhaust Gas Math'!$D$14)</f>
        <v>310.15403660183142</v>
      </c>
      <c r="W3763">
        <f>(353.3116967483*V3763^-1.0020802909)*('Exhaust Gas Math'!$E$10/(T3763+'Exhaust Gas Math'!$E$10))+(357.4500179626*V3763^-1.0038444015 )*(T3763/(T3763+'Exhaust Gas Math'!$E$10))</f>
        <v>1.1273287118595878</v>
      </c>
      <c r="X3763">
        <f t="shared" si="881"/>
        <v>219.54483437020065</v>
      </c>
      <c r="Y3763">
        <f t="shared" si="882"/>
        <v>137693.71052410215</v>
      </c>
      <c r="Z3763">
        <f t="shared" si="883"/>
        <v>101325</v>
      </c>
    </row>
    <row r="3764" spans="5:26" x14ac:dyDescent="0.2">
      <c r="E3764">
        <f t="shared" si="885"/>
        <v>0.46987499999996213</v>
      </c>
      <c r="F3764">
        <f t="shared" si="886"/>
        <v>101325</v>
      </c>
      <c r="H3764">
        <f t="shared" si="884"/>
        <v>0.46987499999996213</v>
      </c>
      <c r="I3764">
        <f t="shared" si="872"/>
        <v>233.99999999818101</v>
      </c>
      <c r="J3764">
        <f t="shared" si="873"/>
        <v>5.0332792498483922E-2</v>
      </c>
      <c r="K3764">
        <f t="shared" si="874"/>
        <v>-21.485007605691273</v>
      </c>
      <c r="L3764">
        <f t="shared" si="875"/>
        <v>3.9653912344656277E-4</v>
      </c>
      <c r="M3764">
        <f>J3764/SQRT('Exhaust Gas Math'!$E$14*$B$21*$B$23)</f>
        <v>8.5447888573849903E-4</v>
      </c>
      <c r="N3764">
        <f t="shared" si="876"/>
        <v>6.2589395196963535E-2</v>
      </c>
      <c r="O3764">
        <f t="shared" si="877"/>
        <v>4.436473042235664E-4</v>
      </c>
      <c r="P3764">
        <f t="shared" si="878"/>
        <v>1</v>
      </c>
      <c r="Q3764">
        <f>($B$16/2)*(COS((ACOS((2*'Intake Valve Fxn Scratch'!$B$1)/$B$16-1)/($B$17/2))*(I3764-($B$17/2)))+1)*P3764</f>
        <v>1.9075968032680895E-3</v>
      </c>
      <c r="R3764">
        <f t="shared" si="879"/>
        <v>0.25099957937738021</v>
      </c>
      <c r="S3764">
        <f t="shared" si="880"/>
        <v>5.2893754071627118E-4</v>
      </c>
      <c r="T3764">
        <f>S3764*'Exhaust Gas Math'!$C$14</f>
        <v>6.2664156380201586E-4</v>
      </c>
      <c r="U3764">
        <f>(T3764/'Exhaust Gas Math'!$B$14)+('Exhaust Gas Math'!$D$10)</f>
        <v>2.2071299584821878E-2</v>
      </c>
      <c r="V3764">
        <f>('Exhaust Gas Math'!$E$10*(2.53982214E-12*V3763^4 - 0.0000000071629564556*V3763^3 + 7.56281407226508E-06*V3763^2 - 0.00322508455050905*V3763 + 1.62997098133725)*$B$24+T3764*'Exhaust Gas Math'!$D$14*$B$23)/('Exhaust Gas Math'!$E$10*(2.53982214E-12*V3763^4 - 0.0000000071629564556*V3763^3 + 7.56281407226508E-06*V3763^2 - 0.00322508455050905*V3763 + 1.62997098133725)+T3764*'Exhaust Gas Math'!$D$14)</f>
        <v>310.19716169887391</v>
      </c>
      <c r="W3764">
        <f>(353.3116967483*V3764^-1.0020802909)*('Exhaust Gas Math'!$E$10/(T3764+'Exhaust Gas Math'!$E$10))+(357.4500179626*V3764^-1.0038444015 )*(T3764/(T3764+'Exhaust Gas Math'!$E$10))</f>
        <v>1.1271713061267696</v>
      </c>
      <c r="X3764">
        <f t="shared" si="881"/>
        <v>260.1542663782493</v>
      </c>
      <c r="Y3764">
        <f t="shared" si="882"/>
        <v>143553.47866666259</v>
      </c>
      <c r="Z3764">
        <f t="shared" si="883"/>
        <v>101325</v>
      </c>
    </row>
    <row r="3765" spans="5:26" x14ac:dyDescent="0.2">
      <c r="E3765">
        <f t="shared" si="885"/>
        <v>0.46999999999996211</v>
      </c>
      <c r="F3765">
        <f t="shared" si="886"/>
        <v>101325</v>
      </c>
      <c r="H3765">
        <f t="shared" si="884"/>
        <v>0.46999999999996211</v>
      </c>
      <c r="I3765">
        <f t="shared" si="872"/>
        <v>239.99999999818101</v>
      </c>
      <c r="J3765">
        <f t="shared" si="873"/>
        <v>4.7550000000870937E-2</v>
      </c>
      <c r="K3765">
        <f t="shared" si="874"/>
        <v>-22.998975938068629</v>
      </c>
      <c r="L3765">
        <f t="shared" si="875"/>
        <v>3.768140823929713E-4</v>
      </c>
      <c r="M3765">
        <f>J3765/SQRT('Exhaust Gas Math'!$E$14*$B$21*$B$23)</f>
        <v>8.0723657482015645E-4</v>
      </c>
      <c r="N3765">
        <f t="shared" si="876"/>
        <v>6.1244119152830997E-2</v>
      </c>
      <c r="O3765">
        <f t="shared" si="877"/>
        <v>4.3411169378128979E-4</v>
      </c>
      <c r="P3765">
        <f t="shared" si="878"/>
        <v>1</v>
      </c>
      <c r="Q3765">
        <f>($B$16/2)*(COS((ACOS((2*'Intake Valve Fxn Scratch'!$B$1)/$B$16-1)/($B$17/2))*(I3765-($B$17/2)))+1)*P3765</f>
        <v>1.5414836238580171E-3</v>
      </c>
      <c r="R3765">
        <f t="shared" si="879"/>
        <v>0.20282679261289699</v>
      </c>
      <c r="S3765">
        <f t="shared" si="880"/>
        <v>5.2595770784567343E-4</v>
      </c>
      <c r="T3765">
        <f>S3765*'Exhaust Gas Math'!$C$14</f>
        <v>6.2311130363675818E-4</v>
      </c>
      <c r="U3765">
        <f>(T3765/'Exhaust Gas Math'!$B$14)+('Exhaust Gas Math'!$D$10)</f>
        <v>2.1949440414464349E-2</v>
      </c>
      <c r="V3765">
        <f>('Exhaust Gas Math'!$E$10*(2.53982214E-12*V3764^4 - 0.0000000071629564556*V3764^3 + 7.56281407226508E-06*V3764^2 - 0.00322508455050905*V3764 + 1.62997098133725)*$B$24+T3765*'Exhaust Gas Math'!$D$14*$B$23)/('Exhaust Gas Math'!$E$10*(2.53982214E-12*V3764^4 - 0.0000000071629564556*V3764^3 + 7.56281407226508E-06*V3764^2 - 0.00322508455050905*V3764 + 1.62997098133725)+T3765*'Exhaust Gas Math'!$D$14)</f>
        <v>310.26507546834705</v>
      </c>
      <c r="W3765">
        <f>(353.3116967483*V3765^-1.0020802909)*('Exhaust Gas Math'!$E$10/(T3765+'Exhaust Gas Math'!$E$10))+(357.4500179626*V3765^-1.0038444015 )*(T3765/(T3765+'Exhaust Gas Math'!$E$10))</f>
        <v>1.1269235109749498</v>
      </c>
      <c r="X3765">
        <f t="shared" si="881"/>
        <v>298.04472633603359</v>
      </c>
      <c r="Y3765">
        <f t="shared" si="882"/>
        <v>150266.87617793054</v>
      </c>
      <c r="Z3765">
        <f t="shared" si="883"/>
        <v>101325</v>
      </c>
    </row>
    <row r="3766" spans="5:26" x14ac:dyDescent="0.2">
      <c r="E3766">
        <f t="shared" si="885"/>
        <v>0.4701249999999621</v>
      </c>
      <c r="F3766">
        <f t="shared" si="886"/>
        <v>101325</v>
      </c>
      <c r="H3766">
        <f t="shared" si="884"/>
        <v>0.4701249999999621</v>
      </c>
      <c r="I3766">
        <f t="shared" si="872"/>
        <v>245.99999999818101</v>
      </c>
      <c r="J3766">
        <f t="shared" si="873"/>
        <v>4.4593551586421157E-2</v>
      </c>
      <c r="K3766">
        <f t="shared" si="874"/>
        <v>-24.260962677224192</v>
      </c>
      <c r="L3766">
        <f t="shared" si="875"/>
        <v>3.558581302701056E-4</v>
      </c>
      <c r="M3766">
        <f>J3766/SQRT('Exhaust Gas Math'!$E$14*$B$21*$B$23)</f>
        <v>7.5704617962206585E-4</v>
      </c>
      <c r="N3766">
        <f t="shared" si="876"/>
        <v>5.924608890305498E-2</v>
      </c>
      <c r="O3766">
        <f t="shared" si="877"/>
        <v>4.1994921895179547E-4</v>
      </c>
      <c r="P3766">
        <f t="shared" si="878"/>
        <v>1</v>
      </c>
      <c r="Q3766">
        <f>($B$16/2)*(COS((ACOS((2*'Intake Valve Fxn Scratch'!$B$1)/$B$16-1)/($B$17/2))*(I3766-($B$17/2)))+1)*P3766</f>
        <v>1.2052898327499181E-3</v>
      </c>
      <c r="R3766">
        <f t="shared" si="879"/>
        <v>0.1585907674670945</v>
      </c>
      <c r="S3766">
        <f t="shared" si="880"/>
        <v>5.2249723747721381E-4</v>
      </c>
      <c r="T3766">
        <f>S3766*'Exhaust Gas Math'!$C$14</f>
        <v>6.1901162381398434E-4</v>
      </c>
      <c r="U3766">
        <f>(T3766/'Exhaust Gas Math'!$B$14)+('Exhaust Gas Math'!$D$10)</f>
        <v>2.1807925750233288E-2</v>
      </c>
      <c r="V3766">
        <f>('Exhaust Gas Math'!$E$10*(2.53982214E-12*V3765^4 - 0.0000000071629564556*V3765^3 + 7.56281407226508E-06*V3765^2 - 0.00322508455050905*V3765 + 1.62997098133725)*$B$24+T3766*'Exhaust Gas Math'!$D$14*$B$23)/('Exhaust Gas Math'!$E$10*(2.53982214E-12*V3765^4 - 0.0000000071629564556*V3765^3 + 7.56281407226508E-06*V3765^2 - 0.00322508455050905*V3765 + 1.62997098133725)+T3766*'Exhaust Gas Math'!$D$14)</f>
        <v>310.34484558849283</v>
      </c>
      <c r="W3766">
        <f>(353.3116967483*V3766^-1.0020802909)*('Exhaust Gas Math'!$E$10/(T3766+'Exhaust Gas Math'!$E$10))+(357.4500179626*V3766^-1.0038444015 )*(T3766/(T3766+'Exhaust Gas Math'!$E$10))</f>
        <v>1.1266325946186955</v>
      </c>
      <c r="X3766">
        <f t="shared" si="881"/>
        <v>331.56476734100801</v>
      </c>
      <c r="Y3766">
        <f t="shared" si="882"/>
        <v>158130.64480928786</v>
      </c>
      <c r="Z3766">
        <f t="shared" si="883"/>
        <v>101325</v>
      </c>
    </row>
    <row r="3767" spans="5:26" x14ac:dyDescent="0.2">
      <c r="E3767">
        <f t="shared" si="885"/>
        <v>0.47024999999996209</v>
      </c>
      <c r="F3767">
        <f t="shared" si="886"/>
        <v>101325</v>
      </c>
      <c r="H3767">
        <f t="shared" si="884"/>
        <v>0.47024999999996209</v>
      </c>
      <c r="I3767">
        <f t="shared" si="872"/>
        <v>251.99999999818101</v>
      </c>
      <c r="J3767">
        <f t="shared" si="873"/>
        <v>4.1495838722643098E-2</v>
      </c>
      <c r="K3767">
        <f t="shared" si="874"/>
        <v>-25.257141232354712</v>
      </c>
      <c r="L3767">
        <f t="shared" si="875"/>
        <v>3.9769296294121147E-5</v>
      </c>
      <c r="M3767">
        <f>J3767/SQRT('Exhaust Gas Math'!$E$14*$B$21*$B$23)</f>
        <v>7.0445759661708714E-4</v>
      </c>
      <c r="N3767">
        <f t="shared" si="876"/>
        <v>5.661644072515036E-2</v>
      </c>
      <c r="O3767">
        <f t="shared" si="877"/>
        <v>0</v>
      </c>
      <c r="P3767">
        <f t="shared" si="878"/>
        <v>0</v>
      </c>
      <c r="Q3767">
        <f>($B$16/2)*(COS((ACOS((2*'Intake Valve Fxn Scratch'!$B$1)/$B$16-1)/($B$17/2))*(I3767-($B$17/2)))+1)*P3767</f>
        <v>0</v>
      </c>
      <c r="R3767">
        <f t="shared" si="879"/>
        <v>0</v>
      </c>
      <c r="S3767">
        <f t="shared" si="880"/>
        <v>0</v>
      </c>
      <c r="T3767">
        <f>S3767*'Exhaust Gas Math'!$C$14</f>
        <v>0</v>
      </c>
      <c r="U3767">
        <f>(T3767/'Exhaust Gas Math'!$B$14)+('Exhaust Gas Math'!$D$10)</f>
        <v>4.4059320573952224E-4</v>
      </c>
      <c r="V3767">
        <f>('Exhaust Gas Math'!$E$10*(2.53982214E-12*V3766^4 - 0.0000000071629564556*V3766^3 + 7.56281407226508E-06*V3766^2 - 0.00322508455050905*V3766 + 1.62997098133725)*$B$24+T3767*'Exhaust Gas Math'!$D$14*$B$23)/('Exhaust Gas Math'!$E$10*(2.53982214E-12*V3766^4 - 0.0000000071629564556*V3766^3 + 7.56281407226508E-06*V3766^2 - 0.00322508455050905*V3766 + 1.62997098133725)+T3767*'Exhaust Gas Math'!$D$14)</f>
        <v>1100</v>
      </c>
      <c r="W3767">
        <f>(353.3116967483*V3767^-1.0020802909)*('Exhaust Gas Math'!$E$10/(T3767+'Exhaust Gas Math'!$E$10))+(357.4500179626*V3767^-1.0038444015 )*(T3767/(T3767+'Exhaust Gas Math'!$E$10))</f>
        <v>0.31654710700089367</v>
      </c>
      <c r="X3767">
        <f t="shared" si="881"/>
        <v>0</v>
      </c>
      <c r="Y3767">
        <f t="shared" si="882"/>
        <v>101325</v>
      </c>
      <c r="Z3767">
        <f t="shared" si="883"/>
        <v>101325</v>
      </c>
    </row>
    <row r="3768" spans="5:26" x14ac:dyDescent="0.2">
      <c r="E3768">
        <f t="shared" si="885"/>
        <v>0.47037499999996207</v>
      </c>
      <c r="F3768">
        <f t="shared" si="886"/>
        <v>101325</v>
      </c>
      <c r="H3768">
        <f t="shared" si="884"/>
        <v>0.47037499999996207</v>
      </c>
      <c r="I3768">
        <f t="shared" si="872"/>
        <v>257.99999999818101</v>
      </c>
      <c r="J3768">
        <f t="shared" si="873"/>
        <v>3.8290800599907047E-2</v>
      </c>
      <c r="K3768">
        <f t="shared" si="874"/>
        <v>-25.9765972627475</v>
      </c>
      <c r="L3768">
        <f t="shared" si="875"/>
        <v>3.9769296294121147E-5</v>
      </c>
      <c r="M3768">
        <f>J3768/SQRT('Exhaust Gas Math'!$E$14*$B$21*$B$23)</f>
        <v>6.5004699732543441E-4</v>
      </c>
      <c r="N3768">
        <f t="shared" si="876"/>
        <v>5.3401053071007502E-2</v>
      </c>
      <c r="O3768">
        <f t="shared" si="877"/>
        <v>0</v>
      </c>
      <c r="P3768">
        <f t="shared" si="878"/>
        <v>0</v>
      </c>
      <c r="Q3768">
        <f>($B$16/2)*(COS((ACOS((2*'Intake Valve Fxn Scratch'!$B$1)/$B$16-1)/($B$17/2))*(I3768-($B$17/2)))+1)*P3768</f>
        <v>0</v>
      </c>
      <c r="R3768">
        <f t="shared" si="879"/>
        <v>0</v>
      </c>
      <c r="S3768">
        <f t="shared" si="880"/>
        <v>0</v>
      </c>
      <c r="T3768">
        <f>S3768*'Exhaust Gas Math'!$C$14</f>
        <v>0</v>
      </c>
      <c r="U3768">
        <f>(T3768/'Exhaust Gas Math'!$B$14)+('Exhaust Gas Math'!$D$10)</f>
        <v>4.4059320573952224E-4</v>
      </c>
      <c r="V3768">
        <f>('Exhaust Gas Math'!$E$10*(2.53982214E-12*V3767^4 - 0.0000000071629564556*V3767^3 + 7.56281407226508E-06*V3767^2 - 0.00322508455050905*V3767 + 1.62997098133725)*$B$24+T3768*'Exhaust Gas Math'!$D$14*$B$23)/('Exhaust Gas Math'!$E$10*(2.53982214E-12*V3767^4 - 0.0000000071629564556*V3767^3 + 7.56281407226508E-06*V3767^2 - 0.00322508455050905*V3767 + 1.62997098133725)+T3768*'Exhaust Gas Math'!$D$14)</f>
        <v>1100</v>
      </c>
      <c r="W3768">
        <f>(353.3116967483*V3768^-1.0020802909)*('Exhaust Gas Math'!$E$10/(T3768+'Exhaust Gas Math'!$E$10))+(357.4500179626*V3768^-1.0038444015 )*(T3768/(T3768+'Exhaust Gas Math'!$E$10))</f>
        <v>0.31654710700089367</v>
      </c>
      <c r="X3768">
        <f t="shared" si="881"/>
        <v>0</v>
      </c>
      <c r="Y3768">
        <f t="shared" si="882"/>
        <v>101325</v>
      </c>
      <c r="Z3768">
        <f t="shared" si="883"/>
        <v>101325</v>
      </c>
    </row>
    <row r="3769" spans="5:26" x14ac:dyDescent="0.2">
      <c r="E3769">
        <f t="shared" si="885"/>
        <v>0.47049999999996206</v>
      </c>
      <c r="F3769">
        <f t="shared" si="886"/>
        <v>101325</v>
      </c>
      <c r="H3769">
        <f t="shared" si="884"/>
        <v>0.47049999999996206</v>
      </c>
      <c r="I3769">
        <f t="shared" si="872"/>
        <v>263.99999999817737</v>
      </c>
      <c r="J3769">
        <f t="shared" si="873"/>
        <v>3.5013552286586487E-2</v>
      </c>
      <c r="K3769">
        <f t="shared" si="874"/>
        <v>-26.411448257576932</v>
      </c>
      <c r="L3769">
        <f t="shared" si="875"/>
        <v>3.9769296294121147E-5</v>
      </c>
      <c r="M3769">
        <f>J3769/SQRT('Exhaust Gas Math'!$E$14*$B$21*$B$23)</f>
        <v>5.9441051565915543E-4</v>
      </c>
      <c r="N3769">
        <f t="shared" si="876"/>
        <v>4.9669531180085019E-2</v>
      </c>
      <c r="O3769">
        <f t="shared" si="877"/>
        <v>0</v>
      </c>
      <c r="P3769">
        <f t="shared" si="878"/>
        <v>0</v>
      </c>
      <c r="Q3769">
        <f>($B$16/2)*(COS((ACOS((2*'Intake Valve Fxn Scratch'!$B$1)/$B$16-1)/($B$17/2))*(I3769-($B$17/2)))+1)*P3769</f>
        <v>0</v>
      </c>
      <c r="R3769">
        <f t="shared" si="879"/>
        <v>0</v>
      </c>
      <c r="S3769">
        <f t="shared" si="880"/>
        <v>0</v>
      </c>
      <c r="T3769">
        <f>S3769*'Exhaust Gas Math'!$C$14</f>
        <v>0</v>
      </c>
      <c r="U3769">
        <f>(T3769/'Exhaust Gas Math'!$B$14)+('Exhaust Gas Math'!$D$10)</f>
        <v>4.4059320573952224E-4</v>
      </c>
      <c r="V3769">
        <f>('Exhaust Gas Math'!$E$10*(2.53982214E-12*V3768^4 - 0.0000000071629564556*V3768^3 + 7.56281407226508E-06*V3768^2 - 0.00322508455050905*V3768 + 1.62997098133725)*$B$24+T3769*'Exhaust Gas Math'!$D$14*$B$23)/('Exhaust Gas Math'!$E$10*(2.53982214E-12*V3768^4 - 0.0000000071629564556*V3768^3 + 7.56281407226508E-06*V3768^2 - 0.00322508455050905*V3768 + 1.62997098133725)+T3769*'Exhaust Gas Math'!$D$14)</f>
        <v>1100</v>
      </c>
      <c r="W3769">
        <f>(353.3116967483*V3769^-1.0020802909)*('Exhaust Gas Math'!$E$10/(T3769+'Exhaust Gas Math'!$E$10))+(357.4500179626*V3769^-1.0038444015 )*(T3769/(T3769+'Exhaust Gas Math'!$E$10))</f>
        <v>0.31654710700089367</v>
      </c>
      <c r="X3769">
        <f t="shared" si="881"/>
        <v>0</v>
      </c>
      <c r="Y3769">
        <f t="shared" si="882"/>
        <v>101325</v>
      </c>
      <c r="Z3769">
        <f t="shared" si="883"/>
        <v>101325</v>
      </c>
    </row>
    <row r="3770" spans="5:26" x14ac:dyDescent="0.2">
      <c r="E3770">
        <f t="shared" si="885"/>
        <v>0.47062499999996205</v>
      </c>
      <c r="F3770">
        <f t="shared" si="886"/>
        <v>101325</v>
      </c>
      <c r="H3770">
        <f t="shared" si="884"/>
        <v>0.47062499999996205</v>
      </c>
      <c r="I3770">
        <f t="shared" si="872"/>
        <v>269.99999999817737</v>
      </c>
      <c r="J3770">
        <f t="shared" si="873"/>
        <v>3.1700000001006923E-2</v>
      </c>
      <c r="K3770">
        <f t="shared" si="874"/>
        <v>-26.556929898345718</v>
      </c>
      <c r="L3770">
        <f t="shared" si="875"/>
        <v>3.9769296294121147E-5</v>
      </c>
      <c r="M3770">
        <f>J3770/SQRT('Exhaust Gas Math'!$E$14*$B$21*$B$23)</f>
        <v>5.3815771655400812E-4</v>
      </c>
      <c r="N3770">
        <f t="shared" si="876"/>
        <v>4.5512549562927315E-2</v>
      </c>
      <c r="O3770">
        <f t="shared" si="877"/>
        <v>0</v>
      </c>
      <c r="P3770">
        <f t="shared" si="878"/>
        <v>0</v>
      </c>
      <c r="Q3770">
        <f>($B$16/2)*(COS((ACOS((2*'Intake Valve Fxn Scratch'!$B$1)/$B$16-1)/($B$17/2))*(I3770-($B$17/2)))+1)*P3770</f>
        <v>0</v>
      </c>
      <c r="R3770">
        <f t="shared" si="879"/>
        <v>0</v>
      </c>
      <c r="S3770">
        <f t="shared" si="880"/>
        <v>0</v>
      </c>
      <c r="T3770">
        <f>S3770*'Exhaust Gas Math'!$C$14</f>
        <v>0</v>
      </c>
      <c r="U3770">
        <f>(T3770/'Exhaust Gas Math'!$B$14)+('Exhaust Gas Math'!$D$10)</f>
        <v>4.4059320573952224E-4</v>
      </c>
      <c r="V3770">
        <f>('Exhaust Gas Math'!$E$10*(2.53982214E-12*V3769^4 - 0.0000000071629564556*V3769^3 + 7.56281407226508E-06*V3769^2 - 0.00322508455050905*V3769 + 1.62997098133725)*$B$24+T3770*'Exhaust Gas Math'!$D$14*$B$23)/('Exhaust Gas Math'!$E$10*(2.53982214E-12*V3769^4 - 0.0000000071629564556*V3769^3 + 7.56281407226508E-06*V3769^2 - 0.00322508455050905*V3769 + 1.62997098133725)+T3770*'Exhaust Gas Math'!$D$14)</f>
        <v>1100</v>
      </c>
      <c r="W3770">
        <f>(353.3116967483*V3770^-1.0020802909)*('Exhaust Gas Math'!$E$10/(T3770+'Exhaust Gas Math'!$E$10))+(357.4500179626*V3770^-1.0038444015 )*(T3770/(T3770+'Exhaust Gas Math'!$E$10))</f>
        <v>0.31654710700089367</v>
      </c>
      <c r="X3770">
        <f t="shared" si="881"/>
        <v>0</v>
      </c>
      <c r="Y3770">
        <f t="shared" si="882"/>
        <v>101325</v>
      </c>
      <c r="Z3770">
        <f t="shared" si="883"/>
        <v>101325</v>
      </c>
    </row>
    <row r="3771" spans="5:26" x14ac:dyDescent="0.2">
      <c r="E3771">
        <f t="shared" si="885"/>
        <v>0.47074999999996203</v>
      </c>
      <c r="F3771">
        <f t="shared" si="886"/>
        <v>101325</v>
      </c>
      <c r="H3771">
        <f t="shared" si="884"/>
        <v>0.47074999999996203</v>
      </c>
      <c r="I3771">
        <f t="shared" si="872"/>
        <v>275.99999999817737</v>
      </c>
      <c r="J3771">
        <f t="shared" si="873"/>
        <v>2.8386447715418119E-2</v>
      </c>
      <c r="K3771">
        <f t="shared" si="874"/>
        <v>-26.411448257753442</v>
      </c>
      <c r="L3771">
        <f t="shared" si="875"/>
        <v>3.9769296294121147E-5</v>
      </c>
      <c r="M3771">
        <f>J3771/SQRT('Exhaust Gas Math'!$E$14*$B$21*$B$23)</f>
        <v>4.8190491744870388E-4</v>
      </c>
      <c r="N3771">
        <f t="shared" si="876"/>
        <v>4.1037700629535545E-2</v>
      </c>
      <c r="O3771">
        <f t="shared" si="877"/>
        <v>0</v>
      </c>
      <c r="P3771">
        <f t="shared" si="878"/>
        <v>0</v>
      </c>
      <c r="Q3771">
        <f>($B$16/2)*(COS((ACOS((2*'Intake Valve Fxn Scratch'!$B$1)/$B$16-1)/($B$17/2))*(I3771-($B$17/2)))+1)*P3771</f>
        <v>0</v>
      </c>
      <c r="R3771">
        <f t="shared" si="879"/>
        <v>0</v>
      </c>
      <c r="S3771">
        <f t="shared" si="880"/>
        <v>0</v>
      </c>
      <c r="T3771">
        <f>S3771*'Exhaust Gas Math'!$C$14</f>
        <v>0</v>
      </c>
      <c r="U3771">
        <f>(T3771/'Exhaust Gas Math'!$B$14)+('Exhaust Gas Math'!$D$10)</f>
        <v>4.4059320573952224E-4</v>
      </c>
      <c r="V3771">
        <f>('Exhaust Gas Math'!$E$10*(2.53982214E-12*V3770^4 - 0.0000000071629564556*V3770^3 + 7.56281407226508E-06*V3770^2 - 0.00322508455050905*V3770 + 1.62997098133725)*$B$24+T3771*'Exhaust Gas Math'!$D$14*$B$23)/('Exhaust Gas Math'!$E$10*(2.53982214E-12*V3770^4 - 0.0000000071629564556*V3770^3 + 7.56281407226508E-06*V3770^2 - 0.00322508455050905*V3770 + 1.62997098133725)+T3771*'Exhaust Gas Math'!$D$14)</f>
        <v>1100</v>
      </c>
      <c r="W3771">
        <f>(353.3116967483*V3771^-1.0020802909)*('Exhaust Gas Math'!$E$10/(T3771+'Exhaust Gas Math'!$E$10))+(357.4500179626*V3771^-1.0038444015 )*(T3771/(T3771+'Exhaust Gas Math'!$E$10))</f>
        <v>0.31654710700089367</v>
      </c>
      <c r="X3771">
        <f t="shared" si="881"/>
        <v>0</v>
      </c>
      <c r="Y3771">
        <f t="shared" si="882"/>
        <v>101325</v>
      </c>
      <c r="Z3771">
        <f t="shared" si="883"/>
        <v>101325</v>
      </c>
    </row>
    <row r="3772" spans="5:26" x14ac:dyDescent="0.2">
      <c r="E3772">
        <f t="shared" si="885"/>
        <v>0.47087499999996202</v>
      </c>
      <c r="F3772">
        <f t="shared" si="886"/>
        <v>101325</v>
      </c>
      <c r="H3772">
        <f t="shared" si="884"/>
        <v>0.47087499999996202</v>
      </c>
      <c r="I3772">
        <f t="shared" si="872"/>
        <v>281.99999999817737</v>
      </c>
      <c r="J3772">
        <f t="shared" si="873"/>
        <v>2.5109199402062795E-2</v>
      </c>
      <c r="K3772">
        <f t="shared" si="874"/>
        <v>-25.976597263098267</v>
      </c>
      <c r="L3772">
        <f t="shared" si="875"/>
        <v>3.9769296294121147E-5</v>
      </c>
      <c r="M3772">
        <f>J3772/SQRT('Exhaust Gas Math'!$E$14*$B$21*$B$23)</f>
        <v>4.2626843578183465E-4</v>
      </c>
      <c r="N3772">
        <f t="shared" si="876"/>
        <v>3.6364153776084859E-2</v>
      </c>
      <c r="O3772">
        <f t="shared" si="877"/>
        <v>0</v>
      </c>
      <c r="P3772">
        <f t="shared" si="878"/>
        <v>0</v>
      </c>
      <c r="Q3772">
        <f>($B$16/2)*(COS((ACOS((2*'Intake Valve Fxn Scratch'!$B$1)/$B$16-1)/($B$17/2))*(I3772-($B$17/2)))+1)*P3772</f>
        <v>0</v>
      </c>
      <c r="R3772">
        <f t="shared" si="879"/>
        <v>0</v>
      </c>
      <c r="S3772">
        <f t="shared" si="880"/>
        <v>0</v>
      </c>
      <c r="T3772">
        <f>S3772*'Exhaust Gas Math'!$C$14</f>
        <v>0</v>
      </c>
      <c r="U3772">
        <f>(T3772/'Exhaust Gas Math'!$B$14)+('Exhaust Gas Math'!$D$10)</f>
        <v>4.4059320573952224E-4</v>
      </c>
      <c r="V3772">
        <f>('Exhaust Gas Math'!$E$10*(2.53982214E-12*V3771^4 - 0.0000000071629564556*V3771^3 + 7.56281407226508E-06*V3771^2 - 0.00322508455050905*V3771 + 1.62997098133725)*$B$24+T3772*'Exhaust Gas Math'!$D$14*$B$23)/('Exhaust Gas Math'!$E$10*(2.53982214E-12*V3771^4 - 0.0000000071629564556*V3771^3 + 7.56281407226508E-06*V3771^2 - 0.00322508455050905*V3771 + 1.62997098133725)+T3772*'Exhaust Gas Math'!$D$14)</f>
        <v>1100</v>
      </c>
      <c r="W3772">
        <f>(353.3116967483*V3772^-1.0020802909)*('Exhaust Gas Math'!$E$10/(T3772+'Exhaust Gas Math'!$E$10))+(357.4500179626*V3772^-1.0038444015 )*(T3772/(T3772+'Exhaust Gas Math'!$E$10))</f>
        <v>0.31654710700089367</v>
      </c>
      <c r="X3772">
        <f t="shared" si="881"/>
        <v>0</v>
      </c>
      <c r="Y3772">
        <f t="shared" si="882"/>
        <v>101325</v>
      </c>
      <c r="Z3772">
        <f t="shared" si="883"/>
        <v>101325</v>
      </c>
    </row>
    <row r="3773" spans="5:26" x14ac:dyDescent="0.2">
      <c r="E3773">
        <f t="shared" si="885"/>
        <v>0.470999999999962</v>
      </c>
      <c r="F3773">
        <f t="shared" si="886"/>
        <v>101325</v>
      </c>
      <c r="H3773">
        <f t="shared" si="884"/>
        <v>0.470999999999962</v>
      </c>
      <c r="I3773">
        <f t="shared" si="872"/>
        <v>287.99999999817737</v>
      </c>
      <c r="J3773">
        <f t="shared" si="873"/>
        <v>2.1904161279273901E-2</v>
      </c>
      <c r="K3773">
        <f t="shared" si="874"/>
        <v>-25.257141232876528</v>
      </c>
      <c r="L3773">
        <f t="shared" si="875"/>
        <v>3.9769296294121147E-5</v>
      </c>
      <c r="M3773">
        <f>J3773/SQRT('Exhaust Gas Math'!$E$14*$B$21*$B$23)</f>
        <v>3.7185783648928486E-4</v>
      </c>
      <c r="N3773">
        <f t="shared" si="876"/>
        <v>3.1616553881297887E-2</v>
      </c>
      <c r="O3773">
        <f t="shared" si="877"/>
        <v>0</v>
      </c>
      <c r="P3773">
        <f t="shared" si="878"/>
        <v>0</v>
      </c>
      <c r="Q3773">
        <f>($B$16/2)*(COS((ACOS((2*'Intake Valve Fxn Scratch'!$B$1)/$B$16-1)/($B$17/2))*(I3773-($B$17/2)))+1)*P3773</f>
        <v>0</v>
      </c>
      <c r="R3773">
        <f t="shared" si="879"/>
        <v>0</v>
      </c>
      <c r="S3773">
        <f t="shared" si="880"/>
        <v>0</v>
      </c>
      <c r="T3773">
        <f>S3773*'Exhaust Gas Math'!$C$14</f>
        <v>0</v>
      </c>
      <c r="U3773">
        <f>(T3773/'Exhaust Gas Math'!$B$14)+('Exhaust Gas Math'!$D$10)</f>
        <v>4.4059320573952224E-4</v>
      </c>
      <c r="V3773">
        <f>('Exhaust Gas Math'!$E$10*(2.53982214E-12*V3772^4 - 0.0000000071629564556*V3772^3 + 7.56281407226508E-06*V3772^2 - 0.00322508455050905*V3772 + 1.62997098133725)*$B$24+T3773*'Exhaust Gas Math'!$D$14*$B$23)/('Exhaust Gas Math'!$E$10*(2.53982214E-12*V3772^4 - 0.0000000071629564556*V3772^3 + 7.56281407226508E-06*V3772^2 - 0.00322508455050905*V3772 + 1.62997098133725)+T3773*'Exhaust Gas Math'!$D$14)</f>
        <v>1100</v>
      </c>
      <c r="W3773">
        <f>(353.3116967483*V3773^-1.0020802909)*('Exhaust Gas Math'!$E$10/(T3773+'Exhaust Gas Math'!$E$10))+(357.4500179626*V3773^-1.0038444015 )*(T3773/(T3773+'Exhaust Gas Math'!$E$10))</f>
        <v>0.31654710700089367</v>
      </c>
      <c r="X3773">
        <f t="shared" si="881"/>
        <v>0</v>
      </c>
      <c r="Y3773">
        <f t="shared" si="882"/>
        <v>101325</v>
      </c>
      <c r="Z3773">
        <f t="shared" si="883"/>
        <v>101325</v>
      </c>
    </row>
    <row r="3774" spans="5:26" x14ac:dyDescent="0.2">
      <c r="E3774">
        <f t="shared" si="885"/>
        <v>0.47112499999996199</v>
      </c>
      <c r="F3774">
        <f t="shared" si="886"/>
        <v>101325</v>
      </c>
      <c r="H3774">
        <f t="shared" si="884"/>
        <v>0.47112499999996199</v>
      </c>
      <c r="I3774">
        <f t="shared" si="872"/>
        <v>293.99999999817737</v>
      </c>
      <c r="J3774">
        <f t="shared" si="873"/>
        <v>1.8806448415418581E-2</v>
      </c>
      <c r="K3774">
        <f t="shared" si="874"/>
        <v>-24.260962677910406</v>
      </c>
      <c r="L3774">
        <f t="shared" si="875"/>
        <v>3.9769296294121147E-5</v>
      </c>
      <c r="M3774">
        <f>J3774/SQRT('Exhaust Gas Math'!$E$14*$B$21*$B$23)</f>
        <v>3.1926925348299459E-4</v>
      </c>
      <c r="N3774">
        <f t="shared" si="876"/>
        <v>2.6918663564009467E-2</v>
      </c>
      <c r="O3774">
        <f t="shared" si="877"/>
        <v>0</v>
      </c>
      <c r="P3774">
        <f t="shared" si="878"/>
        <v>0</v>
      </c>
      <c r="Q3774">
        <f>($B$16/2)*(COS((ACOS((2*'Intake Valve Fxn Scratch'!$B$1)/$B$16-1)/($B$17/2))*(I3774-($B$17/2)))+1)*P3774</f>
        <v>0</v>
      </c>
      <c r="R3774">
        <f t="shared" si="879"/>
        <v>0</v>
      </c>
      <c r="S3774">
        <f t="shared" si="880"/>
        <v>0</v>
      </c>
      <c r="T3774">
        <f>S3774*'Exhaust Gas Math'!$C$14</f>
        <v>0</v>
      </c>
      <c r="U3774">
        <f>(T3774/'Exhaust Gas Math'!$B$14)+('Exhaust Gas Math'!$D$10)</f>
        <v>4.4059320573952224E-4</v>
      </c>
      <c r="V3774">
        <f>('Exhaust Gas Math'!$E$10*(2.53982214E-12*V3773^4 - 0.0000000071629564556*V3773^3 + 7.56281407226508E-06*V3773^2 - 0.00322508455050905*V3773 + 1.62997098133725)*$B$24+T3774*'Exhaust Gas Math'!$D$14*$B$23)/('Exhaust Gas Math'!$E$10*(2.53982214E-12*V3773^4 - 0.0000000071629564556*V3773^3 + 7.56281407226508E-06*V3773^2 - 0.00322508455050905*V3773 + 1.62997098133725)+T3774*'Exhaust Gas Math'!$D$14)</f>
        <v>1100</v>
      </c>
      <c r="W3774">
        <f>(353.3116967483*V3774^-1.0020802909)*('Exhaust Gas Math'!$E$10/(T3774+'Exhaust Gas Math'!$E$10))+(357.4500179626*V3774^-1.0038444015 )*(T3774/(T3774+'Exhaust Gas Math'!$E$10))</f>
        <v>0.31654710700089367</v>
      </c>
      <c r="X3774">
        <f t="shared" si="881"/>
        <v>0</v>
      </c>
      <c r="Y3774">
        <f t="shared" si="882"/>
        <v>101325</v>
      </c>
      <c r="Z3774">
        <f t="shared" si="883"/>
        <v>101325</v>
      </c>
    </row>
    <row r="3775" spans="5:26" x14ac:dyDescent="0.2">
      <c r="E3775">
        <f t="shared" si="885"/>
        <v>0.47124999999996198</v>
      </c>
      <c r="F3775">
        <f t="shared" si="886"/>
        <v>101325</v>
      </c>
      <c r="H3775">
        <f t="shared" si="884"/>
        <v>0.47124999999996198</v>
      </c>
      <c r="I3775">
        <f t="shared" si="872"/>
        <v>299.99999999817373</v>
      </c>
      <c r="J3775">
        <f t="shared" si="873"/>
        <v>1.5850000000874671E-2</v>
      </c>
      <c r="K3775">
        <f t="shared" si="874"/>
        <v>-22.998975938912942</v>
      </c>
      <c r="L3775">
        <f t="shared" si="875"/>
        <v>3.9769296294121147E-5</v>
      </c>
      <c r="M3775">
        <f>J3775/SQRT('Exhaust Gas Math'!$E$14*$B$21*$B$23)</f>
        <v>2.6907885828330593E-4</v>
      </c>
      <c r="N3775">
        <f t="shared" si="876"/>
        <v>2.2387269430898138E-2</v>
      </c>
      <c r="O3775">
        <f t="shared" si="877"/>
        <v>0</v>
      </c>
      <c r="P3775">
        <f t="shared" si="878"/>
        <v>0</v>
      </c>
      <c r="Q3775">
        <f>($B$16/2)*(COS((ACOS((2*'Intake Valve Fxn Scratch'!$B$1)/$B$16-1)/($B$17/2))*(I3775-($B$17/2)))+1)*P3775</f>
        <v>0</v>
      </c>
      <c r="R3775">
        <f t="shared" si="879"/>
        <v>0</v>
      </c>
      <c r="S3775">
        <f t="shared" si="880"/>
        <v>0</v>
      </c>
      <c r="T3775">
        <f>S3775*'Exhaust Gas Math'!$C$14</f>
        <v>0</v>
      </c>
      <c r="U3775">
        <f>(T3775/'Exhaust Gas Math'!$B$14)+('Exhaust Gas Math'!$D$10)</f>
        <v>4.4059320573952224E-4</v>
      </c>
      <c r="V3775">
        <f>('Exhaust Gas Math'!$E$10*(2.53982214E-12*V3774^4 - 0.0000000071629564556*V3774^3 + 7.56281407226508E-06*V3774^2 - 0.00322508455050905*V3774 + 1.62997098133725)*$B$24+T3775*'Exhaust Gas Math'!$D$14*$B$23)/('Exhaust Gas Math'!$E$10*(2.53982214E-12*V3774^4 - 0.0000000071629564556*V3774^3 + 7.56281407226508E-06*V3774^2 - 0.00322508455050905*V3774 + 1.62997098133725)+T3775*'Exhaust Gas Math'!$D$14)</f>
        <v>1100</v>
      </c>
      <c r="W3775">
        <f>(353.3116967483*V3775^-1.0020802909)*('Exhaust Gas Math'!$E$10/(T3775+'Exhaust Gas Math'!$E$10))+(357.4500179626*V3775^-1.0038444015 )*(T3775/(T3775+'Exhaust Gas Math'!$E$10))</f>
        <v>0.31654710700089367</v>
      </c>
      <c r="X3775">
        <f t="shared" si="881"/>
        <v>0</v>
      </c>
      <c r="Y3775">
        <f t="shared" si="882"/>
        <v>101325</v>
      </c>
      <c r="Z3775">
        <f t="shared" si="883"/>
        <v>101325</v>
      </c>
    </row>
    <row r="3776" spans="5:26" x14ac:dyDescent="0.2">
      <c r="E3776">
        <f t="shared" si="885"/>
        <v>0.47137499999996196</v>
      </c>
      <c r="F3776">
        <f t="shared" si="886"/>
        <v>101325</v>
      </c>
      <c r="H3776">
        <f t="shared" si="884"/>
        <v>0.47137499999996196</v>
      </c>
      <c r="I3776">
        <f t="shared" si="872"/>
        <v>305.99999999817373</v>
      </c>
      <c r="J3776">
        <f t="shared" si="873"/>
        <v>1.3067207503145318E-2</v>
      </c>
      <c r="K3776">
        <f t="shared" si="874"/>
        <v>-21.485007606682938</v>
      </c>
      <c r="L3776">
        <f t="shared" si="875"/>
        <v>3.9769296294121147E-5</v>
      </c>
      <c r="M3776">
        <f>J3776/SQRT('Exhaust Gas Math'!$E$14*$B$21*$B$23)</f>
        <v>2.218365473629878E-4</v>
      </c>
      <c r="N3776">
        <f t="shared" si="876"/>
        <v>1.8126827987468799E-2</v>
      </c>
      <c r="O3776">
        <f t="shared" si="877"/>
        <v>0</v>
      </c>
      <c r="P3776">
        <f t="shared" si="878"/>
        <v>0</v>
      </c>
      <c r="Q3776">
        <f>($B$16/2)*(COS((ACOS((2*'Intake Valve Fxn Scratch'!$B$1)/$B$16-1)/($B$17/2))*(I3776-($B$17/2)))+1)*P3776</f>
        <v>0</v>
      </c>
      <c r="R3776">
        <f t="shared" si="879"/>
        <v>0</v>
      </c>
      <c r="S3776">
        <f t="shared" si="880"/>
        <v>0</v>
      </c>
      <c r="T3776">
        <f>S3776*'Exhaust Gas Math'!$C$14</f>
        <v>0</v>
      </c>
      <c r="U3776">
        <f>(T3776/'Exhaust Gas Math'!$B$14)+('Exhaust Gas Math'!$D$10)</f>
        <v>4.4059320573952224E-4</v>
      </c>
      <c r="V3776">
        <f>('Exhaust Gas Math'!$E$10*(2.53982214E-12*V3775^4 - 0.0000000071629564556*V3775^3 + 7.56281407226508E-06*V3775^2 - 0.00322508455050905*V3775 + 1.62997098133725)*$B$24+T3776*'Exhaust Gas Math'!$D$14*$B$23)/('Exhaust Gas Math'!$E$10*(2.53982214E-12*V3775^4 - 0.0000000071629564556*V3775^3 + 7.56281407226508E-06*V3775^2 - 0.00322508455050905*V3775 + 1.62997098133725)+T3776*'Exhaust Gas Math'!$D$14)</f>
        <v>1100</v>
      </c>
      <c r="W3776">
        <f>(353.3116967483*V3776^-1.0020802909)*('Exhaust Gas Math'!$E$10/(T3776+'Exhaust Gas Math'!$E$10))+(357.4500179626*V3776^-1.0038444015 )*(T3776/(T3776+'Exhaust Gas Math'!$E$10))</f>
        <v>0.31654710700089367</v>
      </c>
      <c r="X3776">
        <f t="shared" si="881"/>
        <v>0</v>
      </c>
      <c r="Y3776">
        <f t="shared" si="882"/>
        <v>101325</v>
      </c>
      <c r="Z3776">
        <f t="shared" si="883"/>
        <v>101325</v>
      </c>
    </row>
    <row r="3777" spans="5:26" x14ac:dyDescent="0.2">
      <c r="E3777">
        <f t="shared" si="885"/>
        <v>0.47149999999996195</v>
      </c>
      <c r="F3777">
        <f t="shared" si="886"/>
        <v>101325</v>
      </c>
      <c r="H3777">
        <f t="shared" si="884"/>
        <v>0.47149999999996195</v>
      </c>
      <c r="I3777">
        <f t="shared" si="872"/>
        <v>311.99999999817373</v>
      </c>
      <c r="J3777">
        <f t="shared" si="873"/>
        <v>1.0488559779174064E-2</v>
      </c>
      <c r="K3777">
        <f t="shared" si="874"/>
        <v>-19.735645035087163</v>
      </c>
      <c r="L3777">
        <f t="shared" si="875"/>
        <v>3.9769296294121147E-5</v>
      </c>
      <c r="M3777">
        <f>J3777/SQRT('Exhaust Gas Math'!$E$14*$B$21*$B$23)</f>
        <v>1.7805991736660041E-4</v>
      </c>
      <c r="N3777">
        <f t="shared" si="876"/>
        <v>1.4225230309950807E-2</v>
      </c>
      <c r="O3777">
        <f t="shared" si="877"/>
        <v>0</v>
      </c>
      <c r="P3777">
        <f t="shared" si="878"/>
        <v>0</v>
      </c>
      <c r="Q3777">
        <f>($B$16/2)*(COS((ACOS((2*'Intake Valve Fxn Scratch'!$B$1)/$B$16-1)/($B$17/2))*(I3777-($B$17/2)))+1)*P3777</f>
        <v>0</v>
      </c>
      <c r="R3777">
        <f t="shared" si="879"/>
        <v>0</v>
      </c>
      <c r="S3777">
        <f t="shared" si="880"/>
        <v>0</v>
      </c>
      <c r="T3777">
        <f>S3777*'Exhaust Gas Math'!$C$14</f>
        <v>0</v>
      </c>
      <c r="U3777">
        <f>(T3777/'Exhaust Gas Math'!$B$14)+('Exhaust Gas Math'!$D$10)</f>
        <v>4.4059320573952224E-4</v>
      </c>
      <c r="V3777">
        <f>('Exhaust Gas Math'!$E$10*(2.53982214E-12*V3776^4 - 0.0000000071629564556*V3776^3 + 7.56281407226508E-06*V3776^2 - 0.00322508455050905*V3776 + 1.62997098133725)*$B$24+T3777*'Exhaust Gas Math'!$D$14*$B$23)/('Exhaust Gas Math'!$E$10*(2.53982214E-12*V3776^4 - 0.0000000071629564556*V3776^3 + 7.56281407226508E-06*V3776^2 - 0.00322508455050905*V3776 + 1.62997098133725)+T3777*'Exhaust Gas Math'!$D$14)</f>
        <v>1100</v>
      </c>
      <c r="W3777">
        <f>(353.3116967483*V3777^-1.0020802909)*('Exhaust Gas Math'!$E$10/(T3777+'Exhaust Gas Math'!$E$10))+(357.4500179626*V3777^-1.0038444015 )*(T3777/(T3777+'Exhaust Gas Math'!$E$10))</f>
        <v>0.31654710700089367</v>
      </c>
      <c r="X3777">
        <f t="shared" si="881"/>
        <v>0</v>
      </c>
      <c r="Y3777">
        <f t="shared" si="882"/>
        <v>101325</v>
      </c>
      <c r="Z3777">
        <f t="shared" si="883"/>
        <v>101325</v>
      </c>
    </row>
    <row r="3778" spans="5:26" x14ac:dyDescent="0.2">
      <c r="E3778">
        <f t="shared" si="885"/>
        <v>0.47162499999996194</v>
      </c>
      <c r="F3778">
        <f t="shared" si="886"/>
        <v>101325</v>
      </c>
      <c r="H3778">
        <f t="shared" si="884"/>
        <v>0.47162499999996194</v>
      </c>
      <c r="I3778">
        <f t="shared" si="872"/>
        <v>317.99999999817373</v>
      </c>
      <c r="J3778">
        <f t="shared" si="873"/>
        <v>8.1423090330426801E-3</v>
      </c>
      <c r="K3778">
        <f t="shared" si="874"/>
        <v>-17.7700546065388</v>
      </c>
      <c r="L3778">
        <f t="shared" si="875"/>
        <v>3.9769296294121147E-5</v>
      </c>
      <c r="M3778">
        <f>J3778/SQRT('Exhaust Gas Math'!$E$14*$B$21*$B$23)</f>
        <v>1.3822859421325353E-4</v>
      </c>
      <c r="N3778">
        <f t="shared" si="876"/>
        <v>1.075093184250055E-2</v>
      </c>
      <c r="O3778">
        <f t="shared" si="877"/>
        <v>0</v>
      </c>
      <c r="P3778">
        <f t="shared" si="878"/>
        <v>0</v>
      </c>
      <c r="Q3778">
        <f>($B$16/2)*(COS((ACOS((2*'Intake Valve Fxn Scratch'!$B$1)/$B$16-1)/($B$17/2))*(I3778-($B$17/2)))+1)*P3778</f>
        <v>0</v>
      </c>
      <c r="R3778">
        <f t="shared" si="879"/>
        <v>0</v>
      </c>
      <c r="S3778">
        <f t="shared" si="880"/>
        <v>0</v>
      </c>
      <c r="T3778">
        <f>S3778*'Exhaust Gas Math'!$C$14</f>
        <v>0</v>
      </c>
      <c r="U3778">
        <f>(T3778/'Exhaust Gas Math'!$B$14)+('Exhaust Gas Math'!$D$10)</f>
        <v>4.4059320573952224E-4</v>
      </c>
      <c r="V3778">
        <f>('Exhaust Gas Math'!$E$10*(2.53982214E-12*V3777^4 - 0.0000000071629564556*V3777^3 + 7.56281407226508E-06*V3777^2 - 0.00322508455050905*V3777 + 1.62997098133725)*$B$24+T3778*'Exhaust Gas Math'!$D$14*$B$23)/('Exhaust Gas Math'!$E$10*(2.53982214E-12*V3777^4 - 0.0000000071629564556*V3777^3 + 7.56281407226508E-06*V3777^2 - 0.00322508455050905*V3777 + 1.62997098133725)+T3778*'Exhaust Gas Math'!$D$14)</f>
        <v>1100</v>
      </c>
      <c r="W3778">
        <f>(353.3116967483*V3778^-1.0020802909)*('Exhaust Gas Math'!$E$10/(T3778+'Exhaust Gas Math'!$E$10))+(357.4500179626*V3778^-1.0038444015 )*(T3778/(T3778+'Exhaust Gas Math'!$E$10))</f>
        <v>0.31654710700089367</v>
      </c>
      <c r="X3778">
        <f t="shared" si="881"/>
        <v>0</v>
      </c>
      <c r="Y3778">
        <f t="shared" si="882"/>
        <v>101325</v>
      </c>
      <c r="Z3778">
        <f t="shared" si="883"/>
        <v>101325</v>
      </c>
    </row>
    <row r="3779" spans="5:26" x14ac:dyDescent="0.2">
      <c r="E3779">
        <f t="shared" si="885"/>
        <v>0.47174999999996192</v>
      </c>
      <c r="F3779">
        <f t="shared" si="886"/>
        <v>101325</v>
      </c>
      <c r="H3779">
        <f t="shared" si="884"/>
        <v>0.47174999999996192</v>
      </c>
      <c r="I3779">
        <f t="shared" si="872"/>
        <v>323.99999999817373</v>
      </c>
      <c r="J3779">
        <f t="shared" si="873"/>
        <v>6.0541612789077777E-3</v>
      </c>
      <c r="K3779">
        <f t="shared" si="874"/>
        <v>-15.609771741097138</v>
      </c>
      <c r="L3779">
        <f t="shared" si="875"/>
        <v>3.9769296294121147E-5</v>
      </c>
      <c r="M3779">
        <f>J3779/SQRT('Exhaust Gas Math'!$E$14*$B$21*$B$23)</f>
        <v>1.0277897821461238E-4</v>
      </c>
      <c r="N3779">
        <f t="shared" si="876"/>
        <v>7.7515449040136165E-3</v>
      </c>
      <c r="O3779">
        <f t="shared" si="877"/>
        <v>0</v>
      </c>
      <c r="P3779">
        <f t="shared" si="878"/>
        <v>0</v>
      </c>
      <c r="Q3779">
        <f>($B$16/2)*(COS((ACOS((2*'Intake Valve Fxn Scratch'!$B$1)/$B$16-1)/($B$17/2))*(I3779-($B$17/2)))+1)*P3779</f>
        <v>0</v>
      </c>
      <c r="R3779">
        <f t="shared" si="879"/>
        <v>0</v>
      </c>
      <c r="S3779">
        <f t="shared" si="880"/>
        <v>0</v>
      </c>
      <c r="T3779">
        <f>S3779*'Exhaust Gas Math'!$C$14</f>
        <v>0</v>
      </c>
      <c r="U3779">
        <f>(T3779/'Exhaust Gas Math'!$B$14)+('Exhaust Gas Math'!$D$10)</f>
        <v>4.4059320573952224E-4</v>
      </c>
      <c r="V3779">
        <f>('Exhaust Gas Math'!$E$10*(2.53982214E-12*V3778^4 - 0.0000000071629564556*V3778^3 + 7.56281407226508E-06*V3778^2 - 0.00322508455050905*V3778 + 1.62997098133725)*$B$24+T3779*'Exhaust Gas Math'!$D$14*$B$23)/('Exhaust Gas Math'!$E$10*(2.53982214E-12*V3778^4 - 0.0000000071629564556*V3778^3 + 7.56281407226508E-06*V3778^2 - 0.00322508455050905*V3778 + 1.62997098133725)+T3779*'Exhaust Gas Math'!$D$14)</f>
        <v>1100</v>
      </c>
      <c r="W3779">
        <f>(353.3116967483*V3779^-1.0020802909)*('Exhaust Gas Math'!$E$10/(T3779+'Exhaust Gas Math'!$E$10))+(357.4500179626*V3779^-1.0038444015 )*(T3779/(T3779+'Exhaust Gas Math'!$E$10))</f>
        <v>0.31654710700089367</v>
      </c>
      <c r="X3779">
        <f t="shared" si="881"/>
        <v>0</v>
      </c>
      <c r="Y3779">
        <f t="shared" si="882"/>
        <v>101325</v>
      </c>
      <c r="Z3779">
        <f t="shared" si="883"/>
        <v>101325</v>
      </c>
    </row>
    <row r="3780" spans="5:26" x14ac:dyDescent="0.2">
      <c r="E3780">
        <f t="shared" si="885"/>
        <v>0.47187499999996191</v>
      </c>
      <c r="F3780">
        <f t="shared" si="886"/>
        <v>101325</v>
      </c>
      <c r="H3780">
        <f t="shared" si="884"/>
        <v>0.47187499999996191</v>
      </c>
      <c r="I3780">
        <f t="shared" si="872"/>
        <v>329.9999999981701</v>
      </c>
      <c r="J3780">
        <f t="shared" si="873"/>
        <v>4.2469947005389155E-3</v>
      </c>
      <c r="K3780">
        <f t="shared" si="874"/>
        <v>-13.278464949906535</v>
      </c>
      <c r="L3780">
        <f t="shared" si="875"/>
        <v>3.9769296294121147E-5</v>
      </c>
      <c r="M3780">
        <f>J3780/SQRT('Exhaust Gas Math'!$E$14*$B$21*$B$23)</f>
        <v>7.2099462781905288E-5</v>
      </c>
      <c r="N3780">
        <f t="shared" si="876"/>
        <v>5.2538472651230024E-3</v>
      </c>
      <c r="O3780">
        <f t="shared" si="877"/>
        <v>0</v>
      </c>
      <c r="P3780">
        <f t="shared" si="878"/>
        <v>0</v>
      </c>
      <c r="Q3780">
        <f>($B$16/2)*(COS((ACOS((2*'Intake Valve Fxn Scratch'!$B$1)/$B$16-1)/($B$17/2))*(I3780-($B$17/2)))+1)*P3780</f>
        <v>0</v>
      </c>
      <c r="R3780">
        <f t="shared" si="879"/>
        <v>0</v>
      </c>
      <c r="S3780">
        <f t="shared" si="880"/>
        <v>0</v>
      </c>
      <c r="T3780">
        <f>S3780*'Exhaust Gas Math'!$C$14</f>
        <v>0</v>
      </c>
      <c r="U3780">
        <f>(T3780/'Exhaust Gas Math'!$B$14)+('Exhaust Gas Math'!$D$10)</f>
        <v>4.4059320573952224E-4</v>
      </c>
      <c r="V3780">
        <f>('Exhaust Gas Math'!$E$10*(2.53982214E-12*V3779^4 - 0.0000000071629564556*V3779^3 + 7.56281407226508E-06*V3779^2 - 0.00322508455050905*V3779 + 1.62997098133725)*$B$24+T3780*'Exhaust Gas Math'!$D$14*$B$23)/('Exhaust Gas Math'!$E$10*(2.53982214E-12*V3779^4 - 0.0000000071629564556*V3779^3 + 7.56281407226508E-06*V3779^2 - 0.00322508455050905*V3779 + 1.62997098133725)+T3780*'Exhaust Gas Math'!$D$14)</f>
        <v>1100</v>
      </c>
      <c r="W3780">
        <f>(353.3116967483*V3780^-1.0020802909)*('Exhaust Gas Math'!$E$10/(T3780+'Exhaust Gas Math'!$E$10))+(357.4500179626*V3780^-1.0038444015 )*(T3780/(T3780+'Exhaust Gas Math'!$E$10))</f>
        <v>0.31654710700089367</v>
      </c>
      <c r="X3780">
        <f t="shared" si="881"/>
        <v>0</v>
      </c>
      <c r="Y3780">
        <f t="shared" si="882"/>
        <v>101325</v>
      </c>
      <c r="Z3780">
        <f t="shared" si="883"/>
        <v>101325</v>
      </c>
    </row>
    <row r="3781" spans="5:26" x14ac:dyDescent="0.2">
      <c r="E3781">
        <f t="shared" si="885"/>
        <v>0.47199999999996189</v>
      </c>
      <c r="F3781">
        <f t="shared" si="886"/>
        <v>101325</v>
      </c>
      <c r="H3781">
        <f t="shared" si="884"/>
        <v>0.47199999999996189</v>
      </c>
      <c r="I3781">
        <f t="shared" ref="I3781:I3844" si="887">($B$11*360*H3781)-(720*FLOOR(H3781/(2/$B$11),1))</f>
        <v>335.9999999981701</v>
      </c>
      <c r="J3781">
        <f t="shared" ref="J3781:J3844" si="888">-(($B$4/1000)/2)*COS($B$12*H3781)+(($B$4/1000)/2)</f>
        <v>2.7406089931406724E-3</v>
      </c>
      <c r="K3781">
        <f t="shared" ref="K3781:K3844" si="889">($B$4/1000/2)*$B$12*SIN($B$12*H3781)</f>
        <v>-10.801676518026065</v>
      </c>
      <c r="L3781">
        <f t="shared" ref="L3781:L3844" si="890">$B$8+P3781*(J3781*$B$6)</f>
        <v>3.9769296294121147E-5</v>
      </c>
      <c r="M3781">
        <f>J3781/SQRT('Exhaust Gas Math'!$E$14*$B$21*$B$23)</f>
        <v>4.6526179106281233E-5</v>
      </c>
      <c r="N3781">
        <f t="shared" ref="N3781:N3844" si="891">-(($B$4/1000)/2)*COS($B$12*(H3781-M3781))+(($B$4/1000)/2)</f>
        <v>3.2650381170456835E-3</v>
      </c>
      <c r="O3781">
        <f t="shared" ref="O3781:O3844" si="892">N3781*$B$6*P3781</f>
        <v>0</v>
      </c>
      <c r="P3781">
        <f t="shared" ref="P3781:P3844" si="893">IF(I3781&lt;=$B$17,1,0)</f>
        <v>0</v>
      </c>
      <c r="Q3781">
        <f>($B$16/2)*(COS((ACOS((2*'Intake Valve Fxn Scratch'!$B$1)/$B$16-1)/($B$17/2))*(I3781-($B$17/2)))+1)*P3781</f>
        <v>0</v>
      </c>
      <c r="R3781">
        <f t="shared" ref="R3781:R3844" si="894">Q3781/$B$16</f>
        <v>0</v>
      </c>
      <c r="S3781">
        <f t="shared" ref="S3781:S3844" si="895">P3781*($B$13*R3781*(O3781-O3780)*$B$19+S3780)</f>
        <v>0</v>
      </c>
      <c r="T3781">
        <f>S3781*'Exhaust Gas Math'!$C$14</f>
        <v>0</v>
      </c>
      <c r="U3781">
        <f>(T3781/'Exhaust Gas Math'!$B$14)+('Exhaust Gas Math'!$D$10)</f>
        <v>4.4059320573952224E-4</v>
      </c>
      <c r="V3781">
        <f>('Exhaust Gas Math'!$E$10*(2.53982214E-12*V3780^4 - 0.0000000071629564556*V3780^3 + 7.56281407226508E-06*V3780^2 - 0.00322508455050905*V3780 + 1.62997098133725)*$B$24+T3781*'Exhaust Gas Math'!$D$14*$B$23)/('Exhaust Gas Math'!$E$10*(2.53982214E-12*V3780^4 - 0.0000000071629564556*V3780^3 + 7.56281407226508E-06*V3780^2 - 0.00322508455050905*V3780 + 1.62997098133725)+T3781*'Exhaust Gas Math'!$D$14)</f>
        <v>1100</v>
      </c>
      <c r="W3781">
        <f>(353.3116967483*V3781^-1.0020802909)*('Exhaust Gas Math'!$E$10/(T3781+'Exhaust Gas Math'!$E$10))+(357.4500179626*V3781^-1.0038444015 )*(T3781/(T3781+'Exhaust Gas Math'!$E$10))</f>
        <v>0.31654710700089367</v>
      </c>
      <c r="X3781">
        <f t="shared" ref="X3781:X3844" si="896">P3781*SIGN(K3781)*-0.5*W3781*K3781^2</f>
        <v>0</v>
      </c>
      <c r="Y3781">
        <f t="shared" ref="Y3781:Y3844" si="897">(U3781*$B$21*V3781)/L3781</f>
        <v>101325</v>
      </c>
      <c r="Z3781">
        <f t="shared" ref="Z3781:Z3844" si="898">IF((X3781+Y3781)&lt;$B$22,(X3781+Y3781),$B$22)</f>
        <v>101325</v>
      </c>
    </row>
    <row r="3782" spans="5:26" x14ac:dyDescent="0.2">
      <c r="E3782">
        <f t="shared" si="885"/>
        <v>0.47212499999996188</v>
      </c>
      <c r="F3782">
        <f t="shared" si="886"/>
        <v>101325</v>
      </c>
      <c r="H3782">
        <f t="shared" si="884"/>
        <v>0.47212499999996188</v>
      </c>
      <c r="I3782">
        <f t="shared" si="887"/>
        <v>341.9999999981701</v>
      </c>
      <c r="J3782">
        <f t="shared" si="888"/>
        <v>1.5515084337563885E-3</v>
      </c>
      <c r="K3782">
        <f t="shared" si="889"/>
        <v>-8.206542657819373</v>
      </c>
      <c r="L3782">
        <f t="shared" si="890"/>
        <v>3.9769296294121147E-5</v>
      </c>
      <c r="M3782">
        <f>J3782/SQRT('Exhaust Gas Math'!$E$14*$B$21*$B$23)</f>
        <v>2.6339313435271352E-5</v>
      </c>
      <c r="N3782">
        <f t="shared" si="891"/>
        <v>1.774985051801941E-3</v>
      </c>
      <c r="O3782">
        <f t="shared" si="892"/>
        <v>0</v>
      </c>
      <c r="P3782">
        <f t="shared" si="893"/>
        <v>0</v>
      </c>
      <c r="Q3782">
        <f>($B$16/2)*(COS((ACOS((2*'Intake Valve Fxn Scratch'!$B$1)/$B$16-1)/($B$17/2))*(I3782-($B$17/2)))+1)*P3782</f>
        <v>0</v>
      </c>
      <c r="R3782">
        <f t="shared" si="894"/>
        <v>0</v>
      </c>
      <c r="S3782">
        <f t="shared" si="895"/>
        <v>0</v>
      </c>
      <c r="T3782">
        <f>S3782*'Exhaust Gas Math'!$C$14</f>
        <v>0</v>
      </c>
      <c r="U3782">
        <f>(T3782/'Exhaust Gas Math'!$B$14)+('Exhaust Gas Math'!$D$10)</f>
        <v>4.4059320573952224E-4</v>
      </c>
      <c r="V3782">
        <f>('Exhaust Gas Math'!$E$10*(2.53982214E-12*V3781^4 - 0.0000000071629564556*V3781^3 + 7.56281407226508E-06*V3781^2 - 0.00322508455050905*V3781 + 1.62997098133725)*$B$24+T3782*'Exhaust Gas Math'!$D$14*$B$23)/('Exhaust Gas Math'!$E$10*(2.53982214E-12*V3781^4 - 0.0000000071629564556*V3781^3 + 7.56281407226508E-06*V3781^2 - 0.00322508455050905*V3781 + 1.62997098133725)+T3782*'Exhaust Gas Math'!$D$14)</f>
        <v>1100</v>
      </c>
      <c r="W3782">
        <f>(353.3116967483*V3782^-1.0020802909)*('Exhaust Gas Math'!$E$10/(T3782+'Exhaust Gas Math'!$E$10))+(357.4500179626*V3782^-1.0038444015 )*(T3782/(T3782+'Exhaust Gas Math'!$E$10))</f>
        <v>0.31654710700089367</v>
      </c>
      <c r="X3782">
        <f t="shared" si="896"/>
        <v>0</v>
      </c>
      <c r="Y3782">
        <f t="shared" si="897"/>
        <v>101325</v>
      </c>
      <c r="Z3782">
        <f t="shared" si="898"/>
        <v>101325</v>
      </c>
    </row>
    <row r="3783" spans="5:26" x14ac:dyDescent="0.2">
      <c r="E3783">
        <f t="shared" si="885"/>
        <v>0.47224999999996187</v>
      </c>
      <c r="F3783">
        <f t="shared" si="886"/>
        <v>101325</v>
      </c>
      <c r="H3783">
        <f t="shared" ref="H3783:H3846" si="899">H3782+$B$2</f>
        <v>0.47224999999996187</v>
      </c>
      <c r="I3783">
        <f t="shared" si="887"/>
        <v>347.9999999981701</v>
      </c>
      <c r="J3783">
        <f t="shared" si="888"/>
        <v>6.927210569486926E-4</v>
      </c>
      <c r="K3783">
        <f t="shared" si="889"/>
        <v>-5.521496198922752</v>
      </c>
      <c r="L3783">
        <f t="shared" si="890"/>
        <v>3.9769296294121147E-5</v>
      </c>
      <c r="M3783">
        <f>J3783/SQRT('Exhaust Gas Math'!$E$14*$B$21*$B$23)</f>
        <v>1.1760037293518799E-5</v>
      </c>
      <c r="N3783">
        <f t="shared" si="891"/>
        <v>7.5915782843160792E-4</v>
      </c>
      <c r="O3783">
        <f t="shared" si="892"/>
        <v>0</v>
      </c>
      <c r="P3783">
        <f t="shared" si="893"/>
        <v>0</v>
      </c>
      <c r="Q3783">
        <f>($B$16/2)*(COS((ACOS((2*'Intake Valve Fxn Scratch'!$B$1)/$B$16-1)/($B$17/2))*(I3783-($B$17/2)))+1)*P3783</f>
        <v>0</v>
      </c>
      <c r="R3783">
        <f t="shared" si="894"/>
        <v>0</v>
      </c>
      <c r="S3783">
        <f t="shared" si="895"/>
        <v>0</v>
      </c>
      <c r="T3783">
        <f>S3783*'Exhaust Gas Math'!$C$14</f>
        <v>0</v>
      </c>
      <c r="U3783">
        <f>(T3783/'Exhaust Gas Math'!$B$14)+('Exhaust Gas Math'!$D$10)</f>
        <v>4.4059320573952224E-4</v>
      </c>
      <c r="V3783">
        <f>('Exhaust Gas Math'!$E$10*(2.53982214E-12*V3782^4 - 0.0000000071629564556*V3782^3 + 7.56281407226508E-06*V3782^2 - 0.00322508455050905*V3782 + 1.62997098133725)*$B$24+T3783*'Exhaust Gas Math'!$D$14*$B$23)/('Exhaust Gas Math'!$E$10*(2.53982214E-12*V3782^4 - 0.0000000071629564556*V3782^3 + 7.56281407226508E-06*V3782^2 - 0.00322508455050905*V3782 + 1.62997098133725)+T3783*'Exhaust Gas Math'!$D$14)</f>
        <v>1100</v>
      </c>
      <c r="W3783">
        <f>(353.3116967483*V3783^-1.0020802909)*('Exhaust Gas Math'!$E$10/(T3783+'Exhaust Gas Math'!$E$10))+(357.4500179626*V3783^-1.0038444015 )*(T3783/(T3783+'Exhaust Gas Math'!$E$10))</f>
        <v>0.31654710700089367</v>
      </c>
      <c r="X3783">
        <f t="shared" si="896"/>
        <v>0</v>
      </c>
      <c r="Y3783">
        <f t="shared" si="897"/>
        <v>101325</v>
      </c>
      <c r="Z3783">
        <f t="shared" si="898"/>
        <v>101325</v>
      </c>
    </row>
    <row r="3784" spans="5:26" x14ac:dyDescent="0.2">
      <c r="E3784">
        <f t="shared" si="885"/>
        <v>0.47237499999996185</v>
      </c>
      <c r="F3784">
        <f t="shared" si="886"/>
        <v>101325</v>
      </c>
      <c r="H3784">
        <f t="shared" si="899"/>
        <v>0.47237499999996185</v>
      </c>
      <c r="I3784">
        <f t="shared" si="887"/>
        <v>353.9999999981701</v>
      </c>
      <c r="J3784">
        <f t="shared" si="888"/>
        <v>1.7365591693161569E-4</v>
      </c>
      <c r="K3784">
        <f t="shared" si="889"/>
        <v>-2.7759550722248543</v>
      </c>
      <c r="L3784">
        <f t="shared" si="890"/>
        <v>3.9769296294121147E-5</v>
      </c>
      <c r="M3784">
        <f>J3784/SQRT('Exhaust Gas Math'!$E$14*$B$21*$B$23)</f>
        <v>2.9480842813578018E-6</v>
      </c>
      <c r="N3784">
        <f t="shared" si="891"/>
        <v>1.819358105848573E-4</v>
      </c>
      <c r="O3784">
        <f t="shared" si="892"/>
        <v>0</v>
      </c>
      <c r="P3784">
        <f t="shared" si="893"/>
        <v>0</v>
      </c>
      <c r="Q3784">
        <f>($B$16/2)*(COS((ACOS((2*'Intake Valve Fxn Scratch'!$B$1)/$B$16-1)/($B$17/2))*(I3784-($B$17/2)))+1)*P3784</f>
        <v>0</v>
      </c>
      <c r="R3784">
        <f t="shared" si="894"/>
        <v>0</v>
      </c>
      <c r="S3784">
        <f t="shared" si="895"/>
        <v>0</v>
      </c>
      <c r="T3784">
        <f>S3784*'Exhaust Gas Math'!$C$14</f>
        <v>0</v>
      </c>
      <c r="U3784">
        <f>(T3784/'Exhaust Gas Math'!$B$14)+('Exhaust Gas Math'!$D$10)</f>
        <v>4.4059320573952224E-4</v>
      </c>
      <c r="V3784">
        <f>('Exhaust Gas Math'!$E$10*(2.53982214E-12*V3783^4 - 0.0000000071629564556*V3783^3 + 7.56281407226508E-06*V3783^2 - 0.00322508455050905*V3783 + 1.62997098133725)*$B$24+T3784*'Exhaust Gas Math'!$D$14*$B$23)/('Exhaust Gas Math'!$E$10*(2.53982214E-12*V3783^4 - 0.0000000071629564556*V3783^3 + 7.56281407226508E-06*V3783^2 - 0.00322508455050905*V3783 + 1.62997098133725)+T3784*'Exhaust Gas Math'!$D$14)</f>
        <v>1100</v>
      </c>
      <c r="W3784">
        <f>(353.3116967483*V3784^-1.0020802909)*('Exhaust Gas Math'!$E$10/(T3784+'Exhaust Gas Math'!$E$10))+(357.4500179626*V3784^-1.0038444015 )*(T3784/(T3784+'Exhaust Gas Math'!$E$10))</f>
        <v>0.31654710700089367</v>
      </c>
      <c r="X3784">
        <f t="shared" si="896"/>
        <v>0</v>
      </c>
      <c r="Y3784">
        <f t="shared" si="897"/>
        <v>101325</v>
      </c>
      <c r="Z3784">
        <f t="shared" si="898"/>
        <v>101325</v>
      </c>
    </row>
    <row r="3785" spans="5:26" x14ac:dyDescent="0.2">
      <c r="E3785">
        <f t="shared" si="885"/>
        <v>0.47249999999996184</v>
      </c>
      <c r="F3785">
        <f t="shared" si="886"/>
        <v>101325</v>
      </c>
      <c r="H3785">
        <f t="shared" si="899"/>
        <v>0.47249999999996184</v>
      </c>
      <c r="I3785">
        <f t="shared" si="887"/>
        <v>359.9999999981701</v>
      </c>
      <c r="J3785">
        <f t="shared" si="888"/>
        <v>0</v>
      </c>
      <c r="K3785">
        <f t="shared" si="889"/>
        <v>-8.4823158058611845E-10</v>
      </c>
      <c r="L3785">
        <f t="shared" si="890"/>
        <v>3.9769296294121147E-5</v>
      </c>
      <c r="M3785">
        <f>J3785/SQRT('Exhaust Gas Math'!$E$14*$B$21*$B$23)</f>
        <v>0</v>
      </c>
      <c r="N3785">
        <f t="shared" si="891"/>
        <v>0</v>
      </c>
      <c r="O3785">
        <f t="shared" si="892"/>
        <v>0</v>
      </c>
      <c r="P3785">
        <f t="shared" si="893"/>
        <v>0</v>
      </c>
      <c r="Q3785">
        <f>($B$16/2)*(COS((ACOS((2*'Intake Valve Fxn Scratch'!$B$1)/$B$16-1)/($B$17/2))*(I3785-($B$17/2)))+1)*P3785</f>
        <v>0</v>
      </c>
      <c r="R3785">
        <f t="shared" si="894"/>
        <v>0</v>
      </c>
      <c r="S3785">
        <f t="shared" si="895"/>
        <v>0</v>
      </c>
      <c r="T3785">
        <f>S3785*'Exhaust Gas Math'!$C$14</f>
        <v>0</v>
      </c>
      <c r="U3785">
        <f>(T3785/'Exhaust Gas Math'!$B$14)+('Exhaust Gas Math'!$D$10)</f>
        <v>4.4059320573952224E-4</v>
      </c>
      <c r="V3785">
        <f>('Exhaust Gas Math'!$E$10*(2.53982214E-12*V3784^4 - 0.0000000071629564556*V3784^3 + 7.56281407226508E-06*V3784^2 - 0.00322508455050905*V3784 + 1.62997098133725)*$B$24+T3785*'Exhaust Gas Math'!$D$14*$B$23)/('Exhaust Gas Math'!$E$10*(2.53982214E-12*V3784^4 - 0.0000000071629564556*V3784^3 + 7.56281407226508E-06*V3784^2 - 0.00322508455050905*V3784 + 1.62997098133725)+T3785*'Exhaust Gas Math'!$D$14)</f>
        <v>1100</v>
      </c>
      <c r="W3785">
        <f>(353.3116967483*V3785^-1.0020802909)*('Exhaust Gas Math'!$E$10/(T3785+'Exhaust Gas Math'!$E$10))+(357.4500179626*V3785^-1.0038444015 )*(T3785/(T3785+'Exhaust Gas Math'!$E$10))</f>
        <v>0.31654710700089367</v>
      </c>
      <c r="X3785">
        <f t="shared" si="896"/>
        <v>0</v>
      </c>
      <c r="Y3785">
        <f t="shared" si="897"/>
        <v>101325</v>
      </c>
      <c r="Z3785">
        <f t="shared" si="898"/>
        <v>101325</v>
      </c>
    </row>
    <row r="3786" spans="5:26" x14ac:dyDescent="0.2">
      <c r="E3786">
        <f t="shared" si="885"/>
        <v>0.47262499999996183</v>
      </c>
      <c r="F3786">
        <f t="shared" si="886"/>
        <v>101325</v>
      </c>
      <c r="H3786">
        <f t="shared" si="899"/>
        <v>0.47262499999996183</v>
      </c>
      <c r="I3786">
        <f t="shared" si="887"/>
        <v>365.99999999816646</v>
      </c>
      <c r="J3786">
        <f t="shared" si="888"/>
        <v>1.7365591671975739E-4</v>
      </c>
      <c r="K3786">
        <f t="shared" si="889"/>
        <v>2.7759550705361833</v>
      </c>
      <c r="L3786">
        <f t="shared" si="890"/>
        <v>3.9769296294121147E-5</v>
      </c>
      <c r="M3786">
        <f>J3786/SQRT('Exhaust Gas Math'!$E$14*$B$21*$B$23)</f>
        <v>2.9480842777611716E-6</v>
      </c>
      <c r="N3786">
        <f t="shared" si="891"/>
        <v>1.6556832799932697E-4</v>
      </c>
      <c r="O3786">
        <f t="shared" si="892"/>
        <v>0</v>
      </c>
      <c r="P3786">
        <f t="shared" si="893"/>
        <v>0</v>
      </c>
      <c r="Q3786">
        <f>($B$16/2)*(COS((ACOS((2*'Intake Valve Fxn Scratch'!$B$1)/$B$16-1)/($B$17/2))*(I3786-($B$17/2)))+1)*P3786</f>
        <v>0</v>
      </c>
      <c r="R3786">
        <f t="shared" si="894"/>
        <v>0</v>
      </c>
      <c r="S3786">
        <f t="shared" si="895"/>
        <v>0</v>
      </c>
      <c r="T3786">
        <f>S3786*'Exhaust Gas Math'!$C$14</f>
        <v>0</v>
      </c>
      <c r="U3786">
        <f>(T3786/'Exhaust Gas Math'!$B$14)+('Exhaust Gas Math'!$D$10)</f>
        <v>4.4059320573952224E-4</v>
      </c>
      <c r="V3786">
        <f>('Exhaust Gas Math'!$E$10*(2.53982214E-12*V3785^4 - 0.0000000071629564556*V3785^3 + 7.56281407226508E-06*V3785^2 - 0.00322508455050905*V3785 + 1.62997098133725)*$B$24+T3786*'Exhaust Gas Math'!$D$14*$B$23)/('Exhaust Gas Math'!$E$10*(2.53982214E-12*V3785^4 - 0.0000000071629564556*V3785^3 + 7.56281407226508E-06*V3785^2 - 0.00322508455050905*V3785 + 1.62997098133725)+T3786*'Exhaust Gas Math'!$D$14)</f>
        <v>1100</v>
      </c>
      <c r="W3786">
        <f>(353.3116967483*V3786^-1.0020802909)*('Exhaust Gas Math'!$E$10/(T3786+'Exhaust Gas Math'!$E$10))+(357.4500179626*V3786^-1.0038444015 )*(T3786/(T3786+'Exhaust Gas Math'!$E$10))</f>
        <v>0.31654710700089367</v>
      </c>
      <c r="X3786">
        <f t="shared" si="896"/>
        <v>0</v>
      </c>
      <c r="Y3786">
        <f t="shared" si="897"/>
        <v>101325</v>
      </c>
      <c r="Z3786">
        <f t="shared" si="898"/>
        <v>101325</v>
      </c>
    </row>
    <row r="3787" spans="5:26" x14ac:dyDescent="0.2">
      <c r="E3787">
        <f t="shared" si="885"/>
        <v>0.47274999999996181</v>
      </c>
      <c r="F3787">
        <f t="shared" si="886"/>
        <v>101325</v>
      </c>
      <c r="H3787">
        <f t="shared" si="899"/>
        <v>0.47274999999996181</v>
      </c>
      <c r="I3787">
        <f t="shared" si="887"/>
        <v>371.99999999816646</v>
      </c>
      <c r="J3787">
        <f t="shared" si="888"/>
        <v>6.9272105652767174E-4</v>
      </c>
      <c r="K3787">
        <f t="shared" si="889"/>
        <v>5.5214961972633603</v>
      </c>
      <c r="L3787">
        <f t="shared" si="890"/>
        <v>3.9769296294121147E-5</v>
      </c>
      <c r="M3787">
        <f>J3787/SQRT('Exhaust Gas Math'!$E$14*$B$21*$B$23)</f>
        <v>1.1760037286371303E-5</v>
      </c>
      <c r="N3787">
        <f t="shared" si="891"/>
        <v>6.2929392649494972E-4</v>
      </c>
      <c r="O3787">
        <f t="shared" si="892"/>
        <v>0</v>
      </c>
      <c r="P3787">
        <f t="shared" si="893"/>
        <v>0</v>
      </c>
      <c r="Q3787">
        <f>($B$16/2)*(COS((ACOS((2*'Intake Valve Fxn Scratch'!$B$1)/$B$16-1)/($B$17/2))*(I3787-($B$17/2)))+1)*P3787</f>
        <v>0</v>
      </c>
      <c r="R3787">
        <f t="shared" si="894"/>
        <v>0</v>
      </c>
      <c r="S3787">
        <f t="shared" si="895"/>
        <v>0</v>
      </c>
      <c r="T3787">
        <f>S3787*'Exhaust Gas Math'!$C$14</f>
        <v>0</v>
      </c>
      <c r="U3787">
        <f>(T3787/'Exhaust Gas Math'!$B$14)+('Exhaust Gas Math'!$D$10)</f>
        <v>4.4059320573952224E-4</v>
      </c>
      <c r="V3787">
        <f>('Exhaust Gas Math'!$E$10*(2.53982214E-12*V3786^4 - 0.0000000071629564556*V3786^3 + 7.56281407226508E-06*V3786^2 - 0.00322508455050905*V3786 + 1.62997098133725)*$B$24+T3787*'Exhaust Gas Math'!$D$14*$B$23)/('Exhaust Gas Math'!$E$10*(2.53982214E-12*V3786^4 - 0.0000000071629564556*V3786^3 + 7.56281407226508E-06*V3786^2 - 0.00322508455050905*V3786 + 1.62997098133725)+T3787*'Exhaust Gas Math'!$D$14)</f>
        <v>1100</v>
      </c>
      <c r="W3787">
        <f>(353.3116967483*V3787^-1.0020802909)*('Exhaust Gas Math'!$E$10/(T3787+'Exhaust Gas Math'!$E$10))+(357.4500179626*V3787^-1.0038444015 )*(T3787/(T3787+'Exhaust Gas Math'!$E$10))</f>
        <v>0.31654710700089367</v>
      </c>
      <c r="X3787">
        <f t="shared" si="896"/>
        <v>0</v>
      </c>
      <c r="Y3787">
        <f t="shared" si="897"/>
        <v>101325</v>
      </c>
      <c r="Z3787">
        <f t="shared" si="898"/>
        <v>101325</v>
      </c>
    </row>
    <row r="3788" spans="5:26" x14ac:dyDescent="0.2">
      <c r="E3788">
        <f t="shared" si="885"/>
        <v>0.4728749999999618</v>
      </c>
      <c r="F3788">
        <f t="shared" si="886"/>
        <v>101325</v>
      </c>
      <c r="H3788">
        <f t="shared" si="899"/>
        <v>0.4728749999999618</v>
      </c>
      <c r="I3788">
        <f t="shared" si="887"/>
        <v>377.99999999816646</v>
      </c>
      <c r="J3788">
        <f t="shared" si="888"/>
        <v>1.5515084331300701E-3</v>
      </c>
      <c r="K3788">
        <f t="shared" si="889"/>
        <v>8.2065426562045065</v>
      </c>
      <c r="L3788">
        <f t="shared" si="890"/>
        <v>3.9769296294121147E-5</v>
      </c>
      <c r="M3788">
        <f>J3788/SQRT('Exhaust Gas Math'!$E$14*$B$21*$B$23)</f>
        <v>2.6339313424638605E-5</v>
      </c>
      <c r="N3788">
        <f t="shared" si="891"/>
        <v>1.3427107342971305E-3</v>
      </c>
      <c r="O3788">
        <f t="shared" si="892"/>
        <v>0</v>
      </c>
      <c r="P3788">
        <f t="shared" si="893"/>
        <v>0</v>
      </c>
      <c r="Q3788">
        <f>($B$16/2)*(COS((ACOS((2*'Intake Valve Fxn Scratch'!$B$1)/$B$16-1)/($B$17/2))*(I3788-($B$17/2)))+1)*P3788</f>
        <v>0</v>
      </c>
      <c r="R3788">
        <f t="shared" si="894"/>
        <v>0</v>
      </c>
      <c r="S3788">
        <f t="shared" si="895"/>
        <v>0</v>
      </c>
      <c r="T3788">
        <f>S3788*'Exhaust Gas Math'!$C$14</f>
        <v>0</v>
      </c>
      <c r="U3788">
        <f>(T3788/'Exhaust Gas Math'!$B$14)+('Exhaust Gas Math'!$D$10)</f>
        <v>4.4059320573952224E-4</v>
      </c>
      <c r="V3788">
        <f>('Exhaust Gas Math'!$E$10*(2.53982214E-12*V3787^4 - 0.0000000071629564556*V3787^3 + 7.56281407226508E-06*V3787^2 - 0.00322508455050905*V3787 + 1.62997098133725)*$B$24+T3788*'Exhaust Gas Math'!$D$14*$B$23)/('Exhaust Gas Math'!$E$10*(2.53982214E-12*V3787^4 - 0.0000000071629564556*V3787^3 + 7.56281407226508E-06*V3787^2 - 0.00322508455050905*V3787 + 1.62997098133725)+T3788*'Exhaust Gas Math'!$D$14)</f>
        <v>1100</v>
      </c>
      <c r="W3788">
        <f>(353.3116967483*V3788^-1.0020802909)*('Exhaust Gas Math'!$E$10/(T3788+'Exhaust Gas Math'!$E$10))+(357.4500179626*V3788^-1.0038444015 )*(T3788/(T3788+'Exhaust Gas Math'!$E$10))</f>
        <v>0.31654710700089367</v>
      </c>
      <c r="X3788">
        <f t="shared" si="896"/>
        <v>0</v>
      </c>
      <c r="Y3788">
        <f t="shared" si="897"/>
        <v>101325</v>
      </c>
      <c r="Z3788">
        <f t="shared" si="898"/>
        <v>101325</v>
      </c>
    </row>
    <row r="3789" spans="5:26" x14ac:dyDescent="0.2">
      <c r="E3789">
        <f t="shared" si="885"/>
        <v>0.47299999999996178</v>
      </c>
      <c r="F3789">
        <f t="shared" si="886"/>
        <v>101325</v>
      </c>
      <c r="H3789">
        <f t="shared" si="899"/>
        <v>0.47299999999996178</v>
      </c>
      <c r="I3789">
        <f t="shared" si="887"/>
        <v>383.99999999816646</v>
      </c>
      <c r="J3789">
        <f t="shared" si="888"/>
        <v>2.7406089923170292E-3</v>
      </c>
      <c r="K3789">
        <f t="shared" si="889"/>
        <v>10.80167651647627</v>
      </c>
      <c r="L3789">
        <f t="shared" si="890"/>
        <v>3.9769296294121147E-5</v>
      </c>
      <c r="M3789">
        <f>J3789/SQRT('Exhaust Gas Math'!$E$14*$B$21*$B$23)</f>
        <v>4.6526179092298589E-5</v>
      </c>
      <c r="N3789">
        <f t="shared" si="891"/>
        <v>2.2601711311877638E-3</v>
      </c>
      <c r="O3789">
        <f t="shared" si="892"/>
        <v>0</v>
      </c>
      <c r="P3789">
        <f t="shared" si="893"/>
        <v>0</v>
      </c>
      <c r="Q3789">
        <f>($B$16/2)*(COS((ACOS((2*'Intake Valve Fxn Scratch'!$B$1)/$B$16-1)/($B$17/2))*(I3789-($B$17/2)))+1)*P3789</f>
        <v>0</v>
      </c>
      <c r="R3789">
        <f t="shared" si="894"/>
        <v>0</v>
      </c>
      <c r="S3789">
        <f t="shared" si="895"/>
        <v>0</v>
      </c>
      <c r="T3789">
        <f>S3789*'Exhaust Gas Math'!$C$14</f>
        <v>0</v>
      </c>
      <c r="U3789">
        <f>(T3789/'Exhaust Gas Math'!$B$14)+('Exhaust Gas Math'!$D$10)</f>
        <v>4.4059320573952224E-4</v>
      </c>
      <c r="V3789">
        <f>('Exhaust Gas Math'!$E$10*(2.53982214E-12*V3788^4 - 0.0000000071629564556*V3788^3 + 7.56281407226508E-06*V3788^2 - 0.00322508455050905*V3788 + 1.62997098133725)*$B$24+T3789*'Exhaust Gas Math'!$D$14*$B$23)/('Exhaust Gas Math'!$E$10*(2.53982214E-12*V3788^4 - 0.0000000071629564556*V3788^3 + 7.56281407226508E-06*V3788^2 - 0.00322508455050905*V3788 + 1.62997098133725)+T3789*'Exhaust Gas Math'!$D$14)</f>
        <v>1100</v>
      </c>
      <c r="W3789">
        <f>(353.3116967483*V3789^-1.0020802909)*('Exhaust Gas Math'!$E$10/(T3789+'Exhaust Gas Math'!$E$10))+(357.4500179626*V3789^-1.0038444015 )*(T3789/(T3789+'Exhaust Gas Math'!$E$10))</f>
        <v>0.31654710700089367</v>
      </c>
      <c r="X3789">
        <f t="shared" si="896"/>
        <v>0</v>
      </c>
      <c r="Y3789">
        <f t="shared" si="897"/>
        <v>101325</v>
      </c>
      <c r="Z3789">
        <f t="shared" si="898"/>
        <v>101325</v>
      </c>
    </row>
    <row r="3790" spans="5:26" x14ac:dyDescent="0.2">
      <c r="E3790">
        <f t="shared" si="885"/>
        <v>0.47312499999996177</v>
      </c>
      <c r="F3790">
        <f t="shared" si="886"/>
        <v>101325</v>
      </c>
      <c r="H3790">
        <f t="shared" si="899"/>
        <v>0.47312499999996177</v>
      </c>
      <c r="I3790">
        <f t="shared" si="887"/>
        <v>389.99999999816646</v>
      </c>
      <c r="J3790">
        <f t="shared" si="888"/>
        <v>4.246994699526413E-3</v>
      </c>
      <c r="K3790">
        <f t="shared" si="889"/>
        <v>13.278464948437355</v>
      </c>
      <c r="L3790">
        <f t="shared" si="890"/>
        <v>3.9769296294121147E-5</v>
      </c>
      <c r="M3790">
        <f>J3790/SQRT('Exhaust Gas Math'!$E$14*$B$21*$B$23)</f>
        <v>7.2099462764716455E-5</v>
      </c>
      <c r="N3790">
        <f t="shared" si="891"/>
        <v>3.3402709597762821E-3</v>
      </c>
      <c r="O3790">
        <f t="shared" si="892"/>
        <v>0</v>
      </c>
      <c r="P3790">
        <f t="shared" si="893"/>
        <v>0</v>
      </c>
      <c r="Q3790">
        <f>($B$16/2)*(COS((ACOS((2*'Intake Valve Fxn Scratch'!$B$1)/$B$16-1)/($B$17/2))*(I3790-($B$17/2)))+1)*P3790</f>
        <v>0</v>
      </c>
      <c r="R3790">
        <f t="shared" si="894"/>
        <v>0</v>
      </c>
      <c r="S3790">
        <f t="shared" si="895"/>
        <v>0</v>
      </c>
      <c r="T3790">
        <f>S3790*'Exhaust Gas Math'!$C$14</f>
        <v>0</v>
      </c>
      <c r="U3790">
        <f>(T3790/'Exhaust Gas Math'!$B$14)+('Exhaust Gas Math'!$D$10)</f>
        <v>4.4059320573952224E-4</v>
      </c>
      <c r="V3790">
        <f>('Exhaust Gas Math'!$E$10*(2.53982214E-12*V3789^4 - 0.0000000071629564556*V3789^3 + 7.56281407226508E-06*V3789^2 - 0.00322508455050905*V3789 + 1.62997098133725)*$B$24+T3790*'Exhaust Gas Math'!$D$14*$B$23)/('Exhaust Gas Math'!$E$10*(2.53982214E-12*V3789^4 - 0.0000000071629564556*V3789^3 + 7.56281407226508E-06*V3789^2 - 0.00322508455050905*V3789 + 1.62997098133725)+T3790*'Exhaust Gas Math'!$D$14)</f>
        <v>1100</v>
      </c>
      <c r="W3790">
        <f>(353.3116967483*V3790^-1.0020802909)*('Exhaust Gas Math'!$E$10/(T3790+'Exhaust Gas Math'!$E$10))+(357.4500179626*V3790^-1.0038444015 )*(T3790/(T3790+'Exhaust Gas Math'!$E$10))</f>
        <v>0.31654710700089367</v>
      </c>
      <c r="X3790">
        <f t="shared" si="896"/>
        <v>0</v>
      </c>
      <c r="Y3790">
        <f t="shared" si="897"/>
        <v>101325</v>
      </c>
      <c r="Z3790">
        <f t="shared" si="898"/>
        <v>101325</v>
      </c>
    </row>
    <row r="3791" spans="5:26" x14ac:dyDescent="0.2">
      <c r="E3791">
        <f t="shared" si="885"/>
        <v>0.47324999999996176</v>
      </c>
      <c r="F3791">
        <f t="shared" si="886"/>
        <v>101325</v>
      </c>
      <c r="H3791">
        <f t="shared" si="899"/>
        <v>0.47324999999996176</v>
      </c>
      <c r="I3791">
        <f t="shared" si="887"/>
        <v>395.99999999816282</v>
      </c>
      <c r="J3791">
        <f t="shared" si="888"/>
        <v>6.0541612777175111E-3</v>
      </c>
      <c r="K3791">
        <f t="shared" si="889"/>
        <v>15.609771739724669</v>
      </c>
      <c r="L3791">
        <f t="shared" si="890"/>
        <v>3.9769296294121147E-5</v>
      </c>
      <c r="M3791">
        <f>J3791/SQRT('Exhaust Gas Math'!$E$14*$B$21*$B$23)</f>
        <v>1.0277897819440571E-4</v>
      </c>
      <c r="N3791">
        <f t="shared" si="891"/>
        <v>4.5467954918611692E-3</v>
      </c>
      <c r="O3791">
        <f t="shared" si="892"/>
        <v>0</v>
      </c>
      <c r="P3791">
        <f t="shared" si="893"/>
        <v>0</v>
      </c>
      <c r="Q3791">
        <f>($B$16/2)*(COS((ACOS((2*'Intake Valve Fxn Scratch'!$B$1)/$B$16-1)/($B$17/2))*(I3791-($B$17/2)))+1)*P3791</f>
        <v>0</v>
      </c>
      <c r="R3791">
        <f t="shared" si="894"/>
        <v>0</v>
      </c>
      <c r="S3791">
        <f t="shared" si="895"/>
        <v>0</v>
      </c>
      <c r="T3791">
        <f>S3791*'Exhaust Gas Math'!$C$14</f>
        <v>0</v>
      </c>
      <c r="U3791">
        <f>(T3791/'Exhaust Gas Math'!$B$14)+('Exhaust Gas Math'!$D$10)</f>
        <v>4.4059320573952224E-4</v>
      </c>
      <c r="V3791">
        <f>('Exhaust Gas Math'!$E$10*(2.53982214E-12*V3790^4 - 0.0000000071629564556*V3790^3 + 7.56281407226508E-06*V3790^2 - 0.00322508455050905*V3790 + 1.62997098133725)*$B$24+T3791*'Exhaust Gas Math'!$D$14*$B$23)/('Exhaust Gas Math'!$E$10*(2.53982214E-12*V3790^4 - 0.0000000071629564556*V3790^3 + 7.56281407226508E-06*V3790^2 - 0.00322508455050905*V3790 + 1.62997098133725)+T3791*'Exhaust Gas Math'!$D$14)</f>
        <v>1100</v>
      </c>
      <c r="W3791">
        <f>(353.3116967483*V3791^-1.0020802909)*('Exhaust Gas Math'!$E$10/(T3791+'Exhaust Gas Math'!$E$10))+(357.4500179626*V3791^-1.0038444015 )*(T3791/(T3791+'Exhaust Gas Math'!$E$10))</f>
        <v>0.31654710700089367</v>
      </c>
      <c r="X3791">
        <f t="shared" si="896"/>
        <v>0</v>
      </c>
      <c r="Y3791">
        <f t="shared" si="897"/>
        <v>101325</v>
      </c>
      <c r="Z3791">
        <f t="shared" si="898"/>
        <v>101325</v>
      </c>
    </row>
    <row r="3792" spans="5:26" x14ac:dyDescent="0.2">
      <c r="E3792">
        <f t="shared" si="885"/>
        <v>0.47337499999996174</v>
      </c>
      <c r="F3792">
        <f t="shared" si="886"/>
        <v>101325</v>
      </c>
      <c r="H3792">
        <f t="shared" si="899"/>
        <v>0.47337499999996174</v>
      </c>
      <c r="I3792">
        <f t="shared" si="887"/>
        <v>401.99999999816282</v>
      </c>
      <c r="J3792">
        <f t="shared" si="888"/>
        <v>8.1423090316876875E-3</v>
      </c>
      <c r="K3792">
        <f t="shared" si="889"/>
        <v>17.770054605278084</v>
      </c>
      <c r="L3792">
        <f t="shared" si="890"/>
        <v>3.9769296294121147E-5</v>
      </c>
      <c r="M3792">
        <f>J3792/SQRT('Exhaust Gas Math'!$E$14*$B$21*$B$23)</f>
        <v>1.3822859419025037E-4</v>
      </c>
      <c r="N3792">
        <f t="shared" si="891"/>
        <v>5.849245047395632E-3</v>
      </c>
      <c r="O3792">
        <f t="shared" si="892"/>
        <v>0</v>
      </c>
      <c r="P3792">
        <f t="shared" si="893"/>
        <v>0</v>
      </c>
      <c r="Q3792">
        <f>($B$16/2)*(COS((ACOS((2*'Intake Valve Fxn Scratch'!$B$1)/$B$16-1)/($B$17/2))*(I3792-($B$17/2)))+1)*P3792</f>
        <v>0</v>
      </c>
      <c r="R3792">
        <f t="shared" si="894"/>
        <v>0</v>
      </c>
      <c r="S3792">
        <f t="shared" si="895"/>
        <v>0</v>
      </c>
      <c r="T3792">
        <f>S3792*'Exhaust Gas Math'!$C$14</f>
        <v>0</v>
      </c>
      <c r="U3792">
        <f>(T3792/'Exhaust Gas Math'!$B$14)+('Exhaust Gas Math'!$D$10)</f>
        <v>4.4059320573952224E-4</v>
      </c>
      <c r="V3792">
        <f>('Exhaust Gas Math'!$E$10*(2.53982214E-12*V3791^4 - 0.0000000071629564556*V3791^3 + 7.56281407226508E-06*V3791^2 - 0.00322508455050905*V3791 + 1.62997098133725)*$B$24+T3792*'Exhaust Gas Math'!$D$14*$B$23)/('Exhaust Gas Math'!$E$10*(2.53982214E-12*V3791^4 - 0.0000000071629564556*V3791^3 + 7.56281407226508E-06*V3791^2 - 0.00322508455050905*V3791 + 1.62997098133725)+T3792*'Exhaust Gas Math'!$D$14)</f>
        <v>1100</v>
      </c>
      <c r="W3792">
        <f>(353.3116967483*V3792^-1.0020802909)*('Exhaust Gas Math'!$E$10/(T3792+'Exhaust Gas Math'!$E$10))+(357.4500179626*V3792^-1.0038444015 )*(T3792/(T3792+'Exhaust Gas Math'!$E$10))</f>
        <v>0.31654710700089367</v>
      </c>
      <c r="X3792">
        <f t="shared" si="896"/>
        <v>0</v>
      </c>
      <c r="Y3792">
        <f t="shared" si="897"/>
        <v>101325</v>
      </c>
      <c r="Z3792">
        <f t="shared" si="898"/>
        <v>101325</v>
      </c>
    </row>
    <row r="3793" spans="5:26" x14ac:dyDescent="0.2">
      <c r="E3793">
        <f t="shared" si="885"/>
        <v>0.47349999999996173</v>
      </c>
      <c r="F3793">
        <f t="shared" si="886"/>
        <v>101325</v>
      </c>
      <c r="H3793">
        <f t="shared" si="899"/>
        <v>0.47349999999996173</v>
      </c>
      <c r="I3793">
        <f t="shared" si="887"/>
        <v>407.99999999816282</v>
      </c>
      <c r="J3793">
        <f t="shared" si="888"/>
        <v>1.0488559777669194E-2</v>
      </c>
      <c r="K3793">
        <f t="shared" si="889"/>
        <v>19.735645033952007</v>
      </c>
      <c r="L3793">
        <f t="shared" si="890"/>
        <v>3.9769296294121147E-5</v>
      </c>
      <c r="M3793">
        <f>J3793/SQRT('Exhaust Gas Math'!$E$14*$B$21*$B$23)</f>
        <v>1.7805991734105286E-4</v>
      </c>
      <c r="N3793">
        <f t="shared" si="891"/>
        <v>7.2230121590832683E-3</v>
      </c>
      <c r="O3793">
        <f t="shared" si="892"/>
        <v>0</v>
      </c>
      <c r="P3793">
        <f t="shared" si="893"/>
        <v>0</v>
      </c>
      <c r="Q3793">
        <f>($B$16/2)*(COS((ACOS((2*'Intake Valve Fxn Scratch'!$B$1)/$B$16-1)/($B$17/2))*(I3793-($B$17/2)))+1)*P3793</f>
        <v>0</v>
      </c>
      <c r="R3793">
        <f t="shared" si="894"/>
        <v>0</v>
      </c>
      <c r="S3793">
        <f t="shared" si="895"/>
        <v>0</v>
      </c>
      <c r="T3793">
        <f>S3793*'Exhaust Gas Math'!$C$14</f>
        <v>0</v>
      </c>
      <c r="U3793">
        <f>(T3793/'Exhaust Gas Math'!$B$14)+('Exhaust Gas Math'!$D$10)</f>
        <v>4.4059320573952224E-4</v>
      </c>
      <c r="V3793">
        <f>('Exhaust Gas Math'!$E$10*(2.53982214E-12*V3792^4 - 0.0000000071629564556*V3792^3 + 7.56281407226508E-06*V3792^2 - 0.00322508455050905*V3792 + 1.62997098133725)*$B$24+T3793*'Exhaust Gas Math'!$D$14*$B$23)/('Exhaust Gas Math'!$E$10*(2.53982214E-12*V3792^4 - 0.0000000071629564556*V3792^3 + 7.56281407226508E-06*V3792^2 - 0.00322508455050905*V3792 + 1.62997098133725)+T3793*'Exhaust Gas Math'!$D$14)</f>
        <v>1100</v>
      </c>
      <c r="W3793">
        <f>(353.3116967483*V3793^-1.0020802909)*('Exhaust Gas Math'!$E$10/(T3793+'Exhaust Gas Math'!$E$10))+(357.4500179626*V3793^-1.0038444015 )*(T3793/(T3793+'Exhaust Gas Math'!$E$10))</f>
        <v>0.31654710700089367</v>
      </c>
      <c r="X3793">
        <f t="shared" si="896"/>
        <v>0</v>
      </c>
      <c r="Y3793">
        <f t="shared" si="897"/>
        <v>101325</v>
      </c>
      <c r="Z3793">
        <f t="shared" si="898"/>
        <v>101325</v>
      </c>
    </row>
    <row r="3794" spans="5:26" x14ac:dyDescent="0.2">
      <c r="E3794">
        <f t="shared" si="885"/>
        <v>0.47362499999996172</v>
      </c>
      <c r="F3794">
        <f t="shared" si="886"/>
        <v>101325</v>
      </c>
      <c r="H3794">
        <f t="shared" si="899"/>
        <v>0.47362499999996172</v>
      </c>
      <c r="I3794">
        <f t="shared" si="887"/>
        <v>413.99999999816282</v>
      </c>
      <c r="J3794">
        <f t="shared" si="888"/>
        <v>1.3067207501507055E-2</v>
      </c>
      <c r="K3794">
        <f t="shared" si="889"/>
        <v>21.485007605685784</v>
      </c>
      <c r="L3794">
        <f t="shared" si="890"/>
        <v>3.9769296294121147E-5</v>
      </c>
      <c r="M3794">
        <f>J3794/SQRT('Exhaust Gas Math'!$E$14*$B$21*$B$23)</f>
        <v>2.2183654733517571E-4</v>
      </c>
      <c r="N3794">
        <f t="shared" si="891"/>
        <v>8.6492854856942657E-3</v>
      </c>
      <c r="O3794">
        <f t="shared" si="892"/>
        <v>0</v>
      </c>
      <c r="P3794">
        <f t="shared" si="893"/>
        <v>0</v>
      </c>
      <c r="Q3794">
        <f>($B$16/2)*(COS((ACOS((2*'Intake Valve Fxn Scratch'!$B$1)/$B$16-1)/($B$17/2))*(I3794-($B$17/2)))+1)*P3794</f>
        <v>0</v>
      </c>
      <c r="R3794">
        <f t="shared" si="894"/>
        <v>0</v>
      </c>
      <c r="S3794">
        <f t="shared" si="895"/>
        <v>0</v>
      </c>
      <c r="T3794">
        <f>S3794*'Exhaust Gas Math'!$C$14</f>
        <v>0</v>
      </c>
      <c r="U3794">
        <f>(T3794/'Exhaust Gas Math'!$B$14)+('Exhaust Gas Math'!$D$10)</f>
        <v>4.4059320573952224E-4</v>
      </c>
      <c r="V3794">
        <f>('Exhaust Gas Math'!$E$10*(2.53982214E-12*V3793^4 - 0.0000000071629564556*V3793^3 + 7.56281407226508E-06*V3793^2 - 0.00322508455050905*V3793 + 1.62997098133725)*$B$24+T3794*'Exhaust Gas Math'!$D$14*$B$23)/('Exhaust Gas Math'!$E$10*(2.53982214E-12*V3793^4 - 0.0000000071629564556*V3793^3 + 7.56281407226508E-06*V3793^2 - 0.00322508455050905*V3793 + 1.62997098133725)+T3794*'Exhaust Gas Math'!$D$14)</f>
        <v>1100</v>
      </c>
      <c r="W3794">
        <f>(353.3116967483*V3794^-1.0020802909)*('Exhaust Gas Math'!$E$10/(T3794+'Exhaust Gas Math'!$E$10))+(357.4500179626*V3794^-1.0038444015 )*(T3794/(T3794+'Exhaust Gas Math'!$E$10))</f>
        <v>0.31654710700089367</v>
      </c>
      <c r="X3794">
        <f t="shared" si="896"/>
        <v>0</v>
      </c>
      <c r="Y3794">
        <f t="shared" si="897"/>
        <v>101325</v>
      </c>
      <c r="Z3794">
        <f t="shared" si="898"/>
        <v>101325</v>
      </c>
    </row>
    <row r="3795" spans="5:26" x14ac:dyDescent="0.2">
      <c r="E3795">
        <f t="shared" si="885"/>
        <v>0.4737499999999617</v>
      </c>
      <c r="F3795">
        <f t="shared" si="886"/>
        <v>101325</v>
      </c>
      <c r="H3795">
        <f t="shared" si="899"/>
        <v>0.4737499999999617</v>
      </c>
      <c r="I3795">
        <f t="shared" si="887"/>
        <v>419.99999999816282</v>
      </c>
      <c r="J3795">
        <f t="shared" si="888"/>
        <v>1.5849999999119409E-2</v>
      </c>
      <c r="K3795">
        <f t="shared" si="889"/>
        <v>22.998975938063957</v>
      </c>
      <c r="L3795">
        <f t="shared" si="890"/>
        <v>3.9769296294121147E-5</v>
      </c>
      <c r="M3795">
        <f>J3795/SQRT('Exhaust Gas Math'!$E$14*$B$21*$B$23)</f>
        <v>2.6907885825350756E-4</v>
      </c>
      <c r="N3795">
        <f t="shared" si="891"/>
        <v>1.0114751634084533E-2</v>
      </c>
      <c r="O3795">
        <f t="shared" si="892"/>
        <v>0</v>
      </c>
      <c r="P3795">
        <f t="shared" si="893"/>
        <v>0</v>
      </c>
      <c r="Q3795">
        <f>($B$16/2)*(COS((ACOS((2*'Intake Valve Fxn Scratch'!$B$1)/$B$16-1)/($B$17/2))*(I3795-($B$17/2)))+1)*P3795</f>
        <v>0</v>
      </c>
      <c r="R3795">
        <f t="shared" si="894"/>
        <v>0</v>
      </c>
      <c r="S3795">
        <f t="shared" si="895"/>
        <v>0</v>
      </c>
      <c r="T3795">
        <f>S3795*'Exhaust Gas Math'!$C$14</f>
        <v>0</v>
      </c>
      <c r="U3795">
        <f>(T3795/'Exhaust Gas Math'!$B$14)+('Exhaust Gas Math'!$D$10)</f>
        <v>4.4059320573952224E-4</v>
      </c>
      <c r="V3795">
        <f>('Exhaust Gas Math'!$E$10*(2.53982214E-12*V3794^4 - 0.0000000071629564556*V3794^3 + 7.56281407226508E-06*V3794^2 - 0.00322508455050905*V3794 + 1.62997098133725)*$B$24+T3795*'Exhaust Gas Math'!$D$14*$B$23)/('Exhaust Gas Math'!$E$10*(2.53982214E-12*V3794^4 - 0.0000000071629564556*V3794^3 + 7.56281407226508E-06*V3794^2 - 0.00322508455050905*V3794 + 1.62997098133725)+T3795*'Exhaust Gas Math'!$D$14)</f>
        <v>1100</v>
      </c>
      <c r="W3795">
        <f>(353.3116967483*V3795^-1.0020802909)*('Exhaust Gas Math'!$E$10/(T3795+'Exhaust Gas Math'!$E$10))+(357.4500179626*V3795^-1.0038444015 )*(T3795/(T3795+'Exhaust Gas Math'!$E$10))</f>
        <v>0.31654710700089367</v>
      </c>
      <c r="X3795">
        <f t="shared" si="896"/>
        <v>0</v>
      </c>
      <c r="Y3795">
        <f t="shared" si="897"/>
        <v>101325</v>
      </c>
      <c r="Z3795">
        <f t="shared" si="898"/>
        <v>101325</v>
      </c>
    </row>
    <row r="3796" spans="5:26" x14ac:dyDescent="0.2">
      <c r="E3796">
        <f t="shared" si="885"/>
        <v>0.47387499999996169</v>
      </c>
      <c r="F3796">
        <f t="shared" si="886"/>
        <v>101325</v>
      </c>
      <c r="H3796">
        <f t="shared" si="899"/>
        <v>0.47387499999996169</v>
      </c>
      <c r="I3796">
        <f t="shared" si="887"/>
        <v>425.99999999816282</v>
      </c>
      <c r="J3796">
        <f t="shared" si="888"/>
        <v>1.8806448413568648E-2</v>
      </c>
      <c r="K3796">
        <f t="shared" si="889"/>
        <v>24.260962677220391</v>
      </c>
      <c r="L3796">
        <f t="shared" si="890"/>
        <v>3.9769296294121147E-5</v>
      </c>
      <c r="M3796">
        <f>J3796/SQRT('Exhaust Gas Math'!$E$14*$B$21*$B$23)</f>
        <v>3.1926925345158904E-4</v>
      </c>
      <c r="N3796">
        <f t="shared" si="891"/>
        <v>1.1611157152655389E-2</v>
      </c>
      <c r="O3796">
        <f t="shared" si="892"/>
        <v>0</v>
      </c>
      <c r="P3796">
        <f t="shared" si="893"/>
        <v>0</v>
      </c>
      <c r="Q3796">
        <f>($B$16/2)*(COS((ACOS((2*'Intake Valve Fxn Scratch'!$B$1)/$B$16-1)/($B$17/2))*(I3796-($B$17/2)))+1)*P3796</f>
        <v>0</v>
      </c>
      <c r="R3796">
        <f t="shared" si="894"/>
        <v>0</v>
      </c>
      <c r="S3796">
        <f t="shared" si="895"/>
        <v>0</v>
      </c>
      <c r="T3796">
        <f>S3796*'Exhaust Gas Math'!$C$14</f>
        <v>0</v>
      </c>
      <c r="U3796">
        <f>(T3796/'Exhaust Gas Math'!$B$14)+('Exhaust Gas Math'!$D$10)</f>
        <v>4.4059320573952224E-4</v>
      </c>
      <c r="V3796">
        <f>('Exhaust Gas Math'!$E$10*(2.53982214E-12*V3795^4 - 0.0000000071629564556*V3795^3 + 7.56281407226508E-06*V3795^2 - 0.00322508455050905*V3795 + 1.62997098133725)*$B$24+T3796*'Exhaust Gas Math'!$D$14*$B$23)/('Exhaust Gas Math'!$E$10*(2.53982214E-12*V3795^4 - 0.0000000071629564556*V3795^3 + 7.56281407226508E-06*V3795^2 - 0.00322508455050905*V3795 + 1.62997098133725)+T3796*'Exhaust Gas Math'!$D$14)</f>
        <v>1100</v>
      </c>
      <c r="W3796">
        <f>(353.3116967483*V3796^-1.0020802909)*('Exhaust Gas Math'!$E$10/(T3796+'Exhaust Gas Math'!$E$10))+(357.4500179626*V3796^-1.0038444015 )*(T3796/(T3796+'Exhaust Gas Math'!$E$10))</f>
        <v>0.31654710700089367</v>
      </c>
      <c r="X3796">
        <f t="shared" si="896"/>
        <v>0</v>
      </c>
      <c r="Y3796">
        <f t="shared" si="897"/>
        <v>101325</v>
      </c>
      <c r="Z3796">
        <f t="shared" si="898"/>
        <v>101325</v>
      </c>
    </row>
    <row r="3797" spans="5:26" x14ac:dyDescent="0.2">
      <c r="E3797">
        <f t="shared" si="885"/>
        <v>0.47399999999996167</v>
      </c>
      <c r="F3797">
        <f t="shared" si="886"/>
        <v>101325</v>
      </c>
      <c r="H3797">
        <f t="shared" si="899"/>
        <v>0.47399999999996167</v>
      </c>
      <c r="I3797">
        <f t="shared" si="887"/>
        <v>431.99999999815918</v>
      </c>
      <c r="J3797">
        <f t="shared" si="888"/>
        <v>2.190416127734629E-2</v>
      </c>
      <c r="K3797">
        <f t="shared" si="889"/>
        <v>25.257141232351827</v>
      </c>
      <c r="L3797">
        <f t="shared" si="890"/>
        <v>3.9769296294121147E-5</v>
      </c>
      <c r="M3797">
        <f>J3797/SQRT('Exhaust Gas Math'!$E$14*$B$21*$B$23)</f>
        <v>3.7185783645656066E-4</v>
      </c>
      <c r="N3797">
        <f t="shared" si="891"/>
        <v>1.3134781388041264E-2</v>
      </c>
      <c r="O3797">
        <f t="shared" si="892"/>
        <v>0</v>
      </c>
      <c r="P3797">
        <f t="shared" si="893"/>
        <v>0</v>
      </c>
      <c r="Q3797">
        <f>($B$16/2)*(COS((ACOS((2*'Intake Valve Fxn Scratch'!$B$1)/$B$16-1)/($B$17/2))*(I3797-($B$17/2)))+1)*P3797</f>
        <v>0</v>
      </c>
      <c r="R3797">
        <f t="shared" si="894"/>
        <v>0</v>
      </c>
      <c r="S3797">
        <f t="shared" si="895"/>
        <v>0</v>
      </c>
      <c r="T3797">
        <f>S3797*'Exhaust Gas Math'!$C$14</f>
        <v>0</v>
      </c>
      <c r="U3797">
        <f>(T3797/'Exhaust Gas Math'!$B$14)+('Exhaust Gas Math'!$D$10)</f>
        <v>4.4059320573952224E-4</v>
      </c>
      <c r="V3797">
        <f>('Exhaust Gas Math'!$E$10*(2.53982214E-12*V3796^4 - 0.0000000071629564556*V3796^3 + 7.56281407226508E-06*V3796^2 - 0.00322508455050905*V3796 + 1.62997098133725)*$B$24+T3797*'Exhaust Gas Math'!$D$14*$B$23)/('Exhaust Gas Math'!$E$10*(2.53982214E-12*V3796^4 - 0.0000000071629564556*V3796^3 + 7.56281407226508E-06*V3796^2 - 0.00322508455050905*V3796 + 1.62997098133725)+T3797*'Exhaust Gas Math'!$D$14)</f>
        <v>1100</v>
      </c>
      <c r="W3797">
        <f>(353.3116967483*V3797^-1.0020802909)*('Exhaust Gas Math'!$E$10/(T3797+'Exhaust Gas Math'!$E$10))+(357.4500179626*V3797^-1.0038444015 )*(T3797/(T3797+'Exhaust Gas Math'!$E$10))</f>
        <v>0.31654710700089367</v>
      </c>
      <c r="X3797">
        <f t="shared" si="896"/>
        <v>0</v>
      </c>
      <c r="Y3797">
        <f t="shared" si="897"/>
        <v>101325</v>
      </c>
      <c r="Z3797">
        <f t="shared" si="898"/>
        <v>101325</v>
      </c>
    </row>
    <row r="3798" spans="5:26" x14ac:dyDescent="0.2">
      <c r="E3798">
        <f t="shared" ref="E3798:E3861" si="900">H3798</f>
        <v>0.47412499999996166</v>
      </c>
      <c r="F3798">
        <f t="shared" ref="F3798:F3861" si="901">Z3798</f>
        <v>101325</v>
      </c>
      <c r="H3798">
        <f t="shared" si="899"/>
        <v>0.47412499999996166</v>
      </c>
      <c r="I3798">
        <f t="shared" si="887"/>
        <v>437.99999999815918</v>
      </c>
      <c r="J3798">
        <f t="shared" si="888"/>
        <v>2.5109199400082043E-2</v>
      </c>
      <c r="K3798">
        <f t="shared" si="889"/>
        <v>25.976597262745557</v>
      </c>
      <c r="L3798">
        <f t="shared" si="890"/>
        <v>3.9769296294121147E-5</v>
      </c>
      <c r="M3798">
        <f>J3798/SQRT('Exhaust Gas Math'!$E$14*$B$21*$B$23)</f>
        <v>4.2626843574820829E-4</v>
      </c>
      <c r="N3798">
        <f t="shared" si="891"/>
        <v>1.4685858366639368E-2</v>
      </c>
      <c r="O3798">
        <f t="shared" si="892"/>
        <v>0</v>
      </c>
      <c r="P3798">
        <f t="shared" si="893"/>
        <v>0</v>
      </c>
      <c r="Q3798">
        <f>($B$16/2)*(COS((ACOS((2*'Intake Valve Fxn Scratch'!$B$1)/$B$16-1)/($B$17/2))*(I3798-($B$17/2)))+1)*P3798</f>
        <v>0</v>
      </c>
      <c r="R3798">
        <f t="shared" si="894"/>
        <v>0</v>
      </c>
      <c r="S3798">
        <f t="shared" si="895"/>
        <v>0</v>
      </c>
      <c r="T3798">
        <f>S3798*'Exhaust Gas Math'!$C$14</f>
        <v>0</v>
      </c>
      <c r="U3798">
        <f>(T3798/'Exhaust Gas Math'!$B$14)+('Exhaust Gas Math'!$D$10)</f>
        <v>4.4059320573952224E-4</v>
      </c>
      <c r="V3798">
        <f>('Exhaust Gas Math'!$E$10*(2.53982214E-12*V3797^4 - 0.0000000071629564556*V3797^3 + 7.56281407226508E-06*V3797^2 - 0.00322508455050905*V3797 + 1.62997098133725)*$B$24+T3798*'Exhaust Gas Math'!$D$14*$B$23)/('Exhaust Gas Math'!$E$10*(2.53982214E-12*V3797^4 - 0.0000000071629564556*V3797^3 + 7.56281407226508E-06*V3797^2 - 0.00322508455050905*V3797 + 1.62997098133725)+T3798*'Exhaust Gas Math'!$D$14)</f>
        <v>1100</v>
      </c>
      <c r="W3798">
        <f>(353.3116967483*V3798^-1.0020802909)*('Exhaust Gas Math'!$E$10/(T3798+'Exhaust Gas Math'!$E$10))+(357.4500179626*V3798^-1.0038444015 )*(T3798/(T3798+'Exhaust Gas Math'!$E$10))</f>
        <v>0.31654710700089367</v>
      </c>
      <c r="X3798">
        <f t="shared" si="896"/>
        <v>0</v>
      </c>
      <c r="Y3798">
        <f t="shared" si="897"/>
        <v>101325</v>
      </c>
      <c r="Z3798">
        <f t="shared" si="898"/>
        <v>101325</v>
      </c>
    </row>
    <row r="3799" spans="5:26" x14ac:dyDescent="0.2">
      <c r="E3799">
        <f t="shared" si="900"/>
        <v>0.47424999999996165</v>
      </c>
      <c r="F3799">
        <f t="shared" si="901"/>
        <v>101325</v>
      </c>
      <c r="H3799">
        <f t="shared" si="899"/>
        <v>0.47424999999996165</v>
      </c>
      <c r="I3799">
        <f t="shared" si="887"/>
        <v>443.99999999815918</v>
      </c>
      <c r="J3799">
        <f t="shared" si="888"/>
        <v>2.8386447713402416E-2</v>
      </c>
      <c r="K3799">
        <f t="shared" si="889"/>
        <v>26.411448257575955</v>
      </c>
      <c r="L3799">
        <f t="shared" si="890"/>
        <v>3.9769296294121147E-5</v>
      </c>
      <c r="M3799">
        <f>J3799/SQRT('Exhaust Gas Math'!$E$14*$B$21*$B$23)</f>
        <v>4.8190491741448413E-4</v>
      </c>
      <c r="N3799">
        <f t="shared" si="891"/>
        <v>1.6267973593761052E-2</v>
      </c>
      <c r="O3799">
        <f t="shared" si="892"/>
        <v>0</v>
      </c>
      <c r="P3799">
        <f t="shared" si="893"/>
        <v>0</v>
      </c>
      <c r="Q3799">
        <f>($B$16/2)*(COS((ACOS((2*'Intake Valve Fxn Scratch'!$B$1)/$B$16-1)/($B$17/2))*(I3799-($B$17/2)))+1)*P3799</f>
        <v>0</v>
      </c>
      <c r="R3799">
        <f t="shared" si="894"/>
        <v>0</v>
      </c>
      <c r="S3799">
        <f t="shared" si="895"/>
        <v>0</v>
      </c>
      <c r="T3799">
        <f>S3799*'Exhaust Gas Math'!$C$14</f>
        <v>0</v>
      </c>
      <c r="U3799">
        <f>(T3799/'Exhaust Gas Math'!$B$14)+('Exhaust Gas Math'!$D$10)</f>
        <v>4.4059320573952224E-4</v>
      </c>
      <c r="V3799">
        <f>('Exhaust Gas Math'!$E$10*(2.53982214E-12*V3798^4 - 0.0000000071629564556*V3798^3 + 7.56281407226508E-06*V3798^2 - 0.00322508455050905*V3798 + 1.62997098133725)*$B$24+T3799*'Exhaust Gas Math'!$D$14*$B$23)/('Exhaust Gas Math'!$E$10*(2.53982214E-12*V3798^4 - 0.0000000071629564556*V3798^3 + 7.56281407226508E-06*V3798^2 - 0.00322508455050905*V3798 + 1.62997098133725)+T3799*'Exhaust Gas Math'!$D$14)</f>
        <v>1100</v>
      </c>
      <c r="W3799">
        <f>(353.3116967483*V3799^-1.0020802909)*('Exhaust Gas Math'!$E$10/(T3799+'Exhaust Gas Math'!$E$10))+(357.4500179626*V3799^-1.0038444015 )*(T3799/(T3799+'Exhaust Gas Math'!$E$10))</f>
        <v>0.31654710700089367</v>
      </c>
      <c r="X3799">
        <f t="shared" si="896"/>
        <v>0</v>
      </c>
      <c r="Y3799">
        <f t="shared" si="897"/>
        <v>101325</v>
      </c>
      <c r="Z3799">
        <f t="shared" si="898"/>
        <v>101325</v>
      </c>
    </row>
    <row r="3800" spans="5:26" x14ac:dyDescent="0.2">
      <c r="E3800">
        <f t="shared" si="900"/>
        <v>0.47437499999996163</v>
      </c>
      <c r="F3800">
        <f t="shared" si="901"/>
        <v>101325</v>
      </c>
      <c r="H3800">
        <f t="shared" si="899"/>
        <v>0.47437499999996163</v>
      </c>
      <c r="I3800">
        <f t="shared" si="887"/>
        <v>449.99999999815918</v>
      </c>
      <c r="J3800">
        <f t="shared" si="888"/>
        <v>3.1699999998981918E-2</v>
      </c>
      <c r="K3800">
        <f t="shared" si="889"/>
        <v>26.556929898345718</v>
      </c>
      <c r="L3800">
        <f t="shared" si="890"/>
        <v>3.9769296294121147E-5</v>
      </c>
      <c r="M3800">
        <f>J3800/SQRT('Exhaust Gas Math'!$E$14*$B$21*$B$23)</f>
        <v>5.3815771651963046E-4</v>
      </c>
      <c r="N3800">
        <f t="shared" si="891"/>
        <v>1.7887450437884936E-2</v>
      </c>
      <c r="O3800">
        <f t="shared" si="892"/>
        <v>0</v>
      </c>
      <c r="P3800">
        <f t="shared" si="893"/>
        <v>0</v>
      </c>
      <c r="Q3800">
        <f>($B$16/2)*(COS((ACOS((2*'Intake Valve Fxn Scratch'!$B$1)/$B$16-1)/($B$17/2))*(I3800-($B$17/2)))+1)*P3800</f>
        <v>0</v>
      </c>
      <c r="R3800">
        <f t="shared" si="894"/>
        <v>0</v>
      </c>
      <c r="S3800">
        <f t="shared" si="895"/>
        <v>0</v>
      </c>
      <c r="T3800">
        <f>S3800*'Exhaust Gas Math'!$C$14</f>
        <v>0</v>
      </c>
      <c r="U3800">
        <f>(T3800/'Exhaust Gas Math'!$B$14)+('Exhaust Gas Math'!$D$10)</f>
        <v>4.4059320573952224E-4</v>
      </c>
      <c r="V3800">
        <f>('Exhaust Gas Math'!$E$10*(2.53982214E-12*V3799^4 - 0.0000000071629564556*V3799^3 + 7.56281407226508E-06*V3799^2 - 0.00322508455050905*V3799 + 1.62997098133725)*$B$24+T3800*'Exhaust Gas Math'!$D$14*$B$23)/('Exhaust Gas Math'!$E$10*(2.53982214E-12*V3799^4 - 0.0000000071629564556*V3799^3 + 7.56281407226508E-06*V3799^2 - 0.00322508455050905*V3799 + 1.62997098133725)+T3800*'Exhaust Gas Math'!$D$14)</f>
        <v>1100</v>
      </c>
      <c r="W3800">
        <f>(353.3116967483*V3800^-1.0020802909)*('Exhaust Gas Math'!$E$10/(T3800+'Exhaust Gas Math'!$E$10))+(357.4500179626*V3800^-1.0038444015 )*(T3800/(T3800+'Exhaust Gas Math'!$E$10))</f>
        <v>0.31654710700089367</v>
      </c>
      <c r="X3800">
        <f t="shared" si="896"/>
        <v>0</v>
      </c>
      <c r="Y3800">
        <f t="shared" si="897"/>
        <v>101325</v>
      </c>
      <c r="Z3800">
        <f t="shared" si="898"/>
        <v>101325</v>
      </c>
    </row>
    <row r="3801" spans="5:26" x14ac:dyDescent="0.2">
      <c r="E3801">
        <f t="shared" si="900"/>
        <v>0.47449999999996162</v>
      </c>
      <c r="F3801">
        <f t="shared" si="901"/>
        <v>101325</v>
      </c>
      <c r="H3801">
        <f t="shared" si="899"/>
        <v>0.47449999999996162</v>
      </c>
      <c r="I3801">
        <f t="shared" si="887"/>
        <v>455.99999999815918</v>
      </c>
      <c r="J3801">
        <f t="shared" si="888"/>
        <v>3.5013552284570787E-2</v>
      </c>
      <c r="K3801">
        <f t="shared" si="889"/>
        <v>26.411448257754422</v>
      </c>
      <c r="L3801">
        <f t="shared" si="890"/>
        <v>3.9769296294121147E-5</v>
      </c>
      <c r="M3801">
        <f>J3801/SQRT('Exhaust Gas Math'!$E$14*$B$21*$B$23)</f>
        <v>5.9441051562493573E-4</v>
      </c>
      <c r="N3801">
        <f t="shared" si="891"/>
        <v>1.9552731033479487E-2</v>
      </c>
      <c r="O3801">
        <f t="shared" si="892"/>
        <v>0</v>
      </c>
      <c r="P3801">
        <f t="shared" si="893"/>
        <v>0</v>
      </c>
      <c r="Q3801">
        <f>($B$16/2)*(COS((ACOS((2*'Intake Valve Fxn Scratch'!$B$1)/$B$16-1)/($B$17/2))*(I3801-($B$17/2)))+1)*P3801</f>
        <v>0</v>
      </c>
      <c r="R3801">
        <f t="shared" si="894"/>
        <v>0</v>
      </c>
      <c r="S3801">
        <f t="shared" si="895"/>
        <v>0</v>
      </c>
      <c r="T3801">
        <f>S3801*'Exhaust Gas Math'!$C$14</f>
        <v>0</v>
      </c>
      <c r="U3801">
        <f>(T3801/'Exhaust Gas Math'!$B$14)+('Exhaust Gas Math'!$D$10)</f>
        <v>4.4059320573952224E-4</v>
      </c>
      <c r="V3801">
        <f>('Exhaust Gas Math'!$E$10*(2.53982214E-12*V3800^4 - 0.0000000071629564556*V3800^3 + 7.56281407226508E-06*V3800^2 - 0.00322508455050905*V3800 + 1.62997098133725)*$B$24+T3801*'Exhaust Gas Math'!$D$14*$B$23)/('Exhaust Gas Math'!$E$10*(2.53982214E-12*V3800^4 - 0.0000000071629564556*V3800^3 + 7.56281407226508E-06*V3800^2 - 0.00322508455050905*V3800 + 1.62997098133725)+T3801*'Exhaust Gas Math'!$D$14)</f>
        <v>1100</v>
      </c>
      <c r="W3801">
        <f>(353.3116967483*V3801^-1.0020802909)*('Exhaust Gas Math'!$E$10/(T3801+'Exhaust Gas Math'!$E$10))+(357.4500179626*V3801^-1.0038444015 )*(T3801/(T3801+'Exhaust Gas Math'!$E$10))</f>
        <v>0.31654710700089367</v>
      </c>
      <c r="X3801">
        <f t="shared" si="896"/>
        <v>0</v>
      </c>
      <c r="Y3801">
        <f t="shared" si="897"/>
        <v>101325</v>
      </c>
      <c r="Z3801">
        <f t="shared" si="898"/>
        <v>101325</v>
      </c>
    </row>
    <row r="3802" spans="5:26" x14ac:dyDescent="0.2">
      <c r="E3802">
        <f t="shared" si="900"/>
        <v>0.47462499999996161</v>
      </c>
      <c r="F3802">
        <f t="shared" si="901"/>
        <v>101325</v>
      </c>
      <c r="H3802">
        <f t="shared" si="899"/>
        <v>0.47462499999996161</v>
      </c>
      <c r="I3802">
        <f t="shared" si="887"/>
        <v>461.99999999815554</v>
      </c>
      <c r="J3802">
        <f t="shared" si="888"/>
        <v>3.8290800597926292E-2</v>
      </c>
      <c r="K3802">
        <f t="shared" si="889"/>
        <v>25.97659726310021</v>
      </c>
      <c r="L3802">
        <f t="shared" si="890"/>
        <v>3.9769296294121147E-5</v>
      </c>
      <c r="M3802">
        <f>J3802/SQRT('Exhaust Gas Math'!$E$14*$B$21*$B$23)</f>
        <v>6.5004699729180799E-4</v>
      </c>
      <c r="N3802">
        <f t="shared" si="891"/>
        <v>2.127374862578317E-2</v>
      </c>
      <c r="O3802">
        <f t="shared" si="892"/>
        <v>0</v>
      </c>
      <c r="P3802">
        <f t="shared" si="893"/>
        <v>0</v>
      </c>
      <c r="Q3802">
        <f>($B$16/2)*(COS((ACOS((2*'Intake Valve Fxn Scratch'!$B$1)/$B$16-1)/($B$17/2))*(I3802-($B$17/2)))+1)*P3802</f>
        <v>0</v>
      </c>
      <c r="R3802">
        <f t="shared" si="894"/>
        <v>0</v>
      </c>
      <c r="S3802">
        <f t="shared" si="895"/>
        <v>0</v>
      </c>
      <c r="T3802">
        <f>S3802*'Exhaust Gas Math'!$C$14</f>
        <v>0</v>
      </c>
      <c r="U3802">
        <f>(T3802/'Exhaust Gas Math'!$B$14)+('Exhaust Gas Math'!$D$10)</f>
        <v>4.4059320573952224E-4</v>
      </c>
      <c r="V3802">
        <f>('Exhaust Gas Math'!$E$10*(2.53982214E-12*V3801^4 - 0.0000000071629564556*V3801^3 + 7.56281407226508E-06*V3801^2 - 0.00322508455050905*V3801 + 1.62997098133725)*$B$24+T3802*'Exhaust Gas Math'!$D$14*$B$23)/('Exhaust Gas Math'!$E$10*(2.53982214E-12*V3801^4 - 0.0000000071629564556*V3801^3 + 7.56281407226508E-06*V3801^2 - 0.00322508455050905*V3801 + 1.62997098133725)+T3802*'Exhaust Gas Math'!$D$14)</f>
        <v>1100</v>
      </c>
      <c r="W3802">
        <f>(353.3116967483*V3802^-1.0020802909)*('Exhaust Gas Math'!$E$10/(T3802+'Exhaust Gas Math'!$E$10))+(357.4500179626*V3802^-1.0038444015 )*(T3802/(T3802+'Exhaust Gas Math'!$E$10))</f>
        <v>0.31654710700089367</v>
      </c>
      <c r="X3802">
        <f t="shared" si="896"/>
        <v>0</v>
      </c>
      <c r="Y3802">
        <f t="shared" si="897"/>
        <v>101325</v>
      </c>
      <c r="Z3802">
        <f t="shared" si="898"/>
        <v>101325</v>
      </c>
    </row>
    <row r="3803" spans="5:26" x14ac:dyDescent="0.2">
      <c r="E3803">
        <f t="shared" si="900"/>
        <v>0.47474999999996159</v>
      </c>
      <c r="F3803">
        <f t="shared" si="901"/>
        <v>101325</v>
      </c>
      <c r="H3803">
        <f t="shared" si="899"/>
        <v>0.47474999999996159</v>
      </c>
      <c r="I3803">
        <f t="shared" si="887"/>
        <v>467.99999999815554</v>
      </c>
      <c r="J3803">
        <f t="shared" si="888"/>
        <v>4.1495838720717208E-2</v>
      </c>
      <c r="K3803">
        <f t="shared" si="889"/>
        <v>25.257141232878951</v>
      </c>
      <c r="L3803">
        <f t="shared" si="890"/>
        <v>3.9769296294121147E-5</v>
      </c>
      <c r="M3803">
        <f>J3803/SQRT('Exhaust Gas Math'!$E$14*$B$21*$B$23)</f>
        <v>7.0445759658439215E-4</v>
      </c>
      <c r="N3803">
        <f t="shared" si="891"/>
        <v>2.3061282130385646E-2</v>
      </c>
      <c r="O3803">
        <f t="shared" si="892"/>
        <v>0</v>
      </c>
      <c r="P3803">
        <f t="shared" si="893"/>
        <v>0</v>
      </c>
      <c r="Q3803">
        <f>($B$16/2)*(COS((ACOS((2*'Intake Valve Fxn Scratch'!$B$1)/$B$16-1)/($B$17/2))*(I3803-($B$17/2)))+1)*P3803</f>
        <v>0</v>
      </c>
      <c r="R3803">
        <f t="shared" si="894"/>
        <v>0</v>
      </c>
      <c r="S3803">
        <f t="shared" si="895"/>
        <v>0</v>
      </c>
      <c r="T3803">
        <f>S3803*'Exhaust Gas Math'!$C$14</f>
        <v>0</v>
      </c>
      <c r="U3803">
        <f>(T3803/'Exhaust Gas Math'!$B$14)+('Exhaust Gas Math'!$D$10)</f>
        <v>4.4059320573952224E-4</v>
      </c>
      <c r="V3803">
        <f>('Exhaust Gas Math'!$E$10*(2.53982214E-12*V3802^4 - 0.0000000071629564556*V3802^3 + 7.56281407226508E-06*V3802^2 - 0.00322508455050905*V3802 + 1.62997098133725)*$B$24+T3803*'Exhaust Gas Math'!$D$14*$B$23)/('Exhaust Gas Math'!$E$10*(2.53982214E-12*V3802^4 - 0.0000000071629564556*V3802^3 + 7.56281407226508E-06*V3802^2 - 0.00322508455050905*V3802 + 1.62997098133725)+T3803*'Exhaust Gas Math'!$D$14)</f>
        <v>1100</v>
      </c>
      <c r="W3803">
        <f>(353.3116967483*V3803^-1.0020802909)*('Exhaust Gas Math'!$E$10/(T3803+'Exhaust Gas Math'!$E$10))+(357.4500179626*V3803^-1.0038444015 )*(T3803/(T3803+'Exhaust Gas Math'!$E$10))</f>
        <v>0.31654710700089367</v>
      </c>
      <c r="X3803">
        <f t="shared" si="896"/>
        <v>0</v>
      </c>
      <c r="Y3803">
        <f t="shared" si="897"/>
        <v>101325</v>
      </c>
      <c r="Z3803">
        <f t="shared" si="898"/>
        <v>101325</v>
      </c>
    </row>
    <row r="3804" spans="5:26" x14ac:dyDescent="0.2">
      <c r="E3804">
        <f t="shared" si="900"/>
        <v>0.47487499999996158</v>
      </c>
      <c r="F3804">
        <f t="shared" si="901"/>
        <v>101325</v>
      </c>
      <c r="H3804">
        <f t="shared" si="899"/>
        <v>0.47487499999996158</v>
      </c>
      <c r="I3804">
        <f t="shared" si="887"/>
        <v>473.99999999815554</v>
      </c>
      <c r="J3804">
        <f t="shared" si="888"/>
        <v>4.4593551584571227E-2</v>
      </c>
      <c r="K3804">
        <f t="shared" si="889"/>
        <v>24.260962677914204</v>
      </c>
      <c r="L3804">
        <f t="shared" si="890"/>
        <v>3.9769296294121147E-5</v>
      </c>
      <c r="M3804">
        <f>J3804/SQRT('Exhaust Gas Math'!$E$14*$B$21*$B$23)</f>
        <v>7.5704617959066031E-4</v>
      </c>
      <c r="N3804">
        <f t="shared" si="891"/>
        <v>2.4926279522590439E-2</v>
      </c>
      <c r="O3804">
        <f t="shared" si="892"/>
        <v>0</v>
      </c>
      <c r="P3804">
        <f t="shared" si="893"/>
        <v>0</v>
      </c>
      <c r="Q3804">
        <f>($B$16/2)*(COS((ACOS((2*'Intake Valve Fxn Scratch'!$B$1)/$B$16-1)/($B$17/2))*(I3804-($B$17/2)))+1)*P3804</f>
        <v>0</v>
      </c>
      <c r="R3804">
        <f t="shared" si="894"/>
        <v>0</v>
      </c>
      <c r="S3804">
        <f t="shared" si="895"/>
        <v>0</v>
      </c>
      <c r="T3804">
        <f>S3804*'Exhaust Gas Math'!$C$14</f>
        <v>0</v>
      </c>
      <c r="U3804">
        <f>(T3804/'Exhaust Gas Math'!$B$14)+('Exhaust Gas Math'!$D$10)</f>
        <v>4.4059320573952224E-4</v>
      </c>
      <c r="V3804">
        <f>('Exhaust Gas Math'!$E$10*(2.53982214E-12*V3803^4 - 0.0000000071629564556*V3803^3 + 7.56281407226508E-06*V3803^2 - 0.00322508455050905*V3803 + 1.62997098133725)*$B$24+T3804*'Exhaust Gas Math'!$D$14*$B$23)/('Exhaust Gas Math'!$E$10*(2.53982214E-12*V3803^4 - 0.0000000071629564556*V3803^3 + 7.56281407226508E-06*V3803^2 - 0.00322508455050905*V3803 + 1.62997098133725)+T3804*'Exhaust Gas Math'!$D$14)</f>
        <v>1100</v>
      </c>
      <c r="W3804">
        <f>(353.3116967483*V3804^-1.0020802909)*('Exhaust Gas Math'!$E$10/(T3804+'Exhaust Gas Math'!$E$10))+(357.4500179626*V3804^-1.0038444015 )*(T3804/(T3804+'Exhaust Gas Math'!$E$10))</f>
        <v>0.31654710700089367</v>
      </c>
      <c r="X3804">
        <f t="shared" si="896"/>
        <v>0</v>
      </c>
      <c r="Y3804">
        <f t="shared" si="897"/>
        <v>101325</v>
      </c>
      <c r="Z3804">
        <f t="shared" si="898"/>
        <v>101325</v>
      </c>
    </row>
    <row r="3805" spans="5:26" x14ac:dyDescent="0.2">
      <c r="E3805">
        <f t="shared" si="900"/>
        <v>0.47499999999996156</v>
      </c>
      <c r="F3805">
        <f t="shared" si="901"/>
        <v>101325</v>
      </c>
      <c r="H3805">
        <f t="shared" si="899"/>
        <v>0.47499999999996156</v>
      </c>
      <c r="I3805">
        <f t="shared" si="887"/>
        <v>479.99999999815554</v>
      </c>
      <c r="J3805">
        <f t="shared" si="888"/>
        <v>4.7549999999117229E-2</v>
      </c>
      <c r="K3805">
        <f t="shared" si="889"/>
        <v>22.99897593891686</v>
      </c>
      <c r="L3805">
        <f t="shared" si="890"/>
        <v>3.9769296294121147E-5</v>
      </c>
      <c r="M3805">
        <f>J3805/SQRT('Exhaust Gas Math'!$E$14*$B$21*$B$23)</f>
        <v>8.0723657479038447E-4</v>
      </c>
      <c r="N3805">
        <f t="shared" si="891"/>
        <v>2.6879134705065762E-2</v>
      </c>
      <c r="O3805">
        <f t="shared" si="892"/>
        <v>0</v>
      </c>
      <c r="P3805">
        <f t="shared" si="893"/>
        <v>0</v>
      </c>
      <c r="Q3805">
        <f>($B$16/2)*(COS((ACOS((2*'Intake Valve Fxn Scratch'!$B$1)/$B$16-1)/($B$17/2))*(I3805-($B$17/2)))+1)*P3805</f>
        <v>0</v>
      </c>
      <c r="R3805">
        <f t="shared" si="894"/>
        <v>0</v>
      </c>
      <c r="S3805">
        <f t="shared" si="895"/>
        <v>0</v>
      </c>
      <c r="T3805">
        <f>S3805*'Exhaust Gas Math'!$C$14</f>
        <v>0</v>
      </c>
      <c r="U3805">
        <f>(T3805/'Exhaust Gas Math'!$B$14)+('Exhaust Gas Math'!$D$10)</f>
        <v>4.4059320573952224E-4</v>
      </c>
      <c r="V3805">
        <f>('Exhaust Gas Math'!$E$10*(2.53982214E-12*V3804^4 - 0.0000000071629564556*V3804^3 + 7.56281407226508E-06*V3804^2 - 0.00322508455050905*V3804 + 1.62997098133725)*$B$24+T3805*'Exhaust Gas Math'!$D$14*$B$23)/('Exhaust Gas Math'!$E$10*(2.53982214E-12*V3804^4 - 0.0000000071629564556*V3804^3 + 7.56281407226508E-06*V3804^2 - 0.00322508455050905*V3804 + 1.62997098133725)+T3805*'Exhaust Gas Math'!$D$14)</f>
        <v>1100</v>
      </c>
      <c r="W3805">
        <f>(353.3116967483*V3805^-1.0020802909)*('Exhaust Gas Math'!$E$10/(T3805+'Exhaust Gas Math'!$E$10))+(357.4500179626*V3805^-1.0038444015 )*(T3805/(T3805+'Exhaust Gas Math'!$E$10))</f>
        <v>0.31654710700089367</v>
      </c>
      <c r="X3805">
        <f t="shared" si="896"/>
        <v>0</v>
      </c>
      <c r="Y3805">
        <f t="shared" si="897"/>
        <v>101325</v>
      </c>
      <c r="Z3805">
        <f t="shared" si="898"/>
        <v>101325</v>
      </c>
    </row>
    <row r="3806" spans="5:26" x14ac:dyDescent="0.2">
      <c r="E3806">
        <f t="shared" si="900"/>
        <v>0.47512499999996155</v>
      </c>
      <c r="F3806">
        <f t="shared" si="901"/>
        <v>101325</v>
      </c>
      <c r="H3806">
        <f t="shared" si="899"/>
        <v>0.47512499999996155</v>
      </c>
      <c r="I3806">
        <f t="shared" si="887"/>
        <v>485.99999999815554</v>
      </c>
      <c r="J3806">
        <f t="shared" si="888"/>
        <v>5.0332792496845656E-2</v>
      </c>
      <c r="K3806">
        <f t="shared" si="889"/>
        <v>21.485007606688431</v>
      </c>
      <c r="L3806">
        <f t="shared" si="890"/>
        <v>3.9769296294121147E-5</v>
      </c>
      <c r="M3806">
        <f>J3806/SQRT('Exhaust Gas Math'!$E$14*$B$21*$B$23)</f>
        <v>8.5447888571068685E-4</v>
      </c>
      <c r="N3806">
        <f t="shared" si="891"/>
        <v>2.8928903021185354E-2</v>
      </c>
      <c r="O3806">
        <f t="shared" si="892"/>
        <v>0</v>
      </c>
      <c r="P3806">
        <f t="shared" si="893"/>
        <v>0</v>
      </c>
      <c r="Q3806">
        <f>($B$16/2)*(COS((ACOS((2*'Intake Valve Fxn Scratch'!$B$1)/$B$16-1)/($B$17/2))*(I3806-($B$17/2)))+1)*P3806</f>
        <v>0</v>
      </c>
      <c r="R3806">
        <f t="shared" si="894"/>
        <v>0</v>
      </c>
      <c r="S3806">
        <f t="shared" si="895"/>
        <v>0</v>
      </c>
      <c r="T3806">
        <f>S3806*'Exhaust Gas Math'!$C$14</f>
        <v>0</v>
      </c>
      <c r="U3806">
        <f>(T3806/'Exhaust Gas Math'!$B$14)+('Exhaust Gas Math'!$D$10)</f>
        <v>4.4059320573952224E-4</v>
      </c>
      <c r="V3806">
        <f>('Exhaust Gas Math'!$E$10*(2.53982214E-12*V3805^4 - 0.0000000071629564556*V3805^3 + 7.56281407226508E-06*V3805^2 - 0.00322508455050905*V3805 + 1.62997098133725)*$B$24+T3806*'Exhaust Gas Math'!$D$14*$B$23)/('Exhaust Gas Math'!$E$10*(2.53982214E-12*V3805^4 - 0.0000000071629564556*V3805^3 + 7.56281407226508E-06*V3805^2 - 0.00322508455050905*V3805 + 1.62997098133725)+T3806*'Exhaust Gas Math'!$D$14)</f>
        <v>1100</v>
      </c>
      <c r="W3806">
        <f>(353.3116967483*V3806^-1.0020802909)*('Exhaust Gas Math'!$E$10/(T3806+'Exhaust Gas Math'!$E$10))+(357.4500179626*V3806^-1.0038444015 )*(T3806/(T3806+'Exhaust Gas Math'!$E$10))</f>
        <v>0.31654710700089367</v>
      </c>
      <c r="X3806">
        <f t="shared" si="896"/>
        <v>0</v>
      </c>
      <c r="Y3806">
        <f t="shared" si="897"/>
        <v>101325</v>
      </c>
      <c r="Z3806">
        <f t="shared" si="898"/>
        <v>101325</v>
      </c>
    </row>
    <row r="3807" spans="5:26" x14ac:dyDescent="0.2">
      <c r="E3807">
        <f t="shared" si="900"/>
        <v>0.47524999999996154</v>
      </c>
      <c r="F3807">
        <f t="shared" si="901"/>
        <v>101325</v>
      </c>
      <c r="H3807">
        <f t="shared" si="899"/>
        <v>0.47524999999996154</v>
      </c>
      <c r="I3807">
        <f t="shared" si="887"/>
        <v>491.99999999815554</v>
      </c>
      <c r="J3807">
        <f t="shared" si="888"/>
        <v>5.2911440220817646E-2</v>
      </c>
      <c r="K3807">
        <f t="shared" si="889"/>
        <v>19.735645035093416</v>
      </c>
      <c r="L3807">
        <f t="shared" si="890"/>
        <v>3.9769296294121147E-5</v>
      </c>
      <c r="M3807">
        <f>J3807/SQRT('Exhaust Gas Math'!$E$14*$B$21*$B$23)</f>
        <v>8.9825551570708677E-4</v>
      </c>
      <c r="N3807">
        <f t="shared" si="891"/>
        <v>3.1082443967704855E-2</v>
      </c>
      <c r="O3807">
        <f t="shared" si="892"/>
        <v>0</v>
      </c>
      <c r="P3807">
        <f t="shared" si="893"/>
        <v>0</v>
      </c>
      <c r="Q3807">
        <f>($B$16/2)*(COS((ACOS((2*'Intake Valve Fxn Scratch'!$B$1)/$B$16-1)/($B$17/2))*(I3807-($B$17/2)))+1)*P3807</f>
        <v>0</v>
      </c>
      <c r="R3807">
        <f t="shared" si="894"/>
        <v>0</v>
      </c>
      <c r="S3807">
        <f t="shared" si="895"/>
        <v>0</v>
      </c>
      <c r="T3807">
        <f>S3807*'Exhaust Gas Math'!$C$14</f>
        <v>0</v>
      </c>
      <c r="U3807">
        <f>(T3807/'Exhaust Gas Math'!$B$14)+('Exhaust Gas Math'!$D$10)</f>
        <v>4.4059320573952224E-4</v>
      </c>
      <c r="V3807">
        <f>('Exhaust Gas Math'!$E$10*(2.53982214E-12*V3806^4 - 0.0000000071629564556*V3806^3 + 7.56281407226508E-06*V3806^2 - 0.00322508455050905*V3806 + 1.62997098133725)*$B$24+T3807*'Exhaust Gas Math'!$D$14*$B$23)/('Exhaust Gas Math'!$E$10*(2.53982214E-12*V3806^4 - 0.0000000071629564556*V3806^3 + 7.56281407226508E-06*V3806^2 - 0.00322508455050905*V3806 + 1.62997098133725)+T3807*'Exhaust Gas Math'!$D$14)</f>
        <v>1100</v>
      </c>
      <c r="W3807">
        <f>(353.3116967483*V3807^-1.0020802909)*('Exhaust Gas Math'!$E$10/(T3807+'Exhaust Gas Math'!$E$10))+(357.4500179626*V3807^-1.0038444015 )*(T3807/(T3807+'Exhaust Gas Math'!$E$10))</f>
        <v>0.31654710700089367</v>
      </c>
      <c r="X3807">
        <f t="shared" si="896"/>
        <v>0</v>
      </c>
      <c r="Y3807">
        <f t="shared" si="897"/>
        <v>101325</v>
      </c>
      <c r="Z3807">
        <f t="shared" si="898"/>
        <v>101325</v>
      </c>
    </row>
    <row r="3808" spans="5:26" x14ac:dyDescent="0.2">
      <c r="E3808">
        <f t="shared" si="900"/>
        <v>0.47537499999996152</v>
      </c>
      <c r="F3808">
        <f t="shared" si="901"/>
        <v>101325</v>
      </c>
      <c r="H3808">
        <f t="shared" si="899"/>
        <v>0.47537499999996152</v>
      </c>
      <c r="I3808">
        <f t="shared" si="887"/>
        <v>497.99999999815191</v>
      </c>
      <c r="J3808">
        <f t="shared" si="888"/>
        <v>5.5257690966949852E-2</v>
      </c>
      <c r="K3808">
        <f t="shared" si="889"/>
        <v>17.770054606545742</v>
      </c>
      <c r="L3808">
        <f t="shared" si="890"/>
        <v>3.9769296294121147E-5</v>
      </c>
      <c r="M3808">
        <f>J3808/SQRT('Exhaust Gas Math'!$E$14*$B$21*$B$23)</f>
        <v>9.3808683886044766E-4</v>
      </c>
      <c r="N3808">
        <f t="shared" si="891"/>
        <v>3.3343486331740481E-2</v>
      </c>
      <c r="O3808">
        <f t="shared" si="892"/>
        <v>0</v>
      </c>
      <c r="P3808">
        <f t="shared" si="893"/>
        <v>0</v>
      </c>
      <c r="Q3808">
        <f>($B$16/2)*(COS((ACOS((2*'Intake Valve Fxn Scratch'!$B$1)/$B$16-1)/($B$17/2))*(I3808-($B$17/2)))+1)*P3808</f>
        <v>0</v>
      </c>
      <c r="R3808">
        <f t="shared" si="894"/>
        <v>0</v>
      </c>
      <c r="S3808">
        <f t="shared" si="895"/>
        <v>0</v>
      </c>
      <c r="T3808">
        <f>S3808*'Exhaust Gas Math'!$C$14</f>
        <v>0</v>
      </c>
      <c r="U3808">
        <f>(T3808/'Exhaust Gas Math'!$B$14)+('Exhaust Gas Math'!$D$10)</f>
        <v>4.4059320573952224E-4</v>
      </c>
      <c r="V3808">
        <f>('Exhaust Gas Math'!$E$10*(2.53982214E-12*V3807^4 - 0.0000000071629564556*V3807^3 + 7.56281407226508E-06*V3807^2 - 0.00322508455050905*V3807 + 1.62997098133725)*$B$24+T3808*'Exhaust Gas Math'!$D$14*$B$23)/('Exhaust Gas Math'!$E$10*(2.53982214E-12*V3807^4 - 0.0000000071629564556*V3807^3 + 7.56281407226508E-06*V3807^2 - 0.00322508455050905*V3807 + 1.62997098133725)+T3808*'Exhaust Gas Math'!$D$14)</f>
        <v>1100</v>
      </c>
      <c r="W3808">
        <f>(353.3116967483*V3808^-1.0020802909)*('Exhaust Gas Math'!$E$10/(T3808+'Exhaust Gas Math'!$E$10))+(357.4500179626*V3808^-1.0038444015 )*(T3808/(T3808+'Exhaust Gas Math'!$E$10))</f>
        <v>0.31654710700089367</v>
      </c>
      <c r="X3808">
        <f t="shared" si="896"/>
        <v>0</v>
      </c>
      <c r="Y3808">
        <f t="shared" si="897"/>
        <v>101325</v>
      </c>
      <c r="Z3808">
        <f t="shared" si="898"/>
        <v>101325</v>
      </c>
    </row>
    <row r="3809" spans="5:26" x14ac:dyDescent="0.2">
      <c r="E3809">
        <f t="shared" si="900"/>
        <v>0.47549999999996151</v>
      </c>
      <c r="F3809">
        <f t="shared" si="901"/>
        <v>101325</v>
      </c>
      <c r="H3809">
        <f t="shared" si="899"/>
        <v>0.47549999999996151</v>
      </c>
      <c r="I3809">
        <f t="shared" si="887"/>
        <v>503.99999999815191</v>
      </c>
      <c r="J3809">
        <f t="shared" si="888"/>
        <v>5.734583872108566E-2</v>
      </c>
      <c r="K3809">
        <f t="shared" si="889"/>
        <v>15.609771741104698</v>
      </c>
      <c r="L3809">
        <f t="shared" si="890"/>
        <v>3.9769296294121147E-5</v>
      </c>
      <c r="M3809">
        <f>J3809/SQRT('Exhaust Gas Math'!$E$14*$B$21*$B$23)</f>
        <v>9.7353645485910416E-4</v>
      </c>
      <c r="N3809">
        <f t="shared" si="891"/>
        <v>3.5711621292644789E-2</v>
      </c>
      <c r="O3809">
        <f t="shared" si="892"/>
        <v>0</v>
      </c>
      <c r="P3809">
        <f t="shared" si="893"/>
        <v>0</v>
      </c>
      <c r="Q3809">
        <f>($B$16/2)*(COS((ACOS((2*'Intake Valve Fxn Scratch'!$B$1)/$B$16-1)/($B$17/2))*(I3809-($B$17/2)))+1)*P3809</f>
        <v>0</v>
      </c>
      <c r="R3809">
        <f t="shared" si="894"/>
        <v>0</v>
      </c>
      <c r="S3809">
        <f t="shared" si="895"/>
        <v>0</v>
      </c>
      <c r="T3809">
        <f>S3809*'Exhaust Gas Math'!$C$14</f>
        <v>0</v>
      </c>
      <c r="U3809">
        <f>(T3809/'Exhaust Gas Math'!$B$14)+('Exhaust Gas Math'!$D$10)</f>
        <v>4.4059320573952224E-4</v>
      </c>
      <c r="V3809">
        <f>('Exhaust Gas Math'!$E$10*(2.53982214E-12*V3808^4 - 0.0000000071629564556*V3808^3 + 7.56281407226508E-06*V3808^2 - 0.00322508455050905*V3808 + 1.62997098133725)*$B$24+T3809*'Exhaust Gas Math'!$D$14*$B$23)/('Exhaust Gas Math'!$E$10*(2.53982214E-12*V3808^4 - 0.0000000071629564556*V3808^3 + 7.56281407226508E-06*V3808^2 - 0.00322508455050905*V3808 + 1.62997098133725)+T3809*'Exhaust Gas Math'!$D$14)</f>
        <v>1100</v>
      </c>
      <c r="W3809">
        <f>(353.3116967483*V3809^-1.0020802909)*('Exhaust Gas Math'!$E$10/(T3809+'Exhaust Gas Math'!$E$10))+(357.4500179626*V3809^-1.0038444015 )*(T3809/(T3809+'Exhaust Gas Math'!$E$10))</f>
        <v>0.31654710700089367</v>
      </c>
      <c r="X3809">
        <f t="shared" si="896"/>
        <v>0</v>
      </c>
      <c r="Y3809">
        <f t="shared" si="897"/>
        <v>101325</v>
      </c>
      <c r="Z3809">
        <f t="shared" si="898"/>
        <v>101325</v>
      </c>
    </row>
    <row r="3810" spans="5:26" x14ac:dyDescent="0.2">
      <c r="E3810">
        <f t="shared" si="900"/>
        <v>0.4756249999999615</v>
      </c>
      <c r="F3810">
        <f t="shared" si="901"/>
        <v>101325</v>
      </c>
      <c r="H3810">
        <f t="shared" si="899"/>
        <v>0.4756249999999615</v>
      </c>
      <c r="I3810">
        <f t="shared" si="887"/>
        <v>509.99999999815191</v>
      </c>
      <c r="J3810">
        <f t="shared" si="888"/>
        <v>5.9153005299455504E-2</v>
      </c>
      <c r="K3810">
        <f t="shared" si="889"/>
        <v>13.27846494991463</v>
      </c>
      <c r="L3810">
        <f t="shared" si="890"/>
        <v>3.9769296294121147E-5</v>
      </c>
      <c r="M3810">
        <f>J3810/SQRT('Exhaust Gas Math'!$E$14*$B$21*$B$23)</f>
        <v>1.0042159702918279E-3</v>
      </c>
      <c r="N3810">
        <f t="shared" si="891"/>
        <v>3.8181243153984135E-2</v>
      </c>
      <c r="O3810">
        <f t="shared" si="892"/>
        <v>0</v>
      </c>
      <c r="P3810">
        <f t="shared" si="893"/>
        <v>0</v>
      </c>
      <c r="Q3810">
        <f>($B$16/2)*(COS((ACOS((2*'Intake Valve Fxn Scratch'!$B$1)/$B$16-1)/($B$17/2))*(I3810-($B$17/2)))+1)*P3810</f>
        <v>0</v>
      </c>
      <c r="R3810">
        <f t="shared" si="894"/>
        <v>0</v>
      </c>
      <c r="S3810">
        <f t="shared" si="895"/>
        <v>0</v>
      </c>
      <c r="T3810">
        <f>S3810*'Exhaust Gas Math'!$C$14</f>
        <v>0</v>
      </c>
      <c r="U3810">
        <f>(T3810/'Exhaust Gas Math'!$B$14)+('Exhaust Gas Math'!$D$10)</f>
        <v>4.4059320573952224E-4</v>
      </c>
      <c r="V3810">
        <f>('Exhaust Gas Math'!$E$10*(2.53982214E-12*V3809^4 - 0.0000000071629564556*V3809^3 + 7.56281407226508E-06*V3809^2 - 0.00322508455050905*V3809 + 1.62997098133725)*$B$24+T3810*'Exhaust Gas Math'!$D$14*$B$23)/('Exhaust Gas Math'!$E$10*(2.53982214E-12*V3809^4 - 0.0000000071629564556*V3809^3 + 7.56281407226508E-06*V3809^2 - 0.00322508455050905*V3809 + 1.62997098133725)+T3810*'Exhaust Gas Math'!$D$14)</f>
        <v>1100</v>
      </c>
      <c r="W3810">
        <f>(353.3116967483*V3810^-1.0020802909)*('Exhaust Gas Math'!$E$10/(T3810+'Exhaust Gas Math'!$E$10))+(357.4500179626*V3810^-1.0038444015 )*(T3810/(T3810+'Exhaust Gas Math'!$E$10))</f>
        <v>0.31654710700089367</v>
      </c>
      <c r="X3810">
        <f t="shared" si="896"/>
        <v>0</v>
      </c>
      <c r="Y3810">
        <f t="shared" si="897"/>
        <v>101325</v>
      </c>
      <c r="Z3810">
        <f t="shared" si="898"/>
        <v>101325</v>
      </c>
    </row>
    <row r="3811" spans="5:26" x14ac:dyDescent="0.2">
      <c r="E3811">
        <f t="shared" si="900"/>
        <v>0.47574999999996148</v>
      </c>
      <c r="F3811">
        <f t="shared" si="901"/>
        <v>101325</v>
      </c>
      <c r="H3811">
        <f t="shared" si="899"/>
        <v>0.47574999999996148</v>
      </c>
      <c r="I3811">
        <f t="shared" si="887"/>
        <v>515.99999999815191</v>
      </c>
      <c r="J3811">
        <f t="shared" si="888"/>
        <v>6.0659391006854788E-2</v>
      </c>
      <c r="K3811">
        <f t="shared" si="889"/>
        <v>10.801676518034601</v>
      </c>
      <c r="L3811">
        <f t="shared" si="890"/>
        <v>3.9769296294121147E-5</v>
      </c>
      <c r="M3811">
        <f>J3811/SQRT('Exhaust Gas Math'!$E$14*$B$21*$B$23)</f>
        <v>1.0297892539674696E-3</v>
      </c>
      <c r="N3811">
        <f t="shared" si="891"/>
        <v>4.0740475102177293E-2</v>
      </c>
      <c r="O3811">
        <f t="shared" si="892"/>
        <v>0</v>
      </c>
      <c r="P3811">
        <f t="shared" si="893"/>
        <v>0</v>
      </c>
      <c r="Q3811">
        <f>($B$16/2)*(COS((ACOS((2*'Intake Valve Fxn Scratch'!$B$1)/$B$16-1)/($B$17/2))*(I3811-($B$17/2)))+1)*P3811</f>
        <v>0</v>
      </c>
      <c r="R3811">
        <f t="shared" si="894"/>
        <v>0</v>
      </c>
      <c r="S3811">
        <f t="shared" si="895"/>
        <v>0</v>
      </c>
      <c r="T3811">
        <f>S3811*'Exhaust Gas Math'!$C$14</f>
        <v>0</v>
      </c>
      <c r="U3811">
        <f>(T3811/'Exhaust Gas Math'!$B$14)+('Exhaust Gas Math'!$D$10)</f>
        <v>4.4059320573952224E-4</v>
      </c>
      <c r="V3811">
        <f>('Exhaust Gas Math'!$E$10*(2.53982214E-12*V3810^4 - 0.0000000071629564556*V3810^3 + 7.56281407226508E-06*V3810^2 - 0.00322508455050905*V3810 + 1.62997098133725)*$B$24+T3811*'Exhaust Gas Math'!$D$14*$B$23)/('Exhaust Gas Math'!$E$10*(2.53982214E-12*V3810^4 - 0.0000000071629564556*V3810^3 + 7.56281407226508E-06*V3810^2 - 0.00322508455050905*V3810 + 1.62997098133725)+T3811*'Exhaust Gas Math'!$D$14)</f>
        <v>1100</v>
      </c>
      <c r="W3811">
        <f>(353.3116967483*V3811^-1.0020802909)*('Exhaust Gas Math'!$E$10/(T3811+'Exhaust Gas Math'!$E$10))+(357.4500179626*V3811^-1.0038444015 )*(T3811/(T3811+'Exhaust Gas Math'!$E$10))</f>
        <v>0.31654710700089367</v>
      </c>
      <c r="X3811">
        <f t="shared" si="896"/>
        <v>0</v>
      </c>
      <c r="Y3811">
        <f t="shared" si="897"/>
        <v>101325</v>
      </c>
      <c r="Z3811">
        <f t="shared" si="898"/>
        <v>101325</v>
      </c>
    </row>
    <row r="3812" spans="5:26" x14ac:dyDescent="0.2">
      <c r="E3812">
        <f t="shared" si="900"/>
        <v>0.47587499999996147</v>
      </c>
      <c r="F3812">
        <f t="shared" si="901"/>
        <v>101325</v>
      </c>
      <c r="H3812">
        <f t="shared" si="899"/>
        <v>0.47587499999996147</v>
      </c>
      <c r="I3812">
        <f t="shared" si="887"/>
        <v>521.99999999815191</v>
      </c>
      <c r="J3812">
        <f t="shared" si="888"/>
        <v>6.1848491566240157E-2</v>
      </c>
      <c r="K3812">
        <f t="shared" si="889"/>
        <v>8.2065426578282601</v>
      </c>
      <c r="L3812">
        <f t="shared" si="890"/>
        <v>3.9769296294121147E-5</v>
      </c>
      <c r="M3812">
        <f>J3812/SQRT('Exhaust Gas Math'!$E$14*$B$21*$B$23)</f>
        <v>1.0499761196384979E-3</v>
      </c>
      <c r="N3812">
        <f t="shared" si="891"/>
        <v>4.3370137970918043E-2</v>
      </c>
      <c r="O3812">
        <f t="shared" si="892"/>
        <v>0</v>
      </c>
      <c r="P3812">
        <f t="shared" si="893"/>
        <v>0</v>
      </c>
      <c r="Q3812">
        <f>($B$16/2)*(COS((ACOS((2*'Intake Valve Fxn Scratch'!$B$1)/$B$16-1)/($B$17/2))*(I3812-($B$17/2)))+1)*P3812</f>
        <v>0</v>
      </c>
      <c r="R3812">
        <f t="shared" si="894"/>
        <v>0</v>
      </c>
      <c r="S3812">
        <f t="shared" si="895"/>
        <v>0</v>
      </c>
      <c r="T3812">
        <f>S3812*'Exhaust Gas Math'!$C$14</f>
        <v>0</v>
      </c>
      <c r="U3812">
        <f>(T3812/'Exhaust Gas Math'!$B$14)+('Exhaust Gas Math'!$D$10)</f>
        <v>4.4059320573952224E-4</v>
      </c>
      <c r="V3812">
        <f>('Exhaust Gas Math'!$E$10*(2.53982214E-12*V3811^4 - 0.0000000071629564556*V3811^3 + 7.56281407226508E-06*V3811^2 - 0.00322508455050905*V3811 + 1.62997098133725)*$B$24+T3812*'Exhaust Gas Math'!$D$14*$B$23)/('Exhaust Gas Math'!$E$10*(2.53982214E-12*V3811^4 - 0.0000000071629564556*V3811^3 + 7.56281407226508E-06*V3811^2 - 0.00322508455050905*V3811 + 1.62997098133725)+T3812*'Exhaust Gas Math'!$D$14)</f>
        <v>1100</v>
      </c>
      <c r="W3812">
        <f>(353.3116967483*V3812^-1.0020802909)*('Exhaust Gas Math'!$E$10/(T3812+'Exhaust Gas Math'!$E$10))+(357.4500179626*V3812^-1.0038444015 )*(T3812/(T3812+'Exhaust Gas Math'!$E$10))</f>
        <v>0.31654710700089367</v>
      </c>
      <c r="X3812">
        <f t="shared" si="896"/>
        <v>0</v>
      </c>
      <c r="Y3812">
        <f t="shared" si="897"/>
        <v>101325</v>
      </c>
      <c r="Z3812">
        <f t="shared" si="898"/>
        <v>101325</v>
      </c>
    </row>
    <row r="3813" spans="5:26" x14ac:dyDescent="0.2">
      <c r="E3813">
        <f t="shared" si="900"/>
        <v>0.47599999999996145</v>
      </c>
      <c r="F3813">
        <f t="shared" si="901"/>
        <v>101325</v>
      </c>
      <c r="H3813">
        <f t="shared" si="899"/>
        <v>0.47599999999996145</v>
      </c>
      <c r="I3813">
        <f t="shared" si="887"/>
        <v>527.99999999814827</v>
      </c>
      <c r="J3813">
        <f t="shared" si="888"/>
        <v>6.2707278943048977E-2</v>
      </c>
      <c r="K3813">
        <f t="shared" si="889"/>
        <v>5.5214961989318914</v>
      </c>
      <c r="L3813">
        <f t="shared" si="890"/>
        <v>3.9769296294121147E-5</v>
      </c>
      <c r="M3813">
        <f>J3813/SQRT('Exhaust Gas Math'!$E$14*$B$21*$B$23)</f>
        <v>1.0645553957802697E-3</v>
      </c>
      <c r="N3813">
        <f t="shared" si="891"/>
        <v>4.6042841936712271E-2</v>
      </c>
      <c r="O3813">
        <f t="shared" si="892"/>
        <v>0</v>
      </c>
      <c r="P3813">
        <f t="shared" si="893"/>
        <v>0</v>
      </c>
      <c r="Q3813">
        <f>($B$16/2)*(COS((ACOS((2*'Intake Valve Fxn Scratch'!$B$1)/$B$16-1)/($B$17/2))*(I3813-($B$17/2)))+1)*P3813</f>
        <v>0</v>
      </c>
      <c r="R3813">
        <f t="shared" si="894"/>
        <v>0</v>
      </c>
      <c r="S3813">
        <f t="shared" si="895"/>
        <v>0</v>
      </c>
      <c r="T3813">
        <f>S3813*'Exhaust Gas Math'!$C$14</f>
        <v>0</v>
      </c>
      <c r="U3813">
        <f>(T3813/'Exhaust Gas Math'!$B$14)+('Exhaust Gas Math'!$D$10)</f>
        <v>4.4059320573952224E-4</v>
      </c>
      <c r="V3813">
        <f>('Exhaust Gas Math'!$E$10*(2.53982214E-12*V3812^4 - 0.0000000071629564556*V3812^3 + 7.56281407226508E-06*V3812^2 - 0.00322508455050905*V3812 + 1.62997098133725)*$B$24+T3813*'Exhaust Gas Math'!$D$14*$B$23)/('Exhaust Gas Math'!$E$10*(2.53982214E-12*V3812^4 - 0.0000000071629564556*V3812^3 + 7.56281407226508E-06*V3812^2 - 0.00322508455050905*V3812 + 1.62997098133725)+T3813*'Exhaust Gas Math'!$D$14)</f>
        <v>1100</v>
      </c>
      <c r="W3813">
        <f>(353.3116967483*V3813^-1.0020802909)*('Exhaust Gas Math'!$E$10/(T3813+'Exhaust Gas Math'!$E$10))+(357.4500179626*V3813^-1.0038444015 )*(T3813/(T3813+'Exhaust Gas Math'!$E$10))</f>
        <v>0.31654710700089367</v>
      </c>
      <c r="X3813">
        <f t="shared" si="896"/>
        <v>0</v>
      </c>
      <c r="Y3813">
        <f t="shared" si="897"/>
        <v>101325</v>
      </c>
      <c r="Z3813">
        <f t="shared" si="898"/>
        <v>101325</v>
      </c>
    </row>
    <row r="3814" spans="5:26" x14ac:dyDescent="0.2">
      <c r="E3814">
        <f t="shared" si="900"/>
        <v>0.47612499999996144</v>
      </c>
      <c r="F3814">
        <f t="shared" si="901"/>
        <v>101325</v>
      </c>
      <c r="H3814">
        <f t="shared" si="899"/>
        <v>0.47612499999996144</v>
      </c>
      <c r="I3814">
        <f t="shared" si="887"/>
        <v>533.99999999814827</v>
      </c>
      <c r="J3814">
        <f t="shared" si="888"/>
        <v>6.322634408306721E-2</v>
      </c>
      <c r="K3814">
        <f t="shared" si="889"/>
        <v>2.7759550722341473</v>
      </c>
      <c r="L3814">
        <f t="shared" si="890"/>
        <v>3.9769296294121147E-5</v>
      </c>
      <c r="M3814">
        <f>J3814/SQRT('Exhaust Gas Math'!$E$14*$B$21*$B$23)</f>
        <v>1.0733673487924502E-3</v>
      </c>
      <c r="N3814">
        <f t="shared" si="891"/>
        <v>4.8722302042404214E-2</v>
      </c>
      <c r="O3814">
        <f t="shared" si="892"/>
        <v>0</v>
      </c>
      <c r="P3814">
        <f t="shared" si="893"/>
        <v>0</v>
      </c>
      <c r="Q3814">
        <f>($B$16/2)*(COS((ACOS((2*'Intake Valve Fxn Scratch'!$B$1)/$B$16-1)/($B$17/2))*(I3814-($B$17/2)))+1)*P3814</f>
        <v>0</v>
      </c>
      <c r="R3814">
        <f t="shared" si="894"/>
        <v>0</v>
      </c>
      <c r="S3814">
        <f t="shared" si="895"/>
        <v>0</v>
      </c>
      <c r="T3814">
        <f>S3814*'Exhaust Gas Math'!$C$14</f>
        <v>0</v>
      </c>
      <c r="U3814">
        <f>(T3814/'Exhaust Gas Math'!$B$14)+('Exhaust Gas Math'!$D$10)</f>
        <v>4.4059320573952224E-4</v>
      </c>
      <c r="V3814">
        <f>('Exhaust Gas Math'!$E$10*(2.53982214E-12*V3813^4 - 0.0000000071629564556*V3813^3 + 7.56281407226508E-06*V3813^2 - 0.00322508455050905*V3813 + 1.62997098133725)*$B$24+T3814*'Exhaust Gas Math'!$D$14*$B$23)/('Exhaust Gas Math'!$E$10*(2.53982214E-12*V3813^4 - 0.0000000071629564556*V3813^3 + 7.56281407226508E-06*V3813^2 - 0.00322508455050905*V3813 + 1.62997098133725)+T3814*'Exhaust Gas Math'!$D$14)</f>
        <v>1100</v>
      </c>
      <c r="W3814">
        <f>(353.3116967483*V3814^-1.0020802909)*('Exhaust Gas Math'!$E$10/(T3814+'Exhaust Gas Math'!$E$10))+(357.4500179626*V3814^-1.0038444015 )*(T3814/(T3814+'Exhaust Gas Math'!$E$10))</f>
        <v>0.31654710700089367</v>
      </c>
      <c r="X3814">
        <f t="shared" si="896"/>
        <v>0</v>
      </c>
      <c r="Y3814">
        <f t="shared" si="897"/>
        <v>101325</v>
      </c>
      <c r="Z3814">
        <f t="shared" si="898"/>
        <v>101325</v>
      </c>
    </row>
    <row r="3815" spans="5:26" x14ac:dyDescent="0.2">
      <c r="E3815">
        <f t="shared" si="900"/>
        <v>0.47624999999996143</v>
      </c>
      <c r="F3815">
        <f t="shared" si="901"/>
        <v>101325</v>
      </c>
      <c r="H3815">
        <f t="shared" si="899"/>
        <v>0.47624999999996143</v>
      </c>
      <c r="I3815">
        <f t="shared" si="887"/>
        <v>539.99999999814827</v>
      </c>
      <c r="J3815">
        <f t="shared" si="888"/>
        <v>6.3399999999999998E-2</v>
      </c>
      <c r="K3815">
        <f t="shared" si="889"/>
        <v>8.575754018478447E-10</v>
      </c>
      <c r="L3815">
        <f t="shared" si="890"/>
        <v>3.9769296294121147E-5</v>
      </c>
      <c r="M3815">
        <f>J3815/SQRT('Exhaust Gas Math'!$E$14*$B$21*$B$23)</f>
        <v>1.0763154330738279E-3</v>
      </c>
      <c r="N3815">
        <f t="shared" si="891"/>
        <v>5.1362995242604265E-2</v>
      </c>
      <c r="O3815">
        <f t="shared" si="892"/>
        <v>0</v>
      </c>
      <c r="P3815">
        <f t="shared" si="893"/>
        <v>0</v>
      </c>
      <c r="Q3815">
        <f>($B$16/2)*(COS((ACOS((2*'Intake Valve Fxn Scratch'!$B$1)/$B$16-1)/($B$17/2))*(I3815-($B$17/2)))+1)*P3815</f>
        <v>0</v>
      </c>
      <c r="R3815">
        <f t="shared" si="894"/>
        <v>0</v>
      </c>
      <c r="S3815">
        <f t="shared" si="895"/>
        <v>0</v>
      </c>
      <c r="T3815">
        <f>S3815*'Exhaust Gas Math'!$C$14</f>
        <v>0</v>
      </c>
      <c r="U3815">
        <f>(T3815/'Exhaust Gas Math'!$B$14)+('Exhaust Gas Math'!$D$10)</f>
        <v>4.4059320573952224E-4</v>
      </c>
      <c r="V3815">
        <f>('Exhaust Gas Math'!$E$10*(2.53982214E-12*V3814^4 - 0.0000000071629564556*V3814^3 + 7.56281407226508E-06*V3814^2 - 0.00322508455050905*V3814 + 1.62997098133725)*$B$24+T3815*'Exhaust Gas Math'!$D$14*$B$23)/('Exhaust Gas Math'!$E$10*(2.53982214E-12*V3814^4 - 0.0000000071629564556*V3814^3 + 7.56281407226508E-06*V3814^2 - 0.00322508455050905*V3814 + 1.62997098133725)+T3815*'Exhaust Gas Math'!$D$14)</f>
        <v>1100</v>
      </c>
      <c r="W3815">
        <f>(353.3116967483*V3815^-1.0020802909)*('Exhaust Gas Math'!$E$10/(T3815+'Exhaust Gas Math'!$E$10))+(357.4500179626*V3815^-1.0038444015 )*(T3815/(T3815+'Exhaust Gas Math'!$E$10))</f>
        <v>0.31654710700089367</v>
      </c>
      <c r="X3815">
        <f t="shared" si="896"/>
        <v>0</v>
      </c>
      <c r="Y3815">
        <f t="shared" si="897"/>
        <v>101325</v>
      </c>
      <c r="Z3815">
        <f t="shared" si="898"/>
        <v>101325</v>
      </c>
    </row>
    <row r="3816" spans="5:26" x14ac:dyDescent="0.2">
      <c r="E3816">
        <f t="shared" si="900"/>
        <v>0.47637499999996141</v>
      </c>
      <c r="F3816">
        <f t="shared" si="901"/>
        <v>101325</v>
      </c>
      <c r="H3816">
        <f t="shared" si="899"/>
        <v>0.47637499999996141</v>
      </c>
      <c r="I3816">
        <f t="shared" si="887"/>
        <v>545.99999999814827</v>
      </c>
      <c r="J3816">
        <f t="shared" si="888"/>
        <v>6.3226344083281399E-2</v>
      </c>
      <c r="K3816">
        <f t="shared" si="889"/>
        <v>-2.7759550705268907</v>
      </c>
      <c r="L3816">
        <f t="shared" si="890"/>
        <v>3.9769296294121147E-5</v>
      </c>
      <c r="M3816">
        <f>J3816/SQRT('Exhaust Gas Math'!$E$14*$B$21*$B$23)</f>
        <v>1.0733673487960864E-3</v>
      </c>
      <c r="N3816">
        <f t="shared" si="891"/>
        <v>5.3910285389391757E-2</v>
      </c>
      <c r="O3816">
        <f t="shared" si="892"/>
        <v>0</v>
      </c>
      <c r="P3816">
        <f t="shared" si="893"/>
        <v>0</v>
      </c>
      <c r="Q3816">
        <f>($B$16/2)*(COS((ACOS((2*'Intake Valve Fxn Scratch'!$B$1)/$B$16-1)/($B$17/2))*(I3816-($B$17/2)))+1)*P3816</f>
        <v>0</v>
      </c>
      <c r="R3816">
        <f t="shared" si="894"/>
        <v>0</v>
      </c>
      <c r="S3816">
        <f t="shared" si="895"/>
        <v>0</v>
      </c>
      <c r="T3816">
        <f>S3816*'Exhaust Gas Math'!$C$14</f>
        <v>0</v>
      </c>
      <c r="U3816">
        <f>(T3816/'Exhaust Gas Math'!$B$14)+('Exhaust Gas Math'!$D$10)</f>
        <v>4.4059320573952224E-4</v>
      </c>
      <c r="V3816">
        <f>('Exhaust Gas Math'!$E$10*(2.53982214E-12*V3815^4 - 0.0000000071629564556*V3815^3 + 7.56281407226508E-06*V3815^2 - 0.00322508455050905*V3815 + 1.62997098133725)*$B$24+T3816*'Exhaust Gas Math'!$D$14*$B$23)/('Exhaust Gas Math'!$E$10*(2.53982214E-12*V3815^4 - 0.0000000071629564556*V3815^3 + 7.56281407226508E-06*V3815^2 - 0.00322508455050905*V3815 + 1.62997098133725)+T3816*'Exhaust Gas Math'!$D$14)</f>
        <v>1100</v>
      </c>
      <c r="W3816">
        <f>(353.3116967483*V3816^-1.0020802909)*('Exhaust Gas Math'!$E$10/(T3816+'Exhaust Gas Math'!$E$10))+(357.4500179626*V3816^-1.0038444015 )*(T3816/(T3816+'Exhaust Gas Math'!$E$10))</f>
        <v>0.31654710700089367</v>
      </c>
      <c r="X3816">
        <f t="shared" si="896"/>
        <v>0</v>
      </c>
      <c r="Y3816">
        <f t="shared" si="897"/>
        <v>101325</v>
      </c>
      <c r="Z3816">
        <f t="shared" si="898"/>
        <v>101325</v>
      </c>
    </row>
    <row r="3817" spans="5:26" x14ac:dyDescent="0.2">
      <c r="E3817">
        <f t="shared" si="900"/>
        <v>0.4764999999999614</v>
      </c>
      <c r="F3817">
        <f t="shared" si="901"/>
        <v>101325</v>
      </c>
      <c r="H3817">
        <f t="shared" si="899"/>
        <v>0.4764999999999614</v>
      </c>
      <c r="I3817">
        <f t="shared" si="887"/>
        <v>551.99999999814827</v>
      </c>
      <c r="J3817">
        <f t="shared" si="888"/>
        <v>6.2707278943474651E-2</v>
      </c>
      <c r="K3817">
        <f t="shared" si="889"/>
        <v>-5.5214961972542209</v>
      </c>
      <c r="L3817">
        <f t="shared" si="890"/>
        <v>3.9769296294121147E-5</v>
      </c>
      <c r="M3817">
        <f>J3817/SQRT('Exhaust Gas Math'!$E$14*$B$21*$B$23)</f>
        <v>1.0645553957874961E-3</v>
      </c>
      <c r="N3817">
        <f t="shared" si="891"/>
        <v>5.63011390173625E-2</v>
      </c>
      <c r="O3817">
        <f t="shared" si="892"/>
        <v>0</v>
      </c>
      <c r="P3817">
        <f t="shared" si="893"/>
        <v>0</v>
      </c>
      <c r="Q3817">
        <f>($B$16/2)*(COS((ACOS((2*'Intake Valve Fxn Scratch'!$B$1)/$B$16-1)/($B$17/2))*(I3817-($B$17/2)))+1)*P3817</f>
        <v>0</v>
      </c>
      <c r="R3817">
        <f t="shared" si="894"/>
        <v>0</v>
      </c>
      <c r="S3817">
        <f t="shared" si="895"/>
        <v>0</v>
      </c>
      <c r="T3817">
        <f>S3817*'Exhaust Gas Math'!$C$14</f>
        <v>0</v>
      </c>
      <c r="U3817">
        <f>(T3817/'Exhaust Gas Math'!$B$14)+('Exhaust Gas Math'!$D$10)</f>
        <v>4.4059320573952224E-4</v>
      </c>
      <c r="V3817">
        <f>('Exhaust Gas Math'!$E$10*(2.53982214E-12*V3816^4 - 0.0000000071629564556*V3816^3 + 7.56281407226508E-06*V3816^2 - 0.00322508455050905*V3816 + 1.62997098133725)*$B$24+T3817*'Exhaust Gas Math'!$D$14*$B$23)/('Exhaust Gas Math'!$E$10*(2.53982214E-12*V3816^4 - 0.0000000071629564556*V3816^3 + 7.56281407226508E-06*V3816^2 - 0.00322508455050905*V3816 + 1.62997098133725)+T3817*'Exhaust Gas Math'!$D$14)</f>
        <v>1100</v>
      </c>
      <c r="W3817">
        <f>(353.3116967483*V3817^-1.0020802909)*('Exhaust Gas Math'!$E$10/(T3817+'Exhaust Gas Math'!$E$10))+(357.4500179626*V3817^-1.0038444015 )*(T3817/(T3817+'Exhaust Gas Math'!$E$10))</f>
        <v>0.31654710700089367</v>
      </c>
      <c r="X3817">
        <f t="shared" si="896"/>
        <v>0</v>
      </c>
      <c r="Y3817">
        <f t="shared" si="897"/>
        <v>101325</v>
      </c>
      <c r="Z3817">
        <f t="shared" si="898"/>
        <v>101325</v>
      </c>
    </row>
    <row r="3818" spans="5:26" x14ac:dyDescent="0.2">
      <c r="E3818">
        <f t="shared" si="900"/>
        <v>0.47662499999996139</v>
      </c>
      <c r="F3818">
        <f t="shared" si="901"/>
        <v>101325</v>
      </c>
      <c r="H3818">
        <f t="shared" si="899"/>
        <v>0.47662499999996139</v>
      </c>
      <c r="I3818">
        <f t="shared" si="887"/>
        <v>557.99999999814827</v>
      </c>
      <c r="J3818">
        <f t="shared" si="888"/>
        <v>6.1848491566872818E-2</v>
      </c>
      <c r="K3818">
        <f t="shared" si="889"/>
        <v>-8.2065426561970547</v>
      </c>
      <c r="L3818">
        <f t="shared" si="890"/>
        <v>3.9769296294121147E-5</v>
      </c>
      <c r="M3818">
        <f>J3818/SQRT('Exhaust Gas Math'!$E$14*$B$21*$B$23)</f>
        <v>1.0499761196492384E-3</v>
      </c>
      <c r="N3818">
        <f t="shared" si="891"/>
        <v>5.8465535047861193E-2</v>
      </c>
      <c r="O3818">
        <f t="shared" si="892"/>
        <v>0</v>
      </c>
      <c r="P3818">
        <f t="shared" si="893"/>
        <v>0</v>
      </c>
      <c r="Q3818">
        <f>($B$16/2)*(COS((ACOS((2*'Intake Valve Fxn Scratch'!$B$1)/$B$16-1)/($B$17/2))*(I3818-($B$17/2)))+1)*P3818</f>
        <v>0</v>
      </c>
      <c r="R3818">
        <f t="shared" si="894"/>
        <v>0</v>
      </c>
      <c r="S3818">
        <f t="shared" si="895"/>
        <v>0</v>
      </c>
      <c r="T3818">
        <f>S3818*'Exhaust Gas Math'!$C$14</f>
        <v>0</v>
      </c>
      <c r="U3818">
        <f>(T3818/'Exhaust Gas Math'!$B$14)+('Exhaust Gas Math'!$D$10)</f>
        <v>4.4059320573952224E-4</v>
      </c>
      <c r="V3818">
        <f>('Exhaust Gas Math'!$E$10*(2.53982214E-12*V3817^4 - 0.0000000071629564556*V3817^3 + 7.56281407226508E-06*V3817^2 - 0.00322508455050905*V3817 + 1.62997098133725)*$B$24+T3818*'Exhaust Gas Math'!$D$14*$B$23)/('Exhaust Gas Math'!$E$10*(2.53982214E-12*V3817^4 - 0.0000000071629564556*V3817^3 + 7.56281407226508E-06*V3817^2 - 0.00322508455050905*V3817 + 1.62997098133725)+T3818*'Exhaust Gas Math'!$D$14)</f>
        <v>1100</v>
      </c>
      <c r="W3818">
        <f>(353.3116967483*V3818^-1.0020802909)*('Exhaust Gas Math'!$E$10/(T3818+'Exhaust Gas Math'!$E$10))+(357.4500179626*V3818^-1.0038444015 )*(T3818/(T3818+'Exhaust Gas Math'!$E$10))</f>
        <v>0.31654710700089367</v>
      </c>
      <c r="X3818">
        <f t="shared" si="896"/>
        <v>0</v>
      </c>
      <c r="Y3818">
        <f t="shared" si="897"/>
        <v>101325</v>
      </c>
      <c r="Z3818">
        <f t="shared" si="898"/>
        <v>101325</v>
      </c>
    </row>
    <row r="3819" spans="5:26" x14ac:dyDescent="0.2">
      <c r="E3819">
        <f t="shared" si="900"/>
        <v>0.47674999999996137</v>
      </c>
      <c r="F3819">
        <f t="shared" si="901"/>
        <v>101325</v>
      </c>
      <c r="H3819">
        <f t="shared" si="899"/>
        <v>0.47674999999996137</v>
      </c>
      <c r="I3819">
        <f t="shared" si="887"/>
        <v>563.99999999814463</v>
      </c>
      <c r="J3819">
        <f t="shared" si="888"/>
        <v>6.065939100768751E-2</v>
      </c>
      <c r="K3819">
        <f t="shared" si="889"/>
        <v>-10.801676516467733</v>
      </c>
      <c r="L3819">
        <f t="shared" si="890"/>
        <v>3.9769296294121147E-5</v>
      </c>
      <c r="M3819">
        <f>J3819/SQRT('Exhaust Gas Math'!$E$14*$B$21*$B$23)</f>
        <v>1.0297892539816065E-3</v>
      </c>
      <c r="N3819">
        <f t="shared" si="891"/>
        <v>6.0328632871781918E-2</v>
      </c>
      <c r="O3819">
        <f t="shared" si="892"/>
        <v>0</v>
      </c>
      <c r="P3819">
        <f t="shared" si="893"/>
        <v>0</v>
      </c>
      <c r="Q3819">
        <f>($B$16/2)*(COS((ACOS((2*'Intake Valve Fxn Scratch'!$B$1)/$B$16-1)/($B$17/2))*(I3819-($B$17/2)))+1)*P3819</f>
        <v>0</v>
      </c>
      <c r="R3819">
        <f t="shared" si="894"/>
        <v>0</v>
      </c>
      <c r="S3819">
        <f t="shared" si="895"/>
        <v>0</v>
      </c>
      <c r="T3819">
        <f>S3819*'Exhaust Gas Math'!$C$14</f>
        <v>0</v>
      </c>
      <c r="U3819">
        <f>(T3819/'Exhaust Gas Math'!$B$14)+('Exhaust Gas Math'!$D$10)</f>
        <v>4.4059320573952224E-4</v>
      </c>
      <c r="V3819">
        <f>('Exhaust Gas Math'!$E$10*(2.53982214E-12*V3818^4 - 0.0000000071629564556*V3818^3 + 7.56281407226508E-06*V3818^2 - 0.00322508455050905*V3818 + 1.62997098133725)*$B$24+T3819*'Exhaust Gas Math'!$D$14*$B$23)/('Exhaust Gas Math'!$E$10*(2.53982214E-12*V3818^4 - 0.0000000071629564556*V3818^3 + 7.56281407226508E-06*V3818^2 - 0.00322508455050905*V3818 + 1.62997098133725)+T3819*'Exhaust Gas Math'!$D$14)</f>
        <v>1100</v>
      </c>
      <c r="W3819">
        <f>(353.3116967483*V3819^-1.0020802909)*('Exhaust Gas Math'!$E$10/(T3819+'Exhaust Gas Math'!$E$10))+(357.4500179626*V3819^-1.0038444015 )*(T3819/(T3819+'Exhaust Gas Math'!$E$10))</f>
        <v>0.31654710700089367</v>
      </c>
      <c r="X3819">
        <f t="shared" si="896"/>
        <v>0</v>
      </c>
      <c r="Y3819">
        <f t="shared" si="897"/>
        <v>101325</v>
      </c>
      <c r="Z3819">
        <f t="shared" si="898"/>
        <v>101325</v>
      </c>
    </row>
    <row r="3820" spans="5:26" x14ac:dyDescent="0.2">
      <c r="E3820">
        <f t="shared" si="900"/>
        <v>0.47687499999996136</v>
      </c>
      <c r="F3820">
        <f t="shared" si="901"/>
        <v>101325</v>
      </c>
      <c r="H3820">
        <f t="shared" si="899"/>
        <v>0.47687499999996136</v>
      </c>
      <c r="I3820">
        <f t="shared" si="887"/>
        <v>569.99999999814463</v>
      </c>
      <c r="J3820">
        <f t="shared" si="888"/>
        <v>5.9153005300479164E-2</v>
      </c>
      <c r="K3820">
        <f t="shared" si="889"/>
        <v>-13.278464948429264</v>
      </c>
      <c r="L3820">
        <f t="shared" si="890"/>
        <v>3.9769296294121147E-5</v>
      </c>
      <c r="M3820">
        <f>J3820/SQRT('Exhaust Gas Math'!$E$14*$B$21*$B$23)</f>
        <v>1.0042159703092062E-3</v>
      </c>
      <c r="N3820">
        <f t="shared" si="891"/>
        <v>6.1813705050542012E-2</v>
      </c>
      <c r="O3820">
        <f t="shared" si="892"/>
        <v>0</v>
      </c>
      <c r="P3820">
        <f t="shared" si="893"/>
        <v>0</v>
      </c>
      <c r="Q3820">
        <f>($B$16/2)*(COS((ACOS((2*'Intake Valve Fxn Scratch'!$B$1)/$B$16-1)/($B$17/2))*(I3820-($B$17/2)))+1)*P3820</f>
        <v>0</v>
      </c>
      <c r="R3820">
        <f t="shared" si="894"/>
        <v>0</v>
      </c>
      <c r="S3820">
        <f t="shared" si="895"/>
        <v>0</v>
      </c>
      <c r="T3820">
        <f>S3820*'Exhaust Gas Math'!$C$14</f>
        <v>0</v>
      </c>
      <c r="U3820">
        <f>(T3820/'Exhaust Gas Math'!$B$14)+('Exhaust Gas Math'!$D$10)</f>
        <v>4.4059320573952224E-4</v>
      </c>
      <c r="V3820">
        <f>('Exhaust Gas Math'!$E$10*(2.53982214E-12*V3819^4 - 0.0000000071629564556*V3819^3 + 7.56281407226508E-06*V3819^2 - 0.00322508455050905*V3819 + 1.62997098133725)*$B$24+T3820*'Exhaust Gas Math'!$D$14*$B$23)/('Exhaust Gas Math'!$E$10*(2.53982214E-12*V3819^4 - 0.0000000071629564556*V3819^3 + 7.56281407226508E-06*V3819^2 - 0.00322508455050905*V3819 + 1.62997098133725)+T3820*'Exhaust Gas Math'!$D$14)</f>
        <v>1100</v>
      </c>
      <c r="W3820">
        <f>(353.3116967483*V3820^-1.0020802909)*('Exhaust Gas Math'!$E$10/(T3820+'Exhaust Gas Math'!$E$10))+(357.4500179626*V3820^-1.0038444015 )*(T3820/(T3820+'Exhaust Gas Math'!$E$10))</f>
        <v>0.31654710700089367</v>
      </c>
      <c r="X3820">
        <f t="shared" si="896"/>
        <v>0</v>
      </c>
      <c r="Y3820">
        <f t="shared" si="897"/>
        <v>101325</v>
      </c>
      <c r="Z3820">
        <f t="shared" si="898"/>
        <v>101325</v>
      </c>
    </row>
    <row r="3821" spans="5:26" x14ac:dyDescent="0.2">
      <c r="E3821">
        <f t="shared" si="900"/>
        <v>0.47699999999996134</v>
      </c>
      <c r="F3821">
        <f t="shared" si="901"/>
        <v>101325</v>
      </c>
      <c r="H3821">
        <f t="shared" si="899"/>
        <v>0.47699999999996134</v>
      </c>
      <c r="I3821">
        <f t="shared" si="887"/>
        <v>575.99999999814463</v>
      </c>
      <c r="J3821">
        <f t="shared" si="888"/>
        <v>5.7345838722289044E-2</v>
      </c>
      <c r="K3821">
        <f t="shared" si="889"/>
        <v>-15.609771739717113</v>
      </c>
      <c r="L3821">
        <f t="shared" si="890"/>
        <v>3.9769296294121147E-5</v>
      </c>
      <c r="M3821">
        <f>J3821/SQRT('Exhaust Gas Math'!$E$14*$B$21*$B$23)</f>
        <v>9.7353645487953345E-4</v>
      </c>
      <c r="N3821">
        <f t="shared" si="891"/>
        <v>6.2845765439866211E-2</v>
      </c>
      <c r="O3821">
        <f t="shared" si="892"/>
        <v>0</v>
      </c>
      <c r="P3821">
        <f t="shared" si="893"/>
        <v>0</v>
      </c>
      <c r="Q3821">
        <f>($B$16/2)*(COS((ACOS((2*'Intake Valve Fxn Scratch'!$B$1)/$B$16-1)/($B$17/2))*(I3821-($B$17/2)))+1)*P3821</f>
        <v>0</v>
      </c>
      <c r="R3821">
        <f t="shared" si="894"/>
        <v>0</v>
      </c>
      <c r="S3821">
        <f t="shared" si="895"/>
        <v>0</v>
      </c>
      <c r="T3821">
        <f>S3821*'Exhaust Gas Math'!$C$14</f>
        <v>0</v>
      </c>
      <c r="U3821">
        <f>(T3821/'Exhaust Gas Math'!$B$14)+('Exhaust Gas Math'!$D$10)</f>
        <v>4.4059320573952224E-4</v>
      </c>
      <c r="V3821">
        <f>('Exhaust Gas Math'!$E$10*(2.53982214E-12*V3820^4 - 0.0000000071629564556*V3820^3 + 7.56281407226508E-06*V3820^2 - 0.00322508455050905*V3820 + 1.62997098133725)*$B$24+T3821*'Exhaust Gas Math'!$D$14*$B$23)/('Exhaust Gas Math'!$E$10*(2.53982214E-12*V3820^4 - 0.0000000071629564556*V3820^3 + 7.56281407226508E-06*V3820^2 - 0.00322508455050905*V3820 + 1.62997098133725)+T3821*'Exhaust Gas Math'!$D$14)</f>
        <v>1100</v>
      </c>
      <c r="W3821">
        <f>(353.3116967483*V3821^-1.0020802909)*('Exhaust Gas Math'!$E$10/(T3821+'Exhaust Gas Math'!$E$10))+(357.4500179626*V3821^-1.0038444015 )*(T3821/(T3821+'Exhaust Gas Math'!$E$10))</f>
        <v>0.31654710700089367</v>
      </c>
      <c r="X3821">
        <f t="shared" si="896"/>
        <v>0</v>
      </c>
      <c r="Y3821">
        <f t="shared" si="897"/>
        <v>101325</v>
      </c>
      <c r="Z3821">
        <f t="shared" si="898"/>
        <v>101325</v>
      </c>
    </row>
    <row r="3822" spans="5:26" x14ac:dyDescent="0.2">
      <c r="E3822">
        <f t="shared" si="900"/>
        <v>0.47712499999996133</v>
      </c>
      <c r="F3822">
        <f t="shared" si="901"/>
        <v>101325</v>
      </c>
      <c r="H3822">
        <f t="shared" si="899"/>
        <v>0.47712499999996133</v>
      </c>
      <c r="I3822">
        <f t="shared" si="887"/>
        <v>581.99999999814463</v>
      </c>
      <c r="J3822">
        <f t="shared" si="888"/>
        <v>5.5257690968319777E-2</v>
      </c>
      <c r="K3822">
        <f t="shared" si="889"/>
        <v>-17.770054605271138</v>
      </c>
      <c r="L3822">
        <f t="shared" si="890"/>
        <v>3.9769296294121147E-5</v>
      </c>
      <c r="M3822">
        <f>J3822/SQRT('Exhaust Gas Math'!$E$14*$B$21*$B$23)</f>
        <v>9.3808683888370423E-4</v>
      </c>
      <c r="N3822">
        <f t="shared" si="891"/>
        <v>6.3355736789028894E-2</v>
      </c>
      <c r="O3822">
        <f t="shared" si="892"/>
        <v>0</v>
      </c>
      <c r="P3822">
        <f t="shared" si="893"/>
        <v>0</v>
      </c>
      <c r="Q3822">
        <f>($B$16/2)*(COS((ACOS((2*'Intake Valve Fxn Scratch'!$B$1)/$B$16-1)/($B$17/2))*(I3822-($B$17/2)))+1)*P3822</f>
        <v>0</v>
      </c>
      <c r="R3822">
        <f t="shared" si="894"/>
        <v>0</v>
      </c>
      <c r="S3822">
        <f t="shared" si="895"/>
        <v>0</v>
      </c>
      <c r="T3822">
        <f>S3822*'Exhaust Gas Math'!$C$14</f>
        <v>0</v>
      </c>
      <c r="U3822">
        <f>(T3822/'Exhaust Gas Math'!$B$14)+('Exhaust Gas Math'!$D$10)</f>
        <v>4.4059320573952224E-4</v>
      </c>
      <c r="V3822">
        <f>('Exhaust Gas Math'!$E$10*(2.53982214E-12*V3821^4 - 0.0000000071629564556*V3821^3 + 7.56281407226508E-06*V3821^2 - 0.00322508455050905*V3821 + 1.62997098133725)*$B$24+T3822*'Exhaust Gas Math'!$D$14*$B$23)/('Exhaust Gas Math'!$E$10*(2.53982214E-12*V3821^4 - 0.0000000071629564556*V3821^3 + 7.56281407226508E-06*V3821^2 - 0.00322508455050905*V3821 + 1.62997098133725)+T3822*'Exhaust Gas Math'!$D$14)</f>
        <v>1100</v>
      </c>
      <c r="W3822">
        <f>(353.3116967483*V3822^-1.0020802909)*('Exhaust Gas Math'!$E$10/(T3822+'Exhaust Gas Math'!$E$10))+(357.4500179626*V3822^-1.0038444015 )*(T3822/(T3822+'Exhaust Gas Math'!$E$10))</f>
        <v>0.31654710700089367</v>
      </c>
      <c r="X3822">
        <f t="shared" si="896"/>
        <v>0</v>
      </c>
      <c r="Y3822">
        <f t="shared" si="897"/>
        <v>101325</v>
      </c>
      <c r="Z3822">
        <f t="shared" si="898"/>
        <v>101325</v>
      </c>
    </row>
    <row r="3823" spans="5:26" x14ac:dyDescent="0.2">
      <c r="E3823">
        <f t="shared" si="900"/>
        <v>0.47724999999996132</v>
      </c>
      <c r="F3823">
        <f t="shared" si="901"/>
        <v>101325</v>
      </c>
      <c r="H3823">
        <f t="shared" si="899"/>
        <v>0.47724999999996132</v>
      </c>
      <c r="I3823">
        <f t="shared" si="887"/>
        <v>587.99999999814463</v>
      </c>
      <c r="J3823">
        <f t="shared" si="888"/>
        <v>5.2911440222339096E-2</v>
      </c>
      <c r="K3823">
        <f t="shared" si="889"/>
        <v>-19.735645033945755</v>
      </c>
      <c r="L3823">
        <f t="shared" si="890"/>
        <v>3.9769296294121147E-5</v>
      </c>
      <c r="M3823">
        <f>J3823/SQRT('Exhaust Gas Math'!$E$14*$B$21*$B$23)</f>
        <v>8.9825551573291583E-4</v>
      </c>
      <c r="N3823">
        <f t="shared" si="891"/>
        <v>6.3284913265768114E-2</v>
      </c>
      <c r="O3823">
        <f t="shared" si="892"/>
        <v>0</v>
      </c>
      <c r="P3823">
        <f t="shared" si="893"/>
        <v>0</v>
      </c>
      <c r="Q3823">
        <f>($B$16/2)*(COS((ACOS((2*'Intake Valve Fxn Scratch'!$B$1)/$B$16-1)/($B$17/2))*(I3823-($B$17/2)))+1)*P3823</f>
        <v>0</v>
      </c>
      <c r="R3823">
        <f t="shared" si="894"/>
        <v>0</v>
      </c>
      <c r="S3823">
        <f t="shared" si="895"/>
        <v>0</v>
      </c>
      <c r="T3823">
        <f>S3823*'Exhaust Gas Math'!$C$14</f>
        <v>0</v>
      </c>
      <c r="U3823">
        <f>(T3823/'Exhaust Gas Math'!$B$14)+('Exhaust Gas Math'!$D$10)</f>
        <v>4.4059320573952224E-4</v>
      </c>
      <c r="V3823">
        <f>('Exhaust Gas Math'!$E$10*(2.53982214E-12*V3822^4 - 0.0000000071629564556*V3822^3 + 7.56281407226508E-06*V3822^2 - 0.00322508455050905*V3822 + 1.62997098133725)*$B$24+T3823*'Exhaust Gas Math'!$D$14*$B$23)/('Exhaust Gas Math'!$E$10*(2.53982214E-12*V3822^4 - 0.0000000071629564556*V3822^3 + 7.56281407226508E-06*V3822^2 - 0.00322508455050905*V3822 + 1.62997098133725)+T3823*'Exhaust Gas Math'!$D$14)</f>
        <v>1100</v>
      </c>
      <c r="W3823">
        <f>(353.3116967483*V3823^-1.0020802909)*('Exhaust Gas Math'!$E$10/(T3823+'Exhaust Gas Math'!$E$10))+(357.4500179626*V3823^-1.0038444015 )*(T3823/(T3823+'Exhaust Gas Math'!$E$10))</f>
        <v>0.31654710700089367</v>
      </c>
      <c r="X3823">
        <f t="shared" si="896"/>
        <v>0</v>
      </c>
      <c r="Y3823">
        <f t="shared" si="897"/>
        <v>101325</v>
      </c>
      <c r="Z3823">
        <f t="shared" si="898"/>
        <v>101325</v>
      </c>
    </row>
    <row r="3824" spans="5:26" x14ac:dyDescent="0.2">
      <c r="E3824">
        <f t="shared" si="900"/>
        <v>0.4773749999999613</v>
      </c>
      <c r="F3824">
        <f t="shared" si="901"/>
        <v>101325</v>
      </c>
      <c r="H3824">
        <f t="shared" si="899"/>
        <v>0.4773749999999613</v>
      </c>
      <c r="I3824">
        <f t="shared" si="887"/>
        <v>593.99999999814099</v>
      </c>
      <c r="J3824">
        <f t="shared" si="888"/>
        <v>5.0332792498501963E-2</v>
      </c>
      <c r="K3824">
        <f t="shared" si="889"/>
        <v>-21.485007605680291</v>
      </c>
      <c r="L3824">
        <f t="shared" si="890"/>
        <v>3.9769296294121147E-5</v>
      </c>
      <c r="M3824">
        <f>J3824/SQRT('Exhaust Gas Math'!$E$14*$B$21*$B$23)</f>
        <v>8.5447888573880531E-4</v>
      </c>
      <c r="N3824">
        <f t="shared" si="891"/>
        <v>6.2589395196970571E-2</v>
      </c>
      <c r="O3824">
        <f t="shared" si="892"/>
        <v>0</v>
      </c>
      <c r="P3824">
        <f t="shared" si="893"/>
        <v>0</v>
      </c>
      <c r="Q3824">
        <f>($B$16/2)*(COS((ACOS((2*'Intake Valve Fxn Scratch'!$B$1)/$B$16-1)/($B$17/2))*(I3824-($B$17/2)))+1)*P3824</f>
        <v>0</v>
      </c>
      <c r="R3824">
        <f t="shared" si="894"/>
        <v>0</v>
      </c>
      <c r="S3824">
        <f t="shared" si="895"/>
        <v>0</v>
      </c>
      <c r="T3824">
        <f>S3824*'Exhaust Gas Math'!$C$14</f>
        <v>0</v>
      </c>
      <c r="U3824">
        <f>(T3824/'Exhaust Gas Math'!$B$14)+('Exhaust Gas Math'!$D$10)</f>
        <v>4.4059320573952224E-4</v>
      </c>
      <c r="V3824">
        <f>('Exhaust Gas Math'!$E$10*(2.53982214E-12*V3823^4 - 0.0000000071629564556*V3823^3 + 7.56281407226508E-06*V3823^2 - 0.00322508455050905*V3823 + 1.62997098133725)*$B$24+T3824*'Exhaust Gas Math'!$D$14*$B$23)/('Exhaust Gas Math'!$E$10*(2.53982214E-12*V3823^4 - 0.0000000071629564556*V3823^3 + 7.56281407226508E-06*V3823^2 - 0.00322508455050905*V3823 + 1.62997098133725)+T3824*'Exhaust Gas Math'!$D$14)</f>
        <v>1100</v>
      </c>
      <c r="W3824">
        <f>(353.3116967483*V3824^-1.0020802909)*('Exhaust Gas Math'!$E$10/(T3824+'Exhaust Gas Math'!$E$10))+(357.4500179626*V3824^-1.0038444015 )*(T3824/(T3824+'Exhaust Gas Math'!$E$10))</f>
        <v>0.31654710700089367</v>
      </c>
      <c r="X3824">
        <f t="shared" si="896"/>
        <v>0</v>
      </c>
      <c r="Y3824">
        <f t="shared" si="897"/>
        <v>101325</v>
      </c>
      <c r="Z3824">
        <f t="shared" si="898"/>
        <v>101325</v>
      </c>
    </row>
    <row r="3825" spans="5:26" x14ac:dyDescent="0.2">
      <c r="E3825">
        <f t="shared" si="900"/>
        <v>0.47749999999996129</v>
      </c>
      <c r="F3825">
        <f t="shared" si="901"/>
        <v>101325</v>
      </c>
      <c r="H3825">
        <f t="shared" si="899"/>
        <v>0.47749999999996129</v>
      </c>
      <c r="I3825">
        <f t="shared" si="887"/>
        <v>599.99999999814099</v>
      </c>
      <c r="J3825">
        <f t="shared" si="888"/>
        <v>4.7550000000890255E-2</v>
      </c>
      <c r="K3825">
        <f t="shared" si="889"/>
        <v>-22.998975938059285</v>
      </c>
      <c r="L3825">
        <f t="shared" si="890"/>
        <v>3.9769296294121147E-5</v>
      </c>
      <c r="M3825">
        <f>J3825/SQRT('Exhaust Gas Math'!$E$14*$B$21*$B$23)</f>
        <v>8.0723657482048442E-4</v>
      </c>
      <c r="N3825">
        <f t="shared" si="891"/>
        <v>6.1244119152841045E-2</v>
      </c>
      <c r="O3825">
        <f t="shared" si="892"/>
        <v>0</v>
      </c>
      <c r="P3825">
        <f t="shared" si="893"/>
        <v>0</v>
      </c>
      <c r="Q3825">
        <f>($B$16/2)*(COS((ACOS((2*'Intake Valve Fxn Scratch'!$B$1)/$B$16-1)/($B$17/2))*(I3825-($B$17/2)))+1)*P3825</f>
        <v>0</v>
      </c>
      <c r="R3825">
        <f t="shared" si="894"/>
        <v>0</v>
      </c>
      <c r="S3825">
        <f t="shared" si="895"/>
        <v>0</v>
      </c>
      <c r="T3825">
        <f>S3825*'Exhaust Gas Math'!$C$14</f>
        <v>0</v>
      </c>
      <c r="U3825">
        <f>(T3825/'Exhaust Gas Math'!$B$14)+('Exhaust Gas Math'!$D$10)</f>
        <v>4.4059320573952224E-4</v>
      </c>
      <c r="V3825">
        <f>('Exhaust Gas Math'!$E$10*(2.53982214E-12*V3824^4 - 0.0000000071629564556*V3824^3 + 7.56281407226508E-06*V3824^2 - 0.00322508455050905*V3824 + 1.62997098133725)*$B$24+T3825*'Exhaust Gas Math'!$D$14*$B$23)/('Exhaust Gas Math'!$E$10*(2.53982214E-12*V3824^4 - 0.0000000071629564556*V3824^3 + 7.56281407226508E-06*V3824^2 - 0.00322508455050905*V3824 + 1.62997098133725)+T3825*'Exhaust Gas Math'!$D$14)</f>
        <v>1100</v>
      </c>
      <c r="W3825">
        <f>(353.3116967483*V3825^-1.0020802909)*('Exhaust Gas Math'!$E$10/(T3825+'Exhaust Gas Math'!$E$10))+(357.4500179626*V3825^-1.0038444015 )*(T3825/(T3825+'Exhaust Gas Math'!$E$10))</f>
        <v>0.31654710700089367</v>
      </c>
      <c r="X3825">
        <f t="shared" si="896"/>
        <v>0</v>
      </c>
      <c r="Y3825">
        <f t="shared" si="897"/>
        <v>101325</v>
      </c>
      <c r="Z3825">
        <f t="shared" si="898"/>
        <v>101325</v>
      </c>
    </row>
    <row r="3826" spans="5:26" x14ac:dyDescent="0.2">
      <c r="E3826">
        <f t="shared" si="900"/>
        <v>0.47762499999996127</v>
      </c>
      <c r="F3826">
        <f t="shared" si="901"/>
        <v>101325</v>
      </c>
      <c r="H3826">
        <f t="shared" si="899"/>
        <v>0.47762499999996127</v>
      </c>
      <c r="I3826">
        <f t="shared" si="887"/>
        <v>605.99999999814099</v>
      </c>
      <c r="J3826">
        <f t="shared" si="888"/>
        <v>4.4593551586441536E-2</v>
      </c>
      <c r="K3826">
        <f t="shared" si="889"/>
        <v>-24.26096267721659</v>
      </c>
      <c r="L3826">
        <f t="shared" si="890"/>
        <v>3.9769296294121147E-5</v>
      </c>
      <c r="M3826">
        <f>J3826/SQRT('Exhaust Gas Math'!$E$14*$B$21*$B$23)</f>
        <v>7.5704617962241182E-4</v>
      </c>
      <c r="N3826">
        <f t="shared" si="891"/>
        <v>5.924608890306958E-2</v>
      </c>
      <c r="O3826">
        <f t="shared" si="892"/>
        <v>0</v>
      </c>
      <c r="P3826">
        <f t="shared" si="893"/>
        <v>0</v>
      </c>
      <c r="Q3826">
        <f>($B$16/2)*(COS((ACOS((2*'Intake Valve Fxn Scratch'!$B$1)/$B$16-1)/($B$17/2))*(I3826-($B$17/2)))+1)*P3826</f>
        <v>0</v>
      </c>
      <c r="R3826">
        <f t="shared" si="894"/>
        <v>0</v>
      </c>
      <c r="S3826">
        <f t="shared" si="895"/>
        <v>0</v>
      </c>
      <c r="T3826">
        <f>S3826*'Exhaust Gas Math'!$C$14</f>
        <v>0</v>
      </c>
      <c r="U3826">
        <f>(T3826/'Exhaust Gas Math'!$B$14)+('Exhaust Gas Math'!$D$10)</f>
        <v>4.4059320573952224E-4</v>
      </c>
      <c r="V3826">
        <f>('Exhaust Gas Math'!$E$10*(2.53982214E-12*V3825^4 - 0.0000000071629564556*V3825^3 + 7.56281407226508E-06*V3825^2 - 0.00322508455050905*V3825 + 1.62997098133725)*$B$24+T3826*'Exhaust Gas Math'!$D$14*$B$23)/('Exhaust Gas Math'!$E$10*(2.53982214E-12*V3825^4 - 0.0000000071629564556*V3825^3 + 7.56281407226508E-06*V3825^2 - 0.00322508455050905*V3825 + 1.62997098133725)+T3826*'Exhaust Gas Math'!$D$14)</f>
        <v>1100</v>
      </c>
      <c r="W3826">
        <f>(353.3116967483*V3826^-1.0020802909)*('Exhaust Gas Math'!$E$10/(T3826+'Exhaust Gas Math'!$E$10))+(357.4500179626*V3826^-1.0038444015 )*(T3826/(T3826+'Exhaust Gas Math'!$E$10))</f>
        <v>0.31654710700089367</v>
      </c>
      <c r="X3826">
        <f t="shared" si="896"/>
        <v>0</v>
      </c>
      <c r="Y3826">
        <f t="shared" si="897"/>
        <v>101325</v>
      </c>
      <c r="Z3826">
        <f t="shared" si="898"/>
        <v>101325</v>
      </c>
    </row>
    <row r="3827" spans="5:26" x14ac:dyDescent="0.2">
      <c r="E3827">
        <f t="shared" si="900"/>
        <v>0.47774999999996126</v>
      </c>
      <c r="F3827">
        <f t="shared" si="901"/>
        <v>101325</v>
      </c>
      <c r="H3827">
        <f t="shared" si="899"/>
        <v>0.47774999999996126</v>
      </c>
      <c r="I3827">
        <f t="shared" si="887"/>
        <v>611.99999999814099</v>
      </c>
      <c r="J3827">
        <f t="shared" si="888"/>
        <v>4.1495838722664311E-2</v>
      </c>
      <c r="K3827">
        <f t="shared" si="889"/>
        <v>-25.257141232348939</v>
      </c>
      <c r="L3827">
        <f t="shared" si="890"/>
        <v>3.9769296294121147E-5</v>
      </c>
      <c r="M3827">
        <f>J3827/SQRT('Exhaust Gas Math'!$E$14*$B$21*$B$23)</f>
        <v>7.0445759661744731E-4</v>
      </c>
      <c r="N3827">
        <f t="shared" si="891"/>
        <v>5.661644072517083E-2</v>
      </c>
      <c r="O3827">
        <f t="shared" si="892"/>
        <v>0</v>
      </c>
      <c r="P3827">
        <f t="shared" si="893"/>
        <v>0</v>
      </c>
      <c r="Q3827">
        <f>($B$16/2)*(COS((ACOS((2*'Intake Valve Fxn Scratch'!$B$1)/$B$16-1)/($B$17/2))*(I3827-($B$17/2)))+1)*P3827</f>
        <v>0</v>
      </c>
      <c r="R3827">
        <f t="shared" si="894"/>
        <v>0</v>
      </c>
      <c r="S3827">
        <f t="shared" si="895"/>
        <v>0</v>
      </c>
      <c r="T3827">
        <f>S3827*'Exhaust Gas Math'!$C$14</f>
        <v>0</v>
      </c>
      <c r="U3827">
        <f>(T3827/'Exhaust Gas Math'!$B$14)+('Exhaust Gas Math'!$D$10)</f>
        <v>4.4059320573952224E-4</v>
      </c>
      <c r="V3827">
        <f>('Exhaust Gas Math'!$E$10*(2.53982214E-12*V3826^4 - 0.0000000071629564556*V3826^3 + 7.56281407226508E-06*V3826^2 - 0.00322508455050905*V3826 + 1.62997098133725)*$B$24+T3827*'Exhaust Gas Math'!$D$14*$B$23)/('Exhaust Gas Math'!$E$10*(2.53982214E-12*V3826^4 - 0.0000000071629564556*V3826^3 + 7.56281407226508E-06*V3826^2 - 0.00322508455050905*V3826 + 1.62997098133725)+T3827*'Exhaust Gas Math'!$D$14)</f>
        <v>1100</v>
      </c>
      <c r="W3827">
        <f>(353.3116967483*V3827^-1.0020802909)*('Exhaust Gas Math'!$E$10/(T3827+'Exhaust Gas Math'!$E$10))+(357.4500179626*V3827^-1.0038444015 )*(T3827/(T3827+'Exhaust Gas Math'!$E$10))</f>
        <v>0.31654710700089367</v>
      </c>
      <c r="X3827">
        <f t="shared" si="896"/>
        <v>0</v>
      </c>
      <c r="Y3827">
        <f t="shared" si="897"/>
        <v>101325</v>
      </c>
      <c r="Z3827">
        <f t="shared" si="898"/>
        <v>101325</v>
      </c>
    </row>
    <row r="3828" spans="5:26" x14ac:dyDescent="0.2">
      <c r="E3828">
        <f t="shared" si="900"/>
        <v>0.47787499999996125</v>
      </c>
      <c r="F3828">
        <f t="shared" si="901"/>
        <v>101325</v>
      </c>
      <c r="H3828">
        <f t="shared" si="899"/>
        <v>0.47787499999996125</v>
      </c>
      <c r="I3828">
        <f t="shared" si="887"/>
        <v>617.99999999814099</v>
      </c>
      <c r="J3828">
        <f t="shared" si="888"/>
        <v>3.8290800599928863E-2</v>
      </c>
      <c r="K3828">
        <f t="shared" si="889"/>
        <v>-25.976597262743613</v>
      </c>
      <c r="L3828">
        <f t="shared" si="890"/>
        <v>3.9769296294121147E-5</v>
      </c>
      <c r="M3828">
        <f>J3828/SQRT('Exhaust Gas Math'!$E$14*$B$21*$B$23)</f>
        <v>6.5004699732580478E-4</v>
      </c>
      <c r="N3828">
        <f t="shared" si="891"/>
        <v>5.340105307102902E-2</v>
      </c>
      <c r="O3828">
        <f t="shared" si="892"/>
        <v>0</v>
      </c>
      <c r="P3828">
        <f t="shared" si="893"/>
        <v>0</v>
      </c>
      <c r="Q3828">
        <f>($B$16/2)*(COS((ACOS((2*'Intake Valve Fxn Scratch'!$B$1)/$B$16-1)/($B$17/2))*(I3828-($B$17/2)))+1)*P3828</f>
        <v>0</v>
      </c>
      <c r="R3828">
        <f t="shared" si="894"/>
        <v>0</v>
      </c>
      <c r="S3828">
        <f t="shared" si="895"/>
        <v>0</v>
      </c>
      <c r="T3828">
        <f>S3828*'Exhaust Gas Math'!$C$14</f>
        <v>0</v>
      </c>
      <c r="U3828">
        <f>(T3828/'Exhaust Gas Math'!$B$14)+('Exhaust Gas Math'!$D$10)</f>
        <v>4.4059320573952224E-4</v>
      </c>
      <c r="V3828">
        <f>('Exhaust Gas Math'!$E$10*(2.53982214E-12*V3827^4 - 0.0000000071629564556*V3827^3 + 7.56281407226508E-06*V3827^2 - 0.00322508455050905*V3827 + 1.62997098133725)*$B$24+T3828*'Exhaust Gas Math'!$D$14*$B$23)/('Exhaust Gas Math'!$E$10*(2.53982214E-12*V3827^4 - 0.0000000071629564556*V3827^3 + 7.56281407226508E-06*V3827^2 - 0.00322508455050905*V3827 + 1.62997098133725)+T3828*'Exhaust Gas Math'!$D$14)</f>
        <v>1100</v>
      </c>
      <c r="W3828">
        <f>(353.3116967483*V3828^-1.0020802909)*('Exhaust Gas Math'!$E$10/(T3828+'Exhaust Gas Math'!$E$10))+(357.4500179626*V3828^-1.0038444015 )*(T3828/(T3828+'Exhaust Gas Math'!$E$10))</f>
        <v>0.31654710700089367</v>
      </c>
      <c r="X3828">
        <f t="shared" si="896"/>
        <v>0</v>
      </c>
      <c r="Y3828">
        <f t="shared" si="897"/>
        <v>101325</v>
      </c>
      <c r="Z3828">
        <f t="shared" si="898"/>
        <v>101325</v>
      </c>
    </row>
    <row r="3829" spans="5:26" x14ac:dyDescent="0.2">
      <c r="E3829">
        <f t="shared" si="900"/>
        <v>0.47799999999996123</v>
      </c>
      <c r="F3829">
        <f t="shared" si="901"/>
        <v>101325</v>
      </c>
      <c r="H3829">
        <f t="shared" si="899"/>
        <v>0.47799999999996123</v>
      </c>
      <c r="I3829">
        <f t="shared" si="887"/>
        <v>623.99999999814099</v>
      </c>
      <c r="J3829">
        <f t="shared" si="888"/>
        <v>3.5013552286608671E-2</v>
      </c>
      <c r="K3829">
        <f t="shared" si="889"/>
        <v>-26.411448257574982</v>
      </c>
      <c r="L3829">
        <f t="shared" si="890"/>
        <v>3.9769296294121147E-5</v>
      </c>
      <c r="M3829">
        <f>J3829/SQRT('Exhaust Gas Math'!$E$14*$B$21*$B$23)</f>
        <v>5.9441051565953197E-4</v>
      </c>
      <c r="N3829">
        <f t="shared" si="891"/>
        <v>4.9669531180110818E-2</v>
      </c>
      <c r="O3829">
        <f t="shared" si="892"/>
        <v>0</v>
      </c>
      <c r="P3829">
        <f t="shared" si="893"/>
        <v>0</v>
      </c>
      <c r="Q3829">
        <f>($B$16/2)*(COS((ACOS((2*'Intake Valve Fxn Scratch'!$B$1)/$B$16-1)/($B$17/2))*(I3829-($B$17/2)))+1)*P3829</f>
        <v>0</v>
      </c>
      <c r="R3829">
        <f t="shared" si="894"/>
        <v>0</v>
      </c>
      <c r="S3829">
        <f t="shared" si="895"/>
        <v>0</v>
      </c>
      <c r="T3829">
        <f>S3829*'Exhaust Gas Math'!$C$14</f>
        <v>0</v>
      </c>
      <c r="U3829">
        <f>(T3829/'Exhaust Gas Math'!$B$14)+('Exhaust Gas Math'!$D$10)</f>
        <v>4.4059320573952224E-4</v>
      </c>
      <c r="V3829">
        <f>('Exhaust Gas Math'!$E$10*(2.53982214E-12*V3828^4 - 0.0000000071629564556*V3828^3 + 7.56281407226508E-06*V3828^2 - 0.00322508455050905*V3828 + 1.62997098133725)*$B$24+T3829*'Exhaust Gas Math'!$D$14*$B$23)/('Exhaust Gas Math'!$E$10*(2.53982214E-12*V3828^4 - 0.0000000071629564556*V3828^3 + 7.56281407226508E-06*V3828^2 - 0.00322508455050905*V3828 + 1.62997098133725)+T3829*'Exhaust Gas Math'!$D$14)</f>
        <v>1100</v>
      </c>
      <c r="W3829">
        <f>(353.3116967483*V3829^-1.0020802909)*('Exhaust Gas Math'!$E$10/(T3829+'Exhaust Gas Math'!$E$10))+(357.4500179626*V3829^-1.0038444015 )*(T3829/(T3829+'Exhaust Gas Math'!$E$10))</f>
        <v>0.31654710700089367</v>
      </c>
      <c r="X3829">
        <f t="shared" si="896"/>
        <v>0</v>
      </c>
      <c r="Y3829">
        <f t="shared" si="897"/>
        <v>101325</v>
      </c>
      <c r="Z3829">
        <f t="shared" si="898"/>
        <v>101325</v>
      </c>
    </row>
    <row r="3830" spans="5:26" x14ac:dyDescent="0.2">
      <c r="E3830">
        <f t="shared" si="900"/>
        <v>0.47812499999996122</v>
      </c>
      <c r="F3830">
        <f t="shared" si="901"/>
        <v>101325</v>
      </c>
      <c r="H3830">
        <f t="shared" si="899"/>
        <v>0.47812499999996122</v>
      </c>
      <c r="I3830">
        <f t="shared" si="887"/>
        <v>629.99999999813735</v>
      </c>
      <c r="J3830">
        <f t="shared" si="888"/>
        <v>3.1700000001029231E-2</v>
      </c>
      <c r="K3830">
        <f t="shared" si="889"/>
        <v>-26.556929898345718</v>
      </c>
      <c r="L3830">
        <f t="shared" si="890"/>
        <v>3.9769296294121147E-5</v>
      </c>
      <c r="M3830">
        <f>J3830/SQRT('Exhaust Gas Math'!$E$14*$B$21*$B$23)</f>
        <v>5.3815771655438683E-4</v>
      </c>
      <c r="N3830">
        <f t="shared" si="891"/>
        <v>4.5512549562957125E-2</v>
      </c>
      <c r="O3830">
        <f t="shared" si="892"/>
        <v>0</v>
      </c>
      <c r="P3830">
        <f t="shared" si="893"/>
        <v>0</v>
      </c>
      <c r="Q3830">
        <f>($B$16/2)*(COS((ACOS((2*'Intake Valve Fxn Scratch'!$B$1)/$B$16-1)/($B$17/2))*(I3830-($B$17/2)))+1)*P3830</f>
        <v>0</v>
      </c>
      <c r="R3830">
        <f t="shared" si="894"/>
        <v>0</v>
      </c>
      <c r="S3830">
        <f t="shared" si="895"/>
        <v>0</v>
      </c>
      <c r="T3830">
        <f>S3830*'Exhaust Gas Math'!$C$14</f>
        <v>0</v>
      </c>
      <c r="U3830">
        <f>(T3830/'Exhaust Gas Math'!$B$14)+('Exhaust Gas Math'!$D$10)</f>
        <v>4.4059320573952224E-4</v>
      </c>
      <c r="V3830">
        <f>('Exhaust Gas Math'!$E$10*(2.53982214E-12*V3829^4 - 0.0000000071629564556*V3829^3 + 7.56281407226508E-06*V3829^2 - 0.00322508455050905*V3829 + 1.62997098133725)*$B$24+T3830*'Exhaust Gas Math'!$D$14*$B$23)/('Exhaust Gas Math'!$E$10*(2.53982214E-12*V3829^4 - 0.0000000071629564556*V3829^3 + 7.56281407226508E-06*V3829^2 - 0.00322508455050905*V3829 + 1.62997098133725)+T3830*'Exhaust Gas Math'!$D$14)</f>
        <v>1100</v>
      </c>
      <c r="W3830">
        <f>(353.3116967483*V3830^-1.0020802909)*('Exhaust Gas Math'!$E$10/(T3830+'Exhaust Gas Math'!$E$10))+(357.4500179626*V3830^-1.0038444015 )*(T3830/(T3830+'Exhaust Gas Math'!$E$10))</f>
        <v>0.31654710700089367</v>
      </c>
      <c r="X3830">
        <f t="shared" si="896"/>
        <v>0</v>
      </c>
      <c r="Y3830">
        <f t="shared" si="897"/>
        <v>101325</v>
      </c>
      <c r="Z3830">
        <f t="shared" si="898"/>
        <v>101325</v>
      </c>
    </row>
    <row r="3831" spans="5:26" x14ac:dyDescent="0.2">
      <c r="E3831">
        <f t="shared" si="900"/>
        <v>0.47824999999996121</v>
      </c>
      <c r="F3831">
        <f t="shared" si="901"/>
        <v>101325</v>
      </c>
      <c r="H3831">
        <f t="shared" si="899"/>
        <v>0.47824999999996121</v>
      </c>
      <c r="I3831">
        <f t="shared" si="887"/>
        <v>635.99999999813735</v>
      </c>
      <c r="J3831">
        <f t="shared" si="888"/>
        <v>2.8386447715438513E-2</v>
      </c>
      <c r="K3831">
        <f t="shared" si="889"/>
        <v>-26.411448257755236</v>
      </c>
      <c r="L3831">
        <f t="shared" si="890"/>
        <v>3.9769296294121147E-5</v>
      </c>
      <c r="M3831">
        <f>J3831/SQRT('Exhaust Gas Math'!$E$14*$B$21*$B$23)</f>
        <v>4.8190491744905012E-4</v>
      </c>
      <c r="N3831">
        <f t="shared" si="891"/>
        <v>4.1037700629565473E-2</v>
      </c>
      <c r="O3831">
        <f t="shared" si="892"/>
        <v>0</v>
      </c>
      <c r="P3831">
        <f t="shared" si="893"/>
        <v>0</v>
      </c>
      <c r="Q3831">
        <f>($B$16/2)*(COS((ACOS((2*'Intake Valve Fxn Scratch'!$B$1)/$B$16-1)/($B$17/2))*(I3831-($B$17/2)))+1)*P3831</f>
        <v>0</v>
      </c>
      <c r="R3831">
        <f t="shared" si="894"/>
        <v>0</v>
      </c>
      <c r="S3831">
        <f t="shared" si="895"/>
        <v>0</v>
      </c>
      <c r="T3831">
        <f>S3831*'Exhaust Gas Math'!$C$14</f>
        <v>0</v>
      </c>
      <c r="U3831">
        <f>(T3831/'Exhaust Gas Math'!$B$14)+('Exhaust Gas Math'!$D$10)</f>
        <v>4.4059320573952224E-4</v>
      </c>
      <c r="V3831">
        <f>('Exhaust Gas Math'!$E$10*(2.53982214E-12*V3830^4 - 0.0000000071629564556*V3830^3 + 7.56281407226508E-06*V3830^2 - 0.00322508455050905*V3830 + 1.62997098133725)*$B$24+T3831*'Exhaust Gas Math'!$D$14*$B$23)/('Exhaust Gas Math'!$E$10*(2.53982214E-12*V3830^4 - 0.0000000071629564556*V3830^3 + 7.56281407226508E-06*V3830^2 - 0.00322508455050905*V3830 + 1.62997098133725)+T3831*'Exhaust Gas Math'!$D$14)</f>
        <v>1100</v>
      </c>
      <c r="W3831">
        <f>(353.3116967483*V3831^-1.0020802909)*('Exhaust Gas Math'!$E$10/(T3831+'Exhaust Gas Math'!$E$10))+(357.4500179626*V3831^-1.0038444015 )*(T3831/(T3831+'Exhaust Gas Math'!$E$10))</f>
        <v>0.31654710700089367</v>
      </c>
      <c r="X3831">
        <f t="shared" si="896"/>
        <v>0</v>
      </c>
      <c r="Y3831">
        <f t="shared" si="897"/>
        <v>101325</v>
      </c>
      <c r="Z3831">
        <f t="shared" si="898"/>
        <v>101325</v>
      </c>
    </row>
    <row r="3832" spans="5:26" x14ac:dyDescent="0.2">
      <c r="E3832">
        <f t="shared" si="900"/>
        <v>0.47837499999996119</v>
      </c>
      <c r="F3832">
        <f t="shared" si="901"/>
        <v>101325</v>
      </c>
      <c r="H3832">
        <f t="shared" si="899"/>
        <v>0.47837499999996119</v>
      </c>
      <c r="I3832">
        <f t="shared" si="887"/>
        <v>641.99999999813735</v>
      </c>
      <c r="J3832">
        <f t="shared" si="888"/>
        <v>2.5109199402084614E-2</v>
      </c>
      <c r="K3832">
        <f t="shared" si="889"/>
        <v>-25.976597263102153</v>
      </c>
      <c r="L3832">
        <f t="shared" si="890"/>
        <v>3.9769296294121147E-5</v>
      </c>
      <c r="M3832">
        <f>J3832/SQRT('Exhaust Gas Math'!$E$14*$B$21*$B$23)</f>
        <v>4.2626843578220507E-4</v>
      </c>
      <c r="N3832">
        <f t="shared" si="891"/>
        <v>3.6364153776117618E-2</v>
      </c>
      <c r="O3832">
        <f t="shared" si="892"/>
        <v>0</v>
      </c>
      <c r="P3832">
        <f t="shared" si="893"/>
        <v>0</v>
      </c>
      <c r="Q3832">
        <f>($B$16/2)*(COS((ACOS((2*'Intake Valve Fxn Scratch'!$B$1)/$B$16-1)/($B$17/2))*(I3832-($B$17/2)))+1)*P3832</f>
        <v>0</v>
      </c>
      <c r="R3832">
        <f t="shared" si="894"/>
        <v>0</v>
      </c>
      <c r="S3832">
        <f t="shared" si="895"/>
        <v>0</v>
      </c>
      <c r="T3832">
        <f>S3832*'Exhaust Gas Math'!$C$14</f>
        <v>0</v>
      </c>
      <c r="U3832">
        <f>(T3832/'Exhaust Gas Math'!$B$14)+('Exhaust Gas Math'!$D$10)</f>
        <v>4.4059320573952224E-4</v>
      </c>
      <c r="V3832">
        <f>('Exhaust Gas Math'!$E$10*(2.53982214E-12*V3831^4 - 0.0000000071629564556*V3831^3 + 7.56281407226508E-06*V3831^2 - 0.00322508455050905*V3831 + 1.62997098133725)*$B$24+T3832*'Exhaust Gas Math'!$D$14*$B$23)/('Exhaust Gas Math'!$E$10*(2.53982214E-12*V3831^4 - 0.0000000071629564556*V3831^3 + 7.56281407226508E-06*V3831^2 - 0.00322508455050905*V3831 + 1.62997098133725)+T3832*'Exhaust Gas Math'!$D$14)</f>
        <v>1100</v>
      </c>
      <c r="W3832">
        <f>(353.3116967483*V3832^-1.0020802909)*('Exhaust Gas Math'!$E$10/(T3832+'Exhaust Gas Math'!$E$10))+(357.4500179626*V3832^-1.0038444015 )*(T3832/(T3832+'Exhaust Gas Math'!$E$10))</f>
        <v>0.31654710700089367</v>
      </c>
      <c r="X3832">
        <f t="shared" si="896"/>
        <v>0</v>
      </c>
      <c r="Y3832">
        <f t="shared" si="897"/>
        <v>101325</v>
      </c>
      <c r="Z3832">
        <f t="shared" si="898"/>
        <v>101325</v>
      </c>
    </row>
    <row r="3833" spans="5:26" x14ac:dyDescent="0.2">
      <c r="E3833">
        <f t="shared" si="900"/>
        <v>0.47849999999996118</v>
      </c>
      <c r="F3833">
        <f t="shared" si="901"/>
        <v>101325</v>
      </c>
      <c r="H3833">
        <f t="shared" si="899"/>
        <v>0.47849999999996118</v>
      </c>
      <c r="I3833">
        <f t="shared" si="887"/>
        <v>647.99999999813735</v>
      </c>
      <c r="J3833">
        <f t="shared" si="888"/>
        <v>2.1904161279293399E-2</v>
      </c>
      <c r="K3833">
        <f t="shared" si="889"/>
        <v>-25.257141232881835</v>
      </c>
      <c r="L3833">
        <f t="shared" si="890"/>
        <v>3.9769296294121147E-5</v>
      </c>
      <c r="M3833">
        <f>J3833/SQRT('Exhaust Gas Math'!$E$14*$B$21*$B$23)</f>
        <v>3.7185783648961592E-4</v>
      </c>
      <c r="N3833">
        <f t="shared" si="891"/>
        <v>3.1616553881327399E-2</v>
      </c>
      <c r="O3833">
        <f t="shared" si="892"/>
        <v>0</v>
      </c>
      <c r="P3833">
        <f t="shared" si="893"/>
        <v>0</v>
      </c>
      <c r="Q3833">
        <f>($B$16/2)*(COS((ACOS((2*'Intake Valve Fxn Scratch'!$B$1)/$B$16-1)/($B$17/2))*(I3833-($B$17/2)))+1)*P3833</f>
        <v>0</v>
      </c>
      <c r="R3833">
        <f t="shared" si="894"/>
        <v>0</v>
      </c>
      <c r="S3833">
        <f t="shared" si="895"/>
        <v>0</v>
      </c>
      <c r="T3833">
        <f>S3833*'Exhaust Gas Math'!$C$14</f>
        <v>0</v>
      </c>
      <c r="U3833">
        <f>(T3833/'Exhaust Gas Math'!$B$14)+('Exhaust Gas Math'!$D$10)</f>
        <v>4.4059320573952224E-4</v>
      </c>
      <c r="V3833">
        <f>('Exhaust Gas Math'!$E$10*(2.53982214E-12*V3832^4 - 0.0000000071629564556*V3832^3 + 7.56281407226508E-06*V3832^2 - 0.00322508455050905*V3832 + 1.62997098133725)*$B$24+T3833*'Exhaust Gas Math'!$D$14*$B$23)/('Exhaust Gas Math'!$E$10*(2.53982214E-12*V3832^4 - 0.0000000071629564556*V3832^3 + 7.56281407226508E-06*V3832^2 - 0.00322508455050905*V3832 + 1.62997098133725)+T3833*'Exhaust Gas Math'!$D$14)</f>
        <v>1100</v>
      </c>
      <c r="W3833">
        <f>(353.3116967483*V3833^-1.0020802909)*('Exhaust Gas Math'!$E$10/(T3833+'Exhaust Gas Math'!$E$10))+(357.4500179626*V3833^-1.0038444015 )*(T3833/(T3833+'Exhaust Gas Math'!$E$10))</f>
        <v>0.31654710700089367</v>
      </c>
      <c r="X3833">
        <f t="shared" si="896"/>
        <v>0</v>
      </c>
      <c r="Y3833">
        <f t="shared" si="897"/>
        <v>101325</v>
      </c>
      <c r="Z3833">
        <f t="shared" si="898"/>
        <v>101325</v>
      </c>
    </row>
    <row r="3834" spans="5:26" x14ac:dyDescent="0.2">
      <c r="E3834">
        <f t="shared" si="900"/>
        <v>0.47862499999996116</v>
      </c>
      <c r="F3834">
        <f t="shared" si="901"/>
        <v>101325</v>
      </c>
      <c r="H3834">
        <f t="shared" si="899"/>
        <v>0.47862499999996116</v>
      </c>
      <c r="I3834">
        <f t="shared" si="887"/>
        <v>653.99999999813735</v>
      </c>
      <c r="J3834">
        <f t="shared" si="888"/>
        <v>1.8806448415438961E-2</v>
      </c>
      <c r="K3834">
        <f t="shared" si="889"/>
        <v>-24.260962677918005</v>
      </c>
      <c r="L3834">
        <f t="shared" si="890"/>
        <v>3.9769296294121147E-5</v>
      </c>
      <c r="M3834">
        <f>J3834/SQRT('Exhaust Gas Math'!$E$14*$B$21*$B$23)</f>
        <v>3.1926925348334055E-4</v>
      </c>
      <c r="N3834">
        <f t="shared" si="891"/>
        <v>2.6918663564040424E-2</v>
      </c>
      <c r="O3834">
        <f t="shared" si="892"/>
        <v>0</v>
      </c>
      <c r="P3834">
        <f t="shared" si="893"/>
        <v>0</v>
      </c>
      <c r="Q3834">
        <f>($B$16/2)*(COS((ACOS((2*'Intake Valve Fxn Scratch'!$B$1)/$B$16-1)/($B$17/2))*(I3834-($B$17/2)))+1)*P3834</f>
        <v>0</v>
      </c>
      <c r="R3834">
        <f t="shared" si="894"/>
        <v>0</v>
      </c>
      <c r="S3834">
        <f t="shared" si="895"/>
        <v>0</v>
      </c>
      <c r="T3834">
        <f>S3834*'Exhaust Gas Math'!$C$14</f>
        <v>0</v>
      </c>
      <c r="U3834">
        <f>(T3834/'Exhaust Gas Math'!$B$14)+('Exhaust Gas Math'!$D$10)</f>
        <v>4.4059320573952224E-4</v>
      </c>
      <c r="V3834">
        <f>('Exhaust Gas Math'!$E$10*(2.53982214E-12*V3833^4 - 0.0000000071629564556*V3833^3 + 7.56281407226508E-06*V3833^2 - 0.00322508455050905*V3833 + 1.62997098133725)*$B$24+T3834*'Exhaust Gas Math'!$D$14*$B$23)/('Exhaust Gas Math'!$E$10*(2.53982214E-12*V3833^4 - 0.0000000071629564556*V3833^3 + 7.56281407226508E-06*V3833^2 - 0.00322508455050905*V3833 + 1.62997098133725)+T3834*'Exhaust Gas Math'!$D$14)</f>
        <v>1100</v>
      </c>
      <c r="W3834">
        <f>(353.3116967483*V3834^-1.0020802909)*('Exhaust Gas Math'!$E$10/(T3834+'Exhaust Gas Math'!$E$10))+(357.4500179626*V3834^-1.0038444015 )*(T3834/(T3834+'Exhaust Gas Math'!$E$10))</f>
        <v>0.31654710700089367</v>
      </c>
      <c r="X3834">
        <f t="shared" si="896"/>
        <v>0</v>
      </c>
      <c r="Y3834">
        <f t="shared" si="897"/>
        <v>101325</v>
      </c>
      <c r="Z3834">
        <f t="shared" si="898"/>
        <v>101325</v>
      </c>
    </row>
    <row r="3835" spans="5:26" x14ac:dyDescent="0.2">
      <c r="E3835">
        <f t="shared" si="900"/>
        <v>0.47874999999996115</v>
      </c>
      <c r="F3835">
        <f t="shared" si="901"/>
        <v>101325</v>
      </c>
      <c r="H3835">
        <f t="shared" si="899"/>
        <v>0.47874999999996115</v>
      </c>
      <c r="I3835">
        <f t="shared" si="887"/>
        <v>659.99999999813372</v>
      </c>
      <c r="J3835">
        <f t="shared" si="888"/>
        <v>1.5850000000892428E-2</v>
      </c>
      <c r="K3835">
        <f t="shared" si="889"/>
        <v>-22.998975938921532</v>
      </c>
      <c r="L3835">
        <f t="shared" si="890"/>
        <v>3.9769296294121147E-5</v>
      </c>
      <c r="M3835">
        <f>J3835/SQRT('Exhaust Gas Math'!$E$14*$B$21*$B$23)</f>
        <v>2.6907885828360734E-4</v>
      </c>
      <c r="N3835">
        <f t="shared" si="891"/>
        <v>2.2387269430926351E-2</v>
      </c>
      <c r="O3835">
        <f t="shared" si="892"/>
        <v>0</v>
      </c>
      <c r="P3835">
        <f t="shared" si="893"/>
        <v>0</v>
      </c>
      <c r="Q3835">
        <f>($B$16/2)*(COS((ACOS((2*'Intake Valve Fxn Scratch'!$B$1)/$B$16-1)/($B$17/2))*(I3835-($B$17/2)))+1)*P3835</f>
        <v>0</v>
      </c>
      <c r="R3835">
        <f t="shared" si="894"/>
        <v>0</v>
      </c>
      <c r="S3835">
        <f t="shared" si="895"/>
        <v>0</v>
      </c>
      <c r="T3835">
        <f>S3835*'Exhaust Gas Math'!$C$14</f>
        <v>0</v>
      </c>
      <c r="U3835">
        <f>(T3835/'Exhaust Gas Math'!$B$14)+('Exhaust Gas Math'!$D$10)</f>
        <v>4.4059320573952224E-4</v>
      </c>
      <c r="V3835">
        <f>('Exhaust Gas Math'!$E$10*(2.53982214E-12*V3834^4 - 0.0000000071629564556*V3834^3 + 7.56281407226508E-06*V3834^2 - 0.00322508455050905*V3834 + 1.62997098133725)*$B$24+T3835*'Exhaust Gas Math'!$D$14*$B$23)/('Exhaust Gas Math'!$E$10*(2.53982214E-12*V3834^4 - 0.0000000071629564556*V3834^3 + 7.56281407226508E-06*V3834^2 - 0.00322508455050905*V3834 + 1.62997098133725)+T3835*'Exhaust Gas Math'!$D$14)</f>
        <v>1100</v>
      </c>
      <c r="W3835">
        <f>(353.3116967483*V3835^-1.0020802909)*('Exhaust Gas Math'!$E$10/(T3835+'Exhaust Gas Math'!$E$10))+(357.4500179626*V3835^-1.0038444015 )*(T3835/(T3835+'Exhaust Gas Math'!$E$10))</f>
        <v>0.31654710700089367</v>
      </c>
      <c r="X3835">
        <f t="shared" si="896"/>
        <v>0</v>
      </c>
      <c r="Y3835">
        <f t="shared" si="897"/>
        <v>101325</v>
      </c>
      <c r="Z3835">
        <f t="shared" si="898"/>
        <v>101325</v>
      </c>
    </row>
    <row r="3836" spans="5:26" x14ac:dyDescent="0.2">
      <c r="E3836">
        <f t="shared" si="900"/>
        <v>0.47887499999996114</v>
      </c>
      <c r="F3836">
        <f t="shared" si="901"/>
        <v>101325</v>
      </c>
      <c r="H3836">
        <f t="shared" si="899"/>
        <v>0.47887499999996114</v>
      </c>
      <c r="I3836">
        <f t="shared" si="887"/>
        <v>665.99999999813372</v>
      </c>
      <c r="J3836">
        <f t="shared" si="888"/>
        <v>1.3067207503163362E-2</v>
      </c>
      <c r="K3836">
        <f t="shared" si="889"/>
        <v>-21.485007606693923</v>
      </c>
      <c r="L3836">
        <f t="shared" si="890"/>
        <v>3.9769296294121147E-5</v>
      </c>
      <c r="M3836">
        <f>J3836/SQRT('Exhaust Gas Math'!$E$14*$B$21*$B$23)</f>
        <v>2.2183654736329414E-4</v>
      </c>
      <c r="N3836">
        <f t="shared" si="891"/>
        <v>1.81268279874971E-2</v>
      </c>
      <c r="O3836">
        <f t="shared" si="892"/>
        <v>0</v>
      </c>
      <c r="P3836">
        <f t="shared" si="893"/>
        <v>0</v>
      </c>
      <c r="Q3836">
        <f>($B$16/2)*(COS((ACOS((2*'Intake Valve Fxn Scratch'!$B$1)/$B$16-1)/($B$17/2))*(I3836-($B$17/2)))+1)*P3836</f>
        <v>0</v>
      </c>
      <c r="R3836">
        <f t="shared" si="894"/>
        <v>0</v>
      </c>
      <c r="S3836">
        <f t="shared" si="895"/>
        <v>0</v>
      </c>
      <c r="T3836">
        <f>S3836*'Exhaust Gas Math'!$C$14</f>
        <v>0</v>
      </c>
      <c r="U3836">
        <f>(T3836/'Exhaust Gas Math'!$B$14)+('Exhaust Gas Math'!$D$10)</f>
        <v>4.4059320573952224E-4</v>
      </c>
      <c r="V3836">
        <f>('Exhaust Gas Math'!$E$10*(2.53982214E-12*V3835^4 - 0.0000000071629564556*V3835^3 + 7.56281407226508E-06*V3835^2 - 0.00322508455050905*V3835 + 1.62997098133725)*$B$24+T3836*'Exhaust Gas Math'!$D$14*$B$23)/('Exhaust Gas Math'!$E$10*(2.53982214E-12*V3835^4 - 0.0000000071629564556*V3835^3 + 7.56281407226508E-06*V3835^2 - 0.00322508455050905*V3835 + 1.62997098133725)+T3836*'Exhaust Gas Math'!$D$14)</f>
        <v>1100</v>
      </c>
      <c r="W3836">
        <f>(353.3116967483*V3836^-1.0020802909)*('Exhaust Gas Math'!$E$10/(T3836+'Exhaust Gas Math'!$E$10))+(357.4500179626*V3836^-1.0038444015 )*(T3836/(T3836+'Exhaust Gas Math'!$E$10))</f>
        <v>0.31654710700089367</v>
      </c>
      <c r="X3836">
        <f t="shared" si="896"/>
        <v>0</v>
      </c>
      <c r="Y3836">
        <f t="shared" si="897"/>
        <v>101325</v>
      </c>
      <c r="Z3836">
        <f t="shared" si="898"/>
        <v>101325</v>
      </c>
    </row>
    <row r="3837" spans="5:26" x14ac:dyDescent="0.2">
      <c r="E3837">
        <f t="shared" si="900"/>
        <v>0.47899999999996112</v>
      </c>
      <c r="F3837">
        <f t="shared" si="901"/>
        <v>101325</v>
      </c>
      <c r="H3837">
        <f t="shared" si="899"/>
        <v>0.47899999999996112</v>
      </c>
      <c r="I3837">
        <f t="shared" si="887"/>
        <v>671.99999999813372</v>
      </c>
      <c r="J3837">
        <f t="shared" si="888"/>
        <v>1.0488559779190641E-2</v>
      </c>
      <c r="K3837">
        <f t="shared" si="889"/>
        <v>-19.735645035099669</v>
      </c>
      <c r="L3837">
        <f t="shared" si="890"/>
        <v>3.9769296294121147E-5</v>
      </c>
      <c r="M3837">
        <f>J3837/SQRT('Exhaust Gas Math'!$E$14*$B$21*$B$23)</f>
        <v>1.7805991736688181E-4</v>
      </c>
      <c r="N3837">
        <f t="shared" si="891"/>
        <v>1.4225230309975433E-2</v>
      </c>
      <c r="O3837">
        <f t="shared" si="892"/>
        <v>0</v>
      </c>
      <c r="P3837">
        <f t="shared" si="893"/>
        <v>0</v>
      </c>
      <c r="Q3837">
        <f>($B$16/2)*(COS((ACOS((2*'Intake Valve Fxn Scratch'!$B$1)/$B$16-1)/($B$17/2))*(I3837-($B$17/2)))+1)*P3837</f>
        <v>0</v>
      </c>
      <c r="R3837">
        <f t="shared" si="894"/>
        <v>0</v>
      </c>
      <c r="S3837">
        <f t="shared" si="895"/>
        <v>0</v>
      </c>
      <c r="T3837">
        <f>S3837*'Exhaust Gas Math'!$C$14</f>
        <v>0</v>
      </c>
      <c r="U3837">
        <f>(T3837/'Exhaust Gas Math'!$B$14)+('Exhaust Gas Math'!$D$10)</f>
        <v>4.4059320573952224E-4</v>
      </c>
      <c r="V3837">
        <f>('Exhaust Gas Math'!$E$10*(2.53982214E-12*V3836^4 - 0.0000000071629564556*V3836^3 + 7.56281407226508E-06*V3836^2 - 0.00322508455050905*V3836 + 1.62997098133725)*$B$24+T3837*'Exhaust Gas Math'!$D$14*$B$23)/('Exhaust Gas Math'!$E$10*(2.53982214E-12*V3836^4 - 0.0000000071629564556*V3836^3 + 7.56281407226508E-06*V3836^2 - 0.00322508455050905*V3836 + 1.62997098133725)+T3837*'Exhaust Gas Math'!$D$14)</f>
        <v>1100</v>
      </c>
      <c r="W3837">
        <f>(353.3116967483*V3837^-1.0020802909)*('Exhaust Gas Math'!$E$10/(T3837+'Exhaust Gas Math'!$E$10))+(357.4500179626*V3837^-1.0038444015 )*(T3837/(T3837+'Exhaust Gas Math'!$E$10))</f>
        <v>0.31654710700089367</v>
      </c>
      <c r="X3837">
        <f t="shared" si="896"/>
        <v>0</v>
      </c>
      <c r="Y3837">
        <f t="shared" si="897"/>
        <v>101325</v>
      </c>
      <c r="Z3837">
        <f t="shared" si="898"/>
        <v>101325</v>
      </c>
    </row>
    <row r="3838" spans="5:26" x14ac:dyDescent="0.2">
      <c r="E3838">
        <f t="shared" si="900"/>
        <v>0.47912499999996111</v>
      </c>
      <c r="F3838">
        <f t="shared" si="901"/>
        <v>101325</v>
      </c>
      <c r="H3838">
        <f t="shared" si="899"/>
        <v>0.47912499999996111</v>
      </c>
      <c r="I3838">
        <f t="shared" si="887"/>
        <v>677.99999999813372</v>
      </c>
      <c r="J3838">
        <f t="shared" si="888"/>
        <v>8.1423090330576056E-3</v>
      </c>
      <c r="K3838">
        <f t="shared" si="889"/>
        <v>-17.770054606552687</v>
      </c>
      <c r="L3838">
        <f t="shared" si="890"/>
        <v>3.9769296294121147E-5</v>
      </c>
      <c r="M3838">
        <f>J3838/SQRT('Exhaust Gas Math'!$E$14*$B$21*$B$23)</f>
        <v>1.3822859421350691E-4</v>
      </c>
      <c r="N3838">
        <f t="shared" si="891"/>
        <v>1.0750931842522703E-2</v>
      </c>
      <c r="O3838">
        <f t="shared" si="892"/>
        <v>0</v>
      </c>
      <c r="P3838">
        <f t="shared" si="893"/>
        <v>0</v>
      </c>
      <c r="Q3838">
        <f>($B$16/2)*(COS((ACOS((2*'Intake Valve Fxn Scratch'!$B$1)/$B$16-1)/($B$17/2))*(I3838-($B$17/2)))+1)*P3838</f>
        <v>0</v>
      </c>
      <c r="R3838">
        <f t="shared" si="894"/>
        <v>0</v>
      </c>
      <c r="S3838">
        <f t="shared" si="895"/>
        <v>0</v>
      </c>
      <c r="T3838">
        <f>S3838*'Exhaust Gas Math'!$C$14</f>
        <v>0</v>
      </c>
      <c r="U3838">
        <f>(T3838/'Exhaust Gas Math'!$B$14)+('Exhaust Gas Math'!$D$10)</f>
        <v>4.4059320573952224E-4</v>
      </c>
      <c r="V3838">
        <f>('Exhaust Gas Math'!$E$10*(2.53982214E-12*V3837^4 - 0.0000000071629564556*V3837^3 + 7.56281407226508E-06*V3837^2 - 0.00322508455050905*V3837 + 1.62997098133725)*$B$24+T3838*'Exhaust Gas Math'!$D$14*$B$23)/('Exhaust Gas Math'!$E$10*(2.53982214E-12*V3837^4 - 0.0000000071629564556*V3837^3 + 7.56281407226508E-06*V3837^2 - 0.00322508455050905*V3837 + 1.62997098133725)+T3838*'Exhaust Gas Math'!$D$14)</f>
        <v>1100</v>
      </c>
      <c r="W3838">
        <f>(353.3116967483*V3838^-1.0020802909)*('Exhaust Gas Math'!$E$10/(T3838+'Exhaust Gas Math'!$E$10))+(357.4500179626*V3838^-1.0038444015 )*(T3838/(T3838+'Exhaust Gas Math'!$E$10))</f>
        <v>0.31654710700089367</v>
      </c>
      <c r="X3838">
        <f t="shared" si="896"/>
        <v>0</v>
      </c>
      <c r="Y3838">
        <f t="shared" si="897"/>
        <v>101325</v>
      </c>
      <c r="Z3838">
        <f t="shared" si="898"/>
        <v>101325</v>
      </c>
    </row>
    <row r="3839" spans="5:26" x14ac:dyDescent="0.2">
      <c r="E3839">
        <f t="shared" si="900"/>
        <v>0.4792499999999611</v>
      </c>
      <c r="F3839">
        <f t="shared" si="901"/>
        <v>101325</v>
      </c>
      <c r="H3839">
        <f t="shared" si="899"/>
        <v>0.4792499999999611</v>
      </c>
      <c r="I3839">
        <f t="shared" si="887"/>
        <v>683.99999999813372</v>
      </c>
      <c r="J3839">
        <f t="shared" si="888"/>
        <v>6.0541612789208887E-3</v>
      </c>
      <c r="K3839">
        <f t="shared" si="889"/>
        <v>-15.609771741112256</v>
      </c>
      <c r="L3839">
        <f t="shared" si="890"/>
        <v>3.9769296294121147E-5</v>
      </c>
      <c r="M3839">
        <f>J3839/SQRT('Exhaust Gas Math'!$E$14*$B$21*$B$23)</f>
        <v>1.0277897821483495E-4</v>
      </c>
      <c r="N3839">
        <f t="shared" si="891"/>
        <v>7.7515449040317722E-3</v>
      </c>
      <c r="O3839">
        <f t="shared" si="892"/>
        <v>0</v>
      </c>
      <c r="P3839">
        <f t="shared" si="893"/>
        <v>0</v>
      </c>
      <c r="Q3839">
        <f>($B$16/2)*(COS((ACOS((2*'Intake Valve Fxn Scratch'!$B$1)/$B$16-1)/($B$17/2))*(I3839-($B$17/2)))+1)*P3839</f>
        <v>0</v>
      </c>
      <c r="R3839">
        <f t="shared" si="894"/>
        <v>0</v>
      </c>
      <c r="S3839">
        <f t="shared" si="895"/>
        <v>0</v>
      </c>
      <c r="T3839">
        <f>S3839*'Exhaust Gas Math'!$C$14</f>
        <v>0</v>
      </c>
      <c r="U3839">
        <f>(T3839/'Exhaust Gas Math'!$B$14)+('Exhaust Gas Math'!$D$10)</f>
        <v>4.4059320573952224E-4</v>
      </c>
      <c r="V3839">
        <f>('Exhaust Gas Math'!$E$10*(2.53982214E-12*V3838^4 - 0.0000000071629564556*V3838^3 + 7.56281407226508E-06*V3838^2 - 0.00322508455050905*V3838 + 1.62997098133725)*$B$24+T3839*'Exhaust Gas Math'!$D$14*$B$23)/('Exhaust Gas Math'!$E$10*(2.53982214E-12*V3838^4 - 0.0000000071629564556*V3838^3 + 7.56281407226508E-06*V3838^2 - 0.00322508455050905*V3838 + 1.62997098133725)+T3839*'Exhaust Gas Math'!$D$14)</f>
        <v>1100</v>
      </c>
      <c r="W3839">
        <f>(353.3116967483*V3839^-1.0020802909)*('Exhaust Gas Math'!$E$10/(T3839+'Exhaust Gas Math'!$E$10))+(357.4500179626*V3839^-1.0038444015 )*(T3839/(T3839+'Exhaust Gas Math'!$E$10))</f>
        <v>0.31654710700089367</v>
      </c>
      <c r="X3839">
        <f t="shared" si="896"/>
        <v>0</v>
      </c>
      <c r="Y3839">
        <f t="shared" si="897"/>
        <v>101325</v>
      </c>
      <c r="Z3839">
        <f t="shared" si="898"/>
        <v>101325</v>
      </c>
    </row>
    <row r="3840" spans="5:26" x14ac:dyDescent="0.2">
      <c r="E3840">
        <f t="shared" si="900"/>
        <v>0.47937499999996108</v>
      </c>
      <c r="F3840">
        <f t="shared" si="901"/>
        <v>101325</v>
      </c>
      <c r="H3840">
        <f t="shared" si="899"/>
        <v>0.47937499999996108</v>
      </c>
      <c r="I3840">
        <f t="shared" si="887"/>
        <v>689.99999999813372</v>
      </c>
      <c r="J3840">
        <f t="shared" si="888"/>
        <v>4.2469947005500698E-3</v>
      </c>
      <c r="K3840">
        <f t="shared" si="889"/>
        <v>-13.27846494992272</v>
      </c>
      <c r="L3840">
        <f t="shared" si="890"/>
        <v>3.9769296294121147E-5</v>
      </c>
      <c r="M3840">
        <f>J3840/SQRT('Exhaust Gas Math'!$E$14*$B$21*$B$23)</f>
        <v>7.2099462782094644E-5</v>
      </c>
      <c r="N3840">
        <f t="shared" si="891"/>
        <v>5.2538472651372896E-3</v>
      </c>
      <c r="O3840">
        <f t="shared" si="892"/>
        <v>0</v>
      </c>
      <c r="P3840">
        <f t="shared" si="893"/>
        <v>0</v>
      </c>
      <c r="Q3840">
        <f>($B$16/2)*(COS((ACOS((2*'Intake Valve Fxn Scratch'!$B$1)/$B$16-1)/($B$17/2))*(I3840-($B$17/2)))+1)*P3840</f>
        <v>0</v>
      </c>
      <c r="R3840">
        <f t="shared" si="894"/>
        <v>0</v>
      </c>
      <c r="S3840">
        <f t="shared" si="895"/>
        <v>0</v>
      </c>
      <c r="T3840">
        <f>S3840*'Exhaust Gas Math'!$C$14</f>
        <v>0</v>
      </c>
      <c r="U3840">
        <f>(T3840/'Exhaust Gas Math'!$B$14)+('Exhaust Gas Math'!$D$10)</f>
        <v>4.4059320573952224E-4</v>
      </c>
      <c r="V3840">
        <f>('Exhaust Gas Math'!$E$10*(2.53982214E-12*V3839^4 - 0.0000000071629564556*V3839^3 + 7.56281407226508E-06*V3839^2 - 0.00322508455050905*V3839 + 1.62997098133725)*$B$24+T3840*'Exhaust Gas Math'!$D$14*$B$23)/('Exhaust Gas Math'!$E$10*(2.53982214E-12*V3839^4 - 0.0000000071629564556*V3839^3 + 7.56281407226508E-06*V3839^2 - 0.00322508455050905*V3839 + 1.62997098133725)+T3840*'Exhaust Gas Math'!$D$14)</f>
        <v>1100</v>
      </c>
      <c r="W3840">
        <f>(353.3116967483*V3840^-1.0020802909)*('Exhaust Gas Math'!$E$10/(T3840+'Exhaust Gas Math'!$E$10))+(357.4500179626*V3840^-1.0038444015 )*(T3840/(T3840+'Exhaust Gas Math'!$E$10))</f>
        <v>0.31654710700089367</v>
      </c>
      <c r="X3840">
        <f t="shared" si="896"/>
        <v>0</v>
      </c>
      <c r="Y3840">
        <f t="shared" si="897"/>
        <v>101325</v>
      </c>
      <c r="Z3840">
        <f t="shared" si="898"/>
        <v>101325</v>
      </c>
    </row>
    <row r="3841" spans="5:26" x14ac:dyDescent="0.2">
      <c r="E3841">
        <f t="shared" si="900"/>
        <v>0.47949999999996107</v>
      </c>
      <c r="F3841">
        <f t="shared" si="901"/>
        <v>101325</v>
      </c>
      <c r="H3841">
        <f t="shared" si="899"/>
        <v>0.47949999999996107</v>
      </c>
      <c r="I3841">
        <f t="shared" si="887"/>
        <v>695.99999999813008</v>
      </c>
      <c r="J3841">
        <f t="shared" si="888"/>
        <v>2.740608993149745E-3</v>
      </c>
      <c r="K3841">
        <f t="shared" si="889"/>
        <v>-10.801676518043138</v>
      </c>
      <c r="L3841">
        <f t="shared" si="890"/>
        <v>3.9769296294121147E-5</v>
      </c>
      <c r="M3841">
        <f>J3841/SQRT('Exhaust Gas Math'!$E$14*$B$21*$B$23)</f>
        <v>4.6526179106435258E-5</v>
      </c>
      <c r="N3841">
        <f t="shared" si="891"/>
        <v>3.2650381170571362E-3</v>
      </c>
      <c r="O3841">
        <f t="shared" si="892"/>
        <v>0</v>
      </c>
      <c r="P3841">
        <f t="shared" si="893"/>
        <v>0</v>
      </c>
      <c r="Q3841">
        <f>($B$16/2)*(COS((ACOS((2*'Intake Valve Fxn Scratch'!$B$1)/$B$16-1)/($B$17/2))*(I3841-($B$17/2)))+1)*P3841</f>
        <v>0</v>
      </c>
      <c r="R3841">
        <f t="shared" si="894"/>
        <v>0</v>
      </c>
      <c r="S3841">
        <f t="shared" si="895"/>
        <v>0</v>
      </c>
      <c r="T3841">
        <f>S3841*'Exhaust Gas Math'!$C$14</f>
        <v>0</v>
      </c>
      <c r="U3841">
        <f>(T3841/'Exhaust Gas Math'!$B$14)+('Exhaust Gas Math'!$D$10)</f>
        <v>4.4059320573952224E-4</v>
      </c>
      <c r="V3841">
        <f>('Exhaust Gas Math'!$E$10*(2.53982214E-12*V3840^4 - 0.0000000071629564556*V3840^3 + 7.56281407226508E-06*V3840^2 - 0.00322508455050905*V3840 + 1.62997098133725)*$B$24+T3841*'Exhaust Gas Math'!$D$14*$B$23)/('Exhaust Gas Math'!$E$10*(2.53982214E-12*V3840^4 - 0.0000000071629564556*V3840^3 + 7.56281407226508E-06*V3840^2 - 0.00322508455050905*V3840 + 1.62997098133725)+T3841*'Exhaust Gas Math'!$D$14)</f>
        <v>1100</v>
      </c>
      <c r="W3841">
        <f>(353.3116967483*V3841^-1.0020802909)*('Exhaust Gas Math'!$E$10/(T3841+'Exhaust Gas Math'!$E$10))+(357.4500179626*V3841^-1.0038444015 )*(T3841/(T3841+'Exhaust Gas Math'!$E$10))</f>
        <v>0.31654710700089367</v>
      </c>
      <c r="X3841">
        <f t="shared" si="896"/>
        <v>0</v>
      </c>
      <c r="Y3841">
        <f t="shared" si="897"/>
        <v>101325</v>
      </c>
      <c r="Z3841">
        <f t="shared" si="898"/>
        <v>101325</v>
      </c>
    </row>
    <row r="3842" spans="5:26" x14ac:dyDescent="0.2">
      <c r="E3842">
        <f t="shared" si="900"/>
        <v>0.47962499999996105</v>
      </c>
      <c r="F3842">
        <f t="shared" si="901"/>
        <v>101325</v>
      </c>
      <c r="H3842">
        <f t="shared" si="899"/>
        <v>0.47962499999996105</v>
      </c>
      <c r="I3842">
        <f t="shared" si="887"/>
        <v>701.99999999813008</v>
      </c>
      <c r="J3842">
        <f t="shared" si="888"/>
        <v>1.5515084337632823E-3</v>
      </c>
      <c r="K3842">
        <f t="shared" si="889"/>
        <v>-8.2065426578371472</v>
      </c>
      <c r="L3842">
        <f t="shared" si="890"/>
        <v>3.9769296294121147E-5</v>
      </c>
      <c r="M3842">
        <f>J3842/SQRT('Exhaust Gas Math'!$E$14*$B$21*$B$23)</f>
        <v>2.6339313435388385E-5</v>
      </c>
      <c r="N3842">
        <f t="shared" si="891"/>
        <v>1.7749850518104897E-3</v>
      </c>
      <c r="O3842">
        <f t="shared" si="892"/>
        <v>0</v>
      </c>
      <c r="P3842">
        <f t="shared" si="893"/>
        <v>0</v>
      </c>
      <c r="Q3842">
        <f>($B$16/2)*(COS((ACOS((2*'Intake Valve Fxn Scratch'!$B$1)/$B$16-1)/($B$17/2))*(I3842-($B$17/2)))+1)*P3842</f>
        <v>0</v>
      </c>
      <c r="R3842">
        <f t="shared" si="894"/>
        <v>0</v>
      </c>
      <c r="S3842">
        <f t="shared" si="895"/>
        <v>0</v>
      </c>
      <c r="T3842">
        <f>S3842*'Exhaust Gas Math'!$C$14</f>
        <v>0</v>
      </c>
      <c r="U3842">
        <f>(T3842/'Exhaust Gas Math'!$B$14)+('Exhaust Gas Math'!$D$10)</f>
        <v>4.4059320573952224E-4</v>
      </c>
      <c r="V3842">
        <f>('Exhaust Gas Math'!$E$10*(2.53982214E-12*V3841^4 - 0.0000000071629564556*V3841^3 + 7.56281407226508E-06*V3841^2 - 0.00322508455050905*V3841 + 1.62997098133725)*$B$24+T3842*'Exhaust Gas Math'!$D$14*$B$23)/('Exhaust Gas Math'!$E$10*(2.53982214E-12*V3841^4 - 0.0000000071629564556*V3841^3 + 7.56281407226508E-06*V3841^2 - 0.00322508455050905*V3841 + 1.62997098133725)+T3842*'Exhaust Gas Math'!$D$14)</f>
        <v>1100</v>
      </c>
      <c r="W3842">
        <f>(353.3116967483*V3842^-1.0020802909)*('Exhaust Gas Math'!$E$10/(T3842+'Exhaust Gas Math'!$E$10))+(357.4500179626*V3842^-1.0038444015 )*(T3842/(T3842+'Exhaust Gas Math'!$E$10))</f>
        <v>0.31654710700089367</v>
      </c>
      <c r="X3842">
        <f t="shared" si="896"/>
        <v>0</v>
      </c>
      <c r="Y3842">
        <f t="shared" si="897"/>
        <v>101325</v>
      </c>
      <c r="Z3842">
        <f t="shared" si="898"/>
        <v>101325</v>
      </c>
    </row>
    <row r="3843" spans="5:26" x14ac:dyDescent="0.2">
      <c r="E3843">
        <f t="shared" si="900"/>
        <v>0.47974999999996104</v>
      </c>
      <c r="F3843">
        <f t="shared" si="901"/>
        <v>101325</v>
      </c>
      <c r="H3843">
        <f t="shared" si="899"/>
        <v>0.47974999999996104</v>
      </c>
      <c r="I3843">
        <f t="shared" si="887"/>
        <v>707.99999999813008</v>
      </c>
      <c r="J3843">
        <f t="shared" si="888"/>
        <v>6.9272105695333125E-4</v>
      </c>
      <c r="K3843">
        <f t="shared" si="889"/>
        <v>-5.5214961989410316</v>
      </c>
      <c r="L3843">
        <f t="shared" si="890"/>
        <v>3.9769296294121147E-5</v>
      </c>
      <c r="M3843">
        <f>J3843/SQRT('Exhaust Gas Math'!$E$14*$B$21*$B$23)</f>
        <v>1.1760037293597548E-5</v>
      </c>
      <c r="N3843">
        <f t="shared" si="891"/>
        <v>7.5915782843646168E-4</v>
      </c>
      <c r="O3843">
        <f t="shared" si="892"/>
        <v>0</v>
      </c>
      <c r="P3843">
        <f t="shared" si="893"/>
        <v>0</v>
      </c>
      <c r="Q3843">
        <f>($B$16/2)*(COS((ACOS((2*'Intake Valve Fxn Scratch'!$B$1)/$B$16-1)/($B$17/2))*(I3843-($B$17/2)))+1)*P3843</f>
        <v>0</v>
      </c>
      <c r="R3843">
        <f t="shared" si="894"/>
        <v>0</v>
      </c>
      <c r="S3843">
        <f t="shared" si="895"/>
        <v>0</v>
      </c>
      <c r="T3843">
        <f>S3843*'Exhaust Gas Math'!$C$14</f>
        <v>0</v>
      </c>
      <c r="U3843">
        <f>(T3843/'Exhaust Gas Math'!$B$14)+('Exhaust Gas Math'!$D$10)</f>
        <v>4.4059320573952224E-4</v>
      </c>
      <c r="V3843">
        <f>('Exhaust Gas Math'!$E$10*(2.53982214E-12*V3842^4 - 0.0000000071629564556*V3842^3 + 7.56281407226508E-06*V3842^2 - 0.00322508455050905*V3842 + 1.62997098133725)*$B$24+T3843*'Exhaust Gas Math'!$D$14*$B$23)/('Exhaust Gas Math'!$E$10*(2.53982214E-12*V3842^4 - 0.0000000071629564556*V3842^3 + 7.56281407226508E-06*V3842^2 - 0.00322508455050905*V3842 + 1.62997098133725)+T3843*'Exhaust Gas Math'!$D$14)</f>
        <v>1100</v>
      </c>
      <c r="W3843">
        <f>(353.3116967483*V3843^-1.0020802909)*('Exhaust Gas Math'!$E$10/(T3843+'Exhaust Gas Math'!$E$10))+(357.4500179626*V3843^-1.0038444015 )*(T3843/(T3843+'Exhaust Gas Math'!$E$10))</f>
        <v>0.31654710700089367</v>
      </c>
      <c r="X3843">
        <f t="shared" si="896"/>
        <v>0</v>
      </c>
      <c r="Y3843">
        <f t="shared" si="897"/>
        <v>101325</v>
      </c>
      <c r="Z3843">
        <f t="shared" si="898"/>
        <v>101325</v>
      </c>
    </row>
    <row r="3844" spans="5:26" x14ac:dyDescent="0.2">
      <c r="E3844">
        <f t="shared" si="900"/>
        <v>0.47987499999996103</v>
      </c>
      <c r="F3844">
        <f t="shared" si="901"/>
        <v>101325</v>
      </c>
      <c r="H3844">
        <f t="shared" si="899"/>
        <v>0.47987499999996103</v>
      </c>
      <c r="I3844">
        <f t="shared" si="887"/>
        <v>713.99999999813008</v>
      </c>
      <c r="J3844">
        <f t="shared" si="888"/>
        <v>1.7365591693375981E-4</v>
      </c>
      <c r="K3844">
        <f t="shared" si="889"/>
        <v>-2.7759550722419384</v>
      </c>
      <c r="L3844">
        <f t="shared" si="890"/>
        <v>3.9769296294121147E-5</v>
      </c>
      <c r="M3844">
        <f>J3844/SQRT('Exhaust Gas Math'!$E$14*$B$21*$B$23)</f>
        <v>2.9480842813942018E-6</v>
      </c>
      <c r="N3844">
        <f t="shared" si="891"/>
        <v>1.8193581058724428E-4</v>
      </c>
      <c r="O3844">
        <f t="shared" si="892"/>
        <v>0</v>
      </c>
      <c r="P3844">
        <f t="shared" si="893"/>
        <v>0</v>
      </c>
      <c r="Q3844">
        <f>($B$16/2)*(COS((ACOS((2*'Intake Valve Fxn Scratch'!$B$1)/$B$16-1)/($B$17/2))*(I3844-($B$17/2)))+1)*P3844</f>
        <v>0</v>
      </c>
      <c r="R3844">
        <f t="shared" si="894"/>
        <v>0</v>
      </c>
      <c r="S3844">
        <f t="shared" si="895"/>
        <v>0</v>
      </c>
      <c r="T3844">
        <f>S3844*'Exhaust Gas Math'!$C$14</f>
        <v>0</v>
      </c>
      <c r="U3844">
        <f>(T3844/'Exhaust Gas Math'!$B$14)+('Exhaust Gas Math'!$D$10)</f>
        <v>4.4059320573952224E-4</v>
      </c>
      <c r="V3844">
        <f>('Exhaust Gas Math'!$E$10*(2.53982214E-12*V3843^4 - 0.0000000071629564556*V3843^3 + 7.56281407226508E-06*V3843^2 - 0.00322508455050905*V3843 + 1.62997098133725)*$B$24+T3844*'Exhaust Gas Math'!$D$14*$B$23)/('Exhaust Gas Math'!$E$10*(2.53982214E-12*V3843^4 - 0.0000000071629564556*V3843^3 + 7.56281407226508E-06*V3843^2 - 0.00322508455050905*V3843 + 1.62997098133725)+T3844*'Exhaust Gas Math'!$D$14)</f>
        <v>1100</v>
      </c>
      <c r="W3844">
        <f>(353.3116967483*V3844^-1.0020802909)*('Exhaust Gas Math'!$E$10/(T3844+'Exhaust Gas Math'!$E$10))+(357.4500179626*V3844^-1.0038444015 )*(T3844/(T3844+'Exhaust Gas Math'!$E$10))</f>
        <v>0.31654710700089367</v>
      </c>
      <c r="X3844">
        <f t="shared" si="896"/>
        <v>0</v>
      </c>
      <c r="Y3844">
        <f t="shared" si="897"/>
        <v>101325</v>
      </c>
      <c r="Z3844">
        <f t="shared" si="898"/>
        <v>101325</v>
      </c>
    </row>
    <row r="3845" spans="5:26" x14ac:dyDescent="0.2">
      <c r="E3845">
        <f t="shared" si="900"/>
        <v>0.47999999999996101</v>
      </c>
      <c r="F3845">
        <f t="shared" si="901"/>
        <v>101325</v>
      </c>
      <c r="H3845">
        <f t="shared" si="899"/>
        <v>0.47999999999996101</v>
      </c>
      <c r="I3845">
        <f t="shared" ref="I3845:I3908" si="902">($B$11*360*H3845)-(720*FLOOR(H3845/(2/$B$11),1))</f>
        <v>719.99999999813008</v>
      </c>
      <c r="J3845">
        <f t="shared" ref="J3845:J3908" si="903">-(($B$4/1000)/2)*COS($B$12*H3845)+(($B$4/1000)/2)</f>
        <v>0</v>
      </c>
      <c r="K3845">
        <f t="shared" ref="K3845:K3908" si="904">($B$4/1000/2)*$B$12*SIN($B$12*H3845)</f>
        <v>-8.6691922310957105E-10</v>
      </c>
      <c r="L3845">
        <f t="shared" ref="L3845:L3908" si="905">$B$8+P3845*(J3845*$B$6)</f>
        <v>3.9769296294121147E-5</v>
      </c>
      <c r="M3845">
        <f>J3845/SQRT('Exhaust Gas Math'!$E$14*$B$21*$B$23)</f>
        <v>0</v>
      </c>
      <c r="N3845">
        <f t="shared" ref="N3845:N3908" si="906">-(($B$4/1000)/2)*COS($B$12*(H3845-M3845))+(($B$4/1000)/2)</f>
        <v>0</v>
      </c>
      <c r="O3845">
        <f t="shared" ref="O3845:O3908" si="907">N3845*$B$6*P3845</f>
        <v>0</v>
      </c>
      <c r="P3845">
        <f t="shared" ref="P3845:P3908" si="908">IF(I3845&lt;=$B$17,1,0)</f>
        <v>0</v>
      </c>
      <c r="Q3845">
        <f>($B$16/2)*(COS((ACOS((2*'Intake Valve Fxn Scratch'!$B$1)/$B$16-1)/($B$17/2))*(I3845-($B$17/2)))+1)*P3845</f>
        <v>0</v>
      </c>
      <c r="R3845">
        <f t="shared" ref="R3845:R3908" si="909">Q3845/$B$16</f>
        <v>0</v>
      </c>
      <c r="S3845">
        <f t="shared" ref="S3845:S3908" si="910">P3845*($B$13*R3845*(O3845-O3844)*$B$19+S3844)</f>
        <v>0</v>
      </c>
      <c r="T3845">
        <f>S3845*'Exhaust Gas Math'!$C$14</f>
        <v>0</v>
      </c>
      <c r="U3845">
        <f>(T3845/'Exhaust Gas Math'!$B$14)+('Exhaust Gas Math'!$D$10)</f>
        <v>4.4059320573952224E-4</v>
      </c>
      <c r="V3845">
        <f>('Exhaust Gas Math'!$E$10*(2.53982214E-12*V3844^4 - 0.0000000071629564556*V3844^3 + 7.56281407226508E-06*V3844^2 - 0.00322508455050905*V3844 + 1.62997098133725)*$B$24+T3845*'Exhaust Gas Math'!$D$14*$B$23)/('Exhaust Gas Math'!$E$10*(2.53982214E-12*V3844^4 - 0.0000000071629564556*V3844^3 + 7.56281407226508E-06*V3844^2 - 0.00322508455050905*V3844 + 1.62997098133725)+T3845*'Exhaust Gas Math'!$D$14)</f>
        <v>1100</v>
      </c>
      <c r="W3845">
        <f>(353.3116967483*V3845^-1.0020802909)*('Exhaust Gas Math'!$E$10/(T3845+'Exhaust Gas Math'!$E$10))+(357.4500179626*V3845^-1.0038444015 )*(T3845/(T3845+'Exhaust Gas Math'!$E$10))</f>
        <v>0.31654710700089367</v>
      </c>
      <c r="X3845">
        <f t="shared" ref="X3845:X3908" si="911">P3845*SIGN(K3845)*-0.5*W3845*K3845^2</f>
        <v>0</v>
      </c>
      <c r="Y3845">
        <f t="shared" ref="Y3845:Y3908" si="912">(U3845*$B$21*V3845)/L3845</f>
        <v>101325</v>
      </c>
      <c r="Z3845">
        <f t="shared" ref="Z3845:Z3908" si="913">IF((X3845+Y3845)&lt;$B$22,(X3845+Y3845),$B$22)</f>
        <v>101325</v>
      </c>
    </row>
    <row r="3846" spans="5:26" x14ac:dyDescent="0.2">
      <c r="E3846">
        <f t="shared" si="900"/>
        <v>0.480124999999961</v>
      </c>
      <c r="F3846">
        <f t="shared" si="901"/>
        <v>98881.99217186647</v>
      </c>
      <c r="H3846">
        <f t="shared" si="899"/>
        <v>0.480124999999961</v>
      </c>
      <c r="I3846">
        <f t="shared" si="902"/>
        <v>5.9999999981264409</v>
      </c>
      <c r="J3846">
        <f t="shared" si="903"/>
        <v>1.7365591671762021E-4</v>
      </c>
      <c r="K3846">
        <f t="shared" si="904"/>
        <v>2.7759550705190992</v>
      </c>
      <c r="L3846">
        <f t="shared" si="905"/>
        <v>4.1000207362550545E-5</v>
      </c>
      <c r="M3846">
        <f>J3846/SQRT('Exhaust Gas Math'!$E$14*$B$21*$B$23)</f>
        <v>2.9480842777248893E-6</v>
      </c>
      <c r="N3846">
        <f t="shared" si="906"/>
        <v>1.6556832799723142E-4</v>
      </c>
      <c r="O3846">
        <f t="shared" si="907"/>
        <v>1.1735844730504522E-6</v>
      </c>
      <c r="P3846">
        <f t="shared" si="908"/>
        <v>1</v>
      </c>
      <c r="Q3846">
        <f>($B$16/2)*(COS((ACOS((2*'Intake Valve Fxn Scratch'!$B$1)/$B$16-1)/($B$17/2))*(I3846-($B$17/2)))+1)*P3846</f>
        <v>1.3137463073994921E-3</v>
      </c>
      <c r="R3846">
        <f t="shared" si="909"/>
        <v>0.17286135623677529</v>
      </c>
      <c r="S3846">
        <f t="shared" si="910"/>
        <v>3.1255780912968279E-7</v>
      </c>
      <c r="T3846">
        <f>S3846*'Exhaust Gas Math'!$C$14</f>
        <v>3.702927079562672E-7</v>
      </c>
      <c r="U3846">
        <f>(T3846/'Exhaust Gas Math'!$B$14)+('Exhaust Gas Math'!$D$10)</f>
        <v>4.5337514250018039E-4</v>
      </c>
      <c r="V3846">
        <f>('Exhaust Gas Math'!$E$10*(2.53982214E-12*V3845^4 - 0.0000000071629564556*V3845^3 + 7.56281407226508E-06*V3845^2 - 0.00322508455050905*V3845 + 1.62997098133725)*$B$24+T3846*'Exhaust Gas Math'!$D$14*$B$23)/('Exhaust Gas Math'!$E$10*(2.53982214E-12*V3845^4 - 0.0000000071629564556*V3845^3 + 7.56281407226508E-06*V3845^2 - 0.00322508455050905*V3845 + 1.62997098133725)+T3846*'Exhaust Gas Math'!$D$14)</f>
        <v>1075.5162995706485</v>
      </c>
      <c r="W3846">
        <f>(353.3116967483*V3846^-1.0020802909)*('Exhaust Gas Math'!$E$10/(T3846+'Exhaust Gas Math'!$E$10))+(357.4500179626*V3846^-1.0038444015 )*(T3846/(T3846+'Exhaust Gas Math'!$E$10))</f>
        <v>0.32375916127337118</v>
      </c>
      <c r="X3846">
        <f t="shared" si="911"/>
        <v>-1.2474321589042678</v>
      </c>
      <c r="Y3846">
        <f t="shared" si="912"/>
        <v>98883.239604025381</v>
      </c>
      <c r="Z3846">
        <f t="shared" si="913"/>
        <v>98881.99217186647</v>
      </c>
    </row>
    <row r="3847" spans="5:26" x14ac:dyDescent="0.2">
      <c r="E3847">
        <f t="shared" si="900"/>
        <v>0.48024999999996099</v>
      </c>
      <c r="F3847">
        <f t="shared" si="901"/>
        <v>92629.74597649739</v>
      </c>
      <c r="H3847">
        <f t="shared" ref="H3847:H3910" si="914">H3846+$B$2</f>
        <v>0.48024999999996099</v>
      </c>
      <c r="I3847">
        <f t="shared" si="902"/>
        <v>11.999999998126441</v>
      </c>
      <c r="J3847">
        <f t="shared" si="903"/>
        <v>6.9272105652303309E-4</v>
      </c>
      <c r="K3847">
        <f t="shared" si="904"/>
        <v>5.5214961972450816</v>
      </c>
      <c r="L3847">
        <f t="shared" si="905"/>
        <v>4.4679454450119019E-5</v>
      </c>
      <c r="M3847">
        <f>J3847/SQRT('Exhaust Gas Math'!$E$14*$B$21*$B$23)</f>
        <v>1.1760037286292556E-5</v>
      </c>
      <c r="N3847">
        <f t="shared" si="906"/>
        <v>6.2929392649088353E-4</v>
      </c>
      <c r="O3847">
        <f t="shared" si="907"/>
        <v>4.4605728042805569E-6</v>
      </c>
      <c r="P3847">
        <f t="shared" si="908"/>
        <v>1</v>
      </c>
      <c r="Q3847">
        <f>($B$16/2)*(COS((ACOS((2*'Intake Valve Fxn Scratch'!$B$1)/$B$16-1)/($B$17/2))*(I3847-($B$17/2)))+1)*P3847</f>
        <v>1.6604289222973824E-3</v>
      </c>
      <c r="R3847">
        <f t="shared" si="909"/>
        <v>0.21847748977597137</v>
      </c>
      <c r="S3847">
        <f t="shared" si="910"/>
        <v>1.4189852609234582E-6</v>
      </c>
      <c r="T3847">
        <f>S3847*'Exhaust Gas Math'!$C$14</f>
        <v>1.6810966786607095E-6</v>
      </c>
      <c r="U3847">
        <f>(T3847/'Exhaust Gas Math'!$B$14)+('Exhaust Gas Math'!$D$10)</f>
        <v>4.9862208660457952E-4</v>
      </c>
      <c r="V3847">
        <f>('Exhaust Gas Math'!$E$10*(2.53982214E-12*V3846^4 - 0.0000000071629564556*V3846^3 + 7.56281407226508E-06*V3846^2 - 0.00322508455050905*V3846 + 1.62997098133725)*$B$24+T3847*'Exhaust Gas Math'!$D$14*$B$23)/('Exhaust Gas Math'!$E$10*(2.53982214E-12*V3846^4 - 0.0000000071629564556*V3846^3 + 7.56281407226508E-06*V3846^2 - 0.00322508455050905*V3846 + 1.62997098133725)+T3847*'Exhaust Gas Math'!$D$14)</f>
        <v>998.33825755334431</v>
      </c>
      <c r="W3847">
        <f>(353.3116967483*V3847^-1.0020802909)*('Exhaust Gas Math'!$E$10/(T3847+'Exhaust Gas Math'!$E$10))+(357.4500179626*V3847^-1.0038444015 )*(T3847/(T3847+'Exhaust Gas Math'!$E$10))</f>
        <v>0.34882039406927218</v>
      </c>
      <c r="X3847">
        <f t="shared" si="911"/>
        <v>-5.317229768861667</v>
      </c>
      <c r="Y3847">
        <f t="shared" si="912"/>
        <v>92635.063206266248</v>
      </c>
      <c r="Z3847">
        <f t="shared" si="913"/>
        <v>92629.74597649739</v>
      </c>
    </row>
    <row r="3848" spans="5:26" x14ac:dyDescent="0.2">
      <c r="E3848">
        <f t="shared" si="900"/>
        <v>0.48037499999996097</v>
      </c>
      <c r="F3848">
        <f t="shared" si="901"/>
        <v>84362.040955457225</v>
      </c>
      <c r="H3848">
        <f t="shared" si="914"/>
        <v>0.48037499999996097</v>
      </c>
      <c r="I3848">
        <f t="shared" si="902"/>
        <v>17.999999998126441</v>
      </c>
      <c r="J3848">
        <f t="shared" si="903"/>
        <v>1.5515084331237348E-3</v>
      </c>
      <c r="K3848">
        <f t="shared" si="904"/>
        <v>8.2065426561881676</v>
      </c>
      <c r="L3848">
        <f t="shared" si="905"/>
        <v>5.0766726955807232E-5</v>
      </c>
      <c r="M3848">
        <f>J3848/SQRT('Exhaust Gas Math'!$E$14*$B$21*$B$23)</f>
        <v>2.6339313424531056E-5</v>
      </c>
      <c r="N3848">
        <f t="shared" si="906"/>
        <v>1.3427107342917459E-3</v>
      </c>
      <c r="O3848">
        <f t="shared" si="907"/>
        <v>9.5174269657981566E-6</v>
      </c>
      <c r="P3848">
        <f t="shared" si="908"/>
        <v>1</v>
      </c>
      <c r="Q3848">
        <f>($B$16/2)*(COS((ACOS((2*'Intake Valve Fxn Scratch'!$B$1)/$B$16-1)/($B$17/2))*(I3848-($B$17/2)))+1)*P3848</f>
        <v>2.0354552138449884E-3</v>
      </c>
      <c r="R3848">
        <f t="shared" si="909"/>
        <v>0.26782305445328797</v>
      </c>
      <c r="S3848">
        <f t="shared" si="910"/>
        <v>3.5056201786771877E-6</v>
      </c>
      <c r="T3848">
        <f>S3848*'Exhaust Gas Math'!$C$14</f>
        <v>4.1531695933084636E-6</v>
      </c>
      <c r="U3848">
        <f>(T3848/'Exhaust Gas Math'!$B$14)+('Exhaust Gas Math'!$D$10)</f>
        <v>5.8395425486994896E-4</v>
      </c>
      <c r="V3848">
        <f>('Exhaust Gas Math'!$E$10*(2.53982214E-12*V3847^4 - 0.0000000071629564556*V3847^3 + 7.56281407226508E-06*V3847^2 - 0.00322508455050905*V3847 + 1.62997098133725)*$B$24+T3848*'Exhaust Gas Math'!$D$14*$B$23)/('Exhaust Gas Math'!$E$10*(2.53982214E-12*V3847^4 - 0.0000000071629564556*V3847^3 + 7.56281407226508E-06*V3847^2 - 0.00322508455050905*V3847 + 1.62997098133725)+T3848*'Exhaust Gas Math'!$D$14)</f>
        <v>882.22998648111366</v>
      </c>
      <c r="W3848">
        <f>(353.3116967483*V3848^-1.0020802909)*('Exhaust Gas Math'!$E$10/(T3848+'Exhaust Gas Math'!$E$10))+(357.4500179626*V3848^-1.0038444015 )*(T3848/(T3848+'Exhaust Gas Math'!$E$10))</f>
        <v>0.39482301022300981</v>
      </c>
      <c r="X3848">
        <f t="shared" si="911"/>
        <v>-13.295140222094318</v>
      </c>
      <c r="Y3848">
        <f t="shared" si="912"/>
        <v>84375.336095679319</v>
      </c>
      <c r="Z3848">
        <f t="shared" si="913"/>
        <v>84362.040955457225</v>
      </c>
    </row>
    <row r="3849" spans="5:26" x14ac:dyDescent="0.2">
      <c r="E3849">
        <f t="shared" si="900"/>
        <v>0.48049999999996096</v>
      </c>
      <c r="F3849">
        <f t="shared" si="901"/>
        <v>76129.603915280313</v>
      </c>
      <c r="H3849">
        <f t="shared" si="914"/>
        <v>0.48049999999996096</v>
      </c>
      <c r="I3849">
        <f t="shared" si="902"/>
        <v>23.999999998126441</v>
      </c>
      <c r="J3849">
        <f t="shared" si="903"/>
        <v>2.7406089923079566E-3</v>
      </c>
      <c r="K3849">
        <f t="shared" si="904"/>
        <v>10.801676516459198</v>
      </c>
      <c r="L3849">
        <f t="shared" si="905"/>
        <v>5.9195331448192682E-5</v>
      </c>
      <c r="M3849">
        <f>J3849/SQRT('Exhaust Gas Math'!$E$14*$B$21*$B$23)</f>
        <v>4.6526179092144565E-5</v>
      </c>
      <c r="N3849">
        <f t="shared" si="906"/>
        <v>2.2601711311808249E-3</v>
      </c>
      <c r="O3849">
        <f t="shared" si="907"/>
        <v>1.6020586654925013E-5</v>
      </c>
      <c r="P3849">
        <f t="shared" si="908"/>
        <v>1</v>
      </c>
      <c r="Q3849">
        <f>($B$16/2)*(COS((ACOS((2*'Intake Valve Fxn Scratch'!$B$1)/$B$16-1)/($B$17/2))*(I3849-($B$17/2)))+1)*P3849</f>
        <v>2.4338570722872554E-3</v>
      </c>
      <c r="R3849">
        <f t="shared" si="909"/>
        <v>0.32024435161674414</v>
      </c>
      <c r="S3849">
        <f t="shared" si="910"/>
        <v>6.7142822453017751E-6</v>
      </c>
      <c r="T3849">
        <f>S3849*'Exhaust Gas Math'!$C$14</f>
        <v>7.9545277128683582E-6</v>
      </c>
      <c r="U3849">
        <f>(T3849/'Exhaust Gas Math'!$B$14)+('Exhaust Gas Math'!$D$10)</f>
        <v>7.1517131111985906E-4</v>
      </c>
      <c r="V3849">
        <f>('Exhaust Gas Math'!$E$10*(2.53982214E-12*V3848^4 - 0.0000000071629564556*V3848^3 + 7.56281407226508E-06*V3848^2 - 0.00322508455050905*V3848 + 1.62997098133725)*$B$24+T3849*'Exhaust Gas Math'!$D$14*$B$23)/('Exhaust Gas Math'!$E$10*(2.53982214E-12*V3848^4 - 0.0000000071629564556*V3848^3 + 7.56281407226508E-06*V3848^2 - 0.00322508455050905*V3848 + 1.62997098133725)+T3849*'Exhaust Gas Math'!$D$14)</f>
        <v>758.14075181756186</v>
      </c>
      <c r="W3849">
        <f>(353.3116967483*V3849^-1.0020802909)*('Exhaust Gas Math'!$E$10/(T3849+'Exhaust Gas Math'!$E$10))+(357.4500179626*V3849^-1.0038444015 )*(T3849/(T3849+'Exhaust Gas Math'!$E$10))</f>
        <v>0.45962781997353441</v>
      </c>
      <c r="X3849">
        <f t="shared" si="911"/>
        <v>-26.813817301733334</v>
      </c>
      <c r="Y3849">
        <f t="shared" si="912"/>
        <v>76156.417732582049</v>
      </c>
      <c r="Z3849">
        <f t="shared" si="913"/>
        <v>76129.603915280313</v>
      </c>
    </row>
    <row r="3850" spans="5:26" x14ac:dyDescent="0.2">
      <c r="E3850">
        <f t="shared" si="900"/>
        <v>0.48062499999996094</v>
      </c>
      <c r="F3850">
        <f t="shared" si="901"/>
        <v>69343.442470914262</v>
      </c>
      <c r="H3850">
        <f t="shared" si="914"/>
        <v>0.48062499999996094</v>
      </c>
      <c r="I3850">
        <f t="shared" si="902"/>
        <v>29.999999998126441</v>
      </c>
      <c r="J3850">
        <f t="shared" si="903"/>
        <v>4.2469946995152622E-3</v>
      </c>
      <c r="K3850">
        <f t="shared" si="904"/>
        <v>13.278464948421172</v>
      </c>
      <c r="L3850">
        <f t="shared" si="905"/>
        <v>6.9872922372666958E-5</v>
      </c>
      <c r="M3850">
        <f>J3850/SQRT('Exhaust Gas Math'!$E$14*$B$21*$B$23)</f>
        <v>7.2099462764527153E-5</v>
      </c>
      <c r="N3850">
        <f t="shared" si="906"/>
        <v>3.3402709597679277E-3</v>
      </c>
      <c r="O3850">
        <f t="shared" si="907"/>
        <v>2.3676570160390348E-5</v>
      </c>
      <c r="P3850">
        <f t="shared" si="908"/>
        <v>1</v>
      </c>
      <c r="Q3850">
        <f>($B$16/2)*(COS((ACOS((2*'Intake Valve Fxn Scratch'!$B$1)/$B$16-1)/($B$17/2))*(I3850-($B$17/2)))+1)*P3850</f>
        <v>2.8503567232281784E-3</v>
      </c>
      <c r="R3850">
        <f t="shared" si="909"/>
        <v>0.37504693726686555</v>
      </c>
      <c r="S3850">
        <f t="shared" si="910"/>
        <v>1.1138176071554374E-5</v>
      </c>
      <c r="T3850">
        <f>S3850*'Exhaust Gas Math'!$C$14</f>
        <v>1.3195592171297586E-5</v>
      </c>
      <c r="U3850">
        <f>(T3850/'Exhaust Gas Math'!$B$14)+('Exhaust Gas Math'!$D$10)</f>
        <v>8.9608482366487904E-4</v>
      </c>
      <c r="V3850">
        <f>('Exhaust Gas Math'!$E$10*(2.53982214E-12*V3849^4 - 0.0000000071629564556*V3849^3 + 7.56281407226508E-06*V3849^2 - 0.00322508455050905*V3849 + 1.62997098133725)*$B$24+T3850*'Exhaust Gas Math'!$D$14*$B$23)/('Exhaust Gas Math'!$E$10*(2.53982214E-12*V3849^4 - 0.0000000071629564556*V3849^3 + 7.56281407226508E-06*V3849^2 - 0.00322508455050905*V3849 + 1.62997098133725)+T3850*'Exhaust Gas Math'!$D$14)</f>
        <v>650.7689644025636</v>
      </c>
      <c r="W3850">
        <f>(353.3116967483*V3850^-1.0020802909)*('Exhaust Gas Math'!$E$10/(T3850+'Exhaust Gas Math'!$E$10))+(357.4500179626*V3850^-1.0038444015 )*(T3850/(T3850+'Exhaust Gas Math'!$E$10))</f>
        <v>0.53571771429076687</v>
      </c>
      <c r="X3850">
        <f t="shared" si="911"/>
        <v>-47.228239237755396</v>
      </c>
      <c r="Y3850">
        <f t="shared" si="912"/>
        <v>69390.670710152015</v>
      </c>
      <c r="Z3850">
        <f t="shared" si="913"/>
        <v>69343.442470914262</v>
      </c>
    </row>
    <row r="3851" spans="5:26" x14ac:dyDescent="0.2">
      <c r="E3851">
        <f t="shared" si="900"/>
        <v>0.48074999999996093</v>
      </c>
      <c r="F3851">
        <f t="shared" si="901"/>
        <v>64314.333580350372</v>
      </c>
      <c r="H3851">
        <f t="shared" si="914"/>
        <v>0.48074999999996093</v>
      </c>
      <c r="I3851">
        <f t="shared" si="902"/>
        <v>35.999999998126441</v>
      </c>
      <c r="J3851">
        <f t="shared" si="903"/>
        <v>6.0541612777043965E-3</v>
      </c>
      <c r="K3851">
        <f t="shared" si="904"/>
        <v>15.609771739709553</v>
      </c>
      <c r="L3851">
        <f t="shared" si="905"/>
        <v>8.2682513808620507E-5</v>
      </c>
      <c r="M3851">
        <f>J3851/SQRT('Exhaust Gas Math'!$E$14*$B$21*$B$23)</f>
        <v>1.0277897819418308E-4</v>
      </c>
      <c r="N3851">
        <f t="shared" si="906"/>
        <v>4.5467954918533802E-3</v>
      </c>
      <c r="O3851">
        <f t="shared" si="907"/>
        <v>3.2228679578525117E-5</v>
      </c>
      <c r="P3851">
        <f t="shared" si="908"/>
        <v>1</v>
      </c>
      <c r="Q3851">
        <f>($B$16/2)*(COS((ACOS((2*'Intake Valve Fxn Scratch'!$B$1)/$B$16-1)/($B$17/2))*(I3851-($B$17/2)))+1)*P3851</f>
        <v>3.2794366442287881E-3</v>
      </c>
      <c r="R3851">
        <f t="shared" si="909"/>
        <v>0.43150482160905107</v>
      </c>
      <c r="S3851">
        <f t="shared" si="910"/>
        <v>1.6823785001676802E-5</v>
      </c>
      <c r="T3851">
        <f>S3851*'Exhaust Gas Math'!$C$14</f>
        <v>1.9931432600233555E-5</v>
      </c>
      <c r="U3851">
        <f>(T3851/'Exhaust Gas Math'!$B$14)+('Exhaust Gas Math'!$D$10)</f>
        <v>1.128595711788316E-3</v>
      </c>
      <c r="V3851">
        <f>('Exhaust Gas Math'!$E$10*(2.53982214E-12*V3850^4 - 0.0000000071629564556*V3850^3 + 7.56281407226508E-06*V3850^2 - 0.00322508455050905*V3850 + 1.62997098133725)*$B$24+T3851*'Exhaust Gas Math'!$D$14*$B$23)/('Exhaust Gas Math'!$E$10*(2.53982214E-12*V3850^4 - 0.0000000071629564556*V3850^3 + 7.56281407226508E-06*V3850^2 - 0.00322508455050905*V3850 + 1.62997098133725)+T3851*'Exhaust Gas Math'!$D$14)</f>
        <v>567.35448170019026</v>
      </c>
      <c r="W3851">
        <f>(353.3116967483*V3851^-1.0020802909)*('Exhaust Gas Math'!$E$10/(T3851+'Exhaust Gas Math'!$E$10))+(357.4500179626*V3851^-1.0038444015 )*(T3851/(T3851+'Exhaust Gas Math'!$E$10))</f>
        <v>0.61477326964349488</v>
      </c>
      <c r="X3851">
        <f t="shared" si="911"/>
        <v>-74.899356309809392</v>
      </c>
      <c r="Y3851">
        <f t="shared" si="912"/>
        <v>64389.232936660184</v>
      </c>
      <c r="Z3851">
        <f t="shared" si="913"/>
        <v>64314.333580350372</v>
      </c>
    </row>
    <row r="3852" spans="5:26" x14ac:dyDescent="0.2">
      <c r="E3852">
        <f t="shared" si="900"/>
        <v>0.48087499999996092</v>
      </c>
      <c r="F3852">
        <f t="shared" si="901"/>
        <v>60872.22005671943</v>
      </c>
      <c r="H3852">
        <f t="shared" si="914"/>
        <v>0.48087499999996092</v>
      </c>
      <c r="I3852">
        <f t="shared" si="902"/>
        <v>41.999999998122803</v>
      </c>
      <c r="J3852">
        <f t="shared" si="903"/>
        <v>8.142309031672762E-3</v>
      </c>
      <c r="K3852">
        <f t="shared" si="904"/>
        <v>17.770054605264193</v>
      </c>
      <c r="L3852">
        <f t="shared" si="905"/>
        <v>9.7483761191715591E-5</v>
      </c>
      <c r="M3852">
        <f>J3852/SQRT('Exhaust Gas Math'!$E$14*$B$21*$B$23)</f>
        <v>1.3822859418999699E-4</v>
      </c>
      <c r="N3852">
        <f t="shared" si="906"/>
        <v>5.8492450473868959E-3</v>
      </c>
      <c r="O3852">
        <f t="shared" si="907"/>
        <v>4.1460726515250581E-5</v>
      </c>
      <c r="P3852">
        <f t="shared" si="908"/>
        <v>1</v>
      </c>
      <c r="Q3852">
        <f>($B$16/2)*(COS((ACOS((2*'Intake Valve Fxn Scratch'!$B$1)/$B$16-1)/($B$17/2))*(I3852-($B$17/2)))+1)*P3852</f>
        <v>3.7154126574344523E-3</v>
      </c>
      <c r="R3852">
        <f t="shared" si="909"/>
        <v>0.48887008650453323</v>
      </c>
      <c r="S3852">
        <f t="shared" si="910"/>
        <v>2.377738253859779E-5</v>
      </c>
      <c r="T3852">
        <f>S3852*'Exhaust Gas Math'!$C$14</f>
        <v>2.816948132841673E-5</v>
      </c>
      <c r="U3852">
        <f>(T3852/'Exhaust Gas Math'!$B$14)+('Exhaust Gas Math'!$D$10)</f>
        <v>1.4129605280873555E-3</v>
      </c>
      <c r="V3852">
        <f>('Exhaust Gas Math'!$E$10*(2.53982214E-12*V3851^4 - 0.0000000071629564556*V3851^3 + 7.56281407226508E-06*V3851^2 - 0.00322508455050905*V3851 + 1.62997098133725)*$B$24+T3852*'Exhaust Gas Math'!$D$14*$B$23)/('Exhaust Gas Math'!$E$10*(2.53982214E-12*V3851^4 - 0.0000000071629564556*V3851^3 + 7.56281407226508E-06*V3851^2 - 0.00322508455050905*V3851 + 1.62997098133725)+T3852*'Exhaust Gas Math'!$D$14)</f>
        <v>506.01506356274479</v>
      </c>
      <c r="W3852">
        <f>(353.3116967483*V3852^-1.0020802909)*('Exhaust Gas Math'!$E$10/(T3852+'Exhaust Gas Math'!$E$10))+(357.4500179626*V3852^-1.0038444015 )*(T3852/(T3852+'Exhaust Gas Math'!$E$10))</f>
        <v>0.68958888906307603</v>
      </c>
      <c r="X3852">
        <f t="shared" si="911"/>
        <v>-108.87741078725128</v>
      </c>
      <c r="Y3852">
        <f t="shared" si="912"/>
        <v>60981.097467506683</v>
      </c>
      <c r="Z3852">
        <f t="shared" si="913"/>
        <v>60872.22005671943</v>
      </c>
    </row>
    <row r="3853" spans="5:26" x14ac:dyDescent="0.2">
      <c r="E3853">
        <f t="shared" si="900"/>
        <v>0.4809999999999609</v>
      </c>
      <c r="F3853">
        <f t="shared" si="901"/>
        <v>58681.168892547641</v>
      </c>
      <c r="H3853">
        <f t="shared" si="914"/>
        <v>0.4809999999999609</v>
      </c>
      <c r="I3853">
        <f t="shared" si="902"/>
        <v>47.999999998122803</v>
      </c>
      <c r="J3853">
        <f t="shared" si="903"/>
        <v>1.0488559777652614E-2</v>
      </c>
      <c r="K3853">
        <f t="shared" si="904"/>
        <v>19.735645033939502</v>
      </c>
      <c r="L3853">
        <f t="shared" si="905"/>
        <v>1.1411449895824687E-4</v>
      </c>
      <c r="M3853">
        <f>J3853/SQRT('Exhaust Gas Math'!$E$14*$B$21*$B$23)</f>
        <v>1.7805991734077138E-4</v>
      </c>
      <c r="N3853">
        <f t="shared" si="906"/>
        <v>7.2230121590748167E-3</v>
      </c>
      <c r="O3853">
        <f t="shared" si="907"/>
        <v>5.119828786751156E-5</v>
      </c>
      <c r="P3853">
        <f t="shared" si="908"/>
        <v>1</v>
      </c>
      <c r="Q3853">
        <f>($B$16/2)*(COS((ACOS((2*'Intake Valve Fxn Scratch'!$B$1)/$B$16-1)/($B$17/2))*(I3853-($B$17/2)))+1)*P3853</f>
        <v>4.1525092299484218E-3</v>
      </c>
      <c r="R3853">
        <f t="shared" si="909"/>
        <v>0.54638279341426599</v>
      </c>
      <c r="S3853">
        <f t="shared" si="910"/>
        <v>3.1974578249471129E-5</v>
      </c>
      <c r="T3853">
        <f>S3853*'Exhaust Gas Math'!$C$14</f>
        <v>3.7880842583087513E-5</v>
      </c>
      <c r="U3853">
        <f>(T3853/'Exhaust Gas Math'!$B$14)+('Exhaust Gas Math'!$D$10)</f>
        <v>1.7481818347725741E-3</v>
      </c>
      <c r="V3853">
        <f>('Exhaust Gas Math'!$E$10*(2.53982214E-12*V3852^4 - 0.0000000071629564556*V3852^3 + 7.56281407226508E-06*V3852^2 - 0.00322508455050905*V3852 + 1.62997098133725)*$B$24+T3853*'Exhaust Gas Math'!$D$14*$B$23)/('Exhaust Gas Math'!$E$10*(2.53982214E-12*V3852^4 - 0.0000000071629564556*V3852^3 + 7.56281407226508E-06*V3852^2 - 0.00322508455050905*V3852 + 1.62997098133725)+T3853*'Exhaust Gas Math'!$D$14)</f>
        <v>461.85633692986653</v>
      </c>
      <c r="W3853">
        <f>(353.3116967483*V3853^-1.0020802909)*('Exhaust Gas Math'!$E$10/(T3853+'Exhaust Gas Math'!$E$10))+(357.4500179626*V3853^-1.0038444015 )*(T3853/(T3853+'Exhaust Gas Math'!$E$10))</f>
        <v>0.75578869279261451</v>
      </c>
      <c r="X3853">
        <f t="shared" si="911"/>
        <v>-147.18821727160679</v>
      </c>
      <c r="Y3853">
        <f t="shared" si="912"/>
        <v>58828.357109819248</v>
      </c>
      <c r="Z3853">
        <f t="shared" si="913"/>
        <v>58681.168892547641</v>
      </c>
    </row>
    <row r="3854" spans="5:26" x14ac:dyDescent="0.2">
      <c r="E3854">
        <f t="shared" si="900"/>
        <v>0.48112499999996089</v>
      </c>
      <c r="F3854">
        <f t="shared" si="901"/>
        <v>57387.442106294548</v>
      </c>
      <c r="H3854">
        <f t="shared" si="914"/>
        <v>0.48112499999996089</v>
      </c>
      <c r="I3854">
        <f t="shared" si="902"/>
        <v>53.999999998122803</v>
      </c>
      <c r="J3854">
        <f t="shared" si="903"/>
        <v>1.3067207501489007E-2</v>
      </c>
      <c r="K3854">
        <f t="shared" si="904"/>
        <v>21.485007605674799</v>
      </c>
      <c r="L3854">
        <f t="shared" si="905"/>
        <v>1.3239251726505664E-4</v>
      </c>
      <c r="M3854">
        <f>J3854/SQRT('Exhaust Gas Math'!$E$14*$B$21*$B$23)</f>
        <v>2.2183654733486932E-4</v>
      </c>
      <c r="N3854">
        <f t="shared" si="906"/>
        <v>8.6492854856839024E-3</v>
      </c>
      <c r="O3854">
        <f t="shared" si="907"/>
        <v>6.1308024739786002E-5</v>
      </c>
      <c r="P3854">
        <f t="shared" si="908"/>
        <v>1</v>
      </c>
      <c r="Q3854">
        <f>($B$16/2)*(COS((ACOS((2*'Intake Valve Fxn Scratch'!$B$1)/$B$16-1)/($B$17/2))*(I3854-($B$17/2)))+1)*P3854</f>
        <v>4.5849359844162291E-3</v>
      </c>
      <c r="R3854">
        <f t="shared" si="909"/>
        <v>0.60328105058108283</v>
      </c>
      <c r="S3854">
        <f t="shared" si="910"/>
        <v>4.1371327096592244E-5</v>
      </c>
      <c r="T3854">
        <f>S3854*'Exhaust Gas Math'!$C$14</f>
        <v>4.9013335437046947E-5</v>
      </c>
      <c r="U3854">
        <f>(T3854/'Exhaust Gas Math'!$B$14)+('Exhaust Gas Math'!$D$10)</f>
        <v>2.132458426210594E-3</v>
      </c>
      <c r="V3854">
        <f>('Exhaust Gas Math'!$E$10*(2.53982214E-12*V3853^4 - 0.0000000071629564556*V3853^3 + 7.56281407226508E-06*V3853^2 - 0.00322508455050905*V3853 + 1.62997098133725)*$B$24+T3854*'Exhaust Gas Math'!$D$14*$B$23)/('Exhaust Gas Math'!$E$10*(2.53982214E-12*V3853^4 - 0.0000000071629564556*V3853^3 + 7.56281407226508E-06*V3853^2 - 0.00322508455050905*V3853 + 1.62997098133725)+T3854*'Exhaust Gas Math'!$D$14)</f>
        <v>429.91438625730507</v>
      </c>
      <c r="W3854">
        <f>(353.3116967483*V3854^-1.0020802909)*('Exhaust Gas Math'!$E$10/(T3854+'Exhaust Gas Math'!$E$10))+(357.4500179626*V3854^-1.0038444015 )*(T3854/(T3854+'Exhaust Gas Math'!$E$10))</f>
        <v>0.81217477710068187</v>
      </c>
      <c r="X3854">
        <f t="shared" si="911"/>
        <v>-187.45219307725952</v>
      </c>
      <c r="Y3854">
        <f t="shared" si="912"/>
        <v>57574.894299371808</v>
      </c>
      <c r="Z3854">
        <f t="shared" si="913"/>
        <v>57387.442106294548</v>
      </c>
    </row>
    <row r="3855" spans="5:26" x14ac:dyDescent="0.2">
      <c r="E3855">
        <f t="shared" si="900"/>
        <v>0.48124999999996088</v>
      </c>
      <c r="F3855">
        <f t="shared" si="901"/>
        <v>56715.739906453789</v>
      </c>
      <c r="H3855">
        <f t="shared" si="914"/>
        <v>0.48124999999996088</v>
      </c>
      <c r="I3855">
        <f t="shared" si="902"/>
        <v>59.999999998122803</v>
      </c>
      <c r="J3855">
        <f t="shared" si="903"/>
        <v>1.5849999999100091E-2</v>
      </c>
      <c r="K3855">
        <f t="shared" si="904"/>
        <v>22.998975938054613</v>
      </c>
      <c r="L3855">
        <f t="shared" si="905"/>
        <v>1.5211755831863463E-4</v>
      </c>
      <c r="M3855">
        <f>J3855/SQRT('Exhaust Gas Math'!$E$14*$B$21*$B$23)</f>
        <v>2.6907885825317959E-4</v>
      </c>
      <c r="N3855">
        <f t="shared" si="906"/>
        <v>1.0114751634074794E-2</v>
      </c>
      <c r="O3855">
        <f t="shared" si="907"/>
        <v>7.1695568893528731E-5</v>
      </c>
      <c r="P3855">
        <f t="shared" si="908"/>
        <v>1</v>
      </c>
      <c r="Q3855">
        <f>($B$16/2)*(COS((ACOS((2*'Intake Valve Fxn Scratch'!$B$1)/$B$16-1)/($B$17/2))*(I3855-($B$17/2)))+1)*P3855</f>
        <v>5.0069644062626659E-3</v>
      </c>
      <c r="R3855">
        <f t="shared" si="909"/>
        <v>0.65881110608719284</v>
      </c>
      <c r="S3855">
        <f t="shared" si="910"/>
        <v>5.1914998865499141E-5</v>
      </c>
      <c r="T3855">
        <f>S3855*'Exhaust Gas Math'!$C$14</f>
        <v>6.1504607953903744E-5</v>
      </c>
      <c r="U3855">
        <f>(T3855/'Exhaust Gas Math'!$B$14)+('Exhaust Gas Math'!$D$10)</f>
        <v>2.5636380091190094E-3</v>
      </c>
      <c r="V3855">
        <f>('Exhaust Gas Math'!$E$10*(2.53982214E-12*V3854^4 - 0.0000000071629564556*V3854^3 + 7.56281407226508E-06*V3854^2 - 0.00322508455050905*V3854 + 1.62997098133725)*$B$24+T3855*'Exhaust Gas Math'!$D$14*$B$23)/('Exhaust Gas Math'!$E$10*(2.53982214E-12*V3854^4 - 0.0000000071629564556*V3854^3 + 7.56281407226508E-06*V3854^2 - 0.00322508455050905*V3854 + 1.62997098133725)+T3855*'Exhaust Gas Math'!$D$14)</f>
        <v>406.37708619099521</v>
      </c>
      <c r="W3855">
        <f>(353.3116967483*V3855^-1.0020802909)*('Exhaust Gas Math'!$E$10/(T3855+'Exhaust Gas Math'!$E$10))+(357.4500179626*V3855^-1.0038444015 )*(T3855/(T3855+'Exhaust Gas Math'!$E$10))</f>
        <v>0.85941284865078682</v>
      </c>
      <c r="X3855">
        <f t="shared" si="911"/>
        <v>-227.29445680291283</v>
      </c>
      <c r="Y3855">
        <f t="shared" si="912"/>
        <v>56943.034363256702</v>
      </c>
      <c r="Z3855">
        <f t="shared" si="913"/>
        <v>56715.739906453789</v>
      </c>
    </row>
    <row r="3856" spans="5:26" x14ac:dyDescent="0.2">
      <c r="E3856">
        <f t="shared" si="900"/>
        <v>0.48137499999996086</v>
      </c>
      <c r="F3856">
        <f t="shared" si="901"/>
        <v>56485.693218621498</v>
      </c>
      <c r="H3856">
        <f t="shared" si="914"/>
        <v>0.48137499999996086</v>
      </c>
      <c r="I3856">
        <f t="shared" si="902"/>
        <v>65.999999998122803</v>
      </c>
      <c r="J3856">
        <f t="shared" si="903"/>
        <v>1.8806448413548268E-2</v>
      </c>
      <c r="K3856">
        <f t="shared" si="904"/>
        <v>24.260962677212792</v>
      </c>
      <c r="L3856">
        <f t="shared" si="905"/>
        <v>1.7307351044148887E-4</v>
      </c>
      <c r="M3856">
        <f>J3856/SQRT('Exhaust Gas Math'!$E$14*$B$21*$B$23)</f>
        <v>3.1926925345124302E-4</v>
      </c>
      <c r="N3856">
        <f t="shared" si="906"/>
        <v>1.1611157152646493E-2</v>
      </c>
      <c r="O3856">
        <f t="shared" si="907"/>
        <v>8.2302418061034507E-5</v>
      </c>
      <c r="P3856">
        <f t="shared" si="908"/>
        <v>1</v>
      </c>
      <c r="Q3856">
        <f>($B$16/2)*(COS((ACOS((2*'Intake Valve Fxn Scratch'!$B$1)/$B$16-1)/($B$17/2))*(I3856-($B$17/2)))+1)*P3856</f>
        <v>5.4130037314086745E-3</v>
      </c>
      <c r="R3856">
        <f t="shared" si="909"/>
        <v>0.71223733308008874</v>
      </c>
      <c r="S3856">
        <f t="shared" si="910"/>
        <v>6.3554361795983711E-5</v>
      </c>
      <c r="T3856">
        <f>S3856*'Exhaust Gas Math'!$C$14</f>
        <v>7.5293964970501859E-5</v>
      </c>
      <c r="U3856">
        <f>(T3856/'Exhaust Gas Math'!$B$14)+('Exhaust Gas Math'!$D$10)</f>
        <v>3.0396254794882922E-3</v>
      </c>
      <c r="V3856">
        <f>('Exhaust Gas Math'!$E$10*(2.53982214E-12*V3855^4 - 0.0000000071629564556*V3855^3 + 7.56281407226508E-06*V3855^2 - 0.00322508455050905*V3855 + 1.62997098133725)*$B$24+T3856*'Exhaust Gas Math'!$D$14*$B$23)/('Exhaust Gas Math'!$E$10*(2.53982214E-12*V3855^4 - 0.0000000071629564556*V3855^3 + 7.56281407226508E-06*V3855^2 - 0.00322508455050905*V3855 + 1.62997098133725)+T3856*'Exhaust Gas Math'!$D$14)</f>
        <v>388.63683565995154</v>
      </c>
      <c r="W3856">
        <f>(353.3116967483*V3856^-1.0020802909)*('Exhaust Gas Math'!$E$10/(T3856+'Exhaust Gas Math'!$E$10))+(357.4500179626*V3856^-1.0038444015 )*(T3856/(T3856+'Exhaust Gas Math'!$E$10))</f>
        <v>0.89880851770690739</v>
      </c>
      <c r="X3856">
        <f t="shared" si="911"/>
        <v>-264.51678966219549</v>
      </c>
      <c r="Y3856">
        <f t="shared" si="912"/>
        <v>56750.210008283691</v>
      </c>
      <c r="Z3856">
        <f t="shared" si="913"/>
        <v>56485.693218621498</v>
      </c>
    </row>
    <row r="3857" spans="5:26" x14ac:dyDescent="0.2">
      <c r="E3857">
        <f t="shared" si="900"/>
        <v>0.48149999999996085</v>
      </c>
      <c r="F3857">
        <f t="shared" si="901"/>
        <v>56589.98755332124</v>
      </c>
      <c r="H3857">
        <f t="shared" si="914"/>
        <v>0.48149999999996085</v>
      </c>
      <c r="I3857">
        <f t="shared" si="902"/>
        <v>71.999999998119165</v>
      </c>
      <c r="J3857">
        <f t="shared" si="903"/>
        <v>2.1904161277325078E-2</v>
      </c>
      <c r="K3857">
        <f t="shared" si="904"/>
        <v>25.257141232346051</v>
      </c>
      <c r="L3857">
        <f t="shared" si="905"/>
        <v>1.9503077583682405E-4</v>
      </c>
      <c r="M3857">
        <f>J3857/SQRT('Exhaust Gas Math'!$E$14*$B$21*$B$23)</f>
        <v>3.7185783645620054E-4</v>
      </c>
      <c r="N3857">
        <f t="shared" si="906"/>
        <v>1.3134781388030484E-2</v>
      </c>
      <c r="O3857">
        <f t="shared" si="907"/>
        <v>9.3102199438544812E-5</v>
      </c>
      <c r="P3857">
        <f t="shared" si="908"/>
        <v>1</v>
      </c>
      <c r="Q3857">
        <f>($B$16/2)*(COS((ACOS((2*'Intake Valve Fxn Scratch'!$B$1)/$B$16-1)/($B$17/2))*(I3857-($B$17/2)))+1)*P3857</f>
        <v>5.797675009157348E-3</v>
      </c>
      <c r="R3857">
        <f t="shared" si="909"/>
        <v>0.76285197488912471</v>
      </c>
      <c r="S3857">
        <f t="shared" si="910"/>
        <v>7.6247626062563042E-5</v>
      </c>
      <c r="T3857">
        <f>S3857*'Exhaust Gas Math'!$C$14</f>
        <v>9.033189734903995E-5</v>
      </c>
      <c r="U3857">
        <f>(T3857/'Exhaust Gas Math'!$B$14)+('Exhaust Gas Math'!$D$10)</f>
        <v>3.5587118577602318E-3</v>
      </c>
      <c r="V3857">
        <f>('Exhaust Gas Math'!$E$10*(2.53982214E-12*V3856^4 - 0.0000000071629564556*V3856^3 + 7.56281407226508E-06*V3856^2 - 0.00322508455050905*V3856 + 1.62997098133725)*$B$24+T3857*'Exhaust Gas Math'!$D$14*$B$23)/('Exhaust Gas Math'!$E$10*(2.53982214E-12*V3856^4 - 0.0000000071629564556*V3856^3 + 7.56281407226508E-06*V3856^2 - 0.00322508455050905*V3856 + 1.62997098133725)+T3857*'Exhaust Gas Math'!$D$14)</f>
        <v>374.96490174201898</v>
      </c>
      <c r="W3857">
        <f>(353.3116967483*V3857^-1.0020802909)*('Exhaust Gas Math'!$E$10/(T3857+'Exhaust Gas Math'!$E$10))+(357.4500179626*V3857^-1.0038444015 )*(T3857/(T3857+'Exhaust Gas Math'!$E$10))</f>
        <v>0.93172005992443341</v>
      </c>
      <c r="X3857">
        <f t="shared" si="911"/>
        <v>-297.18291325343495</v>
      </c>
      <c r="Y3857">
        <f t="shared" si="912"/>
        <v>56887.170466574673</v>
      </c>
      <c r="Z3857">
        <f t="shared" si="913"/>
        <v>56589.98755332124</v>
      </c>
    </row>
    <row r="3858" spans="5:26" x14ac:dyDescent="0.2">
      <c r="E3858">
        <f t="shared" si="900"/>
        <v>0.48162499999996083</v>
      </c>
      <c r="F3858">
        <f t="shared" si="901"/>
        <v>56969.761239308493</v>
      </c>
      <c r="H3858">
        <f t="shared" si="914"/>
        <v>0.48162499999996083</v>
      </c>
      <c r="I3858">
        <f t="shared" si="902"/>
        <v>77.999999998119165</v>
      </c>
      <c r="J3858">
        <f t="shared" si="903"/>
        <v>2.5109199400060223E-2</v>
      </c>
      <c r="K3858">
        <f t="shared" si="904"/>
        <v>25.97659726274167</v>
      </c>
      <c r="L3858">
        <f t="shared" si="905"/>
        <v>2.1774878611013933E-4</v>
      </c>
      <c r="M3858">
        <f>J3858/SQRT('Exhaust Gas Math'!$E$14*$B$21*$B$23)</f>
        <v>4.2626843574783787E-4</v>
      </c>
      <c r="N3858">
        <f t="shared" si="906"/>
        <v>1.4685858366629667E-2</v>
      </c>
      <c r="O3858">
        <f t="shared" si="907"/>
        <v>1.0409657185632056E-4</v>
      </c>
      <c r="P3858">
        <f t="shared" si="908"/>
        <v>1</v>
      </c>
      <c r="Q3858">
        <f>($B$16/2)*(COS((ACOS((2*'Intake Valve Fxn Scratch'!$B$1)/$B$16-1)/($B$17/2))*(I3858-($B$17/2)))+1)*P3858</f>
        <v>6.1558823591121121E-3</v>
      </c>
      <c r="R3858">
        <f t="shared" si="909"/>
        <v>0.8099845209358042</v>
      </c>
      <c r="S3858">
        <f t="shared" si="910"/>
        <v>8.9967977838299672E-5</v>
      </c>
      <c r="T3858">
        <f>S3858*'Exhaust Gas Math'!$C$14</f>
        <v>1.0658663827935577E-4</v>
      </c>
      <c r="U3858">
        <f>(T3858/'Exhaust Gas Math'!$B$14)+('Exhaust Gas Math'!$D$10)</f>
        <v>4.1198006023344747E-3</v>
      </c>
      <c r="V3858">
        <f>('Exhaust Gas Math'!$E$10*(2.53982214E-12*V3857^4 - 0.0000000071629564556*V3857^3 + 7.56281407226508E-06*V3857^2 - 0.00322508455050905*V3857 + 1.62997098133725)*$B$24+T3858*'Exhaust Gas Math'!$D$14*$B$23)/('Exhaust Gas Math'!$E$10*(2.53982214E-12*V3857^4 - 0.0000000071629564556*V3857^3 + 7.56281407226508E-06*V3857^2 - 0.00322508455050905*V3857 + 1.62997098133725)+T3858*'Exhaust Gas Math'!$D$14)</f>
        <v>364.20877236568208</v>
      </c>
      <c r="W3858">
        <f>(353.3116967483*V3858^-1.0020802909)*('Exhaust Gas Math'!$E$10/(T3858+'Exhaust Gas Math'!$E$10))+(357.4500179626*V3858^-1.0038444015 )*(T3858/(T3858+'Exhaust Gas Math'!$E$10))</f>
        <v>0.95935385942248486</v>
      </c>
      <c r="X3858">
        <f t="shared" si="911"/>
        <v>-323.67812803409595</v>
      </c>
      <c r="Y3858">
        <f t="shared" si="912"/>
        <v>57293.439367342588</v>
      </c>
      <c r="Z3858">
        <f t="shared" si="913"/>
        <v>56969.761239308493</v>
      </c>
    </row>
    <row r="3859" spans="5:26" x14ac:dyDescent="0.2">
      <c r="E3859">
        <f t="shared" si="900"/>
        <v>0.48174999999996082</v>
      </c>
      <c r="F3859">
        <f t="shared" si="901"/>
        <v>57596.726315768909</v>
      </c>
      <c r="H3859">
        <f t="shared" si="914"/>
        <v>0.48174999999996082</v>
      </c>
      <c r="I3859">
        <f t="shared" si="902"/>
        <v>83.999999998119165</v>
      </c>
      <c r="J3859">
        <f t="shared" si="903"/>
        <v>2.8386447713382022E-2</v>
      </c>
      <c r="K3859">
        <f t="shared" si="904"/>
        <v>26.411448257574161</v>
      </c>
      <c r="L3859">
        <f t="shared" si="905"/>
        <v>2.4097863798681928E-4</v>
      </c>
      <c r="M3859">
        <f>J3859/SQRT('Exhaust Gas Math'!$E$14*$B$21*$B$23)</f>
        <v>4.8190491741413794E-4</v>
      </c>
      <c r="N3859">
        <f t="shared" si="906"/>
        <v>1.6267973593751012E-2</v>
      </c>
      <c r="O3859">
        <f t="shared" si="907"/>
        <v>1.1531095015914034E-4</v>
      </c>
      <c r="P3859">
        <f t="shared" si="908"/>
        <v>1</v>
      </c>
      <c r="Q3859">
        <f>($B$16/2)*(COS((ACOS((2*'Intake Valve Fxn Scratch'!$B$1)/$B$16-1)/($B$17/2))*(I3859-($B$17/2)))+1)*P3859</f>
        <v>6.4828804781573122E-3</v>
      </c>
      <c r="R3859">
        <f t="shared" si="909"/>
        <v>0.8530105892312253</v>
      </c>
      <c r="S3859">
        <f t="shared" si="910"/>
        <v>1.0470628854432453E-4</v>
      </c>
      <c r="T3859">
        <f>S3859*'Exhaust Gas Math'!$C$14</f>
        <v>1.2404737297426282E-4</v>
      </c>
      <c r="U3859">
        <f>(T3859/'Exhaust Gas Math'!$B$14)+('Exhaust Gas Math'!$D$10)</f>
        <v>4.7225184033323018E-3</v>
      </c>
      <c r="V3859">
        <f>('Exhaust Gas Math'!$E$10*(2.53982214E-12*V3858^4 - 0.0000000071629564556*V3858^3 + 7.56281407226508E-06*V3858^2 - 0.00322508455050905*V3858 + 1.62997098133725)*$B$24+T3859*'Exhaust Gas Math'!$D$14*$B$23)/('Exhaust Gas Math'!$E$10*(2.53982214E-12*V3858^4 - 0.0000000071629564556*V3858^3 + 7.56281407226508E-06*V3858^2 - 0.00322508455050905*V3858 + 1.62997098133725)+T3859*'Exhaust Gas Math'!$D$14)</f>
        <v>355.58664564735903</v>
      </c>
      <c r="W3859">
        <f>(353.3116967483*V3859^-1.0020802909)*('Exhaust Gas Math'!$E$10/(T3859+'Exhaust Gas Math'!$E$10))+(357.4500179626*V3859^-1.0038444015 )*(T3859/(T3859+'Exhaust Gas Math'!$E$10))</f>
        <v>0.98271548953370913</v>
      </c>
      <c r="X3859">
        <f t="shared" si="911"/>
        <v>-342.7537682245536</v>
      </c>
      <c r="Y3859">
        <f t="shared" si="912"/>
        <v>57939.480083993461</v>
      </c>
      <c r="Z3859">
        <f t="shared" si="913"/>
        <v>57596.726315768909</v>
      </c>
    </row>
    <row r="3860" spans="5:26" x14ac:dyDescent="0.2">
      <c r="E3860">
        <f t="shared" si="900"/>
        <v>0.48187499999996081</v>
      </c>
      <c r="F3860">
        <f t="shared" si="901"/>
        <v>58461.386390390231</v>
      </c>
      <c r="H3860">
        <f t="shared" si="914"/>
        <v>0.48187499999996081</v>
      </c>
      <c r="I3860">
        <f t="shared" si="902"/>
        <v>89.999999998119165</v>
      </c>
      <c r="J3860">
        <f t="shared" si="903"/>
        <v>3.1699999998959616E-2</v>
      </c>
      <c r="K3860">
        <f t="shared" si="904"/>
        <v>26.556929898345718</v>
      </c>
      <c r="L3860">
        <f t="shared" si="905"/>
        <v>2.6446582034853115E-4</v>
      </c>
      <c r="M3860">
        <f>J3860/SQRT('Exhaust Gas Math'!$E$14*$B$21*$B$23)</f>
        <v>5.3815771651925175E-4</v>
      </c>
      <c r="N3860">
        <f t="shared" si="906"/>
        <v>1.7887450437872966E-2</v>
      </c>
      <c r="O3860">
        <f t="shared" si="907"/>
        <v>1.2679015576395899E-4</v>
      </c>
      <c r="P3860">
        <f t="shared" si="908"/>
        <v>1</v>
      </c>
      <c r="Q3860">
        <f>($B$16/2)*(COS((ACOS((2*'Intake Valve Fxn Scratch'!$B$1)/$B$16-1)/($B$17/2))*(I3860-($B$17/2)))+1)*P3860</f>
        <v>6.7743375032163402E-3</v>
      </c>
      <c r="R3860">
        <f t="shared" si="909"/>
        <v>0.89136019779162368</v>
      </c>
      <c r="S3860">
        <f t="shared" si="910"/>
        <v>1.2047089578084917E-4</v>
      </c>
      <c r="T3860">
        <f>S3860*'Exhaust Gas Math'!$C$14</f>
        <v>1.4272397913468558E-4</v>
      </c>
      <c r="U3860">
        <f>(T3860/'Exhaust Gas Math'!$B$14)+('Exhaust Gas Math'!$D$10)</f>
        <v>5.3672062238508643E-3</v>
      </c>
      <c r="V3860">
        <f>('Exhaust Gas Math'!$E$10*(2.53982214E-12*V3859^4 - 0.0000000071629564556*V3859^3 + 7.56281407226508E-06*V3859^2 - 0.00322508455050905*V3859 + 1.62997098133725)*$B$24+T3860*'Exhaust Gas Math'!$D$14*$B$23)/('Exhaust Gas Math'!$E$10*(2.53982214E-12*V3859^4 - 0.0000000071629564556*V3859^3 + 7.56281407226508E-06*V3859^2 - 0.00322508455050905*V3859 + 1.62997098133725)+T3860*'Exhaust Gas Math'!$D$14)</f>
        <v>348.55789439740624</v>
      </c>
      <c r="W3860">
        <f>(353.3116967483*V3860^-1.0020802909)*('Exhaust Gas Math'!$E$10/(T3860+'Exhaust Gas Math'!$E$10))+(357.4500179626*V3860^-1.0038444015 )*(T3860/(T3860+'Exhaust Gas Math'!$E$10))</f>
        <v>1.0026172215418785</v>
      </c>
      <c r="X3860">
        <f t="shared" si="911"/>
        <v>-353.55818741908405</v>
      </c>
      <c r="Y3860">
        <f t="shared" si="912"/>
        <v>58814.944577809314</v>
      </c>
      <c r="Z3860">
        <f t="shared" si="913"/>
        <v>58461.386390390231</v>
      </c>
    </row>
    <row r="3861" spans="5:26" x14ac:dyDescent="0.2">
      <c r="E3861">
        <f t="shared" si="900"/>
        <v>0.48199999999996079</v>
      </c>
      <c r="F3861">
        <f t="shared" si="901"/>
        <v>59565.331148361016</v>
      </c>
      <c r="H3861">
        <f t="shared" si="914"/>
        <v>0.48199999999996079</v>
      </c>
      <c r="I3861">
        <f t="shared" si="902"/>
        <v>95.999999998119165</v>
      </c>
      <c r="J3861">
        <f t="shared" si="903"/>
        <v>3.5013552284550394E-2</v>
      </c>
      <c r="K3861">
        <f t="shared" si="904"/>
        <v>26.411448257756216</v>
      </c>
      <c r="L3861">
        <f t="shared" si="905"/>
        <v>2.8795300271033648E-4</v>
      </c>
      <c r="M3861">
        <f>J3861/SQRT('Exhaust Gas Math'!$E$14*$B$21*$B$23)</f>
        <v>5.9441051562458954E-4</v>
      </c>
      <c r="N3861">
        <f t="shared" si="906"/>
        <v>1.9552731033467205E-2</v>
      </c>
      <c r="O3861">
        <f t="shared" si="907"/>
        <v>1.3859402836388215E-4</v>
      </c>
      <c r="P3861">
        <f t="shared" si="908"/>
        <v>1</v>
      </c>
      <c r="Q3861">
        <f>($B$16/2)*(COS((ACOS((2*'Intake Valve Fxn Scratch'!$B$1)/$B$16-1)/($B$17/2))*(I3861-($B$17/2)))+1)*P3861</f>
        <v>7.0263923970179144E-3</v>
      </c>
      <c r="R3861">
        <f t="shared" si="909"/>
        <v>0.92452531539709404</v>
      </c>
      <c r="S3861">
        <f t="shared" si="910"/>
        <v>1.3728452260112911E-4</v>
      </c>
      <c r="T3861">
        <f>S3861*'Exhaust Gas Math'!$C$14</f>
        <v>1.6264337715959427E-4</v>
      </c>
      <c r="U3861">
        <f>(T3861/'Exhaust Gas Math'!$B$14)+('Exhaust Gas Math'!$D$10)</f>
        <v>6.0547933148038741E-3</v>
      </c>
      <c r="V3861">
        <f>('Exhaust Gas Math'!$E$10*(2.53982214E-12*V3860^4 - 0.0000000071629564556*V3860^3 + 7.56281407226508E-06*V3860^2 - 0.00322508455050905*V3860 + 1.62997098133725)*$B$24+T3861*'Exhaust Gas Math'!$D$14*$B$23)/('Exhaust Gas Math'!$E$10*(2.53982214E-12*V3860^4 - 0.0000000071629564556*V3860^3 + 7.56281407226508E-06*V3860^2 - 0.00322508455050905*V3860 + 1.62997098133725)+T3861*'Exhaust Gas Math'!$D$14)</f>
        <v>342.74190047824521</v>
      </c>
      <c r="W3861">
        <f>(353.3116967483*V3861^-1.0020802909)*('Exhaust Gas Math'!$E$10/(T3861+'Exhaust Gas Math'!$E$10))+(357.4500179626*V3861^-1.0038444015 )*(T3861/(T3861+'Exhaust Gas Math'!$E$10))</f>
        <v>1.0197038056446923</v>
      </c>
      <c r="X3861">
        <f t="shared" si="911"/>
        <v>-355.65463817843448</v>
      </c>
      <c r="Y3861">
        <f t="shared" si="912"/>
        <v>59920.985786539452</v>
      </c>
      <c r="Z3861">
        <f t="shared" si="913"/>
        <v>59565.331148361016</v>
      </c>
    </row>
    <row r="3862" spans="5:26" x14ac:dyDescent="0.2">
      <c r="E3862">
        <f t="shared" ref="E3862:E3925" si="915">H3862</f>
        <v>0.48212499999996078</v>
      </c>
      <c r="F3862">
        <f t="shared" ref="F3862:F3925" si="916">Z3862</f>
        <v>60916.085699932359</v>
      </c>
      <c r="H3862">
        <f t="shared" si="914"/>
        <v>0.48212499999996078</v>
      </c>
      <c r="I3862">
        <f t="shared" si="902"/>
        <v>101.99999999811916</v>
      </c>
      <c r="J3862">
        <f t="shared" si="903"/>
        <v>3.8290800597904476E-2</v>
      </c>
      <c r="K3862">
        <f t="shared" si="904"/>
        <v>25.976597263104097</v>
      </c>
      <c r="L3862">
        <f t="shared" si="905"/>
        <v>3.1118285458724528E-4</v>
      </c>
      <c r="M3862">
        <f>J3862/SQRT('Exhaust Gas Math'!$E$14*$B$21*$B$23)</f>
        <v>6.5004699729143763E-4</v>
      </c>
      <c r="N3862">
        <f t="shared" si="906"/>
        <v>2.1273748625772318E-2</v>
      </c>
      <c r="O3862">
        <f t="shared" si="907"/>
        <v>1.5079297697082663E-4</v>
      </c>
      <c r="P3862">
        <f t="shared" si="908"/>
        <v>1</v>
      </c>
      <c r="Q3862">
        <f>($B$16/2)*(COS((ACOS((2*'Intake Valve Fxn Scratch'!$B$1)/$B$16-1)/($B$17/2))*(I3862-($B$17/2)))+1)*P3862</f>
        <v>7.2357060966618406E-3</v>
      </c>
      <c r="R3862">
        <f t="shared" si="909"/>
        <v>0.95206659166603169</v>
      </c>
      <c r="S3862">
        <f t="shared" si="910"/>
        <v>1.5517853815610723E-4</v>
      </c>
      <c r="T3862">
        <f>S3862*'Exhaust Gas Math'!$C$14</f>
        <v>1.8384273063124347E-4</v>
      </c>
      <c r="U3862">
        <f>(T3862/'Exhaust Gas Math'!$B$14)+('Exhaust Gas Math'!$D$10)</f>
        <v>6.7865625060931113E-3</v>
      </c>
      <c r="V3862">
        <f>('Exhaust Gas Math'!$E$10*(2.53982214E-12*V3861^4 - 0.0000000071629564556*V3861^3 + 7.56281407226508E-06*V3861^2 - 0.00322508455050905*V3861 + 1.62997098133725)*$B$24+T3862*'Exhaust Gas Math'!$D$14*$B$23)/('Exhaust Gas Math'!$E$10*(2.53982214E-12*V3861^4 - 0.0000000071629564556*V3861^3 + 7.56281407226508E-06*V3861^2 - 0.00322508455050905*V3861 + 1.62997098133725)+T3862*'Exhaust Gas Math'!$D$14)</f>
        <v>337.86639385666052</v>
      </c>
      <c r="W3862">
        <f>(353.3116967483*V3862^-1.0020802909)*('Exhaust Gas Math'!$E$10/(T3862+'Exhaust Gas Math'!$E$10))+(357.4500179626*V3862^-1.0038444015 )*(T3862/(T3862+'Exhaust Gas Math'!$E$10))</f>
        <v>1.034481782570315</v>
      </c>
      <c r="X3862">
        <f t="shared" si="911"/>
        <v>-349.02567346593588</v>
      </c>
      <c r="Y3862">
        <f t="shared" si="912"/>
        <v>61265.111373398293</v>
      </c>
      <c r="Z3862">
        <f t="shared" si="913"/>
        <v>60916.085699932359</v>
      </c>
    </row>
    <row r="3863" spans="5:26" x14ac:dyDescent="0.2">
      <c r="E3863">
        <f t="shared" si="915"/>
        <v>0.48224999999996077</v>
      </c>
      <c r="F3863">
        <f t="shared" si="916"/>
        <v>62523.552926188357</v>
      </c>
      <c r="H3863">
        <f t="shared" si="914"/>
        <v>0.48224999999996077</v>
      </c>
      <c r="I3863">
        <f t="shared" si="902"/>
        <v>107.99999999811553</v>
      </c>
      <c r="J3863">
        <f t="shared" si="903"/>
        <v>4.1495838720695989E-2</v>
      </c>
      <c r="K3863">
        <f t="shared" si="904"/>
        <v>25.257141232884724</v>
      </c>
      <c r="L3863">
        <f t="shared" si="905"/>
        <v>3.3390086486096012E-4</v>
      </c>
      <c r="M3863">
        <f>J3863/SQRT('Exhaust Gas Math'!$E$14*$B$21*$B$23)</f>
        <v>7.0445759658403187E-4</v>
      </c>
      <c r="N3863">
        <f t="shared" si="906"/>
        <v>2.3061282130372854E-2</v>
      </c>
      <c r="O3863">
        <f t="shared" si="907"/>
        <v>1.6346340489283674E-4</v>
      </c>
      <c r="P3863">
        <f t="shared" si="908"/>
        <v>1</v>
      </c>
      <c r="Q3863">
        <f>($B$16/2)*(COS((ACOS((2*'Intake Valve Fxn Scratch'!$B$1)/$B$16-1)/($B$17/2))*(I3863-($B$17/2)))+1)*P3863</f>
        <v>7.3995057474002326E-3</v>
      </c>
      <c r="R3863">
        <f t="shared" si="909"/>
        <v>0.97361917728950431</v>
      </c>
      <c r="S3863">
        <f t="shared" si="910"/>
        <v>1.7418487777257229E-4</v>
      </c>
      <c r="T3863">
        <f>S3863*'Exhaust Gas Math'!$C$14</f>
        <v>2.0635987389032372E-4</v>
      </c>
      <c r="U3863">
        <f>(T3863/'Exhaust Gas Math'!$B$14)+('Exhaust Gas Math'!$D$10)</f>
        <v>7.563819781173548E-3</v>
      </c>
      <c r="V3863">
        <f>('Exhaust Gas Math'!$E$10*(2.53982214E-12*V3862^4 - 0.0000000071629564556*V3862^3 + 7.56281407226508E-06*V3862^2 - 0.00322508455050905*V3862 + 1.62997098133725)*$B$24+T3863*'Exhaust Gas Math'!$D$14*$B$23)/('Exhaust Gas Math'!$E$10*(2.53982214E-12*V3862^4 - 0.0000000071629564556*V3862^3 + 7.56281407226508E-06*V3862^2 - 0.00322508455050905*V3862 + 1.62997098133725)+T3863*'Exhaust Gas Math'!$D$14)</f>
        <v>333.73383668724489</v>
      </c>
      <c r="W3863">
        <f>(353.3116967483*V3863^-1.0020802909)*('Exhaust Gas Math'!$E$10/(T3863+'Exhaust Gas Math'!$E$10))+(357.4500179626*V3863^-1.0038444015 )*(T3863/(T3863+'Exhaust Gas Math'!$E$10))</f>
        <v>1.047346788880275</v>
      </c>
      <c r="X3863">
        <f t="shared" si="911"/>
        <v>-334.06339876871488</v>
      </c>
      <c r="Y3863">
        <f t="shared" si="912"/>
        <v>62857.616324957075</v>
      </c>
      <c r="Z3863">
        <f t="shared" si="913"/>
        <v>62523.552926188357</v>
      </c>
    </row>
    <row r="3864" spans="5:26" x14ac:dyDescent="0.2">
      <c r="E3864">
        <f t="shared" si="915"/>
        <v>0.48237499999996075</v>
      </c>
      <c r="F3864">
        <f t="shared" si="916"/>
        <v>64397.461678569394</v>
      </c>
      <c r="H3864">
        <f t="shared" si="914"/>
        <v>0.48237499999996075</v>
      </c>
      <c r="I3864">
        <f t="shared" si="902"/>
        <v>113.99999999811553</v>
      </c>
      <c r="J3864">
        <f t="shared" si="903"/>
        <v>4.4593551584550847E-2</v>
      </c>
      <c r="K3864">
        <f t="shared" si="904"/>
        <v>24.260962677921807</v>
      </c>
      <c r="L3864">
        <f t="shared" si="905"/>
        <v>3.5585813025684851E-4</v>
      </c>
      <c r="M3864">
        <f>J3864/SQRT('Exhaust Gas Math'!$E$14*$B$21*$B$23)</f>
        <v>7.5704617959031434E-4</v>
      </c>
      <c r="N3864">
        <f t="shared" si="906"/>
        <v>2.4926279522577449E-2</v>
      </c>
      <c r="O3864">
        <f t="shared" si="907"/>
        <v>1.7668291377020786E-4</v>
      </c>
      <c r="P3864">
        <f t="shared" si="908"/>
        <v>1</v>
      </c>
      <c r="Q3864">
        <f>($B$16/2)*(COS((ACOS((2*'Intake Valve Fxn Scratch'!$B$1)/$B$16-1)/($B$17/2))*(I3864-($B$17/2)))+1)*P3864</f>
        <v>7.5156214356537649E-3</v>
      </c>
      <c r="R3864">
        <f t="shared" si="909"/>
        <v>0.98889755732286377</v>
      </c>
      <c r="S3864">
        <f t="shared" si="910"/>
        <v>1.9432604836791038E-4</v>
      </c>
      <c r="T3864">
        <f>S3864*'Exhaust Gas Math'!$C$14</f>
        <v>2.3022147127585711E-4</v>
      </c>
      <c r="U3864">
        <f>(T3864/'Exhaust Gas Math'!$B$14)+('Exhaust Gas Math'!$D$10)</f>
        <v>8.3874855521619291E-3</v>
      </c>
      <c r="V3864">
        <f>('Exhaust Gas Math'!$E$10*(2.53982214E-12*V3863^4 - 0.0000000071629564556*V3863^3 + 7.56281407226508E-06*V3863^2 - 0.00322508455050905*V3863 + 1.62997098133725)*$B$24+T3864*'Exhaust Gas Math'!$D$14*$B$23)/('Exhaust Gas Math'!$E$10*(2.53982214E-12*V3863^4 - 0.0000000071629564556*V3863^3 + 7.56281407226508E-06*V3863^2 - 0.00322508455050905*V3863 + 1.62997098133725)+T3864*'Exhaust Gas Math'!$D$14)</f>
        <v>330.19903763319462</v>
      </c>
      <c r="W3864">
        <f>(353.3116967483*V3864^-1.0020802909)*('Exhaust Gas Math'!$E$10/(T3864+'Exhaust Gas Math'!$E$10))+(357.4500179626*V3864^-1.0038444015 )*(T3864/(T3864+'Exhaust Gas Math'!$E$10))</f>
        <v>1.058607087432651</v>
      </c>
      <c r="X3864">
        <f t="shared" si="911"/>
        <v>-311.54505412576685</v>
      </c>
      <c r="Y3864">
        <f t="shared" si="912"/>
        <v>64709.006732695161</v>
      </c>
      <c r="Z3864">
        <f t="shared" si="913"/>
        <v>64397.461678569394</v>
      </c>
    </row>
    <row r="3865" spans="5:26" x14ac:dyDescent="0.2">
      <c r="E3865">
        <f t="shared" si="915"/>
        <v>0.48249999999996074</v>
      </c>
      <c r="F3865">
        <f t="shared" si="916"/>
        <v>66545.464460448187</v>
      </c>
      <c r="H3865">
        <f t="shared" si="914"/>
        <v>0.48249999999996074</v>
      </c>
      <c r="I3865">
        <f t="shared" si="902"/>
        <v>119.99999999811553</v>
      </c>
      <c r="J3865">
        <f t="shared" si="903"/>
        <v>4.7549999999097911E-2</v>
      </c>
      <c r="K3865">
        <f t="shared" si="904"/>
        <v>22.998975938926204</v>
      </c>
      <c r="L3865">
        <f t="shared" si="905"/>
        <v>3.7681408238040366E-4</v>
      </c>
      <c r="M3865">
        <f>J3865/SQRT('Exhaust Gas Math'!$E$14*$B$21*$B$23)</f>
        <v>8.0723657479005661E-4</v>
      </c>
      <c r="N3865">
        <f t="shared" si="906"/>
        <v>2.6879134705052619E-2</v>
      </c>
      <c r="O3865">
        <f t="shared" si="907"/>
        <v>1.9052517785532499E-4</v>
      </c>
      <c r="P3865">
        <f t="shared" si="908"/>
        <v>1</v>
      </c>
      <c r="Q3865">
        <f>($B$16/2)*(COS((ACOS((2*'Intake Valve Fxn Scratch'!$B$1)/$B$16-1)/($B$17/2))*(I3865-($B$17/2)))+1)*P3865</f>
        <v>7.5825149346458827E-3</v>
      </c>
      <c r="R3865">
        <f t="shared" si="909"/>
        <v>0.99769933350603723</v>
      </c>
      <c r="S3865">
        <f t="shared" si="910"/>
        <v>2.1560375886436E-4</v>
      </c>
      <c r="T3865">
        <f>S3865*'Exhaust Gas Math'!$C$14</f>
        <v>2.5542954737793513E-4</v>
      </c>
      <c r="U3865">
        <f>(T3865/'Exhaust Gas Math'!$B$14)+('Exhaust Gas Math'!$D$10)</f>
        <v>9.2576297048052852E-3</v>
      </c>
      <c r="V3865">
        <f>('Exhaust Gas Math'!$E$10*(2.53982214E-12*V3864^4 - 0.0000000071629564556*V3864^3 + 7.56281407226508E-06*V3864^2 - 0.00322508455050905*V3864 + 1.62997098133725)*$B$24+T3865*'Exhaust Gas Math'!$D$14*$B$23)/('Exhaust Gas Math'!$E$10*(2.53982214E-12*V3864^4 - 0.0000000071629564556*V3864^3 + 7.56281407226508E-06*V3864^2 - 0.00322508455050905*V3864 + 1.62997098133725)+T3865*'Exhaust Gas Math'!$D$14)</f>
        <v>327.15391727377863</v>
      </c>
      <c r="W3865">
        <f>(353.3116967483*V3865^-1.0020802909)*('Exhaust Gas Math'!$E$10/(T3865+'Exhaust Gas Math'!$E$10))+(357.4500179626*V3865^-1.0038444015 )*(T3865/(T3865+'Exhaust Gas Math'!$E$10))</f>
        <v>1.0685030772728106</v>
      </c>
      <c r="X3865">
        <f t="shared" si="911"/>
        <v>-282.59389761352924</v>
      </c>
      <c r="Y3865">
        <f t="shared" si="912"/>
        <v>66828.058358061709</v>
      </c>
      <c r="Z3865">
        <f t="shared" si="913"/>
        <v>66545.464460448187</v>
      </c>
    </row>
    <row r="3866" spans="5:26" x14ac:dyDescent="0.2">
      <c r="E3866">
        <f t="shared" si="915"/>
        <v>0.48262499999996072</v>
      </c>
      <c r="F3866">
        <f t="shared" si="916"/>
        <v>68971.672634662405</v>
      </c>
      <c r="H3866">
        <f t="shared" si="914"/>
        <v>0.48262499999996072</v>
      </c>
      <c r="I3866">
        <f t="shared" si="902"/>
        <v>125.99999999811553</v>
      </c>
      <c r="J3866">
        <f t="shared" si="903"/>
        <v>5.0332792496827608E-2</v>
      </c>
      <c r="K3866">
        <f t="shared" si="904"/>
        <v>21.485007606699416</v>
      </c>
      <c r="L3866">
        <f t="shared" si="905"/>
        <v>3.9653912343482237E-4</v>
      </c>
      <c r="M3866">
        <f>J3866/SQRT('Exhaust Gas Math'!$E$14*$B$21*$B$23)</f>
        <v>8.5447888571038046E-4</v>
      </c>
      <c r="N3866">
        <f t="shared" si="906"/>
        <v>2.8928903021170314E-2</v>
      </c>
      <c r="O3866">
        <f t="shared" si="907"/>
        <v>2.0505438339991878E-4</v>
      </c>
      <c r="P3866">
        <f t="shared" si="908"/>
        <v>1</v>
      </c>
      <c r="Q3866">
        <f>($B$16/2)*(COS((ACOS((2*'Intake Valve Fxn Scratch'!$B$1)/$B$16-1)/($B$17/2))*(I3866-($B$17/2)))+1)*P3866</f>
        <v>7.5993000818530996E-3</v>
      </c>
      <c r="R3866">
        <f t="shared" si="909"/>
        <v>0.99990790550698683</v>
      </c>
      <c r="S3866">
        <f t="shared" si="910"/>
        <v>2.3798684431931003E-4</v>
      </c>
      <c r="T3866">
        <f>S3866*'Exhaust Gas Math'!$C$14</f>
        <v>2.8194718054348853E-4</v>
      </c>
      <c r="U3866">
        <f>(T3866/'Exhaust Gas Math'!$B$14)+('Exhaust Gas Math'!$D$10)</f>
        <v>1.0172977760226527E-2</v>
      </c>
      <c r="V3866">
        <f>('Exhaust Gas Math'!$E$10*(2.53982214E-12*V3865^4 - 0.0000000071629564556*V3865^3 + 7.56281407226508E-06*V3865^2 - 0.00322508455050905*V3865 + 1.62997098133725)*$B$24+T3866*'Exhaust Gas Math'!$D$14*$B$23)/('Exhaust Gas Math'!$E$10*(2.53982214E-12*V3865^4 - 0.0000000071629564556*V3865^3 + 7.56281407226508E-06*V3865^2 - 0.00322508455050905*V3865 + 1.62997098133725)+T3866*'Exhaust Gas Math'!$D$14)</f>
        <v>324.51694467207921</v>
      </c>
      <c r="W3866">
        <f>(353.3116967483*V3866^-1.0020802909)*('Exhaust Gas Math'!$E$10/(T3866+'Exhaust Gas Math'!$E$10))+(357.4500179626*V3866^-1.0038444015 )*(T3866/(T3866+'Exhaust Gas Math'!$E$10))</f>
        <v>1.0772230975890209</v>
      </c>
      <c r="X3866">
        <f t="shared" si="911"/>
        <v>-248.62608121942253</v>
      </c>
      <c r="Y3866">
        <f t="shared" si="912"/>
        <v>69220.298715881829</v>
      </c>
      <c r="Z3866">
        <f t="shared" si="913"/>
        <v>68971.672634662405</v>
      </c>
    </row>
    <row r="3867" spans="5:26" x14ac:dyDescent="0.2">
      <c r="E3867">
        <f t="shared" si="915"/>
        <v>0.48274999999996071</v>
      </c>
      <c r="F3867">
        <f t="shared" si="916"/>
        <v>71675.513122918564</v>
      </c>
      <c r="H3867">
        <f t="shared" si="914"/>
        <v>0.48274999999996071</v>
      </c>
      <c r="I3867">
        <f t="shared" si="902"/>
        <v>131.99999999811553</v>
      </c>
      <c r="J3867">
        <f t="shared" si="903"/>
        <v>5.2911440220801069E-2</v>
      </c>
      <c r="K3867">
        <f t="shared" si="904"/>
        <v>19.735645035105922</v>
      </c>
      <c r="L3867">
        <f t="shared" si="905"/>
        <v>4.1481714174260371E-4</v>
      </c>
      <c r="M3867">
        <f>J3867/SQRT('Exhaust Gas Math'!$E$14*$B$21*$B$23)</f>
        <v>8.9825551570680542E-4</v>
      </c>
      <c r="N3867">
        <f t="shared" si="906"/>
        <v>3.1082443967689759E-2</v>
      </c>
      <c r="O3867">
        <f t="shared" si="907"/>
        <v>2.2031915201530189E-4</v>
      </c>
      <c r="P3867">
        <f t="shared" si="908"/>
        <v>1</v>
      </c>
      <c r="Q3867">
        <f>($B$16/2)*(COS((ACOS((2*'Intake Valve Fxn Scratch'!$B$1)/$B$16-1)/($B$17/2))*(I3867-($B$17/2)))+1)*P3867</f>
        <v>7.5657545183222975E-3</v>
      </c>
      <c r="R3867">
        <f t="shared" si="909"/>
        <v>0.9954940155687233</v>
      </c>
      <c r="S3867">
        <f t="shared" si="910"/>
        <v>2.6139929967221266E-4</v>
      </c>
      <c r="T3867">
        <f>S3867*'Exhaust Gas Math'!$C$14</f>
        <v>3.0968432624677982E-4</v>
      </c>
      <c r="U3867">
        <f>(T3867/'Exhaust Gas Math'!$B$14)+('Exhaust Gas Math'!$D$10)</f>
        <v>1.1130421519401235E-2</v>
      </c>
      <c r="V3867">
        <f>('Exhaust Gas Math'!$E$10*(2.53982214E-12*V3866^4 - 0.0000000071629564556*V3866^3 + 7.56281407226508E-06*V3866^2 - 0.00322508455050905*V3866 + 1.62997098133725)*$B$24+T3867*'Exhaust Gas Math'!$D$14*$B$23)/('Exhaust Gas Math'!$E$10*(2.53982214E-12*V3866^4 - 0.0000000071629564556*V3866^3 + 7.56281407226508E-06*V3866^2 - 0.00322508455050905*V3866 + 1.62997098133725)+T3867*'Exhaust Gas Math'!$D$14)</f>
        <v>322.22570732694783</v>
      </c>
      <c r="W3867">
        <f>(353.3116967483*V3867^-1.0020802909)*('Exhaust Gas Math'!$E$10/(T3867+'Exhaust Gas Math'!$E$10))+(357.4500179626*V3867^-1.0038444015 )*(T3867/(T3867+'Exhaust Gas Math'!$E$10))</f>
        <v>1.0849159994135926</v>
      </c>
      <c r="X3867">
        <f t="shared" si="911"/>
        <v>-211.28505015332826</v>
      </c>
      <c r="Y3867">
        <f t="shared" si="912"/>
        <v>71886.798173071889</v>
      </c>
      <c r="Z3867">
        <f t="shared" si="913"/>
        <v>71675.513122918564</v>
      </c>
    </row>
    <row r="3868" spans="5:26" x14ac:dyDescent="0.2">
      <c r="E3868">
        <f t="shared" si="915"/>
        <v>0.4828749999999607</v>
      </c>
      <c r="F3868">
        <f t="shared" si="916"/>
        <v>74650.859584379083</v>
      </c>
      <c r="H3868">
        <f t="shared" si="914"/>
        <v>0.4828749999999607</v>
      </c>
      <c r="I3868">
        <f t="shared" si="902"/>
        <v>137.99999999811189</v>
      </c>
      <c r="J3868">
        <f t="shared" si="903"/>
        <v>5.5257690966934933E-2</v>
      </c>
      <c r="K3868">
        <f t="shared" si="904"/>
        <v>17.770054606559629</v>
      </c>
      <c r="L3868">
        <f t="shared" si="905"/>
        <v>4.3144787951022664E-4</v>
      </c>
      <c r="M3868">
        <f>J3868/SQRT('Exhaust Gas Math'!$E$14*$B$21*$B$23)</f>
        <v>9.3808683886019439E-4</v>
      </c>
      <c r="N3868">
        <f t="shared" si="906"/>
        <v>3.3343486331723605E-2</v>
      </c>
      <c r="O3868">
        <f t="shared" si="907"/>
        <v>2.3634591415898785E-4</v>
      </c>
      <c r="P3868">
        <f t="shared" si="908"/>
        <v>1</v>
      </c>
      <c r="Q3868">
        <f>($B$16/2)*(COS((ACOS((2*'Intake Valve Fxn Scratch'!$B$1)/$B$16-1)/($B$17/2))*(I3868-($B$17/2)))+1)*P3868</f>
        <v>7.4823226343407592E-3</v>
      </c>
      <c r="R3868">
        <f t="shared" si="909"/>
        <v>0.98451613609746835</v>
      </c>
      <c r="S3868">
        <f t="shared" si="910"/>
        <v>2.8570939786672523E-4</v>
      </c>
      <c r="T3868">
        <f>S3868*'Exhaust Gas Math'!$C$14</f>
        <v>3.3848492513821203E-4</v>
      </c>
      <c r="U3868">
        <f>(T3868/'Exhaust Gas Math'!$B$14)+('Exhaust Gas Math'!$D$10)</f>
        <v>1.2124574052760994E-2</v>
      </c>
      <c r="V3868">
        <f>('Exhaust Gas Math'!$E$10*(2.53982214E-12*V3867^4 - 0.0000000071629564556*V3867^3 + 7.56281407226508E-06*V3867^2 - 0.00322508455050905*V3867 + 1.62997098133725)*$B$24+T3868*'Exhaust Gas Math'!$D$14*$B$23)/('Exhaust Gas Math'!$E$10*(2.53982214E-12*V3867^4 - 0.0000000071629564556*V3867^3 + 7.56281407226508E-06*V3867^2 - 0.00322508455050905*V3867 + 1.62997098133725)+T3868*'Exhaust Gas Math'!$D$14)</f>
        <v>320.23163753959727</v>
      </c>
      <c r="W3868">
        <f>(353.3116967483*V3868^-1.0020802909)*('Exhaust Gas Math'!$E$10/(T3868+'Exhaust Gas Math'!$E$10))+(357.4500179626*V3868^-1.0038444015 )*(T3868/(T3868+'Exhaust Gas Math'!$E$10))</f>
        <v>1.0917009680625547</v>
      </c>
      <c r="X3868">
        <f t="shared" si="911"/>
        <v>-172.36584965197216</v>
      </c>
      <c r="Y3868">
        <f t="shared" si="912"/>
        <v>74823.225434031061</v>
      </c>
      <c r="Z3868">
        <f t="shared" si="913"/>
        <v>74650.859584379083</v>
      </c>
    </row>
    <row r="3869" spans="5:26" x14ac:dyDescent="0.2">
      <c r="E3869">
        <f t="shared" si="915"/>
        <v>0.48299999999996068</v>
      </c>
      <c r="F3869">
        <f t="shared" si="916"/>
        <v>77885.444630721962</v>
      </c>
      <c r="H3869">
        <f t="shared" si="914"/>
        <v>0.48299999999996068</v>
      </c>
      <c r="I3869">
        <f t="shared" si="902"/>
        <v>143.99999999811189</v>
      </c>
      <c r="J3869">
        <f t="shared" si="903"/>
        <v>5.7345838721072559E-2</v>
      </c>
      <c r="K3869">
        <f t="shared" si="904"/>
        <v>15.609771741119816</v>
      </c>
      <c r="L3869">
        <f t="shared" si="905"/>
        <v>4.4624912689452149E-4</v>
      </c>
      <c r="M3869">
        <f>J3869/SQRT('Exhaust Gas Math'!$E$14*$B$21*$B$23)</f>
        <v>9.7353645485888179E-4</v>
      </c>
      <c r="N3869">
        <f t="shared" si="906"/>
        <v>3.5711621292629808E-2</v>
      </c>
      <c r="O3869">
        <f t="shared" si="907"/>
        <v>2.5313177202096937E-4</v>
      </c>
      <c r="P3869">
        <f t="shared" si="908"/>
        <v>1</v>
      </c>
      <c r="Q3869">
        <f>($B$16/2)*(COS((ACOS((2*'Intake Valve Fxn Scratch'!$B$1)/$B$16-1)/($B$17/2))*(I3869-($B$17/2)))+1)*P3869</f>
        <v>7.3501096824361003E-3</v>
      </c>
      <c r="R3869">
        <f t="shared" si="909"/>
        <v>0.9671196950573816</v>
      </c>
      <c r="S3869">
        <f t="shared" si="910"/>
        <v>3.1072101959858666E-4</v>
      </c>
      <c r="T3869">
        <f>S3869*'Exhaust Gas Math'!$C$14</f>
        <v>3.6811663124486084E-4</v>
      </c>
      <c r="U3869">
        <f>(T3869/'Exhaust Gas Math'!$B$14)+('Exhaust Gas Math'!$D$10)</f>
        <v>1.3147415133418529E-2</v>
      </c>
      <c r="V3869">
        <f>('Exhaust Gas Math'!$E$10*(2.53982214E-12*V3868^4 - 0.0000000071629564556*V3868^3 + 7.56281407226508E-06*V3868^2 - 0.00322508455050905*V3868 + 1.62997098133725)*$B$24+T3869*'Exhaust Gas Math'!$D$14*$B$23)/('Exhaust Gas Math'!$E$10*(2.53982214E-12*V3868^4 - 0.0000000071629564556*V3868^3 + 7.56281407226508E-06*V3868^2 - 0.00322508455050905*V3868 + 1.62997098133725)+T3869*'Exhaust Gas Math'!$D$14)</f>
        <v>318.49625551500458</v>
      </c>
      <c r="W3869">
        <f>(353.3116967483*V3869^-1.0020802909)*('Exhaust Gas Math'!$E$10/(T3869+'Exhaust Gas Math'!$E$10))+(357.4500179626*V3869^-1.0038444015 )*(T3869/(T3869+'Exhaust Gas Math'!$E$10))</f>
        <v>1.0976750460591425</v>
      </c>
      <c r="X3869">
        <f t="shared" si="911"/>
        <v>-133.73248067487046</v>
      </c>
      <c r="Y3869">
        <f t="shared" si="912"/>
        <v>78019.177111396828</v>
      </c>
      <c r="Z3869">
        <f t="shared" si="913"/>
        <v>77885.444630721962</v>
      </c>
    </row>
    <row r="3870" spans="5:26" x14ac:dyDescent="0.2">
      <c r="E3870">
        <f t="shared" si="915"/>
        <v>0.48312499999996067</v>
      </c>
      <c r="F3870">
        <f t="shared" si="916"/>
        <v>81360.603046055359</v>
      </c>
      <c r="H3870">
        <f t="shared" si="914"/>
        <v>0.48312499999996067</v>
      </c>
      <c r="I3870">
        <f t="shared" si="902"/>
        <v>149.99999999811189</v>
      </c>
      <c r="J3870">
        <f t="shared" si="903"/>
        <v>5.9153005299444353E-2</v>
      </c>
      <c r="K3870">
        <f t="shared" si="904"/>
        <v>13.278464949930813</v>
      </c>
      <c r="L3870">
        <f t="shared" si="905"/>
        <v>4.5905871833176986E-4</v>
      </c>
      <c r="M3870">
        <f>J3870/SQRT('Exhaust Gas Math'!$E$14*$B$21*$B$23)</f>
        <v>1.0042159702916386E-3</v>
      </c>
      <c r="N3870">
        <f t="shared" si="906"/>
        <v>3.8181243153967592E-2</v>
      </c>
      <c r="O3870">
        <f t="shared" si="907"/>
        <v>2.7063699120045184E-4</v>
      </c>
      <c r="P3870">
        <f t="shared" si="908"/>
        <v>1</v>
      </c>
      <c r="Q3870">
        <f>($B$16/2)*(COS((ACOS((2*'Intake Valve Fxn Scratch'!$B$1)/$B$16-1)/($B$17/2))*(I3870-($B$17/2)))+1)*P3870</f>
        <v>7.1708671356941244E-3</v>
      </c>
      <c r="R3870">
        <f t="shared" si="909"/>
        <v>0.94353514943343741</v>
      </c>
      <c r="S3870">
        <f t="shared" si="910"/>
        <v>3.3616843735069816E-4</v>
      </c>
      <c r="T3870">
        <f>S3870*'Exhaust Gas Math'!$C$14</f>
        <v>3.9826463252552659E-4</v>
      </c>
      <c r="U3870">
        <f>(T3870/'Exhaust Gas Math'!$B$14)+('Exhaust Gas Math'!$D$10)</f>
        <v>1.4188077932198846E-2</v>
      </c>
      <c r="V3870">
        <f>('Exhaust Gas Math'!$E$10*(2.53982214E-12*V3869^4 - 0.0000000071629564556*V3869^3 + 7.56281407226508E-06*V3869^2 - 0.00322508455050905*V3869 + 1.62997098133725)*$B$24+T3870*'Exhaust Gas Math'!$D$14*$B$23)/('Exhaust Gas Math'!$E$10*(2.53982214E-12*V3869^4 - 0.0000000071629564556*V3869^3 + 7.56281407226508E-06*V3869^2 - 0.00322508455050905*V3869 + 1.62997098133725)+T3870*'Exhaust Gas Math'!$D$14)</f>
        <v>316.98849515219905</v>
      </c>
      <c r="W3870">
        <f>(353.3116967483*V3870^-1.0020802909)*('Exhaust Gas Math'!$E$10/(T3870+'Exhaust Gas Math'!$E$10))+(357.4500179626*V3870^-1.0038444015 )*(T3870/(T3870+'Exhaust Gas Math'!$E$10))</f>
        <v>1.1029187687717998</v>
      </c>
      <c r="X3870">
        <f t="shared" si="911"/>
        <v>-97.23201248286037</v>
      </c>
      <c r="Y3870">
        <f t="shared" si="912"/>
        <v>81457.835058538214</v>
      </c>
      <c r="Z3870">
        <f t="shared" si="913"/>
        <v>81360.603046055359</v>
      </c>
    </row>
    <row r="3871" spans="5:26" x14ac:dyDescent="0.2">
      <c r="E3871">
        <f t="shared" si="915"/>
        <v>0.48324999999996066</v>
      </c>
      <c r="F3871">
        <f t="shared" si="916"/>
        <v>85051.430591768512</v>
      </c>
      <c r="H3871">
        <f t="shared" si="914"/>
        <v>0.48324999999996066</v>
      </c>
      <c r="I3871">
        <f t="shared" si="902"/>
        <v>155.99999999811189</v>
      </c>
      <c r="J3871">
        <f t="shared" si="903"/>
        <v>6.0659391006845712E-2</v>
      </c>
      <c r="K3871">
        <f t="shared" si="904"/>
        <v>10.801676518051673</v>
      </c>
      <c r="L3871">
        <f t="shared" si="905"/>
        <v>4.6973630925761962E-4</v>
      </c>
      <c r="M3871">
        <f>J3871/SQRT('Exhaust Gas Math'!$E$14*$B$21*$B$23)</f>
        <v>1.0297892539673156E-3</v>
      </c>
      <c r="N3871">
        <f t="shared" si="906"/>
        <v>4.0740475102159369E-2</v>
      </c>
      <c r="O3871">
        <f t="shared" si="907"/>
        <v>2.8877738624860834E-4</v>
      </c>
      <c r="P3871">
        <f t="shared" si="908"/>
        <v>1</v>
      </c>
      <c r="Q3871">
        <f>($B$16/2)*(COS((ACOS((2*'Intake Valve Fxn Scratch'!$B$1)/$B$16-1)/($B$17/2))*(I3871-($B$17/2)))+1)*P3871</f>
        <v>6.9469694853573384E-3</v>
      </c>
      <c r="R3871">
        <f t="shared" si="909"/>
        <v>0.91407493228386028</v>
      </c>
      <c r="S3871">
        <f t="shared" si="910"/>
        <v>3.6171583232898755E-4</v>
      </c>
      <c r="T3871">
        <f>S3871*'Exhaust Gas Math'!$C$14</f>
        <v>4.2853107857619645E-4</v>
      </c>
      <c r="U3871">
        <f>(T3871/'Exhaust Gas Math'!$B$14)+('Exhaust Gas Math'!$D$10)</f>
        <v>1.5232829262908885E-2</v>
      </c>
      <c r="V3871">
        <f>('Exhaust Gas Math'!$E$10*(2.53982214E-12*V3870^4 - 0.0000000071629564556*V3870^3 + 7.56281407226508E-06*V3870^2 - 0.00322508455050905*V3870 + 1.62997098133725)*$B$24+T3871*'Exhaust Gas Math'!$D$14*$B$23)/('Exhaust Gas Math'!$E$10*(2.53982214E-12*V3870^4 - 0.0000000071629564556*V3870^3 + 7.56281407226508E-06*V3870^2 - 0.00322508455050905*V3870 + 1.62997098133725)+T3871*'Exhaust Gas Math'!$D$14)</f>
        <v>315.68280679273698</v>
      </c>
      <c r="W3871">
        <f>(353.3116967483*V3871^-1.0020802909)*('Exhaust Gas Math'!$E$10/(T3871+'Exhaust Gas Math'!$E$10))+(357.4500179626*V3871^-1.0038444015 )*(T3871/(T3871+'Exhaust Gas Math'!$E$10))</f>
        <v>1.1075002909060405</v>
      </c>
      <c r="X3871">
        <f t="shared" si="911"/>
        <v>-64.609471359756213</v>
      </c>
      <c r="Y3871">
        <f t="shared" si="912"/>
        <v>85116.040063128268</v>
      </c>
      <c r="Z3871">
        <f t="shared" si="913"/>
        <v>85051.430591768512</v>
      </c>
    </row>
    <row r="3872" spans="5:26" x14ac:dyDescent="0.2">
      <c r="E3872">
        <f t="shared" si="915"/>
        <v>0.48337499999996064</v>
      </c>
      <c r="F3872">
        <f t="shared" si="916"/>
        <v>88927.467504755259</v>
      </c>
      <c r="H3872">
        <f t="shared" si="914"/>
        <v>0.48337499999996064</v>
      </c>
      <c r="I3872">
        <f t="shared" si="902"/>
        <v>161.99999999811189</v>
      </c>
      <c r="J3872">
        <f t="shared" si="903"/>
        <v>6.1848491566233829E-2</v>
      </c>
      <c r="K3872">
        <f t="shared" si="904"/>
        <v>8.2065426578445972</v>
      </c>
      <c r="L3872">
        <f t="shared" si="905"/>
        <v>4.7816491375145026E-4</v>
      </c>
      <c r="M3872">
        <f>J3872/SQRT('Exhaust Gas Math'!$E$14*$B$21*$B$23)</f>
        <v>1.0499761196383905E-3</v>
      </c>
      <c r="N3872">
        <f t="shared" si="906"/>
        <v>4.3370137970900655E-2</v>
      </c>
      <c r="O3872">
        <f t="shared" si="907"/>
        <v>3.0741701104546976E-4</v>
      </c>
      <c r="P3872">
        <f t="shared" si="908"/>
        <v>1</v>
      </c>
      <c r="Q3872">
        <f>($B$16/2)*(COS((ACOS((2*'Intake Valve Fxn Scratch'!$B$1)/$B$16-1)/($B$17/2))*(I3872-($B$17/2)))+1)*P3872</f>
        <v>6.6813827850754261E-3</v>
      </c>
      <c r="R3872">
        <f t="shared" si="909"/>
        <v>0.87912931382571402</v>
      </c>
      <c r="S3872">
        <f t="shared" si="910"/>
        <v>3.8696272945999721E-4</v>
      </c>
      <c r="T3872">
        <f>S3872*'Exhaust Gas Math'!$C$14</f>
        <v>4.5844151956682936E-4</v>
      </c>
      <c r="U3872">
        <f>(T3872/'Exhaust Gas Math'!$B$14)+('Exhaust Gas Math'!$D$10)</f>
        <v>1.6265291844566907E-2</v>
      </c>
      <c r="V3872">
        <f>('Exhaust Gas Math'!$E$10*(2.53982214E-12*V3871^4 - 0.0000000071629564556*V3871^3 + 7.56281407226508E-06*V3871^2 - 0.00322508455050905*V3871 + 1.62997098133725)*$B$24+T3872*'Exhaust Gas Math'!$D$14*$B$23)/('Exhaust Gas Math'!$E$10*(2.53982214E-12*V3871^4 - 0.0000000071629564556*V3871^3 + 7.56281407226508E-06*V3871^2 - 0.00322508455050905*V3871 + 1.62997098133725)+T3872*'Exhaust Gas Math'!$D$14)</f>
        <v>314.55781438547376</v>
      </c>
      <c r="W3872">
        <f>(353.3116967483*V3872^-1.0020802909)*('Exhaust Gas Math'!$E$10/(T3872+'Exhaust Gas Math'!$E$10))+(357.4500179626*V3872^-1.0038444015 )*(T3872/(T3872+'Exhaust Gas Math'!$E$10))</f>
        <v>1.1114783485031587</v>
      </c>
      <c r="X3872">
        <f t="shared" si="911"/>
        <v>-37.427556450648503</v>
      </c>
      <c r="Y3872">
        <f t="shared" si="912"/>
        <v>88964.895061205912</v>
      </c>
      <c r="Z3872">
        <f t="shared" si="913"/>
        <v>88927.467504755259</v>
      </c>
    </row>
    <row r="3873" spans="5:26" x14ac:dyDescent="0.2">
      <c r="E3873">
        <f t="shared" si="915"/>
        <v>0.48349999999996063</v>
      </c>
      <c r="F3873">
        <f t="shared" si="916"/>
        <v>92954.027227833925</v>
      </c>
      <c r="H3873">
        <f t="shared" si="914"/>
        <v>0.48349999999996063</v>
      </c>
      <c r="I3873">
        <f t="shared" si="902"/>
        <v>167.99999999811189</v>
      </c>
      <c r="J3873">
        <f t="shared" si="903"/>
        <v>6.2707278943044342E-2</v>
      </c>
      <c r="K3873">
        <f t="shared" si="904"/>
        <v>5.521496198950171</v>
      </c>
      <c r="L3873">
        <f t="shared" si="905"/>
        <v>4.8425218625862572E-4</v>
      </c>
      <c r="M3873">
        <f>J3873/SQRT('Exhaust Gas Math'!$E$14*$B$21*$B$23)</f>
        <v>1.064555395780191E-3</v>
      </c>
      <c r="N3873">
        <f t="shared" si="906"/>
        <v>4.6042841936693987E-2</v>
      </c>
      <c r="O3873">
        <f t="shared" si="907"/>
        <v>3.2636172053947319E-4</v>
      </c>
      <c r="P3873">
        <f t="shared" si="908"/>
        <v>1</v>
      </c>
      <c r="Q3873">
        <f>($B$16/2)*(COS((ACOS((2*'Intake Valve Fxn Scratch'!$B$1)/$B$16-1)/($B$17/2))*(I3873-($B$17/2)))+1)*P3873</f>
        <v>6.3776253585132127E-3</v>
      </c>
      <c r="R3873">
        <f t="shared" si="909"/>
        <v>0.83916123138331744</v>
      </c>
      <c r="S3873">
        <f t="shared" si="910"/>
        <v>4.1145626309984002E-4</v>
      </c>
      <c r="T3873">
        <f>S3873*'Exhaust Gas Math'!$C$14</f>
        <v>4.8745943764147328E-4</v>
      </c>
      <c r="U3873">
        <f>(T3873/'Exhaust Gas Math'!$B$14)+('Exhaust Gas Math'!$D$10)</f>
        <v>1.7266945903063418E-2</v>
      </c>
      <c r="V3873">
        <f>('Exhaust Gas Math'!$E$10*(2.53982214E-12*V3872^4 - 0.0000000071629564556*V3872^3 + 7.56281407226508E-06*V3872^2 - 0.00322508455050905*V3872 + 1.62997098133725)*$B$24+T3873*'Exhaust Gas Math'!$D$14*$B$23)/('Exhaust Gas Math'!$E$10*(2.53982214E-12*V3872^4 - 0.0000000071629564556*V3872^3 + 7.56281407226508E-06*V3872^2 - 0.00322508455050905*V3872 + 1.62997098133725)+T3873*'Exhaust Gas Math'!$D$14)</f>
        <v>313.59536130073099</v>
      </c>
      <c r="W3873">
        <f>(353.3116967483*V3873^-1.0020802909)*('Exhaust Gas Math'!$E$10/(T3873+'Exhaust Gas Math'!$E$10))+(357.4500179626*V3873^-1.0038444015 )*(T3873/(T3873+'Exhaust Gas Math'!$E$10))</f>
        <v>1.114904364627247</v>
      </c>
      <c r="X3873">
        <f t="shared" si="911"/>
        <v>-16.995000239332015</v>
      </c>
      <c r="Y3873">
        <f t="shared" si="912"/>
        <v>92971.022228073256</v>
      </c>
      <c r="Z3873">
        <f t="shared" si="913"/>
        <v>92954.027227833925</v>
      </c>
    </row>
    <row r="3874" spans="5:26" x14ac:dyDescent="0.2">
      <c r="E3874">
        <f t="shared" si="915"/>
        <v>0.48362499999996061</v>
      </c>
      <c r="F3874">
        <f t="shared" si="916"/>
        <v>97094.285380644185</v>
      </c>
      <c r="H3874">
        <f t="shared" si="914"/>
        <v>0.48362499999996061</v>
      </c>
      <c r="I3874">
        <f t="shared" si="902"/>
        <v>173.99999999810825</v>
      </c>
      <c r="J3874">
        <f t="shared" si="903"/>
        <v>6.3226344083065072E-2</v>
      </c>
      <c r="K3874">
        <f t="shared" si="904"/>
        <v>2.7759550722512309</v>
      </c>
      <c r="L3874">
        <f t="shared" si="905"/>
        <v>4.8793143334772038E-4</v>
      </c>
      <c r="M3874">
        <f>J3874/SQRT('Exhaust Gas Math'!$E$14*$B$21*$B$23)</f>
        <v>1.073367348792414E-3</v>
      </c>
      <c r="N3874">
        <f t="shared" si="906"/>
        <v>4.8722302042385396E-2</v>
      </c>
      <c r="O3874">
        <f t="shared" si="907"/>
        <v>3.4535431902878172E-4</v>
      </c>
      <c r="P3874">
        <f t="shared" si="908"/>
        <v>1</v>
      </c>
      <c r="Q3874">
        <f>($B$16/2)*(COS((ACOS((2*'Intake Valve Fxn Scratch'!$B$1)/$B$16-1)/($B$17/2))*(I3874-($B$17/2)))+1)*P3874</f>
        <v>6.0397211908369839E-3</v>
      </c>
      <c r="R3874">
        <f t="shared" si="909"/>
        <v>0.79470015668907679</v>
      </c>
      <c r="S3874">
        <f t="shared" si="910"/>
        <v>4.3471069684941193E-4</v>
      </c>
      <c r="T3874">
        <f>S3874*'Exhaust Gas Math'!$C$14</f>
        <v>5.150093723850517E-4</v>
      </c>
      <c r="U3874">
        <f>(T3874/'Exhaust Gas Math'!$B$14)+('Exhaust Gas Math'!$D$10)</f>
        <v>1.8217927426832092E-2</v>
      </c>
      <c r="V3874">
        <f>('Exhaust Gas Math'!$E$10*(2.53982214E-12*V3873^4 - 0.0000000071629564556*V3873^3 + 7.56281407226508E-06*V3873^2 - 0.00322508455050905*V3873 + 1.62997098133725)*$B$24+T3874*'Exhaust Gas Math'!$D$14*$B$23)/('Exhaust Gas Math'!$E$10*(2.53982214E-12*V3873^4 - 0.0000000071629564556*V3873^3 + 7.56281407226508E-06*V3873^2 - 0.00322508455050905*V3873 + 1.62997098133725)+T3874*'Exhaust Gas Math'!$D$14)</f>
        <v>312.77981988197138</v>
      </c>
      <c r="W3874">
        <f>(353.3116967483*V3874^-1.0020802909)*('Exhaust Gas Math'!$E$10/(T3874+'Exhaust Gas Math'!$E$10))+(357.4500179626*V3874^-1.0038444015 )*(T3874/(T3874+'Exhaust Gas Math'!$E$10))</f>
        <v>1.1178239665244201</v>
      </c>
      <c r="X3874">
        <f t="shared" si="911"/>
        <v>-4.306934698287213</v>
      </c>
      <c r="Y3874">
        <f t="shared" si="912"/>
        <v>97098.592315342466</v>
      </c>
      <c r="Z3874">
        <f t="shared" si="913"/>
        <v>97094.285380644185</v>
      </c>
    </row>
    <row r="3875" spans="5:26" x14ac:dyDescent="0.2">
      <c r="E3875">
        <f t="shared" si="915"/>
        <v>0.4837499999999606</v>
      </c>
      <c r="F3875">
        <f t="shared" si="916"/>
        <v>101312.21780250364</v>
      </c>
      <c r="H3875">
        <f t="shared" si="914"/>
        <v>0.4837499999999606</v>
      </c>
      <c r="I3875">
        <f t="shared" si="902"/>
        <v>179.99999999810825</v>
      </c>
      <c r="J3875">
        <f t="shared" si="903"/>
        <v>6.3399999999999998E-2</v>
      </c>
      <c r="K3875">
        <f t="shared" si="904"/>
        <v>8.7626304437129729E-10</v>
      </c>
      <c r="L3875">
        <f t="shared" si="905"/>
        <v>4.8916234441769013E-4</v>
      </c>
      <c r="M3875">
        <f>J3875/SQRT('Exhaust Gas Math'!$E$14*$B$21*$B$23)</f>
        <v>1.0763154330738279E-3</v>
      </c>
      <c r="N3875">
        <f t="shared" si="906"/>
        <v>5.1362995242586765E-2</v>
      </c>
      <c r="O3875">
        <f t="shared" si="907"/>
        <v>3.6407212922432867E-4</v>
      </c>
      <c r="P3875">
        <f t="shared" si="908"/>
        <v>1</v>
      </c>
      <c r="Q3875">
        <f>($B$16/2)*(COS((ACOS((2*'Intake Valve Fxn Scratch'!$B$1)/$B$16-1)/($B$17/2))*(I3875-($B$17/2)))+1)*P3875</f>
        <v>5.6721466215178314E-3</v>
      </c>
      <c r="R3875">
        <f t="shared" si="909"/>
        <v>0.74633508177866204</v>
      </c>
      <c r="S3875">
        <f t="shared" si="910"/>
        <v>4.5623390364127499E-4</v>
      </c>
      <c r="T3875">
        <f>S3875*'Exhaust Gas Math'!$C$14</f>
        <v>5.4050829224584112E-4</v>
      </c>
      <c r="U3875">
        <f>(T3875/'Exhaust Gas Math'!$B$14)+('Exhaust Gas Math'!$D$10)</f>
        <v>1.9098111060273218E-2</v>
      </c>
      <c r="V3875">
        <f>('Exhaust Gas Math'!$E$10*(2.53982214E-12*V3874^4 - 0.0000000071629564556*V3874^3 + 7.56281407226508E-06*V3874^2 - 0.00322508455050905*V3874 + 1.62997098133725)*$B$24+T3875*'Exhaust Gas Math'!$D$14*$B$23)/('Exhaust Gas Math'!$E$10*(2.53982214E-12*V3874^4 - 0.0000000071629564556*V3874^3 + 7.56281407226508E-06*V3874^2 - 0.00322508455050905*V3874 + 1.62997098133725)+T3875*'Exhaust Gas Math'!$D$14)</f>
        <v>312.09757045121046</v>
      </c>
      <c r="W3875">
        <f>(353.3116967483*V3875^-1.0020802909)*('Exhaust Gas Math'!$E$10/(T3875+'Exhaust Gas Math'!$E$10))+(357.4500179626*V3875^-1.0038444015 )*(T3875/(T3875+'Exhaust Gas Math'!$E$10))</f>
        <v>1.1202781392715209</v>
      </c>
      <c r="X3875">
        <f t="shared" si="911"/>
        <v>-4.3009545964247371E-19</v>
      </c>
      <c r="Y3875">
        <f t="shared" si="912"/>
        <v>101312.21780250364</v>
      </c>
      <c r="Z3875">
        <f t="shared" si="913"/>
        <v>101312.21780250364</v>
      </c>
    </row>
    <row r="3876" spans="5:26" x14ac:dyDescent="0.2">
      <c r="E3876">
        <f t="shared" si="915"/>
        <v>0.48387499999996059</v>
      </c>
      <c r="F3876">
        <f t="shared" si="916"/>
        <v>101325</v>
      </c>
      <c r="H3876">
        <f t="shared" si="914"/>
        <v>0.48387499999996059</v>
      </c>
      <c r="I3876">
        <f t="shared" si="902"/>
        <v>185.99999999810825</v>
      </c>
      <c r="J3876">
        <f t="shared" si="903"/>
        <v>6.3226344083283537E-2</v>
      </c>
      <c r="K3876">
        <f t="shared" si="904"/>
        <v>-2.7759550705098066</v>
      </c>
      <c r="L3876">
        <f t="shared" si="905"/>
        <v>4.8793143334926895E-4</v>
      </c>
      <c r="M3876">
        <f>J3876/SQRT('Exhaust Gas Math'!$E$14*$B$21*$B$23)</f>
        <v>1.0733673487961226E-3</v>
      </c>
      <c r="N3876">
        <f t="shared" si="906"/>
        <v>5.3910285389375839E-2</v>
      </c>
      <c r="O3876">
        <f t="shared" si="907"/>
        <v>3.821278781757589E-4</v>
      </c>
      <c r="P3876">
        <f t="shared" si="908"/>
        <v>1</v>
      </c>
      <c r="Q3876">
        <f>($B$16/2)*(COS((ACOS((2*'Intake Valve Fxn Scratch'!$B$1)/$B$16-1)/($B$17/2))*(I3876-($B$17/2)))+1)*P3876</f>
        <v>5.2797710446349875E-3</v>
      </c>
      <c r="R3876">
        <f t="shared" si="909"/>
        <v>0.69470671639934045</v>
      </c>
      <c r="S3876">
        <f t="shared" si="910"/>
        <v>4.7555959717650374E-4</v>
      </c>
      <c r="T3876">
        <f>S3876*'Exhaust Gas Math'!$C$14</f>
        <v>5.6340377968293028E-4</v>
      </c>
      <c r="U3876">
        <f>(T3876/'Exhaust Gas Math'!$B$14)+('Exhaust Gas Math'!$D$10)</f>
        <v>1.9888428196520685E-2</v>
      </c>
      <c r="V3876">
        <f>('Exhaust Gas Math'!$E$10*(2.53982214E-12*V3875^4 - 0.0000000071629564556*V3875^3 + 7.56281407226508E-06*V3875^2 - 0.00322508455050905*V3875 + 1.62997098133725)*$B$24+T3876*'Exhaust Gas Math'!$D$14*$B$23)/('Exhaust Gas Math'!$E$10*(2.53982214E-12*V3875^4 - 0.0000000071629564556*V3875^3 + 7.56281407226508E-06*V3875^2 - 0.00322508455050905*V3875 + 1.62997098133725)+T3876*'Exhaust Gas Math'!$D$14)</f>
        <v>311.53657905166233</v>
      </c>
      <c r="W3876">
        <f>(353.3116967483*V3876^-1.0020802909)*('Exhaust Gas Math'!$E$10/(T3876+'Exhaust Gas Math'!$E$10))+(357.4500179626*V3876^-1.0038444015 )*(T3876/(T3876+'Exhaust Gas Math'!$E$10))</f>
        <v>1.1223041981645834</v>
      </c>
      <c r="X3876">
        <f t="shared" si="911"/>
        <v>4.3241968608643804</v>
      </c>
      <c r="Y3876">
        <f t="shared" si="912"/>
        <v>105580.75159139295</v>
      </c>
      <c r="Z3876">
        <f t="shared" si="913"/>
        <v>101325</v>
      </c>
    </row>
    <row r="3877" spans="5:26" x14ac:dyDescent="0.2">
      <c r="E3877">
        <f t="shared" si="915"/>
        <v>0.48399999999996057</v>
      </c>
      <c r="F3877">
        <f t="shared" si="916"/>
        <v>101325</v>
      </c>
      <c r="H3877">
        <f t="shared" si="914"/>
        <v>0.48399999999996057</v>
      </c>
      <c r="I3877">
        <f t="shared" si="902"/>
        <v>191.99999999810825</v>
      </c>
      <c r="J3877">
        <f t="shared" si="903"/>
        <v>6.2707278943479286E-2</v>
      </c>
      <c r="K3877">
        <f t="shared" si="904"/>
        <v>-5.5214961972359413</v>
      </c>
      <c r="L3877">
        <f t="shared" si="905"/>
        <v>4.8425218626170865E-4</v>
      </c>
      <c r="M3877">
        <f>J3877/SQRT('Exhaust Gas Math'!$E$14*$B$21*$B$23)</f>
        <v>1.0645553957875748E-3</v>
      </c>
      <c r="N3877">
        <f t="shared" si="906"/>
        <v>5.6301139017346166E-2</v>
      </c>
      <c r="O3877">
        <f t="shared" si="907"/>
        <v>3.9907477091220806E-4</v>
      </c>
      <c r="P3877">
        <f t="shared" si="908"/>
        <v>1</v>
      </c>
      <c r="Q3877">
        <f>($B$16/2)*(COS((ACOS((2*'Intake Valve Fxn Scratch'!$B$1)/$B$16-1)/($B$17/2))*(I3877-($B$17/2)))+1)*P3877</f>
        <v>4.8677924022396931E-3</v>
      </c>
      <c r="R3877">
        <f t="shared" si="909"/>
        <v>0.64049900029469642</v>
      </c>
      <c r="S3877">
        <f t="shared" si="910"/>
        <v>4.9228307581773766E-4</v>
      </c>
      <c r="T3877">
        <f>S3877*'Exhaust Gas Math'!$C$14</f>
        <v>5.8321637758203433E-4</v>
      </c>
      <c r="U3877">
        <f>(T3877/'Exhaust Gas Math'!$B$14)+('Exhaust Gas Math'!$D$10)</f>
        <v>2.0572328710814922E-2</v>
      </c>
      <c r="V3877">
        <f>('Exhaust Gas Math'!$E$10*(2.53982214E-12*V3876^4 - 0.0000000071629564556*V3876^3 + 7.56281407226508E-06*V3876^2 - 0.00322508455050905*V3876 + 1.62997098133725)*$B$24+T3877*'Exhaust Gas Math'!$D$14*$B$23)/('Exhaust Gas Math'!$E$10*(2.53982214E-12*V3876^4 - 0.0000000071629564556*V3876^3 + 7.56281407226508E-06*V3876^2 - 0.00322508455050905*V3876 + 1.62997098133725)+T3877*'Exhaust Gas Math'!$D$14)</f>
        <v>311.08602182974602</v>
      </c>
      <c r="W3877">
        <f>(353.3116967483*V3877^-1.0020802909)*('Exhaust Gas Math'!$E$10/(T3877+'Exhaust Gas Math'!$E$10))+(357.4500179626*V3877^-1.0038444015 )*(T3877/(T3877+'Exhaust Gas Math'!$E$10))</f>
        <v>1.1239367206302691</v>
      </c>
      <c r="X3877">
        <f t="shared" si="911"/>
        <v>17.132684587373699</v>
      </c>
      <c r="Y3877">
        <f t="shared" si="912"/>
        <v>109881.9606240414</v>
      </c>
      <c r="Z3877">
        <f t="shared" si="913"/>
        <v>101325</v>
      </c>
    </row>
    <row r="3878" spans="5:26" x14ac:dyDescent="0.2">
      <c r="E3878">
        <f t="shared" si="915"/>
        <v>0.48412499999996056</v>
      </c>
      <c r="F3878">
        <f t="shared" si="916"/>
        <v>101325</v>
      </c>
      <c r="H3878">
        <f t="shared" si="914"/>
        <v>0.48412499999996056</v>
      </c>
      <c r="I3878">
        <f t="shared" si="902"/>
        <v>197.99999999810825</v>
      </c>
      <c r="J3878">
        <f t="shared" si="903"/>
        <v>6.1848491566879708E-2</v>
      </c>
      <c r="K3878">
        <f t="shared" si="904"/>
        <v>-8.2065426561792805</v>
      </c>
      <c r="L3878">
        <f t="shared" si="905"/>
        <v>4.7816491375602841E-4</v>
      </c>
      <c r="M3878">
        <f>J3878/SQRT('Exhaust Gas Math'!$E$14*$B$21*$B$23)</f>
        <v>1.0499761196493553E-3</v>
      </c>
      <c r="N3878">
        <f t="shared" si="906"/>
        <v>5.8465535047848273E-2</v>
      </c>
      <c r="O3878">
        <f t="shared" si="907"/>
        <v>4.1441648273387834E-4</v>
      </c>
      <c r="P3878">
        <f t="shared" si="908"/>
        <v>1</v>
      </c>
      <c r="Q3878">
        <f>($B$16/2)*(COS((ACOS((2*'Intake Valve Fxn Scratch'!$B$1)/$B$16-1)/($B$17/2))*(I3878-($B$17/2)))+1)*P3878</f>
        <v>4.4416683253255323E-3</v>
      </c>
      <c r="R3878">
        <f t="shared" si="909"/>
        <v>0.58443004280599109</v>
      </c>
      <c r="S3878">
        <f t="shared" si="910"/>
        <v>5.0609723437775272E-4</v>
      </c>
      <c r="T3878">
        <f>S3878*'Exhaust Gas Math'!$C$14</f>
        <v>5.9958225305181939E-4</v>
      </c>
      <c r="U3878">
        <f>(T3878/'Exhaust Gas Math'!$B$14)+('Exhaust Gas Math'!$D$10)</f>
        <v>2.113725364936463E-2</v>
      </c>
      <c r="V3878">
        <f>('Exhaust Gas Math'!$E$10*(2.53982214E-12*V3877^4 - 0.0000000071629564556*V3877^3 + 7.56281407226508E-06*V3877^2 - 0.00322508455050905*V3877 + 1.62997098133725)*$B$24+T3878*'Exhaust Gas Math'!$D$14*$B$23)/('Exhaust Gas Math'!$E$10*(2.53982214E-12*V3877^4 - 0.0000000071629564556*V3877^3 + 7.56281407226508E-06*V3877^2 - 0.00322508455050905*V3877 + 1.62997098133725)+T3878*'Exhaust Gas Math'!$D$14)</f>
        <v>310.73591957822026</v>
      </c>
      <c r="W3878">
        <f>(353.3116967483*V3878^-1.0020802909)*('Exhaust Gas Math'!$E$10/(T3878+'Exhaust Gas Math'!$E$10))+(357.4500179626*V3878^-1.0038444015 )*(T3878/(T3878+'Exhaust Gas Math'!$E$10))</f>
        <v>1.1252085371304887</v>
      </c>
      <c r="X3878">
        <f t="shared" si="911"/>
        <v>37.889902292587365</v>
      </c>
      <c r="Y3878">
        <f t="shared" si="912"/>
        <v>114207.95354118425</v>
      </c>
      <c r="Z3878">
        <f t="shared" si="913"/>
        <v>101325</v>
      </c>
    </row>
    <row r="3879" spans="5:26" x14ac:dyDescent="0.2">
      <c r="E3879">
        <f t="shared" si="915"/>
        <v>0.48424999999996055</v>
      </c>
      <c r="F3879">
        <f t="shared" si="916"/>
        <v>101325</v>
      </c>
      <c r="H3879">
        <f t="shared" si="914"/>
        <v>0.48424999999996055</v>
      </c>
      <c r="I3879">
        <f t="shared" si="902"/>
        <v>203.99999999810461</v>
      </c>
      <c r="J3879">
        <f t="shared" si="903"/>
        <v>6.0659391007696579E-2</v>
      </c>
      <c r="K3879">
        <f t="shared" si="904"/>
        <v>-10.801676516450662</v>
      </c>
      <c r="L3879">
        <f t="shared" si="905"/>
        <v>4.6973630926365072E-4</v>
      </c>
      <c r="M3879">
        <f>J3879/SQRT('Exhaust Gas Math'!$E$14*$B$21*$B$23)</f>
        <v>1.0297892539817605E-3</v>
      </c>
      <c r="N3879">
        <f t="shared" si="906"/>
        <v>6.0328632871770795E-2</v>
      </c>
      <c r="O3879">
        <f t="shared" si="907"/>
        <v>4.2762252705635359E-4</v>
      </c>
      <c r="P3879">
        <f t="shared" si="908"/>
        <v>1</v>
      </c>
      <c r="Q3879">
        <f>($B$16/2)*(COS((ACOS((2*'Intake Valve Fxn Scratch'!$B$1)/$B$16-1)/($B$17/2))*(I3879-($B$17/2)))+1)*P3879</f>
        <v>4.0070438346049026E-3</v>
      </c>
      <c r="R3879">
        <f t="shared" si="909"/>
        <v>0.52724260981643456</v>
      </c>
      <c r="S3879">
        <f t="shared" si="910"/>
        <v>5.1682480382224166E-4</v>
      </c>
      <c r="T3879">
        <f>S3879*'Exhaust Gas Math'!$C$14</f>
        <v>6.1229139236415868E-4</v>
      </c>
      <c r="U3879">
        <f>(T3879/'Exhaust Gas Math'!$B$14)+('Exhaust Gas Math'!$D$10)</f>
        <v>2.1575953660146106E-2</v>
      </c>
      <c r="V3879">
        <f>('Exhaust Gas Math'!$E$10*(2.53982214E-12*V3878^4 - 0.0000000071629564556*V3878^3 + 7.56281407226508E-06*V3878^2 - 0.00322508455050905*V3878 + 1.62997098133725)*$B$24+T3879*'Exhaust Gas Math'!$D$14*$B$23)/('Exhaust Gas Math'!$E$10*(2.53982214E-12*V3878^4 - 0.0000000071629564556*V3878^3 + 7.56281407226508E-06*V3878^2 - 0.00322508455050905*V3878 + 1.62997098133725)+T3879*'Exhaust Gas Math'!$D$14)</f>
        <v>310.47676082364444</v>
      </c>
      <c r="W3879">
        <f>(353.3116967483*V3879^-1.0020802909)*('Exhaust Gas Math'!$E$10/(T3879+'Exhaust Gas Math'!$E$10))+(357.4500179626*V3879^-1.0038444015 )*(T3879/(T3879+'Exhaust Gas Math'!$E$10))</f>
        <v>1.126151835210631</v>
      </c>
      <c r="X3879">
        <f t="shared" si="911"/>
        <v>65.697567142564537</v>
      </c>
      <c r="Y3879">
        <f t="shared" si="912"/>
        <v>118571.1429357145</v>
      </c>
      <c r="Z3879">
        <f t="shared" si="913"/>
        <v>101325</v>
      </c>
    </row>
    <row r="3880" spans="5:26" x14ac:dyDescent="0.2">
      <c r="E3880">
        <f t="shared" si="915"/>
        <v>0.48437499999996053</v>
      </c>
      <c r="F3880">
        <f t="shared" si="916"/>
        <v>101325</v>
      </c>
      <c r="H3880">
        <f t="shared" si="914"/>
        <v>0.48437499999996053</v>
      </c>
      <c r="I3880">
        <f t="shared" si="902"/>
        <v>209.99999999810461</v>
      </c>
      <c r="J3880">
        <f t="shared" si="903"/>
        <v>5.9153005300490308E-2</v>
      </c>
      <c r="K3880">
        <f t="shared" si="904"/>
        <v>-13.278464948413079</v>
      </c>
      <c r="L3880">
        <f t="shared" si="905"/>
        <v>4.5905871833918374E-4</v>
      </c>
      <c r="M3880">
        <f>J3880/SQRT('Exhaust Gas Math'!$E$14*$B$21*$B$23)</f>
        <v>1.0042159703093953E-3</v>
      </c>
      <c r="N3880">
        <f t="shared" si="906"/>
        <v>6.1813705050533352E-2</v>
      </c>
      <c r="O3880">
        <f t="shared" si="907"/>
        <v>4.3814904303581122E-4</v>
      </c>
      <c r="P3880">
        <f t="shared" si="908"/>
        <v>1</v>
      </c>
      <c r="Q3880">
        <f>($B$16/2)*(COS((ACOS((2*'Intake Valve Fxn Scratch'!$B$1)/$B$16-1)/($B$17/2))*(I3880-($B$17/2)))+1)*P3880</f>
        <v>3.5696765588643792E-3</v>
      </c>
      <c r="R3880">
        <f t="shared" si="909"/>
        <v>0.46969428406110253</v>
      </c>
      <c r="S3880">
        <f t="shared" si="910"/>
        <v>5.2444240115592138E-4</v>
      </c>
      <c r="T3880">
        <f>S3880*'Exhaust Gas Math'!$C$14</f>
        <v>6.2131609327520951E-4</v>
      </c>
      <c r="U3880">
        <f>(T3880/'Exhaust Gas Math'!$B$14)+('Exhaust Gas Math'!$D$10)</f>
        <v>2.1887472504158904E-2</v>
      </c>
      <c r="V3880">
        <f>('Exhaust Gas Math'!$E$10*(2.53982214E-12*V3879^4 - 0.0000000071629564556*V3879^3 + 7.56281407226508E-06*V3879^2 - 0.00322508455050905*V3879 + 1.62997098133725)*$B$24+T3880*'Exhaust Gas Math'!$D$14*$B$23)/('Exhaust Gas Math'!$E$10*(2.53982214E-12*V3879^4 - 0.0000000071629564556*V3879^3 + 7.56281407226508E-06*V3879^2 - 0.00322508455050905*V3879 + 1.62997098133725)+T3880*'Exhaust Gas Math'!$D$14)</f>
        <v>310.29910852880204</v>
      </c>
      <c r="W3880">
        <f>(353.3116967483*V3880^-1.0020802909)*('Exhaust Gas Math'!$E$10/(T3880+'Exhaust Gas Math'!$E$10))+(357.4500179626*V3880^-1.0038444015 )*(T3880/(T3880+'Exhaust Gas Math'!$E$10))</f>
        <v>1.1267993748782021</v>
      </c>
      <c r="X3880">
        <f t="shared" si="911"/>
        <v>99.337298413007289</v>
      </c>
      <c r="Y3880">
        <f t="shared" si="912"/>
        <v>123010.43079114985</v>
      </c>
      <c r="Z3880">
        <f t="shared" si="913"/>
        <v>101325</v>
      </c>
    </row>
    <row r="3881" spans="5:26" x14ac:dyDescent="0.2">
      <c r="E3881">
        <f t="shared" si="915"/>
        <v>0.48449999999996052</v>
      </c>
      <c r="F3881">
        <f t="shared" si="916"/>
        <v>101325</v>
      </c>
      <c r="H3881">
        <f t="shared" si="914"/>
        <v>0.48449999999996052</v>
      </c>
      <c r="I3881">
        <f t="shared" si="902"/>
        <v>215.99999999810461</v>
      </c>
      <c r="J3881">
        <f t="shared" si="903"/>
        <v>5.7345838722302159E-2</v>
      </c>
      <c r="K3881">
        <f t="shared" si="904"/>
        <v>-15.609771739701994</v>
      </c>
      <c r="L3881">
        <f t="shared" si="905"/>
        <v>4.4624912690323718E-4</v>
      </c>
      <c r="M3881">
        <f>J3881/SQRT('Exhaust Gas Math'!$E$14*$B$21*$B$23)</f>
        <v>9.7353645487975615E-4</v>
      </c>
      <c r="N3881">
        <f t="shared" si="906"/>
        <v>6.2845765439861062E-2</v>
      </c>
      <c r="O3881">
        <f t="shared" si="907"/>
        <v>4.4546451250280773E-4</v>
      </c>
      <c r="P3881">
        <f t="shared" si="908"/>
        <v>1</v>
      </c>
      <c r="Q3881">
        <f>($B$16/2)*(COS((ACOS((2*'Intake Valve Fxn Scratch'!$B$1)/$B$16-1)/($B$17/2))*(I3881-($B$17/2)))+1)*P3881</f>
        <v>3.1353604615625783E-3</v>
      </c>
      <c r="R3881">
        <f t="shared" si="909"/>
        <v>0.41254742915297082</v>
      </c>
      <c r="S3881">
        <f t="shared" si="910"/>
        <v>5.290922000523525E-4</v>
      </c>
      <c r="T3881">
        <f>S3881*'Exhaust Gas Math'!$C$14</f>
        <v>6.2682479142486022E-4</v>
      </c>
      <c r="U3881">
        <f>(T3881/'Exhaust Gas Math'!$B$14)+('Exhaust Gas Math'!$D$10)</f>
        <v>2.2077624321544156E-2</v>
      </c>
      <c r="V3881">
        <f>('Exhaust Gas Math'!$E$10*(2.53982214E-12*V3880^4 - 0.0000000071629564556*V3880^3 + 7.56281407226508E-06*V3880^2 - 0.00322508455050905*V3880 + 1.62997098133725)*$B$24+T3881*'Exhaust Gas Math'!$D$14*$B$23)/('Exhaust Gas Math'!$E$10*(2.53982214E-12*V3880^4 - 0.0000000071629564556*V3880^3 + 7.56281407226508E-06*V3880^2 - 0.00322508455050905*V3880 + 1.62997098133725)+T3881*'Exhaust Gas Math'!$D$14)</f>
        <v>310.19320645602699</v>
      </c>
      <c r="W3881">
        <f>(353.3116967483*V3881^-1.0020802909)*('Exhaust Gas Math'!$E$10/(T3881+'Exhaust Gas Math'!$E$10))+(357.4500179626*V3881^-1.0038444015 )*(T3881/(T3881+'Exhaust Gas Math'!$E$10))</f>
        <v>1.1271857400269358</v>
      </c>
      <c r="X3881">
        <f t="shared" si="911"/>
        <v>137.32784188631032</v>
      </c>
      <c r="Y3881">
        <f t="shared" si="912"/>
        <v>127597.23973373002</v>
      </c>
      <c r="Z3881">
        <f t="shared" si="913"/>
        <v>101325</v>
      </c>
    </row>
    <row r="3882" spans="5:26" x14ac:dyDescent="0.2">
      <c r="E3882">
        <f t="shared" si="915"/>
        <v>0.4846249999999605</v>
      </c>
      <c r="F3882">
        <f t="shared" si="916"/>
        <v>101325</v>
      </c>
      <c r="H3882">
        <f t="shared" si="914"/>
        <v>0.4846249999999605</v>
      </c>
      <c r="I3882">
        <f t="shared" si="902"/>
        <v>221.99999999810461</v>
      </c>
      <c r="J3882">
        <f t="shared" si="903"/>
        <v>5.5257690968334702E-2</v>
      </c>
      <c r="K3882">
        <f t="shared" si="904"/>
        <v>-17.770054605257251</v>
      </c>
      <c r="L3882">
        <f t="shared" si="905"/>
        <v>4.3144787952014861E-4</v>
      </c>
      <c r="M3882">
        <f>J3882/SQRT('Exhaust Gas Math'!$E$14*$B$21*$B$23)</f>
        <v>9.3808683888395761E-4</v>
      </c>
      <c r="N3882">
        <f t="shared" si="906"/>
        <v>6.3355736789027339E-2</v>
      </c>
      <c r="O3882">
        <f t="shared" si="907"/>
        <v>4.4907930081601783E-4</v>
      </c>
      <c r="P3882">
        <f t="shared" si="908"/>
        <v>1</v>
      </c>
      <c r="Q3882">
        <f>($B$16/2)*(COS((ACOS((2*'Intake Valve Fxn Scratch'!$B$1)/$B$16-1)/($B$17/2))*(I3882-($B$17/2)))+1)*P3882</f>
        <v>2.7098490860867578E-3</v>
      </c>
      <c r="R3882">
        <f t="shared" si="909"/>
        <v>0.35655909027457339</v>
      </c>
      <c r="S3882">
        <f t="shared" si="910"/>
        <v>5.3107798614821205E-4</v>
      </c>
      <c r="T3882">
        <f>S3882*'Exhaust Gas Math'!$C$14</f>
        <v>6.2917738697480102E-4</v>
      </c>
      <c r="U3882">
        <f>(T3882/'Exhaust Gas Math'!$B$14)+('Exhaust Gas Math'!$D$10)</f>
        <v>2.2158832314293234E-2</v>
      </c>
      <c r="V3882">
        <f>('Exhaust Gas Math'!$E$10*(2.53982214E-12*V3881^4 - 0.0000000071629564556*V3881^3 + 7.56281407226508E-06*V3881^2 - 0.00322508455050905*V3881 + 1.62997098133725)*$B$24+T3882*'Exhaust Gas Math'!$D$14*$B$23)/('Exhaust Gas Math'!$E$10*(2.53982214E-12*V3881^4 - 0.0000000071629564556*V3881^3 + 7.56281407226508E-06*V3881^2 - 0.00322508455050905*V3881 + 1.62997098133725)+T3882*'Exhaust Gas Math'!$D$14)</f>
        <v>310.14862761278073</v>
      </c>
      <c r="W3882">
        <f>(353.3116967483*V3882^-1.0020802909)*('Exhaust Gas Math'!$E$10/(T3882+'Exhaust Gas Math'!$E$10))+(357.4500179626*V3882^-1.0038444015 )*(T3882/(T3882+'Exhaust Gas Math'!$E$10))</f>
        <v>1.1273484574003778</v>
      </c>
      <c r="X3882">
        <f t="shared" si="911"/>
        <v>177.99413975974304</v>
      </c>
      <c r="Y3882">
        <f t="shared" si="912"/>
        <v>132440.99467430793</v>
      </c>
      <c r="Z3882">
        <f t="shared" si="913"/>
        <v>101325</v>
      </c>
    </row>
    <row r="3883" spans="5:26" x14ac:dyDescent="0.2">
      <c r="E3883">
        <f t="shared" si="915"/>
        <v>0.48474999999996049</v>
      </c>
      <c r="F3883">
        <f t="shared" si="916"/>
        <v>101325</v>
      </c>
      <c r="H3883">
        <f t="shared" si="914"/>
        <v>0.48474999999996049</v>
      </c>
      <c r="I3883">
        <f t="shared" si="902"/>
        <v>227.99999999810461</v>
      </c>
      <c r="J3883">
        <f t="shared" si="903"/>
        <v>5.2911440222355673E-2</v>
      </c>
      <c r="K3883">
        <f t="shared" si="904"/>
        <v>-19.735645033933253</v>
      </c>
      <c r="L3883">
        <f t="shared" si="905"/>
        <v>4.148171417536231E-4</v>
      </c>
      <c r="M3883">
        <f>J3883/SQRT('Exhaust Gas Math'!$E$14*$B$21*$B$23)</f>
        <v>8.9825551573319718E-4</v>
      </c>
      <c r="N3883">
        <f t="shared" si="906"/>
        <v>6.3284913265770626E-2</v>
      </c>
      <c r="O3883">
        <f t="shared" si="907"/>
        <v>4.4857728821357011E-4</v>
      </c>
      <c r="P3883">
        <f t="shared" si="908"/>
        <v>1</v>
      </c>
      <c r="Q3883">
        <f>($B$16/2)*(COS((ACOS((2*'Intake Valve Fxn Scratch'!$B$1)/$B$16-1)/($B$17/2))*(I3883-($B$17/2)))+1)*P3883</f>
        <v>2.2987793364701399E-3</v>
      </c>
      <c r="R3883">
        <f t="shared" si="909"/>
        <v>0.30247096532501838</v>
      </c>
      <c r="S3883">
        <f t="shared" si="910"/>
        <v>5.3084403973286515E-4</v>
      </c>
      <c r="T3883">
        <f>S3883*'Exhaust Gas Math'!$C$14</f>
        <v>6.2890022656119087E-4</v>
      </c>
      <c r="U3883">
        <f>(T3883/'Exhaust Gas Math'!$B$14)+('Exhaust Gas Math'!$D$10)</f>
        <v>2.2149265161596991E-2</v>
      </c>
      <c r="V3883">
        <f>('Exhaust Gas Math'!$E$10*(2.53982214E-12*V3882^4 - 0.0000000071629564556*V3882^3 + 7.56281407226508E-06*V3882^2 - 0.00322508455050905*V3882 + 1.62997098133725)*$B$24+T3883*'Exhaust Gas Math'!$D$14*$B$23)/('Exhaust Gas Math'!$E$10*(2.53982214E-12*V3882^4 - 0.0000000071629564556*V3882^3 + 7.56281407226508E-06*V3882^2 - 0.00322508455050905*V3882 + 1.62997098133725)+T3883*'Exhaust Gas Math'!$D$14)</f>
        <v>310.15403660183114</v>
      </c>
      <c r="W3883">
        <f>(353.3116967483*V3883^-1.0020802909)*('Exhaust Gas Math'!$E$10/(T3883+'Exhaust Gas Math'!$E$10))+(357.4500179626*V3883^-1.0038444015 )*(T3883/(T3883+'Exhaust Gas Math'!$E$10))</f>
        <v>1.1273287118595898</v>
      </c>
      <c r="X3883">
        <f t="shared" si="911"/>
        <v>219.54483436964466</v>
      </c>
      <c r="Y3883">
        <f t="shared" si="912"/>
        <v>137693.71052402782</v>
      </c>
      <c r="Z3883">
        <f t="shared" si="913"/>
        <v>101325</v>
      </c>
    </row>
    <row r="3884" spans="5:26" x14ac:dyDescent="0.2">
      <c r="E3884">
        <f t="shared" si="915"/>
        <v>0.48487499999996048</v>
      </c>
      <c r="F3884">
        <f t="shared" si="916"/>
        <v>101325</v>
      </c>
      <c r="H3884">
        <f t="shared" si="914"/>
        <v>0.48487499999996048</v>
      </c>
      <c r="I3884">
        <f t="shared" si="902"/>
        <v>233.99999999810461</v>
      </c>
      <c r="J3884">
        <f t="shared" si="903"/>
        <v>5.0332792498520018E-2</v>
      </c>
      <c r="K3884">
        <f t="shared" si="904"/>
        <v>-21.485007605669306</v>
      </c>
      <c r="L3884">
        <f t="shared" si="905"/>
        <v>3.9653912344681853E-4</v>
      </c>
      <c r="M3884">
        <f>J3884/SQRT('Exhaust Gas Math'!$E$14*$B$21*$B$23)</f>
        <v>8.5447888573911182E-4</v>
      </c>
      <c r="N3884">
        <f t="shared" si="906"/>
        <v>6.2589395196977204E-2</v>
      </c>
      <c r="O3884">
        <f t="shared" si="907"/>
        <v>4.4364730422366327E-4</v>
      </c>
      <c r="P3884">
        <f t="shared" si="908"/>
        <v>1</v>
      </c>
      <c r="Q3884">
        <f>($B$16/2)*(COS((ACOS((2*'Intake Valve Fxn Scratch'!$B$1)/$B$16-1)/($B$17/2))*(I3884-($B$17/2)))+1)*P3884</f>
        <v>1.9075968032729205E-3</v>
      </c>
      <c r="R3884">
        <f t="shared" si="909"/>
        <v>0.25099957937801587</v>
      </c>
      <c r="S3884">
        <f t="shared" si="910"/>
        <v>5.289375407163049E-4</v>
      </c>
      <c r="T3884">
        <f>S3884*'Exhaust Gas Math'!$C$14</f>
        <v>6.2664156380205576E-4</v>
      </c>
      <c r="U3884">
        <f>(T3884/'Exhaust Gas Math'!$B$14)+('Exhaust Gas Math'!$D$10)</f>
        <v>2.2071299584823255E-2</v>
      </c>
      <c r="V3884">
        <f>('Exhaust Gas Math'!$E$10*(2.53982214E-12*V3883^4 - 0.0000000071629564556*V3883^3 + 7.56281407226508E-06*V3883^2 - 0.00322508455050905*V3883 + 1.62997098133725)*$B$24+T3884*'Exhaust Gas Math'!$D$14*$B$23)/('Exhaust Gas Math'!$E$10*(2.53982214E-12*V3883^4 - 0.0000000071629564556*V3883^3 + 7.56281407226508E-06*V3883^2 - 0.00322508455050905*V3883 + 1.62997098133725)+T3884*'Exhaust Gas Math'!$D$14)</f>
        <v>310.19716169887317</v>
      </c>
      <c r="W3884">
        <f>(353.3116967483*V3884^-1.0020802909)*('Exhaust Gas Math'!$E$10/(T3884+'Exhaust Gas Math'!$E$10))+(357.4500179626*V3884^-1.0038444015 )*(T3884/(T3884+'Exhaust Gas Math'!$E$10))</f>
        <v>1.1271713061267725</v>
      </c>
      <c r="X3884">
        <f t="shared" si="911"/>
        <v>260.15426637771799</v>
      </c>
      <c r="Y3884">
        <f t="shared" si="912"/>
        <v>143553.47866657862</v>
      </c>
      <c r="Z3884">
        <f t="shared" si="913"/>
        <v>101325</v>
      </c>
    </row>
    <row r="3885" spans="5:26" x14ac:dyDescent="0.2">
      <c r="E3885">
        <f t="shared" si="915"/>
        <v>0.48499999999996046</v>
      </c>
      <c r="F3885">
        <f t="shared" si="916"/>
        <v>101325</v>
      </c>
      <c r="H3885">
        <f t="shared" si="914"/>
        <v>0.48499999999996046</v>
      </c>
      <c r="I3885">
        <f t="shared" si="902"/>
        <v>239.99999999810098</v>
      </c>
      <c r="J3885">
        <f t="shared" si="903"/>
        <v>4.7550000000908005E-2</v>
      </c>
      <c r="K3885">
        <f t="shared" si="904"/>
        <v>-22.998975938050698</v>
      </c>
      <c r="L3885">
        <f t="shared" si="905"/>
        <v>3.76814082393234E-4</v>
      </c>
      <c r="M3885">
        <f>J3885/SQRT('Exhaust Gas Math'!$E$14*$B$21*$B$23)</f>
        <v>8.0723657482078572E-4</v>
      </c>
      <c r="N3885">
        <f t="shared" si="906"/>
        <v>6.124411915285239E-2</v>
      </c>
      <c r="O3885">
        <f t="shared" si="907"/>
        <v>4.3411169378144141E-4</v>
      </c>
      <c r="P3885">
        <f t="shared" si="908"/>
        <v>1</v>
      </c>
      <c r="Q3885">
        <f>($B$16/2)*(COS((ACOS((2*'Intake Valve Fxn Scratch'!$B$1)/$B$16-1)/($B$17/2))*(I3885-($B$17/2)))+1)*P3885</f>
        <v>1.5414836238627114E-3</v>
      </c>
      <c r="R3885">
        <f t="shared" si="909"/>
        <v>0.20282679261351466</v>
      </c>
      <c r="S3885">
        <f t="shared" si="910"/>
        <v>5.2595770784571517E-4</v>
      </c>
      <c r="T3885">
        <f>S3885*'Exhaust Gas Math'!$C$14</f>
        <v>6.2311130363680762E-4</v>
      </c>
      <c r="U3885">
        <f>(T3885/'Exhaust Gas Math'!$B$14)+('Exhaust Gas Math'!$D$10)</f>
        <v>2.1949440414466056E-2</v>
      </c>
      <c r="V3885">
        <f>('Exhaust Gas Math'!$E$10*(2.53982214E-12*V3884^4 - 0.0000000071629564556*V3884^3 + 7.56281407226508E-06*V3884^2 - 0.00322508455050905*V3884 + 1.62997098133725)*$B$24+T3885*'Exhaust Gas Math'!$D$14*$B$23)/('Exhaust Gas Math'!$E$10*(2.53982214E-12*V3884^4 - 0.0000000071629564556*V3884^3 + 7.56281407226508E-06*V3884^2 - 0.00322508455050905*V3884 + 1.62997098133725)+T3885*'Exhaust Gas Math'!$D$14)</f>
        <v>310.26507546834608</v>
      </c>
      <c r="W3885">
        <f>(353.3116967483*V3885^-1.0020802909)*('Exhaust Gas Math'!$E$10/(T3885+'Exhaust Gas Math'!$E$10))+(357.4500179626*V3885^-1.0038444015 )*(T3885/(T3885+'Exhaust Gas Math'!$E$10))</f>
        <v>1.1269235109749527</v>
      </c>
      <c r="X3885">
        <f t="shared" si="911"/>
        <v>298.04472633556958</v>
      </c>
      <c r="Y3885">
        <f t="shared" si="912"/>
        <v>150266.876177837</v>
      </c>
      <c r="Z3885">
        <f t="shared" si="913"/>
        <v>101325</v>
      </c>
    </row>
    <row r="3886" spans="5:26" x14ac:dyDescent="0.2">
      <c r="E3886">
        <f t="shared" si="915"/>
        <v>0.48512499999996045</v>
      </c>
      <c r="F3886">
        <f t="shared" si="916"/>
        <v>101325</v>
      </c>
      <c r="H3886">
        <f t="shared" si="914"/>
        <v>0.48512499999996045</v>
      </c>
      <c r="I3886">
        <f t="shared" si="902"/>
        <v>245.99999999810098</v>
      </c>
      <c r="J3886">
        <f t="shared" si="903"/>
        <v>4.4593551586461916E-2</v>
      </c>
      <c r="K3886">
        <f t="shared" si="904"/>
        <v>-24.26096267720899</v>
      </c>
      <c r="L3886">
        <f t="shared" si="905"/>
        <v>3.5585813027039454E-4</v>
      </c>
      <c r="M3886">
        <f>J3886/SQRT('Exhaust Gas Math'!$E$14*$B$21*$B$23)</f>
        <v>7.5704617962275779E-4</v>
      </c>
      <c r="N3886">
        <f t="shared" si="906"/>
        <v>5.9246088903085081E-2</v>
      </c>
      <c r="O3886">
        <f t="shared" si="907"/>
        <v>4.1994921895200879E-4</v>
      </c>
      <c r="P3886">
        <f t="shared" si="908"/>
        <v>1</v>
      </c>
      <c r="Q3886">
        <f>($B$16/2)*(COS((ACOS((2*'Intake Valve Fxn Scratch'!$B$1)/$B$16-1)/($B$17/2))*(I3886-($B$17/2)))+1)*P3886</f>
        <v>1.2052898327541829E-3</v>
      </c>
      <c r="R3886">
        <f t="shared" si="909"/>
        <v>0.15859076746765566</v>
      </c>
      <c r="S3886">
        <f t="shared" si="910"/>
        <v>5.2249723747725837E-4</v>
      </c>
      <c r="T3886">
        <f>S3886*'Exhaust Gas Math'!$C$14</f>
        <v>6.1901162381403714E-4</v>
      </c>
      <c r="U3886">
        <f>(T3886/'Exhaust Gas Math'!$B$14)+('Exhaust Gas Math'!$D$10)</f>
        <v>2.1807925750235109E-2</v>
      </c>
      <c r="V3886">
        <f>('Exhaust Gas Math'!$E$10*(2.53982214E-12*V3885^4 - 0.0000000071629564556*V3885^3 + 7.56281407226508E-06*V3885^2 - 0.00322508455050905*V3885 + 1.62997098133725)*$B$24+T3886*'Exhaust Gas Math'!$D$14*$B$23)/('Exhaust Gas Math'!$E$10*(2.53982214E-12*V3885^4 - 0.0000000071629564556*V3885^3 + 7.56281407226508E-06*V3885^2 - 0.00322508455050905*V3885 + 1.62997098133725)+T3886*'Exhaust Gas Math'!$D$14)</f>
        <v>310.34484558849181</v>
      </c>
      <c r="W3886">
        <f>(353.3116967483*V3886^-1.0020802909)*('Exhaust Gas Math'!$E$10/(T3886+'Exhaust Gas Math'!$E$10))+(357.4500179626*V3886^-1.0038444015 )*(T3886/(T3886+'Exhaust Gas Math'!$E$10))</f>
        <v>1.1266325946186997</v>
      </c>
      <c r="X3886">
        <f t="shared" si="911"/>
        <v>331.56476734059373</v>
      </c>
      <c r="Y3886">
        <f t="shared" si="912"/>
        <v>158130.64480917217</v>
      </c>
      <c r="Z3886">
        <f t="shared" si="913"/>
        <v>101325</v>
      </c>
    </row>
    <row r="3887" spans="5:26" x14ac:dyDescent="0.2">
      <c r="E3887">
        <f t="shared" si="915"/>
        <v>0.48524999999996044</v>
      </c>
      <c r="F3887">
        <f t="shared" si="916"/>
        <v>101325</v>
      </c>
      <c r="H3887">
        <f t="shared" si="914"/>
        <v>0.48524999999996044</v>
      </c>
      <c r="I3887">
        <f t="shared" si="902"/>
        <v>251.99999999810098</v>
      </c>
      <c r="J3887">
        <f t="shared" si="903"/>
        <v>4.1495838722683816E-2</v>
      </c>
      <c r="K3887">
        <f t="shared" si="904"/>
        <v>-25.257141232343631</v>
      </c>
      <c r="L3887">
        <f t="shared" si="905"/>
        <v>3.9769296294121147E-5</v>
      </c>
      <c r="M3887">
        <f>J3887/SQRT('Exhaust Gas Math'!$E$14*$B$21*$B$23)</f>
        <v>7.0445759661777842E-4</v>
      </c>
      <c r="N3887">
        <f t="shared" si="906"/>
        <v>5.661644072519019E-2</v>
      </c>
      <c r="O3887">
        <f t="shared" si="907"/>
        <v>0</v>
      </c>
      <c r="P3887">
        <f t="shared" si="908"/>
        <v>0</v>
      </c>
      <c r="Q3887">
        <f>($B$16/2)*(COS((ACOS((2*'Intake Valve Fxn Scratch'!$B$1)/$B$16-1)/($B$17/2))*(I3887-($B$17/2)))+1)*P3887</f>
        <v>0</v>
      </c>
      <c r="R3887">
        <f t="shared" si="909"/>
        <v>0</v>
      </c>
      <c r="S3887">
        <f t="shared" si="910"/>
        <v>0</v>
      </c>
      <c r="T3887">
        <f>S3887*'Exhaust Gas Math'!$C$14</f>
        <v>0</v>
      </c>
      <c r="U3887">
        <f>(T3887/'Exhaust Gas Math'!$B$14)+('Exhaust Gas Math'!$D$10)</f>
        <v>4.4059320573952224E-4</v>
      </c>
      <c r="V3887">
        <f>('Exhaust Gas Math'!$E$10*(2.53982214E-12*V3886^4 - 0.0000000071629564556*V3886^3 + 7.56281407226508E-06*V3886^2 - 0.00322508455050905*V3886 + 1.62997098133725)*$B$24+T3887*'Exhaust Gas Math'!$D$14*$B$23)/('Exhaust Gas Math'!$E$10*(2.53982214E-12*V3886^4 - 0.0000000071629564556*V3886^3 + 7.56281407226508E-06*V3886^2 - 0.00322508455050905*V3886 + 1.62997098133725)+T3887*'Exhaust Gas Math'!$D$14)</f>
        <v>1100</v>
      </c>
      <c r="W3887">
        <f>(353.3116967483*V3887^-1.0020802909)*('Exhaust Gas Math'!$E$10/(T3887+'Exhaust Gas Math'!$E$10))+(357.4500179626*V3887^-1.0038444015 )*(T3887/(T3887+'Exhaust Gas Math'!$E$10))</f>
        <v>0.31654710700089367</v>
      </c>
      <c r="X3887">
        <f t="shared" si="911"/>
        <v>0</v>
      </c>
      <c r="Y3887">
        <f t="shared" si="912"/>
        <v>101325</v>
      </c>
      <c r="Z3887">
        <f t="shared" si="913"/>
        <v>101325</v>
      </c>
    </row>
    <row r="3888" spans="5:26" x14ac:dyDescent="0.2">
      <c r="E3888">
        <f t="shared" si="915"/>
        <v>0.48537499999996042</v>
      </c>
      <c r="F3888">
        <f t="shared" si="916"/>
        <v>101325</v>
      </c>
      <c r="H3888">
        <f t="shared" si="914"/>
        <v>0.48537499999996042</v>
      </c>
      <c r="I3888">
        <f t="shared" si="902"/>
        <v>257.99999999810098</v>
      </c>
      <c r="J3888">
        <f t="shared" si="903"/>
        <v>3.8290800599950686E-2</v>
      </c>
      <c r="K3888">
        <f t="shared" si="904"/>
        <v>-25.976597262739727</v>
      </c>
      <c r="L3888">
        <f t="shared" si="905"/>
        <v>3.9769296294121147E-5</v>
      </c>
      <c r="M3888">
        <f>J3888/SQRT('Exhaust Gas Math'!$E$14*$B$21*$B$23)</f>
        <v>6.5004699732617525E-4</v>
      </c>
      <c r="N3888">
        <f t="shared" si="906"/>
        <v>5.340105307105316E-2</v>
      </c>
      <c r="O3888">
        <f t="shared" si="907"/>
        <v>0</v>
      </c>
      <c r="P3888">
        <f t="shared" si="908"/>
        <v>0</v>
      </c>
      <c r="Q3888">
        <f>($B$16/2)*(COS((ACOS((2*'Intake Valve Fxn Scratch'!$B$1)/$B$16-1)/($B$17/2))*(I3888-($B$17/2)))+1)*P3888</f>
        <v>0</v>
      </c>
      <c r="R3888">
        <f t="shared" si="909"/>
        <v>0</v>
      </c>
      <c r="S3888">
        <f t="shared" si="910"/>
        <v>0</v>
      </c>
      <c r="T3888">
        <f>S3888*'Exhaust Gas Math'!$C$14</f>
        <v>0</v>
      </c>
      <c r="U3888">
        <f>(T3888/'Exhaust Gas Math'!$B$14)+('Exhaust Gas Math'!$D$10)</f>
        <v>4.4059320573952224E-4</v>
      </c>
      <c r="V3888">
        <f>('Exhaust Gas Math'!$E$10*(2.53982214E-12*V3887^4 - 0.0000000071629564556*V3887^3 + 7.56281407226508E-06*V3887^2 - 0.00322508455050905*V3887 + 1.62997098133725)*$B$24+T3888*'Exhaust Gas Math'!$D$14*$B$23)/('Exhaust Gas Math'!$E$10*(2.53982214E-12*V3887^4 - 0.0000000071629564556*V3887^3 + 7.56281407226508E-06*V3887^2 - 0.00322508455050905*V3887 + 1.62997098133725)+T3888*'Exhaust Gas Math'!$D$14)</f>
        <v>1100</v>
      </c>
      <c r="W3888">
        <f>(353.3116967483*V3888^-1.0020802909)*('Exhaust Gas Math'!$E$10/(T3888+'Exhaust Gas Math'!$E$10))+(357.4500179626*V3888^-1.0038444015 )*(T3888/(T3888+'Exhaust Gas Math'!$E$10))</f>
        <v>0.31654710700089367</v>
      </c>
      <c r="X3888">
        <f t="shared" si="911"/>
        <v>0</v>
      </c>
      <c r="Y3888">
        <f t="shared" si="912"/>
        <v>101325</v>
      </c>
      <c r="Z3888">
        <f t="shared" si="913"/>
        <v>101325</v>
      </c>
    </row>
    <row r="3889" spans="5:26" x14ac:dyDescent="0.2">
      <c r="E3889">
        <f t="shared" si="915"/>
        <v>0.48549999999996041</v>
      </c>
      <c r="F3889">
        <f t="shared" si="916"/>
        <v>101325</v>
      </c>
      <c r="H3889">
        <f t="shared" si="914"/>
        <v>0.48549999999996041</v>
      </c>
      <c r="I3889">
        <f t="shared" si="902"/>
        <v>263.99999999810098</v>
      </c>
      <c r="J3889">
        <f t="shared" si="903"/>
        <v>3.5013552286629064E-2</v>
      </c>
      <c r="K3889">
        <f t="shared" si="904"/>
        <v>-26.411448257573184</v>
      </c>
      <c r="L3889">
        <f t="shared" si="905"/>
        <v>3.9769296294121147E-5</v>
      </c>
      <c r="M3889">
        <f>J3889/SQRT('Exhaust Gas Math'!$E$14*$B$21*$B$23)</f>
        <v>5.9441051565987826E-4</v>
      </c>
      <c r="N3889">
        <f t="shared" si="906"/>
        <v>4.9669531180136617E-2</v>
      </c>
      <c r="O3889">
        <f t="shared" si="907"/>
        <v>0</v>
      </c>
      <c r="P3889">
        <f t="shared" si="908"/>
        <v>0</v>
      </c>
      <c r="Q3889">
        <f>($B$16/2)*(COS((ACOS((2*'Intake Valve Fxn Scratch'!$B$1)/$B$16-1)/($B$17/2))*(I3889-($B$17/2)))+1)*P3889</f>
        <v>0</v>
      </c>
      <c r="R3889">
        <f t="shared" si="909"/>
        <v>0</v>
      </c>
      <c r="S3889">
        <f t="shared" si="910"/>
        <v>0</v>
      </c>
      <c r="T3889">
        <f>S3889*'Exhaust Gas Math'!$C$14</f>
        <v>0</v>
      </c>
      <c r="U3889">
        <f>(T3889/'Exhaust Gas Math'!$B$14)+('Exhaust Gas Math'!$D$10)</f>
        <v>4.4059320573952224E-4</v>
      </c>
      <c r="V3889">
        <f>('Exhaust Gas Math'!$E$10*(2.53982214E-12*V3888^4 - 0.0000000071629564556*V3888^3 + 7.56281407226508E-06*V3888^2 - 0.00322508455050905*V3888 + 1.62997098133725)*$B$24+T3889*'Exhaust Gas Math'!$D$14*$B$23)/('Exhaust Gas Math'!$E$10*(2.53982214E-12*V3888^4 - 0.0000000071629564556*V3888^3 + 7.56281407226508E-06*V3888^2 - 0.00322508455050905*V3888 + 1.62997098133725)+T3889*'Exhaust Gas Math'!$D$14)</f>
        <v>1100</v>
      </c>
      <c r="W3889">
        <f>(353.3116967483*V3889^-1.0020802909)*('Exhaust Gas Math'!$E$10/(T3889+'Exhaust Gas Math'!$E$10))+(357.4500179626*V3889^-1.0038444015 )*(T3889/(T3889+'Exhaust Gas Math'!$E$10))</f>
        <v>0.31654710700089367</v>
      </c>
      <c r="X3889">
        <f t="shared" si="911"/>
        <v>0</v>
      </c>
      <c r="Y3889">
        <f t="shared" si="912"/>
        <v>101325</v>
      </c>
      <c r="Z3889">
        <f t="shared" si="913"/>
        <v>101325</v>
      </c>
    </row>
    <row r="3890" spans="5:26" x14ac:dyDescent="0.2">
      <c r="E3890">
        <f t="shared" si="915"/>
        <v>0.48562499999996039</v>
      </c>
      <c r="F3890">
        <f t="shared" si="916"/>
        <v>101325</v>
      </c>
      <c r="H3890">
        <f t="shared" si="914"/>
        <v>0.48562499999996039</v>
      </c>
      <c r="I3890">
        <f t="shared" si="902"/>
        <v>269.99999999809734</v>
      </c>
      <c r="J3890">
        <f t="shared" si="903"/>
        <v>3.170000000105154E-2</v>
      </c>
      <c r="K3890">
        <f t="shared" si="904"/>
        <v>-26.556929898345718</v>
      </c>
      <c r="L3890">
        <f t="shared" si="905"/>
        <v>3.9769296294121147E-5</v>
      </c>
      <c r="M3890">
        <f>J3890/SQRT('Exhaust Gas Math'!$E$14*$B$21*$B$23)</f>
        <v>5.3815771655476555E-4</v>
      </c>
      <c r="N3890">
        <f t="shared" si="906"/>
        <v>4.5512549562985317E-2</v>
      </c>
      <c r="O3890">
        <f t="shared" si="907"/>
        <v>0</v>
      </c>
      <c r="P3890">
        <f t="shared" si="908"/>
        <v>0</v>
      </c>
      <c r="Q3890">
        <f>($B$16/2)*(COS((ACOS((2*'Intake Valve Fxn Scratch'!$B$1)/$B$16-1)/($B$17/2))*(I3890-($B$17/2)))+1)*P3890</f>
        <v>0</v>
      </c>
      <c r="R3890">
        <f t="shared" si="909"/>
        <v>0</v>
      </c>
      <c r="S3890">
        <f t="shared" si="910"/>
        <v>0</v>
      </c>
      <c r="T3890">
        <f>S3890*'Exhaust Gas Math'!$C$14</f>
        <v>0</v>
      </c>
      <c r="U3890">
        <f>(T3890/'Exhaust Gas Math'!$B$14)+('Exhaust Gas Math'!$D$10)</f>
        <v>4.4059320573952224E-4</v>
      </c>
      <c r="V3890">
        <f>('Exhaust Gas Math'!$E$10*(2.53982214E-12*V3889^4 - 0.0000000071629564556*V3889^3 + 7.56281407226508E-06*V3889^2 - 0.00322508455050905*V3889 + 1.62997098133725)*$B$24+T3890*'Exhaust Gas Math'!$D$14*$B$23)/('Exhaust Gas Math'!$E$10*(2.53982214E-12*V3889^4 - 0.0000000071629564556*V3889^3 + 7.56281407226508E-06*V3889^2 - 0.00322508455050905*V3889 + 1.62997098133725)+T3890*'Exhaust Gas Math'!$D$14)</f>
        <v>1100</v>
      </c>
      <c r="W3890">
        <f>(353.3116967483*V3890^-1.0020802909)*('Exhaust Gas Math'!$E$10/(T3890+'Exhaust Gas Math'!$E$10))+(357.4500179626*V3890^-1.0038444015 )*(T3890/(T3890+'Exhaust Gas Math'!$E$10))</f>
        <v>0.31654710700089367</v>
      </c>
      <c r="X3890">
        <f t="shared" si="911"/>
        <v>0</v>
      </c>
      <c r="Y3890">
        <f t="shared" si="912"/>
        <v>101325</v>
      </c>
      <c r="Z3890">
        <f t="shared" si="913"/>
        <v>101325</v>
      </c>
    </row>
    <row r="3891" spans="5:26" x14ac:dyDescent="0.2">
      <c r="E3891">
        <f t="shared" si="915"/>
        <v>0.48574999999996038</v>
      </c>
      <c r="F3891">
        <f t="shared" si="916"/>
        <v>101325</v>
      </c>
      <c r="H3891">
        <f t="shared" si="914"/>
        <v>0.48574999999996038</v>
      </c>
      <c r="I3891">
        <f t="shared" si="902"/>
        <v>275.99999999809734</v>
      </c>
      <c r="J3891">
        <f t="shared" si="903"/>
        <v>2.8386447715460696E-2</v>
      </c>
      <c r="K3891">
        <f t="shared" si="904"/>
        <v>-26.411448257757193</v>
      </c>
      <c r="L3891">
        <f t="shared" si="905"/>
        <v>3.9769296294121147E-5</v>
      </c>
      <c r="M3891">
        <f>J3891/SQRT('Exhaust Gas Math'!$E$14*$B$21*$B$23)</f>
        <v>4.8190491744942672E-4</v>
      </c>
      <c r="N3891">
        <f t="shared" si="906"/>
        <v>4.10377006295954E-2</v>
      </c>
      <c r="O3891">
        <f t="shared" si="907"/>
        <v>0</v>
      </c>
      <c r="P3891">
        <f t="shared" si="908"/>
        <v>0</v>
      </c>
      <c r="Q3891">
        <f>($B$16/2)*(COS((ACOS((2*'Intake Valve Fxn Scratch'!$B$1)/$B$16-1)/($B$17/2))*(I3891-($B$17/2)))+1)*P3891</f>
        <v>0</v>
      </c>
      <c r="R3891">
        <f t="shared" si="909"/>
        <v>0</v>
      </c>
      <c r="S3891">
        <f t="shared" si="910"/>
        <v>0</v>
      </c>
      <c r="T3891">
        <f>S3891*'Exhaust Gas Math'!$C$14</f>
        <v>0</v>
      </c>
      <c r="U3891">
        <f>(T3891/'Exhaust Gas Math'!$B$14)+('Exhaust Gas Math'!$D$10)</f>
        <v>4.4059320573952224E-4</v>
      </c>
      <c r="V3891">
        <f>('Exhaust Gas Math'!$E$10*(2.53982214E-12*V3890^4 - 0.0000000071629564556*V3890^3 + 7.56281407226508E-06*V3890^2 - 0.00322508455050905*V3890 + 1.62997098133725)*$B$24+T3891*'Exhaust Gas Math'!$D$14*$B$23)/('Exhaust Gas Math'!$E$10*(2.53982214E-12*V3890^4 - 0.0000000071629564556*V3890^3 + 7.56281407226508E-06*V3890^2 - 0.00322508455050905*V3890 + 1.62997098133725)+T3891*'Exhaust Gas Math'!$D$14)</f>
        <v>1100</v>
      </c>
      <c r="W3891">
        <f>(353.3116967483*V3891^-1.0020802909)*('Exhaust Gas Math'!$E$10/(T3891+'Exhaust Gas Math'!$E$10))+(357.4500179626*V3891^-1.0038444015 )*(T3891/(T3891+'Exhaust Gas Math'!$E$10))</f>
        <v>0.31654710700089367</v>
      </c>
      <c r="X3891">
        <f t="shared" si="911"/>
        <v>0</v>
      </c>
      <c r="Y3891">
        <f t="shared" si="912"/>
        <v>101325</v>
      </c>
      <c r="Z3891">
        <f t="shared" si="913"/>
        <v>101325</v>
      </c>
    </row>
    <row r="3892" spans="5:26" x14ac:dyDescent="0.2">
      <c r="E3892">
        <f t="shared" si="915"/>
        <v>0.48587499999996037</v>
      </c>
      <c r="F3892">
        <f t="shared" si="916"/>
        <v>101325</v>
      </c>
      <c r="H3892">
        <f t="shared" si="914"/>
        <v>0.48587499999996037</v>
      </c>
      <c r="I3892">
        <f t="shared" si="902"/>
        <v>281.99999999809734</v>
      </c>
      <c r="J3892">
        <f t="shared" si="903"/>
        <v>2.5109199402106434E-2</v>
      </c>
      <c r="K3892">
        <f t="shared" si="904"/>
        <v>-25.97659726310604</v>
      </c>
      <c r="L3892">
        <f t="shared" si="905"/>
        <v>3.9769296294121147E-5</v>
      </c>
      <c r="M3892">
        <f>J3892/SQRT('Exhaust Gas Math'!$E$14*$B$21*$B$23)</f>
        <v>4.2626843578257549E-4</v>
      </c>
      <c r="N3892">
        <f t="shared" si="906"/>
        <v>3.6364153776150376E-2</v>
      </c>
      <c r="O3892">
        <f t="shared" si="907"/>
        <v>0</v>
      </c>
      <c r="P3892">
        <f t="shared" si="908"/>
        <v>0</v>
      </c>
      <c r="Q3892">
        <f>($B$16/2)*(COS((ACOS((2*'Intake Valve Fxn Scratch'!$B$1)/$B$16-1)/($B$17/2))*(I3892-($B$17/2)))+1)*P3892</f>
        <v>0</v>
      </c>
      <c r="R3892">
        <f t="shared" si="909"/>
        <v>0</v>
      </c>
      <c r="S3892">
        <f t="shared" si="910"/>
        <v>0</v>
      </c>
      <c r="T3892">
        <f>S3892*'Exhaust Gas Math'!$C$14</f>
        <v>0</v>
      </c>
      <c r="U3892">
        <f>(T3892/'Exhaust Gas Math'!$B$14)+('Exhaust Gas Math'!$D$10)</f>
        <v>4.4059320573952224E-4</v>
      </c>
      <c r="V3892">
        <f>('Exhaust Gas Math'!$E$10*(2.53982214E-12*V3891^4 - 0.0000000071629564556*V3891^3 + 7.56281407226508E-06*V3891^2 - 0.00322508455050905*V3891 + 1.62997098133725)*$B$24+T3892*'Exhaust Gas Math'!$D$14*$B$23)/('Exhaust Gas Math'!$E$10*(2.53982214E-12*V3891^4 - 0.0000000071629564556*V3891^3 + 7.56281407226508E-06*V3891^2 - 0.00322508455050905*V3891 + 1.62997098133725)+T3892*'Exhaust Gas Math'!$D$14)</f>
        <v>1100</v>
      </c>
      <c r="W3892">
        <f>(353.3116967483*V3892^-1.0020802909)*('Exhaust Gas Math'!$E$10/(T3892+'Exhaust Gas Math'!$E$10))+(357.4500179626*V3892^-1.0038444015 )*(T3892/(T3892+'Exhaust Gas Math'!$E$10))</f>
        <v>0.31654710700089367</v>
      </c>
      <c r="X3892">
        <f t="shared" si="911"/>
        <v>0</v>
      </c>
      <c r="Y3892">
        <f t="shared" si="912"/>
        <v>101325</v>
      </c>
      <c r="Z3892">
        <f t="shared" si="913"/>
        <v>101325</v>
      </c>
    </row>
    <row r="3893" spans="5:26" x14ac:dyDescent="0.2">
      <c r="E3893">
        <f t="shared" si="915"/>
        <v>0.48599999999996035</v>
      </c>
      <c r="F3893">
        <f t="shared" si="916"/>
        <v>101325</v>
      </c>
      <c r="H3893">
        <f t="shared" si="914"/>
        <v>0.48599999999996035</v>
      </c>
      <c r="I3893">
        <f t="shared" si="902"/>
        <v>287.99999999809734</v>
      </c>
      <c r="J3893">
        <f t="shared" si="903"/>
        <v>2.1904161279314615E-2</v>
      </c>
      <c r="K3893">
        <f t="shared" si="904"/>
        <v>-25.257141232887612</v>
      </c>
      <c r="L3893">
        <f t="shared" si="905"/>
        <v>3.9769296294121147E-5</v>
      </c>
      <c r="M3893">
        <f>J3893/SQRT('Exhaust Gas Math'!$E$14*$B$21*$B$23)</f>
        <v>3.7185783648997604E-4</v>
      </c>
      <c r="N3893">
        <f t="shared" si="906"/>
        <v>3.1616553881358714E-2</v>
      </c>
      <c r="O3893">
        <f t="shared" si="907"/>
        <v>0</v>
      </c>
      <c r="P3893">
        <f t="shared" si="908"/>
        <v>0</v>
      </c>
      <c r="Q3893">
        <f>($B$16/2)*(COS((ACOS((2*'Intake Valve Fxn Scratch'!$B$1)/$B$16-1)/($B$17/2))*(I3893-($B$17/2)))+1)*P3893</f>
        <v>0</v>
      </c>
      <c r="R3893">
        <f t="shared" si="909"/>
        <v>0</v>
      </c>
      <c r="S3893">
        <f t="shared" si="910"/>
        <v>0</v>
      </c>
      <c r="T3893">
        <f>S3893*'Exhaust Gas Math'!$C$14</f>
        <v>0</v>
      </c>
      <c r="U3893">
        <f>(T3893/'Exhaust Gas Math'!$B$14)+('Exhaust Gas Math'!$D$10)</f>
        <v>4.4059320573952224E-4</v>
      </c>
      <c r="V3893">
        <f>('Exhaust Gas Math'!$E$10*(2.53982214E-12*V3892^4 - 0.0000000071629564556*V3892^3 + 7.56281407226508E-06*V3892^2 - 0.00322508455050905*V3892 + 1.62997098133725)*$B$24+T3893*'Exhaust Gas Math'!$D$14*$B$23)/('Exhaust Gas Math'!$E$10*(2.53982214E-12*V3892^4 - 0.0000000071629564556*V3892^3 + 7.56281407226508E-06*V3892^2 - 0.00322508455050905*V3892 + 1.62997098133725)+T3893*'Exhaust Gas Math'!$D$14)</f>
        <v>1100</v>
      </c>
      <c r="W3893">
        <f>(353.3116967483*V3893^-1.0020802909)*('Exhaust Gas Math'!$E$10/(T3893+'Exhaust Gas Math'!$E$10))+(357.4500179626*V3893^-1.0038444015 )*(T3893/(T3893+'Exhaust Gas Math'!$E$10))</f>
        <v>0.31654710700089367</v>
      </c>
      <c r="X3893">
        <f t="shared" si="911"/>
        <v>0</v>
      </c>
      <c r="Y3893">
        <f t="shared" si="912"/>
        <v>101325</v>
      </c>
      <c r="Z3893">
        <f t="shared" si="913"/>
        <v>101325</v>
      </c>
    </row>
    <row r="3894" spans="5:26" x14ac:dyDescent="0.2">
      <c r="E3894">
        <f t="shared" si="915"/>
        <v>0.48612499999996034</v>
      </c>
      <c r="F3894">
        <f t="shared" si="916"/>
        <v>101325</v>
      </c>
      <c r="H3894">
        <f t="shared" si="914"/>
        <v>0.48612499999996034</v>
      </c>
      <c r="I3894">
        <f t="shared" si="902"/>
        <v>293.99999999809734</v>
      </c>
      <c r="J3894">
        <f t="shared" si="903"/>
        <v>1.8806448415459337E-2</v>
      </c>
      <c r="K3894">
        <f t="shared" si="904"/>
        <v>-24.260962677925608</v>
      </c>
      <c r="L3894">
        <f t="shared" si="905"/>
        <v>3.9769296294121147E-5</v>
      </c>
      <c r="M3894">
        <f>J3894/SQRT('Exhaust Gas Math'!$E$14*$B$21*$B$23)</f>
        <v>3.1926925348368647E-4</v>
      </c>
      <c r="N3894">
        <f t="shared" si="906"/>
        <v>2.6918663564071382E-2</v>
      </c>
      <c r="O3894">
        <f t="shared" si="907"/>
        <v>0</v>
      </c>
      <c r="P3894">
        <f t="shared" si="908"/>
        <v>0</v>
      </c>
      <c r="Q3894">
        <f>($B$16/2)*(COS((ACOS((2*'Intake Valve Fxn Scratch'!$B$1)/$B$16-1)/($B$17/2))*(I3894-($B$17/2)))+1)*P3894</f>
        <v>0</v>
      </c>
      <c r="R3894">
        <f t="shared" si="909"/>
        <v>0</v>
      </c>
      <c r="S3894">
        <f t="shared" si="910"/>
        <v>0</v>
      </c>
      <c r="T3894">
        <f>S3894*'Exhaust Gas Math'!$C$14</f>
        <v>0</v>
      </c>
      <c r="U3894">
        <f>(T3894/'Exhaust Gas Math'!$B$14)+('Exhaust Gas Math'!$D$10)</f>
        <v>4.4059320573952224E-4</v>
      </c>
      <c r="V3894">
        <f>('Exhaust Gas Math'!$E$10*(2.53982214E-12*V3893^4 - 0.0000000071629564556*V3893^3 + 7.56281407226508E-06*V3893^2 - 0.00322508455050905*V3893 + 1.62997098133725)*$B$24+T3894*'Exhaust Gas Math'!$D$14*$B$23)/('Exhaust Gas Math'!$E$10*(2.53982214E-12*V3893^4 - 0.0000000071629564556*V3893^3 + 7.56281407226508E-06*V3893^2 - 0.00322508455050905*V3893 + 1.62997098133725)+T3894*'Exhaust Gas Math'!$D$14)</f>
        <v>1100</v>
      </c>
      <c r="W3894">
        <f>(353.3116967483*V3894^-1.0020802909)*('Exhaust Gas Math'!$E$10/(T3894+'Exhaust Gas Math'!$E$10))+(357.4500179626*V3894^-1.0038444015 )*(T3894/(T3894+'Exhaust Gas Math'!$E$10))</f>
        <v>0.31654710700089367</v>
      </c>
      <c r="X3894">
        <f t="shared" si="911"/>
        <v>0</v>
      </c>
      <c r="Y3894">
        <f t="shared" si="912"/>
        <v>101325</v>
      </c>
      <c r="Z3894">
        <f t="shared" si="913"/>
        <v>101325</v>
      </c>
    </row>
    <row r="3895" spans="5:26" x14ac:dyDescent="0.2">
      <c r="E3895">
        <f t="shared" si="915"/>
        <v>0.48624999999996033</v>
      </c>
      <c r="F3895">
        <f t="shared" si="916"/>
        <v>101325</v>
      </c>
      <c r="H3895">
        <f t="shared" si="914"/>
        <v>0.48624999999996033</v>
      </c>
      <c r="I3895">
        <f t="shared" si="902"/>
        <v>299.99999999809734</v>
      </c>
      <c r="J3895">
        <f t="shared" si="903"/>
        <v>1.5850000000911749E-2</v>
      </c>
      <c r="K3895">
        <f t="shared" si="904"/>
        <v>-22.998975938930876</v>
      </c>
      <c r="L3895">
        <f t="shared" si="905"/>
        <v>3.9769296294121147E-5</v>
      </c>
      <c r="M3895">
        <f>J3895/SQRT('Exhaust Gas Math'!$E$14*$B$21*$B$23)</f>
        <v>2.6907885828393537E-4</v>
      </c>
      <c r="N3895">
        <f t="shared" si="906"/>
        <v>2.2387269430956286E-2</v>
      </c>
      <c r="O3895">
        <f t="shared" si="907"/>
        <v>0</v>
      </c>
      <c r="P3895">
        <f t="shared" si="908"/>
        <v>0</v>
      </c>
      <c r="Q3895">
        <f>($B$16/2)*(COS((ACOS((2*'Intake Valve Fxn Scratch'!$B$1)/$B$16-1)/($B$17/2))*(I3895-($B$17/2)))+1)*P3895</f>
        <v>0</v>
      </c>
      <c r="R3895">
        <f t="shared" si="909"/>
        <v>0</v>
      </c>
      <c r="S3895">
        <f t="shared" si="910"/>
        <v>0</v>
      </c>
      <c r="T3895">
        <f>S3895*'Exhaust Gas Math'!$C$14</f>
        <v>0</v>
      </c>
      <c r="U3895">
        <f>(T3895/'Exhaust Gas Math'!$B$14)+('Exhaust Gas Math'!$D$10)</f>
        <v>4.4059320573952224E-4</v>
      </c>
      <c r="V3895">
        <f>('Exhaust Gas Math'!$E$10*(2.53982214E-12*V3894^4 - 0.0000000071629564556*V3894^3 + 7.56281407226508E-06*V3894^2 - 0.00322508455050905*V3894 + 1.62997098133725)*$B$24+T3895*'Exhaust Gas Math'!$D$14*$B$23)/('Exhaust Gas Math'!$E$10*(2.53982214E-12*V3894^4 - 0.0000000071629564556*V3894^3 + 7.56281407226508E-06*V3894^2 - 0.00322508455050905*V3894 + 1.62997098133725)+T3895*'Exhaust Gas Math'!$D$14)</f>
        <v>1100</v>
      </c>
      <c r="W3895">
        <f>(353.3116967483*V3895^-1.0020802909)*('Exhaust Gas Math'!$E$10/(T3895+'Exhaust Gas Math'!$E$10))+(357.4500179626*V3895^-1.0038444015 )*(T3895/(T3895+'Exhaust Gas Math'!$E$10))</f>
        <v>0.31654710700089367</v>
      </c>
      <c r="X3895">
        <f t="shared" si="911"/>
        <v>0</v>
      </c>
      <c r="Y3895">
        <f t="shared" si="912"/>
        <v>101325</v>
      </c>
      <c r="Z3895">
        <f t="shared" si="913"/>
        <v>101325</v>
      </c>
    </row>
    <row r="3896" spans="5:26" x14ac:dyDescent="0.2">
      <c r="E3896">
        <f t="shared" si="915"/>
        <v>0.48637499999996031</v>
      </c>
      <c r="F3896">
        <f t="shared" si="916"/>
        <v>101325</v>
      </c>
      <c r="H3896">
        <f t="shared" si="914"/>
        <v>0.48637499999996031</v>
      </c>
      <c r="I3896">
        <f t="shared" si="902"/>
        <v>305.9999999980937</v>
      </c>
      <c r="J3896">
        <f t="shared" si="903"/>
        <v>1.3067207503181411E-2</v>
      </c>
      <c r="K3896">
        <f t="shared" si="904"/>
        <v>-21.485007606704908</v>
      </c>
      <c r="L3896">
        <f t="shared" si="905"/>
        <v>3.9769296294121147E-5</v>
      </c>
      <c r="M3896">
        <f>J3896/SQRT('Exhaust Gas Math'!$E$14*$B$21*$B$23)</f>
        <v>2.2183654736360054E-4</v>
      </c>
      <c r="N3896">
        <f t="shared" si="906"/>
        <v>1.8126827987523769E-2</v>
      </c>
      <c r="O3896">
        <f t="shared" si="907"/>
        <v>0</v>
      </c>
      <c r="P3896">
        <f t="shared" si="908"/>
        <v>0</v>
      </c>
      <c r="Q3896">
        <f>($B$16/2)*(COS((ACOS((2*'Intake Valve Fxn Scratch'!$B$1)/$B$16-1)/($B$17/2))*(I3896-($B$17/2)))+1)*P3896</f>
        <v>0</v>
      </c>
      <c r="R3896">
        <f t="shared" si="909"/>
        <v>0</v>
      </c>
      <c r="S3896">
        <f t="shared" si="910"/>
        <v>0</v>
      </c>
      <c r="T3896">
        <f>S3896*'Exhaust Gas Math'!$C$14</f>
        <v>0</v>
      </c>
      <c r="U3896">
        <f>(T3896/'Exhaust Gas Math'!$B$14)+('Exhaust Gas Math'!$D$10)</f>
        <v>4.4059320573952224E-4</v>
      </c>
      <c r="V3896">
        <f>('Exhaust Gas Math'!$E$10*(2.53982214E-12*V3895^4 - 0.0000000071629564556*V3895^3 + 7.56281407226508E-06*V3895^2 - 0.00322508455050905*V3895 + 1.62997098133725)*$B$24+T3896*'Exhaust Gas Math'!$D$14*$B$23)/('Exhaust Gas Math'!$E$10*(2.53982214E-12*V3895^4 - 0.0000000071629564556*V3895^3 + 7.56281407226508E-06*V3895^2 - 0.00322508455050905*V3895 + 1.62997098133725)+T3896*'Exhaust Gas Math'!$D$14)</f>
        <v>1100</v>
      </c>
      <c r="W3896">
        <f>(353.3116967483*V3896^-1.0020802909)*('Exhaust Gas Math'!$E$10/(T3896+'Exhaust Gas Math'!$E$10))+(357.4500179626*V3896^-1.0038444015 )*(T3896/(T3896+'Exhaust Gas Math'!$E$10))</f>
        <v>0.31654710700089367</v>
      </c>
      <c r="X3896">
        <f t="shared" si="911"/>
        <v>0</v>
      </c>
      <c r="Y3896">
        <f t="shared" si="912"/>
        <v>101325</v>
      </c>
      <c r="Z3896">
        <f t="shared" si="913"/>
        <v>101325</v>
      </c>
    </row>
    <row r="3897" spans="5:26" x14ac:dyDescent="0.2">
      <c r="E3897">
        <f t="shared" si="915"/>
        <v>0.4864999999999603</v>
      </c>
      <c r="F3897">
        <f t="shared" si="916"/>
        <v>101325</v>
      </c>
      <c r="H3897">
        <f t="shared" si="914"/>
        <v>0.4864999999999603</v>
      </c>
      <c r="I3897">
        <f t="shared" si="902"/>
        <v>311.9999999980937</v>
      </c>
      <c r="J3897">
        <f t="shared" si="903"/>
        <v>1.0488559779207218E-2</v>
      </c>
      <c r="K3897">
        <f t="shared" si="904"/>
        <v>-19.735645035112171</v>
      </c>
      <c r="L3897">
        <f t="shared" si="905"/>
        <v>3.9769296294121147E-5</v>
      </c>
      <c r="M3897">
        <f>J3897/SQRT('Exhaust Gas Math'!$E$14*$B$21*$B$23)</f>
        <v>1.7805991736716324E-4</v>
      </c>
      <c r="N3897">
        <f t="shared" si="906"/>
        <v>1.4225230310000059E-2</v>
      </c>
      <c r="O3897">
        <f t="shared" si="907"/>
        <v>0</v>
      </c>
      <c r="P3897">
        <f t="shared" si="908"/>
        <v>0</v>
      </c>
      <c r="Q3897">
        <f>($B$16/2)*(COS((ACOS((2*'Intake Valve Fxn Scratch'!$B$1)/$B$16-1)/($B$17/2))*(I3897-($B$17/2)))+1)*P3897</f>
        <v>0</v>
      </c>
      <c r="R3897">
        <f t="shared" si="909"/>
        <v>0</v>
      </c>
      <c r="S3897">
        <f t="shared" si="910"/>
        <v>0</v>
      </c>
      <c r="T3897">
        <f>S3897*'Exhaust Gas Math'!$C$14</f>
        <v>0</v>
      </c>
      <c r="U3897">
        <f>(T3897/'Exhaust Gas Math'!$B$14)+('Exhaust Gas Math'!$D$10)</f>
        <v>4.4059320573952224E-4</v>
      </c>
      <c r="V3897">
        <f>('Exhaust Gas Math'!$E$10*(2.53982214E-12*V3896^4 - 0.0000000071629564556*V3896^3 + 7.56281407226508E-06*V3896^2 - 0.00322508455050905*V3896 + 1.62997098133725)*$B$24+T3897*'Exhaust Gas Math'!$D$14*$B$23)/('Exhaust Gas Math'!$E$10*(2.53982214E-12*V3896^4 - 0.0000000071629564556*V3896^3 + 7.56281407226508E-06*V3896^2 - 0.00322508455050905*V3896 + 1.62997098133725)+T3897*'Exhaust Gas Math'!$D$14)</f>
        <v>1100</v>
      </c>
      <c r="W3897">
        <f>(353.3116967483*V3897^-1.0020802909)*('Exhaust Gas Math'!$E$10/(T3897+'Exhaust Gas Math'!$E$10))+(357.4500179626*V3897^-1.0038444015 )*(T3897/(T3897+'Exhaust Gas Math'!$E$10))</f>
        <v>0.31654710700089367</v>
      </c>
      <c r="X3897">
        <f t="shared" si="911"/>
        <v>0</v>
      </c>
      <c r="Y3897">
        <f t="shared" si="912"/>
        <v>101325</v>
      </c>
      <c r="Z3897">
        <f t="shared" si="913"/>
        <v>101325</v>
      </c>
    </row>
    <row r="3898" spans="5:26" x14ac:dyDescent="0.2">
      <c r="E3898">
        <f t="shared" si="915"/>
        <v>0.48662499999996028</v>
      </c>
      <c r="F3898">
        <f t="shared" si="916"/>
        <v>101325</v>
      </c>
      <c r="H3898">
        <f t="shared" si="914"/>
        <v>0.48662499999996028</v>
      </c>
      <c r="I3898">
        <f t="shared" si="902"/>
        <v>317.9999999980937</v>
      </c>
      <c r="J3898">
        <f t="shared" si="903"/>
        <v>8.1423090330713238E-3</v>
      </c>
      <c r="K3898">
        <f t="shared" si="904"/>
        <v>-17.770054606565452</v>
      </c>
      <c r="L3898">
        <f t="shared" si="905"/>
        <v>3.9769296294121147E-5</v>
      </c>
      <c r="M3898">
        <f>J3898/SQRT('Exhaust Gas Math'!$E$14*$B$21*$B$23)</f>
        <v>1.382285942137398E-4</v>
      </c>
      <c r="N3898">
        <f t="shared" si="906"/>
        <v>1.0750931842543502E-2</v>
      </c>
      <c r="O3898">
        <f t="shared" si="907"/>
        <v>0</v>
      </c>
      <c r="P3898">
        <f t="shared" si="908"/>
        <v>0</v>
      </c>
      <c r="Q3898">
        <f>($B$16/2)*(COS((ACOS((2*'Intake Valve Fxn Scratch'!$B$1)/$B$16-1)/($B$17/2))*(I3898-($B$17/2)))+1)*P3898</f>
        <v>0</v>
      </c>
      <c r="R3898">
        <f t="shared" si="909"/>
        <v>0</v>
      </c>
      <c r="S3898">
        <f t="shared" si="910"/>
        <v>0</v>
      </c>
      <c r="T3898">
        <f>S3898*'Exhaust Gas Math'!$C$14</f>
        <v>0</v>
      </c>
      <c r="U3898">
        <f>(T3898/'Exhaust Gas Math'!$B$14)+('Exhaust Gas Math'!$D$10)</f>
        <v>4.4059320573952224E-4</v>
      </c>
      <c r="V3898">
        <f>('Exhaust Gas Math'!$E$10*(2.53982214E-12*V3897^4 - 0.0000000071629564556*V3897^3 + 7.56281407226508E-06*V3897^2 - 0.00322508455050905*V3897 + 1.62997098133725)*$B$24+T3898*'Exhaust Gas Math'!$D$14*$B$23)/('Exhaust Gas Math'!$E$10*(2.53982214E-12*V3897^4 - 0.0000000071629564556*V3897^3 + 7.56281407226508E-06*V3897^2 - 0.00322508455050905*V3897 + 1.62997098133725)+T3898*'Exhaust Gas Math'!$D$14)</f>
        <v>1100</v>
      </c>
      <c r="W3898">
        <f>(353.3116967483*V3898^-1.0020802909)*('Exhaust Gas Math'!$E$10/(T3898+'Exhaust Gas Math'!$E$10))+(357.4500179626*V3898^-1.0038444015 )*(T3898/(T3898+'Exhaust Gas Math'!$E$10))</f>
        <v>0.31654710700089367</v>
      </c>
      <c r="X3898">
        <f t="shared" si="911"/>
        <v>0</v>
      </c>
      <c r="Y3898">
        <f t="shared" si="912"/>
        <v>101325</v>
      </c>
      <c r="Z3898">
        <f t="shared" si="913"/>
        <v>101325</v>
      </c>
    </row>
    <row r="3899" spans="5:26" x14ac:dyDescent="0.2">
      <c r="E3899">
        <f t="shared" si="915"/>
        <v>0.48674999999996027</v>
      </c>
      <c r="F3899">
        <f t="shared" si="916"/>
        <v>101325</v>
      </c>
      <c r="H3899">
        <f t="shared" si="914"/>
        <v>0.48674999999996027</v>
      </c>
      <c r="I3899">
        <f t="shared" si="902"/>
        <v>323.9999999980937</v>
      </c>
      <c r="J3899">
        <f t="shared" si="903"/>
        <v>6.0541612789339998E-3</v>
      </c>
      <c r="K3899">
        <f t="shared" si="904"/>
        <v>-15.609771741127377</v>
      </c>
      <c r="L3899">
        <f t="shared" si="905"/>
        <v>3.9769296294121147E-5</v>
      </c>
      <c r="M3899">
        <f>J3899/SQRT('Exhaust Gas Math'!$E$14*$B$21*$B$23)</f>
        <v>1.0277897821505754E-4</v>
      </c>
      <c r="N3899">
        <f t="shared" si="906"/>
        <v>7.7515449040499312E-3</v>
      </c>
      <c r="O3899">
        <f t="shared" si="907"/>
        <v>0</v>
      </c>
      <c r="P3899">
        <f t="shared" si="908"/>
        <v>0</v>
      </c>
      <c r="Q3899">
        <f>($B$16/2)*(COS((ACOS((2*'Intake Valve Fxn Scratch'!$B$1)/$B$16-1)/($B$17/2))*(I3899-($B$17/2)))+1)*P3899</f>
        <v>0</v>
      </c>
      <c r="R3899">
        <f t="shared" si="909"/>
        <v>0</v>
      </c>
      <c r="S3899">
        <f t="shared" si="910"/>
        <v>0</v>
      </c>
      <c r="T3899">
        <f>S3899*'Exhaust Gas Math'!$C$14</f>
        <v>0</v>
      </c>
      <c r="U3899">
        <f>(T3899/'Exhaust Gas Math'!$B$14)+('Exhaust Gas Math'!$D$10)</f>
        <v>4.4059320573952224E-4</v>
      </c>
      <c r="V3899">
        <f>('Exhaust Gas Math'!$E$10*(2.53982214E-12*V3898^4 - 0.0000000071629564556*V3898^3 + 7.56281407226508E-06*V3898^2 - 0.00322508455050905*V3898 + 1.62997098133725)*$B$24+T3899*'Exhaust Gas Math'!$D$14*$B$23)/('Exhaust Gas Math'!$E$10*(2.53982214E-12*V3898^4 - 0.0000000071629564556*V3898^3 + 7.56281407226508E-06*V3898^2 - 0.00322508455050905*V3898 + 1.62997098133725)+T3899*'Exhaust Gas Math'!$D$14)</f>
        <v>1100</v>
      </c>
      <c r="W3899">
        <f>(353.3116967483*V3899^-1.0020802909)*('Exhaust Gas Math'!$E$10/(T3899+'Exhaust Gas Math'!$E$10))+(357.4500179626*V3899^-1.0038444015 )*(T3899/(T3899+'Exhaust Gas Math'!$E$10))</f>
        <v>0.31654710700089367</v>
      </c>
      <c r="X3899">
        <f t="shared" si="911"/>
        <v>0</v>
      </c>
      <c r="Y3899">
        <f t="shared" si="912"/>
        <v>101325</v>
      </c>
      <c r="Z3899">
        <f t="shared" si="913"/>
        <v>101325</v>
      </c>
    </row>
    <row r="3900" spans="5:26" x14ac:dyDescent="0.2">
      <c r="E3900">
        <f t="shared" si="915"/>
        <v>0.48687499999996026</v>
      </c>
      <c r="F3900">
        <f t="shared" si="916"/>
        <v>101325</v>
      </c>
      <c r="H3900">
        <f t="shared" si="914"/>
        <v>0.48687499999996026</v>
      </c>
      <c r="I3900">
        <f t="shared" si="902"/>
        <v>329.9999999980937</v>
      </c>
      <c r="J3900">
        <f t="shared" si="903"/>
        <v>4.2469947005603255E-3</v>
      </c>
      <c r="K3900">
        <f t="shared" si="904"/>
        <v>-13.278464949937597</v>
      </c>
      <c r="L3900">
        <f t="shared" si="905"/>
        <v>3.9769296294121147E-5</v>
      </c>
      <c r="M3900">
        <f>J3900/SQRT('Exhaust Gas Math'!$E$14*$B$21*$B$23)</f>
        <v>7.2099462782268753E-5</v>
      </c>
      <c r="N3900">
        <f t="shared" si="906"/>
        <v>5.253847265152569E-3</v>
      </c>
      <c r="O3900">
        <f t="shared" si="907"/>
        <v>0</v>
      </c>
      <c r="P3900">
        <f t="shared" si="908"/>
        <v>0</v>
      </c>
      <c r="Q3900">
        <f>($B$16/2)*(COS((ACOS((2*'Intake Valve Fxn Scratch'!$B$1)/$B$16-1)/($B$17/2))*(I3900-($B$17/2)))+1)*P3900</f>
        <v>0</v>
      </c>
      <c r="R3900">
        <f t="shared" si="909"/>
        <v>0</v>
      </c>
      <c r="S3900">
        <f t="shared" si="910"/>
        <v>0</v>
      </c>
      <c r="T3900">
        <f>S3900*'Exhaust Gas Math'!$C$14</f>
        <v>0</v>
      </c>
      <c r="U3900">
        <f>(T3900/'Exhaust Gas Math'!$B$14)+('Exhaust Gas Math'!$D$10)</f>
        <v>4.4059320573952224E-4</v>
      </c>
      <c r="V3900">
        <f>('Exhaust Gas Math'!$E$10*(2.53982214E-12*V3899^4 - 0.0000000071629564556*V3899^3 + 7.56281407226508E-06*V3899^2 - 0.00322508455050905*V3899 + 1.62997098133725)*$B$24+T3900*'Exhaust Gas Math'!$D$14*$B$23)/('Exhaust Gas Math'!$E$10*(2.53982214E-12*V3899^4 - 0.0000000071629564556*V3899^3 + 7.56281407226508E-06*V3899^2 - 0.00322508455050905*V3899 + 1.62997098133725)+T3900*'Exhaust Gas Math'!$D$14)</f>
        <v>1100</v>
      </c>
      <c r="W3900">
        <f>(353.3116967483*V3900^-1.0020802909)*('Exhaust Gas Math'!$E$10/(T3900+'Exhaust Gas Math'!$E$10))+(357.4500179626*V3900^-1.0038444015 )*(T3900/(T3900+'Exhaust Gas Math'!$E$10))</f>
        <v>0.31654710700089367</v>
      </c>
      <c r="X3900">
        <f t="shared" si="911"/>
        <v>0</v>
      </c>
      <c r="Y3900">
        <f t="shared" si="912"/>
        <v>101325</v>
      </c>
      <c r="Z3900">
        <f t="shared" si="913"/>
        <v>101325</v>
      </c>
    </row>
    <row r="3901" spans="5:26" x14ac:dyDescent="0.2">
      <c r="E3901">
        <f t="shared" si="915"/>
        <v>0.48699999999996024</v>
      </c>
      <c r="F3901">
        <f t="shared" si="916"/>
        <v>101325</v>
      </c>
      <c r="H3901">
        <f t="shared" si="914"/>
        <v>0.48699999999996024</v>
      </c>
      <c r="I3901">
        <f t="shared" si="902"/>
        <v>335.99999999809006</v>
      </c>
      <c r="J3901">
        <f t="shared" si="903"/>
        <v>2.7406089931588176E-3</v>
      </c>
      <c r="K3901">
        <f t="shared" si="904"/>
        <v>-10.80167651806021</v>
      </c>
      <c r="L3901">
        <f t="shared" si="905"/>
        <v>3.9769296294121147E-5</v>
      </c>
      <c r="M3901">
        <f>J3901/SQRT('Exhaust Gas Math'!$E$14*$B$21*$B$23)</f>
        <v>4.6526179106589282E-5</v>
      </c>
      <c r="N3901">
        <f t="shared" si="906"/>
        <v>3.2650381170685923E-3</v>
      </c>
      <c r="O3901">
        <f t="shared" si="907"/>
        <v>0</v>
      </c>
      <c r="P3901">
        <f t="shared" si="908"/>
        <v>0</v>
      </c>
      <c r="Q3901">
        <f>($B$16/2)*(COS((ACOS((2*'Intake Valve Fxn Scratch'!$B$1)/$B$16-1)/($B$17/2))*(I3901-($B$17/2)))+1)*P3901</f>
        <v>0</v>
      </c>
      <c r="R3901">
        <f t="shared" si="909"/>
        <v>0</v>
      </c>
      <c r="S3901">
        <f t="shared" si="910"/>
        <v>0</v>
      </c>
      <c r="T3901">
        <f>S3901*'Exhaust Gas Math'!$C$14</f>
        <v>0</v>
      </c>
      <c r="U3901">
        <f>(T3901/'Exhaust Gas Math'!$B$14)+('Exhaust Gas Math'!$D$10)</f>
        <v>4.4059320573952224E-4</v>
      </c>
      <c r="V3901">
        <f>('Exhaust Gas Math'!$E$10*(2.53982214E-12*V3900^4 - 0.0000000071629564556*V3900^3 + 7.56281407226508E-06*V3900^2 - 0.00322508455050905*V3900 + 1.62997098133725)*$B$24+T3901*'Exhaust Gas Math'!$D$14*$B$23)/('Exhaust Gas Math'!$E$10*(2.53982214E-12*V3900^4 - 0.0000000071629564556*V3900^3 + 7.56281407226508E-06*V3900^2 - 0.00322508455050905*V3900 + 1.62997098133725)+T3901*'Exhaust Gas Math'!$D$14)</f>
        <v>1100</v>
      </c>
      <c r="W3901">
        <f>(353.3116967483*V3901^-1.0020802909)*('Exhaust Gas Math'!$E$10/(T3901+'Exhaust Gas Math'!$E$10))+(357.4500179626*V3901^-1.0038444015 )*(T3901/(T3901+'Exhaust Gas Math'!$E$10))</f>
        <v>0.31654710700089367</v>
      </c>
      <c r="X3901">
        <f t="shared" si="911"/>
        <v>0</v>
      </c>
      <c r="Y3901">
        <f t="shared" si="912"/>
        <v>101325</v>
      </c>
      <c r="Z3901">
        <f t="shared" si="913"/>
        <v>101325</v>
      </c>
    </row>
    <row r="3902" spans="5:26" x14ac:dyDescent="0.2">
      <c r="E3902">
        <f t="shared" si="915"/>
        <v>0.48712499999996023</v>
      </c>
      <c r="F3902">
        <f t="shared" si="916"/>
        <v>101325</v>
      </c>
      <c r="H3902">
        <f t="shared" si="914"/>
        <v>0.48712499999996023</v>
      </c>
      <c r="I3902">
        <f t="shared" si="902"/>
        <v>341.99999999809006</v>
      </c>
      <c r="J3902">
        <f t="shared" si="903"/>
        <v>1.5515084337696175E-3</v>
      </c>
      <c r="K3902">
        <f t="shared" si="904"/>
        <v>-8.2065426578534844</v>
      </c>
      <c r="L3902">
        <f t="shared" si="905"/>
        <v>3.9769296294121147E-5</v>
      </c>
      <c r="M3902">
        <f>J3902/SQRT('Exhaust Gas Math'!$E$14*$B$21*$B$23)</f>
        <v>2.6339313435495935E-5</v>
      </c>
      <c r="N3902">
        <f t="shared" si="906"/>
        <v>1.7749850518184417E-3</v>
      </c>
      <c r="O3902">
        <f t="shared" si="907"/>
        <v>0</v>
      </c>
      <c r="P3902">
        <f t="shared" si="908"/>
        <v>0</v>
      </c>
      <c r="Q3902">
        <f>($B$16/2)*(COS((ACOS((2*'Intake Valve Fxn Scratch'!$B$1)/$B$16-1)/($B$17/2))*(I3902-($B$17/2)))+1)*P3902</f>
        <v>0</v>
      </c>
      <c r="R3902">
        <f t="shared" si="909"/>
        <v>0</v>
      </c>
      <c r="S3902">
        <f t="shared" si="910"/>
        <v>0</v>
      </c>
      <c r="T3902">
        <f>S3902*'Exhaust Gas Math'!$C$14</f>
        <v>0</v>
      </c>
      <c r="U3902">
        <f>(T3902/'Exhaust Gas Math'!$B$14)+('Exhaust Gas Math'!$D$10)</f>
        <v>4.4059320573952224E-4</v>
      </c>
      <c r="V3902">
        <f>('Exhaust Gas Math'!$E$10*(2.53982214E-12*V3901^4 - 0.0000000071629564556*V3901^3 + 7.56281407226508E-06*V3901^2 - 0.00322508455050905*V3901 + 1.62997098133725)*$B$24+T3902*'Exhaust Gas Math'!$D$14*$B$23)/('Exhaust Gas Math'!$E$10*(2.53982214E-12*V3901^4 - 0.0000000071629564556*V3901^3 + 7.56281407226508E-06*V3901^2 - 0.00322508455050905*V3901 + 1.62997098133725)+T3902*'Exhaust Gas Math'!$D$14)</f>
        <v>1100</v>
      </c>
      <c r="W3902">
        <f>(353.3116967483*V3902^-1.0020802909)*('Exhaust Gas Math'!$E$10/(T3902+'Exhaust Gas Math'!$E$10))+(357.4500179626*V3902^-1.0038444015 )*(T3902/(T3902+'Exhaust Gas Math'!$E$10))</f>
        <v>0.31654710700089367</v>
      </c>
      <c r="X3902">
        <f t="shared" si="911"/>
        <v>0</v>
      </c>
      <c r="Y3902">
        <f t="shared" si="912"/>
        <v>101325</v>
      </c>
      <c r="Z3902">
        <f t="shared" si="913"/>
        <v>101325</v>
      </c>
    </row>
    <row r="3903" spans="5:26" x14ac:dyDescent="0.2">
      <c r="E3903">
        <f t="shared" si="915"/>
        <v>0.48724999999996021</v>
      </c>
      <c r="F3903">
        <f t="shared" si="916"/>
        <v>101325</v>
      </c>
      <c r="H3903">
        <f t="shared" si="914"/>
        <v>0.48724999999996021</v>
      </c>
      <c r="I3903">
        <f t="shared" si="902"/>
        <v>347.99999999809006</v>
      </c>
      <c r="J3903">
        <f t="shared" si="903"/>
        <v>6.9272105695796643E-4</v>
      </c>
      <c r="K3903">
        <f t="shared" si="904"/>
        <v>-5.5214961989593103</v>
      </c>
      <c r="L3903">
        <f t="shared" si="905"/>
        <v>3.9769296294121147E-5</v>
      </c>
      <c r="M3903">
        <f>J3903/SQRT('Exhaust Gas Math'!$E$14*$B$21*$B$23)</f>
        <v>1.1760037293676237E-5</v>
      </c>
      <c r="N3903">
        <f t="shared" si="906"/>
        <v>7.5915782844209953E-4</v>
      </c>
      <c r="O3903">
        <f t="shared" si="907"/>
        <v>0</v>
      </c>
      <c r="P3903">
        <f t="shared" si="908"/>
        <v>0</v>
      </c>
      <c r="Q3903">
        <f>($B$16/2)*(COS((ACOS((2*'Intake Valve Fxn Scratch'!$B$1)/$B$16-1)/($B$17/2))*(I3903-($B$17/2)))+1)*P3903</f>
        <v>0</v>
      </c>
      <c r="R3903">
        <f t="shared" si="909"/>
        <v>0</v>
      </c>
      <c r="S3903">
        <f t="shared" si="910"/>
        <v>0</v>
      </c>
      <c r="T3903">
        <f>S3903*'Exhaust Gas Math'!$C$14</f>
        <v>0</v>
      </c>
      <c r="U3903">
        <f>(T3903/'Exhaust Gas Math'!$B$14)+('Exhaust Gas Math'!$D$10)</f>
        <v>4.4059320573952224E-4</v>
      </c>
      <c r="V3903">
        <f>('Exhaust Gas Math'!$E$10*(2.53982214E-12*V3902^4 - 0.0000000071629564556*V3902^3 + 7.56281407226508E-06*V3902^2 - 0.00322508455050905*V3902 + 1.62997098133725)*$B$24+T3903*'Exhaust Gas Math'!$D$14*$B$23)/('Exhaust Gas Math'!$E$10*(2.53982214E-12*V3902^4 - 0.0000000071629564556*V3902^3 + 7.56281407226508E-06*V3902^2 - 0.00322508455050905*V3902 + 1.62997098133725)+T3903*'Exhaust Gas Math'!$D$14)</f>
        <v>1100</v>
      </c>
      <c r="W3903">
        <f>(353.3116967483*V3903^-1.0020802909)*('Exhaust Gas Math'!$E$10/(T3903+'Exhaust Gas Math'!$E$10))+(357.4500179626*V3903^-1.0038444015 )*(T3903/(T3903+'Exhaust Gas Math'!$E$10))</f>
        <v>0.31654710700089367</v>
      </c>
      <c r="X3903">
        <f t="shared" si="911"/>
        <v>0</v>
      </c>
      <c r="Y3903">
        <f t="shared" si="912"/>
        <v>101325</v>
      </c>
      <c r="Z3903">
        <f t="shared" si="913"/>
        <v>101325</v>
      </c>
    </row>
    <row r="3904" spans="5:26" x14ac:dyDescent="0.2">
      <c r="E3904">
        <f t="shared" si="915"/>
        <v>0.4873749999999602</v>
      </c>
      <c r="F3904">
        <f t="shared" si="916"/>
        <v>101325</v>
      </c>
      <c r="H3904">
        <f t="shared" si="914"/>
        <v>0.4873749999999602</v>
      </c>
      <c r="I3904">
        <f t="shared" si="902"/>
        <v>353.99999999809006</v>
      </c>
      <c r="J3904">
        <f t="shared" si="903"/>
        <v>1.7365591693609822E-4</v>
      </c>
      <c r="K3904">
        <f t="shared" si="904"/>
        <v>-2.7759550722605235</v>
      </c>
      <c r="L3904">
        <f t="shared" si="905"/>
        <v>3.9769296294121147E-5</v>
      </c>
      <c r="M3904">
        <f>J3904/SQRT('Exhaust Gas Math'!$E$14*$B$21*$B$23)</f>
        <v>2.9480842814338997E-6</v>
      </c>
      <c r="N3904">
        <f t="shared" si="906"/>
        <v>1.8193581058963126E-4</v>
      </c>
      <c r="O3904">
        <f t="shared" si="907"/>
        <v>0</v>
      </c>
      <c r="P3904">
        <f t="shared" si="908"/>
        <v>0</v>
      </c>
      <c r="Q3904">
        <f>($B$16/2)*(COS((ACOS((2*'Intake Valve Fxn Scratch'!$B$1)/$B$16-1)/($B$17/2))*(I3904-($B$17/2)))+1)*P3904</f>
        <v>0</v>
      </c>
      <c r="R3904">
        <f t="shared" si="909"/>
        <v>0</v>
      </c>
      <c r="S3904">
        <f t="shared" si="910"/>
        <v>0</v>
      </c>
      <c r="T3904">
        <f>S3904*'Exhaust Gas Math'!$C$14</f>
        <v>0</v>
      </c>
      <c r="U3904">
        <f>(T3904/'Exhaust Gas Math'!$B$14)+('Exhaust Gas Math'!$D$10)</f>
        <v>4.4059320573952224E-4</v>
      </c>
      <c r="V3904">
        <f>('Exhaust Gas Math'!$E$10*(2.53982214E-12*V3903^4 - 0.0000000071629564556*V3903^3 + 7.56281407226508E-06*V3903^2 - 0.00322508455050905*V3903 + 1.62997098133725)*$B$24+T3904*'Exhaust Gas Math'!$D$14*$B$23)/('Exhaust Gas Math'!$E$10*(2.53982214E-12*V3903^4 - 0.0000000071629564556*V3903^3 + 7.56281407226508E-06*V3903^2 - 0.00322508455050905*V3903 + 1.62997098133725)+T3904*'Exhaust Gas Math'!$D$14)</f>
        <v>1100</v>
      </c>
      <c r="W3904">
        <f>(353.3116967483*V3904^-1.0020802909)*('Exhaust Gas Math'!$E$10/(T3904+'Exhaust Gas Math'!$E$10))+(357.4500179626*V3904^-1.0038444015 )*(T3904/(T3904+'Exhaust Gas Math'!$E$10))</f>
        <v>0.31654710700089367</v>
      </c>
      <c r="X3904">
        <f t="shared" si="911"/>
        <v>0</v>
      </c>
      <c r="Y3904">
        <f t="shared" si="912"/>
        <v>101325</v>
      </c>
      <c r="Z3904">
        <f t="shared" si="913"/>
        <v>101325</v>
      </c>
    </row>
    <row r="3905" spans="5:26" x14ac:dyDescent="0.2">
      <c r="E3905">
        <f t="shared" si="915"/>
        <v>0.48749999999996019</v>
      </c>
      <c r="F3905">
        <f t="shared" si="916"/>
        <v>101325</v>
      </c>
      <c r="H3905">
        <f t="shared" si="914"/>
        <v>0.48749999999996019</v>
      </c>
      <c r="I3905">
        <f t="shared" si="902"/>
        <v>359.99999999809006</v>
      </c>
      <c r="J3905">
        <f t="shared" si="903"/>
        <v>0</v>
      </c>
      <c r="K3905">
        <f t="shared" si="904"/>
        <v>-8.8560686563302354E-10</v>
      </c>
      <c r="L3905">
        <f t="shared" si="905"/>
        <v>3.9769296294121147E-5</v>
      </c>
      <c r="M3905">
        <f>J3905/SQRT('Exhaust Gas Math'!$E$14*$B$21*$B$23)</f>
        <v>0</v>
      </c>
      <c r="N3905">
        <f t="shared" si="906"/>
        <v>0</v>
      </c>
      <c r="O3905">
        <f t="shared" si="907"/>
        <v>0</v>
      </c>
      <c r="P3905">
        <f t="shared" si="908"/>
        <v>0</v>
      </c>
      <c r="Q3905">
        <f>($B$16/2)*(COS((ACOS((2*'Intake Valve Fxn Scratch'!$B$1)/$B$16-1)/($B$17/2))*(I3905-($B$17/2)))+1)*P3905</f>
        <v>0</v>
      </c>
      <c r="R3905">
        <f t="shared" si="909"/>
        <v>0</v>
      </c>
      <c r="S3905">
        <f t="shared" si="910"/>
        <v>0</v>
      </c>
      <c r="T3905">
        <f>S3905*'Exhaust Gas Math'!$C$14</f>
        <v>0</v>
      </c>
      <c r="U3905">
        <f>(T3905/'Exhaust Gas Math'!$B$14)+('Exhaust Gas Math'!$D$10)</f>
        <v>4.4059320573952224E-4</v>
      </c>
      <c r="V3905">
        <f>('Exhaust Gas Math'!$E$10*(2.53982214E-12*V3904^4 - 0.0000000071629564556*V3904^3 + 7.56281407226508E-06*V3904^2 - 0.00322508455050905*V3904 + 1.62997098133725)*$B$24+T3905*'Exhaust Gas Math'!$D$14*$B$23)/('Exhaust Gas Math'!$E$10*(2.53982214E-12*V3904^4 - 0.0000000071629564556*V3904^3 + 7.56281407226508E-06*V3904^2 - 0.00322508455050905*V3904 + 1.62997098133725)+T3905*'Exhaust Gas Math'!$D$14)</f>
        <v>1100</v>
      </c>
      <c r="W3905">
        <f>(353.3116967483*V3905^-1.0020802909)*('Exhaust Gas Math'!$E$10/(T3905+'Exhaust Gas Math'!$E$10))+(357.4500179626*V3905^-1.0038444015 )*(T3905/(T3905+'Exhaust Gas Math'!$E$10))</f>
        <v>0.31654710700089367</v>
      </c>
      <c r="X3905">
        <f t="shared" si="911"/>
        <v>0</v>
      </c>
      <c r="Y3905">
        <f t="shared" si="912"/>
        <v>101325</v>
      </c>
      <c r="Z3905">
        <f t="shared" si="913"/>
        <v>101325</v>
      </c>
    </row>
    <row r="3906" spans="5:26" x14ac:dyDescent="0.2">
      <c r="E3906">
        <f t="shared" si="915"/>
        <v>0.48762499999996017</v>
      </c>
      <c r="F3906">
        <f t="shared" si="916"/>
        <v>101325</v>
      </c>
      <c r="H3906">
        <f t="shared" si="914"/>
        <v>0.48762499999996017</v>
      </c>
      <c r="I3906">
        <f t="shared" si="902"/>
        <v>365.99999999809006</v>
      </c>
      <c r="J3906">
        <f t="shared" si="903"/>
        <v>1.7365591671528874E-4</v>
      </c>
      <c r="K3906">
        <f t="shared" si="904"/>
        <v>2.775955070500514</v>
      </c>
      <c r="L3906">
        <f t="shared" si="905"/>
        <v>3.9769296294121147E-5</v>
      </c>
      <c r="M3906">
        <f>J3906/SQRT('Exhaust Gas Math'!$E$14*$B$21*$B$23)</f>
        <v>2.9480842776853092E-6</v>
      </c>
      <c r="N3906">
        <f t="shared" si="906"/>
        <v>1.6556832799495547E-4</v>
      </c>
      <c r="O3906">
        <f t="shared" si="907"/>
        <v>0</v>
      </c>
      <c r="P3906">
        <f t="shared" si="908"/>
        <v>0</v>
      </c>
      <c r="Q3906">
        <f>($B$16/2)*(COS((ACOS((2*'Intake Valve Fxn Scratch'!$B$1)/$B$16-1)/($B$17/2))*(I3906-($B$17/2)))+1)*P3906</f>
        <v>0</v>
      </c>
      <c r="R3906">
        <f t="shared" si="909"/>
        <v>0</v>
      </c>
      <c r="S3906">
        <f t="shared" si="910"/>
        <v>0</v>
      </c>
      <c r="T3906">
        <f>S3906*'Exhaust Gas Math'!$C$14</f>
        <v>0</v>
      </c>
      <c r="U3906">
        <f>(T3906/'Exhaust Gas Math'!$B$14)+('Exhaust Gas Math'!$D$10)</f>
        <v>4.4059320573952224E-4</v>
      </c>
      <c r="V3906">
        <f>('Exhaust Gas Math'!$E$10*(2.53982214E-12*V3905^4 - 0.0000000071629564556*V3905^3 + 7.56281407226508E-06*V3905^2 - 0.00322508455050905*V3905 + 1.62997098133725)*$B$24+T3906*'Exhaust Gas Math'!$D$14*$B$23)/('Exhaust Gas Math'!$E$10*(2.53982214E-12*V3905^4 - 0.0000000071629564556*V3905^3 + 7.56281407226508E-06*V3905^2 - 0.00322508455050905*V3905 + 1.62997098133725)+T3906*'Exhaust Gas Math'!$D$14)</f>
        <v>1100</v>
      </c>
      <c r="W3906">
        <f>(353.3116967483*V3906^-1.0020802909)*('Exhaust Gas Math'!$E$10/(T3906+'Exhaust Gas Math'!$E$10))+(357.4500179626*V3906^-1.0038444015 )*(T3906/(T3906+'Exhaust Gas Math'!$E$10))</f>
        <v>0.31654710700089367</v>
      </c>
      <c r="X3906">
        <f t="shared" si="911"/>
        <v>0</v>
      </c>
      <c r="Y3906">
        <f t="shared" si="912"/>
        <v>101325</v>
      </c>
      <c r="Z3906">
        <f t="shared" si="913"/>
        <v>101325</v>
      </c>
    </row>
    <row r="3907" spans="5:26" x14ac:dyDescent="0.2">
      <c r="E3907">
        <f t="shared" si="915"/>
        <v>0.48774999999996016</v>
      </c>
      <c r="F3907">
        <f t="shared" si="916"/>
        <v>101325</v>
      </c>
      <c r="H3907">
        <f t="shared" si="914"/>
        <v>0.48774999999996016</v>
      </c>
      <c r="I3907">
        <f t="shared" si="902"/>
        <v>371.99999999808642</v>
      </c>
      <c r="J3907">
        <f t="shared" si="903"/>
        <v>6.9272105651839791E-4</v>
      </c>
      <c r="K3907">
        <f t="shared" si="904"/>
        <v>5.521496197226802</v>
      </c>
      <c r="L3907">
        <f t="shared" si="905"/>
        <v>3.9769296294121147E-5</v>
      </c>
      <c r="M3907">
        <f>J3907/SQRT('Exhaust Gas Math'!$E$14*$B$21*$B$23)</f>
        <v>1.1760037286213867E-5</v>
      </c>
      <c r="N3907">
        <f t="shared" si="906"/>
        <v>6.2929392648717469E-4</v>
      </c>
      <c r="O3907">
        <f t="shared" si="907"/>
        <v>0</v>
      </c>
      <c r="P3907">
        <f t="shared" si="908"/>
        <v>0</v>
      </c>
      <c r="Q3907">
        <f>($B$16/2)*(COS((ACOS((2*'Intake Valve Fxn Scratch'!$B$1)/$B$16-1)/($B$17/2))*(I3907-($B$17/2)))+1)*P3907</f>
        <v>0</v>
      </c>
      <c r="R3907">
        <f t="shared" si="909"/>
        <v>0</v>
      </c>
      <c r="S3907">
        <f t="shared" si="910"/>
        <v>0</v>
      </c>
      <c r="T3907">
        <f>S3907*'Exhaust Gas Math'!$C$14</f>
        <v>0</v>
      </c>
      <c r="U3907">
        <f>(T3907/'Exhaust Gas Math'!$B$14)+('Exhaust Gas Math'!$D$10)</f>
        <v>4.4059320573952224E-4</v>
      </c>
      <c r="V3907">
        <f>('Exhaust Gas Math'!$E$10*(2.53982214E-12*V3906^4 - 0.0000000071629564556*V3906^3 + 7.56281407226508E-06*V3906^2 - 0.00322508455050905*V3906 + 1.62997098133725)*$B$24+T3907*'Exhaust Gas Math'!$D$14*$B$23)/('Exhaust Gas Math'!$E$10*(2.53982214E-12*V3906^4 - 0.0000000071629564556*V3906^3 + 7.56281407226508E-06*V3906^2 - 0.00322508455050905*V3906 + 1.62997098133725)+T3907*'Exhaust Gas Math'!$D$14)</f>
        <v>1100</v>
      </c>
      <c r="W3907">
        <f>(353.3116967483*V3907^-1.0020802909)*('Exhaust Gas Math'!$E$10/(T3907+'Exhaust Gas Math'!$E$10))+(357.4500179626*V3907^-1.0038444015 )*(T3907/(T3907+'Exhaust Gas Math'!$E$10))</f>
        <v>0.31654710700089367</v>
      </c>
      <c r="X3907">
        <f t="shared" si="911"/>
        <v>0</v>
      </c>
      <c r="Y3907">
        <f t="shared" si="912"/>
        <v>101325</v>
      </c>
      <c r="Z3907">
        <f t="shared" si="913"/>
        <v>101325</v>
      </c>
    </row>
    <row r="3908" spans="5:26" x14ac:dyDescent="0.2">
      <c r="E3908">
        <f t="shared" si="915"/>
        <v>0.48787499999996015</v>
      </c>
      <c r="F3908">
        <f t="shared" si="916"/>
        <v>101325</v>
      </c>
      <c r="H3908">
        <f t="shared" si="914"/>
        <v>0.48787499999996015</v>
      </c>
      <c r="I3908">
        <f t="shared" si="902"/>
        <v>377.99999999808642</v>
      </c>
      <c r="J3908">
        <f t="shared" si="903"/>
        <v>1.5515084331168411E-3</v>
      </c>
      <c r="K3908">
        <f t="shared" si="904"/>
        <v>8.2065426561703951</v>
      </c>
      <c r="L3908">
        <f t="shared" si="905"/>
        <v>3.9769296294121147E-5</v>
      </c>
      <c r="M3908">
        <f>J3908/SQRT('Exhaust Gas Math'!$E$14*$B$21*$B$23)</f>
        <v>2.6339313424414023E-5</v>
      </c>
      <c r="N3908">
        <f t="shared" si="906"/>
        <v>1.3427107342863613E-3</v>
      </c>
      <c r="O3908">
        <f t="shared" si="907"/>
        <v>0</v>
      </c>
      <c r="P3908">
        <f t="shared" si="908"/>
        <v>0</v>
      </c>
      <c r="Q3908">
        <f>($B$16/2)*(COS((ACOS((2*'Intake Valve Fxn Scratch'!$B$1)/$B$16-1)/($B$17/2))*(I3908-($B$17/2)))+1)*P3908</f>
        <v>0</v>
      </c>
      <c r="R3908">
        <f t="shared" si="909"/>
        <v>0</v>
      </c>
      <c r="S3908">
        <f t="shared" si="910"/>
        <v>0</v>
      </c>
      <c r="T3908">
        <f>S3908*'Exhaust Gas Math'!$C$14</f>
        <v>0</v>
      </c>
      <c r="U3908">
        <f>(T3908/'Exhaust Gas Math'!$B$14)+('Exhaust Gas Math'!$D$10)</f>
        <v>4.4059320573952224E-4</v>
      </c>
      <c r="V3908">
        <f>('Exhaust Gas Math'!$E$10*(2.53982214E-12*V3907^4 - 0.0000000071629564556*V3907^3 + 7.56281407226508E-06*V3907^2 - 0.00322508455050905*V3907 + 1.62997098133725)*$B$24+T3908*'Exhaust Gas Math'!$D$14*$B$23)/('Exhaust Gas Math'!$E$10*(2.53982214E-12*V3907^4 - 0.0000000071629564556*V3907^3 + 7.56281407226508E-06*V3907^2 - 0.00322508455050905*V3907 + 1.62997098133725)+T3908*'Exhaust Gas Math'!$D$14)</f>
        <v>1100</v>
      </c>
      <c r="W3908">
        <f>(353.3116967483*V3908^-1.0020802909)*('Exhaust Gas Math'!$E$10/(T3908+'Exhaust Gas Math'!$E$10))+(357.4500179626*V3908^-1.0038444015 )*(T3908/(T3908+'Exhaust Gas Math'!$E$10))</f>
        <v>0.31654710700089367</v>
      </c>
      <c r="X3908">
        <f t="shared" si="911"/>
        <v>0</v>
      </c>
      <c r="Y3908">
        <f t="shared" si="912"/>
        <v>101325</v>
      </c>
      <c r="Z3908">
        <f t="shared" si="913"/>
        <v>101325</v>
      </c>
    </row>
    <row r="3909" spans="5:26" x14ac:dyDescent="0.2">
      <c r="E3909">
        <f t="shared" si="915"/>
        <v>0.48799999999996013</v>
      </c>
      <c r="F3909">
        <f t="shared" si="916"/>
        <v>101325</v>
      </c>
      <c r="H3909">
        <f t="shared" si="914"/>
        <v>0.48799999999996013</v>
      </c>
      <c r="I3909">
        <f t="shared" ref="I3909:I3972" si="917">($B$11*360*H3909)-(720*FLOOR(H3909/(2/$B$11),1))</f>
        <v>383.99999999808642</v>
      </c>
      <c r="J3909">
        <f t="shared" ref="J3909:J3972" si="918">-(($B$4/1000)/2)*COS($B$12*H3909)+(($B$4/1000)/2)</f>
        <v>2.740608992298884E-3</v>
      </c>
      <c r="K3909">
        <f t="shared" ref="K3909:K3972" si="919">($B$4/1000/2)*$B$12*SIN($B$12*H3909)</f>
        <v>10.801676516442125</v>
      </c>
      <c r="L3909">
        <f t="shared" ref="L3909:L3972" si="920">$B$8+P3909*(J3909*$B$6)</f>
        <v>3.9769296294121147E-5</v>
      </c>
      <c r="M3909">
        <f>J3909/SQRT('Exhaust Gas Math'!$E$14*$B$21*$B$23)</f>
        <v>4.652617909199054E-5</v>
      </c>
      <c r="N3909">
        <f t="shared" ref="N3909:N3972" si="921">-(($B$4/1000)/2)*COS($B$12*(H3909-M3909))+(($B$4/1000)/2)</f>
        <v>2.2601711311738895E-3</v>
      </c>
      <c r="O3909">
        <f t="shared" ref="O3909:O3972" si="922">N3909*$B$6*P3909</f>
        <v>0</v>
      </c>
      <c r="P3909">
        <f t="shared" ref="P3909:P3972" si="923">IF(I3909&lt;=$B$17,1,0)</f>
        <v>0</v>
      </c>
      <c r="Q3909">
        <f>($B$16/2)*(COS((ACOS((2*'Intake Valve Fxn Scratch'!$B$1)/$B$16-1)/($B$17/2))*(I3909-($B$17/2)))+1)*P3909</f>
        <v>0</v>
      </c>
      <c r="R3909">
        <f t="shared" ref="R3909:R3972" si="924">Q3909/$B$16</f>
        <v>0</v>
      </c>
      <c r="S3909">
        <f t="shared" ref="S3909:S3972" si="925">P3909*($B$13*R3909*(O3909-O3908)*$B$19+S3908)</f>
        <v>0</v>
      </c>
      <c r="T3909">
        <f>S3909*'Exhaust Gas Math'!$C$14</f>
        <v>0</v>
      </c>
      <c r="U3909">
        <f>(T3909/'Exhaust Gas Math'!$B$14)+('Exhaust Gas Math'!$D$10)</f>
        <v>4.4059320573952224E-4</v>
      </c>
      <c r="V3909">
        <f>('Exhaust Gas Math'!$E$10*(2.53982214E-12*V3908^4 - 0.0000000071629564556*V3908^3 + 7.56281407226508E-06*V3908^2 - 0.00322508455050905*V3908 + 1.62997098133725)*$B$24+T3909*'Exhaust Gas Math'!$D$14*$B$23)/('Exhaust Gas Math'!$E$10*(2.53982214E-12*V3908^4 - 0.0000000071629564556*V3908^3 + 7.56281407226508E-06*V3908^2 - 0.00322508455050905*V3908 + 1.62997098133725)+T3909*'Exhaust Gas Math'!$D$14)</f>
        <v>1100</v>
      </c>
      <c r="W3909">
        <f>(353.3116967483*V3909^-1.0020802909)*('Exhaust Gas Math'!$E$10/(T3909+'Exhaust Gas Math'!$E$10))+(357.4500179626*V3909^-1.0038444015 )*(T3909/(T3909+'Exhaust Gas Math'!$E$10))</f>
        <v>0.31654710700089367</v>
      </c>
      <c r="X3909">
        <f t="shared" ref="X3909:X3972" si="926">P3909*SIGN(K3909)*-0.5*W3909*K3909^2</f>
        <v>0</v>
      </c>
      <c r="Y3909">
        <f t="shared" ref="Y3909:Y3972" si="927">(U3909*$B$21*V3909)/L3909</f>
        <v>101325</v>
      </c>
      <c r="Z3909">
        <f t="shared" ref="Z3909:Z3972" si="928">IF((X3909+Y3909)&lt;$B$22,(X3909+Y3909),$B$22)</f>
        <v>101325</v>
      </c>
    </row>
    <row r="3910" spans="5:26" x14ac:dyDescent="0.2">
      <c r="E3910">
        <f t="shared" si="915"/>
        <v>0.48812499999996012</v>
      </c>
      <c r="F3910">
        <f t="shared" si="916"/>
        <v>101325</v>
      </c>
      <c r="H3910">
        <f t="shared" si="914"/>
        <v>0.48812499999996012</v>
      </c>
      <c r="I3910">
        <f t="shared" si="917"/>
        <v>389.99999999808642</v>
      </c>
      <c r="J3910">
        <f t="shared" si="918"/>
        <v>4.2469946995041079E-3</v>
      </c>
      <c r="K3910">
        <f t="shared" si="919"/>
        <v>13.278464948404988</v>
      </c>
      <c r="L3910">
        <f t="shared" si="920"/>
        <v>3.9769296294121147E-5</v>
      </c>
      <c r="M3910">
        <f>J3910/SQRT('Exhaust Gas Math'!$E$14*$B$21*$B$23)</f>
        <v>7.2099462764337784E-5</v>
      </c>
      <c r="N3910">
        <f t="shared" si="921"/>
        <v>3.3402709597611796E-3</v>
      </c>
      <c r="O3910">
        <f t="shared" si="922"/>
        <v>0</v>
      </c>
      <c r="P3910">
        <f t="shared" si="923"/>
        <v>0</v>
      </c>
      <c r="Q3910">
        <f>($B$16/2)*(COS((ACOS((2*'Intake Valve Fxn Scratch'!$B$1)/$B$16-1)/($B$17/2))*(I3910-($B$17/2)))+1)*P3910</f>
        <v>0</v>
      </c>
      <c r="R3910">
        <f t="shared" si="924"/>
        <v>0</v>
      </c>
      <c r="S3910">
        <f t="shared" si="925"/>
        <v>0</v>
      </c>
      <c r="T3910">
        <f>S3910*'Exhaust Gas Math'!$C$14</f>
        <v>0</v>
      </c>
      <c r="U3910">
        <f>(T3910/'Exhaust Gas Math'!$B$14)+('Exhaust Gas Math'!$D$10)</f>
        <v>4.4059320573952224E-4</v>
      </c>
      <c r="V3910">
        <f>('Exhaust Gas Math'!$E$10*(2.53982214E-12*V3909^4 - 0.0000000071629564556*V3909^3 + 7.56281407226508E-06*V3909^2 - 0.00322508455050905*V3909 + 1.62997098133725)*$B$24+T3910*'Exhaust Gas Math'!$D$14*$B$23)/('Exhaust Gas Math'!$E$10*(2.53982214E-12*V3909^4 - 0.0000000071629564556*V3909^3 + 7.56281407226508E-06*V3909^2 - 0.00322508455050905*V3909 + 1.62997098133725)+T3910*'Exhaust Gas Math'!$D$14)</f>
        <v>1100</v>
      </c>
      <c r="W3910">
        <f>(353.3116967483*V3910^-1.0020802909)*('Exhaust Gas Math'!$E$10/(T3910+'Exhaust Gas Math'!$E$10))+(357.4500179626*V3910^-1.0038444015 )*(T3910/(T3910+'Exhaust Gas Math'!$E$10))</f>
        <v>0.31654710700089367</v>
      </c>
      <c r="X3910">
        <f t="shared" si="926"/>
        <v>0</v>
      </c>
      <c r="Y3910">
        <f t="shared" si="927"/>
        <v>101325</v>
      </c>
      <c r="Z3910">
        <f t="shared" si="928"/>
        <v>101325</v>
      </c>
    </row>
    <row r="3911" spans="5:26" x14ac:dyDescent="0.2">
      <c r="E3911">
        <f t="shared" si="915"/>
        <v>0.4882499999999601</v>
      </c>
      <c r="F3911">
        <f t="shared" si="916"/>
        <v>101325</v>
      </c>
      <c r="H3911">
        <f t="shared" ref="H3911:H3974" si="929">H3910+$B$2</f>
        <v>0.4882499999999601</v>
      </c>
      <c r="I3911">
        <f t="shared" si="917"/>
        <v>395.99999999808642</v>
      </c>
      <c r="J3911">
        <f t="shared" si="918"/>
        <v>6.0541612776912855E-3</v>
      </c>
      <c r="K3911">
        <f t="shared" si="919"/>
        <v>15.609771739694434</v>
      </c>
      <c r="L3911">
        <f t="shared" si="920"/>
        <v>3.9769296294121147E-5</v>
      </c>
      <c r="M3911">
        <f>J3911/SQRT('Exhaust Gas Math'!$E$14*$B$21*$B$23)</f>
        <v>1.027789781939605E-4</v>
      </c>
      <c r="N3911">
        <f t="shared" si="921"/>
        <v>4.5467954918446546E-3</v>
      </c>
      <c r="O3911">
        <f t="shared" si="922"/>
        <v>0</v>
      </c>
      <c r="P3911">
        <f t="shared" si="923"/>
        <v>0</v>
      </c>
      <c r="Q3911">
        <f>($B$16/2)*(COS((ACOS((2*'Intake Valve Fxn Scratch'!$B$1)/$B$16-1)/($B$17/2))*(I3911-($B$17/2)))+1)*P3911</f>
        <v>0</v>
      </c>
      <c r="R3911">
        <f t="shared" si="924"/>
        <v>0</v>
      </c>
      <c r="S3911">
        <f t="shared" si="925"/>
        <v>0</v>
      </c>
      <c r="T3911">
        <f>S3911*'Exhaust Gas Math'!$C$14</f>
        <v>0</v>
      </c>
      <c r="U3911">
        <f>(T3911/'Exhaust Gas Math'!$B$14)+('Exhaust Gas Math'!$D$10)</f>
        <v>4.4059320573952224E-4</v>
      </c>
      <c r="V3911">
        <f>('Exhaust Gas Math'!$E$10*(2.53982214E-12*V3910^4 - 0.0000000071629564556*V3910^3 + 7.56281407226508E-06*V3910^2 - 0.00322508455050905*V3910 + 1.62997098133725)*$B$24+T3911*'Exhaust Gas Math'!$D$14*$B$23)/('Exhaust Gas Math'!$E$10*(2.53982214E-12*V3910^4 - 0.0000000071629564556*V3910^3 + 7.56281407226508E-06*V3910^2 - 0.00322508455050905*V3910 + 1.62997098133725)+T3911*'Exhaust Gas Math'!$D$14)</f>
        <v>1100</v>
      </c>
      <c r="W3911">
        <f>(353.3116967483*V3911^-1.0020802909)*('Exhaust Gas Math'!$E$10/(T3911+'Exhaust Gas Math'!$E$10))+(357.4500179626*V3911^-1.0038444015 )*(T3911/(T3911+'Exhaust Gas Math'!$E$10))</f>
        <v>0.31654710700089367</v>
      </c>
      <c r="X3911">
        <f t="shared" si="926"/>
        <v>0</v>
      </c>
      <c r="Y3911">
        <f t="shared" si="927"/>
        <v>101325</v>
      </c>
      <c r="Z3911">
        <f t="shared" si="928"/>
        <v>101325</v>
      </c>
    </row>
    <row r="3912" spans="5:26" x14ac:dyDescent="0.2">
      <c r="E3912">
        <f t="shared" si="915"/>
        <v>0.48837499999996009</v>
      </c>
      <c r="F3912">
        <f t="shared" si="916"/>
        <v>101325</v>
      </c>
      <c r="H3912">
        <f t="shared" si="929"/>
        <v>0.48837499999996009</v>
      </c>
      <c r="I3912">
        <f t="shared" si="917"/>
        <v>401.99999999808279</v>
      </c>
      <c r="J3912">
        <f t="shared" si="918"/>
        <v>8.1423090316578364E-3</v>
      </c>
      <c r="K3912">
        <f t="shared" si="919"/>
        <v>17.770054605250305</v>
      </c>
      <c r="L3912">
        <f t="shared" si="920"/>
        <v>3.9769296294121147E-5</v>
      </c>
      <c r="M3912">
        <f>J3912/SQRT('Exhaust Gas Math'!$E$14*$B$21*$B$23)</f>
        <v>1.3822859418974361E-4</v>
      </c>
      <c r="N3912">
        <f t="shared" si="921"/>
        <v>5.8492450473781564E-3</v>
      </c>
      <c r="O3912">
        <f t="shared" si="922"/>
        <v>0</v>
      </c>
      <c r="P3912">
        <f t="shared" si="923"/>
        <v>0</v>
      </c>
      <c r="Q3912">
        <f>($B$16/2)*(COS((ACOS((2*'Intake Valve Fxn Scratch'!$B$1)/$B$16-1)/($B$17/2))*(I3912-($B$17/2)))+1)*P3912</f>
        <v>0</v>
      </c>
      <c r="R3912">
        <f t="shared" si="924"/>
        <v>0</v>
      </c>
      <c r="S3912">
        <f t="shared" si="925"/>
        <v>0</v>
      </c>
      <c r="T3912">
        <f>S3912*'Exhaust Gas Math'!$C$14</f>
        <v>0</v>
      </c>
      <c r="U3912">
        <f>(T3912/'Exhaust Gas Math'!$B$14)+('Exhaust Gas Math'!$D$10)</f>
        <v>4.4059320573952224E-4</v>
      </c>
      <c r="V3912">
        <f>('Exhaust Gas Math'!$E$10*(2.53982214E-12*V3911^4 - 0.0000000071629564556*V3911^3 + 7.56281407226508E-06*V3911^2 - 0.00322508455050905*V3911 + 1.62997098133725)*$B$24+T3912*'Exhaust Gas Math'!$D$14*$B$23)/('Exhaust Gas Math'!$E$10*(2.53982214E-12*V3911^4 - 0.0000000071629564556*V3911^3 + 7.56281407226508E-06*V3911^2 - 0.00322508455050905*V3911 + 1.62997098133725)+T3912*'Exhaust Gas Math'!$D$14)</f>
        <v>1100</v>
      </c>
      <c r="W3912">
        <f>(353.3116967483*V3912^-1.0020802909)*('Exhaust Gas Math'!$E$10/(T3912+'Exhaust Gas Math'!$E$10))+(357.4500179626*V3912^-1.0038444015 )*(T3912/(T3912+'Exhaust Gas Math'!$E$10))</f>
        <v>0.31654710700089367</v>
      </c>
      <c r="X3912">
        <f t="shared" si="926"/>
        <v>0</v>
      </c>
      <c r="Y3912">
        <f t="shared" si="927"/>
        <v>101325</v>
      </c>
      <c r="Z3912">
        <f t="shared" si="928"/>
        <v>101325</v>
      </c>
    </row>
    <row r="3913" spans="5:26" x14ac:dyDescent="0.2">
      <c r="E3913">
        <f t="shared" si="915"/>
        <v>0.48849999999996008</v>
      </c>
      <c r="F3913">
        <f t="shared" si="916"/>
        <v>101325</v>
      </c>
      <c r="H3913">
        <f t="shared" si="929"/>
        <v>0.48849999999996008</v>
      </c>
      <c r="I3913">
        <f t="shared" si="917"/>
        <v>407.99999999808279</v>
      </c>
      <c r="J3913">
        <f t="shared" si="918"/>
        <v>1.0488559777637376E-2</v>
      </c>
      <c r="K3913">
        <f t="shared" si="919"/>
        <v>19.735645033928009</v>
      </c>
      <c r="L3913">
        <f t="shared" si="920"/>
        <v>3.9769296294121147E-5</v>
      </c>
      <c r="M3913">
        <f>J3913/SQRT('Exhaust Gas Math'!$E$14*$B$21*$B$23)</f>
        <v>1.7805991734051269E-4</v>
      </c>
      <c r="N3913">
        <f t="shared" si="921"/>
        <v>7.2230121590652237E-3</v>
      </c>
      <c r="O3913">
        <f t="shared" si="922"/>
        <v>0</v>
      </c>
      <c r="P3913">
        <f t="shared" si="923"/>
        <v>0</v>
      </c>
      <c r="Q3913">
        <f>($B$16/2)*(COS((ACOS((2*'Intake Valve Fxn Scratch'!$B$1)/$B$16-1)/($B$17/2))*(I3913-($B$17/2)))+1)*P3913</f>
        <v>0</v>
      </c>
      <c r="R3913">
        <f t="shared" si="924"/>
        <v>0</v>
      </c>
      <c r="S3913">
        <f t="shared" si="925"/>
        <v>0</v>
      </c>
      <c r="T3913">
        <f>S3913*'Exhaust Gas Math'!$C$14</f>
        <v>0</v>
      </c>
      <c r="U3913">
        <f>(T3913/'Exhaust Gas Math'!$B$14)+('Exhaust Gas Math'!$D$10)</f>
        <v>4.4059320573952224E-4</v>
      </c>
      <c r="V3913">
        <f>('Exhaust Gas Math'!$E$10*(2.53982214E-12*V3912^4 - 0.0000000071629564556*V3912^3 + 7.56281407226508E-06*V3912^2 - 0.00322508455050905*V3912 + 1.62997098133725)*$B$24+T3913*'Exhaust Gas Math'!$D$14*$B$23)/('Exhaust Gas Math'!$E$10*(2.53982214E-12*V3912^4 - 0.0000000071629564556*V3912^3 + 7.56281407226508E-06*V3912^2 - 0.00322508455050905*V3912 + 1.62997098133725)+T3913*'Exhaust Gas Math'!$D$14)</f>
        <v>1100</v>
      </c>
      <c r="W3913">
        <f>(353.3116967483*V3913^-1.0020802909)*('Exhaust Gas Math'!$E$10/(T3913+'Exhaust Gas Math'!$E$10))+(357.4500179626*V3913^-1.0038444015 )*(T3913/(T3913+'Exhaust Gas Math'!$E$10))</f>
        <v>0.31654710700089367</v>
      </c>
      <c r="X3913">
        <f t="shared" si="926"/>
        <v>0</v>
      </c>
      <c r="Y3913">
        <f t="shared" si="927"/>
        <v>101325</v>
      </c>
      <c r="Z3913">
        <f t="shared" si="928"/>
        <v>101325</v>
      </c>
    </row>
    <row r="3914" spans="5:26" x14ac:dyDescent="0.2">
      <c r="E3914">
        <f t="shared" si="915"/>
        <v>0.48862499999996006</v>
      </c>
      <c r="F3914">
        <f t="shared" si="916"/>
        <v>101325</v>
      </c>
      <c r="H3914">
        <f t="shared" si="929"/>
        <v>0.48862499999996006</v>
      </c>
      <c r="I3914">
        <f t="shared" si="917"/>
        <v>413.99999999808279</v>
      </c>
      <c r="J3914">
        <f t="shared" si="918"/>
        <v>1.3067207501470959E-2</v>
      </c>
      <c r="K3914">
        <f t="shared" si="919"/>
        <v>21.485007605663814</v>
      </c>
      <c r="L3914">
        <f t="shared" si="920"/>
        <v>3.9769296294121147E-5</v>
      </c>
      <c r="M3914">
        <f>J3914/SQRT('Exhaust Gas Math'!$E$14*$B$21*$B$23)</f>
        <v>2.2183654733456292E-4</v>
      </c>
      <c r="N3914">
        <f t="shared" si="921"/>
        <v>8.6492854856747743E-3</v>
      </c>
      <c r="O3914">
        <f t="shared" si="922"/>
        <v>0</v>
      </c>
      <c r="P3914">
        <f t="shared" si="923"/>
        <v>0</v>
      </c>
      <c r="Q3914">
        <f>($B$16/2)*(COS((ACOS((2*'Intake Valve Fxn Scratch'!$B$1)/$B$16-1)/($B$17/2))*(I3914-($B$17/2)))+1)*P3914</f>
        <v>0</v>
      </c>
      <c r="R3914">
        <f t="shared" si="924"/>
        <v>0</v>
      </c>
      <c r="S3914">
        <f t="shared" si="925"/>
        <v>0</v>
      </c>
      <c r="T3914">
        <f>S3914*'Exhaust Gas Math'!$C$14</f>
        <v>0</v>
      </c>
      <c r="U3914">
        <f>(T3914/'Exhaust Gas Math'!$B$14)+('Exhaust Gas Math'!$D$10)</f>
        <v>4.4059320573952224E-4</v>
      </c>
      <c r="V3914">
        <f>('Exhaust Gas Math'!$E$10*(2.53982214E-12*V3913^4 - 0.0000000071629564556*V3913^3 + 7.56281407226508E-06*V3913^2 - 0.00322508455050905*V3913 + 1.62997098133725)*$B$24+T3914*'Exhaust Gas Math'!$D$14*$B$23)/('Exhaust Gas Math'!$E$10*(2.53982214E-12*V3913^4 - 0.0000000071629564556*V3913^3 + 7.56281407226508E-06*V3913^2 - 0.00322508455050905*V3913 + 1.62997098133725)+T3914*'Exhaust Gas Math'!$D$14)</f>
        <v>1100</v>
      </c>
      <c r="W3914">
        <f>(353.3116967483*V3914^-1.0020802909)*('Exhaust Gas Math'!$E$10/(T3914+'Exhaust Gas Math'!$E$10))+(357.4500179626*V3914^-1.0038444015 )*(T3914/(T3914+'Exhaust Gas Math'!$E$10))</f>
        <v>0.31654710700089367</v>
      </c>
      <c r="X3914">
        <f t="shared" si="926"/>
        <v>0</v>
      </c>
      <c r="Y3914">
        <f t="shared" si="927"/>
        <v>101325</v>
      </c>
      <c r="Z3914">
        <f t="shared" si="928"/>
        <v>101325</v>
      </c>
    </row>
    <row r="3915" spans="5:26" x14ac:dyDescent="0.2">
      <c r="E3915">
        <f t="shared" si="915"/>
        <v>0.48874999999996005</v>
      </c>
      <c r="F3915">
        <f t="shared" si="916"/>
        <v>101325</v>
      </c>
      <c r="H3915">
        <f t="shared" si="929"/>
        <v>0.48874999999996005</v>
      </c>
      <c r="I3915">
        <f t="shared" si="917"/>
        <v>419.99999999808279</v>
      </c>
      <c r="J3915">
        <f t="shared" si="918"/>
        <v>1.5849999999082331E-2</v>
      </c>
      <c r="K3915">
        <f t="shared" si="919"/>
        <v>22.998975938046023</v>
      </c>
      <c r="L3915">
        <f t="shared" si="920"/>
        <v>3.9769296294121147E-5</v>
      </c>
      <c r="M3915">
        <f>J3915/SQRT('Exhaust Gas Math'!$E$14*$B$21*$B$23)</f>
        <v>2.6907885825287807E-4</v>
      </c>
      <c r="N3915">
        <f t="shared" si="921"/>
        <v>1.0114751634065056E-2</v>
      </c>
      <c r="O3915">
        <f t="shared" si="922"/>
        <v>0</v>
      </c>
      <c r="P3915">
        <f t="shared" si="923"/>
        <v>0</v>
      </c>
      <c r="Q3915">
        <f>($B$16/2)*(COS((ACOS((2*'Intake Valve Fxn Scratch'!$B$1)/$B$16-1)/($B$17/2))*(I3915-($B$17/2)))+1)*P3915</f>
        <v>0</v>
      </c>
      <c r="R3915">
        <f t="shared" si="924"/>
        <v>0</v>
      </c>
      <c r="S3915">
        <f t="shared" si="925"/>
        <v>0</v>
      </c>
      <c r="T3915">
        <f>S3915*'Exhaust Gas Math'!$C$14</f>
        <v>0</v>
      </c>
      <c r="U3915">
        <f>(T3915/'Exhaust Gas Math'!$B$14)+('Exhaust Gas Math'!$D$10)</f>
        <v>4.4059320573952224E-4</v>
      </c>
      <c r="V3915">
        <f>('Exhaust Gas Math'!$E$10*(2.53982214E-12*V3914^4 - 0.0000000071629564556*V3914^3 + 7.56281407226508E-06*V3914^2 - 0.00322508455050905*V3914 + 1.62997098133725)*$B$24+T3915*'Exhaust Gas Math'!$D$14*$B$23)/('Exhaust Gas Math'!$E$10*(2.53982214E-12*V3914^4 - 0.0000000071629564556*V3914^3 + 7.56281407226508E-06*V3914^2 - 0.00322508455050905*V3914 + 1.62997098133725)+T3915*'Exhaust Gas Math'!$D$14)</f>
        <v>1100</v>
      </c>
      <c r="W3915">
        <f>(353.3116967483*V3915^-1.0020802909)*('Exhaust Gas Math'!$E$10/(T3915+'Exhaust Gas Math'!$E$10))+(357.4500179626*V3915^-1.0038444015 )*(T3915/(T3915+'Exhaust Gas Math'!$E$10))</f>
        <v>0.31654710700089367</v>
      </c>
      <c r="X3915">
        <f t="shared" si="926"/>
        <v>0</v>
      </c>
      <c r="Y3915">
        <f t="shared" si="927"/>
        <v>101325</v>
      </c>
      <c r="Z3915">
        <f t="shared" si="928"/>
        <v>101325</v>
      </c>
    </row>
    <row r="3916" spans="5:26" x14ac:dyDescent="0.2">
      <c r="E3916">
        <f t="shared" si="915"/>
        <v>0.48887499999996004</v>
      </c>
      <c r="F3916">
        <f t="shared" si="916"/>
        <v>101325</v>
      </c>
      <c r="H3916">
        <f t="shared" si="929"/>
        <v>0.48887499999996004</v>
      </c>
      <c r="I3916">
        <f t="shared" si="917"/>
        <v>425.99999999808279</v>
      </c>
      <c r="J3916">
        <f t="shared" si="918"/>
        <v>1.8806448413527896E-2</v>
      </c>
      <c r="K3916">
        <f t="shared" si="919"/>
        <v>24.260962677205189</v>
      </c>
      <c r="L3916">
        <f t="shared" si="920"/>
        <v>3.9769296294121147E-5</v>
      </c>
      <c r="M3916">
        <f>J3916/SQRT('Exhaust Gas Math'!$E$14*$B$21*$B$23)</f>
        <v>3.1926925345089716E-4</v>
      </c>
      <c r="N3916">
        <f t="shared" si="921"/>
        <v>1.161115715263621E-2</v>
      </c>
      <c r="O3916">
        <f t="shared" si="922"/>
        <v>0</v>
      </c>
      <c r="P3916">
        <f t="shared" si="923"/>
        <v>0</v>
      </c>
      <c r="Q3916">
        <f>($B$16/2)*(COS((ACOS((2*'Intake Valve Fxn Scratch'!$B$1)/$B$16-1)/($B$17/2))*(I3916-($B$17/2)))+1)*P3916</f>
        <v>0</v>
      </c>
      <c r="R3916">
        <f t="shared" si="924"/>
        <v>0</v>
      </c>
      <c r="S3916">
        <f t="shared" si="925"/>
        <v>0</v>
      </c>
      <c r="T3916">
        <f>S3916*'Exhaust Gas Math'!$C$14</f>
        <v>0</v>
      </c>
      <c r="U3916">
        <f>(T3916/'Exhaust Gas Math'!$B$14)+('Exhaust Gas Math'!$D$10)</f>
        <v>4.4059320573952224E-4</v>
      </c>
      <c r="V3916">
        <f>('Exhaust Gas Math'!$E$10*(2.53982214E-12*V3915^4 - 0.0000000071629564556*V3915^3 + 7.56281407226508E-06*V3915^2 - 0.00322508455050905*V3915 + 1.62997098133725)*$B$24+T3916*'Exhaust Gas Math'!$D$14*$B$23)/('Exhaust Gas Math'!$E$10*(2.53982214E-12*V3915^4 - 0.0000000071629564556*V3915^3 + 7.56281407226508E-06*V3915^2 - 0.00322508455050905*V3915 + 1.62997098133725)+T3916*'Exhaust Gas Math'!$D$14)</f>
        <v>1100</v>
      </c>
      <c r="W3916">
        <f>(353.3116967483*V3916^-1.0020802909)*('Exhaust Gas Math'!$E$10/(T3916+'Exhaust Gas Math'!$E$10))+(357.4500179626*V3916^-1.0038444015 )*(T3916/(T3916+'Exhaust Gas Math'!$E$10))</f>
        <v>0.31654710700089367</v>
      </c>
      <c r="X3916">
        <f t="shared" si="926"/>
        <v>0</v>
      </c>
      <c r="Y3916">
        <f t="shared" si="927"/>
        <v>101325</v>
      </c>
      <c r="Z3916">
        <f t="shared" si="928"/>
        <v>101325</v>
      </c>
    </row>
    <row r="3917" spans="5:26" x14ac:dyDescent="0.2">
      <c r="E3917">
        <f t="shared" si="915"/>
        <v>0.48899999999996002</v>
      </c>
      <c r="F3917">
        <f t="shared" si="916"/>
        <v>101325</v>
      </c>
      <c r="H3917">
        <f t="shared" si="929"/>
        <v>0.48899999999996002</v>
      </c>
      <c r="I3917">
        <f t="shared" si="917"/>
        <v>431.99999999808279</v>
      </c>
      <c r="J3917">
        <f t="shared" si="918"/>
        <v>2.1904161277305573E-2</v>
      </c>
      <c r="K3917">
        <f t="shared" si="919"/>
        <v>25.257141232340743</v>
      </c>
      <c r="L3917">
        <f t="shared" si="920"/>
        <v>3.9769296294121147E-5</v>
      </c>
      <c r="M3917">
        <f>J3917/SQRT('Exhaust Gas Math'!$E$14*$B$21*$B$23)</f>
        <v>3.7185783645586937E-4</v>
      </c>
      <c r="N3917">
        <f t="shared" si="921"/>
        <v>1.3134781388019708E-2</v>
      </c>
      <c r="O3917">
        <f t="shared" si="922"/>
        <v>0</v>
      </c>
      <c r="P3917">
        <f t="shared" si="923"/>
        <v>0</v>
      </c>
      <c r="Q3917">
        <f>($B$16/2)*(COS((ACOS((2*'Intake Valve Fxn Scratch'!$B$1)/$B$16-1)/($B$17/2))*(I3917-($B$17/2)))+1)*P3917</f>
        <v>0</v>
      </c>
      <c r="R3917">
        <f t="shared" si="924"/>
        <v>0</v>
      </c>
      <c r="S3917">
        <f t="shared" si="925"/>
        <v>0</v>
      </c>
      <c r="T3917">
        <f>S3917*'Exhaust Gas Math'!$C$14</f>
        <v>0</v>
      </c>
      <c r="U3917">
        <f>(T3917/'Exhaust Gas Math'!$B$14)+('Exhaust Gas Math'!$D$10)</f>
        <v>4.4059320573952224E-4</v>
      </c>
      <c r="V3917">
        <f>('Exhaust Gas Math'!$E$10*(2.53982214E-12*V3916^4 - 0.0000000071629564556*V3916^3 + 7.56281407226508E-06*V3916^2 - 0.00322508455050905*V3916 + 1.62997098133725)*$B$24+T3917*'Exhaust Gas Math'!$D$14*$B$23)/('Exhaust Gas Math'!$E$10*(2.53982214E-12*V3916^4 - 0.0000000071629564556*V3916^3 + 7.56281407226508E-06*V3916^2 - 0.00322508455050905*V3916 + 1.62997098133725)+T3917*'Exhaust Gas Math'!$D$14)</f>
        <v>1100</v>
      </c>
      <c r="W3917">
        <f>(353.3116967483*V3917^-1.0020802909)*('Exhaust Gas Math'!$E$10/(T3917+'Exhaust Gas Math'!$E$10))+(357.4500179626*V3917^-1.0038444015 )*(T3917/(T3917+'Exhaust Gas Math'!$E$10))</f>
        <v>0.31654710700089367</v>
      </c>
      <c r="X3917">
        <f t="shared" si="926"/>
        <v>0</v>
      </c>
      <c r="Y3917">
        <f t="shared" si="927"/>
        <v>101325</v>
      </c>
      <c r="Z3917">
        <f t="shared" si="928"/>
        <v>101325</v>
      </c>
    </row>
    <row r="3918" spans="5:26" x14ac:dyDescent="0.2">
      <c r="E3918">
        <f t="shared" si="915"/>
        <v>0.48912499999996001</v>
      </c>
      <c r="F3918">
        <f t="shared" si="916"/>
        <v>101325</v>
      </c>
      <c r="H3918">
        <f t="shared" si="929"/>
        <v>0.48912499999996001</v>
      </c>
      <c r="I3918">
        <f t="shared" si="917"/>
        <v>437.99999999807915</v>
      </c>
      <c r="J3918">
        <f t="shared" si="918"/>
        <v>2.5109199400038404E-2</v>
      </c>
      <c r="K3918">
        <f t="shared" si="919"/>
        <v>25.976597262737783</v>
      </c>
      <c r="L3918">
        <f t="shared" si="920"/>
        <v>3.9769296294121147E-5</v>
      </c>
      <c r="M3918">
        <f>J3918/SQRT('Exhaust Gas Math'!$E$14*$B$21*$B$23)</f>
        <v>4.2626843574746745E-4</v>
      </c>
      <c r="N3918">
        <f t="shared" si="921"/>
        <v>1.468585836661997E-2</v>
      </c>
      <c r="O3918">
        <f t="shared" si="922"/>
        <v>0</v>
      </c>
      <c r="P3918">
        <f t="shared" si="923"/>
        <v>0</v>
      </c>
      <c r="Q3918">
        <f>($B$16/2)*(COS((ACOS((2*'Intake Valve Fxn Scratch'!$B$1)/$B$16-1)/($B$17/2))*(I3918-($B$17/2)))+1)*P3918</f>
        <v>0</v>
      </c>
      <c r="R3918">
        <f t="shared" si="924"/>
        <v>0</v>
      </c>
      <c r="S3918">
        <f t="shared" si="925"/>
        <v>0</v>
      </c>
      <c r="T3918">
        <f>S3918*'Exhaust Gas Math'!$C$14</f>
        <v>0</v>
      </c>
      <c r="U3918">
        <f>(T3918/'Exhaust Gas Math'!$B$14)+('Exhaust Gas Math'!$D$10)</f>
        <v>4.4059320573952224E-4</v>
      </c>
      <c r="V3918">
        <f>('Exhaust Gas Math'!$E$10*(2.53982214E-12*V3917^4 - 0.0000000071629564556*V3917^3 + 7.56281407226508E-06*V3917^2 - 0.00322508455050905*V3917 + 1.62997098133725)*$B$24+T3918*'Exhaust Gas Math'!$D$14*$B$23)/('Exhaust Gas Math'!$E$10*(2.53982214E-12*V3917^4 - 0.0000000071629564556*V3917^3 + 7.56281407226508E-06*V3917^2 - 0.00322508455050905*V3917 + 1.62997098133725)+T3918*'Exhaust Gas Math'!$D$14)</f>
        <v>1100</v>
      </c>
      <c r="W3918">
        <f>(353.3116967483*V3918^-1.0020802909)*('Exhaust Gas Math'!$E$10/(T3918+'Exhaust Gas Math'!$E$10))+(357.4500179626*V3918^-1.0038444015 )*(T3918/(T3918+'Exhaust Gas Math'!$E$10))</f>
        <v>0.31654710700089367</v>
      </c>
      <c r="X3918">
        <f t="shared" si="926"/>
        <v>0</v>
      </c>
      <c r="Y3918">
        <f t="shared" si="927"/>
        <v>101325</v>
      </c>
      <c r="Z3918">
        <f t="shared" si="928"/>
        <v>101325</v>
      </c>
    </row>
    <row r="3919" spans="5:26" x14ac:dyDescent="0.2">
      <c r="E3919">
        <f t="shared" si="915"/>
        <v>0.48924999999995999</v>
      </c>
      <c r="F3919">
        <f t="shared" si="916"/>
        <v>101325</v>
      </c>
      <c r="H3919">
        <f t="shared" si="929"/>
        <v>0.48924999999995999</v>
      </c>
      <c r="I3919">
        <f t="shared" si="917"/>
        <v>443.99999999807915</v>
      </c>
      <c r="J3919">
        <f t="shared" si="918"/>
        <v>2.8386447713359839E-2</v>
      </c>
      <c r="K3919">
        <f t="shared" si="919"/>
        <v>26.411448257572207</v>
      </c>
      <c r="L3919">
        <f t="shared" si="920"/>
        <v>3.9769296294121147E-5</v>
      </c>
      <c r="M3919">
        <f>J3919/SQRT('Exhaust Gas Math'!$E$14*$B$21*$B$23)</f>
        <v>4.8190491741376129E-4</v>
      </c>
      <c r="N3919">
        <f t="shared" si="921"/>
        <v>1.6267973593740971E-2</v>
      </c>
      <c r="O3919">
        <f t="shared" si="922"/>
        <v>0</v>
      </c>
      <c r="P3919">
        <f t="shared" si="923"/>
        <v>0</v>
      </c>
      <c r="Q3919">
        <f>($B$16/2)*(COS((ACOS((2*'Intake Valve Fxn Scratch'!$B$1)/$B$16-1)/($B$17/2))*(I3919-($B$17/2)))+1)*P3919</f>
        <v>0</v>
      </c>
      <c r="R3919">
        <f t="shared" si="924"/>
        <v>0</v>
      </c>
      <c r="S3919">
        <f t="shared" si="925"/>
        <v>0</v>
      </c>
      <c r="T3919">
        <f>S3919*'Exhaust Gas Math'!$C$14</f>
        <v>0</v>
      </c>
      <c r="U3919">
        <f>(T3919/'Exhaust Gas Math'!$B$14)+('Exhaust Gas Math'!$D$10)</f>
        <v>4.4059320573952224E-4</v>
      </c>
      <c r="V3919">
        <f>('Exhaust Gas Math'!$E$10*(2.53982214E-12*V3918^4 - 0.0000000071629564556*V3918^3 + 7.56281407226508E-06*V3918^2 - 0.00322508455050905*V3918 + 1.62997098133725)*$B$24+T3919*'Exhaust Gas Math'!$D$14*$B$23)/('Exhaust Gas Math'!$E$10*(2.53982214E-12*V3918^4 - 0.0000000071629564556*V3918^3 + 7.56281407226508E-06*V3918^2 - 0.00322508455050905*V3918 + 1.62997098133725)+T3919*'Exhaust Gas Math'!$D$14)</f>
        <v>1100</v>
      </c>
      <c r="W3919">
        <f>(353.3116967483*V3919^-1.0020802909)*('Exhaust Gas Math'!$E$10/(T3919+'Exhaust Gas Math'!$E$10))+(357.4500179626*V3919^-1.0038444015 )*(T3919/(T3919+'Exhaust Gas Math'!$E$10))</f>
        <v>0.31654710700089367</v>
      </c>
      <c r="X3919">
        <f t="shared" si="926"/>
        <v>0</v>
      </c>
      <c r="Y3919">
        <f t="shared" si="927"/>
        <v>101325</v>
      </c>
      <c r="Z3919">
        <f t="shared" si="928"/>
        <v>101325</v>
      </c>
    </row>
    <row r="3920" spans="5:26" x14ac:dyDescent="0.2">
      <c r="E3920">
        <f t="shared" si="915"/>
        <v>0.48937499999995998</v>
      </c>
      <c r="F3920">
        <f t="shared" si="916"/>
        <v>101325</v>
      </c>
      <c r="H3920">
        <f t="shared" si="929"/>
        <v>0.48937499999995998</v>
      </c>
      <c r="I3920">
        <f t="shared" si="917"/>
        <v>449.99999999807915</v>
      </c>
      <c r="J3920">
        <f t="shared" si="918"/>
        <v>3.1699999998937307E-2</v>
      </c>
      <c r="K3920">
        <f t="shared" si="919"/>
        <v>26.556929898345718</v>
      </c>
      <c r="L3920">
        <f t="shared" si="920"/>
        <v>3.9769296294121147E-5</v>
      </c>
      <c r="M3920">
        <f>J3920/SQRT('Exhaust Gas Math'!$E$14*$B$21*$B$23)</f>
        <v>5.3815771651887303E-4</v>
      </c>
      <c r="N3920">
        <f t="shared" si="921"/>
        <v>1.788745043786262E-2</v>
      </c>
      <c r="O3920">
        <f t="shared" si="922"/>
        <v>0</v>
      </c>
      <c r="P3920">
        <f t="shared" si="923"/>
        <v>0</v>
      </c>
      <c r="Q3920">
        <f>($B$16/2)*(COS((ACOS((2*'Intake Valve Fxn Scratch'!$B$1)/$B$16-1)/($B$17/2))*(I3920-($B$17/2)))+1)*P3920</f>
        <v>0</v>
      </c>
      <c r="R3920">
        <f t="shared" si="924"/>
        <v>0</v>
      </c>
      <c r="S3920">
        <f t="shared" si="925"/>
        <v>0</v>
      </c>
      <c r="T3920">
        <f>S3920*'Exhaust Gas Math'!$C$14</f>
        <v>0</v>
      </c>
      <c r="U3920">
        <f>(T3920/'Exhaust Gas Math'!$B$14)+('Exhaust Gas Math'!$D$10)</f>
        <v>4.4059320573952224E-4</v>
      </c>
      <c r="V3920">
        <f>('Exhaust Gas Math'!$E$10*(2.53982214E-12*V3919^4 - 0.0000000071629564556*V3919^3 + 7.56281407226508E-06*V3919^2 - 0.00322508455050905*V3919 + 1.62997098133725)*$B$24+T3920*'Exhaust Gas Math'!$D$14*$B$23)/('Exhaust Gas Math'!$E$10*(2.53982214E-12*V3919^4 - 0.0000000071629564556*V3919^3 + 7.56281407226508E-06*V3919^2 - 0.00322508455050905*V3919 + 1.62997098133725)+T3920*'Exhaust Gas Math'!$D$14)</f>
        <v>1100</v>
      </c>
      <c r="W3920">
        <f>(353.3116967483*V3920^-1.0020802909)*('Exhaust Gas Math'!$E$10/(T3920+'Exhaust Gas Math'!$E$10))+(357.4500179626*V3920^-1.0038444015 )*(T3920/(T3920+'Exhaust Gas Math'!$E$10))</f>
        <v>0.31654710700089367</v>
      </c>
      <c r="X3920">
        <f t="shared" si="926"/>
        <v>0</v>
      </c>
      <c r="Y3920">
        <f t="shared" si="927"/>
        <v>101325</v>
      </c>
      <c r="Z3920">
        <f t="shared" si="928"/>
        <v>101325</v>
      </c>
    </row>
    <row r="3921" spans="5:26" x14ac:dyDescent="0.2">
      <c r="E3921">
        <f t="shared" si="915"/>
        <v>0.48949999999995997</v>
      </c>
      <c r="F3921">
        <f t="shared" si="916"/>
        <v>101325</v>
      </c>
      <c r="H3921">
        <f t="shared" si="929"/>
        <v>0.48949999999995997</v>
      </c>
      <c r="I3921">
        <f t="shared" si="917"/>
        <v>455.99999999807915</v>
      </c>
      <c r="J3921">
        <f t="shared" si="918"/>
        <v>3.501355228452821E-2</v>
      </c>
      <c r="K3921">
        <f t="shared" si="919"/>
        <v>26.411448257758167</v>
      </c>
      <c r="L3921">
        <f t="shared" si="920"/>
        <v>3.9769296294121147E-5</v>
      </c>
      <c r="M3921">
        <f>J3921/SQRT('Exhaust Gas Math'!$E$14*$B$21*$B$23)</f>
        <v>5.9441051562421289E-4</v>
      </c>
      <c r="N3921">
        <f t="shared" si="921"/>
        <v>1.9552731033456588E-2</v>
      </c>
      <c r="O3921">
        <f t="shared" si="922"/>
        <v>0</v>
      </c>
      <c r="P3921">
        <f t="shared" si="923"/>
        <v>0</v>
      </c>
      <c r="Q3921">
        <f>($B$16/2)*(COS((ACOS((2*'Intake Valve Fxn Scratch'!$B$1)/$B$16-1)/($B$17/2))*(I3921-($B$17/2)))+1)*P3921</f>
        <v>0</v>
      </c>
      <c r="R3921">
        <f t="shared" si="924"/>
        <v>0</v>
      </c>
      <c r="S3921">
        <f t="shared" si="925"/>
        <v>0</v>
      </c>
      <c r="T3921">
        <f>S3921*'Exhaust Gas Math'!$C$14</f>
        <v>0</v>
      </c>
      <c r="U3921">
        <f>(T3921/'Exhaust Gas Math'!$B$14)+('Exhaust Gas Math'!$D$10)</f>
        <v>4.4059320573952224E-4</v>
      </c>
      <c r="V3921">
        <f>('Exhaust Gas Math'!$E$10*(2.53982214E-12*V3920^4 - 0.0000000071629564556*V3920^3 + 7.56281407226508E-06*V3920^2 - 0.00322508455050905*V3920 + 1.62997098133725)*$B$24+T3921*'Exhaust Gas Math'!$D$14*$B$23)/('Exhaust Gas Math'!$E$10*(2.53982214E-12*V3920^4 - 0.0000000071629564556*V3920^3 + 7.56281407226508E-06*V3920^2 - 0.00322508455050905*V3920 + 1.62997098133725)+T3921*'Exhaust Gas Math'!$D$14)</f>
        <v>1100</v>
      </c>
      <c r="W3921">
        <f>(353.3116967483*V3921^-1.0020802909)*('Exhaust Gas Math'!$E$10/(T3921+'Exhaust Gas Math'!$E$10))+(357.4500179626*V3921^-1.0038444015 )*(T3921/(T3921+'Exhaust Gas Math'!$E$10))</f>
        <v>0.31654710700089367</v>
      </c>
      <c r="X3921">
        <f t="shared" si="926"/>
        <v>0</v>
      </c>
      <c r="Y3921">
        <f t="shared" si="927"/>
        <v>101325</v>
      </c>
      <c r="Z3921">
        <f t="shared" si="928"/>
        <v>101325</v>
      </c>
    </row>
    <row r="3922" spans="5:26" x14ac:dyDescent="0.2">
      <c r="E3922">
        <f t="shared" si="915"/>
        <v>0.48962499999995995</v>
      </c>
      <c r="F3922">
        <f t="shared" si="916"/>
        <v>101325</v>
      </c>
      <c r="H3922">
        <f t="shared" si="929"/>
        <v>0.48962499999995995</v>
      </c>
      <c r="I3922">
        <f t="shared" si="917"/>
        <v>461.99999999807915</v>
      </c>
      <c r="J3922">
        <f t="shared" si="918"/>
        <v>3.8290800597882653E-2</v>
      </c>
      <c r="K3922">
        <f t="shared" si="919"/>
        <v>25.976597263107983</v>
      </c>
      <c r="L3922">
        <f t="shared" si="920"/>
        <v>3.9769296294121147E-5</v>
      </c>
      <c r="M3922">
        <f>J3922/SQRT('Exhaust Gas Math'!$E$14*$B$21*$B$23)</f>
        <v>6.5004699729106716E-4</v>
      </c>
      <c r="N3922">
        <f t="shared" si="921"/>
        <v>2.1273748625761462E-2</v>
      </c>
      <c r="O3922">
        <f t="shared" si="922"/>
        <v>0</v>
      </c>
      <c r="P3922">
        <f t="shared" si="923"/>
        <v>0</v>
      </c>
      <c r="Q3922">
        <f>($B$16/2)*(COS((ACOS((2*'Intake Valve Fxn Scratch'!$B$1)/$B$16-1)/($B$17/2))*(I3922-($B$17/2)))+1)*P3922</f>
        <v>0</v>
      </c>
      <c r="R3922">
        <f t="shared" si="924"/>
        <v>0</v>
      </c>
      <c r="S3922">
        <f t="shared" si="925"/>
        <v>0</v>
      </c>
      <c r="T3922">
        <f>S3922*'Exhaust Gas Math'!$C$14</f>
        <v>0</v>
      </c>
      <c r="U3922">
        <f>(T3922/'Exhaust Gas Math'!$B$14)+('Exhaust Gas Math'!$D$10)</f>
        <v>4.4059320573952224E-4</v>
      </c>
      <c r="V3922">
        <f>('Exhaust Gas Math'!$E$10*(2.53982214E-12*V3921^4 - 0.0000000071629564556*V3921^3 + 7.56281407226508E-06*V3921^2 - 0.00322508455050905*V3921 + 1.62997098133725)*$B$24+T3922*'Exhaust Gas Math'!$D$14*$B$23)/('Exhaust Gas Math'!$E$10*(2.53982214E-12*V3921^4 - 0.0000000071629564556*V3921^3 + 7.56281407226508E-06*V3921^2 - 0.00322508455050905*V3921 + 1.62997098133725)+T3922*'Exhaust Gas Math'!$D$14)</f>
        <v>1100</v>
      </c>
      <c r="W3922">
        <f>(353.3116967483*V3922^-1.0020802909)*('Exhaust Gas Math'!$E$10/(T3922+'Exhaust Gas Math'!$E$10))+(357.4500179626*V3922^-1.0038444015 )*(T3922/(T3922+'Exhaust Gas Math'!$E$10))</f>
        <v>0.31654710700089367</v>
      </c>
      <c r="X3922">
        <f t="shared" si="926"/>
        <v>0</v>
      </c>
      <c r="Y3922">
        <f t="shared" si="927"/>
        <v>101325</v>
      </c>
      <c r="Z3922">
        <f t="shared" si="928"/>
        <v>101325</v>
      </c>
    </row>
    <row r="3923" spans="5:26" x14ac:dyDescent="0.2">
      <c r="E3923">
        <f t="shared" si="915"/>
        <v>0.48974999999995994</v>
      </c>
      <c r="F3923">
        <f t="shared" si="916"/>
        <v>101325</v>
      </c>
      <c r="H3923">
        <f t="shared" si="929"/>
        <v>0.48974999999995994</v>
      </c>
      <c r="I3923">
        <f t="shared" si="917"/>
        <v>467.99999999807551</v>
      </c>
      <c r="J3923">
        <f t="shared" si="918"/>
        <v>4.1495838720674777E-2</v>
      </c>
      <c r="K3923">
        <f t="shared" si="919"/>
        <v>25.257141232890497</v>
      </c>
      <c r="L3923">
        <f t="shared" si="920"/>
        <v>3.9769296294121147E-5</v>
      </c>
      <c r="M3923">
        <f>J3923/SQRT('Exhaust Gas Math'!$E$14*$B$21*$B$23)</f>
        <v>7.0445759658367181E-4</v>
      </c>
      <c r="N3923">
        <f t="shared" si="921"/>
        <v>2.3061282130361793E-2</v>
      </c>
      <c r="O3923">
        <f t="shared" si="922"/>
        <v>0</v>
      </c>
      <c r="P3923">
        <f t="shared" si="923"/>
        <v>0</v>
      </c>
      <c r="Q3923">
        <f>($B$16/2)*(COS((ACOS((2*'Intake Valve Fxn Scratch'!$B$1)/$B$16-1)/($B$17/2))*(I3923-($B$17/2)))+1)*P3923</f>
        <v>0</v>
      </c>
      <c r="R3923">
        <f t="shared" si="924"/>
        <v>0</v>
      </c>
      <c r="S3923">
        <f t="shared" si="925"/>
        <v>0</v>
      </c>
      <c r="T3923">
        <f>S3923*'Exhaust Gas Math'!$C$14</f>
        <v>0</v>
      </c>
      <c r="U3923">
        <f>(T3923/'Exhaust Gas Math'!$B$14)+('Exhaust Gas Math'!$D$10)</f>
        <v>4.4059320573952224E-4</v>
      </c>
      <c r="V3923">
        <f>('Exhaust Gas Math'!$E$10*(2.53982214E-12*V3922^4 - 0.0000000071629564556*V3922^3 + 7.56281407226508E-06*V3922^2 - 0.00322508455050905*V3922 + 1.62997098133725)*$B$24+T3923*'Exhaust Gas Math'!$D$14*$B$23)/('Exhaust Gas Math'!$E$10*(2.53982214E-12*V3922^4 - 0.0000000071629564556*V3922^3 + 7.56281407226508E-06*V3922^2 - 0.00322508455050905*V3922 + 1.62997098133725)+T3923*'Exhaust Gas Math'!$D$14)</f>
        <v>1100</v>
      </c>
      <c r="W3923">
        <f>(353.3116967483*V3923^-1.0020802909)*('Exhaust Gas Math'!$E$10/(T3923+'Exhaust Gas Math'!$E$10))+(357.4500179626*V3923^-1.0038444015 )*(T3923/(T3923+'Exhaust Gas Math'!$E$10))</f>
        <v>0.31654710700089367</v>
      </c>
      <c r="X3923">
        <f t="shared" si="926"/>
        <v>0</v>
      </c>
      <c r="Y3923">
        <f t="shared" si="927"/>
        <v>101325</v>
      </c>
      <c r="Z3923">
        <f t="shared" si="928"/>
        <v>101325</v>
      </c>
    </row>
    <row r="3924" spans="5:26" x14ac:dyDescent="0.2">
      <c r="E3924">
        <f t="shared" si="915"/>
        <v>0.48987499999995993</v>
      </c>
      <c r="F3924">
        <f t="shared" si="916"/>
        <v>101325</v>
      </c>
      <c r="H3924">
        <f t="shared" si="929"/>
        <v>0.48987499999995993</v>
      </c>
      <c r="I3924">
        <f t="shared" si="917"/>
        <v>473.99999999807551</v>
      </c>
      <c r="J3924">
        <f t="shared" si="918"/>
        <v>4.4593551584530468E-2</v>
      </c>
      <c r="K3924">
        <f t="shared" si="919"/>
        <v>24.260962677929406</v>
      </c>
      <c r="L3924">
        <f t="shared" si="920"/>
        <v>3.9769296294121147E-5</v>
      </c>
      <c r="M3924">
        <f>J3924/SQRT('Exhaust Gas Math'!$E$14*$B$21*$B$23)</f>
        <v>7.5704617958996837E-4</v>
      </c>
      <c r="N3924">
        <f t="shared" si="921"/>
        <v>2.492627952256446E-2</v>
      </c>
      <c r="O3924">
        <f t="shared" si="922"/>
        <v>0</v>
      </c>
      <c r="P3924">
        <f t="shared" si="923"/>
        <v>0</v>
      </c>
      <c r="Q3924">
        <f>($B$16/2)*(COS((ACOS((2*'Intake Valve Fxn Scratch'!$B$1)/$B$16-1)/($B$17/2))*(I3924-($B$17/2)))+1)*P3924</f>
        <v>0</v>
      </c>
      <c r="R3924">
        <f t="shared" si="924"/>
        <v>0</v>
      </c>
      <c r="S3924">
        <f t="shared" si="925"/>
        <v>0</v>
      </c>
      <c r="T3924">
        <f>S3924*'Exhaust Gas Math'!$C$14</f>
        <v>0</v>
      </c>
      <c r="U3924">
        <f>(T3924/'Exhaust Gas Math'!$B$14)+('Exhaust Gas Math'!$D$10)</f>
        <v>4.4059320573952224E-4</v>
      </c>
      <c r="V3924">
        <f>('Exhaust Gas Math'!$E$10*(2.53982214E-12*V3923^4 - 0.0000000071629564556*V3923^3 + 7.56281407226508E-06*V3923^2 - 0.00322508455050905*V3923 + 1.62997098133725)*$B$24+T3924*'Exhaust Gas Math'!$D$14*$B$23)/('Exhaust Gas Math'!$E$10*(2.53982214E-12*V3923^4 - 0.0000000071629564556*V3923^3 + 7.56281407226508E-06*V3923^2 - 0.00322508455050905*V3923 + 1.62997098133725)+T3924*'Exhaust Gas Math'!$D$14)</f>
        <v>1100</v>
      </c>
      <c r="W3924">
        <f>(353.3116967483*V3924^-1.0020802909)*('Exhaust Gas Math'!$E$10/(T3924+'Exhaust Gas Math'!$E$10))+(357.4500179626*V3924^-1.0038444015 )*(T3924/(T3924+'Exhaust Gas Math'!$E$10))</f>
        <v>0.31654710700089367</v>
      </c>
      <c r="X3924">
        <f t="shared" si="926"/>
        <v>0</v>
      </c>
      <c r="Y3924">
        <f t="shared" si="927"/>
        <v>101325</v>
      </c>
      <c r="Z3924">
        <f t="shared" si="928"/>
        <v>101325</v>
      </c>
    </row>
    <row r="3925" spans="5:26" x14ac:dyDescent="0.2">
      <c r="E3925">
        <f t="shared" si="915"/>
        <v>0.48999999999995991</v>
      </c>
      <c r="F3925">
        <f t="shared" si="916"/>
        <v>101325</v>
      </c>
      <c r="H3925">
        <f t="shared" si="929"/>
        <v>0.48999999999995991</v>
      </c>
      <c r="I3925">
        <f t="shared" si="917"/>
        <v>479.99999999807551</v>
      </c>
      <c r="J3925">
        <f t="shared" si="918"/>
        <v>4.7549999999078593E-2</v>
      </c>
      <c r="K3925">
        <f t="shared" si="919"/>
        <v>22.998975938935548</v>
      </c>
      <c r="L3925">
        <f t="shared" si="920"/>
        <v>3.9769296294121147E-5</v>
      </c>
      <c r="M3925">
        <f>J3925/SQRT('Exhaust Gas Math'!$E$14*$B$21*$B$23)</f>
        <v>8.0723657478972864E-4</v>
      </c>
      <c r="N3925">
        <f t="shared" si="921"/>
        <v>2.6879134705039474E-2</v>
      </c>
      <c r="O3925">
        <f t="shared" si="922"/>
        <v>0</v>
      </c>
      <c r="P3925">
        <f t="shared" si="923"/>
        <v>0</v>
      </c>
      <c r="Q3925">
        <f>($B$16/2)*(COS((ACOS((2*'Intake Valve Fxn Scratch'!$B$1)/$B$16-1)/($B$17/2))*(I3925-($B$17/2)))+1)*P3925</f>
        <v>0</v>
      </c>
      <c r="R3925">
        <f t="shared" si="924"/>
        <v>0</v>
      </c>
      <c r="S3925">
        <f t="shared" si="925"/>
        <v>0</v>
      </c>
      <c r="T3925">
        <f>S3925*'Exhaust Gas Math'!$C$14</f>
        <v>0</v>
      </c>
      <c r="U3925">
        <f>(T3925/'Exhaust Gas Math'!$B$14)+('Exhaust Gas Math'!$D$10)</f>
        <v>4.4059320573952224E-4</v>
      </c>
      <c r="V3925">
        <f>('Exhaust Gas Math'!$E$10*(2.53982214E-12*V3924^4 - 0.0000000071629564556*V3924^3 + 7.56281407226508E-06*V3924^2 - 0.00322508455050905*V3924 + 1.62997098133725)*$B$24+T3925*'Exhaust Gas Math'!$D$14*$B$23)/('Exhaust Gas Math'!$E$10*(2.53982214E-12*V3924^4 - 0.0000000071629564556*V3924^3 + 7.56281407226508E-06*V3924^2 - 0.00322508455050905*V3924 + 1.62997098133725)+T3925*'Exhaust Gas Math'!$D$14)</f>
        <v>1100</v>
      </c>
      <c r="W3925">
        <f>(353.3116967483*V3925^-1.0020802909)*('Exhaust Gas Math'!$E$10/(T3925+'Exhaust Gas Math'!$E$10))+(357.4500179626*V3925^-1.0038444015 )*(T3925/(T3925+'Exhaust Gas Math'!$E$10))</f>
        <v>0.31654710700089367</v>
      </c>
      <c r="X3925">
        <f t="shared" si="926"/>
        <v>0</v>
      </c>
      <c r="Y3925">
        <f t="shared" si="927"/>
        <v>101325</v>
      </c>
      <c r="Z3925">
        <f t="shared" si="928"/>
        <v>101325</v>
      </c>
    </row>
    <row r="3926" spans="5:26" x14ac:dyDescent="0.2">
      <c r="E3926">
        <f t="shared" ref="E3926:E3989" si="930">H3926</f>
        <v>0.4901249999999599</v>
      </c>
      <c r="F3926">
        <f t="shared" ref="F3926:F3989" si="931">Z3926</f>
        <v>101325</v>
      </c>
      <c r="H3926">
        <f t="shared" si="929"/>
        <v>0.4901249999999599</v>
      </c>
      <c r="I3926">
        <f t="shared" si="917"/>
        <v>485.99999999807551</v>
      </c>
      <c r="J3926">
        <f t="shared" si="918"/>
        <v>5.0332792496811024E-2</v>
      </c>
      <c r="K3926">
        <f t="shared" si="919"/>
        <v>21.485007606709512</v>
      </c>
      <c r="L3926">
        <f t="shared" si="920"/>
        <v>3.9769296294121147E-5</v>
      </c>
      <c r="M3926">
        <f>J3926/SQRT('Exhaust Gas Math'!$E$14*$B$21*$B$23)</f>
        <v>8.54478885710099E-4</v>
      </c>
      <c r="N3926">
        <f t="shared" si="921"/>
        <v>2.8928903021157068E-2</v>
      </c>
      <c r="O3926">
        <f t="shared" si="922"/>
        <v>0</v>
      </c>
      <c r="P3926">
        <f t="shared" si="923"/>
        <v>0</v>
      </c>
      <c r="Q3926">
        <f>($B$16/2)*(COS((ACOS((2*'Intake Valve Fxn Scratch'!$B$1)/$B$16-1)/($B$17/2))*(I3926-($B$17/2)))+1)*P3926</f>
        <v>0</v>
      </c>
      <c r="R3926">
        <f t="shared" si="924"/>
        <v>0</v>
      </c>
      <c r="S3926">
        <f t="shared" si="925"/>
        <v>0</v>
      </c>
      <c r="T3926">
        <f>S3926*'Exhaust Gas Math'!$C$14</f>
        <v>0</v>
      </c>
      <c r="U3926">
        <f>(T3926/'Exhaust Gas Math'!$B$14)+('Exhaust Gas Math'!$D$10)</f>
        <v>4.4059320573952224E-4</v>
      </c>
      <c r="V3926">
        <f>('Exhaust Gas Math'!$E$10*(2.53982214E-12*V3925^4 - 0.0000000071629564556*V3925^3 + 7.56281407226508E-06*V3925^2 - 0.00322508455050905*V3925 + 1.62997098133725)*$B$24+T3926*'Exhaust Gas Math'!$D$14*$B$23)/('Exhaust Gas Math'!$E$10*(2.53982214E-12*V3925^4 - 0.0000000071629564556*V3925^3 + 7.56281407226508E-06*V3925^2 - 0.00322508455050905*V3925 + 1.62997098133725)+T3926*'Exhaust Gas Math'!$D$14)</f>
        <v>1100</v>
      </c>
      <c r="W3926">
        <f>(353.3116967483*V3926^-1.0020802909)*('Exhaust Gas Math'!$E$10/(T3926+'Exhaust Gas Math'!$E$10))+(357.4500179626*V3926^-1.0038444015 )*(T3926/(T3926+'Exhaust Gas Math'!$E$10))</f>
        <v>0.31654710700089367</v>
      </c>
      <c r="X3926">
        <f t="shared" si="926"/>
        <v>0</v>
      </c>
      <c r="Y3926">
        <f t="shared" si="927"/>
        <v>101325</v>
      </c>
      <c r="Z3926">
        <f t="shared" si="928"/>
        <v>101325</v>
      </c>
    </row>
    <row r="3927" spans="5:26" x14ac:dyDescent="0.2">
      <c r="E3927">
        <f t="shared" si="930"/>
        <v>0.49024999999995988</v>
      </c>
      <c r="F3927">
        <f t="shared" si="931"/>
        <v>101325</v>
      </c>
      <c r="H3927">
        <f t="shared" si="929"/>
        <v>0.49024999999995988</v>
      </c>
      <c r="I3927">
        <f t="shared" si="917"/>
        <v>491.99999999807551</v>
      </c>
      <c r="J3927">
        <f t="shared" si="918"/>
        <v>5.2911440220784492E-2</v>
      </c>
      <c r="K3927">
        <f t="shared" si="919"/>
        <v>19.735645035118424</v>
      </c>
      <c r="L3927">
        <f t="shared" si="920"/>
        <v>3.9769296294121147E-5</v>
      </c>
      <c r="M3927">
        <f>J3927/SQRT('Exhaust Gas Math'!$E$14*$B$21*$B$23)</f>
        <v>8.9825551570652396E-4</v>
      </c>
      <c r="N3927">
        <f t="shared" si="921"/>
        <v>3.1082443967676465E-2</v>
      </c>
      <c r="O3927">
        <f t="shared" si="922"/>
        <v>0</v>
      </c>
      <c r="P3927">
        <f t="shared" si="923"/>
        <v>0</v>
      </c>
      <c r="Q3927">
        <f>($B$16/2)*(COS((ACOS((2*'Intake Valve Fxn Scratch'!$B$1)/$B$16-1)/($B$17/2))*(I3927-($B$17/2)))+1)*P3927</f>
        <v>0</v>
      </c>
      <c r="R3927">
        <f t="shared" si="924"/>
        <v>0</v>
      </c>
      <c r="S3927">
        <f t="shared" si="925"/>
        <v>0</v>
      </c>
      <c r="T3927">
        <f>S3927*'Exhaust Gas Math'!$C$14</f>
        <v>0</v>
      </c>
      <c r="U3927">
        <f>(T3927/'Exhaust Gas Math'!$B$14)+('Exhaust Gas Math'!$D$10)</f>
        <v>4.4059320573952224E-4</v>
      </c>
      <c r="V3927">
        <f>('Exhaust Gas Math'!$E$10*(2.53982214E-12*V3926^4 - 0.0000000071629564556*V3926^3 + 7.56281407226508E-06*V3926^2 - 0.00322508455050905*V3926 + 1.62997098133725)*$B$24+T3927*'Exhaust Gas Math'!$D$14*$B$23)/('Exhaust Gas Math'!$E$10*(2.53982214E-12*V3926^4 - 0.0000000071629564556*V3926^3 + 7.56281407226508E-06*V3926^2 - 0.00322508455050905*V3926 + 1.62997098133725)+T3927*'Exhaust Gas Math'!$D$14)</f>
        <v>1100</v>
      </c>
      <c r="W3927">
        <f>(353.3116967483*V3927^-1.0020802909)*('Exhaust Gas Math'!$E$10/(T3927+'Exhaust Gas Math'!$E$10))+(357.4500179626*V3927^-1.0038444015 )*(T3927/(T3927+'Exhaust Gas Math'!$E$10))</f>
        <v>0.31654710700089367</v>
      </c>
      <c r="X3927">
        <f t="shared" si="926"/>
        <v>0</v>
      </c>
      <c r="Y3927">
        <f t="shared" si="927"/>
        <v>101325</v>
      </c>
      <c r="Z3927">
        <f t="shared" si="928"/>
        <v>101325</v>
      </c>
    </row>
    <row r="3928" spans="5:26" x14ac:dyDescent="0.2">
      <c r="E3928">
        <f t="shared" si="930"/>
        <v>0.49037499999995987</v>
      </c>
      <c r="F3928">
        <f t="shared" si="931"/>
        <v>101325</v>
      </c>
      <c r="H3928">
        <f t="shared" si="929"/>
        <v>0.49037499999995987</v>
      </c>
      <c r="I3928">
        <f t="shared" si="917"/>
        <v>497.99999999807551</v>
      </c>
      <c r="J3928">
        <f t="shared" si="918"/>
        <v>5.5257690966921208E-2</v>
      </c>
      <c r="K3928">
        <f t="shared" si="919"/>
        <v>17.770054606572398</v>
      </c>
      <c r="L3928">
        <f t="shared" si="920"/>
        <v>3.9769296294121147E-5</v>
      </c>
      <c r="M3928">
        <f>J3928/SQRT('Exhaust Gas Math'!$E$14*$B$21*$B$23)</f>
        <v>9.380868388599614E-4</v>
      </c>
      <c r="N3928">
        <f t="shared" si="921"/>
        <v>3.334348633170852E-2</v>
      </c>
      <c r="O3928">
        <f t="shared" si="922"/>
        <v>0</v>
      </c>
      <c r="P3928">
        <f t="shared" si="923"/>
        <v>0</v>
      </c>
      <c r="Q3928">
        <f>($B$16/2)*(COS((ACOS((2*'Intake Valve Fxn Scratch'!$B$1)/$B$16-1)/($B$17/2))*(I3928-($B$17/2)))+1)*P3928</f>
        <v>0</v>
      </c>
      <c r="R3928">
        <f t="shared" si="924"/>
        <v>0</v>
      </c>
      <c r="S3928">
        <f t="shared" si="925"/>
        <v>0</v>
      </c>
      <c r="T3928">
        <f>S3928*'Exhaust Gas Math'!$C$14</f>
        <v>0</v>
      </c>
      <c r="U3928">
        <f>(T3928/'Exhaust Gas Math'!$B$14)+('Exhaust Gas Math'!$D$10)</f>
        <v>4.4059320573952224E-4</v>
      </c>
      <c r="V3928">
        <f>('Exhaust Gas Math'!$E$10*(2.53982214E-12*V3927^4 - 0.0000000071629564556*V3927^3 + 7.56281407226508E-06*V3927^2 - 0.00322508455050905*V3927 + 1.62997098133725)*$B$24+T3928*'Exhaust Gas Math'!$D$14*$B$23)/('Exhaust Gas Math'!$E$10*(2.53982214E-12*V3927^4 - 0.0000000071629564556*V3927^3 + 7.56281407226508E-06*V3927^2 - 0.00322508455050905*V3927 + 1.62997098133725)+T3928*'Exhaust Gas Math'!$D$14)</f>
        <v>1100</v>
      </c>
      <c r="W3928">
        <f>(353.3116967483*V3928^-1.0020802909)*('Exhaust Gas Math'!$E$10/(T3928+'Exhaust Gas Math'!$E$10))+(357.4500179626*V3928^-1.0038444015 )*(T3928/(T3928+'Exhaust Gas Math'!$E$10))</f>
        <v>0.31654710700089367</v>
      </c>
      <c r="X3928">
        <f t="shared" si="926"/>
        <v>0</v>
      </c>
      <c r="Y3928">
        <f t="shared" si="927"/>
        <v>101325</v>
      </c>
      <c r="Z3928">
        <f t="shared" si="928"/>
        <v>101325</v>
      </c>
    </row>
    <row r="3929" spans="5:26" x14ac:dyDescent="0.2">
      <c r="E3929">
        <f t="shared" si="930"/>
        <v>0.49049999999995986</v>
      </c>
      <c r="F3929">
        <f t="shared" si="931"/>
        <v>101325</v>
      </c>
      <c r="H3929">
        <f t="shared" si="929"/>
        <v>0.49049999999995986</v>
      </c>
      <c r="I3929">
        <f t="shared" si="917"/>
        <v>503.99999999807187</v>
      </c>
      <c r="J3929">
        <f t="shared" si="918"/>
        <v>5.7345838721059444E-2</v>
      </c>
      <c r="K3929">
        <f t="shared" si="919"/>
        <v>15.609771741134937</v>
      </c>
      <c r="L3929">
        <f t="shared" si="920"/>
        <v>3.9769296294121147E-5</v>
      </c>
      <c r="M3929">
        <f>J3929/SQRT('Exhaust Gas Math'!$E$14*$B$21*$B$23)</f>
        <v>9.7353645485865909E-4</v>
      </c>
      <c r="N3929">
        <f t="shared" si="921"/>
        <v>3.5711621292613044E-2</v>
      </c>
      <c r="O3929">
        <f t="shared" si="922"/>
        <v>0</v>
      </c>
      <c r="P3929">
        <f t="shared" si="923"/>
        <v>0</v>
      </c>
      <c r="Q3929">
        <f>($B$16/2)*(COS((ACOS((2*'Intake Valve Fxn Scratch'!$B$1)/$B$16-1)/($B$17/2))*(I3929-($B$17/2)))+1)*P3929</f>
        <v>0</v>
      </c>
      <c r="R3929">
        <f t="shared" si="924"/>
        <v>0</v>
      </c>
      <c r="S3929">
        <f t="shared" si="925"/>
        <v>0</v>
      </c>
      <c r="T3929">
        <f>S3929*'Exhaust Gas Math'!$C$14</f>
        <v>0</v>
      </c>
      <c r="U3929">
        <f>(T3929/'Exhaust Gas Math'!$B$14)+('Exhaust Gas Math'!$D$10)</f>
        <v>4.4059320573952224E-4</v>
      </c>
      <c r="V3929">
        <f>('Exhaust Gas Math'!$E$10*(2.53982214E-12*V3928^4 - 0.0000000071629564556*V3928^3 + 7.56281407226508E-06*V3928^2 - 0.00322508455050905*V3928 + 1.62997098133725)*$B$24+T3929*'Exhaust Gas Math'!$D$14*$B$23)/('Exhaust Gas Math'!$E$10*(2.53982214E-12*V3928^4 - 0.0000000071629564556*V3928^3 + 7.56281407226508E-06*V3928^2 - 0.00322508455050905*V3928 + 1.62997098133725)+T3929*'Exhaust Gas Math'!$D$14)</f>
        <v>1100</v>
      </c>
      <c r="W3929">
        <f>(353.3116967483*V3929^-1.0020802909)*('Exhaust Gas Math'!$E$10/(T3929+'Exhaust Gas Math'!$E$10))+(357.4500179626*V3929^-1.0038444015 )*(T3929/(T3929+'Exhaust Gas Math'!$E$10))</f>
        <v>0.31654710700089367</v>
      </c>
      <c r="X3929">
        <f t="shared" si="926"/>
        <v>0</v>
      </c>
      <c r="Y3929">
        <f t="shared" si="927"/>
        <v>101325</v>
      </c>
      <c r="Z3929">
        <f t="shared" si="928"/>
        <v>101325</v>
      </c>
    </row>
    <row r="3930" spans="5:26" x14ac:dyDescent="0.2">
      <c r="E3930">
        <f t="shared" si="930"/>
        <v>0.49062499999995984</v>
      </c>
      <c r="F3930">
        <f t="shared" si="931"/>
        <v>101325</v>
      </c>
      <c r="H3930">
        <f t="shared" si="929"/>
        <v>0.49062499999995984</v>
      </c>
      <c r="I3930">
        <f t="shared" si="917"/>
        <v>509.99999999807187</v>
      </c>
      <c r="J3930">
        <f t="shared" si="918"/>
        <v>5.9153005299434097E-2</v>
      </c>
      <c r="K3930">
        <f t="shared" si="919"/>
        <v>13.278464949945688</v>
      </c>
      <c r="L3930">
        <f t="shared" si="920"/>
        <v>3.9769296294121147E-5</v>
      </c>
      <c r="M3930">
        <f>J3930/SQRT('Exhaust Gas Math'!$E$14*$B$21*$B$23)</f>
        <v>1.0042159702914645E-3</v>
      </c>
      <c r="N3930">
        <f t="shared" si="921"/>
        <v>3.8181243153949287E-2</v>
      </c>
      <c r="O3930">
        <f t="shared" si="922"/>
        <v>0</v>
      </c>
      <c r="P3930">
        <f t="shared" si="923"/>
        <v>0</v>
      </c>
      <c r="Q3930">
        <f>($B$16/2)*(COS((ACOS((2*'Intake Valve Fxn Scratch'!$B$1)/$B$16-1)/($B$17/2))*(I3930-($B$17/2)))+1)*P3930</f>
        <v>0</v>
      </c>
      <c r="R3930">
        <f t="shared" si="924"/>
        <v>0</v>
      </c>
      <c r="S3930">
        <f t="shared" si="925"/>
        <v>0</v>
      </c>
      <c r="T3930">
        <f>S3930*'Exhaust Gas Math'!$C$14</f>
        <v>0</v>
      </c>
      <c r="U3930">
        <f>(T3930/'Exhaust Gas Math'!$B$14)+('Exhaust Gas Math'!$D$10)</f>
        <v>4.4059320573952224E-4</v>
      </c>
      <c r="V3930">
        <f>('Exhaust Gas Math'!$E$10*(2.53982214E-12*V3929^4 - 0.0000000071629564556*V3929^3 + 7.56281407226508E-06*V3929^2 - 0.00322508455050905*V3929 + 1.62997098133725)*$B$24+T3930*'Exhaust Gas Math'!$D$14*$B$23)/('Exhaust Gas Math'!$E$10*(2.53982214E-12*V3929^4 - 0.0000000071629564556*V3929^3 + 7.56281407226508E-06*V3929^2 - 0.00322508455050905*V3929 + 1.62997098133725)+T3930*'Exhaust Gas Math'!$D$14)</f>
        <v>1100</v>
      </c>
      <c r="W3930">
        <f>(353.3116967483*V3930^-1.0020802909)*('Exhaust Gas Math'!$E$10/(T3930+'Exhaust Gas Math'!$E$10))+(357.4500179626*V3930^-1.0038444015 )*(T3930/(T3930+'Exhaust Gas Math'!$E$10))</f>
        <v>0.31654710700089367</v>
      </c>
      <c r="X3930">
        <f t="shared" si="926"/>
        <v>0</v>
      </c>
      <c r="Y3930">
        <f t="shared" si="927"/>
        <v>101325</v>
      </c>
      <c r="Z3930">
        <f t="shared" si="928"/>
        <v>101325</v>
      </c>
    </row>
    <row r="3931" spans="5:26" x14ac:dyDescent="0.2">
      <c r="E3931">
        <f t="shared" si="930"/>
        <v>0.49074999999995983</v>
      </c>
      <c r="F3931">
        <f t="shared" si="931"/>
        <v>101325</v>
      </c>
      <c r="H3931">
        <f t="shared" si="929"/>
        <v>0.49074999999995983</v>
      </c>
      <c r="I3931">
        <f t="shared" si="917"/>
        <v>515.99999999807187</v>
      </c>
      <c r="J3931">
        <f t="shared" si="918"/>
        <v>6.0659391006836642E-2</v>
      </c>
      <c r="K3931">
        <f t="shared" si="919"/>
        <v>10.801676518068746</v>
      </c>
      <c r="L3931">
        <f t="shared" si="920"/>
        <v>3.9769296294121147E-5</v>
      </c>
      <c r="M3931">
        <f>J3931/SQRT('Exhaust Gas Math'!$E$14*$B$21*$B$23)</f>
        <v>1.0297892539671617E-3</v>
      </c>
      <c r="N3931">
        <f t="shared" si="921"/>
        <v>4.0740475102141439E-2</v>
      </c>
      <c r="O3931">
        <f t="shared" si="922"/>
        <v>0</v>
      </c>
      <c r="P3931">
        <f t="shared" si="923"/>
        <v>0</v>
      </c>
      <c r="Q3931">
        <f>($B$16/2)*(COS((ACOS((2*'Intake Valve Fxn Scratch'!$B$1)/$B$16-1)/($B$17/2))*(I3931-($B$17/2)))+1)*P3931</f>
        <v>0</v>
      </c>
      <c r="R3931">
        <f t="shared" si="924"/>
        <v>0</v>
      </c>
      <c r="S3931">
        <f t="shared" si="925"/>
        <v>0</v>
      </c>
      <c r="T3931">
        <f>S3931*'Exhaust Gas Math'!$C$14</f>
        <v>0</v>
      </c>
      <c r="U3931">
        <f>(T3931/'Exhaust Gas Math'!$B$14)+('Exhaust Gas Math'!$D$10)</f>
        <v>4.4059320573952224E-4</v>
      </c>
      <c r="V3931">
        <f>('Exhaust Gas Math'!$E$10*(2.53982214E-12*V3930^4 - 0.0000000071629564556*V3930^3 + 7.56281407226508E-06*V3930^2 - 0.00322508455050905*V3930 + 1.62997098133725)*$B$24+T3931*'Exhaust Gas Math'!$D$14*$B$23)/('Exhaust Gas Math'!$E$10*(2.53982214E-12*V3930^4 - 0.0000000071629564556*V3930^3 + 7.56281407226508E-06*V3930^2 - 0.00322508455050905*V3930 + 1.62997098133725)+T3931*'Exhaust Gas Math'!$D$14)</f>
        <v>1100</v>
      </c>
      <c r="W3931">
        <f>(353.3116967483*V3931^-1.0020802909)*('Exhaust Gas Math'!$E$10/(T3931+'Exhaust Gas Math'!$E$10))+(357.4500179626*V3931^-1.0038444015 )*(T3931/(T3931+'Exhaust Gas Math'!$E$10))</f>
        <v>0.31654710700089367</v>
      </c>
      <c r="X3931">
        <f t="shared" si="926"/>
        <v>0</v>
      </c>
      <c r="Y3931">
        <f t="shared" si="927"/>
        <v>101325</v>
      </c>
      <c r="Z3931">
        <f t="shared" si="928"/>
        <v>101325</v>
      </c>
    </row>
    <row r="3932" spans="5:26" x14ac:dyDescent="0.2">
      <c r="E3932">
        <f t="shared" si="930"/>
        <v>0.49087499999995982</v>
      </c>
      <c r="F3932">
        <f t="shared" si="931"/>
        <v>101325</v>
      </c>
      <c r="H3932">
        <f t="shared" si="929"/>
        <v>0.49087499999995982</v>
      </c>
      <c r="I3932">
        <f t="shared" si="917"/>
        <v>521.99999999807187</v>
      </c>
      <c r="J3932">
        <f t="shared" si="918"/>
        <v>6.1848491566226932E-2</v>
      </c>
      <c r="K3932">
        <f t="shared" si="919"/>
        <v>8.2065426578623697</v>
      </c>
      <c r="L3932">
        <f t="shared" si="920"/>
        <v>3.9769296294121147E-5</v>
      </c>
      <c r="M3932">
        <f>J3932/SQRT('Exhaust Gas Math'!$E$14*$B$21*$B$23)</f>
        <v>1.0499761196382735E-3</v>
      </c>
      <c r="N3932">
        <f t="shared" si="921"/>
        <v>4.3370137970883266E-2</v>
      </c>
      <c r="O3932">
        <f t="shared" si="922"/>
        <v>0</v>
      </c>
      <c r="P3932">
        <f t="shared" si="923"/>
        <v>0</v>
      </c>
      <c r="Q3932">
        <f>($B$16/2)*(COS((ACOS((2*'Intake Valve Fxn Scratch'!$B$1)/$B$16-1)/($B$17/2))*(I3932-($B$17/2)))+1)*P3932</f>
        <v>0</v>
      </c>
      <c r="R3932">
        <f t="shared" si="924"/>
        <v>0</v>
      </c>
      <c r="S3932">
        <f t="shared" si="925"/>
        <v>0</v>
      </c>
      <c r="T3932">
        <f>S3932*'Exhaust Gas Math'!$C$14</f>
        <v>0</v>
      </c>
      <c r="U3932">
        <f>(T3932/'Exhaust Gas Math'!$B$14)+('Exhaust Gas Math'!$D$10)</f>
        <v>4.4059320573952224E-4</v>
      </c>
      <c r="V3932">
        <f>('Exhaust Gas Math'!$E$10*(2.53982214E-12*V3931^4 - 0.0000000071629564556*V3931^3 + 7.56281407226508E-06*V3931^2 - 0.00322508455050905*V3931 + 1.62997098133725)*$B$24+T3932*'Exhaust Gas Math'!$D$14*$B$23)/('Exhaust Gas Math'!$E$10*(2.53982214E-12*V3931^4 - 0.0000000071629564556*V3931^3 + 7.56281407226508E-06*V3931^2 - 0.00322508455050905*V3931 + 1.62997098133725)+T3932*'Exhaust Gas Math'!$D$14)</f>
        <v>1100</v>
      </c>
      <c r="W3932">
        <f>(353.3116967483*V3932^-1.0020802909)*('Exhaust Gas Math'!$E$10/(T3932+'Exhaust Gas Math'!$E$10))+(357.4500179626*V3932^-1.0038444015 )*(T3932/(T3932+'Exhaust Gas Math'!$E$10))</f>
        <v>0.31654710700089367</v>
      </c>
      <c r="X3932">
        <f t="shared" si="926"/>
        <v>0</v>
      </c>
      <c r="Y3932">
        <f t="shared" si="927"/>
        <v>101325</v>
      </c>
      <c r="Z3932">
        <f t="shared" si="928"/>
        <v>101325</v>
      </c>
    </row>
    <row r="3933" spans="5:26" x14ac:dyDescent="0.2">
      <c r="E3933">
        <f t="shared" si="930"/>
        <v>0.4909999999999598</v>
      </c>
      <c r="F3933">
        <f t="shared" si="931"/>
        <v>101325</v>
      </c>
      <c r="H3933">
        <f t="shared" si="929"/>
        <v>0.4909999999999598</v>
      </c>
      <c r="I3933">
        <f t="shared" si="917"/>
        <v>527.99999999807187</v>
      </c>
      <c r="J3933">
        <f t="shared" si="918"/>
        <v>6.2707278943039707E-2</v>
      </c>
      <c r="K3933">
        <f t="shared" si="919"/>
        <v>5.5214961989684497</v>
      </c>
      <c r="L3933">
        <f t="shared" si="920"/>
        <v>3.9769296294121147E-5</v>
      </c>
      <c r="M3933">
        <f>J3933/SQRT('Exhaust Gas Math'!$E$14*$B$21*$B$23)</f>
        <v>1.0645553957801123E-3</v>
      </c>
      <c r="N3933">
        <f t="shared" si="921"/>
        <v>4.6042841936677306E-2</v>
      </c>
      <c r="O3933">
        <f t="shared" si="922"/>
        <v>0</v>
      </c>
      <c r="P3933">
        <f t="shared" si="923"/>
        <v>0</v>
      </c>
      <c r="Q3933">
        <f>($B$16/2)*(COS((ACOS((2*'Intake Valve Fxn Scratch'!$B$1)/$B$16-1)/($B$17/2))*(I3933-($B$17/2)))+1)*P3933</f>
        <v>0</v>
      </c>
      <c r="R3933">
        <f t="shared" si="924"/>
        <v>0</v>
      </c>
      <c r="S3933">
        <f t="shared" si="925"/>
        <v>0</v>
      </c>
      <c r="T3933">
        <f>S3933*'Exhaust Gas Math'!$C$14</f>
        <v>0</v>
      </c>
      <c r="U3933">
        <f>(T3933/'Exhaust Gas Math'!$B$14)+('Exhaust Gas Math'!$D$10)</f>
        <v>4.4059320573952224E-4</v>
      </c>
      <c r="V3933">
        <f>('Exhaust Gas Math'!$E$10*(2.53982214E-12*V3932^4 - 0.0000000071629564556*V3932^3 + 7.56281407226508E-06*V3932^2 - 0.00322508455050905*V3932 + 1.62997098133725)*$B$24+T3933*'Exhaust Gas Math'!$D$14*$B$23)/('Exhaust Gas Math'!$E$10*(2.53982214E-12*V3932^4 - 0.0000000071629564556*V3932^3 + 7.56281407226508E-06*V3932^2 - 0.00322508455050905*V3932 + 1.62997098133725)+T3933*'Exhaust Gas Math'!$D$14)</f>
        <v>1100</v>
      </c>
      <c r="W3933">
        <f>(353.3116967483*V3933^-1.0020802909)*('Exhaust Gas Math'!$E$10/(T3933+'Exhaust Gas Math'!$E$10))+(357.4500179626*V3933^-1.0038444015 )*(T3933/(T3933+'Exhaust Gas Math'!$E$10))</f>
        <v>0.31654710700089367</v>
      </c>
      <c r="X3933">
        <f t="shared" si="926"/>
        <v>0</v>
      </c>
      <c r="Y3933">
        <f t="shared" si="927"/>
        <v>101325</v>
      </c>
      <c r="Z3933">
        <f t="shared" si="928"/>
        <v>101325</v>
      </c>
    </row>
    <row r="3934" spans="5:26" x14ac:dyDescent="0.2">
      <c r="E3934">
        <f t="shared" si="930"/>
        <v>0.49112499999995979</v>
      </c>
      <c r="F3934">
        <f t="shared" si="931"/>
        <v>101325</v>
      </c>
      <c r="H3934">
        <f t="shared" si="929"/>
        <v>0.49112499999995979</v>
      </c>
      <c r="I3934">
        <f t="shared" si="917"/>
        <v>533.99999999806823</v>
      </c>
      <c r="J3934">
        <f t="shared" si="918"/>
        <v>6.3226344083062741E-2</v>
      </c>
      <c r="K3934">
        <f t="shared" si="919"/>
        <v>2.7759550722698161</v>
      </c>
      <c r="L3934">
        <f t="shared" si="920"/>
        <v>3.9769296294121147E-5</v>
      </c>
      <c r="M3934">
        <f>J3934/SQRT('Exhaust Gas Math'!$E$14*$B$21*$B$23)</f>
        <v>1.0733673487923743E-3</v>
      </c>
      <c r="N3934">
        <f t="shared" si="921"/>
        <v>4.8722302042368097E-2</v>
      </c>
      <c r="O3934">
        <f t="shared" si="922"/>
        <v>0</v>
      </c>
      <c r="P3934">
        <f t="shared" si="923"/>
        <v>0</v>
      </c>
      <c r="Q3934">
        <f>($B$16/2)*(COS((ACOS((2*'Intake Valve Fxn Scratch'!$B$1)/$B$16-1)/($B$17/2))*(I3934-($B$17/2)))+1)*P3934</f>
        <v>0</v>
      </c>
      <c r="R3934">
        <f t="shared" si="924"/>
        <v>0</v>
      </c>
      <c r="S3934">
        <f t="shared" si="925"/>
        <v>0</v>
      </c>
      <c r="T3934">
        <f>S3934*'Exhaust Gas Math'!$C$14</f>
        <v>0</v>
      </c>
      <c r="U3934">
        <f>(T3934/'Exhaust Gas Math'!$B$14)+('Exhaust Gas Math'!$D$10)</f>
        <v>4.4059320573952224E-4</v>
      </c>
      <c r="V3934">
        <f>('Exhaust Gas Math'!$E$10*(2.53982214E-12*V3933^4 - 0.0000000071629564556*V3933^3 + 7.56281407226508E-06*V3933^2 - 0.00322508455050905*V3933 + 1.62997098133725)*$B$24+T3934*'Exhaust Gas Math'!$D$14*$B$23)/('Exhaust Gas Math'!$E$10*(2.53982214E-12*V3933^4 - 0.0000000071629564556*V3933^3 + 7.56281407226508E-06*V3933^2 - 0.00322508455050905*V3933 + 1.62997098133725)+T3934*'Exhaust Gas Math'!$D$14)</f>
        <v>1100</v>
      </c>
      <c r="W3934">
        <f>(353.3116967483*V3934^-1.0020802909)*('Exhaust Gas Math'!$E$10/(T3934+'Exhaust Gas Math'!$E$10))+(357.4500179626*V3934^-1.0038444015 )*(T3934/(T3934+'Exhaust Gas Math'!$E$10))</f>
        <v>0.31654710700089367</v>
      </c>
      <c r="X3934">
        <f t="shared" si="926"/>
        <v>0</v>
      </c>
      <c r="Y3934">
        <f t="shared" si="927"/>
        <v>101325</v>
      </c>
      <c r="Z3934">
        <f t="shared" si="928"/>
        <v>101325</v>
      </c>
    </row>
    <row r="3935" spans="5:26" x14ac:dyDescent="0.2">
      <c r="E3935">
        <f t="shared" si="930"/>
        <v>0.49124999999995977</v>
      </c>
      <c r="F3935">
        <f t="shared" si="931"/>
        <v>101325</v>
      </c>
      <c r="H3935">
        <f t="shared" si="929"/>
        <v>0.49124999999995977</v>
      </c>
      <c r="I3935">
        <f t="shared" si="917"/>
        <v>539.99999999806823</v>
      </c>
      <c r="J3935">
        <f t="shared" si="918"/>
        <v>6.3399999999999998E-2</v>
      </c>
      <c r="K3935">
        <f t="shared" si="919"/>
        <v>8.9495068689474989E-10</v>
      </c>
      <c r="L3935">
        <f t="shared" si="920"/>
        <v>3.9769296294121147E-5</v>
      </c>
      <c r="M3935">
        <f>J3935/SQRT('Exhaust Gas Math'!$E$14*$B$21*$B$23)</f>
        <v>1.0763154330738279E-3</v>
      </c>
      <c r="N3935">
        <f t="shared" si="921"/>
        <v>5.1362995242569265E-2</v>
      </c>
      <c r="O3935">
        <f t="shared" si="922"/>
        <v>0</v>
      </c>
      <c r="P3935">
        <f t="shared" si="923"/>
        <v>0</v>
      </c>
      <c r="Q3935">
        <f>($B$16/2)*(COS((ACOS((2*'Intake Valve Fxn Scratch'!$B$1)/$B$16-1)/($B$17/2))*(I3935-($B$17/2)))+1)*P3935</f>
        <v>0</v>
      </c>
      <c r="R3935">
        <f t="shared" si="924"/>
        <v>0</v>
      </c>
      <c r="S3935">
        <f t="shared" si="925"/>
        <v>0</v>
      </c>
      <c r="T3935">
        <f>S3935*'Exhaust Gas Math'!$C$14</f>
        <v>0</v>
      </c>
      <c r="U3935">
        <f>(T3935/'Exhaust Gas Math'!$B$14)+('Exhaust Gas Math'!$D$10)</f>
        <v>4.4059320573952224E-4</v>
      </c>
      <c r="V3935">
        <f>('Exhaust Gas Math'!$E$10*(2.53982214E-12*V3934^4 - 0.0000000071629564556*V3934^3 + 7.56281407226508E-06*V3934^2 - 0.00322508455050905*V3934 + 1.62997098133725)*$B$24+T3935*'Exhaust Gas Math'!$D$14*$B$23)/('Exhaust Gas Math'!$E$10*(2.53982214E-12*V3934^4 - 0.0000000071629564556*V3934^3 + 7.56281407226508E-06*V3934^2 - 0.00322508455050905*V3934 + 1.62997098133725)+T3935*'Exhaust Gas Math'!$D$14)</f>
        <v>1100</v>
      </c>
      <c r="W3935">
        <f>(353.3116967483*V3935^-1.0020802909)*('Exhaust Gas Math'!$E$10/(T3935+'Exhaust Gas Math'!$E$10))+(357.4500179626*V3935^-1.0038444015 )*(T3935/(T3935+'Exhaust Gas Math'!$E$10))</f>
        <v>0.31654710700089367</v>
      </c>
      <c r="X3935">
        <f t="shared" si="926"/>
        <v>0</v>
      </c>
      <c r="Y3935">
        <f t="shared" si="927"/>
        <v>101325</v>
      </c>
      <c r="Z3935">
        <f t="shared" si="928"/>
        <v>101325</v>
      </c>
    </row>
    <row r="3936" spans="5:26" x14ac:dyDescent="0.2">
      <c r="E3936">
        <f t="shared" si="930"/>
        <v>0.49137499999995976</v>
      </c>
      <c r="F3936">
        <f t="shared" si="931"/>
        <v>101325</v>
      </c>
      <c r="H3936">
        <f t="shared" si="929"/>
        <v>0.49137499999995976</v>
      </c>
      <c r="I3936">
        <f t="shared" si="917"/>
        <v>545.99999999806823</v>
      </c>
      <c r="J3936">
        <f t="shared" si="918"/>
        <v>6.3226344083285882E-2</v>
      </c>
      <c r="K3936">
        <f t="shared" si="919"/>
        <v>-2.7759550704912215</v>
      </c>
      <c r="L3936">
        <f t="shared" si="920"/>
        <v>3.9769296294121147E-5</v>
      </c>
      <c r="M3936">
        <f>J3936/SQRT('Exhaust Gas Math'!$E$14*$B$21*$B$23)</f>
        <v>1.0733673487961625E-3</v>
      </c>
      <c r="N3936">
        <f t="shared" si="921"/>
        <v>5.3910285389359928E-2</v>
      </c>
      <c r="O3936">
        <f t="shared" si="922"/>
        <v>0</v>
      </c>
      <c r="P3936">
        <f t="shared" si="923"/>
        <v>0</v>
      </c>
      <c r="Q3936">
        <f>($B$16/2)*(COS((ACOS((2*'Intake Valve Fxn Scratch'!$B$1)/$B$16-1)/($B$17/2))*(I3936-($B$17/2)))+1)*P3936</f>
        <v>0</v>
      </c>
      <c r="R3936">
        <f t="shared" si="924"/>
        <v>0</v>
      </c>
      <c r="S3936">
        <f t="shared" si="925"/>
        <v>0</v>
      </c>
      <c r="T3936">
        <f>S3936*'Exhaust Gas Math'!$C$14</f>
        <v>0</v>
      </c>
      <c r="U3936">
        <f>(T3936/'Exhaust Gas Math'!$B$14)+('Exhaust Gas Math'!$D$10)</f>
        <v>4.4059320573952224E-4</v>
      </c>
      <c r="V3936">
        <f>('Exhaust Gas Math'!$E$10*(2.53982214E-12*V3935^4 - 0.0000000071629564556*V3935^3 + 7.56281407226508E-06*V3935^2 - 0.00322508455050905*V3935 + 1.62997098133725)*$B$24+T3936*'Exhaust Gas Math'!$D$14*$B$23)/('Exhaust Gas Math'!$E$10*(2.53982214E-12*V3935^4 - 0.0000000071629564556*V3935^3 + 7.56281407226508E-06*V3935^2 - 0.00322508455050905*V3935 + 1.62997098133725)+T3936*'Exhaust Gas Math'!$D$14)</f>
        <v>1100</v>
      </c>
      <c r="W3936">
        <f>(353.3116967483*V3936^-1.0020802909)*('Exhaust Gas Math'!$E$10/(T3936+'Exhaust Gas Math'!$E$10))+(357.4500179626*V3936^-1.0038444015 )*(T3936/(T3936+'Exhaust Gas Math'!$E$10))</f>
        <v>0.31654710700089367</v>
      </c>
      <c r="X3936">
        <f t="shared" si="926"/>
        <v>0</v>
      </c>
      <c r="Y3936">
        <f t="shared" si="927"/>
        <v>101325</v>
      </c>
      <c r="Z3936">
        <f t="shared" si="928"/>
        <v>101325</v>
      </c>
    </row>
    <row r="3937" spans="5:26" x14ac:dyDescent="0.2">
      <c r="E3937">
        <f t="shared" si="930"/>
        <v>0.49149999999995975</v>
      </c>
      <c r="F3937">
        <f t="shared" si="931"/>
        <v>101325</v>
      </c>
      <c r="H3937">
        <f t="shared" si="929"/>
        <v>0.49149999999995975</v>
      </c>
      <c r="I3937">
        <f t="shared" si="917"/>
        <v>551.99999999806823</v>
      </c>
      <c r="J3937">
        <f t="shared" si="918"/>
        <v>6.2707278943483921E-2</v>
      </c>
      <c r="K3937">
        <f t="shared" si="919"/>
        <v>-5.5214961972176617</v>
      </c>
      <c r="L3937">
        <f t="shared" si="920"/>
        <v>3.9769296294121147E-5</v>
      </c>
      <c r="M3937">
        <f>J3937/SQRT('Exhaust Gas Math'!$E$14*$B$21*$B$23)</f>
        <v>1.0645553957876535E-3</v>
      </c>
      <c r="N3937">
        <f t="shared" si="921"/>
        <v>5.6301139017332094E-2</v>
      </c>
      <c r="O3937">
        <f t="shared" si="922"/>
        <v>0</v>
      </c>
      <c r="P3937">
        <f t="shared" si="923"/>
        <v>0</v>
      </c>
      <c r="Q3937">
        <f>($B$16/2)*(COS((ACOS((2*'Intake Valve Fxn Scratch'!$B$1)/$B$16-1)/($B$17/2))*(I3937-($B$17/2)))+1)*P3937</f>
        <v>0</v>
      </c>
      <c r="R3937">
        <f t="shared" si="924"/>
        <v>0</v>
      </c>
      <c r="S3937">
        <f t="shared" si="925"/>
        <v>0</v>
      </c>
      <c r="T3937">
        <f>S3937*'Exhaust Gas Math'!$C$14</f>
        <v>0</v>
      </c>
      <c r="U3937">
        <f>(T3937/'Exhaust Gas Math'!$B$14)+('Exhaust Gas Math'!$D$10)</f>
        <v>4.4059320573952224E-4</v>
      </c>
      <c r="V3937">
        <f>('Exhaust Gas Math'!$E$10*(2.53982214E-12*V3936^4 - 0.0000000071629564556*V3936^3 + 7.56281407226508E-06*V3936^2 - 0.00322508455050905*V3936 + 1.62997098133725)*$B$24+T3937*'Exhaust Gas Math'!$D$14*$B$23)/('Exhaust Gas Math'!$E$10*(2.53982214E-12*V3936^4 - 0.0000000071629564556*V3936^3 + 7.56281407226508E-06*V3936^2 - 0.00322508455050905*V3936 + 1.62997098133725)+T3937*'Exhaust Gas Math'!$D$14)</f>
        <v>1100</v>
      </c>
      <c r="W3937">
        <f>(353.3116967483*V3937^-1.0020802909)*('Exhaust Gas Math'!$E$10/(T3937+'Exhaust Gas Math'!$E$10))+(357.4500179626*V3937^-1.0038444015 )*(T3937/(T3937+'Exhaust Gas Math'!$E$10))</f>
        <v>0.31654710700089367</v>
      </c>
      <c r="X3937">
        <f t="shared" si="926"/>
        <v>0</v>
      </c>
      <c r="Y3937">
        <f t="shared" si="927"/>
        <v>101325</v>
      </c>
      <c r="Z3937">
        <f t="shared" si="928"/>
        <v>101325</v>
      </c>
    </row>
    <row r="3938" spans="5:26" x14ac:dyDescent="0.2">
      <c r="E3938">
        <f t="shared" si="930"/>
        <v>0.49162499999995973</v>
      </c>
      <c r="F3938">
        <f t="shared" si="931"/>
        <v>101325</v>
      </c>
      <c r="H3938">
        <f t="shared" si="929"/>
        <v>0.49162499999995973</v>
      </c>
      <c r="I3938">
        <f t="shared" si="917"/>
        <v>557.99999999806823</v>
      </c>
      <c r="J3938">
        <f t="shared" si="918"/>
        <v>6.1848491566886599E-2</v>
      </c>
      <c r="K3938">
        <f t="shared" si="919"/>
        <v>-8.206542656161508</v>
      </c>
      <c r="L3938">
        <f t="shared" si="920"/>
        <v>3.9769296294121147E-5</v>
      </c>
      <c r="M3938">
        <f>J3938/SQRT('Exhaust Gas Math'!$E$14*$B$21*$B$23)</f>
        <v>1.0499761196494724E-3</v>
      </c>
      <c r="N3938">
        <f t="shared" si="921"/>
        <v>5.8465535047834388E-2</v>
      </c>
      <c r="O3938">
        <f t="shared" si="922"/>
        <v>0</v>
      </c>
      <c r="P3938">
        <f t="shared" si="923"/>
        <v>0</v>
      </c>
      <c r="Q3938">
        <f>($B$16/2)*(COS((ACOS((2*'Intake Valve Fxn Scratch'!$B$1)/$B$16-1)/($B$17/2))*(I3938-($B$17/2)))+1)*P3938</f>
        <v>0</v>
      </c>
      <c r="R3938">
        <f t="shared" si="924"/>
        <v>0</v>
      </c>
      <c r="S3938">
        <f t="shared" si="925"/>
        <v>0</v>
      </c>
      <c r="T3938">
        <f>S3938*'Exhaust Gas Math'!$C$14</f>
        <v>0</v>
      </c>
      <c r="U3938">
        <f>(T3938/'Exhaust Gas Math'!$B$14)+('Exhaust Gas Math'!$D$10)</f>
        <v>4.4059320573952224E-4</v>
      </c>
      <c r="V3938">
        <f>('Exhaust Gas Math'!$E$10*(2.53982214E-12*V3937^4 - 0.0000000071629564556*V3937^3 + 7.56281407226508E-06*V3937^2 - 0.00322508455050905*V3937 + 1.62997098133725)*$B$24+T3938*'Exhaust Gas Math'!$D$14*$B$23)/('Exhaust Gas Math'!$E$10*(2.53982214E-12*V3937^4 - 0.0000000071629564556*V3937^3 + 7.56281407226508E-06*V3937^2 - 0.00322508455050905*V3937 + 1.62997098133725)+T3938*'Exhaust Gas Math'!$D$14)</f>
        <v>1100</v>
      </c>
      <c r="W3938">
        <f>(353.3116967483*V3938^-1.0020802909)*('Exhaust Gas Math'!$E$10/(T3938+'Exhaust Gas Math'!$E$10))+(357.4500179626*V3938^-1.0038444015 )*(T3938/(T3938+'Exhaust Gas Math'!$E$10))</f>
        <v>0.31654710700089367</v>
      </c>
      <c r="X3938">
        <f t="shared" si="926"/>
        <v>0</v>
      </c>
      <c r="Y3938">
        <f t="shared" si="927"/>
        <v>101325</v>
      </c>
      <c r="Z3938">
        <f t="shared" si="928"/>
        <v>101325</v>
      </c>
    </row>
    <row r="3939" spans="5:26" x14ac:dyDescent="0.2">
      <c r="E3939">
        <f t="shared" si="930"/>
        <v>0.49174999999995972</v>
      </c>
      <c r="F3939">
        <f t="shared" si="931"/>
        <v>101325</v>
      </c>
      <c r="H3939">
        <f t="shared" si="929"/>
        <v>0.49174999999995972</v>
      </c>
      <c r="I3939">
        <f t="shared" si="917"/>
        <v>563.99999999806823</v>
      </c>
      <c r="J3939">
        <f t="shared" si="918"/>
        <v>6.065939100770492E-2</v>
      </c>
      <c r="K3939">
        <f t="shared" si="919"/>
        <v>-10.801676516434968</v>
      </c>
      <c r="L3939">
        <f t="shared" si="920"/>
        <v>3.9769296294121147E-5</v>
      </c>
      <c r="M3939">
        <f>J3939/SQRT('Exhaust Gas Math'!$E$14*$B$21*$B$23)</f>
        <v>1.0297892539819021E-3</v>
      </c>
      <c r="N3939">
        <f t="shared" si="921"/>
        <v>6.0328632871760449E-2</v>
      </c>
      <c r="O3939">
        <f t="shared" si="922"/>
        <v>0</v>
      </c>
      <c r="P3939">
        <f t="shared" si="923"/>
        <v>0</v>
      </c>
      <c r="Q3939">
        <f>($B$16/2)*(COS((ACOS((2*'Intake Valve Fxn Scratch'!$B$1)/$B$16-1)/($B$17/2))*(I3939-($B$17/2)))+1)*P3939</f>
        <v>0</v>
      </c>
      <c r="R3939">
        <f t="shared" si="924"/>
        <v>0</v>
      </c>
      <c r="S3939">
        <f t="shared" si="925"/>
        <v>0</v>
      </c>
      <c r="T3939">
        <f>S3939*'Exhaust Gas Math'!$C$14</f>
        <v>0</v>
      </c>
      <c r="U3939">
        <f>(T3939/'Exhaust Gas Math'!$B$14)+('Exhaust Gas Math'!$D$10)</f>
        <v>4.4059320573952224E-4</v>
      </c>
      <c r="V3939">
        <f>('Exhaust Gas Math'!$E$10*(2.53982214E-12*V3938^4 - 0.0000000071629564556*V3938^3 + 7.56281407226508E-06*V3938^2 - 0.00322508455050905*V3938 + 1.62997098133725)*$B$24+T3939*'Exhaust Gas Math'!$D$14*$B$23)/('Exhaust Gas Math'!$E$10*(2.53982214E-12*V3938^4 - 0.0000000071629564556*V3938^3 + 7.56281407226508E-06*V3938^2 - 0.00322508455050905*V3938 + 1.62997098133725)+T3939*'Exhaust Gas Math'!$D$14)</f>
        <v>1100</v>
      </c>
      <c r="W3939">
        <f>(353.3116967483*V3939^-1.0020802909)*('Exhaust Gas Math'!$E$10/(T3939+'Exhaust Gas Math'!$E$10))+(357.4500179626*V3939^-1.0038444015 )*(T3939/(T3939+'Exhaust Gas Math'!$E$10))</f>
        <v>0.31654710700089367</v>
      </c>
      <c r="X3939">
        <f t="shared" si="926"/>
        <v>0</v>
      </c>
      <c r="Y3939">
        <f t="shared" si="927"/>
        <v>101325</v>
      </c>
      <c r="Z3939">
        <f t="shared" si="928"/>
        <v>101325</v>
      </c>
    </row>
    <row r="3940" spans="5:26" x14ac:dyDescent="0.2">
      <c r="E3940">
        <f t="shared" si="930"/>
        <v>0.49187499999995971</v>
      </c>
      <c r="F3940">
        <f t="shared" si="931"/>
        <v>101325</v>
      </c>
      <c r="H3940">
        <f t="shared" si="929"/>
        <v>0.49187499999995971</v>
      </c>
      <c r="I3940">
        <f t="shared" si="917"/>
        <v>569.9999999980646</v>
      </c>
      <c r="J3940">
        <f t="shared" si="918"/>
        <v>5.9153005300501466E-2</v>
      </c>
      <c r="K3940">
        <f t="shared" si="919"/>
        <v>-13.278464948396897</v>
      </c>
      <c r="L3940">
        <f t="shared" si="920"/>
        <v>3.9769296294121147E-5</v>
      </c>
      <c r="M3940">
        <f>J3940/SQRT('Exhaust Gas Math'!$E$14*$B$21*$B$23)</f>
        <v>1.0042159703095848E-3</v>
      </c>
      <c r="N3940">
        <f t="shared" si="921"/>
        <v>6.1813705050525261E-2</v>
      </c>
      <c r="O3940">
        <f t="shared" si="922"/>
        <v>0</v>
      </c>
      <c r="P3940">
        <f t="shared" si="923"/>
        <v>0</v>
      </c>
      <c r="Q3940">
        <f>($B$16/2)*(COS((ACOS((2*'Intake Valve Fxn Scratch'!$B$1)/$B$16-1)/($B$17/2))*(I3940-($B$17/2)))+1)*P3940</f>
        <v>0</v>
      </c>
      <c r="R3940">
        <f t="shared" si="924"/>
        <v>0</v>
      </c>
      <c r="S3940">
        <f t="shared" si="925"/>
        <v>0</v>
      </c>
      <c r="T3940">
        <f>S3940*'Exhaust Gas Math'!$C$14</f>
        <v>0</v>
      </c>
      <c r="U3940">
        <f>(T3940/'Exhaust Gas Math'!$B$14)+('Exhaust Gas Math'!$D$10)</f>
        <v>4.4059320573952224E-4</v>
      </c>
      <c r="V3940">
        <f>('Exhaust Gas Math'!$E$10*(2.53982214E-12*V3939^4 - 0.0000000071629564556*V3939^3 + 7.56281407226508E-06*V3939^2 - 0.00322508455050905*V3939 + 1.62997098133725)*$B$24+T3940*'Exhaust Gas Math'!$D$14*$B$23)/('Exhaust Gas Math'!$E$10*(2.53982214E-12*V3939^4 - 0.0000000071629564556*V3939^3 + 7.56281407226508E-06*V3939^2 - 0.00322508455050905*V3939 + 1.62997098133725)+T3940*'Exhaust Gas Math'!$D$14)</f>
        <v>1100</v>
      </c>
      <c r="W3940">
        <f>(353.3116967483*V3940^-1.0020802909)*('Exhaust Gas Math'!$E$10/(T3940+'Exhaust Gas Math'!$E$10))+(357.4500179626*V3940^-1.0038444015 )*(T3940/(T3940+'Exhaust Gas Math'!$E$10))</f>
        <v>0.31654710700089367</v>
      </c>
      <c r="X3940">
        <f t="shared" si="926"/>
        <v>0</v>
      </c>
      <c r="Y3940">
        <f t="shared" si="927"/>
        <v>101325</v>
      </c>
      <c r="Z3940">
        <f t="shared" si="928"/>
        <v>101325</v>
      </c>
    </row>
    <row r="3941" spans="5:26" x14ac:dyDescent="0.2">
      <c r="E3941">
        <f t="shared" si="930"/>
        <v>0.49199999999995969</v>
      </c>
      <c r="F3941">
        <f t="shared" si="931"/>
        <v>101325</v>
      </c>
      <c r="H3941">
        <f t="shared" si="929"/>
        <v>0.49199999999995969</v>
      </c>
      <c r="I3941">
        <f t="shared" si="917"/>
        <v>575.9999999980646</v>
      </c>
      <c r="J3941">
        <f t="shared" si="918"/>
        <v>5.7345838722314205E-2</v>
      </c>
      <c r="K3941">
        <f t="shared" si="919"/>
        <v>-15.609771739688094</v>
      </c>
      <c r="L3941">
        <f t="shared" si="920"/>
        <v>3.9769296294121147E-5</v>
      </c>
      <c r="M3941">
        <f>J3941/SQRT('Exhaust Gas Math'!$E$14*$B$21*$B$23)</f>
        <v>9.7353645487996063E-4</v>
      </c>
      <c r="N3941">
        <f t="shared" si="921"/>
        <v>6.28457654398559E-2</v>
      </c>
      <c r="O3941">
        <f t="shared" si="922"/>
        <v>0</v>
      </c>
      <c r="P3941">
        <f t="shared" si="923"/>
        <v>0</v>
      </c>
      <c r="Q3941">
        <f>($B$16/2)*(COS((ACOS((2*'Intake Valve Fxn Scratch'!$B$1)/$B$16-1)/($B$17/2))*(I3941-($B$17/2)))+1)*P3941</f>
        <v>0</v>
      </c>
      <c r="R3941">
        <f t="shared" si="924"/>
        <v>0</v>
      </c>
      <c r="S3941">
        <f t="shared" si="925"/>
        <v>0</v>
      </c>
      <c r="T3941">
        <f>S3941*'Exhaust Gas Math'!$C$14</f>
        <v>0</v>
      </c>
      <c r="U3941">
        <f>(T3941/'Exhaust Gas Math'!$B$14)+('Exhaust Gas Math'!$D$10)</f>
        <v>4.4059320573952224E-4</v>
      </c>
      <c r="V3941">
        <f>('Exhaust Gas Math'!$E$10*(2.53982214E-12*V3940^4 - 0.0000000071629564556*V3940^3 + 7.56281407226508E-06*V3940^2 - 0.00322508455050905*V3940 + 1.62997098133725)*$B$24+T3941*'Exhaust Gas Math'!$D$14*$B$23)/('Exhaust Gas Math'!$E$10*(2.53982214E-12*V3940^4 - 0.0000000071629564556*V3940^3 + 7.56281407226508E-06*V3940^2 - 0.00322508455050905*V3940 + 1.62997098133725)+T3941*'Exhaust Gas Math'!$D$14)</f>
        <v>1100</v>
      </c>
      <c r="W3941">
        <f>(353.3116967483*V3941^-1.0020802909)*('Exhaust Gas Math'!$E$10/(T3941+'Exhaust Gas Math'!$E$10))+(357.4500179626*V3941^-1.0038444015 )*(T3941/(T3941+'Exhaust Gas Math'!$E$10))</f>
        <v>0.31654710700089367</v>
      </c>
      <c r="X3941">
        <f t="shared" si="926"/>
        <v>0</v>
      </c>
      <c r="Y3941">
        <f t="shared" si="927"/>
        <v>101325</v>
      </c>
      <c r="Z3941">
        <f t="shared" si="928"/>
        <v>101325</v>
      </c>
    </row>
    <row r="3942" spans="5:26" x14ac:dyDescent="0.2">
      <c r="E3942">
        <f t="shared" si="930"/>
        <v>0.49212499999995968</v>
      </c>
      <c r="F3942">
        <f t="shared" si="931"/>
        <v>101325</v>
      </c>
      <c r="H3942">
        <f t="shared" si="929"/>
        <v>0.49212499999995968</v>
      </c>
      <c r="I3942">
        <f t="shared" si="917"/>
        <v>581.9999999980646</v>
      </c>
      <c r="J3942">
        <f t="shared" si="918"/>
        <v>5.5257690968349628E-2</v>
      </c>
      <c r="K3942">
        <f t="shared" si="919"/>
        <v>-17.770054605243363</v>
      </c>
      <c r="L3942">
        <f t="shared" si="920"/>
        <v>3.9769296294121147E-5</v>
      </c>
      <c r="M3942">
        <f>J3942/SQRT('Exhaust Gas Math'!$E$14*$B$21*$B$23)</f>
        <v>9.380868388842111E-4</v>
      </c>
      <c r="N3942">
        <f t="shared" si="921"/>
        <v>6.3355736789025868E-2</v>
      </c>
      <c r="O3942">
        <f t="shared" si="922"/>
        <v>0</v>
      </c>
      <c r="P3942">
        <f t="shared" si="923"/>
        <v>0</v>
      </c>
      <c r="Q3942">
        <f>($B$16/2)*(COS((ACOS((2*'Intake Valve Fxn Scratch'!$B$1)/$B$16-1)/($B$17/2))*(I3942-($B$17/2)))+1)*P3942</f>
        <v>0</v>
      </c>
      <c r="R3942">
        <f t="shared" si="924"/>
        <v>0</v>
      </c>
      <c r="S3942">
        <f t="shared" si="925"/>
        <v>0</v>
      </c>
      <c r="T3942">
        <f>S3942*'Exhaust Gas Math'!$C$14</f>
        <v>0</v>
      </c>
      <c r="U3942">
        <f>(T3942/'Exhaust Gas Math'!$B$14)+('Exhaust Gas Math'!$D$10)</f>
        <v>4.4059320573952224E-4</v>
      </c>
      <c r="V3942">
        <f>('Exhaust Gas Math'!$E$10*(2.53982214E-12*V3941^4 - 0.0000000071629564556*V3941^3 + 7.56281407226508E-06*V3941^2 - 0.00322508455050905*V3941 + 1.62997098133725)*$B$24+T3942*'Exhaust Gas Math'!$D$14*$B$23)/('Exhaust Gas Math'!$E$10*(2.53982214E-12*V3941^4 - 0.0000000071629564556*V3941^3 + 7.56281407226508E-06*V3941^2 - 0.00322508455050905*V3941 + 1.62997098133725)+T3942*'Exhaust Gas Math'!$D$14)</f>
        <v>1100</v>
      </c>
      <c r="W3942">
        <f>(353.3116967483*V3942^-1.0020802909)*('Exhaust Gas Math'!$E$10/(T3942+'Exhaust Gas Math'!$E$10))+(357.4500179626*V3942^-1.0038444015 )*(T3942/(T3942+'Exhaust Gas Math'!$E$10))</f>
        <v>0.31654710700089367</v>
      </c>
      <c r="X3942">
        <f t="shared" si="926"/>
        <v>0</v>
      </c>
      <c r="Y3942">
        <f t="shared" si="927"/>
        <v>101325</v>
      </c>
      <c r="Z3942">
        <f t="shared" si="928"/>
        <v>101325</v>
      </c>
    </row>
    <row r="3943" spans="5:26" x14ac:dyDescent="0.2">
      <c r="E3943">
        <f t="shared" si="930"/>
        <v>0.49224999999995966</v>
      </c>
      <c r="F3943">
        <f t="shared" si="931"/>
        <v>101325</v>
      </c>
      <c r="H3943">
        <f t="shared" si="929"/>
        <v>0.49224999999995966</v>
      </c>
      <c r="I3943">
        <f t="shared" si="917"/>
        <v>587.9999999980646</v>
      </c>
      <c r="J3943">
        <f t="shared" si="918"/>
        <v>5.291144022237091E-2</v>
      </c>
      <c r="K3943">
        <f t="shared" si="919"/>
        <v>-19.735645033921756</v>
      </c>
      <c r="L3943">
        <f t="shared" si="920"/>
        <v>3.9769296294121147E-5</v>
      </c>
      <c r="M3943">
        <f>J3943/SQRT('Exhaust Gas Math'!$E$14*$B$21*$B$23)</f>
        <v>8.9825551573345587E-4</v>
      </c>
      <c r="N3943">
        <f t="shared" si="921"/>
        <v>6.3284913265772985E-2</v>
      </c>
      <c r="O3943">
        <f t="shared" si="922"/>
        <v>0</v>
      </c>
      <c r="P3943">
        <f t="shared" si="923"/>
        <v>0</v>
      </c>
      <c r="Q3943">
        <f>($B$16/2)*(COS((ACOS((2*'Intake Valve Fxn Scratch'!$B$1)/$B$16-1)/($B$17/2))*(I3943-($B$17/2)))+1)*P3943</f>
        <v>0</v>
      </c>
      <c r="R3943">
        <f t="shared" si="924"/>
        <v>0</v>
      </c>
      <c r="S3943">
        <f t="shared" si="925"/>
        <v>0</v>
      </c>
      <c r="T3943">
        <f>S3943*'Exhaust Gas Math'!$C$14</f>
        <v>0</v>
      </c>
      <c r="U3943">
        <f>(T3943/'Exhaust Gas Math'!$B$14)+('Exhaust Gas Math'!$D$10)</f>
        <v>4.4059320573952224E-4</v>
      </c>
      <c r="V3943">
        <f>('Exhaust Gas Math'!$E$10*(2.53982214E-12*V3942^4 - 0.0000000071629564556*V3942^3 + 7.56281407226508E-06*V3942^2 - 0.00322508455050905*V3942 + 1.62997098133725)*$B$24+T3943*'Exhaust Gas Math'!$D$14*$B$23)/('Exhaust Gas Math'!$E$10*(2.53982214E-12*V3942^4 - 0.0000000071629564556*V3942^3 + 7.56281407226508E-06*V3942^2 - 0.00322508455050905*V3942 + 1.62997098133725)+T3943*'Exhaust Gas Math'!$D$14)</f>
        <v>1100</v>
      </c>
      <c r="W3943">
        <f>(353.3116967483*V3943^-1.0020802909)*('Exhaust Gas Math'!$E$10/(T3943+'Exhaust Gas Math'!$E$10))+(357.4500179626*V3943^-1.0038444015 )*(T3943/(T3943+'Exhaust Gas Math'!$E$10))</f>
        <v>0.31654710700089367</v>
      </c>
      <c r="X3943">
        <f t="shared" si="926"/>
        <v>0</v>
      </c>
      <c r="Y3943">
        <f t="shared" si="927"/>
        <v>101325</v>
      </c>
      <c r="Z3943">
        <f t="shared" si="928"/>
        <v>101325</v>
      </c>
    </row>
    <row r="3944" spans="5:26" x14ac:dyDescent="0.2">
      <c r="E3944">
        <f t="shared" si="930"/>
        <v>0.49237499999995965</v>
      </c>
      <c r="F3944">
        <f t="shared" si="931"/>
        <v>101325</v>
      </c>
      <c r="H3944">
        <f t="shared" si="929"/>
        <v>0.49237499999995965</v>
      </c>
      <c r="I3944">
        <f t="shared" si="917"/>
        <v>593.9999999980646</v>
      </c>
      <c r="J3944">
        <f t="shared" si="918"/>
        <v>5.0332792498538059E-2</v>
      </c>
      <c r="K3944">
        <f t="shared" si="919"/>
        <v>-21.485007605658321</v>
      </c>
      <c r="L3944">
        <f t="shared" si="920"/>
        <v>3.9769296294121147E-5</v>
      </c>
      <c r="M3944">
        <f>J3944/SQRT('Exhaust Gas Math'!$E$14*$B$21*$B$23)</f>
        <v>8.544788857394181E-4</v>
      </c>
      <c r="N3944">
        <f t="shared" si="921"/>
        <v>6.258939519698424E-2</v>
      </c>
      <c r="O3944">
        <f t="shared" si="922"/>
        <v>0</v>
      </c>
      <c r="P3944">
        <f t="shared" si="923"/>
        <v>0</v>
      </c>
      <c r="Q3944">
        <f>($B$16/2)*(COS((ACOS((2*'Intake Valve Fxn Scratch'!$B$1)/$B$16-1)/($B$17/2))*(I3944-($B$17/2)))+1)*P3944</f>
        <v>0</v>
      </c>
      <c r="R3944">
        <f t="shared" si="924"/>
        <v>0</v>
      </c>
      <c r="S3944">
        <f t="shared" si="925"/>
        <v>0</v>
      </c>
      <c r="T3944">
        <f>S3944*'Exhaust Gas Math'!$C$14</f>
        <v>0</v>
      </c>
      <c r="U3944">
        <f>(T3944/'Exhaust Gas Math'!$B$14)+('Exhaust Gas Math'!$D$10)</f>
        <v>4.4059320573952224E-4</v>
      </c>
      <c r="V3944">
        <f>('Exhaust Gas Math'!$E$10*(2.53982214E-12*V3943^4 - 0.0000000071629564556*V3943^3 + 7.56281407226508E-06*V3943^2 - 0.00322508455050905*V3943 + 1.62997098133725)*$B$24+T3944*'Exhaust Gas Math'!$D$14*$B$23)/('Exhaust Gas Math'!$E$10*(2.53982214E-12*V3943^4 - 0.0000000071629564556*V3943^3 + 7.56281407226508E-06*V3943^2 - 0.00322508455050905*V3943 + 1.62997098133725)+T3944*'Exhaust Gas Math'!$D$14)</f>
        <v>1100</v>
      </c>
      <c r="W3944">
        <f>(353.3116967483*V3944^-1.0020802909)*('Exhaust Gas Math'!$E$10/(T3944+'Exhaust Gas Math'!$E$10))+(357.4500179626*V3944^-1.0038444015 )*(T3944/(T3944+'Exhaust Gas Math'!$E$10))</f>
        <v>0.31654710700089367</v>
      </c>
      <c r="X3944">
        <f t="shared" si="926"/>
        <v>0</v>
      </c>
      <c r="Y3944">
        <f t="shared" si="927"/>
        <v>101325</v>
      </c>
      <c r="Z3944">
        <f t="shared" si="928"/>
        <v>101325</v>
      </c>
    </row>
    <row r="3945" spans="5:26" x14ac:dyDescent="0.2">
      <c r="E3945">
        <f t="shared" si="930"/>
        <v>0.49249999999995964</v>
      </c>
      <c r="F3945">
        <f t="shared" si="931"/>
        <v>101325</v>
      </c>
      <c r="H3945">
        <f t="shared" si="929"/>
        <v>0.49249999999995964</v>
      </c>
      <c r="I3945">
        <f t="shared" si="917"/>
        <v>599.99999999806096</v>
      </c>
      <c r="J3945">
        <f t="shared" si="918"/>
        <v>4.7550000000927323E-2</v>
      </c>
      <c r="K3945">
        <f t="shared" si="919"/>
        <v>-22.998975938041355</v>
      </c>
      <c r="L3945">
        <f t="shared" si="920"/>
        <v>3.9769296294121147E-5</v>
      </c>
      <c r="M3945">
        <f>J3945/SQRT('Exhaust Gas Math'!$E$14*$B$21*$B$23)</f>
        <v>8.0723657482111369E-4</v>
      </c>
      <c r="N3945">
        <f t="shared" si="921"/>
        <v>6.1244119152863742E-2</v>
      </c>
      <c r="O3945">
        <f t="shared" si="922"/>
        <v>0</v>
      </c>
      <c r="P3945">
        <f t="shared" si="923"/>
        <v>0</v>
      </c>
      <c r="Q3945">
        <f>($B$16/2)*(COS((ACOS((2*'Intake Valve Fxn Scratch'!$B$1)/$B$16-1)/($B$17/2))*(I3945-($B$17/2)))+1)*P3945</f>
        <v>0</v>
      </c>
      <c r="R3945">
        <f t="shared" si="924"/>
        <v>0</v>
      </c>
      <c r="S3945">
        <f t="shared" si="925"/>
        <v>0</v>
      </c>
      <c r="T3945">
        <f>S3945*'Exhaust Gas Math'!$C$14</f>
        <v>0</v>
      </c>
      <c r="U3945">
        <f>(T3945/'Exhaust Gas Math'!$B$14)+('Exhaust Gas Math'!$D$10)</f>
        <v>4.4059320573952224E-4</v>
      </c>
      <c r="V3945">
        <f>('Exhaust Gas Math'!$E$10*(2.53982214E-12*V3944^4 - 0.0000000071629564556*V3944^3 + 7.56281407226508E-06*V3944^2 - 0.00322508455050905*V3944 + 1.62997098133725)*$B$24+T3945*'Exhaust Gas Math'!$D$14*$B$23)/('Exhaust Gas Math'!$E$10*(2.53982214E-12*V3944^4 - 0.0000000071629564556*V3944^3 + 7.56281407226508E-06*V3944^2 - 0.00322508455050905*V3944 + 1.62997098133725)+T3945*'Exhaust Gas Math'!$D$14)</f>
        <v>1100</v>
      </c>
      <c r="W3945">
        <f>(353.3116967483*V3945^-1.0020802909)*('Exhaust Gas Math'!$E$10/(T3945+'Exhaust Gas Math'!$E$10))+(357.4500179626*V3945^-1.0038444015 )*(T3945/(T3945+'Exhaust Gas Math'!$E$10))</f>
        <v>0.31654710700089367</v>
      </c>
      <c r="X3945">
        <f t="shared" si="926"/>
        <v>0</v>
      </c>
      <c r="Y3945">
        <f t="shared" si="927"/>
        <v>101325</v>
      </c>
      <c r="Z3945">
        <f t="shared" si="928"/>
        <v>101325</v>
      </c>
    </row>
    <row r="3946" spans="5:26" x14ac:dyDescent="0.2">
      <c r="E3946">
        <f t="shared" si="930"/>
        <v>0.49262499999995962</v>
      </c>
      <c r="F3946">
        <f t="shared" si="931"/>
        <v>101325</v>
      </c>
      <c r="H3946">
        <f t="shared" si="929"/>
        <v>0.49262499999995962</v>
      </c>
      <c r="I3946">
        <f t="shared" si="917"/>
        <v>605.99999999806096</v>
      </c>
      <c r="J3946">
        <f t="shared" si="918"/>
        <v>4.4593551586482295E-2</v>
      </c>
      <c r="K3946">
        <f t="shared" si="919"/>
        <v>-24.260962677201388</v>
      </c>
      <c r="L3946">
        <f t="shared" si="920"/>
        <v>3.9769296294121147E-5</v>
      </c>
      <c r="M3946">
        <f>J3946/SQRT('Exhaust Gas Math'!$E$14*$B$21*$B$23)</f>
        <v>7.5704617962310376E-4</v>
      </c>
      <c r="N3946">
        <f t="shared" si="921"/>
        <v>5.9246088903100576E-2</v>
      </c>
      <c r="O3946">
        <f t="shared" si="922"/>
        <v>0</v>
      </c>
      <c r="P3946">
        <f t="shared" si="923"/>
        <v>0</v>
      </c>
      <c r="Q3946">
        <f>($B$16/2)*(COS((ACOS((2*'Intake Valve Fxn Scratch'!$B$1)/$B$16-1)/($B$17/2))*(I3946-($B$17/2)))+1)*P3946</f>
        <v>0</v>
      </c>
      <c r="R3946">
        <f t="shared" si="924"/>
        <v>0</v>
      </c>
      <c r="S3946">
        <f t="shared" si="925"/>
        <v>0</v>
      </c>
      <c r="T3946">
        <f>S3946*'Exhaust Gas Math'!$C$14</f>
        <v>0</v>
      </c>
      <c r="U3946">
        <f>(T3946/'Exhaust Gas Math'!$B$14)+('Exhaust Gas Math'!$D$10)</f>
        <v>4.4059320573952224E-4</v>
      </c>
      <c r="V3946">
        <f>('Exhaust Gas Math'!$E$10*(2.53982214E-12*V3945^4 - 0.0000000071629564556*V3945^3 + 7.56281407226508E-06*V3945^2 - 0.00322508455050905*V3945 + 1.62997098133725)*$B$24+T3946*'Exhaust Gas Math'!$D$14*$B$23)/('Exhaust Gas Math'!$E$10*(2.53982214E-12*V3945^4 - 0.0000000071629564556*V3945^3 + 7.56281407226508E-06*V3945^2 - 0.00322508455050905*V3945 + 1.62997098133725)+T3946*'Exhaust Gas Math'!$D$14)</f>
        <v>1100</v>
      </c>
      <c r="W3946">
        <f>(353.3116967483*V3946^-1.0020802909)*('Exhaust Gas Math'!$E$10/(T3946+'Exhaust Gas Math'!$E$10))+(357.4500179626*V3946^-1.0038444015 )*(T3946/(T3946+'Exhaust Gas Math'!$E$10))</f>
        <v>0.31654710700089367</v>
      </c>
      <c r="X3946">
        <f t="shared" si="926"/>
        <v>0</v>
      </c>
      <c r="Y3946">
        <f t="shared" si="927"/>
        <v>101325</v>
      </c>
      <c r="Z3946">
        <f t="shared" si="928"/>
        <v>101325</v>
      </c>
    </row>
    <row r="3947" spans="5:26" x14ac:dyDescent="0.2">
      <c r="E3947">
        <f t="shared" si="930"/>
        <v>0.49274999999995961</v>
      </c>
      <c r="F3947">
        <f t="shared" si="931"/>
        <v>101325</v>
      </c>
      <c r="H3947">
        <f t="shared" si="929"/>
        <v>0.49274999999995961</v>
      </c>
      <c r="I3947">
        <f t="shared" si="917"/>
        <v>611.99999999806096</v>
      </c>
      <c r="J3947">
        <f t="shared" si="918"/>
        <v>4.1495838722705028E-2</v>
      </c>
      <c r="K3947">
        <f t="shared" si="919"/>
        <v>-25.257141232337858</v>
      </c>
      <c r="L3947">
        <f t="shared" si="920"/>
        <v>3.9769296294121147E-5</v>
      </c>
      <c r="M3947">
        <f>J3947/SQRT('Exhaust Gas Math'!$E$14*$B$21*$B$23)</f>
        <v>7.0445759661813849E-4</v>
      </c>
      <c r="N3947">
        <f t="shared" si="921"/>
        <v>5.6616440725208439E-2</v>
      </c>
      <c r="O3947">
        <f t="shared" si="922"/>
        <v>0</v>
      </c>
      <c r="P3947">
        <f t="shared" si="923"/>
        <v>0</v>
      </c>
      <c r="Q3947">
        <f>($B$16/2)*(COS((ACOS((2*'Intake Valve Fxn Scratch'!$B$1)/$B$16-1)/($B$17/2))*(I3947-($B$17/2)))+1)*P3947</f>
        <v>0</v>
      </c>
      <c r="R3947">
        <f t="shared" si="924"/>
        <v>0</v>
      </c>
      <c r="S3947">
        <f t="shared" si="925"/>
        <v>0</v>
      </c>
      <c r="T3947">
        <f>S3947*'Exhaust Gas Math'!$C$14</f>
        <v>0</v>
      </c>
      <c r="U3947">
        <f>(T3947/'Exhaust Gas Math'!$B$14)+('Exhaust Gas Math'!$D$10)</f>
        <v>4.4059320573952224E-4</v>
      </c>
      <c r="V3947">
        <f>('Exhaust Gas Math'!$E$10*(2.53982214E-12*V3946^4 - 0.0000000071629564556*V3946^3 + 7.56281407226508E-06*V3946^2 - 0.00322508455050905*V3946 + 1.62997098133725)*$B$24+T3947*'Exhaust Gas Math'!$D$14*$B$23)/('Exhaust Gas Math'!$E$10*(2.53982214E-12*V3946^4 - 0.0000000071629564556*V3946^3 + 7.56281407226508E-06*V3946^2 - 0.00322508455050905*V3946 + 1.62997098133725)+T3947*'Exhaust Gas Math'!$D$14)</f>
        <v>1100</v>
      </c>
      <c r="W3947">
        <f>(353.3116967483*V3947^-1.0020802909)*('Exhaust Gas Math'!$E$10/(T3947+'Exhaust Gas Math'!$E$10))+(357.4500179626*V3947^-1.0038444015 )*(T3947/(T3947+'Exhaust Gas Math'!$E$10))</f>
        <v>0.31654710700089367</v>
      </c>
      <c r="X3947">
        <f t="shared" si="926"/>
        <v>0</v>
      </c>
      <c r="Y3947">
        <f t="shared" si="927"/>
        <v>101325</v>
      </c>
      <c r="Z3947">
        <f t="shared" si="928"/>
        <v>101325</v>
      </c>
    </row>
    <row r="3948" spans="5:26" x14ac:dyDescent="0.2">
      <c r="E3948">
        <f t="shared" si="930"/>
        <v>0.4928749999999596</v>
      </c>
      <c r="F3948">
        <f t="shared" si="931"/>
        <v>101325</v>
      </c>
      <c r="H3948">
        <f t="shared" si="929"/>
        <v>0.4928749999999596</v>
      </c>
      <c r="I3948">
        <f t="shared" si="917"/>
        <v>617.99999999806096</v>
      </c>
      <c r="J3948">
        <f t="shared" si="918"/>
        <v>3.8290800599972502E-2</v>
      </c>
      <c r="K3948">
        <f t="shared" si="919"/>
        <v>-25.97659726273584</v>
      </c>
      <c r="L3948">
        <f t="shared" si="920"/>
        <v>3.9769296294121147E-5</v>
      </c>
      <c r="M3948">
        <f>J3948/SQRT('Exhaust Gas Math'!$E$14*$B$21*$B$23)</f>
        <v>6.5004699732654561E-4</v>
      </c>
      <c r="N3948">
        <f t="shared" si="921"/>
        <v>5.3401053071075989E-2</v>
      </c>
      <c r="O3948">
        <f t="shared" si="922"/>
        <v>0</v>
      </c>
      <c r="P3948">
        <f t="shared" si="923"/>
        <v>0</v>
      </c>
      <c r="Q3948">
        <f>($B$16/2)*(COS((ACOS((2*'Intake Valve Fxn Scratch'!$B$1)/$B$16-1)/($B$17/2))*(I3948-($B$17/2)))+1)*P3948</f>
        <v>0</v>
      </c>
      <c r="R3948">
        <f t="shared" si="924"/>
        <v>0</v>
      </c>
      <c r="S3948">
        <f t="shared" si="925"/>
        <v>0</v>
      </c>
      <c r="T3948">
        <f>S3948*'Exhaust Gas Math'!$C$14</f>
        <v>0</v>
      </c>
      <c r="U3948">
        <f>(T3948/'Exhaust Gas Math'!$B$14)+('Exhaust Gas Math'!$D$10)</f>
        <v>4.4059320573952224E-4</v>
      </c>
      <c r="V3948">
        <f>('Exhaust Gas Math'!$E$10*(2.53982214E-12*V3947^4 - 0.0000000071629564556*V3947^3 + 7.56281407226508E-06*V3947^2 - 0.00322508455050905*V3947 + 1.62997098133725)*$B$24+T3948*'Exhaust Gas Math'!$D$14*$B$23)/('Exhaust Gas Math'!$E$10*(2.53982214E-12*V3947^4 - 0.0000000071629564556*V3947^3 + 7.56281407226508E-06*V3947^2 - 0.00322508455050905*V3947 + 1.62997098133725)+T3948*'Exhaust Gas Math'!$D$14)</f>
        <v>1100</v>
      </c>
      <c r="W3948">
        <f>(353.3116967483*V3948^-1.0020802909)*('Exhaust Gas Math'!$E$10/(T3948+'Exhaust Gas Math'!$E$10))+(357.4500179626*V3948^-1.0038444015 )*(T3948/(T3948+'Exhaust Gas Math'!$E$10))</f>
        <v>0.31654710700089367</v>
      </c>
      <c r="X3948">
        <f t="shared" si="926"/>
        <v>0</v>
      </c>
      <c r="Y3948">
        <f t="shared" si="927"/>
        <v>101325</v>
      </c>
      <c r="Z3948">
        <f t="shared" si="928"/>
        <v>101325</v>
      </c>
    </row>
    <row r="3949" spans="5:26" x14ac:dyDescent="0.2">
      <c r="E3949">
        <f t="shared" si="930"/>
        <v>0.49299999999995958</v>
      </c>
      <c r="F3949">
        <f t="shared" si="931"/>
        <v>101325</v>
      </c>
      <c r="H3949">
        <f t="shared" si="929"/>
        <v>0.49299999999995958</v>
      </c>
      <c r="I3949">
        <f t="shared" si="917"/>
        <v>623.99999999806096</v>
      </c>
      <c r="J3949">
        <f t="shared" si="918"/>
        <v>3.5013552286651248E-2</v>
      </c>
      <c r="K3949">
        <f t="shared" si="919"/>
        <v>-26.41144825757123</v>
      </c>
      <c r="L3949">
        <f t="shared" si="920"/>
        <v>3.9769296294121147E-5</v>
      </c>
      <c r="M3949">
        <f>J3949/SQRT('Exhaust Gas Math'!$E$14*$B$21*$B$23)</f>
        <v>5.9441051566025481E-4</v>
      </c>
      <c r="N3949">
        <f t="shared" si="921"/>
        <v>4.9669531180163894E-2</v>
      </c>
      <c r="O3949">
        <f t="shared" si="922"/>
        <v>0</v>
      </c>
      <c r="P3949">
        <f t="shared" si="923"/>
        <v>0</v>
      </c>
      <c r="Q3949">
        <f>($B$16/2)*(COS((ACOS((2*'Intake Valve Fxn Scratch'!$B$1)/$B$16-1)/($B$17/2))*(I3949-($B$17/2)))+1)*P3949</f>
        <v>0</v>
      </c>
      <c r="R3949">
        <f t="shared" si="924"/>
        <v>0</v>
      </c>
      <c r="S3949">
        <f t="shared" si="925"/>
        <v>0</v>
      </c>
      <c r="T3949">
        <f>S3949*'Exhaust Gas Math'!$C$14</f>
        <v>0</v>
      </c>
      <c r="U3949">
        <f>(T3949/'Exhaust Gas Math'!$B$14)+('Exhaust Gas Math'!$D$10)</f>
        <v>4.4059320573952224E-4</v>
      </c>
      <c r="V3949">
        <f>('Exhaust Gas Math'!$E$10*(2.53982214E-12*V3948^4 - 0.0000000071629564556*V3948^3 + 7.56281407226508E-06*V3948^2 - 0.00322508455050905*V3948 + 1.62997098133725)*$B$24+T3949*'Exhaust Gas Math'!$D$14*$B$23)/('Exhaust Gas Math'!$E$10*(2.53982214E-12*V3948^4 - 0.0000000071629564556*V3948^3 + 7.56281407226508E-06*V3948^2 - 0.00322508455050905*V3948 + 1.62997098133725)+T3949*'Exhaust Gas Math'!$D$14)</f>
        <v>1100</v>
      </c>
      <c r="W3949">
        <f>(353.3116967483*V3949^-1.0020802909)*('Exhaust Gas Math'!$E$10/(T3949+'Exhaust Gas Math'!$E$10))+(357.4500179626*V3949^-1.0038444015 )*(T3949/(T3949+'Exhaust Gas Math'!$E$10))</f>
        <v>0.31654710700089367</v>
      </c>
      <c r="X3949">
        <f t="shared" si="926"/>
        <v>0</v>
      </c>
      <c r="Y3949">
        <f t="shared" si="927"/>
        <v>101325</v>
      </c>
      <c r="Z3949">
        <f t="shared" si="928"/>
        <v>101325</v>
      </c>
    </row>
    <row r="3950" spans="5:26" x14ac:dyDescent="0.2">
      <c r="E3950">
        <f t="shared" si="930"/>
        <v>0.49312499999995957</v>
      </c>
      <c r="F3950">
        <f t="shared" si="931"/>
        <v>101325</v>
      </c>
      <c r="H3950">
        <f t="shared" si="929"/>
        <v>0.49312499999995957</v>
      </c>
      <c r="I3950">
        <f t="shared" si="917"/>
        <v>629.99999999806096</v>
      </c>
      <c r="J3950">
        <f t="shared" si="918"/>
        <v>3.1700000001073841E-2</v>
      </c>
      <c r="K3950">
        <f t="shared" si="919"/>
        <v>-26.556929898345718</v>
      </c>
      <c r="L3950">
        <f t="shared" si="920"/>
        <v>3.9769296294121147E-5</v>
      </c>
      <c r="M3950">
        <f>J3950/SQRT('Exhaust Gas Math'!$E$14*$B$21*$B$23)</f>
        <v>5.3815771655514415E-4</v>
      </c>
      <c r="N3950">
        <f t="shared" si="921"/>
        <v>4.5512549563013503E-2</v>
      </c>
      <c r="O3950">
        <f t="shared" si="922"/>
        <v>0</v>
      </c>
      <c r="P3950">
        <f t="shared" si="923"/>
        <v>0</v>
      </c>
      <c r="Q3950">
        <f>($B$16/2)*(COS((ACOS((2*'Intake Valve Fxn Scratch'!$B$1)/$B$16-1)/($B$17/2))*(I3950-($B$17/2)))+1)*P3950</f>
        <v>0</v>
      </c>
      <c r="R3950">
        <f t="shared" si="924"/>
        <v>0</v>
      </c>
      <c r="S3950">
        <f t="shared" si="925"/>
        <v>0</v>
      </c>
      <c r="T3950">
        <f>S3950*'Exhaust Gas Math'!$C$14</f>
        <v>0</v>
      </c>
      <c r="U3950">
        <f>(T3950/'Exhaust Gas Math'!$B$14)+('Exhaust Gas Math'!$D$10)</f>
        <v>4.4059320573952224E-4</v>
      </c>
      <c r="V3950">
        <f>('Exhaust Gas Math'!$E$10*(2.53982214E-12*V3949^4 - 0.0000000071629564556*V3949^3 + 7.56281407226508E-06*V3949^2 - 0.00322508455050905*V3949 + 1.62997098133725)*$B$24+T3950*'Exhaust Gas Math'!$D$14*$B$23)/('Exhaust Gas Math'!$E$10*(2.53982214E-12*V3949^4 - 0.0000000071629564556*V3949^3 + 7.56281407226508E-06*V3949^2 - 0.00322508455050905*V3949 + 1.62997098133725)+T3950*'Exhaust Gas Math'!$D$14)</f>
        <v>1100</v>
      </c>
      <c r="W3950">
        <f>(353.3116967483*V3950^-1.0020802909)*('Exhaust Gas Math'!$E$10/(T3950+'Exhaust Gas Math'!$E$10))+(357.4500179626*V3950^-1.0038444015 )*(T3950/(T3950+'Exhaust Gas Math'!$E$10))</f>
        <v>0.31654710700089367</v>
      </c>
      <c r="X3950">
        <f t="shared" si="926"/>
        <v>0</v>
      </c>
      <c r="Y3950">
        <f t="shared" si="927"/>
        <v>101325</v>
      </c>
      <c r="Z3950">
        <f t="shared" si="928"/>
        <v>101325</v>
      </c>
    </row>
    <row r="3951" spans="5:26" x14ac:dyDescent="0.2">
      <c r="E3951">
        <f t="shared" si="930"/>
        <v>0.49324999999995955</v>
      </c>
      <c r="F3951">
        <f t="shared" si="931"/>
        <v>101325</v>
      </c>
      <c r="H3951">
        <f t="shared" si="929"/>
        <v>0.49324999999995955</v>
      </c>
      <c r="I3951">
        <f t="shared" si="917"/>
        <v>635.99999999805732</v>
      </c>
      <c r="J3951">
        <f t="shared" si="918"/>
        <v>2.838644771548288E-2</v>
      </c>
      <c r="K3951">
        <f t="shared" si="919"/>
        <v>-26.411448257759144</v>
      </c>
      <c r="L3951">
        <f t="shared" si="920"/>
        <v>3.9769296294121147E-5</v>
      </c>
      <c r="M3951">
        <f>J3951/SQRT('Exhaust Gas Math'!$E$14*$B$21*$B$23)</f>
        <v>4.8190491744980332E-4</v>
      </c>
      <c r="N3951">
        <f t="shared" si="921"/>
        <v>4.1037700629627048E-2</v>
      </c>
      <c r="O3951">
        <f t="shared" si="922"/>
        <v>0</v>
      </c>
      <c r="P3951">
        <f t="shared" si="923"/>
        <v>0</v>
      </c>
      <c r="Q3951">
        <f>($B$16/2)*(COS((ACOS((2*'Intake Valve Fxn Scratch'!$B$1)/$B$16-1)/($B$17/2))*(I3951-($B$17/2)))+1)*P3951</f>
        <v>0</v>
      </c>
      <c r="R3951">
        <f t="shared" si="924"/>
        <v>0</v>
      </c>
      <c r="S3951">
        <f t="shared" si="925"/>
        <v>0</v>
      </c>
      <c r="T3951">
        <f>S3951*'Exhaust Gas Math'!$C$14</f>
        <v>0</v>
      </c>
      <c r="U3951">
        <f>(T3951/'Exhaust Gas Math'!$B$14)+('Exhaust Gas Math'!$D$10)</f>
        <v>4.4059320573952224E-4</v>
      </c>
      <c r="V3951">
        <f>('Exhaust Gas Math'!$E$10*(2.53982214E-12*V3950^4 - 0.0000000071629564556*V3950^3 + 7.56281407226508E-06*V3950^2 - 0.00322508455050905*V3950 + 1.62997098133725)*$B$24+T3951*'Exhaust Gas Math'!$D$14*$B$23)/('Exhaust Gas Math'!$E$10*(2.53982214E-12*V3950^4 - 0.0000000071629564556*V3950^3 + 7.56281407226508E-06*V3950^2 - 0.00322508455050905*V3950 + 1.62997098133725)+T3951*'Exhaust Gas Math'!$D$14)</f>
        <v>1100</v>
      </c>
      <c r="W3951">
        <f>(353.3116967483*V3951^-1.0020802909)*('Exhaust Gas Math'!$E$10/(T3951+'Exhaust Gas Math'!$E$10))+(357.4500179626*V3951^-1.0038444015 )*(T3951/(T3951+'Exhaust Gas Math'!$E$10))</f>
        <v>0.31654710700089367</v>
      </c>
      <c r="X3951">
        <f t="shared" si="926"/>
        <v>0</v>
      </c>
      <c r="Y3951">
        <f t="shared" si="927"/>
        <v>101325</v>
      </c>
      <c r="Z3951">
        <f t="shared" si="928"/>
        <v>101325</v>
      </c>
    </row>
    <row r="3952" spans="5:26" x14ac:dyDescent="0.2">
      <c r="E3952">
        <f t="shared" si="930"/>
        <v>0.49337499999995954</v>
      </c>
      <c r="F3952">
        <f t="shared" si="931"/>
        <v>101325</v>
      </c>
      <c r="H3952">
        <f t="shared" si="929"/>
        <v>0.49337499999995954</v>
      </c>
      <c r="I3952">
        <f t="shared" si="917"/>
        <v>641.99999999805732</v>
      </c>
      <c r="J3952">
        <f t="shared" si="918"/>
        <v>2.5109199402128253E-2</v>
      </c>
      <c r="K3952">
        <f t="shared" si="919"/>
        <v>-25.976597263109927</v>
      </c>
      <c r="L3952">
        <f t="shared" si="920"/>
        <v>3.9769296294121147E-5</v>
      </c>
      <c r="M3952">
        <f>J3952/SQRT('Exhaust Gas Math'!$E$14*$B$21*$B$23)</f>
        <v>4.2626843578294591E-4</v>
      </c>
      <c r="N3952">
        <f t="shared" si="921"/>
        <v>3.6364153776181352E-2</v>
      </c>
      <c r="O3952">
        <f t="shared" si="922"/>
        <v>0</v>
      </c>
      <c r="P3952">
        <f t="shared" si="923"/>
        <v>0</v>
      </c>
      <c r="Q3952">
        <f>($B$16/2)*(COS((ACOS((2*'Intake Valve Fxn Scratch'!$B$1)/$B$16-1)/($B$17/2))*(I3952-($B$17/2)))+1)*P3952</f>
        <v>0</v>
      </c>
      <c r="R3952">
        <f t="shared" si="924"/>
        <v>0</v>
      </c>
      <c r="S3952">
        <f t="shared" si="925"/>
        <v>0</v>
      </c>
      <c r="T3952">
        <f>S3952*'Exhaust Gas Math'!$C$14</f>
        <v>0</v>
      </c>
      <c r="U3952">
        <f>(T3952/'Exhaust Gas Math'!$B$14)+('Exhaust Gas Math'!$D$10)</f>
        <v>4.4059320573952224E-4</v>
      </c>
      <c r="V3952">
        <f>('Exhaust Gas Math'!$E$10*(2.53982214E-12*V3951^4 - 0.0000000071629564556*V3951^3 + 7.56281407226508E-06*V3951^2 - 0.00322508455050905*V3951 + 1.62997098133725)*$B$24+T3952*'Exhaust Gas Math'!$D$14*$B$23)/('Exhaust Gas Math'!$E$10*(2.53982214E-12*V3951^4 - 0.0000000071629564556*V3951^3 + 7.56281407226508E-06*V3951^2 - 0.00322508455050905*V3951 + 1.62997098133725)+T3952*'Exhaust Gas Math'!$D$14)</f>
        <v>1100</v>
      </c>
      <c r="W3952">
        <f>(353.3116967483*V3952^-1.0020802909)*('Exhaust Gas Math'!$E$10/(T3952+'Exhaust Gas Math'!$E$10))+(357.4500179626*V3952^-1.0038444015 )*(T3952/(T3952+'Exhaust Gas Math'!$E$10))</f>
        <v>0.31654710700089367</v>
      </c>
      <c r="X3952">
        <f t="shared" si="926"/>
        <v>0</v>
      </c>
      <c r="Y3952">
        <f t="shared" si="927"/>
        <v>101325</v>
      </c>
      <c r="Z3952">
        <f t="shared" si="928"/>
        <v>101325</v>
      </c>
    </row>
    <row r="3953" spans="5:26" x14ac:dyDescent="0.2">
      <c r="E3953">
        <f t="shared" si="930"/>
        <v>0.49349999999995953</v>
      </c>
      <c r="F3953">
        <f t="shared" si="931"/>
        <v>101325</v>
      </c>
      <c r="H3953">
        <f t="shared" si="929"/>
        <v>0.49349999999995953</v>
      </c>
      <c r="I3953">
        <f t="shared" si="917"/>
        <v>647.99999999805732</v>
      </c>
      <c r="J3953">
        <f t="shared" si="918"/>
        <v>2.1904161279335831E-2</v>
      </c>
      <c r="K3953">
        <f t="shared" si="919"/>
        <v>-25.257141232893389</v>
      </c>
      <c r="L3953">
        <f t="shared" si="920"/>
        <v>3.9769296294121147E-5</v>
      </c>
      <c r="M3953">
        <f>J3953/SQRT('Exhaust Gas Math'!$E$14*$B$21*$B$23)</f>
        <v>3.7185783649033621E-4</v>
      </c>
      <c r="N3953">
        <f t="shared" si="921"/>
        <v>3.1616553881391833E-2</v>
      </c>
      <c r="O3953">
        <f t="shared" si="922"/>
        <v>0</v>
      </c>
      <c r="P3953">
        <f t="shared" si="923"/>
        <v>0</v>
      </c>
      <c r="Q3953">
        <f>($B$16/2)*(COS((ACOS((2*'Intake Valve Fxn Scratch'!$B$1)/$B$16-1)/($B$17/2))*(I3953-($B$17/2)))+1)*P3953</f>
        <v>0</v>
      </c>
      <c r="R3953">
        <f t="shared" si="924"/>
        <v>0</v>
      </c>
      <c r="S3953">
        <f t="shared" si="925"/>
        <v>0</v>
      </c>
      <c r="T3953">
        <f>S3953*'Exhaust Gas Math'!$C$14</f>
        <v>0</v>
      </c>
      <c r="U3953">
        <f>(T3953/'Exhaust Gas Math'!$B$14)+('Exhaust Gas Math'!$D$10)</f>
        <v>4.4059320573952224E-4</v>
      </c>
      <c r="V3953">
        <f>('Exhaust Gas Math'!$E$10*(2.53982214E-12*V3952^4 - 0.0000000071629564556*V3952^3 + 7.56281407226508E-06*V3952^2 - 0.00322508455050905*V3952 + 1.62997098133725)*$B$24+T3953*'Exhaust Gas Math'!$D$14*$B$23)/('Exhaust Gas Math'!$E$10*(2.53982214E-12*V3952^4 - 0.0000000071629564556*V3952^3 + 7.56281407226508E-06*V3952^2 - 0.00322508455050905*V3952 + 1.62997098133725)+T3953*'Exhaust Gas Math'!$D$14)</f>
        <v>1100</v>
      </c>
      <c r="W3953">
        <f>(353.3116967483*V3953^-1.0020802909)*('Exhaust Gas Math'!$E$10/(T3953+'Exhaust Gas Math'!$E$10))+(357.4500179626*V3953^-1.0038444015 )*(T3953/(T3953+'Exhaust Gas Math'!$E$10))</f>
        <v>0.31654710700089367</v>
      </c>
      <c r="X3953">
        <f t="shared" si="926"/>
        <v>0</v>
      </c>
      <c r="Y3953">
        <f t="shared" si="927"/>
        <v>101325</v>
      </c>
      <c r="Z3953">
        <f t="shared" si="928"/>
        <v>101325</v>
      </c>
    </row>
    <row r="3954" spans="5:26" x14ac:dyDescent="0.2">
      <c r="E3954">
        <f t="shared" si="930"/>
        <v>0.49362499999995951</v>
      </c>
      <c r="F3954">
        <f t="shared" si="931"/>
        <v>101325</v>
      </c>
      <c r="H3954">
        <f t="shared" si="929"/>
        <v>0.49362499999995951</v>
      </c>
      <c r="I3954">
        <f t="shared" si="917"/>
        <v>653.99999999805732</v>
      </c>
      <c r="J3954">
        <f t="shared" si="918"/>
        <v>1.8806448415478072E-2</v>
      </c>
      <c r="K3954">
        <f t="shared" si="919"/>
        <v>-24.260962677932596</v>
      </c>
      <c r="L3954">
        <f t="shared" si="920"/>
        <v>3.9769296294121147E-5</v>
      </c>
      <c r="M3954">
        <f>J3954/SQRT('Exhaust Gas Math'!$E$14*$B$21*$B$23)</f>
        <v>3.1926925348400452E-4</v>
      </c>
      <c r="N3954">
        <f t="shared" si="921"/>
        <v>2.691866356410234E-2</v>
      </c>
      <c r="O3954">
        <f t="shared" si="922"/>
        <v>0</v>
      </c>
      <c r="P3954">
        <f t="shared" si="923"/>
        <v>0</v>
      </c>
      <c r="Q3954">
        <f>($B$16/2)*(COS((ACOS((2*'Intake Valve Fxn Scratch'!$B$1)/$B$16-1)/($B$17/2))*(I3954-($B$17/2)))+1)*P3954</f>
        <v>0</v>
      </c>
      <c r="R3954">
        <f t="shared" si="924"/>
        <v>0</v>
      </c>
      <c r="S3954">
        <f t="shared" si="925"/>
        <v>0</v>
      </c>
      <c r="T3954">
        <f>S3954*'Exhaust Gas Math'!$C$14</f>
        <v>0</v>
      </c>
      <c r="U3954">
        <f>(T3954/'Exhaust Gas Math'!$B$14)+('Exhaust Gas Math'!$D$10)</f>
        <v>4.4059320573952224E-4</v>
      </c>
      <c r="V3954">
        <f>('Exhaust Gas Math'!$E$10*(2.53982214E-12*V3953^4 - 0.0000000071629564556*V3953^3 + 7.56281407226508E-06*V3953^2 - 0.00322508455050905*V3953 + 1.62997098133725)*$B$24+T3954*'Exhaust Gas Math'!$D$14*$B$23)/('Exhaust Gas Math'!$E$10*(2.53982214E-12*V3953^4 - 0.0000000071629564556*V3953^3 + 7.56281407226508E-06*V3953^2 - 0.00322508455050905*V3953 + 1.62997098133725)+T3954*'Exhaust Gas Math'!$D$14)</f>
        <v>1100</v>
      </c>
      <c r="W3954">
        <f>(353.3116967483*V3954^-1.0020802909)*('Exhaust Gas Math'!$E$10/(T3954+'Exhaust Gas Math'!$E$10))+(357.4500179626*V3954^-1.0038444015 )*(T3954/(T3954+'Exhaust Gas Math'!$E$10))</f>
        <v>0.31654710700089367</v>
      </c>
      <c r="X3954">
        <f t="shared" si="926"/>
        <v>0</v>
      </c>
      <c r="Y3954">
        <f t="shared" si="927"/>
        <v>101325</v>
      </c>
      <c r="Z3954">
        <f t="shared" si="928"/>
        <v>101325</v>
      </c>
    </row>
    <row r="3955" spans="5:26" x14ac:dyDescent="0.2">
      <c r="E3955">
        <f t="shared" si="930"/>
        <v>0.4937499999999595</v>
      </c>
      <c r="F3955">
        <f t="shared" si="931"/>
        <v>101325</v>
      </c>
      <c r="H3955">
        <f t="shared" si="929"/>
        <v>0.4937499999999595</v>
      </c>
      <c r="I3955">
        <f t="shared" si="917"/>
        <v>659.99999999805732</v>
      </c>
      <c r="J3955">
        <f t="shared" si="918"/>
        <v>1.5850000000931067E-2</v>
      </c>
      <c r="K3955">
        <f t="shared" si="919"/>
        <v>-22.99897593894022</v>
      </c>
      <c r="L3955">
        <f t="shared" si="920"/>
        <v>3.9769296294121147E-5</v>
      </c>
      <c r="M3955">
        <f>J3955/SQRT('Exhaust Gas Math'!$E$14*$B$21*$B$23)</f>
        <v>2.6907885828426334E-4</v>
      </c>
      <c r="N3955">
        <f t="shared" si="921"/>
        <v>2.2387269430984499E-2</v>
      </c>
      <c r="O3955">
        <f t="shared" si="922"/>
        <v>0</v>
      </c>
      <c r="P3955">
        <f t="shared" si="923"/>
        <v>0</v>
      </c>
      <c r="Q3955">
        <f>($B$16/2)*(COS((ACOS((2*'Intake Valve Fxn Scratch'!$B$1)/$B$16-1)/($B$17/2))*(I3955-($B$17/2)))+1)*P3955</f>
        <v>0</v>
      </c>
      <c r="R3955">
        <f t="shared" si="924"/>
        <v>0</v>
      </c>
      <c r="S3955">
        <f t="shared" si="925"/>
        <v>0</v>
      </c>
      <c r="T3955">
        <f>S3955*'Exhaust Gas Math'!$C$14</f>
        <v>0</v>
      </c>
      <c r="U3955">
        <f>(T3955/'Exhaust Gas Math'!$B$14)+('Exhaust Gas Math'!$D$10)</f>
        <v>4.4059320573952224E-4</v>
      </c>
      <c r="V3955">
        <f>('Exhaust Gas Math'!$E$10*(2.53982214E-12*V3954^4 - 0.0000000071629564556*V3954^3 + 7.56281407226508E-06*V3954^2 - 0.00322508455050905*V3954 + 1.62997098133725)*$B$24+T3955*'Exhaust Gas Math'!$D$14*$B$23)/('Exhaust Gas Math'!$E$10*(2.53982214E-12*V3954^4 - 0.0000000071629564556*V3954^3 + 7.56281407226508E-06*V3954^2 - 0.00322508455050905*V3954 + 1.62997098133725)+T3955*'Exhaust Gas Math'!$D$14)</f>
        <v>1100</v>
      </c>
      <c r="W3955">
        <f>(353.3116967483*V3955^-1.0020802909)*('Exhaust Gas Math'!$E$10/(T3955+'Exhaust Gas Math'!$E$10))+(357.4500179626*V3955^-1.0038444015 )*(T3955/(T3955+'Exhaust Gas Math'!$E$10))</f>
        <v>0.31654710700089367</v>
      </c>
      <c r="X3955">
        <f t="shared" si="926"/>
        <v>0</v>
      </c>
      <c r="Y3955">
        <f t="shared" si="927"/>
        <v>101325</v>
      </c>
      <c r="Z3955">
        <f t="shared" si="928"/>
        <v>101325</v>
      </c>
    </row>
    <row r="3956" spans="5:26" x14ac:dyDescent="0.2">
      <c r="E3956">
        <f t="shared" si="930"/>
        <v>0.49387499999995949</v>
      </c>
      <c r="F3956">
        <f t="shared" si="931"/>
        <v>101325</v>
      </c>
      <c r="H3956">
        <f t="shared" si="929"/>
        <v>0.49387499999995949</v>
      </c>
      <c r="I3956">
        <f t="shared" si="917"/>
        <v>665.99999999805368</v>
      </c>
      <c r="J3956">
        <f t="shared" si="918"/>
        <v>1.3067207503198001E-2</v>
      </c>
      <c r="K3956">
        <f t="shared" si="919"/>
        <v>-21.485007606715005</v>
      </c>
      <c r="L3956">
        <f t="shared" si="920"/>
        <v>3.9769296294121147E-5</v>
      </c>
      <c r="M3956">
        <f>J3956/SQRT('Exhaust Gas Math'!$E$14*$B$21*$B$23)</f>
        <v>2.2183654736388219E-4</v>
      </c>
      <c r="N3956">
        <f t="shared" si="921"/>
        <v>1.8126827987550442E-2</v>
      </c>
      <c r="O3956">
        <f t="shared" si="922"/>
        <v>0</v>
      </c>
      <c r="P3956">
        <f t="shared" si="923"/>
        <v>0</v>
      </c>
      <c r="Q3956">
        <f>($B$16/2)*(COS((ACOS((2*'Intake Valve Fxn Scratch'!$B$1)/$B$16-1)/($B$17/2))*(I3956-($B$17/2)))+1)*P3956</f>
        <v>0</v>
      </c>
      <c r="R3956">
        <f t="shared" si="924"/>
        <v>0</v>
      </c>
      <c r="S3956">
        <f t="shared" si="925"/>
        <v>0</v>
      </c>
      <c r="T3956">
        <f>S3956*'Exhaust Gas Math'!$C$14</f>
        <v>0</v>
      </c>
      <c r="U3956">
        <f>(T3956/'Exhaust Gas Math'!$B$14)+('Exhaust Gas Math'!$D$10)</f>
        <v>4.4059320573952224E-4</v>
      </c>
      <c r="V3956">
        <f>('Exhaust Gas Math'!$E$10*(2.53982214E-12*V3955^4 - 0.0000000071629564556*V3955^3 + 7.56281407226508E-06*V3955^2 - 0.00322508455050905*V3955 + 1.62997098133725)*$B$24+T3956*'Exhaust Gas Math'!$D$14*$B$23)/('Exhaust Gas Math'!$E$10*(2.53982214E-12*V3955^4 - 0.0000000071629564556*V3955^3 + 7.56281407226508E-06*V3955^2 - 0.00322508455050905*V3955 + 1.62997098133725)+T3956*'Exhaust Gas Math'!$D$14)</f>
        <v>1100</v>
      </c>
      <c r="W3956">
        <f>(353.3116967483*V3956^-1.0020802909)*('Exhaust Gas Math'!$E$10/(T3956+'Exhaust Gas Math'!$E$10))+(357.4500179626*V3956^-1.0038444015 )*(T3956/(T3956+'Exhaust Gas Math'!$E$10))</f>
        <v>0.31654710700089367</v>
      </c>
      <c r="X3956">
        <f t="shared" si="926"/>
        <v>0</v>
      </c>
      <c r="Y3956">
        <f t="shared" si="927"/>
        <v>101325</v>
      </c>
      <c r="Z3956">
        <f t="shared" si="928"/>
        <v>101325</v>
      </c>
    </row>
    <row r="3957" spans="5:26" x14ac:dyDescent="0.2">
      <c r="E3957">
        <f t="shared" si="930"/>
        <v>0.49399999999995947</v>
      </c>
      <c r="F3957">
        <f t="shared" si="931"/>
        <v>101325</v>
      </c>
      <c r="H3957">
        <f t="shared" si="929"/>
        <v>0.49399999999995947</v>
      </c>
      <c r="I3957">
        <f t="shared" si="917"/>
        <v>671.99999999805368</v>
      </c>
      <c r="J3957">
        <f t="shared" si="918"/>
        <v>1.0488559779223791E-2</v>
      </c>
      <c r="K3957">
        <f t="shared" si="919"/>
        <v>-19.735645035124676</v>
      </c>
      <c r="L3957">
        <f t="shared" si="920"/>
        <v>3.9769296294121147E-5</v>
      </c>
      <c r="M3957">
        <f>J3957/SQRT('Exhaust Gas Math'!$E$14*$B$21*$B$23)</f>
        <v>1.7805991736744459E-4</v>
      </c>
      <c r="N3957">
        <f t="shared" si="921"/>
        <v>1.4225230310024685E-2</v>
      </c>
      <c r="O3957">
        <f t="shared" si="922"/>
        <v>0</v>
      </c>
      <c r="P3957">
        <f t="shared" si="923"/>
        <v>0</v>
      </c>
      <c r="Q3957">
        <f>($B$16/2)*(COS((ACOS((2*'Intake Valve Fxn Scratch'!$B$1)/$B$16-1)/($B$17/2))*(I3957-($B$17/2)))+1)*P3957</f>
        <v>0</v>
      </c>
      <c r="R3957">
        <f t="shared" si="924"/>
        <v>0</v>
      </c>
      <c r="S3957">
        <f t="shared" si="925"/>
        <v>0</v>
      </c>
      <c r="T3957">
        <f>S3957*'Exhaust Gas Math'!$C$14</f>
        <v>0</v>
      </c>
      <c r="U3957">
        <f>(T3957/'Exhaust Gas Math'!$B$14)+('Exhaust Gas Math'!$D$10)</f>
        <v>4.4059320573952224E-4</v>
      </c>
      <c r="V3957">
        <f>('Exhaust Gas Math'!$E$10*(2.53982214E-12*V3956^4 - 0.0000000071629564556*V3956^3 + 7.56281407226508E-06*V3956^2 - 0.00322508455050905*V3956 + 1.62997098133725)*$B$24+T3957*'Exhaust Gas Math'!$D$14*$B$23)/('Exhaust Gas Math'!$E$10*(2.53982214E-12*V3956^4 - 0.0000000071629564556*V3956^3 + 7.56281407226508E-06*V3956^2 - 0.00322508455050905*V3956 + 1.62997098133725)+T3957*'Exhaust Gas Math'!$D$14)</f>
        <v>1100</v>
      </c>
      <c r="W3957">
        <f>(353.3116967483*V3957^-1.0020802909)*('Exhaust Gas Math'!$E$10/(T3957+'Exhaust Gas Math'!$E$10))+(357.4500179626*V3957^-1.0038444015 )*(T3957/(T3957+'Exhaust Gas Math'!$E$10))</f>
        <v>0.31654710700089367</v>
      </c>
      <c r="X3957">
        <f t="shared" si="926"/>
        <v>0</v>
      </c>
      <c r="Y3957">
        <f t="shared" si="927"/>
        <v>101325</v>
      </c>
      <c r="Z3957">
        <f t="shared" si="928"/>
        <v>101325</v>
      </c>
    </row>
    <row r="3958" spans="5:26" x14ac:dyDescent="0.2">
      <c r="E3958">
        <f t="shared" si="930"/>
        <v>0.49412499999995946</v>
      </c>
      <c r="F3958">
        <f t="shared" si="931"/>
        <v>101325</v>
      </c>
      <c r="H3958">
        <f t="shared" si="929"/>
        <v>0.49412499999995946</v>
      </c>
      <c r="I3958">
        <f t="shared" si="917"/>
        <v>677.99999999805368</v>
      </c>
      <c r="J3958">
        <f t="shared" si="918"/>
        <v>8.1423090330862494E-3</v>
      </c>
      <c r="K3958">
        <f t="shared" si="919"/>
        <v>-17.77005460657934</v>
      </c>
      <c r="L3958">
        <f t="shared" si="920"/>
        <v>3.9769296294121147E-5</v>
      </c>
      <c r="M3958">
        <f>J3958/SQRT('Exhaust Gas Math'!$E$14*$B$21*$B$23)</f>
        <v>1.3822859421399317E-4</v>
      </c>
      <c r="N3958">
        <f t="shared" si="921"/>
        <v>1.0750931842564298E-2</v>
      </c>
      <c r="O3958">
        <f t="shared" si="922"/>
        <v>0</v>
      </c>
      <c r="P3958">
        <f t="shared" si="923"/>
        <v>0</v>
      </c>
      <c r="Q3958">
        <f>($B$16/2)*(COS((ACOS((2*'Intake Valve Fxn Scratch'!$B$1)/$B$16-1)/($B$17/2))*(I3958-($B$17/2)))+1)*P3958</f>
        <v>0</v>
      </c>
      <c r="R3958">
        <f t="shared" si="924"/>
        <v>0</v>
      </c>
      <c r="S3958">
        <f t="shared" si="925"/>
        <v>0</v>
      </c>
      <c r="T3958">
        <f>S3958*'Exhaust Gas Math'!$C$14</f>
        <v>0</v>
      </c>
      <c r="U3958">
        <f>(T3958/'Exhaust Gas Math'!$B$14)+('Exhaust Gas Math'!$D$10)</f>
        <v>4.4059320573952224E-4</v>
      </c>
      <c r="V3958">
        <f>('Exhaust Gas Math'!$E$10*(2.53982214E-12*V3957^4 - 0.0000000071629564556*V3957^3 + 7.56281407226508E-06*V3957^2 - 0.00322508455050905*V3957 + 1.62997098133725)*$B$24+T3958*'Exhaust Gas Math'!$D$14*$B$23)/('Exhaust Gas Math'!$E$10*(2.53982214E-12*V3957^4 - 0.0000000071629564556*V3957^3 + 7.56281407226508E-06*V3957^2 - 0.00322508455050905*V3957 + 1.62997098133725)+T3958*'Exhaust Gas Math'!$D$14)</f>
        <v>1100</v>
      </c>
      <c r="W3958">
        <f>(353.3116967483*V3958^-1.0020802909)*('Exhaust Gas Math'!$E$10/(T3958+'Exhaust Gas Math'!$E$10))+(357.4500179626*V3958^-1.0038444015 )*(T3958/(T3958+'Exhaust Gas Math'!$E$10))</f>
        <v>0.31654710700089367</v>
      </c>
      <c r="X3958">
        <f t="shared" si="926"/>
        <v>0</v>
      </c>
      <c r="Y3958">
        <f t="shared" si="927"/>
        <v>101325</v>
      </c>
      <c r="Z3958">
        <f t="shared" si="928"/>
        <v>101325</v>
      </c>
    </row>
    <row r="3959" spans="5:26" x14ac:dyDescent="0.2">
      <c r="E3959">
        <f t="shared" si="930"/>
        <v>0.49424999999995944</v>
      </c>
      <c r="F3959">
        <f t="shared" si="931"/>
        <v>101325</v>
      </c>
      <c r="H3959">
        <f t="shared" si="929"/>
        <v>0.49424999999995944</v>
      </c>
      <c r="I3959">
        <f t="shared" si="917"/>
        <v>683.99999999805368</v>
      </c>
      <c r="J3959">
        <f t="shared" si="918"/>
        <v>6.0541612789471143E-3</v>
      </c>
      <c r="K3959">
        <f t="shared" si="919"/>
        <v>-15.609771741142493</v>
      </c>
      <c r="L3959">
        <f t="shared" si="920"/>
        <v>3.9769296294121147E-5</v>
      </c>
      <c r="M3959">
        <f>J3959/SQRT('Exhaust Gas Math'!$E$14*$B$21*$B$23)</f>
        <v>1.0277897821528018E-4</v>
      </c>
      <c r="N3959">
        <f t="shared" si="921"/>
        <v>7.7515449040680869E-3</v>
      </c>
      <c r="O3959">
        <f t="shared" si="922"/>
        <v>0</v>
      </c>
      <c r="P3959">
        <f t="shared" si="923"/>
        <v>0</v>
      </c>
      <c r="Q3959">
        <f>($B$16/2)*(COS((ACOS((2*'Intake Valve Fxn Scratch'!$B$1)/$B$16-1)/($B$17/2))*(I3959-($B$17/2)))+1)*P3959</f>
        <v>0</v>
      </c>
      <c r="R3959">
        <f t="shared" si="924"/>
        <v>0</v>
      </c>
      <c r="S3959">
        <f t="shared" si="925"/>
        <v>0</v>
      </c>
      <c r="T3959">
        <f>S3959*'Exhaust Gas Math'!$C$14</f>
        <v>0</v>
      </c>
      <c r="U3959">
        <f>(T3959/'Exhaust Gas Math'!$B$14)+('Exhaust Gas Math'!$D$10)</f>
        <v>4.4059320573952224E-4</v>
      </c>
      <c r="V3959">
        <f>('Exhaust Gas Math'!$E$10*(2.53982214E-12*V3958^4 - 0.0000000071629564556*V3958^3 + 7.56281407226508E-06*V3958^2 - 0.00322508455050905*V3958 + 1.62997098133725)*$B$24+T3959*'Exhaust Gas Math'!$D$14*$B$23)/('Exhaust Gas Math'!$E$10*(2.53982214E-12*V3958^4 - 0.0000000071629564556*V3958^3 + 7.56281407226508E-06*V3958^2 - 0.00322508455050905*V3958 + 1.62997098133725)+T3959*'Exhaust Gas Math'!$D$14)</f>
        <v>1100</v>
      </c>
      <c r="W3959">
        <f>(353.3116967483*V3959^-1.0020802909)*('Exhaust Gas Math'!$E$10/(T3959+'Exhaust Gas Math'!$E$10))+(357.4500179626*V3959^-1.0038444015 )*(T3959/(T3959+'Exhaust Gas Math'!$E$10))</f>
        <v>0.31654710700089367</v>
      </c>
      <c r="X3959">
        <f t="shared" si="926"/>
        <v>0</v>
      </c>
      <c r="Y3959">
        <f t="shared" si="927"/>
        <v>101325</v>
      </c>
      <c r="Z3959">
        <f t="shared" si="928"/>
        <v>101325</v>
      </c>
    </row>
    <row r="3960" spans="5:26" x14ac:dyDescent="0.2">
      <c r="E3960">
        <f t="shared" si="930"/>
        <v>0.49437499999995943</v>
      </c>
      <c r="F3960">
        <f t="shared" si="931"/>
        <v>101325</v>
      </c>
      <c r="H3960">
        <f t="shared" si="929"/>
        <v>0.49437499999995943</v>
      </c>
      <c r="I3960">
        <f t="shared" si="917"/>
        <v>689.99999999805368</v>
      </c>
      <c r="J3960">
        <f t="shared" si="918"/>
        <v>4.2469947005714763E-3</v>
      </c>
      <c r="K3960">
        <f t="shared" si="919"/>
        <v>-13.278464949953781</v>
      </c>
      <c r="L3960">
        <f t="shared" si="920"/>
        <v>3.9769296294121147E-5</v>
      </c>
      <c r="M3960">
        <f>J3960/SQRT('Exhaust Gas Math'!$E$14*$B$21*$B$23)</f>
        <v>7.2099462782458055E-5</v>
      </c>
      <c r="N3960">
        <f t="shared" si="921"/>
        <v>5.2538472651678485E-3</v>
      </c>
      <c r="O3960">
        <f t="shared" si="922"/>
        <v>0</v>
      </c>
      <c r="P3960">
        <f t="shared" si="923"/>
        <v>0</v>
      </c>
      <c r="Q3960">
        <f>($B$16/2)*(COS((ACOS((2*'Intake Valve Fxn Scratch'!$B$1)/$B$16-1)/($B$17/2))*(I3960-($B$17/2)))+1)*P3960</f>
        <v>0</v>
      </c>
      <c r="R3960">
        <f t="shared" si="924"/>
        <v>0</v>
      </c>
      <c r="S3960">
        <f t="shared" si="925"/>
        <v>0</v>
      </c>
      <c r="T3960">
        <f>S3960*'Exhaust Gas Math'!$C$14</f>
        <v>0</v>
      </c>
      <c r="U3960">
        <f>(T3960/'Exhaust Gas Math'!$B$14)+('Exhaust Gas Math'!$D$10)</f>
        <v>4.4059320573952224E-4</v>
      </c>
      <c r="V3960">
        <f>('Exhaust Gas Math'!$E$10*(2.53982214E-12*V3959^4 - 0.0000000071629564556*V3959^3 + 7.56281407226508E-06*V3959^2 - 0.00322508455050905*V3959 + 1.62997098133725)*$B$24+T3960*'Exhaust Gas Math'!$D$14*$B$23)/('Exhaust Gas Math'!$E$10*(2.53982214E-12*V3959^4 - 0.0000000071629564556*V3959^3 + 7.56281407226508E-06*V3959^2 - 0.00322508455050905*V3959 + 1.62997098133725)+T3960*'Exhaust Gas Math'!$D$14)</f>
        <v>1100</v>
      </c>
      <c r="W3960">
        <f>(353.3116967483*V3960^-1.0020802909)*('Exhaust Gas Math'!$E$10/(T3960+'Exhaust Gas Math'!$E$10))+(357.4500179626*V3960^-1.0038444015 )*(T3960/(T3960+'Exhaust Gas Math'!$E$10))</f>
        <v>0.31654710700089367</v>
      </c>
      <c r="X3960">
        <f t="shared" si="926"/>
        <v>0</v>
      </c>
      <c r="Y3960">
        <f t="shared" si="927"/>
        <v>101325</v>
      </c>
      <c r="Z3960">
        <f t="shared" si="928"/>
        <v>101325</v>
      </c>
    </row>
    <row r="3961" spans="5:26" x14ac:dyDescent="0.2">
      <c r="E3961">
        <f t="shared" si="930"/>
        <v>0.49449999999995942</v>
      </c>
      <c r="F3961">
        <f t="shared" si="931"/>
        <v>101325</v>
      </c>
      <c r="H3961">
        <f t="shared" si="929"/>
        <v>0.49449999999995942</v>
      </c>
      <c r="I3961">
        <f t="shared" si="917"/>
        <v>695.99999999805368</v>
      </c>
      <c r="J3961">
        <f t="shared" si="918"/>
        <v>2.7406089931678902E-3</v>
      </c>
      <c r="K3961">
        <f t="shared" si="919"/>
        <v>-10.801676518077281</v>
      </c>
      <c r="L3961">
        <f t="shared" si="920"/>
        <v>3.9769296294121147E-5</v>
      </c>
      <c r="M3961">
        <f>J3961/SQRT('Exhaust Gas Math'!$E$14*$B$21*$B$23)</f>
        <v>4.65261791067433E-5</v>
      </c>
      <c r="N3961">
        <f t="shared" si="921"/>
        <v>3.2650381170800449E-3</v>
      </c>
      <c r="O3961">
        <f t="shared" si="922"/>
        <v>0</v>
      </c>
      <c r="P3961">
        <f t="shared" si="923"/>
        <v>0</v>
      </c>
      <c r="Q3961">
        <f>($B$16/2)*(COS((ACOS((2*'Intake Valve Fxn Scratch'!$B$1)/$B$16-1)/($B$17/2))*(I3961-($B$17/2)))+1)*P3961</f>
        <v>0</v>
      </c>
      <c r="R3961">
        <f t="shared" si="924"/>
        <v>0</v>
      </c>
      <c r="S3961">
        <f t="shared" si="925"/>
        <v>0</v>
      </c>
      <c r="T3961">
        <f>S3961*'Exhaust Gas Math'!$C$14</f>
        <v>0</v>
      </c>
      <c r="U3961">
        <f>(T3961/'Exhaust Gas Math'!$B$14)+('Exhaust Gas Math'!$D$10)</f>
        <v>4.4059320573952224E-4</v>
      </c>
      <c r="V3961">
        <f>('Exhaust Gas Math'!$E$10*(2.53982214E-12*V3960^4 - 0.0000000071629564556*V3960^3 + 7.56281407226508E-06*V3960^2 - 0.00322508455050905*V3960 + 1.62997098133725)*$B$24+T3961*'Exhaust Gas Math'!$D$14*$B$23)/('Exhaust Gas Math'!$E$10*(2.53982214E-12*V3960^4 - 0.0000000071629564556*V3960^3 + 7.56281407226508E-06*V3960^2 - 0.00322508455050905*V3960 + 1.62997098133725)+T3961*'Exhaust Gas Math'!$D$14)</f>
        <v>1100</v>
      </c>
      <c r="W3961">
        <f>(353.3116967483*V3961^-1.0020802909)*('Exhaust Gas Math'!$E$10/(T3961+'Exhaust Gas Math'!$E$10))+(357.4500179626*V3961^-1.0038444015 )*(T3961/(T3961+'Exhaust Gas Math'!$E$10))</f>
        <v>0.31654710700089367</v>
      </c>
      <c r="X3961">
        <f t="shared" si="926"/>
        <v>0</v>
      </c>
      <c r="Y3961">
        <f t="shared" si="927"/>
        <v>101325</v>
      </c>
      <c r="Z3961">
        <f t="shared" si="928"/>
        <v>101325</v>
      </c>
    </row>
    <row r="3962" spans="5:26" x14ac:dyDescent="0.2">
      <c r="E3962">
        <f t="shared" si="930"/>
        <v>0.4946249999999594</v>
      </c>
      <c r="F3962">
        <f t="shared" si="931"/>
        <v>101325</v>
      </c>
      <c r="H3962">
        <f t="shared" si="929"/>
        <v>0.4946249999999594</v>
      </c>
      <c r="I3962">
        <f t="shared" si="917"/>
        <v>701.99999999805004</v>
      </c>
      <c r="J3962">
        <f t="shared" si="918"/>
        <v>1.5515084337765113E-3</v>
      </c>
      <c r="K3962">
        <f t="shared" si="919"/>
        <v>-8.2065426578712568</v>
      </c>
      <c r="L3962">
        <f t="shared" si="920"/>
        <v>3.9769296294121147E-5</v>
      </c>
      <c r="M3962">
        <f>J3962/SQRT('Exhaust Gas Math'!$E$14*$B$21*$B$23)</f>
        <v>2.6339313435612971E-5</v>
      </c>
      <c r="N3962">
        <f t="shared" si="921"/>
        <v>1.7749850518269904E-3</v>
      </c>
      <c r="O3962">
        <f t="shared" si="922"/>
        <v>0</v>
      </c>
      <c r="P3962">
        <f t="shared" si="923"/>
        <v>0</v>
      </c>
      <c r="Q3962">
        <f>($B$16/2)*(COS((ACOS((2*'Intake Valve Fxn Scratch'!$B$1)/$B$16-1)/($B$17/2))*(I3962-($B$17/2)))+1)*P3962</f>
        <v>0</v>
      </c>
      <c r="R3962">
        <f t="shared" si="924"/>
        <v>0</v>
      </c>
      <c r="S3962">
        <f t="shared" si="925"/>
        <v>0</v>
      </c>
      <c r="T3962">
        <f>S3962*'Exhaust Gas Math'!$C$14</f>
        <v>0</v>
      </c>
      <c r="U3962">
        <f>(T3962/'Exhaust Gas Math'!$B$14)+('Exhaust Gas Math'!$D$10)</f>
        <v>4.4059320573952224E-4</v>
      </c>
      <c r="V3962">
        <f>('Exhaust Gas Math'!$E$10*(2.53982214E-12*V3961^4 - 0.0000000071629564556*V3961^3 + 7.56281407226508E-06*V3961^2 - 0.00322508455050905*V3961 + 1.62997098133725)*$B$24+T3962*'Exhaust Gas Math'!$D$14*$B$23)/('Exhaust Gas Math'!$E$10*(2.53982214E-12*V3961^4 - 0.0000000071629564556*V3961^3 + 7.56281407226508E-06*V3961^2 - 0.00322508455050905*V3961 + 1.62997098133725)+T3962*'Exhaust Gas Math'!$D$14)</f>
        <v>1100</v>
      </c>
      <c r="W3962">
        <f>(353.3116967483*V3962^-1.0020802909)*('Exhaust Gas Math'!$E$10/(T3962+'Exhaust Gas Math'!$E$10))+(357.4500179626*V3962^-1.0038444015 )*(T3962/(T3962+'Exhaust Gas Math'!$E$10))</f>
        <v>0.31654710700089367</v>
      </c>
      <c r="X3962">
        <f t="shared" si="926"/>
        <v>0</v>
      </c>
      <c r="Y3962">
        <f t="shared" si="927"/>
        <v>101325</v>
      </c>
      <c r="Z3962">
        <f t="shared" si="928"/>
        <v>101325</v>
      </c>
    </row>
    <row r="3963" spans="5:26" x14ac:dyDescent="0.2">
      <c r="E3963">
        <f t="shared" si="930"/>
        <v>0.49474999999995939</v>
      </c>
      <c r="F3963">
        <f t="shared" si="931"/>
        <v>101325</v>
      </c>
      <c r="H3963">
        <f t="shared" si="929"/>
        <v>0.49474999999995939</v>
      </c>
      <c r="I3963">
        <f t="shared" si="917"/>
        <v>707.99999999805004</v>
      </c>
      <c r="J3963">
        <f t="shared" si="918"/>
        <v>6.9272105696260508E-4</v>
      </c>
      <c r="K3963">
        <f t="shared" si="919"/>
        <v>-5.521496198977589</v>
      </c>
      <c r="L3963">
        <f t="shared" si="920"/>
        <v>3.9769296294121147E-5</v>
      </c>
      <c r="M3963">
        <f>J3963/SQRT('Exhaust Gas Math'!$E$14*$B$21*$B$23)</f>
        <v>1.1760037293754986E-5</v>
      </c>
      <c r="N3963">
        <f t="shared" si="921"/>
        <v>7.5915782844695329E-4</v>
      </c>
      <c r="O3963">
        <f t="shared" si="922"/>
        <v>0</v>
      </c>
      <c r="P3963">
        <f t="shared" si="923"/>
        <v>0</v>
      </c>
      <c r="Q3963">
        <f>($B$16/2)*(COS((ACOS((2*'Intake Valve Fxn Scratch'!$B$1)/$B$16-1)/($B$17/2))*(I3963-($B$17/2)))+1)*P3963</f>
        <v>0</v>
      </c>
      <c r="R3963">
        <f t="shared" si="924"/>
        <v>0</v>
      </c>
      <c r="S3963">
        <f t="shared" si="925"/>
        <v>0</v>
      </c>
      <c r="T3963">
        <f>S3963*'Exhaust Gas Math'!$C$14</f>
        <v>0</v>
      </c>
      <c r="U3963">
        <f>(T3963/'Exhaust Gas Math'!$B$14)+('Exhaust Gas Math'!$D$10)</f>
        <v>4.4059320573952224E-4</v>
      </c>
      <c r="V3963">
        <f>('Exhaust Gas Math'!$E$10*(2.53982214E-12*V3962^4 - 0.0000000071629564556*V3962^3 + 7.56281407226508E-06*V3962^2 - 0.00322508455050905*V3962 + 1.62997098133725)*$B$24+T3963*'Exhaust Gas Math'!$D$14*$B$23)/('Exhaust Gas Math'!$E$10*(2.53982214E-12*V3962^4 - 0.0000000071629564556*V3962^3 + 7.56281407226508E-06*V3962^2 - 0.00322508455050905*V3962 + 1.62997098133725)+T3963*'Exhaust Gas Math'!$D$14)</f>
        <v>1100</v>
      </c>
      <c r="W3963">
        <f>(353.3116967483*V3963^-1.0020802909)*('Exhaust Gas Math'!$E$10/(T3963+'Exhaust Gas Math'!$E$10))+(357.4500179626*V3963^-1.0038444015 )*(T3963/(T3963+'Exhaust Gas Math'!$E$10))</f>
        <v>0.31654710700089367</v>
      </c>
      <c r="X3963">
        <f t="shared" si="926"/>
        <v>0</v>
      </c>
      <c r="Y3963">
        <f t="shared" si="927"/>
        <v>101325</v>
      </c>
      <c r="Z3963">
        <f t="shared" si="928"/>
        <v>101325</v>
      </c>
    </row>
    <row r="3964" spans="5:26" x14ac:dyDescent="0.2">
      <c r="E3964">
        <f t="shared" si="930"/>
        <v>0.49487499999995938</v>
      </c>
      <c r="F3964">
        <f t="shared" si="931"/>
        <v>101325</v>
      </c>
      <c r="H3964">
        <f t="shared" si="929"/>
        <v>0.49487499999995938</v>
      </c>
      <c r="I3964">
        <f t="shared" si="917"/>
        <v>713.99999999805004</v>
      </c>
      <c r="J3964">
        <f t="shared" si="918"/>
        <v>1.7365591693842275E-4</v>
      </c>
      <c r="K3964">
        <f t="shared" si="919"/>
        <v>-2.7759550722791086</v>
      </c>
      <c r="L3964">
        <f t="shared" si="920"/>
        <v>3.9769296294121147E-5</v>
      </c>
      <c r="M3964">
        <f>J3964/SQRT('Exhaust Gas Math'!$E$14*$B$21*$B$23)</f>
        <v>2.9480842814733625E-6</v>
      </c>
      <c r="N3964">
        <f t="shared" si="921"/>
        <v>1.8193581059221253E-4</v>
      </c>
      <c r="O3964">
        <f t="shared" si="922"/>
        <v>0</v>
      </c>
      <c r="P3964">
        <f t="shared" si="923"/>
        <v>0</v>
      </c>
      <c r="Q3964">
        <f>($B$16/2)*(COS((ACOS((2*'Intake Valve Fxn Scratch'!$B$1)/$B$16-1)/($B$17/2))*(I3964-($B$17/2)))+1)*P3964</f>
        <v>0</v>
      </c>
      <c r="R3964">
        <f t="shared" si="924"/>
        <v>0</v>
      </c>
      <c r="S3964">
        <f t="shared" si="925"/>
        <v>0</v>
      </c>
      <c r="T3964">
        <f>S3964*'Exhaust Gas Math'!$C$14</f>
        <v>0</v>
      </c>
      <c r="U3964">
        <f>(T3964/'Exhaust Gas Math'!$B$14)+('Exhaust Gas Math'!$D$10)</f>
        <v>4.4059320573952224E-4</v>
      </c>
      <c r="V3964">
        <f>('Exhaust Gas Math'!$E$10*(2.53982214E-12*V3963^4 - 0.0000000071629564556*V3963^3 + 7.56281407226508E-06*V3963^2 - 0.00322508455050905*V3963 + 1.62997098133725)*$B$24+T3964*'Exhaust Gas Math'!$D$14*$B$23)/('Exhaust Gas Math'!$E$10*(2.53982214E-12*V3963^4 - 0.0000000071629564556*V3963^3 + 7.56281407226508E-06*V3963^2 - 0.00322508455050905*V3963 + 1.62997098133725)+T3964*'Exhaust Gas Math'!$D$14)</f>
        <v>1100</v>
      </c>
      <c r="W3964">
        <f>(353.3116967483*V3964^-1.0020802909)*('Exhaust Gas Math'!$E$10/(T3964+'Exhaust Gas Math'!$E$10))+(357.4500179626*V3964^-1.0038444015 )*(T3964/(T3964+'Exhaust Gas Math'!$E$10))</f>
        <v>0.31654710700089367</v>
      </c>
      <c r="X3964">
        <f t="shared" si="926"/>
        <v>0</v>
      </c>
      <c r="Y3964">
        <f t="shared" si="927"/>
        <v>101325</v>
      </c>
      <c r="Z3964">
        <f t="shared" si="928"/>
        <v>101325</v>
      </c>
    </row>
    <row r="3965" spans="5:26" x14ac:dyDescent="0.2">
      <c r="E3965">
        <f t="shared" si="930"/>
        <v>0.49499999999995936</v>
      </c>
      <c r="F3965">
        <f t="shared" si="931"/>
        <v>101325</v>
      </c>
      <c r="H3965">
        <f t="shared" si="929"/>
        <v>0.49499999999995936</v>
      </c>
      <c r="I3965">
        <f t="shared" si="917"/>
        <v>719.99999999805004</v>
      </c>
      <c r="J3965">
        <f t="shared" si="918"/>
        <v>0</v>
      </c>
      <c r="K3965">
        <f t="shared" si="919"/>
        <v>-9.0429450815647613E-10</v>
      </c>
      <c r="L3965">
        <f t="shared" si="920"/>
        <v>3.9769296294121147E-5</v>
      </c>
      <c r="M3965">
        <f>J3965/SQRT('Exhaust Gas Math'!$E$14*$B$21*$B$23)</f>
        <v>0</v>
      </c>
      <c r="N3965">
        <f t="shared" si="921"/>
        <v>0</v>
      </c>
      <c r="O3965">
        <f t="shared" si="922"/>
        <v>0</v>
      </c>
      <c r="P3965">
        <f t="shared" si="923"/>
        <v>0</v>
      </c>
      <c r="Q3965">
        <f>($B$16/2)*(COS((ACOS((2*'Intake Valve Fxn Scratch'!$B$1)/$B$16-1)/($B$17/2))*(I3965-($B$17/2)))+1)*P3965</f>
        <v>0</v>
      </c>
      <c r="R3965">
        <f t="shared" si="924"/>
        <v>0</v>
      </c>
      <c r="S3965">
        <f t="shared" si="925"/>
        <v>0</v>
      </c>
      <c r="T3965">
        <f>S3965*'Exhaust Gas Math'!$C$14</f>
        <v>0</v>
      </c>
      <c r="U3965">
        <f>(T3965/'Exhaust Gas Math'!$B$14)+('Exhaust Gas Math'!$D$10)</f>
        <v>4.4059320573952224E-4</v>
      </c>
      <c r="V3965">
        <f>('Exhaust Gas Math'!$E$10*(2.53982214E-12*V3964^4 - 0.0000000071629564556*V3964^3 + 7.56281407226508E-06*V3964^2 - 0.00322508455050905*V3964 + 1.62997098133725)*$B$24+T3965*'Exhaust Gas Math'!$D$14*$B$23)/('Exhaust Gas Math'!$E$10*(2.53982214E-12*V3964^4 - 0.0000000071629564556*V3964^3 + 7.56281407226508E-06*V3964^2 - 0.00322508455050905*V3964 + 1.62997098133725)+T3965*'Exhaust Gas Math'!$D$14)</f>
        <v>1100</v>
      </c>
      <c r="W3965">
        <f>(353.3116967483*V3965^-1.0020802909)*('Exhaust Gas Math'!$E$10/(T3965+'Exhaust Gas Math'!$E$10))+(357.4500179626*V3965^-1.0038444015 )*(T3965/(T3965+'Exhaust Gas Math'!$E$10))</f>
        <v>0.31654710700089367</v>
      </c>
      <c r="X3965">
        <f t="shared" si="926"/>
        <v>0</v>
      </c>
      <c r="Y3965">
        <f t="shared" si="927"/>
        <v>101325</v>
      </c>
      <c r="Z3965">
        <f t="shared" si="928"/>
        <v>101325</v>
      </c>
    </row>
    <row r="3966" spans="5:26" x14ac:dyDescent="0.2">
      <c r="E3966">
        <f t="shared" si="930"/>
        <v>0.49512499999995935</v>
      </c>
      <c r="F3966">
        <f t="shared" si="931"/>
        <v>98881.992171928447</v>
      </c>
      <c r="H3966">
        <f t="shared" si="929"/>
        <v>0.49512499999995935</v>
      </c>
      <c r="I3966">
        <f t="shared" si="917"/>
        <v>5.9999999980500434</v>
      </c>
      <c r="J3966">
        <f t="shared" si="918"/>
        <v>1.7365591671295033E-4</v>
      </c>
      <c r="K3966">
        <f t="shared" si="919"/>
        <v>2.7759550704819289</v>
      </c>
      <c r="L3966">
        <f t="shared" si="920"/>
        <v>4.1000207362517443E-5</v>
      </c>
      <c r="M3966">
        <f>J3966/SQRT('Exhaust Gas Math'!$E$14*$B$21*$B$23)</f>
        <v>2.9480842776456109E-6</v>
      </c>
      <c r="N3966">
        <f t="shared" si="921"/>
        <v>1.6556832799286686E-4</v>
      </c>
      <c r="O3966">
        <f t="shared" si="922"/>
        <v>1.1735844730195152E-6</v>
      </c>
      <c r="P3966">
        <f t="shared" si="923"/>
        <v>1</v>
      </c>
      <c r="Q3966">
        <f>($B$16/2)*(COS((ACOS((2*'Intake Valve Fxn Scratch'!$B$1)/$B$16-1)/($B$17/2))*(I3966-($B$17/2)))+1)*P3966</f>
        <v>1.313746307395278E-3</v>
      </c>
      <c r="R3966">
        <f t="shared" si="924"/>
        <v>0.17286135623622079</v>
      </c>
      <c r="S3966">
        <f t="shared" si="925"/>
        <v>3.1255780912044076E-7</v>
      </c>
      <c r="T3966">
        <f>S3966*'Exhaust Gas Math'!$C$14</f>
        <v>3.7029270794531803E-7</v>
      </c>
      <c r="U3966">
        <f>(T3966/'Exhaust Gas Math'!$B$14)+('Exhaust Gas Math'!$D$10)</f>
        <v>4.5337514249980243E-4</v>
      </c>
      <c r="V3966">
        <f>('Exhaust Gas Math'!$E$10*(2.53982214E-12*V3965^4 - 0.0000000071629564556*V3965^3 + 7.56281407226508E-06*V3965^2 - 0.00322508455050905*V3965 + 1.62997098133725)*$B$24+T3966*'Exhaust Gas Math'!$D$14*$B$23)/('Exhaust Gas Math'!$E$10*(2.53982214E-12*V3965^4 - 0.0000000071629564556*V3965^3 + 7.56281407226508E-06*V3965^2 - 0.00322508455050905*V3965 + 1.62997098133725)+T3966*'Exhaust Gas Math'!$D$14)</f>
        <v>1075.5162995713504</v>
      </c>
      <c r="W3966">
        <f>(353.3116967483*V3966^-1.0020802909)*('Exhaust Gas Math'!$E$10/(T3966+'Exhaust Gas Math'!$E$10))+(357.4500179626*V3966^-1.0038444015 )*(T3966/(T3966+'Exhaust Gas Math'!$E$10))</f>
        <v>0.3237591612731594</v>
      </c>
      <c r="X3966">
        <f t="shared" si="926"/>
        <v>-1.2474321588700454</v>
      </c>
      <c r="Y3966">
        <f t="shared" si="927"/>
        <v>98883.239604087314</v>
      </c>
      <c r="Z3966">
        <f t="shared" si="928"/>
        <v>98881.992171928447</v>
      </c>
    </row>
    <row r="3967" spans="5:26" x14ac:dyDescent="0.2">
      <c r="E3967">
        <f t="shared" si="930"/>
        <v>0.49524999999995933</v>
      </c>
      <c r="F3967">
        <f t="shared" si="931"/>
        <v>92629.74597659483</v>
      </c>
      <c r="H3967">
        <f t="shared" si="929"/>
        <v>0.49524999999995933</v>
      </c>
      <c r="I3967">
        <f t="shared" si="917"/>
        <v>11.999999998046405</v>
      </c>
      <c r="J3967">
        <f t="shared" si="918"/>
        <v>6.9272105651413049E-4</v>
      </c>
      <c r="K3967">
        <f t="shared" si="919"/>
        <v>5.5214961972099994</v>
      </c>
      <c r="L3967">
        <f t="shared" si="920"/>
        <v>4.4679454450055912E-5</v>
      </c>
      <c r="M3967">
        <f>J3967/SQRT('Exhaust Gas Math'!$E$14*$B$21*$B$23)</f>
        <v>1.176003728614142E-5</v>
      </c>
      <c r="N3967">
        <f t="shared" si="921"/>
        <v>6.292939264831085E-4</v>
      </c>
      <c r="O3967">
        <f t="shared" si="922"/>
        <v>4.4605728042254456E-6</v>
      </c>
      <c r="P3967">
        <f t="shared" si="923"/>
        <v>1</v>
      </c>
      <c r="Q3967">
        <f>($B$16/2)*(COS((ACOS((2*'Intake Valve Fxn Scratch'!$B$1)/$B$16-1)/($B$17/2))*(I3967-($B$17/2)))+1)*P3967</f>
        <v>1.6604289222925581E-3</v>
      </c>
      <c r="R3967">
        <f t="shared" si="924"/>
        <v>0.2184774897753366</v>
      </c>
      <c r="S3967">
        <f t="shared" si="925"/>
        <v>1.4189852609028641E-6</v>
      </c>
      <c r="T3967">
        <f>S3967*'Exhaust Gas Math'!$C$14</f>
        <v>1.6810966786363114E-6</v>
      </c>
      <c r="U3967">
        <f>(T3967/'Exhaust Gas Math'!$B$14)+('Exhaust Gas Math'!$D$10)</f>
        <v>4.9862208660373731E-4</v>
      </c>
      <c r="V3967">
        <f>('Exhaust Gas Math'!$E$10*(2.53982214E-12*V3966^4 - 0.0000000071629564556*V3966^3 + 7.56281407226508E-06*V3966^2 - 0.00322508455050905*V3966 + 1.62997098133725)*$B$24+T3967*'Exhaust Gas Math'!$D$14*$B$23)/('Exhaust Gas Math'!$E$10*(2.53982214E-12*V3966^4 - 0.0000000071629564556*V3966^3 + 7.56281407226508E-06*V3966^2 - 0.00322508455050905*V3966 + 1.62997098133725)+T3967*'Exhaust Gas Math'!$D$14)</f>
        <v>998.33825755466967</v>
      </c>
      <c r="W3967">
        <f>(353.3116967483*V3967^-1.0020802909)*('Exhaust Gas Math'!$E$10/(T3967+'Exhaust Gas Math'!$E$10))+(357.4500179626*V3967^-1.0038444015 )*(T3967/(T3967+'Exhaust Gas Math'!$E$10))</f>
        <v>0.34882039406880827</v>
      </c>
      <c r="X3967">
        <f t="shared" si="926"/>
        <v>-5.3172297687870271</v>
      </c>
      <c r="Y3967">
        <f t="shared" si="927"/>
        <v>92635.063206363615</v>
      </c>
      <c r="Z3967">
        <f t="shared" si="928"/>
        <v>92629.74597659483</v>
      </c>
    </row>
    <row r="3968" spans="5:26" x14ac:dyDescent="0.2">
      <c r="E3968">
        <f t="shared" si="930"/>
        <v>0.49537499999995932</v>
      </c>
      <c r="F3968">
        <f t="shared" si="931"/>
        <v>84362.04095557348</v>
      </c>
      <c r="H3968">
        <f t="shared" si="929"/>
        <v>0.49537499999995932</v>
      </c>
      <c r="I3968">
        <f t="shared" si="917"/>
        <v>17.999999998046405</v>
      </c>
      <c r="J3968">
        <f t="shared" si="918"/>
        <v>1.5515084331099507E-3</v>
      </c>
      <c r="K3968">
        <f t="shared" si="919"/>
        <v>8.2065426561526209</v>
      </c>
      <c r="L3968">
        <f t="shared" si="920"/>
        <v>5.0766726955709525E-5</v>
      </c>
      <c r="M3968">
        <f>J3968/SQRT('Exhaust Gas Math'!$E$14*$B$21*$B$23)</f>
        <v>2.6339313424297048E-5</v>
      </c>
      <c r="N3968">
        <f t="shared" si="921"/>
        <v>1.3427107342809733E-3</v>
      </c>
      <c r="O3968">
        <f t="shared" si="922"/>
        <v>9.5174269657217983E-6</v>
      </c>
      <c r="P3968">
        <f t="shared" si="923"/>
        <v>1</v>
      </c>
      <c r="Q3968">
        <f>($B$16/2)*(COS((ACOS((2*'Intake Valve Fxn Scratch'!$B$1)/$B$16-1)/($B$17/2))*(I3968-($B$17/2)))+1)*P3968</f>
        <v>2.0354552138398189E-3</v>
      </c>
      <c r="R3968">
        <f t="shared" si="924"/>
        <v>0.26782305445260773</v>
      </c>
      <c r="S3968">
        <f t="shared" si="925"/>
        <v>3.5056201786425271E-6</v>
      </c>
      <c r="T3968">
        <f>S3968*'Exhaust Gas Math'!$C$14</f>
        <v>4.1531695932674011E-6</v>
      </c>
      <c r="U3968">
        <f>(T3968/'Exhaust Gas Math'!$B$14)+('Exhaust Gas Math'!$D$10)</f>
        <v>5.8395425486853158E-4</v>
      </c>
      <c r="V3968">
        <f>('Exhaust Gas Math'!$E$10*(2.53982214E-12*V3967^4 - 0.0000000071629564556*V3967^3 + 7.56281407226508E-06*V3967^2 - 0.00322508455050905*V3967 + 1.62997098133725)*$B$24+T3968*'Exhaust Gas Math'!$D$14*$B$23)/('Exhaust Gas Math'!$E$10*(2.53982214E-12*V3967^4 - 0.0000000071629564556*V3967^3 + 7.56281407226508E-06*V3967^2 - 0.00322508455050905*V3967 + 1.62997098133725)+T3968*'Exhaust Gas Math'!$D$14)</f>
        <v>882.22998648277098</v>
      </c>
      <c r="W3968">
        <f>(353.3116967483*V3968^-1.0020802909)*('Exhaust Gas Math'!$E$10/(T3968+'Exhaust Gas Math'!$E$10))+(357.4500179626*V3968^-1.0038444015 )*(T3968/(T3968+'Exhaust Gas Math'!$E$10))</f>
        <v>0.39482301022226629</v>
      </c>
      <c r="X3968">
        <f t="shared" si="926"/>
        <v>-13.295140221954103</v>
      </c>
      <c r="Y3968">
        <f t="shared" si="927"/>
        <v>84375.336095795428</v>
      </c>
      <c r="Z3968">
        <f t="shared" si="928"/>
        <v>84362.04095557348</v>
      </c>
    </row>
    <row r="3969" spans="5:26" x14ac:dyDescent="0.2">
      <c r="E3969">
        <f t="shared" si="930"/>
        <v>0.49549999999995931</v>
      </c>
      <c r="F3969">
        <f t="shared" si="931"/>
        <v>76129.6039153772</v>
      </c>
      <c r="H3969">
        <f t="shared" si="929"/>
        <v>0.49549999999995931</v>
      </c>
      <c r="I3969">
        <f t="shared" si="917"/>
        <v>23.999999998046405</v>
      </c>
      <c r="J3969">
        <f t="shared" si="918"/>
        <v>2.7406089922905399E-3</v>
      </c>
      <c r="K3969">
        <f t="shared" si="919"/>
        <v>10.801676516426433</v>
      </c>
      <c r="L3969">
        <f t="shared" si="920"/>
        <v>5.9195331448069232E-5</v>
      </c>
      <c r="M3969">
        <f>J3969/SQRT('Exhaust Gas Math'!$E$14*$B$21*$B$23)</f>
        <v>4.6526179091848889E-5</v>
      </c>
      <c r="N3969">
        <f t="shared" si="921"/>
        <v>2.2601711311676237E-3</v>
      </c>
      <c r="O3969">
        <f t="shared" si="922"/>
        <v>1.602058665483144E-5</v>
      </c>
      <c r="P3969">
        <f t="shared" si="923"/>
        <v>1</v>
      </c>
      <c r="Q3969">
        <f>($B$16/2)*(COS((ACOS((2*'Intake Valve Fxn Scratch'!$B$1)/$B$16-1)/($B$17/2))*(I3969-($B$17/2)))+1)*P3969</f>
        <v>2.4338570722818079E-3</v>
      </c>
      <c r="R3969">
        <f t="shared" si="924"/>
        <v>0.32024435161602738</v>
      </c>
      <c r="S3969">
        <f t="shared" si="925"/>
        <v>6.7142822452514393E-6</v>
      </c>
      <c r="T3969">
        <f>S3969*'Exhaust Gas Math'!$C$14</f>
        <v>7.9545277128087237E-6</v>
      </c>
      <c r="U3969">
        <f>(T3969/'Exhaust Gas Math'!$B$14)+('Exhaust Gas Math'!$D$10)</f>
        <v>7.1517131111780059E-4</v>
      </c>
      <c r="V3969">
        <f>('Exhaust Gas Math'!$E$10*(2.53982214E-12*V3968^4 - 0.0000000071629564556*V3968^3 + 7.56281407226508E-06*V3968^2 - 0.00322508455050905*V3968 + 1.62997098133725)*$B$24+T3969*'Exhaust Gas Math'!$D$14*$B$23)/('Exhaust Gas Math'!$E$10*(2.53982214E-12*V3968^4 - 0.0000000071629564556*V3968^3 + 7.56281407226508E-06*V3968^2 - 0.00322508455050905*V3968 + 1.62997098133725)+T3969*'Exhaust Gas Math'!$D$14)</f>
        <v>758.1407518191254</v>
      </c>
      <c r="W3969">
        <f>(353.3116967483*V3969^-1.0020802909)*('Exhaust Gas Math'!$E$10/(T3969+'Exhaust Gas Math'!$E$10))+(357.4500179626*V3969^-1.0038444015 )*(T3969/(T3969+'Exhaust Gas Math'!$E$10))</f>
        <v>0.45962781997258367</v>
      </c>
      <c r="X3969">
        <f t="shared" si="926"/>
        <v>-26.813817301515201</v>
      </c>
      <c r="Y3969">
        <f t="shared" si="927"/>
        <v>76156.417732678718</v>
      </c>
      <c r="Z3969">
        <f t="shared" si="928"/>
        <v>76129.6039153772</v>
      </c>
    </row>
    <row r="3970" spans="5:26" x14ac:dyDescent="0.2">
      <c r="E3970">
        <f t="shared" si="930"/>
        <v>0.49562499999995929</v>
      </c>
      <c r="F3970">
        <f t="shared" si="931"/>
        <v>69343.442470998911</v>
      </c>
      <c r="H3970">
        <f t="shared" si="929"/>
        <v>0.49562499999995929</v>
      </c>
      <c r="I3970">
        <f t="shared" si="917"/>
        <v>29.999999998046405</v>
      </c>
      <c r="J3970">
        <f t="shared" si="918"/>
        <v>4.2469946994929536E-3</v>
      </c>
      <c r="K3970">
        <f t="shared" si="919"/>
        <v>13.278464948388804</v>
      </c>
      <c r="L3970">
        <f t="shared" si="920"/>
        <v>6.9872922372508827E-5</v>
      </c>
      <c r="M3970">
        <f>J3970/SQRT('Exhaust Gas Math'!$E$14*$B$21*$B$23)</f>
        <v>7.2099462764148428E-5</v>
      </c>
      <c r="N3970">
        <f t="shared" si="921"/>
        <v>3.3402709597536266E-3</v>
      </c>
      <c r="O3970">
        <f t="shared" si="922"/>
        <v>2.3676570160288982E-5</v>
      </c>
      <c r="P3970">
        <f t="shared" si="923"/>
        <v>1</v>
      </c>
      <c r="Q3970">
        <f>($B$16/2)*(COS((ACOS((2*'Intake Valve Fxn Scratch'!$B$1)/$B$16-1)/($B$17/2))*(I3970-($B$17/2)))+1)*P3970</f>
        <v>2.8503567232225249E-3</v>
      </c>
      <c r="R3970">
        <f t="shared" si="924"/>
        <v>0.3750469372661217</v>
      </c>
      <c r="S3970">
        <f t="shared" si="925"/>
        <v>1.113817607149076E-5</v>
      </c>
      <c r="T3970">
        <f>S3970*'Exhaust Gas Math'!$C$14</f>
        <v>1.3195592171222222E-5</v>
      </c>
      <c r="U3970">
        <f>(T3970/'Exhaust Gas Math'!$B$14)+('Exhaust Gas Math'!$D$10)</f>
        <v>8.9608482366227761E-4</v>
      </c>
      <c r="V3970">
        <f>('Exhaust Gas Math'!$E$10*(2.53982214E-12*V3969^4 - 0.0000000071629564556*V3969^3 + 7.56281407226508E-06*V3969^2 - 0.00322508455050905*V3969 + 1.62997098133725)*$B$24+T3970*'Exhaust Gas Math'!$D$14*$B$23)/('Exhaust Gas Math'!$E$10*(2.53982214E-12*V3969^4 - 0.0000000071629564556*V3969^3 + 7.56281407226508E-06*V3969^2 - 0.00322508455050905*V3969 + 1.62997098133725)+T3970*'Exhaust Gas Math'!$D$14)</f>
        <v>650.76896440377095</v>
      </c>
      <c r="W3970">
        <f>(353.3116967483*V3970^-1.0020802909)*('Exhaust Gas Math'!$E$10/(T3970+'Exhaust Gas Math'!$E$10))+(357.4500179626*V3970^-1.0038444015 )*(T3970/(T3970+'Exhaust Gas Math'!$E$10))</f>
        <v>0.53571771428976966</v>
      </c>
      <c r="X3970">
        <f t="shared" si="926"/>
        <v>-47.228239237437229</v>
      </c>
      <c r="Y3970">
        <f t="shared" si="927"/>
        <v>69390.670710236343</v>
      </c>
      <c r="Z3970">
        <f t="shared" si="928"/>
        <v>69343.442470998911</v>
      </c>
    </row>
    <row r="3971" spans="5:26" x14ac:dyDescent="0.2">
      <c r="E3971">
        <f t="shared" si="930"/>
        <v>0.49574999999995928</v>
      </c>
      <c r="F3971">
        <f t="shared" si="931"/>
        <v>64314.333580396466</v>
      </c>
      <c r="H3971">
        <f t="shared" si="929"/>
        <v>0.49574999999995928</v>
      </c>
      <c r="I3971">
        <f t="shared" si="917"/>
        <v>35.999999998046405</v>
      </c>
      <c r="J3971">
        <f t="shared" si="918"/>
        <v>6.0541612776792327E-3</v>
      </c>
      <c r="K3971">
        <f t="shared" si="919"/>
        <v>15.609771739680536</v>
      </c>
      <c r="L3971">
        <f t="shared" si="920"/>
        <v>8.2682513808442142E-5</v>
      </c>
      <c r="M3971">
        <f>J3971/SQRT('Exhaust Gas Math'!$E$14*$B$21*$B$23)</f>
        <v>1.0277897819375588E-4</v>
      </c>
      <c r="N3971">
        <f t="shared" si="921"/>
        <v>4.5467954918359359E-3</v>
      </c>
      <c r="O3971">
        <f t="shared" si="922"/>
        <v>3.222867957840147E-5</v>
      </c>
      <c r="P3971">
        <f t="shared" si="923"/>
        <v>1</v>
      </c>
      <c r="Q3971">
        <f>($B$16/2)*(COS((ACOS((2*'Intake Valve Fxn Scratch'!$B$1)/$B$16-1)/($B$17/2))*(I3971-($B$17/2)))+1)*P3971</f>
        <v>3.2794366442230063E-3</v>
      </c>
      <c r="R3971">
        <f t="shared" si="924"/>
        <v>0.43150482160829029</v>
      </c>
      <c r="S3971">
        <f t="shared" si="925"/>
        <v>1.6823785001588352E-5</v>
      </c>
      <c r="T3971">
        <f>S3971*'Exhaust Gas Math'!$C$14</f>
        <v>1.9931432600128767E-5</v>
      </c>
      <c r="U3971">
        <f>(T3971/'Exhaust Gas Math'!$B$14)+('Exhaust Gas Math'!$D$10)</f>
        <v>1.1285957117846989E-3</v>
      </c>
      <c r="V3971">
        <f>('Exhaust Gas Math'!$E$10*(2.53982214E-12*V3970^4 - 0.0000000071629564556*V3970^3 + 7.56281407226508E-06*V3970^2 - 0.00322508455050905*V3970 + 1.62997098133725)*$B$24+T3971*'Exhaust Gas Math'!$D$14*$B$23)/('Exhaust Gas Math'!$E$10*(2.53982214E-12*V3970^4 - 0.0000000071629564556*V3970^3 + 7.56281407226508E-06*V3970^2 - 0.00322508455050905*V3970 + 1.62997098133725)+T3971*'Exhaust Gas Math'!$D$14)</f>
        <v>567.35448170118718</v>
      </c>
      <c r="W3971">
        <f>(353.3116967483*V3971^-1.0020802909)*('Exhaust Gas Math'!$E$10/(T3971+'Exhaust Gas Math'!$E$10))+(357.4500179626*V3971^-1.0038444015 )*(T3971/(T3971+'Exhaust Gas Math'!$E$10))</f>
        <v>0.61477326964241064</v>
      </c>
      <c r="X3971">
        <f t="shared" si="926"/>
        <v>-74.89935630939884</v>
      </c>
      <c r="Y3971">
        <f t="shared" si="927"/>
        <v>64389.232936705863</v>
      </c>
      <c r="Z3971">
        <f t="shared" si="928"/>
        <v>64314.333580396466</v>
      </c>
    </row>
    <row r="3972" spans="5:26" x14ac:dyDescent="0.2">
      <c r="E3972">
        <f t="shared" si="930"/>
        <v>0.49587499999995927</v>
      </c>
      <c r="F3972">
        <f t="shared" si="931"/>
        <v>60872.220056759375</v>
      </c>
      <c r="H3972">
        <f t="shared" si="929"/>
        <v>0.49587499999995927</v>
      </c>
      <c r="I3972">
        <f t="shared" si="917"/>
        <v>41.999999998046405</v>
      </c>
      <c r="J3972">
        <f t="shared" si="918"/>
        <v>8.1423090316429109E-3</v>
      </c>
      <c r="K3972">
        <f t="shared" si="919"/>
        <v>17.770054605236417</v>
      </c>
      <c r="L3972">
        <f t="shared" si="920"/>
        <v>9.7483761191503995E-5</v>
      </c>
      <c r="M3972">
        <f>J3972/SQRT('Exhaust Gas Math'!$E$14*$B$21*$B$23)</f>
        <v>1.3822859418949023E-4</v>
      </c>
      <c r="N3972">
        <f t="shared" si="921"/>
        <v>5.8492450473694134E-3</v>
      </c>
      <c r="O3972">
        <f t="shared" si="922"/>
        <v>4.1460726515126657E-5</v>
      </c>
      <c r="P3972">
        <f t="shared" si="923"/>
        <v>1</v>
      </c>
      <c r="Q3972">
        <f>($B$16/2)*(COS((ACOS((2*'Intake Valve Fxn Scratch'!$B$1)/$B$16-1)/($B$17/2))*(I3972-($B$17/2)))+1)*P3972</f>
        <v>3.7154126574288826E-3</v>
      </c>
      <c r="R3972">
        <f t="shared" si="924"/>
        <v>0.48887008650380032</v>
      </c>
      <c r="S3972">
        <f t="shared" si="925"/>
        <v>2.3777382538498707E-5</v>
      </c>
      <c r="T3972">
        <f>S3972*'Exhaust Gas Math'!$C$14</f>
        <v>2.8169481328299345E-5</v>
      </c>
      <c r="U3972">
        <f>(T3972/'Exhaust Gas Math'!$B$14)+('Exhaust Gas Math'!$D$10)</f>
        <v>1.4129605280833036E-3</v>
      </c>
      <c r="V3972">
        <f>('Exhaust Gas Math'!$E$10*(2.53982214E-12*V3971^4 - 0.0000000071629564556*V3971^3 + 7.56281407226508E-06*V3971^2 - 0.00322508455050905*V3971 + 1.62997098133725)*$B$24+T3972*'Exhaust Gas Math'!$D$14*$B$23)/('Exhaust Gas Math'!$E$10*(2.53982214E-12*V3971^4 - 0.0000000071629564556*V3971^3 + 7.56281407226508E-06*V3971^2 - 0.00322508455050905*V3971 + 1.62997098133725)+T3972*'Exhaust Gas Math'!$D$14)</f>
        <v>506.01506356342486</v>
      </c>
      <c r="W3972">
        <f>(353.3116967483*V3972^-1.0020802909)*('Exhaust Gas Math'!$E$10/(T3972+'Exhaust Gas Math'!$E$10))+(357.4500179626*V3972^-1.0038444015 )*(T3972/(T3972+'Exhaust Gas Math'!$E$10))</f>
        <v>0.68958888906214555</v>
      </c>
      <c r="X3972">
        <f t="shared" si="926"/>
        <v>-108.877410786764</v>
      </c>
      <c r="Y3972">
        <f t="shared" si="927"/>
        <v>60981.09746754614</v>
      </c>
      <c r="Z3972">
        <f t="shared" si="928"/>
        <v>60872.220056759375</v>
      </c>
    </row>
    <row r="3973" spans="5:26" x14ac:dyDescent="0.2">
      <c r="E3973">
        <f t="shared" si="930"/>
        <v>0.49599999999995925</v>
      </c>
      <c r="F3973">
        <f t="shared" si="931"/>
        <v>58681.168892563328</v>
      </c>
      <c r="H3973">
        <f t="shared" si="929"/>
        <v>0.49599999999995925</v>
      </c>
      <c r="I3973">
        <f t="shared" ref="I3973:I4005" si="932">($B$11*360*H3973)-(720*FLOOR(H3973/(2/$B$11),1))</f>
        <v>47.999999998042767</v>
      </c>
      <c r="J3973">
        <f t="shared" ref="J3973:J4005" si="933">-(($B$4/1000)/2)*COS($B$12*H3973)+(($B$4/1000)/2)</f>
        <v>1.0488559777620799E-2</v>
      </c>
      <c r="K3973">
        <f t="shared" ref="K3973:K4005" si="934">($B$4/1000/2)*$B$12*SIN($B$12*H3973)</f>
        <v>19.735645033915507</v>
      </c>
      <c r="L3973">
        <f t="shared" ref="L3973:L4005" si="935">$B$8+P3973*(J3973*$B$6)</f>
        <v>1.1411449895802136E-4</v>
      </c>
      <c r="M3973">
        <f>J3973/SQRT('Exhaust Gas Math'!$E$14*$B$21*$B$23)</f>
        <v>1.7805991734023128E-4</v>
      </c>
      <c r="N3973">
        <f t="shared" ref="N3973:N4005" si="936">-(($B$4/1000)/2)*COS($B$12*(H3973-M3973))+(($B$4/1000)/2)</f>
        <v>7.2230121590556307E-3</v>
      </c>
      <c r="O3973">
        <f t="shared" ref="O3973:O4005" si="937">N3973*$B$6*P3973</f>
        <v>5.119828786737556E-5</v>
      </c>
      <c r="P3973">
        <f t="shared" ref="P3973:P4005" si="938">IF(I3973&lt;=$B$17,1,0)</f>
        <v>1</v>
      </c>
      <c r="Q3973">
        <f>($B$16/2)*(COS((ACOS((2*'Intake Valve Fxn Scratch'!$B$1)/$B$16-1)/($B$17/2))*(I3973-($B$17/2)))+1)*P3973</f>
        <v>4.1525092299426096E-3</v>
      </c>
      <c r="R3973">
        <f t="shared" ref="R3973:R4005" si="939">Q3973/$B$16</f>
        <v>0.54638279341350127</v>
      </c>
      <c r="S3973">
        <f t="shared" ref="S3973:S4005" si="940">P3973*($B$13*R3973*(O3973-O3972)*$B$19+S3972)</f>
        <v>3.197457824935041E-5</v>
      </c>
      <c r="T3973">
        <f>S3973*'Exhaust Gas Math'!$C$14</f>
        <v>3.7880842582944493E-5</v>
      </c>
      <c r="U3973">
        <f>(T3973/'Exhaust Gas Math'!$B$14)+('Exhaust Gas Math'!$D$10)</f>
        <v>1.7481818347676373E-3</v>
      </c>
      <c r="V3973">
        <f>('Exhaust Gas Math'!$E$10*(2.53982214E-12*V3972^4 - 0.0000000071629564556*V3972^3 + 7.56281407226508E-06*V3972^2 - 0.00322508455050905*V3972 + 1.62997098133725)*$B$24+T3973*'Exhaust Gas Math'!$D$14*$B$23)/('Exhaust Gas Math'!$E$10*(2.53982214E-12*V3972^4 - 0.0000000071629564556*V3972^3 + 7.56281407226508E-06*V3972^2 - 0.00322508455050905*V3972 + 1.62997098133725)+T3973*'Exhaust Gas Math'!$D$14)</f>
        <v>461.8563369303771</v>
      </c>
      <c r="W3973">
        <f>(353.3116967483*V3973^-1.0020802909)*('Exhaust Gas Math'!$E$10/(T3973+'Exhaust Gas Math'!$E$10))+(357.4500179626*V3973^-1.0038444015 )*(T3973/(T3973+'Exhaust Gas Math'!$E$10))</f>
        <v>0.75578869279177541</v>
      </c>
      <c r="X3973">
        <f t="shared" ref="X3973:X4005" si="941">P3973*SIGN(K3973)*-0.5*W3973*K3973^2</f>
        <v>-147.18821727108545</v>
      </c>
      <c r="Y3973">
        <f t="shared" ref="Y3973:Y4005" si="942">(U3973*$B$21*V3973)/L3973</f>
        <v>58828.357109834411</v>
      </c>
      <c r="Z3973">
        <f t="shared" ref="Z3973:Z4005" si="943">IF((X3973+Y3973)&lt;$B$22,(X3973+Y3973),$B$22)</f>
        <v>58681.168892563328</v>
      </c>
    </row>
    <row r="3974" spans="5:26" x14ac:dyDescent="0.2">
      <c r="E3974">
        <f t="shared" si="930"/>
        <v>0.49612499999995924</v>
      </c>
      <c r="F3974">
        <f t="shared" si="931"/>
        <v>57387.442106307004</v>
      </c>
      <c r="H3974">
        <f t="shared" si="929"/>
        <v>0.49612499999995924</v>
      </c>
      <c r="I3974">
        <f t="shared" si="932"/>
        <v>53.999999998042767</v>
      </c>
      <c r="J3974">
        <f t="shared" si="933"/>
        <v>1.3067207501452915E-2</v>
      </c>
      <c r="K3974">
        <f t="shared" si="934"/>
        <v>21.485007605652829</v>
      </c>
      <c r="L3974">
        <f t="shared" si="935"/>
        <v>1.3239251726480082E-4</v>
      </c>
      <c r="M3974">
        <f>J3974/SQRT('Exhaust Gas Math'!$E$14*$B$21*$B$23)</f>
        <v>2.2183654733425658E-4</v>
      </c>
      <c r="N3974">
        <f t="shared" si="936"/>
        <v>8.6492854856644076E-3</v>
      </c>
      <c r="O3974">
        <f t="shared" si="937"/>
        <v>6.130802473964782E-5</v>
      </c>
      <c r="P3974">
        <f t="shared" si="938"/>
        <v>1</v>
      </c>
      <c r="Q3974">
        <f>($B$16/2)*(COS((ACOS((2*'Intake Valve Fxn Scratch'!$B$1)/$B$16-1)/($B$17/2))*(I3974-($B$17/2)))+1)*P3974</f>
        <v>4.5849359844105184E-3</v>
      </c>
      <c r="R3974">
        <f t="shared" si="939"/>
        <v>0.60328105058033132</v>
      </c>
      <c r="S3974">
        <f t="shared" si="940"/>
        <v>4.137132709645779E-5</v>
      </c>
      <c r="T3974">
        <f>S3974*'Exhaust Gas Math'!$C$14</f>
        <v>4.9013335436887657E-5</v>
      </c>
      <c r="U3974">
        <f>(T3974/'Exhaust Gas Math'!$B$14)+('Exhaust Gas Math'!$D$10)</f>
        <v>2.1324584262050958E-3</v>
      </c>
      <c r="V3974">
        <f>('Exhaust Gas Math'!$E$10*(2.53982214E-12*V3973^4 - 0.0000000071629564556*V3973^3 + 7.56281407226508E-06*V3973^2 - 0.00322508455050905*V3973 + 1.62997098133725)*$B$24+T3974*'Exhaust Gas Math'!$D$14*$B$23)/('Exhaust Gas Math'!$E$10*(2.53982214E-12*V3973^4 - 0.0000000071629564556*V3973^3 + 7.56281407226508E-06*V3973^2 - 0.00322508455050905*V3973 + 1.62997098133725)+T3974*'Exhaust Gas Math'!$D$14)</f>
        <v>429.91438625767182</v>
      </c>
      <c r="W3974">
        <f>(353.3116967483*V3974^-1.0020802909)*('Exhaust Gas Math'!$E$10/(T3974+'Exhaust Gas Math'!$E$10))+(357.4500179626*V3974^-1.0038444015 )*(T3974/(T3974+'Exhaust Gas Math'!$E$10))</f>
        <v>0.81217477709998642</v>
      </c>
      <c r="X3974">
        <f t="shared" si="941"/>
        <v>-187.45219307671564</v>
      </c>
      <c r="Y3974">
        <f t="shared" si="942"/>
        <v>57574.894299383719</v>
      </c>
      <c r="Z3974">
        <f t="shared" si="943"/>
        <v>57387.442106307004</v>
      </c>
    </row>
    <row r="3975" spans="5:26" x14ac:dyDescent="0.2">
      <c r="E3975">
        <f t="shared" si="930"/>
        <v>0.49624999999995922</v>
      </c>
      <c r="F3975">
        <f t="shared" si="931"/>
        <v>56715.739906457449</v>
      </c>
      <c r="H3975">
        <f t="shared" ref="H3975:H4005" si="944">H3974+$B$2</f>
        <v>0.49624999999995922</v>
      </c>
      <c r="I3975">
        <f t="shared" si="932"/>
        <v>59.999999998042767</v>
      </c>
      <c r="J3975">
        <f t="shared" si="933"/>
        <v>1.5849999999063013E-2</v>
      </c>
      <c r="K3975">
        <f t="shared" si="934"/>
        <v>22.998975938036679</v>
      </c>
      <c r="L3975">
        <f t="shared" si="935"/>
        <v>1.5211755831837182E-4</v>
      </c>
      <c r="M3975">
        <f>J3975/SQRT('Exhaust Gas Math'!$E$14*$B$21*$B$23)</f>
        <v>2.6907885825255015E-4</v>
      </c>
      <c r="N3975">
        <f t="shared" si="936"/>
        <v>1.0114751634055317E-2</v>
      </c>
      <c r="O3975">
        <f t="shared" si="937"/>
        <v>7.1695568893390672E-5</v>
      </c>
      <c r="P3975">
        <f t="shared" si="938"/>
        <v>1</v>
      </c>
      <c r="Q3975">
        <f>($B$16/2)*(COS((ACOS((2*'Intake Valve Fxn Scratch'!$B$1)/$B$16-1)/($B$17/2))*(I3975-($B$17/2)))+1)*P3975</f>
        <v>5.0069644062571304E-3</v>
      </c>
      <c r="R3975">
        <f t="shared" si="939"/>
        <v>0.65881110608646454</v>
      </c>
      <c r="S3975">
        <f t="shared" si="940"/>
        <v>5.1914998865353153E-5</v>
      </c>
      <c r="T3975">
        <f>S3975*'Exhaust Gas Math'!$C$14</f>
        <v>6.1504607953730787E-5</v>
      </c>
      <c r="U3975">
        <f>(T3975/'Exhaust Gas Math'!$B$14)+('Exhaust Gas Math'!$D$10)</f>
        <v>2.5636380091130393E-3</v>
      </c>
      <c r="V3975">
        <f>('Exhaust Gas Math'!$E$10*(2.53982214E-12*V3974^4 - 0.0000000071629564556*V3974^3 + 7.56281407226508E-06*V3974^2 - 0.00322508455050905*V3974 + 1.62997098133725)*$B$24+T3975*'Exhaust Gas Math'!$D$14*$B$23)/('Exhaust Gas Math'!$E$10*(2.53982214E-12*V3974^4 - 0.0000000071629564556*V3974^3 + 7.56281407226508E-06*V3974^2 - 0.00322508455050905*V3974 + 1.62997098133725)+T3975*'Exhaust Gas Math'!$D$14)</f>
        <v>406.37708619126209</v>
      </c>
      <c r="W3975">
        <f>(353.3116967483*V3975^-1.0020802909)*('Exhaust Gas Math'!$E$10/(T3975+'Exhaust Gas Math'!$E$10))+(357.4500179626*V3975^-1.0038444015 )*(T3975/(T3975+'Exhaust Gas Math'!$E$10))</f>
        <v>0.85941284865021961</v>
      </c>
      <c r="X3975">
        <f t="shared" si="941"/>
        <v>-227.29445680240835</v>
      </c>
      <c r="Y3975">
        <f t="shared" si="942"/>
        <v>56943.03436325986</v>
      </c>
      <c r="Z3975">
        <f t="shared" si="943"/>
        <v>56715.739906457449</v>
      </c>
    </row>
    <row r="3976" spans="5:26" x14ac:dyDescent="0.2">
      <c r="E3976">
        <f t="shared" si="930"/>
        <v>0.49637499999995921</v>
      </c>
      <c r="F3976">
        <f t="shared" si="931"/>
        <v>56485.693218627093</v>
      </c>
      <c r="H3976">
        <f t="shared" si="944"/>
        <v>0.49637499999995921</v>
      </c>
      <c r="I3976">
        <f t="shared" si="932"/>
        <v>65.999999998042767</v>
      </c>
      <c r="J3976">
        <f t="shared" si="933"/>
        <v>1.8806448413507516E-2</v>
      </c>
      <c r="K3976">
        <f t="shared" si="934"/>
        <v>24.26096267719759</v>
      </c>
      <c r="L3976">
        <f t="shared" si="935"/>
        <v>1.7307351044120001E-4</v>
      </c>
      <c r="M3976">
        <f>J3976/SQRT('Exhaust Gas Math'!$E$14*$B$21*$B$23)</f>
        <v>3.1926925345055119E-4</v>
      </c>
      <c r="N3976">
        <f t="shared" si="936"/>
        <v>1.1611157152627317E-2</v>
      </c>
      <c r="O3976">
        <f t="shared" si="937"/>
        <v>8.2302418060898575E-5</v>
      </c>
      <c r="P3976">
        <f t="shared" si="938"/>
        <v>1</v>
      </c>
      <c r="Q3976">
        <f>($B$16/2)*(COS((ACOS((2*'Intake Valve Fxn Scratch'!$B$1)/$B$16-1)/($B$17/2))*(I3976-($B$17/2)))+1)*P3976</f>
        <v>5.4130037314033879E-3</v>
      </c>
      <c r="R3976">
        <f t="shared" si="939"/>
        <v>0.71223733307939319</v>
      </c>
      <c r="S3976">
        <f t="shared" si="940"/>
        <v>6.3554361795828683E-5</v>
      </c>
      <c r="T3976">
        <f>S3976*'Exhaust Gas Math'!$C$14</f>
        <v>7.5293964970318196E-5</v>
      </c>
      <c r="U3976">
        <f>(T3976/'Exhaust Gas Math'!$B$14)+('Exhaust Gas Math'!$D$10)</f>
        <v>3.0396254794819522E-3</v>
      </c>
      <c r="V3976">
        <f>('Exhaust Gas Math'!$E$10*(2.53982214E-12*V3975^4 - 0.0000000071629564556*V3975^3 + 7.56281407226508E-06*V3975^2 - 0.00322508455050905*V3975 + 1.62997098133725)*$B$24+T3976*'Exhaust Gas Math'!$D$14*$B$23)/('Exhaust Gas Math'!$E$10*(2.53982214E-12*V3975^4 - 0.0000000071629564556*V3975^3 + 7.56281407226508E-06*V3975^2 - 0.00322508455050905*V3975 + 1.62997098133725)+T3976*'Exhaust Gas Math'!$D$14)</f>
        <v>388.63683566014868</v>
      </c>
      <c r="W3976">
        <f>(353.3116967483*V3976^-1.0020802909)*('Exhaust Gas Math'!$E$10/(T3976+'Exhaust Gas Math'!$E$10))+(357.4500179626*V3976^-1.0038444015 )*(T3976/(T3976+'Exhaust Gas Math'!$E$10))</f>
        <v>0.89880851770644976</v>
      </c>
      <c r="X3976">
        <f t="shared" si="941"/>
        <v>-264.51678966172926</v>
      </c>
      <c r="Y3976">
        <f t="shared" si="942"/>
        <v>56750.210008288821</v>
      </c>
      <c r="Z3976">
        <f t="shared" si="943"/>
        <v>56485.693218627093</v>
      </c>
    </row>
    <row r="3977" spans="5:26" x14ac:dyDescent="0.2">
      <c r="E3977">
        <f t="shared" si="930"/>
        <v>0.4964999999999592</v>
      </c>
      <c r="F3977">
        <f t="shared" si="931"/>
        <v>56589.987553316671</v>
      </c>
      <c r="H3977">
        <f t="shared" si="944"/>
        <v>0.4964999999999592</v>
      </c>
      <c r="I3977">
        <f t="shared" si="932"/>
        <v>71.999999998042767</v>
      </c>
      <c r="J3977">
        <f t="shared" si="933"/>
        <v>2.1904161277284361E-2</v>
      </c>
      <c r="K3977">
        <f t="shared" si="934"/>
        <v>25.257141232334966</v>
      </c>
      <c r="L3977">
        <f t="shared" si="935"/>
        <v>1.9503077583653543E-4</v>
      </c>
      <c r="M3977">
        <f>J3977/SQRT('Exhaust Gas Math'!$E$14*$B$21*$B$23)</f>
        <v>3.7185783645550931E-4</v>
      </c>
      <c r="N3977">
        <f t="shared" si="936"/>
        <v>1.3134781388010393E-2</v>
      </c>
      <c r="O3977">
        <f t="shared" si="937"/>
        <v>9.3102199438402402E-5</v>
      </c>
      <c r="P3977">
        <f t="shared" si="938"/>
        <v>1</v>
      </c>
      <c r="Q3977">
        <f>($B$16/2)*(COS((ACOS((2*'Intake Valve Fxn Scratch'!$B$1)/$B$16-1)/($B$17/2))*(I3977-($B$17/2)))+1)*P3977</f>
        <v>5.7976750091526079E-3</v>
      </c>
      <c r="R3977">
        <f t="shared" si="939"/>
        <v>0.76285197488850109</v>
      </c>
      <c r="S3977">
        <f t="shared" si="940"/>
        <v>7.6247626062390031E-5</v>
      </c>
      <c r="T3977">
        <f>S3977*'Exhaust Gas Math'!$C$14</f>
        <v>9.0331897348834981E-5</v>
      </c>
      <c r="U3977">
        <f>(T3977/'Exhaust Gas Math'!$B$14)+('Exhaust Gas Math'!$D$10)</f>
        <v>3.5587118577531563E-3</v>
      </c>
      <c r="V3977">
        <f>('Exhaust Gas Math'!$E$10*(2.53982214E-12*V3976^4 - 0.0000000071629564556*V3976^3 + 7.56281407226508E-06*V3976^2 - 0.00322508455050905*V3976 + 1.62997098133725)*$B$24+T3977*'Exhaust Gas Math'!$D$14*$B$23)/('Exhaust Gas Math'!$E$10*(2.53982214E-12*V3976^4 - 0.0000000071629564556*V3976^3 + 7.56281407226508E-06*V3976^2 - 0.00322508455050905*V3976 + 1.62997098133725)+T3977*'Exhaust Gas Math'!$D$14)</f>
        <v>374.96490174217695</v>
      </c>
      <c r="W3977">
        <f>(353.3116967483*V3977^-1.0020802909)*('Exhaust Gas Math'!$E$10/(T3977+'Exhaust Gas Math'!$E$10))+(357.4500179626*V3977^-1.0038444015 )*(T3977/(T3977+'Exhaust Gas Math'!$E$10))</f>
        <v>0.93172005992403939</v>
      </c>
      <c r="X3977">
        <f t="shared" si="941"/>
        <v>-297.18291325304835</v>
      </c>
      <c r="Y3977">
        <f t="shared" si="942"/>
        <v>56887.170466569718</v>
      </c>
      <c r="Z3977">
        <f t="shared" si="943"/>
        <v>56589.987553316671</v>
      </c>
    </row>
    <row r="3978" spans="5:26" x14ac:dyDescent="0.2">
      <c r="E3978">
        <f t="shared" si="930"/>
        <v>0.49662499999995918</v>
      </c>
      <c r="F3978">
        <f t="shared" si="931"/>
        <v>56969.761239302032</v>
      </c>
      <c r="H3978">
        <f t="shared" si="944"/>
        <v>0.49662499999995918</v>
      </c>
      <c r="I3978">
        <f t="shared" si="932"/>
        <v>77.999999998039129</v>
      </c>
      <c r="J3978">
        <f t="shared" si="933"/>
        <v>2.5109199400016585E-2</v>
      </c>
      <c r="K3978">
        <f t="shared" si="934"/>
        <v>25.976597262733897</v>
      </c>
      <c r="L3978">
        <f t="shared" si="935"/>
        <v>2.1774878610983001E-4</v>
      </c>
      <c r="M3978">
        <f>J3978/SQRT('Exhaust Gas Math'!$E$14*$B$21*$B$23)</f>
        <v>4.2626843574709703E-4</v>
      </c>
      <c r="N3978">
        <f t="shared" si="936"/>
        <v>1.468585836660875E-2</v>
      </c>
      <c r="O3978">
        <f t="shared" si="937"/>
        <v>1.0409657185617229E-4</v>
      </c>
      <c r="P3978">
        <f t="shared" si="938"/>
        <v>1</v>
      </c>
      <c r="Q3978">
        <f>($B$16/2)*(COS((ACOS((2*'Intake Valve Fxn Scratch'!$B$1)/$B$16-1)/($B$17/2))*(I3978-($B$17/2)))+1)*P3978</f>
        <v>6.1558823591075307E-3</v>
      </c>
      <c r="R3978">
        <f t="shared" si="939"/>
        <v>0.80998452093520146</v>
      </c>
      <c r="S3978">
        <f t="shared" si="940"/>
        <v>8.9967977838109151E-5</v>
      </c>
      <c r="T3978">
        <f>S3978*'Exhaust Gas Math'!$C$14</f>
        <v>1.0658663827913006E-4</v>
      </c>
      <c r="U3978">
        <f>(T3978/'Exhaust Gas Math'!$B$14)+('Exhaust Gas Math'!$D$10)</f>
        <v>4.1198006023266832E-3</v>
      </c>
      <c r="V3978">
        <f>('Exhaust Gas Math'!$E$10*(2.53982214E-12*V3977^4 - 0.0000000071629564556*V3977^3 + 7.56281407226508E-06*V3977^2 - 0.00322508455050905*V3977 + 1.62997098133725)*$B$24+T3978*'Exhaust Gas Math'!$D$14*$B$23)/('Exhaust Gas Math'!$E$10*(2.53982214E-12*V3977^4 - 0.0000000071629564556*V3977^3 + 7.56281407226508E-06*V3977^2 - 0.00322508455050905*V3977 + 1.62997098133725)+T3978*'Exhaust Gas Math'!$D$14)</f>
        <v>364.20877236581043</v>
      </c>
      <c r="W3978">
        <f>(353.3116967483*V3978^-1.0020802909)*('Exhaust Gas Math'!$E$10/(T3978+'Exhaust Gas Math'!$E$10))+(357.4500179626*V3978^-1.0038444015 )*(T3978/(T3978+'Exhaust Gas Math'!$E$10))</f>
        <v>0.95935385942214546</v>
      </c>
      <c r="X3978">
        <f t="shared" si="941"/>
        <v>-323.67812803378774</v>
      </c>
      <c r="Y3978">
        <f t="shared" si="942"/>
        <v>57293.439367335821</v>
      </c>
      <c r="Z3978">
        <f t="shared" si="943"/>
        <v>56969.761239302032</v>
      </c>
    </row>
    <row r="3979" spans="5:26" x14ac:dyDescent="0.2">
      <c r="E3979">
        <f t="shared" si="930"/>
        <v>0.49674999999995917</v>
      </c>
      <c r="F3979">
        <f t="shared" si="931"/>
        <v>57596.726315758104</v>
      </c>
      <c r="H3979">
        <f t="shared" si="944"/>
        <v>0.49674999999995917</v>
      </c>
      <c r="I3979">
        <f t="shared" si="932"/>
        <v>83.999999998039129</v>
      </c>
      <c r="J3979">
        <f t="shared" si="933"/>
        <v>2.8386447713337655E-2</v>
      </c>
      <c r="K3979">
        <f t="shared" si="934"/>
        <v>26.411448257570253</v>
      </c>
      <c r="L3979">
        <f t="shared" si="935"/>
        <v>2.4097863798650478E-4</v>
      </c>
      <c r="M3979">
        <f>J3979/SQRT('Exhaust Gas Math'!$E$14*$B$21*$B$23)</f>
        <v>4.8190491741338469E-4</v>
      </c>
      <c r="N3979">
        <f t="shared" si="936"/>
        <v>1.6267973593729355E-2</v>
      </c>
      <c r="O3979">
        <f t="shared" si="937"/>
        <v>1.1531095015898683E-4</v>
      </c>
      <c r="P3979">
        <f t="shared" si="938"/>
        <v>1</v>
      </c>
      <c r="Q3979">
        <f>($B$16/2)*(COS((ACOS((2*'Intake Valve Fxn Scratch'!$B$1)/$B$16-1)/($B$17/2))*(I3979-($B$17/2)))+1)*P3979</f>
        <v>6.4828804781531784E-3</v>
      </c>
      <c r="R3979">
        <f t="shared" si="939"/>
        <v>0.8530105892306814</v>
      </c>
      <c r="S3979">
        <f t="shared" si="940"/>
        <v>1.0470628854411771E-4</v>
      </c>
      <c r="T3979">
        <f>S3979*'Exhaust Gas Math'!$C$14</f>
        <v>1.2404737297401781E-4</v>
      </c>
      <c r="U3979">
        <f>(T3979/'Exhaust Gas Math'!$B$14)+('Exhaust Gas Math'!$D$10)</f>
        <v>4.7225184033238441E-3</v>
      </c>
      <c r="V3979">
        <f>('Exhaust Gas Math'!$E$10*(2.53982214E-12*V3978^4 - 0.0000000071629564556*V3978^3 + 7.56281407226508E-06*V3978^2 - 0.00322508455050905*V3978 + 1.62997098133725)*$B$24+T3979*'Exhaust Gas Math'!$D$14*$B$23)/('Exhaust Gas Math'!$E$10*(2.53982214E-12*V3978^4 - 0.0000000071629564556*V3978^3 + 7.56281407226508E-06*V3978^2 - 0.00322508455050905*V3978 + 1.62997098133725)+T3979*'Exhaust Gas Math'!$D$14)</f>
        <v>355.5866456474642</v>
      </c>
      <c r="W3979">
        <f>(353.3116967483*V3979^-1.0020802909)*('Exhaust Gas Math'!$E$10/(T3979+'Exhaust Gas Math'!$E$10))+(357.4500179626*V3979^-1.0038444015 )*(T3979/(T3979+'Exhaust Gas Math'!$E$10))</f>
        <v>0.98271548953341736</v>
      </c>
      <c r="X3979">
        <f t="shared" si="941"/>
        <v>-342.75376822435038</v>
      </c>
      <c r="Y3979">
        <f t="shared" si="942"/>
        <v>57939.480083982453</v>
      </c>
      <c r="Z3979">
        <f t="shared" si="943"/>
        <v>57596.726315758104</v>
      </c>
    </row>
    <row r="3980" spans="5:26" x14ac:dyDescent="0.2">
      <c r="E3980">
        <f t="shared" si="930"/>
        <v>0.49687499999995915</v>
      </c>
      <c r="F3980">
        <f t="shared" si="931"/>
        <v>58461.386390373103</v>
      </c>
      <c r="H3980">
        <f t="shared" si="944"/>
        <v>0.49687499999995915</v>
      </c>
      <c r="I3980">
        <f t="shared" si="932"/>
        <v>89.999999998039129</v>
      </c>
      <c r="J3980">
        <f t="shared" si="933"/>
        <v>3.1699999998916803E-2</v>
      </c>
      <c r="K3980">
        <f t="shared" si="934"/>
        <v>26.556929898345718</v>
      </c>
      <c r="L3980">
        <f t="shared" si="935"/>
        <v>2.6446582034822769E-4</v>
      </c>
      <c r="M3980">
        <f>J3980/SQRT('Exhaust Gas Math'!$E$14*$B$21*$B$23)</f>
        <v>5.38157716518525E-4</v>
      </c>
      <c r="N3980">
        <f t="shared" si="936"/>
        <v>1.7887450437850651E-2</v>
      </c>
      <c r="O3980">
        <f t="shared" si="937"/>
        <v>1.2679015576380081E-4</v>
      </c>
      <c r="P3980">
        <f t="shared" si="938"/>
        <v>1</v>
      </c>
      <c r="Q3980">
        <f>($B$16/2)*(COS((ACOS((2*'Intake Valve Fxn Scratch'!$B$1)/$B$16-1)/($B$17/2))*(I3980-($B$17/2)))+1)*P3980</f>
        <v>6.7743375032127068E-3</v>
      </c>
      <c r="R3980">
        <f t="shared" si="939"/>
        <v>0.89136019779114561</v>
      </c>
      <c r="S3980">
        <f t="shared" si="940"/>
        <v>1.2047089578062749E-4</v>
      </c>
      <c r="T3980">
        <f>S3980*'Exhaust Gas Math'!$C$14</f>
        <v>1.4272397913442296E-4</v>
      </c>
      <c r="U3980">
        <f>(T3980/'Exhaust Gas Math'!$B$14)+('Exhaust Gas Math'!$D$10)</f>
        <v>5.3672062238417995E-3</v>
      </c>
      <c r="V3980">
        <f>('Exhaust Gas Math'!$E$10*(2.53982214E-12*V3979^4 - 0.0000000071629564556*V3979^3 + 7.56281407226508E-06*V3979^2 - 0.00322508455050905*V3979 + 1.62997098133725)*$B$24+T3980*'Exhaust Gas Math'!$D$14*$B$23)/('Exhaust Gas Math'!$E$10*(2.53982214E-12*V3979^4 - 0.0000000071629564556*V3979^3 + 7.56281407226508E-06*V3979^2 - 0.00322508455050905*V3979 + 1.62997098133725)+T3980*'Exhaust Gas Math'!$D$14)</f>
        <v>348.55789439749293</v>
      </c>
      <c r="W3980">
        <f>(353.3116967483*V3980^-1.0020802909)*('Exhaust Gas Math'!$E$10/(T3980+'Exhaust Gas Math'!$E$10))+(357.4500179626*V3980^-1.0038444015 )*(T3980/(T3980+'Exhaust Gas Math'!$E$10))</f>
        <v>1.0026172215416282</v>
      </c>
      <c r="X3980">
        <f t="shared" si="941"/>
        <v>-353.55818741899583</v>
      </c>
      <c r="Y3980">
        <f t="shared" si="942"/>
        <v>58814.944577792099</v>
      </c>
      <c r="Z3980">
        <f t="shared" si="943"/>
        <v>58461.386390373103</v>
      </c>
    </row>
    <row r="3981" spans="5:26" x14ac:dyDescent="0.2">
      <c r="E3981">
        <f t="shared" si="930"/>
        <v>0.49699999999995914</v>
      </c>
      <c r="F3981">
        <f t="shared" si="931"/>
        <v>59565.331148349789</v>
      </c>
      <c r="H3981">
        <f t="shared" si="944"/>
        <v>0.49699999999995914</v>
      </c>
      <c r="I3981">
        <f t="shared" si="932"/>
        <v>95.999999998039129</v>
      </c>
      <c r="J3981">
        <f t="shared" si="933"/>
        <v>3.5013552284506026E-2</v>
      </c>
      <c r="K3981">
        <f t="shared" si="934"/>
        <v>26.411448257760124</v>
      </c>
      <c r="L3981">
        <f t="shared" si="935"/>
        <v>2.8795300271002196E-4</v>
      </c>
      <c r="M3981">
        <f>J3981/SQRT('Exhaust Gas Math'!$E$14*$B$21*$B$23)</f>
        <v>5.9441051562383624E-4</v>
      </c>
      <c r="N3981">
        <f t="shared" si="936"/>
        <v>1.9552731033445972E-2</v>
      </c>
      <c r="O3981">
        <f t="shared" si="937"/>
        <v>1.3859402836373163E-4</v>
      </c>
      <c r="P3981">
        <f t="shared" si="938"/>
        <v>1</v>
      </c>
      <c r="Q3981">
        <f>($B$16/2)*(COS((ACOS((2*'Intake Valve Fxn Scratch'!$B$1)/$B$16-1)/($B$17/2))*(I3981-($B$17/2)))+1)*P3981</f>
        <v>7.026392397014831E-3</v>
      </c>
      <c r="R3981">
        <f t="shared" si="939"/>
        <v>0.92452531539668825</v>
      </c>
      <c r="S3981">
        <f t="shared" si="940"/>
        <v>1.3728452260091097E-4</v>
      </c>
      <c r="T3981">
        <f>S3981*'Exhaust Gas Math'!$C$14</f>
        <v>1.6264337715933582E-4</v>
      </c>
      <c r="U3981">
        <f>(T3981/'Exhaust Gas Math'!$B$14)+('Exhaust Gas Math'!$D$10)</f>
        <v>6.0547933147949524E-3</v>
      </c>
      <c r="V3981">
        <f>('Exhaust Gas Math'!$E$10*(2.53982214E-12*V3980^4 - 0.0000000071629564556*V3980^3 + 7.56281407226508E-06*V3980^2 - 0.00322508455050905*V3980 + 1.62997098133725)*$B$24+T3981*'Exhaust Gas Math'!$D$14*$B$23)/('Exhaust Gas Math'!$E$10*(2.53982214E-12*V3980^4 - 0.0000000071629564556*V3980^3 + 7.56281407226508E-06*V3980^2 - 0.00322508455050905*V3980 + 1.62997098133725)+T3981*'Exhaust Gas Math'!$D$14)</f>
        <v>342.74190047831189</v>
      </c>
      <c r="W3981">
        <f>(353.3116967483*V3981^-1.0020802909)*('Exhaust Gas Math'!$E$10/(T3981+'Exhaust Gas Math'!$E$10))+(357.4500179626*V3981^-1.0038444015 )*(T3981/(T3981+'Exhaust Gas Math'!$E$10))</f>
        <v>1.0197038056444929</v>
      </c>
      <c r="X3981">
        <f t="shared" si="941"/>
        <v>-355.65463817847018</v>
      </c>
      <c r="Y3981">
        <f t="shared" si="942"/>
        <v>59920.985786528261</v>
      </c>
      <c r="Z3981">
        <f t="shared" si="943"/>
        <v>59565.331148349789</v>
      </c>
    </row>
    <row r="3982" spans="5:26" x14ac:dyDescent="0.2">
      <c r="E3982">
        <f t="shared" si="930"/>
        <v>0.49712499999995913</v>
      </c>
      <c r="F3982">
        <f t="shared" si="931"/>
        <v>60916.085699910371</v>
      </c>
      <c r="H3982">
        <f t="shared" si="944"/>
        <v>0.49712499999995913</v>
      </c>
      <c r="I3982">
        <f t="shared" si="932"/>
        <v>101.99999999803913</v>
      </c>
      <c r="J3982">
        <f t="shared" si="933"/>
        <v>3.82908005978626E-2</v>
      </c>
      <c r="K3982">
        <f t="shared" si="934"/>
        <v>25.976597263111554</v>
      </c>
      <c r="L3982">
        <f t="shared" si="935"/>
        <v>3.1118285458694842E-4</v>
      </c>
      <c r="M3982">
        <f>J3982/SQRT('Exhaust Gas Math'!$E$14*$B$21*$B$23)</f>
        <v>6.5004699729072672E-4</v>
      </c>
      <c r="N3982">
        <f t="shared" si="936"/>
        <v>2.1273748625748906E-2</v>
      </c>
      <c r="O3982">
        <f t="shared" si="937"/>
        <v>1.5079297697066069E-4</v>
      </c>
      <c r="P3982">
        <f t="shared" si="938"/>
        <v>1</v>
      </c>
      <c r="Q3982">
        <f>($B$16/2)*(COS((ACOS((2*'Intake Valve Fxn Scratch'!$B$1)/$B$16-1)/($B$17/2))*(I3982-($B$17/2)))+1)*P3982</f>
        <v>7.2357060966593469E-3</v>
      </c>
      <c r="R3982">
        <f t="shared" si="939"/>
        <v>0.95206659166570351</v>
      </c>
      <c r="S3982">
        <f t="shared" si="940"/>
        <v>1.5517853815586027E-4</v>
      </c>
      <c r="T3982">
        <f>S3982*'Exhaust Gas Math'!$C$14</f>
        <v>1.838427306309509E-4</v>
      </c>
      <c r="U3982">
        <f>(T3982/'Exhaust Gas Math'!$B$14)+('Exhaust Gas Math'!$D$10)</f>
        <v>6.7865625060830126E-3</v>
      </c>
      <c r="V3982">
        <f>('Exhaust Gas Math'!$E$10*(2.53982214E-12*V3981^4 - 0.0000000071629564556*V3981^3 + 7.56281407226508E-06*V3981^2 - 0.00322508455050905*V3981 + 1.62997098133725)*$B$24+T3982*'Exhaust Gas Math'!$D$14*$B$23)/('Exhaust Gas Math'!$E$10*(2.53982214E-12*V3981^4 - 0.0000000071629564556*V3981^3 + 7.56281407226508E-06*V3981^2 - 0.00322508455050905*V3981 + 1.62997098133725)+T3982*'Exhaust Gas Math'!$D$14)</f>
        <v>337.86639385672049</v>
      </c>
      <c r="W3982">
        <f>(353.3116967483*V3982^-1.0020802909)*('Exhaust Gas Math'!$E$10/(T3982+'Exhaust Gas Math'!$E$10))+(357.4500179626*V3982^-1.0038444015 )*(T3982/(T3982+'Exhaust Gas Math'!$E$10))</f>
        <v>1.03448178257013</v>
      </c>
      <c r="X3982">
        <f t="shared" si="941"/>
        <v>-349.0256734660739</v>
      </c>
      <c r="Y3982">
        <f t="shared" si="942"/>
        <v>61265.111373376443</v>
      </c>
      <c r="Z3982">
        <f t="shared" si="943"/>
        <v>60916.085699910371</v>
      </c>
    </row>
    <row r="3983" spans="5:26" x14ac:dyDescent="0.2">
      <c r="E3983">
        <f t="shared" si="930"/>
        <v>0.49724999999995911</v>
      </c>
      <c r="F3983">
        <f t="shared" si="931"/>
        <v>62523.552926167009</v>
      </c>
      <c r="H3983">
        <f t="shared" si="944"/>
        <v>0.49724999999995911</v>
      </c>
      <c r="I3983">
        <f t="shared" si="932"/>
        <v>107.99999999803913</v>
      </c>
      <c r="J3983">
        <f t="shared" si="933"/>
        <v>4.1495838720653558E-2</v>
      </c>
      <c r="K3983">
        <f t="shared" si="934"/>
        <v>25.257141232896274</v>
      </c>
      <c r="L3983">
        <f t="shared" si="935"/>
        <v>3.3390086486065936E-4</v>
      </c>
      <c r="M3983">
        <f>J3983/SQRT('Exhaust Gas Math'!$E$14*$B$21*$B$23)</f>
        <v>7.0445759658331153E-4</v>
      </c>
      <c r="N3983">
        <f t="shared" si="936"/>
        <v>2.3061282130348998E-2</v>
      </c>
      <c r="O3983">
        <f t="shared" si="937"/>
        <v>1.6346340489266763E-4</v>
      </c>
      <c r="P3983">
        <f t="shared" si="938"/>
        <v>1</v>
      </c>
      <c r="Q3983">
        <f>($B$16/2)*(COS((ACOS((2*'Intake Valve Fxn Scratch'!$B$1)/$B$16-1)/($B$17/2))*(I3983-($B$17/2)))+1)*P3983</f>
        <v>7.3995057473984467E-3</v>
      </c>
      <c r="R3983">
        <f t="shared" si="939"/>
        <v>0.97361917728926928</v>
      </c>
      <c r="S3983">
        <f t="shared" si="940"/>
        <v>1.7418487777231598E-4</v>
      </c>
      <c r="T3983">
        <f>S3983*'Exhaust Gas Math'!$C$14</f>
        <v>2.0635987389002006E-4</v>
      </c>
      <c r="U3983">
        <f>(T3983/'Exhaust Gas Math'!$B$14)+('Exhaust Gas Math'!$D$10)</f>
        <v>7.5638197811630659E-3</v>
      </c>
      <c r="V3983">
        <f>('Exhaust Gas Math'!$E$10*(2.53982214E-12*V3982^4 - 0.0000000071629564556*V3982^3 + 7.56281407226508E-06*V3982^2 - 0.00322508455050905*V3982 + 1.62997098133725)*$B$24+T3983*'Exhaust Gas Math'!$D$14*$B$23)/('Exhaust Gas Math'!$E$10*(2.53982214E-12*V3982^4 - 0.0000000071629564556*V3982^3 + 7.56281407226508E-06*V3982^2 - 0.00322508455050905*V3982 + 1.62997098133725)+T3983*'Exhaust Gas Math'!$D$14)</f>
        <v>333.73383668729474</v>
      </c>
      <c r="W3983">
        <f>(353.3116967483*V3983^-1.0020802909)*('Exhaust Gas Math'!$E$10/(T3983+'Exhaust Gas Math'!$E$10))+(357.4500179626*V3983^-1.0038444015 )*(T3983/(T3983+'Exhaust Gas Math'!$E$10))</f>
        <v>1.0473467888801176</v>
      </c>
      <c r="X3983">
        <f t="shared" si="941"/>
        <v>-334.06339876897016</v>
      </c>
      <c r="Y3983">
        <f t="shared" si="942"/>
        <v>62857.616324935982</v>
      </c>
      <c r="Z3983">
        <f t="shared" si="943"/>
        <v>62523.552926167009</v>
      </c>
    </row>
    <row r="3984" spans="5:26" x14ac:dyDescent="0.2">
      <c r="E3984">
        <f t="shared" si="930"/>
        <v>0.4973749999999591</v>
      </c>
      <c r="F3984">
        <f t="shared" si="931"/>
        <v>64397.461678539112</v>
      </c>
      <c r="H3984">
        <f t="shared" si="944"/>
        <v>0.4973749999999591</v>
      </c>
      <c r="I3984">
        <f t="shared" si="932"/>
        <v>113.99999999803549</v>
      </c>
      <c r="J3984">
        <f t="shared" si="933"/>
        <v>4.459355158451174E-2</v>
      </c>
      <c r="K3984">
        <f t="shared" si="934"/>
        <v>24.260962677936394</v>
      </c>
      <c r="L3984">
        <f t="shared" si="935"/>
        <v>3.5585813025657128E-4</v>
      </c>
      <c r="M3984">
        <f>J3984/SQRT('Exhaust Gas Math'!$E$14*$B$21*$B$23)</f>
        <v>7.5704617958965049E-4</v>
      </c>
      <c r="N3984">
        <f t="shared" si="936"/>
        <v>2.492627952255147E-2</v>
      </c>
      <c r="O3984">
        <f t="shared" si="937"/>
        <v>1.7668291377002373E-4</v>
      </c>
      <c r="P3984">
        <f t="shared" si="938"/>
        <v>1</v>
      </c>
      <c r="Q3984">
        <f>($B$16/2)*(COS((ACOS((2*'Intake Valve Fxn Scratch'!$B$1)/$B$16-1)/($B$17/2))*(I3984-($B$17/2)))+1)*P3984</f>
        <v>7.5156214356525411E-3</v>
      </c>
      <c r="R3984">
        <f t="shared" si="939"/>
        <v>0.98889755732270279</v>
      </c>
      <c r="S3984">
        <f t="shared" si="940"/>
        <v>1.9432604836762792E-4</v>
      </c>
      <c r="T3984">
        <f>S3984*'Exhaust Gas Math'!$C$14</f>
        <v>2.3022147127552248E-4</v>
      </c>
      <c r="U3984">
        <f>(T3984/'Exhaust Gas Math'!$B$14)+('Exhaust Gas Math'!$D$10)</f>
        <v>8.3874855521503776E-3</v>
      </c>
      <c r="V3984">
        <f>('Exhaust Gas Math'!$E$10*(2.53982214E-12*V3983^4 - 0.0000000071629564556*V3983^3 + 7.56281407226508E-06*V3983^2 - 0.00322508455050905*V3983 + 1.62997098133725)*$B$24+T3984*'Exhaust Gas Math'!$D$14*$B$23)/('Exhaust Gas Math'!$E$10*(2.53982214E-12*V3983^4 - 0.0000000071629564556*V3983^3 + 7.56281407226508E-06*V3983^2 - 0.00322508455050905*V3983 + 1.62997098133725)+T3984*'Exhaust Gas Math'!$D$14)</f>
        <v>330.19903763323936</v>
      </c>
      <c r="W3984">
        <f>(353.3116967483*V3984^-1.0020802909)*('Exhaust Gas Math'!$E$10/(T3984+'Exhaust Gas Math'!$E$10))+(357.4500179626*V3984^-1.0038444015 )*(T3984/(T3984+'Exhaust Gas Math'!$E$10))</f>
        <v>1.0586070874325073</v>
      </c>
      <c r="X3984">
        <f t="shared" si="941"/>
        <v>-311.54505412609927</v>
      </c>
      <c r="Y3984">
        <f t="shared" si="942"/>
        <v>64709.006732665213</v>
      </c>
      <c r="Z3984">
        <f t="shared" si="943"/>
        <v>64397.461678539112</v>
      </c>
    </row>
    <row r="3985" spans="5:26" x14ac:dyDescent="0.2">
      <c r="E3985">
        <f t="shared" si="930"/>
        <v>0.49749999999995909</v>
      </c>
      <c r="F3985">
        <f t="shared" si="931"/>
        <v>66545.46446041904</v>
      </c>
      <c r="H3985">
        <f t="shared" si="944"/>
        <v>0.49749999999995909</v>
      </c>
      <c r="I3985">
        <f t="shared" si="932"/>
        <v>119.99999999803549</v>
      </c>
      <c r="J3985">
        <f t="shared" si="933"/>
        <v>4.7549999999059275E-2</v>
      </c>
      <c r="K3985">
        <f t="shared" si="934"/>
        <v>22.998975938944891</v>
      </c>
      <c r="L3985">
        <f t="shared" si="935"/>
        <v>3.7681408238012979E-4</v>
      </c>
      <c r="M3985">
        <f>J3985/SQRT('Exhaust Gas Math'!$E$14*$B$21*$B$23)</f>
        <v>8.0723657478940067E-4</v>
      </c>
      <c r="N3985">
        <f t="shared" si="936"/>
        <v>2.6879134705026331E-2</v>
      </c>
      <c r="O3985">
        <f t="shared" si="937"/>
        <v>1.9052517785513864E-4</v>
      </c>
      <c r="P3985">
        <f t="shared" si="938"/>
        <v>1</v>
      </c>
      <c r="Q3985">
        <f>($B$16/2)*(COS((ACOS((2*'Intake Valve Fxn Scratch'!$B$1)/$B$16-1)/($B$17/2))*(I3985-($B$17/2)))+1)*P3985</f>
        <v>7.5825149346453232E-3</v>
      </c>
      <c r="R3985">
        <f t="shared" si="939"/>
        <v>0.99769933350596363</v>
      </c>
      <c r="S3985">
        <f t="shared" si="940"/>
        <v>2.1560375886407255E-4</v>
      </c>
      <c r="T3985">
        <f>S3985*'Exhaust Gas Math'!$C$14</f>
        <v>2.5542954737759458E-4</v>
      </c>
      <c r="U3985">
        <f>(T3985/'Exhaust Gas Math'!$B$14)+('Exhaust Gas Math'!$D$10)</f>
        <v>9.257629704793529E-3</v>
      </c>
      <c r="V3985">
        <f>('Exhaust Gas Math'!$E$10*(2.53982214E-12*V3984^4 - 0.0000000071629564556*V3984^3 + 7.56281407226508E-06*V3984^2 - 0.00322508455050905*V3984 + 1.62997098133725)*$B$24+T3985*'Exhaust Gas Math'!$D$14*$B$23)/('Exhaust Gas Math'!$E$10*(2.53982214E-12*V3984^4 - 0.0000000071629564556*V3984^3 + 7.56281407226508E-06*V3984^2 - 0.00322508455050905*V3984 + 1.62997098133725)+T3985*'Exhaust Gas Math'!$D$14)</f>
        <v>327.15391727381581</v>
      </c>
      <c r="W3985">
        <f>(353.3116967483*V3985^-1.0020802909)*('Exhaust Gas Math'!$E$10/(T3985+'Exhaust Gas Math'!$E$10))+(357.4500179626*V3985^-1.0038444015 )*(T3985/(T3985+'Exhaust Gas Math'!$E$10))</f>
        <v>1.068503077272688</v>
      </c>
      <c r="X3985">
        <f t="shared" si="941"/>
        <v>-282.59389761395607</v>
      </c>
      <c r="Y3985">
        <f t="shared" si="942"/>
        <v>66828.058358032999</v>
      </c>
      <c r="Z3985">
        <f t="shared" si="943"/>
        <v>66545.46446041904</v>
      </c>
    </row>
    <row r="3986" spans="5:26" x14ac:dyDescent="0.2">
      <c r="E3986">
        <f t="shared" si="930"/>
        <v>0.49762499999995907</v>
      </c>
      <c r="F3986">
        <f t="shared" si="931"/>
        <v>68971.672634630901</v>
      </c>
      <c r="H3986">
        <f t="shared" si="944"/>
        <v>0.49762499999995907</v>
      </c>
      <c r="I3986">
        <f t="shared" si="932"/>
        <v>125.99999999803549</v>
      </c>
      <c r="J3986">
        <f t="shared" si="933"/>
        <v>5.0332792496792976E-2</v>
      </c>
      <c r="K3986">
        <f t="shared" si="934"/>
        <v>21.485007606720497</v>
      </c>
      <c r="L3986">
        <f t="shared" si="935"/>
        <v>3.9653912343457691E-4</v>
      </c>
      <c r="M3986">
        <f>J3986/SQRT('Exhaust Gas Math'!$E$14*$B$21*$B$23)</f>
        <v>8.544788857097926E-4</v>
      </c>
      <c r="N3986">
        <f t="shared" si="936"/>
        <v>2.8928903021143822E-2</v>
      </c>
      <c r="O3986">
        <f t="shared" si="937"/>
        <v>2.05054383399731E-4</v>
      </c>
      <c r="P3986">
        <f t="shared" si="938"/>
        <v>1</v>
      </c>
      <c r="Q3986">
        <f>($B$16/2)*(COS((ACOS((2*'Intake Valve Fxn Scratch'!$B$1)/$B$16-1)/($B$17/2))*(I3986-($B$17/2)))+1)*P3986</f>
        <v>7.5993000818532115E-3</v>
      </c>
      <c r="R3986">
        <f t="shared" si="939"/>
        <v>0.99990790550700148</v>
      </c>
      <c r="S3986">
        <f t="shared" si="940"/>
        <v>2.3798684431902069E-4</v>
      </c>
      <c r="T3986">
        <f>S3986*'Exhaust Gas Math'!$C$14</f>
        <v>2.8194718054314576E-4</v>
      </c>
      <c r="U3986">
        <f>(T3986/'Exhaust Gas Math'!$B$14)+('Exhaust Gas Math'!$D$10)</f>
        <v>1.0172977760214695E-2</v>
      </c>
      <c r="V3986">
        <f>('Exhaust Gas Math'!$E$10*(2.53982214E-12*V3985^4 - 0.0000000071629564556*V3985^3 + 7.56281407226508E-06*V3985^2 - 0.00322508455050905*V3985 + 1.62997098133725)*$B$24+T3986*'Exhaust Gas Math'!$D$14*$B$23)/('Exhaust Gas Math'!$E$10*(2.53982214E-12*V3985^4 - 0.0000000071629564556*V3985^3 + 7.56281407226508E-06*V3985^2 - 0.00322508455050905*V3985 + 1.62997098133725)+T3986*'Exhaust Gas Math'!$D$14)</f>
        <v>324.51694467211024</v>
      </c>
      <c r="W3986">
        <f>(353.3116967483*V3986^-1.0020802909)*('Exhaust Gas Math'!$E$10/(T3986+'Exhaust Gas Math'!$E$10))+(357.4500179626*V3986^-1.0038444015 )*(T3986/(T3986+'Exhaust Gas Math'!$E$10))</f>
        <v>1.0772230975889174</v>
      </c>
      <c r="X3986">
        <f t="shared" si="941"/>
        <v>-248.6260812198866</v>
      </c>
      <c r="Y3986">
        <f t="shared" si="942"/>
        <v>69220.298715850789</v>
      </c>
      <c r="Z3986">
        <f t="shared" si="943"/>
        <v>68971.672634630901</v>
      </c>
    </row>
    <row r="3987" spans="5:26" x14ac:dyDescent="0.2">
      <c r="E3987">
        <f t="shared" si="930"/>
        <v>0.49774999999995906</v>
      </c>
      <c r="F3987">
        <f t="shared" si="931"/>
        <v>71675.513122883654</v>
      </c>
      <c r="H3987">
        <f t="shared" si="944"/>
        <v>0.49774999999995906</v>
      </c>
      <c r="I3987">
        <f t="shared" si="932"/>
        <v>131.99999999803549</v>
      </c>
      <c r="J3987">
        <f t="shared" si="933"/>
        <v>5.2911440220767915E-2</v>
      </c>
      <c r="K3987">
        <f t="shared" si="934"/>
        <v>19.735645035130929</v>
      </c>
      <c r="L3987">
        <f t="shared" si="935"/>
        <v>4.1481714174236876E-4</v>
      </c>
      <c r="M3987">
        <f>J3987/SQRT('Exhaust Gas Math'!$E$14*$B$21*$B$23)</f>
        <v>8.9825551570624251E-4</v>
      </c>
      <c r="N3987">
        <f t="shared" si="936"/>
        <v>3.1082443967661369E-2</v>
      </c>
      <c r="O3987">
        <f t="shared" si="937"/>
        <v>2.2031915201510064E-4</v>
      </c>
      <c r="P3987">
        <f t="shared" si="938"/>
        <v>1</v>
      </c>
      <c r="Q3987">
        <f>($B$16/2)*(COS((ACOS((2*'Intake Valve Fxn Scratch'!$B$1)/$B$16-1)/($B$17/2))*(I3987-($B$17/2)))+1)*P3987</f>
        <v>7.5657545183230781E-3</v>
      </c>
      <c r="R3987">
        <f t="shared" si="939"/>
        <v>0.99549401556882611</v>
      </c>
      <c r="S3987">
        <f t="shared" si="940"/>
        <v>2.6139929967190507E-4</v>
      </c>
      <c r="T3987">
        <f>S3987*'Exhaust Gas Math'!$C$14</f>
        <v>3.0968432624641542E-4</v>
      </c>
      <c r="U3987">
        <f>(T3987/'Exhaust Gas Math'!$B$14)+('Exhaust Gas Math'!$D$10)</f>
        <v>1.1130421519388657E-2</v>
      </c>
      <c r="V3987">
        <f>('Exhaust Gas Math'!$E$10*(2.53982214E-12*V3986^4 - 0.0000000071629564556*V3986^3 + 7.56281407226508E-06*V3986^2 - 0.00322508455050905*V3986 + 1.62997098133725)*$B$24+T3987*'Exhaust Gas Math'!$D$14*$B$23)/('Exhaust Gas Math'!$E$10*(2.53982214E-12*V3986^4 - 0.0000000071629564556*V3986^3 + 7.56281407226508E-06*V3986^2 - 0.00322508455050905*V3986 + 1.62997098133725)+T3987*'Exhaust Gas Math'!$D$14)</f>
        <v>322.22570732697534</v>
      </c>
      <c r="W3987">
        <f>(353.3116967483*V3987^-1.0020802909)*('Exhaust Gas Math'!$E$10/(T3987+'Exhaust Gas Math'!$E$10))+(357.4500179626*V3987^-1.0038444015 )*(T3987/(T3987+'Exhaust Gas Math'!$E$10))</f>
        <v>1.0849159994134994</v>
      </c>
      <c r="X3987">
        <f t="shared" si="941"/>
        <v>-211.28505015384553</v>
      </c>
      <c r="Y3987">
        <f t="shared" si="942"/>
        <v>71886.798173037503</v>
      </c>
      <c r="Z3987">
        <f t="shared" si="943"/>
        <v>71675.513122883654</v>
      </c>
    </row>
    <row r="3988" spans="5:26" x14ac:dyDescent="0.2">
      <c r="E3988">
        <f t="shared" si="930"/>
        <v>0.49787499999995904</v>
      </c>
      <c r="F3988">
        <f t="shared" si="931"/>
        <v>74650.859584338206</v>
      </c>
      <c r="H3988">
        <f t="shared" si="944"/>
        <v>0.49787499999995904</v>
      </c>
      <c r="I3988">
        <f t="shared" si="932"/>
        <v>137.99999999803549</v>
      </c>
      <c r="J3988">
        <f t="shared" si="933"/>
        <v>5.5257690966906282E-2</v>
      </c>
      <c r="K3988">
        <f t="shared" si="934"/>
        <v>17.770054606586285</v>
      </c>
      <c r="L3988">
        <f t="shared" si="935"/>
        <v>4.3144787951002357E-4</v>
      </c>
      <c r="M3988">
        <f>J3988/SQRT('Exhaust Gas Math'!$E$14*$B$21*$B$23)</f>
        <v>9.3808683885970802E-4</v>
      </c>
      <c r="N3988">
        <f t="shared" si="936"/>
        <v>3.3343486331693442E-2</v>
      </c>
      <c r="O3988">
        <f t="shared" si="937"/>
        <v>2.3634591415877404E-4</v>
      </c>
      <c r="P3988">
        <f t="shared" si="938"/>
        <v>1</v>
      </c>
      <c r="Q3988">
        <f>($B$16/2)*(COS((ACOS((2*'Intake Valve Fxn Scratch'!$B$1)/$B$16-1)/($B$17/2))*(I3988-($B$17/2)))+1)*P3988</f>
        <v>7.4823226343421357E-3</v>
      </c>
      <c r="R3988">
        <f t="shared" si="939"/>
        <v>0.98451613609764943</v>
      </c>
      <c r="S3988">
        <f t="shared" si="940"/>
        <v>2.8570939786640311E-4</v>
      </c>
      <c r="T3988">
        <f>S3988*'Exhaust Gas Math'!$C$14</f>
        <v>3.3848492513783039E-4</v>
      </c>
      <c r="U3988">
        <f>(T3988/'Exhaust Gas Math'!$B$14)+('Exhaust Gas Math'!$D$10)</f>
        <v>1.2124574052747821E-2</v>
      </c>
      <c r="V3988">
        <f>('Exhaust Gas Math'!$E$10*(2.53982214E-12*V3987^4 - 0.0000000071629564556*V3987^3 + 7.56281407226508E-06*V3987^2 - 0.00322508455050905*V3987 + 1.62997098133725)*$B$24+T3988*'Exhaust Gas Math'!$D$14*$B$23)/('Exhaust Gas Math'!$E$10*(2.53982214E-12*V3987^4 - 0.0000000071629564556*V3987^3 + 7.56281407226508E-06*V3987^2 - 0.00322508455050905*V3987 + 1.62997098133725)+T3988*'Exhaust Gas Math'!$D$14)</f>
        <v>320.23163753962154</v>
      </c>
      <c r="W3988">
        <f>(353.3116967483*V3988^-1.0020802909)*('Exhaust Gas Math'!$E$10/(T3988+'Exhaust Gas Math'!$E$10))+(357.4500179626*V3988^-1.0038444015 )*(T3988/(T3988+'Exhaust Gas Math'!$E$10))</f>
        <v>1.091700968062471</v>
      </c>
      <c r="X3988">
        <f t="shared" si="941"/>
        <v>-172.36584965247604</v>
      </c>
      <c r="Y3988">
        <f t="shared" si="942"/>
        <v>74823.225433990679</v>
      </c>
      <c r="Z3988">
        <f t="shared" si="943"/>
        <v>74650.859584338206</v>
      </c>
    </row>
    <row r="3989" spans="5:26" x14ac:dyDescent="0.2">
      <c r="E3989">
        <f t="shared" si="930"/>
        <v>0.49799999999995903</v>
      </c>
      <c r="F3989">
        <f t="shared" si="931"/>
        <v>77885.444630678656</v>
      </c>
      <c r="H3989">
        <f t="shared" si="944"/>
        <v>0.49799999999995903</v>
      </c>
      <c r="I3989">
        <f t="shared" si="932"/>
        <v>143.99999999803185</v>
      </c>
      <c r="J3989">
        <f t="shared" si="933"/>
        <v>5.734583872104633E-2</v>
      </c>
      <c r="K3989">
        <f t="shared" si="934"/>
        <v>15.609771741150052</v>
      </c>
      <c r="L3989">
        <f t="shared" si="935"/>
        <v>4.4624912689433566E-4</v>
      </c>
      <c r="M3989">
        <f>J3989/SQRT('Exhaust Gas Math'!$E$14*$B$21*$B$23)</f>
        <v>9.735364548584365E-4</v>
      </c>
      <c r="N3989">
        <f t="shared" si="936"/>
        <v>3.571162129259807E-2</v>
      </c>
      <c r="O3989">
        <f t="shared" si="937"/>
        <v>2.531317720207444E-4</v>
      </c>
      <c r="P3989">
        <f t="shared" si="938"/>
        <v>1</v>
      </c>
      <c r="Q3989">
        <f>($B$16/2)*(COS((ACOS((2*'Intake Valve Fxn Scratch'!$B$1)/$B$16-1)/($B$17/2))*(I3989-($B$17/2)))+1)*P3989</f>
        <v>7.350109682438182E-3</v>
      </c>
      <c r="R3989">
        <f t="shared" si="939"/>
        <v>0.96711969505765549</v>
      </c>
      <c r="S3989">
        <f t="shared" si="940"/>
        <v>3.1072101959825501E-4</v>
      </c>
      <c r="T3989">
        <f>S3989*'Exhaust Gas Math'!$C$14</f>
        <v>3.6811663124446792E-4</v>
      </c>
      <c r="U3989">
        <f>(T3989/'Exhaust Gas Math'!$B$14)+('Exhaust Gas Math'!$D$10)</f>
        <v>1.3147415133404967E-2</v>
      </c>
      <c r="V3989">
        <f>('Exhaust Gas Math'!$E$10*(2.53982214E-12*V3988^4 - 0.0000000071629564556*V3988^3 + 7.56281407226508E-06*V3988^2 - 0.00322508455050905*V3988 + 1.62997098133725)*$B$24+T3989*'Exhaust Gas Math'!$D$14*$B$23)/('Exhaust Gas Math'!$E$10*(2.53982214E-12*V3988^4 - 0.0000000071629564556*V3988^3 + 7.56281407226508E-06*V3988^2 - 0.00322508455050905*V3988 + 1.62997098133725)+T3989*'Exhaust Gas Math'!$D$14)</f>
        <v>318.49625551502578</v>
      </c>
      <c r="W3989">
        <f>(353.3116967483*V3989^-1.0020802909)*('Exhaust Gas Math'!$E$10/(T3989+'Exhaust Gas Math'!$E$10))+(357.4500179626*V3989^-1.0038444015 )*(T3989/(T3989+'Exhaust Gas Math'!$E$10))</f>
        <v>1.0976750460590694</v>
      </c>
      <c r="X3989">
        <f t="shared" si="941"/>
        <v>-133.73248067537961</v>
      </c>
      <c r="Y3989">
        <f t="shared" si="942"/>
        <v>78019.177111354031</v>
      </c>
      <c r="Z3989">
        <f t="shared" si="943"/>
        <v>77885.444630678656</v>
      </c>
    </row>
    <row r="3990" spans="5:26" x14ac:dyDescent="0.2">
      <c r="E3990">
        <f t="shared" ref="E3990:E4005" si="945">H3990</f>
        <v>0.49812499999995902</v>
      </c>
      <c r="F3990">
        <f t="shared" ref="F3990:F4005" si="946">Z3990</f>
        <v>81360.603046007687</v>
      </c>
      <c r="H3990">
        <f t="shared" si="944"/>
        <v>0.49812499999995902</v>
      </c>
      <c r="I3990">
        <f t="shared" si="932"/>
        <v>149.99999999803185</v>
      </c>
      <c r="J3990">
        <f t="shared" si="933"/>
        <v>5.9153005299422946E-2</v>
      </c>
      <c r="K3990">
        <f t="shared" si="934"/>
        <v>13.278464949961872</v>
      </c>
      <c r="L3990">
        <f t="shared" si="935"/>
        <v>4.5905871833161807E-4</v>
      </c>
      <c r="M3990">
        <f>J3990/SQRT('Exhaust Gas Math'!$E$14*$B$21*$B$23)</f>
        <v>1.0042159702912752E-3</v>
      </c>
      <c r="N3990">
        <f t="shared" si="936"/>
        <v>3.8181243153934508E-2</v>
      </c>
      <c r="O3990">
        <f t="shared" si="937"/>
        <v>2.7063699120021732E-4</v>
      </c>
      <c r="P3990">
        <f t="shared" si="938"/>
        <v>1</v>
      </c>
      <c r="Q3990">
        <f>($B$16/2)*(COS((ACOS((2*'Intake Valve Fxn Scratch'!$B$1)/$B$16-1)/($B$17/2))*(I3990-($B$17/2)))+1)*P3990</f>
        <v>7.1708671356968184E-3</v>
      </c>
      <c r="R3990">
        <f t="shared" si="939"/>
        <v>0.94353514943379191</v>
      </c>
      <c r="S3990">
        <f t="shared" si="940"/>
        <v>3.3616843735036217E-4</v>
      </c>
      <c r="T3990">
        <f>S3990*'Exhaust Gas Math'!$C$14</f>
        <v>3.9826463252512853E-4</v>
      </c>
      <c r="U3990">
        <f>(T3990/'Exhaust Gas Math'!$B$14)+('Exhaust Gas Math'!$D$10)</f>
        <v>1.4188077932185105E-2</v>
      </c>
      <c r="V3990">
        <f>('Exhaust Gas Math'!$E$10*(2.53982214E-12*V3989^4 - 0.0000000071629564556*V3989^3 + 7.56281407226508E-06*V3989^2 - 0.00322508455050905*V3989 + 1.62997098133725)*$B$24+T3990*'Exhaust Gas Math'!$D$14*$B$23)/('Exhaust Gas Math'!$E$10*(2.53982214E-12*V3989^4 - 0.0000000071629564556*V3989^3 + 7.56281407226508E-06*V3989^2 - 0.00322508455050905*V3989 + 1.62997098133725)+T3990*'Exhaust Gas Math'!$D$14)</f>
        <v>316.98849515221747</v>
      </c>
      <c r="W3990">
        <f>(353.3116967483*V3990^-1.0020802909)*('Exhaust Gas Math'!$E$10/(T3990+'Exhaust Gas Math'!$E$10))+(357.4500179626*V3990^-1.0038444015 )*(T3990/(T3990+'Exhaust Gas Math'!$E$10))</f>
        <v>1.1029187687717352</v>
      </c>
      <c r="X3990">
        <f t="shared" si="941"/>
        <v>-97.232012483309518</v>
      </c>
      <c r="Y3990">
        <f t="shared" si="942"/>
        <v>81457.835058490993</v>
      </c>
      <c r="Z3990">
        <f t="shared" si="943"/>
        <v>81360.603046007687</v>
      </c>
    </row>
    <row r="3991" spans="5:26" x14ac:dyDescent="0.2">
      <c r="E3991">
        <f t="shared" si="945"/>
        <v>0.498249999999959</v>
      </c>
      <c r="F3991">
        <f t="shared" si="946"/>
        <v>85051.430591719298</v>
      </c>
      <c r="H3991">
        <f t="shared" si="944"/>
        <v>0.498249999999959</v>
      </c>
      <c r="I3991">
        <f t="shared" si="932"/>
        <v>155.99999999803185</v>
      </c>
      <c r="J3991">
        <f t="shared" si="933"/>
        <v>6.0659391006827573E-2</v>
      </c>
      <c r="K3991">
        <f t="shared" si="934"/>
        <v>10.801676518085818</v>
      </c>
      <c r="L3991">
        <f t="shared" si="935"/>
        <v>4.6973630925749104E-4</v>
      </c>
      <c r="M3991">
        <f>J3991/SQRT('Exhaust Gas Math'!$E$14*$B$21*$B$23)</f>
        <v>1.0297892539670077E-3</v>
      </c>
      <c r="N3991">
        <f t="shared" si="936"/>
        <v>4.0740475102125244E-2</v>
      </c>
      <c r="O3991">
        <f t="shared" si="937"/>
        <v>2.8877738624836645E-4</v>
      </c>
      <c r="P3991">
        <f t="shared" si="938"/>
        <v>1</v>
      </c>
      <c r="Q3991">
        <f>($B$16/2)*(COS((ACOS((2*'Intake Valve Fxn Scratch'!$B$1)/$B$16-1)/($B$17/2))*(I3991-($B$17/2)))+1)*P3991</f>
        <v>6.9469694853606092E-3</v>
      </c>
      <c r="R3991">
        <f t="shared" si="939"/>
        <v>0.91407493228429071</v>
      </c>
      <c r="S3991">
        <f t="shared" si="940"/>
        <v>3.6171583232865324E-4</v>
      </c>
      <c r="T3991">
        <f>S3991*'Exhaust Gas Math'!$C$14</f>
        <v>4.2853107857580039E-4</v>
      </c>
      <c r="U3991">
        <f>(T3991/'Exhaust Gas Math'!$B$14)+('Exhaust Gas Math'!$D$10)</f>
        <v>1.5232829262895214E-2</v>
      </c>
      <c r="V3991">
        <f>('Exhaust Gas Math'!$E$10*(2.53982214E-12*V3990^4 - 0.0000000071629564556*V3990^3 + 7.56281407226508E-06*V3990^2 - 0.00322508455050905*V3990 + 1.62997098133725)*$B$24+T3991*'Exhaust Gas Math'!$D$14*$B$23)/('Exhaust Gas Math'!$E$10*(2.53982214E-12*V3990^4 - 0.0000000071629564556*V3990^3 + 7.56281407226508E-06*V3990^2 - 0.00322508455050905*V3990 + 1.62997098133725)+T3991*'Exhaust Gas Math'!$D$14)</f>
        <v>315.68280679275296</v>
      </c>
      <c r="W3991">
        <f>(353.3116967483*V3991^-1.0020802909)*('Exhaust Gas Math'!$E$10/(T3991+'Exhaust Gas Math'!$E$10))+(357.4500179626*V3991^-1.0038444015 )*(T3991/(T3991+'Exhaust Gas Math'!$E$10))</f>
        <v>1.1075002909059846</v>
      </c>
      <c r="X3991">
        <f t="shared" si="941"/>
        <v>-64.609471360161422</v>
      </c>
      <c r="Y3991">
        <f t="shared" si="942"/>
        <v>85116.040063079461</v>
      </c>
      <c r="Z3991">
        <f t="shared" si="943"/>
        <v>85051.430591719298</v>
      </c>
    </row>
    <row r="3992" spans="5:26" x14ac:dyDescent="0.2">
      <c r="E3992">
        <f t="shared" si="945"/>
        <v>0.49837499999995899</v>
      </c>
      <c r="F3992">
        <f t="shared" si="946"/>
        <v>88927.467504704007</v>
      </c>
      <c r="H3992">
        <f t="shared" si="944"/>
        <v>0.49837499999995899</v>
      </c>
      <c r="I3992">
        <f t="shared" si="932"/>
        <v>161.99999999803185</v>
      </c>
      <c r="J3992">
        <f t="shared" si="933"/>
        <v>6.1848491566220042E-2</v>
      </c>
      <c r="K3992">
        <f t="shared" si="934"/>
        <v>8.2065426578801439</v>
      </c>
      <c r="L3992">
        <f t="shared" si="935"/>
        <v>4.7816491375135258E-4</v>
      </c>
      <c r="M3992">
        <f>J3992/SQRT('Exhaust Gas Math'!$E$14*$B$21*$B$23)</f>
        <v>1.0499761196381564E-3</v>
      </c>
      <c r="N3992">
        <f t="shared" si="936"/>
        <v>4.3370137970865877E-2</v>
      </c>
      <c r="O3992">
        <f t="shared" si="937"/>
        <v>3.0741701104522326E-4</v>
      </c>
      <c r="P3992">
        <f t="shared" si="938"/>
        <v>1</v>
      </c>
      <c r="Q3992">
        <f>($B$16/2)*(COS((ACOS((2*'Intake Valve Fxn Scratch'!$B$1)/$B$16-1)/($B$17/2))*(I3992-($B$17/2)))+1)*P3992</f>
        <v>6.6813827850792321E-3</v>
      </c>
      <c r="R3992">
        <f t="shared" si="939"/>
        <v>0.87912931382621473</v>
      </c>
      <c r="S3992">
        <f t="shared" si="940"/>
        <v>3.8696272945967102E-4</v>
      </c>
      <c r="T3992">
        <f>S3992*'Exhaust Gas Math'!$C$14</f>
        <v>4.584415195664429E-4</v>
      </c>
      <c r="U3992">
        <f>(T3992/'Exhaust Gas Math'!$B$14)+('Exhaust Gas Math'!$D$10)</f>
        <v>1.6265291844553567E-2</v>
      </c>
      <c r="V3992">
        <f>('Exhaust Gas Math'!$E$10*(2.53982214E-12*V3991^4 - 0.0000000071629564556*V3991^3 + 7.56281407226508E-06*V3991^2 - 0.00322508455050905*V3991 + 1.62997098133725)*$B$24+T3992*'Exhaust Gas Math'!$D$14*$B$23)/('Exhaust Gas Math'!$E$10*(2.53982214E-12*V3991^4 - 0.0000000071629564556*V3991^3 + 7.56281407226508E-06*V3991^2 - 0.00322508455050905*V3991 + 1.62997098133725)+T3992*'Exhaust Gas Math'!$D$14)</f>
        <v>314.5578143854874</v>
      </c>
      <c r="W3992">
        <f>(353.3116967483*V3992^-1.0020802909)*('Exhaust Gas Math'!$E$10/(T3992+'Exhaust Gas Math'!$E$10))+(357.4500179626*V3992^-1.0038444015 )*(T3992/(T3992+'Exhaust Gas Math'!$E$10))</f>
        <v>1.1114783485031106</v>
      </c>
      <c r="X3992">
        <f t="shared" si="941"/>
        <v>-37.427556450971117</v>
      </c>
      <c r="Y3992">
        <f t="shared" si="942"/>
        <v>88964.895061154981</v>
      </c>
      <c r="Z3992">
        <f t="shared" si="943"/>
        <v>88927.467504704007</v>
      </c>
    </row>
    <row r="3993" spans="5:26" x14ac:dyDescent="0.2">
      <c r="E3993">
        <f t="shared" si="945"/>
        <v>0.49849999999995898</v>
      </c>
      <c r="F3993">
        <f t="shared" si="946"/>
        <v>92954.027227780651</v>
      </c>
      <c r="H3993">
        <f t="shared" si="944"/>
        <v>0.49849999999995898</v>
      </c>
      <c r="I3993">
        <f t="shared" si="932"/>
        <v>167.99999999803185</v>
      </c>
      <c r="J3993">
        <f t="shared" si="933"/>
        <v>6.2707278943035447E-2</v>
      </c>
      <c r="K3993">
        <f t="shared" si="934"/>
        <v>5.5214961989852522</v>
      </c>
      <c r="L3993">
        <f t="shared" si="935"/>
        <v>4.8425218625856262E-4</v>
      </c>
      <c r="M3993">
        <f>J3993/SQRT('Exhaust Gas Math'!$E$14*$B$21*$B$23)</f>
        <v>1.0645553957800398E-3</v>
      </c>
      <c r="N3993">
        <f t="shared" si="936"/>
        <v>4.6042841936659015E-2</v>
      </c>
      <c r="O3993">
        <f t="shared" si="937"/>
        <v>3.2636172053922529E-4</v>
      </c>
      <c r="P3993">
        <f t="shared" si="938"/>
        <v>1</v>
      </c>
      <c r="Q3993">
        <f>($B$16/2)*(COS((ACOS((2*'Intake Valve Fxn Scratch'!$B$1)/$B$16-1)/($B$17/2))*(I3993-($B$17/2)))+1)*P3993</f>
        <v>6.3776253585175026E-3</v>
      </c>
      <c r="R3993">
        <f t="shared" si="939"/>
        <v>0.83916123138388188</v>
      </c>
      <c r="S3993">
        <f t="shared" si="940"/>
        <v>4.1145626309952848E-4</v>
      </c>
      <c r="T3993">
        <f>S3993*'Exhaust Gas Math'!$C$14</f>
        <v>4.8745943764110417E-4</v>
      </c>
      <c r="U3993">
        <f>(T3993/'Exhaust Gas Math'!$B$14)+('Exhaust Gas Math'!$D$10)</f>
        <v>1.7266945903050678E-2</v>
      </c>
      <c r="V3993">
        <f>('Exhaust Gas Math'!$E$10*(2.53982214E-12*V3992^4 - 0.0000000071629564556*V3992^3 + 7.56281407226508E-06*V3992^2 - 0.00322508455050905*V3992 + 1.62997098133725)*$B$24+T3993*'Exhaust Gas Math'!$D$14*$B$23)/('Exhaust Gas Math'!$E$10*(2.53982214E-12*V3992^4 - 0.0000000071629564556*V3992^3 + 7.56281407226508E-06*V3992^2 - 0.00322508455050905*V3992 + 1.62997098133725)+T3993*'Exhaust Gas Math'!$D$14)</f>
        <v>313.59536130074252</v>
      </c>
      <c r="W3993">
        <f>(353.3116967483*V3993^-1.0020802909)*('Exhaust Gas Math'!$E$10/(T3993+'Exhaust Gas Math'!$E$10))+(357.4500179626*V3993^-1.0038444015 )*(T3993/(T3993+'Exhaust Gas Math'!$E$10))</f>
        <v>1.114904364627205</v>
      </c>
      <c r="X3993">
        <f t="shared" si="941"/>
        <v>-16.995000239547334</v>
      </c>
      <c r="Y3993">
        <f t="shared" si="942"/>
        <v>92971.0222280202</v>
      </c>
      <c r="Z3993">
        <f t="shared" si="943"/>
        <v>92954.027227780651</v>
      </c>
    </row>
    <row r="3994" spans="5:26" x14ac:dyDescent="0.2">
      <c r="E3994">
        <f t="shared" si="945"/>
        <v>0.49862499999995896</v>
      </c>
      <c r="F3994">
        <f t="shared" si="946"/>
        <v>97094.285380590198</v>
      </c>
      <c r="H3994">
        <f t="shared" si="944"/>
        <v>0.49862499999995896</v>
      </c>
      <c r="I3994">
        <f t="shared" si="932"/>
        <v>173.99999999803185</v>
      </c>
      <c r="J3994">
        <f t="shared" si="933"/>
        <v>6.322634408306041E-2</v>
      </c>
      <c r="K3994">
        <f t="shared" si="934"/>
        <v>2.7759550722884017</v>
      </c>
      <c r="L3994">
        <f t="shared" si="935"/>
        <v>4.8793143334768731E-4</v>
      </c>
      <c r="M3994">
        <f>J3994/SQRT('Exhaust Gas Math'!$E$14*$B$21*$B$23)</f>
        <v>1.0733673487923348E-3</v>
      </c>
      <c r="N3994">
        <f t="shared" si="936"/>
        <v>4.8722302042350799E-2</v>
      </c>
      <c r="O3994">
        <f t="shared" si="937"/>
        <v>3.4535431902853653E-4</v>
      </c>
      <c r="P3994">
        <f t="shared" si="938"/>
        <v>1</v>
      </c>
      <c r="Q3994">
        <f>($B$16/2)*(COS((ACOS((2*'Intake Valve Fxn Scratch'!$B$1)/$B$16-1)/($B$17/2))*(I3994-($B$17/2)))+1)*P3994</f>
        <v>6.0397211908414855E-3</v>
      </c>
      <c r="R3994">
        <f t="shared" si="939"/>
        <v>0.79470015668966909</v>
      </c>
      <c r="S3994">
        <f t="shared" si="940"/>
        <v>4.3471069684912104E-4</v>
      </c>
      <c r="T3994">
        <f>S3994*'Exhaust Gas Math'!$C$14</f>
        <v>5.1500937238470703E-4</v>
      </c>
      <c r="U3994">
        <f>(T3994/'Exhaust Gas Math'!$B$14)+('Exhaust Gas Math'!$D$10)</f>
        <v>1.8217927426820192E-2</v>
      </c>
      <c r="V3994">
        <f>('Exhaust Gas Math'!$E$10*(2.53982214E-12*V3993^4 - 0.0000000071629564556*V3993^3 + 7.56281407226508E-06*V3993^2 - 0.00322508455050905*V3993 + 1.62997098133725)*$B$24+T3994*'Exhaust Gas Math'!$D$14*$B$23)/('Exhaust Gas Math'!$E$10*(2.53982214E-12*V3993^4 - 0.0000000071629564556*V3993^3 + 7.56281407226508E-06*V3993^2 - 0.00322508455050905*V3993 + 1.62997098133725)+T3994*'Exhaust Gas Math'!$D$14)</f>
        <v>312.77981988198098</v>
      </c>
      <c r="W3994">
        <f>(353.3116967483*V3994^-1.0020802909)*('Exhaust Gas Math'!$E$10/(T3994+'Exhaust Gas Math'!$E$10))+(357.4500179626*V3994^-1.0038444015 )*(T3994/(T3994+'Exhaust Gas Math'!$E$10))</f>
        <v>1.1178239665243852</v>
      </c>
      <c r="X3994">
        <f t="shared" si="941"/>
        <v>-4.3069346984024204</v>
      </c>
      <c r="Y3994">
        <f t="shared" si="942"/>
        <v>97098.592315288595</v>
      </c>
      <c r="Z3994">
        <f t="shared" si="943"/>
        <v>97094.285380590198</v>
      </c>
    </row>
    <row r="3995" spans="5:26" x14ac:dyDescent="0.2">
      <c r="E3995">
        <f t="shared" si="945"/>
        <v>0.49874999999995895</v>
      </c>
      <c r="F3995">
        <f t="shared" si="946"/>
        <v>101312.21780244667</v>
      </c>
      <c r="H3995">
        <f t="shared" si="944"/>
        <v>0.49874999999995895</v>
      </c>
      <c r="I3995">
        <f t="shared" si="932"/>
        <v>179.99999999802822</v>
      </c>
      <c r="J3995">
        <f t="shared" si="933"/>
        <v>6.3399999999999998E-2</v>
      </c>
      <c r="K3995">
        <f t="shared" si="934"/>
        <v>9.1212874272833366E-10</v>
      </c>
      <c r="L3995">
        <f t="shared" si="935"/>
        <v>4.8916234441769013E-4</v>
      </c>
      <c r="M3995">
        <f>J3995/SQRT('Exhaust Gas Math'!$E$14*$B$21*$B$23)</f>
        <v>1.0763154330738279E-3</v>
      </c>
      <c r="N3995">
        <f t="shared" si="936"/>
        <v>5.1362995242551772E-2</v>
      </c>
      <c r="O3995">
        <f t="shared" si="937"/>
        <v>3.6407212922408061E-4</v>
      </c>
      <c r="P3995">
        <f t="shared" si="938"/>
        <v>1</v>
      </c>
      <c r="Q3995">
        <f>($B$16/2)*(COS((ACOS((2*'Intake Valve Fxn Scratch'!$B$1)/$B$16-1)/($B$17/2))*(I3995-($B$17/2)))+1)*P3995</f>
        <v>5.6721466215229116E-3</v>
      </c>
      <c r="R3995">
        <f t="shared" si="939"/>
        <v>0.7463350817793305</v>
      </c>
      <c r="S3995">
        <f t="shared" si="940"/>
        <v>4.5623390364100009E-4</v>
      </c>
      <c r="T3995">
        <f>S3995*'Exhaust Gas Math'!$C$14</f>
        <v>5.4050829224551542E-4</v>
      </c>
      <c r="U3995">
        <f>(T3995/'Exhaust Gas Math'!$B$14)+('Exhaust Gas Math'!$D$10)</f>
        <v>1.9098111060261973E-2</v>
      </c>
      <c r="V3995">
        <f>('Exhaust Gas Math'!$E$10*(2.53982214E-12*V3994^4 - 0.0000000071629564556*V3994^3 + 7.56281407226508E-06*V3994^2 - 0.00322508455050905*V3994 + 1.62997098133725)*$B$24+T3995*'Exhaust Gas Math'!$D$14*$B$23)/('Exhaust Gas Math'!$E$10*(2.53982214E-12*V3994^4 - 0.0000000071629564556*V3994^3 + 7.56281407226508E-06*V3994^2 - 0.00322508455050905*V3994 + 1.62997098133725)+T3995*'Exhaust Gas Math'!$D$14)</f>
        <v>312.09757045121876</v>
      </c>
      <c r="W3995">
        <f>(353.3116967483*V3995^-1.0020802909)*('Exhaust Gas Math'!$E$10/(T3995+'Exhaust Gas Math'!$E$10))+(357.4500179626*V3995^-1.0038444015 )*(T3995/(T3995+'Exhaust Gas Math'!$E$10))</f>
        <v>1.1202781392714904</v>
      </c>
      <c r="X3995">
        <f t="shared" si="941"/>
        <v>-4.6602385524894262E-19</v>
      </c>
      <c r="Y3995">
        <f t="shared" si="942"/>
        <v>101312.21780244667</v>
      </c>
      <c r="Z3995">
        <f t="shared" si="943"/>
        <v>101312.21780244667</v>
      </c>
    </row>
    <row r="3996" spans="5:26" x14ac:dyDescent="0.2">
      <c r="E3996">
        <f t="shared" si="945"/>
        <v>0.49887499999995893</v>
      </c>
      <c r="F3996">
        <f t="shared" si="946"/>
        <v>101325</v>
      </c>
      <c r="H3996">
        <f t="shared" si="944"/>
        <v>0.49887499999995893</v>
      </c>
      <c r="I3996">
        <f t="shared" si="932"/>
        <v>185.99999999802822</v>
      </c>
      <c r="J3996">
        <f t="shared" si="933"/>
        <v>6.32263440832882E-2</v>
      </c>
      <c r="K3996">
        <f t="shared" si="934"/>
        <v>-2.7759550704726363</v>
      </c>
      <c r="L3996">
        <f t="shared" si="935"/>
        <v>4.8793143334930191E-4</v>
      </c>
      <c r="M3996">
        <f>J3996/SQRT('Exhaust Gas Math'!$E$14*$B$21*$B$23)</f>
        <v>1.0733673487962018E-3</v>
      </c>
      <c r="N3996">
        <f t="shared" si="936"/>
        <v>5.3910285389342727E-2</v>
      </c>
      <c r="O3996">
        <f t="shared" si="937"/>
        <v>3.8212787817552417E-4</v>
      </c>
      <c r="P3996">
        <f t="shared" si="938"/>
        <v>1</v>
      </c>
      <c r="Q3996">
        <f>($B$16/2)*(COS((ACOS((2*'Intake Valve Fxn Scratch'!$B$1)/$B$16-1)/($B$17/2))*(I3996-($B$17/2)))+1)*P3996</f>
        <v>5.2797710446403643E-3</v>
      </c>
      <c r="R3996">
        <f t="shared" si="939"/>
        <v>0.69470671640004789</v>
      </c>
      <c r="S3996">
        <f t="shared" si="940"/>
        <v>4.7555959717626278E-4</v>
      </c>
      <c r="T3996">
        <f>S3996*'Exhaust Gas Math'!$C$14</f>
        <v>5.6340377968264481E-4</v>
      </c>
      <c r="U3996">
        <f>(T3996/'Exhaust Gas Math'!$B$14)+('Exhaust Gas Math'!$D$10)</f>
        <v>1.9888428196510832E-2</v>
      </c>
      <c r="V3996">
        <f>('Exhaust Gas Math'!$E$10*(2.53982214E-12*V3995^4 - 0.0000000071629564556*V3995^3 + 7.56281407226508E-06*V3995^2 - 0.00322508455050905*V3995 + 1.62997098133725)*$B$24+T3996*'Exhaust Gas Math'!$D$14*$B$23)/('Exhaust Gas Math'!$E$10*(2.53982214E-12*V3995^4 - 0.0000000071629564556*V3995^3 + 7.56281407226508E-06*V3995^2 - 0.00322508455050905*V3995 + 1.62997098133725)+T3996*'Exhaust Gas Math'!$D$14)</f>
        <v>311.53657905166904</v>
      </c>
      <c r="W3996">
        <f>(353.3116967483*V3996^-1.0020802909)*('Exhaust Gas Math'!$E$10/(T3996+'Exhaust Gas Math'!$E$10))+(357.4500179626*V3996^-1.0038444015 )*(T3996/(T3996+'Exhaust Gas Math'!$E$10))</f>
        <v>1.1223041981645596</v>
      </c>
      <c r="X3996">
        <f t="shared" si="941"/>
        <v>4.3241968607484864</v>
      </c>
      <c r="Y3996">
        <f t="shared" si="942"/>
        <v>105580.75159133578</v>
      </c>
      <c r="Z3996">
        <f t="shared" si="943"/>
        <v>101325</v>
      </c>
    </row>
    <row r="3997" spans="5:26" x14ac:dyDescent="0.2">
      <c r="E3997">
        <f t="shared" si="945"/>
        <v>0.49899999999995892</v>
      </c>
      <c r="F3997">
        <f t="shared" si="946"/>
        <v>101325</v>
      </c>
      <c r="H3997">
        <f t="shared" si="944"/>
        <v>0.49899999999995892</v>
      </c>
      <c r="I3997">
        <f t="shared" si="932"/>
        <v>191.99999999802822</v>
      </c>
      <c r="J3997">
        <f t="shared" si="933"/>
        <v>6.2707278943488182E-2</v>
      </c>
      <c r="K3997">
        <f t="shared" si="934"/>
        <v>-5.52149619720086</v>
      </c>
      <c r="L3997">
        <f t="shared" si="935"/>
        <v>4.8425218626177175E-4</v>
      </c>
      <c r="M3997">
        <f>J3997/SQRT('Exhaust Gas Math'!$E$14*$B$21*$B$23)</f>
        <v>1.0645553957877257E-3</v>
      </c>
      <c r="N3997">
        <f t="shared" si="936"/>
        <v>5.6301139017316891E-2</v>
      </c>
      <c r="O3997">
        <f t="shared" si="937"/>
        <v>3.9907477091200054E-4</v>
      </c>
      <c r="P3997">
        <f t="shared" si="938"/>
        <v>1</v>
      </c>
      <c r="Q3997">
        <f>($B$16/2)*(COS((ACOS((2*'Intake Valve Fxn Scratch'!$B$1)/$B$16-1)/($B$17/2))*(I3997-($B$17/2)))+1)*P3997</f>
        <v>4.8677924022452962E-3</v>
      </c>
      <c r="R3997">
        <f t="shared" si="939"/>
        <v>0.64049900029543372</v>
      </c>
      <c r="S3997">
        <f t="shared" si="940"/>
        <v>4.9228307581754272E-4</v>
      </c>
      <c r="T3997">
        <f>S3997*'Exhaust Gas Math'!$C$14</f>
        <v>5.832163775818034E-4</v>
      </c>
      <c r="U3997">
        <f>(T3997/'Exhaust Gas Math'!$B$14)+('Exhaust Gas Math'!$D$10)</f>
        <v>2.0572328710806952E-2</v>
      </c>
      <c r="V3997">
        <f>('Exhaust Gas Math'!$E$10*(2.53982214E-12*V3996^4 - 0.0000000071629564556*V3996^3 + 7.56281407226508E-06*V3996^2 - 0.00322508455050905*V3996 + 1.62997098133725)*$B$24+T3997*'Exhaust Gas Math'!$D$14*$B$23)/('Exhaust Gas Math'!$E$10*(2.53982214E-12*V3996^4 - 0.0000000071629564556*V3996^3 + 7.56281407226508E-06*V3996^2 - 0.00322508455050905*V3996 + 1.62997098133725)+T3997*'Exhaust Gas Math'!$D$14)</f>
        <v>311.08602182975113</v>
      </c>
      <c r="W3997">
        <f>(353.3116967483*V3997^-1.0020802909)*('Exhaust Gas Math'!$E$10/(T3997+'Exhaust Gas Math'!$E$10))+(357.4500179626*V3997^-1.0038444015 )*(T3997/(T3997+'Exhaust Gas Math'!$E$10))</f>
        <v>1.1239367206302511</v>
      </c>
      <c r="X3997">
        <f t="shared" si="941"/>
        <v>17.132684587155715</v>
      </c>
      <c r="Y3997">
        <f t="shared" si="942"/>
        <v>109881.96062398632</v>
      </c>
      <c r="Z3997">
        <f t="shared" si="943"/>
        <v>101325</v>
      </c>
    </row>
    <row r="3998" spans="5:26" x14ac:dyDescent="0.2">
      <c r="E3998">
        <f t="shared" si="945"/>
        <v>0.49912499999995891</v>
      </c>
      <c r="F3998">
        <f t="shared" si="946"/>
        <v>101325</v>
      </c>
      <c r="H3998">
        <f t="shared" si="944"/>
        <v>0.49912499999995891</v>
      </c>
      <c r="I3998">
        <f t="shared" si="932"/>
        <v>197.99999999802822</v>
      </c>
      <c r="J3998">
        <f t="shared" si="933"/>
        <v>6.1848491566893496E-2</v>
      </c>
      <c r="K3998">
        <f t="shared" si="934"/>
        <v>-8.2065426561437356</v>
      </c>
      <c r="L3998">
        <f t="shared" si="935"/>
        <v>4.781649137561261E-4</v>
      </c>
      <c r="M3998">
        <f>J3998/SQRT('Exhaust Gas Math'!$E$14*$B$21*$B$23)</f>
        <v>1.0499761196495895E-3</v>
      </c>
      <c r="N3998">
        <f t="shared" si="936"/>
        <v>5.8465535047821468E-2</v>
      </c>
      <c r="O3998">
        <f t="shared" si="937"/>
        <v>4.1441648273368833E-4</v>
      </c>
      <c r="P3998">
        <f t="shared" si="938"/>
        <v>1</v>
      </c>
      <c r="Q3998">
        <f>($B$16/2)*(COS((ACOS((2*'Intake Valve Fxn Scratch'!$B$1)/$B$16-1)/($B$17/2))*(I3998-($B$17/2)))+1)*P3998</f>
        <v>4.4416683253312855E-3</v>
      </c>
      <c r="R3998">
        <f t="shared" si="939"/>
        <v>0.58443004280674815</v>
      </c>
      <c r="S3998">
        <f t="shared" si="940"/>
        <v>5.060972343775915E-4</v>
      </c>
      <c r="T3998">
        <f>S3998*'Exhaust Gas Math'!$C$14</f>
        <v>5.9958225305162835E-4</v>
      </c>
      <c r="U3998">
        <f>(T3998/'Exhaust Gas Math'!$B$14)+('Exhaust Gas Math'!$D$10)</f>
        <v>2.1137253649358038E-2</v>
      </c>
      <c r="V3998">
        <f>('Exhaust Gas Math'!$E$10*(2.53982214E-12*V3997^4 - 0.0000000071629564556*V3997^3 + 7.56281407226508E-06*V3997^2 - 0.00322508455050905*V3997 + 1.62997098133725)*$B$24+T3998*'Exhaust Gas Math'!$D$14*$B$23)/('Exhaust Gas Math'!$E$10*(2.53982214E-12*V3997^4 - 0.0000000071629564556*V3997^3 + 7.56281407226508E-06*V3997^2 - 0.00322508455050905*V3997 + 1.62997098133725)+T3998*'Exhaust Gas Math'!$D$14)</f>
        <v>310.73591957822424</v>
      </c>
      <c r="W3998">
        <f>(353.3116967483*V3998^-1.0020802909)*('Exhaust Gas Math'!$E$10/(T3998+'Exhaust Gas Math'!$E$10))+(357.4500179626*V3998^-1.0038444015 )*(T3998/(T3998+'Exhaust Gas Math'!$E$10))</f>
        <v>1.1252085371304736</v>
      </c>
      <c r="X3998">
        <f t="shared" si="941"/>
        <v>37.88990229225864</v>
      </c>
      <c r="Y3998">
        <f t="shared" si="942"/>
        <v>114207.95354112676</v>
      </c>
      <c r="Z3998">
        <f t="shared" si="943"/>
        <v>101325</v>
      </c>
    </row>
    <row r="3999" spans="5:26" x14ac:dyDescent="0.2">
      <c r="E3999">
        <f t="shared" si="945"/>
        <v>0.49924999999995889</v>
      </c>
      <c r="F3999">
        <f t="shared" si="946"/>
        <v>101325</v>
      </c>
      <c r="H3999">
        <f t="shared" si="944"/>
        <v>0.49924999999995889</v>
      </c>
      <c r="I3999">
        <f t="shared" si="932"/>
        <v>203.99999999802822</v>
      </c>
      <c r="J3999">
        <f t="shared" si="933"/>
        <v>6.0659391007713989E-2</v>
      </c>
      <c r="K3999">
        <f t="shared" si="934"/>
        <v>-10.801676516417896</v>
      </c>
      <c r="L3999">
        <f t="shared" si="935"/>
        <v>4.697363092637741E-4</v>
      </c>
      <c r="M3999">
        <f>J3999/SQRT('Exhaust Gas Math'!$E$14*$B$21*$B$23)</f>
        <v>1.029789253982056E-3</v>
      </c>
      <c r="N3999">
        <f t="shared" si="936"/>
        <v>6.0328632871748541E-2</v>
      </c>
      <c r="O3999">
        <f t="shared" si="937"/>
        <v>4.2762252705619584E-4</v>
      </c>
      <c r="P3999">
        <f t="shared" si="938"/>
        <v>1</v>
      </c>
      <c r="Q3999">
        <f>($B$16/2)*(COS((ACOS((2*'Intake Valve Fxn Scratch'!$B$1)/$B$16-1)/($B$17/2))*(I3999-($B$17/2)))+1)*P3999</f>
        <v>4.0070438346104667E-3</v>
      </c>
      <c r="R3999">
        <f t="shared" si="939"/>
        <v>0.52724260981716664</v>
      </c>
      <c r="S3999">
        <f t="shared" si="940"/>
        <v>5.1682480382212153E-4</v>
      </c>
      <c r="T3999">
        <f>S3999*'Exhaust Gas Math'!$C$14</f>
        <v>6.1229139236401644E-4</v>
      </c>
      <c r="U3999">
        <f>(T3999/'Exhaust Gas Math'!$B$14)+('Exhaust Gas Math'!$D$10)</f>
        <v>2.1575953660141194E-2</v>
      </c>
      <c r="V3999">
        <f>('Exhaust Gas Math'!$E$10*(2.53982214E-12*V3998^4 - 0.0000000071629564556*V3998^3 + 7.56281407226508E-06*V3998^2 - 0.00322508455050905*V3998 + 1.62997098133725)*$B$24+T3999*'Exhaust Gas Math'!$D$14*$B$23)/('Exhaust Gas Math'!$E$10*(2.53982214E-12*V3998^4 - 0.0000000071629564556*V3998^3 + 7.56281407226508E-06*V3998^2 - 0.00322508455050905*V3998 + 1.62997098133725)+T3999*'Exhaust Gas Math'!$D$14)</f>
        <v>310.47676082364723</v>
      </c>
      <c r="W3999">
        <f>(353.3116967483*V3999^-1.0020802909)*('Exhaust Gas Math'!$E$10/(T3999+'Exhaust Gas Math'!$E$10))+(357.4500179626*V3999^-1.0038444015 )*(T3999/(T3999+'Exhaust Gas Math'!$E$10))</f>
        <v>1.1261518352106212</v>
      </c>
      <c r="X3999">
        <f t="shared" si="941"/>
        <v>65.697567142165383</v>
      </c>
      <c r="Y3999">
        <f t="shared" si="942"/>
        <v>118571.14293565741</v>
      </c>
      <c r="Z3999">
        <f t="shared" si="943"/>
        <v>101325</v>
      </c>
    </row>
    <row r="4000" spans="5:26" x14ac:dyDescent="0.2">
      <c r="E4000">
        <f t="shared" si="945"/>
        <v>0.49937499999995888</v>
      </c>
      <c r="F4000">
        <f t="shared" si="946"/>
        <v>101325</v>
      </c>
      <c r="H4000">
        <f t="shared" si="944"/>
        <v>0.49937499999995888</v>
      </c>
      <c r="I4000">
        <f t="shared" si="932"/>
        <v>209.99999999802458</v>
      </c>
      <c r="J4000">
        <f t="shared" si="933"/>
        <v>5.9153005300512623E-2</v>
      </c>
      <c r="K4000">
        <f t="shared" si="934"/>
        <v>-13.278464948380712</v>
      </c>
      <c r="L4000">
        <f t="shared" si="935"/>
        <v>4.5905871833934193E-4</v>
      </c>
      <c r="M4000">
        <f>J4000/SQRT('Exhaust Gas Math'!$E$14*$B$21*$B$23)</f>
        <v>1.0042159703097743E-3</v>
      </c>
      <c r="N4000">
        <f t="shared" si="936"/>
        <v>6.181370505051717E-2</v>
      </c>
      <c r="O4000">
        <f t="shared" si="937"/>
        <v>4.3814904303569652E-4</v>
      </c>
      <c r="P4000">
        <f t="shared" si="938"/>
        <v>1</v>
      </c>
      <c r="Q4000">
        <f>($B$16/2)*(COS((ACOS((2*'Intake Valve Fxn Scratch'!$B$1)/$B$16-1)/($B$17/2))*(I4000-($B$17/2)))+1)*P4000</f>
        <v>3.5696765588702052E-3</v>
      </c>
      <c r="R4000">
        <f t="shared" si="939"/>
        <v>0.46969428406186914</v>
      </c>
      <c r="S4000">
        <f t="shared" si="940"/>
        <v>5.2444240115584483E-4</v>
      </c>
      <c r="T4000">
        <f>S4000*'Exhaust Gas Math'!$C$14</f>
        <v>6.2131609327511887E-4</v>
      </c>
      <c r="U4000">
        <f>(T4000/'Exhaust Gas Math'!$B$14)+('Exhaust Gas Math'!$D$10)</f>
        <v>2.1887472504155778E-2</v>
      </c>
      <c r="V4000">
        <f>('Exhaust Gas Math'!$E$10*(2.53982214E-12*V3999^4 - 0.0000000071629564556*V3999^3 + 7.56281407226508E-06*V3999^2 - 0.00322508455050905*V3999 + 1.62997098133725)*$B$24+T4000*'Exhaust Gas Math'!$D$14*$B$23)/('Exhaust Gas Math'!$E$10*(2.53982214E-12*V3999^4 - 0.0000000071629564556*V3999^3 + 7.56281407226508E-06*V3999^2 - 0.00322508455050905*V3999 + 1.62997098133725)+T4000*'Exhaust Gas Math'!$D$14)</f>
        <v>310.29910852880374</v>
      </c>
      <c r="W4000">
        <f>(353.3116967483*V4000^-1.0020802909)*('Exhaust Gas Math'!$E$10/(T4000+'Exhaust Gas Math'!$E$10))+(357.4500179626*V4000^-1.0038444015 )*(T4000/(T4000+'Exhaust Gas Math'!$E$10))</f>
        <v>1.1267993748781961</v>
      </c>
      <c r="X4000">
        <f t="shared" si="941"/>
        <v>99.337298412522486</v>
      </c>
      <c r="Y4000">
        <f t="shared" si="942"/>
        <v>123010.43079109055</v>
      </c>
      <c r="Z4000">
        <f t="shared" si="943"/>
        <v>101325</v>
      </c>
    </row>
    <row r="4001" spans="5:26" x14ac:dyDescent="0.2">
      <c r="E4001">
        <f t="shared" si="945"/>
        <v>0.49949999999995887</v>
      </c>
      <c r="F4001">
        <f t="shared" si="946"/>
        <v>101325</v>
      </c>
      <c r="H4001">
        <f t="shared" si="944"/>
        <v>0.49949999999995887</v>
      </c>
      <c r="I4001">
        <f t="shared" si="932"/>
        <v>215.99999999802458</v>
      </c>
      <c r="J4001">
        <f t="shared" si="933"/>
        <v>5.7345838722327319E-2</v>
      </c>
      <c r="K4001">
        <f t="shared" si="934"/>
        <v>-15.609771739672977</v>
      </c>
      <c r="L4001">
        <f t="shared" si="935"/>
        <v>4.4624912690341553E-4</v>
      </c>
      <c r="M4001">
        <f>J4001/SQRT('Exhaust Gas Math'!$E$14*$B$21*$B$23)</f>
        <v>9.7353645488018332E-4</v>
      </c>
      <c r="N4001">
        <f t="shared" si="936"/>
        <v>6.2845765439850737E-2</v>
      </c>
      <c r="O4001">
        <f t="shared" si="937"/>
        <v>4.4546451250273449E-4</v>
      </c>
      <c r="P4001">
        <f t="shared" si="938"/>
        <v>1</v>
      </c>
      <c r="Q4001">
        <f>($B$16/2)*(COS((ACOS((2*'Intake Valve Fxn Scratch'!$B$1)/$B$16-1)/($B$17/2))*(I4001-($B$17/2)))+1)*P4001</f>
        <v>3.135360461568325E-3</v>
      </c>
      <c r="R4001">
        <f t="shared" si="939"/>
        <v>0.412547429153727</v>
      </c>
      <c r="S4001">
        <f t="shared" si="940"/>
        <v>5.2909220005231087E-4</v>
      </c>
      <c r="T4001">
        <f>S4001*'Exhaust Gas Math'!$C$14</f>
        <v>6.2682479142481089E-4</v>
      </c>
      <c r="U4001">
        <f>(T4001/'Exhaust Gas Math'!$B$14)+('Exhaust Gas Math'!$D$10)</f>
        <v>2.2077624321542453E-2</v>
      </c>
      <c r="V4001">
        <f>('Exhaust Gas Math'!$E$10*(2.53982214E-12*V4000^4 - 0.0000000071629564556*V4000^3 + 7.56281407226508E-06*V4000^2 - 0.00322508455050905*V4000 + 1.62997098133725)*$B$24+T4001*'Exhaust Gas Math'!$D$14*$B$23)/('Exhaust Gas Math'!$E$10*(2.53982214E-12*V4000^4 - 0.0000000071629564556*V4000^3 + 7.56281407226508E-06*V4000^2 - 0.00322508455050905*V4000 + 1.62997098133725)+T4001*'Exhaust Gas Math'!$D$14)</f>
        <v>310.19320645602795</v>
      </c>
      <c r="W4001">
        <f>(353.3116967483*V4001^-1.0020802909)*('Exhaust Gas Math'!$E$10/(T4001+'Exhaust Gas Math'!$E$10))+(357.4500179626*V4001^-1.0038444015 )*(T4001/(T4001+'Exhaust Gas Math'!$E$10))</f>
        <v>1.1271857400269316</v>
      </c>
      <c r="X4001">
        <f t="shared" si="941"/>
        <v>137.32784188579927</v>
      </c>
      <c r="Y4001">
        <f t="shared" si="942"/>
        <v>127597.23973366959</v>
      </c>
      <c r="Z4001">
        <f t="shared" si="943"/>
        <v>101325</v>
      </c>
    </row>
    <row r="4002" spans="5:26" x14ac:dyDescent="0.2">
      <c r="E4002">
        <f t="shared" si="945"/>
        <v>0.49962499999995885</v>
      </c>
      <c r="F4002">
        <f t="shared" si="946"/>
        <v>101325</v>
      </c>
      <c r="H4002">
        <f t="shared" si="944"/>
        <v>0.49962499999995885</v>
      </c>
      <c r="I4002">
        <f t="shared" si="932"/>
        <v>221.99999999802458</v>
      </c>
      <c r="J4002">
        <f t="shared" si="933"/>
        <v>5.5257690968364553E-2</v>
      </c>
      <c r="K4002">
        <f t="shared" si="934"/>
        <v>-17.770054605229475</v>
      </c>
      <c r="L4002">
        <f t="shared" si="935"/>
        <v>4.3144787952036014E-4</v>
      </c>
      <c r="M4002">
        <f>J4002/SQRT('Exhaust Gas Math'!$E$14*$B$21*$B$23)</f>
        <v>9.3808683888446447E-4</v>
      </c>
      <c r="N4002">
        <f t="shared" si="936"/>
        <v>6.3355736789024314E-2</v>
      </c>
      <c r="O4002">
        <f t="shared" si="937"/>
        <v>4.4907930081599637E-4</v>
      </c>
      <c r="P4002">
        <f t="shared" si="938"/>
        <v>1</v>
      </c>
      <c r="Q4002">
        <f>($B$16/2)*(COS((ACOS((2*'Intake Valve Fxn Scratch'!$B$1)/$B$16-1)/($B$17/2))*(I4002-($B$17/2)))+1)*P4002</f>
        <v>2.7098490860923497E-3</v>
      </c>
      <c r="R4002">
        <f t="shared" si="939"/>
        <v>0.35655909027530919</v>
      </c>
      <c r="S4002">
        <f t="shared" si="940"/>
        <v>5.3107798614820294E-4</v>
      </c>
      <c r="T4002">
        <f>S4002*'Exhaust Gas Math'!$C$14</f>
        <v>6.2917738697479018E-4</v>
      </c>
      <c r="U4002">
        <f>(T4002/'Exhaust Gas Math'!$B$14)+('Exhaust Gas Math'!$D$10)</f>
        <v>2.2158832314292859E-2</v>
      </c>
      <c r="V4002">
        <f>('Exhaust Gas Math'!$E$10*(2.53982214E-12*V4001^4 - 0.0000000071629564556*V4001^3 + 7.56281407226508E-06*V4001^2 - 0.00322508455050905*V4001 + 1.62997098133725)*$B$24+T4002*'Exhaust Gas Math'!$D$14*$B$23)/('Exhaust Gas Math'!$E$10*(2.53982214E-12*V4001^4 - 0.0000000071629564556*V4001^3 + 7.56281407226508E-06*V4001^2 - 0.00322508455050905*V4001 + 1.62997098133725)+T4002*'Exhaust Gas Math'!$D$14)</f>
        <v>310.1486276127809</v>
      </c>
      <c r="W4002">
        <f>(353.3116967483*V4002^-1.0020802909)*('Exhaust Gas Math'!$E$10/(T4002+'Exhaust Gas Math'!$E$10))+(357.4500179626*V4002^-1.0038444015 )*(T4002/(T4002+'Exhaust Gas Math'!$E$10))</f>
        <v>1.1273484574003778</v>
      </c>
      <c r="X4002">
        <f t="shared" si="941"/>
        <v>177.9941397591866</v>
      </c>
      <c r="Y4002">
        <f t="shared" si="942"/>
        <v>132440.99467424085</v>
      </c>
      <c r="Z4002">
        <f t="shared" si="943"/>
        <v>101325</v>
      </c>
    </row>
    <row r="4003" spans="5:26" x14ac:dyDescent="0.2">
      <c r="E4003">
        <f t="shared" si="945"/>
        <v>0.49974999999995884</v>
      </c>
      <c r="F4003">
        <f t="shared" si="946"/>
        <v>101325</v>
      </c>
      <c r="H4003">
        <f t="shared" si="944"/>
        <v>0.49974999999995884</v>
      </c>
      <c r="I4003">
        <f t="shared" si="932"/>
        <v>227.99999999802458</v>
      </c>
      <c r="J4003">
        <f t="shared" si="933"/>
        <v>5.2911440222387487E-2</v>
      </c>
      <c r="K4003">
        <f t="shared" si="934"/>
        <v>-19.73564503390925</v>
      </c>
      <c r="L4003">
        <f t="shared" si="935"/>
        <v>4.1481714175384862E-4</v>
      </c>
      <c r="M4003">
        <f>J4003/SQRT('Exhaust Gas Math'!$E$14*$B$21*$B$23)</f>
        <v>8.9825551573373733E-4</v>
      </c>
      <c r="N4003">
        <f t="shared" si="936"/>
        <v>6.3284913265775497E-2</v>
      </c>
      <c r="O4003">
        <f t="shared" si="937"/>
        <v>4.4857728821360465E-4</v>
      </c>
      <c r="P4003">
        <f t="shared" si="938"/>
        <v>1</v>
      </c>
      <c r="Q4003">
        <f>($B$16/2)*(COS((ACOS((2*'Intake Valve Fxn Scratch'!$B$1)/$B$16-1)/($B$17/2))*(I4003-($B$17/2)))+1)*P4003</f>
        <v>2.2987793364755019E-3</v>
      </c>
      <c r="R4003">
        <f t="shared" si="939"/>
        <v>0.30247096532572393</v>
      </c>
      <c r="S4003">
        <f t="shared" si="940"/>
        <v>5.3084403973288163E-4</v>
      </c>
      <c r="T4003">
        <f>S4003*'Exhaust Gas Math'!$C$14</f>
        <v>6.2890022656121038E-4</v>
      </c>
      <c r="U4003">
        <f>(T4003/'Exhaust Gas Math'!$B$14)+('Exhaust Gas Math'!$D$10)</f>
        <v>2.2149265161597664E-2</v>
      </c>
      <c r="V4003">
        <f>('Exhaust Gas Math'!$E$10*(2.53982214E-12*V4002^4 - 0.0000000071629564556*V4002^3 + 7.56281407226508E-06*V4002^2 - 0.00322508455050905*V4002 + 1.62997098133725)*$B$24+T4003*'Exhaust Gas Math'!$D$14*$B$23)/('Exhaust Gas Math'!$E$10*(2.53982214E-12*V4002^4 - 0.0000000071629564556*V4002^3 + 7.56281407226508E-06*V4002^2 - 0.00322508455050905*V4002 + 1.62997098133725)+T4003*'Exhaust Gas Math'!$D$14)</f>
        <v>310.15403660183074</v>
      </c>
      <c r="W4003">
        <f>(353.3116967483*V4003^-1.0020802909)*('Exhaust Gas Math'!$E$10/(T4003+'Exhaust Gas Math'!$E$10))+(357.4500179626*V4003^-1.0038444015 )*(T4003/(T4003+'Exhaust Gas Math'!$E$10))</f>
        <v>1.1273287118595909</v>
      </c>
      <c r="X4003">
        <f t="shared" si="941"/>
        <v>219.54483436911087</v>
      </c>
      <c r="Y4003">
        <f t="shared" si="942"/>
        <v>137693.71052395698</v>
      </c>
      <c r="Z4003">
        <f t="shared" si="943"/>
        <v>101325</v>
      </c>
    </row>
    <row r="4004" spans="5:26" x14ac:dyDescent="0.2">
      <c r="E4004">
        <f t="shared" si="945"/>
        <v>0.49987499999995882</v>
      </c>
      <c r="F4004">
        <f t="shared" si="946"/>
        <v>101325</v>
      </c>
      <c r="H4004">
        <f t="shared" si="944"/>
        <v>0.49987499999995882</v>
      </c>
      <c r="I4004">
        <f t="shared" si="932"/>
        <v>233.99999999802458</v>
      </c>
      <c r="J4004">
        <f t="shared" si="933"/>
        <v>5.03327924985561E-2</v>
      </c>
      <c r="K4004">
        <f t="shared" si="934"/>
        <v>-21.485007605647336</v>
      </c>
      <c r="L4004">
        <f t="shared" si="935"/>
        <v>3.9653912344707429E-4</v>
      </c>
      <c r="M4004">
        <f>J4004/SQRT('Exhaust Gas Math'!$E$14*$B$21*$B$23)</f>
        <v>8.5447888573972439E-4</v>
      </c>
      <c r="N4004">
        <f t="shared" si="936"/>
        <v>6.258939519699086E-2</v>
      </c>
      <c r="O4004">
        <f t="shared" si="937"/>
        <v>4.4364730422376009E-4</v>
      </c>
      <c r="P4004">
        <f t="shared" si="938"/>
        <v>1</v>
      </c>
      <c r="Q4004">
        <f>($B$16/2)*(COS((ACOS((2*'Intake Valve Fxn Scratch'!$B$1)/$B$16-1)/($B$17/2))*(I4004-($B$17/2)))+1)*P4004</f>
        <v>1.9075968032779837E-3</v>
      </c>
      <c r="R4004">
        <f t="shared" si="939"/>
        <v>0.25099957937868206</v>
      </c>
      <c r="S4004">
        <f t="shared" si="940"/>
        <v>5.2893754071634046E-4</v>
      </c>
      <c r="T4004">
        <f>S4004*'Exhaust Gas Math'!$C$14</f>
        <v>6.2664156380209794E-4</v>
      </c>
      <c r="U4004">
        <f>(T4004/'Exhaust Gas Math'!$B$14)+('Exhaust Gas Math'!$D$10)</f>
        <v>2.2071299584824712E-2</v>
      </c>
      <c r="V4004">
        <f>('Exhaust Gas Math'!$E$10*(2.53982214E-12*V4003^4 - 0.0000000071629564556*V4003^3 + 7.56281407226508E-06*V4003^2 - 0.00322508455050905*V4003 + 1.62997098133725)*$B$24+T4004*'Exhaust Gas Math'!$D$14*$B$23)/('Exhaust Gas Math'!$E$10*(2.53982214E-12*V4003^4 - 0.0000000071629564556*V4003^3 + 7.56281407226508E-06*V4003^2 - 0.00322508455050905*V4003 + 1.62997098133725)+T4004*'Exhaust Gas Math'!$D$14)</f>
        <v>310.19716169887232</v>
      </c>
      <c r="W4004">
        <f>(353.3116967483*V4004^-1.0020802909)*('Exhaust Gas Math'!$E$10/(T4004+'Exhaust Gas Math'!$E$10))+(357.4500179626*V4004^-1.0038444015 )*(T4004/(T4004+'Exhaust Gas Math'!$E$10))</f>
        <v>1.1271713061267756</v>
      </c>
      <c r="X4004">
        <f t="shared" si="941"/>
        <v>260.15426637718667</v>
      </c>
      <c r="Y4004">
        <f t="shared" si="942"/>
        <v>143553.47866649512</v>
      </c>
      <c r="Z4004">
        <f t="shared" si="943"/>
        <v>101325</v>
      </c>
    </row>
    <row r="4005" spans="5:26" x14ac:dyDescent="0.2">
      <c r="E4005">
        <f t="shared" si="945"/>
        <v>0.49999999999995881</v>
      </c>
      <c r="F4005">
        <f t="shared" si="946"/>
        <v>101325</v>
      </c>
      <c r="H4005">
        <f t="shared" si="944"/>
        <v>0.49999999999995881</v>
      </c>
      <c r="I4005">
        <f t="shared" si="932"/>
        <v>239.99999999802458</v>
      </c>
      <c r="J4005">
        <f t="shared" si="933"/>
        <v>4.7550000000946641E-2</v>
      </c>
      <c r="K4005">
        <f t="shared" si="934"/>
        <v>-22.998975938032011</v>
      </c>
      <c r="L4005">
        <f t="shared" si="935"/>
        <v>3.7681408239350787E-4</v>
      </c>
      <c r="M4005">
        <f>J4005/SQRT('Exhaust Gas Math'!$E$14*$B$21*$B$23)</f>
        <v>8.0723657482144166E-4</v>
      </c>
      <c r="N4005">
        <f t="shared" si="936"/>
        <v>6.1244119152875094E-2</v>
      </c>
      <c r="O4005">
        <f t="shared" si="937"/>
        <v>4.3411169378160231E-4</v>
      </c>
      <c r="P4005">
        <f t="shared" si="938"/>
        <v>1</v>
      </c>
      <c r="Q4005">
        <f>($B$16/2)*(COS((ACOS((2*'Intake Valve Fxn Scratch'!$B$1)/$B$16-1)/($B$17/2))*(I4005-($B$17/2)))+1)*P4005</f>
        <v>1.5414836238671927E-3</v>
      </c>
      <c r="R4005">
        <f t="shared" si="939"/>
        <v>0.2028267926141043</v>
      </c>
      <c r="S4005">
        <f t="shared" si="940"/>
        <v>5.2595770784576211E-4</v>
      </c>
      <c r="T4005">
        <f>S4005*'Exhaust Gas Math'!$C$14</f>
        <v>6.2311130363686324E-4</v>
      </c>
      <c r="U4005">
        <f>(T4005/'Exhaust Gas Math'!$B$14)+('Exhaust Gas Math'!$D$10)</f>
        <v>2.1949440414467974E-2</v>
      </c>
      <c r="V4005">
        <f>('Exhaust Gas Math'!$E$10*(2.53982214E-12*V4004^4 - 0.0000000071629564556*V4004^3 + 7.56281407226508E-06*V4004^2 - 0.00322508455050905*V4004 + 1.62997098133725)*$B$24+T4005*'Exhaust Gas Math'!$D$14*$B$23)/('Exhaust Gas Math'!$E$10*(2.53982214E-12*V4004^4 - 0.0000000071629564556*V4004^3 + 7.56281407226508E-06*V4004^2 - 0.00322508455050905*V4004 + 1.62997098133725)+T4005*'Exhaust Gas Math'!$D$14)</f>
        <v>310.265075468345</v>
      </c>
      <c r="W4005">
        <f>(353.3116967483*V4005^-1.0020802909)*('Exhaust Gas Math'!$E$10/(T4005+'Exhaust Gas Math'!$E$10))+(357.4500179626*V4005^-1.0038444015 )*(T4005/(T4005+'Exhaust Gas Math'!$E$10))</f>
        <v>1.1269235109749567</v>
      </c>
      <c r="X4005">
        <f t="shared" si="941"/>
        <v>298.0447263350863</v>
      </c>
      <c r="Y4005">
        <f t="shared" si="942"/>
        <v>150266.8761777404</v>
      </c>
      <c r="Z4005">
        <f t="shared" si="943"/>
        <v>101325</v>
      </c>
    </row>
  </sheetData>
  <protectedRanges>
    <protectedRange sqref="B19" name="Volu_Efficiency"/>
    <protectedRange sqref="B10" name="RPM"/>
    <protectedRange sqref="B5" name="Comp_Ratio"/>
  </protectedRange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23"/>
  <sheetViews>
    <sheetView workbookViewId="0">
      <selection activeCell="N13" sqref="N13"/>
    </sheetView>
  </sheetViews>
  <sheetFormatPr defaultRowHeight="12.75" x14ac:dyDescent="0.2"/>
  <sheetData>
    <row r="1" spans="1:8" x14ac:dyDescent="0.2">
      <c r="A1" s="15" t="s">
        <v>124</v>
      </c>
      <c r="B1" s="15" t="s">
        <v>149</v>
      </c>
      <c r="C1" s="15"/>
      <c r="D1" s="15" t="s">
        <v>143</v>
      </c>
    </row>
    <row r="2" spans="1:8" x14ac:dyDescent="0.2">
      <c r="A2">
        <v>0</v>
      </c>
      <c r="B2">
        <v>0.49399999999999999</v>
      </c>
      <c r="D2" s="15" t="s">
        <v>124</v>
      </c>
      <c r="E2" s="15" t="s">
        <v>150</v>
      </c>
      <c r="F2" t="s">
        <v>151</v>
      </c>
      <c r="G2" t="s">
        <v>149</v>
      </c>
      <c r="H2" s="15"/>
    </row>
    <row r="3" spans="1:8" x14ac:dyDescent="0.2">
      <c r="A3">
        <v>500</v>
      </c>
      <c r="B3">
        <v>0.51500000000000001</v>
      </c>
      <c r="D3" s="15">
        <v>2000</v>
      </c>
      <c r="E3" s="15">
        <v>5.6</v>
      </c>
      <c r="F3">
        <f xml:space="preserve"> (5.62500000004179E-15)*D3^4 - (1.61458333334341E-10)*D3^3 + (1.69250000000829E-06)*D3^2 - (0.00775916666669253)*D3 + 15.5500000000208</f>
        <v>5.5999999999948411</v>
      </c>
      <c r="G3">
        <f>B5</f>
        <v>0.621</v>
      </c>
    </row>
    <row r="4" spans="1:8" x14ac:dyDescent="0.2">
      <c r="A4">
        <v>1000</v>
      </c>
      <c r="B4">
        <v>0.56000000000000005</v>
      </c>
      <c r="D4" s="15">
        <v>3000</v>
      </c>
      <c r="E4" s="15"/>
      <c r="F4">
        <f t="shared" ref="F4:F12" si="0" xml:space="preserve"> (5.62500000004179E-15)*D4^4 - (1.61458333334341E-10)*D4^3 + (1.69250000000829E-06)*D4^2 - (0.00775916666669253)*D4 + 15.5500000000208</f>
        <v>3.601249999993998</v>
      </c>
      <c r="G4">
        <f>B7</f>
        <v>0.69399999999999995</v>
      </c>
    </row>
    <row r="5" spans="1:8" x14ac:dyDescent="0.2">
      <c r="A5">
        <v>2000</v>
      </c>
      <c r="B5">
        <v>0.621</v>
      </c>
      <c r="D5">
        <v>4000</v>
      </c>
      <c r="E5">
        <v>2.7</v>
      </c>
      <c r="F5">
        <f t="shared" si="0"/>
        <v>2.6999999999961961</v>
      </c>
      <c r="G5">
        <f>B9</f>
        <v>0.74099999999999999</v>
      </c>
    </row>
    <row r="6" spans="1:8" x14ac:dyDescent="0.2">
      <c r="A6">
        <v>2500</v>
      </c>
      <c r="B6">
        <v>0.63700000000000001</v>
      </c>
      <c r="D6">
        <v>5000</v>
      </c>
      <c r="F6">
        <f t="shared" si="0"/>
        <v>2.399999999998899</v>
      </c>
      <c r="G6">
        <f>B11</f>
        <v>0.73699999999999999</v>
      </c>
    </row>
    <row r="7" spans="1:8" x14ac:dyDescent="0.2">
      <c r="A7">
        <v>3000</v>
      </c>
      <c r="B7">
        <v>0.69399999999999995</v>
      </c>
      <c r="D7">
        <v>6000</v>
      </c>
      <c r="E7">
        <v>2.34</v>
      </c>
      <c r="F7">
        <f t="shared" si="0"/>
        <v>2.340000000000563</v>
      </c>
      <c r="G7">
        <f>B13</f>
        <v>0.72</v>
      </c>
    </row>
    <row r="8" spans="1:8" x14ac:dyDescent="0.2">
      <c r="A8">
        <v>3500</v>
      </c>
      <c r="B8">
        <v>0.69899999999999995</v>
      </c>
      <c r="D8">
        <v>7000</v>
      </c>
      <c r="F8">
        <f t="shared" si="0"/>
        <v>2.2937500000006761</v>
      </c>
      <c r="G8">
        <f>B15</f>
        <v>0.72499999999999998</v>
      </c>
    </row>
    <row r="9" spans="1:8" x14ac:dyDescent="0.2">
      <c r="A9">
        <v>4000</v>
      </c>
      <c r="B9">
        <v>0.74099999999999999</v>
      </c>
      <c r="D9">
        <v>8000</v>
      </c>
      <c r="E9" s="15">
        <v>2.17</v>
      </c>
      <c r="F9">
        <f t="shared" si="0"/>
        <v>2.1699999999997086</v>
      </c>
      <c r="G9">
        <f>B17</f>
        <v>0.68700000000000006</v>
      </c>
    </row>
    <row r="10" spans="1:8" x14ac:dyDescent="0.2">
      <c r="A10">
        <v>4500</v>
      </c>
      <c r="B10">
        <v>0.77400000000000002</v>
      </c>
      <c r="D10">
        <v>9000</v>
      </c>
      <c r="F10">
        <f t="shared" si="0"/>
        <v>2.01249999999912</v>
      </c>
      <c r="G10">
        <f>B19</f>
        <v>0.69399999999999995</v>
      </c>
    </row>
    <row r="11" spans="1:8" x14ac:dyDescent="0.2">
      <c r="A11">
        <v>5000</v>
      </c>
      <c r="B11">
        <v>0.73699999999999999</v>
      </c>
      <c r="D11">
        <v>10000</v>
      </c>
      <c r="E11">
        <v>2</v>
      </c>
      <c r="F11">
        <f t="shared" si="0"/>
        <v>2.0000000000014193</v>
      </c>
      <c r="G11">
        <f>B21</f>
        <v>0.67300000000000004</v>
      </c>
    </row>
    <row r="12" spans="1:8" x14ac:dyDescent="0.2">
      <c r="A12">
        <v>5500</v>
      </c>
      <c r="B12">
        <v>0.71699999999999997</v>
      </c>
      <c r="D12">
        <v>11000</v>
      </c>
      <c r="F12">
        <f t="shared" si="0"/>
        <v>2.4462500000100658</v>
      </c>
      <c r="G12">
        <f>B23</f>
        <v>0.66300000000000003</v>
      </c>
    </row>
    <row r="13" spans="1:8" x14ac:dyDescent="0.2">
      <c r="A13">
        <v>6000</v>
      </c>
      <c r="B13">
        <v>0.72</v>
      </c>
    </row>
    <row r="14" spans="1:8" x14ac:dyDescent="0.2">
      <c r="A14">
        <v>6500</v>
      </c>
      <c r="B14">
        <v>0.73299999999999998</v>
      </c>
    </row>
    <row r="15" spans="1:8" x14ac:dyDescent="0.2">
      <c r="A15">
        <v>7000</v>
      </c>
      <c r="B15">
        <v>0.72499999999999998</v>
      </c>
    </row>
    <row r="16" spans="1:8" x14ac:dyDescent="0.2">
      <c r="A16">
        <v>7500</v>
      </c>
      <c r="B16">
        <v>0.71299999999999997</v>
      </c>
    </row>
    <row r="17" spans="1:2" x14ac:dyDescent="0.2">
      <c r="A17">
        <v>8000</v>
      </c>
      <c r="B17">
        <v>0.68700000000000006</v>
      </c>
    </row>
    <row r="18" spans="1:2" x14ac:dyDescent="0.2">
      <c r="A18">
        <v>8500</v>
      </c>
      <c r="B18">
        <v>0.71599999999999997</v>
      </c>
    </row>
    <row r="19" spans="1:2" x14ac:dyDescent="0.2">
      <c r="A19">
        <v>9000</v>
      </c>
      <c r="B19">
        <v>0.69399999999999995</v>
      </c>
    </row>
    <row r="20" spans="1:2" x14ac:dyDescent="0.2">
      <c r="A20">
        <v>9500</v>
      </c>
      <c r="B20">
        <v>0.67500000000000004</v>
      </c>
    </row>
    <row r="21" spans="1:2" x14ac:dyDescent="0.2">
      <c r="A21">
        <v>10000</v>
      </c>
      <c r="B21">
        <v>0.67300000000000004</v>
      </c>
    </row>
    <row r="22" spans="1:2" x14ac:dyDescent="0.2">
      <c r="A22">
        <v>10500</v>
      </c>
      <c r="B22">
        <v>0.66900000000000004</v>
      </c>
    </row>
    <row r="23" spans="1:2" x14ac:dyDescent="0.2">
      <c r="A23">
        <v>11000</v>
      </c>
      <c r="B23">
        <v>0.66300000000000003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15"/>
  <sheetViews>
    <sheetView workbookViewId="0">
      <selection activeCell="C14" sqref="C14"/>
    </sheetView>
  </sheetViews>
  <sheetFormatPr defaultColWidth="14.42578125" defaultRowHeight="15.75" customHeight="1" x14ac:dyDescent="0.2"/>
  <cols>
    <col min="7" max="7" width="50.7109375" customWidth="1"/>
  </cols>
  <sheetData>
    <row r="1" spans="1:8" s="20" customFormat="1" ht="15.75" customHeight="1" x14ac:dyDescent="0.2">
      <c r="A1" s="19" t="s">
        <v>86</v>
      </c>
      <c r="G1" s="19" t="s">
        <v>107</v>
      </c>
    </row>
    <row r="2" spans="1:8" ht="15.75" customHeight="1" x14ac:dyDescent="0.2">
      <c r="G2" s="15" t="s">
        <v>104</v>
      </c>
      <c r="H2" t="s">
        <v>2</v>
      </c>
    </row>
    <row r="3" spans="1:8" ht="15.75" customHeight="1" x14ac:dyDescent="0.2">
      <c r="A3" t="s">
        <v>24</v>
      </c>
      <c r="B3">
        <f>'Pres Est+Mov Vlv+Mach Delay'!$B$24</f>
        <v>1100</v>
      </c>
      <c r="C3" t="s">
        <v>26</v>
      </c>
      <c r="H3" t="s">
        <v>11</v>
      </c>
    </row>
    <row r="4" spans="1:8" ht="15.75" customHeight="1" x14ac:dyDescent="0.2">
      <c r="A4" t="s">
        <v>27</v>
      </c>
      <c r="B4" t="s">
        <v>29</v>
      </c>
      <c r="C4" t="s">
        <v>33</v>
      </c>
      <c r="G4" s="15" t="s">
        <v>105</v>
      </c>
      <c r="H4" t="s">
        <v>1</v>
      </c>
    </row>
    <row r="5" spans="1:8" ht="15.75" customHeight="1" x14ac:dyDescent="0.2">
      <c r="A5" t="s">
        <v>17</v>
      </c>
      <c r="B5">
        <f>14.01/1000</f>
        <v>1.401E-2</v>
      </c>
      <c r="C5">
        <v>0.71</v>
      </c>
      <c r="G5" s="15" t="s">
        <v>103</v>
      </c>
      <c r="H5" t="s">
        <v>12</v>
      </c>
    </row>
    <row r="6" spans="1:8" ht="15.75" customHeight="1" x14ac:dyDescent="0.2">
      <c r="A6" t="s">
        <v>22</v>
      </c>
      <c r="B6">
        <f>44.01/1000</f>
        <v>4.4010000000000001E-2</v>
      </c>
      <c r="C6">
        <v>0.14000000000000001</v>
      </c>
      <c r="G6" s="15" t="s">
        <v>103</v>
      </c>
      <c r="H6" t="s">
        <v>14</v>
      </c>
    </row>
    <row r="7" spans="1:8" ht="15.75" customHeight="1" x14ac:dyDescent="0.2">
      <c r="A7" t="s">
        <v>28</v>
      </c>
      <c r="B7">
        <f>18.02/1000</f>
        <v>1.8020000000000001E-2</v>
      </c>
      <c r="C7">
        <v>0.13</v>
      </c>
      <c r="G7" s="15" t="s">
        <v>106</v>
      </c>
      <c r="H7" t="s">
        <v>15</v>
      </c>
    </row>
    <row r="8" spans="1:8" ht="15.75" customHeight="1" x14ac:dyDescent="0.2">
      <c r="A8" t="s">
        <v>36</v>
      </c>
      <c r="B8">
        <f>28.01/1000</f>
        <v>2.801E-2</v>
      </c>
      <c r="C8">
        <v>0.02</v>
      </c>
      <c r="D8" t="s">
        <v>69</v>
      </c>
      <c r="G8" s="15" t="s">
        <v>108</v>
      </c>
      <c r="H8" s="15" t="s">
        <v>102</v>
      </c>
    </row>
    <row r="9" spans="1:8" ht="15.75" customHeight="1" x14ac:dyDescent="0.2">
      <c r="B9" t="s">
        <v>52</v>
      </c>
      <c r="C9" t="s">
        <v>177</v>
      </c>
      <c r="D9" t="s">
        <v>55</v>
      </c>
      <c r="E9" t="s">
        <v>54</v>
      </c>
      <c r="F9" s="15" t="s">
        <v>190</v>
      </c>
    </row>
    <row r="10" spans="1:8" ht="15.75" customHeight="1" x14ac:dyDescent="0.2">
      <c r="B10">
        <f>B5*C5+B6*C6+B7*C7+B8*C8</f>
        <v>1.9011299999999998E-2</v>
      </c>
      <c r="C10">
        <f>'Pres Est+Mov Vlv+Mach Delay'!$B$8</f>
        <v>3.9769296294121147E-5</v>
      </c>
      <c r="D10">
        <f>('Pres Est+Mov Vlv+Mach Delay'!$B$22*'Pres Est+Mov Vlv+Mach Delay'!$B$8)/('Pres Est+Mov Vlv+Mach Delay'!B21*B3)</f>
        <v>4.4059320573952224E-4</v>
      </c>
      <c r="E10">
        <f>D10*B10</f>
        <v>8.376249612275779E-6</v>
      </c>
      <c r="F10">
        <f xml:space="preserve"> 2.53982214E-12*B3^4 - 0.0000000071629564556*B3^3 + 7.56281407226508E-06*B3^2 - 0.00322508455050905*B3 + 1.62997098133725</f>
        <v>1.4180415559884414</v>
      </c>
    </row>
    <row r="12" spans="1:8" ht="15.75" customHeight="1" x14ac:dyDescent="0.2">
      <c r="A12" s="15" t="s">
        <v>189</v>
      </c>
      <c r="B12">
        <f>'Pres Est+Mov Vlv+Mach Delay'!$B$23</f>
        <v>298</v>
      </c>
      <c r="C12" t="s">
        <v>26</v>
      </c>
    </row>
    <row r="13" spans="1:8" ht="15.75" customHeight="1" x14ac:dyDescent="0.2">
      <c r="B13" t="s">
        <v>29</v>
      </c>
      <c r="C13" t="s">
        <v>178</v>
      </c>
      <c r="D13" s="15" t="s">
        <v>191</v>
      </c>
      <c r="E13" s="15" t="s">
        <v>187</v>
      </c>
    </row>
    <row r="14" spans="1:8" ht="15.75" customHeight="1" x14ac:dyDescent="0.2">
      <c r="A14" t="s">
        <v>3</v>
      </c>
      <c r="B14">
        <v>2.8969999999999999E-2</v>
      </c>
      <c r="C14">
        <f>'Pres Est+Mov Vlv+Mach Delay'!$B$22/(('Pres Est+Mov Vlv+Mach Delay'!$B$21/'Exhaust Gas Math'!$B$14)*'Pres Est+Mov Vlv+Mach Delay'!$B$23)</f>
        <v>1.184717505498734</v>
      </c>
      <c r="D14">
        <f xml:space="preserve"> 1.312E-17*B12^5 + 3.969446E-14*B12^4 - 3.8208318199E-10*B12^3 + 7.1973237135629E-07*B12^2 - 0.000294637326885615*B12 + 1.0437463097592</f>
        <v>1.0100920758526579</v>
      </c>
      <c r="E14" s="15">
        <f xml:space="preserve"> 8.811E-17*B12^5 - 0.0000000000004981879*B12^4 + 1.07675073345E-09*B12^3 - 1.06423847735894E-06*B12^2 + 0.00037616300864227*B12 + 1.35802933572533</f>
        <v>1.4003902508547532</v>
      </c>
    </row>
    <row r="15" spans="1:8" ht="15.75" customHeight="1" x14ac:dyDescent="0.2">
      <c r="A15" s="15"/>
    </row>
  </sheetData>
  <hyperlinks>
    <hyperlink ref="H2" r:id="rId1" xr:uid="{00000000-0004-0000-0300-000000000000}"/>
    <hyperlink ref="H3" r:id="rId2" xr:uid="{00000000-0004-0000-0300-000001000000}"/>
    <hyperlink ref="H5" r:id="rId3" xr:uid="{00000000-0004-0000-0300-000002000000}"/>
    <hyperlink ref="H6" r:id="rId4" xr:uid="{00000000-0004-0000-0300-000003000000}"/>
    <hyperlink ref="H7" r:id="rId5" xr:uid="{00000000-0004-0000-0300-000004000000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X106"/>
  <sheetViews>
    <sheetView topLeftCell="A7" workbookViewId="0">
      <selection activeCell="H19" sqref="H19"/>
    </sheetView>
  </sheetViews>
  <sheetFormatPr defaultColWidth="14.42578125" defaultRowHeight="15.75" customHeight="1" x14ac:dyDescent="0.2"/>
  <sheetData>
    <row r="1" spans="1:24" s="20" customFormat="1" ht="15.75" customHeight="1" x14ac:dyDescent="0.2">
      <c r="A1" s="19" t="s">
        <v>84</v>
      </c>
      <c r="E1" s="21"/>
      <c r="F1" s="21"/>
      <c r="I1" s="21"/>
      <c r="J1" s="21"/>
      <c r="M1" s="21"/>
      <c r="N1" s="21"/>
      <c r="Q1" s="21"/>
      <c r="R1" s="21"/>
    </row>
    <row r="2" spans="1:24" ht="15.75" customHeight="1" x14ac:dyDescent="0.2">
      <c r="A2" s="1" t="s">
        <v>3</v>
      </c>
      <c r="E2" s="1" t="s">
        <v>4</v>
      </c>
      <c r="F2" s="1">
        <v>0.71</v>
      </c>
      <c r="I2" s="1" t="s">
        <v>5</v>
      </c>
      <c r="J2" s="1">
        <v>0.14000000000000001</v>
      </c>
      <c r="M2" s="1" t="s">
        <v>6</v>
      </c>
      <c r="N2" s="1">
        <v>0.13</v>
      </c>
      <c r="Q2" s="1" t="s">
        <v>7</v>
      </c>
      <c r="R2" s="1">
        <v>0.02</v>
      </c>
    </row>
    <row r="3" spans="1:24" ht="15.75" customHeight="1" x14ac:dyDescent="0.2">
      <c r="A3" s="1" t="s">
        <v>8</v>
      </c>
      <c r="B3" s="1" t="s">
        <v>9</v>
      </c>
      <c r="C3" s="1" t="s">
        <v>10</v>
      </c>
      <c r="E3" s="1" t="s">
        <v>8</v>
      </c>
      <c r="F3" s="1" t="s">
        <v>9</v>
      </c>
      <c r="G3" s="1" t="s">
        <v>10</v>
      </c>
      <c r="I3" s="1" t="s">
        <v>8</v>
      </c>
      <c r="J3" s="1" t="s">
        <v>9</v>
      </c>
      <c r="K3" s="1" t="s">
        <v>10</v>
      </c>
      <c r="M3" s="1" t="s">
        <v>8</v>
      </c>
      <c r="N3" s="1" t="s">
        <v>9</v>
      </c>
      <c r="O3" s="1" t="s">
        <v>10</v>
      </c>
      <c r="Q3" s="1" t="s">
        <v>8</v>
      </c>
      <c r="R3" s="1" t="s">
        <v>9</v>
      </c>
      <c r="S3" s="1" t="s">
        <v>10</v>
      </c>
      <c r="U3" s="1" t="s">
        <v>8</v>
      </c>
      <c r="V3" s="1" t="s">
        <v>9</v>
      </c>
      <c r="W3" s="1" t="s">
        <v>10</v>
      </c>
    </row>
    <row r="4" spans="1:24" ht="15.75" customHeight="1" x14ac:dyDescent="0.2">
      <c r="A4" s="1">
        <v>100</v>
      </c>
      <c r="B4" s="1">
        <v>3.5562</v>
      </c>
      <c r="C4" s="1">
        <v>1.032</v>
      </c>
      <c r="D4" s="1"/>
      <c r="E4" s="1">
        <v>100</v>
      </c>
      <c r="F4" s="1">
        <v>3.4388000000000001</v>
      </c>
      <c r="G4" s="1">
        <v>1.07</v>
      </c>
      <c r="H4" s="1"/>
      <c r="I4" s="1">
        <v>280</v>
      </c>
      <c r="J4" s="1">
        <v>1.9021999999999999</v>
      </c>
      <c r="K4" s="1">
        <v>0.83</v>
      </c>
      <c r="L4" s="1"/>
      <c r="M4" s="1">
        <v>380</v>
      </c>
      <c r="N4" s="1">
        <v>0.58630000000000004</v>
      </c>
      <c r="O4" s="1">
        <v>2.06</v>
      </c>
      <c r="P4" s="1"/>
      <c r="Q4" s="1">
        <v>200</v>
      </c>
      <c r="R4" s="1">
        <v>1.6888000000000001</v>
      </c>
      <c r="S4" s="1">
        <v>1.0449999999999999</v>
      </c>
      <c r="T4" s="1"/>
      <c r="U4" s="1"/>
      <c r="V4" s="1"/>
      <c r="W4" s="1"/>
      <c r="X4" s="1"/>
    </row>
    <row r="5" spans="1:24" ht="15.75" customHeight="1" x14ac:dyDescent="0.2">
      <c r="A5" s="1">
        <v>150</v>
      </c>
      <c r="B5" s="1">
        <v>2.3363999999999998</v>
      </c>
      <c r="C5" s="1">
        <v>1.012</v>
      </c>
      <c r="D5" s="1"/>
      <c r="E5" s="1">
        <v>150</v>
      </c>
      <c r="F5" s="1">
        <v>2.2593999999999999</v>
      </c>
      <c r="G5" s="1">
        <v>1.05</v>
      </c>
      <c r="H5" s="1"/>
      <c r="I5" s="1">
        <v>300</v>
      </c>
      <c r="J5" s="1">
        <v>1.7729999999999999</v>
      </c>
      <c r="K5" s="1">
        <v>0.85099999999999998</v>
      </c>
      <c r="L5" s="1"/>
      <c r="M5" s="1">
        <v>400</v>
      </c>
      <c r="N5" s="1">
        <v>0.55420000000000003</v>
      </c>
      <c r="O5" s="1">
        <v>2.0139999999999998</v>
      </c>
      <c r="P5" s="1"/>
      <c r="Q5" s="1">
        <v>220</v>
      </c>
      <c r="R5" s="1">
        <v>1.5341</v>
      </c>
      <c r="S5" s="1">
        <v>1.044</v>
      </c>
      <c r="T5" s="1"/>
      <c r="U5" s="1"/>
      <c r="V5" s="1"/>
      <c r="W5" s="1"/>
      <c r="X5" s="1"/>
    </row>
    <row r="6" spans="1:24" ht="15.75" customHeight="1" x14ac:dyDescent="0.2">
      <c r="A6" s="1">
        <v>200</v>
      </c>
      <c r="B6" s="1">
        <v>1.7458</v>
      </c>
      <c r="C6" s="1">
        <v>1.0069999999999999</v>
      </c>
      <c r="D6" s="1"/>
      <c r="E6" s="1">
        <v>200</v>
      </c>
      <c r="F6" s="1">
        <v>1.6882999999999999</v>
      </c>
      <c r="G6" s="1">
        <v>1.0429999999999999</v>
      </c>
      <c r="H6" s="1"/>
      <c r="I6" s="1">
        <v>320</v>
      </c>
      <c r="J6" s="1">
        <v>1.6609</v>
      </c>
      <c r="K6" s="1">
        <v>0.872</v>
      </c>
      <c r="L6" s="1"/>
      <c r="M6" s="1">
        <v>450</v>
      </c>
      <c r="N6" s="1">
        <v>0.49020000000000002</v>
      </c>
      <c r="O6" s="1">
        <v>1.98</v>
      </c>
      <c r="P6" s="1"/>
      <c r="Q6" s="1">
        <v>240</v>
      </c>
      <c r="R6" s="1">
        <v>1.4055</v>
      </c>
      <c r="S6" s="1">
        <v>1.0429999999999999</v>
      </c>
      <c r="T6" s="1"/>
      <c r="U6" s="1"/>
      <c r="V6" s="1"/>
      <c r="W6" s="1"/>
      <c r="X6" s="1"/>
    </row>
    <row r="7" spans="1:24" ht="15.75" customHeight="1" x14ac:dyDescent="0.2">
      <c r="A7" s="1">
        <v>250</v>
      </c>
      <c r="B7" s="1">
        <v>1.3947000000000001</v>
      </c>
      <c r="C7" s="1">
        <v>1.006</v>
      </c>
      <c r="D7" s="1"/>
      <c r="E7" s="1">
        <v>250</v>
      </c>
      <c r="F7" s="1">
        <v>1.3488</v>
      </c>
      <c r="G7" s="1">
        <v>1.042</v>
      </c>
      <c r="H7" s="1"/>
      <c r="I7" s="1">
        <v>340</v>
      </c>
      <c r="J7" s="1">
        <v>1.5618000000000001</v>
      </c>
      <c r="K7" s="1">
        <v>0.89100000000000001</v>
      </c>
      <c r="L7" s="1"/>
      <c r="M7" s="1">
        <v>500</v>
      </c>
      <c r="N7" s="1">
        <v>0.4405</v>
      </c>
      <c r="O7" s="1">
        <v>1.9850000000000001</v>
      </c>
      <c r="P7" s="1"/>
      <c r="Q7" s="1">
        <v>260</v>
      </c>
      <c r="R7" s="1">
        <v>1.2967</v>
      </c>
      <c r="S7" s="1">
        <v>1.0429999999999999</v>
      </c>
      <c r="T7" s="1"/>
      <c r="U7" s="1"/>
      <c r="V7" s="1"/>
      <c r="W7" s="1"/>
      <c r="X7" s="1"/>
    </row>
    <row r="8" spans="1:24" ht="15.75" customHeight="1" x14ac:dyDescent="0.2">
      <c r="A8" s="1">
        <v>300</v>
      </c>
      <c r="B8" s="1">
        <v>1.1614</v>
      </c>
      <c r="C8" s="1">
        <v>1.0069999999999999</v>
      </c>
      <c r="D8" s="1"/>
      <c r="E8" s="1">
        <v>300</v>
      </c>
      <c r="F8" s="1">
        <v>1.1233</v>
      </c>
      <c r="G8" s="1">
        <v>1.0409999999999999</v>
      </c>
      <c r="H8" s="1"/>
      <c r="I8" s="1">
        <v>360</v>
      </c>
      <c r="J8" s="1">
        <v>1.4742999999999999</v>
      </c>
      <c r="K8" s="1">
        <v>0.90800000000000003</v>
      </c>
      <c r="L8" s="1"/>
      <c r="M8" s="1">
        <v>550</v>
      </c>
      <c r="N8" s="1">
        <v>0.40050000000000002</v>
      </c>
      <c r="O8" s="1">
        <v>1.9970000000000001</v>
      </c>
      <c r="P8" s="1"/>
      <c r="Q8" s="1">
        <v>280</v>
      </c>
      <c r="R8" s="1">
        <v>1.2038</v>
      </c>
      <c r="S8" s="1">
        <v>1.042</v>
      </c>
      <c r="T8" s="1"/>
      <c r="U8" s="1"/>
      <c r="V8" s="1"/>
      <c r="W8" s="1"/>
      <c r="X8" s="1"/>
    </row>
    <row r="9" spans="1:24" ht="15.75" customHeight="1" x14ac:dyDescent="0.2">
      <c r="A9" s="1">
        <v>350</v>
      </c>
      <c r="B9" s="1">
        <v>0.995</v>
      </c>
      <c r="C9" s="1">
        <v>1.0089999999999999</v>
      </c>
      <c r="D9" s="1"/>
      <c r="E9" s="1">
        <v>350</v>
      </c>
      <c r="F9" s="1">
        <v>0.96250000000000002</v>
      </c>
      <c r="G9" s="1">
        <v>1.042</v>
      </c>
      <c r="H9" s="1"/>
      <c r="I9" s="1">
        <v>380</v>
      </c>
      <c r="J9" s="1">
        <v>1.3960999999999999</v>
      </c>
      <c r="K9" s="1">
        <v>0.92600000000000005</v>
      </c>
      <c r="L9" s="1"/>
      <c r="M9" s="1">
        <v>600</v>
      </c>
      <c r="N9" s="1">
        <v>0.36520000000000002</v>
      </c>
      <c r="O9" s="1">
        <v>2.0259999999999998</v>
      </c>
      <c r="P9" s="1"/>
      <c r="Q9" s="1">
        <v>300</v>
      </c>
      <c r="R9" s="1">
        <v>1.1233</v>
      </c>
      <c r="S9" s="1">
        <v>1.0429999999999999</v>
      </c>
      <c r="T9" s="1"/>
      <c r="U9" s="1"/>
      <c r="V9" s="1"/>
      <c r="W9" s="1"/>
      <c r="X9" s="1"/>
    </row>
    <row r="10" spans="1:24" ht="15.75" customHeight="1" x14ac:dyDescent="0.2">
      <c r="A10" s="1">
        <v>400</v>
      </c>
      <c r="B10" s="1">
        <v>0.87109999999999999</v>
      </c>
      <c r="C10" s="1">
        <v>1.014</v>
      </c>
      <c r="D10" s="1"/>
      <c r="E10" s="1">
        <v>400</v>
      </c>
      <c r="F10" s="1">
        <v>0.84250000000000003</v>
      </c>
      <c r="G10" s="1">
        <v>1.0449999999999999</v>
      </c>
      <c r="H10" s="1"/>
      <c r="I10" s="1">
        <v>400</v>
      </c>
      <c r="J10" s="1">
        <v>1.3257000000000001</v>
      </c>
      <c r="K10" s="1">
        <v>0.94199999999999995</v>
      </c>
      <c r="L10" s="1"/>
      <c r="M10" s="1">
        <v>650</v>
      </c>
      <c r="N10" s="1">
        <v>0.33800000000000002</v>
      </c>
      <c r="O10" s="1">
        <v>2.056</v>
      </c>
      <c r="P10" s="1"/>
      <c r="Q10" s="1">
        <v>320</v>
      </c>
      <c r="R10" s="1">
        <v>1.0528999999999999</v>
      </c>
      <c r="S10" s="1">
        <v>1.0429999999999999</v>
      </c>
      <c r="T10" s="1"/>
      <c r="U10" s="1"/>
      <c r="V10" s="1"/>
      <c r="W10" s="1"/>
      <c r="X10" s="1"/>
    </row>
    <row r="11" spans="1:24" ht="15.75" customHeight="1" x14ac:dyDescent="0.2">
      <c r="A11" s="1">
        <v>450</v>
      </c>
      <c r="B11" s="1">
        <v>0.77400000000000002</v>
      </c>
      <c r="C11" s="1">
        <v>1.0209999999999999</v>
      </c>
      <c r="D11" s="1"/>
      <c r="E11" s="1">
        <v>450</v>
      </c>
      <c r="F11" s="1">
        <v>0.74850000000000005</v>
      </c>
      <c r="G11" s="1">
        <v>1.05</v>
      </c>
      <c r="H11" s="1"/>
      <c r="I11" s="1">
        <v>450</v>
      </c>
      <c r="J11" s="1">
        <v>1.1781999999999999</v>
      </c>
      <c r="K11" s="1">
        <v>0.98099999999999998</v>
      </c>
      <c r="L11" s="1"/>
      <c r="M11" s="1">
        <v>700</v>
      </c>
      <c r="N11" s="1">
        <v>0.314</v>
      </c>
      <c r="O11" s="1">
        <v>2.085</v>
      </c>
      <c r="P11" s="1"/>
      <c r="Q11" s="1">
        <v>340</v>
      </c>
      <c r="R11" s="1">
        <v>0.9909</v>
      </c>
      <c r="S11" s="1">
        <v>1.044</v>
      </c>
      <c r="T11" s="1"/>
      <c r="U11" s="1"/>
      <c r="V11" s="1"/>
      <c r="W11" s="1"/>
      <c r="X11" s="1"/>
    </row>
    <row r="12" spans="1:24" ht="15.75" customHeight="1" x14ac:dyDescent="0.2">
      <c r="A12" s="1">
        <v>500</v>
      </c>
      <c r="B12" s="1">
        <v>0.69640000000000002</v>
      </c>
      <c r="C12" s="1">
        <v>1.03</v>
      </c>
      <c r="D12" s="1"/>
      <c r="E12" s="1">
        <v>500</v>
      </c>
      <c r="F12" s="1">
        <v>0.67390000000000005</v>
      </c>
      <c r="G12" s="1">
        <v>1.056</v>
      </c>
      <c r="H12" s="1"/>
      <c r="I12" s="1">
        <v>500</v>
      </c>
      <c r="J12" s="1">
        <v>1.0593999999999999</v>
      </c>
      <c r="K12" s="1">
        <v>1.02</v>
      </c>
      <c r="L12" s="1"/>
      <c r="M12" s="1">
        <v>750</v>
      </c>
      <c r="N12" s="1">
        <v>0.29310000000000003</v>
      </c>
      <c r="O12" s="1">
        <v>2.1190000000000002</v>
      </c>
      <c r="P12" s="1"/>
      <c r="Q12" s="1">
        <v>360</v>
      </c>
      <c r="R12" s="1">
        <v>0.93569999999999998</v>
      </c>
      <c r="S12" s="1">
        <v>1.0449999999999999</v>
      </c>
      <c r="T12" s="1"/>
      <c r="U12" s="1"/>
      <c r="V12" s="1"/>
      <c r="W12" s="1"/>
      <c r="X12" s="1"/>
    </row>
    <row r="13" spans="1:24" ht="15.75" customHeight="1" x14ac:dyDescent="0.2">
      <c r="A13" s="1">
        <v>550</v>
      </c>
      <c r="B13" s="1">
        <v>0.63290000000000002</v>
      </c>
      <c r="C13" s="1">
        <v>1.04</v>
      </c>
      <c r="D13" s="1"/>
      <c r="E13" s="1">
        <v>550</v>
      </c>
      <c r="F13" s="1">
        <v>0.61240000000000006</v>
      </c>
      <c r="G13" s="1">
        <v>1.0649999999999999</v>
      </c>
      <c r="H13" s="1"/>
      <c r="I13" s="1">
        <v>550</v>
      </c>
      <c r="J13" s="1">
        <v>0.96250000000000002</v>
      </c>
      <c r="K13" s="1">
        <v>1.05</v>
      </c>
      <c r="L13" s="1"/>
      <c r="M13" s="1">
        <v>800</v>
      </c>
      <c r="N13" s="1">
        <v>0.27389999999999998</v>
      </c>
      <c r="O13" s="1">
        <v>2.1520000000000001</v>
      </c>
      <c r="P13" s="1"/>
      <c r="Q13" s="1">
        <v>380</v>
      </c>
      <c r="R13" s="1">
        <v>0.88639999999999997</v>
      </c>
      <c r="S13" s="1">
        <v>1.0469999999999999</v>
      </c>
      <c r="T13" s="1"/>
      <c r="U13" s="1"/>
      <c r="V13" s="1"/>
      <c r="W13" s="1"/>
      <c r="X13" s="1"/>
    </row>
    <row r="14" spans="1:24" ht="15.75" customHeight="1" x14ac:dyDescent="0.2">
      <c r="A14" s="1">
        <v>600</v>
      </c>
      <c r="B14" s="1">
        <v>0.58040000000000003</v>
      </c>
      <c r="C14" s="1">
        <v>1.0509999999999999</v>
      </c>
      <c r="D14" s="1"/>
      <c r="E14" s="1">
        <v>600</v>
      </c>
      <c r="F14" s="1">
        <v>0.5615</v>
      </c>
      <c r="G14" s="1">
        <v>1.075</v>
      </c>
      <c r="H14" s="1"/>
      <c r="I14" s="1">
        <v>600</v>
      </c>
      <c r="J14" s="1">
        <v>0.88260000000000005</v>
      </c>
      <c r="K14" s="1">
        <v>1.08</v>
      </c>
      <c r="L14" s="1"/>
      <c r="M14" s="1">
        <v>850</v>
      </c>
      <c r="N14" s="1">
        <v>0.25790000000000002</v>
      </c>
      <c r="O14" s="1">
        <v>2.1859999999999999</v>
      </c>
      <c r="P14" s="1"/>
      <c r="Q14" s="1">
        <v>400</v>
      </c>
      <c r="R14" s="1">
        <v>0.84209999999999996</v>
      </c>
      <c r="S14" s="1">
        <v>1.0489999999999999</v>
      </c>
      <c r="T14" s="1"/>
      <c r="U14" s="1"/>
      <c r="V14" s="1"/>
      <c r="W14" s="1"/>
      <c r="X14" s="1"/>
    </row>
    <row r="15" spans="1:24" ht="15.75" customHeight="1" x14ac:dyDescent="0.2">
      <c r="A15" s="1">
        <v>650</v>
      </c>
      <c r="B15" s="1">
        <v>0.53559999999999997</v>
      </c>
      <c r="C15" s="1">
        <v>1.0629999999999999</v>
      </c>
      <c r="D15" s="1"/>
      <c r="E15" s="1">
        <v>700</v>
      </c>
      <c r="F15" s="1">
        <v>0.48120000000000002</v>
      </c>
      <c r="G15" s="1">
        <v>1.0980000000000001</v>
      </c>
      <c r="H15" s="1"/>
      <c r="I15" s="1">
        <v>650</v>
      </c>
      <c r="J15" s="1">
        <v>0.81430000000000002</v>
      </c>
      <c r="K15" s="1">
        <v>1.1000000000000001</v>
      </c>
      <c r="L15" s="1"/>
      <c r="M15" s="1"/>
      <c r="N15" s="1"/>
      <c r="O15" s="1"/>
      <c r="P15" s="1"/>
      <c r="Q15" s="1">
        <v>450</v>
      </c>
      <c r="R15" s="1">
        <v>0.74829999999999997</v>
      </c>
      <c r="S15" s="1">
        <v>1.0549999999999999</v>
      </c>
      <c r="T15" s="1"/>
      <c r="U15" s="1"/>
      <c r="V15" s="1"/>
      <c r="W15" s="1"/>
      <c r="X15" s="1"/>
    </row>
    <row r="16" spans="1:24" ht="15.75" customHeight="1" x14ac:dyDescent="0.2">
      <c r="A16" s="1">
        <v>700</v>
      </c>
      <c r="B16" s="1">
        <v>0.4975</v>
      </c>
      <c r="C16" s="1">
        <v>1.075</v>
      </c>
      <c r="D16" s="1"/>
      <c r="E16" s="1">
        <v>800</v>
      </c>
      <c r="F16" s="1">
        <v>0.42109999999999997</v>
      </c>
      <c r="G16" s="1">
        <v>1.1220000000000001</v>
      </c>
      <c r="H16" s="1"/>
      <c r="I16" s="1">
        <v>700</v>
      </c>
      <c r="J16" s="1">
        <v>0.75639999999999996</v>
      </c>
      <c r="K16" s="1">
        <v>1.1299999999999999</v>
      </c>
      <c r="L16" s="1"/>
      <c r="M16" s="1"/>
      <c r="N16" s="1"/>
      <c r="O16" s="1"/>
      <c r="P16" s="1"/>
      <c r="Q16" s="1">
        <v>500</v>
      </c>
      <c r="R16" s="1">
        <v>0.67352000000000001</v>
      </c>
      <c r="S16" s="1">
        <v>1.0649999999999999</v>
      </c>
      <c r="T16" s="1"/>
      <c r="U16" s="1"/>
      <c r="V16" s="1"/>
      <c r="W16" s="1"/>
      <c r="X16" s="1"/>
    </row>
    <row r="17" spans="1:24" ht="15.75" customHeight="1" x14ac:dyDescent="0.2">
      <c r="A17" s="1">
        <v>750</v>
      </c>
      <c r="B17" s="1">
        <v>0.46429999999999999</v>
      </c>
      <c r="C17" s="1">
        <v>1.087</v>
      </c>
      <c r="D17" s="1"/>
      <c r="E17" s="1">
        <v>900</v>
      </c>
      <c r="F17" s="1">
        <v>0.37430000000000002</v>
      </c>
      <c r="G17" s="1">
        <v>1.1459999999999999</v>
      </c>
      <c r="H17" s="1"/>
      <c r="I17" s="1">
        <v>750</v>
      </c>
      <c r="J17" s="1">
        <v>0.70569999999999999</v>
      </c>
      <c r="K17" s="1">
        <v>1.1499999999999999</v>
      </c>
      <c r="L17" s="1"/>
      <c r="M17" s="1"/>
      <c r="N17" s="1"/>
      <c r="O17" s="1"/>
      <c r="P17" s="1"/>
      <c r="Q17" s="1">
        <v>550</v>
      </c>
      <c r="R17" s="1">
        <v>0.61226000000000003</v>
      </c>
      <c r="S17" s="1">
        <v>1.0760000000000001</v>
      </c>
      <c r="T17" s="1"/>
      <c r="U17" s="1"/>
      <c r="V17" s="1"/>
      <c r="W17" s="1"/>
      <c r="X17" s="1"/>
    </row>
    <row r="18" spans="1:24" ht="15.75" customHeight="1" x14ac:dyDescent="0.2">
      <c r="A18" s="1">
        <v>800</v>
      </c>
      <c r="B18" s="1">
        <v>0.43540000000000001</v>
      </c>
      <c r="C18" s="1">
        <v>1.099</v>
      </c>
      <c r="D18" s="1"/>
      <c r="E18" s="1">
        <v>1000</v>
      </c>
      <c r="F18" s="1">
        <v>0.33679999999999999</v>
      </c>
      <c r="G18" s="1">
        <v>1.167</v>
      </c>
      <c r="H18" s="1"/>
      <c r="I18" s="1">
        <v>800</v>
      </c>
      <c r="J18" s="1">
        <v>0.66139999999999999</v>
      </c>
      <c r="K18" s="1">
        <v>1.17</v>
      </c>
      <c r="L18" s="1"/>
      <c r="M18" s="1"/>
      <c r="N18" s="1"/>
      <c r="O18" s="1"/>
      <c r="P18" s="1"/>
      <c r="Q18" s="1">
        <v>600</v>
      </c>
      <c r="R18" s="1">
        <v>0.56125999999999998</v>
      </c>
      <c r="S18" s="1">
        <v>1.0880000000000001</v>
      </c>
      <c r="T18" s="1"/>
      <c r="U18" s="1"/>
      <c r="V18" s="1"/>
      <c r="W18" s="1"/>
      <c r="X18" s="1"/>
    </row>
    <row r="19" spans="1:24" ht="15.75" customHeight="1" x14ac:dyDescent="0.2">
      <c r="A19" s="1">
        <v>850</v>
      </c>
      <c r="B19" s="1">
        <v>0.40970000000000001</v>
      </c>
      <c r="C19" s="1">
        <v>1.1100000000000001</v>
      </c>
      <c r="D19" s="1"/>
      <c r="E19" s="1">
        <v>1100</v>
      </c>
      <c r="F19" s="1">
        <v>0.30620000000000003</v>
      </c>
      <c r="G19" s="1">
        <v>1.1870000000000001</v>
      </c>
      <c r="H19" s="1"/>
      <c r="I19" s="1"/>
      <c r="J19" s="1"/>
      <c r="K19" s="1"/>
      <c r="L19" s="1"/>
      <c r="Q19" s="1">
        <v>650</v>
      </c>
      <c r="R19" s="1">
        <v>0.51805999999999996</v>
      </c>
      <c r="S19" s="1">
        <v>1.101</v>
      </c>
      <c r="T19" s="1"/>
      <c r="U19" s="1"/>
      <c r="V19" s="1"/>
      <c r="W19" s="1"/>
      <c r="X19" s="1"/>
    </row>
    <row r="20" spans="1:24" ht="15.75" customHeight="1" x14ac:dyDescent="0.2">
      <c r="A20" s="1">
        <v>900</v>
      </c>
      <c r="B20" s="1">
        <v>0.38679999999999998</v>
      </c>
      <c r="C20" s="1">
        <v>1.121</v>
      </c>
      <c r="D20" s="1"/>
      <c r="E20" s="1">
        <v>1200</v>
      </c>
      <c r="F20" s="1">
        <v>0.28070000000000001</v>
      </c>
      <c r="G20" s="1">
        <v>1.204</v>
      </c>
      <c r="H20" s="1"/>
      <c r="I20" s="1"/>
      <c r="J20" s="1"/>
      <c r="K20" s="1"/>
      <c r="L20" s="1"/>
      <c r="Q20" s="1">
        <v>700</v>
      </c>
      <c r="R20" s="1">
        <v>0.48102</v>
      </c>
      <c r="S20" s="1">
        <v>1.1140000000000001</v>
      </c>
      <c r="T20" s="1"/>
      <c r="U20" s="1"/>
      <c r="V20" s="1"/>
      <c r="W20" s="1"/>
      <c r="X20" s="1"/>
    </row>
    <row r="21" spans="1:24" ht="15.75" customHeight="1" x14ac:dyDescent="0.2">
      <c r="A21" s="1">
        <v>950</v>
      </c>
      <c r="B21" s="1">
        <v>0.36659999999999998</v>
      </c>
      <c r="C21" s="1">
        <v>1.131</v>
      </c>
      <c r="D21" s="1"/>
      <c r="E21" s="1">
        <v>1300</v>
      </c>
      <c r="F21" s="1">
        <v>0.2591</v>
      </c>
      <c r="G21" s="1">
        <v>1.2190000000000001</v>
      </c>
      <c r="H21" s="1"/>
      <c r="I21" s="1"/>
      <c r="J21" s="1"/>
      <c r="K21" s="1"/>
      <c r="L21" s="1"/>
      <c r="Q21" s="1">
        <v>750</v>
      </c>
      <c r="R21" s="1">
        <v>0.44899</v>
      </c>
      <c r="S21" s="1">
        <v>1.127</v>
      </c>
      <c r="T21" s="1"/>
      <c r="U21" s="1"/>
      <c r="V21" s="1"/>
      <c r="W21" s="1"/>
      <c r="X21" s="1"/>
    </row>
    <row r="22" spans="1:24" ht="15.75" customHeight="1" x14ac:dyDescent="0.2">
      <c r="A22" s="1">
        <v>1000</v>
      </c>
      <c r="B22" s="1">
        <v>0.34820000000000001</v>
      </c>
      <c r="C22" s="1">
        <v>1.141</v>
      </c>
      <c r="D22" s="1"/>
      <c r="E22" s="1"/>
      <c r="F22" s="1"/>
      <c r="G22" s="1"/>
      <c r="H22" s="1"/>
      <c r="Q22" s="1">
        <v>800</v>
      </c>
      <c r="R22" s="1">
        <v>0.42094999999999999</v>
      </c>
      <c r="S22" s="1">
        <v>1.1399999999999999</v>
      </c>
      <c r="T22" s="1"/>
      <c r="U22" s="1"/>
      <c r="V22" s="1"/>
      <c r="W22" s="1"/>
      <c r="X22" s="1"/>
    </row>
    <row r="23" spans="1:24" ht="15.75" customHeight="1" x14ac:dyDescent="0.2">
      <c r="A23" s="1">
        <v>1100</v>
      </c>
      <c r="B23" s="1">
        <v>0.31659999999999999</v>
      </c>
      <c r="C23" s="1">
        <v>1.159</v>
      </c>
      <c r="D23" s="1"/>
      <c r="E23" s="1" t="s">
        <v>17</v>
      </c>
      <c r="F23" s="1" t="s">
        <v>18</v>
      </c>
      <c r="G23" s="3" t="s">
        <v>19</v>
      </c>
      <c r="H23" s="1"/>
    </row>
    <row r="24" spans="1:24" ht="15.75" customHeight="1" x14ac:dyDescent="0.2">
      <c r="A24" s="1">
        <v>1200</v>
      </c>
      <c r="B24" s="1">
        <v>0.29020000000000001</v>
      </c>
      <c r="C24" s="1">
        <v>1.175</v>
      </c>
      <c r="D24" s="1"/>
      <c r="E24" s="3">
        <v>0.71</v>
      </c>
      <c r="F24" s="1" t="s">
        <v>20</v>
      </c>
      <c r="G24" s="3" t="s">
        <v>21</v>
      </c>
      <c r="H24" s="1"/>
    </row>
    <row r="25" spans="1:24" ht="15.75" customHeight="1" x14ac:dyDescent="0.2">
      <c r="A25" s="1">
        <v>1300</v>
      </c>
      <c r="B25" s="1">
        <v>0.26790000000000003</v>
      </c>
      <c r="C25" s="1">
        <v>1.1890000000000001</v>
      </c>
      <c r="D25" s="1"/>
      <c r="E25" s="1"/>
      <c r="F25" s="1"/>
      <c r="G25" s="1"/>
      <c r="H25" s="1"/>
    </row>
    <row r="26" spans="1:24" ht="15.75" customHeight="1" x14ac:dyDescent="0.2">
      <c r="A26" s="1">
        <v>1400</v>
      </c>
      <c r="B26" s="1">
        <v>0.24879999999999999</v>
      </c>
      <c r="C26" s="1">
        <v>1.2070000000000001</v>
      </c>
      <c r="D26" s="1"/>
      <c r="E26" s="1" t="s">
        <v>22</v>
      </c>
      <c r="F26" s="1" t="s">
        <v>18</v>
      </c>
      <c r="G26" s="3" t="s">
        <v>23</v>
      </c>
      <c r="H26" s="1"/>
    </row>
    <row r="27" spans="1:24" ht="15.75" customHeight="1" x14ac:dyDescent="0.2">
      <c r="A27" s="1">
        <v>1500</v>
      </c>
      <c r="B27" s="1">
        <v>0.23219999999999999</v>
      </c>
      <c r="C27" s="1">
        <v>1.23</v>
      </c>
      <c r="D27" s="1"/>
      <c r="E27" s="3">
        <v>0.14000000000000001</v>
      </c>
      <c r="F27" s="1" t="s">
        <v>20</v>
      </c>
      <c r="G27" s="3" t="s">
        <v>25</v>
      </c>
      <c r="H27" s="1"/>
    </row>
    <row r="28" spans="1:24" ht="15.75" customHeight="1" x14ac:dyDescent="0.2">
      <c r="A28" s="1">
        <v>1600</v>
      </c>
      <c r="B28" s="1">
        <v>0.2177</v>
      </c>
      <c r="C28" s="1">
        <v>1.248</v>
      </c>
      <c r="D28" s="1"/>
      <c r="E28" s="1"/>
      <c r="F28" s="1"/>
      <c r="G28" s="1"/>
      <c r="H28" s="1"/>
    </row>
    <row r="29" spans="1:24" ht="15.75" customHeight="1" x14ac:dyDescent="0.2">
      <c r="A29" s="1">
        <v>1700</v>
      </c>
      <c r="B29" s="1">
        <v>0.2049</v>
      </c>
      <c r="C29" s="1">
        <v>1.2669999999999999</v>
      </c>
      <c r="D29" s="1"/>
      <c r="E29" s="1" t="s">
        <v>28</v>
      </c>
      <c r="F29" s="1" t="s">
        <v>18</v>
      </c>
      <c r="G29" s="3" t="s">
        <v>31</v>
      </c>
      <c r="H29" s="1"/>
    </row>
    <row r="30" spans="1:24" ht="15.75" customHeight="1" x14ac:dyDescent="0.2">
      <c r="A30" s="1">
        <v>1800</v>
      </c>
      <c r="B30" s="1">
        <v>0.19350000000000001</v>
      </c>
      <c r="C30" s="1">
        <v>1.286</v>
      </c>
      <c r="D30" s="1"/>
      <c r="E30" s="3">
        <v>0.13</v>
      </c>
      <c r="F30" s="1" t="s">
        <v>20</v>
      </c>
      <c r="G30" s="3" t="s">
        <v>34</v>
      </c>
      <c r="H30" s="1"/>
    </row>
    <row r="31" spans="1:24" ht="15.75" customHeight="1" x14ac:dyDescent="0.2">
      <c r="A31" s="1">
        <v>1900</v>
      </c>
      <c r="B31" s="1">
        <v>0.18329999999999999</v>
      </c>
      <c r="C31" s="1">
        <v>1.3069999999999999</v>
      </c>
      <c r="D31" s="1"/>
      <c r="E31" s="1"/>
      <c r="F31" s="1"/>
      <c r="G31" s="1"/>
      <c r="H31" s="1"/>
    </row>
    <row r="32" spans="1:24" ht="15.75" customHeight="1" x14ac:dyDescent="0.2">
      <c r="A32" s="1">
        <v>2000</v>
      </c>
      <c r="B32" s="1">
        <v>0.1741</v>
      </c>
      <c r="C32" s="1">
        <v>1.337</v>
      </c>
      <c r="D32" s="1"/>
      <c r="E32" s="1" t="s">
        <v>36</v>
      </c>
      <c r="F32" s="1" t="s">
        <v>18</v>
      </c>
      <c r="G32" s="3" t="s">
        <v>37</v>
      </c>
      <c r="H32" s="1"/>
    </row>
    <row r="33" spans="1:23" ht="15.75" customHeight="1" x14ac:dyDescent="0.2">
      <c r="A33" s="1">
        <v>2100</v>
      </c>
      <c r="B33" s="1">
        <v>0.1658</v>
      </c>
      <c r="C33" s="1">
        <v>1.3720000000000001</v>
      </c>
      <c r="D33" s="1"/>
      <c r="E33" s="3">
        <v>0.02</v>
      </c>
      <c r="F33" s="1" t="s">
        <v>20</v>
      </c>
      <c r="G33" s="3" t="s">
        <v>38</v>
      </c>
      <c r="H33" s="1"/>
    </row>
    <row r="34" spans="1:23" ht="15.75" customHeight="1" x14ac:dyDescent="0.2">
      <c r="A34" s="1">
        <v>2200</v>
      </c>
      <c r="B34" s="1">
        <v>0.15820000000000001</v>
      </c>
      <c r="C34" s="1">
        <v>1.417</v>
      </c>
      <c r="D34" s="1"/>
      <c r="E34" s="1"/>
      <c r="F34" s="1"/>
      <c r="G34" s="1"/>
      <c r="H34" s="1"/>
    </row>
    <row r="35" spans="1:23" ht="15.75" customHeight="1" x14ac:dyDescent="0.2">
      <c r="A35" s="1">
        <v>2300</v>
      </c>
      <c r="B35" s="1">
        <v>0.15129999999999999</v>
      </c>
      <c r="C35" s="1">
        <v>1.478</v>
      </c>
      <c r="D35" s="1"/>
      <c r="E35" s="1"/>
      <c r="F35" s="3" t="s">
        <v>39</v>
      </c>
      <c r="G35" s="1"/>
      <c r="H35" s="1"/>
    </row>
    <row r="36" spans="1:23" ht="15.75" customHeight="1" x14ac:dyDescent="0.2">
      <c r="A36" s="1">
        <v>2400</v>
      </c>
      <c r="B36" s="1">
        <v>0.14480000000000001</v>
      </c>
      <c r="C36" s="1">
        <v>1.5580000000000001</v>
      </c>
      <c r="D36" s="1"/>
      <c r="E36" s="1"/>
      <c r="F36" s="3"/>
      <c r="G36" s="1"/>
      <c r="H36" s="1"/>
    </row>
    <row r="37" spans="1:23" ht="15.75" customHeight="1" x14ac:dyDescent="0.2">
      <c r="A37" s="1">
        <v>2500</v>
      </c>
      <c r="B37" s="1">
        <v>0.1389</v>
      </c>
      <c r="C37" s="1">
        <v>1.665</v>
      </c>
      <c r="D37" s="1"/>
      <c r="E37" s="1"/>
      <c r="F37" s="1"/>
      <c r="G37" s="11" t="s">
        <v>73</v>
      </c>
      <c r="H37" s="1"/>
    </row>
    <row r="38" spans="1:23" ht="15.75" customHeight="1" x14ac:dyDescent="0.2">
      <c r="A38" s="1">
        <v>3000</v>
      </c>
      <c r="B38" s="1">
        <v>0.1135</v>
      </c>
      <c r="C38" s="1">
        <v>2.726</v>
      </c>
      <c r="D38" s="1"/>
      <c r="E38" s="3" t="s">
        <v>3</v>
      </c>
      <c r="F38" s="3" t="s">
        <v>18</v>
      </c>
      <c r="G38" s="12" t="s">
        <v>43</v>
      </c>
    </row>
    <row r="39" spans="1:23" ht="15.75" customHeight="1" x14ac:dyDescent="0.2">
      <c r="F39" s="3" t="s">
        <v>20</v>
      </c>
      <c r="G39" s="12" t="s">
        <v>46</v>
      </c>
    </row>
    <row r="40" spans="1:23" ht="15.75" customHeight="1" x14ac:dyDescent="0.2">
      <c r="G40" s="12" t="s">
        <v>76</v>
      </c>
    </row>
    <row r="41" spans="1:23" ht="15.75" customHeight="1" x14ac:dyDescent="0.3">
      <c r="G41" s="7"/>
    </row>
    <row r="44" spans="1:23" s="20" customFormat="1" ht="15.75" customHeight="1" x14ac:dyDescent="0.2">
      <c r="A44" s="19" t="s">
        <v>85</v>
      </c>
    </row>
    <row r="45" spans="1:23" ht="15.75" customHeight="1" x14ac:dyDescent="0.2">
      <c r="F45" t="s">
        <v>147</v>
      </c>
      <c r="J45" t="s">
        <v>147</v>
      </c>
      <c r="N45" t="s">
        <v>147</v>
      </c>
      <c r="R45" t="s">
        <v>147</v>
      </c>
    </row>
    <row r="46" spans="1:23" ht="12.75" x14ac:dyDescent="0.2">
      <c r="A46" s="1" t="s">
        <v>3</v>
      </c>
      <c r="E46" s="1" t="s">
        <v>4</v>
      </c>
      <c r="F46" s="1">
        <v>0.71</v>
      </c>
      <c r="I46" s="1" t="s">
        <v>5</v>
      </c>
      <c r="J46" s="1">
        <v>0.14000000000000001</v>
      </c>
      <c r="M46" s="1" t="s">
        <v>6</v>
      </c>
      <c r="N46" s="1">
        <v>0.13</v>
      </c>
      <c r="Q46" s="1" t="s">
        <v>7</v>
      </c>
      <c r="R46" s="1">
        <v>0.02</v>
      </c>
      <c r="U46" t="s">
        <v>146</v>
      </c>
    </row>
    <row r="47" spans="1:23" ht="12.75" x14ac:dyDescent="0.2">
      <c r="A47" s="1" t="s">
        <v>8</v>
      </c>
      <c r="B47" s="1" t="s">
        <v>9</v>
      </c>
      <c r="C47" s="1" t="s">
        <v>10</v>
      </c>
      <c r="E47" s="1" t="s">
        <v>8</v>
      </c>
      <c r="F47" s="1" t="s">
        <v>9</v>
      </c>
      <c r="G47" s="1" t="s">
        <v>10</v>
      </c>
      <c r="I47" s="1" t="s">
        <v>8</v>
      </c>
      <c r="J47" s="1" t="s">
        <v>9</v>
      </c>
      <c r="K47" s="1" t="s">
        <v>10</v>
      </c>
      <c r="M47" s="1" t="s">
        <v>8</v>
      </c>
      <c r="N47" s="1" t="s">
        <v>9</v>
      </c>
      <c r="O47" s="1" t="s">
        <v>10</v>
      </c>
      <c r="Q47" s="1" t="s">
        <v>8</v>
      </c>
      <c r="R47" s="1" t="s">
        <v>9</v>
      </c>
      <c r="S47" s="1" t="s">
        <v>10</v>
      </c>
      <c r="U47" s="1" t="s">
        <v>8</v>
      </c>
      <c r="V47" s="1" t="s">
        <v>9</v>
      </c>
      <c r="W47" s="1" t="s">
        <v>10</v>
      </c>
    </row>
    <row r="48" spans="1:23" ht="12.75" x14ac:dyDescent="0.2">
      <c r="A48" s="1">
        <v>100</v>
      </c>
      <c r="B48" s="1">
        <v>3.5562</v>
      </c>
      <c r="C48" s="1">
        <v>1.032</v>
      </c>
      <c r="D48" s="1"/>
      <c r="E48" s="1">
        <v>100</v>
      </c>
      <c r="F48" s="1">
        <v>3.4388000000000001</v>
      </c>
      <c r="G48" s="1">
        <v>1.07</v>
      </c>
      <c r="H48" s="1"/>
      <c r="I48" s="1"/>
      <c r="J48" s="1"/>
      <c r="K48" s="1"/>
      <c r="L48" s="1"/>
      <c r="M48" s="1"/>
      <c r="N48" s="1"/>
      <c r="O48" s="1"/>
      <c r="P48" s="1"/>
      <c r="T48" s="1"/>
      <c r="U48" s="3">
        <v>300</v>
      </c>
      <c r="V48" s="1">
        <f>$F$46*F52+$J$46*J52+$N$46*N52+$R$46*R52</f>
        <v>1.0682290000000001</v>
      </c>
      <c r="W48" s="1">
        <f>F46*G52+J46*K52+R46*S52</f>
        <v>0.87910999999999995</v>
      </c>
    </row>
    <row r="49" spans="1:23" ht="12.75" x14ac:dyDescent="0.2">
      <c r="A49" s="1">
        <v>150</v>
      </c>
      <c r="B49" s="1">
        <v>2.3363999999999998</v>
      </c>
      <c r="C49" s="1">
        <v>1.012</v>
      </c>
      <c r="D49" s="1"/>
      <c r="E49" s="1">
        <v>150</v>
      </c>
      <c r="F49" s="1">
        <v>2.2593999999999999</v>
      </c>
      <c r="G49" s="1">
        <v>1.05</v>
      </c>
      <c r="H49" s="1"/>
      <c r="L49" s="1"/>
      <c r="P49" s="1"/>
      <c r="Q49" s="1"/>
      <c r="R49" s="1"/>
      <c r="S49" s="1"/>
      <c r="T49" s="1"/>
      <c r="U49" s="3">
        <v>400</v>
      </c>
      <c r="V49" s="1">
        <f t="shared" ref="V49:V53" si="0">$F$46*F54+$J$46*J54+$N$46*N54+$R$46*R54</f>
        <v>0.87266100000000013</v>
      </c>
      <c r="W49" s="1">
        <f>F46*G54+J46*K54+N46*O54+R46*S54</f>
        <v>1.1566299999999998</v>
      </c>
    </row>
    <row r="50" spans="1:23" ht="12.75" x14ac:dyDescent="0.2">
      <c r="A50" s="1">
        <v>200</v>
      </c>
      <c r="B50" s="1">
        <v>1.7458</v>
      </c>
      <c r="C50" s="1">
        <v>1.0069999999999999</v>
      </c>
      <c r="D50" s="1"/>
      <c r="E50" s="1">
        <v>200</v>
      </c>
      <c r="F50" s="1">
        <v>1.6882999999999999</v>
      </c>
      <c r="G50" s="1">
        <v>1.0429999999999999</v>
      </c>
      <c r="H50" s="1"/>
      <c r="I50" s="1"/>
      <c r="J50" s="1"/>
      <c r="K50" s="1"/>
      <c r="L50" s="1"/>
      <c r="P50" s="1"/>
      <c r="Q50" s="1">
        <v>200</v>
      </c>
      <c r="R50" s="1">
        <v>1.6888000000000001</v>
      </c>
      <c r="S50" s="1">
        <v>1.0449999999999999</v>
      </c>
      <c r="T50" s="1"/>
      <c r="U50" s="3">
        <v>450</v>
      </c>
      <c r="V50" s="1">
        <f t="shared" si="0"/>
        <v>0.77507499999999996</v>
      </c>
      <c r="W50" s="1">
        <f>$F$46*G55+$J$46*K55+$N$46*O55+$R$46*S55</f>
        <v>1.1613399999999998</v>
      </c>
    </row>
    <row r="51" spans="1:23" ht="12.75" x14ac:dyDescent="0.2">
      <c r="A51" s="1">
        <v>250</v>
      </c>
      <c r="B51" s="1">
        <v>1.3947000000000001</v>
      </c>
      <c r="C51" s="1">
        <v>1.006</v>
      </c>
      <c r="D51" s="1"/>
      <c r="E51" s="1">
        <v>250</v>
      </c>
      <c r="F51" s="1">
        <v>1.3488</v>
      </c>
      <c r="G51" s="1">
        <v>1.042</v>
      </c>
      <c r="H51" s="1"/>
      <c r="I51" s="1"/>
      <c r="J51" s="1"/>
      <c r="K51" s="1"/>
      <c r="L51" s="1"/>
      <c r="P51" s="1"/>
      <c r="Q51" s="1"/>
      <c r="R51" s="1"/>
      <c r="S51" s="1"/>
      <c r="T51" s="1"/>
      <c r="U51" s="3">
        <v>500</v>
      </c>
      <c r="V51" s="1">
        <f t="shared" si="0"/>
        <v>0.69752040000000004</v>
      </c>
      <c r="W51" s="1">
        <f t="shared" ref="W51:W53" si="1">$F$46*G56+$J$46*K56+$N$46*O56+$R$46*S56</f>
        <v>1.17191</v>
      </c>
    </row>
    <row r="52" spans="1:23" ht="12.75" x14ac:dyDescent="0.2">
      <c r="A52" s="1">
        <v>300</v>
      </c>
      <c r="B52" s="1">
        <v>1.1614</v>
      </c>
      <c r="C52" s="1">
        <v>1.0069999999999999</v>
      </c>
      <c r="D52" s="1"/>
      <c r="E52" s="1">
        <v>300</v>
      </c>
      <c r="F52" s="1">
        <v>1.1233</v>
      </c>
      <c r="G52" s="1">
        <v>1.0409999999999999</v>
      </c>
      <c r="H52" s="1"/>
      <c r="I52" s="1">
        <v>300</v>
      </c>
      <c r="J52" s="1">
        <v>1.7729999999999999</v>
      </c>
      <c r="K52" s="1">
        <v>0.85099999999999998</v>
      </c>
      <c r="L52" s="1"/>
      <c r="P52" s="1"/>
      <c r="Q52" s="1">
        <v>300</v>
      </c>
      <c r="R52" s="1">
        <v>1.1233</v>
      </c>
      <c r="S52" s="1">
        <v>1.0429999999999999</v>
      </c>
      <c r="T52" s="1"/>
      <c r="U52" s="3">
        <v>550</v>
      </c>
      <c r="V52" s="1">
        <f t="shared" si="0"/>
        <v>0.63386419999999999</v>
      </c>
      <c r="W52" s="1">
        <f t="shared" si="1"/>
        <v>1.18428</v>
      </c>
    </row>
    <row r="53" spans="1:23" ht="12.75" x14ac:dyDescent="0.2">
      <c r="A53" s="1">
        <v>350</v>
      </c>
      <c r="B53" s="1">
        <v>0.995</v>
      </c>
      <c r="C53" s="1">
        <v>1.0089999999999999</v>
      </c>
      <c r="D53" s="1"/>
      <c r="E53" s="1">
        <v>350</v>
      </c>
      <c r="F53" s="1">
        <v>0.96250000000000002</v>
      </c>
      <c r="G53" s="1">
        <v>1.042</v>
      </c>
      <c r="H53" s="1"/>
      <c r="I53" s="1"/>
      <c r="J53" s="1"/>
      <c r="K53" s="1"/>
      <c r="L53" s="1"/>
      <c r="P53" s="1"/>
      <c r="T53" s="1"/>
      <c r="U53" s="3">
        <v>600</v>
      </c>
      <c r="V53" s="1">
        <f t="shared" si="0"/>
        <v>0.58093020000000006</v>
      </c>
      <c r="W53" s="1">
        <f t="shared" si="1"/>
        <v>1.1995899999999999</v>
      </c>
    </row>
    <row r="54" spans="1:23" ht="12.75" x14ac:dyDescent="0.2">
      <c r="A54" s="1">
        <v>400</v>
      </c>
      <c r="B54" s="1">
        <v>0.87109999999999999</v>
      </c>
      <c r="C54" s="1">
        <v>1.014</v>
      </c>
      <c r="D54" s="1"/>
      <c r="E54" s="1">
        <v>400</v>
      </c>
      <c r="F54" s="1">
        <v>0.84250000000000003</v>
      </c>
      <c r="G54" s="1">
        <v>1.0449999999999999</v>
      </c>
      <c r="H54" s="1"/>
      <c r="I54" s="1">
        <v>400</v>
      </c>
      <c r="J54" s="1">
        <v>1.3257000000000001</v>
      </c>
      <c r="K54" s="1">
        <v>0.94199999999999995</v>
      </c>
      <c r="L54" s="1"/>
      <c r="M54" s="1">
        <v>400</v>
      </c>
      <c r="N54" s="1">
        <v>0.55420000000000003</v>
      </c>
      <c r="O54" s="1">
        <v>2.0139999999999998</v>
      </c>
      <c r="P54" s="1"/>
      <c r="Q54" s="1">
        <v>400</v>
      </c>
      <c r="R54" s="1">
        <v>0.84209999999999996</v>
      </c>
      <c r="S54" s="1">
        <v>1.0489999999999999</v>
      </c>
      <c r="T54" s="1"/>
      <c r="U54" s="3">
        <v>700</v>
      </c>
      <c r="V54" s="1">
        <f>$F$46*F60+$J$46*J60+$N$46*N60+$R$46*R60</f>
        <v>0.4979884</v>
      </c>
      <c r="W54" s="1">
        <f>$F$46*G60+$J$46*K60+$N$46*O60+$R$46*S60</f>
        <v>1.2311100000000001</v>
      </c>
    </row>
    <row r="55" spans="1:23" ht="12.75" x14ac:dyDescent="0.2">
      <c r="A55" s="1">
        <v>450</v>
      </c>
      <c r="B55" s="1">
        <v>0.77400000000000002</v>
      </c>
      <c r="C55" s="1">
        <v>1.0209999999999999</v>
      </c>
      <c r="D55" s="1"/>
      <c r="E55" s="1">
        <v>450</v>
      </c>
      <c r="F55" s="1">
        <v>0.74850000000000005</v>
      </c>
      <c r="G55" s="1">
        <v>1.05</v>
      </c>
      <c r="H55" s="1"/>
      <c r="I55" s="1">
        <v>450</v>
      </c>
      <c r="J55" s="1">
        <v>1.1781999999999999</v>
      </c>
      <c r="K55" s="1">
        <v>0.98099999999999998</v>
      </c>
      <c r="L55" s="1"/>
      <c r="M55" s="1">
        <v>450</v>
      </c>
      <c r="N55" s="1">
        <v>0.49020000000000002</v>
      </c>
      <c r="O55" s="1">
        <v>1.98</v>
      </c>
      <c r="P55" s="1"/>
      <c r="Q55" s="1">
        <v>450</v>
      </c>
      <c r="R55" s="1">
        <v>0.74829999999999997</v>
      </c>
      <c r="S55" s="1">
        <v>1.0549999999999999</v>
      </c>
      <c r="T55" s="1"/>
      <c r="U55" s="3">
        <v>800</v>
      </c>
      <c r="V55" s="1">
        <f>$F$46*F62+$J$46*J62+$N$46*N62+$R$46*R62</f>
        <v>0.43560299999999996</v>
      </c>
      <c r="W55" s="1">
        <f>$F$46*G62+$J$46*K62+$N$46*O62+$R$46*S62</f>
        <v>1.26298</v>
      </c>
    </row>
    <row r="56" spans="1:23" ht="12.75" x14ac:dyDescent="0.2">
      <c r="A56" s="1">
        <v>500</v>
      </c>
      <c r="B56" s="1">
        <v>0.69640000000000002</v>
      </c>
      <c r="C56" s="1">
        <v>1.03</v>
      </c>
      <c r="D56" s="1"/>
      <c r="E56" s="1">
        <v>500</v>
      </c>
      <c r="F56" s="1">
        <v>0.67390000000000005</v>
      </c>
      <c r="G56" s="1">
        <v>1.056</v>
      </c>
      <c r="H56" s="1"/>
      <c r="I56" s="1">
        <v>500</v>
      </c>
      <c r="J56" s="1">
        <v>1.0593999999999999</v>
      </c>
      <c r="K56" s="1">
        <v>1.02</v>
      </c>
      <c r="L56" s="1"/>
      <c r="M56" s="1">
        <v>500</v>
      </c>
      <c r="N56" s="1">
        <v>0.4405</v>
      </c>
      <c r="O56" s="1">
        <v>1.9850000000000001</v>
      </c>
      <c r="P56" s="1"/>
      <c r="Q56" s="1">
        <v>500</v>
      </c>
      <c r="R56" s="1">
        <v>0.67352000000000001</v>
      </c>
      <c r="S56" s="1">
        <v>1.0649999999999999</v>
      </c>
      <c r="T56" s="1"/>
      <c r="U56" s="3">
        <v>900</v>
      </c>
      <c r="V56" s="1">
        <f>$F$46*F64+$J$46*J64+$N$46*N64+$R$46*R64</f>
        <v>0.26575300000000002</v>
      </c>
      <c r="W56" s="1"/>
    </row>
    <row r="57" spans="1:23" ht="15" x14ac:dyDescent="0.25">
      <c r="A57" s="1">
        <v>550</v>
      </c>
      <c r="B57" s="1">
        <v>0.63290000000000002</v>
      </c>
      <c r="C57" s="1">
        <v>1.04</v>
      </c>
      <c r="D57" s="1"/>
      <c r="E57" s="1">
        <v>550</v>
      </c>
      <c r="F57" s="1">
        <v>0.61240000000000006</v>
      </c>
      <c r="G57" s="1">
        <v>1.0649999999999999</v>
      </c>
      <c r="H57" s="1"/>
      <c r="I57" s="1">
        <v>550</v>
      </c>
      <c r="J57" s="1">
        <v>0.96250000000000002</v>
      </c>
      <c r="K57" s="1">
        <v>1.05</v>
      </c>
      <c r="L57" s="1"/>
      <c r="M57" s="1">
        <v>550</v>
      </c>
      <c r="N57" s="1">
        <v>0.40050000000000002</v>
      </c>
      <c r="O57" s="1">
        <v>1.9970000000000001</v>
      </c>
      <c r="P57" s="1"/>
      <c r="Q57" s="1">
        <v>550</v>
      </c>
      <c r="R57" s="1">
        <v>0.61226000000000003</v>
      </c>
      <c r="S57" s="1">
        <v>1.0760000000000001</v>
      </c>
      <c r="T57" s="1"/>
      <c r="U57" s="13" t="s">
        <v>70</v>
      </c>
      <c r="W57" s="1"/>
    </row>
    <row r="58" spans="1:23" ht="12.75" x14ac:dyDescent="0.2">
      <c r="A58" s="1">
        <v>600</v>
      </c>
      <c r="B58" s="1">
        <v>0.58040000000000003</v>
      </c>
      <c r="C58" s="1">
        <v>1.0509999999999999</v>
      </c>
      <c r="D58" s="1"/>
      <c r="E58" s="1">
        <v>600</v>
      </c>
      <c r="F58" s="1">
        <v>0.5615</v>
      </c>
      <c r="G58" s="1">
        <v>1.075</v>
      </c>
      <c r="H58" s="1"/>
      <c r="I58" s="1">
        <v>600</v>
      </c>
      <c r="J58" s="1">
        <v>0.88260000000000005</v>
      </c>
      <c r="K58" s="1">
        <v>1.08</v>
      </c>
      <c r="L58" s="1"/>
      <c r="M58" s="1">
        <v>600</v>
      </c>
      <c r="N58" s="1">
        <v>0.36520000000000002</v>
      </c>
      <c r="O58" s="1">
        <v>2.0259999999999998</v>
      </c>
      <c r="P58" s="1"/>
      <c r="Q58" s="1">
        <v>600</v>
      </c>
      <c r="R58" s="1">
        <v>0.56125999999999998</v>
      </c>
      <c r="S58" s="1">
        <v>1.0880000000000001</v>
      </c>
      <c r="T58" s="1"/>
      <c r="U58" s="14" t="s">
        <v>72</v>
      </c>
      <c r="W58" s="1"/>
    </row>
    <row r="59" spans="1:23" ht="12.75" x14ac:dyDescent="0.2">
      <c r="A59" s="1">
        <v>650</v>
      </c>
      <c r="B59" s="1">
        <v>0.53559999999999997</v>
      </c>
      <c r="C59" s="1">
        <v>1.0629999999999999</v>
      </c>
      <c r="D59" s="1"/>
      <c r="H59" s="1"/>
      <c r="I59" s="1">
        <v>650</v>
      </c>
      <c r="J59" s="1">
        <v>0.81430000000000002</v>
      </c>
      <c r="K59" s="1">
        <v>1.1000000000000001</v>
      </c>
      <c r="L59" s="1"/>
      <c r="M59" s="1">
        <v>650</v>
      </c>
      <c r="N59" s="1">
        <v>0.33800000000000002</v>
      </c>
      <c r="O59" s="1">
        <v>2.056</v>
      </c>
      <c r="P59" s="1"/>
      <c r="Q59" s="1">
        <v>650</v>
      </c>
      <c r="R59" s="1">
        <v>0.51805999999999996</v>
      </c>
      <c r="S59" s="1">
        <v>1.101</v>
      </c>
      <c r="T59" s="1"/>
      <c r="U59" s="3"/>
      <c r="V59" s="1"/>
      <c r="W59" s="1"/>
    </row>
    <row r="60" spans="1:23" ht="14.25" x14ac:dyDescent="0.2">
      <c r="A60" s="1">
        <v>700</v>
      </c>
      <c r="B60" s="1">
        <v>0.4975</v>
      </c>
      <c r="C60" s="1">
        <v>1.075</v>
      </c>
      <c r="D60" s="1"/>
      <c r="E60" s="1">
        <v>700</v>
      </c>
      <c r="F60" s="1">
        <v>0.48120000000000002</v>
      </c>
      <c r="G60" s="1">
        <v>1.0980000000000001</v>
      </c>
      <c r="H60" s="1"/>
      <c r="I60" s="1">
        <v>700</v>
      </c>
      <c r="J60" s="1">
        <v>0.75639999999999996</v>
      </c>
      <c r="K60" s="1">
        <v>1.1299999999999999</v>
      </c>
      <c r="L60" s="1"/>
      <c r="M60" s="1">
        <v>700</v>
      </c>
      <c r="N60" s="1">
        <v>0.314</v>
      </c>
      <c r="O60" s="1">
        <v>2.085</v>
      </c>
      <c r="P60" s="1"/>
      <c r="Q60" s="1">
        <v>700</v>
      </c>
      <c r="R60" s="1">
        <v>0.48102</v>
      </c>
      <c r="S60" s="1">
        <v>1.1140000000000001</v>
      </c>
      <c r="T60" s="1"/>
      <c r="U60" s="17" t="s">
        <v>74</v>
      </c>
      <c r="V60" s="1"/>
      <c r="W60" s="1"/>
    </row>
    <row r="61" spans="1:23" ht="12.75" x14ac:dyDescent="0.2">
      <c r="A61" s="1">
        <v>750</v>
      </c>
      <c r="B61" s="1">
        <v>0.46429999999999999</v>
      </c>
      <c r="C61" s="1">
        <v>1.087</v>
      </c>
      <c r="D61" s="1"/>
      <c r="H61" s="1"/>
      <c r="I61" s="1">
        <v>750</v>
      </c>
      <c r="J61" s="1">
        <v>0.70569999999999999</v>
      </c>
      <c r="K61" s="1">
        <v>1.1499999999999999</v>
      </c>
      <c r="L61" s="1"/>
      <c r="M61" s="1">
        <v>750</v>
      </c>
      <c r="N61" s="1">
        <v>0.29310000000000003</v>
      </c>
      <c r="O61" s="1">
        <v>2.1190000000000002</v>
      </c>
      <c r="P61" s="1"/>
      <c r="Q61" s="1">
        <v>750</v>
      </c>
      <c r="R61" s="1">
        <v>0.44899</v>
      </c>
      <c r="S61" s="1">
        <v>1.127</v>
      </c>
      <c r="T61" s="1"/>
      <c r="U61" s="12" t="s">
        <v>75</v>
      </c>
      <c r="V61" s="1"/>
      <c r="W61" s="1"/>
    </row>
    <row r="62" spans="1:23" ht="12.75" x14ac:dyDescent="0.2">
      <c r="A62" s="1">
        <v>800</v>
      </c>
      <c r="B62" s="1">
        <v>0.43540000000000001</v>
      </c>
      <c r="C62" s="1">
        <v>1.099</v>
      </c>
      <c r="D62" s="1"/>
      <c r="E62" s="1">
        <v>800</v>
      </c>
      <c r="F62" s="1">
        <v>0.42109999999999997</v>
      </c>
      <c r="G62" s="1">
        <v>1.1220000000000001</v>
      </c>
      <c r="H62" s="1"/>
      <c r="I62" s="1">
        <v>800</v>
      </c>
      <c r="J62" s="1">
        <v>0.66139999999999999</v>
      </c>
      <c r="K62" s="1">
        <v>1.17</v>
      </c>
      <c r="L62" s="1"/>
      <c r="M62" s="1">
        <v>800</v>
      </c>
      <c r="N62" s="1">
        <v>0.27389999999999998</v>
      </c>
      <c r="O62" s="1">
        <v>2.1520000000000001</v>
      </c>
      <c r="P62" s="1"/>
      <c r="Q62" s="1">
        <v>800</v>
      </c>
      <c r="R62" s="1">
        <v>0.42094999999999999</v>
      </c>
      <c r="S62" s="1">
        <v>1.1399999999999999</v>
      </c>
      <c r="T62" s="1"/>
      <c r="U62" s="3"/>
      <c r="V62" s="1"/>
      <c r="W62" s="1"/>
    </row>
    <row r="63" spans="1:23" ht="12.75" x14ac:dyDescent="0.2">
      <c r="A63" s="1">
        <v>850</v>
      </c>
      <c r="B63" s="1">
        <v>0.40970000000000001</v>
      </c>
      <c r="C63" s="1">
        <v>1.1100000000000001</v>
      </c>
      <c r="D63" s="1"/>
      <c r="H63" s="1"/>
      <c r="I63" s="1"/>
      <c r="J63" s="1"/>
      <c r="K63" s="1"/>
      <c r="L63" s="1"/>
      <c r="M63" s="1">
        <v>850</v>
      </c>
      <c r="N63" s="1">
        <v>0.25790000000000002</v>
      </c>
      <c r="O63" s="1">
        <v>2.1859999999999999</v>
      </c>
      <c r="T63" s="1"/>
      <c r="W63" s="1"/>
    </row>
    <row r="64" spans="1:23" ht="12.75" x14ac:dyDescent="0.2">
      <c r="A64" s="1">
        <v>900</v>
      </c>
      <c r="B64" s="1">
        <v>0.38679999999999998</v>
      </c>
      <c r="C64" s="1">
        <v>1.121</v>
      </c>
      <c r="D64" s="1"/>
      <c r="E64" s="1">
        <v>900</v>
      </c>
      <c r="F64" s="1">
        <v>0.37430000000000002</v>
      </c>
      <c r="G64" s="1">
        <v>1.1459999999999999</v>
      </c>
      <c r="H64" s="1"/>
      <c r="I64" s="1"/>
      <c r="J64" s="1"/>
      <c r="K64" s="1"/>
      <c r="L64" s="1"/>
      <c r="T64" s="1"/>
      <c r="W64" s="1"/>
    </row>
    <row r="65" spans="1:23" ht="12.75" x14ac:dyDescent="0.2">
      <c r="A65" s="1">
        <v>950</v>
      </c>
      <c r="B65" s="1">
        <v>0.36659999999999998</v>
      </c>
      <c r="C65" s="1">
        <v>1.131</v>
      </c>
      <c r="D65" s="1"/>
      <c r="H65" s="1"/>
      <c r="I65" s="1"/>
      <c r="J65" s="1"/>
      <c r="K65" s="1"/>
      <c r="L65" s="1"/>
      <c r="T65" s="1"/>
      <c r="W65" s="1"/>
    </row>
    <row r="66" spans="1:23" ht="12.75" x14ac:dyDescent="0.2">
      <c r="A66" s="1">
        <v>1000</v>
      </c>
      <c r="B66" s="1">
        <v>0.34820000000000001</v>
      </c>
      <c r="C66" s="1">
        <v>1.141</v>
      </c>
      <c r="D66" s="1"/>
      <c r="E66" s="1">
        <v>1000</v>
      </c>
      <c r="F66" s="1">
        <v>0.33679999999999999</v>
      </c>
      <c r="G66" s="1">
        <v>1.167</v>
      </c>
      <c r="H66" s="1"/>
      <c r="T66" s="1"/>
      <c r="W66" s="1"/>
    </row>
    <row r="67" spans="1:23" ht="12.75" x14ac:dyDescent="0.2">
      <c r="A67" s="1">
        <v>1100</v>
      </c>
      <c r="B67" s="1">
        <v>0.31659999999999999</v>
      </c>
      <c r="C67" s="1">
        <v>1.159</v>
      </c>
      <c r="D67" s="1"/>
      <c r="E67" s="1">
        <v>1100</v>
      </c>
      <c r="F67" s="1">
        <v>0.30620000000000003</v>
      </c>
      <c r="G67" s="1">
        <v>1.1870000000000001</v>
      </c>
      <c r="H67" s="1"/>
    </row>
    <row r="68" spans="1:23" ht="12.75" x14ac:dyDescent="0.2">
      <c r="A68" s="1">
        <v>1200</v>
      </c>
      <c r="B68" s="1">
        <v>0.29020000000000001</v>
      </c>
      <c r="C68" s="1">
        <v>1.175</v>
      </c>
      <c r="D68" s="1"/>
      <c r="E68" s="1">
        <v>1200</v>
      </c>
      <c r="F68" s="1">
        <v>0.28070000000000001</v>
      </c>
      <c r="G68" s="1">
        <v>1.204</v>
      </c>
      <c r="H68" s="1"/>
    </row>
    <row r="69" spans="1:23" ht="12.75" x14ac:dyDescent="0.2">
      <c r="A69" s="1">
        <v>1300</v>
      </c>
      <c r="B69" s="1">
        <v>0.26790000000000003</v>
      </c>
      <c r="C69" s="1">
        <v>1.1890000000000001</v>
      </c>
      <c r="D69" s="1"/>
      <c r="E69" s="1">
        <v>1300</v>
      </c>
      <c r="F69" s="1">
        <v>0.2591</v>
      </c>
      <c r="G69" s="1">
        <v>1.2190000000000001</v>
      </c>
      <c r="H69" s="1"/>
    </row>
    <row r="70" spans="1:23" ht="12.75" x14ac:dyDescent="0.2">
      <c r="A70" s="1">
        <v>1400</v>
      </c>
      <c r="B70" s="1">
        <v>0.24879999999999999</v>
      </c>
      <c r="C70" s="1">
        <v>1.2070000000000001</v>
      </c>
      <c r="D70" s="1"/>
      <c r="E70" s="3" t="s">
        <v>71</v>
      </c>
      <c r="F70" s="1"/>
      <c r="G70" s="3"/>
      <c r="H70" s="1"/>
    </row>
    <row r="71" spans="1:23" ht="12.75" x14ac:dyDescent="0.2">
      <c r="A71" s="1">
        <v>1500</v>
      </c>
      <c r="B71" s="1">
        <v>0.23219999999999999</v>
      </c>
      <c r="C71" s="1">
        <v>1.23</v>
      </c>
      <c r="D71" s="1"/>
      <c r="E71" s="3"/>
      <c r="F71" s="1"/>
      <c r="G71" s="3"/>
      <c r="H71" s="1"/>
      <c r="U71" s="3"/>
    </row>
    <row r="72" spans="1:23" ht="12.75" x14ac:dyDescent="0.2">
      <c r="A72" s="1">
        <v>1600</v>
      </c>
      <c r="B72" s="1">
        <v>0.2177</v>
      </c>
      <c r="C72" s="1">
        <v>1.248</v>
      </c>
      <c r="D72" s="1"/>
      <c r="E72" s="1"/>
      <c r="F72" s="1"/>
      <c r="H72" s="1"/>
    </row>
    <row r="73" spans="1:23" ht="12.75" x14ac:dyDescent="0.2">
      <c r="A73" s="1">
        <v>1700</v>
      </c>
      <c r="B73" s="1">
        <v>0.2049</v>
      </c>
      <c r="C73" s="1">
        <v>1.2669999999999999</v>
      </c>
      <c r="D73" s="1"/>
      <c r="E73" s="1"/>
      <c r="F73" s="1"/>
      <c r="G73" s="3"/>
      <c r="H73" s="1"/>
      <c r="U73" s="3"/>
    </row>
    <row r="74" spans="1:23" ht="12.75" x14ac:dyDescent="0.2">
      <c r="A74" s="1">
        <v>1800</v>
      </c>
      <c r="B74" s="1">
        <v>0.19350000000000001</v>
      </c>
      <c r="C74" s="1">
        <v>1.286</v>
      </c>
      <c r="D74" s="1"/>
      <c r="E74" s="3"/>
      <c r="F74" s="1"/>
      <c r="G74" s="3"/>
      <c r="H74" s="1"/>
      <c r="U74" s="3"/>
    </row>
    <row r="75" spans="1:23" ht="12.75" x14ac:dyDescent="0.2">
      <c r="A75" s="1">
        <v>1900</v>
      </c>
      <c r="B75" s="1">
        <v>0.18329999999999999</v>
      </c>
      <c r="C75" s="1">
        <v>1.3069999999999999</v>
      </c>
      <c r="D75" s="1"/>
      <c r="E75" s="1"/>
      <c r="F75" s="1"/>
      <c r="G75" s="1"/>
      <c r="H75" s="1"/>
      <c r="U75" s="3"/>
    </row>
    <row r="76" spans="1:23" ht="12.75" x14ac:dyDescent="0.2">
      <c r="A76" s="1">
        <v>2000</v>
      </c>
      <c r="B76" s="1">
        <v>0.1741</v>
      </c>
      <c r="C76" s="1">
        <v>1.337</v>
      </c>
      <c r="D76" s="1"/>
      <c r="E76" s="1"/>
      <c r="F76" s="1"/>
      <c r="G76" s="3"/>
      <c r="H76" s="1"/>
      <c r="U76" s="3"/>
    </row>
    <row r="77" spans="1:23" ht="12.75" x14ac:dyDescent="0.2">
      <c r="A77" s="1">
        <v>2100</v>
      </c>
      <c r="B77" s="1">
        <v>0.1658</v>
      </c>
      <c r="C77" s="1">
        <v>1.3720000000000001</v>
      </c>
      <c r="D77" s="1"/>
      <c r="E77" s="3"/>
      <c r="F77" s="1"/>
      <c r="G77" s="3"/>
      <c r="H77" s="1"/>
      <c r="U77" s="3"/>
    </row>
    <row r="78" spans="1:23" ht="12.75" x14ac:dyDescent="0.2">
      <c r="A78" s="1">
        <v>2200</v>
      </c>
      <c r="B78" s="1">
        <v>0.15820000000000001</v>
      </c>
      <c r="C78" s="1">
        <v>1.417</v>
      </c>
      <c r="D78" s="1"/>
      <c r="E78" s="1"/>
      <c r="F78" s="1"/>
      <c r="G78" s="1"/>
      <c r="H78" s="1"/>
      <c r="U78" s="3"/>
    </row>
    <row r="79" spans="1:23" ht="12.75" x14ac:dyDescent="0.2">
      <c r="A79" s="1">
        <v>2300</v>
      </c>
      <c r="B79" s="1">
        <v>0.15129999999999999</v>
      </c>
      <c r="C79" s="1">
        <v>1.478</v>
      </c>
      <c r="D79" s="1"/>
      <c r="E79" s="1"/>
      <c r="F79" s="3"/>
      <c r="G79" s="1"/>
      <c r="H79" s="1"/>
    </row>
    <row r="80" spans="1:23" ht="12.75" x14ac:dyDescent="0.2">
      <c r="A80" s="1">
        <v>2400</v>
      </c>
      <c r="B80" s="1">
        <v>0.14480000000000001</v>
      </c>
      <c r="C80" s="1">
        <v>1.5580000000000001</v>
      </c>
      <c r="D80" s="1"/>
      <c r="E80" s="1"/>
      <c r="F80" s="3"/>
      <c r="G80" s="1"/>
      <c r="H80" s="1"/>
    </row>
    <row r="81" spans="1:8" ht="12.75" x14ac:dyDescent="0.2">
      <c r="A81" s="1">
        <v>2500</v>
      </c>
      <c r="B81" s="1">
        <v>0.1389</v>
      </c>
      <c r="C81" s="1">
        <v>1.665</v>
      </c>
      <c r="D81" s="1"/>
      <c r="E81" s="1"/>
      <c r="F81" s="1"/>
      <c r="G81" s="1"/>
      <c r="H81" s="1"/>
    </row>
    <row r="82" spans="1:8" ht="12.75" x14ac:dyDescent="0.2">
      <c r="A82" s="1">
        <v>3000</v>
      </c>
      <c r="B82" s="1">
        <v>0.1135</v>
      </c>
      <c r="C82" s="1">
        <v>2.726</v>
      </c>
      <c r="D82" s="1"/>
      <c r="E82" s="3"/>
      <c r="F82" s="3"/>
      <c r="G82" s="3"/>
      <c r="H82" s="1"/>
    </row>
    <row r="84" spans="1:8" s="20" customFormat="1" ht="15.75" customHeight="1" x14ac:dyDescent="0.2">
      <c r="A84" s="20" t="s">
        <v>126</v>
      </c>
    </row>
    <row r="85" spans="1:8" ht="15.75" customHeight="1" x14ac:dyDescent="0.2">
      <c r="A85" t="s">
        <v>127</v>
      </c>
      <c r="B85" t="s">
        <v>129</v>
      </c>
      <c r="C85" t="s">
        <v>130</v>
      </c>
      <c r="D85" t="s">
        <v>131</v>
      </c>
    </row>
    <row r="86" spans="1:8" ht="15.75" customHeight="1" x14ac:dyDescent="0.2">
      <c r="A86" t="s">
        <v>26</v>
      </c>
      <c r="B86" t="s">
        <v>128</v>
      </c>
      <c r="C86" t="s">
        <v>128</v>
      </c>
    </row>
    <row r="88" spans="1:8" ht="15.75" customHeight="1" x14ac:dyDescent="0.2">
      <c r="A88">
        <v>250</v>
      </c>
      <c r="B88">
        <v>1.0029999999999999</v>
      </c>
      <c r="C88">
        <v>0.71599999999999997</v>
      </c>
      <c r="D88">
        <v>1.401</v>
      </c>
      <c r="F88" s="17" t="s">
        <v>133</v>
      </c>
    </row>
    <row r="89" spans="1:8" ht="15.75" customHeight="1" x14ac:dyDescent="0.2">
      <c r="A89">
        <v>300</v>
      </c>
      <c r="B89">
        <v>1.0049999999999999</v>
      </c>
      <c r="C89">
        <v>0.71799999999999997</v>
      </c>
      <c r="D89">
        <v>1.4</v>
      </c>
    </row>
    <row r="90" spans="1:8" ht="15.75" customHeight="1" x14ac:dyDescent="0.2">
      <c r="A90">
        <v>350</v>
      </c>
      <c r="B90">
        <v>1.008</v>
      </c>
      <c r="C90">
        <v>0.72099999999999997</v>
      </c>
      <c r="D90">
        <v>1.3979999999999999</v>
      </c>
    </row>
    <row r="91" spans="1:8" ht="15.75" customHeight="1" x14ac:dyDescent="0.2">
      <c r="A91">
        <v>400</v>
      </c>
      <c r="B91">
        <v>1.0129999999999999</v>
      </c>
      <c r="C91">
        <v>0.72599999999999998</v>
      </c>
      <c r="D91">
        <v>1.395</v>
      </c>
    </row>
    <row r="92" spans="1:8" ht="15.75" customHeight="1" x14ac:dyDescent="0.2">
      <c r="A92">
        <v>450</v>
      </c>
      <c r="B92">
        <v>1.02</v>
      </c>
      <c r="C92">
        <v>0.73299999999999998</v>
      </c>
      <c r="D92">
        <v>1.391</v>
      </c>
    </row>
    <row r="93" spans="1:8" ht="15.75" customHeight="1" x14ac:dyDescent="0.2">
      <c r="A93">
        <v>500</v>
      </c>
      <c r="B93">
        <v>1.0289999999999999</v>
      </c>
      <c r="C93">
        <v>0.74199999999999999</v>
      </c>
      <c r="D93">
        <v>1.387</v>
      </c>
    </row>
    <row r="94" spans="1:8" ht="15.75" customHeight="1" x14ac:dyDescent="0.2">
      <c r="A94">
        <v>550</v>
      </c>
      <c r="B94">
        <v>1.04</v>
      </c>
      <c r="C94">
        <v>0.753</v>
      </c>
      <c r="D94">
        <v>1.381</v>
      </c>
    </row>
    <row r="95" spans="1:8" ht="15.75" customHeight="1" x14ac:dyDescent="0.2">
      <c r="A95">
        <v>600</v>
      </c>
      <c r="B95">
        <v>1.0509999999999999</v>
      </c>
      <c r="C95">
        <v>0.76400000000000001</v>
      </c>
      <c r="D95">
        <v>1.3759999999999999</v>
      </c>
    </row>
    <row r="96" spans="1:8" ht="15.75" customHeight="1" x14ac:dyDescent="0.2">
      <c r="A96">
        <v>650</v>
      </c>
      <c r="B96">
        <v>1.0629999999999999</v>
      </c>
      <c r="C96">
        <v>0.77600000000000002</v>
      </c>
      <c r="D96">
        <v>1.37</v>
      </c>
    </row>
    <row r="97" spans="1:4" ht="15.75" customHeight="1" x14ac:dyDescent="0.2">
      <c r="A97">
        <v>700</v>
      </c>
      <c r="B97">
        <v>1.075</v>
      </c>
      <c r="C97">
        <v>0.78800000000000003</v>
      </c>
      <c r="D97">
        <v>1.3640000000000001</v>
      </c>
    </row>
    <row r="98" spans="1:4" ht="15.75" customHeight="1" x14ac:dyDescent="0.2">
      <c r="A98">
        <v>750</v>
      </c>
      <c r="B98">
        <v>1.087</v>
      </c>
      <c r="C98">
        <v>0.8</v>
      </c>
      <c r="D98">
        <v>1.359</v>
      </c>
    </row>
    <row r="99" spans="1:4" ht="15.75" customHeight="1" x14ac:dyDescent="0.2">
      <c r="A99">
        <v>800</v>
      </c>
      <c r="B99">
        <v>1.099</v>
      </c>
      <c r="C99">
        <v>0.81200000000000006</v>
      </c>
      <c r="D99">
        <v>1.3540000000000001</v>
      </c>
    </row>
    <row r="100" spans="1:4" ht="15.75" customHeight="1" x14ac:dyDescent="0.2">
      <c r="A100">
        <v>900</v>
      </c>
      <c r="B100">
        <v>1.121</v>
      </c>
      <c r="C100">
        <v>0.83399999999999996</v>
      </c>
      <c r="D100">
        <v>1.3440000000000001</v>
      </c>
    </row>
    <row r="101" spans="1:4" ht="15.75" customHeight="1" x14ac:dyDescent="0.2">
      <c r="A101">
        <v>1000</v>
      </c>
      <c r="B101">
        <v>1.1419999999999999</v>
      </c>
      <c r="C101">
        <v>0.85499999999999998</v>
      </c>
      <c r="D101">
        <v>1.3360000000000001</v>
      </c>
    </row>
    <row r="102" spans="1:4" ht="15.75" customHeight="1" x14ac:dyDescent="0.2">
      <c r="A102">
        <v>1100</v>
      </c>
      <c r="B102">
        <v>1.155</v>
      </c>
      <c r="C102">
        <v>0.86799999999999999</v>
      </c>
      <c r="D102">
        <v>1.331</v>
      </c>
    </row>
    <row r="103" spans="1:4" ht="15.75" customHeight="1" x14ac:dyDescent="0.2">
      <c r="A103">
        <v>1200</v>
      </c>
      <c r="B103">
        <v>1.173</v>
      </c>
      <c r="C103">
        <v>0.88600000000000001</v>
      </c>
      <c r="D103">
        <v>1.3240000000000001</v>
      </c>
    </row>
    <row r="104" spans="1:4" ht="15.75" customHeight="1" x14ac:dyDescent="0.2">
      <c r="A104">
        <v>1300</v>
      </c>
      <c r="B104">
        <v>1.19</v>
      </c>
      <c r="C104">
        <v>0.90300000000000002</v>
      </c>
      <c r="D104">
        <v>1.3180000000000001</v>
      </c>
    </row>
    <row r="105" spans="1:4" ht="15.75" customHeight="1" x14ac:dyDescent="0.2">
      <c r="A105">
        <v>1400</v>
      </c>
      <c r="B105">
        <v>1.204</v>
      </c>
      <c r="C105">
        <v>0.91700000000000004</v>
      </c>
      <c r="D105">
        <v>1.3129999999999999</v>
      </c>
    </row>
    <row r="106" spans="1:4" ht="15.75" customHeight="1" x14ac:dyDescent="0.2">
      <c r="A106">
        <v>1500</v>
      </c>
      <c r="B106">
        <v>1.216</v>
      </c>
      <c r="C106">
        <v>0.92900000000000005</v>
      </c>
      <c r="D106">
        <v>1.3089999999999999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L1123"/>
  <sheetViews>
    <sheetView workbookViewId="0"/>
  </sheetViews>
  <sheetFormatPr defaultRowHeight="12.75" x14ac:dyDescent="0.2"/>
  <sheetData>
    <row r="1" spans="1:12" x14ac:dyDescent="0.2">
      <c r="F1" t="s">
        <v>137</v>
      </c>
      <c r="I1" t="s">
        <v>139</v>
      </c>
      <c r="L1" t="s">
        <v>140</v>
      </c>
    </row>
    <row r="2" spans="1:12" x14ac:dyDescent="0.2">
      <c r="A2" t="s">
        <v>135</v>
      </c>
      <c r="C2" t="s">
        <v>136</v>
      </c>
      <c r="I2" t="e">
        <f>('Pres Est+Mov Vlv+Mach Delay'!T5-'Pres Est+Mov Vlv+Mach Delay'!T2)/0.000125</f>
        <v>#VALUE!</v>
      </c>
    </row>
    <row r="3" spans="1:12" x14ac:dyDescent="0.2">
      <c r="A3">
        <f>'Pres Est+Mov Vlv+Mach Delay'!R5/'Pres Est+Mov Vlv+Mach Delay'!H6</f>
        <v>1052.6315789473681</v>
      </c>
      <c r="B3">
        <f>SUM(A3:A58)</f>
        <v>14489.273930312434</v>
      </c>
      <c r="C3">
        <f>1/'Pres Est+Mov Vlv+Mach Delay'!H6</f>
        <v>8000</v>
      </c>
      <c r="D3">
        <f>SUM(C3:C58)</f>
        <v>36891.754838265842</v>
      </c>
      <c r="F3">
        <f>('Pres Est+Mov Vlv+Mach Delay'!$B$22-'Pres Est+Mov Vlv+Mach Delay'!Z5)*'Pres Est+Mov Vlv+Mach Delay'!E5+F2</f>
        <v>0</v>
      </c>
      <c r="G3">
        <f>MAX(F$1:F$2003)</f>
        <v>1556.759258238317</v>
      </c>
      <c r="H3">
        <v>0</v>
      </c>
      <c r="I3">
        <f>('Pres Est+Mov Vlv+Mach Delay'!T6-'Pres Est+Mov Vlv+Mach Delay'!T5)/0.000125</f>
        <v>2.9623416656817266E-3</v>
      </c>
      <c r="K3">
        <v>0</v>
      </c>
      <c r="L3">
        <f>IF((('Pres Est+Mov Vlv+Mach Delay'!S5-'Pres Est+Mov Vlv+Mach Delay'!S4)/0.000125&lt;=0),0.0000001,('Pres Est+Mov Vlv+Mach Delay'!S5-'Pres Est+Mov Vlv+Mach Delay'!S4)/0.000125)</f>
        <v>9.9999999999999995E-8</v>
      </c>
    </row>
    <row r="4" spans="1:12" x14ac:dyDescent="0.2">
      <c r="A4">
        <f>'Pres Est+Mov Vlv+Mach Delay'!R6/'Pres Est+Mov Vlv+Mach Delay'!H7</f>
        <v>691.44542500149123</v>
      </c>
      <c r="C4">
        <f>1/'Pres Est+Mov Vlv+Mach Delay'!H7</f>
        <v>4000</v>
      </c>
      <c r="F4">
        <f>('Pres Est+Mov Vlv+Mach Delay'!$B$22-'Pres Est+Mov Vlv+Mach Delay'!Z6)*'Pres Est+Mov Vlv+Mach Delay'!E6+F3</f>
        <v>0.30537597869591265</v>
      </c>
      <c r="H4">
        <v>1.25E-4</v>
      </c>
      <c r="I4">
        <f>('Pres Est+Mov Vlv+Mach Delay'!T7-'Pres Est+Mov Vlv+Mach Delay'!T6)/0.000125</f>
        <v>1.0486431768284492E-2</v>
      </c>
      <c r="K4">
        <v>1.25E-4</v>
      </c>
      <c r="L4">
        <f>IF((('Pres Est+Mov Vlv+Mach Delay'!S6-'Pres Est+Mov Vlv+Mach Delay'!S5)/0.000125&lt;=0),0.0000001,('Pres Est+Mov Vlv+Mach Delay'!S6-'Pres Est+Mov Vlv+Mach Delay'!S5)/0.000125)</f>
        <v>2.5004624747522919E-3</v>
      </c>
    </row>
    <row r="5" spans="1:12" x14ac:dyDescent="0.2">
      <c r="A5">
        <f>'Pres Est+Mov Vlv+Mach Delay'!R7/'Pres Est+Mov Vlv+Mach Delay'!H8</f>
        <v>582.60663944221471</v>
      </c>
      <c r="C5">
        <f>1/'Pres Est+Mov Vlv+Mach Delay'!H8</f>
        <v>2666.6666666666665</v>
      </c>
      <c r="F5">
        <f>('Pres Est+Mov Vlv+Mach Delay'!$B$22-'Pres Est+Mov Vlv+Mach Delay'!Z7)*'Pres Est+Mov Vlv+Mach Delay'!E7+F4</f>
        <v>2.4791894851616454</v>
      </c>
      <c r="H5">
        <v>2.5000000000000001E-4</v>
      </c>
      <c r="I5">
        <f>('Pres Est+Mov Vlv+Mach Delay'!T8-'Pres Est+Mov Vlv+Mach Delay'!T7)/0.000125</f>
        <v>1.9776583320317488E-2</v>
      </c>
      <c r="K5">
        <v>2.5000000000000001E-4</v>
      </c>
      <c r="L5">
        <f>IF((('Pres Est+Mov Vlv+Mach Delay'!S7-'Pres Est+Mov Vlv+Mach Delay'!S6)/0.000125&lt;=0),0.0000001,('Pres Est+Mov Vlv+Mach Delay'!S7-'Pres Est+Mov Vlv+Mach Delay'!S6)/0.000125)</f>
        <v>8.851419616586139E-3</v>
      </c>
    </row>
    <row r="6" spans="1:12" x14ac:dyDescent="0.2">
      <c r="A6">
        <f>'Pres Est+Mov Vlv+Mach Delay'!R8/'Pres Est+Mov Vlv+Mach Delay'!H9</f>
        <v>535.64610893842394</v>
      </c>
      <c r="C6">
        <f>1/'Pres Est+Mov Vlv+Mach Delay'!H9</f>
        <v>2000</v>
      </c>
      <c r="D6">
        <f>D3/B3</f>
        <v>2.5461424095990117</v>
      </c>
      <c r="F6">
        <f>('Pres Est+Mov Vlv+Mach Delay'!$B$22-'Pres Est+Mov Vlv+Mach Delay'!Z8)*'Pres Est+Mov Vlv+Mach Delay'!E8+F5</f>
        <v>8.840299127866917</v>
      </c>
      <c r="H6">
        <v>3.7500000000000001E-4</v>
      </c>
      <c r="I6">
        <f>('Pres Est+Mov Vlv+Mach Delay'!T9-'Pres Est+Mov Vlv+Mach Delay'!T8)/0.000125</f>
        <v>3.0410864959960367E-2</v>
      </c>
      <c r="K6">
        <v>3.7500000000000001E-4</v>
      </c>
      <c r="L6">
        <f>IF((('Pres Est+Mov Vlv+Mach Delay'!S8-'Pres Est+Mov Vlv+Mach Delay'!S7)/0.000125&lt;=0),0.0000001,('Pres Est+Mov Vlv+Mach Delay'!S8-'Pres Est+Mov Vlv+Mach Delay'!S7)/0.000125)</f>
        <v>1.6693079344676419E-2</v>
      </c>
    </row>
    <row r="7" spans="1:12" x14ac:dyDescent="0.2">
      <c r="A7">
        <f>'Pres Est+Mov Vlv+Mach Delay'!R9/'Pres Est+Mov Vlv+Mach Delay'!H10</f>
        <v>512.39096261363522</v>
      </c>
      <c r="C7">
        <f>1/'Pres Est+Mov Vlv+Mach Delay'!H10</f>
        <v>1600</v>
      </c>
      <c r="D7" t="s">
        <v>138</v>
      </c>
      <c r="F7">
        <f>('Pres Est+Mov Vlv+Mach Delay'!$B$22-'Pres Est+Mov Vlv+Mach Delay'!Z9)*'Pres Est+Mov Vlv+Mach Delay'!E9+F6</f>
        <v>21.437997171416491</v>
      </c>
      <c r="H7">
        <v>5.0000000000000001E-4</v>
      </c>
      <c r="I7">
        <f>('Pres Est+Mov Vlv+Mach Delay'!T10-'Pres Est+Mov Vlv+Mach Delay'!T9)/0.000125</f>
        <v>4.1928515671148643E-2</v>
      </c>
      <c r="K7">
        <v>5.0000000000000001E-4</v>
      </c>
      <c r="L7">
        <f>IF((('Pres Est+Mov Vlv+Mach Delay'!S9-'Pres Est+Mov Vlv+Mach Delay'!S8)/0.000125&lt;=0),0.0000001,('Pres Est+Mov Vlv+Mach Delay'!S9-'Pres Est+Mov Vlv+Mach Delay'!S8)/0.000125)</f>
        <v>2.5669296535935138E-2</v>
      </c>
    </row>
    <row r="8" spans="1:12" x14ac:dyDescent="0.2">
      <c r="A8">
        <f>'Pres Est+Mov Vlv+Mach Delay'!R10/'Pres Est+Mov Vlv+Mach Delay'!H11</f>
        <v>500.06258304570008</v>
      </c>
      <c r="C8">
        <f>1/'Pres Est+Mov Vlv+Mach Delay'!H11</f>
        <v>1333.3333333333333</v>
      </c>
      <c r="F8">
        <f>('Pres Est+Mov Vlv+Mach Delay'!$B$22-'Pres Est+Mov Vlv+Mach Delay'!Z10)*'Pres Est+Mov Vlv+Mach Delay'!E10+F7</f>
        <v>41.426470628240722</v>
      </c>
      <c r="H8">
        <v>6.2500000000000001E-4</v>
      </c>
      <c r="I8">
        <f>('Pres Est+Mov Vlv+Mach Delay'!T11-'Pres Est+Mov Vlv+Mach Delay'!T10)/0.000125</f>
        <v>5.3886723435205584E-2</v>
      </c>
      <c r="K8">
        <v>6.2500000000000001E-4</v>
      </c>
      <c r="L8">
        <f>IF((('Pres Est+Mov Vlv+Mach Delay'!S10-'Pres Est+Mov Vlv+Mach Delay'!S9)/0.000125&lt;=0),0.0000001,('Pres Est+Mov Vlv+Mach Delay'!S10-'Pres Est+Mov Vlv+Mach Delay'!S9)/0.000125)</f>
        <v>3.5391150613156397E-2</v>
      </c>
    </row>
    <row r="9" spans="1:12" x14ac:dyDescent="0.2">
      <c r="A9">
        <f>'Pres Est+Mov Vlv+Mach Delay'!R11/'Pres Est+Mov Vlv+Mach Delay'!H12</f>
        <v>493.14836757355619</v>
      </c>
      <c r="C9">
        <f>1/'Pres Est+Mov Vlv+Mach Delay'!H12</f>
        <v>1142.8571428571429</v>
      </c>
      <c r="F9">
        <f>('Pres Est+Mov Vlv+Mach Delay'!$B$22-'Pres Est+Mov Vlv+Mach Delay'!Z11)*'Pres Est+Mov Vlv+Mach Delay'!E11+F8</f>
        <v>69.184470443959441</v>
      </c>
      <c r="H9">
        <v>7.5000000000000002E-4</v>
      </c>
      <c r="I9">
        <f>('Pres Est+Mov Vlv+Mach Delay'!T12-'Pres Est+Mov Vlv+Mach Delay'!T11)/0.000125</f>
        <v>6.59043898292372E-2</v>
      </c>
      <c r="K9">
        <v>7.5000000000000002E-4</v>
      </c>
      <c r="L9">
        <f>IF((('Pres Est+Mov Vlv+Mach Delay'!S11-'Pres Est+Mov Vlv+Mach Delay'!S10)/0.000125&lt;=0),0.0000001,('Pres Est+Mov Vlv+Mach Delay'!S11-'Pres Est+Mov Vlv+Mach Delay'!S10)/0.000125)</f>
        <v>4.5484871444117593E-2</v>
      </c>
    </row>
    <row r="10" spans="1:12" x14ac:dyDescent="0.2">
      <c r="A10">
        <f>'Pres Est+Mov Vlv+Mach Delay'!R12/'Pres Est+Mov Vlv+Mach Delay'!H13</f>
        <v>488.87008652254377</v>
      </c>
      <c r="C10">
        <f>1/'Pres Est+Mov Vlv+Mach Delay'!H13</f>
        <v>1000</v>
      </c>
      <c r="F10">
        <f>('Pres Est+Mov Vlv+Mach Delay'!$B$22-'Pres Est+Mov Vlv+Mach Delay'!Z12)*'Pres Est+Mov Vlv+Mach Delay'!E12+F9</f>
        <v>104.58065289507775</v>
      </c>
      <c r="H10">
        <v>8.7500000000000002E-4</v>
      </c>
      <c r="I10">
        <f>('Pres Est+Mov Vlv+Mach Delay'!T13-'Pres Est+Mov Vlv+Mach Delay'!T12)/0.000125</f>
        <v>7.769089004095521E-2</v>
      </c>
      <c r="K10">
        <v>8.7500000000000002E-4</v>
      </c>
      <c r="L10">
        <f>IF((('Pres Est+Mov Vlv+Mach Delay'!S12-'Pres Est+Mov Vlv+Mach Delay'!S11)/0.000125&lt;=0),0.0000001,('Pres Est+Mov Vlv+Mach Delay'!S12-'Pres Est+Mov Vlv+Mach Delay'!S11)/0.000125)</f>
        <v>5.5628780298551631E-2</v>
      </c>
    </row>
    <row r="11" spans="1:12" x14ac:dyDescent="0.2">
      <c r="A11">
        <f>'Pres Est+Mov Vlv+Mach Delay'!R13/'Pres Est+Mov Vlv+Mach Delay'!H14</f>
        <v>485.67359416195836</v>
      </c>
      <c r="C11">
        <f>1/'Pres Est+Mov Vlv+Mach Delay'!H14</f>
        <v>888.8888888888888</v>
      </c>
      <c r="F11">
        <f>('Pres Est+Mov Vlv+Mach Delay'!$B$22-'Pres Est+Mov Vlv+Mach Delay'!Z13)*'Pres Est+Mov Vlv+Mach Delay'!E13+F10</f>
        <v>147.22448400305922</v>
      </c>
      <c r="H11">
        <v>1E-3</v>
      </c>
      <c r="I11">
        <f>('Pres Est+Mov Vlv+Mach Delay'!T14-'Pres Est+Mov Vlv+Mach Delay'!T13)/0.000125</f>
        <v>8.9059942835210626E-2</v>
      </c>
      <c r="K11">
        <v>1E-3</v>
      </c>
      <c r="L11">
        <f>IF((('Pres Est+Mov Vlv+Mach Delay'!S13-'Pres Est+Mov Vlv+Mach Delay'!S12)/0.000125&lt;=0),0.0000001,('Pres Est+Mov Vlv+Mach Delay'!S13-'Pres Est+Mov Vlv+Mach Delay'!S12)/0.000125)</f>
        <v>6.5577565690016049E-2</v>
      </c>
    </row>
    <row r="12" spans="1:12" x14ac:dyDescent="0.2">
      <c r="A12">
        <f>'Pres Est+Mov Vlv+Mach Delay'!R14/'Pres Est+Mov Vlv+Mach Delay'!H15</f>
        <v>482.62484047896743</v>
      </c>
      <c r="C12">
        <f>1/'Pres Est+Mov Vlv+Mach Delay'!H15</f>
        <v>799.99999999999989</v>
      </c>
      <c r="F12">
        <f>('Pres Est+Mov Vlv+Mach Delay'!$B$22-'Pres Est+Mov Vlv+Mach Delay'!Z14)*'Pres Est+Mov Vlv+Mach Delay'!E14+F11</f>
        <v>196.65423663380517</v>
      </c>
      <c r="H12">
        <v>1.1249999999999999E-3</v>
      </c>
      <c r="I12">
        <f>('Pres Est+Mov Vlv+Mach Delay'!T15-'Pres Est+Mov Vlv+Mach Delay'!T14)/0.000125</f>
        <v>9.9930180138184013E-2</v>
      </c>
      <c r="K12">
        <v>1.1249999999999999E-3</v>
      </c>
      <c r="L12">
        <f>IF((('Pres Est+Mov Vlv+Mach Delay'!S14-'Pres Est+Mov Vlv+Mach Delay'!S13)/0.000125&lt;=0),0.0000001,('Pres Est+Mov Vlv+Mach Delay'!S14-'Pres Est+Mov Vlv+Mach Delay'!S13)/0.000125)</f>
        <v>7.5173990779952918E-2</v>
      </c>
    </row>
    <row r="13" spans="1:12" x14ac:dyDescent="0.2">
      <c r="A13">
        <f>'Pres Est+Mov Vlv+Mach Delay'!R15/'Pres Est+Mov Vlv+Mach Delay'!H16</f>
        <v>479.13534989401819</v>
      </c>
      <c r="C13">
        <f>1/'Pres Est+Mov Vlv+Mach Delay'!H16</f>
        <v>727.27272727272714</v>
      </c>
      <c r="F13">
        <f>('Pres Est+Mov Vlv+Mach Delay'!$B$22-'Pres Est+Mov Vlv+Mach Delay'!Z15)*'Pres Est+Mov Vlv+Mach Delay'!E15+F12</f>
        <v>252.41581175090317</v>
      </c>
      <c r="H13">
        <v>1.25E-3</v>
      </c>
      <c r="I13">
        <f>('Pres Est+Mov Vlv+Mach Delay'!T16-'Pres Est+Mov Vlv+Mach Delay'!T15)/0.000125</f>
        <v>0.11031485613598115</v>
      </c>
      <c r="K13">
        <v>1.25E-3</v>
      </c>
      <c r="L13">
        <f>IF((('Pres Est+Mov Vlv+Mach Delay'!S15-'Pres Est+Mov Vlv+Mach Delay'!S14)/0.000125&lt;=0),0.0000001,('Pres Est+Mov Vlv+Mach Delay'!S15-'Pres Est+Mov Vlv+Mach Delay'!S14)/0.000125)</f>
        <v>8.4349374154065584E-2</v>
      </c>
    </row>
    <row r="14" spans="1:12" x14ac:dyDescent="0.2">
      <c r="A14">
        <f>'Pres Est+Mov Vlv+Mach Delay'!R16/'Pres Est+Mov Vlv+Mach Delay'!H17</f>
        <v>474.82488873093337</v>
      </c>
      <c r="C14">
        <f>1/'Pres Est+Mov Vlv+Mach Delay'!H17</f>
        <v>666.66666666666652</v>
      </c>
      <c r="F14">
        <f>('Pres Est+Mov Vlv+Mach Delay'!$B$22-'Pres Est+Mov Vlv+Mach Delay'!Z16)*'Pres Est+Mov Vlv+Mach Delay'!E16+F13</f>
        <v>314.06985857531538</v>
      </c>
      <c r="H14">
        <v>1.3749999999999999E-3</v>
      </c>
      <c r="I14">
        <f>('Pres Est+Mov Vlv+Mach Delay'!T17-'Pres Est+Mov Vlv+Mach Delay'!T16)/0.000125</f>
        <v>0.12030345903139893</v>
      </c>
      <c r="K14">
        <v>1.3749999999999999E-3</v>
      </c>
      <c r="L14">
        <f>IF((('Pres Est+Mov Vlv+Mach Delay'!S16-'Pres Est+Mov Vlv+Mach Delay'!S15)/0.000125&lt;=0),0.0000001,('Pres Est+Mov Vlv+Mach Delay'!S16-'Pres Est+Mov Vlv+Mach Delay'!S15)/0.000125)</f>
        <v>9.3114903446574485E-2</v>
      </c>
    </row>
    <row r="15" spans="1:12" x14ac:dyDescent="0.2">
      <c r="A15">
        <f>'Pres Est+Mov Vlv+Mach Delay'!R17/'Pres Est+Mov Vlv+Mach Delay'!H18</f>
        <v>469.44736917198708</v>
      </c>
      <c r="C15">
        <f>1/'Pres Est+Mov Vlv+Mach Delay'!H18</f>
        <v>615.38461538461513</v>
      </c>
      <c r="F15">
        <f>('Pres Est+Mov Vlv+Mach Delay'!$B$22-'Pres Est+Mov Vlv+Mach Delay'!Z17)*'Pres Est+Mov Vlv+Mach Delay'!E17+F14</f>
        <v>381.17237724521482</v>
      </c>
      <c r="H15">
        <v>1.5E-3</v>
      </c>
      <c r="I15">
        <f>('Pres Est+Mov Vlv+Mach Delay'!T18-'Pres Est+Mov Vlv+Mach Delay'!T17)/0.000125</f>
        <v>0.13003792744561113</v>
      </c>
      <c r="K15">
        <v>1.5E-3</v>
      </c>
      <c r="L15">
        <f>IF((('Pres Est+Mov Vlv+Mach Delay'!S17-'Pres Est+Mov Vlv+Mach Delay'!S16)/0.000125&lt;=0),0.0000001,('Pres Est+Mov Vlv+Mach Delay'!S17-'Pres Est+Mov Vlv+Mach Delay'!S16)/0.000125)</f>
        <v>0.10154611413524649</v>
      </c>
    </row>
    <row r="16" spans="1:12" x14ac:dyDescent="0.2">
      <c r="A16">
        <f>'Pres Est+Mov Vlv+Mach Delay'!R18/'Pres Est+Mov Vlv+Mach Delay'!H19</f>
        <v>462.84829768569512</v>
      </c>
      <c r="C16">
        <f>1/'Pres Est+Mov Vlv+Mach Delay'!H19</f>
        <v>571.42857142857122</v>
      </c>
      <c r="F16">
        <f>('Pres Est+Mov Vlv+Mach Delay'!$B$22-'Pres Est+Mov Vlv+Mach Delay'!Z18)*'Pres Est+Mov Vlv+Mach Delay'!E18+F15</f>
        <v>453.2496402310731</v>
      </c>
      <c r="H16">
        <v>1.6249999999999999E-3</v>
      </c>
      <c r="I16">
        <f>('Pres Est+Mov Vlv+Mach Delay'!T19-'Pres Est+Mov Vlv+Mach Delay'!T18)/0.000125</f>
        <v>0.13968587756226034</v>
      </c>
      <c r="K16">
        <v>1.6249999999999999E-3</v>
      </c>
      <c r="L16">
        <f>IF((('Pres Est+Mov Vlv+Mach Delay'!S18-'Pres Est+Mov Vlv+Mach Delay'!S17)/0.000125&lt;=0),0.0000001,('Pres Est+Mov Vlv+Mach Delay'!S18-'Pres Est+Mov Vlv+Mach Delay'!S17)/0.000125)</f>
        <v>0.10976281420849664</v>
      </c>
    </row>
    <row r="17" spans="1:12" x14ac:dyDescent="0.2">
      <c r="A17">
        <f>'Pres Est+Mov Vlv+Mach Delay'!R19/'Pres Est+Mov Vlv+Mach Delay'!H20</f>
        <v>454.93898093013757</v>
      </c>
      <c r="C17">
        <f>1/'Pres Est+Mov Vlv+Mach Delay'!H20</f>
        <v>533.33333333333314</v>
      </c>
      <c r="F17">
        <f>('Pres Est+Mov Vlv+Mach Delay'!$B$22-'Pres Est+Mov Vlv+Mach Delay'!Z19)*'Pres Est+Mov Vlv+Mach Delay'!E19+F16</f>
        <v>529.77411917806126</v>
      </c>
      <c r="H17">
        <v>1.75E-3</v>
      </c>
      <c r="I17">
        <f>('Pres Est+Mov Vlv+Mach Delay'!T20-'Pres Est+Mov Vlv+Mach Delay'!T19)/0.000125</f>
        <v>0.14941284928653564</v>
      </c>
      <c r="K17">
        <v>1.75E-3</v>
      </c>
      <c r="L17">
        <f>IF((('Pres Est+Mov Vlv+Mach Delay'!S19-'Pres Est+Mov Vlv+Mach Delay'!S18)/0.000125&lt;=0),0.0000001,('Pres Est+Mov Vlv+Mach Delay'!S19-'Pres Est+Mov Vlv+Mach Delay'!S18)/0.000125)</f>
        <v>0.11790648565073433</v>
      </c>
    </row>
    <row r="18" spans="1:12" x14ac:dyDescent="0.2">
      <c r="A18">
        <f>'Pres Est+Mov Vlv+Mach Delay'!R20/'Pres Est+Mov Vlv+Mach Delay'!H21</f>
        <v>445.68009890142866</v>
      </c>
      <c r="C18">
        <f>1/'Pres Est+Mov Vlv+Mach Delay'!H21</f>
        <v>499.99999999999977</v>
      </c>
      <c r="F18">
        <f>('Pres Est+Mov Vlv+Mach Delay'!$B$22-'Pres Est+Mov Vlv+Mach Delay'!Z20)*'Pres Est+Mov Vlv+Mach Delay'!E20+F17</f>
        <v>610.14339469549293</v>
      </c>
      <c r="H18">
        <v>1.8749999999999999E-3</v>
      </c>
      <c r="I18">
        <f>('Pres Est+Mov Vlv+Mach Delay'!T21-'Pres Est+Mov Vlv+Mach Delay'!T20)/0.000125</f>
        <v>0.15935518420237788</v>
      </c>
      <c r="K18">
        <v>1.8749999999999999E-3</v>
      </c>
      <c r="L18">
        <f>IF((('Pres Est+Mov Vlv+Mach Delay'!S20-'Pres Est+Mov Vlv+Mach Delay'!S19)/0.000125&lt;=0),0.0000001,('Pres Est+Mov Vlv+Mach Delay'!S20-'Pres Est+Mov Vlv+Mach Delay'!S19)/0.000125)</f>
        <v>0.12611685789485899</v>
      </c>
    </row>
    <row r="19" spans="1:12" x14ac:dyDescent="0.2">
      <c r="A19">
        <f>'Pres Est+Mov Vlv+Mach Delay'!R21/'Pres Est+Mov Vlv+Mach Delay'!H22</f>
        <v>435.07073666194339</v>
      </c>
      <c r="C19">
        <f>1/'Pres Est+Mov Vlv+Mach Delay'!H22</f>
        <v>470.5882352941174</v>
      </c>
      <c r="F19">
        <f>('Pres Est+Mov Vlv+Mach Delay'!$B$22-'Pres Est+Mov Vlv+Mach Delay'!Z21)*'Pres Est+Mov Vlv+Mach Delay'!E21+F18</f>
        <v>693.66273239799648</v>
      </c>
      <c r="H19">
        <v>2E-3</v>
      </c>
      <c r="I19">
        <f>('Pres Est+Mov Vlv+Mach Delay'!T22-'Pres Est+Mov Vlv+Mach Delay'!T21)/0.000125</f>
        <v>0.16959482777650198</v>
      </c>
      <c r="K19">
        <v>2E-3</v>
      </c>
      <c r="L19">
        <f>IF((('Pres Est+Mov Vlv+Mach Delay'!S21-'Pres Est+Mov Vlv+Mach Delay'!S20)/0.000125&lt;=0),0.0000001,('Pres Est+Mov Vlv+Mach Delay'!S21-'Pres Est+Mov Vlv+Mach Delay'!S20)/0.000125)</f>
        <v>0.13450901456486353</v>
      </c>
    </row>
    <row r="20" spans="1:12" x14ac:dyDescent="0.2">
      <c r="A20">
        <f>'Pres Est+Mov Vlv+Mach Delay'!R22/'Pres Est+Mov Vlv+Mach Delay'!H23</f>
        <v>423.14070741055252</v>
      </c>
      <c r="C20">
        <f>1/'Pres Est+Mov Vlv+Mach Delay'!H23</f>
        <v>444.44444444444423</v>
      </c>
      <c r="F20">
        <f>('Pres Est+Mov Vlv+Mach Delay'!$B$22-'Pres Est+Mov Vlv+Mach Delay'!Z22)*'Pres Est+Mov Vlv+Mach Delay'!E22+F19</f>
        <v>779.53167528465053</v>
      </c>
      <c r="H20">
        <v>2.1250000000000002E-3</v>
      </c>
      <c r="I20">
        <f>('Pres Est+Mov Vlv+Mach Delay'!T23-'Pres Est+Mov Vlv+Mach Delay'!T22)/0.000125</f>
        <v>0.18013714607605155</v>
      </c>
      <c r="K20">
        <v>2.1250000000000002E-3</v>
      </c>
      <c r="L20">
        <f>IF((('Pres Est+Mov Vlv+Mach Delay'!S22-'Pres Est+Mov Vlv+Mach Delay'!S21)/0.000125&lt;=0),0.0000001,('Pres Est+Mov Vlv+Mach Delay'!S22-'Pres Est+Mov Vlv+Mach Delay'!S21)/0.000125)</f>
        <v>0.14315212444261735</v>
      </c>
    </row>
    <row r="21" spans="1:12" x14ac:dyDescent="0.2">
      <c r="A21">
        <f>'Pres Est+Mov Vlv+Mach Delay'!R23/'Pres Est+Mov Vlv+Mach Delay'!H24</f>
        <v>409.9449167559161</v>
      </c>
      <c r="C21">
        <f>1/'Pres Est+Mov Vlv+Mach Delay'!H24</f>
        <v>421.05263157894717</v>
      </c>
      <c r="F21">
        <f>('Pres Est+Mov Vlv+Mach Delay'!$B$22-'Pres Est+Mov Vlv+Mach Delay'!Z23)*'Pres Est+Mov Vlv+Mach Delay'!E23+F20</f>
        <v>866.83493119948866</v>
      </c>
      <c r="H21">
        <v>2.2499999999999998E-3</v>
      </c>
      <c r="I21">
        <f>('Pres Est+Mov Vlv+Mach Delay'!T24-'Pres Est+Mov Vlv+Mach Delay'!T23)/0.000125</f>
        <v>0.19089277908758526</v>
      </c>
      <c r="K21">
        <v>2.2499999999999998E-3</v>
      </c>
      <c r="L21">
        <f>IF((('Pres Est+Mov Vlv+Mach Delay'!S23-'Pres Est+Mov Vlv+Mach Delay'!S22)/0.000125&lt;=0),0.0000001,('Pres Est+Mov Vlv+Mach Delay'!S23-'Pres Est+Mov Vlv+Mach Delay'!S22)/0.000125)</f>
        <v>0.15205071693459843</v>
      </c>
    </row>
    <row r="22" spans="1:12" x14ac:dyDescent="0.2">
      <c r="A22">
        <f>'Pres Est+Mov Vlv+Mach Delay'!R24/'Pres Est+Mov Vlv+Mach Delay'!H25</f>
        <v>395.55902293066134</v>
      </c>
      <c r="C22">
        <f>1/'Pres Est+Mov Vlv+Mach Delay'!H25</f>
        <v>399.99999999999977</v>
      </c>
      <c r="F22">
        <f>('Pres Est+Mov Vlv+Mach Delay'!$B$22-'Pres Est+Mov Vlv+Mach Delay'!Z24)*'Pres Est+Mov Vlv+Mach Delay'!E24+F21</f>
        <v>954.53783471138718</v>
      </c>
      <c r="H22">
        <v>2.3749999999999999E-3</v>
      </c>
      <c r="I22">
        <f>('Pres Est+Mov Vlv+Mach Delay'!T25-'Pres Est+Mov Vlv+Mach Delay'!T24)/0.000125</f>
        <v>0.20166460882005519</v>
      </c>
      <c r="K22">
        <v>2.3749999999999999E-3</v>
      </c>
      <c r="L22">
        <f>IF((('Pres Est+Mov Vlv+Mach Delay'!S24-'Pres Est+Mov Vlv+Mach Delay'!S23)/0.000125&lt;=0),0.0000001,('Pres Est+Mov Vlv+Mach Delay'!S24-'Pres Est+Mov Vlv+Mach Delay'!S23)/0.000125)</f>
        <v>0.16112936476550543</v>
      </c>
    </row>
    <row r="23" spans="1:12" x14ac:dyDescent="0.2">
      <c r="A23">
        <f>'Pres Est+Mov Vlv+Mach Delay'!R25/'Pres Est+Mov Vlv+Mach Delay'!H26</f>
        <v>380.07593657438844</v>
      </c>
      <c r="C23">
        <f>1/'Pres Est+Mov Vlv+Mach Delay'!H26</f>
        <v>380.95238095238074</v>
      </c>
      <c r="F23">
        <f>('Pres Est+Mov Vlv+Mach Delay'!$B$22-'Pres Est+Mov Vlv+Mach Delay'!Z25)*'Pres Est+Mov Vlv+Mach Delay'!E25+F22</f>
        <v>1041.4866735584649</v>
      </c>
      <c r="H23">
        <v>2.5000000000000001E-3</v>
      </c>
      <c r="I23">
        <f>('Pres Est+Mov Vlv+Mach Delay'!T26-'Pres Est+Mov Vlv+Mach Delay'!T25)/0.000125</f>
        <v>0.21214106532770624</v>
      </c>
      <c r="K23">
        <v>2.5000000000000001E-3</v>
      </c>
      <c r="L23">
        <f>IF((('Pres Est+Mov Vlv+Mach Delay'!S25-'Pres Est+Mov Vlv+Mach Delay'!S24)/0.000125&lt;=0),0.0000001,('Pres Est+Mov Vlv+Mach Delay'!S25-'Pres Est+Mov Vlv+Mach Delay'!S24)/0.000125)</f>
        <v>0.17022168397449305</v>
      </c>
    </row>
    <row r="24" spans="1:12" x14ac:dyDescent="0.2">
      <c r="A24">
        <f>'Pres Est+Mov Vlv+Mach Delay'!R26/'Pres Est+Mov Vlv+Mach Delay'!H27</f>
        <v>363.60287472968696</v>
      </c>
      <c r="C24">
        <f>1/'Pres Est+Mov Vlv+Mach Delay'!H27</f>
        <v>363.63636363636346</v>
      </c>
      <c r="F24">
        <f>('Pres Est+Mov Vlv+Mach Delay'!$B$22-'Pres Est+Mov Vlv+Mach Delay'!Z26)*'Pres Est+Mov Vlv+Mach Delay'!E26+F23</f>
        <v>1126.4141578903527</v>
      </c>
      <c r="H24">
        <v>2.6250000000000002E-3</v>
      </c>
      <c r="I24">
        <f>('Pres Est+Mov Vlv+Mach Delay'!T27-'Pres Est+Mov Vlv+Mach Delay'!T26)/0.000125</f>
        <v>0.22189716562931838</v>
      </c>
      <c r="K24">
        <v>2.6250000000000002E-3</v>
      </c>
      <c r="L24">
        <f>IF((('Pres Est+Mov Vlv+Mach Delay'!S26-'Pres Est+Mov Vlv+Mach Delay'!S25)/0.000125&lt;=0),0.0000001,('Pres Est+Mov Vlv+Mach Delay'!S26-'Pres Est+Mov Vlv+Mach Delay'!S25)/0.000125)</f>
        <v>0.1790646836423678</v>
      </c>
    </row>
    <row r="25" spans="1:12" x14ac:dyDescent="0.2">
      <c r="A25">
        <f>'Pres Est+Mov Vlv+Mach Delay'!R27/'Pres Est+Mov Vlv+Mach Delay'!H28</f>
        <v>346.25878802306084</v>
      </c>
      <c r="C25">
        <f>1/'Pres Est+Mov Vlv+Mach Delay'!H28</f>
        <v>347.82608695652152</v>
      </c>
      <c r="F25">
        <f>('Pres Est+Mov Vlv+Mach Delay'!$B$22-'Pres Est+Mov Vlv+Mach Delay'!Z27)*'Pres Est+Mov Vlv+Mach Delay'!E27+F24</f>
        <v>1207.950246799857</v>
      </c>
      <c r="H25">
        <v>2.7499999999999998E-3</v>
      </c>
      <c r="I25">
        <f>('Pres Est+Mov Vlv+Mach Delay'!T28-'Pres Est+Mov Vlv+Mach Delay'!T27)/0.000125</f>
        <v>0.23040479113384596</v>
      </c>
      <c r="K25">
        <v>2.7499999999999998E-3</v>
      </c>
      <c r="L25">
        <f>IF((('Pres Est+Mov Vlv+Mach Delay'!S27-'Pres Est+Mov Vlv+Mach Delay'!S26)/0.000125&lt;=0),0.0000001,('Pres Est+Mov Vlv+Mach Delay'!S27-'Pres Est+Mov Vlv+Mach Delay'!S26)/0.000125)</f>
        <v>0.1872996428257433</v>
      </c>
    </row>
    <row r="26" spans="1:12" x14ac:dyDescent="0.2">
      <c r="A26">
        <f>'Pres Est+Mov Vlv+Mach Delay'!R28/'Pres Est+Mov Vlv+Mach Delay'!H29</f>
        <v>328.1720453643311</v>
      </c>
      <c r="C26">
        <f>1/'Pres Est+Mov Vlv+Mach Delay'!H29</f>
        <v>333.33333333333314</v>
      </c>
      <c r="F26">
        <f>('Pres Est+Mov Vlv+Mach Delay'!$B$22-'Pres Est+Mov Vlv+Mach Delay'!Z28)*'Pres Est+Mov Vlv+Mach Delay'!E28+F25</f>
        <v>1284.6384004919501</v>
      </c>
      <c r="H26">
        <v>2.875E-3</v>
      </c>
      <c r="I26">
        <f>('Pres Est+Mov Vlv+Mach Delay'!T29-'Pres Est+Mov Vlv+Mach Delay'!T28)/0.000125</f>
        <v>0.23705364885481675</v>
      </c>
      <c r="K26">
        <v>2.875E-3</v>
      </c>
      <c r="L26">
        <f>IF((('Pres Est+Mov Vlv+Mach Delay'!S28-'Pres Est+Mov Vlv+Mach Delay'!S27)/0.000125&lt;=0),0.0000001,('Pres Est+Mov Vlv+Mach Delay'!S28-'Pres Est+Mov Vlv+Mach Delay'!S27)/0.000125)</f>
        <v>0.19448078555811674</v>
      </c>
    </row>
    <row r="27" spans="1:12" x14ac:dyDescent="0.2">
      <c r="A27">
        <f>'Pres Est+Mov Vlv+Mach Delay'!R29/'Pres Est+Mov Vlv+Mach Delay'!H30</f>
        <v>309.47830241629384</v>
      </c>
      <c r="C27">
        <f>1/'Pres Est+Mov Vlv+Mach Delay'!H30</f>
        <v>319.99999999999983</v>
      </c>
      <c r="F27">
        <f>('Pres Est+Mov Vlv+Mach Delay'!$B$22-'Pres Est+Mov Vlv+Mach Delay'!Z29)*'Pres Est+Mov Vlv+Mach Delay'!E29+F26</f>
        <v>1354.9570665966146</v>
      </c>
      <c r="H27">
        <v>3.0000000000000001E-3</v>
      </c>
      <c r="I27">
        <f>('Pres Est+Mov Vlv+Mach Delay'!T30-'Pres Est+Mov Vlv+Mach Delay'!T29)/0.000125</f>
        <v>0.24118401024618819</v>
      </c>
      <c r="K27">
        <v>3.0000000000000001E-3</v>
      </c>
      <c r="L27">
        <f>IF((('Pres Est+Mov Vlv+Mach Delay'!S29-'Pres Est+Mov Vlv+Mach Delay'!S28)/0.000125&lt;=0),0.0000001,('Pres Est+Mov Vlv+Mach Delay'!S29-'Pres Est+Mov Vlv+Mach Delay'!S28)/0.000125)</f>
        <v>0.20009297385626409</v>
      </c>
    </row>
    <row r="28" spans="1:12" x14ac:dyDescent="0.2">
      <c r="A28">
        <f>'Pres Est+Mov Vlv+Mach Delay'!R30/'Pres Est+Mov Vlv+Mach Delay'!H31</f>
        <v>290.31850751540668</v>
      </c>
      <c r="C28">
        <f>1/'Pres Est+Mov Vlv+Mach Delay'!H31</f>
        <v>307.69230769230751</v>
      </c>
      <c r="F28">
        <f>('Pres Est+Mov Vlv+Mach Delay'!$B$22-'Pres Est+Mov Vlv+Mach Delay'!Z30)*'Pres Est+Mov Vlv+Mach Delay'!E30+F27</f>
        <v>1417.3458070741656</v>
      </c>
      <c r="H28">
        <v>3.1250000000000002E-3</v>
      </c>
      <c r="I28">
        <f>('Pres Est+Mov Vlv+Mach Delay'!T31-'Pres Est+Mov Vlv+Mach Delay'!T30)/0.000125</f>
        <v>0.24213156840514979</v>
      </c>
      <c r="K28">
        <v>3.1250000000000002E-3</v>
      </c>
      <c r="L28">
        <f>IF((('Pres Est+Mov Vlv+Mach Delay'!S30-'Pres Est+Mov Vlv+Mach Delay'!S29)/0.000125&lt;=0),0.0000001,('Pres Est+Mov Vlv+Mach Delay'!S30-'Pres Est+Mov Vlv+Mach Delay'!S29)/0.000125)</f>
        <v>0.20357934201761968</v>
      </c>
    </row>
    <row r="29" spans="1:12" x14ac:dyDescent="0.2">
      <c r="A29">
        <f>'Pres Est+Mov Vlv+Mach Delay'!R31/'Pres Est+Mov Vlv+Mach Delay'!H32</f>
        <v>270.83701696998611</v>
      </c>
      <c r="C29">
        <f>1/'Pres Est+Mov Vlv+Mach Delay'!H32</f>
        <v>296.29629629629613</v>
      </c>
      <c r="F29">
        <f>('Pres Est+Mov Vlv+Mach Delay'!$B$22-'Pres Est+Mov Vlv+Mach Delay'!Z31)*'Pres Est+Mov Vlv+Mach Delay'!E31+F28</f>
        <v>1470.2349076470396</v>
      </c>
      <c r="H29">
        <v>3.2499999999999999E-3</v>
      </c>
      <c r="I29">
        <f>('Pres Est+Mov Vlv+Mach Delay'!T32-'Pres Est+Mov Vlv+Mach Delay'!T31)/0.000125</f>
        <v>0.23928352792352897</v>
      </c>
      <c r="K29">
        <v>3.2499999999999999E-3</v>
      </c>
      <c r="L29">
        <f>IF((('Pres Est+Mov Vlv+Mach Delay'!S31-'Pres Est+Mov Vlv+Mach Delay'!S30)/0.000125&lt;=0),0.0000001,('Pres Est+Mov Vlv+Mach Delay'!S31-'Pres Est+Mov Vlv+Mach Delay'!S30)/0.000125)</f>
        <v>0.20437915982613863</v>
      </c>
    </row>
    <row r="30" spans="1:12" x14ac:dyDescent="0.2">
      <c r="A30">
        <f>'Pres Est+Mov Vlv+Mach Delay'!R32/'Pres Est+Mov Vlv+Mach Delay'!H33</f>
        <v>251.17980394682843</v>
      </c>
      <c r="C30">
        <f>1/'Pres Est+Mov Vlv+Mach Delay'!H33</f>
        <v>285.71428571428555</v>
      </c>
      <c r="F30">
        <f>('Pres Est+Mov Vlv+Mach Delay'!$B$22-'Pres Est+Mov Vlv+Mach Delay'!Z32)*'Pres Est+Mov Vlv+Mach Delay'!E32+F29</f>
        <v>1512.0765798142827</v>
      </c>
      <c r="H30">
        <v>3.375E-3</v>
      </c>
      <c r="I30">
        <f>('Pres Est+Mov Vlv+Mach Delay'!T33-'Pres Est+Mov Vlv+Mach Delay'!T32)/0.000125</f>
        <v>0.23214334459426608</v>
      </c>
      <c r="K30">
        <v>3.375E-3</v>
      </c>
      <c r="L30">
        <f>IF((('Pres Est+Mov Vlv+Mach Delay'!S32-'Pres Est+Mov Vlv+Mach Delay'!S31)/0.000125&lt;=0),0.0000001,('Pres Est+Mov Vlv+Mach Delay'!S32-'Pres Est+Mov Vlv+Mach Delay'!S31)/0.000125)</f>
        <v>0.20197517704678225</v>
      </c>
    </row>
    <row r="31" spans="1:12" x14ac:dyDescent="0.2">
      <c r="A31">
        <f>'Pres Est+Mov Vlv+Mach Delay'!R33/'Pres Est+Mov Vlv+Mach Delay'!H34</f>
        <v>231.49275348137999</v>
      </c>
      <c r="C31">
        <f>1/'Pres Est+Mov Vlv+Mach Delay'!H34</f>
        <v>275.86206896551704</v>
      </c>
      <c r="F31">
        <f>('Pres Est+Mov Vlv+Mach Delay'!$B$22-'Pres Est+Mov Vlv+Mach Delay'!Z33)*'Pres Est+Mov Vlv+Mach Delay'!E33+F30</f>
        <v>1541.3749845123502</v>
      </c>
      <c r="H31">
        <v>3.5000000000000001E-3</v>
      </c>
      <c r="I31">
        <f>('Pres Est+Mov Vlv+Mach Delay'!T34-'Pres Est+Mov Vlv+Mach Delay'!T33)/0.000125</f>
        <v>0.22039947794423456</v>
      </c>
      <c r="K31">
        <v>3.5000000000000001E-3</v>
      </c>
      <c r="L31">
        <f>IF((('Pres Est+Mov Vlv+Mach Delay'!S33-'Pres Est+Mov Vlv+Mach Delay'!S32)/0.000125&lt;=0),0.0000001,('Pres Est+Mov Vlv+Mach Delay'!S33-'Pres Est+Mov Vlv+Mach Delay'!S32)/0.000125)</f>
        <v>0.19594826911630697</v>
      </c>
    </row>
    <row r="32" spans="1:12" x14ac:dyDescent="0.2">
      <c r="A32">
        <f>'Pres Est+Mov Vlv+Mach Delay'!R34/'Pres Est+Mov Vlv+Mach Delay'!H35</f>
        <v>211.92004177984248</v>
      </c>
      <c r="C32">
        <f>1/'Pres Est+Mov Vlv+Mach Delay'!H35</f>
        <v>266.66666666666652</v>
      </c>
      <c r="F32">
        <f>('Pres Est+Mov Vlv+Mach Delay'!$B$22-'Pres Est+Mov Vlv+Mach Delay'!Z34)*'Pres Est+Mov Vlv+Mach Delay'!E34+F31</f>
        <v>1556.7113250027278</v>
      </c>
      <c r="H32">
        <v>3.6250000000000002E-3</v>
      </c>
      <c r="I32">
        <f>('Pres Est+Mov Vlv+Mach Delay'!T35-'Pres Est+Mov Vlv+Mach Delay'!T34)/0.000125</f>
        <v>0.20399135888041123</v>
      </c>
      <c r="K32">
        <v>3.6250000000000002E-3</v>
      </c>
      <c r="L32">
        <f>IF((('Pres Est+Mov Vlv+Mach Delay'!S34-'Pres Est+Mov Vlv+Mach Delay'!S33)/0.000125&lt;=0),0.0000001,('Pres Est+Mov Vlv+Mach Delay'!S34-'Pres Est+Mov Vlv+Mach Delay'!S33)/0.000125)</f>
        <v>0.1860354699928673</v>
      </c>
    </row>
    <row r="33" spans="1:12" x14ac:dyDescent="0.2">
      <c r="A33">
        <f>'Pres Est+Mov Vlv+Mach Delay'!R35/'Pres Est+Mov Vlv+Mach Delay'!H36</f>
        <v>192.60260174525476</v>
      </c>
      <c r="C33">
        <f>1/'Pres Est+Mov Vlv+Mach Delay'!H36</f>
        <v>258.06451612903209</v>
      </c>
      <c r="F33">
        <f>('Pres Est+Mov Vlv+Mach Delay'!$B$22-'Pres Est+Mov Vlv+Mach Delay'!Z35)*'Pres Est+Mov Vlv+Mach Delay'!E35+F32</f>
        <v>1556.759258238317</v>
      </c>
      <c r="H33">
        <v>3.7499999999999999E-3</v>
      </c>
      <c r="I33">
        <f>('Pres Est+Mov Vlv+Mach Delay'!T36-'Pres Est+Mov Vlv+Mach Delay'!T35)/0.000125</f>
        <v>0.18316389948949077</v>
      </c>
      <c r="K33">
        <v>3.7499999999999999E-3</v>
      </c>
      <c r="L33">
        <f>IF((('Pres Est+Mov Vlv+Mach Delay'!S35-'Pres Est+Mov Vlv+Mach Delay'!S34)/0.000125&lt;=0),0.0000001,('Pres Est+Mov Vlv+Mach Delay'!S35-'Pres Est+Mov Vlv+Mach Delay'!S34)/0.000125)</f>
        <v>0.17218565432992103</v>
      </c>
    </row>
    <row r="34" spans="1:12" x14ac:dyDescent="0.2">
      <c r="A34">
        <f>'Pres Est+Mov Vlv+Mach Delay'!R36/'Pres Est+Mov Vlv+Mach Delay'!H37</f>
        <v>173.67667909565438</v>
      </c>
      <c r="C34">
        <f>1/'Pres Est+Mov Vlv+Mach Delay'!H37</f>
        <v>249.99999999999983</v>
      </c>
      <c r="F34">
        <f>('Pres Est+Mov Vlv+Mach Delay'!$B$22-'Pres Est+Mov Vlv+Mach Delay'!Z36)*'Pres Est+Mov Vlv+Mach Delay'!E36+F33</f>
        <v>1556.759258238317</v>
      </c>
      <c r="H34">
        <v>3.875E-3</v>
      </c>
      <c r="I34">
        <f>('Pres Est+Mov Vlv+Mach Delay'!T37-'Pres Est+Mov Vlv+Mach Delay'!T36)/0.000125</f>
        <v>0.15850078318461677</v>
      </c>
      <c r="K34">
        <v>3.875E-3</v>
      </c>
      <c r="L34">
        <f>IF((('Pres Est+Mov Vlv+Mach Delay'!S36-'Pres Est+Mov Vlv+Mach Delay'!S35)/0.000125&lt;=0),0.0000001,('Pres Est+Mov Vlv+Mach Delay'!S36-'Pres Est+Mov Vlv+Mach Delay'!S35)/0.000125)</f>
        <v>0.15460554827573378</v>
      </c>
    </row>
    <row r="35" spans="1:12" x14ac:dyDescent="0.2">
      <c r="A35">
        <f>'Pres Est+Mov Vlv+Mach Delay'!R37/'Pres Est+Mov Vlv+Mach Delay'!H38</f>
        <v>155.27248491570222</v>
      </c>
      <c r="C35">
        <f>1/'Pres Est+Mov Vlv+Mach Delay'!H38</f>
        <v>242.42424242424227</v>
      </c>
      <c r="F35">
        <f>('Pres Est+Mov Vlv+Mach Delay'!$B$22-'Pres Est+Mov Vlv+Mach Delay'!Z37)*'Pres Est+Mov Vlv+Mach Delay'!E37+F34</f>
        <v>1556.759258238317</v>
      </c>
      <c r="H35">
        <v>4.0000000000000001E-3</v>
      </c>
      <c r="I35">
        <f>('Pres Est+Mov Vlv+Mach Delay'!T38-'Pres Est+Mov Vlv+Mach Delay'!T37)/0.000125</f>
        <v>0.13092700374918789</v>
      </c>
      <c r="K35">
        <v>4.0000000000000001E-3</v>
      </c>
      <c r="L35">
        <f>IF((('Pres Est+Mov Vlv+Mach Delay'!S37-'Pres Est+Mov Vlv+Mach Delay'!S36)/0.000125&lt;=0),0.0000001,('Pres Est+Mov Vlv+Mach Delay'!S37-'Pres Est+Mov Vlv+Mach Delay'!S36)/0.000125)</f>
        <v>0.13378782912293632</v>
      </c>
    </row>
    <row r="36" spans="1:12" x14ac:dyDescent="0.2">
      <c r="A36">
        <f>'Pres Est+Mov Vlv+Mach Delay'!R38/'Pres Est+Mov Vlv+Mach Delay'!H39</f>
        <v>137.51295124425772</v>
      </c>
      <c r="C36">
        <f>1/'Pres Est+Mov Vlv+Mach Delay'!H39</f>
        <v>235.29411764705867</v>
      </c>
      <c r="F36">
        <f>('Pres Est+Mov Vlv+Mach Delay'!$B$22-'Pres Est+Mov Vlv+Mach Delay'!Z38)*'Pres Est+Mov Vlv+Mach Delay'!E38+F35</f>
        <v>1556.759258238317</v>
      </c>
      <c r="H36">
        <v>4.1250000000000002E-3</v>
      </c>
      <c r="I36">
        <f>('Pres Est+Mov Vlv+Mach Delay'!T39-'Pres Est+Mov Vlv+Mach Delay'!T38)/0.000125</f>
        <v>0.10167311448942579</v>
      </c>
      <c r="K36">
        <v>4.1250000000000002E-3</v>
      </c>
      <c r="L36">
        <f>IF((('Pres Est+Mov Vlv+Mach Delay'!S38-'Pres Est+Mov Vlv+Mach Delay'!S37)/0.000125&lt;=0),0.0000001,('Pres Est+Mov Vlv+Mach Delay'!S38-'Pres Est+Mov Vlv+Mach Delay'!S37)/0.000125)</f>
        <v>0.11051326847244611</v>
      </c>
    </row>
    <row r="37" spans="1:12" x14ac:dyDescent="0.2">
      <c r="A37">
        <f>'Pres Est+Mov Vlv+Mach Delay'!R39/'Pres Est+Mov Vlv+Mach Delay'!H40</f>
        <v>120.51259652531893</v>
      </c>
      <c r="C37">
        <f>1/'Pres Est+Mov Vlv+Mach Delay'!H40</f>
        <v>228.57142857142841</v>
      </c>
      <c r="F37">
        <f>('Pres Est+Mov Vlv+Mach Delay'!$B$22-'Pres Est+Mov Vlv+Mach Delay'!Z39)*'Pres Est+Mov Vlv+Mach Delay'!E39+F36</f>
        <v>1556.759258238317</v>
      </c>
      <c r="H37">
        <v>4.2500000000000003E-3</v>
      </c>
      <c r="I37">
        <f>('Pres Est+Mov Vlv+Mach Delay'!T40-'Pres Est+Mov Vlv+Mach Delay'!T39)/0.000125</f>
        <v>7.2197607279237713E-2</v>
      </c>
      <c r="K37">
        <v>4.2500000000000003E-3</v>
      </c>
      <c r="L37">
        <f>IF((('Pres Est+Mov Vlv+Mach Delay'!S39-'Pres Est+Mov Vlv+Mach Delay'!S38)/0.000125&lt;=0),0.0000001,('Pres Est+Mov Vlv+Mach Delay'!S39-'Pres Est+Mov Vlv+Mach Delay'!S38)/0.000125)</f>
        <v>8.5820555548070554E-2</v>
      </c>
    </row>
    <row r="38" spans="1:12" x14ac:dyDescent="0.2">
      <c r="A38">
        <f>'Pres Est+Mov Vlv+Mach Delay'!R40/'Pres Est+Mov Vlv+Mach Delay'!H41</f>
        <v>104.37650756509883</v>
      </c>
      <c r="C38">
        <f>1/'Pres Est+Mov Vlv+Mach Delay'!H41</f>
        <v>222.22222222222206</v>
      </c>
      <c r="F38">
        <f>('Pres Est+Mov Vlv+Mach Delay'!$B$22-'Pres Est+Mov Vlv+Mach Delay'!Z40)*'Pres Est+Mov Vlv+Mach Delay'!E40+F37</f>
        <v>1556.759258238317</v>
      </c>
      <c r="H38">
        <v>4.3750000000000004E-3</v>
      </c>
      <c r="I38">
        <f>('Pres Est+Mov Vlv+Mach Delay'!T41-'Pres Est+Mov Vlv+Mach Delay'!T40)/0.000125</f>
        <v>4.4069585188688185E-2</v>
      </c>
      <c r="K38">
        <v>4.3750000000000004E-3</v>
      </c>
      <c r="L38">
        <f>IF((('Pres Est+Mov Vlv+Mach Delay'!S40-'Pres Est+Mov Vlv+Mach Delay'!S39)/0.000125&lt;=0),0.0000001,('Pres Est+Mov Vlv+Mach Delay'!S40-'Pres Est+Mov Vlv+Mach Delay'!S39)/0.000125)</f>
        <v>6.0940778661698267E-2</v>
      </c>
    </row>
    <row r="39" spans="1:12" x14ac:dyDescent="0.2">
      <c r="A39">
        <f>'Pres Est+Mov Vlv+Mach Delay'!R41/'Pres Est+Mov Vlv+Mach Delay'!H42</f>
        <v>89.19944413731028</v>
      </c>
      <c r="C39">
        <f>1/'Pres Est+Mov Vlv+Mach Delay'!H42</f>
        <v>216.21621621621605</v>
      </c>
      <c r="F39">
        <f>('Pres Est+Mov Vlv+Mach Delay'!$B$22-'Pres Est+Mov Vlv+Mach Delay'!Z41)*'Pres Est+Mov Vlv+Mach Delay'!E41+F38</f>
        <v>1556.759258238317</v>
      </c>
      <c r="H39">
        <v>4.4999999999999997E-3</v>
      </c>
      <c r="I39">
        <f>('Pres Est+Mov Vlv+Mach Delay'!T42-'Pres Est+Mov Vlv+Mach Delay'!T41)/0.000125</f>
        <v>1.8820764392161668E-2</v>
      </c>
      <c r="K39">
        <v>4.4999999999999997E-3</v>
      </c>
      <c r="L39">
        <f>IF((('Pres Est+Mov Vlv+Mach Delay'!S41-'Pres Est+Mov Vlv+Mach Delay'!S40)/0.000125&lt;=0),0.0000001,('Pres Est+Mov Vlv+Mach Delay'!S41-'Pres Est+Mov Vlv+Mach Delay'!S40)/0.000125)</f>
        <v>3.7198391164260276E-2</v>
      </c>
    </row>
    <row r="40" spans="1:12" x14ac:dyDescent="0.2">
      <c r="A40">
        <f>'Pres Est+Mov Vlv+Mach Delay'!R42/'Pres Est+Mov Vlv+Mach Delay'!H43</f>
        <v>75.065071633083562</v>
      </c>
      <c r="C40">
        <f>1/'Pres Est+Mov Vlv+Mach Delay'!H43</f>
        <v>210.52631578947353</v>
      </c>
      <c r="F40">
        <f>('Pres Est+Mov Vlv+Mach Delay'!$B$22-'Pres Est+Mov Vlv+Mach Delay'!Z42)*'Pres Est+Mov Vlv+Mach Delay'!E42+F39</f>
        <v>1556.759258238317</v>
      </c>
      <c r="H40">
        <v>4.6249999999999998E-3</v>
      </c>
      <c r="I40">
        <f>('Pres Est+Mov Vlv+Mach Delay'!T43-'Pres Est+Mov Vlv+Mach Delay'!T42)/0.000125</f>
        <v>-2.2172833147480683E-3</v>
      </c>
      <c r="K40">
        <v>4.6249999999999998E-3</v>
      </c>
      <c r="L40">
        <f>IF((('Pres Est+Mov Vlv+Mach Delay'!S42-'Pres Est+Mov Vlv+Mach Delay'!S41)/0.000125&lt;=0),0.0000001,('Pres Est+Mov Vlv+Mach Delay'!S42-'Pres Est+Mov Vlv+Mach Delay'!S41)/0.000125)</f>
        <v>1.5886288760660026E-2</v>
      </c>
    </row>
    <row r="41" spans="1:12" x14ac:dyDescent="0.2">
      <c r="A41">
        <f>'Pres Est+Mov Vlv+Mach Delay'!R43/'Pres Est+Mov Vlv+Mach Delay'!H44</f>
        <v>62.045326217088544</v>
      </c>
      <c r="C41">
        <f>1/'Pres Est+Mov Vlv+Mach Delay'!H44</f>
        <v>205.128205128205</v>
      </c>
      <c r="F41">
        <f>('Pres Est+Mov Vlv+Mach Delay'!$B$22-'Pres Est+Mov Vlv+Mach Delay'!Z43)*'Pres Est+Mov Vlv+Mach Delay'!E43+F40</f>
        <v>1556.759258238317</v>
      </c>
      <c r="H41">
        <v>4.7499999999999999E-3</v>
      </c>
      <c r="I41">
        <f>('Pres Est+Mov Vlv+Mach Delay'!T44-'Pres Est+Mov Vlv+Mach Delay'!T43)/0.000125</f>
        <v>-1.8069302077202559E-2</v>
      </c>
      <c r="K41">
        <v>4.7499999999999999E-3</v>
      </c>
      <c r="L41">
        <f>IF((('Pres Est+Mov Vlv+Mach Delay'!S43-'Pres Est+Mov Vlv+Mach Delay'!S42)/0.000125&lt;=0),0.0000001,('Pres Est+Mov Vlv+Mach Delay'!S43-'Pres Est+Mov Vlv+Mach Delay'!S42)/0.000125)</f>
        <v>9.9999999999999995E-8</v>
      </c>
    </row>
    <row r="42" spans="1:12" x14ac:dyDescent="0.2">
      <c r="A42">
        <f>'Pres Est+Mov Vlv+Mach Delay'!R44/'Pres Est+Mov Vlv+Mach Delay'!H45</f>
        <v>50.199915872448173</v>
      </c>
      <c r="C42">
        <f>1/'Pres Est+Mov Vlv+Mach Delay'!H45</f>
        <v>199.99999999999986</v>
      </c>
      <c r="F42">
        <f>('Pres Est+Mov Vlv+Mach Delay'!$B$22-'Pres Est+Mov Vlv+Mach Delay'!Z44)*'Pres Est+Mov Vlv+Mach Delay'!E44+F41</f>
        <v>1556.759258238317</v>
      </c>
      <c r="H42">
        <v>4.875E-3</v>
      </c>
      <c r="I42">
        <f>('Pres Est+Mov Vlv+Mach Delay'!T45-'Pres Est+Mov Vlv+Mach Delay'!T44)/0.000125</f>
        <v>-2.824208132429229E-2</v>
      </c>
      <c r="K42">
        <v>4.875E-3</v>
      </c>
      <c r="L42">
        <f>IF((('Pres Est+Mov Vlv+Mach Delay'!S44-'Pres Est+Mov Vlv+Mach Delay'!S43)/0.000125&lt;=0),0.0000001,('Pres Est+Mov Vlv+Mach Delay'!S44-'Pres Est+Mov Vlv+Mach Delay'!S43)/0.000125)</f>
        <v>9.9999999999999995E-8</v>
      </c>
    </row>
    <row r="43" spans="1:12" x14ac:dyDescent="0.2">
      <c r="A43">
        <f>'Pres Est+Mov Vlv+Mach Delay'!R45/'Pres Est+Mov Vlv+Mach Delay'!H46</f>
        <v>39.575959531484287</v>
      </c>
      <c r="C43">
        <f>1/'Pres Est+Mov Vlv+Mach Delay'!H46</f>
        <v>195.12195121951206</v>
      </c>
      <c r="F43">
        <f>('Pres Est+Mov Vlv+Mach Delay'!$B$22-'Pres Est+Mov Vlv+Mach Delay'!Z45)*'Pres Est+Mov Vlv+Mach Delay'!E45+F42</f>
        <v>1556.759258238317</v>
      </c>
      <c r="H43">
        <v>5.0000000000000001E-3</v>
      </c>
      <c r="I43">
        <f>('Pres Est+Mov Vlv+Mach Delay'!T46-'Pres Est+Mov Vlv+Mach Delay'!T45)/0.000125</f>
        <v>-3.2797438582765799E-2</v>
      </c>
      <c r="K43">
        <v>5.0000000000000001E-3</v>
      </c>
      <c r="L43">
        <f>IF((('Pres Est+Mov Vlv+Mach Delay'!S45-'Pres Est+Mov Vlv+Mach Delay'!S44)/0.000125&lt;=0),0.0000001,('Pres Est+Mov Vlv+Mach Delay'!S45-'Pres Est+Mov Vlv+Mach Delay'!S44)/0.000125)</f>
        <v>9.9999999999999995E-8</v>
      </c>
    </row>
    <row r="44" spans="1:12" x14ac:dyDescent="0.2">
      <c r="A44">
        <f>'Pres Est+Mov Vlv+Mach Delay'!R46/'Pres Est+Mov Vlv+Mach Delay'!H47</f>
        <v>30.207765229398049</v>
      </c>
      <c r="C44">
        <f>1/'Pres Est+Mov Vlv+Mach Delay'!H47</f>
        <v>190.47619047619034</v>
      </c>
      <c r="F44">
        <f>('Pres Est+Mov Vlv+Mach Delay'!$B$22-'Pres Est+Mov Vlv+Mach Delay'!Z46)*'Pres Est+Mov Vlv+Mach Delay'!E46+F43</f>
        <v>1556.759258238317</v>
      </c>
      <c r="H44">
        <v>5.1250000000000002E-3</v>
      </c>
      <c r="I44">
        <f>('Pres Est+Mov Vlv+Mach Delay'!T47-'Pres Est+Mov Vlv+Mach Delay'!T46)/0.000125</f>
        <v>-4.9520929905018107</v>
      </c>
      <c r="K44">
        <v>5.1250000000000002E-3</v>
      </c>
      <c r="L44">
        <f>IF((('Pres Est+Mov Vlv+Mach Delay'!S46-'Pres Est+Mov Vlv+Mach Delay'!S45)/0.000125&lt;=0),0.0000001,('Pres Est+Mov Vlv+Mach Delay'!S46-'Pres Est+Mov Vlv+Mach Delay'!S45)/0.000125)</f>
        <v>9.9999999999999995E-8</v>
      </c>
    </row>
    <row r="45" spans="1:12" x14ac:dyDescent="0.2">
      <c r="A45">
        <f>'Pres Est+Mov Vlv+Mach Delay'!R47/'Pres Est+Mov Vlv+Mach Delay'!H48</f>
        <v>0</v>
      </c>
      <c r="C45">
        <f>1/'Pres Est+Mov Vlv+Mach Delay'!H48</f>
        <v>186.04651162790685</v>
      </c>
      <c r="F45">
        <f>('Pres Est+Mov Vlv+Mach Delay'!$B$22-'Pres Est+Mov Vlv+Mach Delay'!Z47)*'Pres Est+Mov Vlv+Mach Delay'!E47+F44</f>
        <v>1556.759258238317</v>
      </c>
      <c r="H45">
        <v>5.2500000000000003E-3</v>
      </c>
      <c r="I45">
        <f>('Pres Est+Mov Vlv+Mach Delay'!T48-'Pres Est+Mov Vlv+Mach Delay'!T47)/0.000125</f>
        <v>0</v>
      </c>
      <c r="K45">
        <v>5.2500000000000003E-3</v>
      </c>
      <c r="L45">
        <f>IF((('Pres Est+Mov Vlv+Mach Delay'!S47-'Pres Est+Mov Vlv+Mach Delay'!S46)/0.000125&lt;=0),0.0000001,('Pres Est+Mov Vlv+Mach Delay'!S47-'Pres Est+Mov Vlv+Mach Delay'!S46)/0.000125)</f>
        <v>9.9999999999999995E-8</v>
      </c>
    </row>
    <row r="46" spans="1:12" x14ac:dyDescent="0.2">
      <c r="A46">
        <f>'Pres Est+Mov Vlv+Mach Delay'!R48/'Pres Est+Mov Vlv+Mach Delay'!H49</f>
        <v>0</v>
      </c>
      <c r="C46">
        <f>1/'Pres Est+Mov Vlv+Mach Delay'!H49</f>
        <v>181.8181818181817</v>
      </c>
      <c r="F46">
        <f>('Pres Est+Mov Vlv+Mach Delay'!$B$22-'Pres Est+Mov Vlv+Mach Delay'!Z48)*'Pres Est+Mov Vlv+Mach Delay'!E48+F45</f>
        <v>1556.759258238317</v>
      </c>
      <c r="H46">
        <v>5.3749999999999996E-3</v>
      </c>
      <c r="I46">
        <f>('Pres Est+Mov Vlv+Mach Delay'!T49-'Pres Est+Mov Vlv+Mach Delay'!T48)/0.000125</f>
        <v>0</v>
      </c>
      <c r="K46">
        <v>5.3749999999999996E-3</v>
      </c>
      <c r="L46">
        <f>IF((('Pres Est+Mov Vlv+Mach Delay'!S48-'Pres Est+Mov Vlv+Mach Delay'!S47)/0.000125&lt;=0),0.0000001,('Pres Est+Mov Vlv+Mach Delay'!S48-'Pres Est+Mov Vlv+Mach Delay'!S47)/0.000125)</f>
        <v>9.9999999999999995E-8</v>
      </c>
    </row>
    <row r="47" spans="1:12" x14ac:dyDescent="0.2">
      <c r="A47">
        <f>'Pres Est+Mov Vlv+Mach Delay'!R49/'Pres Est+Mov Vlv+Mach Delay'!H50</f>
        <v>0</v>
      </c>
      <c r="C47">
        <f>1/'Pres Est+Mov Vlv+Mach Delay'!H50</f>
        <v>177.77777777777766</v>
      </c>
      <c r="F47">
        <f>('Pres Est+Mov Vlv+Mach Delay'!$B$22-'Pres Est+Mov Vlv+Mach Delay'!Z49)*'Pres Est+Mov Vlv+Mach Delay'!E49+F46</f>
        <v>1556.759258238317</v>
      </c>
      <c r="H47">
        <v>5.4999999999999997E-3</v>
      </c>
      <c r="I47">
        <f>('Pres Est+Mov Vlv+Mach Delay'!T50-'Pres Est+Mov Vlv+Mach Delay'!T49)/0.000125</f>
        <v>0</v>
      </c>
      <c r="K47">
        <v>5.4999999999999997E-3</v>
      </c>
      <c r="L47">
        <f>IF((('Pres Est+Mov Vlv+Mach Delay'!S49-'Pres Est+Mov Vlv+Mach Delay'!S48)/0.000125&lt;=0),0.0000001,('Pres Est+Mov Vlv+Mach Delay'!S49-'Pres Est+Mov Vlv+Mach Delay'!S48)/0.000125)</f>
        <v>9.9999999999999995E-8</v>
      </c>
    </row>
    <row r="48" spans="1:12" x14ac:dyDescent="0.2">
      <c r="A48">
        <f>'Pres Est+Mov Vlv+Mach Delay'!R50/'Pres Est+Mov Vlv+Mach Delay'!H51</f>
        <v>0</v>
      </c>
      <c r="C48">
        <f>1/'Pres Est+Mov Vlv+Mach Delay'!H51</f>
        <v>173.91304347826073</v>
      </c>
      <c r="F48">
        <f>('Pres Est+Mov Vlv+Mach Delay'!$B$22-'Pres Est+Mov Vlv+Mach Delay'!Z50)*'Pres Est+Mov Vlv+Mach Delay'!E50+F47</f>
        <v>1556.759258238317</v>
      </c>
      <c r="H48">
        <v>5.6249999999999998E-3</v>
      </c>
      <c r="I48">
        <f>('Pres Est+Mov Vlv+Mach Delay'!T51-'Pres Est+Mov Vlv+Mach Delay'!T50)/0.000125</f>
        <v>0</v>
      </c>
      <c r="K48">
        <v>5.6249999999999998E-3</v>
      </c>
      <c r="L48">
        <f>IF((('Pres Est+Mov Vlv+Mach Delay'!S50-'Pres Est+Mov Vlv+Mach Delay'!S49)/0.000125&lt;=0),0.0000001,('Pres Est+Mov Vlv+Mach Delay'!S50-'Pres Est+Mov Vlv+Mach Delay'!S49)/0.000125)</f>
        <v>9.9999999999999995E-8</v>
      </c>
    </row>
    <row r="49" spans="1:12" x14ac:dyDescent="0.2">
      <c r="A49">
        <f>'Pres Est+Mov Vlv+Mach Delay'!R51/'Pres Est+Mov Vlv+Mach Delay'!H52</f>
        <v>0</v>
      </c>
      <c r="C49">
        <f>1/'Pres Est+Mov Vlv+Mach Delay'!H52</f>
        <v>170.21276595744669</v>
      </c>
      <c r="F49">
        <f>('Pres Est+Mov Vlv+Mach Delay'!$B$22-'Pres Est+Mov Vlv+Mach Delay'!Z51)*'Pres Est+Mov Vlv+Mach Delay'!E51+F48</f>
        <v>1556.759258238317</v>
      </c>
      <c r="H49">
        <v>5.7499999999999999E-3</v>
      </c>
      <c r="I49">
        <f>('Pres Est+Mov Vlv+Mach Delay'!T52-'Pres Est+Mov Vlv+Mach Delay'!T51)/0.000125</f>
        <v>0</v>
      </c>
      <c r="K49">
        <v>5.7499999999999999E-3</v>
      </c>
      <c r="L49">
        <f>IF((('Pres Est+Mov Vlv+Mach Delay'!S51-'Pres Est+Mov Vlv+Mach Delay'!S50)/0.000125&lt;=0),0.0000001,('Pres Est+Mov Vlv+Mach Delay'!S51-'Pres Est+Mov Vlv+Mach Delay'!S50)/0.000125)</f>
        <v>9.9999999999999995E-8</v>
      </c>
    </row>
    <row r="50" spans="1:12" x14ac:dyDescent="0.2">
      <c r="A50">
        <f>'Pres Est+Mov Vlv+Mach Delay'!R52/'Pres Est+Mov Vlv+Mach Delay'!H53</f>
        <v>0</v>
      </c>
      <c r="C50">
        <f>1/'Pres Est+Mov Vlv+Mach Delay'!H53</f>
        <v>166.66666666666654</v>
      </c>
      <c r="F50">
        <f>('Pres Est+Mov Vlv+Mach Delay'!$B$22-'Pres Est+Mov Vlv+Mach Delay'!Z52)*'Pres Est+Mov Vlv+Mach Delay'!E52+F49</f>
        <v>1556.759258238317</v>
      </c>
      <c r="H50">
        <v>5.875E-3</v>
      </c>
      <c r="I50">
        <f>('Pres Est+Mov Vlv+Mach Delay'!T53-'Pres Est+Mov Vlv+Mach Delay'!T52)/0.000125</f>
        <v>0</v>
      </c>
      <c r="K50">
        <v>5.875E-3</v>
      </c>
      <c r="L50">
        <f>IF((('Pres Est+Mov Vlv+Mach Delay'!S52-'Pres Est+Mov Vlv+Mach Delay'!S51)/0.000125&lt;=0),0.0000001,('Pres Est+Mov Vlv+Mach Delay'!S52-'Pres Est+Mov Vlv+Mach Delay'!S51)/0.000125)</f>
        <v>9.9999999999999995E-8</v>
      </c>
    </row>
    <row r="51" spans="1:12" x14ac:dyDescent="0.2">
      <c r="A51">
        <f>'Pres Est+Mov Vlv+Mach Delay'!R53/'Pres Est+Mov Vlv+Mach Delay'!H54</f>
        <v>0</v>
      </c>
      <c r="C51">
        <f>1/'Pres Est+Mov Vlv+Mach Delay'!H54</f>
        <v>163.26530612244886</v>
      </c>
      <c r="F51">
        <f>('Pres Est+Mov Vlv+Mach Delay'!$B$22-'Pres Est+Mov Vlv+Mach Delay'!Z53)*'Pres Est+Mov Vlv+Mach Delay'!E53+F50</f>
        <v>1556.759258238317</v>
      </c>
      <c r="H51">
        <v>6.0000000000000001E-3</v>
      </c>
      <c r="I51">
        <f>('Pres Est+Mov Vlv+Mach Delay'!T54-'Pres Est+Mov Vlv+Mach Delay'!T53)/0.000125</f>
        <v>0</v>
      </c>
      <c r="K51">
        <v>6.0000000000000001E-3</v>
      </c>
      <c r="L51">
        <f>IF((('Pres Est+Mov Vlv+Mach Delay'!S53-'Pres Est+Mov Vlv+Mach Delay'!S52)/0.000125&lt;=0),0.0000001,('Pres Est+Mov Vlv+Mach Delay'!S53-'Pres Est+Mov Vlv+Mach Delay'!S52)/0.000125)</f>
        <v>9.9999999999999995E-8</v>
      </c>
    </row>
    <row r="52" spans="1:12" x14ac:dyDescent="0.2">
      <c r="A52">
        <f>'Pres Est+Mov Vlv+Mach Delay'!R54/'Pres Est+Mov Vlv+Mach Delay'!H55</f>
        <v>0</v>
      </c>
      <c r="C52">
        <f>1/'Pres Est+Mov Vlv+Mach Delay'!H55</f>
        <v>159.99999999999989</v>
      </c>
      <c r="F52">
        <f>('Pres Est+Mov Vlv+Mach Delay'!$B$22-'Pres Est+Mov Vlv+Mach Delay'!Z54)*'Pres Est+Mov Vlv+Mach Delay'!E54+F51</f>
        <v>1556.759258238317</v>
      </c>
      <c r="H52">
        <v>6.1250000000000002E-3</v>
      </c>
      <c r="I52">
        <f>('Pres Est+Mov Vlv+Mach Delay'!T55-'Pres Est+Mov Vlv+Mach Delay'!T54)/0.000125</f>
        <v>0</v>
      </c>
      <c r="K52">
        <v>6.1250000000000002E-3</v>
      </c>
      <c r="L52">
        <f>IF((('Pres Est+Mov Vlv+Mach Delay'!S54-'Pres Est+Mov Vlv+Mach Delay'!S53)/0.000125&lt;=0),0.0000001,('Pres Est+Mov Vlv+Mach Delay'!S54-'Pres Est+Mov Vlv+Mach Delay'!S53)/0.000125)</f>
        <v>9.9999999999999995E-8</v>
      </c>
    </row>
    <row r="53" spans="1:12" x14ac:dyDescent="0.2">
      <c r="A53">
        <f>'Pres Est+Mov Vlv+Mach Delay'!R55/'Pres Est+Mov Vlv+Mach Delay'!H56</f>
        <v>0</v>
      </c>
      <c r="C53">
        <f>1/'Pres Est+Mov Vlv+Mach Delay'!H56</f>
        <v>156.86274509803908</v>
      </c>
      <c r="F53">
        <f>('Pres Est+Mov Vlv+Mach Delay'!$B$22-'Pres Est+Mov Vlv+Mach Delay'!Z55)*'Pres Est+Mov Vlv+Mach Delay'!E55+F52</f>
        <v>1556.759258238317</v>
      </c>
      <c r="H53">
        <v>6.2500000000000003E-3</v>
      </c>
      <c r="I53">
        <f>('Pres Est+Mov Vlv+Mach Delay'!T56-'Pres Est+Mov Vlv+Mach Delay'!T55)/0.000125</f>
        <v>0</v>
      </c>
      <c r="K53">
        <v>6.2500000000000003E-3</v>
      </c>
      <c r="L53">
        <f>IF((('Pres Est+Mov Vlv+Mach Delay'!S55-'Pres Est+Mov Vlv+Mach Delay'!S54)/0.000125&lt;=0),0.0000001,('Pres Est+Mov Vlv+Mach Delay'!S55-'Pres Est+Mov Vlv+Mach Delay'!S54)/0.000125)</f>
        <v>9.9999999999999995E-8</v>
      </c>
    </row>
    <row r="54" spans="1:12" x14ac:dyDescent="0.2">
      <c r="A54">
        <f>'Pres Est+Mov Vlv+Mach Delay'!R56/'Pres Est+Mov Vlv+Mach Delay'!H57</f>
        <v>0</v>
      </c>
      <c r="C54">
        <f>1/'Pres Est+Mov Vlv+Mach Delay'!H57</f>
        <v>153.84615384615373</v>
      </c>
      <c r="F54">
        <f>('Pres Est+Mov Vlv+Mach Delay'!$B$22-'Pres Est+Mov Vlv+Mach Delay'!Z56)*'Pres Est+Mov Vlv+Mach Delay'!E56+F53</f>
        <v>1556.759258238317</v>
      </c>
      <c r="H54">
        <v>6.3749999999999996E-3</v>
      </c>
      <c r="I54">
        <f>('Pres Est+Mov Vlv+Mach Delay'!T57-'Pres Est+Mov Vlv+Mach Delay'!T56)/0.000125</f>
        <v>0</v>
      </c>
      <c r="K54">
        <v>6.3749999999999996E-3</v>
      </c>
      <c r="L54">
        <f>IF((('Pres Est+Mov Vlv+Mach Delay'!S56-'Pres Est+Mov Vlv+Mach Delay'!S55)/0.000125&lt;=0),0.0000001,('Pres Est+Mov Vlv+Mach Delay'!S56-'Pres Est+Mov Vlv+Mach Delay'!S55)/0.000125)</f>
        <v>9.9999999999999995E-8</v>
      </c>
    </row>
    <row r="55" spans="1:12" x14ac:dyDescent="0.2">
      <c r="A55">
        <f>'Pres Est+Mov Vlv+Mach Delay'!R57/'Pres Est+Mov Vlv+Mach Delay'!H58</f>
        <v>0</v>
      </c>
      <c r="C55">
        <f>1/'Pres Est+Mov Vlv+Mach Delay'!H58</f>
        <v>150.94339622641499</v>
      </c>
      <c r="F55">
        <f>('Pres Est+Mov Vlv+Mach Delay'!$B$22-'Pres Est+Mov Vlv+Mach Delay'!Z57)*'Pres Est+Mov Vlv+Mach Delay'!E57+F54</f>
        <v>1556.759258238317</v>
      </c>
      <c r="H55">
        <v>6.4999999999999997E-3</v>
      </c>
      <c r="I55">
        <f>('Pres Est+Mov Vlv+Mach Delay'!T58-'Pres Est+Mov Vlv+Mach Delay'!T57)/0.000125</f>
        <v>0</v>
      </c>
      <c r="K55">
        <v>6.4999999999999997E-3</v>
      </c>
      <c r="L55">
        <f>IF((('Pres Est+Mov Vlv+Mach Delay'!S57-'Pres Est+Mov Vlv+Mach Delay'!S56)/0.000125&lt;=0),0.0000001,('Pres Est+Mov Vlv+Mach Delay'!S57-'Pres Est+Mov Vlv+Mach Delay'!S56)/0.000125)</f>
        <v>9.9999999999999995E-8</v>
      </c>
    </row>
    <row r="56" spans="1:12" x14ac:dyDescent="0.2">
      <c r="A56">
        <f>'Pres Est+Mov Vlv+Mach Delay'!R58/'Pres Est+Mov Vlv+Mach Delay'!H59</f>
        <v>0</v>
      </c>
      <c r="C56">
        <f>1/'Pres Est+Mov Vlv+Mach Delay'!H59</f>
        <v>148.14814814814804</v>
      </c>
      <c r="F56">
        <f>('Pres Est+Mov Vlv+Mach Delay'!$B$22-'Pres Est+Mov Vlv+Mach Delay'!Z58)*'Pres Est+Mov Vlv+Mach Delay'!E58+F55</f>
        <v>1556.759258238317</v>
      </c>
      <c r="H56">
        <v>6.6249999999999998E-3</v>
      </c>
      <c r="I56">
        <f>('Pres Est+Mov Vlv+Mach Delay'!T59-'Pres Est+Mov Vlv+Mach Delay'!T58)/0.000125</f>
        <v>0</v>
      </c>
      <c r="K56">
        <v>6.6249999999999998E-3</v>
      </c>
      <c r="L56">
        <f>IF((('Pres Est+Mov Vlv+Mach Delay'!S58-'Pres Est+Mov Vlv+Mach Delay'!S57)/0.000125&lt;=0),0.0000001,('Pres Est+Mov Vlv+Mach Delay'!S58-'Pres Est+Mov Vlv+Mach Delay'!S57)/0.000125)</f>
        <v>9.9999999999999995E-8</v>
      </c>
    </row>
    <row r="57" spans="1:12" x14ac:dyDescent="0.2">
      <c r="A57">
        <f>'Pres Est+Mov Vlv+Mach Delay'!R59/'Pres Est+Mov Vlv+Mach Delay'!H60</f>
        <v>0</v>
      </c>
      <c r="C57">
        <f>1/'Pres Est+Mov Vlv+Mach Delay'!H60</f>
        <v>145.45454545454535</v>
      </c>
      <c r="F57">
        <f>('Pres Est+Mov Vlv+Mach Delay'!$B$22-'Pres Est+Mov Vlv+Mach Delay'!Z59)*'Pres Est+Mov Vlv+Mach Delay'!E59+F56</f>
        <v>1556.759258238317</v>
      </c>
      <c r="H57">
        <v>6.7499999999999999E-3</v>
      </c>
      <c r="I57">
        <f>('Pres Est+Mov Vlv+Mach Delay'!T60-'Pres Est+Mov Vlv+Mach Delay'!T59)/0.000125</f>
        <v>0</v>
      </c>
      <c r="K57">
        <v>6.7499999999999999E-3</v>
      </c>
      <c r="L57">
        <f>IF((('Pres Est+Mov Vlv+Mach Delay'!S59-'Pres Est+Mov Vlv+Mach Delay'!S58)/0.000125&lt;=0),0.0000001,('Pres Est+Mov Vlv+Mach Delay'!S59-'Pres Est+Mov Vlv+Mach Delay'!S58)/0.000125)</f>
        <v>9.9999999999999995E-8</v>
      </c>
    </row>
    <row r="58" spans="1:12" x14ac:dyDescent="0.2">
      <c r="A58">
        <f>'Pres Est+Mov Vlv+Mach Delay'!R60/'Pres Est+Mov Vlv+Mach Delay'!H61</f>
        <v>0</v>
      </c>
      <c r="C58">
        <f>1/'Pres Est+Mov Vlv+Mach Delay'!H61</f>
        <v>142.85714285714275</v>
      </c>
      <c r="F58">
        <f>('Pres Est+Mov Vlv+Mach Delay'!$B$22-'Pres Est+Mov Vlv+Mach Delay'!Z60)*'Pres Est+Mov Vlv+Mach Delay'!E60+F57</f>
        <v>1556.759258238317</v>
      </c>
      <c r="H58">
        <v>6.875E-3</v>
      </c>
      <c r="I58">
        <v>0</v>
      </c>
      <c r="K58">
        <v>6.875E-3</v>
      </c>
      <c r="L58">
        <f>IF((('Pres Est+Mov Vlv+Mach Delay'!S60-'Pres Est+Mov Vlv+Mach Delay'!S59)/0.000125&lt;=0),0.0000001,('Pres Est+Mov Vlv+Mach Delay'!S60-'Pres Est+Mov Vlv+Mach Delay'!S59)/0.000125)</f>
        <v>9.9999999999999995E-8</v>
      </c>
    </row>
    <row r="59" spans="1:12" x14ac:dyDescent="0.2">
      <c r="F59">
        <f>('Pres Est+Mov Vlv+Mach Delay'!$B$22-'Pres Est+Mov Vlv+Mach Delay'!Z61)*'Pres Est+Mov Vlv+Mach Delay'!E61+F58</f>
        <v>1556.759258238317</v>
      </c>
      <c r="H59">
        <v>7.0000000000000001E-3</v>
      </c>
      <c r="I59">
        <f>('Pres Est+Mov Vlv+Mach Delay'!T62-'Pres Est+Mov Vlv+Mach Delay'!T61)/0.000125</f>
        <v>0</v>
      </c>
      <c r="K59">
        <v>7.0000000000000001E-3</v>
      </c>
      <c r="L59">
        <f>IF((('Pres Est+Mov Vlv+Mach Delay'!S61-'Pres Est+Mov Vlv+Mach Delay'!S60)/0.000125&lt;=0),0.0000001,('Pres Est+Mov Vlv+Mach Delay'!S61-'Pres Est+Mov Vlv+Mach Delay'!S60)/0.000125)</f>
        <v>9.9999999999999995E-8</v>
      </c>
    </row>
    <row r="60" spans="1:12" x14ac:dyDescent="0.2">
      <c r="H60">
        <v>7.1250000000000003E-3</v>
      </c>
      <c r="I60">
        <f>('Pres Est+Mov Vlv+Mach Delay'!T63-'Pres Est+Mov Vlv+Mach Delay'!T62)/0.000125</f>
        <v>0</v>
      </c>
      <c r="K60">
        <v>7.1250000000000003E-3</v>
      </c>
      <c r="L60">
        <f>IF((('Pres Est+Mov Vlv+Mach Delay'!S62-'Pres Est+Mov Vlv+Mach Delay'!S61)/0.000125&lt;=0),0.0000001,('Pres Est+Mov Vlv+Mach Delay'!S62-'Pres Est+Mov Vlv+Mach Delay'!S61)/0.000125)</f>
        <v>9.9999999999999995E-8</v>
      </c>
    </row>
    <row r="61" spans="1:12" x14ac:dyDescent="0.2">
      <c r="H61">
        <v>7.2500000000000004E-3</v>
      </c>
      <c r="I61">
        <f>('Pres Est+Mov Vlv+Mach Delay'!T64-'Pres Est+Mov Vlv+Mach Delay'!T63)/0.000125</f>
        <v>0</v>
      </c>
      <c r="K61">
        <v>7.2500000000000004E-3</v>
      </c>
      <c r="L61">
        <f>IF((('Pres Est+Mov Vlv+Mach Delay'!S63-'Pres Est+Mov Vlv+Mach Delay'!S62)/0.000125&lt;=0),0.0000001,('Pres Est+Mov Vlv+Mach Delay'!S63-'Pres Est+Mov Vlv+Mach Delay'!S62)/0.000125)</f>
        <v>9.9999999999999995E-8</v>
      </c>
    </row>
    <row r="62" spans="1:12" x14ac:dyDescent="0.2">
      <c r="H62">
        <v>7.3749999999999996E-3</v>
      </c>
      <c r="I62">
        <f>('Pres Est+Mov Vlv+Mach Delay'!T65-'Pres Est+Mov Vlv+Mach Delay'!T64)/0.000125</f>
        <v>0</v>
      </c>
      <c r="K62">
        <v>7.3749999999999996E-3</v>
      </c>
      <c r="L62">
        <f>IF((('Pres Est+Mov Vlv+Mach Delay'!S64-'Pres Est+Mov Vlv+Mach Delay'!S63)/0.000125&lt;=0),0.0000001,('Pres Est+Mov Vlv+Mach Delay'!S64-'Pres Est+Mov Vlv+Mach Delay'!S63)/0.000125)</f>
        <v>9.9999999999999995E-8</v>
      </c>
    </row>
    <row r="63" spans="1:12" x14ac:dyDescent="0.2">
      <c r="H63">
        <v>7.4999999999999997E-3</v>
      </c>
      <c r="I63">
        <f>('Pres Est+Mov Vlv+Mach Delay'!T66-'Pres Est+Mov Vlv+Mach Delay'!T65)/0.000125</f>
        <v>0</v>
      </c>
      <c r="K63">
        <v>7.4999999999999997E-3</v>
      </c>
      <c r="L63">
        <f>IF((('Pres Est+Mov Vlv+Mach Delay'!S65-'Pres Est+Mov Vlv+Mach Delay'!S64)/0.000125&lt;=0),0.0000001,('Pres Est+Mov Vlv+Mach Delay'!S65-'Pres Est+Mov Vlv+Mach Delay'!S64)/0.000125)</f>
        <v>9.9999999999999995E-8</v>
      </c>
    </row>
    <row r="64" spans="1:12" x14ac:dyDescent="0.2">
      <c r="H64">
        <v>7.6249999999999998E-3</v>
      </c>
      <c r="I64">
        <f>('Pres Est+Mov Vlv+Mach Delay'!T67-'Pres Est+Mov Vlv+Mach Delay'!T66)/0.000125</f>
        <v>0</v>
      </c>
      <c r="K64">
        <v>7.6249999999999998E-3</v>
      </c>
      <c r="L64">
        <f>IF((('Pres Est+Mov Vlv+Mach Delay'!S66-'Pres Est+Mov Vlv+Mach Delay'!S65)/0.000125&lt;=0),0.0000001,('Pres Est+Mov Vlv+Mach Delay'!S66-'Pres Est+Mov Vlv+Mach Delay'!S65)/0.000125)</f>
        <v>9.9999999999999995E-8</v>
      </c>
    </row>
    <row r="65" spans="8:12" x14ac:dyDescent="0.2">
      <c r="H65">
        <v>7.7499999999999999E-3</v>
      </c>
      <c r="I65">
        <f>('Pres Est+Mov Vlv+Mach Delay'!T68-'Pres Est+Mov Vlv+Mach Delay'!T67)/0.000125</f>
        <v>0</v>
      </c>
      <c r="K65">
        <v>7.7499999999999999E-3</v>
      </c>
      <c r="L65">
        <f>IF((('Pres Est+Mov Vlv+Mach Delay'!S67-'Pres Est+Mov Vlv+Mach Delay'!S66)/0.000125&lt;=0),0.0000001,('Pres Est+Mov Vlv+Mach Delay'!S67-'Pres Est+Mov Vlv+Mach Delay'!S66)/0.000125)</f>
        <v>9.9999999999999995E-8</v>
      </c>
    </row>
    <row r="66" spans="8:12" x14ac:dyDescent="0.2">
      <c r="H66">
        <v>7.8750000000000001E-3</v>
      </c>
      <c r="I66">
        <f>('Pres Est+Mov Vlv+Mach Delay'!T69-'Pres Est+Mov Vlv+Mach Delay'!T68)/0.000125</f>
        <v>0</v>
      </c>
      <c r="K66">
        <v>7.8750000000000001E-3</v>
      </c>
      <c r="L66">
        <f>IF((('Pres Est+Mov Vlv+Mach Delay'!S68-'Pres Est+Mov Vlv+Mach Delay'!S67)/0.000125&lt;=0),0.0000001,('Pres Est+Mov Vlv+Mach Delay'!S68-'Pres Est+Mov Vlv+Mach Delay'!S67)/0.000125)</f>
        <v>9.9999999999999995E-8</v>
      </c>
    </row>
    <row r="67" spans="8:12" x14ac:dyDescent="0.2">
      <c r="H67">
        <v>8.0000000000000002E-3</v>
      </c>
      <c r="I67">
        <f>('Pres Est+Mov Vlv+Mach Delay'!T70-'Pres Est+Mov Vlv+Mach Delay'!T69)/0.000125</f>
        <v>0</v>
      </c>
      <c r="K67">
        <v>8.0000000000000002E-3</v>
      </c>
      <c r="L67">
        <f>IF((('Pres Est+Mov Vlv+Mach Delay'!S69-'Pres Est+Mov Vlv+Mach Delay'!S68)/0.000125&lt;=0),0.0000001,('Pres Est+Mov Vlv+Mach Delay'!S69-'Pres Est+Mov Vlv+Mach Delay'!S68)/0.000125)</f>
        <v>9.9999999999999995E-8</v>
      </c>
    </row>
    <row r="68" spans="8:12" x14ac:dyDescent="0.2">
      <c r="H68">
        <v>8.1250000000000003E-3</v>
      </c>
      <c r="I68">
        <f>('Pres Est+Mov Vlv+Mach Delay'!T71-'Pres Est+Mov Vlv+Mach Delay'!T70)/0.000125</f>
        <v>0</v>
      </c>
      <c r="K68">
        <v>8.1250000000000003E-3</v>
      </c>
      <c r="L68">
        <f>IF((('Pres Est+Mov Vlv+Mach Delay'!S70-'Pres Est+Mov Vlv+Mach Delay'!S69)/0.000125&lt;=0),0.0000001,('Pres Est+Mov Vlv+Mach Delay'!S70-'Pres Est+Mov Vlv+Mach Delay'!S69)/0.000125)</f>
        <v>9.9999999999999995E-8</v>
      </c>
    </row>
    <row r="69" spans="8:12" x14ac:dyDescent="0.2">
      <c r="H69">
        <v>8.2500000000000004E-3</v>
      </c>
      <c r="I69">
        <f>('Pres Est+Mov Vlv+Mach Delay'!T72-'Pres Est+Mov Vlv+Mach Delay'!T71)/0.000125</f>
        <v>0</v>
      </c>
      <c r="K69">
        <v>8.2500000000000004E-3</v>
      </c>
      <c r="L69">
        <f>IF((('Pres Est+Mov Vlv+Mach Delay'!S71-'Pres Est+Mov Vlv+Mach Delay'!S70)/0.000125&lt;=0),0.0000001,('Pres Est+Mov Vlv+Mach Delay'!S71-'Pres Est+Mov Vlv+Mach Delay'!S70)/0.000125)</f>
        <v>9.9999999999999995E-8</v>
      </c>
    </row>
    <row r="70" spans="8:12" x14ac:dyDescent="0.2">
      <c r="H70">
        <v>8.3750000000000005E-3</v>
      </c>
      <c r="I70">
        <f>('Pres Est+Mov Vlv+Mach Delay'!T73-'Pres Est+Mov Vlv+Mach Delay'!T72)/0.000125</f>
        <v>0</v>
      </c>
      <c r="K70">
        <v>8.3750000000000005E-3</v>
      </c>
      <c r="L70">
        <f>IF((('Pres Est+Mov Vlv+Mach Delay'!S72-'Pres Est+Mov Vlv+Mach Delay'!S71)/0.000125&lt;=0),0.0000001,('Pres Est+Mov Vlv+Mach Delay'!S72-'Pres Est+Mov Vlv+Mach Delay'!S71)/0.000125)</f>
        <v>9.9999999999999995E-8</v>
      </c>
    </row>
    <row r="71" spans="8:12" x14ac:dyDescent="0.2">
      <c r="H71">
        <v>8.5000000000000006E-3</v>
      </c>
      <c r="I71">
        <f>('Pres Est+Mov Vlv+Mach Delay'!T74-'Pres Est+Mov Vlv+Mach Delay'!T73)/0.000125</f>
        <v>0</v>
      </c>
      <c r="K71">
        <v>8.5000000000000006E-3</v>
      </c>
      <c r="L71">
        <f>IF((('Pres Est+Mov Vlv+Mach Delay'!S73-'Pres Est+Mov Vlv+Mach Delay'!S72)/0.000125&lt;=0),0.0000001,('Pres Est+Mov Vlv+Mach Delay'!S73-'Pres Est+Mov Vlv+Mach Delay'!S72)/0.000125)</f>
        <v>9.9999999999999995E-8</v>
      </c>
    </row>
    <row r="72" spans="8:12" x14ac:dyDescent="0.2">
      <c r="H72">
        <v>8.6250000000000007E-3</v>
      </c>
      <c r="I72">
        <f>('Pres Est+Mov Vlv+Mach Delay'!T75-'Pres Est+Mov Vlv+Mach Delay'!T74)/0.000125</f>
        <v>0</v>
      </c>
      <c r="K72">
        <v>8.6250000000000007E-3</v>
      </c>
      <c r="L72">
        <f>IF((('Pres Est+Mov Vlv+Mach Delay'!S74-'Pres Est+Mov Vlv+Mach Delay'!S73)/0.000125&lt;=0),0.0000001,('Pres Est+Mov Vlv+Mach Delay'!S74-'Pres Est+Mov Vlv+Mach Delay'!S73)/0.000125)</f>
        <v>9.9999999999999995E-8</v>
      </c>
    </row>
    <row r="73" spans="8:12" x14ac:dyDescent="0.2">
      <c r="H73">
        <v>8.7500000000000008E-3</v>
      </c>
      <c r="I73">
        <f>('Pres Est+Mov Vlv+Mach Delay'!T76-'Pres Est+Mov Vlv+Mach Delay'!T75)/0.000125</f>
        <v>0</v>
      </c>
      <c r="K73">
        <v>8.7500000000000008E-3</v>
      </c>
      <c r="L73">
        <f>IF((('Pres Est+Mov Vlv+Mach Delay'!S75-'Pres Est+Mov Vlv+Mach Delay'!S74)/0.000125&lt;=0),0.0000001,('Pres Est+Mov Vlv+Mach Delay'!S75-'Pres Est+Mov Vlv+Mach Delay'!S74)/0.000125)</f>
        <v>9.9999999999999995E-8</v>
      </c>
    </row>
    <row r="74" spans="8:12" x14ac:dyDescent="0.2">
      <c r="H74">
        <v>8.8749999999999992E-3</v>
      </c>
      <c r="I74">
        <f>('Pres Est+Mov Vlv+Mach Delay'!T77-'Pres Est+Mov Vlv+Mach Delay'!T76)/0.000125</f>
        <v>0</v>
      </c>
      <c r="K74">
        <v>8.8749999999999992E-3</v>
      </c>
      <c r="L74">
        <f>IF((('Pres Est+Mov Vlv+Mach Delay'!S76-'Pres Est+Mov Vlv+Mach Delay'!S75)/0.000125&lt;=0),0.0000001,('Pres Est+Mov Vlv+Mach Delay'!S76-'Pres Est+Mov Vlv+Mach Delay'!S75)/0.000125)</f>
        <v>9.9999999999999995E-8</v>
      </c>
    </row>
    <row r="75" spans="8:12" x14ac:dyDescent="0.2">
      <c r="H75">
        <v>8.9999999999999993E-3</v>
      </c>
      <c r="I75">
        <f>('Pres Est+Mov Vlv+Mach Delay'!T78-'Pres Est+Mov Vlv+Mach Delay'!T77)/0.000125</f>
        <v>0</v>
      </c>
      <c r="K75">
        <v>8.9999999999999993E-3</v>
      </c>
      <c r="L75">
        <f>IF((('Pres Est+Mov Vlv+Mach Delay'!S77-'Pres Est+Mov Vlv+Mach Delay'!S76)/0.000125&lt;=0),0.0000001,('Pres Est+Mov Vlv+Mach Delay'!S77-'Pres Est+Mov Vlv+Mach Delay'!S76)/0.000125)</f>
        <v>9.9999999999999995E-8</v>
      </c>
    </row>
    <row r="76" spans="8:12" x14ac:dyDescent="0.2">
      <c r="H76">
        <v>9.1249999999999994E-3</v>
      </c>
      <c r="I76">
        <f>('Pres Est+Mov Vlv+Mach Delay'!T79-'Pres Est+Mov Vlv+Mach Delay'!T78)/0.000125</f>
        <v>0</v>
      </c>
      <c r="K76">
        <v>9.1249999999999994E-3</v>
      </c>
      <c r="L76">
        <f>IF((('Pres Est+Mov Vlv+Mach Delay'!S78-'Pres Est+Mov Vlv+Mach Delay'!S77)/0.000125&lt;=0),0.0000001,('Pres Est+Mov Vlv+Mach Delay'!S78-'Pres Est+Mov Vlv+Mach Delay'!S77)/0.000125)</f>
        <v>9.9999999999999995E-8</v>
      </c>
    </row>
    <row r="77" spans="8:12" x14ac:dyDescent="0.2">
      <c r="H77">
        <v>9.2499999999999995E-3</v>
      </c>
      <c r="I77">
        <f>('Pres Est+Mov Vlv+Mach Delay'!T80-'Pres Est+Mov Vlv+Mach Delay'!T79)/0.000125</f>
        <v>0</v>
      </c>
      <c r="K77">
        <v>9.2499999999999995E-3</v>
      </c>
      <c r="L77">
        <f>IF((('Pres Est+Mov Vlv+Mach Delay'!S79-'Pres Est+Mov Vlv+Mach Delay'!S78)/0.000125&lt;=0),0.0000001,('Pres Est+Mov Vlv+Mach Delay'!S79-'Pres Est+Mov Vlv+Mach Delay'!S78)/0.000125)</f>
        <v>9.9999999999999995E-8</v>
      </c>
    </row>
    <row r="78" spans="8:12" x14ac:dyDescent="0.2">
      <c r="H78">
        <v>9.3749999999999997E-3</v>
      </c>
      <c r="I78">
        <f>('Pres Est+Mov Vlv+Mach Delay'!T81-'Pres Est+Mov Vlv+Mach Delay'!T80)/0.000125</f>
        <v>0</v>
      </c>
      <c r="K78">
        <v>9.3749999999999997E-3</v>
      </c>
      <c r="L78">
        <f>IF((('Pres Est+Mov Vlv+Mach Delay'!S80-'Pres Est+Mov Vlv+Mach Delay'!S79)/0.000125&lt;=0),0.0000001,('Pres Est+Mov Vlv+Mach Delay'!S80-'Pres Est+Mov Vlv+Mach Delay'!S79)/0.000125)</f>
        <v>9.9999999999999995E-8</v>
      </c>
    </row>
    <row r="79" spans="8:12" x14ac:dyDescent="0.2">
      <c r="H79">
        <v>9.4999999999999998E-3</v>
      </c>
      <c r="I79">
        <f>('Pres Est+Mov Vlv+Mach Delay'!T82-'Pres Est+Mov Vlv+Mach Delay'!T81)/0.000125</f>
        <v>0</v>
      </c>
      <c r="K79">
        <v>9.4999999999999998E-3</v>
      </c>
      <c r="L79">
        <f>IF((('Pres Est+Mov Vlv+Mach Delay'!S81-'Pres Est+Mov Vlv+Mach Delay'!S80)/0.000125&lt;=0),0.0000001,('Pres Est+Mov Vlv+Mach Delay'!S81-'Pres Est+Mov Vlv+Mach Delay'!S80)/0.000125)</f>
        <v>9.9999999999999995E-8</v>
      </c>
    </row>
    <row r="80" spans="8:12" x14ac:dyDescent="0.2">
      <c r="H80">
        <v>9.6249999999999999E-3</v>
      </c>
      <c r="I80">
        <f>('Pres Est+Mov Vlv+Mach Delay'!T83-'Pres Est+Mov Vlv+Mach Delay'!T82)/0.000125</f>
        <v>0</v>
      </c>
      <c r="K80">
        <v>9.6249999999999999E-3</v>
      </c>
      <c r="L80">
        <f>IF((('Pres Est+Mov Vlv+Mach Delay'!S82-'Pres Est+Mov Vlv+Mach Delay'!S81)/0.000125&lt;=0),0.0000001,('Pres Est+Mov Vlv+Mach Delay'!S82-'Pres Est+Mov Vlv+Mach Delay'!S81)/0.000125)</f>
        <v>9.9999999999999995E-8</v>
      </c>
    </row>
    <row r="81" spans="8:12" x14ac:dyDescent="0.2">
      <c r="H81">
        <v>9.75E-3</v>
      </c>
      <c r="I81">
        <f>('Pres Est+Mov Vlv+Mach Delay'!T84-'Pres Est+Mov Vlv+Mach Delay'!T83)/0.000125</f>
        <v>0</v>
      </c>
      <c r="K81">
        <v>9.75E-3</v>
      </c>
      <c r="L81">
        <f>IF((('Pres Est+Mov Vlv+Mach Delay'!S83-'Pres Est+Mov Vlv+Mach Delay'!S82)/0.000125&lt;=0),0.0000001,('Pres Est+Mov Vlv+Mach Delay'!S83-'Pres Est+Mov Vlv+Mach Delay'!S82)/0.000125)</f>
        <v>9.9999999999999995E-8</v>
      </c>
    </row>
    <row r="82" spans="8:12" x14ac:dyDescent="0.2">
      <c r="H82">
        <v>9.8750000000000001E-3</v>
      </c>
      <c r="I82">
        <f>('Pres Est+Mov Vlv+Mach Delay'!T85-'Pres Est+Mov Vlv+Mach Delay'!T84)/0.000125</f>
        <v>0</v>
      </c>
      <c r="K82">
        <v>9.8750000000000001E-3</v>
      </c>
      <c r="L82">
        <f>IF((('Pres Est+Mov Vlv+Mach Delay'!S84-'Pres Est+Mov Vlv+Mach Delay'!S83)/0.000125&lt;=0),0.0000001,('Pres Est+Mov Vlv+Mach Delay'!S84-'Pres Est+Mov Vlv+Mach Delay'!S83)/0.000125)</f>
        <v>9.9999999999999995E-8</v>
      </c>
    </row>
    <row r="83" spans="8:12" x14ac:dyDescent="0.2">
      <c r="H83">
        <v>0.01</v>
      </c>
      <c r="I83">
        <f>('Pres Est+Mov Vlv+Mach Delay'!T86-'Pres Est+Mov Vlv+Mach Delay'!T85)/0.000125</f>
        <v>0</v>
      </c>
      <c r="K83">
        <v>0.01</v>
      </c>
      <c r="L83">
        <f>IF((('Pres Est+Mov Vlv+Mach Delay'!S85-'Pres Est+Mov Vlv+Mach Delay'!S84)/0.000125&lt;=0),0.0000001,('Pres Est+Mov Vlv+Mach Delay'!S85-'Pres Est+Mov Vlv+Mach Delay'!S84)/0.000125)</f>
        <v>9.9999999999999995E-8</v>
      </c>
    </row>
    <row r="84" spans="8:12" x14ac:dyDescent="0.2">
      <c r="H84">
        <v>1.0125E-2</v>
      </c>
      <c r="I84">
        <f>('Pres Est+Mov Vlv+Mach Delay'!T87-'Pres Est+Mov Vlv+Mach Delay'!T86)/0.000125</f>
        <v>0</v>
      </c>
      <c r="K84">
        <v>1.0125E-2</v>
      </c>
      <c r="L84">
        <f>IF((('Pres Est+Mov Vlv+Mach Delay'!S86-'Pres Est+Mov Vlv+Mach Delay'!S85)/0.000125&lt;=0),0.0000001,('Pres Est+Mov Vlv+Mach Delay'!S86-'Pres Est+Mov Vlv+Mach Delay'!S85)/0.000125)</f>
        <v>9.9999999999999995E-8</v>
      </c>
    </row>
    <row r="85" spans="8:12" x14ac:dyDescent="0.2">
      <c r="H85">
        <v>1.025E-2</v>
      </c>
      <c r="I85">
        <f>('Pres Est+Mov Vlv+Mach Delay'!T88-'Pres Est+Mov Vlv+Mach Delay'!T87)/0.000125</f>
        <v>0</v>
      </c>
      <c r="K85">
        <v>1.025E-2</v>
      </c>
      <c r="L85">
        <f>IF((('Pres Est+Mov Vlv+Mach Delay'!S87-'Pres Est+Mov Vlv+Mach Delay'!S86)/0.000125&lt;=0),0.0000001,('Pres Est+Mov Vlv+Mach Delay'!S87-'Pres Est+Mov Vlv+Mach Delay'!S86)/0.000125)</f>
        <v>9.9999999999999995E-8</v>
      </c>
    </row>
    <row r="86" spans="8:12" x14ac:dyDescent="0.2">
      <c r="H86">
        <v>1.0375000000000001E-2</v>
      </c>
      <c r="I86">
        <f>('Pres Est+Mov Vlv+Mach Delay'!T89-'Pres Est+Mov Vlv+Mach Delay'!T88)/0.000125</f>
        <v>0</v>
      </c>
      <c r="K86">
        <v>1.0375000000000001E-2</v>
      </c>
      <c r="L86">
        <f>IF((('Pres Est+Mov Vlv+Mach Delay'!S88-'Pres Est+Mov Vlv+Mach Delay'!S87)/0.000125&lt;=0),0.0000001,('Pres Est+Mov Vlv+Mach Delay'!S88-'Pres Est+Mov Vlv+Mach Delay'!S87)/0.000125)</f>
        <v>9.9999999999999995E-8</v>
      </c>
    </row>
    <row r="87" spans="8:12" x14ac:dyDescent="0.2">
      <c r="H87">
        <v>1.0500000000000001E-2</v>
      </c>
      <c r="I87">
        <f>('Pres Est+Mov Vlv+Mach Delay'!T90-'Pres Est+Mov Vlv+Mach Delay'!T89)/0.000125</f>
        <v>0</v>
      </c>
      <c r="K87">
        <v>1.0500000000000001E-2</v>
      </c>
      <c r="L87">
        <f>IF((('Pres Est+Mov Vlv+Mach Delay'!S89-'Pres Est+Mov Vlv+Mach Delay'!S88)/0.000125&lt;=0),0.0000001,('Pres Est+Mov Vlv+Mach Delay'!S89-'Pres Est+Mov Vlv+Mach Delay'!S88)/0.000125)</f>
        <v>9.9999999999999995E-8</v>
      </c>
    </row>
    <row r="88" spans="8:12" x14ac:dyDescent="0.2">
      <c r="H88">
        <v>1.0625000000000001E-2</v>
      </c>
      <c r="I88">
        <f>('Pres Est+Mov Vlv+Mach Delay'!T91-'Pres Est+Mov Vlv+Mach Delay'!T90)/0.000125</f>
        <v>0</v>
      </c>
      <c r="K88">
        <v>1.0625000000000001E-2</v>
      </c>
      <c r="L88">
        <f>IF((('Pres Est+Mov Vlv+Mach Delay'!S90-'Pres Est+Mov Vlv+Mach Delay'!S89)/0.000125&lt;=0),0.0000001,('Pres Est+Mov Vlv+Mach Delay'!S90-'Pres Est+Mov Vlv+Mach Delay'!S89)/0.000125)</f>
        <v>9.9999999999999995E-8</v>
      </c>
    </row>
    <row r="89" spans="8:12" x14ac:dyDescent="0.2">
      <c r="H89">
        <v>1.0749999999999999E-2</v>
      </c>
      <c r="I89">
        <f>('Pres Est+Mov Vlv+Mach Delay'!T92-'Pres Est+Mov Vlv+Mach Delay'!T91)/0.000125</f>
        <v>0</v>
      </c>
      <c r="K89">
        <v>1.0749999999999999E-2</v>
      </c>
      <c r="L89">
        <f>IF((('Pres Est+Mov Vlv+Mach Delay'!S91-'Pres Est+Mov Vlv+Mach Delay'!S90)/0.000125&lt;=0),0.0000001,('Pres Est+Mov Vlv+Mach Delay'!S91-'Pres Est+Mov Vlv+Mach Delay'!S90)/0.000125)</f>
        <v>9.9999999999999995E-8</v>
      </c>
    </row>
    <row r="90" spans="8:12" x14ac:dyDescent="0.2">
      <c r="H90">
        <v>1.0874999999999999E-2</v>
      </c>
      <c r="I90">
        <f>('Pres Est+Mov Vlv+Mach Delay'!T93-'Pres Est+Mov Vlv+Mach Delay'!T92)/0.000125</f>
        <v>0</v>
      </c>
      <c r="K90">
        <v>1.0874999999999999E-2</v>
      </c>
      <c r="L90">
        <f>IF((('Pres Est+Mov Vlv+Mach Delay'!S92-'Pres Est+Mov Vlv+Mach Delay'!S91)/0.000125&lt;=0),0.0000001,('Pres Est+Mov Vlv+Mach Delay'!S92-'Pres Est+Mov Vlv+Mach Delay'!S91)/0.000125)</f>
        <v>9.9999999999999995E-8</v>
      </c>
    </row>
    <row r="91" spans="8:12" x14ac:dyDescent="0.2">
      <c r="H91">
        <v>1.0999999999999999E-2</v>
      </c>
      <c r="I91">
        <f>('Pres Est+Mov Vlv+Mach Delay'!T94-'Pres Est+Mov Vlv+Mach Delay'!T93)/0.000125</f>
        <v>0</v>
      </c>
      <c r="K91">
        <v>1.0999999999999999E-2</v>
      </c>
      <c r="L91">
        <f>IF((('Pres Est+Mov Vlv+Mach Delay'!S93-'Pres Est+Mov Vlv+Mach Delay'!S92)/0.000125&lt;=0),0.0000001,('Pres Est+Mov Vlv+Mach Delay'!S93-'Pres Est+Mov Vlv+Mach Delay'!S92)/0.000125)</f>
        <v>9.9999999999999995E-8</v>
      </c>
    </row>
    <row r="92" spans="8:12" x14ac:dyDescent="0.2">
      <c r="H92">
        <v>1.1124999999999999E-2</v>
      </c>
      <c r="I92">
        <f>('Pres Est+Mov Vlv+Mach Delay'!T95-'Pres Est+Mov Vlv+Mach Delay'!T94)/0.000125</f>
        <v>0</v>
      </c>
      <c r="K92">
        <v>1.1124999999999999E-2</v>
      </c>
      <c r="L92">
        <f>IF((('Pres Est+Mov Vlv+Mach Delay'!S94-'Pres Est+Mov Vlv+Mach Delay'!S93)/0.000125&lt;=0),0.0000001,('Pres Est+Mov Vlv+Mach Delay'!S94-'Pres Est+Mov Vlv+Mach Delay'!S93)/0.000125)</f>
        <v>9.9999999999999995E-8</v>
      </c>
    </row>
    <row r="93" spans="8:12" x14ac:dyDescent="0.2">
      <c r="H93">
        <v>1.125E-2</v>
      </c>
      <c r="I93">
        <f>('Pres Est+Mov Vlv+Mach Delay'!T96-'Pres Est+Mov Vlv+Mach Delay'!T95)/0.000125</f>
        <v>0</v>
      </c>
      <c r="K93">
        <v>1.125E-2</v>
      </c>
      <c r="L93">
        <f>IF((('Pres Est+Mov Vlv+Mach Delay'!S95-'Pres Est+Mov Vlv+Mach Delay'!S94)/0.000125&lt;=0),0.0000001,('Pres Est+Mov Vlv+Mach Delay'!S95-'Pres Est+Mov Vlv+Mach Delay'!S94)/0.000125)</f>
        <v>9.9999999999999995E-8</v>
      </c>
    </row>
    <row r="94" spans="8:12" x14ac:dyDescent="0.2">
      <c r="H94">
        <v>1.1375E-2</v>
      </c>
      <c r="I94">
        <f>('Pres Est+Mov Vlv+Mach Delay'!T97-'Pres Est+Mov Vlv+Mach Delay'!T96)/0.000125</f>
        <v>0</v>
      </c>
      <c r="K94">
        <v>1.1375E-2</v>
      </c>
      <c r="L94">
        <f>IF((('Pres Est+Mov Vlv+Mach Delay'!S96-'Pres Est+Mov Vlv+Mach Delay'!S95)/0.000125&lt;=0),0.0000001,('Pres Est+Mov Vlv+Mach Delay'!S96-'Pres Est+Mov Vlv+Mach Delay'!S95)/0.000125)</f>
        <v>9.9999999999999995E-8</v>
      </c>
    </row>
    <row r="95" spans="8:12" x14ac:dyDescent="0.2">
      <c r="H95">
        <v>1.15E-2</v>
      </c>
      <c r="I95">
        <f>('Pres Est+Mov Vlv+Mach Delay'!T98-'Pres Est+Mov Vlv+Mach Delay'!T97)/0.000125</f>
        <v>0</v>
      </c>
      <c r="K95">
        <v>1.15E-2</v>
      </c>
      <c r="L95">
        <f>IF((('Pres Est+Mov Vlv+Mach Delay'!S97-'Pres Est+Mov Vlv+Mach Delay'!S96)/0.000125&lt;=0),0.0000001,('Pres Est+Mov Vlv+Mach Delay'!S97-'Pres Est+Mov Vlv+Mach Delay'!S96)/0.000125)</f>
        <v>9.9999999999999995E-8</v>
      </c>
    </row>
    <row r="96" spans="8:12" x14ac:dyDescent="0.2">
      <c r="H96">
        <v>1.1625E-2</v>
      </c>
      <c r="I96">
        <f>('Pres Est+Mov Vlv+Mach Delay'!T99-'Pres Est+Mov Vlv+Mach Delay'!T98)/0.000125</f>
        <v>0</v>
      </c>
      <c r="K96">
        <v>1.1625E-2</v>
      </c>
      <c r="L96">
        <f>IF((('Pres Est+Mov Vlv+Mach Delay'!S98-'Pres Est+Mov Vlv+Mach Delay'!S97)/0.000125&lt;=0),0.0000001,('Pres Est+Mov Vlv+Mach Delay'!S98-'Pres Est+Mov Vlv+Mach Delay'!S97)/0.000125)</f>
        <v>9.9999999999999995E-8</v>
      </c>
    </row>
    <row r="97" spans="8:12" x14ac:dyDescent="0.2">
      <c r="H97">
        <v>1.175E-2</v>
      </c>
      <c r="I97">
        <f>('Pres Est+Mov Vlv+Mach Delay'!T100-'Pres Est+Mov Vlv+Mach Delay'!T99)/0.000125</f>
        <v>0</v>
      </c>
      <c r="K97">
        <v>1.175E-2</v>
      </c>
      <c r="L97">
        <f>IF((('Pres Est+Mov Vlv+Mach Delay'!S99-'Pres Est+Mov Vlv+Mach Delay'!S98)/0.000125&lt;=0),0.0000001,('Pres Est+Mov Vlv+Mach Delay'!S99-'Pres Est+Mov Vlv+Mach Delay'!S98)/0.000125)</f>
        <v>9.9999999999999995E-8</v>
      </c>
    </row>
    <row r="98" spans="8:12" x14ac:dyDescent="0.2">
      <c r="H98">
        <v>1.1875E-2</v>
      </c>
      <c r="I98">
        <f>('Pres Est+Mov Vlv+Mach Delay'!T101-'Pres Est+Mov Vlv+Mach Delay'!T100)/0.000125</f>
        <v>0</v>
      </c>
      <c r="K98">
        <v>1.1875E-2</v>
      </c>
      <c r="L98">
        <f>IF((('Pres Est+Mov Vlv+Mach Delay'!S100-'Pres Est+Mov Vlv+Mach Delay'!S99)/0.000125&lt;=0),0.0000001,('Pres Est+Mov Vlv+Mach Delay'!S100-'Pres Est+Mov Vlv+Mach Delay'!S99)/0.000125)</f>
        <v>9.9999999999999995E-8</v>
      </c>
    </row>
    <row r="99" spans="8:12" x14ac:dyDescent="0.2">
      <c r="H99">
        <v>1.2E-2</v>
      </c>
      <c r="I99">
        <f>('Pres Est+Mov Vlv+Mach Delay'!T102-'Pres Est+Mov Vlv+Mach Delay'!T101)/0.000125</f>
        <v>0</v>
      </c>
      <c r="K99">
        <v>1.2E-2</v>
      </c>
      <c r="L99">
        <f>IF((('Pres Est+Mov Vlv+Mach Delay'!S101-'Pres Est+Mov Vlv+Mach Delay'!S100)/0.000125&lt;=0),0.0000001,('Pres Est+Mov Vlv+Mach Delay'!S101-'Pres Est+Mov Vlv+Mach Delay'!S100)/0.000125)</f>
        <v>9.9999999999999995E-8</v>
      </c>
    </row>
    <row r="100" spans="8:12" x14ac:dyDescent="0.2">
      <c r="H100">
        <v>1.2125E-2</v>
      </c>
      <c r="I100">
        <f>('Pres Est+Mov Vlv+Mach Delay'!T103-'Pres Est+Mov Vlv+Mach Delay'!T102)/0.000125</f>
        <v>0</v>
      </c>
      <c r="K100">
        <v>1.2125E-2</v>
      </c>
      <c r="L100">
        <f>IF((('Pres Est+Mov Vlv+Mach Delay'!S102-'Pres Est+Mov Vlv+Mach Delay'!S101)/0.000125&lt;=0),0.0000001,('Pres Est+Mov Vlv+Mach Delay'!S102-'Pres Est+Mov Vlv+Mach Delay'!S101)/0.000125)</f>
        <v>9.9999999999999995E-8</v>
      </c>
    </row>
    <row r="101" spans="8:12" x14ac:dyDescent="0.2">
      <c r="H101">
        <v>1.225E-2</v>
      </c>
      <c r="I101">
        <f>('Pres Est+Mov Vlv+Mach Delay'!T104-'Pres Est+Mov Vlv+Mach Delay'!T103)/0.000125</f>
        <v>0</v>
      </c>
      <c r="K101">
        <v>1.225E-2</v>
      </c>
      <c r="L101">
        <f>IF((('Pres Est+Mov Vlv+Mach Delay'!S103-'Pres Est+Mov Vlv+Mach Delay'!S102)/0.000125&lt;=0),0.0000001,('Pres Est+Mov Vlv+Mach Delay'!S103-'Pres Est+Mov Vlv+Mach Delay'!S102)/0.000125)</f>
        <v>9.9999999999999995E-8</v>
      </c>
    </row>
    <row r="102" spans="8:12" x14ac:dyDescent="0.2">
      <c r="H102">
        <v>1.2375000000000001E-2</v>
      </c>
      <c r="I102">
        <f>('Pres Est+Mov Vlv+Mach Delay'!T105-'Pres Est+Mov Vlv+Mach Delay'!T104)/0.000125</f>
        <v>0</v>
      </c>
      <c r="K102">
        <v>1.2375000000000001E-2</v>
      </c>
      <c r="L102">
        <f>IF((('Pres Est+Mov Vlv+Mach Delay'!S104-'Pres Est+Mov Vlv+Mach Delay'!S103)/0.000125&lt;=0),0.0000001,('Pres Est+Mov Vlv+Mach Delay'!S104-'Pres Est+Mov Vlv+Mach Delay'!S103)/0.000125)</f>
        <v>9.9999999999999995E-8</v>
      </c>
    </row>
    <row r="103" spans="8:12" x14ac:dyDescent="0.2">
      <c r="H103">
        <v>1.2500000000000001E-2</v>
      </c>
      <c r="I103">
        <f>('Pres Est+Mov Vlv+Mach Delay'!T106-'Pres Est+Mov Vlv+Mach Delay'!T105)/0.000125</f>
        <v>0</v>
      </c>
      <c r="K103">
        <v>1.2500000000000001E-2</v>
      </c>
      <c r="L103">
        <f>IF((('Pres Est+Mov Vlv+Mach Delay'!S105-'Pres Est+Mov Vlv+Mach Delay'!S104)/0.000125&lt;=0),0.0000001,('Pres Est+Mov Vlv+Mach Delay'!S105-'Pres Est+Mov Vlv+Mach Delay'!S104)/0.000125)</f>
        <v>9.9999999999999995E-8</v>
      </c>
    </row>
    <row r="104" spans="8:12" x14ac:dyDescent="0.2">
      <c r="H104">
        <v>1.2625000000000001E-2</v>
      </c>
      <c r="I104">
        <f>('Pres Est+Mov Vlv+Mach Delay'!T107-'Pres Est+Mov Vlv+Mach Delay'!T106)/0.000125</f>
        <v>0</v>
      </c>
      <c r="K104">
        <v>1.2625000000000001E-2</v>
      </c>
      <c r="L104">
        <f>IF((('Pres Est+Mov Vlv+Mach Delay'!S106-'Pres Est+Mov Vlv+Mach Delay'!S105)/0.000125&lt;=0),0.0000001,('Pres Est+Mov Vlv+Mach Delay'!S106-'Pres Est+Mov Vlv+Mach Delay'!S105)/0.000125)</f>
        <v>9.9999999999999995E-8</v>
      </c>
    </row>
    <row r="105" spans="8:12" x14ac:dyDescent="0.2">
      <c r="H105">
        <v>1.2749999999999999E-2</v>
      </c>
      <c r="I105">
        <f>('Pres Est+Mov Vlv+Mach Delay'!T108-'Pres Est+Mov Vlv+Mach Delay'!T107)/0.000125</f>
        <v>0</v>
      </c>
      <c r="K105">
        <v>1.2749999999999999E-2</v>
      </c>
      <c r="L105">
        <f>IF((('Pres Est+Mov Vlv+Mach Delay'!S107-'Pres Est+Mov Vlv+Mach Delay'!S106)/0.000125&lt;=0),0.0000001,('Pres Est+Mov Vlv+Mach Delay'!S107-'Pres Est+Mov Vlv+Mach Delay'!S106)/0.000125)</f>
        <v>9.9999999999999995E-8</v>
      </c>
    </row>
    <row r="106" spans="8:12" x14ac:dyDescent="0.2">
      <c r="H106">
        <v>1.2874999999999999E-2</v>
      </c>
      <c r="I106">
        <f>('Pres Est+Mov Vlv+Mach Delay'!T109-'Pres Est+Mov Vlv+Mach Delay'!T108)/0.000125</f>
        <v>0</v>
      </c>
      <c r="K106">
        <v>1.2874999999999999E-2</v>
      </c>
      <c r="L106">
        <f>IF((('Pres Est+Mov Vlv+Mach Delay'!S108-'Pres Est+Mov Vlv+Mach Delay'!S107)/0.000125&lt;=0),0.0000001,('Pres Est+Mov Vlv+Mach Delay'!S108-'Pres Est+Mov Vlv+Mach Delay'!S107)/0.000125)</f>
        <v>9.9999999999999995E-8</v>
      </c>
    </row>
    <row r="107" spans="8:12" x14ac:dyDescent="0.2">
      <c r="H107">
        <v>1.2999999999999999E-2</v>
      </c>
      <c r="I107">
        <f>('Pres Est+Mov Vlv+Mach Delay'!T110-'Pres Est+Mov Vlv+Mach Delay'!T109)/0.000125</f>
        <v>0</v>
      </c>
      <c r="K107">
        <v>1.2999999999999999E-2</v>
      </c>
      <c r="L107">
        <f>IF((('Pres Est+Mov Vlv+Mach Delay'!S109-'Pres Est+Mov Vlv+Mach Delay'!S108)/0.000125&lt;=0),0.0000001,('Pres Est+Mov Vlv+Mach Delay'!S109-'Pres Est+Mov Vlv+Mach Delay'!S108)/0.000125)</f>
        <v>9.9999999999999995E-8</v>
      </c>
    </row>
    <row r="108" spans="8:12" x14ac:dyDescent="0.2">
      <c r="H108">
        <v>1.3125E-2</v>
      </c>
      <c r="I108">
        <f>('Pres Est+Mov Vlv+Mach Delay'!T111-'Pres Est+Mov Vlv+Mach Delay'!T110)/0.000125</f>
        <v>0</v>
      </c>
      <c r="K108">
        <v>1.3125E-2</v>
      </c>
      <c r="L108">
        <f>IF((('Pres Est+Mov Vlv+Mach Delay'!S110-'Pres Est+Mov Vlv+Mach Delay'!S109)/0.000125&lt;=0),0.0000001,('Pres Est+Mov Vlv+Mach Delay'!S110-'Pres Est+Mov Vlv+Mach Delay'!S109)/0.000125)</f>
        <v>9.9999999999999995E-8</v>
      </c>
    </row>
    <row r="109" spans="8:12" x14ac:dyDescent="0.2">
      <c r="H109">
        <v>1.325E-2</v>
      </c>
      <c r="I109">
        <f>('Pres Est+Mov Vlv+Mach Delay'!T112-'Pres Est+Mov Vlv+Mach Delay'!T111)/0.000125</f>
        <v>0</v>
      </c>
      <c r="K109">
        <v>1.325E-2</v>
      </c>
      <c r="L109">
        <f>IF((('Pres Est+Mov Vlv+Mach Delay'!S111-'Pres Est+Mov Vlv+Mach Delay'!S110)/0.000125&lt;=0),0.0000001,('Pres Est+Mov Vlv+Mach Delay'!S111-'Pres Est+Mov Vlv+Mach Delay'!S110)/0.000125)</f>
        <v>9.9999999999999995E-8</v>
      </c>
    </row>
    <row r="110" spans="8:12" x14ac:dyDescent="0.2">
      <c r="H110">
        <v>1.3375E-2</v>
      </c>
      <c r="I110">
        <f>('Pres Est+Mov Vlv+Mach Delay'!T113-'Pres Est+Mov Vlv+Mach Delay'!T112)/0.000125</f>
        <v>0</v>
      </c>
      <c r="K110">
        <v>1.3375E-2</v>
      </c>
      <c r="L110">
        <f>IF((('Pres Est+Mov Vlv+Mach Delay'!S112-'Pres Est+Mov Vlv+Mach Delay'!S111)/0.000125&lt;=0),0.0000001,('Pres Est+Mov Vlv+Mach Delay'!S112-'Pres Est+Mov Vlv+Mach Delay'!S111)/0.000125)</f>
        <v>9.9999999999999995E-8</v>
      </c>
    </row>
    <row r="111" spans="8:12" x14ac:dyDescent="0.2">
      <c r="H111">
        <v>1.35E-2</v>
      </c>
      <c r="I111">
        <f>('Pres Est+Mov Vlv+Mach Delay'!T114-'Pres Est+Mov Vlv+Mach Delay'!T113)/0.000125</f>
        <v>0</v>
      </c>
      <c r="K111">
        <v>1.35E-2</v>
      </c>
      <c r="L111">
        <f>IF((('Pres Est+Mov Vlv+Mach Delay'!S113-'Pres Est+Mov Vlv+Mach Delay'!S112)/0.000125&lt;=0),0.0000001,('Pres Est+Mov Vlv+Mach Delay'!S113-'Pres Est+Mov Vlv+Mach Delay'!S112)/0.000125)</f>
        <v>9.9999999999999995E-8</v>
      </c>
    </row>
    <row r="112" spans="8:12" x14ac:dyDescent="0.2">
      <c r="H112">
        <v>1.3625E-2</v>
      </c>
      <c r="I112">
        <f>('Pres Est+Mov Vlv+Mach Delay'!T115-'Pres Est+Mov Vlv+Mach Delay'!T114)/0.000125</f>
        <v>0</v>
      </c>
      <c r="K112">
        <v>1.3625E-2</v>
      </c>
      <c r="L112">
        <f>IF((('Pres Est+Mov Vlv+Mach Delay'!S114-'Pres Est+Mov Vlv+Mach Delay'!S113)/0.000125&lt;=0),0.0000001,('Pres Est+Mov Vlv+Mach Delay'!S114-'Pres Est+Mov Vlv+Mach Delay'!S113)/0.000125)</f>
        <v>9.9999999999999995E-8</v>
      </c>
    </row>
    <row r="113" spans="8:12" x14ac:dyDescent="0.2">
      <c r="H113">
        <v>1.375E-2</v>
      </c>
      <c r="I113">
        <f>('Pres Est+Mov Vlv+Mach Delay'!T116-'Pres Est+Mov Vlv+Mach Delay'!T115)/0.000125</f>
        <v>0</v>
      </c>
      <c r="K113">
        <v>1.375E-2</v>
      </c>
      <c r="L113">
        <f>IF((('Pres Est+Mov Vlv+Mach Delay'!S115-'Pres Est+Mov Vlv+Mach Delay'!S114)/0.000125&lt;=0),0.0000001,('Pres Est+Mov Vlv+Mach Delay'!S115-'Pres Est+Mov Vlv+Mach Delay'!S114)/0.000125)</f>
        <v>9.9999999999999995E-8</v>
      </c>
    </row>
    <row r="114" spans="8:12" x14ac:dyDescent="0.2">
      <c r="H114">
        <v>1.3875E-2</v>
      </c>
      <c r="I114">
        <f>('Pres Est+Mov Vlv+Mach Delay'!T117-'Pres Est+Mov Vlv+Mach Delay'!T116)/0.000125</f>
        <v>0</v>
      </c>
      <c r="K114">
        <v>1.3875E-2</v>
      </c>
      <c r="L114">
        <f>IF((('Pres Est+Mov Vlv+Mach Delay'!S116-'Pres Est+Mov Vlv+Mach Delay'!S115)/0.000125&lt;=0),0.0000001,('Pres Est+Mov Vlv+Mach Delay'!S116-'Pres Est+Mov Vlv+Mach Delay'!S115)/0.000125)</f>
        <v>9.9999999999999995E-8</v>
      </c>
    </row>
    <row r="115" spans="8:12" x14ac:dyDescent="0.2">
      <c r="H115">
        <v>1.4E-2</v>
      </c>
      <c r="I115">
        <f>('Pres Est+Mov Vlv+Mach Delay'!T118-'Pres Est+Mov Vlv+Mach Delay'!T117)/0.000125</f>
        <v>0</v>
      </c>
      <c r="K115">
        <v>1.4E-2</v>
      </c>
      <c r="L115">
        <f>IF((('Pres Est+Mov Vlv+Mach Delay'!S117-'Pres Est+Mov Vlv+Mach Delay'!S116)/0.000125&lt;=0),0.0000001,('Pres Est+Mov Vlv+Mach Delay'!S117-'Pres Est+Mov Vlv+Mach Delay'!S116)/0.000125)</f>
        <v>9.9999999999999995E-8</v>
      </c>
    </row>
    <row r="116" spans="8:12" x14ac:dyDescent="0.2">
      <c r="H116">
        <v>1.4125E-2</v>
      </c>
      <c r="I116">
        <f>('Pres Est+Mov Vlv+Mach Delay'!T119-'Pres Est+Mov Vlv+Mach Delay'!T118)/0.000125</f>
        <v>0</v>
      </c>
      <c r="K116">
        <v>1.4125E-2</v>
      </c>
      <c r="L116">
        <f>IF((('Pres Est+Mov Vlv+Mach Delay'!S118-'Pres Est+Mov Vlv+Mach Delay'!S117)/0.000125&lt;=0),0.0000001,('Pres Est+Mov Vlv+Mach Delay'!S118-'Pres Est+Mov Vlv+Mach Delay'!S117)/0.000125)</f>
        <v>9.9999999999999995E-8</v>
      </c>
    </row>
    <row r="117" spans="8:12" x14ac:dyDescent="0.2">
      <c r="H117">
        <v>1.4250000000000001E-2</v>
      </c>
      <c r="I117">
        <f>('Pres Est+Mov Vlv+Mach Delay'!T120-'Pres Est+Mov Vlv+Mach Delay'!T119)/0.000125</f>
        <v>0</v>
      </c>
      <c r="K117">
        <v>1.4250000000000001E-2</v>
      </c>
      <c r="L117">
        <f>IF((('Pres Est+Mov Vlv+Mach Delay'!S119-'Pres Est+Mov Vlv+Mach Delay'!S118)/0.000125&lt;=0),0.0000001,('Pres Est+Mov Vlv+Mach Delay'!S119-'Pres Est+Mov Vlv+Mach Delay'!S118)/0.000125)</f>
        <v>9.9999999999999995E-8</v>
      </c>
    </row>
    <row r="118" spans="8:12" x14ac:dyDescent="0.2">
      <c r="H118">
        <v>1.4375000000000001E-2</v>
      </c>
      <c r="I118">
        <f>('Pres Est+Mov Vlv+Mach Delay'!T121-'Pres Est+Mov Vlv+Mach Delay'!T120)/0.000125</f>
        <v>0</v>
      </c>
      <c r="K118">
        <v>1.4375000000000001E-2</v>
      </c>
      <c r="L118">
        <f>IF((('Pres Est+Mov Vlv+Mach Delay'!S120-'Pres Est+Mov Vlv+Mach Delay'!S119)/0.000125&lt;=0),0.0000001,('Pres Est+Mov Vlv+Mach Delay'!S120-'Pres Est+Mov Vlv+Mach Delay'!S119)/0.000125)</f>
        <v>9.9999999999999995E-8</v>
      </c>
    </row>
    <row r="119" spans="8:12" x14ac:dyDescent="0.2">
      <c r="H119">
        <v>1.4500000000000001E-2</v>
      </c>
      <c r="I119">
        <f>('Pres Est+Mov Vlv+Mach Delay'!T122-'Pres Est+Mov Vlv+Mach Delay'!T121)/0.000125</f>
        <v>0</v>
      </c>
      <c r="K119">
        <v>1.4500000000000001E-2</v>
      </c>
      <c r="L119">
        <f>IF((('Pres Est+Mov Vlv+Mach Delay'!S121-'Pres Est+Mov Vlv+Mach Delay'!S120)/0.000125&lt;=0),0.0000001,('Pres Est+Mov Vlv+Mach Delay'!S121-'Pres Est+Mov Vlv+Mach Delay'!S120)/0.000125)</f>
        <v>9.9999999999999995E-8</v>
      </c>
    </row>
    <row r="120" spans="8:12" x14ac:dyDescent="0.2">
      <c r="H120">
        <v>1.4625000000000001E-2</v>
      </c>
      <c r="I120">
        <f>('Pres Est+Mov Vlv+Mach Delay'!T123-'Pres Est+Mov Vlv+Mach Delay'!T122)/0.000125</f>
        <v>0</v>
      </c>
      <c r="K120">
        <v>1.4625000000000001E-2</v>
      </c>
      <c r="L120">
        <f>IF((('Pres Est+Mov Vlv+Mach Delay'!S122-'Pres Est+Mov Vlv+Mach Delay'!S121)/0.000125&lt;=0),0.0000001,('Pres Est+Mov Vlv+Mach Delay'!S122-'Pres Est+Mov Vlv+Mach Delay'!S121)/0.000125)</f>
        <v>9.9999999999999995E-8</v>
      </c>
    </row>
    <row r="121" spans="8:12" x14ac:dyDescent="0.2">
      <c r="H121">
        <v>1.4749999999999999E-2</v>
      </c>
      <c r="I121">
        <f>('Pres Est+Mov Vlv+Mach Delay'!T124-'Pres Est+Mov Vlv+Mach Delay'!T123)/0.000125</f>
        <v>0</v>
      </c>
      <c r="K121">
        <v>1.4749999999999999E-2</v>
      </c>
      <c r="L121">
        <f>IF((('Pres Est+Mov Vlv+Mach Delay'!S123-'Pres Est+Mov Vlv+Mach Delay'!S122)/0.000125&lt;=0),0.0000001,('Pres Est+Mov Vlv+Mach Delay'!S123-'Pres Est+Mov Vlv+Mach Delay'!S122)/0.000125)</f>
        <v>9.9999999999999995E-8</v>
      </c>
    </row>
    <row r="122" spans="8:12" x14ac:dyDescent="0.2">
      <c r="H122">
        <v>1.4874999999999999E-2</v>
      </c>
      <c r="I122">
        <f>('Pres Est+Mov Vlv+Mach Delay'!T125-'Pres Est+Mov Vlv+Mach Delay'!T124)/0.000125</f>
        <v>0</v>
      </c>
      <c r="K122">
        <v>1.4874999999999999E-2</v>
      </c>
      <c r="L122">
        <f>IF((('Pres Est+Mov Vlv+Mach Delay'!S124-'Pres Est+Mov Vlv+Mach Delay'!S123)/0.000125&lt;=0),0.0000001,('Pres Est+Mov Vlv+Mach Delay'!S124-'Pres Est+Mov Vlv+Mach Delay'!S123)/0.000125)</f>
        <v>9.9999999999999995E-8</v>
      </c>
    </row>
    <row r="123" spans="8:12" x14ac:dyDescent="0.2">
      <c r="H123">
        <v>1.4999999999999999E-2</v>
      </c>
      <c r="I123">
        <f>('Pres Est+Mov Vlv+Mach Delay'!T126-'Pres Est+Mov Vlv+Mach Delay'!T125)/0.000125</f>
        <v>2.9623416656824179E-3</v>
      </c>
      <c r="K123">
        <v>1.4999999999999999E-2</v>
      </c>
      <c r="L123">
        <f>IF((('Pres Est+Mov Vlv+Mach Delay'!S125-'Pres Est+Mov Vlv+Mach Delay'!S124)/0.000125&lt;=0),0.0000001,('Pres Est+Mov Vlv+Mach Delay'!S125-'Pres Est+Mov Vlv+Mach Delay'!S124)/0.000125)</f>
        <v>9.9999999999999995E-8</v>
      </c>
    </row>
    <row r="124" spans="8:12" x14ac:dyDescent="0.2">
      <c r="H124">
        <v>1.5125E-2</v>
      </c>
      <c r="I124">
        <f>('Pres Est+Mov Vlv+Mach Delay'!T127-'Pres Est+Mov Vlv+Mach Delay'!T126)/0.000125</f>
        <v>1.0486431768285261E-2</v>
      </c>
      <c r="K124">
        <v>1.5125E-2</v>
      </c>
      <c r="L124">
        <f>IF((('Pres Est+Mov Vlv+Mach Delay'!S126-'Pres Est+Mov Vlv+Mach Delay'!S125)/0.000125&lt;=0),0.0000001,('Pres Est+Mov Vlv+Mach Delay'!S126-'Pres Est+Mov Vlv+Mach Delay'!S125)/0.000125)</f>
        <v>2.5004624747528756E-3</v>
      </c>
    </row>
    <row r="125" spans="8:12" x14ac:dyDescent="0.2">
      <c r="H125">
        <v>1.525E-2</v>
      </c>
      <c r="I125">
        <f>('Pres Est+Mov Vlv+Mach Delay'!T128-'Pres Est+Mov Vlv+Mach Delay'!T127)/0.000125</f>
        <v>1.9776583320318616E-2</v>
      </c>
      <c r="K125">
        <v>1.525E-2</v>
      </c>
      <c r="L125">
        <f>IF((('Pres Est+Mov Vlv+Mach Delay'!S127-'Pres Est+Mov Vlv+Mach Delay'!S126)/0.000125&lt;=0),0.0000001,('Pres Est+Mov Vlv+Mach Delay'!S127-'Pres Est+Mov Vlv+Mach Delay'!S126)/0.000125)</f>
        <v>8.8514196165867896E-3</v>
      </c>
    </row>
    <row r="126" spans="8:12" x14ac:dyDescent="0.2">
      <c r="H126">
        <v>1.5375E-2</v>
      </c>
      <c r="I126">
        <f>('Pres Est+Mov Vlv+Mach Delay'!T129-'Pres Est+Mov Vlv+Mach Delay'!T128)/0.000125</f>
        <v>3.0410864959960964E-2</v>
      </c>
      <c r="K126">
        <v>1.5375E-2</v>
      </c>
      <c r="L126">
        <f>IF((('Pres Est+Mov Vlv+Mach Delay'!S128-'Pres Est+Mov Vlv+Mach Delay'!S127)/0.000125&lt;=0),0.0000001,('Pres Est+Mov Vlv+Mach Delay'!S128-'Pres Est+Mov Vlv+Mach Delay'!S127)/0.000125)</f>
        <v>1.669307934467737E-2</v>
      </c>
    </row>
    <row r="127" spans="8:12" x14ac:dyDescent="0.2">
      <c r="H127">
        <v>1.55E-2</v>
      </c>
      <c r="I127">
        <f>('Pres Est+Mov Vlv+Mach Delay'!T130-'Pres Est+Mov Vlv+Mach Delay'!T129)/0.000125</f>
        <v>4.1928515671149372E-2</v>
      </c>
      <c r="K127">
        <v>1.55E-2</v>
      </c>
      <c r="L127">
        <f>IF((('Pres Est+Mov Vlv+Mach Delay'!S129-'Pres Est+Mov Vlv+Mach Delay'!S128)/0.000125&lt;=0),0.0000001,('Pres Est+Mov Vlv+Mach Delay'!S129-'Pres Est+Mov Vlv+Mach Delay'!S128)/0.000125)</f>
        <v>2.5669296535935634E-2</v>
      </c>
    </row>
    <row r="128" spans="8:12" x14ac:dyDescent="0.2">
      <c r="H128">
        <v>1.5625E-2</v>
      </c>
      <c r="I128">
        <f>('Pres Est+Mov Vlv+Mach Delay'!T131-'Pres Est+Mov Vlv+Mach Delay'!T130)/0.000125</f>
        <v>5.3886723435206708E-2</v>
      </c>
      <c r="K128">
        <v>1.5625E-2</v>
      </c>
      <c r="L128">
        <f>IF((('Pres Est+Mov Vlv+Mach Delay'!S130-'Pres Est+Mov Vlv+Mach Delay'!S129)/0.000125&lt;=0),0.0000001,('Pres Est+Mov Vlv+Mach Delay'!S130-'Pres Est+Mov Vlv+Mach Delay'!S129)/0.000125)</f>
        <v>3.5391150613157021E-2</v>
      </c>
    </row>
    <row r="129" spans="8:12" x14ac:dyDescent="0.2">
      <c r="H129">
        <v>1.575E-2</v>
      </c>
      <c r="I129">
        <f>('Pres Est+Mov Vlv+Mach Delay'!T132-'Pres Est+Mov Vlv+Mach Delay'!T131)/0.000125</f>
        <v>6.5904389829239268E-2</v>
      </c>
      <c r="K129">
        <v>1.575E-2</v>
      </c>
      <c r="L129">
        <f>IF((('Pres Est+Mov Vlv+Mach Delay'!S131-'Pres Est+Mov Vlv+Mach Delay'!S130)/0.000125&lt;=0),0.0000001,('Pres Est+Mov Vlv+Mach Delay'!S131-'Pres Est+Mov Vlv+Mach Delay'!S130)/0.000125)</f>
        <v>4.5484871444118537E-2</v>
      </c>
    </row>
    <row r="130" spans="8:12" x14ac:dyDescent="0.2">
      <c r="H130">
        <v>1.5875E-2</v>
      </c>
      <c r="I130">
        <f>('Pres Est+Mov Vlv+Mach Delay'!T133-'Pres Est+Mov Vlv+Mach Delay'!T132)/0.000125</f>
        <v>7.7690890040955266E-2</v>
      </c>
      <c r="K130">
        <v>1.5875E-2</v>
      </c>
      <c r="L130">
        <f>IF((('Pres Est+Mov Vlv+Mach Delay'!S132-'Pres Est+Mov Vlv+Mach Delay'!S131)/0.000125&lt;=0),0.0000001,('Pres Est+Mov Vlv+Mach Delay'!S132-'Pres Est+Mov Vlv+Mach Delay'!S131)/0.000125)</f>
        <v>5.5628780298553365E-2</v>
      </c>
    </row>
    <row r="131" spans="8:12" x14ac:dyDescent="0.2">
      <c r="H131">
        <v>1.6E-2</v>
      </c>
      <c r="I131">
        <f>('Pres Est+Mov Vlv+Mach Delay'!T134-'Pres Est+Mov Vlv+Mach Delay'!T133)/0.000125</f>
        <v>8.9059942835211001E-2</v>
      </c>
      <c r="K131">
        <v>1.6E-2</v>
      </c>
      <c r="L131">
        <f>IF((('Pres Est+Mov Vlv+Mach Delay'!S133-'Pres Est+Mov Vlv+Mach Delay'!S132)/0.000125&lt;=0),0.0000001,('Pres Est+Mov Vlv+Mach Delay'!S133-'Pres Est+Mov Vlv+Mach Delay'!S132)/0.000125)</f>
        <v>6.5577565690016132E-2</v>
      </c>
    </row>
    <row r="132" spans="8:12" x14ac:dyDescent="0.2">
      <c r="H132">
        <v>1.6125E-2</v>
      </c>
      <c r="I132">
        <f>('Pres Est+Mov Vlv+Mach Delay'!T135-'Pres Est+Mov Vlv+Mach Delay'!T134)/0.000125</f>
        <v>9.9930180138185484E-2</v>
      </c>
      <c r="K132">
        <v>1.6125E-2</v>
      </c>
      <c r="L132">
        <f>IF((('Pres Est+Mov Vlv+Mach Delay'!S134-'Pres Est+Mov Vlv+Mach Delay'!S133)/0.000125&lt;=0),0.0000001,('Pres Est+Mov Vlv+Mach Delay'!S134-'Pres Est+Mov Vlv+Mach Delay'!S133)/0.000125)</f>
        <v>7.5173990779953195E-2</v>
      </c>
    </row>
    <row r="133" spans="8:12" x14ac:dyDescent="0.2">
      <c r="H133">
        <v>1.6250000000000001E-2</v>
      </c>
      <c r="I133">
        <f>('Pres Est+Mov Vlv+Mach Delay'!T136-'Pres Est+Mov Vlv+Mach Delay'!T135)/0.000125</f>
        <v>0.11031485613598266</v>
      </c>
      <c r="K133">
        <v>1.6250000000000001E-2</v>
      </c>
      <c r="L133">
        <f>IF((('Pres Est+Mov Vlv+Mach Delay'!S135-'Pres Est+Mov Vlv+Mach Delay'!S134)/0.000125&lt;=0),0.0000001,('Pres Est+Mov Vlv+Mach Delay'!S135-'Pres Est+Mov Vlv+Mach Delay'!S134)/0.000125)</f>
        <v>8.4349374154066889E-2</v>
      </c>
    </row>
    <row r="134" spans="8:12" x14ac:dyDescent="0.2">
      <c r="H134">
        <v>1.6375000000000001E-2</v>
      </c>
      <c r="I134">
        <f>('Pres Est+Mov Vlv+Mach Delay'!T137-'Pres Est+Mov Vlv+Mach Delay'!T136)/0.000125</f>
        <v>0.12030345903139859</v>
      </c>
      <c r="K134">
        <v>1.6375000000000001E-2</v>
      </c>
      <c r="L134">
        <f>IF((('Pres Est+Mov Vlv+Mach Delay'!S136-'Pres Est+Mov Vlv+Mach Delay'!S135)/0.000125&lt;=0),0.0000001,('Pres Est+Mov Vlv+Mach Delay'!S136-'Pres Est+Mov Vlv+Mach Delay'!S135)/0.000125)</f>
        <v>9.3114903446575734E-2</v>
      </c>
    </row>
    <row r="135" spans="8:12" x14ac:dyDescent="0.2">
      <c r="H135">
        <v>1.6500000000000001E-2</v>
      </c>
      <c r="I135">
        <f>('Pres Est+Mov Vlv+Mach Delay'!T138-'Pres Est+Mov Vlv+Mach Delay'!T137)/0.000125</f>
        <v>0.13003792744561254</v>
      </c>
      <c r="K135">
        <v>1.6500000000000001E-2</v>
      </c>
      <c r="L135">
        <f>IF((('Pres Est+Mov Vlv+Mach Delay'!S137-'Pres Est+Mov Vlv+Mach Delay'!S136)/0.000125&lt;=0),0.0000001,('Pres Est+Mov Vlv+Mach Delay'!S137-'Pres Est+Mov Vlv+Mach Delay'!S136)/0.000125)</f>
        <v>0.10154611413524617</v>
      </c>
    </row>
    <row r="136" spans="8:12" x14ac:dyDescent="0.2">
      <c r="H136">
        <v>1.6625000000000001E-2</v>
      </c>
      <c r="I136">
        <f>('Pres Est+Mov Vlv+Mach Delay'!T139-'Pres Est+Mov Vlv+Mach Delay'!T138)/0.000125</f>
        <v>0.13968587756226544</v>
      </c>
      <c r="K136">
        <v>1.6625000000000001E-2</v>
      </c>
      <c r="L136">
        <f>IF((('Pres Est+Mov Vlv+Mach Delay'!S138-'Pres Est+Mov Vlv+Mach Delay'!S137)/0.000125&lt;=0),0.0000001,('Pres Est+Mov Vlv+Mach Delay'!S138-'Pres Est+Mov Vlv+Mach Delay'!S137)/0.000125)</f>
        <v>0.10976281420849783</v>
      </c>
    </row>
    <row r="137" spans="8:12" x14ac:dyDescent="0.2">
      <c r="H137">
        <v>1.6750000000000001E-2</v>
      </c>
      <c r="I137">
        <f>('Pres Est+Mov Vlv+Mach Delay'!T140-'Pres Est+Mov Vlv+Mach Delay'!T139)/0.000125</f>
        <v>0.14941284928652851</v>
      </c>
      <c r="K137">
        <v>1.6750000000000001E-2</v>
      </c>
      <c r="L137">
        <f>IF((('Pres Est+Mov Vlv+Mach Delay'!S139-'Pres Est+Mov Vlv+Mach Delay'!S138)/0.000125&lt;=0),0.0000001,('Pres Est+Mov Vlv+Mach Delay'!S139-'Pres Est+Mov Vlv+Mach Delay'!S138)/0.000125)</f>
        <v>0.11790648565073868</v>
      </c>
    </row>
    <row r="138" spans="8:12" x14ac:dyDescent="0.2">
      <c r="H138">
        <v>1.6875000000000001E-2</v>
      </c>
      <c r="I138">
        <f>('Pres Est+Mov Vlv+Mach Delay'!T141-'Pres Est+Mov Vlv+Mach Delay'!T140)/0.000125</f>
        <v>0.15935518420237851</v>
      </c>
      <c r="K138">
        <v>1.6875000000000001E-2</v>
      </c>
      <c r="L138">
        <f>IF((('Pres Est+Mov Vlv+Mach Delay'!S140-'Pres Est+Mov Vlv+Mach Delay'!S139)/0.000125&lt;=0),0.0000001,('Pres Est+Mov Vlv+Mach Delay'!S140-'Pres Est+Mov Vlv+Mach Delay'!S139)/0.000125)</f>
        <v>0.12611685789485294</v>
      </c>
    </row>
    <row r="139" spans="8:12" x14ac:dyDescent="0.2">
      <c r="H139">
        <v>1.7000000000000001E-2</v>
      </c>
      <c r="I139">
        <f>('Pres Est+Mov Vlv+Mach Delay'!T142-'Pres Est+Mov Vlv+Mach Delay'!T141)/0.000125</f>
        <v>0.16959482777650828</v>
      </c>
      <c r="K139">
        <v>1.7000000000000001E-2</v>
      </c>
      <c r="L139">
        <f>IF((('Pres Est+Mov Vlv+Mach Delay'!S141-'Pres Est+Mov Vlv+Mach Delay'!S140)/0.000125&lt;=0),0.0000001,('Pres Est+Mov Vlv+Mach Delay'!S141-'Pres Est+Mov Vlv+Mach Delay'!S140)/0.000125)</f>
        <v>0.13450901456486394</v>
      </c>
    </row>
    <row r="140" spans="8:12" x14ac:dyDescent="0.2">
      <c r="H140">
        <v>1.7125000000000001E-2</v>
      </c>
      <c r="I140">
        <f>('Pres Est+Mov Vlv+Mach Delay'!T143-'Pres Est+Mov Vlv+Mach Delay'!T142)/0.000125</f>
        <v>0.18013714607605827</v>
      </c>
      <c r="K140">
        <v>1.7125000000000001E-2</v>
      </c>
      <c r="L140">
        <f>IF((('Pres Est+Mov Vlv+Mach Delay'!S142-'Pres Est+Mov Vlv+Mach Delay'!S141)/0.000125&lt;=0),0.0000001,('Pres Est+Mov Vlv+Mach Delay'!S142-'Pres Est+Mov Vlv+Mach Delay'!S141)/0.000125)</f>
        <v>0.14315212444262276</v>
      </c>
    </row>
    <row r="141" spans="8:12" x14ac:dyDescent="0.2">
      <c r="H141">
        <v>1.7250000000000001E-2</v>
      </c>
      <c r="I141">
        <f>('Pres Est+Mov Vlv+Mach Delay'!T144-'Pres Est+Mov Vlv+Mach Delay'!T143)/0.000125</f>
        <v>0.19089277908757679</v>
      </c>
      <c r="K141">
        <v>1.7250000000000001E-2</v>
      </c>
      <c r="L141">
        <f>IF((('Pres Est+Mov Vlv+Mach Delay'!S143-'Pres Est+Mov Vlv+Mach Delay'!S142)/0.000125&lt;=0),0.0000001,('Pres Est+Mov Vlv+Mach Delay'!S143-'Pres Est+Mov Vlv+Mach Delay'!S142)/0.000125)</f>
        <v>0.15205071693460406</v>
      </c>
    </row>
    <row r="142" spans="8:12" x14ac:dyDescent="0.2">
      <c r="H142">
        <v>1.7375000000000002E-2</v>
      </c>
      <c r="I142">
        <f>('Pres Est+Mov Vlv+Mach Delay'!T145-'Pres Est+Mov Vlv+Mach Delay'!T144)/0.000125</f>
        <v>0.20166460882006168</v>
      </c>
      <c r="K142">
        <v>1.7375000000000002E-2</v>
      </c>
      <c r="L142">
        <f>IF((('Pres Est+Mov Vlv+Mach Delay'!S144-'Pres Est+Mov Vlv+Mach Delay'!S143)/0.000125&lt;=0),0.0000001,('Pres Est+Mov Vlv+Mach Delay'!S144-'Pres Est+Mov Vlv+Mach Delay'!S143)/0.000125)</f>
        <v>0.16112936476549827</v>
      </c>
    </row>
    <row r="143" spans="8:12" x14ac:dyDescent="0.2">
      <c r="H143">
        <v>1.7500000000000002E-2</v>
      </c>
      <c r="I143">
        <f>('Pres Est+Mov Vlv+Mach Delay'!T146-'Pres Est+Mov Vlv+Mach Delay'!T145)/0.000125</f>
        <v>0.21214106532769975</v>
      </c>
      <c r="K143">
        <v>1.7500000000000002E-2</v>
      </c>
      <c r="L143">
        <f>IF((('Pres Est+Mov Vlv+Mach Delay'!S145-'Pres Est+Mov Vlv+Mach Delay'!S144)/0.000125&lt;=0),0.0000001,('Pres Est+Mov Vlv+Mach Delay'!S145-'Pres Est+Mov Vlv+Mach Delay'!S144)/0.000125)</f>
        <v>0.17022168397449847</v>
      </c>
    </row>
    <row r="144" spans="8:12" x14ac:dyDescent="0.2">
      <c r="H144">
        <v>1.7624999999999998E-2</v>
      </c>
      <c r="I144">
        <f>('Pres Est+Mov Vlv+Mach Delay'!T147-'Pres Est+Mov Vlv+Mach Delay'!T146)/0.000125</f>
        <v>0.22189716562932751</v>
      </c>
      <c r="K144">
        <v>1.7624999999999998E-2</v>
      </c>
      <c r="L144">
        <f>IF((('Pres Est+Mov Vlv+Mach Delay'!S146-'Pres Est+Mov Vlv+Mach Delay'!S145)/0.000125&lt;=0),0.0000001,('Pres Est+Mov Vlv+Mach Delay'!S146-'Pres Est+Mov Vlv+Mach Delay'!S145)/0.000125)</f>
        <v>0.1790646836423628</v>
      </c>
    </row>
    <row r="145" spans="8:12" x14ac:dyDescent="0.2">
      <c r="H145">
        <v>1.7749999999999998E-2</v>
      </c>
      <c r="I145">
        <f>('Pres Est+Mov Vlv+Mach Delay'!T148-'Pres Est+Mov Vlv+Mach Delay'!T147)/0.000125</f>
        <v>0.23040479113384163</v>
      </c>
      <c r="K145">
        <v>1.7749999999999998E-2</v>
      </c>
      <c r="L145">
        <f>IF((('Pres Est+Mov Vlv+Mach Delay'!S147-'Pres Est+Mov Vlv+Mach Delay'!S146)/0.000125&lt;=0),0.0000001,('Pres Est+Mov Vlv+Mach Delay'!S147-'Pres Est+Mov Vlv+Mach Delay'!S146)/0.000125)</f>
        <v>0.1872996428257509</v>
      </c>
    </row>
    <row r="146" spans="8:12" x14ac:dyDescent="0.2">
      <c r="H146">
        <v>1.7874999999999999E-2</v>
      </c>
      <c r="I146">
        <f>('Pres Est+Mov Vlv+Mach Delay'!T149-'Pres Est+Mov Vlv+Mach Delay'!T148)/0.000125</f>
        <v>0.23705364885481892</v>
      </c>
      <c r="K146">
        <v>1.7874999999999999E-2</v>
      </c>
      <c r="L146">
        <f>IF((('Pres Est+Mov Vlv+Mach Delay'!S148-'Pres Est+Mov Vlv+Mach Delay'!S147)/0.000125&lt;=0),0.0000001,('Pres Est+Mov Vlv+Mach Delay'!S148-'Pres Est+Mov Vlv+Mach Delay'!S147)/0.000125)</f>
        <v>0.19448078555811282</v>
      </c>
    </row>
    <row r="147" spans="8:12" x14ac:dyDescent="0.2">
      <c r="H147">
        <v>1.7999999999999999E-2</v>
      </c>
      <c r="I147">
        <f>('Pres Est+Mov Vlv+Mach Delay'!T150-'Pres Est+Mov Vlv+Mach Delay'!T149)/0.000125</f>
        <v>0.24118401024618472</v>
      </c>
      <c r="K147">
        <v>1.7999999999999999E-2</v>
      </c>
      <c r="L147">
        <f>IF((('Pres Est+Mov Vlv+Mach Delay'!S149-'Pres Est+Mov Vlv+Mach Delay'!S148)/0.000125&lt;=0),0.0000001,('Pres Est+Mov Vlv+Mach Delay'!S149-'Pres Est+Mov Vlv+Mach Delay'!S148)/0.000125)</f>
        <v>0.20009297385626582</v>
      </c>
    </row>
    <row r="148" spans="8:12" x14ac:dyDescent="0.2">
      <c r="H148">
        <v>1.8124999999999999E-2</v>
      </c>
      <c r="I148">
        <f>('Pres Est+Mov Vlv+Mach Delay'!T151-'Pres Est+Mov Vlv+Mach Delay'!T150)/0.000125</f>
        <v>0.24213156840515196</v>
      </c>
      <c r="K148">
        <v>1.8124999999999999E-2</v>
      </c>
      <c r="L148">
        <f>IF((('Pres Est+Mov Vlv+Mach Delay'!S150-'Pres Est+Mov Vlv+Mach Delay'!S149)/0.000125&lt;=0),0.0000001,('Pres Est+Mov Vlv+Mach Delay'!S150-'Pres Est+Mov Vlv+Mach Delay'!S149)/0.000125)</f>
        <v>0.2035793420176171</v>
      </c>
    </row>
    <row r="149" spans="8:12" x14ac:dyDescent="0.2">
      <c r="H149">
        <v>1.8249999999999999E-2</v>
      </c>
      <c r="I149">
        <f>('Pres Est+Mov Vlv+Mach Delay'!T152-'Pres Est+Mov Vlv+Mach Delay'!T151)/0.000125</f>
        <v>0.2392835279235255</v>
      </c>
      <c r="K149">
        <v>1.8249999999999999E-2</v>
      </c>
      <c r="L149">
        <f>IF((('Pres Est+Mov Vlv+Mach Delay'!S151-'Pres Est+Mov Vlv+Mach Delay'!S150)/0.000125&lt;=0),0.0000001,('Pres Est+Mov Vlv+Mach Delay'!S151-'Pres Est+Mov Vlv+Mach Delay'!S150)/0.000125)</f>
        <v>0.20437915982614036</v>
      </c>
    </row>
    <row r="150" spans="8:12" x14ac:dyDescent="0.2">
      <c r="H150">
        <v>1.8374999999999999E-2</v>
      </c>
      <c r="I150">
        <f>('Pres Est+Mov Vlv+Mach Delay'!T153-'Pres Est+Mov Vlv+Mach Delay'!T152)/0.000125</f>
        <v>0.23214334459426389</v>
      </c>
      <c r="K150">
        <v>1.8374999999999999E-2</v>
      </c>
      <c r="L150">
        <f>IF((('Pres Est+Mov Vlv+Mach Delay'!S152-'Pres Est+Mov Vlv+Mach Delay'!S151)/0.000125&lt;=0),0.0000001,('Pres Est+Mov Vlv+Mach Delay'!S152-'Pres Est+Mov Vlv+Mach Delay'!S151)/0.000125)</f>
        <v>0.20197517704677923</v>
      </c>
    </row>
    <row r="151" spans="8:12" x14ac:dyDescent="0.2">
      <c r="H151">
        <v>1.8499999999999999E-2</v>
      </c>
      <c r="I151">
        <f>('Pres Est+Mov Vlv+Mach Delay'!T154-'Pres Est+Mov Vlv+Mach Delay'!T153)/0.000125</f>
        <v>0.22039947794424064</v>
      </c>
      <c r="K151">
        <v>1.8499999999999999E-2</v>
      </c>
      <c r="L151">
        <f>IF((('Pres Est+Mov Vlv+Mach Delay'!S153-'Pres Est+Mov Vlv+Mach Delay'!S152)/0.000125&lt;=0),0.0000001,('Pres Est+Mov Vlv+Mach Delay'!S153-'Pres Est+Mov Vlv+Mach Delay'!S152)/0.000125)</f>
        <v>0.19594826911630522</v>
      </c>
    </row>
    <row r="152" spans="8:12" x14ac:dyDescent="0.2">
      <c r="H152">
        <v>1.8624999999999999E-2</v>
      </c>
      <c r="I152">
        <f>('Pres Est+Mov Vlv+Mach Delay'!T155-'Pres Est+Mov Vlv+Mach Delay'!T154)/0.000125</f>
        <v>0.20399135888040776</v>
      </c>
      <c r="K152">
        <v>1.8624999999999999E-2</v>
      </c>
      <c r="L152">
        <f>IF((('Pres Est+Mov Vlv+Mach Delay'!S154-'Pres Est+Mov Vlv+Mach Delay'!S153)/0.000125&lt;=0),0.0000001,('Pres Est+Mov Vlv+Mach Delay'!S154-'Pres Est+Mov Vlv+Mach Delay'!S153)/0.000125)</f>
        <v>0.18603546999287249</v>
      </c>
    </row>
    <row r="153" spans="8:12" x14ac:dyDescent="0.2">
      <c r="H153">
        <v>1.8749999999999999E-2</v>
      </c>
      <c r="I153">
        <f>('Pres Est+Mov Vlv+Mach Delay'!T156-'Pres Est+Mov Vlv+Mach Delay'!T155)/0.000125</f>
        <v>0.1831638994894873</v>
      </c>
      <c r="K153">
        <v>1.8749999999999999E-2</v>
      </c>
      <c r="L153">
        <f>IF((('Pres Est+Mov Vlv+Mach Delay'!S155-'Pres Est+Mov Vlv+Mach Delay'!S154)/0.000125&lt;=0),0.0000001,('Pres Est+Mov Vlv+Mach Delay'!S155-'Pres Est+Mov Vlv+Mach Delay'!S154)/0.000125)</f>
        <v>0.17218565432991842</v>
      </c>
    </row>
    <row r="154" spans="8:12" x14ac:dyDescent="0.2">
      <c r="H154">
        <v>1.8874999999999999E-2</v>
      </c>
      <c r="I154">
        <f>('Pres Est+Mov Vlv+Mach Delay'!T157-'Pres Est+Mov Vlv+Mach Delay'!T156)/0.000125</f>
        <v>0.15850078318461244</v>
      </c>
      <c r="K154">
        <v>1.8874999999999999E-2</v>
      </c>
      <c r="L154">
        <f>IF((('Pres Est+Mov Vlv+Mach Delay'!S156-'Pres Est+Mov Vlv+Mach Delay'!S155)/0.000125&lt;=0),0.0000001,('Pres Est+Mov Vlv+Mach Delay'!S156-'Pres Est+Mov Vlv+Mach Delay'!S155)/0.000125)</f>
        <v>0.15460554827573031</v>
      </c>
    </row>
    <row r="155" spans="8:12" x14ac:dyDescent="0.2">
      <c r="H155">
        <v>1.9E-2</v>
      </c>
      <c r="I155">
        <f>('Pres Est+Mov Vlv+Mach Delay'!T158-'Pres Est+Mov Vlv+Mach Delay'!T157)/0.000125</f>
        <v>0.13092700374918614</v>
      </c>
      <c r="K155">
        <v>1.9E-2</v>
      </c>
      <c r="L155">
        <f>IF((('Pres Est+Mov Vlv+Mach Delay'!S157-'Pres Est+Mov Vlv+Mach Delay'!S156)/0.000125&lt;=0),0.0000001,('Pres Est+Mov Vlv+Mach Delay'!S157-'Pres Est+Mov Vlv+Mach Delay'!S156)/0.000125)</f>
        <v>0.1337878291229333</v>
      </c>
    </row>
    <row r="156" spans="8:12" x14ac:dyDescent="0.2">
      <c r="H156">
        <v>1.9125E-2</v>
      </c>
      <c r="I156">
        <f>('Pres Est+Mov Vlv+Mach Delay'!T159-'Pres Est+Mov Vlv+Mach Delay'!T158)/0.000125</f>
        <v>0.10167311448942579</v>
      </c>
      <c r="K156">
        <v>1.9125E-2</v>
      </c>
      <c r="L156">
        <f>IF((('Pres Est+Mov Vlv+Mach Delay'!S158-'Pres Est+Mov Vlv+Mach Delay'!S157)/0.000125&lt;=0),0.0000001,('Pres Est+Mov Vlv+Mach Delay'!S158-'Pres Est+Mov Vlv+Mach Delay'!S157)/0.000125)</f>
        <v>0.11051326847244437</v>
      </c>
    </row>
    <row r="157" spans="8:12" x14ac:dyDescent="0.2">
      <c r="H157">
        <v>1.925E-2</v>
      </c>
      <c r="I157">
        <f>('Pres Est+Mov Vlv+Mach Delay'!T160-'Pres Est+Mov Vlv+Mach Delay'!T159)/0.000125</f>
        <v>7.2197607279235118E-2</v>
      </c>
      <c r="K157">
        <v>1.925E-2</v>
      </c>
      <c r="L157">
        <f>IF((('Pres Est+Mov Vlv+Mach Delay'!S159-'Pres Est+Mov Vlv+Mach Delay'!S158)/0.000125&lt;=0),0.0000001,('Pres Est+Mov Vlv+Mach Delay'!S159-'Pres Est+Mov Vlv+Mach Delay'!S158)/0.000125)</f>
        <v>8.5820555548070554E-2</v>
      </c>
    </row>
    <row r="158" spans="8:12" x14ac:dyDescent="0.2">
      <c r="H158">
        <v>1.9375E-2</v>
      </c>
      <c r="I158">
        <f>('Pres Est+Mov Vlv+Mach Delay'!T161-'Pres Est+Mov Vlv+Mach Delay'!T160)/0.000125</f>
        <v>4.406958518868645E-2</v>
      </c>
      <c r="K158">
        <v>1.9375E-2</v>
      </c>
      <c r="L158">
        <f>IF((('Pres Est+Mov Vlv+Mach Delay'!S160-'Pres Est+Mov Vlv+Mach Delay'!S159)/0.000125&lt;=0),0.0000001,('Pres Est+Mov Vlv+Mach Delay'!S160-'Pres Est+Mov Vlv+Mach Delay'!S159)/0.000125)</f>
        <v>6.0940778661695665E-2</v>
      </c>
    </row>
    <row r="159" spans="8:12" x14ac:dyDescent="0.2">
      <c r="H159">
        <v>1.95E-2</v>
      </c>
      <c r="I159">
        <f>('Pres Est+Mov Vlv+Mach Delay'!T162-'Pres Est+Mov Vlv+Mach Delay'!T161)/0.000125</f>
        <v>1.8820764392160801E-2</v>
      </c>
      <c r="K159">
        <v>1.95E-2</v>
      </c>
      <c r="L159">
        <f>IF((('Pres Est+Mov Vlv+Mach Delay'!S161-'Pres Est+Mov Vlv+Mach Delay'!S160)/0.000125&lt;=0),0.0000001,('Pres Est+Mov Vlv+Mach Delay'!S161-'Pres Est+Mov Vlv+Mach Delay'!S160)/0.000125)</f>
        <v>3.7198391164258542E-2</v>
      </c>
    </row>
    <row r="160" spans="8:12" x14ac:dyDescent="0.2">
      <c r="H160">
        <v>1.9625E-2</v>
      </c>
      <c r="I160">
        <f>('Pres Est+Mov Vlv+Mach Delay'!T163-'Pres Est+Mov Vlv+Mach Delay'!T162)/0.000125</f>
        <v>-2.2172833147524051E-3</v>
      </c>
      <c r="K160">
        <v>1.9625E-2</v>
      </c>
      <c r="L160">
        <f>IF((('Pres Est+Mov Vlv+Mach Delay'!S162-'Pres Est+Mov Vlv+Mach Delay'!S161)/0.000125&lt;=0),0.0000001,('Pres Est+Mov Vlv+Mach Delay'!S162-'Pres Est+Mov Vlv+Mach Delay'!S161)/0.000125)</f>
        <v>1.5886288760659159E-2</v>
      </c>
    </row>
    <row r="161" spans="8:12" x14ac:dyDescent="0.2">
      <c r="H161">
        <v>1.975E-2</v>
      </c>
      <c r="I161">
        <f>('Pres Est+Mov Vlv+Mach Delay'!T164-'Pres Est+Mov Vlv+Mach Delay'!T163)/0.000125</f>
        <v>-1.8069302077201692E-2</v>
      </c>
      <c r="K161">
        <v>1.975E-2</v>
      </c>
      <c r="L161">
        <f>IF((('Pres Est+Mov Vlv+Mach Delay'!S163-'Pres Est+Mov Vlv+Mach Delay'!S162)/0.000125&lt;=0),0.0000001,('Pres Est+Mov Vlv+Mach Delay'!S163-'Pres Est+Mov Vlv+Mach Delay'!S162)/0.000125)</f>
        <v>9.9999999999999995E-8</v>
      </c>
    </row>
    <row r="162" spans="8:12" x14ac:dyDescent="0.2">
      <c r="H162">
        <v>1.9875E-2</v>
      </c>
      <c r="I162">
        <f>('Pres Est+Mov Vlv+Mach Delay'!T165-'Pres Est+Mov Vlv+Mach Delay'!T164)/0.000125</f>
        <v>-2.8242081324293157E-2</v>
      </c>
      <c r="K162">
        <v>1.9875E-2</v>
      </c>
      <c r="L162">
        <f>IF((('Pres Est+Mov Vlv+Mach Delay'!S164-'Pres Est+Mov Vlv+Mach Delay'!S163)/0.000125&lt;=0),0.0000001,('Pres Est+Mov Vlv+Mach Delay'!S164-'Pres Est+Mov Vlv+Mach Delay'!S163)/0.000125)</f>
        <v>9.9999999999999995E-8</v>
      </c>
    </row>
    <row r="163" spans="8:12" x14ac:dyDescent="0.2">
      <c r="H163">
        <v>0.02</v>
      </c>
      <c r="I163">
        <f>('Pres Est+Mov Vlv+Mach Delay'!T166-'Pres Est+Mov Vlv+Mach Delay'!T165)/0.000125</f>
        <v>-3.2797438582766666E-2</v>
      </c>
      <c r="K163">
        <v>0.02</v>
      </c>
      <c r="L163">
        <f>IF((('Pres Est+Mov Vlv+Mach Delay'!S165-'Pres Est+Mov Vlv+Mach Delay'!S164)/0.000125&lt;=0),0.0000001,('Pres Est+Mov Vlv+Mach Delay'!S165-'Pres Est+Mov Vlv+Mach Delay'!S164)/0.000125)</f>
        <v>9.9999999999999995E-8</v>
      </c>
    </row>
    <row r="164" spans="8:12" x14ac:dyDescent="0.2">
      <c r="H164">
        <v>2.0125000000000001E-2</v>
      </c>
      <c r="I164">
        <f>('Pres Est+Mov Vlv+Mach Delay'!T167-'Pres Est+Mov Vlv+Mach Delay'!T166)/0.000125</f>
        <v>-4.9520929905018081</v>
      </c>
      <c r="K164">
        <v>2.0125000000000001E-2</v>
      </c>
      <c r="L164">
        <f>IF((('Pres Est+Mov Vlv+Mach Delay'!S166-'Pres Est+Mov Vlv+Mach Delay'!S165)/0.000125&lt;=0),0.0000001,('Pres Est+Mov Vlv+Mach Delay'!S166-'Pres Est+Mov Vlv+Mach Delay'!S165)/0.000125)</f>
        <v>9.9999999999999995E-8</v>
      </c>
    </row>
    <row r="165" spans="8:12" x14ac:dyDescent="0.2">
      <c r="H165">
        <v>2.0250000000000001E-2</v>
      </c>
      <c r="I165">
        <f>('Pres Est+Mov Vlv+Mach Delay'!T168-'Pres Est+Mov Vlv+Mach Delay'!T167)/0.000125</f>
        <v>0</v>
      </c>
      <c r="K165">
        <v>2.0250000000000001E-2</v>
      </c>
      <c r="L165">
        <f>IF((('Pres Est+Mov Vlv+Mach Delay'!S167-'Pres Est+Mov Vlv+Mach Delay'!S166)/0.000125&lt;=0),0.0000001,('Pres Est+Mov Vlv+Mach Delay'!S167-'Pres Est+Mov Vlv+Mach Delay'!S166)/0.000125)</f>
        <v>9.9999999999999995E-8</v>
      </c>
    </row>
    <row r="166" spans="8:12" x14ac:dyDescent="0.2">
      <c r="H166">
        <v>2.0375000000000001E-2</v>
      </c>
      <c r="I166">
        <f>('Pres Est+Mov Vlv+Mach Delay'!T169-'Pres Est+Mov Vlv+Mach Delay'!T168)/0.000125</f>
        <v>0</v>
      </c>
      <c r="K166">
        <v>2.0375000000000001E-2</v>
      </c>
      <c r="L166">
        <f>IF((('Pres Est+Mov Vlv+Mach Delay'!S168-'Pres Est+Mov Vlv+Mach Delay'!S167)/0.000125&lt;=0),0.0000001,('Pres Est+Mov Vlv+Mach Delay'!S168-'Pres Est+Mov Vlv+Mach Delay'!S167)/0.000125)</f>
        <v>9.9999999999999995E-8</v>
      </c>
    </row>
    <row r="167" spans="8:12" x14ac:dyDescent="0.2">
      <c r="H167">
        <v>2.0500000000000001E-2</v>
      </c>
      <c r="I167">
        <f>('Pres Est+Mov Vlv+Mach Delay'!T170-'Pres Est+Mov Vlv+Mach Delay'!T169)/0.000125</f>
        <v>0</v>
      </c>
      <c r="K167">
        <v>2.0500000000000001E-2</v>
      </c>
      <c r="L167">
        <f>IF((('Pres Est+Mov Vlv+Mach Delay'!S169-'Pres Est+Mov Vlv+Mach Delay'!S168)/0.000125&lt;=0),0.0000001,('Pres Est+Mov Vlv+Mach Delay'!S169-'Pres Est+Mov Vlv+Mach Delay'!S168)/0.000125)</f>
        <v>9.9999999999999995E-8</v>
      </c>
    </row>
    <row r="168" spans="8:12" x14ac:dyDescent="0.2">
      <c r="H168">
        <v>2.0625000000000001E-2</v>
      </c>
      <c r="I168">
        <f>('Pres Est+Mov Vlv+Mach Delay'!T171-'Pres Est+Mov Vlv+Mach Delay'!T170)/0.000125</f>
        <v>0</v>
      </c>
      <c r="K168">
        <v>2.0625000000000001E-2</v>
      </c>
      <c r="L168">
        <f>IF((('Pres Est+Mov Vlv+Mach Delay'!S170-'Pres Est+Mov Vlv+Mach Delay'!S169)/0.000125&lt;=0),0.0000001,('Pres Est+Mov Vlv+Mach Delay'!S170-'Pres Est+Mov Vlv+Mach Delay'!S169)/0.000125)</f>
        <v>9.9999999999999995E-8</v>
      </c>
    </row>
    <row r="169" spans="8:12" x14ac:dyDescent="0.2">
      <c r="H169">
        <v>2.0750000000000001E-2</v>
      </c>
      <c r="I169">
        <f>('Pres Est+Mov Vlv+Mach Delay'!T172-'Pres Est+Mov Vlv+Mach Delay'!T171)/0.000125</f>
        <v>0</v>
      </c>
      <c r="K169">
        <v>2.0750000000000001E-2</v>
      </c>
      <c r="L169">
        <f>IF((('Pres Est+Mov Vlv+Mach Delay'!S171-'Pres Est+Mov Vlv+Mach Delay'!S170)/0.000125&lt;=0),0.0000001,('Pres Est+Mov Vlv+Mach Delay'!S171-'Pres Est+Mov Vlv+Mach Delay'!S170)/0.000125)</f>
        <v>9.9999999999999995E-8</v>
      </c>
    </row>
    <row r="170" spans="8:12" x14ac:dyDescent="0.2">
      <c r="H170">
        <v>2.0875000000000001E-2</v>
      </c>
      <c r="I170">
        <f>('Pres Est+Mov Vlv+Mach Delay'!T173-'Pres Est+Mov Vlv+Mach Delay'!T172)/0.000125</f>
        <v>0</v>
      </c>
      <c r="K170">
        <v>2.0875000000000001E-2</v>
      </c>
      <c r="L170">
        <f>IF((('Pres Est+Mov Vlv+Mach Delay'!S172-'Pres Est+Mov Vlv+Mach Delay'!S171)/0.000125&lt;=0),0.0000001,('Pres Est+Mov Vlv+Mach Delay'!S172-'Pres Est+Mov Vlv+Mach Delay'!S171)/0.000125)</f>
        <v>9.9999999999999995E-8</v>
      </c>
    </row>
    <row r="171" spans="8:12" x14ac:dyDescent="0.2">
      <c r="H171">
        <v>2.1000000000000001E-2</v>
      </c>
      <c r="I171">
        <f>('Pres Est+Mov Vlv+Mach Delay'!T174-'Pres Est+Mov Vlv+Mach Delay'!T173)/0.000125</f>
        <v>0</v>
      </c>
      <c r="K171">
        <v>2.1000000000000001E-2</v>
      </c>
      <c r="L171">
        <f>IF((('Pres Est+Mov Vlv+Mach Delay'!S173-'Pres Est+Mov Vlv+Mach Delay'!S172)/0.000125&lt;=0),0.0000001,('Pres Est+Mov Vlv+Mach Delay'!S173-'Pres Est+Mov Vlv+Mach Delay'!S172)/0.000125)</f>
        <v>9.9999999999999995E-8</v>
      </c>
    </row>
    <row r="172" spans="8:12" x14ac:dyDescent="0.2">
      <c r="H172">
        <v>2.1125000000000001E-2</v>
      </c>
      <c r="I172">
        <f>('Pres Est+Mov Vlv+Mach Delay'!T175-'Pres Est+Mov Vlv+Mach Delay'!T174)/0.000125</f>
        <v>0</v>
      </c>
      <c r="K172">
        <v>2.1125000000000001E-2</v>
      </c>
      <c r="L172">
        <f>IF((('Pres Est+Mov Vlv+Mach Delay'!S174-'Pres Est+Mov Vlv+Mach Delay'!S173)/0.000125&lt;=0),0.0000001,('Pres Est+Mov Vlv+Mach Delay'!S174-'Pres Est+Mov Vlv+Mach Delay'!S173)/0.000125)</f>
        <v>9.9999999999999995E-8</v>
      </c>
    </row>
    <row r="173" spans="8:12" x14ac:dyDescent="0.2">
      <c r="H173">
        <v>2.1250000000000002E-2</v>
      </c>
      <c r="I173">
        <f>('Pres Est+Mov Vlv+Mach Delay'!T176-'Pres Est+Mov Vlv+Mach Delay'!T175)/0.000125</f>
        <v>0</v>
      </c>
      <c r="K173">
        <v>2.1250000000000002E-2</v>
      </c>
      <c r="L173">
        <f>IF((('Pres Est+Mov Vlv+Mach Delay'!S175-'Pres Est+Mov Vlv+Mach Delay'!S174)/0.000125&lt;=0),0.0000001,('Pres Est+Mov Vlv+Mach Delay'!S175-'Pres Est+Mov Vlv+Mach Delay'!S174)/0.000125)</f>
        <v>9.9999999999999995E-8</v>
      </c>
    </row>
    <row r="174" spans="8:12" x14ac:dyDescent="0.2">
      <c r="H174">
        <v>2.1375000000000002E-2</v>
      </c>
      <c r="I174">
        <f>('Pres Est+Mov Vlv+Mach Delay'!T177-'Pres Est+Mov Vlv+Mach Delay'!T176)/0.000125</f>
        <v>0</v>
      </c>
      <c r="K174">
        <v>2.1375000000000002E-2</v>
      </c>
      <c r="L174">
        <f>IF((('Pres Est+Mov Vlv+Mach Delay'!S176-'Pres Est+Mov Vlv+Mach Delay'!S175)/0.000125&lt;=0),0.0000001,('Pres Est+Mov Vlv+Mach Delay'!S176-'Pres Est+Mov Vlv+Mach Delay'!S175)/0.000125)</f>
        <v>9.9999999999999995E-8</v>
      </c>
    </row>
    <row r="175" spans="8:12" x14ac:dyDescent="0.2">
      <c r="H175">
        <v>2.1499999999999998E-2</v>
      </c>
      <c r="I175">
        <f>('Pres Est+Mov Vlv+Mach Delay'!T178-'Pres Est+Mov Vlv+Mach Delay'!T177)/0.000125</f>
        <v>0</v>
      </c>
      <c r="K175">
        <v>2.1499999999999998E-2</v>
      </c>
      <c r="L175">
        <f>IF((('Pres Est+Mov Vlv+Mach Delay'!S177-'Pres Est+Mov Vlv+Mach Delay'!S176)/0.000125&lt;=0),0.0000001,('Pres Est+Mov Vlv+Mach Delay'!S177-'Pres Est+Mov Vlv+Mach Delay'!S176)/0.000125)</f>
        <v>9.9999999999999995E-8</v>
      </c>
    </row>
    <row r="176" spans="8:12" x14ac:dyDescent="0.2">
      <c r="H176">
        <v>2.1624999999999998E-2</v>
      </c>
      <c r="I176">
        <f>('Pres Est+Mov Vlv+Mach Delay'!T179-'Pres Est+Mov Vlv+Mach Delay'!T178)/0.000125</f>
        <v>0</v>
      </c>
      <c r="K176">
        <v>2.1624999999999998E-2</v>
      </c>
      <c r="L176">
        <f>IF((('Pres Est+Mov Vlv+Mach Delay'!S178-'Pres Est+Mov Vlv+Mach Delay'!S177)/0.000125&lt;=0),0.0000001,('Pres Est+Mov Vlv+Mach Delay'!S178-'Pres Est+Mov Vlv+Mach Delay'!S177)/0.000125)</f>
        <v>9.9999999999999995E-8</v>
      </c>
    </row>
    <row r="177" spans="8:12" x14ac:dyDescent="0.2">
      <c r="H177">
        <v>2.1749999999999999E-2</v>
      </c>
      <c r="I177">
        <f>('Pres Est+Mov Vlv+Mach Delay'!T180-'Pres Est+Mov Vlv+Mach Delay'!T179)/0.000125</f>
        <v>0</v>
      </c>
      <c r="K177">
        <v>2.1749999999999999E-2</v>
      </c>
      <c r="L177">
        <f>IF((('Pres Est+Mov Vlv+Mach Delay'!S179-'Pres Est+Mov Vlv+Mach Delay'!S178)/0.000125&lt;=0),0.0000001,('Pres Est+Mov Vlv+Mach Delay'!S179-'Pres Est+Mov Vlv+Mach Delay'!S178)/0.000125)</f>
        <v>9.9999999999999995E-8</v>
      </c>
    </row>
    <row r="178" spans="8:12" x14ac:dyDescent="0.2">
      <c r="H178">
        <v>2.1874999999999999E-2</v>
      </c>
      <c r="I178">
        <f>('Pres Est+Mov Vlv+Mach Delay'!T181-'Pres Est+Mov Vlv+Mach Delay'!T180)/0.000125</f>
        <v>0</v>
      </c>
      <c r="K178">
        <v>2.1874999999999999E-2</v>
      </c>
      <c r="L178">
        <f>IF((('Pres Est+Mov Vlv+Mach Delay'!S180-'Pres Est+Mov Vlv+Mach Delay'!S179)/0.000125&lt;=0),0.0000001,('Pres Est+Mov Vlv+Mach Delay'!S180-'Pres Est+Mov Vlv+Mach Delay'!S179)/0.000125)</f>
        <v>9.9999999999999995E-8</v>
      </c>
    </row>
    <row r="179" spans="8:12" x14ac:dyDescent="0.2">
      <c r="H179">
        <v>2.1999999999999999E-2</v>
      </c>
      <c r="I179">
        <f>('Pres Est+Mov Vlv+Mach Delay'!T182-'Pres Est+Mov Vlv+Mach Delay'!T181)/0.000125</f>
        <v>0</v>
      </c>
      <c r="K179">
        <v>2.1999999999999999E-2</v>
      </c>
      <c r="L179">
        <f>IF((('Pres Est+Mov Vlv+Mach Delay'!S181-'Pres Est+Mov Vlv+Mach Delay'!S180)/0.000125&lt;=0),0.0000001,('Pres Est+Mov Vlv+Mach Delay'!S181-'Pres Est+Mov Vlv+Mach Delay'!S180)/0.000125)</f>
        <v>9.9999999999999995E-8</v>
      </c>
    </row>
    <row r="180" spans="8:12" x14ac:dyDescent="0.2">
      <c r="H180">
        <v>2.2124999999999999E-2</v>
      </c>
      <c r="I180">
        <f>('Pres Est+Mov Vlv+Mach Delay'!T183-'Pres Est+Mov Vlv+Mach Delay'!T182)/0.000125</f>
        <v>0</v>
      </c>
      <c r="K180">
        <v>2.2124999999999999E-2</v>
      </c>
      <c r="L180">
        <f>IF((('Pres Est+Mov Vlv+Mach Delay'!S182-'Pres Est+Mov Vlv+Mach Delay'!S181)/0.000125&lt;=0),0.0000001,('Pres Est+Mov Vlv+Mach Delay'!S182-'Pres Est+Mov Vlv+Mach Delay'!S181)/0.000125)</f>
        <v>9.9999999999999995E-8</v>
      </c>
    </row>
    <row r="181" spans="8:12" x14ac:dyDescent="0.2">
      <c r="H181">
        <v>2.2249999999999999E-2</v>
      </c>
      <c r="I181">
        <f>('Pres Est+Mov Vlv+Mach Delay'!T184-'Pres Est+Mov Vlv+Mach Delay'!T183)/0.000125</f>
        <v>0</v>
      </c>
      <c r="K181">
        <v>2.2249999999999999E-2</v>
      </c>
      <c r="L181">
        <f>IF((('Pres Est+Mov Vlv+Mach Delay'!S183-'Pres Est+Mov Vlv+Mach Delay'!S182)/0.000125&lt;=0),0.0000001,('Pres Est+Mov Vlv+Mach Delay'!S183-'Pres Est+Mov Vlv+Mach Delay'!S182)/0.000125)</f>
        <v>9.9999999999999995E-8</v>
      </c>
    </row>
    <row r="182" spans="8:12" x14ac:dyDescent="0.2">
      <c r="H182">
        <v>2.2374999999999999E-2</v>
      </c>
      <c r="I182">
        <f>('Pres Est+Mov Vlv+Mach Delay'!T185-'Pres Est+Mov Vlv+Mach Delay'!T184)/0.000125</f>
        <v>0</v>
      </c>
      <c r="K182">
        <v>2.2374999999999999E-2</v>
      </c>
      <c r="L182">
        <f>IF((('Pres Est+Mov Vlv+Mach Delay'!S184-'Pres Est+Mov Vlv+Mach Delay'!S183)/0.000125&lt;=0),0.0000001,('Pres Est+Mov Vlv+Mach Delay'!S184-'Pres Est+Mov Vlv+Mach Delay'!S183)/0.000125)</f>
        <v>9.9999999999999995E-8</v>
      </c>
    </row>
    <row r="183" spans="8:12" x14ac:dyDescent="0.2">
      <c r="H183">
        <v>2.2499999999999999E-2</v>
      </c>
      <c r="I183">
        <f>('Pres Est+Mov Vlv+Mach Delay'!T186-'Pres Est+Mov Vlv+Mach Delay'!T185)/0.000125</f>
        <v>0</v>
      </c>
      <c r="K183">
        <v>2.2499999999999999E-2</v>
      </c>
      <c r="L183">
        <f>IF((('Pres Est+Mov Vlv+Mach Delay'!S185-'Pres Est+Mov Vlv+Mach Delay'!S184)/0.000125&lt;=0),0.0000001,('Pres Est+Mov Vlv+Mach Delay'!S185-'Pres Est+Mov Vlv+Mach Delay'!S184)/0.000125)</f>
        <v>9.9999999999999995E-8</v>
      </c>
    </row>
    <row r="184" spans="8:12" x14ac:dyDescent="0.2">
      <c r="H184">
        <v>2.2624999999999999E-2</v>
      </c>
      <c r="I184">
        <f>('Pres Est+Mov Vlv+Mach Delay'!T187-'Pres Est+Mov Vlv+Mach Delay'!T186)/0.000125</f>
        <v>0</v>
      </c>
      <c r="K184">
        <v>2.2624999999999999E-2</v>
      </c>
      <c r="L184">
        <f>IF((('Pres Est+Mov Vlv+Mach Delay'!S186-'Pres Est+Mov Vlv+Mach Delay'!S185)/0.000125&lt;=0),0.0000001,('Pres Est+Mov Vlv+Mach Delay'!S186-'Pres Est+Mov Vlv+Mach Delay'!S185)/0.000125)</f>
        <v>9.9999999999999995E-8</v>
      </c>
    </row>
    <row r="185" spans="8:12" x14ac:dyDescent="0.2">
      <c r="H185">
        <v>2.2749999999999999E-2</v>
      </c>
      <c r="I185">
        <f>('Pres Est+Mov Vlv+Mach Delay'!T188-'Pres Est+Mov Vlv+Mach Delay'!T187)/0.000125</f>
        <v>0</v>
      </c>
      <c r="K185">
        <v>2.2749999999999999E-2</v>
      </c>
      <c r="L185">
        <f>IF((('Pres Est+Mov Vlv+Mach Delay'!S187-'Pres Est+Mov Vlv+Mach Delay'!S186)/0.000125&lt;=0),0.0000001,('Pres Est+Mov Vlv+Mach Delay'!S187-'Pres Est+Mov Vlv+Mach Delay'!S186)/0.000125)</f>
        <v>9.9999999999999995E-8</v>
      </c>
    </row>
    <row r="186" spans="8:12" x14ac:dyDescent="0.2">
      <c r="H186">
        <v>2.2875E-2</v>
      </c>
      <c r="I186">
        <f>('Pres Est+Mov Vlv+Mach Delay'!T189-'Pres Est+Mov Vlv+Mach Delay'!T188)/0.000125</f>
        <v>0</v>
      </c>
      <c r="K186">
        <v>2.2875E-2</v>
      </c>
      <c r="L186">
        <f>IF((('Pres Est+Mov Vlv+Mach Delay'!S188-'Pres Est+Mov Vlv+Mach Delay'!S187)/0.000125&lt;=0),0.0000001,('Pres Est+Mov Vlv+Mach Delay'!S188-'Pres Est+Mov Vlv+Mach Delay'!S187)/0.000125)</f>
        <v>9.9999999999999995E-8</v>
      </c>
    </row>
    <row r="187" spans="8:12" x14ac:dyDescent="0.2">
      <c r="H187">
        <v>2.3E-2</v>
      </c>
      <c r="I187">
        <f>('Pres Est+Mov Vlv+Mach Delay'!T190-'Pres Est+Mov Vlv+Mach Delay'!T189)/0.000125</f>
        <v>0</v>
      </c>
      <c r="K187">
        <v>2.3E-2</v>
      </c>
      <c r="L187">
        <f>IF((('Pres Est+Mov Vlv+Mach Delay'!S189-'Pres Est+Mov Vlv+Mach Delay'!S188)/0.000125&lt;=0),0.0000001,('Pres Est+Mov Vlv+Mach Delay'!S189-'Pres Est+Mov Vlv+Mach Delay'!S188)/0.000125)</f>
        <v>9.9999999999999995E-8</v>
      </c>
    </row>
    <row r="188" spans="8:12" x14ac:dyDescent="0.2">
      <c r="H188">
        <v>2.3125E-2</v>
      </c>
      <c r="I188">
        <f>('Pres Est+Mov Vlv+Mach Delay'!T191-'Pres Est+Mov Vlv+Mach Delay'!T190)/0.000125</f>
        <v>0</v>
      </c>
      <c r="K188">
        <v>2.3125E-2</v>
      </c>
      <c r="L188">
        <f>IF((('Pres Est+Mov Vlv+Mach Delay'!S190-'Pres Est+Mov Vlv+Mach Delay'!S189)/0.000125&lt;=0),0.0000001,('Pres Est+Mov Vlv+Mach Delay'!S190-'Pres Est+Mov Vlv+Mach Delay'!S189)/0.000125)</f>
        <v>9.9999999999999995E-8</v>
      </c>
    </row>
    <row r="189" spans="8:12" x14ac:dyDescent="0.2">
      <c r="H189">
        <v>2.325E-2</v>
      </c>
      <c r="I189">
        <f>('Pres Est+Mov Vlv+Mach Delay'!T192-'Pres Est+Mov Vlv+Mach Delay'!T191)/0.000125</f>
        <v>0</v>
      </c>
      <c r="K189">
        <v>2.325E-2</v>
      </c>
      <c r="L189">
        <f>IF((('Pres Est+Mov Vlv+Mach Delay'!S191-'Pres Est+Mov Vlv+Mach Delay'!S190)/0.000125&lt;=0),0.0000001,('Pres Est+Mov Vlv+Mach Delay'!S191-'Pres Est+Mov Vlv+Mach Delay'!S190)/0.000125)</f>
        <v>9.9999999999999995E-8</v>
      </c>
    </row>
    <row r="190" spans="8:12" x14ac:dyDescent="0.2">
      <c r="H190">
        <v>2.3375E-2</v>
      </c>
      <c r="I190">
        <f>('Pres Est+Mov Vlv+Mach Delay'!T193-'Pres Est+Mov Vlv+Mach Delay'!T192)/0.000125</f>
        <v>0</v>
      </c>
      <c r="K190">
        <v>2.3375E-2</v>
      </c>
      <c r="L190">
        <f>IF((('Pres Est+Mov Vlv+Mach Delay'!S192-'Pres Est+Mov Vlv+Mach Delay'!S191)/0.000125&lt;=0),0.0000001,('Pres Est+Mov Vlv+Mach Delay'!S192-'Pres Est+Mov Vlv+Mach Delay'!S191)/0.000125)</f>
        <v>9.9999999999999995E-8</v>
      </c>
    </row>
    <row r="191" spans="8:12" x14ac:dyDescent="0.2">
      <c r="H191">
        <v>2.35E-2</v>
      </c>
      <c r="I191">
        <f>('Pres Est+Mov Vlv+Mach Delay'!T194-'Pres Est+Mov Vlv+Mach Delay'!T193)/0.000125</f>
        <v>0</v>
      </c>
      <c r="K191">
        <v>2.35E-2</v>
      </c>
      <c r="L191">
        <f>IF((('Pres Est+Mov Vlv+Mach Delay'!S193-'Pres Est+Mov Vlv+Mach Delay'!S192)/0.000125&lt;=0),0.0000001,('Pres Est+Mov Vlv+Mach Delay'!S193-'Pres Est+Mov Vlv+Mach Delay'!S192)/0.000125)</f>
        <v>9.9999999999999995E-8</v>
      </c>
    </row>
    <row r="192" spans="8:12" x14ac:dyDescent="0.2">
      <c r="H192">
        <v>2.3625E-2</v>
      </c>
      <c r="I192">
        <f>('Pres Est+Mov Vlv+Mach Delay'!T195-'Pres Est+Mov Vlv+Mach Delay'!T194)/0.000125</f>
        <v>0</v>
      </c>
      <c r="K192">
        <v>2.3625E-2</v>
      </c>
      <c r="L192">
        <f>IF((('Pres Est+Mov Vlv+Mach Delay'!S194-'Pres Est+Mov Vlv+Mach Delay'!S193)/0.000125&lt;=0),0.0000001,('Pres Est+Mov Vlv+Mach Delay'!S194-'Pres Est+Mov Vlv+Mach Delay'!S193)/0.000125)</f>
        <v>9.9999999999999995E-8</v>
      </c>
    </row>
    <row r="193" spans="8:12" x14ac:dyDescent="0.2">
      <c r="H193">
        <v>2.375E-2</v>
      </c>
      <c r="I193">
        <f>('Pres Est+Mov Vlv+Mach Delay'!T196-'Pres Est+Mov Vlv+Mach Delay'!T195)/0.000125</f>
        <v>0</v>
      </c>
      <c r="K193">
        <v>2.375E-2</v>
      </c>
      <c r="L193">
        <f>IF((('Pres Est+Mov Vlv+Mach Delay'!S195-'Pres Est+Mov Vlv+Mach Delay'!S194)/0.000125&lt;=0),0.0000001,('Pres Est+Mov Vlv+Mach Delay'!S195-'Pres Est+Mov Vlv+Mach Delay'!S194)/0.000125)</f>
        <v>9.9999999999999995E-8</v>
      </c>
    </row>
    <row r="194" spans="8:12" x14ac:dyDescent="0.2">
      <c r="H194">
        <v>2.3875E-2</v>
      </c>
      <c r="I194">
        <f>('Pres Est+Mov Vlv+Mach Delay'!T197-'Pres Est+Mov Vlv+Mach Delay'!T196)/0.000125</f>
        <v>0</v>
      </c>
      <c r="K194">
        <v>2.3875E-2</v>
      </c>
      <c r="L194">
        <f>IF((('Pres Est+Mov Vlv+Mach Delay'!S196-'Pres Est+Mov Vlv+Mach Delay'!S195)/0.000125&lt;=0),0.0000001,('Pres Est+Mov Vlv+Mach Delay'!S196-'Pres Est+Mov Vlv+Mach Delay'!S195)/0.000125)</f>
        <v>9.9999999999999995E-8</v>
      </c>
    </row>
    <row r="195" spans="8:12" x14ac:dyDescent="0.2">
      <c r="H195">
        <v>2.4E-2</v>
      </c>
      <c r="I195">
        <f>('Pres Est+Mov Vlv+Mach Delay'!T198-'Pres Est+Mov Vlv+Mach Delay'!T197)/0.000125</f>
        <v>0</v>
      </c>
      <c r="K195">
        <v>2.4E-2</v>
      </c>
      <c r="L195">
        <f>IF((('Pres Est+Mov Vlv+Mach Delay'!S197-'Pres Est+Mov Vlv+Mach Delay'!S196)/0.000125&lt;=0),0.0000001,('Pres Est+Mov Vlv+Mach Delay'!S197-'Pres Est+Mov Vlv+Mach Delay'!S196)/0.000125)</f>
        <v>9.9999999999999995E-8</v>
      </c>
    </row>
    <row r="196" spans="8:12" x14ac:dyDescent="0.2">
      <c r="H196">
        <v>2.4125000000000001E-2</v>
      </c>
      <c r="I196">
        <f>('Pres Est+Mov Vlv+Mach Delay'!T199-'Pres Est+Mov Vlv+Mach Delay'!T198)/0.000125</f>
        <v>0</v>
      </c>
      <c r="K196">
        <v>2.4125000000000001E-2</v>
      </c>
      <c r="L196">
        <f>IF((('Pres Est+Mov Vlv+Mach Delay'!S198-'Pres Est+Mov Vlv+Mach Delay'!S197)/0.000125&lt;=0),0.0000001,('Pres Est+Mov Vlv+Mach Delay'!S198-'Pres Est+Mov Vlv+Mach Delay'!S197)/0.000125)</f>
        <v>9.9999999999999995E-8</v>
      </c>
    </row>
    <row r="197" spans="8:12" x14ac:dyDescent="0.2">
      <c r="H197">
        <v>2.4250000000000001E-2</v>
      </c>
      <c r="I197">
        <f>('Pres Est+Mov Vlv+Mach Delay'!T200-'Pres Est+Mov Vlv+Mach Delay'!T199)/0.000125</f>
        <v>0</v>
      </c>
      <c r="K197">
        <v>2.4250000000000001E-2</v>
      </c>
      <c r="L197">
        <f>IF((('Pres Est+Mov Vlv+Mach Delay'!S199-'Pres Est+Mov Vlv+Mach Delay'!S198)/0.000125&lt;=0),0.0000001,('Pres Est+Mov Vlv+Mach Delay'!S199-'Pres Est+Mov Vlv+Mach Delay'!S198)/0.000125)</f>
        <v>9.9999999999999995E-8</v>
      </c>
    </row>
    <row r="198" spans="8:12" x14ac:dyDescent="0.2">
      <c r="H198">
        <v>2.4375000000000001E-2</v>
      </c>
      <c r="I198">
        <f>('Pres Est+Mov Vlv+Mach Delay'!T201-'Pres Est+Mov Vlv+Mach Delay'!T200)/0.000125</f>
        <v>0</v>
      </c>
      <c r="K198">
        <v>2.4375000000000001E-2</v>
      </c>
      <c r="L198">
        <f>IF((('Pres Est+Mov Vlv+Mach Delay'!S200-'Pres Est+Mov Vlv+Mach Delay'!S199)/0.000125&lt;=0),0.0000001,('Pres Est+Mov Vlv+Mach Delay'!S200-'Pres Est+Mov Vlv+Mach Delay'!S199)/0.000125)</f>
        <v>9.9999999999999995E-8</v>
      </c>
    </row>
    <row r="199" spans="8:12" x14ac:dyDescent="0.2">
      <c r="H199">
        <v>2.4500000000000001E-2</v>
      </c>
      <c r="I199">
        <f>('Pres Est+Mov Vlv+Mach Delay'!T202-'Pres Est+Mov Vlv+Mach Delay'!T201)/0.000125</f>
        <v>0</v>
      </c>
      <c r="K199">
        <v>2.4500000000000001E-2</v>
      </c>
      <c r="L199">
        <f>IF((('Pres Est+Mov Vlv+Mach Delay'!S201-'Pres Est+Mov Vlv+Mach Delay'!S200)/0.000125&lt;=0),0.0000001,('Pres Est+Mov Vlv+Mach Delay'!S201-'Pres Est+Mov Vlv+Mach Delay'!S200)/0.000125)</f>
        <v>9.9999999999999995E-8</v>
      </c>
    </row>
    <row r="200" spans="8:12" x14ac:dyDescent="0.2">
      <c r="H200">
        <v>2.4625000000000001E-2</v>
      </c>
      <c r="I200">
        <f>('Pres Est+Mov Vlv+Mach Delay'!T203-'Pres Est+Mov Vlv+Mach Delay'!T202)/0.000125</f>
        <v>0</v>
      </c>
      <c r="K200">
        <v>2.4625000000000001E-2</v>
      </c>
      <c r="L200">
        <f>IF((('Pres Est+Mov Vlv+Mach Delay'!S202-'Pres Est+Mov Vlv+Mach Delay'!S201)/0.000125&lt;=0),0.0000001,('Pres Est+Mov Vlv+Mach Delay'!S202-'Pres Est+Mov Vlv+Mach Delay'!S201)/0.000125)</f>
        <v>9.9999999999999995E-8</v>
      </c>
    </row>
    <row r="201" spans="8:12" x14ac:dyDescent="0.2">
      <c r="H201">
        <v>2.4750000000000001E-2</v>
      </c>
      <c r="I201">
        <f>('Pres Est+Mov Vlv+Mach Delay'!T204-'Pres Est+Mov Vlv+Mach Delay'!T203)/0.000125</f>
        <v>0</v>
      </c>
      <c r="K201">
        <v>2.4750000000000001E-2</v>
      </c>
      <c r="L201">
        <f>IF((('Pres Est+Mov Vlv+Mach Delay'!S203-'Pres Est+Mov Vlv+Mach Delay'!S202)/0.000125&lt;=0),0.0000001,('Pres Est+Mov Vlv+Mach Delay'!S203-'Pres Est+Mov Vlv+Mach Delay'!S202)/0.000125)</f>
        <v>9.9999999999999995E-8</v>
      </c>
    </row>
    <row r="202" spans="8:12" x14ac:dyDescent="0.2">
      <c r="H202">
        <v>2.4875000000000001E-2</v>
      </c>
      <c r="I202">
        <f>('Pres Est+Mov Vlv+Mach Delay'!T205-'Pres Est+Mov Vlv+Mach Delay'!T204)/0.000125</f>
        <v>0</v>
      </c>
      <c r="K202">
        <v>2.4875000000000001E-2</v>
      </c>
      <c r="L202">
        <f>IF((('Pres Est+Mov Vlv+Mach Delay'!S204-'Pres Est+Mov Vlv+Mach Delay'!S203)/0.000125&lt;=0),0.0000001,('Pres Est+Mov Vlv+Mach Delay'!S204-'Pres Est+Mov Vlv+Mach Delay'!S203)/0.000125)</f>
        <v>9.9999999999999995E-8</v>
      </c>
    </row>
    <row r="203" spans="8:12" x14ac:dyDescent="0.2">
      <c r="H203">
        <v>2.5000000000000001E-2</v>
      </c>
      <c r="I203">
        <f>('Pres Est+Mov Vlv+Mach Delay'!T206-'Pres Est+Mov Vlv+Mach Delay'!T205)/0.000125</f>
        <v>0</v>
      </c>
      <c r="K203">
        <v>2.5000000000000001E-2</v>
      </c>
      <c r="L203">
        <f>IF((('Pres Est+Mov Vlv+Mach Delay'!S205-'Pres Est+Mov Vlv+Mach Delay'!S204)/0.000125&lt;=0),0.0000001,('Pres Est+Mov Vlv+Mach Delay'!S205-'Pres Est+Mov Vlv+Mach Delay'!S204)/0.000125)</f>
        <v>9.9999999999999995E-8</v>
      </c>
    </row>
    <row r="204" spans="8:12" x14ac:dyDescent="0.2">
      <c r="H204">
        <v>2.5125000000000001E-2</v>
      </c>
      <c r="I204">
        <f>('Pres Est+Mov Vlv+Mach Delay'!T207-'Pres Est+Mov Vlv+Mach Delay'!T206)/0.000125</f>
        <v>0</v>
      </c>
      <c r="K204">
        <v>2.5125000000000001E-2</v>
      </c>
      <c r="L204">
        <f>IF((('Pres Est+Mov Vlv+Mach Delay'!S206-'Pres Est+Mov Vlv+Mach Delay'!S205)/0.000125&lt;=0),0.0000001,('Pres Est+Mov Vlv+Mach Delay'!S206-'Pres Est+Mov Vlv+Mach Delay'!S205)/0.000125)</f>
        <v>9.9999999999999995E-8</v>
      </c>
    </row>
    <row r="205" spans="8:12" x14ac:dyDescent="0.2">
      <c r="H205">
        <v>2.5250000000000002E-2</v>
      </c>
      <c r="I205">
        <f>('Pres Est+Mov Vlv+Mach Delay'!T208-'Pres Est+Mov Vlv+Mach Delay'!T207)/0.000125</f>
        <v>0</v>
      </c>
      <c r="K205">
        <v>2.5250000000000002E-2</v>
      </c>
      <c r="L205">
        <f>IF((('Pres Est+Mov Vlv+Mach Delay'!S207-'Pres Est+Mov Vlv+Mach Delay'!S206)/0.000125&lt;=0),0.0000001,('Pres Est+Mov Vlv+Mach Delay'!S207-'Pres Est+Mov Vlv+Mach Delay'!S206)/0.000125)</f>
        <v>9.9999999999999995E-8</v>
      </c>
    </row>
    <row r="206" spans="8:12" x14ac:dyDescent="0.2">
      <c r="H206">
        <v>2.5375000000000002E-2</v>
      </c>
      <c r="I206">
        <f>('Pres Est+Mov Vlv+Mach Delay'!T209-'Pres Est+Mov Vlv+Mach Delay'!T208)/0.000125</f>
        <v>0</v>
      </c>
      <c r="K206">
        <v>2.5375000000000002E-2</v>
      </c>
      <c r="L206">
        <f>IF((('Pres Est+Mov Vlv+Mach Delay'!S208-'Pres Est+Mov Vlv+Mach Delay'!S207)/0.000125&lt;=0),0.0000001,('Pres Est+Mov Vlv+Mach Delay'!S208-'Pres Est+Mov Vlv+Mach Delay'!S207)/0.000125)</f>
        <v>9.9999999999999995E-8</v>
      </c>
    </row>
    <row r="207" spans="8:12" x14ac:dyDescent="0.2">
      <c r="H207">
        <v>2.5499999999999998E-2</v>
      </c>
      <c r="I207">
        <f>('Pres Est+Mov Vlv+Mach Delay'!T210-'Pres Est+Mov Vlv+Mach Delay'!T209)/0.000125</f>
        <v>0</v>
      </c>
      <c r="K207">
        <v>2.5499999999999998E-2</v>
      </c>
      <c r="L207">
        <f>IF((('Pres Est+Mov Vlv+Mach Delay'!S209-'Pres Est+Mov Vlv+Mach Delay'!S208)/0.000125&lt;=0),0.0000001,('Pres Est+Mov Vlv+Mach Delay'!S209-'Pres Est+Mov Vlv+Mach Delay'!S208)/0.000125)</f>
        <v>9.9999999999999995E-8</v>
      </c>
    </row>
    <row r="208" spans="8:12" x14ac:dyDescent="0.2">
      <c r="H208">
        <v>2.5624999999999998E-2</v>
      </c>
      <c r="I208">
        <f>('Pres Est+Mov Vlv+Mach Delay'!T211-'Pres Est+Mov Vlv+Mach Delay'!T210)/0.000125</f>
        <v>0</v>
      </c>
      <c r="K208">
        <v>2.5624999999999998E-2</v>
      </c>
      <c r="L208">
        <f>IF((('Pres Est+Mov Vlv+Mach Delay'!S210-'Pres Est+Mov Vlv+Mach Delay'!S209)/0.000125&lt;=0),0.0000001,('Pres Est+Mov Vlv+Mach Delay'!S210-'Pres Est+Mov Vlv+Mach Delay'!S209)/0.000125)</f>
        <v>9.9999999999999995E-8</v>
      </c>
    </row>
    <row r="209" spans="8:12" x14ac:dyDescent="0.2">
      <c r="H209">
        <v>2.5749999999999999E-2</v>
      </c>
      <c r="I209">
        <f>('Pres Est+Mov Vlv+Mach Delay'!T212-'Pres Est+Mov Vlv+Mach Delay'!T211)/0.000125</f>
        <v>0</v>
      </c>
      <c r="K209">
        <v>2.5749999999999999E-2</v>
      </c>
      <c r="L209">
        <f>IF((('Pres Est+Mov Vlv+Mach Delay'!S211-'Pres Est+Mov Vlv+Mach Delay'!S210)/0.000125&lt;=0),0.0000001,('Pres Est+Mov Vlv+Mach Delay'!S211-'Pres Est+Mov Vlv+Mach Delay'!S210)/0.000125)</f>
        <v>9.9999999999999995E-8</v>
      </c>
    </row>
    <row r="210" spans="8:12" x14ac:dyDescent="0.2">
      <c r="H210">
        <v>2.5874999999999999E-2</v>
      </c>
      <c r="I210">
        <f>('Pres Est+Mov Vlv+Mach Delay'!T213-'Pres Est+Mov Vlv+Mach Delay'!T212)/0.000125</f>
        <v>0</v>
      </c>
      <c r="K210">
        <v>2.5874999999999999E-2</v>
      </c>
      <c r="L210">
        <f>IF((('Pres Est+Mov Vlv+Mach Delay'!S212-'Pres Est+Mov Vlv+Mach Delay'!S211)/0.000125&lt;=0),0.0000001,('Pres Est+Mov Vlv+Mach Delay'!S212-'Pres Est+Mov Vlv+Mach Delay'!S211)/0.000125)</f>
        <v>9.9999999999999995E-8</v>
      </c>
    </row>
    <row r="211" spans="8:12" x14ac:dyDescent="0.2">
      <c r="H211">
        <v>2.5999999999999999E-2</v>
      </c>
      <c r="I211">
        <f>('Pres Est+Mov Vlv+Mach Delay'!T214-'Pres Est+Mov Vlv+Mach Delay'!T213)/0.000125</f>
        <v>0</v>
      </c>
      <c r="K211">
        <v>2.5999999999999999E-2</v>
      </c>
      <c r="L211">
        <f>IF((('Pres Est+Mov Vlv+Mach Delay'!S213-'Pres Est+Mov Vlv+Mach Delay'!S212)/0.000125&lt;=0),0.0000001,('Pres Est+Mov Vlv+Mach Delay'!S213-'Pres Est+Mov Vlv+Mach Delay'!S212)/0.000125)</f>
        <v>9.9999999999999995E-8</v>
      </c>
    </row>
    <row r="212" spans="8:12" x14ac:dyDescent="0.2">
      <c r="H212">
        <v>2.6124999999999999E-2</v>
      </c>
      <c r="I212">
        <f>('Pres Est+Mov Vlv+Mach Delay'!T215-'Pres Est+Mov Vlv+Mach Delay'!T214)/0.000125</f>
        <v>0</v>
      </c>
      <c r="K212">
        <v>2.6124999999999999E-2</v>
      </c>
      <c r="L212">
        <f>IF((('Pres Est+Mov Vlv+Mach Delay'!S214-'Pres Est+Mov Vlv+Mach Delay'!S213)/0.000125&lt;=0),0.0000001,('Pres Est+Mov Vlv+Mach Delay'!S214-'Pres Est+Mov Vlv+Mach Delay'!S213)/0.000125)</f>
        <v>9.9999999999999995E-8</v>
      </c>
    </row>
    <row r="213" spans="8:12" x14ac:dyDescent="0.2">
      <c r="H213">
        <v>2.6249999999999999E-2</v>
      </c>
      <c r="I213">
        <f>('Pres Est+Mov Vlv+Mach Delay'!T216-'Pres Est+Mov Vlv+Mach Delay'!T215)/0.000125</f>
        <v>0</v>
      </c>
      <c r="K213">
        <v>2.6249999999999999E-2</v>
      </c>
      <c r="L213">
        <f>IF((('Pres Est+Mov Vlv+Mach Delay'!S215-'Pres Est+Mov Vlv+Mach Delay'!S214)/0.000125&lt;=0),0.0000001,('Pres Est+Mov Vlv+Mach Delay'!S215-'Pres Est+Mov Vlv+Mach Delay'!S214)/0.000125)</f>
        <v>9.9999999999999995E-8</v>
      </c>
    </row>
    <row r="214" spans="8:12" x14ac:dyDescent="0.2">
      <c r="H214">
        <v>2.6374999999999999E-2</v>
      </c>
      <c r="I214">
        <f>('Pres Est+Mov Vlv+Mach Delay'!T217-'Pres Est+Mov Vlv+Mach Delay'!T216)/0.000125</f>
        <v>0</v>
      </c>
      <c r="K214">
        <v>2.6374999999999999E-2</v>
      </c>
      <c r="L214">
        <f>IF((('Pres Est+Mov Vlv+Mach Delay'!S216-'Pres Est+Mov Vlv+Mach Delay'!S215)/0.000125&lt;=0),0.0000001,('Pres Est+Mov Vlv+Mach Delay'!S216-'Pres Est+Mov Vlv+Mach Delay'!S215)/0.000125)</f>
        <v>9.9999999999999995E-8</v>
      </c>
    </row>
    <row r="215" spans="8:12" x14ac:dyDescent="0.2">
      <c r="H215">
        <v>2.6499999999999999E-2</v>
      </c>
      <c r="I215">
        <f>('Pres Est+Mov Vlv+Mach Delay'!T218-'Pres Est+Mov Vlv+Mach Delay'!T217)/0.000125</f>
        <v>0</v>
      </c>
      <c r="K215">
        <v>2.6499999999999999E-2</v>
      </c>
      <c r="L215">
        <f>IF((('Pres Est+Mov Vlv+Mach Delay'!S217-'Pres Est+Mov Vlv+Mach Delay'!S216)/0.000125&lt;=0),0.0000001,('Pres Est+Mov Vlv+Mach Delay'!S217-'Pres Est+Mov Vlv+Mach Delay'!S216)/0.000125)</f>
        <v>9.9999999999999995E-8</v>
      </c>
    </row>
    <row r="216" spans="8:12" x14ac:dyDescent="0.2">
      <c r="H216">
        <v>2.6624999999999999E-2</v>
      </c>
      <c r="I216">
        <f>('Pres Est+Mov Vlv+Mach Delay'!T219-'Pres Est+Mov Vlv+Mach Delay'!T218)/0.000125</f>
        <v>0</v>
      </c>
      <c r="K216">
        <v>2.6624999999999999E-2</v>
      </c>
      <c r="L216">
        <f>IF((('Pres Est+Mov Vlv+Mach Delay'!S218-'Pres Est+Mov Vlv+Mach Delay'!S217)/0.000125&lt;=0),0.0000001,('Pres Est+Mov Vlv+Mach Delay'!S218-'Pres Est+Mov Vlv+Mach Delay'!S217)/0.000125)</f>
        <v>9.9999999999999995E-8</v>
      </c>
    </row>
    <row r="217" spans="8:12" x14ac:dyDescent="0.2">
      <c r="H217">
        <v>2.6749999999999999E-2</v>
      </c>
      <c r="I217">
        <f>('Pres Est+Mov Vlv+Mach Delay'!T220-'Pres Est+Mov Vlv+Mach Delay'!T219)/0.000125</f>
        <v>0</v>
      </c>
      <c r="K217">
        <v>2.6749999999999999E-2</v>
      </c>
      <c r="L217">
        <f>IF((('Pres Est+Mov Vlv+Mach Delay'!S219-'Pres Est+Mov Vlv+Mach Delay'!S218)/0.000125&lt;=0),0.0000001,('Pres Est+Mov Vlv+Mach Delay'!S219-'Pres Est+Mov Vlv+Mach Delay'!S218)/0.000125)</f>
        <v>9.9999999999999995E-8</v>
      </c>
    </row>
    <row r="218" spans="8:12" x14ac:dyDescent="0.2">
      <c r="H218">
        <v>2.6875E-2</v>
      </c>
      <c r="I218">
        <v>0</v>
      </c>
      <c r="K218">
        <v>2.6875E-2</v>
      </c>
      <c r="L218">
        <f>IF((('Pres Est+Mov Vlv+Mach Delay'!S220-'Pres Est+Mov Vlv+Mach Delay'!S219)/0.000125&lt;=0),0.0000001,('Pres Est+Mov Vlv+Mach Delay'!S220-'Pres Est+Mov Vlv+Mach Delay'!S219)/0.000125)</f>
        <v>9.9999999999999995E-8</v>
      </c>
    </row>
    <row r="219" spans="8:12" x14ac:dyDescent="0.2">
      <c r="H219">
        <v>2.7E-2</v>
      </c>
      <c r="I219">
        <f>('Pres Est+Mov Vlv+Mach Delay'!T222-'Pres Est+Mov Vlv+Mach Delay'!T221)/0.000125</f>
        <v>0</v>
      </c>
      <c r="K219">
        <v>2.7E-2</v>
      </c>
      <c r="L219">
        <f>IF((('Pres Est+Mov Vlv+Mach Delay'!S221-'Pres Est+Mov Vlv+Mach Delay'!S220)/0.000125&lt;=0),0.0000001,('Pres Est+Mov Vlv+Mach Delay'!S221-'Pres Est+Mov Vlv+Mach Delay'!S220)/0.000125)</f>
        <v>9.9999999999999995E-8</v>
      </c>
    </row>
    <row r="220" spans="8:12" x14ac:dyDescent="0.2">
      <c r="H220">
        <v>2.7125E-2</v>
      </c>
      <c r="I220">
        <f>('Pres Est+Mov Vlv+Mach Delay'!T223-'Pres Est+Mov Vlv+Mach Delay'!T222)/0.000125</f>
        <v>0</v>
      </c>
      <c r="K220">
        <v>2.7125E-2</v>
      </c>
      <c r="L220">
        <f>IF((('Pres Est+Mov Vlv+Mach Delay'!S222-'Pres Est+Mov Vlv+Mach Delay'!S221)/0.000125&lt;=0),0.0000001,('Pres Est+Mov Vlv+Mach Delay'!S222-'Pres Est+Mov Vlv+Mach Delay'!S221)/0.000125)</f>
        <v>9.9999999999999995E-8</v>
      </c>
    </row>
    <row r="221" spans="8:12" x14ac:dyDescent="0.2">
      <c r="H221">
        <v>2.725E-2</v>
      </c>
      <c r="I221">
        <f>('Pres Est+Mov Vlv+Mach Delay'!T224-'Pres Est+Mov Vlv+Mach Delay'!T223)/0.000125</f>
        <v>0</v>
      </c>
      <c r="K221">
        <v>2.725E-2</v>
      </c>
      <c r="L221">
        <f>IF((('Pres Est+Mov Vlv+Mach Delay'!S223-'Pres Est+Mov Vlv+Mach Delay'!S222)/0.000125&lt;=0),0.0000001,('Pres Est+Mov Vlv+Mach Delay'!S223-'Pres Est+Mov Vlv+Mach Delay'!S222)/0.000125)</f>
        <v>9.9999999999999995E-8</v>
      </c>
    </row>
    <row r="222" spans="8:12" x14ac:dyDescent="0.2">
      <c r="H222">
        <v>2.7375E-2</v>
      </c>
      <c r="I222">
        <f>('Pres Est+Mov Vlv+Mach Delay'!T225-'Pres Est+Mov Vlv+Mach Delay'!T224)/0.000125</f>
        <v>0</v>
      </c>
      <c r="K222">
        <v>2.7375E-2</v>
      </c>
      <c r="L222">
        <f>IF((('Pres Est+Mov Vlv+Mach Delay'!S224-'Pres Est+Mov Vlv+Mach Delay'!S223)/0.000125&lt;=0),0.0000001,('Pres Est+Mov Vlv+Mach Delay'!S224-'Pres Est+Mov Vlv+Mach Delay'!S223)/0.000125)</f>
        <v>9.9999999999999995E-8</v>
      </c>
    </row>
    <row r="223" spans="8:12" x14ac:dyDescent="0.2">
      <c r="H223">
        <v>2.75E-2</v>
      </c>
      <c r="I223">
        <f>('Pres Est+Mov Vlv+Mach Delay'!T226-'Pres Est+Mov Vlv+Mach Delay'!T225)/0.000125</f>
        <v>0</v>
      </c>
      <c r="K223">
        <v>2.75E-2</v>
      </c>
      <c r="L223">
        <f>IF((('Pres Est+Mov Vlv+Mach Delay'!S225-'Pres Est+Mov Vlv+Mach Delay'!S224)/0.000125&lt;=0),0.0000001,('Pres Est+Mov Vlv+Mach Delay'!S225-'Pres Est+Mov Vlv+Mach Delay'!S224)/0.000125)</f>
        <v>9.9999999999999995E-8</v>
      </c>
    </row>
    <row r="224" spans="8:12" x14ac:dyDescent="0.2">
      <c r="H224">
        <v>2.7625E-2</v>
      </c>
      <c r="I224">
        <f>('Pres Est+Mov Vlv+Mach Delay'!T227-'Pres Est+Mov Vlv+Mach Delay'!T226)/0.000125</f>
        <v>0</v>
      </c>
      <c r="K224">
        <v>2.7625E-2</v>
      </c>
      <c r="L224">
        <f>IF((('Pres Est+Mov Vlv+Mach Delay'!S226-'Pres Est+Mov Vlv+Mach Delay'!S225)/0.000125&lt;=0),0.0000001,('Pres Est+Mov Vlv+Mach Delay'!S226-'Pres Est+Mov Vlv+Mach Delay'!S225)/0.000125)</f>
        <v>9.9999999999999995E-8</v>
      </c>
    </row>
    <row r="225" spans="8:12" x14ac:dyDescent="0.2">
      <c r="H225">
        <v>2.775E-2</v>
      </c>
      <c r="I225">
        <f>('Pres Est+Mov Vlv+Mach Delay'!T228-'Pres Est+Mov Vlv+Mach Delay'!T227)/0.000125</f>
        <v>0</v>
      </c>
      <c r="K225">
        <v>2.775E-2</v>
      </c>
      <c r="L225">
        <f>IF((('Pres Est+Mov Vlv+Mach Delay'!S227-'Pres Est+Mov Vlv+Mach Delay'!S226)/0.000125&lt;=0),0.0000001,('Pres Est+Mov Vlv+Mach Delay'!S227-'Pres Est+Mov Vlv+Mach Delay'!S226)/0.000125)</f>
        <v>9.9999999999999995E-8</v>
      </c>
    </row>
    <row r="226" spans="8:12" x14ac:dyDescent="0.2">
      <c r="H226">
        <v>2.7875E-2</v>
      </c>
      <c r="I226">
        <f>('Pres Est+Mov Vlv+Mach Delay'!T229-'Pres Est+Mov Vlv+Mach Delay'!T228)/0.000125</f>
        <v>0</v>
      </c>
      <c r="K226">
        <v>2.7875E-2</v>
      </c>
      <c r="L226">
        <f>IF((('Pres Est+Mov Vlv+Mach Delay'!S228-'Pres Est+Mov Vlv+Mach Delay'!S227)/0.000125&lt;=0),0.0000001,('Pres Est+Mov Vlv+Mach Delay'!S228-'Pres Est+Mov Vlv+Mach Delay'!S227)/0.000125)</f>
        <v>9.9999999999999995E-8</v>
      </c>
    </row>
    <row r="227" spans="8:12" x14ac:dyDescent="0.2">
      <c r="H227">
        <v>2.8000000000000001E-2</v>
      </c>
      <c r="I227">
        <f>('Pres Est+Mov Vlv+Mach Delay'!T230-'Pres Est+Mov Vlv+Mach Delay'!T229)/0.000125</f>
        <v>0</v>
      </c>
      <c r="K227">
        <v>2.8000000000000001E-2</v>
      </c>
      <c r="L227">
        <f>IF((('Pres Est+Mov Vlv+Mach Delay'!S229-'Pres Est+Mov Vlv+Mach Delay'!S228)/0.000125&lt;=0),0.0000001,('Pres Est+Mov Vlv+Mach Delay'!S229-'Pres Est+Mov Vlv+Mach Delay'!S228)/0.000125)</f>
        <v>9.9999999999999995E-8</v>
      </c>
    </row>
    <row r="228" spans="8:12" x14ac:dyDescent="0.2">
      <c r="H228">
        <v>2.8125000000000001E-2</v>
      </c>
      <c r="I228">
        <f>('Pres Est+Mov Vlv+Mach Delay'!T231-'Pres Est+Mov Vlv+Mach Delay'!T230)/0.000125</f>
        <v>0</v>
      </c>
      <c r="K228">
        <v>2.8125000000000001E-2</v>
      </c>
      <c r="L228">
        <f>IF((('Pres Est+Mov Vlv+Mach Delay'!S230-'Pres Est+Mov Vlv+Mach Delay'!S229)/0.000125&lt;=0),0.0000001,('Pres Est+Mov Vlv+Mach Delay'!S230-'Pres Est+Mov Vlv+Mach Delay'!S229)/0.000125)</f>
        <v>9.9999999999999995E-8</v>
      </c>
    </row>
    <row r="229" spans="8:12" x14ac:dyDescent="0.2">
      <c r="H229">
        <v>2.8250000000000001E-2</v>
      </c>
      <c r="I229">
        <f>('Pres Est+Mov Vlv+Mach Delay'!T232-'Pres Est+Mov Vlv+Mach Delay'!T231)/0.000125</f>
        <v>0</v>
      </c>
      <c r="K229">
        <v>2.8250000000000001E-2</v>
      </c>
      <c r="L229">
        <f>IF((('Pres Est+Mov Vlv+Mach Delay'!S231-'Pres Est+Mov Vlv+Mach Delay'!S230)/0.000125&lt;=0),0.0000001,('Pres Est+Mov Vlv+Mach Delay'!S231-'Pres Est+Mov Vlv+Mach Delay'!S230)/0.000125)</f>
        <v>9.9999999999999995E-8</v>
      </c>
    </row>
    <row r="230" spans="8:12" x14ac:dyDescent="0.2">
      <c r="H230">
        <v>2.8375000000000001E-2</v>
      </c>
      <c r="I230">
        <f>('Pres Est+Mov Vlv+Mach Delay'!T233-'Pres Est+Mov Vlv+Mach Delay'!T232)/0.000125</f>
        <v>0</v>
      </c>
      <c r="K230">
        <v>2.8375000000000001E-2</v>
      </c>
      <c r="L230">
        <f>IF((('Pres Est+Mov Vlv+Mach Delay'!S232-'Pres Est+Mov Vlv+Mach Delay'!S231)/0.000125&lt;=0),0.0000001,('Pres Est+Mov Vlv+Mach Delay'!S232-'Pres Est+Mov Vlv+Mach Delay'!S231)/0.000125)</f>
        <v>9.9999999999999995E-8</v>
      </c>
    </row>
    <row r="231" spans="8:12" x14ac:dyDescent="0.2">
      <c r="H231">
        <v>2.8500000000000001E-2</v>
      </c>
      <c r="I231">
        <f>('Pres Est+Mov Vlv+Mach Delay'!T234-'Pres Est+Mov Vlv+Mach Delay'!T233)/0.000125</f>
        <v>0</v>
      </c>
      <c r="K231">
        <v>2.8500000000000001E-2</v>
      </c>
      <c r="L231">
        <f>IF((('Pres Est+Mov Vlv+Mach Delay'!S233-'Pres Est+Mov Vlv+Mach Delay'!S232)/0.000125&lt;=0),0.0000001,('Pres Est+Mov Vlv+Mach Delay'!S233-'Pres Est+Mov Vlv+Mach Delay'!S232)/0.000125)</f>
        <v>9.9999999999999995E-8</v>
      </c>
    </row>
    <row r="232" spans="8:12" x14ac:dyDescent="0.2">
      <c r="H232">
        <v>2.8625000000000001E-2</v>
      </c>
      <c r="I232">
        <f>('Pres Est+Mov Vlv+Mach Delay'!T235-'Pres Est+Mov Vlv+Mach Delay'!T234)/0.000125</f>
        <v>0</v>
      </c>
      <c r="K232">
        <v>2.8625000000000001E-2</v>
      </c>
      <c r="L232">
        <f>IF((('Pres Est+Mov Vlv+Mach Delay'!S234-'Pres Est+Mov Vlv+Mach Delay'!S233)/0.000125&lt;=0),0.0000001,('Pres Est+Mov Vlv+Mach Delay'!S234-'Pres Est+Mov Vlv+Mach Delay'!S233)/0.000125)</f>
        <v>9.9999999999999995E-8</v>
      </c>
    </row>
    <row r="233" spans="8:12" x14ac:dyDescent="0.2">
      <c r="H233">
        <v>2.8750000000000001E-2</v>
      </c>
      <c r="I233">
        <f>('Pres Est+Mov Vlv+Mach Delay'!T236-'Pres Est+Mov Vlv+Mach Delay'!T235)/0.000125</f>
        <v>0</v>
      </c>
      <c r="K233">
        <v>2.8750000000000001E-2</v>
      </c>
      <c r="L233">
        <f>IF((('Pres Est+Mov Vlv+Mach Delay'!S235-'Pres Est+Mov Vlv+Mach Delay'!S234)/0.000125&lt;=0),0.0000001,('Pres Est+Mov Vlv+Mach Delay'!S235-'Pres Est+Mov Vlv+Mach Delay'!S234)/0.000125)</f>
        <v>9.9999999999999995E-8</v>
      </c>
    </row>
    <row r="234" spans="8:12" x14ac:dyDescent="0.2">
      <c r="H234">
        <v>2.8875000000000001E-2</v>
      </c>
      <c r="I234">
        <f>('Pres Est+Mov Vlv+Mach Delay'!T237-'Pres Est+Mov Vlv+Mach Delay'!T236)/0.000125</f>
        <v>0</v>
      </c>
      <c r="K234">
        <v>2.8875000000000001E-2</v>
      </c>
      <c r="L234">
        <f>IF((('Pres Est+Mov Vlv+Mach Delay'!S236-'Pres Est+Mov Vlv+Mach Delay'!S235)/0.000125&lt;=0),0.0000001,('Pres Est+Mov Vlv+Mach Delay'!S236-'Pres Est+Mov Vlv+Mach Delay'!S235)/0.000125)</f>
        <v>9.9999999999999995E-8</v>
      </c>
    </row>
    <row r="235" spans="8:12" x14ac:dyDescent="0.2">
      <c r="H235">
        <v>2.9000000000000001E-2</v>
      </c>
      <c r="I235">
        <f>('Pres Est+Mov Vlv+Mach Delay'!T238-'Pres Est+Mov Vlv+Mach Delay'!T237)/0.000125</f>
        <v>0</v>
      </c>
      <c r="K235">
        <v>2.9000000000000001E-2</v>
      </c>
      <c r="L235">
        <f>IF((('Pres Est+Mov Vlv+Mach Delay'!S237-'Pres Est+Mov Vlv+Mach Delay'!S236)/0.000125&lt;=0),0.0000001,('Pres Est+Mov Vlv+Mach Delay'!S237-'Pres Est+Mov Vlv+Mach Delay'!S236)/0.000125)</f>
        <v>9.9999999999999995E-8</v>
      </c>
    </row>
    <row r="236" spans="8:12" x14ac:dyDescent="0.2">
      <c r="H236">
        <v>2.9125000000000002E-2</v>
      </c>
      <c r="I236">
        <f>('Pres Est+Mov Vlv+Mach Delay'!T239-'Pres Est+Mov Vlv+Mach Delay'!T238)/0.000125</f>
        <v>0</v>
      </c>
      <c r="K236">
        <v>2.9125000000000002E-2</v>
      </c>
      <c r="L236">
        <f>IF((('Pres Est+Mov Vlv+Mach Delay'!S238-'Pres Est+Mov Vlv+Mach Delay'!S237)/0.000125&lt;=0),0.0000001,('Pres Est+Mov Vlv+Mach Delay'!S238-'Pres Est+Mov Vlv+Mach Delay'!S237)/0.000125)</f>
        <v>9.9999999999999995E-8</v>
      </c>
    </row>
    <row r="237" spans="8:12" x14ac:dyDescent="0.2">
      <c r="H237">
        <v>2.9250000000000002E-2</v>
      </c>
      <c r="I237">
        <f>('Pres Est+Mov Vlv+Mach Delay'!T240-'Pres Est+Mov Vlv+Mach Delay'!T239)/0.000125</f>
        <v>0</v>
      </c>
      <c r="K237">
        <v>2.9250000000000002E-2</v>
      </c>
      <c r="L237">
        <f>IF((('Pres Est+Mov Vlv+Mach Delay'!S239-'Pres Est+Mov Vlv+Mach Delay'!S238)/0.000125&lt;=0),0.0000001,('Pres Est+Mov Vlv+Mach Delay'!S239-'Pres Est+Mov Vlv+Mach Delay'!S238)/0.000125)</f>
        <v>9.9999999999999995E-8</v>
      </c>
    </row>
    <row r="238" spans="8:12" x14ac:dyDescent="0.2">
      <c r="H238">
        <v>2.9374999999999998E-2</v>
      </c>
      <c r="I238">
        <f>('Pres Est+Mov Vlv+Mach Delay'!T241-'Pres Est+Mov Vlv+Mach Delay'!T240)/0.000125</f>
        <v>0</v>
      </c>
      <c r="K238">
        <v>2.9374999999999998E-2</v>
      </c>
      <c r="L238">
        <f>IF((('Pres Est+Mov Vlv+Mach Delay'!S240-'Pres Est+Mov Vlv+Mach Delay'!S239)/0.000125&lt;=0),0.0000001,('Pres Est+Mov Vlv+Mach Delay'!S240-'Pres Est+Mov Vlv+Mach Delay'!S239)/0.000125)</f>
        <v>9.9999999999999995E-8</v>
      </c>
    </row>
    <row r="239" spans="8:12" x14ac:dyDescent="0.2">
      <c r="H239">
        <v>2.9499999999999998E-2</v>
      </c>
      <c r="I239">
        <f>('Pres Est+Mov Vlv+Mach Delay'!T242-'Pres Est+Mov Vlv+Mach Delay'!T241)/0.000125</f>
        <v>0</v>
      </c>
      <c r="K239">
        <v>2.9499999999999998E-2</v>
      </c>
      <c r="L239">
        <f>IF((('Pres Est+Mov Vlv+Mach Delay'!S241-'Pres Est+Mov Vlv+Mach Delay'!S240)/0.000125&lt;=0),0.0000001,('Pres Est+Mov Vlv+Mach Delay'!S241-'Pres Est+Mov Vlv+Mach Delay'!S240)/0.000125)</f>
        <v>9.9999999999999995E-8</v>
      </c>
    </row>
    <row r="240" spans="8:12" x14ac:dyDescent="0.2">
      <c r="H240">
        <v>2.9624999999999999E-2</v>
      </c>
      <c r="I240">
        <f>('Pres Est+Mov Vlv+Mach Delay'!T243-'Pres Est+Mov Vlv+Mach Delay'!T242)/0.000125</f>
        <v>0</v>
      </c>
      <c r="K240">
        <v>2.9624999999999999E-2</v>
      </c>
      <c r="L240">
        <f>IF((('Pres Est+Mov Vlv+Mach Delay'!S242-'Pres Est+Mov Vlv+Mach Delay'!S241)/0.000125&lt;=0),0.0000001,('Pres Est+Mov Vlv+Mach Delay'!S242-'Pres Est+Mov Vlv+Mach Delay'!S241)/0.000125)</f>
        <v>9.9999999999999995E-8</v>
      </c>
    </row>
    <row r="241" spans="8:12" x14ac:dyDescent="0.2">
      <c r="H241">
        <v>2.9749999999999999E-2</v>
      </c>
      <c r="I241">
        <f>('Pres Est+Mov Vlv+Mach Delay'!T244-'Pres Est+Mov Vlv+Mach Delay'!T243)/0.000125</f>
        <v>0</v>
      </c>
      <c r="K241">
        <v>2.9749999999999999E-2</v>
      </c>
      <c r="L241">
        <f>IF((('Pres Est+Mov Vlv+Mach Delay'!S243-'Pres Est+Mov Vlv+Mach Delay'!S242)/0.000125&lt;=0),0.0000001,('Pres Est+Mov Vlv+Mach Delay'!S243-'Pres Est+Mov Vlv+Mach Delay'!S242)/0.000125)</f>
        <v>9.9999999999999995E-8</v>
      </c>
    </row>
    <row r="242" spans="8:12" x14ac:dyDescent="0.2">
      <c r="H242">
        <v>2.9874999999999999E-2</v>
      </c>
      <c r="I242">
        <f>('Pres Est+Mov Vlv+Mach Delay'!T245-'Pres Est+Mov Vlv+Mach Delay'!T244)/0.000125</f>
        <v>0</v>
      </c>
      <c r="K242">
        <v>2.9874999999999999E-2</v>
      </c>
      <c r="L242">
        <f>IF((('Pres Est+Mov Vlv+Mach Delay'!S244-'Pres Est+Mov Vlv+Mach Delay'!S243)/0.000125&lt;=0),0.0000001,('Pres Est+Mov Vlv+Mach Delay'!S244-'Pres Est+Mov Vlv+Mach Delay'!S243)/0.000125)</f>
        <v>9.9999999999999995E-8</v>
      </c>
    </row>
    <row r="243" spans="8:12" x14ac:dyDescent="0.2">
      <c r="H243">
        <v>0.03</v>
      </c>
      <c r="I243">
        <f>('Pres Est+Mov Vlv+Mach Delay'!T246-'Pres Est+Mov Vlv+Mach Delay'!T245)/0.000125</f>
        <v>2.9623416656829847E-3</v>
      </c>
      <c r="K243">
        <v>0.03</v>
      </c>
      <c r="L243">
        <f>IF((('Pres Est+Mov Vlv+Mach Delay'!S245-'Pres Est+Mov Vlv+Mach Delay'!S244)/0.000125&lt;=0),0.0000001,('Pres Est+Mov Vlv+Mach Delay'!S245-'Pres Est+Mov Vlv+Mach Delay'!S244)/0.000125)</f>
        <v>9.9999999999999995E-8</v>
      </c>
    </row>
    <row r="244" spans="8:12" x14ac:dyDescent="0.2">
      <c r="H244">
        <v>3.0124999999999999E-2</v>
      </c>
      <c r="I244">
        <f>('Pres Est+Mov Vlv+Mach Delay'!T247-'Pres Est+Mov Vlv+Mach Delay'!T246)/0.000125</f>
        <v>1.0486431768285785E-2</v>
      </c>
      <c r="K244">
        <v>3.0124999999999999E-2</v>
      </c>
      <c r="L244">
        <f>IF((('Pres Est+Mov Vlv+Mach Delay'!S246-'Pres Est+Mov Vlv+Mach Delay'!S245)/0.000125&lt;=0),0.0000001,('Pres Est+Mov Vlv+Mach Delay'!S246-'Pres Est+Mov Vlv+Mach Delay'!S245)/0.000125)</f>
        <v>2.500462474753354E-3</v>
      </c>
    </row>
    <row r="245" spans="8:12" x14ac:dyDescent="0.2">
      <c r="H245">
        <v>3.0249999999999999E-2</v>
      </c>
      <c r="I245">
        <f>('Pres Est+Mov Vlv+Mach Delay'!T248-'Pres Est+Mov Vlv+Mach Delay'!T247)/0.000125</f>
        <v>1.9776583320320035E-2</v>
      </c>
      <c r="K245">
        <v>3.0249999999999999E-2</v>
      </c>
      <c r="L245">
        <f>IF((('Pres Est+Mov Vlv+Mach Delay'!S247-'Pres Est+Mov Vlv+Mach Delay'!S246)/0.000125&lt;=0),0.0000001,('Pres Est+Mov Vlv+Mach Delay'!S247-'Pres Est+Mov Vlv+Mach Delay'!S246)/0.000125)</f>
        <v>8.8514196165872302E-3</v>
      </c>
    </row>
    <row r="246" spans="8:12" x14ac:dyDescent="0.2">
      <c r="H246">
        <v>3.0374999999999999E-2</v>
      </c>
      <c r="I246">
        <f>('Pres Est+Mov Vlv+Mach Delay'!T249-'Pres Est+Mov Vlv+Mach Delay'!T248)/0.000125</f>
        <v>3.0410864959962713E-2</v>
      </c>
      <c r="K246">
        <v>3.0374999999999999E-2</v>
      </c>
      <c r="L246">
        <f>IF((('Pres Est+Mov Vlv+Mach Delay'!S248-'Pres Est+Mov Vlv+Mach Delay'!S247)/0.000125&lt;=0),0.0000001,('Pres Est+Mov Vlv+Mach Delay'!S248-'Pres Est+Mov Vlv+Mach Delay'!S247)/0.000125)</f>
        <v>1.669307934467857E-2</v>
      </c>
    </row>
    <row r="247" spans="8:12" x14ac:dyDescent="0.2">
      <c r="H247">
        <v>3.0499999999999999E-2</v>
      </c>
      <c r="I247">
        <f>('Pres Est+Mov Vlv+Mach Delay'!T250-'Pres Est+Mov Vlv+Mach Delay'!T249)/0.000125</f>
        <v>4.192851567115196E-2</v>
      </c>
      <c r="K247">
        <v>3.0499999999999999E-2</v>
      </c>
      <c r="L247">
        <f>IF((('Pres Est+Mov Vlv+Mach Delay'!S249-'Pres Est+Mov Vlv+Mach Delay'!S248)/0.000125&lt;=0),0.0000001,('Pres Est+Mov Vlv+Mach Delay'!S249-'Pres Est+Mov Vlv+Mach Delay'!S248)/0.000125)</f>
        <v>2.5669296535937108E-2</v>
      </c>
    </row>
    <row r="248" spans="8:12" x14ac:dyDescent="0.2">
      <c r="H248">
        <v>3.0624999999999999E-2</v>
      </c>
      <c r="I248">
        <f>('Pres Est+Mov Vlv+Mach Delay'!T251-'Pres Est+Mov Vlv+Mach Delay'!T250)/0.000125</f>
        <v>5.3886723435204745E-2</v>
      </c>
      <c r="K248">
        <v>3.0624999999999999E-2</v>
      </c>
      <c r="L248">
        <f>IF((('Pres Est+Mov Vlv+Mach Delay'!S250-'Pres Est+Mov Vlv+Mach Delay'!S249)/0.000125&lt;=0),0.0000001,('Pres Est+Mov Vlv+Mach Delay'!S250-'Pres Est+Mov Vlv+Mach Delay'!S249)/0.000125)</f>
        <v>3.5391150613159207E-2</v>
      </c>
    </row>
    <row r="249" spans="8:12" x14ac:dyDescent="0.2">
      <c r="H249">
        <v>3.075E-2</v>
      </c>
      <c r="I249">
        <f>('Pres Est+Mov Vlv+Mach Delay'!T252-'Pres Est+Mov Vlv+Mach Delay'!T251)/0.000125</f>
        <v>6.5904389829244278E-2</v>
      </c>
      <c r="K249">
        <v>3.075E-2</v>
      </c>
      <c r="L249">
        <f>IF((('Pres Est+Mov Vlv+Mach Delay'!S251-'Pres Est+Mov Vlv+Mach Delay'!S250)/0.000125&lt;=0),0.0000001,('Pres Est+Mov Vlv+Mach Delay'!S251-'Pres Est+Mov Vlv+Mach Delay'!S250)/0.000125)</f>
        <v>4.5484871444116885E-2</v>
      </c>
    </row>
    <row r="250" spans="8:12" x14ac:dyDescent="0.2">
      <c r="H250">
        <v>3.0875E-2</v>
      </c>
      <c r="I250">
        <f>('Pres Est+Mov Vlv+Mach Delay'!T253-'Pres Est+Mov Vlv+Mach Delay'!T252)/0.000125</f>
        <v>7.7690890040954974E-2</v>
      </c>
      <c r="K250">
        <v>3.0875E-2</v>
      </c>
      <c r="L250">
        <f>IF((('Pres Est+Mov Vlv+Mach Delay'!S252-'Pres Est+Mov Vlv+Mach Delay'!S251)/0.000125&lt;=0),0.0000001,('Pres Est+Mov Vlv+Mach Delay'!S252-'Pres Est+Mov Vlv+Mach Delay'!S251)/0.000125)</f>
        <v>5.5628780298557598E-2</v>
      </c>
    </row>
    <row r="251" spans="8:12" x14ac:dyDescent="0.2">
      <c r="H251">
        <v>3.1E-2</v>
      </c>
      <c r="I251">
        <f>('Pres Est+Mov Vlv+Mach Delay'!T254-'Pres Est+Mov Vlv+Mach Delay'!T253)/0.000125</f>
        <v>8.9059942835215331E-2</v>
      </c>
      <c r="K251">
        <v>3.1E-2</v>
      </c>
      <c r="L251">
        <f>IF((('Pres Est+Mov Vlv+Mach Delay'!S253-'Pres Est+Mov Vlv+Mach Delay'!S252)/0.000125&lt;=0),0.0000001,('Pres Est+Mov Vlv+Mach Delay'!S253-'Pres Est+Mov Vlv+Mach Delay'!S252)/0.000125)</f>
        <v>6.5577565690015868E-2</v>
      </c>
    </row>
    <row r="252" spans="8:12" x14ac:dyDescent="0.2">
      <c r="H252">
        <v>3.1125E-2</v>
      </c>
      <c r="I252">
        <f>('Pres Est+Mov Vlv+Mach Delay'!T255-'Pres Est+Mov Vlv+Mach Delay'!T254)/0.000125</f>
        <v>9.9930180138178268E-2</v>
      </c>
      <c r="K252">
        <v>3.1125E-2</v>
      </c>
      <c r="L252">
        <f>IF((('Pres Est+Mov Vlv+Mach Delay'!S254-'Pres Est+Mov Vlv+Mach Delay'!S253)/0.000125&lt;=0),0.0000001,('Pres Est+Mov Vlv+Mach Delay'!S254-'Pres Est+Mov Vlv+Mach Delay'!S253)/0.000125)</f>
        <v>7.5173990779956873E-2</v>
      </c>
    </row>
    <row r="253" spans="8:12" x14ac:dyDescent="0.2">
      <c r="H253">
        <v>3.125E-2</v>
      </c>
      <c r="I253">
        <f>('Pres Est+Mov Vlv+Mach Delay'!T256-'Pres Est+Mov Vlv+Mach Delay'!T255)/0.000125</f>
        <v>0.11031485613598364</v>
      </c>
      <c r="K253">
        <v>3.125E-2</v>
      </c>
      <c r="L253">
        <f>IF((('Pres Est+Mov Vlv+Mach Delay'!S255-'Pres Est+Mov Vlv+Mach Delay'!S254)/0.000125&lt;=0),0.0000001,('Pres Est+Mov Vlv+Mach Delay'!S255-'Pres Est+Mov Vlv+Mach Delay'!S254)/0.000125)</f>
        <v>8.4349374154060755E-2</v>
      </c>
    </row>
    <row r="254" spans="8:12" x14ac:dyDescent="0.2">
      <c r="H254">
        <v>3.1375E-2</v>
      </c>
      <c r="I254">
        <f>('Pres Est+Mov Vlv+Mach Delay'!T257-'Pres Est+Mov Vlv+Mach Delay'!T256)/0.000125</f>
        <v>0.12030345903140316</v>
      </c>
      <c r="K254">
        <v>3.1375E-2</v>
      </c>
      <c r="L254">
        <f>IF((('Pres Est+Mov Vlv+Mach Delay'!S256-'Pres Est+Mov Vlv+Mach Delay'!S255)/0.000125&lt;=0),0.0000001,('Pres Est+Mov Vlv+Mach Delay'!S256-'Pres Est+Mov Vlv+Mach Delay'!S255)/0.000125)</f>
        <v>9.3114903446576594E-2</v>
      </c>
    </row>
    <row r="255" spans="8:12" x14ac:dyDescent="0.2">
      <c r="H255">
        <v>3.15E-2</v>
      </c>
      <c r="I255">
        <f>('Pres Est+Mov Vlv+Mach Delay'!T258-'Pres Est+Mov Vlv+Mach Delay'!T257)/0.000125</f>
        <v>0.13003792744560941</v>
      </c>
      <c r="K255">
        <v>3.15E-2</v>
      </c>
      <c r="L255">
        <f>IF((('Pres Est+Mov Vlv+Mach Delay'!S257-'Pres Est+Mov Vlv+Mach Delay'!S256)/0.000125&lt;=0),0.0000001,('Pres Est+Mov Vlv+Mach Delay'!S257-'Pres Est+Mov Vlv+Mach Delay'!S256)/0.000125)</f>
        <v>0.10154611413524996</v>
      </c>
    </row>
    <row r="256" spans="8:12" x14ac:dyDescent="0.2">
      <c r="H256">
        <v>3.1625E-2</v>
      </c>
      <c r="I256">
        <f>('Pres Est+Mov Vlv+Mach Delay'!T259-'Pres Est+Mov Vlv+Mach Delay'!T258)/0.000125</f>
        <v>0.13968587756226239</v>
      </c>
      <c r="K256">
        <v>3.1625E-2</v>
      </c>
      <c r="L256">
        <f>IF((('Pres Est+Mov Vlv+Mach Delay'!S258-'Pres Est+Mov Vlv+Mach Delay'!S257)/0.000125&lt;=0),0.0000001,('Pres Est+Mov Vlv+Mach Delay'!S258-'Pres Est+Mov Vlv+Mach Delay'!S257)/0.000125)</f>
        <v>0.10976281420849524</v>
      </c>
    </row>
    <row r="257" spans="8:12" x14ac:dyDescent="0.2">
      <c r="H257">
        <v>3.175E-2</v>
      </c>
      <c r="I257">
        <f>('Pres Est+Mov Vlv+Mach Delay'!T260-'Pres Est+Mov Vlv+Mach Delay'!T259)/0.000125</f>
        <v>0.14941284928654258</v>
      </c>
      <c r="K257">
        <v>3.175E-2</v>
      </c>
      <c r="L257">
        <f>IF((('Pres Est+Mov Vlv+Mach Delay'!S259-'Pres Est+Mov Vlv+Mach Delay'!S258)/0.000125&lt;=0),0.0000001,('Pres Est+Mov Vlv+Mach Delay'!S259-'Pres Est+Mov Vlv+Mach Delay'!S258)/0.000125)</f>
        <v>0.11790648565073607</v>
      </c>
    </row>
    <row r="258" spans="8:12" x14ac:dyDescent="0.2">
      <c r="H258">
        <v>3.1875000000000001E-2</v>
      </c>
      <c r="I258">
        <f>('Pres Est+Mov Vlv+Mach Delay'!T261-'Pres Est+Mov Vlv+Mach Delay'!T260)/0.000125</f>
        <v>0.15935518420237504</v>
      </c>
      <c r="K258">
        <v>3.1875000000000001E-2</v>
      </c>
      <c r="L258">
        <f>IF((('Pres Est+Mov Vlv+Mach Delay'!S260-'Pres Est+Mov Vlv+Mach Delay'!S259)/0.000125&lt;=0),0.0000001,('Pres Est+Mov Vlv+Mach Delay'!S260-'Pres Est+Mov Vlv+Mach Delay'!S259)/0.000125)</f>
        <v>0.12611685789486496</v>
      </c>
    </row>
    <row r="259" spans="8:12" x14ac:dyDescent="0.2">
      <c r="H259">
        <v>3.2000000000000001E-2</v>
      </c>
      <c r="I259">
        <f>('Pres Est+Mov Vlv+Mach Delay'!T262-'Pres Est+Mov Vlv+Mach Delay'!T261)/0.000125</f>
        <v>0.16959482777650392</v>
      </c>
      <c r="K259">
        <v>3.2000000000000001E-2</v>
      </c>
      <c r="L259">
        <f>IF((('Pres Est+Mov Vlv+Mach Delay'!S261-'Pres Est+Mov Vlv+Mach Delay'!S260)/0.000125&lt;=0),0.0000001,('Pres Est+Mov Vlv+Mach Delay'!S261-'Pres Est+Mov Vlv+Mach Delay'!S260)/0.000125)</f>
        <v>0.13450901456486092</v>
      </c>
    </row>
    <row r="260" spans="8:12" x14ac:dyDescent="0.2">
      <c r="H260">
        <v>3.2125000000000001E-2</v>
      </c>
      <c r="I260">
        <f>('Pres Est+Mov Vlv+Mach Delay'!T263-'Pres Est+Mov Vlv+Mach Delay'!T262)/0.000125</f>
        <v>0.18013714607605849</v>
      </c>
      <c r="K260">
        <v>3.2125000000000001E-2</v>
      </c>
      <c r="L260">
        <f>IF((('Pres Est+Mov Vlv+Mach Delay'!S262-'Pres Est+Mov Vlv+Mach Delay'!S261)/0.000125&lt;=0),0.0000001,('Pres Est+Mov Vlv+Mach Delay'!S262-'Pres Est+Mov Vlv+Mach Delay'!S261)/0.000125)</f>
        <v>0.1431521244426191</v>
      </c>
    </row>
    <row r="261" spans="8:12" x14ac:dyDescent="0.2">
      <c r="H261">
        <v>3.2250000000000001E-2</v>
      </c>
      <c r="I261">
        <f>('Pres Est+Mov Vlv+Mach Delay'!T264-'Pres Est+Mov Vlv+Mach Delay'!T263)/0.000125</f>
        <v>0.19089277908757724</v>
      </c>
      <c r="K261">
        <v>3.2250000000000001E-2</v>
      </c>
      <c r="L261">
        <f>IF((('Pres Est+Mov Vlv+Mach Delay'!S263-'Pres Est+Mov Vlv+Mach Delay'!S262)/0.000125&lt;=0),0.0000001,('Pres Est+Mov Vlv+Mach Delay'!S263-'Pres Est+Mov Vlv+Mach Delay'!S262)/0.000125)</f>
        <v>0.15205071693460429</v>
      </c>
    </row>
    <row r="262" spans="8:12" x14ac:dyDescent="0.2">
      <c r="H262">
        <v>3.2375000000000001E-2</v>
      </c>
      <c r="I262">
        <f>('Pres Est+Mov Vlv+Mach Delay'!T265-'Pres Est+Mov Vlv+Mach Delay'!T264)/0.000125</f>
        <v>0.20166460882006776</v>
      </c>
      <c r="K262">
        <v>3.2375000000000001E-2</v>
      </c>
      <c r="L262">
        <f>IF((('Pres Est+Mov Vlv+Mach Delay'!S264-'Pres Est+Mov Vlv+Mach Delay'!S263)/0.000125&lt;=0),0.0000001,('Pres Est+Mov Vlv+Mach Delay'!S264-'Pres Est+Mov Vlv+Mach Delay'!S263)/0.000125)</f>
        <v>0.16112936476549872</v>
      </c>
    </row>
    <row r="263" spans="8:12" x14ac:dyDescent="0.2">
      <c r="H263">
        <v>3.2500000000000001E-2</v>
      </c>
      <c r="I263">
        <f>('Pres Est+Mov Vlv+Mach Delay'!T266-'Pres Est+Mov Vlv+Mach Delay'!T265)/0.000125</f>
        <v>0.21214106532770016</v>
      </c>
      <c r="K263">
        <v>3.2500000000000001E-2</v>
      </c>
      <c r="L263">
        <f>IF((('Pres Est+Mov Vlv+Mach Delay'!S265-'Pres Est+Mov Vlv+Mach Delay'!S264)/0.000125&lt;=0),0.0000001,('Pres Est+Mov Vlv+Mach Delay'!S265-'Pres Est+Mov Vlv+Mach Delay'!S264)/0.000125)</f>
        <v>0.17022168397450368</v>
      </c>
    </row>
    <row r="264" spans="8:12" x14ac:dyDescent="0.2">
      <c r="H264">
        <v>3.2625000000000001E-2</v>
      </c>
      <c r="I264">
        <f>('Pres Est+Mov Vlv+Mach Delay'!T267-'Pres Est+Mov Vlv+Mach Delay'!T266)/0.000125</f>
        <v>0.22189716562932185</v>
      </c>
      <c r="K264">
        <v>3.2625000000000001E-2</v>
      </c>
      <c r="L264">
        <f>IF((('Pres Est+Mov Vlv+Mach Delay'!S266-'Pres Est+Mov Vlv+Mach Delay'!S265)/0.000125&lt;=0),0.0000001,('Pres Est+Mov Vlv+Mach Delay'!S266-'Pres Est+Mov Vlv+Mach Delay'!S265)/0.000125)</f>
        <v>0.1790646836423628</v>
      </c>
    </row>
    <row r="265" spans="8:12" x14ac:dyDescent="0.2">
      <c r="H265">
        <v>3.2750000000000001E-2</v>
      </c>
      <c r="I265">
        <f>('Pres Est+Mov Vlv+Mach Delay'!T268-'Pres Est+Mov Vlv+Mach Delay'!T267)/0.000125</f>
        <v>0.23040479113384638</v>
      </c>
      <c r="K265">
        <v>3.2750000000000001E-2</v>
      </c>
      <c r="L265">
        <f>IF((('Pres Est+Mov Vlv+Mach Delay'!S267-'Pres Est+Mov Vlv+Mach Delay'!S266)/0.000125&lt;=0),0.0000001,('Pres Est+Mov Vlv+Mach Delay'!S267-'Pres Est+Mov Vlv+Mach Delay'!S266)/0.000125)</f>
        <v>0.18729964282574632</v>
      </c>
    </row>
    <row r="266" spans="8:12" x14ac:dyDescent="0.2">
      <c r="H266">
        <v>3.2875000000000001E-2</v>
      </c>
      <c r="I266">
        <f>('Pres Est+Mov Vlv+Mach Delay'!T269-'Pres Est+Mov Vlv+Mach Delay'!T268)/0.000125</f>
        <v>0.23705364885481806</v>
      </c>
      <c r="K266">
        <v>3.2875000000000001E-2</v>
      </c>
      <c r="L266">
        <f>IF((('Pres Est+Mov Vlv+Mach Delay'!S268-'Pres Est+Mov Vlv+Mach Delay'!S267)/0.000125&lt;=0),0.0000001,('Pres Est+Mov Vlv+Mach Delay'!S268-'Pres Est+Mov Vlv+Mach Delay'!S267)/0.000125)</f>
        <v>0.19448078555811674</v>
      </c>
    </row>
    <row r="267" spans="8:12" x14ac:dyDescent="0.2">
      <c r="H267">
        <v>3.3000000000000002E-2</v>
      </c>
      <c r="I267">
        <f>('Pres Est+Mov Vlv+Mach Delay'!T270-'Pres Est+Mov Vlv+Mach Delay'!T269)/0.000125</f>
        <v>0.24118401024619038</v>
      </c>
      <c r="K267">
        <v>3.3000000000000002E-2</v>
      </c>
      <c r="L267">
        <f>IF((('Pres Est+Mov Vlv+Mach Delay'!S269-'Pres Est+Mov Vlv+Mach Delay'!S268)/0.000125&lt;=0),0.0000001,('Pres Est+Mov Vlv+Mach Delay'!S269-'Pres Est+Mov Vlv+Mach Delay'!S268)/0.000125)</f>
        <v>0.2000929738562654</v>
      </c>
    </row>
    <row r="268" spans="8:12" x14ac:dyDescent="0.2">
      <c r="H268">
        <v>3.3125000000000002E-2</v>
      </c>
      <c r="I268">
        <f>('Pres Est+Mov Vlv+Mach Delay'!T271-'Pres Est+Mov Vlv+Mach Delay'!T270)/0.000125</f>
        <v>0.24213156840513939</v>
      </c>
      <c r="K268">
        <v>3.3125000000000002E-2</v>
      </c>
      <c r="L268">
        <f>IF((('Pres Est+Mov Vlv+Mach Delay'!S270-'Pres Est+Mov Vlv+Mach Delay'!S269)/0.000125&lt;=0),0.0000001,('Pres Est+Mov Vlv+Mach Delay'!S270-'Pres Est+Mov Vlv+Mach Delay'!S269)/0.000125)</f>
        <v>0.20357934201762143</v>
      </c>
    </row>
    <row r="269" spans="8:12" x14ac:dyDescent="0.2">
      <c r="H269">
        <v>3.3250000000000002E-2</v>
      </c>
      <c r="I269">
        <f>('Pres Est+Mov Vlv+Mach Delay'!T272-'Pres Est+Mov Vlv+Mach Delay'!T271)/0.000125</f>
        <v>0.2392835279235242</v>
      </c>
      <c r="K269">
        <v>3.3250000000000002E-2</v>
      </c>
      <c r="L269">
        <f>IF((('Pres Est+Mov Vlv+Mach Delay'!S271-'Pres Est+Mov Vlv+Mach Delay'!S270)/0.000125&lt;=0),0.0000001,('Pres Est+Mov Vlv+Mach Delay'!S271-'Pres Est+Mov Vlv+Mach Delay'!S270)/0.000125)</f>
        <v>0.20437915982612995</v>
      </c>
    </row>
    <row r="270" spans="8:12" x14ac:dyDescent="0.2">
      <c r="H270">
        <v>3.3375000000000002E-2</v>
      </c>
      <c r="I270">
        <f>('Pres Est+Mov Vlv+Mach Delay'!T273-'Pres Est+Mov Vlv+Mach Delay'!T272)/0.000125</f>
        <v>0.2321433445942756</v>
      </c>
      <c r="K270">
        <v>3.3375000000000002E-2</v>
      </c>
      <c r="L270">
        <f>IF((('Pres Est+Mov Vlv+Mach Delay'!S272-'Pres Est+Mov Vlv+Mach Delay'!S271)/0.000125&lt;=0),0.0000001,('Pres Est+Mov Vlv+Mach Delay'!S272-'Pres Est+Mov Vlv+Mach Delay'!S271)/0.000125)</f>
        <v>0.20197517704677792</v>
      </c>
    </row>
    <row r="271" spans="8:12" x14ac:dyDescent="0.2">
      <c r="H271">
        <v>3.3500000000000002E-2</v>
      </c>
      <c r="I271">
        <f>('Pres Est+Mov Vlv+Mach Delay'!T274-'Pres Est+Mov Vlv+Mach Delay'!T273)/0.000125</f>
        <v>0.22039947794422893</v>
      </c>
      <c r="K271">
        <v>3.3500000000000002E-2</v>
      </c>
      <c r="L271">
        <f>IF((('Pres Est+Mov Vlv+Mach Delay'!S273-'Pres Est+Mov Vlv+Mach Delay'!S272)/0.000125&lt;=0),0.0000001,('Pres Est+Mov Vlv+Mach Delay'!S273-'Pres Est+Mov Vlv+Mach Delay'!S272)/0.000125)</f>
        <v>0.19594826911631522</v>
      </c>
    </row>
    <row r="272" spans="8:12" x14ac:dyDescent="0.2">
      <c r="H272">
        <v>3.3625000000000002E-2</v>
      </c>
      <c r="I272">
        <f>('Pres Est+Mov Vlv+Mach Delay'!T275-'Pres Est+Mov Vlv+Mach Delay'!T274)/0.000125</f>
        <v>0.20399135888041295</v>
      </c>
      <c r="K272">
        <v>3.3625000000000002E-2</v>
      </c>
      <c r="L272">
        <f>IF((('Pres Est+Mov Vlv+Mach Delay'!S274-'Pres Est+Mov Vlv+Mach Delay'!S273)/0.000125&lt;=0),0.0000001,('Pres Est+Mov Vlv+Mach Delay'!S274-'Pres Est+Mov Vlv+Mach Delay'!S273)/0.000125)</f>
        <v>0.18603546999286297</v>
      </c>
    </row>
    <row r="273" spans="8:12" x14ac:dyDescent="0.2">
      <c r="H273">
        <v>3.3750000000000002E-2</v>
      </c>
      <c r="I273">
        <f>('Pres Est+Mov Vlv+Mach Delay'!T276-'Pres Est+Mov Vlv+Mach Delay'!T275)/0.000125</f>
        <v>0.18316389948948211</v>
      </c>
      <c r="K273">
        <v>3.3750000000000002E-2</v>
      </c>
      <c r="L273">
        <f>IF((('Pres Est+Mov Vlv+Mach Delay'!S275-'Pres Est+Mov Vlv+Mach Delay'!S274)/0.000125&lt;=0),0.0000001,('Pres Est+Mov Vlv+Mach Delay'!S275-'Pres Est+Mov Vlv+Mach Delay'!S274)/0.000125)</f>
        <v>0.17218565432992231</v>
      </c>
    </row>
    <row r="274" spans="8:12" x14ac:dyDescent="0.2">
      <c r="H274">
        <v>3.3875000000000002E-2</v>
      </c>
      <c r="I274">
        <f>('Pres Est+Mov Vlv+Mach Delay'!T277-'Pres Est+Mov Vlv+Mach Delay'!T276)/0.000125</f>
        <v>0.15850078318461244</v>
      </c>
      <c r="K274">
        <v>3.3875000000000002E-2</v>
      </c>
      <c r="L274">
        <f>IF((('Pres Est+Mov Vlv+Mach Delay'!S276-'Pres Est+Mov Vlv+Mach Delay'!S275)/0.000125&lt;=0),0.0000001,('Pres Est+Mov Vlv+Mach Delay'!S276-'Pres Est+Mov Vlv+Mach Delay'!S275)/0.000125)</f>
        <v>0.15460554827572598</v>
      </c>
    </row>
    <row r="275" spans="8:12" x14ac:dyDescent="0.2">
      <c r="H275">
        <v>3.4000000000000002E-2</v>
      </c>
      <c r="I275">
        <f>('Pres Est+Mov Vlv+Mach Delay'!T278-'Pres Est+Mov Vlv+Mach Delay'!T277)/0.000125</f>
        <v>0.13092700374918095</v>
      </c>
      <c r="K275">
        <v>3.4000000000000002E-2</v>
      </c>
      <c r="L275">
        <f>IF((('Pres Est+Mov Vlv+Mach Delay'!S277-'Pres Est+Mov Vlv+Mach Delay'!S276)/0.000125&lt;=0),0.0000001,('Pres Est+Mov Vlv+Mach Delay'!S277-'Pres Est+Mov Vlv+Mach Delay'!S276)/0.000125)</f>
        <v>0.1337878291229333</v>
      </c>
    </row>
    <row r="276" spans="8:12" x14ac:dyDescent="0.2">
      <c r="H276">
        <v>3.4125000000000003E-2</v>
      </c>
      <c r="I276">
        <f>('Pres Est+Mov Vlv+Mach Delay'!T279-'Pres Est+Mov Vlv+Mach Delay'!T278)/0.000125</f>
        <v>0.10167311448942666</v>
      </c>
      <c r="K276">
        <v>3.4125000000000003E-2</v>
      </c>
      <c r="L276">
        <f>IF((('Pres Est+Mov Vlv+Mach Delay'!S278-'Pres Est+Mov Vlv+Mach Delay'!S277)/0.000125&lt;=0),0.0000001,('Pres Est+Mov Vlv+Mach Delay'!S278-'Pres Est+Mov Vlv+Mach Delay'!S277)/0.000125)</f>
        <v>0.11051326847244004</v>
      </c>
    </row>
    <row r="277" spans="8:12" x14ac:dyDescent="0.2">
      <c r="H277">
        <v>3.4250000000000003E-2</v>
      </c>
      <c r="I277">
        <f>('Pres Est+Mov Vlv+Mach Delay'!T280-'Pres Est+Mov Vlv+Mach Delay'!T279)/0.000125</f>
        <v>7.2197607279229914E-2</v>
      </c>
      <c r="K277">
        <v>3.4250000000000003E-2</v>
      </c>
      <c r="L277">
        <f>IF((('Pres Est+Mov Vlv+Mach Delay'!S279-'Pres Est+Mov Vlv+Mach Delay'!S278)/0.000125&lt;=0),0.0000001,('Pres Est+Mov Vlv+Mach Delay'!S279-'Pres Est+Mov Vlv+Mach Delay'!S278)/0.000125)</f>
        <v>8.5820555548071428E-2</v>
      </c>
    </row>
    <row r="278" spans="8:12" x14ac:dyDescent="0.2">
      <c r="H278">
        <v>3.4375000000000003E-2</v>
      </c>
      <c r="I278">
        <f>('Pres Est+Mov Vlv+Mach Delay'!T281-'Pres Est+Mov Vlv+Mach Delay'!T280)/0.000125</f>
        <v>4.4069585188685582E-2</v>
      </c>
      <c r="K278">
        <v>3.4375000000000003E-2</v>
      </c>
      <c r="L278">
        <f>IF((('Pres Est+Mov Vlv+Mach Delay'!S280-'Pres Est+Mov Vlv+Mach Delay'!S279)/0.000125&lt;=0),0.0000001,('Pres Est+Mov Vlv+Mach Delay'!S280-'Pres Est+Mov Vlv+Mach Delay'!S279)/0.000125)</f>
        <v>6.0940778661691328E-2</v>
      </c>
    </row>
    <row r="279" spans="8:12" x14ac:dyDescent="0.2">
      <c r="H279">
        <v>3.4500000000000003E-2</v>
      </c>
      <c r="I279">
        <f>('Pres Est+Mov Vlv+Mach Delay'!T282-'Pres Est+Mov Vlv+Mach Delay'!T281)/0.000125</f>
        <v>1.8820764392156464E-2</v>
      </c>
      <c r="K279">
        <v>3.4500000000000003E-2</v>
      </c>
      <c r="L279">
        <f>IF((('Pres Est+Mov Vlv+Mach Delay'!S281-'Pres Est+Mov Vlv+Mach Delay'!S280)/0.000125&lt;=0),0.0000001,('Pres Est+Mov Vlv+Mach Delay'!S281-'Pres Est+Mov Vlv+Mach Delay'!S280)/0.000125)</f>
        <v>3.7198391164257674E-2</v>
      </c>
    </row>
    <row r="280" spans="8:12" x14ac:dyDescent="0.2">
      <c r="H280">
        <v>3.4625000000000003E-2</v>
      </c>
      <c r="I280">
        <f>('Pres Est+Mov Vlv+Mach Delay'!T283-'Pres Est+Mov Vlv+Mach Delay'!T282)/0.000125</f>
        <v>-2.2172833147532725E-3</v>
      </c>
      <c r="K280">
        <v>3.4625000000000003E-2</v>
      </c>
      <c r="L280">
        <f>IF((('Pres Est+Mov Vlv+Mach Delay'!S282-'Pres Est+Mov Vlv+Mach Delay'!S281)/0.000125&lt;=0),0.0000001,('Pres Est+Mov Vlv+Mach Delay'!S282-'Pres Est+Mov Vlv+Mach Delay'!S281)/0.000125)</f>
        <v>1.588628876065569E-2</v>
      </c>
    </row>
    <row r="281" spans="8:12" x14ac:dyDescent="0.2">
      <c r="H281">
        <v>3.4750000000000003E-2</v>
      </c>
      <c r="I281">
        <f>('Pres Est+Mov Vlv+Mach Delay'!T284-'Pres Est+Mov Vlv+Mach Delay'!T283)/0.000125</f>
        <v>-1.8069302077204294E-2</v>
      </c>
      <c r="K281">
        <v>3.4750000000000003E-2</v>
      </c>
      <c r="L281">
        <f>IF((('Pres Est+Mov Vlv+Mach Delay'!S283-'Pres Est+Mov Vlv+Mach Delay'!S282)/0.000125&lt;=0),0.0000001,('Pres Est+Mov Vlv+Mach Delay'!S283-'Pres Est+Mov Vlv+Mach Delay'!S282)/0.000125)</f>
        <v>9.9999999999999995E-8</v>
      </c>
    </row>
    <row r="282" spans="8:12" x14ac:dyDescent="0.2">
      <c r="H282">
        <v>3.4875000000000003E-2</v>
      </c>
      <c r="I282">
        <f>('Pres Est+Mov Vlv+Mach Delay'!T285-'Pres Est+Mov Vlv+Mach Delay'!T284)/0.000125</f>
        <v>-2.8242081324294024E-2</v>
      </c>
      <c r="K282">
        <v>3.4875000000000003E-2</v>
      </c>
      <c r="L282">
        <f>IF((('Pres Est+Mov Vlv+Mach Delay'!S284-'Pres Est+Mov Vlv+Mach Delay'!S283)/0.000125&lt;=0),0.0000001,('Pres Est+Mov Vlv+Mach Delay'!S284-'Pres Est+Mov Vlv+Mach Delay'!S283)/0.000125)</f>
        <v>9.9999999999999995E-8</v>
      </c>
    </row>
    <row r="283" spans="8:12" x14ac:dyDescent="0.2">
      <c r="H283">
        <v>3.5000000000000003E-2</v>
      </c>
      <c r="I283">
        <f>('Pres Est+Mov Vlv+Mach Delay'!T286-'Pres Est+Mov Vlv+Mach Delay'!T285)/0.000125</f>
        <v>-3.2797438582765799E-2</v>
      </c>
      <c r="K283">
        <v>3.5000000000000003E-2</v>
      </c>
      <c r="L283">
        <f>IF((('Pres Est+Mov Vlv+Mach Delay'!S285-'Pres Est+Mov Vlv+Mach Delay'!S284)/0.000125&lt;=0),0.0000001,('Pres Est+Mov Vlv+Mach Delay'!S285-'Pres Est+Mov Vlv+Mach Delay'!S284)/0.000125)</f>
        <v>9.9999999999999995E-8</v>
      </c>
    </row>
    <row r="284" spans="8:12" x14ac:dyDescent="0.2">
      <c r="H284">
        <v>3.5125000000000003E-2</v>
      </c>
      <c r="I284">
        <f>('Pres Est+Mov Vlv+Mach Delay'!T287-'Pres Est+Mov Vlv+Mach Delay'!T286)/0.000125</f>
        <v>-4.9520929905017992</v>
      </c>
      <c r="K284">
        <v>3.5125000000000003E-2</v>
      </c>
      <c r="L284">
        <f>IF((('Pres Est+Mov Vlv+Mach Delay'!S286-'Pres Est+Mov Vlv+Mach Delay'!S285)/0.000125&lt;=0),0.0000001,('Pres Est+Mov Vlv+Mach Delay'!S286-'Pres Est+Mov Vlv+Mach Delay'!S285)/0.000125)</f>
        <v>9.9999999999999995E-8</v>
      </c>
    </row>
    <row r="285" spans="8:12" x14ac:dyDescent="0.2">
      <c r="H285">
        <v>3.5249999999999997E-2</v>
      </c>
      <c r="I285">
        <f>('Pres Est+Mov Vlv+Mach Delay'!T288-'Pres Est+Mov Vlv+Mach Delay'!T287)/0.000125</f>
        <v>0</v>
      </c>
      <c r="K285">
        <v>3.5249999999999997E-2</v>
      </c>
      <c r="L285">
        <f>IF((('Pres Est+Mov Vlv+Mach Delay'!S287-'Pres Est+Mov Vlv+Mach Delay'!S286)/0.000125&lt;=0),0.0000001,('Pres Est+Mov Vlv+Mach Delay'!S287-'Pres Est+Mov Vlv+Mach Delay'!S286)/0.000125)</f>
        <v>9.9999999999999995E-8</v>
      </c>
    </row>
    <row r="286" spans="8:12" x14ac:dyDescent="0.2">
      <c r="H286">
        <v>3.5374999999999997E-2</v>
      </c>
      <c r="I286">
        <f>('Pres Est+Mov Vlv+Mach Delay'!T289-'Pres Est+Mov Vlv+Mach Delay'!T288)/0.000125</f>
        <v>0</v>
      </c>
      <c r="K286">
        <v>3.5374999999999997E-2</v>
      </c>
      <c r="L286">
        <f>IF((('Pres Est+Mov Vlv+Mach Delay'!S288-'Pres Est+Mov Vlv+Mach Delay'!S287)/0.000125&lt;=0),0.0000001,('Pres Est+Mov Vlv+Mach Delay'!S288-'Pres Est+Mov Vlv+Mach Delay'!S287)/0.000125)</f>
        <v>9.9999999999999995E-8</v>
      </c>
    </row>
    <row r="287" spans="8:12" x14ac:dyDescent="0.2">
      <c r="H287">
        <v>3.5499999999999997E-2</v>
      </c>
      <c r="I287">
        <f>('Pres Est+Mov Vlv+Mach Delay'!T290-'Pres Est+Mov Vlv+Mach Delay'!T289)/0.000125</f>
        <v>0</v>
      </c>
      <c r="K287">
        <v>3.5499999999999997E-2</v>
      </c>
      <c r="L287">
        <f>IF((('Pres Est+Mov Vlv+Mach Delay'!S289-'Pres Est+Mov Vlv+Mach Delay'!S288)/0.000125&lt;=0),0.0000001,('Pres Est+Mov Vlv+Mach Delay'!S289-'Pres Est+Mov Vlv+Mach Delay'!S288)/0.000125)</f>
        <v>9.9999999999999995E-8</v>
      </c>
    </row>
    <row r="288" spans="8:12" x14ac:dyDescent="0.2">
      <c r="H288">
        <v>3.5624999999999997E-2</v>
      </c>
      <c r="I288">
        <f>('Pres Est+Mov Vlv+Mach Delay'!T291-'Pres Est+Mov Vlv+Mach Delay'!T290)/0.000125</f>
        <v>0</v>
      </c>
      <c r="K288">
        <v>3.5624999999999997E-2</v>
      </c>
      <c r="L288">
        <f>IF((('Pres Est+Mov Vlv+Mach Delay'!S290-'Pres Est+Mov Vlv+Mach Delay'!S289)/0.000125&lt;=0),0.0000001,('Pres Est+Mov Vlv+Mach Delay'!S290-'Pres Est+Mov Vlv+Mach Delay'!S289)/0.000125)</f>
        <v>9.9999999999999995E-8</v>
      </c>
    </row>
    <row r="289" spans="8:12" x14ac:dyDescent="0.2">
      <c r="H289">
        <v>3.5749999999999997E-2</v>
      </c>
      <c r="I289">
        <f>('Pres Est+Mov Vlv+Mach Delay'!T292-'Pres Est+Mov Vlv+Mach Delay'!T291)/0.000125</f>
        <v>0</v>
      </c>
      <c r="K289">
        <v>3.5749999999999997E-2</v>
      </c>
      <c r="L289">
        <f>IF((('Pres Est+Mov Vlv+Mach Delay'!S291-'Pres Est+Mov Vlv+Mach Delay'!S290)/0.000125&lt;=0),0.0000001,('Pres Est+Mov Vlv+Mach Delay'!S291-'Pres Est+Mov Vlv+Mach Delay'!S290)/0.000125)</f>
        <v>9.9999999999999995E-8</v>
      </c>
    </row>
    <row r="290" spans="8:12" x14ac:dyDescent="0.2">
      <c r="H290">
        <v>3.5874999999999997E-2</v>
      </c>
      <c r="I290">
        <f>('Pres Est+Mov Vlv+Mach Delay'!T293-'Pres Est+Mov Vlv+Mach Delay'!T292)/0.000125</f>
        <v>0</v>
      </c>
      <c r="K290">
        <v>3.5874999999999997E-2</v>
      </c>
      <c r="L290">
        <f>IF((('Pres Est+Mov Vlv+Mach Delay'!S292-'Pres Est+Mov Vlv+Mach Delay'!S291)/0.000125&lt;=0),0.0000001,('Pres Est+Mov Vlv+Mach Delay'!S292-'Pres Est+Mov Vlv+Mach Delay'!S291)/0.000125)</f>
        <v>9.9999999999999995E-8</v>
      </c>
    </row>
    <row r="291" spans="8:12" x14ac:dyDescent="0.2">
      <c r="H291">
        <v>3.5999999999999997E-2</v>
      </c>
      <c r="I291">
        <f>('Pres Est+Mov Vlv+Mach Delay'!T294-'Pres Est+Mov Vlv+Mach Delay'!T293)/0.000125</f>
        <v>0</v>
      </c>
      <c r="K291">
        <v>3.5999999999999997E-2</v>
      </c>
      <c r="L291">
        <f>IF((('Pres Est+Mov Vlv+Mach Delay'!S293-'Pres Est+Mov Vlv+Mach Delay'!S292)/0.000125&lt;=0),0.0000001,('Pres Est+Mov Vlv+Mach Delay'!S293-'Pres Est+Mov Vlv+Mach Delay'!S292)/0.000125)</f>
        <v>9.9999999999999995E-8</v>
      </c>
    </row>
    <row r="292" spans="8:12" x14ac:dyDescent="0.2">
      <c r="H292">
        <v>3.6124999999999997E-2</v>
      </c>
      <c r="I292">
        <f>('Pres Est+Mov Vlv+Mach Delay'!T295-'Pres Est+Mov Vlv+Mach Delay'!T294)/0.000125</f>
        <v>0</v>
      </c>
      <c r="K292">
        <v>3.6124999999999997E-2</v>
      </c>
      <c r="L292">
        <f>IF((('Pres Est+Mov Vlv+Mach Delay'!S294-'Pres Est+Mov Vlv+Mach Delay'!S293)/0.000125&lt;=0),0.0000001,('Pres Est+Mov Vlv+Mach Delay'!S294-'Pres Est+Mov Vlv+Mach Delay'!S293)/0.000125)</f>
        <v>9.9999999999999995E-8</v>
      </c>
    </row>
    <row r="293" spans="8:12" x14ac:dyDescent="0.2">
      <c r="H293">
        <v>3.6249999999999998E-2</v>
      </c>
      <c r="I293">
        <f>('Pres Est+Mov Vlv+Mach Delay'!T296-'Pres Est+Mov Vlv+Mach Delay'!T295)/0.000125</f>
        <v>0</v>
      </c>
      <c r="K293">
        <v>3.6249999999999998E-2</v>
      </c>
      <c r="L293">
        <f>IF((('Pres Est+Mov Vlv+Mach Delay'!S295-'Pres Est+Mov Vlv+Mach Delay'!S294)/0.000125&lt;=0),0.0000001,('Pres Est+Mov Vlv+Mach Delay'!S295-'Pres Est+Mov Vlv+Mach Delay'!S294)/0.000125)</f>
        <v>9.9999999999999995E-8</v>
      </c>
    </row>
    <row r="294" spans="8:12" x14ac:dyDescent="0.2">
      <c r="H294">
        <v>3.6374999999999998E-2</v>
      </c>
      <c r="I294">
        <f>('Pres Est+Mov Vlv+Mach Delay'!T297-'Pres Est+Mov Vlv+Mach Delay'!T296)/0.000125</f>
        <v>0</v>
      </c>
      <c r="K294">
        <v>3.6374999999999998E-2</v>
      </c>
      <c r="L294">
        <f>IF((('Pres Est+Mov Vlv+Mach Delay'!S296-'Pres Est+Mov Vlv+Mach Delay'!S295)/0.000125&lt;=0),0.0000001,('Pres Est+Mov Vlv+Mach Delay'!S296-'Pres Est+Mov Vlv+Mach Delay'!S295)/0.000125)</f>
        <v>9.9999999999999995E-8</v>
      </c>
    </row>
    <row r="295" spans="8:12" x14ac:dyDescent="0.2">
      <c r="H295">
        <v>3.6499999999999998E-2</v>
      </c>
      <c r="I295">
        <f>('Pres Est+Mov Vlv+Mach Delay'!T298-'Pres Est+Mov Vlv+Mach Delay'!T297)/0.000125</f>
        <v>0</v>
      </c>
      <c r="K295">
        <v>3.6499999999999998E-2</v>
      </c>
      <c r="L295">
        <f>IF((('Pres Est+Mov Vlv+Mach Delay'!S297-'Pres Est+Mov Vlv+Mach Delay'!S296)/0.000125&lt;=0),0.0000001,('Pres Est+Mov Vlv+Mach Delay'!S297-'Pres Est+Mov Vlv+Mach Delay'!S296)/0.000125)</f>
        <v>9.9999999999999995E-8</v>
      </c>
    </row>
    <row r="296" spans="8:12" x14ac:dyDescent="0.2">
      <c r="H296">
        <v>3.6624999999999998E-2</v>
      </c>
      <c r="I296">
        <f>('Pres Est+Mov Vlv+Mach Delay'!T299-'Pres Est+Mov Vlv+Mach Delay'!T298)/0.000125</f>
        <v>0</v>
      </c>
      <c r="K296">
        <v>3.6624999999999998E-2</v>
      </c>
      <c r="L296">
        <f>IF((('Pres Est+Mov Vlv+Mach Delay'!S298-'Pres Est+Mov Vlv+Mach Delay'!S297)/0.000125&lt;=0),0.0000001,('Pres Est+Mov Vlv+Mach Delay'!S298-'Pres Est+Mov Vlv+Mach Delay'!S297)/0.000125)</f>
        <v>9.9999999999999995E-8</v>
      </c>
    </row>
    <row r="297" spans="8:12" x14ac:dyDescent="0.2">
      <c r="H297">
        <v>3.6749999999999998E-2</v>
      </c>
      <c r="I297">
        <f>('Pres Est+Mov Vlv+Mach Delay'!T300-'Pres Est+Mov Vlv+Mach Delay'!T299)/0.000125</f>
        <v>0</v>
      </c>
      <c r="K297">
        <v>3.6749999999999998E-2</v>
      </c>
      <c r="L297">
        <f>IF((('Pres Est+Mov Vlv+Mach Delay'!S299-'Pres Est+Mov Vlv+Mach Delay'!S298)/0.000125&lt;=0),0.0000001,('Pres Est+Mov Vlv+Mach Delay'!S299-'Pres Est+Mov Vlv+Mach Delay'!S298)/0.000125)</f>
        <v>9.9999999999999995E-8</v>
      </c>
    </row>
    <row r="298" spans="8:12" x14ac:dyDescent="0.2">
      <c r="H298">
        <v>3.6874999999999998E-2</v>
      </c>
      <c r="I298">
        <f>('Pres Est+Mov Vlv+Mach Delay'!T301-'Pres Est+Mov Vlv+Mach Delay'!T300)/0.000125</f>
        <v>0</v>
      </c>
      <c r="K298">
        <v>3.6874999999999998E-2</v>
      </c>
      <c r="L298">
        <f>IF((('Pres Est+Mov Vlv+Mach Delay'!S300-'Pres Est+Mov Vlv+Mach Delay'!S299)/0.000125&lt;=0),0.0000001,('Pres Est+Mov Vlv+Mach Delay'!S300-'Pres Est+Mov Vlv+Mach Delay'!S299)/0.000125)</f>
        <v>9.9999999999999995E-8</v>
      </c>
    </row>
    <row r="299" spans="8:12" x14ac:dyDescent="0.2">
      <c r="H299">
        <v>3.6999999999999998E-2</v>
      </c>
      <c r="I299">
        <f>('Pres Est+Mov Vlv+Mach Delay'!T302-'Pres Est+Mov Vlv+Mach Delay'!T301)/0.000125</f>
        <v>0</v>
      </c>
      <c r="K299">
        <v>3.6999999999999998E-2</v>
      </c>
      <c r="L299">
        <f>IF((('Pres Est+Mov Vlv+Mach Delay'!S301-'Pres Est+Mov Vlv+Mach Delay'!S300)/0.000125&lt;=0),0.0000001,('Pres Est+Mov Vlv+Mach Delay'!S301-'Pres Est+Mov Vlv+Mach Delay'!S300)/0.000125)</f>
        <v>9.9999999999999995E-8</v>
      </c>
    </row>
    <row r="300" spans="8:12" x14ac:dyDescent="0.2">
      <c r="H300">
        <v>3.7124999999999998E-2</v>
      </c>
      <c r="I300">
        <f>('Pres Est+Mov Vlv+Mach Delay'!T303-'Pres Est+Mov Vlv+Mach Delay'!T302)/0.000125</f>
        <v>0</v>
      </c>
      <c r="K300">
        <v>3.7124999999999998E-2</v>
      </c>
      <c r="L300">
        <f>IF((('Pres Est+Mov Vlv+Mach Delay'!S302-'Pres Est+Mov Vlv+Mach Delay'!S301)/0.000125&lt;=0),0.0000001,('Pres Est+Mov Vlv+Mach Delay'!S302-'Pres Est+Mov Vlv+Mach Delay'!S301)/0.000125)</f>
        <v>9.9999999999999995E-8</v>
      </c>
    </row>
    <row r="301" spans="8:12" x14ac:dyDescent="0.2">
      <c r="H301">
        <v>3.7249999999999998E-2</v>
      </c>
      <c r="I301">
        <f>('Pres Est+Mov Vlv+Mach Delay'!T304-'Pres Est+Mov Vlv+Mach Delay'!T303)/0.000125</f>
        <v>0</v>
      </c>
      <c r="K301">
        <v>3.7249999999999998E-2</v>
      </c>
      <c r="L301">
        <f>IF((('Pres Est+Mov Vlv+Mach Delay'!S303-'Pres Est+Mov Vlv+Mach Delay'!S302)/0.000125&lt;=0),0.0000001,('Pres Est+Mov Vlv+Mach Delay'!S303-'Pres Est+Mov Vlv+Mach Delay'!S302)/0.000125)</f>
        <v>9.9999999999999995E-8</v>
      </c>
    </row>
    <row r="302" spans="8:12" x14ac:dyDescent="0.2">
      <c r="H302">
        <v>3.7374999999999999E-2</v>
      </c>
      <c r="I302">
        <f>('Pres Est+Mov Vlv+Mach Delay'!T305-'Pres Est+Mov Vlv+Mach Delay'!T304)/0.000125</f>
        <v>0</v>
      </c>
      <c r="K302">
        <v>3.7374999999999999E-2</v>
      </c>
      <c r="L302">
        <f>IF((('Pres Est+Mov Vlv+Mach Delay'!S304-'Pres Est+Mov Vlv+Mach Delay'!S303)/0.000125&lt;=0),0.0000001,('Pres Est+Mov Vlv+Mach Delay'!S304-'Pres Est+Mov Vlv+Mach Delay'!S303)/0.000125)</f>
        <v>9.9999999999999995E-8</v>
      </c>
    </row>
    <row r="303" spans="8:12" x14ac:dyDescent="0.2">
      <c r="H303">
        <v>3.7499999999999999E-2</v>
      </c>
      <c r="I303">
        <f>('Pres Est+Mov Vlv+Mach Delay'!T306-'Pres Est+Mov Vlv+Mach Delay'!T305)/0.000125</f>
        <v>0</v>
      </c>
      <c r="K303">
        <v>3.7499999999999999E-2</v>
      </c>
      <c r="L303">
        <f>IF((('Pres Est+Mov Vlv+Mach Delay'!S305-'Pres Est+Mov Vlv+Mach Delay'!S304)/0.000125&lt;=0),0.0000001,('Pres Est+Mov Vlv+Mach Delay'!S305-'Pres Est+Mov Vlv+Mach Delay'!S304)/0.000125)</f>
        <v>9.9999999999999995E-8</v>
      </c>
    </row>
    <row r="304" spans="8:12" x14ac:dyDescent="0.2">
      <c r="H304">
        <v>3.7624999999999999E-2</v>
      </c>
      <c r="I304">
        <f>('Pres Est+Mov Vlv+Mach Delay'!T307-'Pres Est+Mov Vlv+Mach Delay'!T306)/0.000125</f>
        <v>0</v>
      </c>
      <c r="K304">
        <v>3.7624999999999999E-2</v>
      </c>
      <c r="L304">
        <f>IF((('Pres Est+Mov Vlv+Mach Delay'!S306-'Pres Est+Mov Vlv+Mach Delay'!S305)/0.000125&lt;=0),0.0000001,('Pres Est+Mov Vlv+Mach Delay'!S306-'Pres Est+Mov Vlv+Mach Delay'!S305)/0.000125)</f>
        <v>9.9999999999999995E-8</v>
      </c>
    </row>
    <row r="305" spans="8:12" x14ac:dyDescent="0.2">
      <c r="H305">
        <v>3.7749999999999999E-2</v>
      </c>
      <c r="I305">
        <f>('Pres Est+Mov Vlv+Mach Delay'!T308-'Pres Est+Mov Vlv+Mach Delay'!T307)/0.000125</f>
        <v>0</v>
      </c>
      <c r="K305">
        <v>3.7749999999999999E-2</v>
      </c>
      <c r="L305">
        <f>IF((('Pres Est+Mov Vlv+Mach Delay'!S307-'Pres Est+Mov Vlv+Mach Delay'!S306)/0.000125&lt;=0),0.0000001,('Pres Est+Mov Vlv+Mach Delay'!S307-'Pres Est+Mov Vlv+Mach Delay'!S306)/0.000125)</f>
        <v>9.9999999999999995E-8</v>
      </c>
    </row>
    <row r="306" spans="8:12" x14ac:dyDescent="0.2">
      <c r="H306">
        <v>3.7874999999999999E-2</v>
      </c>
      <c r="I306">
        <f>('Pres Est+Mov Vlv+Mach Delay'!T309-'Pres Est+Mov Vlv+Mach Delay'!T308)/0.000125</f>
        <v>0</v>
      </c>
      <c r="K306">
        <v>3.7874999999999999E-2</v>
      </c>
      <c r="L306">
        <f>IF((('Pres Est+Mov Vlv+Mach Delay'!S308-'Pres Est+Mov Vlv+Mach Delay'!S307)/0.000125&lt;=0),0.0000001,('Pres Est+Mov Vlv+Mach Delay'!S308-'Pres Est+Mov Vlv+Mach Delay'!S307)/0.000125)</f>
        <v>9.9999999999999995E-8</v>
      </c>
    </row>
    <row r="307" spans="8:12" x14ac:dyDescent="0.2">
      <c r="H307">
        <v>3.7999999999999999E-2</v>
      </c>
      <c r="I307">
        <f>('Pres Est+Mov Vlv+Mach Delay'!T310-'Pres Est+Mov Vlv+Mach Delay'!T309)/0.000125</f>
        <v>0</v>
      </c>
      <c r="K307">
        <v>3.7999999999999999E-2</v>
      </c>
      <c r="L307">
        <f>IF((('Pres Est+Mov Vlv+Mach Delay'!S309-'Pres Est+Mov Vlv+Mach Delay'!S308)/0.000125&lt;=0),0.0000001,('Pres Est+Mov Vlv+Mach Delay'!S309-'Pres Est+Mov Vlv+Mach Delay'!S308)/0.000125)</f>
        <v>9.9999999999999995E-8</v>
      </c>
    </row>
    <row r="308" spans="8:12" x14ac:dyDescent="0.2">
      <c r="H308">
        <v>3.8124999999999999E-2</v>
      </c>
      <c r="I308">
        <f>('Pres Est+Mov Vlv+Mach Delay'!T311-'Pres Est+Mov Vlv+Mach Delay'!T310)/0.000125</f>
        <v>0</v>
      </c>
      <c r="K308">
        <v>3.8124999999999999E-2</v>
      </c>
      <c r="L308">
        <f>IF((('Pres Est+Mov Vlv+Mach Delay'!S310-'Pres Est+Mov Vlv+Mach Delay'!S309)/0.000125&lt;=0),0.0000001,('Pres Est+Mov Vlv+Mach Delay'!S310-'Pres Est+Mov Vlv+Mach Delay'!S309)/0.000125)</f>
        <v>9.9999999999999995E-8</v>
      </c>
    </row>
    <row r="309" spans="8:12" x14ac:dyDescent="0.2">
      <c r="H309">
        <v>3.8249999999999999E-2</v>
      </c>
      <c r="I309">
        <f>('Pres Est+Mov Vlv+Mach Delay'!T312-'Pres Est+Mov Vlv+Mach Delay'!T311)/0.000125</f>
        <v>0</v>
      </c>
      <c r="K309">
        <v>3.8249999999999999E-2</v>
      </c>
      <c r="L309">
        <f>IF((('Pres Est+Mov Vlv+Mach Delay'!S311-'Pres Est+Mov Vlv+Mach Delay'!S310)/0.000125&lt;=0),0.0000001,('Pres Est+Mov Vlv+Mach Delay'!S311-'Pres Est+Mov Vlv+Mach Delay'!S310)/0.000125)</f>
        <v>9.9999999999999995E-8</v>
      </c>
    </row>
    <row r="310" spans="8:12" x14ac:dyDescent="0.2">
      <c r="H310">
        <v>3.8374999999999999E-2</v>
      </c>
      <c r="I310">
        <f>('Pres Est+Mov Vlv+Mach Delay'!T313-'Pres Est+Mov Vlv+Mach Delay'!T312)/0.000125</f>
        <v>0</v>
      </c>
      <c r="K310">
        <v>3.8374999999999999E-2</v>
      </c>
      <c r="L310">
        <f>IF((('Pres Est+Mov Vlv+Mach Delay'!S312-'Pres Est+Mov Vlv+Mach Delay'!S311)/0.000125&lt;=0),0.0000001,('Pres Est+Mov Vlv+Mach Delay'!S312-'Pres Est+Mov Vlv+Mach Delay'!S311)/0.000125)</f>
        <v>9.9999999999999995E-8</v>
      </c>
    </row>
    <row r="311" spans="8:12" x14ac:dyDescent="0.2">
      <c r="H311">
        <v>3.85E-2</v>
      </c>
      <c r="I311">
        <f>('Pres Est+Mov Vlv+Mach Delay'!T314-'Pres Est+Mov Vlv+Mach Delay'!T313)/0.000125</f>
        <v>0</v>
      </c>
      <c r="K311">
        <v>3.85E-2</v>
      </c>
      <c r="L311">
        <f>IF((('Pres Est+Mov Vlv+Mach Delay'!S313-'Pres Est+Mov Vlv+Mach Delay'!S312)/0.000125&lt;=0),0.0000001,('Pres Est+Mov Vlv+Mach Delay'!S313-'Pres Est+Mov Vlv+Mach Delay'!S312)/0.000125)</f>
        <v>9.9999999999999995E-8</v>
      </c>
    </row>
    <row r="312" spans="8:12" x14ac:dyDescent="0.2">
      <c r="H312">
        <v>3.8625E-2</v>
      </c>
      <c r="I312">
        <f>('Pres Est+Mov Vlv+Mach Delay'!T315-'Pres Est+Mov Vlv+Mach Delay'!T314)/0.000125</f>
        <v>0</v>
      </c>
      <c r="K312">
        <v>3.8625E-2</v>
      </c>
      <c r="L312">
        <f>IF((('Pres Est+Mov Vlv+Mach Delay'!S314-'Pres Est+Mov Vlv+Mach Delay'!S313)/0.000125&lt;=0),0.0000001,('Pres Est+Mov Vlv+Mach Delay'!S314-'Pres Est+Mov Vlv+Mach Delay'!S313)/0.000125)</f>
        <v>9.9999999999999995E-8</v>
      </c>
    </row>
    <row r="313" spans="8:12" x14ac:dyDescent="0.2">
      <c r="H313">
        <v>3.875E-2</v>
      </c>
      <c r="I313">
        <f>('Pres Est+Mov Vlv+Mach Delay'!T316-'Pres Est+Mov Vlv+Mach Delay'!T315)/0.000125</f>
        <v>0</v>
      </c>
      <c r="K313">
        <v>3.875E-2</v>
      </c>
      <c r="L313">
        <f>IF((('Pres Est+Mov Vlv+Mach Delay'!S315-'Pres Est+Mov Vlv+Mach Delay'!S314)/0.000125&lt;=0),0.0000001,('Pres Est+Mov Vlv+Mach Delay'!S315-'Pres Est+Mov Vlv+Mach Delay'!S314)/0.000125)</f>
        <v>9.9999999999999995E-8</v>
      </c>
    </row>
    <row r="314" spans="8:12" x14ac:dyDescent="0.2">
      <c r="H314">
        <v>3.8875E-2</v>
      </c>
      <c r="I314">
        <f>('Pres Est+Mov Vlv+Mach Delay'!T317-'Pres Est+Mov Vlv+Mach Delay'!T316)/0.000125</f>
        <v>0</v>
      </c>
      <c r="K314">
        <v>3.8875E-2</v>
      </c>
      <c r="L314">
        <f>IF((('Pres Est+Mov Vlv+Mach Delay'!S316-'Pres Est+Mov Vlv+Mach Delay'!S315)/0.000125&lt;=0),0.0000001,('Pres Est+Mov Vlv+Mach Delay'!S316-'Pres Est+Mov Vlv+Mach Delay'!S315)/0.000125)</f>
        <v>9.9999999999999995E-8</v>
      </c>
    </row>
    <row r="315" spans="8:12" x14ac:dyDescent="0.2">
      <c r="H315">
        <v>3.9E-2</v>
      </c>
      <c r="I315">
        <f>('Pres Est+Mov Vlv+Mach Delay'!T318-'Pres Est+Mov Vlv+Mach Delay'!T317)/0.000125</f>
        <v>0</v>
      </c>
      <c r="K315">
        <v>3.9E-2</v>
      </c>
      <c r="L315">
        <f>IF((('Pres Est+Mov Vlv+Mach Delay'!S317-'Pres Est+Mov Vlv+Mach Delay'!S316)/0.000125&lt;=0),0.0000001,('Pres Est+Mov Vlv+Mach Delay'!S317-'Pres Est+Mov Vlv+Mach Delay'!S316)/0.000125)</f>
        <v>9.9999999999999995E-8</v>
      </c>
    </row>
    <row r="316" spans="8:12" x14ac:dyDescent="0.2">
      <c r="H316">
        <v>3.9125E-2</v>
      </c>
      <c r="I316">
        <f>('Pres Est+Mov Vlv+Mach Delay'!T319-'Pres Est+Mov Vlv+Mach Delay'!T318)/0.000125</f>
        <v>0</v>
      </c>
      <c r="K316">
        <v>3.9125E-2</v>
      </c>
      <c r="L316">
        <f>IF((('Pres Est+Mov Vlv+Mach Delay'!S318-'Pres Est+Mov Vlv+Mach Delay'!S317)/0.000125&lt;=0),0.0000001,('Pres Est+Mov Vlv+Mach Delay'!S318-'Pres Est+Mov Vlv+Mach Delay'!S317)/0.000125)</f>
        <v>9.9999999999999995E-8</v>
      </c>
    </row>
    <row r="317" spans="8:12" x14ac:dyDescent="0.2">
      <c r="H317">
        <v>3.925E-2</v>
      </c>
      <c r="I317">
        <f>('Pres Est+Mov Vlv+Mach Delay'!T320-'Pres Est+Mov Vlv+Mach Delay'!T319)/0.000125</f>
        <v>0</v>
      </c>
      <c r="K317">
        <v>3.925E-2</v>
      </c>
      <c r="L317">
        <f>IF((('Pres Est+Mov Vlv+Mach Delay'!S319-'Pres Est+Mov Vlv+Mach Delay'!S318)/0.000125&lt;=0),0.0000001,('Pres Est+Mov Vlv+Mach Delay'!S319-'Pres Est+Mov Vlv+Mach Delay'!S318)/0.000125)</f>
        <v>9.9999999999999995E-8</v>
      </c>
    </row>
    <row r="318" spans="8:12" x14ac:dyDescent="0.2">
      <c r="H318">
        <v>3.9375E-2</v>
      </c>
      <c r="I318">
        <f>('Pres Est+Mov Vlv+Mach Delay'!T321-'Pres Est+Mov Vlv+Mach Delay'!T320)/0.000125</f>
        <v>0</v>
      </c>
      <c r="K318">
        <v>3.9375E-2</v>
      </c>
      <c r="L318">
        <f>IF((('Pres Est+Mov Vlv+Mach Delay'!S320-'Pres Est+Mov Vlv+Mach Delay'!S319)/0.000125&lt;=0),0.0000001,('Pres Est+Mov Vlv+Mach Delay'!S320-'Pres Est+Mov Vlv+Mach Delay'!S319)/0.000125)</f>
        <v>9.9999999999999995E-8</v>
      </c>
    </row>
    <row r="319" spans="8:12" x14ac:dyDescent="0.2">
      <c r="H319">
        <v>3.95E-2</v>
      </c>
      <c r="I319">
        <f>('Pres Est+Mov Vlv+Mach Delay'!T322-'Pres Est+Mov Vlv+Mach Delay'!T321)/0.000125</f>
        <v>0</v>
      </c>
      <c r="K319">
        <v>3.95E-2</v>
      </c>
      <c r="L319">
        <f>IF((('Pres Est+Mov Vlv+Mach Delay'!S321-'Pres Est+Mov Vlv+Mach Delay'!S320)/0.000125&lt;=0),0.0000001,('Pres Est+Mov Vlv+Mach Delay'!S321-'Pres Est+Mov Vlv+Mach Delay'!S320)/0.000125)</f>
        <v>9.9999999999999995E-8</v>
      </c>
    </row>
    <row r="320" spans="8:12" x14ac:dyDescent="0.2">
      <c r="H320">
        <v>3.9625E-2</v>
      </c>
      <c r="I320">
        <f>('Pres Est+Mov Vlv+Mach Delay'!T323-'Pres Est+Mov Vlv+Mach Delay'!T322)/0.000125</f>
        <v>0</v>
      </c>
      <c r="K320">
        <v>3.9625E-2</v>
      </c>
      <c r="L320">
        <f>IF((('Pres Est+Mov Vlv+Mach Delay'!S322-'Pres Est+Mov Vlv+Mach Delay'!S321)/0.000125&lt;=0),0.0000001,('Pres Est+Mov Vlv+Mach Delay'!S322-'Pres Est+Mov Vlv+Mach Delay'!S321)/0.000125)</f>
        <v>9.9999999999999995E-8</v>
      </c>
    </row>
    <row r="321" spans="8:12" x14ac:dyDescent="0.2">
      <c r="H321">
        <v>3.9750000000000001E-2</v>
      </c>
      <c r="I321">
        <f>('Pres Est+Mov Vlv+Mach Delay'!T324-'Pres Est+Mov Vlv+Mach Delay'!T323)/0.000125</f>
        <v>0</v>
      </c>
      <c r="K321">
        <v>3.9750000000000001E-2</v>
      </c>
      <c r="L321">
        <f>IF((('Pres Est+Mov Vlv+Mach Delay'!S323-'Pres Est+Mov Vlv+Mach Delay'!S322)/0.000125&lt;=0),0.0000001,('Pres Est+Mov Vlv+Mach Delay'!S323-'Pres Est+Mov Vlv+Mach Delay'!S322)/0.000125)</f>
        <v>9.9999999999999995E-8</v>
      </c>
    </row>
    <row r="322" spans="8:12" x14ac:dyDescent="0.2">
      <c r="H322">
        <v>3.9875000000000001E-2</v>
      </c>
      <c r="I322">
        <f>('Pres Est+Mov Vlv+Mach Delay'!T325-'Pres Est+Mov Vlv+Mach Delay'!T324)/0.000125</f>
        <v>0</v>
      </c>
      <c r="K322">
        <v>3.9875000000000001E-2</v>
      </c>
      <c r="L322">
        <f>IF((('Pres Est+Mov Vlv+Mach Delay'!S324-'Pres Est+Mov Vlv+Mach Delay'!S323)/0.000125&lt;=0),0.0000001,('Pres Est+Mov Vlv+Mach Delay'!S324-'Pres Est+Mov Vlv+Mach Delay'!S323)/0.000125)</f>
        <v>9.9999999999999995E-8</v>
      </c>
    </row>
    <row r="323" spans="8:12" x14ac:dyDescent="0.2">
      <c r="H323">
        <v>0.04</v>
      </c>
      <c r="I323">
        <f>('Pres Est+Mov Vlv+Mach Delay'!T326-'Pres Est+Mov Vlv+Mach Delay'!T325)/0.000125</f>
        <v>0</v>
      </c>
      <c r="K323">
        <v>0.04</v>
      </c>
      <c r="L323">
        <f>IF((('Pres Est+Mov Vlv+Mach Delay'!S325-'Pres Est+Mov Vlv+Mach Delay'!S324)/0.000125&lt;=0),0.0000001,('Pres Est+Mov Vlv+Mach Delay'!S325-'Pres Est+Mov Vlv+Mach Delay'!S324)/0.000125)</f>
        <v>9.9999999999999995E-8</v>
      </c>
    </row>
    <row r="324" spans="8:12" x14ac:dyDescent="0.2">
      <c r="H324">
        <v>4.0125000000000001E-2</v>
      </c>
      <c r="I324">
        <f>('Pres Est+Mov Vlv+Mach Delay'!T327-'Pres Est+Mov Vlv+Mach Delay'!T326)/0.000125</f>
        <v>0</v>
      </c>
      <c r="K324">
        <v>4.0125000000000001E-2</v>
      </c>
      <c r="L324">
        <f>IF((('Pres Est+Mov Vlv+Mach Delay'!S326-'Pres Est+Mov Vlv+Mach Delay'!S325)/0.000125&lt;=0),0.0000001,('Pres Est+Mov Vlv+Mach Delay'!S326-'Pres Est+Mov Vlv+Mach Delay'!S325)/0.000125)</f>
        <v>9.9999999999999995E-8</v>
      </c>
    </row>
    <row r="325" spans="8:12" x14ac:dyDescent="0.2">
      <c r="H325">
        <v>4.0250000000000001E-2</v>
      </c>
      <c r="I325">
        <f>('Pres Est+Mov Vlv+Mach Delay'!T328-'Pres Est+Mov Vlv+Mach Delay'!T327)/0.000125</f>
        <v>0</v>
      </c>
      <c r="K325">
        <v>4.0250000000000001E-2</v>
      </c>
      <c r="L325">
        <f>IF((('Pres Est+Mov Vlv+Mach Delay'!S327-'Pres Est+Mov Vlv+Mach Delay'!S326)/0.000125&lt;=0),0.0000001,('Pres Est+Mov Vlv+Mach Delay'!S327-'Pres Est+Mov Vlv+Mach Delay'!S326)/0.000125)</f>
        <v>9.9999999999999995E-8</v>
      </c>
    </row>
    <row r="326" spans="8:12" x14ac:dyDescent="0.2">
      <c r="H326">
        <v>4.0375000000000001E-2</v>
      </c>
      <c r="I326">
        <f>('Pres Est+Mov Vlv+Mach Delay'!T329-'Pres Est+Mov Vlv+Mach Delay'!T328)/0.000125</f>
        <v>0</v>
      </c>
      <c r="K326">
        <v>4.0375000000000001E-2</v>
      </c>
      <c r="L326">
        <f>IF((('Pres Est+Mov Vlv+Mach Delay'!S328-'Pres Est+Mov Vlv+Mach Delay'!S327)/0.000125&lt;=0),0.0000001,('Pres Est+Mov Vlv+Mach Delay'!S328-'Pres Est+Mov Vlv+Mach Delay'!S327)/0.000125)</f>
        <v>9.9999999999999995E-8</v>
      </c>
    </row>
    <row r="327" spans="8:12" x14ac:dyDescent="0.2">
      <c r="H327">
        <v>4.0500000000000001E-2</v>
      </c>
      <c r="I327">
        <f>('Pres Est+Mov Vlv+Mach Delay'!T330-'Pres Est+Mov Vlv+Mach Delay'!T329)/0.000125</f>
        <v>0</v>
      </c>
      <c r="K327">
        <v>4.0500000000000001E-2</v>
      </c>
      <c r="L327">
        <f>IF((('Pres Est+Mov Vlv+Mach Delay'!S329-'Pres Est+Mov Vlv+Mach Delay'!S328)/0.000125&lt;=0),0.0000001,('Pres Est+Mov Vlv+Mach Delay'!S329-'Pres Est+Mov Vlv+Mach Delay'!S328)/0.000125)</f>
        <v>9.9999999999999995E-8</v>
      </c>
    </row>
    <row r="328" spans="8:12" x14ac:dyDescent="0.2">
      <c r="H328">
        <v>4.0625000000000001E-2</v>
      </c>
      <c r="I328">
        <f>('Pres Est+Mov Vlv+Mach Delay'!T331-'Pres Est+Mov Vlv+Mach Delay'!T330)/0.000125</f>
        <v>0</v>
      </c>
      <c r="K328">
        <v>4.0625000000000001E-2</v>
      </c>
      <c r="L328">
        <f>IF((('Pres Est+Mov Vlv+Mach Delay'!S330-'Pres Est+Mov Vlv+Mach Delay'!S329)/0.000125&lt;=0),0.0000001,('Pres Est+Mov Vlv+Mach Delay'!S330-'Pres Est+Mov Vlv+Mach Delay'!S329)/0.000125)</f>
        <v>9.9999999999999995E-8</v>
      </c>
    </row>
    <row r="329" spans="8:12" x14ac:dyDescent="0.2">
      <c r="H329">
        <v>4.0750000000000001E-2</v>
      </c>
      <c r="I329">
        <f>('Pres Est+Mov Vlv+Mach Delay'!T332-'Pres Est+Mov Vlv+Mach Delay'!T331)/0.000125</f>
        <v>0</v>
      </c>
      <c r="K329">
        <v>4.0750000000000001E-2</v>
      </c>
      <c r="L329">
        <f>IF((('Pres Est+Mov Vlv+Mach Delay'!S331-'Pres Est+Mov Vlv+Mach Delay'!S330)/0.000125&lt;=0),0.0000001,('Pres Est+Mov Vlv+Mach Delay'!S331-'Pres Est+Mov Vlv+Mach Delay'!S330)/0.000125)</f>
        <v>9.9999999999999995E-8</v>
      </c>
    </row>
    <row r="330" spans="8:12" x14ac:dyDescent="0.2">
      <c r="H330">
        <v>4.0875000000000002E-2</v>
      </c>
      <c r="I330">
        <f>('Pres Est+Mov Vlv+Mach Delay'!T333-'Pres Est+Mov Vlv+Mach Delay'!T332)/0.000125</f>
        <v>0</v>
      </c>
      <c r="K330">
        <v>4.0875000000000002E-2</v>
      </c>
      <c r="L330">
        <f>IF((('Pres Est+Mov Vlv+Mach Delay'!S332-'Pres Est+Mov Vlv+Mach Delay'!S331)/0.000125&lt;=0),0.0000001,('Pres Est+Mov Vlv+Mach Delay'!S332-'Pres Est+Mov Vlv+Mach Delay'!S331)/0.000125)</f>
        <v>9.9999999999999995E-8</v>
      </c>
    </row>
    <row r="331" spans="8:12" x14ac:dyDescent="0.2">
      <c r="H331">
        <v>4.1000000000000002E-2</v>
      </c>
      <c r="I331">
        <f>('Pres Est+Mov Vlv+Mach Delay'!T334-'Pres Est+Mov Vlv+Mach Delay'!T333)/0.000125</f>
        <v>0</v>
      </c>
      <c r="K331">
        <v>4.1000000000000002E-2</v>
      </c>
      <c r="L331">
        <f>IF((('Pres Est+Mov Vlv+Mach Delay'!S333-'Pres Est+Mov Vlv+Mach Delay'!S332)/0.000125&lt;=0),0.0000001,('Pres Est+Mov Vlv+Mach Delay'!S333-'Pres Est+Mov Vlv+Mach Delay'!S332)/0.000125)</f>
        <v>9.9999999999999995E-8</v>
      </c>
    </row>
    <row r="332" spans="8:12" x14ac:dyDescent="0.2">
      <c r="H332">
        <v>4.1125000000000002E-2</v>
      </c>
      <c r="I332">
        <f>('Pres Est+Mov Vlv+Mach Delay'!T335-'Pres Est+Mov Vlv+Mach Delay'!T334)/0.000125</f>
        <v>0</v>
      </c>
      <c r="K332">
        <v>4.1125000000000002E-2</v>
      </c>
      <c r="L332">
        <f>IF((('Pres Est+Mov Vlv+Mach Delay'!S334-'Pres Est+Mov Vlv+Mach Delay'!S333)/0.000125&lt;=0),0.0000001,('Pres Est+Mov Vlv+Mach Delay'!S334-'Pres Est+Mov Vlv+Mach Delay'!S333)/0.000125)</f>
        <v>9.9999999999999995E-8</v>
      </c>
    </row>
    <row r="333" spans="8:12" x14ac:dyDescent="0.2">
      <c r="H333">
        <v>4.1250000000000002E-2</v>
      </c>
      <c r="I333">
        <f>('Pres Est+Mov Vlv+Mach Delay'!T336-'Pres Est+Mov Vlv+Mach Delay'!T335)/0.000125</f>
        <v>0</v>
      </c>
      <c r="K333">
        <v>4.1250000000000002E-2</v>
      </c>
      <c r="L333">
        <f>IF((('Pres Est+Mov Vlv+Mach Delay'!S335-'Pres Est+Mov Vlv+Mach Delay'!S334)/0.000125&lt;=0),0.0000001,('Pres Est+Mov Vlv+Mach Delay'!S335-'Pres Est+Mov Vlv+Mach Delay'!S334)/0.000125)</f>
        <v>9.9999999999999995E-8</v>
      </c>
    </row>
    <row r="334" spans="8:12" x14ac:dyDescent="0.2">
      <c r="H334">
        <v>4.1375000000000002E-2</v>
      </c>
      <c r="I334">
        <f>('Pres Est+Mov Vlv+Mach Delay'!T337-'Pres Est+Mov Vlv+Mach Delay'!T336)/0.000125</f>
        <v>0</v>
      </c>
      <c r="K334">
        <v>4.1375000000000002E-2</v>
      </c>
      <c r="L334">
        <f>IF((('Pres Est+Mov Vlv+Mach Delay'!S336-'Pres Est+Mov Vlv+Mach Delay'!S335)/0.000125&lt;=0),0.0000001,('Pres Est+Mov Vlv+Mach Delay'!S336-'Pres Est+Mov Vlv+Mach Delay'!S335)/0.000125)</f>
        <v>9.9999999999999995E-8</v>
      </c>
    </row>
    <row r="335" spans="8:12" x14ac:dyDescent="0.2">
      <c r="H335">
        <v>4.1500000000000002E-2</v>
      </c>
      <c r="I335">
        <f>('Pres Est+Mov Vlv+Mach Delay'!T338-'Pres Est+Mov Vlv+Mach Delay'!T337)/0.000125</f>
        <v>0</v>
      </c>
      <c r="K335">
        <v>4.1500000000000002E-2</v>
      </c>
      <c r="L335">
        <f>IF((('Pres Est+Mov Vlv+Mach Delay'!S337-'Pres Est+Mov Vlv+Mach Delay'!S336)/0.000125&lt;=0),0.0000001,('Pres Est+Mov Vlv+Mach Delay'!S337-'Pres Est+Mov Vlv+Mach Delay'!S336)/0.000125)</f>
        <v>9.9999999999999995E-8</v>
      </c>
    </row>
    <row r="336" spans="8:12" x14ac:dyDescent="0.2">
      <c r="H336">
        <v>4.1625000000000002E-2</v>
      </c>
      <c r="I336">
        <f>('Pres Est+Mov Vlv+Mach Delay'!T339-'Pres Est+Mov Vlv+Mach Delay'!T338)/0.000125</f>
        <v>0</v>
      </c>
      <c r="K336">
        <v>4.1625000000000002E-2</v>
      </c>
      <c r="L336">
        <f>IF((('Pres Est+Mov Vlv+Mach Delay'!S338-'Pres Est+Mov Vlv+Mach Delay'!S337)/0.000125&lt;=0),0.0000001,('Pres Est+Mov Vlv+Mach Delay'!S338-'Pres Est+Mov Vlv+Mach Delay'!S337)/0.000125)</f>
        <v>9.9999999999999995E-8</v>
      </c>
    </row>
    <row r="337" spans="8:12" x14ac:dyDescent="0.2">
      <c r="H337">
        <v>4.1750000000000002E-2</v>
      </c>
      <c r="I337">
        <f>('Pres Est+Mov Vlv+Mach Delay'!T340-'Pres Est+Mov Vlv+Mach Delay'!T339)/0.000125</f>
        <v>0</v>
      </c>
      <c r="K337">
        <v>4.1750000000000002E-2</v>
      </c>
      <c r="L337">
        <f>IF((('Pres Est+Mov Vlv+Mach Delay'!S339-'Pres Est+Mov Vlv+Mach Delay'!S338)/0.000125&lt;=0),0.0000001,('Pres Est+Mov Vlv+Mach Delay'!S339-'Pres Est+Mov Vlv+Mach Delay'!S338)/0.000125)</f>
        <v>9.9999999999999995E-8</v>
      </c>
    </row>
    <row r="338" spans="8:12" x14ac:dyDescent="0.2">
      <c r="H338">
        <v>4.1875000000000002E-2</v>
      </c>
      <c r="I338">
        <f>('Pres Est+Mov Vlv+Mach Delay'!T341-'Pres Est+Mov Vlv+Mach Delay'!T340)/0.000125</f>
        <v>0</v>
      </c>
      <c r="K338">
        <v>4.1875000000000002E-2</v>
      </c>
      <c r="L338">
        <f>IF((('Pres Est+Mov Vlv+Mach Delay'!S340-'Pres Est+Mov Vlv+Mach Delay'!S339)/0.000125&lt;=0),0.0000001,('Pres Est+Mov Vlv+Mach Delay'!S340-'Pres Est+Mov Vlv+Mach Delay'!S339)/0.000125)</f>
        <v>9.9999999999999995E-8</v>
      </c>
    </row>
    <row r="339" spans="8:12" x14ac:dyDescent="0.2">
      <c r="H339">
        <v>4.2000000000000003E-2</v>
      </c>
      <c r="I339">
        <f>('Pres Est+Mov Vlv+Mach Delay'!T342-'Pres Est+Mov Vlv+Mach Delay'!T341)/0.000125</f>
        <v>0</v>
      </c>
      <c r="K339">
        <v>4.2000000000000003E-2</v>
      </c>
      <c r="L339">
        <f>IF((('Pres Est+Mov Vlv+Mach Delay'!S341-'Pres Est+Mov Vlv+Mach Delay'!S340)/0.000125&lt;=0),0.0000001,('Pres Est+Mov Vlv+Mach Delay'!S341-'Pres Est+Mov Vlv+Mach Delay'!S340)/0.000125)</f>
        <v>9.9999999999999995E-8</v>
      </c>
    </row>
    <row r="340" spans="8:12" x14ac:dyDescent="0.2">
      <c r="H340">
        <v>4.2125000000000003E-2</v>
      </c>
      <c r="I340">
        <f>('Pres Est+Mov Vlv+Mach Delay'!T343-'Pres Est+Mov Vlv+Mach Delay'!T342)/0.000125</f>
        <v>0</v>
      </c>
      <c r="K340">
        <v>4.2125000000000003E-2</v>
      </c>
      <c r="L340">
        <f>IF((('Pres Est+Mov Vlv+Mach Delay'!S342-'Pres Est+Mov Vlv+Mach Delay'!S341)/0.000125&lt;=0),0.0000001,('Pres Est+Mov Vlv+Mach Delay'!S342-'Pres Est+Mov Vlv+Mach Delay'!S341)/0.000125)</f>
        <v>9.9999999999999995E-8</v>
      </c>
    </row>
    <row r="341" spans="8:12" x14ac:dyDescent="0.2">
      <c r="H341">
        <v>4.2250000000000003E-2</v>
      </c>
      <c r="I341">
        <f>('Pres Est+Mov Vlv+Mach Delay'!T344-'Pres Est+Mov Vlv+Mach Delay'!T343)/0.000125</f>
        <v>0</v>
      </c>
      <c r="K341">
        <v>4.2250000000000003E-2</v>
      </c>
      <c r="L341">
        <f>IF((('Pres Est+Mov Vlv+Mach Delay'!S343-'Pres Est+Mov Vlv+Mach Delay'!S342)/0.000125&lt;=0),0.0000001,('Pres Est+Mov Vlv+Mach Delay'!S343-'Pres Est+Mov Vlv+Mach Delay'!S342)/0.000125)</f>
        <v>9.9999999999999995E-8</v>
      </c>
    </row>
    <row r="342" spans="8:12" x14ac:dyDescent="0.2">
      <c r="H342">
        <v>4.2375000000000003E-2</v>
      </c>
      <c r="I342">
        <f>('Pres Est+Mov Vlv+Mach Delay'!T345-'Pres Est+Mov Vlv+Mach Delay'!T344)/0.000125</f>
        <v>0</v>
      </c>
      <c r="K342">
        <v>4.2375000000000003E-2</v>
      </c>
      <c r="L342">
        <f>IF((('Pres Est+Mov Vlv+Mach Delay'!S344-'Pres Est+Mov Vlv+Mach Delay'!S343)/0.000125&lt;=0),0.0000001,('Pres Est+Mov Vlv+Mach Delay'!S344-'Pres Est+Mov Vlv+Mach Delay'!S343)/0.000125)</f>
        <v>9.9999999999999995E-8</v>
      </c>
    </row>
    <row r="343" spans="8:12" x14ac:dyDescent="0.2">
      <c r="H343">
        <v>4.2500000000000003E-2</v>
      </c>
      <c r="I343">
        <f>('Pres Est+Mov Vlv+Mach Delay'!T346-'Pres Est+Mov Vlv+Mach Delay'!T345)/0.000125</f>
        <v>0</v>
      </c>
      <c r="K343">
        <v>4.2500000000000003E-2</v>
      </c>
      <c r="L343">
        <f>IF((('Pres Est+Mov Vlv+Mach Delay'!S345-'Pres Est+Mov Vlv+Mach Delay'!S344)/0.000125&lt;=0),0.0000001,('Pres Est+Mov Vlv+Mach Delay'!S345-'Pres Est+Mov Vlv+Mach Delay'!S344)/0.000125)</f>
        <v>9.9999999999999995E-8</v>
      </c>
    </row>
    <row r="344" spans="8:12" x14ac:dyDescent="0.2">
      <c r="H344">
        <v>4.2625000000000003E-2</v>
      </c>
      <c r="I344">
        <f>('Pres Est+Mov Vlv+Mach Delay'!T347-'Pres Est+Mov Vlv+Mach Delay'!T346)/0.000125</f>
        <v>0</v>
      </c>
      <c r="K344">
        <v>4.2625000000000003E-2</v>
      </c>
      <c r="L344">
        <f>IF((('Pres Est+Mov Vlv+Mach Delay'!S346-'Pres Est+Mov Vlv+Mach Delay'!S345)/0.000125&lt;=0),0.0000001,('Pres Est+Mov Vlv+Mach Delay'!S346-'Pres Est+Mov Vlv+Mach Delay'!S345)/0.000125)</f>
        <v>9.9999999999999995E-8</v>
      </c>
    </row>
    <row r="345" spans="8:12" x14ac:dyDescent="0.2">
      <c r="H345">
        <v>4.2750000000000003E-2</v>
      </c>
      <c r="I345">
        <f>('Pres Est+Mov Vlv+Mach Delay'!T348-'Pres Est+Mov Vlv+Mach Delay'!T347)/0.000125</f>
        <v>0</v>
      </c>
      <c r="K345">
        <v>4.2750000000000003E-2</v>
      </c>
      <c r="L345">
        <f>IF((('Pres Est+Mov Vlv+Mach Delay'!S347-'Pres Est+Mov Vlv+Mach Delay'!S346)/0.000125&lt;=0),0.0000001,('Pres Est+Mov Vlv+Mach Delay'!S347-'Pres Est+Mov Vlv+Mach Delay'!S346)/0.000125)</f>
        <v>9.9999999999999995E-8</v>
      </c>
    </row>
    <row r="346" spans="8:12" x14ac:dyDescent="0.2">
      <c r="H346">
        <v>4.2875000000000003E-2</v>
      </c>
      <c r="I346">
        <f>('Pres Est+Mov Vlv+Mach Delay'!T349-'Pres Est+Mov Vlv+Mach Delay'!T348)/0.000125</f>
        <v>0</v>
      </c>
      <c r="K346">
        <v>4.2875000000000003E-2</v>
      </c>
      <c r="L346">
        <f>IF((('Pres Est+Mov Vlv+Mach Delay'!S348-'Pres Est+Mov Vlv+Mach Delay'!S347)/0.000125&lt;=0),0.0000001,('Pres Est+Mov Vlv+Mach Delay'!S348-'Pres Est+Mov Vlv+Mach Delay'!S347)/0.000125)</f>
        <v>9.9999999999999995E-8</v>
      </c>
    </row>
    <row r="347" spans="8:12" x14ac:dyDescent="0.2">
      <c r="H347">
        <v>4.2999999999999997E-2</v>
      </c>
      <c r="I347">
        <f>('Pres Est+Mov Vlv+Mach Delay'!T350-'Pres Est+Mov Vlv+Mach Delay'!T349)/0.000125</f>
        <v>0</v>
      </c>
      <c r="K347">
        <v>4.2999999999999997E-2</v>
      </c>
      <c r="L347">
        <f>IF((('Pres Est+Mov Vlv+Mach Delay'!S349-'Pres Est+Mov Vlv+Mach Delay'!S348)/0.000125&lt;=0),0.0000001,('Pres Est+Mov Vlv+Mach Delay'!S349-'Pres Est+Mov Vlv+Mach Delay'!S348)/0.000125)</f>
        <v>9.9999999999999995E-8</v>
      </c>
    </row>
    <row r="348" spans="8:12" x14ac:dyDescent="0.2">
      <c r="H348">
        <v>4.3124999999999997E-2</v>
      </c>
      <c r="I348">
        <f>('Pres Est+Mov Vlv+Mach Delay'!T351-'Pres Est+Mov Vlv+Mach Delay'!T350)/0.000125</f>
        <v>0</v>
      </c>
      <c r="K348">
        <v>4.3124999999999997E-2</v>
      </c>
      <c r="L348">
        <f>IF((('Pres Est+Mov Vlv+Mach Delay'!S350-'Pres Est+Mov Vlv+Mach Delay'!S349)/0.000125&lt;=0),0.0000001,('Pres Est+Mov Vlv+Mach Delay'!S350-'Pres Est+Mov Vlv+Mach Delay'!S349)/0.000125)</f>
        <v>9.9999999999999995E-8</v>
      </c>
    </row>
    <row r="349" spans="8:12" x14ac:dyDescent="0.2">
      <c r="H349">
        <v>4.3249999999999997E-2</v>
      </c>
      <c r="I349">
        <f>('Pres Est+Mov Vlv+Mach Delay'!T352-'Pres Est+Mov Vlv+Mach Delay'!T351)/0.000125</f>
        <v>0</v>
      </c>
      <c r="K349">
        <v>4.3249999999999997E-2</v>
      </c>
      <c r="L349">
        <f>IF((('Pres Est+Mov Vlv+Mach Delay'!S351-'Pres Est+Mov Vlv+Mach Delay'!S350)/0.000125&lt;=0),0.0000001,('Pres Est+Mov Vlv+Mach Delay'!S351-'Pres Est+Mov Vlv+Mach Delay'!S350)/0.000125)</f>
        <v>9.9999999999999995E-8</v>
      </c>
    </row>
    <row r="350" spans="8:12" x14ac:dyDescent="0.2">
      <c r="H350">
        <v>4.3374999999999997E-2</v>
      </c>
      <c r="I350">
        <f>('Pres Est+Mov Vlv+Mach Delay'!T353-'Pres Est+Mov Vlv+Mach Delay'!T352)/0.000125</f>
        <v>0</v>
      </c>
      <c r="K350">
        <v>4.3374999999999997E-2</v>
      </c>
      <c r="L350">
        <f>IF((('Pres Est+Mov Vlv+Mach Delay'!S352-'Pres Est+Mov Vlv+Mach Delay'!S351)/0.000125&lt;=0),0.0000001,('Pres Est+Mov Vlv+Mach Delay'!S352-'Pres Est+Mov Vlv+Mach Delay'!S351)/0.000125)</f>
        <v>9.9999999999999995E-8</v>
      </c>
    </row>
    <row r="351" spans="8:12" x14ac:dyDescent="0.2">
      <c r="H351">
        <v>4.3499999999999997E-2</v>
      </c>
      <c r="I351">
        <f>('Pres Est+Mov Vlv+Mach Delay'!T354-'Pres Est+Mov Vlv+Mach Delay'!T353)/0.000125</f>
        <v>0</v>
      </c>
      <c r="K351">
        <v>4.3499999999999997E-2</v>
      </c>
      <c r="L351">
        <f>IF((('Pres Est+Mov Vlv+Mach Delay'!S353-'Pres Est+Mov Vlv+Mach Delay'!S352)/0.000125&lt;=0),0.0000001,('Pres Est+Mov Vlv+Mach Delay'!S353-'Pres Est+Mov Vlv+Mach Delay'!S352)/0.000125)</f>
        <v>9.9999999999999995E-8</v>
      </c>
    </row>
    <row r="352" spans="8:12" x14ac:dyDescent="0.2">
      <c r="H352">
        <v>4.3624999999999997E-2</v>
      </c>
      <c r="I352">
        <f>('Pres Est+Mov Vlv+Mach Delay'!T355-'Pres Est+Mov Vlv+Mach Delay'!T354)/0.000125</f>
        <v>0</v>
      </c>
      <c r="K352">
        <v>4.3624999999999997E-2</v>
      </c>
      <c r="L352">
        <f>IF((('Pres Est+Mov Vlv+Mach Delay'!S354-'Pres Est+Mov Vlv+Mach Delay'!S353)/0.000125&lt;=0),0.0000001,('Pres Est+Mov Vlv+Mach Delay'!S354-'Pres Est+Mov Vlv+Mach Delay'!S353)/0.000125)</f>
        <v>9.9999999999999995E-8</v>
      </c>
    </row>
    <row r="353" spans="8:12" x14ac:dyDescent="0.2">
      <c r="H353">
        <v>4.3749999999999997E-2</v>
      </c>
      <c r="I353">
        <f>('Pres Est+Mov Vlv+Mach Delay'!T356-'Pres Est+Mov Vlv+Mach Delay'!T355)/0.000125</f>
        <v>0</v>
      </c>
      <c r="K353">
        <v>4.3749999999999997E-2</v>
      </c>
      <c r="L353">
        <f>IF((('Pres Est+Mov Vlv+Mach Delay'!S355-'Pres Est+Mov Vlv+Mach Delay'!S354)/0.000125&lt;=0),0.0000001,('Pres Est+Mov Vlv+Mach Delay'!S355-'Pres Est+Mov Vlv+Mach Delay'!S354)/0.000125)</f>
        <v>9.9999999999999995E-8</v>
      </c>
    </row>
    <row r="354" spans="8:12" x14ac:dyDescent="0.2">
      <c r="H354">
        <v>4.3874999999999997E-2</v>
      </c>
      <c r="I354">
        <f>('Pres Est+Mov Vlv+Mach Delay'!T357-'Pres Est+Mov Vlv+Mach Delay'!T356)/0.000125</f>
        <v>0</v>
      </c>
      <c r="K354">
        <v>4.3874999999999997E-2</v>
      </c>
      <c r="L354">
        <f>IF((('Pres Est+Mov Vlv+Mach Delay'!S356-'Pres Est+Mov Vlv+Mach Delay'!S355)/0.000125&lt;=0),0.0000001,('Pres Est+Mov Vlv+Mach Delay'!S356-'Pres Est+Mov Vlv+Mach Delay'!S355)/0.000125)</f>
        <v>9.9999999999999995E-8</v>
      </c>
    </row>
    <row r="355" spans="8:12" x14ac:dyDescent="0.2">
      <c r="H355">
        <v>4.3999999999999997E-2</v>
      </c>
      <c r="I355">
        <f>('Pres Est+Mov Vlv+Mach Delay'!T358-'Pres Est+Mov Vlv+Mach Delay'!T357)/0.000125</f>
        <v>0</v>
      </c>
      <c r="K355">
        <v>4.3999999999999997E-2</v>
      </c>
      <c r="L355">
        <f>IF((('Pres Est+Mov Vlv+Mach Delay'!S357-'Pres Est+Mov Vlv+Mach Delay'!S356)/0.000125&lt;=0),0.0000001,('Pres Est+Mov Vlv+Mach Delay'!S357-'Pres Est+Mov Vlv+Mach Delay'!S356)/0.000125)</f>
        <v>9.9999999999999995E-8</v>
      </c>
    </row>
    <row r="356" spans="8:12" x14ac:dyDescent="0.2">
      <c r="H356">
        <v>4.4124999999999998E-2</v>
      </c>
      <c r="I356">
        <f>('Pres Est+Mov Vlv+Mach Delay'!T359-'Pres Est+Mov Vlv+Mach Delay'!T358)/0.000125</f>
        <v>0</v>
      </c>
      <c r="K356">
        <v>4.4124999999999998E-2</v>
      </c>
      <c r="L356">
        <f>IF((('Pres Est+Mov Vlv+Mach Delay'!S358-'Pres Est+Mov Vlv+Mach Delay'!S357)/0.000125&lt;=0),0.0000001,('Pres Est+Mov Vlv+Mach Delay'!S358-'Pres Est+Mov Vlv+Mach Delay'!S357)/0.000125)</f>
        <v>9.9999999999999995E-8</v>
      </c>
    </row>
    <row r="357" spans="8:12" x14ac:dyDescent="0.2">
      <c r="H357">
        <v>4.4249999999999998E-2</v>
      </c>
      <c r="I357">
        <f>('Pres Est+Mov Vlv+Mach Delay'!T360-'Pres Est+Mov Vlv+Mach Delay'!T359)/0.000125</f>
        <v>0</v>
      </c>
      <c r="K357">
        <v>4.4249999999999998E-2</v>
      </c>
      <c r="L357">
        <f>IF((('Pres Est+Mov Vlv+Mach Delay'!S359-'Pres Est+Mov Vlv+Mach Delay'!S358)/0.000125&lt;=0),0.0000001,('Pres Est+Mov Vlv+Mach Delay'!S359-'Pres Est+Mov Vlv+Mach Delay'!S358)/0.000125)</f>
        <v>9.9999999999999995E-8</v>
      </c>
    </row>
    <row r="358" spans="8:12" x14ac:dyDescent="0.2">
      <c r="H358">
        <v>4.4374999999999998E-2</v>
      </c>
      <c r="I358">
        <f>('Pres Est+Mov Vlv+Mach Delay'!T361-'Pres Est+Mov Vlv+Mach Delay'!T360)/0.000125</f>
        <v>0</v>
      </c>
      <c r="K358">
        <v>4.4374999999999998E-2</v>
      </c>
      <c r="L358">
        <f>IF((('Pres Est+Mov Vlv+Mach Delay'!S360-'Pres Est+Mov Vlv+Mach Delay'!S359)/0.000125&lt;=0),0.0000001,('Pres Est+Mov Vlv+Mach Delay'!S360-'Pres Est+Mov Vlv+Mach Delay'!S359)/0.000125)</f>
        <v>9.9999999999999995E-8</v>
      </c>
    </row>
    <row r="359" spans="8:12" x14ac:dyDescent="0.2">
      <c r="H359">
        <v>4.4499999999999998E-2</v>
      </c>
      <c r="I359">
        <f>('Pres Est+Mov Vlv+Mach Delay'!T362-'Pres Est+Mov Vlv+Mach Delay'!T361)/0.000125</f>
        <v>0</v>
      </c>
      <c r="K359">
        <v>4.4499999999999998E-2</v>
      </c>
      <c r="L359">
        <f>IF((('Pres Est+Mov Vlv+Mach Delay'!S361-'Pres Est+Mov Vlv+Mach Delay'!S360)/0.000125&lt;=0),0.0000001,('Pres Est+Mov Vlv+Mach Delay'!S361-'Pres Est+Mov Vlv+Mach Delay'!S360)/0.000125)</f>
        <v>9.9999999999999995E-8</v>
      </c>
    </row>
    <row r="360" spans="8:12" x14ac:dyDescent="0.2">
      <c r="H360">
        <v>4.4624999999999998E-2</v>
      </c>
      <c r="I360">
        <f>('Pres Est+Mov Vlv+Mach Delay'!T363-'Pres Est+Mov Vlv+Mach Delay'!T362)/0.000125</f>
        <v>0</v>
      </c>
      <c r="K360">
        <v>4.4624999999999998E-2</v>
      </c>
      <c r="L360">
        <f>IF((('Pres Est+Mov Vlv+Mach Delay'!S362-'Pres Est+Mov Vlv+Mach Delay'!S361)/0.000125&lt;=0),0.0000001,('Pres Est+Mov Vlv+Mach Delay'!S362-'Pres Est+Mov Vlv+Mach Delay'!S361)/0.000125)</f>
        <v>9.9999999999999995E-8</v>
      </c>
    </row>
    <row r="361" spans="8:12" x14ac:dyDescent="0.2">
      <c r="H361">
        <v>4.4749999999999998E-2</v>
      </c>
      <c r="I361">
        <f>('Pres Est+Mov Vlv+Mach Delay'!T364-'Pres Est+Mov Vlv+Mach Delay'!T363)/0.000125</f>
        <v>0</v>
      </c>
      <c r="K361">
        <v>4.4749999999999998E-2</v>
      </c>
      <c r="L361">
        <f>IF((('Pres Est+Mov Vlv+Mach Delay'!S363-'Pres Est+Mov Vlv+Mach Delay'!S362)/0.000125&lt;=0),0.0000001,('Pres Est+Mov Vlv+Mach Delay'!S363-'Pres Est+Mov Vlv+Mach Delay'!S362)/0.000125)</f>
        <v>9.9999999999999995E-8</v>
      </c>
    </row>
    <row r="362" spans="8:12" x14ac:dyDescent="0.2">
      <c r="H362">
        <v>4.4874999999999998E-2</v>
      </c>
      <c r="I362">
        <f>('Pres Est+Mov Vlv+Mach Delay'!T365-'Pres Est+Mov Vlv+Mach Delay'!T364)/0.000125</f>
        <v>0</v>
      </c>
      <c r="K362">
        <v>4.4874999999999998E-2</v>
      </c>
      <c r="L362">
        <f>IF((('Pres Est+Mov Vlv+Mach Delay'!S364-'Pres Est+Mov Vlv+Mach Delay'!S363)/0.000125&lt;=0),0.0000001,('Pres Est+Mov Vlv+Mach Delay'!S364-'Pres Est+Mov Vlv+Mach Delay'!S363)/0.000125)</f>
        <v>9.9999999999999995E-8</v>
      </c>
    </row>
    <row r="363" spans="8:12" x14ac:dyDescent="0.2">
      <c r="H363">
        <v>4.4999999999999998E-2</v>
      </c>
      <c r="I363">
        <f>('Pres Est+Mov Vlv+Mach Delay'!T366-'Pres Est+Mov Vlv+Mach Delay'!T365)/0.000125</f>
        <v>2.962341665683385E-3</v>
      </c>
      <c r="K363">
        <v>4.4999999999999998E-2</v>
      </c>
      <c r="L363">
        <f>IF((('Pres Est+Mov Vlv+Mach Delay'!S365-'Pres Est+Mov Vlv+Mach Delay'!S364)/0.000125&lt;=0),0.0000001,('Pres Est+Mov Vlv+Mach Delay'!S365-'Pres Est+Mov Vlv+Mach Delay'!S364)/0.000125)</f>
        <v>9.9999999999999995E-8</v>
      </c>
    </row>
    <row r="364" spans="8:12" x14ac:dyDescent="0.2">
      <c r="H364">
        <v>4.5124999999999998E-2</v>
      </c>
      <c r="I364">
        <f>('Pres Est+Mov Vlv+Mach Delay'!T367-'Pres Est+Mov Vlv+Mach Delay'!T366)/0.000125</f>
        <v>1.0486431768287462E-2</v>
      </c>
      <c r="K364">
        <v>4.5124999999999998E-2</v>
      </c>
      <c r="L364">
        <f>IF((('Pres Est+Mov Vlv+Mach Delay'!S366-'Pres Est+Mov Vlv+Mach Delay'!S365)/0.000125&lt;=0),0.0000001,('Pres Est+Mov Vlv+Mach Delay'!S366-'Pres Est+Mov Vlv+Mach Delay'!S365)/0.000125)</f>
        <v>2.5004624747536923E-3</v>
      </c>
    </row>
    <row r="365" spans="8:12" x14ac:dyDescent="0.2">
      <c r="H365">
        <v>4.5249999999999999E-2</v>
      </c>
      <c r="I365">
        <f>('Pres Est+Mov Vlv+Mach Delay'!T368-'Pres Est+Mov Vlv+Mach Delay'!T367)/0.000125</f>
        <v>1.9776583320319785E-2</v>
      </c>
      <c r="K365">
        <v>4.5249999999999999E-2</v>
      </c>
      <c r="L365">
        <f>IF((('Pres Est+Mov Vlv+Mach Delay'!S367-'Pres Est+Mov Vlv+Mach Delay'!S366)/0.000125&lt;=0),0.0000001,('Pres Est+Mov Vlv+Mach Delay'!S367-'Pres Est+Mov Vlv+Mach Delay'!S366)/0.000125)</f>
        <v>8.8514196165886475E-3</v>
      </c>
    </row>
    <row r="366" spans="8:12" x14ac:dyDescent="0.2">
      <c r="H366">
        <v>4.5374999999999999E-2</v>
      </c>
      <c r="I366">
        <f>('Pres Est+Mov Vlv+Mach Delay'!T369-'Pres Est+Mov Vlv+Mach Delay'!T368)/0.000125</f>
        <v>3.0410864959963851E-2</v>
      </c>
      <c r="K366">
        <v>4.5374999999999999E-2</v>
      </c>
      <c r="L366">
        <f>IF((('Pres Est+Mov Vlv+Mach Delay'!S368-'Pres Est+Mov Vlv+Mach Delay'!S367)/0.000125&lt;=0),0.0000001,('Pres Est+Mov Vlv+Mach Delay'!S368-'Pres Est+Mov Vlv+Mach Delay'!S367)/0.000125)</f>
        <v>1.6693079344678358E-2</v>
      </c>
    </row>
    <row r="367" spans="8:12" x14ac:dyDescent="0.2">
      <c r="H367">
        <v>4.5499999999999999E-2</v>
      </c>
      <c r="I367">
        <f>('Pres Est+Mov Vlv+Mach Delay'!T370-'Pres Est+Mov Vlv+Mach Delay'!T369)/0.000125</f>
        <v>4.1928515671149441E-2</v>
      </c>
      <c r="K367">
        <v>4.5499999999999999E-2</v>
      </c>
      <c r="L367">
        <f>IF((('Pres Est+Mov Vlv+Mach Delay'!S369-'Pres Est+Mov Vlv+Mach Delay'!S368)/0.000125&lt;=0),0.0000001,('Pres Est+Mov Vlv+Mach Delay'!S369-'Pres Est+Mov Vlv+Mach Delay'!S368)/0.000125)</f>
        <v>2.5669296535938076E-2</v>
      </c>
    </row>
    <row r="368" spans="8:12" x14ac:dyDescent="0.2">
      <c r="H368">
        <v>4.5624999999999999E-2</v>
      </c>
      <c r="I368">
        <f>('Pres Est+Mov Vlv+Mach Delay'!T371-'Pres Est+Mov Vlv+Mach Delay'!T370)/0.000125</f>
        <v>5.3886723435215896E-2</v>
      </c>
      <c r="K368">
        <v>4.5624999999999999E-2</v>
      </c>
      <c r="L368">
        <f>IF((('Pres Est+Mov Vlv+Mach Delay'!S370-'Pres Est+Mov Vlv+Mach Delay'!S369)/0.000125&lt;=0),0.0000001,('Pres Est+Mov Vlv+Mach Delay'!S370-'Pres Est+Mov Vlv+Mach Delay'!S369)/0.000125)</f>
        <v>3.5391150613157077E-2</v>
      </c>
    </row>
    <row r="369" spans="8:12" x14ac:dyDescent="0.2">
      <c r="H369">
        <v>4.5749999999999999E-2</v>
      </c>
      <c r="I369">
        <f>('Pres Est+Mov Vlv+Mach Delay'!T372-'Pres Est+Mov Vlv+Mach Delay'!T371)/0.000125</f>
        <v>6.5904389829233329E-2</v>
      </c>
      <c r="K369">
        <v>4.5749999999999999E-2</v>
      </c>
      <c r="L369">
        <f>IF((('Pres Est+Mov Vlv+Mach Delay'!S371-'Pres Est+Mov Vlv+Mach Delay'!S370)/0.000125&lt;=0),0.0000001,('Pres Est+Mov Vlv+Mach Delay'!S371-'Pres Est+Mov Vlv+Mach Delay'!S370)/0.000125)</f>
        <v>4.5484871444126294E-2</v>
      </c>
    </row>
    <row r="370" spans="8:12" x14ac:dyDescent="0.2">
      <c r="H370">
        <v>4.5874999999999999E-2</v>
      </c>
      <c r="I370">
        <f>('Pres Est+Mov Vlv+Mach Delay'!T373-'Pres Est+Mov Vlv+Mach Delay'!T372)/0.000125</f>
        <v>7.7690890040964078E-2</v>
      </c>
      <c r="K370">
        <v>4.5874999999999999E-2</v>
      </c>
      <c r="L370">
        <f>IF((('Pres Est+Mov Vlv+Mach Delay'!S372-'Pres Est+Mov Vlv+Mach Delay'!S371)/0.000125&lt;=0),0.0000001,('Pres Est+Mov Vlv+Mach Delay'!S372-'Pres Est+Mov Vlv+Mach Delay'!S371)/0.000125)</f>
        <v>5.5628780298548355E-2</v>
      </c>
    </row>
    <row r="371" spans="8:12" x14ac:dyDescent="0.2">
      <c r="H371">
        <v>4.5999999999999999E-2</v>
      </c>
      <c r="I371">
        <f>('Pres Est+Mov Vlv+Mach Delay'!T374-'Pres Est+Mov Vlv+Mach Delay'!T373)/0.000125</f>
        <v>8.9059942835212139E-2</v>
      </c>
      <c r="K371">
        <v>4.5999999999999999E-2</v>
      </c>
      <c r="L371">
        <f>IF((('Pres Est+Mov Vlv+Mach Delay'!S373-'Pres Est+Mov Vlv+Mach Delay'!S372)/0.000125&lt;=0),0.0000001,('Pres Est+Mov Vlv+Mach Delay'!S373-'Pres Est+Mov Vlv+Mach Delay'!S372)/0.000125)</f>
        <v>6.5577565690023557E-2</v>
      </c>
    </row>
    <row r="372" spans="8:12" x14ac:dyDescent="0.2">
      <c r="H372">
        <v>4.6124999999999999E-2</v>
      </c>
      <c r="I372">
        <f>('Pres Est+Mov Vlv+Mach Delay'!T375-'Pres Est+Mov Vlv+Mach Delay'!T374)/0.000125</f>
        <v>9.9930180138185151E-2</v>
      </c>
      <c r="K372">
        <v>4.6124999999999999E-2</v>
      </c>
      <c r="L372">
        <f>IF((('Pres Est+Mov Vlv+Mach Delay'!S374-'Pres Est+Mov Vlv+Mach Delay'!S373)/0.000125&lt;=0),0.0000001,('Pres Est+Mov Vlv+Mach Delay'!S374-'Pres Est+Mov Vlv+Mach Delay'!S373)/0.000125)</f>
        <v>7.5173990779954167E-2</v>
      </c>
    </row>
    <row r="373" spans="8:12" x14ac:dyDescent="0.2">
      <c r="H373">
        <v>4.6249999999999999E-2</v>
      </c>
      <c r="I373">
        <f>('Pres Est+Mov Vlv+Mach Delay'!T376-'Pres Est+Mov Vlv+Mach Delay'!T375)/0.000125</f>
        <v>0.11031485613597919</v>
      </c>
      <c r="K373">
        <v>4.6249999999999999E-2</v>
      </c>
      <c r="L373">
        <f>IF((('Pres Est+Mov Vlv+Mach Delay'!S375-'Pres Est+Mov Vlv+Mach Delay'!S374)/0.000125&lt;=0),0.0000001,('Pres Est+Mov Vlv+Mach Delay'!S375-'Pres Est+Mov Vlv+Mach Delay'!S374)/0.000125)</f>
        <v>8.4349374154066611E-2</v>
      </c>
    </row>
    <row r="374" spans="8:12" x14ac:dyDescent="0.2">
      <c r="H374">
        <v>4.6375E-2</v>
      </c>
      <c r="I374">
        <f>('Pres Est+Mov Vlv+Mach Delay'!T377-'Pres Est+Mov Vlv+Mach Delay'!T376)/0.000125</f>
        <v>0.12030345903140456</v>
      </c>
      <c r="K374">
        <v>4.6375E-2</v>
      </c>
      <c r="L374">
        <f>IF((('Pres Est+Mov Vlv+Mach Delay'!S376-'Pres Est+Mov Vlv+Mach Delay'!S375)/0.000125&lt;=0),0.0000001,('Pres Est+Mov Vlv+Mach Delay'!S376-'Pres Est+Mov Vlv+Mach Delay'!S375)/0.000125)</f>
        <v>9.3114903446572805E-2</v>
      </c>
    </row>
    <row r="375" spans="8:12" x14ac:dyDescent="0.2">
      <c r="H375">
        <v>4.65E-2</v>
      </c>
      <c r="I375">
        <f>('Pres Est+Mov Vlv+Mach Delay'!T378-'Pres Est+Mov Vlv+Mach Delay'!T377)/0.000125</f>
        <v>0.13003792744562698</v>
      </c>
      <c r="K375">
        <v>4.65E-2</v>
      </c>
      <c r="L375">
        <f>IF((('Pres Est+Mov Vlv+Mach Delay'!S377-'Pres Est+Mov Vlv+Mach Delay'!S376)/0.000125&lt;=0),0.0000001,('Pres Est+Mov Vlv+Mach Delay'!S377-'Pres Est+Mov Vlv+Mach Delay'!S376)/0.000125)</f>
        <v>0.10154611413525115</v>
      </c>
    </row>
    <row r="376" spans="8:12" x14ac:dyDescent="0.2">
      <c r="H376">
        <v>4.6625E-2</v>
      </c>
      <c r="I376">
        <f>('Pres Est+Mov Vlv+Mach Delay'!T379-'Pres Est+Mov Vlv+Mach Delay'!T378)/0.000125</f>
        <v>0.13968587756225526</v>
      </c>
      <c r="K376">
        <v>4.6625E-2</v>
      </c>
      <c r="L376">
        <f>IF((('Pres Est+Mov Vlv+Mach Delay'!S378-'Pres Est+Mov Vlv+Mach Delay'!S377)/0.000125&lt;=0),0.0000001,('Pres Est+Mov Vlv+Mach Delay'!S378-'Pres Est+Mov Vlv+Mach Delay'!S377)/0.000125)</f>
        <v>0.10976281420851008</v>
      </c>
    </row>
    <row r="377" spans="8:12" x14ac:dyDescent="0.2">
      <c r="H377">
        <v>4.675E-2</v>
      </c>
      <c r="I377">
        <f>('Pres Est+Mov Vlv+Mach Delay'!T380-'Pres Est+Mov Vlv+Mach Delay'!T379)/0.000125</f>
        <v>0.14941284928654389</v>
      </c>
      <c r="K377">
        <v>4.675E-2</v>
      </c>
      <c r="L377">
        <f>IF((('Pres Est+Mov Vlv+Mach Delay'!S379-'Pres Est+Mov Vlv+Mach Delay'!S378)/0.000125&lt;=0),0.0000001,('Pres Est+Mov Vlv+Mach Delay'!S379-'Pres Est+Mov Vlv+Mach Delay'!S378)/0.000125)</f>
        <v>0.11790648565073011</v>
      </c>
    </row>
    <row r="378" spans="8:12" x14ac:dyDescent="0.2">
      <c r="H378">
        <v>4.6875E-2</v>
      </c>
      <c r="I378">
        <v>0</v>
      </c>
      <c r="K378">
        <v>4.6875E-2</v>
      </c>
      <c r="L378">
        <f>IF((('Pres Est+Mov Vlv+Mach Delay'!S380-'Pres Est+Mov Vlv+Mach Delay'!S379)/0.000125&lt;=0),0.0000001,('Pres Est+Mov Vlv+Mach Delay'!S380-'Pres Est+Mov Vlv+Mach Delay'!S379)/0.000125)</f>
        <v>0.12611685789486593</v>
      </c>
    </row>
    <row r="379" spans="8:12" x14ac:dyDescent="0.2">
      <c r="H379">
        <v>4.7E-2</v>
      </c>
      <c r="I379">
        <f>('Pres Est+Mov Vlv+Mach Delay'!T382-'Pres Est+Mov Vlv+Mach Delay'!T381)/0.000125</f>
        <v>0.16959482777651586</v>
      </c>
      <c r="K379">
        <v>4.7E-2</v>
      </c>
      <c r="L379">
        <f>IF((('Pres Est+Mov Vlv+Mach Delay'!S381-'Pres Est+Mov Vlv+Mach Delay'!S380)/0.000125&lt;=0),0.0000001,('Pres Est+Mov Vlv+Mach Delay'!S381-'Pres Est+Mov Vlv+Mach Delay'!S380)/0.000125)</f>
        <v>0.13450901456485354</v>
      </c>
    </row>
    <row r="380" spans="8:12" x14ac:dyDescent="0.2">
      <c r="H380">
        <v>4.7125E-2</v>
      </c>
      <c r="I380">
        <f>('Pres Est+Mov Vlv+Mach Delay'!T383-'Pres Est+Mov Vlv+Mach Delay'!T382)/0.000125</f>
        <v>0.18013714607604808</v>
      </c>
      <c r="K380">
        <v>4.7125E-2</v>
      </c>
      <c r="L380">
        <f>IF((('Pres Est+Mov Vlv+Mach Delay'!S382-'Pres Est+Mov Vlv+Mach Delay'!S381)/0.000125&lt;=0),0.0000001,('Pres Est+Mov Vlv+Mach Delay'!S382-'Pres Est+Mov Vlv+Mach Delay'!S381)/0.000125)</f>
        <v>0.14315212444262906</v>
      </c>
    </row>
    <row r="381" spans="8:12" x14ac:dyDescent="0.2">
      <c r="H381">
        <v>4.725E-2</v>
      </c>
      <c r="I381">
        <f>('Pres Est+Mov Vlv+Mach Delay'!T384-'Pres Est+Mov Vlv+Mach Delay'!T383)/0.000125</f>
        <v>0.19089277908758917</v>
      </c>
      <c r="K381">
        <v>4.725E-2</v>
      </c>
      <c r="L381">
        <f>IF((('Pres Est+Mov Vlv+Mach Delay'!S383-'Pres Est+Mov Vlv+Mach Delay'!S382)/0.000125&lt;=0),0.0000001,('Pres Est+Mov Vlv+Mach Delay'!S383-'Pres Est+Mov Vlv+Mach Delay'!S382)/0.000125)</f>
        <v>0.15205071693459538</v>
      </c>
    </row>
    <row r="382" spans="8:12" x14ac:dyDescent="0.2">
      <c r="H382">
        <v>4.7375E-2</v>
      </c>
      <c r="I382">
        <f>('Pres Est+Mov Vlv+Mach Delay'!T385-'Pres Est+Mov Vlv+Mach Delay'!T384)/0.000125</f>
        <v>0.20166460882006798</v>
      </c>
      <c r="K382">
        <v>4.7375E-2</v>
      </c>
      <c r="L382">
        <f>IF((('Pres Est+Mov Vlv+Mach Delay'!S384-'Pres Est+Mov Vlv+Mach Delay'!S383)/0.000125&lt;=0),0.0000001,('Pres Est+Mov Vlv+Mach Delay'!S384-'Pres Est+Mov Vlv+Mach Delay'!S383)/0.000125)</f>
        <v>0.1611293647655089</v>
      </c>
    </row>
    <row r="383" spans="8:12" x14ac:dyDescent="0.2">
      <c r="H383">
        <v>4.7500000000000001E-2</v>
      </c>
      <c r="I383">
        <f>('Pres Est+Mov Vlv+Mach Delay'!T386-'Pres Est+Mov Vlv+Mach Delay'!T385)/0.000125</f>
        <v>0.21214106532770016</v>
      </c>
      <c r="K383">
        <v>4.7500000000000001E-2</v>
      </c>
      <c r="L383">
        <f>IF((('Pres Est+Mov Vlv+Mach Delay'!S385-'Pres Est+Mov Vlv+Mach Delay'!S384)/0.000125&lt;=0),0.0000001,('Pres Est+Mov Vlv+Mach Delay'!S385-'Pres Est+Mov Vlv+Mach Delay'!S384)/0.000125)</f>
        <v>0.17022168397450368</v>
      </c>
    </row>
    <row r="384" spans="8:12" x14ac:dyDescent="0.2">
      <c r="H384">
        <v>4.7625000000000001E-2</v>
      </c>
      <c r="I384">
        <f>('Pres Est+Mov Vlv+Mach Delay'!T387-'Pres Est+Mov Vlv+Mach Delay'!T386)/0.000125</f>
        <v>0.22189716562931017</v>
      </c>
      <c r="K384">
        <v>4.7625000000000001E-2</v>
      </c>
      <c r="L384">
        <f>IF((('Pres Est+Mov Vlv+Mach Delay'!S386-'Pres Est+Mov Vlv+Mach Delay'!S385)/0.000125&lt;=0),0.0000001,('Pres Est+Mov Vlv+Mach Delay'!S386-'Pres Est+Mov Vlv+Mach Delay'!S385)/0.000125)</f>
        <v>0.1790646836423628</v>
      </c>
    </row>
    <row r="385" spans="8:12" x14ac:dyDescent="0.2">
      <c r="H385">
        <v>4.7750000000000001E-2</v>
      </c>
      <c r="I385">
        <f>('Pres Est+Mov Vlv+Mach Delay'!T388-'Pres Est+Mov Vlv+Mach Delay'!T387)/0.000125</f>
        <v>0.23040479113385853</v>
      </c>
      <c r="K385">
        <v>4.7750000000000001E-2</v>
      </c>
      <c r="L385">
        <f>IF((('Pres Est+Mov Vlv+Mach Delay'!S387-'Pres Est+Mov Vlv+Mach Delay'!S386)/0.000125&lt;=0),0.0000001,('Pres Est+Mov Vlv+Mach Delay'!S387-'Pres Est+Mov Vlv+Mach Delay'!S386)/0.000125)</f>
        <v>0.18729964282573636</v>
      </c>
    </row>
    <row r="386" spans="8:12" x14ac:dyDescent="0.2">
      <c r="H386">
        <v>4.7875000000000001E-2</v>
      </c>
      <c r="I386">
        <f>('Pres Est+Mov Vlv+Mach Delay'!T389-'Pres Est+Mov Vlv+Mach Delay'!T388)/0.000125</f>
        <v>0.2370536488548059</v>
      </c>
      <c r="K386">
        <v>4.7875000000000001E-2</v>
      </c>
      <c r="L386">
        <f>IF((('Pres Est+Mov Vlv+Mach Delay'!S388-'Pres Est+Mov Vlv+Mach Delay'!S387)/0.000125&lt;=0),0.0000001,('Pres Est+Mov Vlv+Mach Delay'!S388-'Pres Est+Mov Vlv+Mach Delay'!S387)/0.000125)</f>
        <v>0.19448078555812714</v>
      </c>
    </row>
    <row r="387" spans="8:12" x14ac:dyDescent="0.2">
      <c r="H387">
        <v>4.8000000000000001E-2</v>
      </c>
      <c r="I387">
        <f>('Pres Est+Mov Vlv+Mach Delay'!T390-'Pres Est+Mov Vlv+Mach Delay'!T389)/0.000125</f>
        <v>0.24118401024620945</v>
      </c>
      <c r="K387">
        <v>4.8000000000000001E-2</v>
      </c>
      <c r="L387">
        <f>IF((('Pres Est+Mov Vlv+Mach Delay'!S389-'Pres Est+Mov Vlv+Mach Delay'!S388)/0.000125&lt;=0),0.0000001,('Pres Est+Mov Vlv+Mach Delay'!S389-'Pres Est+Mov Vlv+Mach Delay'!S388)/0.000125)</f>
        <v>0.20009297385625499</v>
      </c>
    </row>
    <row r="388" spans="8:12" x14ac:dyDescent="0.2">
      <c r="H388">
        <v>4.8125000000000001E-2</v>
      </c>
      <c r="I388">
        <f>('Pres Est+Mov Vlv+Mach Delay'!T391-'Pres Est+Mov Vlv+Mach Delay'!T390)/0.000125</f>
        <v>0.24213156840514893</v>
      </c>
      <c r="K388">
        <v>4.8125000000000001E-2</v>
      </c>
      <c r="L388">
        <f>IF((('Pres Est+Mov Vlv+Mach Delay'!S390-'Pres Est+Mov Vlv+Mach Delay'!S389)/0.000125&lt;=0),0.0000001,('Pres Est+Mov Vlv+Mach Delay'!S390-'Pres Est+Mov Vlv+Mach Delay'!S389)/0.000125)</f>
        <v>0.20357934201763792</v>
      </c>
    </row>
    <row r="389" spans="8:12" x14ac:dyDescent="0.2">
      <c r="H389">
        <v>4.8250000000000001E-2</v>
      </c>
      <c r="I389">
        <f>('Pres Est+Mov Vlv+Mach Delay'!T392-'Pres Est+Mov Vlv+Mach Delay'!T391)/0.000125</f>
        <v>0.23928352792352289</v>
      </c>
      <c r="K389">
        <v>4.8250000000000001E-2</v>
      </c>
      <c r="L389">
        <f>IF((('Pres Est+Mov Vlv+Mach Delay'!S391-'Pres Est+Mov Vlv+Mach Delay'!S390)/0.000125&lt;=0),0.0000001,('Pres Est+Mov Vlv+Mach Delay'!S391-'Pres Est+Mov Vlv+Mach Delay'!S390)/0.000125)</f>
        <v>0.20437915982613775</v>
      </c>
    </row>
    <row r="390" spans="8:12" x14ac:dyDescent="0.2">
      <c r="H390">
        <v>4.8375000000000001E-2</v>
      </c>
      <c r="I390">
        <f>('Pres Est+Mov Vlv+Mach Delay'!T393-'Pres Est+Mov Vlv+Mach Delay'!T392)/0.000125</f>
        <v>0.23214334459426389</v>
      </c>
      <c r="K390">
        <v>4.8375000000000001E-2</v>
      </c>
      <c r="L390">
        <f>IF((('Pres Est+Mov Vlv+Mach Delay'!S392-'Pres Est+Mov Vlv+Mach Delay'!S391)/0.000125&lt;=0),0.0000001,('Pres Est+Mov Vlv+Mach Delay'!S392-'Pres Est+Mov Vlv+Mach Delay'!S391)/0.000125)</f>
        <v>0.20197517704677703</v>
      </c>
    </row>
    <row r="391" spans="8:12" x14ac:dyDescent="0.2">
      <c r="H391">
        <v>4.8500000000000001E-2</v>
      </c>
      <c r="I391">
        <f>('Pres Est+Mov Vlv+Mach Delay'!T394-'Pres Est+Mov Vlv+Mach Delay'!T393)/0.000125</f>
        <v>0.22039947794423456</v>
      </c>
      <c r="K391">
        <v>4.8500000000000001E-2</v>
      </c>
      <c r="L391">
        <f>IF((('Pres Est+Mov Vlv+Mach Delay'!S393-'Pres Est+Mov Vlv+Mach Delay'!S392)/0.000125&lt;=0),0.0000001,('Pres Est+Mov Vlv+Mach Delay'!S393-'Pres Est+Mov Vlv+Mach Delay'!S392)/0.000125)</f>
        <v>0.19594826911630522</v>
      </c>
    </row>
    <row r="392" spans="8:12" x14ac:dyDescent="0.2">
      <c r="H392">
        <v>4.8625000000000002E-2</v>
      </c>
      <c r="I392">
        <f>('Pres Est+Mov Vlv+Mach Delay'!T395-'Pres Est+Mov Vlv+Mach Delay'!T394)/0.000125</f>
        <v>0.20399135888040254</v>
      </c>
      <c r="K392">
        <v>4.8625000000000002E-2</v>
      </c>
      <c r="L392">
        <f>IF((('Pres Est+Mov Vlv+Mach Delay'!S394-'Pres Est+Mov Vlv+Mach Delay'!S393)/0.000125&lt;=0),0.0000001,('Pres Est+Mov Vlv+Mach Delay'!S394-'Pres Est+Mov Vlv+Mach Delay'!S393)/0.000125)</f>
        <v>0.1860354699928673</v>
      </c>
    </row>
    <row r="393" spans="8:12" x14ac:dyDescent="0.2">
      <c r="H393">
        <v>4.8750000000000002E-2</v>
      </c>
      <c r="I393">
        <f>('Pres Est+Mov Vlv+Mach Delay'!T396-'Pres Est+Mov Vlv+Mach Delay'!T395)/0.000125</f>
        <v>0.18316389948948469</v>
      </c>
      <c r="K393">
        <v>4.8750000000000002E-2</v>
      </c>
      <c r="L393">
        <f>IF((('Pres Est+Mov Vlv+Mach Delay'!S395-'Pres Est+Mov Vlv+Mach Delay'!S394)/0.000125&lt;=0),0.0000001,('Pres Est+Mov Vlv+Mach Delay'!S395-'Pres Est+Mov Vlv+Mach Delay'!S394)/0.000125)</f>
        <v>0.17218565432991365</v>
      </c>
    </row>
    <row r="394" spans="8:12" x14ac:dyDescent="0.2">
      <c r="H394">
        <v>4.8875000000000002E-2</v>
      </c>
      <c r="I394">
        <f>('Pres Est+Mov Vlv+Mach Delay'!T397-'Pres Est+Mov Vlv+Mach Delay'!T396)/0.000125</f>
        <v>0.15850078318460376</v>
      </c>
      <c r="K394">
        <v>4.8875000000000002E-2</v>
      </c>
      <c r="L394">
        <f>IF((('Pres Est+Mov Vlv+Mach Delay'!S396-'Pres Est+Mov Vlv+Mach Delay'!S395)/0.000125&lt;=0),0.0000001,('Pres Est+Mov Vlv+Mach Delay'!S396-'Pres Est+Mov Vlv+Mach Delay'!S395)/0.000125)</f>
        <v>0.15460554827572856</v>
      </c>
    </row>
    <row r="395" spans="8:12" x14ac:dyDescent="0.2">
      <c r="H395">
        <v>4.9000000000000002E-2</v>
      </c>
      <c r="I395">
        <f>('Pres Est+Mov Vlv+Mach Delay'!T398-'Pres Est+Mov Vlv+Mach Delay'!T397)/0.000125</f>
        <v>0.13092700374918442</v>
      </c>
      <c r="K395">
        <v>4.9000000000000002E-2</v>
      </c>
      <c r="L395">
        <f>IF((('Pres Est+Mov Vlv+Mach Delay'!S397-'Pres Est+Mov Vlv+Mach Delay'!S396)/0.000125&lt;=0),0.0000001,('Pres Est+Mov Vlv+Mach Delay'!S397-'Pres Est+Mov Vlv+Mach Delay'!S396)/0.000125)</f>
        <v>0.1337878291229255</v>
      </c>
    </row>
    <row r="396" spans="8:12" x14ac:dyDescent="0.2">
      <c r="H396">
        <v>4.9125000000000002E-2</v>
      </c>
      <c r="I396">
        <f>('Pres Est+Mov Vlv+Mach Delay'!T399-'Pres Est+Mov Vlv+Mach Delay'!T398)/0.000125</f>
        <v>0.10167311448941799</v>
      </c>
      <c r="K396">
        <v>4.9125000000000002E-2</v>
      </c>
      <c r="L396">
        <f>IF((('Pres Est+Mov Vlv+Mach Delay'!S398-'Pres Est+Mov Vlv+Mach Delay'!S397)/0.000125&lt;=0),0.0000001,('Pres Est+Mov Vlv+Mach Delay'!S398-'Pres Est+Mov Vlv+Mach Delay'!S397)/0.000125)</f>
        <v>0.11051326847244351</v>
      </c>
    </row>
    <row r="397" spans="8:12" x14ac:dyDescent="0.2">
      <c r="H397">
        <v>4.9250000000000002E-2</v>
      </c>
      <c r="I397">
        <f>('Pres Est+Mov Vlv+Mach Delay'!T400-'Pres Est+Mov Vlv+Mach Delay'!T399)/0.000125</f>
        <v>7.2197607279228179E-2</v>
      </c>
      <c r="K397">
        <v>4.9250000000000002E-2</v>
      </c>
      <c r="L397">
        <f>IF((('Pres Est+Mov Vlv+Mach Delay'!S399-'Pres Est+Mov Vlv+Mach Delay'!S398)/0.000125&lt;=0),0.0000001,('Pres Est+Mov Vlv+Mach Delay'!S399-'Pres Est+Mov Vlv+Mach Delay'!S398)/0.000125)</f>
        <v>8.5820555548063615E-2</v>
      </c>
    </row>
    <row r="398" spans="8:12" x14ac:dyDescent="0.2">
      <c r="H398">
        <v>4.9375000000000002E-2</v>
      </c>
      <c r="I398">
        <f>('Pres Est+Mov Vlv+Mach Delay'!T401-'Pres Est+Mov Vlv+Mach Delay'!T400)/0.000125</f>
        <v>4.4069585188680378E-2</v>
      </c>
      <c r="K398">
        <v>4.9375000000000002E-2</v>
      </c>
      <c r="L398">
        <f>IF((('Pres Est+Mov Vlv+Mach Delay'!S400-'Pres Est+Mov Vlv+Mach Delay'!S399)/0.000125&lt;=0),0.0000001,('Pres Est+Mov Vlv+Mach Delay'!S400-'Pres Est+Mov Vlv+Mach Delay'!S399)/0.000125)</f>
        <v>6.094077866169046E-2</v>
      </c>
    </row>
    <row r="399" spans="8:12" x14ac:dyDescent="0.2">
      <c r="H399">
        <v>4.9500000000000002E-2</v>
      </c>
      <c r="I399">
        <f>('Pres Est+Mov Vlv+Mach Delay'!T402-'Pres Est+Mov Vlv+Mach Delay'!T401)/0.000125</f>
        <v>1.8820764392155596E-2</v>
      </c>
      <c r="K399">
        <v>4.9500000000000002E-2</v>
      </c>
      <c r="L399">
        <f>IF((('Pres Est+Mov Vlv+Mach Delay'!S401-'Pres Est+Mov Vlv+Mach Delay'!S400)/0.000125&lt;=0),0.0000001,('Pres Est+Mov Vlv+Mach Delay'!S401-'Pres Est+Mov Vlv+Mach Delay'!S400)/0.000125)</f>
        <v>3.7198391164253337E-2</v>
      </c>
    </row>
    <row r="400" spans="8:12" x14ac:dyDescent="0.2">
      <c r="H400">
        <v>4.9625000000000002E-2</v>
      </c>
      <c r="I400">
        <f>('Pres Est+Mov Vlv+Mach Delay'!T403-'Pres Est+Mov Vlv+Mach Delay'!T402)/0.000125</f>
        <v>-2.2172833147541399E-3</v>
      </c>
      <c r="K400">
        <v>4.9625000000000002E-2</v>
      </c>
      <c r="L400">
        <f>IF((('Pres Est+Mov Vlv+Mach Delay'!S402-'Pres Est+Mov Vlv+Mach Delay'!S401)/0.000125&lt;=0),0.0000001,('Pres Est+Mov Vlv+Mach Delay'!S402-'Pres Est+Mov Vlv+Mach Delay'!S401)/0.000125)</f>
        <v>1.5886288760654822E-2</v>
      </c>
    </row>
    <row r="401" spans="8:12" x14ac:dyDescent="0.2">
      <c r="H401">
        <v>4.9750000000000003E-2</v>
      </c>
      <c r="I401">
        <f>('Pres Est+Mov Vlv+Mach Delay'!T404-'Pres Est+Mov Vlv+Mach Delay'!T403)/0.000125</f>
        <v>-1.8069302077206029E-2</v>
      </c>
      <c r="K401">
        <v>4.9750000000000003E-2</v>
      </c>
      <c r="L401">
        <f>IF((('Pres Est+Mov Vlv+Mach Delay'!S403-'Pres Est+Mov Vlv+Mach Delay'!S402)/0.000125&lt;=0),0.0000001,('Pres Est+Mov Vlv+Mach Delay'!S403-'Pres Est+Mov Vlv+Mach Delay'!S402)/0.000125)</f>
        <v>9.9999999999999995E-8</v>
      </c>
    </row>
    <row r="402" spans="8:12" x14ac:dyDescent="0.2">
      <c r="H402">
        <v>4.9875000000000003E-2</v>
      </c>
      <c r="I402">
        <f>('Pres Est+Mov Vlv+Mach Delay'!T405-'Pres Est+Mov Vlv+Mach Delay'!T404)/0.000125</f>
        <v>-2.8242081324294024E-2</v>
      </c>
      <c r="K402">
        <v>4.9875000000000003E-2</v>
      </c>
      <c r="L402">
        <f>IF((('Pres Est+Mov Vlv+Mach Delay'!S404-'Pres Est+Mov Vlv+Mach Delay'!S403)/0.000125&lt;=0),0.0000001,('Pres Est+Mov Vlv+Mach Delay'!S404-'Pres Est+Mov Vlv+Mach Delay'!S403)/0.000125)</f>
        <v>9.9999999999999995E-8</v>
      </c>
    </row>
    <row r="403" spans="8:12" x14ac:dyDescent="0.2">
      <c r="H403">
        <v>0.05</v>
      </c>
      <c r="I403">
        <f>('Pres Est+Mov Vlv+Mach Delay'!T406-'Pres Est+Mov Vlv+Mach Delay'!T405)/0.000125</f>
        <v>-3.2797438582767534E-2</v>
      </c>
      <c r="K403">
        <v>0.05</v>
      </c>
      <c r="L403">
        <f>IF((('Pres Est+Mov Vlv+Mach Delay'!S405-'Pres Est+Mov Vlv+Mach Delay'!S404)/0.000125&lt;=0),0.0000001,('Pres Est+Mov Vlv+Mach Delay'!S405-'Pres Est+Mov Vlv+Mach Delay'!S404)/0.000125)</f>
        <v>9.9999999999999995E-8</v>
      </c>
    </row>
    <row r="404" spans="8:12" x14ac:dyDescent="0.2">
      <c r="H404">
        <v>5.0125000000000003E-2</v>
      </c>
      <c r="I404">
        <f>('Pres Est+Mov Vlv+Mach Delay'!T407-'Pres Est+Mov Vlv+Mach Delay'!T406)/0.000125</f>
        <v>-4.9520929905018019</v>
      </c>
      <c r="K404">
        <v>5.0125000000000003E-2</v>
      </c>
      <c r="L404">
        <f>IF((('Pres Est+Mov Vlv+Mach Delay'!S406-'Pres Est+Mov Vlv+Mach Delay'!S405)/0.000125&lt;=0),0.0000001,('Pres Est+Mov Vlv+Mach Delay'!S406-'Pres Est+Mov Vlv+Mach Delay'!S405)/0.000125)</f>
        <v>9.9999999999999995E-8</v>
      </c>
    </row>
    <row r="405" spans="8:12" x14ac:dyDescent="0.2">
      <c r="H405">
        <v>5.0250000000000003E-2</v>
      </c>
      <c r="I405">
        <f>('Pres Est+Mov Vlv+Mach Delay'!T408-'Pres Est+Mov Vlv+Mach Delay'!T407)/0.000125</f>
        <v>0</v>
      </c>
      <c r="K405">
        <v>5.0250000000000003E-2</v>
      </c>
      <c r="L405">
        <f>IF((('Pres Est+Mov Vlv+Mach Delay'!S407-'Pres Est+Mov Vlv+Mach Delay'!S406)/0.000125&lt;=0),0.0000001,('Pres Est+Mov Vlv+Mach Delay'!S407-'Pres Est+Mov Vlv+Mach Delay'!S406)/0.000125)</f>
        <v>9.9999999999999995E-8</v>
      </c>
    </row>
    <row r="406" spans="8:12" x14ac:dyDescent="0.2">
      <c r="H406">
        <v>5.0375000000000003E-2</v>
      </c>
      <c r="I406">
        <f>('Pres Est+Mov Vlv+Mach Delay'!T409-'Pres Est+Mov Vlv+Mach Delay'!T408)/0.000125</f>
        <v>0</v>
      </c>
      <c r="K406">
        <v>5.0375000000000003E-2</v>
      </c>
      <c r="L406">
        <f>IF((('Pres Est+Mov Vlv+Mach Delay'!S408-'Pres Est+Mov Vlv+Mach Delay'!S407)/0.000125&lt;=0),0.0000001,('Pres Est+Mov Vlv+Mach Delay'!S408-'Pres Est+Mov Vlv+Mach Delay'!S407)/0.000125)</f>
        <v>9.9999999999999995E-8</v>
      </c>
    </row>
    <row r="407" spans="8:12" x14ac:dyDescent="0.2">
      <c r="H407">
        <v>5.0500000000000003E-2</v>
      </c>
      <c r="I407">
        <f>('Pres Est+Mov Vlv+Mach Delay'!T410-'Pres Est+Mov Vlv+Mach Delay'!T409)/0.000125</f>
        <v>0</v>
      </c>
      <c r="K407">
        <v>5.0500000000000003E-2</v>
      </c>
      <c r="L407">
        <f>IF((('Pres Est+Mov Vlv+Mach Delay'!S409-'Pres Est+Mov Vlv+Mach Delay'!S408)/0.000125&lt;=0),0.0000001,('Pres Est+Mov Vlv+Mach Delay'!S409-'Pres Est+Mov Vlv+Mach Delay'!S408)/0.000125)</f>
        <v>9.9999999999999995E-8</v>
      </c>
    </row>
    <row r="408" spans="8:12" x14ac:dyDescent="0.2">
      <c r="H408">
        <v>5.0625000000000003E-2</v>
      </c>
      <c r="I408">
        <f>('Pres Est+Mov Vlv+Mach Delay'!T411-'Pres Est+Mov Vlv+Mach Delay'!T410)/0.000125</f>
        <v>0</v>
      </c>
      <c r="K408">
        <v>5.0625000000000003E-2</v>
      </c>
      <c r="L408">
        <f>IF((('Pres Est+Mov Vlv+Mach Delay'!S410-'Pres Est+Mov Vlv+Mach Delay'!S409)/0.000125&lt;=0),0.0000001,('Pres Est+Mov Vlv+Mach Delay'!S410-'Pres Est+Mov Vlv+Mach Delay'!S409)/0.000125)</f>
        <v>9.9999999999999995E-8</v>
      </c>
    </row>
    <row r="409" spans="8:12" x14ac:dyDescent="0.2">
      <c r="H409">
        <v>5.0750000000000003E-2</v>
      </c>
      <c r="I409">
        <f>('Pres Est+Mov Vlv+Mach Delay'!T412-'Pres Est+Mov Vlv+Mach Delay'!T411)/0.000125</f>
        <v>0</v>
      </c>
      <c r="K409">
        <v>5.0750000000000003E-2</v>
      </c>
      <c r="L409">
        <f>IF((('Pres Est+Mov Vlv+Mach Delay'!S411-'Pres Est+Mov Vlv+Mach Delay'!S410)/0.000125&lt;=0),0.0000001,('Pres Est+Mov Vlv+Mach Delay'!S411-'Pres Est+Mov Vlv+Mach Delay'!S410)/0.000125)</f>
        <v>9.9999999999999995E-8</v>
      </c>
    </row>
    <row r="410" spans="8:12" x14ac:dyDescent="0.2">
      <c r="H410">
        <v>5.0874999999999997E-2</v>
      </c>
      <c r="I410">
        <f>('Pres Est+Mov Vlv+Mach Delay'!T413-'Pres Est+Mov Vlv+Mach Delay'!T412)/0.000125</f>
        <v>0</v>
      </c>
      <c r="K410">
        <v>5.0874999999999997E-2</v>
      </c>
      <c r="L410">
        <f>IF((('Pres Est+Mov Vlv+Mach Delay'!S412-'Pres Est+Mov Vlv+Mach Delay'!S411)/0.000125&lt;=0),0.0000001,('Pres Est+Mov Vlv+Mach Delay'!S412-'Pres Est+Mov Vlv+Mach Delay'!S411)/0.000125)</f>
        <v>9.9999999999999995E-8</v>
      </c>
    </row>
    <row r="411" spans="8:12" x14ac:dyDescent="0.2">
      <c r="H411">
        <v>5.0999999999999997E-2</v>
      </c>
      <c r="I411">
        <f>('Pres Est+Mov Vlv+Mach Delay'!T414-'Pres Est+Mov Vlv+Mach Delay'!T413)/0.000125</f>
        <v>0</v>
      </c>
      <c r="K411">
        <v>5.0999999999999997E-2</v>
      </c>
      <c r="L411">
        <f>IF((('Pres Est+Mov Vlv+Mach Delay'!S413-'Pres Est+Mov Vlv+Mach Delay'!S412)/0.000125&lt;=0),0.0000001,('Pres Est+Mov Vlv+Mach Delay'!S413-'Pres Est+Mov Vlv+Mach Delay'!S412)/0.000125)</f>
        <v>9.9999999999999995E-8</v>
      </c>
    </row>
    <row r="412" spans="8:12" x14ac:dyDescent="0.2">
      <c r="H412">
        <v>5.1124999999999997E-2</v>
      </c>
      <c r="I412">
        <f>('Pres Est+Mov Vlv+Mach Delay'!T415-'Pres Est+Mov Vlv+Mach Delay'!T414)/0.000125</f>
        <v>0</v>
      </c>
      <c r="K412">
        <v>5.1124999999999997E-2</v>
      </c>
      <c r="L412">
        <f>IF((('Pres Est+Mov Vlv+Mach Delay'!S414-'Pres Est+Mov Vlv+Mach Delay'!S413)/0.000125&lt;=0),0.0000001,('Pres Est+Mov Vlv+Mach Delay'!S414-'Pres Est+Mov Vlv+Mach Delay'!S413)/0.000125)</f>
        <v>9.9999999999999995E-8</v>
      </c>
    </row>
    <row r="413" spans="8:12" x14ac:dyDescent="0.2">
      <c r="H413">
        <v>5.1249999999999997E-2</v>
      </c>
      <c r="I413">
        <f>('Pres Est+Mov Vlv+Mach Delay'!T416-'Pres Est+Mov Vlv+Mach Delay'!T415)/0.000125</f>
        <v>0</v>
      </c>
      <c r="K413">
        <v>5.1249999999999997E-2</v>
      </c>
      <c r="L413">
        <f>IF((('Pres Est+Mov Vlv+Mach Delay'!S415-'Pres Est+Mov Vlv+Mach Delay'!S414)/0.000125&lt;=0),0.0000001,('Pres Est+Mov Vlv+Mach Delay'!S415-'Pres Est+Mov Vlv+Mach Delay'!S414)/0.000125)</f>
        <v>9.9999999999999995E-8</v>
      </c>
    </row>
    <row r="414" spans="8:12" x14ac:dyDescent="0.2">
      <c r="H414">
        <v>5.1374999999999997E-2</v>
      </c>
      <c r="I414">
        <f>('Pres Est+Mov Vlv+Mach Delay'!T417-'Pres Est+Mov Vlv+Mach Delay'!T416)/0.000125</f>
        <v>0</v>
      </c>
      <c r="K414">
        <v>5.1374999999999997E-2</v>
      </c>
      <c r="L414">
        <f>IF((('Pres Est+Mov Vlv+Mach Delay'!S416-'Pres Est+Mov Vlv+Mach Delay'!S415)/0.000125&lt;=0),0.0000001,('Pres Est+Mov Vlv+Mach Delay'!S416-'Pres Est+Mov Vlv+Mach Delay'!S415)/0.000125)</f>
        <v>9.9999999999999995E-8</v>
      </c>
    </row>
    <row r="415" spans="8:12" x14ac:dyDescent="0.2">
      <c r="H415">
        <v>5.1499999999999997E-2</v>
      </c>
      <c r="I415">
        <f>('Pres Est+Mov Vlv+Mach Delay'!T418-'Pres Est+Mov Vlv+Mach Delay'!T417)/0.000125</f>
        <v>0</v>
      </c>
      <c r="K415">
        <v>5.1499999999999997E-2</v>
      </c>
      <c r="L415">
        <f>IF((('Pres Est+Mov Vlv+Mach Delay'!S417-'Pres Est+Mov Vlv+Mach Delay'!S416)/0.000125&lt;=0),0.0000001,('Pres Est+Mov Vlv+Mach Delay'!S417-'Pres Est+Mov Vlv+Mach Delay'!S416)/0.000125)</f>
        <v>9.9999999999999995E-8</v>
      </c>
    </row>
    <row r="416" spans="8:12" x14ac:dyDescent="0.2">
      <c r="H416">
        <v>5.1624999999999997E-2</v>
      </c>
      <c r="I416">
        <f>('Pres Est+Mov Vlv+Mach Delay'!T419-'Pres Est+Mov Vlv+Mach Delay'!T418)/0.000125</f>
        <v>0</v>
      </c>
      <c r="K416">
        <v>5.1624999999999997E-2</v>
      </c>
      <c r="L416">
        <f>IF((('Pres Est+Mov Vlv+Mach Delay'!S418-'Pres Est+Mov Vlv+Mach Delay'!S417)/0.000125&lt;=0),0.0000001,('Pres Est+Mov Vlv+Mach Delay'!S418-'Pres Est+Mov Vlv+Mach Delay'!S417)/0.000125)</f>
        <v>9.9999999999999995E-8</v>
      </c>
    </row>
    <row r="417" spans="8:12" x14ac:dyDescent="0.2">
      <c r="H417">
        <v>5.1749999999999997E-2</v>
      </c>
      <c r="I417">
        <f>('Pres Est+Mov Vlv+Mach Delay'!T420-'Pres Est+Mov Vlv+Mach Delay'!T419)/0.000125</f>
        <v>0</v>
      </c>
      <c r="K417">
        <v>5.1749999999999997E-2</v>
      </c>
      <c r="L417">
        <f>IF((('Pres Est+Mov Vlv+Mach Delay'!S419-'Pres Est+Mov Vlv+Mach Delay'!S418)/0.000125&lt;=0),0.0000001,('Pres Est+Mov Vlv+Mach Delay'!S419-'Pres Est+Mov Vlv+Mach Delay'!S418)/0.000125)</f>
        <v>9.9999999999999995E-8</v>
      </c>
    </row>
    <row r="418" spans="8:12" x14ac:dyDescent="0.2">
      <c r="H418">
        <v>5.1874999999999998E-2</v>
      </c>
      <c r="I418">
        <f>('Pres Est+Mov Vlv+Mach Delay'!T421-'Pres Est+Mov Vlv+Mach Delay'!T420)/0.000125</f>
        <v>0</v>
      </c>
      <c r="K418">
        <v>5.1874999999999998E-2</v>
      </c>
      <c r="L418">
        <f>IF((('Pres Est+Mov Vlv+Mach Delay'!S420-'Pres Est+Mov Vlv+Mach Delay'!S419)/0.000125&lt;=0),0.0000001,('Pres Est+Mov Vlv+Mach Delay'!S420-'Pres Est+Mov Vlv+Mach Delay'!S419)/0.000125)</f>
        <v>9.9999999999999995E-8</v>
      </c>
    </row>
    <row r="419" spans="8:12" x14ac:dyDescent="0.2">
      <c r="H419">
        <v>5.1999999999999998E-2</v>
      </c>
      <c r="I419">
        <f>('Pres Est+Mov Vlv+Mach Delay'!T422-'Pres Est+Mov Vlv+Mach Delay'!T421)/0.000125</f>
        <v>0</v>
      </c>
      <c r="K419">
        <v>5.1999999999999998E-2</v>
      </c>
      <c r="L419">
        <f>IF((('Pres Est+Mov Vlv+Mach Delay'!S421-'Pres Est+Mov Vlv+Mach Delay'!S420)/0.000125&lt;=0),0.0000001,('Pres Est+Mov Vlv+Mach Delay'!S421-'Pres Est+Mov Vlv+Mach Delay'!S420)/0.000125)</f>
        <v>9.9999999999999995E-8</v>
      </c>
    </row>
    <row r="420" spans="8:12" x14ac:dyDescent="0.2">
      <c r="H420">
        <v>5.2124999999999998E-2</v>
      </c>
      <c r="I420">
        <f>('Pres Est+Mov Vlv+Mach Delay'!T423-'Pres Est+Mov Vlv+Mach Delay'!T422)/0.000125</f>
        <v>0</v>
      </c>
      <c r="K420">
        <v>5.2124999999999998E-2</v>
      </c>
      <c r="L420">
        <f>IF((('Pres Est+Mov Vlv+Mach Delay'!S422-'Pres Est+Mov Vlv+Mach Delay'!S421)/0.000125&lt;=0),0.0000001,('Pres Est+Mov Vlv+Mach Delay'!S422-'Pres Est+Mov Vlv+Mach Delay'!S421)/0.000125)</f>
        <v>9.9999999999999995E-8</v>
      </c>
    </row>
    <row r="421" spans="8:12" x14ac:dyDescent="0.2">
      <c r="H421">
        <v>5.2249999999999998E-2</v>
      </c>
      <c r="I421">
        <f>('Pres Est+Mov Vlv+Mach Delay'!T424-'Pres Est+Mov Vlv+Mach Delay'!T423)/0.000125</f>
        <v>0</v>
      </c>
      <c r="K421">
        <v>5.2249999999999998E-2</v>
      </c>
      <c r="L421">
        <f>IF((('Pres Est+Mov Vlv+Mach Delay'!S423-'Pres Est+Mov Vlv+Mach Delay'!S422)/0.000125&lt;=0),0.0000001,('Pres Est+Mov Vlv+Mach Delay'!S423-'Pres Est+Mov Vlv+Mach Delay'!S422)/0.000125)</f>
        <v>9.9999999999999995E-8</v>
      </c>
    </row>
    <row r="422" spans="8:12" x14ac:dyDescent="0.2">
      <c r="H422">
        <v>5.2374999999999998E-2</v>
      </c>
      <c r="I422">
        <f>('Pres Est+Mov Vlv+Mach Delay'!T425-'Pres Est+Mov Vlv+Mach Delay'!T424)/0.000125</f>
        <v>0</v>
      </c>
      <c r="K422">
        <v>5.2374999999999998E-2</v>
      </c>
      <c r="L422">
        <f>IF((('Pres Est+Mov Vlv+Mach Delay'!S424-'Pres Est+Mov Vlv+Mach Delay'!S423)/0.000125&lt;=0),0.0000001,('Pres Est+Mov Vlv+Mach Delay'!S424-'Pres Est+Mov Vlv+Mach Delay'!S423)/0.000125)</f>
        <v>9.9999999999999995E-8</v>
      </c>
    </row>
    <row r="423" spans="8:12" x14ac:dyDescent="0.2">
      <c r="H423">
        <v>5.2499999999999998E-2</v>
      </c>
      <c r="I423">
        <f>('Pres Est+Mov Vlv+Mach Delay'!T426-'Pres Est+Mov Vlv+Mach Delay'!T425)/0.000125</f>
        <v>0</v>
      </c>
      <c r="K423">
        <v>5.2499999999999998E-2</v>
      </c>
      <c r="L423">
        <f>IF((('Pres Est+Mov Vlv+Mach Delay'!S425-'Pres Est+Mov Vlv+Mach Delay'!S424)/0.000125&lt;=0),0.0000001,('Pres Est+Mov Vlv+Mach Delay'!S425-'Pres Est+Mov Vlv+Mach Delay'!S424)/0.000125)</f>
        <v>9.9999999999999995E-8</v>
      </c>
    </row>
    <row r="424" spans="8:12" x14ac:dyDescent="0.2">
      <c r="H424">
        <v>5.2624999999999998E-2</v>
      </c>
      <c r="I424">
        <f>('Pres Est+Mov Vlv+Mach Delay'!T427-'Pres Est+Mov Vlv+Mach Delay'!T426)/0.000125</f>
        <v>0</v>
      </c>
      <c r="K424">
        <v>5.2624999999999998E-2</v>
      </c>
      <c r="L424">
        <f>IF((('Pres Est+Mov Vlv+Mach Delay'!S426-'Pres Est+Mov Vlv+Mach Delay'!S425)/0.000125&lt;=0),0.0000001,('Pres Est+Mov Vlv+Mach Delay'!S426-'Pres Est+Mov Vlv+Mach Delay'!S425)/0.000125)</f>
        <v>9.9999999999999995E-8</v>
      </c>
    </row>
    <row r="425" spans="8:12" x14ac:dyDescent="0.2">
      <c r="H425">
        <v>5.2749999999999998E-2</v>
      </c>
      <c r="I425">
        <f>('Pres Est+Mov Vlv+Mach Delay'!T428-'Pres Est+Mov Vlv+Mach Delay'!T427)/0.000125</f>
        <v>0</v>
      </c>
      <c r="K425">
        <v>5.2749999999999998E-2</v>
      </c>
      <c r="L425">
        <f>IF((('Pres Est+Mov Vlv+Mach Delay'!S427-'Pres Est+Mov Vlv+Mach Delay'!S426)/0.000125&lt;=0),0.0000001,('Pres Est+Mov Vlv+Mach Delay'!S427-'Pres Est+Mov Vlv+Mach Delay'!S426)/0.000125)</f>
        <v>9.9999999999999995E-8</v>
      </c>
    </row>
    <row r="426" spans="8:12" x14ac:dyDescent="0.2">
      <c r="H426">
        <v>5.2874999999999998E-2</v>
      </c>
      <c r="I426">
        <f>('Pres Est+Mov Vlv+Mach Delay'!T429-'Pres Est+Mov Vlv+Mach Delay'!T428)/0.000125</f>
        <v>0</v>
      </c>
      <c r="K426">
        <v>5.2874999999999998E-2</v>
      </c>
      <c r="L426">
        <f>IF((('Pres Est+Mov Vlv+Mach Delay'!S428-'Pres Est+Mov Vlv+Mach Delay'!S427)/0.000125&lt;=0),0.0000001,('Pres Est+Mov Vlv+Mach Delay'!S428-'Pres Est+Mov Vlv+Mach Delay'!S427)/0.000125)</f>
        <v>9.9999999999999995E-8</v>
      </c>
    </row>
    <row r="427" spans="8:12" x14ac:dyDescent="0.2">
      <c r="H427">
        <v>5.2999999999999999E-2</v>
      </c>
      <c r="I427">
        <f>('Pres Est+Mov Vlv+Mach Delay'!T430-'Pres Est+Mov Vlv+Mach Delay'!T429)/0.000125</f>
        <v>0</v>
      </c>
      <c r="K427">
        <v>5.2999999999999999E-2</v>
      </c>
      <c r="L427">
        <f>IF((('Pres Est+Mov Vlv+Mach Delay'!S429-'Pres Est+Mov Vlv+Mach Delay'!S428)/0.000125&lt;=0),0.0000001,('Pres Est+Mov Vlv+Mach Delay'!S429-'Pres Est+Mov Vlv+Mach Delay'!S428)/0.000125)</f>
        <v>9.9999999999999995E-8</v>
      </c>
    </row>
    <row r="428" spans="8:12" x14ac:dyDescent="0.2">
      <c r="H428">
        <v>5.3124999999999999E-2</v>
      </c>
      <c r="I428">
        <f>('Pres Est+Mov Vlv+Mach Delay'!T431-'Pres Est+Mov Vlv+Mach Delay'!T430)/0.000125</f>
        <v>0</v>
      </c>
      <c r="K428">
        <v>5.3124999999999999E-2</v>
      </c>
      <c r="L428">
        <f>IF((('Pres Est+Mov Vlv+Mach Delay'!S430-'Pres Est+Mov Vlv+Mach Delay'!S429)/0.000125&lt;=0),0.0000001,('Pres Est+Mov Vlv+Mach Delay'!S430-'Pres Est+Mov Vlv+Mach Delay'!S429)/0.000125)</f>
        <v>9.9999999999999995E-8</v>
      </c>
    </row>
    <row r="429" spans="8:12" x14ac:dyDescent="0.2">
      <c r="H429">
        <v>5.3249999999999999E-2</v>
      </c>
      <c r="I429">
        <f>('Pres Est+Mov Vlv+Mach Delay'!T432-'Pres Est+Mov Vlv+Mach Delay'!T431)/0.000125</f>
        <v>0</v>
      </c>
      <c r="K429">
        <v>5.3249999999999999E-2</v>
      </c>
      <c r="L429">
        <f>IF((('Pres Est+Mov Vlv+Mach Delay'!S431-'Pres Est+Mov Vlv+Mach Delay'!S430)/0.000125&lt;=0),0.0000001,('Pres Est+Mov Vlv+Mach Delay'!S431-'Pres Est+Mov Vlv+Mach Delay'!S430)/0.000125)</f>
        <v>9.9999999999999995E-8</v>
      </c>
    </row>
    <row r="430" spans="8:12" x14ac:dyDescent="0.2">
      <c r="H430">
        <v>5.3374999999999999E-2</v>
      </c>
      <c r="I430">
        <f>('Pres Est+Mov Vlv+Mach Delay'!T433-'Pres Est+Mov Vlv+Mach Delay'!T432)/0.000125</f>
        <v>0</v>
      </c>
      <c r="K430">
        <v>5.3374999999999999E-2</v>
      </c>
      <c r="L430">
        <f>IF((('Pres Est+Mov Vlv+Mach Delay'!S432-'Pres Est+Mov Vlv+Mach Delay'!S431)/0.000125&lt;=0),0.0000001,('Pres Est+Mov Vlv+Mach Delay'!S432-'Pres Est+Mov Vlv+Mach Delay'!S431)/0.000125)</f>
        <v>9.9999999999999995E-8</v>
      </c>
    </row>
    <row r="431" spans="8:12" x14ac:dyDescent="0.2">
      <c r="H431">
        <v>5.3499999999999999E-2</v>
      </c>
      <c r="I431">
        <f>('Pres Est+Mov Vlv+Mach Delay'!T434-'Pres Est+Mov Vlv+Mach Delay'!T433)/0.000125</f>
        <v>0</v>
      </c>
      <c r="K431">
        <v>5.3499999999999999E-2</v>
      </c>
      <c r="L431">
        <f>IF((('Pres Est+Mov Vlv+Mach Delay'!S433-'Pres Est+Mov Vlv+Mach Delay'!S432)/0.000125&lt;=0),0.0000001,('Pres Est+Mov Vlv+Mach Delay'!S433-'Pres Est+Mov Vlv+Mach Delay'!S432)/0.000125)</f>
        <v>9.9999999999999995E-8</v>
      </c>
    </row>
    <row r="432" spans="8:12" x14ac:dyDescent="0.2">
      <c r="H432">
        <v>5.3624999999999999E-2</v>
      </c>
      <c r="I432">
        <f>('Pres Est+Mov Vlv+Mach Delay'!T435-'Pres Est+Mov Vlv+Mach Delay'!T434)/0.000125</f>
        <v>0</v>
      </c>
      <c r="K432">
        <v>5.3624999999999999E-2</v>
      </c>
      <c r="L432">
        <f>IF((('Pres Est+Mov Vlv+Mach Delay'!S434-'Pres Est+Mov Vlv+Mach Delay'!S433)/0.000125&lt;=0),0.0000001,('Pres Est+Mov Vlv+Mach Delay'!S434-'Pres Est+Mov Vlv+Mach Delay'!S433)/0.000125)</f>
        <v>9.9999999999999995E-8</v>
      </c>
    </row>
    <row r="433" spans="8:12" x14ac:dyDescent="0.2">
      <c r="H433">
        <v>5.3749999999999999E-2</v>
      </c>
      <c r="I433">
        <f>('Pres Est+Mov Vlv+Mach Delay'!T436-'Pres Est+Mov Vlv+Mach Delay'!T435)/0.000125</f>
        <v>0</v>
      </c>
      <c r="K433">
        <v>5.3749999999999999E-2</v>
      </c>
      <c r="L433">
        <f>IF((('Pres Est+Mov Vlv+Mach Delay'!S435-'Pres Est+Mov Vlv+Mach Delay'!S434)/0.000125&lt;=0),0.0000001,('Pres Est+Mov Vlv+Mach Delay'!S435-'Pres Est+Mov Vlv+Mach Delay'!S434)/0.000125)</f>
        <v>9.9999999999999995E-8</v>
      </c>
    </row>
    <row r="434" spans="8:12" x14ac:dyDescent="0.2">
      <c r="H434">
        <v>5.3874999999999999E-2</v>
      </c>
      <c r="I434">
        <f>('Pres Est+Mov Vlv+Mach Delay'!T437-'Pres Est+Mov Vlv+Mach Delay'!T436)/0.000125</f>
        <v>0</v>
      </c>
      <c r="K434">
        <v>5.3874999999999999E-2</v>
      </c>
      <c r="L434">
        <f>IF((('Pres Est+Mov Vlv+Mach Delay'!S436-'Pres Est+Mov Vlv+Mach Delay'!S435)/0.000125&lt;=0),0.0000001,('Pres Est+Mov Vlv+Mach Delay'!S436-'Pres Est+Mov Vlv+Mach Delay'!S435)/0.000125)</f>
        <v>9.9999999999999995E-8</v>
      </c>
    </row>
    <row r="435" spans="8:12" x14ac:dyDescent="0.2">
      <c r="H435">
        <v>5.3999999999999999E-2</v>
      </c>
      <c r="I435">
        <f>('Pres Est+Mov Vlv+Mach Delay'!T438-'Pres Est+Mov Vlv+Mach Delay'!T437)/0.000125</f>
        <v>0</v>
      </c>
      <c r="K435">
        <v>5.3999999999999999E-2</v>
      </c>
      <c r="L435">
        <f>IF((('Pres Est+Mov Vlv+Mach Delay'!S437-'Pres Est+Mov Vlv+Mach Delay'!S436)/0.000125&lt;=0),0.0000001,('Pres Est+Mov Vlv+Mach Delay'!S437-'Pres Est+Mov Vlv+Mach Delay'!S436)/0.000125)</f>
        <v>9.9999999999999995E-8</v>
      </c>
    </row>
    <row r="436" spans="8:12" x14ac:dyDescent="0.2">
      <c r="H436">
        <v>5.4125E-2</v>
      </c>
      <c r="I436">
        <f>('Pres Est+Mov Vlv+Mach Delay'!T439-'Pres Est+Mov Vlv+Mach Delay'!T438)/0.000125</f>
        <v>0</v>
      </c>
      <c r="K436">
        <v>5.4125E-2</v>
      </c>
      <c r="L436">
        <f>IF((('Pres Est+Mov Vlv+Mach Delay'!S438-'Pres Est+Mov Vlv+Mach Delay'!S437)/0.000125&lt;=0),0.0000001,('Pres Est+Mov Vlv+Mach Delay'!S438-'Pres Est+Mov Vlv+Mach Delay'!S437)/0.000125)</f>
        <v>9.9999999999999995E-8</v>
      </c>
    </row>
    <row r="437" spans="8:12" x14ac:dyDescent="0.2">
      <c r="H437">
        <v>5.425E-2</v>
      </c>
      <c r="I437">
        <f>('Pres Est+Mov Vlv+Mach Delay'!T440-'Pres Est+Mov Vlv+Mach Delay'!T439)/0.000125</f>
        <v>0</v>
      </c>
      <c r="K437">
        <v>5.425E-2</v>
      </c>
      <c r="L437">
        <f>IF((('Pres Est+Mov Vlv+Mach Delay'!S439-'Pres Est+Mov Vlv+Mach Delay'!S438)/0.000125&lt;=0),0.0000001,('Pres Est+Mov Vlv+Mach Delay'!S439-'Pres Est+Mov Vlv+Mach Delay'!S438)/0.000125)</f>
        <v>9.9999999999999995E-8</v>
      </c>
    </row>
    <row r="438" spans="8:12" x14ac:dyDescent="0.2">
      <c r="H438">
        <v>5.4375E-2</v>
      </c>
      <c r="I438">
        <f>('Pres Est+Mov Vlv+Mach Delay'!T441-'Pres Est+Mov Vlv+Mach Delay'!T440)/0.000125</f>
        <v>0</v>
      </c>
      <c r="K438">
        <v>5.4375E-2</v>
      </c>
      <c r="L438">
        <f>IF((('Pres Est+Mov Vlv+Mach Delay'!S440-'Pres Est+Mov Vlv+Mach Delay'!S439)/0.000125&lt;=0),0.0000001,('Pres Est+Mov Vlv+Mach Delay'!S440-'Pres Est+Mov Vlv+Mach Delay'!S439)/0.000125)</f>
        <v>9.9999999999999995E-8</v>
      </c>
    </row>
    <row r="439" spans="8:12" x14ac:dyDescent="0.2">
      <c r="H439">
        <v>5.45E-2</v>
      </c>
      <c r="I439">
        <f>('Pres Est+Mov Vlv+Mach Delay'!T442-'Pres Est+Mov Vlv+Mach Delay'!T441)/0.000125</f>
        <v>0</v>
      </c>
      <c r="K439">
        <v>5.45E-2</v>
      </c>
      <c r="L439">
        <f>IF((('Pres Est+Mov Vlv+Mach Delay'!S441-'Pres Est+Mov Vlv+Mach Delay'!S440)/0.000125&lt;=0),0.0000001,('Pres Est+Mov Vlv+Mach Delay'!S441-'Pres Est+Mov Vlv+Mach Delay'!S440)/0.000125)</f>
        <v>9.9999999999999995E-8</v>
      </c>
    </row>
    <row r="440" spans="8:12" x14ac:dyDescent="0.2">
      <c r="H440">
        <v>5.4625E-2</v>
      </c>
      <c r="I440">
        <f>('Pres Est+Mov Vlv+Mach Delay'!T443-'Pres Est+Mov Vlv+Mach Delay'!T442)/0.000125</f>
        <v>0</v>
      </c>
      <c r="K440">
        <v>5.4625E-2</v>
      </c>
      <c r="L440">
        <f>IF((('Pres Est+Mov Vlv+Mach Delay'!S442-'Pres Est+Mov Vlv+Mach Delay'!S441)/0.000125&lt;=0),0.0000001,('Pres Est+Mov Vlv+Mach Delay'!S442-'Pres Est+Mov Vlv+Mach Delay'!S441)/0.000125)</f>
        <v>9.9999999999999995E-8</v>
      </c>
    </row>
    <row r="441" spans="8:12" x14ac:dyDescent="0.2">
      <c r="H441">
        <v>5.475E-2</v>
      </c>
      <c r="I441">
        <f>('Pres Est+Mov Vlv+Mach Delay'!T444-'Pres Est+Mov Vlv+Mach Delay'!T443)/0.000125</f>
        <v>0</v>
      </c>
      <c r="K441">
        <v>5.475E-2</v>
      </c>
      <c r="L441">
        <f>IF((('Pres Est+Mov Vlv+Mach Delay'!S443-'Pres Est+Mov Vlv+Mach Delay'!S442)/0.000125&lt;=0),0.0000001,('Pres Est+Mov Vlv+Mach Delay'!S443-'Pres Est+Mov Vlv+Mach Delay'!S442)/0.000125)</f>
        <v>9.9999999999999995E-8</v>
      </c>
    </row>
    <row r="442" spans="8:12" x14ac:dyDescent="0.2">
      <c r="H442">
        <v>5.4875E-2</v>
      </c>
      <c r="I442">
        <f>('Pres Est+Mov Vlv+Mach Delay'!T445-'Pres Est+Mov Vlv+Mach Delay'!T444)/0.000125</f>
        <v>0</v>
      </c>
      <c r="K442">
        <v>5.4875E-2</v>
      </c>
      <c r="L442">
        <f>IF((('Pres Est+Mov Vlv+Mach Delay'!S444-'Pres Est+Mov Vlv+Mach Delay'!S443)/0.000125&lt;=0),0.0000001,('Pres Est+Mov Vlv+Mach Delay'!S444-'Pres Est+Mov Vlv+Mach Delay'!S443)/0.000125)</f>
        <v>9.9999999999999995E-8</v>
      </c>
    </row>
    <row r="443" spans="8:12" x14ac:dyDescent="0.2">
      <c r="H443">
        <v>5.5E-2</v>
      </c>
      <c r="I443">
        <f>('Pres Est+Mov Vlv+Mach Delay'!T446-'Pres Est+Mov Vlv+Mach Delay'!T445)/0.000125</f>
        <v>0</v>
      </c>
      <c r="K443">
        <v>5.5E-2</v>
      </c>
      <c r="L443">
        <f>IF((('Pres Est+Mov Vlv+Mach Delay'!S445-'Pres Est+Mov Vlv+Mach Delay'!S444)/0.000125&lt;=0),0.0000001,('Pres Est+Mov Vlv+Mach Delay'!S445-'Pres Est+Mov Vlv+Mach Delay'!S444)/0.000125)</f>
        <v>9.9999999999999995E-8</v>
      </c>
    </row>
    <row r="444" spans="8:12" x14ac:dyDescent="0.2">
      <c r="H444">
        <v>5.5125E-2</v>
      </c>
      <c r="I444">
        <f>('Pres Est+Mov Vlv+Mach Delay'!T447-'Pres Est+Mov Vlv+Mach Delay'!T446)/0.000125</f>
        <v>0</v>
      </c>
      <c r="K444">
        <v>5.5125E-2</v>
      </c>
      <c r="L444">
        <f>IF((('Pres Est+Mov Vlv+Mach Delay'!S446-'Pres Est+Mov Vlv+Mach Delay'!S445)/0.000125&lt;=0),0.0000001,('Pres Est+Mov Vlv+Mach Delay'!S446-'Pres Est+Mov Vlv+Mach Delay'!S445)/0.000125)</f>
        <v>9.9999999999999995E-8</v>
      </c>
    </row>
    <row r="445" spans="8:12" x14ac:dyDescent="0.2">
      <c r="H445">
        <v>5.525E-2</v>
      </c>
      <c r="I445">
        <f>('Pres Est+Mov Vlv+Mach Delay'!T448-'Pres Est+Mov Vlv+Mach Delay'!T447)/0.000125</f>
        <v>0</v>
      </c>
      <c r="K445">
        <v>5.525E-2</v>
      </c>
      <c r="L445">
        <f>IF((('Pres Est+Mov Vlv+Mach Delay'!S447-'Pres Est+Mov Vlv+Mach Delay'!S446)/0.000125&lt;=0),0.0000001,('Pres Est+Mov Vlv+Mach Delay'!S447-'Pres Est+Mov Vlv+Mach Delay'!S446)/0.000125)</f>
        <v>9.9999999999999995E-8</v>
      </c>
    </row>
    <row r="446" spans="8:12" x14ac:dyDescent="0.2">
      <c r="H446">
        <v>5.5375000000000001E-2</v>
      </c>
      <c r="I446">
        <f>('Pres Est+Mov Vlv+Mach Delay'!T449-'Pres Est+Mov Vlv+Mach Delay'!T448)/0.000125</f>
        <v>0</v>
      </c>
      <c r="K446">
        <v>5.5375000000000001E-2</v>
      </c>
      <c r="L446">
        <f>IF((('Pres Est+Mov Vlv+Mach Delay'!S448-'Pres Est+Mov Vlv+Mach Delay'!S447)/0.000125&lt;=0),0.0000001,('Pres Est+Mov Vlv+Mach Delay'!S448-'Pres Est+Mov Vlv+Mach Delay'!S447)/0.000125)</f>
        <v>9.9999999999999995E-8</v>
      </c>
    </row>
    <row r="447" spans="8:12" x14ac:dyDescent="0.2">
      <c r="H447">
        <v>5.5500000000000001E-2</v>
      </c>
      <c r="I447">
        <f>('Pres Est+Mov Vlv+Mach Delay'!T450-'Pres Est+Mov Vlv+Mach Delay'!T449)/0.000125</f>
        <v>0</v>
      </c>
      <c r="K447">
        <v>5.5500000000000001E-2</v>
      </c>
      <c r="L447">
        <f>IF((('Pres Est+Mov Vlv+Mach Delay'!S449-'Pres Est+Mov Vlv+Mach Delay'!S448)/0.000125&lt;=0),0.0000001,('Pres Est+Mov Vlv+Mach Delay'!S449-'Pres Est+Mov Vlv+Mach Delay'!S448)/0.000125)</f>
        <v>9.9999999999999995E-8</v>
      </c>
    </row>
    <row r="448" spans="8:12" x14ac:dyDescent="0.2">
      <c r="H448">
        <v>5.5625000000000001E-2</v>
      </c>
      <c r="I448">
        <f>('Pres Est+Mov Vlv+Mach Delay'!T451-'Pres Est+Mov Vlv+Mach Delay'!T450)/0.000125</f>
        <v>0</v>
      </c>
      <c r="K448">
        <v>5.5625000000000001E-2</v>
      </c>
      <c r="L448">
        <f>IF((('Pres Est+Mov Vlv+Mach Delay'!S450-'Pres Est+Mov Vlv+Mach Delay'!S449)/0.000125&lt;=0),0.0000001,('Pres Est+Mov Vlv+Mach Delay'!S450-'Pres Est+Mov Vlv+Mach Delay'!S449)/0.000125)</f>
        <v>9.9999999999999995E-8</v>
      </c>
    </row>
    <row r="449" spans="8:12" x14ac:dyDescent="0.2">
      <c r="H449">
        <v>5.5750000000000001E-2</v>
      </c>
      <c r="I449">
        <f>('Pres Est+Mov Vlv+Mach Delay'!T452-'Pres Est+Mov Vlv+Mach Delay'!T451)/0.000125</f>
        <v>0</v>
      </c>
      <c r="K449">
        <v>5.5750000000000001E-2</v>
      </c>
      <c r="L449">
        <f>IF((('Pres Est+Mov Vlv+Mach Delay'!S451-'Pres Est+Mov Vlv+Mach Delay'!S450)/0.000125&lt;=0),0.0000001,('Pres Est+Mov Vlv+Mach Delay'!S451-'Pres Est+Mov Vlv+Mach Delay'!S450)/0.000125)</f>
        <v>9.9999999999999995E-8</v>
      </c>
    </row>
    <row r="450" spans="8:12" x14ac:dyDescent="0.2">
      <c r="H450">
        <v>5.5875000000000001E-2</v>
      </c>
      <c r="I450">
        <f>('Pres Est+Mov Vlv+Mach Delay'!T453-'Pres Est+Mov Vlv+Mach Delay'!T452)/0.000125</f>
        <v>0</v>
      </c>
      <c r="K450">
        <v>5.5875000000000001E-2</v>
      </c>
      <c r="L450">
        <f>IF((('Pres Est+Mov Vlv+Mach Delay'!S452-'Pres Est+Mov Vlv+Mach Delay'!S451)/0.000125&lt;=0),0.0000001,('Pres Est+Mov Vlv+Mach Delay'!S452-'Pres Est+Mov Vlv+Mach Delay'!S451)/0.000125)</f>
        <v>9.9999999999999995E-8</v>
      </c>
    </row>
    <row r="451" spans="8:12" x14ac:dyDescent="0.2">
      <c r="H451">
        <v>5.6000000000000001E-2</v>
      </c>
      <c r="I451">
        <f>('Pres Est+Mov Vlv+Mach Delay'!T454-'Pres Est+Mov Vlv+Mach Delay'!T453)/0.000125</f>
        <v>0</v>
      </c>
      <c r="K451">
        <v>5.6000000000000001E-2</v>
      </c>
      <c r="L451">
        <f>IF((('Pres Est+Mov Vlv+Mach Delay'!S453-'Pres Est+Mov Vlv+Mach Delay'!S452)/0.000125&lt;=0),0.0000001,('Pres Est+Mov Vlv+Mach Delay'!S453-'Pres Est+Mov Vlv+Mach Delay'!S452)/0.000125)</f>
        <v>9.9999999999999995E-8</v>
      </c>
    </row>
    <row r="452" spans="8:12" x14ac:dyDescent="0.2">
      <c r="H452">
        <v>5.6125000000000001E-2</v>
      </c>
      <c r="I452">
        <f>('Pres Est+Mov Vlv+Mach Delay'!T455-'Pres Est+Mov Vlv+Mach Delay'!T454)/0.000125</f>
        <v>0</v>
      </c>
      <c r="K452">
        <v>5.6125000000000001E-2</v>
      </c>
      <c r="L452">
        <f>IF((('Pres Est+Mov Vlv+Mach Delay'!S454-'Pres Est+Mov Vlv+Mach Delay'!S453)/0.000125&lt;=0),0.0000001,('Pres Est+Mov Vlv+Mach Delay'!S454-'Pres Est+Mov Vlv+Mach Delay'!S453)/0.000125)</f>
        <v>9.9999999999999995E-8</v>
      </c>
    </row>
    <row r="453" spans="8:12" x14ac:dyDescent="0.2">
      <c r="H453">
        <v>5.6250000000000001E-2</v>
      </c>
      <c r="I453">
        <f>('Pres Est+Mov Vlv+Mach Delay'!T456-'Pres Est+Mov Vlv+Mach Delay'!T455)/0.000125</f>
        <v>0</v>
      </c>
      <c r="K453">
        <v>5.6250000000000001E-2</v>
      </c>
      <c r="L453">
        <f>IF((('Pres Est+Mov Vlv+Mach Delay'!S455-'Pres Est+Mov Vlv+Mach Delay'!S454)/0.000125&lt;=0),0.0000001,('Pres Est+Mov Vlv+Mach Delay'!S455-'Pres Est+Mov Vlv+Mach Delay'!S454)/0.000125)</f>
        <v>9.9999999999999995E-8</v>
      </c>
    </row>
    <row r="454" spans="8:12" x14ac:dyDescent="0.2">
      <c r="H454">
        <v>5.6375000000000001E-2</v>
      </c>
      <c r="I454">
        <f>('Pres Est+Mov Vlv+Mach Delay'!T457-'Pres Est+Mov Vlv+Mach Delay'!T456)/0.000125</f>
        <v>0</v>
      </c>
      <c r="K454">
        <v>5.6375000000000001E-2</v>
      </c>
      <c r="L454">
        <f>IF((('Pres Est+Mov Vlv+Mach Delay'!S456-'Pres Est+Mov Vlv+Mach Delay'!S455)/0.000125&lt;=0),0.0000001,('Pres Est+Mov Vlv+Mach Delay'!S456-'Pres Est+Mov Vlv+Mach Delay'!S455)/0.000125)</f>
        <v>9.9999999999999995E-8</v>
      </c>
    </row>
    <row r="455" spans="8:12" x14ac:dyDescent="0.2">
      <c r="H455">
        <v>5.6500000000000002E-2</v>
      </c>
      <c r="I455">
        <f>('Pres Est+Mov Vlv+Mach Delay'!T458-'Pres Est+Mov Vlv+Mach Delay'!T457)/0.000125</f>
        <v>0</v>
      </c>
      <c r="K455">
        <v>5.6500000000000002E-2</v>
      </c>
      <c r="L455">
        <f>IF((('Pres Est+Mov Vlv+Mach Delay'!S457-'Pres Est+Mov Vlv+Mach Delay'!S456)/0.000125&lt;=0),0.0000001,('Pres Est+Mov Vlv+Mach Delay'!S457-'Pres Est+Mov Vlv+Mach Delay'!S456)/0.000125)</f>
        <v>9.9999999999999995E-8</v>
      </c>
    </row>
    <row r="456" spans="8:12" x14ac:dyDescent="0.2">
      <c r="H456">
        <v>5.6625000000000002E-2</v>
      </c>
      <c r="I456">
        <f>('Pres Est+Mov Vlv+Mach Delay'!T459-'Pres Est+Mov Vlv+Mach Delay'!T458)/0.000125</f>
        <v>0</v>
      </c>
      <c r="K456">
        <v>5.6625000000000002E-2</v>
      </c>
      <c r="L456">
        <f>IF((('Pres Est+Mov Vlv+Mach Delay'!S458-'Pres Est+Mov Vlv+Mach Delay'!S457)/0.000125&lt;=0),0.0000001,('Pres Est+Mov Vlv+Mach Delay'!S458-'Pres Est+Mov Vlv+Mach Delay'!S457)/0.000125)</f>
        <v>9.9999999999999995E-8</v>
      </c>
    </row>
    <row r="457" spans="8:12" x14ac:dyDescent="0.2">
      <c r="H457">
        <v>5.6750000000000002E-2</v>
      </c>
      <c r="I457">
        <f>('Pres Est+Mov Vlv+Mach Delay'!T460-'Pres Est+Mov Vlv+Mach Delay'!T459)/0.000125</f>
        <v>0</v>
      </c>
      <c r="K457">
        <v>5.6750000000000002E-2</v>
      </c>
      <c r="L457">
        <f>IF((('Pres Est+Mov Vlv+Mach Delay'!S459-'Pres Est+Mov Vlv+Mach Delay'!S458)/0.000125&lt;=0),0.0000001,('Pres Est+Mov Vlv+Mach Delay'!S459-'Pres Est+Mov Vlv+Mach Delay'!S458)/0.000125)</f>
        <v>9.9999999999999995E-8</v>
      </c>
    </row>
    <row r="458" spans="8:12" x14ac:dyDescent="0.2">
      <c r="H458">
        <v>5.6875000000000002E-2</v>
      </c>
      <c r="I458">
        <f>('Pres Est+Mov Vlv+Mach Delay'!T461-'Pres Est+Mov Vlv+Mach Delay'!T460)/0.000125</f>
        <v>0</v>
      </c>
      <c r="K458">
        <v>5.6875000000000002E-2</v>
      </c>
      <c r="L458">
        <f>IF((('Pres Est+Mov Vlv+Mach Delay'!S460-'Pres Est+Mov Vlv+Mach Delay'!S459)/0.000125&lt;=0),0.0000001,('Pres Est+Mov Vlv+Mach Delay'!S460-'Pres Est+Mov Vlv+Mach Delay'!S459)/0.000125)</f>
        <v>9.9999999999999995E-8</v>
      </c>
    </row>
    <row r="459" spans="8:12" x14ac:dyDescent="0.2">
      <c r="H459">
        <v>5.7000000000000002E-2</v>
      </c>
      <c r="I459">
        <f>('Pres Est+Mov Vlv+Mach Delay'!T462-'Pres Est+Mov Vlv+Mach Delay'!T461)/0.000125</f>
        <v>0</v>
      </c>
      <c r="K459">
        <v>5.7000000000000002E-2</v>
      </c>
      <c r="L459">
        <f>IF((('Pres Est+Mov Vlv+Mach Delay'!S461-'Pres Est+Mov Vlv+Mach Delay'!S460)/0.000125&lt;=0),0.0000001,('Pres Est+Mov Vlv+Mach Delay'!S461-'Pres Est+Mov Vlv+Mach Delay'!S460)/0.000125)</f>
        <v>9.9999999999999995E-8</v>
      </c>
    </row>
    <row r="460" spans="8:12" x14ac:dyDescent="0.2">
      <c r="H460">
        <v>5.7125000000000002E-2</v>
      </c>
      <c r="I460">
        <f>('Pres Est+Mov Vlv+Mach Delay'!T463-'Pres Est+Mov Vlv+Mach Delay'!T462)/0.000125</f>
        <v>0</v>
      </c>
      <c r="K460">
        <v>5.7125000000000002E-2</v>
      </c>
      <c r="L460">
        <f>IF((('Pres Est+Mov Vlv+Mach Delay'!S462-'Pres Est+Mov Vlv+Mach Delay'!S461)/0.000125&lt;=0),0.0000001,('Pres Est+Mov Vlv+Mach Delay'!S462-'Pres Est+Mov Vlv+Mach Delay'!S461)/0.000125)</f>
        <v>9.9999999999999995E-8</v>
      </c>
    </row>
    <row r="461" spans="8:12" x14ac:dyDescent="0.2">
      <c r="H461">
        <v>5.7250000000000002E-2</v>
      </c>
      <c r="I461">
        <f>('Pres Est+Mov Vlv+Mach Delay'!T464-'Pres Est+Mov Vlv+Mach Delay'!T463)/0.000125</f>
        <v>0</v>
      </c>
      <c r="K461">
        <v>5.7250000000000002E-2</v>
      </c>
      <c r="L461">
        <f>IF((('Pres Est+Mov Vlv+Mach Delay'!S463-'Pres Est+Mov Vlv+Mach Delay'!S462)/0.000125&lt;=0),0.0000001,('Pres Est+Mov Vlv+Mach Delay'!S463-'Pres Est+Mov Vlv+Mach Delay'!S462)/0.000125)</f>
        <v>9.9999999999999995E-8</v>
      </c>
    </row>
    <row r="462" spans="8:12" x14ac:dyDescent="0.2">
      <c r="H462">
        <v>5.7375000000000002E-2</v>
      </c>
      <c r="I462">
        <f>('Pres Est+Mov Vlv+Mach Delay'!T465-'Pres Est+Mov Vlv+Mach Delay'!T464)/0.000125</f>
        <v>0</v>
      </c>
      <c r="K462">
        <v>5.7375000000000002E-2</v>
      </c>
      <c r="L462">
        <f>IF((('Pres Est+Mov Vlv+Mach Delay'!S464-'Pres Est+Mov Vlv+Mach Delay'!S463)/0.000125&lt;=0),0.0000001,('Pres Est+Mov Vlv+Mach Delay'!S464-'Pres Est+Mov Vlv+Mach Delay'!S463)/0.000125)</f>
        <v>9.9999999999999995E-8</v>
      </c>
    </row>
    <row r="463" spans="8:12" x14ac:dyDescent="0.2">
      <c r="H463">
        <v>5.7500000000000002E-2</v>
      </c>
      <c r="I463">
        <f>('Pres Est+Mov Vlv+Mach Delay'!T466-'Pres Est+Mov Vlv+Mach Delay'!T465)/0.000125</f>
        <v>0</v>
      </c>
      <c r="K463">
        <v>5.7500000000000002E-2</v>
      </c>
      <c r="L463">
        <f>IF((('Pres Est+Mov Vlv+Mach Delay'!S465-'Pres Est+Mov Vlv+Mach Delay'!S464)/0.000125&lt;=0),0.0000001,('Pres Est+Mov Vlv+Mach Delay'!S465-'Pres Est+Mov Vlv+Mach Delay'!S464)/0.000125)</f>
        <v>9.9999999999999995E-8</v>
      </c>
    </row>
    <row r="464" spans="8:12" x14ac:dyDescent="0.2">
      <c r="H464">
        <v>5.7625000000000003E-2</v>
      </c>
      <c r="I464">
        <f>('Pres Est+Mov Vlv+Mach Delay'!T467-'Pres Est+Mov Vlv+Mach Delay'!T466)/0.000125</f>
        <v>0</v>
      </c>
      <c r="K464">
        <v>5.7625000000000003E-2</v>
      </c>
      <c r="L464">
        <f>IF((('Pres Est+Mov Vlv+Mach Delay'!S466-'Pres Est+Mov Vlv+Mach Delay'!S465)/0.000125&lt;=0),0.0000001,('Pres Est+Mov Vlv+Mach Delay'!S466-'Pres Est+Mov Vlv+Mach Delay'!S465)/0.000125)</f>
        <v>9.9999999999999995E-8</v>
      </c>
    </row>
    <row r="465" spans="8:12" x14ac:dyDescent="0.2">
      <c r="H465">
        <v>5.7750000000000003E-2</v>
      </c>
      <c r="I465">
        <f>('Pres Est+Mov Vlv+Mach Delay'!T468-'Pres Est+Mov Vlv+Mach Delay'!T467)/0.000125</f>
        <v>0</v>
      </c>
      <c r="K465">
        <v>5.7750000000000003E-2</v>
      </c>
      <c r="L465">
        <f>IF((('Pres Est+Mov Vlv+Mach Delay'!S467-'Pres Est+Mov Vlv+Mach Delay'!S466)/0.000125&lt;=0),0.0000001,('Pres Est+Mov Vlv+Mach Delay'!S467-'Pres Est+Mov Vlv+Mach Delay'!S466)/0.000125)</f>
        <v>9.9999999999999995E-8</v>
      </c>
    </row>
    <row r="466" spans="8:12" x14ac:dyDescent="0.2">
      <c r="H466">
        <v>5.7875000000000003E-2</v>
      </c>
      <c r="I466">
        <f>('Pres Est+Mov Vlv+Mach Delay'!T469-'Pres Est+Mov Vlv+Mach Delay'!T468)/0.000125</f>
        <v>0</v>
      </c>
      <c r="K466">
        <v>5.7875000000000003E-2</v>
      </c>
      <c r="L466">
        <f>IF((('Pres Est+Mov Vlv+Mach Delay'!S468-'Pres Est+Mov Vlv+Mach Delay'!S467)/0.000125&lt;=0),0.0000001,('Pres Est+Mov Vlv+Mach Delay'!S468-'Pres Est+Mov Vlv+Mach Delay'!S467)/0.000125)</f>
        <v>9.9999999999999995E-8</v>
      </c>
    </row>
    <row r="467" spans="8:12" x14ac:dyDescent="0.2">
      <c r="H467">
        <v>5.8000000000000003E-2</v>
      </c>
      <c r="I467">
        <f>('Pres Est+Mov Vlv+Mach Delay'!T470-'Pres Est+Mov Vlv+Mach Delay'!T469)/0.000125</f>
        <v>0</v>
      </c>
      <c r="K467">
        <v>5.8000000000000003E-2</v>
      </c>
      <c r="L467">
        <f>IF((('Pres Est+Mov Vlv+Mach Delay'!S469-'Pres Est+Mov Vlv+Mach Delay'!S468)/0.000125&lt;=0),0.0000001,('Pres Est+Mov Vlv+Mach Delay'!S469-'Pres Est+Mov Vlv+Mach Delay'!S468)/0.000125)</f>
        <v>9.9999999999999995E-8</v>
      </c>
    </row>
    <row r="468" spans="8:12" x14ac:dyDescent="0.2">
      <c r="H468">
        <v>5.8125000000000003E-2</v>
      </c>
      <c r="I468">
        <f>('Pres Est+Mov Vlv+Mach Delay'!T471-'Pres Est+Mov Vlv+Mach Delay'!T470)/0.000125</f>
        <v>0</v>
      </c>
      <c r="K468">
        <v>5.8125000000000003E-2</v>
      </c>
      <c r="L468">
        <f>IF((('Pres Est+Mov Vlv+Mach Delay'!S470-'Pres Est+Mov Vlv+Mach Delay'!S469)/0.000125&lt;=0),0.0000001,('Pres Est+Mov Vlv+Mach Delay'!S470-'Pres Est+Mov Vlv+Mach Delay'!S469)/0.000125)</f>
        <v>9.9999999999999995E-8</v>
      </c>
    </row>
    <row r="469" spans="8:12" x14ac:dyDescent="0.2">
      <c r="H469">
        <v>5.8250000000000003E-2</v>
      </c>
      <c r="I469">
        <f>('Pres Est+Mov Vlv+Mach Delay'!T472-'Pres Est+Mov Vlv+Mach Delay'!T471)/0.000125</f>
        <v>0</v>
      </c>
      <c r="K469">
        <v>5.8250000000000003E-2</v>
      </c>
      <c r="L469">
        <f>IF((('Pres Est+Mov Vlv+Mach Delay'!S471-'Pres Est+Mov Vlv+Mach Delay'!S470)/0.000125&lt;=0),0.0000001,('Pres Est+Mov Vlv+Mach Delay'!S471-'Pres Est+Mov Vlv+Mach Delay'!S470)/0.000125)</f>
        <v>9.9999999999999995E-8</v>
      </c>
    </row>
    <row r="470" spans="8:12" x14ac:dyDescent="0.2">
      <c r="H470">
        <v>5.8375000000000003E-2</v>
      </c>
      <c r="I470">
        <f>('Pres Est+Mov Vlv+Mach Delay'!T473-'Pres Est+Mov Vlv+Mach Delay'!T472)/0.000125</f>
        <v>0</v>
      </c>
      <c r="K470">
        <v>5.8375000000000003E-2</v>
      </c>
      <c r="L470">
        <f>IF((('Pres Est+Mov Vlv+Mach Delay'!S472-'Pres Est+Mov Vlv+Mach Delay'!S471)/0.000125&lt;=0),0.0000001,('Pres Est+Mov Vlv+Mach Delay'!S472-'Pres Est+Mov Vlv+Mach Delay'!S471)/0.000125)</f>
        <v>9.9999999999999995E-8</v>
      </c>
    </row>
    <row r="471" spans="8:12" x14ac:dyDescent="0.2">
      <c r="H471">
        <v>5.8500000000000003E-2</v>
      </c>
      <c r="I471">
        <f>('Pres Est+Mov Vlv+Mach Delay'!T474-'Pres Est+Mov Vlv+Mach Delay'!T473)/0.000125</f>
        <v>0</v>
      </c>
      <c r="K471">
        <v>5.8500000000000003E-2</v>
      </c>
      <c r="L471">
        <f>IF((('Pres Est+Mov Vlv+Mach Delay'!S473-'Pres Est+Mov Vlv+Mach Delay'!S472)/0.000125&lt;=0),0.0000001,('Pres Est+Mov Vlv+Mach Delay'!S473-'Pres Est+Mov Vlv+Mach Delay'!S472)/0.000125)</f>
        <v>9.9999999999999995E-8</v>
      </c>
    </row>
    <row r="472" spans="8:12" x14ac:dyDescent="0.2">
      <c r="H472">
        <v>5.8624999999999997E-2</v>
      </c>
      <c r="I472">
        <f>('Pres Est+Mov Vlv+Mach Delay'!T475-'Pres Est+Mov Vlv+Mach Delay'!T474)/0.000125</f>
        <v>0</v>
      </c>
      <c r="K472">
        <v>5.8624999999999997E-2</v>
      </c>
      <c r="L472">
        <f>IF((('Pres Est+Mov Vlv+Mach Delay'!S474-'Pres Est+Mov Vlv+Mach Delay'!S473)/0.000125&lt;=0),0.0000001,('Pres Est+Mov Vlv+Mach Delay'!S474-'Pres Est+Mov Vlv+Mach Delay'!S473)/0.000125)</f>
        <v>9.9999999999999995E-8</v>
      </c>
    </row>
    <row r="473" spans="8:12" x14ac:dyDescent="0.2">
      <c r="H473">
        <v>5.8749999999999997E-2</v>
      </c>
      <c r="I473">
        <f>('Pres Est+Mov Vlv+Mach Delay'!T476-'Pres Est+Mov Vlv+Mach Delay'!T475)/0.000125</f>
        <v>0</v>
      </c>
      <c r="K473">
        <v>5.8749999999999997E-2</v>
      </c>
      <c r="L473">
        <f>IF((('Pres Est+Mov Vlv+Mach Delay'!S475-'Pres Est+Mov Vlv+Mach Delay'!S474)/0.000125&lt;=0),0.0000001,('Pres Est+Mov Vlv+Mach Delay'!S475-'Pres Est+Mov Vlv+Mach Delay'!S474)/0.000125)</f>
        <v>9.9999999999999995E-8</v>
      </c>
    </row>
    <row r="474" spans="8:12" x14ac:dyDescent="0.2">
      <c r="H474">
        <v>5.8874999999999997E-2</v>
      </c>
      <c r="I474">
        <f>('Pres Est+Mov Vlv+Mach Delay'!T477-'Pres Est+Mov Vlv+Mach Delay'!T476)/0.000125</f>
        <v>0</v>
      </c>
      <c r="K474">
        <v>5.8874999999999997E-2</v>
      </c>
      <c r="L474">
        <f>IF((('Pres Est+Mov Vlv+Mach Delay'!S476-'Pres Est+Mov Vlv+Mach Delay'!S475)/0.000125&lt;=0),0.0000001,('Pres Est+Mov Vlv+Mach Delay'!S476-'Pres Est+Mov Vlv+Mach Delay'!S475)/0.000125)</f>
        <v>9.9999999999999995E-8</v>
      </c>
    </row>
    <row r="475" spans="8:12" x14ac:dyDescent="0.2">
      <c r="H475">
        <v>5.8999999999999997E-2</v>
      </c>
      <c r="I475">
        <f>('Pres Est+Mov Vlv+Mach Delay'!T478-'Pres Est+Mov Vlv+Mach Delay'!T477)/0.000125</f>
        <v>0</v>
      </c>
      <c r="K475">
        <v>5.8999999999999997E-2</v>
      </c>
      <c r="L475">
        <f>IF((('Pres Est+Mov Vlv+Mach Delay'!S477-'Pres Est+Mov Vlv+Mach Delay'!S476)/0.000125&lt;=0),0.0000001,('Pres Est+Mov Vlv+Mach Delay'!S477-'Pres Est+Mov Vlv+Mach Delay'!S476)/0.000125)</f>
        <v>9.9999999999999995E-8</v>
      </c>
    </row>
    <row r="476" spans="8:12" x14ac:dyDescent="0.2">
      <c r="H476">
        <v>5.9124999999999997E-2</v>
      </c>
      <c r="I476">
        <f>('Pres Est+Mov Vlv+Mach Delay'!T479-'Pres Est+Mov Vlv+Mach Delay'!T478)/0.000125</f>
        <v>0</v>
      </c>
      <c r="K476">
        <v>5.9124999999999997E-2</v>
      </c>
      <c r="L476">
        <f>IF((('Pres Est+Mov Vlv+Mach Delay'!S478-'Pres Est+Mov Vlv+Mach Delay'!S477)/0.000125&lt;=0),0.0000001,('Pres Est+Mov Vlv+Mach Delay'!S478-'Pres Est+Mov Vlv+Mach Delay'!S477)/0.000125)</f>
        <v>9.9999999999999995E-8</v>
      </c>
    </row>
    <row r="477" spans="8:12" x14ac:dyDescent="0.2">
      <c r="H477">
        <v>5.9249999999999997E-2</v>
      </c>
      <c r="I477">
        <f>('Pres Est+Mov Vlv+Mach Delay'!T480-'Pres Est+Mov Vlv+Mach Delay'!T479)/0.000125</f>
        <v>0</v>
      </c>
      <c r="K477">
        <v>5.9249999999999997E-2</v>
      </c>
      <c r="L477">
        <f>IF((('Pres Est+Mov Vlv+Mach Delay'!S479-'Pres Est+Mov Vlv+Mach Delay'!S478)/0.000125&lt;=0),0.0000001,('Pres Est+Mov Vlv+Mach Delay'!S479-'Pres Est+Mov Vlv+Mach Delay'!S478)/0.000125)</f>
        <v>9.9999999999999995E-8</v>
      </c>
    </row>
    <row r="478" spans="8:12" x14ac:dyDescent="0.2">
      <c r="H478">
        <v>5.9374999999999997E-2</v>
      </c>
      <c r="I478">
        <f>('Pres Est+Mov Vlv+Mach Delay'!T481-'Pres Est+Mov Vlv+Mach Delay'!T480)/0.000125</f>
        <v>0</v>
      </c>
      <c r="K478">
        <v>5.9374999999999997E-2</v>
      </c>
      <c r="L478">
        <f>IF((('Pres Est+Mov Vlv+Mach Delay'!S480-'Pres Est+Mov Vlv+Mach Delay'!S479)/0.000125&lt;=0),0.0000001,('Pres Est+Mov Vlv+Mach Delay'!S480-'Pres Est+Mov Vlv+Mach Delay'!S479)/0.000125)</f>
        <v>9.9999999999999995E-8</v>
      </c>
    </row>
    <row r="479" spans="8:12" x14ac:dyDescent="0.2">
      <c r="H479">
        <v>5.9499999999999997E-2</v>
      </c>
      <c r="I479">
        <f>('Pres Est+Mov Vlv+Mach Delay'!T482-'Pres Est+Mov Vlv+Mach Delay'!T481)/0.000125</f>
        <v>0</v>
      </c>
      <c r="K479">
        <v>5.9499999999999997E-2</v>
      </c>
      <c r="L479">
        <f>IF((('Pres Est+Mov Vlv+Mach Delay'!S481-'Pres Est+Mov Vlv+Mach Delay'!S480)/0.000125&lt;=0),0.0000001,('Pres Est+Mov Vlv+Mach Delay'!S481-'Pres Est+Mov Vlv+Mach Delay'!S480)/0.000125)</f>
        <v>9.9999999999999995E-8</v>
      </c>
    </row>
    <row r="480" spans="8:12" x14ac:dyDescent="0.2">
      <c r="H480">
        <v>5.9624999999999997E-2</v>
      </c>
      <c r="I480">
        <f>('Pres Est+Mov Vlv+Mach Delay'!T483-'Pres Est+Mov Vlv+Mach Delay'!T482)/0.000125</f>
        <v>0</v>
      </c>
      <c r="K480">
        <v>5.9624999999999997E-2</v>
      </c>
      <c r="L480">
        <f>IF((('Pres Est+Mov Vlv+Mach Delay'!S482-'Pres Est+Mov Vlv+Mach Delay'!S481)/0.000125&lt;=0),0.0000001,('Pres Est+Mov Vlv+Mach Delay'!S482-'Pres Est+Mov Vlv+Mach Delay'!S481)/0.000125)</f>
        <v>9.9999999999999995E-8</v>
      </c>
    </row>
    <row r="481" spans="8:12" x14ac:dyDescent="0.2">
      <c r="H481">
        <v>5.9749999999999998E-2</v>
      </c>
      <c r="I481">
        <f>('Pres Est+Mov Vlv+Mach Delay'!T484-'Pres Est+Mov Vlv+Mach Delay'!T483)/0.000125</f>
        <v>0</v>
      </c>
      <c r="K481">
        <v>5.9749999999999998E-2</v>
      </c>
      <c r="L481">
        <f>IF((('Pres Est+Mov Vlv+Mach Delay'!S483-'Pres Est+Mov Vlv+Mach Delay'!S482)/0.000125&lt;=0),0.0000001,('Pres Est+Mov Vlv+Mach Delay'!S483-'Pres Est+Mov Vlv+Mach Delay'!S482)/0.000125)</f>
        <v>9.9999999999999995E-8</v>
      </c>
    </row>
    <row r="482" spans="8:12" x14ac:dyDescent="0.2">
      <c r="H482">
        <v>5.9874999999999998E-2</v>
      </c>
      <c r="I482">
        <f>('Pres Est+Mov Vlv+Mach Delay'!T485-'Pres Est+Mov Vlv+Mach Delay'!T484)/0.000125</f>
        <v>0</v>
      </c>
      <c r="K482">
        <v>5.9874999999999998E-2</v>
      </c>
      <c r="L482">
        <f>IF((('Pres Est+Mov Vlv+Mach Delay'!S484-'Pres Est+Mov Vlv+Mach Delay'!S483)/0.000125&lt;=0),0.0000001,('Pres Est+Mov Vlv+Mach Delay'!S484-'Pres Est+Mov Vlv+Mach Delay'!S483)/0.000125)</f>
        <v>9.9999999999999995E-8</v>
      </c>
    </row>
    <row r="483" spans="8:12" x14ac:dyDescent="0.2">
      <c r="H483">
        <v>0.06</v>
      </c>
      <c r="I483">
        <f>('Pres Est+Mov Vlv+Mach Delay'!T486-'Pres Est+Mov Vlv+Mach Delay'!T485)/0.000125</f>
        <v>2.9623416656843669E-3</v>
      </c>
      <c r="K483">
        <v>0.06</v>
      </c>
      <c r="L483">
        <f>IF((('Pres Est+Mov Vlv+Mach Delay'!S485-'Pres Est+Mov Vlv+Mach Delay'!S484)/0.000125&lt;=0),0.0000001,('Pres Est+Mov Vlv+Mach Delay'!S485-'Pres Est+Mov Vlv+Mach Delay'!S484)/0.000125)</f>
        <v>9.9999999999999995E-8</v>
      </c>
    </row>
    <row r="484" spans="8:12" x14ac:dyDescent="0.2">
      <c r="H484">
        <v>6.0124999999999998E-2</v>
      </c>
      <c r="I484">
        <f>('Pres Est+Mov Vlv+Mach Delay'!T487-'Pres Est+Mov Vlv+Mach Delay'!T486)/0.000125</f>
        <v>1.0486431768287471E-2</v>
      </c>
      <c r="K484">
        <v>6.0124999999999998E-2</v>
      </c>
      <c r="L484">
        <f>IF((('Pres Est+Mov Vlv+Mach Delay'!S486-'Pres Est+Mov Vlv+Mach Delay'!S485)/0.000125&lt;=0),0.0000001,('Pres Est+Mov Vlv+Mach Delay'!S486-'Pres Est+Mov Vlv+Mach Delay'!S485)/0.000125)</f>
        <v>2.5004624747545206E-3</v>
      </c>
    </row>
    <row r="485" spans="8:12" x14ac:dyDescent="0.2">
      <c r="H485">
        <v>6.0249999999999998E-2</v>
      </c>
      <c r="I485">
        <f>('Pres Est+Mov Vlv+Mach Delay'!T488-'Pres Est+Mov Vlv+Mach Delay'!T487)/0.000125</f>
        <v>1.9776583320322387E-2</v>
      </c>
      <c r="K485">
        <v>6.0249999999999998E-2</v>
      </c>
      <c r="L485">
        <f>IF((('Pres Est+Mov Vlv+Mach Delay'!S487-'Pres Est+Mov Vlv+Mach Delay'!S486)/0.000125&lt;=0),0.0000001,('Pres Est+Mov Vlv+Mach Delay'!S487-'Pres Est+Mov Vlv+Mach Delay'!S486)/0.000125)</f>
        <v>8.8514196165886527E-3</v>
      </c>
    </row>
    <row r="486" spans="8:12" x14ac:dyDescent="0.2">
      <c r="H486">
        <v>6.0374999999999998E-2</v>
      </c>
      <c r="I486">
        <f>('Pres Est+Mov Vlv+Mach Delay'!T489-'Pres Est+Mov Vlv+Mach Delay'!T488)/0.000125</f>
        <v>3.0410864959965516E-2</v>
      </c>
      <c r="K486">
        <v>6.0374999999999998E-2</v>
      </c>
      <c r="L486">
        <f>IF((('Pres Est+Mov Vlv+Mach Delay'!S488-'Pres Est+Mov Vlv+Mach Delay'!S487)/0.000125&lt;=0),0.0000001,('Pres Est+Mov Vlv+Mach Delay'!S488-'Pres Est+Mov Vlv+Mach Delay'!S487)/0.000125)</f>
        <v>1.6693079344680554E-2</v>
      </c>
    </row>
    <row r="487" spans="8:12" x14ac:dyDescent="0.2">
      <c r="H487">
        <v>6.0499999999999998E-2</v>
      </c>
      <c r="I487">
        <f>('Pres Est+Mov Vlv+Mach Delay'!T490-'Pres Est+Mov Vlv+Mach Delay'!T489)/0.000125</f>
        <v>4.1928515671151134E-2</v>
      </c>
      <c r="K487">
        <v>6.0499999999999998E-2</v>
      </c>
      <c r="L487">
        <f>IF((('Pres Est+Mov Vlv+Mach Delay'!S489-'Pres Est+Mov Vlv+Mach Delay'!S488)/0.000125&lt;=0),0.0000001,('Pres Est+Mov Vlv+Mach Delay'!S489-'Pres Est+Mov Vlv+Mach Delay'!S488)/0.000125)</f>
        <v>2.5669296535939488E-2</v>
      </c>
    </row>
    <row r="488" spans="8:12" x14ac:dyDescent="0.2">
      <c r="H488">
        <v>6.0624999999999998E-2</v>
      </c>
      <c r="I488">
        <f>('Pres Est+Mov Vlv+Mach Delay'!T491-'Pres Est+Mov Vlv+Mach Delay'!T490)/0.000125</f>
        <v>5.3886723435207479E-2</v>
      </c>
      <c r="K488">
        <v>6.0624999999999998E-2</v>
      </c>
      <c r="L488">
        <f>IF((('Pres Est+Mov Vlv+Mach Delay'!S490-'Pres Est+Mov Vlv+Mach Delay'!S489)/0.000125&lt;=0),0.0000001,('Pres Est+Mov Vlv+Mach Delay'!S490-'Pres Est+Mov Vlv+Mach Delay'!S489)/0.000125)</f>
        <v>3.5391150613158499E-2</v>
      </c>
    </row>
    <row r="489" spans="8:12" x14ac:dyDescent="0.2">
      <c r="H489">
        <v>6.0749999999999998E-2</v>
      </c>
      <c r="I489">
        <f>('Pres Est+Mov Vlv+Mach Delay'!T492-'Pres Est+Mov Vlv+Mach Delay'!T491)/0.000125</f>
        <v>6.590438982924704E-2</v>
      </c>
      <c r="K489">
        <v>6.0749999999999998E-2</v>
      </c>
      <c r="L489">
        <f>IF((('Pres Est+Mov Vlv+Mach Delay'!S491-'Pres Est+Mov Vlv+Mach Delay'!S490)/0.000125&lt;=0),0.0000001,('Pres Est+Mov Vlv+Mach Delay'!S491-'Pres Est+Mov Vlv+Mach Delay'!S490)/0.000125)</f>
        <v>4.5484871444119175E-2</v>
      </c>
    </row>
    <row r="490" spans="8:12" x14ac:dyDescent="0.2">
      <c r="H490">
        <v>6.0874999999999999E-2</v>
      </c>
      <c r="I490">
        <f>('Pres Est+Mov Vlv+Mach Delay'!T493-'Pres Est+Mov Vlv+Mach Delay'!T492)/0.000125</f>
        <v>7.7690890040957847E-2</v>
      </c>
      <c r="K490">
        <v>6.0874999999999999E-2</v>
      </c>
      <c r="L490">
        <f>IF((('Pres Est+Mov Vlv+Mach Delay'!S492-'Pres Est+Mov Vlv+Mach Delay'!S491)/0.000125&lt;=0),0.0000001,('Pres Est+Mov Vlv+Mach Delay'!S492-'Pres Est+Mov Vlv+Mach Delay'!S491)/0.000125)</f>
        <v>5.562878029855995E-2</v>
      </c>
    </row>
    <row r="491" spans="8:12" x14ac:dyDescent="0.2">
      <c r="H491">
        <v>6.0999999999999999E-2</v>
      </c>
      <c r="I491">
        <f>('Pres Est+Mov Vlv+Mach Delay'!T494-'Pres Est+Mov Vlv+Mach Delay'!T493)/0.000125</f>
        <v>8.9059942835213388E-2</v>
      </c>
      <c r="K491">
        <v>6.0999999999999999E-2</v>
      </c>
      <c r="L491">
        <f>IF((('Pres Est+Mov Vlv+Mach Delay'!S493-'Pres Est+Mov Vlv+Mach Delay'!S492)/0.000125&lt;=0),0.0000001,('Pres Est+Mov Vlv+Mach Delay'!S493-'Pres Est+Mov Vlv+Mach Delay'!S492)/0.000125)</f>
        <v>6.5577565690018311E-2</v>
      </c>
    </row>
    <row r="492" spans="8:12" x14ac:dyDescent="0.2">
      <c r="H492">
        <v>6.1124999999999999E-2</v>
      </c>
      <c r="I492">
        <f>('Pres Est+Mov Vlv+Mach Delay'!T495-'Pres Est+Mov Vlv+Mach Delay'!T494)/0.000125</f>
        <v>9.9930180138186789E-2</v>
      </c>
      <c r="K492">
        <v>6.1124999999999999E-2</v>
      </c>
      <c r="L492">
        <f>IF((('Pres Est+Mov Vlv+Mach Delay'!S494-'Pres Est+Mov Vlv+Mach Delay'!S493)/0.000125&lt;=0),0.0000001,('Pres Est+Mov Vlv+Mach Delay'!S494-'Pres Est+Mov Vlv+Mach Delay'!S493)/0.000125)</f>
        <v>7.5173990779955194E-2</v>
      </c>
    </row>
    <row r="493" spans="8:12" x14ac:dyDescent="0.2">
      <c r="H493">
        <v>6.1249999999999999E-2</v>
      </c>
      <c r="I493">
        <f>('Pres Est+Mov Vlv+Mach Delay'!T496-'Pres Est+Mov Vlv+Mach Delay'!T495)/0.000125</f>
        <v>0.11031485613599329</v>
      </c>
      <c r="K493">
        <v>6.1249999999999999E-2</v>
      </c>
      <c r="L493">
        <f>IF((('Pres Est+Mov Vlv+Mach Delay'!S495-'Pres Est+Mov Vlv+Mach Delay'!S494)/0.000125&lt;=0),0.0000001,('Pres Est+Mov Vlv+Mach Delay'!S495-'Pres Est+Mov Vlv+Mach Delay'!S494)/0.000125)</f>
        <v>8.4349374154067971E-2</v>
      </c>
    </row>
    <row r="494" spans="8:12" x14ac:dyDescent="0.2">
      <c r="H494">
        <v>6.1374999999999999E-2</v>
      </c>
      <c r="I494">
        <f>('Pres Est+Mov Vlv+Mach Delay'!T497-'Pres Est+Mov Vlv+Mach Delay'!T496)/0.000125</f>
        <v>0.12030345903140598</v>
      </c>
      <c r="K494">
        <v>6.1374999999999999E-2</v>
      </c>
      <c r="L494">
        <f>IF((('Pres Est+Mov Vlv+Mach Delay'!S496-'Pres Est+Mov Vlv+Mach Delay'!S495)/0.000125&lt;=0),0.0000001,('Pres Est+Mov Vlv+Mach Delay'!S496-'Pres Est+Mov Vlv+Mach Delay'!S495)/0.000125)</f>
        <v>9.3114903446584726E-2</v>
      </c>
    </row>
    <row r="495" spans="8:12" x14ac:dyDescent="0.2">
      <c r="H495">
        <v>6.1499999999999999E-2</v>
      </c>
      <c r="I495">
        <f>('Pres Est+Mov Vlv+Mach Delay'!T498-'Pres Est+Mov Vlv+Mach Delay'!T497)/0.000125</f>
        <v>0.13003792744561321</v>
      </c>
      <c r="K495">
        <v>6.1499999999999999E-2</v>
      </c>
      <c r="L495">
        <f>IF((('Pres Est+Mov Vlv+Mach Delay'!S497-'Pres Est+Mov Vlv+Mach Delay'!S496)/0.000125&lt;=0),0.0000001,('Pres Est+Mov Vlv+Mach Delay'!S497-'Pres Est+Mov Vlv+Mach Delay'!S496)/0.000125)</f>
        <v>0.10154611413525234</v>
      </c>
    </row>
    <row r="496" spans="8:12" x14ac:dyDescent="0.2">
      <c r="H496">
        <v>6.1624999999999999E-2</v>
      </c>
      <c r="I496">
        <f>('Pres Est+Mov Vlv+Mach Delay'!T499-'Pres Est+Mov Vlv+Mach Delay'!T498)/0.000125</f>
        <v>0.13968587756225634</v>
      </c>
      <c r="K496">
        <v>6.1624999999999999E-2</v>
      </c>
      <c r="L496">
        <f>IF((('Pres Est+Mov Vlv+Mach Delay'!S498-'Pres Est+Mov Vlv+Mach Delay'!S497)/0.000125&lt;=0),0.0000001,('Pres Est+Mov Vlv+Mach Delay'!S498-'Pres Est+Mov Vlv+Mach Delay'!S497)/0.000125)</f>
        <v>0.10976281420849837</v>
      </c>
    </row>
    <row r="497" spans="8:12" x14ac:dyDescent="0.2">
      <c r="H497">
        <v>6.1749999999999999E-2</v>
      </c>
      <c r="I497">
        <f>('Pres Est+Mov Vlv+Mach Delay'!T500-'Pres Est+Mov Vlv+Mach Delay'!T499)/0.000125</f>
        <v>0.14941284928654497</v>
      </c>
      <c r="K497">
        <v>6.1749999999999999E-2</v>
      </c>
      <c r="L497">
        <f>IF((('Pres Est+Mov Vlv+Mach Delay'!S499-'Pres Est+Mov Vlv+Mach Delay'!S498)/0.000125&lt;=0),0.0000001,('Pres Est+Mov Vlv+Mach Delay'!S499-'Pres Est+Mov Vlv+Mach Delay'!S498)/0.000125)</f>
        <v>0.11790648565073097</v>
      </c>
    </row>
    <row r="498" spans="8:12" x14ac:dyDescent="0.2">
      <c r="H498">
        <v>6.1874999999999999E-2</v>
      </c>
      <c r="I498">
        <f>('Pres Est+Mov Vlv+Mach Delay'!T501-'Pres Est+Mov Vlv+Mach Delay'!T500)/0.000125</f>
        <v>0.1593551842023668</v>
      </c>
      <c r="K498">
        <v>6.1874999999999999E-2</v>
      </c>
      <c r="L498">
        <f>IF((('Pres Est+Mov Vlv+Mach Delay'!S500-'Pres Est+Mov Vlv+Mach Delay'!S499)/0.000125&lt;=0),0.0000001,('Pres Est+Mov Vlv+Mach Delay'!S500-'Pres Est+Mov Vlv+Mach Delay'!S499)/0.000125)</f>
        <v>0.1261168578948669</v>
      </c>
    </row>
    <row r="499" spans="8:12" x14ac:dyDescent="0.2">
      <c r="H499">
        <v>6.2E-2</v>
      </c>
      <c r="I499">
        <f>('Pres Est+Mov Vlv+Mach Delay'!T502-'Pres Est+Mov Vlv+Mach Delay'!T501)/0.000125</f>
        <v>0.16959482777651563</v>
      </c>
      <c r="K499">
        <v>6.2E-2</v>
      </c>
      <c r="L499">
        <f>IF((('Pres Est+Mov Vlv+Mach Delay'!S501-'Pres Est+Mov Vlv+Mach Delay'!S500)/0.000125&lt;=0),0.0000001,('Pres Est+Mov Vlv+Mach Delay'!S501-'Pres Est+Mov Vlv+Mach Delay'!S500)/0.000125)</f>
        <v>0.13450901456485409</v>
      </c>
    </row>
    <row r="500" spans="8:12" x14ac:dyDescent="0.2">
      <c r="H500">
        <v>6.2125E-2</v>
      </c>
      <c r="I500">
        <f>('Pres Est+Mov Vlv+Mach Delay'!T503-'Pres Est+Mov Vlv+Mach Delay'!T502)/0.000125</f>
        <v>0.18013714607604939</v>
      </c>
      <c r="K500">
        <v>6.2125E-2</v>
      </c>
      <c r="L500">
        <f>IF((('Pres Est+Mov Vlv+Mach Delay'!S502-'Pres Est+Mov Vlv+Mach Delay'!S501)/0.000125&lt;=0),0.0000001,('Pres Est+Mov Vlv+Mach Delay'!S502-'Pres Est+Mov Vlv+Mach Delay'!S501)/0.000125)</f>
        <v>0.14315212444262884</v>
      </c>
    </row>
    <row r="501" spans="8:12" x14ac:dyDescent="0.2">
      <c r="H501">
        <v>6.225E-2</v>
      </c>
      <c r="I501">
        <f>('Pres Est+Mov Vlv+Mach Delay'!T504-'Pres Est+Mov Vlv+Mach Delay'!T503)/0.000125</f>
        <v>0.19089277908758917</v>
      </c>
      <c r="K501">
        <v>6.225E-2</v>
      </c>
      <c r="L501">
        <f>IF((('Pres Est+Mov Vlv+Mach Delay'!S503-'Pres Est+Mov Vlv+Mach Delay'!S502)/0.000125&lt;=0),0.0000001,('Pres Est+Mov Vlv+Mach Delay'!S503-'Pres Est+Mov Vlv+Mach Delay'!S502)/0.000125)</f>
        <v>0.15205071693459668</v>
      </c>
    </row>
    <row r="502" spans="8:12" x14ac:dyDescent="0.2">
      <c r="H502">
        <v>6.2375E-2</v>
      </c>
      <c r="I502">
        <f>('Pres Est+Mov Vlv+Mach Delay'!T505-'Pres Est+Mov Vlv+Mach Delay'!T504)/0.000125</f>
        <v>0.2016646088200682</v>
      </c>
      <c r="K502">
        <v>6.2375E-2</v>
      </c>
      <c r="L502">
        <f>IF((('Pres Est+Mov Vlv+Mach Delay'!S504-'Pres Est+Mov Vlv+Mach Delay'!S503)/0.000125&lt;=0),0.0000001,('Pres Est+Mov Vlv+Mach Delay'!S504-'Pres Est+Mov Vlv+Mach Delay'!S503)/0.000125)</f>
        <v>0.16112936476550868</v>
      </c>
    </row>
    <row r="503" spans="8:12" x14ac:dyDescent="0.2">
      <c r="H503">
        <v>6.25E-2</v>
      </c>
      <c r="I503">
        <f>('Pres Est+Mov Vlv+Mach Delay'!T506-'Pres Est+Mov Vlv+Mach Delay'!T505)/0.000125</f>
        <v>0.21214106532770102</v>
      </c>
      <c r="K503">
        <v>6.25E-2</v>
      </c>
      <c r="L503">
        <f>IF((('Pres Est+Mov Vlv+Mach Delay'!S505-'Pres Est+Mov Vlv+Mach Delay'!S504)/0.000125&lt;=0),0.0000001,('Pres Est+Mov Vlv+Mach Delay'!S505-'Pres Est+Mov Vlv+Mach Delay'!S504)/0.000125)</f>
        <v>0.1702216839745041</v>
      </c>
    </row>
    <row r="504" spans="8:12" x14ac:dyDescent="0.2">
      <c r="H504">
        <v>6.2625E-2</v>
      </c>
      <c r="I504">
        <f>('Pres Est+Mov Vlv+Mach Delay'!T507-'Pres Est+Mov Vlv+Mach Delay'!T506)/0.000125</f>
        <v>0.22189716562931017</v>
      </c>
      <c r="K504">
        <v>6.2625E-2</v>
      </c>
      <c r="L504">
        <f>IF((('Pres Est+Mov Vlv+Mach Delay'!S506-'Pres Est+Mov Vlv+Mach Delay'!S505)/0.000125&lt;=0),0.0000001,('Pres Est+Mov Vlv+Mach Delay'!S506-'Pres Est+Mov Vlv+Mach Delay'!S505)/0.000125)</f>
        <v>0.17906468364236347</v>
      </c>
    </row>
    <row r="505" spans="8:12" x14ac:dyDescent="0.2">
      <c r="H505">
        <v>6.275E-2</v>
      </c>
      <c r="I505">
        <f>('Pres Est+Mov Vlv+Mach Delay'!T508-'Pres Est+Mov Vlv+Mach Delay'!T507)/0.000125</f>
        <v>0.23040479113385809</v>
      </c>
      <c r="K505">
        <v>6.275E-2</v>
      </c>
      <c r="L505">
        <f>IF((('Pres Est+Mov Vlv+Mach Delay'!S507-'Pres Est+Mov Vlv+Mach Delay'!S506)/0.000125&lt;=0),0.0000001,('Pres Est+Mov Vlv+Mach Delay'!S507-'Pres Est+Mov Vlv+Mach Delay'!S506)/0.000125)</f>
        <v>0.18729964282573658</v>
      </c>
    </row>
    <row r="506" spans="8:12" x14ac:dyDescent="0.2">
      <c r="H506">
        <v>6.2875E-2</v>
      </c>
      <c r="I506">
        <f>('Pres Est+Mov Vlv+Mach Delay'!T509-'Pres Est+Mov Vlv+Mach Delay'!T508)/0.000125</f>
        <v>0.2370536488548059</v>
      </c>
      <c r="K506">
        <v>6.2875E-2</v>
      </c>
      <c r="L506">
        <f>IF((('Pres Est+Mov Vlv+Mach Delay'!S508-'Pres Est+Mov Vlv+Mach Delay'!S507)/0.000125&lt;=0),0.0000001,('Pres Est+Mov Vlv+Mach Delay'!S508-'Pres Est+Mov Vlv+Mach Delay'!S507)/0.000125)</f>
        <v>0.1944807855581267</v>
      </c>
    </row>
    <row r="507" spans="8:12" x14ac:dyDescent="0.2">
      <c r="H507">
        <v>6.3E-2</v>
      </c>
      <c r="I507">
        <f>('Pres Est+Mov Vlv+Mach Delay'!T510-'Pres Est+Mov Vlv+Mach Delay'!T509)/0.000125</f>
        <v>0.24118401024621075</v>
      </c>
      <c r="K507">
        <v>6.3E-2</v>
      </c>
      <c r="L507">
        <f>IF((('Pres Est+Mov Vlv+Mach Delay'!S509-'Pres Est+Mov Vlv+Mach Delay'!S508)/0.000125&lt;=0),0.0000001,('Pres Est+Mov Vlv+Mach Delay'!S509-'Pres Est+Mov Vlv+Mach Delay'!S508)/0.000125)</f>
        <v>0.20009297385625499</v>
      </c>
    </row>
    <row r="508" spans="8:12" x14ac:dyDescent="0.2">
      <c r="H508">
        <v>6.3125000000000001E-2</v>
      </c>
      <c r="I508">
        <f>('Pres Est+Mov Vlv+Mach Delay'!T511-'Pres Est+Mov Vlv+Mach Delay'!T510)/0.000125</f>
        <v>0.24213156840514719</v>
      </c>
      <c r="K508">
        <v>6.3125000000000001E-2</v>
      </c>
      <c r="L508">
        <f>IF((('Pres Est+Mov Vlv+Mach Delay'!S510-'Pres Est+Mov Vlv+Mach Delay'!S509)/0.000125&lt;=0),0.0000001,('Pres Est+Mov Vlv+Mach Delay'!S510-'Pres Est+Mov Vlv+Mach Delay'!S509)/0.000125)</f>
        <v>0.20357934201763878</v>
      </c>
    </row>
    <row r="509" spans="8:12" x14ac:dyDescent="0.2">
      <c r="H509">
        <v>6.3250000000000098E-2</v>
      </c>
      <c r="I509">
        <f>('Pres Est+Mov Vlv+Mach Delay'!T512-'Pres Est+Mov Vlv+Mach Delay'!T511)/0.000125</f>
        <v>0.23928352792352203</v>
      </c>
      <c r="K509">
        <v>6.3250000000000098E-2</v>
      </c>
      <c r="L509">
        <f>IF((('Pres Est+Mov Vlv+Mach Delay'!S511-'Pres Est+Mov Vlv+Mach Delay'!S510)/0.000125&lt;=0),0.0000001,('Pres Est+Mov Vlv+Mach Delay'!S511-'Pres Est+Mov Vlv+Mach Delay'!S510)/0.000125)</f>
        <v>0.20437915982613644</v>
      </c>
    </row>
    <row r="510" spans="8:12" x14ac:dyDescent="0.2">
      <c r="H510">
        <v>6.3375000000000098E-2</v>
      </c>
      <c r="I510">
        <f>('Pres Est+Mov Vlv+Mach Delay'!T513-'Pres Est+Mov Vlv+Mach Delay'!T512)/0.000125</f>
        <v>0.23214334459426303</v>
      </c>
      <c r="K510">
        <v>6.3375000000000098E-2</v>
      </c>
      <c r="L510">
        <f>IF((('Pres Est+Mov Vlv+Mach Delay'!S512-'Pres Est+Mov Vlv+Mach Delay'!S511)/0.000125&lt;=0),0.0000001,('Pres Est+Mov Vlv+Mach Delay'!S512-'Pres Est+Mov Vlv+Mach Delay'!S511)/0.000125)</f>
        <v>0.20197517704677617</v>
      </c>
    </row>
    <row r="511" spans="8:12" x14ac:dyDescent="0.2">
      <c r="H511">
        <v>6.3500000000000098E-2</v>
      </c>
      <c r="I511">
        <f>('Pres Est+Mov Vlv+Mach Delay'!T514-'Pres Est+Mov Vlv+Mach Delay'!T513)/0.000125</f>
        <v>0.22039947794423456</v>
      </c>
      <c r="K511">
        <v>6.3500000000000098E-2</v>
      </c>
      <c r="L511">
        <f>IF((('Pres Est+Mov Vlv+Mach Delay'!S513-'Pres Est+Mov Vlv+Mach Delay'!S512)/0.000125&lt;=0),0.0000001,('Pres Est+Mov Vlv+Mach Delay'!S513-'Pres Est+Mov Vlv+Mach Delay'!S512)/0.000125)</f>
        <v>0.19594826911630481</v>
      </c>
    </row>
    <row r="512" spans="8:12" x14ac:dyDescent="0.2">
      <c r="H512">
        <v>6.3625000000000098E-2</v>
      </c>
      <c r="I512">
        <f>('Pres Est+Mov Vlv+Mach Delay'!T515-'Pres Est+Mov Vlv+Mach Delay'!T514)/0.000125</f>
        <v>0.20399135888041381</v>
      </c>
      <c r="K512">
        <v>6.3625000000000098E-2</v>
      </c>
      <c r="L512">
        <f>IF((('Pres Est+Mov Vlv+Mach Delay'!S514-'Pres Est+Mov Vlv+Mach Delay'!S513)/0.000125&lt;=0),0.0000001,('Pres Est+Mov Vlv+Mach Delay'!S514-'Pres Est+Mov Vlv+Mach Delay'!S513)/0.000125)</f>
        <v>0.1860354699928673</v>
      </c>
    </row>
    <row r="513" spans="8:12" x14ac:dyDescent="0.2">
      <c r="H513">
        <v>6.3750000000000098E-2</v>
      </c>
      <c r="I513">
        <f>('Pres Est+Mov Vlv+Mach Delay'!T516-'Pres Est+Mov Vlv+Mach Delay'!T515)/0.000125</f>
        <v>0.18316389948946996</v>
      </c>
      <c r="K513">
        <v>6.3750000000000098E-2</v>
      </c>
      <c r="L513">
        <f>IF((('Pres Est+Mov Vlv+Mach Delay'!S515-'Pres Est+Mov Vlv+Mach Delay'!S514)/0.000125&lt;=0),0.0000001,('Pres Est+Mov Vlv+Mach Delay'!S515-'Pres Est+Mov Vlv+Mach Delay'!S514)/0.000125)</f>
        <v>0.17218565432992319</v>
      </c>
    </row>
    <row r="514" spans="8:12" x14ac:dyDescent="0.2">
      <c r="H514">
        <v>6.3875000000000098E-2</v>
      </c>
      <c r="I514">
        <f>('Pres Est+Mov Vlv+Mach Delay'!T517-'Pres Est+Mov Vlv+Mach Delay'!T516)/0.000125</f>
        <v>0.15850078318460983</v>
      </c>
      <c r="K514">
        <v>6.3875000000000098E-2</v>
      </c>
      <c r="L514">
        <f>IF((('Pres Est+Mov Vlv+Mach Delay'!S516-'Pres Est+Mov Vlv+Mach Delay'!S515)/0.000125&lt;=0),0.0000001,('Pres Est+Mov Vlv+Mach Delay'!S516-'Pres Est+Mov Vlv+Mach Delay'!S515)/0.000125)</f>
        <v>0.15460554827571557</v>
      </c>
    </row>
    <row r="515" spans="8:12" x14ac:dyDescent="0.2">
      <c r="H515">
        <v>6.4000000000000098E-2</v>
      </c>
      <c r="I515">
        <f>('Pres Est+Mov Vlv+Mach Delay'!T518-'Pres Est+Mov Vlv+Mach Delay'!T517)/0.000125</f>
        <v>0.13092700374917662</v>
      </c>
      <c r="K515">
        <v>6.4000000000000098E-2</v>
      </c>
      <c r="L515">
        <f>IF((('Pres Est+Mov Vlv+Mach Delay'!S517-'Pres Est+Mov Vlv+Mach Delay'!S516)/0.000125&lt;=0),0.0000001,('Pres Est+Mov Vlv+Mach Delay'!S517-'Pres Est+Mov Vlv+Mach Delay'!S516)/0.000125)</f>
        <v>0.13378782912293155</v>
      </c>
    </row>
    <row r="516" spans="8:12" x14ac:dyDescent="0.2">
      <c r="H516">
        <v>6.4125000000000099E-2</v>
      </c>
      <c r="I516">
        <f>('Pres Est+Mov Vlv+Mach Delay'!T519-'Pres Est+Mov Vlv+Mach Delay'!T518)/0.000125</f>
        <v>0.10167311448942058</v>
      </c>
      <c r="K516">
        <v>6.4125000000000099E-2</v>
      </c>
      <c r="L516">
        <f>IF((('Pres Est+Mov Vlv+Mach Delay'!S518-'Pres Est+Mov Vlv+Mach Delay'!S517)/0.000125&lt;=0),0.0000001,('Pres Est+Mov Vlv+Mach Delay'!S518-'Pres Est+Mov Vlv+Mach Delay'!S517)/0.000125)</f>
        <v>0.1105132684724357</v>
      </c>
    </row>
    <row r="517" spans="8:12" x14ac:dyDescent="0.2">
      <c r="H517">
        <v>6.4250000000000099E-2</v>
      </c>
      <c r="I517">
        <f>('Pres Est+Mov Vlv+Mach Delay'!T520-'Pres Est+Mov Vlv+Mach Delay'!T519)/0.000125</f>
        <v>7.219760727922124E-2</v>
      </c>
      <c r="K517">
        <v>6.4250000000000099E-2</v>
      </c>
      <c r="L517">
        <f>IF((('Pres Est+Mov Vlv+Mach Delay'!S519-'Pres Est+Mov Vlv+Mach Delay'!S518)/0.000125&lt;=0),0.0000001,('Pres Est+Mov Vlv+Mach Delay'!S519-'Pres Est+Mov Vlv+Mach Delay'!S518)/0.000125)</f>
        <v>8.5820555548066224E-2</v>
      </c>
    </row>
    <row r="518" spans="8:12" x14ac:dyDescent="0.2">
      <c r="H518">
        <v>6.4375000000000099E-2</v>
      </c>
      <c r="I518">
        <f>('Pres Est+Mov Vlv+Mach Delay'!T521-'Pres Est+Mov Vlv+Mach Delay'!T520)/0.000125</f>
        <v>4.4069585188681246E-2</v>
      </c>
      <c r="K518">
        <v>6.4375000000000099E-2</v>
      </c>
      <c r="L518">
        <f>IF((('Pres Est+Mov Vlv+Mach Delay'!S520-'Pres Est+Mov Vlv+Mach Delay'!S519)/0.000125&lt;=0),0.0000001,('Pres Est+Mov Vlv+Mach Delay'!S520-'Pres Est+Mov Vlv+Mach Delay'!S519)/0.000125)</f>
        <v>6.0940778661684389E-2</v>
      </c>
    </row>
    <row r="519" spans="8:12" x14ac:dyDescent="0.2">
      <c r="H519">
        <v>6.4500000000000099E-2</v>
      </c>
      <c r="I519">
        <f>('Pres Est+Mov Vlv+Mach Delay'!T522-'Pres Est+Mov Vlv+Mach Delay'!T521)/0.000125</f>
        <v>1.8820764392152994E-2</v>
      </c>
      <c r="K519">
        <v>6.4500000000000099E-2</v>
      </c>
      <c r="L519">
        <f>IF((('Pres Est+Mov Vlv+Mach Delay'!S521-'Pres Est+Mov Vlv+Mach Delay'!S520)/0.000125&lt;=0),0.0000001,('Pres Est+Mov Vlv+Mach Delay'!S521-'Pres Est+Mov Vlv+Mach Delay'!S520)/0.000125)</f>
        <v>3.7198391164254205E-2</v>
      </c>
    </row>
    <row r="520" spans="8:12" x14ac:dyDescent="0.2">
      <c r="H520">
        <v>6.4625000000000099E-2</v>
      </c>
      <c r="I520">
        <f>('Pres Est+Mov Vlv+Mach Delay'!T523-'Pres Est+Mov Vlv+Mach Delay'!T522)/0.000125</f>
        <v>-2.2172833147558746E-3</v>
      </c>
      <c r="K520">
        <v>6.4625000000000099E-2</v>
      </c>
      <c r="L520">
        <f>IF((('Pres Est+Mov Vlv+Mach Delay'!S522-'Pres Est+Mov Vlv+Mach Delay'!S521)/0.000125&lt;=0),0.0000001,('Pres Est+Mov Vlv+Mach Delay'!S522-'Pres Est+Mov Vlv+Mach Delay'!S521)/0.000125)</f>
        <v>1.5886288760653088E-2</v>
      </c>
    </row>
    <row r="521" spans="8:12" x14ac:dyDescent="0.2">
      <c r="H521">
        <v>6.4750000000000099E-2</v>
      </c>
      <c r="I521">
        <f>('Pres Est+Mov Vlv+Mach Delay'!T524-'Pres Est+Mov Vlv+Mach Delay'!T523)/0.000125</f>
        <v>-1.8069302077206896E-2</v>
      </c>
      <c r="K521">
        <v>6.4750000000000099E-2</v>
      </c>
      <c r="L521">
        <f>IF((('Pres Est+Mov Vlv+Mach Delay'!S523-'Pres Est+Mov Vlv+Mach Delay'!S522)/0.000125&lt;=0),0.0000001,('Pres Est+Mov Vlv+Mach Delay'!S523-'Pres Est+Mov Vlv+Mach Delay'!S522)/0.000125)</f>
        <v>9.9999999999999995E-8</v>
      </c>
    </row>
    <row r="522" spans="8:12" x14ac:dyDescent="0.2">
      <c r="H522">
        <v>6.4875000000000099E-2</v>
      </c>
      <c r="I522">
        <f>('Pres Est+Mov Vlv+Mach Delay'!T525-'Pres Est+Mov Vlv+Mach Delay'!T524)/0.000125</f>
        <v>-2.8242081324296626E-2</v>
      </c>
      <c r="K522">
        <v>6.4875000000000099E-2</v>
      </c>
      <c r="L522">
        <f>IF((('Pres Est+Mov Vlv+Mach Delay'!S524-'Pres Est+Mov Vlv+Mach Delay'!S523)/0.000125&lt;=0),0.0000001,('Pres Est+Mov Vlv+Mach Delay'!S524-'Pres Est+Mov Vlv+Mach Delay'!S523)/0.000125)</f>
        <v>9.9999999999999995E-8</v>
      </c>
    </row>
    <row r="523" spans="8:12" x14ac:dyDescent="0.2">
      <c r="H523">
        <v>6.5000000000000099E-2</v>
      </c>
      <c r="I523">
        <f>('Pres Est+Mov Vlv+Mach Delay'!T526-'Pres Est+Mov Vlv+Mach Delay'!T525)/0.000125</f>
        <v>-3.2797438582765799E-2</v>
      </c>
      <c r="K523">
        <v>6.5000000000000099E-2</v>
      </c>
      <c r="L523">
        <f>IF((('Pres Est+Mov Vlv+Mach Delay'!S525-'Pres Est+Mov Vlv+Mach Delay'!S524)/0.000125&lt;=0),0.0000001,('Pres Est+Mov Vlv+Mach Delay'!S525-'Pres Est+Mov Vlv+Mach Delay'!S524)/0.000125)</f>
        <v>9.9999999999999995E-8</v>
      </c>
    </row>
    <row r="524" spans="8:12" x14ac:dyDescent="0.2">
      <c r="H524">
        <v>6.5125000000000099E-2</v>
      </c>
      <c r="I524">
        <f>('Pres Est+Mov Vlv+Mach Delay'!T527-'Pres Est+Mov Vlv+Mach Delay'!T526)/0.000125</f>
        <v>-4.9520929905018001</v>
      </c>
      <c r="K524">
        <v>6.5125000000000099E-2</v>
      </c>
      <c r="L524">
        <f>IF((('Pres Est+Mov Vlv+Mach Delay'!S526-'Pres Est+Mov Vlv+Mach Delay'!S525)/0.000125&lt;=0),0.0000001,('Pres Est+Mov Vlv+Mach Delay'!S526-'Pres Est+Mov Vlv+Mach Delay'!S525)/0.000125)</f>
        <v>9.9999999999999995E-8</v>
      </c>
    </row>
    <row r="525" spans="8:12" x14ac:dyDescent="0.2">
      <c r="H525">
        <v>6.52500000000001E-2</v>
      </c>
      <c r="I525">
        <f>('Pres Est+Mov Vlv+Mach Delay'!T528-'Pres Est+Mov Vlv+Mach Delay'!T527)/0.000125</f>
        <v>0</v>
      </c>
      <c r="K525">
        <v>6.52500000000001E-2</v>
      </c>
      <c r="L525">
        <f>IF((('Pres Est+Mov Vlv+Mach Delay'!S527-'Pres Est+Mov Vlv+Mach Delay'!S526)/0.000125&lt;=0),0.0000001,('Pres Est+Mov Vlv+Mach Delay'!S527-'Pres Est+Mov Vlv+Mach Delay'!S526)/0.000125)</f>
        <v>9.9999999999999995E-8</v>
      </c>
    </row>
    <row r="526" spans="8:12" x14ac:dyDescent="0.2">
      <c r="H526">
        <v>6.53750000000001E-2</v>
      </c>
      <c r="I526">
        <f>('Pres Est+Mov Vlv+Mach Delay'!T529-'Pres Est+Mov Vlv+Mach Delay'!T528)/0.000125</f>
        <v>0</v>
      </c>
      <c r="K526">
        <v>6.53750000000001E-2</v>
      </c>
      <c r="L526">
        <f>IF((('Pres Est+Mov Vlv+Mach Delay'!S528-'Pres Est+Mov Vlv+Mach Delay'!S527)/0.000125&lt;=0),0.0000001,('Pres Est+Mov Vlv+Mach Delay'!S528-'Pres Est+Mov Vlv+Mach Delay'!S527)/0.000125)</f>
        <v>9.9999999999999995E-8</v>
      </c>
    </row>
    <row r="527" spans="8:12" x14ac:dyDescent="0.2">
      <c r="H527">
        <v>6.55000000000001E-2</v>
      </c>
      <c r="I527">
        <f>('Pres Est+Mov Vlv+Mach Delay'!T530-'Pres Est+Mov Vlv+Mach Delay'!T529)/0.000125</f>
        <v>0</v>
      </c>
      <c r="K527">
        <v>6.55000000000001E-2</v>
      </c>
      <c r="L527">
        <f>IF((('Pres Est+Mov Vlv+Mach Delay'!S529-'Pres Est+Mov Vlv+Mach Delay'!S528)/0.000125&lt;=0),0.0000001,('Pres Est+Mov Vlv+Mach Delay'!S529-'Pres Est+Mov Vlv+Mach Delay'!S528)/0.000125)</f>
        <v>9.9999999999999995E-8</v>
      </c>
    </row>
    <row r="528" spans="8:12" x14ac:dyDescent="0.2">
      <c r="H528">
        <v>6.56250000000001E-2</v>
      </c>
      <c r="I528">
        <f>('Pres Est+Mov Vlv+Mach Delay'!T531-'Pres Est+Mov Vlv+Mach Delay'!T530)/0.000125</f>
        <v>0</v>
      </c>
      <c r="K528">
        <v>6.56250000000001E-2</v>
      </c>
      <c r="L528">
        <f>IF((('Pres Est+Mov Vlv+Mach Delay'!S530-'Pres Est+Mov Vlv+Mach Delay'!S529)/0.000125&lt;=0),0.0000001,('Pres Est+Mov Vlv+Mach Delay'!S530-'Pres Est+Mov Vlv+Mach Delay'!S529)/0.000125)</f>
        <v>9.9999999999999995E-8</v>
      </c>
    </row>
    <row r="529" spans="8:12" x14ac:dyDescent="0.2">
      <c r="H529">
        <v>6.57500000000001E-2</v>
      </c>
      <c r="I529">
        <f>('Pres Est+Mov Vlv+Mach Delay'!T532-'Pres Est+Mov Vlv+Mach Delay'!T531)/0.000125</f>
        <v>0</v>
      </c>
      <c r="K529">
        <v>6.57500000000001E-2</v>
      </c>
      <c r="L529">
        <f>IF((('Pres Est+Mov Vlv+Mach Delay'!S531-'Pres Est+Mov Vlv+Mach Delay'!S530)/0.000125&lt;=0),0.0000001,('Pres Est+Mov Vlv+Mach Delay'!S531-'Pres Est+Mov Vlv+Mach Delay'!S530)/0.000125)</f>
        <v>9.9999999999999995E-8</v>
      </c>
    </row>
    <row r="530" spans="8:12" x14ac:dyDescent="0.2">
      <c r="H530">
        <v>6.58750000000001E-2</v>
      </c>
      <c r="I530">
        <f>('Pres Est+Mov Vlv+Mach Delay'!T533-'Pres Est+Mov Vlv+Mach Delay'!T532)/0.000125</f>
        <v>0</v>
      </c>
      <c r="K530">
        <v>6.58750000000001E-2</v>
      </c>
      <c r="L530">
        <f>IF((('Pres Est+Mov Vlv+Mach Delay'!S532-'Pres Est+Mov Vlv+Mach Delay'!S531)/0.000125&lt;=0),0.0000001,('Pres Est+Mov Vlv+Mach Delay'!S532-'Pres Est+Mov Vlv+Mach Delay'!S531)/0.000125)</f>
        <v>9.9999999999999995E-8</v>
      </c>
    </row>
    <row r="531" spans="8:12" x14ac:dyDescent="0.2">
      <c r="H531">
        <v>6.60000000000001E-2</v>
      </c>
      <c r="I531">
        <f>('Pres Est+Mov Vlv+Mach Delay'!T534-'Pres Est+Mov Vlv+Mach Delay'!T533)/0.000125</f>
        <v>0</v>
      </c>
      <c r="K531">
        <v>6.60000000000001E-2</v>
      </c>
      <c r="L531">
        <f>IF((('Pres Est+Mov Vlv+Mach Delay'!S533-'Pres Est+Mov Vlv+Mach Delay'!S532)/0.000125&lt;=0),0.0000001,('Pres Est+Mov Vlv+Mach Delay'!S533-'Pres Est+Mov Vlv+Mach Delay'!S532)/0.000125)</f>
        <v>9.9999999999999995E-8</v>
      </c>
    </row>
    <row r="532" spans="8:12" x14ac:dyDescent="0.2">
      <c r="H532">
        <v>6.61250000000001E-2</v>
      </c>
      <c r="I532">
        <f>('Pres Est+Mov Vlv+Mach Delay'!T535-'Pres Est+Mov Vlv+Mach Delay'!T534)/0.000125</f>
        <v>0</v>
      </c>
      <c r="K532">
        <v>6.61250000000001E-2</v>
      </c>
      <c r="L532">
        <f>IF((('Pres Est+Mov Vlv+Mach Delay'!S534-'Pres Est+Mov Vlv+Mach Delay'!S533)/0.000125&lt;=0),0.0000001,('Pres Est+Mov Vlv+Mach Delay'!S534-'Pres Est+Mov Vlv+Mach Delay'!S533)/0.000125)</f>
        <v>9.9999999999999995E-8</v>
      </c>
    </row>
    <row r="533" spans="8:12" x14ac:dyDescent="0.2">
      <c r="H533">
        <v>6.62500000000001E-2</v>
      </c>
      <c r="I533">
        <f>('Pres Est+Mov Vlv+Mach Delay'!T536-'Pres Est+Mov Vlv+Mach Delay'!T535)/0.000125</f>
        <v>0</v>
      </c>
      <c r="K533">
        <v>6.62500000000001E-2</v>
      </c>
      <c r="L533">
        <f>IF((('Pres Est+Mov Vlv+Mach Delay'!S535-'Pres Est+Mov Vlv+Mach Delay'!S534)/0.000125&lt;=0),0.0000001,('Pres Est+Mov Vlv+Mach Delay'!S535-'Pres Est+Mov Vlv+Mach Delay'!S534)/0.000125)</f>
        <v>9.9999999999999995E-8</v>
      </c>
    </row>
    <row r="534" spans="8:12" x14ac:dyDescent="0.2">
      <c r="H534">
        <v>6.6375000000000101E-2</v>
      </c>
      <c r="I534">
        <f>('Pres Est+Mov Vlv+Mach Delay'!T537-'Pres Est+Mov Vlv+Mach Delay'!T536)/0.000125</f>
        <v>0</v>
      </c>
      <c r="K534">
        <v>6.6375000000000101E-2</v>
      </c>
      <c r="L534">
        <f>IF((('Pres Est+Mov Vlv+Mach Delay'!S536-'Pres Est+Mov Vlv+Mach Delay'!S535)/0.000125&lt;=0),0.0000001,('Pres Est+Mov Vlv+Mach Delay'!S536-'Pres Est+Mov Vlv+Mach Delay'!S535)/0.000125)</f>
        <v>9.9999999999999995E-8</v>
      </c>
    </row>
    <row r="535" spans="8:12" x14ac:dyDescent="0.2">
      <c r="H535">
        <v>6.6500000000000101E-2</v>
      </c>
      <c r="I535">
        <f>('Pres Est+Mov Vlv+Mach Delay'!T538-'Pres Est+Mov Vlv+Mach Delay'!T537)/0.000125</f>
        <v>0</v>
      </c>
      <c r="K535">
        <v>6.6500000000000101E-2</v>
      </c>
      <c r="L535">
        <f>IF((('Pres Est+Mov Vlv+Mach Delay'!S537-'Pres Est+Mov Vlv+Mach Delay'!S536)/0.000125&lt;=0),0.0000001,('Pres Est+Mov Vlv+Mach Delay'!S537-'Pres Est+Mov Vlv+Mach Delay'!S536)/0.000125)</f>
        <v>9.9999999999999995E-8</v>
      </c>
    </row>
    <row r="536" spans="8:12" x14ac:dyDescent="0.2">
      <c r="H536">
        <v>6.6625000000000101E-2</v>
      </c>
      <c r="I536">
        <f>('Pres Est+Mov Vlv+Mach Delay'!T539-'Pres Est+Mov Vlv+Mach Delay'!T538)/0.000125</f>
        <v>0</v>
      </c>
      <c r="K536">
        <v>6.6625000000000101E-2</v>
      </c>
      <c r="L536">
        <f>IF((('Pres Est+Mov Vlv+Mach Delay'!S538-'Pres Est+Mov Vlv+Mach Delay'!S537)/0.000125&lt;=0),0.0000001,('Pres Est+Mov Vlv+Mach Delay'!S538-'Pres Est+Mov Vlv+Mach Delay'!S537)/0.000125)</f>
        <v>9.9999999999999995E-8</v>
      </c>
    </row>
    <row r="537" spans="8:12" x14ac:dyDescent="0.2">
      <c r="H537">
        <v>6.6750000000000101E-2</v>
      </c>
      <c r="I537">
        <f>('Pres Est+Mov Vlv+Mach Delay'!T540-'Pres Est+Mov Vlv+Mach Delay'!T539)/0.000125</f>
        <v>0</v>
      </c>
      <c r="K537">
        <v>6.6750000000000101E-2</v>
      </c>
      <c r="L537">
        <f>IF((('Pres Est+Mov Vlv+Mach Delay'!S539-'Pres Est+Mov Vlv+Mach Delay'!S538)/0.000125&lt;=0),0.0000001,('Pres Est+Mov Vlv+Mach Delay'!S539-'Pres Est+Mov Vlv+Mach Delay'!S538)/0.000125)</f>
        <v>9.9999999999999995E-8</v>
      </c>
    </row>
    <row r="538" spans="8:12" x14ac:dyDescent="0.2">
      <c r="H538">
        <v>6.6875000000000101E-2</v>
      </c>
      <c r="I538">
        <v>0</v>
      </c>
      <c r="K538">
        <v>6.6875000000000101E-2</v>
      </c>
      <c r="L538">
        <f>IF((('Pres Est+Mov Vlv+Mach Delay'!S540-'Pres Est+Mov Vlv+Mach Delay'!S539)/0.000125&lt;=0),0.0000001,('Pres Est+Mov Vlv+Mach Delay'!S540-'Pres Est+Mov Vlv+Mach Delay'!S539)/0.000125)</f>
        <v>9.9999999999999995E-8</v>
      </c>
    </row>
    <row r="539" spans="8:12" x14ac:dyDescent="0.2">
      <c r="H539">
        <v>6.7000000000000101E-2</v>
      </c>
      <c r="I539">
        <f>('Pres Est+Mov Vlv+Mach Delay'!T542-'Pres Est+Mov Vlv+Mach Delay'!T541)/0.000125</f>
        <v>0</v>
      </c>
      <c r="K539">
        <v>6.7000000000000101E-2</v>
      </c>
      <c r="L539">
        <f>IF((('Pres Est+Mov Vlv+Mach Delay'!S541-'Pres Est+Mov Vlv+Mach Delay'!S540)/0.000125&lt;=0),0.0000001,('Pres Est+Mov Vlv+Mach Delay'!S541-'Pres Est+Mov Vlv+Mach Delay'!S540)/0.000125)</f>
        <v>9.9999999999999995E-8</v>
      </c>
    </row>
    <row r="540" spans="8:12" x14ac:dyDescent="0.2">
      <c r="H540">
        <v>6.7125000000000101E-2</v>
      </c>
      <c r="I540">
        <f>('Pres Est+Mov Vlv+Mach Delay'!T543-'Pres Est+Mov Vlv+Mach Delay'!T542)/0.000125</f>
        <v>0</v>
      </c>
      <c r="K540">
        <v>6.7125000000000101E-2</v>
      </c>
      <c r="L540">
        <f>IF((('Pres Est+Mov Vlv+Mach Delay'!S542-'Pres Est+Mov Vlv+Mach Delay'!S541)/0.000125&lt;=0),0.0000001,('Pres Est+Mov Vlv+Mach Delay'!S542-'Pres Est+Mov Vlv+Mach Delay'!S541)/0.000125)</f>
        <v>9.9999999999999995E-8</v>
      </c>
    </row>
    <row r="541" spans="8:12" x14ac:dyDescent="0.2">
      <c r="H541">
        <v>6.7250000000000101E-2</v>
      </c>
      <c r="I541">
        <f>('Pres Est+Mov Vlv+Mach Delay'!T544-'Pres Est+Mov Vlv+Mach Delay'!T543)/0.000125</f>
        <v>0</v>
      </c>
      <c r="K541">
        <v>6.7250000000000101E-2</v>
      </c>
      <c r="L541">
        <f>IF((('Pres Est+Mov Vlv+Mach Delay'!S543-'Pres Est+Mov Vlv+Mach Delay'!S542)/0.000125&lt;=0),0.0000001,('Pres Est+Mov Vlv+Mach Delay'!S543-'Pres Est+Mov Vlv+Mach Delay'!S542)/0.000125)</f>
        <v>9.9999999999999995E-8</v>
      </c>
    </row>
    <row r="542" spans="8:12" x14ac:dyDescent="0.2">
      <c r="H542">
        <v>6.7375000000000101E-2</v>
      </c>
      <c r="I542">
        <f>('Pres Est+Mov Vlv+Mach Delay'!T545-'Pres Est+Mov Vlv+Mach Delay'!T544)/0.000125</f>
        <v>0</v>
      </c>
      <c r="K542">
        <v>6.7375000000000101E-2</v>
      </c>
      <c r="L542">
        <f>IF((('Pres Est+Mov Vlv+Mach Delay'!S544-'Pres Est+Mov Vlv+Mach Delay'!S543)/0.000125&lt;=0),0.0000001,('Pres Est+Mov Vlv+Mach Delay'!S544-'Pres Est+Mov Vlv+Mach Delay'!S543)/0.000125)</f>
        <v>9.9999999999999995E-8</v>
      </c>
    </row>
    <row r="543" spans="8:12" x14ac:dyDescent="0.2">
      <c r="H543">
        <v>6.7500000000000102E-2</v>
      </c>
      <c r="I543">
        <f>('Pres Est+Mov Vlv+Mach Delay'!T546-'Pres Est+Mov Vlv+Mach Delay'!T545)/0.000125</f>
        <v>0</v>
      </c>
      <c r="K543">
        <v>6.7500000000000102E-2</v>
      </c>
      <c r="L543">
        <f>IF((('Pres Est+Mov Vlv+Mach Delay'!S545-'Pres Est+Mov Vlv+Mach Delay'!S544)/0.000125&lt;=0),0.0000001,('Pres Est+Mov Vlv+Mach Delay'!S545-'Pres Est+Mov Vlv+Mach Delay'!S544)/0.000125)</f>
        <v>9.9999999999999995E-8</v>
      </c>
    </row>
    <row r="544" spans="8:12" x14ac:dyDescent="0.2">
      <c r="H544">
        <v>6.7625000000000102E-2</v>
      </c>
      <c r="I544">
        <f>('Pres Est+Mov Vlv+Mach Delay'!T547-'Pres Est+Mov Vlv+Mach Delay'!T546)/0.000125</f>
        <v>0</v>
      </c>
      <c r="K544">
        <v>6.7625000000000102E-2</v>
      </c>
      <c r="L544">
        <f>IF((('Pres Est+Mov Vlv+Mach Delay'!S546-'Pres Est+Mov Vlv+Mach Delay'!S545)/0.000125&lt;=0),0.0000001,('Pres Est+Mov Vlv+Mach Delay'!S546-'Pres Est+Mov Vlv+Mach Delay'!S545)/0.000125)</f>
        <v>9.9999999999999995E-8</v>
      </c>
    </row>
    <row r="545" spans="8:12" x14ac:dyDescent="0.2">
      <c r="H545">
        <v>6.7750000000000102E-2</v>
      </c>
      <c r="I545">
        <f>('Pres Est+Mov Vlv+Mach Delay'!T548-'Pres Est+Mov Vlv+Mach Delay'!T547)/0.000125</f>
        <v>0</v>
      </c>
      <c r="K545">
        <v>6.7750000000000102E-2</v>
      </c>
      <c r="L545">
        <f>IF((('Pres Est+Mov Vlv+Mach Delay'!S547-'Pres Est+Mov Vlv+Mach Delay'!S546)/0.000125&lt;=0),0.0000001,('Pres Est+Mov Vlv+Mach Delay'!S547-'Pres Est+Mov Vlv+Mach Delay'!S546)/0.000125)</f>
        <v>9.9999999999999995E-8</v>
      </c>
    </row>
    <row r="546" spans="8:12" x14ac:dyDescent="0.2">
      <c r="H546">
        <v>6.7875000000000102E-2</v>
      </c>
      <c r="I546">
        <f>('Pres Est+Mov Vlv+Mach Delay'!T549-'Pres Est+Mov Vlv+Mach Delay'!T548)/0.000125</f>
        <v>0</v>
      </c>
      <c r="K546">
        <v>6.7875000000000102E-2</v>
      </c>
      <c r="L546">
        <f>IF((('Pres Est+Mov Vlv+Mach Delay'!S548-'Pres Est+Mov Vlv+Mach Delay'!S547)/0.000125&lt;=0),0.0000001,('Pres Est+Mov Vlv+Mach Delay'!S548-'Pres Est+Mov Vlv+Mach Delay'!S547)/0.000125)</f>
        <v>9.9999999999999995E-8</v>
      </c>
    </row>
    <row r="547" spans="8:12" x14ac:dyDescent="0.2">
      <c r="H547">
        <v>6.8000000000000102E-2</v>
      </c>
      <c r="I547">
        <f>('Pres Est+Mov Vlv+Mach Delay'!T550-'Pres Est+Mov Vlv+Mach Delay'!T549)/0.000125</f>
        <v>0</v>
      </c>
      <c r="K547">
        <v>6.8000000000000102E-2</v>
      </c>
      <c r="L547">
        <f>IF((('Pres Est+Mov Vlv+Mach Delay'!S549-'Pres Est+Mov Vlv+Mach Delay'!S548)/0.000125&lt;=0),0.0000001,('Pres Est+Mov Vlv+Mach Delay'!S549-'Pres Est+Mov Vlv+Mach Delay'!S548)/0.000125)</f>
        <v>9.9999999999999995E-8</v>
      </c>
    </row>
    <row r="548" spans="8:12" x14ac:dyDescent="0.2">
      <c r="H548">
        <v>6.8125000000000102E-2</v>
      </c>
      <c r="I548">
        <f>('Pres Est+Mov Vlv+Mach Delay'!T551-'Pres Est+Mov Vlv+Mach Delay'!T550)/0.000125</f>
        <v>0</v>
      </c>
      <c r="K548">
        <v>6.8125000000000102E-2</v>
      </c>
      <c r="L548">
        <f>IF((('Pres Est+Mov Vlv+Mach Delay'!S550-'Pres Est+Mov Vlv+Mach Delay'!S549)/0.000125&lt;=0),0.0000001,('Pres Est+Mov Vlv+Mach Delay'!S550-'Pres Est+Mov Vlv+Mach Delay'!S549)/0.000125)</f>
        <v>9.9999999999999995E-8</v>
      </c>
    </row>
    <row r="549" spans="8:12" x14ac:dyDescent="0.2">
      <c r="H549">
        <v>6.8250000000000102E-2</v>
      </c>
      <c r="I549">
        <f>('Pres Est+Mov Vlv+Mach Delay'!T552-'Pres Est+Mov Vlv+Mach Delay'!T551)/0.000125</f>
        <v>0</v>
      </c>
      <c r="K549">
        <v>6.8250000000000102E-2</v>
      </c>
      <c r="L549">
        <f>IF((('Pres Est+Mov Vlv+Mach Delay'!S551-'Pres Est+Mov Vlv+Mach Delay'!S550)/0.000125&lt;=0),0.0000001,('Pres Est+Mov Vlv+Mach Delay'!S551-'Pres Est+Mov Vlv+Mach Delay'!S550)/0.000125)</f>
        <v>9.9999999999999995E-8</v>
      </c>
    </row>
    <row r="550" spans="8:12" x14ac:dyDescent="0.2">
      <c r="H550">
        <v>6.8375000000000102E-2</v>
      </c>
      <c r="I550">
        <f>('Pres Est+Mov Vlv+Mach Delay'!T553-'Pres Est+Mov Vlv+Mach Delay'!T552)/0.000125</f>
        <v>0</v>
      </c>
      <c r="K550">
        <v>6.8375000000000102E-2</v>
      </c>
      <c r="L550">
        <f>IF((('Pres Est+Mov Vlv+Mach Delay'!S552-'Pres Est+Mov Vlv+Mach Delay'!S551)/0.000125&lt;=0),0.0000001,('Pres Est+Mov Vlv+Mach Delay'!S552-'Pres Est+Mov Vlv+Mach Delay'!S551)/0.000125)</f>
        <v>9.9999999999999995E-8</v>
      </c>
    </row>
    <row r="551" spans="8:12" x14ac:dyDescent="0.2">
      <c r="H551">
        <v>6.8500000000000102E-2</v>
      </c>
      <c r="I551">
        <f>('Pres Est+Mov Vlv+Mach Delay'!T554-'Pres Est+Mov Vlv+Mach Delay'!T553)/0.000125</f>
        <v>0</v>
      </c>
      <c r="K551">
        <v>6.8500000000000102E-2</v>
      </c>
      <c r="L551">
        <f>IF((('Pres Est+Mov Vlv+Mach Delay'!S553-'Pres Est+Mov Vlv+Mach Delay'!S552)/0.000125&lt;=0),0.0000001,('Pres Est+Mov Vlv+Mach Delay'!S553-'Pres Est+Mov Vlv+Mach Delay'!S552)/0.000125)</f>
        <v>9.9999999999999995E-8</v>
      </c>
    </row>
    <row r="552" spans="8:12" x14ac:dyDescent="0.2">
      <c r="H552">
        <v>6.8625000000000103E-2</v>
      </c>
      <c r="I552">
        <f>('Pres Est+Mov Vlv+Mach Delay'!T555-'Pres Est+Mov Vlv+Mach Delay'!T554)/0.000125</f>
        <v>0</v>
      </c>
      <c r="K552">
        <v>6.8625000000000103E-2</v>
      </c>
      <c r="L552">
        <f>IF((('Pres Est+Mov Vlv+Mach Delay'!S554-'Pres Est+Mov Vlv+Mach Delay'!S553)/0.000125&lt;=0),0.0000001,('Pres Est+Mov Vlv+Mach Delay'!S554-'Pres Est+Mov Vlv+Mach Delay'!S553)/0.000125)</f>
        <v>9.9999999999999995E-8</v>
      </c>
    </row>
    <row r="553" spans="8:12" x14ac:dyDescent="0.2">
      <c r="H553">
        <v>6.8750000000000103E-2</v>
      </c>
      <c r="I553">
        <f>('Pres Est+Mov Vlv+Mach Delay'!T556-'Pres Est+Mov Vlv+Mach Delay'!T555)/0.000125</f>
        <v>0</v>
      </c>
      <c r="K553">
        <v>6.8750000000000103E-2</v>
      </c>
      <c r="L553">
        <f>IF((('Pres Est+Mov Vlv+Mach Delay'!S555-'Pres Est+Mov Vlv+Mach Delay'!S554)/0.000125&lt;=0),0.0000001,('Pres Est+Mov Vlv+Mach Delay'!S555-'Pres Est+Mov Vlv+Mach Delay'!S554)/0.000125)</f>
        <v>9.9999999999999995E-8</v>
      </c>
    </row>
    <row r="554" spans="8:12" x14ac:dyDescent="0.2">
      <c r="H554">
        <v>6.8875000000000103E-2</v>
      </c>
      <c r="I554">
        <f>('Pres Est+Mov Vlv+Mach Delay'!T557-'Pres Est+Mov Vlv+Mach Delay'!T556)/0.000125</f>
        <v>0</v>
      </c>
      <c r="K554">
        <v>6.8875000000000103E-2</v>
      </c>
      <c r="L554">
        <f>IF((('Pres Est+Mov Vlv+Mach Delay'!S556-'Pres Est+Mov Vlv+Mach Delay'!S555)/0.000125&lt;=0),0.0000001,('Pres Est+Mov Vlv+Mach Delay'!S556-'Pres Est+Mov Vlv+Mach Delay'!S555)/0.000125)</f>
        <v>9.9999999999999995E-8</v>
      </c>
    </row>
    <row r="555" spans="8:12" x14ac:dyDescent="0.2">
      <c r="H555">
        <v>6.9000000000000103E-2</v>
      </c>
      <c r="I555">
        <f>('Pres Est+Mov Vlv+Mach Delay'!T558-'Pres Est+Mov Vlv+Mach Delay'!T557)/0.000125</f>
        <v>0</v>
      </c>
      <c r="K555">
        <v>6.9000000000000103E-2</v>
      </c>
      <c r="L555">
        <f>IF((('Pres Est+Mov Vlv+Mach Delay'!S557-'Pres Est+Mov Vlv+Mach Delay'!S556)/0.000125&lt;=0),0.0000001,('Pres Est+Mov Vlv+Mach Delay'!S557-'Pres Est+Mov Vlv+Mach Delay'!S556)/0.000125)</f>
        <v>9.9999999999999995E-8</v>
      </c>
    </row>
    <row r="556" spans="8:12" x14ac:dyDescent="0.2">
      <c r="H556">
        <v>6.9125000000000103E-2</v>
      </c>
      <c r="I556">
        <f>('Pres Est+Mov Vlv+Mach Delay'!T559-'Pres Est+Mov Vlv+Mach Delay'!T558)/0.000125</f>
        <v>0</v>
      </c>
      <c r="K556">
        <v>6.9125000000000103E-2</v>
      </c>
      <c r="L556">
        <f>IF((('Pres Est+Mov Vlv+Mach Delay'!S558-'Pres Est+Mov Vlv+Mach Delay'!S557)/0.000125&lt;=0),0.0000001,('Pres Est+Mov Vlv+Mach Delay'!S558-'Pres Est+Mov Vlv+Mach Delay'!S557)/0.000125)</f>
        <v>9.9999999999999995E-8</v>
      </c>
    </row>
    <row r="557" spans="8:12" x14ac:dyDescent="0.2">
      <c r="H557">
        <v>6.9250000000000103E-2</v>
      </c>
      <c r="I557">
        <f>('Pres Est+Mov Vlv+Mach Delay'!T560-'Pres Est+Mov Vlv+Mach Delay'!T559)/0.000125</f>
        <v>0</v>
      </c>
      <c r="K557">
        <v>6.9250000000000103E-2</v>
      </c>
      <c r="L557">
        <f>IF((('Pres Est+Mov Vlv+Mach Delay'!S559-'Pres Est+Mov Vlv+Mach Delay'!S558)/0.000125&lt;=0),0.0000001,('Pres Est+Mov Vlv+Mach Delay'!S559-'Pres Est+Mov Vlv+Mach Delay'!S558)/0.000125)</f>
        <v>9.9999999999999995E-8</v>
      </c>
    </row>
    <row r="558" spans="8:12" x14ac:dyDescent="0.2">
      <c r="H558">
        <v>6.9375000000000103E-2</v>
      </c>
      <c r="I558">
        <f>('Pres Est+Mov Vlv+Mach Delay'!T561-'Pres Est+Mov Vlv+Mach Delay'!T560)/0.000125</f>
        <v>0</v>
      </c>
      <c r="K558">
        <v>6.9375000000000103E-2</v>
      </c>
      <c r="L558">
        <f>IF((('Pres Est+Mov Vlv+Mach Delay'!S560-'Pres Est+Mov Vlv+Mach Delay'!S559)/0.000125&lt;=0),0.0000001,('Pres Est+Mov Vlv+Mach Delay'!S560-'Pres Est+Mov Vlv+Mach Delay'!S559)/0.000125)</f>
        <v>9.9999999999999995E-8</v>
      </c>
    </row>
    <row r="559" spans="8:12" x14ac:dyDescent="0.2">
      <c r="H559">
        <v>6.9500000000000103E-2</v>
      </c>
      <c r="I559">
        <f>('Pres Est+Mov Vlv+Mach Delay'!T562-'Pres Est+Mov Vlv+Mach Delay'!T561)/0.000125</f>
        <v>0</v>
      </c>
      <c r="K559">
        <v>6.9500000000000103E-2</v>
      </c>
      <c r="L559">
        <f>IF((('Pres Est+Mov Vlv+Mach Delay'!S561-'Pres Est+Mov Vlv+Mach Delay'!S560)/0.000125&lt;=0),0.0000001,('Pres Est+Mov Vlv+Mach Delay'!S561-'Pres Est+Mov Vlv+Mach Delay'!S560)/0.000125)</f>
        <v>9.9999999999999995E-8</v>
      </c>
    </row>
    <row r="560" spans="8:12" x14ac:dyDescent="0.2">
      <c r="H560">
        <v>6.9625000000000103E-2</v>
      </c>
      <c r="I560">
        <f>('Pres Est+Mov Vlv+Mach Delay'!T563-'Pres Est+Mov Vlv+Mach Delay'!T562)/0.000125</f>
        <v>0</v>
      </c>
      <c r="K560">
        <v>6.9625000000000103E-2</v>
      </c>
      <c r="L560">
        <f>IF((('Pres Est+Mov Vlv+Mach Delay'!S562-'Pres Est+Mov Vlv+Mach Delay'!S561)/0.000125&lt;=0),0.0000001,('Pres Est+Mov Vlv+Mach Delay'!S562-'Pres Est+Mov Vlv+Mach Delay'!S561)/0.000125)</f>
        <v>9.9999999999999995E-8</v>
      </c>
    </row>
    <row r="561" spans="8:12" x14ac:dyDescent="0.2">
      <c r="H561">
        <v>6.9750000000000104E-2</v>
      </c>
      <c r="I561">
        <f>('Pres Est+Mov Vlv+Mach Delay'!T564-'Pres Est+Mov Vlv+Mach Delay'!T563)/0.000125</f>
        <v>0</v>
      </c>
      <c r="K561">
        <v>6.9750000000000104E-2</v>
      </c>
      <c r="L561">
        <f>IF((('Pres Est+Mov Vlv+Mach Delay'!S563-'Pres Est+Mov Vlv+Mach Delay'!S562)/0.000125&lt;=0),0.0000001,('Pres Est+Mov Vlv+Mach Delay'!S563-'Pres Est+Mov Vlv+Mach Delay'!S562)/0.000125)</f>
        <v>9.9999999999999995E-8</v>
      </c>
    </row>
    <row r="562" spans="8:12" x14ac:dyDescent="0.2">
      <c r="H562">
        <v>6.9875000000000104E-2</v>
      </c>
      <c r="I562">
        <f>('Pres Est+Mov Vlv+Mach Delay'!T565-'Pres Est+Mov Vlv+Mach Delay'!T564)/0.000125</f>
        <v>0</v>
      </c>
      <c r="K562">
        <v>6.9875000000000104E-2</v>
      </c>
      <c r="L562">
        <f>IF((('Pres Est+Mov Vlv+Mach Delay'!S564-'Pres Est+Mov Vlv+Mach Delay'!S563)/0.000125&lt;=0),0.0000001,('Pres Est+Mov Vlv+Mach Delay'!S564-'Pres Est+Mov Vlv+Mach Delay'!S563)/0.000125)</f>
        <v>9.9999999999999995E-8</v>
      </c>
    </row>
    <row r="563" spans="8:12" x14ac:dyDescent="0.2">
      <c r="H563">
        <v>7.0000000000000104E-2</v>
      </c>
      <c r="I563">
        <f>('Pres Est+Mov Vlv+Mach Delay'!T566-'Pres Est+Mov Vlv+Mach Delay'!T565)/0.000125</f>
        <v>0</v>
      </c>
      <c r="K563">
        <v>7.0000000000000104E-2</v>
      </c>
      <c r="L563">
        <f>IF((('Pres Est+Mov Vlv+Mach Delay'!S565-'Pres Est+Mov Vlv+Mach Delay'!S564)/0.000125&lt;=0),0.0000001,('Pres Est+Mov Vlv+Mach Delay'!S565-'Pres Est+Mov Vlv+Mach Delay'!S564)/0.000125)</f>
        <v>9.9999999999999995E-8</v>
      </c>
    </row>
    <row r="564" spans="8:12" x14ac:dyDescent="0.2">
      <c r="H564">
        <v>7.0125000000000104E-2</v>
      </c>
      <c r="I564">
        <f>('Pres Est+Mov Vlv+Mach Delay'!T567-'Pres Est+Mov Vlv+Mach Delay'!T566)/0.000125</f>
        <v>0</v>
      </c>
      <c r="K564">
        <v>7.0125000000000104E-2</v>
      </c>
      <c r="L564">
        <f>IF((('Pres Est+Mov Vlv+Mach Delay'!S566-'Pres Est+Mov Vlv+Mach Delay'!S565)/0.000125&lt;=0),0.0000001,('Pres Est+Mov Vlv+Mach Delay'!S566-'Pres Est+Mov Vlv+Mach Delay'!S565)/0.000125)</f>
        <v>9.9999999999999995E-8</v>
      </c>
    </row>
    <row r="565" spans="8:12" x14ac:dyDescent="0.2">
      <c r="H565">
        <v>7.0250000000000104E-2</v>
      </c>
      <c r="I565">
        <f>('Pres Est+Mov Vlv+Mach Delay'!T568-'Pres Est+Mov Vlv+Mach Delay'!T567)/0.000125</f>
        <v>0</v>
      </c>
      <c r="K565">
        <v>7.0250000000000104E-2</v>
      </c>
      <c r="L565">
        <f>IF((('Pres Est+Mov Vlv+Mach Delay'!S567-'Pres Est+Mov Vlv+Mach Delay'!S566)/0.000125&lt;=0),0.0000001,('Pres Est+Mov Vlv+Mach Delay'!S567-'Pres Est+Mov Vlv+Mach Delay'!S566)/0.000125)</f>
        <v>9.9999999999999995E-8</v>
      </c>
    </row>
    <row r="566" spans="8:12" x14ac:dyDescent="0.2">
      <c r="H566">
        <v>7.0375000000000104E-2</v>
      </c>
      <c r="I566">
        <f>('Pres Est+Mov Vlv+Mach Delay'!T569-'Pres Est+Mov Vlv+Mach Delay'!T568)/0.000125</f>
        <v>0</v>
      </c>
      <c r="K566">
        <v>7.0375000000000104E-2</v>
      </c>
      <c r="L566">
        <f>IF((('Pres Est+Mov Vlv+Mach Delay'!S568-'Pres Est+Mov Vlv+Mach Delay'!S567)/0.000125&lt;=0),0.0000001,('Pres Est+Mov Vlv+Mach Delay'!S568-'Pres Est+Mov Vlv+Mach Delay'!S567)/0.000125)</f>
        <v>9.9999999999999995E-8</v>
      </c>
    </row>
    <row r="567" spans="8:12" x14ac:dyDescent="0.2">
      <c r="H567">
        <v>7.0500000000000104E-2</v>
      </c>
      <c r="I567">
        <f>('Pres Est+Mov Vlv+Mach Delay'!T570-'Pres Est+Mov Vlv+Mach Delay'!T569)/0.000125</f>
        <v>0</v>
      </c>
      <c r="K567">
        <v>7.0500000000000104E-2</v>
      </c>
      <c r="L567">
        <f>IF((('Pres Est+Mov Vlv+Mach Delay'!S569-'Pres Est+Mov Vlv+Mach Delay'!S568)/0.000125&lt;=0),0.0000001,('Pres Est+Mov Vlv+Mach Delay'!S569-'Pres Est+Mov Vlv+Mach Delay'!S568)/0.000125)</f>
        <v>9.9999999999999995E-8</v>
      </c>
    </row>
    <row r="568" spans="8:12" x14ac:dyDescent="0.2">
      <c r="H568">
        <v>7.0625000000000104E-2</v>
      </c>
      <c r="I568">
        <f>('Pres Est+Mov Vlv+Mach Delay'!T571-'Pres Est+Mov Vlv+Mach Delay'!T570)/0.000125</f>
        <v>0</v>
      </c>
      <c r="K568">
        <v>7.0625000000000104E-2</v>
      </c>
      <c r="L568">
        <f>IF((('Pres Est+Mov Vlv+Mach Delay'!S570-'Pres Est+Mov Vlv+Mach Delay'!S569)/0.000125&lt;=0),0.0000001,('Pres Est+Mov Vlv+Mach Delay'!S570-'Pres Est+Mov Vlv+Mach Delay'!S569)/0.000125)</f>
        <v>9.9999999999999995E-8</v>
      </c>
    </row>
    <row r="569" spans="8:12" x14ac:dyDescent="0.2">
      <c r="H569">
        <v>7.0750000000000104E-2</v>
      </c>
      <c r="I569">
        <f>('Pres Est+Mov Vlv+Mach Delay'!T572-'Pres Est+Mov Vlv+Mach Delay'!T571)/0.000125</f>
        <v>0</v>
      </c>
      <c r="K569">
        <v>7.0750000000000104E-2</v>
      </c>
      <c r="L569">
        <f>IF((('Pres Est+Mov Vlv+Mach Delay'!S571-'Pres Est+Mov Vlv+Mach Delay'!S570)/0.000125&lt;=0),0.0000001,('Pres Est+Mov Vlv+Mach Delay'!S571-'Pres Est+Mov Vlv+Mach Delay'!S570)/0.000125)</f>
        <v>9.9999999999999995E-8</v>
      </c>
    </row>
    <row r="570" spans="8:12" x14ac:dyDescent="0.2">
      <c r="H570">
        <v>7.0875000000000105E-2</v>
      </c>
      <c r="I570">
        <f>('Pres Est+Mov Vlv+Mach Delay'!T573-'Pres Est+Mov Vlv+Mach Delay'!T572)/0.000125</f>
        <v>0</v>
      </c>
      <c r="K570">
        <v>7.0875000000000105E-2</v>
      </c>
      <c r="L570">
        <f>IF((('Pres Est+Mov Vlv+Mach Delay'!S572-'Pres Est+Mov Vlv+Mach Delay'!S571)/0.000125&lt;=0),0.0000001,('Pres Est+Mov Vlv+Mach Delay'!S572-'Pres Est+Mov Vlv+Mach Delay'!S571)/0.000125)</f>
        <v>9.9999999999999995E-8</v>
      </c>
    </row>
    <row r="571" spans="8:12" x14ac:dyDescent="0.2">
      <c r="H571">
        <v>7.1000000000000105E-2</v>
      </c>
      <c r="I571">
        <f>('Pres Est+Mov Vlv+Mach Delay'!T574-'Pres Est+Mov Vlv+Mach Delay'!T573)/0.000125</f>
        <v>0</v>
      </c>
      <c r="K571">
        <v>7.1000000000000105E-2</v>
      </c>
      <c r="L571">
        <f>IF((('Pres Est+Mov Vlv+Mach Delay'!S573-'Pres Est+Mov Vlv+Mach Delay'!S572)/0.000125&lt;=0),0.0000001,('Pres Est+Mov Vlv+Mach Delay'!S573-'Pres Est+Mov Vlv+Mach Delay'!S572)/0.000125)</f>
        <v>9.9999999999999995E-8</v>
      </c>
    </row>
    <row r="572" spans="8:12" x14ac:dyDescent="0.2">
      <c r="H572">
        <v>7.1125000000000105E-2</v>
      </c>
      <c r="I572">
        <f>('Pres Est+Mov Vlv+Mach Delay'!T575-'Pres Est+Mov Vlv+Mach Delay'!T574)/0.000125</f>
        <v>0</v>
      </c>
      <c r="K572">
        <v>7.1125000000000105E-2</v>
      </c>
      <c r="L572">
        <f>IF((('Pres Est+Mov Vlv+Mach Delay'!S574-'Pres Est+Mov Vlv+Mach Delay'!S573)/0.000125&lt;=0),0.0000001,('Pres Est+Mov Vlv+Mach Delay'!S574-'Pres Est+Mov Vlv+Mach Delay'!S573)/0.000125)</f>
        <v>9.9999999999999995E-8</v>
      </c>
    </row>
    <row r="573" spans="8:12" x14ac:dyDescent="0.2">
      <c r="H573">
        <v>7.1250000000000105E-2</v>
      </c>
      <c r="I573">
        <f>('Pres Est+Mov Vlv+Mach Delay'!T576-'Pres Est+Mov Vlv+Mach Delay'!T575)/0.000125</f>
        <v>0</v>
      </c>
      <c r="K573">
        <v>7.1250000000000105E-2</v>
      </c>
      <c r="L573">
        <f>IF((('Pres Est+Mov Vlv+Mach Delay'!S575-'Pres Est+Mov Vlv+Mach Delay'!S574)/0.000125&lt;=0),0.0000001,('Pres Est+Mov Vlv+Mach Delay'!S575-'Pres Est+Mov Vlv+Mach Delay'!S574)/0.000125)</f>
        <v>9.9999999999999995E-8</v>
      </c>
    </row>
    <row r="574" spans="8:12" x14ac:dyDescent="0.2">
      <c r="H574">
        <v>7.1375000000000105E-2</v>
      </c>
      <c r="I574">
        <f>('Pres Est+Mov Vlv+Mach Delay'!T577-'Pres Est+Mov Vlv+Mach Delay'!T576)/0.000125</f>
        <v>0</v>
      </c>
      <c r="K574">
        <v>7.1375000000000105E-2</v>
      </c>
      <c r="L574">
        <f>IF((('Pres Est+Mov Vlv+Mach Delay'!S576-'Pres Est+Mov Vlv+Mach Delay'!S575)/0.000125&lt;=0),0.0000001,('Pres Est+Mov Vlv+Mach Delay'!S576-'Pres Est+Mov Vlv+Mach Delay'!S575)/0.000125)</f>
        <v>9.9999999999999995E-8</v>
      </c>
    </row>
    <row r="575" spans="8:12" x14ac:dyDescent="0.2">
      <c r="H575">
        <v>7.1500000000000105E-2</v>
      </c>
      <c r="I575">
        <f>('Pres Est+Mov Vlv+Mach Delay'!T578-'Pres Est+Mov Vlv+Mach Delay'!T577)/0.000125</f>
        <v>0</v>
      </c>
      <c r="K575">
        <v>7.1500000000000105E-2</v>
      </c>
      <c r="L575">
        <f>IF((('Pres Est+Mov Vlv+Mach Delay'!S577-'Pres Est+Mov Vlv+Mach Delay'!S576)/0.000125&lt;=0),0.0000001,('Pres Est+Mov Vlv+Mach Delay'!S577-'Pres Est+Mov Vlv+Mach Delay'!S576)/0.000125)</f>
        <v>9.9999999999999995E-8</v>
      </c>
    </row>
    <row r="576" spans="8:12" x14ac:dyDescent="0.2">
      <c r="H576">
        <v>7.1625000000000105E-2</v>
      </c>
      <c r="I576">
        <f>('Pres Est+Mov Vlv+Mach Delay'!T579-'Pres Est+Mov Vlv+Mach Delay'!T578)/0.000125</f>
        <v>0</v>
      </c>
      <c r="K576">
        <v>7.1625000000000105E-2</v>
      </c>
      <c r="L576">
        <f>IF((('Pres Est+Mov Vlv+Mach Delay'!S578-'Pres Est+Mov Vlv+Mach Delay'!S577)/0.000125&lt;=0),0.0000001,('Pres Est+Mov Vlv+Mach Delay'!S578-'Pres Est+Mov Vlv+Mach Delay'!S577)/0.000125)</f>
        <v>9.9999999999999995E-8</v>
      </c>
    </row>
    <row r="577" spans="8:12" x14ac:dyDescent="0.2">
      <c r="H577">
        <v>7.1750000000000105E-2</v>
      </c>
      <c r="I577">
        <f>('Pres Est+Mov Vlv+Mach Delay'!T580-'Pres Est+Mov Vlv+Mach Delay'!T579)/0.000125</f>
        <v>0</v>
      </c>
      <c r="K577">
        <v>7.1750000000000105E-2</v>
      </c>
      <c r="L577">
        <f>IF((('Pres Est+Mov Vlv+Mach Delay'!S579-'Pres Est+Mov Vlv+Mach Delay'!S578)/0.000125&lt;=0),0.0000001,('Pres Est+Mov Vlv+Mach Delay'!S579-'Pres Est+Mov Vlv+Mach Delay'!S578)/0.000125)</f>
        <v>9.9999999999999995E-8</v>
      </c>
    </row>
    <row r="578" spans="8:12" x14ac:dyDescent="0.2">
      <c r="H578">
        <v>7.1875000000000105E-2</v>
      </c>
      <c r="I578">
        <f>('Pres Est+Mov Vlv+Mach Delay'!T581-'Pres Est+Mov Vlv+Mach Delay'!T580)/0.000125</f>
        <v>0</v>
      </c>
      <c r="K578">
        <v>7.1875000000000105E-2</v>
      </c>
      <c r="L578">
        <f>IF((('Pres Est+Mov Vlv+Mach Delay'!S580-'Pres Est+Mov Vlv+Mach Delay'!S579)/0.000125&lt;=0),0.0000001,('Pres Est+Mov Vlv+Mach Delay'!S580-'Pres Est+Mov Vlv+Mach Delay'!S579)/0.000125)</f>
        <v>9.9999999999999995E-8</v>
      </c>
    </row>
    <row r="579" spans="8:12" x14ac:dyDescent="0.2">
      <c r="H579">
        <v>7.2000000000000106E-2</v>
      </c>
      <c r="I579">
        <f>('Pres Est+Mov Vlv+Mach Delay'!T582-'Pres Est+Mov Vlv+Mach Delay'!T581)/0.000125</f>
        <v>0</v>
      </c>
      <c r="K579">
        <v>7.2000000000000106E-2</v>
      </c>
      <c r="L579">
        <f>IF((('Pres Est+Mov Vlv+Mach Delay'!S581-'Pres Est+Mov Vlv+Mach Delay'!S580)/0.000125&lt;=0),0.0000001,('Pres Est+Mov Vlv+Mach Delay'!S581-'Pres Est+Mov Vlv+Mach Delay'!S580)/0.000125)</f>
        <v>9.9999999999999995E-8</v>
      </c>
    </row>
    <row r="580" spans="8:12" x14ac:dyDescent="0.2">
      <c r="H580">
        <v>7.2125000000000106E-2</v>
      </c>
      <c r="I580">
        <f>('Pres Est+Mov Vlv+Mach Delay'!T583-'Pres Est+Mov Vlv+Mach Delay'!T582)/0.000125</f>
        <v>0</v>
      </c>
      <c r="K580">
        <v>7.2125000000000106E-2</v>
      </c>
      <c r="L580">
        <f>IF((('Pres Est+Mov Vlv+Mach Delay'!S582-'Pres Est+Mov Vlv+Mach Delay'!S581)/0.000125&lt;=0),0.0000001,('Pres Est+Mov Vlv+Mach Delay'!S582-'Pres Est+Mov Vlv+Mach Delay'!S581)/0.000125)</f>
        <v>9.9999999999999995E-8</v>
      </c>
    </row>
    <row r="581" spans="8:12" x14ac:dyDescent="0.2">
      <c r="H581">
        <v>7.2250000000000106E-2</v>
      </c>
      <c r="I581">
        <f>('Pres Est+Mov Vlv+Mach Delay'!T584-'Pres Est+Mov Vlv+Mach Delay'!T583)/0.000125</f>
        <v>0</v>
      </c>
      <c r="K581">
        <v>7.2250000000000106E-2</v>
      </c>
      <c r="L581">
        <f>IF((('Pres Est+Mov Vlv+Mach Delay'!S583-'Pres Est+Mov Vlv+Mach Delay'!S582)/0.000125&lt;=0),0.0000001,('Pres Est+Mov Vlv+Mach Delay'!S583-'Pres Est+Mov Vlv+Mach Delay'!S582)/0.000125)</f>
        <v>9.9999999999999995E-8</v>
      </c>
    </row>
    <row r="582" spans="8:12" x14ac:dyDescent="0.2">
      <c r="H582">
        <v>7.2375000000000106E-2</v>
      </c>
      <c r="I582">
        <f>('Pres Est+Mov Vlv+Mach Delay'!T585-'Pres Est+Mov Vlv+Mach Delay'!T584)/0.000125</f>
        <v>0</v>
      </c>
      <c r="K582">
        <v>7.2375000000000106E-2</v>
      </c>
      <c r="L582">
        <f>IF((('Pres Est+Mov Vlv+Mach Delay'!S584-'Pres Est+Mov Vlv+Mach Delay'!S583)/0.000125&lt;=0),0.0000001,('Pres Est+Mov Vlv+Mach Delay'!S584-'Pres Est+Mov Vlv+Mach Delay'!S583)/0.000125)</f>
        <v>9.9999999999999995E-8</v>
      </c>
    </row>
    <row r="583" spans="8:12" x14ac:dyDescent="0.2">
      <c r="H583">
        <v>7.2500000000000106E-2</v>
      </c>
      <c r="I583">
        <f>('Pres Est+Mov Vlv+Mach Delay'!T586-'Pres Est+Mov Vlv+Mach Delay'!T585)/0.000125</f>
        <v>0</v>
      </c>
      <c r="K583">
        <v>7.2500000000000106E-2</v>
      </c>
      <c r="L583">
        <f>IF((('Pres Est+Mov Vlv+Mach Delay'!S585-'Pres Est+Mov Vlv+Mach Delay'!S584)/0.000125&lt;=0),0.0000001,('Pres Est+Mov Vlv+Mach Delay'!S585-'Pres Est+Mov Vlv+Mach Delay'!S584)/0.000125)</f>
        <v>9.9999999999999995E-8</v>
      </c>
    </row>
    <row r="584" spans="8:12" x14ac:dyDescent="0.2">
      <c r="H584">
        <v>7.2625000000000106E-2</v>
      </c>
      <c r="I584">
        <f>('Pres Est+Mov Vlv+Mach Delay'!T587-'Pres Est+Mov Vlv+Mach Delay'!T586)/0.000125</f>
        <v>0</v>
      </c>
      <c r="K584">
        <v>7.2625000000000106E-2</v>
      </c>
      <c r="L584">
        <f>IF((('Pres Est+Mov Vlv+Mach Delay'!S586-'Pres Est+Mov Vlv+Mach Delay'!S585)/0.000125&lt;=0),0.0000001,('Pres Est+Mov Vlv+Mach Delay'!S586-'Pres Est+Mov Vlv+Mach Delay'!S585)/0.000125)</f>
        <v>9.9999999999999995E-8</v>
      </c>
    </row>
    <row r="585" spans="8:12" x14ac:dyDescent="0.2">
      <c r="H585">
        <v>7.2750000000000106E-2</v>
      </c>
      <c r="I585">
        <f>('Pres Est+Mov Vlv+Mach Delay'!T588-'Pres Est+Mov Vlv+Mach Delay'!T587)/0.000125</f>
        <v>0</v>
      </c>
      <c r="K585">
        <v>7.2750000000000106E-2</v>
      </c>
      <c r="L585">
        <f>IF((('Pres Est+Mov Vlv+Mach Delay'!S587-'Pres Est+Mov Vlv+Mach Delay'!S586)/0.000125&lt;=0),0.0000001,('Pres Est+Mov Vlv+Mach Delay'!S587-'Pres Est+Mov Vlv+Mach Delay'!S586)/0.000125)</f>
        <v>9.9999999999999995E-8</v>
      </c>
    </row>
    <row r="586" spans="8:12" x14ac:dyDescent="0.2">
      <c r="H586">
        <v>7.2875000000000106E-2</v>
      </c>
      <c r="I586">
        <f>('Pres Est+Mov Vlv+Mach Delay'!T589-'Pres Est+Mov Vlv+Mach Delay'!T588)/0.000125</f>
        <v>0</v>
      </c>
      <c r="K586">
        <v>7.2875000000000106E-2</v>
      </c>
      <c r="L586">
        <f>IF((('Pres Est+Mov Vlv+Mach Delay'!S588-'Pres Est+Mov Vlv+Mach Delay'!S587)/0.000125&lt;=0),0.0000001,('Pres Est+Mov Vlv+Mach Delay'!S588-'Pres Est+Mov Vlv+Mach Delay'!S587)/0.000125)</f>
        <v>9.9999999999999995E-8</v>
      </c>
    </row>
    <row r="587" spans="8:12" x14ac:dyDescent="0.2">
      <c r="H587">
        <v>7.3000000000000106E-2</v>
      </c>
      <c r="I587">
        <f>('Pres Est+Mov Vlv+Mach Delay'!T590-'Pres Est+Mov Vlv+Mach Delay'!T589)/0.000125</f>
        <v>0</v>
      </c>
      <c r="K587">
        <v>7.3000000000000106E-2</v>
      </c>
      <c r="L587">
        <f>IF((('Pres Est+Mov Vlv+Mach Delay'!S589-'Pres Est+Mov Vlv+Mach Delay'!S588)/0.000125&lt;=0),0.0000001,('Pres Est+Mov Vlv+Mach Delay'!S589-'Pres Est+Mov Vlv+Mach Delay'!S588)/0.000125)</f>
        <v>9.9999999999999995E-8</v>
      </c>
    </row>
    <row r="588" spans="8:12" x14ac:dyDescent="0.2">
      <c r="H588">
        <v>7.3125000000000107E-2</v>
      </c>
      <c r="I588">
        <f>('Pres Est+Mov Vlv+Mach Delay'!T591-'Pres Est+Mov Vlv+Mach Delay'!T590)/0.000125</f>
        <v>0</v>
      </c>
      <c r="K588">
        <v>7.3125000000000107E-2</v>
      </c>
      <c r="L588">
        <f>IF((('Pres Est+Mov Vlv+Mach Delay'!S590-'Pres Est+Mov Vlv+Mach Delay'!S589)/0.000125&lt;=0),0.0000001,('Pres Est+Mov Vlv+Mach Delay'!S590-'Pres Est+Mov Vlv+Mach Delay'!S589)/0.000125)</f>
        <v>9.9999999999999995E-8</v>
      </c>
    </row>
    <row r="589" spans="8:12" x14ac:dyDescent="0.2">
      <c r="H589">
        <v>7.3250000000000107E-2</v>
      </c>
      <c r="I589">
        <f>('Pres Est+Mov Vlv+Mach Delay'!T592-'Pres Est+Mov Vlv+Mach Delay'!T591)/0.000125</f>
        <v>0</v>
      </c>
      <c r="K589">
        <v>7.3250000000000107E-2</v>
      </c>
      <c r="L589">
        <f>IF((('Pres Est+Mov Vlv+Mach Delay'!S591-'Pres Est+Mov Vlv+Mach Delay'!S590)/0.000125&lt;=0),0.0000001,('Pres Est+Mov Vlv+Mach Delay'!S591-'Pres Est+Mov Vlv+Mach Delay'!S590)/0.000125)</f>
        <v>9.9999999999999995E-8</v>
      </c>
    </row>
    <row r="590" spans="8:12" x14ac:dyDescent="0.2">
      <c r="H590">
        <v>7.3375000000000107E-2</v>
      </c>
      <c r="I590">
        <f>('Pres Est+Mov Vlv+Mach Delay'!T593-'Pres Est+Mov Vlv+Mach Delay'!T592)/0.000125</f>
        <v>0</v>
      </c>
      <c r="K590">
        <v>7.3375000000000107E-2</v>
      </c>
      <c r="L590">
        <f>IF((('Pres Est+Mov Vlv+Mach Delay'!S592-'Pres Est+Mov Vlv+Mach Delay'!S591)/0.000125&lt;=0),0.0000001,('Pres Est+Mov Vlv+Mach Delay'!S592-'Pres Est+Mov Vlv+Mach Delay'!S591)/0.000125)</f>
        <v>9.9999999999999995E-8</v>
      </c>
    </row>
    <row r="591" spans="8:12" x14ac:dyDescent="0.2">
      <c r="H591">
        <v>7.3500000000000107E-2</v>
      </c>
      <c r="I591">
        <f>('Pres Est+Mov Vlv+Mach Delay'!T594-'Pres Est+Mov Vlv+Mach Delay'!T593)/0.000125</f>
        <v>0</v>
      </c>
      <c r="K591">
        <v>7.3500000000000107E-2</v>
      </c>
      <c r="L591">
        <f>IF((('Pres Est+Mov Vlv+Mach Delay'!S593-'Pres Est+Mov Vlv+Mach Delay'!S592)/0.000125&lt;=0),0.0000001,('Pres Est+Mov Vlv+Mach Delay'!S593-'Pres Est+Mov Vlv+Mach Delay'!S592)/0.000125)</f>
        <v>9.9999999999999995E-8</v>
      </c>
    </row>
    <row r="592" spans="8:12" x14ac:dyDescent="0.2">
      <c r="H592">
        <v>7.3625000000000093E-2</v>
      </c>
      <c r="I592">
        <f>('Pres Est+Mov Vlv+Mach Delay'!T595-'Pres Est+Mov Vlv+Mach Delay'!T594)/0.000125</f>
        <v>0</v>
      </c>
      <c r="K592">
        <v>7.3625000000000093E-2</v>
      </c>
      <c r="L592">
        <f>IF((('Pres Est+Mov Vlv+Mach Delay'!S594-'Pres Est+Mov Vlv+Mach Delay'!S593)/0.000125&lt;=0),0.0000001,('Pres Est+Mov Vlv+Mach Delay'!S594-'Pres Est+Mov Vlv+Mach Delay'!S593)/0.000125)</f>
        <v>9.9999999999999995E-8</v>
      </c>
    </row>
    <row r="593" spans="8:12" x14ac:dyDescent="0.2">
      <c r="H593">
        <v>7.3750000000000093E-2</v>
      </c>
      <c r="I593">
        <f>('Pres Est+Mov Vlv+Mach Delay'!T596-'Pres Est+Mov Vlv+Mach Delay'!T595)/0.000125</f>
        <v>0</v>
      </c>
      <c r="K593">
        <v>7.3750000000000093E-2</v>
      </c>
      <c r="L593">
        <f>IF((('Pres Est+Mov Vlv+Mach Delay'!S595-'Pres Est+Mov Vlv+Mach Delay'!S594)/0.000125&lt;=0),0.0000001,('Pres Est+Mov Vlv+Mach Delay'!S595-'Pres Est+Mov Vlv+Mach Delay'!S594)/0.000125)</f>
        <v>9.9999999999999995E-8</v>
      </c>
    </row>
    <row r="594" spans="8:12" x14ac:dyDescent="0.2">
      <c r="H594">
        <v>7.3875000000000093E-2</v>
      </c>
      <c r="I594">
        <f>('Pres Est+Mov Vlv+Mach Delay'!T597-'Pres Est+Mov Vlv+Mach Delay'!T596)/0.000125</f>
        <v>0</v>
      </c>
      <c r="K594">
        <v>7.3875000000000093E-2</v>
      </c>
      <c r="L594">
        <f>IF((('Pres Est+Mov Vlv+Mach Delay'!S596-'Pres Est+Mov Vlv+Mach Delay'!S595)/0.000125&lt;=0),0.0000001,('Pres Est+Mov Vlv+Mach Delay'!S596-'Pres Est+Mov Vlv+Mach Delay'!S595)/0.000125)</f>
        <v>9.9999999999999995E-8</v>
      </c>
    </row>
    <row r="595" spans="8:12" x14ac:dyDescent="0.2">
      <c r="H595">
        <v>7.4000000000000093E-2</v>
      </c>
      <c r="I595">
        <f>('Pres Est+Mov Vlv+Mach Delay'!T598-'Pres Est+Mov Vlv+Mach Delay'!T597)/0.000125</f>
        <v>0</v>
      </c>
      <c r="K595">
        <v>7.4000000000000093E-2</v>
      </c>
      <c r="L595">
        <f>IF((('Pres Est+Mov Vlv+Mach Delay'!S597-'Pres Est+Mov Vlv+Mach Delay'!S596)/0.000125&lt;=0),0.0000001,('Pres Est+Mov Vlv+Mach Delay'!S597-'Pres Est+Mov Vlv+Mach Delay'!S596)/0.000125)</f>
        <v>9.9999999999999995E-8</v>
      </c>
    </row>
    <row r="596" spans="8:12" x14ac:dyDescent="0.2">
      <c r="H596">
        <v>7.4125000000000094E-2</v>
      </c>
      <c r="I596">
        <f>('Pres Est+Mov Vlv+Mach Delay'!T599-'Pres Est+Mov Vlv+Mach Delay'!T598)/0.000125</f>
        <v>0</v>
      </c>
      <c r="K596">
        <v>7.4125000000000094E-2</v>
      </c>
      <c r="L596">
        <f>IF((('Pres Est+Mov Vlv+Mach Delay'!S598-'Pres Est+Mov Vlv+Mach Delay'!S597)/0.000125&lt;=0),0.0000001,('Pres Est+Mov Vlv+Mach Delay'!S598-'Pres Est+Mov Vlv+Mach Delay'!S597)/0.000125)</f>
        <v>9.9999999999999995E-8</v>
      </c>
    </row>
    <row r="597" spans="8:12" x14ac:dyDescent="0.2">
      <c r="H597">
        <v>7.4250000000000094E-2</v>
      </c>
      <c r="I597">
        <f>('Pres Est+Mov Vlv+Mach Delay'!T600-'Pres Est+Mov Vlv+Mach Delay'!T599)/0.000125</f>
        <v>0</v>
      </c>
      <c r="K597">
        <v>7.4250000000000094E-2</v>
      </c>
      <c r="L597">
        <f>IF((('Pres Est+Mov Vlv+Mach Delay'!S599-'Pres Est+Mov Vlv+Mach Delay'!S598)/0.000125&lt;=0),0.0000001,('Pres Est+Mov Vlv+Mach Delay'!S599-'Pres Est+Mov Vlv+Mach Delay'!S598)/0.000125)</f>
        <v>9.9999999999999995E-8</v>
      </c>
    </row>
    <row r="598" spans="8:12" x14ac:dyDescent="0.2">
      <c r="H598">
        <v>7.4375000000000094E-2</v>
      </c>
      <c r="I598">
        <f>('Pres Est+Mov Vlv+Mach Delay'!T601-'Pres Est+Mov Vlv+Mach Delay'!T600)/0.000125</f>
        <v>0</v>
      </c>
      <c r="K598">
        <v>7.4375000000000094E-2</v>
      </c>
      <c r="L598">
        <f>IF((('Pres Est+Mov Vlv+Mach Delay'!S600-'Pres Est+Mov Vlv+Mach Delay'!S599)/0.000125&lt;=0),0.0000001,('Pres Est+Mov Vlv+Mach Delay'!S600-'Pres Est+Mov Vlv+Mach Delay'!S599)/0.000125)</f>
        <v>9.9999999999999995E-8</v>
      </c>
    </row>
    <row r="599" spans="8:12" x14ac:dyDescent="0.2">
      <c r="H599">
        <v>7.4500000000000094E-2</v>
      </c>
      <c r="I599">
        <f>('Pres Est+Mov Vlv+Mach Delay'!T602-'Pres Est+Mov Vlv+Mach Delay'!T601)/0.000125</f>
        <v>0</v>
      </c>
      <c r="K599">
        <v>7.4500000000000094E-2</v>
      </c>
      <c r="L599">
        <f>IF((('Pres Est+Mov Vlv+Mach Delay'!S601-'Pres Est+Mov Vlv+Mach Delay'!S600)/0.000125&lt;=0),0.0000001,('Pres Est+Mov Vlv+Mach Delay'!S601-'Pres Est+Mov Vlv+Mach Delay'!S600)/0.000125)</f>
        <v>9.9999999999999995E-8</v>
      </c>
    </row>
    <row r="600" spans="8:12" x14ac:dyDescent="0.2">
      <c r="H600">
        <v>7.4625000000000094E-2</v>
      </c>
      <c r="I600">
        <f>('Pres Est+Mov Vlv+Mach Delay'!T603-'Pres Est+Mov Vlv+Mach Delay'!T602)/0.000125</f>
        <v>0</v>
      </c>
      <c r="K600">
        <v>7.4625000000000094E-2</v>
      </c>
      <c r="L600">
        <f>IF((('Pres Est+Mov Vlv+Mach Delay'!S602-'Pres Est+Mov Vlv+Mach Delay'!S601)/0.000125&lt;=0),0.0000001,('Pres Est+Mov Vlv+Mach Delay'!S602-'Pres Est+Mov Vlv+Mach Delay'!S601)/0.000125)</f>
        <v>9.9999999999999995E-8</v>
      </c>
    </row>
    <row r="601" spans="8:12" x14ac:dyDescent="0.2">
      <c r="H601">
        <v>7.4750000000000094E-2</v>
      </c>
      <c r="I601">
        <f>('Pres Est+Mov Vlv+Mach Delay'!T604-'Pres Est+Mov Vlv+Mach Delay'!T603)/0.000125</f>
        <v>0</v>
      </c>
      <c r="K601">
        <v>7.4750000000000094E-2</v>
      </c>
      <c r="L601">
        <f>IF((('Pres Est+Mov Vlv+Mach Delay'!S603-'Pres Est+Mov Vlv+Mach Delay'!S602)/0.000125&lt;=0),0.0000001,('Pres Est+Mov Vlv+Mach Delay'!S603-'Pres Est+Mov Vlv+Mach Delay'!S602)/0.000125)</f>
        <v>9.9999999999999995E-8</v>
      </c>
    </row>
    <row r="602" spans="8:12" x14ac:dyDescent="0.2">
      <c r="H602">
        <v>7.4875000000000094E-2</v>
      </c>
      <c r="I602">
        <f>('Pres Est+Mov Vlv+Mach Delay'!T605-'Pres Est+Mov Vlv+Mach Delay'!T604)/0.000125</f>
        <v>0</v>
      </c>
      <c r="K602">
        <v>7.4875000000000094E-2</v>
      </c>
      <c r="L602">
        <f>IF((('Pres Est+Mov Vlv+Mach Delay'!S604-'Pres Est+Mov Vlv+Mach Delay'!S603)/0.000125&lt;=0),0.0000001,('Pres Est+Mov Vlv+Mach Delay'!S604-'Pres Est+Mov Vlv+Mach Delay'!S603)/0.000125)</f>
        <v>9.9999999999999995E-8</v>
      </c>
    </row>
    <row r="603" spans="8:12" x14ac:dyDescent="0.2">
      <c r="H603">
        <v>7.5000000000000094E-2</v>
      </c>
      <c r="I603">
        <f>('Pres Est+Mov Vlv+Mach Delay'!T606-'Pres Est+Mov Vlv+Mach Delay'!T605)/0.000125</f>
        <v>2.9623416656847971E-3</v>
      </c>
      <c r="K603">
        <v>7.5000000000000094E-2</v>
      </c>
      <c r="L603">
        <f>IF((('Pres Est+Mov Vlv+Mach Delay'!S605-'Pres Est+Mov Vlv+Mach Delay'!S604)/0.000125&lt;=0),0.0000001,('Pres Est+Mov Vlv+Mach Delay'!S605-'Pres Est+Mov Vlv+Mach Delay'!S604)/0.000125)</f>
        <v>9.9999999999999995E-8</v>
      </c>
    </row>
    <row r="604" spans="8:12" x14ac:dyDescent="0.2">
      <c r="H604">
        <v>7.5125000000000094E-2</v>
      </c>
      <c r="I604">
        <f>('Pres Est+Mov Vlv+Mach Delay'!T607-'Pres Est+Mov Vlv+Mach Delay'!T606)/0.000125</f>
        <v>1.0486431768289216E-2</v>
      </c>
      <c r="K604">
        <v>7.5125000000000094E-2</v>
      </c>
      <c r="L604">
        <f>IF((('Pres Est+Mov Vlv+Mach Delay'!S606-'Pres Est+Mov Vlv+Mach Delay'!S605)/0.000125&lt;=0),0.0000001,('Pres Est+Mov Vlv+Mach Delay'!S606-'Pres Est+Mov Vlv+Mach Delay'!S605)/0.000125)</f>
        <v>2.500462474754884E-3</v>
      </c>
    </row>
    <row r="605" spans="8:12" x14ac:dyDescent="0.2">
      <c r="H605">
        <v>7.5250000000000095E-2</v>
      </c>
      <c r="I605">
        <f>('Pres Est+Mov Vlv+Mach Delay'!T608-'Pres Est+Mov Vlv+Mach Delay'!T607)/0.000125</f>
        <v>1.9776583320319986E-2</v>
      </c>
      <c r="K605">
        <v>7.5250000000000095E-2</v>
      </c>
      <c r="L605">
        <f>IF((('Pres Est+Mov Vlv+Mach Delay'!S607-'Pres Est+Mov Vlv+Mach Delay'!S606)/0.000125&lt;=0),0.0000001,('Pres Est+Mov Vlv+Mach Delay'!S607-'Pres Est+Mov Vlv+Mach Delay'!S606)/0.000125)</f>
        <v>8.8514196165901272E-3</v>
      </c>
    </row>
    <row r="606" spans="8:12" x14ac:dyDescent="0.2">
      <c r="H606">
        <v>7.5375000000000095E-2</v>
      </c>
      <c r="I606">
        <f>('Pres Est+Mov Vlv+Mach Delay'!T609-'Pres Est+Mov Vlv+Mach Delay'!T608)/0.000125</f>
        <v>3.0410864959965905E-2</v>
      </c>
      <c r="K606">
        <v>7.5375000000000095E-2</v>
      </c>
      <c r="L606">
        <f>IF((('Pres Est+Mov Vlv+Mach Delay'!S608-'Pres Est+Mov Vlv+Mach Delay'!S607)/0.000125&lt;=0),0.0000001,('Pres Est+Mov Vlv+Mach Delay'!S608-'Pres Est+Mov Vlv+Mach Delay'!S607)/0.000125)</f>
        <v>1.6693079344678525E-2</v>
      </c>
    </row>
    <row r="607" spans="8:12" x14ac:dyDescent="0.2">
      <c r="H607">
        <v>7.5500000000000095E-2</v>
      </c>
      <c r="I607">
        <f>('Pres Est+Mov Vlv+Mach Delay'!T610-'Pres Est+Mov Vlv+Mach Delay'!T609)/0.000125</f>
        <v>4.1928515671151592E-2</v>
      </c>
      <c r="K607">
        <v>7.5500000000000095E-2</v>
      </c>
      <c r="L607">
        <f>IF((('Pres Est+Mov Vlv+Mach Delay'!S609-'Pres Est+Mov Vlv+Mach Delay'!S608)/0.000125&lt;=0),0.0000001,('Pres Est+Mov Vlv+Mach Delay'!S609-'Pres Est+Mov Vlv+Mach Delay'!S608)/0.000125)</f>
        <v>2.5669296535939808E-2</v>
      </c>
    </row>
    <row r="608" spans="8:12" x14ac:dyDescent="0.2">
      <c r="H608">
        <v>7.5625000000000095E-2</v>
      </c>
      <c r="I608">
        <f>('Pres Est+Mov Vlv+Mach Delay'!T611-'Pres Est+Mov Vlv+Mach Delay'!T610)/0.000125</f>
        <v>5.3886723435213175E-2</v>
      </c>
      <c r="K608">
        <v>7.5625000000000095E-2</v>
      </c>
      <c r="L608">
        <f>IF((('Pres Est+Mov Vlv+Mach Delay'!S610-'Pres Est+Mov Vlv+Mach Delay'!S609)/0.000125&lt;=0),0.0000001,('Pres Est+Mov Vlv+Mach Delay'!S610-'Pres Est+Mov Vlv+Mach Delay'!S609)/0.000125)</f>
        <v>3.5391150613158902E-2</v>
      </c>
    </row>
    <row r="609" spans="8:12" x14ac:dyDescent="0.2">
      <c r="H609">
        <v>7.5750000000000095E-2</v>
      </c>
      <c r="I609">
        <f>('Pres Est+Mov Vlv+Mach Delay'!T612-'Pres Est+Mov Vlv+Mach Delay'!T611)/0.000125</f>
        <v>6.590438982924815E-2</v>
      </c>
      <c r="K609">
        <v>7.5750000000000095E-2</v>
      </c>
      <c r="L609">
        <f>IF((('Pres Est+Mov Vlv+Mach Delay'!S611-'Pres Est+Mov Vlv+Mach Delay'!S610)/0.000125&lt;=0),0.0000001,('Pres Est+Mov Vlv+Mach Delay'!S611-'Pres Est+Mov Vlv+Mach Delay'!S610)/0.000125)</f>
        <v>4.5484871444123991E-2</v>
      </c>
    </row>
    <row r="610" spans="8:12" x14ac:dyDescent="0.2">
      <c r="H610">
        <v>7.5875000000000095E-2</v>
      </c>
      <c r="I610">
        <f>('Pres Est+Mov Vlv+Mach Delay'!T613-'Pres Est+Mov Vlv+Mach Delay'!T612)/0.000125</f>
        <v>7.7690890040967436E-2</v>
      </c>
      <c r="K610">
        <v>7.5875000000000095E-2</v>
      </c>
      <c r="L610">
        <f>IF((('Pres Est+Mov Vlv+Mach Delay'!S612-'Pres Est+Mov Vlv+Mach Delay'!S611)/0.000125&lt;=0),0.0000001,('Pres Est+Mov Vlv+Mach Delay'!S612-'Pres Est+Mov Vlv+Mach Delay'!S611)/0.000125)</f>
        <v>5.5628780298560873E-2</v>
      </c>
    </row>
    <row r="611" spans="8:12" x14ac:dyDescent="0.2">
      <c r="H611">
        <v>7.6000000000000095E-2</v>
      </c>
      <c r="I611">
        <f>('Pres Est+Mov Vlv+Mach Delay'!T614-'Pres Est+Mov Vlv+Mach Delay'!T613)/0.000125</f>
        <v>8.9059942835205741E-2</v>
      </c>
      <c r="K611">
        <v>7.6000000000000095E-2</v>
      </c>
      <c r="L611">
        <f>IF((('Pres Est+Mov Vlv+Mach Delay'!S613-'Pres Est+Mov Vlv+Mach Delay'!S612)/0.000125&lt;=0),0.0000001,('Pres Est+Mov Vlv+Mach Delay'!S613-'Pres Est+Mov Vlv+Mach Delay'!S612)/0.000125)</f>
        <v>6.5577565690026415E-2</v>
      </c>
    </row>
    <row r="612" spans="8:12" x14ac:dyDescent="0.2">
      <c r="H612">
        <v>7.6125000000000095E-2</v>
      </c>
      <c r="I612">
        <f>('Pres Est+Mov Vlv+Mach Delay'!T615-'Pres Est+Mov Vlv+Mach Delay'!T614)/0.000125</f>
        <v>9.9930180138187705E-2</v>
      </c>
      <c r="K612">
        <v>7.6125000000000095E-2</v>
      </c>
      <c r="L612">
        <f>IF((('Pres Est+Mov Vlv+Mach Delay'!S614-'Pres Est+Mov Vlv+Mach Delay'!S613)/0.000125&lt;=0),0.0000001,('Pres Est+Mov Vlv+Mach Delay'!S614-'Pres Est+Mov Vlv+Mach Delay'!S613)/0.000125)</f>
        <v>7.5173990779948741E-2</v>
      </c>
    </row>
    <row r="613" spans="8:12" x14ac:dyDescent="0.2">
      <c r="H613">
        <v>7.6250000000000095E-2</v>
      </c>
      <c r="I613">
        <f>('Pres Est+Mov Vlv+Mach Delay'!T616-'Pres Est+Mov Vlv+Mach Delay'!T615)/0.000125</f>
        <v>0.1103148561359947</v>
      </c>
      <c r="K613">
        <v>7.6250000000000095E-2</v>
      </c>
      <c r="L613">
        <f>IF((('Pres Est+Mov Vlv+Mach Delay'!S615-'Pres Est+Mov Vlv+Mach Delay'!S614)/0.000125&lt;=0),0.0000001,('Pres Est+Mov Vlv+Mach Delay'!S615-'Pres Est+Mov Vlv+Mach Delay'!S614)/0.000125)</f>
        <v>8.4349374154068735E-2</v>
      </c>
    </row>
    <row r="614" spans="8:12" x14ac:dyDescent="0.2">
      <c r="H614">
        <v>7.6375000000000096E-2</v>
      </c>
      <c r="I614">
        <f>('Pres Est+Mov Vlv+Mach Delay'!T617-'Pres Est+Mov Vlv+Mach Delay'!T616)/0.000125</f>
        <v>0.12030345903139285</v>
      </c>
      <c r="K614">
        <v>7.6375000000000096E-2</v>
      </c>
      <c r="L614">
        <f>IF((('Pres Est+Mov Vlv+Mach Delay'!S616-'Pres Est+Mov Vlv+Mach Delay'!S615)/0.000125&lt;=0),0.0000001,('Pres Est+Mov Vlv+Mach Delay'!S616-'Pres Est+Mov Vlv+Mach Delay'!S615)/0.000125)</f>
        <v>9.311490344658592E-2</v>
      </c>
    </row>
    <row r="615" spans="8:12" x14ac:dyDescent="0.2">
      <c r="H615">
        <v>7.6500000000000096E-2</v>
      </c>
      <c r="I615">
        <f>('Pres Est+Mov Vlv+Mach Delay'!T618-'Pres Est+Mov Vlv+Mach Delay'!T617)/0.000125</f>
        <v>0.1300379274456134</v>
      </c>
      <c r="K615">
        <v>7.6500000000000096E-2</v>
      </c>
      <c r="L615">
        <f>IF((('Pres Est+Mov Vlv+Mach Delay'!S617-'Pres Est+Mov Vlv+Mach Delay'!S616)/0.000125&lt;=0),0.0000001,('Pres Est+Mov Vlv+Mach Delay'!S617-'Pres Est+Mov Vlv+Mach Delay'!S616)/0.000125)</f>
        <v>0.10154611413524128</v>
      </c>
    </row>
    <row r="616" spans="8:12" x14ac:dyDescent="0.2">
      <c r="H616">
        <v>7.6625000000000096E-2</v>
      </c>
      <c r="I616">
        <f>('Pres Est+Mov Vlv+Mach Delay'!T619-'Pres Est+Mov Vlv+Mach Delay'!T618)/0.000125</f>
        <v>0.13968587756227444</v>
      </c>
      <c r="K616">
        <v>7.6625000000000096E-2</v>
      </c>
      <c r="L616">
        <f>IF((('Pres Est+Mov Vlv+Mach Delay'!S618-'Pres Est+Mov Vlv+Mach Delay'!S617)/0.000125&lt;=0),0.0000001,('Pres Est+Mov Vlv+Mach Delay'!S618-'Pres Est+Mov Vlv+Mach Delay'!S617)/0.000125)</f>
        <v>0.10976281420849859</v>
      </c>
    </row>
    <row r="617" spans="8:12" x14ac:dyDescent="0.2">
      <c r="H617">
        <v>7.6750000000000096E-2</v>
      </c>
      <c r="I617">
        <f>('Pres Est+Mov Vlv+Mach Delay'!T620-'Pres Est+Mov Vlv+Mach Delay'!T619)/0.000125</f>
        <v>0.14941284928652698</v>
      </c>
      <c r="K617">
        <v>7.6750000000000096E-2</v>
      </c>
      <c r="L617">
        <f>IF((('Pres Est+Mov Vlv+Mach Delay'!S619-'Pres Est+Mov Vlv+Mach Delay'!S618)/0.000125&lt;=0),0.0000001,('Pres Est+Mov Vlv+Mach Delay'!S619-'Pres Est+Mov Vlv+Mach Delay'!S618)/0.000125)</f>
        <v>0.11790648565074627</v>
      </c>
    </row>
    <row r="618" spans="8:12" x14ac:dyDescent="0.2">
      <c r="H618">
        <v>7.6875000000000096E-2</v>
      </c>
      <c r="I618">
        <f>('Pres Est+Mov Vlv+Mach Delay'!T621-'Pres Est+Mov Vlv+Mach Delay'!T620)/0.000125</f>
        <v>0.15935518420238742</v>
      </c>
      <c r="K618">
        <v>7.6875000000000096E-2</v>
      </c>
      <c r="L618">
        <f>IF((('Pres Est+Mov Vlv+Mach Delay'!S620-'Pres Est+Mov Vlv+Mach Delay'!S619)/0.000125&lt;=0),0.0000001,('Pres Est+Mov Vlv+Mach Delay'!S620-'Pres Est+Mov Vlv+Mach Delay'!S619)/0.000125)</f>
        <v>0.12611685789485175</v>
      </c>
    </row>
    <row r="619" spans="8:12" x14ac:dyDescent="0.2">
      <c r="H619">
        <v>7.7000000000000096E-2</v>
      </c>
      <c r="I619">
        <f>('Pres Est+Mov Vlv+Mach Delay'!T622-'Pres Est+Mov Vlv+Mach Delay'!T621)/0.000125</f>
        <v>0.1695948277764959</v>
      </c>
      <c r="K619">
        <v>7.7000000000000096E-2</v>
      </c>
      <c r="L619">
        <f>IF((('Pres Est+Mov Vlv+Mach Delay'!S621-'Pres Est+Mov Vlv+Mach Delay'!S620)/0.000125&lt;=0),0.0000001,('Pres Est+Mov Vlv+Mach Delay'!S621-'Pres Est+Mov Vlv+Mach Delay'!S620)/0.000125)</f>
        <v>0.13450901456487144</v>
      </c>
    </row>
    <row r="620" spans="8:12" x14ac:dyDescent="0.2">
      <c r="H620">
        <v>7.7125000000000096E-2</v>
      </c>
      <c r="I620">
        <f>('Pres Est+Mov Vlv+Mach Delay'!T623-'Pres Est+Mov Vlv+Mach Delay'!T622)/0.000125</f>
        <v>0.18013714607607065</v>
      </c>
      <c r="K620">
        <v>7.7125000000000096E-2</v>
      </c>
      <c r="L620">
        <f>IF((('Pres Est+Mov Vlv+Mach Delay'!S622-'Pres Est+Mov Vlv+Mach Delay'!S621)/0.000125&lt;=0),0.0000001,('Pres Est+Mov Vlv+Mach Delay'!S622-'Pres Est+Mov Vlv+Mach Delay'!S621)/0.000125)</f>
        <v>0.14315212444261216</v>
      </c>
    </row>
    <row r="621" spans="8:12" x14ac:dyDescent="0.2">
      <c r="H621">
        <v>7.7250000000000096E-2</v>
      </c>
      <c r="I621">
        <f>('Pres Est+Mov Vlv+Mach Delay'!T624-'Pres Est+Mov Vlv+Mach Delay'!T623)/0.000125</f>
        <v>0.19089277908756769</v>
      </c>
      <c r="K621">
        <v>7.7250000000000096E-2</v>
      </c>
      <c r="L621">
        <f>IF((('Pres Est+Mov Vlv+Mach Delay'!S623-'Pres Est+Mov Vlv+Mach Delay'!S622)/0.000125&lt;=0),0.0000001,('Pres Est+Mov Vlv+Mach Delay'!S623-'Pres Est+Mov Vlv+Mach Delay'!S622)/0.000125)</f>
        <v>0.15205071693461469</v>
      </c>
    </row>
    <row r="622" spans="8:12" x14ac:dyDescent="0.2">
      <c r="H622">
        <v>7.7375000000000096E-2</v>
      </c>
      <c r="I622">
        <f>('Pres Est+Mov Vlv+Mach Delay'!T625-'Pres Est+Mov Vlv+Mach Delay'!T624)/0.000125</f>
        <v>0.20166460882004522</v>
      </c>
      <c r="K622">
        <v>7.7375000000000096E-2</v>
      </c>
      <c r="L622">
        <f>IF((('Pres Est+Mov Vlv+Mach Delay'!S624-'Pres Est+Mov Vlv+Mach Delay'!S623)/0.000125&lt;=0),0.0000001,('Pres Est+Mov Vlv+Mach Delay'!S624-'Pres Est+Mov Vlv+Mach Delay'!S623)/0.000125)</f>
        <v>0.1611293647654907</v>
      </c>
    </row>
    <row r="623" spans="8:12" x14ac:dyDescent="0.2">
      <c r="H623">
        <v>7.7500000000000097E-2</v>
      </c>
      <c r="I623">
        <f>('Pres Est+Mov Vlv+Mach Delay'!T626-'Pres Est+Mov Vlv+Mach Delay'!T625)/0.000125</f>
        <v>0.21214106532774657</v>
      </c>
      <c r="K623">
        <v>7.7500000000000097E-2</v>
      </c>
      <c r="L623">
        <f>IF((('Pres Est+Mov Vlv+Mach Delay'!S625-'Pres Est+Mov Vlv+Mach Delay'!S624)/0.000125&lt;=0),0.0000001,('Pres Est+Mov Vlv+Mach Delay'!S625-'Pres Est+Mov Vlv+Mach Delay'!S624)/0.000125)</f>
        <v>0.17022168397448459</v>
      </c>
    </row>
    <row r="624" spans="8:12" x14ac:dyDescent="0.2">
      <c r="H624">
        <v>7.7625000000000097E-2</v>
      </c>
      <c r="I624">
        <f>('Pres Est+Mov Vlv+Mach Delay'!T627-'Pres Est+Mov Vlv+Mach Delay'!T626)/0.000125</f>
        <v>0.22189716562933356</v>
      </c>
      <c r="K624">
        <v>7.7625000000000097E-2</v>
      </c>
      <c r="L624">
        <f>IF((('Pres Est+Mov Vlv+Mach Delay'!S626-'Pres Est+Mov Vlv+Mach Delay'!S625)/0.000125&lt;=0),0.0000001,('Pres Est+Mov Vlv+Mach Delay'!S626-'Pres Est+Mov Vlv+Mach Delay'!S625)/0.000125)</f>
        <v>0.17906468364240205</v>
      </c>
    </row>
    <row r="625" spans="8:12" x14ac:dyDescent="0.2">
      <c r="H625">
        <v>7.7750000000000097E-2</v>
      </c>
      <c r="I625">
        <f>('Pres Est+Mov Vlv+Mach Delay'!T628-'Pres Est+Mov Vlv+Mach Delay'!T627)/0.000125</f>
        <v>0.23040479113381127</v>
      </c>
      <c r="K625">
        <v>7.7750000000000097E-2</v>
      </c>
      <c r="L625">
        <f>IF((('Pres Est+Mov Vlv+Mach Delay'!S627-'Pres Est+Mov Vlv+Mach Delay'!S626)/0.000125&lt;=0),0.0000001,('Pres Est+Mov Vlv+Mach Delay'!S627-'Pres Est+Mov Vlv+Mach Delay'!S626)/0.000125)</f>
        <v>0.18729964282575587</v>
      </c>
    </row>
    <row r="626" spans="8:12" x14ac:dyDescent="0.2">
      <c r="H626">
        <v>7.7875000000000097E-2</v>
      </c>
      <c r="I626">
        <f>('Pres Est+Mov Vlv+Mach Delay'!T629-'Pres Est+Mov Vlv+Mach Delay'!T628)/0.000125</f>
        <v>0.23705364885487271</v>
      </c>
      <c r="K626">
        <v>7.7875000000000097E-2</v>
      </c>
      <c r="L626">
        <f>IF((('Pres Est+Mov Vlv+Mach Delay'!S628-'Pres Est+Mov Vlv+Mach Delay'!S627)/0.000125&lt;=0),0.0000001,('Pres Est+Mov Vlv+Mach Delay'!S628-'Pres Est+Mov Vlv+Mach Delay'!S627)/0.000125)</f>
        <v>0.19448078555808723</v>
      </c>
    </row>
    <row r="627" spans="8:12" x14ac:dyDescent="0.2">
      <c r="H627">
        <v>7.8000000000000097E-2</v>
      </c>
      <c r="I627">
        <f>('Pres Est+Mov Vlv+Mach Delay'!T630-'Pres Est+Mov Vlv+Mach Delay'!T629)/0.000125</f>
        <v>0.2411840102461652</v>
      </c>
      <c r="K627">
        <v>7.8000000000000097E-2</v>
      </c>
      <c r="L627">
        <f>IF((('Pres Est+Mov Vlv+Mach Delay'!S629-'Pres Est+Mov Vlv+Mach Delay'!S628)/0.000125&lt;=0),0.0000001,('Pres Est+Mov Vlv+Mach Delay'!S629-'Pres Est+Mov Vlv+Mach Delay'!S628)/0.000125)</f>
        <v>0.20009297385631136</v>
      </c>
    </row>
    <row r="628" spans="8:12" x14ac:dyDescent="0.2">
      <c r="H628">
        <v>7.8125000000000097E-2</v>
      </c>
      <c r="I628">
        <f>('Pres Est+Mov Vlv+Mach Delay'!T631-'Pres Est+Mov Vlv+Mach Delay'!T630)/0.000125</f>
        <v>0.24213156840514632</v>
      </c>
      <c r="K628">
        <v>7.8125000000000097E-2</v>
      </c>
      <c r="L628">
        <f>IF((('Pres Est+Mov Vlv+Mach Delay'!S630-'Pres Est+Mov Vlv+Mach Delay'!S629)/0.000125&lt;=0),0.0000001,('Pres Est+Mov Vlv+Mach Delay'!S630-'Pres Est+Mov Vlv+Mach Delay'!S629)/0.000125)</f>
        <v>0.20357934201760061</v>
      </c>
    </row>
    <row r="629" spans="8:12" x14ac:dyDescent="0.2">
      <c r="H629">
        <v>7.8250000000000097E-2</v>
      </c>
      <c r="I629">
        <f>('Pres Est+Mov Vlv+Mach Delay'!T632-'Pres Est+Mov Vlv+Mach Delay'!T631)/0.000125</f>
        <v>0.23928352792353894</v>
      </c>
      <c r="K629">
        <v>7.8250000000000097E-2</v>
      </c>
      <c r="L629">
        <f>IF((('Pres Est+Mov Vlv+Mach Delay'!S631-'Pres Est+Mov Vlv+Mach Delay'!S630)/0.000125&lt;=0),0.0000001,('Pres Est+Mov Vlv+Mach Delay'!S631-'Pres Est+Mov Vlv+Mach Delay'!S630)/0.000125)</f>
        <v>0.20437915982613558</v>
      </c>
    </row>
    <row r="630" spans="8:12" x14ac:dyDescent="0.2">
      <c r="H630">
        <v>7.8375000000000097E-2</v>
      </c>
      <c r="I630">
        <f>('Pres Est+Mov Vlv+Mach Delay'!T633-'Pres Est+Mov Vlv+Mach Delay'!T632)/0.000125</f>
        <v>0.23214334459426</v>
      </c>
      <c r="K630">
        <v>7.8375000000000097E-2</v>
      </c>
      <c r="L630">
        <f>IF((('Pres Est+Mov Vlv+Mach Delay'!S632-'Pres Est+Mov Vlv+Mach Delay'!S631)/0.000125&lt;=0),0.0000001,('Pres Est+Mov Vlv+Mach Delay'!S632-'Pres Est+Mov Vlv+Mach Delay'!S631)/0.000125)</f>
        <v>0.20197517704679049</v>
      </c>
    </row>
    <row r="631" spans="8:12" x14ac:dyDescent="0.2">
      <c r="H631">
        <v>7.8500000000000097E-2</v>
      </c>
      <c r="I631">
        <f>('Pres Est+Mov Vlv+Mach Delay'!T634-'Pres Est+Mov Vlv+Mach Delay'!T633)/0.000125</f>
        <v>0.22039947794419901</v>
      </c>
      <c r="K631">
        <v>7.8500000000000097E-2</v>
      </c>
      <c r="L631">
        <f>IF((('Pres Est+Mov Vlv+Mach Delay'!S633-'Pres Est+Mov Vlv+Mach Delay'!S632)/0.000125&lt;=0),0.0000001,('Pres Est+Mov Vlv+Mach Delay'!S633-'Pres Est+Mov Vlv+Mach Delay'!S632)/0.000125)</f>
        <v>0.1959482691163022</v>
      </c>
    </row>
    <row r="632" spans="8:12" x14ac:dyDescent="0.2">
      <c r="H632">
        <v>7.8625000000000098E-2</v>
      </c>
      <c r="I632">
        <f>('Pres Est+Mov Vlv+Mach Delay'!T635-'Pres Est+Mov Vlv+Mach Delay'!T634)/0.000125</f>
        <v>0.20399135888042597</v>
      </c>
      <c r="K632">
        <v>7.8625000000000098E-2</v>
      </c>
      <c r="L632">
        <f>IF((('Pres Est+Mov Vlv+Mach Delay'!S634-'Pres Est+Mov Vlv+Mach Delay'!S633)/0.000125&lt;=0),0.0000001,('Pres Est+Mov Vlv+Mach Delay'!S634-'Pres Est+Mov Vlv+Mach Delay'!S633)/0.000125)</f>
        <v>0.18603546999283738</v>
      </c>
    </row>
    <row r="633" spans="8:12" x14ac:dyDescent="0.2">
      <c r="H633">
        <v>7.8750000000000098E-2</v>
      </c>
      <c r="I633">
        <f>('Pres Est+Mov Vlv+Mach Delay'!T636-'Pres Est+Mov Vlv+Mach Delay'!T635)/0.000125</f>
        <v>0.1831638994894795</v>
      </c>
      <c r="K633">
        <v>7.8750000000000098E-2</v>
      </c>
      <c r="L633">
        <f>IF((('Pres Est+Mov Vlv+Mach Delay'!S635-'Pres Est+Mov Vlv+Mach Delay'!S634)/0.000125&lt;=0),0.0000001,('Pres Est+Mov Vlv+Mach Delay'!S635-'Pres Est+Mov Vlv+Mach Delay'!S634)/0.000125)</f>
        <v>0.1721856543299336</v>
      </c>
    </row>
    <row r="634" spans="8:12" x14ac:dyDescent="0.2">
      <c r="H634">
        <v>7.8875000000000098E-2</v>
      </c>
      <c r="I634">
        <f>('Pres Est+Mov Vlv+Mach Delay'!T637-'Pres Est+Mov Vlv+Mach Delay'!T636)/0.000125</f>
        <v>0.15850078318459856</v>
      </c>
      <c r="K634">
        <v>7.8875000000000098E-2</v>
      </c>
      <c r="L634">
        <f>IF((('Pres Est+Mov Vlv+Mach Delay'!S636-'Pres Est+Mov Vlv+Mach Delay'!S635)/0.000125&lt;=0),0.0000001,('Pres Est+Mov Vlv+Mach Delay'!S636-'Pres Est+Mov Vlv+Mach Delay'!S635)/0.000125)</f>
        <v>0.15460554827572337</v>
      </c>
    </row>
    <row r="635" spans="8:12" x14ac:dyDescent="0.2">
      <c r="H635">
        <v>7.9000000000000098E-2</v>
      </c>
      <c r="I635">
        <f>('Pres Est+Mov Vlv+Mach Delay'!T638-'Pres Est+Mov Vlv+Mach Delay'!T637)/0.000125</f>
        <v>0.13092700374917227</v>
      </c>
      <c r="K635">
        <v>7.9000000000000098E-2</v>
      </c>
      <c r="L635">
        <f>IF((('Pres Est+Mov Vlv+Mach Delay'!S637-'Pres Est+Mov Vlv+Mach Delay'!S636)/0.000125&lt;=0),0.0000001,('Pres Est+Mov Vlv+Mach Delay'!S637-'Pres Est+Mov Vlv+Mach Delay'!S636)/0.000125)</f>
        <v>0.13378782912292159</v>
      </c>
    </row>
    <row r="636" spans="8:12" x14ac:dyDescent="0.2">
      <c r="H636">
        <v>7.9125000000000098E-2</v>
      </c>
      <c r="I636">
        <f>('Pres Est+Mov Vlv+Mach Delay'!T639-'Pres Est+Mov Vlv+Mach Delay'!T638)/0.000125</f>
        <v>0.10167311448941885</v>
      </c>
      <c r="K636">
        <v>7.9125000000000098E-2</v>
      </c>
      <c r="L636">
        <f>IF((('Pres Est+Mov Vlv+Mach Delay'!S638-'Pres Est+Mov Vlv+Mach Delay'!S637)/0.000125&lt;=0),0.0000001,('Pres Est+Mov Vlv+Mach Delay'!S638-'Pres Est+Mov Vlv+Mach Delay'!S637)/0.000125)</f>
        <v>0.1105132684724331</v>
      </c>
    </row>
    <row r="637" spans="8:12" x14ac:dyDescent="0.2">
      <c r="H637">
        <v>7.9250000000000098E-2</v>
      </c>
      <c r="I637">
        <f>('Pres Est+Mov Vlv+Mach Delay'!T640-'Pres Est+Mov Vlv+Mach Delay'!T639)/0.000125</f>
        <v>7.2197607279222975E-2</v>
      </c>
      <c r="K637">
        <v>7.9250000000000098E-2</v>
      </c>
      <c r="L637">
        <f>IF((('Pres Est+Mov Vlv+Mach Delay'!S639-'Pres Est+Mov Vlv+Mach Delay'!S638)/0.000125&lt;=0),0.0000001,('Pres Est+Mov Vlv+Mach Delay'!S639-'Pres Est+Mov Vlv+Mach Delay'!S638)/0.000125)</f>
        <v>8.5820555548064489E-2</v>
      </c>
    </row>
    <row r="638" spans="8:12" x14ac:dyDescent="0.2">
      <c r="H638">
        <v>7.9375000000000098E-2</v>
      </c>
      <c r="I638">
        <f>('Pres Est+Mov Vlv+Mach Delay'!T641-'Pres Est+Mov Vlv+Mach Delay'!T640)/0.000125</f>
        <v>4.4069585188678644E-2</v>
      </c>
      <c r="K638">
        <v>7.9375000000000098E-2</v>
      </c>
      <c r="L638">
        <f>IF((('Pres Est+Mov Vlv+Mach Delay'!S640-'Pres Est+Mov Vlv+Mach Delay'!S639)/0.000125&lt;=0),0.0000001,('Pres Est+Mov Vlv+Mach Delay'!S640-'Pres Est+Mov Vlv+Mach Delay'!S639)/0.000125)</f>
        <v>6.0940778661686124E-2</v>
      </c>
    </row>
    <row r="639" spans="8:12" x14ac:dyDescent="0.2">
      <c r="H639">
        <v>7.9500000000000098E-2</v>
      </c>
      <c r="I639">
        <f>('Pres Est+Mov Vlv+Mach Delay'!T642-'Pres Est+Mov Vlv+Mach Delay'!T641)/0.000125</f>
        <v>1.8820764392150392E-2</v>
      </c>
      <c r="K639">
        <v>7.9500000000000098E-2</v>
      </c>
      <c r="L639">
        <f>IF((('Pres Est+Mov Vlv+Mach Delay'!S641-'Pres Est+Mov Vlv+Mach Delay'!S640)/0.000125&lt;=0),0.0000001,('Pres Est+Mov Vlv+Mach Delay'!S641-'Pres Est+Mov Vlv+Mach Delay'!S640)/0.000125)</f>
        <v>3.7198391164251603E-2</v>
      </c>
    </row>
    <row r="640" spans="8:12" x14ac:dyDescent="0.2">
      <c r="H640">
        <v>7.9625000000000098E-2</v>
      </c>
      <c r="I640">
        <f>('Pres Est+Mov Vlv+Mach Delay'!T643-'Pres Est+Mov Vlv+Mach Delay'!T642)/0.000125</f>
        <v>-2.217283314756742E-3</v>
      </c>
      <c r="K640">
        <v>7.9625000000000098E-2</v>
      </c>
      <c r="L640">
        <f>IF((('Pres Est+Mov Vlv+Mach Delay'!S642-'Pres Est+Mov Vlv+Mach Delay'!S641)/0.000125&lt;=0),0.0000001,('Pres Est+Mov Vlv+Mach Delay'!S642-'Pres Est+Mov Vlv+Mach Delay'!S641)/0.000125)</f>
        <v>1.5886288760650485E-2</v>
      </c>
    </row>
    <row r="641" spans="8:12" x14ac:dyDescent="0.2">
      <c r="H641">
        <v>7.9750000000000099E-2</v>
      </c>
      <c r="I641">
        <f>('Pres Est+Mov Vlv+Mach Delay'!T644-'Pres Est+Mov Vlv+Mach Delay'!T643)/0.000125</f>
        <v>-1.8069302077208631E-2</v>
      </c>
      <c r="K641">
        <v>7.9750000000000099E-2</v>
      </c>
      <c r="L641">
        <f>IF((('Pres Est+Mov Vlv+Mach Delay'!S643-'Pres Est+Mov Vlv+Mach Delay'!S642)/0.000125&lt;=0),0.0000001,('Pres Est+Mov Vlv+Mach Delay'!S643-'Pres Est+Mov Vlv+Mach Delay'!S642)/0.000125)</f>
        <v>9.9999999999999995E-8</v>
      </c>
    </row>
    <row r="642" spans="8:12" x14ac:dyDescent="0.2">
      <c r="H642">
        <v>7.9875000000000099E-2</v>
      </c>
      <c r="I642">
        <f>('Pres Est+Mov Vlv+Mach Delay'!T645-'Pres Est+Mov Vlv+Mach Delay'!T644)/0.000125</f>
        <v>-2.8242081324296626E-2</v>
      </c>
      <c r="K642">
        <v>7.9875000000000099E-2</v>
      </c>
      <c r="L642">
        <f>IF((('Pres Est+Mov Vlv+Mach Delay'!S644-'Pres Est+Mov Vlv+Mach Delay'!S643)/0.000125&lt;=0),0.0000001,('Pres Est+Mov Vlv+Mach Delay'!S644-'Pres Est+Mov Vlv+Mach Delay'!S643)/0.000125)</f>
        <v>9.9999999999999995E-8</v>
      </c>
    </row>
    <row r="643" spans="8:12" x14ac:dyDescent="0.2">
      <c r="H643">
        <v>8.0000000000000099E-2</v>
      </c>
      <c r="I643">
        <f>('Pres Est+Mov Vlv+Mach Delay'!T646-'Pres Est+Mov Vlv+Mach Delay'!T645)/0.000125</f>
        <v>-3.2797438582767534E-2</v>
      </c>
      <c r="K643">
        <v>8.0000000000000099E-2</v>
      </c>
      <c r="L643">
        <f>IF((('Pres Est+Mov Vlv+Mach Delay'!S645-'Pres Est+Mov Vlv+Mach Delay'!S644)/0.000125&lt;=0),0.0000001,('Pres Est+Mov Vlv+Mach Delay'!S645-'Pres Est+Mov Vlv+Mach Delay'!S644)/0.000125)</f>
        <v>9.9999999999999995E-8</v>
      </c>
    </row>
    <row r="644" spans="8:12" x14ac:dyDescent="0.2">
      <c r="H644">
        <v>8.0125000000000099E-2</v>
      </c>
      <c r="I644">
        <f>('Pres Est+Mov Vlv+Mach Delay'!T647-'Pres Est+Mov Vlv+Mach Delay'!T646)/0.000125</f>
        <v>-4.9520929905017939</v>
      </c>
      <c r="K644">
        <v>8.0125000000000099E-2</v>
      </c>
      <c r="L644">
        <f>IF((('Pres Est+Mov Vlv+Mach Delay'!S646-'Pres Est+Mov Vlv+Mach Delay'!S645)/0.000125&lt;=0),0.0000001,('Pres Est+Mov Vlv+Mach Delay'!S646-'Pres Est+Mov Vlv+Mach Delay'!S645)/0.000125)</f>
        <v>9.9999999999999995E-8</v>
      </c>
    </row>
    <row r="645" spans="8:12" x14ac:dyDescent="0.2">
      <c r="H645">
        <v>8.0250000000000099E-2</v>
      </c>
      <c r="I645">
        <f>('Pres Est+Mov Vlv+Mach Delay'!T648-'Pres Est+Mov Vlv+Mach Delay'!T647)/0.000125</f>
        <v>0</v>
      </c>
      <c r="K645">
        <v>8.0250000000000099E-2</v>
      </c>
      <c r="L645">
        <f>IF((('Pres Est+Mov Vlv+Mach Delay'!S647-'Pres Est+Mov Vlv+Mach Delay'!S646)/0.000125&lt;=0),0.0000001,('Pres Est+Mov Vlv+Mach Delay'!S647-'Pres Est+Mov Vlv+Mach Delay'!S646)/0.000125)</f>
        <v>9.9999999999999995E-8</v>
      </c>
    </row>
    <row r="646" spans="8:12" x14ac:dyDescent="0.2">
      <c r="H646">
        <v>8.0375000000000099E-2</v>
      </c>
      <c r="I646">
        <f>('Pres Est+Mov Vlv+Mach Delay'!T649-'Pres Est+Mov Vlv+Mach Delay'!T648)/0.000125</f>
        <v>0</v>
      </c>
      <c r="K646">
        <v>8.0375000000000099E-2</v>
      </c>
      <c r="L646">
        <f>IF((('Pres Est+Mov Vlv+Mach Delay'!S648-'Pres Est+Mov Vlv+Mach Delay'!S647)/0.000125&lt;=0),0.0000001,('Pres Est+Mov Vlv+Mach Delay'!S648-'Pres Est+Mov Vlv+Mach Delay'!S647)/0.000125)</f>
        <v>9.9999999999999995E-8</v>
      </c>
    </row>
    <row r="647" spans="8:12" x14ac:dyDescent="0.2">
      <c r="H647">
        <v>8.0500000000000099E-2</v>
      </c>
      <c r="I647">
        <f>('Pres Est+Mov Vlv+Mach Delay'!T650-'Pres Est+Mov Vlv+Mach Delay'!T649)/0.000125</f>
        <v>0</v>
      </c>
      <c r="K647">
        <v>8.0500000000000099E-2</v>
      </c>
      <c r="L647">
        <f>IF((('Pres Est+Mov Vlv+Mach Delay'!S649-'Pres Est+Mov Vlv+Mach Delay'!S648)/0.000125&lt;=0),0.0000001,('Pres Est+Mov Vlv+Mach Delay'!S649-'Pres Est+Mov Vlv+Mach Delay'!S648)/0.000125)</f>
        <v>9.9999999999999995E-8</v>
      </c>
    </row>
    <row r="648" spans="8:12" x14ac:dyDescent="0.2">
      <c r="H648">
        <v>8.0625000000000099E-2</v>
      </c>
      <c r="I648">
        <f>('Pres Est+Mov Vlv+Mach Delay'!T651-'Pres Est+Mov Vlv+Mach Delay'!T650)/0.000125</f>
        <v>0</v>
      </c>
      <c r="K648">
        <v>8.0625000000000099E-2</v>
      </c>
      <c r="L648">
        <f>IF((('Pres Est+Mov Vlv+Mach Delay'!S650-'Pres Est+Mov Vlv+Mach Delay'!S649)/0.000125&lt;=0),0.0000001,('Pres Est+Mov Vlv+Mach Delay'!S650-'Pres Est+Mov Vlv+Mach Delay'!S649)/0.000125)</f>
        <v>9.9999999999999995E-8</v>
      </c>
    </row>
    <row r="649" spans="8:12" x14ac:dyDescent="0.2">
      <c r="H649">
        <v>8.0750000000000099E-2</v>
      </c>
      <c r="I649">
        <f>('Pres Est+Mov Vlv+Mach Delay'!T652-'Pres Est+Mov Vlv+Mach Delay'!T651)/0.000125</f>
        <v>0</v>
      </c>
      <c r="K649">
        <v>8.0750000000000099E-2</v>
      </c>
      <c r="L649">
        <f>IF((('Pres Est+Mov Vlv+Mach Delay'!S651-'Pres Est+Mov Vlv+Mach Delay'!S650)/0.000125&lt;=0),0.0000001,('Pres Est+Mov Vlv+Mach Delay'!S651-'Pres Est+Mov Vlv+Mach Delay'!S650)/0.000125)</f>
        <v>9.9999999999999995E-8</v>
      </c>
    </row>
    <row r="650" spans="8:12" x14ac:dyDescent="0.2">
      <c r="H650">
        <v>8.08750000000001E-2</v>
      </c>
      <c r="I650">
        <f>('Pres Est+Mov Vlv+Mach Delay'!T653-'Pres Est+Mov Vlv+Mach Delay'!T652)/0.000125</f>
        <v>0</v>
      </c>
      <c r="K650">
        <v>8.08750000000001E-2</v>
      </c>
      <c r="L650">
        <f>IF((('Pres Est+Mov Vlv+Mach Delay'!S652-'Pres Est+Mov Vlv+Mach Delay'!S651)/0.000125&lt;=0),0.0000001,('Pres Est+Mov Vlv+Mach Delay'!S652-'Pres Est+Mov Vlv+Mach Delay'!S651)/0.000125)</f>
        <v>9.9999999999999995E-8</v>
      </c>
    </row>
    <row r="651" spans="8:12" x14ac:dyDescent="0.2">
      <c r="H651">
        <v>8.10000000000001E-2</v>
      </c>
      <c r="I651">
        <f>('Pres Est+Mov Vlv+Mach Delay'!T654-'Pres Est+Mov Vlv+Mach Delay'!T653)/0.000125</f>
        <v>0</v>
      </c>
      <c r="K651">
        <v>8.10000000000001E-2</v>
      </c>
      <c r="L651">
        <f>IF((('Pres Est+Mov Vlv+Mach Delay'!S653-'Pres Est+Mov Vlv+Mach Delay'!S652)/0.000125&lt;=0),0.0000001,('Pres Est+Mov Vlv+Mach Delay'!S653-'Pres Est+Mov Vlv+Mach Delay'!S652)/0.000125)</f>
        <v>9.9999999999999995E-8</v>
      </c>
    </row>
    <row r="652" spans="8:12" x14ac:dyDescent="0.2">
      <c r="H652">
        <v>8.11250000000001E-2</v>
      </c>
      <c r="I652">
        <f>('Pres Est+Mov Vlv+Mach Delay'!T655-'Pres Est+Mov Vlv+Mach Delay'!T654)/0.000125</f>
        <v>0</v>
      </c>
      <c r="K652">
        <v>8.11250000000001E-2</v>
      </c>
      <c r="L652">
        <f>IF((('Pres Est+Mov Vlv+Mach Delay'!S654-'Pres Est+Mov Vlv+Mach Delay'!S653)/0.000125&lt;=0),0.0000001,('Pres Est+Mov Vlv+Mach Delay'!S654-'Pres Est+Mov Vlv+Mach Delay'!S653)/0.000125)</f>
        <v>9.9999999999999995E-8</v>
      </c>
    </row>
    <row r="653" spans="8:12" x14ac:dyDescent="0.2">
      <c r="H653">
        <v>8.12500000000001E-2</v>
      </c>
      <c r="I653">
        <f>('Pres Est+Mov Vlv+Mach Delay'!T656-'Pres Est+Mov Vlv+Mach Delay'!T655)/0.000125</f>
        <v>0</v>
      </c>
      <c r="K653">
        <v>8.12500000000001E-2</v>
      </c>
      <c r="L653">
        <f>IF((('Pres Est+Mov Vlv+Mach Delay'!S655-'Pres Est+Mov Vlv+Mach Delay'!S654)/0.000125&lt;=0),0.0000001,('Pres Est+Mov Vlv+Mach Delay'!S655-'Pres Est+Mov Vlv+Mach Delay'!S654)/0.000125)</f>
        <v>9.9999999999999995E-8</v>
      </c>
    </row>
    <row r="654" spans="8:12" x14ac:dyDescent="0.2">
      <c r="H654">
        <v>8.13750000000001E-2</v>
      </c>
      <c r="I654">
        <f>('Pres Est+Mov Vlv+Mach Delay'!T657-'Pres Est+Mov Vlv+Mach Delay'!T656)/0.000125</f>
        <v>0</v>
      </c>
      <c r="K654">
        <v>8.13750000000001E-2</v>
      </c>
      <c r="L654">
        <f>IF((('Pres Est+Mov Vlv+Mach Delay'!S656-'Pres Est+Mov Vlv+Mach Delay'!S655)/0.000125&lt;=0),0.0000001,('Pres Est+Mov Vlv+Mach Delay'!S656-'Pres Est+Mov Vlv+Mach Delay'!S655)/0.000125)</f>
        <v>9.9999999999999995E-8</v>
      </c>
    </row>
    <row r="655" spans="8:12" x14ac:dyDescent="0.2">
      <c r="H655">
        <v>8.15000000000001E-2</v>
      </c>
      <c r="I655">
        <f>('Pres Est+Mov Vlv+Mach Delay'!T658-'Pres Est+Mov Vlv+Mach Delay'!T657)/0.000125</f>
        <v>0</v>
      </c>
      <c r="K655">
        <v>8.15000000000001E-2</v>
      </c>
      <c r="L655">
        <f>IF((('Pres Est+Mov Vlv+Mach Delay'!S657-'Pres Est+Mov Vlv+Mach Delay'!S656)/0.000125&lt;=0),0.0000001,('Pres Est+Mov Vlv+Mach Delay'!S657-'Pres Est+Mov Vlv+Mach Delay'!S656)/0.000125)</f>
        <v>9.9999999999999995E-8</v>
      </c>
    </row>
    <row r="656" spans="8:12" x14ac:dyDescent="0.2">
      <c r="H656">
        <v>8.16250000000001E-2</v>
      </c>
      <c r="I656">
        <f>('Pres Est+Mov Vlv+Mach Delay'!T659-'Pres Est+Mov Vlv+Mach Delay'!T658)/0.000125</f>
        <v>0</v>
      </c>
      <c r="K656">
        <v>8.16250000000001E-2</v>
      </c>
      <c r="L656">
        <f>IF((('Pres Est+Mov Vlv+Mach Delay'!S658-'Pres Est+Mov Vlv+Mach Delay'!S657)/0.000125&lt;=0),0.0000001,('Pres Est+Mov Vlv+Mach Delay'!S658-'Pres Est+Mov Vlv+Mach Delay'!S657)/0.000125)</f>
        <v>9.9999999999999995E-8</v>
      </c>
    </row>
    <row r="657" spans="8:12" x14ac:dyDescent="0.2">
      <c r="H657">
        <v>8.17500000000001E-2</v>
      </c>
      <c r="I657">
        <f>('Pres Est+Mov Vlv+Mach Delay'!T660-'Pres Est+Mov Vlv+Mach Delay'!T659)/0.000125</f>
        <v>0</v>
      </c>
      <c r="K657">
        <v>8.17500000000001E-2</v>
      </c>
      <c r="L657">
        <f>IF((('Pres Est+Mov Vlv+Mach Delay'!S659-'Pres Est+Mov Vlv+Mach Delay'!S658)/0.000125&lt;=0),0.0000001,('Pres Est+Mov Vlv+Mach Delay'!S659-'Pres Est+Mov Vlv+Mach Delay'!S658)/0.000125)</f>
        <v>9.9999999999999995E-8</v>
      </c>
    </row>
    <row r="658" spans="8:12" x14ac:dyDescent="0.2">
      <c r="H658">
        <v>8.18750000000001E-2</v>
      </c>
      <c r="I658">
        <f>('Pres Est+Mov Vlv+Mach Delay'!T661-'Pres Est+Mov Vlv+Mach Delay'!T660)/0.000125</f>
        <v>0</v>
      </c>
      <c r="K658">
        <v>8.18750000000001E-2</v>
      </c>
      <c r="L658">
        <f>IF((('Pres Est+Mov Vlv+Mach Delay'!S660-'Pres Est+Mov Vlv+Mach Delay'!S659)/0.000125&lt;=0),0.0000001,('Pres Est+Mov Vlv+Mach Delay'!S660-'Pres Est+Mov Vlv+Mach Delay'!S659)/0.000125)</f>
        <v>9.9999999999999995E-8</v>
      </c>
    </row>
    <row r="659" spans="8:12" x14ac:dyDescent="0.2">
      <c r="H659">
        <v>8.2000000000000101E-2</v>
      </c>
      <c r="I659">
        <f>('Pres Est+Mov Vlv+Mach Delay'!T662-'Pres Est+Mov Vlv+Mach Delay'!T661)/0.000125</f>
        <v>0</v>
      </c>
      <c r="K659">
        <v>8.2000000000000101E-2</v>
      </c>
      <c r="L659">
        <f>IF((('Pres Est+Mov Vlv+Mach Delay'!S661-'Pres Est+Mov Vlv+Mach Delay'!S660)/0.000125&lt;=0),0.0000001,('Pres Est+Mov Vlv+Mach Delay'!S661-'Pres Est+Mov Vlv+Mach Delay'!S660)/0.000125)</f>
        <v>9.9999999999999995E-8</v>
      </c>
    </row>
    <row r="660" spans="8:12" x14ac:dyDescent="0.2">
      <c r="H660">
        <v>8.2125000000000101E-2</v>
      </c>
      <c r="I660">
        <f>('Pres Est+Mov Vlv+Mach Delay'!T663-'Pres Est+Mov Vlv+Mach Delay'!T662)/0.000125</f>
        <v>0</v>
      </c>
      <c r="K660">
        <v>8.2125000000000101E-2</v>
      </c>
      <c r="L660">
        <f>IF((('Pres Est+Mov Vlv+Mach Delay'!S662-'Pres Est+Mov Vlv+Mach Delay'!S661)/0.000125&lt;=0),0.0000001,('Pres Est+Mov Vlv+Mach Delay'!S662-'Pres Est+Mov Vlv+Mach Delay'!S661)/0.000125)</f>
        <v>9.9999999999999995E-8</v>
      </c>
    </row>
    <row r="661" spans="8:12" x14ac:dyDescent="0.2">
      <c r="H661">
        <v>8.2250000000000101E-2</v>
      </c>
      <c r="I661">
        <f>('Pres Est+Mov Vlv+Mach Delay'!T664-'Pres Est+Mov Vlv+Mach Delay'!T663)/0.000125</f>
        <v>0</v>
      </c>
      <c r="K661">
        <v>8.2250000000000101E-2</v>
      </c>
      <c r="L661">
        <f>IF((('Pres Est+Mov Vlv+Mach Delay'!S663-'Pres Est+Mov Vlv+Mach Delay'!S662)/0.000125&lt;=0),0.0000001,('Pres Est+Mov Vlv+Mach Delay'!S663-'Pres Est+Mov Vlv+Mach Delay'!S662)/0.000125)</f>
        <v>9.9999999999999995E-8</v>
      </c>
    </row>
    <row r="662" spans="8:12" x14ac:dyDescent="0.2">
      <c r="H662">
        <v>8.2375000000000101E-2</v>
      </c>
      <c r="I662">
        <f>('Pres Est+Mov Vlv+Mach Delay'!T665-'Pres Est+Mov Vlv+Mach Delay'!T664)/0.000125</f>
        <v>0</v>
      </c>
      <c r="K662">
        <v>8.2375000000000101E-2</v>
      </c>
      <c r="L662">
        <f>IF((('Pres Est+Mov Vlv+Mach Delay'!S664-'Pres Est+Mov Vlv+Mach Delay'!S663)/0.000125&lt;=0),0.0000001,('Pres Est+Mov Vlv+Mach Delay'!S664-'Pres Est+Mov Vlv+Mach Delay'!S663)/0.000125)</f>
        <v>9.9999999999999995E-8</v>
      </c>
    </row>
    <row r="663" spans="8:12" x14ac:dyDescent="0.2">
      <c r="H663">
        <v>8.2500000000000101E-2</v>
      </c>
      <c r="I663">
        <f>('Pres Est+Mov Vlv+Mach Delay'!T666-'Pres Est+Mov Vlv+Mach Delay'!T665)/0.000125</f>
        <v>0</v>
      </c>
      <c r="K663">
        <v>8.2500000000000101E-2</v>
      </c>
      <c r="L663">
        <f>IF((('Pres Est+Mov Vlv+Mach Delay'!S665-'Pres Est+Mov Vlv+Mach Delay'!S664)/0.000125&lt;=0),0.0000001,('Pres Est+Mov Vlv+Mach Delay'!S665-'Pres Est+Mov Vlv+Mach Delay'!S664)/0.000125)</f>
        <v>9.9999999999999995E-8</v>
      </c>
    </row>
    <row r="664" spans="8:12" x14ac:dyDescent="0.2">
      <c r="H664">
        <v>8.2625000000000101E-2</v>
      </c>
      <c r="I664">
        <f>('Pres Est+Mov Vlv+Mach Delay'!T667-'Pres Est+Mov Vlv+Mach Delay'!T666)/0.000125</f>
        <v>0</v>
      </c>
      <c r="K664">
        <v>8.2625000000000101E-2</v>
      </c>
      <c r="L664">
        <f>IF((('Pres Est+Mov Vlv+Mach Delay'!S666-'Pres Est+Mov Vlv+Mach Delay'!S665)/0.000125&lt;=0),0.0000001,('Pres Est+Mov Vlv+Mach Delay'!S666-'Pres Est+Mov Vlv+Mach Delay'!S665)/0.000125)</f>
        <v>9.9999999999999995E-8</v>
      </c>
    </row>
    <row r="665" spans="8:12" x14ac:dyDescent="0.2">
      <c r="H665">
        <v>8.2750000000000101E-2</v>
      </c>
      <c r="I665">
        <f>('Pres Est+Mov Vlv+Mach Delay'!T668-'Pres Est+Mov Vlv+Mach Delay'!T667)/0.000125</f>
        <v>0</v>
      </c>
      <c r="K665">
        <v>8.2750000000000101E-2</v>
      </c>
      <c r="L665">
        <f>IF((('Pres Est+Mov Vlv+Mach Delay'!S667-'Pres Est+Mov Vlv+Mach Delay'!S666)/0.000125&lt;=0),0.0000001,('Pres Est+Mov Vlv+Mach Delay'!S667-'Pres Est+Mov Vlv+Mach Delay'!S666)/0.000125)</f>
        <v>9.9999999999999995E-8</v>
      </c>
    </row>
    <row r="666" spans="8:12" x14ac:dyDescent="0.2">
      <c r="H666">
        <v>8.2875000000000101E-2</v>
      </c>
      <c r="I666">
        <f>('Pres Est+Mov Vlv+Mach Delay'!T669-'Pres Est+Mov Vlv+Mach Delay'!T668)/0.000125</f>
        <v>0</v>
      </c>
      <c r="K666">
        <v>8.2875000000000101E-2</v>
      </c>
      <c r="L666">
        <f>IF((('Pres Est+Mov Vlv+Mach Delay'!S668-'Pres Est+Mov Vlv+Mach Delay'!S667)/0.000125&lt;=0),0.0000001,('Pres Est+Mov Vlv+Mach Delay'!S668-'Pres Est+Mov Vlv+Mach Delay'!S667)/0.000125)</f>
        <v>9.9999999999999995E-8</v>
      </c>
    </row>
    <row r="667" spans="8:12" x14ac:dyDescent="0.2">
      <c r="H667">
        <v>8.3000000000000101E-2</v>
      </c>
      <c r="I667">
        <f>('Pres Est+Mov Vlv+Mach Delay'!T670-'Pres Est+Mov Vlv+Mach Delay'!T669)/0.000125</f>
        <v>0</v>
      </c>
      <c r="K667">
        <v>8.3000000000000101E-2</v>
      </c>
      <c r="L667">
        <f>IF((('Pres Est+Mov Vlv+Mach Delay'!S669-'Pres Est+Mov Vlv+Mach Delay'!S668)/0.000125&lt;=0),0.0000001,('Pres Est+Mov Vlv+Mach Delay'!S669-'Pres Est+Mov Vlv+Mach Delay'!S668)/0.000125)</f>
        <v>9.9999999999999995E-8</v>
      </c>
    </row>
    <row r="668" spans="8:12" x14ac:dyDescent="0.2">
      <c r="H668">
        <v>8.3125000000000102E-2</v>
      </c>
      <c r="I668">
        <f>('Pres Est+Mov Vlv+Mach Delay'!T671-'Pres Est+Mov Vlv+Mach Delay'!T670)/0.000125</f>
        <v>0</v>
      </c>
      <c r="K668">
        <v>8.3125000000000102E-2</v>
      </c>
      <c r="L668">
        <f>IF((('Pres Est+Mov Vlv+Mach Delay'!S670-'Pres Est+Mov Vlv+Mach Delay'!S669)/0.000125&lt;=0),0.0000001,('Pres Est+Mov Vlv+Mach Delay'!S670-'Pres Est+Mov Vlv+Mach Delay'!S669)/0.000125)</f>
        <v>9.9999999999999995E-8</v>
      </c>
    </row>
    <row r="669" spans="8:12" x14ac:dyDescent="0.2">
      <c r="H669">
        <v>8.3250000000000102E-2</v>
      </c>
      <c r="I669">
        <f>('Pres Est+Mov Vlv+Mach Delay'!T672-'Pres Est+Mov Vlv+Mach Delay'!T671)/0.000125</f>
        <v>0</v>
      </c>
      <c r="K669">
        <v>8.3250000000000102E-2</v>
      </c>
      <c r="L669">
        <f>IF((('Pres Est+Mov Vlv+Mach Delay'!S671-'Pres Est+Mov Vlv+Mach Delay'!S670)/0.000125&lt;=0),0.0000001,('Pres Est+Mov Vlv+Mach Delay'!S671-'Pres Est+Mov Vlv+Mach Delay'!S670)/0.000125)</f>
        <v>9.9999999999999995E-8</v>
      </c>
    </row>
    <row r="670" spans="8:12" x14ac:dyDescent="0.2">
      <c r="H670">
        <v>8.3375000000000102E-2</v>
      </c>
      <c r="I670">
        <f>('Pres Est+Mov Vlv+Mach Delay'!T673-'Pres Est+Mov Vlv+Mach Delay'!T672)/0.000125</f>
        <v>0</v>
      </c>
      <c r="K670">
        <v>8.3375000000000102E-2</v>
      </c>
      <c r="L670">
        <f>IF((('Pres Est+Mov Vlv+Mach Delay'!S672-'Pres Est+Mov Vlv+Mach Delay'!S671)/0.000125&lt;=0),0.0000001,('Pres Est+Mov Vlv+Mach Delay'!S672-'Pres Est+Mov Vlv+Mach Delay'!S671)/0.000125)</f>
        <v>9.9999999999999995E-8</v>
      </c>
    </row>
    <row r="671" spans="8:12" x14ac:dyDescent="0.2">
      <c r="H671">
        <v>8.3500000000000102E-2</v>
      </c>
      <c r="I671">
        <f>('Pres Est+Mov Vlv+Mach Delay'!T674-'Pres Est+Mov Vlv+Mach Delay'!T673)/0.000125</f>
        <v>0</v>
      </c>
      <c r="K671">
        <v>8.3500000000000102E-2</v>
      </c>
      <c r="L671">
        <f>IF((('Pres Est+Mov Vlv+Mach Delay'!S673-'Pres Est+Mov Vlv+Mach Delay'!S672)/0.000125&lt;=0),0.0000001,('Pres Est+Mov Vlv+Mach Delay'!S673-'Pres Est+Mov Vlv+Mach Delay'!S672)/0.000125)</f>
        <v>9.9999999999999995E-8</v>
      </c>
    </row>
    <row r="672" spans="8:12" x14ac:dyDescent="0.2">
      <c r="H672">
        <v>8.3625000000000102E-2</v>
      </c>
      <c r="I672">
        <f>('Pres Est+Mov Vlv+Mach Delay'!T675-'Pres Est+Mov Vlv+Mach Delay'!T674)/0.000125</f>
        <v>0</v>
      </c>
      <c r="K672">
        <v>8.3625000000000102E-2</v>
      </c>
      <c r="L672">
        <f>IF((('Pres Est+Mov Vlv+Mach Delay'!S674-'Pres Est+Mov Vlv+Mach Delay'!S673)/0.000125&lt;=0),0.0000001,('Pres Est+Mov Vlv+Mach Delay'!S674-'Pres Est+Mov Vlv+Mach Delay'!S673)/0.000125)</f>
        <v>9.9999999999999995E-8</v>
      </c>
    </row>
    <row r="673" spans="8:12" x14ac:dyDescent="0.2">
      <c r="H673">
        <v>8.3750000000000102E-2</v>
      </c>
      <c r="I673">
        <f>('Pres Est+Mov Vlv+Mach Delay'!T676-'Pres Est+Mov Vlv+Mach Delay'!T675)/0.000125</f>
        <v>0</v>
      </c>
      <c r="K673">
        <v>8.3750000000000102E-2</v>
      </c>
      <c r="L673">
        <f>IF((('Pres Est+Mov Vlv+Mach Delay'!S675-'Pres Est+Mov Vlv+Mach Delay'!S674)/0.000125&lt;=0),0.0000001,('Pres Est+Mov Vlv+Mach Delay'!S675-'Pres Est+Mov Vlv+Mach Delay'!S674)/0.000125)</f>
        <v>9.9999999999999995E-8</v>
      </c>
    </row>
    <row r="674" spans="8:12" x14ac:dyDescent="0.2">
      <c r="H674">
        <v>8.3875000000000102E-2</v>
      </c>
      <c r="I674">
        <f>('Pres Est+Mov Vlv+Mach Delay'!T677-'Pres Est+Mov Vlv+Mach Delay'!T676)/0.000125</f>
        <v>0</v>
      </c>
      <c r="K674">
        <v>8.3875000000000102E-2</v>
      </c>
      <c r="L674">
        <f>IF((('Pres Est+Mov Vlv+Mach Delay'!S676-'Pres Est+Mov Vlv+Mach Delay'!S675)/0.000125&lt;=0),0.0000001,('Pres Est+Mov Vlv+Mach Delay'!S676-'Pres Est+Mov Vlv+Mach Delay'!S675)/0.000125)</f>
        <v>9.9999999999999995E-8</v>
      </c>
    </row>
    <row r="675" spans="8:12" x14ac:dyDescent="0.2">
      <c r="H675">
        <v>8.4000000000000102E-2</v>
      </c>
      <c r="I675">
        <f>('Pres Est+Mov Vlv+Mach Delay'!T678-'Pres Est+Mov Vlv+Mach Delay'!T677)/0.000125</f>
        <v>0</v>
      </c>
      <c r="K675">
        <v>8.4000000000000102E-2</v>
      </c>
      <c r="L675">
        <f>IF((('Pres Est+Mov Vlv+Mach Delay'!S677-'Pres Est+Mov Vlv+Mach Delay'!S676)/0.000125&lt;=0),0.0000001,('Pres Est+Mov Vlv+Mach Delay'!S677-'Pres Est+Mov Vlv+Mach Delay'!S676)/0.000125)</f>
        <v>9.9999999999999995E-8</v>
      </c>
    </row>
    <row r="676" spans="8:12" x14ac:dyDescent="0.2">
      <c r="H676">
        <v>8.4125000000000102E-2</v>
      </c>
      <c r="I676">
        <f>('Pres Est+Mov Vlv+Mach Delay'!T679-'Pres Est+Mov Vlv+Mach Delay'!T678)/0.000125</f>
        <v>0</v>
      </c>
      <c r="K676">
        <v>8.4125000000000102E-2</v>
      </c>
      <c r="L676">
        <f>IF((('Pres Est+Mov Vlv+Mach Delay'!S678-'Pres Est+Mov Vlv+Mach Delay'!S677)/0.000125&lt;=0),0.0000001,('Pres Est+Mov Vlv+Mach Delay'!S678-'Pres Est+Mov Vlv+Mach Delay'!S677)/0.000125)</f>
        <v>9.9999999999999995E-8</v>
      </c>
    </row>
    <row r="677" spans="8:12" x14ac:dyDescent="0.2">
      <c r="H677">
        <v>8.4250000000000103E-2</v>
      </c>
      <c r="I677">
        <f>('Pres Est+Mov Vlv+Mach Delay'!T680-'Pres Est+Mov Vlv+Mach Delay'!T679)/0.000125</f>
        <v>0</v>
      </c>
      <c r="K677">
        <v>8.4250000000000103E-2</v>
      </c>
      <c r="L677">
        <f>IF((('Pres Est+Mov Vlv+Mach Delay'!S679-'Pres Est+Mov Vlv+Mach Delay'!S678)/0.000125&lt;=0),0.0000001,('Pres Est+Mov Vlv+Mach Delay'!S679-'Pres Est+Mov Vlv+Mach Delay'!S678)/0.000125)</f>
        <v>9.9999999999999995E-8</v>
      </c>
    </row>
    <row r="678" spans="8:12" x14ac:dyDescent="0.2">
      <c r="H678">
        <v>8.4375000000000103E-2</v>
      </c>
      <c r="I678">
        <f>('Pres Est+Mov Vlv+Mach Delay'!T681-'Pres Est+Mov Vlv+Mach Delay'!T680)/0.000125</f>
        <v>0</v>
      </c>
      <c r="K678">
        <v>8.4375000000000103E-2</v>
      </c>
      <c r="L678">
        <f>IF((('Pres Est+Mov Vlv+Mach Delay'!S680-'Pres Est+Mov Vlv+Mach Delay'!S679)/0.000125&lt;=0),0.0000001,('Pres Est+Mov Vlv+Mach Delay'!S680-'Pres Est+Mov Vlv+Mach Delay'!S679)/0.000125)</f>
        <v>9.9999999999999995E-8</v>
      </c>
    </row>
    <row r="679" spans="8:12" x14ac:dyDescent="0.2">
      <c r="H679">
        <v>8.4500000000000103E-2</v>
      </c>
      <c r="I679">
        <f>('Pres Est+Mov Vlv+Mach Delay'!T682-'Pres Est+Mov Vlv+Mach Delay'!T681)/0.000125</f>
        <v>0</v>
      </c>
      <c r="K679">
        <v>8.4500000000000103E-2</v>
      </c>
      <c r="L679">
        <f>IF((('Pres Est+Mov Vlv+Mach Delay'!S681-'Pres Est+Mov Vlv+Mach Delay'!S680)/0.000125&lt;=0),0.0000001,('Pres Est+Mov Vlv+Mach Delay'!S681-'Pres Est+Mov Vlv+Mach Delay'!S680)/0.000125)</f>
        <v>9.9999999999999995E-8</v>
      </c>
    </row>
    <row r="680" spans="8:12" x14ac:dyDescent="0.2">
      <c r="H680">
        <v>8.4625000000000103E-2</v>
      </c>
      <c r="I680">
        <f>('Pres Est+Mov Vlv+Mach Delay'!T683-'Pres Est+Mov Vlv+Mach Delay'!T682)/0.000125</f>
        <v>0</v>
      </c>
      <c r="K680">
        <v>8.4625000000000103E-2</v>
      </c>
      <c r="L680">
        <f>IF((('Pres Est+Mov Vlv+Mach Delay'!S682-'Pres Est+Mov Vlv+Mach Delay'!S681)/0.000125&lt;=0),0.0000001,('Pres Est+Mov Vlv+Mach Delay'!S682-'Pres Est+Mov Vlv+Mach Delay'!S681)/0.000125)</f>
        <v>9.9999999999999995E-8</v>
      </c>
    </row>
    <row r="681" spans="8:12" x14ac:dyDescent="0.2">
      <c r="H681">
        <v>8.4750000000000103E-2</v>
      </c>
      <c r="I681">
        <f>('Pres Est+Mov Vlv+Mach Delay'!T684-'Pres Est+Mov Vlv+Mach Delay'!T683)/0.000125</f>
        <v>0</v>
      </c>
      <c r="K681">
        <v>8.4750000000000103E-2</v>
      </c>
      <c r="L681">
        <f>IF((('Pres Est+Mov Vlv+Mach Delay'!S683-'Pres Est+Mov Vlv+Mach Delay'!S682)/0.000125&lt;=0),0.0000001,('Pres Est+Mov Vlv+Mach Delay'!S683-'Pres Est+Mov Vlv+Mach Delay'!S682)/0.000125)</f>
        <v>9.9999999999999995E-8</v>
      </c>
    </row>
    <row r="682" spans="8:12" x14ac:dyDescent="0.2">
      <c r="H682">
        <v>8.4875000000000103E-2</v>
      </c>
      <c r="I682">
        <f>('Pres Est+Mov Vlv+Mach Delay'!T685-'Pres Est+Mov Vlv+Mach Delay'!T684)/0.000125</f>
        <v>0</v>
      </c>
      <c r="K682">
        <v>8.4875000000000103E-2</v>
      </c>
      <c r="L682">
        <f>IF((('Pres Est+Mov Vlv+Mach Delay'!S684-'Pres Est+Mov Vlv+Mach Delay'!S683)/0.000125&lt;=0),0.0000001,('Pres Est+Mov Vlv+Mach Delay'!S684-'Pres Est+Mov Vlv+Mach Delay'!S683)/0.000125)</f>
        <v>9.9999999999999995E-8</v>
      </c>
    </row>
    <row r="683" spans="8:12" x14ac:dyDescent="0.2">
      <c r="H683">
        <v>8.5000000000000103E-2</v>
      </c>
      <c r="I683">
        <f>('Pres Est+Mov Vlv+Mach Delay'!T686-'Pres Est+Mov Vlv+Mach Delay'!T685)/0.000125</f>
        <v>0</v>
      </c>
      <c r="K683">
        <v>8.5000000000000103E-2</v>
      </c>
      <c r="L683">
        <f>IF((('Pres Est+Mov Vlv+Mach Delay'!S685-'Pres Est+Mov Vlv+Mach Delay'!S684)/0.000125&lt;=0),0.0000001,('Pres Est+Mov Vlv+Mach Delay'!S685-'Pres Est+Mov Vlv+Mach Delay'!S684)/0.000125)</f>
        <v>9.9999999999999995E-8</v>
      </c>
    </row>
    <row r="684" spans="8:12" x14ac:dyDescent="0.2">
      <c r="H684">
        <v>8.5125000000000103E-2</v>
      </c>
      <c r="I684">
        <f>('Pres Est+Mov Vlv+Mach Delay'!T687-'Pres Est+Mov Vlv+Mach Delay'!T686)/0.000125</f>
        <v>0</v>
      </c>
      <c r="K684">
        <v>8.5125000000000103E-2</v>
      </c>
      <c r="L684">
        <f>IF((('Pres Est+Mov Vlv+Mach Delay'!S686-'Pres Est+Mov Vlv+Mach Delay'!S685)/0.000125&lt;=0),0.0000001,('Pres Est+Mov Vlv+Mach Delay'!S686-'Pres Est+Mov Vlv+Mach Delay'!S685)/0.000125)</f>
        <v>9.9999999999999995E-8</v>
      </c>
    </row>
    <row r="685" spans="8:12" x14ac:dyDescent="0.2">
      <c r="H685">
        <v>8.5250000000000103E-2</v>
      </c>
      <c r="I685">
        <f>('Pres Est+Mov Vlv+Mach Delay'!T688-'Pres Est+Mov Vlv+Mach Delay'!T687)/0.000125</f>
        <v>0</v>
      </c>
      <c r="K685">
        <v>8.5250000000000103E-2</v>
      </c>
      <c r="L685">
        <f>IF((('Pres Est+Mov Vlv+Mach Delay'!S687-'Pres Est+Mov Vlv+Mach Delay'!S686)/0.000125&lt;=0),0.0000001,('Pres Est+Mov Vlv+Mach Delay'!S687-'Pres Est+Mov Vlv+Mach Delay'!S686)/0.000125)</f>
        <v>9.9999999999999995E-8</v>
      </c>
    </row>
    <row r="686" spans="8:12" x14ac:dyDescent="0.2">
      <c r="H686">
        <v>8.5375000000000104E-2</v>
      </c>
      <c r="I686">
        <f>('Pres Est+Mov Vlv+Mach Delay'!T689-'Pres Est+Mov Vlv+Mach Delay'!T688)/0.000125</f>
        <v>0</v>
      </c>
      <c r="K686">
        <v>8.5375000000000104E-2</v>
      </c>
      <c r="L686">
        <f>IF((('Pres Est+Mov Vlv+Mach Delay'!S688-'Pres Est+Mov Vlv+Mach Delay'!S687)/0.000125&lt;=0),0.0000001,('Pres Est+Mov Vlv+Mach Delay'!S688-'Pres Est+Mov Vlv+Mach Delay'!S687)/0.000125)</f>
        <v>9.9999999999999995E-8</v>
      </c>
    </row>
    <row r="687" spans="8:12" x14ac:dyDescent="0.2">
      <c r="H687">
        <v>8.5500000000000104E-2</v>
      </c>
      <c r="I687">
        <f>('Pres Est+Mov Vlv+Mach Delay'!T690-'Pres Est+Mov Vlv+Mach Delay'!T689)/0.000125</f>
        <v>0</v>
      </c>
      <c r="K687">
        <v>8.5500000000000104E-2</v>
      </c>
      <c r="L687">
        <f>IF((('Pres Est+Mov Vlv+Mach Delay'!S689-'Pres Est+Mov Vlv+Mach Delay'!S688)/0.000125&lt;=0),0.0000001,('Pres Est+Mov Vlv+Mach Delay'!S689-'Pres Est+Mov Vlv+Mach Delay'!S688)/0.000125)</f>
        <v>9.9999999999999995E-8</v>
      </c>
    </row>
    <row r="688" spans="8:12" x14ac:dyDescent="0.2">
      <c r="H688">
        <v>8.5625000000000104E-2</v>
      </c>
      <c r="I688">
        <f>('Pres Est+Mov Vlv+Mach Delay'!T691-'Pres Est+Mov Vlv+Mach Delay'!T690)/0.000125</f>
        <v>0</v>
      </c>
      <c r="K688">
        <v>8.5625000000000104E-2</v>
      </c>
      <c r="L688">
        <f>IF((('Pres Est+Mov Vlv+Mach Delay'!S690-'Pres Est+Mov Vlv+Mach Delay'!S689)/0.000125&lt;=0),0.0000001,('Pres Est+Mov Vlv+Mach Delay'!S690-'Pres Est+Mov Vlv+Mach Delay'!S689)/0.000125)</f>
        <v>9.9999999999999995E-8</v>
      </c>
    </row>
    <row r="689" spans="8:12" x14ac:dyDescent="0.2">
      <c r="H689">
        <v>8.5750000000000104E-2</v>
      </c>
      <c r="I689">
        <f>('Pres Est+Mov Vlv+Mach Delay'!T692-'Pres Est+Mov Vlv+Mach Delay'!T691)/0.000125</f>
        <v>0</v>
      </c>
      <c r="K689">
        <v>8.5750000000000104E-2</v>
      </c>
      <c r="L689">
        <f>IF((('Pres Est+Mov Vlv+Mach Delay'!S691-'Pres Est+Mov Vlv+Mach Delay'!S690)/0.000125&lt;=0),0.0000001,('Pres Est+Mov Vlv+Mach Delay'!S691-'Pres Est+Mov Vlv+Mach Delay'!S690)/0.000125)</f>
        <v>9.9999999999999995E-8</v>
      </c>
    </row>
    <row r="690" spans="8:12" x14ac:dyDescent="0.2">
      <c r="H690">
        <v>8.5875000000000104E-2</v>
      </c>
      <c r="I690">
        <f>('Pres Est+Mov Vlv+Mach Delay'!T693-'Pres Est+Mov Vlv+Mach Delay'!T692)/0.000125</f>
        <v>0</v>
      </c>
      <c r="K690">
        <v>8.5875000000000104E-2</v>
      </c>
      <c r="L690">
        <f>IF((('Pres Est+Mov Vlv+Mach Delay'!S692-'Pres Est+Mov Vlv+Mach Delay'!S691)/0.000125&lt;=0),0.0000001,('Pres Est+Mov Vlv+Mach Delay'!S692-'Pres Est+Mov Vlv+Mach Delay'!S691)/0.000125)</f>
        <v>9.9999999999999995E-8</v>
      </c>
    </row>
    <row r="691" spans="8:12" x14ac:dyDescent="0.2">
      <c r="H691">
        <v>8.6000000000000104E-2</v>
      </c>
      <c r="I691">
        <f>('Pres Est+Mov Vlv+Mach Delay'!T694-'Pres Est+Mov Vlv+Mach Delay'!T693)/0.000125</f>
        <v>0</v>
      </c>
      <c r="K691">
        <v>8.6000000000000104E-2</v>
      </c>
      <c r="L691">
        <f>IF((('Pres Est+Mov Vlv+Mach Delay'!S693-'Pres Est+Mov Vlv+Mach Delay'!S692)/0.000125&lt;=0),0.0000001,('Pres Est+Mov Vlv+Mach Delay'!S693-'Pres Est+Mov Vlv+Mach Delay'!S692)/0.000125)</f>
        <v>9.9999999999999995E-8</v>
      </c>
    </row>
    <row r="692" spans="8:12" x14ac:dyDescent="0.2">
      <c r="H692">
        <v>8.6125000000000104E-2</v>
      </c>
      <c r="I692">
        <f>('Pres Est+Mov Vlv+Mach Delay'!T695-'Pres Est+Mov Vlv+Mach Delay'!T694)/0.000125</f>
        <v>0</v>
      </c>
      <c r="K692">
        <v>8.6125000000000104E-2</v>
      </c>
      <c r="L692">
        <f>IF((('Pres Est+Mov Vlv+Mach Delay'!S694-'Pres Est+Mov Vlv+Mach Delay'!S693)/0.000125&lt;=0),0.0000001,('Pres Est+Mov Vlv+Mach Delay'!S694-'Pres Est+Mov Vlv+Mach Delay'!S693)/0.000125)</f>
        <v>9.9999999999999995E-8</v>
      </c>
    </row>
    <row r="693" spans="8:12" x14ac:dyDescent="0.2">
      <c r="H693">
        <v>8.6250000000000104E-2</v>
      </c>
      <c r="I693">
        <f>('Pres Est+Mov Vlv+Mach Delay'!T696-'Pres Est+Mov Vlv+Mach Delay'!T695)/0.000125</f>
        <v>0</v>
      </c>
      <c r="K693">
        <v>8.6250000000000104E-2</v>
      </c>
      <c r="L693">
        <f>IF((('Pres Est+Mov Vlv+Mach Delay'!S695-'Pres Est+Mov Vlv+Mach Delay'!S694)/0.000125&lt;=0),0.0000001,('Pres Est+Mov Vlv+Mach Delay'!S695-'Pres Est+Mov Vlv+Mach Delay'!S694)/0.000125)</f>
        <v>9.9999999999999995E-8</v>
      </c>
    </row>
    <row r="694" spans="8:12" x14ac:dyDescent="0.2">
      <c r="H694">
        <v>8.6375000000000104E-2</v>
      </c>
      <c r="I694">
        <f>('Pres Est+Mov Vlv+Mach Delay'!T697-'Pres Est+Mov Vlv+Mach Delay'!T696)/0.000125</f>
        <v>0</v>
      </c>
      <c r="K694">
        <v>8.6375000000000104E-2</v>
      </c>
      <c r="L694">
        <f>IF((('Pres Est+Mov Vlv+Mach Delay'!S696-'Pres Est+Mov Vlv+Mach Delay'!S695)/0.000125&lt;=0),0.0000001,('Pres Est+Mov Vlv+Mach Delay'!S696-'Pres Est+Mov Vlv+Mach Delay'!S695)/0.000125)</f>
        <v>9.9999999999999995E-8</v>
      </c>
    </row>
    <row r="695" spans="8:12" x14ac:dyDescent="0.2">
      <c r="H695">
        <v>8.6500000000000105E-2</v>
      </c>
      <c r="I695">
        <f>('Pres Est+Mov Vlv+Mach Delay'!T698-'Pres Est+Mov Vlv+Mach Delay'!T697)/0.000125</f>
        <v>0</v>
      </c>
      <c r="K695">
        <v>8.6500000000000105E-2</v>
      </c>
      <c r="L695">
        <f>IF((('Pres Est+Mov Vlv+Mach Delay'!S697-'Pres Est+Mov Vlv+Mach Delay'!S696)/0.000125&lt;=0),0.0000001,('Pres Est+Mov Vlv+Mach Delay'!S697-'Pres Est+Mov Vlv+Mach Delay'!S696)/0.000125)</f>
        <v>9.9999999999999995E-8</v>
      </c>
    </row>
    <row r="696" spans="8:12" x14ac:dyDescent="0.2">
      <c r="H696">
        <v>8.6625000000000105E-2</v>
      </c>
      <c r="I696">
        <f>('Pres Est+Mov Vlv+Mach Delay'!T699-'Pres Est+Mov Vlv+Mach Delay'!T698)/0.000125</f>
        <v>0</v>
      </c>
      <c r="K696">
        <v>8.6625000000000105E-2</v>
      </c>
      <c r="L696">
        <f>IF((('Pres Est+Mov Vlv+Mach Delay'!S698-'Pres Est+Mov Vlv+Mach Delay'!S697)/0.000125&lt;=0),0.0000001,('Pres Est+Mov Vlv+Mach Delay'!S698-'Pres Est+Mov Vlv+Mach Delay'!S697)/0.000125)</f>
        <v>9.9999999999999995E-8</v>
      </c>
    </row>
    <row r="697" spans="8:12" x14ac:dyDescent="0.2">
      <c r="H697">
        <v>8.6750000000000105E-2</v>
      </c>
      <c r="I697">
        <f>('Pres Est+Mov Vlv+Mach Delay'!T700-'Pres Est+Mov Vlv+Mach Delay'!T699)/0.000125</f>
        <v>0</v>
      </c>
      <c r="K697">
        <v>8.6750000000000105E-2</v>
      </c>
      <c r="L697">
        <f>IF((('Pres Est+Mov Vlv+Mach Delay'!S699-'Pres Est+Mov Vlv+Mach Delay'!S698)/0.000125&lt;=0),0.0000001,('Pres Est+Mov Vlv+Mach Delay'!S699-'Pres Est+Mov Vlv+Mach Delay'!S698)/0.000125)</f>
        <v>9.9999999999999995E-8</v>
      </c>
    </row>
    <row r="698" spans="8:12" x14ac:dyDescent="0.2">
      <c r="H698">
        <v>8.6875000000000105E-2</v>
      </c>
      <c r="I698">
        <v>0</v>
      </c>
      <c r="K698">
        <v>8.6875000000000105E-2</v>
      </c>
      <c r="L698">
        <f>IF((('Pres Est+Mov Vlv+Mach Delay'!S700-'Pres Est+Mov Vlv+Mach Delay'!S699)/0.000125&lt;=0),0.0000001,('Pres Est+Mov Vlv+Mach Delay'!S700-'Pres Est+Mov Vlv+Mach Delay'!S699)/0.000125)</f>
        <v>9.9999999999999995E-8</v>
      </c>
    </row>
    <row r="699" spans="8:12" x14ac:dyDescent="0.2">
      <c r="H699">
        <v>8.7000000000000105E-2</v>
      </c>
      <c r="I699">
        <f>('Pres Est+Mov Vlv+Mach Delay'!T702-'Pres Est+Mov Vlv+Mach Delay'!T701)/0.000125</f>
        <v>0</v>
      </c>
      <c r="K699">
        <v>8.7000000000000105E-2</v>
      </c>
      <c r="L699">
        <f>IF((('Pres Est+Mov Vlv+Mach Delay'!S701-'Pres Est+Mov Vlv+Mach Delay'!S700)/0.000125&lt;=0),0.0000001,('Pres Est+Mov Vlv+Mach Delay'!S701-'Pres Est+Mov Vlv+Mach Delay'!S700)/0.000125)</f>
        <v>9.9999999999999995E-8</v>
      </c>
    </row>
    <row r="700" spans="8:12" x14ac:dyDescent="0.2">
      <c r="H700">
        <v>8.7125000000000105E-2</v>
      </c>
      <c r="I700">
        <f>('Pres Est+Mov Vlv+Mach Delay'!T703-'Pres Est+Mov Vlv+Mach Delay'!T702)/0.000125</f>
        <v>0</v>
      </c>
      <c r="K700">
        <v>8.7125000000000105E-2</v>
      </c>
      <c r="L700">
        <f>IF((('Pres Est+Mov Vlv+Mach Delay'!S702-'Pres Est+Mov Vlv+Mach Delay'!S701)/0.000125&lt;=0),0.0000001,('Pres Est+Mov Vlv+Mach Delay'!S702-'Pres Est+Mov Vlv+Mach Delay'!S701)/0.000125)</f>
        <v>9.9999999999999995E-8</v>
      </c>
    </row>
    <row r="701" spans="8:12" x14ac:dyDescent="0.2">
      <c r="H701">
        <v>8.7250000000000105E-2</v>
      </c>
      <c r="I701">
        <f>('Pres Est+Mov Vlv+Mach Delay'!T704-'Pres Est+Mov Vlv+Mach Delay'!T703)/0.000125</f>
        <v>0</v>
      </c>
      <c r="K701">
        <v>8.7250000000000105E-2</v>
      </c>
      <c r="L701">
        <f>IF((('Pres Est+Mov Vlv+Mach Delay'!S703-'Pres Est+Mov Vlv+Mach Delay'!S702)/0.000125&lt;=0),0.0000001,('Pres Est+Mov Vlv+Mach Delay'!S703-'Pres Est+Mov Vlv+Mach Delay'!S702)/0.000125)</f>
        <v>9.9999999999999995E-8</v>
      </c>
    </row>
    <row r="702" spans="8:12" x14ac:dyDescent="0.2">
      <c r="H702">
        <v>8.7375000000000105E-2</v>
      </c>
      <c r="I702">
        <f>('Pres Est+Mov Vlv+Mach Delay'!T705-'Pres Est+Mov Vlv+Mach Delay'!T704)/0.000125</f>
        <v>0</v>
      </c>
      <c r="K702">
        <v>8.7375000000000105E-2</v>
      </c>
      <c r="L702">
        <f>IF((('Pres Est+Mov Vlv+Mach Delay'!S704-'Pres Est+Mov Vlv+Mach Delay'!S703)/0.000125&lt;=0),0.0000001,('Pres Est+Mov Vlv+Mach Delay'!S704-'Pres Est+Mov Vlv+Mach Delay'!S703)/0.000125)</f>
        <v>9.9999999999999995E-8</v>
      </c>
    </row>
    <row r="703" spans="8:12" x14ac:dyDescent="0.2">
      <c r="H703">
        <v>8.7500000000000105E-2</v>
      </c>
      <c r="I703">
        <f>('Pres Est+Mov Vlv+Mach Delay'!T706-'Pres Est+Mov Vlv+Mach Delay'!T705)/0.000125</f>
        <v>0</v>
      </c>
      <c r="K703">
        <v>8.7500000000000105E-2</v>
      </c>
      <c r="L703">
        <f>IF((('Pres Est+Mov Vlv+Mach Delay'!S705-'Pres Est+Mov Vlv+Mach Delay'!S704)/0.000125&lt;=0),0.0000001,('Pres Est+Mov Vlv+Mach Delay'!S705-'Pres Est+Mov Vlv+Mach Delay'!S704)/0.000125)</f>
        <v>9.9999999999999995E-8</v>
      </c>
    </row>
    <row r="704" spans="8:12" x14ac:dyDescent="0.2">
      <c r="H704">
        <v>8.7625000000000106E-2</v>
      </c>
      <c r="I704">
        <f>('Pres Est+Mov Vlv+Mach Delay'!T707-'Pres Est+Mov Vlv+Mach Delay'!T706)/0.000125</f>
        <v>0</v>
      </c>
      <c r="K704">
        <v>8.7625000000000106E-2</v>
      </c>
      <c r="L704">
        <f>IF((('Pres Est+Mov Vlv+Mach Delay'!S706-'Pres Est+Mov Vlv+Mach Delay'!S705)/0.000125&lt;=0),0.0000001,('Pres Est+Mov Vlv+Mach Delay'!S706-'Pres Est+Mov Vlv+Mach Delay'!S705)/0.000125)</f>
        <v>9.9999999999999995E-8</v>
      </c>
    </row>
    <row r="705" spans="8:12" x14ac:dyDescent="0.2">
      <c r="H705">
        <v>8.7750000000000106E-2</v>
      </c>
      <c r="I705">
        <f>('Pres Est+Mov Vlv+Mach Delay'!T708-'Pres Est+Mov Vlv+Mach Delay'!T707)/0.000125</f>
        <v>0</v>
      </c>
      <c r="K705">
        <v>8.7750000000000106E-2</v>
      </c>
      <c r="L705">
        <f>IF((('Pres Est+Mov Vlv+Mach Delay'!S707-'Pres Est+Mov Vlv+Mach Delay'!S706)/0.000125&lt;=0),0.0000001,('Pres Est+Mov Vlv+Mach Delay'!S707-'Pres Est+Mov Vlv+Mach Delay'!S706)/0.000125)</f>
        <v>9.9999999999999995E-8</v>
      </c>
    </row>
    <row r="706" spans="8:12" x14ac:dyDescent="0.2">
      <c r="H706">
        <v>8.7875000000000106E-2</v>
      </c>
      <c r="I706">
        <f>('Pres Est+Mov Vlv+Mach Delay'!T709-'Pres Est+Mov Vlv+Mach Delay'!T708)/0.000125</f>
        <v>0</v>
      </c>
      <c r="K706">
        <v>8.7875000000000106E-2</v>
      </c>
      <c r="L706">
        <f>IF((('Pres Est+Mov Vlv+Mach Delay'!S708-'Pres Est+Mov Vlv+Mach Delay'!S707)/0.000125&lt;=0),0.0000001,('Pres Est+Mov Vlv+Mach Delay'!S708-'Pres Est+Mov Vlv+Mach Delay'!S707)/0.000125)</f>
        <v>9.9999999999999995E-8</v>
      </c>
    </row>
    <row r="707" spans="8:12" x14ac:dyDescent="0.2">
      <c r="H707">
        <v>8.8000000000000106E-2</v>
      </c>
      <c r="I707">
        <f>('Pres Est+Mov Vlv+Mach Delay'!T710-'Pres Est+Mov Vlv+Mach Delay'!T709)/0.000125</f>
        <v>0</v>
      </c>
      <c r="K707">
        <v>8.8000000000000106E-2</v>
      </c>
      <c r="L707">
        <f>IF((('Pres Est+Mov Vlv+Mach Delay'!S709-'Pres Est+Mov Vlv+Mach Delay'!S708)/0.000125&lt;=0),0.0000001,('Pres Est+Mov Vlv+Mach Delay'!S709-'Pres Est+Mov Vlv+Mach Delay'!S708)/0.000125)</f>
        <v>9.9999999999999995E-8</v>
      </c>
    </row>
    <row r="708" spans="8:12" x14ac:dyDescent="0.2">
      <c r="H708">
        <v>8.8125000000000106E-2</v>
      </c>
      <c r="I708">
        <f>('Pres Est+Mov Vlv+Mach Delay'!T711-'Pres Est+Mov Vlv+Mach Delay'!T710)/0.000125</f>
        <v>0</v>
      </c>
      <c r="K708">
        <v>8.8125000000000106E-2</v>
      </c>
      <c r="L708">
        <f>IF((('Pres Est+Mov Vlv+Mach Delay'!S710-'Pres Est+Mov Vlv+Mach Delay'!S709)/0.000125&lt;=0),0.0000001,('Pres Est+Mov Vlv+Mach Delay'!S710-'Pres Est+Mov Vlv+Mach Delay'!S709)/0.000125)</f>
        <v>9.9999999999999995E-8</v>
      </c>
    </row>
    <row r="709" spans="8:12" x14ac:dyDescent="0.2">
      <c r="H709">
        <v>8.8250000000000106E-2</v>
      </c>
      <c r="I709">
        <f>('Pres Est+Mov Vlv+Mach Delay'!T712-'Pres Est+Mov Vlv+Mach Delay'!T711)/0.000125</f>
        <v>0</v>
      </c>
      <c r="K709">
        <v>8.8250000000000106E-2</v>
      </c>
      <c r="L709">
        <f>IF((('Pres Est+Mov Vlv+Mach Delay'!S711-'Pres Est+Mov Vlv+Mach Delay'!S710)/0.000125&lt;=0),0.0000001,('Pres Est+Mov Vlv+Mach Delay'!S711-'Pres Est+Mov Vlv+Mach Delay'!S710)/0.000125)</f>
        <v>9.9999999999999995E-8</v>
      </c>
    </row>
    <row r="710" spans="8:12" x14ac:dyDescent="0.2">
      <c r="H710">
        <v>8.8375000000000106E-2</v>
      </c>
      <c r="I710">
        <f>('Pres Est+Mov Vlv+Mach Delay'!T713-'Pres Est+Mov Vlv+Mach Delay'!T712)/0.000125</f>
        <v>0</v>
      </c>
      <c r="K710">
        <v>8.8375000000000106E-2</v>
      </c>
      <c r="L710">
        <f>IF((('Pres Est+Mov Vlv+Mach Delay'!S712-'Pres Est+Mov Vlv+Mach Delay'!S711)/0.000125&lt;=0),0.0000001,('Pres Est+Mov Vlv+Mach Delay'!S712-'Pres Est+Mov Vlv+Mach Delay'!S711)/0.000125)</f>
        <v>9.9999999999999995E-8</v>
      </c>
    </row>
    <row r="711" spans="8:12" x14ac:dyDescent="0.2">
      <c r="H711">
        <v>8.8500000000000106E-2</v>
      </c>
      <c r="I711">
        <f>('Pres Est+Mov Vlv+Mach Delay'!T714-'Pres Est+Mov Vlv+Mach Delay'!T713)/0.000125</f>
        <v>0</v>
      </c>
      <c r="K711">
        <v>8.8500000000000106E-2</v>
      </c>
      <c r="L711">
        <f>IF((('Pres Est+Mov Vlv+Mach Delay'!S713-'Pres Est+Mov Vlv+Mach Delay'!S712)/0.000125&lt;=0),0.0000001,('Pres Est+Mov Vlv+Mach Delay'!S713-'Pres Est+Mov Vlv+Mach Delay'!S712)/0.000125)</f>
        <v>9.9999999999999995E-8</v>
      </c>
    </row>
    <row r="712" spans="8:12" x14ac:dyDescent="0.2">
      <c r="H712">
        <v>8.8625000000000106E-2</v>
      </c>
      <c r="I712">
        <f>('Pres Est+Mov Vlv+Mach Delay'!T715-'Pres Est+Mov Vlv+Mach Delay'!T714)/0.000125</f>
        <v>0</v>
      </c>
      <c r="K712">
        <v>8.8625000000000106E-2</v>
      </c>
      <c r="L712">
        <f>IF((('Pres Est+Mov Vlv+Mach Delay'!S714-'Pres Est+Mov Vlv+Mach Delay'!S713)/0.000125&lt;=0),0.0000001,('Pres Est+Mov Vlv+Mach Delay'!S714-'Pres Est+Mov Vlv+Mach Delay'!S713)/0.000125)</f>
        <v>9.9999999999999995E-8</v>
      </c>
    </row>
    <row r="713" spans="8:12" x14ac:dyDescent="0.2">
      <c r="H713">
        <v>8.8750000000000107E-2</v>
      </c>
      <c r="I713">
        <f>('Pres Est+Mov Vlv+Mach Delay'!T716-'Pres Est+Mov Vlv+Mach Delay'!T715)/0.000125</f>
        <v>0</v>
      </c>
      <c r="K713">
        <v>8.8750000000000107E-2</v>
      </c>
      <c r="L713">
        <f>IF((('Pres Est+Mov Vlv+Mach Delay'!S715-'Pres Est+Mov Vlv+Mach Delay'!S714)/0.000125&lt;=0),0.0000001,('Pres Est+Mov Vlv+Mach Delay'!S715-'Pres Est+Mov Vlv+Mach Delay'!S714)/0.000125)</f>
        <v>9.9999999999999995E-8</v>
      </c>
    </row>
    <row r="714" spans="8:12" x14ac:dyDescent="0.2">
      <c r="H714">
        <v>8.8875000000000107E-2</v>
      </c>
      <c r="I714">
        <f>('Pres Est+Mov Vlv+Mach Delay'!T717-'Pres Est+Mov Vlv+Mach Delay'!T716)/0.000125</f>
        <v>0</v>
      </c>
      <c r="K714">
        <v>8.8875000000000107E-2</v>
      </c>
      <c r="L714">
        <f>IF((('Pres Est+Mov Vlv+Mach Delay'!S716-'Pres Est+Mov Vlv+Mach Delay'!S715)/0.000125&lt;=0),0.0000001,('Pres Est+Mov Vlv+Mach Delay'!S716-'Pres Est+Mov Vlv+Mach Delay'!S715)/0.000125)</f>
        <v>9.9999999999999995E-8</v>
      </c>
    </row>
    <row r="715" spans="8:12" x14ac:dyDescent="0.2">
      <c r="H715">
        <v>8.9000000000000107E-2</v>
      </c>
      <c r="I715">
        <f>('Pres Est+Mov Vlv+Mach Delay'!T718-'Pres Est+Mov Vlv+Mach Delay'!T717)/0.000125</f>
        <v>0</v>
      </c>
      <c r="K715">
        <v>8.9000000000000107E-2</v>
      </c>
      <c r="L715">
        <f>IF((('Pres Est+Mov Vlv+Mach Delay'!S717-'Pres Est+Mov Vlv+Mach Delay'!S716)/0.000125&lt;=0),0.0000001,('Pres Est+Mov Vlv+Mach Delay'!S717-'Pres Est+Mov Vlv+Mach Delay'!S716)/0.000125)</f>
        <v>9.9999999999999995E-8</v>
      </c>
    </row>
    <row r="716" spans="8:12" x14ac:dyDescent="0.2">
      <c r="H716">
        <v>8.9125000000000107E-2</v>
      </c>
      <c r="I716">
        <f>('Pres Est+Mov Vlv+Mach Delay'!T719-'Pres Est+Mov Vlv+Mach Delay'!T718)/0.000125</f>
        <v>0</v>
      </c>
      <c r="K716">
        <v>8.9125000000000107E-2</v>
      </c>
      <c r="L716">
        <f>IF((('Pres Est+Mov Vlv+Mach Delay'!S718-'Pres Est+Mov Vlv+Mach Delay'!S717)/0.000125&lt;=0),0.0000001,('Pres Est+Mov Vlv+Mach Delay'!S718-'Pres Est+Mov Vlv+Mach Delay'!S717)/0.000125)</f>
        <v>9.9999999999999995E-8</v>
      </c>
    </row>
    <row r="717" spans="8:12" x14ac:dyDescent="0.2">
      <c r="H717">
        <v>8.9250000000000093E-2</v>
      </c>
      <c r="I717">
        <f>('Pres Est+Mov Vlv+Mach Delay'!T720-'Pres Est+Mov Vlv+Mach Delay'!T719)/0.000125</f>
        <v>0</v>
      </c>
      <c r="K717">
        <v>8.9250000000000093E-2</v>
      </c>
      <c r="L717">
        <f>IF((('Pres Est+Mov Vlv+Mach Delay'!S719-'Pres Est+Mov Vlv+Mach Delay'!S718)/0.000125&lt;=0),0.0000001,('Pres Est+Mov Vlv+Mach Delay'!S719-'Pres Est+Mov Vlv+Mach Delay'!S718)/0.000125)</f>
        <v>9.9999999999999995E-8</v>
      </c>
    </row>
    <row r="718" spans="8:12" x14ac:dyDescent="0.2">
      <c r="H718">
        <v>8.9375000000000093E-2</v>
      </c>
      <c r="I718">
        <f>('Pres Est+Mov Vlv+Mach Delay'!T721-'Pres Est+Mov Vlv+Mach Delay'!T720)/0.000125</f>
        <v>0</v>
      </c>
      <c r="K718">
        <v>8.9375000000000093E-2</v>
      </c>
      <c r="L718">
        <f>IF((('Pres Est+Mov Vlv+Mach Delay'!S720-'Pres Est+Mov Vlv+Mach Delay'!S719)/0.000125&lt;=0),0.0000001,('Pres Est+Mov Vlv+Mach Delay'!S720-'Pres Est+Mov Vlv+Mach Delay'!S719)/0.000125)</f>
        <v>9.9999999999999995E-8</v>
      </c>
    </row>
    <row r="719" spans="8:12" x14ac:dyDescent="0.2">
      <c r="H719">
        <v>8.9500000000000093E-2</v>
      </c>
      <c r="I719">
        <f>('Pres Est+Mov Vlv+Mach Delay'!T722-'Pres Est+Mov Vlv+Mach Delay'!T721)/0.000125</f>
        <v>0</v>
      </c>
      <c r="K719">
        <v>8.9500000000000093E-2</v>
      </c>
      <c r="L719">
        <f>IF((('Pres Est+Mov Vlv+Mach Delay'!S721-'Pres Est+Mov Vlv+Mach Delay'!S720)/0.000125&lt;=0),0.0000001,('Pres Est+Mov Vlv+Mach Delay'!S721-'Pres Est+Mov Vlv+Mach Delay'!S720)/0.000125)</f>
        <v>9.9999999999999995E-8</v>
      </c>
    </row>
    <row r="720" spans="8:12" x14ac:dyDescent="0.2">
      <c r="H720">
        <v>8.9625000000000093E-2</v>
      </c>
      <c r="I720">
        <f>('Pres Est+Mov Vlv+Mach Delay'!T723-'Pres Est+Mov Vlv+Mach Delay'!T722)/0.000125</f>
        <v>0</v>
      </c>
      <c r="K720">
        <v>8.9625000000000093E-2</v>
      </c>
      <c r="L720">
        <f>IF((('Pres Est+Mov Vlv+Mach Delay'!S722-'Pres Est+Mov Vlv+Mach Delay'!S721)/0.000125&lt;=0),0.0000001,('Pres Est+Mov Vlv+Mach Delay'!S722-'Pres Est+Mov Vlv+Mach Delay'!S721)/0.000125)</f>
        <v>9.9999999999999995E-8</v>
      </c>
    </row>
    <row r="721" spans="8:12" x14ac:dyDescent="0.2">
      <c r="H721">
        <v>8.9750000000000094E-2</v>
      </c>
      <c r="I721">
        <f>('Pres Est+Mov Vlv+Mach Delay'!T724-'Pres Est+Mov Vlv+Mach Delay'!T723)/0.000125</f>
        <v>0</v>
      </c>
      <c r="K721">
        <v>8.9750000000000094E-2</v>
      </c>
      <c r="L721">
        <f>IF((('Pres Est+Mov Vlv+Mach Delay'!S723-'Pres Est+Mov Vlv+Mach Delay'!S722)/0.000125&lt;=0),0.0000001,('Pres Est+Mov Vlv+Mach Delay'!S723-'Pres Est+Mov Vlv+Mach Delay'!S722)/0.000125)</f>
        <v>9.9999999999999995E-8</v>
      </c>
    </row>
    <row r="722" spans="8:12" x14ac:dyDescent="0.2">
      <c r="H722">
        <v>8.9875000000000094E-2</v>
      </c>
      <c r="I722">
        <f>('Pres Est+Mov Vlv+Mach Delay'!T725-'Pres Est+Mov Vlv+Mach Delay'!T724)/0.000125</f>
        <v>0</v>
      </c>
      <c r="K722">
        <v>8.9875000000000094E-2</v>
      </c>
      <c r="L722">
        <f>IF((('Pres Est+Mov Vlv+Mach Delay'!S724-'Pres Est+Mov Vlv+Mach Delay'!S723)/0.000125&lt;=0),0.0000001,('Pres Est+Mov Vlv+Mach Delay'!S724-'Pres Est+Mov Vlv+Mach Delay'!S723)/0.000125)</f>
        <v>9.9999999999999995E-8</v>
      </c>
    </row>
    <row r="723" spans="8:12" x14ac:dyDescent="0.2">
      <c r="H723">
        <v>9.0000000000000094E-2</v>
      </c>
      <c r="I723">
        <f>('Pres Est+Mov Vlv+Mach Delay'!T726-'Pres Est+Mov Vlv+Mach Delay'!T725)/0.000125</f>
        <v>2.9623416656860387E-3</v>
      </c>
      <c r="K723">
        <v>9.0000000000000094E-2</v>
      </c>
      <c r="L723">
        <f>IF((('Pres Est+Mov Vlv+Mach Delay'!S725-'Pres Est+Mov Vlv+Mach Delay'!S724)/0.000125&lt;=0),0.0000001,('Pres Est+Mov Vlv+Mach Delay'!S725-'Pres Est+Mov Vlv+Mach Delay'!S724)/0.000125)</f>
        <v>9.9999999999999995E-8</v>
      </c>
    </row>
    <row r="724" spans="8:12" x14ac:dyDescent="0.2">
      <c r="H724">
        <v>9.0125000000000094E-2</v>
      </c>
      <c r="I724">
        <f>('Pres Est+Mov Vlv+Mach Delay'!T727-'Pres Est+Mov Vlv+Mach Delay'!T726)/0.000125</f>
        <v>1.048643176828859E-2</v>
      </c>
      <c r="K724">
        <v>9.0125000000000094E-2</v>
      </c>
      <c r="L724">
        <f>IF((('Pres Est+Mov Vlv+Mach Delay'!S726-'Pres Est+Mov Vlv+Mach Delay'!S725)/0.000125&lt;=0),0.0000001,('Pres Est+Mov Vlv+Mach Delay'!S726-'Pres Est+Mov Vlv+Mach Delay'!S725)/0.000125)</f>
        <v>2.5004624747559322E-3</v>
      </c>
    </row>
    <row r="725" spans="8:12" x14ac:dyDescent="0.2">
      <c r="H725">
        <v>9.0250000000000094E-2</v>
      </c>
      <c r="I725">
        <f>('Pres Est+Mov Vlv+Mach Delay'!T728-'Pres Est+Mov Vlv+Mach Delay'!T727)/0.000125</f>
        <v>1.9776583320321121E-2</v>
      </c>
      <c r="K725">
        <v>9.0250000000000094E-2</v>
      </c>
      <c r="L725">
        <f>IF((('Pres Est+Mov Vlv+Mach Delay'!S727-'Pres Est+Mov Vlv+Mach Delay'!S726)/0.000125&lt;=0),0.0000001,('Pres Est+Mov Vlv+Mach Delay'!S727-'Pres Est+Mov Vlv+Mach Delay'!S726)/0.000125)</f>
        <v>8.8514196165895963E-3</v>
      </c>
    </row>
    <row r="726" spans="8:12" x14ac:dyDescent="0.2">
      <c r="H726">
        <v>9.0375000000000094E-2</v>
      </c>
      <c r="I726">
        <f>('Pres Est+Mov Vlv+Mach Delay'!T729-'Pres Est+Mov Vlv+Mach Delay'!T728)/0.000125</f>
        <v>3.0410864959970009E-2</v>
      </c>
      <c r="K726">
        <v>9.0375000000000094E-2</v>
      </c>
      <c r="L726">
        <f>IF((('Pres Est+Mov Vlv+Mach Delay'!S728-'Pres Est+Mov Vlv+Mach Delay'!S727)/0.000125&lt;=0),0.0000001,('Pres Est+Mov Vlv+Mach Delay'!S728-'Pres Est+Mov Vlv+Mach Delay'!S727)/0.000125)</f>
        <v>1.6693079344679486E-2</v>
      </c>
    </row>
    <row r="727" spans="8:12" x14ac:dyDescent="0.2">
      <c r="H727">
        <v>9.0500000000000094E-2</v>
      </c>
      <c r="I727">
        <f>('Pres Est+Mov Vlv+Mach Delay'!T730-'Pres Est+Mov Vlv+Mach Delay'!T729)/0.000125</f>
        <v>4.1928515671149726E-2</v>
      </c>
      <c r="K727">
        <v>9.0500000000000094E-2</v>
      </c>
      <c r="L727">
        <f>IF((('Pres Est+Mov Vlv+Mach Delay'!S729-'Pres Est+Mov Vlv+Mach Delay'!S728)/0.000125&lt;=0),0.0000001,('Pres Est+Mov Vlv+Mach Delay'!S729-'Pres Est+Mov Vlv+Mach Delay'!S728)/0.000125)</f>
        <v>2.5669296535943277E-2</v>
      </c>
    </row>
    <row r="728" spans="8:12" x14ac:dyDescent="0.2">
      <c r="H728">
        <v>9.0625000000000094E-2</v>
      </c>
      <c r="I728">
        <f>('Pres Est+Mov Vlv+Mach Delay'!T731-'Pres Est+Mov Vlv+Mach Delay'!T730)/0.000125</f>
        <v>5.3886723435220114E-2</v>
      </c>
      <c r="K728">
        <v>9.0625000000000094E-2</v>
      </c>
      <c r="L728">
        <f>IF((('Pres Est+Mov Vlv+Mach Delay'!S730-'Pres Est+Mov Vlv+Mach Delay'!S729)/0.000125&lt;=0),0.0000001,('Pres Est+Mov Vlv+Mach Delay'!S730-'Pres Est+Mov Vlv+Mach Delay'!S729)/0.000125)</f>
        <v>3.5391150613157313E-2</v>
      </c>
    </row>
    <row r="729" spans="8:12" x14ac:dyDescent="0.2">
      <c r="H729">
        <v>9.0750000000000094E-2</v>
      </c>
      <c r="I729">
        <f>('Pres Est+Mov Vlv+Mach Delay'!T732-'Pres Est+Mov Vlv+Mach Delay'!T731)/0.000125</f>
        <v>6.5904389829237742E-2</v>
      </c>
      <c r="K729">
        <v>9.0750000000000094E-2</v>
      </c>
      <c r="L729">
        <f>IF((('Pres Est+Mov Vlv+Mach Delay'!S731-'Pres Est+Mov Vlv+Mach Delay'!S730)/0.000125&lt;=0),0.0000001,('Pres Est+Mov Vlv+Mach Delay'!S731-'Pres Est+Mov Vlv+Mach Delay'!S730)/0.000125)</f>
        <v>4.548487144412984E-2</v>
      </c>
    </row>
    <row r="730" spans="8:12" x14ac:dyDescent="0.2">
      <c r="H730">
        <v>9.0875000000000095E-2</v>
      </c>
      <c r="I730">
        <f>('Pres Est+Mov Vlv+Mach Delay'!T733-'Pres Est+Mov Vlv+Mach Delay'!T732)/0.000125</f>
        <v>7.7690890040968491E-2</v>
      </c>
      <c r="K730">
        <v>9.0875000000000095E-2</v>
      </c>
      <c r="L730">
        <f>IF((('Pres Est+Mov Vlv+Mach Delay'!S732-'Pres Est+Mov Vlv+Mach Delay'!S731)/0.000125&lt;=0),0.0000001,('Pres Est+Mov Vlv+Mach Delay'!S732-'Pres Est+Mov Vlv+Mach Delay'!S731)/0.000125)</f>
        <v>5.5628780298552095E-2</v>
      </c>
    </row>
    <row r="731" spans="8:12" x14ac:dyDescent="0.2">
      <c r="H731">
        <v>9.1000000000000095E-2</v>
      </c>
      <c r="I731">
        <f>('Pres Est+Mov Vlv+Mach Delay'!T734-'Pres Est+Mov Vlv+Mach Delay'!T733)/0.000125</f>
        <v>8.9059942835207045E-2</v>
      </c>
      <c r="K731">
        <v>9.1000000000000095E-2</v>
      </c>
      <c r="L731">
        <f>IF((('Pres Est+Mov Vlv+Mach Delay'!S733-'Pres Est+Mov Vlv+Mach Delay'!S732)/0.000125&lt;=0),0.0000001,('Pres Est+Mov Vlv+Mach Delay'!S733-'Pres Est+Mov Vlv+Mach Delay'!S732)/0.000125)</f>
        <v>6.5577565690027276E-2</v>
      </c>
    </row>
    <row r="732" spans="8:12" x14ac:dyDescent="0.2">
      <c r="H732">
        <v>9.1125000000000095E-2</v>
      </c>
      <c r="I732">
        <f>('Pres Est+Mov Vlv+Mach Delay'!T735-'Pres Est+Mov Vlv+Mach Delay'!T734)/0.000125</f>
        <v>9.9930180138188954E-2</v>
      </c>
      <c r="K732">
        <v>9.1125000000000095E-2</v>
      </c>
      <c r="L732">
        <f>IF((('Pres Est+Mov Vlv+Mach Delay'!S734-'Pres Est+Mov Vlv+Mach Delay'!S733)/0.000125&lt;=0),0.0000001,('Pres Est+Mov Vlv+Mach Delay'!S734-'Pres Est+Mov Vlv+Mach Delay'!S733)/0.000125)</f>
        <v>7.5173990779949879E-2</v>
      </c>
    </row>
    <row r="733" spans="8:12" x14ac:dyDescent="0.2">
      <c r="H733">
        <v>9.1250000000000095E-2</v>
      </c>
      <c r="I733">
        <f>('Pres Est+Mov Vlv+Mach Delay'!T736-'Pres Est+Mov Vlv+Mach Delay'!T735)/0.000125</f>
        <v>0.11031485613600868</v>
      </c>
      <c r="K733">
        <v>9.1250000000000095E-2</v>
      </c>
      <c r="L733">
        <f>IF((('Pres Est+Mov Vlv+Mach Delay'!S735-'Pres Est+Mov Vlv+Mach Delay'!S734)/0.000125&lt;=0),0.0000001,('Pres Est+Mov Vlv+Mach Delay'!S735-'Pres Est+Mov Vlv+Mach Delay'!S734)/0.000125)</f>
        <v>8.4349374154069817E-2</v>
      </c>
    </row>
    <row r="734" spans="8:12" x14ac:dyDescent="0.2">
      <c r="H734">
        <v>9.1375000000000095E-2</v>
      </c>
      <c r="I734">
        <f>('Pres Est+Mov Vlv+Mach Delay'!T737-'Pres Est+Mov Vlv+Mach Delay'!T736)/0.000125</f>
        <v>0.12030345903139458</v>
      </c>
      <c r="K734">
        <v>9.1375000000000095E-2</v>
      </c>
      <c r="L734">
        <f>IF((('Pres Est+Mov Vlv+Mach Delay'!S736-'Pres Est+Mov Vlv+Mach Delay'!S735)/0.000125&lt;=0),0.0000001,('Pres Est+Mov Vlv+Mach Delay'!S736-'Pres Est+Mov Vlv+Mach Delay'!S735)/0.000125)</f>
        <v>9.3114903446597688E-2</v>
      </c>
    </row>
    <row r="735" spans="8:12" x14ac:dyDescent="0.2">
      <c r="H735">
        <v>9.1500000000000095E-2</v>
      </c>
      <c r="I735">
        <f>('Pres Est+Mov Vlv+Mach Delay'!T738-'Pres Est+Mov Vlv+Mach Delay'!T737)/0.000125</f>
        <v>0.1300379274456312</v>
      </c>
      <c r="K735">
        <v>9.1500000000000095E-2</v>
      </c>
      <c r="L735">
        <f>IF((('Pres Est+Mov Vlv+Mach Delay'!S737-'Pres Est+Mov Vlv+Mach Delay'!S736)/0.000125&lt;=0),0.0000001,('Pres Est+Mov Vlv+Mach Delay'!S737-'Pres Est+Mov Vlv+Mach Delay'!S736)/0.000125)</f>
        <v>0.10154611413524281</v>
      </c>
    </row>
    <row r="736" spans="8:12" x14ac:dyDescent="0.2">
      <c r="H736">
        <v>9.1625000000000095E-2</v>
      </c>
      <c r="I736">
        <f>('Pres Est+Mov Vlv+Mach Delay'!T739-'Pres Est+Mov Vlv+Mach Delay'!T738)/0.000125</f>
        <v>0.13968587756222403</v>
      </c>
      <c r="K736">
        <v>9.1625000000000095E-2</v>
      </c>
      <c r="L736">
        <f>IF((('Pres Est+Mov Vlv+Mach Delay'!S738-'Pres Est+Mov Vlv+Mach Delay'!S737)/0.000125&lt;=0),0.0000001,('Pres Est+Mov Vlv+Mach Delay'!S738-'Pres Est+Mov Vlv+Mach Delay'!S737)/0.000125)</f>
        <v>0.10976281420851355</v>
      </c>
    </row>
    <row r="737" spans="8:12" x14ac:dyDescent="0.2">
      <c r="H737">
        <v>9.1750000000000095E-2</v>
      </c>
      <c r="I737">
        <f>('Pres Est+Mov Vlv+Mach Delay'!T740-'Pres Est+Mov Vlv+Mach Delay'!T739)/0.000125</f>
        <v>0.14941284928656492</v>
      </c>
      <c r="K737">
        <v>9.1750000000000095E-2</v>
      </c>
      <c r="L737">
        <f>IF((('Pres Est+Mov Vlv+Mach Delay'!S739-'Pres Est+Mov Vlv+Mach Delay'!S738)/0.000125&lt;=0),0.0000001,('Pres Est+Mov Vlv+Mach Delay'!S739-'Pres Est+Mov Vlv+Mach Delay'!S738)/0.000125)</f>
        <v>0.11790648565070376</v>
      </c>
    </row>
    <row r="738" spans="8:12" x14ac:dyDescent="0.2">
      <c r="H738">
        <v>9.1875000000000095E-2</v>
      </c>
      <c r="I738">
        <f>('Pres Est+Mov Vlv+Mach Delay'!T741-'Pres Est+Mov Vlv+Mach Delay'!T740)/0.000125</f>
        <v>0.15935518420236899</v>
      </c>
      <c r="K738">
        <v>9.1875000000000095E-2</v>
      </c>
      <c r="L738">
        <f>IF((('Pres Est+Mov Vlv+Mach Delay'!S740-'Pres Est+Mov Vlv+Mach Delay'!S739)/0.000125&lt;=0),0.0000001,('Pres Est+Mov Vlv+Mach Delay'!S740-'Pres Est+Mov Vlv+Mach Delay'!S739)/0.000125)</f>
        <v>0.12611685789488372</v>
      </c>
    </row>
    <row r="739" spans="8:12" x14ac:dyDescent="0.2">
      <c r="H739">
        <v>9.2000000000000096E-2</v>
      </c>
      <c r="I739">
        <f>('Pres Est+Mov Vlv+Mach Delay'!T742-'Pres Est+Mov Vlv+Mach Delay'!T741)/0.000125</f>
        <v>0.1695948277765382</v>
      </c>
      <c r="K739">
        <v>9.2000000000000096E-2</v>
      </c>
      <c r="L739">
        <f>IF((('Pres Est+Mov Vlv+Mach Delay'!S741-'Pres Est+Mov Vlv+Mach Delay'!S740)/0.000125&lt;=0),0.0000001,('Pres Est+Mov Vlv+Mach Delay'!S741-'Pres Est+Mov Vlv+Mach Delay'!S740)/0.000125)</f>
        <v>0.13450901456485581</v>
      </c>
    </row>
    <row r="740" spans="8:12" x14ac:dyDescent="0.2">
      <c r="H740">
        <v>9.2125000000000096E-2</v>
      </c>
      <c r="I740">
        <f>('Pres Est+Mov Vlv+Mach Delay'!T743-'Pres Est+Mov Vlv+Mach Delay'!T742)/0.000125</f>
        <v>0.18013714607602879</v>
      </c>
      <c r="K740">
        <v>9.2125000000000096E-2</v>
      </c>
      <c r="L740">
        <f>IF((('Pres Est+Mov Vlv+Mach Delay'!S742-'Pres Est+Mov Vlv+Mach Delay'!S741)/0.000125&lt;=0),0.0000001,('Pres Est+Mov Vlv+Mach Delay'!S742-'Pres Est+Mov Vlv+Mach Delay'!S741)/0.000125)</f>
        <v>0.14315212444264794</v>
      </c>
    </row>
    <row r="741" spans="8:12" x14ac:dyDescent="0.2">
      <c r="H741">
        <v>9.2250000000000096E-2</v>
      </c>
      <c r="I741">
        <f>('Pres Est+Mov Vlv+Mach Delay'!T744-'Pres Est+Mov Vlv+Mach Delay'!T743)/0.000125</f>
        <v>0.19089277908761279</v>
      </c>
      <c r="K741">
        <v>9.2250000000000096E-2</v>
      </c>
      <c r="L741">
        <f>IF((('Pres Est+Mov Vlv+Mach Delay'!S743-'Pres Est+Mov Vlv+Mach Delay'!S742)/0.000125&lt;=0),0.0000001,('Pres Est+Mov Vlv+Mach Delay'!S743-'Pres Est+Mov Vlv+Mach Delay'!S742)/0.000125)</f>
        <v>0.15205071693457933</v>
      </c>
    </row>
    <row r="742" spans="8:12" x14ac:dyDescent="0.2">
      <c r="H742">
        <v>9.2375000000000096E-2</v>
      </c>
      <c r="I742">
        <f>('Pres Est+Mov Vlv+Mach Delay'!T745-'Pres Est+Mov Vlv+Mach Delay'!T744)/0.000125</f>
        <v>0.20166460882004586</v>
      </c>
      <c r="K742">
        <v>9.2375000000000096E-2</v>
      </c>
      <c r="L742">
        <f>IF((('Pres Est+Mov Vlv+Mach Delay'!S744-'Pres Est+Mov Vlv+Mach Delay'!S743)/0.000125&lt;=0),0.0000001,('Pres Est+Mov Vlv+Mach Delay'!S744-'Pres Est+Mov Vlv+Mach Delay'!S743)/0.000125)</f>
        <v>0.16112936476552864</v>
      </c>
    </row>
    <row r="743" spans="8:12" x14ac:dyDescent="0.2">
      <c r="H743">
        <v>9.2500000000000096E-2</v>
      </c>
      <c r="I743">
        <f>('Pres Est+Mov Vlv+Mach Delay'!T746-'Pres Est+Mov Vlv+Mach Delay'!T745)/0.000125</f>
        <v>0.21214106532770102</v>
      </c>
      <c r="K743">
        <v>9.2500000000000096E-2</v>
      </c>
      <c r="L743">
        <f>IF((('Pres Est+Mov Vlv+Mach Delay'!S745-'Pres Est+Mov Vlv+Mach Delay'!S744)/0.000125&lt;=0),0.0000001,('Pres Est+Mov Vlv+Mach Delay'!S745-'Pres Est+Mov Vlv+Mach Delay'!S744)/0.000125)</f>
        <v>0.17022168397448503</v>
      </c>
    </row>
    <row r="744" spans="8:12" x14ac:dyDescent="0.2">
      <c r="H744">
        <v>9.2625000000000096E-2</v>
      </c>
      <c r="I744">
        <f>('Pres Est+Mov Vlv+Mach Delay'!T747-'Pres Est+Mov Vlv+Mach Delay'!T746)/0.000125</f>
        <v>0.2218971656293327</v>
      </c>
      <c r="K744">
        <v>9.2625000000000096E-2</v>
      </c>
      <c r="L744">
        <f>IF((('Pres Est+Mov Vlv+Mach Delay'!S746-'Pres Est+Mov Vlv+Mach Delay'!S745)/0.000125&lt;=0),0.0000001,('Pres Est+Mov Vlv+Mach Delay'!S746-'Pres Est+Mov Vlv+Mach Delay'!S745)/0.000125)</f>
        <v>0.17906468364236369</v>
      </c>
    </row>
    <row r="745" spans="8:12" x14ac:dyDescent="0.2">
      <c r="H745">
        <v>9.2750000000000096E-2</v>
      </c>
      <c r="I745">
        <f>('Pres Est+Mov Vlv+Mach Delay'!T748-'Pres Est+Mov Vlv+Mach Delay'!T747)/0.000125</f>
        <v>0.23040479113385637</v>
      </c>
      <c r="K745">
        <v>9.2750000000000096E-2</v>
      </c>
      <c r="L745">
        <f>IF((('Pres Est+Mov Vlv+Mach Delay'!S747-'Pres Est+Mov Vlv+Mach Delay'!S746)/0.000125&lt;=0),0.0000001,('Pres Est+Mov Vlv+Mach Delay'!S747-'Pres Est+Mov Vlv+Mach Delay'!S746)/0.000125)</f>
        <v>0.18729964282575545</v>
      </c>
    </row>
    <row r="746" spans="8:12" x14ac:dyDescent="0.2">
      <c r="H746">
        <v>9.2875000000000096E-2</v>
      </c>
      <c r="I746">
        <f>('Pres Est+Mov Vlv+Mach Delay'!T749-'Pres Est+Mov Vlv+Mach Delay'!T748)/0.000125</f>
        <v>0.23705364885482716</v>
      </c>
      <c r="K746">
        <v>9.2875000000000096E-2</v>
      </c>
      <c r="L746">
        <f>IF((('Pres Est+Mov Vlv+Mach Delay'!S748-'Pres Est+Mov Vlv+Mach Delay'!S747)/0.000125&lt;=0),0.0000001,('Pres Est+Mov Vlv+Mach Delay'!S748-'Pres Est+Mov Vlv+Mach Delay'!S747)/0.000125)</f>
        <v>0.1944807855581254</v>
      </c>
    </row>
    <row r="747" spans="8:12" x14ac:dyDescent="0.2">
      <c r="H747">
        <v>9.3000000000000096E-2</v>
      </c>
      <c r="I747">
        <f>('Pres Est+Mov Vlv+Mach Delay'!T750-'Pres Est+Mov Vlv+Mach Delay'!T749)/0.000125</f>
        <v>0.24118401024620684</v>
      </c>
      <c r="K747">
        <v>9.3000000000000096E-2</v>
      </c>
      <c r="L747">
        <f>IF((('Pres Est+Mov Vlv+Mach Delay'!S749-'Pres Est+Mov Vlv+Mach Delay'!S748)/0.000125&lt;=0),0.0000001,('Pres Est+Mov Vlv+Mach Delay'!S749-'Pres Est+Mov Vlv+Mach Delay'!S748)/0.000125)</f>
        <v>0.20009297385627275</v>
      </c>
    </row>
    <row r="748" spans="8:12" x14ac:dyDescent="0.2">
      <c r="H748">
        <v>9.3125000000000097E-2</v>
      </c>
      <c r="I748">
        <f>('Pres Est+Mov Vlv+Mach Delay'!T751-'Pres Est+Mov Vlv+Mach Delay'!T750)/0.000125</f>
        <v>0.2421315684051446</v>
      </c>
      <c r="K748">
        <v>9.3125000000000097E-2</v>
      </c>
      <c r="L748">
        <f>IF((('Pres Est+Mov Vlv+Mach Delay'!S750-'Pres Est+Mov Vlv+Mach Delay'!S749)/0.000125&lt;=0),0.0000001,('Pres Est+Mov Vlv+Mach Delay'!S750-'Pres Est+Mov Vlv+Mach Delay'!S749)/0.000125)</f>
        <v>0.20357934201763572</v>
      </c>
    </row>
    <row r="749" spans="8:12" x14ac:dyDescent="0.2">
      <c r="H749">
        <v>9.3250000000000097E-2</v>
      </c>
      <c r="I749">
        <f>('Pres Est+Mov Vlv+Mach Delay'!T752-'Pres Est+Mov Vlv+Mach Delay'!T751)/0.000125</f>
        <v>0.23928352792353591</v>
      </c>
      <c r="K749">
        <v>9.3250000000000097E-2</v>
      </c>
      <c r="L749">
        <f>IF((('Pres Est+Mov Vlv+Mach Delay'!S751-'Pres Est+Mov Vlv+Mach Delay'!S750)/0.000125&lt;=0),0.0000001,('Pres Est+Mov Vlv+Mach Delay'!S751-'Pres Est+Mov Vlv+Mach Delay'!S750)/0.000125)</f>
        <v>0.20437915982613386</v>
      </c>
    </row>
    <row r="750" spans="8:12" x14ac:dyDescent="0.2">
      <c r="H750">
        <v>9.3375000000000097E-2</v>
      </c>
      <c r="I750">
        <f>('Pres Est+Mov Vlv+Mach Delay'!T753-'Pres Est+Mov Vlv+Mach Delay'!T752)/0.000125</f>
        <v>0.23214334459425739</v>
      </c>
      <c r="K750">
        <v>9.3375000000000097E-2</v>
      </c>
      <c r="L750">
        <f>IF((('Pres Est+Mov Vlv+Mach Delay'!S752-'Pres Est+Mov Vlv+Mach Delay'!S751)/0.000125&lt;=0),0.0000001,('Pres Est+Mov Vlv+Mach Delay'!S752-'Pres Est+Mov Vlv+Mach Delay'!S751)/0.000125)</f>
        <v>0.20197517704678833</v>
      </c>
    </row>
    <row r="751" spans="8:12" x14ac:dyDescent="0.2">
      <c r="H751">
        <v>9.3500000000000097E-2</v>
      </c>
      <c r="I751">
        <f>('Pres Est+Mov Vlv+Mach Delay'!T754-'Pres Est+Mov Vlv+Mach Delay'!T753)/0.000125</f>
        <v>0.22039947794419509</v>
      </c>
      <c r="K751">
        <v>9.3500000000000097E-2</v>
      </c>
      <c r="L751">
        <f>IF((('Pres Est+Mov Vlv+Mach Delay'!S753-'Pres Est+Mov Vlv+Mach Delay'!S752)/0.000125&lt;=0),0.0000001,('Pres Est+Mov Vlv+Mach Delay'!S753-'Pres Est+Mov Vlv+Mach Delay'!S752)/0.000125)</f>
        <v>0.19594826911629959</v>
      </c>
    </row>
    <row r="752" spans="8:12" x14ac:dyDescent="0.2">
      <c r="H752">
        <v>9.3625000000000097E-2</v>
      </c>
      <c r="I752">
        <f>('Pres Est+Mov Vlv+Mach Delay'!T755-'Pres Est+Mov Vlv+Mach Delay'!T754)/0.000125</f>
        <v>0.2039913588804225</v>
      </c>
      <c r="K752">
        <v>9.3625000000000097E-2</v>
      </c>
      <c r="L752">
        <f>IF((('Pres Est+Mov Vlv+Mach Delay'!S754-'Pres Est+Mov Vlv+Mach Delay'!S753)/0.000125&lt;=0),0.0000001,('Pres Est+Mov Vlv+Mach Delay'!S754-'Pres Est+Mov Vlv+Mach Delay'!S753)/0.000125)</f>
        <v>0.18603546999283432</v>
      </c>
    </row>
    <row r="753" spans="8:12" x14ac:dyDescent="0.2">
      <c r="H753">
        <v>9.3750000000000097E-2</v>
      </c>
      <c r="I753">
        <f>('Pres Est+Mov Vlv+Mach Delay'!T756-'Pres Est+Mov Vlv+Mach Delay'!T755)/0.000125</f>
        <v>0.18316389948947603</v>
      </c>
      <c r="K753">
        <v>9.3750000000000097E-2</v>
      </c>
      <c r="L753">
        <f>IF((('Pres Est+Mov Vlv+Mach Delay'!S755-'Pres Est+Mov Vlv+Mach Delay'!S754)/0.000125&lt;=0),0.0000001,('Pres Est+Mov Vlv+Mach Delay'!S755-'Pres Est+Mov Vlv+Mach Delay'!S754)/0.000125)</f>
        <v>0.17218565432993055</v>
      </c>
    </row>
    <row r="754" spans="8:12" x14ac:dyDescent="0.2">
      <c r="H754">
        <v>9.3875000000000097E-2</v>
      </c>
      <c r="I754">
        <f>('Pres Est+Mov Vlv+Mach Delay'!T757-'Pres Est+Mov Vlv+Mach Delay'!T756)/0.000125</f>
        <v>0.15850078318459249</v>
      </c>
      <c r="K754">
        <v>9.3875000000000097E-2</v>
      </c>
      <c r="L754">
        <f>IF((('Pres Est+Mov Vlv+Mach Delay'!S756-'Pres Est+Mov Vlv+Mach Delay'!S755)/0.000125&lt;=0),0.0000001,('Pres Est+Mov Vlv+Mach Delay'!S756-'Pres Est+Mov Vlv+Mach Delay'!S755)/0.000125)</f>
        <v>0.15460554827572032</v>
      </c>
    </row>
    <row r="755" spans="8:12" x14ac:dyDescent="0.2">
      <c r="H755">
        <v>9.4000000000000097E-2</v>
      </c>
      <c r="I755">
        <f>('Pres Est+Mov Vlv+Mach Delay'!T758-'Pres Est+Mov Vlv+Mach Delay'!T757)/0.000125</f>
        <v>0.1309270037491688</v>
      </c>
      <c r="K755">
        <v>9.4000000000000097E-2</v>
      </c>
      <c r="L755">
        <f>IF((('Pres Est+Mov Vlv+Mach Delay'!S757-'Pres Est+Mov Vlv+Mach Delay'!S756)/0.000125&lt;=0),0.0000001,('Pres Est+Mov Vlv+Mach Delay'!S757-'Pres Est+Mov Vlv+Mach Delay'!S756)/0.000125)</f>
        <v>0.13378782912291681</v>
      </c>
    </row>
    <row r="756" spans="8:12" x14ac:dyDescent="0.2">
      <c r="H756">
        <v>9.4125000000000097E-2</v>
      </c>
      <c r="I756">
        <f>('Pres Est+Mov Vlv+Mach Delay'!T759-'Pres Est+Mov Vlv+Mach Delay'!T758)/0.000125</f>
        <v>0.10167311448941452</v>
      </c>
      <c r="K756">
        <v>9.4125000000000097E-2</v>
      </c>
      <c r="L756">
        <f>IF((('Pres Est+Mov Vlv+Mach Delay'!S758-'Pres Est+Mov Vlv+Mach Delay'!S757)/0.000125&lt;=0),0.0000001,('Pres Est+Mov Vlv+Mach Delay'!S758-'Pres Est+Mov Vlv+Mach Delay'!S757)/0.000125)</f>
        <v>0.11051326847242963</v>
      </c>
    </row>
    <row r="757" spans="8:12" x14ac:dyDescent="0.2">
      <c r="H757">
        <v>9.4250000000000098E-2</v>
      </c>
      <c r="I757">
        <f>('Pres Est+Mov Vlv+Mach Delay'!T760-'Pres Est+Mov Vlv+Mach Delay'!T759)/0.000125</f>
        <v>7.2197607279218631E-2</v>
      </c>
      <c r="K757">
        <v>9.4250000000000098E-2</v>
      </c>
      <c r="L757">
        <f>IF((('Pres Est+Mov Vlv+Mach Delay'!S759-'Pres Est+Mov Vlv+Mach Delay'!S758)/0.000125&lt;=0),0.0000001,('Pres Est+Mov Vlv+Mach Delay'!S759-'Pres Est+Mov Vlv+Mach Delay'!S758)/0.000125)</f>
        <v>8.582055554806102E-2</v>
      </c>
    </row>
    <row r="758" spans="8:12" x14ac:dyDescent="0.2">
      <c r="H758">
        <v>9.4375000000000098E-2</v>
      </c>
      <c r="I758">
        <f>('Pres Est+Mov Vlv+Mach Delay'!T761-'Pres Est+Mov Vlv+Mach Delay'!T760)/0.000125</f>
        <v>4.4069585188675174E-2</v>
      </c>
      <c r="K758">
        <v>9.4375000000000098E-2</v>
      </c>
      <c r="L758">
        <f>IF((('Pres Est+Mov Vlv+Mach Delay'!S760-'Pres Est+Mov Vlv+Mach Delay'!S759)/0.000125&lt;=0),0.0000001,('Pres Est+Mov Vlv+Mach Delay'!S760-'Pres Est+Mov Vlv+Mach Delay'!S759)/0.000125)</f>
        <v>6.0940778661682654E-2</v>
      </c>
    </row>
    <row r="759" spans="8:12" x14ac:dyDescent="0.2">
      <c r="H759">
        <v>9.4500000000000098E-2</v>
      </c>
      <c r="I759">
        <f>('Pres Est+Mov Vlv+Mach Delay'!T762-'Pres Est+Mov Vlv+Mach Delay'!T761)/0.000125</f>
        <v>1.882076439214779E-2</v>
      </c>
      <c r="K759">
        <v>9.4500000000000098E-2</v>
      </c>
      <c r="L759">
        <f>IF((('Pres Est+Mov Vlv+Mach Delay'!S761-'Pres Est+Mov Vlv+Mach Delay'!S760)/0.000125&lt;=0),0.0000001,('Pres Est+Mov Vlv+Mach Delay'!S761-'Pres Est+Mov Vlv+Mach Delay'!S760)/0.000125)</f>
        <v>3.7198391164249001E-2</v>
      </c>
    </row>
    <row r="760" spans="8:12" x14ac:dyDescent="0.2">
      <c r="H760">
        <v>9.4625000000000098E-2</v>
      </c>
      <c r="I760">
        <f>('Pres Est+Mov Vlv+Mach Delay'!T763-'Pres Est+Mov Vlv+Mach Delay'!T762)/0.000125</f>
        <v>-2.2172833147576093E-3</v>
      </c>
      <c r="K760">
        <v>9.4625000000000098E-2</v>
      </c>
      <c r="L760">
        <f>IF((('Pres Est+Mov Vlv+Mach Delay'!S762-'Pres Est+Mov Vlv+Mach Delay'!S761)/0.000125&lt;=0),0.0000001,('Pres Est+Mov Vlv+Mach Delay'!S762-'Pres Est+Mov Vlv+Mach Delay'!S761)/0.000125)</f>
        <v>1.5886288760647883E-2</v>
      </c>
    </row>
    <row r="761" spans="8:12" x14ac:dyDescent="0.2">
      <c r="H761">
        <v>9.4750000000000098E-2</v>
      </c>
      <c r="I761">
        <f>('Pres Est+Mov Vlv+Mach Delay'!T764-'Pres Est+Mov Vlv+Mach Delay'!T763)/0.000125</f>
        <v>-1.8069302077209498E-2</v>
      </c>
      <c r="K761">
        <v>9.4750000000000098E-2</v>
      </c>
      <c r="L761">
        <f>IF((('Pres Est+Mov Vlv+Mach Delay'!S763-'Pres Est+Mov Vlv+Mach Delay'!S762)/0.000125&lt;=0),0.0000001,('Pres Est+Mov Vlv+Mach Delay'!S763-'Pres Est+Mov Vlv+Mach Delay'!S762)/0.000125)</f>
        <v>9.9999999999999995E-8</v>
      </c>
    </row>
    <row r="762" spans="8:12" x14ac:dyDescent="0.2">
      <c r="H762">
        <v>9.4875000000000098E-2</v>
      </c>
      <c r="I762">
        <f>('Pres Est+Mov Vlv+Mach Delay'!T765-'Pres Est+Mov Vlv+Mach Delay'!T764)/0.000125</f>
        <v>-2.8242081324297494E-2</v>
      </c>
      <c r="K762">
        <v>9.4875000000000098E-2</v>
      </c>
      <c r="L762">
        <f>IF((('Pres Est+Mov Vlv+Mach Delay'!S764-'Pres Est+Mov Vlv+Mach Delay'!S763)/0.000125&lt;=0),0.0000001,('Pres Est+Mov Vlv+Mach Delay'!S764-'Pres Est+Mov Vlv+Mach Delay'!S763)/0.000125)</f>
        <v>9.9999999999999995E-8</v>
      </c>
    </row>
    <row r="763" spans="8:12" x14ac:dyDescent="0.2">
      <c r="H763">
        <v>9.5000000000000098E-2</v>
      </c>
      <c r="I763">
        <f>('Pres Est+Mov Vlv+Mach Delay'!T766-'Pres Est+Mov Vlv+Mach Delay'!T765)/0.000125</f>
        <v>-3.2797438582767534E-2</v>
      </c>
      <c r="K763">
        <v>9.5000000000000098E-2</v>
      </c>
      <c r="L763">
        <f>IF((('Pres Est+Mov Vlv+Mach Delay'!S765-'Pres Est+Mov Vlv+Mach Delay'!S764)/0.000125&lt;=0),0.0000001,('Pres Est+Mov Vlv+Mach Delay'!S765-'Pres Est+Mov Vlv+Mach Delay'!S764)/0.000125)</f>
        <v>9.9999999999999995E-8</v>
      </c>
    </row>
    <row r="764" spans="8:12" x14ac:dyDescent="0.2">
      <c r="H764">
        <v>9.5125000000000098E-2</v>
      </c>
      <c r="I764">
        <f>('Pres Est+Mov Vlv+Mach Delay'!T767-'Pres Est+Mov Vlv+Mach Delay'!T766)/0.000125</f>
        <v>-4.9520929905017965</v>
      </c>
      <c r="K764">
        <v>9.5125000000000098E-2</v>
      </c>
      <c r="L764">
        <f>IF((('Pres Est+Mov Vlv+Mach Delay'!S766-'Pres Est+Mov Vlv+Mach Delay'!S765)/0.000125&lt;=0),0.0000001,('Pres Est+Mov Vlv+Mach Delay'!S766-'Pres Est+Mov Vlv+Mach Delay'!S765)/0.000125)</f>
        <v>9.9999999999999995E-8</v>
      </c>
    </row>
    <row r="765" spans="8:12" x14ac:dyDescent="0.2">
      <c r="H765">
        <v>9.5250000000000098E-2</v>
      </c>
      <c r="I765">
        <f>('Pres Est+Mov Vlv+Mach Delay'!T768-'Pres Est+Mov Vlv+Mach Delay'!T767)/0.000125</f>
        <v>0</v>
      </c>
      <c r="K765">
        <v>9.5250000000000098E-2</v>
      </c>
      <c r="L765">
        <f>IF((('Pres Est+Mov Vlv+Mach Delay'!S767-'Pres Est+Mov Vlv+Mach Delay'!S766)/0.000125&lt;=0),0.0000001,('Pres Est+Mov Vlv+Mach Delay'!S767-'Pres Est+Mov Vlv+Mach Delay'!S766)/0.000125)</f>
        <v>9.9999999999999995E-8</v>
      </c>
    </row>
    <row r="766" spans="8:12" x14ac:dyDescent="0.2">
      <c r="H766">
        <v>9.5375000000000099E-2</v>
      </c>
      <c r="I766">
        <f>('Pres Est+Mov Vlv+Mach Delay'!T769-'Pres Est+Mov Vlv+Mach Delay'!T768)/0.000125</f>
        <v>0</v>
      </c>
      <c r="K766">
        <v>9.5375000000000099E-2</v>
      </c>
      <c r="L766">
        <f>IF((('Pres Est+Mov Vlv+Mach Delay'!S768-'Pres Est+Mov Vlv+Mach Delay'!S767)/0.000125&lt;=0),0.0000001,('Pres Est+Mov Vlv+Mach Delay'!S768-'Pres Est+Mov Vlv+Mach Delay'!S767)/0.000125)</f>
        <v>9.9999999999999995E-8</v>
      </c>
    </row>
    <row r="767" spans="8:12" x14ac:dyDescent="0.2">
      <c r="H767">
        <v>9.5500000000000099E-2</v>
      </c>
      <c r="I767">
        <f>('Pres Est+Mov Vlv+Mach Delay'!T770-'Pres Est+Mov Vlv+Mach Delay'!T769)/0.000125</f>
        <v>0</v>
      </c>
      <c r="K767">
        <v>9.5500000000000099E-2</v>
      </c>
      <c r="L767">
        <f>IF((('Pres Est+Mov Vlv+Mach Delay'!S769-'Pres Est+Mov Vlv+Mach Delay'!S768)/0.000125&lt;=0),0.0000001,('Pres Est+Mov Vlv+Mach Delay'!S769-'Pres Est+Mov Vlv+Mach Delay'!S768)/0.000125)</f>
        <v>9.9999999999999995E-8</v>
      </c>
    </row>
    <row r="768" spans="8:12" x14ac:dyDescent="0.2">
      <c r="H768">
        <v>9.5625000000000099E-2</v>
      </c>
      <c r="I768">
        <f>('Pres Est+Mov Vlv+Mach Delay'!T771-'Pres Est+Mov Vlv+Mach Delay'!T770)/0.000125</f>
        <v>0</v>
      </c>
      <c r="K768">
        <v>9.5625000000000099E-2</v>
      </c>
      <c r="L768">
        <f>IF((('Pres Est+Mov Vlv+Mach Delay'!S770-'Pres Est+Mov Vlv+Mach Delay'!S769)/0.000125&lt;=0),0.0000001,('Pres Est+Mov Vlv+Mach Delay'!S770-'Pres Est+Mov Vlv+Mach Delay'!S769)/0.000125)</f>
        <v>9.9999999999999995E-8</v>
      </c>
    </row>
    <row r="769" spans="8:12" x14ac:dyDescent="0.2">
      <c r="H769">
        <v>9.5750000000000099E-2</v>
      </c>
      <c r="I769">
        <f>('Pres Est+Mov Vlv+Mach Delay'!T772-'Pres Est+Mov Vlv+Mach Delay'!T771)/0.000125</f>
        <v>0</v>
      </c>
      <c r="K769">
        <v>9.5750000000000099E-2</v>
      </c>
      <c r="L769">
        <f>IF((('Pres Est+Mov Vlv+Mach Delay'!S771-'Pres Est+Mov Vlv+Mach Delay'!S770)/0.000125&lt;=0),0.0000001,('Pres Est+Mov Vlv+Mach Delay'!S771-'Pres Est+Mov Vlv+Mach Delay'!S770)/0.000125)</f>
        <v>9.9999999999999995E-8</v>
      </c>
    </row>
    <row r="770" spans="8:12" x14ac:dyDescent="0.2">
      <c r="H770">
        <v>9.5875000000000099E-2</v>
      </c>
      <c r="I770">
        <f>('Pres Est+Mov Vlv+Mach Delay'!T773-'Pres Est+Mov Vlv+Mach Delay'!T772)/0.000125</f>
        <v>0</v>
      </c>
      <c r="K770">
        <v>9.5875000000000099E-2</v>
      </c>
      <c r="L770">
        <f>IF((('Pres Est+Mov Vlv+Mach Delay'!S772-'Pres Est+Mov Vlv+Mach Delay'!S771)/0.000125&lt;=0),0.0000001,('Pres Est+Mov Vlv+Mach Delay'!S772-'Pres Est+Mov Vlv+Mach Delay'!S771)/0.000125)</f>
        <v>9.9999999999999995E-8</v>
      </c>
    </row>
    <row r="771" spans="8:12" x14ac:dyDescent="0.2">
      <c r="H771">
        <v>9.6000000000000099E-2</v>
      </c>
      <c r="I771">
        <f>('Pres Est+Mov Vlv+Mach Delay'!T774-'Pres Est+Mov Vlv+Mach Delay'!T773)/0.000125</f>
        <v>0</v>
      </c>
      <c r="K771">
        <v>9.6000000000000099E-2</v>
      </c>
      <c r="L771">
        <f>IF((('Pres Est+Mov Vlv+Mach Delay'!S773-'Pres Est+Mov Vlv+Mach Delay'!S772)/0.000125&lt;=0),0.0000001,('Pres Est+Mov Vlv+Mach Delay'!S773-'Pres Est+Mov Vlv+Mach Delay'!S772)/0.000125)</f>
        <v>9.9999999999999995E-8</v>
      </c>
    </row>
    <row r="772" spans="8:12" x14ac:dyDescent="0.2">
      <c r="H772">
        <v>9.6125000000000099E-2</v>
      </c>
      <c r="I772">
        <f>('Pres Est+Mov Vlv+Mach Delay'!T775-'Pres Est+Mov Vlv+Mach Delay'!T774)/0.000125</f>
        <v>0</v>
      </c>
      <c r="K772">
        <v>9.6125000000000099E-2</v>
      </c>
      <c r="L772">
        <f>IF((('Pres Est+Mov Vlv+Mach Delay'!S774-'Pres Est+Mov Vlv+Mach Delay'!S773)/0.000125&lt;=0),0.0000001,('Pres Est+Mov Vlv+Mach Delay'!S774-'Pres Est+Mov Vlv+Mach Delay'!S773)/0.000125)</f>
        <v>9.9999999999999995E-8</v>
      </c>
    </row>
    <row r="773" spans="8:12" x14ac:dyDescent="0.2">
      <c r="H773">
        <v>9.6250000000000099E-2</v>
      </c>
      <c r="I773">
        <f>('Pres Est+Mov Vlv+Mach Delay'!T776-'Pres Est+Mov Vlv+Mach Delay'!T775)/0.000125</f>
        <v>0</v>
      </c>
      <c r="K773">
        <v>9.6250000000000099E-2</v>
      </c>
      <c r="L773">
        <f>IF((('Pres Est+Mov Vlv+Mach Delay'!S775-'Pres Est+Mov Vlv+Mach Delay'!S774)/0.000125&lt;=0),0.0000001,('Pres Est+Mov Vlv+Mach Delay'!S775-'Pres Est+Mov Vlv+Mach Delay'!S774)/0.000125)</f>
        <v>9.9999999999999995E-8</v>
      </c>
    </row>
    <row r="774" spans="8:12" x14ac:dyDescent="0.2">
      <c r="H774">
        <v>9.6375000000000099E-2</v>
      </c>
      <c r="I774">
        <f>('Pres Est+Mov Vlv+Mach Delay'!T777-'Pres Est+Mov Vlv+Mach Delay'!T776)/0.000125</f>
        <v>0</v>
      </c>
      <c r="K774">
        <v>9.6375000000000099E-2</v>
      </c>
      <c r="L774">
        <f>IF((('Pres Est+Mov Vlv+Mach Delay'!S776-'Pres Est+Mov Vlv+Mach Delay'!S775)/0.000125&lt;=0),0.0000001,('Pres Est+Mov Vlv+Mach Delay'!S776-'Pres Est+Mov Vlv+Mach Delay'!S775)/0.000125)</f>
        <v>9.9999999999999995E-8</v>
      </c>
    </row>
    <row r="775" spans="8:12" x14ac:dyDescent="0.2">
      <c r="H775">
        <v>9.65000000000001E-2</v>
      </c>
      <c r="I775">
        <f>('Pres Est+Mov Vlv+Mach Delay'!T778-'Pres Est+Mov Vlv+Mach Delay'!T777)/0.000125</f>
        <v>0</v>
      </c>
      <c r="K775">
        <v>9.65000000000001E-2</v>
      </c>
      <c r="L775">
        <f>IF((('Pres Est+Mov Vlv+Mach Delay'!S777-'Pres Est+Mov Vlv+Mach Delay'!S776)/0.000125&lt;=0),0.0000001,('Pres Est+Mov Vlv+Mach Delay'!S777-'Pres Est+Mov Vlv+Mach Delay'!S776)/0.000125)</f>
        <v>9.9999999999999995E-8</v>
      </c>
    </row>
    <row r="776" spans="8:12" x14ac:dyDescent="0.2">
      <c r="H776">
        <v>9.66250000000001E-2</v>
      </c>
      <c r="I776">
        <f>('Pres Est+Mov Vlv+Mach Delay'!T779-'Pres Est+Mov Vlv+Mach Delay'!T778)/0.000125</f>
        <v>0</v>
      </c>
      <c r="K776">
        <v>9.66250000000001E-2</v>
      </c>
      <c r="L776">
        <f>IF((('Pres Est+Mov Vlv+Mach Delay'!S778-'Pres Est+Mov Vlv+Mach Delay'!S777)/0.000125&lt;=0),0.0000001,('Pres Est+Mov Vlv+Mach Delay'!S778-'Pres Est+Mov Vlv+Mach Delay'!S777)/0.000125)</f>
        <v>9.9999999999999995E-8</v>
      </c>
    </row>
    <row r="777" spans="8:12" x14ac:dyDescent="0.2">
      <c r="H777">
        <v>9.67500000000001E-2</v>
      </c>
      <c r="I777">
        <f>('Pres Est+Mov Vlv+Mach Delay'!T780-'Pres Est+Mov Vlv+Mach Delay'!T779)/0.000125</f>
        <v>0</v>
      </c>
      <c r="K777">
        <v>9.67500000000001E-2</v>
      </c>
      <c r="L777">
        <f>IF((('Pres Est+Mov Vlv+Mach Delay'!S779-'Pres Est+Mov Vlv+Mach Delay'!S778)/0.000125&lt;=0),0.0000001,('Pres Est+Mov Vlv+Mach Delay'!S779-'Pres Est+Mov Vlv+Mach Delay'!S778)/0.000125)</f>
        <v>9.9999999999999995E-8</v>
      </c>
    </row>
    <row r="778" spans="8:12" x14ac:dyDescent="0.2">
      <c r="H778">
        <v>9.68750000000001E-2</v>
      </c>
      <c r="I778">
        <f>('Pres Est+Mov Vlv+Mach Delay'!T781-'Pres Est+Mov Vlv+Mach Delay'!T780)/0.000125</f>
        <v>0</v>
      </c>
      <c r="K778">
        <v>9.68750000000001E-2</v>
      </c>
      <c r="L778">
        <f>IF((('Pres Est+Mov Vlv+Mach Delay'!S780-'Pres Est+Mov Vlv+Mach Delay'!S779)/0.000125&lt;=0),0.0000001,('Pres Est+Mov Vlv+Mach Delay'!S780-'Pres Est+Mov Vlv+Mach Delay'!S779)/0.000125)</f>
        <v>9.9999999999999995E-8</v>
      </c>
    </row>
    <row r="779" spans="8:12" x14ac:dyDescent="0.2">
      <c r="H779">
        <v>9.70000000000001E-2</v>
      </c>
      <c r="I779">
        <f>('Pres Est+Mov Vlv+Mach Delay'!T782-'Pres Est+Mov Vlv+Mach Delay'!T781)/0.000125</f>
        <v>0</v>
      </c>
      <c r="K779">
        <v>9.70000000000001E-2</v>
      </c>
      <c r="L779">
        <f>IF((('Pres Est+Mov Vlv+Mach Delay'!S781-'Pres Est+Mov Vlv+Mach Delay'!S780)/0.000125&lt;=0),0.0000001,('Pres Est+Mov Vlv+Mach Delay'!S781-'Pres Est+Mov Vlv+Mach Delay'!S780)/0.000125)</f>
        <v>9.9999999999999995E-8</v>
      </c>
    </row>
    <row r="780" spans="8:12" x14ac:dyDescent="0.2">
      <c r="H780">
        <v>9.71250000000001E-2</v>
      </c>
      <c r="I780">
        <f>('Pres Est+Mov Vlv+Mach Delay'!T783-'Pres Est+Mov Vlv+Mach Delay'!T782)/0.000125</f>
        <v>0</v>
      </c>
      <c r="K780">
        <v>9.71250000000001E-2</v>
      </c>
      <c r="L780">
        <f>IF((('Pres Est+Mov Vlv+Mach Delay'!S782-'Pres Est+Mov Vlv+Mach Delay'!S781)/0.000125&lt;=0),0.0000001,('Pres Est+Mov Vlv+Mach Delay'!S782-'Pres Est+Mov Vlv+Mach Delay'!S781)/0.000125)</f>
        <v>9.9999999999999995E-8</v>
      </c>
    </row>
    <row r="781" spans="8:12" x14ac:dyDescent="0.2">
      <c r="H781">
        <v>9.72500000000001E-2</v>
      </c>
      <c r="I781">
        <f>('Pres Est+Mov Vlv+Mach Delay'!T784-'Pres Est+Mov Vlv+Mach Delay'!T783)/0.000125</f>
        <v>0</v>
      </c>
      <c r="K781">
        <v>9.72500000000001E-2</v>
      </c>
      <c r="L781">
        <f>IF((('Pres Est+Mov Vlv+Mach Delay'!S783-'Pres Est+Mov Vlv+Mach Delay'!S782)/0.000125&lt;=0),0.0000001,('Pres Est+Mov Vlv+Mach Delay'!S783-'Pres Est+Mov Vlv+Mach Delay'!S782)/0.000125)</f>
        <v>9.9999999999999995E-8</v>
      </c>
    </row>
    <row r="782" spans="8:12" x14ac:dyDescent="0.2">
      <c r="H782">
        <v>9.73750000000001E-2</v>
      </c>
      <c r="I782">
        <f>('Pres Est+Mov Vlv+Mach Delay'!T785-'Pres Est+Mov Vlv+Mach Delay'!T784)/0.000125</f>
        <v>0</v>
      </c>
      <c r="K782">
        <v>9.73750000000001E-2</v>
      </c>
      <c r="L782">
        <f>IF((('Pres Est+Mov Vlv+Mach Delay'!S784-'Pres Est+Mov Vlv+Mach Delay'!S783)/0.000125&lt;=0),0.0000001,('Pres Est+Mov Vlv+Mach Delay'!S784-'Pres Est+Mov Vlv+Mach Delay'!S783)/0.000125)</f>
        <v>9.9999999999999995E-8</v>
      </c>
    </row>
    <row r="783" spans="8:12" x14ac:dyDescent="0.2">
      <c r="H783">
        <v>9.75000000000001E-2</v>
      </c>
      <c r="I783">
        <f>('Pres Est+Mov Vlv+Mach Delay'!T786-'Pres Est+Mov Vlv+Mach Delay'!T785)/0.000125</f>
        <v>0</v>
      </c>
      <c r="K783">
        <v>9.75000000000001E-2</v>
      </c>
      <c r="L783">
        <f>IF((('Pres Est+Mov Vlv+Mach Delay'!S785-'Pres Est+Mov Vlv+Mach Delay'!S784)/0.000125&lt;=0),0.0000001,('Pres Est+Mov Vlv+Mach Delay'!S785-'Pres Est+Mov Vlv+Mach Delay'!S784)/0.000125)</f>
        <v>9.9999999999999995E-8</v>
      </c>
    </row>
    <row r="784" spans="8:12" x14ac:dyDescent="0.2">
      <c r="H784">
        <v>9.7625000000000101E-2</v>
      </c>
      <c r="I784">
        <f>('Pres Est+Mov Vlv+Mach Delay'!T787-'Pres Est+Mov Vlv+Mach Delay'!T786)/0.000125</f>
        <v>0</v>
      </c>
      <c r="K784">
        <v>9.7625000000000101E-2</v>
      </c>
      <c r="L784">
        <f>IF((('Pres Est+Mov Vlv+Mach Delay'!S786-'Pres Est+Mov Vlv+Mach Delay'!S785)/0.000125&lt;=0),0.0000001,('Pres Est+Mov Vlv+Mach Delay'!S786-'Pres Est+Mov Vlv+Mach Delay'!S785)/0.000125)</f>
        <v>9.9999999999999995E-8</v>
      </c>
    </row>
    <row r="785" spans="8:12" x14ac:dyDescent="0.2">
      <c r="H785">
        <v>9.7750000000000101E-2</v>
      </c>
      <c r="I785">
        <f>('Pres Est+Mov Vlv+Mach Delay'!T788-'Pres Est+Mov Vlv+Mach Delay'!T787)/0.000125</f>
        <v>0</v>
      </c>
      <c r="K785">
        <v>9.7750000000000101E-2</v>
      </c>
      <c r="L785">
        <f>IF((('Pres Est+Mov Vlv+Mach Delay'!S787-'Pres Est+Mov Vlv+Mach Delay'!S786)/0.000125&lt;=0),0.0000001,('Pres Est+Mov Vlv+Mach Delay'!S787-'Pres Est+Mov Vlv+Mach Delay'!S786)/0.000125)</f>
        <v>9.9999999999999995E-8</v>
      </c>
    </row>
    <row r="786" spans="8:12" x14ac:dyDescent="0.2">
      <c r="H786">
        <v>9.7875000000000101E-2</v>
      </c>
      <c r="I786">
        <f>('Pres Est+Mov Vlv+Mach Delay'!T789-'Pres Est+Mov Vlv+Mach Delay'!T788)/0.000125</f>
        <v>0</v>
      </c>
      <c r="K786">
        <v>9.7875000000000101E-2</v>
      </c>
      <c r="L786">
        <f>IF((('Pres Est+Mov Vlv+Mach Delay'!S788-'Pres Est+Mov Vlv+Mach Delay'!S787)/0.000125&lt;=0),0.0000001,('Pres Est+Mov Vlv+Mach Delay'!S788-'Pres Est+Mov Vlv+Mach Delay'!S787)/0.000125)</f>
        <v>9.9999999999999995E-8</v>
      </c>
    </row>
    <row r="787" spans="8:12" x14ac:dyDescent="0.2">
      <c r="H787">
        <v>9.8000000000000101E-2</v>
      </c>
      <c r="I787">
        <f>('Pres Est+Mov Vlv+Mach Delay'!T790-'Pres Est+Mov Vlv+Mach Delay'!T789)/0.000125</f>
        <v>0</v>
      </c>
      <c r="K787">
        <v>9.8000000000000101E-2</v>
      </c>
      <c r="L787">
        <f>IF((('Pres Est+Mov Vlv+Mach Delay'!S789-'Pres Est+Mov Vlv+Mach Delay'!S788)/0.000125&lt;=0),0.0000001,('Pres Est+Mov Vlv+Mach Delay'!S789-'Pres Est+Mov Vlv+Mach Delay'!S788)/0.000125)</f>
        <v>9.9999999999999995E-8</v>
      </c>
    </row>
    <row r="788" spans="8:12" x14ac:dyDescent="0.2">
      <c r="H788">
        <v>9.8125000000000101E-2</v>
      </c>
      <c r="I788">
        <f>('Pres Est+Mov Vlv+Mach Delay'!T791-'Pres Est+Mov Vlv+Mach Delay'!T790)/0.000125</f>
        <v>0</v>
      </c>
      <c r="K788">
        <v>9.8125000000000101E-2</v>
      </c>
      <c r="L788">
        <f>IF((('Pres Est+Mov Vlv+Mach Delay'!S790-'Pres Est+Mov Vlv+Mach Delay'!S789)/0.000125&lt;=0),0.0000001,('Pres Est+Mov Vlv+Mach Delay'!S790-'Pres Est+Mov Vlv+Mach Delay'!S789)/0.000125)</f>
        <v>9.9999999999999995E-8</v>
      </c>
    </row>
    <row r="789" spans="8:12" x14ac:dyDescent="0.2">
      <c r="H789">
        <v>9.8250000000000101E-2</v>
      </c>
      <c r="I789">
        <f>('Pres Est+Mov Vlv+Mach Delay'!T792-'Pres Est+Mov Vlv+Mach Delay'!T791)/0.000125</f>
        <v>0</v>
      </c>
      <c r="K789">
        <v>9.8250000000000101E-2</v>
      </c>
      <c r="L789">
        <f>IF((('Pres Est+Mov Vlv+Mach Delay'!S791-'Pres Est+Mov Vlv+Mach Delay'!S790)/0.000125&lt;=0),0.0000001,('Pres Est+Mov Vlv+Mach Delay'!S791-'Pres Est+Mov Vlv+Mach Delay'!S790)/0.000125)</f>
        <v>9.9999999999999995E-8</v>
      </c>
    </row>
    <row r="790" spans="8:12" x14ac:dyDescent="0.2">
      <c r="H790">
        <v>9.8375000000000101E-2</v>
      </c>
      <c r="I790">
        <f>('Pres Est+Mov Vlv+Mach Delay'!T793-'Pres Est+Mov Vlv+Mach Delay'!T792)/0.000125</f>
        <v>0</v>
      </c>
      <c r="K790">
        <v>9.8375000000000101E-2</v>
      </c>
      <c r="L790">
        <f>IF((('Pres Est+Mov Vlv+Mach Delay'!S792-'Pres Est+Mov Vlv+Mach Delay'!S791)/0.000125&lt;=0),0.0000001,('Pres Est+Mov Vlv+Mach Delay'!S792-'Pres Est+Mov Vlv+Mach Delay'!S791)/0.000125)</f>
        <v>9.9999999999999995E-8</v>
      </c>
    </row>
    <row r="791" spans="8:12" x14ac:dyDescent="0.2">
      <c r="H791">
        <v>9.8500000000000101E-2</v>
      </c>
      <c r="I791">
        <f>('Pres Est+Mov Vlv+Mach Delay'!T794-'Pres Est+Mov Vlv+Mach Delay'!T793)/0.000125</f>
        <v>0</v>
      </c>
      <c r="K791">
        <v>9.8500000000000101E-2</v>
      </c>
      <c r="L791">
        <f>IF((('Pres Est+Mov Vlv+Mach Delay'!S793-'Pres Est+Mov Vlv+Mach Delay'!S792)/0.000125&lt;=0),0.0000001,('Pres Est+Mov Vlv+Mach Delay'!S793-'Pres Est+Mov Vlv+Mach Delay'!S792)/0.000125)</f>
        <v>9.9999999999999995E-8</v>
      </c>
    </row>
    <row r="792" spans="8:12" x14ac:dyDescent="0.2">
      <c r="H792">
        <v>9.8625000000000101E-2</v>
      </c>
      <c r="I792">
        <f>('Pres Est+Mov Vlv+Mach Delay'!T795-'Pres Est+Mov Vlv+Mach Delay'!T794)/0.000125</f>
        <v>0</v>
      </c>
      <c r="K792">
        <v>9.8625000000000101E-2</v>
      </c>
      <c r="L792">
        <f>IF((('Pres Est+Mov Vlv+Mach Delay'!S794-'Pres Est+Mov Vlv+Mach Delay'!S793)/0.000125&lt;=0),0.0000001,('Pres Est+Mov Vlv+Mach Delay'!S794-'Pres Est+Mov Vlv+Mach Delay'!S793)/0.000125)</f>
        <v>9.9999999999999995E-8</v>
      </c>
    </row>
    <row r="793" spans="8:12" x14ac:dyDescent="0.2">
      <c r="H793">
        <v>9.8750000000000102E-2</v>
      </c>
      <c r="I793">
        <f>('Pres Est+Mov Vlv+Mach Delay'!T796-'Pres Est+Mov Vlv+Mach Delay'!T795)/0.000125</f>
        <v>0</v>
      </c>
      <c r="K793">
        <v>9.8750000000000102E-2</v>
      </c>
      <c r="L793">
        <f>IF((('Pres Est+Mov Vlv+Mach Delay'!S795-'Pres Est+Mov Vlv+Mach Delay'!S794)/0.000125&lt;=0),0.0000001,('Pres Est+Mov Vlv+Mach Delay'!S795-'Pres Est+Mov Vlv+Mach Delay'!S794)/0.000125)</f>
        <v>9.9999999999999995E-8</v>
      </c>
    </row>
    <row r="794" spans="8:12" x14ac:dyDescent="0.2">
      <c r="H794">
        <v>9.8875000000000102E-2</v>
      </c>
      <c r="I794">
        <f>('Pres Est+Mov Vlv+Mach Delay'!T797-'Pres Est+Mov Vlv+Mach Delay'!T796)/0.000125</f>
        <v>0</v>
      </c>
      <c r="K794">
        <v>9.8875000000000102E-2</v>
      </c>
      <c r="L794">
        <f>IF((('Pres Est+Mov Vlv+Mach Delay'!S796-'Pres Est+Mov Vlv+Mach Delay'!S795)/0.000125&lt;=0),0.0000001,('Pres Est+Mov Vlv+Mach Delay'!S796-'Pres Est+Mov Vlv+Mach Delay'!S795)/0.000125)</f>
        <v>9.9999999999999995E-8</v>
      </c>
    </row>
    <row r="795" spans="8:12" x14ac:dyDescent="0.2">
      <c r="H795">
        <v>9.9000000000000102E-2</v>
      </c>
      <c r="I795">
        <f>('Pres Est+Mov Vlv+Mach Delay'!T798-'Pres Est+Mov Vlv+Mach Delay'!T797)/0.000125</f>
        <v>0</v>
      </c>
      <c r="K795">
        <v>9.9000000000000102E-2</v>
      </c>
      <c r="L795">
        <f>IF((('Pres Est+Mov Vlv+Mach Delay'!S797-'Pres Est+Mov Vlv+Mach Delay'!S796)/0.000125&lt;=0),0.0000001,('Pres Est+Mov Vlv+Mach Delay'!S797-'Pres Est+Mov Vlv+Mach Delay'!S796)/0.000125)</f>
        <v>9.9999999999999995E-8</v>
      </c>
    </row>
    <row r="796" spans="8:12" x14ac:dyDescent="0.2">
      <c r="H796">
        <v>9.9125000000000102E-2</v>
      </c>
      <c r="I796">
        <f>('Pres Est+Mov Vlv+Mach Delay'!T799-'Pres Est+Mov Vlv+Mach Delay'!T798)/0.000125</f>
        <v>0</v>
      </c>
      <c r="K796">
        <v>9.9125000000000102E-2</v>
      </c>
      <c r="L796">
        <f>IF((('Pres Est+Mov Vlv+Mach Delay'!S798-'Pres Est+Mov Vlv+Mach Delay'!S797)/0.000125&lt;=0),0.0000001,('Pres Est+Mov Vlv+Mach Delay'!S798-'Pres Est+Mov Vlv+Mach Delay'!S797)/0.000125)</f>
        <v>9.9999999999999995E-8</v>
      </c>
    </row>
    <row r="797" spans="8:12" x14ac:dyDescent="0.2">
      <c r="H797">
        <v>9.9250000000000102E-2</v>
      </c>
      <c r="I797">
        <f>('Pres Est+Mov Vlv+Mach Delay'!T800-'Pres Est+Mov Vlv+Mach Delay'!T799)/0.000125</f>
        <v>0</v>
      </c>
      <c r="K797">
        <v>9.9250000000000102E-2</v>
      </c>
      <c r="L797">
        <f>IF((('Pres Est+Mov Vlv+Mach Delay'!S799-'Pres Est+Mov Vlv+Mach Delay'!S798)/0.000125&lt;=0),0.0000001,('Pres Est+Mov Vlv+Mach Delay'!S799-'Pres Est+Mov Vlv+Mach Delay'!S798)/0.000125)</f>
        <v>9.9999999999999995E-8</v>
      </c>
    </row>
    <row r="798" spans="8:12" x14ac:dyDescent="0.2">
      <c r="H798">
        <v>9.9375000000000102E-2</v>
      </c>
      <c r="I798">
        <f>('Pres Est+Mov Vlv+Mach Delay'!T801-'Pres Est+Mov Vlv+Mach Delay'!T800)/0.000125</f>
        <v>0</v>
      </c>
      <c r="K798">
        <v>9.9375000000000102E-2</v>
      </c>
      <c r="L798">
        <f>IF((('Pres Est+Mov Vlv+Mach Delay'!S800-'Pres Est+Mov Vlv+Mach Delay'!S799)/0.000125&lt;=0),0.0000001,('Pres Est+Mov Vlv+Mach Delay'!S800-'Pres Est+Mov Vlv+Mach Delay'!S799)/0.000125)</f>
        <v>9.9999999999999995E-8</v>
      </c>
    </row>
    <row r="799" spans="8:12" x14ac:dyDescent="0.2">
      <c r="H799">
        <v>9.9500000000000102E-2</v>
      </c>
      <c r="I799">
        <f>('Pres Est+Mov Vlv+Mach Delay'!T802-'Pres Est+Mov Vlv+Mach Delay'!T801)/0.000125</f>
        <v>0</v>
      </c>
      <c r="K799">
        <v>9.9500000000000102E-2</v>
      </c>
      <c r="L799">
        <f>IF((('Pres Est+Mov Vlv+Mach Delay'!S801-'Pres Est+Mov Vlv+Mach Delay'!S800)/0.000125&lt;=0),0.0000001,('Pres Est+Mov Vlv+Mach Delay'!S801-'Pres Est+Mov Vlv+Mach Delay'!S800)/0.000125)</f>
        <v>9.9999999999999995E-8</v>
      </c>
    </row>
    <row r="800" spans="8:12" x14ac:dyDescent="0.2">
      <c r="H800">
        <v>9.9625000000000102E-2</v>
      </c>
      <c r="I800">
        <f>('Pres Est+Mov Vlv+Mach Delay'!T803-'Pres Est+Mov Vlv+Mach Delay'!T802)/0.000125</f>
        <v>0</v>
      </c>
      <c r="K800">
        <v>9.9625000000000102E-2</v>
      </c>
      <c r="L800">
        <f>IF((('Pres Est+Mov Vlv+Mach Delay'!S802-'Pres Est+Mov Vlv+Mach Delay'!S801)/0.000125&lt;=0),0.0000001,('Pres Est+Mov Vlv+Mach Delay'!S802-'Pres Est+Mov Vlv+Mach Delay'!S801)/0.000125)</f>
        <v>9.9999999999999995E-8</v>
      </c>
    </row>
    <row r="801" spans="8:12" x14ac:dyDescent="0.2">
      <c r="H801">
        <v>9.9750000000000102E-2</v>
      </c>
      <c r="I801">
        <f>('Pres Est+Mov Vlv+Mach Delay'!T804-'Pres Est+Mov Vlv+Mach Delay'!T803)/0.000125</f>
        <v>0</v>
      </c>
      <c r="K801">
        <v>9.9750000000000102E-2</v>
      </c>
      <c r="L801">
        <f>IF((('Pres Est+Mov Vlv+Mach Delay'!S803-'Pres Est+Mov Vlv+Mach Delay'!S802)/0.000125&lt;=0),0.0000001,('Pres Est+Mov Vlv+Mach Delay'!S803-'Pres Est+Mov Vlv+Mach Delay'!S802)/0.000125)</f>
        <v>9.9999999999999995E-8</v>
      </c>
    </row>
    <row r="802" spans="8:12" x14ac:dyDescent="0.2">
      <c r="H802">
        <v>9.9875000000000103E-2</v>
      </c>
      <c r="I802">
        <f>('Pres Est+Mov Vlv+Mach Delay'!T805-'Pres Est+Mov Vlv+Mach Delay'!T804)/0.000125</f>
        <v>0</v>
      </c>
      <c r="K802">
        <v>9.9875000000000103E-2</v>
      </c>
      <c r="L802">
        <f>IF((('Pres Est+Mov Vlv+Mach Delay'!S804-'Pres Est+Mov Vlv+Mach Delay'!S803)/0.000125&lt;=0),0.0000001,('Pres Est+Mov Vlv+Mach Delay'!S804-'Pres Est+Mov Vlv+Mach Delay'!S803)/0.000125)</f>
        <v>9.9999999999999995E-8</v>
      </c>
    </row>
    <row r="803" spans="8:12" x14ac:dyDescent="0.2">
      <c r="H803">
        <v>0.1</v>
      </c>
      <c r="I803">
        <f>('Pres Est+Mov Vlv+Mach Delay'!T806-'Pres Est+Mov Vlv+Mach Delay'!T805)/0.000125</f>
        <v>0</v>
      </c>
      <c r="K803">
        <v>0.1</v>
      </c>
      <c r="L803">
        <f>IF((('Pres Est+Mov Vlv+Mach Delay'!S805-'Pres Est+Mov Vlv+Mach Delay'!S804)/0.000125&lt;=0),0.0000001,('Pres Est+Mov Vlv+Mach Delay'!S805-'Pres Est+Mov Vlv+Mach Delay'!S804)/0.000125)</f>
        <v>9.9999999999999995E-8</v>
      </c>
    </row>
    <row r="804" spans="8:12" x14ac:dyDescent="0.2">
      <c r="H804">
        <v>0.10012500000000001</v>
      </c>
      <c r="I804">
        <f>('Pres Est+Mov Vlv+Mach Delay'!T807-'Pres Est+Mov Vlv+Mach Delay'!T806)/0.000125</f>
        <v>0</v>
      </c>
      <c r="K804">
        <v>0.10012500000000001</v>
      </c>
      <c r="L804">
        <f>IF((('Pres Est+Mov Vlv+Mach Delay'!S806-'Pres Est+Mov Vlv+Mach Delay'!S805)/0.000125&lt;=0),0.0000001,('Pres Est+Mov Vlv+Mach Delay'!S806-'Pres Est+Mov Vlv+Mach Delay'!S805)/0.000125)</f>
        <v>9.9999999999999995E-8</v>
      </c>
    </row>
    <row r="805" spans="8:12" x14ac:dyDescent="0.2">
      <c r="H805">
        <v>0.10025000000000001</v>
      </c>
      <c r="I805">
        <f>('Pres Est+Mov Vlv+Mach Delay'!T808-'Pres Est+Mov Vlv+Mach Delay'!T807)/0.000125</f>
        <v>0</v>
      </c>
      <c r="K805">
        <v>0.10025000000000001</v>
      </c>
      <c r="L805">
        <f>IF((('Pres Est+Mov Vlv+Mach Delay'!S807-'Pres Est+Mov Vlv+Mach Delay'!S806)/0.000125&lt;=0),0.0000001,('Pres Est+Mov Vlv+Mach Delay'!S807-'Pres Est+Mov Vlv+Mach Delay'!S806)/0.000125)</f>
        <v>9.9999999999999995E-8</v>
      </c>
    </row>
    <row r="806" spans="8:12" x14ac:dyDescent="0.2">
      <c r="H806">
        <v>0.10037500000000001</v>
      </c>
      <c r="I806">
        <f>('Pres Est+Mov Vlv+Mach Delay'!T809-'Pres Est+Mov Vlv+Mach Delay'!T808)/0.000125</f>
        <v>0</v>
      </c>
      <c r="K806">
        <v>0.10037500000000001</v>
      </c>
      <c r="L806">
        <f>IF((('Pres Est+Mov Vlv+Mach Delay'!S808-'Pres Est+Mov Vlv+Mach Delay'!S807)/0.000125&lt;=0),0.0000001,('Pres Est+Mov Vlv+Mach Delay'!S808-'Pres Est+Mov Vlv+Mach Delay'!S807)/0.000125)</f>
        <v>9.9999999999999995E-8</v>
      </c>
    </row>
    <row r="807" spans="8:12" x14ac:dyDescent="0.2">
      <c r="H807">
        <v>0.10050000000000001</v>
      </c>
      <c r="I807">
        <f>('Pres Est+Mov Vlv+Mach Delay'!T810-'Pres Est+Mov Vlv+Mach Delay'!T809)/0.000125</f>
        <v>0</v>
      </c>
      <c r="K807">
        <v>0.10050000000000001</v>
      </c>
      <c r="L807">
        <f>IF((('Pres Est+Mov Vlv+Mach Delay'!S809-'Pres Est+Mov Vlv+Mach Delay'!S808)/0.000125&lt;=0),0.0000001,('Pres Est+Mov Vlv+Mach Delay'!S809-'Pres Est+Mov Vlv+Mach Delay'!S808)/0.000125)</f>
        <v>9.9999999999999995E-8</v>
      </c>
    </row>
    <row r="808" spans="8:12" x14ac:dyDescent="0.2">
      <c r="H808">
        <v>0.10062500000000001</v>
      </c>
      <c r="I808">
        <f>('Pres Est+Mov Vlv+Mach Delay'!T811-'Pres Est+Mov Vlv+Mach Delay'!T810)/0.000125</f>
        <v>0</v>
      </c>
      <c r="K808">
        <v>0.10062500000000001</v>
      </c>
      <c r="L808">
        <f>IF((('Pres Est+Mov Vlv+Mach Delay'!S810-'Pres Est+Mov Vlv+Mach Delay'!S809)/0.000125&lt;=0),0.0000001,('Pres Est+Mov Vlv+Mach Delay'!S810-'Pres Est+Mov Vlv+Mach Delay'!S809)/0.000125)</f>
        <v>9.9999999999999995E-8</v>
      </c>
    </row>
    <row r="809" spans="8:12" x14ac:dyDescent="0.2">
      <c r="H809">
        <v>0.10075000000000001</v>
      </c>
      <c r="I809">
        <f>('Pres Est+Mov Vlv+Mach Delay'!T812-'Pres Est+Mov Vlv+Mach Delay'!T811)/0.000125</f>
        <v>0</v>
      </c>
      <c r="K809">
        <v>0.10075000000000001</v>
      </c>
      <c r="L809">
        <f>IF((('Pres Est+Mov Vlv+Mach Delay'!S811-'Pres Est+Mov Vlv+Mach Delay'!S810)/0.000125&lt;=0),0.0000001,('Pres Est+Mov Vlv+Mach Delay'!S811-'Pres Est+Mov Vlv+Mach Delay'!S810)/0.000125)</f>
        <v>9.9999999999999995E-8</v>
      </c>
    </row>
    <row r="810" spans="8:12" x14ac:dyDescent="0.2">
      <c r="H810">
        <v>0.10087500000000001</v>
      </c>
      <c r="I810">
        <f>('Pres Est+Mov Vlv+Mach Delay'!T813-'Pres Est+Mov Vlv+Mach Delay'!T812)/0.000125</f>
        <v>0</v>
      </c>
      <c r="K810">
        <v>0.10087500000000001</v>
      </c>
      <c r="L810">
        <f>IF((('Pres Est+Mov Vlv+Mach Delay'!S812-'Pres Est+Mov Vlv+Mach Delay'!S811)/0.000125&lt;=0),0.0000001,('Pres Est+Mov Vlv+Mach Delay'!S812-'Pres Est+Mov Vlv+Mach Delay'!S811)/0.000125)</f>
        <v>9.9999999999999995E-8</v>
      </c>
    </row>
    <row r="811" spans="8:12" x14ac:dyDescent="0.2">
      <c r="H811">
        <v>0.10100000000000001</v>
      </c>
      <c r="I811">
        <f>('Pres Est+Mov Vlv+Mach Delay'!T814-'Pres Est+Mov Vlv+Mach Delay'!T813)/0.000125</f>
        <v>0</v>
      </c>
      <c r="K811">
        <v>0.10100000000000001</v>
      </c>
      <c r="L811">
        <f>IF((('Pres Est+Mov Vlv+Mach Delay'!S813-'Pres Est+Mov Vlv+Mach Delay'!S812)/0.000125&lt;=0),0.0000001,('Pres Est+Mov Vlv+Mach Delay'!S813-'Pres Est+Mov Vlv+Mach Delay'!S812)/0.000125)</f>
        <v>9.9999999999999995E-8</v>
      </c>
    </row>
    <row r="812" spans="8:12" x14ac:dyDescent="0.2">
      <c r="H812">
        <v>0.10112500000000001</v>
      </c>
      <c r="I812">
        <f>('Pres Est+Mov Vlv+Mach Delay'!T815-'Pres Est+Mov Vlv+Mach Delay'!T814)/0.000125</f>
        <v>0</v>
      </c>
      <c r="K812">
        <v>0.10112500000000001</v>
      </c>
      <c r="L812">
        <f>IF((('Pres Est+Mov Vlv+Mach Delay'!S814-'Pres Est+Mov Vlv+Mach Delay'!S813)/0.000125&lt;=0),0.0000001,('Pres Est+Mov Vlv+Mach Delay'!S814-'Pres Est+Mov Vlv+Mach Delay'!S813)/0.000125)</f>
        <v>9.9999999999999995E-8</v>
      </c>
    </row>
    <row r="813" spans="8:12" x14ac:dyDescent="0.2">
      <c r="H813">
        <v>0.10125000000000001</v>
      </c>
      <c r="I813">
        <f>('Pres Est+Mov Vlv+Mach Delay'!T816-'Pres Est+Mov Vlv+Mach Delay'!T815)/0.000125</f>
        <v>0</v>
      </c>
      <c r="K813">
        <v>0.10125000000000001</v>
      </c>
      <c r="L813">
        <f>IF((('Pres Est+Mov Vlv+Mach Delay'!S815-'Pres Est+Mov Vlv+Mach Delay'!S814)/0.000125&lt;=0),0.0000001,('Pres Est+Mov Vlv+Mach Delay'!S815-'Pres Est+Mov Vlv+Mach Delay'!S814)/0.000125)</f>
        <v>9.9999999999999995E-8</v>
      </c>
    </row>
    <row r="814" spans="8:12" x14ac:dyDescent="0.2">
      <c r="H814">
        <v>0.10137500000000001</v>
      </c>
      <c r="I814">
        <f>('Pres Est+Mov Vlv+Mach Delay'!T817-'Pres Est+Mov Vlv+Mach Delay'!T816)/0.000125</f>
        <v>0</v>
      </c>
      <c r="K814">
        <v>0.10137500000000001</v>
      </c>
      <c r="L814">
        <f>IF((('Pres Est+Mov Vlv+Mach Delay'!S816-'Pres Est+Mov Vlv+Mach Delay'!S815)/0.000125&lt;=0),0.0000001,('Pres Est+Mov Vlv+Mach Delay'!S816-'Pres Est+Mov Vlv+Mach Delay'!S815)/0.000125)</f>
        <v>9.9999999999999995E-8</v>
      </c>
    </row>
    <row r="815" spans="8:12" x14ac:dyDescent="0.2">
      <c r="H815">
        <v>0.10150000000000001</v>
      </c>
      <c r="I815">
        <f>('Pres Est+Mov Vlv+Mach Delay'!T818-'Pres Est+Mov Vlv+Mach Delay'!T817)/0.000125</f>
        <v>0</v>
      </c>
      <c r="K815">
        <v>0.10150000000000001</v>
      </c>
      <c r="L815">
        <f>IF((('Pres Est+Mov Vlv+Mach Delay'!S817-'Pres Est+Mov Vlv+Mach Delay'!S816)/0.000125&lt;=0),0.0000001,('Pres Est+Mov Vlv+Mach Delay'!S817-'Pres Est+Mov Vlv+Mach Delay'!S816)/0.000125)</f>
        <v>9.9999999999999995E-8</v>
      </c>
    </row>
    <row r="816" spans="8:12" x14ac:dyDescent="0.2">
      <c r="H816">
        <v>0.10162499999999999</v>
      </c>
      <c r="I816">
        <f>('Pres Est+Mov Vlv+Mach Delay'!T819-'Pres Est+Mov Vlv+Mach Delay'!T818)/0.000125</f>
        <v>0</v>
      </c>
      <c r="K816">
        <v>0.10162499999999999</v>
      </c>
      <c r="L816">
        <f>IF((('Pres Est+Mov Vlv+Mach Delay'!S818-'Pres Est+Mov Vlv+Mach Delay'!S817)/0.000125&lt;=0),0.0000001,('Pres Est+Mov Vlv+Mach Delay'!S818-'Pres Est+Mov Vlv+Mach Delay'!S817)/0.000125)</f>
        <v>9.9999999999999995E-8</v>
      </c>
    </row>
    <row r="817" spans="8:12" x14ac:dyDescent="0.2">
      <c r="H817">
        <v>0.10174999999999999</v>
      </c>
      <c r="I817">
        <f>('Pres Est+Mov Vlv+Mach Delay'!T820-'Pres Est+Mov Vlv+Mach Delay'!T819)/0.000125</f>
        <v>0</v>
      </c>
      <c r="K817">
        <v>0.10174999999999999</v>
      </c>
      <c r="L817">
        <f>IF((('Pres Est+Mov Vlv+Mach Delay'!S819-'Pres Est+Mov Vlv+Mach Delay'!S818)/0.000125&lt;=0),0.0000001,('Pres Est+Mov Vlv+Mach Delay'!S819-'Pres Est+Mov Vlv+Mach Delay'!S818)/0.000125)</f>
        <v>9.9999999999999995E-8</v>
      </c>
    </row>
    <row r="818" spans="8:12" x14ac:dyDescent="0.2">
      <c r="H818">
        <v>0.10187499999999999</v>
      </c>
      <c r="I818">
        <f>('Pres Est+Mov Vlv+Mach Delay'!T821-'Pres Est+Mov Vlv+Mach Delay'!T820)/0.000125</f>
        <v>0</v>
      </c>
      <c r="K818">
        <v>0.10187499999999999</v>
      </c>
      <c r="L818">
        <f>IF((('Pres Est+Mov Vlv+Mach Delay'!S820-'Pres Est+Mov Vlv+Mach Delay'!S819)/0.000125&lt;=0),0.0000001,('Pres Est+Mov Vlv+Mach Delay'!S820-'Pres Est+Mov Vlv+Mach Delay'!S819)/0.000125)</f>
        <v>9.9999999999999995E-8</v>
      </c>
    </row>
    <row r="819" spans="8:12" x14ac:dyDescent="0.2">
      <c r="H819">
        <v>0.10199999999999999</v>
      </c>
      <c r="I819">
        <f>('Pres Est+Mov Vlv+Mach Delay'!T822-'Pres Est+Mov Vlv+Mach Delay'!T821)/0.000125</f>
        <v>0</v>
      </c>
      <c r="K819">
        <v>0.10199999999999999</v>
      </c>
      <c r="L819">
        <f>IF((('Pres Est+Mov Vlv+Mach Delay'!S821-'Pres Est+Mov Vlv+Mach Delay'!S820)/0.000125&lt;=0),0.0000001,('Pres Est+Mov Vlv+Mach Delay'!S821-'Pres Est+Mov Vlv+Mach Delay'!S820)/0.000125)</f>
        <v>9.9999999999999995E-8</v>
      </c>
    </row>
    <row r="820" spans="8:12" x14ac:dyDescent="0.2">
      <c r="H820">
        <v>0.10212499999999999</v>
      </c>
      <c r="I820">
        <f>('Pres Est+Mov Vlv+Mach Delay'!T823-'Pres Est+Mov Vlv+Mach Delay'!T822)/0.000125</f>
        <v>0</v>
      </c>
      <c r="K820">
        <v>0.10212499999999999</v>
      </c>
      <c r="L820">
        <f>IF((('Pres Est+Mov Vlv+Mach Delay'!S822-'Pres Est+Mov Vlv+Mach Delay'!S821)/0.000125&lt;=0),0.0000001,('Pres Est+Mov Vlv+Mach Delay'!S822-'Pres Est+Mov Vlv+Mach Delay'!S821)/0.000125)</f>
        <v>9.9999999999999995E-8</v>
      </c>
    </row>
    <row r="821" spans="8:12" x14ac:dyDescent="0.2">
      <c r="H821">
        <v>0.10224999999999999</v>
      </c>
      <c r="I821">
        <f>('Pres Est+Mov Vlv+Mach Delay'!T824-'Pres Est+Mov Vlv+Mach Delay'!T823)/0.000125</f>
        <v>0</v>
      </c>
      <c r="K821">
        <v>0.10224999999999999</v>
      </c>
      <c r="L821">
        <f>IF((('Pres Est+Mov Vlv+Mach Delay'!S823-'Pres Est+Mov Vlv+Mach Delay'!S822)/0.000125&lt;=0),0.0000001,('Pres Est+Mov Vlv+Mach Delay'!S823-'Pres Est+Mov Vlv+Mach Delay'!S822)/0.000125)</f>
        <v>9.9999999999999995E-8</v>
      </c>
    </row>
    <row r="822" spans="8:12" x14ac:dyDescent="0.2">
      <c r="H822">
        <v>0.10237499999999999</v>
      </c>
      <c r="I822">
        <f>('Pres Est+Mov Vlv+Mach Delay'!T825-'Pres Est+Mov Vlv+Mach Delay'!T824)/0.000125</f>
        <v>0</v>
      </c>
      <c r="K822">
        <v>0.10237499999999999</v>
      </c>
      <c r="L822">
        <f>IF((('Pres Est+Mov Vlv+Mach Delay'!S824-'Pres Est+Mov Vlv+Mach Delay'!S823)/0.000125&lt;=0),0.0000001,('Pres Est+Mov Vlv+Mach Delay'!S824-'Pres Est+Mov Vlv+Mach Delay'!S823)/0.000125)</f>
        <v>9.9999999999999995E-8</v>
      </c>
    </row>
    <row r="823" spans="8:12" x14ac:dyDescent="0.2">
      <c r="H823">
        <v>0.10249999999999999</v>
      </c>
      <c r="I823">
        <f>('Pres Est+Mov Vlv+Mach Delay'!T826-'Pres Est+Mov Vlv+Mach Delay'!T825)/0.000125</f>
        <v>0</v>
      </c>
      <c r="K823">
        <v>0.10249999999999999</v>
      </c>
      <c r="L823">
        <f>IF((('Pres Est+Mov Vlv+Mach Delay'!S825-'Pres Est+Mov Vlv+Mach Delay'!S824)/0.000125&lt;=0),0.0000001,('Pres Est+Mov Vlv+Mach Delay'!S825-'Pres Est+Mov Vlv+Mach Delay'!S824)/0.000125)</f>
        <v>9.9999999999999995E-8</v>
      </c>
    </row>
    <row r="824" spans="8:12" x14ac:dyDescent="0.2">
      <c r="H824">
        <v>0.10262499999999999</v>
      </c>
      <c r="I824">
        <f>('Pres Est+Mov Vlv+Mach Delay'!T827-'Pres Est+Mov Vlv+Mach Delay'!T826)/0.000125</f>
        <v>0</v>
      </c>
      <c r="K824">
        <v>0.10262499999999999</v>
      </c>
      <c r="L824">
        <f>IF((('Pres Est+Mov Vlv+Mach Delay'!S826-'Pres Est+Mov Vlv+Mach Delay'!S825)/0.000125&lt;=0),0.0000001,('Pres Est+Mov Vlv+Mach Delay'!S826-'Pres Est+Mov Vlv+Mach Delay'!S825)/0.000125)</f>
        <v>9.9999999999999995E-8</v>
      </c>
    </row>
    <row r="825" spans="8:12" x14ac:dyDescent="0.2">
      <c r="H825">
        <v>0.10274999999999999</v>
      </c>
      <c r="I825">
        <f>('Pres Est+Mov Vlv+Mach Delay'!T828-'Pres Est+Mov Vlv+Mach Delay'!T827)/0.000125</f>
        <v>0</v>
      </c>
      <c r="K825">
        <v>0.10274999999999999</v>
      </c>
      <c r="L825">
        <f>IF((('Pres Est+Mov Vlv+Mach Delay'!S827-'Pres Est+Mov Vlv+Mach Delay'!S826)/0.000125&lt;=0),0.0000001,('Pres Est+Mov Vlv+Mach Delay'!S827-'Pres Est+Mov Vlv+Mach Delay'!S826)/0.000125)</f>
        <v>9.9999999999999995E-8</v>
      </c>
    </row>
    <row r="826" spans="8:12" x14ac:dyDescent="0.2">
      <c r="H826">
        <v>0.10287499999999999</v>
      </c>
      <c r="I826">
        <f>('Pres Est+Mov Vlv+Mach Delay'!T829-'Pres Est+Mov Vlv+Mach Delay'!T828)/0.000125</f>
        <v>0</v>
      </c>
      <c r="K826">
        <v>0.10287499999999999</v>
      </c>
      <c r="L826">
        <f>IF((('Pres Est+Mov Vlv+Mach Delay'!S828-'Pres Est+Mov Vlv+Mach Delay'!S827)/0.000125&lt;=0),0.0000001,('Pres Est+Mov Vlv+Mach Delay'!S828-'Pres Est+Mov Vlv+Mach Delay'!S827)/0.000125)</f>
        <v>9.9999999999999995E-8</v>
      </c>
    </row>
    <row r="827" spans="8:12" x14ac:dyDescent="0.2">
      <c r="H827">
        <v>0.10299999999999999</v>
      </c>
      <c r="I827">
        <f>('Pres Est+Mov Vlv+Mach Delay'!T830-'Pres Est+Mov Vlv+Mach Delay'!T829)/0.000125</f>
        <v>0</v>
      </c>
      <c r="K827">
        <v>0.10299999999999999</v>
      </c>
      <c r="L827">
        <f>IF((('Pres Est+Mov Vlv+Mach Delay'!S829-'Pres Est+Mov Vlv+Mach Delay'!S828)/0.000125&lt;=0),0.0000001,('Pres Est+Mov Vlv+Mach Delay'!S829-'Pres Est+Mov Vlv+Mach Delay'!S828)/0.000125)</f>
        <v>9.9999999999999995E-8</v>
      </c>
    </row>
    <row r="828" spans="8:12" x14ac:dyDescent="0.2">
      <c r="H828">
        <v>0.10312499999999999</v>
      </c>
      <c r="I828">
        <f>('Pres Est+Mov Vlv+Mach Delay'!T831-'Pres Est+Mov Vlv+Mach Delay'!T830)/0.000125</f>
        <v>0</v>
      </c>
      <c r="K828">
        <v>0.10312499999999999</v>
      </c>
      <c r="L828">
        <f>IF((('Pres Est+Mov Vlv+Mach Delay'!S830-'Pres Est+Mov Vlv+Mach Delay'!S829)/0.000125&lt;=0),0.0000001,('Pres Est+Mov Vlv+Mach Delay'!S830-'Pres Est+Mov Vlv+Mach Delay'!S829)/0.000125)</f>
        <v>9.9999999999999995E-8</v>
      </c>
    </row>
    <row r="829" spans="8:12" x14ac:dyDescent="0.2">
      <c r="H829">
        <v>0.10324999999999999</v>
      </c>
      <c r="I829">
        <f>('Pres Est+Mov Vlv+Mach Delay'!T832-'Pres Est+Mov Vlv+Mach Delay'!T831)/0.000125</f>
        <v>0</v>
      </c>
      <c r="K829">
        <v>0.10324999999999999</v>
      </c>
      <c r="L829">
        <f>IF((('Pres Est+Mov Vlv+Mach Delay'!S831-'Pres Est+Mov Vlv+Mach Delay'!S830)/0.000125&lt;=0),0.0000001,('Pres Est+Mov Vlv+Mach Delay'!S831-'Pres Est+Mov Vlv+Mach Delay'!S830)/0.000125)</f>
        <v>9.9999999999999995E-8</v>
      </c>
    </row>
    <row r="830" spans="8:12" x14ac:dyDescent="0.2">
      <c r="H830">
        <v>0.10337499999999999</v>
      </c>
      <c r="I830">
        <f>('Pres Est+Mov Vlv+Mach Delay'!T833-'Pres Est+Mov Vlv+Mach Delay'!T832)/0.000125</f>
        <v>0</v>
      </c>
      <c r="K830">
        <v>0.10337499999999999</v>
      </c>
      <c r="L830">
        <f>IF((('Pres Est+Mov Vlv+Mach Delay'!S832-'Pres Est+Mov Vlv+Mach Delay'!S831)/0.000125&lt;=0),0.0000001,('Pres Est+Mov Vlv+Mach Delay'!S832-'Pres Est+Mov Vlv+Mach Delay'!S831)/0.000125)</f>
        <v>9.9999999999999995E-8</v>
      </c>
    </row>
    <row r="831" spans="8:12" x14ac:dyDescent="0.2">
      <c r="H831">
        <v>0.10349999999999999</v>
      </c>
      <c r="I831">
        <f>('Pres Est+Mov Vlv+Mach Delay'!T834-'Pres Est+Mov Vlv+Mach Delay'!T833)/0.000125</f>
        <v>0</v>
      </c>
      <c r="K831">
        <v>0.10349999999999999</v>
      </c>
      <c r="L831">
        <f>IF((('Pres Est+Mov Vlv+Mach Delay'!S833-'Pres Est+Mov Vlv+Mach Delay'!S832)/0.000125&lt;=0),0.0000001,('Pres Est+Mov Vlv+Mach Delay'!S833-'Pres Est+Mov Vlv+Mach Delay'!S832)/0.000125)</f>
        <v>9.9999999999999995E-8</v>
      </c>
    </row>
    <row r="832" spans="8:12" x14ac:dyDescent="0.2">
      <c r="H832">
        <v>0.10362499999999999</v>
      </c>
      <c r="I832">
        <f>('Pres Est+Mov Vlv+Mach Delay'!T835-'Pres Est+Mov Vlv+Mach Delay'!T834)/0.000125</f>
        <v>0</v>
      </c>
      <c r="K832">
        <v>0.10362499999999999</v>
      </c>
      <c r="L832">
        <f>IF((('Pres Est+Mov Vlv+Mach Delay'!S834-'Pres Est+Mov Vlv+Mach Delay'!S833)/0.000125&lt;=0),0.0000001,('Pres Est+Mov Vlv+Mach Delay'!S834-'Pres Est+Mov Vlv+Mach Delay'!S833)/0.000125)</f>
        <v>9.9999999999999995E-8</v>
      </c>
    </row>
    <row r="833" spans="8:12" x14ac:dyDescent="0.2">
      <c r="H833">
        <v>0.10375</v>
      </c>
      <c r="I833">
        <f>('Pres Est+Mov Vlv+Mach Delay'!T836-'Pres Est+Mov Vlv+Mach Delay'!T835)/0.000125</f>
        <v>0</v>
      </c>
      <c r="K833">
        <v>0.10375</v>
      </c>
      <c r="L833">
        <f>IF((('Pres Est+Mov Vlv+Mach Delay'!S835-'Pres Est+Mov Vlv+Mach Delay'!S834)/0.000125&lt;=0),0.0000001,('Pres Est+Mov Vlv+Mach Delay'!S835-'Pres Est+Mov Vlv+Mach Delay'!S834)/0.000125)</f>
        <v>9.9999999999999995E-8</v>
      </c>
    </row>
    <row r="834" spans="8:12" x14ac:dyDescent="0.2">
      <c r="H834">
        <v>0.103875</v>
      </c>
      <c r="I834">
        <f>('Pres Est+Mov Vlv+Mach Delay'!T837-'Pres Est+Mov Vlv+Mach Delay'!T836)/0.000125</f>
        <v>0</v>
      </c>
      <c r="K834">
        <v>0.103875</v>
      </c>
      <c r="L834">
        <f>IF((('Pres Est+Mov Vlv+Mach Delay'!S836-'Pres Est+Mov Vlv+Mach Delay'!S835)/0.000125&lt;=0),0.0000001,('Pres Est+Mov Vlv+Mach Delay'!S836-'Pres Est+Mov Vlv+Mach Delay'!S835)/0.000125)</f>
        <v>9.9999999999999995E-8</v>
      </c>
    </row>
    <row r="835" spans="8:12" x14ac:dyDescent="0.2">
      <c r="H835">
        <v>0.104</v>
      </c>
      <c r="I835">
        <f>('Pres Est+Mov Vlv+Mach Delay'!T838-'Pres Est+Mov Vlv+Mach Delay'!T837)/0.000125</f>
        <v>0</v>
      </c>
      <c r="K835">
        <v>0.104</v>
      </c>
      <c r="L835">
        <f>IF((('Pres Est+Mov Vlv+Mach Delay'!S837-'Pres Est+Mov Vlv+Mach Delay'!S836)/0.000125&lt;=0),0.0000001,('Pres Est+Mov Vlv+Mach Delay'!S837-'Pres Est+Mov Vlv+Mach Delay'!S836)/0.000125)</f>
        <v>9.9999999999999995E-8</v>
      </c>
    </row>
    <row r="836" spans="8:12" x14ac:dyDescent="0.2">
      <c r="H836">
        <v>0.104125</v>
      </c>
      <c r="I836">
        <f>('Pres Est+Mov Vlv+Mach Delay'!T839-'Pres Est+Mov Vlv+Mach Delay'!T838)/0.000125</f>
        <v>0</v>
      </c>
      <c r="K836">
        <v>0.104125</v>
      </c>
      <c r="L836">
        <f>IF((('Pres Est+Mov Vlv+Mach Delay'!S838-'Pres Est+Mov Vlv+Mach Delay'!S837)/0.000125&lt;=0),0.0000001,('Pres Est+Mov Vlv+Mach Delay'!S838-'Pres Est+Mov Vlv+Mach Delay'!S837)/0.000125)</f>
        <v>9.9999999999999995E-8</v>
      </c>
    </row>
    <row r="837" spans="8:12" x14ac:dyDescent="0.2">
      <c r="H837">
        <v>0.10425</v>
      </c>
      <c r="I837">
        <f>('Pres Est+Mov Vlv+Mach Delay'!T840-'Pres Est+Mov Vlv+Mach Delay'!T839)/0.000125</f>
        <v>0</v>
      </c>
      <c r="K837">
        <v>0.10425</v>
      </c>
      <c r="L837">
        <f>IF((('Pres Est+Mov Vlv+Mach Delay'!S839-'Pres Est+Mov Vlv+Mach Delay'!S838)/0.000125&lt;=0),0.0000001,('Pres Est+Mov Vlv+Mach Delay'!S839-'Pres Est+Mov Vlv+Mach Delay'!S838)/0.000125)</f>
        <v>9.9999999999999995E-8</v>
      </c>
    </row>
    <row r="838" spans="8:12" x14ac:dyDescent="0.2">
      <c r="H838">
        <v>0.104375</v>
      </c>
      <c r="I838">
        <f>('Pres Est+Mov Vlv+Mach Delay'!T841-'Pres Est+Mov Vlv+Mach Delay'!T840)/0.000125</f>
        <v>0</v>
      </c>
      <c r="K838">
        <v>0.104375</v>
      </c>
      <c r="L838">
        <f>IF((('Pres Est+Mov Vlv+Mach Delay'!S840-'Pres Est+Mov Vlv+Mach Delay'!S839)/0.000125&lt;=0),0.0000001,('Pres Est+Mov Vlv+Mach Delay'!S840-'Pres Est+Mov Vlv+Mach Delay'!S839)/0.000125)</f>
        <v>9.9999999999999995E-8</v>
      </c>
    </row>
    <row r="839" spans="8:12" x14ac:dyDescent="0.2">
      <c r="H839">
        <v>0.1045</v>
      </c>
      <c r="I839">
        <f>('Pres Est+Mov Vlv+Mach Delay'!T842-'Pres Est+Mov Vlv+Mach Delay'!T841)/0.000125</f>
        <v>0</v>
      </c>
      <c r="K839">
        <v>0.1045</v>
      </c>
      <c r="L839">
        <f>IF((('Pres Est+Mov Vlv+Mach Delay'!S841-'Pres Est+Mov Vlv+Mach Delay'!S840)/0.000125&lt;=0),0.0000001,('Pres Est+Mov Vlv+Mach Delay'!S841-'Pres Est+Mov Vlv+Mach Delay'!S840)/0.000125)</f>
        <v>9.9999999999999995E-8</v>
      </c>
    </row>
    <row r="840" spans="8:12" x14ac:dyDescent="0.2">
      <c r="H840">
        <v>0.104625</v>
      </c>
      <c r="I840">
        <f>('Pres Est+Mov Vlv+Mach Delay'!T843-'Pres Est+Mov Vlv+Mach Delay'!T842)/0.000125</f>
        <v>0</v>
      </c>
      <c r="K840">
        <v>0.104625</v>
      </c>
      <c r="L840">
        <f>IF((('Pres Est+Mov Vlv+Mach Delay'!S842-'Pres Est+Mov Vlv+Mach Delay'!S841)/0.000125&lt;=0),0.0000001,('Pres Est+Mov Vlv+Mach Delay'!S842-'Pres Est+Mov Vlv+Mach Delay'!S841)/0.000125)</f>
        <v>9.9999999999999995E-8</v>
      </c>
    </row>
    <row r="841" spans="8:12" x14ac:dyDescent="0.2">
      <c r="H841">
        <v>0.10475</v>
      </c>
      <c r="I841">
        <f>('Pres Est+Mov Vlv+Mach Delay'!T844-'Pres Est+Mov Vlv+Mach Delay'!T843)/0.000125</f>
        <v>0</v>
      </c>
      <c r="K841">
        <v>0.10475</v>
      </c>
      <c r="L841">
        <f>IF((('Pres Est+Mov Vlv+Mach Delay'!S843-'Pres Est+Mov Vlv+Mach Delay'!S842)/0.000125&lt;=0),0.0000001,('Pres Est+Mov Vlv+Mach Delay'!S843-'Pres Est+Mov Vlv+Mach Delay'!S842)/0.000125)</f>
        <v>9.9999999999999995E-8</v>
      </c>
    </row>
    <row r="842" spans="8:12" x14ac:dyDescent="0.2">
      <c r="H842">
        <v>0.104875</v>
      </c>
      <c r="I842">
        <f>('Pres Est+Mov Vlv+Mach Delay'!T845-'Pres Est+Mov Vlv+Mach Delay'!T844)/0.000125</f>
        <v>0</v>
      </c>
      <c r="K842">
        <v>0.104875</v>
      </c>
      <c r="L842">
        <f>IF((('Pres Est+Mov Vlv+Mach Delay'!S844-'Pres Est+Mov Vlv+Mach Delay'!S843)/0.000125&lt;=0),0.0000001,('Pres Est+Mov Vlv+Mach Delay'!S844-'Pres Est+Mov Vlv+Mach Delay'!S843)/0.000125)</f>
        <v>9.9999999999999995E-8</v>
      </c>
    </row>
    <row r="843" spans="8:12" x14ac:dyDescent="0.2">
      <c r="H843">
        <v>0.105</v>
      </c>
      <c r="I843">
        <f>('Pres Est+Mov Vlv+Mach Delay'!T846-'Pres Est+Mov Vlv+Mach Delay'!T845)/0.000125</f>
        <v>2.9623416656861506E-3</v>
      </c>
      <c r="K843">
        <v>0.105</v>
      </c>
      <c r="L843">
        <f>IF((('Pres Est+Mov Vlv+Mach Delay'!S845-'Pres Est+Mov Vlv+Mach Delay'!S844)/0.000125&lt;=0),0.0000001,('Pres Est+Mov Vlv+Mach Delay'!S845-'Pres Est+Mov Vlv+Mach Delay'!S844)/0.000125)</f>
        <v>9.9999999999999995E-8</v>
      </c>
    </row>
    <row r="844" spans="8:12" x14ac:dyDescent="0.2">
      <c r="H844">
        <v>0.105125</v>
      </c>
      <c r="I844">
        <f>('Pres Est+Mov Vlv+Mach Delay'!T847-'Pres Est+Mov Vlv+Mach Delay'!T846)/0.000125</f>
        <v>1.0486431768288854E-2</v>
      </c>
      <c r="K844">
        <v>0.105125</v>
      </c>
      <c r="L844">
        <f>IF((('Pres Est+Mov Vlv+Mach Delay'!S846-'Pres Est+Mov Vlv+Mach Delay'!S845)/0.000125&lt;=0),0.0000001,('Pres Est+Mov Vlv+Mach Delay'!S846-'Pres Est+Mov Vlv+Mach Delay'!S845)/0.000125)</f>
        <v>2.5004624747560263E-3</v>
      </c>
    </row>
    <row r="845" spans="8:12" x14ac:dyDescent="0.2">
      <c r="H845">
        <v>0.10525</v>
      </c>
      <c r="I845">
        <f>('Pres Est+Mov Vlv+Mach Delay'!T848-'Pres Est+Mov Vlv+Mach Delay'!T847)/0.000125</f>
        <v>1.9776583320324673E-2</v>
      </c>
      <c r="K845">
        <v>0.10525</v>
      </c>
      <c r="L845">
        <f>IF((('Pres Est+Mov Vlv+Mach Delay'!S847-'Pres Est+Mov Vlv+Mach Delay'!S846)/0.000125&lt;=0),0.0000001,('Pres Est+Mov Vlv+Mach Delay'!S847-'Pres Est+Mov Vlv+Mach Delay'!S846)/0.000125)</f>
        <v>8.8514196165898219E-3</v>
      </c>
    </row>
    <row r="846" spans="8:12" x14ac:dyDescent="0.2">
      <c r="H846">
        <v>0.105375</v>
      </c>
      <c r="I846">
        <f>('Pres Est+Mov Vlv+Mach Delay'!T849-'Pres Est+Mov Vlv+Mach Delay'!T848)/0.000125</f>
        <v>3.0410864959965769E-2</v>
      </c>
      <c r="K846">
        <v>0.105375</v>
      </c>
      <c r="L846">
        <f>IF((('Pres Est+Mov Vlv+Mach Delay'!S848-'Pres Est+Mov Vlv+Mach Delay'!S847)/0.000125&lt;=0),0.0000001,('Pres Est+Mov Vlv+Mach Delay'!S848-'Pres Est+Mov Vlv+Mach Delay'!S847)/0.000125)</f>
        <v>1.6693079344682487E-2</v>
      </c>
    </row>
    <row r="847" spans="8:12" x14ac:dyDescent="0.2">
      <c r="H847">
        <v>0.1055</v>
      </c>
      <c r="I847">
        <f>('Pres Est+Mov Vlv+Mach Delay'!T850-'Pres Est+Mov Vlv+Mach Delay'!T849)/0.000125</f>
        <v>4.1928515671157518E-2</v>
      </c>
      <c r="K847">
        <v>0.1055</v>
      </c>
      <c r="L847">
        <f>IF((('Pres Est+Mov Vlv+Mach Delay'!S849-'Pres Est+Mov Vlv+Mach Delay'!S848)/0.000125&lt;=0),0.0000001,('Pres Est+Mov Vlv+Mach Delay'!S849-'Pres Est+Mov Vlv+Mach Delay'!S848)/0.000125)</f>
        <v>2.566929653593969E-2</v>
      </c>
    </row>
    <row r="848" spans="8:12" x14ac:dyDescent="0.2">
      <c r="H848">
        <v>0.105625</v>
      </c>
      <c r="I848">
        <f>('Pres Est+Mov Vlv+Mach Delay'!T851-'Pres Est+Mov Vlv+Mach Delay'!T850)/0.000125</f>
        <v>5.3886723435210976E-2</v>
      </c>
      <c r="K848">
        <v>0.105625</v>
      </c>
      <c r="L848">
        <f>IF((('Pres Est+Mov Vlv+Mach Delay'!S850-'Pres Est+Mov Vlv+Mach Delay'!S849)/0.000125&lt;=0),0.0000001,('Pres Est+Mov Vlv+Mach Delay'!S850-'Pres Est+Mov Vlv+Mach Delay'!S849)/0.000125)</f>
        <v>3.5391150613163898E-2</v>
      </c>
    </row>
    <row r="849" spans="8:12" x14ac:dyDescent="0.2">
      <c r="H849">
        <v>0.10575</v>
      </c>
      <c r="I849">
        <f>('Pres Est+Mov Vlv+Mach Delay'!T852-'Pres Est+Mov Vlv+Mach Delay'!T851)/0.000125</f>
        <v>6.5904389829250731E-2</v>
      </c>
      <c r="K849">
        <v>0.10575</v>
      </c>
      <c r="L849">
        <f>IF((('Pres Est+Mov Vlv+Mach Delay'!S851-'Pres Est+Mov Vlv+Mach Delay'!S850)/0.000125&lt;=0),0.0000001,('Pres Est+Mov Vlv+Mach Delay'!S851-'Pres Est+Mov Vlv+Mach Delay'!S850)/0.000125)</f>
        <v>4.5484871444122145E-2</v>
      </c>
    </row>
    <row r="850" spans="8:12" x14ac:dyDescent="0.2">
      <c r="H850">
        <v>0.105875</v>
      </c>
      <c r="I850">
        <f>('Pres Est+Mov Vlv+Mach Delay'!T853-'Pres Est+Mov Vlv+Mach Delay'!T852)/0.000125</f>
        <v>7.7690890040970115E-2</v>
      </c>
      <c r="K850">
        <v>0.105875</v>
      </c>
      <c r="L850">
        <f>IF((('Pres Est+Mov Vlv+Mach Delay'!S852-'Pres Est+Mov Vlv+Mach Delay'!S851)/0.000125&lt;=0),0.0000001,('Pres Est+Mov Vlv+Mach Delay'!S852-'Pres Est+Mov Vlv+Mach Delay'!S851)/0.000125)</f>
        <v>5.5628780298563045E-2</v>
      </c>
    </row>
    <row r="851" spans="8:12" x14ac:dyDescent="0.2">
      <c r="H851">
        <v>0.106</v>
      </c>
      <c r="I851">
        <f>('Pres Est+Mov Vlv+Mach Delay'!T854-'Pres Est+Mov Vlv+Mach Delay'!T853)/0.000125</f>
        <v>8.905994283520835E-2</v>
      </c>
      <c r="K851">
        <v>0.106</v>
      </c>
      <c r="L851">
        <f>IF((('Pres Est+Mov Vlv+Mach Delay'!S853-'Pres Est+Mov Vlv+Mach Delay'!S852)/0.000125&lt;=0),0.0000001,('Pres Est+Mov Vlv+Mach Delay'!S853-'Pres Est+Mov Vlv+Mach Delay'!S852)/0.000125)</f>
        <v>6.5577565690028664E-2</v>
      </c>
    </row>
    <row r="852" spans="8:12" x14ac:dyDescent="0.2">
      <c r="H852">
        <v>0.106125</v>
      </c>
      <c r="I852">
        <f>('Pres Est+Mov Vlv+Mach Delay'!T855-'Pres Est+Mov Vlv+Mach Delay'!T854)/0.000125</f>
        <v>9.9930180138190411E-2</v>
      </c>
      <c r="K852">
        <v>0.106125</v>
      </c>
      <c r="L852">
        <f>IF((('Pres Est+Mov Vlv+Mach Delay'!S854-'Pres Est+Mov Vlv+Mach Delay'!S853)/0.000125&lt;=0),0.0000001,('Pres Est+Mov Vlv+Mach Delay'!S854-'Pres Est+Mov Vlv+Mach Delay'!S853)/0.000125)</f>
        <v>7.5173990779950961E-2</v>
      </c>
    </row>
    <row r="853" spans="8:12" x14ac:dyDescent="0.2">
      <c r="H853">
        <v>0.10625</v>
      </c>
      <c r="I853">
        <f>('Pres Est+Mov Vlv+Mach Delay'!T856-'Pres Est+Mov Vlv+Mach Delay'!T855)/0.000125</f>
        <v>0.1103148561359843</v>
      </c>
      <c r="K853">
        <v>0.10625</v>
      </c>
      <c r="L853">
        <f>IF((('Pres Est+Mov Vlv+Mach Delay'!S855-'Pres Est+Mov Vlv+Mach Delay'!S854)/0.000125&lt;=0),0.0000001,('Pres Est+Mov Vlv+Mach Delay'!S855-'Pres Est+Mov Vlv+Mach Delay'!S854)/0.000125)</f>
        <v>8.4349374154071011E-2</v>
      </c>
    </row>
    <row r="854" spans="8:12" x14ac:dyDescent="0.2">
      <c r="H854">
        <v>0.106375</v>
      </c>
      <c r="I854">
        <f>('Pres Est+Mov Vlv+Mach Delay'!T857-'Pres Est+Mov Vlv+Mach Delay'!T856)/0.000125</f>
        <v>0.12030345903139469</v>
      </c>
      <c r="K854">
        <v>0.106375</v>
      </c>
      <c r="L854">
        <f>IF((('Pres Est+Mov Vlv+Mach Delay'!S856-'Pres Est+Mov Vlv+Mach Delay'!S855)/0.000125&lt;=0),0.0000001,('Pres Est+Mov Vlv+Mach Delay'!S856-'Pres Est+Mov Vlv+Mach Delay'!S855)/0.000125)</f>
        <v>9.311490344657708E-2</v>
      </c>
    </row>
    <row r="855" spans="8:12" x14ac:dyDescent="0.2">
      <c r="H855">
        <v>0.1065</v>
      </c>
      <c r="I855">
        <f>('Pres Est+Mov Vlv+Mach Delay'!T858-'Pres Est+Mov Vlv+Mach Delay'!T857)/0.000125</f>
        <v>0.13003792744563097</v>
      </c>
      <c r="K855">
        <v>0.1065</v>
      </c>
      <c r="L855">
        <f>IF((('Pres Est+Mov Vlv+Mach Delay'!S857-'Pres Est+Mov Vlv+Mach Delay'!S856)/0.000125&lt;=0),0.0000001,('Pres Est+Mov Vlv+Mach Delay'!S857-'Pres Est+Mov Vlv+Mach Delay'!S856)/0.000125)</f>
        <v>0.10154611413524292</v>
      </c>
    </row>
    <row r="856" spans="8:12" x14ac:dyDescent="0.2">
      <c r="H856">
        <v>0.106625</v>
      </c>
      <c r="I856">
        <f>('Pres Est+Mov Vlv+Mach Delay'!T859-'Pres Est+Mov Vlv+Mach Delay'!T858)/0.000125</f>
        <v>0.13968587756225861</v>
      </c>
      <c r="K856">
        <v>0.106625</v>
      </c>
      <c r="L856">
        <f>IF((('Pres Est+Mov Vlv+Mach Delay'!S858-'Pres Est+Mov Vlv+Mach Delay'!S857)/0.000125&lt;=0),0.0000001,('Pres Est+Mov Vlv+Mach Delay'!S858-'Pres Est+Mov Vlv+Mach Delay'!S857)/0.000125)</f>
        <v>0.10976281420851344</v>
      </c>
    </row>
    <row r="857" spans="8:12" x14ac:dyDescent="0.2">
      <c r="H857">
        <v>0.10675</v>
      </c>
      <c r="I857">
        <f>('Pres Est+Mov Vlv+Mach Delay'!T860-'Pres Est+Mov Vlv+Mach Delay'!T859)/0.000125</f>
        <v>0.14941284928656579</v>
      </c>
      <c r="K857">
        <v>0.10675</v>
      </c>
      <c r="L857">
        <f>IF((('Pres Est+Mov Vlv+Mach Delay'!S859-'Pres Est+Mov Vlv+Mach Delay'!S858)/0.000125&lt;=0),0.0000001,('Pres Est+Mov Vlv+Mach Delay'!S859-'Pres Est+Mov Vlv+Mach Delay'!S858)/0.000125)</f>
        <v>0.11790648565073282</v>
      </c>
    </row>
    <row r="858" spans="8:12" x14ac:dyDescent="0.2">
      <c r="H858">
        <v>0.106875</v>
      </c>
      <c r="I858">
        <v>0</v>
      </c>
      <c r="K858">
        <v>0.106875</v>
      </c>
      <c r="L858">
        <f>IF((('Pres Est+Mov Vlv+Mach Delay'!S860-'Pres Est+Mov Vlv+Mach Delay'!S859)/0.000125&lt;=0),0.0000001,('Pres Est+Mov Vlv+Mach Delay'!S860-'Pres Est+Mov Vlv+Mach Delay'!S859)/0.000125)</f>
        <v>0.12611685789488458</v>
      </c>
    </row>
    <row r="859" spans="8:12" x14ac:dyDescent="0.2">
      <c r="H859">
        <v>0.107</v>
      </c>
      <c r="I859">
        <f>('Pres Est+Mov Vlv+Mach Delay'!T862-'Pres Est+Mov Vlv+Mach Delay'!T861)/0.000125</f>
        <v>0.16959482777649698</v>
      </c>
      <c r="K859">
        <v>0.107</v>
      </c>
      <c r="L859">
        <f>IF((('Pres Est+Mov Vlv+Mach Delay'!S861-'Pres Est+Mov Vlv+Mach Delay'!S860)/0.000125&lt;=0),0.0000001,('Pres Est+Mov Vlv+Mach Delay'!S861-'Pres Est+Mov Vlv+Mach Delay'!S860)/0.000125)</f>
        <v>0.1345090145648567</v>
      </c>
    </row>
    <row r="860" spans="8:12" x14ac:dyDescent="0.2">
      <c r="H860">
        <v>0.107125</v>
      </c>
      <c r="I860">
        <f>('Pres Est+Mov Vlv+Mach Delay'!T863-'Pres Est+Mov Vlv+Mach Delay'!T862)/0.000125</f>
        <v>0.18013714607607259</v>
      </c>
      <c r="K860">
        <v>0.107125</v>
      </c>
      <c r="L860">
        <f>IF((('Pres Est+Mov Vlv+Mach Delay'!S862-'Pres Est+Mov Vlv+Mach Delay'!S861)/0.000125&lt;=0),0.0000001,('Pres Est+Mov Vlv+Mach Delay'!S862-'Pres Est+Mov Vlv+Mach Delay'!S861)/0.000125)</f>
        <v>0.14315212444261324</v>
      </c>
    </row>
    <row r="861" spans="8:12" x14ac:dyDescent="0.2">
      <c r="H861">
        <v>0.10725</v>
      </c>
      <c r="I861">
        <f>('Pres Est+Mov Vlv+Mach Delay'!T864-'Pres Est+Mov Vlv+Mach Delay'!T863)/0.000125</f>
        <v>0.19089277908756855</v>
      </c>
      <c r="K861">
        <v>0.10725</v>
      </c>
      <c r="L861">
        <f>IF((('Pres Est+Mov Vlv+Mach Delay'!S863-'Pres Est+Mov Vlv+Mach Delay'!S862)/0.000125&lt;=0),0.0000001,('Pres Est+Mov Vlv+Mach Delay'!S863-'Pres Est+Mov Vlv+Mach Delay'!S862)/0.000125)</f>
        <v>0.15205071693461619</v>
      </c>
    </row>
    <row r="862" spans="8:12" x14ac:dyDescent="0.2">
      <c r="H862">
        <v>0.107375</v>
      </c>
      <c r="I862">
        <f>('Pres Est+Mov Vlv+Mach Delay'!T865-'Pres Est+Mov Vlv+Mach Delay'!T864)/0.000125</f>
        <v>0.20166460882004586</v>
      </c>
      <c r="K862">
        <v>0.107375</v>
      </c>
      <c r="L862">
        <f>IF((('Pres Est+Mov Vlv+Mach Delay'!S864-'Pres Est+Mov Vlv+Mach Delay'!S863)/0.000125&lt;=0),0.0000001,('Pres Est+Mov Vlv+Mach Delay'!S864-'Pres Est+Mov Vlv+Mach Delay'!S863)/0.000125)</f>
        <v>0.16112936476549133</v>
      </c>
    </row>
    <row r="863" spans="8:12" x14ac:dyDescent="0.2">
      <c r="H863">
        <v>0.1075</v>
      </c>
      <c r="I863">
        <f>('Pres Est+Mov Vlv+Mach Delay'!T866-'Pres Est+Mov Vlv+Mach Delay'!T865)/0.000125</f>
        <v>0.21214106532774701</v>
      </c>
      <c r="K863">
        <v>0.1075</v>
      </c>
      <c r="L863">
        <f>IF((('Pres Est+Mov Vlv+Mach Delay'!S865-'Pres Est+Mov Vlv+Mach Delay'!S864)/0.000125&lt;=0),0.0000001,('Pres Est+Mov Vlv+Mach Delay'!S865-'Pres Est+Mov Vlv+Mach Delay'!S864)/0.000125)</f>
        <v>0.17022168397448526</v>
      </c>
    </row>
    <row r="864" spans="8:12" x14ac:dyDescent="0.2">
      <c r="H864">
        <v>0.107625</v>
      </c>
      <c r="I864">
        <f>('Pres Est+Mov Vlv+Mach Delay'!T867-'Pres Est+Mov Vlv+Mach Delay'!T866)/0.000125</f>
        <v>0.22189716562933315</v>
      </c>
      <c r="K864">
        <v>0.107625</v>
      </c>
      <c r="L864">
        <f>IF((('Pres Est+Mov Vlv+Mach Delay'!S866-'Pres Est+Mov Vlv+Mach Delay'!S865)/0.000125&lt;=0),0.0000001,('Pres Est+Mov Vlv+Mach Delay'!S866-'Pres Est+Mov Vlv+Mach Delay'!S865)/0.000125)</f>
        <v>0.17906468364240249</v>
      </c>
    </row>
    <row r="865" spans="8:12" x14ac:dyDescent="0.2">
      <c r="H865">
        <v>0.10775</v>
      </c>
      <c r="I865">
        <f>('Pres Est+Mov Vlv+Mach Delay'!T868-'Pres Est+Mov Vlv+Mach Delay'!T867)/0.000125</f>
        <v>0.23040479113385678</v>
      </c>
      <c r="K865">
        <v>0.10775</v>
      </c>
      <c r="L865">
        <f>IF((('Pres Est+Mov Vlv+Mach Delay'!S867-'Pres Est+Mov Vlv+Mach Delay'!S866)/0.000125&lt;=0),0.0000001,('Pres Est+Mov Vlv+Mach Delay'!S867-'Pres Est+Mov Vlv+Mach Delay'!S866)/0.000125)</f>
        <v>0.18729964282575545</v>
      </c>
    </row>
    <row r="866" spans="8:12" x14ac:dyDescent="0.2">
      <c r="H866">
        <v>0.107875</v>
      </c>
      <c r="I866">
        <f>('Pres Est+Mov Vlv+Mach Delay'!T869-'Pres Est+Mov Vlv+Mach Delay'!T868)/0.000125</f>
        <v>0.23705364885478161</v>
      </c>
      <c r="K866">
        <v>0.107875</v>
      </c>
      <c r="L866">
        <f>IF((('Pres Est+Mov Vlv+Mach Delay'!S868-'Pres Est+Mov Vlv+Mach Delay'!S867)/0.000125&lt;=0),0.0000001,('Pres Est+Mov Vlv+Mach Delay'!S868-'Pres Est+Mov Vlv+Mach Delay'!S867)/0.000125)</f>
        <v>0.19448078555812584</v>
      </c>
    </row>
    <row r="867" spans="8:12" x14ac:dyDescent="0.2">
      <c r="H867">
        <v>0.108</v>
      </c>
      <c r="I867">
        <f>('Pres Est+Mov Vlv+Mach Delay'!T870-'Pres Est+Mov Vlv+Mach Delay'!T869)/0.000125</f>
        <v>0.24118401024620728</v>
      </c>
      <c r="K867">
        <v>0.108</v>
      </c>
      <c r="L867">
        <f>IF((('Pres Est+Mov Vlv+Mach Delay'!S869-'Pres Est+Mov Vlv+Mach Delay'!S868)/0.000125&lt;=0),0.0000001,('Pres Est+Mov Vlv+Mach Delay'!S869-'Pres Est+Mov Vlv+Mach Delay'!S868)/0.000125)</f>
        <v>0.20009297385623459</v>
      </c>
    </row>
    <row r="868" spans="8:12" x14ac:dyDescent="0.2">
      <c r="H868">
        <v>0.108125</v>
      </c>
      <c r="I868">
        <f>('Pres Est+Mov Vlv+Mach Delay'!T871-'Pres Est+Mov Vlv+Mach Delay'!T870)/0.000125</f>
        <v>0.24213156840518535</v>
      </c>
      <c r="K868">
        <v>0.108125</v>
      </c>
      <c r="L868">
        <f>IF((('Pres Est+Mov Vlv+Mach Delay'!S870-'Pres Est+Mov Vlv+Mach Delay'!S869)/0.000125&lt;=0),0.0000001,('Pres Est+Mov Vlv+Mach Delay'!S870-'Pres Est+Mov Vlv+Mach Delay'!S869)/0.000125)</f>
        <v>0.20357934201763572</v>
      </c>
    </row>
    <row r="869" spans="8:12" x14ac:dyDescent="0.2">
      <c r="H869">
        <v>0.10825</v>
      </c>
      <c r="I869">
        <f>('Pres Est+Mov Vlv+Mach Delay'!T872-'Pres Est+Mov Vlv+Mach Delay'!T871)/0.000125</f>
        <v>0.23928352792353416</v>
      </c>
      <c r="K869">
        <v>0.10825</v>
      </c>
      <c r="L869">
        <f>IF((('Pres Est+Mov Vlv+Mach Delay'!S871-'Pres Est+Mov Vlv+Mach Delay'!S870)/0.000125&lt;=0),0.0000001,('Pres Est+Mov Vlv+Mach Delay'!S871-'Pres Est+Mov Vlv+Mach Delay'!S870)/0.000125)</f>
        <v>0.20437915982616855</v>
      </c>
    </row>
    <row r="870" spans="8:12" x14ac:dyDescent="0.2">
      <c r="H870">
        <v>0.108375</v>
      </c>
      <c r="I870">
        <f>('Pres Est+Mov Vlv+Mach Delay'!T873-'Pres Est+Mov Vlv+Mach Delay'!T872)/0.000125</f>
        <v>0.23214334459422098</v>
      </c>
      <c r="K870">
        <v>0.108375</v>
      </c>
      <c r="L870">
        <f>IF((('Pres Est+Mov Vlv+Mach Delay'!S872-'Pres Est+Mov Vlv+Mach Delay'!S871)/0.000125&lt;=0),0.0000001,('Pres Est+Mov Vlv+Mach Delay'!S872-'Pres Est+Mov Vlv+Mach Delay'!S871)/0.000125)</f>
        <v>0.20197517704678658</v>
      </c>
    </row>
    <row r="871" spans="8:12" x14ac:dyDescent="0.2">
      <c r="H871">
        <v>0.1085</v>
      </c>
      <c r="I871">
        <f>('Pres Est+Mov Vlv+Mach Delay'!T874-'Pres Est+Mov Vlv+Mach Delay'!T873)/0.000125</f>
        <v>0.22039947794422632</v>
      </c>
      <c r="K871">
        <v>0.1085</v>
      </c>
      <c r="L871">
        <f>IF((('Pres Est+Mov Vlv+Mach Delay'!S873-'Pres Est+Mov Vlv+Mach Delay'!S872)/0.000125&lt;=0),0.0000001,('Pres Est+Mov Vlv+Mach Delay'!S873-'Pres Est+Mov Vlv+Mach Delay'!S872)/0.000125)</f>
        <v>0.19594826911626922</v>
      </c>
    </row>
    <row r="872" spans="8:12" x14ac:dyDescent="0.2">
      <c r="H872">
        <v>0.108625</v>
      </c>
      <c r="I872">
        <f>('Pres Est+Mov Vlv+Mach Delay'!T875-'Pres Est+Mov Vlv+Mach Delay'!T874)/0.000125</f>
        <v>0.20399135888042164</v>
      </c>
      <c r="K872">
        <v>0.108625</v>
      </c>
      <c r="L872">
        <f>IF((('Pres Est+Mov Vlv+Mach Delay'!S874-'Pres Est+Mov Vlv+Mach Delay'!S873)/0.000125&lt;=0),0.0000001,('Pres Est+Mov Vlv+Mach Delay'!S874-'Pres Est+Mov Vlv+Mach Delay'!S873)/0.000125)</f>
        <v>0.18603546999286036</v>
      </c>
    </row>
    <row r="873" spans="8:12" x14ac:dyDescent="0.2">
      <c r="H873">
        <v>0.10875</v>
      </c>
      <c r="I873">
        <f>('Pres Est+Mov Vlv+Mach Delay'!T876-'Pres Est+Mov Vlv+Mach Delay'!T875)/0.000125</f>
        <v>0.1831638994894717</v>
      </c>
      <c r="K873">
        <v>0.10875</v>
      </c>
      <c r="L873">
        <f>IF((('Pres Est+Mov Vlv+Mach Delay'!S875-'Pres Est+Mov Vlv+Mach Delay'!S874)/0.000125&lt;=0),0.0000001,('Pres Est+Mov Vlv+Mach Delay'!S875-'Pres Est+Mov Vlv+Mach Delay'!S874)/0.000125)</f>
        <v>0.17218565432992969</v>
      </c>
    </row>
    <row r="874" spans="8:12" x14ac:dyDescent="0.2">
      <c r="H874">
        <v>0.108875</v>
      </c>
      <c r="I874">
        <f>('Pres Est+Mov Vlv+Mach Delay'!T877-'Pres Est+Mov Vlv+Mach Delay'!T876)/0.000125</f>
        <v>0.15850078318459163</v>
      </c>
      <c r="K874">
        <v>0.108875</v>
      </c>
      <c r="L874">
        <f>IF((('Pres Est+Mov Vlv+Mach Delay'!S876-'Pres Est+Mov Vlv+Mach Delay'!S875)/0.000125&lt;=0),0.0000001,('Pres Est+Mov Vlv+Mach Delay'!S876-'Pres Est+Mov Vlv+Mach Delay'!S875)/0.000125)</f>
        <v>0.15460554827571729</v>
      </c>
    </row>
    <row r="875" spans="8:12" x14ac:dyDescent="0.2">
      <c r="H875">
        <v>0.109</v>
      </c>
      <c r="I875">
        <f>('Pres Est+Mov Vlv+Mach Delay'!T878-'Pres Est+Mov Vlv+Mach Delay'!T877)/0.000125</f>
        <v>0.13092700374916533</v>
      </c>
      <c r="K875">
        <v>0.109</v>
      </c>
      <c r="L875">
        <f>IF((('Pres Est+Mov Vlv+Mach Delay'!S877-'Pres Est+Mov Vlv+Mach Delay'!S876)/0.000125&lt;=0),0.0000001,('Pres Est+Mov Vlv+Mach Delay'!S877-'Pres Est+Mov Vlv+Mach Delay'!S876)/0.000125)</f>
        <v>0.13378782912291551</v>
      </c>
    </row>
    <row r="876" spans="8:12" x14ac:dyDescent="0.2">
      <c r="H876">
        <v>0.109125</v>
      </c>
      <c r="I876">
        <f>('Pres Est+Mov Vlv+Mach Delay'!T879-'Pres Est+Mov Vlv+Mach Delay'!T878)/0.000125</f>
        <v>0.10167311448941105</v>
      </c>
      <c r="K876">
        <v>0.109125</v>
      </c>
      <c r="L876">
        <f>IF((('Pres Est+Mov Vlv+Mach Delay'!S878-'Pres Est+Mov Vlv+Mach Delay'!S877)/0.000125&lt;=0),0.0000001,('Pres Est+Mov Vlv+Mach Delay'!S878-'Pres Est+Mov Vlv+Mach Delay'!S877)/0.000125)</f>
        <v>0.11051326847242703</v>
      </c>
    </row>
    <row r="877" spans="8:12" x14ac:dyDescent="0.2">
      <c r="H877">
        <v>0.10925</v>
      </c>
      <c r="I877">
        <f>('Pres Est+Mov Vlv+Mach Delay'!T880-'Pres Est+Mov Vlv+Mach Delay'!T879)/0.000125</f>
        <v>7.219760727922471E-2</v>
      </c>
      <c r="K877">
        <v>0.10925</v>
      </c>
      <c r="L877">
        <f>IF((('Pres Est+Mov Vlv+Mach Delay'!S879-'Pres Est+Mov Vlv+Mach Delay'!S878)/0.000125&lt;=0),0.0000001,('Pres Est+Mov Vlv+Mach Delay'!S879-'Pres Est+Mov Vlv+Mach Delay'!S878)/0.000125)</f>
        <v>8.5820555548058411E-2</v>
      </c>
    </row>
    <row r="878" spans="8:12" x14ac:dyDescent="0.2">
      <c r="H878">
        <v>0.109375</v>
      </c>
      <c r="I878">
        <f>('Pres Est+Mov Vlv+Mach Delay'!T881-'Pres Est+Mov Vlv+Mach Delay'!T880)/0.000125</f>
        <v>4.4069585188667368E-2</v>
      </c>
      <c r="K878">
        <v>0.109375</v>
      </c>
      <c r="L878">
        <f>IF((('Pres Est+Mov Vlv+Mach Delay'!S880-'Pres Est+Mov Vlv+Mach Delay'!S879)/0.000125&lt;=0),0.0000001,('Pres Est+Mov Vlv+Mach Delay'!S880-'Pres Est+Mov Vlv+Mach Delay'!S879)/0.000125)</f>
        <v>6.0940778661686991E-2</v>
      </c>
    </row>
    <row r="879" spans="8:12" x14ac:dyDescent="0.2">
      <c r="H879">
        <v>0.1095</v>
      </c>
      <c r="I879">
        <f>('Pres Est+Mov Vlv+Mach Delay'!T882-'Pres Est+Mov Vlv+Mach Delay'!T881)/0.000125</f>
        <v>1.8820764392146923E-2</v>
      </c>
      <c r="K879">
        <v>0.1095</v>
      </c>
      <c r="L879">
        <f>IF((('Pres Est+Mov Vlv+Mach Delay'!S881-'Pres Est+Mov Vlv+Mach Delay'!S880)/0.000125&lt;=0),0.0000001,('Pres Est+Mov Vlv+Mach Delay'!S881-'Pres Est+Mov Vlv+Mach Delay'!S880)/0.000125)</f>
        <v>3.7198391164242062E-2</v>
      </c>
    </row>
    <row r="880" spans="8:12" x14ac:dyDescent="0.2">
      <c r="H880">
        <v>0.109625</v>
      </c>
      <c r="I880">
        <f>('Pres Est+Mov Vlv+Mach Delay'!T883-'Pres Est+Mov Vlv+Mach Delay'!T882)/0.000125</f>
        <v>-2.2172833147628135E-3</v>
      </c>
      <c r="K880">
        <v>0.109625</v>
      </c>
      <c r="L880">
        <f>IF((('Pres Est+Mov Vlv+Mach Delay'!S882-'Pres Est+Mov Vlv+Mach Delay'!S881)/0.000125&lt;=0),0.0000001,('Pres Est+Mov Vlv+Mach Delay'!S882-'Pres Est+Mov Vlv+Mach Delay'!S881)/0.000125)</f>
        <v>1.5886288760647883E-2</v>
      </c>
    </row>
    <row r="881" spans="8:12" x14ac:dyDescent="0.2">
      <c r="H881">
        <v>0.10975</v>
      </c>
      <c r="I881">
        <f>('Pres Est+Mov Vlv+Mach Delay'!T884-'Pres Est+Mov Vlv+Mach Delay'!T883)/0.000125</f>
        <v>-1.8069302077212968E-2</v>
      </c>
      <c r="K881">
        <v>0.10975</v>
      </c>
      <c r="L881">
        <f>IF((('Pres Est+Mov Vlv+Mach Delay'!S883-'Pres Est+Mov Vlv+Mach Delay'!S882)/0.000125&lt;=0),0.0000001,('Pres Est+Mov Vlv+Mach Delay'!S883-'Pres Est+Mov Vlv+Mach Delay'!S882)/0.000125)</f>
        <v>9.9999999999999995E-8</v>
      </c>
    </row>
    <row r="882" spans="8:12" x14ac:dyDescent="0.2">
      <c r="H882">
        <v>0.109875</v>
      </c>
      <c r="I882">
        <f>('Pres Est+Mov Vlv+Mach Delay'!T885-'Pres Est+Mov Vlv+Mach Delay'!T884)/0.000125</f>
        <v>-2.8242081324295759E-2</v>
      </c>
      <c r="K882">
        <v>0.109875</v>
      </c>
      <c r="L882">
        <f>IF((('Pres Est+Mov Vlv+Mach Delay'!S884-'Pres Est+Mov Vlv+Mach Delay'!S883)/0.000125&lt;=0),0.0000001,('Pres Est+Mov Vlv+Mach Delay'!S884-'Pres Est+Mov Vlv+Mach Delay'!S883)/0.000125)</f>
        <v>9.9999999999999995E-8</v>
      </c>
    </row>
    <row r="883" spans="8:12" x14ac:dyDescent="0.2">
      <c r="H883">
        <v>0.11</v>
      </c>
      <c r="I883">
        <f>('Pres Est+Mov Vlv+Mach Delay'!T886-'Pres Est+Mov Vlv+Mach Delay'!T885)/0.000125</f>
        <v>-3.2797438582769269E-2</v>
      </c>
      <c r="K883">
        <v>0.11</v>
      </c>
      <c r="L883">
        <f>IF((('Pres Est+Mov Vlv+Mach Delay'!S885-'Pres Est+Mov Vlv+Mach Delay'!S884)/0.000125&lt;=0),0.0000001,('Pres Est+Mov Vlv+Mach Delay'!S885-'Pres Est+Mov Vlv+Mach Delay'!S884)/0.000125)</f>
        <v>9.9999999999999995E-8</v>
      </c>
    </row>
    <row r="884" spans="8:12" x14ac:dyDescent="0.2">
      <c r="H884">
        <v>0.110125</v>
      </c>
      <c r="I884">
        <f>('Pres Est+Mov Vlv+Mach Delay'!T887-'Pres Est+Mov Vlv+Mach Delay'!T886)/0.000125</f>
        <v>-4.9520929905017939</v>
      </c>
      <c r="K884">
        <v>0.110125</v>
      </c>
      <c r="L884">
        <f>IF((('Pres Est+Mov Vlv+Mach Delay'!S886-'Pres Est+Mov Vlv+Mach Delay'!S885)/0.000125&lt;=0),0.0000001,('Pres Est+Mov Vlv+Mach Delay'!S886-'Pres Est+Mov Vlv+Mach Delay'!S885)/0.000125)</f>
        <v>9.9999999999999995E-8</v>
      </c>
    </row>
    <row r="885" spans="8:12" x14ac:dyDescent="0.2">
      <c r="H885">
        <v>0.11025</v>
      </c>
      <c r="I885">
        <f>('Pres Est+Mov Vlv+Mach Delay'!T888-'Pres Est+Mov Vlv+Mach Delay'!T887)/0.000125</f>
        <v>0</v>
      </c>
      <c r="K885">
        <v>0.11025</v>
      </c>
      <c r="L885">
        <f>IF((('Pres Est+Mov Vlv+Mach Delay'!S887-'Pres Est+Mov Vlv+Mach Delay'!S886)/0.000125&lt;=0),0.0000001,('Pres Est+Mov Vlv+Mach Delay'!S887-'Pres Est+Mov Vlv+Mach Delay'!S886)/0.000125)</f>
        <v>9.9999999999999995E-8</v>
      </c>
    </row>
    <row r="886" spans="8:12" x14ac:dyDescent="0.2">
      <c r="H886">
        <v>0.110375</v>
      </c>
      <c r="I886">
        <f>('Pres Est+Mov Vlv+Mach Delay'!T889-'Pres Est+Mov Vlv+Mach Delay'!T888)/0.000125</f>
        <v>0</v>
      </c>
      <c r="K886">
        <v>0.110375</v>
      </c>
      <c r="L886">
        <f>IF((('Pres Est+Mov Vlv+Mach Delay'!S888-'Pres Est+Mov Vlv+Mach Delay'!S887)/0.000125&lt;=0),0.0000001,('Pres Est+Mov Vlv+Mach Delay'!S888-'Pres Est+Mov Vlv+Mach Delay'!S887)/0.000125)</f>
        <v>9.9999999999999995E-8</v>
      </c>
    </row>
    <row r="887" spans="8:12" x14ac:dyDescent="0.2">
      <c r="H887">
        <v>0.1105</v>
      </c>
      <c r="I887">
        <f>('Pres Est+Mov Vlv+Mach Delay'!T890-'Pres Est+Mov Vlv+Mach Delay'!T889)/0.000125</f>
        <v>0</v>
      </c>
      <c r="K887">
        <v>0.1105</v>
      </c>
      <c r="L887">
        <f>IF((('Pres Est+Mov Vlv+Mach Delay'!S889-'Pres Est+Mov Vlv+Mach Delay'!S888)/0.000125&lt;=0),0.0000001,('Pres Est+Mov Vlv+Mach Delay'!S889-'Pres Est+Mov Vlv+Mach Delay'!S888)/0.000125)</f>
        <v>9.9999999999999995E-8</v>
      </c>
    </row>
    <row r="888" spans="8:12" x14ac:dyDescent="0.2">
      <c r="H888">
        <v>0.110625</v>
      </c>
      <c r="I888">
        <f>('Pres Est+Mov Vlv+Mach Delay'!T891-'Pres Est+Mov Vlv+Mach Delay'!T890)/0.000125</f>
        <v>0</v>
      </c>
      <c r="K888">
        <v>0.110625</v>
      </c>
      <c r="L888">
        <f>IF((('Pres Est+Mov Vlv+Mach Delay'!S890-'Pres Est+Mov Vlv+Mach Delay'!S889)/0.000125&lt;=0),0.0000001,('Pres Est+Mov Vlv+Mach Delay'!S890-'Pres Est+Mov Vlv+Mach Delay'!S889)/0.000125)</f>
        <v>9.9999999999999995E-8</v>
      </c>
    </row>
    <row r="889" spans="8:12" x14ac:dyDescent="0.2">
      <c r="H889">
        <v>0.11075</v>
      </c>
      <c r="I889">
        <f>('Pres Est+Mov Vlv+Mach Delay'!T892-'Pres Est+Mov Vlv+Mach Delay'!T891)/0.000125</f>
        <v>0</v>
      </c>
      <c r="K889">
        <v>0.11075</v>
      </c>
      <c r="L889">
        <f>IF((('Pres Est+Mov Vlv+Mach Delay'!S891-'Pres Est+Mov Vlv+Mach Delay'!S890)/0.000125&lt;=0),0.0000001,('Pres Est+Mov Vlv+Mach Delay'!S891-'Pres Est+Mov Vlv+Mach Delay'!S890)/0.000125)</f>
        <v>9.9999999999999995E-8</v>
      </c>
    </row>
    <row r="890" spans="8:12" x14ac:dyDescent="0.2">
      <c r="H890">
        <v>0.110875</v>
      </c>
      <c r="I890">
        <f>('Pres Est+Mov Vlv+Mach Delay'!T893-'Pres Est+Mov Vlv+Mach Delay'!T892)/0.000125</f>
        <v>0</v>
      </c>
      <c r="K890">
        <v>0.110875</v>
      </c>
      <c r="L890">
        <f>IF((('Pres Est+Mov Vlv+Mach Delay'!S892-'Pres Est+Mov Vlv+Mach Delay'!S891)/0.000125&lt;=0),0.0000001,('Pres Est+Mov Vlv+Mach Delay'!S892-'Pres Est+Mov Vlv+Mach Delay'!S891)/0.000125)</f>
        <v>9.9999999999999995E-8</v>
      </c>
    </row>
    <row r="891" spans="8:12" x14ac:dyDescent="0.2">
      <c r="H891">
        <v>0.111</v>
      </c>
      <c r="I891">
        <f>('Pres Est+Mov Vlv+Mach Delay'!T894-'Pres Est+Mov Vlv+Mach Delay'!T893)/0.000125</f>
        <v>0</v>
      </c>
      <c r="K891">
        <v>0.111</v>
      </c>
      <c r="L891">
        <f>IF((('Pres Est+Mov Vlv+Mach Delay'!S893-'Pres Est+Mov Vlv+Mach Delay'!S892)/0.000125&lt;=0),0.0000001,('Pres Est+Mov Vlv+Mach Delay'!S893-'Pres Est+Mov Vlv+Mach Delay'!S892)/0.000125)</f>
        <v>9.9999999999999995E-8</v>
      </c>
    </row>
    <row r="892" spans="8:12" x14ac:dyDescent="0.2">
      <c r="H892">
        <v>0.111125</v>
      </c>
      <c r="I892">
        <f>('Pres Est+Mov Vlv+Mach Delay'!T895-'Pres Est+Mov Vlv+Mach Delay'!T894)/0.000125</f>
        <v>0</v>
      </c>
      <c r="K892">
        <v>0.111125</v>
      </c>
      <c r="L892">
        <f>IF((('Pres Est+Mov Vlv+Mach Delay'!S894-'Pres Est+Mov Vlv+Mach Delay'!S893)/0.000125&lt;=0),0.0000001,('Pres Est+Mov Vlv+Mach Delay'!S894-'Pres Est+Mov Vlv+Mach Delay'!S893)/0.000125)</f>
        <v>9.9999999999999995E-8</v>
      </c>
    </row>
    <row r="893" spans="8:12" x14ac:dyDescent="0.2">
      <c r="H893">
        <v>0.11125</v>
      </c>
      <c r="I893">
        <f>('Pres Est+Mov Vlv+Mach Delay'!T896-'Pres Est+Mov Vlv+Mach Delay'!T895)/0.000125</f>
        <v>0</v>
      </c>
      <c r="K893">
        <v>0.11125</v>
      </c>
      <c r="L893">
        <f>IF((('Pres Est+Mov Vlv+Mach Delay'!S895-'Pres Est+Mov Vlv+Mach Delay'!S894)/0.000125&lt;=0),0.0000001,('Pres Est+Mov Vlv+Mach Delay'!S895-'Pres Est+Mov Vlv+Mach Delay'!S894)/0.000125)</f>
        <v>9.9999999999999995E-8</v>
      </c>
    </row>
    <row r="894" spans="8:12" x14ac:dyDescent="0.2">
      <c r="H894">
        <v>0.111375</v>
      </c>
      <c r="I894">
        <f>('Pres Est+Mov Vlv+Mach Delay'!T897-'Pres Est+Mov Vlv+Mach Delay'!T896)/0.000125</f>
        <v>0</v>
      </c>
      <c r="K894">
        <v>0.111375</v>
      </c>
      <c r="L894">
        <f>IF((('Pres Est+Mov Vlv+Mach Delay'!S896-'Pres Est+Mov Vlv+Mach Delay'!S895)/0.000125&lt;=0),0.0000001,('Pres Est+Mov Vlv+Mach Delay'!S896-'Pres Est+Mov Vlv+Mach Delay'!S895)/0.000125)</f>
        <v>9.9999999999999995E-8</v>
      </c>
    </row>
    <row r="895" spans="8:12" x14ac:dyDescent="0.2">
      <c r="H895">
        <v>0.1115</v>
      </c>
      <c r="I895">
        <f>('Pres Est+Mov Vlv+Mach Delay'!T898-'Pres Est+Mov Vlv+Mach Delay'!T897)/0.000125</f>
        <v>0</v>
      </c>
      <c r="K895">
        <v>0.1115</v>
      </c>
      <c r="L895">
        <f>IF((('Pres Est+Mov Vlv+Mach Delay'!S897-'Pres Est+Mov Vlv+Mach Delay'!S896)/0.000125&lt;=0),0.0000001,('Pres Est+Mov Vlv+Mach Delay'!S897-'Pres Est+Mov Vlv+Mach Delay'!S896)/0.000125)</f>
        <v>9.9999999999999995E-8</v>
      </c>
    </row>
    <row r="896" spans="8:12" x14ac:dyDescent="0.2">
      <c r="H896">
        <v>0.111625</v>
      </c>
      <c r="I896">
        <f>('Pres Est+Mov Vlv+Mach Delay'!T899-'Pres Est+Mov Vlv+Mach Delay'!T898)/0.000125</f>
        <v>0</v>
      </c>
      <c r="K896">
        <v>0.111625</v>
      </c>
      <c r="L896">
        <f>IF((('Pres Est+Mov Vlv+Mach Delay'!S898-'Pres Est+Mov Vlv+Mach Delay'!S897)/0.000125&lt;=0),0.0000001,('Pres Est+Mov Vlv+Mach Delay'!S898-'Pres Est+Mov Vlv+Mach Delay'!S897)/0.000125)</f>
        <v>9.9999999999999995E-8</v>
      </c>
    </row>
    <row r="897" spans="8:12" x14ac:dyDescent="0.2">
      <c r="H897">
        <v>0.11175</v>
      </c>
      <c r="I897">
        <f>('Pres Est+Mov Vlv+Mach Delay'!T900-'Pres Est+Mov Vlv+Mach Delay'!T899)/0.000125</f>
        <v>0</v>
      </c>
      <c r="K897">
        <v>0.11175</v>
      </c>
      <c r="L897">
        <f>IF((('Pres Est+Mov Vlv+Mach Delay'!S899-'Pres Est+Mov Vlv+Mach Delay'!S898)/0.000125&lt;=0),0.0000001,('Pres Est+Mov Vlv+Mach Delay'!S899-'Pres Est+Mov Vlv+Mach Delay'!S898)/0.000125)</f>
        <v>9.9999999999999995E-8</v>
      </c>
    </row>
    <row r="898" spans="8:12" x14ac:dyDescent="0.2">
      <c r="H898">
        <v>0.111875</v>
      </c>
      <c r="I898">
        <f>('Pres Est+Mov Vlv+Mach Delay'!T901-'Pres Est+Mov Vlv+Mach Delay'!T900)/0.000125</f>
        <v>0</v>
      </c>
      <c r="K898">
        <v>0.111875</v>
      </c>
      <c r="L898">
        <f>IF((('Pres Est+Mov Vlv+Mach Delay'!S900-'Pres Est+Mov Vlv+Mach Delay'!S899)/0.000125&lt;=0),0.0000001,('Pres Est+Mov Vlv+Mach Delay'!S900-'Pres Est+Mov Vlv+Mach Delay'!S899)/0.000125)</f>
        <v>9.9999999999999995E-8</v>
      </c>
    </row>
    <row r="899" spans="8:12" x14ac:dyDescent="0.2">
      <c r="H899">
        <v>0.112</v>
      </c>
      <c r="I899">
        <f>('Pres Est+Mov Vlv+Mach Delay'!T902-'Pres Est+Mov Vlv+Mach Delay'!T901)/0.000125</f>
        <v>0</v>
      </c>
      <c r="K899">
        <v>0.112</v>
      </c>
      <c r="L899">
        <f>IF((('Pres Est+Mov Vlv+Mach Delay'!S901-'Pres Est+Mov Vlv+Mach Delay'!S900)/0.000125&lt;=0),0.0000001,('Pres Est+Mov Vlv+Mach Delay'!S901-'Pres Est+Mov Vlv+Mach Delay'!S900)/0.000125)</f>
        <v>9.9999999999999995E-8</v>
      </c>
    </row>
    <row r="900" spans="8:12" x14ac:dyDescent="0.2">
      <c r="H900">
        <v>0.112125</v>
      </c>
      <c r="I900">
        <f>('Pres Est+Mov Vlv+Mach Delay'!T903-'Pres Est+Mov Vlv+Mach Delay'!T902)/0.000125</f>
        <v>0</v>
      </c>
      <c r="K900">
        <v>0.112125</v>
      </c>
      <c r="L900">
        <f>IF((('Pres Est+Mov Vlv+Mach Delay'!S902-'Pres Est+Mov Vlv+Mach Delay'!S901)/0.000125&lt;=0),0.0000001,('Pres Est+Mov Vlv+Mach Delay'!S902-'Pres Est+Mov Vlv+Mach Delay'!S901)/0.000125)</f>
        <v>9.9999999999999995E-8</v>
      </c>
    </row>
    <row r="901" spans="8:12" x14ac:dyDescent="0.2">
      <c r="H901">
        <v>0.11225</v>
      </c>
      <c r="I901">
        <f>('Pres Est+Mov Vlv+Mach Delay'!T904-'Pres Est+Mov Vlv+Mach Delay'!T903)/0.000125</f>
        <v>0</v>
      </c>
      <c r="K901">
        <v>0.11225</v>
      </c>
      <c r="L901">
        <f>IF((('Pres Est+Mov Vlv+Mach Delay'!S903-'Pres Est+Mov Vlv+Mach Delay'!S902)/0.000125&lt;=0),0.0000001,('Pres Est+Mov Vlv+Mach Delay'!S903-'Pres Est+Mov Vlv+Mach Delay'!S902)/0.000125)</f>
        <v>9.9999999999999995E-8</v>
      </c>
    </row>
    <row r="902" spans="8:12" x14ac:dyDescent="0.2">
      <c r="H902">
        <v>0.112375</v>
      </c>
      <c r="I902">
        <f>('Pres Est+Mov Vlv+Mach Delay'!T905-'Pres Est+Mov Vlv+Mach Delay'!T904)/0.000125</f>
        <v>0</v>
      </c>
      <c r="K902">
        <v>0.112375</v>
      </c>
      <c r="L902">
        <f>IF((('Pres Est+Mov Vlv+Mach Delay'!S904-'Pres Est+Mov Vlv+Mach Delay'!S903)/0.000125&lt;=0),0.0000001,('Pres Est+Mov Vlv+Mach Delay'!S904-'Pres Est+Mov Vlv+Mach Delay'!S903)/0.000125)</f>
        <v>9.9999999999999995E-8</v>
      </c>
    </row>
    <row r="903" spans="8:12" x14ac:dyDescent="0.2">
      <c r="H903">
        <v>0.1125</v>
      </c>
      <c r="I903">
        <f>('Pres Est+Mov Vlv+Mach Delay'!T906-'Pres Est+Mov Vlv+Mach Delay'!T905)/0.000125</f>
        <v>0</v>
      </c>
      <c r="K903">
        <v>0.1125</v>
      </c>
      <c r="L903">
        <f>IF((('Pres Est+Mov Vlv+Mach Delay'!S905-'Pres Est+Mov Vlv+Mach Delay'!S904)/0.000125&lt;=0),0.0000001,('Pres Est+Mov Vlv+Mach Delay'!S905-'Pres Est+Mov Vlv+Mach Delay'!S904)/0.000125)</f>
        <v>9.9999999999999995E-8</v>
      </c>
    </row>
    <row r="904" spans="8:12" x14ac:dyDescent="0.2">
      <c r="H904">
        <v>0.112625</v>
      </c>
      <c r="I904">
        <f>('Pres Est+Mov Vlv+Mach Delay'!T907-'Pres Est+Mov Vlv+Mach Delay'!T906)/0.000125</f>
        <v>0</v>
      </c>
      <c r="K904">
        <v>0.112625</v>
      </c>
      <c r="L904">
        <f>IF((('Pres Est+Mov Vlv+Mach Delay'!S906-'Pres Est+Mov Vlv+Mach Delay'!S905)/0.000125&lt;=0),0.0000001,('Pres Est+Mov Vlv+Mach Delay'!S906-'Pres Est+Mov Vlv+Mach Delay'!S905)/0.000125)</f>
        <v>9.9999999999999995E-8</v>
      </c>
    </row>
    <row r="905" spans="8:12" x14ac:dyDescent="0.2">
      <c r="H905">
        <v>0.11275</v>
      </c>
      <c r="I905">
        <f>('Pres Est+Mov Vlv+Mach Delay'!T908-'Pres Est+Mov Vlv+Mach Delay'!T907)/0.000125</f>
        <v>0</v>
      </c>
      <c r="K905">
        <v>0.11275</v>
      </c>
      <c r="L905">
        <f>IF((('Pres Est+Mov Vlv+Mach Delay'!S907-'Pres Est+Mov Vlv+Mach Delay'!S906)/0.000125&lt;=0),0.0000001,('Pres Est+Mov Vlv+Mach Delay'!S907-'Pres Est+Mov Vlv+Mach Delay'!S906)/0.000125)</f>
        <v>9.9999999999999995E-8</v>
      </c>
    </row>
    <row r="906" spans="8:12" x14ac:dyDescent="0.2">
      <c r="H906">
        <v>0.112875</v>
      </c>
      <c r="I906">
        <f>('Pres Est+Mov Vlv+Mach Delay'!T909-'Pres Est+Mov Vlv+Mach Delay'!T908)/0.000125</f>
        <v>0</v>
      </c>
      <c r="K906">
        <v>0.112875</v>
      </c>
      <c r="L906">
        <f>IF((('Pres Est+Mov Vlv+Mach Delay'!S908-'Pres Est+Mov Vlv+Mach Delay'!S907)/0.000125&lt;=0),0.0000001,('Pres Est+Mov Vlv+Mach Delay'!S908-'Pres Est+Mov Vlv+Mach Delay'!S907)/0.000125)</f>
        <v>9.9999999999999995E-8</v>
      </c>
    </row>
    <row r="907" spans="8:12" x14ac:dyDescent="0.2">
      <c r="H907">
        <v>0.113</v>
      </c>
      <c r="I907">
        <f>('Pres Est+Mov Vlv+Mach Delay'!T910-'Pres Est+Mov Vlv+Mach Delay'!T909)/0.000125</f>
        <v>0</v>
      </c>
      <c r="K907">
        <v>0.113</v>
      </c>
      <c r="L907">
        <f>IF((('Pres Est+Mov Vlv+Mach Delay'!S909-'Pres Est+Mov Vlv+Mach Delay'!S908)/0.000125&lt;=0),0.0000001,('Pres Est+Mov Vlv+Mach Delay'!S909-'Pres Est+Mov Vlv+Mach Delay'!S908)/0.000125)</f>
        <v>9.9999999999999995E-8</v>
      </c>
    </row>
    <row r="908" spans="8:12" x14ac:dyDescent="0.2">
      <c r="H908">
        <v>0.113125</v>
      </c>
      <c r="I908">
        <f>('Pres Est+Mov Vlv+Mach Delay'!T911-'Pres Est+Mov Vlv+Mach Delay'!T910)/0.000125</f>
        <v>0</v>
      </c>
      <c r="K908">
        <v>0.113125</v>
      </c>
      <c r="L908">
        <f>IF((('Pres Est+Mov Vlv+Mach Delay'!S910-'Pres Est+Mov Vlv+Mach Delay'!S909)/0.000125&lt;=0),0.0000001,('Pres Est+Mov Vlv+Mach Delay'!S910-'Pres Est+Mov Vlv+Mach Delay'!S909)/0.000125)</f>
        <v>9.9999999999999995E-8</v>
      </c>
    </row>
    <row r="909" spans="8:12" x14ac:dyDescent="0.2">
      <c r="H909">
        <v>0.11325</v>
      </c>
      <c r="I909">
        <f>('Pres Est+Mov Vlv+Mach Delay'!T912-'Pres Est+Mov Vlv+Mach Delay'!T911)/0.000125</f>
        <v>0</v>
      </c>
      <c r="K909">
        <v>0.11325</v>
      </c>
      <c r="L909">
        <f>IF((('Pres Est+Mov Vlv+Mach Delay'!S911-'Pres Est+Mov Vlv+Mach Delay'!S910)/0.000125&lt;=0),0.0000001,('Pres Est+Mov Vlv+Mach Delay'!S911-'Pres Est+Mov Vlv+Mach Delay'!S910)/0.000125)</f>
        <v>9.9999999999999995E-8</v>
      </c>
    </row>
    <row r="910" spans="8:12" x14ac:dyDescent="0.2">
      <c r="H910">
        <v>0.113375</v>
      </c>
      <c r="I910">
        <f>('Pres Est+Mov Vlv+Mach Delay'!T913-'Pres Est+Mov Vlv+Mach Delay'!T912)/0.000125</f>
        <v>0</v>
      </c>
      <c r="K910">
        <v>0.113375</v>
      </c>
      <c r="L910">
        <f>IF((('Pres Est+Mov Vlv+Mach Delay'!S912-'Pres Est+Mov Vlv+Mach Delay'!S911)/0.000125&lt;=0),0.0000001,('Pres Est+Mov Vlv+Mach Delay'!S912-'Pres Est+Mov Vlv+Mach Delay'!S911)/0.000125)</f>
        <v>9.9999999999999995E-8</v>
      </c>
    </row>
    <row r="911" spans="8:12" x14ac:dyDescent="0.2">
      <c r="H911">
        <v>0.1135</v>
      </c>
      <c r="I911">
        <f>('Pres Est+Mov Vlv+Mach Delay'!T914-'Pres Est+Mov Vlv+Mach Delay'!T913)/0.000125</f>
        <v>0</v>
      </c>
      <c r="K911">
        <v>0.1135</v>
      </c>
      <c r="L911">
        <f>IF((('Pres Est+Mov Vlv+Mach Delay'!S913-'Pres Est+Mov Vlv+Mach Delay'!S912)/0.000125&lt;=0),0.0000001,('Pres Est+Mov Vlv+Mach Delay'!S913-'Pres Est+Mov Vlv+Mach Delay'!S912)/0.000125)</f>
        <v>9.9999999999999995E-8</v>
      </c>
    </row>
    <row r="912" spans="8:12" x14ac:dyDescent="0.2">
      <c r="H912">
        <v>0.113625</v>
      </c>
      <c r="I912">
        <f>('Pres Est+Mov Vlv+Mach Delay'!T915-'Pres Est+Mov Vlv+Mach Delay'!T914)/0.000125</f>
        <v>0</v>
      </c>
      <c r="K912">
        <v>0.113625</v>
      </c>
      <c r="L912">
        <f>IF((('Pres Est+Mov Vlv+Mach Delay'!S914-'Pres Est+Mov Vlv+Mach Delay'!S913)/0.000125&lt;=0),0.0000001,('Pres Est+Mov Vlv+Mach Delay'!S914-'Pres Est+Mov Vlv+Mach Delay'!S913)/0.000125)</f>
        <v>9.9999999999999995E-8</v>
      </c>
    </row>
    <row r="913" spans="8:12" x14ac:dyDescent="0.2">
      <c r="H913">
        <v>0.11375</v>
      </c>
      <c r="I913">
        <f>('Pres Est+Mov Vlv+Mach Delay'!T916-'Pres Est+Mov Vlv+Mach Delay'!T915)/0.000125</f>
        <v>0</v>
      </c>
      <c r="K913">
        <v>0.11375</v>
      </c>
      <c r="L913">
        <f>IF((('Pres Est+Mov Vlv+Mach Delay'!S915-'Pres Est+Mov Vlv+Mach Delay'!S914)/0.000125&lt;=0),0.0000001,('Pres Est+Mov Vlv+Mach Delay'!S915-'Pres Est+Mov Vlv+Mach Delay'!S914)/0.000125)</f>
        <v>9.9999999999999995E-8</v>
      </c>
    </row>
    <row r="914" spans="8:12" x14ac:dyDescent="0.2">
      <c r="H914">
        <v>0.113875</v>
      </c>
      <c r="I914">
        <f>('Pres Est+Mov Vlv+Mach Delay'!T917-'Pres Est+Mov Vlv+Mach Delay'!T916)/0.000125</f>
        <v>0</v>
      </c>
      <c r="K914">
        <v>0.113875</v>
      </c>
      <c r="L914">
        <f>IF((('Pres Est+Mov Vlv+Mach Delay'!S916-'Pres Est+Mov Vlv+Mach Delay'!S915)/0.000125&lt;=0),0.0000001,('Pres Est+Mov Vlv+Mach Delay'!S916-'Pres Est+Mov Vlv+Mach Delay'!S915)/0.000125)</f>
        <v>9.9999999999999995E-8</v>
      </c>
    </row>
    <row r="915" spans="8:12" x14ac:dyDescent="0.2">
      <c r="H915">
        <v>0.114</v>
      </c>
      <c r="I915">
        <f>('Pres Est+Mov Vlv+Mach Delay'!T918-'Pres Est+Mov Vlv+Mach Delay'!T917)/0.000125</f>
        <v>0</v>
      </c>
      <c r="K915">
        <v>0.114</v>
      </c>
      <c r="L915">
        <f>IF((('Pres Est+Mov Vlv+Mach Delay'!S917-'Pres Est+Mov Vlv+Mach Delay'!S916)/0.000125&lt;=0),0.0000001,('Pres Est+Mov Vlv+Mach Delay'!S917-'Pres Est+Mov Vlv+Mach Delay'!S916)/0.000125)</f>
        <v>9.9999999999999995E-8</v>
      </c>
    </row>
    <row r="916" spans="8:12" x14ac:dyDescent="0.2">
      <c r="H916">
        <v>0.114125</v>
      </c>
      <c r="I916">
        <f>('Pres Est+Mov Vlv+Mach Delay'!T919-'Pres Est+Mov Vlv+Mach Delay'!T918)/0.000125</f>
        <v>0</v>
      </c>
      <c r="K916">
        <v>0.114125</v>
      </c>
      <c r="L916">
        <f>IF((('Pres Est+Mov Vlv+Mach Delay'!S918-'Pres Est+Mov Vlv+Mach Delay'!S917)/0.000125&lt;=0),0.0000001,('Pres Est+Mov Vlv+Mach Delay'!S918-'Pres Est+Mov Vlv+Mach Delay'!S917)/0.000125)</f>
        <v>9.9999999999999995E-8</v>
      </c>
    </row>
    <row r="917" spans="8:12" x14ac:dyDescent="0.2">
      <c r="H917">
        <v>0.11425</v>
      </c>
      <c r="I917">
        <f>('Pres Est+Mov Vlv+Mach Delay'!T920-'Pres Est+Mov Vlv+Mach Delay'!T919)/0.000125</f>
        <v>0</v>
      </c>
      <c r="K917">
        <v>0.11425</v>
      </c>
      <c r="L917">
        <f>IF((('Pres Est+Mov Vlv+Mach Delay'!S919-'Pres Est+Mov Vlv+Mach Delay'!S918)/0.000125&lt;=0),0.0000001,('Pres Est+Mov Vlv+Mach Delay'!S919-'Pres Est+Mov Vlv+Mach Delay'!S918)/0.000125)</f>
        <v>9.9999999999999995E-8</v>
      </c>
    </row>
    <row r="918" spans="8:12" x14ac:dyDescent="0.2">
      <c r="H918">
        <v>0.114375</v>
      </c>
      <c r="I918">
        <f>('Pres Est+Mov Vlv+Mach Delay'!T921-'Pres Est+Mov Vlv+Mach Delay'!T920)/0.000125</f>
        <v>0</v>
      </c>
      <c r="K918">
        <v>0.114375</v>
      </c>
      <c r="L918">
        <f>IF((('Pres Est+Mov Vlv+Mach Delay'!S920-'Pres Est+Mov Vlv+Mach Delay'!S919)/0.000125&lt;=0),0.0000001,('Pres Est+Mov Vlv+Mach Delay'!S920-'Pres Est+Mov Vlv+Mach Delay'!S919)/0.000125)</f>
        <v>9.9999999999999995E-8</v>
      </c>
    </row>
    <row r="919" spans="8:12" x14ac:dyDescent="0.2">
      <c r="H919">
        <v>0.1145</v>
      </c>
      <c r="I919">
        <f>('Pres Est+Mov Vlv+Mach Delay'!T922-'Pres Est+Mov Vlv+Mach Delay'!T921)/0.000125</f>
        <v>0</v>
      </c>
      <c r="K919">
        <v>0.1145</v>
      </c>
      <c r="L919">
        <f>IF((('Pres Est+Mov Vlv+Mach Delay'!S921-'Pres Est+Mov Vlv+Mach Delay'!S920)/0.000125&lt;=0),0.0000001,('Pres Est+Mov Vlv+Mach Delay'!S921-'Pres Est+Mov Vlv+Mach Delay'!S920)/0.000125)</f>
        <v>9.9999999999999995E-8</v>
      </c>
    </row>
    <row r="920" spans="8:12" x14ac:dyDescent="0.2">
      <c r="H920">
        <v>0.114625</v>
      </c>
      <c r="I920">
        <f>('Pres Est+Mov Vlv+Mach Delay'!T923-'Pres Est+Mov Vlv+Mach Delay'!T922)/0.000125</f>
        <v>0</v>
      </c>
      <c r="K920">
        <v>0.114625</v>
      </c>
      <c r="L920">
        <f>IF((('Pres Est+Mov Vlv+Mach Delay'!S922-'Pres Est+Mov Vlv+Mach Delay'!S921)/0.000125&lt;=0),0.0000001,('Pres Est+Mov Vlv+Mach Delay'!S922-'Pres Est+Mov Vlv+Mach Delay'!S921)/0.000125)</f>
        <v>9.9999999999999995E-8</v>
      </c>
    </row>
    <row r="921" spans="8:12" x14ac:dyDescent="0.2">
      <c r="H921">
        <v>0.11475</v>
      </c>
      <c r="I921">
        <f>('Pres Est+Mov Vlv+Mach Delay'!T924-'Pres Est+Mov Vlv+Mach Delay'!T923)/0.000125</f>
        <v>0</v>
      </c>
      <c r="K921">
        <v>0.11475</v>
      </c>
      <c r="L921">
        <f>IF((('Pres Est+Mov Vlv+Mach Delay'!S923-'Pres Est+Mov Vlv+Mach Delay'!S922)/0.000125&lt;=0),0.0000001,('Pres Est+Mov Vlv+Mach Delay'!S923-'Pres Est+Mov Vlv+Mach Delay'!S922)/0.000125)</f>
        <v>9.9999999999999995E-8</v>
      </c>
    </row>
    <row r="922" spans="8:12" x14ac:dyDescent="0.2">
      <c r="H922">
        <v>0.114875</v>
      </c>
      <c r="I922">
        <f>('Pres Est+Mov Vlv+Mach Delay'!T925-'Pres Est+Mov Vlv+Mach Delay'!T924)/0.000125</f>
        <v>0</v>
      </c>
      <c r="K922">
        <v>0.114875</v>
      </c>
      <c r="L922">
        <f>IF((('Pres Est+Mov Vlv+Mach Delay'!S924-'Pres Est+Mov Vlv+Mach Delay'!S923)/0.000125&lt;=0),0.0000001,('Pres Est+Mov Vlv+Mach Delay'!S924-'Pres Est+Mov Vlv+Mach Delay'!S923)/0.000125)</f>
        <v>9.9999999999999995E-8</v>
      </c>
    </row>
    <row r="923" spans="8:12" x14ac:dyDescent="0.2">
      <c r="H923">
        <v>0.115</v>
      </c>
      <c r="I923">
        <f>('Pres Est+Mov Vlv+Mach Delay'!T926-'Pres Est+Mov Vlv+Mach Delay'!T925)/0.000125</f>
        <v>0</v>
      </c>
      <c r="K923">
        <v>0.115</v>
      </c>
      <c r="L923">
        <f>IF((('Pres Est+Mov Vlv+Mach Delay'!S925-'Pres Est+Mov Vlv+Mach Delay'!S924)/0.000125&lt;=0),0.0000001,('Pres Est+Mov Vlv+Mach Delay'!S925-'Pres Est+Mov Vlv+Mach Delay'!S924)/0.000125)</f>
        <v>9.9999999999999995E-8</v>
      </c>
    </row>
    <row r="924" spans="8:12" x14ac:dyDescent="0.2">
      <c r="H924">
        <v>0.11512500000000001</v>
      </c>
      <c r="I924">
        <f>('Pres Est+Mov Vlv+Mach Delay'!T927-'Pres Est+Mov Vlv+Mach Delay'!T926)/0.000125</f>
        <v>0</v>
      </c>
      <c r="K924">
        <v>0.11512500000000001</v>
      </c>
      <c r="L924">
        <f>IF((('Pres Est+Mov Vlv+Mach Delay'!S926-'Pres Est+Mov Vlv+Mach Delay'!S925)/0.000125&lt;=0),0.0000001,('Pres Est+Mov Vlv+Mach Delay'!S926-'Pres Est+Mov Vlv+Mach Delay'!S925)/0.000125)</f>
        <v>9.9999999999999995E-8</v>
      </c>
    </row>
    <row r="925" spans="8:12" x14ac:dyDescent="0.2">
      <c r="H925">
        <v>0.11525000000000001</v>
      </c>
      <c r="I925">
        <f>('Pres Est+Mov Vlv+Mach Delay'!T928-'Pres Est+Mov Vlv+Mach Delay'!T927)/0.000125</f>
        <v>0</v>
      </c>
      <c r="K925">
        <v>0.11525000000000001</v>
      </c>
      <c r="L925">
        <f>IF((('Pres Est+Mov Vlv+Mach Delay'!S927-'Pres Est+Mov Vlv+Mach Delay'!S926)/0.000125&lt;=0),0.0000001,('Pres Est+Mov Vlv+Mach Delay'!S927-'Pres Est+Mov Vlv+Mach Delay'!S926)/0.000125)</f>
        <v>9.9999999999999995E-8</v>
      </c>
    </row>
    <row r="926" spans="8:12" x14ac:dyDescent="0.2">
      <c r="H926">
        <v>0.11537500000000001</v>
      </c>
      <c r="I926">
        <f>('Pres Est+Mov Vlv+Mach Delay'!T929-'Pres Est+Mov Vlv+Mach Delay'!T928)/0.000125</f>
        <v>0</v>
      </c>
      <c r="K926">
        <v>0.11537500000000001</v>
      </c>
      <c r="L926">
        <f>IF((('Pres Est+Mov Vlv+Mach Delay'!S928-'Pres Est+Mov Vlv+Mach Delay'!S927)/0.000125&lt;=0),0.0000001,('Pres Est+Mov Vlv+Mach Delay'!S928-'Pres Est+Mov Vlv+Mach Delay'!S927)/0.000125)</f>
        <v>9.9999999999999995E-8</v>
      </c>
    </row>
    <row r="927" spans="8:12" x14ac:dyDescent="0.2">
      <c r="H927">
        <v>0.11550000000000001</v>
      </c>
      <c r="I927">
        <f>('Pres Est+Mov Vlv+Mach Delay'!T930-'Pres Est+Mov Vlv+Mach Delay'!T929)/0.000125</f>
        <v>0</v>
      </c>
      <c r="K927">
        <v>0.11550000000000001</v>
      </c>
      <c r="L927">
        <f>IF((('Pres Est+Mov Vlv+Mach Delay'!S929-'Pres Est+Mov Vlv+Mach Delay'!S928)/0.000125&lt;=0),0.0000001,('Pres Est+Mov Vlv+Mach Delay'!S929-'Pres Est+Mov Vlv+Mach Delay'!S928)/0.000125)</f>
        <v>9.9999999999999995E-8</v>
      </c>
    </row>
    <row r="928" spans="8:12" x14ac:dyDescent="0.2">
      <c r="H928">
        <v>0.11562500000000001</v>
      </c>
      <c r="I928">
        <f>('Pres Est+Mov Vlv+Mach Delay'!T931-'Pres Est+Mov Vlv+Mach Delay'!T930)/0.000125</f>
        <v>0</v>
      </c>
      <c r="K928">
        <v>0.11562500000000001</v>
      </c>
      <c r="L928">
        <f>IF((('Pres Est+Mov Vlv+Mach Delay'!S930-'Pres Est+Mov Vlv+Mach Delay'!S929)/0.000125&lt;=0),0.0000001,('Pres Est+Mov Vlv+Mach Delay'!S930-'Pres Est+Mov Vlv+Mach Delay'!S929)/0.000125)</f>
        <v>9.9999999999999995E-8</v>
      </c>
    </row>
    <row r="929" spans="8:12" x14ac:dyDescent="0.2">
      <c r="H929">
        <v>0.11575000000000001</v>
      </c>
      <c r="I929">
        <f>('Pres Est+Mov Vlv+Mach Delay'!T932-'Pres Est+Mov Vlv+Mach Delay'!T931)/0.000125</f>
        <v>0</v>
      </c>
      <c r="K929">
        <v>0.11575000000000001</v>
      </c>
      <c r="L929">
        <f>IF((('Pres Est+Mov Vlv+Mach Delay'!S931-'Pres Est+Mov Vlv+Mach Delay'!S930)/0.000125&lt;=0),0.0000001,('Pres Est+Mov Vlv+Mach Delay'!S931-'Pres Est+Mov Vlv+Mach Delay'!S930)/0.000125)</f>
        <v>9.9999999999999995E-8</v>
      </c>
    </row>
    <row r="930" spans="8:12" x14ac:dyDescent="0.2">
      <c r="H930">
        <v>0.11587500000000001</v>
      </c>
      <c r="I930">
        <f>('Pres Est+Mov Vlv+Mach Delay'!T933-'Pres Est+Mov Vlv+Mach Delay'!T932)/0.000125</f>
        <v>0</v>
      </c>
      <c r="K930">
        <v>0.11587500000000001</v>
      </c>
      <c r="L930">
        <f>IF((('Pres Est+Mov Vlv+Mach Delay'!S932-'Pres Est+Mov Vlv+Mach Delay'!S931)/0.000125&lt;=0),0.0000001,('Pres Est+Mov Vlv+Mach Delay'!S932-'Pres Est+Mov Vlv+Mach Delay'!S931)/0.000125)</f>
        <v>9.9999999999999995E-8</v>
      </c>
    </row>
    <row r="931" spans="8:12" x14ac:dyDescent="0.2">
      <c r="H931">
        <v>0.11600000000000001</v>
      </c>
      <c r="I931">
        <f>('Pres Est+Mov Vlv+Mach Delay'!T934-'Pres Est+Mov Vlv+Mach Delay'!T933)/0.000125</f>
        <v>0</v>
      </c>
      <c r="K931">
        <v>0.11600000000000001</v>
      </c>
      <c r="L931">
        <f>IF((('Pres Est+Mov Vlv+Mach Delay'!S933-'Pres Est+Mov Vlv+Mach Delay'!S932)/0.000125&lt;=0),0.0000001,('Pres Est+Mov Vlv+Mach Delay'!S933-'Pres Est+Mov Vlv+Mach Delay'!S932)/0.000125)</f>
        <v>9.9999999999999995E-8</v>
      </c>
    </row>
    <row r="932" spans="8:12" x14ac:dyDescent="0.2">
      <c r="H932">
        <v>0.11612500000000001</v>
      </c>
      <c r="I932">
        <f>('Pres Est+Mov Vlv+Mach Delay'!T935-'Pres Est+Mov Vlv+Mach Delay'!T934)/0.000125</f>
        <v>0</v>
      </c>
      <c r="K932">
        <v>0.11612500000000001</v>
      </c>
      <c r="L932">
        <f>IF((('Pres Est+Mov Vlv+Mach Delay'!S934-'Pres Est+Mov Vlv+Mach Delay'!S933)/0.000125&lt;=0),0.0000001,('Pres Est+Mov Vlv+Mach Delay'!S934-'Pres Est+Mov Vlv+Mach Delay'!S933)/0.000125)</f>
        <v>9.9999999999999995E-8</v>
      </c>
    </row>
    <row r="933" spans="8:12" x14ac:dyDescent="0.2">
      <c r="H933">
        <v>0.11625000000000001</v>
      </c>
      <c r="I933">
        <f>('Pres Est+Mov Vlv+Mach Delay'!T936-'Pres Est+Mov Vlv+Mach Delay'!T935)/0.000125</f>
        <v>0</v>
      </c>
      <c r="K933">
        <v>0.11625000000000001</v>
      </c>
      <c r="L933">
        <f>IF((('Pres Est+Mov Vlv+Mach Delay'!S935-'Pres Est+Mov Vlv+Mach Delay'!S934)/0.000125&lt;=0),0.0000001,('Pres Est+Mov Vlv+Mach Delay'!S935-'Pres Est+Mov Vlv+Mach Delay'!S934)/0.000125)</f>
        <v>9.9999999999999995E-8</v>
      </c>
    </row>
    <row r="934" spans="8:12" x14ac:dyDescent="0.2">
      <c r="H934">
        <v>0.11637500000000001</v>
      </c>
      <c r="I934">
        <f>('Pres Est+Mov Vlv+Mach Delay'!T937-'Pres Est+Mov Vlv+Mach Delay'!T936)/0.000125</f>
        <v>0</v>
      </c>
      <c r="K934">
        <v>0.11637500000000001</v>
      </c>
      <c r="L934">
        <f>IF((('Pres Est+Mov Vlv+Mach Delay'!S936-'Pres Est+Mov Vlv+Mach Delay'!S935)/0.000125&lt;=0),0.0000001,('Pres Est+Mov Vlv+Mach Delay'!S936-'Pres Est+Mov Vlv+Mach Delay'!S935)/0.000125)</f>
        <v>9.9999999999999995E-8</v>
      </c>
    </row>
    <row r="935" spans="8:12" x14ac:dyDescent="0.2">
      <c r="H935">
        <v>0.11650000000000001</v>
      </c>
      <c r="I935">
        <f>('Pres Est+Mov Vlv+Mach Delay'!T938-'Pres Est+Mov Vlv+Mach Delay'!T937)/0.000125</f>
        <v>0</v>
      </c>
      <c r="K935">
        <v>0.11650000000000001</v>
      </c>
      <c r="L935">
        <f>IF((('Pres Est+Mov Vlv+Mach Delay'!S937-'Pres Est+Mov Vlv+Mach Delay'!S936)/0.000125&lt;=0),0.0000001,('Pres Est+Mov Vlv+Mach Delay'!S937-'Pres Est+Mov Vlv+Mach Delay'!S936)/0.000125)</f>
        <v>9.9999999999999995E-8</v>
      </c>
    </row>
    <row r="936" spans="8:12" x14ac:dyDescent="0.2">
      <c r="H936">
        <v>0.11662500000000001</v>
      </c>
      <c r="I936">
        <f>('Pres Est+Mov Vlv+Mach Delay'!T939-'Pres Est+Mov Vlv+Mach Delay'!T938)/0.000125</f>
        <v>0</v>
      </c>
      <c r="K936">
        <v>0.11662500000000001</v>
      </c>
      <c r="L936">
        <f>IF((('Pres Est+Mov Vlv+Mach Delay'!S938-'Pres Est+Mov Vlv+Mach Delay'!S937)/0.000125&lt;=0),0.0000001,('Pres Est+Mov Vlv+Mach Delay'!S938-'Pres Est+Mov Vlv+Mach Delay'!S937)/0.000125)</f>
        <v>9.9999999999999995E-8</v>
      </c>
    </row>
    <row r="937" spans="8:12" x14ac:dyDescent="0.2">
      <c r="H937">
        <v>0.11675000000000001</v>
      </c>
      <c r="I937">
        <f>('Pres Est+Mov Vlv+Mach Delay'!T940-'Pres Est+Mov Vlv+Mach Delay'!T939)/0.000125</f>
        <v>0</v>
      </c>
      <c r="K937">
        <v>0.11675000000000001</v>
      </c>
      <c r="L937">
        <f>IF((('Pres Est+Mov Vlv+Mach Delay'!S939-'Pres Est+Mov Vlv+Mach Delay'!S938)/0.000125&lt;=0),0.0000001,('Pres Est+Mov Vlv+Mach Delay'!S939-'Pres Est+Mov Vlv+Mach Delay'!S938)/0.000125)</f>
        <v>9.9999999999999995E-8</v>
      </c>
    </row>
    <row r="938" spans="8:12" x14ac:dyDescent="0.2">
      <c r="H938">
        <v>0.11687500000000001</v>
      </c>
      <c r="I938">
        <f>('Pres Est+Mov Vlv+Mach Delay'!T941-'Pres Est+Mov Vlv+Mach Delay'!T940)/0.000125</f>
        <v>0</v>
      </c>
      <c r="K938">
        <v>0.11687500000000001</v>
      </c>
      <c r="L938">
        <f>IF((('Pres Est+Mov Vlv+Mach Delay'!S940-'Pres Est+Mov Vlv+Mach Delay'!S939)/0.000125&lt;=0),0.0000001,('Pres Est+Mov Vlv+Mach Delay'!S940-'Pres Est+Mov Vlv+Mach Delay'!S939)/0.000125)</f>
        <v>9.9999999999999995E-8</v>
      </c>
    </row>
    <row r="939" spans="8:12" x14ac:dyDescent="0.2">
      <c r="H939">
        <v>0.11700000000000001</v>
      </c>
      <c r="I939">
        <f>('Pres Est+Mov Vlv+Mach Delay'!T942-'Pres Est+Mov Vlv+Mach Delay'!T941)/0.000125</f>
        <v>0</v>
      </c>
      <c r="K939">
        <v>0.11700000000000001</v>
      </c>
      <c r="L939">
        <f>IF((('Pres Est+Mov Vlv+Mach Delay'!S941-'Pres Est+Mov Vlv+Mach Delay'!S940)/0.000125&lt;=0),0.0000001,('Pres Est+Mov Vlv+Mach Delay'!S941-'Pres Est+Mov Vlv+Mach Delay'!S940)/0.000125)</f>
        <v>9.9999999999999995E-8</v>
      </c>
    </row>
    <row r="940" spans="8:12" x14ac:dyDescent="0.2">
      <c r="H940">
        <v>0.11712500000000001</v>
      </c>
      <c r="I940">
        <f>('Pres Est+Mov Vlv+Mach Delay'!T943-'Pres Est+Mov Vlv+Mach Delay'!T942)/0.000125</f>
        <v>0</v>
      </c>
      <c r="K940">
        <v>0.11712500000000001</v>
      </c>
      <c r="L940">
        <f>IF((('Pres Est+Mov Vlv+Mach Delay'!S942-'Pres Est+Mov Vlv+Mach Delay'!S941)/0.000125&lt;=0),0.0000001,('Pres Est+Mov Vlv+Mach Delay'!S942-'Pres Est+Mov Vlv+Mach Delay'!S941)/0.000125)</f>
        <v>9.9999999999999995E-8</v>
      </c>
    </row>
    <row r="941" spans="8:12" x14ac:dyDescent="0.2">
      <c r="H941">
        <v>0.11724999999999999</v>
      </c>
      <c r="I941">
        <f>('Pres Est+Mov Vlv+Mach Delay'!T944-'Pres Est+Mov Vlv+Mach Delay'!T943)/0.000125</f>
        <v>0</v>
      </c>
      <c r="K941">
        <v>0.11724999999999999</v>
      </c>
      <c r="L941">
        <f>IF((('Pres Est+Mov Vlv+Mach Delay'!S943-'Pres Est+Mov Vlv+Mach Delay'!S942)/0.000125&lt;=0),0.0000001,('Pres Est+Mov Vlv+Mach Delay'!S943-'Pres Est+Mov Vlv+Mach Delay'!S942)/0.000125)</f>
        <v>9.9999999999999995E-8</v>
      </c>
    </row>
    <row r="942" spans="8:12" x14ac:dyDescent="0.2">
      <c r="H942">
        <v>0.11737499999999999</v>
      </c>
      <c r="I942">
        <f>('Pres Est+Mov Vlv+Mach Delay'!T945-'Pres Est+Mov Vlv+Mach Delay'!T944)/0.000125</f>
        <v>0</v>
      </c>
      <c r="K942">
        <v>0.11737499999999999</v>
      </c>
      <c r="L942">
        <f>IF((('Pres Est+Mov Vlv+Mach Delay'!S944-'Pres Est+Mov Vlv+Mach Delay'!S943)/0.000125&lt;=0),0.0000001,('Pres Est+Mov Vlv+Mach Delay'!S944-'Pres Est+Mov Vlv+Mach Delay'!S943)/0.000125)</f>
        <v>9.9999999999999995E-8</v>
      </c>
    </row>
    <row r="943" spans="8:12" x14ac:dyDescent="0.2">
      <c r="H943">
        <v>0.11749999999999999</v>
      </c>
      <c r="I943">
        <f>('Pres Est+Mov Vlv+Mach Delay'!T946-'Pres Est+Mov Vlv+Mach Delay'!T945)/0.000125</f>
        <v>0</v>
      </c>
      <c r="K943">
        <v>0.11749999999999999</v>
      </c>
      <c r="L943">
        <f>IF((('Pres Est+Mov Vlv+Mach Delay'!S945-'Pres Est+Mov Vlv+Mach Delay'!S944)/0.000125&lt;=0),0.0000001,('Pres Est+Mov Vlv+Mach Delay'!S945-'Pres Est+Mov Vlv+Mach Delay'!S944)/0.000125)</f>
        <v>9.9999999999999995E-8</v>
      </c>
    </row>
    <row r="944" spans="8:12" x14ac:dyDescent="0.2">
      <c r="H944">
        <v>0.11762499999999999</v>
      </c>
      <c r="I944">
        <f>('Pres Est+Mov Vlv+Mach Delay'!T947-'Pres Est+Mov Vlv+Mach Delay'!T946)/0.000125</f>
        <v>0</v>
      </c>
      <c r="K944">
        <v>0.11762499999999999</v>
      </c>
      <c r="L944">
        <f>IF((('Pres Est+Mov Vlv+Mach Delay'!S946-'Pres Est+Mov Vlv+Mach Delay'!S945)/0.000125&lt;=0),0.0000001,('Pres Est+Mov Vlv+Mach Delay'!S946-'Pres Est+Mov Vlv+Mach Delay'!S945)/0.000125)</f>
        <v>9.9999999999999995E-8</v>
      </c>
    </row>
    <row r="945" spans="8:12" x14ac:dyDescent="0.2">
      <c r="H945">
        <v>0.11774999999999999</v>
      </c>
      <c r="I945">
        <f>('Pres Est+Mov Vlv+Mach Delay'!T948-'Pres Est+Mov Vlv+Mach Delay'!T947)/0.000125</f>
        <v>0</v>
      </c>
      <c r="K945">
        <v>0.11774999999999999</v>
      </c>
      <c r="L945">
        <f>IF((('Pres Est+Mov Vlv+Mach Delay'!S947-'Pres Est+Mov Vlv+Mach Delay'!S946)/0.000125&lt;=0),0.0000001,('Pres Est+Mov Vlv+Mach Delay'!S947-'Pres Est+Mov Vlv+Mach Delay'!S946)/0.000125)</f>
        <v>9.9999999999999995E-8</v>
      </c>
    </row>
    <row r="946" spans="8:12" x14ac:dyDescent="0.2">
      <c r="H946">
        <v>0.11787499999999999</v>
      </c>
      <c r="I946">
        <f>('Pres Est+Mov Vlv+Mach Delay'!T949-'Pres Est+Mov Vlv+Mach Delay'!T948)/0.000125</f>
        <v>0</v>
      </c>
      <c r="K946">
        <v>0.11787499999999999</v>
      </c>
      <c r="L946">
        <f>IF((('Pres Est+Mov Vlv+Mach Delay'!S948-'Pres Est+Mov Vlv+Mach Delay'!S947)/0.000125&lt;=0),0.0000001,('Pres Est+Mov Vlv+Mach Delay'!S948-'Pres Est+Mov Vlv+Mach Delay'!S947)/0.000125)</f>
        <v>9.9999999999999995E-8</v>
      </c>
    </row>
    <row r="947" spans="8:12" x14ac:dyDescent="0.2">
      <c r="H947">
        <v>0.11799999999999999</v>
      </c>
      <c r="I947">
        <f>('Pres Est+Mov Vlv+Mach Delay'!T950-'Pres Est+Mov Vlv+Mach Delay'!T949)/0.000125</f>
        <v>0</v>
      </c>
      <c r="K947">
        <v>0.11799999999999999</v>
      </c>
      <c r="L947">
        <f>IF((('Pres Est+Mov Vlv+Mach Delay'!S949-'Pres Est+Mov Vlv+Mach Delay'!S948)/0.000125&lt;=0),0.0000001,('Pres Est+Mov Vlv+Mach Delay'!S949-'Pres Est+Mov Vlv+Mach Delay'!S948)/0.000125)</f>
        <v>9.9999999999999995E-8</v>
      </c>
    </row>
    <row r="948" spans="8:12" x14ac:dyDescent="0.2">
      <c r="H948">
        <v>0.11812499999999999</v>
      </c>
      <c r="I948">
        <f>('Pres Est+Mov Vlv+Mach Delay'!T951-'Pres Est+Mov Vlv+Mach Delay'!T950)/0.000125</f>
        <v>0</v>
      </c>
      <c r="K948">
        <v>0.11812499999999999</v>
      </c>
      <c r="L948">
        <f>IF((('Pres Est+Mov Vlv+Mach Delay'!S950-'Pres Est+Mov Vlv+Mach Delay'!S949)/0.000125&lt;=0),0.0000001,('Pres Est+Mov Vlv+Mach Delay'!S950-'Pres Est+Mov Vlv+Mach Delay'!S949)/0.000125)</f>
        <v>9.9999999999999995E-8</v>
      </c>
    </row>
    <row r="949" spans="8:12" x14ac:dyDescent="0.2">
      <c r="H949">
        <v>0.11824999999999999</v>
      </c>
      <c r="I949">
        <f>('Pres Est+Mov Vlv+Mach Delay'!T952-'Pres Est+Mov Vlv+Mach Delay'!T951)/0.000125</f>
        <v>0</v>
      </c>
      <c r="K949">
        <v>0.11824999999999999</v>
      </c>
      <c r="L949">
        <f>IF((('Pres Est+Mov Vlv+Mach Delay'!S951-'Pres Est+Mov Vlv+Mach Delay'!S950)/0.000125&lt;=0),0.0000001,('Pres Est+Mov Vlv+Mach Delay'!S951-'Pres Est+Mov Vlv+Mach Delay'!S950)/0.000125)</f>
        <v>9.9999999999999995E-8</v>
      </c>
    </row>
    <row r="950" spans="8:12" x14ac:dyDescent="0.2">
      <c r="H950">
        <v>0.11837499999999999</v>
      </c>
      <c r="I950">
        <f>('Pres Est+Mov Vlv+Mach Delay'!T953-'Pres Est+Mov Vlv+Mach Delay'!T952)/0.000125</f>
        <v>0</v>
      </c>
      <c r="K950">
        <v>0.11837499999999999</v>
      </c>
      <c r="L950">
        <f>IF((('Pres Est+Mov Vlv+Mach Delay'!S952-'Pres Est+Mov Vlv+Mach Delay'!S951)/0.000125&lt;=0),0.0000001,('Pres Est+Mov Vlv+Mach Delay'!S952-'Pres Est+Mov Vlv+Mach Delay'!S951)/0.000125)</f>
        <v>9.9999999999999995E-8</v>
      </c>
    </row>
    <row r="951" spans="8:12" x14ac:dyDescent="0.2">
      <c r="H951">
        <v>0.11849999999999999</v>
      </c>
      <c r="I951">
        <f>('Pres Est+Mov Vlv+Mach Delay'!T954-'Pres Est+Mov Vlv+Mach Delay'!T953)/0.000125</f>
        <v>0</v>
      </c>
      <c r="K951">
        <v>0.11849999999999999</v>
      </c>
      <c r="L951">
        <f>IF((('Pres Est+Mov Vlv+Mach Delay'!S953-'Pres Est+Mov Vlv+Mach Delay'!S952)/0.000125&lt;=0),0.0000001,('Pres Est+Mov Vlv+Mach Delay'!S953-'Pres Est+Mov Vlv+Mach Delay'!S952)/0.000125)</f>
        <v>9.9999999999999995E-8</v>
      </c>
    </row>
    <row r="952" spans="8:12" x14ac:dyDescent="0.2">
      <c r="H952">
        <v>0.11862499999999999</v>
      </c>
      <c r="I952">
        <f>('Pres Est+Mov Vlv+Mach Delay'!T955-'Pres Est+Mov Vlv+Mach Delay'!T954)/0.000125</f>
        <v>0</v>
      </c>
      <c r="K952">
        <v>0.11862499999999999</v>
      </c>
      <c r="L952">
        <f>IF((('Pres Est+Mov Vlv+Mach Delay'!S954-'Pres Est+Mov Vlv+Mach Delay'!S953)/0.000125&lt;=0),0.0000001,('Pres Est+Mov Vlv+Mach Delay'!S954-'Pres Est+Mov Vlv+Mach Delay'!S953)/0.000125)</f>
        <v>9.9999999999999995E-8</v>
      </c>
    </row>
    <row r="953" spans="8:12" x14ac:dyDescent="0.2">
      <c r="H953">
        <v>0.11874999999999999</v>
      </c>
      <c r="I953">
        <f>('Pres Est+Mov Vlv+Mach Delay'!T956-'Pres Est+Mov Vlv+Mach Delay'!T955)/0.000125</f>
        <v>0</v>
      </c>
      <c r="K953">
        <v>0.11874999999999999</v>
      </c>
      <c r="L953">
        <f>IF((('Pres Est+Mov Vlv+Mach Delay'!S955-'Pres Est+Mov Vlv+Mach Delay'!S954)/0.000125&lt;=0),0.0000001,('Pres Est+Mov Vlv+Mach Delay'!S955-'Pres Est+Mov Vlv+Mach Delay'!S954)/0.000125)</f>
        <v>9.9999999999999995E-8</v>
      </c>
    </row>
    <row r="954" spans="8:12" x14ac:dyDescent="0.2">
      <c r="H954">
        <v>0.11887499999999999</v>
      </c>
      <c r="I954">
        <f>('Pres Est+Mov Vlv+Mach Delay'!T957-'Pres Est+Mov Vlv+Mach Delay'!T956)/0.000125</f>
        <v>0</v>
      </c>
      <c r="K954">
        <v>0.11887499999999999</v>
      </c>
      <c r="L954">
        <f>IF((('Pres Est+Mov Vlv+Mach Delay'!S956-'Pres Est+Mov Vlv+Mach Delay'!S955)/0.000125&lt;=0),0.0000001,('Pres Est+Mov Vlv+Mach Delay'!S956-'Pres Est+Mov Vlv+Mach Delay'!S955)/0.000125)</f>
        <v>9.9999999999999995E-8</v>
      </c>
    </row>
    <row r="955" spans="8:12" x14ac:dyDescent="0.2">
      <c r="H955">
        <v>0.11899999999999999</v>
      </c>
      <c r="I955">
        <f>('Pres Est+Mov Vlv+Mach Delay'!T958-'Pres Est+Mov Vlv+Mach Delay'!T957)/0.000125</f>
        <v>0</v>
      </c>
      <c r="K955">
        <v>0.11899999999999999</v>
      </c>
      <c r="L955">
        <f>IF((('Pres Est+Mov Vlv+Mach Delay'!S957-'Pres Est+Mov Vlv+Mach Delay'!S956)/0.000125&lt;=0),0.0000001,('Pres Est+Mov Vlv+Mach Delay'!S957-'Pres Est+Mov Vlv+Mach Delay'!S956)/0.000125)</f>
        <v>9.9999999999999995E-8</v>
      </c>
    </row>
    <row r="956" spans="8:12" x14ac:dyDescent="0.2">
      <c r="H956">
        <v>0.11912499999999999</v>
      </c>
      <c r="I956">
        <f>('Pres Est+Mov Vlv+Mach Delay'!T959-'Pres Est+Mov Vlv+Mach Delay'!T958)/0.000125</f>
        <v>0</v>
      </c>
      <c r="K956">
        <v>0.11912499999999999</v>
      </c>
      <c r="L956">
        <f>IF((('Pres Est+Mov Vlv+Mach Delay'!S958-'Pres Est+Mov Vlv+Mach Delay'!S957)/0.000125&lt;=0),0.0000001,('Pres Est+Mov Vlv+Mach Delay'!S958-'Pres Est+Mov Vlv+Mach Delay'!S957)/0.000125)</f>
        <v>9.9999999999999995E-8</v>
      </c>
    </row>
    <row r="957" spans="8:12" x14ac:dyDescent="0.2">
      <c r="H957">
        <v>0.11924999999999999</v>
      </c>
      <c r="I957">
        <f>('Pres Est+Mov Vlv+Mach Delay'!T960-'Pres Est+Mov Vlv+Mach Delay'!T959)/0.000125</f>
        <v>0</v>
      </c>
      <c r="K957">
        <v>0.11924999999999999</v>
      </c>
      <c r="L957">
        <f>IF((('Pres Est+Mov Vlv+Mach Delay'!S959-'Pres Est+Mov Vlv+Mach Delay'!S958)/0.000125&lt;=0),0.0000001,('Pres Est+Mov Vlv+Mach Delay'!S959-'Pres Est+Mov Vlv+Mach Delay'!S958)/0.000125)</f>
        <v>9.9999999999999995E-8</v>
      </c>
    </row>
    <row r="958" spans="8:12" x14ac:dyDescent="0.2">
      <c r="H958">
        <v>0.119375</v>
      </c>
      <c r="I958">
        <f>('Pres Est+Mov Vlv+Mach Delay'!T961-'Pres Est+Mov Vlv+Mach Delay'!T960)/0.000125</f>
        <v>0</v>
      </c>
      <c r="K958">
        <v>0.119375</v>
      </c>
      <c r="L958">
        <f>IF((('Pres Est+Mov Vlv+Mach Delay'!S960-'Pres Est+Mov Vlv+Mach Delay'!S959)/0.000125&lt;=0),0.0000001,('Pres Est+Mov Vlv+Mach Delay'!S960-'Pres Est+Mov Vlv+Mach Delay'!S959)/0.000125)</f>
        <v>9.9999999999999995E-8</v>
      </c>
    </row>
    <row r="959" spans="8:12" x14ac:dyDescent="0.2">
      <c r="H959">
        <v>0.1195</v>
      </c>
      <c r="I959">
        <f>('Pres Est+Mov Vlv+Mach Delay'!T962-'Pres Est+Mov Vlv+Mach Delay'!T961)/0.000125</f>
        <v>0</v>
      </c>
      <c r="K959">
        <v>0.1195</v>
      </c>
      <c r="L959">
        <f>IF((('Pres Est+Mov Vlv+Mach Delay'!S961-'Pres Est+Mov Vlv+Mach Delay'!S960)/0.000125&lt;=0),0.0000001,('Pres Est+Mov Vlv+Mach Delay'!S961-'Pres Est+Mov Vlv+Mach Delay'!S960)/0.000125)</f>
        <v>9.9999999999999995E-8</v>
      </c>
    </row>
    <row r="960" spans="8:12" x14ac:dyDescent="0.2">
      <c r="H960">
        <v>0.119625</v>
      </c>
      <c r="I960">
        <f>('Pres Est+Mov Vlv+Mach Delay'!T963-'Pres Est+Mov Vlv+Mach Delay'!T962)/0.000125</f>
        <v>0</v>
      </c>
      <c r="K960">
        <v>0.119625</v>
      </c>
      <c r="L960">
        <f>IF((('Pres Est+Mov Vlv+Mach Delay'!S962-'Pres Est+Mov Vlv+Mach Delay'!S961)/0.000125&lt;=0),0.0000001,('Pres Est+Mov Vlv+Mach Delay'!S962-'Pres Est+Mov Vlv+Mach Delay'!S961)/0.000125)</f>
        <v>9.9999999999999995E-8</v>
      </c>
    </row>
    <row r="961" spans="8:12" x14ac:dyDescent="0.2">
      <c r="H961">
        <v>0.11975</v>
      </c>
      <c r="I961">
        <f>('Pres Est+Mov Vlv+Mach Delay'!T964-'Pres Est+Mov Vlv+Mach Delay'!T963)/0.000125</f>
        <v>0</v>
      </c>
      <c r="K961">
        <v>0.11975</v>
      </c>
      <c r="L961">
        <f>IF((('Pres Est+Mov Vlv+Mach Delay'!S963-'Pres Est+Mov Vlv+Mach Delay'!S962)/0.000125&lt;=0),0.0000001,('Pres Est+Mov Vlv+Mach Delay'!S963-'Pres Est+Mov Vlv+Mach Delay'!S962)/0.000125)</f>
        <v>9.9999999999999995E-8</v>
      </c>
    </row>
    <row r="962" spans="8:12" x14ac:dyDescent="0.2">
      <c r="H962">
        <v>0.119875</v>
      </c>
      <c r="I962">
        <f>('Pres Est+Mov Vlv+Mach Delay'!T965-'Pres Est+Mov Vlv+Mach Delay'!T964)/0.000125</f>
        <v>0</v>
      </c>
      <c r="K962">
        <v>0.119875</v>
      </c>
      <c r="L962">
        <f>IF((('Pres Est+Mov Vlv+Mach Delay'!S964-'Pres Est+Mov Vlv+Mach Delay'!S963)/0.000125&lt;=0),0.0000001,('Pres Est+Mov Vlv+Mach Delay'!S964-'Pres Est+Mov Vlv+Mach Delay'!S963)/0.000125)</f>
        <v>9.9999999999999995E-8</v>
      </c>
    </row>
    <row r="963" spans="8:12" x14ac:dyDescent="0.2">
      <c r="H963">
        <v>0.12</v>
      </c>
      <c r="I963">
        <f>('Pres Est+Mov Vlv+Mach Delay'!T966-'Pres Est+Mov Vlv+Mach Delay'!T965)/0.000125</f>
        <v>2.962341665687011E-3</v>
      </c>
      <c r="K963">
        <v>0.12</v>
      </c>
      <c r="L963">
        <f>IF((('Pres Est+Mov Vlv+Mach Delay'!S965-'Pres Est+Mov Vlv+Mach Delay'!S964)/0.000125&lt;=0),0.0000001,('Pres Est+Mov Vlv+Mach Delay'!S965-'Pres Est+Mov Vlv+Mach Delay'!S964)/0.000125)</f>
        <v>9.9999999999999995E-8</v>
      </c>
    </row>
    <row r="964" spans="8:12" x14ac:dyDescent="0.2">
      <c r="H964">
        <v>0.120125</v>
      </c>
      <c r="I964">
        <f>('Pres Est+Mov Vlv+Mach Delay'!T967-'Pres Est+Mov Vlv+Mach Delay'!T966)/0.000125</f>
        <v>1.0486431768290141E-2</v>
      </c>
      <c r="K964">
        <v>0.120125</v>
      </c>
      <c r="L964">
        <f>IF((('Pres Est+Mov Vlv+Mach Delay'!S966-'Pres Est+Mov Vlv+Mach Delay'!S965)/0.000125&lt;=0),0.0000001,('Pres Est+Mov Vlv+Mach Delay'!S966-'Pres Est+Mov Vlv+Mach Delay'!S965)/0.000125)</f>
        <v>2.5004624747567523E-3</v>
      </c>
    </row>
    <row r="965" spans="8:12" x14ac:dyDescent="0.2">
      <c r="H965">
        <v>0.12025</v>
      </c>
      <c r="I965">
        <f>('Pres Est+Mov Vlv+Mach Delay'!T968-'Pres Est+Mov Vlv+Mach Delay'!T967)/0.000125</f>
        <v>1.9776583320326505E-2</v>
      </c>
      <c r="K965">
        <v>0.12025</v>
      </c>
      <c r="L965">
        <f>IF((('Pres Est+Mov Vlv+Mach Delay'!S967-'Pres Est+Mov Vlv+Mach Delay'!S966)/0.000125&lt;=0),0.0000001,('Pres Est+Mov Vlv+Mach Delay'!S967-'Pres Est+Mov Vlv+Mach Delay'!S966)/0.000125)</f>
        <v>8.8514196165909061E-3</v>
      </c>
    </row>
    <row r="966" spans="8:12" x14ac:dyDescent="0.2">
      <c r="H966">
        <v>0.120375</v>
      </c>
      <c r="I966">
        <f>('Pres Est+Mov Vlv+Mach Delay'!T969-'Pres Est+Mov Vlv+Mach Delay'!T968)/0.000125</f>
        <v>3.0410864959967455E-2</v>
      </c>
      <c r="K966">
        <v>0.120375</v>
      </c>
      <c r="L966">
        <f>IF((('Pres Est+Mov Vlv+Mach Delay'!S968-'Pres Est+Mov Vlv+Mach Delay'!S967)/0.000125&lt;=0),0.0000001,('Pres Est+Mov Vlv+Mach Delay'!S968-'Pres Est+Mov Vlv+Mach Delay'!S967)/0.000125)</f>
        <v>1.6693079344684031E-2</v>
      </c>
    </row>
    <row r="967" spans="8:12" x14ac:dyDescent="0.2">
      <c r="H967">
        <v>0.1205</v>
      </c>
      <c r="I967">
        <f>('Pres Est+Mov Vlv+Mach Delay'!T970-'Pres Est+Mov Vlv+Mach Delay'!T969)/0.000125</f>
        <v>4.192851567115994E-2</v>
      </c>
      <c r="K967">
        <v>0.1205</v>
      </c>
      <c r="L967">
        <f>IF((('Pres Est+Mov Vlv+Mach Delay'!S969-'Pres Est+Mov Vlv+Mach Delay'!S968)/0.000125&lt;=0),0.0000001,('Pres Est+Mov Vlv+Mach Delay'!S969-'Pres Est+Mov Vlv+Mach Delay'!S968)/0.000125)</f>
        <v>2.5669296535941116E-2</v>
      </c>
    </row>
    <row r="968" spans="8:12" x14ac:dyDescent="0.2">
      <c r="H968">
        <v>0.120625</v>
      </c>
      <c r="I968">
        <f>('Pres Est+Mov Vlv+Mach Delay'!T971-'Pres Est+Mov Vlv+Mach Delay'!T970)/0.000125</f>
        <v>5.388672343521346E-2</v>
      </c>
      <c r="K968">
        <v>0.120625</v>
      </c>
      <c r="L968">
        <f>IF((('Pres Est+Mov Vlv+Mach Delay'!S970-'Pres Est+Mov Vlv+Mach Delay'!S969)/0.000125&lt;=0),0.0000001,('Pres Est+Mov Vlv+Mach Delay'!S970-'Pres Est+Mov Vlv+Mach Delay'!S969)/0.000125)</f>
        <v>3.5391150613165945E-2</v>
      </c>
    </row>
    <row r="969" spans="8:12" x14ac:dyDescent="0.2">
      <c r="H969">
        <v>0.12075</v>
      </c>
      <c r="I969">
        <f>('Pres Est+Mov Vlv+Mach Delay'!T972-'Pres Est+Mov Vlv+Mach Delay'!T971)/0.000125</f>
        <v>6.5904389829253313E-2</v>
      </c>
      <c r="K969">
        <v>0.12075</v>
      </c>
      <c r="L969">
        <f>IF((('Pres Est+Mov Vlv+Mach Delay'!S971-'Pres Est+Mov Vlv+Mach Delay'!S970)/0.000125&lt;=0),0.0000001,('Pres Est+Mov Vlv+Mach Delay'!S971-'Pres Est+Mov Vlv+Mach Delay'!S970)/0.000125)</f>
        <v>4.5484871444124234E-2</v>
      </c>
    </row>
    <row r="970" spans="8:12" x14ac:dyDescent="0.2">
      <c r="H970">
        <v>0.120875</v>
      </c>
      <c r="I970">
        <f>('Pres Est+Mov Vlv+Mach Delay'!T973-'Pres Est+Mov Vlv+Mach Delay'!T972)/0.000125</f>
        <v>7.7690890040956376E-2</v>
      </c>
      <c r="K970">
        <v>0.120875</v>
      </c>
      <c r="L970">
        <f>IF((('Pres Est+Mov Vlv+Mach Delay'!S972-'Pres Est+Mov Vlv+Mach Delay'!S971)/0.000125&lt;=0),0.0000001,('Pres Est+Mov Vlv+Mach Delay'!S972-'Pres Est+Mov Vlv+Mach Delay'!S971)/0.000125)</f>
        <v>5.562878029856521E-2</v>
      </c>
    </row>
    <row r="971" spans="8:12" x14ac:dyDescent="0.2">
      <c r="H971">
        <v>0.121</v>
      </c>
      <c r="I971">
        <f>('Pres Est+Mov Vlv+Mach Delay'!T974-'Pres Est+Mov Vlv+Mach Delay'!T973)/0.000125</f>
        <v>8.9059942835228625E-2</v>
      </c>
      <c r="K971">
        <v>0.121</v>
      </c>
      <c r="L971">
        <f>IF((('Pres Est+Mov Vlv+Mach Delay'!S973-'Pres Est+Mov Vlv+Mach Delay'!S972)/0.000125&lt;=0),0.0000001,('Pres Est+Mov Vlv+Mach Delay'!S973-'Pres Est+Mov Vlv+Mach Delay'!S972)/0.000125)</f>
        <v>6.5577565690017089E-2</v>
      </c>
    </row>
    <row r="972" spans="8:12" x14ac:dyDescent="0.2">
      <c r="H972">
        <v>0.121125</v>
      </c>
      <c r="I972">
        <f>('Pres Est+Mov Vlv+Mach Delay'!T975-'Pres Est+Mov Vlv+Mach Delay'!T974)/0.000125</f>
        <v>9.9930180138170732E-2</v>
      </c>
      <c r="K972">
        <v>0.121125</v>
      </c>
      <c r="L972">
        <f>IF((('Pres Est+Mov Vlv+Mach Delay'!S974-'Pres Est+Mov Vlv+Mach Delay'!S973)/0.000125&lt;=0),0.0000001,('Pres Est+Mov Vlv+Mach Delay'!S974-'Pres Est+Mov Vlv+Mach Delay'!S973)/0.000125)</f>
        <v>7.5173990779968045E-2</v>
      </c>
    </row>
    <row r="973" spans="8:12" x14ac:dyDescent="0.2">
      <c r="H973">
        <v>0.12125</v>
      </c>
      <c r="I973">
        <f>('Pres Est+Mov Vlv+Mach Delay'!T976-'Pres Est+Mov Vlv+Mach Delay'!T975)/0.000125</f>
        <v>0.11031485613598538</v>
      </c>
      <c r="K973">
        <v>0.12125</v>
      </c>
      <c r="L973">
        <f>IF((('Pres Est+Mov Vlv+Mach Delay'!S975-'Pres Est+Mov Vlv+Mach Delay'!S974)/0.000125&lt;=0),0.0000001,('Pres Est+Mov Vlv+Mach Delay'!S975-'Pres Est+Mov Vlv+Mach Delay'!S974)/0.000125)</f>
        <v>8.4349374154054413E-2</v>
      </c>
    </row>
    <row r="974" spans="8:12" x14ac:dyDescent="0.2">
      <c r="H974">
        <v>0.121375</v>
      </c>
      <c r="I974">
        <f>('Pres Est+Mov Vlv+Mach Delay'!T977-'Pres Est+Mov Vlv+Mach Delay'!T976)/0.000125</f>
        <v>0.12030345903142473</v>
      </c>
      <c r="K974">
        <v>0.121375</v>
      </c>
      <c r="L974">
        <f>IF((('Pres Est+Mov Vlv+Mach Delay'!S976-'Pres Est+Mov Vlv+Mach Delay'!S975)/0.000125&lt;=0),0.0000001,('Pres Est+Mov Vlv+Mach Delay'!S976-'Pres Est+Mov Vlv+Mach Delay'!S975)/0.000125)</f>
        <v>9.3114903446578065E-2</v>
      </c>
    </row>
    <row r="975" spans="8:12" x14ac:dyDescent="0.2">
      <c r="H975">
        <v>0.1215</v>
      </c>
      <c r="I975">
        <f>('Pres Est+Mov Vlv+Mach Delay'!T978-'Pres Est+Mov Vlv+Mach Delay'!T977)/0.000125</f>
        <v>0.13003792744563347</v>
      </c>
      <c r="K975">
        <v>0.1215</v>
      </c>
      <c r="L975">
        <f>IF((('Pres Est+Mov Vlv+Mach Delay'!S977-'Pres Est+Mov Vlv+Mach Delay'!S976)/0.000125&lt;=0),0.0000001,('Pres Est+Mov Vlv+Mach Delay'!S977-'Pres Est+Mov Vlv+Mach Delay'!S976)/0.000125)</f>
        <v>0.10154611413526818</v>
      </c>
    </row>
    <row r="976" spans="8:12" x14ac:dyDescent="0.2">
      <c r="H976">
        <v>0.121625</v>
      </c>
      <c r="I976">
        <f>('Pres Est+Mov Vlv+Mach Delay'!T979-'Pres Est+Mov Vlv+Mach Delay'!T978)/0.000125</f>
        <v>0.13968587756222631</v>
      </c>
      <c r="K976">
        <v>0.121625</v>
      </c>
      <c r="L976">
        <f>IF((('Pres Est+Mov Vlv+Mach Delay'!S978-'Pres Est+Mov Vlv+Mach Delay'!S977)/0.000125&lt;=0),0.0000001,('Pres Est+Mov Vlv+Mach Delay'!S978-'Pres Est+Mov Vlv+Mach Delay'!S977)/0.000125)</f>
        <v>0.10976281420851551</v>
      </c>
    </row>
    <row r="977" spans="8:12" x14ac:dyDescent="0.2">
      <c r="H977">
        <v>0.12175</v>
      </c>
      <c r="I977">
        <f>('Pres Est+Mov Vlv+Mach Delay'!T980-'Pres Est+Mov Vlv+Mach Delay'!T979)/0.000125</f>
        <v>0.14941284928656645</v>
      </c>
      <c r="K977">
        <v>0.12175</v>
      </c>
      <c r="L977">
        <f>IF((('Pres Est+Mov Vlv+Mach Delay'!S979-'Pres Est+Mov Vlv+Mach Delay'!S978)/0.000125&lt;=0),0.0000001,('Pres Est+Mov Vlv+Mach Delay'!S979-'Pres Est+Mov Vlv+Mach Delay'!S978)/0.000125)</f>
        <v>0.11790648565070572</v>
      </c>
    </row>
    <row r="978" spans="8:12" x14ac:dyDescent="0.2">
      <c r="H978">
        <v>0.121875</v>
      </c>
      <c r="I978">
        <f>('Pres Est+Mov Vlv+Mach Delay'!T981-'Pres Est+Mov Vlv+Mach Delay'!T980)/0.000125</f>
        <v>0.15935518420237071</v>
      </c>
      <c r="K978">
        <v>0.121875</v>
      </c>
      <c r="L978">
        <f>IF((('Pres Est+Mov Vlv+Mach Delay'!S980-'Pres Est+Mov Vlv+Mach Delay'!S979)/0.000125&lt;=0),0.0000001,('Pres Est+Mov Vlv+Mach Delay'!S980-'Pres Est+Mov Vlv+Mach Delay'!S979)/0.000125)</f>
        <v>0.12611685789488492</v>
      </c>
    </row>
    <row r="979" spans="8:12" x14ac:dyDescent="0.2">
      <c r="H979">
        <v>0.122</v>
      </c>
      <c r="I979">
        <f>('Pres Est+Mov Vlv+Mach Delay'!T982-'Pres Est+Mov Vlv+Mach Delay'!T981)/0.000125</f>
        <v>0.16959482777649806</v>
      </c>
      <c r="K979">
        <v>0.122</v>
      </c>
      <c r="L979">
        <f>IF((('Pres Est+Mov Vlv+Mach Delay'!S981-'Pres Est+Mov Vlv+Mach Delay'!S980)/0.000125&lt;=0),0.0000001,('Pres Est+Mov Vlv+Mach Delay'!S981-'Pres Est+Mov Vlv+Mach Delay'!S980)/0.000125)</f>
        <v>0.13450901456485734</v>
      </c>
    </row>
    <row r="980" spans="8:12" x14ac:dyDescent="0.2">
      <c r="H980">
        <v>0.122125</v>
      </c>
      <c r="I980">
        <f>('Pres Est+Mov Vlv+Mach Delay'!T983-'Pres Est+Mov Vlv+Mach Delay'!T982)/0.000125</f>
        <v>0.18013714607611639</v>
      </c>
      <c r="K980">
        <v>0.122125</v>
      </c>
      <c r="L980">
        <f>IF((('Pres Est+Mov Vlv+Mach Delay'!S982-'Pres Est+Mov Vlv+Mach Delay'!S981)/0.000125&lt;=0),0.0000001,('Pres Est+Mov Vlv+Mach Delay'!S982-'Pres Est+Mov Vlv+Mach Delay'!S981)/0.000125)</f>
        <v>0.1431521244426141</v>
      </c>
    </row>
    <row r="981" spans="8:12" x14ac:dyDescent="0.2">
      <c r="H981">
        <v>0.12225</v>
      </c>
      <c r="I981">
        <f>('Pres Est+Mov Vlv+Mach Delay'!T984-'Pres Est+Mov Vlv+Mach Delay'!T983)/0.000125</f>
        <v>0.19089277908756944</v>
      </c>
      <c r="K981">
        <v>0.12225</v>
      </c>
      <c r="L981">
        <f>IF((('Pres Est+Mov Vlv+Mach Delay'!S983-'Pres Est+Mov Vlv+Mach Delay'!S982)/0.000125&lt;=0),0.0000001,('Pres Est+Mov Vlv+Mach Delay'!S983-'Pres Est+Mov Vlv+Mach Delay'!S982)/0.000125)</f>
        <v>0.15205071693465327</v>
      </c>
    </row>
    <row r="982" spans="8:12" x14ac:dyDescent="0.2">
      <c r="H982">
        <v>0.122375</v>
      </c>
      <c r="I982">
        <f>('Pres Est+Mov Vlv+Mach Delay'!T985-'Pres Est+Mov Vlv+Mach Delay'!T984)/0.000125</f>
        <v>0.2016646088200465</v>
      </c>
      <c r="K982">
        <v>0.122375</v>
      </c>
      <c r="L982">
        <f>IF((('Pres Est+Mov Vlv+Mach Delay'!S984-'Pres Est+Mov Vlv+Mach Delay'!S983)/0.000125&lt;=0),0.0000001,('Pres Est+Mov Vlv+Mach Delay'!S984-'Pres Est+Mov Vlv+Mach Delay'!S983)/0.000125)</f>
        <v>0.161129364765492</v>
      </c>
    </row>
    <row r="983" spans="8:12" x14ac:dyDescent="0.2">
      <c r="H983">
        <v>0.1225</v>
      </c>
      <c r="I983">
        <f>('Pres Est+Mov Vlv+Mach Delay'!T986-'Pres Est+Mov Vlv+Mach Delay'!T985)/0.000125</f>
        <v>0.21214106532774743</v>
      </c>
      <c r="K983">
        <v>0.1225</v>
      </c>
      <c r="L983">
        <f>IF((('Pres Est+Mov Vlv+Mach Delay'!S985-'Pres Est+Mov Vlv+Mach Delay'!S984)/0.000125&lt;=0),0.0000001,('Pres Est+Mov Vlv+Mach Delay'!S985-'Pres Est+Mov Vlv+Mach Delay'!S984)/0.000125)</f>
        <v>0.17022168397448589</v>
      </c>
    </row>
    <row r="984" spans="8:12" x14ac:dyDescent="0.2">
      <c r="H984">
        <v>0.122625</v>
      </c>
      <c r="I984">
        <f>('Pres Est+Mov Vlv+Mach Delay'!T987-'Pres Est+Mov Vlv+Mach Delay'!T986)/0.000125</f>
        <v>0.22189716562928674</v>
      </c>
      <c r="K984">
        <v>0.122625</v>
      </c>
      <c r="L984">
        <f>IF((('Pres Est+Mov Vlv+Mach Delay'!S986-'Pres Est+Mov Vlv+Mach Delay'!S985)/0.000125&lt;=0),0.0000001,('Pres Est+Mov Vlv+Mach Delay'!S986-'Pres Est+Mov Vlv+Mach Delay'!S985)/0.000125)</f>
        <v>0.17906468364240272</v>
      </c>
    </row>
    <row r="985" spans="8:12" x14ac:dyDescent="0.2">
      <c r="H985">
        <v>0.12275</v>
      </c>
      <c r="I985">
        <f>('Pres Est+Mov Vlv+Mach Delay'!T988-'Pres Est+Mov Vlv+Mach Delay'!T987)/0.000125</f>
        <v>0.23040479113385592</v>
      </c>
      <c r="K985">
        <v>0.12275</v>
      </c>
      <c r="L985">
        <f>IF((('Pres Est+Mov Vlv+Mach Delay'!S987-'Pres Est+Mov Vlv+Mach Delay'!S986)/0.000125&lt;=0),0.0000001,('Pres Est+Mov Vlv+Mach Delay'!S987-'Pres Est+Mov Vlv+Mach Delay'!S986)/0.000125)</f>
        <v>0.1872996428257164</v>
      </c>
    </row>
    <row r="986" spans="8:12" x14ac:dyDescent="0.2">
      <c r="H986">
        <v>0.122875</v>
      </c>
      <c r="I986">
        <f>('Pres Est+Mov Vlv+Mach Delay'!T989-'Pres Est+Mov Vlv+Mach Delay'!T988)/0.000125</f>
        <v>0.23705364885482585</v>
      </c>
      <c r="K986">
        <v>0.122875</v>
      </c>
      <c r="L986">
        <f>IF((('Pres Est+Mov Vlv+Mach Delay'!S988-'Pres Est+Mov Vlv+Mach Delay'!S987)/0.000125&lt;=0),0.0000001,('Pres Est+Mov Vlv+Mach Delay'!S988-'Pres Est+Mov Vlv+Mach Delay'!S987)/0.000125)</f>
        <v>0.19448078555812498</v>
      </c>
    </row>
    <row r="987" spans="8:12" x14ac:dyDescent="0.2">
      <c r="H987">
        <v>0.123</v>
      </c>
      <c r="I987">
        <f>('Pres Est+Mov Vlv+Mach Delay'!T990-'Pres Est+Mov Vlv+Mach Delay'!T989)/0.000125</f>
        <v>0.24118401024620598</v>
      </c>
      <c r="K987">
        <v>0.123</v>
      </c>
      <c r="L987">
        <f>IF((('Pres Est+Mov Vlv+Mach Delay'!S989-'Pres Est+Mov Vlv+Mach Delay'!S988)/0.000125&lt;=0),0.0000001,('Pres Est+Mov Vlv+Mach Delay'!S989-'Pres Est+Mov Vlv+Mach Delay'!S988)/0.000125)</f>
        <v>0.20009297385627189</v>
      </c>
    </row>
    <row r="988" spans="8:12" x14ac:dyDescent="0.2">
      <c r="H988">
        <v>0.123125</v>
      </c>
      <c r="I988">
        <f>('Pres Est+Mov Vlv+Mach Delay'!T991-'Pres Est+Mov Vlv+Mach Delay'!T990)/0.000125</f>
        <v>0.24213156840514241</v>
      </c>
      <c r="K988">
        <v>0.123125</v>
      </c>
      <c r="L988">
        <f>IF((('Pres Est+Mov Vlv+Mach Delay'!S990-'Pres Est+Mov Vlv+Mach Delay'!S989)/0.000125&lt;=0),0.0000001,('Pres Est+Mov Vlv+Mach Delay'!S990-'Pres Est+Mov Vlv+Mach Delay'!S989)/0.000125)</f>
        <v>0.20357934201763486</v>
      </c>
    </row>
    <row r="989" spans="8:12" x14ac:dyDescent="0.2">
      <c r="H989">
        <v>0.12325</v>
      </c>
      <c r="I989">
        <f>('Pres Est+Mov Vlv+Mach Delay'!T992-'Pres Est+Mov Vlv+Mach Delay'!T991)/0.000125</f>
        <v>0.23928352792353244</v>
      </c>
      <c r="K989">
        <v>0.12325</v>
      </c>
      <c r="L989">
        <f>IF((('Pres Est+Mov Vlv+Mach Delay'!S991-'Pres Est+Mov Vlv+Mach Delay'!S990)/0.000125&lt;=0),0.0000001,('Pres Est+Mov Vlv+Mach Delay'!S991-'Pres Est+Mov Vlv+Mach Delay'!S990)/0.000125)</f>
        <v>0.20437915982613211</v>
      </c>
    </row>
    <row r="990" spans="8:12" x14ac:dyDescent="0.2">
      <c r="H990">
        <v>0.123375</v>
      </c>
      <c r="I990">
        <f>('Pres Est+Mov Vlv+Mach Delay'!T993-'Pres Est+Mov Vlv+Mach Delay'!T992)/0.000125</f>
        <v>0.23214334459425479</v>
      </c>
      <c r="K990">
        <v>0.123375</v>
      </c>
      <c r="L990">
        <f>IF((('Pres Est+Mov Vlv+Mach Delay'!S992-'Pres Est+Mov Vlv+Mach Delay'!S991)/0.000125&lt;=0),0.0000001,('Pres Est+Mov Vlv+Mach Delay'!S992-'Pres Est+Mov Vlv+Mach Delay'!S991)/0.000125)</f>
        <v>0.20197517704678528</v>
      </c>
    </row>
    <row r="991" spans="8:12" x14ac:dyDescent="0.2">
      <c r="H991">
        <v>0.1235</v>
      </c>
      <c r="I991">
        <f>('Pres Est+Mov Vlv+Mach Delay'!T994-'Pres Est+Mov Vlv+Mach Delay'!T993)/0.000125</f>
        <v>0.22039947794422241</v>
      </c>
      <c r="K991">
        <v>0.1235</v>
      </c>
      <c r="L991">
        <f>IF((('Pres Est+Mov Vlv+Mach Delay'!S993-'Pres Est+Mov Vlv+Mach Delay'!S992)/0.000125&lt;=0),0.0000001,('Pres Est+Mov Vlv+Mach Delay'!S993-'Pres Est+Mov Vlv+Mach Delay'!S992)/0.000125)</f>
        <v>0.19594826911629742</v>
      </c>
    </row>
    <row r="992" spans="8:12" x14ac:dyDescent="0.2">
      <c r="H992">
        <v>0.123625</v>
      </c>
      <c r="I992">
        <f>('Pres Est+Mov Vlv+Mach Delay'!T995-'Pres Est+Mov Vlv+Mach Delay'!T994)/0.000125</f>
        <v>0.20399135888041642</v>
      </c>
      <c r="K992">
        <v>0.123625</v>
      </c>
      <c r="L992">
        <f>IF((('Pres Est+Mov Vlv+Mach Delay'!S994-'Pres Est+Mov Vlv+Mach Delay'!S993)/0.000125&lt;=0),0.0000001,('Pres Est+Mov Vlv+Mach Delay'!S994-'Pres Est+Mov Vlv+Mach Delay'!S993)/0.000125)</f>
        <v>0.18603546999285733</v>
      </c>
    </row>
    <row r="993" spans="8:12" x14ac:dyDescent="0.2">
      <c r="H993">
        <v>0.12375</v>
      </c>
      <c r="I993">
        <f>('Pres Est+Mov Vlv+Mach Delay'!T996-'Pres Est+Mov Vlv+Mach Delay'!T995)/0.000125</f>
        <v>0.18316389948946823</v>
      </c>
      <c r="K993">
        <v>0.12375</v>
      </c>
      <c r="L993">
        <f>IF((('Pres Est+Mov Vlv+Mach Delay'!S995-'Pres Est+Mov Vlv+Mach Delay'!S994)/0.000125&lt;=0),0.0000001,('Pres Est+Mov Vlv+Mach Delay'!S995-'Pres Est+Mov Vlv+Mach Delay'!S994)/0.000125)</f>
        <v>0.17218565432992536</v>
      </c>
    </row>
    <row r="994" spans="8:12" x14ac:dyDescent="0.2">
      <c r="H994">
        <v>0.123875</v>
      </c>
      <c r="I994">
        <f>('Pres Est+Mov Vlv+Mach Delay'!T997-'Pres Est+Mov Vlv+Mach Delay'!T996)/0.000125</f>
        <v>0.15850078318458641</v>
      </c>
      <c r="K994">
        <v>0.123875</v>
      </c>
      <c r="L994">
        <f>IF((('Pres Est+Mov Vlv+Mach Delay'!S996-'Pres Est+Mov Vlv+Mach Delay'!S995)/0.000125&lt;=0),0.0000001,('Pres Est+Mov Vlv+Mach Delay'!S996-'Pres Est+Mov Vlv+Mach Delay'!S995)/0.000125)</f>
        <v>0.15460554827571427</v>
      </c>
    </row>
    <row r="995" spans="8:12" x14ac:dyDescent="0.2">
      <c r="H995">
        <v>0.124</v>
      </c>
      <c r="I995">
        <f>('Pres Est+Mov Vlv+Mach Delay'!T998-'Pres Est+Mov Vlv+Mach Delay'!T997)/0.000125</f>
        <v>0.130927003749161</v>
      </c>
      <c r="K995">
        <v>0.124</v>
      </c>
      <c r="L995">
        <f>IF((('Pres Est+Mov Vlv+Mach Delay'!S997-'Pres Est+Mov Vlv+Mach Delay'!S996)/0.000125&lt;=0),0.0000001,('Pres Est+Mov Vlv+Mach Delay'!S997-'Pres Est+Mov Vlv+Mach Delay'!S996)/0.000125)</f>
        <v>0.13378782912291118</v>
      </c>
    </row>
    <row r="996" spans="8:12" x14ac:dyDescent="0.2">
      <c r="H996">
        <v>0.124125</v>
      </c>
      <c r="I996">
        <f>('Pres Est+Mov Vlv+Mach Delay'!T999-'Pres Est+Mov Vlv+Mach Delay'!T998)/0.000125</f>
        <v>0.10167311448940844</v>
      </c>
      <c r="K996">
        <v>0.124125</v>
      </c>
      <c r="L996">
        <f>IF((('Pres Est+Mov Vlv+Mach Delay'!S998-'Pres Est+Mov Vlv+Mach Delay'!S997)/0.000125&lt;=0),0.0000001,('Pres Est+Mov Vlv+Mach Delay'!S998-'Pres Est+Mov Vlv+Mach Delay'!S997)/0.000125)</f>
        <v>0.11051326847242356</v>
      </c>
    </row>
    <row r="997" spans="8:12" x14ac:dyDescent="0.2">
      <c r="H997">
        <v>0.12425</v>
      </c>
      <c r="I997">
        <f>('Pres Est+Mov Vlv+Mach Delay'!T1000-'Pres Est+Mov Vlv+Mach Delay'!T999)/0.000125</f>
        <v>7.2197607279213427E-2</v>
      </c>
      <c r="K997">
        <v>0.12425</v>
      </c>
      <c r="L997">
        <f>IF((('Pres Est+Mov Vlv+Mach Delay'!S999-'Pres Est+Mov Vlv+Mach Delay'!S998)/0.000125&lt;=0),0.0000001,('Pres Est+Mov Vlv+Mach Delay'!S999-'Pres Est+Mov Vlv+Mach Delay'!S998)/0.000125)</f>
        <v>8.5820555548055816E-2</v>
      </c>
    </row>
    <row r="998" spans="8:12" x14ac:dyDescent="0.2">
      <c r="H998">
        <v>0.124375</v>
      </c>
      <c r="I998">
        <f>('Pres Est+Mov Vlv+Mach Delay'!T1001-'Pres Est+Mov Vlv+Mach Delay'!T1000)/0.000125</f>
        <v>4.4069585188669103E-2</v>
      </c>
      <c r="K998">
        <v>0.124375</v>
      </c>
      <c r="L998">
        <f>IF((('Pres Est+Mov Vlv+Mach Delay'!S1000-'Pres Est+Mov Vlv+Mach Delay'!S999)/0.000125&lt;=0),0.0000001,('Pres Est+Mov Vlv+Mach Delay'!S1000-'Pres Est+Mov Vlv+Mach Delay'!S999)/0.000125)</f>
        <v>6.094077866167745E-2</v>
      </c>
    </row>
    <row r="999" spans="8:12" x14ac:dyDescent="0.2">
      <c r="H999">
        <v>0.1245</v>
      </c>
      <c r="I999">
        <f>('Pres Est+Mov Vlv+Mach Delay'!T1002-'Pres Est+Mov Vlv+Mach Delay'!T1001)/0.000125</f>
        <v>1.8820764392143453E-2</v>
      </c>
      <c r="K999">
        <v>0.1245</v>
      </c>
      <c r="L999">
        <f>IF((('Pres Est+Mov Vlv+Mach Delay'!S1001-'Pres Est+Mov Vlv+Mach Delay'!S1000)/0.000125&lt;=0),0.0000001,('Pres Est+Mov Vlv+Mach Delay'!S1001-'Pres Est+Mov Vlv+Mach Delay'!S1000)/0.000125)</f>
        <v>3.7198391164243796E-2</v>
      </c>
    </row>
    <row r="1000" spans="8:12" x14ac:dyDescent="0.2">
      <c r="H1000">
        <v>0.124625</v>
      </c>
      <c r="I1000">
        <f>('Pres Est+Mov Vlv+Mach Delay'!T1003-'Pres Est+Mov Vlv+Mach Delay'!T1002)/0.000125</f>
        <v>-2.2172833147636808E-3</v>
      </c>
      <c r="K1000">
        <v>0.124625</v>
      </c>
      <c r="L1000">
        <f>IF((('Pres Est+Mov Vlv+Mach Delay'!S1002-'Pres Est+Mov Vlv+Mach Delay'!S1001)/0.000125&lt;=0),0.0000001,('Pres Est+Mov Vlv+Mach Delay'!S1002-'Pres Est+Mov Vlv+Mach Delay'!S1001)/0.000125)</f>
        <v>1.5886288760645281E-2</v>
      </c>
    </row>
    <row r="1001" spans="8:12" x14ac:dyDescent="0.2">
      <c r="H1001">
        <v>0.12475</v>
      </c>
      <c r="I1001">
        <f>('Pres Est+Mov Vlv+Mach Delay'!T1004-'Pres Est+Mov Vlv+Mach Delay'!T1003)/0.000125</f>
        <v>-1.8069302077212968E-2</v>
      </c>
      <c r="K1001">
        <v>0.12475</v>
      </c>
      <c r="L1001">
        <f>IF((('Pres Est+Mov Vlv+Mach Delay'!S1003-'Pres Est+Mov Vlv+Mach Delay'!S1002)/0.000125&lt;=0),0.0000001,('Pres Est+Mov Vlv+Mach Delay'!S1003-'Pres Est+Mov Vlv+Mach Delay'!S1002)/0.000125)</f>
        <v>9.9999999999999995E-8</v>
      </c>
    </row>
    <row r="1002" spans="8:12" x14ac:dyDescent="0.2">
      <c r="H1002">
        <v>0.124875</v>
      </c>
      <c r="I1002">
        <f>('Pres Est+Mov Vlv+Mach Delay'!T1005-'Pres Est+Mov Vlv+Mach Delay'!T1004)/0.000125</f>
        <v>-2.8242081324298361E-2</v>
      </c>
      <c r="K1002">
        <v>0.124875</v>
      </c>
      <c r="L1002">
        <f>IF((('Pres Est+Mov Vlv+Mach Delay'!S1004-'Pres Est+Mov Vlv+Mach Delay'!S1003)/0.000125&lt;=0),0.0000001,('Pres Est+Mov Vlv+Mach Delay'!S1004-'Pres Est+Mov Vlv+Mach Delay'!S1003)/0.000125)</f>
        <v>9.9999999999999995E-8</v>
      </c>
    </row>
    <row r="1003" spans="8:12" x14ac:dyDescent="0.2">
      <c r="H1003">
        <v>0.125</v>
      </c>
      <c r="I1003">
        <f>('Pres Est+Mov Vlv+Mach Delay'!T1006-'Pres Est+Mov Vlv+Mach Delay'!T1005)/0.000125</f>
        <v>-3.279743858276233E-2</v>
      </c>
      <c r="K1003">
        <v>0.125</v>
      </c>
      <c r="L1003">
        <f>IF((('Pres Est+Mov Vlv+Mach Delay'!S1005-'Pres Est+Mov Vlv+Mach Delay'!S1004)/0.000125&lt;=0),0.0000001,('Pres Est+Mov Vlv+Mach Delay'!S1005-'Pres Est+Mov Vlv+Mach Delay'!S1004)/0.000125)</f>
        <v>9.9999999999999995E-8</v>
      </c>
    </row>
    <row r="1004" spans="8:12" x14ac:dyDescent="0.2">
      <c r="H1004">
        <v>0.12512499999999999</v>
      </c>
      <c r="I1004">
        <f>('Pres Est+Mov Vlv+Mach Delay'!T1007-'Pres Est+Mov Vlv+Mach Delay'!T1006)/0.000125</f>
        <v>-4.9520929905017939</v>
      </c>
      <c r="K1004">
        <v>0.12512499999999999</v>
      </c>
      <c r="L1004">
        <f>IF((('Pres Est+Mov Vlv+Mach Delay'!S1006-'Pres Est+Mov Vlv+Mach Delay'!S1005)/0.000125&lt;=0),0.0000001,('Pres Est+Mov Vlv+Mach Delay'!S1006-'Pres Est+Mov Vlv+Mach Delay'!S1005)/0.000125)</f>
        <v>9.9999999999999995E-8</v>
      </c>
    </row>
    <row r="1005" spans="8:12" x14ac:dyDescent="0.2">
      <c r="H1005">
        <v>0.12525</v>
      </c>
      <c r="I1005">
        <f>('Pres Est+Mov Vlv+Mach Delay'!T1008-'Pres Est+Mov Vlv+Mach Delay'!T1007)/0.000125</f>
        <v>0</v>
      </c>
      <c r="K1005">
        <v>0.12525</v>
      </c>
      <c r="L1005">
        <f>IF((('Pres Est+Mov Vlv+Mach Delay'!S1007-'Pres Est+Mov Vlv+Mach Delay'!S1006)/0.000125&lt;=0),0.0000001,('Pres Est+Mov Vlv+Mach Delay'!S1007-'Pres Est+Mov Vlv+Mach Delay'!S1006)/0.000125)</f>
        <v>9.9999999999999995E-8</v>
      </c>
    </row>
    <row r="1006" spans="8:12" x14ac:dyDescent="0.2">
      <c r="H1006">
        <v>0.12537499999999999</v>
      </c>
      <c r="I1006">
        <f>('Pres Est+Mov Vlv+Mach Delay'!T1009-'Pres Est+Mov Vlv+Mach Delay'!T1008)/0.000125</f>
        <v>0</v>
      </c>
      <c r="K1006">
        <v>0.12537499999999999</v>
      </c>
      <c r="L1006">
        <f>IF((('Pres Est+Mov Vlv+Mach Delay'!S1008-'Pres Est+Mov Vlv+Mach Delay'!S1007)/0.000125&lt;=0),0.0000001,('Pres Est+Mov Vlv+Mach Delay'!S1008-'Pres Est+Mov Vlv+Mach Delay'!S1007)/0.000125)</f>
        <v>9.9999999999999995E-8</v>
      </c>
    </row>
    <row r="1007" spans="8:12" x14ac:dyDescent="0.2">
      <c r="H1007">
        <v>0.1255</v>
      </c>
      <c r="I1007">
        <f>('Pres Est+Mov Vlv+Mach Delay'!T1010-'Pres Est+Mov Vlv+Mach Delay'!T1009)/0.000125</f>
        <v>0</v>
      </c>
      <c r="K1007">
        <v>0.1255</v>
      </c>
      <c r="L1007">
        <f>IF((('Pres Est+Mov Vlv+Mach Delay'!S1009-'Pres Est+Mov Vlv+Mach Delay'!S1008)/0.000125&lt;=0),0.0000001,('Pres Est+Mov Vlv+Mach Delay'!S1009-'Pres Est+Mov Vlv+Mach Delay'!S1008)/0.000125)</f>
        <v>9.9999999999999995E-8</v>
      </c>
    </row>
    <row r="1008" spans="8:12" x14ac:dyDescent="0.2">
      <c r="H1008">
        <v>0.12562499999999999</v>
      </c>
      <c r="I1008">
        <f>('Pres Est+Mov Vlv+Mach Delay'!T1011-'Pres Est+Mov Vlv+Mach Delay'!T1010)/0.000125</f>
        <v>0</v>
      </c>
      <c r="K1008">
        <v>0.12562499999999999</v>
      </c>
      <c r="L1008">
        <f>IF((('Pres Est+Mov Vlv+Mach Delay'!S1010-'Pres Est+Mov Vlv+Mach Delay'!S1009)/0.000125&lt;=0),0.0000001,('Pres Est+Mov Vlv+Mach Delay'!S1010-'Pres Est+Mov Vlv+Mach Delay'!S1009)/0.000125)</f>
        <v>9.9999999999999995E-8</v>
      </c>
    </row>
    <row r="1009" spans="8:12" x14ac:dyDescent="0.2">
      <c r="H1009">
        <v>0.12575</v>
      </c>
      <c r="I1009">
        <f>('Pres Est+Mov Vlv+Mach Delay'!T1012-'Pres Est+Mov Vlv+Mach Delay'!T1011)/0.000125</f>
        <v>0</v>
      </c>
      <c r="K1009">
        <v>0.12575</v>
      </c>
      <c r="L1009">
        <f>IF((('Pres Est+Mov Vlv+Mach Delay'!S1011-'Pres Est+Mov Vlv+Mach Delay'!S1010)/0.000125&lt;=0),0.0000001,('Pres Est+Mov Vlv+Mach Delay'!S1011-'Pres Est+Mov Vlv+Mach Delay'!S1010)/0.000125)</f>
        <v>9.9999999999999995E-8</v>
      </c>
    </row>
    <row r="1010" spans="8:12" x14ac:dyDescent="0.2">
      <c r="H1010">
        <v>0.12587499999999999</v>
      </c>
      <c r="I1010">
        <f>('Pres Est+Mov Vlv+Mach Delay'!T1013-'Pres Est+Mov Vlv+Mach Delay'!T1012)/0.000125</f>
        <v>0</v>
      </c>
      <c r="K1010">
        <v>0.12587499999999999</v>
      </c>
      <c r="L1010">
        <f>IF((('Pres Est+Mov Vlv+Mach Delay'!S1012-'Pres Est+Mov Vlv+Mach Delay'!S1011)/0.000125&lt;=0),0.0000001,('Pres Est+Mov Vlv+Mach Delay'!S1012-'Pres Est+Mov Vlv+Mach Delay'!S1011)/0.000125)</f>
        <v>9.9999999999999995E-8</v>
      </c>
    </row>
    <row r="1011" spans="8:12" x14ac:dyDescent="0.2">
      <c r="H1011">
        <v>0.126</v>
      </c>
      <c r="I1011">
        <f>('Pres Est+Mov Vlv+Mach Delay'!T1014-'Pres Est+Mov Vlv+Mach Delay'!T1013)/0.000125</f>
        <v>0</v>
      </c>
      <c r="K1011">
        <v>0.126</v>
      </c>
      <c r="L1011">
        <f>IF((('Pres Est+Mov Vlv+Mach Delay'!S1013-'Pres Est+Mov Vlv+Mach Delay'!S1012)/0.000125&lt;=0),0.0000001,('Pres Est+Mov Vlv+Mach Delay'!S1013-'Pres Est+Mov Vlv+Mach Delay'!S1012)/0.000125)</f>
        <v>9.9999999999999995E-8</v>
      </c>
    </row>
    <row r="1012" spans="8:12" x14ac:dyDescent="0.2">
      <c r="H1012">
        <v>0.12612499999999999</v>
      </c>
      <c r="I1012">
        <f>('Pres Est+Mov Vlv+Mach Delay'!T1015-'Pres Est+Mov Vlv+Mach Delay'!T1014)/0.000125</f>
        <v>0</v>
      </c>
      <c r="K1012">
        <v>0.12612499999999999</v>
      </c>
      <c r="L1012">
        <f>IF((('Pres Est+Mov Vlv+Mach Delay'!S1014-'Pres Est+Mov Vlv+Mach Delay'!S1013)/0.000125&lt;=0),0.0000001,('Pres Est+Mov Vlv+Mach Delay'!S1014-'Pres Est+Mov Vlv+Mach Delay'!S1013)/0.000125)</f>
        <v>9.9999999999999995E-8</v>
      </c>
    </row>
    <row r="1013" spans="8:12" x14ac:dyDescent="0.2">
      <c r="H1013">
        <v>0.12625</v>
      </c>
      <c r="I1013">
        <f>('Pres Est+Mov Vlv+Mach Delay'!T1016-'Pres Est+Mov Vlv+Mach Delay'!T1015)/0.000125</f>
        <v>0</v>
      </c>
      <c r="K1013">
        <v>0.12625</v>
      </c>
      <c r="L1013">
        <f>IF((('Pres Est+Mov Vlv+Mach Delay'!S1015-'Pres Est+Mov Vlv+Mach Delay'!S1014)/0.000125&lt;=0),0.0000001,('Pres Est+Mov Vlv+Mach Delay'!S1015-'Pres Est+Mov Vlv+Mach Delay'!S1014)/0.000125)</f>
        <v>9.9999999999999995E-8</v>
      </c>
    </row>
    <row r="1014" spans="8:12" x14ac:dyDescent="0.2">
      <c r="H1014">
        <v>0.12637499999999999</v>
      </c>
      <c r="I1014">
        <f>('Pres Est+Mov Vlv+Mach Delay'!T1017-'Pres Est+Mov Vlv+Mach Delay'!T1016)/0.000125</f>
        <v>0</v>
      </c>
      <c r="K1014">
        <v>0.12637499999999999</v>
      </c>
      <c r="L1014">
        <f>IF((('Pres Est+Mov Vlv+Mach Delay'!S1016-'Pres Est+Mov Vlv+Mach Delay'!S1015)/0.000125&lt;=0),0.0000001,('Pres Est+Mov Vlv+Mach Delay'!S1016-'Pres Est+Mov Vlv+Mach Delay'!S1015)/0.000125)</f>
        <v>9.9999999999999995E-8</v>
      </c>
    </row>
    <row r="1015" spans="8:12" x14ac:dyDescent="0.2">
      <c r="H1015">
        <v>0.1265</v>
      </c>
      <c r="I1015">
        <f>('Pres Est+Mov Vlv+Mach Delay'!T1018-'Pres Est+Mov Vlv+Mach Delay'!T1017)/0.000125</f>
        <v>0</v>
      </c>
      <c r="K1015">
        <v>0.1265</v>
      </c>
      <c r="L1015">
        <f>IF((('Pres Est+Mov Vlv+Mach Delay'!S1017-'Pres Est+Mov Vlv+Mach Delay'!S1016)/0.000125&lt;=0),0.0000001,('Pres Est+Mov Vlv+Mach Delay'!S1017-'Pres Est+Mov Vlv+Mach Delay'!S1016)/0.000125)</f>
        <v>9.9999999999999995E-8</v>
      </c>
    </row>
    <row r="1016" spans="8:12" x14ac:dyDescent="0.2">
      <c r="H1016">
        <v>0.12662499999999999</v>
      </c>
      <c r="I1016">
        <f>('Pres Est+Mov Vlv+Mach Delay'!T1019-'Pres Est+Mov Vlv+Mach Delay'!T1018)/0.000125</f>
        <v>0</v>
      </c>
      <c r="K1016">
        <v>0.12662499999999999</v>
      </c>
      <c r="L1016">
        <f>IF((('Pres Est+Mov Vlv+Mach Delay'!S1018-'Pres Est+Mov Vlv+Mach Delay'!S1017)/0.000125&lt;=0),0.0000001,('Pres Est+Mov Vlv+Mach Delay'!S1018-'Pres Est+Mov Vlv+Mach Delay'!S1017)/0.000125)</f>
        <v>9.9999999999999995E-8</v>
      </c>
    </row>
    <row r="1017" spans="8:12" x14ac:dyDescent="0.2">
      <c r="H1017">
        <v>0.12675</v>
      </c>
      <c r="I1017">
        <f>('Pres Est+Mov Vlv+Mach Delay'!T1020-'Pres Est+Mov Vlv+Mach Delay'!T1019)/0.000125</f>
        <v>0</v>
      </c>
      <c r="K1017">
        <v>0.12675</v>
      </c>
      <c r="L1017">
        <f>IF((('Pres Est+Mov Vlv+Mach Delay'!S1019-'Pres Est+Mov Vlv+Mach Delay'!S1018)/0.000125&lt;=0),0.0000001,('Pres Est+Mov Vlv+Mach Delay'!S1019-'Pres Est+Mov Vlv+Mach Delay'!S1018)/0.000125)</f>
        <v>9.9999999999999995E-8</v>
      </c>
    </row>
    <row r="1018" spans="8:12" x14ac:dyDescent="0.2">
      <c r="H1018">
        <v>0.12687499999999999</v>
      </c>
      <c r="I1018">
        <v>0</v>
      </c>
      <c r="K1018">
        <v>0.12687499999999999</v>
      </c>
      <c r="L1018">
        <f>IF((('Pres Est+Mov Vlv+Mach Delay'!S1020-'Pres Est+Mov Vlv+Mach Delay'!S1019)/0.000125&lt;=0),0.0000001,('Pres Est+Mov Vlv+Mach Delay'!S1020-'Pres Est+Mov Vlv+Mach Delay'!S1019)/0.000125)</f>
        <v>9.9999999999999995E-8</v>
      </c>
    </row>
    <row r="1019" spans="8:12" x14ac:dyDescent="0.2">
      <c r="H1019">
        <v>0.127</v>
      </c>
      <c r="I1019">
        <f>('Pres Est+Mov Vlv+Mach Delay'!T1022-'Pres Est+Mov Vlv+Mach Delay'!T1021)/0.000125</f>
        <v>0</v>
      </c>
      <c r="K1019">
        <v>0.127</v>
      </c>
      <c r="L1019">
        <f>IF((('Pres Est+Mov Vlv+Mach Delay'!S1021-'Pres Est+Mov Vlv+Mach Delay'!S1020)/0.000125&lt;=0),0.0000001,('Pres Est+Mov Vlv+Mach Delay'!S1021-'Pres Est+Mov Vlv+Mach Delay'!S1020)/0.000125)</f>
        <v>9.9999999999999995E-8</v>
      </c>
    </row>
    <row r="1020" spans="8:12" x14ac:dyDescent="0.2">
      <c r="H1020">
        <v>0.12712499999999999</v>
      </c>
      <c r="I1020">
        <f>('Pres Est+Mov Vlv+Mach Delay'!T1023-'Pres Est+Mov Vlv+Mach Delay'!T1022)/0.000125</f>
        <v>0</v>
      </c>
      <c r="K1020">
        <v>0.12712499999999999</v>
      </c>
      <c r="L1020">
        <f>IF((('Pres Est+Mov Vlv+Mach Delay'!S1022-'Pres Est+Mov Vlv+Mach Delay'!S1021)/0.000125&lt;=0),0.0000001,('Pres Est+Mov Vlv+Mach Delay'!S1022-'Pres Est+Mov Vlv+Mach Delay'!S1021)/0.000125)</f>
        <v>9.9999999999999995E-8</v>
      </c>
    </row>
    <row r="1021" spans="8:12" x14ac:dyDescent="0.2">
      <c r="H1021">
        <v>0.12725</v>
      </c>
      <c r="I1021">
        <f>('Pres Est+Mov Vlv+Mach Delay'!T1024-'Pres Est+Mov Vlv+Mach Delay'!T1023)/0.000125</f>
        <v>0</v>
      </c>
      <c r="K1021">
        <v>0.12725</v>
      </c>
      <c r="L1021">
        <f>IF((('Pres Est+Mov Vlv+Mach Delay'!S1023-'Pres Est+Mov Vlv+Mach Delay'!S1022)/0.000125&lt;=0),0.0000001,('Pres Est+Mov Vlv+Mach Delay'!S1023-'Pres Est+Mov Vlv+Mach Delay'!S1022)/0.000125)</f>
        <v>9.9999999999999995E-8</v>
      </c>
    </row>
    <row r="1022" spans="8:12" x14ac:dyDescent="0.2">
      <c r="H1022">
        <v>0.12737499999999999</v>
      </c>
      <c r="I1022">
        <f>('Pres Est+Mov Vlv+Mach Delay'!T1025-'Pres Est+Mov Vlv+Mach Delay'!T1024)/0.000125</f>
        <v>0</v>
      </c>
      <c r="K1022">
        <v>0.12737499999999999</v>
      </c>
      <c r="L1022">
        <f>IF((('Pres Est+Mov Vlv+Mach Delay'!S1024-'Pres Est+Mov Vlv+Mach Delay'!S1023)/0.000125&lt;=0),0.0000001,('Pres Est+Mov Vlv+Mach Delay'!S1024-'Pres Est+Mov Vlv+Mach Delay'!S1023)/0.000125)</f>
        <v>9.9999999999999995E-8</v>
      </c>
    </row>
    <row r="1023" spans="8:12" x14ac:dyDescent="0.2">
      <c r="H1023">
        <v>0.1275</v>
      </c>
      <c r="I1023">
        <f>('Pres Est+Mov Vlv+Mach Delay'!T1026-'Pres Est+Mov Vlv+Mach Delay'!T1025)/0.000125</f>
        <v>0</v>
      </c>
      <c r="K1023">
        <v>0.1275</v>
      </c>
      <c r="L1023">
        <f>IF((('Pres Est+Mov Vlv+Mach Delay'!S1025-'Pres Est+Mov Vlv+Mach Delay'!S1024)/0.000125&lt;=0),0.0000001,('Pres Est+Mov Vlv+Mach Delay'!S1025-'Pres Est+Mov Vlv+Mach Delay'!S1024)/0.000125)</f>
        <v>9.9999999999999995E-8</v>
      </c>
    </row>
    <row r="1024" spans="8:12" x14ac:dyDescent="0.2">
      <c r="H1024">
        <v>0.12762499999999999</v>
      </c>
      <c r="I1024">
        <f>('Pres Est+Mov Vlv+Mach Delay'!T1027-'Pres Est+Mov Vlv+Mach Delay'!T1026)/0.000125</f>
        <v>0</v>
      </c>
      <c r="K1024">
        <v>0.12762499999999999</v>
      </c>
      <c r="L1024">
        <f>IF((('Pres Est+Mov Vlv+Mach Delay'!S1026-'Pres Est+Mov Vlv+Mach Delay'!S1025)/0.000125&lt;=0),0.0000001,('Pres Est+Mov Vlv+Mach Delay'!S1026-'Pres Est+Mov Vlv+Mach Delay'!S1025)/0.000125)</f>
        <v>9.9999999999999995E-8</v>
      </c>
    </row>
    <row r="1025" spans="8:12" x14ac:dyDescent="0.2">
      <c r="H1025">
        <v>0.12775</v>
      </c>
      <c r="I1025">
        <f>('Pres Est+Mov Vlv+Mach Delay'!T1028-'Pres Est+Mov Vlv+Mach Delay'!T1027)/0.000125</f>
        <v>0</v>
      </c>
      <c r="K1025">
        <v>0.12775</v>
      </c>
      <c r="L1025">
        <f>IF((('Pres Est+Mov Vlv+Mach Delay'!S1027-'Pres Est+Mov Vlv+Mach Delay'!S1026)/0.000125&lt;=0),0.0000001,('Pres Est+Mov Vlv+Mach Delay'!S1027-'Pres Est+Mov Vlv+Mach Delay'!S1026)/0.000125)</f>
        <v>9.9999999999999995E-8</v>
      </c>
    </row>
    <row r="1026" spans="8:12" x14ac:dyDescent="0.2">
      <c r="H1026">
        <v>0.12787499999999999</v>
      </c>
      <c r="I1026">
        <f>('Pres Est+Mov Vlv+Mach Delay'!T1029-'Pres Est+Mov Vlv+Mach Delay'!T1028)/0.000125</f>
        <v>0</v>
      </c>
      <c r="K1026">
        <v>0.12787499999999999</v>
      </c>
      <c r="L1026">
        <f>IF((('Pres Est+Mov Vlv+Mach Delay'!S1028-'Pres Est+Mov Vlv+Mach Delay'!S1027)/0.000125&lt;=0),0.0000001,('Pres Est+Mov Vlv+Mach Delay'!S1028-'Pres Est+Mov Vlv+Mach Delay'!S1027)/0.000125)</f>
        <v>9.9999999999999995E-8</v>
      </c>
    </row>
    <row r="1027" spans="8:12" x14ac:dyDescent="0.2">
      <c r="H1027">
        <v>0.128</v>
      </c>
      <c r="I1027">
        <f>('Pres Est+Mov Vlv+Mach Delay'!T1030-'Pres Est+Mov Vlv+Mach Delay'!T1029)/0.000125</f>
        <v>0</v>
      </c>
      <c r="K1027">
        <v>0.128</v>
      </c>
      <c r="L1027">
        <f>IF((('Pres Est+Mov Vlv+Mach Delay'!S1029-'Pres Est+Mov Vlv+Mach Delay'!S1028)/0.000125&lt;=0),0.0000001,('Pres Est+Mov Vlv+Mach Delay'!S1029-'Pres Est+Mov Vlv+Mach Delay'!S1028)/0.000125)</f>
        <v>9.9999999999999995E-8</v>
      </c>
    </row>
    <row r="1028" spans="8:12" x14ac:dyDescent="0.2">
      <c r="H1028">
        <v>0.12812499999999999</v>
      </c>
      <c r="I1028">
        <f>('Pres Est+Mov Vlv+Mach Delay'!T1031-'Pres Est+Mov Vlv+Mach Delay'!T1030)/0.000125</f>
        <v>0</v>
      </c>
      <c r="K1028">
        <v>0.12812499999999999</v>
      </c>
      <c r="L1028">
        <f>IF((('Pres Est+Mov Vlv+Mach Delay'!S1030-'Pres Est+Mov Vlv+Mach Delay'!S1029)/0.000125&lt;=0),0.0000001,('Pres Est+Mov Vlv+Mach Delay'!S1030-'Pres Est+Mov Vlv+Mach Delay'!S1029)/0.000125)</f>
        <v>9.9999999999999995E-8</v>
      </c>
    </row>
    <row r="1029" spans="8:12" x14ac:dyDescent="0.2">
      <c r="H1029">
        <v>0.12825</v>
      </c>
      <c r="I1029">
        <f>('Pres Est+Mov Vlv+Mach Delay'!T1032-'Pres Est+Mov Vlv+Mach Delay'!T1031)/0.000125</f>
        <v>0</v>
      </c>
      <c r="K1029">
        <v>0.12825</v>
      </c>
      <c r="L1029">
        <f>IF((('Pres Est+Mov Vlv+Mach Delay'!S1031-'Pres Est+Mov Vlv+Mach Delay'!S1030)/0.000125&lt;=0),0.0000001,('Pres Est+Mov Vlv+Mach Delay'!S1031-'Pres Est+Mov Vlv+Mach Delay'!S1030)/0.000125)</f>
        <v>9.9999999999999995E-8</v>
      </c>
    </row>
    <row r="1030" spans="8:12" x14ac:dyDescent="0.2">
      <c r="H1030">
        <v>0.12837499999999999</v>
      </c>
      <c r="I1030">
        <f>('Pres Est+Mov Vlv+Mach Delay'!T1033-'Pres Est+Mov Vlv+Mach Delay'!T1032)/0.000125</f>
        <v>0</v>
      </c>
      <c r="K1030">
        <v>0.12837499999999999</v>
      </c>
      <c r="L1030">
        <f>IF((('Pres Est+Mov Vlv+Mach Delay'!S1032-'Pres Est+Mov Vlv+Mach Delay'!S1031)/0.000125&lt;=0),0.0000001,('Pres Est+Mov Vlv+Mach Delay'!S1032-'Pres Est+Mov Vlv+Mach Delay'!S1031)/0.000125)</f>
        <v>9.9999999999999995E-8</v>
      </c>
    </row>
    <row r="1031" spans="8:12" x14ac:dyDescent="0.2">
      <c r="H1031">
        <v>0.1285</v>
      </c>
      <c r="I1031">
        <f>('Pres Est+Mov Vlv+Mach Delay'!T1034-'Pres Est+Mov Vlv+Mach Delay'!T1033)/0.000125</f>
        <v>0</v>
      </c>
      <c r="K1031">
        <v>0.1285</v>
      </c>
      <c r="L1031">
        <f>IF((('Pres Est+Mov Vlv+Mach Delay'!S1033-'Pres Est+Mov Vlv+Mach Delay'!S1032)/0.000125&lt;=0),0.0000001,('Pres Est+Mov Vlv+Mach Delay'!S1033-'Pres Est+Mov Vlv+Mach Delay'!S1032)/0.000125)</f>
        <v>9.9999999999999995E-8</v>
      </c>
    </row>
    <row r="1032" spans="8:12" x14ac:dyDescent="0.2">
      <c r="H1032">
        <v>0.12862499999999999</v>
      </c>
      <c r="I1032">
        <f>('Pres Est+Mov Vlv+Mach Delay'!T1035-'Pres Est+Mov Vlv+Mach Delay'!T1034)/0.000125</f>
        <v>0</v>
      </c>
      <c r="K1032">
        <v>0.12862499999999999</v>
      </c>
      <c r="L1032">
        <f>IF((('Pres Est+Mov Vlv+Mach Delay'!S1034-'Pres Est+Mov Vlv+Mach Delay'!S1033)/0.000125&lt;=0),0.0000001,('Pres Est+Mov Vlv+Mach Delay'!S1034-'Pres Est+Mov Vlv+Mach Delay'!S1033)/0.000125)</f>
        <v>9.9999999999999995E-8</v>
      </c>
    </row>
    <row r="1033" spans="8:12" x14ac:dyDescent="0.2">
      <c r="H1033">
        <v>0.12875</v>
      </c>
      <c r="I1033">
        <f>('Pres Est+Mov Vlv+Mach Delay'!T1036-'Pres Est+Mov Vlv+Mach Delay'!T1035)/0.000125</f>
        <v>0</v>
      </c>
      <c r="K1033">
        <v>0.12875</v>
      </c>
      <c r="L1033">
        <f>IF((('Pres Est+Mov Vlv+Mach Delay'!S1035-'Pres Est+Mov Vlv+Mach Delay'!S1034)/0.000125&lt;=0),0.0000001,('Pres Est+Mov Vlv+Mach Delay'!S1035-'Pres Est+Mov Vlv+Mach Delay'!S1034)/0.000125)</f>
        <v>9.9999999999999995E-8</v>
      </c>
    </row>
    <row r="1034" spans="8:12" x14ac:dyDescent="0.2">
      <c r="H1034">
        <v>0.12887499999999999</v>
      </c>
      <c r="I1034">
        <f>('Pres Est+Mov Vlv+Mach Delay'!T1037-'Pres Est+Mov Vlv+Mach Delay'!T1036)/0.000125</f>
        <v>0</v>
      </c>
      <c r="K1034">
        <v>0.12887499999999999</v>
      </c>
      <c r="L1034">
        <f>IF((('Pres Est+Mov Vlv+Mach Delay'!S1036-'Pres Est+Mov Vlv+Mach Delay'!S1035)/0.000125&lt;=0),0.0000001,('Pres Est+Mov Vlv+Mach Delay'!S1036-'Pres Est+Mov Vlv+Mach Delay'!S1035)/0.000125)</f>
        <v>9.9999999999999995E-8</v>
      </c>
    </row>
    <row r="1035" spans="8:12" x14ac:dyDescent="0.2">
      <c r="H1035">
        <v>0.129</v>
      </c>
      <c r="I1035">
        <f>('Pres Est+Mov Vlv+Mach Delay'!T1038-'Pres Est+Mov Vlv+Mach Delay'!T1037)/0.000125</f>
        <v>0</v>
      </c>
      <c r="K1035">
        <v>0.129</v>
      </c>
      <c r="L1035">
        <f>IF((('Pres Est+Mov Vlv+Mach Delay'!S1037-'Pres Est+Mov Vlv+Mach Delay'!S1036)/0.000125&lt;=0),0.0000001,('Pres Est+Mov Vlv+Mach Delay'!S1037-'Pres Est+Mov Vlv+Mach Delay'!S1036)/0.000125)</f>
        <v>9.9999999999999995E-8</v>
      </c>
    </row>
    <row r="1036" spans="8:12" x14ac:dyDescent="0.2">
      <c r="H1036">
        <v>0.12912499999999999</v>
      </c>
      <c r="I1036">
        <f>('Pres Est+Mov Vlv+Mach Delay'!T1039-'Pres Est+Mov Vlv+Mach Delay'!T1038)/0.000125</f>
        <v>0</v>
      </c>
      <c r="K1036">
        <v>0.12912499999999999</v>
      </c>
      <c r="L1036">
        <f>IF((('Pres Est+Mov Vlv+Mach Delay'!S1038-'Pres Est+Mov Vlv+Mach Delay'!S1037)/0.000125&lt;=0),0.0000001,('Pres Est+Mov Vlv+Mach Delay'!S1038-'Pres Est+Mov Vlv+Mach Delay'!S1037)/0.000125)</f>
        <v>9.9999999999999995E-8</v>
      </c>
    </row>
    <row r="1037" spans="8:12" x14ac:dyDescent="0.2">
      <c r="H1037">
        <v>0.12925</v>
      </c>
      <c r="I1037">
        <f>('Pres Est+Mov Vlv+Mach Delay'!T1040-'Pres Est+Mov Vlv+Mach Delay'!T1039)/0.000125</f>
        <v>0</v>
      </c>
      <c r="K1037">
        <v>0.12925</v>
      </c>
      <c r="L1037">
        <f>IF((('Pres Est+Mov Vlv+Mach Delay'!S1039-'Pres Est+Mov Vlv+Mach Delay'!S1038)/0.000125&lt;=0),0.0000001,('Pres Est+Mov Vlv+Mach Delay'!S1039-'Pres Est+Mov Vlv+Mach Delay'!S1038)/0.000125)</f>
        <v>9.9999999999999995E-8</v>
      </c>
    </row>
    <row r="1038" spans="8:12" x14ac:dyDescent="0.2">
      <c r="H1038">
        <v>0.12937499999999999</v>
      </c>
      <c r="I1038">
        <f>('Pres Est+Mov Vlv+Mach Delay'!T1041-'Pres Est+Mov Vlv+Mach Delay'!T1040)/0.000125</f>
        <v>0</v>
      </c>
      <c r="K1038">
        <v>0.12937499999999999</v>
      </c>
      <c r="L1038">
        <f>IF((('Pres Est+Mov Vlv+Mach Delay'!S1040-'Pres Est+Mov Vlv+Mach Delay'!S1039)/0.000125&lt;=0),0.0000001,('Pres Est+Mov Vlv+Mach Delay'!S1040-'Pres Est+Mov Vlv+Mach Delay'!S1039)/0.000125)</f>
        <v>9.9999999999999995E-8</v>
      </c>
    </row>
    <row r="1039" spans="8:12" x14ac:dyDescent="0.2">
      <c r="H1039">
        <v>0.1295</v>
      </c>
      <c r="I1039">
        <f>('Pres Est+Mov Vlv+Mach Delay'!T1042-'Pres Est+Mov Vlv+Mach Delay'!T1041)/0.000125</f>
        <v>0</v>
      </c>
      <c r="K1039">
        <v>0.1295</v>
      </c>
      <c r="L1039">
        <f>IF((('Pres Est+Mov Vlv+Mach Delay'!S1041-'Pres Est+Mov Vlv+Mach Delay'!S1040)/0.000125&lt;=0),0.0000001,('Pres Est+Mov Vlv+Mach Delay'!S1041-'Pres Est+Mov Vlv+Mach Delay'!S1040)/0.000125)</f>
        <v>9.9999999999999995E-8</v>
      </c>
    </row>
    <row r="1040" spans="8:12" x14ac:dyDescent="0.2">
      <c r="H1040">
        <v>0.12962499999999999</v>
      </c>
      <c r="I1040">
        <f>('Pres Est+Mov Vlv+Mach Delay'!T1043-'Pres Est+Mov Vlv+Mach Delay'!T1042)/0.000125</f>
        <v>0</v>
      </c>
      <c r="K1040">
        <v>0.12962499999999999</v>
      </c>
      <c r="L1040">
        <f>IF((('Pres Est+Mov Vlv+Mach Delay'!S1042-'Pres Est+Mov Vlv+Mach Delay'!S1041)/0.000125&lt;=0),0.0000001,('Pres Est+Mov Vlv+Mach Delay'!S1042-'Pres Est+Mov Vlv+Mach Delay'!S1041)/0.000125)</f>
        <v>9.9999999999999995E-8</v>
      </c>
    </row>
    <row r="1041" spans="8:12" x14ac:dyDescent="0.2">
      <c r="H1041">
        <v>0.12975</v>
      </c>
      <c r="I1041">
        <f>('Pres Est+Mov Vlv+Mach Delay'!T1044-'Pres Est+Mov Vlv+Mach Delay'!T1043)/0.000125</f>
        <v>0</v>
      </c>
      <c r="K1041">
        <v>0.12975</v>
      </c>
      <c r="L1041">
        <f>IF((('Pres Est+Mov Vlv+Mach Delay'!S1043-'Pres Est+Mov Vlv+Mach Delay'!S1042)/0.000125&lt;=0),0.0000001,('Pres Est+Mov Vlv+Mach Delay'!S1043-'Pres Est+Mov Vlv+Mach Delay'!S1042)/0.000125)</f>
        <v>9.9999999999999995E-8</v>
      </c>
    </row>
    <row r="1042" spans="8:12" x14ac:dyDescent="0.2">
      <c r="H1042">
        <v>0.12987499999999999</v>
      </c>
      <c r="I1042">
        <f>('Pres Est+Mov Vlv+Mach Delay'!T1045-'Pres Est+Mov Vlv+Mach Delay'!T1044)/0.000125</f>
        <v>0</v>
      </c>
      <c r="K1042">
        <v>0.12987499999999999</v>
      </c>
      <c r="L1042">
        <f>IF((('Pres Est+Mov Vlv+Mach Delay'!S1044-'Pres Est+Mov Vlv+Mach Delay'!S1043)/0.000125&lt;=0),0.0000001,('Pres Est+Mov Vlv+Mach Delay'!S1044-'Pres Est+Mov Vlv+Mach Delay'!S1043)/0.000125)</f>
        <v>9.9999999999999995E-8</v>
      </c>
    </row>
    <row r="1043" spans="8:12" x14ac:dyDescent="0.2">
      <c r="H1043">
        <v>0.13</v>
      </c>
      <c r="I1043">
        <f>('Pres Est+Mov Vlv+Mach Delay'!T1046-'Pres Est+Mov Vlv+Mach Delay'!T1045)/0.000125</f>
        <v>0</v>
      </c>
      <c r="K1043">
        <v>0.13</v>
      </c>
      <c r="L1043">
        <f>IF((('Pres Est+Mov Vlv+Mach Delay'!S1045-'Pres Est+Mov Vlv+Mach Delay'!S1044)/0.000125&lt;=0),0.0000001,('Pres Est+Mov Vlv+Mach Delay'!S1045-'Pres Est+Mov Vlv+Mach Delay'!S1044)/0.000125)</f>
        <v>9.9999999999999995E-8</v>
      </c>
    </row>
    <row r="1044" spans="8:12" x14ac:dyDescent="0.2">
      <c r="H1044">
        <v>0.13012499999999999</v>
      </c>
      <c r="I1044">
        <f>('Pres Est+Mov Vlv+Mach Delay'!T1047-'Pres Est+Mov Vlv+Mach Delay'!T1046)/0.000125</f>
        <v>0</v>
      </c>
      <c r="K1044">
        <v>0.13012499999999999</v>
      </c>
      <c r="L1044">
        <f>IF((('Pres Est+Mov Vlv+Mach Delay'!S1046-'Pres Est+Mov Vlv+Mach Delay'!S1045)/0.000125&lt;=0),0.0000001,('Pres Est+Mov Vlv+Mach Delay'!S1046-'Pres Est+Mov Vlv+Mach Delay'!S1045)/0.000125)</f>
        <v>9.9999999999999995E-8</v>
      </c>
    </row>
    <row r="1045" spans="8:12" x14ac:dyDescent="0.2">
      <c r="H1045">
        <v>0.13025</v>
      </c>
      <c r="I1045">
        <f>('Pres Est+Mov Vlv+Mach Delay'!T1048-'Pres Est+Mov Vlv+Mach Delay'!T1047)/0.000125</f>
        <v>0</v>
      </c>
      <c r="K1045">
        <v>0.13025</v>
      </c>
      <c r="L1045">
        <f>IF((('Pres Est+Mov Vlv+Mach Delay'!S1047-'Pres Est+Mov Vlv+Mach Delay'!S1046)/0.000125&lt;=0),0.0000001,('Pres Est+Mov Vlv+Mach Delay'!S1047-'Pres Est+Mov Vlv+Mach Delay'!S1046)/0.000125)</f>
        <v>9.9999999999999995E-8</v>
      </c>
    </row>
    <row r="1046" spans="8:12" x14ac:dyDescent="0.2">
      <c r="H1046">
        <v>0.13037499999999999</v>
      </c>
      <c r="I1046">
        <f>('Pres Est+Mov Vlv+Mach Delay'!T1049-'Pres Est+Mov Vlv+Mach Delay'!T1048)/0.000125</f>
        <v>0</v>
      </c>
      <c r="K1046">
        <v>0.13037499999999999</v>
      </c>
      <c r="L1046">
        <f>IF((('Pres Est+Mov Vlv+Mach Delay'!S1048-'Pres Est+Mov Vlv+Mach Delay'!S1047)/0.000125&lt;=0),0.0000001,('Pres Est+Mov Vlv+Mach Delay'!S1048-'Pres Est+Mov Vlv+Mach Delay'!S1047)/0.000125)</f>
        <v>9.9999999999999995E-8</v>
      </c>
    </row>
    <row r="1047" spans="8:12" x14ac:dyDescent="0.2">
      <c r="H1047">
        <v>0.1305</v>
      </c>
      <c r="I1047">
        <f>('Pres Est+Mov Vlv+Mach Delay'!T1050-'Pres Est+Mov Vlv+Mach Delay'!T1049)/0.000125</f>
        <v>0</v>
      </c>
      <c r="K1047">
        <v>0.1305</v>
      </c>
      <c r="L1047">
        <f>IF((('Pres Est+Mov Vlv+Mach Delay'!S1049-'Pres Est+Mov Vlv+Mach Delay'!S1048)/0.000125&lt;=0),0.0000001,('Pres Est+Mov Vlv+Mach Delay'!S1049-'Pres Est+Mov Vlv+Mach Delay'!S1048)/0.000125)</f>
        <v>9.9999999999999995E-8</v>
      </c>
    </row>
    <row r="1048" spans="8:12" x14ac:dyDescent="0.2">
      <c r="H1048">
        <v>0.13062499999999999</v>
      </c>
      <c r="I1048">
        <f>('Pres Est+Mov Vlv+Mach Delay'!T1051-'Pres Est+Mov Vlv+Mach Delay'!T1050)/0.000125</f>
        <v>0</v>
      </c>
      <c r="K1048">
        <v>0.13062499999999999</v>
      </c>
      <c r="L1048">
        <f>IF((('Pres Est+Mov Vlv+Mach Delay'!S1050-'Pres Est+Mov Vlv+Mach Delay'!S1049)/0.000125&lt;=0),0.0000001,('Pres Est+Mov Vlv+Mach Delay'!S1050-'Pres Est+Mov Vlv+Mach Delay'!S1049)/0.000125)</f>
        <v>9.9999999999999995E-8</v>
      </c>
    </row>
    <row r="1049" spans="8:12" x14ac:dyDescent="0.2">
      <c r="H1049">
        <v>0.13075000000000001</v>
      </c>
      <c r="I1049">
        <f>('Pres Est+Mov Vlv+Mach Delay'!T1052-'Pres Est+Mov Vlv+Mach Delay'!T1051)/0.000125</f>
        <v>0</v>
      </c>
      <c r="K1049">
        <v>0.13075000000000001</v>
      </c>
      <c r="L1049">
        <f>IF((('Pres Est+Mov Vlv+Mach Delay'!S1051-'Pres Est+Mov Vlv+Mach Delay'!S1050)/0.000125&lt;=0),0.0000001,('Pres Est+Mov Vlv+Mach Delay'!S1051-'Pres Est+Mov Vlv+Mach Delay'!S1050)/0.000125)</f>
        <v>9.9999999999999995E-8</v>
      </c>
    </row>
    <row r="1050" spans="8:12" x14ac:dyDescent="0.2">
      <c r="H1050">
        <v>0.13087499999999999</v>
      </c>
      <c r="I1050">
        <f>('Pres Est+Mov Vlv+Mach Delay'!T1053-'Pres Est+Mov Vlv+Mach Delay'!T1052)/0.000125</f>
        <v>0</v>
      </c>
      <c r="K1050">
        <v>0.13087499999999999</v>
      </c>
      <c r="L1050">
        <f>IF((('Pres Est+Mov Vlv+Mach Delay'!S1052-'Pres Est+Mov Vlv+Mach Delay'!S1051)/0.000125&lt;=0),0.0000001,('Pres Est+Mov Vlv+Mach Delay'!S1052-'Pres Est+Mov Vlv+Mach Delay'!S1051)/0.000125)</f>
        <v>9.9999999999999995E-8</v>
      </c>
    </row>
    <row r="1051" spans="8:12" x14ac:dyDescent="0.2">
      <c r="H1051">
        <v>0.13100000000000001</v>
      </c>
      <c r="I1051">
        <f>('Pres Est+Mov Vlv+Mach Delay'!T1054-'Pres Est+Mov Vlv+Mach Delay'!T1053)/0.000125</f>
        <v>0</v>
      </c>
      <c r="K1051">
        <v>0.13100000000000001</v>
      </c>
      <c r="L1051">
        <f>IF((('Pres Est+Mov Vlv+Mach Delay'!S1053-'Pres Est+Mov Vlv+Mach Delay'!S1052)/0.000125&lt;=0),0.0000001,('Pres Est+Mov Vlv+Mach Delay'!S1053-'Pres Est+Mov Vlv+Mach Delay'!S1052)/0.000125)</f>
        <v>9.9999999999999995E-8</v>
      </c>
    </row>
    <row r="1052" spans="8:12" x14ac:dyDescent="0.2">
      <c r="H1052">
        <v>0.13112499999999999</v>
      </c>
      <c r="I1052">
        <f>('Pres Est+Mov Vlv+Mach Delay'!T1055-'Pres Est+Mov Vlv+Mach Delay'!T1054)/0.000125</f>
        <v>0</v>
      </c>
      <c r="K1052">
        <v>0.13112499999999999</v>
      </c>
      <c r="L1052">
        <f>IF((('Pres Est+Mov Vlv+Mach Delay'!S1054-'Pres Est+Mov Vlv+Mach Delay'!S1053)/0.000125&lt;=0),0.0000001,('Pres Est+Mov Vlv+Mach Delay'!S1054-'Pres Est+Mov Vlv+Mach Delay'!S1053)/0.000125)</f>
        <v>9.9999999999999995E-8</v>
      </c>
    </row>
    <row r="1053" spans="8:12" x14ac:dyDescent="0.2">
      <c r="H1053">
        <v>0.13125000000000001</v>
      </c>
      <c r="I1053">
        <f>('Pres Est+Mov Vlv+Mach Delay'!T1056-'Pres Est+Mov Vlv+Mach Delay'!T1055)/0.000125</f>
        <v>0</v>
      </c>
      <c r="K1053">
        <v>0.13125000000000001</v>
      </c>
      <c r="L1053">
        <f>IF((('Pres Est+Mov Vlv+Mach Delay'!S1055-'Pres Est+Mov Vlv+Mach Delay'!S1054)/0.000125&lt;=0),0.0000001,('Pres Est+Mov Vlv+Mach Delay'!S1055-'Pres Est+Mov Vlv+Mach Delay'!S1054)/0.000125)</f>
        <v>9.9999999999999995E-8</v>
      </c>
    </row>
    <row r="1054" spans="8:12" x14ac:dyDescent="0.2">
      <c r="H1054">
        <v>0.13137499999999999</v>
      </c>
      <c r="I1054">
        <f>('Pres Est+Mov Vlv+Mach Delay'!T1057-'Pres Est+Mov Vlv+Mach Delay'!T1056)/0.000125</f>
        <v>0</v>
      </c>
      <c r="K1054">
        <v>0.13137499999999999</v>
      </c>
      <c r="L1054">
        <f>IF((('Pres Est+Mov Vlv+Mach Delay'!S1056-'Pres Est+Mov Vlv+Mach Delay'!S1055)/0.000125&lt;=0),0.0000001,('Pres Est+Mov Vlv+Mach Delay'!S1056-'Pres Est+Mov Vlv+Mach Delay'!S1055)/0.000125)</f>
        <v>9.9999999999999995E-8</v>
      </c>
    </row>
    <row r="1055" spans="8:12" x14ac:dyDescent="0.2">
      <c r="H1055">
        <v>0.13150000000000001</v>
      </c>
      <c r="I1055">
        <f>('Pres Est+Mov Vlv+Mach Delay'!T1058-'Pres Est+Mov Vlv+Mach Delay'!T1057)/0.000125</f>
        <v>0</v>
      </c>
      <c r="K1055">
        <v>0.13150000000000001</v>
      </c>
      <c r="L1055">
        <f>IF((('Pres Est+Mov Vlv+Mach Delay'!S1057-'Pres Est+Mov Vlv+Mach Delay'!S1056)/0.000125&lt;=0),0.0000001,('Pres Est+Mov Vlv+Mach Delay'!S1057-'Pres Est+Mov Vlv+Mach Delay'!S1056)/0.000125)</f>
        <v>9.9999999999999995E-8</v>
      </c>
    </row>
    <row r="1056" spans="8:12" x14ac:dyDescent="0.2">
      <c r="H1056">
        <v>0.13162499999999999</v>
      </c>
      <c r="I1056">
        <f>('Pres Est+Mov Vlv+Mach Delay'!T1059-'Pres Est+Mov Vlv+Mach Delay'!T1058)/0.000125</f>
        <v>0</v>
      </c>
      <c r="K1056">
        <v>0.13162499999999999</v>
      </c>
      <c r="L1056">
        <f>IF((('Pres Est+Mov Vlv+Mach Delay'!S1058-'Pres Est+Mov Vlv+Mach Delay'!S1057)/0.000125&lt;=0),0.0000001,('Pres Est+Mov Vlv+Mach Delay'!S1058-'Pres Est+Mov Vlv+Mach Delay'!S1057)/0.000125)</f>
        <v>9.9999999999999995E-8</v>
      </c>
    </row>
    <row r="1057" spans="8:12" x14ac:dyDescent="0.2">
      <c r="H1057">
        <v>0.13175000000000001</v>
      </c>
      <c r="I1057">
        <f>('Pres Est+Mov Vlv+Mach Delay'!T1060-'Pres Est+Mov Vlv+Mach Delay'!T1059)/0.000125</f>
        <v>0</v>
      </c>
      <c r="K1057">
        <v>0.13175000000000001</v>
      </c>
      <c r="L1057">
        <f>IF((('Pres Est+Mov Vlv+Mach Delay'!S1059-'Pres Est+Mov Vlv+Mach Delay'!S1058)/0.000125&lt;=0),0.0000001,('Pres Est+Mov Vlv+Mach Delay'!S1059-'Pres Est+Mov Vlv+Mach Delay'!S1058)/0.000125)</f>
        <v>9.9999999999999995E-8</v>
      </c>
    </row>
    <row r="1058" spans="8:12" x14ac:dyDescent="0.2">
      <c r="H1058">
        <v>0.13187499999999999</v>
      </c>
      <c r="I1058">
        <f>('Pres Est+Mov Vlv+Mach Delay'!T1061-'Pres Est+Mov Vlv+Mach Delay'!T1060)/0.000125</f>
        <v>0</v>
      </c>
      <c r="K1058">
        <v>0.13187499999999999</v>
      </c>
      <c r="L1058">
        <f>IF((('Pres Est+Mov Vlv+Mach Delay'!S1060-'Pres Est+Mov Vlv+Mach Delay'!S1059)/0.000125&lt;=0),0.0000001,('Pres Est+Mov Vlv+Mach Delay'!S1060-'Pres Est+Mov Vlv+Mach Delay'!S1059)/0.000125)</f>
        <v>9.9999999999999995E-8</v>
      </c>
    </row>
    <row r="1059" spans="8:12" x14ac:dyDescent="0.2">
      <c r="H1059">
        <v>0.13200000000000001</v>
      </c>
      <c r="I1059">
        <f>('Pres Est+Mov Vlv+Mach Delay'!T1062-'Pres Est+Mov Vlv+Mach Delay'!T1061)/0.000125</f>
        <v>0</v>
      </c>
      <c r="K1059">
        <v>0.13200000000000001</v>
      </c>
      <c r="L1059">
        <f>IF((('Pres Est+Mov Vlv+Mach Delay'!S1061-'Pres Est+Mov Vlv+Mach Delay'!S1060)/0.000125&lt;=0),0.0000001,('Pres Est+Mov Vlv+Mach Delay'!S1061-'Pres Est+Mov Vlv+Mach Delay'!S1060)/0.000125)</f>
        <v>9.9999999999999995E-8</v>
      </c>
    </row>
    <row r="1060" spans="8:12" x14ac:dyDescent="0.2">
      <c r="H1060">
        <v>0.13212499999999999</v>
      </c>
      <c r="I1060">
        <f>('Pres Est+Mov Vlv+Mach Delay'!T1063-'Pres Est+Mov Vlv+Mach Delay'!T1062)/0.000125</f>
        <v>0</v>
      </c>
      <c r="K1060">
        <v>0.13212499999999999</v>
      </c>
      <c r="L1060">
        <f>IF((('Pres Est+Mov Vlv+Mach Delay'!S1062-'Pres Est+Mov Vlv+Mach Delay'!S1061)/0.000125&lt;=0),0.0000001,('Pres Est+Mov Vlv+Mach Delay'!S1062-'Pres Est+Mov Vlv+Mach Delay'!S1061)/0.000125)</f>
        <v>9.9999999999999995E-8</v>
      </c>
    </row>
    <row r="1061" spans="8:12" x14ac:dyDescent="0.2">
      <c r="H1061">
        <v>0.13225000000000001</v>
      </c>
      <c r="I1061">
        <f>('Pres Est+Mov Vlv+Mach Delay'!T1064-'Pres Est+Mov Vlv+Mach Delay'!T1063)/0.000125</f>
        <v>0</v>
      </c>
      <c r="K1061">
        <v>0.13225000000000001</v>
      </c>
      <c r="L1061">
        <f>IF((('Pres Est+Mov Vlv+Mach Delay'!S1063-'Pres Est+Mov Vlv+Mach Delay'!S1062)/0.000125&lt;=0),0.0000001,('Pres Est+Mov Vlv+Mach Delay'!S1063-'Pres Est+Mov Vlv+Mach Delay'!S1062)/0.000125)</f>
        <v>9.9999999999999995E-8</v>
      </c>
    </row>
    <row r="1062" spans="8:12" x14ac:dyDescent="0.2">
      <c r="H1062">
        <v>0.13237499999999999</v>
      </c>
      <c r="I1062">
        <f>('Pres Est+Mov Vlv+Mach Delay'!T1065-'Pres Est+Mov Vlv+Mach Delay'!T1064)/0.000125</f>
        <v>0</v>
      </c>
      <c r="K1062">
        <v>0.13237499999999999</v>
      </c>
      <c r="L1062">
        <f>IF((('Pres Est+Mov Vlv+Mach Delay'!S1064-'Pres Est+Mov Vlv+Mach Delay'!S1063)/0.000125&lt;=0),0.0000001,('Pres Est+Mov Vlv+Mach Delay'!S1064-'Pres Est+Mov Vlv+Mach Delay'!S1063)/0.000125)</f>
        <v>9.9999999999999995E-8</v>
      </c>
    </row>
    <row r="1063" spans="8:12" x14ac:dyDescent="0.2">
      <c r="H1063">
        <v>0.13250000000000001</v>
      </c>
      <c r="I1063">
        <f>('Pres Est+Mov Vlv+Mach Delay'!T1066-'Pres Est+Mov Vlv+Mach Delay'!T1065)/0.000125</f>
        <v>0</v>
      </c>
      <c r="K1063">
        <v>0.13250000000000001</v>
      </c>
      <c r="L1063">
        <f>IF((('Pres Est+Mov Vlv+Mach Delay'!S1065-'Pres Est+Mov Vlv+Mach Delay'!S1064)/0.000125&lt;=0),0.0000001,('Pres Est+Mov Vlv+Mach Delay'!S1065-'Pres Est+Mov Vlv+Mach Delay'!S1064)/0.000125)</f>
        <v>9.9999999999999995E-8</v>
      </c>
    </row>
    <row r="1064" spans="8:12" x14ac:dyDescent="0.2">
      <c r="H1064">
        <v>0.13262499999999999</v>
      </c>
      <c r="I1064">
        <f>('Pres Est+Mov Vlv+Mach Delay'!T1067-'Pres Est+Mov Vlv+Mach Delay'!T1066)/0.000125</f>
        <v>0</v>
      </c>
      <c r="K1064">
        <v>0.13262499999999999</v>
      </c>
      <c r="L1064">
        <f>IF((('Pres Est+Mov Vlv+Mach Delay'!S1066-'Pres Est+Mov Vlv+Mach Delay'!S1065)/0.000125&lt;=0),0.0000001,('Pres Est+Mov Vlv+Mach Delay'!S1066-'Pres Est+Mov Vlv+Mach Delay'!S1065)/0.000125)</f>
        <v>9.9999999999999995E-8</v>
      </c>
    </row>
    <row r="1065" spans="8:12" x14ac:dyDescent="0.2">
      <c r="H1065">
        <v>0.13275000000000001</v>
      </c>
      <c r="I1065">
        <f>('Pres Est+Mov Vlv+Mach Delay'!T1068-'Pres Est+Mov Vlv+Mach Delay'!T1067)/0.000125</f>
        <v>0</v>
      </c>
      <c r="K1065">
        <v>0.13275000000000001</v>
      </c>
      <c r="L1065">
        <f>IF((('Pres Est+Mov Vlv+Mach Delay'!S1067-'Pres Est+Mov Vlv+Mach Delay'!S1066)/0.000125&lt;=0),0.0000001,('Pres Est+Mov Vlv+Mach Delay'!S1067-'Pres Est+Mov Vlv+Mach Delay'!S1066)/0.000125)</f>
        <v>9.9999999999999995E-8</v>
      </c>
    </row>
    <row r="1066" spans="8:12" x14ac:dyDescent="0.2">
      <c r="H1066">
        <v>0.13287499999999999</v>
      </c>
      <c r="I1066">
        <f>('Pres Est+Mov Vlv+Mach Delay'!T1069-'Pres Est+Mov Vlv+Mach Delay'!T1068)/0.000125</f>
        <v>0</v>
      </c>
      <c r="K1066">
        <v>0.13287499999999999</v>
      </c>
      <c r="L1066">
        <f>IF((('Pres Est+Mov Vlv+Mach Delay'!S1068-'Pres Est+Mov Vlv+Mach Delay'!S1067)/0.000125&lt;=0),0.0000001,('Pres Est+Mov Vlv+Mach Delay'!S1068-'Pres Est+Mov Vlv+Mach Delay'!S1067)/0.000125)</f>
        <v>9.9999999999999995E-8</v>
      </c>
    </row>
    <row r="1067" spans="8:12" x14ac:dyDescent="0.2">
      <c r="H1067">
        <v>0.13300000000000001</v>
      </c>
      <c r="I1067">
        <f>('Pres Est+Mov Vlv+Mach Delay'!T1070-'Pres Est+Mov Vlv+Mach Delay'!T1069)/0.000125</f>
        <v>0</v>
      </c>
      <c r="K1067">
        <v>0.13300000000000001</v>
      </c>
      <c r="L1067">
        <f>IF((('Pres Est+Mov Vlv+Mach Delay'!S1069-'Pres Est+Mov Vlv+Mach Delay'!S1068)/0.000125&lt;=0),0.0000001,('Pres Est+Mov Vlv+Mach Delay'!S1069-'Pres Est+Mov Vlv+Mach Delay'!S1068)/0.000125)</f>
        <v>9.9999999999999995E-8</v>
      </c>
    </row>
    <row r="1068" spans="8:12" x14ac:dyDescent="0.2">
      <c r="H1068">
        <v>0.13312499999999999</v>
      </c>
      <c r="I1068">
        <f>('Pres Est+Mov Vlv+Mach Delay'!T1071-'Pres Est+Mov Vlv+Mach Delay'!T1070)/0.000125</f>
        <v>0</v>
      </c>
      <c r="K1068">
        <v>0.13312499999999999</v>
      </c>
      <c r="L1068">
        <f>IF((('Pres Est+Mov Vlv+Mach Delay'!S1070-'Pres Est+Mov Vlv+Mach Delay'!S1069)/0.000125&lt;=0),0.0000001,('Pres Est+Mov Vlv+Mach Delay'!S1070-'Pres Est+Mov Vlv+Mach Delay'!S1069)/0.000125)</f>
        <v>9.9999999999999995E-8</v>
      </c>
    </row>
    <row r="1069" spans="8:12" x14ac:dyDescent="0.2">
      <c r="H1069">
        <v>0.13325000000000001</v>
      </c>
      <c r="I1069">
        <f>('Pres Est+Mov Vlv+Mach Delay'!T1072-'Pres Est+Mov Vlv+Mach Delay'!T1071)/0.000125</f>
        <v>0</v>
      </c>
      <c r="K1069">
        <v>0.13325000000000001</v>
      </c>
      <c r="L1069">
        <f>IF((('Pres Est+Mov Vlv+Mach Delay'!S1071-'Pres Est+Mov Vlv+Mach Delay'!S1070)/0.000125&lt;=0),0.0000001,('Pres Est+Mov Vlv+Mach Delay'!S1071-'Pres Est+Mov Vlv+Mach Delay'!S1070)/0.000125)</f>
        <v>9.9999999999999995E-8</v>
      </c>
    </row>
    <row r="1070" spans="8:12" x14ac:dyDescent="0.2">
      <c r="H1070">
        <v>0.13337499999999999</v>
      </c>
      <c r="I1070">
        <f>('Pres Est+Mov Vlv+Mach Delay'!T1073-'Pres Est+Mov Vlv+Mach Delay'!T1072)/0.000125</f>
        <v>0</v>
      </c>
      <c r="K1070">
        <v>0.13337499999999999</v>
      </c>
      <c r="L1070">
        <f>IF((('Pres Est+Mov Vlv+Mach Delay'!S1072-'Pres Est+Mov Vlv+Mach Delay'!S1071)/0.000125&lt;=0),0.0000001,('Pres Est+Mov Vlv+Mach Delay'!S1072-'Pres Est+Mov Vlv+Mach Delay'!S1071)/0.000125)</f>
        <v>9.9999999999999995E-8</v>
      </c>
    </row>
    <row r="1071" spans="8:12" x14ac:dyDescent="0.2">
      <c r="H1071">
        <v>0.13350000000000001</v>
      </c>
      <c r="I1071">
        <f>('Pres Est+Mov Vlv+Mach Delay'!T1074-'Pres Est+Mov Vlv+Mach Delay'!T1073)/0.000125</f>
        <v>0</v>
      </c>
      <c r="K1071">
        <v>0.13350000000000001</v>
      </c>
      <c r="L1071">
        <f>IF((('Pres Est+Mov Vlv+Mach Delay'!S1073-'Pres Est+Mov Vlv+Mach Delay'!S1072)/0.000125&lt;=0),0.0000001,('Pres Est+Mov Vlv+Mach Delay'!S1073-'Pres Est+Mov Vlv+Mach Delay'!S1072)/0.000125)</f>
        <v>9.9999999999999995E-8</v>
      </c>
    </row>
    <row r="1072" spans="8:12" x14ac:dyDescent="0.2">
      <c r="H1072">
        <v>0.13362499999999999</v>
      </c>
      <c r="I1072">
        <f>('Pres Est+Mov Vlv+Mach Delay'!T1075-'Pres Est+Mov Vlv+Mach Delay'!T1074)/0.000125</f>
        <v>0</v>
      </c>
      <c r="K1072">
        <v>0.13362499999999999</v>
      </c>
      <c r="L1072">
        <f>IF((('Pres Est+Mov Vlv+Mach Delay'!S1074-'Pres Est+Mov Vlv+Mach Delay'!S1073)/0.000125&lt;=0),0.0000001,('Pres Est+Mov Vlv+Mach Delay'!S1074-'Pres Est+Mov Vlv+Mach Delay'!S1073)/0.000125)</f>
        <v>9.9999999999999995E-8</v>
      </c>
    </row>
    <row r="1073" spans="8:12" x14ac:dyDescent="0.2">
      <c r="H1073">
        <v>0.13375000000000001</v>
      </c>
      <c r="I1073">
        <f>('Pres Est+Mov Vlv+Mach Delay'!T1076-'Pres Est+Mov Vlv+Mach Delay'!T1075)/0.000125</f>
        <v>0</v>
      </c>
      <c r="K1073">
        <v>0.13375000000000001</v>
      </c>
      <c r="L1073">
        <f>IF((('Pres Est+Mov Vlv+Mach Delay'!S1075-'Pres Est+Mov Vlv+Mach Delay'!S1074)/0.000125&lt;=0),0.0000001,('Pres Est+Mov Vlv+Mach Delay'!S1075-'Pres Est+Mov Vlv+Mach Delay'!S1074)/0.000125)</f>
        <v>9.9999999999999995E-8</v>
      </c>
    </row>
    <row r="1074" spans="8:12" x14ac:dyDescent="0.2">
      <c r="H1074">
        <v>0.13387499999999999</v>
      </c>
      <c r="I1074">
        <f>('Pres Est+Mov Vlv+Mach Delay'!T1077-'Pres Est+Mov Vlv+Mach Delay'!T1076)/0.000125</f>
        <v>0</v>
      </c>
      <c r="K1074">
        <v>0.13387499999999999</v>
      </c>
      <c r="L1074">
        <f>IF((('Pres Est+Mov Vlv+Mach Delay'!S1076-'Pres Est+Mov Vlv+Mach Delay'!S1075)/0.000125&lt;=0),0.0000001,('Pres Est+Mov Vlv+Mach Delay'!S1076-'Pres Est+Mov Vlv+Mach Delay'!S1075)/0.000125)</f>
        <v>9.9999999999999995E-8</v>
      </c>
    </row>
    <row r="1075" spans="8:12" x14ac:dyDescent="0.2">
      <c r="H1075">
        <v>0.13400000000000001</v>
      </c>
      <c r="I1075">
        <f>('Pres Est+Mov Vlv+Mach Delay'!T1078-'Pres Est+Mov Vlv+Mach Delay'!T1077)/0.000125</f>
        <v>0</v>
      </c>
      <c r="K1075">
        <v>0.13400000000000001</v>
      </c>
      <c r="L1075">
        <f>IF((('Pres Est+Mov Vlv+Mach Delay'!S1077-'Pres Est+Mov Vlv+Mach Delay'!S1076)/0.000125&lt;=0),0.0000001,('Pres Est+Mov Vlv+Mach Delay'!S1077-'Pres Est+Mov Vlv+Mach Delay'!S1076)/0.000125)</f>
        <v>9.9999999999999995E-8</v>
      </c>
    </row>
    <row r="1076" spans="8:12" x14ac:dyDescent="0.2">
      <c r="H1076">
        <v>0.13412499999999999</v>
      </c>
      <c r="I1076">
        <f>('Pres Est+Mov Vlv+Mach Delay'!T1079-'Pres Est+Mov Vlv+Mach Delay'!T1078)/0.000125</f>
        <v>0</v>
      </c>
      <c r="K1076">
        <v>0.13412499999999999</v>
      </c>
      <c r="L1076">
        <f>IF((('Pres Est+Mov Vlv+Mach Delay'!S1078-'Pres Est+Mov Vlv+Mach Delay'!S1077)/0.000125&lt;=0),0.0000001,('Pres Est+Mov Vlv+Mach Delay'!S1078-'Pres Est+Mov Vlv+Mach Delay'!S1077)/0.000125)</f>
        <v>9.9999999999999995E-8</v>
      </c>
    </row>
    <row r="1077" spans="8:12" x14ac:dyDescent="0.2">
      <c r="H1077">
        <v>0.13425000000000001</v>
      </c>
      <c r="I1077">
        <f>('Pres Est+Mov Vlv+Mach Delay'!T1080-'Pres Est+Mov Vlv+Mach Delay'!T1079)/0.000125</f>
        <v>0</v>
      </c>
      <c r="K1077">
        <v>0.13425000000000001</v>
      </c>
      <c r="L1077">
        <f>IF((('Pres Est+Mov Vlv+Mach Delay'!S1079-'Pres Est+Mov Vlv+Mach Delay'!S1078)/0.000125&lt;=0),0.0000001,('Pres Est+Mov Vlv+Mach Delay'!S1079-'Pres Est+Mov Vlv+Mach Delay'!S1078)/0.000125)</f>
        <v>9.9999999999999995E-8</v>
      </c>
    </row>
    <row r="1078" spans="8:12" x14ac:dyDescent="0.2">
      <c r="H1078">
        <v>0.13437499999999999</v>
      </c>
      <c r="I1078">
        <f>('Pres Est+Mov Vlv+Mach Delay'!T1081-'Pres Est+Mov Vlv+Mach Delay'!T1080)/0.000125</f>
        <v>0</v>
      </c>
      <c r="K1078">
        <v>0.13437499999999999</v>
      </c>
      <c r="L1078">
        <f>IF((('Pres Est+Mov Vlv+Mach Delay'!S1080-'Pres Est+Mov Vlv+Mach Delay'!S1079)/0.000125&lt;=0),0.0000001,('Pres Est+Mov Vlv+Mach Delay'!S1080-'Pres Est+Mov Vlv+Mach Delay'!S1079)/0.000125)</f>
        <v>9.9999999999999995E-8</v>
      </c>
    </row>
    <row r="1079" spans="8:12" x14ac:dyDescent="0.2">
      <c r="H1079">
        <v>0.13450000000000001</v>
      </c>
      <c r="I1079">
        <f>('Pres Est+Mov Vlv+Mach Delay'!T1082-'Pres Est+Mov Vlv+Mach Delay'!T1081)/0.000125</f>
        <v>0</v>
      </c>
      <c r="K1079">
        <v>0.13450000000000001</v>
      </c>
      <c r="L1079">
        <f>IF((('Pres Est+Mov Vlv+Mach Delay'!S1081-'Pres Est+Mov Vlv+Mach Delay'!S1080)/0.000125&lt;=0),0.0000001,('Pres Est+Mov Vlv+Mach Delay'!S1081-'Pres Est+Mov Vlv+Mach Delay'!S1080)/0.000125)</f>
        <v>9.9999999999999995E-8</v>
      </c>
    </row>
    <row r="1080" spans="8:12" x14ac:dyDescent="0.2">
      <c r="H1080">
        <v>0.13462499999999999</v>
      </c>
      <c r="I1080">
        <f>('Pres Est+Mov Vlv+Mach Delay'!T1083-'Pres Est+Mov Vlv+Mach Delay'!T1082)/0.000125</f>
        <v>0</v>
      </c>
      <c r="K1080">
        <v>0.13462499999999999</v>
      </c>
      <c r="L1080">
        <f>IF((('Pres Est+Mov Vlv+Mach Delay'!S1082-'Pres Est+Mov Vlv+Mach Delay'!S1081)/0.000125&lt;=0),0.0000001,('Pres Est+Mov Vlv+Mach Delay'!S1082-'Pres Est+Mov Vlv+Mach Delay'!S1081)/0.000125)</f>
        <v>9.9999999999999995E-8</v>
      </c>
    </row>
    <row r="1081" spans="8:12" x14ac:dyDescent="0.2">
      <c r="H1081">
        <v>0.13475000000000001</v>
      </c>
      <c r="I1081">
        <f>('Pres Est+Mov Vlv+Mach Delay'!T1084-'Pres Est+Mov Vlv+Mach Delay'!T1083)/0.000125</f>
        <v>0</v>
      </c>
      <c r="K1081">
        <v>0.13475000000000001</v>
      </c>
      <c r="L1081">
        <f>IF((('Pres Est+Mov Vlv+Mach Delay'!S1083-'Pres Est+Mov Vlv+Mach Delay'!S1082)/0.000125&lt;=0),0.0000001,('Pres Est+Mov Vlv+Mach Delay'!S1083-'Pres Est+Mov Vlv+Mach Delay'!S1082)/0.000125)</f>
        <v>9.9999999999999995E-8</v>
      </c>
    </row>
    <row r="1082" spans="8:12" x14ac:dyDescent="0.2">
      <c r="H1082">
        <v>0.13487499999999999</v>
      </c>
      <c r="I1082">
        <f>('Pres Est+Mov Vlv+Mach Delay'!T1085-'Pres Est+Mov Vlv+Mach Delay'!T1084)/0.000125</f>
        <v>0</v>
      </c>
      <c r="K1082">
        <v>0.13487499999999999</v>
      </c>
      <c r="L1082">
        <f>IF((('Pres Est+Mov Vlv+Mach Delay'!S1084-'Pres Est+Mov Vlv+Mach Delay'!S1083)/0.000125&lt;=0),0.0000001,('Pres Est+Mov Vlv+Mach Delay'!S1084-'Pres Est+Mov Vlv+Mach Delay'!S1083)/0.000125)</f>
        <v>9.9999999999999995E-8</v>
      </c>
    </row>
    <row r="1083" spans="8:12" x14ac:dyDescent="0.2">
      <c r="H1083">
        <v>0.13500000000000001</v>
      </c>
      <c r="I1083">
        <f>('Pres Est+Mov Vlv+Mach Delay'!T1086-'Pres Est+Mov Vlv+Mach Delay'!T1085)/0.000125</f>
        <v>2.962341665628442E-3</v>
      </c>
      <c r="K1083">
        <v>0.13500000000000001</v>
      </c>
      <c r="L1083">
        <f>IF((('Pres Est+Mov Vlv+Mach Delay'!S1085-'Pres Est+Mov Vlv+Mach Delay'!S1084)/0.000125&lt;=0),0.0000001,('Pres Est+Mov Vlv+Mach Delay'!S1085-'Pres Est+Mov Vlv+Mach Delay'!S1084)/0.000125)</f>
        <v>9.9999999999999995E-8</v>
      </c>
    </row>
    <row r="1084" spans="8:12" x14ac:dyDescent="0.2">
      <c r="H1084">
        <v>0.135125</v>
      </c>
      <c r="I1084">
        <f>('Pres Est+Mov Vlv+Mach Delay'!T1087-'Pres Est+Mov Vlv+Mach Delay'!T1086)/0.000125</f>
        <v>1.0486431768213745E-2</v>
      </c>
      <c r="K1084">
        <v>0.135125</v>
      </c>
      <c r="L1084">
        <f>IF((('Pres Est+Mov Vlv+Mach Delay'!S1086-'Pres Est+Mov Vlv+Mach Delay'!S1085)/0.000125&lt;=0),0.0000001,('Pres Est+Mov Vlv+Mach Delay'!S1086-'Pres Est+Mov Vlv+Mach Delay'!S1085)/0.000125)</f>
        <v>2.5004624747073153E-3</v>
      </c>
    </row>
    <row r="1085" spans="8:12" x14ac:dyDescent="0.2">
      <c r="H1085">
        <v>0.13525000000000001</v>
      </c>
      <c r="I1085">
        <f>('Pres Est+Mov Vlv+Mach Delay'!T1088-'Pres Est+Mov Vlv+Mach Delay'!T1087)/0.000125</f>
        <v>1.9776583320227911E-2</v>
      </c>
      <c r="K1085">
        <v>0.13525000000000001</v>
      </c>
      <c r="L1085">
        <f>IF((('Pres Est+Mov Vlv+Mach Delay'!S1087-'Pres Est+Mov Vlv+Mach Delay'!S1086)/0.000125&lt;=0),0.0000001,('Pres Est+Mov Vlv+Mach Delay'!S1087-'Pres Est+Mov Vlv+Mach Delay'!S1086)/0.000125)</f>
        <v>8.8514196165264247E-3</v>
      </c>
    </row>
    <row r="1086" spans="8:12" x14ac:dyDescent="0.2">
      <c r="H1086">
        <v>0.135375</v>
      </c>
      <c r="I1086">
        <f>('Pres Est+Mov Vlv+Mach Delay'!T1089-'Pres Est+Mov Vlv+Mach Delay'!T1088)/0.000125</f>
        <v>3.0410864959863271E-2</v>
      </c>
      <c r="K1086">
        <v>0.135375</v>
      </c>
      <c r="L1086">
        <f>IF((('Pres Est+Mov Vlv+Mach Delay'!S1088-'Pres Est+Mov Vlv+Mach Delay'!S1087)/0.000125&lt;=0),0.0000001,('Pres Est+Mov Vlv+Mach Delay'!S1088-'Pres Est+Mov Vlv+Mach Delay'!S1087)/0.000125)</f>
        <v>1.6693079344600806E-2</v>
      </c>
    </row>
    <row r="1087" spans="8:12" x14ac:dyDescent="0.2">
      <c r="H1087">
        <v>0.13550000000000001</v>
      </c>
      <c r="I1087">
        <f>('Pres Est+Mov Vlv+Mach Delay'!T1090-'Pres Est+Mov Vlv+Mach Delay'!T1089)/0.000125</f>
        <v>4.1928515671034554E-2</v>
      </c>
      <c r="K1087">
        <v>0.13550000000000001</v>
      </c>
      <c r="L1087">
        <f>IF((('Pres Est+Mov Vlv+Mach Delay'!S1089-'Pres Est+Mov Vlv+Mach Delay'!S1088)/0.000125&lt;=0),0.0000001,('Pres Est+Mov Vlv+Mach Delay'!S1089-'Pres Est+Mov Vlv+Mach Delay'!S1088)/0.000125)</f>
        <v>2.5669296535853179E-2</v>
      </c>
    </row>
    <row r="1088" spans="8:12" x14ac:dyDescent="0.2">
      <c r="H1088">
        <v>0.135625</v>
      </c>
      <c r="I1088">
        <f>('Pres Est+Mov Vlv+Mach Delay'!T1091-'Pres Est+Mov Vlv+Mach Delay'!T1090)/0.000125</f>
        <v>5.3886723435110417E-2</v>
      </c>
      <c r="K1088">
        <v>0.135625</v>
      </c>
      <c r="L1088">
        <f>IF((('Pres Est+Mov Vlv+Mach Delay'!S1090-'Pres Est+Mov Vlv+Mach Delay'!S1089)/0.000125&lt;=0),0.0000001,('Pres Est+Mov Vlv+Mach Delay'!S1090-'Pres Est+Mov Vlv+Mach Delay'!S1089)/0.000125)</f>
        <v>3.5391150613060106E-2</v>
      </c>
    </row>
    <row r="1089" spans="8:12" x14ac:dyDescent="0.2">
      <c r="H1089">
        <v>0.13575000000000001</v>
      </c>
      <c r="I1089">
        <f>('Pres Est+Mov Vlv+Mach Delay'!T1092-'Pres Est+Mov Vlv+Mach Delay'!T1091)/0.000125</f>
        <v>6.5904389829104987E-2</v>
      </c>
      <c r="K1089">
        <v>0.13575000000000001</v>
      </c>
      <c r="L1089">
        <f>IF((('Pres Est+Mov Vlv+Mach Delay'!S1091-'Pres Est+Mov Vlv+Mach Delay'!S1090)/0.000125&lt;=0),0.0000001,('Pres Est+Mov Vlv+Mach Delay'!S1091-'Pres Est+Mov Vlv+Mach Delay'!S1090)/0.000125)</f>
        <v>4.5484871444037268E-2</v>
      </c>
    </row>
    <row r="1090" spans="8:12" x14ac:dyDescent="0.2">
      <c r="H1090">
        <v>0.135875</v>
      </c>
      <c r="I1090">
        <f>('Pres Est+Mov Vlv+Mach Delay'!T1093-'Pres Est+Mov Vlv+Mach Delay'!T1092)/0.000125</f>
        <v>7.7690890040850835E-2</v>
      </c>
      <c r="K1090">
        <v>0.135875</v>
      </c>
      <c r="L1090">
        <f>IF((('Pres Est+Mov Vlv+Mach Delay'!S1092-'Pres Est+Mov Vlv+Mach Delay'!S1091)/0.000125&lt;=0),0.0000001,('Pres Est+Mov Vlv+Mach Delay'!S1092-'Pres Est+Mov Vlv+Mach Delay'!S1091)/0.000125)</f>
        <v>5.5628780298440011E-2</v>
      </c>
    </row>
    <row r="1091" spans="8:12" x14ac:dyDescent="0.2">
      <c r="H1091">
        <v>0.13600000000000001</v>
      </c>
      <c r="I1091">
        <f>('Pres Est+Mov Vlv+Mach Delay'!T1094-'Pres Est+Mov Vlv+Mach Delay'!T1093)/0.000125</f>
        <v>8.9059942835116562E-2</v>
      </c>
      <c r="K1091">
        <v>0.13600000000000001</v>
      </c>
      <c r="L1091">
        <f>IF((('Pres Est+Mov Vlv+Mach Delay'!S1093-'Pres Est+Mov Vlv+Mach Delay'!S1092)/0.000125&lt;=0),0.0000001,('Pres Est+Mov Vlv+Mach Delay'!S1093-'Pres Est+Mov Vlv+Mach Delay'!S1092)/0.000125)</f>
        <v>6.5577565689927966E-2</v>
      </c>
    </row>
    <row r="1092" spans="8:12" x14ac:dyDescent="0.2">
      <c r="H1092">
        <v>0.136125</v>
      </c>
      <c r="I1092">
        <f>('Pres Est+Mov Vlv+Mach Delay'!T1095-'Pres Est+Mov Vlv+Mach Delay'!T1094)/0.000125</f>
        <v>9.9930180138045513E-2</v>
      </c>
      <c r="K1092">
        <v>0.136125</v>
      </c>
      <c r="L1092">
        <f>IF((('Pres Est+Mov Vlv+Mach Delay'!S1094-'Pres Est+Mov Vlv+Mach Delay'!S1093)/0.000125&lt;=0),0.0000001,('Pres Est+Mov Vlv+Mach Delay'!S1094-'Pres Est+Mov Vlv+Mach Delay'!S1093)/0.000125)</f>
        <v>7.5173990779873495E-2</v>
      </c>
    </row>
    <row r="1093" spans="8:12" x14ac:dyDescent="0.2">
      <c r="H1093">
        <v>0.13625000000000001</v>
      </c>
      <c r="I1093">
        <f>('Pres Est+Mov Vlv+Mach Delay'!T1096-'Pres Est+Mov Vlv+Mach Delay'!T1095)/0.000125</f>
        <v>0.11031485613589322</v>
      </c>
      <c r="K1093">
        <v>0.13625000000000001</v>
      </c>
      <c r="L1093">
        <f>IF((('Pres Est+Mov Vlv+Mach Delay'!S1095-'Pres Est+Mov Vlv+Mach Delay'!S1094)/0.000125&lt;=0),0.0000001,('Pres Est+Mov Vlv+Mach Delay'!S1095-'Pres Est+Mov Vlv+Mach Delay'!S1094)/0.000125)</f>
        <v>8.4349374153948761E-2</v>
      </c>
    </row>
    <row r="1094" spans="8:12" x14ac:dyDescent="0.2">
      <c r="H1094">
        <v>0.136375</v>
      </c>
      <c r="I1094">
        <f>('Pres Est+Mov Vlv+Mach Delay'!T1097-'Pres Est+Mov Vlv+Mach Delay'!T1096)/0.000125</f>
        <v>0.12030345903131848</v>
      </c>
      <c r="K1094">
        <v>0.136375</v>
      </c>
      <c r="L1094">
        <f>IF((('Pres Est+Mov Vlv+Mach Delay'!S1096-'Pres Est+Mov Vlv+Mach Delay'!S1095)/0.000125&lt;=0),0.0000001,('Pres Est+Mov Vlv+Mach Delay'!S1096-'Pres Est+Mov Vlv+Mach Delay'!S1095)/0.000125)</f>
        <v>9.3114903446500211E-2</v>
      </c>
    </row>
    <row r="1095" spans="8:12" x14ac:dyDescent="0.2">
      <c r="H1095">
        <v>0.13650000000000001</v>
      </c>
      <c r="I1095">
        <f>('Pres Est+Mov Vlv+Mach Delay'!T1098-'Pres Est+Mov Vlv+Mach Delay'!T1097)/0.000125</f>
        <v>0.13003792744547366</v>
      </c>
      <c r="K1095">
        <v>0.13650000000000001</v>
      </c>
      <c r="L1095">
        <f>IF((('Pres Est+Mov Vlv+Mach Delay'!S1097-'Pres Est+Mov Vlv+Mach Delay'!S1096)/0.000125&lt;=0),0.0000001,('Pres Est+Mov Vlv+Mach Delay'!S1097-'Pres Est+Mov Vlv+Mach Delay'!S1096)/0.000125)</f>
        <v>0.10154611413517851</v>
      </c>
    </row>
    <row r="1096" spans="8:12" x14ac:dyDescent="0.2">
      <c r="H1096">
        <v>0.136625</v>
      </c>
      <c r="I1096">
        <f>('Pres Est+Mov Vlv+Mach Delay'!T1099-'Pres Est+Mov Vlv+Mach Delay'!T1098)/0.000125</f>
        <v>0.13968587756217535</v>
      </c>
      <c r="K1096">
        <v>0.136625</v>
      </c>
      <c r="L1096">
        <f>IF((('Pres Est+Mov Vlv+Mach Delay'!S1098-'Pres Est+Mov Vlv+Mach Delay'!S1097)/0.000125&lt;=0),0.0000001,('Pres Est+Mov Vlv+Mach Delay'!S1098-'Pres Est+Mov Vlv+Mach Delay'!S1097)/0.000125)</f>
        <v>0.10976281420838063</v>
      </c>
    </row>
    <row r="1097" spans="8:12" x14ac:dyDescent="0.2">
      <c r="H1097">
        <v>0.13675000000000001</v>
      </c>
      <c r="I1097">
        <f>('Pres Est+Mov Vlv+Mach Delay'!T1100-'Pres Est+Mov Vlv+Mach Delay'!T1099)/0.000125</f>
        <v>0.14941284928638279</v>
      </c>
      <c r="K1097">
        <v>0.13675000000000001</v>
      </c>
      <c r="L1097">
        <f>IF((('Pres Est+Mov Vlv+Mach Delay'!S1099-'Pres Est+Mov Vlv+Mach Delay'!S1098)/0.000125&lt;=0),0.0000001,('Pres Est+Mov Vlv+Mach Delay'!S1099-'Pres Est+Mov Vlv+Mach Delay'!S1098)/0.000125)</f>
        <v>0.11790648565066257</v>
      </c>
    </row>
    <row r="1098" spans="8:12" x14ac:dyDescent="0.2">
      <c r="H1098">
        <v>0.136875</v>
      </c>
      <c r="I1098">
        <f>('Pres Est+Mov Vlv+Mach Delay'!T1101-'Pres Est+Mov Vlv+Mach Delay'!T1100)/0.000125</f>
        <v>0.15935518420227096</v>
      </c>
      <c r="K1098">
        <v>0.136875</v>
      </c>
      <c r="L1098">
        <f>IF((('Pres Est+Mov Vlv+Mach Delay'!S1100-'Pres Est+Mov Vlv+Mach Delay'!S1099)/0.000125&lt;=0),0.0000001,('Pres Est+Mov Vlv+Mach Delay'!S1100-'Pres Est+Mov Vlv+Mach Delay'!S1099)/0.000125)</f>
        <v>0.12611685789472998</v>
      </c>
    </row>
    <row r="1099" spans="8:12" x14ac:dyDescent="0.2">
      <c r="H1099">
        <v>0.13700000000000001</v>
      </c>
      <c r="I1099">
        <f>('Pres Est+Mov Vlv+Mach Delay'!T1102-'Pres Est+Mov Vlv+Mach Delay'!T1101)/0.000125</f>
        <v>0.16959482777641113</v>
      </c>
      <c r="K1099">
        <v>0.13700000000000001</v>
      </c>
      <c r="L1099">
        <f>IF((('Pres Est+Mov Vlv+Mach Delay'!S1101-'Pres Est+Mov Vlv+Mach Delay'!S1100)/0.000125&lt;=0),0.0000001,('Pres Est+Mov Vlv+Mach Delay'!S1101-'Pres Est+Mov Vlv+Mach Delay'!S1100)/0.000125)</f>
        <v>0.13450901456477332</v>
      </c>
    </row>
    <row r="1100" spans="8:12" x14ac:dyDescent="0.2">
      <c r="H1100">
        <v>0.137125</v>
      </c>
      <c r="I1100">
        <f>('Pres Est+Mov Vlv+Mach Delay'!T1103-'Pres Est+Mov Vlv+Mach Delay'!T1102)/0.000125</f>
        <v>0.18013714607591344</v>
      </c>
      <c r="K1100">
        <v>0.137125</v>
      </c>
      <c r="L1100">
        <f>IF((('Pres Est+Mov Vlv+Mach Delay'!S1102-'Pres Est+Mov Vlv+Mach Delay'!S1101)/0.000125&lt;=0),0.0000001,('Pres Est+Mov Vlv+Mach Delay'!S1102-'Pres Est+Mov Vlv+Mach Delay'!S1101)/0.000125)</f>
        <v>0.14315212444254061</v>
      </c>
    </row>
    <row r="1101" spans="8:12" x14ac:dyDescent="0.2">
      <c r="H1101">
        <v>0.13725000000000001</v>
      </c>
      <c r="I1101">
        <f>('Pres Est+Mov Vlv+Mach Delay'!T1104-'Pres Est+Mov Vlv+Mach Delay'!T1103)/0.000125</f>
        <v>0.19089277908742242</v>
      </c>
      <c r="K1101">
        <v>0.13725000000000001</v>
      </c>
      <c r="L1101">
        <f>IF((('Pres Est+Mov Vlv+Mach Delay'!S1103-'Pres Est+Mov Vlv+Mach Delay'!S1102)/0.000125&lt;=0),0.0000001,('Pres Est+Mov Vlv+Mach Delay'!S1103-'Pres Est+Mov Vlv+Mach Delay'!S1102)/0.000125)</f>
        <v>0.15205071693448177</v>
      </c>
    </row>
    <row r="1102" spans="8:12" x14ac:dyDescent="0.2">
      <c r="H1102">
        <v>0.137375</v>
      </c>
      <c r="I1102">
        <f>('Pres Est+Mov Vlv+Mach Delay'!T1105-'Pres Est+Mov Vlv+Mach Delay'!T1104)/0.000125</f>
        <v>0.20166460881996304</v>
      </c>
      <c r="K1102">
        <v>0.137375</v>
      </c>
      <c r="L1102">
        <f>IF((('Pres Est+Mov Vlv+Mach Delay'!S1104-'Pres Est+Mov Vlv+Mach Delay'!S1103)/0.000125&lt;=0),0.0000001,('Pres Est+Mov Vlv+Mach Delay'!S1104-'Pres Est+Mov Vlv+Mach Delay'!S1103)/0.000125)</f>
        <v>0.16112936476536818</v>
      </c>
    </row>
    <row r="1103" spans="8:12" x14ac:dyDescent="0.2">
      <c r="H1103">
        <v>0.13750000000000001</v>
      </c>
      <c r="I1103">
        <f>('Pres Est+Mov Vlv+Mach Delay'!T1106-'Pres Est+Mov Vlv+Mach Delay'!T1105)/0.000125</f>
        <v>0.21214106532754579</v>
      </c>
      <c r="K1103">
        <v>0.13750000000000001</v>
      </c>
      <c r="L1103">
        <f>IF((('Pres Est+Mov Vlv+Mach Delay'!S1105-'Pres Est+Mov Vlv+Mach Delay'!S1104)/0.000125&lt;=0),0.0000001,('Pres Est+Mov Vlv+Mach Delay'!S1105-'Pres Est+Mov Vlv+Mach Delay'!S1104)/0.000125)</f>
        <v>0.17022168397441501</v>
      </c>
    </row>
    <row r="1104" spans="8:12" x14ac:dyDescent="0.2">
      <c r="H1104">
        <v>0.137625</v>
      </c>
      <c r="I1104">
        <f>('Pres Est+Mov Vlv+Mach Delay'!T1107-'Pres Est+Mov Vlv+Mach Delay'!T1106)/0.000125</f>
        <v>0.22189716562925119</v>
      </c>
      <c r="K1104">
        <v>0.137625</v>
      </c>
      <c r="L1104">
        <f>IF((('Pres Est+Mov Vlv+Mach Delay'!S1106-'Pres Est+Mov Vlv+Mach Delay'!S1105)/0.000125&lt;=0),0.0000001,('Pres Est+Mov Vlv+Mach Delay'!S1106-'Pres Est+Mov Vlv+Mach Delay'!S1105)/0.000125)</f>
        <v>0.17906468364223294</v>
      </c>
    </row>
    <row r="1105" spans="8:12" x14ac:dyDescent="0.2">
      <c r="H1105">
        <v>0.13775000000000001</v>
      </c>
      <c r="I1105">
        <f>('Pres Est+Mov Vlv+Mach Delay'!T1108-'Pres Est+Mov Vlv+Mach Delay'!T1107)/0.000125</f>
        <v>0.23040479113371368</v>
      </c>
      <c r="K1105">
        <v>0.13775000000000001</v>
      </c>
      <c r="L1105">
        <f>IF((('Pres Est+Mov Vlv+Mach Delay'!S1107-'Pres Est+Mov Vlv+Mach Delay'!S1106)/0.000125&lt;=0),0.0000001,('Pres Est+Mov Vlv+Mach Delay'!S1107-'Pres Est+Mov Vlv+Mach Delay'!S1106)/0.000125)</f>
        <v>0.18729964282568648</v>
      </c>
    </row>
    <row r="1106" spans="8:12" x14ac:dyDescent="0.2">
      <c r="H1106">
        <v>0.137875</v>
      </c>
      <c r="I1106">
        <f>('Pres Est+Mov Vlv+Mach Delay'!T1109-'Pres Est+Mov Vlv+Mach Delay'!T1108)/0.000125</f>
        <v>0.23705364885467797</v>
      </c>
      <c r="K1106">
        <v>0.137875</v>
      </c>
      <c r="L1106">
        <f>IF((('Pres Est+Mov Vlv+Mach Delay'!S1108-'Pres Est+Mov Vlv+Mach Delay'!S1107)/0.000125&lt;=0),0.0000001,('Pres Est+Mov Vlv+Mach Delay'!S1108-'Pres Est+Mov Vlv+Mach Delay'!S1107)/0.000125)</f>
        <v>0.19448078555800483</v>
      </c>
    </row>
    <row r="1107" spans="8:12" x14ac:dyDescent="0.2">
      <c r="H1107">
        <v>0.13800000000000001</v>
      </c>
      <c r="I1107">
        <f>('Pres Est+Mov Vlv+Mach Delay'!T1110-'Pres Est+Mov Vlv+Mach Delay'!T1109)/0.000125</f>
        <v>0.24118401024614874</v>
      </c>
      <c r="K1107">
        <v>0.13800000000000001</v>
      </c>
      <c r="L1107">
        <f>IF((('Pres Est+Mov Vlv+Mach Delay'!S1109-'Pres Est+Mov Vlv+Mach Delay'!S1108)/0.000125&lt;=0),0.0000001,('Pres Est+Mov Vlv+Mach Delay'!S1109-'Pres Est+Mov Vlv+Mach Delay'!S1108)/0.000125)</f>
        <v>0.20009297385614699</v>
      </c>
    </row>
    <row r="1108" spans="8:12" x14ac:dyDescent="0.2">
      <c r="H1108">
        <v>0.138125</v>
      </c>
      <c r="I1108">
        <f>('Pres Est+Mov Vlv+Mach Delay'!T1111-'Pres Est+Mov Vlv+Mach Delay'!T1110)/0.000125</f>
        <v>0.24213156840513766</v>
      </c>
      <c r="K1108">
        <v>0.138125</v>
      </c>
      <c r="L1108">
        <f>IF((('Pres Est+Mov Vlv+Mach Delay'!S1110-'Pres Est+Mov Vlv+Mach Delay'!S1109)/0.000125&lt;=0),0.0000001,('Pres Est+Mov Vlv+Mach Delay'!S1110-'Pres Est+Mov Vlv+Mach Delay'!S1109)/0.000125)</f>
        <v>0.20357934201758629</v>
      </c>
    </row>
    <row r="1109" spans="8:12" x14ac:dyDescent="0.2">
      <c r="H1109">
        <v>0.13825000000000001</v>
      </c>
      <c r="I1109">
        <f>('Pres Est+Mov Vlv+Mach Delay'!T1112-'Pres Est+Mov Vlv+Mach Delay'!T1111)/0.000125</f>
        <v>0.2392835279235849</v>
      </c>
      <c r="K1109">
        <v>0.13825000000000001</v>
      </c>
      <c r="L1109">
        <f>IF((('Pres Est+Mov Vlv+Mach Delay'!S1111-'Pres Est+Mov Vlv+Mach Delay'!S1110)/0.000125&lt;=0),0.0000001,('Pres Est+Mov Vlv+Mach Delay'!S1111-'Pres Est+Mov Vlv+Mach Delay'!S1110)/0.000125)</f>
        <v>0.20437915982612823</v>
      </c>
    </row>
    <row r="1110" spans="8:12" x14ac:dyDescent="0.2">
      <c r="H1110">
        <v>0.138375</v>
      </c>
      <c r="I1110">
        <f>('Pres Est+Mov Vlv+Mach Delay'!T1113-'Pres Est+Mov Vlv+Mach Delay'!T1112)/0.000125</f>
        <v>0.232143344594296</v>
      </c>
      <c r="K1110">
        <v>0.138375</v>
      </c>
      <c r="L1110">
        <f>IF((('Pres Est+Mov Vlv+Mach Delay'!S1112-'Pres Est+Mov Vlv+Mach Delay'!S1111)/0.000125&lt;=0),0.0000001,('Pres Est+Mov Vlv+Mach Delay'!S1112-'Pres Est+Mov Vlv+Mach Delay'!S1111)/0.000125)</f>
        <v>0.20197517704682952</v>
      </c>
    </row>
    <row r="1111" spans="8:12" x14ac:dyDescent="0.2">
      <c r="H1111">
        <v>0.13850000000000001</v>
      </c>
      <c r="I1111">
        <f>('Pres Est+Mov Vlv+Mach Delay'!T1114-'Pres Est+Mov Vlv+Mach Delay'!T1113)/0.000125</f>
        <v>0.22039947794439849</v>
      </c>
      <c r="K1111">
        <v>0.13850000000000001</v>
      </c>
      <c r="L1111">
        <f>IF((('Pres Est+Mov Vlv+Mach Delay'!S1113-'Pres Est+Mov Vlv+Mach Delay'!S1112)/0.000125&lt;=0),0.0000001,('Pres Est+Mov Vlv+Mach Delay'!S1113-'Pres Est+Mov Vlv+Mach Delay'!S1112)/0.000125)</f>
        <v>0.19594826911633256</v>
      </c>
    </row>
    <row r="1112" spans="8:12" x14ac:dyDescent="0.2">
      <c r="H1112">
        <v>0.138625</v>
      </c>
      <c r="I1112">
        <f>('Pres Est+Mov Vlv+Mach Delay'!T1115-'Pres Est+Mov Vlv+Mach Delay'!T1114)/0.000125</f>
        <v>0.20399135888062372</v>
      </c>
      <c r="K1112">
        <v>0.138625</v>
      </c>
      <c r="L1112">
        <f>IF((('Pres Est+Mov Vlv+Mach Delay'!S1114-'Pres Est+Mov Vlv+Mach Delay'!S1113)/0.000125&lt;=0),0.0000001,('Pres Est+Mov Vlv+Mach Delay'!S1114-'Pres Est+Mov Vlv+Mach Delay'!S1113)/0.000125)</f>
        <v>0.18603546999300608</v>
      </c>
    </row>
    <row r="1113" spans="8:12" x14ac:dyDescent="0.2">
      <c r="H1113">
        <v>0.13875000000000001</v>
      </c>
      <c r="I1113">
        <f>('Pres Est+Mov Vlv+Mach Delay'!T1116-'Pres Est+Mov Vlv+Mach Delay'!T1115)/0.000125</f>
        <v>0.18316389948970849</v>
      </c>
      <c r="K1113">
        <v>0.13875000000000001</v>
      </c>
      <c r="L1113">
        <f>IF((('Pres Est+Mov Vlv+Mach Delay'!S1115-'Pres Est+Mov Vlv+Mach Delay'!S1114)/0.000125&lt;=0),0.0000001,('Pres Est+Mov Vlv+Mach Delay'!S1115-'Pres Est+Mov Vlv+Mach Delay'!S1114)/0.000125)</f>
        <v>0.17218565433010014</v>
      </c>
    </row>
    <row r="1114" spans="8:12" x14ac:dyDescent="0.2">
      <c r="H1114">
        <v>0.138875</v>
      </c>
      <c r="I1114">
        <f>('Pres Est+Mov Vlv+Mach Delay'!T1117-'Pres Est+Mov Vlv+Mach Delay'!T1116)/0.000125</f>
        <v>0.15850078318491861</v>
      </c>
      <c r="K1114">
        <v>0.138875</v>
      </c>
      <c r="L1114">
        <f>IF((('Pres Est+Mov Vlv+Mach Delay'!S1116-'Pres Est+Mov Vlv+Mach Delay'!S1115)/0.000125&lt;=0),0.0000001,('Pres Est+Mov Vlv+Mach Delay'!S1116-'Pres Est+Mov Vlv+Mach Delay'!S1115)/0.000125)</f>
        <v>0.1546055482759168</v>
      </c>
    </row>
    <row r="1115" spans="8:12" x14ac:dyDescent="0.2">
      <c r="H1115">
        <v>0.13900000000000001</v>
      </c>
      <c r="I1115">
        <f>('Pres Est+Mov Vlv+Mach Delay'!T1118-'Pres Est+Mov Vlv+Mach Delay'!T1117)/0.000125</f>
        <v>0.13092700374950794</v>
      </c>
      <c r="K1115">
        <v>0.13900000000000001</v>
      </c>
      <c r="L1115">
        <f>IF((('Pres Est+Mov Vlv+Mach Delay'!S1117-'Pres Est+Mov Vlv+Mach Delay'!S1116)/0.000125&lt;=0),0.0000001,('Pres Est+Mov Vlv+Mach Delay'!S1117-'Pres Est+Mov Vlv+Mach Delay'!S1116)/0.000125)</f>
        <v>0.1337878291231922</v>
      </c>
    </row>
    <row r="1116" spans="8:12" x14ac:dyDescent="0.2">
      <c r="H1116">
        <v>0.139125</v>
      </c>
      <c r="I1116">
        <f>('Pres Est+Mov Vlv+Mach Delay'!T1119-'Pres Est+Mov Vlv+Mach Delay'!T1118)/0.000125</f>
        <v>0.10167311448976926</v>
      </c>
      <c r="K1116">
        <v>0.139125</v>
      </c>
      <c r="L1116">
        <f>IF((('Pres Est+Mov Vlv+Mach Delay'!S1118-'Pres Est+Mov Vlv+Mach Delay'!S1117)/0.000125&lt;=0),0.0000001,('Pres Est+Mov Vlv+Mach Delay'!S1118-'Pres Est+Mov Vlv+Mach Delay'!S1117)/0.000125)</f>
        <v>0.11051326847271586</v>
      </c>
    </row>
    <row r="1117" spans="8:12" x14ac:dyDescent="0.2">
      <c r="H1117">
        <v>0.13925000000000001</v>
      </c>
      <c r="I1117">
        <f>('Pres Est+Mov Vlv+Mach Delay'!T1120-'Pres Est+Mov Vlv+Mach Delay'!T1119)/0.000125</f>
        <v>7.2197607279572515E-2</v>
      </c>
      <c r="K1117">
        <v>0.13925000000000001</v>
      </c>
      <c r="L1117">
        <f>IF((('Pres Est+Mov Vlv+Mach Delay'!S1119-'Pres Est+Mov Vlv+Mach Delay'!S1118)/0.000125&lt;=0),0.0000001,('Pres Est+Mov Vlv+Mach Delay'!S1119-'Pres Est+Mov Vlv+Mach Delay'!S1118)/0.000125)</f>
        <v>8.5820555548360253E-2</v>
      </c>
    </row>
    <row r="1118" spans="8:12" x14ac:dyDescent="0.2">
      <c r="H1118">
        <v>0.139375</v>
      </c>
      <c r="I1118">
        <f>('Pres Est+Mov Vlv+Mach Delay'!T1121-'Pres Est+Mov Vlv+Mach Delay'!T1120)/0.000125</f>
        <v>4.4069585189009108E-2</v>
      </c>
      <c r="K1118">
        <v>0.139375</v>
      </c>
      <c r="L1118">
        <f>IF((('Pres Est+Mov Vlv+Mach Delay'!S1120-'Pres Est+Mov Vlv+Mach Delay'!S1119)/0.000125&lt;=0),0.0000001,('Pres Est+Mov Vlv+Mach Delay'!S1120-'Pres Est+Mov Vlv+Mach Delay'!S1119)/0.000125)</f>
        <v>6.0940778661981027E-2</v>
      </c>
    </row>
    <row r="1119" spans="8:12" x14ac:dyDescent="0.2">
      <c r="H1119">
        <v>0.13950000000000001</v>
      </c>
      <c r="I1119">
        <f>('Pres Est+Mov Vlv+Mach Delay'!T1122-'Pres Est+Mov Vlv+Mach Delay'!T1121)/0.000125</f>
        <v>1.8820764392444428E-2</v>
      </c>
      <c r="K1119">
        <v>0.13950000000000001</v>
      </c>
      <c r="L1119">
        <f>IF((('Pres Est+Mov Vlv+Mach Delay'!S1121-'Pres Est+Mov Vlv+Mach Delay'!S1120)/0.000125&lt;=0),0.0000001,('Pres Est+Mov Vlv+Mach Delay'!S1121-'Pres Est+Mov Vlv+Mach Delay'!S1120)/0.000125)</f>
        <v>3.7198391164530893E-2</v>
      </c>
    </row>
    <row r="1120" spans="8:12" x14ac:dyDescent="0.2">
      <c r="H1120">
        <v>0.139625</v>
      </c>
      <c r="I1120">
        <f>('Pres Est+Mov Vlv+Mach Delay'!T1123-'Pres Est+Mov Vlv+Mach Delay'!T1122)/0.000125</f>
        <v>-2.2172833145216869E-3</v>
      </c>
      <c r="K1120">
        <v>0.139625</v>
      </c>
      <c r="L1120">
        <f>IF((('Pres Est+Mov Vlv+Mach Delay'!S1122-'Pres Est+Mov Vlv+Mach Delay'!S1121)/0.000125&lt;=0),0.0000001,('Pres Est+Mov Vlv+Mach Delay'!S1122-'Pres Est+Mov Vlv+Mach Delay'!S1121)/0.000125)</f>
        <v>1.5886288760898551E-2</v>
      </c>
    </row>
    <row r="1121" spans="1:12" x14ac:dyDescent="0.2">
      <c r="H1121">
        <v>0.13975000000000001</v>
      </c>
      <c r="I1121">
        <f>('Pres Est+Mov Vlv+Mach Delay'!T1124-'Pres Est+Mov Vlv+Mach Delay'!T1123)/0.000125</f>
        <v>-1.8069302077039495E-2</v>
      </c>
      <c r="K1121">
        <v>0.13975000000000001</v>
      </c>
      <c r="L1121">
        <f>IF((('Pres Est+Mov Vlv+Mach Delay'!S1123-'Pres Est+Mov Vlv+Mach Delay'!S1122)/0.000125&lt;=0),0.0000001,('Pres Est+Mov Vlv+Mach Delay'!S1123-'Pres Est+Mov Vlv+Mach Delay'!S1122)/0.000125)</f>
        <v>9.9999999999999995E-8</v>
      </c>
    </row>
    <row r="1122" spans="1:12" x14ac:dyDescent="0.2">
      <c r="H1122">
        <v>0.139875</v>
      </c>
      <c r="I1122">
        <f>('Pres Est+Mov Vlv+Mach Delay'!T1125-'Pres Est+Mov Vlv+Mach Delay'!T1124)/0.000125</f>
        <v>-2.8242081324202084E-2</v>
      </c>
      <c r="K1122">
        <v>0.139875</v>
      </c>
      <c r="L1122">
        <f>IF((('Pres Est+Mov Vlv+Mach Delay'!S1124-'Pres Est+Mov Vlv+Mach Delay'!S1123)/0.000125&lt;=0),0.0000001,('Pres Est+Mov Vlv+Mach Delay'!S1124-'Pres Est+Mov Vlv+Mach Delay'!S1123)/0.000125)</f>
        <v>9.9999999999999995E-8</v>
      </c>
    </row>
    <row r="1123" spans="1:12" x14ac:dyDescent="0.2">
      <c r="A1123" s="9"/>
      <c r="B1123" s="9"/>
      <c r="C1123" s="9"/>
      <c r="D1123" s="9"/>
      <c r="E1123" s="9"/>
      <c r="F1123" s="9"/>
      <c r="G1123" s="9"/>
      <c r="H1123">
        <v>0.14000000000000001</v>
      </c>
      <c r="I1123">
        <f>('Pres Est+Mov Vlv+Mach Delay'!T1126-'Pres Est+Mov Vlv+Mach Delay'!T1125)/0.000125</f>
        <v>-3.2797438582738911E-2</v>
      </c>
      <c r="J1123" s="9"/>
      <c r="K1123">
        <v>0.14000000000000001</v>
      </c>
      <c r="L1123">
        <f>IF((('Pres Est+Mov Vlv+Mach Delay'!S1125-'Pres Est+Mov Vlv+Mach Delay'!S1124)/0.000125&lt;=0),0.0000001,('Pres Est+Mov Vlv+Mach Delay'!S1125-'Pres Est+Mov Vlv+Mach Delay'!S1124)/0.000125)</f>
        <v>9.9999999999999995E-8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H145"/>
  <sheetViews>
    <sheetView workbookViewId="0">
      <selection activeCell="B3" sqref="B3"/>
    </sheetView>
  </sheetViews>
  <sheetFormatPr defaultRowHeight="15" x14ac:dyDescent="0.25"/>
  <cols>
    <col min="1" max="6" width="9.140625" style="22"/>
    <col min="7" max="7" width="18.7109375" style="22" customWidth="1"/>
    <col min="8" max="30" width="9.140625" style="22"/>
    <col min="35" max="16384" width="9.140625" style="22"/>
  </cols>
  <sheetData>
    <row r="1" spans="1:5" x14ac:dyDescent="0.25">
      <c r="A1" s="25" t="s">
        <v>179</v>
      </c>
      <c r="B1" s="22">
        <v>1E-3</v>
      </c>
      <c r="C1" s="22">
        <v>0</v>
      </c>
      <c r="D1" s="22">
        <f t="shared" ref="D1:D32" si="0">($B$2/2)*(COS($B$4*(C1-$B$3))+1)</f>
        <v>9.999999999999998E-4</v>
      </c>
      <c r="E1" s="22">
        <f>IF(C1&gt;'Pres Est+Mov Vlv+Mach Delay'!$B$17,0,($B$2/2)*(COS((ACOS((2*$B$1)/$B$2-1)/$B$3)*(C1-$B$3))+1))</f>
        <v>9.999999999999998E-4</v>
      </c>
    </row>
    <row r="2" spans="1:5" x14ac:dyDescent="0.25">
      <c r="A2" s="25" t="s">
        <v>185</v>
      </c>
      <c r="B2" s="22">
        <f>'Pres Est+Mov Vlv+Mach Delay'!$B$16</f>
        <v>7.6E-3</v>
      </c>
      <c r="C2" s="22">
        <v>5</v>
      </c>
      <c r="D2" s="22">
        <f t="shared" si="0"/>
        <v>1.2590500550822502E-3</v>
      </c>
      <c r="E2" s="22">
        <f>IF(C2&gt;'Pres Est+Mov Vlv+Mach Delay'!$B$17,0,($B$2/2)*(COS((ACOS((2*$B$1)/$B$2-1)/$B$3)*(C2-$B$3))+1))</f>
        <v>1.2590500550822502E-3</v>
      </c>
    </row>
    <row r="3" spans="1:5" x14ac:dyDescent="0.25">
      <c r="A3" s="25" t="s">
        <v>180</v>
      </c>
      <c r="B3" s="22">
        <f>'Pres Est+Mov Vlv+Mach Delay'!$B$17/2</f>
        <v>125</v>
      </c>
      <c r="C3" s="22">
        <v>10</v>
      </c>
      <c r="D3" s="22">
        <f t="shared" si="0"/>
        <v>1.5414836237513233E-3</v>
      </c>
      <c r="E3" s="22">
        <f>IF(C3&gt;'Pres Est+Mov Vlv+Mach Delay'!$B$17,0,($B$2/2)*(COS((ACOS((2*$B$1)/$B$2-1)/$B$3)*(C3-$B$3))+1))</f>
        <v>1.5414836237513233E-3</v>
      </c>
    </row>
    <row r="4" spans="1:5" x14ac:dyDescent="0.25">
      <c r="A4" s="25" t="s">
        <v>181</v>
      </c>
      <c r="B4" s="22">
        <f>ACOS((2*$B$1)/$B$2-1)/$B$3</f>
        <v>1.9193469788555982E-2</v>
      </c>
      <c r="C4" s="22">
        <v>15</v>
      </c>
      <c r="D4" s="22">
        <f t="shared" si="0"/>
        <v>1.8447015642163471E-3</v>
      </c>
      <c r="E4" s="22">
        <f>IF(C4&gt;'Pres Est+Mov Vlv+Mach Delay'!$B$17,0,($B$2/2)*(COS((ACOS((2*$B$1)/$B$2-1)/$B$3)*(C4-$B$3))+1))</f>
        <v>1.8447015642163471E-3</v>
      </c>
    </row>
    <row r="5" spans="1:5" x14ac:dyDescent="0.25">
      <c r="A5" s="25" t="s">
        <v>186</v>
      </c>
      <c r="C5" s="22">
        <v>20</v>
      </c>
      <c r="D5" s="22">
        <f t="shared" si="0"/>
        <v>2.1659134630554388E-3</v>
      </c>
      <c r="E5" s="22">
        <f>IF(C5&gt;'Pres Est+Mov Vlv+Mach Delay'!$B$17,0,($B$2/2)*(COS((ACOS((2*$B$1)/$B$2-1)/$B$3)*(C5-$B$3))+1))</f>
        <v>2.1659134630554388E-3</v>
      </c>
    </row>
    <row r="6" spans="1:5" x14ac:dyDescent="0.25">
      <c r="C6" s="22">
        <v>25</v>
      </c>
      <c r="D6" s="22">
        <f t="shared" si="0"/>
        <v>2.5021633144583404E-3</v>
      </c>
      <c r="E6" s="22">
        <f>IF(C6&gt;'Pres Est+Mov Vlv+Mach Delay'!$B$17,0,($B$2/2)*(COS((ACOS((2*$B$1)/$B$2-1)/$B$3)*(C6-$B$3))+1))</f>
        <v>2.5021633144583404E-3</v>
      </c>
    </row>
    <row r="7" spans="1:5" x14ac:dyDescent="0.25">
      <c r="A7" s="25" t="s">
        <v>183</v>
      </c>
      <c r="C7" s="22">
        <v>30</v>
      </c>
      <c r="D7" s="22">
        <f t="shared" si="0"/>
        <v>2.8503567233604905E-3</v>
      </c>
      <c r="E7" s="22">
        <f>IF(C7&gt;'Pres Est+Mov Vlv+Mach Delay'!$B$17,0,($B$2/2)*(COS((ACOS((2*$B$1)/$B$2-1)/$B$3)*(C7-$B$3))+1))</f>
        <v>2.8503567233604905E-3</v>
      </c>
    </row>
    <row r="8" spans="1:5" x14ac:dyDescent="0.25">
      <c r="A8" s="25" t="s">
        <v>182</v>
      </c>
      <c r="C8" s="22">
        <v>35</v>
      </c>
      <c r="D8" s="22">
        <f t="shared" si="0"/>
        <v>3.2072893821271848E-3</v>
      </c>
      <c r="E8" s="22">
        <f>IF(C8&gt;'Pres Est+Mov Vlv+Mach Delay'!$B$17,0,($B$2/2)*(COS((ACOS((2*$B$1)/$B$2-1)/$B$3)*(C8-$B$3))+1))</f>
        <v>3.2072893821271848E-3</v>
      </c>
    </row>
    <row r="9" spans="1:5" x14ac:dyDescent="0.25">
      <c r="A9" s="25" t="s">
        <v>184</v>
      </c>
      <c r="C9" s="22">
        <v>40</v>
      </c>
      <c r="D9" s="22">
        <f t="shared" si="0"/>
        <v>3.5696765587263932E-3</v>
      </c>
      <c r="E9" s="22">
        <f>IF(C9&gt;'Pres Est+Mov Vlv+Mach Delay'!$B$17,0,($B$2/2)*(COS((ACOS((2*$B$1)/$B$2-1)/$B$3)*(C9-$B$3))+1))</f>
        <v>3.5696765587263932E-3</v>
      </c>
    </row>
    <row r="10" spans="1:5" x14ac:dyDescent="0.25">
      <c r="C10" s="22">
        <v>45</v>
      </c>
      <c r="D10" s="22">
        <f t="shared" si="0"/>
        <v>3.9341833250204549E-3</v>
      </c>
      <c r="E10" s="22">
        <f>IF(C10&gt;'Pres Est+Mov Vlv+Mach Delay'!$B$17,0,($B$2/2)*(COS((ACOS((2*$B$1)/$B$2-1)/$B$3)*(C10-$B$3))+1))</f>
        <v>3.9341833250204549E-3</v>
      </c>
    </row>
    <row r="11" spans="1:5" x14ac:dyDescent="0.25">
      <c r="C11" s="22">
        <v>50</v>
      </c>
      <c r="D11" s="22">
        <f t="shared" si="0"/>
        <v>4.297455246995755E-3</v>
      </c>
      <c r="E11" s="22">
        <f>IF(C11&gt;'Pres Est+Mov Vlv+Mach Delay'!$B$17,0,($B$2/2)*(COS((ACOS((2*$B$1)/$B$2-1)/$B$3)*(C11-$B$3))+1))</f>
        <v>4.297455246995755E-3</v>
      </c>
    </row>
    <row r="12" spans="1:5" x14ac:dyDescent="0.25">
      <c r="C12" s="22">
        <v>55</v>
      </c>
      <c r="D12" s="22">
        <f t="shared" si="0"/>
        <v>4.6561492544984666E-3</v>
      </c>
      <c r="E12" s="22">
        <f>IF(C12&gt;'Pres Est+Mov Vlv+Mach Delay'!$B$17,0,($B$2/2)*(COS((ACOS((2*$B$1)/$B$2-1)/$B$3)*(C12-$B$3))+1))</f>
        <v>4.6561492544984666E-3</v>
      </c>
    </row>
    <row r="13" spans="1:5" x14ac:dyDescent="0.25">
      <c r="C13" s="22">
        <v>60</v>
      </c>
      <c r="D13" s="22">
        <f t="shared" si="0"/>
        <v>5.00696440639249E-3</v>
      </c>
      <c r="E13" s="22">
        <f>IF(C13&gt;'Pres Est+Mov Vlv+Mach Delay'!$B$17,0,($B$2/2)*(COS((ACOS((2*$B$1)/$B$2-1)/$B$3)*(C13-$B$3))+1))</f>
        <v>5.00696440639249E-3</v>
      </c>
    </row>
    <row r="14" spans="1:5" x14ac:dyDescent="0.25">
      <c r="C14" s="22">
        <v>65</v>
      </c>
      <c r="D14" s="22">
        <f t="shared" si="0"/>
        <v>5.3466722680181071E-3</v>
      </c>
      <c r="E14" s="22">
        <f>IF(C14&gt;'Pres Est+Mov Vlv+Mach Delay'!$B$17,0,($B$2/2)*(COS((ACOS((2*$B$1)/$B$2-1)/$B$3)*(C14-$B$3))+1))</f>
        <v>5.3466722680181071E-3</v>
      </c>
    </row>
    <row r="15" spans="1:5" x14ac:dyDescent="0.25">
      <c r="C15" s="22">
        <v>70</v>
      </c>
      <c r="D15" s="22">
        <f t="shared" si="0"/>
        <v>5.6721466213977634E-3</v>
      </c>
      <c r="E15" s="22">
        <f>IF(C15&gt;'Pres Est+Mov Vlv+Mach Delay'!$B$17,0,($B$2/2)*(COS((ACOS((2*$B$1)/$B$2-1)/$B$3)*(C15-$B$3))+1))</f>
        <v>5.6721466213977634E-3</v>
      </c>
    </row>
    <row r="16" spans="1:5" x14ac:dyDescent="0.25">
      <c r="C16" s="22">
        <v>75</v>
      </c>
      <c r="D16" s="22">
        <f t="shared" si="0"/>
        <v>5.9803922347758552E-3</v>
      </c>
      <c r="E16" s="22">
        <f>IF(C16&gt;'Pres Est+Mov Vlv+Mach Delay'!$B$17,0,($B$2/2)*(COS((ACOS((2*$B$1)/$B$2-1)/$B$3)*(C16-$B$3))+1))</f>
        <v>5.9803922347758552E-3</v>
      </c>
    </row>
    <row r="17" spans="3:5" x14ac:dyDescent="0.25">
      <c r="C17" s="22">
        <v>80</v>
      </c>
      <c r="D17" s="22">
        <f t="shared" si="0"/>
        <v>6.2685724267360779E-3</v>
      </c>
      <c r="E17" s="22">
        <f>IF(C17&gt;'Pres Est+Mov Vlv+Mach Delay'!$B$17,0,($B$2/2)*(COS((ACOS((2*$B$1)/$B$2-1)/$B$3)*(C17-$B$3))+1))</f>
        <v>6.2685724267360779E-3</v>
      </c>
    </row>
    <row r="18" spans="3:5" x14ac:dyDescent="0.25">
      <c r="C18" s="22">
        <v>85</v>
      </c>
      <c r="D18" s="22">
        <f t="shared" si="0"/>
        <v>6.5340351712329641E-3</v>
      </c>
      <c r="E18" s="22">
        <f>IF(C18&gt;'Pres Est+Mov Vlv+Mach Delay'!$B$17,0,($B$2/2)*(COS((ACOS((2*$B$1)/$B$2-1)/$B$3)*(C18-$B$3))+1))</f>
        <v>6.5340351712329641E-3</v>
      </c>
    </row>
    <row r="19" spans="3:5" x14ac:dyDescent="0.25">
      <c r="C19" s="22">
        <v>90</v>
      </c>
      <c r="D19" s="22">
        <f t="shared" si="0"/>
        <v>6.7743375033017155E-3</v>
      </c>
      <c r="E19" s="22">
        <f>IF(C19&gt;'Pres Est+Mov Vlv+Mach Delay'!$B$17,0,($B$2/2)*(COS((ACOS((2*$B$1)/$B$2-1)/$B$3)*(C19-$B$3))+1))</f>
        <v>6.7743375033017155E-3</v>
      </c>
    </row>
    <row r="20" spans="3:5" x14ac:dyDescent="0.25">
      <c r="C20" s="22">
        <v>95</v>
      </c>
      <c r="D20" s="22">
        <f t="shared" si="0"/>
        <v>6.987268000848753E-3</v>
      </c>
      <c r="E20" s="22">
        <f>IF(C20&gt;'Pres Est+Mov Vlv+Mach Delay'!$B$17,0,($B$2/2)*(COS((ACOS((2*$B$1)/$B$2-1)/$B$3)*(C20-$B$3))+1))</f>
        <v>6.987268000848753E-3</v>
      </c>
    </row>
    <row r="21" spans="3:5" x14ac:dyDescent="0.25">
      <c r="C21" s="22">
        <v>100</v>
      </c>
      <c r="D21" s="22">
        <f t="shared" si="0"/>
        <v>7.170867135630552E-3</v>
      </c>
      <c r="E21" s="22">
        <f>IF(C21&gt;'Pres Est+Mov Vlv+Mach Delay'!$B$17,0,($B$2/2)*(COS((ACOS((2*$B$1)/$B$2-1)/$B$3)*(C21-$B$3))+1))</f>
        <v>7.170867135630552E-3</v>
      </c>
    </row>
    <row r="22" spans="3:5" x14ac:dyDescent="0.25">
      <c r="C22" s="22">
        <v>105</v>
      </c>
      <c r="D22" s="22">
        <f t="shared" si="0"/>
        <v>7.3234453061375351E-3</v>
      </c>
      <c r="E22" s="22">
        <f>IF(C22&gt;'Pres Est+Mov Vlv+Mach Delay'!$B$17,0,($B$2/2)*(COS((ACOS((2*$B$1)/$B$2-1)/$B$3)*(C22-$B$3))+1))</f>
        <v>7.3234453061375351E-3</v>
      </c>
    </row>
    <row r="23" spans="3:5" x14ac:dyDescent="0.25">
      <c r="C23" s="22">
        <v>110</v>
      </c>
      <c r="D23" s="22">
        <f t="shared" si="0"/>
        <v>7.4435983864323775E-3</v>
      </c>
      <c r="E23" s="22">
        <f>IF(C23&gt;'Pres Est+Mov Vlv+Mach Delay'!$B$17,0,($B$2/2)*(COS((ACOS((2*$B$1)/$B$2-1)/$B$3)*(C23-$B$3))+1))</f>
        <v>7.4435983864323775E-3</v>
      </c>
    </row>
    <row r="24" spans="3:5" x14ac:dyDescent="0.25">
      <c r="C24" s="22">
        <v>115</v>
      </c>
      <c r="D24" s="22">
        <f t="shared" si="0"/>
        <v>7.5302206478519897E-3</v>
      </c>
      <c r="E24" s="22">
        <f>IF(C24&gt;'Pres Est+Mov Vlv+Mach Delay'!$B$17,0,($B$2/2)*(COS((ACOS((2*$B$1)/$B$2-1)/$B$3)*(C24-$B$3))+1))</f>
        <v>7.5302206478519897E-3</v>
      </c>
    </row>
    <row r="25" spans="3:5" x14ac:dyDescent="0.25">
      <c r="C25" s="22">
        <v>120</v>
      </c>
      <c r="D25" s="22">
        <f t="shared" si="0"/>
        <v>7.5825149346590535E-3</v>
      </c>
      <c r="E25" s="22">
        <f>IF(C25&gt;'Pres Est+Mov Vlv+Mach Delay'!$B$17,0,($B$2/2)*(COS((ACOS((2*$B$1)/$B$2-1)/$B$3)*(C25-$B$3))+1))</f>
        <v>7.5825149346590535E-3</v>
      </c>
    </row>
    <row r="26" spans="3:5" x14ac:dyDescent="0.25">
      <c r="C26" s="22">
        <v>125</v>
      </c>
      <c r="D26" s="22">
        <f t="shared" si="0"/>
        <v>7.6E-3</v>
      </c>
      <c r="E26" s="22">
        <f>IF(C26&gt;'Pres Est+Mov Vlv+Mach Delay'!$B$17,0,($B$2/2)*(COS((ACOS((2*$B$1)/$B$2-1)/$B$3)*(C26-$B$3))+1))</f>
        <v>7.6E-3</v>
      </c>
    </row>
    <row r="27" spans="3:5" x14ac:dyDescent="0.25">
      <c r="C27" s="22">
        <v>130</v>
      </c>
      <c r="D27" s="22">
        <f t="shared" si="0"/>
        <v>7.5825149346590535E-3</v>
      </c>
      <c r="E27" s="22">
        <f>IF(C27&gt;'Pres Est+Mov Vlv+Mach Delay'!$B$17,0,($B$2/2)*(COS((ACOS((2*$B$1)/$B$2-1)/$B$3)*(C27-$B$3))+1))</f>
        <v>7.5825149346590535E-3</v>
      </c>
    </row>
    <row r="28" spans="3:5" x14ac:dyDescent="0.25">
      <c r="C28" s="22">
        <v>135</v>
      </c>
      <c r="D28" s="22">
        <f t="shared" si="0"/>
        <v>7.5302206478519897E-3</v>
      </c>
      <c r="E28" s="22">
        <f>IF(C28&gt;'Pres Est+Mov Vlv+Mach Delay'!$B$17,0,($B$2/2)*(COS((ACOS((2*$B$1)/$B$2-1)/$B$3)*(C28-$B$3))+1))</f>
        <v>7.5302206478519897E-3</v>
      </c>
    </row>
    <row r="29" spans="3:5" x14ac:dyDescent="0.25">
      <c r="C29" s="22">
        <v>140</v>
      </c>
      <c r="D29" s="22">
        <f t="shared" si="0"/>
        <v>7.4435983864323775E-3</v>
      </c>
      <c r="E29" s="22">
        <f>IF(C29&gt;'Pres Est+Mov Vlv+Mach Delay'!$B$17,0,($B$2/2)*(COS((ACOS((2*$B$1)/$B$2-1)/$B$3)*(C29-$B$3))+1))</f>
        <v>7.4435983864323775E-3</v>
      </c>
    </row>
    <row r="30" spans="3:5" x14ac:dyDescent="0.25">
      <c r="C30" s="22">
        <v>145</v>
      </c>
      <c r="D30" s="22">
        <f t="shared" si="0"/>
        <v>7.3234453061375351E-3</v>
      </c>
      <c r="E30" s="22">
        <f>IF(C30&gt;'Pres Est+Mov Vlv+Mach Delay'!$B$17,0,($B$2/2)*(COS((ACOS((2*$B$1)/$B$2-1)/$B$3)*(C30-$B$3))+1))</f>
        <v>7.3234453061375351E-3</v>
      </c>
    </row>
    <row r="31" spans="3:5" x14ac:dyDescent="0.25">
      <c r="C31" s="22">
        <v>150</v>
      </c>
      <c r="D31" s="22">
        <f t="shared" si="0"/>
        <v>7.170867135630552E-3</v>
      </c>
      <c r="E31" s="22">
        <f>IF(C31&gt;'Pres Est+Mov Vlv+Mach Delay'!$B$17,0,($B$2/2)*(COS((ACOS((2*$B$1)/$B$2-1)/$B$3)*(C31-$B$3))+1))</f>
        <v>7.170867135630552E-3</v>
      </c>
    </row>
    <row r="32" spans="3:5" x14ac:dyDescent="0.25">
      <c r="C32" s="22">
        <v>155</v>
      </c>
      <c r="D32" s="22">
        <f t="shared" si="0"/>
        <v>6.987268000848753E-3</v>
      </c>
      <c r="E32" s="22">
        <f>IF(C32&gt;'Pres Est+Mov Vlv+Mach Delay'!$B$17,0,($B$2/2)*(COS((ACOS((2*$B$1)/$B$2-1)/$B$3)*(C32-$B$3))+1))</f>
        <v>6.987268000848753E-3</v>
      </c>
    </row>
    <row r="33" spans="3:5" x14ac:dyDescent="0.25">
      <c r="C33" s="22">
        <v>160</v>
      </c>
      <c r="D33" s="22">
        <f t="shared" ref="D33:D64" si="1">($B$2/2)*(COS($B$4*(C33-$B$3))+1)</f>
        <v>6.7743375033017155E-3</v>
      </c>
      <c r="E33" s="22">
        <f>IF(C33&gt;'Pres Est+Mov Vlv+Mach Delay'!$B$17,0,($B$2/2)*(COS((ACOS((2*$B$1)/$B$2-1)/$B$3)*(C33-$B$3))+1))</f>
        <v>6.7743375033017155E-3</v>
      </c>
    </row>
    <row r="34" spans="3:5" x14ac:dyDescent="0.25">
      <c r="C34" s="22">
        <v>165</v>
      </c>
      <c r="D34" s="22">
        <f t="shared" si="1"/>
        <v>6.5340351712329641E-3</v>
      </c>
      <c r="E34" s="22">
        <f>IF(C34&gt;'Pres Est+Mov Vlv+Mach Delay'!$B$17,0,($B$2/2)*(COS((ACOS((2*$B$1)/$B$2-1)/$B$3)*(C34-$B$3))+1))</f>
        <v>6.5340351712329641E-3</v>
      </c>
    </row>
    <row r="35" spans="3:5" x14ac:dyDescent="0.25">
      <c r="C35" s="22">
        <v>170</v>
      </c>
      <c r="D35" s="22">
        <f t="shared" si="1"/>
        <v>6.2685724267360779E-3</v>
      </c>
      <c r="E35" s="22">
        <f>IF(C35&gt;'Pres Est+Mov Vlv+Mach Delay'!$B$17,0,($B$2/2)*(COS((ACOS((2*$B$1)/$B$2-1)/$B$3)*(C35-$B$3))+1))</f>
        <v>6.2685724267360779E-3</v>
      </c>
    </row>
    <row r="36" spans="3:5" x14ac:dyDescent="0.25">
      <c r="C36" s="22">
        <v>175</v>
      </c>
      <c r="D36" s="22">
        <f t="shared" si="1"/>
        <v>5.9803922347758552E-3</v>
      </c>
      <c r="E36" s="22">
        <f>IF(C36&gt;'Pres Est+Mov Vlv+Mach Delay'!$B$17,0,($B$2/2)*(COS((ACOS((2*$B$1)/$B$2-1)/$B$3)*(C36-$B$3))+1))</f>
        <v>5.9803922347758552E-3</v>
      </c>
    </row>
    <row r="37" spans="3:5" x14ac:dyDescent="0.25">
      <c r="C37" s="22">
        <v>180</v>
      </c>
      <c r="D37" s="22">
        <f t="shared" si="1"/>
        <v>5.6721466213977634E-3</v>
      </c>
      <c r="E37" s="22">
        <f>IF(C37&gt;'Pres Est+Mov Vlv+Mach Delay'!$B$17,0,($B$2/2)*(COS((ACOS((2*$B$1)/$B$2-1)/$B$3)*(C37-$B$3))+1))</f>
        <v>5.6721466213977634E-3</v>
      </c>
    </row>
    <row r="38" spans="3:5" x14ac:dyDescent="0.25">
      <c r="C38" s="22">
        <v>185</v>
      </c>
      <c r="D38" s="22">
        <f t="shared" si="1"/>
        <v>5.3466722680181071E-3</v>
      </c>
      <c r="E38" s="22">
        <f>IF(C38&gt;'Pres Est+Mov Vlv+Mach Delay'!$B$17,0,($B$2/2)*(COS((ACOS((2*$B$1)/$B$2-1)/$B$3)*(C38-$B$3))+1))</f>
        <v>5.3466722680181071E-3</v>
      </c>
    </row>
    <row r="39" spans="3:5" x14ac:dyDescent="0.25">
      <c r="C39" s="22">
        <v>190</v>
      </c>
      <c r="D39" s="22">
        <f t="shared" si="1"/>
        <v>5.00696440639249E-3</v>
      </c>
      <c r="E39" s="22">
        <f>IF(C39&gt;'Pres Est+Mov Vlv+Mach Delay'!$B$17,0,($B$2/2)*(COS((ACOS((2*$B$1)/$B$2-1)/$B$3)*(C39-$B$3))+1))</f>
        <v>5.00696440639249E-3</v>
      </c>
    </row>
    <row r="40" spans="3:5" x14ac:dyDescent="0.25">
      <c r="C40" s="22">
        <v>195</v>
      </c>
      <c r="D40" s="22">
        <f t="shared" si="1"/>
        <v>4.6561492544984666E-3</v>
      </c>
      <c r="E40" s="22">
        <f>IF(C40&gt;'Pres Est+Mov Vlv+Mach Delay'!$B$17,0,($B$2/2)*(COS((ACOS((2*$B$1)/$B$2-1)/$B$3)*(C40-$B$3))+1))</f>
        <v>4.6561492544984666E-3</v>
      </c>
    </row>
    <row r="41" spans="3:5" x14ac:dyDescent="0.25">
      <c r="C41" s="22">
        <v>200</v>
      </c>
      <c r="D41" s="22">
        <f t="shared" si="1"/>
        <v>4.297455246995755E-3</v>
      </c>
      <c r="E41" s="22">
        <f>IF(C41&gt;'Pres Est+Mov Vlv+Mach Delay'!$B$17,0,($B$2/2)*(COS((ACOS((2*$B$1)/$B$2-1)/$B$3)*(C41-$B$3))+1))</f>
        <v>4.297455246995755E-3</v>
      </c>
    </row>
    <row r="42" spans="3:5" x14ac:dyDescent="0.25">
      <c r="C42" s="22">
        <v>205</v>
      </c>
      <c r="D42" s="22">
        <f t="shared" si="1"/>
        <v>3.9341833250204549E-3</v>
      </c>
      <c r="E42" s="22">
        <f>IF(C42&gt;'Pres Est+Mov Vlv+Mach Delay'!$B$17,0,($B$2/2)*(COS((ACOS((2*$B$1)/$B$2-1)/$B$3)*(C42-$B$3))+1))</f>
        <v>3.9341833250204549E-3</v>
      </c>
    </row>
    <row r="43" spans="3:5" x14ac:dyDescent="0.25">
      <c r="C43" s="22">
        <v>210</v>
      </c>
      <c r="D43" s="22">
        <f t="shared" si="1"/>
        <v>3.5696765587263932E-3</v>
      </c>
      <c r="E43" s="22">
        <f>IF(C43&gt;'Pres Est+Mov Vlv+Mach Delay'!$B$17,0,($B$2/2)*(COS((ACOS((2*$B$1)/$B$2-1)/$B$3)*(C43-$B$3))+1))</f>
        <v>3.5696765587263932E-3</v>
      </c>
    </row>
    <row r="44" spans="3:5" x14ac:dyDescent="0.25">
      <c r="C44" s="22">
        <v>215</v>
      </c>
      <c r="D44" s="22">
        <f t="shared" si="1"/>
        <v>3.2072893821271848E-3</v>
      </c>
      <c r="E44" s="22">
        <f>IF(C44&gt;'Pres Est+Mov Vlv+Mach Delay'!$B$17,0,($B$2/2)*(COS((ACOS((2*$B$1)/$B$2-1)/$B$3)*(C44-$B$3))+1))</f>
        <v>3.2072893821271848E-3</v>
      </c>
    </row>
    <row r="45" spans="3:5" x14ac:dyDescent="0.25">
      <c r="C45" s="22">
        <v>220</v>
      </c>
      <c r="D45" s="22">
        <f t="shared" si="1"/>
        <v>2.8503567233604905E-3</v>
      </c>
      <c r="E45" s="22">
        <f>IF(C45&gt;'Pres Est+Mov Vlv+Mach Delay'!$B$17,0,($B$2/2)*(COS((ACOS((2*$B$1)/$B$2-1)/$B$3)*(C45-$B$3))+1))</f>
        <v>2.8503567233604905E-3</v>
      </c>
    </row>
    <row r="46" spans="3:5" x14ac:dyDescent="0.25">
      <c r="C46" s="22">
        <v>225</v>
      </c>
      <c r="D46" s="22">
        <f t="shared" si="1"/>
        <v>2.5021633144583404E-3</v>
      </c>
      <c r="E46" s="22">
        <f>IF(C46&gt;'Pres Est+Mov Vlv+Mach Delay'!$B$17,0,($B$2/2)*(COS((ACOS((2*$B$1)/$B$2-1)/$B$3)*(C46-$B$3))+1))</f>
        <v>2.5021633144583404E-3</v>
      </c>
    </row>
    <row r="47" spans="3:5" x14ac:dyDescent="0.25">
      <c r="C47" s="22">
        <v>230</v>
      </c>
      <c r="D47" s="22">
        <f t="shared" si="1"/>
        <v>2.1659134630554388E-3</v>
      </c>
      <c r="E47" s="22">
        <f>IF(C47&gt;'Pres Est+Mov Vlv+Mach Delay'!$B$17,0,($B$2/2)*(COS((ACOS((2*$B$1)/$B$2-1)/$B$3)*(C47-$B$3))+1))</f>
        <v>2.1659134630554388E-3</v>
      </c>
    </row>
    <row r="48" spans="3:5" x14ac:dyDescent="0.25">
      <c r="C48" s="22">
        <v>235</v>
      </c>
      <c r="D48" s="22">
        <f t="shared" si="1"/>
        <v>1.8447015642163471E-3</v>
      </c>
      <c r="E48" s="22">
        <f>IF(C48&gt;'Pres Est+Mov Vlv+Mach Delay'!$B$17,0,($B$2/2)*(COS((ACOS((2*$B$1)/$B$2-1)/$B$3)*(C48-$B$3))+1))</f>
        <v>1.8447015642163471E-3</v>
      </c>
    </row>
    <row r="49" spans="3:5" x14ac:dyDescent="0.25">
      <c r="C49" s="22">
        <v>240</v>
      </c>
      <c r="D49" s="22">
        <f t="shared" si="1"/>
        <v>1.5414836237513233E-3</v>
      </c>
      <c r="E49" s="22">
        <f>IF(C49&gt;'Pres Est+Mov Vlv+Mach Delay'!$B$17,0,($B$2/2)*(COS((ACOS((2*$B$1)/$B$2-1)/$B$3)*(C49-$B$3))+1))</f>
        <v>1.5414836237513233E-3</v>
      </c>
    </row>
    <row r="50" spans="3:5" x14ac:dyDescent="0.25">
      <c r="C50" s="22">
        <v>245</v>
      </c>
      <c r="D50" s="22">
        <f t="shared" si="1"/>
        <v>1.2590500550822502E-3</v>
      </c>
      <c r="E50" s="22">
        <f>IF(C50&gt;'Pres Est+Mov Vlv+Mach Delay'!$B$17,0,($B$2/2)*(COS((ACOS((2*$B$1)/$B$2-1)/$B$3)*(C50-$B$3))+1))</f>
        <v>1.2590500550822502E-3</v>
      </c>
    </row>
    <row r="51" spans="3:5" x14ac:dyDescent="0.25">
      <c r="C51" s="22">
        <v>250</v>
      </c>
      <c r="D51" s="22">
        <f t="shared" si="1"/>
        <v>9.999999999999998E-4</v>
      </c>
      <c r="E51" s="22">
        <f>IF(C51&gt;'Pres Est+Mov Vlv+Mach Delay'!$B$17,0,($B$2/2)*(COS((ACOS((2*$B$1)/$B$2-1)/$B$3)*(C51-$B$3))+1))</f>
        <v>9.999999999999998E-4</v>
      </c>
    </row>
    <row r="52" spans="3:5" x14ac:dyDescent="0.25">
      <c r="C52" s="22">
        <v>255</v>
      </c>
      <c r="D52" s="22">
        <f t="shared" si="1"/>
        <v>7.6671740963072342E-4</v>
      </c>
      <c r="E52" s="22">
        <f>IF(C52&gt;'Pres Est+Mov Vlv+Mach Delay'!$B$17,0,($B$2/2)*(COS((ACOS((2*$B$1)/$B$2-1)/$B$3)*(C52-$B$3))+1))</f>
        <v>0</v>
      </c>
    </row>
    <row r="53" spans="3:5" x14ac:dyDescent="0.25">
      <c r="C53" s="22">
        <v>260</v>
      </c>
      <c r="D53" s="22">
        <f t="shared" si="1"/>
        <v>5.6134910572995414E-4</v>
      </c>
      <c r="E53" s="22">
        <f>IF(C53&gt;'Pres Est+Mov Vlv+Mach Delay'!$B$17,0,($B$2/2)*(COS((ACOS((2*$B$1)/$B$2-1)/$B$3)*(C53-$B$3))+1))</f>
        <v>0</v>
      </c>
    </row>
    <row r="54" spans="3:5" x14ac:dyDescent="0.25">
      <c r="C54" s="22">
        <v>265</v>
      </c>
      <c r="D54" s="22">
        <f t="shared" si="1"/>
        <v>3.8578502419909464E-4</v>
      </c>
      <c r="E54" s="22">
        <f>IF(C54&gt;'Pres Est+Mov Vlv+Mach Delay'!$B$17,0,($B$2/2)*(COS((ACOS((2*$B$1)/$B$2-1)/$B$3)*(C54-$B$3))+1))</f>
        <v>0</v>
      </c>
    </row>
    <row r="55" spans="3:5" x14ac:dyDescent="0.25">
      <c r="C55" s="22">
        <v>270</v>
      </c>
      <c r="D55" s="22">
        <f t="shared" si="1"/>
        <v>2.4164082263661323E-4</v>
      </c>
      <c r="E55" s="22">
        <f>IF(C55&gt;'Pres Est+Mov Vlv+Mach Delay'!$B$17,0,($B$2/2)*(COS((ACOS((2*$B$1)/$B$2-1)/$B$3)*(C55-$B$3))+1))</f>
        <v>0</v>
      </c>
    </row>
    <row r="56" spans="3:5" x14ac:dyDescent="0.25">
      <c r="C56" s="22">
        <v>275</v>
      </c>
      <c r="D56" s="22">
        <f t="shared" si="1"/>
        <v>1.3024301198084605E-4</v>
      </c>
      <c r="E56" s="22">
        <f>IF(C56&gt;'Pres Est+Mov Vlv+Mach Delay'!$B$17,0,($B$2/2)*(COS((ACOS((2*$B$1)/$B$2-1)/$B$3)*(C56-$B$3))+1))</f>
        <v>0</v>
      </c>
    </row>
    <row r="57" spans="3:5" x14ac:dyDescent="0.25">
      <c r="C57" s="22">
        <v>280</v>
      </c>
      <c r="D57" s="22">
        <f t="shared" si="1"/>
        <v>5.2616749072926902E-5</v>
      </c>
      <c r="E57" s="22">
        <f>IF(C57&gt;'Pres Est+Mov Vlv+Mach Delay'!$B$17,0,($B$2/2)*(COS((ACOS((2*$B$1)/$B$2-1)/$B$3)*(C57-$B$3))+1))</f>
        <v>0</v>
      </c>
    </row>
    <row r="58" spans="3:5" x14ac:dyDescent="0.25">
      <c r="C58" s="22">
        <v>285</v>
      </c>
      <c r="D58" s="22">
        <f t="shared" si="1"/>
        <v>9.476402480812962E-6</v>
      </c>
      <c r="E58" s="22">
        <f>IF(C58&gt;'Pres Est+Mov Vlv+Mach Delay'!$B$17,0,($B$2/2)*(COS((ACOS((2*$B$1)/$B$2-1)/$B$3)*(C58-$B$3))+1))</f>
        <v>0</v>
      </c>
    </row>
    <row r="59" spans="3:5" x14ac:dyDescent="0.25">
      <c r="C59" s="22">
        <v>290</v>
      </c>
      <c r="D59" s="22">
        <f t="shared" si="1"/>
        <v>1.2189784039752682E-6</v>
      </c>
      <c r="E59" s="22">
        <f>IF(C59&gt;'Pres Est+Mov Vlv+Mach Delay'!$B$17,0,($B$2/2)*(COS((ACOS((2*$B$1)/$B$2-1)/$B$3)*(C59-$B$3))+1))</f>
        <v>0</v>
      </c>
    </row>
    <row r="60" spans="3:5" x14ac:dyDescent="0.25">
      <c r="C60" s="22">
        <v>295</v>
      </c>
      <c r="D60" s="22">
        <f t="shared" si="1"/>
        <v>2.792046715795624E-5</v>
      </c>
      <c r="E60" s="22">
        <f>IF(C60&gt;'Pres Est+Mov Vlv+Mach Delay'!$B$17,0,($B$2/2)*(COS((ACOS((2*$B$1)/$B$2-1)/$B$3)*(C60-$B$3))+1))</f>
        <v>0</v>
      </c>
    </row>
    <row r="61" spans="3:5" x14ac:dyDescent="0.25">
      <c r="C61" s="22">
        <v>300</v>
      </c>
      <c r="D61" s="22">
        <f t="shared" si="1"/>
        <v>8.9335143860879668E-5</v>
      </c>
      <c r="E61" s="22">
        <f>IF(C61&gt;'Pres Est+Mov Vlv+Mach Delay'!$B$17,0,($B$2/2)*(COS((ACOS((2*$B$1)/$B$2-1)/$B$3)*(C61-$B$3))+1))</f>
        <v>0</v>
      </c>
    </row>
    <row r="62" spans="3:5" x14ac:dyDescent="0.25">
      <c r="C62" s="22">
        <v>305</v>
      </c>
      <c r="D62" s="22">
        <f t="shared" si="1"/>
        <v>1.8489782975746044E-4</v>
      </c>
      <c r="E62" s="22">
        <f>IF(C62&gt;'Pres Est+Mov Vlv+Mach Delay'!$B$17,0,($B$2/2)*(COS((ACOS((2*$B$1)/$B$2-1)/$B$3)*(C62-$B$3))+1))</f>
        <v>0</v>
      </c>
    </row>
    <row r="63" spans="3:5" x14ac:dyDescent="0.25">
      <c r="C63" s="22">
        <v>310</v>
      </c>
      <c r="D63" s="22">
        <f t="shared" si="1"/>
        <v>3.1372909337029886E-4</v>
      </c>
      <c r="E63" s="22">
        <f>IF(C63&gt;'Pres Est+Mov Vlv+Mach Delay'!$B$17,0,($B$2/2)*(COS((ACOS((2*$B$1)/$B$2-1)/$B$3)*(C63-$B$3))+1))</f>
        <v>0</v>
      </c>
    </row>
    <row r="64" spans="3:5" x14ac:dyDescent="0.25">
      <c r="C64" s="22">
        <v>315</v>
      </c>
      <c r="D64" s="22">
        <f t="shared" si="1"/>
        <v>4.7464334361401253E-4</v>
      </c>
      <c r="E64" s="22">
        <f>IF(C64&gt;'Pres Est+Mov Vlv+Mach Delay'!$B$17,0,($B$2/2)*(COS((ACOS((2*$B$1)/$B$2-1)/$B$3)*(C64-$B$3))+1))</f>
        <v>0</v>
      </c>
    </row>
    <row r="65" spans="3:5" x14ac:dyDescent="0.25">
      <c r="C65" s="22">
        <v>320</v>
      </c>
      <c r="D65" s="22">
        <f t="shared" ref="D65:D96" si="2">($B$2/2)*(COS($B$4*(C65-$B$3))+1)</f>
        <v>6.6615974039396916E-4</v>
      </c>
      <c r="E65" s="22">
        <f>IF(C65&gt;'Pres Est+Mov Vlv+Mach Delay'!$B$17,0,($B$2/2)*(COS((ACOS((2*$B$1)/$B$2-1)/$B$3)*(C65-$B$3))+1))</f>
        <v>0</v>
      </c>
    </row>
    <row r="66" spans="3:5" x14ac:dyDescent="0.25">
      <c r="C66" s="22">
        <v>325</v>
      </c>
      <c r="D66" s="22">
        <f t="shared" si="2"/>
        <v>8.8651582228303175E-4</v>
      </c>
      <c r="E66" s="22">
        <f>IF(C66&gt;'Pres Est+Mov Vlv+Mach Delay'!$B$17,0,($B$2/2)*(COS((ACOS((2*$B$1)/$B$2-1)/$B$3)*(C66-$B$3))+1))</f>
        <v>0</v>
      </c>
    </row>
    <row r="67" spans="3:5" x14ac:dyDescent="0.25">
      <c r="C67" s="22">
        <v>330</v>
      </c>
      <c r="D67" s="22">
        <f t="shared" si="2"/>
        <v>1.1336837258653558E-3</v>
      </c>
      <c r="E67" s="22">
        <f>IF(C67&gt;'Pres Est+Mov Vlv+Mach Delay'!$B$17,0,($B$2/2)*(COS((ACOS((2*$B$1)/$B$2-1)/$B$3)*(C67-$B$3))+1))</f>
        <v>0</v>
      </c>
    </row>
    <row r="68" spans="3:5" x14ac:dyDescent="0.25">
      <c r="C68" s="22">
        <v>335</v>
      </c>
      <c r="D68" s="22">
        <f t="shared" si="2"/>
        <v>1.4053888474860358E-3</v>
      </c>
      <c r="E68" s="22">
        <f>IF(C68&gt;'Pres Est+Mov Vlv+Mach Delay'!$B$17,0,($B$2/2)*(COS((ACOS((2*$B$1)/$B$2-1)/$B$3)*(C68-$B$3))+1))</f>
        <v>0</v>
      </c>
    </row>
    <row r="69" spans="3:5" x14ac:dyDescent="0.25">
      <c r="C69" s="22">
        <v>340</v>
      </c>
      <c r="D69" s="22">
        <f t="shared" si="2"/>
        <v>1.6991307756687487E-3</v>
      </c>
      <c r="E69" s="22">
        <f>IF(C69&gt;'Pres Est+Mov Vlv+Mach Delay'!$B$17,0,($B$2/2)*(COS((ACOS((2*$B$1)/$B$2-1)/$B$3)*(C69-$B$3))+1))</f>
        <v>0</v>
      </c>
    </row>
    <row r="70" spans="3:5" x14ac:dyDescent="0.25">
      <c r="C70" s="22">
        <v>345</v>
      </c>
      <c r="D70" s="22">
        <f t="shared" si="2"/>
        <v>2.0122063015673682E-3</v>
      </c>
      <c r="E70" s="22">
        <f>IF(C70&gt;'Pres Est+Mov Vlv+Mach Delay'!$B$17,0,($B$2/2)*(COS((ACOS((2*$B$1)/$B$2-1)/$B$3)*(C70-$B$3))+1))</f>
        <v>0</v>
      </c>
    </row>
    <row r="71" spans="3:5" x14ac:dyDescent="0.25">
      <c r="C71" s="22">
        <v>350</v>
      </c>
      <c r="D71" s="22">
        <f t="shared" si="2"/>
        <v>2.3417342956939986E-3</v>
      </c>
      <c r="E71" s="22">
        <f>IF(C71&gt;'Pres Est+Mov Vlv+Mach Delay'!$B$17,0,($B$2/2)*(COS((ACOS((2*$B$1)/$B$2-1)/$B$3)*(C71-$B$3))+1))</f>
        <v>0</v>
      </c>
    </row>
    <row r="72" spans="3:5" x14ac:dyDescent="0.25">
      <c r="C72" s="22">
        <v>355</v>
      </c>
      <c r="D72" s="22">
        <f t="shared" si="2"/>
        <v>2.6846822219912915E-3</v>
      </c>
      <c r="E72" s="22">
        <f>IF(C72&gt;'Pres Est+Mov Vlv+Mach Delay'!$B$17,0,($B$2/2)*(COS((ACOS((2*$B$1)/$B$2-1)/$B$3)*(C72-$B$3))+1))</f>
        <v>0</v>
      </c>
    </row>
    <row r="73" spans="3:5" x14ac:dyDescent="0.25">
      <c r="C73" s="22">
        <v>360</v>
      </c>
      <c r="D73" s="22">
        <f t="shared" si="2"/>
        <v>3.0378940452487932E-3</v>
      </c>
      <c r="E73" s="22">
        <f>IF(C73&gt;'Pres Est+Mov Vlv+Mach Delay'!$B$17,0,($B$2/2)*(COS((ACOS((2*$B$1)/$B$2-1)/$B$3)*(C73-$B$3))+1))</f>
        <v>0</v>
      </c>
    </row>
    <row r="74" spans="3:5" x14ac:dyDescent="0.25">
      <c r="C74" s="22">
        <v>365</v>
      </c>
      <c r="D74" s="22">
        <f t="shared" si="2"/>
        <v>3.3981192750407972E-3</v>
      </c>
      <c r="E74" s="22">
        <f>IF(C74&gt;'Pres Est+Mov Vlv+Mach Delay'!$B$17,0,($B$2/2)*(COS((ACOS((2*$B$1)/$B$2-1)/$B$3)*(C74-$B$3))+1))</f>
        <v>0</v>
      </c>
    </row>
    <row r="75" spans="3:5" x14ac:dyDescent="0.25">
      <c r="C75" s="22">
        <v>370</v>
      </c>
      <c r="D75" s="22">
        <f t="shared" si="2"/>
        <v>3.762042878903945E-3</v>
      </c>
      <c r="E75" s="22">
        <f>IF(C75&gt;'Pres Est+Mov Vlv+Mach Delay'!$B$17,0,($B$2/2)*(COS((ACOS((2*$B$1)/$B$2-1)/$B$3)*(C75-$B$3))+1))</f>
        <v>0</v>
      </c>
    </row>
    <row r="76" spans="3:5" x14ac:dyDescent="0.25">
      <c r="C76" s="22">
        <v>375</v>
      </c>
      <c r="D76" s="22">
        <f t="shared" si="2"/>
        <v>4.1263157894736854E-3</v>
      </c>
      <c r="E76" s="22">
        <f>IF(C76&gt;'Pres Est+Mov Vlv+Mach Delay'!$B$17,0,($B$2/2)*(COS((ACOS((2*$B$1)/$B$2-1)/$B$3)*(C76-$B$3))+1))</f>
        <v>0</v>
      </c>
    </row>
    <row r="77" spans="3:5" x14ac:dyDescent="0.25">
      <c r="C77" s="22">
        <v>380</v>
      </c>
      <c r="D77" s="22">
        <f t="shared" si="2"/>
        <v>4.4875857248325114E-3</v>
      </c>
      <c r="E77" s="22">
        <f>IF(C77&gt;'Pres Est+Mov Vlv+Mach Delay'!$B$17,0,($B$2/2)*(COS((ACOS((2*$B$1)/$B$2-1)/$B$3)*(C77-$B$3))+1))</f>
        <v>0</v>
      </c>
    </row>
    <row r="78" spans="3:5" x14ac:dyDescent="0.25">
      <c r="C78" s="22">
        <v>385</v>
      </c>
      <c r="D78" s="22">
        <f t="shared" si="2"/>
        <v>4.8425280384407094E-3</v>
      </c>
      <c r="E78" s="22">
        <f>IF(C78&gt;'Pres Est+Mov Vlv+Mach Delay'!$B$17,0,($B$2/2)*(COS((ACOS((2*$B$1)/$B$2-1)/$B$3)*(C78-$B$3))+1))</f>
        <v>0</v>
      </c>
    </row>
    <row r="79" spans="3:5" x14ac:dyDescent="0.25">
      <c r="C79" s="22">
        <v>390</v>
      </c>
      <c r="D79" s="22">
        <f t="shared" si="2"/>
        <v>5.1878763147479023E-3</v>
      </c>
      <c r="E79" s="22">
        <f>IF(C79&gt;'Pres Est+Mov Vlv+Mach Delay'!$B$17,0,($B$2/2)*(COS((ACOS((2*$B$1)/$B$2-1)/$B$3)*(C79-$B$3))+1))</f>
        <v>0</v>
      </c>
    </row>
    <row r="80" spans="3:5" x14ac:dyDescent="0.25">
      <c r="C80" s="22">
        <v>395</v>
      </c>
      <c r="D80" s="22">
        <f t="shared" si="2"/>
        <v>5.5204524289242983E-3</v>
      </c>
      <c r="E80" s="22">
        <f>IF(C80&gt;'Pres Est+Mov Vlv+Mach Delay'!$B$17,0,($B$2/2)*(COS((ACOS((2*$B$1)/$B$2-1)/$B$3)*(C80-$B$3))+1))</f>
        <v>0</v>
      </c>
    </row>
    <row r="81" spans="3:5" x14ac:dyDescent="0.25">
      <c r="C81" s="22">
        <v>400</v>
      </c>
      <c r="D81" s="22">
        <f t="shared" si="2"/>
        <v>5.8371957940818852E-3</v>
      </c>
      <c r="E81" s="22">
        <f>IF(C81&gt;'Pres Est+Mov Vlv+Mach Delay'!$B$17,0,($B$2/2)*(COS((ACOS((2*$B$1)/$B$2-1)/$B$3)*(C81-$B$3))+1))</f>
        <v>0</v>
      </c>
    </row>
    <row r="82" spans="3:5" x14ac:dyDescent="0.25">
      <c r="C82" s="22">
        <v>405</v>
      </c>
      <c r="D82" s="22">
        <f t="shared" si="2"/>
        <v>6.1351915268332505E-3</v>
      </c>
      <c r="E82" s="22">
        <f>IF(C82&gt;'Pres Est+Mov Vlv+Mach Delay'!$B$17,0,($B$2/2)*(COS((ACOS((2*$B$1)/$B$2-1)/$B$3)*(C82-$B$3))+1))</f>
        <v>0</v>
      </c>
    </row>
    <row r="83" spans="3:5" x14ac:dyDescent="0.25">
      <c r="C83" s="22">
        <v>410</v>
      </c>
      <c r="D83" s="22">
        <f t="shared" si="2"/>
        <v>6.4116972719897164E-3</v>
      </c>
      <c r="E83" s="22">
        <f>IF(C83&gt;'Pres Est+Mov Vlv+Mach Delay'!$B$17,0,($B$2/2)*(COS((ACOS((2*$B$1)/$B$2-1)/$B$3)*(C83-$B$3))+1))</f>
        <v>0</v>
      </c>
    </row>
    <row r="84" spans="3:5" x14ac:dyDescent="0.25">
      <c r="C84" s="22">
        <v>415</v>
      </c>
      <c r="D84" s="22">
        <f t="shared" si="2"/>
        <v>6.6641684395401246E-3</v>
      </c>
      <c r="E84" s="22">
        <f>IF(C84&gt;'Pres Est+Mov Vlv+Mach Delay'!$B$17,0,($B$2/2)*(COS((ACOS((2*$B$1)/$B$2-1)/$B$3)*(C84-$B$3))+1))</f>
        <v>0</v>
      </c>
    </row>
    <row r="85" spans="3:5" x14ac:dyDescent="0.25">
      <c r="C85" s="22">
        <v>420</v>
      </c>
      <c r="D85" s="22">
        <f t="shared" si="2"/>
        <v>6.8902816216627229E-3</v>
      </c>
      <c r="E85" s="22">
        <f>IF(C85&gt;'Pres Est+Mov Vlv+Mach Delay'!$B$17,0,($B$2/2)*(COS((ACOS((2*$B$1)/$B$2-1)/$B$3)*(C85-$B$3))+1))</f>
        <v>0</v>
      </c>
    </row>
    <row r="86" spans="3:5" x14ac:dyDescent="0.25">
      <c r="C86" s="22">
        <v>425</v>
      </c>
      <c r="D86" s="22">
        <f t="shared" si="2"/>
        <v>7.0879559742712704E-3</v>
      </c>
      <c r="E86" s="22">
        <f>IF(C86&gt;'Pres Est+Mov Vlv+Mach Delay'!$B$17,0,($B$2/2)*(COS((ACOS((2*$B$1)/$B$2-1)/$B$3)*(C86-$B$3))+1))</f>
        <v>0</v>
      </c>
    </row>
    <row r="87" spans="3:5" x14ac:dyDescent="0.25">
      <c r="C87" s="22">
        <v>430</v>
      </c>
      <c r="D87" s="22">
        <f t="shared" si="2"/>
        <v>7.2553723663280837E-3</v>
      </c>
      <c r="E87" s="22">
        <f>IF(C87&gt;'Pres Est+Mov Vlv+Mach Delay'!$B$17,0,($B$2/2)*(COS((ACOS((2*$B$1)/$B$2-1)/$B$3)*(C87-$B$3))+1))</f>
        <v>0</v>
      </c>
    </row>
    <row r="88" spans="3:5" x14ac:dyDescent="0.25">
      <c r="C88" s="22">
        <v>435</v>
      </c>
      <c r="D88" s="22">
        <f t="shared" si="2"/>
        <v>7.3909901206993473E-3</v>
      </c>
      <c r="E88" s="22">
        <f>IF(C88&gt;'Pres Est+Mov Vlv+Mach Delay'!$B$17,0,($B$2/2)*(COS((ACOS((2*$B$1)/$B$2-1)/$B$3)*(C88-$B$3))+1))</f>
        <v>0</v>
      </c>
    </row>
    <row r="89" spans="3:5" x14ac:dyDescent="0.25">
      <c r="C89" s="22">
        <v>440</v>
      </c>
      <c r="D89" s="22">
        <f t="shared" si="2"/>
        <v>7.4935611924921231E-3</v>
      </c>
      <c r="E89" s="22">
        <f>IF(C89&gt;'Pres Est+Mov Vlv+Mach Delay'!$B$17,0,($B$2/2)*(COS((ACOS((2*$B$1)/$B$2-1)/$B$3)*(C89-$B$3))+1))</f>
        <v>0</v>
      </c>
    </row>
    <row r="90" spans="3:5" x14ac:dyDescent="0.25">
      <c r="C90" s="22">
        <v>445</v>
      </c>
      <c r="D90" s="22">
        <f t="shared" si="2"/>
        <v>7.562141654394631E-3</v>
      </c>
      <c r="E90" s="22">
        <f>IF(C90&gt;'Pres Est+Mov Vlv+Mach Delay'!$B$17,0,($B$2/2)*(COS((ACOS((2*$B$1)/$B$2-1)/$B$3)*(C90-$B$3))+1))</f>
        <v>0</v>
      </c>
    </row>
    <row r="91" spans="3:5" x14ac:dyDescent="0.25">
      <c r="C91" s="22">
        <v>450</v>
      </c>
      <c r="D91" s="22">
        <f t="shared" si="2"/>
        <v>7.596100383323986E-3</v>
      </c>
      <c r="E91" s="22">
        <f>IF(C91&gt;'Pres Est+Mov Vlv+Mach Delay'!$B$17,0,($B$2/2)*(COS((ACOS((2*$B$1)/$B$2-1)/$B$3)*(C91-$B$3))+1))</f>
        <v>0</v>
      </c>
    </row>
    <row r="92" spans="3:5" x14ac:dyDescent="0.25">
      <c r="C92" s="22">
        <v>455</v>
      </c>
      <c r="D92" s="22">
        <f t="shared" si="2"/>
        <v>7.5951248684411254E-3</v>
      </c>
      <c r="E92" s="22">
        <f>IF(C92&gt;'Pres Est+Mov Vlv+Mach Delay'!$B$17,0,($B$2/2)*(COS((ACOS((2*$B$1)/$B$2-1)/$B$3)*(C92-$B$3))+1))</f>
        <v>0</v>
      </c>
    </row>
    <row r="93" spans="3:5" x14ac:dyDescent="0.25">
      <c r="C93" s="22">
        <v>460</v>
      </c>
      <c r="D93" s="22">
        <f t="shared" si="2"/>
        <v>7.5592240870836604E-3</v>
      </c>
      <c r="E93" s="22">
        <f>IF(C93&gt;'Pres Est+Mov Vlv+Mach Delay'!$B$17,0,($B$2/2)*(COS((ACOS((2*$B$1)/$B$2-1)/$B$3)*(C93-$B$3))+1))</f>
        <v>0</v>
      </c>
    </row>
    <row r="94" spans="3:5" x14ac:dyDescent="0.25">
      <c r="C94" s="22">
        <v>465</v>
      </c>
      <c r="D94" s="22">
        <f t="shared" si="2"/>
        <v>7.4887284221504483E-3</v>
      </c>
      <c r="E94" s="22">
        <f>IF(C94&gt;'Pres Est+Mov Vlv+Mach Delay'!$B$17,0,($B$2/2)*(COS((ACOS((2*$B$1)/$B$2-1)/$B$3)*(C94-$B$3))+1))</f>
        <v>0</v>
      </c>
    </row>
    <row r="95" spans="3:5" x14ac:dyDescent="0.25">
      <c r="C95" s="22">
        <v>470</v>
      </c>
      <c r="D95" s="22">
        <f t="shared" si="2"/>
        <v>7.3842866216981265E-3</v>
      </c>
      <c r="E95" s="22">
        <f>IF(C95&gt;'Pres Est+Mov Vlv+Mach Delay'!$B$17,0,($B$2/2)*(COS((ACOS((2*$B$1)/$B$2-1)/$B$3)*(C95-$B$3))+1))</f>
        <v>0</v>
      </c>
    </row>
    <row r="96" spans="3:5" x14ac:dyDescent="0.25">
      <c r="C96" s="22">
        <v>475</v>
      </c>
      <c r="D96" s="22">
        <f t="shared" si="2"/>
        <v>7.2468598287294518E-3</v>
      </c>
      <c r="E96" s="22">
        <f>IF(C96&gt;'Pres Est+Mov Vlv+Mach Delay'!$B$17,0,($B$2/2)*(COS((ACOS((2*$B$1)/$B$2-1)/$B$3)*(C96-$B$3))+1))</f>
        <v>0</v>
      </c>
    </row>
    <row r="97" spans="3:5" x14ac:dyDescent="0.25">
      <c r="C97" s="22">
        <v>480</v>
      </c>
      <c r="D97" s="22">
        <f t="shared" ref="D97:D128" si="3">($B$2/2)*(COS($B$4*(C97-$B$3))+1)</f>
        <v>7.0777127361152901E-3</v>
      </c>
      <c r="E97" s="22">
        <f>IF(C97&gt;'Pres Est+Mov Vlv+Mach Delay'!$B$17,0,($B$2/2)*(COS((ACOS((2*$B$1)/$B$2-1)/$B$3)*(C97-$B$3))+1))</f>
        <v>0</v>
      </c>
    </row>
    <row r="98" spans="3:5" x14ac:dyDescent="0.25">
      <c r="C98" s="22">
        <v>485</v>
      </c>
      <c r="D98" s="22">
        <f t="shared" si="3"/>
        <v>6.8784019480485894E-3</v>
      </c>
      <c r="E98" s="22">
        <f>IF(C98&gt;'Pres Est+Mov Vlv+Mach Delay'!$B$17,0,($B$2/2)*(COS((ACOS((2*$B$1)/$B$2-1)/$B$3)*(C98-$B$3))+1))</f>
        <v>0</v>
      </c>
    </row>
    <row r="99" spans="3:5" x14ac:dyDescent="0.25">
      <c r="C99" s="22">
        <v>490</v>
      </c>
      <c r="D99" s="22">
        <f t="shared" si="3"/>
        <v>6.6507616551359236E-3</v>
      </c>
      <c r="E99" s="22">
        <f>IF(C99&gt;'Pres Est+Mov Vlv+Mach Delay'!$B$17,0,($B$2/2)*(COS((ACOS((2*$B$1)/$B$2-1)/$B$3)*(C99-$B$3))+1))</f>
        <v>0</v>
      </c>
    </row>
    <row r="100" spans="3:5" x14ac:dyDescent="0.25">
      <c r="C100" s="22">
        <v>495</v>
      </c>
      <c r="D100" s="22">
        <f t="shared" si="3"/>
        <v>6.3968867549540412E-3</v>
      </c>
      <c r="E100" s="22">
        <f>IF(C100&gt;'Pres Est+Mov Vlv+Mach Delay'!$B$17,0,($B$2/2)*(COS((ACOS((2*$B$1)/$B$2-1)/$B$3)*(C100-$B$3))+1))</f>
        <v>0</v>
      </c>
    </row>
    <row r="101" spans="3:5" x14ac:dyDescent="0.25">
      <c r="C101" s="22">
        <v>500</v>
      </c>
      <c r="D101" s="22">
        <f t="shared" si="3"/>
        <v>6.1191135734072026E-3</v>
      </c>
      <c r="E101" s="22">
        <f>IF(C101&gt;'Pres Est+Mov Vlv+Mach Delay'!$B$17,0,($B$2/2)*(COS((ACOS((2*$B$1)/$B$2-1)/$B$3)*(C101-$B$3))+1))</f>
        <v>0</v>
      </c>
    </row>
    <row r="102" spans="3:5" x14ac:dyDescent="0.25">
      <c r="C102" s="22">
        <v>505</v>
      </c>
      <c r="D102" s="22">
        <f t="shared" si="3"/>
        <v>5.8199983643003128E-3</v>
      </c>
      <c r="E102" s="22">
        <f>IF(C102&gt;'Pres Est+Mov Vlv+Mach Delay'!$B$17,0,($B$2/2)*(COS((ACOS((2*$B$1)/$B$2-1)/$B$3)*(C102-$B$3))+1))</f>
        <v>0</v>
      </c>
    </row>
    <row r="103" spans="3:5" x14ac:dyDescent="0.25">
      <c r="C103" s="22">
        <v>510</v>
      </c>
      <c r="D103" s="22">
        <f t="shared" si="3"/>
        <v>5.502293784989001E-3</v>
      </c>
      <c r="E103" s="22">
        <f>IF(C103&gt;'Pres Est+Mov Vlv+Mach Delay'!$B$17,0,($B$2/2)*(COS((ACOS((2*$B$1)/$B$2-1)/$B$3)*(C103-$B$3))+1))</f>
        <v>0</v>
      </c>
    </row>
    <row r="104" spans="3:5" x14ac:dyDescent="0.25">
      <c r="C104" s="22">
        <v>515</v>
      </c>
      <c r="D104" s="22">
        <f t="shared" si="3"/>
        <v>5.1689235645934707E-3</v>
      </c>
      <c r="E104" s="22">
        <f>IF(C104&gt;'Pres Est+Mov Vlv+Mach Delay'!$B$17,0,($B$2/2)*(COS((ACOS((2*$B$1)/$B$2-1)/$B$3)*(C104-$B$3))+1))</f>
        <v>0</v>
      </c>
    </row>
    <row r="105" spans="3:5" x14ac:dyDescent="0.25">
      <c r="C105" s="22">
        <v>520</v>
      </c>
      <c r="D105" s="22">
        <f t="shared" si="3"/>
        <v>4.8229555978960012E-3</v>
      </c>
      <c r="E105" s="22">
        <f>IF(C105&gt;'Pres Est+Mov Vlv+Mach Delay'!$B$17,0,($B$2/2)*(COS((ACOS((2*$B$1)/$B$2-1)/$B$3)*(C105-$B$3))+1))</f>
        <v>0</v>
      </c>
    </row>
    <row r="106" spans="3:5" x14ac:dyDescent="0.25">
      <c r="C106" s="22">
        <v>525</v>
      </c>
      <c r="D106" s="22">
        <f t="shared" si="3"/>
        <v>4.4675737125300626E-3</v>
      </c>
      <c r="E106" s="22">
        <f>IF(C106&gt;'Pres Est+Mov Vlv+Mach Delay'!$B$17,0,($B$2/2)*(COS((ACOS((2*$B$1)/$B$2-1)/$B$3)*(C106-$B$3))+1))</f>
        <v>0</v>
      </c>
    </row>
    <row r="107" spans="3:5" x14ac:dyDescent="0.25">
      <c r="C107" s="22">
        <v>530</v>
      </c>
      <c r="D107" s="22">
        <f t="shared" si="3"/>
        <v>4.1060483692780736E-3</v>
      </c>
      <c r="E107" s="22">
        <f>IF(C107&gt;'Pres Est+Mov Vlv+Mach Delay'!$B$17,0,($B$2/2)*(COS((ACOS((2*$B$1)/$B$2-1)/$B$3)*(C107-$B$3))+1))</f>
        <v>0</v>
      </c>
    </row>
    <row r="108" spans="3:5" x14ac:dyDescent="0.25">
      <c r="C108" s="22">
        <v>535</v>
      </c>
      <c r="D108" s="22">
        <f t="shared" si="3"/>
        <v>3.74170656511329E-3</v>
      </c>
      <c r="E108" s="22">
        <f>IF(C108&gt;'Pres Est+Mov Vlv+Mach Delay'!$B$17,0,($B$2/2)*(COS((ACOS((2*$B$1)/$B$2-1)/$B$3)*(C108-$B$3))+1))</f>
        <v>0</v>
      </c>
    </row>
    <row r="109" spans="3:5" x14ac:dyDescent="0.25">
      <c r="C109" s="22">
        <v>540</v>
      </c>
      <c r="D109" s="22">
        <f t="shared" si="3"/>
        <v>3.3779012159579464E-3</v>
      </c>
      <c r="E109" s="22">
        <f>IF(C109&gt;'Pres Est+Mov Vlv+Mach Delay'!$B$17,0,($B$2/2)*(COS((ACOS((2*$B$1)/$B$2-1)/$B$3)*(C109-$B$3))+1))</f>
        <v>0</v>
      </c>
    </row>
    <row r="110" spans="3:5" x14ac:dyDescent="0.25">
      <c r="C110" s="22">
        <v>545</v>
      </c>
      <c r="D110" s="22">
        <f t="shared" si="3"/>
        <v>3.0179803009180287E-3</v>
      </c>
      <c r="E110" s="22">
        <f>IF(C110&gt;'Pres Est+Mov Vlv+Mach Delay'!$B$17,0,($B$2/2)*(COS((ACOS((2*$B$1)/$B$2-1)/$B$3)*(C110-$B$3))+1))</f>
        <v>0</v>
      </c>
    </row>
    <row r="111" spans="3:5" x14ac:dyDescent="0.25">
      <c r="C111" s="22">
        <v>550</v>
      </c>
      <c r="D111" s="22">
        <f t="shared" si="3"/>
        <v>2.6652560519498845E-3</v>
      </c>
      <c r="E111" s="22">
        <f>IF(C111&gt;'Pres Est+Mov Vlv+Mach Delay'!$B$17,0,($B$2/2)*(COS((ACOS((2*$B$1)/$B$2-1)/$B$3)*(C111-$B$3))+1))</f>
        <v>0</v>
      </c>
    </row>
    <row r="112" spans="3:5" x14ac:dyDescent="0.25">
      <c r="C112" s="22">
        <v>555</v>
      </c>
      <c r="D112" s="22">
        <f t="shared" si="3"/>
        <v>2.3229744724958907E-3</v>
      </c>
      <c r="E112" s="22">
        <f>IF(C112&gt;'Pres Est+Mov Vlv+Mach Delay'!$B$17,0,($B$2/2)*(COS((ACOS((2*$B$1)/$B$2-1)/$B$3)*(C112-$B$3))+1))</f>
        <v>0</v>
      </c>
    </row>
    <row r="113" spans="3:5" x14ac:dyDescent="0.25">
      <c r="C113" s="22">
        <v>560</v>
      </c>
      <c r="D113" s="22">
        <f t="shared" si="3"/>
        <v>1.9942854655990855E-3</v>
      </c>
      <c r="E113" s="22">
        <f>IF(C113&gt;'Pres Est+Mov Vlv+Mach Delay'!$B$17,0,($B$2/2)*(COS((ACOS((2*$B$1)/$B$2-1)/$B$3)*(C113-$B$3))+1))</f>
        <v>0</v>
      </c>
    </row>
    <row r="114" spans="3:5" x14ac:dyDescent="0.25">
      <c r="C114" s="22">
        <v>565</v>
      </c>
      <c r="D114" s="22">
        <f t="shared" si="3"/>
        <v>1.6822138463975941E-3</v>
      </c>
      <c r="E114" s="22">
        <f>IF(C114&gt;'Pres Est+Mov Vlv+Mach Delay'!$B$17,0,($B$2/2)*(COS((ACOS((2*$B$1)/$B$2-1)/$B$3)*(C114-$B$3))+1))</f>
        <v>0</v>
      </c>
    </row>
    <row r="115" spans="3:5" x14ac:dyDescent="0.25">
      <c r="C115" s="22">
        <v>570</v>
      </c>
      <c r="D115" s="22">
        <f t="shared" si="3"/>
        <v>1.3896315057613142E-3</v>
      </c>
      <c r="E115" s="22">
        <f>IF(C115&gt;'Pres Est+Mov Vlv+Mach Delay'!$B$17,0,($B$2/2)*(COS((ACOS((2*$B$1)/$B$2-1)/$B$3)*(C115-$B$3))+1))</f>
        <v>0</v>
      </c>
    </row>
    <row r="116" spans="3:5" x14ac:dyDescent="0.25">
      <c r="C116" s="22">
        <v>575</v>
      </c>
      <c r="D116" s="22">
        <f t="shared" si="3"/>
        <v>1.1192309812395149E-3</v>
      </c>
      <c r="E116" s="22">
        <f>IF(C116&gt;'Pres Est+Mov Vlv+Mach Delay'!$B$17,0,($B$2/2)*(COS((ACOS((2*$B$1)/$B$2-1)/$B$3)*(C116-$B$3))+1))</f>
        <v>0</v>
      </c>
    </row>
    <row r="117" spans="3:5" x14ac:dyDescent="0.25">
      <c r="C117" s="22">
        <v>580</v>
      </c>
      <c r="D117" s="22">
        <f t="shared" si="3"/>
        <v>8.7350067853719641E-4</v>
      </c>
      <c r="E117" s="22">
        <f>IF(C117&gt;'Pres Est+Mov Vlv+Mach Delay'!$B$17,0,($B$2/2)*(COS((ACOS((2*$B$1)/$B$2-1)/$B$3)*(C117-$B$3))+1))</f>
        <v>0</v>
      </c>
    </row>
    <row r="118" spans="3:5" x14ac:dyDescent="0.25">
      <c r="C118" s="22">
        <v>585</v>
      </c>
      <c r="D118" s="22">
        <f t="shared" si="3"/>
        <v>6.5470197154856983E-4</v>
      </c>
      <c r="E118" s="22">
        <f>IF(C118&gt;'Pres Est+Mov Vlv+Mach Delay'!$B$17,0,($B$2/2)*(COS((ACOS((2*$B$1)/$B$2-1)/$B$3)*(C118-$B$3))+1))</f>
        <v>0</v>
      </c>
    </row>
    <row r="119" spans="3:5" x14ac:dyDescent="0.25">
      <c r="C119" s="22">
        <v>590</v>
      </c>
      <c r="D119" s="22">
        <f t="shared" si="3"/>
        <v>4.6484839168848619E-4</v>
      </c>
      <c r="E119" s="22">
        <f>IF(C119&gt;'Pres Est+Mov Vlv+Mach Delay'!$B$17,0,($B$2/2)*(COS((ACOS((2*$B$1)/$B$2-1)/$B$3)*(C119-$B$3))+1))</f>
        <v>0</v>
      </c>
    </row>
    <row r="120" spans="3:5" x14ac:dyDescent="0.25">
      <c r="C120" s="22">
        <v>595</v>
      </c>
      <c r="D120" s="22">
        <f t="shared" si="3"/>
        <v>3.0568709803539411E-4</v>
      </c>
      <c r="E120" s="22">
        <f>IF(C120&gt;'Pres Est+Mov Vlv+Mach Delay'!$B$17,0,($B$2/2)*(COS((ACOS((2*$B$1)/$B$2-1)/$B$3)*(C120-$B$3))+1))</f>
        <v>0</v>
      </c>
    </row>
    <row r="121" spans="3:5" x14ac:dyDescent="0.25">
      <c r="C121" s="22">
        <v>600</v>
      </c>
      <c r="D121" s="22">
        <f t="shared" si="3"/>
        <v>1.786827988099685E-4</v>
      </c>
      <c r="E121" s="22">
        <f>IF(C121&gt;'Pres Est+Mov Vlv+Mach Delay'!$B$17,0,($B$2/2)*(COS((ACOS((2*$B$1)/$B$2-1)/$B$3)*(C121-$B$3))+1))</f>
        <v>0</v>
      </c>
    </row>
    <row r="122" spans="3:5" x14ac:dyDescent="0.25">
      <c r="C122" s="22">
        <v>605</v>
      </c>
      <c r="D122" s="22">
        <f t="shared" si="3"/>
        <v>8.5004272154596847E-5</v>
      </c>
      <c r="E122" s="22">
        <f>IF(C122&gt;'Pres Est+Mov Vlv+Mach Delay'!$B$17,0,($B$2/2)*(COS((ACOS((2*$B$1)/$B$2-1)/$B$3)*(C122-$B$3))+1))</f>
        <v>0</v>
      </c>
    </row>
    <row r="123" spans="3:5" x14ac:dyDescent="0.25">
      <c r="C123" s="22">
        <v>610</v>
      </c>
      <c r="D123" s="22">
        <f t="shared" si="3"/>
        <v>2.5513610258550678E-5</v>
      </c>
      <c r="E123" s="22">
        <f>IF(C123&gt;'Pres Est+Mov Vlv+Mach Delay'!$B$17,0,($B$2/2)*(COS((ACOS((2*$B$1)/$B$2-1)/$B$3)*(C123-$B$3))+1))</f>
        <v>0</v>
      </c>
    </row>
    <row r="124" spans="3:5" x14ac:dyDescent="0.25">
      <c r="C124" s="22">
        <v>615</v>
      </c>
      <c r="D124" s="22">
        <f t="shared" si="3"/>
        <v>7.5828581152670435E-7</v>
      </c>
      <c r="E124" s="22">
        <f>IF(C124&gt;'Pres Est+Mov Vlv+Mach Delay'!$B$17,0,($B$2/2)*(COS((ACOS((2*$B$1)/$B$2-1)/$B$3)*(C124-$B$3))+1))</f>
        <v>0</v>
      </c>
    </row>
    <row r="125" spans="3:5" x14ac:dyDescent="0.25">
      <c r="C125" s="22">
        <v>620</v>
      </c>
      <c r="D125" s="22">
        <f t="shared" si="3"/>
        <v>1.0966113795364185E-5</v>
      </c>
      <c r="E125" s="22">
        <f>IF(C125&gt;'Pres Est+Mov Vlv+Mach Delay'!$B$17,0,($B$2/2)*(COS((ACOS((2*$B$1)/$B$2-1)/$B$3)*(C125-$B$3))+1))</f>
        <v>0</v>
      </c>
    </row>
    <row r="126" spans="3:5" x14ac:dyDescent="0.25">
      <c r="C126" s="22">
        <v>625</v>
      </c>
      <c r="D126" s="22">
        <f t="shared" si="3"/>
        <v>5.6043154978860141E-5</v>
      </c>
      <c r="E126" s="22">
        <f>IF(C126&gt;'Pres Est+Mov Vlv+Mach Delay'!$B$17,0,($B$2/2)*(COS((ACOS((2*$B$1)/$B$2-1)/$B$3)*(C126-$B$3))+1))</f>
        <v>0</v>
      </c>
    </row>
    <row r="127" spans="3:5" x14ac:dyDescent="0.25">
      <c r="C127" s="22">
        <v>630</v>
      </c>
      <c r="D127" s="22">
        <f t="shared" si="3"/>
        <v>1.3557458040913361E-4</v>
      </c>
      <c r="E127" s="22">
        <f>IF(C127&gt;'Pres Est+Mov Vlv+Mach Delay'!$B$17,0,($B$2/2)*(COS((ACOS((2*$B$1)/$B$2-1)/$B$3)*(C127-$B$3))+1))</f>
        <v>0</v>
      </c>
    </row>
    <row r="128" spans="3:5" x14ac:dyDescent="0.25">
      <c r="C128" s="22">
        <v>635</v>
      </c>
      <c r="D128" s="22">
        <f t="shared" si="3"/>
        <v>2.4882848894392109E-4</v>
      </c>
      <c r="E128" s="22">
        <f>IF(C128&gt;'Pres Est+Mov Vlv+Mach Delay'!$B$17,0,($B$2/2)*(COS((ACOS((2*$B$1)/$B$2-1)/$B$3)*(C128-$B$3))+1))</f>
        <v>0</v>
      </c>
    </row>
    <row r="129" spans="3:5" x14ac:dyDescent="0.25">
      <c r="C129" s="22">
        <v>640</v>
      </c>
      <c r="D129" s="22">
        <f t="shared" ref="D129:D145" si="4">($B$2/2)*(COS($B$4*(C129-$B$3))+1)</f>
        <v>3.947626426933007E-4</v>
      </c>
      <c r="E129" s="22">
        <f>IF(C129&gt;'Pres Est+Mov Vlv+Mach Delay'!$B$17,0,($B$2/2)*(COS((ACOS((2*$B$1)/$B$2-1)/$B$3)*(C129-$B$3))+1))</f>
        <v>0</v>
      </c>
    </row>
    <row r="130" spans="3:5" x14ac:dyDescent="0.25">
      <c r="C130" s="22">
        <v>645</v>
      </c>
      <c r="D130" s="22">
        <f t="shared" si="4"/>
        <v>5.7203405838685993E-4</v>
      </c>
      <c r="E130" s="22">
        <f>IF(C130&gt;'Pres Est+Mov Vlv+Mach Delay'!$B$17,0,($B$2/2)*(COS((ACOS((2*$B$1)/$B$2-1)/$B$3)*(C130-$B$3))+1))</f>
        <v>0</v>
      </c>
    </row>
    <row r="131" spans="3:5" x14ac:dyDescent="0.25">
      <c r="C131" s="22">
        <v>650</v>
      </c>
      <c r="D131" s="22">
        <f t="shared" si="4"/>
        <v>7.7901136640012966E-4</v>
      </c>
      <c r="E131" s="22">
        <f>IF(C131&gt;'Pres Est+Mov Vlv+Mach Delay'!$B$17,0,($B$2/2)*(COS((ACOS((2*$B$1)/$B$2-1)/$B$3)*(C131-$B$3))+1))</f>
        <v>0</v>
      </c>
    </row>
    <row r="132" spans="3:5" x14ac:dyDescent="0.25">
      <c r="C132" s="22">
        <v>655</v>
      </c>
      <c r="D132" s="22">
        <f t="shared" si="4"/>
        <v>1.0137898237043252E-3</v>
      </c>
      <c r="E132" s="22">
        <f>IF(C132&gt;'Pres Est+Mov Vlv+Mach Delay'!$B$17,0,($B$2/2)*(COS((ACOS((2*$B$1)/$B$2-1)/$B$3)*(C132-$B$3))+1))</f>
        <v>0</v>
      </c>
    </row>
    <row r="133" spans="3:5" x14ac:dyDescent="0.25">
      <c r="C133" s="22">
        <v>660</v>
      </c>
      <c r="D133" s="22">
        <f t="shared" si="4"/>
        <v>1.2742088425801744E-3</v>
      </c>
      <c r="E133" s="22">
        <f>IF(C133&gt;'Pres Est+Mov Vlv+Mach Delay'!$B$17,0,($B$2/2)*(COS((ACOS((2*$B$1)/$B$2-1)/$B$3)*(C133-$B$3))+1))</f>
        <v>0</v>
      </c>
    </row>
    <row r="134" spans="3:5" x14ac:dyDescent="0.25">
      <c r="C134" s="22">
        <v>665</v>
      </c>
      <c r="D134" s="22">
        <f t="shared" si="4"/>
        <v>1.5578718737850089E-3</v>
      </c>
      <c r="E134" s="22">
        <f>IF(C134&gt;'Pres Est+Mov Vlv+Mach Delay'!$B$17,0,($B$2/2)*(COS((ACOS((2*$B$1)/$B$2-1)/$B$3)*(C134-$B$3))+1))</f>
        <v>0</v>
      </c>
    </row>
    <row r="135" spans="3:5" x14ac:dyDescent="0.25">
      <c r="C135" s="22">
        <v>670</v>
      </c>
      <c r="D135" s="22">
        <f t="shared" si="4"/>
        <v>1.8621684611949134E-3</v>
      </c>
      <c r="E135" s="22">
        <f>IF(C135&gt;'Pres Est+Mov Vlv+Mach Delay'!$B$17,0,($B$2/2)*(COS((ACOS((2*$B$1)/$B$2-1)/$B$3)*(C135-$B$3))+1))</f>
        <v>0</v>
      </c>
    </row>
    <row r="136" spans="3:5" x14ac:dyDescent="0.25">
      <c r="C136" s="22">
        <v>675</v>
      </c>
      <c r="D136" s="22">
        <f t="shared" si="4"/>
        <v>2.184298264960484E-3</v>
      </c>
      <c r="E136" s="22">
        <f>IF(C136&gt;'Pres Est+Mov Vlv+Mach Delay'!$B$17,0,($B$2/2)*(COS((ACOS((2*$B$1)/$B$2-1)/$B$3)*(C136-$B$3))+1))</f>
        <v>0</v>
      </c>
    </row>
    <row r="137" spans="3:5" x14ac:dyDescent="0.25">
      <c r="C137" s="22">
        <v>680</v>
      </c>
      <c r="D137" s="22">
        <f t="shared" si="4"/>
        <v>2.521296832099027E-3</v>
      </c>
      <c r="E137" s="22">
        <f>IF(C137&gt;'Pres Est+Mov Vlv+Mach Delay'!$B$17,0,($B$2/2)*(COS((ACOS((2*$B$1)/$B$2-1)/$B$3)*(C137-$B$3))+1))</f>
        <v>0</v>
      </c>
    </row>
    <row r="138" spans="3:5" x14ac:dyDescent="0.25">
      <c r="C138" s="22">
        <v>685</v>
      </c>
      <c r="D138" s="22">
        <f t="shared" si="4"/>
        <v>2.8700628773651619E-3</v>
      </c>
      <c r="E138" s="22">
        <f>IF(C138&gt;'Pres Est+Mov Vlv+Mach Delay'!$B$17,0,($B$2/2)*(COS((ACOS((2*$B$1)/$B$2-1)/$B$3)*(C138-$B$3))+1))</f>
        <v>0</v>
      </c>
    </row>
    <row r="139" spans="3:5" x14ac:dyDescent="0.25">
      <c r="C139" s="22">
        <v>690</v>
      </c>
      <c r="D139" s="22">
        <f t="shared" si="4"/>
        <v>3.2273868233429963E-3</v>
      </c>
      <c r="E139" s="22">
        <f>IF(C139&gt;'Pres Est+Mov Vlv+Mach Delay'!$B$17,0,($B$2/2)*(COS((ACOS((2*$B$1)/$B$2-1)/$B$3)*(C139-$B$3))+1))</f>
        <v>0</v>
      </c>
    </row>
    <row r="140" spans="3:5" x14ac:dyDescent="0.25">
      <c r="C140" s="22">
        <v>695</v>
      </c>
      <c r="D140" s="22">
        <f t="shared" si="4"/>
        <v>3.5899803371150143E-3</v>
      </c>
      <c r="E140" s="22">
        <f>IF(C140&gt;'Pres Est+Mov Vlv+Mach Delay'!$B$17,0,($B$2/2)*(COS((ACOS((2*$B$1)/$B$2-1)/$B$3)*(C140-$B$3))+1))</f>
        <v>0</v>
      </c>
    </row>
    <row r="141" spans="3:5" x14ac:dyDescent="0.25">
      <c r="C141" s="22">
        <v>700</v>
      </c>
      <c r="D141" s="22">
        <f t="shared" si="4"/>
        <v>3.9545065916914675E-3</v>
      </c>
      <c r="E141" s="22">
        <f>IF(C141&gt;'Pres Est+Mov Vlv+Mach Delay'!$B$17,0,($B$2/2)*(COS((ACOS((2*$B$1)/$B$2-1)/$B$3)*(C141-$B$3))+1))</f>
        <v>0</v>
      </c>
    </row>
    <row r="142" spans="3:5" x14ac:dyDescent="0.25">
      <c r="C142" s="22">
        <v>705</v>
      </c>
      <c r="D142" s="22">
        <f t="shared" si="4"/>
        <v>4.3176109737145876E-3</v>
      </c>
      <c r="E142" s="22">
        <f>IF(C142&gt;'Pres Est+Mov Vlv+Mach Delay'!$B$17,0,($B$2/2)*(COS((ACOS((2*$B$1)/$B$2-1)/$B$3)*(C142-$B$3))+1))</f>
        <v>0</v>
      </c>
    </row>
    <row r="143" spans="3:5" x14ac:dyDescent="0.25">
      <c r="C143" s="22">
        <v>710</v>
      </c>
      <c r="D143" s="22">
        <f t="shared" si="4"/>
        <v>4.6759519548447591E-3</v>
      </c>
      <c r="E143" s="22">
        <f>IF(C143&gt;'Pres Est+Mov Vlv+Mach Delay'!$B$17,0,($B$2/2)*(COS((ACOS((2*$B$1)/$B$2-1)/$B$3)*(C143-$B$3))+1))</f>
        <v>0</v>
      </c>
    </row>
    <row r="144" spans="3:5" x14ac:dyDescent="0.25">
      <c r="C144" s="22">
        <v>715</v>
      </c>
      <c r="D144" s="22">
        <f t="shared" si="4"/>
        <v>5.0262318427296794E-3</v>
      </c>
      <c r="E144" s="22">
        <f>IF(C144&gt;'Pres Est+Mov Vlv+Mach Delay'!$B$17,0,($B$2/2)*(COS((ACOS((2*$B$1)/$B$2-1)/$B$3)*(C144-$B$3))+1))</f>
        <v>0</v>
      </c>
    </row>
    <row r="145" spans="3:5" x14ac:dyDescent="0.25">
      <c r="C145" s="22">
        <v>720</v>
      </c>
      <c r="D145" s="22">
        <f t="shared" si="4"/>
        <v>5.3652271285655048E-3</v>
      </c>
      <c r="E145" s="22">
        <f>IF(C145&gt;'Pres Est+Mov Vlv+Mach Delay'!$B$17,0,($B$2/2)*(COS((ACOS((2*$B$1)/$B$2-1)/$B$3)*(C145-$B$3))+1))</f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2004"/>
  <sheetViews>
    <sheetView zoomScaleNormal="100" workbookViewId="0">
      <selection activeCell="C6" sqref="C6"/>
    </sheetView>
  </sheetViews>
  <sheetFormatPr defaultColWidth="14.42578125" defaultRowHeight="12.75" x14ac:dyDescent="0.2"/>
  <cols>
    <col min="1" max="1" width="27" customWidth="1"/>
    <col min="2" max="2" width="14.42578125" customWidth="1"/>
  </cols>
  <sheetData>
    <row r="1" spans="1:27" s="20" customFormat="1" x14ac:dyDescent="0.2">
      <c r="A1" s="19" t="s">
        <v>87</v>
      </c>
      <c r="E1" s="19" t="s">
        <v>88</v>
      </c>
      <c r="H1" s="21" t="s">
        <v>113</v>
      </c>
      <c r="I1" s="21"/>
      <c r="L1" s="21"/>
    </row>
    <row r="2" spans="1:27" x14ac:dyDescent="0.2">
      <c r="A2" s="1" t="s">
        <v>30</v>
      </c>
      <c r="B2" s="1">
        <v>95</v>
      </c>
      <c r="H2" s="1"/>
      <c r="I2" s="1"/>
      <c r="L2" s="1"/>
      <c r="Q2" s="1" t="s">
        <v>119</v>
      </c>
      <c r="S2" s="1" t="s">
        <v>62</v>
      </c>
      <c r="V2" s="1" t="s">
        <v>79</v>
      </c>
      <c r="Z2" t="s">
        <v>137</v>
      </c>
    </row>
    <row r="3" spans="1:27" x14ac:dyDescent="0.2">
      <c r="A3" s="1" t="s">
        <v>32</v>
      </c>
      <c r="B3" s="1">
        <v>63.4</v>
      </c>
      <c r="D3" s="1"/>
      <c r="E3" t="str">
        <f t="shared" ref="E3:E66" si="0">H3</f>
        <v>Time (s)</v>
      </c>
      <c r="F3" t="str">
        <f t="shared" ref="F3:F66" si="1">X3</f>
        <v>Tot Pres (Pa)</v>
      </c>
      <c r="H3" s="1" t="s">
        <v>56</v>
      </c>
      <c r="I3" s="1" t="s">
        <v>112</v>
      </c>
      <c r="J3" s="1" t="s">
        <v>59</v>
      </c>
      <c r="K3" s="1" t="s">
        <v>117</v>
      </c>
      <c r="L3" s="1" t="s">
        <v>116</v>
      </c>
      <c r="M3" s="1" t="s">
        <v>57</v>
      </c>
      <c r="N3" s="1" t="s">
        <v>58</v>
      </c>
      <c r="O3" s="5" t="s">
        <v>66</v>
      </c>
      <c r="P3" s="1" t="s">
        <v>67</v>
      </c>
      <c r="Q3">
        <v>0</v>
      </c>
      <c r="R3" s="1" t="s">
        <v>61</v>
      </c>
      <c r="S3">
        <v>0</v>
      </c>
      <c r="T3" s="1" t="s">
        <v>63</v>
      </c>
      <c r="U3" s="1" t="s">
        <v>64</v>
      </c>
      <c r="V3">
        <v>1100</v>
      </c>
      <c r="W3" s="1" t="s">
        <v>65</v>
      </c>
      <c r="X3" s="5" t="s">
        <v>68</v>
      </c>
    </row>
    <row r="4" spans="1:27" x14ac:dyDescent="0.2">
      <c r="A4" s="1" t="s">
        <v>45</v>
      </c>
      <c r="B4">
        <f>(PI()*(B2/1000)^2)/4</f>
        <v>7.0882184246619708E-3</v>
      </c>
      <c r="D4" s="1"/>
      <c r="E4">
        <f t="shared" si="0"/>
        <v>0</v>
      </c>
      <c r="F4">
        <f t="shared" si="1"/>
        <v>101325</v>
      </c>
      <c r="H4" s="1">
        <v>0</v>
      </c>
      <c r="I4" s="1">
        <f>($B$9*360*H4)-(720*FLOOR(H4/(1/($B$9/2)),1))</f>
        <v>0</v>
      </c>
      <c r="J4" s="1">
        <f>IF(I4&lt;=$B$12,1,0)</f>
        <v>1</v>
      </c>
      <c r="K4" s="1">
        <f>-0.0038*COS(0.549848656*(I4+(327.363-$B$12)/2)*2*PI()/180)+0.0038</f>
        <v>1.0000467762994679E-3</v>
      </c>
      <c r="L4" s="1">
        <f>ROUND((-0.0038*COS(0.549848656*(I4+38.606)*2*PI()/180)+0.0038)/0.0076,2)*J4</f>
        <v>0.13</v>
      </c>
      <c r="M4" s="4">
        <f t="shared" ref="M4:M67" si="2">-(($B$3/1000)/2)*COS($B$10*H4)+(($B$3/1000)/2)</f>
        <v>0</v>
      </c>
      <c r="N4" s="1">
        <f t="shared" ref="N4:N67" si="3">($B$3/1000/2)*$B$10*SIN($B$10*H4)</f>
        <v>0</v>
      </c>
      <c r="O4">
        <f>((-0.0000000008)*V4^3+(0.000003)*V4^2-0.004*V4+2.013)*('Exhaust Gas Math'!$E$10/(T4+'Exhaust Gas Math'!$E$10))+(357.45*V4^-1.004)*(T4/(T4+'Exhaust Gas Math'!$E$10))</f>
        <v>0.17819999999999947</v>
      </c>
      <c r="P4">
        <f>J4*SIGN(N4)*-0.5*O4*N4^2</f>
        <v>0</v>
      </c>
      <c r="Q4">
        <f t="shared" ref="Q4:Q67" si="4">M4*$B$4*J4</f>
        <v>0</v>
      </c>
      <c r="R4" s="4">
        <f t="shared" ref="R4:R67" si="5">$B$7+J4*Q4</f>
        <v>3.9769296294121147E-5</v>
      </c>
      <c r="S4">
        <f>J4*(1.5603*L4*(Q4-Q3)*$B$14+S3)</f>
        <v>0</v>
      </c>
      <c r="T4">
        <f>S4*'Exhaust Gas Math'!$C$14</f>
        <v>0</v>
      </c>
      <c r="U4">
        <f>(T4/'Exhaust Gas Math'!$B$14)+('Exhaust Gas Math'!$D$10)</f>
        <v>4.4059320573952224E-4</v>
      </c>
      <c r="V4">
        <f>('Exhaust Gas Math'!$E$10*((-0.000000001)*V3^3+(0.000002)*V3^2-0.0012*V3+1.3446)*$B$18+T4*'Exhaust Gas Math'!$D$14*$B$17)/('Exhaust Gas Math'!$E$10*((-0.000000001)*V3^3+(0.000002)*V3^2-0.0012*V3+1.3446)+T4*'Exhaust Gas Math'!$D$14)</f>
        <v>1100</v>
      </c>
      <c r="W4">
        <f t="shared" ref="W4:W67" si="6">(U4*$B$15*V4)/R4</f>
        <v>101325</v>
      </c>
      <c r="X4">
        <f t="shared" ref="X4:X67" si="7">P4+W4</f>
        <v>101325</v>
      </c>
      <c r="Z4">
        <f>($B$16-X4)*H4+Z3</f>
        <v>0</v>
      </c>
      <c r="AA4">
        <f>MAX(Z:Z)</f>
        <v>2480.1032885779855</v>
      </c>
    </row>
    <row r="5" spans="1:27" x14ac:dyDescent="0.2">
      <c r="A5" s="1" t="s">
        <v>0</v>
      </c>
      <c r="B5" s="1">
        <f>B4*B3/1000</f>
        <v>4.4939304812356896E-4</v>
      </c>
      <c r="E5">
        <f t="shared" si="0"/>
        <v>1.25E-4</v>
      </c>
      <c r="F5">
        <f t="shared" si="1"/>
        <v>99586.331637043273</v>
      </c>
      <c r="H5" s="1">
        <v>1.25E-4</v>
      </c>
      <c r="I5" s="1">
        <f t="shared" ref="I5:I68" si="8">($B$9*360*H5)-(720*FLOOR(H5/(1/($B$9/2)),1))</f>
        <v>4.5</v>
      </c>
      <c r="J5" s="1">
        <f t="shared" ref="J5:J68" si="9">IF(I5&lt;=$B$12,1,0)</f>
        <v>1</v>
      </c>
      <c r="K5" s="1">
        <f t="shared" ref="K5:K68" si="10">-0.0038*COS(0.549848656*(I5+(327.363-$B$12)/2)*2*PI()/180)+0.0038</f>
        <v>1.2321010436767963E-3</v>
      </c>
      <c r="L5" s="1">
        <f t="shared" ref="L5:L68" si="11">ROUND((-0.0038*COS(0.549848656*(I5+38.606)*2*PI()/180)+0.0038)/0.0076,2)*J5</f>
        <v>0.16</v>
      </c>
      <c r="M5" s="4">
        <f t="shared" si="2"/>
        <v>9.7720520659844157E-5</v>
      </c>
      <c r="N5" s="1">
        <f t="shared" si="3"/>
        <v>1.5627245288489806</v>
      </c>
      <c r="O5">
        <f>((-0.0000000008)*V5^3+(0.000003)*V5^2-0.004*V5+2.013)*('Exhaust Gas Math'!$E$10/(T5+'Exhaust Gas Math'!$E$10))+(357.45*V5^-1.004)*(T5/(T5+'Exhaust Gas Math'!$E$10))</f>
        <v>0.18447244024782852</v>
      </c>
      <c r="P5">
        <f t="shared" ref="P5:P68" si="12">J5*SIGN(N5)*-0.5*O5*N5^2</f>
        <v>-0.22525080672538203</v>
      </c>
      <c r="Q5">
        <f t="shared" si="4"/>
        <v>6.9266439500866808E-7</v>
      </c>
      <c r="R5" s="4">
        <f t="shared" si="5"/>
        <v>4.0461960689129814E-5</v>
      </c>
      <c r="S5">
        <f t="shared" ref="S5:S68" si="13">J5*(1.5603*L5*(Q5-Q4)*$B$14+S4)</f>
        <v>1.2450404223728925E-7</v>
      </c>
      <c r="T5">
        <f>S5*'Exhaust Gas Math'!$C$14</f>
        <v>1.4750211834387033E-7</v>
      </c>
      <c r="U5">
        <f>(T5/'Exhaust Gas Math'!$B$14)+('Exhaust Gas Math'!$D$10)</f>
        <v>4.4568475280006313E-4</v>
      </c>
      <c r="V5">
        <f>('Exhaust Gas Math'!$E$10*((-0.000000001)*V4^3+(0.000002)*V4^2-0.0012*V4+1.3446)*$B$18+T5*'Exhaust Gas Math'!$D$14*$B$17)/('Exhaust Gas Math'!$E$10*((-0.000000001)*V4^3+(0.000002)*V4^2-0.0012*V4+1.3446)+T5*'Exhaust Gas Math'!$D$14)</f>
        <v>1087.3912310608591</v>
      </c>
      <c r="W5">
        <f t="shared" si="6"/>
        <v>99586.556887850005</v>
      </c>
      <c r="X5">
        <f t="shared" si="7"/>
        <v>99586.331637043273</v>
      </c>
      <c r="Z5">
        <f t="shared" ref="Z5:Z60" si="14">($B$16-X5)*H5+Z4</f>
        <v>0.21733354536959087</v>
      </c>
    </row>
    <row r="6" spans="1:27" x14ac:dyDescent="0.2">
      <c r="A6" s="1" t="s">
        <v>13</v>
      </c>
      <c r="B6" s="2">
        <v>12.3</v>
      </c>
      <c r="E6">
        <f t="shared" si="0"/>
        <v>2.5000000000000001E-4</v>
      </c>
      <c r="F6">
        <f t="shared" si="1"/>
        <v>94811.214330591465</v>
      </c>
      <c r="H6" s="1">
        <v>2.5000000000000001E-4</v>
      </c>
      <c r="I6" s="1">
        <f t="shared" si="8"/>
        <v>9</v>
      </c>
      <c r="J6" s="1">
        <f t="shared" si="9"/>
        <v>1</v>
      </c>
      <c r="K6" s="1">
        <f t="shared" si="10"/>
        <v>1.4832993701067378E-3</v>
      </c>
      <c r="L6" s="1">
        <f t="shared" si="11"/>
        <v>0.19</v>
      </c>
      <c r="M6" s="4">
        <f t="shared" si="2"/>
        <v>3.9027960313413324E-4</v>
      </c>
      <c r="N6" s="1">
        <f t="shared" si="3"/>
        <v>3.1158143413189689</v>
      </c>
      <c r="O6">
        <f>((-0.0000000008)*V6^3+(0.000003)*V6^2-0.004*V6+2.013)*('Exhaust Gas Math'!$E$10/(T6+'Exhaust Gas Math'!$E$10))+(357.45*V6^-1.004)*(T6/(T6+'Exhaust Gas Math'!$E$10))</f>
        <v>0.20598790786716781</v>
      </c>
      <c r="P6">
        <f t="shared" si="12"/>
        <v>-0.99989610096500381</v>
      </c>
      <c r="Q6">
        <f t="shared" si="4"/>
        <v>2.7663870737051252E-6</v>
      </c>
      <c r="R6" s="4">
        <f t="shared" si="5"/>
        <v>4.2535683367826273E-5</v>
      </c>
      <c r="S6">
        <f t="shared" si="13"/>
        <v>5.6713815723127649E-7</v>
      </c>
      <c r="T6">
        <f>S6*'Exhaust Gas Math'!$C$14</f>
        <v>6.7189850290818665E-7</v>
      </c>
      <c r="U6">
        <f>(T6/'Exhaust Gas Math'!$B$14)+('Exhaust Gas Math'!$D$10)</f>
        <v>4.6378611229486177E-4</v>
      </c>
      <c r="V6">
        <f>('Exhaust Gas Math'!$E$10*((-0.000000001)*V5^3+(0.000002)*V5^2-0.0012*V5+1.3446)*$B$18+T6*'Exhaust Gas Math'!$D$14*$B$17)/('Exhaust Gas Math'!$E$10*((-0.000000001)*V5^3+(0.000002)*V5^2-0.0012*V5+1.3446)+T6*'Exhaust Gas Math'!$D$14)</f>
        <v>1045.8416319090941</v>
      </c>
      <c r="W6">
        <f t="shared" si="6"/>
        <v>94812.214226692435</v>
      </c>
      <c r="X6">
        <f t="shared" si="7"/>
        <v>94811.214330591465</v>
      </c>
      <c r="Z6">
        <f t="shared" si="14"/>
        <v>1.8457799627217246</v>
      </c>
    </row>
    <row r="7" spans="1:27" x14ac:dyDescent="0.2">
      <c r="A7" s="1" t="s">
        <v>16</v>
      </c>
      <c r="B7" s="4">
        <f>B5/(B6-1)</f>
        <v>3.9769296294121147E-5</v>
      </c>
      <c r="C7" s="1"/>
      <c r="E7">
        <f t="shared" si="0"/>
        <v>3.7500000000000001E-4</v>
      </c>
      <c r="F7">
        <f t="shared" si="1"/>
        <v>88235.599055014667</v>
      </c>
      <c r="H7" s="1">
        <v>3.7500000000000001E-4</v>
      </c>
      <c r="I7" s="1">
        <f t="shared" si="8"/>
        <v>13.5</v>
      </c>
      <c r="J7" s="1">
        <f t="shared" si="9"/>
        <v>1</v>
      </c>
      <c r="K7" s="1">
        <f t="shared" si="10"/>
        <v>1.7517690356431853E-3</v>
      </c>
      <c r="L7" s="1">
        <f t="shared" si="11"/>
        <v>0.23</v>
      </c>
      <c r="M7" s="4">
        <f t="shared" si="2"/>
        <v>8.7587352339365404E-4</v>
      </c>
      <c r="N7" s="1">
        <f t="shared" si="3"/>
        <v>4.6496941222613177</v>
      </c>
      <c r="O7">
        <f>((-0.0000000008)*V7^3+(0.000003)*V7^2-0.004*V7+2.013)*('Exhaust Gas Math'!$E$10/(T7+'Exhaust Gas Math'!$E$10))+(357.45*V7^-1.004)*(T7/(T7+'Exhaust Gas Math'!$E$10))</f>
        <v>0.24590757904435201</v>
      </c>
      <c r="P7">
        <f t="shared" si="12"/>
        <v>-2.65821856335491</v>
      </c>
      <c r="Q7">
        <f t="shared" si="4"/>
        <v>6.2083828461924962E-6</v>
      </c>
      <c r="R7" s="4">
        <f t="shared" si="5"/>
        <v>4.5977679140313645E-5</v>
      </c>
      <c r="S7">
        <f t="shared" si="13"/>
        <v>1.4565005754625512E-6</v>
      </c>
      <c r="T7">
        <f>S7*'Exhaust Gas Math'!$C$14</f>
        <v>1.7255417285194641E-6</v>
      </c>
      <c r="U7">
        <f>(T7/'Exhaust Gas Math'!$B$14)+('Exhaust Gas Math'!$D$10)</f>
        <v>5.001562616083336E-4</v>
      </c>
      <c r="V7">
        <f>('Exhaust Gas Math'!$E$10*((-0.000000001)*V6^3+(0.000002)*V6^2-0.0012*V6+1.3446)*$B$18+T7*'Exhaust Gas Math'!$D$14*$B$17)/('Exhaust Gas Math'!$E$10*((-0.000000001)*V6^3+(0.000002)*V6^2-0.0012*V6+1.3446)+T7*'Exhaust Gas Math'!$D$14)</f>
        <v>975.58298935981293</v>
      </c>
      <c r="W7">
        <f t="shared" si="6"/>
        <v>88238.257273578027</v>
      </c>
      <c r="X7">
        <f t="shared" si="7"/>
        <v>88235.599055014667</v>
      </c>
      <c r="Z7">
        <f t="shared" si="14"/>
        <v>6.7543053170912248</v>
      </c>
    </row>
    <row r="8" spans="1:27" x14ac:dyDescent="0.2">
      <c r="A8" s="1" t="s">
        <v>50</v>
      </c>
      <c r="B8" s="6">
        <v>6000</v>
      </c>
      <c r="E8">
        <f t="shared" si="0"/>
        <v>5.0000000000000001E-4</v>
      </c>
      <c r="F8">
        <f t="shared" si="1"/>
        <v>81277.462085207677</v>
      </c>
      <c r="H8" s="1">
        <v>5.0000000000000001E-4</v>
      </c>
      <c r="I8" s="1">
        <f t="shared" si="8"/>
        <v>18</v>
      </c>
      <c r="J8" s="1">
        <f t="shared" si="9"/>
        <v>1</v>
      </c>
      <c r="K8" s="1">
        <f t="shared" si="10"/>
        <v>2.0355085600027314E-3</v>
      </c>
      <c r="L8" s="1">
        <f t="shared" si="11"/>
        <v>0.27</v>
      </c>
      <c r="M8" s="4">
        <f t="shared" si="2"/>
        <v>1.5515084334436317E-3</v>
      </c>
      <c r="N8" s="1">
        <f t="shared" si="3"/>
        <v>6.1549069927597282</v>
      </c>
      <c r="O8">
        <f>((-0.0000000008)*V8^3+(0.000003)*V8^2-0.004*V8+2.013)*('Exhaust Gas Math'!$E$10/(T8+'Exhaust Gas Math'!$E$10))+(357.45*V8^-1.004)*(T8/(T8+'Exhaust Gas Math'!$E$10))</f>
        <v>0.30353369364983779</v>
      </c>
      <c r="P8">
        <f t="shared" si="12"/>
        <v>-5.749365259833346</v>
      </c>
      <c r="Q8">
        <f t="shared" si="4"/>
        <v>1.0997430663953582E-5</v>
      </c>
      <c r="R8" s="4">
        <f t="shared" si="5"/>
        <v>5.0766726958074732E-5</v>
      </c>
      <c r="S8">
        <f t="shared" si="13"/>
        <v>2.9091256701367805E-6</v>
      </c>
      <c r="T8">
        <f>S8*'Exhaust Gas Math'!$C$14</f>
        <v>3.4464921071067797E-6</v>
      </c>
      <c r="U8">
        <f>(T8/'Exhaust Gas Math'!$B$14)+('Exhaust Gas Math'!$D$10)</f>
        <v>5.5956083111428163E-4</v>
      </c>
      <c r="V8">
        <f>('Exhaust Gas Math'!$E$10*((-0.000000001)*V7^3+(0.000002)*V7^2-0.0012*V7+1.3446)*$B$18+T8*'Exhaust Gas Math'!$D$14*$B$17)/('Exhaust Gas Math'!$E$10*((-0.000000001)*V7^3+(0.000002)*V7^2-0.0012*V7+1.3446)+T8*'Exhaust Gas Math'!$D$14)</f>
        <v>886.94905219570944</v>
      </c>
      <c r="W8">
        <f t="shared" si="6"/>
        <v>81283.211450467512</v>
      </c>
      <c r="X8">
        <f t="shared" si="7"/>
        <v>81277.462085207677</v>
      </c>
      <c r="Z8">
        <f t="shared" si="14"/>
        <v>16.778074274487388</v>
      </c>
    </row>
    <row r="9" spans="1:27" x14ac:dyDescent="0.2">
      <c r="A9" s="1" t="s">
        <v>51</v>
      </c>
      <c r="B9">
        <f>B8/60</f>
        <v>100</v>
      </c>
      <c r="D9" s="1"/>
      <c r="E9">
        <f t="shared" si="0"/>
        <v>6.2500000000000001E-4</v>
      </c>
      <c r="F9">
        <f t="shared" si="1"/>
        <v>74877.903986073637</v>
      </c>
      <c r="H9" s="1">
        <v>6.2500000000000001E-4</v>
      </c>
      <c r="I9" s="1">
        <f t="shared" si="8"/>
        <v>22.5</v>
      </c>
      <c r="J9" s="1">
        <f t="shared" si="9"/>
        <v>1</v>
      </c>
      <c r="K9" s="1">
        <f t="shared" si="10"/>
        <v>2.3324026238903846E-3</v>
      </c>
      <c r="L9" s="1">
        <f t="shared" si="11"/>
        <v>0.31</v>
      </c>
      <c r="M9" s="4">
        <f t="shared" si="2"/>
        <v>2.4130188193922097E-3</v>
      </c>
      <c r="N9" s="1">
        <f t="shared" si="3"/>
        <v>7.6221728149335108</v>
      </c>
      <c r="O9">
        <f>((-0.0000000008)*V9^3+(0.000003)*V9^2-0.004*V9+2.013)*('Exhaust Gas Math'!$E$10/(T9+'Exhaust Gas Math'!$E$10))+(357.45*V9^-1.004)*(T9/(T9+'Exhaust Gas Math'!$E$10))</f>
        <v>0.37492999730029564</v>
      </c>
      <c r="P9">
        <f t="shared" si="12"/>
        <v>-10.891251212315607</v>
      </c>
      <c r="Q9">
        <f t="shared" si="4"/>
        <v>1.7104004454671936E-5</v>
      </c>
      <c r="R9" s="4">
        <f t="shared" si="5"/>
        <v>5.687330074879308E-5</v>
      </c>
      <c r="S9">
        <f t="shared" si="13"/>
        <v>5.0357947076556125E-6</v>
      </c>
      <c r="T9">
        <f>S9*'Exhaust Gas Math'!$C$14</f>
        <v>5.9659941442574837E-6</v>
      </c>
      <c r="U9">
        <f>(T9/'Exhaust Gas Math'!$B$14)+('Exhaust Gas Math'!$D$10)</f>
        <v>6.4653017999763353E-4</v>
      </c>
      <c r="V9">
        <f>('Exhaust Gas Math'!$E$10*((-0.000000001)*V8^3+(0.000002)*V8^2-0.0012*V8+1.3446)*$B$18+T9*'Exhaust Gas Math'!$D$14*$B$17)/('Exhaust Gas Math'!$E$10*((-0.000000001)*V8^3+(0.000002)*V8^2-0.0012*V8+1.3446)+T9*'Exhaust Gas Math'!$D$14)</f>
        <v>792.32331857641236</v>
      </c>
      <c r="W9">
        <f t="shared" si="6"/>
        <v>74888.795237285958</v>
      </c>
      <c r="X9">
        <f t="shared" si="7"/>
        <v>74877.903986073637</v>
      </c>
      <c r="Z9">
        <f t="shared" si="14"/>
        <v>33.307509283191365</v>
      </c>
    </row>
    <row r="10" spans="1:27" x14ac:dyDescent="0.2">
      <c r="A10" s="1" t="s">
        <v>53</v>
      </c>
      <c r="B10">
        <f>2*PI()*B9</f>
        <v>628.31853071795865</v>
      </c>
      <c r="D10" s="1"/>
      <c r="E10">
        <f t="shared" si="0"/>
        <v>7.5000000000000002E-4</v>
      </c>
      <c r="F10">
        <f t="shared" si="1"/>
        <v>69502.765222841583</v>
      </c>
      <c r="H10" s="1">
        <v>7.5000000000000002E-4</v>
      </c>
      <c r="I10" s="1">
        <f t="shared" si="8"/>
        <v>27</v>
      </c>
      <c r="J10" s="1">
        <f t="shared" si="9"/>
        <v>1</v>
      </c>
      <c r="K10" s="1">
        <f t="shared" si="10"/>
        <v>2.6402378390116242E-3</v>
      </c>
      <c r="L10" s="1">
        <f t="shared" si="11"/>
        <v>0.35</v>
      </c>
      <c r="M10" s="4">
        <f t="shared" si="2"/>
        <v>3.4550931832287371E-3</v>
      </c>
      <c r="N10" s="1">
        <f t="shared" si="3"/>
        <v>9.0424454070735631</v>
      </c>
      <c r="O10">
        <f>((-0.0000000008)*V10^3+(0.000003)*V10^2-0.004*V10+2.013)*('Exhaust Gas Math'!$E$10/(T10+'Exhaust Gas Math'!$E$10))+(357.45*V10^-1.004)*(T10/(T10+'Exhaust Gas Math'!$E$10))</f>
        <v>0.45385030429592238</v>
      </c>
      <c r="P10">
        <f t="shared" si="12"/>
        <v>-18.554720903440764</v>
      </c>
      <c r="Q10">
        <f t="shared" si="4"/>
        <v>2.4490455160285914E-5</v>
      </c>
      <c r="R10" s="4">
        <f t="shared" si="5"/>
        <v>6.4259751454407064E-5</v>
      </c>
      <c r="S10">
        <f t="shared" si="13"/>
        <v>7.9401146247199231E-6</v>
      </c>
      <c r="T10">
        <f>S10*'Exhaust Gas Math'!$C$14</f>
        <v>9.4067927915722039E-6</v>
      </c>
      <c r="U10">
        <f>(T10/'Exhaust Gas Math'!$B$14)+('Exhaust Gas Math'!$D$10)</f>
        <v>7.6530127586628112E-4</v>
      </c>
      <c r="V10">
        <f>('Exhaust Gas Math'!$E$10*((-0.000000001)*V9^3+(0.000002)*V9^2-0.0012*V9+1.3446)*$B$18+T10*'Exhaust Gas Math'!$D$14*$B$17)/('Exhaust Gas Math'!$E$10*((-0.000000001)*V9^3+(0.000002)*V9^2-0.0012*V9+1.3446)+T10*'Exhaust Gas Math'!$D$14)</f>
        <v>702.08642402358839</v>
      </c>
      <c r="W10">
        <f t="shared" si="6"/>
        <v>69521.319943745024</v>
      </c>
      <c r="X10">
        <f t="shared" si="7"/>
        <v>69502.765222841583</v>
      </c>
      <c r="Z10">
        <f t="shared" si="14"/>
        <v>57.174185366060179</v>
      </c>
    </row>
    <row r="11" spans="1:27" x14ac:dyDescent="0.2">
      <c r="A11" s="5" t="s">
        <v>110</v>
      </c>
      <c r="B11">
        <f>(30.1-22.5)/1000</f>
        <v>7.6000000000000017E-3</v>
      </c>
      <c r="D11" s="1"/>
      <c r="E11">
        <f t="shared" si="0"/>
        <v>8.7500000000000002E-4</v>
      </c>
      <c r="F11">
        <f t="shared" si="1"/>
        <v>65365.754783836775</v>
      </c>
      <c r="H11" s="1">
        <v>8.7500000000000002E-4</v>
      </c>
      <c r="I11" s="1">
        <f t="shared" si="8"/>
        <v>31.5</v>
      </c>
      <c r="J11" s="1">
        <f t="shared" si="9"/>
        <v>1</v>
      </c>
      <c r="K11" s="1">
        <f t="shared" si="10"/>
        <v>2.9567192492030705E-3</v>
      </c>
      <c r="L11" s="1">
        <f t="shared" si="11"/>
        <v>0.39</v>
      </c>
      <c r="M11" s="4">
        <f t="shared" si="2"/>
        <v>4.6713067899752762E-3</v>
      </c>
      <c r="N11" s="1">
        <f t="shared" si="3"/>
        <v>10.40696831636078</v>
      </c>
      <c r="O11">
        <f>((-0.0000000008)*V11^3+(0.000003)*V11^2-0.004*V11+2.013)*('Exhaust Gas Math'!$E$10/(T11+'Exhaust Gas Math'!$E$10))+(357.45*V11^-1.004)*(T11/(T11+'Exhaust Gas Math'!$E$10))</f>
        <v>0.53364853337624996</v>
      </c>
      <c r="P11">
        <f t="shared" si="12"/>
        <v>-28.898399412071758</v>
      </c>
      <c r="Q11">
        <f t="shared" si="4"/>
        <v>3.311124285595132E-5</v>
      </c>
      <c r="R11" s="4">
        <f t="shared" si="5"/>
        <v>7.2880539150072467E-5</v>
      </c>
      <c r="S11">
        <f t="shared" si="13"/>
        <v>1.1717159648386247E-5</v>
      </c>
      <c r="T11">
        <f>S11*'Exhaust Gas Math'!$C$14</f>
        <v>1.3881524150166578E-5</v>
      </c>
      <c r="U11">
        <f>(T11/'Exhaust Gas Math'!$B$14)+('Exhaust Gas Math'!$D$10)</f>
        <v>9.1976214430240029E-4</v>
      </c>
      <c r="V11">
        <f>('Exhaust Gas Math'!$E$10*((-0.000000001)*V10^3+(0.000002)*V10^2-0.0012*V10+1.3446)*$B$18+T11*'Exhaust Gas Math'!$D$14*$B$17)/('Exhaust Gas Math'!$E$10*((-0.000000001)*V10^3+(0.000002)*V10^2-0.0012*V10+1.3446)+T11*'Exhaust Gas Math'!$D$14)</f>
        <v>623.22411408099435</v>
      </c>
      <c r="W11">
        <f t="shared" si="6"/>
        <v>65394.653183248847</v>
      </c>
      <c r="X11">
        <f t="shared" si="7"/>
        <v>65365.754783836775</v>
      </c>
      <c r="Z11">
        <f t="shared" si="14"/>
        <v>88.638524930203005</v>
      </c>
    </row>
    <row r="12" spans="1:27" x14ac:dyDescent="0.2">
      <c r="A12" s="5" t="s">
        <v>111</v>
      </c>
      <c r="B12">
        <v>250</v>
      </c>
      <c r="C12" s="15" t="s">
        <v>121</v>
      </c>
      <c r="D12" s="1"/>
      <c r="E12">
        <f t="shared" si="0"/>
        <v>1E-3</v>
      </c>
      <c r="F12">
        <f t="shared" si="1"/>
        <v>62502.214271807941</v>
      </c>
      <c r="H12" s="1">
        <v>1E-3</v>
      </c>
      <c r="I12" s="1">
        <f t="shared" si="8"/>
        <v>36</v>
      </c>
      <c r="J12" s="1">
        <f t="shared" si="9"/>
        <v>1</v>
      </c>
      <c r="K12" s="1">
        <f t="shared" si="10"/>
        <v>3.2794874396634335E-3</v>
      </c>
      <c r="L12" s="1">
        <f t="shared" si="11"/>
        <v>0.43</v>
      </c>
      <c r="M12" s="4">
        <f t="shared" si="2"/>
        <v>6.0541612783141657E-3</v>
      </c>
      <c r="N12" s="1">
        <f t="shared" si="3"/>
        <v>11.707328805309496</v>
      </c>
      <c r="O12">
        <f>((-0.0000000008)*V12^3+(0.000003)*V12^2-0.004*V12+2.013)*('Exhaust Gas Math'!$E$10/(T12+'Exhaust Gas Math'!$E$10))+(357.45*V12^-1.004)*(T12/(T12+'Exhaust Gas Math'!$E$10))</f>
        <v>0.60927075816976739</v>
      </c>
      <c r="P12">
        <f t="shared" si="12"/>
        <v>-41.753796558497072</v>
      </c>
      <c r="Q12">
        <f t="shared" si="4"/>
        <v>4.2913217518821539E-5</v>
      </c>
      <c r="R12" s="4">
        <f t="shared" si="5"/>
        <v>8.2682513812942679E-5</v>
      </c>
      <c r="S12">
        <f t="shared" si="13"/>
        <v>1.6452188570567341E-5</v>
      </c>
      <c r="T12">
        <f>S12*'Exhaust Gas Math'!$C$14</f>
        <v>1.9491195803317323E-5</v>
      </c>
      <c r="U12">
        <f>(T12/'Exhaust Gas Math'!$B$14)+('Exhaust Gas Math'!$D$10)</f>
        <v>1.113399412274466E-3</v>
      </c>
      <c r="V12">
        <f>('Exhaust Gas Math'!$E$10*((-0.000000001)*V11^3+(0.000002)*V11^2-0.0012*V11+1.3446)*$B$18+T12*'Exhaust Gas Math'!$D$14*$B$17)/('Exhaust Gas Math'!$E$10*((-0.000000001)*V11^3+(0.000002)*V11^2-0.0012*V11+1.3446)+T12*'Exhaust Gas Math'!$D$14)</f>
        <v>558.61690961359261</v>
      </c>
      <c r="W12">
        <f t="shared" si="6"/>
        <v>62543.968068366441</v>
      </c>
      <c r="X12">
        <f t="shared" si="7"/>
        <v>62502.214271807941</v>
      </c>
      <c r="Z12">
        <f t="shared" si="14"/>
        <v>127.46131065839506</v>
      </c>
    </row>
    <row r="13" spans="1:27" x14ac:dyDescent="0.2">
      <c r="D13" s="1"/>
      <c r="E13">
        <f t="shared" si="0"/>
        <v>1.1249999999999999E-3</v>
      </c>
      <c r="F13">
        <f t="shared" si="1"/>
        <v>60792.374689075346</v>
      </c>
      <c r="H13" s="1">
        <v>1.1249999999999999E-3</v>
      </c>
      <c r="I13" s="1">
        <f t="shared" si="8"/>
        <v>40.5</v>
      </c>
      <c r="J13" s="1">
        <f t="shared" si="9"/>
        <v>1</v>
      </c>
      <c r="K13" s="1">
        <f t="shared" si="10"/>
        <v>3.6061361267329685E-3</v>
      </c>
      <c r="L13" s="1">
        <f t="shared" si="11"/>
        <v>0.47</v>
      </c>
      <c r="M13" s="4">
        <f t="shared" si="2"/>
        <v>7.5951308904790189E-3</v>
      </c>
      <c r="N13" s="1">
        <f t="shared" si="3"/>
        <v>12.935509719091598</v>
      </c>
      <c r="O13">
        <f>((-0.0000000008)*V13^3+(0.000003)*V13^2-0.004*V13+2.013)*('Exhaust Gas Math'!$E$10/(T13+'Exhaust Gas Math'!$E$10))+(357.45*V13^-1.004)*(T13/(T13+'Exhaust Gas Math'!$E$10))</f>
        <v>0.67801875684025359</v>
      </c>
      <c r="P13">
        <f t="shared" si="12"/>
        <v>-56.72556183059536</v>
      </c>
      <c r="Q13">
        <f t="shared" si="4"/>
        <v>5.3835946715612665E-5</v>
      </c>
      <c r="R13" s="4">
        <f t="shared" si="5"/>
        <v>9.3605243009733805E-5</v>
      </c>
      <c r="S13">
        <f t="shared" si="13"/>
        <v>2.2219449879938222E-5</v>
      </c>
      <c r="T13">
        <f>S13*'Exhaust Gas Math'!$C$14</f>
        <v>2.6323771235314556E-5</v>
      </c>
      <c r="U13">
        <f>(T13/'Exhaust Gas Math'!$B$14)+('Exhaust Gas Math'!$D$10)</f>
        <v>1.3492494444455822E-3</v>
      </c>
      <c r="V13">
        <f>('Exhaust Gas Math'!$E$10*((-0.000000001)*V12^3+(0.000002)*V12^2-0.0012*V12+1.3446)*$B$18+T13*'Exhaust Gas Math'!$D$14*$B$17)/('Exhaust Gas Math'!$E$10*((-0.000000001)*V12^3+(0.000002)*V12^2-0.0012*V12+1.3446)+T13*'Exhaust Gas Math'!$D$14)</f>
        <v>507.72441772244321</v>
      </c>
      <c r="W13">
        <f t="shared" si="6"/>
        <v>60849.10025090594</v>
      </c>
      <c r="X13">
        <f t="shared" si="7"/>
        <v>60792.374689075346</v>
      </c>
      <c r="Z13">
        <f t="shared" si="14"/>
        <v>173.06051413318528</v>
      </c>
    </row>
    <row r="14" spans="1:27" x14ac:dyDescent="0.2">
      <c r="A14" s="1" t="s">
        <v>123</v>
      </c>
      <c r="B14" s="16">
        <v>0.72</v>
      </c>
      <c r="D14" s="1"/>
      <c r="E14">
        <f t="shared" si="0"/>
        <v>1.25E-3</v>
      </c>
      <c r="F14">
        <f t="shared" si="1"/>
        <v>60155.44362743949</v>
      </c>
      <c r="H14" s="1">
        <v>1.25E-3</v>
      </c>
      <c r="I14" s="1">
        <f t="shared" si="8"/>
        <v>45</v>
      </c>
      <c r="J14" s="1">
        <f t="shared" si="9"/>
        <v>1</v>
      </c>
      <c r="K14" s="1">
        <f t="shared" si="10"/>
        <v>3.9342300970870575E-3</v>
      </c>
      <c r="L14" s="1">
        <f t="shared" si="11"/>
        <v>0.52</v>
      </c>
      <c r="M14" s="4">
        <f t="shared" si="2"/>
        <v>9.2847150363864414E-3</v>
      </c>
      <c r="N14" s="1">
        <f t="shared" si="3"/>
        <v>14.083938913962021</v>
      </c>
      <c r="O14">
        <f>((-0.0000000008)*V14^3+(0.000003)*V14^2-0.004*V14+2.013)*('Exhaust Gas Math'!$E$10/(T14+'Exhaust Gas Math'!$E$10))+(357.45*V14^-1.004)*(T14/(T14+'Exhaust Gas Math'!$E$10))</f>
        <v>0.7400703860704152</v>
      </c>
      <c r="P14">
        <f t="shared" si="12"/>
        <v>-73.399194869605097</v>
      </c>
      <c r="Q14">
        <f t="shared" si="4"/>
        <v>6.5812088188650419E-5</v>
      </c>
      <c r="R14" s="4">
        <f t="shared" si="5"/>
        <v>1.0558138448277157E-4</v>
      </c>
      <c r="S14">
        <f t="shared" si="13"/>
        <v>2.9215628133456799E-5</v>
      </c>
      <c r="T14">
        <f>S14*'Exhaust Gas Math'!$C$14</f>
        <v>3.4612266083847576E-5</v>
      </c>
      <c r="U14">
        <f>(T14/'Exhaust Gas Math'!$B$14)+('Exhaust Gas Math'!$D$10)</f>
        <v>1.6353555835043677E-3</v>
      </c>
      <c r="V14">
        <f>('Exhaust Gas Math'!$E$10*((-0.000000001)*V13^3+(0.000002)*V13^2-0.0012*V13+1.3446)*$B$18+T14*'Exhaust Gas Math'!$D$14*$B$17)/('Exhaust Gas Math'!$E$10*((-0.000000001)*V13^3+(0.000002)*V13^2-0.0012*V13+1.3446)+T14*'Exhaust Gas Math'!$D$14)</f>
        <v>467.67659469908739</v>
      </c>
      <c r="W14">
        <f t="shared" si="6"/>
        <v>60228.842822309096</v>
      </c>
      <c r="X14">
        <f t="shared" si="7"/>
        <v>60155.44362743949</v>
      </c>
      <c r="Z14">
        <f t="shared" si="14"/>
        <v>224.52245959888592</v>
      </c>
    </row>
    <row r="15" spans="1:27" x14ac:dyDescent="0.2">
      <c r="A15" s="5" t="s">
        <v>48</v>
      </c>
      <c r="B15" s="5">
        <v>8.3144597999999998</v>
      </c>
      <c r="D15" s="1"/>
      <c r="E15">
        <f t="shared" si="0"/>
        <v>1.3749999999999999E-3</v>
      </c>
      <c r="F15">
        <f t="shared" si="1"/>
        <v>60243.649212625227</v>
      </c>
      <c r="H15" s="1">
        <v>1.3749999999999999E-3</v>
      </c>
      <c r="I15" s="1">
        <f t="shared" si="8"/>
        <v>49.5</v>
      </c>
      <c r="J15" s="1">
        <f t="shared" si="9"/>
        <v>1</v>
      </c>
      <c r="K15" s="1">
        <f t="shared" si="10"/>
        <v>4.2613233626046321E-3</v>
      </c>
      <c r="L15" s="1">
        <f t="shared" si="11"/>
        <v>0.56000000000000005</v>
      </c>
      <c r="M15" s="4">
        <f t="shared" si="2"/>
        <v>1.1112496867933176E-2</v>
      </c>
      <c r="N15" s="1">
        <f t="shared" si="3"/>
        <v>15.145535942042931</v>
      </c>
      <c r="O15">
        <f>((-0.0000000008)*V15^3+(0.000003)*V15^2-0.004*V15+2.013)*('Exhaust Gas Math'!$E$10/(T15+'Exhaust Gas Math'!$E$10))+(357.45*V15^-1.004)*(T15/(T15+'Exhaust Gas Math'!$E$10))</f>
        <v>0.79411215056674167</v>
      </c>
      <c r="P15">
        <f t="shared" si="12"/>
        <v>-91.079604767319054</v>
      </c>
      <c r="Q15">
        <f t="shared" si="4"/>
        <v>7.8767805043282389E-5</v>
      </c>
      <c r="R15" s="4">
        <f t="shared" si="5"/>
        <v>1.1853710133740354E-4</v>
      </c>
      <c r="S15">
        <f t="shared" si="13"/>
        <v>3.7366237512796209E-5</v>
      </c>
      <c r="T15">
        <f>S15*'Exhaust Gas Math'!$C$14</f>
        <v>4.4268435696033143E-5</v>
      </c>
      <c r="U15">
        <f>(T15/'Exhaust Gas Math'!$B$14)+('Exhaust Gas Math'!$D$10)</f>
        <v>1.9686717592788095E-3</v>
      </c>
      <c r="V15">
        <f>('Exhaust Gas Math'!$E$10*((-0.000000001)*V14^3+(0.000002)*V14^2-0.0012*V14+1.3446)*$B$18+T15*'Exhaust Gas Math'!$D$14*$B$17)/('Exhaust Gas Math'!$E$10*((-0.000000001)*V14^3+(0.000002)*V14^2-0.0012*V14+1.3446)+T15*'Exhaust Gas Math'!$D$14)</f>
        <v>436.93246894035991</v>
      </c>
      <c r="W15">
        <f t="shared" si="6"/>
        <v>60334.728817392548</v>
      </c>
      <c r="X15">
        <f t="shared" si="7"/>
        <v>60243.649212625227</v>
      </c>
      <c r="Z15">
        <f t="shared" si="14"/>
        <v>281.0093169315262</v>
      </c>
    </row>
    <row r="16" spans="1:27" x14ac:dyDescent="0.2">
      <c r="A16" s="1" t="s">
        <v>47</v>
      </c>
      <c r="B16" s="1">
        <v>101325</v>
      </c>
      <c r="D16" s="1"/>
      <c r="E16">
        <f t="shared" si="0"/>
        <v>1.5E-3</v>
      </c>
      <c r="F16">
        <f t="shared" si="1"/>
        <v>60880.941106404302</v>
      </c>
      <c r="H16" s="1">
        <v>1.5E-3</v>
      </c>
      <c r="I16" s="1">
        <f t="shared" si="8"/>
        <v>54</v>
      </c>
      <c r="J16" s="1">
        <f t="shared" si="9"/>
        <v>1</v>
      </c>
      <c r="K16" s="1">
        <f t="shared" si="10"/>
        <v>4.5849773955642789E-3</v>
      </c>
      <c r="L16" s="1">
        <f t="shared" si="11"/>
        <v>0.6</v>
      </c>
      <c r="M16" s="4">
        <f t="shared" si="2"/>
        <v>1.3067207502328603E-2</v>
      </c>
      <c r="N16" s="1">
        <f t="shared" si="3"/>
        <v>16.113755704639374</v>
      </c>
      <c r="O16">
        <f>((-0.0000000008)*V16^3+(0.000003)*V16^2-0.004*V16+2.013)*('Exhaust Gas Math'!$E$10/(T16+'Exhaust Gas Math'!$E$10))+(357.45*V16^-1.004)*(T16/(T16+'Exhaust Gas Math'!$E$10))</f>
        <v>0.84082869447858011</v>
      </c>
      <c r="P16">
        <f t="shared" si="12"/>
        <v>-109.16189817634545</v>
      </c>
      <c r="Q16">
        <f t="shared" si="4"/>
        <v>9.2623220976886743E-5</v>
      </c>
      <c r="R16" s="4">
        <f t="shared" si="5"/>
        <v>1.3239251727100788E-4</v>
      </c>
      <c r="S16">
        <f t="shared" si="13"/>
        <v>4.670547508067585E-5</v>
      </c>
      <c r="T16">
        <f>S16*'Exhaust Gas Math'!$C$14</f>
        <v>5.5332793930711577E-5</v>
      </c>
      <c r="U16">
        <f>(T16/'Exhaust Gas Math'!$B$14)+('Exhaust Gas Math'!$D$10)</f>
        <v>2.3505964480837259E-3</v>
      </c>
      <c r="V16">
        <f>('Exhaust Gas Math'!$E$10*((-0.000000001)*V15^3+(0.000002)*V15^2-0.0012*V15+1.3446)*$B$18+T16*'Exhaust Gas Math'!$D$14*$B$17)/('Exhaust Gas Math'!$E$10*((-0.000000001)*V15^3+(0.000002)*V15^2-0.0012*V15+1.3446)+T16*'Exhaust Gas Math'!$D$14)</f>
        <v>413.15279315436896</v>
      </c>
      <c r="W16">
        <f t="shared" si="6"/>
        <v>60990.103004580647</v>
      </c>
      <c r="X16">
        <f t="shared" si="7"/>
        <v>60880.941106404302</v>
      </c>
      <c r="Z16">
        <f t="shared" si="14"/>
        <v>341.67540527191977</v>
      </c>
    </row>
    <row r="17" spans="1:26" x14ac:dyDescent="0.2">
      <c r="A17" s="1" t="s">
        <v>78</v>
      </c>
      <c r="B17" s="1">
        <f>'Exhaust Gas Math'!B12</f>
        <v>298</v>
      </c>
      <c r="D17" s="1"/>
      <c r="E17">
        <f t="shared" si="0"/>
        <v>1.6249999999999999E-3</v>
      </c>
      <c r="F17">
        <f t="shared" si="1"/>
        <v>61931.130117170804</v>
      </c>
      <c r="H17" s="1">
        <v>1.6249999999999999E-3</v>
      </c>
      <c r="I17" s="1">
        <f t="shared" si="8"/>
        <v>58.5</v>
      </c>
      <c r="J17" s="1">
        <f t="shared" si="9"/>
        <v>1</v>
      </c>
      <c r="K17" s="1">
        <f t="shared" si="10"/>
        <v>4.9027793082219787E-3</v>
      </c>
      <c r="L17" s="1">
        <f t="shared" si="11"/>
        <v>0.64</v>
      </c>
      <c r="M17" s="4">
        <f t="shared" si="2"/>
        <v>1.513679549850442E-2</v>
      </c>
      <c r="N17" s="1">
        <f t="shared" si="3"/>
        <v>16.982628804949197</v>
      </c>
      <c r="O17">
        <f>((-0.0000000008)*V17^3+(0.000003)*V17^2-0.004*V17+2.013)*('Exhaust Gas Math'!$E$10/(T17+'Exhaust Gas Math'!$E$10))+(357.45*V17^-1.004)*(T17/(T17+'Exhaust Gas Math'!$E$10))</f>
        <v>0.88102023146751895</v>
      </c>
      <c r="P17">
        <f t="shared" si="12"/>
        <v>-127.04738201185496</v>
      </c>
      <c r="Q17">
        <f t="shared" si="4"/>
        <v>1.0729291274283941E-4</v>
      </c>
      <c r="R17" s="4">
        <f t="shared" si="5"/>
        <v>1.4706220903696056E-4</v>
      </c>
      <c r="S17">
        <f t="shared" si="13"/>
        <v>5.7252781605437124E-5</v>
      </c>
      <c r="T17">
        <f>S17*'Exhaust Gas Math'!$C$14</f>
        <v>6.7828372606457273E-5</v>
      </c>
      <c r="U17">
        <f>(T17/'Exhaust Gas Math'!$B$14)+('Exhaust Gas Math'!$D$10)</f>
        <v>2.781924672997281E-3</v>
      </c>
      <c r="V17">
        <f>('Exhaust Gas Math'!$E$10*((-0.000000001)*V16^3+(0.000002)*V16^2-0.0012*V16+1.3446)*$B$18+T17*'Exhaust Gas Math'!$D$14*$B$17)/('Exhaust Gas Math'!$E$10*((-0.000000001)*V16^3+(0.000002)*V16^2-0.0012*V16+1.3446)+T17*'Exhaust Gas Math'!$D$14)</f>
        <v>394.56694418577661</v>
      </c>
      <c r="W17">
        <f t="shared" si="6"/>
        <v>62058.177499182661</v>
      </c>
      <c r="X17">
        <f t="shared" si="7"/>
        <v>61931.130117170804</v>
      </c>
      <c r="Z17">
        <f t="shared" si="14"/>
        <v>405.6904438315172</v>
      </c>
    </row>
    <row r="18" spans="1:26" x14ac:dyDescent="0.2">
      <c r="A18" s="1" t="s">
        <v>77</v>
      </c>
      <c r="B18">
        <f>'Exhaust Gas Math'!B3</f>
        <v>1100</v>
      </c>
      <c r="D18" s="1"/>
      <c r="E18">
        <f t="shared" si="0"/>
        <v>1.75E-3</v>
      </c>
      <c r="F18">
        <f t="shared" si="1"/>
        <v>63399.054565069644</v>
      </c>
      <c r="H18" s="1">
        <v>1.75E-3</v>
      </c>
      <c r="I18" s="1">
        <f t="shared" si="8"/>
        <v>63</v>
      </c>
      <c r="J18" s="1">
        <f t="shared" si="9"/>
        <v>1</v>
      </c>
      <c r="K18" s="1">
        <f t="shared" si="10"/>
        <v>5.2123598412390903E-3</v>
      </c>
      <c r="L18" s="1">
        <f t="shared" si="11"/>
        <v>0.69</v>
      </c>
      <c r="M18" s="4">
        <f t="shared" si="2"/>
        <v>1.7308501158256363E-2</v>
      </c>
      <c r="N18" s="1">
        <f t="shared" si="3"/>
        <v>17.746798351379372</v>
      </c>
      <c r="O18">
        <f>((-0.0000000008)*V18^3+(0.000003)*V18^2-0.004*V18+2.013)*('Exhaust Gas Math'!$E$10/(T18+'Exhaust Gas Math'!$E$10))+(357.45*V18^-1.004)*(T18/(T18+'Exhaust Gas Math'!$E$10))</f>
        <v>0.91593449645763914</v>
      </c>
      <c r="P18">
        <f t="shared" si="12"/>
        <v>-144.23625895710566</v>
      </c>
      <c r="Q18">
        <f t="shared" si="4"/>
        <v>1.2268643681323581E-4</v>
      </c>
      <c r="R18" s="4">
        <f t="shared" si="5"/>
        <v>1.6245573310735695E-4</v>
      </c>
      <c r="S18">
        <f t="shared" si="13"/>
        <v>6.9185180159014344E-5</v>
      </c>
      <c r="T18">
        <f>S18*'Exhaust Gas Math'!$C$14</f>
        <v>8.1964894055467982E-5</v>
      </c>
      <c r="U18">
        <f>(T18/'Exhaust Gas Math'!$B$14)+('Exhaust Gas Math'!$D$10)</f>
        <v>3.2698957275023107E-3</v>
      </c>
      <c r="V18">
        <f>('Exhaust Gas Math'!$E$10*((-0.000000001)*V17^3+(0.000002)*V17^2-0.0012*V17+1.3446)*$B$18+T18*'Exhaust Gas Math'!$D$14*$B$17)/('Exhaust Gas Math'!$E$10*((-0.000000001)*V17^3+(0.000002)*V17^2-0.0012*V17+1.3446)+T18*'Exhaust Gas Math'!$D$14)</f>
        <v>379.6966830526456</v>
      </c>
      <c r="W18">
        <f t="shared" si="6"/>
        <v>63543.29082402675</v>
      </c>
      <c r="X18">
        <f t="shared" si="7"/>
        <v>63399.054565069644</v>
      </c>
      <c r="Z18">
        <f t="shared" si="14"/>
        <v>472.06084834264533</v>
      </c>
    </row>
    <row r="19" spans="1:26" x14ac:dyDescent="0.2">
      <c r="A19" s="1" t="s">
        <v>80</v>
      </c>
      <c r="B19" s="1" t="s">
        <v>81</v>
      </c>
      <c r="C19" s="1" t="s">
        <v>40</v>
      </c>
      <c r="D19" s="1"/>
      <c r="E19">
        <f t="shared" si="0"/>
        <v>1.8749999999999999E-3</v>
      </c>
      <c r="F19">
        <f t="shared" si="1"/>
        <v>64985.900956960497</v>
      </c>
      <c r="H19" s="1">
        <v>1.8749999999999999E-3</v>
      </c>
      <c r="I19" s="1">
        <f t="shared" si="8"/>
        <v>67.5</v>
      </c>
      <c r="J19" s="1">
        <f t="shared" si="9"/>
        <v>1</v>
      </c>
      <c r="K19" s="1">
        <f t="shared" si="10"/>
        <v>5.5114110268542574E-3</v>
      </c>
      <c r="L19" s="1">
        <f t="shared" si="11"/>
        <v>0.72</v>
      </c>
      <c r="M19" s="4">
        <f t="shared" si="2"/>
        <v>1.9568935194026651E-2</v>
      </c>
      <c r="N19" s="1">
        <f t="shared" si="3"/>
        <v>18.401552984563992</v>
      </c>
      <c r="O19">
        <f>((-0.0000000008)*V19^3+(0.000003)*V19^2-0.004*V19+2.013)*('Exhaust Gas Math'!$E$10/(T19+'Exhaust Gas Math'!$E$10))+(357.45*V19^-1.004)*(T19/(T19+'Exhaust Gas Math'!$E$10))</f>
        <v>0.94533391526440658</v>
      </c>
      <c r="P19">
        <f t="shared" si="12"/>
        <v>-160.05313915311783</v>
      </c>
      <c r="Q19">
        <f t="shared" si="4"/>
        <v>1.3870888699331579E-4</v>
      </c>
      <c r="R19" s="4">
        <f t="shared" si="5"/>
        <v>1.7847818328743694E-4</v>
      </c>
      <c r="S19">
        <f t="shared" si="13"/>
        <v>8.214509152089776E-5</v>
      </c>
      <c r="T19">
        <f>S19*'Exhaust Gas Math'!$C$14</f>
        <v>9.7318727915603206E-5</v>
      </c>
      <c r="U19">
        <f>(T19/'Exhaust Gas Math'!$B$14)+('Exhaust Gas Math'!$D$10)</f>
        <v>3.7998865407620698E-3</v>
      </c>
      <c r="V19">
        <f>('Exhaust Gas Math'!$E$10*((-0.000000001)*V18^3+(0.000002)*V18^2-0.0012*V18+1.3446)*$B$18+T19*'Exhaust Gas Math'!$D$14*$B$17)/('Exhaust Gas Math'!$E$10*((-0.000000001)*V18^3+(0.000002)*V18^2-0.0012*V18+1.3446)+T19*'Exhaust Gas Math'!$D$14)</f>
        <v>368.01703186843264</v>
      </c>
      <c r="W19">
        <f t="shared" si="6"/>
        <v>65145.954096113615</v>
      </c>
      <c r="X19">
        <f t="shared" si="7"/>
        <v>64985.900956960497</v>
      </c>
      <c r="Z19">
        <f t="shared" si="14"/>
        <v>540.19665904834437</v>
      </c>
    </row>
    <row r="20" spans="1:26" x14ac:dyDescent="0.2">
      <c r="A20" s="1" t="s">
        <v>35</v>
      </c>
      <c r="B20" s="1">
        <f>14/1000000</f>
        <v>1.4E-5</v>
      </c>
      <c r="C20" s="1" t="s">
        <v>83</v>
      </c>
      <c r="D20" s="1"/>
      <c r="E20">
        <f t="shared" si="0"/>
        <v>2E-3</v>
      </c>
      <c r="F20">
        <f t="shared" si="1"/>
        <v>66750.258747124753</v>
      </c>
      <c r="H20" s="1">
        <v>2E-3</v>
      </c>
      <c r="I20" s="1">
        <f t="shared" si="8"/>
        <v>72</v>
      </c>
      <c r="J20" s="1">
        <f t="shared" si="9"/>
        <v>1</v>
      </c>
      <c r="K20" s="1">
        <f t="shared" si="10"/>
        <v>5.7977033951177081E-3</v>
      </c>
      <c r="L20" s="1">
        <f t="shared" si="11"/>
        <v>0.76</v>
      </c>
      <c r="M20" s="4">
        <f t="shared" si="2"/>
        <v>2.1904161278314165E-2</v>
      </c>
      <c r="N20" s="1">
        <f t="shared" si="3"/>
        <v>18.942855924461465</v>
      </c>
      <c r="O20">
        <f>((-0.0000000008)*V20^3+(0.000003)*V20^2-0.004*V20+2.013)*('Exhaust Gas Math'!$E$10/(T20+'Exhaust Gas Math'!$E$10))+(357.45*V20^-1.004)*(T20/(T20+'Exhaust Gas Math'!$E$10))</f>
        <v>0.97049331905725855</v>
      </c>
      <c r="P20">
        <f t="shared" si="12"/>
        <v>-174.12192770914925</v>
      </c>
      <c r="Q20">
        <f t="shared" si="4"/>
        <v>1.5526147954971378E-4</v>
      </c>
      <c r="R20" s="4">
        <f t="shared" si="5"/>
        <v>1.9503077584383493E-4</v>
      </c>
      <c r="S20">
        <f t="shared" si="13"/>
        <v>9.6277631483594948E-5</v>
      </c>
      <c r="T20">
        <f>S20*'Exhaust Gas Math'!$C$14</f>
        <v>1.1406179540657099E-4</v>
      </c>
      <c r="U20">
        <f>(T20/'Exhaust Gas Math'!$B$14)+('Exhaust Gas Math'!$D$10)</f>
        <v>4.3778315697909891E-3</v>
      </c>
      <c r="V20">
        <f>('Exhaust Gas Math'!$E$10*((-0.000000001)*V19^3+(0.000002)*V19^2-0.0012*V19+1.3446)*$B$18+T20*'Exhaust Gas Math'!$D$14*$B$17)/('Exhaust Gas Math'!$E$10*((-0.000000001)*V19^3+(0.000002)*V19^2-0.0012*V19+1.3446)+T20*'Exhaust Gas Math'!$D$14)</f>
        <v>358.58690241371136</v>
      </c>
      <c r="W20">
        <f t="shared" si="6"/>
        <v>66924.380674833898</v>
      </c>
      <c r="X20">
        <f t="shared" si="7"/>
        <v>66750.258747124753</v>
      </c>
      <c r="Z20">
        <f t="shared" si="14"/>
        <v>609.34614155409486</v>
      </c>
    </row>
    <row r="21" spans="1:26" x14ac:dyDescent="0.2">
      <c r="A21" s="1" t="s">
        <v>41</v>
      </c>
      <c r="B21" s="1">
        <v>80</v>
      </c>
      <c r="C21" s="1" t="s">
        <v>44</v>
      </c>
      <c r="D21" s="1"/>
      <c r="E21">
        <f t="shared" si="0"/>
        <v>2.1250000000000002E-3</v>
      </c>
      <c r="F21">
        <f t="shared" si="1"/>
        <v>68647.262788141452</v>
      </c>
      <c r="H21" s="1">
        <v>2.1250000000000002E-3</v>
      </c>
      <c r="I21" s="1">
        <f t="shared" si="8"/>
        <v>76.5</v>
      </c>
      <c r="J21" s="1">
        <f t="shared" si="9"/>
        <v>1</v>
      </c>
      <c r="K21" s="1">
        <f t="shared" si="10"/>
        <v>6.0691025949129963E-3</v>
      </c>
      <c r="L21" s="1">
        <f t="shared" si="11"/>
        <v>0.8</v>
      </c>
      <c r="M21" s="4">
        <f t="shared" si="2"/>
        <v>2.4299781965767802E-2</v>
      </c>
      <c r="N21" s="1">
        <f t="shared" si="3"/>
        <v>19.36736985844583</v>
      </c>
      <c r="O21">
        <f>((-0.0000000008)*V21^3+(0.000003)*V21^2-0.004*V21+2.013)*('Exhaust Gas Math'!$E$10/(T21+'Exhaust Gas Math'!$E$10))+(357.45*V21^-1.004)*(T21/(T21+'Exhaust Gas Math'!$E$10))</f>
        <v>0.9920269191259814</v>
      </c>
      <c r="P21">
        <f t="shared" si="12"/>
        <v>-186.0521761709677</v>
      </c>
      <c r="Q21">
        <f t="shared" si="4"/>
        <v>1.7224216224502402E-4</v>
      </c>
      <c r="R21" s="4">
        <f t="shared" si="5"/>
        <v>2.1201145853914517E-4</v>
      </c>
      <c r="S21">
        <f t="shared" si="13"/>
        <v>1.1153872798826266E-4</v>
      </c>
      <c r="T21">
        <f>S21*'Exhaust Gas Math'!$C$14</f>
        <v>1.3214188358875637E-4</v>
      </c>
      <c r="U21">
        <f>(T21/'Exhaust Gas Math'!$B$14)+('Exhaust Gas Math'!$D$10)</f>
        <v>5.0019285039361525E-3</v>
      </c>
      <c r="V21">
        <f>('Exhaust Gas Math'!$E$10*((-0.000000001)*V20^3+(0.000002)*V20^2-0.0012*V20+1.3446)*$B$18+T21*'Exhaust Gas Math'!$D$14*$B$17)/('Exhaust Gas Math'!$E$10*((-0.000000001)*V20^3+(0.000002)*V20^2-0.0012*V20+1.3446)+T21*'Exhaust Gas Math'!$D$14)</f>
        <v>350.90253166164422</v>
      </c>
      <c r="W21">
        <f t="shared" si="6"/>
        <v>68833.31496431242</v>
      </c>
      <c r="X21">
        <f t="shared" si="7"/>
        <v>68647.262788141452</v>
      </c>
      <c r="Z21">
        <f t="shared" si="14"/>
        <v>678.78633312929423</v>
      </c>
    </row>
    <row r="22" spans="1:26" x14ac:dyDescent="0.2">
      <c r="A22" s="1" t="s">
        <v>42</v>
      </c>
      <c r="B22" s="1">
        <v>105</v>
      </c>
      <c r="C22" s="1"/>
      <c r="D22" s="1"/>
      <c r="E22">
        <f t="shared" si="0"/>
        <v>2.2499999999999998E-3</v>
      </c>
      <c r="F22">
        <f t="shared" si="1"/>
        <v>70555.747810947767</v>
      </c>
      <c r="H22" s="1">
        <v>2.2499999999999998E-3</v>
      </c>
      <c r="I22" s="1">
        <f t="shared" si="8"/>
        <v>81</v>
      </c>
      <c r="J22" s="1">
        <f t="shared" si="9"/>
        <v>1</v>
      </c>
      <c r="K22" s="1">
        <f t="shared" si="10"/>
        <v>6.3235853058540466E-3</v>
      </c>
      <c r="L22" s="1">
        <f t="shared" si="11"/>
        <v>0.83</v>
      </c>
      <c r="M22" s="4">
        <f t="shared" si="2"/>
        <v>2.6741027458224681E-2</v>
      </c>
      <c r="N22" s="1">
        <f t="shared" si="3"/>
        <v>19.672477516948863</v>
      </c>
      <c r="O22">
        <f>((-0.0000000008)*V22^3+(0.000003)*V22^2-0.004*V22+2.013)*('Exhaust Gas Math'!$E$10/(T22+'Exhaust Gas Math'!$E$10))+(357.45*V22^-1.004)*(T22/(T22+'Exhaust Gas Math'!$E$10))</f>
        <v>1.0102780192215932</v>
      </c>
      <c r="P22">
        <f t="shared" si="12"/>
        <v>-195.4920152908031</v>
      </c>
      <c r="Q22">
        <f t="shared" si="4"/>
        <v>1.8954624352377985E-4</v>
      </c>
      <c r="R22" s="4">
        <f t="shared" si="5"/>
        <v>2.29315539817901E-4</v>
      </c>
      <c r="S22">
        <f t="shared" si="13"/>
        <v>1.2767366386056211E-4</v>
      </c>
      <c r="T22">
        <f>S22*'Exhaust Gas Math'!$C$14</f>
        <v>1.5125722456676901E-4</v>
      </c>
      <c r="U22">
        <f>(T22/'Exhaust Gas Math'!$B$14)+('Exhaust Gas Math'!$D$10)</f>
        <v>5.6617607779441822E-3</v>
      </c>
      <c r="V22">
        <f>('Exhaust Gas Math'!$E$10*((-0.000000001)*V21^3+(0.000002)*V21^2-0.0012*V21+1.3446)*$B$18+T22*'Exhaust Gas Math'!$D$14*$B$17)/('Exhaust Gas Math'!$E$10*((-0.000000001)*V21^3+(0.000002)*V21^2-0.0012*V21+1.3446)+T22*'Exhaust Gas Math'!$D$14)</f>
        <v>344.65294000895938</v>
      </c>
      <c r="W22">
        <f t="shared" si="6"/>
        <v>70751.239826238569</v>
      </c>
      <c r="X22">
        <f t="shared" si="7"/>
        <v>70555.747810947767</v>
      </c>
      <c r="Z22">
        <f t="shared" si="14"/>
        <v>748.01715055466173</v>
      </c>
    </row>
    <row r="23" spans="1:26" x14ac:dyDescent="0.2">
      <c r="C23" s="1"/>
      <c r="D23" s="1"/>
      <c r="E23">
        <f t="shared" si="0"/>
        <v>2.3749999999999999E-3</v>
      </c>
      <c r="F23">
        <f t="shared" si="1"/>
        <v>72463.052935242755</v>
      </c>
      <c r="H23" s="1">
        <v>2.3749999999999999E-3</v>
      </c>
      <c r="I23" s="1">
        <f t="shared" si="8"/>
        <v>85.5</v>
      </c>
      <c r="J23" s="1">
        <f t="shared" si="9"/>
        <v>1</v>
      </c>
      <c r="K23" s="1">
        <f t="shared" si="10"/>
        <v>6.559254322432E-3</v>
      </c>
      <c r="L23" s="1">
        <f t="shared" si="11"/>
        <v>0.86</v>
      </c>
      <c r="M23" s="4">
        <f t="shared" si="2"/>
        <v>2.9212846665427311E-2</v>
      </c>
      <c r="N23" s="1">
        <f t="shared" si="3"/>
        <v>19.856297809797301</v>
      </c>
      <c r="O23">
        <f>((-0.0000000008)*V23^3+(0.000003)*V23^2-0.004*V23+2.013)*('Exhaust Gas Math'!$E$10/(T23+'Exhaust Gas Math'!$E$10))+(357.45*V23^-1.004)*(T23/(T23+'Exhaust Gas Math'!$E$10))</f>
        <v>1.0258221492034314</v>
      </c>
      <c r="P23">
        <f t="shared" si="12"/>
        <v>-202.22676382625656</v>
      </c>
      <c r="Q23">
        <f t="shared" si="4"/>
        <v>2.0706703797070689E-4</v>
      </c>
      <c r="R23" s="4">
        <f t="shared" si="5"/>
        <v>2.4683633426482801E-4</v>
      </c>
      <c r="S23">
        <f t="shared" si="13"/>
        <v>1.4460116496093663E-4</v>
      </c>
      <c r="T23">
        <f>S23*'Exhaust Gas Math'!$C$14</f>
        <v>1.7131153144473178E-4</v>
      </c>
      <c r="U23">
        <f>(T23/'Exhaust Gas Math'!$B$14)+('Exhaust Gas Math'!$D$10)</f>
        <v>6.3540047157406195E-3</v>
      </c>
      <c r="V23">
        <f>('Exhaust Gas Math'!$E$10*((-0.000000001)*V22^3+(0.000002)*V22^2-0.0012*V22+1.3446)*$B$18+T23*'Exhaust Gas Math'!$D$14*$B$17)/('Exhaust Gas Math'!$E$10*((-0.000000001)*V22^3+(0.000002)*V22^2-0.0012*V22+1.3446)+T23*'Exhaust Gas Math'!$D$14)</f>
        <v>339.51148252437167</v>
      </c>
      <c r="W23">
        <f t="shared" si="6"/>
        <v>72665.279699069011</v>
      </c>
      <c r="X23">
        <f t="shared" si="7"/>
        <v>72463.052935242755</v>
      </c>
      <c r="Z23">
        <f t="shared" si="14"/>
        <v>816.56427483346022</v>
      </c>
    </row>
    <row r="24" spans="1:26" x14ac:dyDescent="0.2">
      <c r="C24" s="1"/>
      <c r="D24" s="1"/>
      <c r="E24">
        <f t="shared" si="0"/>
        <v>2.5000000000000001E-3</v>
      </c>
      <c r="F24">
        <f t="shared" si="1"/>
        <v>74359.207188461922</v>
      </c>
      <c r="H24" s="1">
        <v>2.5000000000000001E-3</v>
      </c>
      <c r="I24" s="1">
        <f t="shared" si="8"/>
        <v>90</v>
      </c>
      <c r="J24" s="1">
        <f t="shared" si="9"/>
        <v>1</v>
      </c>
      <c r="K24" s="1">
        <f t="shared" si="10"/>
        <v>6.774352697957375E-3</v>
      </c>
      <c r="L24" s="1">
        <f t="shared" si="11"/>
        <v>0.89</v>
      </c>
      <c r="M24" s="4">
        <f t="shared" si="2"/>
        <v>3.1699999999999999E-2</v>
      </c>
      <c r="N24" s="1">
        <f t="shared" si="3"/>
        <v>19.917697423759289</v>
      </c>
      <c r="O24">
        <f>((-0.0000000008)*V24^3+(0.000003)*V24^2-0.004*V24+2.013)*('Exhaust Gas Math'!$E$10/(T24+'Exhaust Gas Math'!$E$10))+(357.45*V24^-1.004)*(T24/(T24+'Exhaust Gas Math'!$E$10))</f>
        <v>1.0391194351112647</v>
      </c>
      <c r="P24">
        <f t="shared" si="12"/>
        <v>-206.11696224058562</v>
      </c>
      <c r="Q24">
        <f t="shared" si="4"/>
        <v>2.2469652406178448E-4</v>
      </c>
      <c r="R24" s="4">
        <f t="shared" si="5"/>
        <v>2.6446582035590563E-4</v>
      </c>
      <c r="S24">
        <f t="shared" si="13"/>
        <v>1.622278345653163E-4</v>
      </c>
      <c r="T24">
        <f>S24*'Exhaust Gas Math'!$C$14</f>
        <v>1.9219415548868283E-4</v>
      </c>
      <c r="U24">
        <f>(T24/'Exhaust Gas Math'!$B$14)+('Exhaust Gas Math'!$D$10)</f>
        <v>7.0748408926115565E-3</v>
      </c>
      <c r="V24">
        <f>('Exhaust Gas Math'!$E$10*((-0.000000001)*V23^3+(0.000002)*V23^2-0.0012*V23+1.3446)*$B$18+T24*'Exhaust Gas Math'!$D$14*$B$17)/('Exhaust Gas Math'!$E$10*((-0.000000001)*V23^3+(0.000002)*V23^2-0.0012*V23+1.3446)+T24*'Exhaust Gas Math'!$D$14)</f>
        <v>335.23993406907005</v>
      </c>
      <c r="W24">
        <f t="shared" si="6"/>
        <v>74565.324150702509</v>
      </c>
      <c r="X24">
        <f t="shared" si="7"/>
        <v>74359.207188461922</v>
      </c>
      <c r="Z24">
        <f t="shared" si="14"/>
        <v>883.97875686230543</v>
      </c>
    </row>
    <row r="25" spans="1:26" x14ac:dyDescent="0.2">
      <c r="C25" s="1"/>
      <c r="D25" s="1"/>
      <c r="E25">
        <f t="shared" si="0"/>
        <v>2.6250000000000002E-3</v>
      </c>
      <c r="F25">
        <f t="shared" si="1"/>
        <v>76235.882675989065</v>
      </c>
      <c r="H25" s="1">
        <v>2.6250000000000002E-3</v>
      </c>
      <c r="I25" s="1">
        <f t="shared" si="8"/>
        <v>94.5</v>
      </c>
      <c r="J25" s="1">
        <f t="shared" si="9"/>
        <v>1</v>
      </c>
      <c r="K25" s="1">
        <f t="shared" si="10"/>
        <v>6.9672768428523831E-3</v>
      </c>
      <c r="L25" s="1">
        <f t="shared" si="11"/>
        <v>0.92</v>
      </c>
      <c r="M25" s="4">
        <f t="shared" si="2"/>
        <v>3.4187153334572687E-2</v>
      </c>
      <c r="N25" s="1">
        <f t="shared" si="3"/>
        <v>19.856297809797301</v>
      </c>
      <c r="O25">
        <f>((-0.0000000008)*V25^3+(0.000003)*V25^2-0.004*V25+2.013)*('Exhaust Gas Math'!$E$10/(T25+'Exhaust Gas Math'!$E$10))+(357.45*V25^-1.004)*(T25/(T25+'Exhaust Gas Math'!$E$10))</f>
        <v>1.050541337916024</v>
      </c>
      <c r="P25">
        <f t="shared" si="12"/>
        <v>-207.09981276718639</v>
      </c>
      <c r="Q25">
        <f t="shared" si="4"/>
        <v>2.4232601015286204E-4</v>
      </c>
      <c r="R25" s="4">
        <f t="shared" si="5"/>
        <v>2.8209530644698319E-4</v>
      </c>
      <c r="S25">
        <f t="shared" si="13"/>
        <v>1.8044866157209077E-4</v>
      </c>
      <c r="T25">
        <f>S25*'Exhaust Gas Math'!$C$14</f>
        <v>2.1378068820827265E-4</v>
      </c>
      <c r="U25">
        <f>(T25/'Exhaust Gas Math'!$B$14)+('Exhaust Gas Math'!$D$10)</f>
        <v>7.8199749181410635E-3</v>
      </c>
      <c r="V25">
        <f>('Exhaust Gas Math'!$E$10*((-0.000000001)*V24^3+(0.000002)*V24^2-0.0012*V24+1.3446)*$B$18+T25*'Exhaust Gas Math'!$D$14*$B$17)/('Exhaust Gas Math'!$E$10*((-0.000000001)*V24^3+(0.000002)*V24^2-0.0012*V24+1.3446)+T25*'Exhaust Gas Math'!$D$14)</f>
        <v>331.66075532732242</v>
      </c>
      <c r="W25">
        <f t="shared" si="6"/>
        <v>76442.982488756257</v>
      </c>
      <c r="X25">
        <f t="shared" si="7"/>
        <v>76235.882675989065</v>
      </c>
      <c r="Z25">
        <f t="shared" si="14"/>
        <v>949.83768983783409</v>
      </c>
    </row>
    <row r="26" spans="1:26" x14ac:dyDescent="0.2">
      <c r="C26" s="1"/>
      <c r="D26" s="1"/>
      <c r="E26">
        <f t="shared" si="0"/>
        <v>2.7499999999999998E-3</v>
      </c>
      <c r="F26">
        <f t="shared" si="1"/>
        <v>78019.369248721443</v>
      </c>
      <c r="H26" s="1">
        <v>2.7499999999999998E-3</v>
      </c>
      <c r="I26" s="1">
        <f t="shared" si="8"/>
        <v>99</v>
      </c>
      <c r="J26" s="1">
        <f t="shared" si="9"/>
        <v>1</v>
      </c>
      <c r="K26" s="1">
        <f t="shared" si="10"/>
        <v>7.1365884796437389E-3</v>
      </c>
      <c r="L26" s="1">
        <f t="shared" si="11"/>
        <v>0.94</v>
      </c>
      <c r="M26" s="4">
        <f t="shared" si="2"/>
        <v>3.6658972541775317E-2</v>
      </c>
      <c r="N26" s="1">
        <f t="shared" si="3"/>
        <v>19.672477516948863</v>
      </c>
      <c r="O26">
        <f>((-0.0000000008)*V26^3+(0.000003)*V26^2-0.004*V26+2.013)*('Exhaust Gas Math'!$E$10/(T26+'Exhaust Gas Math'!$E$10))+(357.45*V26^-1.004)*(T26/(T26+'Exhaust Gas Math'!$E$10))</f>
        <v>1.0602931691827115</v>
      </c>
      <c r="P26">
        <f t="shared" si="12"/>
        <v>-205.17010614791613</v>
      </c>
      <c r="Q26">
        <f t="shared" si="4"/>
        <v>2.5984680459978908E-4</v>
      </c>
      <c r="R26" s="4">
        <f t="shared" si="5"/>
        <v>2.9961610089391025E-4</v>
      </c>
      <c r="S26">
        <f t="shared" si="13"/>
        <v>1.9895081393761643E-4</v>
      </c>
      <c r="T26">
        <f>S26*'Exhaust Gas Math'!$C$14</f>
        <v>2.357005120051157E-4</v>
      </c>
      <c r="U26">
        <f>(T26/'Exhaust Gas Math'!$B$14)+('Exhaust Gas Math'!$D$10)</f>
        <v>8.5766136408487979E-3</v>
      </c>
      <c r="V26">
        <f>('Exhaust Gas Math'!$E$10*((-0.000000001)*V25^3+(0.000002)*V25^2-0.0012*V25+1.3446)*$B$18+T26*'Exhaust Gas Math'!$D$14*$B$17)/('Exhaust Gas Math'!$E$10*((-0.000000001)*V25^3+(0.000002)*V25^2-0.0012*V25+1.3446)+T26*'Exhaust Gas Math'!$D$14)</f>
        <v>328.66864778886554</v>
      </c>
      <c r="W26">
        <f t="shared" si="6"/>
        <v>78224.539354869354</v>
      </c>
      <c r="X26">
        <f t="shared" si="7"/>
        <v>78019.369248721443</v>
      </c>
      <c r="Z26">
        <f t="shared" si="14"/>
        <v>1013.9281744038501</v>
      </c>
    </row>
    <row r="27" spans="1:26" x14ac:dyDescent="0.2">
      <c r="C27" s="1"/>
      <c r="D27" s="1"/>
      <c r="E27">
        <f t="shared" si="0"/>
        <v>2.875E-3</v>
      </c>
      <c r="F27">
        <f t="shared" si="1"/>
        <v>79715.434902202949</v>
      </c>
      <c r="H27" s="1">
        <v>2.875E-3</v>
      </c>
      <c r="I27" s="1">
        <f t="shared" si="8"/>
        <v>103.5</v>
      </c>
      <c r="J27" s="1">
        <f t="shared" si="9"/>
        <v>1</v>
      </c>
      <c r="K27" s="1">
        <f t="shared" si="10"/>
        <v>7.2810253655297748E-3</v>
      </c>
      <c r="L27" s="1">
        <f t="shared" si="11"/>
        <v>0.96</v>
      </c>
      <c r="M27" s="4">
        <f t="shared" si="2"/>
        <v>3.9100218034232199E-2</v>
      </c>
      <c r="N27" s="1">
        <f t="shared" si="3"/>
        <v>19.36736985844583</v>
      </c>
      <c r="O27">
        <f>((-0.0000000008)*V27^3+(0.000003)*V27^2-0.004*V27+2.013)*('Exhaust Gas Math'!$E$10/(T27+'Exhaust Gas Math'!$E$10))+(357.45*V27^-1.004)*(T27/(T27+'Exhaust Gas Math'!$E$10))</f>
        <v>1.0686646688711001</v>
      </c>
      <c r="P27">
        <f t="shared" si="12"/>
        <v>-200.42539512503382</v>
      </c>
      <c r="Q27">
        <f t="shared" si="4"/>
        <v>2.7715088587854493E-4</v>
      </c>
      <c r="R27" s="4">
        <f t="shared" si="5"/>
        <v>3.1692018217266611E-4</v>
      </c>
      <c r="S27">
        <f t="shared" si="13"/>
        <v>2.1761290844051701E-4</v>
      </c>
      <c r="T27">
        <f>S27*'Exhaust Gas Math'!$C$14</f>
        <v>2.578098220519737E-4</v>
      </c>
      <c r="U27">
        <f>(T27/'Exhaust Gas Math'!$B$14)+('Exhaust Gas Math'!$D$10)</f>
        <v>9.3397931384966403E-3</v>
      </c>
      <c r="V27">
        <f>('Exhaust Gas Math'!$E$10*((-0.000000001)*V26^3+(0.000002)*V26^2-0.0012*V26+1.3446)*$B$18+T27*'Exhaust Gas Math'!$D$14*$B$17)/('Exhaust Gas Math'!$E$10*((-0.000000001)*V26^3+(0.000002)*V26^2-0.0012*V26+1.3446)+T27*'Exhaust Gas Math'!$D$14)</f>
        <v>326.14564263384273</v>
      </c>
      <c r="W27">
        <f t="shared" si="6"/>
        <v>79915.860297327978</v>
      </c>
      <c r="X27">
        <f t="shared" si="7"/>
        <v>79715.434902202949</v>
      </c>
      <c r="Z27">
        <f t="shared" si="14"/>
        <v>1076.0556740600166</v>
      </c>
    </row>
    <row r="28" spans="1:26" x14ac:dyDescent="0.2">
      <c r="C28" s="1"/>
      <c r="D28" s="1"/>
      <c r="E28">
        <f t="shared" si="0"/>
        <v>3.0000000000000001E-3</v>
      </c>
      <c r="F28">
        <f t="shared" si="1"/>
        <v>81270.680023657813</v>
      </c>
      <c r="H28" s="1">
        <v>3.0000000000000001E-3</v>
      </c>
      <c r="I28" s="1">
        <f t="shared" si="8"/>
        <v>108</v>
      </c>
      <c r="J28" s="1">
        <f t="shared" si="9"/>
        <v>1</v>
      </c>
      <c r="K28" s="1">
        <f t="shared" si="10"/>
        <v>7.3995107025835467E-3</v>
      </c>
      <c r="L28" s="1">
        <f t="shared" si="11"/>
        <v>0.97</v>
      </c>
      <c r="M28" s="4">
        <f t="shared" si="2"/>
        <v>4.1495838721685836E-2</v>
      </c>
      <c r="N28" s="1">
        <f t="shared" si="3"/>
        <v>18.942855924461465</v>
      </c>
      <c r="O28">
        <f>((-0.0000000008)*V28^3+(0.000003)*V28^2-0.004*V28+2.013)*('Exhaust Gas Math'!$E$10/(T28+'Exhaust Gas Math'!$E$10))+(357.45*V28^-1.004)*(T28/(T28+'Exhaust Gas Math'!$E$10))</f>
        <v>1.0758146684149019</v>
      </c>
      <c r="P28">
        <f t="shared" si="12"/>
        <v>-193.01825189703339</v>
      </c>
      <c r="Q28">
        <f t="shared" si="4"/>
        <v>2.941315685738552E-4</v>
      </c>
      <c r="R28" s="4">
        <f t="shared" si="5"/>
        <v>3.3390086486797632E-4</v>
      </c>
      <c r="S28">
        <f t="shared" si="13"/>
        <v>2.3611698795242666E-4</v>
      </c>
      <c r="T28">
        <f>S28*'Exhaust Gas Math'!$C$14</f>
        <v>2.7973192897287353E-4</v>
      </c>
      <c r="U28">
        <f>(T28/'Exhaust Gas Math'!$B$14)+('Exhaust Gas Math'!$D$10)</f>
        <v>1.0096510671147653E-2</v>
      </c>
      <c r="V28">
        <f>('Exhaust Gas Math'!$E$10*((-0.000000001)*V27^3+(0.000002)*V27^2-0.0012*V27+1.3446)*$B$18+T28*'Exhaust Gas Math'!$D$14*$B$17)/('Exhaust Gas Math'!$E$10*((-0.000000001)*V27^3+(0.000002)*V27^2-0.0012*V27+1.3446)+T28*'Exhaust Gas Math'!$D$14)</f>
        <v>324.02335890324599</v>
      </c>
      <c r="W28">
        <f t="shared" si="6"/>
        <v>81463.698275554852</v>
      </c>
      <c r="X28">
        <f t="shared" si="7"/>
        <v>81270.680023657813</v>
      </c>
      <c r="Z28">
        <f t="shared" si="14"/>
        <v>1136.2186339890432</v>
      </c>
    </row>
    <row r="29" spans="1:26" x14ac:dyDescent="0.2">
      <c r="C29" s="1"/>
      <c r="D29" s="1"/>
      <c r="E29">
        <f t="shared" si="0"/>
        <v>3.1250000000000002E-3</v>
      </c>
      <c r="F29">
        <f t="shared" si="1"/>
        <v>82752.86749505694</v>
      </c>
      <c r="H29" s="1">
        <v>3.1250000000000002E-3</v>
      </c>
      <c r="I29" s="1">
        <f t="shared" si="8"/>
        <v>112.5</v>
      </c>
      <c r="J29" s="1">
        <f t="shared" si="9"/>
        <v>1</v>
      </c>
      <c r="K29" s="1">
        <f t="shared" si="10"/>
        <v>7.4911611654375019E-3</v>
      </c>
      <c r="L29" s="1">
        <f t="shared" si="11"/>
        <v>0.99</v>
      </c>
      <c r="M29" s="4">
        <f t="shared" si="2"/>
        <v>4.3831064805973347E-2</v>
      </c>
      <c r="N29" s="1">
        <f t="shared" si="3"/>
        <v>18.401552984563992</v>
      </c>
      <c r="O29">
        <f>((-0.0000000008)*V29^3+(0.000003)*V29^2-0.004*V29+2.013)*('Exhaust Gas Math'!$E$10/(T29+'Exhaust Gas Math'!$E$10))+(357.45*V29^-1.004)*(T29/(T29+'Exhaust Gas Math'!$E$10))</f>
        <v>1.082012665583419</v>
      </c>
      <c r="P29">
        <f t="shared" si="12"/>
        <v>-183.19402375574475</v>
      </c>
      <c r="Q29">
        <f t="shared" si="4"/>
        <v>3.1068416113025316E-4</v>
      </c>
      <c r="R29" s="4">
        <f t="shared" si="5"/>
        <v>3.5045345742437434E-4</v>
      </c>
      <c r="S29">
        <f t="shared" si="13"/>
        <v>2.5452648079857167E-4</v>
      </c>
      <c r="T29">
        <f>S29*'Exhaust Gas Math'!$C$14</f>
        <v>3.0154197741505526E-4</v>
      </c>
      <c r="U29">
        <f>(T29/'Exhaust Gas Math'!$B$14)+('Exhaust Gas Math'!$D$10)</f>
        <v>1.0849360116856376E-2</v>
      </c>
      <c r="V29">
        <f>('Exhaust Gas Math'!$E$10*((-0.000000001)*V28^3+(0.000002)*V28^2-0.0012*V28+1.3446)*$B$18+T29*'Exhaust Gas Math'!$D$14*$B$17)/('Exhaust Gas Math'!$E$10*((-0.000000001)*V28^3+(0.000002)*V28^2-0.0012*V28+1.3446)+T29*'Exhaust Gas Math'!$D$14)</f>
        <v>322.2074619674712</v>
      </c>
      <c r="W29">
        <f t="shared" si="6"/>
        <v>82936.061518812683</v>
      </c>
      <c r="X29">
        <f t="shared" si="7"/>
        <v>82752.86749505694</v>
      </c>
      <c r="Z29">
        <f t="shared" si="14"/>
        <v>1194.2565480669903</v>
      </c>
    </row>
    <row r="30" spans="1:26" x14ac:dyDescent="0.2">
      <c r="C30" s="1"/>
      <c r="D30" s="1"/>
      <c r="E30">
        <f t="shared" si="0"/>
        <v>3.2499999999999999E-3</v>
      </c>
      <c r="F30">
        <f t="shared" si="1"/>
        <v>84063.74837001611</v>
      </c>
      <c r="H30" s="1">
        <v>3.2499999999999999E-3</v>
      </c>
      <c r="I30" s="1">
        <f t="shared" si="8"/>
        <v>117</v>
      </c>
      <c r="J30" s="1">
        <f t="shared" si="9"/>
        <v>1</v>
      </c>
      <c r="K30" s="1">
        <f t="shared" si="10"/>
        <v>7.5552934866021798E-3</v>
      </c>
      <c r="L30" s="1">
        <f t="shared" si="11"/>
        <v>0.99</v>
      </c>
      <c r="M30" s="4">
        <f t="shared" si="2"/>
        <v>4.6091498841743628E-2</v>
      </c>
      <c r="N30" s="1">
        <f t="shared" si="3"/>
        <v>17.746798351379375</v>
      </c>
      <c r="O30">
        <f>((-0.0000000008)*V30^3+(0.000003)*V30^2-0.004*V30+2.013)*('Exhaust Gas Math'!$E$10/(T30+'Exhaust Gas Math'!$E$10))+(357.45*V30^-1.004)*(T30/(T30+'Exhaust Gas Math'!$E$10))</f>
        <v>1.0872980778157904</v>
      </c>
      <c r="P30">
        <f t="shared" si="12"/>
        <v>-171.22164054518143</v>
      </c>
      <c r="Q30">
        <f t="shared" si="4"/>
        <v>3.267066113103331E-4</v>
      </c>
      <c r="R30" s="4">
        <f t="shared" si="5"/>
        <v>3.6647590760445427E-4</v>
      </c>
      <c r="S30">
        <f t="shared" si="13"/>
        <v>2.7234635892116132E-4</v>
      </c>
      <c r="T30">
        <f>S30*'Exhaust Gas Math'!$C$14</f>
        <v>3.2265349897274111E-4</v>
      </c>
      <c r="U30">
        <f>(T30/'Exhaust Gas Math'!$B$14)+('Exhaust Gas Math'!$D$10)</f>
        <v>1.1578097485088543E-2</v>
      </c>
      <c r="V30">
        <f>('Exhaust Gas Math'!$E$10*((-0.000000001)*V29^3+(0.000002)*V29^2-0.0012*V29+1.3446)*$B$18+T30*'Exhaust Gas Math'!$D$14*$B$17)/('Exhaust Gas Math'!$E$10*((-0.000000001)*V29^3+(0.000002)*V29^2-0.0012*V29+1.3446)+T30*'Exhaust Gas Math'!$D$14)</f>
        <v>320.67611604693377</v>
      </c>
      <c r="W30">
        <f t="shared" si="6"/>
        <v>84234.970010561286</v>
      </c>
      <c r="X30">
        <f t="shared" si="7"/>
        <v>84063.74837001611</v>
      </c>
      <c r="Z30">
        <f t="shared" si="14"/>
        <v>1250.3556158644378</v>
      </c>
    </row>
    <row r="31" spans="1:26" x14ac:dyDescent="0.2">
      <c r="C31" s="1"/>
      <c r="D31" s="1"/>
      <c r="E31">
        <f t="shared" si="0"/>
        <v>3.375E-3</v>
      </c>
      <c r="F31">
        <f t="shared" si="1"/>
        <v>85268.869496977029</v>
      </c>
      <c r="H31" s="1">
        <v>3.375E-3</v>
      </c>
      <c r="I31" s="1">
        <f t="shared" si="8"/>
        <v>121.5</v>
      </c>
      <c r="J31" s="1">
        <f t="shared" si="9"/>
        <v>1</v>
      </c>
      <c r="K31" s="1">
        <f t="shared" si="10"/>
        <v>7.5914295503244156E-3</v>
      </c>
      <c r="L31" s="1">
        <f t="shared" si="11"/>
        <v>1</v>
      </c>
      <c r="M31" s="4">
        <f t="shared" si="2"/>
        <v>4.8263204501495571E-2</v>
      </c>
      <c r="N31" s="1">
        <f t="shared" si="3"/>
        <v>16.982628804949201</v>
      </c>
      <c r="O31">
        <f>((-0.0000000008)*V31^3+(0.000003)*V31^2-0.004*V31+2.013)*('Exhaust Gas Math'!$E$10/(T31+'Exhaust Gas Math'!$E$10))+(357.45*V31^-1.004)*(T31/(T31+'Exhaust Gas Math'!$E$10))</f>
        <v>1.0918682109440887</v>
      </c>
      <c r="P31">
        <f t="shared" si="12"/>
        <v>-157.45268127537722</v>
      </c>
      <c r="Q31">
        <f t="shared" si="4"/>
        <v>3.4210013538072949E-4</v>
      </c>
      <c r="R31" s="4">
        <f t="shared" si="5"/>
        <v>3.8186943167485066E-4</v>
      </c>
      <c r="S31">
        <f t="shared" si="13"/>
        <v>2.8963969015822973E-4</v>
      </c>
      <c r="T31">
        <f>S31*'Exhaust Gas Math'!$C$14</f>
        <v>3.4314121121768412E-4</v>
      </c>
      <c r="U31">
        <f>(T31/'Exhaust Gas Math'!$B$14)+('Exhaust Gas Math'!$D$10)</f>
        <v>1.2285301911907425E-2</v>
      </c>
      <c r="V31">
        <f>('Exhaust Gas Math'!$E$10*((-0.000000001)*V30^3+(0.000002)*V30^2-0.0012*V30+1.3446)*$B$18+T31*'Exhaust Gas Math'!$D$14*$B$17)/('Exhaust Gas Math'!$E$10*((-0.000000001)*V30^3+(0.000002)*V30^2-0.0012*V30+1.3446)+T31*'Exhaust Gas Math'!$D$14)</f>
        <v>319.36456871922633</v>
      </c>
      <c r="W31">
        <f t="shared" si="6"/>
        <v>85426.322178252405</v>
      </c>
      <c r="X31">
        <f t="shared" si="7"/>
        <v>85268.869496977029</v>
      </c>
      <c r="Z31">
        <f t="shared" si="14"/>
        <v>1304.5450563121403</v>
      </c>
    </row>
    <row r="32" spans="1:26" x14ac:dyDescent="0.2">
      <c r="C32" s="1"/>
      <c r="D32" s="1"/>
      <c r="E32">
        <f t="shared" si="0"/>
        <v>3.5000000000000001E-3</v>
      </c>
      <c r="F32">
        <f t="shared" si="1"/>
        <v>86333.512528640698</v>
      </c>
      <c r="H32" s="1">
        <v>3.5000000000000001E-3</v>
      </c>
      <c r="I32" s="1">
        <f t="shared" si="8"/>
        <v>126</v>
      </c>
      <c r="J32" s="1">
        <f t="shared" si="9"/>
        <v>1</v>
      </c>
      <c r="K32" s="1">
        <f t="shared" si="10"/>
        <v>7.5992999570096004E-3</v>
      </c>
      <c r="L32" s="1">
        <f t="shared" si="11"/>
        <v>1</v>
      </c>
      <c r="M32" s="4">
        <f t="shared" si="2"/>
        <v>5.0332792497671391E-2</v>
      </c>
      <c r="N32" s="1">
        <f t="shared" si="3"/>
        <v>16.113755704639374</v>
      </c>
      <c r="O32">
        <f>((-0.0000000008)*V32^3+(0.000003)*V32^2-0.004*V32+2.013)*('Exhaust Gas Math'!$E$10/(T32+'Exhaust Gas Math'!$E$10))+(357.45*V32^-1.004)*(T32/(T32+'Exhaust Gas Math'!$E$10))</f>
        <v>1.0957887421887467</v>
      </c>
      <c r="P32">
        <f t="shared" si="12"/>
        <v>-142.26248447880587</v>
      </c>
      <c r="Q32">
        <f t="shared" si="4"/>
        <v>3.5676982714668215E-4</v>
      </c>
      <c r="R32" s="4">
        <f t="shared" si="5"/>
        <v>3.9653912344080327E-4</v>
      </c>
      <c r="S32">
        <f t="shared" si="13"/>
        <v>3.0611985660316919E-4</v>
      </c>
      <c r="T32">
        <f>S32*'Exhaust Gas Math'!$C$14</f>
        <v>3.6266555289853677E-4</v>
      </c>
      <c r="U32">
        <f>(T32/'Exhaust Gas Math'!$B$14)+('Exhaust Gas Math'!$D$10)</f>
        <v>1.2959252263334855E-2</v>
      </c>
      <c r="V32">
        <f>('Exhaust Gas Math'!$E$10*((-0.000000001)*V31^3+(0.000002)*V31^2-0.0012*V31+1.3446)*$B$18+T32*'Exhaust Gas Math'!$D$14*$B$17)/('Exhaust Gas Math'!$E$10*((-0.000000001)*V31^3+(0.000002)*V31^2-0.0012*V31+1.3446)+T32*'Exhaust Gas Math'!$D$14)</f>
        <v>318.24861583112613</v>
      </c>
      <c r="W32">
        <f t="shared" si="6"/>
        <v>86475.775013119506</v>
      </c>
      <c r="X32">
        <f t="shared" si="7"/>
        <v>86333.512528640698</v>
      </c>
      <c r="Z32">
        <f t="shared" si="14"/>
        <v>1357.0152624618979</v>
      </c>
    </row>
    <row r="33" spans="1:26" x14ac:dyDescent="0.2">
      <c r="C33" s="1"/>
      <c r="D33" s="1"/>
      <c r="E33">
        <f t="shared" si="0"/>
        <v>3.6250000000000002E-3</v>
      </c>
      <c r="F33">
        <f t="shared" si="1"/>
        <v>87272.144460061914</v>
      </c>
      <c r="H33" s="1">
        <v>3.6250000000000002E-3</v>
      </c>
      <c r="I33" s="1">
        <f t="shared" si="8"/>
        <v>130.5</v>
      </c>
      <c r="J33" s="1">
        <f t="shared" si="9"/>
        <v>1</v>
      </c>
      <c r="K33" s="1">
        <f t="shared" si="10"/>
        <v>7.5788460316347245E-3</v>
      </c>
      <c r="L33" s="1">
        <f t="shared" si="11"/>
        <v>1</v>
      </c>
      <c r="M33" s="4">
        <f t="shared" si="2"/>
        <v>5.2287503132066815E-2</v>
      </c>
      <c r="N33" s="1">
        <f t="shared" si="3"/>
        <v>15.145535942042933</v>
      </c>
      <c r="O33">
        <f>((-0.0000000008)*V33^3+(0.000003)*V33^2-0.004*V33+2.013)*('Exhaust Gas Math'!$E$10/(T33+'Exhaust Gas Math'!$E$10))+(357.45*V33^-1.004)*(T33/(T33+'Exhaust Gas Math'!$E$10))</f>
        <v>1.0991565716177343</v>
      </c>
      <c r="P33">
        <f t="shared" si="12"/>
        <v>-126.06625657206943</v>
      </c>
      <c r="Q33">
        <f t="shared" si="4"/>
        <v>3.706252430802865E-4</v>
      </c>
      <c r="R33" s="4">
        <f t="shared" si="5"/>
        <v>4.1039453937440767E-4</v>
      </c>
      <c r="S33">
        <f t="shared" si="13"/>
        <v>3.2168525254963528E-4</v>
      </c>
      <c r="T33">
        <f>S33*'Exhaust Gas Math'!$C$14</f>
        <v>3.8110614995633417E-4</v>
      </c>
      <c r="U33">
        <f>(T33/'Exhaust Gas Math'!$B$14)+('Exhaust Gas Math'!$D$10)</f>
        <v>1.359579341134305E-2</v>
      </c>
      <c r="V33">
        <f>('Exhaust Gas Math'!$E$10*((-0.000000001)*V32^3+(0.000002)*V32^2-0.0012*V32+1.3446)*$B$18+T33*'Exhaust Gas Math'!$D$14*$B$17)/('Exhaust Gas Math'!$E$10*((-0.000000001)*V32^3+(0.000002)*V32^2-0.0012*V32+1.3446)+T33*'Exhaust Gas Math'!$D$14)</f>
        <v>317.29667444341334</v>
      </c>
      <c r="W33">
        <f t="shared" si="6"/>
        <v>87398.210716633985</v>
      </c>
      <c r="X33">
        <f t="shared" si="7"/>
        <v>87272.144460061914</v>
      </c>
      <c r="Z33">
        <f t="shared" si="14"/>
        <v>1407.9568637941734</v>
      </c>
    </row>
    <row r="34" spans="1:26" x14ac:dyDescent="0.2">
      <c r="C34" s="1"/>
      <c r="D34" s="1"/>
      <c r="E34">
        <f t="shared" si="0"/>
        <v>3.7499999999999999E-3</v>
      </c>
      <c r="F34">
        <f t="shared" si="1"/>
        <v>88062.104681624696</v>
      </c>
      <c r="H34" s="1">
        <v>3.7499999999999999E-3</v>
      </c>
      <c r="I34" s="1">
        <f t="shared" si="8"/>
        <v>135</v>
      </c>
      <c r="J34" s="1">
        <f t="shared" si="9"/>
        <v>1</v>
      </c>
      <c r="K34" s="1">
        <f t="shared" si="10"/>
        <v>7.5302202611791805E-3</v>
      </c>
      <c r="L34" s="1">
        <f t="shared" si="11"/>
        <v>0.99</v>
      </c>
      <c r="M34" s="4">
        <f t="shared" si="2"/>
        <v>5.411528496361355E-2</v>
      </c>
      <c r="N34" s="1">
        <f t="shared" si="3"/>
        <v>14.083938913962022</v>
      </c>
      <c r="O34">
        <f>((-0.0000000008)*V34^3+(0.000003)*V34^2-0.004*V34+2.013)*('Exhaust Gas Math'!$E$10/(T34+'Exhaust Gas Math'!$E$10))+(357.45*V34^-1.004)*(T34/(T34+'Exhaust Gas Math'!$E$10))</f>
        <v>1.1020205398522844</v>
      </c>
      <c r="P34">
        <f t="shared" si="12"/>
        <v>-109.29692888323341</v>
      </c>
      <c r="Q34">
        <f t="shared" si="4"/>
        <v>3.8358095993491846E-4</v>
      </c>
      <c r="R34" s="4">
        <f t="shared" si="5"/>
        <v>4.2335025622903958E-4</v>
      </c>
      <c r="S34">
        <f t="shared" si="13"/>
        <v>3.3609436555953885E-4</v>
      </c>
      <c r="T34">
        <f>S34*'Exhaust Gas Math'!$C$14</f>
        <v>3.9817687837787649E-4</v>
      </c>
      <c r="U34">
        <f>(T34/'Exhaust Gas Math'!$B$14)+('Exhaust Gas Math'!$D$10)</f>
        <v>1.4185048793515722E-2</v>
      </c>
      <c r="V34">
        <f>('Exhaust Gas Math'!$E$10*((-0.000000001)*V33^3+(0.000002)*V33^2-0.0012*V33+1.3446)*$B$18+T34*'Exhaust Gas Math'!$D$14*$B$17)/('Exhaust Gas Math'!$E$10*((-0.000000001)*V33^3+(0.000002)*V33^2-0.0012*V33+1.3446)+T34*'Exhaust Gas Math'!$D$14)</f>
        <v>316.49197294711558</v>
      </c>
      <c r="W34">
        <f t="shared" si="6"/>
        <v>88171.401610507935</v>
      </c>
      <c r="X34">
        <f t="shared" si="7"/>
        <v>88062.104681624696</v>
      </c>
      <c r="Z34">
        <f t="shared" si="14"/>
        <v>1457.6927212380808</v>
      </c>
    </row>
    <row r="35" spans="1:26" x14ac:dyDescent="0.2">
      <c r="C35" s="1"/>
      <c r="D35" s="1"/>
      <c r="E35">
        <f t="shared" si="0"/>
        <v>3.875E-3</v>
      </c>
      <c r="F35">
        <f t="shared" si="1"/>
        <v>88721.555780842085</v>
      </c>
      <c r="H35" s="1">
        <v>3.875E-3</v>
      </c>
      <c r="I35" s="1">
        <f t="shared" si="8"/>
        <v>139.5</v>
      </c>
      <c r="J35" s="1">
        <f t="shared" si="9"/>
        <v>1</v>
      </c>
      <c r="K35" s="1">
        <f t="shared" si="10"/>
        <v>7.4537851578122209E-3</v>
      </c>
      <c r="L35" s="1">
        <f t="shared" si="11"/>
        <v>0.98</v>
      </c>
      <c r="M35" s="4">
        <f t="shared" si="2"/>
        <v>5.5804869109520983E-2</v>
      </c>
      <c r="N35" s="1">
        <f t="shared" si="3"/>
        <v>12.9355097190916</v>
      </c>
      <c r="O35">
        <f>((-0.0000000008)*V35^3+(0.000003)*V35^2-0.004*V35+2.013)*('Exhaust Gas Math'!$E$10/(T35+'Exhaust Gas Math'!$E$10))+(357.45*V35^-1.004)*(T35/(T35+'Exhaust Gas Math'!$E$10))</f>
        <v>1.1044517930485638</v>
      </c>
      <c r="P35">
        <f t="shared" si="12"/>
        <v>-92.402529935096183</v>
      </c>
      <c r="Q35">
        <f t="shared" si="4"/>
        <v>3.955571014079563E-4</v>
      </c>
      <c r="R35" s="4">
        <f t="shared" si="5"/>
        <v>4.3532639770207742E-4</v>
      </c>
      <c r="S35">
        <f t="shared" si="13"/>
        <v>3.4927947072963163E-4</v>
      </c>
      <c r="T35">
        <f>S35*'Exhaust Gas Math'!$C$14</f>
        <v>4.1379750328472724E-4</v>
      </c>
      <c r="U35">
        <f>(T35/'Exhaust Gas Math'!$B$14)+('Exhaust Gas Math'!$D$10)</f>
        <v>1.472424882481882E-2</v>
      </c>
      <c r="V35">
        <f>('Exhaust Gas Math'!$E$10*((-0.000000001)*V34^3+(0.000002)*V34^2-0.0012*V34+1.3446)*$B$18+T35*'Exhaust Gas Math'!$D$14*$B$17)/('Exhaust Gas Math'!$E$10*((-0.000000001)*V34^3+(0.000002)*V34^2-0.0012*V34+1.3446)+T35*'Exhaust Gas Math'!$D$14)</f>
        <v>315.81230223776669</v>
      </c>
      <c r="W35">
        <f t="shared" si="6"/>
        <v>88813.958310777176</v>
      </c>
      <c r="X35">
        <f t="shared" si="7"/>
        <v>88721.555780842085</v>
      </c>
      <c r="Z35">
        <f t="shared" si="14"/>
        <v>1506.5310675873177</v>
      </c>
    </row>
    <row r="36" spans="1:26" x14ac:dyDescent="0.2">
      <c r="C36" s="1"/>
      <c r="D36" s="1"/>
      <c r="E36">
        <f t="shared" si="0"/>
        <v>4.0000000000000001E-3</v>
      </c>
      <c r="F36">
        <f t="shared" si="1"/>
        <v>89266.288677332355</v>
      </c>
      <c r="H36" s="1">
        <v>4.0000000000000001E-3</v>
      </c>
      <c r="I36" s="1">
        <f t="shared" si="8"/>
        <v>144</v>
      </c>
      <c r="J36" s="1">
        <f t="shared" si="9"/>
        <v>1</v>
      </c>
      <c r="K36" s="1">
        <f t="shared" si="10"/>
        <v>7.3501105563121751E-3</v>
      </c>
      <c r="L36" s="1">
        <f t="shared" si="11"/>
        <v>0.97</v>
      </c>
      <c r="M36" s="4">
        <f t="shared" si="2"/>
        <v>5.7345838721685832E-2</v>
      </c>
      <c r="N36" s="1">
        <f t="shared" si="3"/>
        <v>11.707328805309498</v>
      </c>
      <c r="O36">
        <f>((-0.0000000008)*V36^3+(0.000003)*V36^2-0.004*V36+2.013)*('Exhaust Gas Math'!$E$10/(T36+'Exhaust Gas Math'!$E$10))+(357.45*V36^-1.004)*(T36/(T36+'Exhaust Gas Math'!$E$10))</f>
        <v>1.1065066830271997</v>
      </c>
      <c r="P36">
        <f t="shared" si="12"/>
        <v>-75.829759288827859</v>
      </c>
      <c r="Q36">
        <f t="shared" si="4"/>
        <v>4.0647983060474737E-4</v>
      </c>
      <c r="R36" s="4">
        <f t="shared" si="5"/>
        <v>4.4624912689886849E-4</v>
      </c>
      <c r="S36">
        <f t="shared" si="13"/>
        <v>3.6118211641067362E-4</v>
      </c>
      <c r="T36">
        <f>S36*'Exhaust Gas Math'!$C$14</f>
        <v>4.2789877598480659E-4</v>
      </c>
      <c r="U36">
        <f>(T36/'Exhaust Gas Math'!$B$14)+('Exhaust Gas Math'!$D$10)</f>
        <v>1.5211003146533675E-2</v>
      </c>
      <c r="V36">
        <f>('Exhaust Gas Math'!$E$10*((-0.000000001)*V35^3+(0.000002)*V35^2-0.0012*V35+1.3446)*$B$18+T36*'Exhaust Gas Math'!$D$14*$B$17)/('Exhaust Gas Math'!$E$10*((-0.000000001)*V35^3+(0.000002)*V35^2-0.0012*V35+1.3446)+T36*'Exhaust Gas Math'!$D$14)</f>
        <v>315.24029947735897</v>
      </c>
      <c r="W36">
        <f t="shared" si="6"/>
        <v>89342.118436621182</v>
      </c>
      <c r="X36">
        <f t="shared" si="7"/>
        <v>89266.288677332355</v>
      </c>
      <c r="Z36">
        <f t="shared" si="14"/>
        <v>1554.7659128779883</v>
      </c>
    </row>
    <row r="37" spans="1:26" x14ac:dyDescent="0.2">
      <c r="A37" s="15"/>
      <c r="C37" s="1"/>
      <c r="D37" s="1"/>
      <c r="E37">
        <f t="shared" si="0"/>
        <v>4.1250000000000002E-3</v>
      </c>
      <c r="F37">
        <f t="shared" si="1"/>
        <v>89685.654889382218</v>
      </c>
      <c r="H37" s="1">
        <v>4.1250000000000002E-3</v>
      </c>
      <c r="I37" s="1">
        <f t="shared" si="8"/>
        <v>148.5</v>
      </c>
      <c r="J37" s="1">
        <f t="shared" si="9"/>
        <v>1</v>
      </c>
      <c r="K37" s="1">
        <f t="shared" si="10"/>
        <v>7.2199693658655563E-3</v>
      </c>
      <c r="L37" s="1">
        <f t="shared" si="11"/>
        <v>0.95</v>
      </c>
      <c r="M37" s="4">
        <f t="shared" si="2"/>
        <v>5.8728693210024732E-2</v>
      </c>
      <c r="N37" s="1">
        <f t="shared" si="3"/>
        <v>10.406968316360775</v>
      </c>
      <c r="O37">
        <f>((-0.0000000008)*V37^3+(0.000003)*V37^2-0.004*V37+2.013)*('Exhaust Gas Math'!$E$10/(T37+'Exhaust Gas Math'!$E$10))+(357.45*V37^-1.004)*(T37/(T37+'Exhaust Gas Math'!$E$10))</f>
        <v>1.1082126621211612</v>
      </c>
      <c r="P37">
        <f t="shared" si="12"/>
        <v>-60.012480388310024</v>
      </c>
      <c r="Q37">
        <f t="shared" si="4"/>
        <v>4.1628180526761768E-4</v>
      </c>
      <c r="R37" s="4">
        <f t="shared" si="5"/>
        <v>4.560511015617388E-4</v>
      </c>
      <c r="S37">
        <f t="shared" si="13"/>
        <v>3.7164322682014357E-4</v>
      </c>
      <c r="T37">
        <f>S37*'Exhaust Gas Math'!$C$14</f>
        <v>4.4029223661386067E-4</v>
      </c>
      <c r="U37">
        <f>(T37/'Exhaust Gas Math'!$B$14)+('Exhaust Gas Math'!$D$10)</f>
        <v>1.5638806412983593E-2</v>
      </c>
      <c r="V37">
        <f>('Exhaust Gas Math'!$E$10*((-0.000000001)*V36^3+(0.000002)*V36^2-0.0012*V36+1.3446)*$B$18+T37*'Exhaust Gas Math'!$D$14*$B$17)/('Exhaust Gas Math'!$E$10*((-0.000000001)*V36^3+(0.000002)*V36^2-0.0012*V36+1.3446)+T37*'Exhaust Gas Math'!$D$14)</f>
        <v>314.76711890105219</v>
      </c>
      <c r="W37">
        <f t="shared" si="6"/>
        <v>89745.667369770526</v>
      </c>
      <c r="X37">
        <f t="shared" si="7"/>
        <v>89685.654889382218</v>
      </c>
      <c r="Z37">
        <f t="shared" si="14"/>
        <v>1602.7782114592867</v>
      </c>
    </row>
    <row r="38" spans="1:26" x14ac:dyDescent="0.2">
      <c r="C38" s="1"/>
      <c r="D38" s="1"/>
      <c r="E38">
        <f t="shared" si="0"/>
        <v>4.2500000000000003E-3</v>
      </c>
      <c r="F38">
        <f t="shared" si="1"/>
        <v>89998.949192837215</v>
      </c>
      <c r="H38" s="1">
        <v>4.2500000000000003E-3</v>
      </c>
      <c r="I38" s="1">
        <f t="shared" si="8"/>
        <v>153</v>
      </c>
      <c r="J38" s="1">
        <f t="shared" si="9"/>
        <v>1</v>
      </c>
      <c r="K38" s="1">
        <f t="shared" si="10"/>
        <v>7.0643318079169973E-3</v>
      </c>
      <c r="L38" s="1">
        <f t="shared" si="11"/>
        <v>0.93</v>
      </c>
      <c r="M38" s="4">
        <f t="shared" si="2"/>
        <v>5.9944906816771268E-2</v>
      </c>
      <c r="N38" s="1">
        <f t="shared" si="3"/>
        <v>9.0424454070735578</v>
      </c>
      <c r="O38">
        <f>((-0.0000000008)*V38^3+(0.000003)*V38^2-0.004*V38+2.013)*('Exhaust Gas Math'!$E$10/(T38+'Exhaust Gas Math'!$E$10))+(357.45*V38^-1.004)*(T38/(T38+'Exhaust Gas Math'!$E$10))</f>
        <v>1.1096122171752543</v>
      </c>
      <c r="P38">
        <f t="shared" si="12"/>
        <v>-45.364175821529571</v>
      </c>
      <c r="Q38">
        <f t="shared" si="4"/>
        <v>4.2490259296328308E-4</v>
      </c>
      <c r="R38" s="4">
        <f t="shared" si="5"/>
        <v>4.646718892574042E-4</v>
      </c>
      <c r="S38">
        <f t="shared" si="13"/>
        <v>3.8065002649196326E-4</v>
      </c>
      <c r="T38">
        <f>S38*'Exhaust Gas Math'!$C$14</f>
        <v>4.509627498535857E-4</v>
      </c>
      <c r="U38">
        <f>(T38/'Exhaust Gas Math'!$B$14)+('Exhaust Gas Math'!$D$10)</f>
        <v>1.6007136176177415E-2</v>
      </c>
      <c r="V38">
        <f>('Exhaust Gas Math'!$E$10*((-0.000000001)*V37^3+(0.000002)*V37^2-0.0012*V37+1.3446)*$B$18+T38*'Exhaust Gas Math'!$D$14*$B$17)/('Exhaust Gas Math'!$E$10*((-0.000000001)*V37^3+(0.000002)*V37^2-0.0012*V37+1.3446)+T38*'Exhaust Gas Math'!$D$14)</f>
        <v>314.38007520526196</v>
      </c>
      <c r="W38">
        <f t="shared" si="6"/>
        <v>90044.313368658739</v>
      </c>
      <c r="X38">
        <f t="shared" si="7"/>
        <v>89998.949192837215</v>
      </c>
      <c r="Z38">
        <f t="shared" si="14"/>
        <v>1650.9139273897285</v>
      </c>
    </row>
    <row r="39" spans="1:26" x14ac:dyDescent="0.2">
      <c r="C39" s="1"/>
      <c r="D39" s="1"/>
      <c r="E39">
        <f t="shared" si="0"/>
        <v>4.3750000000000004E-3</v>
      </c>
      <c r="F39">
        <f t="shared" si="1"/>
        <v>90223.660179918341</v>
      </c>
      <c r="H39" s="1">
        <v>4.3750000000000004E-3</v>
      </c>
      <c r="I39" s="1">
        <f t="shared" si="8"/>
        <v>157.50000000000003</v>
      </c>
      <c r="J39" s="1">
        <f t="shared" si="9"/>
        <v>1</v>
      </c>
      <c r="K39" s="1">
        <f t="shared" si="10"/>
        <v>6.884358183027719E-3</v>
      </c>
      <c r="L39" s="1">
        <f t="shared" si="11"/>
        <v>0.91</v>
      </c>
      <c r="M39" s="4">
        <f t="shared" si="2"/>
        <v>6.0986981180607788E-2</v>
      </c>
      <c r="N39" s="1">
        <f t="shared" si="3"/>
        <v>7.6221728149335046</v>
      </c>
      <c r="O39">
        <f>((-0.0000000008)*V39^3+(0.000003)*V39^2-0.004*V39+2.013)*('Exhaust Gas Math'!$E$10/(T39+'Exhaust Gas Math'!$E$10))+(357.45*V39^-1.004)*(T39/(T39+'Exhaust Gas Math'!$E$10))</f>
        <v>1.1107393455518197</v>
      </c>
      <c r="P39">
        <f t="shared" si="12"/>
        <v>-32.265599794402853</v>
      </c>
      <c r="Q39">
        <f t="shared" si="4"/>
        <v>4.3228904366889698E-4</v>
      </c>
      <c r="R39" s="4">
        <f t="shared" si="5"/>
        <v>4.7205833996301816E-4</v>
      </c>
      <c r="S39">
        <f t="shared" si="13"/>
        <v>3.8820125827633041E-4</v>
      </c>
      <c r="T39">
        <f>S39*'Exhaust Gas Math'!$C$14</f>
        <v>4.5990882633660394E-4</v>
      </c>
      <c r="U39">
        <f>(T39/'Exhaust Gas Math'!$B$14)+('Exhaust Gas Math'!$D$10)</f>
        <v>1.6315941025435897E-2</v>
      </c>
      <c r="V39">
        <f>('Exhaust Gas Math'!$E$10*((-0.000000001)*V38^3+(0.000002)*V38^2-0.0012*V38+1.3446)*$B$18+T39*'Exhaust Gas Math'!$D$14*$B$17)/('Exhaust Gas Math'!$E$10*((-0.000000001)*V38^3+(0.000002)*V38^2-0.0012*V38+1.3446)+T39*'Exhaust Gas Math'!$D$14)</f>
        <v>314.06911831209447</v>
      </c>
      <c r="W39">
        <f t="shared" si="6"/>
        <v>90255.92577971275</v>
      </c>
      <c r="X39">
        <f t="shared" si="7"/>
        <v>90223.660179918341</v>
      </c>
      <c r="Z39">
        <f t="shared" si="14"/>
        <v>1699.4822891025858</v>
      </c>
    </row>
    <row r="40" spans="1:26" x14ac:dyDescent="0.2">
      <c r="C40" s="1"/>
      <c r="D40" s="1"/>
      <c r="E40">
        <f t="shared" si="0"/>
        <v>4.4999999999999997E-3</v>
      </c>
      <c r="F40">
        <f t="shared" si="1"/>
        <v>90361.294652307392</v>
      </c>
      <c r="H40" s="1">
        <v>4.4999999999999997E-3</v>
      </c>
      <c r="I40" s="1">
        <f t="shared" si="8"/>
        <v>162</v>
      </c>
      <c r="J40" s="1">
        <f t="shared" si="9"/>
        <v>1</v>
      </c>
      <c r="K40" s="1">
        <f t="shared" si="10"/>
        <v>6.6813902206666002E-3</v>
      </c>
      <c r="L40" s="1">
        <f t="shared" si="11"/>
        <v>0.88</v>
      </c>
      <c r="M40" s="4">
        <f t="shared" si="2"/>
        <v>6.1848491566556363E-2</v>
      </c>
      <c r="N40" s="1">
        <f t="shared" si="3"/>
        <v>6.1549069927597309</v>
      </c>
      <c r="O40">
        <f>((-0.0000000008)*V40^3+(0.000003)*V40^2-0.004*V40+2.013)*('Exhaust Gas Math'!$E$10/(T40+'Exhaust Gas Math'!$E$10))+(357.45*V40^-1.004)*(T40/(T40+'Exhaust Gas Math'!$E$10))</f>
        <v>1.1116116325213328</v>
      </c>
      <c r="P40">
        <f t="shared" si="12"/>
        <v>-21.055525090462076</v>
      </c>
      <c r="Q40">
        <f t="shared" si="4"/>
        <v>4.3839561745961534E-4</v>
      </c>
      <c r="R40" s="4">
        <f t="shared" si="5"/>
        <v>4.7816491375373652E-4</v>
      </c>
      <c r="S40">
        <f t="shared" si="13"/>
        <v>3.9423825425380322E-4</v>
      </c>
      <c r="T40">
        <f>S40*'Exhaust Gas Math'!$C$14</f>
        <v>4.6706096115174141E-4</v>
      </c>
      <c r="U40">
        <f>(T40/'Exhaust Gas Math'!$B$14)+('Exhaust Gas Math'!$D$10)</f>
        <v>1.6562821757749927E-2</v>
      </c>
      <c r="V40">
        <f>('Exhaust Gas Math'!$E$10*((-0.000000001)*V39^3+(0.000002)*V39^2-0.0012*V39+1.3446)*$B$18+T40*'Exhaust Gas Math'!$D$14*$B$17)/('Exhaust Gas Math'!$E$10*((-0.000000001)*V39^3+(0.000002)*V39^2-0.0012*V39+1.3446)+T40*'Exhaust Gas Math'!$D$14)</f>
        <v>313.82892535589696</v>
      </c>
      <c r="W40">
        <f t="shared" si="6"/>
        <v>90382.35017739785</v>
      </c>
      <c r="X40">
        <f t="shared" si="7"/>
        <v>90361.294652307392</v>
      </c>
      <c r="Z40">
        <f t="shared" si="14"/>
        <v>1748.8189631672026</v>
      </c>
    </row>
    <row r="41" spans="1:26" x14ac:dyDescent="0.2">
      <c r="C41" s="1"/>
      <c r="D41" s="1"/>
      <c r="E41">
        <f t="shared" si="0"/>
        <v>4.6249999999999998E-3</v>
      </c>
      <c r="F41">
        <f t="shared" si="1"/>
        <v>90433.394595332808</v>
      </c>
      <c r="H41" s="1">
        <v>4.6249999999999998E-3</v>
      </c>
      <c r="I41" s="1">
        <f t="shared" si="8"/>
        <v>166.5</v>
      </c>
      <c r="J41" s="1">
        <f t="shared" si="9"/>
        <v>1</v>
      </c>
      <c r="K41" s="1">
        <f t="shared" si="10"/>
        <v>6.4569410764224325E-3</v>
      </c>
      <c r="L41" s="1">
        <f t="shared" si="11"/>
        <v>0.85</v>
      </c>
      <c r="M41" s="4">
        <f t="shared" si="2"/>
        <v>6.2524126476606351E-2</v>
      </c>
      <c r="N41" s="1">
        <f t="shared" si="3"/>
        <v>4.6496941222613195</v>
      </c>
      <c r="O41">
        <f>((-0.0000000008)*V41^3+(0.000003)*V41^2-0.004*V41+2.013)*('Exhaust Gas Math'!$E$10/(T41+'Exhaust Gas Math'!$E$10))+(357.45*V41^-1.004)*(T41/(T41+'Exhaust Gas Math'!$E$10))</f>
        <v>1.1122560282131968</v>
      </c>
      <c r="P41">
        <f t="shared" si="12"/>
        <v>-12.023296040283764</v>
      </c>
      <c r="Q41">
        <f t="shared" si="4"/>
        <v>4.4318466527737649E-4</v>
      </c>
      <c r="R41" s="4">
        <f t="shared" si="5"/>
        <v>4.8295396157149761E-4</v>
      </c>
      <c r="S41">
        <f t="shared" si="13"/>
        <v>3.9881133325555548E-4</v>
      </c>
      <c r="T41">
        <f>S41*'Exhaust Gas Math'!$C$14</f>
        <v>4.7247876789914599E-4</v>
      </c>
      <c r="U41">
        <f>(T41/'Exhaust Gas Math'!$B$14)+('Exhaust Gas Math'!$D$10)</f>
        <v>1.6749836143231618E-2</v>
      </c>
      <c r="V41">
        <f>('Exhaust Gas Math'!$E$10*((-0.000000001)*V40^3+(0.000002)*V40^2-0.0012*V40+1.3446)*$B$18+T41*'Exhaust Gas Math'!$D$14*$B$17)/('Exhaust Gas Math'!$E$10*((-0.000000001)*V40^3+(0.000002)*V40^2-0.0012*V40+1.3446)+T41*'Exhaust Gas Math'!$D$14)</f>
        <v>313.65174048248389</v>
      </c>
      <c r="W41">
        <f t="shared" si="6"/>
        <v>90445.417891373087</v>
      </c>
      <c r="X41">
        <f t="shared" si="7"/>
        <v>90433.394595332808</v>
      </c>
      <c r="Z41">
        <f t="shared" si="14"/>
        <v>1799.1926381637884</v>
      </c>
    </row>
    <row r="42" spans="1:26" x14ac:dyDescent="0.2">
      <c r="C42" s="1"/>
      <c r="D42" s="1"/>
      <c r="E42">
        <f t="shared" si="0"/>
        <v>4.7499999999999999E-3</v>
      </c>
      <c r="F42">
        <f t="shared" si="1"/>
        <v>90460.430289969416</v>
      </c>
      <c r="H42" s="1">
        <v>4.7499999999999999E-3</v>
      </c>
      <c r="I42" s="1">
        <f t="shared" si="8"/>
        <v>171</v>
      </c>
      <c r="J42" s="1">
        <f t="shared" si="9"/>
        <v>1</v>
      </c>
      <c r="K42" s="1">
        <f t="shared" si="10"/>
        <v>6.2126840512096246E-3</v>
      </c>
      <c r="L42" s="1">
        <f t="shared" si="11"/>
        <v>0.82</v>
      </c>
      <c r="M42" s="4">
        <f t="shared" si="2"/>
        <v>6.3009720396865865E-2</v>
      </c>
      <c r="N42" s="1">
        <f t="shared" si="3"/>
        <v>3.1158143413189712</v>
      </c>
      <c r="O42">
        <f>((-0.0000000008)*V42^3+(0.000003)*V42^2-0.004*V42+2.013)*('Exhaust Gas Math'!$E$10/(T42+'Exhaust Gas Math'!$E$10))+(357.45*V42^-1.004)*(T42/(T42+'Exhaust Gas Math'!$E$10))</f>
        <v>1.1126947081650453</v>
      </c>
      <c r="P42">
        <f t="shared" si="12"/>
        <v>-5.4011864666156741</v>
      </c>
      <c r="Q42">
        <f t="shared" si="4"/>
        <v>4.4662666104986382E-4</v>
      </c>
      <c r="R42" s="4">
        <f t="shared" si="5"/>
        <v>4.8639595734398494E-4</v>
      </c>
      <c r="S42">
        <f t="shared" si="13"/>
        <v>4.0198210361620606E-4</v>
      </c>
      <c r="T42">
        <f>S42*'Exhaust Gas Math'!$C$14</f>
        <v>4.7623523505132528E-4</v>
      </c>
      <c r="U42">
        <f>(T42/'Exhaust Gas Math'!$B$14)+('Exhaust Gas Math'!$D$10)</f>
        <v>1.6879503632088341E-2</v>
      </c>
      <c r="V42">
        <f>('Exhaust Gas Math'!$E$10*((-0.000000001)*V41^3+(0.000002)*V41^2-0.0012*V41+1.3446)*$B$18+T42*'Exhaust Gas Math'!$D$14*$B$17)/('Exhaust Gas Math'!$E$10*((-0.000000001)*V41^3+(0.000002)*V41^2-0.0012*V41+1.3446)+T42*'Exhaust Gas Math'!$D$14)</f>
        <v>313.53124470682803</v>
      </c>
      <c r="W42">
        <f t="shared" si="6"/>
        <v>90465.831476436026</v>
      </c>
      <c r="X42">
        <f t="shared" si="7"/>
        <v>90460.430289969416</v>
      </c>
      <c r="Z42">
        <f t="shared" si="14"/>
        <v>1850.7993442864336</v>
      </c>
    </row>
    <row r="43" spans="1:26" x14ac:dyDescent="0.2">
      <c r="C43" s="1"/>
      <c r="D43" s="1"/>
      <c r="E43">
        <f t="shared" si="0"/>
        <v>4.875E-3</v>
      </c>
      <c r="F43">
        <f t="shared" si="1"/>
        <v>90457.324011923789</v>
      </c>
      <c r="H43" s="1">
        <v>4.875E-3</v>
      </c>
      <c r="I43" s="1">
        <f t="shared" si="8"/>
        <v>175.5</v>
      </c>
      <c r="J43" s="1">
        <f t="shared" si="9"/>
        <v>1</v>
      </c>
      <c r="K43" s="1">
        <f t="shared" si="10"/>
        <v>5.9504401165672563E-3</v>
      </c>
      <c r="L43" s="1">
        <f t="shared" si="11"/>
        <v>0.78</v>
      </c>
      <c r="M43" s="4">
        <f t="shared" si="2"/>
        <v>6.3302279479340154E-2</v>
      </c>
      <c r="N43" s="1">
        <f t="shared" si="3"/>
        <v>1.5627245288489833</v>
      </c>
      <c r="O43">
        <f>((-0.0000000008)*V43^3+(0.000003)*V43^2-0.004*V43+2.013)*('Exhaust Gas Math'!$E$10/(T43+'Exhaust Gas Math'!$E$10))+(357.45*V43^-1.004)*(T43/(T43+'Exhaust Gas Math'!$E$10))</f>
        <v>1.1129430085409939</v>
      </c>
      <c r="P43">
        <f t="shared" si="12"/>
        <v>-1.3589634862337352</v>
      </c>
      <c r="Q43">
        <f t="shared" si="4"/>
        <v>4.4870038372856028E-4</v>
      </c>
      <c r="R43" s="4">
        <f t="shared" si="5"/>
        <v>4.8846968002268145E-4</v>
      </c>
      <c r="S43">
        <f t="shared" si="13"/>
        <v>4.0379923314091823E-4</v>
      </c>
      <c r="T43">
        <f>S43*'Exhaust Gas Math'!$C$14</f>
        <v>4.7838802020901036E-4</v>
      </c>
      <c r="U43">
        <f>(T43/'Exhaust Gas Math'!$B$14)+('Exhaust Gas Math'!$D$10)</f>
        <v>1.6953814476330147E-2</v>
      </c>
      <c r="V43">
        <f>('Exhaust Gas Math'!$E$10*((-0.000000001)*V42^3+(0.000002)*V42^2-0.0012*V42+1.3446)*$B$18+T43*'Exhaust Gas Math'!$D$14*$B$17)/('Exhaust Gas Math'!$E$10*((-0.000000001)*V42^3+(0.000002)*V42^2-0.0012*V42+1.3446)+T43*'Exhaust Gas Math'!$D$14)</f>
        <v>313.46308810009549</v>
      </c>
      <c r="W43">
        <f t="shared" si="6"/>
        <v>90458.682975410018</v>
      </c>
      <c r="X43">
        <f t="shared" si="7"/>
        <v>90457.324011923789</v>
      </c>
      <c r="Z43">
        <f t="shared" si="14"/>
        <v>1903.7792647283052</v>
      </c>
    </row>
    <row r="44" spans="1:26" x14ac:dyDescent="0.2">
      <c r="C44" s="1"/>
      <c r="D44" s="1"/>
      <c r="E44">
        <f t="shared" si="0"/>
        <v>5.0000000000000001E-3</v>
      </c>
      <c r="F44">
        <f t="shared" si="1"/>
        <v>90451.501084032032</v>
      </c>
      <c r="H44" s="1">
        <v>5.0000000000000001E-3</v>
      </c>
      <c r="I44" s="1">
        <f t="shared" si="8"/>
        <v>180</v>
      </c>
      <c r="J44" s="1">
        <f t="shared" si="9"/>
        <v>1</v>
      </c>
      <c r="K44" s="1">
        <f t="shared" si="10"/>
        <v>5.6721643390522155E-3</v>
      </c>
      <c r="L44" s="1">
        <f t="shared" si="11"/>
        <v>0.75</v>
      </c>
      <c r="M44" s="4">
        <f t="shared" si="2"/>
        <v>6.3399999999999998E-2</v>
      </c>
      <c r="N44" s="1">
        <f t="shared" si="3"/>
        <v>2.4402136224056096E-15</v>
      </c>
      <c r="O44">
        <f>((-0.0000000008)*V44^3+(0.000003)*V44^2-0.004*V44+2.013)*('Exhaust Gas Math'!$E$10/(T44+'Exhaust Gas Math'!$E$10))+(357.45*V44^-1.004)*(T44/(T44+'Exhaust Gas Math'!$E$10))</f>
        <v>1.113021979584089</v>
      </c>
      <c r="P44">
        <f t="shared" si="12"/>
        <v>-3.3138240043180061E-30</v>
      </c>
      <c r="Q44">
        <f t="shared" si="4"/>
        <v>4.4939304812356896E-4</v>
      </c>
      <c r="R44" s="4">
        <f t="shared" si="5"/>
        <v>4.8916234441769013E-4</v>
      </c>
      <c r="S44">
        <f t="shared" si="13"/>
        <v>4.0438284583890554E-4</v>
      </c>
      <c r="T44">
        <f>S44*'Exhaust Gas Math'!$C$14</f>
        <v>4.7907943638874728E-4</v>
      </c>
      <c r="U44">
        <f>(T44/'Exhaust Gas Math'!$B$14)+('Exhaust Gas Math'!$D$10)</f>
        <v>1.6977681103176434E-2</v>
      </c>
      <c r="V44">
        <f>('Exhaust Gas Math'!$E$10*((-0.000000001)*V43^3+(0.000002)*V43^2-0.0012*V43+1.3446)*$B$18+T44*'Exhaust Gas Math'!$D$14*$B$17)/('Exhaust Gas Math'!$E$10*((-0.000000001)*V43^3+(0.000002)*V43^2-0.0012*V43+1.3446)+T44*'Exhaust Gas Math'!$D$14)</f>
        <v>313.4414203532296</v>
      </c>
      <c r="W44">
        <f t="shared" si="6"/>
        <v>90451.501084032032</v>
      </c>
      <c r="X44">
        <f t="shared" si="7"/>
        <v>90451.501084032032</v>
      </c>
      <c r="Z44">
        <f t="shared" si="14"/>
        <v>1958.146759308145</v>
      </c>
    </row>
    <row r="45" spans="1:26" x14ac:dyDescent="0.2">
      <c r="C45" s="1"/>
      <c r="D45" s="1"/>
      <c r="E45">
        <f t="shared" si="0"/>
        <v>5.1250000000000002E-3</v>
      </c>
      <c r="F45">
        <f t="shared" si="1"/>
        <v>90466.57970271766</v>
      </c>
      <c r="H45" s="1">
        <v>5.1250000000000002E-3</v>
      </c>
      <c r="I45" s="1">
        <f t="shared" si="8"/>
        <v>184.5</v>
      </c>
      <c r="J45" s="1">
        <f t="shared" si="9"/>
        <v>1</v>
      </c>
      <c r="K45" s="1">
        <f t="shared" si="10"/>
        <v>5.3799313049345491E-3</v>
      </c>
      <c r="L45" s="1">
        <f t="shared" si="11"/>
        <v>0.71</v>
      </c>
      <c r="M45" s="4">
        <f t="shared" si="2"/>
        <v>6.3302279479340154E-2</v>
      </c>
      <c r="N45" s="1">
        <f t="shared" si="3"/>
        <v>-1.562724528848987</v>
      </c>
      <c r="O45">
        <f>((-0.0000000008)*V45^3+(0.000003)*V45^2-0.004*V45+2.013)*('Exhaust Gas Math'!$E$10/(T45+'Exhaust Gas Math'!$E$10))+(357.45*V45^-1.004)*(T45/(T45+'Exhaust Gas Math'!$E$10))</f>
        <v>1.1129462406910999</v>
      </c>
      <c r="P45">
        <f t="shared" si="12"/>
        <v>1.3589674328634815</v>
      </c>
      <c r="Q45">
        <f t="shared" si="4"/>
        <v>4.4870038372856028E-4</v>
      </c>
      <c r="R45" s="4">
        <f t="shared" si="5"/>
        <v>4.8846968002268145E-4</v>
      </c>
      <c r="S45">
        <f t="shared" si="13"/>
        <v>4.0383035915147753E-4</v>
      </c>
      <c r="T45">
        <f>S45*'Exhaust Gas Math'!$C$14</f>
        <v>4.7842489573859633E-4</v>
      </c>
      <c r="U45">
        <f>(T45/'Exhaust Gas Math'!$B$14)+('Exhaust Gas Math'!$D$10)</f>
        <v>1.695508736309528E-2</v>
      </c>
      <c r="V45">
        <f>('Exhaust Gas Math'!$E$10*((-0.000000001)*V44^3+(0.000002)*V44^2-0.0012*V44+1.3446)*$B$18+T45*'Exhaust Gas Math'!$D$14*$B$17)/('Exhaust Gas Math'!$E$10*((-0.000000001)*V44^3+(0.000002)*V44^2-0.0012*V44+1.3446)+T45*'Exhaust Gas Math'!$D$14)</f>
        <v>313.46220851607075</v>
      </c>
      <c r="W45">
        <f t="shared" si="6"/>
        <v>90465.220735284791</v>
      </c>
      <c r="X45">
        <f t="shared" si="7"/>
        <v>90466.57970271766</v>
      </c>
      <c r="Z45">
        <f t="shared" si="14"/>
        <v>2013.796163331717</v>
      </c>
    </row>
    <row r="46" spans="1:26" x14ac:dyDescent="0.2">
      <c r="C46" s="1"/>
      <c r="D46" s="1"/>
      <c r="E46">
        <f t="shared" si="0"/>
        <v>5.2500000000000003E-3</v>
      </c>
      <c r="F46">
        <f t="shared" si="1"/>
        <v>90531.256117242796</v>
      </c>
      <c r="H46" s="1">
        <v>5.2500000000000003E-3</v>
      </c>
      <c r="I46" s="1">
        <f t="shared" si="8"/>
        <v>189</v>
      </c>
      <c r="J46" s="1">
        <f t="shared" si="9"/>
        <v>1</v>
      </c>
      <c r="K46" s="1">
        <f t="shared" si="10"/>
        <v>5.0759196538560161E-3</v>
      </c>
      <c r="L46" s="1">
        <f t="shared" si="11"/>
        <v>0.67</v>
      </c>
      <c r="M46" s="4">
        <f t="shared" si="2"/>
        <v>6.3009720396865865E-2</v>
      </c>
      <c r="N46" s="1">
        <f t="shared" si="3"/>
        <v>-3.1158143413189752</v>
      </c>
      <c r="O46">
        <f>((-0.0000000008)*V46^3+(0.000003)*V46^2-0.004*V46+2.013)*('Exhaust Gas Math'!$E$10/(T46+'Exhaust Gas Math'!$E$10))+(357.45*V46^-1.004)*(T46/(T46+'Exhaust Gas Math'!$E$10))</f>
        <v>1.1127321631549192</v>
      </c>
      <c r="P46">
        <f t="shared" si="12"/>
        <v>5.4013682787362356</v>
      </c>
      <c r="Q46">
        <f t="shared" si="4"/>
        <v>4.4662666104986382E-4</v>
      </c>
      <c r="R46" s="4">
        <f t="shared" si="5"/>
        <v>4.8639595734398494E-4</v>
      </c>
      <c r="S46">
        <f t="shared" si="13"/>
        <v>4.0226949148281454E-4</v>
      </c>
      <c r="T46">
        <f>S46*'Exhaust Gas Math'!$C$14</f>
        <v>4.7657570848776425E-4</v>
      </c>
      <c r="U46">
        <f>(T46/'Exhaust Gas Math'!$B$14)+('Exhaust Gas Math'!$D$10)</f>
        <v>1.6891256253297834E-2</v>
      </c>
      <c r="V46">
        <f>('Exhaust Gas Math'!$E$10*((-0.000000001)*V45^3+(0.000002)*V45^2-0.0012*V45+1.3446)*$B$18+T46*'Exhaust Gas Math'!$D$14*$B$17)/('Exhaust Gas Math'!$E$10*((-0.000000001)*V45^3+(0.000002)*V45^2-0.0012*V45+1.3446)+T46*'Exhaust Gas Math'!$D$14)</f>
        <v>313.52097595685228</v>
      </c>
      <c r="W46">
        <f t="shared" si="6"/>
        <v>90525.854748964062</v>
      </c>
      <c r="X46">
        <f t="shared" si="7"/>
        <v>90531.256117242796</v>
      </c>
      <c r="Z46">
        <f t="shared" si="14"/>
        <v>2070.4633187161921</v>
      </c>
    </row>
    <row r="47" spans="1:26" x14ac:dyDescent="0.2">
      <c r="C47" s="1"/>
      <c r="D47" s="1"/>
      <c r="E47">
        <f t="shared" si="0"/>
        <v>5.3749999999999996E-3</v>
      </c>
      <c r="F47">
        <f t="shared" si="1"/>
        <v>90672.088092322883</v>
      </c>
      <c r="H47" s="1">
        <v>5.3749999999999996E-3</v>
      </c>
      <c r="I47" s="1">
        <f t="shared" si="8"/>
        <v>193.49999999999997</v>
      </c>
      <c r="J47" s="1">
        <f t="shared" si="9"/>
        <v>1</v>
      </c>
      <c r="K47" s="1">
        <f t="shared" si="10"/>
        <v>4.7623958367556682E-3</v>
      </c>
      <c r="L47" s="1">
        <f t="shared" si="11"/>
        <v>0.63</v>
      </c>
      <c r="M47" s="4">
        <f t="shared" si="2"/>
        <v>6.2524126476606351E-2</v>
      </c>
      <c r="N47" s="1">
        <f t="shared" si="3"/>
        <v>-4.6496941222613142</v>
      </c>
      <c r="O47">
        <f>((-0.0000000008)*V47^3+(0.000003)*V47^2-0.004*V47+2.013)*('Exhaust Gas Math'!$E$10/(T47+'Exhaust Gas Math'!$E$10))+(357.45*V47^-1.004)*(T47/(T47+'Exhaust Gas Math'!$E$10))</f>
        <v>1.1123952524261873</v>
      </c>
      <c r="P47">
        <f t="shared" si="12"/>
        <v>12.024801030039962</v>
      </c>
      <c r="Q47">
        <f t="shared" si="4"/>
        <v>4.4318466527737649E-4</v>
      </c>
      <c r="R47" s="4">
        <f t="shared" si="5"/>
        <v>4.8295396157149761E-4</v>
      </c>
      <c r="S47">
        <f t="shared" si="13"/>
        <v>3.998334118154854E-4</v>
      </c>
      <c r="T47">
        <f>S47*'Exhaust Gas Math'!$C$14</f>
        <v>4.7368964226108992E-4</v>
      </c>
      <c r="U47">
        <f>(T47/'Exhaust Gas Math'!$B$14)+('Exhaust Gas Math'!$D$10)</f>
        <v>1.6791633670395715E-2</v>
      </c>
      <c r="V47">
        <f>('Exhaust Gas Math'!$E$10*((-0.000000001)*V46^3+(0.000002)*V46^2-0.0012*V46+1.3446)*$B$18+T47*'Exhaust Gas Math'!$D$14*$B$17)/('Exhaust Gas Math'!$E$10*((-0.000000001)*V46^3+(0.000002)*V46^2-0.0012*V46+1.3446)+T47*'Exhaust Gas Math'!$D$14)</f>
        <v>313.61350906251892</v>
      </c>
      <c r="W47">
        <f t="shared" si="6"/>
        <v>90660.063291292841</v>
      </c>
      <c r="X47">
        <f t="shared" si="7"/>
        <v>90672.088092322883</v>
      </c>
      <c r="Z47">
        <f t="shared" si="14"/>
        <v>2127.7227202199565</v>
      </c>
    </row>
    <row r="48" spans="1:26" x14ac:dyDescent="0.2">
      <c r="C48" s="1"/>
      <c r="D48" s="1"/>
      <c r="E48">
        <f t="shared" si="0"/>
        <v>5.4999999999999997E-3</v>
      </c>
      <c r="F48">
        <f t="shared" si="1"/>
        <v>90916.65093713731</v>
      </c>
      <c r="H48" s="1">
        <v>5.4999999999999997E-3</v>
      </c>
      <c r="I48" s="1">
        <f t="shared" si="8"/>
        <v>198</v>
      </c>
      <c r="J48" s="1">
        <f t="shared" si="9"/>
        <v>1</v>
      </c>
      <c r="K48" s="1">
        <f t="shared" si="10"/>
        <v>4.4416972191494448E-3</v>
      </c>
      <c r="L48" s="1">
        <f t="shared" si="11"/>
        <v>0.59</v>
      </c>
      <c r="M48" s="4">
        <f t="shared" si="2"/>
        <v>6.184849156655637E-2</v>
      </c>
      <c r="N48" s="1">
        <f t="shared" si="3"/>
        <v>-6.1549069927597264</v>
      </c>
      <c r="O48">
        <f>((-0.0000000008)*V48^3+(0.000003)*V48^2-0.004*V48+2.013)*('Exhaust Gas Math'!$E$10/(T48+'Exhaust Gas Math'!$E$10))+(357.45*V48^-1.004)*(T48/(T48+'Exhaust Gas Math'!$E$10))</f>
        <v>1.1119506787801878</v>
      </c>
      <c r="P48">
        <f t="shared" si="12"/>
        <v>21.061947114846546</v>
      </c>
      <c r="Q48">
        <f t="shared" si="4"/>
        <v>4.383956174596154E-4</v>
      </c>
      <c r="R48" s="4">
        <f t="shared" si="5"/>
        <v>4.7816491375373652E-4</v>
      </c>
      <c r="S48">
        <f t="shared" si="13"/>
        <v>3.9665915697897506E-4</v>
      </c>
      <c r="T48">
        <f>S48*'Exhaust Gas Math'!$C$14</f>
        <v>4.6992904698936206E-4</v>
      </c>
      <c r="U48">
        <f>(T48/'Exhaust Gas Math'!$B$14)+('Exhaust Gas Math'!$D$10)</f>
        <v>1.6661823685179013E-2</v>
      </c>
      <c r="V48">
        <f>('Exhaust Gas Math'!$E$10*((-0.000000001)*V47^3+(0.000002)*V47^2-0.0012*V47+1.3446)*$B$18+T48*'Exhaust Gas Math'!$D$14*$B$17)/('Exhaust Gas Math'!$E$10*((-0.000000001)*V47^3+(0.000002)*V47^2-0.0012*V47+1.3446)+T48*'Exhaust Gas Math'!$D$14)</f>
        <v>313.73570122883439</v>
      </c>
      <c r="W48">
        <f t="shared" si="6"/>
        <v>90895.588990022457</v>
      </c>
      <c r="X48">
        <f t="shared" si="7"/>
        <v>90916.65093713731</v>
      </c>
      <c r="Z48">
        <f t="shared" si="14"/>
        <v>2184.9686400657015</v>
      </c>
    </row>
    <row r="49" spans="1:26" x14ac:dyDescent="0.2">
      <c r="C49" s="1"/>
      <c r="D49" s="1"/>
      <c r="E49">
        <f t="shared" si="0"/>
        <v>5.6249999999999998E-3</v>
      </c>
      <c r="F49">
        <f t="shared" si="1"/>
        <v>91308.727662720034</v>
      </c>
      <c r="H49" s="1">
        <v>5.6249999999999998E-3</v>
      </c>
      <c r="I49" s="1">
        <f t="shared" si="8"/>
        <v>202.5</v>
      </c>
      <c r="J49" s="1">
        <f t="shared" si="9"/>
        <v>1</v>
      </c>
      <c r="K49" s="1">
        <f t="shared" si="10"/>
        <v>4.116214655731398E-3</v>
      </c>
      <c r="L49" s="1">
        <f t="shared" si="11"/>
        <v>0.54</v>
      </c>
      <c r="M49" s="4">
        <f t="shared" si="2"/>
        <v>6.0986981180607788E-2</v>
      </c>
      <c r="N49" s="1">
        <f t="shared" si="3"/>
        <v>-7.6221728149335091</v>
      </c>
      <c r="O49">
        <f>((-0.0000000008)*V49^3+(0.000003)*V49^2-0.004*V49+2.013)*('Exhaust Gas Math'!$E$10/(T49+'Exhaust Gas Math'!$E$10))+(357.45*V49^-1.004)*(T49/(T49+'Exhaust Gas Math'!$E$10))</f>
        <v>1.1114235866974371</v>
      </c>
      <c r="P49">
        <f t="shared" si="12"/>
        <v>32.285476150683756</v>
      </c>
      <c r="Q49">
        <f t="shared" si="4"/>
        <v>4.3228904366889698E-4</v>
      </c>
      <c r="R49" s="4">
        <f t="shared" si="5"/>
        <v>4.7205833996301816E-4</v>
      </c>
      <c r="S49">
        <f t="shared" si="13"/>
        <v>3.9295463672007125E-4</v>
      </c>
      <c r="T49">
        <f>S49*'Exhaust Gas Math'!$C$14</f>
        <v>4.6554023698916404E-4</v>
      </c>
      <c r="U49">
        <f>(T49/'Exhaust Gas Math'!$B$14)+('Exhaust Gas Math'!$D$10)</f>
        <v>1.6510328690349949E-2</v>
      </c>
      <c r="V49">
        <f>('Exhaust Gas Math'!$E$10*((-0.000000001)*V48^3+(0.000002)*V48^2-0.0012*V48+1.3446)*$B$18+T49*'Exhaust Gas Math'!$D$14*$B$17)/('Exhaust Gas Math'!$E$10*((-0.000000001)*V48^3+(0.000002)*V48^2-0.0012*V48+1.3446)+T49*'Exhaust Gas Math'!$D$14)</f>
        <v>313.8807063169715</v>
      </c>
      <c r="W49">
        <f t="shared" si="6"/>
        <v>91276.442186569344</v>
      </c>
      <c r="X49">
        <f t="shared" si="7"/>
        <v>91308.727662720034</v>
      </c>
      <c r="Z49">
        <f t="shared" si="14"/>
        <v>2241.3101719629012</v>
      </c>
    </row>
    <row r="50" spans="1:26" x14ac:dyDescent="0.2">
      <c r="C50" s="1"/>
      <c r="D50" s="1"/>
      <c r="E50">
        <f t="shared" si="0"/>
        <v>5.7499999999999999E-3</v>
      </c>
      <c r="F50">
        <f t="shared" si="1"/>
        <v>91868.269651411727</v>
      </c>
      <c r="H50" s="1">
        <v>5.7499999999999999E-3</v>
      </c>
      <c r="I50" s="1">
        <f t="shared" si="8"/>
        <v>207</v>
      </c>
      <c r="J50" s="1">
        <f t="shared" si="9"/>
        <v>1</v>
      </c>
      <c r="K50" s="1">
        <f t="shared" si="10"/>
        <v>3.7883746662052457E-3</v>
      </c>
      <c r="L50" s="1">
        <f t="shared" si="11"/>
        <v>0.5</v>
      </c>
      <c r="M50" s="4">
        <f t="shared" si="2"/>
        <v>5.9944906816771261E-2</v>
      </c>
      <c r="N50" s="1">
        <f t="shared" si="3"/>
        <v>-9.0424454070735614</v>
      </c>
      <c r="O50">
        <f>((-0.0000000008)*V50^3+(0.000003)*V50^2-0.004*V50+2.013)*('Exhaust Gas Math'!$E$10/(T50+'Exhaust Gas Math'!$E$10))+(357.45*V50^-1.004)*(T50/(T50+'Exhaust Gas Math'!$E$10))</f>
        <v>1.1108223011619156</v>
      </c>
      <c r="P50">
        <f t="shared" si="12"/>
        <v>45.413647575607321</v>
      </c>
      <c r="Q50">
        <f t="shared" si="4"/>
        <v>4.2490259296328303E-4</v>
      </c>
      <c r="R50" s="4">
        <f t="shared" si="5"/>
        <v>4.646718892574042E-4</v>
      </c>
      <c r="S50">
        <f t="shared" si="13"/>
        <v>3.8880560826712226E-4</v>
      </c>
      <c r="T50">
        <f>S50*'Exhaust Gas Math'!$C$14</f>
        <v>4.6062481035014303E-4</v>
      </c>
      <c r="U50">
        <f>(T50/'Exhaust Gas Math'!$B$14)+('Exhaust Gas Math'!$D$10)</f>
        <v>1.6340655696251882E-2</v>
      </c>
      <c r="V50">
        <f>('Exhaust Gas Math'!$E$10*((-0.000000001)*V49^3+(0.000002)*V49^2-0.0012*V49+1.3446)*$B$18+T50*'Exhaust Gas Math'!$D$14*$B$17)/('Exhaust Gas Math'!$E$10*((-0.000000001)*V49^3+(0.000002)*V49^2-0.0012*V49+1.3446)+T50*'Exhaust Gas Math'!$D$14)</f>
        <v>314.04629904111738</v>
      </c>
      <c r="W50">
        <f t="shared" si="6"/>
        <v>91822.856003836117</v>
      </c>
      <c r="X50">
        <f t="shared" si="7"/>
        <v>91868.269651411727</v>
      </c>
      <c r="Z50">
        <f t="shared" si="14"/>
        <v>2295.6863714672836</v>
      </c>
    </row>
    <row r="51" spans="1:26" x14ac:dyDescent="0.2">
      <c r="A51" t="str">
        <f>CONCATENATE("Min Pressure = ",ROUND(MIN(F4:F164),0)," Pa")</f>
        <v>Min Pressure = 60155 Pa</v>
      </c>
      <c r="C51" s="1"/>
      <c r="D51" s="1"/>
      <c r="E51">
        <f t="shared" si="0"/>
        <v>5.875E-3</v>
      </c>
      <c r="F51">
        <f t="shared" si="1"/>
        <v>92629.13124950639</v>
      </c>
      <c r="H51" s="1">
        <v>5.875E-3</v>
      </c>
      <c r="I51" s="1">
        <f t="shared" si="8"/>
        <v>211.5</v>
      </c>
      <c r="J51" s="1">
        <f t="shared" si="9"/>
        <v>1</v>
      </c>
      <c r="K51" s="1">
        <f t="shared" si="10"/>
        <v>3.4606213452281513E-3</v>
      </c>
      <c r="L51" s="1">
        <f t="shared" si="11"/>
        <v>0.46</v>
      </c>
      <c r="M51" s="4">
        <f t="shared" si="2"/>
        <v>5.8728693210024725E-2</v>
      </c>
      <c r="N51" s="1">
        <f t="shared" si="3"/>
        <v>-10.406968316360777</v>
      </c>
      <c r="O51">
        <f>((-0.0000000008)*V51^3+(0.000003)*V51^2-0.004*V51+2.013)*('Exhaust Gas Math'!$E$10/(T51+'Exhaust Gas Math'!$E$10))+(357.45*V51^-1.004)*(T51/(T51+'Exhaust Gas Math'!$E$10))</f>
        <v>1.1101634206715312</v>
      </c>
      <c r="P51">
        <f t="shared" si="12"/>
        <v>60.118118830504287</v>
      </c>
      <c r="Q51">
        <f t="shared" si="4"/>
        <v>4.1628180526761762E-4</v>
      </c>
      <c r="R51" s="4">
        <f t="shared" si="5"/>
        <v>4.560511015617388E-4</v>
      </c>
      <c r="S51">
        <f t="shared" si="13"/>
        <v>3.8435063208536196E-4</v>
      </c>
      <c r="T51">
        <f>S51*'Exhaust Gas Math'!$C$14</f>
        <v>4.5534692208103167E-4</v>
      </c>
      <c r="U51">
        <f>(T51/'Exhaust Gas Math'!$B$14)+('Exhaust Gas Math'!$D$10)</f>
        <v>1.6158471082199023E-2</v>
      </c>
      <c r="V51">
        <f>('Exhaust Gas Math'!$E$10*((-0.000000001)*V50^3+(0.000002)*V50^2-0.0012*V50+1.3446)*$B$18+T51*'Exhaust Gas Math'!$D$14*$B$17)/('Exhaust Gas Math'!$E$10*((-0.000000001)*V50^3+(0.000002)*V50^2-0.0012*V50+1.3446)+T51*'Exhaust Gas Math'!$D$14)</f>
        <v>314.22796991515912</v>
      </c>
      <c r="W51">
        <f t="shared" si="6"/>
        <v>92569.013130675885</v>
      </c>
      <c r="X51">
        <f t="shared" si="7"/>
        <v>92629.13124950639</v>
      </c>
      <c r="Z51">
        <f t="shared" si="14"/>
        <v>2346.7746003764337</v>
      </c>
    </row>
    <row r="52" spans="1:26" x14ac:dyDescent="0.2">
      <c r="A52" t="str">
        <f>CONCATENATE("Max Pressure = ",ROUND(MAX(F4:F164),0)," Pa")</f>
        <v>Max Pressure = 111675 Pa</v>
      </c>
      <c r="C52" s="1"/>
      <c r="D52" s="1"/>
      <c r="E52">
        <f t="shared" si="0"/>
        <v>6.0000000000000001E-3</v>
      </c>
      <c r="F52">
        <f t="shared" si="1"/>
        <v>93653.447087895649</v>
      </c>
      <c r="H52" s="1">
        <v>6.0000000000000001E-3</v>
      </c>
      <c r="I52" s="1">
        <f t="shared" si="8"/>
        <v>216</v>
      </c>
      <c r="J52" s="1">
        <f t="shared" si="9"/>
        <v>1</v>
      </c>
      <c r="K52" s="1">
        <f t="shared" si="10"/>
        <v>3.1353981413306839E-3</v>
      </c>
      <c r="L52" s="1">
        <f t="shared" si="11"/>
        <v>0.41</v>
      </c>
      <c r="M52" s="4">
        <f t="shared" si="2"/>
        <v>5.7345838721685825E-2</v>
      </c>
      <c r="N52" s="1">
        <f t="shared" si="3"/>
        <v>-11.707328805309501</v>
      </c>
      <c r="O52">
        <f>((-0.0000000008)*V52^3+(0.000003)*V52^2-0.004*V52+2.013)*('Exhaust Gas Math'!$E$10/(T52+'Exhaust Gas Math'!$E$10))+(357.45*V52^-1.004)*(T52/(T52+'Exhaust Gas Math'!$E$10))</f>
        <v>1.1094812802349876</v>
      </c>
      <c r="P52">
        <f t="shared" si="12"/>
        <v>76.033610737452406</v>
      </c>
      <c r="Q52">
        <f t="shared" si="4"/>
        <v>4.0647983060474737E-4</v>
      </c>
      <c r="R52" s="4">
        <f t="shared" si="5"/>
        <v>4.4624912689886849E-4</v>
      </c>
      <c r="S52">
        <f t="shared" si="13"/>
        <v>3.7983583706653813E-4</v>
      </c>
      <c r="T52">
        <f>S52*'Exhaust Gas Math'!$C$14</f>
        <v>4.4999816538849263E-4</v>
      </c>
      <c r="U52">
        <f>(T52/'Exhaust Gas Math'!$B$14)+('Exhaust Gas Math'!$D$10)</f>
        <v>1.5973840198783798E-2</v>
      </c>
      <c r="V52">
        <f>('Exhaust Gas Math'!$E$10*((-0.000000001)*V51^3+(0.000002)*V51^2-0.0012*V51+1.3446)*$B$18+T52*'Exhaust Gas Math'!$D$14*$B$17)/('Exhaust Gas Math'!$E$10*((-0.000000001)*V51^3+(0.000002)*V51^2-0.0012*V51+1.3446)+T52*'Exhaust Gas Math'!$D$14)</f>
        <v>314.41629299069012</v>
      </c>
      <c r="W52">
        <f t="shared" si="6"/>
        <v>93577.413477158203</v>
      </c>
      <c r="X52">
        <f t="shared" si="7"/>
        <v>93653.447087895649</v>
      </c>
      <c r="Z52">
        <f t="shared" si="14"/>
        <v>2392.8039178490599</v>
      </c>
    </row>
    <row r="53" spans="1:26" x14ac:dyDescent="0.2">
      <c r="C53" s="1"/>
      <c r="D53" s="1"/>
      <c r="E53">
        <f t="shared" si="0"/>
        <v>6.1250000000000002E-3</v>
      </c>
      <c r="F53">
        <f t="shared" si="1"/>
        <v>94961.598401311479</v>
      </c>
      <c r="H53" s="1">
        <v>6.1250000000000002E-3</v>
      </c>
      <c r="I53" s="1">
        <f t="shared" si="8"/>
        <v>220.5</v>
      </c>
      <c r="J53" s="1">
        <f t="shared" si="9"/>
        <v>1</v>
      </c>
      <c r="K53" s="1">
        <f t="shared" si="10"/>
        <v>2.815129640653721E-3</v>
      </c>
      <c r="L53" s="1">
        <f t="shared" si="11"/>
        <v>0.37</v>
      </c>
      <c r="M53" s="4">
        <f t="shared" si="2"/>
        <v>5.5804869109520969E-2</v>
      </c>
      <c r="N53" s="1">
        <f t="shared" si="3"/>
        <v>-12.935509719091602</v>
      </c>
      <c r="O53">
        <f>((-0.0000000008)*V53^3+(0.000003)*V53^2-0.004*V53+2.013)*('Exhaust Gas Math'!$E$10/(T53+'Exhaust Gas Math'!$E$10))+(357.45*V53^-1.004)*(T53/(T53+'Exhaust Gas Math'!$E$10))</f>
        <v>1.1087800825321703</v>
      </c>
      <c r="P53">
        <f t="shared" si="12"/>
        <v>92.764650673270552</v>
      </c>
      <c r="Q53">
        <f t="shared" si="4"/>
        <v>3.9555710140795619E-4</v>
      </c>
      <c r="R53" s="4">
        <f t="shared" si="5"/>
        <v>4.3532639770207731E-4</v>
      </c>
      <c r="S53">
        <f t="shared" si="13"/>
        <v>3.7529565263150146E-4</v>
      </c>
      <c r="T53">
        <f>S53*'Exhaust Gas Math'!$C$14</f>
        <v>4.4461932941011181E-4</v>
      </c>
      <c r="U53">
        <f>(T53/'Exhaust Gas Math'!$B$14)+('Exhaust Gas Math'!$D$10)</f>
        <v>1.578817102452143E-2</v>
      </c>
      <c r="V53">
        <f>('Exhaust Gas Math'!$E$10*((-0.000000001)*V52^3+(0.000002)*V52^2-0.0012*V52+1.3446)*$B$18+T53*'Exhaust Gas Math'!$D$14*$B$17)/('Exhaust Gas Math'!$E$10*((-0.000000001)*V52^3+(0.000002)*V52^2-0.0012*V52+1.3446)+T53*'Exhaust Gas Math'!$D$14)</f>
        <v>314.61013183422045</v>
      </c>
      <c r="W53">
        <f t="shared" si="6"/>
        <v>94868.833750638209</v>
      </c>
      <c r="X53">
        <f t="shared" si="7"/>
        <v>94961.598401311479</v>
      </c>
      <c r="Z53">
        <f t="shared" si="14"/>
        <v>2431.7797526410272</v>
      </c>
    </row>
    <row r="54" spans="1:26" x14ac:dyDescent="0.2">
      <c r="A54" s="19" t="s">
        <v>122</v>
      </c>
      <c r="B54" s="20"/>
      <c r="C54" s="21"/>
      <c r="D54" s="21"/>
      <c r="E54">
        <f t="shared" si="0"/>
        <v>6.2500000000000003E-3</v>
      </c>
      <c r="F54">
        <f t="shared" si="1"/>
        <v>96600.065575741639</v>
      </c>
      <c r="H54" s="1">
        <v>6.2500000000000003E-3</v>
      </c>
      <c r="I54" s="1">
        <f t="shared" si="8"/>
        <v>225</v>
      </c>
      <c r="J54" s="1">
        <f t="shared" si="9"/>
        <v>1</v>
      </c>
      <c r="K54" s="1">
        <f t="shared" si="10"/>
        <v>2.5022034913072463E-3</v>
      </c>
      <c r="L54" s="1">
        <f t="shared" si="11"/>
        <v>0.33</v>
      </c>
      <c r="M54" s="4">
        <f t="shared" si="2"/>
        <v>5.411528496361355E-2</v>
      </c>
      <c r="N54" s="1">
        <f t="shared" si="3"/>
        <v>-14.083938913962024</v>
      </c>
      <c r="O54">
        <f>((-0.0000000008)*V54^3+(0.000003)*V54^2-0.004*V54+2.013)*('Exhaust Gas Math'!$E$10/(T54+'Exhaust Gas Math'!$E$10))+(357.45*V54^-1.004)*(T54/(T54+'Exhaust Gas Math'!$E$10))</f>
        <v>1.1080791690388438</v>
      </c>
      <c r="P54">
        <f t="shared" si="12"/>
        <v>109.89781565383939</v>
      </c>
      <c r="Q54">
        <f t="shared" si="4"/>
        <v>3.8358095993491846E-4</v>
      </c>
      <c r="R54" s="4">
        <f t="shared" si="5"/>
        <v>4.2335025622903958E-4</v>
      </c>
      <c r="S54">
        <f t="shared" si="13"/>
        <v>3.7085577027830697E-4</v>
      </c>
      <c r="T54">
        <f>S54*'Exhaust Gas Math'!$C$14</f>
        <v>4.393593230639274E-4</v>
      </c>
      <c r="U54">
        <f>(T54/'Exhaust Gas Math'!$B$14)+('Exhaust Gas Math'!$D$10)</f>
        <v>1.5606603667041814E-2</v>
      </c>
      <c r="V54">
        <f>('Exhaust Gas Math'!$E$10*((-0.000000001)*V53^3+(0.000002)*V53^2-0.0012*V53+1.3446)*$B$18+T54*'Exhaust Gas Math'!$D$14*$B$17)/('Exhaust Gas Math'!$E$10*((-0.000000001)*V53^3+(0.000002)*V53^2-0.0012*V53+1.3446)+T54*'Exhaust Gas Math'!$D$14)</f>
        <v>314.80415008694615</v>
      </c>
      <c r="W54">
        <f t="shared" si="6"/>
        <v>96490.167760087803</v>
      </c>
      <c r="X54">
        <f t="shared" si="7"/>
        <v>96600.065575741639</v>
      </c>
      <c r="Z54">
        <f t="shared" si="14"/>
        <v>2461.3105927926422</v>
      </c>
    </row>
    <row r="55" spans="1:26" x14ac:dyDescent="0.2">
      <c r="A55" s="15" t="s">
        <v>100</v>
      </c>
      <c r="C55" s="1"/>
      <c r="D55" s="1"/>
      <c r="E55">
        <f t="shared" si="0"/>
        <v>6.3749999999999996E-3</v>
      </c>
      <c r="F55">
        <f t="shared" si="1"/>
        <v>98621.390109917586</v>
      </c>
      <c r="H55" s="1">
        <v>6.3749999999999996E-3</v>
      </c>
      <c r="I55" s="1">
        <f t="shared" si="8"/>
        <v>229.49999999999997</v>
      </c>
      <c r="J55" s="1">
        <f t="shared" si="9"/>
        <v>1</v>
      </c>
      <c r="K55" s="1">
        <f t="shared" si="10"/>
        <v>2.1989526031074378E-3</v>
      </c>
      <c r="L55" s="1">
        <f t="shared" si="11"/>
        <v>0.28999999999999998</v>
      </c>
      <c r="M55" s="4">
        <f t="shared" si="2"/>
        <v>5.2287503132066836E-2</v>
      </c>
      <c r="N55" s="1">
        <f t="shared" si="3"/>
        <v>-15.145535942042924</v>
      </c>
      <c r="O55">
        <f>((-0.0000000008)*V55^3+(0.000003)*V55^2-0.004*V55+2.013)*('Exhaust Gas Math'!$E$10/(T55+'Exhaust Gas Math'!$E$10))+(357.45*V55^-1.004)*(T55/(T55+'Exhaust Gas Math'!$E$10))</f>
        <v>1.1073984379563007</v>
      </c>
      <c r="P55">
        <f t="shared" si="12"/>
        <v>127.01154613617679</v>
      </c>
      <c r="Q55">
        <f t="shared" si="4"/>
        <v>3.7062524308028666E-4</v>
      </c>
      <c r="R55" s="4">
        <f t="shared" si="5"/>
        <v>4.1039453937440778E-4</v>
      </c>
      <c r="S55">
        <f t="shared" si="13"/>
        <v>3.6663491899257769E-4</v>
      </c>
      <c r="T55">
        <f>S55*'Exhaust Gas Math'!$C$14</f>
        <v>4.3435880665761704E-4</v>
      </c>
      <c r="U55">
        <f>(T55/'Exhaust Gas Math'!$B$14)+('Exhaust Gas Math'!$D$10)</f>
        <v>1.5433993504587193E-2</v>
      </c>
      <c r="V55">
        <f>('Exhaust Gas Math'!$E$10*((-0.000000001)*V54^3+(0.000002)*V54^2-0.0012*V54+1.3446)*$B$18+T55*'Exhaust Gas Math'!$D$14*$B$17)/('Exhaust Gas Math'!$E$10*((-0.000000001)*V54^3+(0.000002)*V54^2-0.0012*V54+1.3446)+T55*'Exhaust Gas Math'!$D$14)</f>
        <v>314.99282900074223</v>
      </c>
      <c r="W55">
        <f t="shared" si="6"/>
        <v>98494.378563781414</v>
      </c>
      <c r="X55">
        <f t="shared" si="7"/>
        <v>98621.390109917586</v>
      </c>
      <c r="Z55">
        <f t="shared" si="14"/>
        <v>2478.5461058419178</v>
      </c>
    </row>
    <row r="56" spans="1:26" x14ac:dyDescent="0.2">
      <c r="A56" s="15" t="s">
        <v>101</v>
      </c>
      <c r="C56" s="1"/>
      <c r="D56" s="1"/>
      <c r="E56">
        <f t="shared" si="0"/>
        <v>6.4999999999999997E-3</v>
      </c>
      <c r="F56">
        <f t="shared" si="1"/>
        <v>101085.43342522034</v>
      </c>
      <c r="H56" s="1">
        <v>6.4999999999999997E-3</v>
      </c>
      <c r="I56" s="1">
        <f t="shared" si="8"/>
        <v>234</v>
      </c>
      <c r="J56" s="1">
        <f t="shared" si="9"/>
        <v>1</v>
      </c>
      <c r="K56" s="1">
        <f t="shared" si="10"/>
        <v>1.9076377553957705E-3</v>
      </c>
      <c r="L56" s="1">
        <f t="shared" si="11"/>
        <v>0.25</v>
      </c>
      <c r="M56" s="4">
        <f t="shared" si="2"/>
        <v>5.0332792497671405E-2</v>
      </c>
      <c r="N56" s="1">
        <f t="shared" si="3"/>
        <v>-16.113755704639374</v>
      </c>
      <c r="O56">
        <f>((-0.0000000008)*V56^3+(0.000003)*V56^2-0.004*V56+2.013)*('Exhaust Gas Math'!$E$10/(T56+'Exhaust Gas Math'!$E$10))+(357.45*V56^-1.004)*(T56/(T56+'Exhaust Gas Math'!$E$10))</f>
        <v>1.1067580373761905</v>
      </c>
      <c r="P56">
        <f t="shared" si="12"/>
        <v>143.68659035457</v>
      </c>
      <c r="Q56">
        <f t="shared" si="4"/>
        <v>3.5676982714668226E-4</v>
      </c>
      <c r="R56" s="4">
        <f t="shared" si="5"/>
        <v>3.9653912344080338E-4</v>
      </c>
      <c r="S56">
        <f t="shared" si="13"/>
        <v>3.6274357000596117E-4</v>
      </c>
      <c r="T56">
        <f>S56*'Exhaust Gas Math'!$C$14</f>
        <v>4.2974865739316771E-4</v>
      </c>
      <c r="U56">
        <f>(T56/'Exhaust Gas Math'!$B$14)+('Exhaust Gas Math'!$D$10)</f>
        <v>1.5274858217585147E-2</v>
      </c>
      <c r="V56">
        <f>('Exhaust Gas Math'!$E$10*((-0.000000001)*V55^3+(0.000002)*V55^2-0.0012*V55+1.3446)*$B$18+T56*'Exhaust Gas Math'!$D$14*$B$17)/('Exhaust Gas Math'!$E$10*((-0.000000001)*V55^3+(0.000002)*V55^2-0.0012*V55+1.3446)+T56*'Exhaust Gas Math'!$D$14)</f>
        <v>315.17055224355505</v>
      </c>
      <c r="W56">
        <f t="shared" si="6"/>
        <v>100941.74683486577</v>
      </c>
      <c r="X56">
        <f t="shared" si="7"/>
        <v>101085.43342522034</v>
      </c>
      <c r="Z56">
        <f t="shared" si="14"/>
        <v>2480.1032885779855</v>
      </c>
    </row>
    <row r="57" spans="1:26" x14ac:dyDescent="0.2">
      <c r="A57" s="15" t="s">
        <v>109</v>
      </c>
      <c r="C57" s="1"/>
      <c r="D57" s="1"/>
      <c r="E57">
        <f t="shared" si="0"/>
        <v>6.6249999999999998E-3</v>
      </c>
      <c r="F57">
        <f t="shared" si="1"/>
        <v>104017.17947895628</v>
      </c>
      <c r="H57" s="1">
        <v>6.6249999999999998E-3</v>
      </c>
      <c r="I57" s="1">
        <f t="shared" si="8"/>
        <v>238.5</v>
      </c>
      <c r="J57" s="1">
        <f t="shared" si="9"/>
        <v>1</v>
      </c>
      <c r="K57" s="1">
        <f t="shared" si="10"/>
        <v>1.6304307426012236E-3</v>
      </c>
      <c r="L57" s="1">
        <f t="shared" si="11"/>
        <v>0.22</v>
      </c>
      <c r="M57" s="4">
        <f t="shared" si="2"/>
        <v>4.8263204501495571E-2</v>
      </c>
      <c r="N57" s="1">
        <f t="shared" si="3"/>
        <v>-16.982628804949204</v>
      </c>
      <c r="O57">
        <f>((-0.0000000008)*V57^3+(0.000003)*V57^2-0.004*V57+2.013)*('Exhaust Gas Math'!$E$10/(T57+'Exhaust Gas Math'!$E$10))+(357.45*V57^-1.004)*(T57/(T57+'Exhaust Gas Math'!$E$10))</f>
        <v>1.1061498897500961</v>
      </c>
      <c r="P57">
        <f t="shared" si="12"/>
        <v>159.51216849057448</v>
      </c>
      <c r="Q57">
        <f t="shared" si="4"/>
        <v>3.4210013538072949E-4</v>
      </c>
      <c r="R57" s="4">
        <f t="shared" si="5"/>
        <v>3.8186943167485066E-4</v>
      </c>
      <c r="S57">
        <f t="shared" si="13"/>
        <v>3.5911793338807446E-4</v>
      </c>
      <c r="T57">
        <f>S57*'Exhaust Gas Math'!$C$14</f>
        <v>4.2545330222338006E-4</v>
      </c>
      <c r="U57">
        <f>(T57/'Exhaust Gas Math'!$B$14)+('Exhaust Gas Math'!$D$10)</f>
        <v>1.512658914027111E-2</v>
      </c>
      <c r="V57">
        <f>('Exhaust Gas Math'!$E$10*((-0.000000001)*V56^3+(0.000002)*V56^2-0.0012*V56+1.3446)*$B$18+T57*'Exhaust Gas Math'!$D$14*$B$17)/('Exhaust Gas Math'!$E$10*((-0.000000001)*V56^3+(0.000002)*V56^2-0.0012*V56+1.3446)+T57*'Exhaust Gas Math'!$D$14)</f>
        <v>315.33952559131762</v>
      </c>
      <c r="W57">
        <f t="shared" si="6"/>
        <v>103857.66731046571</v>
      </c>
      <c r="X57">
        <f t="shared" si="7"/>
        <v>104017.17947895628</v>
      </c>
      <c r="Z57">
        <f t="shared" si="14"/>
        <v>2462.2675995299001</v>
      </c>
    </row>
    <row r="58" spans="1:26" x14ac:dyDescent="0.2">
      <c r="A58" s="15" t="s">
        <v>118</v>
      </c>
      <c r="C58" s="1"/>
      <c r="D58" s="1"/>
      <c r="E58">
        <f t="shared" si="0"/>
        <v>6.7499999999999999E-3</v>
      </c>
      <c r="F58">
        <f t="shared" si="1"/>
        <v>107533.77445578654</v>
      </c>
      <c r="H58" s="1">
        <v>6.7499999999999999E-3</v>
      </c>
      <c r="I58" s="1">
        <f t="shared" si="8"/>
        <v>243</v>
      </c>
      <c r="J58" s="1">
        <f t="shared" si="9"/>
        <v>1</v>
      </c>
      <c r="K58" s="1">
        <f t="shared" si="10"/>
        <v>1.3693981831978804E-3</v>
      </c>
      <c r="L58" s="1">
        <f t="shared" si="11"/>
        <v>0.18</v>
      </c>
      <c r="M58" s="4">
        <f t="shared" si="2"/>
        <v>4.6091498841743635E-2</v>
      </c>
      <c r="N58" s="1">
        <f t="shared" si="3"/>
        <v>-17.746798351379372</v>
      </c>
      <c r="O58">
        <f>((-0.0000000008)*V58^3+(0.000003)*V58^2-0.004*V58+2.013)*('Exhaust Gas Math'!$E$10/(T58+'Exhaust Gas Math'!$E$10))+(357.45*V58^-1.004)*(T58/(T58+'Exhaust Gas Math'!$E$10))</f>
        <v>1.1056188750414899</v>
      </c>
      <c r="P58">
        <f t="shared" si="12"/>
        <v>174.1066975696373</v>
      </c>
      <c r="Q58">
        <f t="shared" si="4"/>
        <v>3.267066113103331E-4</v>
      </c>
      <c r="R58" s="4">
        <f t="shared" si="5"/>
        <v>3.6647590760445427E-4</v>
      </c>
      <c r="S58">
        <f t="shared" si="13"/>
        <v>3.5600513376540213E-4</v>
      </c>
      <c r="T58">
        <f>S58*'Exhaust Gas Math'!$C$14</f>
        <v>4.2176551401929035E-4</v>
      </c>
      <c r="U58">
        <f>(T58/'Exhaust Gas Math'!$B$14)+('Exhaust Gas Math'!$D$10)</f>
        <v>1.4999292343443712E-2</v>
      </c>
      <c r="V58">
        <f>('Exhaust Gas Math'!$E$10*((-0.000000001)*V57^3+(0.000002)*V57^2-0.0012*V57+1.3446)*$B$18+T58*'Exhaust Gas Math'!$D$14*$B$17)/('Exhaust Gas Math'!$E$10*((-0.000000001)*V57^3+(0.000002)*V57^2-0.0012*V57+1.3446)+T58*'Exhaust Gas Math'!$D$14)</f>
        <v>315.48722656134362</v>
      </c>
      <c r="W58">
        <f t="shared" si="6"/>
        <v>107359.66775821691</v>
      </c>
      <c r="X58">
        <f t="shared" si="7"/>
        <v>107533.77445578654</v>
      </c>
      <c r="Z58">
        <f t="shared" si="14"/>
        <v>2420.3583719533408</v>
      </c>
    </row>
    <row r="59" spans="1:26" x14ac:dyDescent="0.2">
      <c r="A59" s="15" t="s">
        <v>115</v>
      </c>
      <c r="C59" s="1"/>
      <c r="D59" s="1"/>
      <c r="E59">
        <f t="shared" si="0"/>
        <v>6.875E-3</v>
      </c>
      <c r="F59">
        <f t="shared" si="1"/>
        <v>111674.71588883136</v>
      </c>
      <c r="H59" s="1">
        <v>6.875E-3</v>
      </c>
      <c r="I59" s="1">
        <f t="shared" si="8"/>
        <v>247.5</v>
      </c>
      <c r="J59" s="1">
        <f t="shared" si="9"/>
        <v>1</v>
      </c>
      <c r="K59" s="1">
        <f t="shared" si="10"/>
        <v>1.1264861127645832E-3</v>
      </c>
      <c r="L59" s="1">
        <f t="shared" si="11"/>
        <v>0.15</v>
      </c>
      <c r="M59" s="4">
        <f t="shared" si="2"/>
        <v>4.3831064805973333E-2</v>
      </c>
      <c r="N59" s="1">
        <f t="shared" si="3"/>
        <v>-18.401552984563995</v>
      </c>
      <c r="O59">
        <f>((-0.0000000008)*V59^3+(0.000003)*V59^2-0.004*V59+2.013)*('Exhaust Gas Math'!$E$10/(T59+'Exhaust Gas Math'!$E$10))+(357.45*V59^-1.004)*(T59/(T59+'Exhaust Gas Math'!$E$10))</f>
        <v>1.1051513286850687</v>
      </c>
      <c r="P59">
        <f t="shared" si="12"/>
        <v>187.11159785884851</v>
      </c>
      <c r="Q59">
        <f t="shared" si="4"/>
        <v>3.1068416113025306E-4</v>
      </c>
      <c r="R59" s="4">
        <f t="shared" si="5"/>
        <v>3.5045345742437423E-4</v>
      </c>
      <c r="S59">
        <f t="shared" si="13"/>
        <v>3.5330515223167642E-4</v>
      </c>
      <c r="T59">
        <f>S59*'Exhaust Gas Math'!$C$14</f>
        <v>4.1856679863176217E-4</v>
      </c>
      <c r="U59">
        <f>(T59/'Exhaust Gas Math'!$B$14)+('Exhaust Gas Math'!$D$10)</f>
        <v>1.4888877590681261E-2</v>
      </c>
      <c r="V59">
        <f>('Exhaust Gas Math'!$E$10*((-0.000000001)*V58^3+(0.000002)*V58^2-0.0012*V58+1.3446)*$B$18+T59*'Exhaust Gas Math'!$D$14*$B$17)/('Exhaust Gas Math'!$E$10*((-0.000000001)*V58^3+(0.000002)*V58^2-0.0012*V58+1.3446)+T59*'Exhaust Gas Math'!$D$14)</f>
        <v>315.61739781966025</v>
      </c>
      <c r="W59">
        <f t="shared" si="6"/>
        <v>111487.60429097251</v>
      </c>
      <c r="X59">
        <f t="shared" si="7"/>
        <v>111674.71588883136</v>
      </c>
      <c r="Z59">
        <f t="shared" si="14"/>
        <v>2349.2040752176254</v>
      </c>
    </row>
    <row r="60" spans="1:26" x14ac:dyDescent="0.2">
      <c r="A60" s="15" t="s">
        <v>114</v>
      </c>
      <c r="C60" s="1"/>
      <c r="D60" s="1"/>
      <c r="E60">
        <f t="shared" si="0"/>
        <v>7.0000000000000001E-3</v>
      </c>
      <c r="F60">
        <f t="shared" si="1"/>
        <v>101325</v>
      </c>
      <c r="H60" s="1">
        <v>7.0000000000000001E-3</v>
      </c>
      <c r="I60" s="1">
        <f t="shared" si="8"/>
        <v>252</v>
      </c>
      <c r="J60" s="1">
        <f t="shared" si="9"/>
        <v>0</v>
      </c>
      <c r="K60" s="1">
        <f t="shared" si="10"/>
        <v>9.0350547600751615E-4</v>
      </c>
      <c r="L60" s="1">
        <f t="shared" si="11"/>
        <v>0</v>
      </c>
      <c r="M60" s="4">
        <f t="shared" si="2"/>
        <v>4.1495838721685836E-2</v>
      </c>
      <c r="N60" s="1">
        <f t="shared" si="3"/>
        <v>-18.942855924461465</v>
      </c>
      <c r="O60">
        <f>((-0.0000000008)*V60^3+(0.000003)*V60^2-0.004*V60+2.013)*('Exhaust Gas Math'!$E$10/(T60+'Exhaust Gas Math'!$E$10))+(357.45*V60^-1.004)*(T60/(T60+'Exhaust Gas Math'!$E$10))</f>
        <v>0.17819999999999947</v>
      </c>
      <c r="P60">
        <f t="shared" si="12"/>
        <v>0</v>
      </c>
      <c r="Q60">
        <f t="shared" si="4"/>
        <v>0</v>
      </c>
      <c r="R60" s="4">
        <f t="shared" si="5"/>
        <v>3.9769296294121147E-5</v>
      </c>
      <c r="S60">
        <f t="shared" si="13"/>
        <v>0</v>
      </c>
      <c r="T60">
        <f>S60*'Exhaust Gas Math'!$C$14</f>
        <v>0</v>
      </c>
      <c r="U60">
        <f>(T60/'Exhaust Gas Math'!$B$14)+('Exhaust Gas Math'!$D$10)</f>
        <v>4.4059320573952224E-4</v>
      </c>
      <c r="V60">
        <f>('Exhaust Gas Math'!$E$10*((-0.000000001)*V59^3+(0.000002)*V59^2-0.0012*V59+1.3446)*$B$18+T60*'Exhaust Gas Math'!$D$14*$B$17)/('Exhaust Gas Math'!$E$10*((-0.000000001)*V59^3+(0.000002)*V59^2-0.0012*V59+1.3446)+T60*'Exhaust Gas Math'!$D$14)</f>
        <v>1100</v>
      </c>
      <c r="W60">
        <f t="shared" si="6"/>
        <v>101325</v>
      </c>
      <c r="X60">
        <f t="shared" si="7"/>
        <v>101325</v>
      </c>
      <c r="Z60">
        <f t="shared" si="14"/>
        <v>2349.2040752176254</v>
      </c>
    </row>
    <row r="61" spans="1:26" x14ac:dyDescent="0.2">
      <c r="A61" s="15" t="s">
        <v>90</v>
      </c>
      <c r="C61" s="1"/>
      <c r="D61" s="1"/>
      <c r="E61">
        <f t="shared" si="0"/>
        <v>7.1250000000000003E-3</v>
      </c>
      <c r="F61">
        <f t="shared" si="1"/>
        <v>101325</v>
      </c>
      <c r="H61" s="1">
        <v>7.1250000000000003E-3</v>
      </c>
      <c r="I61" s="1">
        <f t="shared" si="8"/>
        <v>256.5</v>
      </c>
      <c r="J61" s="1">
        <f t="shared" si="9"/>
        <v>0</v>
      </c>
      <c r="K61" s="1">
        <f t="shared" si="10"/>
        <v>7.0211862590484645E-4</v>
      </c>
      <c r="L61" s="1">
        <f t="shared" si="11"/>
        <v>0</v>
      </c>
      <c r="M61" s="4">
        <f t="shared" si="2"/>
        <v>3.9100218034232193E-2</v>
      </c>
      <c r="N61" s="1">
        <f t="shared" si="3"/>
        <v>-19.36736985844583</v>
      </c>
      <c r="O61">
        <f>((-0.0000000008)*V61^3+(0.000003)*V61^2-0.004*V61+2.013)*('Exhaust Gas Math'!$E$10/(T61+'Exhaust Gas Math'!$E$10))+(357.45*V61^-1.004)*(T61/(T61+'Exhaust Gas Math'!$E$10))</f>
        <v>0.17819999999999947</v>
      </c>
      <c r="P61">
        <f t="shared" si="12"/>
        <v>0</v>
      </c>
      <c r="Q61">
        <f t="shared" si="4"/>
        <v>0</v>
      </c>
      <c r="R61" s="4">
        <f t="shared" si="5"/>
        <v>3.9769296294121147E-5</v>
      </c>
      <c r="S61">
        <f t="shared" si="13"/>
        <v>0</v>
      </c>
      <c r="T61">
        <f>S61*'Exhaust Gas Math'!$C$14</f>
        <v>0</v>
      </c>
      <c r="U61">
        <f>(T61/'Exhaust Gas Math'!$B$14)+('Exhaust Gas Math'!$D$10)</f>
        <v>4.4059320573952224E-4</v>
      </c>
      <c r="V61">
        <f>('Exhaust Gas Math'!$E$10*((-0.000000001)*V60^3+(0.000002)*V60^2-0.0012*V60+1.3446)*$B$18+T61*'Exhaust Gas Math'!$D$14*$B$17)/('Exhaust Gas Math'!$E$10*((-0.000000001)*V60^3+(0.000002)*V60^2-0.0012*V60+1.3446)+T61*'Exhaust Gas Math'!$D$14)</f>
        <v>1100</v>
      </c>
      <c r="W61">
        <f t="shared" si="6"/>
        <v>101325</v>
      </c>
      <c r="X61">
        <f t="shared" si="7"/>
        <v>101325</v>
      </c>
    </row>
    <row r="62" spans="1:26" x14ac:dyDescent="0.2">
      <c r="A62" s="15" t="s">
        <v>91</v>
      </c>
      <c r="C62" s="1"/>
      <c r="D62" s="1"/>
      <c r="E62">
        <f t="shared" si="0"/>
        <v>7.2500000000000004E-3</v>
      </c>
      <c r="F62">
        <f t="shared" si="1"/>
        <v>101325</v>
      </c>
      <c r="H62" s="1">
        <v>7.2500000000000004E-3</v>
      </c>
      <c r="I62" s="1">
        <f t="shared" si="8"/>
        <v>261</v>
      </c>
      <c r="J62" s="1">
        <f t="shared" si="9"/>
        <v>0</v>
      </c>
      <c r="K62" s="1">
        <f t="shared" si="10"/>
        <v>5.2382693062422376E-4</v>
      </c>
      <c r="L62" s="1">
        <f t="shared" si="11"/>
        <v>0</v>
      </c>
      <c r="M62" s="4">
        <f t="shared" si="2"/>
        <v>3.6658972541775324E-2</v>
      </c>
      <c r="N62" s="1">
        <f t="shared" si="3"/>
        <v>-19.672477516948859</v>
      </c>
      <c r="O62">
        <f>((-0.0000000008)*V62^3+(0.000003)*V62^2-0.004*V62+2.013)*('Exhaust Gas Math'!$E$10/(T62+'Exhaust Gas Math'!$E$10))+(357.45*V62^-1.004)*(T62/(T62+'Exhaust Gas Math'!$E$10))</f>
        <v>0.17819999999999947</v>
      </c>
      <c r="P62">
        <f t="shared" si="12"/>
        <v>0</v>
      </c>
      <c r="Q62">
        <f t="shared" si="4"/>
        <v>0</v>
      </c>
      <c r="R62" s="4">
        <f t="shared" si="5"/>
        <v>3.9769296294121147E-5</v>
      </c>
      <c r="S62">
        <f t="shared" si="13"/>
        <v>0</v>
      </c>
      <c r="T62">
        <f>S62*'Exhaust Gas Math'!$C$14</f>
        <v>0</v>
      </c>
      <c r="U62">
        <f>(T62/'Exhaust Gas Math'!$B$14)+('Exhaust Gas Math'!$D$10)</f>
        <v>4.4059320573952224E-4</v>
      </c>
      <c r="V62">
        <f>('Exhaust Gas Math'!$E$10*((-0.000000001)*V61^3+(0.000002)*V61^2-0.0012*V61+1.3446)*$B$18+T62*'Exhaust Gas Math'!$D$14*$B$17)/('Exhaust Gas Math'!$E$10*((-0.000000001)*V61^3+(0.000002)*V61^2-0.0012*V61+1.3446)+T62*'Exhaust Gas Math'!$D$14)</f>
        <v>1100</v>
      </c>
      <c r="W62">
        <f t="shared" si="6"/>
        <v>101325</v>
      </c>
      <c r="X62">
        <f t="shared" si="7"/>
        <v>101325</v>
      </c>
    </row>
    <row r="63" spans="1:26" x14ac:dyDescent="0.2">
      <c r="A63" s="15" t="s">
        <v>92</v>
      </c>
      <c r="C63" s="1"/>
      <c r="D63" s="1"/>
      <c r="E63">
        <f t="shared" si="0"/>
        <v>7.3749999999999996E-3</v>
      </c>
      <c r="F63">
        <f t="shared" si="1"/>
        <v>101325</v>
      </c>
      <c r="H63" s="1">
        <v>7.3749999999999996E-3</v>
      </c>
      <c r="I63" s="1">
        <f t="shared" si="8"/>
        <v>265.5</v>
      </c>
      <c r="J63" s="1">
        <f t="shared" si="9"/>
        <v>0</v>
      </c>
      <c r="K63" s="1">
        <f t="shared" si="10"/>
        <v>3.6995958060542268E-4</v>
      </c>
      <c r="L63" s="1">
        <f t="shared" si="11"/>
        <v>0</v>
      </c>
      <c r="M63" s="4">
        <f t="shared" si="2"/>
        <v>3.4187153334572701E-2</v>
      </c>
      <c r="N63" s="1">
        <f t="shared" si="3"/>
        <v>-19.856297809797301</v>
      </c>
      <c r="O63">
        <f>((-0.0000000008)*V63^3+(0.000003)*V63^2-0.004*V63+2.013)*('Exhaust Gas Math'!$E$10/(T63+'Exhaust Gas Math'!$E$10))+(357.45*V63^-1.004)*(T63/(T63+'Exhaust Gas Math'!$E$10))</f>
        <v>0.17819999999999947</v>
      </c>
      <c r="P63">
        <f t="shared" si="12"/>
        <v>0</v>
      </c>
      <c r="Q63">
        <f t="shared" si="4"/>
        <v>0</v>
      </c>
      <c r="R63" s="4">
        <f t="shared" si="5"/>
        <v>3.9769296294121147E-5</v>
      </c>
      <c r="S63">
        <f t="shared" si="13"/>
        <v>0</v>
      </c>
      <c r="T63">
        <f>S63*'Exhaust Gas Math'!$C$14</f>
        <v>0</v>
      </c>
      <c r="U63">
        <f>(T63/'Exhaust Gas Math'!$B$14)+('Exhaust Gas Math'!$D$10)</f>
        <v>4.4059320573952224E-4</v>
      </c>
      <c r="V63">
        <f>('Exhaust Gas Math'!$E$10*((-0.000000001)*V62^3+(0.000002)*V62^2-0.0012*V62+1.3446)*$B$18+T63*'Exhaust Gas Math'!$D$14*$B$17)/('Exhaust Gas Math'!$E$10*((-0.000000001)*V62^3+(0.000002)*V62^2-0.0012*V62+1.3446)+T63*'Exhaust Gas Math'!$D$14)</f>
        <v>1100</v>
      </c>
      <c r="W63">
        <f t="shared" si="6"/>
        <v>101325</v>
      </c>
      <c r="X63">
        <f t="shared" si="7"/>
        <v>101325</v>
      </c>
    </row>
    <row r="64" spans="1:26" x14ac:dyDescent="0.2">
      <c r="A64" s="15" t="s">
        <v>93</v>
      </c>
      <c r="C64" s="1"/>
      <c r="D64" s="1"/>
      <c r="E64">
        <f t="shared" si="0"/>
        <v>7.4999999999999997E-3</v>
      </c>
      <c r="F64">
        <f t="shared" si="1"/>
        <v>101325</v>
      </c>
      <c r="H64" s="1">
        <v>7.4999999999999997E-3</v>
      </c>
      <c r="I64" s="1">
        <f t="shared" si="8"/>
        <v>270</v>
      </c>
      <c r="J64" s="1">
        <f t="shared" si="9"/>
        <v>0</v>
      </c>
      <c r="K64" s="1">
        <f t="shared" si="10"/>
        <v>2.416636792528762E-4</v>
      </c>
      <c r="L64" s="1">
        <f t="shared" si="11"/>
        <v>0</v>
      </c>
      <c r="M64" s="4">
        <f t="shared" si="2"/>
        <v>3.1700000000000006E-2</v>
      </c>
      <c r="N64" s="1">
        <f t="shared" si="3"/>
        <v>-19.917697423759289</v>
      </c>
      <c r="O64">
        <f>((-0.0000000008)*V64^3+(0.000003)*V64^2-0.004*V64+2.013)*('Exhaust Gas Math'!$E$10/(T64+'Exhaust Gas Math'!$E$10))+(357.45*V64^-1.004)*(T64/(T64+'Exhaust Gas Math'!$E$10))</f>
        <v>0.17819999999999947</v>
      </c>
      <c r="P64">
        <f t="shared" si="12"/>
        <v>0</v>
      </c>
      <c r="Q64">
        <f t="shared" si="4"/>
        <v>0</v>
      </c>
      <c r="R64" s="4">
        <f t="shared" si="5"/>
        <v>3.9769296294121147E-5</v>
      </c>
      <c r="S64">
        <f t="shared" si="13"/>
        <v>0</v>
      </c>
      <c r="T64">
        <f>S64*'Exhaust Gas Math'!$C$14</f>
        <v>0</v>
      </c>
      <c r="U64">
        <f>(T64/'Exhaust Gas Math'!$B$14)+('Exhaust Gas Math'!$D$10)</f>
        <v>4.4059320573952224E-4</v>
      </c>
      <c r="V64">
        <f>('Exhaust Gas Math'!$E$10*((-0.000000001)*V63^3+(0.000002)*V63^2-0.0012*V63+1.3446)*$B$18+T64*'Exhaust Gas Math'!$D$14*$B$17)/('Exhaust Gas Math'!$E$10*((-0.000000001)*V63^3+(0.000002)*V63^2-0.0012*V63+1.3446)+T64*'Exhaust Gas Math'!$D$14)</f>
        <v>1100</v>
      </c>
      <c r="W64">
        <f t="shared" si="6"/>
        <v>101325</v>
      </c>
      <c r="X64">
        <f t="shared" si="7"/>
        <v>101325</v>
      </c>
    </row>
    <row r="65" spans="1:24" x14ac:dyDescent="0.2">
      <c r="A65" s="15" t="s">
        <v>98</v>
      </c>
      <c r="C65" s="1"/>
      <c r="D65" s="1"/>
      <c r="E65">
        <f t="shared" si="0"/>
        <v>7.6249999999999998E-3</v>
      </c>
      <c r="F65">
        <f t="shared" si="1"/>
        <v>101325</v>
      </c>
      <c r="H65" s="1">
        <v>7.6249999999999998E-3</v>
      </c>
      <c r="I65" s="1">
        <f t="shared" si="8"/>
        <v>274.5</v>
      </c>
      <c r="J65" s="1">
        <f t="shared" si="9"/>
        <v>0</v>
      </c>
      <c r="K65" s="1">
        <f t="shared" si="10"/>
        <v>1.3989569111346129E-4</v>
      </c>
      <c r="L65" s="1">
        <f t="shared" si="11"/>
        <v>0</v>
      </c>
      <c r="M65" s="4">
        <f t="shared" si="2"/>
        <v>2.9212846665427304E-2</v>
      </c>
      <c r="N65" s="1">
        <f t="shared" si="3"/>
        <v>-19.856297809797301</v>
      </c>
      <c r="O65">
        <f>((-0.0000000008)*V65^3+(0.000003)*V65^2-0.004*V65+2.013)*('Exhaust Gas Math'!$E$10/(T65+'Exhaust Gas Math'!$E$10))+(357.45*V65^-1.004)*(T65/(T65+'Exhaust Gas Math'!$E$10))</f>
        <v>0.17819999999999947</v>
      </c>
      <c r="P65">
        <f t="shared" si="12"/>
        <v>0</v>
      </c>
      <c r="Q65">
        <f t="shared" si="4"/>
        <v>0</v>
      </c>
      <c r="R65" s="4">
        <f t="shared" si="5"/>
        <v>3.9769296294121147E-5</v>
      </c>
      <c r="S65">
        <f t="shared" si="13"/>
        <v>0</v>
      </c>
      <c r="T65">
        <f>S65*'Exhaust Gas Math'!$C$14</f>
        <v>0</v>
      </c>
      <c r="U65">
        <f>(T65/'Exhaust Gas Math'!$B$14)+('Exhaust Gas Math'!$D$10)</f>
        <v>4.4059320573952224E-4</v>
      </c>
      <c r="V65">
        <f>('Exhaust Gas Math'!$E$10*((-0.000000001)*V64^3+(0.000002)*V64^2-0.0012*V64+1.3446)*$B$18+T65*'Exhaust Gas Math'!$D$14*$B$17)/('Exhaust Gas Math'!$E$10*((-0.000000001)*V64^3+(0.000002)*V64^2-0.0012*V64+1.3446)+T65*'Exhaust Gas Math'!$D$14)</f>
        <v>1100</v>
      </c>
      <c r="W65">
        <f t="shared" si="6"/>
        <v>101325</v>
      </c>
      <c r="X65">
        <f t="shared" si="7"/>
        <v>101325</v>
      </c>
    </row>
    <row r="66" spans="1:24" x14ac:dyDescent="0.2">
      <c r="A66" s="15" t="s">
        <v>120</v>
      </c>
      <c r="C66" s="1"/>
      <c r="D66" s="1"/>
      <c r="E66">
        <f t="shared" si="0"/>
        <v>7.7499999999999999E-3</v>
      </c>
      <c r="F66">
        <f t="shared" si="1"/>
        <v>101325</v>
      </c>
      <c r="H66" s="1">
        <v>7.7499999999999999E-3</v>
      </c>
      <c r="I66" s="1">
        <f t="shared" si="8"/>
        <v>279</v>
      </c>
      <c r="J66" s="1">
        <f t="shared" si="9"/>
        <v>0</v>
      </c>
      <c r="K66" s="1">
        <f t="shared" si="10"/>
        <v>6.541431129463782E-5</v>
      </c>
      <c r="L66" s="1">
        <f t="shared" si="11"/>
        <v>0</v>
      </c>
      <c r="M66" s="4">
        <f t="shared" si="2"/>
        <v>2.6741027458224688E-2</v>
      </c>
      <c r="N66" s="1">
        <f t="shared" si="3"/>
        <v>-19.672477516948863</v>
      </c>
      <c r="O66">
        <f>((-0.0000000008)*V66^3+(0.000003)*V66^2-0.004*V66+2.013)*('Exhaust Gas Math'!$E$10/(T66+'Exhaust Gas Math'!$E$10))+(357.45*V66^-1.004)*(T66/(T66+'Exhaust Gas Math'!$E$10))</f>
        <v>0.17819999999999947</v>
      </c>
      <c r="P66">
        <f t="shared" si="12"/>
        <v>0</v>
      </c>
      <c r="Q66">
        <f t="shared" si="4"/>
        <v>0</v>
      </c>
      <c r="R66" s="4">
        <f t="shared" si="5"/>
        <v>3.9769296294121147E-5</v>
      </c>
      <c r="S66">
        <f t="shared" si="13"/>
        <v>0</v>
      </c>
      <c r="T66">
        <f>S66*'Exhaust Gas Math'!$C$14</f>
        <v>0</v>
      </c>
      <c r="U66">
        <f>(T66/'Exhaust Gas Math'!$B$14)+('Exhaust Gas Math'!$D$10)</f>
        <v>4.4059320573952224E-4</v>
      </c>
      <c r="V66">
        <f>('Exhaust Gas Math'!$E$10*((-0.000000001)*V65^3+(0.000002)*V65^2-0.0012*V65+1.3446)*$B$18+T66*'Exhaust Gas Math'!$D$14*$B$17)/('Exhaust Gas Math'!$E$10*((-0.000000001)*V65^3+(0.000002)*V65^2-0.0012*V65+1.3446)+T66*'Exhaust Gas Math'!$D$14)</f>
        <v>1100</v>
      </c>
      <c r="W66">
        <f t="shared" si="6"/>
        <v>101325</v>
      </c>
      <c r="X66">
        <f t="shared" si="7"/>
        <v>101325</v>
      </c>
    </row>
    <row r="67" spans="1:24" x14ac:dyDescent="0.2">
      <c r="C67" s="1"/>
      <c r="D67" s="1"/>
      <c r="E67">
        <f t="shared" ref="E67:E130" si="15">H67</f>
        <v>7.8750000000000001E-3</v>
      </c>
      <c r="F67">
        <f t="shared" ref="F67:F130" si="16">X67</f>
        <v>101325</v>
      </c>
      <c r="H67" s="1">
        <v>7.8750000000000001E-3</v>
      </c>
      <c r="I67" s="1">
        <f t="shared" si="8"/>
        <v>283.5</v>
      </c>
      <c r="J67" s="1">
        <f t="shared" si="9"/>
        <v>0</v>
      </c>
      <c r="K67" s="1">
        <f t="shared" si="10"/>
        <v>1.877480928240546E-5</v>
      </c>
      <c r="L67" s="1">
        <f t="shared" si="11"/>
        <v>0</v>
      </c>
      <c r="M67" s="4">
        <f t="shared" si="2"/>
        <v>2.4299781965767792E-2</v>
      </c>
      <c r="N67" s="1">
        <f t="shared" si="3"/>
        <v>-19.367369858445826</v>
      </c>
      <c r="O67">
        <f>((-0.0000000008)*V67^3+(0.000003)*V67^2-0.004*V67+2.013)*('Exhaust Gas Math'!$E$10/(T67+'Exhaust Gas Math'!$E$10))+(357.45*V67^-1.004)*(T67/(T67+'Exhaust Gas Math'!$E$10))</f>
        <v>0.17819999999999947</v>
      </c>
      <c r="P67">
        <f t="shared" si="12"/>
        <v>0</v>
      </c>
      <c r="Q67">
        <f t="shared" si="4"/>
        <v>0</v>
      </c>
      <c r="R67" s="4">
        <f t="shared" si="5"/>
        <v>3.9769296294121147E-5</v>
      </c>
      <c r="S67">
        <f t="shared" si="13"/>
        <v>0</v>
      </c>
      <c r="T67">
        <f>S67*'Exhaust Gas Math'!$C$14</f>
        <v>0</v>
      </c>
      <c r="U67">
        <f>(T67/'Exhaust Gas Math'!$B$14)+('Exhaust Gas Math'!$D$10)</f>
        <v>4.4059320573952224E-4</v>
      </c>
      <c r="V67">
        <f>('Exhaust Gas Math'!$E$10*((-0.000000001)*V66^3+(0.000002)*V66^2-0.0012*V66+1.3446)*$B$18+T67*'Exhaust Gas Math'!$D$14*$B$17)/('Exhaust Gas Math'!$E$10*((-0.000000001)*V66^3+(0.000002)*V66^2-0.0012*V66+1.3446)+T67*'Exhaust Gas Math'!$D$14)</f>
        <v>1100</v>
      </c>
      <c r="W67">
        <f t="shared" si="6"/>
        <v>101325</v>
      </c>
      <c r="X67">
        <f t="shared" si="7"/>
        <v>101325</v>
      </c>
    </row>
    <row r="68" spans="1:24" x14ac:dyDescent="0.2">
      <c r="C68" s="1"/>
      <c r="D68" s="1"/>
      <c r="E68">
        <f t="shared" si="15"/>
        <v>8.0000000000000002E-3</v>
      </c>
      <c r="F68">
        <f t="shared" si="16"/>
        <v>101325</v>
      </c>
      <c r="H68" s="1">
        <v>8.0000000000000002E-3</v>
      </c>
      <c r="I68" s="1">
        <f t="shared" si="8"/>
        <v>288</v>
      </c>
      <c r="J68" s="1">
        <f t="shared" si="9"/>
        <v>0</v>
      </c>
      <c r="K68" s="1">
        <f t="shared" si="10"/>
        <v>3.2488932677010932E-7</v>
      </c>
      <c r="L68" s="1">
        <f t="shared" si="11"/>
        <v>0</v>
      </c>
      <c r="M68" s="4">
        <f t="shared" ref="M68:M131" si="17">-(($B$3/1000)/2)*COS($B$10*H68)+(($B$3/1000)/2)</f>
        <v>2.1904161278314172E-2</v>
      </c>
      <c r="N68" s="1">
        <f t="shared" ref="N68:N131" si="18">($B$3/1000/2)*$B$10*SIN($B$10*H68)</f>
        <v>-18.942855924461465</v>
      </c>
      <c r="O68">
        <f>((-0.0000000008)*V68^3+(0.000003)*V68^2-0.004*V68+2.013)*('Exhaust Gas Math'!$E$10/(T68+'Exhaust Gas Math'!$E$10))+(357.45*V68^-1.004)*(T68/(T68+'Exhaust Gas Math'!$E$10))</f>
        <v>0.17819999999999947</v>
      </c>
      <c r="P68">
        <f t="shared" si="12"/>
        <v>0</v>
      </c>
      <c r="Q68">
        <f t="shared" ref="Q68:Q131" si="19">M68*$B$4*J68</f>
        <v>0</v>
      </c>
      <c r="R68" s="4">
        <f t="shared" ref="R68:R131" si="20">$B$7+J68*Q68</f>
        <v>3.9769296294121147E-5</v>
      </c>
      <c r="S68">
        <f t="shared" si="13"/>
        <v>0</v>
      </c>
      <c r="T68">
        <f>S68*'Exhaust Gas Math'!$C$14</f>
        <v>0</v>
      </c>
      <c r="U68">
        <f>(T68/'Exhaust Gas Math'!$B$14)+('Exhaust Gas Math'!$D$10)</f>
        <v>4.4059320573952224E-4</v>
      </c>
      <c r="V68">
        <f>('Exhaust Gas Math'!$E$10*((-0.000000001)*V67^3+(0.000002)*V67^2-0.0012*V67+1.3446)*$B$18+T68*'Exhaust Gas Math'!$D$14*$B$17)/('Exhaust Gas Math'!$E$10*((-0.000000001)*V67^3+(0.000002)*V67^2-0.0012*V67+1.3446)+T68*'Exhaust Gas Math'!$D$14)</f>
        <v>1100</v>
      </c>
      <c r="W68">
        <f t="shared" ref="W68:W131" si="21">(U68*$B$15*V68)/R68</f>
        <v>101325</v>
      </c>
      <c r="X68">
        <f t="shared" ref="X68:X131" si="22">P68+W68</f>
        <v>101325</v>
      </c>
    </row>
    <row r="69" spans="1:24" x14ac:dyDescent="0.2">
      <c r="C69" s="1"/>
      <c r="D69" s="1"/>
      <c r="E69">
        <f t="shared" si="15"/>
        <v>8.1250000000000003E-3</v>
      </c>
      <c r="F69">
        <f t="shared" si="16"/>
        <v>101325</v>
      </c>
      <c r="H69" s="1">
        <v>8.1250000000000003E-3</v>
      </c>
      <c r="I69" s="1">
        <f t="shared" ref="I69:I132" si="23">($B$9*360*H69)-(720*FLOOR(H69/(1/($B$9/2)),1))</f>
        <v>292.5</v>
      </c>
      <c r="J69" s="1">
        <f t="shared" ref="J69:J132" si="24">IF(I69&lt;=$B$12,1,0)</f>
        <v>0</v>
      </c>
      <c r="K69" s="1">
        <f t="shared" ref="K69:K132" si="25">-0.0038*COS(0.549848656*(I69+(327.363-$B$12)/2)*2*PI()/180)+0.0038</f>
        <v>1.0202098256153168E-5</v>
      </c>
      <c r="L69" s="1">
        <f t="shared" ref="L69:L132" si="26">ROUND((-0.0038*COS(0.549848656*(I69+38.606)*2*PI()/180)+0.0038)/0.0076,2)*J69</f>
        <v>0</v>
      </c>
      <c r="M69" s="4">
        <f t="shared" si="17"/>
        <v>1.9568935194026645E-2</v>
      </c>
      <c r="N69" s="1">
        <f t="shared" si="18"/>
        <v>-18.401552984563992</v>
      </c>
      <c r="O69">
        <f>((-0.0000000008)*V69^3+(0.000003)*V69^2-0.004*V69+2.013)*('Exhaust Gas Math'!$E$10/(T69+'Exhaust Gas Math'!$E$10))+(357.45*V69^-1.004)*(T69/(T69+'Exhaust Gas Math'!$E$10))</f>
        <v>0.17819999999999947</v>
      </c>
      <c r="P69">
        <f t="shared" ref="P69:P132" si="27">J69*SIGN(N69)*-0.5*O69*N69^2</f>
        <v>0</v>
      </c>
      <c r="Q69">
        <f t="shared" si="19"/>
        <v>0</v>
      </c>
      <c r="R69" s="4">
        <f t="shared" si="20"/>
        <v>3.9769296294121147E-5</v>
      </c>
      <c r="S69">
        <f t="shared" ref="S69:S132" si="28">J69*(1.5603*L69*(Q69-Q68)*$B$14+S68)</f>
        <v>0</v>
      </c>
      <c r="T69">
        <f>S69*'Exhaust Gas Math'!$C$14</f>
        <v>0</v>
      </c>
      <c r="U69">
        <f>(T69/'Exhaust Gas Math'!$B$14)+('Exhaust Gas Math'!$D$10)</f>
        <v>4.4059320573952224E-4</v>
      </c>
      <c r="V69">
        <f>('Exhaust Gas Math'!$E$10*((-0.000000001)*V68^3+(0.000002)*V68^2-0.0012*V68+1.3446)*$B$18+T69*'Exhaust Gas Math'!$D$14*$B$17)/('Exhaust Gas Math'!$E$10*((-0.000000001)*V68^3+(0.000002)*V68^2-0.0012*V68+1.3446)+T69*'Exhaust Gas Math'!$D$14)</f>
        <v>1100</v>
      </c>
      <c r="W69">
        <f t="shared" si="21"/>
        <v>101325</v>
      </c>
      <c r="X69">
        <f t="shared" si="22"/>
        <v>101325</v>
      </c>
    </row>
    <row r="70" spans="1:24" x14ac:dyDescent="0.2">
      <c r="C70" s="1"/>
      <c r="D70" s="1"/>
      <c r="E70">
        <f t="shared" si="15"/>
        <v>8.2500000000000004E-3</v>
      </c>
      <c r="F70">
        <f t="shared" si="16"/>
        <v>101325</v>
      </c>
      <c r="H70" s="1">
        <v>8.2500000000000004E-3</v>
      </c>
      <c r="I70" s="1">
        <f t="shared" si="23"/>
        <v>297</v>
      </c>
      <c r="J70" s="1">
        <f t="shared" si="24"/>
        <v>0</v>
      </c>
      <c r="K70" s="1">
        <f t="shared" si="25"/>
        <v>4.8332800045838061E-5</v>
      </c>
      <c r="L70" s="1">
        <f t="shared" si="26"/>
        <v>0</v>
      </c>
      <c r="M70" s="4">
        <f t="shared" si="17"/>
        <v>1.7308501158256346E-2</v>
      </c>
      <c r="N70" s="1">
        <f t="shared" si="18"/>
        <v>-17.746798351379368</v>
      </c>
      <c r="O70">
        <f>((-0.0000000008)*V70^3+(0.000003)*V70^2-0.004*V70+2.013)*('Exhaust Gas Math'!$E$10/(T70+'Exhaust Gas Math'!$E$10))+(357.45*V70^-1.004)*(T70/(T70+'Exhaust Gas Math'!$E$10))</f>
        <v>0.17819999999999947</v>
      </c>
      <c r="P70">
        <f t="shared" si="27"/>
        <v>0</v>
      </c>
      <c r="Q70">
        <f t="shared" si="19"/>
        <v>0</v>
      </c>
      <c r="R70" s="4">
        <f t="shared" si="20"/>
        <v>3.9769296294121147E-5</v>
      </c>
      <c r="S70">
        <f t="shared" si="28"/>
        <v>0</v>
      </c>
      <c r="T70">
        <f>S70*'Exhaust Gas Math'!$C$14</f>
        <v>0</v>
      </c>
      <c r="U70">
        <f>(T70/'Exhaust Gas Math'!$B$14)+('Exhaust Gas Math'!$D$10)</f>
        <v>4.4059320573952224E-4</v>
      </c>
      <c r="V70">
        <f>('Exhaust Gas Math'!$E$10*((-0.000000001)*V69^3+(0.000002)*V69^2-0.0012*V69+1.3446)*$B$18+T70*'Exhaust Gas Math'!$D$14*$B$17)/('Exhaust Gas Math'!$E$10*((-0.000000001)*V69^3+(0.000002)*V69^2-0.0012*V69+1.3446)+T70*'Exhaust Gas Math'!$D$14)</f>
        <v>1100</v>
      </c>
      <c r="W70">
        <f t="shared" si="21"/>
        <v>101325</v>
      </c>
      <c r="X70">
        <f t="shared" si="22"/>
        <v>101325</v>
      </c>
    </row>
    <row r="71" spans="1:24" x14ac:dyDescent="0.2">
      <c r="C71" s="1"/>
      <c r="D71" s="1"/>
      <c r="E71">
        <f t="shared" si="15"/>
        <v>8.3750000000000005E-3</v>
      </c>
      <c r="F71">
        <f t="shared" si="16"/>
        <v>101325</v>
      </c>
      <c r="H71" s="1">
        <v>8.3750000000000005E-3</v>
      </c>
      <c r="I71" s="1">
        <f t="shared" si="23"/>
        <v>301.5</v>
      </c>
      <c r="J71" s="1">
        <f t="shared" si="24"/>
        <v>0</v>
      </c>
      <c r="K71" s="1">
        <f t="shared" si="25"/>
        <v>1.1443272478521083E-4</v>
      </c>
      <c r="L71" s="1">
        <f t="shared" si="26"/>
        <v>0</v>
      </c>
      <c r="M71" s="4">
        <f t="shared" si="17"/>
        <v>1.5136795498504416E-2</v>
      </c>
      <c r="N71" s="1">
        <f t="shared" si="18"/>
        <v>-16.982628804949197</v>
      </c>
      <c r="O71">
        <f>((-0.0000000008)*V71^3+(0.000003)*V71^2-0.004*V71+2.013)*('Exhaust Gas Math'!$E$10/(T71+'Exhaust Gas Math'!$E$10))+(357.45*V71^-1.004)*(T71/(T71+'Exhaust Gas Math'!$E$10))</f>
        <v>0.17819999999999947</v>
      </c>
      <c r="P71">
        <f t="shared" si="27"/>
        <v>0</v>
      </c>
      <c r="Q71">
        <f t="shared" si="19"/>
        <v>0</v>
      </c>
      <c r="R71" s="4">
        <f t="shared" si="20"/>
        <v>3.9769296294121147E-5</v>
      </c>
      <c r="S71">
        <f t="shared" si="28"/>
        <v>0</v>
      </c>
      <c r="T71">
        <f>S71*'Exhaust Gas Math'!$C$14</f>
        <v>0</v>
      </c>
      <c r="U71">
        <f>(T71/'Exhaust Gas Math'!$B$14)+('Exhaust Gas Math'!$D$10)</f>
        <v>4.4059320573952224E-4</v>
      </c>
      <c r="V71">
        <f>('Exhaust Gas Math'!$E$10*((-0.000000001)*V70^3+(0.000002)*V70^2-0.0012*V70+1.3446)*$B$18+T71*'Exhaust Gas Math'!$D$14*$B$17)/('Exhaust Gas Math'!$E$10*((-0.000000001)*V70^3+(0.000002)*V70^2-0.0012*V70+1.3446)+T71*'Exhaust Gas Math'!$D$14)</f>
        <v>1100</v>
      </c>
      <c r="W71">
        <f t="shared" si="21"/>
        <v>101325</v>
      </c>
      <c r="X71">
        <f t="shared" si="22"/>
        <v>101325</v>
      </c>
    </row>
    <row r="72" spans="1:24" x14ac:dyDescent="0.2">
      <c r="C72" s="1"/>
      <c r="D72" s="1"/>
      <c r="E72">
        <f t="shared" si="15"/>
        <v>8.5000000000000006E-3</v>
      </c>
      <c r="F72">
        <f t="shared" si="16"/>
        <v>101325</v>
      </c>
      <c r="H72" s="1">
        <v>8.5000000000000006E-3</v>
      </c>
      <c r="I72" s="1">
        <f t="shared" si="23"/>
        <v>306</v>
      </c>
      <c r="J72" s="1">
        <f t="shared" si="24"/>
        <v>0</v>
      </c>
      <c r="K72" s="1">
        <f t="shared" si="25"/>
        <v>2.0800908795116143E-4</v>
      </c>
      <c r="L72" s="1">
        <f t="shared" si="26"/>
        <v>0</v>
      </c>
      <c r="M72" s="4">
        <f t="shared" si="17"/>
        <v>1.3067207502328582E-2</v>
      </c>
      <c r="N72" s="1">
        <f t="shared" si="18"/>
        <v>-16.113755704639367</v>
      </c>
      <c r="O72">
        <f>((-0.0000000008)*V72^3+(0.000003)*V72^2-0.004*V72+2.013)*('Exhaust Gas Math'!$E$10/(T72+'Exhaust Gas Math'!$E$10))+(357.45*V72^-1.004)*(T72/(T72+'Exhaust Gas Math'!$E$10))</f>
        <v>0.17819999999999947</v>
      </c>
      <c r="P72">
        <f t="shared" si="27"/>
        <v>0</v>
      </c>
      <c r="Q72">
        <f t="shared" si="19"/>
        <v>0</v>
      </c>
      <c r="R72" s="4">
        <f t="shared" si="20"/>
        <v>3.9769296294121147E-5</v>
      </c>
      <c r="S72">
        <f t="shared" si="28"/>
        <v>0</v>
      </c>
      <c r="T72">
        <f>S72*'Exhaust Gas Math'!$C$14</f>
        <v>0</v>
      </c>
      <c r="U72">
        <f>(T72/'Exhaust Gas Math'!$B$14)+('Exhaust Gas Math'!$D$10)</f>
        <v>4.4059320573952224E-4</v>
      </c>
      <c r="V72">
        <f>('Exhaust Gas Math'!$E$10*((-0.000000001)*V71^3+(0.000002)*V71^2-0.0012*V71+1.3446)*$B$18+T72*'Exhaust Gas Math'!$D$14*$B$17)/('Exhaust Gas Math'!$E$10*((-0.000000001)*V71^3+(0.000002)*V71^2-0.0012*V71+1.3446)+T72*'Exhaust Gas Math'!$D$14)</f>
        <v>1100</v>
      </c>
      <c r="W72">
        <f t="shared" si="21"/>
        <v>101325</v>
      </c>
      <c r="X72">
        <f t="shared" si="22"/>
        <v>101325</v>
      </c>
    </row>
    <row r="73" spans="1:24" x14ac:dyDescent="0.2">
      <c r="C73" s="1"/>
      <c r="D73" s="1"/>
      <c r="E73">
        <f t="shared" si="15"/>
        <v>8.6250000000000007E-3</v>
      </c>
      <c r="F73">
        <f t="shared" si="16"/>
        <v>101325</v>
      </c>
      <c r="H73" s="1">
        <v>8.6250000000000007E-3</v>
      </c>
      <c r="I73" s="1">
        <f t="shared" si="23"/>
        <v>310.5</v>
      </c>
      <c r="J73" s="1">
        <f t="shared" si="24"/>
        <v>0</v>
      </c>
      <c r="K73" s="1">
        <f t="shared" si="25"/>
        <v>3.2836426418815859E-4</v>
      </c>
      <c r="L73" s="1">
        <f t="shared" si="26"/>
        <v>0</v>
      </c>
      <c r="M73" s="4">
        <f t="shared" si="17"/>
        <v>1.1112496867933169E-2</v>
      </c>
      <c r="N73" s="1">
        <f t="shared" si="18"/>
        <v>-15.145535942042928</v>
      </c>
      <c r="O73">
        <f>((-0.0000000008)*V73^3+(0.000003)*V73^2-0.004*V73+2.013)*('Exhaust Gas Math'!$E$10/(T73+'Exhaust Gas Math'!$E$10))+(357.45*V73^-1.004)*(T73/(T73+'Exhaust Gas Math'!$E$10))</f>
        <v>0.17819999999999947</v>
      </c>
      <c r="P73">
        <f t="shared" si="27"/>
        <v>0</v>
      </c>
      <c r="Q73">
        <f t="shared" si="19"/>
        <v>0</v>
      </c>
      <c r="R73" s="4">
        <f t="shared" si="20"/>
        <v>3.9769296294121147E-5</v>
      </c>
      <c r="S73">
        <f t="shared" si="28"/>
        <v>0</v>
      </c>
      <c r="T73">
        <f>S73*'Exhaust Gas Math'!$C$14</f>
        <v>0</v>
      </c>
      <c r="U73">
        <f>(T73/'Exhaust Gas Math'!$B$14)+('Exhaust Gas Math'!$D$10)</f>
        <v>4.4059320573952224E-4</v>
      </c>
      <c r="V73">
        <f>('Exhaust Gas Math'!$E$10*((-0.000000001)*V72^3+(0.000002)*V72^2-0.0012*V72+1.3446)*$B$18+T73*'Exhaust Gas Math'!$D$14*$B$17)/('Exhaust Gas Math'!$E$10*((-0.000000001)*V72^3+(0.000002)*V72^2-0.0012*V72+1.3446)+T73*'Exhaust Gas Math'!$D$14)</f>
        <v>1100</v>
      </c>
      <c r="W73">
        <f t="shared" si="21"/>
        <v>101325</v>
      </c>
      <c r="X73">
        <f t="shared" si="22"/>
        <v>101325</v>
      </c>
    </row>
    <row r="74" spans="1:24" x14ac:dyDescent="0.2">
      <c r="C74" s="1"/>
      <c r="D74" s="1"/>
      <c r="E74">
        <f t="shared" si="15"/>
        <v>8.7500000000000008E-3</v>
      </c>
      <c r="F74">
        <f t="shared" si="16"/>
        <v>101325</v>
      </c>
      <c r="H74" s="1">
        <v>8.7500000000000008E-3</v>
      </c>
      <c r="I74" s="1">
        <f t="shared" si="23"/>
        <v>315.00000000000006</v>
      </c>
      <c r="J74" s="1">
        <f t="shared" si="24"/>
        <v>0</v>
      </c>
      <c r="K74" s="1">
        <f t="shared" si="25"/>
        <v>4.7460098820641941E-4</v>
      </c>
      <c r="L74" s="1">
        <f t="shared" si="26"/>
        <v>0</v>
      </c>
      <c r="M74" s="4">
        <f t="shared" si="17"/>
        <v>9.2847150363864275E-3</v>
      </c>
      <c r="N74" s="1">
        <f t="shared" si="18"/>
        <v>-14.083938913962012</v>
      </c>
      <c r="O74">
        <f>((-0.0000000008)*V74^3+(0.000003)*V74^2-0.004*V74+2.013)*('Exhaust Gas Math'!$E$10/(T74+'Exhaust Gas Math'!$E$10))+(357.45*V74^-1.004)*(T74/(T74+'Exhaust Gas Math'!$E$10))</f>
        <v>0.17819999999999947</v>
      </c>
      <c r="P74">
        <f t="shared" si="27"/>
        <v>0</v>
      </c>
      <c r="Q74">
        <f t="shared" si="19"/>
        <v>0</v>
      </c>
      <c r="R74" s="4">
        <f t="shared" si="20"/>
        <v>3.9769296294121147E-5</v>
      </c>
      <c r="S74">
        <f t="shared" si="28"/>
        <v>0</v>
      </c>
      <c r="T74">
        <f>S74*'Exhaust Gas Math'!$C$14</f>
        <v>0</v>
      </c>
      <c r="U74">
        <f>(T74/'Exhaust Gas Math'!$B$14)+('Exhaust Gas Math'!$D$10)</f>
        <v>4.4059320573952224E-4</v>
      </c>
      <c r="V74">
        <f>('Exhaust Gas Math'!$E$10*((-0.000000001)*V73^3+(0.000002)*V73^2-0.0012*V73+1.3446)*$B$18+T74*'Exhaust Gas Math'!$D$14*$B$17)/('Exhaust Gas Math'!$E$10*((-0.000000001)*V73^3+(0.000002)*V73^2-0.0012*V73+1.3446)+T74*'Exhaust Gas Math'!$D$14)</f>
        <v>1100</v>
      </c>
      <c r="W74">
        <f t="shared" si="21"/>
        <v>101325</v>
      </c>
      <c r="X74">
        <f t="shared" si="22"/>
        <v>101325</v>
      </c>
    </row>
    <row r="75" spans="1:24" x14ac:dyDescent="0.2">
      <c r="C75" s="1"/>
      <c r="D75" s="1"/>
      <c r="E75">
        <f t="shared" si="15"/>
        <v>8.8749999999999992E-3</v>
      </c>
      <c r="F75">
        <f t="shared" si="16"/>
        <v>101325</v>
      </c>
      <c r="H75" s="1">
        <v>8.8749999999999992E-3</v>
      </c>
      <c r="I75" s="1">
        <f t="shared" si="23"/>
        <v>319.49999999999994</v>
      </c>
      <c r="J75" s="1">
        <f t="shared" si="24"/>
        <v>0</v>
      </c>
      <c r="K75" s="1">
        <f t="shared" si="25"/>
        <v>6.4562904402475519E-4</v>
      </c>
      <c r="L75" s="1">
        <f t="shared" si="26"/>
        <v>0</v>
      </c>
      <c r="M75" s="4">
        <f t="shared" si="17"/>
        <v>7.5951308904790328E-3</v>
      </c>
      <c r="N75" s="1">
        <f t="shared" si="18"/>
        <v>-12.935509719091609</v>
      </c>
      <c r="O75">
        <f>((-0.0000000008)*V75^3+(0.000003)*V75^2-0.004*V75+2.013)*('Exhaust Gas Math'!$E$10/(T75+'Exhaust Gas Math'!$E$10))+(357.45*V75^-1.004)*(T75/(T75+'Exhaust Gas Math'!$E$10))</f>
        <v>0.17819999999999947</v>
      </c>
      <c r="P75">
        <f t="shared" si="27"/>
        <v>0</v>
      </c>
      <c r="Q75">
        <f t="shared" si="19"/>
        <v>0</v>
      </c>
      <c r="R75" s="4">
        <f t="shared" si="20"/>
        <v>3.9769296294121147E-5</v>
      </c>
      <c r="S75">
        <f t="shared" si="28"/>
        <v>0</v>
      </c>
      <c r="T75">
        <f>S75*'Exhaust Gas Math'!$C$14</f>
        <v>0</v>
      </c>
      <c r="U75">
        <f>(T75/'Exhaust Gas Math'!$B$14)+('Exhaust Gas Math'!$D$10)</f>
        <v>4.4059320573952224E-4</v>
      </c>
      <c r="V75">
        <f>('Exhaust Gas Math'!$E$10*((-0.000000001)*V74^3+(0.000002)*V74^2-0.0012*V74+1.3446)*$B$18+T75*'Exhaust Gas Math'!$D$14*$B$17)/('Exhaust Gas Math'!$E$10*((-0.000000001)*V74^3+(0.000002)*V74^2-0.0012*V74+1.3446)+T75*'Exhaust Gas Math'!$D$14)</f>
        <v>1100</v>
      </c>
      <c r="W75">
        <f t="shared" si="21"/>
        <v>101325</v>
      </c>
      <c r="X75">
        <f t="shared" si="22"/>
        <v>101325</v>
      </c>
    </row>
    <row r="76" spans="1:24" x14ac:dyDescent="0.2">
      <c r="C76" s="1"/>
      <c r="D76" s="1"/>
      <c r="E76">
        <f t="shared" si="15"/>
        <v>8.9999999999999993E-3</v>
      </c>
      <c r="F76">
        <f t="shared" si="16"/>
        <v>101325</v>
      </c>
      <c r="H76" s="1">
        <v>8.9999999999999993E-3</v>
      </c>
      <c r="I76" s="1">
        <f t="shared" si="23"/>
        <v>324</v>
      </c>
      <c r="J76" s="1">
        <f t="shared" si="24"/>
        <v>0</v>
      </c>
      <c r="K76" s="1">
        <f t="shared" si="25"/>
        <v>8.4017339268878605E-4</v>
      </c>
      <c r="L76" s="1">
        <f t="shared" si="26"/>
        <v>0</v>
      </c>
      <c r="M76" s="4">
        <f t="shared" si="17"/>
        <v>6.0541612783141692E-3</v>
      </c>
      <c r="N76" s="1">
        <f t="shared" si="18"/>
        <v>-11.707328805309501</v>
      </c>
      <c r="O76">
        <f>((-0.0000000008)*V76^3+(0.000003)*V76^2-0.004*V76+2.013)*('Exhaust Gas Math'!$E$10/(T76+'Exhaust Gas Math'!$E$10))+(357.45*V76^-1.004)*(T76/(T76+'Exhaust Gas Math'!$E$10))</f>
        <v>0.17819999999999947</v>
      </c>
      <c r="P76">
        <f t="shared" si="27"/>
        <v>0</v>
      </c>
      <c r="Q76">
        <f t="shared" si="19"/>
        <v>0</v>
      </c>
      <c r="R76" s="4">
        <f t="shared" si="20"/>
        <v>3.9769296294121147E-5</v>
      </c>
      <c r="S76">
        <f t="shared" si="28"/>
        <v>0</v>
      </c>
      <c r="T76">
        <f>S76*'Exhaust Gas Math'!$C$14</f>
        <v>0</v>
      </c>
      <c r="U76">
        <f>(T76/'Exhaust Gas Math'!$B$14)+('Exhaust Gas Math'!$D$10)</f>
        <v>4.4059320573952224E-4</v>
      </c>
      <c r="V76">
        <f>('Exhaust Gas Math'!$E$10*((-0.000000001)*V75^3+(0.000002)*V75^2-0.0012*V75+1.3446)*$B$18+T76*'Exhaust Gas Math'!$D$14*$B$17)/('Exhaust Gas Math'!$E$10*((-0.000000001)*V75^3+(0.000002)*V75^2-0.0012*V75+1.3446)+T76*'Exhaust Gas Math'!$D$14)</f>
        <v>1100</v>
      </c>
      <c r="W76">
        <f t="shared" si="21"/>
        <v>101325</v>
      </c>
      <c r="X76">
        <f t="shared" si="22"/>
        <v>101325</v>
      </c>
    </row>
    <row r="77" spans="1:24" x14ac:dyDescent="0.2">
      <c r="C77" s="1"/>
      <c r="D77" s="1"/>
      <c r="E77">
        <f t="shared" si="15"/>
        <v>9.1249999999999994E-3</v>
      </c>
      <c r="F77">
        <f t="shared" si="16"/>
        <v>101325</v>
      </c>
      <c r="H77" s="1">
        <v>9.1249999999999994E-3</v>
      </c>
      <c r="I77" s="1">
        <f t="shared" si="23"/>
        <v>328.5</v>
      </c>
      <c r="J77" s="1">
        <f t="shared" si="24"/>
        <v>0</v>
      </c>
      <c r="K77" s="1">
        <f t="shared" si="25"/>
        <v>1.0567836778712031E-3</v>
      </c>
      <c r="L77" s="1">
        <f t="shared" si="26"/>
        <v>0</v>
      </c>
      <c r="M77" s="4">
        <f t="shared" si="17"/>
        <v>4.6713067899752866E-3</v>
      </c>
      <c r="N77" s="1">
        <f t="shared" si="18"/>
        <v>-10.406968316360793</v>
      </c>
      <c r="O77">
        <f>((-0.0000000008)*V77^3+(0.000003)*V77^2-0.004*V77+2.013)*('Exhaust Gas Math'!$E$10/(T77+'Exhaust Gas Math'!$E$10))+(357.45*V77^-1.004)*(T77/(T77+'Exhaust Gas Math'!$E$10))</f>
        <v>0.17819999999999947</v>
      </c>
      <c r="P77">
        <f t="shared" si="27"/>
        <v>0</v>
      </c>
      <c r="Q77">
        <f t="shared" si="19"/>
        <v>0</v>
      </c>
      <c r="R77" s="4">
        <f t="shared" si="20"/>
        <v>3.9769296294121147E-5</v>
      </c>
      <c r="S77">
        <f t="shared" si="28"/>
        <v>0</v>
      </c>
      <c r="T77">
        <f>S77*'Exhaust Gas Math'!$C$14</f>
        <v>0</v>
      </c>
      <c r="U77">
        <f>(T77/'Exhaust Gas Math'!$B$14)+('Exhaust Gas Math'!$D$10)</f>
        <v>4.4059320573952224E-4</v>
      </c>
      <c r="V77">
        <f>('Exhaust Gas Math'!$E$10*((-0.000000001)*V76^3+(0.000002)*V76^2-0.0012*V76+1.3446)*$B$18+T77*'Exhaust Gas Math'!$D$14*$B$17)/('Exhaust Gas Math'!$E$10*((-0.000000001)*V76^3+(0.000002)*V76^2-0.0012*V76+1.3446)+T77*'Exhaust Gas Math'!$D$14)</f>
        <v>1100</v>
      </c>
      <c r="W77">
        <f t="shared" si="21"/>
        <v>101325</v>
      </c>
      <c r="X77">
        <f t="shared" si="22"/>
        <v>101325</v>
      </c>
    </row>
    <row r="78" spans="1:24" x14ac:dyDescent="0.2">
      <c r="C78" s="1"/>
      <c r="D78" s="1"/>
      <c r="E78">
        <f t="shared" si="15"/>
        <v>9.2499999999999995E-3</v>
      </c>
      <c r="F78">
        <f t="shared" si="16"/>
        <v>101325</v>
      </c>
      <c r="H78" s="1">
        <v>9.2499999999999995E-3</v>
      </c>
      <c r="I78" s="1">
        <f t="shared" si="23"/>
        <v>333</v>
      </c>
      <c r="J78" s="1">
        <f t="shared" si="24"/>
        <v>0</v>
      </c>
      <c r="K78" s="1">
        <f t="shared" si="25"/>
        <v>1.2938450384885041E-3</v>
      </c>
      <c r="L78" s="1">
        <f t="shared" si="26"/>
        <v>0</v>
      </c>
      <c r="M78" s="4">
        <f t="shared" si="17"/>
        <v>3.4550931832287406E-3</v>
      </c>
      <c r="N78" s="1">
        <f t="shared" si="18"/>
        <v>-9.0424454070735667</v>
      </c>
      <c r="O78">
        <f>((-0.0000000008)*V78^3+(0.000003)*V78^2-0.004*V78+2.013)*('Exhaust Gas Math'!$E$10/(T78+'Exhaust Gas Math'!$E$10))+(357.45*V78^-1.004)*(T78/(T78+'Exhaust Gas Math'!$E$10))</f>
        <v>0.17819999999999947</v>
      </c>
      <c r="P78">
        <f t="shared" si="27"/>
        <v>0</v>
      </c>
      <c r="Q78">
        <f t="shared" si="19"/>
        <v>0</v>
      </c>
      <c r="R78" s="4">
        <f t="shared" si="20"/>
        <v>3.9769296294121147E-5</v>
      </c>
      <c r="S78">
        <f t="shared" si="28"/>
        <v>0</v>
      </c>
      <c r="T78">
        <f>S78*'Exhaust Gas Math'!$C$14</f>
        <v>0</v>
      </c>
      <c r="U78">
        <f>(T78/'Exhaust Gas Math'!$B$14)+('Exhaust Gas Math'!$D$10)</f>
        <v>4.4059320573952224E-4</v>
      </c>
      <c r="V78">
        <f>('Exhaust Gas Math'!$E$10*((-0.000000001)*V77^3+(0.000002)*V77^2-0.0012*V77+1.3446)*$B$18+T78*'Exhaust Gas Math'!$D$14*$B$17)/('Exhaust Gas Math'!$E$10*((-0.000000001)*V77^3+(0.000002)*V77^2-0.0012*V77+1.3446)+T78*'Exhaust Gas Math'!$D$14)</f>
        <v>1100</v>
      </c>
      <c r="W78">
        <f t="shared" si="21"/>
        <v>101325</v>
      </c>
      <c r="X78">
        <f t="shared" si="22"/>
        <v>101325</v>
      </c>
    </row>
    <row r="79" spans="1:24" x14ac:dyDescent="0.2">
      <c r="C79" s="1"/>
      <c r="D79" s="1"/>
      <c r="E79">
        <f t="shared" si="15"/>
        <v>9.3749999999999997E-3</v>
      </c>
      <c r="F79">
        <f t="shared" si="16"/>
        <v>101325</v>
      </c>
      <c r="H79" s="1">
        <v>9.3749999999999997E-3</v>
      </c>
      <c r="I79" s="1">
        <f t="shared" si="23"/>
        <v>337.5</v>
      </c>
      <c r="J79" s="1">
        <f t="shared" si="24"/>
        <v>0</v>
      </c>
      <c r="K79" s="1">
        <f t="shared" si="25"/>
        <v>1.5495901477245062E-3</v>
      </c>
      <c r="L79" s="1">
        <f t="shared" si="26"/>
        <v>0</v>
      </c>
      <c r="M79" s="4">
        <f t="shared" si="17"/>
        <v>2.4130188193922063E-3</v>
      </c>
      <c r="N79" s="1">
        <f t="shared" si="18"/>
        <v>-7.6221728149335064</v>
      </c>
      <c r="O79">
        <f>((-0.0000000008)*V79^3+(0.000003)*V79^2-0.004*V79+2.013)*('Exhaust Gas Math'!$E$10/(T79+'Exhaust Gas Math'!$E$10))+(357.45*V79^-1.004)*(T79/(T79+'Exhaust Gas Math'!$E$10))</f>
        <v>0.17819999999999947</v>
      </c>
      <c r="P79">
        <f t="shared" si="27"/>
        <v>0</v>
      </c>
      <c r="Q79">
        <f t="shared" si="19"/>
        <v>0</v>
      </c>
      <c r="R79" s="4">
        <f t="shared" si="20"/>
        <v>3.9769296294121147E-5</v>
      </c>
      <c r="S79">
        <f t="shared" si="28"/>
        <v>0</v>
      </c>
      <c r="T79">
        <f>S79*'Exhaust Gas Math'!$C$14</f>
        <v>0</v>
      </c>
      <c r="U79">
        <f>(T79/'Exhaust Gas Math'!$B$14)+('Exhaust Gas Math'!$D$10)</f>
        <v>4.4059320573952224E-4</v>
      </c>
      <c r="V79">
        <f>('Exhaust Gas Math'!$E$10*((-0.000000001)*V78^3+(0.000002)*V78^2-0.0012*V78+1.3446)*$B$18+T79*'Exhaust Gas Math'!$D$14*$B$17)/('Exhaust Gas Math'!$E$10*((-0.000000001)*V78^3+(0.000002)*V78^2-0.0012*V78+1.3446)+T79*'Exhaust Gas Math'!$D$14)</f>
        <v>1100</v>
      </c>
      <c r="W79">
        <f t="shared" si="21"/>
        <v>101325</v>
      </c>
      <c r="X79">
        <f t="shared" si="22"/>
        <v>101325</v>
      </c>
    </row>
    <row r="80" spans="1:24" x14ac:dyDescent="0.2">
      <c r="C80" s="1"/>
      <c r="D80" s="1"/>
      <c r="E80">
        <f t="shared" si="15"/>
        <v>9.4999999999999998E-3</v>
      </c>
      <c r="F80">
        <f t="shared" si="16"/>
        <v>101325</v>
      </c>
      <c r="H80" s="1">
        <v>9.4999999999999998E-3</v>
      </c>
      <c r="I80" s="1">
        <f t="shared" si="23"/>
        <v>342</v>
      </c>
      <c r="J80" s="1">
        <f t="shared" si="24"/>
        <v>0</v>
      </c>
      <c r="K80" s="1">
        <f t="shared" si="25"/>
        <v>1.8221123887080222E-3</v>
      </c>
      <c r="L80" s="1">
        <f t="shared" si="26"/>
        <v>0</v>
      </c>
      <c r="M80" s="4">
        <f t="shared" si="17"/>
        <v>1.5515084334436317E-3</v>
      </c>
      <c r="N80" s="1">
        <f t="shared" si="18"/>
        <v>-6.1549069927597326</v>
      </c>
      <c r="O80">
        <f>((-0.0000000008)*V80^3+(0.000003)*V80^2-0.004*V80+2.013)*('Exhaust Gas Math'!$E$10/(T80+'Exhaust Gas Math'!$E$10))+(357.45*V80^-1.004)*(T80/(T80+'Exhaust Gas Math'!$E$10))</f>
        <v>0.17819999999999947</v>
      </c>
      <c r="P80">
        <f t="shared" si="27"/>
        <v>0</v>
      </c>
      <c r="Q80">
        <f t="shared" si="19"/>
        <v>0</v>
      </c>
      <c r="R80" s="4">
        <f t="shared" si="20"/>
        <v>3.9769296294121147E-5</v>
      </c>
      <c r="S80">
        <f t="shared" si="28"/>
        <v>0</v>
      </c>
      <c r="T80">
        <f>S80*'Exhaust Gas Math'!$C$14</f>
        <v>0</v>
      </c>
      <c r="U80">
        <f>(T80/'Exhaust Gas Math'!$B$14)+('Exhaust Gas Math'!$D$10)</f>
        <v>4.4059320573952224E-4</v>
      </c>
      <c r="V80">
        <f>('Exhaust Gas Math'!$E$10*((-0.000000001)*V79^3+(0.000002)*V79^2-0.0012*V79+1.3446)*$B$18+T80*'Exhaust Gas Math'!$D$14*$B$17)/('Exhaust Gas Math'!$E$10*((-0.000000001)*V79^3+(0.000002)*V79^2-0.0012*V79+1.3446)+T80*'Exhaust Gas Math'!$D$14)</f>
        <v>1100</v>
      </c>
      <c r="W80">
        <f t="shared" si="21"/>
        <v>101325</v>
      </c>
      <c r="X80">
        <f t="shared" si="22"/>
        <v>101325</v>
      </c>
    </row>
    <row r="81" spans="3:24" x14ac:dyDescent="0.2">
      <c r="C81" s="1"/>
      <c r="D81" s="1"/>
      <c r="E81">
        <f t="shared" si="15"/>
        <v>9.6249999999999999E-3</v>
      </c>
      <c r="F81">
        <f t="shared" si="16"/>
        <v>101325</v>
      </c>
      <c r="H81" s="1">
        <v>9.6249999999999999E-3</v>
      </c>
      <c r="I81" s="1">
        <f t="shared" si="23"/>
        <v>346.5</v>
      </c>
      <c r="J81" s="1">
        <f t="shared" si="24"/>
        <v>0</v>
      </c>
      <c r="K81" s="1">
        <f t="shared" si="25"/>
        <v>2.1093800686180931E-3</v>
      </c>
      <c r="L81" s="1">
        <f t="shared" si="26"/>
        <v>0</v>
      </c>
      <c r="M81" s="4">
        <f t="shared" si="17"/>
        <v>8.7587352339365057E-4</v>
      </c>
      <c r="N81" s="1">
        <f t="shared" si="18"/>
        <v>-4.6496941222613133</v>
      </c>
      <c r="O81">
        <f>((-0.0000000008)*V81^3+(0.000003)*V81^2-0.004*V81+2.013)*('Exhaust Gas Math'!$E$10/(T81+'Exhaust Gas Math'!$E$10))+(357.45*V81^-1.004)*(T81/(T81+'Exhaust Gas Math'!$E$10))</f>
        <v>0.17819999999999947</v>
      </c>
      <c r="P81">
        <f t="shared" si="27"/>
        <v>0</v>
      </c>
      <c r="Q81">
        <f t="shared" si="19"/>
        <v>0</v>
      </c>
      <c r="R81" s="4">
        <f t="shared" si="20"/>
        <v>3.9769296294121147E-5</v>
      </c>
      <c r="S81">
        <f t="shared" si="28"/>
        <v>0</v>
      </c>
      <c r="T81">
        <f>S81*'Exhaust Gas Math'!$C$14</f>
        <v>0</v>
      </c>
      <c r="U81">
        <f>(T81/'Exhaust Gas Math'!$B$14)+('Exhaust Gas Math'!$D$10)</f>
        <v>4.4059320573952224E-4</v>
      </c>
      <c r="V81">
        <f>('Exhaust Gas Math'!$E$10*((-0.000000001)*V80^3+(0.000002)*V80^2-0.0012*V80+1.3446)*$B$18+T81*'Exhaust Gas Math'!$D$14*$B$17)/('Exhaust Gas Math'!$E$10*((-0.000000001)*V80^3+(0.000002)*V80^2-0.0012*V80+1.3446)+T81*'Exhaust Gas Math'!$D$14)</f>
        <v>1100</v>
      </c>
      <c r="W81">
        <f t="shared" si="21"/>
        <v>101325</v>
      </c>
      <c r="X81">
        <f t="shared" si="22"/>
        <v>101325</v>
      </c>
    </row>
    <row r="82" spans="3:24" x14ac:dyDescent="0.2">
      <c r="C82" s="1"/>
      <c r="D82" s="1"/>
      <c r="E82">
        <f t="shared" si="15"/>
        <v>9.75E-3</v>
      </c>
      <c r="F82">
        <f t="shared" si="16"/>
        <v>101325</v>
      </c>
      <c r="H82" s="1">
        <v>9.75E-3</v>
      </c>
      <c r="I82" s="1">
        <f t="shared" si="23"/>
        <v>351</v>
      </c>
      <c r="J82" s="1">
        <f t="shared" si="24"/>
        <v>0</v>
      </c>
      <c r="K82" s="1">
        <f t="shared" si="25"/>
        <v>2.4092515652485197E-3</v>
      </c>
      <c r="L82" s="1">
        <f t="shared" si="26"/>
        <v>0</v>
      </c>
      <c r="M82" s="4">
        <f t="shared" si="17"/>
        <v>3.9027960313413324E-4</v>
      </c>
      <c r="N82" s="1">
        <f t="shared" si="18"/>
        <v>-3.1158143413189738</v>
      </c>
      <c r="O82">
        <f>((-0.0000000008)*V82^3+(0.000003)*V82^2-0.004*V82+2.013)*('Exhaust Gas Math'!$E$10/(T82+'Exhaust Gas Math'!$E$10))+(357.45*V82^-1.004)*(T82/(T82+'Exhaust Gas Math'!$E$10))</f>
        <v>0.17819999999999947</v>
      </c>
      <c r="P82">
        <f t="shared" si="27"/>
        <v>0</v>
      </c>
      <c r="Q82">
        <f t="shared" si="19"/>
        <v>0</v>
      </c>
      <c r="R82" s="4">
        <f t="shared" si="20"/>
        <v>3.9769296294121147E-5</v>
      </c>
      <c r="S82">
        <f t="shared" si="28"/>
        <v>0</v>
      </c>
      <c r="T82">
        <f>S82*'Exhaust Gas Math'!$C$14</f>
        <v>0</v>
      </c>
      <c r="U82">
        <f>(T82/'Exhaust Gas Math'!$B$14)+('Exhaust Gas Math'!$D$10)</f>
        <v>4.4059320573952224E-4</v>
      </c>
      <c r="V82">
        <f>('Exhaust Gas Math'!$E$10*((-0.000000001)*V81^3+(0.000002)*V81^2-0.0012*V81+1.3446)*$B$18+T82*'Exhaust Gas Math'!$D$14*$B$17)/('Exhaust Gas Math'!$E$10*((-0.000000001)*V81^3+(0.000002)*V81^2-0.0012*V81+1.3446)+T82*'Exhaust Gas Math'!$D$14)</f>
        <v>1100</v>
      </c>
      <c r="W82">
        <f t="shared" si="21"/>
        <v>101325</v>
      </c>
      <c r="X82">
        <f t="shared" si="22"/>
        <v>101325</v>
      </c>
    </row>
    <row r="83" spans="3:24" x14ac:dyDescent="0.2">
      <c r="C83" s="1"/>
      <c r="D83" s="1"/>
      <c r="E83">
        <f t="shared" si="15"/>
        <v>9.8750000000000001E-3</v>
      </c>
      <c r="F83">
        <f t="shared" si="16"/>
        <v>101325</v>
      </c>
      <c r="H83" s="1">
        <v>9.8750000000000001E-3</v>
      </c>
      <c r="I83" s="1">
        <f t="shared" si="23"/>
        <v>355.5</v>
      </c>
      <c r="J83" s="1">
        <f t="shared" si="24"/>
        <v>0</v>
      </c>
      <c r="K83" s="1">
        <f t="shared" si="25"/>
        <v>2.7194912931119688E-3</v>
      </c>
      <c r="L83" s="1">
        <f t="shared" si="26"/>
        <v>0</v>
      </c>
      <c r="M83" s="4">
        <f t="shared" si="17"/>
        <v>9.7720520659844157E-5</v>
      </c>
      <c r="N83" s="1">
        <f t="shared" si="18"/>
        <v>-1.5627245288489768</v>
      </c>
      <c r="O83">
        <f>((-0.0000000008)*V83^3+(0.000003)*V83^2-0.004*V83+2.013)*('Exhaust Gas Math'!$E$10/(T83+'Exhaust Gas Math'!$E$10))+(357.45*V83^-1.004)*(T83/(T83+'Exhaust Gas Math'!$E$10))</f>
        <v>0.17819999999999947</v>
      </c>
      <c r="P83">
        <f t="shared" si="27"/>
        <v>0</v>
      </c>
      <c r="Q83">
        <f t="shared" si="19"/>
        <v>0</v>
      </c>
      <c r="R83" s="4">
        <f t="shared" si="20"/>
        <v>3.9769296294121147E-5</v>
      </c>
      <c r="S83">
        <f t="shared" si="28"/>
        <v>0</v>
      </c>
      <c r="T83">
        <f>S83*'Exhaust Gas Math'!$C$14</f>
        <v>0</v>
      </c>
      <c r="U83">
        <f>(T83/'Exhaust Gas Math'!$B$14)+('Exhaust Gas Math'!$D$10)</f>
        <v>4.4059320573952224E-4</v>
      </c>
      <c r="V83">
        <f>('Exhaust Gas Math'!$E$10*((-0.000000001)*V82^3+(0.000002)*V82^2-0.0012*V82+1.3446)*$B$18+T83*'Exhaust Gas Math'!$D$14*$B$17)/('Exhaust Gas Math'!$E$10*((-0.000000001)*V82^3+(0.000002)*V82^2-0.0012*V82+1.3446)+T83*'Exhaust Gas Math'!$D$14)</f>
        <v>1100</v>
      </c>
      <c r="W83">
        <f t="shared" si="21"/>
        <v>101325</v>
      </c>
      <c r="X83">
        <f t="shared" si="22"/>
        <v>101325</v>
      </c>
    </row>
    <row r="84" spans="3:24" x14ac:dyDescent="0.2">
      <c r="C84" s="1"/>
      <c r="D84" s="1"/>
      <c r="E84">
        <f t="shared" si="15"/>
        <v>0.01</v>
      </c>
      <c r="F84">
        <f t="shared" si="16"/>
        <v>101325</v>
      </c>
      <c r="H84" s="1">
        <v>0.01</v>
      </c>
      <c r="I84" s="1">
        <f t="shared" si="23"/>
        <v>360</v>
      </c>
      <c r="J84" s="1">
        <f t="shared" si="24"/>
        <v>0</v>
      </c>
      <c r="K84" s="1">
        <f t="shared" si="25"/>
        <v>3.0377863700539352E-3</v>
      </c>
      <c r="L84" s="1">
        <f t="shared" si="26"/>
        <v>0</v>
      </c>
      <c r="M84" s="4">
        <f t="shared" si="17"/>
        <v>0</v>
      </c>
      <c r="N84" s="1">
        <f t="shared" si="18"/>
        <v>-4.8804272448112193E-15</v>
      </c>
      <c r="O84">
        <f>((-0.0000000008)*V84^3+(0.000003)*V84^2-0.004*V84+2.013)*('Exhaust Gas Math'!$E$10/(T84+'Exhaust Gas Math'!$E$10))+(357.45*V84^-1.004)*(T84/(T84+'Exhaust Gas Math'!$E$10))</f>
        <v>0.17819999999999947</v>
      </c>
      <c r="P84">
        <f t="shared" si="27"/>
        <v>0</v>
      </c>
      <c r="Q84">
        <f t="shared" si="19"/>
        <v>0</v>
      </c>
      <c r="R84" s="4">
        <f t="shared" si="20"/>
        <v>3.9769296294121147E-5</v>
      </c>
      <c r="S84">
        <f t="shared" si="28"/>
        <v>0</v>
      </c>
      <c r="T84">
        <f>S84*'Exhaust Gas Math'!$C$14</f>
        <v>0</v>
      </c>
      <c r="U84">
        <f>(T84/'Exhaust Gas Math'!$B$14)+('Exhaust Gas Math'!$D$10)</f>
        <v>4.4059320573952224E-4</v>
      </c>
      <c r="V84">
        <f>('Exhaust Gas Math'!$E$10*((-0.000000001)*V83^3+(0.000002)*V83^2-0.0012*V83+1.3446)*$B$18+T84*'Exhaust Gas Math'!$D$14*$B$17)/('Exhaust Gas Math'!$E$10*((-0.000000001)*V83^3+(0.000002)*V83^2-0.0012*V83+1.3446)+T84*'Exhaust Gas Math'!$D$14)</f>
        <v>1100</v>
      </c>
      <c r="W84">
        <f t="shared" si="21"/>
        <v>101325</v>
      </c>
      <c r="X84">
        <f t="shared" si="22"/>
        <v>101325</v>
      </c>
    </row>
    <row r="85" spans="3:24" x14ac:dyDescent="0.2">
      <c r="C85" s="1"/>
      <c r="D85" s="1"/>
      <c r="E85">
        <f t="shared" si="15"/>
        <v>1.0125E-2</v>
      </c>
      <c r="F85">
        <f t="shared" si="16"/>
        <v>101325</v>
      </c>
      <c r="H85" s="1">
        <v>1.0125E-2</v>
      </c>
      <c r="I85" s="1">
        <f t="shared" si="23"/>
        <v>364.5</v>
      </c>
      <c r="J85" s="1">
        <f t="shared" si="24"/>
        <v>0</v>
      </c>
      <c r="K85" s="1">
        <f t="shared" si="25"/>
        <v>3.361763860124527E-3</v>
      </c>
      <c r="L85" s="1">
        <f t="shared" si="26"/>
        <v>0</v>
      </c>
      <c r="M85" s="4">
        <f t="shared" si="17"/>
        <v>9.7720520659844157E-5</v>
      </c>
      <c r="N85" s="1">
        <f t="shared" si="18"/>
        <v>1.5627245288489846</v>
      </c>
      <c r="O85">
        <f>((-0.0000000008)*V85^3+(0.000003)*V85^2-0.004*V85+2.013)*('Exhaust Gas Math'!$E$10/(T85+'Exhaust Gas Math'!$E$10))+(357.45*V85^-1.004)*(T85/(T85+'Exhaust Gas Math'!$E$10))</f>
        <v>0.17819999999999947</v>
      </c>
      <c r="P85">
        <f t="shared" si="27"/>
        <v>0</v>
      </c>
      <c r="Q85">
        <f t="shared" si="19"/>
        <v>0</v>
      </c>
      <c r="R85" s="4">
        <f t="shared" si="20"/>
        <v>3.9769296294121147E-5</v>
      </c>
      <c r="S85">
        <f t="shared" si="28"/>
        <v>0</v>
      </c>
      <c r="T85">
        <f>S85*'Exhaust Gas Math'!$C$14</f>
        <v>0</v>
      </c>
      <c r="U85">
        <f>(T85/'Exhaust Gas Math'!$B$14)+('Exhaust Gas Math'!$D$10)</f>
        <v>4.4059320573952224E-4</v>
      </c>
      <c r="V85">
        <f>('Exhaust Gas Math'!$E$10*((-0.000000001)*V84^3+(0.000002)*V84^2-0.0012*V84+1.3446)*$B$18+T85*'Exhaust Gas Math'!$D$14*$B$17)/('Exhaust Gas Math'!$E$10*((-0.000000001)*V84^3+(0.000002)*V84^2-0.0012*V84+1.3446)+T85*'Exhaust Gas Math'!$D$14)</f>
        <v>1100</v>
      </c>
      <c r="W85">
        <f t="shared" si="21"/>
        <v>101325</v>
      </c>
      <c r="X85">
        <f t="shared" si="22"/>
        <v>101325</v>
      </c>
    </row>
    <row r="86" spans="3:24" x14ac:dyDescent="0.2">
      <c r="C86" s="1"/>
      <c r="D86" s="1"/>
      <c r="E86">
        <f t="shared" si="15"/>
        <v>1.025E-2</v>
      </c>
      <c r="F86">
        <f t="shared" si="16"/>
        <v>101325</v>
      </c>
      <c r="H86" s="1">
        <v>1.025E-2</v>
      </c>
      <c r="I86" s="1">
        <f t="shared" si="23"/>
        <v>369</v>
      </c>
      <c r="J86" s="1">
        <f t="shared" si="24"/>
        <v>0</v>
      </c>
      <c r="K86" s="1">
        <f t="shared" si="25"/>
        <v>3.6890084641600577E-3</v>
      </c>
      <c r="L86" s="1">
        <f t="shared" si="26"/>
        <v>0</v>
      </c>
      <c r="M86" s="4">
        <f t="shared" si="17"/>
        <v>3.9027960313413324E-4</v>
      </c>
      <c r="N86" s="1">
        <f t="shared" si="18"/>
        <v>3.1158143413189818</v>
      </c>
      <c r="O86">
        <f>((-0.0000000008)*V86^3+(0.000003)*V86^2-0.004*V86+2.013)*('Exhaust Gas Math'!$E$10/(T86+'Exhaust Gas Math'!$E$10))+(357.45*V86^-1.004)*(T86/(T86+'Exhaust Gas Math'!$E$10))</f>
        <v>0.17819999999999947</v>
      </c>
      <c r="P86">
        <f t="shared" si="27"/>
        <v>0</v>
      </c>
      <c r="Q86">
        <f t="shared" si="19"/>
        <v>0</v>
      </c>
      <c r="R86" s="4">
        <f t="shared" si="20"/>
        <v>3.9769296294121147E-5</v>
      </c>
      <c r="S86">
        <f t="shared" si="28"/>
        <v>0</v>
      </c>
      <c r="T86">
        <f>S86*'Exhaust Gas Math'!$C$14</f>
        <v>0</v>
      </c>
      <c r="U86">
        <f>(T86/'Exhaust Gas Math'!$B$14)+('Exhaust Gas Math'!$D$10)</f>
        <v>4.4059320573952224E-4</v>
      </c>
      <c r="V86">
        <f>('Exhaust Gas Math'!$E$10*((-0.000000001)*V85^3+(0.000002)*V85^2-0.0012*V85+1.3446)*$B$18+T86*'Exhaust Gas Math'!$D$14*$B$17)/('Exhaust Gas Math'!$E$10*((-0.000000001)*V85^3+(0.000002)*V85^2-0.0012*V85+1.3446)+T86*'Exhaust Gas Math'!$D$14)</f>
        <v>1100</v>
      </c>
      <c r="W86">
        <f t="shared" si="21"/>
        <v>101325</v>
      </c>
      <c r="X86">
        <f t="shared" si="22"/>
        <v>101325</v>
      </c>
    </row>
    <row r="87" spans="3:24" x14ac:dyDescent="0.2">
      <c r="C87" s="1"/>
      <c r="D87" s="1"/>
      <c r="E87">
        <f t="shared" si="15"/>
        <v>1.0375000000000001E-2</v>
      </c>
      <c r="F87">
        <f t="shared" si="16"/>
        <v>101325</v>
      </c>
      <c r="H87" s="1">
        <v>1.0375000000000001E-2</v>
      </c>
      <c r="I87" s="1">
        <f t="shared" si="23"/>
        <v>373.5</v>
      </c>
      <c r="J87" s="1">
        <f t="shared" si="24"/>
        <v>0</v>
      </c>
      <c r="K87" s="1">
        <f t="shared" si="25"/>
        <v>4.0170805261885243E-3</v>
      </c>
      <c r="L87" s="1">
        <f t="shared" si="26"/>
        <v>0</v>
      </c>
      <c r="M87" s="4">
        <f t="shared" si="17"/>
        <v>8.7587352339365404E-4</v>
      </c>
      <c r="N87" s="1">
        <f t="shared" si="18"/>
        <v>4.6496941222613204</v>
      </c>
      <c r="O87">
        <f>((-0.0000000008)*V87^3+(0.000003)*V87^2-0.004*V87+2.013)*('Exhaust Gas Math'!$E$10/(T87+'Exhaust Gas Math'!$E$10))+(357.45*V87^-1.004)*(T87/(T87+'Exhaust Gas Math'!$E$10))</f>
        <v>0.17819999999999947</v>
      </c>
      <c r="P87">
        <f t="shared" si="27"/>
        <v>0</v>
      </c>
      <c r="Q87">
        <f t="shared" si="19"/>
        <v>0</v>
      </c>
      <c r="R87" s="4">
        <f t="shared" si="20"/>
        <v>3.9769296294121147E-5</v>
      </c>
      <c r="S87">
        <f t="shared" si="28"/>
        <v>0</v>
      </c>
      <c r="T87">
        <f>S87*'Exhaust Gas Math'!$C$14</f>
        <v>0</v>
      </c>
      <c r="U87">
        <f>(T87/'Exhaust Gas Math'!$B$14)+('Exhaust Gas Math'!$D$10)</f>
        <v>4.4059320573952224E-4</v>
      </c>
      <c r="V87">
        <f>('Exhaust Gas Math'!$E$10*((-0.000000001)*V86^3+(0.000002)*V86^2-0.0012*V86+1.3446)*$B$18+T87*'Exhaust Gas Math'!$D$14*$B$17)/('Exhaust Gas Math'!$E$10*((-0.000000001)*V86^3+(0.000002)*V86^2-0.0012*V86+1.3446)+T87*'Exhaust Gas Math'!$D$14)</f>
        <v>1100</v>
      </c>
      <c r="W87">
        <f t="shared" si="21"/>
        <v>101325</v>
      </c>
      <c r="X87">
        <f t="shared" si="22"/>
        <v>101325</v>
      </c>
    </row>
    <row r="88" spans="3:24" x14ac:dyDescent="0.2">
      <c r="C88" s="1"/>
      <c r="D88" s="1"/>
      <c r="E88">
        <f t="shared" si="15"/>
        <v>1.0500000000000001E-2</v>
      </c>
      <c r="F88">
        <f t="shared" si="16"/>
        <v>101325</v>
      </c>
      <c r="H88" s="1">
        <v>1.0500000000000001E-2</v>
      </c>
      <c r="I88" s="1">
        <f t="shared" si="23"/>
        <v>378</v>
      </c>
      <c r="J88" s="1">
        <f t="shared" si="24"/>
        <v>0</v>
      </c>
      <c r="K88" s="1">
        <f t="shared" si="25"/>
        <v>4.343534221418607E-3</v>
      </c>
      <c r="L88" s="1">
        <f t="shared" si="26"/>
        <v>0</v>
      </c>
      <c r="M88" s="4">
        <f t="shared" si="17"/>
        <v>1.5515084334436352E-3</v>
      </c>
      <c r="N88" s="1">
        <f t="shared" si="18"/>
        <v>6.1549069927597406</v>
      </c>
      <c r="O88">
        <f>((-0.0000000008)*V88^3+(0.000003)*V88^2-0.004*V88+2.013)*('Exhaust Gas Math'!$E$10/(T88+'Exhaust Gas Math'!$E$10))+(357.45*V88^-1.004)*(T88/(T88+'Exhaust Gas Math'!$E$10))</f>
        <v>0.17819999999999947</v>
      </c>
      <c r="P88">
        <f t="shared" si="27"/>
        <v>0</v>
      </c>
      <c r="Q88">
        <f t="shared" si="19"/>
        <v>0</v>
      </c>
      <c r="R88" s="4">
        <f t="shared" si="20"/>
        <v>3.9769296294121147E-5</v>
      </c>
      <c r="S88">
        <f t="shared" si="28"/>
        <v>0</v>
      </c>
      <c r="T88">
        <f>S88*'Exhaust Gas Math'!$C$14</f>
        <v>0</v>
      </c>
      <c r="U88">
        <f>(T88/'Exhaust Gas Math'!$B$14)+('Exhaust Gas Math'!$D$10)</f>
        <v>4.4059320573952224E-4</v>
      </c>
      <c r="V88">
        <f>('Exhaust Gas Math'!$E$10*((-0.000000001)*V87^3+(0.000002)*V87^2-0.0012*V87+1.3446)*$B$18+T88*'Exhaust Gas Math'!$D$14*$B$17)/('Exhaust Gas Math'!$E$10*((-0.000000001)*V87^3+(0.000002)*V87^2-0.0012*V87+1.3446)+T88*'Exhaust Gas Math'!$D$14)</f>
        <v>1100</v>
      </c>
      <c r="W88">
        <f t="shared" si="21"/>
        <v>101325</v>
      </c>
      <c r="X88">
        <f t="shared" si="22"/>
        <v>101325</v>
      </c>
    </row>
    <row r="89" spans="3:24" x14ac:dyDescent="0.2">
      <c r="C89" s="1"/>
      <c r="D89" s="1"/>
      <c r="E89">
        <f t="shared" si="15"/>
        <v>1.0625000000000001E-2</v>
      </c>
      <c r="F89">
        <f t="shared" si="16"/>
        <v>101325</v>
      </c>
      <c r="H89" s="1">
        <v>1.0625000000000001E-2</v>
      </c>
      <c r="I89" s="1">
        <f t="shared" si="23"/>
        <v>382.5</v>
      </c>
      <c r="J89" s="1">
        <f t="shared" si="24"/>
        <v>0</v>
      </c>
      <c r="K89" s="1">
        <f t="shared" si="25"/>
        <v>4.6659357902181188E-3</v>
      </c>
      <c r="L89" s="1">
        <f t="shared" si="26"/>
        <v>0</v>
      </c>
      <c r="M89" s="4">
        <f t="shared" si="17"/>
        <v>2.4130188193922097E-3</v>
      </c>
      <c r="N89" s="1">
        <f t="shared" si="18"/>
        <v>7.6221728149335144</v>
      </c>
      <c r="O89">
        <f>((-0.0000000008)*V89^3+(0.000003)*V89^2-0.004*V89+2.013)*('Exhaust Gas Math'!$E$10/(T89+'Exhaust Gas Math'!$E$10))+(357.45*V89^-1.004)*(T89/(T89+'Exhaust Gas Math'!$E$10))</f>
        <v>0.17819999999999947</v>
      </c>
      <c r="P89">
        <f t="shared" si="27"/>
        <v>0</v>
      </c>
      <c r="Q89">
        <f t="shared" si="19"/>
        <v>0</v>
      </c>
      <c r="R89" s="4">
        <f t="shared" si="20"/>
        <v>3.9769296294121147E-5</v>
      </c>
      <c r="S89">
        <f t="shared" si="28"/>
        <v>0</v>
      </c>
      <c r="T89">
        <f>S89*'Exhaust Gas Math'!$C$14</f>
        <v>0</v>
      </c>
      <c r="U89">
        <f>(T89/'Exhaust Gas Math'!$B$14)+('Exhaust Gas Math'!$D$10)</f>
        <v>4.4059320573952224E-4</v>
      </c>
      <c r="V89">
        <f>('Exhaust Gas Math'!$E$10*((-0.000000001)*V88^3+(0.000002)*V88^2-0.0012*V88+1.3446)*$B$18+T89*'Exhaust Gas Math'!$D$14*$B$17)/('Exhaust Gas Math'!$E$10*((-0.000000001)*V88^3+(0.000002)*V88^2-0.0012*V88+1.3446)+T89*'Exhaust Gas Math'!$D$14)</f>
        <v>1100</v>
      </c>
      <c r="W89">
        <f t="shared" si="21"/>
        <v>101325</v>
      </c>
      <c r="X89">
        <f t="shared" si="22"/>
        <v>101325</v>
      </c>
    </row>
    <row r="90" spans="3:24" x14ac:dyDescent="0.2">
      <c r="C90" s="1"/>
      <c r="D90" s="1"/>
      <c r="E90">
        <f t="shared" si="15"/>
        <v>1.0749999999999999E-2</v>
      </c>
      <c r="F90">
        <f t="shared" si="16"/>
        <v>101325</v>
      </c>
      <c r="H90" s="1">
        <v>1.0749999999999999E-2</v>
      </c>
      <c r="I90" s="1">
        <f t="shared" si="23"/>
        <v>386.99999999999994</v>
      </c>
      <c r="J90" s="1">
        <f t="shared" si="24"/>
        <v>0</v>
      </c>
      <c r="K90" s="1">
        <f t="shared" si="25"/>
        <v>4.9818816821449435E-3</v>
      </c>
      <c r="L90" s="1">
        <f t="shared" si="26"/>
        <v>0</v>
      </c>
      <c r="M90" s="4">
        <f t="shared" si="17"/>
        <v>3.4550931832287336E-3</v>
      </c>
      <c r="N90" s="1">
        <f t="shared" si="18"/>
        <v>9.0424454070735596</v>
      </c>
      <c r="O90">
        <f>((-0.0000000008)*V90^3+(0.000003)*V90^2-0.004*V90+2.013)*('Exhaust Gas Math'!$E$10/(T90+'Exhaust Gas Math'!$E$10))+(357.45*V90^-1.004)*(T90/(T90+'Exhaust Gas Math'!$E$10))</f>
        <v>0.17819999999999947</v>
      </c>
      <c r="P90">
        <f t="shared" si="27"/>
        <v>0</v>
      </c>
      <c r="Q90">
        <f t="shared" si="19"/>
        <v>0</v>
      </c>
      <c r="R90" s="4">
        <f t="shared" si="20"/>
        <v>3.9769296294121147E-5</v>
      </c>
      <c r="S90">
        <f t="shared" si="28"/>
        <v>0</v>
      </c>
      <c r="T90">
        <f>S90*'Exhaust Gas Math'!$C$14</f>
        <v>0</v>
      </c>
      <c r="U90">
        <f>(T90/'Exhaust Gas Math'!$B$14)+('Exhaust Gas Math'!$D$10)</f>
        <v>4.4059320573952224E-4</v>
      </c>
      <c r="V90">
        <f>('Exhaust Gas Math'!$E$10*((-0.000000001)*V89^3+(0.000002)*V89^2-0.0012*V89+1.3446)*$B$18+T90*'Exhaust Gas Math'!$D$14*$B$17)/('Exhaust Gas Math'!$E$10*((-0.000000001)*V89^3+(0.000002)*V89^2-0.0012*V89+1.3446)+T90*'Exhaust Gas Math'!$D$14)</f>
        <v>1100</v>
      </c>
      <c r="W90">
        <f t="shared" si="21"/>
        <v>101325</v>
      </c>
      <c r="X90">
        <f t="shared" si="22"/>
        <v>101325</v>
      </c>
    </row>
    <row r="91" spans="3:24" x14ac:dyDescent="0.2">
      <c r="C91" s="1"/>
      <c r="D91" s="1"/>
      <c r="E91">
        <f t="shared" si="15"/>
        <v>1.0874999999999999E-2</v>
      </c>
      <c r="F91">
        <f t="shared" si="16"/>
        <v>101325</v>
      </c>
      <c r="H91" s="1">
        <v>1.0874999999999999E-2</v>
      </c>
      <c r="I91" s="1">
        <f t="shared" si="23"/>
        <v>391.5</v>
      </c>
      <c r="J91" s="1">
        <f t="shared" si="24"/>
        <v>0</v>
      </c>
      <c r="K91" s="1">
        <f t="shared" si="25"/>
        <v>5.2890164747641279E-3</v>
      </c>
      <c r="L91" s="1">
        <f t="shared" si="26"/>
        <v>0</v>
      </c>
      <c r="M91" s="4">
        <f t="shared" si="17"/>
        <v>4.6713067899752624E-3</v>
      </c>
      <c r="N91" s="1">
        <f t="shared" si="18"/>
        <v>10.40696831636077</v>
      </c>
      <c r="O91">
        <f>((-0.0000000008)*V91^3+(0.000003)*V91^2-0.004*V91+2.013)*('Exhaust Gas Math'!$E$10/(T91+'Exhaust Gas Math'!$E$10))+(357.45*V91^-1.004)*(T91/(T91+'Exhaust Gas Math'!$E$10))</f>
        <v>0.17819999999999947</v>
      </c>
      <c r="P91">
        <f t="shared" si="27"/>
        <v>0</v>
      </c>
      <c r="Q91">
        <f t="shared" si="19"/>
        <v>0</v>
      </c>
      <c r="R91" s="4">
        <f t="shared" si="20"/>
        <v>3.9769296294121147E-5</v>
      </c>
      <c r="S91">
        <f t="shared" si="28"/>
        <v>0</v>
      </c>
      <c r="T91">
        <f>S91*'Exhaust Gas Math'!$C$14</f>
        <v>0</v>
      </c>
      <c r="U91">
        <f>(T91/'Exhaust Gas Math'!$B$14)+('Exhaust Gas Math'!$D$10)</f>
        <v>4.4059320573952224E-4</v>
      </c>
      <c r="V91">
        <f>('Exhaust Gas Math'!$E$10*((-0.000000001)*V90^3+(0.000002)*V90^2-0.0012*V90+1.3446)*$B$18+T91*'Exhaust Gas Math'!$D$14*$B$17)/('Exhaust Gas Math'!$E$10*((-0.000000001)*V90^3+(0.000002)*V90^2-0.0012*V90+1.3446)+T91*'Exhaust Gas Math'!$D$14)</f>
        <v>1100</v>
      </c>
      <c r="W91">
        <f t="shared" si="21"/>
        <v>101325</v>
      </c>
      <c r="X91">
        <f t="shared" si="22"/>
        <v>101325</v>
      </c>
    </row>
    <row r="92" spans="3:24" x14ac:dyDescent="0.2">
      <c r="C92" s="1"/>
      <c r="D92" s="1"/>
      <c r="E92">
        <f t="shared" si="15"/>
        <v>1.0999999999999999E-2</v>
      </c>
      <c r="F92">
        <f t="shared" si="16"/>
        <v>101325</v>
      </c>
      <c r="H92" s="1">
        <v>1.0999999999999999E-2</v>
      </c>
      <c r="I92" s="1">
        <f t="shared" si="23"/>
        <v>396</v>
      </c>
      <c r="J92" s="1">
        <f t="shared" si="24"/>
        <v>0</v>
      </c>
      <c r="K92" s="1">
        <f t="shared" si="25"/>
        <v>5.5850504336635871E-3</v>
      </c>
      <c r="L92" s="1">
        <f t="shared" si="26"/>
        <v>0</v>
      </c>
      <c r="M92" s="4">
        <f t="shared" si="17"/>
        <v>6.0541612783141623E-3</v>
      </c>
      <c r="N92" s="1">
        <f t="shared" si="18"/>
        <v>11.707328805309492</v>
      </c>
      <c r="O92">
        <f>((-0.0000000008)*V92^3+(0.000003)*V92^2-0.004*V92+2.013)*('Exhaust Gas Math'!$E$10/(T92+'Exhaust Gas Math'!$E$10))+(357.45*V92^-1.004)*(T92/(T92+'Exhaust Gas Math'!$E$10))</f>
        <v>0.17819999999999947</v>
      </c>
      <c r="P92">
        <f t="shared" si="27"/>
        <v>0</v>
      </c>
      <c r="Q92">
        <f t="shared" si="19"/>
        <v>0</v>
      </c>
      <c r="R92" s="4">
        <f t="shared" si="20"/>
        <v>3.9769296294121147E-5</v>
      </c>
      <c r="S92">
        <f t="shared" si="28"/>
        <v>0</v>
      </c>
      <c r="T92">
        <f>S92*'Exhaust Gas Math'!$C$14</f>
        <v>0</v>
      </c>
      <c r="U92">
        <f>(T92/'Exhaust Gas Math'!$B$14)+('Exhaust Gas Math'!$D$10)</f>
        <v>4.4059320573952224E-4</v>
      </c>
      <c r="V92">
        <f>('Exhaust Gas Math'!$E$10*((-0.000000001)*V91^3+(0.000002)*V91^2-0.0012*V91+1.3446)*$B$18+T92*'Exhaust Gas Math'!$D$14*$B$17)/('Exhaust Gas Math'!$E$10*((-0.000000001)*V91^3+(0.000002)*V91^2-0.0012*V91+1.3446)+T92*'Exhaust Gas Math'!$D$14)</f>
        <v>1100</v>
      </c>
      <c r="W92">
        <f t="shared" si="21"/>
        <v>101325</v>
      </c>
      <c r="X92">
        <f t="shared" si="22"/>
        <v>101325</v>
      </c>
    </row>
    <row r="93" spans="3:24" x14ac:dyDescent="0.2">
      <c r="C93" s="1"/>
      <c r="D93" s="1"/>
      <c r="E93">
        <f t="shared" si="15"/>
        <v>1.1124999999999999E-2</v>
      </c>
      <c r="F93">
        <f t="shared" si="16"/>
        <v>101325</v>
      </c>
      <c r="H93" s="1">
        <v>1.1124999999999999E-2</v>
      </c>
      <c r="I93" s="1">
        <f t="shared" si="23"/>
        <v>400.5</v>
      </c>
      <c r="J93" s="1">
        <f t="shared" si="24"/>
        <v>0</v>
      </c>
      <c r="K93" s="1">
        <f t="shared" si="25"/>
        <v>5.8677765827561939E-3</v>
      </c>
      <c r="L93" s="1">
        <f t="shared" si="26"/>
        <v>0</v>
      </c>
      <c r="M93" s="4">
        <f t="shared" si="17"/>
        <v>7.5951308904790051E-3</v>
      </c>
      <c r="N93" s="1">
        <f t="shared" si="18"/>
        <v>12.935509719091586</v>
      </c>
      <c r="O93">
        <f>((-0.0000000008)*V93^3+(0.000003)*V93^2-0.004*V93+2.013)*('Exhaust Gas Math'!$E$10/(T93+'Exhaust Gas Math'!$E$10))+(357.45*V93^-1.004)*(T93/(T93+'Exhaust Gas Math'!$E$10))</f>
        <v>0.17819999999999947</v>
      </c>
      <c r="P93">
        <f t="shared" si="27"/>
        <v>0</v>
      </c>
      <c r="Q93">
        <f t="shared" si="19"/>
        <v>0</v>
      </c>
      <c r="R93" s="4">
        <f t="shared" si="20"/>
        <v>3.9769296294121147E-5</v>
      </c>
      <c r="S93">
        <f t="shared" si="28"/>
        <v>0</v>
      </c>
      <c r="T93">
        <f>S93*'Exhaust Gas Math'!$C$14</f>
        <v>0</v>
      </c>
      <c r="U93">
        <f>(T93/'Exhaust Gas Math'!$B$14)+('Exhaust Gas Math'!$D$10)</f>
        <v>4.4059320573952224E-4</v>
      </c>
      <c r="V93">
        <f>('Exhaust Gas Math'!$E$10*((-0.000000001)*V92^3+(0.000002)*V92^2-0.0012*V92+1.3446)*$B$18+T93*'Exhaust Gas Math'!$D$14*$B$17)/('Exhaust Gas Math'!$E$10*((-0.000000001)*V92^3+(0.000002)*V92^2-0.0012*V92+1.3446)+T93*'Exhaust Gas Math'!$D$14)</f>
        <v>1100</v>
      </c>
      <c r="W93">
        <f t="shared" si="21"/>
        <v>101325</v>
      </c>
      <c r="X93">
        <f t="shared" si="22"/>
        <v>101325</v>
      </c>
    </row>
    <row r="94" spans="3:24" x14ac:dyDescent="0.2">
      <c r="C94" s="1"/>
      <c r="D94" s="1"/>
      <c r="E94">
        <f t="shared" si="15"/>
        <v>1.125E-2</v>
      </c>
      <c r="F94">
        <f t="shared" si="16"/>
        <v>101325</v>
      </c>
      <c r="H94" s="1">
        <v>1.125E-2</v>
      </c>
      <c r="I94" s="1">
        <f t="shared" si="23"/>
        <v>405</v>
      </c>
      <c r="J94" s="1">
        <f t="shared" si="24"/>
        <v>0</v>
      </c>
      <c r="K94" s="1">
        <f t="shared" si="25"/>
        <v>6.135087157606512E-3</v>
      </c>
      <c r="L94" s="1">
        <f t="shared" si="26"/>
        <v>0</v>
      </c>
      <c r="M94" s="4">
        <f t="shared" si="17"/>
        <v>9.2847150363864379E-3</v>
      </c>
      <c r="N94" s="1">
        <f t="shared" si="18"/>
        <v>14.083938913962017</v>
      </c>
      <c r="O94">
        <f>((-0.0000000008)*V94^3+(0.000003)*V94^2-0.004*V94+2.013)*('Exhaust Gas Math'!$E$10/(T94+'Exhaust Gas Math'!$E$10))+(357.45*V94^-1.004)*(T94/(T94+'Exhaust Gas Math'!$E$10))</f>
        <v>0.17819999999999947</v>
      </c>
      <c r="P94">
        <f t="shared" si="27"/>
        <v>0</v>
      </c>
      <c r="Q94">
        <f t="shared" si="19"/>
        <v>0</v>
      </c>
      <c r="R94" s="4">
        <f t="shared" si="20"/>
        <v>3.9769296294121147E-5</v>
      </c>
      <c r="S94">
        <f t="shared" si="28"/>
        <v>0</v>
      </c>
      <c r="T94">
        <f>S94*'Exhaust Gas Math'!$C$14</f>
        <v>0</v>
      </c>
      <c r="U94">
        <f>(T94/'Exhaust Gas Math'!$B$14)+('Exhaust Gas Math'!$D$10)</f>
        <v>4.4059320573952224E-4</v>
      </c>
      <c r="V94">
        <f>('Exhaust Gas Math'!$E$10*((-0.000000001)*V93^3+(0.000002)*V93^2-0.0012*V93+1.3446)*$B$18+T94*'Exhaust Gas Math'!$D$14*$B$17)/('Exhaust Gas Math'!$E$10*((-0.000000001)*V93^3+(0.000002)*V93^2-0.0012*V93+1.3446)+T94*'Exhaust Gas Math'!$D$14)</f>
        <v>1100</v>
      </c>
      <c r="W94">
        <f t="shared" si="21"/>
        <v>101325</v>
      </c>
      <c r="X94">
        <f t="shared" si="22"/>
        <v>101325</v>
      </c>
    </row>
    <row r="95" spans="3:24" x14ac:dyDescent="0.2">
      <c r="C95" s="1"/>
      <c r="D95" s="1"/>
      <c r="E95">
        <f t="shared" si="15"/>
        <v>1.1375E-2</v>
      </c>
      <c r="F95">
        <f t="shared" si="16"/>
        <v>101325</v>
      </c>
      <c r="H95" s="1">
        <v>1.1375E-2</v>
      </c>
      <c r="I95" s="1">
        <f t="shared" si="23"/>
        <v>409.5</v>
      </c>
      <c r="J95" s="1">
        <f t="shared" si="24"/>
        <v>0</v>
      </c>
      <c r="K95" s="1">
        <f t="shared" si="25"/>
        <v>6.384989319120263E-3</v>
      </c>
      <c r="L95" s="1">
        <f t="shared" si="26"/>
        <v>0</v>
      </c>
      <c r="M95" s="4">
        <f t="shared" si="17"/>
        <v>1.111249686793318E-2</v>
      </c>
      <c r="N95" s="1">
        <f t="shared" si="18"/>
        <v>15.145535942042933</v>
      </c>
      <c r="O95">
        <f>((-0.0000000008)*V95^3+(0.000003)*V95^2-0.004*V95+2.013)*('Exhaust Gas Math'!$E$10/(T95+'Exhaust Gas Math'!$E$10))+(357.45*V95^-1.004)*(T95/(T95+'Exhaust Gas Math'!$E$10))</f>
        <v>0.17819999999999947</v>
      </c>
      <c r="P95">
        <f t="shared" si="27"/>
        <v>0</v>
      </c>
      <c r="Q95">
        <f t="shared" si="19"/>
        <v>0</v>
      </c>
      <c r="R95" s="4">
        <f t="shared" si="20"/>
        <v>3.9769296294121147E-5</v>
      </c>
      <c r="S95">
        <f t="shared" si="28"/>
        <v>0</v>
      </c>
      <c r="T95">
        <f>S95*'Exhaust Gas Math'!$C$14</f>
        <v>0</v>
      </c>
      <c r="U95">
        <f>(T95/'Exhaust Gas Math'!$B$14)+('Exhaust Gas Math'!$D$10)</f>
        <v>4.4059320573952224E-4</v>
      </c>
      <c r="V95">
        <f>('Exhaust Gas Math'!$E$10*((-0.000000001)*V94^3+(0.000002)*V94^2-0.0012*V94+1.3446)*$B$18+T95*'Exhaust Gas Math'!$D$14*$B$17)/('Exhaust Gas Math'!$E$10*((-0.000000001)*V94^3+(0.000002)*V94^2-0.0012*V94+1.3446)+T95*'Exhaust Gas Math'!$D$14)</f>
        <v>1100</v>
      </c>
      <c r="W95">
        <f t="shared" si="21"/>
        <v>101325</v>
      </c>
      <c r="X95">
        <f t="shared" si="22"/>
        <v>101325</v>
      </c>
    </row>
    <row r="96" spans="3:24" x14ac:dyDescent="0.2">
      <c r="C96" s="1"/>
      <c r="D96" s="1"/>
      <c r="E96">
        <f t="shared" si="15"/>
        <v>1.15E-2</v>
      </c>
      <c r="F96">
        <f t="shared" si="16"/>
        <v>101325</v>
      </c>
      <c r="H96" s="1">
        <v>1.15E-2</v>
      </c>
      <c r="I96" s="1">
        <f t="shared" si="23"/>
        <v>414</v>
      </c>
      <c r="J96" s="1">
        <f t="shared" si="24"/>
        <v>0</v>
      </c>
      <c r="K96" s="1">
        <f t="shared" si="25"/>
        <v>6.6156200104487313E-3</v>
      </c>
      <c r="L96" s="1">
        <f t="shared" si="26"/>
        <v>0</v>
      </c>
      <c r="M96" s="4">
        <f t="shared" si="17"/>
        <v>1.3067207502328593E-2</v>
      </c>
      <c r="N96" s="1">
        <f t="shared" si="18"/>
        <v>16.11375570463937</v>
      </c>
      <c r="O96">
        <f>((-0.0000000008)*V96^3+(0.000003)*V96^2-0.004*V96+2.013)*('Exhaust Gas Math'!$E$10/(T96+'Exhaust Gas Math'!$E$10))+(357.45*V96^-1.004)*(T96/(T96+'Exhaust Gas Math'!$E$10))</f>
        <v>0.17819999999999947</v>
      </c>
      <c r="P96">
        <f t="shared" si="27"/>
        <v>0</v>
      </c>
      <c r="Q96">
        <f t="shared" si="19"/>
        <v>0</v>
      </c>
      <c r="R96" s="4">
        <f t="shared" si="20"/>
        <v>3.9769296294121147E-5</v>
      </c>
      <c r="S96">
        <f t="shared" si="28"/>
        <v>0</v>
      </c>
      <c r="T96">
        <f>S96*'Exhaust Gas Math'!$C$14</f>
        <v>0</v>
      </c>
      <c r="U96">
        <f>(T96/'Exhaust Gas Math'!$B$14)+('Exhaust Gas Math'!$D$10)</f>
        <v>4.4059320573952224E-4</v>
      </c>
      <c r="V96">
        <f>('Exhaust Gas Math'!$E$10*((-0.000000001)*V95^3+(0.000002)*V95^2-0.0012*V95+1.3446)*$B$18+T96*'Exhaust Gas Math'!$D$14*$B$17)/('Exhaust Gas Math'!$E$10*((-0.000000001)*V95^3+(0.000002)*V95^2-0.0012*V95+1.3446)+T96*'Exhaust Gas Math'!$D$14)</f>
        <v>1100</v>
      </c>
      <c r="W96">
        <f t="shared" si="21"/>
        <v>101325</v>
      </c>
      <c r="X96">
        <f t="shared" si="22"/>
        <v>101325</v>
      </c>
    </row>
    <row r="97" spans="3:24" x14ac:dyDescent="0.2">
      <c r="C97" s="1"/>
      <c r="D97" s="1"/>
      <c r="E97">
        <f t="shared" si="15"/>
        <v>1.1625E-2</v>
      </c>
      <c r="F97">
        <f t="shared" si="16"/>
        <v>101325</v>
      </c>
      <c r="H97" s="1">
        <v>1.1625E-2</v>
      </c>
      <c r="I97" s="1">
        <f t="shared" si="23"/>
        <v>418.5</v>
      </c>
      <c r="J97" s="1">
        <f t="shared" si="24"/>
        <v>0</v>
      </c>
      <c r="K97" s="1">
        <f t="shared" si="25"/>
        <v>6.8252598463476918E-3</v>
      </c>
      <c r="L97" s="1">
        <f t="shared" si="26"/>
        <v>0</v>
      </c>
      <c r="M97" s="4">
        <f t="shared" si="17"/>
        <v>1.5136795498504427E-2</v>
      </c>
      <c r="N97" s="1">
        <f t="shared" si="18"/>
        <v>16.982628804949201</v>
      </c>
      <c r="O97">
        <f>((-0.0000000008)*V97^3+(0.000003)*V97^2-0.004*V97+2.013)*('Exhaust Gas Math'!$E$10/(T97+'Exhaust Gas Math'!$E$10))+(357.45*V97^-1.004)*(T97/(T97+'Exhaust Gas Math'!$E$10))</f>
        <v>0.17819999999999947</v>
      </c>
      <c r="P97">
        <f t="shared" si="27"/>
        <v>0</v>
      </c>
      <c r="Q97">
        <f t="shared" si="19"/>
        <v>0</v>
      </c>
      <c r="R97" s="4">
        <f t="shared" si="20"/>
        <v>3.9769296294121147E-5</v>
      </c>
      <c r="S97">
        <f t="shared" si="28"/>
        <v>0</v>
      </c>
      <c r="T97">
        <f>S97*'Exhaust Gas Math'!$C$14</f>
        <v>0</v>
      </c>
      <c r="U97">
        <f>(T97/'Exhaust Gas Math'!$B$14)+('Exhaust Gas Math'!$D$10)</f>
        <v>4.4059320573952224E-4</v>
      </c>
      <c r="V97">
        <f>('Exhaust Gas Math'!$E$10*((-0.000000001)*V96^3+(0.000002)*V96^2-0.0012*V96+1.3446)*$B$18+T97*'Exhaust Gas Math'!$D$14*$B$17)/('Exhaust Gas Math'!$E$10*((-0.000000001)*V96^3+(0.000002)*V96^2-0.0012*V96+1.3446)+T97*'Exhaust Gas Math'!$D$14)</f>
        <v>1100</v>
      </c>
      <c r="W97">
        <f t="shared" si="21"/>
        <v>101325</v>
      </c>
      <c r="X97">
        <f t="shared" si="22"/>
        <v>101325</v>
      </c>
    </row>
    <row r="98" spans="3:24" x14ac:dyDescent="0.2">
      <c r="C98" s="1"/>
      <c r="D98" s="1"/>
      <c r="E98">
        <f t="shared" si="15"/>
        <v>1.175E-2</v>
      </c>
      <c r="F98">
        <f t="shared" si="16"/>
        <v>101325</v>
      </c>
      <c r="H98" s="1">
        <v>1.175E-2</v>
      </c>
      <c r="I98" s="1">
        <f t="shared" si="23"/>
        <v>423</v>
      </c>
      <c r="J98" s="1">
        <f t="shared" si="24"/>
        <v>0</v>
      </c>
      <c r="K98" s="1">
        <f t="shared" si="25"/>
        <v>7.0123459314437395E-3</v>
      </c>
      <c r="L98" s="1">
        <f t="shared" si="26"/>
        <v>0</v>
      </c>
      <c r="M98" s="4">
        <f t="shared" si="17"/>
        <v>1.7308501158256356E-2</v>
      </c>
      <c r="N98" s="1">
        <f t="shared" si="18"/>
        <v>17.746798351379368</v>
      </c>
      <c r="O98">
        <f>((-0.0000000008)*V98^3+(0.000003)*V98^2-0.004*V98+2.013)*('Exhaust Gas Math'!$E$10/(T98+'Exhaust Gas Math'!$E$10))+(357.45*V98^-1.004)*(T98/(T98+'Exhaust Gas Math'!$E$10))</f>
        <v>0.17819999999999947</v>
      </c>
      <c r="P98">
        <f t="shared" si="27"/>
        <v>0</v>
      </c>
      <c r="Q98">
        <f t="shared" si="19"/>
        <v>0</v>
      </c>
      <c r="R98" s="4">
        <f t="shared" si="20"/>
        <v>3.9769296294121147E-5</v>
      </c>
      <c r="S98">
        <f t="shared" si="28"/>
        <v>0</v>
      </c>
      <c r="T98">
        <f>S98*'Exhaust Gas Math'!$C$14</f>
        <v>0</v>
      </c>
      <c r="U98">
        <f>(T98/'Exhaust Gas Math'!$B$14)+('Exhaust Gas Math'!$D$10)</f>
        <v>4.4059320573952224E-4</v>
      </c>
      <c r="V98">
        <f>('Exhaust Gas Math'!$E$10*((-0.000000001)*V97^3+(0.000002)*V97^2-0.0012*V97+1.3446)*$B$18+T98*'Exhaust Gas Math'!$D$14*$B$17)/('Exhaust Gas Math'!$E$10*((-0.000000001)*V97^3+(0.000002)*V97^2-0.0012*V97+1.3446)+T98*'Exhaust Gas Math'!$D$14)</f>
        <v>1100</v>
      </c>
      <c r="W98">
        <f t="shared" si="21"/>
        <v>101325</v>
      </c>
      <c r="X98">
        <f t="shared" si="22"/>
        <v>101325</v>
      </c>
    </row>
    <row r="99" spans="3:24" x14ac:dyDescent="0.2">
      <c r="C99" s="1"/>
      <c r="D99" s="1"/>
      <c r="E99">
        <f t="shared" si="15"/>
        <v>1.1875E-2</v>
      </c>
      <c r="F99">
        <f t="shared" si="16"/>
        <v>101325</v>
      </c>
      <c r="H99" s="1">
        <v>1.1875E-2</v>
      </c>
      <c r="I99" s="1">
        <f t="shared" si="23"/>
        <v>427.5</v>
      </c>
      <c r="J99" s="1">
        <f t="shared" si="24"/>
        <v>0</v>
      </c>
      <c r="K99" s="1">
        <f t="shared" si="25"/>
        <v>7.1754835118458815E-3</v>
      </c>
      <c r="L99" s="1">
        <f t="shared" si="26"/>
        <v>0</v>
      </c>
      <c r="M99" s="4">
        <f t="shared" si="17"/>
        <v>1.9568935194026658E-2</v>
      </c>
      <c r="N99" s="1">
        <f t="shared" si="18"/>
        <v>18.401552984563995</v>
      </c>
      <c r="O99">
        <f>((-0.0000000008)*V99^3+(0.000003)*V99^2-0.004*V99+2.013)*('Exhaust Gas Math'!$E$10/(T99+'Exhaust Gas Math'!$E$10))+(357.45*V99^-1.004)*(T99/(T99+'Exhaust Gas Math'!$E$10))</f>
        <v>0.17819999999999947</v>
      </c>
      <c r="P99">
        <f t="shared" si="27"/>
        <v>0</v>
      </c>
      <c r="Q99">
        <f t="shared" si="19"/>
        <v>0</v>
      </c>
      <c r="R99" s="4">
        <f t="shared" si="20"/>
        <v>3.9769296294121147E-5</v>
      </c>
      <c r="S99">
        <f t="shared" si="28"/>
        <v>0</v>
      </c>
      <c r="T99">
        <f>S99*'Exhaust Gas Math'!$C$14</f>
        <v>0</v>
      </c>
      <c r="U99">
        <f>(T99/'Exhaust Gas Math'!$B$14)+('Exhaust Gas Math'!$D$10)</f>
        <v>4.4059320573952224E-4</v>
      </c>
      <c r="V99">
        <f>('Exhaust Gas Math'!$E$10*((-0.000000001)*V98^3+(0.000002)*V98^2-0.0012*V98+1.3446)*$B$18+T99*'Exhaust Gas Math'!$D$14*$B$17)/('Exhaust Gas Math'!$E$10*((-0.000000001)*V98^3+(0.000002)*V98^2-0.0012*V98+1.3446)+T99*'Exhaust Gas Math'!$D$14)</f>
        <v>1100</v>
      </c>
      <c r="W99">
        <f t="shared" si="21"/>
        <v>101325</v>
      </c>
      <c r="X99">
        <f t="shared" si="22"/>
        <v>101325</v>
      </c>
    </row>
    <row r="100" spans="3:24" x14ac:dyDescent="0.2">
      <c r="C100" s="1"/>
      <c r="D100" s="1"/>
      <c r="E100">
        <f t="shared" si="15"/>
        <v>1.2E-2</v>
      </c>
      <c r="F100">
        <f t="shared" si="16"/>
        <v>101325</v>
      </c>
      <c r="H100" s="1">
        <v>1.2E-2</v>
      </c>
      <c r="I100" s="1">
        <f t="shared" si="23"/>
        <v>432</v>
      </c>
      <c r="J100" s="1">
        <f t="shared" si="24"/>
        <v>0</v>
      </c>
      <c r="K100" s="1">
        <f t="shared" si="25"/>
        <v>7.3134563732380441E-3</v>
      </c>
      <c r="L100" s="1">
        <f t="shared" si="26"/>
        <v>0</v>
      </c>
      <c r="M100" s="4">
        <f t="shared" si="17"/>
        <v>2.1904161278314183E-2</v>
      </c>
      <c r="N100" s="1">
        <f t="shared" si="18"/>
        <v>18.942855924461469</v>
      </c>
      <c r="O100">
        <f>((-0.0000000008)*V100^3+(0.000003)*V100^2-0.004*V100+2.013)*('Exhaust Gas Math'!$E$10/(T100+'Exhaust Gas Math'!$E$10))+(357.45*V100^-1.004)*(T100/(T100+'Exhaust Gas Math'!$E$10))</f>
        <v>0.17819999999999947</v>
      </c>
      <c r="P100">
        <f t="shared" si="27"/>
        <v>0</v>
      </c>
      <c r="Q100">
        <f t="shared" si="19"/>
        <v>0</v>
      </c>
      <c r="R100" s="4">
        <f t="shared" si="20"/>
        <v>3.9769296294121147E-5</v>
      </c>
      <c r="S100">
        <f t="shared" si="28"/>
        <v>0</v>
      </c>
      <c r="T100">
        <f>S100*'Exhaust Gas Math'!$C$14</f>
        <v>0</v>
      </c>
      <c r="U100">
        <f>(T100/'Exhaust Gas Math'!$B$14)+('Exhaust Gas Math'!$D$10)</f>
        <v>4.4059320573952224E-4</v>
      </c>
      <c r="V100">
        <f>('Exhaust Gas Math'!$E$10*((-0.000000001)*V99^3+(0.000002)*V99^2-0.0012*V99+1.3446)*$B$18+T100*'Exhaust Gas Math'!$D$14*$B$17)/('Exhaust Gas Math'!$E$10*((-0.000000001)*V99^3+(0.000002)*V99^2-0.0012*V99+1.3446)+T100*'Exhaust Gas Math'!$D$14)</f>
        <v>1100</v>
      </c>
      <c r="W100">
        <f t="shared" si="21"/>
        <v>101325</v>
      </c>
      <c r="X100">
        <f t="shared" si="22"/>
        <v>101325</v>
      </c>
    </row>
    <row r="101" spans="3:24" x14ac:dyDescent="0.2">
      <c r="C101" s="1"/>
      <c r="D101" s="1"/>
      <c r="E101">
        <f t="shared" si="15"/>
        <v>1.2125E-2</v>
      </c>
      <c r="F101">
        <f t="shared" si="16"/>
        <v>101325</v>
      </c>
      <c r="H101" s="1">
        <v>1.2125E-2</v>
      </c>
      <c r="I101" s="1">
        <f t="shared" si="23"/>
        <v>436.5</v>
      </c>
      <c r="J101" s="1">
        <f t="shared" si="24"/>
        <v>0</v>
      </c>
      <c r="K101" s="1">
        <f t="shared" si="25"/>
        <v>7.4252359079331302E-3</v>
      </c>
      <c r="L101" s="1">
        <f t="shared" si="26"/>
        <v>0</v>
      </c>
      <c r="M101" s="4">
        <f t="shared" si="17"/>
        <v>2.4299781965767802E-2</v>
      </c>
      <c r="N101" s="1">
        <f t="shared" si="18"/>
        <v>19.36736985844583</v>
      </c>
      <c r="O101">
        <f>((-0.0000000008)*V101^3+(0.000003)*V101^2-0.004*V101+2.013)*('Exhaust Gas Math'!$E$10/(T101+'Exhaust Gas Math'!$E$10))+(357.45*V101^-1.004)*(T101/(T101+'Exhaust Gas Math'!$E$10))</f>
        <v>0.17819999999999947</v>
      </c>
      <c r="P101">
        <f t="shared" si="27"/>
        <v>0</v>
      </c>
      <c r="Q101">
        <f t="shared" si="19"/>
        <v>0</v>
      </c>
      <c r="R101" s="4">
        <f t="shared" si="20"/>
        <v>3.9769296294121147E-5</v>
      </c>
      <c r="S101">
        <f t="shared" si="28"/>
        <v>0</v>
      </c>
      <c r="T101">
        <f>S101*'Exhaust Gas Math'!$C$14</f>
        <v>0</v>
      </c>
      <c r="U101">
        <f>(T101/'Exhaust Gas Math'!$B$14)+('Exhaust Gas Math'!$D$10)</f>
        <v>4.4059320573952224E-4</v>
      </c>
      <c r="V101">
        <f>('Exhaust Gas Math'!$E$10*((-0.000000001)*V100^3+(0.000002)*V100^2-0.0012*V100+1.3446)*$B$18+T101*'Exhaust Gas Math'!$D$14*$B$17)/('Exhaust Gas Math'!$E$10*((-0.000000001)*V100^3+(0.000002)*V100^2-0.0012*V100+1.3446)+T101*'Exhaust Gas Math'!$D$14)</f>
        <v>1100</v>
      </c>
      <c r="W101">
        <f t="shared" si="21"/>
        <v>101325</v>
      </c>
      <c r="X101">
        <f t="shared" si="22"/>
        <v>101325</v>
      </c>
    </row>
    <row r="102" spans="3:24" x14ac:dyDescent="0.2">
      <c r="C102" s="1"/>
      <c r="D102" s="1"/>
      <c r="E102">
        <f t="shared" si="15"/>
        <v>1.225E-2</v>
      </c>
      <c r="F102">
        <f t="shared" si="16"/>
        <v>101325</v>
      </c>
      <c r="H102" s="1">
        <v>1.225E-2</v>
      </c>
      <c r="I102" s="1">
        <f t="shared" si="23"/>
        <v>441</v>
      </c>
      <c r="J102" s="1">
        <f t="shared" si="24"/>
        <v>0</v>
      </c>
      <c r="K102" s="1">
        <f t="shared" si="25"/>
        <v>7.5099887832924869E-3</v>
      </c>
      <c r="L102" s="1">
        <f t="shared" si="26"/>
        <v>0</v>
      </c>
      <c r="M102" s="4">
        <f t="shared" si="17"/>
        <v>2.6741027458224698E-2</v>
      </c>
      <c r="N102" s="1">
        <f t="shared" si="18"/>
        <v>19.672477516948863</v>
      </c>
      <c r="O102">
        <f>((-0.0000000008)*V102^3+(0.000003)*V102^2-0.004*V102+2.013)*('Exhaust Gas Math'!$E$10/(T102+'Exhaust Gas Math'!$E$10))+(357.45*V102^-1.004)*(T102/(T102+'Exhaust Gas Math'!$E$10))</f>
        <v>0.17819999999999947</v>
      </c>
      <c r="P102">
        <f t="shared" si="27"/>
        <v>0</v>
      </c>
      <c r="Q102">
        <f t="shared" si="19"/>
        <v>0</v>
      </c>
      <c r="R102" s="4">
        <f t="shared" si="20"/>
        <v>3.9769296294121147E-5</v>
      </c>
      <c r="S102">
        <f t="shared" si="28"/>
        <v>0</v>
      </c>
      <c r="T102">
        <f>S102*'Exhaust Gas Math'!$C$14</f>
        <v>0</v>
      </c>
      <c r="U102">
        <f>(T102/'Exhaust Gas Math'!$B$14)+('Exhaust Gas Math'!$D$10)</f>
        <v>4.4059320573952224E-4</v>
      </c>
      <c r="V102">
        <f>('Exhaust Gas Math'!$E$10*((-0.000000001)*V101^3+(0.000002)*V101^2-0.0012*V101+1.3446)*$B$18+T102*'Exhaust Gas Math'!$D$14*$B$17)/('Exhaust Gas Math'!$E$10*((-0.000000001)*V101^3+(0.000002)*V101^2-0.0012*V101+1.3446)+T102*'Exhaust Gas Math'!$D$14)</f>
        <v>1100</v>
      </c>
      <c r="W102">
        <f t="shared" si="21"/>
        <v>101325</v>
      </c>
      <c r="X102">
        <f t="shared" si="22"/>
        <v>101325</v>
      </c>
    </row>
    <row r="103" spans="3:24" x14ac:dyDescent="0.2">
      <c r="C103" s="1"/>
      <c r="D103" s="1"/>
      <c r="E103">
        <f t="shared" si="15"/>
        <v>1.2375000000000001E-2</v>
      </c>
      <c r="F103">
        <f t="shared" si="16"/>
        <v>101325</v>
      </c>
      <c r="H103" s="1">
        <v>1.2375000000000001E-2</v>
      </c>
      <c r="I103" s="1">
        <f t="shared" si="23"/>
        <v>445.5</v>
      </c>
      <c r="J103" s="1">
        <f t="shared" si="24"/>
        <v>0</v>
      </c>
      <c r="K103" s="1">
        <f t="shared" si="25"/>
        <v>7.5670831543415418E-3</v>
      </c>
      <c r="L103" s="1">
        <f t="shared" si="26"/>
        <v>0</v>
      </c>
      <c r="M103" s="4">
        <f t="shared" si="17"/>
        <v>2.9212846665427318E-2</v>
      </c>
      <c r="N103" s="1">
        <f t="shared" si="18"/>
        <v>19.856297809797301</v>
      </c>
      <c r="O103">
        <f>((-0.0000000008)*V103^3+(0.000003)*V103^2-0.004*V103+2.013)*('Exhaust Gas Math'!$E$10/(T103+'Exhaust Gas Math'!$E$10))+(357.45*V103^-1.004)*(T103/(T103+'Exhaust Gas Math'!$E$10))</f>
        <v>0.17819999999999947</v>
      </c>
      <c r="P103">
        <f t="shared" si="27"/>
        <v>0</v>
      </c>
      <c r="Q103">
        <f t="shared" si="19"/>
        <v>0</v>
      </c>
      <c r="R103" s="4">
        <f t="shared" si="20"/>
        <v>3.9769296294121147E-5</v>
      </c>
      <c r="S103">
        <f t="shared" si="28"/>
        <v>0</v>
      </c>
      <c r="T103">
        <f>S103*'Exhaust Gas Math'!$C$14</f>
        <v>0</v>
      </c>
      <c r="U103">
        <f>(T103/'Exhaust Gas Math'!$B$14)+('Exhaust Gas Math'!$D$10)</f>
        <v>4.4059320573952224E-4</v>
      </c>
      <c r="V103">
        <f>('Exhaust Gas Math'!$E$10*((-0.000000001)*V102^3+(0.000002)*V102^2-0.0012*V102+1.3446)*$B$18+T103*'Exhaust Gas Math'!$D$14*$B$17)/('Exhaust Gas Math'!$E$10*((-0.000000001)*V102^3+(0.000002)*V102^2-0.0012*V102+1.3446)+T103*'Exhaust Gas Math'!$D$14)</f>
        <v>1100</v>
      </c>
      <c r="W103">
        <f t="shared" si="21"/>
        <v>101325</v>
      </c>
      <c r="X103">
        <f t="shared" si="22"/>
        <v>101325</v>
      </c>
    </row>
    <row r="104" spans="3:24" x14ac:dyDescent="0.2">
      <c r="C104" s="1"/>
      <c r="D104" s="1"/>
      <c r="E104">
        <f t="shared" si="15"/>
        <v>1.2500000000000001E-2</v>
      </c>
      <c r="F104">
        <f t="shared" si="16"/>
        <v>101325</v>
      </c>
      <c r="H104" s="1">
        <v>1.2500000000000001E-2</v>
      </c>
      <c r="I104" s="1">
        <f t="shared" si="23"/>
        <v>450</v>
      </c>
      <c r="J104" s="1">
        <f t="shared" si="24"/>
        <v>0</v>
      </c>
      <c r="K104" s="1">
        <f t="shared" si="25"/>
        <v>7.5960933742657112E-3</v>
      </c>
      <c r="L104" s="1">
        <f t="shared" si="26"/>
        <v>0</v>
      </c>
      <c r="M104" s="4">
        <f t="shared" si="17"/>
        <v>3.170000000000002E-2</v>
      </c>
      <c r="N104" s="1">
        <f t="shared" si="18"/>
        <v>19.917697423759289</v>
      </c>
      <c r="O104">
        <f>((-0.0000000008)*V104^3+(0.000003)*V104^2-0.004*V104+2.013)*('Exhaust Gas Math'!$E$10/(T104+'Exhaust Gas Math'!$E$10))+(357.45*V104^-1.004)*(T104/(T104+'Exhaust Gas Math'!$E$10))</f>
        <v>0.17819999999999947</v>
      </c>
      <c r="P104">
        <f t="shared" si="27"/>
        <v>0</v>
      </c>
      <c r="Q104">
        <f t="shared" si="19"/>
        <v>0</v>
      </c>
      <c r="R104" s="4">
        <f t="shared" si="20"/>
        <v>3.9769296294121147E-5</v>
      </c>
      <c r="S104">
        <f t="shared" si="28"/>
        <v>0</v>
      </c>
      <c r="T104">
        <f>S104*'Exhaust Gas Math'!$C$14</f>
        <v>0</v>
      </c>
      <c r="U104">
        <f>(T104/'Exhaust Gas Math'!$B$14)+('Exhaust Gas Math'!$D$10)</f>
        <v>4.4059320573952224E-4</v>
      </c>
      <c r="V104">
        <f>('Exhaust Gas Math'!$E$10*((-0.000000001)*V103^3+(0.000002)*V103^2-0.0012*V103+1.3446)*$B$18+T104*'Exhaust Gas Math'!$D$14*$B$17)/('Exhaust Gas Math'!$E$10*((-0.000000001)*V103^3+(0.000002)*V103^2-0.0012*V103+1.3446)+T104*'Exhaust Gas Math'!$D$14)</f>
        <v>1100</v>
      </c>
      <c r="W104">
        <f t="shared" si="21"/>
        <v>101325</v>
      </c>
      <c r="X104">
        <f t="shared" si="22"/>
        <v>101325</v>
      </c>
    </row>
    <row r="105" spans="3:24" x14ac:dyDescent="0.2">
      <c r="C105" s="1"/>
      <c r="D105" s="1"/>
      <c r="E105">
        <f t="shared" si="15"/>
        <v>1.2625000000000001E-2</v>
      </c>
      <c r="F105">
        <f t="shared" si="16"/>
        <v>101325</v>
      </c>
      <c r="H105" s="1">
        <v>1.2625000000000001E-2</v>
      </c>
      <c r="I105" s="1">
        <f t="shared" si="23"/>
        <v>454.50000000000006</v>
      </c>
      <c r="J105" s="1">
        <f t="shared" si="24"/>
        <v>0</v>
      </c>
      <c r="K105" s="1">
        <f t="shared" si="25"/>
        <v>7.5968031676691156E-3</v>
      </c>
      <c r="L105" s="1">
        <f t="shared" si="26"/>
        <v>0</v>
      </c>
      <c r="M105" s="4">
        <f t="shared" si="17"/>
        <v>3.4187153334572687E-2</v>
      </c>
      <c r="N105" s="1">
        <f t="shared" si="18"/>
        <v>19.856297809797301</v>
      </c>
      <c r="O105">
        <f>((-0.0000000008)*V105^3+(0.000003)*V105^2-0.004*V105+2.013)*('Exhaust Gas Math'!$E$10/(T105+'Exhaust Gas Math'!$E$10))+(357.45*V105^-1.004)*(T105/(T105+'Exhaust Gas Math'!$E$10))</f>
        <v>0.17819999999999947</v>
      </c>
      <c r="P105">
        <f t="shared" si="27"/>
        <v>0</v>
      </c>
      <c r="Q105">
        <f t="shared" si="19"/>
        <v>0</v>
      </c>
      <c r="R105" s="4">
        <f t="shared" si="20"/>
        <v>3.9769296294121147E-5</v>
      </c>
      <c r="S105">
        <f t="shared" si="28"/>
        <v>0</v>
      </c>
      <c r="T105">
        <f>S105*'Exhaust Gas Math'!$C$14</f>
        <v>0</v>
      </c>
      <c r="U105">
        <f>(T105/'Exhaust Gas Math'!$B$14)+('Exhaust Gas Math'!$D$10)</f>
        <v>4.4059320573952224E-4</v>
      </c>
      <c r="V105">
        <f>('Exhaust Gas Math'!$E$10*((-0.000000001)*V104^3+(0.000002)*V104^2-0.0012*V104+1.3446)*$B$18+T105*'Exhaust Gas Math'!$D$14*$B$17)/('Exhaust Gas Math'!$E$10*((-0.000000001)*V104^3+(0.000002)*V104^2-0.0012*V104+1.3446)+T105*'Exhaust Gas Math'!$D$14)</f>
        <v>1100</v>
      </c>
      <c r="W105">
        <f t="shared" si="21"/>
        <v>101325</v>
      </c>
      <c r="X105">
        <f t="shared" si="22"/>
        <v>101325</v>
      </c>
    </row>
    <row r="106" spans="3:24" x14ac:dyDescent="0.2">
      <c r="C106" s="1"/>
      <c r="D106" s="1"/>
      <c r="E106">
        <f t="shared" si="15"/>
        <v>1.2749999999999999E-2</v>
      </c>
      <c r="F106">
        <f t="shared" si="16"/>
        <v>101325</v>
      </c>
      <c r="H106" s="1">
        <v>1.2749999999999999E-2</v>
      </c>
      <c r="I106" s="1">
        <f t="shared" si="23"/>
        <v>458.99999999999994</v>
      </c>
      <c r="J106" s="1">
        <f t="shared" si="24"/>
        <v>0</v>
      </c>
      <c r="K106" s="1">
        <f t="shared" si="25"/>
        <v>7.5692072429390149E-3</v>
      </c>
      <c r="L106" s="1">
        <f t="shared" si="26"/>
        <v>0</v>
      </c>
      <c r="M106" s="4">
        <f t="shared" si="17"/>
        <v>3.6658972541775282E-2</v>
      </c>
      <c r="N106" s="1">
        <f t="shared" si="18"/>
        <v>19.672477516948867</v>
      </c>
      <c r="O106">
        <f>((-0.0000000008)*V106^3+(0.000003)*V106^2-0.004*V106+2.013)*('Exhaust Gas Math'!$E$10/(T106+'Exhaust Gas Math'!$E$10))+(357.45*V106^-1.004)*(T106/(T106+'Exhaust Gas Math'!$E$10))</f>
        <v>0.17819999999999947</v>
      </c>
      <c r="P106">
        <f t="shared" si="27"/>
        <v>0</v>
      </c>
      <c r="Q106">
        <f t="shared" si="19"/>
        <v>0</v>
      </c>
      <c r="R106" s="4">
        <f t="shared" si="20"/>
        <v>3.9769296294121147E-5</v>
      </c>
      <c r="S106">
        <f t="shared" si="28"/>
        <v>0</v>
      </c>
      <c r="T106">
        <f>S106*'Exhaust Gas Math'!$C$14</f>
        <v>0</v>
      </c>
      <c r="U106">
        <f>(T106/'Exhaust Gas Math'!$B$14)+('Exhaust Gas Math'!$D$10)</f>
        <v>4.4059320573952224E-4</v>
      </c>
      <c r="V106">
        <f>('Exhaust Gas Math'!$E$10*((-0.000000001)*V105^3+(0.000002)*V105^2-0.0012*V105+1.3446)*$B$18+T106*'Exhaust Gas Math'!$D$14*$B$17)/('Exhaust Gas Math'!$E$10*((-0.000000001)*V105^3+(0.000002)*V105^2-0.0012*V105+1.3446)+T106*'Exhaust Gas Math'!$D$14)</f>
        <v>1100</v>
      </c>
      <c r="W106">
        <f t="shared" si="21"/>
        <v>101325</v>
      </c>
      <c r="X106">
        <f t="shared" si="22"/>
        <v>101325</v>
      </c>
    </row>
    <row r="107" spans="3:24" x14ac:dyDescent="0.2">
      <c r="C107" s="1"/>
      <c r="D107" s="1"/>
      <c r="E107">
        <f t="shared" si="15"/>
        <v>1.2874999999999999E-2</v>
      </c>
      <c r="F107">
        <f t="shared" si="16"/>
        <v>101325</v>
      </c>
      <c r="H107" s="1">
        <v>1.2874999999999999E-2</v>
      </c>
      <c r="I107" s="1">
        <f t="shared" si="23"/>
        <v>463.5</v>
      </c>
      <c r="J107" s="1">
        <f t="shared" si="24"/>
        <v>0</v>
      </c>
      <c r="K107" s="1">
        <f t="shared" si="25"/>
        <v>7.5135113316955491E-3</v>
      </c>
      <c r="L107" s="1">
        <f t="shared" si="26"/>
        <v>0</v>
      </c>
      <c r="M107" s="4">
        <f t="shared" si="17"/>
        <v>3.9100218034232179E-2</v>
      </c>
      <c r="N107" s="1">
        <f t="shared" si="18"/>
        <v>19.367369858445834</v>
      </c>
      <c r="O107">
        <f>((-0.0000000008)*V107^3+(0.000003)*V107^2-0.004*V107+2.013)*('Exhaust Gas Math'!$E$10/(T107+'Exhaust Gas Math'!$E$10))+(357.45*V107^-1.004)*(T107/(T107+'Exhaust Gas Math'!$E$10))</f>
        <v>0.17819999999999947</v>
      </c>
      <c r="P107">
        <f t="shared" si="27"/>
        <v>0</v>
      </c>
      <c r="Q107">
        <f t="shared" si="19"/>
        <v>0</v>
      </c>
      <c r="R107" s="4">
        <f t="shared" si="20"/>
        <v>3.9769296294121147E-5</v>
      </c>
      <c r="S107">
        <f t="shared" si="28"/>
        <v>0</v>
      </c>
      <c r="T107">
        <f>S107*'Exhaust Gas Math'!$C$14</f>
        <v>0</v>
      </c>
      <c r="U107">
        <f>(T107/'Exhaust Gas Math'!$B$14)+('Exhaust Gas Math'!$D$10)</f>
        <v>4.4059320573952224E-4</v>
      </c>
      <c r="V107">
        <f>('Exhaust Gas Math'!$E$10*((-0.000000001)*V106^3+(0.000002)*V106^2-0.0012*V106+1.3446)*$B$18+T107*'Exhaust Gas Math'!$D$14*$B$17)/('Exhaust Gas Math'!$E$10*((-0.000000001)*V106^3+(0.000002)*V106^2-0.0012*V106+1.3446)+T107*'Exhaust Gas Math'!$D$14)</f>
        <v>1100</v>
      </c>
      <c r="W107">
        <f t="shared" si="21"/>
        <v>101325</v>
      </c>
      <c r="X107">
        <f t="shared" si="22"/>
        <v>101325</v>
      </c>
    </row>
    <row r="108" spans="3:24" x14ac:dyDescent="0.2">
      <c r="C108" s="1"/>
      <c r="D108" s="1"/>
      <c r="E108">
        <f t="shared" si="15"/>
        <v>1.2999999999999999E-2</v>
      </c>
      <c r="F108">
        <f t="shared" si="16"/>
        <v>101325</v>
      </c>
      <c r="H108" s="1">
        <v>1.2999999999999999E-2</v>
      </c>
      <c r="I108" s="1">
        <f t="shared" si="23"/>
        <v>468</v>
      </c>
      <c r="J108" s="1">
        <f t="shared" si="24"/>
        <v>0</v>
      </c>
      <c r="K108" s="1">
        <f t="shared" si="25"/>
        <v>7.4301306550326879E-3</v>
      </c>
      <c r="L108" s="1">
        <f t="shared" si="26"/>
        <v>0</v>
      </c>
      <c r="M108" s="4">
        <f t="shared" si="17"/>
        <v>4.1495838721685822E-2</v>
      </c>
      <c r="N108" s="1">
        <f t="shared" si="18"/>
        <v>18.942855924461465</v>
      </c>
      <c r="O108">
        <f>((-0.0000000008)*V108^3+(0.000003)*V108^2-0.004*V108+2.013)*('Exhaust Gas Math'!$E$10/(T108+'Exhaust Gas Math'!$E$10))+(357.45*V108^-1.004)*(T108/(T108+'Exhaust Gas Math'!$E$10))</f>
        <v>0.17819999999999947</v>
      </c>
      <c r="P108">
        <f t="shared" si="27"/>
        <v>0</v>
      </c>
      <c r="Q108">
        <f t="shared" si="19"/>
        <v>0</v>
      </c>
      <c r="R108" s="4">
        <f t="shared" si="20"/>
        <v>3.9769296294121147E-5</v>
      </c>
      <c r="S108">
        <f t="shared" si="28"/>
        <v>0</v>
      </c>
      <c r="T108">
        <f>S108*'Exhaust Gas Math'!$C$14</f>
        <v>0</v>
      </c>
      <c r="U108">
        <f>(T108/'Exhaust Gas Math'!$B$14)+('Exhaust Gas Math'!$D$10)</f>
        <v>4.4059320573952224E-4</v>
      </c>
      <c r="V108">
        <f>('Exhaust Gas Math'!$E$10*((-0.000000001)*V107^3+(0.000002)*V107^2-0.0012*V107+1.3446)*$B$18+T108*'Exhaust Gas Math'!$D$14*$B$17)/('Exhaust Gas Math'!$E$10*((-0.000000001)*V107^3+(0.000002)*V107^2-0.0012*V107+1.3446)+T108*'Exhaust Gas Math'!$D$14)</f>
        <v>1100</v>
      </c>
      <c r="W108">
        <f t="shared" si="21"/>
        <v>101325</v>
      </c>
      <c r="X108">
        <f t="shared" si="22"/>
        <v>101325</v>
      </c>
    </row>
    <row r="109" spans="3:24" x14ac:dyDescent="0.2">
      <c r="C109" s="1"/>
      <c r="D109" s="1"/>
      <c r="E109">
        <f t="shared" si="15"/>
        <v>1.3125E-2</v>
      </c>
      <c r="F109">
        <f t="shared" si="16"/>
        <v>101325</v>
      </c>
      <c r="H109" s="1">
        <v>1.3125E-2</v>
      </c>
      <c r="I109" s="1">
        <f t="shared" si="23"/>
        <v>472.5</v>
      </c>
      <c r="J109" s="1">
        <f t="shared" si="24"/>
        <v>0</v>
      </c>
      <c r="K109" s="1">
        <f t="shared" si="25"/>
        <v>7.3196868279847534E-3</v>
      </c>
      <c r="L109" s="1">
        <f t="shared" si="26"/>
        <v>0</v>
      </c>
      <c r="M109" s="4">
        <f t="shared" si="17"/>
        <v>4.3831064805973347E-2</v>
      </c>
      <c r="N109" s="1">
        <f t="shared" si="18"/>
        <v>18.401552984563992</v>
      </c>
      <c r="O109">
        <f>((-0.0000000008)*V109^3+(0.000003)*V109^2-0.004*V109+2.013)*('Exhaust Gas Math'!$E$10/(T109+'Exhaust Gas Math'!$E$10))+(357.45*V109^-1.004)*(T109/(T109+'Exhaust Gas Math'!$E$10))</f>
        <v>0.17819999999999947</v>
      </c>
      <c r="P109">
        <f t="shared" si="27"/>
        <v>0</v>
      </c>
      <c r="Q109">
        <f t="shared" si="19"/>
        <v>0</v>
      </c>
      <c r="R109" s="4">
        <f t="shared" si="20"/>
        <v>3.9769296294121147E-5</v>
      </c>
      <c r="S109">
        <f t="shared" si="28"/>
        <v>0</v>
      </c>
      <c r="T109">
        <f>S109*'Exhaust Gas Math'!$C$14</f>
        <v>0</v>
      </c>
      <c r="U109">
        <f>(T109/'Exhaust Gas Math'!$B$14)+('Exhaust Gas Math'!$D$10)</f>
        <v>4.4059320573952224E-4</v>
      </c>
      <c r="V109">
        <f>('Exhaust Gas Math'!$E$10*((-0.000000001)*V108^3+(0.000002)*V108^2-0.0012*V108+1.3446)*$B$18+T109*'Exhaust Gas Math'!$D$14*$B$17)/('Exhaust Gas Math'!$E$10*((-0.000000001)*V108^3+(0.000002)*V108^2-0.0012*V108+1.3446)+T109*'Exhaust Gas Math'!$D$14)</f>
        <v>1100</v>
      </c>
      <c r="W109">
        <f t="shared" si="21"/>
        <v>101325</v>
      </c>
      <c r="X109">
        <f t="shared" si="22"/>
        <v>101325</v>
      </c>
    </row>
    <row r="110" spans="3:24" x14ac:dyDescent="0.2">
      <c r="C110" s="1"/>
      <c r="D110" s="1"/>
      <c r="E110">
        <f t="shared" si="15"/>
        <v>1.325E-2</v>
      </c>
      <c r="F110">
        <f t="shared" si="16"/>
        <v>101325</v>
      </c>
      <c r="H110" s="1">
        <v>1.325E-2</v>
      </c>
      <c r="I110" s="1">
        <f t="shared" si="23"/>
        <v>477</v>
      </c>
      <c r="J110" s="1">
        <f t="shared" si="24"/>
        <v>0</v>
      </c>
      <c r="K110" s="1">
        <f t="shared" si="25"/>
        <v>7.1830032252962186E-3</v>
      </c>
      <c r="L110" s="1">
        <f t="shared" si="26"/>
        <v>0</v>
      </c>
      <c r="M110" s="4">
        <f t="shared" si="17"/>
        <v>4.6091498841743649E-2</v>
      </c>
      <c r="N110" s="1">
        <f t="shared" si="18"/>
        <v>17.746798351379368</v>
      </c>
      <c r="O110">
        <f>((-0.0000000008)*V110^3+(0.000003)*V110^2-0.004*V110+2.013)*('Exhaust Gas Math'!$E$10/(T110+'Exhaust Gas Math'!$E$10))+(357.45*V110^-1.004)*(T110/(T110+'Exhaust Gas Math'!$E$10))</f>
        <v>0.17819999999999947</v>
      </c>
      <c r="P110">
        <f t="shared" si="27"/>
        <v>0</v>
      </c>
      <c r="Q110">
        <f t="shared" si="19"/>
        <v>0</v>
      </c>
      <c r="R110" s="4">
        <f t="shared" si="20"/>
        <v>3.9769296294121147E-5</v>
      </c>
      <c r="S110">
        <f t="shared" si="28"/>
        <v>0</v>
      </c>
      <c r="T110">
        <f>S110*'Exhaust Gas Math'!$C$14</f>
        <v>0</v>
      </c>
      <c r="U110">
        <f>(T110/'Exhaust Gas Math'!$B$14)+('Exhaust Gas Math'!$D$10)</f>
        <v>4.4059320573952224E-4</v>
      </c>
      <c r="V110">
        <f>('Exhaust Gas Math'!$E$10*((-0.000000001)*V109^3+(0.000002)*V109^2-0.0012*V109+1.3446)*$B$18+T110*'Exhaust Gas Math'!$D$14*$B$17)/('Exhaust Gas Math'!$E$10*((-0.000000001)*V109^3+(0.000002)*V109^2-0.0012*V109+1.3446)+T110*'Exhaust Gas Math'!$D$14)</f>
        <v>1100</v>
      </c>
      <c r="W110">
        <f t="shared" si="21"/>
        <v>101325</v>
      </c>
      <c r="X110">
        <f t="shared" si="22"/>
        <v>101325</v>
      </c>
    </row>
    <row r="111" spans="3:24" x14ac:dyDescent="0.2">
      <c r="C111" s="1"/>
      <c r="D111" s="1"/>
      <c r="E111">
        <f t="shared" si="15"/>
        <v>1.3375E-2</v>
      </c>
      <c r="F111">
        <f t="shared" si="16"/>
        <v>101325</v>
      </c>
      <c r="H111" s="1">
        <v>1.3375E-2</v>
      </c>
      <c r="I111" s="1">
        <f t="shared" si="23"/>
        <v>481.5</v>
      </c>
      <c r="J111" s="1">
        <f t="shared" si="24"/>
        <v>0</v>
      </c>
      <c r="K111" s="1">
        <f t="shared" si="25"/>
        <v>7.0210988430436097E-3</v>
      </c>
      <c r="L111" s="1">
        <f t="shared" si="26"/>
        <v>0</v>
      </c>
      <c r="M111" s="4">
        <f t="shared" si="17"/>
        <v>4.8263204501495557E-2</v>
      </c>
      <c r="N111" s="1">
        <f t="shared" si="18"/>
        <v>16.982628804949208</v>
      </c>
      <c r="O111">
        <f>((-0.0000000008)*V111^3+(0.000003)*V111^2-0.004*V111+2.013)*('Exhaust Gas Math'!$E$10/(T111+'Exhaust Gas Math'!$E$10))+(357.45*V111^-1.004)*(T111/(T111+'Exhaust Gas Math'!$E$10))</f>
        <v>0.17819999999999947</v>
      </c>
      <c r="P111">
        <f t="shared" si="27"/>
        <v>0</v>
      </c>
      <c r="Q111">
        <f t="shared" si="19"/>
        <v>0</v>
      </c>
      <c r="R111" s="4">
        <f t="shared" si="20"/>
        <v>3.9769296294121147E-5</v>
      </c>
      <c r="S111">
        <f t="shared" si="28"/>
        <v>0</v>
      </c>
      <c r="T111">
        <f>S111*'Exhaust Gas Math'!$C$14</f>
        <v>0</v>
      </c>
      <c r="U111">
        <f>(T111/'Exhaust Gas Math'!$B$14)+('Exhaust Gas Math'!$D$10)</f>
        <v>4.4059320573952224E-4</v>
      </c>
      <c r="V111">
        <f>('Exhaust Gas Math'!$E$10*((-0.000000001)*V110^3+(0.000002)*V110^2-0.0012*V110+1.3446)*$B$18+T111*'Exhaust Gas Math'!$D$14*$B$17)/('Exhaust Gas Math'!$E$10*((-0.000000001)*V110^3+(0.000002)*V110^2-0.0012*V110+1.3446)+T111*'Exhaust Gas Math'!$D$14)</f>
        <v>1100</v>
      </c>
      <c r="W111">
        <f t="shared" si="21"/>
        <v>101325</v>
      </c>
      <c r="X111">
        <f t="shared" si="22"/>
        <v>101325</v>
      </c>
    </row>
    <row r="112" spans="3:24" x14ac:dyDescent="0.2">
      <c r="C112" s="1"/>
      <c r="D112" s="1"/>
      <c r="E112">
        <f t="shared" si="15"/>
        <v>1.35E-2</v>
      </c>
      <c r="F112">
        <f t="shared" si="16"/>
        <v>101325</v>
      </c>
      <c r="H112" s="1">
        <v>1.35E-2</v>
      </c>
      <c r="I112" s="1">
        <f t="shared" si="23"/>
        <v>486</v>
      </c>
      <c r="J112" s="1">
        <f t="shared" si="24"/>
        <v>0</v>
      </c>
      <c r="K112" s="1">
        <f t="shared" si="25"/>
        <v>6.8351807018719839E-3</v>
      </c>
      <c r="L112" s="1">
        <f t="shared" si="26"/>
        <v>0</v>
      </c>
      <c r="M112" s="4">
        <f t="shared" si="17"/>
        <v>5.0332792497671391E-2</v>
      </c>
      <c r="N112" s="1">
        <f t="shared" si="18"/>
        <v>16.113755704639377</v>
      </c>
      <c r="O112">
        <f>((-0.0000000008)*V112^3+(0.000003)*V112^2-0.004*V112+2.013)*('Exhaust Gas Math'!$E$10/(T112+'Exhaust Gas Math'!$E$10))+(357.45*V112^-1.004)*(T112/(T112+'Exhaust Gas Math'!$E$10))</f>
        <v>0.17819999999999947</v>
      </c>
      <c r="P112">
        <f t="shared" si="27"/>
        <v>0</v>
      </c>
      <c r="Q112">
        <f t="shared" si="19"/>
        <v>0</v>
      </c>
      <c r="R112" s="4">
        <f t="shared" si="20"/>
        <v>3.9769296294121147E-5</v>
      </c>
      <c r="S112">
        <f t="shared" si="28"/>
        <v>0</v>
      </c>
      <c r="T112">
        <f>S112*'Exhaust Gas Math'!$C$14</f>
        <v>0</v>
      </c>
      <c r="U112">
        <f>(T112/'Exhaust Gas Math'!$B$14)+('Exhaust Gas Math'!$D$10)</f>
        <v>4.4059320573952224E-4</v>
      </c>
      <c r="V112">
        <f>('Exhaust Gas Math'!$E$10*((-0.000000001)*V111^3+(0.000002)*V111^2-0.0012*V111+1.3446)*$B$18+T112*'Exhaust Gas Math'!$D$14*$B$17)/('Exhaust Gas Math'!$E$10*((-0.000000001)*V111^3+(0.000002)*V111^2-0.0012*V111+1.3446)+T112*'Exhaust Gas Math'!$D$14)</f>
        <v>1100</v>
      </c>
      <c r="W112">
        <f t="shared" si="21"/>
        <v>101325</v>
      </c>
      <c r="X112">
        <f t="shared" si="22"/>
        <v>101325</v>
      </c>
    </row>
    <row r="113" spans="3:24" x14ac:dyDescent="0.2">
      <c r="C113" s="1"/>
      <c r="D113" s="1"/>
      <c r="E113">
        <f t="shared" si="15"/>
        <v>1.3625E-2</v>
      </c>
      <c r="F113">
        <f t="shared" si="16"/>
        <v>101325</v>
      </c>
      <c r="H113" s="1">
        <v>1.3625E-2</v>
      </c>
      <c r="I113" s="1">
        <f t="shared" si="23"/>
        <v>490.5</v>
      </c>
      <c r="J113" s="1">
        <f t="shared" si="24"/>
        <v>0</v>
      </c>
      <c r="K113" s="1">
        <f t="shared" si="25"/>
        <v>6.6266348484810365E-3</v>
      </c>
      <c r="L113" s="1">
        <f t="shared" si="26"/>
        <v>0</v>
      </c>
      <c r="M113" s="4">
        <f t="shared" si="17"/>
        <v>5.2287503132066829E-2</v>
      </c>
      <c r="N113" s="1">
        <f t="shared" si="18"/>
        <v>15.145535942042928</v>
      </c>
      <c r="O113">
        <f>((-0.0000000008)*V113^3+(0.000003)*V113^2-0.004*V113+2.013)*('Exhaust Gas Math'!$E$10/(T113+'Exhaust Gas Math'!$E$10))+(357.45*V113^-1.004)*(T113/(T113+'Exhaust Gas Math'!$E$10))</f>
        <v>0.17819999999999947</v>
      </c>
      <c r="P113">
        <f t="shared" si="27"/>
        <v>0</v>
      </c>
      <c r="Q113">
        <f t="shared" si="19"/>
        <v>0</v>
      </c>
      <c r="R113" s="4">
        <f t="shared" si="20"/>
        <v>3.9769296294121147E-5</v>
      </c>
      <c r="S113">
        <f t="shared" si="28"/>
        <v>0</v>
      </c>
      <c r="T113">
        <f>S113*'Exhaust Gas Math'!$C$14</f>
        <v>0</v>
      </c>
      <c r="U113">
        <f>(T113/'Exhaust Gas Math'!$B$14)+('Exhaust Gas Math'!$D$10)</f>
        <v>4.4059320573952224E-4</v>
      </c>
      <c r="V113">
        <f>('Exhaust Gas Math'!$E$10*((-0.000000001)*V112^3+(0.000002)*V112^2-0.0012*V112+1.3446)*$B$18+T113*'Exhaust Gas Math'!$D$14*$B$17)/('Exhaust Gas Math'!$E$10*((-0.000000001)*V112^3+(0.000002)*V112^2-0.0012*V112+1.3446)+T113*'Exhaust Gas Math'!$D$14)</f>
        <v>1100</v>
      </c>
      <c r="W113">
        <f t="shared" si="21"/>
        <v>101325</v>
      </c>
      <c r="X113">
        <f t="shared" si="22"/>
        <v>101325</v>
      </c>
    </row>
    <row r="114" spans="3:24" x14ac:dyDescent="0.2">
      <c r="C114" s="1"/>
      <c r="D114" s="1"/>
      <c r="E114">
        <f t="shared" si="15"/>
        <v>1.375E-2</v>
      </c>
      <c r="F114">
        <f t="shared" si="16"/>
        <v>101325</v>
      </c>
      <c r="H114" s="1">
        <v>1.375E-2</v>
      </c>
      <c r="I114" s="1">
        <f t="shared" si="23"/>
        <v>495</v>
      </c>
      <c r="J114" s="1">
        <f t="shared" si="24"/>
        <v>0</v>
      </c>
      <c r="K114" s="1">
        <f t="shared" si="25"/>
        <v>6.3970160224459567E-3</v>
      </c>
      <c r="L114" s="1">
        <f t="shared" si="26"/>
        <v>0</v>
      </c>
      <c r="M114" s="4">
        <f t="shared" si="17"/>
        <v>5.4115284963613564E-2</v>
      </c>
      <c r="N114" s="1">
        <f t="shared" si="18"/>
        <v>14.083938913962013</v>
      </c>
      <c r="O114">
        <f>((-0.0000000008)*V114^3+(0.000003)*V114^2-0.004*V114+2.013)*('Exhaust Gas Math'!$E$10/(T114+'Exhaust Gas Math'!$E$10))+(357.45*V114^-1.004)*(T114/(T114+'Exhaust Gas Math'!$E$10))</f>
        <v>0.17819999999999947</v>
      </c>
      <c r="P114">
        <f t="shared" si="27"/>
        <v>0</v>
      </c>
      <c r="Q114">
        <f t="shared" si="19"/>
        <v>0</v>
      </c>
      <c r="R114" s="4">
        <f t="shared" si="20"/>
        <v>3.9769296294121147E-5</v>
      </c>
      <c r="S114">
        <f t="shared" si="28"/>
        <v>0</v>
      </c>
      <c r="T114">
        <f>S114*'Exhaust Gas Math'!$C$14</f>
        <v>0</v>
      </c>
      <c r="U114">
        <f>(T114/'Exhaust Gas Math'!$B$14)+('Exhaust Gas Math'!$D$10)</f>
        <v>4.4059320573952224E-4</v>
      </c>
      <c r="V114">
        <f>('Exhaust Gas Math'!$E$10*((-0.000000001)*V113^3+(0.000002)*V113^2-0.0012*V113+1.3446)*$B$18+T114*'Exhaust Gas Math'!$D$14*$B$17)/('Exhaust Gas Math'!$E$10*((-0.000000001)*V113^3+(0.000002)*V113^2-0.0012*V113+1.3446)+T114*'Exhaust Gas Math'!$D$14)</f>
        <v>1100</v>
      </c>
      <c r="W114">
        <f t="shared" si="21"/>
        <v>101325</v>
      </c>
      <c r="X114">
        <f t="shared" si="22"/>
        <v>101325</v>
      </c>
    </row>
    <row r="115" spans="3:24" x14ac:dyDescent="0.2">
      <c r="C115" s="1"/>
      <c r="D115" s="1"/>
      <c r="E115">
        <f t="shared" si="15"/>
        <v>1.3875E-2</v>
      </c>
      <c r="F115">
        <f t="shared" si="16"/>
        <v>101325</v>
      </c>
      <c r="H115" s="1">
        <v>1.3875E-2</v>
      </c>
      <c r="I115" s="1">
        <f t="shared" si="23"/>
        <v>499.5</v>
      </c>
      <c r="J115" s="1">
        <f t="shared" si="24"/>
        <v>0</v>
      </c>
      <c r="K115" s="1">
        <f t="shared" si="25"/>
        <v>6.1480360654084824E-3</v>
      </c>
      <c r="L115" s="1">
        <f t="shared" si="26"/>
        <v>0</v>
      </c>
      <c r="M115" s="4">
        <f t="shared" si="17"/>
        <v>5.5804869109520996E-2</v>
      </c>
      <c r="N115" s="1">
        <f t="shared" si="18"/>
        <v>12.935509719091582</v>
      </c>
      <c r="O115">
        <f>((-0.0000000008)*V115^3+(0.000003)*V115^2-0.004*V115+2.013)*('Exhaust Gas Math'!$E$10/(T115+'Exhaust Gas Math'!$E$10))+(357.45*V115^-1.004)*(T115/(T115+'Exhaust Gas Math'!$E$10))</f>
        <v>0.17819999999999947</v>
      </c>
      <c r="P115">
        <f t="shared" si="27"/>
        <v>0</v>
      </c>
      <c r="Q115">
        <f t="shared" si="19"/>
        <v>0</v>
      </c>
      <c r="R115" s="4">
        <f t="shared" si="20"/>
        <v>3.9769296294121147E-5</v>
      </c>
      <c r="S115">
        <f t="shared" si="28"/>
        <v>0</v>
      </c>
      <c r="T115">
        <f>S115*'Exhaust Gas Math'!$C$14</f>
        <v>0</v>
      </c>
      <c r="U115">
        <f>(T115/'Exhaust Gas Math'!$B$14)+('Exhaust Gas Math'!$D$10)</f>
        <v>4.4059320573952224E-4</v>
      </c>
      <c r="V115">
        <f>('Exhaust Gas Math'!$E$10*((-0.000000001)*V114^3+(0.000002)*V114^2-0.0012*V114+1.3446)*$B$18+T115*'Exhaust Gas Math'!$D$14*$B$17)/('Exhaust Gas Math'!$E$10*((-0.000000001)*V114^3+(0.000002)*V114^2-0.0012*V114+1.3446)+T115*'Exhaust Gas Math'!$D$14)</f>
        <v>1100</v>
      </c>
      <c r="W115">
        <f t="shared" si="21"/>
        <v>101325</v>
      </c>
      <c r="X115">
        <f t="shared" si="22"/>
        <v>101325</v>
      </c>
    </row>
    <row r="116" spans="3:24" x14ac:dyDescent="0.2">
      <c r="C116" s="1"/>
      <c r="D116" s="1"/>
      <c r="E116">
        <f t="shared" si="15"/>
        <v>1.4E-2</v>
      </c>
      <c r="F116">
        <f t="shared" si="16"/>
        <v>101325</v>
      </c>
      <c r="H116" s="1">
        <v>1.4E-2</v>
      </c>
      <c r="I116" s="1">
        <f t="shared" si="23"/>
        <v>504</v>
      </c>
      <c r="J116" s="1">
        <f t="shared" si="24"/>
        <v>0</v>
      </c>
      <c r="K116" s="1">
        <f t="shared" si="25"/>
        <v>5.8815511590492447E-3</v>
      </c>
      <c r="L116" s="1">
        <f t="shared" si="26"/>
        <v>0</v>
      </c>
      <c r="M116" s="4">
        <f t="shared" si="17"/>
        <v>5.7345838721685825E-2</v>
      </c>
      <c r="N116" s="1">
        <f t="shared" si="18"/>
        <v>11.707328805309501</v>
      </c>
      <c r="O116">
        <f>((-0.0000000008)*V116^3+(0.000003)*V116^2-0.004*V116+2.013)*('Exhaust Gas Math'!$E$10/(T116+'Exhaust Gas Math'!$E$10))+(357.45*V116^-1.004)*(T116/(T116+'Exhaust Gas Math'!$E$10))</f>
        <v>0.17819999999999947</v>
      </c>
      <c r="P116">
        <f t="shared" si="27"/>
        <v>0</v>
      </c>
      <c r="Q116">
        <f t="shared" si="19"/>
        <v>0</v>
      </c>
      <c r="R116" s="4">
        <f t="shared" si="20"/>
        <v>3.9769296294121147E-5</v>
      </c>
      <c r="S116">
        <f t="shared" si="28"/>
        <v>0</v>
      </c>
      <c r="T116">
        <f>S116*'Exhaust Gas Math'!$C$14</f>
        <v>0</v>
      </c>
      <c r="U116">
        <f>(T116/'Exhaust Gas Math'!$B$14)+('Exhaust Gas Math'!$D$10)</f>
        <v>4.4059320573952224E-4</v>
      </c>
      <c r="V116">
        <f>('Exhaust Gas Math'!$E$10*((-0.000000001)*V115^3+(0.000002)*V115^2-0.0012*V115+1.3446)*$B$18+T116*'Exhaust Gas Math'!$D$14*$B$17)/('Exhaust Gas Math'!$E$10*((-0.000000001)*V115^3+(0.000002)*V115^2-0.0012*V115+1.3446)+T116*'Exhaust Gas Math'!$D$14)</f>
        <v>1100</v>
      </c>
      <c r="W116">
        <f t="shared" si="21"/>
        <v>101325</v>
      </c>
      <c r="X116">
        <f t="shared" si="22"/>
        <v>101325</v>
      </c>
    </row>
    <row r="117" spans="3:24" x14ac:dyDescent="0.2">
      <c r="C117" s="1"/>
      <c r="D117" s="1"/>
      <c r="E117">
        <f t="shared" si="15"/>
        <v>1.4125E-2</v>
      </c>
      <c r="F117">
        <f t="shared" si="16"/>
        <v>101325</v>
      </c>
      <c r="H117" s="1">
        <v>1.4125E-2</v>
      </c>
      <c r="I117" s="1">
        <f t="shared" si="23"/>
        <v>508.5</v>
      </c>
      <c r="J117" s="1">
        <f t="shared" si="24"/>
        <v>0</v>
      </c>
      <c r="K117" s="1">
        <f t="shared" si="25"/>
        <v>5.5995479869842008E-3</v>
      </c>
      <c r="L117" s="1">
        <f t="shared" si="26"/>
        <v>0</v>
      </c>
      <c r="M117" s="4">
        <f t="shared" si="17"/>
        <v>5.8728693210024725E-2</v>
      </c>
      <c r="N117" s="1">
        <f t="shared" si="18"/>
        <v>10.40696831636078</v>
      </c>
      <c r="O117">
        <f>((-0.0000000008)*V117^3+(0.000003)*V117^2-0.004*V117+2.013)*('Exhaust Gas Math'!$E$10/(T117+'Exhaust Gas Math'!$E$10))+(357.45*V117^-1.004)*(T117/(T117+'Exhaust Gas Math'!$E$10))</f>
        <v>0.17819999999999947</v>
      </c>
      <c r="P117">
        <f t="shared" si="27"/>
        <v>0</v>
      </c>
      <c r="Q117">
        <f t="shared" si="19"/>
        <v>0</v>
      </c>
      <c r="R117" s="4">
        <f t="shared" si="20"/>
        <v>3.9769296294121147E-5</v>
      </c>
      <c r="S117">
        <f t="shared" si="28"/>
        <v>0</v>
      </c>
      <c r="T117">
        <f>S117*'Exhaust Gas Math'!$C$14</f>
        <v>0</v>
      </c>
      <c r="U117">
        <f>(T117/'Exhaust Gas Math'!$B$14)+('Exhaust Gas Math'!$D$10)</f>
        <v>4.4059320573952224E-4</v>
      </c>
      <c r="V117">
        <f>('Exhaust Gas Math'!$E$10*((-0.000000001)*V116^3+(0.000002)*V116^2-0.0012*V116+1.3446)*$B$18+T117*'Exhaust Gas Math'!$D$14*$B$17)/('Exhaust Gas Math'!$E$10*((-0.000000001)*V116^3+(0.000002)*V116^2-0.0012*V116+1.3446)+T117*'Exhaust Gas Math'!$D$14)</f>
        <v>1100</v>
      </c>
      <c r="W117">
        <f t="shared" si="21"/>
        <v>101325</v>
      </c>
      <c r="X117">
        <f t="shared" si="22"/>
        <v>101325</v>
      </c>
    </row>
    <row r="118" spans="3:24" x14ac:dyDescent="0.2">
      <c r="C118" s="1"/>
      <c r="D118" s="1"/>
      <c r="E118">
        <f t="shared" si="15"/>
        <v>1.4250000000000001E-2</v>
      </c>
      <c r="F118">
        <f t="shared" si="16"/>
        <v>101325</v>
      </c>
      <c r="H118" s="1">
        <v>1.4250000000000001E-2</v>
      </c>
      <c r="I118" s="1">
        <f t="shared" si="23"/>
        <v>513</v>
      </c>
      <c r="J118" s="1">
        <f t="shared" si="24"/>
        <v>0</v>
      </c>
      <c r="K118" s="1">
        <f t="shared" si="25"/>
        <v>5.3041289237502395E-3</v>
      </c>
      <c r="L118" s="1">
        <f t="shared" si="26"/>
        <v>0</v>
      </c>
      <c r="M118" s="4">
        <f t="shared" si="17"/>
        <v>5.9944906816771268E-2</v>
      </c>
      <c r="N118" s="1">
        <f t="shared" si="18"/>
        <v>9.0424454070735543</v>
      </c>
      <c r="O118">
        <f>((-0.0000000008)*V118^3+(0.000003)*V118^2-0.004*V118+2.013)*('Exhaust Gas Math'!$E$10/(T118+'Exhaust Gas Math'!$E$10))+(357.45*V118^-1.004)*(T118/(T118+'Exhaust Gas Math'!$E$10))</f>
        <v>0.17819999999999947</v>
      </c>
      <c r="P118">
        <f t="shared" si="27"/>
        <v>0</v>
      </c>
      <c r="Q118">
        <f t="shared" si="19"/>
        <v>0</v>
      </c>
      <c r="R118" s="4">
        <f t="shared" si="20"/>
        <v>3.9769296294121147E-5</v>
      </c>
      <c r="S118">
        <f t="shared" si="28"/>
        <v>0</v>
      </c>
      <c r="T118">
        <f>S118*'Exhaust Gas Math'!$C$14</f>
        <v>0</v>
      </c>
      <c r="U118">
        <f>(T118/'Exhaust Gas Math'!$B$14)+('Exhaust Gas Math'!$D$10)</f>
        <v>4.4059320573952224E-4</v>
      </c>
      <c r="V118">
        <f>('Exhaust Gas Math'!$E$10*((-0.000000001)*V117^3+(0.000002)*V117^2-0.0012*V117+1.3446)*$B$18+T118*'Exhaust Gas Math'!$D$14*$B$17)/('Exhaust Gas Math'!$E$10*((-0.000000001)*V117^3+(0.000002)*V117^2-0.0012*V117+1.3446)+T118*'Exhaust Gas Math'!$D$14)</f>
        <v>1100</v>
      </c>
      <c r="W118">
        <f t="shared" si="21"/>
        <v>101325</v>
      </c>
      <c r="X118">
        <f t="shared" si="22"/>
        <v>101325</v>
      </c>
    </row>
    <row r="119" spans="3:24" x14ac:dyDescent="0.2">
      <c r="C119" s="1"/>
      <c r="D119" s="1"/>
      <c r="E119">
        <f t="shared" si="15"/>
        <v>1.4375000000000001E-2</v>
      </c>
      <c r="F119">
        <f t="shared" si="16"/>
        <v>101325</v>
      </c>
      <c r="H119" s="1">
        <v>1.4375000000000001E-2</v>
      </c>
      <c r="I119" s="1">
        <f t="shared" si="23"/>
        <v>517.5</v>
      </c>
      <c r="J119" s="1">
        <f t="shared" si="24"/>
        <v>0</v>
      </c>
      <c r="K119" s="1">
        <f t="shared" si="25"/>
        <v>4.997496361298117E-3</v>
      </c>
      <c r="L119" s="1">
        <f t="shared" si="26"/>
        <v>0</v>
      </c>
      <c r="M119" s="4">
        <f t="shared" si="17"/>
        <v>6.0986981180607802E-2</v>
      </c>
      <c r="N119" s="1">
        <f t="shared" si="18"/>
        <v>7.6221728149334931</v>
      </c>
      <c r="O119">
        <f>((-0.0000000008)*V119^3+(0.000003)*V119^2-0.004*V119+2.013)*('Exhaust Gas Math'!$E$10/(T119+'Exhaust Gas Math'!$E$10))+(357.45*V119^-1.004)*(T119/(T119+'Exhaust Gas Math'!$E$10))</f>
        <v>0.17819999999999947</v>
      </c>
      <c r="P119">
        <f t="shared" si="27"/>
        <v>0</v>
      </c>
      <c r="Q119">
        <f t="shared" si="19"/>
        <v>0</v>
      </c>
      <c r="R119" s="4">
        <f t="shared" si="20"/>
        <v>3.9769296294121147E-5</v>
      </c>
      <c r="S119">
        <f t="shared" si="28"/>
        <v>0</v>
      </c>
      <c r="T119">
        <f>S119*'Exhaust Gas Math'!$C$14</f>
        <v>0</v>
      </c>
      <c r="U119">
        <f>(T119/'Exhaust Gas Math'!$B$14)+('Exhaust Gas Math'!$D$10)</f>
        <v>4.4059320573952224E-4</v>
      </c>
      <c r="V119">
        <f>('Exhaust Gas Math'!$E$10*((-0.000000001)*V118^3+(0.000002)*V118^2-0.0012*V118+1.3446)*$B$18+T119*'Exhaust Gas Math'!$D$14*$B$17)/('Exhaust Gas Math'!$E$10*((-0.000000001)*V118^3+(0.000002)*V118^2-0.0012*V118+1.3446)+T119*'Exhaust Gas Math'!$D$14)</f>
        <v>1100</v>
      </c>
      <c r="W119">
        <f t="shared" si="21"/>
        <v>101325</v>
      </c>
      <c r="X119">
        <f t="shared" si="22"/>
        <v>101325</v>
      </c>
    </row>
    <row r="120" spans="3:24" x14ac:dyDescent="0.2">
      <c r="C120" s="1"/>
      <c r="D120" s="1"/>
      <c r="E120">
        <f t="shared" si="15"/>
        <v>1.4500000000000001E-2</v>
      </c>
      <c r="F120">
        <f t="shared" si="16"/>
        <v>101325</v>
      </c>
      <c r="H120" s="1">
        <v>1.4500000000000001E-2</v>
      </c>
      <c r="I120" s="1">
        <f t="shared" si="23"/>
        <v>522</v>
      </c>
      <c r="J120" s="1">
        <f t="shared" si="24"/>
        <v>0</v>
      </c>
      <c r="K120" s="1">
        <f t="shared" si="25"/>
        <v>4.6819362898412051E-3</v>
      </c>
      <c r="L120" s="1">
        <f t="shared" si="26"/>
        <v>0</v>
      </c>
      <c r="M120" s="4">
        <f t="shared" si="17"/>
        <v>6.1848491566556363E-2</v>
      </c>
      <c r="N120" s="1">
        <f t="shared" si="18"/>
        <v>6.1549069927597362</v>
      </c>
      <c r="O120">
        <f>((-0.0000000008)*V120^3+(0.000003)*V120^2-0.004*V120+2.013)*('Exhaust Gas Math'!$E$10/(T120+'Exhaust Gas Math'!$E$10))+(357.45*V120^-1.004)*(T120/(T120+'Exhaust Gas Math'!$E$10))</f>
        <v>0.17819999999999947</v>
      </c>
      <c r="P120">
        <f t="shared" si="27"/>
        <v>0</v>
      </c>
      <c r="Q120">
        <f t="shared" si="19"/>
        <v>0</v>
      </c>
      <c r="R120" s="4">
        <f t="shared" si="20"/>
        <v>3.9769296294121147E-5</v>
      </c>
      <c r="S120">
        <f t="shared" si="28"/>
        <v>0</v>
      </c>
      <c r="T120">
        <f>S120*'Exhaust Gas Math'!$C$14</f>
        <v>0</v>
      </c>
      <c r="U120">
        <f>(T120/'Exhaust Gas Math'!$B$14)+('Exhaust Gas Math'!$D$10)</f>
        <v>4.4059320573952224E-4</v>
      </c>
      <c r="V120">
        <f>('Exhaust Gas Math'!$E$10*((-0.000000001)*V119^3+(0.000002)*V119^2-0.0012*V119+1.3446)*$B$18+T120*'Exhaust Gas Math'!$D$14*$B$17)/('Exhaust Gas Math'!$E$10*((-0.000000001)*V119^3+(0.000002)*V119^2-0.0012*V119+1.3446)+T120*'Exhaust Gas Math'!$D$14)</f>
        <v>1100</v>
      </c>
      <c r="W120">
        <f t="shared" si="21"/>
        <v>101325</v>
      </c>
      <c r="X120">
        <f t="shared" si="22"/>
        <v>101325</v>
      </c>
    </row>
    <row r="121" spans="3:24" x14ac:dyDescent="0.2">
      <c r="C121" s="1"/>
      <c r="D121" s="1"/>
      <c r="E121">
        <f t="shared" si="15"/>
        <v>1.4625000000000001E-2</v>
      </c>
      <c r="F121">
        <f t="shared" si="16"/>
        <v>101325</v>
      </c>
      <c r="H121" s="1">
        <v>1.4625000000000001E-2</v>
      </c>
      <c r="I121" s="1">
        <f t="shared" si="23"/>
        <v>526.5</v>
      </c>
      <c r="J121" s="1">
        <f t="shared" si="24"/>
        <v>0</v>
      </c>
      <c r="K121" s="1">
        <f t="shared" si="25"/>
        <v>4.3598012554669227E-3</v>
      </c>
      <c r="L121" s="1">
        <f t="shared" si="26"/>
        <v>0</v>
      </c>
      <c r="M121" s="4">
        <f t="shared" si="17"/>
        <v>6.2524126476606351E-2</v>
      </c>
      <c r="N121" s="1">
        <f t="shared" si="18"/>
        <v>4.649694122261316</v>
      </c>
      <c r="O121">
        <f>((-0.0000000008)*V121^3+(0.000003)*V121^2-0.004*V121+2.013)*('Exhaust Gas Math'!$E$10/(T121+'Exhaust Gas Math'!$E$10))+(357.45*V121^-1.004)*(T121/(T121+'Exhaust Gas Math'!$E$10))</f>
        <v>0.17819999999999947</v>
      </c>
      <c r="P121">
        <f t="shared" si="27"/>
        <v>0</v>
      </c>
      <c r="Q121">
        <f t="shared" si="19"/>
        <v>0</v>
      </c>
      <c r="R121" s="4">
        <f t="shared" si="20"/>
        <v>3.9769296294121147E-5</v>
      </c>
      <c r="S121">
        <f t="shared" si="28"/>
        <v>0</v>
      </c>
      <c r="T121">
        <f>S121*'Exhaust Gas Math'!$C$14</f>
        <v>0</v>
      </c>
      <c r="U121">
        <f>(T121/'Exhaust Gas Math'!$B$14)+('Exhaust Gas Math'!$D$10)</f>
        <v>4.4059320573952224E-4</v>
      </c>
      <c r="V121">
        <f>('Exhaust Gas Math'!$E$10*((-0.000000001)*V120^3+(0.000002)*V120^2-0.0012*V120+1.3446)*$B$18+T121*'Exhaust Gas Math'!$D$14*$B$17)/('Exhaust Gas Math'!$E$10*((-0.000000001)*V120^3+(0.000002)*V120^2-0.0012*V120+1.3446)+T121*'Exhaust Gas Math'!$D$14)</f>
        <v>1100</v>
      </c>
      <c r="W121">
        <f t="shared" si="21"/>
        <v>101325</v>
      </c>
      <c r="X121">
        <f t="shared" si="22"/>
        <v>101325</v>
      </c>
    </row>
    <row r="122" spans="3:24" x14ac:dyDescent="0.2">
      <c r="C122" s="1"/>
      <c r="D122" s="1"/>
      <c r="E122">
        <f t="shared" si="15"/>
        <v>1.4749999999999999E-2</v>
      </c>
      <c r="F122">
        <f t="shared" si="16"/>
        <v>101325</v>
      </c>
      <c r="H122" s="1">
        <v>1.4749999999999999E-2</v>
      </c>
      <c r="I122" s="1">
        <f t="shared" si="23"/>
        <v>531</v>
      </c>
      <c r="J122" s="1">
        <f t="shared" si="24"/>
        <v>0</v>
      </c>
      <c r="K122" s="1">
        <f t="shared" si="25"/>
        <v>4.0334928215646024E-3</v>
      </c>
      <c r="L122" s="1">
        <f t="shared" si="26"/>
        <v>0</v>
      </c>
      <c r="M122" s="4">
        <f t="shared" si="17"/>
        <v>6.3009720396865865E-2</v>
      </c>
      <c r="N122" s="1">
        <f t="shared" si="18"/>
        <v>3.1158143413189934</v>
      </c>
      <c r="O122">
        <f>((-0.0000000008)*V122^3+(0.000003)*V122^2-0.004*V122+2.013)*('Exhaust Gas Math'!$E$10/(T122+'Exhaust Gas Math'!$E$10))+(357.45*V122^-1.004)*(T122/(T122+'Exhaust Gas Math'!$E$10))</f>
        <v>0.17819999999999947</v>
      </c>
      <c r="P122">
        <f t="shared" si="27"/>
        <v>0</v>
      </c>
      <c r="Q122">
        <f t="shared" si="19"/>
        <v>0</v>
      </c>
      <c r="R122" s="4">
        <f t="shared" si="20"/>
        <v>3.9769296294121147E-5</v>
      </c>
      <c r="S122">
        <f t="shared" si="28"/>
        <v>0</v>
      </c>
      <c r="T122">
        <f>S122*'Exhaust Gas Math'!$C$14</f>
        <v>0</v>
      </c>
      <c r="U122">
        <f>(T122/'Exhaust Gas Math'!$B$14)+('Exhaust Gas Math'!$D$10)</f>
        <v>4.4059320573952224E-4</v>
      </c>
      <c r="V122">
        <f>('Exhaust Gas Math'!$E$10*((-0.000000001)*V121^3+(0.000002)*V121^2-0.0012*V121+1.3446)*$B$18+T122*'Exhaust Gas Math'!$D$14*$B$17)/('Exhaust Gas Math'!$E$10*((-0.000000001)*V121^3+(0.000002)*V121^2-0.0012*V121+1.3446)+T122*'Exhaust Gas Math'!$D$14)</f>
        <v>1100</v>
      </c>
      <c r="W122">
        <f t="shared" si="21"/>
        <v>101325</v>
      </c>
      <c r="X122">
        <f t="shared" si="22"/>
        <v>101325</v>
      </c>
    </row>
    <row r="123" spans="3:24" x14ac:dyDescent="0.2">
      <c r="C123" s="1"/>
      <c r="D123" s="1"/>
      <c r="E123">
        <f t="shared" si="15"/>
        <v>1.4874999999999999E-2</v>
      </c>
      <c r="F123">
        <f t="shared" si="16"/>
        <v>101325</v>
      </c>
      <c r="H123" s="1">
        <v>1.4874999999999999E-2</v>
      </c>
      <c r="I123" s="1">
        <f t="shared" si="23"/>
        <v>535.5</v>
      </c>
      <c r="J123" s="1">
        <f t="shared" si="24"/>
        <v>0</v>
      </c>
      <c r="K123" s="1">
        <f t="shared" si="25"/>
        <v>3.7054436648221679E-3</v>
      </c>
      <c r="L123" s="1">
        <f t="shared" si="26"/>
        <v>0</v>
      </c>
      <c r="M123" s="4">
        <f t="shared" si="17"/>
        <v>6.3302279479340154E-2</v>
      </c>
      <c r="N123" s="1">
        <f t="shared" si="18"/>
        <v>1.5627245288489968</v>
      </c>
      <c r="O123">
        <f>((-0.0000000008)*V123^3+(0.000003)*V123^2-0.004*V123+2.013)*('Exhaust Gas Math'!$E$10/(T123+'Exhaust Gas Math'!$E$10))+(357.45*V123^-1.004)*(T123/(T123+'Exhaust Gas Math'!$E$10))</f>
        <v>0.17819999999999947</v>
      </c>
      <c r="P123">
        <f t="shared" si="27"/>
        <v>0</v>
      </c>
      <c r="Q123">
        <f t="shared" si="19"/>
        <v>0</v>
      </c>
      <c r="R123" s="4">
        <f t="shared" si="20"/>
        <v>3.9769296294121147E-5</v>
      </c>
      <c r="S123">
        <f t="shared" si="28"/>
        <v>0</v>
      </c>
      <c r="T123">
        <f>S123*'Exhaust Gas Math'!$C$14</f>
        <v>0</v>
      </c>
      <c r="U123">
        <f>(T123/'Exhaust Gas Math'!$B$14)+('Exhaust Gas Math'!$D$10)</f>
        <v>4.4059320573952224E-4</v>
      </c>
      <c r="V123">
        <f>('Exhaust Gas Math'!$E$10*((-0.000000001)*V122^3+(0.000002)*V122^2-0.0012*V122+1.3446)*$B$18+T123*'Exhaust Gas Math'!$D$14*$B$17)/('Exhaust Gas Math'!$E$10*((-0.000000001)*V122^3+(0.000002)*V122^2-0.0012*V122+1.3446)+T123*'Exhaust Gas Math'!$D$14)</f>
        <v>1100</v>
      </c>
      <c r="W123">
        <f t="shared" si="21"/>
        <v>101325</v>
      </c>
      <c r="X123">
        <f t="shared" si="22"/>
        <v>101325</v>
      </c>
    </row>
    <row r="124" spans="3:24" x14ac:dyDescent="0.2">
      <c r="C124" s="1"/>
      <c r="D124" s="1"/>
      <c r="E124">
        <f t="shared" si="15"/>
        <v>1.4999999999999999E-2</v>
      </c>
      <c r="F124">
        <f t="shared" si="16"/>
        <v>101325</v>
      </c>
      <c r="H124" s="1">
        <v>1.4999999999999999E-2</v>
      </c>
      <c r="I124" s="1">
        <f t="shared" si="23"/>
        <v>540</v>
      </c>
      <c r="J124" s="1">
        <f t="shared" si="24"/>
        <v>0</v>
      </c>
      <c r="K124" s="1">
        <f t="shared" si="25"/>
        <v>3.3780994392686864E-3</v>
      </c>
      <c r="L124" s="1">
        <f t="shared" si="26"/>
        <v>0</v>
      </c>
      <c r="M124" s="4">
        <f t="shared" si="17"/>
        <v>6.3399999999999998E-2</v>
      </c>
      <c r="N124" s="1">
        <f t="shared" si="18"/>
        <v>7.3206408672168281E-15</v>
      </c>
      <c r="O124">
        <f>((-0.0000000008)*V124^3+(0.000003)*V124^2-0.004*V124+2.013)*('Exhaust Gas Math'!$E$10/(T124+'Exhaust Gas Math'!$E$10))+(357.45*V124^-1.004)*(T124/(T124+'Exhaust Gas Math'!$E$10))</f>
        <v>0.17819999999999947</v>
      </c>
      <c r="P124">
        <f t="shared" si="27"/>
        <v>0</v>
      </c>
      <c r="Q124">
        <f t="shared" si="19"/>
        <v>0</v>
      </c>
      <c r="R124" s="4">
        <f t="shared" si="20"/>
        <v>3.9769296294121147E-5</v>
      </c>
      <c r="S124">
        <f t="shared" si="28"/>
        <v>0</v>
      </c>
      <c r="T124">
        <f>S124*'Exhaust Gas Math'!$C$14</f>
        <v>0</v>
      </c>
      <c r="U124">
        <f>(T124/'Exhaust Gas Math'!$B$14)+('Exhaust Gas Math'!$D$10)</f>
        <v>4.4059320573952224E-4</v>
      </c>
      <c r="V124">
        <f>('Exhaust Gas Math'!$E$10*((-0.000000001)*V123^3+(0.000002)*V123^2-0.0012*V123+1.3446)*$B$18+T124*'Exhaust Gas Math'!$D$14*$B$17)/('Exhaust Gas Math'!$E$10*((-0.000000001)*V123^3+(0.000002)*V123^2-0.0012*V123+1.3446)+T124*'Exhaust Gas Math'!$D$14)</f>
        <v>1100</v>
      </c>
      <c r="W124">
        <f t="shared" si="21"/>
        <v>101325</v>
      </c>
      <c r="X124">
        <f t="shared" si="22"/>
        <v>101325</v>
      </c>
    </row>
    <row r="125" spans="3:24" x14ac:dyDescent="0.2">
      <c r="C125" s="1"/>
      <c r="D125" s="1"/>
      <c r="E125">
        <f t="shared" si="15"/>
        <v>1.5125E-2</v>
      </c>
      <c r="F125">
        <f t="shared" si="16"/>
        <v>101325</v>
      </c>
      <c r="H125" s="1">
        <v>1.5125E-2</v>
      </c>
      <c r="I125" s="1">
        <f t="shared" si="23"/>
        <v>544.5</v>
      </c>
      <c r="J125" s="1">
        <f t="shared" si="24"/>
        <v>0</v>
      </c>
      <c r="K125" s="1">
        <f t="shared" si="25"/>
        <v>3.0539005435690656E-3</v>
      </c>
      <c r="L125" s="1">
        <f t="shared" si="26"/>
        <v>0</v>
      </c>
      <c r="M125" s="4">
        <f t="shared" si="17"/>
        <v>6.3302279479340154E-2</v>
      </c>
      <c r="N125" s="1">
        <f t="shared" si="18"/>
        <v>-1.5627245288489822</v>
      </c>
      <c r="O125">
        <f>((-0.0000000008)*V125^3+(0.000003)*V125^2-0.004*V125+2.013)*('Exhaust Gas Math'!$E$10/(T125+'Exhaust Gas Math'!$E$10))+(357.45*V125^-1.004)*(T125/(T125+'Exhaust Gas Math'!$E$10))</f>
        <v>0.17819999999999947</v>
      </c>
      <c r="P125">
        <f t="shared" si="27"/>
        <v>0</v>
      </c>
      <c r="Q125">
        <f t="shared" si="19"/>
        <v>0</v>
      </c>
      <c r="R125" s="4">
        <f t="shared" si="20"/>
        <v>3.9769296294121147E-5</v>
      </c>
      <c r="S125">
        <f t="shared" si="28"/>
        <v>0</v>
      </c>
      <c r="T125">
        <f>S125*'Exhaust Gas Math'!$C$14</f>
        <v>0</v>
      </c>
      <c r="U125">
        <f>(T125/'Exhaust Gas Math'!$B$14)+('Exhaust Gas Math'!$D$10)</f>
        <v>4.4059320573952224E-4</v>
      </c>
      <c r="V125">
        <f>('Exhaust Gas Math'!$E$10*((-0.000000001)*V124^3+(0.000002)*V124^2-0.0012*V124+1.3446)*$B$18+T125*'Exhaust Gas Math'!$D$14*$B$17)/('Exhaust Gas Math'!$E$10*((-0.000000001)*V124^3+(0.000002)*V124^2-0.0012*V124+1.3446)+T125*'Exhaust Gas Math'!$D$14)</f>
        <v>1100</v>
      </c>
      <c r="W125">
        <f t="shared" si="21"/>
        <v>101325</v>
      </c>
      <c r="X125">
        <f t="shared" si="22"/>
        <v>101325</v>
      </c>
    </row>
    <row r="126" spans="3:24" x14ac:dyDescent="0.2">
      <c r="C126" s="1"/>
      <c r="D126" s="1"/>
      <c r="E126">
        <f t="shared" si="15"/>
        <v>1.525E-2</v>
      </c>
      <c r="F126">
        <f t="shared" si="16"/>
        <v>101325</v>
      </c>
      <c r="H126" s="1">
        <v>1.525E-2</v>
      </c>
      <c r="I126" s="1">
        <f t="shared" si="23"/>
        <v>549</v>
      </c>
      <c r="J126" s="1">
        <f t="shared" si="24"/>
        <v>0</v>
      </c>
      <c r="K126" s="1">
        <f t="shared" si="25"/>
        <v>2.7352639274980228E-3</v>
      </c>
      <c r="L126" s="1">
        <f t="shared" si="26"/>
        <v>0</v>
      </c>
      <c r="M126" s="4">
        <f t="shared" si="17"/>
        <v>6.3009720396865865E-2</v>
      </c>
      <c r="N126" s="1">
        <f t="shared" si="18"/>
        <v>-3.1158143413189792</v>
      </c>
      <c r="O126">
        <f>((-0.0000000008)*V126^3+(0.000003)*V126^2-0.004*V126+2.013)*('Exhaust Gas Math'!$E$10/(T126+'Exhaust Gas Math'!$E$10))+(357.45*V126^-1.004)*(T126/(T126+'Exhaust Gas Math'!$E$10))</f>
        <v>0.17819999999999947</v>
      </c>
      <c r="P126">
        <f t="shared" si="27"/>
        <v>0</v>
      </c>
      <c r="Q126">
        <f t="shared" si="19"/>
        <v>0</v>
      </c>
      <c r="R126" s="4">
        <f t="shared" si="20"/>
        <v>3.9769296294121147E-5</v>
      </c>
      <c r="S126">
        <f t="shared" si="28"/>
        <v>0</v>
      </c>
      <c r="T126">
        <f>S126*'Exhaust Gas Math'!$C$14</f>
        <v>0</v>
      </c>
      <c r="U126">
        <f>(T126/'Exhaust Gas Math'!$B$14)+('Exhaust Gas Math'!$D$10)</f>
        <v>4.4059320573952224E-4</v>
      </c>
      <c r="V126">
        <f>('Exhaust Gas Math'!$E$10*((-0.000000001)*V125^3+(0.000002)*V125^2-0.0012*V125+1.3446)*$B$18+T126*'Exhaust Gas Math'!$D$14*$B$17)/('Exhaust Gas Math'!$E$10*((-0.000000001)*V125^3+(0.000002)*V125^2-0.0012*V125+1.3446)+T126*'Exhaust Gas Math'!$D$14)</f>
        <v>1100</v>
      </c>
      <c r="W126">
        <f t="shared" si="21"/>
        <v>101325</v>
      </c>
      <c r="X126">
        <f t="shared" si="22"/>
        <v>101325</v>
      </c>
    </row>
    <row r="127" spans="3:24" x14ac:dyDescent="0.2">
      <c r="C127" s="1"/>
      <c r="D127" s="1"/>
      <c r="E127">
        <f t="shared" si="15"/>
        <v>1.5375E-2</v>
      </c>
      <c r="F127">
        <f t="shared" si="16"/>
        <v>101325</v>
      </c>
      <c r="H127" s="1">
        <v>1.5375E-2</v>
      </c>
      <c r="I127" s="1">
        <f t="shared" si="23"/>
        <v>553.5</v>
      </c>
      <c r="J127" s="1">
        <f t="shared" si="24"/>
        <v>0</v>
      </c>
      <c r="K127" s="1">
        <f t="shared" si="25"/>
        <v>2.4245650732291919E-3</v>
      </c>
      <c r="L127" s="1">
        <f t="shared" si="26"/>
        <v>0</v>
      </c>
      <c r="M127" s="4">
        <f t="shared" si="17"/>
        <v>6.2524126476606351E-2</v>
      </c>
      <c r="N127" s="1">
        <f t="shared" si="18"/>
        <v>-4.6496941222613009</v>
      </c>
      <c r="O127">
        <f>((-0.0000000008)*V127^3+(0.000003)*V127^2-0.004*V127+2.013)*('Exhaust Gas Math'!$E$10/(T127+'Exhaust Gas Math'!$E$10))+(357.45*V127^-1.004)*(T127/(T127+'Exhaust Gas Math'!$E$10))</f>
        <v>0.17819999999999947</v>
      </c>
      <c r="P127">
        <f t="shared" si="27"/>
        <v>0</v>
      </c>
      <c r="Q127">
        <f t="shared" si="19"/>
        <v>0</v>
      </c>
      <c r="R127" s="4">
        <f t="shared" si="20"/>
        <v>3.9769296294121147E-5</v>
      </c>
      <c r="S127">
        <f t="shared" si="28"/>
        <v>0</v>
      </c>
      <c r="T127">
        <f>S127*'Exhaust Gas Math'!$C$14</f>
        <v>0</v>
      </c>
      <c r="U127">
        <f>(T127/'Exhaust Gas Math'!$B$14)+('Exhaust Gas Math'!$D$10)</f>
        <v>4.4059320573952224E-4</v>
      </c>
      <c r="V127">
        <f>('Exhaust Gas Math'!$E$10*((-0.000000001)*V126^3+(0.000002)*V126^2-0.0012*V126+1.3446)*$B$18+T127*'Exhaust Gas Math'!$D$14*$B$17)/('Exhaust Gas Math'!$E$10*((-0.000000001)*V126^3+(0.000002)*V126^2-0.0012*V126+1.3446)+T127*'Exhaust Gas Math'!$D$14)</f>
        <v>1100</v>
      </c>
      <c r="W127">
        <f t="shared" si="21"/>
        <v>101325</v>
      </c>
      <c r="X127">
        <f t="shared" si="22"/>
        <v>101325</v>
      </c>
    </row>
    <row r="128" spans="3:24" x14ac:dyDescent="0.2">
      <c r="C128" s="1"/>
      <c r="D128" s="1"/>
      <c r="E128">
        <f t="shared" si="15"/>
        <v>1.55E-2</v>
      </c>
      <c r="F128">
        <f t="shared" si="16"/>
        <v>101325</v>
      </c>
      <c r="H128" s="1">
        <v>1.55E-2</v>
      </c>
      <c r="I128" s="1">
        <f t="shared" si="23"/>
        <v>558</v>
      </c>
      <c r="J128" s="1">
        <f t="shared" si="24"/>
        <v>0</v>
      </c>
      <c r="K128" s="1">
        <f t="shared" si="25"/>
        <v>2.1241202857710129E-3</v>
      </c>
      <c r="L128" s="1">
        <f t="shared" si="26"/>
        <v>0</v>
      </c>
      <c r="M128" s="4">
        <f t="shared" si="17"/>
        <v>6.184849156655637E-2</v>
      </c>
      <c r="N128" s="1">
        <f t="shared" si="18"/>
        <v>-6.154906992759722</v>
      </c>
      <c r="O128">
        <f>((-0.0000000008)*V128^3+(0.000003)*V128^2-0.004*V128+2.013)*('Exhaust Gas Math'!$E$10/(T128+'Exhaust Gas Math'!$E$10))+(357.45*V128^-1.004)*(T128/(T128+'Exhaust Gas Math'!$E$10))</f>
        <v>0.17819999999999947</v>
      </c>
      <c r="P128">
        <f t="shared" si="27"/>
        <v>0</v>
      </c>
      <c r="Q128">
        <f t="shared" si="19"/>
        <v>0</v>
      </c>
      <c r="R128" s="4">
        <f t="shared" si="20"/>
        <v>3.9769296294121147E-5</v>
      </c>
      <c r="S128">
        <f t="shared" si="28"/>
        <v>0</v>
      </c>
      <c r="T128">
        <f>S128*'Exhaust Gas Math'!$C$14</f>
        <v>0</v>
      </c>
      <c r="U128">
        <f>(T128/'Exhaust Gas Math'!$B$14)+('Exhaust Gas Math'!$D$10)</f>
        <v>4.4059320573952224E-4</v>
      </c>
      <c r="V128">
        <f>('Exhaust Gas Math'!$E$10*((-0.000000001)*V127^3+(0.000002)*V127^2-0.0012*V127+1.3446)*$B$18+T128*'Exhaust Gas Math'!$D$14*$B$17)/('Exhaust Gas Math'!$E$10*((-0.000000001)*V127^3+(0.000002)*V127^2-0.0012*V127+1.3446)+T128*'Exhaust Gas Math'!$D$14)</f>
        <v>1100</v>
      </c>
      <c r="W128">
        <f t="shared" si="21"/>
        <v>101325</v>
      </c>
      <c r="X128">
        <f t="shared" si="22"/>
        <v>101325</v>
      </c>
    </row>
    <row r="129" spans="3:24" x14ac:dyDescent="0.2">
      <c r="C129" s="1"/>
      <c r="D129" s="1"/>
      <c r="E129">
        <f t="shared" si="15"/>
        <v>1.5625E-2</v>
      </c>
      <c r="F129">
        <f t="shared" si="16"/>
        <v>101325</v>
      </c>
      <c r="H129" s="1">
        <v>1.5625E-2</v>
      </c>
      <c r="I129" s="1">
        <f t="shared" si="23"/>
        <v>562.5</v>
      </c>
      <c r="J129" s="1">
        <f t="shared" si="24"/>
        <v>0</v>
      </c>
      <c r="K129" s="1">
        <f t="shared" si="25"/>
        <v>1.8361694245770384E-3</v>
      </c>
      <c r="L129" s="1">
        <f t="shared" si="26"/>
        <v>0</v>
      </c>
      <c r="M129" s="4">
        <f t="shared" si="17"/>
        <v>6.0986981180607788E-2</v>
      </c>
      <c r="N129" s="1">
        <f t="shared" si="18"/>
        <v>-7.6221728149335117</v>
      </c>
      <c r="O129">
        <f>((-0.0000000008)*V129^3+(0.000003)*V129^2-0.004*V129+2.013)*('Exhaust Gas Math'!$E$10/(T129+'Exhaust Gas Math'!$E$10))+(357.45*V129^-1.004)*(T129/(T129+'Exhaust Gas Math'!$E$10))</f>
        <v>0.17819999999999947</v>
      </c>
      <c r="P129">
        <f t="shared" si="27"/>
        <v>0</v>
      </c>
      <c r="Q129">
        <f t="shared" si="19"/>
        <v>0</v>
      </c>
      <c r="R129" s="4">
        <f t="shared" si="20"/>
        <v>3.9769296294121147E-5</v>
      </c>
      <c r="S129">
        <f t="shared" si="28"/>
        <v>0</v>
      </c>
      <c r="T129">
        <f>S129*'Exhaust Gas Math'!$C$14</f>
        <v>0</v>
      </c>
      <c r="U129">
        <f>(T129/'Exhaust Gas Math'!$B$14)+('Exhaust Gas Math'!$D$10)</f>
        <v>4.4059320573952224E-4</v>
      </c>
      <c r="V129">
        <f>('Exhaust Gas Math'!$E$10*((-0.000000001)*V128^3+(0.000002)*V128^2-0.0012*V128+1.3446)*$B$18+T129*'Exhaust Gas Math'!$D$14*$B$17)/('Exhaust Gas Math'!$E$10*((-0.000000001)*V128^3+(0.000002)*V128^2-0.0012*V128+1.3446)+T129*'Exhaust Gas Math'!$D$14)</f>
        <v>1100</v>
      </c>
      <c r="W129">
        <f t="shared" si="21"/>
        <v>101325</v>
      </c>
      <c r="X129">
        <f t="shared" si="22"/>
        <v>101325</v>
      </c>
    </row>
    <row r="130" spans="3:24" x14ac:dyDescent="0.2">
      <c r="C130" s="1"/>
      <c r="D130" s="1"/>
      <c r="E130">
        <f t="shared" si="15"/>
        <v>1.575E-2</v>
      </c>
      <c r="F130">
        <f t="shared" si="16"/>
        <v>101325</v>
      </c>
      <c r="H130" s="1">
        <v>1.575E-2</v>
      </c>
      <c r="I130" s="1">
        <f t="shared" si="23"/>
        <v>567</v>
      </c>
      <c r="J130" s="1">
        <f t="shared" si="24"/>
        <v>0</v>
      </c>
      <c r="K130" s="1">
        <f t="shared" si="25"/>
        <v>1.5628592050690201E-3</v>
      </c>
      <c r="L130" s="1">
        <f t="shared" si="26"/>
        <v>0</v>
      </c>
      <c r="M130" s="4">
        <f t="shared" si="17"/>
        <v>5.9944906816771254E-2</v>
      </c>
      <c r="N130" s="1">
        <f t="shared" si="18"/>
        <v>-9.042445407073572</v>
      </c>
      <c r="O130">
        <f>((-0.0000000008)*V130^3+(0.000003)*V130^2-0.004*V130+2.013)*('Exhaust Gas Math'!$E$10/(T130+'Exhaust Gas Math'!$E$10))+(357.45*V130^-1.004)*(T130/(T130+'Exhaust Gas Math'!$E$10))</f>
        <v>0.17819999999999947</v>
      </c>
      <c r="P130">
        <f t="shared" si="27"/>
        <v>0</v>
      </c>
      <c r="Q130">
        <f t="shared" si="19"/>
        <v>0</v>
      </c>
      <c r="R130" s="4">
        <f t="shared" si="20"/>
        <v>3.9769296294121147E-5</v>
      </c>
      <c r="S130">
        <f t="shared" si="28"/>
        <v>0</v>
      </c>
      <c r="T130">
        <f>S130*'Exhaust Gas Math'!$C$14</f>
        <v>0</v>
      </c>
      <c r="U130">
        <f>(T130/'Exhaust Gas Math'!$B$14)+('Exhaust Gas Math'!$D$10)</f>
        <v>4.4059320573952224E-4</v>
      </c>
      <c r="V130">
        <f>('Exhaust Gas Math'!$E$10*((-0.000000001)*V129^3+(0.000002)*V129^2-0.0012*V129+1.3446)*$B$18+T130*'Exhaust Gas Math'!$D$14*$B$17)/('Exhaust Gas Math'!$E$10*((-0.000000001)*V129^3+(0.000002)*V129^2-0.0012*V129+1.3446)+T130*'Exhaust Gas Math'!$D$14)</f>
        <v>1100</v>
      </c>
      <c r="W130">
        <f t="shared" si="21"/>
        <v>101325</v>
      </c>
      <c r="X130">
        <f t="shared" si="22"/>
        <v>101325</v>
      </c>
    </row>
    <row r="131" spans="3:24" x14ac:dyDescent="0.2">
      <c r="C131" s="1"/>
      <c r="D131" s="1"/>
      <c r="E131">
        <f t="shared" ref="E131:E194" si="29">H131</f>
        <v>1.5875E-2</v>
      </c>
      <c r="F131">
        <f t="shared" ref="F131:F194" si="30">X131</f>
        <v>101325</v>
      </c>
      <c r="H131" s="1">
        <v>1.5875E-2</v>
      </c>
      <c r="I131" s="1">
        <f t="shared" si="23"/>
        <v>571.5</v>
      </c>
      <c r="J131" s="1">
        <f t="shared" si="24"/>
        <v>0</v>
      </c>
      <c r="K131" s="1">
        <f t="shared" si="25"/>
        <v>1.3062271945620532E-3</v>
      </c>
      <c r="L131" s="1">
        <f t="shared" si="26"/>
        <v>0</v>
      </c>
      <c r="M131" s="4">
        <f t="shared" si="17"/>
        <v>5.8728693210024704E-2</v>
      </c>
      <c r="N131" s="1">
        <f t="shared" si="18"/>
        <v>-10.406968316360798</v>
      </c>
      <c r="O131">
        <f>((-0.0000000008)*V131^3+(0.000003)*V131^2-0.004*V131+2.013)*('Exhaust Gas Math'!$E$10/(T131+'Exhaust Gas Math'!$E$10))+(357.45*V131^-1.004)*(T131/(T131+'Exhaust Gas Math'!$E$10))</f>
        <v>0.17819999999999947</v>
      </c>
      <c r="P131">
        <f t="shared" si="27"/>
        <v>0</v>
      </c>
      <c r="Q131">
        <f t="shared" si="19"/>
        <v>0</v>
      </c>
      <c r="R131" s="4">
        <f t="shared" si="20"/>
        <v>3.9769296294121147E-5</v>
      </c>
      <c r="S131">
        <f t="shared" si="28"/>
        <v>0</v>
      </c>
      <c r="T131">
        <f>S131*'Exhaust Gas Math'!$C$14</f>
        <v>0</v>
      </c>
      <c r="U131">
        <f>(T131/'Exhaust Gas Math'!$B$14)+('Exhaust Gas Math'!$D$10)</f>
        <v>4.4059320573952224E-4</v>
      </c>
      <c r="V131">
        <f>('Exhaust Gas Math'!$E$10*((-0.000000001)*V130^3+(0.000002)*V130^2-0.0012*V130+1.3446)*$B$18+T131*'Exhaust Gas Math'!$D$14*$B$17)/('Exhaust Gas Math'!$E$10*((-0.000000001)*V130^3+(0.000002)*V130^2-0.0012*V130+1.3446)+T131*'Exhaust Gas Math'!$D$14)</f>
        <v>1100</v>
      </c>
      <c r="W131">
        <f t="shared" si="21"/>
        <v>101325</v>
      </c>
      <c r="X131">
        <f t="shared" si="22"/>
        <v>101325</v>
      </c>
    </row>
    <row r="132" spans="3:24" x14ac:dyDescent="0.2">
      <c r="C132" s="1"/>
      <c r="D132" s="1"/>
      <c r="E132">
        <f t="shared" si="29"/>
        <v>1.6E-2</v>
      </c>
      <c r="F132">
        <f t="shared" si="30"/>
        <v>101325</v>
      </c>
      <c r="H132" s="1">
        <v>1.6E-2</v>
      </c>
      <c r="I132" s="1">
        <f t="shared" si="23"/>
        <v>576</v>
      </c>
      <c r="J132" s="1">
        <f t="shared" si="24"/>
        <v>0</v>
      </c>
      <c r="K132" s="1">
        <f t="shared" si="25"/>
        <v>1.068186621904913E-3</v>
      </c>
      <c r="L132" s="1">
        <f t="shared" si="26"/>
        <v>0</v>
      </c>
      <c r="M132" s="4">
        <f t="shared" ref="M132:M195" si="31">-(($B$3/1000)/2)*COS($B$10*H132)+(($B$3/1000)/2)</f>
        <v>5.7345838721685839E-2</v>
      </c>
      <c r="N132" s="1">
        <f t="shared" ref="N132:N195" si="32">($B$3/1000/2)*$B$10*SIN($B$10*H132)</f>
        <v>-11.707328805309489</v>
      </c>
      <c r="O132">
        <f>((-0.0000000008)*V132^3+(0.000003)*V132^2-0.004*V132+2.013)*('Exhaust Gas Math'!$E$10/(T132+'Exhaust Gas Math'!$E$10))+(357.45*V132^-1.004)*(T132/(T132+'Exhaust Gas Math'!$E$10))</f>
        <v>0.17819999999999947</v>
      </c>
      <c r="P132">
        <f t="shared" si="27"/>
        <v>0</v>
      </c>
      <c r="Q132">
        <f t="shared" ref="Q132:Q195" si="33">M132*$B$4*J132</f>
        <v>0</v>
      </c>
      <c r="R132" s="4">
        <f t="shared" ref="R132:R195" si="34">$B$7+J132*Q132</f>
        <v>3.9769296294121147E-5</v>
      </c>
      <c r="S132">
        <f t="shared" si="28"/>
        <v>0</v>
      </c>
      <c r="T132">
        <f>S132*'Exhaust Gas Math'!$C$14</f>
        <v>0</v>
      </c>
      <c r="U132">
        <f>(T132/'Exhaust Gas Math'!$B$14)+('Exhaust Gas Math'!$D$10)</f>
        <v>4.4059320573952224E-4</v>
      </c>
      <c r="V132">
        <f>('Exhaust Gas Math'!$E$10*((-0.000000001)*V131^3+(0.000002)*V131^2-0.0012*V131+1.3446)*$B$18+T132*'Exhaust Gas Math'!$D$14*$B$17)/('Exhaust Gas Math'!$E$10*((-0.000000001)*V131^3+(0.000002)*V131^2-0.0012*V131+1.3446)+T132*'Exhaust Gas Math'!$D$14)</f>
        <v>1100</v>
      </c>
      <c r="W132">
        <f t="shared" ref="W132:W195" si="35">(U132*$B$15*V132)/R132</f>
        <v>101325</v>
      </c>
      <c r="X132">
        <f t="shared" ref="X132:X195" si="36">P132+W132</f>
        <v>101325</v>
      </c>
    </row>
    <row r="133" spans="3:24" x14ac:dyDescent="0.2">
      <c r="C133" s="1"/>
      <c r="D133" s="1"/>
      <c r="E133">
        <f t="shared" si="29"/>
        <v>1.6125E-2</v>
      </c>
      <c r="F133">
        <f t="shared" si="30"/>
        <v>101325</v>
      </c>
      <c r="H133" s="1">
        <v>1.6125E-2</v>
      </c>
      <c r="I133" s="1">
        <f t="shared" ref="I133:I196" si="37">($B$9*360*H133)-(720*FLOOR(H133/(1/($B$9/2)),1))</f>
        <v>580.5</v>
      </c>
      <c r="J133" s="1">
        <f t="shared" ref="J133:J196" si="38">IF(I133&lt;=$B$12,1,0)</f>
        <v>0</v>
      </c>
      <c r="K133" s="1">
        <f t="shared" ref="K133:K196" si="39">-0.0038*COS(0.549848656*(I133+(327.363-$B$12)/2)*2*PI()/180)+0.0038</f>
        <v>8.5051211408150758E-4</v>
      </c>
      <c r="L133" s="1">
        <f t="shared" ref="L133:L196" si="40">ROUND((-0.0038*COS(0.549848656*(I133+38.606)*2*PI()/180)+0.0038)/0.0076,2)*J133</f>
        <v>0</v>
      </c>
      <c r="M133" s="4">
        <f t="shared" si="31"/>
        <v>5.5804869109520983E-2</v>
      </c>
      <c r="N133" s="1">
        <f t="shared" si="32"/>
        <v>-12.935509719091598</v>
      </c>
      <c r="O133">
        <f>((-0.0000000008)*V133^3+(0.000003)*V133^2-0.004*V133+2.013)*('Exhaust Gas Math'!$E$10/(T133+'Exhaust Gas Math'!$E$10))+(357.45*V133^-1.004)*(T133/(T133+'Exhaust Gas Math'!$E$10))</f>
        <v>0.17819999999999947</v>
      </c>
      <c r="P133">
        <f t="shared" ref="P133:P196" si="41">J133*SIGN(N133)*-0.5*O133*N133^2</f>
        <v>0</v>
      </c>
      <c r="Q133">
        <f t="shared" si="33"/>
        <v>0</v>
      </c>
      <c r="R133" s="4">
        <f t="shared" si="34"/>
        <v>3.9769296294121147E-5</v>
      </c>
      <c r="S133">
        <f t="shared" ref="S133:S196" si="42">J133*(1.5603*L133*(Q133-Q132)*$B$14+S132)</f>
        <v>0</v>
      </c>
      <c r="T133">
        <f>S133*'Exhaust Gas Math'!$C$14</f>
        <v>0</v>
      </c>
      <c r="U133">
        <f>(T133/'Exhaust Gas Math'!$B$14)+('Exhaust Gas Math'!$D$10)</f>
        <v>4.4059320573952224E-4</v>
      </c>
      <c r="V133">
        <f>('Exhaust Gas Math'!$E$10*((-0.000000001)*V132^3+(0.000002)*V132^2-0.0012*V132+1.3446)*$B$18+T133*'Exhaust Gas Math'!$D$14*$B$17)/('Exhaust Gas Math'!$E$10*((-0.000000001)*V132^3+(0.000002)*V132^2-0.0012*V132+1.3446)+T133*'Exhaust Gas Math'!$D$14)</f>
        <v>1100</v>
      </c>
      <c r="W133">
        <f t="shared" si="35"/>
        <v>101325</v>
      </c>
      <c r="X133">
        <f t="shared" si="36"/>
        <v>101325</v>
      </c>
    </row>
    <row r="134" spans="3:24" x14ac:dyDescent="0.2">
      <c r="C134" s="1"/>
      <c r="D134" s="1"/>
      <c r="E134">
        <f t="shared" si="29"/>
        <v>1.6250000000000001E-2</v>
      </c>
      <c r="F134">
        <f t="shared" si="30"/>
        <v>101325</v>
      </c>
      <c r="H134" s="1">
        <v>1.6250000000000001E-2</v>
      </c>
      <c r="I134" s="1">
        <f t="shared" si="37"/>
        <v>585</v>
      </c>
      <c r="J134" s="1">
        <f t="shared" si="38"/>
        <v>0</v>
      </c>
      <c r="K134" s="1">
        <f t="shared" si="39"/>
        <v>6.5482646610944646E-4</v>
      </c>
      <c r="L134" s="1">
        <f t="shared" si="40"/>
        <v>0</v>
      </c>
      <c r="M134" s="4">
        <f t="shared" si="31"/>
        <v>5.4115284963613543E-2</v>
      </c>
      <c r="N134" s="1">
        <f t="shared" si="32"/>
        <v>-14.083938913962029</v>
      </c>
      <c r="O134">
        <f>((-0.0000000008)*V134^3+(0.000003)*V134^2-0.004*V134+2.013)*('Exhaust Gas Math'!$E$10/(T134+'Exhaust Gas Math'!$E$10))+(357.45*V134^-1.004)*(T134/(T134+'Exhaust Gas Math'!$E$10))</f>
        <v>0.17819999999999947</v>
      </c>
      <c r="P134">
        <f t="shared" si="41"/>
        <v>0</v>
      </c>
      <c r="Q134">
        <f t="shared" si="33"/>
        <v>0</v>
      </c>
      <c r="R134" s="4">
        <f t="shared" si="34"/>
        <v>3.9769296294121147E-5</v>
      </c>
      <c r="S134">
        <f t="shared" si="42"/>
        <v>0</v>
      </c>
      <c r="T134">
        <f>S134*'Exhaust Gas Math'!$C$14</f>
        <v>0</v>
      </c>
      <c r="U134">
        <f>(T134/'Exhaust Gas Math'!$B$14)+('Exhaust Gas Math'!$D$10)</f>
        <v>4.4059320573952224E-4</v>
      </c>
      <c r="V134">
        <f>('Exhaust Gas Math'!$E$10*((-0.000000001)*V133^3+(0.000002)*V133^2-0.0012*V133+1.3446)*$B$18+T134*'Exhaust Gas Math'!$D$14*$B$17)/('Exhaust Gas Math'!$E$10*((-0.000000001)*V133^3+(0.000002)*V133^2-0.0012*V133+1.3446)+T134*'Exhaust Gas Math'!$D$14)</f>
        <v>1100</v>
      </c>
      <c r="W134">
        <f t="shared" si="35"/>
        <v>101325</v>
      </c>
      <c r="X134">
        <f t="shared" si="36"/>
        <v>101325</v>
      </c>
    </row>
    <row r="135" spans="3:24" x14ac:dyDescent="0.2">
      <c r="C135" s="1"/>
      <c r="D135" s="1"/>
      <c r="E135">
        <f t="shared" si="29"/>
        <v>1.6375000000000001E-2</v>
      </c>
      <c r="F135">
        <f t="shared" si="30"/>
        <v>101325</v>
      </c>
      <c r="H135" s="1">
        <v>1.6375000000000001E-2</v>
      </c>
      <c r="I135" s="1">
        <f t="shared" si="37"/>
        <v>589.5</v>
      </c>
      <c r="J135" s="1">
        <f t="shared" si="38"/>
        <v>0</v>
      </c>
      <c r="K135" s="1">
        <f t="shared" si="39"/>
        <v>4.8258854286785304E-4</v>
      </c>
      <c r="L135" s="1">
        <f t="shared" si="40"/>
        <v>0</v>
      </c>
      <c r="M135" s="4">
        <f t="shared" si="31"/>
        <v>5.2287503132066801E-2</v>
      </c>
      <c r="N135" s="1">
        <f t="shared" si="32"/>
        <v>-15.145535942042944</v>
      </c>
      <c r="O135">
        <f>((-0.0000000008)*V135^3+(0.000003)*V135^2-0.004*V135+2.013)*('Exhaust Gas Math'!$E$10/(T135+'Exhaust Gas Math'!$E$10))+(357.45*V135^-1.004)*(T135/(T135+'Exhaust Gas Math'!$E$10))</f>
        <v>0.17819999999999947</v>
      </c>
      <c r="P135">
        <f t="shared" si="41"/>
        <v>0</v>
      </c>
      <c r="Q135">
        <f t="shared" si="33"/>
        <v>0</v>
      </c>
      <c r="R135" s="4">
        <f t="shared" si="34"/>
        <v>3.9769296294121147E-5</v>
      </c>
      <c r="S135">
        <f t="shared" si="42"/>
        <v>0</v>
      </c>
      <c r="T135">
        <f>S135*'Exhaust Gas Math'!$C$14</f>
        <v>0</v>
      </c>
      <c r="U135">
        <f>(T135/'Exhaust Gas Math'!$B$14)+('Exhaust Gas Math'!$D$10)</f>
        <v>4.4059320573952224E-4</v>
      </c>
      <c r="V135">
        <f>('Exhaust Gas Math'!$E$10*((-0.000000001)*V134^3+(0.000002)*V134^2-0.0012*V134+1.3446)*$B$18+T135*'Exhaust Gas Math'!$D$14*$B$17)/('Exhaust Gas Math'!$E$10*((-0.000000001)*V134^3+(0.000002)*V134^2-0.0012*V134+1.3446)+T135*'Exhaust Gas Math'!$D$14)</f>
        <v>1100</v>
      </c>
      <c r="W135">
        <f t="shared" si="35"/>
        <v>101325</v>
      </c>
      <c r="X135">
        <f t="shared" si="36"/>
        <v>101325</v>
      </c>
    </row>
    <row r="136" spans="3:24" x14ac:dyDescent="0.2">
      <c r="C136" s="1"/>
      <c r="D136" s="1"/>
      <c r="E136">
        <f t="shared" si="29"/>
        <v>1.6500000000000001E-2</v>
      </c>
      <c r="F136">
        <f t="shared" si="30"/>
        <v>101325</v>
      </c>
      <c r="H136" s="1">
        <v>1.6500000000000001E-2</v>
      </c>
      <c r="I136" s="1">
        <f t="shared" si="37"/>
        <v>594</v>
      </c>
      <c r="J136" s="1">
        <f t="shared" si="38"/>
        <v>0</v>
      </c>
      <c r="K136" s="1">
        <f t="shared" si="39"/>
        <v>3.3508240304816993E-4</v>
      </c>
      <c r="L136" s="1">
        <f t="shared" si="40"/>
        <v>0</v>
      </c>
      <c r="M136" s="4">
        <f t="shared" si="31"/>
        <v>5.0332792497671364E-2</v>
      </c>
      <c r="N136" s="1">
        <f t="shared" si="32"/>
        <v>-16.113755704639392</v>
      </c>
      <c r="O136">
        <f>((-0.0000000008)*V136^3+(0.000003)*V136^2-0.004*V136+2.013)*('Exhaust Gas Math'!$E$10/(T136+'Exhaust Gas Math'!$E$10))+(357.45*V136^-1.004)*(T136/(T136+'Exhaust Gas Math'!$E$10))</f>
        <v>0.17819999999999947</v>
      </c>
      <c r="P136">
        <f t="shared" si="41"/>
        <v>0</v>
      </c>
      <c r="Q136">
        <f t="shared" si="33"/>
        <v>0</v>
      </c>
      <c r="R136" s="4">
        <f t="shared" si="34"/>
        <v>3.9769296294121147E-5</v>
      </c>
      <c r="S136">
        <f t="shared" si="42"/>
        <v>0</v>
      </c>
      <c r="T136">
        <f>S136*'Exhaust Gas Math'!$C$14</f>
        <v>0</v>
      </c>
      <c r="U136">
        <f>(T136/'Exhaust Gas Math'!$B$14)+('Exhaust Gas Math'!$D$10)</f>
        <v>4.4059320573952224E-4</v>
      </c>
      <c r="V136">
        <f>('Exhaust Gas Math'!$E$10*((-0.000000001)*V135^3+(0.000002)*V135^2-0.0012*V135+1.3446)*$B$18+T136*'Exhaust Gas Math'!$D$14*$B$17)/('Exhaust Gas Math'!$E$10*((-0.000000001)*V135^3+(0.000002)*V135^2-0.0012*V135+1.3446)+T136*'Exhaust Gas Math'!$D$14)</f>
        <v>1100</v>
      </c>
      <c r="W136">
        <f t="shared" si="35"/>
        <v>101325</v>
      </c>
      <c r="X136">
        <f t="shared" si="36"/>
        <v>101325</v>
      </c>
    </row>
    <row r="137" spans="3:24" x14ac:dyDescent="0.2">
      <c r="C137" s="1"/>
      <c r="D137" s="1"/>
      <c r="E137">
        <f t="shared" si="29"/>
        <v>1.6625000000000001E-2</v>
      </c>
      <c r="F137">
        <f t="shared" si="30"/>
        <v>101325</v>
      </c>
      <c r="H137" s="1">
        <v>1.6625000000000001E-2</v>
      </c>
      <c r="I137" s="1">
        <f t="shared" si="37"/>
        <v>598.5</v>
      </c>
      <c r="J137" s="1">
        <f t="shared" si="38"/>
        <v>0</v>
      </c>
      <c r="K137" s="1">
        <f t="shared" si="39"/>
        <v>2.1340772631045718E-4</v>
      </c>
      <c r="L137" s="1">
        <f t="shared" si="40"/>
        <v>0</v>
      </c>
      <c r="M137" s="4">
        <f t="shared" si="31"/>
        <v>4.8263204501495571E-2</v>
      </c>
      <c r="N137" s="1">
        <f t="shared" si="32"/>
        <v>-16.982628804949201</v>
      </c>
      <c r="O137">
        <f>((-0.0000000008)*V137^3+(0.000003)*V137^2-0.004*V137+2.013)*('Exhaust Gas Math'!$E$10/(T137+'Exhaust Gas Math'!$E$10))+(357.45*V137^-1.004)*(T137/(T137+'Exhaust Gas Math'!$E$10))</f>
        <v>0.17819999999999947</v>
      </c>
      <c r="P137">
        <f t="shared" si="41"/>
        <v>0</v>
      </c>
      <c r="Q137">
        <f t="shared" si="33"/>
        <v>0</v>
      </c>
      <c r="R137" s="4">
        <f t="shared" si="34"/>
        <v>3.9769296294121147E-5</v>
      </c>
      <c r="S137">
        <f t="shared" si="42"/>
        <v>0</v>
      </c>
      <c r="T137">
        <f>S137*'Exhaust Gas Math'!$C$14</f>
        <v>0</v>
      </c>
      <c r="U137">
        <f>(T137/'Exhaust Gas Math'!$B$14)+('Exhaust Gas Math'!$D$10)</f>
        <v>4.4059320573952224E-4</v>
      </c>
      <c r="V137">
        <f>('Exhaust Gas Math'!$E$10*((-0.000000001)*V136^3+(0.000002)*V136^2-0.0012*V136+1.3446)*$B$18+T137*'Exhaust Gas Math'!$D$14*$B$17)/('Exhaust Gas Math'!$E$10*((-0.000000001)*V136^3+(0.000002)*V136^2-0.0012*V136+1.3446)+T137*'Exhaust Gas Math'!$D$14)</f>
        <v>1100</v>
      </c>
      <c r="W137">
        <f t="shared" si="35"/>
        <v>101325</v>
      </c>
      <c r="X137">
        <f t="shared" si="36"/>
        <v>101325</v>
      </c>
    </row>
    <row r="138" spans="3:24" x14ac:dyDescent="0.2">
      <c r="C138" s="1"/>
      <c r="D138" s="1"/>
      <c r="E138">
        <f t="shared" si="29"/>
        <v>1.6750000000000001E-2</v>
      </c>
      <c r="F138">
        <f t="shared" si="30"/>
        <v>101325</v>
      </c>
      <c r="H138" s="1">
        <v>1.6750000000000001E-2</v>
      </c>
      <c r="I138" s="1">
        <f t="shared" si="37"/>
        <v>603</v>
      </c>
      <c r="J138" s="1">
        <f t="shared" si="38"/>
        <v>0</v>
      </c>
      <c r="K138" s="1">
        <f t="shared" si="39"/>
        <v>1.1847161501204193E-4</v>
      </c>
      <c r="L138" s="1">
        <f t="shared" si="40"/>
        <v>0</v>
      </c>
      <c r="M138" s="4">
        <f t="shared" si="31"/>
        <v>4.6091498841743614E-2</v>
      </c>
      <c r="N138" s="1">
        <f t="shared" si="32"/>
        <v>-17.746798351379379</v>
      </c>
      <c r="O138">
        <f>((-0.0000000008)*V138^3+(0.000003)*V138^2-0.004*V138+2.013)*('Exhaust Gas Math'!$E$10/(T138+'Exhaust Gas Math'!$E$10))+(357.45*V138^-1.004)*(T138/(T138+'Exhaust Gas Math'!$E$10))</f>
        <v>0.17819999999999947</v>
      </c>
      <c r="P138">
        <f t="shared" si="41"/>
        <v>0</v>
      </c>
      <c r="Q138">
        <f t="shared" si="33"/>
        <v>0</v>
      </c>
      <c r="R138" s="4">
        <f t="shared" si="34"/>
        <v>3.9769296294121147E-5</v>
      </c>
      <c r="S138">
        <f t="shared" si="42"/>
        <v>0</v>
      </c>
      <c r="T138">
        <f>S138*'Exhaust Gas Math'!$C$14</f>
        <v>0</v>
      </c>
      <c r="U138">
        <f>(T138/'Exhaust Gas Math'!$B$14)+('Exhaust Gas Math'!$D$10)</f>
        <v>4.4059320573952224E-4</v>
      </c>
      <c r="V138">
        <f>('Exhaust Gas Math'!$E$10*((-0.000000001)*V137^3+(0.000002)*V137^2-0.0012*V137+1.3446)*$B$18+T138*'Exhaust Gas Math'!$D$14*$B$17)/('Exhaust Gas Math'!$E$10*((-0.000000001)*V137^3+(0.000002)*V137^2-0.0012*V137+1.3446)+T138*'Exhaust Gas Math'!$D$14)</f>
        <v>1100</v>
      </c>
      <c r="W138">
        <f t="shared" si="35"/>
        <v>101325</v>
      </c>
      <c r="X138">
        <f t="shared" si="36"/>
        <v>101325</v>
      </c>
    </row>
    <row r="139" spans="3:24" x14ac:dyDescent="0.2">
      <c r="C139" s="1"/>
      <c r="D139" s="1"/>
      <c r="E139">
        <f t="shared" si="29"/>
        <v>1.6875000000000001E-2</v>
      </c>
      <c r="F139">
        <f t="shared" si="30"/>
        <v>101325</v>
      </c>
      <c r="H139" s="1">
        <v>1.6875000000000001E-2</v>
      </c>
      <c r="I139" s="1">
        <f t="shared" si="37"/>
        <v>607.5</v>
      </c>
      <c r="J139" s="1">
        <f t="shared" si="38"/>
        <v>0</v>
      </c>
      <c r="K139" s="1">
        <f t="shared" si="39"/>
        <v>5.0981831627947786E-5</v>
      </c>
      <c r="L139" s="1">
        <f t="shared" si="40"/>
        <v>0</v>
      </c>
      <c r="M139" s="4">
        <f t="shared" si="31"/>
        <v>4.3831064805973319E-2</v>
      </c>
      <c r="N139" s="1">
        <f t="shared" si="32"/>
        <v>-18.401552984563999</v>
      </c>
      <c r="O139">
        <f>((-0.0000000008)*V139^3+(0.000003)*V139^2-0.004*V139+2.013)*('Exhaust Gas Math'!$E$10/(T139+'Exhaust Gas Math'!$E$10))+(357.45*V139^-1.004)*(T139/(T139+'Exhaust Gas Math'!$E$10))</f>
        <v>0.17819999999999947</v>
      </c>
      <c r="P139">
        <f t="shared" si="41"/>
        <v>0</v>
      </c>
      <c r="Q139">
        <f t="shared" si="33"/>
        <v>0</v>
      </c>
      <c r="R139" s="4">
        <f t="shared" si="34"/>
        <v>3.9769296294121147E-5</v>
      </c>
      <c r="S139">
        <f t="shared" si="42"/>
        <v>0</v>
      </c>
      <c r="T139">
        <f>S139*'Exhaust Gas Math'!$C$14</f>
        <v>0</v>
      </c>
      <c r="U139">
        <f>(T139/'Exhaust Gas Math'!$B$14)+('Exhaust Gas Math'!$D$10)</f>
        <v>4.4059320573952224E-4</v>
      </c>
      <c r="V139">
        <f>('Exhaust Gas Math'!$E$10*((-0.000000001)*V138^3+(0.000002)*V138^2-0.0012*V138+1.3446)*$B$18+T139*'Exhaust Gas Math'!$D$14*$B$17)/('Exhaust Gas Math'!$E$10*((-0.000000001)*V138^3+(0.000002)*V138^2-0.0012*V138+1.3446)+T139*'Exhaust Gas Math'!$D$14)</f>
        <v>1100</v>
      </c>
      <c r="W139">
        <f t="shared" si="35"/>
        <v>101325</v>
      </c>
      <c r="X139">
        <f t="shared" si="36"/>
        <v>101325</v>
      </c>
    </row>
    <row r="140" spans="3:24" x14ac:dyDescent="0.2">
      <c r="C140" s="1"/>
      <c r="D140" s="1"/>
      <c r="E140">
        <f t="shared" si="29"/>
        <v>1.7000000000000001E-2</v>
      </c>
      <c r="F140">
        <f t="shared" si="30"/>
        <v>101325</v>
      </c>
      <c r="H140" s="1">
        <v>1.7000000000000001E-2</v>
      </c>
      <c r="I140" s="1">
        <f t="shared" si="37"/>
        <v>612</v>
      </c>
      <c r="J140" s="1">
        <f t="shared" si="38"/>
        <v>0</v>
      </c>
      <c r="K140" s="1">
        <f t="shared" si="39"/>
        <v>1.1441522278996148E-5</v>
      </c>
      <c r="L140" s="1">
        <f t="shared" si="40"/>
        <v>0</v>
      </c>
      <c r="M140" s="4">
        <f t="shared" si="31"/>
        <v>4.1495838721685788E-2</v>
      </c>
      <c r="N140" s="1">
        <f t="shared" si="32"/>
        <v>-18.942855924461472</v>
      </c>
      <c r="O140">
        <f>((-0.0000000008)*V140^3+(0.000003)*V140^2-0.004*V140+2.013)*('Exhaust Gas Math'!$E$10/(T140+'Exhaust Gas Math'!$E$10))+(357.45*V140^-1.004)*(T140/(T140+'Exhaust Gas Math'!$E$10))</f>
        <v>0.17819999999999947</v>
      </c>
      <c r="P140">
        <f t="shared" si="41"/>
        <v>0</v>
      </c>
      <c r="Q140">
        <f t="shared" si="33"/>
        <v>0</v>
      </c>
      <c r="R140" s="4">
        <f t="shared" si="34"/>
        <v>3.9769296294121147E-5</v>
      </c>
      <c r="S140">
        <f t="shared" si="42"/>
        <v>0</v>
      </c>
      <c r="T140">
        <f>S140*'Exhaust Gas Math'!$C$14</f>
        <v>0</v>
      </c>
      <c r="U140">
        <f>(T140/'Exhaust Gas Math'!$B$14)+('Exhaust Gas Math'!$D$10)</f>
        <v>4.4059320573952224E-4</v>
      </c>
      <c r="V140">
        <f>('Exhaust Gas Math'!$E$10*((-0.000000001)*V139^3+(0.000002)*V139^2-0.0012*V139+1.3446)*$B$18+T140*'Exhaust Gas Math'!$D$14*$B$17)/('Exhaust Gas Math'!$E$10*((-0.000000001)*V139^3+(0.000002)*V139^2-0.0012*V139+1.3446)+T140*'Exhaust Gas Math'!$D$14)</f>
        <v>1100</v>
      </c>
      <c r="W140">
        <f t="shared" si="35"/>
        <v>101325</v>
      </c>
      <c r="X140">
        <f t="shared" si="36"/>
        <v>101325</v>
      </c>
    </row>
    <row r="141" spans="3:24" x14ac:dyDescent="0.2">
      <c r="C141" s="1"/>
      <c r="D141" s="1"/>
      <c r="E141">
        <f t="shared" si="29"/>
        <v>1.7125000000000001E-2</v>
      </c>
      <c r="F141">
        <f t="shared" si="30"/>
        <v>101325</v>
      </c>
      <c r="H141" s="1">
        <v>1.7125000000000001E-2</v>
      </c>
      <c r="I141" s="1">
        <f t="shared" si="37"/>
        <v>616.5</v>
      </c>
      <c r="J141" s="1">
        <f t="shared" si="38"/>
        <v>0</v>
      </c>
      <c r="K141" s="1">
        <f t="shared" si="39"/>
        <v>1.4546570454654698E-7</v>
      </c>
      <c r="L141" s="1">
        <f t="shared" si="40"/>
        <v>0</v>
      </c>
      <c r="M141" s="4">
        <f t="shared" si="31"/>
        <v>3.9100218034232199E-2</v>
      </c>
      <c r="N141" s="1">
        <f t="shared" si="32"/>
        <v>-19.367369858445826</v>
      </c>
      <c r="O141">
        <f>((-0.0000000008)*V141^3+(0.000003)*V141^2-0.004*V141+2.013)*('Exhaust Gas Math'!$E$10/(T141+'Exhaust Gas Math'!$E$10))+(357.45*V141^-1.004)*(T141/(T141+'Exhaust Gas Math'!$E$10))</f>
        <v>0.17819999999999947</v>
      </c>
      <c r="P141">
        <f t="shared" si="41"/>
        <v>0</v>
      </c>
      <c r="Q141">
        <f t="shared" si="33"/>
        <v>0</v>
      </c>
      <c r="R141" s="4">
        <f t="shared" si="34"/>
        <v>3.9769296294121147E-5</v>
      </c>
      <c r="S141">
        <f t="shared" si="42"/>
        <v>0</v>
      </c>
      <c r="T141">
        <f>S141*'Exhaust Gas Math'!$C$14</f>
        <v>0</v>
      </c>
      <c r="U141">
        <f>(T141/'Exhaust Gas Math'!$B$14)+('Exhaust Gas Math'!$D$10)</f>
        <v>4.4059320573952224E-4</v>
      </c>
      <c r="V141">
        <f>('Exhaust Gas Math'!$E$10*((-0.000000001)*V140^3+(0.000002)*V140^2-0.0012*V140+1.3446)*$B$18+T141*'Exhaust Gas Math'!$D$14*$B$17)/('Exhaust Gas Math'!$E$10*((-0.000000001)*V140^3+(0.000002)*V140^2-0.0012*V140+1.3446)+T141*'Exhaust Gas Math'!$D$14)</f>
        <v>1100</v>
      </c>
      <c r="W141">
        <f t="shared" si="35"/>
        <v>101325</v>
      </c>
      <c r="X141">
        <f t="shared" si="36"/>
        <v>101325</v>
      </c>
    </row>
    <row r="142" spans="3:24" x14ac:dyDescent="0.2">
      <c r="C142" s="1"/>
      <c r="D142" s="1"/>
      <c r="E142">
        <f t="shared" si="29"/>
        <v>1.7250000000000001E-2</v>
      </c>
      <c r="F142">
        <f t="shared" si="30"/>
        <v>101325</v>
      </c>
      <c r="H142" s="1">
        <v>1.7250000000000001E-2</v>
      </c>
      <c r="I142" s="1">
        <f t="shared" si="37"/>
        <v>621</v>
      </c>
      <c r="J142" s="1">
        <f t="shared" si="38"/>
        <v>0</v>
      </c>
      <c r="K142" s="1">
        <f t="shared" si="39"/>
        <v>1.7177875644234803E-5</v>
      </c>
      <c r="L142" s="1">
        <f t="shared" si="40"/>
        <v>0</v>
      </c>
      <c r="M142" s="4">
        <f t="shared" si="31"/>
        <v>3.6658972541775303E-2</v>
      </c>
      <c r="N142" s="1">
        <f t="shared" si="32"/>
        <v>-19.672477516948863</v>
      </c>
      <c r="O142">
        <f>((-0.0000000008)*V142^3+(0.000003)*V142^2-0.004*V142+2.013)*('Exhaust Gas Math'!$E$10/(T142+'Exhaust Gas Math'!$E$10))+(357.45*V142^-1.004)*(T142/(T142+'Exhaust Gas Math'!$E$10))</f>
        <v>0.17819999999999947</v>
      </c>
      <c r="P142">
        <f t="shared" si="41"/>
        <v>0</v>
      </c>
      <c r="Q142">
        <f t="shared" si="33"/>
        <v>0</v>
      </c>
      <c r="R142" s="4">
        <f t="shared" si="34"/>
        <v>3.9769296294121147E-5</v>
      </c>
      <c r="S142">
        <f t="shared" si="42"/>
        <v>0</v>
      </c>
      <c r="T142">
        <f>S142*'Exhaust Gas Math'!$C$14</f>
        <v>0</v>
      </c>
      <c r="U142">
        <f>(T142/'Exhaust Gas Math'!$B$14)+('Exhaust Gas Math'!$D$10)</f>
        <v>4.4059320573952224E-4</v>
      </c>
      <c r="V142">
        <f>('Exhaust Gas Math'!$E$10*((-0.000000001)*V141^3+(0.000002)*V141^2-0.0012*V141+1.3446)*$B$18+T142*'Exhaust Gas Math'!$D$14*$B$17)/('Exhaust Gas Math'!$E$10*((-0.000000001)*V141^3+(0.000002)*V141^2-0.0012*V141+1.3446)+T142*'Exhaust Gas Math'!$D$14)</f>
        <v>1100</v>
      </c>
      <c r="W142">
        <f t="shared" si="35"/>
        <v>101325</v>
      </c>
      <c r="X142">
        <f t="shared" si="36"/>
        <v>101325</v>
      </c>
    </row>
    <row r="143" spans="3:24" x14ac:dyDescent="0.2">
      <c r="C143" s="1"/>
      <c r="D143" s="1"/>
      <c r="E143">
        <f t="shared" si="29"/>
        <v>1.7375000000000002E-2</v>
      </c>
      <c r="F143">
        <f t="shared" si="30"/>
        <v>101325</v>
      </c>
      <c r="H143" s="1">
        <v>1.7375000000000002E-2</v>
      </c>
      <c r="I143" s="1">
        <f t="shared" si="37"/>
        <v>625.5</v>
      </c>
      <c r="J143" s="1">
        <f t="shared" si="38"/>
        <v>0</v>
      </c>
      <c r="K143" s="1">
        <f t="shared" si="39"/>
        <v>6.2411773012341267E-5</v>
      </c>
      <c r="L143" s="1">
        <f t="shared" si="40"/>
        <v>0</v>
      </c>
      <c r="M143" s="4">
        <f t="shared" si="31"/>
        <v>3.4187153334572652E-2</v>
      </c>
      <c r="N143" s="1">
        <f t="shared" si="32"/>
        <v>-19.856297809797304</v>
      </c>
      <c r="O143">
        <f>((-0.0000000008)*V143^3+(0.000003)*V143^2-0.004*V143+2.013)*('Exhaust Gas Math'!$E$10/(T143+'Exhaust Gas Math'!$E$10))+(357.45*V143^-1.004)*(T143/(T143+'Exhaust Gas Math'!$E$10))</f>
        <v>0.17819999999999947</v>
      </c>
      <c r="P143">
        <f t="shared" si="41"/>
        <v>0</v>
      </c>
      <c r="Q143">
        <f t="shared" si="33"/>
        <v>0</v>
      </c>
      <c r="R143" s="4">
        <f t="shared" si="34"/>
        <v>3.9769296294121147E-5</v>
      </c>
      <c r="S143">
        <f t="shared" si="42"/>
        <v>0</v>
      </c>
      <c r="T143">
        <f>S143*'Exhaust Gas Math'!$C$14</f>
        <v>0</v>
      </c>
      <c r="U143">
        <f>(T143/'Exhaust Gas Math'!$B$14)+('Exhaust Gas Math'!$D$10)</f>
        <v>4.4059320573952224E-4</v>
      </c>
      <c r="V143">
        <f>('Exhaust Gas Math'!$E$10*((-0.000000001)*V142^3+(0.000002)*V142^2-0.0012*V142+1.3446)*$B$18+T143*'Exhaust Gas Math'!$D$14*$B$17)/('Exhaust Gas Math'!$E$10*((-0.000000001)*V142^3+(0.000002)*V142^2-0.0012*V142+1.3446)+T143*'Exhaust Gas Math'!$D$14)</f>
        <v>1100</v>
      </c>
      <c r="W143">
        <f t="shared" si="35"/>
        <v>101325</v>
      </c>
      <c r="X143">
        <f t="shared" si="36"/>
        <v>101325</v>
      </c>
    </row>
    <row r="144" spans="3:24" x14ac:dyDescent="0.2">
      <c r="C144" s="1"/>
      <c r="D144" s="1"/>
      <c r="E144">
        <f t="shared" si="29"/>
        <v>1.7500000000000002E-2</v>
      </c>
      <c r="F144">
        <f t="shared" si="30"/>
        <v>101325</v>
      </c>
      <c r="H144" s="1">
        <v>1.7500000000000002E-2</v>
      </c>
      <c r="I144" s="1">
        <f t="shared" si="37"/>
        <v>630.00000000000011</v>
      </c>
      <c r="J144" s="1">
        <f t="shared" si="38"/>
        <v>0</v>
      </c>
      <c r="K144" s="1">
        <f t="shared" si="39"/>
        <v>1.3550993254528732E-4</v>
      </c>
      <c r="L144" s="1">
        <f t="shared" si="40"/>
        <v>0</v>
      </c>
      <c r="M144" s="4">
        <f t="shared" si="31"/>
        <v>3.1699999999999957E-2</v>
      </c>
      <c r="N144" s="1">
        <f t="shared" si="32"/>
        <v>-19.917697423759289</v>
      </c>
      <c r="O144">
        <f>((-0.0000000008)*V144^3+(0.000003)*V144^2-0.004*V144+2.013)*('Exhaust Gas Math'!$E$10/(T144+'Exhaust Gas Math'!$E$10))+(357.45*V144^-1.004)*(T144/(T144+'Exhaust Gas Math'!$E$10))</f>
        <v>0.17819999999999947</v>
      </c>
      <c r="P144">
        <f t="shared" si="41"/>
        <v>0</v>
      </c>
      <c r="Q144">
        <f t="shared" si="33"/>
        <v>0</v>
      </c>
      <c r="R144" s="4">
        <f t="shared" si="34"/>
        <v>3.9769296294121147E-5</v>
      </c>
      <c r="S144">
        <f t="shared" si="42"/>
        <v>0</v>
      </c>
      <c r="T144">
        <f>S144*'Exhaust Gas Math'!$C$14</f>
        <v>0</v>
      </c>
      <c r="U144">
        <f>(T144/'Exhaust Gas Math'!$B$14)+('Exhaust Gas Math'!$D$10)</f>
        <v>4.4059320573952224E-4</v>
      </c>
      <c r="V144">
        <f>('Exhaust Gas Math'!$E$10*((-0.000000001)*V143^3+(0.000002)*V143^2-0.0012*V143+1.3446)*$B$18+T144*'Exhaust Gas Math'!$D$14*$B$17)/('Exhaust Gas Math'!$E$10*((-0.000000001)*V143^3+(0.000002)*V143^2-0.0012*V143+1.3446)+T144*'Exhaust Gas Math'!$D$14)</f>
        <v>1100</v>
      </c>
      <c r="W144">
        <f t="shared" si="35"/>
        <v>101325</v>
      </c>
      <c r="X144">
        <f t="shared" si="36"/>
        <v>101325</v>
      </c>
    </row>
    <row r="145" spans="3:24" x14ac:dyDescent="0.2">
      <c r="C145" s="1"/>
      <c r="D145" s="1"/>
      <c r="E145">
        <f t="shared" si="29"/>
        <v>1.7624999999999998E-2</v>
      </c>
      <c r="F145">
        <f t="shared" si="30"/>
        <v>101325</v>
      </c>
      <c r="H145" s="1">
        <v>1.7624999999999998E-2</v>
      </c>
      <c r="I145" s="1">
        <f t="shared" si="37"/>
        <v>634.49999999999989</v>
      </c>
      <c r="J145" s="1">
        <f t="shared" si="38"/>
        <v>0</v>
      </c>
      <c r="K145" s="1">
        <f t="shared" si="39"/>
        <v>2.3592739686486078E-4</v>
      </c>
      <c r="L145" s="1">
        <f t="shared" si="40"/>
        <v>0</v>
      </c>
      <c r="M145" s="4">
        <f t="shared" si="31"/>
        <v>2.921284666542737E-2</v>
      </c>
      <c r="N145" s="1">
        <f t="shared" si="32"/>
        <v>-19.856297809797304</v>
      </c>
      <c r="O145">
        <f>((-0.0000000008)*V145^3+(0.000003)*V145^2-0.004*V145+2.013)*('Exhaust Gas Math'!$E$10/(T145+'Exhaust Gas Math'!$E$10))+(357.45*V145^-1.004)*(T145/(T145+'Exhaust Gas Math'!$E$10))</f>
        <v>0.17819999999999947</v>
      </c>
      <c r="P145">
        <f t="shared" si="41"/>
        <v>0</v>
      </c>
      <c r="Q145">
        <f t="shared" si="33"/>
        <v>0</v>
      </c>
      <c r="R145" s="4">
        <f t="shared" si="34"/>
        <v>3.9769296294121147E-5</v>
      </c>
      <c r="S145">
        <f t="shared" si="42"/>
        <v>0</v>
      </c>
      <c r="T145">
        <f>S145*'Exhaust Gas Math'!$C$14</f>
        <v>0</v>
      </c>
      <c r="U145">
        <f>(T145/'Exhaust Gas Math'!$B$14)+('Exhaust Gas Math'!$D$10)</f>
        <v>4.4059320573952224E-4</v>
      </c>
      <c r="V145">
        <f>('Exhaust Gas Math'!$E$10*((-0.000000001)*V144^3+(0.000002)*V144^2-0.0012*V144+1.3446)*$B$18+T145*'Exhaust Gas Math'!$D$14*$B$17)/('Exhaust Gas Math'!$E$10*((-0.000000001)*V144^3+(0.000002)*V144^2-0.0012*V144+1.3446)+T145*'Exhaust Gas Math'!$D$14)</f>
        <v>1100</v>
      </c>
      <c r="W145">
        <f t="shared" si="35"/>
        <v>101325</v>
      </c>
      <c r="X145">
        <f t="shared" si="36"/>
        <v>101325</v>
      </c>
    </row>
    <row r="146" spans="3:24" x14ac:dyDescent="0.2">
      <c r="C146" s="1"/>
      <c r="D146" s="1"/>
      <c r="E146">
        <f t="shared" si="29"/>
        <v>1.7749999999999998E-2</v>
      </c>
      <c r="F146">
        <f t="shared" si="30"/>
        <v>101325</v>
      </c>
      <c r="H146" s="1">
        <v>1.7749999999999998E-2</v>
      </c>
      <c r="I146" s="1">
        <f t="shared" si="37"/>
        <v>638.99999999999989</v>
      </c>
      <c r="J146" s="1">
        <f t="shared" si="38"/>
        <v>0</v>
      </c>
      <c r="K146" s="1">
        <f t="shared" si="39"/>
        <v>3.6291553921450346E-4</v>
      </c>
      <c r="L146" s="1">
        <f t="shared" si="40"/>
        <v>0</v>
      </c>
      <c r="M146" s="4">
        <f t="shared" si="31"/>
        <v>2.6741027458224723E-2</v>
      </c>
      <c r="N146" s="1">
        <f t="shared" si="32"/>
        <v>-19.672477516948867</v>
      </c>
      <c r="O146">
        <f>((-0.0000000008)*V146^3+(0.000003)*V146^2-0.004*V146+2.013)*('Exhaust Gas Math'!$E$10/(T146+'Exhaust Gas Math'!$E$10))+(357.45*V146^-1.004)*(T146/(T146+'Exhaust Gas Math'!$E$10))</f>
        <v>0.17819999999999947</v>
      </c>
      <c r="P146">
        <f t="shared" si="41"/>
        <v>0</v>
      </c>
      <c r="Q146">
        <f t="shared" si="33"/>
        <v>0</v>
      </c>
      <c r="R146" s="4">
        <f t="shared" si="34"/>
        <v>3.9769296294121147E-5</v>
      </c>
      <c r="S146">
        <f t="shared" si="42"/>
        <v>0</v>
      </c>
      <c r="T146">
        <f>S146*'Exhaust Gas Math'!$C$14</f>
        <v>0</v>
      </c>
      <c r="U146">
        <f>(T146/'Exhaust Gas Math'!$B$14)+('Exhaust Gas Math'!$D$10)</f>
        <v>4.4059320573952224E-4</v>
      </c>
      <c r="V146">
        <f>('Exhaust Gas Math'!$E$10*((-0.000000001)*V145^3+(0.000002)*V145^2-0.0012*V145+1.3446)*$B$18+T146*'Exhaust Gas Math'!$D$14*$B$17)/('Exhaust Gas Math'!$E$10*((-0.000000001)*V145^3+(0.000002)*V145^2-0.0012*V145+1.3446)+T146*'Exhaust Gas Math'!$D$14)</f>
        <v>1100</v>
      </c>
      <c r="W146">
        <f t="shared" si="35"/>
        <v>101325</v>
      </c>
      <c r="X146">
        <f t="shared" si="36"/>
        <v>101325</v>
      </c>
    </row>
    <row r="147" spans="3:24" x14ac:dyDescent="0.2">
      <c r="C147" s="1"/>
      <c r="D147" s="1"/>
      <c r="E147">
        <f t="shared" si="29"/>
        <v>1.7874999999999999E-2</v>
      </c>
      <c r="F147">
        <f t="shared" si="30"/>
        <v>101325</v>
      </c>
      <c r="H147" s="1">
        <v>1.7874999999999999E-2</v>
      </c>
      <c r="I147" s="1">
        <f t="shared" si="37"/>
        <v>643.5</v>
      </c>
      <c r="J147" s="1">
        <f t="shared" si="38"/>
        <v>0</v>
      </c>
      <c r="K147" s="1">
        <f t="shared" si="39"/>
        <v>5.1552764458032184E-4</v>
      </c>
      <c r="L147" s="1">
        <f t="shared" si="40"/>
        <v>0</v>
      </c>
      <c r="M147" s="4">
        <f t="shared" si="31"/>
        <v>2.4299781965767826E-2</v>
      </c>
      <c r="N147" s="1">
        <f t="shared" si="32"/>
        <v>-19.367369858445834</v>
      </c>
      <c r="O147">
        <f>((-0.0000000008)*V147^3+(0.000003)*V147^2-0.004*V147+2.013)*('Exhaust Gas Math'!$E$10/(T147+'Exhaust Gas Math'!$E$10))+(357.45*V147^-1.004)*(T147/(T147+'Exhaust Gas Math'!$E$10))</f>
        <v>0.17819999999999947</v>
      </c>
      <c r="P147">
        <f t="shared" si="41"/>
        <v>0</v>
      </c>
      <c r="Q147">
        <f t="shared" si="33"/>
        <v>0</v>
      </c>
      <c r="R147" s="4">
        <f t="shared" si="34"/>
        <v>3.9769296294121147E-5</v>
      </c>
      <c r="S147">
        <f t="shared" si="42"/>
        <v>0</v>
      </c>
      <c r="T147">
        <f>S147*'Exhaust Gas Math'!$C$14</f>
        <v>0</v>
      </c>
      <c r="U147">
        <f>(T147/'Exhaust Gas Math'!$B$14)+('Exhaust Gas Math'!$D$10)</f>
        <v>4.4059320573952224E-4</v>
      </c>
      <c r="V147">
        <f>('Exhaust Gas Math'!$E$10*((-0.000000001)*V146^3+(0.000002)*V146^2-0.0012*V146+1.3446)*$B$18+T147*'Exhaust Gas Math'!$D$14*$B$17)/('Exhaust Gas Math'!$E$10*((-0.000000001)*V146^3+(0.000002)*V146^2-0.0012*V146+1.3446)+T147*'Exhaust Gas Math'!$D$14)</f>
        <v>1100</v>
      </c>
      <c r="W147">
        <f t="shared" si="35"/>
        <v>101325</v>
      </c>
      <c r="X147">
        <f t="shared" si="36"/>
        <v>101325</v>
      </c>
    </row>
    <row r="148" spans="3:24" x14ac:dyDescent="0.2">
      <c r="C148" s="1"/>
      <c r="D148" s="1"/>
      <c r="E148">
        <f t="shared" si="29"/>
        <v>1.7999999999999999E-2</v>
      </c>
      <c r="F148">
        <f t="shared" si="30"/>
        <v>101325</v>
      </c>
      <c r="H148" s="1">
        <v>1.7999999999999999E-2</v>
      </c>
      <c r="I148" s="1">
        <f t="shared" si="37"/>
        <v>648</v>
      </c>
      <c r="J148" s="1">
        <f t="shared" si="38"/>
        <v>0</v>
      </c>
      <c r="K148" s="1">
        <f t="shared" si="39"/>
        <v>6.926259675887848E-4</v>
      </c>
      <c r="L148" s="1">
        <f t="shared" si="40"/>
        <v>0</v>
      </c>
      <c r="M148" s="4">
        <f t="shared" si="31"/>
        <v>2.1904161278314179E-2</v>
      </c>
      <c r="N148" s="1">
        <f t="shared" si="32"/>
        <v>-18.942855924461469</v>
      </c>
      <c r="O148">
        <f>((-0.0000000008)*V148^3+(0.000003)*V148^2-0.004*V148+2.013)*('Exhaust Gas Math'!$E$10/(T148+'Exhaust Gas Math'!$E$10))+(357.45*V148^-1.004)*(T148/(T148+'Exhaust Gas Math'!$E$10))</f>
        <v>0.17819999999999947</v>
      </c>
      <c r="P148">
        <f t="shared" si="41"/>
        <v>0</v>
      </c>
      <c r="Q148">
        <f t="shared" si="33"/>
        <v>0</v>
      </c>
      <c r="R148" s="4">
        <f t="shared" si="34"/>
        <v>3.9769296294121147E-5</v>
      </c>
      <c r="S148">
        <f t="shared" si="42"/>
        <v>0</v>
      </c>
      <c r="T148">
        <f>S148*'Exhaust Gas Math'!$C$14</f>
        <v>0</v>
      </c>
      <c r="U148">
        <f>(T148/'Exhaust Gas Math'!$B$14)+('Exhaust Gas Math'!$D$10)</f>
        <v>4.4059320573952224E-4</v>
      </c>
      <c r="V148">
        <f>('Exhaust Gas Math'!$E$10*((-0.000000001)*V147^3+(0.000002)*V147^2-0.0012*V147+1.3446)*$B$18+T148*'Exhaust Gas Math'!$D$14*$B$17)/('Exhaust Gas Math'!$E$10*((-0.000000001)*V147^3+(0.000002)*V147^2-0.0012*V147+1.3446)+T148*'Exhaust Gas Math'!$D$14)</f>
        <v>1100</v>
      </c>
      <c r="W148">
        <f t="shared" si="35"/>
        <v>101325</v>
      </c>
      <c r="X148">
        <f t="shared" si="36"/>
        <v>101325</v>
      </c>
    </row>
    <row r="149" spans="3:24" x14ac:dyDescent="0.2">
      <c r="C149" s="1"/>
      <c r="D149" s="1"/>
      <c r="E149">
        <f t="shared" si="29"/>
        <v>1.8124999999999999E-2</v>
      </c>
      <c r="F149">
        <f t="shared" si="30"/>
        <v>101325</v>
      </c>
      <c r="H149" s="1">
        <v>1.8124999999999999E-2</v>
      </c>
      <c r="I149" s="1">
        <f t="shared" si="37"/>
        <v>652.5</v>
      </c>
      <c r="J149" s="1">
        <f t="shared" si="38"/>
        <v>0</v>
      </c>
      <c r="K149" s="1">
        <f t="shared" si="39"/>
        <v>8.928902145634238E-4</v>
      </c>
      <c r="L149" s="1">
        <f t="shared" si="40"/>
        <v>0</v>
      </c>
      <c r="M149" s="4">
        <f t="shared" si="31"/>
        <v>1.9568935194026651E-2</v>
      </c>
      <c r="N149" s="1">
        <f t="shared" si="32"/>
        <v>-18.401552984563992</v>
      </c>
      <c r="O149">
        <f>((-0.0000000008)*V149^3+(0.000003)*V149^2-0.004*V149+2.013)*('Exhaust Gas Math'!$E$10/(T149+'Exhaust Gas Math'!$E$10))+(357.45*V149^-1.004)*(T149/(T149+'Exhaust Gas Math'!$E$10))</f>
        <v>0.17819999999999947</v>
      </c>
      <c r="P149">
        <f t="shared" si="41"/>
        <v>0</v>
      </c>
      <c r="Q149">
        <f t="shared" si="33"/>
        <v>0</v>
      </c>
      <c r="R149" s="4">
        <f t="shared" si="34"/>
        <v>3.9769296294121147E-5</v>
      </c>
      <c r="S149">
        <f t="shared" si="42"/>
        <v>0</v>
      </c>
      <c r="T149">
        <f>S149*'Exhaust Gas Math'!$C$14</f>
        <v>0</v>
      </c>
      <c r="U149">
        <f>(T149/'Exhaust Gas Math'!$B$14)+('Exhaust Gas Math'!$D$10)</f>
        <v>4.4059320573952224E-4</v>
      </c>
      <c r="V149">
        <f>('Exhaust Gas Math'!$E$10*((-0.000000001)*V148^3+(0.000002)*V148^2-0.0012*V148+1.3446)*$B$18+T149*'Exhaust Gas Math'!$D$14*$B$17)/('Exhaust Gas Math'!$E$10*((-0.000000001)*V148^3+(0.000002)*V148^2-0.0012*V148+1.3446)+T149*'Exhaust Gas Math'!$D$14)</f>
        <v>1100</v>
      </c>
      <c r="W149">
        <f t="shared" si="35"/>
        <v>101325</v>
      </c>
      <c r="X149">
        <f t="shared" si="36"/>
        <v>101325</v>
      </c>
    </row>
    <row r="150" spans="3:24" x14ac:dyDescent="0.2">
      <c r="C150" s="1"/>
      <c r="D150" s="1"/>
      <c r="E150">
        <f t="shared" si="29"/>
        <v>1.8249999999999999E-2</v>
      </c>
      <c r="F150">
        <f t="shared" si="30"/>
        <v>101325</v>
      </c>
      <c r="H150" s="1">
        <v>1.8249999999999999E-2</v>
      </c>
      <c r="I150" s="1">
        <f t="shared" si="37"/>
        <v>657</v>
      </c>
      <c r="J150" s="1">
        <f t="shared" si="38"/>
        <v>0</v>
      </c>
      <c r="K150" s="1">
        <f t="shared" si="39"/>
        <v>1.114827386505693E-3</v>
      </c>
      <c r="L150" s="1">
        <f t="shared" si="40"/>
        <v>0</v>
      </c>
      <c r="M150" s="4">
        <f t="shared" si="31"/>
        <v>1.7308501158256405E-2</v>
      </c>
      <c r="N150" s="1">
        <f t="shared" si="32"/>
        <v>-17.746798351379386</v>
      </c>
      <c r="O150">
        <f>((-0.0000000008)*V150^3+(0.000003)*V150^2-0.004*V150+2.013)*('Exhaust Gas Math'!$E$10/(T150+'Exhaust Gas Math'!$E$10))+(357.45*V150^-1.004)*(T150/(T150+'Exhaust Gas Math'!$E$10))</f>
        <v>0.17819999999999947</v>
      </c>
      <c r="P150">
        <f t="shared" si="41"/>
        <v>0</v>
      </c>
      <c r="Q150">
        <f t="shared" si="33"/>
        <v>0</v>
      </c>
      <c r="R150" s="4">
        <f t="shared" si="34"/>
        <v>3.9769296294121147E-5</v>
      </c>
      <c r="S150">
        <f t="shared" si="42"/>
        <v>0</v>
      </c>
      <c r="T150">
        <f>S150*'Exhaust Gas Math'!$C$14</f>
        <v>0</v>
      </c>
      <c r="U150">
        <f>(T150/'Exhaust Gas Math'!$B$14)+('Exhaust Gas Math'!$D$10)</f>
        <v>4.4059320573952224E-4</v>
      </c>
      <c r="V150">
        <f>('Exhaust Gas Math'!$E$10*((-0.000000001)*V149^3+(0.000002)*V149^2-0.0012*V149+1.3446)*$B$18+T150*'Exhaust Gas Math'!$D$14*$B$17)/('Exhaust Gas Math'!$E$10*((-0.000000001)*V149^3+(0.000002)*V149^2-0.0012*V149+1.3446)+T150*'Exhaust Gas Math'!$D$14)</f>
        <v>1100</v>
      </c>
      <c r="W150">
        <f t="shared" si="35"/>
        <v>101325</v>
      </c>
      <c r="X150">
        <f t="shared" si="36"/>
        <v>101325</v>
      </c>
    </row>
    <row r="151" spans="3:24" x14ac:dyDescent="0.2">
      <c r="C151" s="1"/>
      <c r="D151" s="1"/>
      <c r="E151">
        <f t="shared" si="29"/>
        <v>1.8374999999999999E-2</v>
      </c>
      <c r="F151">
        <f t="shared" si="30"/>
        <v>101325</v>
      </c>
      <c r="H151" s="1">
        <v>1.8374999999999999E-2</v>
      </c>
      <c r="I151" s="1">
        <f t="shared" si="37"/>
        <v>661.5</v>
      </c>
      <c r="J151" s="1">
        <f t="shared" si="38"/>
        <v>0</v>
      </c>
      <c r="K151" s="1">
        <f t="shared" si="39"/>
        <v>1.3567829096189075E-3</v>
      </c>
      <c r="L151" s="1">
        <f t="shared" si="40"/>
        <v>0</v>
      </c>
      <c r="M151" s="4">
        <f t="shared" si="31"/>
        <v>1.5136795498504444E-2</v>
      </c>
      <c r="N151" s="1">
        <f t="shared" si="32"/>
        <v>-16.982628804949211</v>
      </c>
      <c r="O151">
        <f>((-0.0000000008)*V151^3+(0.000003)*V151^2-0.004*V151+2.013)*('Exhaust Gas Math'!$E$10/(T151+'Exhaust Gas Math'!$E$10))+(357.45*V151^-1.004)*(T151/(T151+'Exhaust Gas Math'!$E$10))</f>
        <v>0.17819999999999947</v>
      </c>
      <c r="P151">
        <f t="shared" si="41"/>
        <v>0</v>
      </c>
      <c r="Q151">
        <f t="shared" si="33"/>
        <v>0</v>
      </c>
      <c r="R151" s="4">
        <f t="shared" si="34"/>
        <v>3.9769296294121147E-5</v>
      </c>
      <c r="S151">
        <f t="shared" si="42"/>
        <v>0</v>
      </c>
      <c r="T151">
        <f>S151*'Exhaust Gas Math'!$C$14</f>
        <v>0</v>
      </c>
      <c r="U151">
        <f>(T151/'Exhaust Gas Math'!$B$14)+('Exhaust Gas Math'!$D$10)</f>
        <v>4.4059320573952224E-4</v>
      </c>
      <c r="V151">
        <f>('Exhaust Gas Math'!$E$10*((-0.000000001)*V150^3+(0.000002)*V150^2-0.0012*V150+1.3446)*$B$18+T151*'Exhaust Gas Math'!$D$14*$B$17)/('Exhaust Gas Math'!$E$10*((-0.000000001)*V150^3+(0.000002)*V150^2-0.0012*V150+1.3446)+T151*'Exhaust Gas Math'!$D$14)</f>
        <v>1100</v>
      </c>
      <c r="W151">
        <f t="shared" si="35"/>
        <v>101325</v>
      </c>
      <c r="X151">
        <f t="shared" si="36"/>
        <v>101325</v>
      </c>
    </row>
    <row r="152" spans="3:24" x14ac:dyDescent="0.2">
      <c r="C152" s="1"/>
      <c r="D152" s="1"/>
      <c r="E152">
        <f t="shared" si="29"/>
        <v>1.8499999999999999E-2</v>
      </c>
      <c r="F152">
        <f t="shared" si="30"/>
        <v>101325</v>
      </c>
      <c r="H152" s="1">
        <v>1.8499999999999999E-2</v>
      </c>
      <c r="I152" s="1">
        <f t="shared" si="37"/>
        <v>666</v>
      </c>
      <c r="J152" s="1">
        <f t="shared" si="38"/>
        <v>0</v>
      </c>
      <c r="K152" s="1">
        <f t="shared" si="39"/>
        <v>1.6169529703958605E-3</v>
      </c>
      <c r="L152" s="1">
        <f t="shared" si="40"/>
        <v>0</v>
      </c>
      <c r="M152" s="4">
        <f t="shared" si="31"/>
        <v>1.306720750232861E-2</v>
      </c>
      <c r="N152" s="1">
        <f t="shared" si="32"/>
        <v>-16.113755704639377</v>
      </c>
      <c r="O152">
        <f>((-0.0000000008)*V152^3+(0.000003)*V152^2-0.004*V152+2.013)*('Exhaust Gas Math'!$E$10/(T152+'Exhaust Gas Math'!$E$10))+(357.45*V152^-1.004)*(T152/(T152+'Exhaust Gas Math'!$E$10))</f>
        <v>0.17819999999999947</v>
      </c>
      <c r="P152">
        <f t="shared" si="41"/>
        <v>0</v>
      </c>
      <c r="Q152">
        <f t="shared" si="33"/>
        <v>0</v>
      </c>
      <c r="R152" s="4">
        <f t="shared" si="34"/>
        <v>3.9769296294121147E-5</v>
      </c>
      <c r="S152">
        <f t="shared" si="42"/>
        <v>0</v>
      </c>
      <c r="T152">
        <f>S152*'Exhaust Gas Math'!$C$14</f>
        <v>0</v>
      </c>
      <c r="U152">
        <f>(T152/'Exhaust Gas Math'!$B$14)+('Exhaust Gas Math'!$D$10)</f>
        <v>4.4059320573952224E-4</v>
      </c>
      <c r="V152">
        <f>('Exhaust Gas Math'!$E$10*((-0.000000001)*V151^3+(0.000002)*V151^2-0.0012*V151+1.3446)*$B$18+T152*'Exhaust Gas Math'!$D$14*$B$17)/('Exhaust Gas Math'!$E$10*((-0.000000001)*V151^3+(0.000002)*V151^2-0.0012*V151+1.3446)+T152*'Exhaust Gas Math'!$D$14)</f>
        <v>1100</v>
      </c>
      <c r="W152">
        <f t="shared" si="35"/>
        <v>101325</v>
      </c>
      <c r="X152">
        <f t="shared" si="36"/>
        <v>101325</v>
      </c>
    </row>
    <row r="153" spans="3:24" x14ac:dyDescent="0.2">
      <c r="C153" s="1"/>
      <c r="D153" s="1"/>
      <c r="E153">
        <f t="shared" si="29"/>
        <v>1.8624999999999999E-2</v>
      </c>
      <c r="F153">
        <f t="shared" si="30"/>
        <v>101325</v>
      </c>
      <c r="H153" s="1">
        <v>1.8624999999999999E-2</v>
      </c>
      <c r="I153" s="1">
        <f t="shared" si="37"/>
        <v>670.5</v>
      </c>
      <c r="J153" s="1">
        <f t="shared" si="38"/>
        <v>0</v>
      </c>
      <c r="K153" s="1">
        <f t="shared" si="39"/>
        <v>1.893397963310024E-3</v>
      </c>
      <c r="L153" s="1">
        <f t="shared" si="40"/>
        <v>0</v>
      </c>
      <c r="M153" s="4">
        <f t="shared" si="31"/>
        <v>1.1112496867933176E-2</v>
      </c>
      <c r="N153" s="1">
        <f t="shared" si="32"/>
        <v>-15.145535942042931</v>
      </c>
      <c r="O153">
        <f>((-0.0000000008)*V153^3+(0.000003)*V153^2-0.004*V153+2.013)*('Exhaust Gas Math'!$E$10/(T153+'Exhaust Gas Math'!$E$10))+(357.45*V153^-1.004)*(T153/(T153+'Exhaust Gas Math'!$E$10))</f>
        <v>0.17819999999999947</v>
      </c>
      <c r="P153">
        <f t="shared" si="41"/>
        <v>0</v>
      </c>
      <c r="Q153">
        <f t="shared" si="33"/>
        <v>0</v>
      </c>
      <c r="R153" s="4">
        <f t="shared" si="34"/>
        <v>3.9769296294121147E-5</v>
      </c>
      <c r="S153">
        <f t="shared" si="42"/>
        <v>0</v>
      </c>
      <c r="T153">
        <f>S153*'Exhaust Gas Math'!$C$14</f>
        <v>0</v>
      </c>
      <c r="U153">
        <f>(T153/'Exhaust Gas Math'!$B$14)+('Exhaust Gas Math'!$D$10)</f>
        <v>4.4059320573952224E-4</v>
      </c>
      <c r="V153">
        <f>('Exhaust Gas Math'!$E$10*((-0.000000001)*V152^3+(0.000002)*V152^2-0.0012*V152+1.3446)*$B$18+T153*'Exhaust Gas Math'!$D$14*$B$17)/('Exhaust Gas Math'!$E$10*((-0.000000001)*V152^3+(0.000002)*V152^2-0.0012*V152+1.3446)+T153*'Exhaust Gas Math'!$D$14)</f>
        <v>1100</v>
      </c>
      <c r="W153">
        <f t="shared" si="35"/>
        <v>101325</v>
      </c>
      <c r="X153">
        <f t="shared" si="36"/>
        <v>101325</v>
      </c>
    </row>
    <row r="154" spans="3:24" x14ac:dyDescent="0.2">
      <c r="C154" s="1"/>
      <c r="D154" s="1"/>
      <c r="E154">
        <f t="shared" si="29"/>
        <v>1.8749999999999999E-2</v>
      </c>
      <c r="F154">
        <f t="shared" si="30"/>
        <v>101325</v>
      </c>
      <c r="H154" s="1">
        <v>1.8749999999999999E-2</v>
      </c>
      <c r="I154" s="1">
        <f t="shared" si="37"/>
        <v>675</v>
      </c>
      <c r="J154" s="1">
        <f t="shared" si="38"/>
        <v>0</v>
      </c>
      <c r="K154" s="1">
        <f t="shared" si="39"/>
        <v>2.1840569508559922E-3</v>
      </c>
      <c r="L154" s="1">
        <f t="shared" si="40"/>
        <v>0</v>
      </c>
      <c r="M154" s="4">
        <f t="shared" si="31"/>
        <v>9.2847150363864345E-3</v>
      </c>
      <c r="N154" s="1">
        <f t="shared" si="32"/>
        <v>-14.083938913962015</v>
      </c>
      <c r="O154">
        <f>((-0.0000000008)*V154^3+(0.000003)*V154^2-0.004*V154+2.013)*('Exhaust Gas Math'!$E$10/(T154+'Exhaust Gas Math'!$E$10))+(357.45*V154^-1.004)*(T154/(T154+'Exhaust Gas Math'!$E$10))</f>
        <v>0.17819999999999947</v>
      </c>
      <c r="P154">
        <f t="shared" si="41"/>
        <v>0</v>
      </c>
      <c r="Q154">
        <f t="shared" si="33"/>
        <v>0</v>
      </c>
      <c r="R154" s="4">
        <f t="shared" si="34"/>
        <v>3.9769296294121147E-5</v>
      </c>
      <c r="S154">
        <f t="shared" si="42"/>
        <v>0</v>
      </c>
      <c r="T154">
        <f>S154*'Exhaust Gas Math'!$C$14</f>
        <v>0</v>
      </c>
      <c r="U154">
        <f>(T154/'Exhaust Gas Math'!$B$14)+('Exhaust Gas Math'!$D$10)</f>
        <v>4.4059320573952224E-4</v>
      </c>
      <c r="V154">
        <f>('Exhaust Gas Math'!$E$10*((-0.000000001)*V153^3+(0.000002)*V153^2-0.0012*V153+1.3446)*$B$18+T154*'Exhaust Gas Math'!$D$14*$B$17)/('Exhaust Gas Math'!$E$10*((-0.000000001)*V153^3+(0.000002)*V153^2-0.0012*V153+1.3446)+T154*'Exhaust Gas Math'!$D$14)</f>
        <v>1100</v>
      </c>
      <c r="W154">
        <f t="shared" si="35"/>
        <v>101325</v>
      </c>
      <c r="X154">
        <f t="shared" si="36"/>
        <v>101325</v>
      </c>
    </row>
    <row r="155" spans="3:24" x14ac:dyDescent="0.2">
      <c r="C155" s="1"/>
      <c r="D155" s="1"/>
      <c r="E155">
        <f t="shared" si="29"/>
        <v>1.8874999999999999E-2</v>
      </c>
      <c r="F155">
        <f t="shared" si="30"/>
        <v>101325</v>
      </c>
      <c r="H155" s="1">
        <v>1.8874999999999999E-2</v>
      </c>
      <c r="I155" s="1">
        <f t="shared" si="37"/>
        <v>679.5</v>
      </c>
      <c r="J155" s="1">
        <f t="shared" si="38"/>
        <v>0</v>
      </c>
      <c r="K155" s="1">
        <f t="shared" si="39"/>
        <v>2.4867630281374463E-3</v>
      </c>
      <c r="L155" s="1">
        <f t="shared" si="40"/>
        <v>0</v>
      </c>
      <c r="M155" s="4">
        <f t="shared" si="31"/>
        <v>7.5951308904790363E-3</v>
      </c>
      <c r="N155" s="1">
        <f t="shared" si="32"/>
        <v>-12.935509719091611</v>
      </c>
      <c r="O155">
        <f>((-0.0000000008)*V155^3+(0.000003)*V155^2-0.004*V155+2.013)*('Exhaust Gas Math'!$E$10/(T155+'Exhaust Gas Math'!$E$10))+(357.45*V155^-1.004)*(T155/(T155+'Exhaust Gas Math'!$E$10))</f>
        <v>0.17819999999999947</v>
      </c>
      <c r="P155">
        <f t="shared" si="41"/>
        <v>0</v>
      </c>
      <c r="Q155">
        <f t="shared" si="33"/>
        <v>0</v>
      </c>
      <c r="R155" s="4">
        <f t="shared" si="34"/>
        <v>3.9769296294121147E-5</v>
      </c>
      <c r="S155">
        <f t="shared" si="42"/>
        <v>0</v>
      </c>
      <c r="T155">
        <f>S155*'Exhaust Gas Math'!$C$14</f>
        <v>0</v>
      </c>
      <c r="U155">
        <f>(T155/'Exhaust Gas Math'!$B$14)+('Exhaust Gas Math'!$D$10)</f>
        <v>4.4059320573952224E-4</v>
      </c>
      <c r="V155">
        <f>('Exhaust Gas Math'!$E$10*((-0.000000001)*V154^3+(0.000002)*V154^2-0.0012*V154+1.3446)*$B$18+T155*'Exhaust Gas Math'!$D$14*$B$17)/('Exhaust Gas Math'!$E$10*((-0.000000001)*V154^3+(0.000002)*V154^2-0.0012*V154+1.3446)+T155*'Exhaust Gas Math'!$D$14)</f>
        <v>1100</v>
      </c>
      <c r="W155">
        <f t="shared" si="35"/>
        <v>101325</v>
      </c>
      <c r="X155">
        <f t="shared" si="36"/>
        <v>101325</v>
      </c>
    </row>
    <row r="156" spans="3:24" x14ac:dyDescent="0.2">
      <c r="C156" s="1"/>
      <c r="D156" s="1"/>
      <c r="E156">
        <f t="shared" si="29"/>
        <v>1.9E-2</v>
      </c>
      <c r="F156">
        <f t="shared" si="30"/>
        <v>101325</v>
      </c>
      <c r="H156" s="1">
        <v>1.9E-2</v>
      </c>
      <c r="I156" s="1">
        <f t="shared" si="37"/>
        <v>684</v>
      </c>
      <c r="J156" s="1">
        <f t="shared" si="38"/>
        <v>0</v>
      </c>
      <c r="K156" s="1">
        <f t="shared" si="39"/>
        <v>2.7992594774573021E-3</v>
      </c>
      <c r="L156" s="1">
        <f t="shared" si="40"/>
        <v>0</v>
      </c>
      <c r="M156" s="4">
        <f t="shared" si="31"/>
        <v>6.0541612783141761E-3</v>
      </c>
      <c r="N156" s="1">
        <f t="shared" si="32"/>
        <v>-11.707328805309503</v>
      </c>
      <c r="O156">
        <f>((-0.0000000008)*V156^3+(0.000003)*V156^2-0.004*V156+2.013)*('Exhaust Gas Math'!$E$10/(T156+'Exhaust Gas Math'!$E$10))+(357.45*V156^-1.004)*(T156/(T156+'Exhaust Gas Math'!$E$10))</f>
        <v>0.17819999999999947</v>
      </c>
      <c r="P156">
        <f t="shared" si="41"/>
        <v>0</v>
      </c>
      <c r="Q156">
        <f t="shared" si="33"/>
        <v>0</v>
      </c>
      <c r="R156" s="4">
        <f t="shared" si="34"/>
        <v>3.9769296294121147E-5</v>
      </c>
      <c r="S156">
        <f t="shared" si="42"/>
        <v>0</v>
      </c>
      <c r="T156">
        <f>S156*'Exhaust Gas Math'!$C$14</f>
        <v>0</v>
      </c>
      <c r="U156">
        <f>(T156/'Exhaust Gas Math'!$B$14)+('Exhaust Gas Math'!$D$10)</f>
        <v>4.4059320573952224E-4</v>
      </c>
      <c r="V156">
        <f>('Exhaust Gas Math'!$E$10*((-0.000000001)*V155^3+(0.000002)*V155^2-0.0012*V155+1.3446)*$B$18+T156*'Exhaust Gas Math'!$D$14*$B$17)/('Exhaust Gas Math'!$E$10*((-0.000000001)*V155^3+(0.000002)*V155^2-0.0012*V155+1.3446)+T156*'Exhaust Gas Math'!$D$14)</f>
        <v>1100</v>
      </c>
      <c r="W156">
        <f t="shared" si="35"/>
        <v>101325</v>
      </c>
      <c r="X156">
        <f t="shared" si="36"/>
        <v>101325</v>
      </c>
    </row>
    <row r="157" spans="3:24" x14ac:dyDescent="0.2">
      <c r="C157" s="1"/>
      <c r="D157" s="1"/>
      <c r="E157">
        <f t="shared" si="29"/>
        <v>1.9125E-2</v>
      </c>
      <c r="F157">
        <f t="shared" si="30"/>
        <v>101325</v>
      </c>
      <c r="H157" s="1">
        <v>1.9125E-2</v>
      </c>
      <c r="I157" s="1">
        <f t="shared" si="37"/>
        <v>688.5</v>
      </c>
      <c r="J157" s="1">
        <f t="shared" si="38"/>
        <v>0</v>
      </c>
      <c r="K157" s="1">
        <f t="shared" si="39"/>
        <v>3.1192165924753584E-3</v>
      </c>
      <c r="L157" s="1">
        <f t="shared" si="40"/>
        <v>0</v>
      </c>
      <c r="M157" s="4">
        <f t="shared" si="31"/>
        <v>4.6713067899752762E-3</v>
      </c>
      <c r="N157" s="1">
        <f t="shared" si="32"/>
        <v>-10.406968316360782</v>
      </c>
      <c r="O157">
        <f>((-0.0000000008)*V157^3+(0.000003)*V157^2-0.004*V157+2.013)*('Exhaust Gas Math'!$E$10/(T157+'Exhaust Gas Math'!$E$10))+(357.45*V157^-1.004)*(T157/(T157+'Exhaust Gas Math'!$E$10))</f>
        <v>0.17819999999999947</v>
      </c>
      <c r="P157">
        <f t="shared" si="41"/>
        <v>0</v>
      </c>
      <c r="Q157">
        <f t="shared" si="33"/>
        <v>0</v>
      </c>
      <c r="R157" s="4">
        <f t="shared" si="34"/>
        <v>3.9769296294121147E-5</v>
      </c>
      <c r="S157">
        <f t="shared" si="42"/>
        <v>0</v>
      </c>
      <c r="T157">
        <f>S157*'Exhaust Gas Math'!$C$14</f>
        <v>0</v>
      </c>
      <c r="U157">
        <f>(T157/'Exhaust Gas Math'!$B$14)+('Exhaust Gas Math'!$D$10)</f>
        <v>4.4059320573952224E-4</v>
      </c>
      <c r="V157">
        <f>('Exhaust Gas Math'!$E$10*((-0.000000001)*V156^3+(0.000002)*V156^2-0.0012*V156+1.3446)*$B$18+T157*'Exhaust Gas Math'!$D$14*$B$17)/('Exhaust Gas Math'!$E$10*((-0.000000001)*V156^3+(0.000002)*V156^2-0.0012*V156+1.3446)+T157*'Exhaust Gas Math'!$D$14)</f>
        <v>1100</v>
      </c>
      <c r="W157">
        <f t="shared" si="35"/>
        <v>101325</v>
      </c>
      <c r="X157">
        <f t="shared" si="36"/>
        <v>101325</v>
      </c>
    </row>
    <row r="158" spans="3:24" x14ac:dyDescent="0.2">
      <c r="C158" s="1"/>
      <c r="D158" s="1"/>
      <c r="E158">
        <f t="shared" si="29"/>
        <v>1.925E-2</v>
      </c>
      <c r="F158">
        <f t="shared" si="30"/>
        <v>101325</v>
      </c>
      <c r="H158" s="1">
        <v>1.925E-2</v>
      </c>
      <c r="I158" s="1">
        <f t="shared" si="37"/>
        <v>693</v>
      </c>
      <c r="J158" s="1">
        <f t="shared" si="38"/>
        <v>0</v>
      </c>
      <c r="K158" s="1">
        <f t="shared" si="39"/>
        <v>3.4442490465068833E-3</v>
      </c>
      <c r="L158" s="1">
        <f t="shared" si="40"/>
        <v>0</v>
      </c>
      <c r="M158" s="4">
        <f t="shared" si="31"/>
        <v>3.4550931832287336E-3</v>
      </c>
      <c r="N158" s="1">
        <f t="shared" si="32"/>
        <v>-9.042445407073556</v>
      </c>
      <c r="O158">
        <f>((-0.0000000008)*V158^3+(0.000003)*V158^2-0.004*V158+2.013)*('Exhaust Gas Math'!$E$10/(T158+'Exhaust Gas Math'!$E$10))+(357.45*V158^-1.004)*(T158/(T158+'Exhaust Gas Math'!$E$10))</f>
        <v>0.17819999999999947</v>
      </c>
      <c r="P158">
        <f t="shared" si="41"/>
        <v>0</v>
      </c>
      <c r="Q158">
        <f t="shared" si="33"/>
        <v>0</v>
      </c>
      <c r="R158" s="4">
        <f t="shared" si="34"/>
        <v>3.9769296294121147E-5</v>
      </c>
      <c r="S158">
        <f t="shared" si="42"/>
        <v>0</v>
      </c>
      <c r="T158">
        <f>S158*'Exhaust Gas Math'!$C$14</f>
        <v>0</v>
      </c>
      <c r="U158">
        <f>(T158/'Exhaust Gas Math'!$B$14)+('Exhaust Gas Math'!$D$10)</f>
        <v>4.4059320573952224E-4</v>
      </c>
      <c r="V158">
        <f>('Exhaust Gas Math'!$E$10*((-0.000000001)*V157^3+(0.000002)*V157^2-0.0012*V157+1.3446)*$B$18+T158*'Exhaust Gas Math'!$D$14*$B$17)/('Exhaust Gas Math'!$E$10*((-0.000000001)*V157^3+(0.000002)*V157^2-0.0012*V157+1.3446)+T158*'Exhaust Gas Math'!$D$14)</f>
        <v>1100</v>
      </c>
      <c r="W158">
        <f t="shared" si="35"/>
        <v>101325</v>
      </c>
      <c r="X158">
        <f t="shared" si="36"/>
        <v>101325</v>
      </c>
    </row>
    <row r="159" spans="3:24" x14ac:dyDescent="0.2">
      <c r="C159" s="1"/>
      <c r="D159" s="1"/>
      <c r="E159">
        <f t="shared" si="29"/>
        <v>1.9375E-2</v>
      </c>
      <c r="F159">
        <f t="shared" si="30"/>
        <v>101325</v>
      </c>
      <c r="H159" s="1">
        <v>1.9375E-2</v>
      </c>
      <c r="I159" s="1">
        <f t="shared" si="37"/>
        <v>697.5</v>
      </c>
      <c r="J159" s="1">
        <f t="shared" si="38"/>
        <v>0</v>
      </c>
      <c r="K159" s="1">
        <f t="shared" si="39"/>
        <v>3.7719336754789283E-3</v>
      </c>
      <c r="L159" s="1">
        <f t="shared" si="40"/>
        <v>0</v>
      </c>
      <c r="M159" s="4">
        <f t="shared" si="31"/>
        <v>2.4130188193921993E-3</v>
      </c>
      <c r="N159" s="1">
        <f t="shared" si="32"/>
        <v>-7.6221728149334957</v>
      </c>
      <c r="O159">
        <f>((-0.0000000008)*V159^3+(0.000003)*V159^2-0.004*V159+2.013)*('Exhaust Gas Math'!$E$10/(T159+'Exhaust Gas Math'!$E$10))+(357.45*V159^-1.004)*(T159/(T159+'Exhaust Gas Math'!$E$10))</f>
        <v>0.17819999999999947</v>
      </c>
      <c r="P159">
        <f t="shared" si="41"/>
        <v>0</v>
      </c>
      <c r="Q159">
        <f t="shared" si="33"/>
        <v>0</v>
      </c>
      <c r="R159" s="4">
        <f t="shared" si="34"/>
        <v>3.9769296294121147E-5</v>
      </c>
      <c r="S159">
        <f t="shared" si="42"/>
        <v>0</v>
      </c>
      <c r="T159">
        <f>S159*'Exhaust Gas Math'!$C$14</f>
        <v>0</v>
      </c>
      <c r="U159">
        <f>(T159/'Exhaust Gas Math'!$B$14)+('Exhaust Gas Math'!$D$10)</f>
        <v>4.4059320573952224E-4</v>
      </c>
      <c r="V159">
        <f>('Exhaust Gas Math'!$E$10*((-0.000000001)*V158^3+(0.000002)*V158^2-0.0012*V158+1.3446)*$B$18+T159*'Exhaust Gas Math'!$D$14*$B$17)/('Exhaust Gas Math'!$E$10*((-0.000000001)*V158^3+(0.000002)*V158^2-0.0012*V158+1.3446)+T159*'Exhaust Gas Math'!$D$14)</f>
        <v>1100</v>
      </c>
      <c r="W159">
        <f t="shared" si="35"/>
        <v>101325</v>
      </c>
      <c r="X159">
        <f t="shared" si="36"/>
        <v>101325</v>
      </c>
    </row>
    <row r="160" spans="3:24" x14ac:dyDescent="0.2">
      <c r="C160" s="1"/>
      <c r="D160" s="1"/>
      <c r="E160">
        <f t="shared" si="29"/>
        <v>1.95E-2</v>
      </c>
      <c r="F160">
        <f t="shared" si="30"/>
        <v>101325</v>
      </c>
      <c r="H160" s="1">
        <v>1.95E-2</v>
      </c>
      <c r="I160" s="1">
        <f t="shared" si="37"/>
        <v>702</v>
      </c>
      <c r="J160" s="1">
        <f t="shared" si="38"/>
        <v>0</v>
      </c>
      <c r="K160" s="1">
        <f t="shared" si="39"/>
        <v>4.0998275429697415E-3</v>
      </c>
      <c r="L160" s="1">
        <f t="shared" si="40"/>
        <v>0</v>
      </c>
      <c r="M160" s="4">
        <f t="shared" si="31"/>
        <v>1.5515084334436352E-3</v>
      </c>
      <c r="N160" s="1">
        <f t="shared" si="32"/>
        <v>-6.1549069927597388</v>
      </c>
      <c r="O160">
        <f>((-0.0000000008)*V160^3+(0.000003)*V160^2-0.004*V160+2.013)*('Exhaust Gas Math'!$E$10/(T160+'Exhaust Gas Math'!$E$10))+(357.45*V160^-1.004)*(T160/(T160+'Exhaust Gas Math'!$E$10))</f>
        <v>0.17819999999999947</v>
      </c>
      <c r="P160">
        <f t="shared" si="41"/>
        <v>0</v>
      </c>
      <c r="Q160">
        <f t="shared" si="33"/>
        <v>0</v>
      </c>
      <c r="R160" s="4">
        <f t="shared" si="34"/>
        <v>3.9769296294121147E-5</v>
      </c>
      <c r="S160">
        <f t="shared" si="42"/>
        <v>0</v>
      </c>
      <c r="T160">
        <f>S160*'Exhaust Gas Math'!$C$14</f>
        <v>0</v>
      </c>
      <c r="U160">
        <f>(T160/'Exhaust Gas Math'!$B$14)+('Exhaust Gas Math'!$D$10)</f>
        <v>4.4059320573952224E-4</v>
      </c>
      <c r="V160">
        <f>('Exhaust Gas Math'!$E$10*((-0.000000001)*V159^3+(0.000002)*V159^2-0.0012*V159+1.3446)*$B$18+T160*'Exhaust Gas Math'!$D$14*$B$17)/('Exhaust Gas Math'!$E$10*((-0.000000001)*V159^3+(0.000002)*V159^2-0.0012*V159+1.3446)+T160*'Exhaust Gas Math'!$D$14)</f>
        <v>1100</v>
      </c>
      <c r="W160">
        <f t="shared" si="35"/>
        <v>101325</v>
      </c>
      <c r="X160">
        <f t="shared" si="36"/>
        <v>101325</v>
      </c>
    </row>
    <row r="161" spans="3:24" x14ac:dyDescent="0.2">
      <c r="C161" s="1"/>
      <c r="D161" s="1"/>
      <c r="E161">
        <f t="shared" si="29"/>
        <v>1.9625E-2</v>
      </c>
      <c r="F161">
        <f t="shared" si="30"/>
        <v>101325</v>
      </c>
      <c r="H161" s="1">
        <v>1.9625E-2</v>
      </c>
      <c r="I161" s="1">
        <f t="shared" si="37"/>
        <v>706.5</v>
      </c>
      <c r="J161" s="1">
        <f t="shared" si="38"/>
        <v>0</v>
      </c>
      <c r="K161" s="1">
        <f t="shared" si="39"/>
        <v>4.4254861526541516E-3</v>
      </c>
      <c r="L161" s="1">
        <f t="shared" si="40"/>
        <v>0</v>
      </c>
      <c r="M161" s="4">
        <f t="shared" si="31"/>
        <v>8.7587352339365404E-4</v>
      </c>
      <c r="N161" s="1">
        <f t="shared" si="32"/>
        <v>-4.6496941222613177</v>
      </c>
      <c r="O161">
        <f>((-0.0000000008)*V161^3+(0.000003)*V161^2-0.004*V161+2.013)*('Exhaust Gas Math'!$E$10/(T161+'Exhaust Gas Math'!$E$10))+(357.45*V161^-1.004)*(T161/(T161+'Exhaust Gas Math'!$E$10))</f>
        <v>0.17819999999999947</v>
      </c>
      <c r="P161">
        <f t="shared" si="41"/>
        <v>0</v>
      </c>
      <c r="Q161">
        <f t="shared" si="33"/>
        <v>0</v>
      </c>
      <c r="R161" s="4">
        <f t="shared" si="34"/>
        <v>3.9769296294121147E-5</v>
      </c>
      <c r="S161">
        <f t="shared" si="42"/>
        <v>0</v>
      </c>
      <c r="T161">
        <f>S161*'Exhaust Gas Math'!$C$14</f>
        <v>0</v>
      </c>
      <c r="U161">
        <f>(T161/'Exhaust Gas Math'!$B$14)+('Exhaust Gas Math'!$D$10)</f>
        <v>4.4059320573952224E-4</v>
      </c>
      <c r="V161">
        <f>('Exhaust Gas Math'!$E$10*((-0.000000001)*V160^3+(0.000002)*V160^2-0.0012*V160+1.3446)*$B$18+T161*'Exhaust Gas Math'!$D$14*$B$17)/('Exhaust Gas Math'!$E$10*((-0.000000001)*V160^3+(0.000002)*V160^2-0.0012*V160+1.3446)+T161*'Exhaust Gas Math'!$D$14)</f>
        <v>1100</v>
      </c>
      <c r="W161">
        <f t="shared" si="35"/>
        <v>101325</v>
      </c>
      <c r="X161">
        <f t="shared" si="36"/>
        <v>101325</v>
      </c>
    </row>
    <row r="162" spans="3:24" x14ac:dyDescent="0.2">
      <c r="C162" s="1"/>
      <c r="D162" s="1"/>
      <c r="E162">
        <f t="shared" si="29"/>
        <v>1.975E-2</v>
      </c>
      <c r="F162">
        <f t="shared" si="30"/>
        <v>101325</v>
      </c>
      <c r="H162" s="1">
        <v>1.975E-2</v>
      </c>
      <c r="I162" s="1">
        <f t="shared" si="37"/>
        <v>711</v>
      </c>
      <c r="J162" s="1">
        <f t="shared" si="38"/>
        <v>0</v>
      </c>
      <c r="K162" s="1">
        <f t="shared" si="39"/>
        <v>4.7464816723779861E-3</v>
      </c>
      <c r="L162" s="1">
        <f t="shared" si="40"/>
        <v>0</v>
      </c>
      <c r="M162" s="4">
        <f t="shared" si="31"/>
        <v>3.9027960313413324E-4</v>
      </c>
      <c r="N162" s="1">
        <f t="shared" si="32"/>
        <v>-3.1158143413189614</v>
      </c>
      <c r="O162">
        <f>((-0.0000000008)*V162^3+(0.000003)*V162^2-0.004*V162+2.013)*('Exhaust Gas Math'!$E$10/(T162+'Exhaust Gas Math'!$E$10))+(357.45*V162^-1.004)*(T162/(T162+'Exhaust Gas Math'!$E$10))</f>
        <v>0.17819999999999947</v>
      </c>
      <c r="P162">
        <f t="shared" si="41"/>
        <v>0</v>
      </c>
      <c r="Q162">
        <f t="shared" si="33"/>
        <v>0</v>
      </c>
      <c r="R162" s="4">
        <f t="shared" si="34"/>
        <v>3.9769296294121147E-5</v>
      </c>
      <c r="S162">
        <f t="shared" si="42"/>
        <v>0</v>
      </c>
      <c r="T162">
        <f>S162*'Exhaust Gas Math'!$C$14</f>
        <v>0</v>
      </c>
      <c r="U162">
        <f>(T162/'Exhaust Gas Math'!$B$14)+('Exhaust Gas Math'!$D$10)</f>
        <v>4.4059320573952224E-4</v>
      </c>
      <c r="V162">
        <f>('Exhaust Gas Math'!$E$10*((-0.000000001)*V161^3+(0.000002)*V161^2-0.0012*V161+1.3446)*$B$18+T162*'Exhaust Gas Math'!$D$14*$B$17)/('Exhaust Gas Math'!$E$10*((-0.000000001)*V161^3+(0.000002)*V161^2-0.0012*V161+1.3446)+T162*'Exhaust Gas Math'!$D$14)</f>
        <v>1100</v>
      </c>
      <c r="W162">
        <f t="shared" si="35"/>
        <v>101325</v>
      </c>
      <c r="X162">
        <f t="shared" si="36"/>
        <v>101325</v>
      </c>
    </row>
    <row r="163" spans="3:24" x14ac:dyDescent="0.2">
      <c r="C163" s="1"/>
      <c r="D163" s="1"/>
      <c r="E163">
        <f t="shared" si="29"/>
        <v>1.9875E-2</v>
      </c>
      <c r="F163">
        <f t="shared" si="30"/>
        <v>101325</v>
      </c>
      <c r="H163" s="1">
        <v>1.9875E-2</v>
      </c>
      <c r="I163" s="1">
        <f t="shared" si="37"/>
        <v>715.5</v>
      </c>
      <c r="J163" s="1">
        <f t="shared" si="38"/>
        <v>0</v>
      </c>
      <c r="K163" s="1">
        <f t="shared" si="39"/>
        <v>5.0604210339988557E-3</v>
      </c>
      <c r="L163" s="1">
        <f t="shared" si="40"/>
        <v>0</v>
      </c>
      <c r="M163" s="4">
        <f t="shared" si="31"/>
        <v>9.7720520659837218E-5</v>
      </c>
      <c r="N163" s="1">
        <f t="shared" si="32"/>
        <v>-1.5627245288489637</v>
      </c>
      <c r="O163">
        <f>((-0.0000000008)*V163^3+(0.000003)*V163^2-0.004*V163+2.013)*('Exhaust Gas Math'!$E$10/(T163+'Exhaust Gas Math'!$E$10))+(357.45*V163^-1.004)*(T163/(T163+'Exhaust Gas Math'!$E$10))</f>
        <v>0.17819999999999947</v>
      </c>
      <c r="P163">
        <f t="shared" si="41"/>
        <v>0</v>
      </c>
      <c r="Q163">
        <f t="shared" si="33"/>
        <v>0</v>
      </c>
      <c r="R163" s="4">
        <f t="shared" si="34"/>
        <v>3.9769296294121147E-5</v>
      </c>
      <c r="S163">
        <f t="shared" si="42"/>
        <v>0</v>
      </c>
      <c r="T163">
        <f>S163*'Exhaust Gas Math'!$C$14</f>
        <v>0</v>
      </c>
      <c r="U163">
        <f>(T163/'Exhaust Gas Math'!$B$14)+('Exhaust Gas Math'!$D$10)</f>
        <v>4.4059320573952224E-4</v>
      </c>
      <c r="V163">
        <f>('Exhaust Gas Math'!$E$10*((-0.000000001)*V162^3+(0.000002)*V162^2-0.0012*V162+1.3446)*$B$18+T163*'Exhaust Gas Math'!$D$14*$B$17)/('Exhaust Gas Math'!$E$10*((-0.000000001)*V162^3+(0.000002)*V162^2-0.0012*V162+1.3446)+T163*'Exhaust Gas Math'!$D$14)</f>
        <v>1100</v>
      </c>
      <c r="W163">
        <f t="shared" si="35"/>
        <v>101325</v>
      </c>
      <c r="X163">
        <f t="shared" si="36"/>
        <v>101325</v>
      </c>
    </row>
    <row r="164" spans="3:24" x14ac:dyDescent="0.2">
      <c r="C164" s="1"/>
      <c r="D164" s="1"/>
      <c r="E164">
        <f t="shared" si="29"/>
        <v>0.02</v>
      </c>
      <c r="F164">
        <f t="shared" si="30"/>
        <v>101325</v>
      </c>
      <c r="H164" s="1">
        <v>0.02</v>
      </c>
      <c r="I164" s="1">
        <f t="shared" si="37"/>
        <v>0</v>
      </c>
      <c r="J164" s="1">
        <f t="shared" si="38"/>
        <v>1</v>
      </c>
      <c r="K164" s="1">
        <f t="shared" si="39"/>
        <v>1.0000467762994679E-3</v>
      </c>
      <c r="L164" s="1">
        <f t="shared" si="40"/>
        <v>0.13</v>
      </c>
      <c r="M164" s="4">
        <f t="shared" si="31"/>
        <v>0</v>
      </c>
      <c r="N164" s="1">
        <f t="shared" si="32"/>
        <v>-9.7608544896224386E-15</v>
      </c>
      <c r="O164">
        <f>((-0.0000000008)*V164^3+(0.000003)*V164^2-0.004*V164+2.013)*('Exhaust Gas Math'!$E$10/(T164+'Exhaust Gas Math'!$E$10))+(357.45*V164^-1.004)*(T164/(T164+'Exhaust Gas Math'!$E$10))</f>
        <v>0.17819999999999947</v>
      </c>
      <c r="P164">
        <f t="shared" si="41"/>
        <v>8.4889383807515774E-30</v>
      </c>
      <c r="Q164">
        <f t="shared" si="33"/>
        <v>0</v>
      </c>
      <c r="R164" s="4">
        <f t="shared" si="34"/>
        <v>3.9769296294121147E-5</v>
      </c>
      <c r="S164">
        <f t="shared" si="42"/>
        <v>0</v>
      </c>
      <c r="T164">
        <f>S164*'Exhaust Gas Math'!$C$14</f>
        <v>0</v>
      </c>
      <c r="U164">
        <f>(T164/'Exhaust Gas Math'!$B$14)+('Exhaust Gas Math'!$D$10)</f>
        <v>4.4059320573952224E-4</v>
      </c>
      <c r="V164">
        <f>('Exhaust Gas Math'!$E$10*((-0.000000001)*V163^3+(0.000002)*V163^2-0.0012*V163+1.3446)*$B$18+T164*'Exhaust Gas Math'!$D$14*$B$17)/('Exhaust Gas Math'!$E$10*((-0.000000001)*V163^3+(0.000002)*V163^2-0.0012*V163+1.3446)+T164*'Exhaust Gas Math'!$D$14)</f>
        <v>1100</v>
      </c>
      <c r="W164">
        <f t="shared" si="35"/>
        <v>101325</v>
      </c>
      <c r="X164">
        <f t="shared" si="36"/>
        <v>101325</v>
      </c>
    </row>
    <row r="165" spans="3:24" x14ac:dyDescent="0.2">
      <c r="C165" s="1"/>
      <c r="D165" s="1"/>
      <c r="E165">
        <f t="shared" si="29"/>
        <v>2.0125000000000001E-2</v>
      </c>
      <c r="F165">
        <f t="shared" si="30"/>
        <v>99586.331637043273</v>
      </c>
      <c r="H165" s="1">
        <v>2.0125000000000001E-2</v>
      </c>
      <c r="I165" s="1">
        <f t="shared" si="37"/>
        <v>4.5</v>
      </c>
      <c r="J165" s="1">
        <f t="shared" si="38"/>
        <v>1</v>
      </c>
      <c r="K165" s="1">
        <f t="shared" si="39"/>
        <v>1.2321010436767963E-3</v>
      </c>
      <c r="L165" s="1">
        <f t="shared" si="40"/>
        <v>0.16</v>
      </c>
      <c r="M165" s="4">
        <f t="shared" si="31"/>
        <v>9.7720520659844157E-5</v>
      </c>
      <c r="N165" s="1">
        <f t="shared" si="32"/>
        <v>1.5627245288489799</v>
      </c>
      <c r="O165">
        <f>((-0.0000000008)*V165^3+(0.000003)*V165^2-0.004*V165+2.013)*('Exhaust Gas Math'!$E$10/(T165+'Exhaust Gas Math'!$E$10))+(357.45*V165^-1.004)*(T165/(T165+'Exhaust Gas Math'!$E$10))</f>
        <v>0.18447244024782852</v>
      </c>
      <c r="P165">
        <f t="shared" si="41"/>
        <v>-0.22525080672538184</v>
      </c>
      <c r="Q165">
        <f t="shared" si="33"/>
        <v>6.9266439500866808E-7</v>
      </c>
      <c r="R165" s="4">
        <f t="shared" si="34"/>
        <v>4.0461960689129814E-5</v>
      </c>
      <c r="S165">
        <f t="shared" si="42"/>
        <v>1.2450404223728925E-7</v>
      </c>
      <c r="T165">
        <f>S165*'Exhaust Gas Math'!$C$14</f>
        <v>1.4750211834387033E-7</v>
      </c>
      <c r="U165">
        <f>(T165/'Exhaust Gas Math'!$B$14)+('Exhaust Gas Math'!$D$10)</f>
        <v>4.4568475280006313E-4</v>
      </c>
      <c r="V165">
        <f>('Exhaust Gas Math'!$E$10*((-0.000000001)*V164^3+(0.000002)*V164^2-0.0012*V164+1.3446)*$B$18+T165*'Exhaust Gas Math'!$D$14*$B$17)/('Exhaust Gas Math'!$E$10*((-0.000000001)*V164^3+(0.000002)*V164^2-0.0012*V164+1.3446)+T165*'Exhaust Gas Math'!$D$14)</f>
        <v>1087.3912310608591</v>
      </c>
      <c r="W165">
        <f t="shared" si="35"/>
        <v>99586.556887850005</v>
      </c>
      <c r="X165">
        <f t="shared" si="36"/>
        <v>99586.331637043273</v>
      </c>
    </row>
    <row r="166" spans="3:24" x14ac:dyDescent="0.2">
      <c r="C166" s="1"/>
      <c r="D166" s="1"/>
      <c r="E166">
        <f t="shared" si="29"/>
        <v>2.0250000000000001E-2</v>
      </c>
      <c r="F166">
        <f t="shared" si="30"/>
        <v>94811.214330591465</v>
      </c>
      <c r="H166" s="1">
        <v>2.0250000000000001E-2</v>
      </c>
      <c r="I166" s="1">
        <f t="shared" si="37"/>
        <v>9</v>
      </c>
      <c r="J166" s="1">
        <f t="shared" si="38"/>
        <v>1</v>
      </c>
      <c r="K166" s="1">
        <f t="shared" si="39"/>
        <v>1.4832993701067378E-3</v>
      </c>
      <c r="L166" s="1">
        <f t="shared" si="40"/>
        <v>0.19</v>
      </c>
      <c r="M166" s="4">
        <f t="shared" si="31"/>
        <v>3.9027960313413324E-4</v>
      </c>
      <c r="N166" s="1">
        <f t="shared" si="32"/>
        <v>3.1158143413189769</v>
      </c>
      <c r="O166">
        <f>((-0.0000000008)*V166^3+(0.000003)*V166^2-0.004*V166+2.013)*('Exhaust Gas Math'!$E$10/(T166+'Exhaust Gas Math'!$E$10))+(357.45*V166^-1.004)*(T166/(T166+'Exhaust Gas Math'!$E$10))</f>
        <v>0.20598790786716781</v>
      </c>
      <c r="P166">
        <f t="shared" si="41"/>
        <v>-0.99989610096500892</v>
      </c>
      <c r="Q166">
        <f t="shared" si="33"/>
        <v>2.7663870737051252E-6</v>
      </c>
      <c r="R166" s="4">
        <f t="shared" si="34"/>
        <v>4.2535683367826273E-5</v>
      </c>
      <c r="S166">
        <f t="shared" si="42"/>
        <v>5.6713815723127649E-7</v>
      </c>
      <c r="T166">
        <f>S166*'Exhaust Gas Math'!$C$14</f>
        <v>6.7189850290818665E-7</v>
      </c>
      <c r="U166">
        <f>(T166/'Exhaust Gas Math'!$B$14)+('Exhaust Gas Math'!$D$10)</f>
        <v>4.6378611229486177E-4</v>
      </c>
      <c r="V166">
        <f>('Exhaust Gas Math'!$E$10*((-0.000000001)*V165^3+(0.000002)*V165^2-0.0012*V165+1.3446)*$B$18+T166*'Exhaust Gas Math'!$D$14*$B$17)/('Exhaust Gas Math'!$E$10*((-0.000000001)*V165^3+(0.000002)*V165^2-0.0012*V165+1.3446)+T166*'Exhaust Gas Math'!$D$14)</f>
        <v>1045.8416319090941</v>
      </c>
      <c r="W166">
        <f t="shared" si="35"/>
        <v>94812.214226692435</v>
      </c>
      <c r="X166">
        <f t="shared" si="36"/>
        <v>94811.214330591465</v>
      </c>
    </row>
    <row r="167" spans="3:24" x14ac:dyDescent="0.2">
      <c r="C167" s="1"/>
      <c r="D167" s="1"/>
      <c r="E167">
        <f t="shared" si="29"/>
        <v>2.0375000000000001E-2</v>
      </c>
      <c r="F167">
        <f t="shared" si="30"/>
        <v>88235.599055014638</v>
      </c>
      <c r="H167" s="1">
        <v>2.0375000000000001E-2</v>
      </c>
      <c r="I167" s="1">
        <f t="shared" si="37"/>
        <v>13.5</v>
      </c>
      <c r="J167" s="1">
        <f t="shared" si="38"/>
        <v>1</v>
      </c>
      <c r="K167" s="1">
        <f t="shared" si="39"/>
        <v>1.7517690356431853E-3</v>
      </c>
      <c r="L167" s="1">
        <f t="shared" si="40"/>
        <v>0.23</v>
      </c>
      <c r="M167" s="4">
        <f t="shared" si="31"/>
        <v>8.7587352339365751E-4</v>
      </c>
      <c r="N167" s="1">
        <f t="shared" si="32"/>
        <v>4.6496941222613337</v>
      </c>
      <c r="O167">
        <f>((-0.0000000008)*V167^3+(0.000003)*V167^2-0.004*V167+2.013)*('Exhaust Gas Math'!$E$10/(T167+'Exhaust Gas Math'!$E$10))+(357.45*V167^-1.004)*(T167/(T167+'Exhaust Gas Math'!$E$10))</f>
        <v>0.24590757904435256</v>
      </c>
      <c r="P167">
        <f t="shared" si="41"/>
        <v>-2.6582185633549344</v>
      </c>
      <c r="Q167">
        <f t="shared" si="33"/>
        <v>6.2083828461925208E-6</v>
      </c>
      <c r="R167" s="4">
        <f t="shared" si="34"/>
        <v>4.5977679140313665E-5</v>
      </c>
      <c r="S167">
        <f t="shared" si="42"/>
        <v>1.4565005754625575E-6</v>
      </c>
      <c r="T167">
        <f>S167*'Exhaust Gas Math'!$C$14</f>
        <v>1.7255417285194718E-6</v>
      </c>
      <c r="U167">
        <f>(T167/'Exhaust Gas Math'!$B$14)+('Exhaust Gas Math'!$D$10)</f>
        <v>5.0015626160833382E-4</v>
      </c>
      <c r="V167">
        <f>('Exhaust Gas Math'!$E$10*((-0.000000001)*V166^3+(0.000002)*V166^2-0.0012*V166+1.3446)*$B$18+T167*'Exhaust Gas Math'!$D$14*$B$17)/('Exhaust Gas Math'!$E$10*((-0.000000001)*V166^3+(0.000002)*V166^2-0.0012*V166+1.3446)+T167*'Exhaust Gas Math'!$D$14)</f>
        <v>975.58298935981236</v>
      </c>
      <c r="W167">
        <f t="shared" si="35"/>
        <v>88238.257273577998</v>
      </c>
      <c r="X167">
        <f t="shared" si="36"/>
        <v>88235.599055014638</v>
      </c>
    </row>
    <row r="168" spans="3:24" x14ac:dyDescent="0.2">
      <c r="C168" s="1"/>
      <c r="D168" s="1"/>
      <c r="E168">
        <f t="shared" si="29"/>
        <v>2.0500000000000001E-2</v>
      </c>
      <c r="F168">
        <f t="shared" si="30"/>
        <v>81277.46208520759</v>
      </c>
      <c r="H168" s="1">
        <v>2.0500000000000001E-2</v>
      </c>
      <c r="I168" s="1">
        <f t="shared" si="37"/>
        <v>18</v>
      </c>
      <c r="J168" s="1">
        <f t="shared" si="38"/>
        <v>1</v>
      </c>
      <c r="K168" s="1">
        <f t="shared" si="39"/>
        <v>2.0355085600027314E-3</v>
      </c>
      <c r="L168" s="1">
        <f t="shared" si="40"/>
        <v>0.27</v>
      </c>
      <c r="M168" s="4">
        <f t="shared" si="31"/>
        <v>1.5515084334436421E-3</v>
      </c>
      <c r="N168" s="1">
        <f t="shared" si="32"/>
        <v>6.1549069927597531</v>
      </c>
      <c r="O168">
        <f>((-0.0000000008)*V168^3+(0.000003)*V168^2-0.004*V168+2.013)*('Exhaust Gas Math'!$E$10/(T168+'Exhaust Gas Math'!$E$10))+(357.45*V168^-1.004)*(T168/(T168+'Exhaust Gas Math'!$E$10))</f>
        <v>0.30353369364983834</v>
      </c>
      <c r="P168">
        <f t="shared" si="41"/>
        <v>-5.7493652598334029</v>
      </c>
      <c r="Q168">
        <f t="shared" si="33"/>
        <v>1.0997430663953655E-5</v>
      </c>
      <c r="R168" s="4">
        <f t="shared" si="34"/>
        <v>5.07667269580748E-5</v>
      </c>
      <c r="S168">
        <f t="shared" si="42"/>
        <v>2.9091256701368017E-6</v>
      </c>
      <c r="T168">
        <f>S168*'Exhaust Gas Math'!$C$14</f>
        <v>3.4464921071068047E-6</v>
      </c>
      <c r="U168">
        <f>(T168/'Exhaust Gas Math'!$B$14)+('Exhaust Gas Math'!$D$10)</f>
        <v>5.595608311142825E-4</v>
      </c>
      <c r="V168">
        <f>('Exhaust Gas Math'!$E$10*((-0.000000001)*V167^3+(0.000002)*V167^2-0.0012*V167+1.3446)*$B$18+T168*'Exhaust Gas Math'!$D$14*$B$17)/('Exhaust Gas Math'!$E$10*((-0.000000001)*V167^3+(0.000002)*V167^2-0.0012*V167+1.3446)+T168*'Exhaust Gas Math'!$D$14)</f>
        <v>886.94905219570842</v>
      </c>
      <c r="W168">
        <f t="shared" si="35"/>
        <v>81283.211450467425</v>
      </c>
      <c r="X168">
        <f t="shared" si="36"/>
        <v>81277.46208520759</v>
      </c>
    </row>
    <row r="169" spans="3:24" x14ac:dyDescent="0.2">
      <c r="C169" s="1"/>
      <c r="D169" s="1"/>
      <c r="E169">
        <f t="shared" si="29"/>
        <v>2.0625000000000001E-2</v>
      </c>
      <c r="F169">
        <f t="shared" si="30"/>
        <v>74877.903986073623</v>
      </c>
      <c r="H169" s="1">
        <v>2.0625000000000001E-2</v>
      </c>
      <c r="I169" s="1">
        <f t="shared" si="37"/>
        <v>22.5</v>
      </c>
      <c r="J169" s="1">
        <f t="shared" si="38"/>
        <v>1</v>
      </c>
      <c r="K169" s="1">
        <f t="shared" si="39"/>
        <v>2.3324026238903846E-3</v>
      </c>
      <c r="L169" s="1">
        <f t="shared" si="40"/>
        <v>0.31</v>
      </c>
      <c r="M169" s="4">
        <f t="shared" si="31"/>
        <v>2.4130188193922097E-3</v>
      </c>
      <c r="N169" s="1">
        <f t="shared" si="32"/>
        <v>7.62217281493351</v>
      </c>
      <c r="O169">
        <f>((-0.0000000008)*V169^3+(0.000003)*V169^2-0.004*V169+2.013)*('Exhaust Gas Math'!$E$10/(T169+'Exhaust Gas Math'!$E$10))+(357.45*V169^-1.004)*(T169/(T169+'Exhaust Gas Math'!$E$10))</f>
        <v>0.37492999730029547</v>
      </c>
      <c r="P169">
        <f t="shared" si="41"/>
        <v>-10.8912512123156</v>
      </c>
      <c r="Q169">
        <f t="shared" si="33"/>
        <v>1.7104004454671936E-5</v>
      </c>
      <c r="R169" s="4">
        <f t="shared" si="34"/>
        <v>5.687330074879308E-5</v>
      </c>
      <c r="S169">
        <f t="shared" si="42"/>
        <v>5.0357947076556074E-6</v>
      </c>
      <c r="T169">
        <f>S169*'Exhaust Gas Math'!$C$14</f>
        <v>5.9659941442574778E-6</v>
      </c>
      <c r="U169">
        <f>(T169/'Exhaust Gas Math'!$B$14)+('Exhaust Gas Math'!$D$10)</f>
        <v>6.4653017999763331E-4</v>
      </c>
      <c r="V169">
        <f>('Exhaust Gas Math'!$E$10*((-0.000000001)*V168^3+(0.000002)*V168^2-0.0012*V168+1.3446)*$B$18+T169*'Exhaust Gas Math'!$D$14*$B$17)/('Exhaust Gas Math'!$E$10*((-0.000000001)*V168^3+(0.000002)*V168^2-0.0012*V168+1.3446)+T169*'Exhaust Gas Math'!$D$14)</f>
        <v>792.32331857641248</v>
      </c>
      <c r="W169">
        <f t="shared" si="35"/>
        <v>74888.795237285944</v>
      </c>
      <c r="X169">
        <f t="shared" si="36"/>
        <v>74877.903986073623</v>
      </c>
    </row>
    <row r="170" spans="3:24" x14ac:dyDescent="0.2">
      <c r="C170" s="1"/>
      <c r="D170" s="1"/>
      <c r="E170">
        <f t="shared" si="29"/>
        <v>2.0750000000000001E-2</v>
      </c>
      <c r="F170">
        <f t="shared" si="30"/>
        <v>69502.765222841539</v>
      </c>
      <c r="H170" s="1">
        <v>2.0750000000000001E-2</v>
      </c>
      <c r="I170" s="1">
        <f t="shared" si="37"/>
        <v>27</v>
      </c>
      <c r="J170" s="1">
        <f t="shared" si="38"/>
        <v>1</v>
      </c>
      <c r="K170" s="1">
        <f t="shared" si="39"/>
        <v>2.6402378390116242E-3</v>
      </c>
      <c r="L170" s="1">
        <f t="shared" si="40"/>
        <v>0.35</v>
      </c>
      <c r="M170" s="4">
        <f t="shared" si="31"/>
        <v>3.455093183228744E-3</v>
      </c>
      <c r="N170" s="1">
        <f t="shared" si="32"/>
        <v>9.0424454070735703</v>
      </c>
      <c r="O170">
        <f>((-0.0000000008)*V170^3+(0.000003)*V170^2-0.004*V170+2.013)*('Exhaust Gas Math'!$E$10/(T170+'Exhaust Gas Math'!$E$10))+(357.45*V170^-1.004)*(T170/(T170+'Exhaust Gas Math'!$E$10))</f>
        <v>0.45385030429592255</v>
      </c>
      <c r="P170">
        <f t="shared" si="41"/>
        <v>-18.554720903440803</v>
      </c>
      <c r="Q170">
        <f t="shared" si="33"/>
        <v>2.4490455160285961E-5</v>
      </c>
      <c r="R170" s="4">
        <f t="shared" si="34"/>
        <v>6.4259751454407105E-5</v>
      </c>
      <c r="S170">
        <f t="shared" si="42"/>
        <v>7.9401146247199366E-6</v>
      </c>
      <c r="T170">
        <f>S170*'Exhaust Gas Math'!$C$14</f>
        <v>9.4067927915722191E-6</v>
      </c>
      <c r="U170">
        <f>(T170/'Exhaust Gas Math'!$B$14)+('Exhaust Gas Math'!$D$10)</f>
        <v>7.6530127586628156E-4</v>
      </c>
      <c r="V170">
        <f>('Exhaust Gas Math'!$E$10*((-0.000000001)*V169^3+(0.000002)*V169^2-0.0012*V169+1.3446)*$B$18+T170*'Exhaust Gas Math'!$D$14*$B$17)/('Exhaust Gas Math'!$E$10*((-0.000000001)*V169^3+(0.000002)*V169^2-0.0012*V169+1.3446)+T170*'Exhaust Gas Math'!$D$14)</f>
        <v>702.08642402358805</v>
      </c>
      <c r="W170">
        <f t="shared" si="35"/>
        <v>69521.31994374498</v>
      </c>
      <c r="X170">
        <f t="shared" si="36"/>
        <v>69502.765222841539</v>
      </c>
    </row>
    <row r="171" spans="3:24" x14ac:dyDescent="0.2">
      <c r="C171" s="1"/>
      <c r="D171" s="1"/>
      <c r="E171">
        <f t="shared" si="29"/>
        <v>2.0875000000000001E-2</v>
      </c>
      <c r="F171">
        <f t="shared" si="30"/>
        <v>65365.754783836739</v>
      </c>
      <c r="H171" s="1">
        <v>2.0875000000000001E-2</v>
      </c>
      <c r="I171" s="1">
        <f t="shared" si="37"/>
        <v>31.5</v>
      </c>
      <c r="J171" s="1">
        <f t="shared" si="38"/>
        <v>1</v>
      </c>
      <c r="K171" s="1">
        <f t="shared" si="39"/>
        <v>2.9567192492030705E-3</v>
      </c>
      <c r="L171" s="1">
        <f t="shared" si="40"/>
        <v>0.39</v>
      </c>
      <c r="M171" s="4">
        <f t="shared" si="31"/>
        <v>4.6713067899752866E-3</v>
      </c>
      <c r="N171" s="1">
        <f t="shared" si="32"/>
        <v>10.406968316360794</v>
      </c>
      <c r="O171">
        <f>((-0.0000000008)*V171^3+(0.000003)*V171^2-0.004*V171+2.013)*('Exhaust Gas Math'!$E$10/(T171+'Exhaust Gas Math'!$E$10))+(357.45*V171^-1.004)*(T171/(T171+'Exhaust Gas Math'!$E$10))</f>
        <v>0.53364853337625029</v>
      </c>
      <c r="P171">
        <f t="shared" si="41"/>
        <v>-28.898399412071853</v>
      </c>
      <c r="Q171">
        <f t="shared" si="33"/>
        <v>3.3111242855951395E-5</v>
      </c>
      <c r="R171" s="4">
        <f t="shared" si="34"/>
        <v>7.2880539150072535E-5</v>
      </c>
      <c r="S171">
        <f t="shared" si="42"/>
        <v>1.171715964838627E-5</v>
      </c>
      <c r="T171">
        <f>S171*'Exhaust Gas Math'!$C$14</f>
        <v>1.3881524150166605E-5</v>
      </c>
      <c r="U171">
        <f>(T171/'Exhaust Gas Math'!$B$14)+('Exhaust Gas Math'!$D$10)</f>
        <v>9.1976214430240127E-4</v>
      </c>
      <c r="V171">
        <f>('Exhaust Gas Math'!$E$10*((-0.000000001)*V170^3+(0.000002)*V170^2-0.0012*V170+1.3446)*$B$18+T171*'Exhaust Gas Math'!$D$14*$B$17)/('Exhaust Gas Math'!$E$10*((-0.000000001)*V170^3+(0.000002)*V170^2-0.0012*V170+1.3446)+T171*'Exhaust Gas Math'!$D$14)</f>
        <v>623.22411408099401</v>
      </c>
      <c r="W171">
        <f t="shared" si="35"/>
        <v>65394.653183248811</v>
      </c>
      <c r="X171">
        <f t="shared" si="36"/>
        <v>65365.754783836739</v>
      </c>
    </row>
    <row r="172" spans="3:24" x14ac:dyDescent="0.2">
      <c r="C172" s="1"/>
      <c r="D172" s="1"/>
      <c r="E172">
        <f t="shared" si="29"/>
        <v>2.1000000000000001E-2</v>
      </c>
      <c r="F172">
        <f t="shared" si="30"/>
        <v>62502.21427180789</v>
      </c>
      <c r="H172" s="1">
        <v>2.1000000000000001E-2</v>
      </c>
      <c r="I172" s="1">
        <f t="shared" si="37"/>
        <v>36</v>
      </c>
      <c r="J172" s="1">
        <f t="shared" si="38"/>
        <v>1</v>
      </c>
      <c r="K172" s="1">
        <f t="shared" si="39"/>
        <v>3.2794874396634335E-3</v>
      </c>
      <c r="L172" s="1">
        <f t="shared" si="40"/>
        <v>0.43</v>
      </c>
      <c r="M172" s="4">
        <f t="shared" si="31"/>
        <v>6.05416127831419E-3</v>
      </c>
      <c r="N172" s="1">
        <f t="shared" si="32"/>
        <v>11.707328805309515</v>
      </c>
      <c r="O172">
        <f>((-0.0000000008)*V172^3+(0.000003)*V172^2-0.004*V172+2.013)*('Exhaust Gas Math'!$E$10/(T172+'Exhaust Gas Math'!$E$10))+(357.45*V172^-1.004)*(T172/(T172+'Exhaust Gas Math'!$E$10))</f>
        <v>0.60927075816976828</v>
      </c>
      <c r="P172">
        <f t="shared" si="41"/>
        <v>-41.753796558497278</v>
      </c>
      <c r="Q172">
        <f t="shared" si="33"/>
        <v>4.2913217518821715E-5</v>
      </c>
      <c r="R172" s="4">
        <f t="shared" si="34"/>
        <v>8.2682513812942868E-5</v>
      </c>
      <c r="S172">
        <f t="shared" si="42"/>
        <v>1.6452188570567413E-5</v>
      </c>
      <c r="T172">
        <f>S172*'Exhaust Gas Math'!$C$14</f>
        <v>1.9491195803317408E-5</v>
      </c>
      <c r="U172">
        <f>(T172/'Exhaust Gas Math'!$B$14)+('Exhaust Gas Math'!$D$10)</f>
        <v>1.1133994122744691E-3</v>
      </c>
      <c r="V172">
        <f>('Exhaust Gas Math'!$E$10*((-0.000000001)*V171^3+(0.000002)*V171^2-0.0012*V171+1.3446)*$B$18+T172*'Exhaust Gas Math'!$D$14*$B$17)/('Exhaust Gas Math'!$E$10*((-0.000000001)*V171^3+(0.000002)*V171^2-0.0012*V171+1.3446)+T172*'Exhaust Gas Math'!$D$14)</f>
        <v>558.61690961359193</v>
      </c>
      <c r="W172">
        <f t="shared" si="35"/>
        <v>62543.96806836639</v>
      </c>
      <c r="X172">
        <f t="shared" si="36"/>
        <v>62502.21427180789</v>
      </c>
    </row>
    <row r="173" spans="3:24" x14ac:dyDescent="0.2">
      <c r="C173" s="1"/>
      <c r="D173" s="1"/>
      <c r="E173">
        <f t="shared" si="29"/>
        <v>2.1125000000000001E-2</v>
      </c>
      <c r="F173">
        <f t="shared" si="30"/>
        <v>60792.374689075295</v>
      </c>
      <c r="H173" s="1">
        <v>2.1125000000000001E-2</v>
      </c>
      <c r="I173" s="1">
        <f t="shared" si="37"/>
        <v>40.5</v>
      </c>
      <c r="J173" s="1">
        <f t="shared" si="38"/>
        <v>1</v>
      </c>
      <c r="K173" s="1">
        <f t="shared" si="39"/>
        <v>3.6061361267329685E-3</v>
      </c>
      <c r="L173" s="1">
        <f t="shared" si="40"/>
        <v>0.47</v>
      </c>
      <c r="M173" s="4">
        <f t="shared" si="31"/>
        <v>7.5951308904790536E-3</v>
      </c>
      <c r="N173" s="1">
        <f t="shared" si="32"/>
        <v>12.935509719091623</v>
      </c>
      <c r="O173">
        <f>((-0.0000000008)*V173^3+(0.000003)*V173^2-0.004*V173+2.013)*('Exhaust Gas Math'!$E$10/(T173+'Exhaust Gas Math'!$E$10))+(357.45*V173^-1.004)*(T173/(T173+'Exhaust Gas Math'!$E$10))</f>
        <v>0.67801875684025426</v>
      </c>
      <c r="P173">
        <f t="shared" si="41"/>
        <v>-56.72556183059563</v>
      </c>
      <c r="Q173">
        <f t="shared" si="33"/>
        <v>5.3835946715612909E-5</v>
      </c>
      <c r="R173" s="4">
        <f t="shared" si="34"/>
        <v>9.3605243009734049E-5</v>
      </c>
      <c r="S173">
        <f t="shared" si="42"/>
        <v>2.2219449879938327E-5</v>
      </c>
      <c r="T173">
        <f>S173*'Exhaust Gas Math'!$C$14</f>
        <v>2.6323771235314681E-5</v>
      </c>
      <c r="U173">
        <f>(T173/'Exhaust Gas Math'!$B$14)+('Exhaust Gas Math'!$D$10)</f>
        <v>1.3492494444455865E-3</v>
      </c>
      <c r="V173">
        <f>('Exhaust Gas Math'!$E$10*((-0.000000001)*V172^3+(0.000002)*V172^2-0.0012*V172+1.3446)*$B$18+T173*'Exhaust Gas Math'!$D$14*$B$17)/('Exhaust Gas Math'!$E$10*((-0.000000001)*V172^3+(0.000002)*V172^2-0.0012*V172+1.3446)+T173*'Exhaust Gas Math'!$D$14)</f>
        <v>507.72441772244247</v>
      </c>
      <c r="W173">
        <f t="shared" si="35"/>
        <v>60849.100250905889</v>
      </c>
      <c r="X173">
        <f t="shared" si="36"/>
        <v>60792.374689075295</v>
      </c>
    </row>
    <row r="174" spans="3:24" x14ac:dyDescent="0.2">
      <c r="C174" s="1"/>
      <c r="D174" s="1"/>
      <c r="E174">
        <f t="shared" si="29"/>
        <v>2.1250000000000002E-2</v>
      </c>
      <c r="F174">
        <f t="shared" si="30"/>
        <v>60155.443627439454</v>
      </c>
      <c r="H174" s="1">
        <v>2.1250000000000002E-2</v>
      </c>
      <c r="I174" s="1">
        <f t="shared" si="37"/>
        <v>45</v>
      </c>
      <c r="J174" s="1">
        <f t="shared" si="38"/>
        <v>1</v>
      </c>
      <c r="K174" s="1">
        <f t="shared" si="39"/>
        <v>3.9342300970870575E-3</v>
      </c>
      <c r="L174" s="1">
        <f t="shared" si="40"/>
        <v>0.52</v>
      </c>
      <c r="M174" s="4">
        <f t="shared" si="31"/>
        <v>9.2847150363864518E-3</v>
      </c>
      <c r="N174" s="1">
        <f t="shared" si="32"/>
        <v>14.083938913962026</v>
      </c>
      <c r="O174">
        <f>((-0.0000000008)*V174^3+(0.000003)*V174^2-0.004*V174+2.013)*('Exhaust Gas Math'!$E$10/(T174+'Exhaust Gas Math'!$E$10))+(357.45*V174^-1.004)*(T174/(T174+'Exhaust Gas Math'!$E$10))</f>
        <v>0.7400703860704152</v>
      </c>
      <c r="P174">
        <f t="shared" si="41"/>
        <v>-73.399194869605154</v>
      </c>
      <c r="Q174">
        <f t="shared" si="33"/>
        <v>6.5812088188650487E-5</v>
      </c>
      <c r="R174" s="4">
        <f t="shared" si="34"/>
        <v>1.0558138448277163E-4</v>
      </c>
      <c r="S174">
        <f t="shared" si="42"/>
        <v>2.9215628133456799E-5</v>
      </c>
      <c r="T174">
        <f>S174*'Exhaust Gas Math'!$C$14</f>
        <v>3.4612266083847576E-5</v>
      </c>
      <c r="U174">
        <f>(T174/'Exhaust Gas Math'!$B$14)+('Exhaust Gas Math'!$D$10)</f>
        <v>1.6353555835043677E-3</v>
      </c>
      <c r="V174">
        <f>('Exhaust Gas Math'!$E$10*((-0.000000001)*V173^3+(0.000002)*V173^2-0.0012*V173+1.3446)*$B$18+T174*'Exhaust Gas Math'!$D$14*$B$17)/('Exhaust Gas Math'!$E$10*((-0.000000001)*V173^3+(0.000002)*V173^2-0.0012*V173+1.3446)+T174*'Exhaust Gas Math'!$D$14)</f>
        <v>467.67659469908739</v>
      </c>
      <c r="W174">
        <f t="shared" si="35"/>
        <v>60228.84282230906</v>
      </c>
      <c r="X174">
        <f t="shared" si="36"/>
        <v>60155.443627439454</v>
      </c>
    </row>
    <row r="175" spans="3:24" x14ac:dyDescent="0.2">
      <c r="C175" s="1"/>
      <c r="D175" s="1"/>
      <c r="E175">
        <f t="shared" si="29"/>
        <v>2.1375000000000002E-2</v>
      </c>
      <c r="F175">
        <f t="shared" si="30"/>
        <v>60243.649212625205</v>
      </c>
      <c r="H175" s="1">
        <v>2.1375000000000002E-2</v>
      </c>
      <c r="I175" s="1">
        <f t="shared" si="37"/>
        <v>49.500000000000114</v>
      </c>
      <c r="J175" s="1">
        <f t="shared" si="38"/>
        <v>1</v>
      </c>
      <c r="K175" s="1">
        <f t="shared" si="39"/>
        <v>4.2613233626046399E-3</v>
      </c>
      <c r="L175" s="1">
        <f t="shared" si="40"/>
        <v>0.56000000000000005</v>
      </c>
      <c r="M175" s="4">
        <f t="shared" si="31"/>
        <v>1.11124968679332E-2</v>
      </c>
      <c r="N175" s="1">
        <f t="shared" si="32"/>
        <v>15.145535942042942</v>
      </c>
      <c r="O175">
        <f>((-0.0000000008)*V175^3+(0.000003)*V175^2-0.004*V175+2.013)*('Exhaust Gas Math'!$E$10/(T175+'Exhaust Gas Math'!$E$10))+(357.45*V175^-1.004)*(T175/(T175+'Exhaust Gas Math'!$E$10))</f>
        <v>0.79411215056674189</v>
      </c>
      <c r="P175">
        <f t="shared" si="41"/>
        <v>-91.079604767319225</v>
      </c>
      <c r="Q175">
        <f t="shared" si="33"/>
        <v>7.8767805043282552E-5</v>
      </c>
      <c r="R175" s="4">
        <f t="shared" si="34"/>
        <v>1.185371013374037E-4</v>
      </c>
      <c r="S175">
        <f t="shared" si="42"/>
        <v>3.736623751279627E-5</v>
      </c>
      <c r="T175">
        <f>S175*'Exhaust Gas Math'!$C$14</f>
        <v>4.4268435696033218E-5</v>
      </c>
      <c r="U175">
        <f>(T175/'Exhaust Gas Math'!$B$14)+('Exhaust Gas Math'!$D$10)</f>
        <v>1.9686717592788117E-3</v>
      </c>
      <c r="V175">
        <f>('Exhaust Gas Math'!$E$10*((-0.000000001)*V174^3+(0.000002)*V174^2-0.0012*V174+1.3446)*$B$18+T175*'Exhaust Gas Math'!$D$14*$B$17)/('Exhaust Gas Math'!$E$10*((-0.000000001)*V174^3+(0.000002)*V174^2-0.0012*V174+1.3446)+T175*'Exhaust Gas Math'!$D$14)</f>
        <v>436.93246894035974</v>
      </c>
      <c r="W175">
        <f t="shared" si="35"/>
        <v>60334.728817392526</v>
      </c>
      <c r="X175">
        <f t="shared" si="36"/>
        <v>60243.649212625205</v>
      </c>
    </row>
    <row r="176" spans="3:24" x14ac:dyDescent="0.2">
      <c r="C176" s="1"/>
      <c r="D176" s="1"/>
      <c r="E176">
        <f t="shared" si="29"/>
        <v>2.1499999999999998E-2</v>
      </c>
      <c r="F176">
        <f t="shared" si="30"/>
        <v>60880.941106404258</v>
      </c>
      <c r="H176" s="1">
        <v>2.1499999999999998E-2</v>
      </c>
      <c r="I176" s="1">
        <f t="shared" si="37"/>
        <v>53.999999999999886</v>
      </c>
      <c r="J176" s="1">
        <f t="shared" si="38"/>
        <v>1</v>
      </c>
      <c r="K176" s="1">
        <f t="shared" si="39"/>
        <v>4.5849773955642711E-3</v>
      </c>
      <c r="L176" s="1">
        <f t="shared" si="40"/>
        <v>0.6</v>
      </c>
      <c r="M176" s="4">
        <f t="shared" si="31"/>
        <v>1.3067207502328586E-2</v>
      </c>
      <c r="N176" s="1">
        <f t="shared" si="32"/>
        <v>16.113755704639367</v>
      </c>
      <c r="O176">
        <f>((-0.0000000008)*V176^3+(0.000003)*V176^2-0.004*V176+2.013)*('Exhaust Gas Math'!$E$10/(T176+'Exhaust Gas Math'!$E$10))+(357.45*V176^-1.004)*(T176/(T176+'Exhaust Gas Math'!$E$10))</f>
        <v>0.84082869447857933</v>
      </c>
      <c r="P176">
        <f t="shared" si="41"/>
        <v>-109.16189817634525</v>
      </c>
      <c r="Q176">
        <f t="shared" si="33"/>
        <v>9.2623220976886621E-5</v>
      </c>
      <c r="R176" s="4">
        <f t="shared" si="34"/>
        <v>1.3239251727100777E-4</v>
      </c>
      <c r="S176">
        <f t="shared" si="42"/>
        <v>4.6705475080675721E-5</v>
      </c>
      <c r="T176">
        <f>S176*'Exhaust Gas Math'!$C$14</f>
        <v>5.5332793930711421E-5</v>
      </c>
      <c r="U176">
        <f>(T176/'Exhaust Gas Math'!$B$14)+('Exhaust Gas Math'!$D$10)</f>
        <v>2.3505964480837207E-3</v>
      </c>
      <c r="V176">
        <f>('Exhaust Gas Math'!$E$10*((-0.000000001)*V175^3+(0.000002)*V175^2-0.0012*V175+1.3446)*$B$18+T176*'Exhaust Gas Math'!$D$14*$B$17)/('Exhaust Gas Math'!$E$10*((-0.000000001)*V175^3+(0.000002)*V175^2-0.0012*V175+1.3446)+T176*'Exhaust Gas Math'!$D$14)</f>
        <v>413.15279315436925</v>
      </c>
      <c r="W176">
        <f t="shared" si="35"/>
        <v>60990.103004580604</v>
      </c>
      <c r="X176">
        <f t="shared" si="36"/>
        <v>60880.941106404258</v>
      </c>
    </row>
    <row r="177" spans="3:24" x14ac:dyDescent="0.2">
      <c r="C177" s="1"/>
      <c r="D177" s="1"/>
      <c r="E177">
        <f t="shared" si="29"/>
        <v>2.1624999999999998E-2</v>
      </c>
      <c r="F177">
        <f t="shared" si="30"/>
        <v>61931.130117170775</v>
      </c>
      <c r="H177" s="1">
        <v>2.1624999999999998E-2</v>
      </c>
      <c r="I177" s="1">
        <f t="shared" si="37"/>
        <v>58.499999999999886</v>
      </c>
      <c r="J177" s="1">
        <f t="shared" si="38"/>
        <v>1</v>
      </c>
      <c r="K177" s="1">
        <f t="shared" si="39"/>
        <v>4.90277930822197E-3</v>
      </c>
      <c r="L177" s="1">
        <f t="shared" si="40"/>
        <v>0.64</v>
      </c>
      <c r="M177" s="4">
        <f t="shared" si="31"/>
        <v>1.513679549850442E-2</v>
      </c>
      <c r="N177" s="1">
        <f t="shared" si="32"/>
        <v>16.982628804949197</v>
      </c>
      <c r="O177">
        <f>((-0.0000000008)*V177^3+(0.000003)*V177^2-0.004*V177+2.013)*('Exhaust Gas Math'!$E$10/(T177+'Exhaust Gas Math'!$E$10))+(357.45*V177^-1.004)*(T177/(T177+'Exhaust Gas Math'!$E$10))</f>
        <v>0.88102023146751829</v>
      </c>
      <c r="P177">
        <f t="shared" si="41"/>
        <v>-127.04738201185486</v>
      </c>
      <c r="Q177">
        <f t="shared" si="33"/>
        <v>1.0729291274283941E-4</v>
      </c>
      <c r="R177" s="4">
        <f t="shared" si="34"/>
        <v>1.4706220903696056E-4</v>
      </c>
      <c r="S177">
        <f t="shared" si="42"/>
        <v>5.7252781605437084E-5</v>
      </c>
      <c r="T177">
        <f>S177*'Exhaust Gas Math'!$C$14</f>
        <v>6.7828372606457219E-5</v>
      </c>
      <c r="U177">
        <f>(T177/'Exhaust Gas Math'!$B$14)+('Exhaust Gas Math'!$D$10)</f>
        <v>2.7819246729972793E-3</v>
      </c>
      <c r="V177">
        <f>('Exhaust Gas Math'!$E$10*((-0.000000001)*V176^3+(0.000002)*V176^2-0.0012*V176+1.3446)*$B$18+T177*'Exhaust Gas Math'!$D$14*$B$17)/('Exhaust Gas Math'!$E$10*((-0.000000001)*V176^3+(0.000002)*V176^2-0.0012*V176+1.3446)+T177*'Exhaust Gas Math'!$D$14)</f>
        <v>394.56694418577672</v>
      </c>
      <c r="W177">
        <f t="shared" si="35"/>
        <v>62058.177499182631</v>
      </c>
      <c r="X177">
        <f t="shared" si="36"/>
        <v>61931.130117170775</v>
      </c>
    </row>
    <row r="178" spans="3:24" x14ac:dyDescent="0.2">
      <c r="C178" s="1"/>
      <c r="D178" s="1"/>
      <c r="E178">
        <f t="shared" si="29"/>
        <v>2.1749999999999999E-2</v>
      </c>
      <c r="F178">
        <f t="shared" si="30"/>
        <v>63399.054565069586</v>
      </c>
      <c r="H178" s="1">
        <v>2.1749999999999999E-2</v>
      </c>
      <c r="I178" s="1">
        <f t="shared" si="37"/>
        <v>63</v>
      </c>
      <c r="J178" s="1">
        <f t="shared" si="38"/>
        <v>1</v>
      </c>
      <c r="K178" s="1">
        <f t="shared" si="39"/>
        <v>5.2123598412390903E-3</v>
      </c>
      <c r="L178" s="1">
        <f t="shared" si="40"/>
        <v>0.69</v>
      </c>
      <c r="M178" s="4">
        <f t="shared" si="31"/>
        <v>1.7308501158256325E-2</v>
      </c>
      <c r="N178" s="1">
        <f t="shared" si="32"/>
        <v>17.746798351379361</v>
      </c>
      <c r="O178">
        <f>((-0.0000000008)*V178^3+(0.000003)*V178^2-0.004*V178+2.013)*('Exhaust Gas Math'!$E$10/(T178+'Exhaust Gas Math'!$E$10))+(357.45*V178^-1.004)*(T178/(T178+'Exhaust Gas Math'!$E$10))</f>
        <v>0.91593449645763914</v>
      </c>
      <c r="P178">
        <f t="shared" si="41"/>
        <v>-144.23625895710549</v>
      </c>
      <c r="Q178">
        <f t="shared" si="33"/>
        <v>1.2268643681323554E-4</v>
      </c>
      <c r="R178" s="4">
        <f t="shared" si="34"/>
        <v>1.6245573310735668E-4</v>
      </c>
      <c r="S178">
        <f t="shared" si="42"/>
        <v>6.9185180159014086E-5</v>
      </c>
      <c r="T178">
        <f>S178*'Exhaust Gas Math'!$C$14</f>
        <v>8.196489405546767E-5</v>
      </c>
      <c r="U178">
        <f>(T178/'Exhaust Gas Math'!$B$14)+('Exhaust Gas Math'!$D$10)</f>
        <v>3.2698957275022998E-3</v>
      </c>
      <c r="V178">
        <f>('Exhaust Gas Math'!$E$10*((-0.000000001)*V177^3+(0.000002)*V177^2-0.0012*V177+1.3446)*$B$18+T178*'Exhaust Gas Math'!$D$14*$B$17)/('Exhaust Gas Math'!$E$10*((-0.000000001)*V177^3+(0.000002)*V177^2-0.0012*V177+1.3446)+T178*'Exhaust Gas Math'!$D$14)</f>
        <v>379.69668305264588</v>
      </c>
      <c r="W178">
        <f t="shared" si="35"/>
        <v>63543.290824026692</v>
      </c>
      <c r="X178">
        <f t="shared" si="36"/>
        <v>63399.054565069586</v>
      </c>
    </row>
    <row r="179" spans="3:24" x14ac:dyDescent="0.2">
      <c r="C179" s="1"/>
      <c r="D179" s="1"/>
      <c r="E179">
        <f t="shared" si="29"/>
        <v>2.1874999999999999E-2</v>
      </c>
      <c r="F179">
        <f t="shared" si="30"/>
        <v>64985.90095696046</v>
      </c>
      <c r="H179" s="1">
        <v>2.1874999999999999E-2</v>
      </c>
      <c r="I179" s="1">
        <f t="shared" si="37"/>
        <v>67.5</v>
      </c>
      <c r="J179" s="1">
        <f t="shared" si="38"/>
        <v>1</v>
      </c>
      <c r="K179" s="1">
        <f t="shared" si="39"/>
        <v>5.5114110268542574E-3</v>
      </c>
      <c r="L179" s="1">
        <f t="shared" si="40"/>
        <v>0.72</v>
      </c>
      <c r="M179" s="4">
        <f t="shared" si="31"/>
        <v>1.9568935194026624E-2</v>
      </c>
      <c r="N179" s="1">
        <f t="shared" si="32"/>
        <v>18.401552984563985</v>
      </c>
      <c r="O179">
        <f>((-0.0000000008)*V179^3+(0.000003)*V179^2-0.004*V179+2.013)*('Exhaust Gas Math'!$E$10/(T179+'Exhaust Gas Math'!$E$10))+(357.45*V179^-1.004)*(T179/(T179+'Exhaust Gas Math'!$E$10))</f>
        <v>0.9453339152644058</v>
      </c>
      <c r="P179">
        <f t="shared" si="41"/>
        <v>-160.05313915311757</v>
      </c>
      <c r="Q179">
        <f t="shared" si="33"/>
        <v>1.387088869933156E-4</v>
      </c>
      <c r="R179" s="4">
        <f t="shared" si="34"/>
        <v>1.7847818328743675E-4</v>
      </c>
      <c r="S179">
        <f t="shared" si="42"/>
        <v>8.2145091520897557E-5</v>
      </c>
      <c r="T179">
        <f>S179*'Exhaust Gas Math'!$C$14</f>
        <v>9.7318727915602962E-5</v>
      </c>
      <c r="U179">
        <f>(T179/'Exhaust Gas Math'!$B$14)+('Exhaust Gas Math'!$D$10)</f>
        <v>3.7998865407620616E-3</v>
      </c>
      <c r="V179">
        <f>('Exhaust Gas Math'!$E$10*((-0.000000001)*V178^3+(0.000002)*V178^2-0.0012*V178+1.3446)*$B$18+T179*'Exhaust Gas Math'!$D$14*$B$17)/('Exhaust Gas Math'!$E$10*((-0.000000001)*V178^3+(0.000002)*V178^2-0.0012*V178+1.3446)+T179*'Exhaust Gas Math'!$D$14)</f>
        <v>368.01703186843287</v>
      </c>
      <c r="W179">
        <f t="shared" si="35"/>
        <v>65145.954096113579</v>
      </c>
      <c r="X179">
        <f t="shared" si="36"/>
        <v>64985.90095696046</v>
      </c>
    </row>
    <row r="180" spans="3:24" x14ac:dyDescent="0.2">
      <c r="C180" s="1"/>
      <c r="D180" s="1"/>
      <c r="E180">
        <f t="shared" si="29"/>
        <v>2.1999999999999999E-2</v>
      </c>
      <c r="F180">
        <f t="shared" si="30"/>
        <v>66750.258747124739</v>
      </c>
      <c r="H180" s="1">
        <v>2.1999999999999999E-2</v>
      </c>
      <c r="I180" s="1">
        <f t="shared" si="37"/>
        <v>72</v>
      </c>
      <c r="J180" s="1">
        <f t="shared" si="38"/>
        <v>1</v>
      </c>
      <c r="K180" s="1">
        <f t="shared" si="39"/>
        <v>5.7977033951177081E-3</v>
      </c>
      <c r="L180" s="1">
        <f t="shared" si="40"/>
        <v>0.76</v>
      </c>
      <c r="M180" s="4">
        <f t="shared" si="31"/>
        <v>2.1904161278314148E-2</v>
      </c>
      <c r="N180" s="1">
        <f t="shared" si="32"/>
        <v>18.942855924461462</v>
      </c>
      <c r="O180">
        <f>((-0.0000000008)*V180^3+(0.000003)*V180^2-0.004*V180+2.013)*('Exhaust Gas Math'!$E$10/(T180+'Exhaust Gas Math'!$E$10))+(357.45*V180^-1.004)*(T180/(T180+'Exhaust Gas Math'!$E$10))</f>
        <v>0.97049331905725789</v>
      </c>
      <c r="P180">
        <f t="shared" si="41"/>
        <v>-174.12192770914905</v>
      </c>
      <c r="Q180">
        <f t="shared" si="33"/>
        <v>1.5526147954971365E-4</v>
      </c>
      <c r="R180" s="4">
        <f t="shared" si="34"/>
        <v>1.950307758438348E-4</v>
      </c>
      <c r="S180">
        <f t="shared" si="42"/>
        <v>9.6277631483594799E-5</v>
      </c>
      <c r="T180">
        <f>S180*'Exhaust Gas Math'!$C$14</f>
        <v>1.1406179540657081E-4</v>
      </c>
      <c r="U180">
        <f>(T180/'Exhaust Gas Math'!$B$14)+('Exhaust Gas Math'!$D$10)</f>
        <v>4.3778315697909831E-3</v>
      </c>
      <c r="V180">
        <f>('Exhaust Gas Math'!$E$10*((-0.000000001)*V179^3+(0.000002)*V179^2-0.0012*V179+1.3446)*$B$18+T180*'Exhaust Gas Math'!$D$14*$B$17)/('Exhaust Gas Math'!$E$10*((-0.000000001)*V179^3+(0.000002)*V179^2-0.0012*V179+1.3446)+T180*'Exhaust Gas Math'!$D$14)</f>
        <v>358.58690241371153</v>
      </c>
      <c r="W180">
        <f t="shared" si="35"/>
        <v>66924.380674833883</v>
      </c>
      <c r="X180">
        <f t="shared" si="36"/>
        <v>66750.258747124739</v>
      </c>
    </row>
    <row r="181" spans="3:24" x14ac:dyDescent="0.2">
      <c r="C181" s="1"/>
      <c r="D181" s="1"/>
      <c r="E181">
        <f t="shared" si="29"/>
        <v>2.2124999999999999E-2</v>
      </c>
      <c r="F181">
        <f t="shared" si="30"/>
        <v>68647.262788141423</v>
      </c>
      <c r="H181" s="1">
        <v>2.2124999999999999E-2</v>
      </c>
      <c r="I181" s="1">
        <f t="shared" si="37"/>
        <v>76.5</v>
      </c>
      <c r="J181" s="1">
        <f t="shared" si="38"/>
        <v>1</v>
      </c>
      <c r="K181" s="1">
        <f t="shared" si="39"/>
        <v>6.0691025949129963E-3</v>
      </c>
      <c r="L181" s="1">
        <f t="shared" si="40"/>
        <v>0.8</v>
      </c>
      <c r="M181" s="4">
        <f t="shared" si="31"/>
        <v>2.4299781965767795E-2</v>
      </c>
      <c r="N181" s="1">
        <f t="shared" si="32"/>
        <v>19.367369858445826</v>
      </c>
      <c r="O181">
        <f>((-0.0000000008)*V181^3+(0.000003)*V181^2-0.004*V181+2.013)*('Exhaust Gas Math'!$E$10/(T181+'Exhaust Gas Math'!$E$10))+(357.45*V181^-1.004)*(T181/(T181+'Exhaust Gas Math'!$E$10))</f>
        <v>0.9920269191259814</v>
      </c>
      <c r="P181">
        <f t="shared" si="41"/>
        <v>-186.05217617096764</v>
      </c>
      <c r="Q181">
        <f t="shared" si="33"/>
        <v>1.7224216224502397E-4</v>
      </c>
      <c r="R181" s="4">
        <f t="shared" si="34"/>
        <v>2.1201145853914512E-4</v>
      </c>
      <c r="S181">
        <f t="shared" si="42"/>
        <v>1.1153872798826258E-4</v>
      </c>
      <c r="T181">
        <f>S181*'Exhaust Gas Math'!$C$14</f>
        <v>1.3214188358875626E-4</v>
      </c>
      <c r="U181">
        <f>(T181/'Exhaust Gas Math'!$B$14)+('Exhaust Gas Math'!$D$10)</f>
        <v>5.0019285039361481E-3</v>
      </c>
      <c r="V181">
        <f>('Exhaust Gas Math'!$E$10*((-0.000000001)*V180^3+(0.000002)*V180^2-0.0012*V180+1.3446)*$B$18+T181*'Exhaust Gas Math'!$D$14*$B$17)/('Exhaust Gas Math'!$E$10*((-0.000000001)*V180^3+(0.000002)*V180^2-0.0012*V180+1.3446)+T181*'Exhaust Gas Math'!$D$14)</f>
        <v>350.90253166164428</v>
      </c>
      <c r="W181">
        <f t="shared" si="35"/>
        <v>68833.314964312391</v>
      </c>
      <c r="X181">
        <f t="shared" si="36"/>
        <v>68647.262788141423</v>
      </c>
    </row>
    <row r="182" spans="3:24" x14ac:dyDescent="0.2">
      <c r="C182" s="1"/>
      <c r="D182" s="1"/>
      <c r="E182">
        <f t="shared" si="29"/>
        <v>2.2249999999999999E-2</v>
      </c>
      <c r="F182">
        <f t="shared" si="30"/>
        <v>70555.747810947709</v>
      </c>
      <c r="H182" s="1">
        <v>2.2249999999999999E-2</v>
      </c>
      <c r="I182" s="1">
        <f t="shared" si="37"/>
        <v>81</v>
      </c>
      <c r="J182" s="1">
        <f t="shared" si="38"/>
        <v>1</v>
      </c>
      <c r="K182" s="1">
        <f t="shared" si="39"/>
        <v>6.3235853058540466E-3</v>
      </c>
      <c r="L182" s="1">
        <f t="shared" si="40"/>
        <v>0.83</v>
      </c>
      <c r="M182" s="4">
        <f t="shared" si="31"/>
        <v>2.6741027458224636E-2</v>
      </c>
      <c r="N182" s="1">
        <f t="shared" si="32"/>
        <v>19.672477516948859</v>
      </c>
      <c r="O182">
        <f>((-0.0000000008)*V182^3+(0.000003)*V182^2-0.004*V182+2.013)*('Exhaust Gas Math'!$E$10/(T182+'Exhaust Gas Math'!$E$10))+(357.45*V182^-1.004)*(T182/(T182+'Exhaust Gas Math'!$E$10))</f>
        <v>1.0102780192215932</v>
      </c>
      <c r="P182">
        <f t="shared" si="41"/>
        <v>-195.49201529080301</v>
      </c>
      <c r="Q182">
        <f t="shared" si="33"/>
        <v>1.8954624352377953E-4</v>
      </c>
      <c r="R182" s="4">
        <f t="shared" si="34"/>
        <v>2.2931553981790068E-4</v>
      </c>
      <c r="S182">
        <f t="shared" si="42"/>
        <v>1.2767366386056179E-4</v>
      </c>
      <c r="T182">
        <f>S182*'Exhaust Gas Math'!$C$14</f>
        <v>1.5125722456676863E-4</v>
      </c>
      <c r="U182">
        <f>(T182/'Exhaust Gas Math'!$B$14)+('Exhaust Gas Math'!$D$10)</f>
        <v>5.6617607779441692E-3</v>
      </c>
      <c r="V182">
        <f>('Exhaust Gas Math'!$E$10*((-0.000000001)*V181^3+(0.000002)*V181^2-0.0012*V181+1.3446)*$B$18+T182*'Exhaust Gas Math'!$D$14*$B$17)/('Exhaust Gas Math'!$E$10*((-0.000000001)*V181^3+(0.000002)*V181^2-0.0012*V181+1.3446)+T182*'Exhaust Gas Math'!$D$14)</f>
        <v>344.65294000895943</v>
      </c>
      <c r="W182">
        <f t="shared" si="35"/>
        <v>70751.23982623851</v>
      </c>
      <c r="X182">
        <f t="shared" si="36"/>
        <v>70555.747810947709</v>
      </c>
    </row>
    <row r="183" spans="3:24" x14ac:dyDescent="0.2">
      <c r="C183" s="1"/>
      <c r="D183" s="1"/>
      <c r="E183">
        <f t="shared" si="29"/>
        <v>2.2374999999999999E-2</v>
      </c>
      <c r="F183">
        <f t="shared" si="30"/>
        <v>72463.052935242711</v>
      </c>
      <c r="H183" s="1">
        <v>2.2374999999999999E-2</v>
      </c>
      <c r="I183" s="1">
        <f t="shared" si="37"/>
        <v>85.5</v>
      </c>
      <c r="J183" s="1">
        <f t="shared" si="38"/>
        <v>1</v>
      </c>
      <c r="K183" s="1">
        <f t="shared" si="39"/>
        <v>6.559254322432E-3</v>
      </c>
      <c r="L183" s="1">
        <f t="shared" si="40"/>
        <v>0.86</v>
      </c>
      <c r="M183" s="4">
        <f t="shared" si="31"/>
        <v>2.9212846665427283E-2</v>
      </c>
      <c r="N183" s="1">
        <f t="shared" si="32"/>
        <v>19.856297809797301</v>
      </c>
      <c r="O183">
        <f>((-0.0000000008)*V183^3+(0.000003)*V183^2-0.004*V183+2.013)*('Exhaust Gas Math'!$E$10/(T183+'Exhaust Gas Math'!$E$10))+(357.45*V183^-1.004)*(T183/(T183+'Exhaust Gas Math'!$E$10))</f>
        <v>1.0258221492034314</v>
      </c>
      <c r="P183">
        <f t="shared" si="41"/>
        <v>-202.22676382625656</v>
      </c>
      <c r="Q183">
        <f t="shared" si="33"/>
        <v>2.070670379707067E-4</v>
      </c>
      <c r="R183" s="4">
        <f t="shared" si="34"/>
        <v>2.4683633426482785E-4</v>
      </c>
      <c r="S183">
        <f t="shared" si="42"/>
        <v>1.4460116496093644E-4</v>
      </c>
      <c r="T183">
        <f>S183*'Exhaust Gas Math'!$C$14</f>
        <v>1.7131153144473157E-4</v>
      </c>
      <c r="U183">
        <f>(T183/'Exhaust Gas Math'!$B$14)+('Exhaust Gas Math'!$D$10)</f>
        <v>6.3540047157406116E-3</v>
      </c>
      <c r="V183">
        <f>('Exhaust Gas Math'!$E$10*((-0.000000001)*V182^3+(0.000002)*V182^2-0.0012*V182+1.3446)*$B$18+T183*'Exhaust Gas Math'!$D$14*$B$17)/('Exhaust Gas Math'!$E$10*((-0.000000001)*V182^3+(0.000002)*V182^2-0.0012*V182+1.3446)+T183*'Exhaust Gas Math'!$D$14)</f>
        <v>339.51148252437167</v>
      </c>
      <c r="W183">
        <f t="shared" si="35"/>
        <v>72665.279699068968</v>
      </c>
      <c r="X183">
        <f t="shared" si="36"/>
        <v>72463.052935242711</v>
      </c>
    </row>
    <row r="184" spans="3:24" x14ac:dyDescent="0.2">
      <c r="C184" s="1"/>
      <c r="D184" s="1"/>
      <c r="E184">
        <f t="shared" si="29"/>
        <v>2.2499999999999999E-2</v>
      </c>
      <c r="F184">
        <f t="shared" si="30"/>
        <v>74359.207188461922</v>
      </c>
      <c r="H184" s="1">
        <v>2.2499999999999999E-2</v>
      </c>
      <c r="I184" s="1">
        <f t="shared" si="37"/>
        <v>90</v>
      </c>
      <c r="J184" s="1">
        <f t="shared" si="38"/>
        <v>1</v>
      </c>
      <c r="K184" s="1">
        <f t="shared" si="39"/>
        <v>6.774352697957375E-3</v>
      </c>
      <c r="L184" s="1">
        <f t="shared" si="40"/>
        <v>0.89</v>
      </c>
      <c r="M184" s="4">
        <f t="shared" si="31"/>
        <v>3.1699999999999978E-2</v>
      </c>
      <c r="N184" s="1">
        <f t="shared" si="32"/>
        <v>19.917697423759289</v>
      </c>
      <c r="O184">
        <f>((-0.0000000008)*V184^3+(0.000003)*V184^2-0.004*V184+2.013)*('Exhaust Gas Math'!$E$10/(T184+'Exhaust Gas Math'!$E$10))+(357.45*V184^-1.004)*(T184/(T184+'Exhaust Gas Math'!$E$10))</f>
        <v>1.0391194351112647</v>
      </c>
      <c r="P184">
        <f t="shared" si="41"/>
        <v>-206.11696224058562</v>
      </c>
      <c r="Q184">
        <f t="shared" si="33"/>
        <v>2.2469652406178432E-4</v>
      </c>
      <c r="R184" s="4">
        <f t="shared" si="34"/>
        <v>2.6446582035590546E-4</v>
      </c>
      <c r="S184">
        <f t="shared" si="42"/>
        <v>1.6222783456531614E-4</v>
      </c>
      <c r="T184">
        <f>S184*'Exhaust Gas Math'!$C$14</f>
        <v>1.9219415548868264E-4</v>
      </c>
      <c r="U184">
        <f>(T184/'Exhaust Gas Math'!$B$14)+('Exhaust Gas Math'!$D$10)</f>
        <v>7.0748408926115496E-3</v>
      </c>
      <c r="V184">
        <f>('Exhaust Gas Math'!$E$10*((-0.000000001)*V183^3+(0.000002)*V183^2-0.0012*V183+1.3446)*$B$18+T184*'Exhaust Gas Math'!$D$14*$B$17)/('Exhaust Gas Math'!$E$10*((-0.000000001)*V183^3+(0.000002)*V183^2-0.0012*V183+1.3446)+T184*'Exhaust Gas Math'!$D$14)</f>
        <v>335.2399340690701</v>
      </c>
      <c r="W184">
        <f t="shared" si="35"/>
        <v>74565.324150702509</v>
      </c>
      <c r="X184">
        <f t="shared" si="36"/>
        <v>74359.207188461922</v>
      </c>
    </row>
    <row r="185" spans="3:24" x14ac:dyDescent="0.2">
      <c r="C185" s="1"/>
      <c r="D185" s="1"/>
      <c r="E185">
        <f t="shared" si="29"/>
        <v>2.2624999999999999E-2</v>
      </c>
      <c r="F185">
        <f t="shared" si="30"/>
        <v>76235.882675989036</v>
      </c>
      <c r="H185" s="1">
        <v>2.2624999999999999E-2</v>
      </c>
      <c r="I185" s="1">
        <f t="shared" si="37"/>
        <v>94.5</v>
      </c>
      <c r="J185" s="1">
        <f t="shared" si="38"/>
        <v>1</v>
      </c>
      <c r="K185" s="1">
        <f t="shared" si="39"/>
        <v>6.9672768428523831E-3</v>
      </c>
      <c r="L185" s="1">
        <f t="shared" si="40"/>
        <v>0.92</v>
      </c>
      <c r="M185" s="4">
        <f t="shared" si="31"/>
        <v>3.418715333457268E-2</v>
      </c>
      <c r="N185" s="1">
        <f t="shared" si="32"/>
        <v>19.856297809797301</v>
      </c>
      <c r="O185">
        <f>((-0.0000000008)*V185^3+(0.000003)*V185^2-0.004*V185+2.013)*('Exhaust Gas Math'!$E$10/(T185+'Exhaust Gas Math'!$E$10))+(357.45*V185^-1.004)*(T185/(T185+'Exhaust Gas Math'!$E$10))</f>
        <v>1.050541337916024</v>
      </c>
      <c r="P185">
        <f t="shared" si="41"/>
        <v>-207.09981276718639</v>
      </c>
      <c r="Q185">
        <f t="shared" si="33"/>
        <v>2.4232601015286201E-4</v>
      </c>
      <c r="R185" s="4">
        <f t="shared" si="34"/>
        <v>2.8209530644698313E-4</v>
      </c>
      <c r="S185">
        <f t="shared" si="42"/>
        <v>1.8044866157209075E-4</v>
      </c>
      <c r="T185">
        <f>S185*'Exhaust Gas Math'!$C$14</f>
        <v>2.137806882082726E-4</v>
      </c>
      <c r="U185">
        <f>(T185/'Exhaust Gas Math'!$B$14)+('Exhaust Gas Math'!$D$10)</f>
        <v>7.8199749181410618E-3</v>
      </c>
      <c r="V185">
        <f>('Exhaust Gas Math'!$E$10*((-0.000000001)*V184^3+(0.000002)*V184^2-0.0012*V184+1.3446)*$B$18+T185*'Exhaust Gas Math'!$D$14*$B$17)/('Exhaust Gas Math'!$E$10*((-0.000000001)*V184^3+(0.000002)*V184^2-0.0012*V184+1.3446)+T185*'Exhaust Gas Math'!$D$14)</f>
        <v>331.66075532732236</v>
      </c>
      <c r="W185">
        <f t="shared" si="35"/>
        <v>76442.982488756228</v>
      </c>
      <c r="X185">
        <f t="shared" si="36"/>
        <v>76235.882675989036</v>
      </c>
    </row>
    <row r="186" spans="3:24" x14ac:dyDescent="0.2">
      <c r="C186" s="1"/>
      <c r="D186" s="1"/>
      <c r="E186">
        <f t="shared" si="29"/>
        <v>2.2749999999999999E-2</v>
      </c>
      <c r="F186">
        <f t="shared" si="30"/>
        <v>78019.369248721428</v>
      </c>
      <c r="H186" s="1">
        <v>2.2749999999999999E-2</v>
      </c>
      <c r="I186" s="1">
        <f t="shared" si="37"/>
        <v>99</v>
      </c>
      <c r="J186" s="1">
        <f t="shared" si="38"/>
        <v>1</v>
      </c>
      <c r="K186" s="1">
        <f t="shared" si="39"/>
        <v>7.1365884796437389E-3</v>
      </c>
      <c r="L186" s="1">
        <f t="shared" si="40"/>
        <v>0.94</v>
      </c>
      <c r="M186" s="4">
        <f t="shared" si="31"/>
        <v>3.6658972541775331E-2</v>
      </c>
      <c r="N186" s="1">
        <f t="shared" si="32"/>
        <v>19.672477516948859</v>
      </c>
      <c r="O186">
        <f>((-0.0000000008)*V186^3+(0.000003)*V186^2-0.004*V186+2.013)*('Exhaust Gas Math'!$E$10/(T186+'Exhaust Gas Math'!$E$10))+(357.45*V186^-1.004)*(T186/(T186+'Exhaust Gas Math'!$E$10))</f>
        <v>1.0602931691827115</v>
      </c>
      <c r="P186">
        <f t="shared" si="41"/>
        <v>-205.17010614791604</v>
      </c>
      <c r="Q186">
        <f t="shared" si="33"/>
        <v>2.5984680459978918E-4</v>
      </c>
      <c r="R186" s="4">
        <f t="shared" si="34"/>
        <v>2.9961610089391036E-4</v>
      </c>
      <c r="S186">
        <f t="shared" si="42"/>
        <v>1.9895081393761654E-4</v>
      </c>
      <c r="T186">
        <f>S186*'Exhaust Gas Math'!$C$14</f>
        <v>2.3570051200511583E-4</v>
      </c>
      <c r="U186">
        <f>(T186/'Exhaust Gas Math'!$B$14)+('Exhaust Gas Math'!$D$10)</f>
        <v>8.5766136408488014E-3</v>
      </c>
      <c r="V186">
        <f>('Exhaust Gas Math'!$E$10*((-0.000000001)*V185^3+(0.000002)*V185^2-0.0012*V185+1.3446)*$B$18+T186*'Exhaust Gas Math'!$D$14*$B$17)/('Exhaust Gas Math'!$E$10*((-0.000000001)*V185^3+(0.000002)*V185^2-0.0012*V185+1.3446)+T186*'Exhaust Gas Math'!$D$14)</f>
        <v>328.66864778886548</v>
      </c>
      <c r="W186">
        <f t="shared" si="35"/>
        <v>78224.539354869339</v>
      </c>
      <c r="X186">
        <f t="shared" si="36"/>
        <v>78019.369248721428</v>
      </c>
    </row>
    <row r="187" spans="3:24" x14ac:dyDescent="0.2">
      <c r="C187" s="1"/>
      <c r="D187" s="1"/>
      <c r="E187">
        <f t="shared" si="29"/>
        <v>2.2875E-2</v>
      </c>
      <c r="F187">
        <f t="shared" si="30"/>
        <v>79715.434902202949</v>
      </c>
      <c r="H187" s="1">
        <v>2.2875E-2</v>
      </c>
      <c r="I187" s="1">
        <f t="shared" si="37"/>
        <v>103.5</v>
      </c>
      <c r="J187" s="1">
        <f t="shared" si="38"/>
        <v>1</v>
      </c>
      <c r="K187" s="1">
        <f t="shared" si="39"/>
        <v>7.2810253655297748E-3</v>
      </c>
      <c r="L187" s="1">
        <f t="shared" si="40"/>
        <v>0.96</v>
      </c>
      <c r="M187" s="4">
        <f t="shared" si="31"/>
        <v>3.9100218034232172E-2</v>
      </c>
      <c r="N187" s="1">
        <f t="shared" si="32"/>
        <v>19.367369858445834</v>
      </c>
      <c r="O187">
        <f>((-0.0000000008)*V187^3+(0.000003)*V187^2-0.004*V187+2.013)*('Exhaust Gas Math'!$E$10/(T187+'Exhaust Gas Math'!$E$10))+(357.45*V187^-1.004)*(T187/(T187+'Exhaust Gas Math'!$E$10))</f>
        <v>1.0686646688711001</v>
      </c>
      <c r="P187">
        <f t="shared" si="41"/>
        <v>-200.4253951250339</v>
      </c>
      <c r="Q187">
        <f t="shared" si="33"/>
        <v>2.7715088587854477E-4</v>
      </c>
      <c r="R187" s="4">
        <f t="shared" si="34"/>
        <v>3.1692018217266589E-4</v>
      </c>
      <c r="S187">
        <f t="shared" si="42"/>
        <v>2.1761290844051682E-4</v>
      </c>
      <c r="T187">
        <f>S187*'Exhaust Gas Math'!$C$14</f>
        <v>2.5780982205197349E-4</v>
      </c>
      <c r="U187">
        <f>(T187/'Exhaust Gas Math'!$B$14)+('Exhaust Gas Math'!$D$10)</f>
        <v>9.3397931384966333E-3</v>
      </c>
      <c r="V187">
        <f>('Exhaust Gas Math'!$E$10*((-0.000000001)*V186^3+(0.000002)*V186^2-0.0012*V186+1.3446)*$B$18+T187*'Exhaust Gas Math'!$D$14*$B$17)/('Exhaust Gas Math'!$E$10*((-0.000000001)*V186^3+(0.000002)*V186^2-0.0012*V186+1.3446)+T187*'Exhaust Gas Math'!$D$14)</f>
        <v>326.14564263384273</v>
      </c>
      <c r="W187">
        <f t="shared" si="35"/>
        <v>79915.860297327978</v>
      </c>
      <c r="X187">
        <f t="shared" si="36"/>
        <v>79715.434902202949</v>
      </c>
    </row>
    <row r="188" spans="3:24" x14ac:dyDescent="0.2">
      <c r="C188" s="1"/>
      <c r="D188" s="1"/>
      <c r="E188">
        <f t="shared" si="29"/>
        <v>2.3E-2</v>
      </c>
      <c r="F188">
        <f t="shared" si="30"/>
        <v>81270.680023657784</v>
      </c>
      <c r="H188" s="1">
        <v>2.3E-2</v>
      </c>
      <c r="I188" s="1">
        <f t="shared" si="37"/>
        <v>108</v>
      </c>
      <c r="J188" s="1">
        <f t="shared" si="38"/>
        <v>1</v>
      </c>
      <c r="K188" s="1">
        <f t="shared" si="39"/>
        <v>7.3995107025835467E-3</v>
      </c>
      <c r="L188" s="1">
        <f t="shared" si="40"/>
        <v>0.97</v>
      </c>
      <c r="M188" s="4">
        <f t="shared" si="31"/>
        <v>4.1495838721685815E-2</v>
      </c>
      <c r="N188" s="1">
        <f t="shared" si="32"/>
        <v>18.942855924461469</v>
      </c>
      <c r="O188">
        <f>((-0.0000000008)*V188^3+(0.000003)*V188^2-0.004*V188+2.013)*('Exhaust Gas Math'!$E$10/(T188+'Exhaust Gas Math'!$E$10))+(357.45*V188^-1.004)*(T188/(T188+'Exhaust Gas Math'!$E$10))</f>
        <v>1.0758146684149019</v>
      </c>
      <c r="P188">
        <f t="shared" si="41"/>
        <v>-193.01825189703345</v>
      </c>
      <c r="Q188">
        <f t="shared" si="33"/>
        <v>2.9413156857385504E-4</v>
      </c>
      <c r="R188" s="4">
        <f t="shared" si="34"/>
        <v>3.3390086486797621E-4</v>
      </c>
      <c r="S188">
        <f t="shared" si="42"/>
        <v>2.3611698795242647E-4</v>
      </c>
      <c r="T188">
        <f>S188*'Exhaust Gas Math'!$C$14</f>
        <v>2.7973192897287331E-4</v>
      </c>
      <c r="U188">
        <f>(T188/'Exhaust Gas Math'!$B$14)+('Exhaust Gas Math'!$D$10)</f>
        <v>1.0096510671147646E-2</v>
      </c>
      <c r="V188">
        <f>('Exhaust Gas Math'!$E$10*((-0.000000001)*V187^3+(0.000002)*V187^2-0.0012*V187+1.3446)*$B$18+T188*'Exhaust Gas Math'!$D$14*$B$17)/('Exhaust Gas Math'!$E$10*((-0.000000001)*V187^3+(0.000002)*V187^2-0.0012*V187+1.3446)+T188*'Exhaust Gas Math'!$D$14)</f>
        <v>324.02335890324599</v>
      </c>
      <c r="W188">
        <f t="shared" si="35"/>
        <v>81463.698275554823</v>
      </c>
      <c r="X188">
        <f t="shared" si="36"/>
        <v>81270.680023657784</v>
      </c>
    </row>
    <row r="189" spans="3:24" x14ac:dyDescent="0.2">
      <c r="C189" s="1"/>
      <c r="D189" s="1"/>
      <c r="E189">
        <f t="shared" si="29"/>
        <v>2.3125E-2</v>
      </c>
      <c r="F189">
        <f t="shared" si="30"/>
        <v>82752.867495056926</v>
      </c>
      <c r="H189" s="1">
        <v>2.3125E-2</v>
      </c>
      <c r="I189" s="1">
        <f t="shared" si="37"/>
        <v>112.5</v>
      </c>
      <c r="J189" s="1">
        <f t="shared" si="38"/>
        <v>1</v>
      </c>
      <c r="K189" s="1">
        <f t="shared" si="39"/>
        <v>7.4911611654375019E-3</v>
      </c>
      <c r="L189" s="1">
        <f t="shared" si="40"/>
        <v>0.99</v>
      </c>
      <c r="M189" s="4">
        <f t="shared" si="31"/>
        <v>4.383106480597334E-2</v>
      </c>
      <c r="N189" s="1">
        <f t="shared" si="32"/>
        <v>18.401552984563995</v>
      </c>
      <c r="O189">
        <f>((-0.0000000008)*V189^3+(0.000003)*V189^2-0.004*V189+2.013)*('Exhaust Gas Math'!$E$10/(T189+'Exhaust Gas Math'!$E$10))+(357.45*V189^-1.004)*(T189/(T189+'Exhaust Gas Math'!$E$10))</f>
        <v>1.082012665583419</v>
      </c>
      <c r="P189">
        <f t="shared" si="41"/>
        <v>-183.19402375574484</v>
      </c>
      <c r="Q189">
        <f t="shared" si="33"/>
        <v>3.1068416113025311E-4</v>
      </c>
      <c r="R189" s="4">
        <f t="shared" si="34"/>
        <v>3.5045345742437423E-4</v>
      </c>
      <c r="S189">
        <f t="shared" si="42"/>
        <v>2.5452648079857157E-4</v>
      </c>
      <c r="T189">
        <f>S189*'Exhaust Gas Math'!$C$14</f>
        <v>3.0154197741505515E-4</v>
      </c>
      <c r="U189">
        <f>(T189/'Exhaust Gas Math'!$B$14)+('Exhaust Gas Math'!$D$10)</f>
        <v>1.0849360116856372E-2</v>
      </c>
      <c r="V189">
        <f>('Exhaust Gas Math'!$E$10*((-0.000000001)*V188^3+(0.000002)*V188^2-0.0012*V188+1.3446)*$B$18+T189*'Exhaust Gas Math'!$D$14*$B$17)/('Exhaust Gas Math'!$E$10*((-0.000000001)*V188^3+(0.000002)*V188^2-0.0012*V188+1.3446)+T189*'Exhaust Gas Math'!$D$14)</f>
        <v>322.2074619674712</v>
      </c>
      <c r="W189">
        <f t="shared" si="35"/>
        <v>82936.061518812669</v>
      </c>
      <c r="X189">
        <f t="shared" si="36"/>
        <v>82752.867495056926</v>
      </c>
    </row>
    <row r="190" spans="3:24" x14ac:dyDescent="0.2">
      <c r="C190" s="1"/>
      <c r="D190" s="1"/>
      <c r="E190">
        <f t="shared" si="29"/>
        <v>2.325E-2</v>
      </c>
      <c r="F190">
        <f t="shared" si="30"/>
        <v>84063.74837001611</v>
      </c>
      <c r="H190" s="1">
        <v>2.325E-2</v>
      </c>
      <c r="I190" s="1">
        <f t="shared" si="37"/>
        <v>117</v>
      </c>
      <c r="J190" s="1">
        <f t="shared" si="38"/>
        <v>1</v>
      </c>
      <c r="K190" s="1">
        <f t="shared" si="39"/>
        <v>7.5552934866021798E-3</v>
      </c>
      <c r="L190" s="1">
        <f t="shared" si="40"/>
        <v>0.99</v>
      </c>
      <c r="M190" s="4">
        <f t="shared" si="31"/>
        <v>4.6091498841743642E-2</v>
      </c>
      <c r="N190" s="1">
        <f t="shared" si="32"/>
        <v>17.746798351379368</v>
      </c>
      <c r="O190">
        <f>((-0.0000000008)*V190^3+(0.000003)*V190^2-0.004*V190+2.013)*('Exhaust Gas Math'!$E$10/(T190+'Exhaust Gas Math'!$E$10))+(357.45*V190^-1.004)*(T190/(T190+'Exhaust Gas Math'!$E$10))</f>
        <v>1.0872980778157904</v>
      </c>
      <c r="P190">
        <f t="shared" si="41"/>
        <v>-171.22164054518129</v>
      </c>
      <c r="Q190">
        <f t="shared" si="33"/>
        <v>3.2670661131033315E-4</v>
      </c>
      <c r="R190" s="4">
        <f t="shared" si="34"/>
        <v>3.6647590760445427E-4</v>
      </c>
      <c r="S190">
        <f t="shared" si="42"/>
        <v>2.7234635892116132E-4</v>
      </c>
      <c r="T190">
        <f>S190*'Exhaust Gas Math'!$C$14</f>
        <v>3.2265349897274111E-4</v>
      </c>
      <c r="U190">
        <f>(T190/'Exhaust Gas Math'!$B$14)+('Exhaust Gas Math'!$D$10)</f>
        <v>1.1578097485088543E-2</v>
      </c>
      <c r="V190">
        <f>('Exhaust Gas Math'!$E$10*((-0.000000001)*V189^3+(0.000002)*V189^2-0.0012*V189+1.3446)*$B$18+T190*'Exhaust Gas Math'!$D$14*$B$17)/('Exhaust Gas Math'!$E$10*((-0.000000001)*V189^3+(0.000002)*V189^2-0.0012*V189+1.3446)+T190*'Exhaust Gas Math'!$D$14)</f>
        <v>320.67611604693377</v>
      </c>
      <c r="W190">
        <f t="shared" si="35"/>
        <v>84234.970010561286</v>
      </c>
      <c r="X190">
        <f t="shared" si="36"/>
        <v>84063.74837001611</v>
      </c>
    </row>
    <row r="191" spans="3:24" x14ac:dyDescent="0.2">
      <c r="C191" s="1"/>
      <c r="D191" s="1"/>
      <c r="E191">
        <f t="shared" si="29"/>
        <v>2.3375E-2</v>
      </c>
      <c r="F191">
        <f t="shared" si="30"/>
        <v>85268.869496977073</v>
      </c>
      <c r="H191" s="1">
        <v>2.3375E-2</v>
      </c>
      <c r="I191" s="1">
        <f t="shared" si="37"/>
        <v>121.5</v>
      </c>
      <c r="J191" s="1">
        <f t="shared" si="38"/>
        <v>1</v>
      </c>
      <c r="K191" s="1">
        <f t="shared" si="39"/>
        <v>7.5914295503244156E-3</v>
      </c>
      <c r="L191" s="1">
        <f t="shared" si="40"/>
        <v>1</v>
      </c>
      <c r="M191" s="4">
        <f t="shared" si="31"/>
        <v>4.8263204501495599E-2</v>
      </c>
      <c r="N191" s="1">
        <f t="shared" si="32"/>
        <v>16.982628804949194</v>
      </c>
      <c r="O191">
        <f>((-0.0000000008)*V191^3+(0.000003)*V191^2-0.004*V191+2.013)*('Exhaust Gas Math'!$E$10/(T191+'Exhaust Gas Math'!$E$10))+(357.45*V191^-1.004)*(T191/(T191+'Exhaust Gas Math'!$E$10))</f>
        <v>1.0918682109440885</v>
      </c>
      <c r="P191">
        <f t="shared" si="41"/>
        <v>-157.45268127537707</v>
      </c>
      <c r="Q191">
        <f t="shared" si="33"/>
        <v>3.4210013538072965E-4</v>
      </c>
      <c r="R191" s="4">
        <f t="shared" si="34"/>
        <v>3.8186943167485077E-4</v>
      </c>
      <c r="S191">
        <f t="shared" si="42"/>
        <v>2.8963969015822989E-4</v>
      </c>
      <c r="T191">
        <f>S191*'Exhaust Gas Math'!$C$14</f>
        <v>3.4314121121768433E-4</v>
      </c>
      <c r="U191">
        <f>(T191/'Exhaust Gas Math'!$B$14)+('Exhaust Gas Math'!$D$10)</f>
        <v>1.2285301911907432E-2</v>
      </c>
      <c r="V191">
        <f>('Exhaust Gas Math'!$E$10*((-0.000000001)*V190^3+(0.000002)*V190^2-0.0012*V190+1.3446)*$B$18+T191*'Exhaust Gas Math'!$D$14*$B$17)/('Exhaust Gas Math'!$E$10*((-0.000000001)*V190^3+(0.000002)*V190^2-0.0012*V190+1.3446)+T191*'Exhaust Gas Math'!$D$14)</f>
        <v>319.36456871922633</v>
      </c>
      <c r="W191">
        <f t="shared" si="35"/>
        <v>85426.322178252449</v>
      </c>
      <c r="X191">
        <f t="shared" si="36"/>
        <v>85268.869496977073</v>
      </c>
    </row>
    <row r="192" spans="3:24" x14ac:dyDescent="0.2">
      <c r="C192" s="1"/>
      <c r="D192" s="1"/>
      <c r="E192">
        <f t="shared" si="29"/>
        <v>2.35E-2</v>
      </c>
      <c r="F192">
        <f t="shared" si="30"/>
        <v>86333.512528640698</v>
      </c>
      <c r="H192" s="1">
        <v>2.35E-2</v>
      </c>
      <c r="I192" s="1">
        <f t="shared" si="37"/>
        <v>126</v>
      </c>
      <c r="J192" s="1">
        <f t="shared" si="38"/>
        <v>1</v>
      </c>
      <c r="K192" s="1">
        <f t="shared" si="39"/>
        <v>7.5992999570096004E-3</v>
      </c>
      <c r="L192" s="1">
        <f t="shared" si="40"/>
        <v>1</v>
      </c>
      <c r="M192" s="4">
        <f t="shared" si="31"/>
        <v>5.0332792497671384E-2</v>
      </c>
      <c r="N192" s="1">
        <f t="shared" si="32"/>
        <v>16.113755704639381</v>
      </c>
      <c r="O192">
        <f>((-0.0000000008)*V192^3+(0.000003)*V192^2-0.004*V192+2.013)*('Exhaust Gas Math'!$E$10/(T192+'Exhaust Gas Math'!$E$10))+(357.45*V192^-1.004)*(T192/(T192+'Exhaust Gas Math'!$E$10))</f>
        <v>1.0957887421887467</v>
      </c>
      <c r="P192">
        <f t="shared" si="41"/>
        <v>-142.26248447880602</v>
      </c>
      <c r="Q192">
        <f t="shared" si="33"/>
        <v>3.5676982714668215E-4</v>
      </c>
      <c r="R192" s="4">
        <f t="shared" si="34"/>
        <v>3.9653912344080327E-4</v>
      </c>
      <c r="S192">
        <f t="shared" si="42"/>
        <v>3.0611985660316919E-4</v>
      </c>
      <c r="T192">
        <f>S192*'Exhaust Gas Math'!$C$14</f>
        <v>3.6266555289853677E-4</v>
      </c>
      <c r="U192">
        <f>(T192/'Exhaust Gas Math'!$B$14)+('Exhaust Gas Math'!$D$10)</f>
        <v>1.2959252263334855E-2</v>
      </c>
      <c r="V192">
        <f>('Exhaust Gas Math'!$E$10*((-0.000000001)*V191^3+(0.000002)*V191^2-0.0012*V191+1.3446)*$B$18+T192*'Exhaust Gas Math'!$D$14*$B$17)/('Exhaust Gas Math'!$E$10*((-0.000000001)*V191^3+(0.000002)*V191^2-0.0012*V191+1.3446)+T192*'Exhaust Gas Math'!$D$14)</f>
        <v>318.24861583112613</v>
      </c>
      <c r="W192">
        <f t="shared" si="35"/>
        <v>86475.775013119506</v>
      </c>
      <c r="X192">
        <f t="shared" si="36"/>
        <v>86333.512528640698</v>
      </c>
    </row>
    <row r="193" spans="3:24" x14ac:dyDescent="0.2">
      <c r="C193" s="1"/>
      <c r="D193" s="1"/>
      <c r="E193">
        <f t="shared" si="29"/>
        <v>2.3625E-2</v>
      </c>
      <c r="F193">
        <f t="shared" si="30"/>
        <v>87272.144460061914</v>
      </c>
      <c r="H193" s="1">
        <v>2.3625E-2</v>
      </c>
      <c r="I193" s="1">
        <f t="shared" si="37"/>
        <v>130.5</v>
      </c>
      <c r="J193" s="1">
        <f t="shared" si="38"/>
        <v>1</v>
      </c>
      <c r="K193" s="1">
        <f t="shared" si="39"/>
        <v>7.5788460316347245E-3</v>
      </c>
      <c r="L193" s="1">
        <f t="shared" si="40"/>
        <v>1</v>
      </c>
      <c r="M193" s="4">
        <f t="shared" si="31"/>
        <v>5.2287503132066815E-2</v>
      </c>
      <c r="N193" s="1">
        <f t="shared" si="32"/>
        <v>15.145535942042933</v>
      </c>
      <c r="O193">
        <f>((-0.0000000008)*V193^3+(0.000003)*V193^2-0.004*V193+2.013)*('Exhaust Gas Math'!$E$10/(T193+'Exhaust Gas Math'!$E$10))+(357.45*V193^-1.004)*(T193/(T193+'Exhaust Gas Math'!$E$10))</f>
        <v>1.0991565716177343</v>
      </c>
      <c r="P193">
        <f t="shared" si="41"/>
        <v>-126.06625657206943</v>
      </c>
      <c r="Q193">
        <f t="shared" si="33"/>
        <v>3.706252430802865E-4</v>
      </c>
      <c r="R193" s="4">
        <f t="shared" si="34"/>
        <v>4.1039453937440767E-4</v>
      </c>
      <c r="S193">
        <f t="shared" si="42"/>
        <v>3.2168525254963528E-4</v>
      </c>
      <c r="T193">
        <f>S193*'Exhaust Gas Math'!$C$14</f>
        <v>3.8110614995633417E-4</v>
      </c>
      <c r="U193">
        <f>(T193/'Exhaust Gas Math'!$B$14)+('Exhaust Gas Math'!$D$10)</f>
        <v>1.359579341134305E-2</v>
      </c>
      <c r="V193">
        <f>('Exhaust Gas Math'!$E$10*((-0.000000001)*V192^3+(0.000002)*V192^2-0.0012*V192+1.3446)*$B$18+T193*'Exhaust Gas Math'!$D$14*$B$17)/('Exhaust Gas Math'!$E$10*((-0.000000001)*V192^3+(0.000002)*V192^2-0.0012*V192+1.3446)+T193*'Exhaust Gas Math'!$D$14)</f>
        <v>317.29667444341334</v>
      </c>
      <c r="W193">
        <f t="shared" si="35"/>
        <v>87398.210716633985</v>
      </c>
      <c r="X193">
        <f t="shared" si="36"/>
        <v>87272.144460061914</v>
      </c>
    </row>
    <row r="194" spans="3:24" x14ac:dyDescent="0.2">
      <c r="C194" s="1"/>
      <c r="D194" s="1"/>
      <c r="E194">
        <f t="shared" si="29"/>
        <v>2.375E-2</v>
      </c>
      <c r="F194">
        <f t="shared" si="30"/>
        <v>88062.104681624725</v>
      </c>
      <c r="H194" s="1">
        <v>2.375E-2</v>
      </c>
      <c r="I194" s="1">
        <f t="shared" si="37"/>
        <v>135</v>
      </c>
      <c r="J194" s="1">
        <f t="shared" si="38"/>
        <v>1</v>
      </c>
      <c r="K194" s="1">
        <f t="shared" si="39"/>
        <v>7.5302202611791805E-3</v>
      </c>
      <c r="L194" s="1">
        <f t="shared" si="40"/>
        <v>0.99</v>
      </c>
      <c r="M194" s="4">
        <f t="shared" si="31"/>
        <v>5.4115284963613564E-2</v>
      </c>
      <c r="N194" s="1">
        <f t="shared" si="32"/>
        <v>14.083938913962017</v>
      </c>
      <c r="O194">
        <f>((-0.0000000008)*V194^3+(0.000003)*V194^2-0.004*V194+2.013)*('Exhaust Gas Math'!$E$10/(T194+'Exhaust Gas Math'!$E$10))+(357.45*V194^-1.004)*(T194/(T194+'Exhaust Gas Math'!$E$10))</f>
        <v>1.1020205398522844</v>
      </c>
      <c r="P194">
        <f t="shared" si="41"/>
        <v>-109.29692888323332</v>
      </c>
      <c r="Q194">
        <f t="shared" si="33"/>
        <v>3.8358095993491857E-4</v>
      </c>
      <c r="R194" s="4">
        <f t="shared" si="34"/>
        <v>4.2335025622903969E-4</v>
      </c>
      <c r="S194">
        <f t="shared" si="42"/>
        <v>3.3609436555953896E-4</v>
      </c>
      <c r="T194">
        <f>S194*'Exhaust Gas Math'!$C$14</f>
        <v>3.981768783778766E-4</v>
      </c>
      <c r="U194">
        <f>(T194/'Exhaust Gas Math'!$B$14)+('Exhaust Gas Math'!$D$10)</f>
        <v>1.4185048793515726E-2</v>
      </c>
      <c r="V194">
        <f>('Exhaust Gas Math'!$E$10*((-0.000000001)*V193^3+(0.000002)*V193^2-0.0012*V193+1.3446)*$B$18+T194*'Exhaust Gas Math'!$D$14*$B$17)/('Exhaust Gas Math'!$E$10*((-0.000000001)*V193^3+(0.000002)*V193^2-0.0012*V193+1.3446)+T194*'Exhaust Gas Math'!$D$14)</f>
        <v>316.49197294711564</v>
      </c>
      <c r="W194">
        <f t="shared" si="35"/>
        <v>88171.401610507965</v>
      </c>
      <c r="X194">
        <f t="shared" si="36"/>
        <v>88062.104681624725</v>
      </c>
    </row>
    <row r="195" spans="3:24" x14ac:dyDescent="0.2">
      <c r="C195" s="1"/>
      <c r="D195" s="1"/>
      <c r="E195">
        <f t="shared" ref="E195:E258" si="43">H195</f>
        <v>2.3875E-2</v>
      </c>
      <c r="F195">
        <f t="shared" ref="F195:F258" si="44">X195</f>
        <v>88721.5557808421</v>
      </c>
      <c r="H195" s="1">
        <v>2.3875E-2</v>
      </c>
      <c r="I195" s="1">
        <f t="shared" si="37"/>
        <v>139.5</v>
      </c>
      <c r="J195" s="1">
        <f t="shared" si="38"/>
        <v>1</v>
      </c>
      <c r="K195" s="1">
        <f t="shared" si="39"/>
        <v>7.4537851578122209E-3</v>
      </c>
      <c r="L195" s="1">
        <f t="shared" si="40"/>
        <v>0.98</v>
      </c>
      <c r="M195" s="4">
        <f t="shared" si="31"/>
        <v>5.5804869109520996E-2</v>
      </c>
      <c r="N195" s="1">
        <f t="shared" si="32"/>
        <v>12.935509719091586</v>
      </c>
      <c r="O195">
        <f>((-0.0000000008)*V195^3+(0.000003)*V195^2-0.004*V195+2.013)*('Exhaust Gas Math'!$E$10/(T195+'Exhaust Gas Math'!$E$10))+(357.45*V195^-1.004)*(T195/(T195+'Exhaust Gas Math'!$E$10))</f>
        <v>1.1044517930485638</v>
      </c>
      <c r="P195">
        <f t="shared" si="41"/>
        <v>-92.40252993509597</v>
      </c>
      <c r="Q195">
        <f t="shared" si="33"/>
        <v>3.9555710140795641E-4</v>
      </c>
      <c r="R195" s="4">
        <f t="shared" si="34"/>
        <v>4.3532639770207753E-4</v>
      </c>
      <c r="S195">
        <f t="shared" si="42"/>
        <v>3.4927947072963173E-4</v>
      </c>
      <c r="T195">
        <f>S195*'Exhaust Gas Math'!$C$14</f>
        <v>4.1379750328472741E-4</v>
      </c>
      <c r="U195">
        <f>(T195/'Exhaust Gas Math'!$B$14)+('Exhaust Gas Math'!$D$10)</f>
        <v>1.4724248824818825E-2</v>
      </c>
      <c r="V195">
        <f>('Exhaust Gas Math'!$E$10*((-0.000000001)*V194^3+(0.000002)*V194^2-0.0012*V194+1.3446)*$B$18+T195*'Exhaust Gas Math'!$D$14*$B$17)/('Exhaust Gas Math'!$E$10*((-0.000000001)*V194^3+(0.000002)*V194^2-0.0012*V194+1.3446)+T195*'Exhaust Gas Math'!$D$14)</f>
        <v>315.81230223776669</v>
      </c>
      <c r="W195">
        <f t="shared" si="35"/>
        <v>88813.95831077719</v>
      </c>
      <c r="X195">
        <f t="shared" si="36"/>
        <v>88721.5557808421</v>
      </c>
    </row>
    <row r="196" spans="3:24" x14ac:dyDescent="0.2">
      <c r="C196" s="1"/>
      <c r="D196" s="1"/>
      <c r="E196">
        <f t="shared" si="43"/>
        <v>2.4E-2</v>
      </c>
      <c r="F196">
        <f t="shared" si="44"/>
        <v>89266.288677332355</v>
      </c>
      <c r="H196" s="1">
        <v>2.4E-2</v>
      </c>
      <c r="I196" s="1">
        <f t="shared" si="37"/>
        <v>144</v>
      </c>
      <c r="J196" s="1">
        <f t="shared" si="38"/>
        <v>1</v>
      </c>
      <c r="K196" s="1">
        <f t="shared" si="39"/>
        <v>7.3501105563121751E-3</v>
      </c>
      <c r="L196" s="1">
        <f t="shared" si="40"/>
        <v>0.97</v>
      </c>
      <c r="M196" s="4">
        <f t="shared" ref="M196:M259" si="45">-(($B$3/1000)/2)*COS($B$10*H196)+(($B$3/1000)/2)</f>
        <v>5.7345838721685853E-2</v>
      </c>
      <c r="N196" s="1">
        <f t="shared" ref="N196:N259" si="46">($B$3/1000/2)*$B$10*SIN($B$10*H196)</f>
        <v>11.707328805309476</v>
      </c>
      <c r="O196">
        <f>((-0.0000000008)*V196^3+(0.000003)*V196^2-0.004*V196+2.013)*('Exhaust Gas Math'!$E$10/(T196+'Exhaust Gas Math'!$E$10))+(357.45*V196^-1.004)*(T196/(T196+'Exhaust Gas Math'!$E$10))</f>
        <v>1.1065066830271997</v>
      </c>
      <c r="P196">
        <f t="shared" si="41"/>
        <v>-75.829759288827603</v>
      </c>
      <c r="Q196">
        <f t="shared" ref="Q196:Q259" si="47">M196*$B$4*J196</f>
        <v>4.0647983060474753E-4</v>
      </c>
      <c r="R196" s="4">
        <f t="shared" ref="R196:R259" si="48">$B$7+J196*Q196</f>
        <v>4.4624912689886871E-4</v>
      </c>
      <c r="S196">
        <f t="shared" si="42"/>
        <v>3.6118211641067378E-4</v>
      </c>
      <c r="T196">
        <f>S196*'Exhaust Gas Math'!$C$14</f>
        <v>4.2789877598480681E-4</v>
      </c>
      <c r="U196">
        <f>(T196/'Exhaust Gas Math'!$B$14)+('Exhaust Gas Math'!$D$10)</f>
        <v>1.5211003146533682E-2</v>
      </c>
      <c r="V196">
        <f>('Exhaust Gas Math'!$E$10*((-0.000000001)*V195^3+(0.000002)*V195^2-0.0012*V195+1.3446)*$B$18+T196*'Exhaust Gas Math'!$D$14*$B$17)/('Exhaust Gas Math'!$E$10*((-0.000000001)*V195^3+(0.000002)*V195^2-0.0012*V195+1.3446)+T196*'Exhaust Gas Math'!$D$14)</f>
        <v>315.24029947735897</v>
      </c>
      <c r="W196">
        <f t="shared" ref="W196:W259" si="49">(U196*$B$15*V196)/R196</f>
        <v>89342.118436621182</v>
      </c>
      <c r="X196">
        <f t="shared" ref="X196:X259" si="50">P196+W196</f>
        <v>89266.288677332355</v>
      </c>
    </row>
    <row r="197" spans="3:24" x14ac:dyDescent="0.2">
      <c r="C197" s="1"/>
      <c r="D197" s="1"/>
      <c r="E197">
        <f t="shared" si="43"/>
        <v>2.4125000000000001E-2</v>
      </c>
      <c r="F197">
        <f t="shared" si="44"/>
        <v>89685.654889382218</v>
      </c>
      <c r="H197" s="1">
        <v>2.4125000000000001E-2</v>
      </c>
      <c r="I197" s="1">
        <f t="shared" ref="I197:I260" si="51">($B$9*360*H197)-(720*FLOOR(H197/(1/($B$9/2)),1))</f>
        <v>148.5</v>
      </c>
      <c r="J197" s="1">
        <f t="shared" ref="J197:J260" si="52">IF(I197&lt;=$B$12,1,0)</f>
        <v>1</v>
      </c>
      <c r="K197" s="1">
        <f t="shared" ref="K197:K260" si="53">-0.0038*COS(0.549848656*(I197+(327.363-$B$12)/2)*2*PI()/180)+0.0038</f>
        <v>7.2199693658655563E-3</v>
      </c>
      <c r="L197" s="1">
        <f t="shared" ref="L197:L260" si="54">ROUND((-0.0038*COS(0.549848656*(I197+38.606)*2*PI()/180)+0.0038)/0.0076,2)*J197</f>
        <v>0.95</v>
      </c>
      <c r="M197" s="4">
        <f t="shared" si="45"/>
        <v>5.8728693210024718E-2</v>
      </c>
      <c r="N197" s="1">
        <f t="shared" si="46"/>
        <v>10.406968316360784</v>
      </c>
      <c r="O197">
        <f>((-0.0000000008)*V197^3+(0.000003)*V197^2-0.004*V197+2.013)*('Exhaust Gas Math'!$E$10/(T197+'Exhaust Gas Math'!$E$10))+(357.45*V197^-1.004)*(T197/(T197+'Exhaust Gas Math'!$E$10))</f>
        <v>1.1082126621211612</v>
      </c>
      <c r="P197">
        <f t="shared" ref="P197:P260" si="55">J197*SIGN(N197)*-0.5*O197*N197^2</f>
        <v>-60.012480388310138</v>
      </c>
      <c r="Q197">
        <f t="shared" si="47"/>
        <v>4.1628180526761757E-4</v>
      </c>
      <c r="R197" s="4">
        <f t="shared" si="48"/>
        <v>4.5605110156173869E-4</v>
      </c>
      <c r="S197">
        <f t="shared" ref="S197:S260" si="56">J197*(1.5603*L197*(Q197-Q196)*$B$14+S196)</f>
        <v>3.7164322682014346E-4</v>
      </c>
      <c r="T197">
        <f>S197*'Exhaust Gas Math'!$C$14</f>
        <v>4.4029223661386056E-4</v>
      </c>
      <c r="U197">
        <f>(T197/'Exhaust Gas Math'!$B$14)+('Exhaust Gas Math'!$D$10)</f>
        <v>1.563880641298359E-2</v>
      </c>
      <c r="V197">
        <f>('Exhaust Gas Math'!$E$10*((-0.000000001)*V196^3+(0.000002)*V196^2-0.0012*V196+1.3446)*$B$18+T197*'Exhaust Gas Math'!$D$14*$B$17)/('Exhaust Gas Math'!$E$10*((-0.000000001)*V196^3+(0.000002)*V196^2-0.0012*V196+1.3446)+T197*'Exhaust Gas Math'!$D$14)</f>
        <v>314.76711890105219</v>
      </c>
      <c r="W197">
        <f t="shared" si="49"/>
        <v>89745.667369770526</v>
      </c>
      <c r="X197">
        <f t="shared" si="50"/>
        <v>89685.654889382218</v>
      </c>
    </row>
    <row r="198" spans="3:24" x14ac:dyDescent="0.2">
      <c r="C198" s="1"/>
      <c r="D198" s="1"/>
      <c r="E198">
        <f t="shared" si="43"/>
        <v>2.4250000000000001E-2</v>
      </c>
      <c r="F198">
        <f t="shared" si="44"/>
        <v>89998.949192837215</v>
      </c>
      <c r="H198" s="1">
        <v>2.4250000000000001E-2</v>
      </c>
      <c r="I198" s="1">
        <f t="shared" si="51"/>
        <v>153</v>
      </c>
      <c r="J198" s="1">
        <f t="shared" si="52"/>
        <v>1</v>
      </c>
      <c r="K198" s="1">
        <f t="shared" si="53"/>
        <v>7.0643318079169973E-3</v>
      </c>
      <c r="L198" s="1">
        <f t="shared" si="54"/>
        <v>0.93</v>
      </c>
      <c r="M198" s="4">
        <f t="shared" si="45"/>
        <v>5.9944906816771268E-2</v>
      </c>
      <c r="N198" s="1">
        <f t="shared" si="46"/>
        <v>9.0424454070735578</v>
      </c>
      <c r="O198">
        <f>((-0.0000000008)*V198^3+(0.000003)*V198^2-0.004*V198+2.013)*('Exhaust Gas Math'!$E$10/(T198+'Exhaust Gas Math'!$E$10))+(357.45*V198^-1.004)*(T198/(T198+'Exhaust Gas Math'!$E$10))</f>
        <v>1.1096122171752543</v>
      </c>
      <c r="P198">
        <f t="shared" si="55"/>
        <v>-45.364175821529571</v>
      </c>
      <c r="Q198">
        <f t="shared" si="47"/>
        <v>4.2490259296328308E-4</v>
      </c>
      <c r="R198" s="4">
        <f t="shared" si="48"/>
        <v>4.646718892574042E-4</v>
      </c>
      <c r="S198">
        <f t="shared" si="56"/>
        <v>3.8065002649196326E-4</v>
      </c>
      <c r="T198">
        <f>S198*'Exhaust Gas Math'!$C$14</f>
        <v>4.509627498535857E-4</v>
      </c>
      <c r="U198">
        <f>(T198/'Exhaust Gas Math'!$B$14)+('Exhaust Gas Math'!$D$10)</f>
        <v>1.6007136176177415E-2</v>
      </c>
      <c r="V198">
        <f>('Exhaust Gas Math'!$E$10*((-0.000000001)*V197^3+(0.000002)*V197^2-0.0012*V197+1.3446)*$B$18+T198*'Exhaust Gas Math'!$D$14*$B$17)/('Exhaust Gas Math'!$E$10*((-0.000000001)*V197^3+(0.000002)*V197^2-0.0012*V197+1.3446)+T198*'Exhaust Gas Math'!$D$14)</f>
        <v>314.38007520526196</v>
      </c>
      <c r="W198">
        <f t="shared" si="49"/>
        <v>90044.313368658739</v>
      </c>
      <c r="X198">
        <f t="shared" si="50"/>
        <v>89998.949192837215</v>
      </c>
    </row>
    <row r="199" spans="3:24" x14ac:dyDescent="0.2">
      <c r="C199" s="1"/>
      <c r="D199" s="1"/>
      <c r="E199">
        <f t="shared" si="43"/>
        <v>2.4375000000000001E-2</v>
      </c>
      <c r="F199">
        <f t="shared" si="44"/>
        <v>90223.660179918341</v>
      </c>
      <c r="H199" s="1">
        <v>2.4375000000000001E-2</v>
      </c>
      <c r="I199" s="1">
        <f t="shared" si="51"/>
        <v>157.5</v>
      </c>
      <c r="J199" s="1">
        <f t="shared" si="52"/>
        <v>1</v>
      </c>
      <c r="K199" s="1">
        <f t="shared" si="53"/>
        <v>6.8843581830277216E-3</v>
      </c>
      <c r="L199" s="1">
        <f t="shared" si="54"/>
        <v>0.91</v>
      </c>
      <c r="M199" s="4">
        <f t="shared" si="45"/>
        <v>6.0986981180607802E-2</v>
      </c>
      <c r="N199" s="1">
        <f t="shared" si="46"/>
        <v>7.6221728149334975</v>
      </c>
      <c r="O199">
        <f>((-0.0000000008)*V199^3+(0.000003)*V199^2-0.004*V199+2.013)*('Exhaust Gas Math'!$E$10/(T199+'Exhaust Gas Math'!$E$10))+(357.45*V199^-1.004)*(T199/(T199+'Exhaust Gas Math'!$E$10))</f>
        <v>1.1107393455518197</v>
      </c>
      <c r="P199">
        <f t="shared" si="55"/>
        <v>-32.265599794402796</v>
      </c>
      <c r="Q199">
        <f t="shared" si="47"/>
        <v>4.3228904366889709E-4</v>
      </c>
      <c r="R199" s="4">
        <f t="shared" si="48"/>
        <v>4.7205833996301827E-4</v>
      </c>
      <c r="S199">
        <f t="shared" si="56"/>
        <v>3.8820125827633052E-4</v>
      </c>
      <c r="T199">
        <f>S199*'Exhaust Gas Math'!$C$14</f>
        <v>4.5990882633660404E-4</v>
      </c>
      <c r="U199">
        <f>(T199/'Exhaust Gas Math'!$B$14)+('Exhaust Gas Math'!$D$10)</f>
        <v>1.63159410254359E-2</v>
      </c>
      <c r="V199">
        <f>('Exhaust Gas Math'!$E$10*((-0.000000001)*V198^3+(0.000002)*V198^2-0.0012*V198+1.3446)*$B$18+T199*'Exhaust Gas Math'!$D$14*$B$17)/('Exhaust Gas Math'!$E$10*((-0.000000001)*V198^3+(0.000002)*V198^2-0.0012*V198+1.3446)+T199*'Exhaust Gas Math'!$D$14)</f>
        <v>314.06911831209447</v>
      </c>
      <c r="W199">
        <f t="shared" si="49"/>
        <v>90255.92577971275</v>
      </c>
      <c r="X199">
        <f t="shared" si="50"/>
        <v>90223.660179918341</v>
      </c>
    </row>
    <row r="200" spans="3:24" x14ac:dyDescent="0.2">
      <c r="C200" s="1"/>
      <c r="D200" s="1"/>
      <c r="E200">
        <f t="shared" si="43"/>
        <v>2.4500000000000001E-2</v>
      </c>
      <c r="F200">
        <f t="shared" si="44"/>
        <v>90361.294652307392</v>
      </c>
      <c r="H200" s="1">
        <v>2.4500000000000001E-2</v>
      </c>
      <c r="I200" s="1">
        <f t="shared" si="51"/>
        <v>162</v>
      </c>
      <c r="J200" s="1">
        <f t="shared" si="52"/>
        <v>1</v>
      </c>
      <c r="K200" s="1">
        <f t="shared" si="53"/>
        <v>6.6813902206666002E-3</v>
      </c>
      <c r="L200" s="1">
        <f t="shared" si="54"/>
        <v>0.88</v>
      </c>
      <c r="M200" s="4">
        <f t="shared" si="45"/>
        <v>6.1848491566556377E-2</v>
      </c>
      <c r="N200" s="1">
        <f t="shared" si="46"/>
        <v>6.1549069927597069</v>
      </c>
      <c r="O200">
        <f>((-0.0000000008)*V200^3+(0.000003)*V200^2-0.004*V200+2.013)*('Exhaust Gas Math'!$E$10/(T200+'Exhaust Gas Math'!$E$10))+(357.45*V200^-1.004)*(T200/(T200+'Exhaust Gas Math'!$E$10))</f>
        <v>1.1116116325213328</v>
      </c>
      <c r="P200">
        <f t="shared" si="55"/>
        <v>-21.055525090461909</v>
      </c>
      <c r="Q200">
        <f t="shared" si="47"/>
        <v>4.3839561745961545E-4</v>
      </c>
      <c r="R200" s="4">
        <f t="shared" si="48"/>
        <v>4.7816491375373663E-4</v>
      </c>
      <c r="S200">
        <f t="shared" si="56"/>
        <v>3.9423825425380333E-4</v>
      </c>
      <c r="T200">
        <f>S200*'Exhaust Gas Math'!$C$14</f>
        <v>4.6706096115174152E-4</v>
      </c>
      <c r="U200">
        <f>(T200/'Exhaust Gas Math'!$B$14)+('Exhaust Gas Math'!$D$10)</f>
        <v>1.6562821757749931E-2</v>
      </c>
      <c r="V200">
        <f>('Exhaust Gas Math'!$E$10*((-0.000000001)*V199^3+(0.000002)*V199^2-0.0012*V199+1.3446)*$B$18+T200*'Exhaust Gas Math'!$D$14*$B$17)/('Exhaust Gas Math'!$E$10*((-0.000000001)*V199^3+(0.000002)*V199^2-0.0012*V199+1.3446)+T200*'Exhaust Gas Math'!$D$14)</f>
        <v>313.82892535589696</v>
      </c>
      <c r="W200">
        <f t="shared" si="49"/>
        <v>90382.35017739785</v>
      </c>
      <c r="X200">
        <f t="shared" si="50"/>
        <v>90361.294652307392</v>
      </c>
    </row>
    <row r="201" spans="3:24" x14ac:dyDescent="0.2">
      <c r="C201" s="1"/>
      <c r="D201" s="1"/>
      <c r="E201">
        <f t="shared" si="43"/>
        <v>2.4625000000000001E-2</v>
      </c>
      <c r="F201">
        <f t="shared" si="44"/>
        <v>90433.394595332808</v>
      </c>
      <c r="H201" s="1">
        <v>2.4625000000000001E-2</v>
      </c>
      <c r="I201" s="1">
        <f t="shared" si="51"/>
        <v>166.5</v>
      </c>
      <c r="J201" s="1">
        <f t="shared" si="52"/>
        <v>1</v>
      </c>
      <c r="K201" s="1">
        <f t="shared" si="53"/>
        <v>6.4569410764224325E-3</v>
      </c>
      <c r="L201" s="1">
        <f t="shared" si="54"/>
        <v>0.85</v>
      </c>
      <c r="M201" s="4">
        <f t="shared" si="45"/>
        <v>6.2524126476606351E-2</v>
      </c>
      <c r="N201" s="1">
        <f t="shared" si="46"/>
        <v>4.6496941222612858</v>
      </c>
      <c r="O201">
        <f>((-0.0000000008)*V201^3+(0.000003)*V201^2-0.004*V201+2.013)*('Exhaust Gas Math'!$E$10/(T201+'Exhaust Gas Math'!$E$10))+(357.45*V201^-1.004)*(T201/(T201+'Exhaust Gas Math'!$E$10))</f>
        <v>1.1122560282131968</v>
      </c>
      <c r="P201">
        <f t="shared" si="55"/>
        <v>-12.02329604028359</v>
      </c>
      <c r="Q201">
        <f t="shared" si="47"/>
        <v>4.4318466527737649E-4</v>
      </c>
      <c r="R201" s="4">
        <f t="shared" si="48"/>
        <v>4.8295396157149761E-4</v>
      </c>
      <c r="S201">
        <f t="shared" si="56"/>
        <v>3.9881133325555548E-4</v>
      </c>
      <c r="T201">
        <f>S201*'Exhaust Gas Math'!$C$14</f>
        <v>4.7247876789914599E-4</v>
      </c>
      <c r="U201">
        <f>(T201/'Exhaust Gas Math'!$B$14)+('Exhaust Gas Math'!$D$10)</f>
        <v>1.6749836143231618E-2</v>
      </c>
      <c r="V201">
        <f>('Exhaust Gas Math'!$E$10*((-0.000000001)*V200^3+(0.000002)*V200^2-0.0012*V200+1.3446)*$B$18+T201*'Exhaust Gas Math'!$D$14*$B$17)/('Exhaust Gas Math'!$E$10*((-0.000000001)*V200^3+(0.000002)*V200^2-0.0012*V200+1.3446)+T201*'Exhaust Gas Math'!$D$14)</f>
        <v>313.65174048248389</v>
      </c>
      <c r="W201">
        <f t="shared" si="49"/>
        <v>90445.417891373087</v>
      </c>
      <c r="X201">
        <f t="shared" si="50"/>
        <v>90433.394595332808</v>
      </c>
    </row>
    <row r="202" spans="3:24" x14ac:dyDescent="0.2">
      <c r="C202" s="1"/>
      <c r="D202" s="1"/>
      <c r="E202">
        <f t="shared" si="43"/>
        <v>2.4750000000000001E-2</v>
      </c>
      <c r="F202">
        <f t="shared" si="44"/>
        <v>90460.430289969416</v>
      </c>
      <c r="H202" s="1">
        <v>2.4750000000000001E-2</v>
      </c>
      <c r="I202" s="1">
        <f t="shared" si="51"/>
        <v>171</v>
      </c>
      <c r="J202" s="1">
        <f t="shared" si="52"/>
        <v>1</v>
      </c>
      <c r="K202" s="1">
        <f t="shared" si="53"/>
        <v>6.2126840512096246E-3</v>
      </c>
      <c r="L202" s="1">
        <f t="shared" si="54"/>
        <v>0.82</v>
      </c>
      <c r="M202" s="4">
        <f t="shared" si="45"/>
        <v>6.3009720396865865E-2</v>
      </c>
      <c r="N202" s="1">
        <f t="shared" si="46"/>
        <v>3.1158143413189636</v>
      </c>
      <c r="O202">
        <f>((-0.0000000008)*V202^3+(0.000003)*V202^2-0.004*V202+2.013)*('Exhaust Gas Math'!$E$10/(T202+'Exhaust Gas Math'!$E$10))+(357.45*V202^-1.004)*(T202/(T202+'Exhaust Gas Math'!$E$10))</f>
        <v>1.1126947081650453</v>
      </c>
      <c r="P202">
        <f t="shared" si="55"/>
        <v>-5.4011864666156484</v>
      </c>
      <c r="Q202">
        <f t="shared" si="47"/>
        <v>4.4662666104986382E-4</v>
      </c>
      <c r="R202" s="4">
        <f t="shared" si="48"/>
        <v>4.8639595734398494E-4</v>
      </c>
      <c r="S202">
        <f t="shared" si="56"/>
        <v>4.0198210361620606E-4</v>
      </c>
      <c r="T202">
        <f>S202*'Exhaust Gas Math'!$C$14</f>
        <v>4.7623523505132528E-4</v>
      </c>
      <c r="U202">
        <f>(T202/'Exhaust Gas Math'!$B$14)+('Exhaust Gas Math'!$D$10)</f>
        <v>1.6879503632088341E-2</v>
      </c>
      <c r="V202">
        <f>('Exhaust Gas Math'!$E$10*((-0.000000001)*V201^3+(0.000002)*V201^2-0.0012*V201+1.3446)*$B$18+T202*'Exhaust Gas Math'!$D$14*$B$17)/('Exhaust Gas Math'!$E$10*((-0.000000001)*V201^3+(0.000002)*V201^2-0.0012*V201+1.3446)+T202*'Exhaust Gas Math'!$D$14)</f>
        <v>313.53124470682803</v>
      </c>
      <c r="W202">
        <f t="shared" si="49"/>
        <v>90465.831476436026</v>
      </c>
      <c r="X202">
        <f t="shared" si="50"/>
        <v>90460.430289969416</v>
      </c>
    </row>
    <row r="203" spans="3:24" x14ac:dyDescent="0.2">
      <c r="C203" s="1"/>
      <c r="D203" s="1"/>
      <c r="E203">
        <f t="shared" si="43"/>
        <v>2.4875000000000001E-2</v>
      </c>
      <c r="F203">
        <f t="shared" si="44"/>
        <v>90457.32401192376</v>
      </c>
      <c r="H203" s="1">
        <v>2.4875000000000001E-2</v>
      </c>
      <c r="I203" s="1">
        <f t="shared" si="51"/>
        <v>175.5</v>
      </c>
      <c r="J203" s="1">
        <f t="shared" si="52"/>
        <v>1</v>
      </c>
      <c r="K203" s="1">
        <f t="shared" si="53"/>
        <v>5.9504401165672563E-3</v>
      </c>
      <c r="L203" s="1">
        <f t="shared" si="54"/>
        <v>0.78</v>
      </c>
      <c r="M203" s="4">
        <f t="shared" si="45"/>
        <v>6.3302279479340168E-2</v>
      </c>
      <c r="N203" s="1">
        <f t="shared" si="46"/>
        <v>1.5627245288489664</v>
      </c>
      <c r="O203">
        <f>((-0.0000000008)*V203^3+(0.000003)*V203^2-0.004*V203+2.013)*('Exhaust Gas Math'!$E$10/(T203+'Exhaust Gas Math'!$E$10))+(357.45*V203^-1.004)*(T203/(T203+'Exhaust Gas Math'!$E$10))</f>
        <v>1.1129430085409939</v>
      </c>
      <c r="P203">
        <f t="shared" si="55"/>
        <v>-1.3589634862337059</v>
      </c>
      <c r="Q203">
        <f t="shared" si="47"/>
        <v>4.4870038372856038E-4</v>
      </c>
      <c r="R203" s="4">
        <f t="shared" si="48"/>
        <v>4.8846968002268156E-4</v>
      </c>
      <c r="S203">
        <f t="shared" si="56"/>
        <v>4.0379923314091829E-4</v>
      </c>
      <c r="T203">
        <f>S203*'Exhaust Gas Math'!$C$14</f>
        <v>4.7838802020901041E-4</v>
      </c>
      <c r="U203">
        <f>(T203/'Exhaust Gas Math'!$B$14)+('Exhaust Gas Math'!$D$10)</f>
        <v>1.6953814476330147E-2</v>
      </c>
      <c r="V203">
        <f>('Exhaust Gas Math'!$E$10*((-0.000000001)*V202^3+(0.000002)*V202^2-0.0012*V202+1.3446)*$B$18+T203*'Exhaust Gas Math'!$D$14*$B$17)/('Exhaust Gas Math'!$E$10*((-0.000000001)*V202^3+(0.000002)*V202^2-0.0012*V202+1.3446)+T203*'Exhaust Gas Math'!$D$14)</f>
        <v>313.46308810009549</v>
      </c>
      <c r="W203">
        <f t="shared" si="49"/>
        <v>90458.682975409989</v>
      </c>
      <c r="X203">
        <f t="shared" si="50"/>
        <v>90457.32401192376</v>
      </c>
    </row>
    <row r="204" spans="3:24" x14ac:dyDescent="0.2">
      <c r="C204" s="1"/>
      <c r="D204" s="1"/>
      <c r="E204">
        <f t="shared" si="43"/>
        <v>2.5000000000000001E-2</v>
      </c>
      <c r="F204">
        <f t="shared" si="44"/>
        <v>90451.501084032003</v>
      </c>
      <c r="H204" s="1">
        <v>2.5000000000000001E-2</v>
      </c>
      <c r="I204" s="1">
        <f t="shared" si="51"/>
        <v>180</v>
      </c>
      <c r="J204" s="1">
        <f t="shared" si="52"/>
        <v>1</v>
      </c>
      <c r="K204" s="1">
        <f t="shared" si="53"/>
        <v>5.6721643390522155E-3</v>
      </c>
      <c r="L204" s="1">
        <f t="shared" si="54"/>
        <v>0.75</v>
      </c>
      <c r="M204" s="4">
        <f t="shared" si="45"/>
        <v>6.3399999999999998E-2</v>
      </c>
      <c r="N204" s="1">
        <f t="shared" si="46"/>
        <v>-2.3179869931771515E-14</v>
      </c>
      <c r="O204">
        <f>((-0.0000000008)*V204^3+(0.000003)*V204^2-0.004*V204+2.013)*('Exhaust Gas Math'!$E$10/(T204+'Exhaust Gas Math'!$E$10))+(357.45*V204^-1.004)*(T204/(T204+'Exhaust Gas Math'!$E$10))</f>
        <v>1.113021979584089</v>
      </c>
      <c r="P204">
        <f t="shared" si="55"/>
        <v>2.990168998202359E-28</v>
      </c>
      <c r="Q204">
        <f t="shared" si="47"/>
        <v>4.4939304812356896E-4</v>
      </c>
      <c r="R204" s="4">
        <f t="shared" si="48"/>
        <v>4.8916234441769013E-4</v>
      </c>
      <c r="S204">
        <f t="shared" si="56"/>
        <v>4.0438284583890549E-4</v>
      </c>
      <c r="T204">
        <f>S204*'Exhaust Gas Math'!$C$14</f>
        <v>4.7907943638874723E-4</v>
      </c>
      <c r="U204">
        <f>(T204/'Exhaust Gas Math'!$B$14)+('Exhaust Gas Math'!$D$10)</f>
        <v>1.6977681103176431E-2</v>
      </c>
      <c r="V204">
        <f>('Exhaust Gas Math'!$E$10*((-0.000000001)*V203^3+(0.000002)*V203^2-0.0012*V203+1.3446)*$B$18+T204*'Exhaust Gas Math'!$D$14*$B$17)/('Exhaust Gas Math'!$E$10*((-0.000000001)*V203^3+(0.000002)*V203^2-0.0012*V203+1.3446)+T204*'Exhaust Gas Math'!$D$14)</f>
        <v>313.44142035322955</v>
      </c>
      <c r="W204">
        <f t="shared" si="49"/>
        <v>90451.501084032003</v>
      </c>
      <c r="X204">
        <f t="shared" si="50"/>
        <v>90451.501084032003</v>
      </c>
    </row>
    <row r="205" spans="3:24" x14ac:dyDescent="0.2">
      <c r="C205" s="1"/>
      <c r="D205" s="1"/>
      <c r="E205">
        <f t="shared" si="43"/>
        <v>2.5125000000000001E-2</v>
      </c>
      <c r="F205">
        <f t="shared" si="44"/>
        <v>90466.57970271763</v>
      </c>
      <c r="H205" s="1">
        <v>2.5125000000000001E-2</v>
      </c>
      <c r="I205" s="1">
        <f t="shared" si="51"/>
        <v>184.5</v>
      </c>
      <c r="J205" s="1">
        <f t="shared" si="52"/>
        <v>1</v>
      </c>
      <c r="K205" s="1">
        <f t="shared" si="53"/>
        <v>5.3799313049345491E-3</v>
      </c>
      <c r="L205" s="1">
        <f t="shared" si="54"/>
        <v>0.71</v>
      </c>
      <c r="M205" s="4">
        <f t="shared" si="45"/>
        <v>6.3302279479340154E-2</v>
      </c>
      <c r="N205" s="1">
        <f t="shared" si="46"/>
        <v>-1.5627245288490126</v>
      </c>
      <c r="O205">
        <f>((-0.0000000008)*V205^3+(0.000003)*V205^2-0.004*V205+2.013)*('Exhaust Gas Math'!$E$10/(T205+'Exhaust Gas Math'!$E$10))+(357.45*V205^-1.004)*(T205/(T205+'Exhaust Gas Math'!$E$10))</f>
        <v>1.1129462406910999</v>
      </c>
      <c r="P205">
        <f t="shared" si="55"/>
        <v>1.3589674328635259</v>
      </c>
      <c r="Q205">
        <f t="shared" si="47"/>
        <v>4.4870038372856028E-4</v>
      </c>
      <c r="R205" s="4">
        <f t="shared" si="48"/>
        <v>4.8846968002268145E-4</v>
      </c>
      <c r="S205">
        <f t="shared" si="56"/>
        <v>4.0383035915147748E-4</v>
      </c>
      <c r="T205">
        <f>S205*'Exhaust Gas Math'!$C$14</f>
        <v>4.7842489573859622E-4</v>
      </c>
      <c r="U205">
        <f>(T205/'Exhaust Gas Math'!$B$14)+('Exhaust Gas Math'!$D$10)</f>
        <v>1.6955087363095277E-2</v>
      </c>
      <c r="V205">
        <f>('Exhaust Gas Math'!$E$10*((-0.000000001)*V204^3+(0.000002)*V204^2-0.0012*V204+1.3446)*$B$18+T205*'Exhaust Gas Math'!$D$14*$B$17)/('Exhaust Gas Math'!$E$10*((-0.000000001)*V204^3+(0.000002)*V204^2-0.0012*V204+1.3446)+T205*'Exhaust Gas Math'!$D$14)</f>
        <v>313.46220851607069</v>
      </c>
      <c r="W205">
        <f t="shared" si="49"/>
        <v>90465.220735284762</v>
      </c>
      <c r="X205">
        <f t="shared" si="50"/>
        <v>90466.57970271763</v>
      </c>
    </row>
    <row r="206" spans="3:24" x14ac:dyDescent="0.2">
      <c r="C206" s="1"/>
      <c r="D206" s="1"/>
      <c r="E206">
        <f t="shared" si="43"/>
        <v>2.5250000000000002E-2</v>
      </c>
      <c r="F206">
        <f t="shared" si="44"/>
        <v>90531.256117242796</v>
      </c>
      <c r="H206" s="1">
        <v>2.5250000000000002E-2</v>
      </c>
      <c r="I206" s="1">
        <f t="shared" si="51"/>
        <v>189.00000000000011</v>
      </c>
      <c r="J206" s="1">
        <f t="shared" si="52"/>
        <v>1</v>
      </c>
      <c r="K206" s="1">
        <f t="shared" si="53"/>
        <v>5.0759196538560101E-3</v>
      </c>
      <c r="L206" s="1">
        <f t="shared" si="54"/>
        <v>0.67</v>
      </c>
      <c r="M206" s="4">
        <f t="shared" si="45"/>
        <v>6.3009720396865865E-2</v>
      </c>
      <c r="N206" s="1">
        <f t="shared" si="46"/>
        <v>-3.1158143413189747</v>
      </c>
      <c r="O206">
        <f>((-0.0000000008)*V206^3+(0.000003)*V206^2-0.004*V206+2.013)*('Exhaust Gas Math'!$E$10/(T206+'Exhaust Gas Math'!$E$10))+(357.45*V206^-1.004)*(T206/(T206+'Exhaust Gas Math'!$E$10))</f>
        <v>1.1127321631549192</v>
      </c>
      <c r="P206">
        <f t="shared" si="55"/>
        <v>5.4013682787362347</v>
      </c>
      <c r="Q206">
        <f t="shared" si="47"/>
        <v>4.4662666104986382E-4</v>
      </c>
      <c r="R206" s="4">
        <f t="shared" si="48"/>
        <v>4.8639595734398494E-4</v>
      </c>
      <c r="S206">
        <f t="shared" si="56"/>
        <v>4.0226949148281448E-4</v>
      </c>
      <c r="T206">
        <f>S206*'Exhaust Gas Math'!$C$14</f>
        <v>4.7657570848776419E-4</v>
      </c>
      <c r="U206">
        <f>(T206/'Exhaust Gas Math'!$B$14)+('Exhaust Gas Math'!$D$10)</f>
        <v>1.6891256253297831E-2</v>
      </c>
      <c r="V206">
        <f>('Exhaust Gas Math'!$E$10*((-0.000000001)*V205^3+(0.000002)*V205^2-0.0012*V205+1.3446)*$B$18+T206*'Exhaust Gas Math'!$D$14*$B$17)/('Exhaust Gas Math'!$E$10*((-0.000000001)*V205^3+(0.000002)*V205^2-0.0012*V205+1.3446)+T206*'Exhaust Gas Math'!$D$14)</f>
        <v>313.52097595685234</v>
      </c>
      <c r="W206">
        <f t="shared" si="49"/>
        <v>90525.854748964062</v>
      </c>
      <c r="X206">
        <f t="shared" si="50"/>
        <v>90531.256117242796</v>
      </c>
    </row>
    <row r="207" spans="3:24" x14ac:dyDescent="0.2">
      <c r="C207" s="1"/>
      <c r="D207" s="1"/>
      <c r="E207">
        <f t="shared" si="43"/>
        <v>2.5375000000000002E-2</v>
      </c>
      <c r="F207">
        <f t="shared" si="44"/>
        <v>90672.088092322883</v>
      </c>
      <c r="H207" s="1">
        <v>2.5375000000000002E-2</v>
      </c>
      <c r="I207" s="1">
        <f t="shared" si="51"/>
        <v>193.50000000000011</v>
      </c>
      <c r="J207" s="1">
        <f t="shared" si="52"/>
        <v>1</v>
      </c>
      <c r="K207" s="1">
        <f t="shared" si="53"/>
        <v>4.7623958367556578E-3</v>
      </c>
      <c r="L207" s="1">
        <f t="shared" si="54"/>
        <v>0.63</v>
      </c>
      <c r="M207" s="4">
        <f t="shared" si="45"/>
        <v>6.2524126476606337E-2</v>
      </c>
      <c r="N207" s="1">
        <f t="shared" si="46"/>
        <v>-4.6496941222613311</v>
      </c>
      <c r="O207">
        <f>((-0.0000000008)*V207^3+(0.000003)*V207^2-0.004*V207+2.013)*('Exhaust Gas Math'!$E$10/(T207+'Exhaust Gas Math'!$E$10))+(357.45*V207^-1.004)*(T207/(T207+'Exhaust Gas Math'!$E$10))</f>
        <v>1.1123952524261873</v>
      </c>
      <c r="P207">
        <f t="shared" si="55"/>
        <v>12.024801030040051</v>
      </c>
      <c r="Q207">
        <f t="shared" si="47"/>
        <v>4.4318466527737638E-4</v>
      </c>
      <c r="R207" s="4">
        <f t="shared" si="48"/>
        <v>4.829539615714975E-4</v>
      </c>
      <c r="S207">
        <f t="shared" si="56"/>
        <v>3.998334118154853E-4</v>
      </c>
      <c r="T207">
        <f>S207*'Exhaust Gas Math'!$C$14</f>
        <v>4.7368964226108975E-4</v>
      </c>
      <c r="U207">
        <f>(T207/'Exhaust Gas Math'!$B$14)+('Exhaust Gas Math'!$D$10)</f>
        <v>1.6791633670395711E-2</v>
      </c>
      <c r="V207">
        <f>('Exhaust Gas Math'!$E$10*((-0.000000001)*V206^3+(0.000002)*V206^2-0.0012*V206+1.3446)*$B$18+T207*'Exhaust Gas Math'!$D$14*$B$17)/('Exhaust Gas Math'!$E$10*((-0.000000001)*V206^3+(0.000002)*V206^2-0.0012*V206+1.3446)+T207*'Exhaust Gas Math'!$D$14)</f>
        <v>313.61350906251892</v>
      </c>
      <c r="W207">
        <f t="shared" si="49"/>
        <v>90660.063291292841</v>
      </c>
      <c r="X207">
        <f t="shared" si="50"/>
        <v>90672.088092322883</v>
      </c>
    </row>
    <row r="208" spans="3:24" x14ac:dyDescent="0.2">
      <c r="C208" s="1"/>
      <c r="D208" s="1"/>
      <c r="E208">
        <f t="shared" si="43"/>
        <v>2.5499999999999998E-2</v>
      </c>
      <c r="F208">
        <f t="shared" si="44"/>
        <v>90916.650937137296</v>
      </c>
      <c r="H208" s="1">
        <v>2.5499999999999998E-2</v>
      </c>
      <c r="I208" s="1">
        <f t="shared" si="51"/>
        <v>197.99999999999989</v>
      </c>
      <c r="J208" s="1">
        <f t="shared" si="52"/>
        <v>1</v>
      </c>
      <c r="K208" s="1">
        <f t="shared" si="53"/>
        <v>4.4416972191494543E-3</v>
      </c>
      <c r="L208" s="1">
        <f t="shared" si="54"/>
        <v>0.59</v>
      </c>
      <c r="M208" s="4">
        <f t="shared" si="45"/>
        <v>6.1848491566556391E-2</v>
      </c>
      <c r="N208" s="1">
        <f t="shared" si="46"/>
        <v>-6.1549069927596829</v>
      </c>
      <c r="O208">
        <f>((-0.0000000008)*V208^3+(0.000003)*V208^2-0.004*V208+2.013)*('Exhaust Gas Math'!$E$10/(T208+'Exhaust Gas Math'!$E$10))+(357.45*V208^-1.004)*(T208/(T208+'Exhaust Gas Math'!$E$10))</f>
        <v>1.1119506787801878</v>
      </c>
      <c r="P208">
        <f t="shared" si="55"/>
        <v>21.061947114846248</v>
      </c>
      <c r="Q208">
        <f t="shared" si="47"/>
        <v>4.3839561745961551E-4</v>
      </c>
      <c r="R208" s="4">
        <f t="shared" si="48"/>
        <v>4.7816491375373663E-4</v>
      </c>
      <c r="S208">
        <f t="shared" si="56"/>
        <v>3.9665915697897506E-4</v>
      </c>
      <c r="T208">
        <f>S208*'Exhaust Gas Math'!$C$14</f>
        <v>4.6992904698936206E-4</v>
      </c>
      <c r="U208">
        <f>(T208/'Exhaust Gas Math'!$B$14)+('Exhaust Gas Math'!$D$10)</f>
        <v>1.6661823685179013E-2</v>
      </c>
      <c r="V208">
        <f>('Exhaust Gas Math'!$E$10*((-0.000000001)*V207^3+(0.000002)*V207^2-0.0012*V207+1.3446)*$B$18+T208*'Exhaust Gas Math'!$D$14*$B$17)/('Exhaust Gas Math'!$E$10*((-0.000000001)*V207^3+(0.000002)*V207^2-0.0012*V207+1.3446)+T208*'Exhaust Gas Math'!$D$14)</f>
        <v>313.73570122883439</v>
      </c>
      <c r="W208">
        <f t="shared" si="49"/>
        <v>90895.588990022443</v>
      </c>
      <c r="X208">
        <f t="shared" si="50"/>
        <v>90916.650937137296</v>
      </c>
    </row>
    <row r="209" spans="3:24" x14ac:dyDescent="0.2">
      <c r="C209" s="1"/>
      <c r="D209" s="1"/>
      <c r="E209">
        <f t="shared" si="43"/>
        <v>2.5624999999999998E-2</v>
      </c>
      <c r="F209">
        <f t="shared" si="44"/>
        <v>91308.727662720019</v>
      </c>
      <c r="H209" s="1">
        <v>2.5624999999999998E-2</v>
      </c>
      <c r="I209" s="1">
        <f t="shared" si="51"/>
        <v>202.5</v>
      </c>
      <c r="J209" s="1">
        <f t="shared" si="52"/>
        <v>1</v>
      </c>
      <c r="K209" s="1">
        <f t="shared" si="53"/>
        <v>4.116214655731398E-3</v>
      </c>
      <c r="L209" s="1">
        <f t="shared" si="54"/>
        <v>0.54</v>
      </c>
      <c r="M209" s="4">
        <f t="shared" si="45"/>
        <v>6.0986981180607816E-2</v>
      </c>
      <c r="N209" s="1">
        <f t="shared" si="46"/>
        <v>-7.6221728149334744</v>
      </c>
      <c r="O209">
        <f>((-0.0000000008)*V209^3+(0.000003)*V209^2-0.004*V209+2.013)*('Exhaust Gas Math'!$E$10/(T209+'Exhaust Gas Math'!$E$10))+(357.45*V209^-1.004)*(T209/(T209+'Exhaust Gas Math'!$E$10))</f>
        <v>1.1114235866974371</v>
      </c>
      <c r="P209">
        <f t="shared" si="55"/>
        <v>32.285476150683458</v>
      </c>
      <c r="Q209">
        <f t="shared" si="47"/>
        <v>4.322890436688972E-4</v>
      </c>
      <c r="R209" s="4">
        <f t="shared" si="48"/>
        <v>4.7205833996301837E-4</v>
      </c>
      <c r="S209">
        <f t="shared" si="56"/>
        <v>3.929546367200713E-4</v>
      </c>
      <c r="T209">
        <f>S209*'Exhaust Gas Math'!$C$14</f>
        <v>4.655402369891641E-4</v>
      </c>
      <c r="U209">
        <f>(T209/'Exhaust Gas Math'!$B$14)+('Exhaust Gas Math'!$D$10)</f>
        <v>1.6510328690349952E-2</v>
      </c>
      <c r="V209">
        <f>('Exhaust Gas Math'!$E$10*((-0.000000001)*V208^3+(0.000002)*V208^2-0.0012*V208+1.3446)*$B$18+T209*'Exhaust Gas Math'!$D$14*$B$17)/('Exhaust Gas Math'!$E$10*((-0.000000001)*V208^3+(0.000002)*V208^2-0.0012*V208+1.3446)+T209*'Exhaust Gas Math'!$D$14)</f>
        <v>313.8807063169715</v>
      </c>
      <c r="W209">
        <f t="shared" si="49"/>
        <v>91276.442186569329</v>
      </c>
      <c r="X209">
        <f t="shared" si="50"/>
        <v>91308.727662720019</v>
      </c>
    </row>
    <row r="210" spans="3:24" x14ac:dyDescent="0.2">
      <c r="C210" s="1"/>
      <c r="D210" s="1"/>
      <c r="E210">
        <f t="shared" si="43"/>
        <v>2.5749999999999999E-2</v>
      </c>
      <c r="F210">
        <f t="shared" si="44"/>
        <v>91868.269651411712</v>
      </c>
      <c r="H210" s="1">
        <v>2.5749999999999999E-2</v>
      </c>
      <c r="I210" s="1">
        <f t="shared" si="51"/>
        <v>207</v>
      </c>
      <c r="J210" s="1">
        <f t="shared" si="52"/>
        <v>1</v>
      </c>
      <c r="K210" s="1">
        <f t="shared" si="53"/>
        <v>3.7883746662052457E-3</v>
      </c>
      <c r="L210" s="1">
        <f t="shared" si="54"/>
        <v>0.5</v>
      </c>
      <c r="M210" s="4">
        <f t="shared" si="45"/>
        <v>5.9944906816771282E-2</v>
      </c>
      <c r="N210" s="1">
        <f t="shared" si="46"/>
        <v>-9.0424454070735365</v>
      </c>
      <c r="O210">
        <f>((-0.0000000008)*V210^3+(0.000003)*V210^2-0.004*V210+2.013)*('Exhaust Gas Math'!$E$10/(T210+'Exhaust Gas Math'!$E$10))+(357.45*V210^-1.004)*(T210/(T210+'Exhaust Gas Math'!$E$10))</f>
        <v>1.1108223011619156</v>
      </c>
      <c r="P210">
        <f t="shared" si="55"/>
        <v>45.413647575607072</v>
      </c>
      <c r="Q210">
        <f t="shared" si="47"/>
        <v>4.2490259296328319E-4</v>
      </c>
      <c r="R210" s="4">
        <f t="shared" si="48"/>
        <v>4.6467188925740431E-4</v>
      </c>
      <c r="S210">
        <f t="shared" si="56"/>
        <v>3.8880560826712226E-4</v>
      </c>
      <c r="T210">
        <f>S210*'Exhaust Gas Math'!$C$14</f>
        <v>4.6062481035014303E-4</v>
      </c>
      <c r="U210">
        <f>(T210/'Exhaust Gas Math'!$B$14)+('Exhaust Gas Math'!$D$10)</f>
        <v>1.6340655696251882E-2</v>
      </c>
      <c r="V210">
        <f>('Exhaust Gas Math'!$E$10*((-0.000000001)*V209^3+(0.000002)*V209^2-0.0012*V209+1.3446)*$B$18+T210*'Exhaust Gas Math'!$D$14*$B$17)/('Exhaust Gas Math'!$E$10*((-0.000000001)*V209^3+(0.000002)*V209^2-0.0012*V209+1.3446)+T210*'Exhaust Gas Math'!$D$14)</f>
        <v>314.04629904111738</v>
      </c>
      <c r="W210">
        <f t="shared" si="49"/>
        <v>91822.856003836103</v>
      </c>
      <c r="X210">
        <f t="shared" si="50"/>
        <v>91868.269651411712</v>
      </c>
    </row>
    <row r="211" spans="3:24" x14ac:dyDescent="0.2">
      <c r="C211" s="1"/>
      <c r="D211" s="1"/>
      <c r="E211">
        <f t="shared" si="43"/>
        <v>2.5874999999999999E-2</v>
      </c>
      <c r="F211">
        <f t="shared" si="44"/>
        <v>92629.131249506376</v>
      </c>
      <c r="H211" s="1">
        <v>2.5874999999999999E-2</v>
      </c>
      <c r="I211" s="1">
        <f t="shared" si="51"/>
        <v>211.5</v>
      </c>
      <c r="J211" s="1">
        <f t="shared" si="52"/>
        <v>1</v>
      </c>
      <c r="K211" s="1">
        <f t="shared" si="53"/>
        <v>3.4606213452281513E-3</v>
      </c>
      <c r="L211" s="1">
        <f t="shared" si="54"/>
        <v>0.46</v>
      </c>
      <c r="M211" s="4">
        <f t="shared" si="45"/>
        <v>5.8728693210024739E-2</v>
      </c>
      <c r="N211" s="1">
        <f t="shared" si="46"/>
        <v>-10.406968316360762</v>
      </c>
      <c r="O211">
        <f>((-0.0000000008)*V211^3+(0.000003)*V211^2-0.004*V211+2.013)*('Exhaust Gas Math'!$E$10/(T211+'Exhaust Gas Math'!$E$10))+(357.45*V211^-1.004)*(T211/(T211+'Exhaust Gas Math'!$E$10))</f>
        <v>1.1101634206715312</v>
      </c>
      <c r="P211">
        <f t="shared" si="55"/>
        <v>60.118118830504116</v>
      </c>
      <c r="Q211">
        <f t="shared" si="47"/>
        <v>4.1628180526761773E-4</v>
      </c>
      <c r="R211" s="4">
        <f t="shared" si="48"/>
        <v>4.5605110156173891E-4</v>
      </c>
      <c r="S211">
        <f t="shared" si="56"/>
        <v>3.8435063208536196E-4</v>
      </c>
      <c r="T211">
        <f>S211*'Exhaust Gas Math'!$C$14</f>
        <v>4.5534692208103167E-4</v>
      </c>
      <c r="U211">
        <f>(T211/'Exhaust Gas Math'!$B$14)+('Exhaust Gas Math'!$D$10)</f>
        <v>1.6158471082199023E-2</v>
      </c>
      <c r="V211">
        <f>('Exhaust Gas Math'!$E$10*((-0.000000001)*V210^3+(0.000002)*V210^2-0.0012*V210+1.3446)*$B$18+T211*'Exhaust Gas Math'!$D$14*$B$17)/('Exhaust Gas Math'!$E$10*((-0.000000001)*V210^3+(0.000002)*V210^2-0.0012*V210+1.3446)+T211*'Exhaust Gas Math'!$D$14)</f>
        <v>314.22796991515912</v>
      </c>
      <c r="W211">
        <f t="shared" si="49"/>
        <v>92569.01313067587</v>
      </c>
      <c r="X211">
        <f t="shared" si="50"/>
        <v>92629.131249506376</v>
      </c>
    </row>
    <row r="212" spans="3:24" x14ac:dyDescent="0.2">
      <c r="C212" s="1"/>
      <c r="D212" s="1"/>
      <c r="E212">
        <f t="shared" si="43"/>
        <v>2.5999999999999999E-2</v>
      </c>
      <c r="F212">
        <f t="shared" si="44"/>
        <v>93653.447087895634</v>
      </c>
      <c r="H212" s="1">
        <v>2.5999999999999999E-2</v>
      </c>
      <c r="I212" s="1">
        <f t="shared" si="51"/>
        <v>216</v>
      </c>
      <c r="J212" s="1">
        <f t="shared" si="52"/>
        <v>1</v>
      </c>
      <c r="K212" s="1">
        <f t="shared" si="53"/>
        <v>3.1353981413306839E-3</v>
      </c>
      <c r="L212" s="1">
        <f t="shared" si="54"/>
        <v>0.41</v>
      </c>
      <c r="M212" s="4">
        <f t="shared" si="45"/>
        <v>5.7345838721685846E-2</v>
      </c>
      <c r="N212" s="1">
        <f t="shared" si="46"/>
        <v>-11.707328805309485</v>
      </c>
      <c r="O212">
        <f>((-0.0000000008)*V212^3+(0.000003)*V212^2-0.004*V212+2.013)*('Exhaust Gas Math'!$E$10/(T212+'Exhaust Gas Math'!$E$10))+(357.45*V212^-1.004)*(T212/(T212+'Exhaust Gas Math'!$E$10))</f>
        <v>1.1094812802349876</v>
      </c>
      <c r="P212">
        <f t="shared" si="55"/>
        <v>76.033610737452193</v>
      </c>
      <c r="Q212">
        <f t="shared" si="47"/>
        <v>4.0647983060474748E-4</v>
      </c>
      <c r="R212" s="4">
        <f t="shared" si="48"/>
        <v>4.462491268988686E-4</v>
      </c>
      <c r="S212">
        <f t="shared" si="56"/>
        <v>3.7983583706653813E-4</v>
      </c>
      <c r="T212">
        <f>S212*'Exhaust Gas Math'!$C$14</f>
        <v>4.4999816538849263E-4</v>
      </c>
      <c r="U212">
        <f>(T212/'Exhaust Gas Math'!$B$14)+('Exhaust Gas Math'!$D$10)</f>
        <v>1.5973840198783798E-2</v>
      </c>
      <c r="V212">
        <f>('Exhaust Gas Math'!$E$10*((-0.000000001)*V211^3+(0.000002)*V211^2-0.0012*V211+1.3446)*$B$18+T212*'Exhaust Gas Math'!$D$14*$B$17)/('Exhaust Gas Math'!$E$10*((-0.000000001)*V211^3+(0.000002)*V211^2-0.0012*V211+1.3446)+T212*'Exhaust Gas Math'!$D$14)</f>
        <v>314.41629299069012</v>
      </c>
      <c r="W212">
        <f t="shared" si="49"/>
        <v>93577.413477158188</v>
      </c>
      <c r="X212">
        <f t="shared" si="50"/>
        <v>93653.447087895634</v>
      </c>
    </row>
    <row r="213" spans="3:24" x14ac:dyDescent="0.2">
      <c r="C213" s="1"/>
      <c r="D213" s="1"/>
      <c r="E213">
        <f t="shared" si="43"/>
        <v>2.6124999999999999E-2</v>
      </c>
      <c r="F213">
        <f t="shared" si="44"/>
        <v>94961.59840131145</v>
      </c>
      <c r="H213" s="1">
        <v>2.6124999999999999E-2</v>
      </c>
      <c r="I213" s="1">
        <f t="shared" si="51"/>
        <v>220.5</v>
      </c>
      <c r="J213" s="1">
        <f t="shared" si="52"/>
        <v>1</v>
      </c>
      <c r="K213" s="1">
        <f t="shared" si="53"/>
        <v>2.815129640653721E-3</v>
      </c>
      <c r="L213" s="1">
        <f t="shared" si="54"/>
        <v>0.37</v>
      </c>
      <c r="M213" s="4">
        <f t="shared" si="45"/>
        <v>5.5804869109520983E-2</v>
      </c>
      <c r="N213" s="1">
        <f t="shared" si="46"/>
        <v>-12.935509719091595</v>
      </c>
      <c r="O213">
        <f>((-0.0000000008)*V213^3+(0.000003)*V213^2-0.004*V213+2.013)*('Exhaust Gas Math'!$E$10/(T213+'Exhaust Gas Math'!$E$10))+(357.45*V213^-1.004)*(T213/(T213+'Exhaust Gas Math'!$E$10))</f>
        <v>1.1087800825321703</v>
      </c>
      <c r="P213">
        <f t="shared" si="55"/>
        <v>92.764650673270438</v>
      </c>
      <c r="Q213">
        <f t="shared" si="47"/>
        <v>3.955571014079563E-4</v>
      </c>
      <c r="R213" s="4">
        <f t="shared" si="48"/>
        <v>4.3532639770207742E-4</v>
      </c>
      <c r="S213">
        <f t="shared" si="56"/>
        <v>3.7529565263150146E-4</v>
      </c>
      <c r="T213">
        <f>S213*'Exhaust Gas Math'!$C$14</f>
        <v>4.4461932941011181E-4</v>
      </c>
      <c r="U213">
        <f>(T213/'Exhaust Gas Math'!$B$14)+('Exhaust Gas Math'!$D$10)</f>
        <v>1.578817102452143E-2</v>
      </c>
      <c r="V213">
        <f>('Exhaust Gas Math'!$E$10*((-0.000000001)*V212^3+(0.000002)*V212^2-0.0012*V212+1.3446)*$B$18+T213*'Exhaust Gas Math'!$D$14*$B$17)/('Exhaust Gas Math'!$E$10*((-0.000000001)*V212^3+(0.000002)*V212^2-0.0012*V212+1.3446)+T213*'Exhaust Gas Math'!$D$14)</f>
        <v>314.61013183422045</v>
      </c>
      <c r="W213">
        <f t="shared" si="49"/>
        <v>94868.833750638179</v>
      </c>
      <c r="X213">
        <f t="shared" si="50"/>
        <v>94961.59840131145</v>
      </c>
    </row>
    <row r="214" spans="3:24" x14ac:dyDescent="0.2">
      <c r="C214" s="1"/>
      <c r="D214" s="1"/>
      <c r="E214">
        <f t="shared" si="43"/>
        <v>2.6249999999999999E-2</v>
      </c>
      <c r="F214">
        <f t="shared" si="44"/>
        <v>96600.065575741639</v>
      </c>
      <c r="H214" s="1">
        <v>2.6249999999999999E-2</v>
      </c>
      <c r="I214" s="1">
        <f t="shared" si="51"/>
        <v>225</v>
      </c>
      <c r="J214" s="1">
        <f t="shared" si="52"/>
        <v>1</v>
      </c>
      <c r="K214" s="1">
        <f t="shared" si="53"/>
        <v>2.5022034913072463E-3</v>
      </c>
      <c r="L214" s="1">
        <f t="shared" si="54"/>
        <v>0.33</v>
      </c>
      <c r="M214" s="4">
        <f t="shared" si="45"/>
        <v>5.411528496361355E-2</v>
      </c>
      <c r="N214" s="1">
        <f t="shared" si="46"/>
        <v>-14.083938913962024</v>
      </c>
      <c r="O214">
        <f>((-0.0000000008)*V214^3+(0.000003)*V214^2-0.004*V214+2.013)*('Exhaust Gas Math'!$E$10/(T214+'Exhaust Gas Math'!$E$10))+(357.45*V214^-1.004)*(T214/(T214+'Exhaust Gas Math'!$E$10))</f>
        <v>1.1080791690388438</v>
      </c>
      <c r="P214">
        <f t="shared" si="55"/>
        <v>109.89781565383939</v>
      </c>
      <c r="Q214">
        <f t="shared" si="47"/>
        <v>3.8358095993491846E-4</v>
      </c>
      <c r="R214" s="4">
        <f t="shared" si="48"/>
        <v>4.2335025622903958E-4</v>
      </c>
      <c r="S214">
        <f t="shared" si="56"/>
        <v>3.7085577027830697E-4</v>
      </c>
      <c r="T214">
        <f>S214*'Exhaust Gas Math'!$C$14</f>
        <v>4.393593230639274E-4</v>
      </c>
      <c r="U214">
        <f>(T214/'Exhaust Gas Math'!$B$14)+('Exhaust Gas Math'!$D$10)</f>
        <v>1.5606603667041814E-2</v>
      </c>
      <c r="V214">
        <f>('Exhaust Gas Math'!$E$10*((-0.000000001)*V213^3+(0.000002)*V213^2-0.0012*V213+1.3446)*$B$18+T214*'Exhaust Gas Math'!$D$14*$B$17)/('Exhaust Gas Math'!$E$10*((-0.000000001)*V213^3+(0.000002)*V213^2-0.0012*V213+1.3446)+T214*'Exhaust Gas Math'!$D$14)</f>
        <v>314.80415008694615</v>
      </c>
      <c r="W214">
        <f t="shared" si="49"/>
        <v>96490.167760087803</v>
      </c>
      <c r="X214">
        <f t="shared" si="50"/>
        <v>96600.065575741639</v>
      </c>
    </row>
    <row r="215" spans="3:24" x14ac:dyDescent="0.2">
      <c r="C215" s="1"/>
      <c r="D215" s="1"/>
      <c r="E215">
        <f t="shared" si="43"/>
        <v>2.6374999999999999E-2</v>
      </c>
      <c r="F215">
        <f t="shared" si="44"/>
        <v>98621.390109917586</v>
      </c>
      <c r="H215" s="1">
        <v>2.6374999999999999E-2</v>
      </c>
      <c r="I215" s="1">
        <f t="shared" si="51"/>
        <v>229.5</v>
      </c>
      <c r="J215" s="1">
        <f t="shared" si="52"/>
        <v>1</v>
      </c>
      <c r="K215" s="1">
        <f t="shared" si="53"/>
        <v>2.1989526031074352E-3</v>
      </c>
      <c r="L215" s="1">
        <f t="shared" si="54"/>
        <v>0.28999999999999998</v>
      </c>
      <c r="M215" s="4">
        <f t="shared" si="45"/>
        <v>5.2287503132066801E-2</v>
      </c>
      <c r="N215" s="1">
        <f t="shared" si="46"/>
        <v>-15.14553594204294</v>
      </c>
      <c r="O215">
        <f>((-0.0000000008)*V215^3+(0.000003)*V215^2-0.004*V215+2.013)*('Exhaust Gas Math'!$E$10/(T215+'Exhaust Gas Math'!$E$10))+(357.45*V215^-1.004)*(T215/(T215+'Exhaust Gas Math'!$E$10))</f>
        <v>1.1073984379563007</v>
      </c>
      <c r="P215">
        <f t="shared" si="55"/>
        <v>127.01154613617705</v>
      </c>
      <c r="Q215">
        <f t="shared" si="47"/>
        <v>3.7062524308028639E-4</v>
      </c>
      <c r="R215" s="4">
        <f t="shared" si="48"/>
        <v>4.1039453937440757E-4</v>
      </c>
      <c r="S215">
        <f t="shared" si="56"/>
        <v>3.6663491899257758E-4</v>
      </c>
      <c r="T215">
        <f>S215*'Exhaust Gas Math'!$C$14</f>
        <v>4.3435880665761693E-4</v>
      </c>
      <c r="U215">
        <f>(T215/'Exhaust Gas Math'!$B$14)+('Exhaust Gas Math'!$D$10)</f>
        <v>1.543399350458719E-2</v>
      </c>
      <c r="V215">
        <f>('Exhaust Gas Math'!$E$10*((-0.000000001)*V214^3+(0.000002)*V214^2-0.0012*V214+1.3446)*$B$18+T215*'Exhaust Gas Math'!$D$14*$B$17)/('Exhaust Gas Math'!$E$10*((-0.000000001)*V214^3+(0.000002)*V214^2-0.0012*V214+1.3446)+T215*'Exhaust Gas Math'!$D$14)</f>
        <v>314.99282900074218</v>
      </c>
      <c r="W215">
        <f t="shared" si="49"/>
        <v>98494.378563781414</v>
      </c>
      <c r="X215">
        <f t="shared" si="50"/>
        <v>98621.390109917586</v>
      </c>
    </row>
    <row r="216" spans="3:24" x14ac:dyDescent="0.2">
      <c r="C216" s="1"/>
      <c r="D216" s="1"/>
      <c r="E216">
        <f t="shared" si="43"/>
        <v>2.6499999999999999E-2</v>
      </c>
      <c r="F216">
        <f t="shared" si="44"/>
        <v>101085.43342522036</v>
      </c>
      <c r="H216" s="1">
        <v>2.6499999999999999E-2</v>
      </c>
      <c r="I216" s="1">
        <f t="shared" si="51"/>
        <v>234</v>
      </c>
      <c r="J216" s="1">
        <f t="shared" si="52"/>
        <v>1</v>
      </c>
      <c r="K216" s="1">
        <f t="shared" si="53"/>
        <v>1.9076377553957705E-3</v>
      </c>
      <c r="L216" s="1">
        <f t="shared" si="54"/>
        <v>0.25</v>
      </c>
      <c r="M216" s="4">
        <f t="shared" si="45"/>
        <v>5.0332792497671364E-2</v>
      </c>
      <c r="N216" s="1">
        <f t="shared" si="46"/>
        <v>-16.113755704639388</v>
      </c>
      <c r="O216">
        <f>((-0.0000000008)*V216^3+(0.000003)*V216^2-0.004*V216+2.013)*('Exhaust Gas Math'!$E$10/(T216+'Exhaust Gas Math'!$E$10))+(357.45*V216^-1.004)*(T216/(T216+'Exhaust Gas Math'!$E$10))</f>
        <v>1.1067580373761905</v>
      </c>
      <c r="P216">
        <f t="shared" si="55"/>
        <v>143.68659035457026</v>
      </c>
      <c r="Q216">
        <f t="shared" si="47"/>
        <v>3.5676982714668198E-4</v>
      </c>
      <c r="R216" s="4">
        <f t="shared" si="48"/>
        <v>3.9653912344080316E-4</v>
      </c>
      <c r="S216">
        <f t="shared" si="56"/>
        <v>3.6274357000596106E-4</v>
      </c>
      <c r="T216">
        <f>S216*'Exhaust Gas Math'!$C$14</f>
        <v>4.2974865739316755E-4</v>
      </c>
      <c r="U216">
        <f>(T216/'Exhaust Gas Math'!$B$14)+('Exhaust Gas Math'!$D$10)</f>
        <v>1.527485821758514E-2</v>
      </c>
      <c r="V216">
        <f>('Exhaust Gas Math'!$E$10*((-0.000000001)*V215^3+(0.000002)*V215^2-0.0012*V215+1.3446)*$B$18+T216*'Exhaust Gas Math'!$D$14*$B$17)/('Exhaust Gas Math'!$E$10*((-0.000000001)*V215^3+(0.000002)*V215^2-0.0012*V215+1.3446)+T216*'Exhaust Gas Math'!$D$14)</f>
        <v>315.17055224355505</v>
      </c>
      <c r="W216">
        <f t="shared" si="49"/>
        <v>100941.74683486579</v>
      </c>
      <c r="X216">
        <f t="shared" si="50"/>
        <v>101085.43342522036</v>
      </c>
    </row>
    <row r="217" spans="3:24" x14ac:dyDescent="0.2">
      <c r="C217" s="1"/>
      <c r="D217" s="1"/>
      <c r="E217">
        <f t="shared" si="43"/>
        <v>2.6624999999999999E-2</v>
      </c>
      <c r="F217">
        <f t="shared" si="44"/>
        <v>104017.17947895621</v>
      </c>
      <c r="H217" s="1">
        <v>2.6624999999999999E-2</v>
      </c>
      <c r="I217" s="1">
        <f t="shared" si="51"/>
        <v>238.5</v>
      </c>
      <c r="J217" s="1">
        <f t="shared" si="52"/>
        <v>1</v>
      </c>
      <c r="K217" s="1">
        <f t="shared" si="53"/>
        <v>1.6304307426012236E-3</v>
      </c>
      <c r="L217" s="1">
        <f t="shared" si="54"/>
        <v>0.22</v>
      </c>
      <c r="M217" s="4">
        <f t="shared" si="45"/>
        <v>4.8263204501495627E-2</v>
      </c>
      <c r="N217" s="1">
        <f t="shared" si="46"/>
        <v>-16.982628804949179</v>
      </c>
      <c r="O217">
        <f>((-0.0000000008)*V217^3+(0.000003)*V217^2-0.004*V217+2.013)*('Exhaust Gas Math'!$E$10/(T217+'Exhaust Gas Math'!$E$10))+(357.45*V217^-1.004)*(T217/(T217+'Exhaust Gas Math'!$E$10))</f>
        <v>1.1061498897500961</v>
      </c>
      <c r="P217">
        <f t="shared" si="55"/>
        <v>159.51216849057403</v>
      </c>
      <c r="Q217">
        <f t="shared" si="47"/>
        <v>3.4210013538072987E-4</v>
      </c>
      <c r="R217" s="4">
        <f t="shared" si="48"/>
        <v>3.8186943167485099E-4</v>
      </c>
      <c r="S217">
        <f t="shared" si="56"/>
        <v>3.5911793338807451E-4</v>
      </c>
      <c r="T217">
        <f>S217*'Exhaust Gas Math'!$C$14</f>
        <v>4.2545330222338017E-4</v>
      </c>
      <c r="U217">
        <f>(T217/'Exhaust Gas Math'!$B$14)+('Exhaust Gas Math'!$D$10)</f>
        <v>1.5126589140271113E-2</v>
      </c>
      <c r="V217">
        <f>('Exhaust Gas Math'!$E$10*((-0.000000001)*V216^3+(0.000002)*V216^2-0.0012*V216+1.3446)*$B$18+T217*'Exhaust Gas Math'!$D$14*$B$17)/('Exhaust Gas Math'!$E$10*((-0.000000001)*V216^3+(0.000002)*V216^2-0.0012*V216+1.3446)+T217*'Exhaust Gas Math'!$D$14)</f>
        <v>315.33952559131762</v>
      </c>
      <c r="W217">
        <f t="shared" si="49"/>
        <v>103857.66731046564</v>
      </c>
      <c r="X217">
        <f t="shared" si="50"/>
        <v>104017.17947895621</v>
      </c>
    </row>
    <row r="218" spans="3:24" x14ac:dyDescent="0.2">
      <c r="C218" s="1"/>
      <c r="D218" s="1"/>
      <c r="E218">
        <f t="shared" si="43"/>
        <v>2.6749999999999999E-2</v>
      </c>
      <c r="F218">
        <f t="shared" si="44"/>
        <v>107533.77445578648</v>
      </c>
      <c r="H218" s="1">
        <v>2.6749999999999999E-2</v>
      </c>
      <c r="I218" s="1">
        <f t="shared" si="51"/>
        <v>243</v>
      </c>
      <c r="J218" s="1">
        <f t="shared" si="52"/>
        <v>1</v>
      </c>
      <c r="K218" s="1">
        <f t="shared" si="53"/>
        <v>1.3693981831978804E-3</v>
      </c>
      <c r="L218" s="1">
        <f t="shared" si="54"/>
        <v>0.18</v>
      </c>
      <c r="M218" s="4">
        <f t="shared" si="45"/>
        <v>4.6091498841743676E-2</v>
      </c>
      <c r="N218" s="1">
        <f t="shared" si="46"/>
        <v>-17.746798351379358</v>
      </c>
      <c r="O218">
        <f>((-0.0000000008)*V218^3+(0.000003)*V218^2-0.004*V218+2.013)*('Exhaust Gas Math'!$E$10/(T218+'Exhaust Gas Math'!$E$10))+(357.45*V218^-1.004)*(T218/(T218+'Exhaust Gas Math'!$E$10))</f>
        <v>1.1056188750414901</v>
      </c>
      <c r="P218">
        <f t="shared" si="55"/>
        <v>174.10669756963705</v>
      </c>
      <c r="Q218">
        <f t="shared" si="47"/>
        <v>3.2670661131033342E-4</v>
      </c>
      <c r="R218" s="4">
        <f t="shared" si="48"/>
        <v>3.6647590760445459E-4</v>
      </c>
      <c r="S218">
        <f t="shared" si="56"/>
        <v>3.5600513376540219E-4</v>
      </c>
      <c r="T218">
        <f>S218*'Exhaust Gas Math'!$C$14</f>
        <v>4.217655140192904E-4</v>
      </c>
      <c r="U218">
        <f>(T218/'Exhaust Gas Math'!$B$14)+('Exhaust Gas Math'!$D$10)</f>
        <v>1.4999292343443714E-2</v>
      </c>
      <c r="V218">
        <f>('Exhaust Gas Math'!$E$10*((-0.000000001)*V217^3+(0.000002)*V217^2-0.0012*V217+1.3446)*$B$18+T218*'Exhaust Gas Math'!$D$14*$B$17)/('Exhaust Gas Math'!$E$10*((-0.000000001)*V217^3+(0.000002)*V217^2-0.0012*V217+1.3446)+T218*'Exhaust Gas Math'!$D$14)</f>
        <v>315.48722656134368</v>
      </c>
      <c r="W218">
        <f t="shared" si="49"/>
        <v>107359.66775821685</v>
      </c>
      <c r="X218">
        <f t="shared" si="50"/>
        <v>107533.77445578648</v>
      </c>
    </row>
    <row r="219" spans="3:24" x14ac:dyDescent="0.2">
      <c r="C219" s="1"/>
      <c r="D219" s="1"/>
      <c r="E219">
        <f t="shared" si="43"/>
        <v>2.6875E-2</v>
      </c>
      <c r="F219">
        <f t="shared" si="44"/>
        <v>111674.71588883131</v>
      </c>
      <c r="H219" s="1">
        <v>2.6875E-2</v>
      </c>
      <c r="I219" s="1">
        <f t="shared" si="51"/>
        <v>247.5</v>
      </c>
      <c r="J219" s="1">
        <f t="shared" si="52"/>
        <v>1</v>
      </c>
      <c r="K219" s="1">
        <f t="shared" si="53"/>
        <v>1.1264861127645832E-3</v>
      </c>
      <c r="L219" s="1">
        <f t="shared" si="54"/>
        <v>0.15</v>
      </c>
      <c r="M219" s="4">
        <f t="shared" si="45"/>
        <v>4.3831064805973374E-2</v>
      </c>
      <c r="N219" s="1">
        <f t="shared" si="46"/>
        <v>-18.401552984563985</v>
      </c>
      <c r="O219">
        <f>((-0.0000000008)*V219^3+(0.000003)*V219^2-0.004*V219+2.013)*('Exhaust Gas Math'!$E$10/(T219+'Exhaust Gas Math'!$E$10))+(357.45*V219^-1.004)*(T219/(T219+'Exhaust Gas Math'!$E$10))</f>
        <v>1.1051513286850689</v>
      </c>
      <c r="P219">
        <f t="shared" si="55"/>
        <v>187.11159785884831</v>
      </c>
      <c r="Q219">
        <f t="shared" si="47"/>
        <v>3.1068416113025333E-4</v>
      </c>
      <c r="R219" s="4">
        <f t="shared" si="48"/>
        <v>3.5045345742437445E-4</v>
      </c>
      <c r="S219">
        <f t="shared" si="56"/>
        <v>3.5330515223167648E-4</v>
      </c>
      <c r="T219">
        <f>S219*'Exhaust Gas Math'!$C$14</f>
        <v>4.1856679863176222E-4</v>
      </c>
      <c r="U219">
        <f>(T219/'Exhaust Gas Math'!$B$14)+('Exhaust Gas Math'!$D$10)</f>
        <v>1.4888877590681263E-2</v>
      </c>
      <c r="V219">
        <f>('Exhaust Gas Math'!$E$10*((-0.000000001)*V218^3+(0.000002)*V218^2-0.0012*V218+1.3446)*$B$18+T219*'Exhaust Gas Math'!$D$14*$B$17)/('Exhaust Gas Math'!$E$10*((-0.000000001)*V218^3+(0.000002)*V218^2-0.0012*V218+1.3446)+T219*'Exhaust Gas Math'!$D$14)</f>
        <v>315.61739781966025</v>
      </c>
      <c r="W219">
        <f t="shared" si="49"/>
        <v>111487.60429097246</v>
      </c>
      <c r="X219">
        <f t="shared" si="50"/>
        <v>111674.71588883131</v>
      </c>
    </row>
    <row r="220" spans="3:24" x14ac:dyDescent="0.2">
      <c r="C220" s="1"/>
      <c r="D220" s="1"/>
      <c r="E220">
        <f t="shared" si="43"/>
        <v>2.7E-2</v>
      </c>
      <c r="F220">
        <f t="shared" si="44"/>
        <v>101325</v>
      </c>
      <c r="H220" s="1">
        <v>2.7E-2</v>
      </c>
      <c r="I220" s="1">
        <f t="shared" si="51"/>
        <v>252</v>
      </c>
      <c r="J220" s="1">
        <f t="shared" si="52"/>
        <v>0</v>
      </c>
      <c r="K220" s="1">
        <f t="shared" si="53"/>
        <v>9.0350547600751615E-4</v>
      </c>
      <c r="L220" s="1">
        <f t="shared" si="54"/>
        <v>0</v>
      </c>
      <c r="M220" s="4">
        <f t="shared" si="45"/>
        <v>4.149583872168585E-2</v>
      </c>
      <c r="N220" s="1">
        <f t="shared" si="46"/>
        <v>-18.942855924461462</v>
      </c>
      <c r="O220">
        <f>((-0.0000000008)*V220^3+(0.000003)*V220^2-0.004*V220+2.013)*('Exhaust Gas Math'!$E$10/(T220+'Exhaust Gas Math'!$E$10))+(357.45*V220^-1.004)*(T220/(T220+'Exhaust Gas Math'!$E$10))</f>
        <v>0.17819999999999947</v>
      </c>
      <c r="P220">
        <f t="shared" si="55"/>
        <v>0</v>
      </c>
      <c r="Q220">
        <f t="shared" si="47"/>
        <v>0</v>
      </c>
      <c r="R220" s="4">
        <f t="shared" si="48"/>
        <v>3.9769296294121147E-5</v>
      </c>
      <c r="S220">
        <f t="shared" si="56"/>
        <v>0</v>
      </c>
      <c r="T220">
        <f>S220*'Exhaust Gas Math'!$C$14</f>
        <v>0</v>
      </c>
      <c r="U220">
        <f>(T220/'Exhaust Gas Math'!$B$14)+('Exhaust Gas Math'!$D$10)</f>
        <v>4.4059320573952224E-4</v>
      </c>
      <c r="V220">
        <f>('Exhaust Gas Math'!$E$10*((-0.000000001)*V219^3+(0.000002)*V219^2-0.0012*V219+1.3446)*$B$18+T220*'Exhaust Gas Math'!$D$14*$B$17)/('Exhaust Gas Math'!$E$10*((-0.000000001)*V219^3+(0.000002)*V219^2-0.0012*V219+1.3446)+T220*'Exhaust Gas Math'!$D$14)</f>
        <v>1100</v>
      </c>
      <c r="W220">
        <f t="shared" si="49"/>
        <v>101325</v>
      </c>
      <c r="X220">
        <f t="shared" si="50"/>
        <v>101325</v>
      </c>
    </row>
    <row r="221" spans="3:24" x14ac:dyDescent="0.2">
      <c r="C221" s="1"/>
      <c r="D221" s="1"/>
      <c r="E221">
        <f t="shared" si="43"/>
        <v>2.7125E-2</v>
      </c>
      <c r="F221">
        <f t="shared" si="44"/>
        <v>101325</v>
      </c>
      <c r="H221" s="1">
        <v>2.7125E-2</v>
      </c>
      <c r="I221" s="1">
        <f t="shared" si="51"/>
        <v>256.5</v>
      </c>
      <c r="J221" s="1">
        <f t="shared" si="52"/>
        <v>0</v>
      </c>
      <c r="K221" s="1">
        <f t="shared" si="53"/>
        <v>7.0211862590484645E-4</v>
      </c>
      <c r="L221" s="1">
        <f t="shared" si="54"/>
        <v>0</v>
      </c>
      <c r="M221" s="4">
        <f t="shared" si="45"/>
        <v>3.9100218034232206E-2</v>
      </c>
      <c r="N221" s="1">
        <f t="shared" si="46"/>
        <v>-19.367369858445826</v>
      </c>
      <c r="O221">
        <f>((-0.0000000008)*V221^3+(0.000003)*V221^2-0.004*V221+2.013)*('Exhaust Gas Math'!$E$10/(T221+'Exhaust Gas Math'!$E$10))+(357.45*V221^-1.004)*(T221/(T221+'Exhaust Gas Math'!$E$10))</f>
        <v>0.17819999999999947</v>
      </c>
      <c r="P221">
        <f t="shared" si="55"/>
        <v>0</v>
      </c>
      <c r="Q221">
        <f t="shared" si="47"/>
        <v>0</v>
      </c>
      <c r="R221" s="4">
        <f t="shared" si="48"/>
        <v>3.9769296294121147E-5</v>
      </c>
      <c r="S221">
        <f t="shared" si="56"/>
        <v>0</v>
      </c>
      <c r="T221">
        <f>S221*'Exhaust Gas Math'!$C$14</f>
        <v>0</v>
      </c>
      <c r="U221">
        <f>(T221/'Exhaust Gas Math'!$B$14)+('Exhaust Gas Math'!$D$10)</f>
        <v>4.4059320573952224E-4</v>
      </c>
      <c r="V221">
        <f>('Exhaust Gas Math'!$E$10*((-0.000000001)*V220^3+(0.000002)*V220^2-0.0012*V220+1.3446)*$B$18+T221*'Exhaust Gas Math'!$D$14*$B$17)/('Exhaust Gas Math'!$E$10*((-0.000000001)*V220^3+(0.000002)*V220^2-0.0012*V220+1.3446)+T221*'Exhaust Gas Math'!$D$14)</f>
        <v>1100</v>
      </c>
      <c r="W221">
        <f t="shared" si="49"/>
        <v>101325</v>
      </c>
      <c r="X221">
        <f t="shared" si="50"/>
        <v>101325</v>
      </c>
    </row>
    <row r="222" spans="3:24" x14ac:dyDescent="0.2">
      <c r="C222" s="1"/>
      <c r="D222" s="1"/>
      <c r="E222">
        <f t="shared" si="43"/>
        <v>2.725E-2</v>
      </c>
      <c r="F222">
        <f t="shared" si="44"/>
        <v>101325</v>
      </c>
      <c r="H222" s="1">
        <v>2.725E-2</v>
      </c>
      <c r="I222" s="1">
        <f t="shared" si="51"/>
        <v>261</v>
      </c>
      <c r="J222" s="1">
        <f t="shared" si="52"/>
        <v>0</v>
      </c>
      <c r="K222" s="1">
        <f t="shared" si="53"/>
        <v>5.2382693062422376E-4</v>
      </c>
      <c r="L222" s="1">
        <f t="shared" si="54"/>
        <v>0</v>
      </c>
      <c r="M222" s="4">
        <f t="shared" si="45"/>
        <v>3.665897254177531E-2</v>
      </c>
      <c r="N222" s="1">
        <f t="shared" si="46"/>
        <v>-19.672477516948863</v>
      </c>
      <c r="O222">
        <f>((-0.0000000008)*V222^3+(0.000003)*V222^2-0.004*V222+2.013)*('Exhaust Gas Math'!$E$10/(T222+'Exhaust Gas Math'!$E$10))+(357.45*V222^-1.004)*(T222/(T222+'Exhaust Gas Math'!$E$10))</f>
        <v>0.17819999999999947</v>
      </c>
      <c r="P222">
        <f t="shared" si="55"/>
        <v>0</v>
      </c>
      <c r="Q222">
        <f t="shared" si="47"/>
        <v>0</v>
      </c>
      <c r="R222" s="4">
        <f t="shared" si="48"/>
        <v>3.9769296294121147E-5</v>
      </c>
      <c r="S222">
        <f t="shared" si="56"/>
        <v>0</v>
      </c>
      <c r="T222">
        <f>S222*'Exhaust Gas Math'!$C$14</f>
        <v>0</v>
      </c>
      <c r="U222">
        <f>(T222/'Exhaust Gas Math'!$B$14)+('Exhaust Gas Math'!$D$10)</f>
        <v>4.4059320573952224E-4</v>
      </c>
      <c r="V222">
        <f>('Exhaust Gas Math'!$E$10*((-0.000000001)*V221^3+(0.000002)*V221^2-0.0012*V221+1.3446)*$B$18+T222*'Exhaust Gas Math'!$D$14*$B$17)/('Exhaust Gas Math'!$E$10*((-0.000000001)*V221^3+(0.000002)*V221^2-0.0012*V221+1.3446)+T222*'Exhaust Gas Math'!$D$14)</f>
        <v>1100</v>
      </c>
      <c r="W222">
        <f t="shared" si="49"/>
        <v>101325</v>
      </c>
      <c r="X222">
        <f t="shared" si="50"/>
        <v>101325</v>
      </c>
    </row>
    <row r="223" spans="3:24" x14ac:dyDescent="0.2">
      <c r="C223" s="1"/>
      <c r="D223" s="1"/>
      <c r="E223">
        <f t="shared" si="43"/>
        <v>2.7375E-2</v>
      </c>
      <c r="F223">
        <f t="shared" si="44"/>
        <v>101325</v>
      </c>
      <c r="H223" s="1">
        <v>2.7375E-2</v>
      </c>
      <c r="I223" s="1">
        <f t="shared" si="51"/>
        <v>265.5</v>
      </c>
      <c r="J223" s="1">
        <f t="shared" si="52"/>
        <v>0</v>
      </c>
      <c r="K223" s="1">
        <f t="shared" si="53"/>
        <v>3.6995958060542268E-4</v>
      </c>
      <c r="L223" s="1">
        <f t="shared" si="54"/>
        <v>0</v>
      </c>
      <c r="M223" s="4">
        <f t="shared" si="45"/>
        <v>3.4187153334572666E-2</v>
      </c>
      <c r="N223" s="1">
        <f t="shared" si="46"/>
        <v>-19.856297809797304</v>
      </c>
      <c r="O223">
        <f>((-0.0000000008)*V223^3+(0.000003)*V223^2-0.004*V223+2.013)*('Exhaust Gas Math'!$E$10/(T223+'Exhaust Gas Math'!$E$10))+(357.45*V223^-1.004)*(T223/(T223+'Exhaust Gas Math'!$E$10))</f>
        <v>0.17819999999999947</v>
      </c>
      <c r="P223">
        <f t="shared" si="55"/>
        <v>0</v>
      </c>
      <c r="Q223">
        <f t="shared" si="47"/>
        <v>0</v>
      </c>
      <c r="R223" s="4">
        <f t="shared" si="48"/>
        <v>3.9769296294121147E-5</v>
      </c>
      <c r="S223">
        <f t="shared" si="56"/>
        <v>0</v>
      </c>
      <c r="T223">
        <f>S223*'Exhaust Gas Math'!$C$14</f>
        <v>0</v>
      </c>
      <c r="U223">
        <f>(T223/'Exhaust Gas Math'!$B$14)+('Exhaust Gas Math'!$D$10)</f>
        <v>4.4059320573952224E-4</v>
      </c>
      <c r="V223">
        <f>('Exhaust Gas Math'!$E$10*((-0.000000001)*V222^3+(0.000002)*V222^2-0.0012*V222+1.3446)*$B$18+T223*'Exhaust Gas Math'!$D$14*$B$17)/('Exhaust Gas Math'!$E$10*((-0.000000001)*V222^3+(0.000002)*V222^2-0.0012*V222+1.3446)+T223*'Exhaust Gas Math'!$D$14)</f>
        <v>1100</v>
      </c>
      <c r="W223">
        <f t="shared" si="49"/>
        <v>101325</v>
      </c>
      <c r="X223">
        <f t="shared" si="50"/>
        <v>101325</v>
      </c>
    </row>
    <row r="224" spans="3:24" x14ac:dyDescent="0.2">
      <c r="C224" s="1"/>
      <c r="D224" s="1"/>
      <c r="E224">
        <f t="shared" si="43"/>
        <v>2.75E-2</v>
      </c>
      <c r="F224">
        <f t="shared" si="44"/>
        <v>101325</v>
      </c>
      <c r="H224" s="1">
        <v>2.75E-2</v>
      </c>
      <c r="I224" s="1">
        <f t="shared" si="51"/>
        <v>270</v>
      </c>
      <c r="J224" s="1">
        <f t="shared" si="52"/>
        <v>0</v>
      </c>
      <c r="K224" s="1">
        <f t="shared" si="53"/>
        <v>2.416636792528762E-4</v>
      </c>
      <c r="L224" s="1">
        <f t="shared" si="54"/>
        <v>0</v>
      </c>
      <c r="M224" s="4">
        <f t="shared" si="45"/>
        <v>3.1699999999999964E-2</v>
      </c>
      <c r="N224" s="1">
        <f t="shared" si="46"/>
        <v>-19.917697423759289</v>
      </c>
      <c r="O224">
        <f>((-0.0000000008)*V224^3+(0.000003)*V224^2-0.004*V224+2.013)*('Exhaust Gas Math'!$E$10/(T224+'Exhaust Gas Math'!$E$10))+(357.45*V224^-1.004)*(T224/(T224+'Exhaust Gas Math'!$E$10))</f>
        <v>0.17819999999999947</v>
      </c>
      <c r="P224">
        <f t="shared" si="55"/>
        <v>0</v>
      </c>
      <c r="Q224">
        <f t="shared" si="47"/>
        <v>0</v>
      </c>
      <c r="R224" s="4">
        <f t="shared" si="48"/>
        <v>3.9769296294121147E-5</v>
      </c>
      <c r="S224">
        <f t="shared" si="56"/>
        <v>0</v>
      </c>
      <c r="T224">
        <f>S224*'Exhaust Gas Math'!$C$14</f>
        <v>0</v>
      </c>
      <c r="U224">
        <f>(T224/'Exhaust Gas Math'!$B$14)+('Exhaust Gas Math'!$D$10)</f>
        <v>4.4059320573952224E-4</v>
      </c>
      <c r="V224">
        <f>('Exhaust Gas Math'!$E$10*((-0.000000001)*V223^3+(0.000002)*V223^2-0.0012*V223+1.3446)*$B$18+T224*'Exhaust Gas Math'!$D$14*$B$17)/('Exhaust Gas Math'!$E$10*((-0.000000001)*V223^3+(0.000002)*V223^2-0.0012*V223+1.3446)+T224*'Exhaust Gas Math'!$D$14)</f>
        <v>1100</v>
      </c>
      <c r="W224">
        <f t="shared" si="49"/>
        <v>101325</v>
      </c>
      <c r="X224">
        <f t="shared" si="50"/>
        <v>101325</v>
      </c>
    </row>
    <row r="225" spans="3:24" x14ac:dyDescent="0.2">
      <c r="C225" s="1"/>
      <c r="D225" s="1"/>
      <c r="E225">
        <f t="shared" si="43"/>
        <v>2.7625E-2</v>
      </c>
      <c r="F225">
        <f t="shared" si="44"/>
        <v>101325</v>
      </c>
      <c r="H225" s="1">
        <v>2.7625E-2</v>
      </c>
      <c r="I225" s="1">
        <f t="shared" si="51"/>
        <v>274.5</v>
      </c>
      <c r="J225" s="1">
        <f t="shared" si="52"/>
        <v>0</v>
      </c>
      <c r="K225" s="1">
        <f t="shared" si="53"/>
        <v>1.3989569111346129E-4</v>
      </c>
      <c r="L225" s="1">
        <f t="shared" si="54"/>
        <v>0</v>
      </c>
      <c r="M225" s="4">
        <f t="shared" si="45"/>
        <v>2.9212846665427266E-2</v>
      </c>
      <c r="N225" s="1">
        <f t="shared" si="46"/>
        <v>-19.856297809797301</v>
      </c>
      <c r="O225">
        <f>((-0.0000000008)*V225^3+(0.000003)*V225^2-0.004*V225+2.013)*('Exhaust Gas Math'!$E$10/(T225+'Exhaust Gas Math'!$E$10))+(357.45*V225^-1.004)*(T225/(T225+'Exhaust Gas Math'!$E$10))</f>
        <v>0.17819999999999947</v>
      </c>
      <c r="P225">
        <f t="shared" si="55"/>
        <v>0</v>
      </c>
      <c r="Q225">
        <f t="shared" si="47"/>
        <v>0</v>
      </c>
      <c r="R225" s="4">
        <f t="shared" si="48"/>
        <v>3.9769296294121147E-5</v>
      </c>
      <c r="S225">
        <f t="shared" si="56"/>
        <v>0</v>
      </c>
      <c r="T225">
        <f>S225*'Exhaust Gas Math'!$C$14</f>
        <v>0</v>
      </c>
      <c r="U225">
        <f>(T225/'Exhaust Gas Math'!$B$14)+('Exhaust Gas Math'!$D$10)</f>
        <v>4.4059320573952224E-4</v>
      </c>
      <c r="V225">
        <f>('Exhaust Gas Math'!$E$10*((-0.000000001)*V224^3+(0.000002)*V224^2-0.0012*V224+1.3446)*$B$18+T225*'Exhaust Gas Math'!$D$14*$B$17)/('Exhaust Gas Math'!$E$10*((-0.000000001)*V224^3+(0.000002)*V224^2-0.0012*V224+1.3446)+T225*'Exhaust Gas Math'!$D$14)</f>
        <v>1100</v>
      </c>
      <c r="W225">
        <f t="shared" si="49"/>
        <v>101325</v>
      </c>
      <c r="X225">
        <f t="shared" si="50"/>
        <v>101325</v>
      </c>
    </row>
    <row r="226" spans="3:24" x14ac:dyDescent="0.2">
      <c r="C226" s="1"/>
      <c r="D226" s="1"/>
      <c r="E226">
        <f t="shared" si="43"/>
        <v>2.775E-2</v>
      </c>
      <c r="F226">
        <f t="shared" si="44"/>
        <v>101325</v>
      </c>
      <c r="H226" s="1">
        <v>2.775E-2</v>
      </c>
      <c r="I226" s="1">
        <f t="shared" si="51"/>
        <v>279</v>
      </c>
      <c r="J226" s="1">
        <f t="shared" si="52"/>
        <v>0</v>
      </c>
      <c r="K226" s="1">
        <f t="shared" si="53"/>
        <v>6.541431129463782E-5</v>
      </c>
      <c r="L226" s="1">
        <f t="shared" si="54"/>
        <v>0</v>
      </c>
      <c r="M226" s="4">
        <f t="shared" si="45"/>
        <v>2.6741027458224619E-2</v>
      </c>
      <c r="N226" s="1">
        <f t="shared" si="46"/>
        <v>-19.672477516948856</v>
      </c>
      <c r="O226">
        <f>((-0.0000000008)*V226^3+(0.000003)*V226^2-0.004*V226+2.013)*('Exhaust Gas Math'!$E$10/(T226+'Exhaust Gas Math'!$E$10))+(357.45*V226^-1.004)*(T226/(T226+'Exhaust Gas Math'!$E$10))</f>
        <v>0.17819999999999947</v>
      </c>
      <c r="P226">
        <f t="shared" si="55"/>
        <v>0</v>
      </c>
      <c r="Q226">
        <f t="shared" si="47"/>
        <v>0</v>
      </c>
      <c r="R226" s="4">
        <f t="shared" si="48"/>
        <v>3.9769296294121147E-5</v>
      </c>
      <c r="S226">
        <f t="shared" si="56"/>
        <v>0</v>
      </c>
      <c r="T226">
        <f>S226*'Exhaust Gas Math'!$C$14</f>
        <v>0</v>
      </c>
      <c r="U226">
        <f>(T226/'Exhaust Gas Math'!$B$14)+('Exhaust Gas Math'!$D$10)</f>
        <v>4.4059320573952224E-4</v>
      </c>
      <c r="V226">
        <f>('Exhaust Gas Math'!$E$10*((-0.000000001)*V225^3+(0.000002)*V225^2-0.0012*V225+1.3446)*$B$18+T226*'Exhaust Gas Math'!$D$14*$B$17)/('Exhaust Gas Math'!$E$10*((-0.000000001)*V225^3+(0.000002)*V225^2-0.0012*V225+1.3446)+T226*'Exhaust Gas Math'!$D$14)</f>
        <v>1100</v>
      </c>
      <c r="W226">
        <f t="shared" si="49"/>
        <v>101325</v>
      </c>
      <c r="X226">
        <f t="shared" si="50"/>
        <v>101325</v>
      </c>
    </row>
    <row r="227" spans="3:24" x14ac:dyDescent="0.2">
      <c r="C227" s="1"/>
      <c r="D227" s="1"/>
      <c r="E227">
        <f t="shared" si="43"/>
        <v>2.7875E-2</v>
      </c>
      <c r="F227">
        <f t="shared" si="44"/>
        <v>101325</v>
      </c>
      <c r="H227" s="1">
        <v>2.7875E-2</v>
      </c>
      <c r="I227" s="1">
        <f t="shared" si="51"/>
        <v>283.5</v>
      </c>
      <c r="J227" s="1">
        <f t="shared" si="52"/>
        <v>0</v>
      </c>
      <c r="K227" s="1">
        <f t="shared" si="53"/>
        <v>1.877480928240546E-5</v>
      </c>
      <c r="L227" s="1">
        <f t="shared" si="54"/>
        <v>0</v>
      </c>
      <c r="M227" s="4">
        <f t="shared" si="45"/>
        <v>2.4299781965767833E-2</v>
      </c>
      <c r="N227" s="1">
        <f t="shared" si="46"/>
        <v>-19.367369858445834</v>
      </c>
      <c r="O227">
        <f>((-0.0000000008)*V227^3+(0.000003)*V227^2-0.004*V227+2.013)*('Exhaust Gas Math'!$E$10/(T227+'Exhaust Gas Math'!$E$10))+(357.45*V227^-1.004)*(T227/(T227+'Exhaust Gas Math'!$E$10))</f>
        <v>0.17819999999999947</v>
      </c>
      <c r="P227">
        <f t="shared" si="55"/>
        <v>0</v>
      </c>
      <c r="Q227">
        <f t="shared" si="47"/>
        <v>0</v>
      </c>
      <c r="R227" s="4">
        <f t="shared" si="48"/>
        <v>3.9769296294121147E-5</v>
      </c>
      <c r="S227">
        <f t="shared" si="56"/>
        <v>0</v>
      </c>
      <c r="T227">
        <f>S227*'Exhaust Gas Math'!$C$14</f>
        <v>0</v>
      </c>
      <c r="U227">
        <f>(T227/'Exhaust Gas Math'!$B$14)+('Exhaust Gas Math'!$D$10)</f>
        <v>4.4059320573952224E-4</v>
      </c>
      <c r="V227">
        <f>('Exhaust Gas Math'!$E$10*((-0.000000001)*V226^3+(0.000002)*V226^2-0.0012*V226+1.3446)*$B$18+T227*'Exhaust Gas Math'!$D$14*$B$17)/('Exhaust Gas Math'!$E$10*((-0.000000001)*V226^3+(0.000002)*V226^2-0.0012*V226+1.3446)+T227*'Exhaust Gas Math'!$D$14)</f>
        <v>1100</v>
      </c>
      <c r="W227">
        <f t="shared" si="49"/>
        <v>101325</v>
      </c>
      <c r="X227">
        <f t="shared" si="50"/>
        <v>101325</v>
      </c>
    </row>
    <row r="228" spans="3:24" x14ac:dyDescent="0.2">
      <c r="C228" s="1"/>
      <c r="D228" s="1"/>
      <c r="E228">
        <f t="shared" si="43"/>
        <v>2.8000000000000001E-2</v>
      </c>
      <c r="F228">
        <f t="shared" si="44"/>
        <v>101325</v>
      </c>
      <c r="H228" s="1">
        <v>2.8000000000000001E-2</v>
      </c>
      <c r="I228" s="1">
        <f t="shared" si="51"/>
        <v>288</v>
      </c>
      <c r="J228" s="1">
        <f t="shared" si="52"/>
        <v>0</v>
      </c>
      <c r="K228" s="1">
        <f t="shared" si="53"/>
        <v>3.2488932677010932E-7</v>
      </c>
      <c r="L228" s="1">
        <f t="shared" si="54"/>
        <v>0</v>
      </c>
      <c r="M228" s="4">
        <f t="shared" si="45"/>
        <v>2.1904161278314186E-2</v>
      </c>
      <c r="N228" s="1">
        <f t="shared" si="46"/>
        <v>-18.942855924461469</v>
      </c>
      <c r="O228">
        <f>((-0.0000000008)*V228^3+(0.000003)*V228^2-0.004*V228+2.013)*('Exhaust Gas Math'!$E$10/(T228+'Exhaust Gas Math'!$E$10))+(357.45*V228^-1.004)*(T228/(T228+'Exhaust Gas Math'!$E$10))</f>
        <v>0.17819999999999947</v>
      </c>
      <c r="P228">
        <f t="shared" si="55"/>
        <v>0</v>
      </c>
      <c r="Q228">
        <f t="shared" si="47"/>
        <v>0</v>
      </c>
      <c r="R228" s="4">
        <f t="shared" si="48"/>
        <v>3.9769296294121147E-5</v>
      </c>
      <c r="S228">
        <f t="shared" si="56"/>
        <v>0</v>
      </c>
      <c r="T228">
        <f>S228*'Exhaust Gas Math'!$C$14</f>
        <v>0</v>
      </c>
      <c r="U228">
        <f>(T228/'Exhaust Gas Math'!$B$14)+('Exhaust Gas Math'!$D$10)</f>
        <v>4.4059320573952224E-4</v>
      </c>
      <c r="V228">
        <f>('Exhaust Gas Math'!$E$10*((-0.000000001)*V227^3+(0.000002)*V227^2-0.0012*V227+1.3446)*$B$18+T228*'Exhaust Gas Math'!$D$14*$B$17)/('Exhaust Gas Math'!$E$10*((-0.000000001)*V227^3+(0.000002)*V227^2-0.0012*V227+1.3446)+T228*'Exhaust Gas Math'!$D$14)</f>
        <v>1100</v>
      </c>
      <c r="W228">
        <f t="shared" si="49"/>
        <v>101325</v>
      </c>
      <c r="X228">
        <f t="shared" si="50"/>
        <v>101325</v>
      </c>
    </row>
    <row r="229" spans="3:24" x14ac:dyDescent="0.2">
      <c r="C229" s="1"/>
      <c r="D229" s="1"/>
      <c r="E229">
        <f t="shared" si="43"/>
        <v>2.8125000000000001E-2</v>
      </c>
      <c r="F229">
        <f t="shared" si="44"/>
        <v>101325</v>
      </c>
      <c r="H229" s="1">
        <v>2.8125000000000001E-2</v>
      </c>
      <c r="I229" s="1">
        <f t="shared" si="51"/>
        <v>292.5</v>
      </c>
      <c r="J229" s="1">
        <f t="shared" si="52"/>
        <v>0</v>
      </c>
      <c r="K229" s="1">
        <f t="shared" si="53"/>
        <v>1.0202098256153168E-5</v>
      </c>
      <c r="L229" s="1">
        <f t="shared" si="54"/>
        <v>0</v>
      </c>
      <c r="M229" s="4">
        <f t="shared" si="45"/>
        <v>1.9568935194026658E-2</v>
      </c>
      <c r="N229" s="1">
        <f t="shared" si="46"/>
        <v>-18.401552984563995</v>
      </c>
      <c r="O229">
        <f>((-0.0000000008)*V229^3+(0.000003)*V229^2-0.004*V229+2.013)*('Exhaust Gas Math'!$E$10/(T229+'Exhaust Gas Math'!$E$10))+(357.45*V229^-1.004)*(T229/(T229+'Exhaust Gas Math'!$E$10))</f>
        <v>0.17819999999999947</v>
      </c>
      <c r="P229">
        <f t="shared" si="55"/>
        <v>0</v>
      </c>
      <c r="Q229">
        <f t="shared" si="47"/>
        <v>0</v>
      </c>
      <c r="R229" s="4">
        <f t="shared" si="48"/>
        <v>3.9769296294121147E-5</v>
      </c>
      <c r="S229">
        <f t="shared" si="56"/>
        <v>0</v>
      </c>
      <c r="T229">
        <f>S229*'Exhaust Gas Math'!$C$14</f>
        <v>0</v>
      </c>
      <c r="U229">
        <f>(T229/'Exhaust Gas Math'!$B$14)+('Exhaust Gas Math'!$D$10)</f>
        <v>4.4059320573952224E-4</v>
      </c>
      <c r="V229">
        <f>('Exhaust Gas Math'!$E$10*((-0.000000001)*V228^3+(0.000002)*V228^2-0.0012*V228+1.3446)*$B$18+T229*'Exhaust Gas Math'!$D$14*$B$17)/('Exhaust Gas Math'!$E$10*((-0.000000001)*V228^3+(0.000002)*V228^2-0.0012*V228+1.3446)+T229*'Exhaust Gas Math'!$D$14)</f>
        <v>1100</v>
      </c>
      <c r="W229">
        <f t="shared" si="49"/>
        <v>101325</v>
      </c>
      <c r="X229">
        <f t="shared" si="50"/>
        <v>101325</v>
      </c>
    </row>
    <row r="230" spans="3:24" x14ac:dyDescent="0.2">
      <c r="C230" s="1"/>
      <c r="D230" s="1"/>
      <c r="E230">
        <f t="shared" si="43"/>
        <v>2.8250000000000001E-2</v>
      </c>
      <c r="F230">
        <f t="shared" si="44"/>
        <v>101325</v>
      </c>
      <c r="H230" s="1">
        <v>2.8250000000000001E-2</v>
      </c>
      <c r="I230" s="1">
        <f t="shared" si="51"/>
        <v>297</v>
      </c>
      <c r="J230" s="1">
        <f t="shared" si="52"/>
        <v>0</v>
      </c>
      <c r="K230" s="1">
        <f t="shared" si="53"/>
        <v>4.8332800045838061E-5</v>
      </c>
      <c r="L230" s="1">
        <f t="shared" si="54"/>
        <v>0</v>
      </c>
      <c r="M230" s="4">
        <f t="shared" si="45"/>
        <v>1.730850115825636E-2</v>
      </c>
      <c r="N230" s="1">
        <f t="shared" si="46"/>
        <v>-17.746798351379372</v>
      </c>
      <c r="O230">
        <f>((-0.0000000008)*V230^3+(0.000003)*V230^2-0.004*V230+2.013)*('Exhaust Gas Math'!$E$10/(T230+'Exhaust Gas Math'!$E$10))+(357.45*V230^-1.004)*(T230/(T230+'Exhaust Gas Math'!$E$10))</f>
        <v>0.17819999999999947</v>
      </c>
      <c r="P230">
        <f t="shared" si="55"/>
        <v>0</v>
      </c>
      <c r="Q230">
        <f t="shared" si="47"/>
        <v>0</v>
      </c>
      <c r="R230" s="4">
        <f t="shared" si="48"/>
        <v>3.9769296294121147E-5</v>
      </c>
      <c r="S230">
        <f t="shared" si="56"/>
        <v>0</v>
      </c>
      <c r="T230">
        <f>S230*'Exhaust Gas Math'!$C$14</f>
        <v>0</v>
      </c>
      <c r="U230">
        <f>(T230/'Exhaust Gas Math'!$B$14)+('Exhaust Gas Math'!$D$10)</f>
        <v>4.4059320573952224E-4</v>
      </c>
      <c r="V230">
        <f>('Exhaust Gas Math'!$E$10*((-0.000000001)*V229^3+(0.000002)*V229^2-0.0012*V229+1.3446)*$B$18+T230*'Exhaust Gas Math'!$D$14*$B$17)/('Exhaust Gas Math'!$E$10*((-0.000000001)*V229^3+(0.000002)*V229^2-0.0012*V229+1.3446)+T230*'Exhaust Gas Math'!$D$14)</f>
        <v>1100</v>
      </c>
      <c r="W230">
        <f t="shared" si="49"/>
        <v>101325</v>
      </c>
      <c r="X230">
        <f t="shared" si="50"/>
        <v>101325</v>
      </c>
    </row>
    <row r="231" spans="3:24" x14ac:dyDescent="0.2">
      <c r="C231" s="1"/>
      <c r="D231" s="1"/>
      <c r="E231">
        <f t="shared" si="43"/>
        <v>2.8375000000000001E-2</v>
      </c>
      <c r="F231">
        <f t="shared" si="44"/>
        <v>101325</v>
      </c>
      <c r="H231" s="1">
        <v>2.8375000000000001E-2</v>
      </c>
      <c r="I231" s="1">
        <f t="shared" si="51"/>
        <v>301.5</v>
      </c>
      <c r="J231" s="1">
        <f t="shared" si="52"/>
        <v>0</v>
      </c>
      <c r="K231" s="1">
        <f t="shared" si="53"/>
        <v>1.1443272478521083E-4</v>
      </c>
      <c r="L231" s="1">
        <f t="shared" si="54"/>
        <v>0</v>
      </c>
      <c r="M231" s="4">
        <f t="shared" si="45"/>
        <v>1.5136795498504406E-2</v>
      </c>
      <c r="N231" s="1">
        <f t="shared" si="46"/>
        <v>-16.982628804949194</v>
      </c>
      <c r="O231">
        <f>((-0.0000000008)*V231^3+(0.000003)*V231^2-0.004*V231+2.013)*('Exhaust Gas Math'!$E$10/(T231+'Exhaust Gas Math'!$E$10))+(357.45*V231^-1.004)*(T231/(T231+'Exhaust Gas Math'!$E$10))</f>
        <v>0.17819999999999947</v>
      </c>
      <c r="P231">
        <f t="shared" si="55"/>
        <v>0</v>
      </c>
      <c r="Q231">
        <f t="shared" si="47"/>
        <v>0</v>
      </c>
      <c r="R231" s="4">
        <f t="shared" si="48"/>
        <v>3.9769296294121147E-5</v>
      </c>
      <c r="S231">
        <f t="shared" si="56"/>
        <v>0</v>
      </c>
      <c r="T231">
        <f>S231*'Exhaust Gas Math'!$C$14</f>
        <v>0</v>
      </c>
      <c r="U231">
        <f>(T231/'Exhaust Gas Math'!$B$14)+('Exhaust Gas Math'!$D$10)</f>
        <v>4.4059320573952224E-4</v>
      </c>
      <c r="V231">
        <f>('Exhaust Gas Math'!$E$10*((-0.000000001)*V230^3+(0.000002)*V230^2-0.0012*V230+1.3446)*$B$18+T231*'Exhaust Gas Math'!$D$14*$B$17)/('Exhaust Gas Math'!$E$10*((-0.000000001)*V230^3+(0.000002)*V230^2-0.0012*V230+1.3446)+T231*'Exhaust Gas Math'!$D$14)</f>
        <v>1100</v>
      </c>
      <c r="W231">
        <f t="shared" si="49"/>
        <v>101325</v>
      </c>
      <c r="X231">
        <f t="shared" si="50"/>
        <v>101325</v>
      </c>
    </row>
    <row r="232" spans="3:24" x14ac:dyDescent="0.2">
      <c r="C232" s="1"/>
      <c r="D232" s="1"/>
      <c r="E232">
        <f t="shared" si="43"/>
        <v>2.8500000000000001E-2</v>
      </c>
      <c r="F232">
        <f t="shared" si="44"/>
        <v>101325</v>
      </c>
      <c r="H232" s="1">
        <v>2.8500000000000001E-2</v>
      </c>
      <c r="I232" s="1">
        <f t="shared" si="51"/>
        <v>306</v>
      </c>
      <c r="J232" s="1">
        <f t="shared" si="52"/>
        <v>0</v>
      </c>
      <c r="K232" s="1">
        <f t="shared" si="53"/>
        <v>2.0800908795116143E-4</v>
      </c>
      <c r="L232" s="1">
        <f t="shared" si="54"/>
        <v>0</v>
      </c>
      <c r="M232" s="4">
        <f t="shared" si="45"/>
        <v>1.3067207502328572E-2</v>
      </c>
      <c r="N232" s="1">
        <f t="shared" si="46"/>
        <v>-16.11375570463936</v>
      </c>
      <c r="O232">
        <f>((-0.0000000008)*V232^3+(0.000003)*V232^2-0.004*V232+2.013)*('Exhaust Gas Math'!$E$10/(T232+'Exhaust Gas Math'!$E$10))+(357.45*V232^-1.004)*(T232/(T232+'Exhaust Gas Math'!$E$10))</f>
        <v>0.17819999999999947</v>
      </c>
      <c r="P232">
        <f t="shared" si="55"/>
        <v>0</v>
      </c>
      <c r="Q232">
        <f t="shared" si="47"/>
        <v>0</v>
      </c>
      <c r="R232" s="4">
        <f t="shared" si="48"/>
        <v>3.9769296294121147E-5</v>
      </c>
      <c r="S232">
        <f t="shared" si="56"/>
        <v>0</v>
      </c>
      <c r="T232">
        <f>S232*'Exhaust Gas Math'!$C$14</f>
        <v>0</v>
      </c>
      <c r="U232">
        <f>(T232/'Exhaust Gas Math'!$B$14)+('Exhaust Gas Math'!$D$10)</f>
        <v>4.4059320573952224E-4</v>
      </c>
      <c r="V232">
        <f>('Exhaust Gas Math'!$E$10*((-0.000000001)*V231^3+(0.000002)*V231^2-0.0012*V231+1.3446)*$B$18+T232*'Exhaust Gas Math'!$D$14*$B$17)/('Exhaust Gas Math'!$E$10*((-0.000000001)*V231^3+(0.000002)*V231^2-0.0012*V231+1.3446)+T232*'Exhaust Gas Math'!$D$14)</f>
        <v>1100</v>
      </c>
      <c r="W232">
        <f t="shared" si="49"/>
        <v>101325</v>
      </c>
      <c r="X232">
        <f t="shared" si="50"/>
        <v>101325</v>
      </c>
    </row>
    <row r="233" spans="3:24" x14ac:dyDescent="0.2">
      <c r="C233" s="1"/>
      <c r="D233" s="1"/>
      <c r="E233">
        <f t="shared" si="43"/>
        <v>2.8625000000000001E-2</v>
      </c>
      <c r="F233">
        <f t="shared" si="44"/>
        <v>101325</v>
      </c>
      <c r="H233" s="1">
        <v>2.8625000000000001E-2</v>
      </c>
      <c r="I233" s="1">
        <f t="shared" si="51"/>
        <v>310.5</v>
      </c>
      <c r="J233" s="1">
        <f t="shared" si="52"/>
        <v>0</v>
      </c>
      <c r="K233" s="1">
        <f t="shared" si="53"/>
        <v>3.2836426418815859E-4</v>
      </c>
      <c r="L233" s="1">
        <f t="shared" si="54"/>
        <v>0</v>
      </c>
      <c r="M233" s="4">
        <f t="shared" si="45"/>
        <v>1.1112496867933142E-2</v>
      </c>
      <c r="N233" s="1">
        <f t="shared" si="46"/>
        <v>-15.145535942042912</v>
      </c>
      <c r="O233">
        <f>((-0.0000000008)*V233^3+(0.000003)*V233^2-0.004*V233+2.013)*('Exhaust Gas Math'!$E$10/(T233+'Exhaust Gas Math'!$E$10))+(357.45*V233^-1.004)*(T233/(T233+'Exhaust Gas Math'!$E$10))</f>
        <v>0.17819999999999947</v>
      </c>
      <c r="P233">
        <f t="shared" si="55"/>
        <v>0</v>
      </c>
      <c r="Q233">
        <f t="shared" si="47"/>
        <v>0</v>
      </c>
      <c r="R233" s="4">
        <f t="shared" si="48"/>
        <v>3.9769296294121147E-5</v>
      </c>
      <c r="S233">
        <f t="shared" si="56"/>
        <v>0</v>
      </c>
      <c r="T233">
        <f>S233*'Exhaust Gas Math'!$C$14</f>
        <v>0</v>
      </c>
      <c r="U233">
        <f>(T233/'Exhaust Gas Math'!$B$14)+('Exhaust Gas Math'!$D$10)</f>
        <v>4.4059320573952224E-4</v>
      </c>
      <c r="V233">
        <f>('Exhaust Gas Math'!$E$10*((-0.000000001)*V232^3+(0.000002)*V232^2-0.0012*V232+1.3446)*$B$18+T233*'Exhaust Gas Math'!$D$14*$B$17)/('Exhaust Gas Math'!$E$10*((-0.000000001)*V232^3+(0.000002)*V232^2-0.0012*V232+1.3446)+T233*'Exhaust Gas Math'!$D$14)</f>
        <v>1100</v>
      </c>
      <c r="W233">
        <f t="shared" si="49"/>
        <v>101325</v>
      </c>
      <c r="X233">
        <f t="shared" si="50"/>
        <v>101325</v>
      </c>
    </row>
    <row r="234" spans="3:24" x14ac:dyDescent="0.2">
      <c r="C234" s="1"/>
      <c r="D234" s="1"/>
      <c r="E234">
        <f t="shared" si="43"/>
        <v>2.8750000000000001E-2</v>
      </c>
      <c r="F234">
        <f t="shared" si="44"/>
        <v>101325</v>
      </c>
      <c r="H234" s="1">
        <v>2.8750000000000001E-2</v>
      </c>
      <c r="I234" s="1">
        <f t="shared" si="51"/>
        <v>315</v>
      </c>
      <c r="J234" s="1">
        <f t="shared" si="52"/>
        <v>0</v>
      </c>
      <c r="K234" s="1">
        <f t="shared" si="53"/>
        <v>4.7460098820641941E-4</v>
      </c>
      <c r="L234" s="1">
        <f t="shared" si="54"/>
        <v>0</v>
      </c>
      <c r="M234" s="4">
        <f t="shared" si="45"/>
        <v>9.2847150363863998E-3</v>
      </c>
      <c r="N234" s="1">
        <f t="shared" si="46"/>
        <v>-14.083938913961994</v>
      </c>
      <c r="O234">
        <f>((-0.0000000008)*V234^3+(0.000003)*V234^2-0.004*V234+2.013)*('Exhaust Gas Math'!$E$10/(T234+'Exhaust Gas Math'!$E$10))+(357.45*V234^-1.004)*(T234/(T234+'Exhaust Gas Math'!$E$10))</f>
        <v>0.17819999999999947</v>
      </c>
      <c r="P234">
        <f t="shared" si="55"/>
        <v>0</v>
      </c>
      <c r="Q234">
        <f t="shared" si="47"/>
        <v>0</v>
      </c>
      <c r="R234" s="4">
        <f t="shared" si="48"/>
        <v>3.9769296294121147E-5</v>
      </c>
      <c r="S234">
        <f t="shared" si="56"/>
        <v>0</v>
      </c>
      <c r="T234">
        <f>S234*'Exhaust Gas Math'!$C$14</f>
        <v>0</v>
      </c>
      <c r="U234">
        <f>(T234/'Exhaust Gas Math'!$B$14)+('Exhaust Gas Math'!$D$10)</f>
        <v>4.4059320573952224E-4</v>
      </c>
      <c r="V234">
        <f>('Exhaust Gas Math'!$E$10*((-0.000000001)*V233^3+(0.000002)*V233^2-0.0012*V233+1.3446)*$B$18+T234*'Exhaust Gas Math'!$D$14*$B$17)/('Exhaust Gas Math'!$E$10*((-0.000000001)*V233^3+(0.000002)*V233^2-0.0012*V233+1.3446)+T234*'Exhaust Gas Math'!$D$14)</f>
        <v>1100</v>
      </c>
      <c r="W234">
        <f t="shared" si="49"/>
        <v>101325</v>
      </c>
      <c r="X234">
        <f t="shared" si="50"/>
        <v>101325</v>
      </c>
    </row>
    <row r="235" spans="3:24" x14ac:dyDescent="0.2">
      <c r="C235" s="1"/>
      <c r="D235" s="1"/>
      <c r="E235">
        <f t="shared" si="43"/>
        <v>2.8875000000000001E-2</v>
      </c>
      <c r="F235">
        <f t="shared" si="44"/>
        <v>101325</v>
      </c>
      <c r="H235" s="1">
        <v>2.8875000000000001E-2</v>
      </c>
      <c r="I235" s="1">
        <f t="shared" si="51"/>
        <v>319.5</v>
      </c>
      <c r="J235" s="1">
        <f t="shared" si="52"/>
        <v>0</v>
      </c>
      <c r="K235" s="1">
        <f t="shared" si="53"/>
        <v>6.4562904402475866E-4</v>
      </c>
      <c r="L235" s="1">
        <f t="shared" si="54"/>
        <v>0</v>
      </c>
      <c r="M235" s="4">
        <f t="shared" si="45"/>
        <v>7.5951308904789704E-3</v>
      </c>
      <c r="N235" s="1">
        <f t="shared" si="46"/>
        <v>-12.935509719091563</v>
      </c>
      <c r="O235">
        <f>((-0.0000000008)*V235^3+(0.000003)*V235^2-0.004*V235+2.013)*('Exhaust Gas Math'!$E$10/(T235+'Exhaust Gas Math'!$E$10))+(357.45*V235^-1.004)*(T235/(T235+'Exhaust Gas Math'!$E$10))</f>
        <v>0.17819999999999947</v>
      </c>
      <c r="P235">
        <f t="shared" si="55"/>
        <v>0</v>
      </c>
      <c r="Q235">
        <f t="shared" si="47"/>
        <v>0</v>
      </c>
      <c r="R235" s="4">
        <f t="shared" si="48"/>
        <v>3.9769296294121147E-5</v>
      </c>
      <c r="S235">
        <f t="shared" si="56"/>
        <v>0</v>
      </c>
      <c r="T235">
        <f>S235*'Exhaust Gas Math'!$C$14</f>
        <v>0</v>
      </c>
      <c r="U235">
        <f>(T235/'Exhaust Gas Math'!$B$14)+('Exhaust Gas Math'!$D$10)</f>
        <v>4.4059320573952224E-4</v>
      </c>
      <c r="V235">
        <f>('Exhaust Gas Math'!$E$10*((-0.000000001)*V234^3+(0.000002)*V234^2-0.0012*V234+1.3446)*$B$18+T235*'Exhaust Gas Math'!$D$14*$B$17)/('Exhaust Gas Math'!$E$10*((-0.000000001)*V234^3+(0.000002)*V234^2-0.0012*V234+1.3446)+T235*'Exhaust Gas Math'!$D$14)</f>
        <v>1100</v>
      </c>
      <c r="W235">
        <f t="shared" si="49"/>
        <v>101325</v>
      </c>
      <c r="X235">
        <f t="shared" si="50"/>
        <v>101325</v>
      </c>
    </row>
    <row r="236" spans="3:24" x14ac:dyDescent="0.2">
      <c r="C236" s="1"/>
      <c r="D236" s="1"/>
      <c r="E236">
        <f t="shared" si="43"/>
        <v>2.9000000000000001E-2</v>
      </c>
      <c r="F236">
        <f t="shared" si="44"/>
        <v>101325</v>
      </c>
      <c r="H236" s="1">
        <v>2.9000000000000001E-2</v>
      </c>
      <c r="I236" s="1">
        <f t="shared" si="51"/>
        <v>324</v>
      </c>
      <c r="J236" s="1">
        <f t="shared" si="52"/>
        <v>0</v>
      </c>
      <c r="K236" s="1">
        <f t="shared" si="53"/>
        <v>8.4017339268878605E-4</v>
      </c>
      <c r="L236" s="1">
        <f t="shared" si="54"/>
        <v>0</v>
      </c>
      <c r="M236" s="4">
        <f t="shared" si="45"/>
        <v>6.0541612783141796E-3</v>
      </c>
      <c r="N236" s="1">
        <f t="shared" si="46"/>
        <v>-11.707328805309507</v>
      </c>
      <c r="O236">
        <f>((-0.0000000008)*V236^3+(0.000003)*V236^2-0.004*V236+2.013)*('Exhaust Gas Math'!$E$10/(T236+'Exhaust Gas Math'!$E$10))+(357.45*V236^-1.004)*(T236/(T236+'Exhaust Gas Math'!$E$10))</f>
        <v>0.17819999999999947</v>
      </c>
      <c r="P236">
        <f t="shared" si="55"/>
        <v>0</v>
      </c>
      <c r="Q236">
        <f t="shared" si="47"/>
        <v>0</v>
      </c>
      <c r="R236" s="4">
        <f t="shared" si="48"/>
        <v>3.9769296294121147E-5</v>
      </c>
      <c r="S236">
        <f t="shared" si="56"/>
        <v>0</v>
      </c>
      <c r="T236">
        <f>S236*'Exhaust Gas Math'!$C$14</f>
        <v>0</v>
      </c>
      <c r="U236">
        <f>(T236/'Exhaust Gas Math'!$B$14)+('Exhaust Gas Math'!$D$10)</f>
        <v>4.4059320573952224E-4</v>
      </c>
      <c r="V236">
        <f>('Exhaust Gas Math'!$E$10*((-0.000000001)*V235^3+(0.000002)*V235^2-0.0012*V235+1.3446)*$B$18+T236*'Exhaust Gas Math'!$D$14*$B$17)/('Exhaust Gas Math'!$E$10*((-0.000000001)*V235^3+(0.000002)*V235^2-0.0012*V235+1.3446)+T236*'Exhaust Gas Math'!$D$14)</f>
        <v>1100</v>
      </c>
      <c r="W236">
        <f t="shared" si="49"/>
        <v>101325</v>
      </c>
      <c r="X236">
        <f t="shared" si="50"/>
        <v>101325</v>
      </c>
    </row>
    <row r="237" spans="3:24" x14ac:dyDescent="0.2">
      <c r="C237" s="1"/>
      <c r="D237" s="1"/>
      <c r="E237">
        <f t="shared" si="43"/>
        <v>2.9125000000000002E-2</v>
      </c>
      <c r="F237">
        <f t="shared" si="44"/>
        <v>101325</v>
      </c>
      <c r="H237" s="1">
        <v>2.9125000000000002E-2</v>
      </c>
      <c r="I237" s="1">
        <f t="shared" si="51"/>
        <v>328.5</v>
      </c>
      <c r="J237" s="1">
        <f t="shared" si="52"/>
        <v>0</v>
      </c>
      <c r="K237" s="1">
        <f t="shared" si="53"/>
        <v>1.0567836778712031E-3</v>
      </c>
      <c r="L237" s="1">
        <f t="shared" si="54"/>
        <v>0</v>
      </c>
      <c r="M237" s="4">
        <f t="shared" si="45"/>
        <v>4.6713067899752797E-3</v>
      </c>
      <c r="N237" s="1">
        <f t="shared" si="46"/>
        <v>-10.406968316360786</v>
      </c>
      <c r="O237">
        <f>((-0.0000000008)*V237^3+(0.000003)*V237^2-0.004*V237+2.013)*('Exhaust Gas Math'!$E$10/(T237+'Exhaust Gas Math'!$E$10))+(357.45*V237^-1.004)*(T237/(T237+'Exhaust Gas Math'!$E$10))</f>
        <v>0.17819999999999947</v>
      </c>
      <c r="P237">
        <f t="shared" si="55"/>
        <v>0</v>
      </c>
      <c r="Q237">
        <f t="shared" si="47"/>
        <v>0</v>
      </c>
      <c r="R237" s="4">
        <f t="shared" si="48"/>
        <v>3.9769296294121147E-5</v>
      </c>
      <c r="S237">
        <f t="shared" si="56"/>
        <v>0</v>
      </c>
      <c r="T237">
        <f>S237*'Exhaust Gas Math'!$C$14</f>
        <v>0</v>
      </c>
      <c r="U237">
        <f>(T237/'Exhaust Gas Math'!$B$14)+('Exhaust Gas Math'!$D$10)</f>
        <v>4.4059320573952224E-4</v>
      </c>
      <c r="V237">
        <f>('Exhaust Gas Math'!$E$10*((-0.000000001)*V236^3+(0.000002)*V236^2-0.0012*V236+1.3446)*$B$18+T237*'Exhaust Gas Math'!$D$14*$B$17)/('Exhaust Gas Math'!$E$10*((-0.000000001)*V236^3+(0.000002)*V236^2-0.0012*V236+1.3446)+T237*'Exhaust Gas Math'!$D$14)</f>
        <v>1100</v>
      </c>
      <c r="W237">
        <f t="shared" si="49"/>
        <v>101325</v>
      </c>
      <c r="X237">
        <f t="shared" si="50"/>
        <v>101325</v>
      </c>
    </row>
    <row r="238" spans="3:24" x14ac:dyDescent="0.2">
      <c r="C238" s="1"/>
      <c r="D238" s="1"/>
      <c r="E238">
        <f t="shared" si="43"/>
        <v>2.9250000000000002E-2</v>
      </c>
      <c r="F238">
        <f t="shared" si="44"/>
        <v>101325</v>
      </c>
      <c r="H238" s="1">
        <v>2.9250000000000002E-2</v>
      </c>
      <c r="I238" s="1">
        <f t="shared" si="51"/>
        <v>333</v>
      </c>
      <c r="J238" s="1">
        <f t="shared" si="52"/>
        <v>0</v>
      </c>
      <c r="K238" s="1">
        <f t="shared" si="53"/>
        <v>1.2938450384885041E-3</v>
      </c>
      <c r="L238" s="1">
        <f t="shared" si="54"/>
        <v>0</v>
      </c>
      <c r="M238" s="4">
        <f t="shared" si="45"/>
        <v>3.4550931832287371E-3</v>
      </c>
      <c r="N238" s="1">
        <f t="shared" si="46"/>
        <v>-9.0424454070735596</v>
      </c>
      <c r="O238">
        <f>((-0.0000000008)*V238^3+(0.000003)*V238^2-0.004*V238+2.013)*('Exhaust Gas Math'!$E$10/(T238+'Exhaust Gas Math'!$E$10))+(357.45*V238^-1.004)*(T238/(T238+'Exhaust Gas Math'!$E$10))</f>
        <v>0.17819999999999947</v>
      </c>
      <c r="P238">
        <f t="shared" si="55"/>
        <v>0</v>
      </c>
      <c r="Q238">
        <f t="shared" si="47"/>
        <v>0</v>
      </c>
      <c r="R238" s="4">
        <f t="shared" si="48"/>
        <v>3.9769296294121147E-5</v>
      </c>
      <c r="S238">
        <f t="shared" si="56"/>
        <v>0</v>
      </c>
      <c r="T238">
        <f>S238*'Exhaust Gas Math'!$C$14</f>
        <v>0</v>
      </c>
      <c r="U238">
        <f>(T238/'Exhaust Gas Math'!$B$14)+('Exhaust Gas Math'!$D$10)</f>
        <v>4.4059320573952224E-4</v>
      </c>
      <c r="V238">
        <f>('Exhaust Gas Math'!$E$10*((-0.000000001)*V237^3+(0.000002)*V237^2-0.0012*V237+1.3446)*$B$18+T238*'Exhaust Gas Math'!$D$14*$B$17)/('Exhaust Gas Math'!$E$10*((-0.000000001)*V237^3+(0.000002)*V237^2-0.0012*V237+1.3446)+T238*'Exhaust Gas Math'!$D$14)</f>
        <v>1100</v>
      </c>
      <c r="W238">
        <f t="shared" si="49"/>
        <v>101325</v>
      </c>
      <c r="X238">
        <f t="shared" si="50"/>
        <v>101325</v>
      </c>
    </row>
    <row r="239" spans="3:24" x14ac:dyDescent="0.2">
      <c r="C239" s="1"/>
      <c r="D239" s="1"/>
      <c r="E239">
        <f t="shared" si="43"/>
        <v>2.9374999999999998E-2</v>
      </c>
      <c r="F239">
        <f t="shared" si="44"/>
        <v>101325</v>
      </c>
      <c r="H239" s="1">
        <v>2.9374999999999998E-2</v>
      </c>
      <c r="I239" s="1">
        <f t="shared" si="51"/>
        <v>337.5</v>
      </c>
      <c r="J239" s="1">
        <f t="shared" si="52"/>
        <v>0</v>
      </c>
      <c r="K239" s="1">
        <f t="shared" si="53"/>
        <v>1.5495901477245062E-3</v>
      </c>
      <c r="L239" s="1">
        <f t="shared" si="54"/>
        <v>0</v>
      </c>
      <c r="M239" s="4">
        <f t="shared" si="45"/>
        <v>2.4130188193922028E-3</v>
      </c>
      <c r="N239" s="1">
        <f t="shared" si="46"/>
        <v>-7.6221728149335002</v>
      </c>
      <c r="O239">
        <f>((-0.0000000008)*V239^3+(0.000003)*V239^2-0.004*V239+2.013)*('Exhaust Gas Math'!$E$10/(T239+'Exhaust Gas Math'!$E$10))+(357.45*V239^-1.004)*(T239/(T239+'Exhaust Gas Math'!$E$10))</f>
        <v>0.17819999999999947</v>
      </c>
      <c r="P239">
        <f t="shared" si="55"/>
        <v>0</v>
      </c>
      <c r="Q239">
        <f t="shared" si="47"/>
        <v>0</v>
      </c>
      <c r="R239" s="4">
        <f t="shared" si="48"/>
        <v>3.9769296294121147E-5</v>
      </c>
      <c r="S239">
        <f t="shared" si="56"/>
        <v>0</v>
      </c>
      <c r="T239">
        <f>S239*'Exhaust Gas Math'!$C$14</f>
        <v>0</v>
      </c>
      <c r="U239">
        <f>(T239/'Exhaust Gas Math'!$B$14)+('Exhaust Gas Math'!$D$10)</f>
        <v>4.4059320573952224E-4</v>
      </c>
      <c r="V239">
        <f>('Exhaust Gas Math'!$E$10*((-0.000000001)*V238^3+(0.000002)*V238^2-0.0012*V238+1.3446)*$B$18+T239*'Exhaust Gas Math'!$D$14*$B$17)/('Exhaust Gas Math'!$E$10*((-0.000000001)*V238^3+(0.000002)*V238^2-0.0012*V238+1.3446)+T239*'Exhaust Gas Math'!$D$14)</f>
        <v>1100</v>
      </c>
      <c r="W239">
        <f t="shared" si="49"/>
        <v>101325</v>
      </c>
      <c r="X239">
        <f t="shared" si="50"/>
        <v>101325</v>
      </c>
    </row>
    <row r="240" spans="3:24" x14ac:dyDescent="0.2">
      <c r="C240" s="1"/>
      <c r="D240" s="1"/>
      <c r="E240">
        <f t="shared" si="43"/>
        <v>2.9499999999999998E-2</v>
      </c>
      <c r="F240">
        <f t="shared" si="44"/>
        <v>101325</v>
      </c>
      <c r="H240" s="1">
        <v>2.9499999999999998E-2</v>
      </c>
      <c r="I240" s="1">
        <f t="shared" si="51"/>
        <v>342</v>
      </c>
      <c r="J240" s="1">
        <f t="shared" si="52"/>
        <v>0</v>
      </c>
      <c r="K240" s="1">
        <f t="shared" si="53"/>
        <v>1.8221123887080222E-3</v>
      </c>
      <c r="L240" s="1">
        <f t="shared" si="54"/>
        <v>0</v>
      </c>
      <c r="M240" s="4">
        <f t="shared" si="45"/>
        <v>1.551508433443656E-3</v>
      </c>
      <c r="N240" s="1">
        <f t="shared" si="46"/>
        <v>-6.1549069927597762</v>
      </c>
      <c r="O240">
        <f>((-0.0000000008)*V240^3+(0.000003)*V240^2-0.004*V240+2.013)*('Exhaust Gas Math'!$E$10/(T240+'Exhaust Gas Math'!$E$10))+(357.45*V240^-1.004)*(T240/(T240+'Exhaust Gas Math'!$E$10))</f>
        <v>0.17819999999999947</v>
      </c>
      <c r="P240">
        <f t="shared" si="55"/>
        <v>0</v>
      </c>
      <c r="Q240">
        <f t="shared" si="47"/>
        <v>0</v>
      </c>
      <c r="R240" s="4">
        <f t="shared" si="48"/>
        <v>3.9769296294121147E-5</v>
      </c>
      <c r="S240">
        <f t="shared" si="56"/>
        <v>0</v>
      </c>
      <c r="T240">
        <f>S240*'Exhaust Gas Math'!$C$14</f>
        <v>0</v>
      </c>
      <c r="U240">
        <f>(T240/'Exhaust Gas Math'!$B$14)+('Exhaust Gas Math'!$D$10)</f>
        <v>4.4059320573952224E-4</v>
      </c>
      <c r="V240">
        <f>('Exhaust Gas Math'!$E$10*((-0.000000001)*V239^3+(0.000002)*V239^2-0.0012*V239+1.3446)*$B$18+T240*'Exhaust Gas Math'!$D$14*$B$17)/('Exhaust Gas Math'!$E$10*((-0.000000001)*V239^3+(0.000002)*V239^2-0.0012*V239+1.3446)+T240*'Exhaust Gas Math'!$D$14)</f>
        <v>1100</v>
      </c>
      <c r="W240">
        <f t="shared" si="49"/>
        <v>101325</v>
      </c>
      <c r="X240">
        <f t="shared" si="50"/>
        <v>101325</v>
      </c>
    </row>
    <row r="241" spans="3:24" x14ac:dyDescent="0.2">
      <c r="C241" s="1"/>
      <c r="D241" s="1"/>
      <c r="E241">
        <f t="shared" si="43"/>
        <v>2.9624999999999999E-2</v>
      </c>
      <c r="F241">
        <f t="shared" si="44"/>
        <v>101325</v>
      </c>
      <c r="H241" s="1">
        <v>2.9624999999999999E-2</v>
      </c>
      <c r="I241" s="1">
        <f t="shared" si="51"/>
        <v>346.5</v>
      </c>
      <c r="J241" s="1">
        <f t="shared" si="52"/>
        <v>0</v>
      </c>
      <c r="K241" s="1">
        <f t="shared" si="53"/>
        <v>2.1093800686180931E-3</v>
      </c>
      <c r="L241" s="1">
        <f t="shared" si="54"/>
        <v>0</v>
      </c>
      <c r="M241" s="4">
        <f t="shared" si="45"/>
        <v>8.7587352339366792E-4</v>
      </c>
      <c r="N241" s="1">
        <f t="shared" si="46"/>
        <v>-4.6496941222613568</v>
      </c>
      <c r="O241">
        <f>((-0.0000000008)*V241^3+(0.000003)*V241^2-0.004*V241+2.013)*('Exhaust Gas Math'!$E$10/(T241+'Exhaust Gas Math'!$E$10))+(357.45*V241^-1.004)*(T241/(T241+'Exhaust Gas Math'!$E$10))</f>
        <v>0.17819999999999947</v>
      </c>
      <c r="P241">
        <f t="shared" si="55"/>
        <v>0</v>
      </c>
      <c r="Q241">
        <f t="shared" si="47"/>
        <v>0</v>
      </c>
      <c r="R241" s="4">
        <f t="shared" si="48"/>
        <v>3.9769296294121147E-5</v>
      </c>
      <c r="S241">
        <f t="shared" si="56"/>
        <v>0</v>
      </c>
      <c r="T241">
        <f>S241*'Exhaust Gas Math'!$C$14</f>
        <v>0</v>
      </c>
      <c r="U241">
        <f>(T241/'Exhaust Gas Math'!$B$14)+('Exhaust Gas Math'!$D$10)</f>
        <v>4.4059320573952224E-4</v>
      </c>
      <c r="V241">
        <f>('Exhaust Gas Math'!$E$10*((-0.000000001)*V240^3+(0.000002)*V240^2-0.0012*V240+1.3446)*$B$18+T241*'Exhaust Gas Math'!$D$14*$B$17)/('Exhaust Gas Math'!$E$10*((-0.000000001)*V240^3+(0.000002)*V240^2-0.0012*V240+1.3446)+T241*'Exhaust Gas Math'!$D$14)</f>
        <v>1100</v>
      </c>
      <c r="W241">
        <f t="shared" si="49"/>
        <v>101325</v>
      </c>
      <c r="X241">
        <f t="shared" si="50"/>
        <v>101325</v>
      </c>
    </row>
    <row r="242" spans="3:24" x14ac:dyDescent="0.2">
      <c r="C242" s="1"/>
      <c r="D242" s="1"/>
      <c r="E242">
        <f t="shared" si="43"/>
        <v>2.9749999999999999E-2</v>
      </c>
      <c r="F242">
        <f t="shared" si="44"/>
        <v>101325</v>
      </c>
      <c r="H242" s="1">
        <v>2.9749999999999999E-2</v>
      </c>
      <c r="I242" s="1">
        <f t="shared" si="51"/>
        <v>351</v>
      </c>
      <c r="J242" s="1">
        <f t="shared" si="52"/>
        <v>0</v>
      </c>
      <c r="K242" s="1">
        <f t="shared" si="53"/>
        <v>2.4092515652485197E-3</v>
      </c>
      <c r="L242" s="1">
        <f t="shared" si="54"/>
        <v>0</v>
      </c>
      <c r="M242" s="4">
        <f t="shared" si="45"/>
        <v>3.9027960313414017E-4</v>
      </c>
      <c r="N242" s="1">
        <f t="shared" si="46"/>
        <v>-3.1158143413190009</v>
      </c>
      <c r="O242">
        <f>((-0.0000000008)*V242^3+(0.000003)*V242^2-0.004*V242+2.013)*('Exhaust Gas Math'!$E$10/(T242+'Exhaust Gas Math'!$E$10))+(357.45*V242^-1.004)*(T242/(T242+'Exhaust Gas Math'!$E$10))</f>
        <v>0.17819999999999947</v>
      </c>
      <c r="P242">
        <f t="shared" si="55"/>
        <v>0</v>
      </c>
      <c r="Q242">
        <f t="shared" si="47"/>
        <v>0</v>
      </c>
      <c r="R242" s="4">
        <f t="shared" si="48"/>
        <v>3.9769296294121147E-5</v>
      </c>
      <c r="S242">
        <f t="shared" si="56"/>
        <v>0</v>
      </c>
      <c r="T242">
        <f>S242*'Exhaust Gas Math'!$C$14</f>
        <v>0</v>
      </c>
      <c r="U242">
        <f>(T242/'Exhaust Gas Math'!$B$14)+('Exhaust Gas Math'!$D$10)</f>
        <v>4.4059320573952224E-4</v>
      </c>
      <c r="V242">
        <f>('Exhaust Gas Math'!$E$10*((-0.000000001)*V241^3+(0.000002)*V241^2-0.0012*V241+1.3446)*$B$18+T242*'Exhaust Gas Math'!$D$14*$B$17)/('Exhaust Gas Math'!$E$10*((-0.000000001)*V241^3+(0.000002)*V241^2-0.0012*V241+1.3446)+T242*'Exhaust Gas Math'!$D$14)</f>
        <v>1100</v>
      </c>
      <c r="W242">
        <f t="shared" si="49"/>
        <v>101325</v>
      </c>
      <c r="X242">
        <f t="shared" si="50"/>
        <v>101325</v>
      </c>
    </row>
    <row r="243" spans="3:24" x14ac:dyDescent="0.2">
      <c r="C243" s="1"/>
      <c r="D243" s="1"/>
      <c r="E243">
        <f t="shared" si="43"/>
        <v>2.9874999999999999E-2</v>
      </c>
      <c r="F243">
        <f t="shared" si="44"/>
        <v>101325</v>
      </c>
      <c r="H243" s="1">
        <v>2.9874999999999999E-2</v>
      </c>
      <c r="I243" s="1">
        <f t="shared" si="51"/>
        <v>355.5</v>
      </c>
      <c r="J243" s="1">
        <f t="shared" si="52"/>
        <v>0</v>
      </c>
      <c r="K243" s="1">
        <f t="shared" si="53"/>
        <v>2.7194912931119688E-3</v>
      </c>
      <c r="L243" s="1">
        <f t="shared" si="54"/>
        <v>0</v>
      </c>
      <c r="M243" s="4">
        <f t="shared" si="45"/>
        <v>9.7720520659844157E-5</v>
      </c>
      <c r="N243" s="1">
        <f t="shared" si="46"/>
        <v>-1.5627245288490041</v>
      </c>
      <c r="O243">
        <f>((-0.0000000008)*V243^3+(0.000003)*V243^2-0.004*V243+2.013)*('Exhaust Gas Math'!$E$10/(T243+'Exhaust Gas Math'!$E$10))+(357.45*V243^-1.004)*(T243/(T243+'Exhaust Gas Math'!$E$10))</f>
        <v>0.17819999999999947</v>
      </c>
      <c r="P243">
        <f t="shared" si="55"/>
        <v>0</v>
      </c>
      <c r="Q243">
        <f t="shared" si="47"/>
        <v>0</v>
      </c>
      <c r="R243" s="4">
        <f t="shared" si="48"/>
        <v>3.9769296294121147E-5</v>
      </c>
      <c r="S243">
        <f t="shared" si="56"/>
        <v>0</v>
      </c>
      <c r="T243">
        <f>S243*'Exhaust Gas Math'!$C$14</f>
        <v>0</v>
      </c>
      <c r="U243">
        <f>(T243/'Exhaust Gas Math'!$B$14)+('Exhaust Gas Math'!$D$10)</f>
        <v>4.4059320573952224E-4</v>
      </c>
      <c r="V243">
        <f>('Exhaust Gas Math'!$E$10*((-0.000000001)*V242^3+(0.000002)*V242^2-0.0012*V242+1.3446)*$B$18+T243*'Exhaust Gas Math'!$D$14*$B$17)/('Exhaust Gas Math'!$E$10*((-0.000000001)*V242^3+(0.000002)*V242^2-0.0012*V242+1.3446)+T243*'Exhaust Gas Math'!$D$14)</f>
        <v>1100</v>
      </c>
      <c r="W243">
        <f t="shared" si="49"/>
        <v>101325</v>
      </c>
      <c r="X243">
        <f t="shared" si="50"/>
        <v>101325</v>
      </c>
    </row>
    <row r="244" spans="3:24" x14ac:dyDescent="0.2">
      <c r="C244" s="1"/>
      <c r="D244" s="1"/>
      <c r="E244">
        <f t="shared" si="43"/>
        <v>0.03</v>
      </c>
      <c r="F244">
        <f t="shared" si="44"/>
        <v>101325</v>
      </c>
      <c r="H244" s="1">
        <v>0.03</v>
      </c>
      <c r="I244" s="1">
        <f t="shared" si="51"/>
        <v>360</v>
      </c>
      <c r="J244" s="1">
        <f t="shared" si="52"/>
        <v>0</v>
      </c>
      <c r="K244" s="1">
        <f t="shared" si="53"/>
        <v>3.0377863700539352E-3</v>
      </c>
      <c r="L244" s="1">
        <f t="shared" si="54"/>
        <v>0</v>
      </c>
      <c r="M244" s="4">
        <f t="shared" si="45"/>
        <v>0</v>
      </c>
      <c r="N244" s="1">
        <f t="shared" si="46"/>
        <v>-1.4641281734433656E-14</v>
      </c>
      <c r="O244">
        <f>((-0.0000000008)*V244^3+(0.000003)*V244^2-0.004*V244+2.013)*('Exhaust Gas Math'!$E$10/(T244+'Exhaust Gas Math'!$E$10))+(357.45*V244^-1.004)*(T244/(T244+'Exhaust Gas Math'!$E$10))</f>
        <v>0.17819999999999947</v>
      </c>
      <c r="P244">
        <f t="shared" si="55"/>
        <v>0</v>
      </c>
      <c r="Q244">
        <f t="shared" si="47"/>
        <v>0</v>
      </c>
      <c r="R244" s="4">
        <f t="shared" si="48"/>
        <v>3.9769296294121147E-5</v>
      </c>
      <c r="S244">
        <f t="shared" si="56"/>
        <v>0</v>
      </c>
      <c r="T244">
        <f>S244*'Exhaust Gas Math'!$C$14</f>
        <v>0</v>
      </c>
      <c r="U244">
        <f>(T244/'Exhaust Gas Math'!$B$14)+('Exhaust Gas Math'!$D$10)</f>
        <v>4.4059320573952224E-4</v>
      </c>
      <c r="V244">
        <f>('Exhaust Gas Math'!$E$10*((-0.000000001)*V243^3+(0.000002)*V243^2-0.0012*V243+1.3446)*$B$18+T244*'Exhaust Gas Math'!$D$14*$B$17)/('Exhaust Gas Math'!$E$10*((-0.000000001)*V243^3+(0.000002)*V243^2-0.0012*V243+1.3446)+T244*'Exhaust Gas Math'!$D$14)</f>
        <v>1100</v>
      </c>
      <c r="W244">
        <f t="shared" si="49"/>
        <v>101325</v>
      </c>
      <c r="X244">
        <f t="shared" si="50"/>
        <v>101325</v>
      </c>
    </row>
    <row r="245" spans="3:24" x14ac:dyDescent="0.2">
      <c r="C245" s="1"/>
      <c r="D245" s="1"/>
      <c r="E245">
        <f t="shared" si="43"/>
        <v>3.0124999999999999E-2</v>
      </c>
      <c r="F245">
        <f t="shared" si="44"/>
        <v>101325</v>
      </c>
      <c r="H245" s="1">
        <v>3.0124999999999999E-2</v>
      </c>
      <c r="I245" s="1">
        <f t="shared" si="51"/>
        <v>364.5</v>
      </c>
      <c r="J245" s="1">
        <f t="shared" si="52"/>
        <v>0</v>
      </c>
      <c r="K245" s="1">
        <f t="shared" si="53"/>
        <v>3.361763860124527E-3</v>
      </c>
      <c r="L245" s="1">
        <f t="shared" si="54"/>
        <v>0</v>
      </c>
      <c r="M245" s="4">
        <f t="shared" si="45"/>
        <v>9.7720520659844157E-5</v>
      </c>
      <c r="N245" s="1">
        <f t="shared" si="46"/>
        <v>1.5627245288489748</v>
      </c>
      <c r="O245">
        <f>((-0.0000000008)*V245^3+(0.000003)*V245^2-0.004*V245+2.013)*('Exhaust Gas Math'!$E$10/(T245+'Exhaust Gas Math'!$E$10))+(357.45*V245^-1.004)*(T245/(T245+'Exhaust Gas Math'!$E$10))</f>
        <v>0.17819999999999947</v>
      </c>
      <c r="P245">
        <f t="shared" si="55"/>
        <v>0</v>
      </c>
      <c r="Q245">
        <f t="shared" si="47"/>
        <v>0</v>
      </c>
      <c r="R245" s="4">
        <f t="shared" si="48"/>
        <v>3.9769296294121147E-5</v>
      </c>
      <c r="S245">
        <f t="shared" si="56"/>
        <v>0</v>
      </c>
      <c r="T245">
        <f>S245*'Exhaust Gas Math'!$C$14</f>
        <v>0</v>
      </c>
      <c r="U245">
        <f>(T245/'Exhaust Gas Math'!$B$14)+('Exhaust Gas Math'!$D$10)</f>
        <v>4.4059320573952224E-4</v>
      </c>
      <c r="V245">
        <f>('Exhaust Gas Math'!$E$10*((-0.000000001)*V244^3+(0.000002)*V244^2-0.0012*V244+1.3446)*$B$18+T245*'Exhaust Gas Math'!$D$14*$B$17)/('Exhaust Gas Math'!$E$10*((-0.000000001)*V244^3+(0.000002)*V244^2-0.0012*V244+1.3446)+T245*'Exhaust Gas Math'!$D$14)</f>
        <v>1100</v>
      </c>
      <c r="W245">
        <f t="shared" si="49"/>
        <v>101325</v>
      </c>
      <c r="X245">
        <f t="shared" si="50"/>
        <v>101325</v>
      </c>
    </row>
    <row r="246" spans="3:24" x14ac:dyDescent="0.2">
      <c r="C246" s="1"/>
      <c r="D246" s="1"/>
      <c r="E246">
        <f t="shared" si="43"/>
        <v>3.0249999999999999E-2</v>
      </c>
      <c r="F246">
        <f t="shared" si="44"/>
        <v>101325</v>
      </c>
      <c r="H246" s="1">
        <v>3.0249999999999999E-2</v>
      </c>
      <c r="I246" s="1">
        <f t="shared" si="51"/>
        <v>369</v>
      </c>
      <c r="J246" s="1">
        <f t="shared" si="52"/>
        <v>0</v>
      </c>
      <c r="K246" s="1">
        <f t="shared" si="53"/>
        <v>3.6890084641600577E-3</v>
      </c>
      <c r="L246" s="1">
        <f t="shared" si="54"/>
        <v>0</v>
      </c>
      <c r="M246" s="4">
        <f t="shared" si="45"/>
        <v>3.9027960313413324E-4</v>
      </c>
      <c r="N246" s="1">
        <f t="shared" si="46"/>
        <v>3.1158143413189716</v>
      </c>
      <c r="O246">
        <f>((-0.0000000008)*V246^3+(0.000003)*V246^2-0.004*V246+2.013)*('Exhaust Gas Math'!$E$10/(T246+'Exhaust Gas Math'!$E$10))+(357.45*V246^-1.004)*(T246/(T246+'Exhaust Gas Math'!$E$10))</f>
        <v>0.17819999999999947</v>
      </c>
      <c r="P246">
        <f t="shared" si="55"/>
        <v>0</v>
      </c>
      <c r="Q246">
        <f t="shared" si="47"/>
        <v>0</v>
      </c>
      <c r="R246" s="4">
        <f t="shared" si="48"/>
        <v>3.9769296294121147E-5</v>
      </c>
      <c r="S246">
        <f t="shared" si="56"/>
        <v>0</v>
      </c>
      <c r="T246">
        <f>S246*'Exhaust Gas Math'!$C$14</f>
        <v>0</v>
      </c>
      <c r="U246">
        <f>(T246/'Exhaust Gas Math'!$B$14)+('Exhaust Gas Math'!$D$10)</f>
        <v>4.4059320573952224E-4</v>
      </c>
      <c r="V246">
        <f>('Exhaust Gas Math'!$E$10*((-0.000000001)*V245^3+(0.000002)*V245^2-0.0012*V245+1.3446)*$B$18+T246*'Exhaust Gas Math'!$D$14*$B$17)/('Exhaust Gas Math'!$E$10*((-0.000000001)*V245^3+(0.000002)*V245^2-0.0012*V245+1.3446)+T246*'Exhaust Gas Math'!$D$14)</f>
        <v>1100</v>
      </c>
      <c r="W246">
        <f t="shared" si="49"/>
        <v>101325</v>
      </c>
      <c r="X246">
        <f t="shared" si="50"/>
        <v>101325</v>
      </c>
    </row>
    <row r="247" spans="3:24" x14ac:dyDescent="0.2">
      <c r="C247" s="1"/>
      <c r="D247" s="1"/>
      <c r="E247">
        <f t="shared" si="43"/>
        <v>3.0374999999999999E-2</v>
      </c>
      <c r="F247">
        <f t="shared" si="44"/>
        <v>101325</v>
      </c>
      <c r="H247" s="1">
        <v>3.0374999999999999E-2</v>
      </c>
      <c r="I247" s="1">
        <f t="shared" si="51"/>
        <v>373.5</v>
      </c>
      <c r="J247" s="1">
        <f t="shared" si="52"/>
        <v>0</v>
      </c>
      <c r="K247" s="1">
        <f t="shared" si="53"/>
        <v>4.0170805261885243E-3</v>
      </c>
      <c r="L247" s="1">
        <f t="shared" si="54"/>
        <v>0</v>
      </c>
      <c r="M247" s="4">
        <f t="shared" si="45"/>
        <v>8.7587352339365751E-4</v>
      </c>
      <c r="N247" s="1">
        <f t="shared" si="46"/>
        <v>4.6496941222613284</v>
      </c>
      <c r="O247">
        <f>((-0.0000000008)*V247^3+(0.000003)*V247^2-0.004*V247+2.013)*('Exhaust Gas Math'!$E$10/(T247+'Exhaust Gas Math'!$E$10))+(357.45*V247^-1.004)*(T247/(T247+'Exhaust Gas Math'!$E$10))</f>
        <v>0.17819999999999947</v>
      </c>
      <c r="P247">
        <f t="shared" si="55"/>
        <v>0</v>
      </c>
      <c r="Q247">
        <f t="shared" si="47"/>
        <v>0</v>
      </c>
      <c r="R247" s="4">
        <f t="shared" si="48"/>
        <v>3.9769296294121147E-5</v>
      </c>
      <c r="S247">
        <f t="shared" si="56"/>
        <v>0</v>
      </c>
      <c r="T247">
        <f>S247*'Exhaust Gas Math'!$C$14</f>
        <v>0</v>
      </c>
      <c r="U247">
        <f>(T247/'Exhaust Gas Math'!$B$14)+('Exhaust Gas Math'!$D$10)</f>
        <v>4.4059320573952224E-4</v>
      </c>
      <c r="V247">
        <f>('Exhaust Gas Math'!$E$10*((-0.000000001)*V246^3+(0.000002)*V246^2-0.0012*V246+1.3446)*$B$18+T247*'Exhaust Gas Math'!$D$14*$B$17)/('Exhaust Gas Math'!$E$10*((-0.000000001)*V246^3+(0.000002)*V246^2-0.0012*V246+1.3446)+T247*'Exhaust Gas Math'!$D$14)</f>
        <v>1100</v>
      </c>
      <c r="W247">
        <f t="shared" si="49"/>
        <v>101325</v>
      </c>
      <c r="X247">
        <f t="shared" si="50"/>
        <v>101325</v>
      </c>
    </row>
    <row r="248" spans="3:24" x14ac:dyDescent="0.2">
      <c r="C248" s="1"/>
      <c r="D248" s="1"/>
      <c r="E248">
        <f t="shared" si="43"/>
        <v>3.0499999999999999E-2</v>
      </c>
      <c r="F248">
        <f t="shared" si="44"/>
        <v>101325</v>
      </c>
      <c r="H248" s="1">
        <v>3.0499999999999999E-2</v>
      </c>
      <c r="I248" s="1">
        <f t="shared" si="51"/>
        <v>378</v>
      </c>
      <c r="J248" s="1">
        <f t="shared" si="52"/>
        <v>0</v>
      </c>
      <c r="K248" s="1">
        <f t="shared" si="53"/>
        <v>4.343534221418607E-3</v>
      </c>
      <c r="L248" s="1">
        <f t="shared" si="54"/>
        <v>0</v>
      </c>
      <c r="M248" s="4">
        <f t="shared" si="45"/>
        <v>1.5515084334436387E-3</v>
      </c>
      <c r="N248" s="1">
        <f t="shared" si="46"/>
        <v>6.1549069927597486</v>
      </c>
      <c r="O248">
        <f>((-0.0000000008)*V248^3+(0.000003)*V248^2-0.004*V248+2.013)*('Exhaust Gas Math'!$E$10/(T248+'Exhaust Gas Math'!$E$10))+(357.45*V248^-1.004)*(T248/(T248+'Exhaust Gas Math'!$E$10))</f>
        <v>0.17819999999999947</v>
      </c>
      <c r="P248">
        <f t="shared" si="55"/>
        <v>0</v>
      </c>
      <c r="Q248">
        <f t="shared" si="47"/>
        <v>0</v>
      </c>
      <c r="R248" s="4">
        <f t="shared" si="48"/>
        <v>3.9769296294121147E-5</v>
      </c>
      <c r="S248">
        <f t="shared" si="56"/>
        <v>0</v>
      </c>
      <c r="T248">
        <f>S248*'Exhaust Gas Math'!$C$14</f>
        <v>0</v>
      </c>
      <c r="U248">
        <f>(T248/'Exhaust Gas Math'!$B$14)+('Exhaust Gas Math'!$D$10)</f>
        <v>4.4059320573952224E-4</v>
      </c>
      <c r="V248">
        <f>('Exhaust Gas Math'!$E$10*((-0.000000001)*V247^3+(0.000002)*V247^2-0.0012*V247+1.3446)*$B$18+T248*'Exhaust Gas Math'!$D$14*$B$17)/('Exhaust Gas Math'!$E$10*((-0.000000001)*V247^3+(0.000002)*V247^2-0.0012*V247+1.3446)+T248*'Exhaust Gas Math'!$D$14)</f>
        <v>1100</v>
      </c>
      <c r="W248">
        <f t="shared" si="49"/>
        <v>101325</v>
      </c>
      <c r="X248">
        <f t="shared" si="50"/>
        <v>101325</v>
      </c>
    </row>
    <row r="249" spans="3:24" x14ac:dyDescent="0.2">
      <c r="C249" s="1"/>
      <c r="D249" s="1"/>
      <c r="E249">
        <f t="shared" si="43"/>
        <v>3.0624999999999999E-2</v>
      </c>
      <c r="F249">
        <f t="shared" si="44"/>
        <v>101325</v>
      </c>
      <c r="H249" s="1">
        <v>3.0624999999999999E-2</v>
      </c>
      <c r="I249" s="1">
        <f t="shared" si="51"/>
        <v>382.5</v>
      </c>
      <c r="J249" s="1">
        <f t="shared" si="52"/>
        <v>0</v>
      </c>
      <c r="K249" s="1">
        <f t="shared" si="53"/>
        <v>4.6659357902181188E-3</v>
      </c>
      <c r="L249" s="1">
        <f t="shared" si="54"/>
        <v>0</v>
      </c>
      <c r="M249" s="4">
        <f t="shared" si="45"/>
        <v>2.4130188193922271E-3</v>
      </c>
      <c r="N249" s="1">
        <f t="shared" si="46"/>
        <v>7.6221728149335375</v>
      </c>
      <c r="O249">
        <f>((-0.0000000008)*V249^3+(0.000003)*V249^2-0.004*V249+2.013)*('Exhaust Gas Math'!$E$10/(T249+'Exhaust Gas Math'!$E$10))+(357.45*V249^-1.004)*(T249/(T249+'Exhaust Gas Math'!$E$10))</f>
        <v>0.17819999999999947</v>
      </c>
      <c r="P249">
        <f t="shared" si="55"/>
        <v>0</v>
      </c>
      <c r="Q249">
        <f t="shared" si="47"/>
        <v>0</v>
      </c>
      <c r="R249" s="4">
        <f t="shared" si="48"/>
        <v>3.9769296294121147E-5</v>
      </c>
      <c r="S249">
        <f t="shared" si="56"/>
        <v>0</v>
      </c>
      <c r="T249">
        <f>S249*'Exhaust Gas Math'!$C$14</f>
        <v>0</v>
      </c>
      <c r="U249">
        <f>(T249/'Exhaust Gas Math'!$B$14)+('Exhaust Gas Math'!$D$10)</f>
        <v>4.4059320573952224E-4</v>
      </c>
      <c r="V249">
        <f>('Exhaust Gas Math'!$E$10*((-0.000000001)*V248^3+(0.000002)*V248^2-0.0012*V248+1.3446)*$B$18+T249*'Exhaust Gas Math'!$D$14*$B$17)/('Exhaust Gas Math'!$E$10*((-0.000000001)*V248^3+(0.000002)*V248^2-0.0012*V248+1.3446)+T249*'Exhaust Gas Math'!$D$14)</f>
        <v>1100</v>
      </c>
      <c r="W249">
        <f t="shared" si="49"/>
        <v>101325</v>
      </c>
      <c r="X249">
        <f t="shared" si="50"/>
        <v>101325</v>
      </c>
    </row>
    <row r="250" spans="3:24" x14ac:dyDescent="0.2">
      <c r="C250" s="1"/>
      <c r="D250" s="1"/>
      <c r="E250">
        <f t="shared" si="43"/>
        <v>3.075E-2</v>
      </c>
      <c r="F250">
        <f t="shared" si="44"/>
        <v>101325</v>
      </c>
      <c r="H250" s="1">
        <v>3.075E-2</v>
      </c>
      <c r="I250" s="1">
        <f t="shared" si="51"/>
        <v>387</v>
      </c>
      <c r="J250" s="1">
        <f t="shared" si="52"/>
        <v>0</v>
      </c>
      <c r="K250" s="1">
        <f t="shared" si="53"/>
        <v>4.9818816821449504E-3</v>
      </c>
      <c r="L250" s="1">
        <f t="shared" si="54"/>
        <v>0</v>
      </c>
      <c r="M250" s="4">
        <f t="shared" si="45"/>
        <v>3.4550931832287163E-3</v>
      </c>
      <c r="N250" s="1">
        <f t="shared" si="46"/>
        <v>9.0424454070735347</v>
      </c>
      <c r="O250">
        <f>((-0.0000000008)*V250^3+(0.000003)*V250^2-0.004*V250+2.013)*('Exhaust Gas Math'!$E$10/(T250+'Exhaust Gas Math'!$E$10))+(357.45*V250^-1.004)*(T250/(T250+'Exhaust Gas Math'!$E$10))</f>
        <v>0.17819999999999947</v>
      </c>
      <c r="P250">
        <f t="shared" si="55"/>
        <v>0</v>
      </c>
      <c r="Q250">
        <f t="shared" si="47"/>
        <v>0</v>
      </c>
      <c r="R250" s="4">
        <f t="shared" si="48"/>
        <v>3.9769296294121147E-5</v>
      </c>
      <c r="S250">
        <f t="shared" si="56"/>
        <v>0</v>
      </c>
      <c r="T250">
        <f>S250*'Exhaust Gas Math'!$C$14</f>
        <v>0</v>
      </c>
      <c r="U250">
        <f>(T250/'Exhaust Gas Math'!$B$14)+('Exhaust Gas Math'!$D$10)</f>
        <v>4.4059320573952224E-4</v>
      </c>
      <c r="V250">
        <f>('Exhaust Gas Math'!$E$10*((-0.000000001)*V249^3+(0.000002)*V249^2-0.0012*V249+1.3446)*$B$18+T250*'Exhaust Gas Math'!$D$14*$B$17)/('Exhaust Gas Math'!$E$10*((-0.000000001)*V249^3+(0.000002)*V249^2-0.0012*V249+1.3446)+T250*'Exhaust Gas Math'!$D$14)</f>
        <v>1100</v>
      </c>
      <c r="W250">
        <f t="shared" si="49"/>
        <v>101325</v>
      </c>
      <c r="X250">
        <f t="shared" si="50"/>
        <v>101325</v>
      </c>
    </row>
    <row r="251" spans="3:24" x14ac:dyDescent="0.2">
      <c r="C251" s="1"/>
      <c r="D251" s="1"/>
      <c r="E251">
        <f t="shared" si="43"/>
        <v>3.0875E-2</v>
      </c>
      <c r="F251">
        <f t="shared" si="44"/>
        <v>101325</v>
      </c>
      <c r="H251" s="1">
        <v>3.0875E-2</v>
      </c>
      <c r="I251" s="1">
        <f t="shared" si="51"/>
        <v>391.5</v>
      </c>
      <c r="J251" s="1">
        <f t="shared" si="52"/>
        <v>0</v>
      </c>
      <c r="K251" s="1">
        <f t="shared" si="53"/>
        <v>5.2890164747641279E-3</v>
      </c>
      <c r="L251" s="1">
        <f t="shared" si="54"/>
        <v>0</v>
      </c>
      <c r="M251" s="4">
        <f t="shared" si="45"/>
        <v>4.6713067899752554E-3</v>
      </c>
      <c r="N251" s="1">
        <f t="shared" si="46"/>
        <v>10.406968316360761</v>
      </c>
      <c r="O251">
        <f>((-0.0000000008)*V251^3+(0.000003)*V251^2-0.004*V251+2.013)*('Exhaust Gas Math'!$E$10/(T251+'Exhaust Gas Math'!$E$10))+(357.45*V251^-1.004)*(T251/(T251+'Exhaust Gas Math'!$E$10))</f>
        <v>0.17819999999999947</v>
      </c>
      <c r="P251">
        <f t="shared" si="55"/>
        <v>0</v>
      </c>
      <c r="Q251">
        <f t="shared" si="47"/>
        <v>0</v>
      </c>
      <c r="R251" s="4">
        <f t="shared" si="48"/>
        <v>3.9769296294121147E-5</v>
      </c>
      <c r="S251">
        <f t="shared" si="56"/>
        <v>0</v>
      </c>
      <c r="T251">
        <f>S251*'Exhaust Gas Math'!$C$14</f>
        <v>0</v>
      </c>
      <c r="U251">
        <f>(T251/'Exhaust Gas Math'!$B$14)+('Exhaust Gas Math'!$D$10)</f>
        <v>4.4059320573952224E-4</v>
      </c>
      <c r="V251">
        <f>('Exhaust Gas Math'!$E$10*((-0.000000001)*V250^3+(0.000002)*V250^2-0.0012*V250+1.3446)*$B$18+T251*'Exhaust Gas Math'!$D$14*$B$17)/('Exhaust Gas Math'!$E$10*((-0.000000001)*V250^3+(0.000002)*V250^2-0.0012*V250+1.3446)+T251*'Exhaust Gas Math'!$D$14)</f>
        <v>1100</v>
      </c>
      <c r="W251">
        <f t="shared" si="49"/>
        <v>101325</v>
      </c>
      <c r="X251">
        <f t="shared" si="50"/>
        <v>101325</v>
      </c>
    </row>
    <row r="252" spans="3:24" x14ac:dyDescent="0.2">
      <c r="C252" s="1"/>
      <c r="D252" s="1"/>
      <c r="E252">
        <f t="shared" si="43"/>
        <v>3.1E-2</v>
      </c>
      <c r="F252">
        <f t="shared" si="44"/>
        <v>101325</v>
      </c>
      <c r="H252" s="1">
        <v>3.1E-2</v>
      </c>
      <c r="I252" s="1">
        <f t="shared" si="51"/>
        <v>396</v>
      </c>
      <c r="J252" s="1">
        <f t="shared" si="52"/>
        <v>0</v>
      </c>
      <c r="K252" s="1">
        <f t="shared" si="53"/>
        <v>5.5850504336635871E-3</v>
      </c>
      <c r="L252" s="1">
        <f t="shared" si="54"/>
        <v>0</v>
      </c>
      <c r="M252" s="4">
        <f t="shared" si="45"/>
        <v>6.0541612783141519E-3</v>
      </c>
      <c r="N252" s="1">
        <f t="shared" si="46"/>
        <v>11.707328805309483</v>
      </c>
      <c r="O252">
        <f>((-0.0000000008)*V252^3+(0.000003)*V252^2-0.004*V252+2.013)*('Exhaust Gas Math'!$E$10/(T252+'Exhaust Gas Math'!$E$10))+(357.45*V252^-1.004)*(T252/(T252+'Exhaust Gas Math'!$E$10))</f>
        <v>0.17819999999999947</v>
      </c>
      <c r="P252">
        <f t="shared" si="55"/>
        <v>0</v>
      </c>
      <c r="Q252">
        <f t="shared" si="47"/>
        <v>0</v>
      </c>
      <c r="R252" s="4">
        <f t="shared" si="48"/>
        <v>3.9769296294121147E-5</v>
      </c>
      <c r="S252">
        <f t="shared" si="56"/>
        <v>0</v>
      </c>
      <c r="T252">
        <f>S252*'Exhaust Gas Math'!$C$14</f>
        <v>0</v>
      </c>
      <c r="U252">
        <f>(T252/'Exhaust Gas Math'!$B$14)+('Exhaust Gas Math'!$D$10)</f>
        <v>4.4059320573952224E-4</v>
      </c>
      <c r="V252">
        <f>('Exhaust Gas Math'!$E$10*((-0.000000001)*V251^3+(0.000002)*V251^2-0.0012*V251+1.3446)*$B$18+T252*'Exhaust Gas Math'!$D$14*$B$17)/('Exhaust Gas Math'!$E$10*((-0.000000001)*V251^3+(0.000002)*V251^2-0.0012*V251+1.3446)+T252*'Exhaust Gas Math'!$D$14)</f>
        <v>1100</v>
      </c>
      <c r="W252">
        <f t="shared" si="49"/>
        <v>101325</v>
      </c>
      <c r="X252">
        <f t="shared" si="50"/>
        <v>101325</v>
      </c>
    </row>
    <row r="253" spans="3:24" x14ac:dyDescent="0.2">
      <c r="C253" s="1"/>
      <c r="D253" s="1"/>
      <c r="E253">
        <f t="shared" si="43"/>
        <v>3.1125E-2</v>
      </c>
      <c r="F253">
        <f t="shared" si="44"/>
        <v>101325</v>
      </c>
      <c r="H253" s="1">
        <v>3.1125E-2</v>
      </c>
      <c r="I253" s="1">
        <f t="shared" si="51"/>
        <v>400.5</v>
      </c>
      <c r="J253" s="1">
        <f t="shared" si="52"/>
        <v>0</v>
      </c>
      <c r="K253" s="1">
        <f t="shared" si="53"/>
        <v>5.8677765827561939E-3</v>
      </c>
      <c r="L253" s="1">
        <f t="shared" si="54"/>
        <v>0</v>
      </c>
      <c r="M253" s="4">
        <f t="shared" si="45"/>
        <v>7.595130890479012E-3</v>
      </c>
      <c r="N253" s="1">
        <f t="shared" si="46"/>
        <v>12.935509719091593</v>
      </c>
      <c r="O253">
        <f>((-0.0000000008)*V253^3+(0.000003)*V253^2-0.004*V253+2.013)*('Exhaust Gas Math'!$E$10/(T253+'Exhaust Gas Math'!$E$10))+(357.45*V253^-1.004)*(T253/(T253+'Exhaust Gas Math'!$E$10))</f>
        <v>0.17819999999999947</v>
      </c>
      <c r="P253">
        <f t="shared" si="55"/>
        <v>0</v>
      </c>
      <c r="Q253">
        <f t="shared" si="47"/>
        <v>0</v>
      </c>
      <c r="R253" s="4">
        <f t="shared" si="48"/>
        <v>3.9769296294121147E-5</v>
      </c>
      <c r="S253">
        <f t="shared" si="56"/>
        <v>0</v>
      </c>
      <c r="T253">
        <f>S253*'Exhaust Gas Math'!$C$14</f>
        <v>0</v>
      </c>
      <c r="U253">
        <f>(T253/'Exhaust Gas Math'!$B$14)+('Exhaust Gas Math'!$D$10)</f>
        <v>4.4059320573952224E-4</v>
      </c>
      <c r="V253">
        <f>('Exhaust Gas Math'!$E$10*((-0.000000001)*V252^3+(0.000002)*V252^2-0.0012*V252+1.3446)*$B$18+T253*'Exhaust Gas Math'!$D$14*$B$17)/('Exhaust Gas Math'!$E$10*((-0.000000001)*V252^3+(0.000002)*V252^2-0.0012*V252+1.3446)+T253*'Exhaust Gas Math'!$D$14)</f>
        <v>1100</v>
      </c>
      <c r="W253">
        <f t="shared" si="49"/>
        <v>101325</v>
      </c>
      <c r="X253">
        <f t="shared" si="50"/>
        <v>101325</v>
      </c>
    </row>
    <row r="254" spans="3:24" x14ac:dyDescent="0.2">
      <c r="C254" s="1"/>
      <c r="D254" s="1"/>
      <c r="E254">
        <f t="shared" si="43"/>
        <v>3.125E-2</v>
      </c>
      <c r="F254">
        <f t="shared" si="44"/>
        <v>101325</v>
      </c>
      <c r="H254" s="1">
        <v>3.125E-2</v>
      </c>
      <c r="I254" s="1">
        <f t="shared" si="51"/>
        <v>405</v>
      </c>
      <c r="J254" s="1">
        <f t="shared" si="52"/>
        <v>0</v>
      </c>
      <c r="K254" s="1">
        <f t="shared" si="53"/>
        <v>6.135087157606512E-3</v>
      </c>
      <c r="L254" s="1">
        <f t="shared" si="54"/>
        <v>0</v>
      </c>
      <c r="M254" s="4">
        <f t="shared" si="45"/>
        <v>9.2847150363864449E-3</v>
      </c>
      <c r="N254" s="1">
        <f t="shared" si="46"/>
        <v>14.083938913962022</v>
      </c>
      <c r="O254">
        <f>((-0.0000000008)*V254^3+(0.000003)*V254^2-0.004*V254+2.013)*('Exhaust Gas Math'!$E$10/(T254+'Exhaust Gas Math'!$E$10))+(357.45*V254^-1.004)*(T254/(T254+'Exhaust Gas Math'!$E$10))</f>
        <v>0.17819999999999947</v>
      </c>
      <c r="P254">
        <f t="shared" si="55"/>
        <v>0</v>
      </c>
      <c r="Q254">
        <f t="shared" si="47"/>
        <v>0</v>
      </c>
      <c r="R254" s="4">
        <f t="shared" si="48"/>
        <v>3.9769296294121147E-5</v>
      </c>
      <c r="S254">
        <f t="shared" si="56"/>
        <v>0</v>
      </c>
      <c r="T254">
        <f>S254*'Exhaust Gas Math'!$C$14</f>
        <v>0</v>
      </c>
      <c r="U254">
        <f>(T254/'Exhaust Gas Math'!$B$14)+('Exhaust Gas Math'!$D$10)</f>
        <v>4.4059320573952224E-4</v>
      </c>
      <c r="V254">
        <f>('Exhaust Gas Math'!$E$10*((-0.000000001)*V253^3+(0.000002)*V253^2-0.0012*V253+1.3446)*$B$18+T254*'Exhaust Gas Math'!$D$14*$B$17)/('Exhaust Gas Math'!$E$10*((-0.000000001)*V253^3+(0.000002)*V253^2-0.0012*V253+1.3446)+T254*'Exhaust Gas Math'!$D$14)</f>
        <v>1100</v>
      </c>
      <c r="W254">
        <f t="shared" si="49"/>
        <v>101325</v>
      </c>
      <c r="X254">
        <f t="shared" si="50"/>
        <v>101325</v>
      </c>
    </row>
    <row r="255" spans="3:24" x14ac:dyDescent="0.2">
      <c r="C255" s="1"/>
      <c r="D255" s="1"/>
      <c r="E255">
        <f t="shared" si="43"/>
        <v>3.1375E-2</v>
      </c>
      <c r="F255">
        <f t="shared" si="44"/>
        <v>101325</v>
      </c>
      <c r="H255" s="1">
        <v>3.1375E-2</v>
      </c>
      <c r="I255" s="1">
        <f t="shared" si="51"/>
        <v>409.5</v>
      </c>
      <c r="J255" s="1">
        <f t="shared" si="52"/>
        <v>0</v>
      </c>
      <c r="K255" s="1">
        <f t="shared" si="53"/>
        <v>6.384989319120263E-3</v>
      </c>
      <c r="L255" s="1">
        <f t="shared" si="54"/>
        <v>0</v>
      </c>
      <c r="M255" s="4">
        <f t="shared" si="45"/>
        <v>1.111249686793319E-2</v>
      </c>
      <c r="N255" s="1">
        <f t="shared" si="46"/>
        <v>15.145535942042937</v>
      </c>
      <c r="O255">
        <f>((-0.0000000008)*V255^3+(0.000003)*V255^2-0.004*V255+2.013)*('Exhaust Gas Math'!$E$10/(T255+'Exhaust Gas Math'!$E$10))+(357.45*V255^-1.004)*(T255/(T255+'Exhaust Gas Math'!$E$10))</f>
        <v>0.17819999999999947</v>
      </c>
      <c r="P255">
        <f t="shared" si="55"/>
        <v>0</v>
      </c>
      <c r="Q255">
        <f t="shared" si="47"/>
        <v>0</v>
      </c>
      <c r="R255" s="4">
        <f t="shared" si="48"/>
        <v>3.9769296294121147E-5</v>
      </c>
      <c r="S255">
        <f t="shared" si="56"/>
        <v>0</v>
      </c>
      <c r="T255">
        <f>S255*'Exhaust Gas Math'!$C$14</f>
        <v>0</v>
      </c>
      <c r="U255">
        <f>(T255/'Exhaust Gas Math'!$B$14)+('Exhaust Gas Math'!$D$10)</f>
        <v>4.4059320573952224E-4</v>
      </c>
      <c r="V255">
        <f>('Exhaust Gas Math'!$E$10*((-0.000000001)*V254^3+(0.000002)*V254^2-0.0012*V254+1.3446)*$B$18+T255*'Exhaust Gas Math'!$D$14*$B$17)/('Exhaust Gas Math'!$E$10*((-0.000000001)*V254^3+(0.000002)*V254^2-0.0012*V254+1.3446)+T255*'Exhaust Gas Math'!$D$14)</f>
        <v>1100</v>
      </c>
      <c r="W255">
        <f t="shared" si="49"/>
        <v>101325</v>
      </c>
      <c r="X255">
        <f t="shared" si="50"/>
        <v>101325</v>
      </c>
    </row>
    <row r="256" spans="3:24" x14ac:dyDescent="0.2">
      <c r="C256" s="1"/>
      <c r="D256" s="1"/>
      <c r="E256">
        <f t="shared" si="43"/>
        <v>3.15E-2</v>
      </c>
      <c r="F256">
        <f t="shared" si="44"/>
        <v>101325</v>
      </c>
      <c r="H256" s="1">
        <v>3.15E-2</v>
      </c>
      <c r="I256" s="1">
        <f t="shared" si="51"/>
        <v>414</v>
      </c>
      <c r="J256" s="1">
        <f t="shared" si="52"/>
        <v>0</v>
      </c>
      <c r="K256" s="1">
        <f t="shared" si="53"/>
        <v>6.6156200104487313E-3</v>
      </c>
      <c r="L256" s="1">
        <f t="shared" si="54"/>
        <v>0</v>
      </c>
      <c r="M256" s="4">
        <f t="shared" si="45"/>
        <v>1.3067207502328627E-2</v>
      </c>
      <c r="N256" s="1">
        <f t="shared" si="46"/>
        <v>16.113755704639384</v>
      </c>
      <c r="O256">
        <f>((-0.0000000008)*V256^3+(0.000003)*V256^2-0.004*V256+2.013)*('Exhaust Gas Math'!$E$10/(T256+'Exhaust Gas Math'!$E$10))+(357.45*V256^-1.004)*(T256/(T256+'Exhaust Gas Math'!$E$10))</f>
        <v>0.17819999999999947</v>
      </c>
      <c r="P256">
        <f t="shared" si="55"/>
        <v>0</v>
      </c>
      <c r="Q256">
        <f t="shared" si="47"/>
        <v>0</v>
      </c>
      <c r="R256" s="4">
        <f t="shared" si="48"/>
        <v>3.9769296294121147E-5</v>
      </c>
      <c r="S256">
        <f t="shared" si="56"/>
        <v>0</v>
      </c>
      <c r="T256">
        <f>S256*'Exhaust Gas Math'!$C$14</f>
        <v>0</v>
      </c>
      <c r="U256">
        <f>(T256/'Exhaust Gas Math'!$B$14)+('Exhaust Gas Math'!$D$10)</f>
        <v>4.4059320573952224E-4</v>
      </c>
      <c r="V256">
        <f>('Exhaust Gas Math'!$E$10*((-0.000000001)*V255^3+(0.000002)*V255^2-0.0012*V255+1.3446)*$B$18+T256*'Exhaust Gas Math'!$D$14*$B$17)/('Exhaust Gas Math'!$E$10*((-0.000000001)*V255^3+(0.000002)*V255^2-0.0012*V255+1.3446)+T256*'Exhaust Gas Math'!$D$14)</f>
        <v>1100</v>
      </c>
      <c r="W256">
        <f t="shared" si="49"/>
        <v>101325</v>
      </c>
      <c r="X256">
        <f t="shared" si="50"/>
        <v>101325</v>
      </c>
    </row>
    <row r="257" spans="3:24" x14ac:dyDescent="0.2">
      <c r="C257" s="1"/>
      <c r="D257" s="1"/>
      <c r="E257">
        <f t="shared" si="43"/>
        <v>3.1625E-2</v>
      </c>
      <c r="F257">
        <f t="shared" si="44"/>
        <v>101325</v>
      </c>
      <c r="H257" s="1">
        <v>3.1625E-2</v>
      </c>
      <c r="I257" s="1">
        <f t="shared" si="51"/>
        <v>418.5</v>
      </c>
      <c r="J257" s="1">
        <f t="shared" si="52"/>
        <v>0</v>
      </c>
      <c r="K257" s="1">
        <f t="shared" si="53"/>
        <v>6.8252598463476918E-3</v>
      </c>
      <c r="L257" s="1">
        <f t="shared" si="54"/>
        <v>0</v>
      </c>
      <c r="M257" s="4">
        <f t="shared" si="45"/>
        <v>1.5136795498504461E-2</v>
      </c>
      <c r="N257" s="1">
        <f t="shared" si="46"/>
        <v>16.982628804949215</v>
      </c>
      <c r="O257">
        <f>((-0.0000000008)*V257^3+(0.000003)*V257^2-0.004*V257+2.013)*('Exhaust Gas Math'!$E$10/(T257+'Exhaust Gas Math'!$E$10))+(357.45*V257^-1.004)*(T257/(T257+'Exhaust Gas Math'!$E$10))</f>
        <v>0.17819999999999947</v>
      </c>
      <c r="P257">
        <f t="shared" si="55"/>
        <v>0</v>
      </c>
      <c r="Q257">
        <f t="shared" si="47"/>
        <v>0</v>
      </c>
      <c r="R257" s="4">
        <f t="shared" si="48"/>
        <v>3.9769296294121147E-5</v>
      </c>
      <c r="S257">
        <f t="shared" si="56"/>
        <v>0</v>
      </c>
      <c r="T257">
        <f>S257*'Exhaust Gas Math'!$C$14</f>
        <v>0</v>
      </c>
      <c r="U257">
        <f>(T257/'Exhaust Gas Math'!$B$14)+('Exhaust Gas Math'!$D$10)</f>
        <v>4.4059320573952224E-4</v>
      </c>
      <c r="V257">
        <f>('Exhaust Gas Math'!$E$10*((-0.000000001)*V256^3+(0.000002)*V256^2-0.0012*V256+1.3446)*$B$18+T257*'Exhaust Gas Math'!$D$14*$B$17)/('Exhaust Gas Math'!$E$10*((-0.000000001)*V256^3+(0.000002)*V256^2-0.0012*V256+1.3446)+T257*'Exhaust Gas Math'!$D$14)</f>
        <v>1100</v>
      </c>
      <c r="W257">
        <f t="shared" si="49"/>
        <v>101325</v>
      </c>
      <c r="X257">
        <f t="shared" si="50"/>
        <v>101325</v>
      </c>
    </row>
    <row r="258" spans="3:24" x14ac:dyDescent="0.2">
      <c r="C258" s="1"/>
      <c r="D258" s="1"/>
      <c r="E258">
        <f t="shared" si="43"/>
        <v>3.175E-2</v>
      </c>
      <c r="F258">
        <f t="shared" si="44"/>
        <v>101325</v>
      </c>
      <c r="H258" s="1">
        <v>3.175E-2</v>
      </c>
      <c r="I258" s="1">
        <f t="shared" si="51"/>
        <v>423</v>
      </c>
      <c r="J258" s="1">
        <f t="shared" si="52"/>
        <v>0</v>
      </c>
      <c r="K258" s="1">
        <f t="shared" si="53"/>
        <v>7.0123459314437395E-3</v>
      </c>
      <c r="L258" s="1">
        <f t="shared" si="54"/>
        <v>0</v>
      </c>
      <c r="M258" s="4">
        <f t="shared" si="45"/>
        <v>1.7308501158256419E-2</v>
      </c>
      <c r="N258" s="1">
        <f t="shared" si="46"/>
        <v>17.74679835137939</v>
      </c>
      <c r="O258">
        <f>((-0.0000000008)*V258^3+(0.000003)*V258^2-0.004*V258+2.013)*('Exhaust Gas Math'!$E$10/(T258+'Exhaust Gas Math'!$E$10))+(357.45*V258^-1.004)*(T258/(T258+'Exhaust Gas Math'!$E$10))</f>
        <v>0.17819999999999947</v>
      </c>
      <c r="P258">
        <f t="shared" si="55"/>
        <v>0</v>
      </c>
      <c r="Q258">
        <f t="shared" si="47"/>
        <v>0</v>
      </c>
      <c r="R258" s="4">
        <f t="shared" si="48"/>
        <v>3.9769296294121147E-5</v>
      </c>
      <c r="S258">
        <f t="shared" si="56"/>
        <v>0</v>
      </c>
      <c r="T258">
        <f>S258*'Exhaust Gas Math'!$C$14</f>
        <v>0</v>
      </c>
      <c r="U258">
        <f>(T258/'Exhaust Gas Math'!$B$14)+('Exhaust Gas Math'!$D$10)</f>
        <v>4.4059320573952224E-4</v>
      </c>
      <c r="V258">
        <f>('Exhaust Gas Math'!$E$10*((-0.000000001)*V257^3+(0.000002)*V257^2-0.0012*V257+1.3446)*$B$18+T258*'Exhaust Gas Math'!$D$14*$B$17)/('Exhaust Gas Math'!$E$10*((-0.000000001)*V257^3+(0.000002)*V257^2-0.0012*V257+1.3446)+T258*'Exhaust Gas Math'!$D$14)</f>
        <v>1100</v>
      </c>
      <c r="W258">
        <f t="shared" si="49"/>
        <v>101325</v>
      </c>
      <c r="X258">
        <f t="shared" si="50"/>
        <v>101325</v>
      </c>
    </row>
    <row r="259" spans="3:24" x14ac:dyDescent="0.2">
      <c r="C259" s="1"/>
      <c r="D259" s="1"/>
      <c r="E259">
        <f t="shared" ref="E259:E322" si="57">H259</f>
        <v>3.1875000000000001E-2</v>
      </c>
      <c r="F259">
        <f t="shared" ref="F259:F322" si="58">X259</f>
        <v>101325</v>
      </c>
      <c r="H259" s="1">
        <v>3.1875000000000001E-2</v>
      </c>
      <c r="I259" s="1">
        <f t="shared" si="51"/>
        <v>427.5</v>
      </c>
      <c r="J259" s="1">
        <f t="shared" si="52"/>
        <v>0</v>
      </c>
      <c r="K259" s="1">
        <f t="shared" si="53"/>
        <v>7.1754835118458815E-3</v>
      </c>
      <c r="L259" s="1">
        <f t="shared" si="54"/>
        <v>0</v>
      </c>
      <c r="M259" s="4">
        <f t="shared" si="45"/>
        <v>1.9568935194026617E-2</v>
      </c>
      <c r="N259" s="1">
        <f t="shared" si="46"/>
        <v>18.401552984563985</v>
      </c>
      <c r="O259">
        <f>((-0.0000000008)*V259^3+(0.000003)*V259^2-0.004*V259+2.013)*('Exhaust Gas Math'!$E$10/(T259+'Exhaust Gas Math'!$E$10))+(357.45*V259^-1.004)*(T259/(T259+'Exhaust Gas Math'!$E$10))</f>
        <v>0.17819999999999947</v>
      </c>
      <c r="P259">
        <f t="shared" si="55"/>
        <v>0</v>
      </c>
      <c r="Q259">
        <f t="shared" si="47"/>
        <v>0</v>
      </c>
      <c r="R259" s="4">
        <f t="shared" si="48"/>
        <v>3.9769296294121147E-5</v>
      </c>
      <c r="S259">
        <f t="shared" si="56"/>
        <v>0</v>
      </c>
      <c r="T259">
        <f>S259*'Exhaust Gas Math'!$C$14</f>
        <v>0</v>
      </c>
      <c r="U259">
        <f>(T259/'Exhaust Gas Math'!$B$14)+('Exhaust Gas Math'!$D$10)</f>
        <v>4.4059320573952224E-4</v>
      </c>
      <c r="V259">
        <f>('Exhaust Gas Math'!$E$10*((-0.000000001)*V258^3+(0.000002)*V258^2-0.0012*V258+1.3446)*$B$18+T259*'Exhaust Gas Math'!$D$14*$B$17)/('Exhaust Gas Math'!$E$10*((-0.000000001)*V258^3+(0.000002)*V258^2-0.0012*V258+1.3446)+T259*'Exhaust Gas Math'!$D$14)</f>
        <v>1100</v>
      </c>
      <c r="W259">
        <f t="shared" si="49"/>
        <v>101325</v>
      </c>
      <c r="X259">
        <f t="shared" si="50"/>
        <v>101325</v>
      </c>
    </row>
    <row r="260" spans="3:24" x14ac:dyDescent="0.2">
      <c r="C260" s="1"/>
      <c r="D260" s="1"/>
      <c r="E260">
        <f t="shared" si="57"/>
        <v>3.2000000000000001E-2</v>
      </c>
      <c r="F260">
        <f t="shared" si="58"/>
        <v>101325</v>
      </c>
      <c r="H260" s="1">
        <v>3.2000000000000001E-2</v>
      </c>
      <c r="I260" s="1">
        <f t="shared" si="51"/>
        <v>432</v>
      </c>
      <c r="J260" s="1">
        <f t="shared" si="52"/>
        <v>0</v>
      </c>
      <c r="K260" s="1">
        <f t="shared" si="53"/>
        <v>7.3134563732380441E-3</v>
      </c>
      <c r="L260" s="1">
        <f t="shared" si="54"/>
        <v>0</v>
      </c>
      <c r="M260" s="4">
        <f t="shared" ref="M260:M323" si="59">-(($B$3/1000)/2)*COS($B$10*H260)+(($B$3/1000)/2)</f>
        <v>2.1904161278314141E-2</v>
      </c>
      <c r="N260" s="1">
        <f t="shared" ref="N260:N323" si="60">($B$3/1000/2)*$B$10*SIN($B$10*H260)</f>
        <v>18.942855924461458</v>
      </c>
      <c r="O260">
        <f>((-0.0000000008)*V260^3+(0.000003)*V260^2-0.004*V260+2.013)*('Exhaust Gas Math'!$E$10/(T260+'Exhaust Gas Math'!$E$10))+(357.45*V260^-1.004)*(T260/(T260+'Exhaust Gas Math'!$E$10))</f>
        <v>0.17819999999999947</v>
      </c>
      <c r="P260">
        <f t="shared" si="55"/>
        <v>0</v>
      </c>
      <c r="Q260">
        <f t="shared" ref="Q260:Q323" si="61">M260*$B$4*J260</f>
        <v>0</v>
      </c>
      <c r="R260" s="4">
        <f t="shared" ref="R260:R323" si="62">$B$7+J260*Q260</f>
        <v>3.9769296294121147E-5</v>
      </c>
      <c r="S260">
        <f t="shared" si="56"/>
        <v>0</v>
      </c>
      <c r="T260">
        <f>S260*'Exhaust Gas Math'!$C$14</f>
        <v>0</v>
      </c>
      <c r="U260">
        <f>(T260/'Exhaust Gas Math'!$B$14)+('Exhaust Gas Math'!$D$10)</f>
        <v>4.4059320573952224E-4</v>
      </c>
      <c r="V260">
        <f>('Exhaust Gas Math'!$E$10*((-0.000000001)*V259^3+(0.000002)*V259^2-0.0012*V259+1.3446)*$B$18+T260*'Exhaust Gas Math'!$D$14*$B$17)/('Exhaust Gas Math'!$E$10*((-0.000000001)*V259^3+(0.000002)*V259^2-0.0012*V259+1.3446)+T260*'Exhaust Gas Math'!$D$14)</f>
        <v>1100</v>
      </c>
      <c r="W260">
        <f t="shared" ref="W260:W323" si="63">(U260*$B$15*V260)/R260</f>
        <v>101325</v>
      </c>
      <c r="X260">
        <f t="shared" ref="X260:X323" si="64">P260+W260</f>
        <v>101325</v>
      </c>
    </row>
    <row r="261" spans="3:24" x14ac:dyDescent="0.2">
      <c r="C261" s="1"/>
      <c r="D261" s="1"/>
      <c r="E261">
        <f t="shared" si="57"/>
        <v>3.2125000000000001E-2</v>
      </c>
      <c r="F261">
        <f t="shared" si="58"/>
        <v>101325</v>
      </c>
      <c r="H261" s="1">
        <v>3.2125000000000001E-2</v>
      </c>
      <c r="I261" s="1">
        <f t="shared" ref="I261:I324" si="65">($B$9*360*H261)-(720*FLOOR(H261/(1/($B$9/2)),1))</f>
        <v>436.5</v>
      </c>
      <c r="J261" s="1">
        <f t="shared" ref="J261:J324" si="66">IF(I261&lt;=$B$12,1,0)</f>
        <v>0</v>
      </c>
      <c r="K261" s="1">
        <f t="shared" ref="K261:K324" si="67">-0.0038*COS(0.549848656*(I261+(327.363-$B$12)/2)*2*PI()/180)+0.0038</f>
        <v>7.4252359079331302E-3</v>
      </c>
      <c r="L261" s="1">
        <f t="shared" ref="L261:L324" si="68">ROUND((-0.0038*COS(0.549848656*(I261+38.606)*2*PI()/180)+0.0038)/0.0076,2)*J261</f>
        <v>0</v>
      </c>
      <c r="M261" s="4">
        <f t="shared" si="59"/>
        <v>2.4299781965767788E-2</v>
      </c>
      <c r="N261" s="1">
        <f t="shared" si="60"/>
        <v>19.367369858445826</v>
      </c>
      <c r="O261">
        <f>((-0.0000000008)*V261^3+(0.000003)*V261^2-0.004*V261+2.013)*('Exhaust Gas Math'!$E$10/(T261+'Exhaust Gas Math'!$E$10))+(357.45*V261^-1.004)*(T261/(T261+'Exhaust Gas Math'!$E$10))</f>
        <v>0.17819999999999947</v>
      </c>
      <c r="P261">
        <f t="shared" ref="P261:P324" si="69">J261*SIGN(N261)*-0.5*O261*N261^2</f>
        <v>0</v>
      </c>
      <c r="Q261">
        <f t="shared" si="61"/>
        <v>0</v>
      </c>
      <c r="R261" s="4">
        <f t="shared" si="62"/>
        <v>3.9769296294121147E-5</v>
      </c>
      <c r="S261">
        <f t="shared" ref="S261:S324" si="70">J261*(1.5603*L261*(Q261-Q260)*$B$14+S260)</f>
        <v>0</v>
      </c>
      <c r="T261">
        <f>S261*'Exhaust Gas Math'!$C$14</f>
        <v>0</v>
      </c>
      <c r="U261">
        <f>(T261/'Exhaust Gas Math'!$B$14)+('Exhaust Gas Math'!$D$10)</f>
        <v>4.4059320573952224E-4</v>
      </c>
      <c r="V261">
        <f>('Exhaust Gas Math'!$E$10*((-0.000000001)*V260^3+(0.000002)*V260^2-0.0012*V260+1.3446)*$B$18+T261*'Exhaust Gas Math'!$D$14*$B$17)/('Exhaust Gas Math'!$E$10*((-0.000000001)*V260^3+(0.000002)*V260^2-0.0012*V260+1.3446)+T261*'Exhaust Gas Math'!$D$14)</f>
        <v>1100</v>
      </c>
      <c r="W261">
        <f t="shared" si="63"/>
        <v>101325</v>
      </c>
      <c r="X261">
        <f t="shared" si="64"/>
        <v>101325</v>
      </c>
    </row>
    <row r="262" spans="3:24" x14ac:dyDescent="0.2">
      <c r="C262" s="1"/>
      <c r="D262" s="1"/>
      <c r="E262">
        <f t="shared" si="57"/>
        <v>3.2250000000000001E-2</v>
      </c>
      <c r="F262">
        <f t="shared" si="58"/>
        <v>101325</v>
      </c>
      <c r="H262" s="1">
        <v>3.2250000000000001E-2</v>
      </c>
      <c r="I262" s="1">
        <f t="shared" si="65"/>
        <v>441</v>
      </c>
      <c r="J262" s="1">
        <f t="shared" si="66"/>
        <v>0</v>
      </c>
      <c r="K262" s="1">
        <f t="shared" si="67"/>
        <v>7.5099887832924869E-3</v>
      </c>
      <c r="L262" s="1">
        <f t="shared" si="68"/>
        <v>0</v>
      </c>
      <c r="M262" s="4">
        <f t="shared" si="59"/>
        <v>2.6741027458224684E-2</v>
      </c>
      <c r="N262" s="1">
        <f t="shared" si="60"/>
        <v>19.672477516948863</v>
      </c>
      <c r="O262">
        <f>((-0.0000000008)*V262^3+(0.000003)*V262^2-0.004*V262+2.013)*('Exhaust Gas Math'!$E$10/(T262+'Exhaust Gas Math'!$E$10))+(357.45*V262^-1.004)*(T262/(T262+'Exhaust Gas Math'!$E$10))</f>
        <v>0.17819999999999947</v>
      </c>
      <c r="P262">
        <f t="shared" si="69"/>
        <v>0</v>
      </c>
      <c r="Q262">
        <f t="shared" si="61"/>
        <v>0</v>
      </c>
      <c r="R262" s="4">
        <f t="shared" si="62"/>
        <v>3.9769296294121147E-5</v>
      </c>
      <c r="S262">
        <f t="shared" si="70"/>
        <v>0</v>
      </c>
      <c r="T262">
        <f>S262*'Exhaust Gas Math'!$C$14</f>
        <v>0</v>
      </c>
      <c r="U262">
        <f>(T262/'Exhaust Gas Math'!$B$14)+('Exhaust Gas Math'!$D$10)</f>
        <v>4.4059320573952224E-4</v>
      </c>
      <c r="V262">
        <f>('Exhaust Gas Math'!$E$10*((-0.000000001)*V261^3+(0.000002)*V261^2-0.0012*V261+1.3446)*$B$18+T262*'Exhaust Gas Math'!$D$14*$B$17)/('Exhaust Gas Math'!$E$10*((-0.000000001)*V261^3+(0.000002)*V261^2-0.0012*V261+1.3446)+T262*'Exhaust Gas Math'!$D$14)</f>
        <v>1100</v>
      </c>
      <c r="W262">
        <f t="shared" si="63"/>
        <v>101325</v>
      </c>
      <c r="X262">
        <f t="shared" si="64"/>
        <v>101325</v>
      </c>
    </row>
    <row r="263" spans="3:24" x14ac:dyDescent="0.2">
      <c r="C263" s="1"/>
      <c r="D263" s="1"/>
      <c r="E263">
        <f t="shared" si="57"/>
        <v>3.2375000000000001E-2</v>
      </c>
      <c r="F263">
        <f t="shared" si="58"/>
        <v>101325</v>
      </c>
      <c r="H263" s="1">
        <v>3.2375000000000001E-2</v>
      </c>
      <c r="I263" s="1">
        <f t="shared" si="65"/>
        <v>445.5</v>
      </c>
      <c r="J263" s="1">
        <f t="shared" si="66"/>
        <v>0</v>
      </c>
      <c r="K263" s="1">
        <f t="shared" si="67"/>
        <v>7.5670831543415418E-3</v>
      </c>
      <c r="L263" s="1">
        <f t="shared" si="68"/>
        <v>0</v>
      </c>
      <c r="M263" s="4">
        <f t="shared" si="59"/>
        <v>2.9212846665427332E-2</v>
      </c>
      <c r="N263" s="1">
        <f t="shared" si="60"/>
        <v>19.856297809797301</v>
      </c>
      <c r="O263">
        <f>((-0.0000000008)*V263^3+(0.000003)*V263^2-0.004*V263+2.013)*('Exhaust Gas Math'!$E$10/(T263+'Exhaust Gas Math'!$E$10))+(357.45*V263^-1.004)*(T263/(T263+'Exhaust Gas Math'!$E$10))</f>
        <v>0.17819999999999947</v>
      </c>
      <c r="P263">
        <f t="shared" si="69"/>
        <v>0</v>
      </c>
      <c r="Q263">
        <f t="shared" si="61"/>
        <v>0</v>
      </c>
      <c r="R263" s="4">
        <f t="shared" si="62"/>
        <v>3.9769296294121147E-5</v>
      </c>
      <c r="S263">
        <f t="shared" si="70"/>
        <v>0</v>
      </c>
      <c r="T263">
        <f>S263*'Exhaust Gas Math'!$C$14</f>
        <v>0</v>
      </c>
      <c r="U263">
        <f>(T263/'Exhaust Gas Math'!$B$14)+('Exhaust Gas Math'!$D$10)</f>
        <v>4.4059320573952224E-4</v>
      </c>
      <c r="V263">
        <f>('Exhaust Gas Math'!$E$10*((-0.000000001)*V262^3+(0.000002)*V262^2-0.0012*V262+1.3446)*$B$18+T263*'Exhaust Gas Math'!$D$14*$B$17)/('Exhaust Gas Math'!$E$10*((-0.000000001)*V262^3+(0.000002)*V262^2-0.0012*V262+1.3446)+T263*'Exhaust Gas Math'!$D$14)</f>
        <v>1100</v>
      </c>
      <c r="W263">
        <f t="shared" si="63"/>
        <v>101325</v>
      </c>
      <c r="X263">
        <f t="shared" si="64"/>
        <v>101325</v>
      </c>
    </row>
    <row r="264" spans="3:24" x14ac:dyDescent="0.2">
      <c r="C264" s="1"/>
      <c r="D264" s="1"/>
      <c r="E264">
        <f t="shared" si="57"/>
        <v>3.2500000000000001E-2</v>
      </c>
      <c r="F264">
        <f t="shared" si="58"/>
        <v>101325</v>
      </c>
      <c r="H264" s="1">
        <v>3.2500000000000001E-2</v>
      </c>
      <c r="I264" s="1">
        <f t="shared" si="65"/>
        <v>450</v>
      </c>
      <c r="J264" s="1">
        <f t="shared" si="66"/>
        <v>0</v>
      </c>
      <c r="K264" s="1">
        <f t="shared" si="67"/>
        <v>7.5960933742657112E-3</v>
      </c>
      <c r="L264" s="1">
        <f t="shared" si="68"/>
        <v>0</v>
      </c>
      <c r="M264" s="4">
        <f t="shared" si="59"/>
        <v>3.1700000000000027E-2</v>
      </c>
      <c r="N264" s="1">
        <f t="shared" si="60"/>
        <v>19.917697423759289</v>
      </c>
      <c r="O264">
        <f>((-0.0000000008)*V264^3+(0.000003)*V264^2-0.004*V264+2.013)*('Exhaust Gas Math'!$E$10/(T264+'Exhaust Gas Math'!$E$10))+(357.45*V264^-1.004)*(T264/(T264+'Exhaust Gas Math'!$E$10))</f>
        <v>0.17819999999999947</v>
      </c>
      <c r="P264">
        <f t="shared" si="69"/>
        <v>0</v>
      </c>
      <c r="Q264">
        <f t="shared" si="61"/>
        <v>0</v>
      </c>
      <c r="R264" s="4">
        <f t="shared" si="62"/>
        <v>3.9769296294121147E-5</v>
      </c>
      <c r="S264">
        <f t="shared" si="70"/>
        <v>0</v>
      </c>
      <c r="T264">
        <f>S264*'Exhaust Gas Math'!$C$14</f>
        <v>0</v>
      </c>
      <c r="U264">
        <f>(T264/'Exhaust Gas Math'!$B$14)+('Exhaust Gas Math'!$D$10)</f>
        <v>4.4059320573952224E-4</v>
      </c>
      <c r="V264">
        <f>('Exhaust Gas Math'!$E$10*((-0.000000001)*V263^3+(0.000002)*V263^2-0.0012*V263+1.3446)*$B$18+T264*'Exhaust Gas Math'!$D$14*$B$17)/('Exhaust Gas Math'!$E$10*((-0.000000001)*V263^3+(0.000002)*V263^2-0.0012*V263+1.3446)+T264*'Exhaust Gas Math'!$D$14)</f>
        <v>1100</v>
      </c>
      <c r="W264">
        <f t="shared" si="63"/>
        <v>101325</v>
      </c>
      <c r="X264">
        <f t="shared" si="64"/>
        <v>101325</v>
      </c>
    </row>
    <row r="265" spans="3:24" x14ac:dyDescent="0.2">
      <c r="C265" s="1"/>
      <c r="D265" s="1"/>
      <c r="E265">
        <f t="shared" si="57"/>
        <v>3.2625000000000001E-2</v>
      </c>
      <c r="F265">
        <f t="shared" si="58"/>
        <v>101325</v>
      </c>
      <c r="H265" s="1">
        <v>3.2625000000000001E-2</v>
      </c>
      <c r="I265" s="1">
        <f t="shared" si="65"/>
        <v>454.5</v>
      </c>
      <c r="J265" s="1">
        <f t="shared" si="66"/>
        <v>0</v>
      </c>
      <c r="K265" s="1">
        <f t="shared" si="67"/>
        <v>7.5968031676691156E-3</v>
      </c>
      <c r="L265" s="1">
        <f t="shared" si="68"/>
        <v>0</v>
      </c>
      <c r="M265" s="4">
        <f t="shared" si="59"/>
        <v>3.4187153334572729E-2</v>
      </c>
      <c r="N265" s="1">
        <f t="shared" si="60"/>
        <v>19.856297809797301</v>
      </c>
      <c r="O265">
        <f>((-0.0000000008)*V265^3+(0.000003)*V265^2-0.004*V265+2.013)*('Exhaust Gas Math'!$E$10/(T265+'Exhaust Gas Math'!$E$10))+(357.45*V265^-1.004)*(T265/(T265+'Exhaust Gas Math'!$E$10))</f>
        <v>0.17819999999999947</v>
      </c>
      <c r="P265">
        <f t="shared" si="69"/>
        <v>0</v>
      </c>
      <c r="Q265">
        <f t="shared" si="61"/>
        <v>0</v>
      </c>
      <c r="R265" s="4">
        <f t="shared" si="62"/>
        <v>3.9769296294121147E-5</v>
      </c>
      <c r="S265">
        <f t="shared" si="70"/>
        <v>0</v>
      </c>
      <c r="T265">
        <f>S265*'Exhaust Gas Math'!$C$14</f>
        <v>0</v>
      </c>
      <c r="U265">
        <f>(T265/'Exhaust Gas Math'!$B$14)+('Exhaust Gas Math'!$D$10)</f>
        <v>4.4059320573952224E-4</v>
      </c>
      <c r="V265">
        <f>('Exhaust Gas Math'!$E$10*((-0.000000001)*V264^3+(0.000002)*V264^2-0.0012*V264+1.3446)*$B$18+T265*'Exhaust Gas Math'!$D$14*$B$17)/('Exhaust Gas Math'!$E$10*((-0.000000001)*V264^3+(0.000002)*V264^2-0.0012*V264+1.3446)+T265*'Exhaust Gas Math'!$D$14)</f>
        <v>1100</v>
      </c>
      <c r="W265">
        <f t="shared" si="63"/>
        <v>101325</v>
      </c>
      <c r="X265">
        <f t="shared" si="64"/>
        <v>101325</v>
      </c>
    </row>
    <row r="266" spans="3:24" x14ac:dyDescent="0.2">
      <c r="C266" s="1"/>
      <c r="D266" s="1"/>
      <c r="E266">
        <f t="shared" si="57"/>
        <v>3.2750000000000001E-2</v>
      </c>
      <c r="F266">
        <f t="shared" si="58"/>
        <v>101325</v>
      </c>
      <c r="H266" s="1">
        <v>3.2750000000000001E-2</v>
      </c>
      <c r="I266" s="1">
        <f t="shared" si="65"/>
        <v>459</v>
      </c>
      <c r="J266" s="1">
        <f t="shared" si="66"/>
        <v>0</v>
      </c>
      <c r="K266" s="1">
        <f t="shared" si="67"/>
        <v>7.5692072429390141E-3</v>
      </c>
      <c r="L266" s="1">
        <f t="shared" si="68"/>
        <v>0</v>
      </c>
      <c r="M266" s="4">
        <f t="shared" si="59"/>
        <v>3.6658972541775373E-2</v>
      </c>
      <c r="N266" s="1">
        <f t="shared" si="60"/>
        <v>19.672477516948856</v>
      </c>
      <c r="O266">
        <f>((-0.0000000008)*V266^3+(0.000003)*V266^2-0.004*V266+2.013)*('Exhaust Gas Math'!$E$10/(T266+'Exhaust Gas Math'!$E$10))+(357.45*V266^-1.004)*(T266/(T266+'Exhaust Gas Math'!$E$10))</f>
        <v>0.17819999999999947</v>
      </c>
      <c r="P266">
        <f t="shared" si="69"/>
        <v>0</v>
      </c>
      <c r="Q266">
        <f t="shared" si="61"/>
        <v>0</v>
      </c>
      <c r="R266" s="4">
        <f t="shared" si="62"/>
        <v>3.9769296294121147E-5</v>
      </c>
      <c r="S266">
        <f t="shared" si="70"/>
        <v>0</v>
      </c>
      <c r="T266">
        <f>S266*'Exhaust Gas Math'!$C$14</f>
        <v>0</v>
      </c>
      <c r="U266">
        <f>(T266/'Exhaust Gas Math'!$B$14)+('Exhaust Gas Math'!$D$10)</f>
        <v>4.4059320573952224E-4</v>
      </c>
      <c r="V266">
        <f>('Exhaust Gas Math'!$E$10*((-0.000000001)*V265^3+(0.000002)*V265^2-0.0012*V265+1.3446)*$B$18+T266*'Exhaust Gas Math'!$D$14*$B$17)/('Exhaust Gas Math'!$E$10*((-0.000000001)*V265^3+(0.000002)*V265^2-0.0012*V265+1.3446)+T266*'Exhaust Gas Math'!$D$14)</f>
        <v>1100</v>
      </c>
      <c r="W266">
        <f t="shared" si="63"/>
        <v>101325</v>
      </c>
      <c r="X266">
        <f t="shared" si="64"/>
        <v>101325</v>
      </c>
    </row>
    <row r="267" spans="3:24" x14ac:dyDescent="0.2">
      <c r="C267" s="1"/>
      <c r="D267" s="1"/>
      <c r="E267">
        <f t="shared" si="57"/>
        <v>3.2875000000000001E-2</v>
      </c>
      <c r="F267">
        <f t="shared" si="58"/>
        <v>101325</v>
      </c>
      <c r="H267" s="1">
        <v>3.2875000000000001E-2</v>
      </c>
      <c r="I267" s="1">
        <f t="shared" si="65"/>
        <v>463.5</v>
      </c>
      <c r="J267" s="1">
        <f t="shared" si="66"/>
        <v>0</v>
      </c>
      <c r="K267" s="1">
        <f t="shared" si="67"/>
        <v>7.5135113316955491E-3</v>
      </c>
      <c r="L267" s="1">
        <f t="shared" si="68"/>
        <v>0</v>
      </c>
      <c r="M267" s="4">
        <f t="shared" si="59"/>
        <v>3.9100218034232269E-2</v>
      </c>
      <c r="N267" s="1">
        <f t="shared" si="60"/>
        <v>19.367369858445819</v>
      </c>
      <c r="O267">
        <f>((-0.0000000008)*V267^3+(0.000003)*V267^2-0.004*V267+2.013)*('Exhaust Gas Math'!$E$10/(T267+'Exhaust Gas Math'!$E$10))+(357.45*V267^-1.004)*(T267/(T267+'Exhaust Gas Math'!$E$10))</f>
        <v>0.17819999999999947</v>
      </c>
      <c r="P267">
        <f t="shared" si="69"/>
        <v>0</v>
      </c>
      <c r="Q267">
        <f t="shared" si="61"/>
        <v>0</v>
      </c>
      <c r="R267" s="4">
        <f t="shared" si="62"/>
        <v>3.9769296294121147E-5</v>
      </c>
      <c r="S267">
        <f t="shared" si="70"/>
        <v>0</v>
      </c>
      <c r="T267">
        <f>S267*'Exhaust Gas Math'!$C$14</f>
        <v>0</v>
      </c>
      <c r="U267">
        <f>(T267/'Exhaust Gas Math'!$B$14)+('Exhaust Gas Math'!$D$10)</f>
        <v>4.4059320573952224E-4</v>
      </c>
      <c r="V267">
        <f>('Exhaust Gas Math'!$E$10*((-0.000000001)*V266^3+(0.000002)*V266^2-0.0012*V266+1.3446)*$B$18+T267*'Exhaust Gas Math'!$D$14*$B$17)/('Exhaust Gas Math'!$E$10*((-0.000000001)*V266^3+(0.000002)*V266^2-0.0012*V266+1.3446)+T267*'Exhaust Gas Math'!$D$14)</f>
        <v>1100</v>
      </c>
      <c r="W267">
        <f t="shared" si="63"/>
        <v>101325</v>
      </c>
      <c r="X267">
        <f t="shared" si="64"/>
        <v>101325</v>
      </c>
    </row>
    <row r="268" spans="3:24" x14ac:dyDescent="0.2">
      <c r="C268" s="1"/>
      <c r="D268" s="1"/>
      <c r="E268">
        <f t="shared" si="57"/>
        <v>3.3000000000000002E-2</v>
      </c>
      <c r="F268">
        <f t="shared" si="58"/>
        <v>101325</v>
      </c>
      <c r="H268" s="1">
        <v>3.3000000000000002E-2</v>
      </c>
      <c r="I268" s="1">
        <f t="shared" si="65"/>
        <v>468</v>
      </c>
      <c r="J268" s="1">
        <f t="shared" si="66"/>
        <v>0</v>
      </c>
      <c r="K268" s="1">
        <f t="shared" si="67"/>
        <v>7.4301306550326879E-3</v>
      </c>
      <c r="L268" s="1">
        <f t="shared" si="68"/>
        <v>0</v>
      </c>
      <c r="M268" s="4">
        <f t="shared" si="59"/>
        <v>4.1495838721685913E-2</v>
      </c>
      <c r="N268" s="1">
        <f t="shared" si="60"/>
        <v>18.942855924461448</v>
      </c>
      <c r="O268">
        <f>((-0.0000000008)*V268^3+(0.000003)*V268^2-0.004*V268+2.013)*('Exhaust Gas Math'!$E$10/(T268+'Exhaust Gas Math'!$E$10))+(357.45*V268^-1.004)*(T268/(T268+'Exhaust Gas Math'!$E$10))</f>
        <v>0.17819999999999947</v>
      </c>
      <c r="P268">
        <f t="shared" si="69"/>
        <v>0</v>
      </c>
      <c r="Q268">
        <f t="shared" si="61"/>
        <v>0</v>
      </c>
      <c r="R268" s="4">
        <f t="shared" si="62"/>
        <v>3.9769296294121147E-5</v>
      </c>
      <c r="S268">
        <f t="shared" si="70"/>
        <v>0</v>
      </c>
      <c r="T268">
        <f>S268*'Exhaust Gas Math'!$C$14</f>
        <v>0</v>
      </c>
      <c r="U268">
        <f>(T268/'Exhaust Gas Math'!$B$14)+('Exhaust Gas Math'!$D$10)</f>
        <v>4.4059320573952224E-4</v>
      </c>
      <c r="V268">
        <f>('Exhaust Gas Math'!$E$10*((-0.000000001)*V267^3+(0.000002)*V267^2-0.0012*V267+1.3446)*$B$18+T268*'Exhaust Gas Math'!$D$14*$B$17)/('Exhaust Gas Math'!$E$10*((-0.000000001)*V267^3+(0.000002)*V267^2-0.0012*V267+1.3446)+T268*'Exhaust Gas Math'!$D$14)</f>
        <v>1100</v>
      </c>
      <c r="W268">
        <f t="shared" si="63"/>
        <v>101325</v>
      </c>
      <c r="X268">
        <f t="shared" si="64"/>
        <v>101325</v>
      </c>
    </row>
    <row r="269" spans="3:24" x14ac:dyDescent="0.2">
      <c r="C269" s="1"/>
      <c r="D269" s="1"/>
      <c r="E269">
        <f t="shared" si="57"/>
        <v>3.3125000000000002E-2</v>
      </c>
      <c r="F269">
        <f t="shared" si="58"/>
        <v>101325</v>
      </c>
      <c r="H269" s="1">
        <v>3.3125000000000002E-2</v>
      </c>
      <c r="I269" s="1">
        <f t="shared" si="65"/>
        <v>472.5</v>
      </c>
      <c r="J269" s="1">
        <f t="shared" si="66"/>
        <v>0</v>
      </c>
      <c r="K269" s="1">
        <f t="shared" si="67"/>
        <v>7.3196868279847534E-3</v>
      </c>
      <c r="L269" s="1">
        <f t="shared" si="68"/>
        <v>0</v>
      </c>
      <c r="M269" s="4">
        <f t="shared" si="59"/>
        <v>4.3831064805973333E-2</v>
      </c>
      <c r="N269" s="1">
        <f t="shared" si="60"/>
        <v>18.401552984563995</v>
      </c>
      <c r="O269">
        <f>((-0.0000000008)*V269^3+(0.000003)*V269^2-0.004*V269+2.013)*('Exhaust Gas Math'!$E$10/(T269+'Exhaust Gas Math'!$E$10))+(357.45*V269^-1.004)*(T269/(T269+'Exhaust Gas Math'!$E$10))</f>
        <v>0.17819999999999947</v>
      </c>
      <c r="P269">
        <f t="shared" si="69"/>
        <v>0</v>
      </c>
      <c r="Q269">
        <f t="shared" si="61"/>
        <v>0</v>
      </c>
      <c r="R269" s="4">
        <f t="shared" si="62"/>
        <v>3.9769296294121147E-5</v>
      </c>
      <c r="S269">
        <f t="shared" si="70"/>
        <v>0</v>
      </c>
      <c r="T269">
        <f>S269*'Exhaust Gas Math'!$C$14</f>
        <v>0</v>
      </c>
      <c r="U269">
        <f>(T269/'Exhaust Gas Math'!$B$14)+('Exhaust Gas Math'!$D$10)</f>
        <v>4.4059320573952224E-4</v>
      </c>
      <c r="V269">
        <f>('Exhaust Gas Math'!$E$10*((-0.000000001)*V268^3+(0.000002)*V268^2-0.0012*V268+1.3446)*$B$18+T269*'Exhaust Gas Math'!$D$14*$B$17)/('Exhaust Gas Math'!$E$10*((-0.000000001)*V268^3+(0.000002)*V268^2-0.0012*V268+1.3446)+T269*'Exhaust Gas Math'!$D$14)</f>
        <v>1100</v>
      </c>
      <c r="W269">
        <f t="shared" si="63"/>
        <v>101325</v>
      </c>
      <c r="X269">
        <f t="shared" si="64"/>
        <v>101325</v>
      </c>
    </row>
    <row r="270" spans="3:24" x14ac:dyDescent="0.2">
      <c r="C270" s="1"/>
      <c r="D270" s="1"/>
      <c r="E270">
        <f t="shared" si="57"/>
        <v>3.3250000000000002E-2</v>
      </c>
      <c r="F270">
        <f t="shared" si="58"/>
        <v>101325</v>
      </c>
      <c r="H270" s="1">
        <v>3.3250000000000002E-2</v>
      </c>
      <c r="I270" s="1">
        <f t="shared" si="65"/>
        <v>477</v>
      </c>
      <c r="J270" s="1">
        <f t="shared" si="66"/>
        <v>0</v>
      </c>
      <c r="K270" s="1">
        <f t="shared" si="67"/>
        <v>7.1830032252962186E-3</v>
      </c>
      <c r="L270" s="1">
        <f t="shared" si="68"/>
        <v>0</v>
      </c>
      <c r="M270" s="4">
        <f t="shared" si="59"/>
        <v>4.6091498841743635E-2</v>
      </c>
      <c r="N270" s="1">
        <f t="shared" si="60"/>
        <v>17.746798351379372</v>
      </c>
      <c r="O270">
        <f>((-0.0000000008)*V270^3+(0.000003)*V270^2-0.004*V270+2.013)*('Exhaust Gas Math'!$E$10/(T270+'Exhaust Gas Math'!$E$10))+(357.45*V270^-1.004)*(T270/(T270+'Exhaust Gas Math'!$E$10))</f>
        <v>0.17819999999999947</v>
      </c>
      <c r="P270">
        <f t="shared" si="69"/>
        <v>0</v>
      </c>
      <c r="Q270">
        <f t="shared" si="61"/>
        <v>0</v>
      </c>
      <c r="R270" s="4">
        <f t="shared" si="62"/>
        <v>3.9769296294121147E-5</v>
      </c>
      <c r="S270">
        <f t="shared" si="70"/>
        <v>0</v>
      </c>
      <c r="T270">
        <f>S270*'Exhaust Gas Math'!$C$14</f>
        <v>0</v>
      </c>
      <c r="U270">
        <f>(T270/'Exhaust Gas Math'!$B$14)+('Exhaust Gas Math'!$D$10)</f>
        <v>4.4059320573952224E-4</v>
      </c>
      <c r="V270">
        <f>('Exhaust Gas Math'!$E$10*((-0.000000001)*V269^3+(0.000002)*V269^2-0.0012*V269+1.3446)*$B$18+T270*'Exhaust Gas Math'!$D$14*$B$17)/('Exhaust Gas Math'!$E$10*((-0.000000001)*V269^3+(0.000002)*V269^2-0.0012*V269+1.3446)+T270*'Exhaust Gas Math'!$D$14)</f>
        <v>1100</v>
      </c>
      <c r="W270">
        <f t="shared" si="63"/>
        <v>101325</v>
      </c>
      <c r="X270">
        <f t="shared" si="64"/>
        <v>101325</v>
      </c>
    </row>
    <row r="271" spans="3:24" x14ac:dyDescent="0.2">
      <c r="C271" s="1"/>
      <c r="D271" s="1"/>
      <c r="E271">
        <f t="shared" si="57"/>
        <v>3.3375000000000002E-2</v>
      </c>
      <c r="F271">
        <f t="shared" si="58"/>
        <v>101325</v>
      </c>
      <c r="H271" s="1">
        <v>3.3375000000000002E-2</v>
      </c>
      <c r="I271" s="1">
        <f t="shared" si="65"/>
        <v>481.5</v>
      </c>
      <c r="J271" s="1">
        <f t="shared" si="66"/>
        <v>0</v>
      </c>
      <c r="K271" s="1">
        <f t="shared" si="67"/>
        <v>7.0210988430436097E-3</v>
      </c>
      <c r="L271" s="1">
        <f t="shared" si="68"/>
        <v>0</v>
      </c>
      <c r="M271" s="4">
        <f t="shared" si="59"/>
        <v>4.8263204501495592E-2</v>
      </c>
      <c r="N271" s="1">
        <f t="shared" si="60"/>
        <v>16.982628804949194</v>
      </c>
      <c r="O271">
        <f>((-0.0000000008)*V271^3+(0.000003)*V271^2-0.004*V271+2.013)*('Exhaust Gas Math'!$E$10/(T271+'Exhaust Gas Math'!$E$10))+(357.45*V271^-1.004)*(T271/(T271+'Exhaust Gas Math'!$E$10))</f>
        <v>0.17819999999999947</v>
      </c>
      <c r="P271">
        <f t="shared" si="69"/>
        <v>0</v>
      </c>
      <c r="Q271">
        <f t="shared" si="61"/>
        <v>0</v>
      </c>
      <c r="R271" s="4">
        <f t="shared" si="62"/>
        <v>3.9769296294121147E-5</v>
      </c>
      <c r="S271">
        <f t="shared" si="70"/>
        <v>0</v>
      </c>
      <c r="T271">
        <f>S271*'Exhaust Gas Math'!$C$14</f>
        <v>0</v>
      </c>
      <c r="U271">
        <f>(T271/'Exhaust Gas Math'!$B$14)+('Exhaust Gas Math'!$D$10)</f>
        <v>4.4059320573952224E-4</v>
      </c>
      <c r="V271">
        <f>('Exhaust Gas Math'!$E$10*((-0.000000001)*V270^3+(0.000002)*V270^2-0.0012*V270+1.3446)*$B$18+T271*'Exhaust Gas Math'!$D$14*$B$17)/('Exhaust Gas Math'!$E$10*((-0.000000001)*V270^3+(0.000002)*V270^2-0.0012*V270+1.3446)+T271*'Exhaust Gas Math'!$D$14)</f>
        <v>1100</v>
      </c>
      <c r="W271">
        <f t="shared" si="63"/>
        <v>101325</v>
      </c>
      <c r="X271">
        <f t="shared" si="64"/>
        <v>101325</v>
      </c>
    </row>
    <row r="272" spans="3:24" x14ac:dyDescent="0.2">
      <c r="C272" s="1"/>
      <c r="D272" s="1"/>
      <c r="E272">
        <f t="shared" si="57"/>
        <v>3.3500000000000002E-2</v>
      </c>
      <c r="F272">
        <f t="shared" si="58"/>
        <v>101325</v>
      </c>
      <c r="H272" s="1">
        <v>3.3500000000000002E-2</v>
      </c>
      <c r="I272" s="1">
        <f t="shared" si="65"/>
        <v>486</v>
      </c>
      <c r="J272" s="1">
        <f t="shared" si="66"/>
        <v>0</v>
      </c>
      <c r="K272" s="1">
        <f t="shared" si="67"/>
        <v>6.8351807018719839E-3</v>
      </c>
      <c r="L272" s="1">
        <f t="shared" si="68"/>
        <v>0</v>
      </c>
      <c r="M272" s="4">
        <f t="shared" si="59"/>
        <v>5.0332792497671419E-2</v>
      </c>
      <c r="N272" s="1">
        <f t="shared" si="60"/>
        <v>16.113755704639363</v>
      </c>
      <c r="O272">
        <f>((-0.0000000008)*V272^3+(0.000003)*V272^2-0.004*V272+2.013)*('Exhaust Gas Math'!$E$10/(T272+'Exhaust Gas Math'!$E$10))+(357.45*V272^-1.004)*(T272/(T272+'Exhaust Gas Math'!$E$10))</f>
        <v>0.17819999999999947</v>
      </c>
      <c r="P272">
        <f t="shared" si="69"/>
        <v>0</v>
      </c>
      <c r="Q272">
        <f t="shared" si="61"/>
        <v>0</v>
      </c>
      <c r="R272" s="4">
        <f t="shared" si="62"/>
        <v>3.9769296294121147E-5</v>
      </c>
      <c r="S272">
        <f t="shared" si="70"/>
        <v>0</v>
      </c>
      <c r="T272">
        <f>S272*'Exhaust Gas Math'!$C$14</f>
        <v>0</v>
      </c>
      <c r="U272">
        <f>(T272/'Exhaust Gas Math'!$B$14)+('Exhaust Gas Math'!$D$10)</f>
        <v>4.4059320573952224E-4</v>
      </c>
      <c r="V272">
        <f>('Exhaust Gas Math'!$E$10*((-0.000000001)*V271^3+(0.000002)*V271^2-0.0012*V271+1.3446)*$B$18+T272*'Exhaust Gas Math'!$D$14*$B$17)/('Exhaust Gas Math'!$E$10*((-0.000000001)*V271^3+(0.000002)*V271^2-0.0012*V271+1.3446)+T272*'Exhaust Gas Math'!$D$14)</f>
        <v>1100</v>
      </c>
      <c r="W272">
        <f t="shared" si="63"/>
        <v>101325</v>
      </c>
      <c r="X272">
        <f t="shared" si="64"/>
        <v>101325</v>
      </c>
    </row>
    <row r="273" spans="3:24" x14ac:dyDescent="0.2">
      <c r="C273" s="1"/>
      <c r="D273" s="1"/>
      <c r="E273">
        <f t="shared" si="57"/>
        <v>3.3625000000000002E-2</v>
      </c>
      <c r="F273">
        <f t="shared" si="58"/>
        <v>101325</v>
      </c>
      <c r="H273" s="1">
        <v>3.3625000000000002E-2</v>
      </c>
      <c r="I273" s="1">
        <f t="shared" si="65"/>
        <v>490.5</v>
      </c>
      <c r="J273" s="1">
        <f t="shared" si="66"/>
        <v>0</v>
      </c>
      <c r="K273" s="1">
        <f t="shared" si="67"/>
        <v>6.6266348484810365E-3</v>
      </c>
      <c r="L273" s="1">
        <f t="shared" si="68"/>
        <v>0</v>
      </c>
      <c r="M273" s="4">
        <f t="shared" si="59"/>
        <v>5.2287503132066857E-2</v>
      </c>
      <c r="N273" s="1">
        <f t="shared" si="60"/>
        <v>15.145535942042914</v>
      </c>
      <c r="O273">
        <f>((-0.0000000008)*V273^3+(0.000003)*V273^2-0.004*V273+2.013)*('Exhaust Gas Math'!$E$10/(T273+'Exhaust Gas Math'!$E$10))+(357.45*V273^-1.004)*(T273/(T273+'Exhaust Gas Math'!$E$10))</f>
        <v>0.17819999999999947</v>
      </c>
      <c r="P273">
        <f t="shared" si="69"/>
        <v>0</v>
      </c>
      <c r="Q273">
        <f t="shared" si="61"/>
        <v>0</v>
      </c>
      <c r="R273" s="4">
        <f t="shared" si="62"/>
        <v>3.9769296294121147E-5</v>
      </c>
      <c r="S273">
        <f t="shared" si="70"/>
        <v>0</v>
      </c>
      <c r="T273">
        <f>S273*'Exhaust Gas Math'!$C$14</f>
        <v>0</v>
      </c>
      <c r="U273">
        <f>(T273/'Exhaust Gas Math'!$B$14)+('Exhaust Gas Math'!$D$10)</f>
        <v>4.4059320573952224E-4</v>
      </c>
      <c r="V273">
        <f>('Exhaust Gas Math'!$E$10*((-0.000000001)*V272^3+(0.000002)*V272^2-0.0012*V272+1.3446)*$B$18+T273*'Exhaust Gas Math'!$D$14*$B$17)/('Exhaust Gas Math'!$E$10*((-0.000000001)*V272^3+(0.000002)*V272^2-0.0012*V272+1.3446)+T273*'Exhaust Gas Math'!$D$14)</f>
        <v>1100</v>
      </c>
      <c r="W273">
        <f t="shared" si="63"/>
        <v>101325</v>
      </c>
      <c r="X273">
        <f t="shared" si="64"/>
        <v>101325</v>
      </c>
    </row>
    <row r="274" spans="3:24" x14ac:dyDescent="0.2">
      <c r="C274" s="1"/>
      <c r="D274" s="1"/>
      <c r="E274">
        <f t="shared" si="57"/>
        <v>3.3750000000000002E-2</v>
      </c>
      <c r="F274">
        <f t="shared" si="58"/>
        <v>101325</v>
      </c>
      <c r="H274" s="1">
        <v>3.3750000000000002E-2</v>
      </c>
      <c r="I274" s="1">
        <f t="shared" si="65"/>
        <v>495</v>
      </c>
      <c r="J274" s="1">
        <f t="shared" si="66"/>
        <v>0</v>
      </c>
      <c r="K274" s="1">
        <f t="shared" si="67"/>
        <v>6.3970160224459567E-3</v>
      </c>
      <c r="L274" s="1">
        <f t="shared" si="68"/>
        <v>0</v>
      </c>
      <c r="M274" s="4">
        <f t="shared" si="59"/>
        <v>5.4115284963613591E-2</v>
      </c>
      <c r="N274" s="1">
        <f t="shared" si="60"/>
        <v>14.083938913961996</v>
      </c>
      <c r="O274">
        <f>((-0.0000000008)*V274^3+(0.000003)*V274^2-0.004*V274+2.013)*('Exhaust Gas Math'!$E$10/(T274+'Exhaust Gas Math'!$E$10))+(357.45*V274^-1.004)*(T274/(T274+'Exhaust Gas Math'!$E$10))</f>
        <v>0.17819999999999947</v>
      </c>
      <c r="P274">
        <f t="shared" si="69"/>
        <v>0</v>
      </c>
      <c r="Q274">
        <f t="shared" si="61"/>
        <v>0</v>
      </c>
      <c r="R274" s="4">
        <f t="shared" si="62"/>
        <v>3.9769296294121147E-5</v>
      </c>
      <c r="S274">
        <f t="shared" si="70"/>
        <v>0</v>
      </c>
      <c r="T274">
        <f>S274*'Exhaust Gas Math'!$C$14</f>
        <v>0</v>
      </c>
      <c r="U274">
        <f>(T274/'Exhaust Gas Math'!$B$14)+('Exhaust Gas Math'!$D$10)</f>
        <v>4.4059320573952224E-4</v>
      </c>
      <c r="V274">
        <f>('Exhaust Gas Math'!$E$10*((-0.000000001)*V273^3+(0.000002)*V273^2-0.0012*V273+1.3446)*$B$18+T274*'Exhaust Gas Math'!$D$14*$B$17)/('Exhaust Gas Math'!$E$10*((-0.000000001)*V273^3+(0.000002)*V273^2-0.0012*V273+1.3446)+T274*'Exhaust Gas Math'!$D$14)</f>
        <v>1100</v>
      </c>
      <c r="W274">
        <f t="shared" si="63"/>
        <v>101325</v>
      </c>
      <c r="X274">
        <f t="shared" si="64"/>
        <v>101325</v>
      </c>
    </row>
    <row r="275" spans="3:24" x14ac:dyDescent="0.2">
      <c r="C275" s="1"/>
      <c r="D275" s="1"/>
      <c r="E275">
        <f t="shared" si="57"/>
        <v>3.3875000000000002E-2</v>
      </c>
      <c r="F275">
        <f t="shared" si="58"/>
        <v>101325</v>
      </c>
      <c r="H275" s="1">
        <v>3.3875000000000002E-2</v>
      </c>
      <c r="I275" s="1">
        <f t="shared" si="65"/>
        <v>499.5</v>
      </c>
      <c r="J275" s="1">
        <f t="shared" si="66"/>
        <v>0</v>
      </c>
      <c r="K275" s="1">
        <f t="shared" si="67"/>
        <v>6.1480360654084824E-3</v>
      </c>
      <c r="L275" s="1">
        <f t="shared" si="68"/>
        <v>0</v>
      </c>
      <c r="M275" s="4">
        <f t="shared" si="59"/>
        <v>5.5804869109521024E-2</v>
      </c>
      <c r="N275" s="1">
        <f t="shared" si="60"/>
        <v>12.935509719091563</v>
      </c>
      <c r="O275">
        <f>((-0.0000000008)*V275^3+(0.000003)*V275^2-0.004*V275+2.013)*('Exhaust Gas Math'!$E$10/(T275+'Exhaust Gas Math'!$E$10))+(357.45*V275^-1.004)*(T275/(T275+'Exhaust Gas Math'!$E$10))</f>
        <v>0.17819999999999947</v>
      </c>
      <c r="P275">
        <f t="shared" si="69"/>
        <v>0</v>
      </c>
      <c r="Q275">
        <f t="shared" si="61"/>
        <v>0</v>
      </c>
      <c r="R275" s="4">
        <f t="shared" si="62"/>
        <v>3.9769296294121147E-5</v>
      </c>
      <c r="S275">
        <f t="shared" si="70"/>
        <v>0</v>
      </c>
      <c r="T275">
        <f>S275*'Exhaust Gas Math'!$C$14</f>
        <v>0</v>
      </c>
      <c r="U275">
        <f>(T275/'Exhaust Gas Math'!$B$14)+('Exhaust Gas Math'!$D$10)</f>
        <v>4.4059320573952224E-4</v>
      </c>
      <c r="V275">
        <f>('Exhaust Gas Math'!$E$10*((-0.000000001)*V274^3+(0.000002)*V274^2-0.0012*V274+1.3446)*$B$18+T275*'Exhaust Gas Math'!$D$14*$B$17)/('Exhaust Gas Math'!$E$10*((-0.000000001)*V274^3+(0.000002)*V274^2-0.0012*V274+1.3446)+T275*'Exhaust Gas Math'!$D$14)</f>
        <v>1100</v>
      </c>
      <c r="W275">
        <f t="shared" si="63"/>
        <v>101325</v>
      </c>
      <c r="X275">
        <f t="shared" si="64"/>
        <v>101325</v>
      </c>
    </row>
    <row r="276" spans="3:24" x14ac:dyDescent="0.2">
      <c r="C276" s="1"/>
      <c r="D276" s="1"/>
      <c r="E276">
        <f t="shared" si="57"/>
        <v>3.4000000000000002E-2</v>
      </c>
      <c r="F276">
        <f t="shared" si="58"/>
        <v>101325</v>
      </c>
      <c r="H276" s="1">
        <v>3.4000000000000002E-2</v>
      </c>
      <c r="I276" s="1">
        <f t="shared" si="65"/>
        <v>504</v>
      </c>
      <c r="J276" s="1">
        <f t="shared" si="66"/>
        <v>0</v>
      </c>
      <c r="K276" s="1">
        <f t="shared" si="67"/>
        <v>5.8815511590492447E-3</v>
      </c>
      <c r="L276" s="1">
        <f t="shared" si="68"/>
        <v>0</v>
      </c>
      <c r="M276" s="4">
        <f t="shared" si="59"/>
        <v>5.7345838721685881E-2</v>
      </c>
      <c r="N276" s="1">
        <f t="shared" si="60"/>
        <v>11.707328805309452</v>
      </c>
      <c r="O276">
        <f>((-0.0000000008)*V276^3+(0.000003)*V276^2-0.004*V276+2.013)*('Exhaust Gas Math'!$E$10/(T276+'Exhaust Gas Math'!$E$10))+(357.45*V276^-1.004)*(T276/(T276+'Exhaust Gas Math'!$E$10))</f>
        <v>0.17819999999999947</v>
      </c>
      <c r="P276">
        <f t="shared" si="69"/>
        <v>0</v>
      </c>
      <c r="Q276">
        <f t="shared" si="61"/>
        <v>0</v>
      </c>
      <c r="R276" s="4">
        <f t="shared" si="62"/>
        <v>3.9769296294121147E-5</v>
      </c>
      <c r="S276">
        <f t="shared" si="70"/>
        <v>0</v>
      </c>
      <c r="T276">
        <f>S276*'Exhaust Gas Math'!$C$14</f>
        <v>0</v>
      </c>
      <c r="U276">
        <f>(T276/'Exhaust Gas Math'!$B$14)+('Exhaust Gas Math'!$D$10)</f>
        <v>4.4059320573952224E-4</v>
      </c>
      <c r="V276">
        <f>('Exhaust Gas Math'!$E$10*((-0.000000001)*V275^3+(0.000002)*V275^2-0.0012*V275+1.3446)*$B$18+T276*'Exhaust Gas Math'!$D$14*$B$17)/('Exhaust Gas Math'!$E$10*((-0.000000001)*V275^3+(0.000002)*V275^2-0.0012*V275+1.3446)+T276*'Exhaust Gas Math'!$D$14)</f>
        <v>1100</v>
      </c>
      <c r="W276">
        <f t="shared" si="63"/>
        <v>101325</v>
      </c>
      <c r="X276">
        <f t="shared" si="64"/>
        <v>101325</v>
      </c>
    </row>
    <row r="277" spans="3:24" x14ac:dyDescent="0.2">
      <c r="C277" s="1"/>
      <c r="D277" s="1"/>
      <c r="E277">
        <f t="shared" si="57"/>
        <v>3.4125000000000003E-2</v>
      </c>
      <c r="F277">
        <f t="shared" si="58"/>
        <v>101325</v>
      </c>
      <c r="H277" s="1">
        <v>3.4125000000000003E-2</v>
      </c>
      <c r="I277" s="1">
        <f t="shared" si="65"/>
        <v>508.5</v>
      </c>
      <c r="J277" s="1">
        <f t="shared" si="66"/>
        <v>0</v>
      </c>
      <c r="K277" s="1">
        <f t="shared" si="67"/>
        <v>5.5995479869842008E-3</v>
      </c>
      <c r="L277" s="1">
        <f t="shared" si="68"/>
        <v>0</v>
      </c>
      <c r="M277" s="4">
        <f t="shared" si="59"/>
        <v>5.8728693210024774E-2</v>
      </c>
      <c r="N277" s="1">
        <f t="shared" si="60"/>
        <v>10.406968316360727</v>
      </c>
      <c r="O277">
        <f>((-0.0000000008)*V277^3+(0.000003)*V277^2-0.004*V277+2.013)*('Exhaust Gas Math'!$E$10/(T277+'Exhaust Gas Math'!$E$10))+(357.45*V277^-1.004)*(T277/(T277+'Exhaust Gas Math'!$E$10))</f>
        <v>0.17819999999999947</v>
      </c>
      <c r="P277">
        <f t="shared" si="69"/>
        <v>0</v>
      </c>
      <c r="Q277">
        <f t="shared" si="61"/>
        <v>0</v>
      </c>
      <c r="R277" s="4">
        <f t="shared" si="62"/>
        <v>3.9769296294121147E-5</v>
      </c>
      <c r="S277">
        <f t="shared" si="70"/>
        <v>0</v>
      </c>
      <c r="T277">
        <f>S277*'Exhaust Gas Math'!$C$14</f>
        <v>0</v>
      </c>
      <c r="U277">
        <f>(T277/'Exhaust Gas Math'!$B$14)+('Exhaust Gas Math'!$D$10)</f>
        <v>4.4059320573952224E-4</v>
      </c>
      <c r="V277">
        <f>('Exhaust Gas Math'!$E$10*((-0.000000001)*V276^3+(0.000002)*V276^2-0.0012*V276+1.3446)*$B$18+T277*'Exhaust Gas Math'!$D$14*$B$17)/('Exhaust Gas Math'!$E$10*((-0.000000001)*V276^3+(0.000002)*V276^2-0.0012*V276+1.3446)+T277*'Exhaust Gas Math'!$D$14)</f>
        <v>1100</v>
      </c>
      <c r="W277">
        <f t="shared" si="63"/>
        <v>101325</v>
      </c>
      <c r="X277">
        <f t="shared" si="64"/>
        <v>101325</v>
      </c>
    </row>
    <row r="278" spans="3:24" x14ac:dyDescent="0.2">
      <c r="C278" s="1"/>
      <c r="D278" s="1"/>
      <c r="E278">
        <f t="shared" si="57"/>
        <v>3.4250000000000003E-2</v>
      </c>
      <c r="F278">
        <f t="shared" si="58"/>
        <v>101325</v>
      </c>
      <c r="H278" s="1">
        <v>3.4250000000000003E-2</v>
      </c>
      <c r="I278" s="1">
        <f t="shared" si="65"/>
        <v>513</v>
      </c>
      <c r="J278" s="1">
        <f t="shared" si="66"/>
        <v>0</v>
      </c>
      <c r="K278" s="1">
        <f t="shared" si="67"/>
        <v>5.3041289237502395E-3</v>
      </c>
      <c r="L278" s="1">
        <f t="shared" si="68"/>
        <v>0</v>
      </c>
      <c r="M278" s="4">
        <f t="shared" si="59"/>
        <v>5.9944906816771261E-2</v>
      </c>
      <c r="N278" s="1">
        <f t="shared" si="60"/>
        <v>9.0424454070735631</v>
      </c>
      <c r="O278">
        <f>((-0.0000000008)*V278^3+(0.000003)*V278^2-0.004*V278+2.013)*('Exhaust Gas Math'!$E$10/(T278+'Exhaust Gas Math'!$E$10))+(357.45*V278^-1.004)*(T278/(T278+'Exhaust Gas Math'!$E$10))</f>
        <v>0.17819999999999947</v>
      </c>
      <c r="P278">
        <f t="shared" si="69"/>
        <v>0</v>
      </c>
      <c r="Q278">
        <f t="shared" si="61"/>
        <v>0</v>
      </c>
      <c r="R278" s="4">
        <f t="shared" si="62"/>
        <v>3.9769296294121147E-5</v>
      </c>
      <c r="S278">
        <f t="shared" si="70"/>
        <v>0</v>
      </c>
      <c r="T278">
        <f>S278*'Exhaust Gas Math'!$C$14</f>
        <v>0</v>
      </c>
      <c r="U278">
        <f>(T278/'Exhaust Gas Math'!$B$14)+('Exhaust Gas Math'!$D$10)</f>
        <v>4.4059320573952224E-4</v>
      </c>
      <c r="V278">
        <f>('Exhaust Gas Math'!$E$10*((-0.000000001)*V277^3+(0.000002)*V277^2-0.0012*V277+1.3446)*$B$18+T278*'Exhaust Gas Math'!$D$14*$B$17)/('Exhaust Gas Math'!$E$10*((-0.000000001)*V277^3+(0.000002)*V277^2-0.0012*V277+1.3446)+T278*'Exhaust Gas Math'!$D$14)</f>
        <v>1100</v>
      </c>
      <c r="W278">
        <f t="shared" si="63"/>
        <v>101325</v>
      </c>
      <c r="X278">
        <f t="shared" si="64"/>
        <v>101325</v>
      </c>
    </row>
    <row r="279" spans="3:24" x14ac:dyDescent="0.2">
      <c r="C279" s="1"/>
      <c r="D279" s="1"/>
      <c r="E279">
        <f t="shared" si="57"/>
        <v>3.4375000000000003E-2</v>
      </c>
      <c r="F279">
        <f t="shared" si="58"/>
        <v>101325</v>
      </c>
      <c r="H279" s="1">
        <v>3.4375000000000003E-2</v>
      </c>
      <c r="I279" s="1">
        <f t="shared" si="65"/>
        <v>517.5</v>
      </c>
      <c r="J279" s="1">
        <f t="shared" si="66"/>
        <v>0</v>
      </c>
      <c r="K279" s="1">
        <f t="shared" si="67"/>
        <v>4.997496361298117E-3</v>
      </c>
      <c r="L279" s="1">
        <f t="shared" si="68"/>
        <v>0</v>
      </c>
      <c r="M279" s="4">
        <f t="shared" si="59"/>
        <v>6.0986981180607795E-2</v>
      </c>
      <c r="N279" s="1">
        <f t="shared" si="60"/>
        <v>7.622172814933502</v>
      </c>
      <c r="O279">
        <f>((-0.0000000008)*V279^3+(0.000003)*V279^2-0.004*V279+2.013)*('Exhaust Gas Math'!$E$10/(T279+'Exhaust Gas Math'!$E$10))+(357.45*V279^-1.004)*(T279/(T279+'Exhaust Gas Math'!$E$10))</f>
        <v>0.17819999999999947</v>
      </c>
      <c r="P279">
        <f t="shared" si="69"/>
        <v>0</v>
      </c>
      <c r="Q279">
        <f t="shared" si="61"/>
        <v>0</v>
      </c>
      <c r="R279" s="4">
        <f t="shared" si="62"/>
        <v>3.9769296294121147E-5</v>
      </c>
      <c r="S279">
        <f t="shared" si="70"/>
        <v>0</v>
      </c>
      <c r="T279">
        <f>S279*'Exhaust Gas Math'!$C$14</f>
        <v>0</v>
      </c>
      <c r="U279">
        <f>(T279/'Exhaust Gas Math'!$B$14)+('Exhaust Gas Math'!$D$10)</f>
        <v>4.4059320573952224E-4</v>
      </c>
      <c r="V279">
        <f>('Exhaust Gas Math'!$E$10*((-0.000000001)*V278^3+(0.000002)*V278^2-0.0012*V278+1.3446)*$B$18+T279*'Exhaust Gas Math'!$D$14*$B$17)/('Exhaust Gas Math'!$E$10*((-0.000000001)*V278^3+(0.000002)*V278^2-0.0012*V278+1.3446)+T279*'Exhaust Gas Math'!$D$14)</f>
        <v>1100</v>
      </c>
      <c r="W279">
        <f t="shared" si="63"/>
        <v>101325</v>
      </c>
      <c r="X279">
        <f t="shared" si="64"/>
        <v>101325</v>
      </c>
    </row>
    <row r="280" spans="3:24" x14ac:dyDescent="0.2">
      <c r="C280" s="1"/>
      <c r="D280" s="1"/>
      <c r="E280">
        <f t="shared" si="57"/>
        <v>3.4500000000000003E-2</v>
      </c>
      <c r="F280">
        <f t="shared" si="58"/>
        <v>101325</v>
      </c>
      <c r="H280" s="1">
        <v>3.4500000000000003E-2</v>
      </c>
      <c r="I280" s="1">
        <f t="shared" si="65"/>
        <v>522</v>
      </c>
      <c r="J280" s="1">
        <f t="shared" si="66"/>
        <v>0</v>
      </c>
      <c r="K280" s="1">
        <f t="shared" si="67"/>
        <v>4.6819362898412051E-3</v>
      </c>
      <c r="L280" s="1">
        <f t="shared" si="68"/>
        <v>0</v>
      </c>
      <c r="M280" s="4">
        <f t="shared" si="59"/>
        <v>6.1848491566556377E-2</v>
      </c>
      <c r="N280" s="1">
        <f t="shared" si="60"/>
        <v>6.1549069927597122</v>
      </c>
      <c r="O280">
        <f>((-0.0000000008)*V280^3+(0.000003)*V280^2-0.004*V280+2.013)*('Exhaust Gas Math'!$E$10/(T280+'Exhaust Gas Math'!$E$10))+(357.45*V280^-1.004)*(T280/(T280+'Exhaust Gas Math'!$E$10))</f>
        <v>0.17819999999999947</v>
      </c>
      <c r="P280">
        <f t="shared" si="69"/>
        <v>0</v>
      </c>
      <c r="Q280">
        <f t="shared" si="61"/>
        <v>0</v>
      </c>
      <c r="R280" s="4">
        <f t="shared" si="62"/>
        <v>3.9769296294121147E-5</v>
      </c>
      <c r="S280">
        <f t="shared" si="70"/>
        <v>0</v>
      </c>
      <c r="T280">
        <f>S280*'Exhaust Gas Math'!$C$14</f>
        <v>0</v>
      </c>
      <c r="U280">
        <f>(T280/'Exhaust Gas Math'!$B$14)+('Exhaust Gas Math'!$D$10)</f>
        <v>4.4059320573952224E-4</v>
      </c>
      <c r="V280">
        <f>('Exhaust Gas Math'!$E$10*((-0.000000001)*V279^3+(0.000002)*V279^2-0.0012*V279+1.3446)*$B$18+T280*'Exhaust Gas Math'!$D$14*$B$17)/('Exhaust Gas Math'!$E$10*((-0.000000001)*V279^3+(0.000002)*V279^2-0.0012*V279+1.3446)+T280*'Exhaust Gas Math'!$D$14)</f>
        <v>1100</v>
      </c>
      <c r="W280">
        <f t="shared" si="63"/>
        <v>101325</v>
      </c>
      <c r="X280">
        <f t="shared" si="64"/>
        <v>101325</v>
      </c>
    </row>
    <row r="281" spans="3:24" x14ac:dyDescent="0.2">
      <c r="C281" s="1"/>
      <c r="D281" s="1"/>
      <c r="E281">
        <f t="shared" si="57"/>
        <v>3.4625000000000003E-2</v>
      </c>
      <c r="F281">
        <f t="shared" si="58"/>
        <v>101325</v>
      </c>
      <c r="H281" s="1">
        <v>3.4625000000000003E-2</v>
      </c>
      <c r="I281" s="1">
        <f t="shared" si="65"/>
        <v>526.5</v>
      </c>
      <c r="J281" s="1">
        <f t="shared" si="66"/>
        <v>0</v>
      </c>
      <c r="K281" s="1">
        <f t="shared" si="67"/>
        <v>4.3598012554669227E-3</v>
      </c>
      <c r="L281" s="1">
        <f t="shared" si="68"/>
        <v>0</v>
      </c>
      <c r="M281" s="4">
        <f t="shared" si="59"/>
        <v>6.2524126476606351E-2</v>
      </c>
      <c r="N281" s="1">
        <f t="shared" si="60"/>
        <v>4.6496941222612911</v>
      </c>
      <c r="O281">
        <f>((-0.0000000008)*V281^3+(0.000003)*V281^2-0.004*V281+2.013)*('Exhaust Gas Math'!$E$10/(T281+'Exhaust Gas Math'!$E$10))+(357.45*V281^-1.004)*(T281/(T281+'Exhaust Gas Math'!$E$10))</f>
        <v>0.17819999999999947</v>
      </c>
      <c r="P281">
        <f t="shared" si="69"/>
        <v>0</v>
      </c>
      <c r="Q281">
        <f t="shared" si="61"/>
        <v>0</v>
      </c>
      <c r="R281" s="4">
        <f t="shared" si="62"/>
        <v>3.9769296294121147E-5</v>
      </c>
      <c r="S281">
        <f t="shared" si="70"/>
        <v>0</v>
      </c>
      <c r="T281">
        <f>S281*'Exhaust Gas Math'!$C$14</f>
        <v>0</v>
      </c>
      <c r="U281">
        <f>(T281/'Exhaust Gas Math'!$B$14)+('Exhaust Gas Math'!$D$10)</f>
        <v>4.4059320573952224E-4</v>
      </c>
      <c r="V281">
        <f>('Exhaust Gas Math'!$E$10*((-0.000000001)*V280^3+(0.000002)*V280^2-0.0012*V280+1.3446)*$B$18+T281*'Exhaust Gas Math'!$D$14*$B$17)/('Exhaust Gas Math'!$E$10*((-0.000000001)*V280^3+(0.000002)*V280^2-0.0012*V280+1.3446)+T281*'Exhaust Gas Math'!$D$14)</f>
        <v>1100</v>
      </c>
      <c r="W281">
        <f t="shared" si="63"/>
        <v>101325</v>
      </c>
      <c r="X281">
        <f t="shared" si="64"/>
        <v>101325</v>
      </c>
    </row>
    <row r="282" spans="3:24" x14ac:dyDescent="0.2">
      <c r="C282" s="1"/>
      <c r="D282" s="1"/>
      <c r="E282">
        <f t="shared" si="57"/>
        <v>3.4750000000000003E-2</v>
      </c>
      <c r="F282">
        <f t="shared" si="58"/>
        <v>101325</v>
      </c>
      <c r="H282" s="1">
        <v>3.4750000000000003E-2</v>
      </c>
      <c r="I282" s="1">
        <f t="shared" si="65"/>
        <v>531</v>
      </c>
      <c r="J282" s="1">
        <f t="shared" si="66"/>
        <v>0</v>
      </c>
      <c r="K282" s="1">
        <f t="shared" si="67"/>
        <v>4.0334928215646024E-3</v>
      </c>
      <c r="L282" s="1">
        <f t="shared" si="68"/>
        <v>0</v>
      </c>
      <c r="M282" s="4">
        <f t="shared" si="59"/>
        <v>6.3009720396865865E-2</v>
      </c>
      <c r="N282" s="1">
        <f t="shared" si="60"/>
        <v>3.115814341318933</v>
      </c>
      <c r="O282">
        <f>((-0.0000000008)*V282^3+(0.000003)*V282^2-0.004*V282+2.013)*('Exhaust Gas Math'!$E$10/(T282+'Exhaust Gas Math'!$E$10))+(357.45*V282^-1.004)*(T282/(T282+'Exhaust Gas Math'!$E$10))</f>
        <v>0.17819999999999947</v>
      </c>
      <c r="P282">
        <f t="shared" si="69"/>
        <v>0</v>
      </c>
      <c r="Q282">
        <f t="shared" si="61"/>
        <v>0</v>
      </c>
      <c r="R282" s="4">
        <f t="shared" si="62"/>
        <v>3.9769296294121147E-5</v>
      </c>
      <c r="S282">
        <f t="shared" si="70"/>
        <v>0</v>
      </c>
      <c r="T282">
        <f>S282*'Exhaust Gas Math'!$C$14</f>
        <v>0</v>
      </c>
      <c r="U282">
        <f>(T282/'Exhaust Gas Math'!$B$14)+('Exhaust Gas Math'!$D$10)</f>
        <v>4.4059320573952224E-4</v>
      </c>
      <c r="V282">
        <f>('Exhaust Gas Math'!$E$10*((-0.000000001)*V281^3+(0.000002)*V281^2-0.0012*V281+1.3446)*$B$18+T282*'Exhaust Gas Math'!$D$14*$B$17)/('Exhaust Gas Math'!$E$10*((-0.000000001)*V281^3+(0.000002)*V281^2-0.0012*V281+1.3446)+T282*'Exhaust Gas Math'!$D$14)</f>
        <v>1100</v>
      </c>
      <c r="W282">
        <f t="shared" si="63"/>
        <v>101325</v>
      </c>
      <c r="X282">
        <f t="shared" si="64"/>
        <v>101325</v>
      </c>
    </row>
    <row r="283" spans="3:24" x14ac:dyDescent="0.2">
      <c r="C283" s="1"/>
      <c r="D283" s="1"/>
      <c r="E283">
        <f t="shared" si="57"/>
        <v>3.4875000000000003E-2</v>
      </c>
      <c r="F283">
        <f t="shared" si="58"/>
        <v>101325</v>
      </c>
      <c r="H283" s="1">
        <v>3.4875000000000003E-2</v>
      </c>
      <c r="I283" s="1">
        <f t="shared" si="65"/>
        <v>535.50000000000023</v>
      </c>
      <c r="J283" s="1">
        <f t="shared" si="66"/>
        <v>0</v>
      </c>
      <c r="K283" s="1">
        <f t="shared" si="67"/>
        <v>3.705443664822141E-3</v>
      </c>
      <c r="L283" s="1">
        <f t="shared" si="68"/>
        <v>0</v>
      </c>
      <c r="M283" s="4">
        <f t="shared" si="59"/>
        <v>6.3302279479340168E-2</v>
      </c>
      <c r="N283" s="1">
        <f t="shared" si="60"/>
        <v>1.562724528848936</v>
      </c>
      <c r="O283">
        <f>((-0.0000000008)*V283^3+(0.000003)*V283^2-0.004*V283+2.013)*('Exhaust Gas Math'!$E$10/(T283+'Exhaust Gas Math'!$E$10))+(357.45*V283^-1.004)*(T283/(T283+'Exhaust Gas Math'!$E$10))</f>
        <v>0.17819999999999947</v>
      </c>
      <c r="P283">
        <f t="shared" si="69"/>
        <v>0</v>
      </c>
      <c r="Q283">
        <f t="shared" si="61"/>
        <v>0</v>
      </c>
      <c r="R283" s="4">
        <f t="shared" si="62"/>
        <v>3.9769296294121147E-5</v>
      </c>
      <c r="S283">
        <f t="shared" si="70"/>
        <v>0</v>
      </c>
      <c r="T283">
        <f>S283*'Exhaust Gas Math'!$C$14</f>
        <v>0</v>
      </c>
      <c r="U283">
        <f>(T283/'Exhaust Gas Math'!$B$14)+('Exhaust Gas Math'!$D$10)</f>
        <v>4.4059320573952224E-4</v>
      </c>
      <c r="V283">
        <f>('Exhaust Gas Math'!$E$10*((-0.000000001)*V282^3+(0.000002)*V282^2-0.0012*V282+1.3446)*$B$18+T283*'Exhaust Gas Math'!$D$14*$B$17)/('Exhaust Gas Math'!$E$10*((-0.000000001)*V282^3+(0.000002)*V282^2-0.0012*V282+1.3446)+T283*'Exhaust Gas Math'!$D$14)</f>
        <v>1100</v>
      </c>
      <c r="W283">
        <f t="shared" si="63"/>
        <v>101325</v>
      </c>
      <c r="X283">
        <f t="shared" si="64"/>
        <v>101325</v>
      </c>
    </row>
    <row r="284" spans="3:24" x14ac:dyDescent="0.2">
      <c r="C284" s="1"/>
      <c r="D284" s="1"/>
      <c r="E284">
        <f t="shared" si="57"/>
        <v>3.5000000000000003E-2</v>
      </c>
      <c r="F284">
        <f t="shared" si="58"/>
        <v>101325</v>
      </c>
      <c r="H284" s="1">
        <v>3.5000000000000003E-2</v>
      </c>
      <c r="I284" s="1">
        <f t="shared" si="65"/>
        <v>540.00000000000023</v>
      </c>
      <c r="J284" s="1">
        <f t="shared" si="66"/>
        <v>0</v>
      </c>
      <c r="K284" s="1">
        <f t="shared" si="67"/>
        <v>3.3780994392686729E-3</v>
      </c>
      <c r="L284" s="1">
        <f t="shared" si="68"/>
        <v>0</v>
      </c>
      <c r="M284" s="4">
        <f t="shared" si="59"/>
        <v>6.3399999999999998E-2</v>
      </c>
      <c r="N284" s="1">
        <f t="shared" si="60"/>
        <v>-5.368038073075986E-14</v>
      </c>
      <c r="O284">
        <f>((-0.0000000008)*V284^3+(0.000003)*V284^2-0.004*V284+2.013)*('Exhaust Gas Math'!$E$10/(T284+'Exhaust Gas Math'!$E$10))+(357.45*V284^-1.004)*(T284/(T284+'Exhaust Gas Math'!$E$10))</f>
        <v>0.17819999999999947</v>
      </c>
      <c r="P284">
        <f t="shared" si="69"/>
        <v>0</v>
      </c>
      <c r="Q284">
        <f t="shared" si="61"/>
        <v>0</v>
      </c>
      <c r="R284" s="4">
        <f t="shared" si="62"/>
        <v>3.9769296294121147E-5</v>
      </c>
      <c r="S284">
        <f t="shared" si="70"/>
        <v>0</v>
      </c>
      <c r="T284">
        <f>S284*'Exhaust Gas Math'!$C$14</f>
        <v>0</v>
      </c>
      <c r="U284">
        <f>(T284/'Exhaust Gas Math'!$B$14)+('Exhaust Gas Math'!$D$10)</f>
        <v>4.4059320573952224E-4</v>
      </c>
      <c r="V284">
        <f>('Exhaust Gas Math'!$E$10*((-0.000000001)*V283^3+(0.000002)*V283^2-0.0012*V283+1.3446)*$B$18+T284*'Exhaust Gas Math'!$D$14*$B$17)/('Exhaust Gas Math'!$E$10*((-0.000000001)*V283^3+(0.000002)*V283^2-0.0012*V283+1.3446)+T284*'Exhaust Gas Math'!$D$14)</f>
        <v>1100</v>
      </c>
      <c r="W284">
        <f t="shared" si="63"/>
        <v>101325</v>
      </c>
      <c r="X284">
        <f t="shared" si="64"/>
        <v>101325</v>
      </c>
    </row>
    <row r="285" spans="3:24" x14ac:dyDescent="0.2">
      <c r="C285" s="1"/>
      <c r="D285" s="1"/>
      <c r="E285">
        <f t="shared" si="57"/>
        <v>3.5125000000000003E-2</v>
      </c>
      <c r="F285">
        <f t="shared" si="58"/>
        <v>101325</v>
      </c>
      <c r="H285" s="1">
        <v>3.5125000000000003E-2</v>
      </c>
      <c r="I285" s="1">
        <f t="shared" si="65"/>
        <v>544.50000000000023</v>
      </c>
      <c r="J285" s="1">
        <f t="shared" si="66"/>
        <v>0</v>
      </c>
      <c r="K285" s="1">
        <f t="shared" si="67"/>
        <v>3.0539005435690461E-3</v>
      </c>
      <c r="L285" s="1">
        <f t="shared" si="68"/>
        <v>0</v>
      </c>
      <c r="M285" s="4">
        <f t="shared" si="59"/>
        <v>6.330227947934014E-2</v>
      </c>
      <c r="N285" s="1">
        <f t="shared" si="60"/>
        <v>-1.562724528849043</v>
      </c>
      <c r="O285">
        <f>((-0.0000000008)*V285^3+(0.000003)*V285^2-0.004*V285+2.013)*('Exhaust Gas Math'!$E$10/(T285+'Exhaust Gas Math'!$E$10))+(357.45*V285^-1.004)*(T285/(T285+'Exhaust Gas Math'!$E$10))</f>
        <v>0.17819999999999947</v>
      </c>
      <c r="P285">
        <f t="shared" si="69"/>
        <v>0</v>
      </c>
      <c r="Q285">
        <f t="shared" si="61"/>
        <v>0</v>
      </c>
      <c r="R285" s="4">
        <f t="shared" si="62"/>
        <v>3.9769296294121147E-5</v>
      </c>
      <c r="S285">
        <f t="shared" si="70"/>
        <v>0</v>
      </c>
      <c r="T285">
        <f>S285*'Exhaust Gas Math'!$C$14</f>
        <v>0</v>
      </c>
      <c r="U285">
        <f>(T285/'Exhaust Gas Math'!$B$14)+('Exhaust Gas Math'!$D$10)</f>
        <v>4.4059320573952224E-4</v>
      </c>
      <c r="V285">
        <f>('Exhaust Gas Math'!$E$10*((-0.000000001)*V284^3+(0.000002)*V284^2-0.0012*V284+1.3446)*$B$18+T285*'Exhaust Gas Math'!$D$14*$B$17)/('Exhaust Gas Math'!$E$10*((-0.000000001)*V284^3+(0.000002)*V284^2-0.0012*V284+1.3446)+T285*'Exhaust Gas Math'!$D$14)</f>
        <v>1100</v>
      </c>
      <c r="W285">
        <f t="shared" si="63"/>
        <v>101325</v>
      </c>
      <c r="X285">
        <f t="shared" si="64"/>
        <v>101325</v>
      </c>
    </row>
    <row r="286" spans="3:24" x14ac:dyDescent="0.2">
      <c r="C286" s="1"/>
      <c r="D286" s="1"/>
      <c r="E286">
        <f t="shared" si="57"/>
        <v>3.5249999999999997E-2</v>
      </c>
      <c r="F286">
        <f t="shared" si="58"/>
        <v>101325</v>
      </c>
      <c r="H286" s="1">
        <v>3.5249999999999997E-2</v>
      </c>
      <c r="I286" s="1">
        <f t="shared" si="65"/>
        <v>548.99999999999977</v>
      </c>
      <c r="J286" s="1">
        <f t="shared" si="66"/>
        <v>0</v>
      </c>
      <c r="K286" s="1">
        <f t="shared" si="67"/>
        <v>2.7352639274980488E-3</v>
      </c>
      <c r="L286" s="1">
        <f t="shared" si="68"/>
        <v>0</v>
      </c>
      <c r="M286" s="4">
        <f t="shared" si="59"/>
        <v>6.3009720396865893E-2</v>
      </c>
      <c r="N286" s="1">
        <f t="shared" si="60"/>
        <v>-3.1158143413188992</v>
      </c>
      <c r="O286">
        <f>((-0.0000000008)*V286^3+(0.000003)*V286^2-0.004*V286+2.013)*('Exhaust Gas Math'!$E$10/(T286+'Exhaust Gas Math'!$E$10))+(357.45*V286^-1.004)*(T286/(T286+'Exhaust Gas Math'!$E$10))</f>
        <v>0.17819999999999947</v>
      </c>
      <c r="P286">
        <f t="shared" si="69"/>
        <v>0</v>
      </c>
      <c r="Q286">
        <f t="shared" si="61"/>
        <v>0</v>
      </c>
      <c r="R286" s="4">
        <f t="shared" si="62"/>
        <v>3.9769296294121147E-5</v>
      </c>
      <c r="S286">
        <f t="shared" si="70"/>
        <v>0</v>
      </c>
      <c r="T286">
        <f>S286*'Exhaust Gas Math'!$C$14</f>
        <v>0</v>
      </c>
      <c r="U286">
        <f>(T286/'Exhaust Gas Math'!$B$14)+('Exhaust Gas Math'!$D$10)</f>
        <v>4.4059320573952224E-4</v>
      </c>
      <c r="V286">
        <f>('Exhaust Gas Math'!$E$10*((-0.000000001)*V285^3+(0.000002)*V285^2-0.0012*V285+1.3446)*$B$18+T286*'Exhaust Gas Math'!$D$14*$B$17)/('Exhaust Gas Math'!$E$10*((-0.000000001)*V285^3+(0.000002)*V285^2-0.0012*V285+1.3446)+T286*'Exhaust Gas Math'!$D$14)</f>
        <v>1100</v>
      </c>
      <c r="W286">
        <f t="shared" si="63"/>
        <v>101325</v>
      </c>
      <c r="X286">
        <f t="shared" si="64"/>
        <v>101325</v>
      </c>
    </row>
    <row r="287" spans="3:24" x14ac:dyDescent="0.2">
      <c r="C287" s="1"/>
      <c r="D287" s="1"/>
      <c r="E287">
        <f t="shared" si="57"/>
        <v>3.5374999999999997E-2</v>
      </c>
      <c r="F287">
        <f t="shared" si="58"/>
        <v>101325</v>
      </c>
      <c r="H287" s="1">
        <v>3.5374999999999997E-2</v>
      </c>
      <c r="I287" s="1">
        <f t="shared" si="65"/>
        <v>553.49999999999977</v>
      </c>
      <c r="J287" s="1">
        <f t="shared" si="66"/>
        <v>0</v>
      </c>
      <c r="K287" s="1">
        <f t="shared" si="67"/>
        <v>2.4245650732292044E-3</v>
      </c>
      <c r="L287" s="1">
        <f t="shared" si="68"/>
        <v>0</v>
      </c>
      <c r="M287" s="4">
        <f t="shared" si="59"/>
        <v>6.2524126476606365E-2</v>
      </c>
      <c r="N287" s="1">
        <f t="shared" si="60"/>
        <v>-4.6496941222612573</v>
      </c>
      <c r="O287">
        <f>((-0.0000000008)*V287^3+(0.000003)*V287^2-0.004*V287+2.013)*('Exhaust Gas Math'!$E$10/(T287+'Exhaust Gas Math'!$E$10))+(357.45*V287^-1.004)*(T287/(T287+'Exhaust Gas Math'!$E$10))</f>
        <v>0.17819999999999947</v>
      </c>
      <c r="P287">
        <f t="shared" si="69"/>
        <v>0</v>
      </c>
      <c r="Q287">
        <f t="shared" si="61"/>
        <v>0</v>
      </c>
      <c r="R287" s="4">
        <f t="shared" si="62"/>
        <v>3.9769296294121147E-5</v>
      </c>
      <c r="S287">
        <f t="shared" si="70"/>
        <v>0</v>
      </c>
      <c r="T287">
        <f>S287*'Exhaust Gas Math'!$C$14</f>
        <v>0</v>
      </c>
      <c r="U287">
        <f>(T287/'Exhaust Gas Math'!$B$14)+('Exhaust Gas Math'!$D$10)</f>
        <v>4.4059320573952224E-4</v>
      </c>
      <c r="V287">
        <f>('Exhaust Gas Math'!$E$10*((-0.000000001)*V286^3+(0.000002)*V286^2-0.0012*V286+1.3446)*$B$18+T287*'Exhaust Gas Math'!$D$14*$B$17)/('Exhaust Gas Math'!$E$10*((-0.000000001)*V286^3+(0.000002)*V286^2-0.0012*V286+1.3446)+T287*'Exhaust Gas Math'!$D$14)</f>
        <v>1100</v>
      </c>
      <c r="W287">
        <f t="shared" si="63"/>
        <v>101325</v>
      </c>
      <c r="X287">
        <f t="shared" si="64"/>
        <v>101325</v>
      </c>
    </row>
    <row r="288" spans="3:24" x14ac:dyDescent="0.2">
      <c r="C288" s="1"/>
      <c r="D288" s="1"/>
      <c r="E288">
        <f t="shared" si="57"/>
        <v>3.5499999999999997E-2</v>
      </c>
      <c r="F288">
        <f t="shared" si="58"/>
        <v>101325</v>
      </c>
      <c r="H288" s="1">
        <v>3.5499999999999997E-2</v>
      </c>
      <c r="I288" s="1">
        <f t="shared" si="65"/>
        <v>557.99999999999977</v>
      </c>
      <c r="J288" s="1">
        <f t="shared" si="66"/>
        <v>0</v>
      </c>
      <c r="K288" s="1">
        <f t="shared" si="67"/>
        <v>2.1241202857710251E-3</v>
      </c>
      <c r="L288" s="1">
        <f t="shared" si="68"/>
        <v>0</v>
      </c>
      <c r="M288" s="4">
        <f t="shared" si="59"/>
        <v>6.1848491566556391E-2</v>
      </c>
      <c r="N288" s="1">
        <f t="shared" si="60"/>
        <v>-6.1549069927596785</v>
      </c>
      <c r="O288">
        <f>((-0.0000000008)*V288^3+(0.000003)*V288^2-0.004*V288+2.013)*('Exhaust Gas Math'!$E$10/(T288+'Exhaust Gas Math'!$E$10))+(357.45*V288^-1.004)*(T288/(T288+'Exhaust Gas Math'!$E$10))</f>
        <v>0.17819999999999947</v>
      </c>
      <c r="P288">
        <f t="shared" si="69"/>
        <v>0</v>
      </c>
      <c r="Q288">
        <f t="shared" si="61"/>
        <v>0</v>
      </c>
      <c r="R288" s="4">
        <f t="shared" si="62"/>
        <v>3.9769296294121147E-5</v>
      </c>
      <c r="S288">
        <f t="shared" si="70"/>
        <v>0</v>
      </c>
      <c r="T288">
        <f>S288*'Exhaust Gas Math'!$C$14</f>
        <v>0</v>
      </c>
      <c r="U288">
        <f>(T288/'Exhaust Gas Math'!$B$14)+('Exhaust Gas Math'!$D$10)</f>
        <v>4.4059320573952224E-4</v>
      </c>
      <c r="V288">
        <f>('Exhaust Gas Math'!$E$10*((-0.000000001)*V287^3+(0.000002)*V287^2-0.0012*V287+1.3446)*$B$18+T288*'Exhaust Gas Math'!$D$14*$B$17)/('Exhaust Gas Math'!$E$10*((-0.000000001)*V287^3+(0.000002)*V287^2-0.0012*V287+1.3446)+T288*'Exhaust Gas Math'!$D$14)</f>
        <v>1100</v>
      </c>
      <c r="W288">
        <f t="shared" si="63"/>
        <v>101325</v>
      </c>
      <c r="X288">
        <f t="shared" si="64"/>
        <v>101325</v>
      </c>
    </row>
    <row r="289" spans="3:24" x14ac:dyDescent="0.2">
      <c r="C289" s="1"/>
      <c r="D289" s="1"/>
      <c r="E289">
        <f t="shared" si="57"/>
        <v>3.5624999999999997E-2</v>
      </c>
      <c r="F289">
        <f t="shared" si="58"/>
        <v>101325</v>
      </c>
      <c r="H289" s="1">
        <v>3.5624999999999997E-2</v>
      </c>
      <c r="I289" s="1">
        <f t="shared" si="65"/>
        <v>562.5</v>
      </c>
      <c r="J289" s="1">
        <f t="shared" si="66"/>
        <v>0</v>
      </c>
      <c r="K289" s="1">
        <f t="shared" si="67"/>
        <v>1.8361694245770384E-3</v>
      </c>
      <c r="L289" s="1">
        <f t="shared" si="68"/>
        <v>0</v>
      </c>
      <c r="M289" s="4">
        <f t="shared" si="59"/>
        <v>6.0986981180607816E-2</v>
      </c>
      <c r="N289" s="1">
        <f t="shared" si="60"/>
        <v>-7.62217281493347</v>
      </c>
      <c r="O289">
        <f>((-0.0000000008)*V289^3+(0.000003)*V289^2-0.004*V289+2.013)*('Exhaust Gas Math'!$E$10/(T289+'Exhaust Gas Math'!$E$10))+(357.45*V289^-1.004)*(T289/(T289+'Exhaust Gas Math'!$E$10))</f>
        <v>0.17819999999999947</v>
      </c>
      <c r="P289">
        <f t="shared" si="69"/>
        <v>0</v>
      </c>
      <c r="Q289">
        <f t="shared" si="61"/>
        <v>0</v>
      </c>
      <c r="R289" s="4">
        <f t="shared" si="62"/>
        <v>3.9769296294121147E-5</v>
      </c>
      <c r="S289">
        <f t="shared" si="70"/>
        <v>0</v>
      </c>
      <c r="T289">
        <f>S289*'Exhaust Gas Math'!$C$14</f>
        <v>0</v>
      </c>
      <c r="U289">
        <f>(T289/'Exhaust Gas Math'!$B$14)+('Exhaust Gas Math'!$D$10)</f>
        <v>4.4059320573952224E-4</v>
      </c>
      <c r="V289">
        <f>('Exhaust Gas Math'!$E$10*((-0.000000001)*V288^3+(0.000002)*V288^2-0.0012*V288+1.3446)*$B$18+T289*'Exhaust Gas Math'!$D$14*$B$17)/('Exhaust Gas Math'!$E$10*((-0.000000001)*V288^3+(0.000002)*V288^2-0.0012*V288+1.3446)+T289*'Exhaust Gas Math'!$D$14)</f>
        <v>1100</v>
      </c>
      <c r="W289">
        <f t="shared" si="63"/>
        <v>101325</v>
      </c>
      <c r="X289">
        <f t="shared" si="64"/>
        <v>101325</v>
      </c>
    </row>
    <row r="290" spans="3:24" x14ac:dyDescent="0.2">
      <c r="C290" s="1"/>
      <c r="D290" s="1"/>
      <c r="E290">
        <f t="shared" si="57"/>
        <v>3.5749999999999997E-2</v>
      </c>
      <c r="F290">
        <f t="shared" si="58"/>
        <v>101325</v>
      </c>
      <c r="H290" s="1">
        <v>3.5749999999999997E-2</v>
      </c>
      <c r="I290" s="1">
        <f t="shared" si="65"/>
        <v>567</v>
      </c>
      <c r="J290" s="1">
        <f t="shared" si="66"/>
        <v>0</v>
      </c>
      <c r="K290" s="1">
        <f t="shared" si="67"/>
        <v>1.5628592050690201E-3</v>
      </c>
      <c r="L290" s="1">
        <f t="shared" si="68"/>
        <v>0</v>
      </c>
      <c r="M290" s="4">
        <f t="shared" si="59"/>
        <v>5.9944906816771282E-2</v>
      </c>
      <c r="N290" s="1">
        <f t="shared" si="60"/>
        <v>-9.0424454070735312</v>
      </c>
      <c r="O290">
        <f>((-0.0000000008)*V290^3+(0.000003)*V290^2-0.004*V290+2.013)*('Exhaust Gas Math'!$E$10/(T290+'Exhaust Gas Math'!$E$10))+(357.45*V290^-1.004)*(T290/(T290+'Exhaust Gas Math'!$E$10))</f>
        <v>0.17819999999999947</v>
      </c>
      <c r="P290">
        <f t="shared" si="69"/>
        <v>0</v>
      </c>
      <c r="Q290">
        <f t="shared" si="61"/>
        <v>0</v>
      </c>
      <c r="R290" s="4">
        <f t="shared" si="62"/>
        <v>3.9769296294121147E-5</v>
      </c>
      <c r="S290">
        <f t="shared" si="70"/>
        <v>0</v>
      </c>
      <c r="T290">
        <f>S290*'Exhaust Gas Math'!$C$14</f>
        <v>0</v>
      </c>
      <c r="U290">
        <f>(T290/'Exhaust Gas Math'!$B$14)+('Exhaust Gas Math'!$D$10)</f>
        <v>4.4059320573952224E-4</v>
      </c>
      <c r="V290">
        <f>('Exhaust Gas Math'!$E$10*((-0.000000001)*V289^3+(0.000002)*V289^2-0.0012*V289+1.3446)*$B$18+T290*'Exhaust Gas Math'!$D$14*$B$17)/('Exhaust Gas Math'!$E$10*((-0.000000001)*V289^3+(0.000002)*V289^2-0.0012*V289+1.3446)+T290*'Exhaust Gas Math'!$D$14)</f>
        <v>1100</v>
      </c>
      <c r="W290">
        <f t="shared" si="63"/>
        <v>101325</v>
      </c>
      <c r="X290">
        <f t="shared" si="64"/>
        <v>101325</v>
      </c>
    </row>
    <row r="291" spans="3:24" x14ac:dyDescent="0.2">
      <c r="C291" s="1"/>
      <c r="D291" s="1"/>
      <c r="E291">
        <f t="shared" si="57"/>
        <v>3.5874999999999997E-2</v>
      </c>
      <c r="F291">
        <f t="shared" si="58"/>
        <v>101325</v>
      </c>
      <c r="H291" s="1">
        <v>3.5874999999999997E-2</v>
      </c>
      <c r="I291" s="1">
        <f t="shared" si="65"/>
        <v>571.5</v>
      </c>
      <c r="J291" s="1">
        <f t="shared" si="66"/>
        <v>0</v>
      </c>
      <c r="K291" s="1">
        <f t="shared" si="67"/>
        <v>1.3062271945620532E-3</v>
      </c>
      <c r="L291" s="1">
        <f t="shared" si="68"/>
        <v>0</v>
      </c>
      <c r="M291" s="4">
        <f t="shared" si="59"/>
        <v>5.8728693210024746E-2</v>
      </c>
      <c r="N291" s="1">
        <f t="shared" si="60"/>
        <v>-10.406968316360757</v>
      </c>
      <c r="O291">
        <f>((-0.0000000008)*V291^3+(0.000003)*V291^2-0.004*V291+2.013)*('Exhaust Gas Math'!$E$10/(T291+'Exhaust Gas Math'!$E$10))+(357.45*V291^-1.004)*(T291/(T291+'Exhaust Gas Math'!$E$10))</f>
        <v>0.17819999999999947</v>
      </c>
      <c r="P291">
        <f t="shared" si="69"/>
        <v>0</v>
      </c>
      <c r="Q291">
        <f t="shared" si="61"/>
        <v>0</v>
      </c>
      <c r="R291" s="4">
        <f t="shared" si="62"/>
        <v>3.9769296294121147E-5</v>
      </c>
      <c r="S291">
        <f t="shared" si="70"/>
        <v>0</v>
      </c>
      <c r="T291">
        <f>S291*'Exhaust Gas Math'!$C$14</f>
        <v>0</v>
      </c>
      <c r="U291">
        <f>(T291/'Exhaust Gas Math'!$B$14)+('Exhaust Gas Math'!$D$10)</f>
        <v>4.4059320573952224E-4</v>
      </c>
      <c r="V291">
        <f>('Exhaust Gas Math'!$E$10*((-0.000000001)*V290^3+(0.000002)*V290^2-0.0012*V290+1.3446)*$B$18+T291*'Exhaust Gas Math'!$D$14*$B$17)/('Exhaust Gas Math'!$E$10*((-0.000000001)*V290^3+(0.000002)*V290^2-0.0012*V290+1.3446)+T291*'Exhaust Gas Math'!$D$14)</f>
        <v>1100</v>
      </c>
      <c r="W291">
        <f t="shared" si="63"/>
        <v>101325</v>
      </c>
      <c r="X291">
        <f t="shared" si="64"/>
        <v>101325</v>
      </c>
    </row>
    <row r="292" spans="3:24" x14ac:dyDescent="0.2">
      <c r="C292" s="1"/>
      <c r="D292" s="1"/>
      <c r="E292">
        <f t="shared" si="57"/>
        <v>3.5999999999999997E-2</v>
      </c>
      <c r="F292">
        <f t="shared" si="58"/>
        <v>101325</v>
      </c>
      <c r="H292" s="1">
        <v>3.5999999999999997E-2</v>
      </c>
      <c r="I292" s="1">
        <f t="shared" si="65"/>
        <v>576</v>
      </c>
      <c r="J292" s="1">
        <f t="shared" si="66"/>
        <v>0</v>
      </c>
      <c r="K292" s="1">
        <f t="shared" si="67"/>
        <v>1.068186621904913E-3</v>
      </c>
      <c r="L292" s="1">
        <f t="shared" si="68"/>
        <v>0</v>
      </c>
      <c r="M292" s="4">
        <f t="shared" si="59"/>
        <v>5.7345838721685846E-2</v>
      </c>
      <c r="N292" s="1">
        <f t="shared" si="60"/>
        <v>-11.707328805309483</v>
      </c>
      <c r="O292">
        <f>((-0.0000000008)*V292^3+(0.000003)*V292^2-0.004*V292+2.013)*('Exhaust Gas Math'!$E$10/(T292+'Exhaust Gas Math'!$E$10))+(357.45*V292^-1.004)*(T292/(T292+'Exhaust Gas Math'!$E$10))</f>
        <v>0.17819999999999947</v>
      </c>
      <c r="P292">
        <f t="shared" si="69"/>
        <v>0</v>
      </c>
      <c r="Q292">
        <f t="shared" si="61"/>
        <v>0</v>
      </c>
      <c r="R292" s="4">
        <f t="shared" si="62"/>
        <v>3.9769296294121147E-5</v>
      </c>
      <c r="S292">
        <f t="shared" si="70"/>
        <v>0</v>
      </c>
      <c r="T292">
        <f>S292*'Exhaust Gas Math'!$C$14</f>
        <v>0</v>
      </c>
      <c r="U292">
        <f>(T292/'Exhaust Gas Math'!$B$14)+('Exhaust Gas Math'!$D$10)</f>
        <v>4.4059320573952224E-4</v>
      </c>
      <c r="V292">
        <f>('Exhaust Gas Math'!$E$10*((-0.000000001)*V291^3+(0.000002)*V291^2-0.0012*V291+1.3446)*$B$18+T292*'Exhaust Gas Math'!$D$14*$B$17)/('Exhaust Gas Math'!$E$10*((-0.000000001)*V291^3+(0.000002)*V291^2-0.0012*V291+1.3446)+T292*'Exhaust Gas Math'!$D$14)</f>
        <v>1100</v>
      </c>
      <c r="W292">
        <f t="shared" si="63"/>
        <v>101325</v>
      </c>
      <c r="X292">
        <f t="shared" si="64"/>
        <v>101325</v>
      </c>
    </row>
    <row r="293" spans="3:24" x14ac:dyDescent="0.2">
      <c r="C293" s="1"/>
      <c r="D293" s="1"/>
      <c r="E293">
        <f t="shared" si="57"/>
        <v>3.6124999999999997E-2</v>
      </c>
      <c r="F293">
        <f t="shared" si="58"/>
        <v>101325</v>
      </c>
      <c r="H293" s="1">
        <v>3.6124999999999997E-2</v>
      </c>
      <c r="I293" s="1">
        <f t="shared" si="65"/>
        <v>580.5</v>
      </c>
      <c r="J293" s="1">
        <f t="shared" si="66"/>
        <v>0</v>
      </c>
      <c r="K293" s="1">
        <f t="shared" si="67"/>
        <v>8.5051211408150758E-4</v>
      </c>
      <c r="L293" s="1">
        <f t="shared" si="68"/>
        <v>0</v>
      </c>
      <c r="M293" s="4">
        <f t="shared" si="59"/>
        <v>5.580486910952099E-2</v>
      </c>
      <c r="N293" s="1">
        <f t="shared" si="60"/>
        <v>-12.935509719091591</v>
      </c>
      <c r="O293">
        <f>((-0.0000000008)*V293^3+(0.000003)*V293^2-0.004*V293+2.013)*('Exhaust Gas Math'!$E$10/(T293+'Exhaust Gas Math'!$E$10))+(357.45*V293^-1.004)*(T293/(T293+'Exhaust Gas Math'!$E$10))</f>
        <v>0.17819999999999947</v>
      </c>
      <c r="P293">
        <f t="shared" si="69"/>
        <v>0</v>
      </c>
      <c r="Q293">
        <f t="shared" si="61"/>
        <v>0</v>
      </c>
      <c r="R293" s="4">
        <f t="shared" si="62"/>
        <v>3.9769296294121147E-5</v>
      </c>
      <c r="S293">
        <f t="shared" si="70"/>
        <v>0</v>
      </c>
      <c r="T293">
        <f>S293*'Exhaust Gas Math'!$C$14</f>
        <v>0</v>
      </c>
      <c r="U293">
        <f>(T293/'Exhaust Gas Math'!$B$14)+('Exhaust Gas Math'!$D$10)</f>
        <v>4.4059320573952224E-4</v>
      </c>
      <c r="V293">
        <f>('Exhaust Gas Math'!$E$10*((-0.000000001)*V292^3+(0.000002)*V292^2-0.0012*V292+1.3446)*$B$18+T293*'Exhaust Gas Math'!$D$14*$B$17)/('Exhaust Gas Math'!$E$10*((-0.000000001)*V292^3+(0.000002)*V292^2-0.0012*V292+1.3446)+T293*'Exhaust Gas Math'!$D$14)</f>
        <v>1100</v>
      </c>
      <c r="W293">
        <f t="shared" si="63"/>
        <v>101325</v>
      </c>
      <c r="X293">
        <f t="shared" si="64"/>
        <v>101325</v>
      </c>
    </row>
    <row r="294" spans="3:24" x14ac:dyDescent="0.2">
      <c r="C294" s="1"/>
      <c r="D294" s="1"/>
      <c r="E294">
        <f t="shared" si="57"/>
        <v>3.6249999999999998E-2</v>
      </c>
      <c r="F294">
        <f t="shared" si="58"/>
        <v>101325</v>
      </c>
      <c r="H294" s="1">
        <v>3.6249999999999998E-2</v>
      </c>
      <c r="I294" s="1">
        <f t="shared" si="65"/>
        <v>585</v>
      </c>
      <c r="J294" s="1">
        <f t="shared" si="66"/>
        <v>0</v>
      </c>
      <c r="K294" s="1">
        <f t="shared" si="67"/>
        <v>6.5482646610944646E-4</v>
      </c>
      <c r="L294" s="1">
        <f t="shared" si="68"/>
        <v>0</v>
      </c>
      <c r="M294" s="4">
        <f t="shared" si="59"/>
        <v>5.4115284963613557E-2</v>
      </c>
      <c r="N294" s="1">
        <f t="shared" si="60"/>
        <v>-14.083938913962022</v>
      </c>
      <c r="O294">
        <f>((-0.0000000008)*V294^3+(0.000003)*V294^2-0.004*V294+2.013)*('Exhaust Gas Math'!$E$10/(T294+'Exhaust Gas Math'!$E$10))+(357.45*V294^-1.004)*(T294/(T294+'Exhaust Gas Math'!$E$10))</f>
        <v>0.17819999999999947</v>
      </c>
      <c r="P294">
        <f t="shared" si="69"/>
        <v>0</v>
      </c>
      <c r="Q294">
        <f t="shared" si="61"/>
        <v>0</v>
      </c>
      <c r="R294" s="4">
        <f t="shared" si="62"/>
        <v>3.9769296294121147E-5</v>
      </c>
      <c r="S294">
        <f t="shared" si="70"/>
        <v>0</v>
      </c>
      <c r="T294">
        <f>S294*'Exhaust Gas Math'!$C$14</f>
        <v>0</v>
      </c>
      <c r="U294">
        <f>(T294/'Exhaust Gas Math'!$B$14)+('Exhaust Gas Math'!$D$10)</f>
        <v>4.4059320573952224E-4</v>
      </c>
      <c r="V294">
        <f>('Exhaust Gas Math'!$E$10*((-0.000000001)*V293^3+(0.000002)*V293^2-0.0012*V293+1.3446)*$B$18+T294*'Exhaust Gas Math'!$D$14*$B$17)/('Exhaust Gas Math'!$E$10*((-0.000000001)*V293^3+(0.000002)*V293^2-0.0012*V293+1.3446)+T294*'Exhaust Gas Math'!$D$14)</f>
        <v>1100</v>
      </c>
      <c r="W294">
        <f t="shared" si="63"/>
        <v>101325</v>
      </c>
      <c r="X294">
        <f t="shared" si="64"/>
        <v>101325</v>
      </c>
    </row>
    <row r="295" spans="3:24" x14ac:dyDescent="0.2">
      <c r="C295" s="1"/>
      <c r="D295" s="1"/>
      <c r="E295">
        <f t="shared" si="57"/>
        <v>3.6374999999999998E-2</v>
      </c>
      <c r="F295">
        <f t="shared" si="58"/>
        <v>101325</v>
      </c>
      <c r="H295" s="1">
        <v>3.6374999999999998E-2</v>
      </c>
      <c r="I295" s="1">
        <f t="shared" si="65"/>
        <v>589.5</v>
      </c>
      <c r="J295" s="1">
        <f t="shared" si="66"/>
        <v>0</v>
      </c>
      <c r="K295" s="1">
        <f t="shared" si="67"/>
        <v>4.8258854286785304E-4</v>
      </c>
      <c r="L295" s="1">
        <f t="shared" si="68"/>
        <v>0</v>
      </c>
      <c r="M295" s="4">
        <f t="shared" si="59"/>
        <v>5.2287503132066898E-2</v>
      </c>
      <c r="N295" s="1">
        <f t="shared" si="60"/>
        <v>-15.145535942042891</v>
      </c>
      <c r="O295">
        <f>((-0.0000000008)*V295^3+(0.000003)*V295^2-0.004*V295+2.013)*('Exhaust Gas Math'!$E$10/(T295+'Exhaust Gas Math'!$E$10))+(357.45*V295^-1.004)*(T295/(T295+'Exhaust Gas Math'!$E$10))</f>
        <v>0.17819999999999947</v>
      </c>
      <c r="P295">
        <f t="shared" si="69"/>
        <v>0</v>
      </c>
      <c r="Q295">
        <f t="shared" si="61"/>
        <v>0</v>
      </c>
      <c r="R295" s="4">
        <f t="shared" si="62"/>
        <v>3.9769296294121147E-5</v>
      </c>
      <c r="S295">
        <f t="shared" si="70"/>
        <v>0</v>
      </c>
      <c r="T295">
        <f>S295*'Exhaust Gas Math'!$C$14</f>
        <v>0</v>
      </c>
      <c r="U295">
        <f>(T295/'Exhaust Gas Math'!$B$14)+('Exhaust Gas Math'!$D$10)</f>
        <v>4.4059320573952224E-4</v>
      </c>
      <c r="V295">
        <f>('Exhaust Gas Math'!$E$10*((-0.000000001)*V294^3+(0.000002)*V294^2-0.0012*V294+1.3446)*$B$18+T295*'Exhaust Gas Math'!$D$14*$B$17)/('Exhaust Gas Math'!$E$10*((-0.000000001)*V294^3+(0.000002)*V294^2-0.0012*V294+1.3446)+T295*'Exhaust Gas Math'!$D$14)</f>
        <v>1100</v>
      </c>
      <c r="W295">
        <f t="shared" si="63"/>
        <v>101325</v>
      </c>
      <c r="X295">
        <f t="shared" si="64"/>
        <v>101325</v>
      </c>
    </row>
    <row r="296" spans="3:24" x14ac:dyDescent="0.2">
      <c r="C296" s="1"/>
      <c r="D296" s="1"/>
      <c r="E296">
        <f t="shared" si="57"/>
        <v>3.6499999999999998E-2</v>
      </c>
      <c r="F296">
        <f t="shared" si="58"/>
        <v>101325</v>
      </c>
      <c r="H296" s="1">
        <v>3.6499999999999998E-2</v>
      </c>
      <c r="I296" s="1">
        <f t="shared" si="65"/>
        <v>594</v>
      </c>
      <c r="J296" s="1">
        <f t="shared" si="66"/>
        <v>0</v>
      </c>
      <c r="K296" s="1">
        <f t="shared" si="67"/>
        <v>3.3508240304816993E-4</v>
      </c>
      <c r="L296" s="1">
        <f t="shared" si="68"/>
        <v>0</v>
      </c>
      <c r="M296" s="4">
        <f t="shared" si="59"/>
        <v>5.0332792497671461E-2</v>
      </c>
      <c r="N296" s="1">
        <f t="shared" si="60"/>
        <v>-16.113755704639342</v>
      </c>
      <c r="O296">
        <f>((-0.0000000008)*V296^3+(0.000003)*V296^2-0.004*V296+2.013)*('Exhaust Gas Math'!$E$10/(T296+'Exhaust Gas Math'!$E$10))+(357.45*V296^-1.004)*(T296/(T296+'Exhaust Gas Math'!$E$10))</f>
        <v>0.17819999999999947</v>
      </c>
      <c r="P296">
        <f t="shared" si="69"/>
        <v>0</v>
      </c>
      <c r="Q296">
        <f t="shared" si="61"/>
        <v>0</v>
      </c>
      <c r="R296" s="4">
        <f t="shared" si="62"/>
        <v>3.9769296294121147E-5</v>
      </c>
      <c r="S296">
        <f t="shared" si="70"/>
        <v>0</v>
      </c>
      <c r="T296">
        <f>S296*'Exhaust Gas Math'!$C$14</f>
        <v>0</v>
      </c>
      <c r="U296">
        <f>(T296/'Exhaust Gas Math'!$B$14)+('Exhaust Gas Math'!$D$10)</f>
        <v>4.4059320573952224E-4</v>
      </c>
      <c r="V296">
        <f>('Exhaust Gas Math'!$E$10*((-0.000000001)*V295^3+(0.000002)*V295^2-0.0012*V295+1.3446)*$B$18+T296*'Exhaust Gas Math'!$D$14*$B$17)/('Exhaust Gas Math'!$E$10*((-0.000000001)*V295^3+(0.000002)*V295^2-0.0012*V295+1.3446)+T296*'Exhaust Gas Math'!$D$14)</f>
        <v>1100</v>
      </c>
      <c r="W296">
        <f t="shared" si="63"/>
        <v>101325</v>
      </c>
      <c r="X296">
        <f t="shared" si="64"/>
        <v>101325</v>
      </c>
    </row>
    <row r="297" spans="3:24" x14ac:dyDescent="0.2">
      <c r="C297" s="1"/>
      <c r="D297" s="1"/>
      <c r="E297">
        <f t="shared" si="57"/>
        <v>3.6624999999999998E-2</v>
      </c>
      <c r="F297">
        <f t="shared" si="58"/>
        <v>101325</v>
      </c>
      <c r="H297" s="1">
        <v>3.6624999999999998E-2</v>
      </c>
      <c r="I297" s="1">
        <f t="shared" si="65"/>
        <v>598.5</v>
      </c>
      <c r="J297" s="1">
        <f t="shared" si="66"/>
        <v>0</v>
      </c>
      <c r="K297" s="1">
        <f t="shared" si="67"/>
        <v>2.1340772631045718E-4</v>
      </c>
      <c r="L297" s="1">
        <f t="shared" si="68"/>
        <v>0</v>
      </c>
      <c r="M297" s="4">
        <f t="shared" si="59"/>
        <v>4.8263204501495641E-2</v>
      </c>
      <c r="N297" s="1">
        <f t="shared" si="60"/>
        <v>-16.982628804949176</v>
      </c>
      <c r="O297">
        <f>((-0.0000000008)*V297^3+(0.000003)*V297^2-0.004*V297+2.013)*('Exhaust Gas Math'!$E$10/(T297+'Exhaust Gas Math'!$E$10))+(357.45*V297^-1.004)*(T297/(T297+'Exhaust Gas Math'!$E$10))</f>
        <v>0.17819999999999947</v>
      </c>
      <c r="P297">
        <f t="shared" si="69"/>
        <v>0</v>
      </c>
      <c r="Q297">
        <f t="shared" si="61"/>
        <v>0</v>
      </c>
      <c r="R297" s="4">
        <f t="shared" si="62"/>
        <v>3.9769296294121147E-5</v>
      </c>
      <c r="S297">
        <f t="shared" si="70"/>
        <v>0</v>
      </c>
      <c r="T297">
        <f>S297*'Exhaust Gas Math'!$C$14</f>
        <v>0</v>
      </c>
      <c r="U297">
        <f>(T297/'Exhaust Gas Math'!$B$14)+('Exhaust Gas Math'!$D$10)</f>
        <v>4.4059320573952224E-4</v>
      </c>
      <c r="V297">
        <f>('Exhaust Gas Math'!$E$10*((-0.000000001)*V296^3+(0.000002)*V296^2-0.0012*V296+1.3446)*$B$18+T297*'Exhaust Gas Math'!$D$14*$B$17)/('Exhaust Gas Math'!$E$10*((-0.000000001)*V296^3+(0.000002)*V296^2-0.0012*V296+1.3446)+T297*'Exhaust Gas Math'!$D$14)</f>
        <v>1100</v>
      </c>
      <c r="W297">
        <f t="shared" si="63"/>
        <v>101325</v>
      </c>
      <c r="X297">
        <f t="shared" si="64"/>
        <v>101325</v>
      </c>
    </row>
    <row r="298" spans="3:24" x14ac:dyDescent="0.2">
      <c r="C298" s="1"/>
      <c r="D298" s="1"/>
      <c r="E298">
        <f t="shared" si="57"/>
        <v>3.6749999999999998E-2</v>
      </c>
      <c r="F298">
        <f t="shared" si="58"/>
        <v>101325</v>
      </c>
      <c r="H298" s="1">
        <v>3.6749999999999998E-2</v>
      </c>
      <c r="I298" s="1">
        <f t="shared" si="65"/>
        <v>603</v>
      </c>
      <c r="J298" s="1">
        <f t="shared" si="66"/>
        <v>0</v>
      </c>
      <c r="K298" s="1">
        <f t="shared" si="67"/>
        <v>1.1847161501204193E-4</v>
      </c>
      <c r="L298" s="1">
        <f t="shared" si="68"/>
        <v>0</v>
      </c>
      <c r="M298" s="4">
        <f t="shared" si="59"/>
        <v>4.6091498841743683E-2</v>
      </c>
      <c r="N298" s="1">
        <f t="shared" si="60"/>
        <v>-17.746798351379358</v>
      </c>
      <c r="O298">
        <f>((-0.0000000008)*V298^3+(0.000003)*V298^2-0.004*V298+2.013)*('Exhaust Gas Math'!$E$10/(T298+'Exhaust Gas Math'!$E$10))+(357.45*V298^-1.004)*(T298/(T298+'Exhaust Gas Math'!$E$10))</f>
        <v>0.17819999999999947</v>
      </c>
      <c r="P298">
        <f t="shared" si="69"/>
        <v>0</v>
      </c>
      <c r="Q298">
        <f t="shared" si="61"/>
        <v>0</v>
      </c>
      <c r="R298" s="4">
        <f t="shared" si="62"/>
        <v>3.9769296294121147E-5</v>
      </c>
      <c r="S298">
        <f t="shared" si="70"/>
        <v>0</v>
      </c>
      <c r="T298">
        <f>S298*'Exhaust Gas Math'!$C$14</f>
        <v>0</v>
      </c>
      <c r="U298">
        <f>(T298/'Exhaust Gas Math'!$B$14)+('Exhaust Gas Math'!$D$10)</f>
        <v>4.4059320573952224E-4</v>
      </c>
      <c r="V298">
        <f>('Exhaust Gas Math'!$E$10*((-0.000000001)*V297^3+(0.000002)*V297^2-0.0012*V297+1.3446)*$B$18+T298*'Exhaust Gas Math'!$D$14*$B$17)/('Exhaust Gas Math'!$E$10*((-0.000000001)*V297^3+(0.000002)*V297^2-0.0012*V297+1.3446)+T298*'Exhaust Gas Math'!$D$14)</f>
        <v>1100</v>
      </c>
      <c r="W298">
        <f t="shared" si="63"/>
        <v>101325</v>
      </c>
      <c r="X298">
        <f t="shared" si="64"/>
        <v>101325</v>
      </c>
    </row>
    <row r="299" spans="3:24" x14ac:dyDescent="0.2">
      <c r="C299" s="1"/>
      <c r="D299" s="1"/>
      <c r="E299">
        <f t="shared" si="57"/>
        <v>3.6874999999999998E-2</v>
      </c>
      <c r="F299">
        <f t="shared" si="58"/>
        <v>101325</v>
      </c>
      <c r="H299" s="1">
        <v>3.6874999999999998E-2</v>
      </c>
      <c r="I299" s="1">
        <f t="shared" si="65"/>
        <v>607.5</v>
      </c>
      <c r="J299" s="1">
        <f t="shared" si="66"/>
        <v>0</v>
      </c>
      <c r="K299" s="1">
        <f t="shared" si="67"/>
        <v>5.0981831627947786E-5</v>
      </c>
      <c r="L299" s="1">
        <f t="shared" si="68"/>
        <v>0</v>
      </c>
      <c r="M299" s="4">
        <f t="shared" si="59"/>
        <v>4.3831064805973381E-2</v>
      </c>
      <c r="N299" s="1">
        <f t="shared" si="60"/>
        <v>-18.401552984563985</v>
      </c>
      <c r="O299">
        <f>((-0.0000000008)*V299^3+(0.000003)*V299^2-0.004*V299+2.013)*('Exhaust Gas Math'!$E$10/(T299+'Exhaust Gas Math'!$E$10))+(357.45*V299^-1.004)*(T299/(T299+'Exhaust Gas Math'!$E$10))</f>
        <v>0.17819999999999947</v>
      </c>
      <c r="P299">
        <f t="shared" si="69"/>
        <v>0</v>
      </c>
      <c r="Q299">
        <f t="shared" si="61"/>
        <v>0</v>
      </c>
      <c r="R299" s="4">
        <f t="shared" si="62"/>
        <v>3.9769296294121147E-5</v>
      </c>
      <c r="S299">
        <f t="shared" si="70"/>
        <v>0</v>
      </c>
      <c r="T299">
        <f>S299*'Exhaust Gas Math'!$C$14</f>
        <v>0</v>
      </c>
      <c r="U299">
        <f>(T299/'Exhaust Gas Math'!$B$14)+('Exhaust Gas Math'!$D$10)</f>
        <v>4.4059320573952224E-4</v>
      </c>
      <c r="V299">
        <f>('Exhaust Gas Math'!$E$10*((-0.000000001)*V298^3+(0.000002)*V298^2-0.0012*V298+1.3446)*$B$18+T299*'Exhaust Gas Math'!$D$14*$B$17)/('Exhaust Gas Math'!$E$10*((-0.000000001)*V298^3+(0.000002)*V298^2-0.0012*V298+1.3446)+T299*'Exhaust Gas Math'!$D$14)</f>
        <v>1100</v>
      </c>
      <c r="W299">
        <f t="shared" si="63"/>
        <v>101325</v>
      </c>
      <c r="X299">
        <f t="shared" si="64"/>
        <v>101325</v>
      </c>
    </row>
    <row r="300" spans="3:24" x14ac:dyDescent="0.2">
      <c r="C300" s="1"/>
      <c r="D300" s="1"/>
      <c r="E300">
        <f t="shared" si="57"/>
        <v>3.6999999999999998E-2</v>
      </c>
      <c r="F300">
        <f t="shared" si="58"/>
        <v>101325</v>
      </c>
      <c r="H300" s="1">
        <v>3.6999999999999998E-2</v>
      </c>
      <c r="I300" s="1">
        <f t="shared" si="65"/>
        <v>612</v>
      </c>
      <c r="J300" s="1">
        <f t="shared" si="66"/>
        <v>0</v>
      </c>
      <c r="K300" s="1">
        <f t="shared" si="67"/>
        <v>1.1441522278996148E-5</v>
      </c>
      <c r="L300" s="1">
        <f t="shared" si="68"/>
        <v>0</v>
      </c>
      <c r="M300" s="4">
        <f t="shared" si="59"/>
        <v>4.1495838721685857E-2</v>
      </c>
      <c r="N300" s="1">
        <f t="shared" si="60"/>
        <v>-18.942855924461458</v>
      </c>
      <c r="O300">
        <f>((-0.0000000008)*V300^3+(0.000003)*V300^2-0.004*V300+2.013)*('Exhaust Gas Math'!$E$10/(T300+'Exhaust Gas Math'!$E$10))+(357.45*V300^-1.004)*(T300/(T300+'Exhaust Gas Math'!$E$10))</f>
        <v>0.17819999999999947</v>
      </c>
      <c r="P300">
        <f t="shared" si="69"/>
        <v>0</v>
      </c>
      <c r="Q300">
        <f t="shared" si="61"/>
        <v>0</v>
      </c>
      <c r="R300" s="4">
        <f t="shared" si="62"/>
        <v>3.9769296294121147E-5</v>
      </c>
      <c r="S300">
        <f t="shared" si="70"/>
        <v>0</v>
      </c>
      <c r="T300">
        <f>S300*'Exhaust Gas Math'!$C$14</f>
        <v>0</v>
      </c>
      <c r="U300">
        <f>(T300/'Exhaust Gas Math'!$B$14)+('Exhaust Gas Math'!$D$10)</f>
        <v>4.4059320573952224E-4</v>
      </c>
      <c r="V300">
        <f>('Exhaust Gas Math'!$E$10*((-0.000000001)*V299^3+(0.000002)*V299^2-0.0012*V299+1.3446)*$B$18+T300*'Exhaust Gas Math'!$D$14*$B$17)/('Exhaust Gas Math'!$E$10*((-0.000000001)*V299^3+(0.000002)*V299^2-0.0012*V299+1.3446)+T300*'Exhaust Gas Math'!$D$14)</f>
        <v>1100</v>
      </c>
      <c r="W300">
        <f t="shared" si="63"/>
        <v>101325</v>
      </c>
      <c r="X300">
        <f t="shared" si="64"/>
        <v>101325</v>
      </c>
    </row>
    <row r="301" spans="3:24" x14ac:dyDescent="0.2">
      <c r="C301" s="1"/>
      <c r="D301" s="1"/>
      <c r="E301">
        <f t="shared" si="57"/>
        <v>3.7124999999999998E-2</v>
      </c>
      <c r="F301">
        <f t="shared" si="58"/>
        <v>101325</v>
      </c>
      <c r="H301" s="1">
        <v>3.7124999999999998E-2</v>
      </c>
      <c r="I301" s="1">
        <f t="shared" si="65"/>
        <v>616.5</v>
      </c>
      <c r="J301" s="1">
        <f t="shared" si="66"/>
        <v>0</v>
      </c>
      <c r="K301" s="1">
        <f t="shared" si="67"/>
        <v>1.4546570454654698E-7</v>
      </c>
      <c r="L301" s="1">
        <f t="shared" si="68"/>
        <v>0</v>
      </c>
      <c r="M301" s="4">
        <f t="shared" si="59"/>
        <v>3.9100218034232213E-2</v>
      </c>
      <c r="N301" s="1">
        <f t="shared" si="60"/>
        <v>-19.367369858445826</v>
      </c>
      <c r="O301">
        <f>((-0.0000000008)*V301^3+(0.000003)*V301^2-0.004*V301+2.013)*('Exhaust Gas Math'!$E$10/(T301+'Exhaust Gas Math'!$E$10))+(357.45*V301^-1.004)*(T301/(T301+'Exhaust Gas Math'!$E$10))</f>
        <v>0.17819999999999947</v>
      </c>
      <c r="P301">
        <f t="shared" si="69"/>
        <v>0</v>
      </c>
      <c r="Q301">
        <f t="shared" si="61"/>
        <v>0</v>
      </c>
      <c r="R301" s="4">
        <f t="shared" si="62"/>
        <v>3.9769296294121147E-5</v>
      </c>
      <c r="S301">
        <f t="shared" si="70"/>
        <v>0</v>
      </c>
      <c r="T301">
        <f>S301*'Exhaust Gas Math'!$C$14</f>
        <v>0</v>
      </c>
      <c r="U301">
        <f>(T301/'Exhaust Gas Math'!$B$14)+('Exhaust Gas Math'!$D$10)</f>
        <v>4.4059320573952224E-4</v>
      </c>
      <c r="V301">
        <f>('Exhaust Gas Math'!$E$10*((-0.000000001)*V300^3+(0.000002)*V300^2-0.0012*V300+1.3446)*$B$18+T301*'Exhaust Gas Math'!$D$14*$B$17)/('Exhaust Gas Math'!$E$10*((-0.000000001)*V300^3+(0.000002)*V300^2-0.0012*V300+1.3446)+T301*'Exhaust Gas Math'!$D$14)</f>
        <v>1100</v>
      </c>
      <c r="W301">
        <f t="shared" si="63"/>
        <v>101325</v>
      </c>
      <c r="X301">
        <f t="shared" si="64"/>
        <v>101325</v>
      </c>
    </row>
    <row r="302" spans="3:24" x14ac:dyDescent="0.2">
      <c r="C302" s="1"/>
      <c r="D302" s="1"/>
      <c r="E302">
        <f t="shared" si="57"/>
        <v>3.7249999999999998E-2</v>
      </c>
      <c r="F302">
        <f t="shared" si="58"/>
        <v>101325</v>
      </c>
      <c r="H302" s="1">
        <v>3.7249999999999998E-2</v>
      </c>
      <c r="I302" s="1">
        <f t="shared" si="65"/>
        <v>621</v>
      </c>
      <c r="J302" s="1">
        <f t="shared" si="66"/>
        <v>0</v>
      </c>
      <c r="K302" s="1">
        <f t="shared" si="67"/>
        <v>1.7177875644234803E-5</v>
      </c>
      <c r="L302" s="1">
        <f t="shared" si="68"/>
        <v>0</v>
      </c>
      <c r="M302" s="4">
        <f t="shared" si="59"/>
        <v>3.6658972541775317E-2</v>
      </c>
      <c r="N302" s="1">
        <f t="shared" si="60"/>
        <v>-19.672477516948863</v>
      </c>
      <c r="O302">
        <f>((-0.0000000008)*V302^3+(0.000003)*V302^2-0.004*V302+2.013)*('Exhaust Gas Math'!$E$10/(T302+'Exhaust Gas Math'!$E$10))+(357.45*V302^-1.004)*(T302/(T302+'Exhaust Gas Math'!$E$10))</f>
        <v>0.17819999999999947</v>
      </c>
      <c r="P302">
        <f t="shared" si="69"/>
        <v>0</v>
      </c>
      <c r="Q302">
        <f t="shared" si="61"/>
        <v>0</v>
      </c>
      <c r="R302" s="4">
        <f t="shared" si="62"/>
        <v>3.9769296294121147E-5</v>
      </c>
      <c r="S302">
        <f t="shared" si="70"/>
        <v>0</v>
      </c>
      <c r="T302">
        <f>S302*'Exhaust Gas Math'!$C$14</f>
        <v>0</v>
      </c>
      <c r="U302">
        <f>(T302/'Exhaust Gas Math'!$B$14)+('Exhaust Gas Math'!$D$10)</f>
        <v>4.4059320573952224E-4</v>
      </c>
      <c r="V302">
        <f>('Exhaust Gas Math'!$E$10*((-0.000000001)*V301^3+(0.000002)*V301^2-0.0012*V301+1.3446)*$B$18+T302*'Exhaust Gas Math'!$D$14*$B$17)/('Exhaust Gas Math'!$E$10*((-0.000000001)*V301^3+(0.000002)*V301^2-0.0012*V301+1.3446)+T302*'Exhaust Gas Math'!$D$14)</f>
        <v>1100</v>
      </c>
      <c r="W302">
        <f t="shared" si="63"/>
        <v>101325</v>
      </c>
      <c r="X302">
        <f t="shared" si="64"/>
        <v>101325</v>
      </c>
    </row>
    <row r="303" spans="3:24" x14ac:dyDescent="0.2">
      <c r="C303" s="1"/>
      <c r="D303" s="1"/>
      <c r="E303">
        <f t="shared" si="57"/>
        <v>3.7374999999999999E-2</v>
      </c>
      <c r="F303">
        <f t="shared" si="58"/>
        <v>101325</v>
      </c>
      <c r="H303" s="1">
        <v>3.7374999999999999E-2</v>
      </c>
      <c r="I303" s="1">
        <f t="shared" si="65"/>
        <v>625.5</v>
      </c>
      <c r="J303" s="1">
        <f t="shared" si="66"/>
        <v>0</v>
      </c>
      <c r="K303" s="1">
        <f t="shared" si="67"/>
        <v>6.2411773012341267E-5</v>
      </c>
      <c r="L303" s="1">
        <f t="shared" si="68"/>
        <v>0</v>
      </c>
      <c r="M303" s="4">
        <f t="shared" si="59"/>
        <v>3.4187153334572673E-2</v>
      </c>
      <c r="N303" s="1">
        <f t="shared" si="60"/>
        <v>-19.856297809797301</v>
      </c>
      <c r="O303">
        <f>((-0.0000000008)*V303^3+(0.000003)*V303^2-0.004*V303+2.013)*('Exhaust Gas Math'!$E$10/(T303+'Exhaust Gas Math'!$E$10))+(357.45*V303^-1.004)*(T303/(T303+'Exhaust Gas Math'!$E$10))</f>
        <v>0.17819999999999947</v>
      </c>
      <c r="P303">
        <f t="shared" si="69"/>
        <v>0</v>
      </c>
      <c r="Q303">
        <f t="shared" si="61"/>
        <v>0</v>
      </c>
      <c r="R303" s="4">
        <f t="shared" si="62"/>
        <v>3.9769296294121147E-5</v>
      </c>
      <c r="S303">
        <f t="shared" si="70"/>
        <v>0</v>
      </c>
      <c r="T303">
        <f>S303*'Exhaust Gas Math'!$C$14</f>
        <v>0</v>
      </c>
      <c r="U303">
        <f>(T303/'Exhaust Gas Math'!$B$14)+('Exhaust Gas Math'!$D$10)</f>
        <v>4.4059320573952224E-4</v>
      </c>
      <c r="V303">
        <f>('Exhaust Gas Math'!$E$10*((-0.000000001)*V302^3+(0.000002)*V302^2-0.0012*V302+1.3446)*$B$18+T303*'Exhaust Gas Math'!$D$14*$B$17)/('Exhaust Gas Math'!$E$10*((-0.000000001)*V302^3+(0.000002)*V302^2-0.0012*V302+1.3446)+T303*'Exhaust Gas Math'!$D$14)</f>
        <v>1100</v>
      </c>
      <c r="W303">
        <f t="shared" si="63"/>
        <v>101325</v>
      </c>
      <c r="X303">
        <f t="shared" si="64"/>
        <v>101325</v>
      </c>
    </row>
    <row r="304" spans="3:24" x14ac:dyDescent="0.2">
      <c r="C304" s="1"/>
      <c r="D304" s="1"/>
      <c r="E304">
        <f t="shared" si="57"/>
        <v>3.7499999999999999E-2</v>
      </c>
      <c r="F304">
        <f t="shared" si="58"/>
        <v>101325</v>
      </c>
      <c r="H304" s="1">
        <v>3.7499999999999999E-2</v>
      </c>
      <c r="I304" s="1">
        <f t="shared" si="65"/>
        <v>630</v>
      </c>
      <c r="J304" s="1">
        <f t="shared" si="66"/>
        <v>0</v>
      </c>
      <c r="K304" s="1">
        <f t="shared" si="67"/>
        <v>1.3550993254528385E-4</v>
      </c>
      <c r="L304" s="1">
        <f t="shared" si="68"/>
        <v>0</v>
      </c>
      <c r="M304" s="4">
        <f t="shared" si="59"/>
        <v>3.1699999999999971E-2</v>
      </c>
      <c r="N304" s="1">
        <f t="shared" si="60"/>
        <v>-19.917697423759289</v>
      </c>
      <c r="O304">
        <f>((-0.0000000008)*V304^3+(0.000003)*V304^2-0.004*V304+2.013)*('Exhaust Gas Math'!$E$10/(T304+'Exhaust Gas Math'!$E$10))+(357.45*V304^-1.004)*(T304/(T304+'Exhaust Gas Math'!$E$10))</f>
        <v>0.17819999999999947</v>
      </c>
      <c r="P304">
        <f t="shared" si="69"/>
        <v>0</v>
      </c>
      <c r="Q304">
        <f t="shared" si="61"/>
        <v>0</v>
      </c>
      <c r="R304" s="4">
        <f t="shared" si="62"/>
        <v>3.9769296294121147E-5</v>
      </c>
      <c r="S304">
        <f t="shared" si="70"/>
        <v>0</v>
      </c>
      <c r="T304">
        <f>S304*'Exhaust Gas Math'!$C$14</f>
        <v>0</v>
      </c>
      <c r="U304">
        <f>(T304/'Exhaust Gas Math'!$B$14)+('Exhaust Gas Math'!$D$10)</f>
        <v>4.4059320573952224E-4</v>
      </c>
      <c r="V304">
        <f>('Exhaust Gas Math'!$E$10*((-0.000000001)*V303^3+(0.000002)*V303^2-0.0012*V303+1.3446)*$B$18+T304*'Exhaust Gas Math'!$D$14*$B$17)/('Exhaust Gas Math'!$E$10*((-0.000000001)*V303^3+(0.000002)*V303^2-0.0012*V303+1.3446)+T304*'Exhaust Gas Math'!$D$14)</f>
        <v>1100</v>
      </c>
      <c r="W304">
        <f t="shared" si="63"/>
        <v>101325</v>
      </c>
      <c r="X304">
        <f t="shared" si="64"/>
        <v>101325</v>
      </c>
    </row>
    <row r="305" spans="3:24" x14ac:dyDescent="0.2">
      <c r="C305" s="1"/>
      <c r="D305" s="1"/>
      <c r="E305">
        <f t="shared" si="57"/>
        <v>3.7624999999999999E-2</v>
      </c>
      <c r="F305">
        <f t="shared" si="58"/>
        <v>101325</v>
      </c>
      <c r="H305" s="1">
        <v>3.7624999999999999E-2</v>
      </c>
      <c r="I305" s="1">
        <f t="shared" si="65"/>
        <v>634.5</v>
      </c>
      <c r="J305" s="1">
        <f t="shared" si="66"/>
        <v>0</v>
      </c>
      <c r="K305" s="1">
        <f t="shared" si="67"/>
        <v>2.3592739686486295E-4</v>
      </c>
      <c r="L305" s="1">
        <f t="shared" si="68"/>
        <v>0</v>
      </c>
      <c r="M305" s="4">
        <f t="shared" si="59"/>
        <v>2.9212846665427387E-2</v>
      </c>
      <c r="N305" s="1">
        <f t="shared" si="60"/>
        <v>-19.856297809797308</v>
      </c>
      <c r="O305">
        <f>((-0.0000000008)*V305^3+(0.000003)*V305^2-0.004*V305+2.013)*('Exhaust Gas Math'!$E$10/(T305+'Exhaust Gas Math'!$E$10))+(357.45*V305^-1.004)*(T305/(T305+'Exhaust Gas Math'!$E$10))</f>
        <v>0.17819999999999947</v>
      </c>
      <c r="P305">
        <f t="shared" si="69"/>
        <v>0</v>
      </c>
      <c r="Q305">
        <f t="shared" si="61"/>
        <v>0</v>
      </c>
      <c r="R305" s="4">
        <f t="shared" si="62"/>
        <v>3.9769296294121147E-5</v>
      </c>
      <c r="S305">
        <f t="shared" si="70"/>
        <v>0</v>
      </c>
      <c r="T305">
        <f>S305*'Exhaust Gas Math'!$C$14</f>
        <v>0</v>
      </c>
      <c r="U305">
        <f>(T305/'Exhaust Gas Math'!$B$14)+('Exhaust Gas Math'!$D$10)</f>
        <v>4.4059320573952224E-4</v>
      </c>
      <c r="V305">
        <f>('Exhaust Gas Math'!$E$10*((-0.000000001)*V304^3+(0.000002)*V304^2-0.0012*V304+1.3446)*$B$18+T305*'Exhaust Gas Math'!$D$14*$B$17)/('Exhaust Gas Math'!$E$10*((-0.000000001)*V304^3+(0.000002)*V304^2-0.0012*V304+1.3446)+T305*'Exhaust Gas Math'!$D$14)</f>
        <v>1100</v>
      </c>
      <c r="W305">
        <f t="shared" si="63"/>
        <v>101325</v>
      </c>
      <c r="X305">
        <f t="shared" si="64"/>
        <v>101325</v>
      </c>
    </row>
    <row r="306" spans="3:24" x14ac:dyDescent="0.2">
      <c r="C306" s="1"/>
      <c r="D306" s="1"/>
      <c r="E306">
        <f t="shared" si="57"/>
        <v>3.7749999999999999E-2</v>
      </c>
      <c r="F306">
        <f t="shared" si="58"/>
        <v>101325</v>
      </c>
      <c r="H306" s="1">
        <v>3.7749999999999999E-2</v>
      </c>
      <c r="I306" s="1">
        <f t="shared" si="65"/>
        <v>639</v>
      </c>
      <c r="J306" s="1">
        <f t="shared" si="66"/>
        <v>0</v>
      </c>
      <c r="K306" s="1">
        <f t="shared" si="67"/>
        <v>3.6291553921450649E-4</v>
      </c>
      <c r="L306" s="1">
        <f t="shared" si="68"/>
        <v>0</v>
      </c>
      <c r="M306" s="4">
        <f t="shared" si="59"/>
        <v>2.6741027458224736E-2</v>
      </c>
      <c r="N306" s="1">
        <f t="shared" si="60"/>
        <v>-19.672477516948867</v>
      </c>
      <c r="O306">
        <f>((-0.0000000008)*V306^3+(0.000003)*V306^2-0.004*V306+2.013)*('Exhaust Gas Math'!$E$10/(T306+'Exhaust Gas Math'!$E$10))+(357.45*V306^-1.004)*(T306/(T306+'Exhaust Gas Math'!$E$10))</f>
        <v>0.17819999999999947</v>
      </c>
      <c r="P306">
        <f t="shared" si="69"/>
        <v>0</v>
      </c>
      <c r="Q306">
        <f t="shared" si="61"/>
        <v>0</v>
      </c>
      <c r="R306" s="4">
        <f t="shared" si="62"/>
        <v>3.9769296294121147E-5</v>
      </c>
      <c r="S306">
        <f t="shared" si="70"/>
        <v>0</v>
      </c>
      <c r="T306">
        <f>S306*'Exhaust Gas Math'!$C$14</f>
        <v>0</v>
      </c>
      <c r="U306">
        <f>(T306/'Exhaust Gas Math'!$B$14)+('Exhaust Gas Math'!$D$10)</f>
        <v>4.4059320573952224E-4</v>
      </c>
      <c r="V306">
        <f>('Exhaust Gas Math'!$E$10*((-0.000000001)*V305^3+(0.000002)*V305^2-0.0012*V305+1.3446)*$B$18+T306*'Exhaust Gas Math'!$D$14*$B$17)/('Exhaust Gas Math'!$E$10*((-0.000000001)*V305^3+(0.000002)*V305^2-0.0012*V305+1.3446)+T306*'Exhaust Gas Math'!$D$14)</f>
        <v>1100</v>
      </c>
      <c r="W306">
        <f t="shared" si="63"/>
        <v>101325</v>
      </c>
      <c r="X306">
        <f t="shared" si="64"/>
        <v>101325</v>
      </c>
    </row>
    <row r="307" spans="3:24" x14ac:dyDescent="0.2">
      <c r="C307" s="1"/>
      <c r="D307" s="1"/>
      <c r="E307">
        <f t="shared" si="57"/>
        <v>3.7874999999999999E-2</v>
      </c>
      <c r="F307">
        <f t="shared" si="58"/>
        <v>101325</v>
      </c>
      <c r="H307" s="1">
        <v>3.7874999999999999E-2</v>
      </c>
      <c r="I307" s="1">
        <f t="shared" si="65"/>
        <v>643.5</v>
      </c>
      <c r="J307" s="1">
        <f t="shared" si="66"/>
        <v>0</v>
      </c>
      <c r="K307" s="1">
        <f t="shared" si="67"/>
        <v>5.1552764458032184E-4</v>
      </c>
      <c r="L307" s="1">
        <f t="shared" si="68"/>
        <v>0</v>
      </c>
      <c r="M307" s="4">
        <f t="shared" si="59"/>
        <v>2.429978196576784E-2</v>
      </c>
      <c r="N307" s="1">
        <f t="shared" si="60"/>
        <v>-19.367369858445834</v>
      </c>
      <c r="O307">
        <f>((-0.0000000008)*V307^3+(0.000003)*V307^2-0.004*V307+2.013)*('Exhaust Gas Math'!$E$10/(T307+'Exhaust Gas Math'!$E$10))+(357.45*V307^-1.004)*(T307/(T307+'Exhaust Gas Math'!$E$10))</f>
        <v>0.17819999999999947</v>
      </c>
      <c r="P307">
        <f t="shared" si="69"/>
        <v>0</v>
      </c>
      <c r="Q307">
        <f t="shared" si="61"/>
        <v>0</v>
      </c>
      <c r="R307" s="4">
        <f t="shared" si="62"/>
        <v>3.9769296294121147E-5</v>
      </c>
      <c r="S307">
        <f t="shared" si="70"/>
        <v>0</v>
      </c>
      <c r="T307">
        <f>S307*'Exhaust Gas Math'!$C$14</f>
        <v>0</v>
      </c>
      <c r="U307">
        <f>(T307/'Exhaust Gas Math'!$B$14)+('Exhaust Gas Math'!$D$10)</f>
        <v>4.4059320573952224E-4</v>
      </c>
      <c r="V307">
        <f>('Exhaust Gas Math'!$E$10*((-0.000000001)*V306^3+(0.000002)*V306^2-0.0012*V306+1.3446)*$B$18+T307*'Exhaust Gas Math'!$D$14*$B$17)/('Exhaust Gas Math'!$E$10*((-0.000000001)*V306^3+(0.000002)*V306^2-0.0012*V306+1.3446)+T307*'Exhaust Gas Math'!$D$14)</f>
        <v>1100</v>
      </c>
      <c r="W307">
        <f t="shared" si="63"/>
        <v>101325</v>
      </c>
      <c r="X307">
        <f t="shared" si="64"/>
        <v>101325</v>
      </c>
    </row>
    <row r="308" spans="3:24" x14ac:dyDescent="0.2">
      <c r="C308" s="1"/>
      <c r="D308" s="1"/>
      <c r="E308">
        <f t="shared" si="57"/>
        <v>3.7999999999999999E-2</v>
      </c>
      <c r="F308">
        <f t="shared" si="58"/>
        <v>101325</v>
      </c>
      <c r="H308" s="1">
        <v>3.7999999999999999E-2</v>
      </c>
      <c r="I308" s="1">
        <f t="shared" si="65"/>
        <v>648</v>
      </c>
      <c r="J308" s="1">
        <f t="shared" si="66"/>
        <v>0</v>
      </c>
      <c r="K308" s="1">
        <f t="shared" si="67"/>
        <v>6.926259675887848E-4</v>
      </c>
      <c r="L308" s="1">
        <f t="shared" si="68"/>
        <v>0</v>
      </c>
      <c r="M308" s="4">
        <f t="shared" si="59"/>
        <v>2.1904161278314193E-2</v>
      </c>
      <c r="N308" s="1">
        <f t="shared" si="60"/>
        <v>-18.942855924461472</v>
      </c>
      <c r="O308">
        <f>((-0.0000000008)*V308^3+(0.000003)*V308^2-0.004*V308+2.013)*('Exhaust Gas Math'!$E$10/(T308+'Exhaust Gas Math'!$E$10))+(357.45*V308^-1.004)*(T308/(T308+'Exhaust Gas Math'!$E$10))</f>
        <v>0.17819999999999947</v>
      </c>
      <c r="P308">
        <f t="shared" si="69"/>
        <v>0</v>
      </c>
      <c r="Q308">
        <f t="shared" si="61"/>
        <v>0</v>
      </c>
      <c r="R308" s="4">
        <f t="shared" si="62"/>
        <v>3.9769296294121147E-5</v>
      </c>
      <c r="S308">
        <f t="shared" si="70"/>
        <v>0</v>
      </c>
      <c r="T308">
        <f>S308*'Exhaust Gas Math'!$C$14</f>
        <v>0</v>
      </c>
      <c r="U308">
        <f>(T308/'Exhaust Gas Math'!$B$14)+('Exhaust Gas Math'!$D$10)</f>
        <v>4.4059320573952224E-4</v>
      </c>
      <c r="V308">
        <f>('Exhaust Gas Math'!$E$10*((-0.000000001)*V307^3+(0.000002)*V307^2-0.0012*V307+1.3446)*$B$18+T308*'Exhaust Gas Math'!$D$14*$B$17)/('Exhaust Gas Math'!$E$10*((-0.000000001)*V307^3+(0.000002)*V307^2-0.0012*V307+1.3446)+T308*'Exhaust Gas Math'!$D$14)</f>
        <v>1100</v>
      </c>
      <c r="W308">
        <f t="shared" si="63"/>
        <v>101325</v>
      </c>
      <c r="X308">
        <f t="shared" si="64"/>
        <v>101325</v>
      </c>
    </row>
    <row r="309" spans="3:24" x14ac:dyDescent="0.2">
      <c r="C309" s="1"/>
      <c r="D309" s="1"/>
      <c r="E309">
        <f t="shared" si="57"/>
        <v>3.8124999999999999E-2</v>
      </c>
      <c r="F309">
        <f t="shared" si="58"/>
        <v>101325</v>
      </c>
      <c r="H309" s="1">
        <v>3.8124999999999999E-2</v>
      </c>
      <c r="I309" s="1">
        <f t="shared" si="65"/>
        <v>652.5</v>
      </c>
      <c r="J309" s="1">
        <f t="shared" si="66"/>
        <v>0</v>
      </c>
      <c r="K309" s="1">
        <f t="shared" si="67"/>
        <v>8.928902145634238E-4</v>
      </c>
      <c r="L309" s="1">
        <f t="shared" si="68"/>
        <v>0</v>
      </c>
      <c r="M309" s="4">
        <f t="shared" si="59"/>
        <v>1.9568935194026665E-2</v>
      </c>
      <c r="N309" s="1">
        <f t="shared" si="60"/>
        <v>-18.401552984563995</v>
      </c>
      <c r="O309">
        <f>((-0.0000000008)*V309^3+(0.000003)*V309^2-0.004*V309+2.013)*('Exhaust Gas Math'!$E$10/(T309+'Exhaust Gas Math'!$E$10))+(357.45*V309^-1.004)*(T309/(T309+'Exhaust Gas Math'!$E$10))</f>
        <v>0.17819999999999947</v>
      </c>
      <c r="P309">
        <f t="shared" si="69"/>
        <v>0</v>
      </c>
      <c r="Q309">
        <f t="shared" si="61"/>
        <v>0</v>
      </c>
      <c r="R309" s="4">
        <f t="shared" si="62"/>
        <v>3.9769296294121147E-5</v>
      </c>
      <c r="S309">
        <f t="shared" si="70"/>
        <v>0</v>
      </c>
      <c r="T309">
        <f>S309*'Exhaust Gas Math'!$C$14</f>
        <v>0</v>
      </c>
      <c r="U309">
        <f>(T309/'Exhaust Gas Math'!$B$14)+('Exhaust Gas Math'!$D$10)</f>
        <v>4.4059320573952224E-4</v>
      </c>
      <c r="V309">
        <f>('Exhaust Gas Math'!$E$10*((-0.000000001)*V308^3+(0.000002)*V308^2-0.0012*V308+1.3446)*$B$18+T309*'Exhaust Gas Math'!$D$14*$B$17)/('Exhaust Gas Math'!$E$10*((-0.000000001)*V308^3+(0.000002)*V308^2-0.0012*V308+1.3446)+T309*'Exhaust Gas Math'!$D$14)</f>
        <v>1100</v>
      </c>
      <c r="W309">
        <f t="shared" si="63"/>
        <v>101325</v>
      </c>
      <c r="X309">
        <f t="shared" si="64"/>
        <v>101325</v>
      </c>
    </row>
    <row r="310" spans="3:24" x14ac:dyDescent="0.2">
      <c r="C310" s="1"/>
      <c r="D310" s="1"/>
      <c r="E310">
        <f t="shared" si="57"/>
        <v>3.8249999999999999E-2</v>
      </c>
      <c r="F310">
        <f t="shared" si="58"/>
        <v>101325</v>
      </c>
      <c r="H310" s="1">
        <v>3.8249999999999999E-2</v>
      </c>
      <c r="I310" s="1">
        <f t="shared" si="65"/>
        <v>657</v>
      </c>
      <c r="J310" s="1">
        <f t="shared" si="66"/>
        <v>0</v>
      </c>
      <c r="K310" s="1">
        <f t="shared" si="67"/>
        <v>1.114827386505693E-3</v>
      </c>
      <c r="L310" s="1">
        <f t="shared" si="68"/>
        <v>0</v>
      </c>
      <c r="M310" s="4">
        <f t="shared" si="59"/>
        <v>1.7308501158256367E-2</v>
      </c>
      <c r="N310" s="1">
        <f t="shared" si="60"/>
        <v>-17.746798351379375</v>
      </c>
      <c r="O310">
        <f>((-0.0000000008)*V310^3+(0.000003)*V310^2-0.004*V310+2.013)*('Exhaust Gas Math'!$E$10/(T310+'Exhaust Gas Math'!$E$10))+(357.45*V310^-1.004)*(T310/(T310+'Exhaust Gas Math'!$E$10))</f>
        <v>0.17819999999999947</v>
      </c>
      <c r="P310">
        <f t="shared" si="69"/>
        <v>0</v>
      </c>
      <c r="Q310">
        <f t="shared" si="61"/>
        <v>0</v>
      </c>
      <c r="R310" s="4">
        <f t="shared" si="62"/>
        <v>3.9769296294121147E-5</v>
      </c>
      <c r="S310">
        <f t="shared" si="70"/>
        <v>0</v>
      </c>
      <c r="T310">
        <f>S310*'Exhaust Gas Math'!$C$14</f>
        <v>0</v>
      </c>
      <c r="U310">
        <f>(T310/'Exhaust Gas Math'!$B$14)+('Exhaust Gas Math'!$D$10)</f>
        <v>4.4059320573952224E-4</v>
      </c>
      <c r="V310">
        <f>('Exhaust Gas Math'!$E$10*((-0.000000001)*V309^3+(0.000002)*V309^2-0.0012*V309+1.3446)*$B$18+T310*'Exhaust Gas Math'!$D$14*$B$17)/('Exhaust Gas Math'!$E$10*((-0.000000001)*V309^3+(0.000002)*V309^2-0.0012*V309+1.3446)+T310*'Exhaust Gas Math'!$D$14)</f>
        <v>1100</v>
      </c>
      <c r="W310">
        <f t="shared" si="63"/>
        <v>101325</v>
      </c>
      <c r="X310">
        <f t="shared" si="64"/>
        <v>101325</v>
      </c>
    </row>
    <row r="311" spans="3:24" x14ac:dyDescent="0.2">
      <c r="C311" s="1"/>
      <c r="D311" s="1"/>
      <c r="E311">
        <f t="shared" si="57"/>
        <v>3.8374999999999999E-2</v>
      </c>
      <c r="F311">
        <f t="shared" si="58"/>
        <v>101325</v>
      </c>
      <c r="H311" s="1">
        <v>3.8374999999999999E-2</v>
      </c>
      <c r="I311" s="1">
        <f t="shared" si="65"/>
        <v>661.5</v>
      </c>
      <c r="J311" s="1">
        <f t="shared" si="66"/>
        <v>0</v>
      </c>
      <c r="K311" s="1">
        <f t="shared" si="67"/>
        <v>1.3567829096189075E-3</v>
      </c>
      <c r="L311" s="1">
        <f t="shared" si="68"/>
        <v>0</v>
      </c>
      <c r="M311" s="4">
        <f t="shared" si="59"/>
        <v>1.5136795498504409E-2</v>
      </c>
      <c r="N311" s="1">
        <f t="shared" si="60"/>
        <v>-16.982628804949197</v>
      </c>
      <c r="O311">
        <f>((-0.0000000008)*V311^3+(0.000003)*V311^2-0.004*V311+2.013)*('Exhaust Gas Math'!$E$10/(T311+'Exhaust Gas Math'!$E$10))+(357.45*V311^-1.004)*(T311/(T311+'Exhaust Gas Math'!$E$10))</f>
        <v>0.17819999999999947</v>
      </c>
      <c r="P311">
        <f t="shared" si="69"/>
        <v>0</v>
      </c>
      <c r="Q311">
        <f t="shared" si="61"/>
        <v>0</v>
      </c>
      <c r="R311" s="4">
        <f t="shared" si="62"/>
        <v>3.9769296294121147E-5</v>
      </c>
      <c r="S311">
        <f t="shared" si="70"/>
        <v>0</v>
      </c>
      <c r="T311">
        <f>S311*'Exhaust Gas Math'!$C$14</f>
        <v>0</v>
      </c>
      <c r="U311">
        <f>(T311/'Exhaust Gas Math'!$B$14)+('Exhaust Gas Math'!$D$10)</f>
        <v>4.4059320573952224E-4</v>
      </c>
      <c r="V311">
        <f>('Exhaust Gas Math'!$E$10*((-0.000000001)*V310^3+(0.000002)*V310^2-0.0012*V310+1.3446)*$B$18+T311*'Exhaust Gas Math'!$D$14*$B$17)/('Exhaust Gas Math'!$E$10*((-0.000000001)*V310^3+(0.000002)*V310^2-0.0012*V310+1.3446)+T311*'Exhaust Gas Math'!$D$14)</f>
        <v>1100</v>
      </c>
      <c r="W311">
        <f t="shared" si="63"/>
        <v>101325</v>
      </c>
      <c r="X311">
        <f t="shared" si="64"/>
        <v>101325</v>
      </c>
    </row>
    <row r="312" spans="3:24" x14ac:dyDescent="0.2">
      <c r="C312" s="1"/>
      <c r="D312" s="1"/>
      <c r="E312">
        <f t="shared" si="57"/>
        <v>3.85E-2</v>
      </c>
      <c r="F312">
        <f t="shared" si="58"/>
        <v>101325</v>
      </c>
      <c r="H312" s="1">
        <v>3.85E-2</v>
      </c>
      <c r="I312" s="1">
        <f t="shared" si="65"/>
        <v>666</v>
      </c>
      <c r="J312" s="1">
        <f t="shared" si="66"/>
        <v>0</v>
      </c>
      <c r="K312" s="1">
        <f t="shared" si="67"/>
        <v>1.6169529703958605E-3</v>
      </c>
      <c r="L312" s="1">
        <f t="shared" si="68"/>
        <v>0</v>
      </c>
      <c r="M312" s="4">
        <f t="shared" si="59"/>
        <v>1.3067207502328579E-2</v>
      </c>
      <c r="N312" s="1">
        <f t="shared" si="60"/>
        <v>-16.113755704639363</v>
      </c>
      <c r="O312">
        <f>((-0.0000000008)*V312^3+(0.000003)*V312^2-0.004*V312+2.013)*('Exhaust Gas Math'!$E$10/(T312+'Exhaust Gas Math'!$E$10))+(357.45*V312^-1.004)*(T312/(T312+'Exhaust Gas Math'!$E$10))</f>
        <v>0.17819999999999947</v>
      </c>
      <c r="P312">
        <f t="shared" si="69"/>
        <v>0</v>
      </c>
      <c r="Q312">
        <f t="shared" si="61"/>
        <v>0</v>
      </c>
      <c r="R312" s="4">
        <f t="shared" si="62"/>
        <v>3.9769296294121147E-5</v>
      </c>
      <c r="S312">
        <f t="shared" si="70"/>
        <v>0</v>
      </c>
      <c r="T312">
        <f>S312*'Exhaust Gas Math'!$C$14</f>
        <v>0</v>
      </c>
      <c r="U312">
        <f>(T312/'Exhaust Gas Math'!$B$14)+('Exhaust Gas Math'!$D$10)</f>
        <v>4.4059320573952224E-4</v>
      </c>
      <c r="V312">
        <f>('Exhaust Gas Math'!$E$10*((-0.000000001)*V311^3+(0.000002)*V311^2-0.0012*V311+1.3446)*$B$18+T312*'Exhaust Gas Math'!$D$14*$B$17)/('Exhaust Gas Math'!$E$10*((-0.000000001)*V311^3+(0.000002)*V311^2-0.0012*V311+1.3446)+T312*'Exhaust Gas Math'!$D$14)</f>
        <v>1100</v>
      </c>
      <c r="W312">
        <f t="shared" si="63"/>
        <v>101325</v>
      </c>
      <c r="X312">
        <f t="shared" si="64"/>
        <v>101325</v>
      </c>
    </row>
    <row r="313" spans="3:24" x14ac:dyDescent="0.2">
      <c r="C313" s="1"/>
      <c r="D313" s="1"/>
      <c r="E313">
        <f t="shared" si="57"/>
        <v>3.8625E-2</v>
      </c>
      <c r="F313">
        <f t="shared" si="58"/>
        <v>101325</v>
      </c>
      <c r="H313" s="1">
        <v>3.8625E-2</v>
      </c>
      <c r="I313" s="1">
        <f t="shared" si="65"/>
        <v>670.5</v>
      </c>
      <c r="J313" s="1">
        <f t="shared" si="66"/>
        <v>0</v>
      </c>
      <c r="K313" s="1">
        <f t="shared" si="67"/>
        <v>1.893397963310024E-3</v>
      </c>
      <c r="L313" s="1">
        <f t="shared" si="68"/>
        <v>0</v>
      </c>
      <c r="M313" s="4">
        <f t="shared" si="59"/>
        <v>1.1112496867933145E-2</v>
      </c>
      <c r="N313" s="1">
        <f t="shared" si="60"/>
        <v>-15.145535942042915</v>
      </c>
      <c r="O313">
        <f>((-0.0000000008)*V313^3+(0.000003)*V313^2-0.004*V313+2.013)*('Exhaust Gas Math'!$E$10/(T313+'Exhaust Gas Math'!$E$10))+(357.45*V313^-1.004)*(T313/(T313+'Exhaust Gas Math'!$E$10))</f>
        <v>0.17819999999999947</v>
      </c>
      <c r="P313">
        <f t="shared" si="69"/>
        <v>0</v>
      </c>
      <c r="Q313">
        <f t="shared" si="61"/>
        <v>0</v>
      </c>
      <c r="R313" s="4">
        <f t="shared" si="62"/>
        <v>3.9769296294121147E-5</v>
      </c>
      <c r="S313">
        <f t="shared" si="70"/>
        <v>0</v>
      </c>
      <c r="T313">
        <f>S313*'Exhaust Gas Math'!$C$14</f>
        <v>0</v>
      </c>
      <c r="U313">
        <f>(T313/'Exhaust Gas Math'!$B$14)+('Exhaust Gas Math'!$D$10)</f>
        <v>4.4059320573952224E-4</v>
      </c>
      <c r="V313">
        <f>('Exhaust Gas Math'!$E$10*((-0.000000001)*V312^3+(0.000002)*V312^2-0.0012*V312+1.3446)*$B$18+T313*'Exhaust Gas Math'!$D$14*$B$17)/('Exhaust Gas Math'!$E$10*((-0.000000001)*V312^3+(0.000002)*V312^2-0.0012*V312+1.3446)+T313*'Exhaust Gas Math'!$D$14)</f>
        <v>1100</v>
      </c>
      <c r="W313">
        <f t="shared" si="63"/>
        <v>101325</v>
      </c>
      <c r="X313">
        <f t="shared" si="64"/>
        <v>101325</v>
      </c>
    </row>
    <row r="314" spans="3:24" x14ac:dyDescent="0.2">
      <c r="C314" s="1"/>
      <c r="D314" s="1"/>
      <c r="E314">
        <f t="shared" si="57"/>
        <v>3.875E-2</v>
      </c>
      <c r="F314">
        <f t="shared" si="58"/>
        <v>101325</v>
      </c>
      <c r="H314" s="1">
        <v>3.875E-2</v>
      </c>
      <c r="I314" s="1">
        <f t="shared" si="65"/>
        <v>675</v>
      </c>
      <c r="J314" s="1">
        <f t="shared" si="66"/>
        <v>0</v>
      </c>
      <c r="K314" s="1">
        <f t="shared" si="67"/>
        <v>2.1840569508559922E-3</v>
      </c>
      <c r="L314" s="1">
        <f t="shared" si="68"/>
        <v>0</v>
      </c>
      <c r="M314" s="4">
        <f t="shared" si="59"/>
        <v>9.2847150363864067E-3</v>
      </c>
      <c r="N314" s="1">
        <f t="shared" si="60"/>
        <v>-14.083938913961997</v>
      </c>
      <c r="O314">
        <f>((-0.0000000008)*V314^3+(0.000003)*V314^2-0.004*V314+2.013)*('Exhaust Gas Math'!$E$10/(T314+'Exhaust Gas Math'!$E$10))+(357.45*V314^-1.004)*(T314/(T314+'Exhaust Gas Math'!$E$10))</f>
        <v>0.17819999999999947</v>
      </c>
      <c r="P314">
        <f t="shared" si="69"/>
        <v>0</v>
      </c>
      <c r="Q314">
        <f t="shared" si="61"/>
        <v>0</v>
      </c>
      <c r="R314" s="4">
        <f t="shared" si="62"/>
        <v>3.9769296294121147E-5</v>
      </c>
      <c r="S314">
        <f t="shared" si="70"/>
        <v>0</v>
      </c>
      <c r="T314">
        <f>S314*'Exhaust Gas Math'!$C$14</f>
        <v>0</v>
      </c>
      <c r="U314">
        <f>(T314/'Exhaust Gas Math'!$B$14)+('Exhaust Gas Math'!$D$10)</f>
        <v>4.4059320573952224E-4</v>
      </c>
      <c r="V314">
        <f>('Exhaust Gas Math'!$E$10*((-0.000000001)*V313^3+(0.000002)*V313^2-0.0012*V313+1.3446)*$B$18+T314*'Exhaust Gas Math'!$D$14*$B$17)/('Exhaust Gas Math'!$E$10*((-0.000000001)*V313^3+(0.000002)*V313^2-0.0012*V313+1.3446)+T314*'Exhaust Gas Math'!$D$14)</f>
        <v>1100</v>
      </c>
      <c r="W314">
        <f t="shared" si="63"/>
        <v>101325</v>
      </c>
      <c r="X314">
        <f t="shared" si="64"/>
        <v>101325</v>
      </c>
    </row>
    <row r="315" spans="3:24" x14ac:dyDescent="0.2">
      <c r="C315" s="1"/>
      <c r="D315" s="1"/>
      <c r="E315">
        <f t="shared" si="57"/>
        <v>3.8875E-2</v>
      </c>
      <c r="F315">
        <f t="shared" si="58"/>
        <v>101325</v>
      </c>
      <c r="H315" s="1">
        <v>3.8875E-2</v>
      </c>
      <c r="I315" s="1">
        <f t="shared" si="65"/>
        <v>679.5</v>
      </c>
      <c r="J315" s="1">
        <f t="shared" si="66"/>
        <v>0</v>
      </c>
      <c r="K315" s="1">
        <f t="shared" si="67"/>
        <v>2.4867630281374463E-3</v>
      </c>
      <c r="L315" s="1">
        <f t="shared" si="68"/>
        <v>0</v>
      </c>
      <c r="M315" s="4">
        <f t="shared" si="59"/>
        <v>7.5951308904790467E-3</v>
      </c>
      <c r="N315" s="1">
        <f t="shared" si="60"/>
        <v>-12.93550971909162</v>
      </c>
      <c r="O315">
        <f>((-0.0000000008)*V315^3+(0.000003)*V315^2-0.004*V315+2.013)*('Exhaust Gas Math'!$E$10/(T315+'Exhaust Gas Math'!$E$10))+(357.45*V315^-1.004)*(T315/(T315+'Exhaust Gas Math'!$E$10))</f>
        <v>0.17819999999999947</v>
      </c>
      <c r="P315">
        <f t="shared" si="69"/>
        <v>0</v>
      </c>
      <c r="Q315">
        <f t="shared" si="61"/>
        <v>0</v>
      </c>
      <c r="R315" s="4">
        <f t="shared" si="62"/>
        <v>3.9769296294121147E-5</v>
      </c>
      <c r="S315">
        <f t="shared" si="70"/>
        <v>0</v>
      </c>
      <c r="T315">
        <f>S315*'Exhaust Gas Math'!$C$14</f>
        <v>0</v>
      </c>
      <c r="U315">
        <f>(T315/'Exhaust Gas Math'!$B$14)+('Exhaust Gas Math'!$D$10)</f>
        <v>4.4059320573952224E-4</v>
      </c>
      <c r="V315">
        <f>('Exhaust Gas Math'!$E$10*((-0.000000001)*V314^3+(0.000002)*V314^2-0.0012*V314+1.3446)*$B$18+T315*'Exhaust Gas Math'!$D$14*$B$17)/('Exhaust Gas Math'!$E$10*((-0.000000001)*V314^3+(0.000002)*V314^2-0.0012*V314+1.3446)+T315*'Exhaust Gas Math'!$D$14)</f>
        <v>1100</v>
      </c>
      <c r="W315">
        <f t="shared" si="63"/>
        <v>101325</v>
      </c>
      <c r="X315">
        <f t="shared" si="64"/>
        <v>101325</v>
      </c>
    </row>
    <row r="316" spans="3:24" x14ac:dyDescent="0.2">
      <c r="C316" s="1"/>
      <c r="D316" s="1"/>
      <c r="E316">
        <f t="shared" si="57"/>
        <v>3.9E-2</v>
      </c>
      <c r="F316">
        <f t="shared" si="58"/>
        <v>101325</v>
      </c>
      <c r="H316" s="1">
        <v>3.9E-2</v>
      </c>
      <c r="I316" s="1">
        <f t="shared" si="65"/>
        <v>684</v>
      </c>
      <c r="J316" s="1">
        <f t="shared" si="66"/>
        <v>0</v>
      </c>
      <c r="K316" s="1">
        <f t="shared" si="67"/>
        <v>2.7992594774573021E-3</v>
      </c>
      <c r="L316" s="1">
        <f t="shared" si="68"/>
        <v>0</v>
      </c>
      <c r="M316" s="4">
        <f t="shared" si="59"/>
        <v>6.0541612783141831E-3</v>
      </c>
      <c r="N316" s="1">
        <f t="shared" si="60"/>
        <v>-11.707328805309512</v>
      </c>
      <c r="O316">
        <f>((-0.0000000008)*V316^3+(0.000003)*V316^2-0.004*V316+2.013)*('Exhaust Gas Math'!$E$10/(T316+'Exhaust Gas Math'!$E$10))+(357.45*V316^-1.004)*(T316/(T316+'Exhaust Gas Math'!$E$10))</f>
        <v>0.17819999999999947</v>
      </c>
      <c r="P316">
        <f t="shared" si="69"/>
        <v>0</v>
      </c>
      <c r="Q316">
        <f t="shared" si="61"/>
        <v>0</v>
      </c>
      <c r="R316" s="4">
        <f t="shared" si="62"/>
        <v>3.9769296294121147E-5</v>
      </c>
      <c r="S316">
        <f t="shared" si="70"/>
        <v>0</v>
      </c>
      <c r="T316">
        <f>S316*'Exhaust Gas Math'!$C$14</f>
        <v>0</v>
      </c>
      <c r="U316">
        <f>(T316/'Exhaust Gas Math'!$B$14)+('Exhaust Gas Math'!$D$10)</f>
        <v>4.4059320573952224E-4</v>
      </c>
      <c r="V316">
        <f>('Exhaust Gas Math'!$E$10*((-0.000000001)*V315^3+(0.000002)*V315^2-0.0012*V315+1.3446)*$B$18+T316*'Exhaust Gas Math'!$D$14*$B$17)/('Exhaust Gas Math'!$E$10*((-0.000000001)*V315^3+(0.000002)*V315^2-0.0012*V315+1.3446)+T316*'Exhaust Gas Math'!$D$14)</f>
        <v>1100</v>
      </c>
      <c r="W316">
        <f t="shared" si="63"/>
        <v>101325</v>
      </c>
      <c r="X316">
        <f t="shared" si="64"/>
        <v>101325</v>
      </c>
    </row>
    <row r="317" spans="3:24" x14ac:dyDescent="0.2">
      <c r="C317" s="1"/>
      <c r="D317" s="1"/>
      <c r="E317">
        <f t="shared" si="57"/>
        <v>3.9125E-2</v>
      </c>
      <c r="F317">
        <f t="shared" si="58"/>
        <v>101325</v>
      </c>
      <c r="H317" s="1">
        <v>3.9125E-2</v>
      </c>
      <c r="I317" s="1">
        <f t="shared" si="65"/>
        <v>688.5</v>
      </c>
      <c r="J317" s="1">
        <f t="shared" si="66"/>
        <v>0</v>
      </c>
      <c r="K317" s="1">
        <f t="shared" si="67"/>
        <v>3.1192165924753584E-3</v>
      </c>
      <c r="L317" s="1">
        <f t="shared" si="68"/>
        <v>0</v>
      </c>
      <c r="M317" s="4">
        <f t="shared" si="59"/>
        <v>4.6713067899752832E-3</v>
      </c>
      <c r="N317" s="1">
        <f t="shared" si="60"/>
        <v>-10.406968316360791</v>
      </c>
      <c r="O317">
        <f>((-0.0000000008)*V317^3+(0.000003)*V317^2-0.004*V317+2.013)*('Exhaust Gas Math'!$E$10/(T317+'Exhaust Gas Math'!$E$10))+(357.45*V317^-1.004)*(T317/(T317+'Exhaust Gas Math'!$E$10))</f>
        <v>0.17819999999999947</v>
      </c>
      <c r="P317">
        <f t="shared" si="69"/>
        <v>0</v>
      </c>
      <c r="Q317">
        <f t="shared" si="61"/>
        <v>0</v>
      </c>
      <c r="R317" s="4">
        <f t="shared" si="62"/>
        <v>3.9769296294121147E-5</v>
      </c>
      <c r="S317">
        <f t="shared" si="70"/>
        <v>0</v>
      </c>
      <c r="T317">
        <f>S317*'Exhaust Gas Math'!$C$14</f>
        <v>0</v>
      </c>
      <c r="U317">
        <f>(T317/'Exhaust Gas Math'!$B$14)+('Exhaust Gas Math'!$D$10)</f>
        <v>4.4059320573952224E-4</v>
      </c>
      <c r="V317">
        <f>('Exhaust Gas Math'!$E$10*((-0.000000001)*V316^3+(0.000002)*V316^2-0.0012*V316+1.3446)*$B$18+T317*'Exhaust Gas Math'!$D$14*$B$17)/('Exhaust Gas Math'!$E$10*((-0.000000001)*V316^3+(0.000002)*V316^2-0.0012*V316+1.3446)+T317*'Exhaust Gas Math'!$D$14)</f>
        <v>1100</v>
      </c>
      <c r="W317">
        <f t="shared" si="63"/>
        <v>101325</v>
      </c>
      <c r="X317">
        <f t="shared" si="64"/>
        <v>101325</v>
      </c>
    </row>
    <row r="318" spans="3:24" x14ac:dyDescent="0.2">
      <c r="C318" s="1"/>
      <c r="D318" s="1"/>
      <c r="E318">
        <f t="shared" si="57"/>
        <v>3.925E-2</v>
      </c>
      <c r="F318">
        <f t="shared" si="58"/>
        <v>101325</v>
      </c>
      <c r="H318" s="1">
        <v>3.925E-2</v>
      </c>
      <c r="I318" s="1">
        <f t="shared" si="65"/>
        <v>693</v>
      </c>
      <c r="J318" s="1">
        <f t="shared" si="66"/>
        <v>0</v>
      </c>
      <c r="K318" s="1">
        <f t="shared" si="67"/>
        <v>3.4442490465068833E-3</v>
      </c>
      <c r="L318" s="1">
        <f t="shared" si="68"/>
        <v>0</v>
      </c>
      <c r="M318" s="4">
        <f t="shared" si="59"/>
        <v>3.4550931832287406E-3</v>
      </c>
      <c r="N318" s="1">
        <f t="shared" si="60"/>
        <v>-9.0424454070735649</v>
      </c>
      <c r="O318">
        <f>((-0.0000000008)*V318^3+(0.000003)*V318^2-0.004*V318+2.013)*('Exhaust Gas Math'!$E$10/(T318+'Exhaust Gas Math'!$E$10))+(357.45*V318^-1.004)*(T318/(T318+'Exhaust Gas Math'!$E$10))</f>
        <v>0.17819999999999947</v>
      </c>
      <c r="P318">
        <f t="shared" si="69"/>
        <v>0</v>
      </c>
      <c r="Q318">
        <f t="shared" si="61"/>
        <v>0</v>
      </c>
      <c r="R318" s="4">
        <f t="shared" si="62"/>
        <v>3.9769296294121147E-5</v>
      </c>
      <c r="S318">
        <f t="shared" si="70"/>
        <v>0</v>
      </c>
      <c r="T318">
        <f>S318*'Exhaust Gas Math'!$C$14</f>
        <v>0</v>
      </c>
      <c r="U318">
        <f>(T318/'Exhaust Gas Math'!$B$14)+('Exhaust Gas Math'!$D$10)</f>
        <v>4.4059320573952224E-4</v>
      </c>
      <c r="V318">
        <f>('Exhaust Gas Math'!$E$10*((-0.000000001)*V317^3+(0.000002)*V317^2-0.0012*V317+1.3446)*$B$18+T318*'Exhaust Gas Math'!$D$14*$B$17)/('Exhaust Gas Math'!$E$10*((-0.000000001)*V317^3+(0.000002)*V317^2-0.0012*V317+1.3446)+T318*'Exhaust Gas Math'!$D$14)</f>
        <v>1100</v>
      </c>
      <c r="W318">
        <f t="shared" si="63"/>
        <v>101325</v>
      </c>
      <c r="X318">
        <f t="shared" si="64"/>
        <v>101325</v>
      </c>
    </row>
    <row r="319" spans="3:24" x14ac:dyDescent="0.2">
      <c r="C319" s="1"/>
      <c r="D319" s="1"/>
      <c r="E319">
        <f t="shared" si="57"/>
        <v>3.9375E-2</v>
      </c>
      <c r="F319">
        <f t="shared" si="58"/>
        <v>101325</v>
      </c>
      <c r="H319" s="1">
        <v>3.9375E-2</v>
      </c>
      <c r="I319" s="1">
        <f t="shared" si="65"/>
        <v>697.5</v>
      </c>
      <c r="J319" s="1">
        <f t="shared" si="66"/>
        <v>0</v>
      </c>
      <c r="K319" s="1">
        <f t="shared" si="67"/>
        <v>3.7719336754789283E-3</v>
      </c>
      <c r="L319" s="1">
        <f t="shared" si="68"/>
        <v>0</v>
      </c>
      <c r="M319" s="4">
        <f t="shared" si="59"/>
        <v>2.4130188193922063E-3</v>
      </c>
      <c r="N319" s="1">
        <f t="shared" si="60"/>
        <v>-7.6221728149335046</v>
      </c>
      <c r="O319">
        <f>((-0.0000000008)*V319^3+(0.000003)*V319^2-0.004*V319+2.013)*('Exhaust Gas Math'!$E$10/(T319+'Exhaust Gas Math'!$E$10))+(357.45*V319^-1.004)*(T319/(T319+'Exhaust Gas Math'!$E$10))</f>
        <v>0.17819999999999947</v>
      </c>
      <c r="P319">
        <f t="shared" si="69"/>
        <v>0</v>
      </c>
      <c r="Q319">
        <f t="shared" si="61"/>
        <v>0</v>
      </c>
      <c r="R319" s="4">
        <f t="shared" si="62"/>
        <v>3.9769296294121147E-5</v>
      </c>
      <c r="S319">
        <f t="shared" si="70"/>
        <v>0</v>
      </c>
      <c r="T319">
        <f>S319*'Exhaust Gas Math'!$C$14</f>
        <v>0</v>
      </c>
      <c r="U319">
        <f>(T319/'Exhaust Gas Math'!$B$14)+('Exhaust Gas Math'!$D$10)</f>
        <v>4.4059320573952224E-4</v>
      </c>
      <c r="V319">
        <f>('Exhaust Gas Math'!$E$10*((-0.000000001)*V318^3+(0.000002)*V318^2-0.0012*V318+1.3446)*$B$18+T319*'Exhaust Gas Math'!$D$14*$B$17)/('Exhaust Gas Math'!$E$10*((-0.000000001)*V318^3+(0.000002)*V318^2-0.0012*V318+1.3446)+T319*'Exhaust Gas Math'!$D$14)</f>
        <v>1100</v>
      </c>
      <c r="W319">
        <f t="shared" si="63"/>
        <v>101325</v>
      </c>
      <c r="X319">
        <f t="shared" si="64"/>
        <v>101325</v>
      </c>
    </row>
    <row r="320" spans="3:24" x14ac:dyDescent="0.2">
      <c r="C320" s="1"/>
      <c r="D320" s="1"/>
      <c r="E320">
        <f t="shared" si="57"/>
        <v>3.95E-2</v>
      </c>
      <c r="F320">
        <f t="shared" si="58"/>
        <v>101325</v>
      </c>
      <c r="H320" s="1">
        <v>3.95E-2</v>
      </c>
      <c r="I320" s="1">
        <f t="shared" si="65"/>
        <v>702</v>
      </c>
      <c r="J320" s="1">
        <f t="shared" si="66"/>
        <v>0</v>
      </c>
      <c r="K320" s="1">
        <f t="shared" si="67"/>
        <v>4.0998275429697415E-3</v>
      </c>
      <c r="L320" s="1">
        <f t="shared" si="68"/>
        <v>0</v>
      </c>
      <c r="M320" s="4">
        <f t="shared" si="59"/>
        <v>1.5515084334436213E-3</v>
      </c>
      <c r="N320" s="1">
        <f t="shared" si="60"/>
        <v>-6.154906992759714</v>
      </c>
      <c r="O320">
        <f>((-0.0000000008)*V320^3+(0.000003)*V320^2-0.004*V320+2.013)*('Exhaust Gas Math'!$E$10/(T320+'Exhaust Gas Math'!$E$10))+(357.45*V320^-1.004)*(T320/(T320+'Exhaust Gas Math'!$E$10))</f>
        <v>0.17819999999999947</v>
      </c>
      <c r="P320">
        <f t="shared" si="69"/>
        <v>0</v>
      </c>
      <c r="Q320">
        <f t="shared" si="61"/>
        <v>0</v>
      </c>
      <c r="R320" s="4">
        <f t="shared" si="62"/>
        <v>3.9769296294121147E-5</v>
      </c>
      <c r="S320">
        <f t="shared" si="70"/>
        <v>0</v>
      </c>
      <c r="T320">
        <f>S320*'Exhaust Gas Math'!$C$14</f>
        <v>0</v>
      </c>
      <c r="U320">
        <f>(T320/'Exhaust Gas Math'!$B$14)+('Exhaust Gas Math'!$D$10)</f>
        <v>4.4059320573952224E-4</v>
      </c>
      <c r="V320">
        <f>('Exhaust Gas Math'!$E$10*((-0.000000001)*V319^3+(0.000002)*V319^2-0.0012*V319+1.3446)*$B$18+T320*'Exhaust Gas Math'!$D$14*$B$17)/('Exhaust Gas Math'!$E$10*((-0.000000001)*V319^3+(0.000002)*V319^2-0.0012*V319+1.3446)+T320*'Exhaust Gas Math'!$D$14)</f>
        <v>1100</v>
      </c>
      <c r="W320">
        <f t="shared" si="63"/>
        <v>101325</v>
      </c>
      <c r="X320">
        <f t="shared" si="64"/>
        <v>101325</v>
      </c>
    </row>
    <row r="321" spans="3:24" x14ac:dyDescent="0.2">
      <c r="C321" s="1"/>
      <c r="D321" s="1"/>
      <c r="E321">
        <f t="shared" si="57"/>
        <v>3.9625E-2</v>
      </c>
      <c r="F321">
        <f t="shared" si="58"/>
        <v>101325</v>
      </c>
      <c r="H321" s="1">
        <v>3.9625E-2</v>
      </c>
      <c r="I321" s="1">
        <f t="shared" si="65"/>
        <v>706.5</v>
      </c>
      <c r="J321" s="1">
        <f t="shared" si="66"/>
        <v>0</v>
      </c>
      <c r="K321" s="1">
        <f t="shared" si="67"/>
        <v>4.4254861526541516E-3</v>
      </c>
      <c r="L321" s="1">
        <f t="shared" si="68"/>
        <v>0</v>
      </c>
      <c r="M321" s="4">
        <f t="shared" si="59"/>
        <v>8.7587352339364363E-4</v>
      </c>
      <c r="N321" s="1">
        <f t="shared" si="60"/>
        <v>-4.6496941222612929</v>
      </c>
      <c r="O321">
        <f>((-0.0000000008)*V321^3+(0.000003)*V321^2-0.004*V321+2.013)*('Exhaust Gas Math'!$E$10/(T321+'Exhaust Gas Math'!$E$10))+(357.45*V321^-1.004)*(T321/(T321+'Exhaust Gas Math'!$E$10))</f>
        <v>0.17819999999999947</v>
      </c>
      <c r="P321">
        <f t="shared" si="69"/>
        <v>0</v>
      </c>
      <c r="Q321">
        <f t="shared" si="61"/>
        <v>0</v>
      </c>
      <c r="R321" s="4">
        <f t="shared" si="62"/>
        <v>3.9769296294121147E-5</v>
      </c>
      <c r="S321">
        <f t="shared" si="70"/>
        <v>0</v>
      </c>
      <c r="T321">
        <f>S321*'Exhaust Gas Math'!$C$14</f>
        <v>0</v>
      </c>
      <c r="U321">
        <f>(T321/'Exhaust Gas Math'!$B$14)+('Exhaust Gas Math'!$D$10)</f>
        <v>4.4059320573952224E-4</v>
      </c>
      <c r="V321">
        <f>('Exhaust Gas Math'!$E$10*((-0.000000001)*V320^3+(0.000002)*V320^2-0.0012*V320+1.3446)*$B$18+T321*'Exhaust Gas Math'!$D$14*$B$17)/('Exhaust Gas Math'!$E$10*((-0.000000001)*V320^3+(0.000002)*V320^2-0.0012*V320+1.3446)+T321*'Exhaust Gas Math'!$D$14)</f>
        <v>1100</v>
      </c>
      <c r="W321">
        <f t="shared" si="63"/>
        <v>101325</v>
      </c>
      <c r="X321">
        <f t="shared" si="64"/>
        <v>101325</v>
      </c>
    </row>
    <row r="322" spans="3:24" x14ac:dyDescent="0.2">
      <c r="C322" s="1"/>
      <c r="D322" s="1"/>
      <c r="E322">
        <f t="shared" si="57"/>
        <v>3.9750000000000001E-2</v>
      </c>
      <c r="F322">
        <f t="shared" si="58"/>
        <v>101325</v>
      </c>
      <c r="H322" s="1">
        <v>3.9750000000000001E-2</v>
      </c>
      <c r="I322" s="1">
        <f t="shared" si="65"/>
        <v>711</v>
      </c>
      <c r="J322" s="1">
        <f t="shared" si="66"/>
        <v>0</v>
      </c>
      <c r="K322" s="1">
        <f t="shared" si="67"/>
        <v>4.7464816723779861E-3</v>
      </c>
      <c r="L322" s="1">
        <f t="shared" si="68"/>
        <v>0</v>
      </c>
      <c r="M322" s="4">
        <f t="shared" si="59"/>
        <v>3.902796031341263E-4</v>
      </c>
      <c r="N322" s="1">
        <f t="shared" si="60"/>
        <v>-3.1158143413189356</v>
      </c>
      <c r="O322">
        <f>((-0.0000000008)*V322^3+(0.000003)*V322^2-0.004*V322+2.013)*('Exhaust Gas Math'!$E$10/(T322+'Exhaust Gas Math'!$E$10))+(357.45*V322^-1.004)*(T322/(T322+'Exhaust Gas Math'!$E$10))</f>
        <v>0.17819999999999947</v>
      </c>
      <c r="P322">
        <f t="shared" si="69"/>
        <v>0</v>
      </c>
      <c r="Q322">
        <f t="shared" si="61"/>
        <v>0</v>
      </c>
      <c r="R322" s="4">
        <f t="shared" si="62"/>
        <v>3.9769296294121147E-5</v>
      </c>
      <c r="S322">
        <f t="shared" si="70"/>
        <v>0</v>
      </c>
      <c r="T322">
        <f>S322*'Exhaust Gas Math'!$C$14</f>
        <v>0</v>
      </c>
      <c r="U322">
        <f>(T322/'Exhaust Gas Math'!$B$14)+('Exhaust Gas Math'!$D$10)</f>
        <v>4.4059320573952224E-4</v>
      </c>
      <c r="V322">
        <f>('Exhaust Gas Math'!$E$10*((-0.000000001)*V321^3+(0.000002)*V321^2-0.0012*V321+1.3446)*$B$18+T322*'Exhaust Gas Math'!$D$14*$B$17)/('Exhaust Gas Math'!$E$10*((-0.000000001)*V321^3+(0.000002)*V321^2-0.0012*V321+1.3446)+T322*'Exhaust Gas Math'!$D$14)</f>
        <v>1100</v>
      </c>
      <c r="W322">
        <f t="shared" si="63"/>
        <v>101325</v>
      </c>
      <c r="X322">
        <f t="shared" si="64"/>
        <v>101325</v>
      </c>
    </row>
    <row r="323" spans="3:24" x14ac:dyDescent="0.2">
      <c r="C323" s="1"/>
      <c r="D323" s="1"/>
      <c r="E323">
        <f t="shared" ref="E323:E386" si="71">H323</f>
        <v>3.9875000000000001E-2</v>
      </c>
      <c r="F323">
        <f t="shared" ref="F323:F386" si="72">X323</f>
        <v>101325</v>
      </c>
      <c r="H323" s="1">
        <v>3.9875000000000001E-2</v>
      </c>
      <c r="I323" s="1">
        <f t="shared" si="65"/>
        <v>715.5</v>
      </c>
      <c r="J323" s="1">
        <f t="shared" si="66"/>
        <v>0</v>
      </c>
      <c r="K323" s="1">
        <f t="shared" si="67"/>
        <v>5.0604210339988557E-3</v>
      </c>
      <c r="L323" s="1">
        <f t="shared" si="68"/>
        <v>0</v>
      </c>
      <c r="M323" s="4">
        <f t="shared" si="59"/>
        <v>9.7720520659837218E-5</v>
      </c>
      <c r="N323" s="1">
        <f t="shared" si="60"/>
        <v>-1.5627245288489384</v>
      </c>
      <c r="O323">
        <f>((-0.0000000008)*V323^3+(0.000003)*V323^2-0.004*V323+2.013)*('Exhaust Gas Math'!$E$10/(T323+'Exhaust Gas Math'!$E$10))+(357.45*V323^-1.004)*(T323/(T323+'Exhaust Gas Math'!$E$10))</f>
        <v>0.17819999999999947</v>
      </c>
      <c r="P323">
        <f t="shared" si="69"/>
        <v>0</v>
      </c>
      <c r="Q323">
        <f t="shared" si="61"/>
        <v>0</v>
      </c>
      <c r="R323" s="4">
        <f t="shared" si="62"/>
        <v>3.9769296294121147E-5</v>
      </c>
      <c r="S323">
        <f t="shared" si="70"/>
        <v>0</v>
      </c>
      <c r="T323">
        <f>S323*'Exhaust Gas Math'!$C$14</f>
        <v>0</v>
      </c>
      <c r="U323">
        <f>(T323/'Exhaust Gas Math'!$B$14)+('Exhaust Gas Math'!$D$10)</f>
        <v>4.4059320573952224E-4</v>
      </c>
      <c r="V323">
        <f>('Exhaust Gas Math'!$E$10*((-0.000000001)*V322^3+(0.000002)*V322^2-0.0012*V322+1.3446)*$B$18+T323*'Exhaust Gas Math'!$D$14*$B$17)/('Exhaust Gas Math'!$E$10*((-0.000000001)*V322^3+(0.000002)*V322^2-0.0012*V322+1.3446)+T323*'Exhaust Gas Math'!$D$14)</f>
        <v>1100</v>
      </c>
      <c r="W323">
        <f t="shared" si="63"/>
        <v>101325</v>
      </c>
      <c r="X323">
        <f t="shared" si="64"/>
        <v>101325</v>
      </c>
    </row>
    <row r="324" spans="3:24" x14ac:dyDescent="0.2">
      <c r="C324" s="1"/>
      <c r="D324" s="1"/>
      <c r="E324">
        <f t="shared" si="71"/>
        <v>0.04</v>
      </c>
      <c r="F324">
        <f t="shared" si="72"/>
        <v>101325</v>
      </c>
      <c r="H324" s="1">
        <v>0.04</v>
      </c>
      <c r="I324" s="1">
        <f t="shared" si="65"/>
        <v>0</v>
      </c>
      <c r="J324" s="1">
        <f t="shared" si="66"/>
        <v>1</v>
      </c>
      <c r="K324" s="1">
        <f t="shared" si="67"/>
        <v>1.0000467762994679E-3</v>
      </c>
      <c r="L324" s="1">
        <f t="shared" si="68"/>
        <v>0.13</v>
      </c>
      <c r="M324" s="4">
        <f t="shared" ref="M324:M387" si="73">-(($B$3/1000)/2)*COS($B$10*H324)+(($B$3/1000)/2)</f>
        <v>0</v>
      </c>
      <c r="N324" s="1">
        <f t="shared" ref="N324:N387" si="74">($B$3/1000/2)*$B$10*SIN($B$10*H324)</f>
        <v>-1.9521708979244877E-14</v>
      </c>
      <c r="O324">
        <f>((-0.0000000008)*V324^3+(0.000003)*V324^2-0.004*V324+2.013)*('Exhaust Gas Math'!$E$10/(T324+'Exhaust Gas Math'!$E$10))+(357.45*V324^-1.004)*(T324/(T324+'Exhaust Gas Math'!$E$10))</f>
        <v>0.17819999999999947</v>
      </c>
      <c r="P324">
        <f t="shared" si="69"/>
        <v>3.395575352300631E-29</v>
      </c>
      <c r="Q324">
        <f t="shared" ref="Q324:Q387" si="75">M324*$B$4*J324</f>
        <v>0</v>
      </c>
      <c r="R324" s="4">
        <f t="shared" ref="R324:R387" si="76">$B$7+J324*Q324</f>
        <v>3.9769296294121147E-5</v>
      </c>
      <c r="S324">
        <f t="shared" si="70"/>
        <v>0</v>
      </c>
      <c r="T324">
        <f>S324*'Exhaust Gas Math'!$C$14</f>
        <v>0</v>
      </c>
      <c r="U324">
        <f>(T324/'Exhaust Gas Math'!$B$14)+('Exhaust Gas Math'!$D$10)</f>
        <v>4.4059320573952224E-4</v>
      </c>
      <c r="V324">
        <f>('Exhaust Gas Math'!$E$10*((-0.000000001)*V323^3+(0.000002)*V323^2-0.0012*V323+1.3446)*$B$18+T324*'Exhaust Gas Math'!$D$14*$B$17)/('Exhaust Gas Math'!$E$10*((-0.000000001)*V323^3+(0.000002)*V323^2-0.0012*V323+1.3446)+T324*'Exhaust Gas Math'!$D$14)</f>
        <v>1100</v>
      </c>
      <c r="W324">
        <f t="shared" ref="W324:W387" si="77">(U324*$B$15*V324)/R324</f>
        <v>101325</v>
      </c>
      <c r="X324">
        <f t="shared" ref="X324:X387" si="78">P324+W324</f>
        <v>101325</v>
      </c>
    </row>
    <row r="325" spans="3:24" x14ac:dyDescent="0.2">
      <c r="C325" s="1"/>
      <c r="D325" s="1"/>
      <c r="E325">
        <f t="shared" si="71"/>
        <v>4.0125000000000001E-2</v>
      </c>
      <c r="F325">
        <f t="shared" si="72"/>
        <v>99586.331637043273</v>
      </c>
      <c r="H325" s="1">
        <v>4.0125000000000001E-2</v>
      </c>
      <c r="I325" s="1">
        <f t="shared" ref="I325:I388" si="79">($B$9*360*H325)-(720*FLOOR(H325/(1/($B$9/2)),1))</f>
        <v>4.5</v>
      </c>
      <c r="J325" s="1">
        <f t="shared" ref="J325:J388" si="80">IF(I325&lt;=$B$12,1,0)</f>
        <v>1</v>
      </c>
      <c r="K325" s="1">
        <f t="shared" ref="K325:K388" si="81">-0.0038*COS(0.549848656*(I325+(327.363-$B$12)/2)*2*PI()/180)+0.0038</f>
        <v>1.2321010436767963E-3</v>
      </c>
      <c r="L325" s="1">
        <f t="shared" ref="L325:L388" si="82">ROUND((-0.0038*COS(0.549848656*(I325+38.606)*2*PI()/180)+0.0038)/0.0076,2)*J325</f>
        <v>0.16</v>
      </c>
      <c r="M325" s="4">
        <f t="shared" si="73"/>
        <v>9.7720520659844157E-5</v>
      </c>
      <c r="N325" s="1">
        <f t="shared" si="74"/>
        <v>1.56272452884897</v>
      </c>
      <c r="O325">
        <f>((-0.0000000008)*V325^3+(0.000003)*V325^2-0.004*V325+2.013)*('Exhaust Gas Math'!$E$10/(T325+'Exhaust Gas Math'!$E$10))+(357.45*V325^-1.004)*(T325/(T325+'Exhaust Gas Math'!$E$10))</f>
        <v>0.18447244024782852</v>
      </c>
      <c r="P325">
        <f t="shared" ref="P325:P388" si="83">J325*SIGN(N325)*-0.5*O325*N325^2</f>
        <v>-0.22525080672537895</v>
      </c>
      <c r="Q325">
        <f t="shared" si="75"/>
        <v>6.9266439500866808E-7</v>
      </c>
      <c r="R325" s="4">
        <f t="shared" si="76"/>
        <v>4.0461960689129814E-5</v>
      </c>
      <c r="S325">
        <f t="shared" ref="S325:S388" si="84">J325*(1.5603*L325*(Q325-Q324)*$B$14+S324)</f>
        <v>1.2450404223728925E-7</v>
      </c>
      <c r="T325">
        <f>S325*'Exhaust Gas Math'!$C$14</f>
        <v>1.4750211834387033E-7</v>
      </c>
      <c r="U325">
        <f>(T325/'Exhaust Gas Math'!$B$14)+('Exhaust Gas Math'!$D$10)</f>
        <v>4.4568475280006313E-4</v>
      </c>
      <c r="V325">
        <f>('Exhaust Gas Math'!$E$10*((-0.000000001)*V324^3+(0.000002)*V324^2-0.0012*V324+1.3446)*$B$18+T325*'Exhaust Gas Math'!$D$14*$B$17)/('Exhaust Gas Math'!$E$10*((-0.000000001)*V324^3+(0.000002)*V324^2-0.0012*V324+1.3446)+T325*'Exhaust Gas Math'!$D$14)</f>
        <v>1087.3912310608591</v>
      </c>
      <c r="W325">
        <f t="shared" si="77"/>
        <v>99586.556887850005</v>
      </c>
      <c r="X325">
        <f t="shared" si="78"/>
        <v>99586.331637043273</v>
      </c>
    </row>
    <row r="326" spans="3:24" x14ac:dyDescent="0.2">
      <c r="C326" s="1"/>
      <c r="D326" s="1"/>
      <c r="E326">
        <f t="shared" si="71"/>
        <v>4.0250000000000001E-2</v>
      </c>
      <c r="F326">
        <f t="shared" si="72"/>
        <v>94811.214330591465</v>
      </c>
      <c r="H326" s="1">
        <v>4.0250000000000001E-2</v>
      </c>
      <c r="I326" s="1">
        <f t="shared" si="79"/>
        <v>9</v>
      </c>
      <c r="J326" s="1">
        <f t="shared" si="80"/>
        <v>1</v>
      </c>
      <c r="K326" s="1">
        <f t="shared" si="81"/>
        <v>1.4832993701067378E-3</v>
      </c>
      <c r="L326" s="1">
        <f t="shared" si="82"/>
        <v>0.19</v>
      </c>
      <c r="M326" s="4">
        <f t="shared" si="73"/>
        <v>3.9027960313413324E-4</v>
      </c>
      <c r="N326" s="1">
        <f t="shared" si="74"/>
        <v>3.1158143413189672</v>
      </c>
      <c r="O326">
        <f>((-0.0000000008)*V326^3+(0.000003)*V326^2-0.004*V326+2.013)*('Exhaust Gas Math'!$E$10/(T326+'Exhaust Gas Math'!$E$10))+(357.45*V326^-1.004)*(T326/(T326+'Exhaust Gas Math'!$E$10))</f>
        <v>0.20598790786716781</v>
      </c>
      <c r="P326">
        <f t="shared" si="83"/>
        <v>-0.99989610096500248</v>
      </c>
      <c r="Q326">
        <f t="shared" si="75"/>
        <v>2.7663870737051252E-6</v>
      </c>
      <c r="R326" s="4">
        <f t="shared" si="76"/>
        <v>4.2535683367826273E-5</v>
      </c>
      <c r="S326">
        <f t="shared" si="84"/>
        <v>5.6713815723127649E-7</v>
      </c>
      <c r="T326">
        <f>S326*'Exhaust Gas Math'!$C$14</f>
        <v>6.7189850290818665E-7</v>
      </c>
      <c r="U326">
        <f>(T326/'Exhaust Gas Math'!$B$14)+('Exhaust Gas Math'!$D$10)</f>
        <v>4.6378611229486177E-4</v>
      </c>
      <c r="V326">
        <f>('Exhaust Gas Math'!$E$10*((-0.000000001)*V325^3+(0.000002)*V325^2-0.0012*V325+1.3446)*$B$18+T326*'Exhaust Gas Math'!$D$14*$B$17)/('Exhaust Gas Math'!$E$10*((-0.000000001)*V325^3+(0.000002)*V325^2-0.0012*V325+1.3446)+T326*'Exhaust Gas Math'!$D$14)</f>
        <v>1045.8416319090941</v>
      </c>
      <c r="W326">
        <f t="shared" si="77"/>
        <v>94812.214226692435</v>
      </c>
      <c r="X326">
        <f t="shared" si="78"/>
        <v>94811.214330591465</v>
      </c>
    </row>
    <row r="327" spans="3:24" x14ac:dyDescent="0.2">
      <c r="C327" s="1"/>
      <c r="D327" s="1"/>
      <c r="E327">
        <f t="shared" si="71"/>
        <v>4.0375000000000001E-2</v>
      </c>
      <c r="F327">
        <f t="shared" si="72"/>
        <v>88235.599055014667</v>
      </c>
      <c r="H327" s="1">
        <v>4.0375000000000001E-2</v>
      </c>
      <c r="I327" s="1">
        <f t="shared" si="79"/>
        <v>13.5</v>
      </c>
      <c r="J327" s="1">
        <f t="shared" si="80"/>
        <v>1</v>
      </c>
      <c r="K327" s="1">
        <f t="shared" si="81"/>
        <v>1.7517690356431853E-3</v>
      </c>
      <c r="L327" s="1">
        <f t="shared" si="82"/>
        <v>0.23</v>
      </c>
      <c r="M327" s="4">
        <f t="shared" si="73"/>
        <v>8.7587352339365404E-4</v>
      </c>
      <c r="N327" s="1">
        <f t="shared" si="74"/>
        <v>4.6496941222613239</v>
      </c>
      <c r="O327">
        <f>((-0.0000000008)*V327^3+(0.000003)*V327^2-0.004*V327+2.013)*('Exhaust Gas Math'!$E$10/(T327+'Exhaust Gas Math'!$E$10))+(357.45*V327^-1.004)*(T327/(T327+'Exhaust Gas Math'!$E$10))</f>
        <v>0.24590757904435201</v>
      </c>
      <c r="P327">
        <f t="shared" si="83"/>
        <v>-2.6582185633549171</v>
      </c>
      <c r="Q327">
        <f t="shared" si="75"/>
        <v>6.2083828461924962E-6</v>
      </c>
      <c r="R327" s="4">
        <f t="shared" si="76"/>
        <v>4.5977679140313645E-5</v>
      </c>
      <c r="S327">
        <f t="shared" si="84"/>
        <v>1.4565005754625512E-6</v>
      </c>
      <c r="T327">
        <f>S327*'Exhaust Gas Math'!$C$14</f>
        <v>1.7255417285194641E-6</v>
      </c>
      <c r="U327">
        <f>(T327/'Exhaust Gas Math'!$B$14)+('Exhaust Gas Math'!$D$10)</f>
        <v>5.001562616083336E-4</v>
      </c>
      <c r="V327">
        <f>('Exhaust Gas Math'!$E$10*((-0.000000001)*V326^3+(0.000002)*V326^2-0.0012*V326+1.3446)*$B$18+T327*'Exhaust Gas Math'!$D$14*$B$17)/('Exhaust Gas Math'!$E$10*((-0.000000001)*V326^3+(0.000002)*V326^2-0.0012*V326+1.3446)+T327*'Exhaust Gas Math'!$D$14)</f>
        <v>975.58298935981293</v>
      </c>
      <c r="W327">
        <f t="shared" si="77"/>
        <v>88238.257273578027</v>
      </c>
      <c r="X327">
        <f t="shared" si="78"/>
        <v>88235.599055014667</v>
      </c>
    </row>
    <row r="328" spans="3:24" x14ac:dyDescent="0.2">
      <c r="C328" s="1"/>
      <c r="D328" s="1"/>
      <c r="E328">
        <f t="shared" si="71"/>
        <v>4.0500000000000001E-2</v>
      </c>
      <c r="F328">
        <f t="shared" si="72"/>
        <v>81277.462085207619</v>
      </c>
      <c r="H328" s="1">
        <v>4.0500000000000001E-2</v>
      </c>
      <c r="I328" s="1">
        <f t="shared" si="79"/>
        <v>18</v>
      </c>
      <c r="J328" s="1">
        <f t="shared" si="80"/>
        <v>1</v>
      </c>
      <c r="K328" s="1">
        <f t="shared" si="81"/>
        <v>2.0355085600027314E-3</v>
      </c>
      <c r="L328" s="1">
        <f t="shared" si="82"/>
        <v>0.27</v>
      </c>
      <c r="M328" s="4">
        <f t="shared" si="73"/>
        <v>1.5515084334436387E-3</v>
      </c>
      <c r="N328" s="1">
        <f t="shared" si="74"/>
        <v>6.1549069927597442</v>
      </c>
      <c r="O328">
        <f>((-0.0000000008)*V328^3+(0.000003)*V328^2-0.004*V328+2.013)*('Exhaust Gas Math'!$E$10/(T328+'Exhaust Gas Math'!$E$10))+(357.45*V328^-1.004)*(T328/(T328+'Exhaust Gas Math'!$E$10))</f>
        <v>0.30353369364983845</v>
      </c>
      <c r="P328">
        <f t="shared" si="83"/>
        <v>-5.7493652598333895</v>
      </c>
      <c r="Q328">
        <f t="shared" si="75"/>
        <v>1.0997430663953631E-5</v>
      </c>
      <c r="R328" s="4">
        <f t="shared" si="76"/>
        <v>5.076672695807478E-5</v>
      </c>
      <c r="S328">
        <f t="shared" si="84"/>
        <v>2.9091256701367958E-6</v>
      </c>
      <c r="T328">
        <f>S328*'Exhaust Gas Math'!$C$14</f>
        <v>3.4464921071067975E-6</v>
      </c>
      <c r="U328">
        <f>(T328/'Exhaust Gas Math'!$B$14)+('Exhaust Gas Math'!$D$10)</f>
        <v>5.5956083111428228E-4</v>
      </c>
      <c r="V328">
        <f>('Exhaust Gas Math'!$E$10*((-0.000000001)*V327^3+(0.000002)*V327^2-0.0012*V327+1.3446)*$B$18+T328*'Exhaust Gas Math'!$D$14*$B$17)/('Exhaust Gas Math'!$E$10*((-0.000000001)*V327^3+(0.000002)*V327^2-0.0012*V327+1.3446)+T328*'Exhaust Gas Math'!$D$14)</f>
        <v>886.94905219570865</v>
      </c>
      <c r="W328">
        <f t="shared" si="77"/>
        <v>81283.211450467454</v>
      </c>
      <c r="X328">
        <f t="shared" si="78"/>
        <v>81277.462085207619</v>
      </c>
    </row>
    <row r="329" spans="3:24" x14ac:dyDescent="0.2">
      <c r="C329" s="1"/>
      <c r="D329" s="1"/>
      <c r="E329">
        <f t="shared" si="71"/>
        <v>4.0625000000000001E-2</v>
      </c>
      <c r="F329">
        <f t="shared" si="72"/>
        <v>74877.90398607355</v>
      </c>
      <c r="H329" s="1">
        <v>4.0625000000000001E-2</v>
      </c>
      <c r="I329" s="1">
        <f t="shared" si="79"/>
        <v>22.5</v>
      </c>
      <c r="J329" s="1">
        <f t="shared" si="80"/>
        <v>1</v>
      </c>
      <c r="K329" s="1">
        <f t="shared" si="81"/>
        <v>2.3324026238903846E-3</v>
      </c>
      <c r="L329" s="1">
        <f t="shared" si="82"/>
        <v>0.31</v>
      </c>
      <c r="M329" s="4">
        <f t="shared" si="73"/>
        <v>2.4130188193922236E-3</v>
      </c>
      <c r="N329" s="1">
        <f t="shared" si="74"/>
        <v>7.622172814933533</v>
      </c>
      <c r="O329">
        <f>((-0.0000000008)*V329^3+(0.000003)*V329^2-0.004*V329+2.013)*('Exhaust Gas Math'!$E$10/(T329+'Exhaust Gas Math'!$E$10))+(357.45*V329^-1.004)*(T329/(T329+'Exhaust Gas Math'!$E$10))</f>
        <v>0.37492999730029652</v>
      </c>
      <c r="P329">
        <f t="shared" si="83"/>
        <v>-10.891251212315698</v>
      </c>
      <c r="Q329">
        <f t="shared" si="75"/>
        <v>1.7104004454672035E-5</v>
      </c>
      <c r="R329" s="4">
        <f t="shared" si="76"/>
        <v>5.6873300748793181E-5</v>
      </c>
      <c r="S329">
        <f t="shared" si="84"/>
        <v>5.0357947076556447E-6</v>
      </c>
      <c r="T329">
        <f>S329*'Exhaust Gas Math'!$C$14</f>
        <v>5.9659941442575218E-6</v>
      </c>
      <c r="U329">
        <f>(T329/'Exhaust Gas Math'!$B$14)+('Exhaust Gas Math'!$D$10)</f>
        <v>6.4653017999763483E-4</v>
      </c>
      <c r="V329">
        <f>('Exhaust Gas Math'!$E$10*((-0.000000001)*V328^3+(0.000002)*V328^2-0.0012*V328+1.3446)*$B$18+T329*'Exhaust Gas Math'!$D$14*$B$17)/('Exhaust Gas Math'!$E$10*((-0.000000001)*V328^3+(0.000002)*V328^2-0.0012*V328+1.3446)+T329*'Exhaust Gas Math'!$D$14)</f>
        <v>792.32331857641122</v>
      </c>
      <c r="W329">
        <f t="shared" si="77"/>
        <v>74888.795237285871</v>
      </c>
      <c r="X329">
        <f t="shared" si="78"/>
        <v>74877.90398607355</v>
      </c>
    </row>
    <row r="330" spans="3:24" x14ac:dyDescent="0.2">
      <c r="C330" s="1"/>
      <c r="D330" s="1"/>
      <c r="E330">
        <f t="shared" si="71"/>
        <v>4.0750000000000001E-2</v>
      </c>
      <c r="F330">
        <f t="shared" si="72"/>
        <v>69502.765222841466</v>
      </c>
      <c r="H330" s="1">
        <v>4.0750000000000001E-2</v>
      </c>
      <c r="I330" s="1">
        <f t="shared" si="79"/>
        <v>27</v>
      </c>
      <c r="J330" s="1">
        <f t="shared" si="80"/>
        <v>1</v>
      </c>
      <c r="K330" s="1">
        <f t="shared" si="81"/>
        <v>2.6402378390116242E-3</v>
      </c>
      <c r="L330" s="1">
        <f t="shared" si="82"/>
        <v>0.35</v>
      </c>
      <c r="M330" s="4">
        <f t="shared" si="73"/>
        <v>3.4550931832287614E-3</v>
      </c>
      <c r="N330" s="1">
        <f t="shared" si="74"/>
        <v>9.0424454070735933</v>
      </c>
      <c r="O330">
        <f>((-0.0000000008)*V330^3+(0.000003)*V330^2-0.004*V330+2.013)*('Exhaust Gas Math'!$E$10/(T330+'Exhaust Gas Math'!$E$10))+(357.45*V330^-1.004)*(T330/(T330+'Exhaust Gas Math'!$E$10))</f>
        <v>0.45385030429592388</v>
      </c>
      <c r="P330">
        <f t="shared" si="83"/>
        <v>-18.554720903440952</v>
      </c>
      <c r="Q330">
        <f t="shared" si="75"/>
        <v>2.4490455160286087E-5</v>
      </c>
      <c r="R330" s="4">
        <f t="shared" si="76"/>
        <v>6.425975145440724E-5</v>
      </c>
      <c r="S330">
        <f t="shared" si="84"/>
        <v>7.9401146247199841E-6</v>
      </c>
      <c r="T330">
        <f>S330*'Exhaust Gas Math'!$C$14</f>
        <v>9.4067927915722767E-6</v>
      </c>
      <c r="U330">
        <f>(T330/'Exhaust Gas Math'!$B$14)+('Exhaust Gas Math'!$D$10)</f>
        <v>7.6530127586628362E-4</v>
      </c>
      <c r="V330">
        <f>('Exhaust Gas Math'!$E$10*((-0.000000001)*V329^3+(0.000002)*V329^2-0.0012*V329+1.3446)*$B$18+T330*'Exhaust Gas Math'!$D$14*$B$17)/('Exhaust Gas Math'!$E$10*((-0.000000001)*V329^3+(0.000002)*V329^2-0.0012*V329+1.3446)+T330*'Exhaust Gas Math'!$D$14)</f>
        <v>702.0864240235868</v>
      </c>
      <c r="W330">
        <f t="shared" si="77"/>
        <v>69521.319943744908</v>
      </c>
      <c r="X330">
        <f t="shared" si="78"/>
        <v>69502.765222841466</v>
      </c>
    </row>
    <row r="331" spans="3:24" x14ac:dyDescent="0.2">
      <c r="C331" s="1"/>
      <c r="D331" s="1"/>
      <c r="E331">
        <f t="shared" si="71"/>
        <v>4.0875000000000002E-2</v>
      </c>
      <c r="F331">
        <f t="shared" si="72"/>
        <v>65365.754783836666</v>
      </c>
      <c r="H331" s="1">
        <v>4.0875000000000002E-2</v>
      </c>
      <c r="I331" s="1">
        <f t="shared" si="79"/>
        <v>31.5</v>
      </c>
      <c r="J331" s="1">
        <f t="shared" si="80"/>
        <v>1</v>
      </c>
      <c r="K331" s="1">
        <f t="shared" si="81"/>
        <v>2.9567192492030705E-3</v>
      </c>
      <c r="L331" s="1">
        <f t="shared" si="82"/>
        <v>0.39</v>
      </c>
      <c r="M331" s="4">
        <f t="shared" si="73"/>
        <v>4.6713067899753144E-3</v>
      </c>
      <c r="N331" s="1">
        <f t="shared" si="74"/>
        <v>10.406968316360818</v>
      </c>
      <c r="O331">
        <f>((-0.0000000008)*V331^3+(0.000003)*V331^2-0.004*V331+2.013)*('Exhaust Gas Math'!$E$10/(T331+'Exhaust Gas Math'!$E$10))+(357.45*V331^-1.004)*(T331/(T331+'Exhaust Gas Math'!$E$10))</f>
        <v>0.53364853337625162</v>
      </c>
      <c r="P331">
        <f t="shared" si="83"/>
        <v>-28.898399412072056</v>
      </c>
      <c r="Q331">
        <f t="shared" si="75"/>
        <v>3.3111242855951592E-5</v>
      </c>
      <c r="R331" s="4">
        <f t="shared" si="76"/>
        <v>7.2880539150072738E-5</v>
      </c>
      <c r="S331">
        <f t="shared" si="84"/>
        <v>1.171715964838635E-5</v>
      </c>
      <c r="T331">
        <f>S331*'Exhaust Gas Math'!$C$14</f>
        <v>1.38815241501667E-5</v>
      </c>
      <c r="U331">
        <f>(T331/'Exhaust Gas Math'!$B$14)+('Exhaust Gas Math'!$D$10)</f>
        <v>9.1976214430240452E-4</v>
      </c>
      <c r="V331">
        <f>('Exhaust Gas Math'!$E$10*((-0.000000001)*V330^3+(0.000002)*V330^2-0.0012*V330+1.3446)*$B$18+T331*'Exhaust Gas Math'!$D$14*$B$17)/('Exhaust Gas Math'!$E$10*((-0.000000001)*V330^3+(0.000002)*V330^2-0.0012*V330+1.3446)+T331*'Exhaust Gas Math'!$D$14)</f>
        <v>623.22411408099276</v>
      </c>
      <c r="W331">
        <f t="shared" si="77"/>
        <v>65394.653183248738</v>
      </c>
      <c r="X331">
        <f t="shared" si="78"/>
        <v>65365.754783836666</v>
      </c>
    </row>
    <row r="332" spans="3:24" x14ac:dyDescent="0.2">
      <c r="C332" s="1"/>
      <c r="D332" s="1"/>
      <c r="E332">
        <f t="shared" si="71"/>
        <v>4.1000000000000002E-2</v>
      </c>
      <c r="F332">
        <f t="shared" si="72"/>
        <v>62502.214271807832</v>
      </c>
      <c r="H332" s="1">
        <v>4.1000000000000002E-2</v>
      </c>
      <c r="I332" s="1">
        <f t="shared" si="79"/>
        <v>36</v>
      </c>
      <c r="J332" s="1">
        <f t="shared" si="80"/>
        <v>1</v>
      </c>
      <c r="K332" s="1">
        <f t="shared" si="81"/>
        <v>3.2794874396634335E-3</v>
      </c>
      <c r="L332" s="1">
        <f t="shared" si="82"/>
        <v>0.43</v>
      </c>
      <c r="M332" s="4">
        <f t="shared" si="73"/>
        <v>6.0541612783142143E-3</v>
      </c>
      <c r="N332" s="1">
        <f t="shared" si="74"/>
        <v>11.707328805309537</v>
      </c>
      <c r="O332">
        <f>((-0.0000000008)*V332^3+(0.000003)*V332^2-0.004*V332+2.013)*('Exhaust Gas Math'!$E$10/(T332+'Exhaust Gas Math'!$E$10))+(357.45*V332^-1.004)*(T332/(T332+'Exhaust Gas Math'!$E$10))</f>
        <v>0.60927075816976939</v>
      </c>
      <c r="P332">
        <f t="shared" si="83"/>
        <v>-41.753796558497498</v>
      </c>
      <c r="Q332">
        <f t="shared" si="75"/>
        <v>4.2913217518821884E-5</v>
      </c>
      <c r="R332" s="4">
        <f t="shared" si="76"/>
        <v>8.2682513812943031E-5</v>
      </c>
      <c r="S332">
        <f t="shared" si="84"/>
        <v>1.645218857056748E-5</v>
      </c>
      <c r="T332">
        <f>S332*'Exhaust Gas Math'!$C$14</f>
        <v>1.9491195803317489E-5</v>
      </c>
      <c r="U332">
        <f>(T332/'Exhaust Gas Math'!$B$14)+('Exhaust Gas Math'!$D$10)</f>
        <v>1.1133994122744719E-3</v>
      </c>
      <c r="V332">
        <f>('Exhaust Gas Math'!$E$10*((-0.000000001)*V331^3+(0.000002)*V331^2-0.0012*V331+1.3446)*$B$18+T332*'Exhaust Gas Math'!$D$14*$B$17)/('Exhaust Gas Math'!$E$10*((-0.000000001)*V331^3+(0.000002)*V331^2-0.0012*V331+1.3446)+T332*'Exhaust Gas Math'!$D$14)</f>
        <v>558.61690961359113</v>
      </c>
      <c r="W332">
        <f t="shared" si="77"/>
        <v>62543.968068366332</v>
      </c>
      <c r="X332">
        <f t="shared" si="78"/>
        <v>62502.214271807832</v>
      </c>
    </row>
    <row r="333" spans="3:24" x14ac:dyDescent="0.2">
      <c r="C333" s="1"/>
      <c r="D333" s="1"/>
      <c r="E333">
        <f t="shared" si="71"/>
        <v>4.1125000000000002E-2</v>
      </c>
      <c r="F333">
        <f t="shared" si="72"/>
        <v>60792.374689075245</v>
      </c>
      <c r="H333" s="1">
        <v>4.1125000000000002E-2</v>
      </c>
      <c r="I333" s="1">
        <f t="shared" si="79"/>
        <v>40.5</v>
      </c>
      <c r="J333" s="1">
        <f t="shared" si="80"/>
        <v>1</v>
      </c>
      <c r="K333" s="1">
        <f t="shared" si="81"/>
        <v>3.6061361267329685E-3</v>
      </c>
      <c r="L333" s="1">
        <f t="shared" si="82"/>
        <v>0.47</v>
      </c>
      <c r="M333" s="4">
        <f t="shared" si="73"/>
        <v>7.5951308904790779E-3</v>
      </c>
      <c r="N333" s="1">
        <f t="shared" si="74"/>
        <v>12.935509719091641</v>
      </c>
      <c r="O333">
        <f>((-0.0000000008)*V333^3+(0.000003)*V333^2-0.004*V333+2.013)*('Exhaust Gas Math'!$E$10/(T333+'Exhaust Gas Math'!$E$10))+(357.45*V333^-1.004)*(T333/(T333+'Exhaust Gas Math'!$E$10))</f>
        <v>0.67801875684025503</v>
      </c>
      <c r="P333">
        <f t="shared" si="83"/>
        <v>-56.725561830595851</v>
      </c>
      <c r="Q333">
        <f t="shared" si="75"/>
        <v>5.3835946715613078E-5</v>
      </c>
      <c r="R333" s="4">
        <f t="shared" si="76"/>
        <v>9.3605243009734225E-5</v>
      </c>
      <c r="S333">
        <f t="shared" si="84"/>
        <v>2.2219449879938395E-5</v>
      </c>
      <c r="T333">
        <f>S333*'Exhaust Gas Math'!$C$14</f>
        <v>2.6323771235314759E-5</v>
      </c>
      <c r="U333">
        <f>(T333/'Exhaust Gas Math'!$B$14)+('Exhaust Gas Math'!$D$10)</f>
        <v>1.3492494444455891E-3</v>
      </c>
      <c r="V333">
        <f>('Exhaust Gas Math'!$E$10*((-0.000000001)*V332^3+(0.000002)*V332^2-0.0012*V332+1.3446)*$B$18+T333*'Exhaust Gas Math'!$D$14*$B$17)/('Exhaust Gas Math'!$E$10*((-0.000000001)*V332^3+(0.000002)*V332^2-0.0012*V332+1.3446)+T333*'Exhaust Gas Math'!$D$14)</f>
        <v>507.72441772244196</v>
      </c>
      <c r="W333">
        <f t="shared" si="77"/>
        <v>60849.100250905838</v>
      </c>
      <c r="X333">
        <f t="shared" si="78"/>
        <v>60792.374689075245</v>
      </c>
    </row>
    <row r="334" spans="3:24" x14ac:dyDescent="0.2">
      <c r="C334" s="1"/>
      <c r="D334" s="1"/>
      <c r="E334">
        <f t="shared" si="71"/>
        <v>4.1250000000000002E-2</v>
      </c>
      <c r="F334">
        <f t="shared" si="72"/>
        <v>60155.443627439432</v>
      </c>
      <c r="H334" s="1">
        <v>4.1250000000000002E-2</v>
      </c>
      <c r="I334" s="1">
        <f t="shared" si="79"/>
        <v>45</v>
      </c>
      <c r="J334" s="1">
        <f t="shared" si="80"/>
        <v>1</v>
      </c>
      <c r="K334" s="1">
        <f t="shared" si="81"/>
        <v>3.9342300970870575E-3</v>
      </c>
      <c r="L334" s="1">
        <f t="shared" si="82"/>
        <v>0.52</v>
      </c>
      <c r="M334" s="4">
        <f t="shared" si="73"/>
        <v>9.2847150363864414E-3</v>
      </c>
      <c r="N334" s="1">
        <f t="shared" si="74"/>
        <v>14.083938913962021</v>
      </c>
      <c r="O334">
        <f>((-0.0000000008)*V334^3+(0.000003)*V334^2-0.004*V334+2.013)*('Exhaust Gas Math'!$E$10/(T334+'Exhaust Gas Math'!$E$10))+(357.45*V334^-1.004)*(T334/(T334+'Exhaust Gas Math'!$E$10))</f>
        <v>0.74007038607041431</v>
      </c>
      <c r="P334">
        <f t="shared" si="83"/>
        <v>-73.399194869605012</v>
      </c>
      <c r="Q334">
        <f t="shared" si="75"/>
        <v>6.5812088188650419E-5</v>
      </c>
      <c r="R334" s="4">
        <f t="shared" si="76"/>
        <v>1.0558138448277157E-4</v>
      </c>
      <c r="S334">
        <f t="shared" si="84"/>
        <v>2.9215628133456728E-5</v>
      </c>
      <c r="T334">
        <f>S334*'Exhaust Gas Math'!$C$14</f>
        <v>3.4612266083847487E-5</v>
      </c>
      <c r="U334">
        <f>(T334/'Exhaust Gas Math'!$B$14)+('Exhaust Gas Math'!$D$10)</f>
        <v>1.6353555835043646E-3</v>
      </c>
      <c r="V334">
        <f>('Exhaust Gas Math'!$E$10*((-0.000000001)*V333^3+(0.000002)*V333^2-0.0012*V333+1.3446)*$B$18+T334*'Exhaust Gas Math'!$D$14*$B$17)/('Exhaust Gas Math'!$E$10*((-0.000000001)*V333^3+(0.000002)*V333^2-0.0012*V333+1.3446)+T334*'Exhaust Gas Math'!$D$14)</f>
        <v>467.67659469908779</v>
      </c>
      <c r="W334">
        <f t="shared" si="77"/>
        <v>60228.842822309038</v>
      </c>
      <c r="X334">
        <f t="shared" si="78"/>
        <v>60155.443627439432</v>
      </c>
    </row>
    <row r="335" spans="3:24" x14ac:dyDescent="0.2">
      <c r="C335" s="1"/>
      <c r="D335" s="1"/>
      <c r="E335">
        <f t="shared" si="71"/>
        <v>4.1375000000000002E-2</v>
      </c>
      <c r="F335">
        <f t="shared" si="72"/>
        <v>60243.649212625169</v>
      </c>
      <c r="H335" s="1">
        <v>4.1375000000000002E-2</v>
      </c>
      <c r="I335" s="1">
        <f t="shared" si="79"/>
        <v>49.5</v>
      </c>
      <c r="J335" s="1">
        <f t="shared" si="80"/>
        <v>1</v>
      </c>
      <c r="K335" s="1">
        <f t="shared" si="81"/>
        <v>4.2613233626046321E-3</v>
      </c>
      <c r="L335" s="1">
        <f t="shared" si="82"/>
        <v>0.56000000000000005</v>
      </c>
      <c r="M335" s="4">
        <f t="shared" si="73"/>
        <v>1.1112496867933183E-2</v>
      </c>
      <c r="N335" s="1">
        <f t="shared" si="74"/>
        <v>15.145535942042935</v>
      </c>
      <c r="O335">
        <f>((-0.0000000008)*V335^3+(0.000003)*V335^2-0.004*V335+2.013)*('Exhaust Gas Math'!$E$10/(T335+'Exhaust Gas Math'!$E$10))+(357.45*V335^-1.004)*(T335/(T335+'Exhaust Gas Math'!$E$10))</f>
        <v>0.79411215056674112</v>
      </c>
      <c r="P335">
        <f t="shared" si="83"/>
        <v>-91.07960476731904</v>
      </c>
      <c r="Q335">
        <f t="shared" si="75"/>
        <v>7.876780504328243E-5</v>
      </c>
      <c r="R335" s="4">
        <f t="shared" si="76"/>
        <v>1.1853710133740358E-4</v>
      </c>
      <c r="S335">
        <f t="shared" si="84"/>
        <v>3.7366237512796161E-5</v>
      </c>
      <c r="T335">
        <f>S335*'Exhaust Gas Math'!$C$14</f>
        <v>4.4268435696033089E-5</v>
      </c>
      <c r="U335">
        <f>(T335/'Exhaust Gas Math'!$B$14)+('Exhaust Gas Math'!$D$10)</f>
        <v>1.9686717592788073E-3</v>
      </c>
      <c r="V335">
        <f>('Exhaust Gas Math'!$E$10*((-0.000000001)*V334^3+(0.000002)*V334^2-0.0012*V334+1.3446)*$B$18+T335*'Exhaust Gas Math'!$D$14*$B$17)/('Exhaust Gas Math'!$E$10*((-0.000000001)*V334^3+(0.000002)*V334^2-0.0012*V334+1.3446)+T335*'Exhaust Gas Math'!$D$14)</f>
        <v>436.93246894036008</v>
      </c>
      <c r="W335">
        <f t="shared" si="77"/>
        <v>60334.72881739249</v>
      </c>
      <c r="X335">
        <f t="shared" si="78"/>
        <v>60243.649212625169</v>
      </c>
    </row>
    <row r="336" spans="3:24" x14ac:dyDescent="0.2">
      <c r="C336" s="1"/>
      <c r="D336" s="1"/>
      <c r="E336">
        <f t="shared" si="71"/>
        <v>4.1500000000000002E-2</v>
      </c>
      <c r="F336">
        <f t="shared" si="72"/>
        <v>60880.941106404229</v>
      </c>
      <c r="H336" s="1">
        <v>4.1500000000000002E-2</v>
      </c>
      <c r="I336" s="1">
        <f t="shared" si="79"/>
        <v>54</v>
      </c>
      <c r="J336" s="1">
        <f t="shared" si="80"/>
        <v>1</v>
      </c>
      <c r="K336" s="1">
        <f t="shared" si="81"/>
        <v>4.5849773955642789E-3</v>
      </c>
      <c r="L336" s="1">
        <f t="shared" si="82"/>
        <v>0.6</v>
      </c>
      <c r="M336" s="4">
        <f t="shared" si="73"/>
        <v>1.3067207502328624E-2</v>
      </c>
      <c r="N336" s="1">
        <f t="shared" si="74"/>
        <v>16.113755704639384</v>
      </c>
      <c r="O336">
        <f>((-0.0000000008)*V336^3+(0.000003)*V336^2-0.004*V336+2.013)*('Exhaust Gas Math'!$E$10/(T336+'Exhaust Gas Math'!$E$10))+(357.45*V336^-1.004)*(T336/(T336+'Exhaust Gas Math'!$E$10))</f>
        <v>0.84082869447858066</v>
      </c>
      <c r="P336">
        <f t="shared" si="83"/>
        <v>-109.16189817634566</v>
      </c>
      <c r="Q336">
        <f t="shared" si="75"/>
        <v>9.2623220976886892E-5</v>
      </c>
      <c r="R336" s="4">
        <f t="shared" si="76"/>
        <v>1.3239251727100804E-4</v>
      </c>
      <c r="S336">
        <f t="shared" si="84"/>
        <v>4.6705475080675877E-5</v>
      </c>
      <c r="T336">
        <f>S336*'Exhaust Gas Math'!$C$14</f>
        <v>5.5332793930711604E-5</v>
      </c>
      <c r="U336">
        <f>(T336/'Exhaust Gas Math'!$B$14)+('Exhaust Gas Math'!$D$10)</f>
        <v>2.3505964480837267E-3</v>
      </c>
      <c r="V336">
        <f>('Exhaust Gas Math'!$E$10*((-0.000000001)*V335^3+(0.000002)*V335^2-0.0012*V335+1.3446)*$B$18+T336*'Exhaust Gas Math'!$D$14*$B$17)/('Exhaust Gas Math'!$E$10*((-0.000000001)*V335^3+(0.000002)*V335^2-0.0012*V335+1.3446)+T336*'Exhaust Gas Math'!$D$14)</f>
        <v>413.15279315436885</v>
      </c>
      <c r="W336">
        <f t="shared" si="77"/>
        <v>60990.103004580575</v>
      </c>
      <c r="X336">
        <f t="shared" si="78"/>
        <v>60880.941106404229</v>
      </c>
    </row>
    <row r="337" spans="3:24" x14ac:dyDescent="0.2">
      <c r="C337" s="1"/>
      <c r="D337" s="1"/>
      <c r="E337">
        <f t="shared" si="71"/>
        <v>4.1625000000000002E-2</v>
      </c>
      <c r="F337">
        <f t="shared" si="72"/>
        <v>61931.130117170775</v>
      </c>
      <c r="H337" s="1">
        <v>4.1625000000000002E-2</v>
      </c>
      <c r="I337" s="1">
        <f t="shared" si="79"/>
        <v>58.5</v>
      </c>
      <c r="J337" s="1">
        <f t="shared" si="80"/>
        <v>1</v>
      </c>
      <c r="K337" s="1">
        <f t="shared" si="81"/>
        <v>4.9027793082219787E-3</v>
      </c>
      <c r="L337" s="1">
        <f t="shared" si="82"/>
        <v>0.64</v>
      </c>
      <c r="M337" s="4">
        <f t="shared" si="73"/>
        <v>1.5136795498504454E-2</v>
      </c>
      <c r="N337" s="1">
        <f t="shared" si="74"/>
        <v>16.982628804949211</v>
      </c>
      <c r="O337">
        <f>((-0.0000000008)*V337^3+(0.000003)*V337^2-0.004*V337+2.013)*('Exhaust Gas Math'!$E$10/(T337+'Exhaust Gas Math'!$E$10))+(357.45*V337^-1.004)*(T337/(T337+'Exhaust Gas Math'!$E$10))</f>
        <v>0.88102023146751895</v>
      </c>
      <c r="P337">
        <f t="shared" si="83"/>
        <v>-127.04738201185516</v>
      </c>
      <c r="Q337">
        <f t="shared" si="75"/>
        <v>1.0729291274283966E-4</v>
      </c>
      <c r="R337" s="4">
        <f t="shared" si="76"/>
        <v>1.4706220903696081E-4</v>
      </c>
      <c r="S337">
        <f t="shared" si="84"/>
        <v>5.7252781605437219E-5</v>
      </c>
      <c r="T337">
        <f>S337*'Exhaust Gas Math'!$C$14</f>
        <v>6.7828372606457382E-5</v>
      </c>
      <c r="U337">
        <f>(T337/'Exhaust Gas Math'!$B$14)+('Exhaust Gas Math'!$D$10)</f>
        <v>2.7819246729972849E-3</v>
      </c>
      <c r="V337">
        <f>('Exhaust Gas Math'!$E$10*((-0.000000001)*V336^3+(0.000002)*V336^2-0.0012*V336+1.3446)*$B$18+T337*'Exhaust Gas Math'!$D$14*$B$17)/('Exhaust Gas Math'!$E$10*((-0.000000001)*V336^3+(0.000002)*V336^2-0.0012*V336+1.3446)+T337*'Exhaust Gas Math'!$D$14)</f>
        <v>394.56694418577649</v>
      </c>
      <c r="W337">
        <f t="shared" si="77"/>
        <v>62058.177499182631</v>
      </c>
      <c r="X337">
        <f t="shared" si="78"/>
        <v>61931.130117170775</v>
      </c>
    </row>
    <row r="338" spans="3:24" x14ac:dyDescent="0.2">
      <c r="C338" s="1"/>
      <c r="D338" s="1"/>
      <c r="E338">
        <f t="shared" si="71"/>
        <v>4.1750000000000002E-2</v>
      </c>
      <c r="F338">
        <f t="shared" si="72"/>
        <v>63399.054565069593</v>
      </c>
      <c r="H338" s="1">
        <v>4.1750000000000002E-2</v>
      </c>
      <c r="I338" s="1">
        <f t="shared" si="79"/>
        <v>63</v>
      </c>
      <c r="J338" s="1">
        <f t="shared" si="80"/>
        <v>1</v>
      </c>
      <c r="K338" s="1">
        <f t="shared" si="81"/>
        <v>5.2123598412390903E-3</v>
      </c>
      <c r="L338" s="1">
        <f t="shared" si="82"/>
        <v>0.69</v>
      </c>
      <c r="M338" s="4">
        <f t="shared" si="73"/>
        <v>1.7308501158256412E-2</v>
      </c>
      <c r="N338" s="1">
        <f t="shared" si="74"/>
        <v>17.746798351379386</v>
      </c>
      <c r="O338">
        <f>((-0.0000000008)*V338^3+(0.000003)*V338^2-0.004*V338+2.013)*('Exhaust Gas Math'!$E$10/(T338+'Exhaust Gas Math'!$E$10))+(357.45*V338^-1.004)*(T338/(T338+'Exhaust Gas Math'!$E$10))</f>
        <v>0.91593449645764002</v>
      </c>
      <c r="P338">
        <f t="shared" si="83"/>
        <v>-144.23625895710606</v>
      </c>
      <c r="Q338">
        <f t="shared" si="75"/>
        <v>1.2268643681323616E-4</v>
      </c>
      <c r="R338" s="4">
        <f t="shared" si="76"/>
        <v>1.6245573310735731E-4</v>
      </c>
      <c r="S338">
        <f t="shared" si="84"/>
        <v>6.918518015901452E-5</v>
      </c>
      <c r="T338">
        <f>S338*'Exhaust Gas Math'!$C$14</f>
        <v>8.1964894055468185E-5</v>
      </c>
      <c r="U338">
        <f>(T338/'Exhaust Gas Math'!$B$14)+('Exhaust Gas Math'!$D$10)</f>
        <v>3.2698957275023176E-3</v>
      </c>
      <c r="V338">
        <f>('Exhaust Gas Math'!$E$10*((-0.000000001)*V337^3+(0.000002)*V337^2-0.0012*V337+1.3446)*$B$18+T338*'Exhaust Gas Math'!$D$14*$B$17)/('Exhaust Gas Math'!$E$10*((-0.000000001)*V337^3+(0.000002)*V337^2-0.0012*V337+1.3446)+T338*'Exhaust Gas Math'!$D$14)</f>
        <v>379.69668305264537</v>
      </c>
      <c r="W338">
        <f t="shared" si="77"/>
        <v>63543.290824026699</v>
      </c>
      <c r="X338">
        <f t="shared" si="78"/>
        <v>63399.054565069593</v>
      </c>
    </row>
    <row r="339" spans="3:24" x14ac:dyDescent="0.2">
      <c r="C339" s="1"/>
      <c r="D339" s="1"/>
      <c r="E339">
        <f t="shared" si="71"/>
        <v>4.1875000000000002E-2</v>
      </c>
      <c r="F339">
        <f t="shared" si="72"/>
        <v>64985.90095696046</v>
      </c>
      <c r="H339" s="1">
        <v>4.1875000000000002E-2</v>
      </c>
      <c r="I339" s="1">
        <f t="shared" si="79"/>
        <v>67.5</v>
      </c>
      <c r="J339" s="1">
        <f t="shared" si="80"/>
        <v>1</v>
      </c>
      <c r="K339" s="1">
        <f t="shared" si="81"/>
        <v>5.5114110268542574E-3</v>
      </c>
      <c r="L339" s="1">
        <f t="shared" si="82"/>
        <v>0.72</v>
      </c>
      <c r="M339" s="4">
        <f t="shared" si="73"/>
        <v>1.9568935194026714E-2</v>
      </c>
      <c r="N339" s="1">
        <f t="shared" si="74"/>
        <v>18.40155298456401</v>
      </c>
      <c r="O339">
        <f>((-0.0000000008)*V339^3+(0.000003)*V339^2-0.004*V339+2.013)*('Exhaust Gas Math'!$E$10/(T339+'Exhaust Gas Math'!$E$10))+(357.45*V339^-1.004)*(T339/(T339+'Exhaust Gas Math'!$E$10))</f>
        <v>0.94533391526440746</v>
      </c>
      <c r="P339">
        <f t="shared" si="83"/>
        <v>-160.05313915311828</v>
      </c>
      <c r="Q339">
        <f t="shared" si="75"/>
        <v>1.3870888699331623E-4</v>
      </c>
      <c r="R339" s="4">
        <f t="shared" si="76"/>
        <v>1.7847818328743737E-4</v>
      </c>
      <c r="S339">
        <f t="shared" si="84"/>
        <v>8.2145091520897991E-5</v>
      </c>
      <c r="T339">
        <f>S339*'Exhaust Gas Math'!$C$14</f>
        <v>9.7318727915603477E-5</v>
      </c>
      <c r="U339">
        <f>(T339/'Exhaust Gas Math'!$B$14)+('Exhaust Gas Math'!$D$10)</f>
        <v>3.7998865407620794E-3</v>
      </c>
      <c r="V339">
        <f>('Exhaust Gas Math'!$E$10*((-0.000000001)*V338^3+(0.000002)*V338^2-0.0012*V338+1.3446)*$B$18+T339*'Exhaust Gas Math'!$D$14*$B$17)/('Exhaust Gas Math'!$E$10*((-0.000000001)*V338^3+(0.000002)*V338^2-0.0012*V338+1.3446)+T339*'Exhaust Gas Math'!$D$14)</f>
        <v>368.01703186843247</v>
      </c>
      <c r="W339">
        <f t="shared" si="77"/>
        <v>65145.954096113579</v>
      </c>
      <c r="X339">
        <f t="shared" si="78"/>
        <v>64985.90095696046</v>
      </c>
    </row>
    <row r="340" spans="3:24" x14ac:dyDescent="0.2">
      <c r="C340" s="1"/>
      <c r="D340" s="1"/>
      <c r="E340">
        <f t="shared" si="71"/>
        <v>4.2000000000000003E-2</v>
      </c>
      <c r="F340">
        <f t="shared" si="72"/>
        <v>66750.258747124724</v>
      </c>
      <c r="H340" s="1">
        <v>4.2000000000000003E-2</v>
      </c>
      <c r="I340" s="1">
        <f t="shared" si="79"/>
        <v>72</v>
      </c>
      <c r="J340" s="1">
        <f t="shared" si="80"/>
        <v>1</v>
      </c>
      <c r="K340" s="1">
        <f t="shared" si="81"/>
        <v>5.7977033951177081E-3</v>
      </c>
      <c r="L340" s="1">
        <f t="shared" si="82"/>
        <v>0.76</v>
      </c>
      <c r="M340" s="4">
        <f t="shared" si="73"/>
        <v>2.1904161278314245E-2</v>
      </c>
      <c r="N340" s="1">
        <f t="shared" si="74"/>
        <v>18.94285592446148</v>
      </c>
      <c r="O340">
        <f>((-0.0000000008)*V340^3+(0.000003)*V340^2-0.004*V340+2.013)*('Exhaust Gas Math'!$E$10/(T340+'Exhaust Gas Math'!$E$10))+(357.45*V340^-1.004)*(T340/(T340+'Exhaust Gas Math'!$E$10))</f>
        <v>0.97049331905725866</v>
      </c>
      <c r="P340">
        <f t="shared" si="83"/>
        <v>-174.12192770914953</v>
      </c>
      <c r="Q340">
        <f t="shared" si="75"/>
        <v>1.5526147954971433E-4</v>
      </c>
      <c r="R340" s="4">
        <f t="shared" si="76"/>
        <v>1.9503077584383547E-4</v>
      </c>
      <c r="S340">
        <f t="shared" si="84"/>
        <v>9.6277631483595273E-5</v>
      </c>
      <c r="T340">
        <f>S340*'Exhaust Gas Math'!$C$14</f>
        <v>1.1406179540657137E-4</v>
      </c>
      <c r="U340">
        <f>(T340/'Exhaust Gas Math'!$B$14)+('Exhaust Gas Math'!$D$10)</f>
        <v>4.3778315697910021E-3</v>
      </c>
      <c r="V340">
        <f>('Exhaust Gas Math'!$E$10*((-0.000000001)*V339^3+(0.000002)*V339^2-0.0012*V339+1.3446)*$B$18+T340*'Exhaust Gas Math'!$D$14*$B$17)/('Exhaust Gas Math'!$E$10*((-0.000000001)*V339^3+(0.000002)*V339^2-0.0012*V339+1.3446)+T340*'Exhaust Gas Math'!$D$14)</f>
        <v>358.58690241371119</v>
      </c>
      <c r="W340">
        <f t="shared" si="77"/>
        <v>66924.380674833868</v>
      </c>
      <c r="X340">
        <f t="shared" si="78"/>
        <v>66750.258747124724</v>
      </c>
    </row>
    <row r="341" spans="3:24" x14ac:dyDescent="0.2">
      <c r="C341" s="1"/>
      <c r="D341" s="1"/>
      <c r="E341">
        <f t="shared" si="71"/>
        <v>4.2125000000000003E-2</v>
      </c>
      <c r="F341">
        <f t="shared" si="72"/>
        <v>68647.262788141437</v>
      </c>
      <c r="H341" s="1">
        <v>4.2125000000000003E-2</v>
      </c>
      <c r="I341" s="1">
        <f t="shared" si="79"/>
        <v>76.5</v>
      </c>
      <c r="J341" s="1">
        <f t="shared" si="80"/>
        <v>1</v>
      </c>
      <c r="K341" s="1">
        <f t="shared" si="81"/>
        <v>6.0691025949129963E-3</v>
      </c>
      <c r="L341" s="1">
        <f t="shared" si="82"/>
        <v>0.8</v>
      </c>
      <c r="M341" s="4">
        <f t="shared" si="73"/>
        <v>2.4299781965767889E-2</v>
      </c>
      <c r="N341" s="1">
        <f t="shared" si="74"/>
        <v>19.367369858445844</v>
      </c>
      <c r="O341">
        <f>((-0.0000000008)*V341^3+(0.000003)*V341^2-0.004*V341+2.013)*('Exhaust Gas Math'!$E$10/(T341+'Exhaust Gas Math'!$E$10))+(357.45*V341^-1.004)*(T341/(T341+'Exhaust Gas Math'!$E$10))</f>
        <v>0.9920269191259814</v>
      </c>
      <c r="P341">
        <f t="shared" si="83"/>
        <v>-186.05217617096798</v>
      </c>
      <c r="Q341">
        <f t="shared" si="75"/>
        <v>1.7224216224502462E-4</v>
      </c>
      <c r="R341" s="4">
        <f t="shared" si="76"/>
        <v>2.1201145853914577E-4</v>
      </c>
      <c r="S341">
        <f t="shared" si="84"/>
        <v>1.1153872798826304E-4</v>
      </c>
      <c r="T341">
        <f>S341*'Exhaust Gas Math'!$C$14</f>
        <v>1.3214188358875683E-4</v>
      </c>
      <c r="U341">
        <f>(T341/'Exhaust Gas Math'!$B$14)+('Exhaust Gas Math'!$D$10)</f>
        <v>5.0019285039361681E-3</v>
      </c>
      <c r="V341">
        <f>('Exhaust Gas Math'!$E$10*((-0.000000001)*V340^3+(0.000002)*V340^2-0.0012*V340+1.3446)*$B$18+T341*'Exhaust Gas Math'!$D$14*$B$17)/('Exhaust Gas Math'!$E$10*((-0.000000001)*V340^3+(0.000002)*V340^2-0.0012*V340+1.3446)+T341*'Exhaust Gas Math'!$D$14)</f>
        <v>350.90253166164405</v>
      </c>
      <c r="W341">
        <f t="shared" si="77"/>
        <v>68833.314964312405</v>
      </c>
      <c r="X341">
        <f t="shared" si="78"/>
        <v>68647.262788141437</v>
      </c>
    </row>
    <row r="342" spans="3:24" x14ac:dyDescent="0.2">
      <c r="C342" s="1"/>
      <c r="D342" s="1"/>
      <c r="E342">
        <f t="shared" si="71"/>
        <v>4.2250000000000003E-2</v>
      </c>
      <c r="F342">
        <f t="shared" si="72"/>
        <v>70555.747810947752</v>
      </c>
      <c r="H342" s="1">
        <v>4.2250000000000003E-2</v>
      </c>
      <c r="I342" s="1">
        <f t="shared" si="79"/>
        <v>81</v>
      </c>
      <c r="J342" s="1">
        <f t="shared" si="80"/>
        <v>1</v>
      </c>
      <c r="K342" s="1">
        <f t="shared" si="81"/>
        <v>6.3235853058540466E-3</v>
      </c>
      <c r="L342" s="1">
        <f t="shared" si="82"/>
        <v>0.83</v>
      </c>
      <c r="M342" s="4">
        <f t="shared" si="73"/>
        <v>2.6741027458224785E-2</v>
      </c>
      <c r="N342" s="1">
        <f t="shared" si="74"/>
        <v>19.672477516948874</v>
      </c>
      <c r="O342">
        <f>((-0.0000000008)*V342^3+(0.000003)*V342^2-0.004*V342+2.013)*('Exhaust Gas Math'!$E$10/(T342+'Exhaust Gas Math'!$E$10))+(357.45*V342^-1.004)*(T342/(T342+'Exhaust Gas Math'!$E$10))</f>
        <v>1.0102780192215941</v>
      </c>
      <c r="P342">
        <f t="shared" si="83"/>
        <v>-195.49201529080347</v>
      </c>
      <c r="Q342">
        <f t="shared" si="75"/>
        <v>1.8954624352378059E-4</v>
      </c>
      <c r="R342" s="4">
        <f t="shared" si="76"/>
        <v>2.2931553981790173E-4</v>
      </c>
      <c r="S342">
        <f t="shared" si="84"/>
        <v>1.2767366386056263E-4</v>
      </c>
      <c r="T342">
        <f>S342*'Exhaust Gas Math'!$C$14</f>
        <v>1.5125722456676963E-4</v>
      </c>
      <c r="U342">
        <f>(T342/'Exhaust Gas Math'!$B$14)+('Exhaust Gas Math'!$D$10)</f>
        <v>5.6617607779442039E-3</v>
      </c>
      <c r="V342">
        <f>('Exhaust Gas Math'!$E$10*((-0.000000001)*V341^3+(0.000002)*V341^2-0.0012*V341+1.3446)*$B$18+T342*'Exhaust Gas Math'!$D$14*$B$17)/('Exhaust Gas Math'!$E$10*((-0.000000001)*V341^3+(0.000002)*V341^2-0.0012*V341+1.3446)+T342*'Exhaust Gas Math'!$D$14)</f>
        <v>344.65294000895915</v>
      </c>
      <c r="W342">
        <f t="shared" si="77"/>
        <v>70751.239826238554</v>
      </c>
      <c r="X342">
        <f t="shared" si="78"/>
        <v>70555.747810947752</v>
      </c>
    </row>
    <row r="343" spans="3:24" x14ac:dyDescent="0.2">
      <c r="C343" s="1"/>
      <c r="D343" s="1"/>
      <c r="E343">
        <f t="shared" si="71"/>
        <v>4.2375000000000003E-2</v>
      </c>
      <c r="F343">
        <f t="shared" si="72"/>
        <v>72463.052935242682</v>
      </c>
      <c r="H343" s="1">
        <v>4.2375000000000003E-2</v>
      </c>
      <c r="I343" s="1">
        <f t="shared" si="79"/>
        <v>85.5</v>
      </c>
      <c r="J343" s="1">
        <f t="shared" si="80"/>
        <v>1</v>
      </c>
      <c r="K343" s="1">
        <f t="shared" si="81"/>
        <v>6.559254322432E-3</v>
      </c>
      <c r="L343" s="1">
        <f t="shared" si="82"/>
        <v>0.86</v>
      </c>
      <c r="M343" s="4">
        <f t="shared" si="73"/>
        <v>2.9212846665427325E-2</v>
      </c>
      <c r="N343" s="1">
        <f t="shared" si="74"/>
        <v>19.856297809797301</v>
      </c>
      <c r="O343">
        <f>((-0.0000000008)*V343^3+(0.000003)*V343^2-0.004*V343+2.013)*('Exhaust Gas Math'!$E$10/(T343+'Exhaust Gas Math'!$E$10))+(357.45*V343^-1.004)*(T343/(T343+'Exhaust Gas Math'!$E$10))</f>
        <v>1.0258221492034314</v>
      </c>
      <c r="P343">
        <f t="shared" si="83"/>
        <v>-202.22676382625656</v>
      </c>
      <c r="Q343">
        <f t="shared" si="75"/>
        <v>2.0706703797070697E-4</v>
      </c>
      <c r="R343" s="4">
        <f t="shared" si="76"/>
        <v>2.4683633426482812E-4</v>
      </c>
      <c r="S343">
        <f t="shared" si="84"/>
        <v>1.4460116496093652E-4</v>
      </c>
      <c r="T343">
        <f>S343*'Exhaust Gas Math'!$C$14</f>
        <v>1.7131153144473165E-4</v>
      </c>
      <c r="U343">
        <f>(T343/'Exhaust Gas Math'!$B$14)+('Exhaust Gas Math'!$D$10)</f>
        <v>6.3540047157406151E-3</v>
      </c>
      <c r="V343">
        <f>('Exhaust Gas Math'!$E$10*((-0.000000001)*V342^3+(0.000002)*V342^2-0.0012*V342+1.3446)*$B$18+T343*'Exhaust Gas Math'!$D$14*$B$17)/('Exhaust Gas Math'!$E$10*((-0.000000001)*V342^3+(0.000002)*V342^2-0.0012*V342+1.3446)+T343*'Exhaust Gas Math'!$D$14)</f>
        <v>339.51148252437173</v>
      </c>
      <c r="W343">
        <f t="shared" si="77"/>
        <v>72665.279699068938</v>
      </c>
      <c r="X343">
        <f t="shared" si="78"/>
        <v>72463.052935242682</v>
      </c>
    </row>
    <row r="344" spans="3:24" x14ac:dyDescent="0.2">
      <c r="C344" s="1"/>
      <c r="D344" s="1"/>
      <c r="E344">
        <f t="shared" si="71"/>
        <v>4.2500000000000003E-2</v>
      </c>
      <c r="F344">
        <f t="shared" si="72"/>
        <v>74359.207188461878</v>
      </c>
      <c r="H344" s="1">
        <v>4.2500000000000003E-2</v>
      </c>
      <c r="I344" s="1">
        <f t="shared" si="79"/>
        <v>90</v>
      </c>
      <c r="J344" s="1">
        <f t="shared" si="80"/>
        <v>1</v>
      </c>
      <c r="K344" s="1">
        <f t="shared" si="81"/>
        <v>6.774352697957375E-3</v>
      </c>
      <c r="L344" s="1">
        <f t="shared" si="82"/>
        <v>0.89</v>
      </c>
      <c r="M344" s="4">
        <f t="shared" si="73"/>
        <v>3.170000000000002E-2</v>
      </c>
      <c r="N344" s="1">
        <f t="shared" si="74"/>
        <v>19.917697423759289</v>
      </c>
      <c r="O344">
        <f>((-0.0000000008)*V344^3+(0.000003)*V344^2-0.004*V344+2.013)*('Exhaust Gas Math'!$E$10/(T344+'Exhaust Gas Math'!$E$10))+(357.45*V344^-1.004)*(T344/(T344+'Exhaust Gas Math'!$E$10))</f>
        <v>1.0391194351112647</v>
      </c>
      <c r="P344">
        <f t="shared" si="83"/>
        <v>-206.11696224058562</v>
      </c>
      <c r="Q344">
        <f t="shared" si="75"/>
        <v>2.2469652406178461E-4</v>
      </c>
      <c r="R344" s="4">
        <f t="shared" si="76"/>
        <v>2.6446582035590579E-4</v>
      </c>
      <c r="S344">
        <f t="shared" si="84"/>
        <v>1.6222783456531625E-4</v>
      </c>
      <c r="T344">
        <f>S344*'Exhaust Gas Math'!$C$14</f>
        <v>1.9219415548868277E-4</v>
      </c>
      <c r="U344">
        <f>(T344/'Exhaust Gas Math'!$B$14)+('Exhaust Gas Math'!$D$10)</f>
        <v>7.0748408926115548E-3</v>
      </c>
      <c r="V344">
        <f>('Exhaust Gas Math'!$E$10*((-0.000000001)*V343^3+(0.000002)*V343^2-0.0012*V343+1.3446)*$B$18+T344*'Exhaust Gas Math'!$D$14*$B$17)/('Exhaust Gas Math'!$E$10*((-0.000000001)*V343^3+(0.000002)*V343^2-0.0012*V343+1.3446)+T344*'Exhaust Gas Math'!$D$14)</f>
        <v>335.2399340690701</v>
      </c>
      <c r="W344">
        <f t="shared" si="77"/>
        <v>74565.324150702465</v>
      </c>
      <c r="X344">
        <f t="shared" si="78"/>
        <v>74359.207188461878</v>
      </c>
    </row>
    <row r="345" spans="3:24" x14ac:dyDescent="0.2">
      <c r="C345" s="1"/>
      <c r="D345" s="1"/>
      <c r="E345">
        <f t="shared" si="71"/>
        <v>4.2625000000000003E-2</v>
      </c>
      <c r="F345">
        <f t="shared" si="72"/>
        <v>76235.882675989022</v>
      </c>
      <c r="H345" s="1">
        <v>4.2625000000000003E-2</v>
      </c>
      <c r="I345" s="1">
        <f t="shared" si="79"/>
        <v>94.500000000000227</v>
      </c>
      <c r="J345" s="1">
        <f t="shared" si="80"/>
        <v>1</v>
      </c>
      <c r="K345" s="1">
        <f t="shared" si="81"/>
        <v>6.9672768428523935E-3</v>
      </c>
      <c r="L345" s="1">
        <f t="shared" si="82"/>
        <v>0.92</v>
      </c>
      <c r="M345" s="4">
        <f t="shared" si="73"/>
        <v>3.4187153334572722E-2</v>
      </c>
      <c r="N345" s="1">
        <f t="shared" si="74"/>
        <v>19.856297809797301</v>
      </c>
      <c r="O345">
        <f>((-0.0000000008)*V345^3+(0.000003)*V345^2-0.004*V345+2.013)*('Exhaust Gas Math'!$E$10/(T345+'Exhaust Gas Math'!$E$10))+(357.45*V345^-1.004)*(T345/(T345+'Exhaust Gas Math'!$E$10))</f>
        <v>1.050541337916024</v>
      </c>
      <c r="P345">
        <f t="shared" si="83"/>
        <v>-207.09981276718639</v>
      </c>
      <c r="Q345">
        <f t="shared" si="75"/>
        <v>2.4232601015286231E-4</v>
      </c>
      <c r="R345" s="4">
        <f t="shared" si="76"/>
        <v>2.8209530644698346E-4</v>
      </c>
      <c r="S345">
        <f t="shared" si="84"/>
        <v>1.8044866157209086E-4</v>
      </c>
      <c r="T345">
        <f>S345*'Exhaust Gas Math'!$C$14</f>
        <v>2.1378068820827274E-4</v>
      </c>
      <c r="U345">
        <f>(T345/'Exhaust Gas Math'!$B$14)+('Exhaust Gas Math'!$D$10)</f>
        <v>7.819974918141067E-3</v>
      </c>
      <c r="V345">
        <f>('Exhaust Gas Math'!$E$10*((-0.000000001)*V344^3+(0.000002)*V344^2-0.0012*V344+1.3446)*$B$18+T345*'Exhaust Gas Math'!$D$14*$B$17)/('Exhaust Gas Math'!$E$10*((-0.000000001)*V344^3+(0.000002)*V344^2-0.0012*V344+1.3446)+T345*'Exhaust Gas Math'!$D$14)</f>
        <v>331.66075532732242</v>
      </c>
      <c r="W345">
        <f t="shared" si="77"/>
        <v>76442.982488756214</v>
      </c>
      <c r="X345">
        <f t="shared" si="78"/>
        <v>76235.882675989022</v>
      </c>
    </row>
    <row r="346" spans="3:24" x14ac:dyDescent="0.2">
      <c r="C346" s="1"/>
      <c r="D346" s="1"/>
      <c r="E346">
        <f t="shared" si="71"/>
        <v>4.2750000000000003E-2</v>
      </c>
      <c r="F346">
        <f t="shared" si="72"/>
        <v>78019.369248721399</v>
      </c>
      <c r="H346" s="1">
        <v>4.2750000000000003E-2</v>
      </c>
      <c r="I346" s="1">
        <f t="shared" si="79"/>
        <v>99.000000000000227</v>
      </c>
      <c r="J346" s="1">
        <f t="shared" si="80"/>
        <v>1</v>
      </c>
      <c r="K346" s="1">
        <f t="shared" si="81"/>
        <v>7.1365884796437467E-3</v>
      </c>
      <c r="L346" s="1">
        <f t="shared" si="82"/>
        <v>0.94</v>
      </c>
      <c r="M346" s="4">
        <f t="shared" si="73"/>
        <v>3.6658972541775366E-2</v>
      </c>
      <c r="N346" s="1">
        <f t="shared" si="74"/>
        <v>19.672477516948856</v>
      </c>
      <c r="O346">
        <f>((-0.0000000008)*V346^3+(0.000003)*V346^2-0.004*V346+2.013)*('Exhaust Gas Math'!$E$10/(T346+'Exhaust Gas Math'!$E$10))+(357.45*V346^-1.004)*(T346/(T346+'Exhaust Gas Math'!$E$10))</f>
        <v>1.0602931691827115</v>
      </c>
      <c r="P346">
        <f t="shared" si="83"/>
        <v>-205.17010614791599</v>
      </c>
      <c r="Q346">
        <f t="shared" si="75"/>
        <v>2.598468045997894E-4</v>
      </c>
      <c r="R346" s="4">
        <f t="shared" si="76"/>
        <v>2.9961610089391058E-4</v>
      </c>
      <c r="S346">
        <f t="shared" si="84"/>
        <v>1.9895081393761656E-4</v>
      </c>
      <c r="T346">
        <f>S346*'Exhaust Gas Math'!$C$14</f>
        <v>2.3570051200511586E-4</v>
      </c>
      <c r="U346">
        <f>(T346/'Exhaust Gas Math'!$B$14)+('Exhaust Gas Math'!$D$10)</f>
        <v>8.5766136408488031E-3</v>
      </c>
      <c r="V346">
        <f>('Exhaust Gas Math'!$E$10*((-0.000000001)*V345^3+(0.000002)*V345^2-0.0012*V345+1.3446)*$B$18+T346*'Exhaust Gas Math'!$D$14*$B$17)/('Exhaust Gas Math'!$E$10*((-0.000000001)*V345^3+(0.000002)*V345^2-0.0012*V345+1.3446)+T346*'Exhaust Gas Math'!$D$14)</f>
        <v>328.66864778886548</v>
      </c>
      <c r="W346">
        <f t="shared" si="77"/>
        <v>78224.53935486931</v>
      </c>
      <c r="X346">
        <f t="shared" si="78"/>
        <v>78019.369248721399</v>
      </c>
    </row>
    <row r="347" spans="3:24" x14ac:dyDescent="0.2">
      <c r="C347" s="1"/>
      <c r="D347" s="1"/>
      <c r="E347">
        <f t="shared" si="71"/>
        <v>4.2875000000000003E-2</v>
      </c>
      <c r="F347">
        <f t="shared" si="72"/>
        <v>79715.434902202935</v>
      </c>
      <c r="H347" s="1">
        <v>4.2875000000000003E-2</v>
      </c>
      <c r="I347" s="1">
        <f t="shared" si="79"/>
        <v>103.50000000000023</v>
      </c>
      <c r="J347" s="1">
        <f t="shared" si="80"/>
        <v>1</v>
      </c>
      <c r="K347" s="1">
        <f t="shared" si="81"/>
        <v>7.2810253655297818E-3</v>
      </c>
      <c r="L347" s="1">
        <f t="shared" si="82"/>
        <v>0.96</v>
      </c>
      <c r="M347" s="4">
        <f t="shared" si="73"/>
        <v>3.9100218034232262E-2</v>
      </c>
      <c r="N347" s="1">
        <f t="shared" si="74"/>
        <v>19.367369858445819</v>
      </c>
      <c r="O347">
        <f>((-0.0000000008)*V347^3+(0.000003)*V347^2-0.004*V347+2.013)*('Exhaust Gas Math'!$E$10/(T347+'Exhaust Gas Math'!$E$10))+(357.45*V347^-1.004)*(T347/(T347+'Exhaust Gas Math'!$E$10))</f>
        <v>1.068664668871101</v>
      </c>
      <c r="P347">
        <f t="shared" si="83"/>
        <v>-200.42539512503376</v>
      </c>
      <c r="Q347">
        <f t="shared" si="75"/>
        <v>2.7715088587854537E-4</v>
      </c>
      <c r="R347" s="4">
        <f t="shared" si="76"/>
        <v>3.1692018217266654E-4</v>
      </c>
      <c r="S347">
        <f t="shared" si="84"/>
        <v>2.1761290844051729E-4</v>
      </c>
      <c r="T347">
        <f>S347*'Exhaust Gas Math'!$C$14</f>
        <v>2.5780982205197403E-4</v>
      </c>
      <c r="U347">
        <f>(T347/'Exhaust Gas Math'!$B$14)+('Exhaust Gas Math'!$D$10)</f>
        <v>9.3397931384966507E-3</v>
      </c>
      <c r="V347">
        <f>('Exhaust Gas Math'!$E$10*((-0.000000001)*V346^3+(0.000002)*V346^2-0.0012*V346+1.3446)*$B$18+T347*'Exhaust Gas Math'!$D$14*$B$17)/('Exhaust Gas Math'!$E$10*((-0.000000001)*V346^3+(0.000002)*V346^2-0.0012*V346+1.3446)+T347*'Exhaust Gas Math'!$D$14)</f>
        <v>326.14564263384267</v>
      </c>
      <c r="W347">
        <f t="shared" si="77"/>
        <v>79915.860297327963</v>
      </c>
      <c r="X347">
        <f t="shared" si="78"/>
        <v>79715.434902202935</v>
      </c>
    </row>
    <row r="348" spans="3:24" x14ac:dyDescent="0.2">
      <c r="C348" s="1"/>
      <c r="D348" s="1"/>
      <c r="E348">
        <f t="shared" si="71"/>
        <v>4.2999999999999997E-2</v>
      </c>
      <c r="F348">
        <f t="shared" si="72"/>
        <v>81270.680023657726</v>
      </c>
      <c r="H348" s="1">
        <v>4.2999999999999997E-2</v>
      </c>
      <c r="I348" s="1">
        <f t="shared" si="79"/>
        <v>107.99999999999977</v>
      </c>
      <c r="J348" s="1">
        <f t="shared" si="80"/>
        <v>1</v>
      </c>
      <c r="K348" s="1">
        <f t="shared" si="81"/>
        <v>7.3995107025835406E-3</v>
      </c>
      <c r="L348" s="1">
        <f t="shared" si="82"/>
        <v>0.97</v>
      </c>
      <c r="M348" s="4">
        <f t="shared" si="73"/>
        <v>4.1495838721685802E-2</v>
      </c>
      <c r="N348" s="1">
        <f t="shared" si="74"/>
        <v>18.942855924461472</v>
      </c>
      <c r="O348">
        <f>((-0.0000000008)*V348^3+(0.000003)*V348^2-0.004*V348+2.013)*('Exhaust Gas Math'!$E$10/(T348+'Exhaust Gas Math'!$E$10))+(357.45*V348^-1.004)*(T348/(T348+'Exhaust Gas Math'!$E$10))</f>
        <v>1.0758146684149021</v>
      </c>
      <c r="P348">
        <f t="shared" si="83"/>
        <v>-193.01825189703357</v>
      </c>
      <c r="Q348">
        <f t="shared" si="75"/>
        <v>2.9413156857385493E-4</v>
      </c>
      <c r="R348" s="4">
        <f t="shared" si="76"/>
        <v>3.339008648679761E-4</v>
      </c>
      <c r="S348">
        <f t="shared" si="84"/>
        <v>2.3611698795242617E-4</v>
      </c>
      <c r="T348">
        <f>S348*'Exhaust Gas Math'!$C$14</f>
        <v>2.7973192897287293E-4</v>
      </c>
      <c r="U348">
        <f>(T348/'Exhaust Gas Math'!$B$14)+('Exhaust Gas Math'!$D$10)</f>
        <v>1.0096510671147632E-2</v>
      </c>
      <c r="V348">
        <f>('Exhaust Gas Math'!$E$10*((-0.000000001)*V347^3+(0.000002)*V347^2-0.0012*V347+1.3446)*$B$18+T348*'Exhaust Gas Math'!$D$14*$B$17)/('Exhaust Gas Math'!$E$10*((-0.000000001)*V347^3+(0.000002)*V347^2-0.0012*V347+1.3446)+T348*'Exhaust Gas Math'!$D$14)</f>
        <v>324.02335890324605</v>
      </c>
      <c r="W348">
        <f t="shared" si="77"/>
        <v>81463.698275554765</v>
      </c>
      <c r="X348">
        <f t="shared" si="78"/>
        <v>81270.680023657726</v>
      </c>
    </row>
    <row r="349" spans="3:24" x14ac:dyDescent="0.2">
      <c r="C349" s="1"/>
      <c r="D349" s="1"/>
      <c r="E349">
        <f t="shared" si="71"/>
        <v>4.3124999999999997E-2</v>
      </c>
      <c r="F349">
        <f t="shared" si="72"/>
        <v>82752.867495056897</v>
      </c>
      <c r="H349" s="1">
        <v>4.3124999999999997E-2</v>
      </c>
      <c r="I349" s="1">
        <f t="shared" si="79"/>
        <v>112.49999999999977</v>
      </c>
      <c r="J349" s="1">
        <f t="shared" si="80"/>
        <v>1</v>
      </c>
      <c r="K349" s="1">
        <f t="shared" si="81"/>
        <v>7.4911611654374967E-3</v>
      </c>
      <c r="L349" s="1">
        <f t="shared" si="82"/>
        <v>0.99</v>
      </c>
      <c r="M349" s="4">
        <f t="shared" si="73"/>
        <v>4.3831064805973326E-2</v>
      </c>
      <c r="N349" s="1">
        <f t="shared" si="74"/>
        <v>18.401552984563995</v>
      </c>
      <c r="O349">
        <f>((-0.0000000008)*V349^3+(0.000003)*V349^2-0.004*V349+2.013)*('Exhaust Gas Math'!$E$10/(T349+'Exhaust Gas Math'!$E$10))+(357.45*V349^-1.004)*(T349/(T349+'Exhaust Gas Math'!$E$10))</f>
        <v>1.0820126655834181</v>
      </c>
      <c r="P349">
        <f t="shared" si="83"/>
        <v>-183.19402375574467</v>
      </c>
      <c r="Q349">
        <f t="shared" si="75"/>
        <v>3.10684161130253E-4</v>
      </c>
      <c r="R349" s="4">
        <f t="shared" si="76"/>
        <v>3.5045345742437412E-4</v>
      </c>
      <c r="S349">
        <f t="shared" si="84"/>
        <v>2.5452648079857129E-4</v>
      </c>
      <c r="T349">
        <f>S349*'Exhaust Gas Math'!$C$14</f>
        <v>3.0154197741505482E-4</v>
      </c>
      <c r="U349">
        <f>(T349/'Exhaust Gas Math'!$B$14)+('Exhaust Gas Math'!$D$10)</f>
        <v>1.0849360116856362E-2</v>
      </c>
      <c r="V349">
        <f>('Exhaust Gas Math'!$E$10*((-0.000000001)*V348^3+(0.000002)*V348^2-0.0012*V348+1.3446)*$B$18+T349*'Exhaust Gas Math'!$D$14*$B$17)/('Exhaust Gas Math'!$E$10*((-0.000000001)*V348^3+(0.000002)*V348^2-0.0012*V348+1.3446)+T349*'Exhaust Gas Math'!$D$14)</f>
        <v>322.20746196747126</v>
      </c>
      <c r="W349">
        <f t="shared" si="77"/>
        <v>82936.061518812639</v>
      </c>
      <c r="X349">
        <f t="shared" si="78"/>
        <v>82752.867495056897</v>
      </c>
    </row>
    <row r="350" spans="3:24" x14ac:dyDescent="0.2">
      <c r="C350" s="1"/>
      <c r="D350" s="1"/>
      <c r="E350">
        <f t="shared" si="71"/>
        <v>4.3249999999999997E-2</v>
      </c>
      <c r="F350">
        <f t="shared" si="72"/>
        <v>84063.748370016052</v>
      </c>
      <c r="H350" s="1">
        <v>4.3249999999999997E-2</v>
      </c>
      <c r="I350" s="1">
        <f t="shared" si="79"/>
        <v>116.99999999999977</v>
      </c>
      <c r="J350" s="1">
        <f t="shared" si="80"/>
        <v>1</v>
      </c>
      <c r="K350" s="1">
        <f t="shared" si="81"/>
        <v>7.5552934866021781E-3</v>
      </c>
      <c r="L350" s="1">
        <f t="shared" si="82"/>
        <v>0.99</v>
      </c>
      <c r="M350" s="4">
        <f t="shared" si="73"/>
        <v>4.6091498841743628E-2</v>
      </c>
      <c r="N350" s="1">
        <f t="shared" si="74"/>
        <v>17.746798351379375</v>
      </c>
      <c r="O350">
        <f>((-0.0000000008)*V350^3+(0.000003)*V350^2-0.004*V350+2.013)*('Exhaust Gas Math'!$E$10/(T350+'Exhaust Gas Math'!$E$10))+(357.45*V350^-1.004)*(T350/(T350+'Exhaust Gas Math'!$E$10))</f>
        <v>1.0872980778157904</v>
      </c>
      <c r="P350">
        <f t="shared" si="83"/>
        <v>-171.22164054518143</v>
      </c>
      <c r="Q350">
        <f t="shared" si="75"/>
        <v>3.267066113103331E-4</v>
      </c>
      <c r="R350" s="4">
        <f t="shared" si="76"/>
        <v>3.6647590760445427E-4</v>
      </c>
      <c r="S350">
        <f t="shared" si="84"/>
        <v>2.723463589211611E-4</v>
      </c>
      <c r="T350">
        <f>S350*'Exhaust Gas Math'!$C$14</f>
        <v>3.2265349897274084E-4</v>
      </c>
      <c r="U350">
        <f>(T350/'Exhaust Gas Math'!$B$14)+('Exhaust Gas Math'!$D$10)</f>
        <v>1.1578097485088533E-2</v>
      </c>
      <c r="V350">
        <f>('Exhaust Gas Math'!$E$10*((-0.000000001)*V349^3+(0.000002)*V349^2-0.0012*V349+1.3446)*$B$18+T350*'Exhaust Gas Math'!$D$14*$B$17)/('Exhaust Gas Math'!$E$10*((-0.000000001)*V349^3+(0.000002)*V349^2-0.0012*V349+1.3446)+T350*'Exhaust Gas Math'!$D$14)</f>
        <v>320.67611604693383</v>
      </c>
      <c r="W350">
        <f t="shared" si="77"/>
        <v>84234.970010561228</v>
      </c>
      <c r="X350">
        <f t="shared" si="78"/>
        <v>84063.748370016052</v>
      </c>
    </row>
    <row r="351" spans="3:24" x14ac:dyDescent="0.2">
      <c r="C351" s="1"/>
      <c r="D351" s="1"/>
      <c r="E351">
        <f t="shared" si="71"/>
        <v>4.3374999999999997E-2</v>
      </c>
      <c r="F351">
        <f t="shared" si="72"/>
        <v>85268.869496976957</v>
      </c>
      <c r="H351" s="1">
        <v>4.3374999999999997E-2</v>
      </c>
      <c r="I351" s="1">
        <f t="shared" si="79"/>
        <v>121.5</v>
      </c>
      <c r="J351" s="1">
        <f t="shared" si="80"/>
        <v>1</v>
      </c>
      <c r="K351" s="1">
        <f t="shared" si="81"/>
        <v>7.5914295503244156E-3</v>
      </c>
      <c r="L351" s="1">
        <f t="shared" si="82"/>
        <v>1</v>
      </c>
      <c r="M351" s="4">
        <f t="shared" si="73"/>
        <v>4.8263204501495488E-2</v>
      </c>
      <c r="N351" s="1">
        <f t="shared" si="74"/>
        <v>16.982628804949233</v>
      </c>
      <c r="O351">
        <f>((-0.0000000008)*V351^3+(0.000003)*V351^2-0.004*V351+2.013)*('Exhaust Gas Math'!$E$10/(T351+'Exhaust Gas Math'!$E$10))+(357.45*V351^-1.004)*(T351/(T351+'Exhaust Gas Math'!$E$10))</f>
        <v>1.0918682109440887</v>
      </c>
      <c r="P351">
        <f t="shared" si="83"/>
        <v>-157.45268127537781</v>
      </c>
      <c r="Q351">
        <f t="shared" si="75"/>
        <v>3.4210013538072889E-4</v>
      </c>
      <c r="R351" s="4">
        <f t="shared" si="76"/>
        <v>3.8186943167485001E-4</v>
      </c>
      <c r="S351">
        <f t="shared" si="84"/>
        <v>2.8963969015822886E-4</v>
      </c>
      <c r="T351">
        <f>S351*'Exhaust Gas Math'!$C$14</f>
        <v>3.4314121121768314E-4</v>
      </c>
      <c r="U351">
        <f>(T351/'Exhaust Gas Math'!$B$14)+('Exhaust Gas Math'!$D$10)</f>
        <v>1.228530191190739E-2</v>
      </c>
      <c r="V351">
        <f>('Exhaust Gas Math'!$E$10*((-0.000000001)*V350^3+(0.000002)*V350^2-0.0012*V350+1.3446)*$B$18+T351*'Exhaust Gas Math'!$D$14*$B$17)/('Exhaust Gas Math'!$E$10*((-0.000000001)*V350^3+(0.000002)*V350^2-0.0012*V350+1.3446)+T351*'Exhaust Gas Math'!$D$14)</f>
        <v>319.36456871922638</v>
      </c>
      <c r="W351">
        <f t="shared" si="77"/>
        <v>85426.322178252332</v>
      </c>
      <c r="X351">
        <f t="shared" si="78"/>
        <v>85268.869496976957</v>
      </c>
    </row>
    <row r="352" spans="3:24" x14ac:dyDescent="0.2">
      <c r="C352" s="1"/>
      <c r="D352" s="1"/>
      <c r="E352">
        <f t="shared" si="71"/>
        <v>4.3499999999999997E-2</v>
      </c>
      <c r="F352">
        <f t="shared" si="72"/>
        <v>86333.512528640567</v>
      </c>
      <c r="H352" s="1">
        <v>4.3499999999999997E-2</v>
      </c>
      <c r="I352" s="1">
        <f t="shared" si="79"/>
        <v>126</v>
      </c>
      <c r="J352" s="1">
        <f t="shared" si="80"/>
        <v>1</v>
      </c>
      <c r="K352" s="1">
        <f t="shared" si="81"/>
        <v>7.5992999570096004E-3</v>
      </c>
      <c r="L352" s="1">
        <f t="shared" si="82"/>
        <v>1</v>
      </c>
      <c r="M352" s="4">
        <f t="shared" si="73"/>
        <v>5.0332792497671322E-2</v>
      </c>
      <c r="N352" s="1">
        <f t="shared" si="74"/>
        <v>16.113755704639409</v>
      </c>
      <c r="O352">
        <f>((-0.0000000008)*V352^3+(0.000003)*V352^2-0.004*V352+2.013)*('Exhaust Gas Math'!$E$10/(T352+'Exhaust Gas Math'!$E$10))+(357.45*V352^-1.004)*(T352/(T352+'Exhaust Gas Math'!$E$10))</f>
        <v>1.0957887421887469</v>
      </c>
      <c r="P352">
        <f t="shared" si="83"/>
        <v>-142.26248447880653</v>
      </c>
      <c r="Q352">
        <f t="shared" si="75"/>
        <v>3.5676982714668166E-4</v>
      </c>
      <c r="R352" s="4">
        <f t="shared" si="76"/>
        <v>3.9653912344080283E-4</v>
      </c>
      <c r="S352">
        <f t="shared" si="84"/>
        <v>3.0611985660316843E-4</v>
      </c>
      <c r="T352">
        <f>S352*'Exhaust Gas Math'!$C$14</f>
        <v>3.6266555289853585E-4</v>
      </c>
      <c r="U352">
        <f>(T352/'Exhaust Gas Math'!$B$14)+('Exhaust Gas Math'!$D$10)</f>
        <v>1.2959252263334822E-2</v>
      </c>
      <c r="V352">
        <f>('Exhaust Gas Math'!$E$10*((-0.000000001)*V351^3+(0.000002)*V351^2-0.0012*V351+1.3446)*$B$18+T352*'Exhaust Gas Math'!$D$14*$B$17)/('Exhaust Gas Math'!$E$10*((-0.000000001)*V351^3+(0.000002)*V351^2-0.0012*V351+1.3446)+T352*'Exhaust Gas Math'!$D$14)</f>
        <v>318.24861583112613</v>
      </c>
      <c r="W352">
        <f t="shared" si="77"/>
        <v>86475.775013119375</v>
      </c>
      <c r="X352">
        <f t="shared" si="78"/>
        <v>86333.512528640567</v>
      </c>
    </row>
    <row r="353" spans="3:24" x14ac:dyDescent="0.2">
      <c r="C353" s="1"/>
      <c r="D353" s="1"/>
      <c r="E353">
        <f t="shared" si="71"/>
        <v>4.3624999999999997E-2</v>
      </c>
      <c r="F353">
        <f t="shared" si="72"/>
        <v>87272.144460061856</v>
      </c>
      <c r="H353" s="1">
        <v>4.3624999999999997E-2</v>
      </c>
      <c r="I353" s="1">
        <f t="shared" si="79"/>
        <v>130.5</v>
      </c>
      <c r="J353" s="1">
        <f t="shared" si="80"/>
        <v>1</v>
      </c>
      <c r="K353" s="1">
        <f t="shared" si="81"/>
        <v>7.5788460316347245E-3</v>
      </c>
      <c r="L353" s="1">
        <f t="shared" si="82"/>
        <v>1</v>
      </c>
      <c r="M353" s="4">
        <f t="shared" si="73"/>
        <v>5.2287503132066759E-2</v>
      </c>
      <c r="N353" s="1">
        <f t="shared" si="74"/>
        <v>15.145535942042962</v>
      </c>
      <c r="O353">
        <f>((-0.0000000008)*V353^3+(0.000003)*V353^2-0.004*V353+2.013)*('Exhaust Gas Math'!$E$10/(T353+'Exhaust Gas Math'!$E$10))+(357.45*V353^-1.004)*(T353/(T353+'Exhaust Gas Math'!$E$10))</f>
        <v>1.0991565716177343</v>
      </c>
      <c r="P353">
        <f t="shared" si="83"/>
        <v>-126.0662565720699</v>
      </c>
      <c r="Q353">
        <f t="shared" si="75"/>
        <v>3.7062524308028612E-4</v>
      </c>
      <c r="R353" s="4">
        <f t="shared" si="76"/>
        <v>4.1039453937440724E-4</v>
      </c>
      <c r="S353">
        <f t="shared" si="84"/>
        <v>3.2168525254963463E-4</v>
      </c>
      <c r="T353">
        <f>S353*'Exhaust Gas Math'!$C$14</f>
        <v>3.8110614995633341E-4</v>
      </c>
      <c r="U353">
        <f>(T353/'Exhaust Gas Math'!$B$14)+('Exhaust Gas Math'!$D$10)</f>
        <v>1.3595793411343022E-2</v>
      </c>
      <c r="V353">
        <f>('Exhaust Gas Math'!$E$10*((-0.000000001)*V352^3+(0.000002)*V352^2-0.0012*V352+1.3446)*$B$18+T353*'Exhaust Gas Math'!$D$14*$B$17)/('Exhaust Gas Math'!$E$10*((-0.000000001)*V352^3+(0.000002)*V352^2-0.0012*V352+1.3446)+T353*'Exhaust Gas Math'!$D$14)</f>
        <v>317.29667444341339</v>
      </c>
      <c r="W353">
        <f t="shared" si="77"/>
        <v>87398.210716633926</v>
      </c>
      <c r="X353">
        <f t="shared" si="78"/>
        <v>87272.144460061856</v>
      </c>
    </row>
    <row r="354" spans="3:24" x14ac:dyDescent="0.2">
      <c r="C354" s="1"/>
      <c r="D354" s="1"/>
      <c r="E354">
        <f t="shared" si="71"/>
        <v>4.3749999999999997E-2</v>
      </c>
      <c r="F354">
        <f t="shared" si="72"/>
        <v>88062.104681624609</v>
      </c>
      <c r="H354" s="1">
        <v>4.3749999999999997E-2</v>
      </c>
      <c r="I354" s="1">
        <f t="shared" si="79"/>
        <v>135</v>
      </c>
      <c r="J354" s="1">
        <f t="shared" si="80"/>
        <v>1</v>
      </c>
      <c r="K354" s="1">
        <f t="shared" si="81"/>
        <v>7.5302202611791805E-3</v>
      </c>
      <c r="L354" s="1">
        <f t="shared" si="82"/>
        <v>0.99</v>
      </c>
      <c r="M354" s="4">
        <f t="shared" si="73"/>
        <v>5.4115284963613508E-2</v>
      </c>
      <c r="N354" s="1">
        <f t="shared" si="74"/>
        <v>14.083938913962049</v>
      </c>
      <c r="O354">
        <f>((-0.0000000008)*V354^3+(0.000003)*V354^2-0.004*V354+2.013)*('Exhaust Gas Math'!$E$10/(T354+'Exhaust Gas Math'!$E$10))+(357.45*V354^-1.004)*(T354/(T354+'Exhaust Gas Math'!$E$10))</f>
        <v>1.1020205398522842</v>
      </c>
      <c r="P354">
        <f t="shared" si="83"/>
        <v>-109.29692888323379</v>
      </c>
      <c r="Q354">
        <f t="shared" si="75"/>
        <v>3.8358095993491819E-4</v>
      </c>
      <c r="R354" s="4">
        <f t="shared" si="76"/>
        <v>4.2335025622903936E-4</v>
      </c>
      <c r="S354">
        <f t="shared" si="84"/>
        <v>3.3609436555953831E-4</v>
      </c>
      <c r="T354">
        <f>S354*'Exhaust Gas Math'!$C$14</f>
        <v>3.9817687837787584E-4</v>
      </c>
      <c r="U354">
        <f>(T354/'Exhaust Gas Math'!$B$14)+('Exhaust Gas Math'!$D$10)</f>
        <v>1.41850487935157E-2</v>
      </c>
      <c r="V354">
        <f>('Exhaust Gas Math'!$E$10*((-0.000000001)*V353^3+(0.000002)*V353^2-0.0012*V353+1.3446)*$B$18+T354*'Exhaust Gas Math'!$D$14*$B$17)/('Exhaust Gas Math'!$E$10*((-0.000000001)*V353^3+(0.000002)*V353^2-0.0012*V353+1.3446)+T354*'Exhaust Gas Math'!$D$14)</f>
        <v>316.49197294711558</v>
      </c>
      <c r="W354">
        <f t="shared" si="77"/>
        <v>88171.401610507848</v>
      </c>
      <c r="X354">
        <f t="shared" si="78"/>
        <v>88062.104681624609</v>
      </c>
    </row>
    <row r="355" spans="3:24" x14ac:dyDescent="0.2">
      <c r="C355" s="1"/>
      <c r="D355" s="1"/>
      <c r="E355">
        <f t="shared" si="71"/>
        <v>4.3874999999999997E-2</v>
      </c>
      <c r="F355">
        <f t="shared" si="72"/>
        <v>88721.555780841998</v>
      </c>
      <c r="H355" s="1">
        <v>4.3874999999999997E-2</v>
      </c>
      <c r="I355" s="1">
        <f t="shared" si="79"/>
        <v>139.5</v>
      </c>
      <c r="J355" s="1">
        <f t="shared" si="80"/>
        <v>1</v>
      </c>
      <c r="K355" s="1">
        <f t="shared" si="81"/>
        <v>7.4537851578122209E-3</v>
      </c>
      <c r="L355" s="1">
        <f t="shared" si="82"/>
        <v>0.98</v>
      </c>
      <c r="M355" s="4">
        <f t="shared" si="73"/>
        <v>5.5804869109520948E-2</v>
      </c>
      <c r="N355" s="1">
        <f t="shared" si="74"/>
        <v>12.93550971909162</v>
      </c>
      <c r="O355">
        <f>((-0.0000000008)*V355^3+(0.000003)*V355^2-0.004*V355+2.013)*('Exhaust Gas Math'!$E$10/(T355+'Exhaust Gas Math'!$E$10))+(357.45*V355^-1.004)*(T355/(T355+'Exhaust Gas Math'!$E$10))</f>
        <v>1.104451793048564</v>
      </c>
      <c r="P355">
        <f t="shared" si="83"/>
        <v>-92.402529935096481</v>
      </c>
      <c r="Q355">
        <f t="shared" si="75"/>
        <v>3.9555710140795603E-4</v>
      </c>
      <c r="R355" s="4">
        <f t="shared" si="76"/>
        <v>4.353263977020772E-4</v>
      </c>
      <c r="S355">
        <f t="shared" si="84"/>
        <v>3.4927947072963108E-4</v>
      </c>
      <c r="T355">
        <f>S355*'Exhaust Gas Math'!$C$14</f>
        <v>4.1379750328472659E-4</v>
      </c>
      <c r="U355">
        <f>(T355/'Exhaust Gas Math'!$B$14)+('Exhaust Gas Math'!$D$10)</f>
        <v>1.4724248824818797E-2</v>
      </c>
      <c r="V355">
        <f>('Exhaust Gas Math'!$E$10*((-0.000000001)*V354^3+(0.000002)*V354^2-0.0012*V354+1.3446)*$B$18+T355*'Exhaust Gas Math'!$D$14*$B$17)/('Exhaust Gas Math'!$E$10*((-0.000000001)*V354^3+(0.000002)*V354^2-0.0012*V354+1.3446)+T355*'Exhaust Gas Math'!$D$14)</f>
        <v>315.81230223776669</v>
      </c>
      <c r="W355">
        <f t="shared" si="77"/>
        <v>88813.958310777089</v>
      </c>
      <c r="X355">
        <f t="shared" si="78"/>
        <v>88721.555780841998</v>
      </c>
    </row>
    <row r="356" spans="3:24" x14ac:dyDescent="0.2">
      <c r="C356" s="1"/>
      <c r="D356" s="1"/>
      <c r="E356">
        <f t="shared" si="71"/>
        <v>4.3999999999999997E-2</v>
      </c>
      <c r="F356">
        <f t="shared" si="72"/>
        <v>89266.288677332297</v>
      </c>
      <c r="H356" s="1">
        <v>4.3999999999999997E-2</v>
      </c>
      <c r="I356" s="1">
        <f t="shared" si="79"/>
        <v>144</v>
      </c>
      <c r="J356" s="1">
        <f t="shared" si="80"/>
        <v>1</v>
      </c>
      <c r="K356" s="1">
        <f t="shared" si="81"/>
        <v>7.3501105563121751E-3</v>
      </c>
      <c r="L356" s="1">
        <f t="shared" si="82"/>
        <v>0.97</v>
      </c>
      <c r="M356" s="4">
        <f t="shared" si="73"/>
        <v>5.7345838721685811E-2</v>
      </c>
      <c r="N356" s="1">
        <f t="shared" si="74"/>
        <v>11.707328805309514</v>
      </c>
      <c r="O356">
        <f>((-0.0000000008)*V356^3+(0.000003)*V356^2-0.004*V356+2.013)*('Exhaust Gas Math'!$E$10/(T356+'Exhaust Gas Math'!$E$10))+(357.45*V356^-1.004)*(T356/(T356+'Exhaust Gas Math'!$E$10))</f>
        <v>1.1065066830271988</v>
      </c>
      <c r="P356">
        <f t="shared" si="83"/>
        <v>-75.829759288828001</v>
      </c>
      <c r="Q356">
        <f t="shared" si="75"/>
        <v>4.0647983060474726E-4</v>
      </c>
      <c r="R356" s="4">
        <f t="shared" si="76"/>
        <v>4.4624912689886838E-4</v>
      </c>
      <c r="S356">
        <f t="shared" si="84"/>
        <v>3.6118211641067324E-4</v>
      </c>
      <c r="T356">
        <f>S356*'Exhaust Gas Math'!$C$14</f>
        <v>4.2789877598480616E-4</v>
      </c>
      <c r="U356">
        <f>(T356/'Exhaust Gas Math'!$B$14)+('Exhaust Gas Math'!$D$10)</f>
        <v>1.5211003146533659E-2</v>
      </c>
      <c r="V356">
        <f>('Exhaust Gas Math'!$E$10*((-0.000000001)*V355^3+(0.000002)*V355^2-0.0012*V355+1.3446)*$B$18+T356*'Exhaust Gas Math'!$D$14*$B$17)/('Exhaust Gas Math'!$E$10*((-0.000000001)*V355^3+(0.000002)*V355^2-0.0012*V355+1.3446)+T356*'Exhaust Gas Math'!$D$14)</f>
        <v>315.24029947735903</v>
      </c>
      <c r="W356">
        <f t="shared" si="77"/>
        <v>89342.118436621124</v>
      </c>
      <c r="X356">
        <f t="shared" si="78"/>
        <v>89266.288677332297</v>
      </c>
    </row>
    <row r="357" spans="3:24" x14ac:dyDescent="0.2">
      <c r="C357" s="1"/>
      <c r="D357" s="1"/>
      <c r="E357">
        <f t="shared" si="71"/>
        <v>4.4124999999999998E-2</v>
      </c>
      <c r="F357">
        <f t="shared" si="72"/>
        <v>89685.654889382145</v>
      </c>
      <c r="H357" s="1">
        <v>4.4124999999999998E-2</v>
      </c>
      <c r="I357" s="1">
        <f t="shared" si="79"/>
        <v>148.5</v>
      </c>
      <c r="J357" s="1">
        <f t="shared" si="80"/>
        <v>1</v>
      </c>
      <c r="K357" s="1">
        <f t="shared" si="81"/>
        <v>7.2199693658655563E-3</v>
      </c>
      <c r="L357" s="1">
        <f t="shared" si="82"/>
        <v>0.95</v>
      </c>
      <c r="M357" s="4">
        <f t="shared" si="73"/>
        <v>5.8728693210024711E-2</v>
      </c>
      <c r="N357" s="1">
        <f t="shared" si="74"/>
        <v>10.406968316360791</v>
      </c>
      <c r="O357">
        <f>((-0.0000000008)*V357^3+(0.000003)*V357^2-0.004*V357+2.013)*('Exhaust Gas Math'!$E$10/(T357+'Exhaust Gas Math'!$E$10))+(357.45*V357^-1.004)*(T357/(T357+'Exhaust Gas Math'!$E$10))</f>
        <v>1.1082126621211612</v>
      </c>
      <c r="P357">
        <f t="shared" si="83"/>
        <v>-60.012480388310216</v>
      </c>
      <c r="Q357">
        <f t="shared" si="75"/>
        <v>4.1628180526761751E-4</v>
      </c>
      <c r="R357" s="4">
        <f t="shared" si="76"/>
        <v>4.5605110156173869E-4</v>
      </c>
      <c r="S357">
        <f t="shared" si="84"/>
        <v>3.7164322682014313E-4</v>
      </c>
      <c r="T357">
        <f>S357*'Exhaust Gas Math'!$C$14</f>
        <v>4.4029223661386018E-4</v>
      </c>
      <c r="U357">
        <f>(T357/'Exhaust Gas Math'!$B$14)+('Exhaust Gas Math'!$D$10)</f>
        <v>1.5638806412983576E-2</v>
      </c>
      <c r="V357">
        <f>('Exhaust Gas Math'!$E$10*((-0.000000001)*V356^3+(0.000002)*V356^2-0.0012*V356+1.3446)*$B$18+T357*'Exhaust Gas Math'!$D$14*$B$17)/('Exhaust Gas Math'!$E$10*((-0.000000001)*V356^3+(0.000002)*V356^2-0.0012*V356+1.3446)+T357*'Exhaust Gas Math'!$D$14)</f>
        <v>314.76711890105219</v>
      </c>
      <c r="W357">
        <f t="shared" si="77"/>
        <v>89745.667369770454</v>
      </c>
      <c r="X357">
        <f t="shared" si="78"/>
        <v>89685.654889382145</v>
      </c>
    </row>
    <row r="358" spans="3:24" x14ac:dyDescent="0.2">
      <c r="C358" s="1"/>
      <c r="D358" s="1"/>
      <c r="E358">
        <f t="shared" si="71"/>
        <v>4.4249999999999998E-2</v>
      </c>
      <c r="F358">
        <f t="shared" si="72"/>
        <v>89998.949192837172</v>
      </c>
      <c r="H358" s="1">
        <v>4.4249999999999998E-2</v>
      </c>
      <c r="I358" s="1">
        <f t="shared" si="79"/>
        <v>153</v>
      </c>
      <c r="J358" s="1">
        <f t="shared" si="80"/>
        <v>1</v>
      </c>
      <c r="K358" s="1">
        <f t="shared" si="81"/>
        <v>7.0643318079169973E-3</v>
      </c>
      <c r="L358" s="1">
        <f t="shared" si="82"/>
        <v>0.93</v>
      </c>
      <c r="M358" s="4">
        <f t="shared" si="73"/>
        <v>5.9944906816771254E-2</v>
      </c>
      <c r="N358" s="1">
        <f t="shared" si="74"/>
        <v>9.0424454070735667</v>
      </c>
      <c r="O358">
        <f>((-0.0000000008)*V358^3+(0.000003)*V358^2-0.004*V358+2.013)*('Exhaust Gas Math'!$E$10/(T358+'Exhaust Gas Math'!$E$10))+(357.45*V358^-1.004)*(T358/(T358+'Exhaust Gas Math'!$E$10))</f>
        <v>1.1096122171752532</v>
      </c>
      <c r="P358">
        <f t="shared" si="83"/>
        <v>-45.364175821529614</v>
      </c>
      <c r="Q358">
        <f t="shared" si="75"/>
        <v>4.2490259296328297E-4</v>
      </c>
      <c r="R358" s="4">
        <f t="shared" si="76"/>
        <v>4.6467188925740409E-4</v>
      </c>
      <c r="S358">
        <f t="shared" si="84"/>
        <v>3.8065002649196288E-4</v>
      </c>
      <c r="T358">
        <f>S358*'Exhaust Gas Math'!$C$14</f>
        <v>4.5096274985358527E-4</v>
      </c>
      <c r="U358">
        <f>(T358/'Exhaust Gas Math'!$B$14)+('Exhaust Gas Math'!$D$10)</f>
        <v>1.6007136176177401E-2</v>
      </c>
      <c r="V358">
        <f>('Exhaust Gas Math'!$E$10*((-0.000000001)*V357^3+(0.000002)*V357^2-0.0012*V357+1.3446)*$B$18+T358*'Exhaust Gas Math'!$D$14*$B$17)/('Exhaust Gas Math'!$E$10*((-0.000000001)*V357^3+(0.000002)*V357^2-0.0012*V357+1.3446)+T358*'Exhaust Gas Math'!$D$14)</f>
        <v>314.38007520526202</v>
      </c>
      <c r="W358">
        <f t="shared" si="77"/>
        <v>90044.313368658695</v>
      </c>
      <c r="X358">
        <f t="shared" si="78"/>
        <v>89998.949192837172</v>
      </c>
    </row>
    <row r="359" spans="3:24" x14ac:dyDescent="0.2">
      <c r="C359" s="1"/>
      <c r="D359" s="1"/>
      <c r="E359">
        <f t="shared" si="71"/>
        <v>4.4374999999999998E-2</v>
      </c>
      <c r="F359">
        <f t="shared" si="72"/>
        <v>90223.660179918268</v>
      </c>
      <c r="H359" s="1">
        <v>4.4374999999999998E-2</v>
      </c>
      <c r="I359" s="1">
        <f t="shared" si="79"/>
        <v>157.5</v>
      </c>
      <c r="J359" s="1">
        <f t="shared" si="80"/>
        <v>1</v>
      </c>
      <c r="K359" s="1">
        <f t="shared" si="81"/>
        <v>6.8843581830277216E-3</v>
      </c>
      <c r="L359" s="1">
        <f t="shared" si="82"/>
        <v>0.91</v>
      </c>
      <c r="M359" s="4">
        <f t="shared" si="73"/>
        <v>6.0986981180607788E-2</v>
      </c>
      <c r="N359" s="1">
        <f t="shared" si="74"/>
        <v>7.6221728149335064</v>
      </c>
      <c r="O359">
        <f>((-0.0000000008)*V359^3+(0.000003)*V359^2-0.004*V359+2.013)*('Exhaust Gas Math'!$E$10/(T359+'Exhaust Gas Math'!$E$10))+(357.45*V359^-1.004)*(T359/(T359+'Exhaust Gas Math'!$E$10))</f>
        <v>1.1107393455518197</v>
      </c>
      <c r="P359">
        <f t="shared" si="83"/>
        <v>-32.265599794402874</v>
      </c>
      <c r="Q359">
        <f t="shared" si="75"/>
        <v>4.3228904366889698E-4</v>
      </c>
      <c r="R359" s="4">
        <f t="shared" si="76"/>
        <v>4.7205833996301816E-4</v>
      </c>
      <c r="S359">
        <f t="shared" si="84"/>
        <v>3.8820125827633014E-4</v>
      </c>
      <c r="T359">
        <f>S359*'Exhaust Gas Math'!$C$14</f>
        <v>4.5990882633660361E-4</v>
      </c>
      <c r="U359">
        <f>(T359/'Exhaust Gas Math'!$B$14)+('Exhaust Gas Math'!$D$10)</f>
        <v>1.6315941025435883E-2</v>
      </c>
      <c r="V359">
        <f>('Exhaust Gas Math'!$E$10*((-0.000000001)*V358^3+(0.000002)*V358^2-0.0012*V358+1.3446)*$B$18+T359*'Exhaust Gas Math'!$D$14*$B$17)/('Exhaust Gas Math'!$E$10*((-0.000000001)*V358^3+(0.000002)*V358^2-0.0012*V358+1.3446)+T359*'Exhaust Gas Math'!$D$14)</f>
        <v>314.06911831209447</v>
      </c>
      <c r="W359">
        <f t="shared" si="77"/>
        <v>90255.925779712677</v>
      </c>
      <c r="X359">
        <f t="shared" si="78"/>
        <v>90223.660179918268</v>
      </c>
    </row>
    <row r="360" spans="3:24" x14ac:dyDescent="0.2">
      <c r="C360" s="1"/>
      <c r="D360" s="1"/>
      <c r="E360">
        <f t="shared" si="71"/>
        <v>4.4499999999999998E-2</v>
      </c>
      <c r="F360">
        <f t="shared" si="72"/>
        <v>90361.294652307333</v>
      </c>
      <c r="H360" s="1">
        <v>4.4499999999999998E-2</v>
      </c>
      <c r="I360" s="1">
        <f t="shared" si="79"/>
        <v>162</v>
      </c>
      <c r="J360" s="1">
        <f t="shared" si="80"/>
        <v>1</v>
      </c>
      <c r="K360" s="1">
        <f t="shared" si="81"/>
        <v>6.6813902206666002E-3</v>
      </c>
      <c r="L360" s="1">
        <f t="shared" si="82"/>
        <v>0.88</v>
      </c>
      <c r="M360" s="4">
        <f t="shared" si="73"/>
        <v>6.1848491566556335E-2</v>
      </c>
      <c r="N360" s="1">
        <f t="shared" si="74"/>
        <v>6.1549069927597841</v>
      </c>
      <c r="O360">
        <f>((-0.0000000008)*V360^3+(0.000003)*V360^2-0.004*V360+2.013)*('Exhaust Gas Math'!$E$10/(T360+'Exhaust Gas Math'!$E$10))+(357.45*V360^-1.004)*(T360/(T360+'Exhaust Gas Math'!$E$10))</f>
        <v>1.1116116325213328</v>
      </c>
      <c r="P360">
        <f t="shared" si="83"/>
        <v>-21.055525090462439</v>
      </c>
      <c r="Q360">
        <f t="shared" si="75"/>
        <v>4.3839561745961513E-4</v>
      </c>
      <c r="R360" s="4">
        <f t="shared" si="76"/>
        <v>4.781649137537363E-4</v>
      </c>
      <c r="S360">
        <f t="shared" si="84"/>
        <v>3.9423825425380273E-4</v>
      </c>
      <c r="T360">
        <f>S360*'Exhaust Gas Math'!$C$14</f>
        <v>4.6706096115174082E-4</v>
      </c>
      <c r="U360">
        <f>(T360/'Exhaust Gas Math'!$B$14)+('Exhaust Gas Math'!$D$10)</f>
        <v>1.6562821757749906E-2</v>
      </c>
      <c r="V360">
        <f>('Exhaust Gas Math'!$E$10*((-0.000000001)*V359^3+(0.000002)*V359^2-0.0012*V359+1.3446)*$B$18+T360*'Exhaust Gas Math'!$D$14*$B$17)/('Exhaust Gas Math'!$E$10*((-0.000000001)*V359^3+(0.000002)*V359^2-0.0012*V359+1.3446)+T360*'Exhaust Gas Math'!$D$14)</f>
        <v>313.82892535589696</v>
      </c>
      <c r="W360">
        <f t="shared" si="77"/>
        <v>90382.350177397791</v>
      </c>
      <c r="X360">
        <f t="shared" si="78"/>
        <v>90361.294652307333</v>
      </c>
    </row>
    <row r="361" spans="3:24" x14ac:dyDescent="0.2">
      <c r="C361" s="1"/>
      <c r="D361" s="1"/>
      <c r="E361">
        <f t="shared" si="71"/>
        <v>4.4624999999999998E-2</v>
      </c>
      <c r="F361">
        <f t="shared" si="72"/>
        <v>90433.394595332764</v>
      </c>
      <c r="H361" s="1">
        <v>4.4624999999999998E-2</v>
      </c>
      <c r="I361" s="1">
        <f t="shared" si="79"/>
        <v>166.5</v>
      </c>
      <c r="J361" s="1">
        <f t="shared" si="80"/>
        <v>1</v>
      </c>
      <c r="K361" s="1">
        <f t="shared" si="81"/>
        <v>6.4569410764224325E-3</v>
      </c>
      <c r="L361" s="1">
        <f t="shared" si="82"/>
        <v>0.85</v>
      </c>
      <c r="M361" s="4">
        <f t="shared" si="73"/>
        <v>6.2524126476606323E-2</v>
      </c>
      <c r="N361" s="1">
        <f t="shared" si="74"/>
        <v>4.6496941222613639</v>
      </c>
      <c r="O361">
        <f>((-0.0000000008)*V361^3+(0.000003)*V361^2-0.004*V361+2.013)*('Exhaust Gas Math'!$E$10/(T361+'Exhaust Gas Math'!$E$10))+(357.45*V361^-1.004)*(T361/(T361+'Exhaust Gas Math'!$E$10))</f>
        <v>1.1122560282131968</v>
      </c>
      <c r="P361">
        <f t="shared" si="83"/>
        <v>-12.023296040283997</v>
      </c>
      <c r="Q361">
        <f t="shared" si="75"/>
        <v>4.4318466527737627E-4</v>
      </c>
      <c r="R361" s="4">
        <f t="shared" si="76"/>
        <v>4.8295396157149739E-4</v>
      </c>
      <c r="S361">
        <f t="shared" si="84"/>
        <v>3.9881133325555499E-4</v>
      </c>
      <c r="T361">
        <f>S361*'Exhaust Gas Math'!$C$14</f>
        <v>4.7247876789914539E-4</v>
      </c>
      <c r="U361">
        <f>(T361/'Exhaust Gas Math'!$B$14)+('Exhaust Gas Math'!$D$10)</f>
        <v>1.6749836143231597E-2</v>
      </c>
      <c r="V361">
        <f>('Exhaust Gas Math'!$E$10*((-0.000000001)*V360^3+(0.000002)*V360^2-0.0012*V360+1.3446)*$B$18+T361*'Exhaust Gas Math'!$D$14*$B$17)/('Exhaust Gas Math'!$E$10*((-0.000000001)*V360^3+(0.000002)*V360^2-0.0012*V360+1.3446)+T361*'Exhaust Gas Math'!$D$14)</f>
        <v>313.65174048248394</v>
      </c>
      <c r="W361">
        <f t="shared" si="77"/>
        <v>90445.417891373043</v>
      </c>
      <c r="X361">
        <f t="shared" si="78"/>
        <v>90433.394595332764</v>
      </c>
    </row>
    <row r="362" spans="3:24" x14ac:dyDescent="0.2">
      <c r="C362" s="1"/>
      <c r="D362" s="1"/>
      <c r="E362">
        <f t="shared" si="71"/>
        <v>4.4749999999999998E-2</v>
      </c>
      <c r="F362">
        <f t="shared" si="72"/>
        <v>90460.430289969372</v>
      </c>
      <c r="H362" s="1">
        <v>4.4749999999999998E-2</v>
      </c>
      <c r="I362" s="1">
        <f t="shared" si="79"/>
        <v>171</v>
      </c>
      <c r="J362" s="1">
        <f t="shared" si="80"/>
        <v>1</v>
      </c>
      <c r="K362" s="1">
        <f t="shared" si="81"/>
        <v>6.2126840512096246E-3</v>
      </c>
      <c r="L362" s="1">
        <f t="shared" si="82"/>
        <v>0.82</v>
      </c>
      <c r="M362" s="4">
        <f t="shared" si="73"/>
        <v>6.3009720396865865E-2</v>
      </c>
      <c r="N362" s="1">
        <f t="shared" si="74"/>
        <v>3.1158143413190085</v>
      </c>
      <c r="O362">
        <f>((-0.0000000008)*V362^3+(0.000003)*V362^2-0.004*V362+2.013)*('Exhaust Gas Math'!$E$10/(T362+'Exhaust Gas Math'!$E$10))+(357.45*V362^-1.004)*(T362/(T362+'Exhaust Gas Math'!$E$10))</f>
        <v>1.1126947081650453</v>
      </c>
      <c r="P362">
        <f t="shared" si="83"/>
        <v>-5.4011864666158029</v>
      </c>
      <c r="Q362">
        <f t="shared" si="75"/>
        <v>4.4662666104986382E-4</v>
      </c>
      <c r="R362" s="4">
        <f t="shared" si="76"/>
        <v>4.8639595734398494E-4</v>
      </c>
      <c r="S362">
        <f t="shared" si="84"/>
        <v>4.0198210361620579E-4</v>
      </c>
      <c r="T362">
        <f>S362*'Exhaust Gas Math'!$C$14</f>
        <v>4.7623523505132496E-4</v>
      </c>
      <c r="U362">
        <f>(T362/'Exhaust Gas Math'!$B$14)+('Exhaust Gas Math'!$D$10)</f>
        <v>1.687950363208833E-2</v>
      </c>
      <c r="V362">
        <f>('Exhaust Gas Math'!$E$10*((-0.000000001)*V361^3+(0.000002)*V361^2-0.0012*V361+1.3446)*$B$18+T362*'Exhaust Gas Math'!$D$14*$B$17)/('Exhaust Gas Math'!$E$10*((-0.000000001)*V361^3+(0.000002)*V361^2-0.0012*V361+1.3446)+T362*'Exhaust Gas Math'!$D$14)</f>
        <v>313.53124470682809</v>
      </c>
      <c r="W362">
        <f t="shared" si="77"/>
        <v>90465.831476435982</v>
      </c>
      <c r="X362">
        <f t="shared" si="78"/>
        <v>90460.430289969372</v>
      </c>
    </row>
    <row r="363" spans="3:24" x14ac:dyDescent="0.2">
      <c r="C363" s="1"/>
      <c r="D363" s="1"/>
      <c r="E363">
        <f t="shared" si="71"/>
        <v>4.4874999999999998E-2</v>
      </c>
      <c r="F363">
        <f t="shared" si="72"/>
        <v>90457.324011923716</v>
      </c>
      <c r="H363" s="1">
        <v>4.4874999999999998E-2</v>
      </c>
      <c r="I363" s="1">
        <f t="shared" si="79"/>
        <v>175.5</v>
      </c>
      <c r="J363" s="1">
        <f t="shared" si="80"/>
        <v>1</v>
      </c>
      <c r="K363" s="1">
        <f t="shared" si="81"/>
        <v>5.9504401165672563E-3</v>
      </c>
      <c r="L363" s="1">
        <f t="shared" si="82"/>
        <v>0.78</v>
      </c>
      <c r="M363" s="4">
        <f t="shared" si="73"/>
        <v>6.3302279479340154E-2</v>
      </c>
      <c r="N363" s="1">
        <f t="shared" si="74"/>
        <v>1.5627245288490115</v>
      </c>
      <c r="O363">
        <f>((-0.0000000008)*V363^3+(0.000003)*V363^2-0.004*V363+2.013)*('Exhaust Gas Math'!$E$10/(T363+'Exhaust Gas Math'!$E$10))+(357.45*V363^-1.004)*(T363/(T363+'Exhaust Gas Math'!$E$10))</f>
        <v>1.1129430085409939</v>
      </c>
      <c r="P363">
        <f t="shared" si="83"/>
        <v>-1.3589634862337843</v>
      </c>
      <c r="Q363">
        <f t="shared" si="75"/>
        <v>4.4870038372856028E-4</v>
      </c>
      <c r="R363" s="4">
        <f t="shared" si="76"/>
        <v>4.8846968002268145E-4</v>
      </c>
      <c r="S363">
        <f t="shared" si="84"/>
        <v>4.0379923314091796E-4</v>
      </c>
      <c r="T363">
        <f>S363*'Exhaust Gas Math'!$C$14</f>
        <v>4.7838802020901003E-4</v>
      </c>
      <c r="U363">
        <f>(T363/'Exhaust Gas Math'!$B$14)+('Exhaust Gas Math'!$D$10)</f>
        <v>1.6953814476330136E-2</v>
      </c>
      <c r="V363">
        <f>('Exhaust Gas Math'!$E$10*((-0.000000001)*V362^3+(0.000002)*V362^2-0.0012*V362+1.3446)*$B$18+T363*'Exhaust Gas Math'!$D$14*$B$17)/('Exhaust Gas Math'!$E$10*((-0.000000001)*V362^3+(0.000002)*V362^2-0.0012*V362+1.3446)+T363*'Exhaust Gas Math'!$D$14)</f>
        <v>313.46308810009543</v>
      </c>
      <c r="W363">
        <f t="shared" si="77"/>
        <v>90458.682975409945</v>
      </c>
      <c r="X363">
        <f t="shared" si="78"/>
        <v>90457.324011923716</v>
      </c>
    </row>
    <row r="364" spans="3:24" x14ac:dyDescent="0.2">
      <c r="C364" s="1"/>
      <c r="D364" s="1"/>
      <c r="E364">
        <f t="shared" si="71"/>
        <v>4.4999999999999998E-2</v>
      </c>
      <c r="F364">
        <f t="shared" si="72"/>
        <v>90451.501084031945</v>
      </c>
      <c r="H364" s="1">
        <v>4.4999999999999998E-2</v>
      </c>
      <c r="I364" s="1">
        <f t="shared" si="79"/>
        <v>180</v>
      </c>
      <c r="J364" s="1">
        <f t="shared" si="80"/>
        <v>1</v>
      </c>
      <c r="K364" s="1">
        <f t="shared" si="81"/>
        <v>5.6721643390522155E-3</v>
      </c>
      <c r="L364" s="1">
        <f t="shared" si="82"/>
        <v>0.75</v>
      </c>
      <c r="M364" s="4">
        <f t="shared" si="73"/>
        <v>6.3399999999999998E-2</v>
      </c>
      <c r="N364" s="1">
        <f t="shared" si="74"/>
        <v>2.1961922601650486E-14</v>
      </c>
      <c r="O364">
        <f>((-0.0000000008)*V364^3+(0.000003)*V364^2-0.004*V364+2.013)*('Exhaust Gas Math'!$E$10/(T364+'Exhaust Gas Math'!$E$10))+(357.45*V364^-1.004)*(T364/(T364+'Exhaust Gas Math'!$E$10))</f>
        <v>1.113021979584089</v>
      </c>
      <c r="P364">
        <f t="shared" si="83"/>
        <v>-2.6841974434975844E-28</v>
      </c>
      <c r="Q364">
        <f t="shared" si="75"/>
        <v>4.4939304812356896E-4</v>
      </c>
      <c r="R364" s="4">
        <f t="shared" si="76"/>
        <v>4.8916234441769013E-4</v>
      </c>
      <c r="S364">
        <f t="shared" si="84"/>
        <v>4.0438284583890527E-4</v>
      </c>
      <c r="T364">
        <f>S364*'Exhaust Gas Math'!$C$14</f>
        <v>4.7907943638874695E-4</v>
      </c>
      <c r="U364">
        <f>(T364/'Exhaust Gas Math'!$B$14)+('Exhaust Gas Math'!$D$10)</f>
        <v>1.697768110317642E-2</v>
      </c>
      <c r="V364">
        <f>('Exhaust Gas Math'!$E$10*((-0.000000001)*V363^3+(0.000002)*V363^2-0.0012*V363+1.3446)*$B$18+T364*'Exhaust Gas Math'!$D$14*$B$17)/('Exhaust Gas Math'!$E$10*((-0.000000001)*V363^3+(0.000002)*V363^2-0.0012*V363+1.3446)+T364*'Exhaust Gas Math'!$D$14)</f>
        <v>313.44142035322955</v>
      </c>
      <c r="W364">
        <f t="shared" si="77"/>
        <v>90451.501084031945</v>
      </c>
      <c r="X364">
        <f t="shared" si="78"/>
        <v>90451.501084031945</v>
      </c>
    </row>
    <row r="365" spans="3:24" x14ac:dyDescent="0.2">
      <c r="C365" s="1"/>
      <c r="D365" s="1"/>
      <c r="E365">
        <f t="shared" si="71"/>
        <v>4.5124999999999998E-2</v>
      </c>
      <c r="F365">
        <f t="shared" si="72"/>
        <v>90466.57970271763</v>
      </c>
      <c r="H365" s="1">
        <v>4.5124999999999998E-2</v>
      </c>
      <c r="I365" s="1">
        <f t="shared" si="79"/>
        <v>184.5</v>
      </c>
      <c r="J365" s="1">
        <f t="shared" si="80"/>
        <v>1</v>
      </c>
      <c r="K365" s="1">
        <f t="shared" si="81"/>
        <v>5.3799313049345491E-3</v>
      </c>
      <c r="L365" s="1">
        <f t="shared" si="82"/>
        <v>0.71</v>
      </c>
      <c r="M365" s="4">
        <f t="shared" si="73"/>
        <v>6.3302279479340168E-2</v>
      </c>
      <c r="N365" s="1">
        <f t="shared" si="74"/>
        <v>-1.5627245288489677</v>
      </c>
      <c r="O365">
        <f>((-0.0000000008)*V365^3+(0.000003)*V365^2-0.004*V365+2.013)*('Exhaust Gas Math'!$E$10/(T365+'Exhaust Gas Math'!$E$10))+(357.45*V365^-1.004)*(T365/(T365+'Exhaust Gas Math'!$E$10))</f>
        <v>1.112946240691099</v>
      </c>
      <c r="P365">
        <f t="shared" si="83"/>
        <v>1.3589674328634469</v>
      </c>
      <c r="Q365">
        <f t="shared" si="75"/>
        <v>4.4870038372856038E-4</v>
      </c>
      <c r="R365" s="4">
        <f t="shared" si="76"/>
        <v>4.8846968002268156E-4</v>
      </c>
      <c r="S365">
        <f t="shared" si="84"/>
        <v>4.0383035915147737E-4</v>
      </c>
      <c r="T365">
        <f>S365*'Exhaust Gas Math'!$C$14</f>
        <v>4.7842489573859612E-4</v>
      </c>
      <c r="U365">
        <f>(T365/'Exhaust Gas Math'!$B$14)+('Exhaust Gas Math'!$D$10)</f>
        <v>1.6955087363095273E-2</v>
      </c>
      <c r="V365">
        <f>('Exhaust Gas Math'!$E$10*((-0.000000001)*V364^3+(0.000002)*V364^2-0.0012*V364+1.3446)*$B$18+T365*'Exhaust Gas Math'!$D$14*$B$17)/('Exhaust Gas Math'!$E$10*((-0.000000001)*V364^3+(0.000002)*V364^2-0.0012*V364+1.3446)+T365*'Exhaust Gas Math'!$D$14)</f>
        <v>313.4622085160708</v>
      </c>
      <c r="W365">
        <f t="shared" si="77"/>
        <v>90465.220735284762</v>
      </c>
      <c r="X365">
        <f t="shared" si="78"/>
        <v>90466.57970271763</v>
      </c>
    </row>
    <row r="366" spans="3:24" x14ac:dyDescent="0.2">
      <c r="C366" s="1"/>
      <c r="D366" s="1"/>
      <c r="E366">
        <f t="shared" si="71"/>
        <v>4.5249999999999999E-2</v>
      </c>
      <c r="F366">
        <f t="shared" si="72"/>
        <v>90531.256117242752</v>
      </c>
      <c r="H366" s="1">
        <v>4.5249999999999999E-2</v>
      </c>
      <c r="I366" s="1">
        <f t="shared" si="79"/>
        <v>189</v>
      </c>
      <c r="J366" s="1">
        <f t="shared" si="80"/>
        <v>1</v>
      </c>
      <c r="K366" s="1">
        <f t="shared" si="81"/>
        <v>5.0759196538560161E-3</v>
      </c>
      <c r="L366" s="1">
        <f t="shared" si="82"/>
        <v>0.67</v>
      </c>
      <c r="M366" s="4">
        <f t="shared" si="73"/>
        <v>6.3009720396865865E-2</v>
      </c>
      <c r="N366" s="1">
        <f t="shared" si="74"/>
        <v>-3.1158143413189645</v>
      </c>
      <c r="O366">
        <f>((-0.0000000008)*V366^3+(0.000003)*V366^2-0.004*V366+2.013)*('Exhaust Gas Math'!$E$10/(T366+'Exhaust Gas Math'!$E$10))+(357.45*V366^-1.004)*(T366/(T366+'Exhaust Gas Math'!$E$10))</f>
        <v>1.1127321631549192</v>
      </c>
      <c r="P366">
        <f t="shared" si="83"/>
        <v>5.4013682787361992</v>
      </c>
      <c r="Q366">
        <f t="shared" si="75"/>
        <v>4.4662666104986382E-4</v>
      </c>
      <c r="R366" s="4">
        <f t="shared" si="76"/>
        <v>4.8639595734398494E-4</v>
      </c>
      <c r="S366">
        <f t="shared" si="84"/>
        <v>4.0226949148281427E-4</v>
      </c>
      <c r="T366">
        <f>S366*'Exhaust Gas Math'!$C$14</f>
        <v>4.7657570848776392E-4</v>
      </c>
      <c r="U366">
        <f>(T366/'Exhaust Gas Math'!$B$14)+('Exhaust Gas Math'!$D$10)</f>
        <v>1.6891256253297821E-2</v>
      </c>
      <c r="V366">
        <f>('Exhaust Gas Math'!$E$10*((-0.000000001)*V365^3+(0.000002)*V365^2-0.0012*V365+1.3446)*$B$18+T366*'Exhaust Gas Math'!$D$14*$B$17)/('Exhaust Gas Math'!$E$10*((-0.000000001)*V365^3+(0.000002)*V365^2-0.0012*V365+1.3446)+T366*'Exhaust Gas Math'!$D$14)</f>
        <v>313.52097595685234</v>
      </c>
      <c r="W366">
        <f t="shared" si="77"/>
        <v>90525.854748964019</v>
      </c>
      <c r="X366">
        <f t="shared" si="78"/>
        <v>90531.256117242752</v>
      </c>
    </row>
    <row r="367" spans="3:24" x14ac:dyDescent="0.2">
      <c r="C367" s="1"/>
      <c r="D367" s="1"/>
      <c r="E367">
        <f t="shared" si="71"/>
        <v>4.5374999999999999E-2</v>
      </c>
      <c r="F367">
        <f t="shared" si="72"/>
        <v>90672.088092322825</v>
      </c>
      <c r="H367" s="1">
        <v>4.5374999999999999E-2</v>
      </c>
      <c r="I367" s="1">
        <f t="shared" si="79"/>
        <v>193.5</v>
      </c>
      <c r="J367" s="1">
        <f t="shared" si="80"/>
        <v>1</v>
      </c>
      <c r="K367" s="1">
        <f t="shared" si="81"/>
        <v>4.7623958367556648E-3</v>
      </c>
      <c r="L367" s="1">
        <f t="shared" si="82"/>
        <v>0.63</v>
      </c>
      <c r="M367" s="4">
        <f t="shared" si="73"/>
        <v>6.2524126476606351E-2</v>
      </c>
      <c r="N367" s="1">
        <f t="shared" si="74"/>
        <v>-4.6496941222613213</v>
      </c>
      <c r="O367">
        <f>((-0.0000000008)*V367^3+(0.000003)*V367^2-0.004*V367+2.013)*('Exhaust Gas Math'!$E$10/(T367+'Exhaust Gas Math'!$E$10))+(357.45*V367^-1.004)*(T367/(T367+'Exhaust Gas Math'!$E$10))</f>
        <v>1.1123952524261873</v>
      </c>
      <c r="P367">
        <f t="shared" si="83"/>
        <v>12.024801030039999</v>
      </c>
      <c r="Q367">
        <f t="shared" si="75"/>
        <v>4.4318466527737649E-4</v>
      </c>
      <c r="R367" s="4">
        <f t="shared" si="76"/>
        <v>4.8295396157149761E-4</v>
      </c>
      <c r="S367">
        <f t="shared" si="84"/>
        <v>3.9983341181548513E-4</v>
      </c>
      <c r="T367">
        <f>S367*'Exhaust Gas Math'!$C$14</f>
        <v>4.7368964226108959E-4</v>
      </c>
      <c r="U367">
        <f>(T367/'Exhaust Gas Math'!$B$14)+('Exhaust Gas Math'!$D$10)</f>
        <v>1.6791633670395704E-2</v>
      </c>
      <c r="V367">
        <f>('Exhaust Gas Math'!$E$10*((-0.000000001)*V366^3+(0.000002)*V366^2-0.0012*V366+1.3446)*$B$18+T367*'Exhaust Gas Math'!$D$14*$B$17)/('Exhaust Gas Math'!$E$10*((-0.000000001)*V366^3+(0.000002)*V366^2-0.0012*V366+1.3446)+T367*'Exhaust Gas Math'!$D$14)</f>
        <v>313.61350906251897</v>
      </c>
      <c r="W367">
        <f t="shared" si="77"/>
        <v>90660.063291292783</v>
      </c>
      <c r="X367">
        <f t="shared" si="78"/>
        <v>90672.088092322825</v>
      </c>
    </row>
    <row r="368" spans="3:24" x14ac:dyDescent="0.2">
      <c r="C368" s="1"/>
      <c r="D368" s="1"/>
      <c r="E368">
        <f t="shared" si="71"/>
        <v>4.5499999999999999E-2</v>
      </c>
      <c r="F368">
        <f t="shared" si="72"/>
        <v>90916.650937137238</v>
      </c>
      <c r="H368" s="1">
        <v>4.5499999999999999E-2</v>
      </c>
      <c r="I368" s="1">
        <f t="shared" si="79"/>
        <v>198</v>
      </c>
      <c r="J368" s="1">
        <f t="shared" si="80"/>
        <v>1</v>
      </c>
      <c r="K368" s="1">
        <f t="shared" si="81"/>
        <v>4.4416972191494448E-3</v>
      </c>
      <c r="L368" s="1">
        <f t="shared" si="82"/>
        <v>0.59</v>
      </c>
      <c r="M368" s="4">
        <f t="shared" si="73"/>
        <v>6.1848491566556363E-2</v>
      </c>
      <c r="N368" s="1">
        <f t="shared" si="74"/>
        <v>-6.1549069927597415</v>
      </c>
      <c r="O368">
        <f>((-0.0000000008)*V368^3+(0.000003)*V368^2-0.004*V368+2.013)*('Exhaust Gas Math'!$E$10/(T368+'Exhaust Gas Math'!$E$10))+(357.45*V368^-1.004)*(T368/(T368+'Exhaust Gas Math'!$E$10))</f>
        <v>1.1119506787801878</v>
      </c>
      <c r="P368">
        <f t="shared" si="83"/>
        <v>21.061947114846649</v>
      </c>
      <c r="Q368">
        <f t="shared" si="75"/>
        <v>4.3839561745961534E-4</v>
      </c>
      <c r="R368" s="4">
        <f t="shared" si="76"/>
        <v>4.7816491375373652E-4</v>
      </c>
      <c r="S368">
        <f t="shared" si="84"/>
        <v>3.9665915697897474E-4</v>
      </c>
      <c r="T368">
        <f>S368*'Exhaust Gas Math'!$C$14</f>
        <v>4.6992904698936168E-4</v>
      </c>
      <c r="U368">
        <f>(T368/'Exhaust Gas Math'!$B$14)+('Exhaust Gas Math'!$D$10)</f>
        <v>1.6661823685179E-2</v>
      </c>
      <c r="V368">
        <f>('Exhaust Gas Math'!$E$10*((-0.000000001)*V367^3+(0.000002)*V367^2-0.0012*V367+1.3446)*$B$18+T368*'Exhaust Gas Math'!$D$14*$B$17)/('Exhaust Gas Math'!$E$10*((-0.000000001)*V367^3+(0.000002)*V367^2-0.0012*V367+1.3446)+T368*'Exhaust Gas Math'!$D$14)</f>
        <v>313.73570122883439</v>
      </c>
      <c r="W368">
        <f t="shared" si="77"/>
        <v>90895.588990022385</v>
      </c>
      <c r="X368">
        <f t="shared" si="78"/>
        <v>90916.650937137238</v>
      </c>
    </row>
    <row r="369" spans="3:24" x14ac:dyDescent="0.2">
      <c r="C369" s="1"/>
      <c r="D369" s="1"/>
      <c r="E369">
        <f t="shared" si="71"/>
        <v>4.5624999999999999E-2</v>
      </c>
      <c r="F369">
        <f t="shared" si="72"/>
        <v>91308.727662719975</v>
      </c>
      <c r="H369" s="1">
        <v>4.5624999999999999E-2</v>
      </c>
      <c r="I369" s="1">
        <f t="shared" si="79"/>
        <v>202.5</v>
      </c>
      <c r="J369" s="1">
        <f t="shared" si="80"/>
        <v>1</v>
      </c>
      <c r="K369" s="1">
        <f t="shared" si="81"/>
        <v>4.116214655731398E-3</v>
      </c>
      <c r="L369" s="1">
        <f t="shared" si="82"/>
        <v>0.54</v>
      </c>
      <c r="M369" s="4">
        <f t="shared" si="73"/>
        <v>6.0986981180607774E-2</v>
      </c>
      <c r="N369" s="1">
        <f t="shared" si="74"/>
        <v>-7.6221728149335313</v>
      </c>
      <c r="O369">
        <f>((-0.0000000008)*V369^3+(0.000003)*V369^2-0.004*V369+2.013)*('Exhaust Gas Math'!$E$10/(T369+'Exhaust Gas Math'!$E$10))+(357.45*V369^-1.004)*(T369/(T369+'Exhaust Gas Math'!$E$10))</f>
        <v>1.1114235866974371</v>
      </c>
      <c r="P369">
        <f t="shared" si="83"/>
        <v>32.285476150683941</v>
      </c>
      <c r="Q369">
        <f t="shared" si="75"/>
        <v>4.3228904366889688E-4</v>
      </c>
      <c r="R369" s="4">
        <f t="shared" si="76"/>
        <v>4.7205833996301805E-4</v>
      </c>
      <c r="S369">
        <f t="shared" si="84"/>
        <v>3.9295463672007092E-4</v>
      </c>
      <c r="T369">
        <f>S369*'Exhaust Gas Math'!$C$14</f>
        <v>4.6554023698916366E-4</v>
      </c>
      <c r="U369">
        <f>(T369/'Exhaust Gas Math'!$B$14)+('Exhaust Gas Math'!$D$10)</f>
        <v>1.6510328690349935E-2</v>
      </c>
      <c r="V369">
        <f>('Exhaust Gas Math'!$E$10*((-0.000000001)*V368^3+(0.000002)*V368^2-0.0012*V368+1.3446)*$B$18+T369*'Exhaust Gas Math'!$D$14*$B$17)/('Exhaust Gas Math'!$E$10*((-0.000000001)*V368^3+(0.000002)*V368^2-0.0012*V368+1.3446)+T369*'Exhaust Gas Math'!$D$14)</f>
        <v>313.88070631697144</v>
      </c>
      <c r="W369">
        <f t="shared" si="77"/>
        <v>91276.442186569286</v>
      </c>
      <c r="X369">
        <f t="shared" si="78"/>
        <v>91308.727662719975</v>
      </c>
    </row>
    <row r="370" spans="3:24" x14ac:dyDescent="0.2">
      <c r="C370" s="1"/>
      <c r="D370" s="1"/>
      <c r="E370">
        <f t="shared" si="71"/>
        <v>4.5749999999999999E-2</v>
      </c>
      <c r="F370">
        <f t="shared" si="72"/>
        <v>91868.26965141164</v>
      </c>
      <c r="H370" s="1">
        <v>4.5749999999999999E-2</v>
      </c>
      <c r="I370" s="1">
        <f t="shared" si="79"/>
        <v>207</v>
      </c>
      <c r="J370" s="1">
        <f t="shared" si="80"/>
        <v>1</v>
      </c>
      <c r="K370" s="1">
        <f t="shared" si="81"/>
        <v>3.7883746662052457E-3</v>
      </c>
      <c r="L370" s="1">
        <f t="shared" si="82"/>
        <v>0.5</v>
      </c>
      <c r="M370" s="4">
        <f t="shared" si="73"/>
        <v>5.9944906816771289E-2</v>
      </c>
      <c r="N370" s="1">
        <f t="shared" si="74"/>
        <v>-9.0424454070735276</v>
      </c>
      <c r="O370">
        <f>((-0.0000000008)*V370^3+(0.000003)*V370^2-0.004*V370+2.013)*('Exhaust Gas Math'!$E$10/(T370+'Exhaust Gas Math'!$E$10))+(357.45*V370^-1.004)*(T370/(T370+'Exhaust Gas Math'!$E$10))</f>
        <v>1.1108223011619156</v>
      </c>
      <c r="P370">
        <f t="shared" si="83"/>
        <v>45.41364757560698</v>
      </c>
      <c r="Q370">
        <f t="shared" si="75"/>
        <v>4.2490259296328324E-4</v>
      </c>
      <c r="R370" s="4">
        <f t="shared" si="76"/>
        <v>4.6467188925740442E-4</v>
      </c>
      <c r="S370">
        <f t="shared" si="84"/>
        <v>3.888056082671221E-4</v>
      </c>
      <c r="T370">
        <f>S370*'Exhaust Gas Math'!$C$14</f>
        <v>4.6062481035014286E-4</v>
      </c>
      <c r="U370">
        <f>(T370/'Exhaust Gas Math'!$B$14)+('Exhaust Gas Math'!$D$10)</f>
        <v>1.6340655696251875E-2</v>
      </c>
      <c r="V370">
        <f>('Exhaust Gas Math'!$E$10*((-0.000000001)*V369^3+(0.000002)*V369^2-0.0012*V369+1.3446)*$B$18+T370*'Exhaust Gas Math'!$D$14*$B$17)/('Exhaust Gas Math'!$E$10*((-0.000000001)*V369^3+(0.000002)*V369^2-0.0012*V369+1.3446)+T370*'Exhaust Gas Math'!$D$14)</f>
        <v>314.04629904111738</v>
      </c>
      <c r="W370">
        <f t="shared" si="77"/>
        <v>91822.85600383603</v>
      </c>
      <c r="X370">
        <f t="shared" si="78"/>
        <v>91868.26965141164</v>
      </c>
    </row>
    <row r="371" spans="3:24" x14ac:dyDescent="0.2">
      <c r="C371" s="1"/>
      <c r="D371" s="1"/>
      <c r="E371">
        <f t="shared" si="71"/>
        <v>4.5874999999999999E-2</v>
      </c>
      <c r="F371">
        <f t="shared" si="72"/>
        <v>92629.131249506332</v>
      </c>
      <c r="H371" s="1">
        <v>4.5874999999999999E-2</v>
      </c>
      <c r="I371" s="1">
        <f t="shared" si="79"/>
        <v>211.5</v>
      </c>
      <c r="J371" s="1">
        <f t="shared" si="80"/>
        <v>1</v>
      </c>
      <c r="K371" s="1">
        <f t="shared" si="81"/>
        <v>3.4606213452281513E-3</v>
      </c>
      <c r="L371" s="1">
        <f t="shared" si="82"/>
        <v>0.46</v>
      </c>
      <c r="M371" s="4">
        <f t="shared" si="73"/>
        <v>5.8728693210024746E-2</v>
      </c>
      <c r="N371" s="1">
        <f t="shared" si="74"/>
        <v>-10.406968316360755</v>
      </c>
      <c r="O371">
        <f>((-0.0000000008)*V371^3+(0.000003)*V371^2-0.004*V371+2.013)*('Exhaust Gas Math'!$E$10/(T371+'Exhaust Gas Math'!$E$10))+(357.45*V371^-1.004)*(T371/(T371+'Exhaust Gas Math'!$E$10))</f>
        <v>1.1101634206715312</v>
      </c>
      <c r="P371">
        <f t="shared" si="83"/>
        <v>60.118118830504038</v>
      </c>
      <c r="Q371">
        <f t="shared" si="75"/>
        <v>4.1628180526761779E-4</v>
      </c>
      <c r="R371" s="4">
        <f t="shared" si="76"/>
        <v>4.5605110156173891E-4</v>
      </c>
      <c r="S371">
        <f t="shared" si="84"/>
        <v>3.843506320853618E-4</v>
      </c>
      <c r="T371">
        <f>S371*'Exhaust Gas Math'!$C$14</f>
        <v>4.5534692208103151E-4</v>
      </c>
      <c r="U371">
        <f>(T371/'Exhaust Gas Math'!$B$14)+('Exhaust Gas Math'!$D$10)</f>
        <v>1.6158471082199016E-2</v>
      </c>
      <c r="V371">
        <f>('Exhaust Gas Math'!$E$10*((-0.000000001)*V370^3+(0.000002)*V370^2-0.0012*V370+1.3446)*$B$18+T371*'Exhaust Gas Math'!$D$14*$B$17)/('Exhaust Gas Math'!$E$10*((-0.000000001)*V370^3+(0.000002)*V370^2-0.0012*V370+1.3446)+T371*'Exhaust Gas Math'!$D$14)</f>
        <v>314.22796991515912</v>
      </c>
      <c r="W371">
        <f t="shared" si="77"/>
        <v>92569.013130675827</v>
      </c>
      <c r="X371">
        <f t="shared" si="78"/>
        <v>92629.131249506332</v>
      </c>
    </row>
    <row r="372" spans="3:24" x14ac:dyDescent="0.2">
      <c r="C372" s="1"/>
      <c r="D372" s="1"/>
      <c r="E372">
        <f t="shared" si="71"/>
        <v>4.5999999999999999E-2</v>
      </c>
      <c r="F372">
        <f t="shared" si="72"/>
        <v>93653.447087895562</v>
      </c>
      <c r="H372" s="1">
        <v>4.5999999999999999E-2</v>
      </c>
      <c r="I372" s="1">
        <f t="shared" si="79"/>
        <v>216</v>
      </c>
      <c r="J372" s="1">
        <f t="shared" si="80"/>
        <v>1</v>
      </c>
      <c r="K372" s="1">
        <f t="shared" si="81"/>
        <v>3.1353981413306839E-3</v>
      </c>
      <c r="L372" s="1">
        <f t="shared" si="82"/>
        <v>0.41</v>
      </c>
      <c r="M372" s="4">
        <f t="shared" si="73"/>
        <v>5.7345838721685853E-2</v>
      </c>
      <c r="N372" s="1">
        <f t="shared" si="74"/>
        <v>-11.707328805309478</v>
      </c>
      <c r="O372">
        <f>((-0.0000000008)*V372^3+(0.000003)*V372^2-0.004*V372+2.013)*('Exhaust Gas Math'!$E$10/(T372+'Exhaust Gas Math'!$E$10))+(357.45*V372^-1.004)*(T372/(T372+'Exhaust Gas Math'!$E$10))</f>
        <v>1.1094812802349876</v>
      </c>
      <c r="P372">
        <f t="shared" si="83"/>
        <v>76.033610737452108</v>
      </c>
      <c r="Q372">
        <f t="shared" si="75"/>
        <v>4.0647983060474753E-4</v>
      </c>
      <c r="R372" s="4">
        <f t="shared" si="76"/>
        <v>4.4624912689886871E-4</v>
      </c>
      <c r="S372">
        <f t="shared" si="84"/>
        <v>3.7983583706653796E-4</v>
      </c>
      <c r="T372">
        <f>S372*'Exhaust Gas Math'!$C$14</f>
        <v>4.4999816538849241E-4</v>
      </c>
      <c r="U372">
        <f>(T372/'Exhaust Gas Math'!$B$14)+('Exhaust Gas Math'!$D$10)</f>
        <v>1.5973840198783791E-2</v>
      </c>
      <c r="V372">
        <f>('Exhaust Gas Math'!$E$10*((-0.000000001)*V371^3+(0.000002)*V371^2-0.0012*V371+1.3446)*$B$18+T372*'Exhaust Gas Math'!$D$14*$B$17)/('Exhaust Gas Math'!$E$10*((-0.000000001)*V371^3+(0.000002)*V371^2-0.0012*V371+1.3446)+T372*'Exhaust Gas Math'!$D$14)</f>
        <v>314.41629299069012</v>
      </c>
      <c r="W372">
        <f t="shared" si="77"/>
        <v>93577.413477158116</v>
      </c>
      <c r="X372">
        <f t="shared" si="78"/>
        <v>93653.447087895562</v>
      </c>
    </row>
    <row r="373" spans="3:24" x14ac:dyDescent="0.2">
      <c r="C373" s="1"/>
      <c r="D373" s="1"/>
      <c r="E373">
        <f t="shared" si="71"/>
        <v>4.6124999999999999E-2</v>
      </c>
      <c r="F373">
        <f t="shared" si="72"/>
        <v>94961.598401311378</v>
      </c>
      <c r="H373" s="1">
        <v>4.6124999999999999E-2</v>
      </c>
      <c r="I373" s="1">
        <f t="shared" si="79"/>
        <v>220.5</v>
      </c>
      <c r="J373" s="1">
        <f t="shared" si="80"/>
        <v>1</v>
      </c>
      <c r="K373" s="1">
        <f t="shared" si="81"/>
        <v>2.815129640653721E-3</v>
      </c>
      <c r="L373" s="1">
        <f t="shared" si="82"/>
        <v>0.37</v>
      </c>
      <c r="M373" s="4">
        <f t="shared" si="73"/>
        <v>5.5804869109520996E-2</v>
      </c>
      <c r="N373" s="1">
        <f t="shared" si="74"/>
        <v>-12.935509719091586</v>
      </c>
      <c r="O373">
        <f>((-0.0000000008)*V373^3+(0.000003)*V373^2-0.004*V373+2.013)*('Exhaust Gas Math'!$E$10/(T373+'Exhaust Gas Math'!$E$10))+(357.45*V373^-1.004)*(T373/(T373+'Exhaust Gas Math'!$E$10))</f>
        <v>1.1087800825321703</v>
      </c>
      <c r="P373">
        <f t="shared" si="83"/>
        <v>92.76465067327031</v>
      </c>
      <c r="Q373">
        <f t="shared" si="75"/>
        <v>3.9555710140795641E-4</v>
      </c>
      <c r="R373" s="4">
        <f t="shared" si="76"/>
        <v>4.3532639770207753E-4</v>
      </c>
      <c r="S373">
        <f t="shared" si="84"/>
        <v>3.7529565263150129E-4</v>
      </c>
      <c r="T373">
        <f>S373*'Exhaust Gas Math'!$C$14</f>
        <v>4.4461932941011159E-4</v>
      </c>
      <c r="U373">
        <f>(T373/'Exhaust Gas Math'!$B$14)+('Exhaust Gas Math'!$D$10)</f>
        <v>1.5788171024521423E-2</v>
      </c>
      <c r="V373">
        <f>('Exhaust Gas Math'!$E$10*((-0.000000001)*V372^3+(0.000002)*V372^2-0.0012*V372+1.3446)*$B$18+T373*'Exhaust Gas Math'!$D$14*$B$17)/('Exhaust Gas Math'!$E$10*((-0.000000001)*V372^3+(0.000002)*V372^2-0.0012*V372+1.3446)+T373*'Exhaust Gas Math'!$D$14)</f>
        <v>314.61013183422045</v>
      </c>
      <c r="W373">
        <f t="shared" si="77"/>
        <v>94868.833750638107</v>
      </c>
      <c r="X373">
        <f t="shared" si="78"/>
        <v>94961.598401311378</v>
      </c>
    </row>
    <row r="374" spans="3:24" x14ac:dyDescent="0.2">
      <c r="C374" s="1"/>
      <c r="D374" s="1"/>
      <c r="E374">
        <f t="shared" si="71"/>
        <v>4.6249999999999999E-2</v>
      </c>
      <c r="F374">
        <f t="shared" si="72"/>
        <v>96600.065575741595</v>
      </c>
      <c r="H374" s="1">
        <v>4.6249999999999999E-2</v>
      </c>
      <c r="I374" s="1">
        <f t="shared" si="79"/>
        <v>225</v>
      </c>
      <c r="J374" s="1">
        <f t="shared" si="80"/>
        <v>1</v>
      </c>
      <c r="K374" s="1">
        <f t="shared" si="81"/>
        <v>2.5022034913072463E-3</v>
      </c>
      <c r="L374" s="1">
        <f t="shared" si="82"/>
        <v>0.33</v>
      </c>
      <c r="M374" s="4">
        <f t="shared" si="73"/>
        <v>5.4115284963613564E-2</v>
      </c>
      <c r="N374" s="1">
        <f t="shared" si="74"/>
        <v>-14.083938913962017</v>
      </c>
      <c r="O374">
        <f>((-0.0000000008)*V374^3+(0.000003)*V374^2-0.004*V374+2.013)*('Exhaust Gas Math'!$E$10/(T374+'Exhaust Gas Math'!$E$10))+(357.45*V374^-1.004)*(T374/(T374+'Exhaust Gas Math'!$E$10))</f>
        <v>1.1080791690388438</v>
      </c>
      <c r="P374">
        <f t="shared" si="83"/>
        <v>109.89781565383927</v>
      </c>
      <c r="Q374">
        <f t="shared" si="75"/>
        <v>3.8358095993491857E-4</v>
      </c>
      <c r="R374" s="4">
        <f t="shared" si="76"/>
        <v>4.2335025622903969E-4</v>
      </c>
      <c r="S374">
        <f t="shared" si="84"/>
        <v>3.7085577027830681E-4</v>
      </c>
      <c r="T374">
        <f>S374*'Exhaust Gas Math'!$C$14</f>
        <v>4.3935932306392718E-4</v>
      </c>
      <c r="U374">
        <f>(T374/'Exhaust Gas Math'!$B$14)+('Exhaust Gas Math'!$D$10)</f>
        <v>1.5606603667041807E-2</v>
      </c>
      <c r="V374">
        <f>('Exhaust Gas Math'!$E$10*((-0.000000001)*V373^3+(0.000002)*V373^2-0.0012*V373+1.3446)*$B$18+T374*'Exhaust Gas Math'!$D$14*$B$17)/('Exhaust Gas Math'!$E$10*((-0.000000001)*V373^3+(0.000002)*V373^2-0.0012*V373+1.3446)+T374*'Exhaust Gas Math'!$D$14)</f>
        <v>314.80415008694621</v>
      </c>
      <c r="W374">
        <f t="shared" si="77"/>
        <v>96490.167760087759</v>
      </c>
      <c r="X374">
        <f t="shared" si="78"/>
        <v>96600.065575741595</v>
      </c>
    </row>
    <row r="375" spans="3:24" x14ac:dyDescent="0.2">
      <c r="C375" s="1"/>
      <c r="D375" s="1"/>
      <c r="E375">
        <f t="shared" si="71"/>
        <v>4.6375E-2</v>
      </c>
      <c r="F375">
        <f t="shared" si="72"/>
        <v>98621.390109917542</v>
      </c>
      <c r="H375" s="1">
        <v>4.6375E-2</v>
      </c>
      <c r="I375" s="1">
        <f t="shared" si="79"/>
        <v>229.5</v>
      </c>
      <c r="J375" s="1">
        <f t="shared" si="80"/>
        <v>1</v>
      </c>
      <c r="K375" s="1">
        <f t="shared" si="81"/>
        <v>2.1989526031074352E-3</v>
      </c>
      <c r="L375" s="1">
        <f t="shared" si="82"/>
        <v>0.28999999999999998</v>
      </c>
      <c r="M375" s="4">
        <f t="shared" si="73"/>
        <v>5.2287503132066815E-2</v>
      </c>
      <c r="N375" s="1">
        <f t="shared" si="74"/>
        <v>-15.145535942042933</v>
      </c>
      <c r="O375">
        <f>((-0.0000000008)*V375^3+(0.000003)*V375^2-0.004*V375+2.013)*('Exhaust Gas Math'!$E$10/(T375+'Exhaust Gas Math'!$E$10))+(357.45*V375^-1.004)*(T375/(T375+'Exhaust Gas Math'!$E$10))</f>
        <v>1.1073984379563007</v>
      </c>
      <c r="P375">
        <f t="shared" si="83"/>
        <v>127.01154613617693</v>
      </c>
      <c r="Q375">
        <f t="shared" si="75"/>
        <v>3.706252430802865E-4</v>
      </c>
      <c r="R375" s="4">
        <f t="shared" si="76"/>
        <v>4.1039453937440767E-4</v>
      </c>
      <c r="S375">
        <f t="shared" si="84"/>
        <v>3.6663491899257742E-4</v>
      </c>
      <c r="T375">
        <f>S375*'Exhaust Gas Math'!$C$14</f>
        <v>4.3435880665761671E-4</v>
      </c>
      <c r="U375">
        <f>(T375/'Exhaust Gas Math'!$B$14)+('Exhaust Gas Math'!$D$10)</f>
        <v>1.5433993504587183E-2</v>
      </c>
      <c r="V375">
        <f>('Exhaust Gas Math'!$E$10*((-0.000000001)*V374^3+(0.000002)*V374^2-0.0012*V374+1.3446)*$B$18+T375*'Exhaust Gas Math'!$D$14*$B$17)/('Exhaust Gas Math'!$E$10*((-0.000000001)*V374^3+(0.000002)*V374^2-0.0012*V374+1.3446)+T375*'Exhaust Gas Math'!$D$14)</f>
        <v>314.99282900074223</v>
      </c>
      <c r="W375">
        <f t="shared" si="77"/>
        <v>98494.378563781371</v>
      </c>
      <c r="X375">
        <f t="shared" si="78"/>
        <v>98621.390109917542</v>
      </c>
    </row>
    <row r="376" spans="3:24" x14ac:dyDescent="0.2">
      <c r="C376" s="1"/>
      <c r="D376" s="1"/>
      <c r="E376">
        <f t="shared" si="71"/>
        <v>4.65E-2</v>
      </c>
      <c r="F376">
        <f t="shared" si="72"/>
        <v>101085.4334252203</v>
      </c>
      <c r="H376" s="1">
        <v>4.65E-2</v>
      </c>
      <c r="I376" s="1">
        <f t="shared" si="79"/>
        <v>234</v>
      </c>
      <c r="J376" s="1">
        <f t="shared" si="80"/>
        <v>1</v>
      </c>
      <c r="K376" s="1">
        <f t="shared" si="81"/>
        <v>1.9076377553957705E-3</v>
      </c>
      <c r="L376" s="1">
        <f t="shared" si="82"/>
        <v>0.25</v>
      </c>
      <c r="M376" s="4">
        <f t="shared" si="73"/>
        <v>5.0332792497671378E-2</v>
      </c>
      <c r="N376" s="1">
        <f t="shared" si="74"/>
        <v>-16.113755704639381</v>
      </c>
      <c r="O376">
        <f>((-0.0000000008)*V376^3+(0.000003)*V376^2-0.004*V376+2.013)*('Exhaust Gas Math'!$E$10/(T376+'Exhaust Gas Math'!$E$10))+(357.45*V376^-1.004)*(T376/(T376+'Exhaust Gas Math'!$E$10))</f>
        <v>1.1067580373761905</v>
      </c>
      <c r="P376">
        <f t="shared" si="83"/>
        <v>143.68659035457014</v>
      </c>
      <c r="Q376">
        <f t="shared" si="75"/>
        <v>3.5676982714668209E-4</v>
      </c>
      <c r="R376" s="4">
        <f t="shared" si="76"/>
        <v>3.9653912344080327E-4</v>
      </c>
      <c r="S376">
        <f t="shared" si="84"/>
        <v>3.6274357000596089E-4</v>
      </c>
      <c r="T376">
        <f>S376*'Exhaust Gas Math'!$C$14</f>
        <v>4.2974865739316739E-4</v>
      </c>
      <c r="U376">
        <f>(T376/'Exhaust Gas Math'!$B$14)+('Exhaust Gas Math'!$D$10)</f>
        <v>1.5274858217585134E-2</v>
      </c>
      <c r="V376">
        <f>('Exhaust Gas Math'!$E$10*((-0.000000001)*V375^3+(0.000002)*V375^2-0.0012*V375+1.3446)*$B$18+T376*'Exhaust Gas Math'!$D$14*$B$17)/('Exhaust Gas Math'!$E$10*((-0.000000001)*V375^3+(0.000002)*V375^2-0.0012*V375+1.3446)+T376*'Exhaust Gas Math'!$D$14)</f>
        <v>315.17055224355511</v>
      </c>
      <c r="W376">
        <f t="shared" si="77"/>
        <v>100941.74683486573</v>
      </c>
      <c r="X376">
        <f t="shared" si="78"/>
        <v>101085.4334252203</v>
      </c>
    </row>
    <row r="377" spans="3:24" x14ac:dyDescent="0.2">
      <c r="C377" s="1"/>
      <c r="D377" s="1"/>
      <c r="E377">
        <f t="shared" si="71"/>
        <v>4.6625E-2</v>
      </c>
      <c r="F377">
        <f t="shared" si="72"/>
        <v>104017.17947895627</v>
      </c>
      <c r="H377" s="1">
        <v>4.6625E-2</v>
      </c>
      <c r="I377" s="1">
        <f t="shared" si="79"/>
        <v>238.5</v>
      </c>
      <c r="J377" s="1">
        <f t="shared" si="80"/>
        <v>1</v>
      </c>
      <c r="K377" s="1">
        <f t="shared" si="81"/>
        <v>1.6304307426012236E-3</v>
      </c>
      <c r="L377" s="1">
        <f t="shared" si="82"/>
        <v>0.22</v>
      </c>
      <c r="M377" s="4">
        <f t="shared" si="73"/>
        <v>4.8263204501495544E-2</v>
      </c>
      <c r="N377" s="1">
        <f t="shared" si="74"/>
        <v>-16.982628804949211</v>
      </c>
      <c r="O377">
        <f>((-0.0000000008)*V377^3+(0.000003)*V377^2-0.004*V377+2.013)*('Exhaust Gas Math'!$E$10/(T377+'Exhaust Gas Math'!$E$10))+(357.45*V377^-1.004)*(T377/(T377+'Exhaust Gas Math'!$E$10))</f>
        <v>1.1061498897500961</v>
      </c>
      <c r="P377">
        <f t="shared" si="83"/>
        <v>159.51216849057462</v>
      </c>
      <c r="Q377">
        <f t="shared" si="75"/>
        <v>3.4210013538072927E-4</v>
      </c>
      <c r="R377" s="4">
        <f t="shared" si="76"/>
        <v>3.8186943167485045E-4</v>
      </c>
      <c r="S377">
        <f t="shared" si="84"/>
        <v>3.5911793338807419E-4</v>
      </c>
      <c r="T377">
        <f>S377*'Exhaust Gas Math'!$C$14</f>
        <v>4.2545330222337979E-4</v>
      </c>
      <c r="U377">
        <f>(T377/'Exhaust Gas Math'!$B$14)+('Exhaust Gas Math'!$D$10)</f>
        <v>1.51265891402711E-2</v>
      </c>
      <c r="V377">
        <f>('Exhaust Gas Math'!$E$10*((-0.000000001)*V376^3+(0.000002)*V376^2-0.0012*V376+1.3446)*$B$18+T377*'Exhaust Gas Math'!$D$14*$B$17)/('Exhaust Gas Math'!$E$10*((-0.000000001)*V376^3+(0.000002)*V376^2-0.0012*V376+1.3446)+T377*'Exhaust Gas Math'!$D$14)</f>
        <v>315.33952559131762</v>
      </c>
      <c r="W377">
        <f t="shared" si="77"/>
        <v>103857.66731046569</v>
      </c>
      <c r="X377">
        <f t="shared" si="78"/>
        <v>104017.17947895627</v>
      </c>
    </row>
    <row r="378" spans="3:24" x14ac:dyDescent="0.2">
      <c r="C378" s="1"/>
      <c r="D378" s="1"/>
      <c r="E378">
        <f t="shared" si="71"/>
        <v>4.675E-2</v>
      </c>
      <c r="F378">
        <f t="shared" si="72"/>
        <v>107533.77445578655</v>
      </c>
      <c r="H378" s="1">
        <v>4.675E-2</v>
      </c>
      <c r="I378" s="1">
        <f t="shared" si="79"/>
        <v>243</v>
      </c>
      <c r="J378" s="1">
        <f t="shared" si="80"/>
        <v>1</v>
      </c>
      <c r="K378" s="1">
        <f t="shared" si="81"/>
        <v>1.3693981831978804E-3</v>
      </c>
      <c r="L378" s="1">
        <f t="shared" si="82"/>
        <v>0.18</v>
      </c>
      <c r="M378" s="4">
        <f t="shared" si="73"/>
        <v>4.6091498841743586E-2</v>
      </c>
      <c r="N378" s="1">
        <f t="shared" si="74"/>
        <v>-17.746798351379386</v>
      </c>
      <c r="O378">
        <f>((-0.0000000008)*V378^3+(0.000003)*V378^2-0.004*V378+2.013)*('Exhaust Gas Math'!$E$10/(T378+'Exhaust Gas Math'!$E$10))+(357.45*V378^-1.004)*(T378/(T378+'Exhaust Gas Math'!$E$10))</f>
        <v>1.1056188750414899</v>
      </c>
      <c r="P378">
        <f t="shared" si="83"/>
        <v>174.10669756963759</v>
      </c>
      <c r="Q378">
        <f t="shared" si="75"/>
        <v>3.2670661131033277E-4</v>
      </c>
      <c r="R378" s="4">
        <f t="shared" si="76"/>
        <v>3.6647590760445394E-4</v>
      </c>
      <c r="S378">
        <f t="shared" si="84"/>
        <v>3.5600513376540186E-4</v>
      </c>
      <c r="T378">
        <f>S378*'Exhaust Gas Math'!$C$14</f>
        <v>4.2176551401929002E-4</v>
      </c>
      <c r="U378">
        <f>(T378/'Exhaust Gas Math'!$B$14)+('Exhaust Gas Math'!$D$10)</f>
        <v>1.49992923434437E-2</v>
      </c>
      <c r="V378">
        <f>('Exhaust Gas Math'!$E$10*((-0.000000001)*V377^3+(0.000002)*V377^2-0.0012*V377+1.3446)*$B$18+T378*'Exhaust Gas Math'!$D$14*$B$17)/('Exhaust Gas Math'!$E$10*((-0.000000001)*V377^3+(0.000002)*V377^2-0.0012*V377+1.3446)+T378*'Exhaust Gas Math'!$D$14)</f>
        <v>315.48722656134362</v>
      </c>
      <c r="W378">
        <f t="shared" si="77"/>
        <v>107359.66775821692</v>
      </c>
      <c r="X378">
        <f t="shared" si="78"/>
        <v>107533.77445578655</v>
      </c>
    </row>
    <row r="379" spans="3:24" x14ac:dyDescent="0.2">
      <c r="C379" s="1"/>
      <c r="D379" s="1"/>
      <c r="E379">
        <f t="shared" si="71"/>
        <v>4.6875E-2</v>
      </c>
      <c r="F379">
        <f t="shared" si="72"/>
        <v>111674.7158888312</v>
      </c>
      <c r="H379" s="1">
        <v>4.6875E-2</v>
      </c>
      <c r="I379" s="1">
        <f t="shared" si="79"/>
        <v>247.5</v>
      </c>
      <c r="J379" s="1">
        <f t="shared" si="80"/>
        <v>1</v>
      </c>
      <c r="K379" s="1">
        <f t="shared" si="81"/>
        <v>1.1264861127645832E-3</v>
      </c>
      <c r="L379" s="1">
        <f t="shared" si="82"/>
        <v>0.15</v>
      </c>
      <c r="M379" s="4">
        <f t="shared" si="73"/>
        <v>4.3831064805973388E-2</v>
      </c>
      <c r="N379" s="1">
        <f t="shared" si="74"/>
        <v>-18.401552984563981</v>
      </c>
      <c r="O379">
        <f>((-0.0000000008)*V379^3+(0.000003)*V379^2-0.004*V379+2.013)*('Exhaust Gas Math'!$E$10/(T379+'Exhaust Gas Math'!$E$10))+(357.45*V379^-1.004)*(T379/(T379+'Exhaust Gas Math'!$E$10))</f>
        <v>1.1051513286850687</v>
      </c>
      <c r="P379">
        <f t="shared" si="83"/>
        <v>187.11159785884823</v>
      </c>
      <c r="Q379">
        <f t="shared" si="75"/>
        <v>3.1068416113025344E-4</v>
      </c>
      <c r="R379" s="4">
        <f t="shared" si="76"/>
        <v>3.5045345742437456E-4</v>
      </c>
      <c r="S379">
        <f t="shared" si="84"/>
        <v>3.5330515223167626E-4</v>
      </c>
      <c r="T379">
        <f>S379*'Exhaust Gas Math'!$C$14</f>
        <v>4.1856679863176195E-4</v>
      </c>
      <c r="U379">
        <f>(T379/'Exhaust Gas Math'!$B$14)+('Exhaust Gas Math'!$D$10)</f>
        <v>1.4888877590681254E-2</v>
      </c>
      <c r="V379">
        <f>('Exhaust Gas Math'!$E$10*((-0.000000001)*V378^3+(0.000002)*V378^2-0.0012*V378+1.3446)*$B$18+T379*'Exhaust Gas Math'!$D$14*$B$17)/('Exhaust Gas Math'!$E$10*((-0.000000001)*V378^3+(0.000002)*V378^2-0.0012*V378+1.3446)+T379*'Exhaust Gas Math'!$D$14)</f>
        <v>315.61739781966025</v>
      </c>
      <c r="W379">
        <f t="shared" si="77"/>
        <v>111487.60429097235</v>
      </c>
      <c r="X379">
        <f t="shared" si="78"/>
        <v>111674.7158888312</v>
      </c>
    </row>
    <row r="380" spans="3:24" x14ac:dyDescent="0.2">
      <c r="C380" s="1"/>
      <c r="D380" s="1"/>
      <c r="E380">
        <f t="shared" si="71"/>
        <v>4.7E-2</v>
      </c>
      <c r="F380">
        <f t="shared" si="72"/>
        <v>101325</v>
      </c>
      <c r="H380" s="1">
        <v>4.7E-2</v>
      </c>
      <c r="I380" s="1">
        <f t="shared" si="79"/>
        <v>252</v>
      </c>
      <c r="J380" s="1">
        <f t="shared" si="80"/>
        <v>0</v>
      </c>
      <c r="K380" s="1">
        <f t="shared" si="81"/>
        <v>9.0350547600751615E-4</v>
      </c>
      <c r="L380" s="1">
        <f t="shared" si="82"/>
        <v>0</v>
      </c>
      <c r="M380" s="4">
        <f t="shared" si="73"/>
        <v>4.1495838721685864E-2</v>
      </c>
      <c r="N380" s="1">
        <f t="shared" si="74"/>
        <v>-18.942855924461458</v>
      </c>
      <c r="O380">
        <f>((-0.0000000008)*V380^3+(0.000003)*V380^2-0.004*V380+2.013)*('Exhaust Gas Math'!$E$10/(T380+'Exhaust Gas Math'!$E$10))+(357.45*V380^-1.004)*(T380/(T380+'Exhaust Gas Math'!$E$10))</f>
        <v>0.17819999999999947</v>
      </c>
      <c r="P380">
        <f t="shared" si="83"/>
        <v>0</v>
      </c>
      <c r="Q380">
        <f t="shared" si="75"/>
        <v>0</v>
      </c>
      <c r="R380" s="4">
        <f t="shared" si="76"/>
        <v>3.9769296294121147E-5</v>
      </c>
      <c r="S380">
        <f t="shared" si="84"/>
        <v>0</v>
      </c>
      <c r="T380">
        <f>S380*'Exhaust Gas Math'!$C$14</f>
        <v>0</v>
      </c>
      <c r="U380">
        <f>(T380/'Exhaust Gas Math'!$B$14)+('Exhaust Gas Math'!$D$10)</f>
        <v>4.4059320573952224E-4</v>
      </c>
      <c r="V380">
        <f>('Exhaust Gas Math'!$E$10*((-0.000000001)*V379^3+(0.000002)*V379^2-0.0012*V379+1.3446)*$B$18+T380*'Exhaust Gas Math'!$D$14*$B$17)/('Exhaust Gas Math'!$E$10*((-0.000000001)*V379^3+(0.000002)*V379^2-0.0012*V379+1.3446)+T380*'Exhaust Gas Math'!$D$14)</f>
        <v>1100</v>
      </c>
      <c r="W380">
        <f t="shared" si="77"/>
        <v>101325</v>
      </c>
      <c r="X380">
        <f t="shared" si="78"/>
        <v>101325</v>
      </c>
    </row>
    <row r="381" spans="3:24" x14ac:dyDescent="0.2">
      <c r="C381" s="1"/>
      <c r="D381" s="1"/>
      <c r="E381">
        <f t="shared" si="71"/>
        <v>4.7125E-2</v>
      </c>
      <c r="F381">
        <f t="shared" si="72"/>
        <v>101325</v>
      </c>
      <c r="H381" s="1">
        <v>4.7125E-2</v>
      </c>
      <c r="I381" s="1">
        <f t="shared" si="79"/>
        <v>256.5</v>
      </c>
      <c r="J381" s="1">
        <f t="shared" si="80"/>
        <v>0</v>
      </c>
      <c r="K381" s="1">
        <f t="shared" si="81"/>
        <v>7.0211862590484645E-4</v>
      </c>
      <c r="L381" s="1">
        <f t="shared" si="82"/>
        <v>0</v>
      </c>
      <c r="M381" s="4">
        <f t="shared" si="73"/>
        <v>3.910021803423222E-2</v>
      </c>
      <c r="N381" s="1">
        <f t="shared" si="74"/>
        <v>-19.367369858445826</v>
      </c>
      <c r="O381">
        <f>((-0.0000000008)*V381^3+(0.000003)*V381^2-0.004*V381+2.013)*('Exhaust Gas Math'!$E$10/(T381+'Exhaust Gas Math'!$E$10))+(357.45*V381^-1.004)*(T381/(T381+'Exhaust Gas Math'!$E$10))</f>
        <v>0.17819999999999947</v>
      </c>
      <c r="P381">
        <f t="shared" si="83"/>
        <v>0</v>
      </c>
      <c r="Q381">
        <f t="shared" si="75"/>
        <v>0</v>
      </c>
      <c r="R381" s="4">
        <f t="shared" si="76"/>
        <v>3.9769296294121147E-5</v>
      </c>
      <c r="S381">
        <f t="shared" si="84"/>
        <v>0</v>
      </c>
      <c r="T381">
        <f>S381*'Exhaust Gas Math'!$C$14</f>
        <v>0</v>
      </c>
      <c r="U381">
        <f>(T381/'Exhaust Gas Math'!$B$14)+('Exhaust Gas Math'!$D$10)</f>
        <v>4.4059320573952224E-4</v>
      </c>
      <c r="V381">
        <f>('Exhaust Gas Math'!$E$10*((-0.000000001)*V380^3+(0.000002)*V380^2-0.0012*V380+1.3446)*$B$18+T381*'Exhaust Gas Math'!$D$14*$B$17)/('Exhaust Gas Math'!$E$10*((-0.000000001)*V380^3+(0.000002)*V380^2-0.0012*V380+1.3446)+T381*'Exhaust Gas Math'!$D$14)</f>
        <v>1100</v>
      </c>
      <c r="W381">
        <f t="shared" si="77"/>
        <v>101325</v>
      </c>
      <c r="X381">
        <f t="shared" si="78"/>
        <v>101325</v>
      </c>
    </row>
    <row r="382" spans="3:24" x14ac:dyDescent="0.2">
      <c r="C382" s="1"/>
      <c r="D382" s="1"/>
      <c r="E382">
        <f t="shared" si="71"/>
        <v>4.725E-2</v>
      </c>
      <c r="F382">
        <f t="shared" si="72"/>
        <v>101325</v>
      </c>
      <c r="H382" s="1">
        <v>4.725E-2</v>
      </c>
      <c r="I382" s="1">
        <f t="shared" si="79"/>
        <v>261</v>
      </c>
      <c r="J382" s="1">
        <f t="shared" si="80"/>
        <v>0</v>
      </c>
      <c r="K382" s="1">
        <f t="shared" si="81"/>
        <v>5.2382693062422376E-4</v>
      </c>
      <c r="L382" s="1">
        <f t="shared" si="82"/>
        <v>0</v>
      </c>
      <c r="M382" s="4">
        <f t="shared" si="73"/>
        <v>3.6658972541775324E-2</v>
      </c>
      <c r="N382" s="1">
        <f t="shared" si="74"/>
        <v>-19.672477516948859</v>
      </c>
      <c r="O382">
        <f>((-0.0000000008)*V382^3+(0.000003)*V382^2-0.004*V382+2.013)*('Exhaust Gas Math'!$E$10/(T382+'Exhaust Gas Math'!$E$10))+(357.45*V382^-1.004)*(T382/(T382+'Exhaust Gas Math'!$E$10))</f>
        <v>0.17819999999999947</v>
      </c>
      <c r="P382">
        <f t="shared" si="83"/>
        <v>0</v>
      </c>
      <c r="Q382">
        <f t="shared" si="75"/>
        <v>0</v>
      </c>
      <c r="R382" s="4">
        <f t="shared" si="76"/>
        <v>3.9769296294121147E-5</v>
      </c>
      <c r="S382">
        <f t="shared" si="84"/>
        <v>0</v>
      </c>
      <c r="T382">
        <f>S382*'Exhaust Gas Math'!$C$14</f>
        <v>0</v>
      </c>
      <c r="U382">
        <f>(T382/'Exhaust Gas Math'!$B$14)+('Exhaust Gas Math'!$D$10)</f>
        <v>4.4059320573952224E-4</v>
      </c>
      <c r="V382">
        <f>('Exhaust Gas Math'!$E$10*((-0.000000001)*V381^3+(0.000002)*V381^2-0.0012*V381+1.3446)*$B$18+T382*'Exhaust Gas Math'!$D$14*$B$17)/('Exhaust Gas Math'!$E$10*((-0.000000001)*V381^3+(0.000002)*V381^2-0.0012*V381+1.3446)+T382*'Exhaust Gas Math'!$D$14)</f>
        <v>1100</v>
      </c>
      <c r="W382">
        <f t="shared" si="77"/>
        <v>101325</v>
      </c>
      <c r="X382">
        <f t="shared" si="78"/>
        <v>101325</v>
      </c>
    </row>
    <row r="383" spans="3:24" x14ac:dyDescent="0.2">
      <c r="C383" s="1"/>
      <c r="D383" s="1"/>
      <c r="E383">
        <f t="shared" si="71"/>
        <v>4.7375E-2</v>
      </c>
      <c r="F383">
        <f t="shared" si="72"/>
        <v>101325</v>
      </c>
      <c r="H383" s="1">
        <v>4.7375E-2</v>
      </c>
      <c r="I383" s="1">
        <f t="shared" si="79"/>
        <v>265.5</v>
      </c>
      <c r="J383" s="1">
        <f t="shared" si="80"/>
        <v>0</v>
      </c>
      <c r="K383" s="1">
        <f t="shared" si="81"/>
        <v>3.6995958060542268E-4</v>
      </c>
      <c r="L383" s="1">
        <f t="shared" si="82"/>
        <v>0</v>
      </c>
      <c r="M383" s="4">
        <f t="shared" si="73"/>
        <v>3.418715333457268E-2</v>
      </c>
      <c r="N383" s="1">
        <f t="shared" si="74"/>
        <v>-19.856297809797301</v>
      </c>
      <c r="O383">
        <f>((-0.0000000008)*V383^3+(0.000003)*V383^2-0.004*V383+2.013)*('Exhaust Gas Math'!$E$10/(T383+'Exhaust Gas Math'!$E$10))+(357.45*V383^-1.004)*(T383/(T383+'Exhaust Gas Math'!$E$10))</f>
        <v>0.17819999999999947</v>
      </c>
      <c r="P383">
        <f t="shared" si="83"/>
        <v>0</v>
      </c>
      <c r="Q383">
        <f t="shared" si="75"/>
        <v>0</v>
      </c>
      <c r="R383" s="4">
        <f t="shared" si="76"/>
        <v>3.9769296294121147E-5</v>
      </c>
      <c r="S383">
        <f t="shared" si="84"/>
        <v>0</v>
      </c>
      <c r="T383">
        <f>S383*'Exhaust Gas Math'!$C$14</f>
        <v>0</v>
      </c>
      <c r="U383">
        <f>(T383/'Exhaust Gas Math'!$B$14)+('Exhaust Gas Math'!$D$10)</f>
        <v>4.4059320573952224E-4</v>
      </c>
      <c r="V383">
        <f>('Exhaust Gas Math'!$E$10*((-0.000000001)*V382^3+(0.000002)*V382^2-0.0012*V382+1.3446)*$B$18+T383*'Exhaust Gas Math'!$D$14*$B$17)/('Exhaust Gas Math'!$E$10*((-0.000000001)*V382^3+(0.000002)*V382^2-0.0012*V382+1.3446)+T383*'Exhaust Gas Math'!$D$14)</f>
        <v>1100</v>
      </c>
      <c r="W383">
        <f t="shared" si="77"/>
        <v>101325</v>
      </c>
      <c r="X383">
        <f t="shared" si="78"/>
        <v>101325</v>
      </c>
    </row>
    <row r="384" spans="3:24" x14ac:dyDescent="0.2">
      <c r="C384" s="1"/>
      <c r="D384" s="1"/>
      <c r="E384">
        <f t="shared" si="71"/>
        <v>4.7500000000000001E-2</v>
      </c>
      <c r="F384">
        <f t="shared" si="72"/>
        <v>101325</v>
      </c>
      <c r="H384" s="1">
        <v>4.7500000000000001E-2</v>
      </c>
      <c r="I384" s="1">
        <f t="shared" si="79"/>
        <v>270</v>
      </c>
      <c r="J384" s="1">
        <f t="shared" si="80"/>
        <v>0</v>
      </c>
      <c r="K384" s="1">
        <f t="shared" si="81"/>
        <v>2.416636792528762E-4</v>
      </c>
      <c r="L384" s="1">
        <f t="shared" si="82"/>
        <v>0</v>
      </c>
      <c r="M384" s="4">
        <f t="shared" si="73"/>
        <v>3.1699999999999978E-2</v>
      </c>
      <c r="N384" s="1">
        <f t="shared" si="74"/>
        <v>-19.917697423759289</v>
      </c>
      <c r="O384">
        <f>((-0.0000000008)*V384^3+(0.000003)*V384^2-0.004*V384+2.013)*('Exhaust Gas Math'!$E$10/(T384+'Exhaust Gas Math'!$E$10))+(357.45*V384^-1.004)*(T384/(T384+'Exhaust Gas Math'!$E$10))</f>
        <v>0.17819999999999947</v>
      </c>
      <c r="P384">
        <f t="shared" si="83"/>
        <v>0</v>
      </c>
      <c r="Q384">
        <f t="shared" si="75"/>
        <v>0</v>
      </c>
      <c r="R384" s="4">
        <f t="shared" si="76"/>
        <v>3.9769296294121147E-5</v>
      </c>
      <c r="S384">
        <f t="shared" si="84"/>
        <v>0</v>
      </c>
      <c r="T384">
        <f>S384*'Exhaust Gas Math'!$C$14</f>
        <v>0</v>
      </c>
      <c r="U384">
        <f>(T384/'Exhaust Gas Math'!$B$14)+('Exhaust Gas Math'!$D$10)</f>
        <v>4.4059320573952224E-4</v>
      </c>
      <c r="V384">
        <f>('Exhaust Gas Math'!$E$10*((-0.000000001)*V383^3+(0.000002)*V383^2-0.0012*V383+1.3446)*$B$18+T384*'Exhaust Gas Math'!$D$14*$B$17)/('Exhaust Gas Math'!$E$10*((-0.000000001)*V383^3+(0.000002)*V383^2-0.0012*V383+1.3446)+T384*'Exhaust Gas Math'!$D$14)</f>
        <v>1100</v>
      </c>
      <c r="W384">
        <f t="shared" si="77"/>
        <v>101325</v>
      </c>
      <c r="X384">
        <f t="shared" si="78"/>
        <v>101325</v>
      </c>
    </row>
    <row r="385" spans="3:24" x14ac:dyDescent="0.2">
      <c r="C385" s="1"/>
      <c r="D385" s="1"/>
      <c r="E385">
        <f t="shared" si="71"/>
        <v>4.7625000000000001E-2</v>
      </c>
      <c r="F385">
        <f t="shared" si="72"/>
        <v>101325</v>
      </c>
      <c r="H385" s="1">
        <v>4.7625000000000001E-2</v>
      </c>
      <c r="I385" s="1">
        <f t="shared" si="79"/>
        <v>274.5</v>
      </c>
      <c r="J385" s="1">
        <f t="shared" si="80"/>
        <v>0</v>
      </c>
      <c r="K385" s="1">
        <f t="shared" si="81"/>
        <v>1.3989569111346129E-4</v>
      </c>
      <c r="L385" s="1">
        <f t="shared" si="82"/>
        <v>0</v>
      </c>
      <c r="M385" s="4">
        <f t="shared" si="73"/>
        <v>2.921284666542728E-2</v>
      </c>
      <c r="N385" s="1">
        <f t="shared" si="74"/>
        <v>-19.856297809797301</v>
      </c>
      <c r="O385">
        <f>((-0.0000000008)*V385^3+(0.000003)*V385^2-0.004*V385+2.013)*('Exhaust Gas Math'!$E$10/(T385+'Exhaust Gas Math'!$E$10))+(357.45*V385^-1.004)*(T385/(T385+'Exhaust Gas Math'!$E$10))</f>
        <v>0.17819999999999947</v>
      </c>
      <c r="P385">
        <f t="shared" si="83"/>
        <v>0</v>
      </c>
      <c r="Q385">
        <f t="shared" si="75"/>
        <v>0</v>
      </c>
      <c r="R385" s="4">
        <f t="shared" si="76"/>
        <v>3.9769296294121147E-5</v>
      </c>
      <c r="S385">
        <f t="shared" si="84"/>
        <v>0</v>
      </c>
      <c r="T385">
        <f>S385*'Exhaust Gas Math'!$C$14</f>
        <v>0</v>
      </c>
      <c r="U385">
        <f>(T385/'Exhaust Gas Math'!$B$14)+('Exhaust Gas Math'!$D$10)</f>
        <v>4.4059320573952224E-4</v>
      </c>
      <c r="V385">
        <f>('Exhaust Gas Math'!$E$10*((-0.000000001)*V384^3+(0.000002)*V384^2-0.0012*V384+1.3446)*$B$18+T385*'Exhaust Gas Math'!$D$14*$B$17)/('Exhaust Gas Math'!$E$10*((-0.000000001)*V384^3+(0.000002)*V384^2-0.0012*V384+1.3446)+T385*'Exhaust Gas Math'!$D$14)</f>
        <v>1100</v>
      </c>
      <c r="W385">
        <f t="shared" si="77"/>
        <v>101325</v>
      </c>
      <c r="X385">
        <f t="shared" si="78"/>
        <v>101325</v>
      </c>
    </row>
    <row r="386" spans="3:24" x14ac:dyDescent="0.2">
      <c r="C386" s="1"/>
      <c r="D386" s="1"/>
      <c r="E386">
        <f t="shared" si="71"/>
        <v>4.7750000000000001E-2</v>
      </c>
      <c r="F386">
        <f t="shared" si="72"/>
        <v>101325</v>
      </c>
      <c r="H386" s="1">
        <v>4.7750000000000001E-2</v>
      </c>
      <c r="I386" s="1">
        <f t="shared" si="79"/>
        <v>279</v>
      </c>
      <c r="J386" s="1">
        <f t="shared" si="80"/>
        <v>0</v>
      </c>
      <c r="K386" s="1">
        <f t="shared" si="81"/>
        <v>6.541431129463782E-5</v>
      </c>
      <c r="L386" s="1">
        <f t="shared" si="82"/>
        <v>0</v>
      </c>
      <c r="M386" s="4">
        <f t="shared" si="73"/>
        <v>2.6741027458224632E-2</v>
      </c>
      <c r="N386" s="1">
        <f t="shared" si="74"/>
        <v>-19.672477516948856</v>
      </c>
      <c r="O386">
        <f>((-0.0000000008)*V386^3+(0.000003)*V386^2-0.004*V386+2.013)*('Exhaust Gas Math'!$E$10/(T386+'Exhaust Gas Math'!$E$10))+(357.45*V386^-1.004)*(T386/(T386+'Exhaust Gas Math'!$E$10))</f>
        <v>0.17819999999999947</v>
      </c>
      <c r="P386">
        <f t="shared" si="83"/>
        <v>0</v>
      </c>
      <c r="Q386">
        <f t="shared" si="75"/>
        <v>0</v>
      </c>
      <c r="R386" s="4">
        <f t="shared" si="76"/>
        <v>3.9769296294121147E-5</v>
      </c>
      <c r="S386">
        <f t="shared" si="84"/>
        <v>0</v>
      </c>
      <c r="T386">
        <f>S386*'Exhaust Gas Math'!$C$14</f>
        <v>0</v>
      </c>
      <c r="U386">
        <f>(T386/'Exhaust Gas Math'!$B$14)+('Exhaust Gas Math'!$D$10)</f>
        <v>4.4059320573952224E-4</v>
      </c>
      <c r="V386">
        <f>('Exhaust Gas Math'!$E$10*((-0.000000001)*V385^3+(0.000002)*V385^2-0.0012*V385+1.3446)*$B$18+T386*'Exhaust Gas Math'!$D$14*$B$17)/('Exhaust Gas Math'!$E$10*((-0.000000001)*V385^3+(0.000002)*V385^2-0.0012*V385+1.3446)+T386*'Exhaust Gas Math'!$D$14)</f>
        <v>1100</v>
      </c>
      <c r="W386">
        <f t="shared" si="77"/>
        <v>101325</v>
      </c>
      <c r="X386">
        <f t="shared" si="78"/>
        <v>101325</v>
      </c>
    </row>
    <row r="387" spans="3:24" x14ac:dyDescent="0.2">
      <c r="C387" s="1"/>
      <c r="D387" s="1"/>
      <c r="E387">
        <f t="shared" ref="E387:E450" si="85">H387</f>
        <v>4.7875000000000001E-2</v>
      </c>
      <c r="F387">
        <f t="shared" ref="F387:F450" si="86">X387</f>
        <v>101325</v>
      </c>
      <c r="H387" s="1">
        <v>4.7875000000000001E-2</v>
      </c>
      <c r="I387" s="1">
        <f t="shared" si="79"/>
        <v>283.5</v>
      </c>
      <c r="J387" s="1">
        <f t="shared" si="80"/>
        <v>0</v>
      </c>
      <c r="K387" s="1">
        <f t="shared" si="81"/>
        <v>1.877480928240546E-5</v>
      </c>
      <c r="L387" s="1">
        <f t="shared" si="82"/>
        <v>0</v>
      </c>
      <c r="M387" s="4">
        <f t="shared" si="73"/>
        <v>2.4299781965767736E-2</v>
      </c>
      <c r="N387" s="1">
        <f t="shared" si="74"/>
        <v>-19.367369858445819</v>
      </c>
      <c r="O387">
        <f>((-0.0000000008)*V387^3+(0.000003)*V387^2-0.004*V387+2.013)*('Exhaust Gas Math'!$E$10/(T387+'Exhaust Gas Math'!$E$10))+(357.45*V387^-1.004)*(T387/(T387+'Exhaust Gas Math'!$E$10))</f>
        <v>0.17819999999999947</v>
      </c>
      <c r="P387">
        <f t="shared" si="83"/>
        <v>0</v>
      </c>
      <c r="Q387">
        <f t="shared" si="75"/>
        <v>0</v>
      </c>
      <c r="R387" s="4">
        <f t="shared" si="76"/>
        <v>3.9769296294121147E-5</v>
      </c>
      <c r="S387">
        <f t="shared" si="84"/>
        <v>0</v>
      </c>
      <c r="T387">
        <f>S387*'Exhaust Gas Math'!$C$14</f>
        <v>0</v>
      </c>
      <c r="U387">
        <f>(T387/'Exhaust Gas Math'!$B$14)+('Exhaust Gas Math'!$D$10)</f>
        <v>4.4059320573952224E-4</v>
      </c>
      <c r="V387">
        <f>('Exhaust Gas Math'!$E$10*((-0.000000001)*V386^3+(0.000002)*V386^2-0.0012*V386+1.3446)*$B$18+T387*'Exhaust Gas Math'!$D$14*$B$17)/('Exhaust Gas Math'!$E$10*((-0.000000001)*V386^3+(0.000002)*V386^2-0.0012*V386+1.3446)+T387*'Exhaust Gas Math'!$D$14)</f>
        <v>1100</v>
      </c>
      <c r="W387">
        <f t="shared" si="77"/>
        <v>101325</v>
      </c>
      <c r="X387">
        <f t="shared" si="78"/>
        <v>101325</v>
      </c>
    </row>
    <row r="388" spans="3:24" x14ac:dyDescent="0.2">
      <c r="C388" s="1"/>
      <c r="D388" s="1"/>
      <c r="E388">
        <f t="shared" si="85"/>
        <v>4.8000000000000001E-2</v>
      </c>
      <c r="F388">
        <f t="shared" si="86"/>
        <v>101325</v>
      </c>
      <c r="H388" s="1">
        <v>4.8000000000000001E-2</v>
      </c>
      <c r="I388" s="1">
        <f t="shared" si="79"/>
        <v>288</v>
      </c>
      <c r="J388" s="1">
        <f t="shared" si="80"/>
        <v>0</v>
      </c>
      <c r="K388" s="1">
        <f t="shared" si="81"/>
        <v>3.2488932677010932E-7</v>
      </c>
      <c r="L388" s="1">
        <f t="shared" si="82"/>
        <v>0</v>
      </c>
      <c r="M388" s="4">
        <f t="shared" ref="M388:M451" si="87">-(($B$3/1000)/2)*COS($B$10*H388)+(($B$3/1000)/2)</f>
        <v>2.1904161278314092E-2</v>
      </c>
      <c r="N388" s="1">
        <f t="shared" ref="N388:N451" si="88">($B$3/1000/2)*$B$10*SIN($B$10*H388)</f>
        <v>-18.942855924461451</v>
      </c>
      <c r="O388">
        <f>((-0.0000000008)*V388^3+(0.000003)*V388^2-0.004*V388+2.013)*('Exhaust Gas Math'!$E$10/(T388+'Exhaust Gas Math'!$E$10))+(357.45*V388^-1.004)*(T388/(T388+'Exhaust Gas Math'!$E$10))</f>
        <v>0.17819999999999947</v>
      </c>
      <c r="P388">
        <f t="shared" si="83"/>
        <v>0</v>
      </c>
      <c r="Q388">
        <f t="shared" ref="Q388:Q451" si="89">M388*$B$4*J388</f>
        <v>0</v>
      </c>
      <c r="R388" s="4">
        <f t="shared" ref="R388:R451" si="90">$B$7+J388*Q388</f>
        <v>3.9769296294121147E-5</v>
      </c>
      <c r="S388">
        <f t="shared" si="84"/>
        <v>0</v>
      </c>
      <c r="T388">
        <f>S388*'Exhaust Gas Math'!$C$14</f>
        <v>0</v>
      </c>
      <c r="U388">
        <f>(T388/'Exhaust Gas Math'!$B$14)+('Exhaust Gas Math'!$D$10)</f>
        <v>4.4059320573952224E-4</v>
      </c>
      <c r="V388">
        <f>('Exhaust Gas Math'!$E$10*((-0.000000001)*V387^3+(0.000002)*V387^2-0.0012*V387+1.3446)*$B$18+T388*'Exhaust Gas Math'!$D$14*$B$17)/('Exhaust Gas Math'!$E$10*((-0.000000001)*V387^3+(0.000002)*V387^2-0.0012*V387+1.3446)+T388*'Exhaust Gas Math'!$D$14)</f>
        <v>1100</v>
      </c>
      <c r="W388">
        <f t="shared" ref="W388:W451" si="91">(U388*$B$15*V388)/R388</f>
        <v>101325</v>
      </c>
      <c r="X388">
        <f t="shared" ref="X388:X451" si="92">P388+W388</f>
        <v>101325</v>
      </c>
    </row>
    <row r="389" spans="3:24" x14ac:dyDescent="0.2">
      <c r="C389" s="1"/>
      <c r="D389" s="1"/>
      <c r="E389">
        <f t="shared" si="85"/>
        <v>4.8125000000000001E-2</v>
      </c>
      <c r="F389">
        <f t="shared" si="86"/>
        <v>101325</v>
      </c>
      <c r="H389" s="1">
        <v>4.8125000000000001E-2</v>
      </c>
      <c r="I389" s="1">
        <f t="shared" ref="I389:I452" si="93">($B$9*360*H389)-(720*FLOOR(H389/(1/($B$9/2)),1))</f>
        <v>292.5</v>
      </c>
      <c r="J389" s="1">
        <f t="shared" ref="J389:J452" si="94">IF(I389&lt;=$B$12,1,0)</f>
        <v>0</v>
      </c>
      <c r="K389" s="1">
        <f t="shared" ref="K389:K452" si="95">-0.0038*COS(0.549848656*(I389+(327.363-$B$12)/2)*2*PI()/180)+0.0038</f>
        <v>1.0202098256153168E-5</v>
      </c>
      <c r="L389" s="1">
        <f t="shared" ref="L389:L452" si="96">ROUND((-0.0038*COS(0.549848656*(I389+38.606)*2*PI()/180)+0.0038)/0.0076,2)*J389</f>
        <v>0</v>
      </c>
      <c r="M389" s="4">
        <f t="shared" si="87"/>
        <v>1.9568935194026672E-2</v>
      </c>
      <c r="N389" s="1">
        <f t="shared" si="88"/>
        <v>-18.401552984563999</v>
      </c>
      <c r="O389">
        <f>((-0.0000000008)*V389^3+(0.000003)*V389^2-0.004*V389+2.013)*('Exhaust Gas Math'!$E$10/(T389+'Exhaust Gas Math'!$E$10))+(357.45*V389^-1.004)*(T389/(T389+'Exhaust Gas Math'!$E$10))</f>
        <v>0.17819999999999947</v>
      </c>
      <c r="P389">
        <f t="shared" ref="P389:P452" si="97">J389*SIGN(N389)*-0.5*O389*N389^2</f>
        <v>0</v>
      </c>
      <c r="Q389">
        <f t="shared" si="89"/>
        <v>0</v>
      </c>
      <c r="R389" s="4">
        <f t="shared" si="90"/>
        <v>3.9769296294121147E-5</v>
      </c>
      <c r="S389">
        <f t="shared" ref="S389:S452" si="98">J389*(1.5603*L389*(Q389-Q388)*$B$14+S388)</f>
        <v>0</v>
      </c>
      <c r="T389">
        <f>S389*'Exhaust Gas Math'!$C$14</f>
        <v>0</v>
      </c>
      <c r="U389">
        <f>(T389/'Exhaust Gas Math'!$B$14)+('Exhaust Gas Math'!$D$10)</f>
        <v>4.4059320573952224E-4</v>
      </c>
      <c r="V389">
        <f>('Exhaust Gas Math'!$E$10*((-0.000000001)*V388^3+(0.000002)*V388^2-0.0012*V388+1.3446)*$B$18+T389*'Exhaust Gas Math'!$D$14*$B$17)/('Exhaust Gas Math'!$E$10*((-0.000000001)*V388^3+(0.000002)*V388^2-0.0012*V388+1.3446)+T389*'Exhaust Gas Math'!$D$14)</f>
        <v>1100</v>
      </c>
      <c r="W389">
        <f t="shared" si="91"/>
        <v>101325</v>
      </c>
      <c r="X389">
        <f t="shared" si="92"/>
        <v>101325</v>
      </c>
    </row>
    <row r="390" spans="3:24" x14ac:dyDescent="0.2">
      <c r="C390" s="1"/>
      <c r="D390" s="1"/>
      <c r="E390">
        <f t="shared" si="85"/>
        <v>4.8250000000000001E-2</v>
      </c>
      <c r="F390">
        <f t="shared" si="86"/>
        <v>101325</v>
      </c>
      <c r="H390" s="1">
        <v>4.8250000000000001E-2</v>
      </c>
      <c r="I390" s="1">
        <f t="shared" si="93"/>
        <v>297</v>
      </c>
      <c r="J390" s="1">
        <f t="shared" si="94"/>
        <v>0</v>
      </c>
      <c r="K390" s="1">
        <f t="shared" si="95"/>
        <v>4.8332800045838061E-5</v>
      </c>
      <c r="L390" s="1">
        <f t="shared" si="96"/>
        <v>0</v>
      </c>
      <c r="M390" s="4">
        <f t="shared" si="87"/>
        <v>1.7308501158256374E-2</v>
      </c>
      <c r="N390" s="1">
        <f t="shared" si="88"/>
        <v>-17.746798351379375</v>
      </c>
      <c r="O390">
        <f>((-0.0000000008)*V390^3+(0.000003)*V390^2-0.004*V390+2.013)*('Exhaust Gas Math'!$E$10/(T390+'Exhaust Gas Math'!$E$10))+(357.45*V390^-1.004)*(T390/(T390+'Exhaust Gas Math'!$E$10))</f>
        <v>0.17819999999999947</v>
      </c>
      <c r="P390">
        <f t="shared" si="97"/>
        <v>0</v>
      </c>
      <c r="Q390">
        <f t="shared" si="89"/>
        <v>0</v>
      </c>
      <c r="R390" s="4">
        <f t="shared" si="90"/>
        <v>3.9769296294121147E-5</v>
      </c>
      <c r="S390">
        <f t="shared" si="98"/>
        <v>0</v>
      </c>
      <c r="T390">
        <f>S390*'Exhaust Gas Math'!$C$14</f>
        <v>0</v>
      </c>
      <c r="U390">
        <f>(T390/'Exhaust Gas Math'!$B$14)+('Exhaust Gas Math'!$D$10)</f>
        <v>4.4059320573952224E-4</v>
      </c>
      <c r="V390">
        <f>('Exhaust Gas Math'!$E$10*((-0.000000001)*V389^3+(0.000002)*V389^2-0.0012*V389+1.3446)*$B$18+T390*'Exhaust Gas Math'!$D$14*$B$17)/('Exhaust Gas Math'!$E$10*((-0.000000001)*V389^3+(0.000002)*V389^2-0.0012*V389+1.3446)+T390*'Exhaust Gas Math'!$D$14)</f>
        <v>1100</v>
      </c>
      <c r="W390">
        <f t="shared" si="91"/>
        <v>101325</v>
      </c>
      <c r="X390">
        <f t="shared" si="92"/>
        <v>101325</v>
      </c>
    </row>
    <row r="391" spans="3:24" x14ac:dyDescent="0.2">
      <c r="C391" s="1"/>
      <c r="D391" s="1"/>
      <c r="E391">
        <f t="shared" si="85"/>
        <v>4.8375000000000001E-2</v>
      </c>
      <c r="F391">
        <f t="shared" si="86"/>
        <v>101325</v>
      </c>
      <c r="H391" s="1">
        <v>4.8375000000000001E-2</v>
      </c>
      <c r="I391" s="1">
        <f t="shared" si="93"/>
        <v>301.5</v>
      </c>
      <c r="J391" s="1">
        <f t="shared" si="94"/>
        <v>0</v>
      </c>
      <c r="K391" s="1">
        <f t="shared" si="95"/>
        <v>1.1443272478521083E-4</v>
      </c>
      <c r="L391" s="1">
        <f t="shared" si="96"/>
        <v>0</v>
      </c>
      <c r="M391" s="4">
        <f t="shared" si="87"/>
        <v>1.5136795498504416E-2</v>
      </c>
      <c r="N391" s="1">
        <f t="shared" si="88"/>
        <v>-16.982628804949197</v>
      </c>
      <c r="O391">
        <f>((-0.0000000008)*V391^3+(0.000003)*V391^2-0.004*V391+2.013)*('Exhaust Gas Math'!$E$10/(T391+'Exhaust Gas Math'!$E$10))+(357.45*V391^-1.004)*(T391/(T391+'Exhaust Gas Math'!$E$10))</f>
        <v>0.17819999999999947</v>
      </c>
      <c r="P391">
        <f t="shared" si="97"/>
        <v>0</v>
      </c>
      <c r="Q391">
        <f t="shared" si="89"/>
        <v>0</v>
      </c>
      <c r="R391" s="4">
        <f t="shared" si="90"/>
        <v>3.9769296294121147E-5</v>
      </c>
      <c r="S391">
        <f t="shared" si="98"/>
        <v>0</v>
      </c>
      <c r="T391">
        <f>S391*'Exhaust Gas Math'!$C$14</f>
        <v>0</v>
      </c>
      <c r="U391">
        <f>(T391/'Exhaust Gas Math'!$B$14)+('Exhaust Gas Math'!$D$10)</f>
        <v>4.4059320573952224E-4</v>
      </c>
      <c r="V391">
        <f>('Exhaust Gas Math'!$E$10*((-0.000000001)*V390^3+(0.000002)*V390^2-0.0012*V390+1.3446)*$B$18+T391*'Exhaust Gas Math'!$D$14*$B$17)/('Exhaust Gas Math'!$E$10*((-0.000000001)*V390^3+(0.000002)*V390^2-0.0012*V390+1.3446)+T391*'Exhaust Gas Math'!$D$14)</f>
        <v>1100</v>
      </c>
      <c r="W391">
        <f t="shared" si="91"/>
        <v>101325</v>
      </c>
      <c r="X391">
        <f t="shared" si="92"/>
        <v>101325</v>
      </c>
    </row>
    <row r="392" spans="3:24" x14ac:dyDescent="0.2">
      <c r="C392" s="1"/>
      <c r="D392" s="1"/>
      <c r="E392">
        <f t="shared" si="85"/>
        <v>4.8500000000000001E-2</v>
      </c>
      <c r="F392">
        <f t="shared" si="86"/>
        <v>101325</v>
      </c>
      <c r="H392" s="1">
        <v>4.8500000000000001E-2</v>
      </c>
      <c r="I392" s="1">
        <f t="shared" si="93"/>
        <v>306</v>
      </c>
      <c r="J392" s="1">
        <f t="shared" si="94"/>
        <v>0</v>
      </c>
      <c r="K392" s="1">
        <f t="shared" si="95"/>
        <v>2.0800908795116143E-4</v>
      </c>
      <c r="L392" s="1">
        <f t="shared" si="96"/>
        <v>0</v>
      </c>
      <c r="M392" s="4">
        <f t="shared" si="87"/>
        <v>1.3067207502328586E-2</v>
      </c>
      <c r="N392" s="1">
        <f t="shared" si="88"/>
        <v>-16.113755704639367</v>
      </c>
      <c r="O392">
        <f>((-0.0000000008)*V392^3+(0.000003)*V392^2-0.004*V392+2.013)*('Exhaust Gas Math'!$E$10/(T392+'Exhaust Gas Math'!$E$10))+(357.45*V392^-1.004)*(T392/(T392+'Exhaust Gas Math'!$E$10))</f>
        <v>0.17819999999999947</v>
      </c>
      <c r="P392">
        <f t="shared" si="97"/>
        <v>0</v>
      </c>
      <c r="Q392">
        <f t="shared" si="89"/>
        <v>0</v>
      </c>
      <c r="R392" s="4">
        <f t="shared" si="90"/>
        <v>3.9769296294121147E-5</v>
      </c>
      <c r="S392">
        <f t="shared" si="98"/>
        <v>0</v>
      </c>
      <c r="T392">
        <f>S392*'Exhaust Gas Math'!$C$14</f>
        <v>0</v>
      </c>
      <c r="U392">
        <f>(T392/'Exhaust Gas Math'!$B$14)+('Exhaust Gas Math'!$D$10)</f>
        <v>4.4059320573952224E-4</v>
      </c>
      <c r="V392">
        <f>('Exhaust Gas Math'!$E$10*((-0.000000001)*V391^3+(0.000002)*V391^2-0.0012*V391+1.3446)*$B$18+T392*'Exhaust Gas Math'!$D$14*$B$17)/('Exhaust Gas Math'!$E$10*((-0.000000001)*V391^3+(0.000002)*V391^2-0.0012*V391+1.3446)+T392*'Exhaust Gas Math'!$D$14)</f>
        <v>1100</v>
      </c>
      <c r="W392">
        <f t="shared" si="91"/>
        <v>101325</v>
      </c>
      <c r="X392">
        <f t="shared" si="92"/>
        <v>101325</v>
      </c>
    </row>
    <row r="393" spans="3:24" x14ac:dyDescent="0.2">
      <c r="C393" s="1"/>
      <c r="D393" s="1"/>
      <c r="E393">
        <f t="shared" si="85"/>
        <v>4.8625000000000002E-2</v>
      </c>
      <c r="F393">
        <f t="shared" si="86"/>
        <v>101325</v>
      </c>
      <c r="H393" s="1">
        <v>4.8625000000000002E-2</v>
      </c>
      <c r="I393" s="1">
        <f t="shared" si="93"/>
        <v>310.5</v>
      </c>
      <c r="J393" s="1">
        <f t="shared" si="94"/>
        <v>0</v>
      </c>
      <c r="K393" s="1">
        <f t="shared" si="95"/>
        <v>3.2836426418815859E-4</v>
      </c>
      <c r="L393" s="1">
        <f t="shared" si="96"/>
        <v>0</v>
      </c>
      <c r="M393" s="4">
        <f t="shared" si="87"/>
        <v>1.1112496867933152E-2</v>
      </c>
      <c r="N393" s="1">
        <f t="shared" si="88"/>
        <v>-15.145535942042917</v>
      </c>
      <c r="O393">
        <f>((-0.0000000008)*V393^3+(0.000003)*V393^2-0.004*V393+2.013)*('Exhaust Gas Math'!$E$10/(T393+'Exhaust Gas Math'!$E$10))+(357.45*V393^-1.004)*(T393/(T393+'Exhaust Gas Math'!$E$10))</f>
        <v>0.17819999999999947</v>
      </c>
      <c r="P393">
        <f t="shared" si="97"/>
        <v>0</v>
      </c>
      <c r="Q393">
        <f t="shared" si="89"/>
        <v>0</v>
      </c>
      <c r="R393" s="4">
        <f t="shared" si="90"/>
        <v>3.9769296294121147E-5</v>
      </c>
      <c r="S393">
        <f t="shared" si="98"/>
        <v>0</v>
      </c>
      <c r="T393">
        <f>S393*'Exhaust Gas Math'!$C$14</f>
        <v>0</v>
      </c>
      <c r="U393">
        <f>(T393/'Exhaust Gas Math'!$B$14)+('Exhaust Gas Math'!$D$10)</f>
        <v>4.4059320573952224E-4</v>
      </c>
      <c r="V393">
        <f>('Exhaust Gas Math'!$E$10*((-0.000000001)*V392^3+(0.000002)*V392^2-0.0012*V392+1.3446)*$B$18+T393*'Exhaust Gas Math'!$D$14*$B$17)/('Exhaust Gas Math'!$E$10*((-0.000000001)*V392^3+(0.000002)*V392^2-0.0012*V392+1.3446)+T393*'Exhaust Gas Math'!$D$14)</f>
        <v>1100</v>
      </c>
      <c r="W393">
        <f t="shared" si="91"/>
        <v>101325</v>
      </c>
      <c r="X393">
        <f t="shared" si="92"/>
        <v>101325</v>
      </c>
    </row>
    <row r="394" spans="3:24" x14ac:dyDescent="0.2">
      <c r="C394" s="1"/>
      <c r="D394" s="1"/>
      <c r="E394">
        <f t="shared" si="85"/>
        <v>4.8750000000000002E-2</v>
      </c>
      <c r="F394">
        <f t="shared" si="86"/>
        <v>101325</v>
      </c>
      <c r="H394" s="1">
        <v>4.8750000000000002E-2</v>
      </c>
      <c r="I394" s="1">
        <f t="shared" si="93"/>
        <v>315</v>
      </c>
      <c r="J394" s="1">
        <f t="shared" si="94"/>
        <v>0</v>
      </c>
      <c r="K394" s="1">
        <f t="shared" si="95"/>
        <v>4.7460098820641941E-4</v>
      </c>
      <c r="L394" s="1">
        <f t="shared" si="96"/>
        <v>0</v>
      </c>
      <c r="M394" s="4">
        <f t="shared" si="87"/>
        <v>9.2847150363864102E-3</v>
      </c>
      <c r="N394" s="1">
        <f t="shared" si="88"/>
        <v>-14.083938913961999</v>
      </c>
      <c r="O394">
        <f>((-0.0000000008)*V394^3+(0.000003)*V394^2-0.004*V394+2.013)*('Exhaust Gas Math'!$E$10/(T394+'Exhaust Gas Math'!$E$10))+(357.45*V394^-1.004)*(T394/(T394+'Exhaust Gas Math'!$E$10))</f>
        <v>0.17819999999999947</v>
      </c>
      <c r="P394">
        <f t="shared" si="97"/>
        <v>0</v>
      </c>
      <c r="Q394">
        <f t="shared" si="89"/>
        <v>0</v>
      </c>
      <c r="R394" s="4">
        <f t="shared" si="90"/>
        <v>3.9769296294121147E-5</v>
      </c>
      <c r="S394">
        <f t="shared" si="98"/>
        <v>0</v>
      </c>
      <c r="T394">
        <f>S394*'Exhaust Gas Math'!$C$14</f>
        <v>0</v>
      </c>
      <c r="U394">
        <f>(T394/'Exhaust Gas Math'!$B$14)+('Exhaust Gas Math'!$D$10)</f>
        <v>4.4059320573952224E-4</v>
      </c>
      <c r="V394">
        <f>('Exhaust Gas Math'!$E$10*((-0.000000001)*V393^3+(0.000002)*V393^2-0.0012*V393+1.3446)*$B$18+T394*'Exhaust Gas Math'!$D$14*$B$17)/('Exhaust Gas Math'!$E$10*((-0.000000001)*V393^3+(0.000002)*V393^2-0.0012*V393+1.3446)+T394*'Exhaust Gas Math'!$D$14)</f>
        <v>1100</v>
      </c>
      <c r="W394">
        <f t="shared" si="91"/>
        <v>101325</v>
      </c>
      <c r="X394">
        <f t="shared" si="92"/>
        <v>101325</v>
      </c>
    </row>
    <row r="395" spans="3:24" x14ac:dyDescent="0.2">
      <c r="C395" s="1"/>
      <c r="D395" s="1"/>
      <c r="E395">
        <f t="shared" si="85"/>
        <v>4.8875000000000002E-2</v>
      </c>
      <c r="F395">
        <f t="shared" si="86"/>
        <v>101325</v>
      </c>
      <c r="H395" s="1">
        <v>4.8875000000000002E-2</v>
      </c>
      <c r="I395" s="1">
        <f t="shared" si="93"/>
        <v>319.5</v>
      </c>
      <c r="J395" s="1">
        <f t="shared" si="94"/>
        <v>0</v>
      </c>
      <c r="K395" s="1">
        <f t="shared" si="95"/>
        <v>6.4562904402475866E-4</v>
      </c>
      <c r="L395" s="1">
        <f t="shared" si="96"/>
        <v>0</v>
      </c>
      <c r="M395" s="4">
        <f t="shared" si="87"/>
        <v>7.5951308904789808E-3</v>
      </c>
      <c r="N395" s="1">
        <f t="shared" si="88"/>
        <v>-12.935509719091568</v>
      </c>
      <c r="O395">
        <f>((-0.0000000008)*V395^3+(0.000003)*V395^2-0.004*V395+2.013)*('Exhaust Gas Math'!$E$10/(T395+'Exhaust Gas Math'!$E$10))+(357.45*V395^-1.004)*(T395/(T395+'Exhaust Gas Math'!$E$10))</f>
        <v>0.17819999999999947</v>
      </c>
      <c r="P395">
        <f t="shared" si="97"/>
        <v>0</v>
      </c>
      <c r="Q395">
        <f t="shared" si="89"/>
        <v>0</v>
      </c>
      <c r="R395" s="4">
        <f t="shared" si="90"/>
        <v>3.9769296294121147E-5</v>
      </c>
      <c r="S395">
        <f t="shared" si="98"/>
        <v>0</v>
      </c>
      <c r="T395">
        <f>S395*'Exhaust Gas Math'!$C$14</f>
        <v>0</v>
      </c>
      <c r="U395">
        <f>(T395/'Exhaust Gas Math'!$B$14)+('Exhaust Gas Math'!$D$10)</f>
        <v>4.4059320573952224E-4</v>
      </c>
      <c r="V395">
        <f>('Exhaust Gas Math'!$E$10*((-0.000000001)*V394^3+(0.000002)*V394^2-0.0012*V394+1.3446)*$B$18+T395*'Exhaust Gas Math'!$D$14*$B$17)/('Exhaust Gas Math'!$E$10*((-0.000000001)*V394^3+(0.000002)*V394^2-0.0012*V394+1.3446)+T395*'Exhaust Gas Math'!$D$14)</f>
        <v>1100</v>
      </c>
      <c r="W395">
        <f t="shared" si="91"/>
        <v>101325</v>
      </c>
      <c r="X395">
        <f t="shared" si="92"/>
        <v>101325</v>
      </c>
    </row>
    <row r="396" spans="3:24" x14ac:dyDescent="0.2">
      <c r="C396" s="1"/>
      <c r="D396" s="1"/>
      <c r="E396">
        <f t="shared" si="85"/>
        <v>4.9000000000000002E-2</v>
      </c>
      <c r="F396">
        <f t="shared" si="86"/>
        <v>101325</v>
      </c>
      <c r="H396" s="1">
        <v>4.9000000000000002E-2</v>
      </c>
      <c r="I396" s="1">
        <f t="shared" si="93"/>
        <v>324</v>
      </c>
      <c r="J396" s="1">
        <f t="shared" si="94"/>
        <v>0</v>
      </c>
      <c r="K396" s="1">
        <f t="shared" si="95"/>
        <v>8.4017339268878605E-4</v>
      </c>
      <c r="L396" s="1">
        <f t="shared" si="96"/>
        <v>0</v>
      </c>
      <c r="M396" s="4">
        <f t="shared" si="87"/>
        <v>6.0541612783141241E-3</v>
      </c>
      <c r="N396" s="1">
        <f t="shared" si="88"/>
        <v>-11.707328805309459</v>
      </c>
      <c r="O396">
        <f>((-0.0000000008)*V396^3+(0.000003)*V396^2-0.004*V396+2.013)*('Exhaust Gas Math'!$E$10/(T396+'Exhaust Gas Math'!$E$10))+(357.45*V396^-1.004)*(T396/(T396+'Exhaust Gas Math'!$E$10))</f>
        <v>0.17819999999999947</v>
      </c>
      <c r="P396">
        <f t="shared" si="97"/>
        <v>0</v>
      </c>
      <c r="Q396">
        <f t="shared" si="89"/>
        <v>0</v>
      </c>
      <c r="R396" s="4">
        <f t="shared" si="90"/>
        <v>3.9769296294121147E-5</v>
      </c>
      <c r="S396">
        <f t="shared" si="98"/>
        <v>0</v>
      </c>
      <c r="T396">
        <f>S396*'Exhaust Gas Math'!$C$14</f>
        <v>0</v>
      </c>
      <c r="U396">
        <f>(T396/'Exhaust Gas Math'!$B$14)+('Exhaust Gas Math'!$D$10)</f>
        <v>4.4059320573952224E-4</v>
      </c>
      <c r="V396">
        <f>('Exhaust Gas Math'!$E$10*((-0.000000001)*V395^3+(0.000002)*V395^2-0.0012*V395+1.3446)*$B$18+T396*'Exhaust Gas Math'!$D$14*$B$17)/('Exhaust Gas Math'!$E$10*((-0.000000001)*V395^3+(0.000002)*V395^2-0.0012*V395+1.3446)+T396*'Exhaust Gas Math'!$D$14)</f>
        <v>1100</v>
      </c>
      <c r="W396">
        <f t="shared" si="91"/>
        <v>101325</v>
      </c>
      <c r="X396">
        <f t="shared" si="92"/>
        <v>101325</v>
      </c>
    </row>
    <row r="397" spans="3:24" x14ac:dyDescent="0.2">
      <c r="C397" s="1"/>
      <c r="D397" s="1"/>
      <c r="E397">
        <f t="shared" si="85"/>
        <v>4.9125000000000002E-2</v>
      </c>
      <c r="F397">
        <f t="shared" si="86"/>
        <v>101325</v>
      </c>
      <c r="H397" s="1">
        <v>4.9125000000000002E-2</v>
      </c>
      <c r="I397" s="1">
        <f t="shared" si="93"/>
        <v>328.5</v>
      </c>
      <c r="J397" s="1">
        <f t="shared" si="94"/>
        <v>0</v>
      </c>
      <c r="K397" s="1">
        <f t="shared" si="95"/>
        <v>1.0567836778712031E-3</v>
      </c>
      <c r="L397" s="1">
        <f t="shared" si="96"/>
        <v>0</v>
      </c>
      <c r="M397" s="4">
        <f t="shared" si="87"/>
        <v>4.6713067899752277E-3</v>
      </c>
      <c r="N397" s="1">
        <f t="shared" si="88"/>
        <v>-10.406968316360734</v>
      </c>
      <c r="O397">
        <f>((-0.0000000008)*V397^3+(0.000003)*V397^2-0.004*V397+2.013)*('Exhaust Gas Math'!$E$10/(T397+'Exhaust Gas Math'!$E$10))+(357.45*V397^-1.004)*(T397/(T397+'Exhaust Gas Math'!$E$10))</f>
        <v>0.17819999999999947</v>
      </c>
      <c r="P397">
        <f t="shared" si="97"/>
        <v>0</v>
      </c>
      <c r="Q397">
        <f t="shared" si="89"/>
        <v>0</v>
      </c>
      <c r="R397" s="4">
        <f t="shared" si="90"/>
        <v>3.9769296294121147E-5</v>
      </c>
      <c r="S397">
        <f t="shared" si="98"/>
        <v>0</v>
      </c>
      <c r="T397">
        <f>S397*'Exhaust Gas Math'!$C$14</f>
        <v>0</v>
      </c>
      <c r="U397">
        <f>(T397/'Exhaust Gas Math'!$B$14)+('Exhaust Gas Math'!$D$10)</f>
        <v>4.4059320573952224E-4</v>
      </c>
      <c r="V397">
        <f>('Exhaust Gas Math'!$E$10*((-0.000000001)*V396^3+(0.000002)*V396^2-0.0012*V396+1.3446)*$B$18+T397*'Exhaust Gas Math'!$D$14*$B$17)/('Exhaust Gas Math'!$E$10*((-0.000000001)*V396^3+(0.000002)*V396^2-0.0012*V396+1.3446)+T397*'Exhaust Gas Math'!$D$14)</f>
        <v>1100</v>
      </c>
      <c r="W397">
        <f t="shared" si="91"/>
        <v>101325</v>
      </c>
      <c r="X397">
        <f t="shared" si="92"/>
        <v>101325</v>
      </c>
    </row>
    <row r="398" spans="3:24" x14ac:dyDescent="0.2">
      <c r="C398" s="1"/>
      <c r="D398" s="1"/>
      <c r="E398">
        <f t="shared" si="85"/>
        <v>4.9250000000000002E-2</v>
      </c>
      <c r="F398">
        <f t="shared" si="86"/>
        <v>101325</v>
      </c>
      <c r="H398" s="1">
        <v>4.9250000000000002E-2</v>
      </c>
      <c r="I398" s="1">
        <f t="shared" si="93"/>
        <v>333</v>
      </c>
      <c r="J398" s="1">
        <f t="shared" si="94"/>
        <v>0</v>
      </c>
      <c r="K398" s="1">
        <f t="shared" si="95"/>
        <v>1.2938450384885041E-3</v>
      </c>
      <c r="L398" s="1">
        <f t="shared" si="96"/>
        <v>0</v>
      </c>
      <c r="M398" s="4">
        <f t="shared" si="87"/>
        <v>3.455093183228692E-3</v>
      </c>
      <c r="N398" s="1">
        <f t="shared" si="88"/>
        <v>-9.0424454070735063</v>
      </c>
      <c r="O398">
        <f>((-0.0000000008)*V398^3+(0.000003)*V398^2-0.004*V398+2.013)*('Exhaust Gas Math'!$E$10/(T398+'Exhaust Gas Math'!$E$10))+(357.45*V398^-1.004)*(T398/(T398+'Exhaust Gas Math'!$E$10))</f>
        <v>0.17819999999999947</v>
      </c>
      <c r="P398">
        <f t="shared" si="97"/>
        <v>0</v>
      </c>
      <c r="Q398">
        <f t="shared" si="89"/>
        <v>0</v>
      </c>
      <c r="R398" s="4">
        <f t="shared" si="90"/>
        <v>3.9769296294121147E-5</v>
      </c>
      <c r="S398">
        <f t="shared" si="98"/>
        <v>0</v>
      </c>
      <c r="T398">
        <f>S398*'Exhaust Gas Math'!$C$14</f>
        <v>0</v>
      </c>
      <c r="U398">
        <f>(T398/'Exhaust Gas Math'!$B$14)+('Exhaust Gas Math'!$D$10)</f>
        <v>4.4059320573952224E-4</v>
      </c>
      <c r="V398">
        <f>('Exhaust Gas Math'!$E$10*((-0.000000001)*V397^3+(0.000002)*V397^2-0.0012*V397+1.3446)*$B$18+T398*'Exhaust Gas Math'!$D$14*$B$17)/('Exhaust Gas Math'!$E$10*((-0.000000001)*V397^3+(0.000002)*V397^2-0.0012*V397+1.3446)+T398*'Exhaust Gas Math'!$D$14)</f>
        <v>1100</v>
      </c>
      <c r="W398">
        <f t="shared" si="91"/>
        <v>101325</v>
      </c>
      <c r="X398">
        <f t="shared" si="92"/>
        <v>101325</v>
      </c>
    </row>
    <row r="399" spans="3:24" x14ac:dyDescent="0.2">
      <c r="C399" s="1"/>
      <c r="D399" s="1"/>
      <c r="E399">
        <f t="shared" si="85"/>
        <v>4.9375000000000002E-2</v>
      </c>
      <c r="F399">
        <f t="shared" si="86"/>
        <v>101325</v>
      </c>
      <c r="H399" s="1">
        <v>4.9375000000000002E-2</v>
      </c>
      <c r="I399" s="1">
        <f t="shared" si="93"/>
        <v>337.5</v>
      </c>
      <c r="J399" s="1">
        <f t="shared" si="94"/>
        <v>0</v>
      </c>
      <c r="K399" s="1">
        <f t="shared" si="95"/>
        <v>1.5495901477245062E-3</v>
      </c>
      <c r="L399" s="1">
        <f t="shared" si="96"/>
        <v>0</v>
      </c>
      <c r="M399" s="4">
        <f t="shared" si="87"/>
        <v>2.4130188193922063E-3</v>
      </c>
      <c r="N399" s="1">
        <f t="shared" si="88"/>
        <v>-7.6221728149335091</v>
      </c>
      <c r="O399">
        <f>((-0.0000000008)*V399^3+(0.000003)*V399^2-0.004*V399+2.013)*('Exhaust Gas Math'!$E$10/(T399+'Exhaust Gas Math'!$E$10))+(357.45*V399^-1.004)*(T399/(T399+'Exhaust Gas Math'!$E$10))</f>
        <v>0.17819999999999947</v>
      </c>
      <c r="P399">
        <f t="shared" si="97"/>
        <v>0</v>
      </c>
      <c r="Q399">
        <f t="shared" si="89"/>
        <v>0</v>
      </c>
      <c r="R399" s="4">
        <f t="shared" si="90"/>
        <v>3.9769296294121147E-5</v>
      </c>
      <c r="S399">
        <f t="shared" si="98"/>
        <v>0</v>
      </c>
      <c r="T399">
        <f>S399*'Exhaust Gas Math'!$C$14</f>
        <v>0</v>
      </c>
      <c r="U399">
        <f>(T399/'Exhaust Gas Math'!$B$14)+('Exhaust Gas Math'!$D$10)</f>
        <v>4.4059320573952224E-4</v>
      </c>
      <c r="V399">
        <f>('Exhaust Gas Math'!$E$10*((-0.000000001)*V398^3+(0.000002)*V398^2-0.0012*V398+1.3446)*$B$18+T399*'Exhaust Gas Math'!$D$14*$B$17)/('Exhaust Gas Math'!$E$10*((-0.000000001)*V398^3+(0.000002)*V398^2-0.0012*V398+1.3446)+T399*'Exhaust Gas Math'!$D$14)</f>
        <v>1100</v>
      </c>
      <c r="W399">
        <f t="shared" si="91"/>
        <v>101325</v>
      </c>
      <c r="X399">
        <f t="shared" si="92"/>
        <v>101325</v>
      </c>
    </row>
    <row r="400" spans="3:24" x14ac:dyDescent="0.2">
      <c r="C400" s="1"/>
      <c r="D400" s="1"/>
      <c r="E400">
        <f t="shared" si="85"/>
        <v>4.9500000000000002E-2</v>
      </c>
      <c r="F400">
        <f t="shared" si="86"/>
        <v>101325</v>
      </c>
      <c r="H400" s="1">
        <v>4.9500000000000002E-2</v>
      </c>
      <c r="I400" s="1">
        <f t="shared" si="93"/>
        <v>342</v>
      </c>
      <c r="J400" s="1">
        <f t="shared" si="94"/>
        <v>0</v>
      </c>
      <c r="K400" s="1">
        <f t="shared" si="95"/>
        <v>1.8221123887080222E-3</v>
      </c>
      <c r="L400" s="1">
        <f t="shared" si="96"/>
        <v>0</v>
      </c>
      <c r="M400" s="4">
        <f t="shared" si="87"/>
        <v>1.5515084334436248E-3</v>
      </c>
      <c r="N400" s="1">
        <f t="shared" si="88"/>
        <v>-6.1549069927597184</v>
      </c>
      <c r="O400">
        <f>((-0.0000000008)*V400^3+(0.000003)*V400^2-0.004*V400+2.013)*('Exhaust Gas Math'!$E$10/(T400+'Exhaust Gas Math'!$E$10))+(357.45*V400^-1.004)*(T400/(T400+'Exhaust Gas Math'!$E$10))</f>
        <v>0.17819999999999947</v>
      </c>
      <c r="P400">
        <f t="shared" si="97"/>
        <v>0</v>
      </c>
      <c r="Q400">
        <f t="shared" si="89"/>
        <v>0</v>
      </c>
      <c r="R400" s="4">
        <f t="shared" si="90"/>
        <v>3.9769296294121147E-5</v>
      </c>
      <c r="S400">
        <f t="shared" si="98"/>
        <v>0</v>
      </c>
      <c r="T400">
        <f>S400*'Exhaust Gas Math'!$C$14</f>
        <v>0</v>
      </c>
      <c r="U400">
        <f>(T400/'Exhaust Gas Math'!$B$14)+('Exhaust Gas Math'!$D$10)</f>
        <v>4.4059320573952224E-4</v>
      </c>
      <c r="V400">
        <f>('Exhaust Gas Math'!$E$10*((-0.000000001)*V399^3+(0.000002)*V399^2-0.0012*V399+1.3446)*$B$18+T400*'Exhaust Gas Math'!$D$14*$B$17)/('Exhaust Gas Math'!$E$10*((-0.000000001)*V399^3+(0.000002)*V399^2-0.0012*V399+1.3446)+T400*'Exhaust Gas Math'!$D$14)</f>
        <v>1100</v>
      </c>
      <c r="W400">
        <f t="shared" si="91"/>
        <v>101325</v>
      </c>
      <c r="X400">
        <f t="shared" si="92"/>
        <v>101325</v>
      </c>
    </row>
    <row r="401" spans="3:24" x14ac:dyDescent="0.2">
      <c r="C401" s="1"/>
      <c r="D401" s="1"/>
      <c r="E401">
        <f t="shared" si="85"/>
        <v>4.9625000000000002E-2</v>
      </c>
      <c r="F401">
        <f t="shared" si="86"/>
        <v>101325</v>
      </c>
      <c r="H401" s="1">
        <v>4.9625000000000002E-2</v>
      </c>
      <c r="I401" s="1">
        <f t="shared" si="93"/>
        <v>346.5</v>
      </c>
      <c r="J401" s="1">
        <f t="shared" si="94"/>
        <v>0</v>
      </c>
      <c r="K401" s="1">
        <f t="shared" si="95"/>
        <v>2.1093800686180931E-3</v>
      </c>
      <c r="L401" s="1">
        <f t="shared" si="96"/>
        <v>0</v>
      </c>
      <c r="M401" s="4">
        <f t="shared" si="87"/>
        <v>8.7587352339364363E-4</v>
      </c>
      <c r="N401" s="1">
        <f t="shared" si="88"/>
        <v>-4.6496941222612982</v>
      </c>
      <c r="O401">
        <f>((-0.0000000008)*V401^3+(0.000003)*V401^2-0.004*V401+2.013)*('Exhaust Gas Math'!$E$10/(T401+'Exhaust Gas Math'!$E$10))+(357.45*V401^-1.004)*(T401/(T401+'Exhaust Gas Math'!$E$10))</f>
        <v>0.17819999999999947</v>
      </c>
      <c r="P401">
        <f t="shared" si="97"/>
        <v>0</v>
      </c>
      <c r="Q401">
        <f t="shared" si="89"/>
        <v>0</v>
      </c>
      <c r="R401" s="4">
        <f t="shared" si="90"/>
        <v>3.9769296294121147E-5</v>
      </c>
      <c r="S401">
        <f t="shared" si="98"/>
        <v>0</v>
      </c>
      <c r="T401">
        <f>S401*'Exhaust Gas Math'!$C$14</f>
        <v>0</v>
      </c>
      <c r="U401">
        <f>(T401/'Exhaust Gas Math'!$B$14)+('Exhaust Gas Math'!$D$10)</f>
        <v>4.4059320573952224E-4</v>
      </c>
      <c r="V401">
        <f>('Exhaust Gas Math'!$E$10*((-0.000000001)*V400^3+(0.000002)*V400^2-0.0012*V400+1.3446)*$B$18+T401*'Exhaust Gas Math'!$D$14*$B$17)/('Exhaust Gas Math'!$E$10*((-0.000000001)*V400^3+(0.000002)*V400^2-0.0012*V400+1.3446)+T401*'Exhaust Gas Math'!$D$14)</f>
        <v>1100</v>
      </c>
      <c r="W401">
        <f t="shared" si="91"/>
        <v>101325</v>
      </c>
      <c r="X401">
        <f t="shared" si="92"/>
        <v>101325</v>
      </c>
    </row>
    <row r="402" spans="3:24" x14ac:dyDescent="0.2">
      <c r="C402" s="1"/>
      <c r="D402" s="1"/>
      <c r="E402">
        <f t="shared" si="85"/>
        <v>4.9750000000000003E-2</v>
      </c>
      <c r="F402">
        <f t="shared" si="86"/>
        <v>101325</v>
      </c>
      <c r="H402" s="1">
        <v>4.9750000000000003E-2</v>
      </c>
      <c r="I402" s="1">
        <f t="shared" si="93"/>
        <v>351</v>
      </c>
      <c r="J402" s="1">
        <f t="shared" si="94"/>
        <v>0</v>
      </c>
      <c r="K402" s="1">
        <f t="shared" si="95"/>
        <v>2.4092515652485197E-3</v>
      </c>
      <c r="L402" s="1">
        <f t="shared" si="96"/>
        <v>0</v>
      </c>
      <c r="M402" s="4">
        <f t="shared" si="87"/>
        <v>3.902796031341263E-4</v>
      </c>
      <c r="N402" s="1">
        <f t="shared" si="88"/>
        <v>-3.115814341318941</v>
      </c>
      <c r="O402">
        <f>((-0.0000000008)*V402^3+(0.000003)*V402^2-0.004*V402+2.013)*('Exhaust Gas Math'!$E$10/(T402+'Exhaust Gas Math'!$E$10))+(357.45*V402^-1.004)*(T402/(T402+'Exhaust Gas Math'!$E$10))</f>
        <v>0.17819999999999947</v>
      </c>
      <c r="P402">
        <f t="shared" si="97"/>
        <v>0</v>
      </c>
      <c r="Q402">
        <f t="shared" si="89"/>
        <v>0</v>
      </c>
      <c r="R402" s="4">
        <f t="shared" si="90"/>
        <v>3.9769296294121147E-5</v>
      </c>
      <c r="S402">
        <f t="shared" si="98"/>
        <v>0</v>
      </c>
      <c r="T402">
        <f>S402*'Exhaust Gas Math'!$C$14</f>
        <v>0</v>
      </c>
      <c r="U402">
        <f>(T402/'Exhaust Gas Math'!$B$14)+('Exhaust Gas Math'!$D$10)</f>
        <v>4.4059320573952224E-4</v>
      </c>
      <c r="V402">
        <f>('Exhaust Gas Math'!$E$10*((-0.000000001)*V401^3+(0.000002)*V401^2-0.0012*V401+1.3446)*$B$18+T402*'Exhaust Gas Math'!$D$14*$B$17)/('Exhaust Gas Math'!$E$10*((-0.000000001)*V401^3+(0.000002)*V401^2-0.0012*V401+1.3446)+T402*'Exhaust Gas Math'!$D$14)</f>
        <v>1100</v>
      </c>
      <c r="W402">
        <f t="shared" si="91"/>
        <v>101325</v>
      </c>
      <c r="X402">
        <f t="shared" si="92"/>
        <v>101325</v>
      </c>
    </row>
    <row r="403" spans="3:24" x14ac:dyDescent="0.2">
      <c r="C403" s="1"/>
      <c r="D403" s="1"/>
      <c r="E403">
        <f t="shared" si="85"/>
        <v>4.9875000000000003E-2</v>
      </c>
      <c r="F403">
        <f t="shared" si="86"/>
        <v>101325</v>
      </c>
      <c r="H403" s="1">
        <v>4.9875000000000003E-2</v>
      </c>
      <c r="I403" s="1">
        <f t="shared" si="93"/>
        <v>355.5</v>
      </c>
      <c r="J403" s="1">
        <f t="shared" si="94"/>
        <v>0</v>
      </c>
      <c r="K403" s="1">
        <f t="shared" si="95"/>
        <v>2.7194912931119688E-3</v>
      </c>
      <c r="L403" s="1">
        <f t="shared" si="96"/>
        <v>0</v>
      </c>
      <c r="M403" s="4">
        <f t="shared" si="87"/>
        <v>9.7720520659837218E-5</v>
      </c>
      <c r="N403" s="1">
        <f t="shared" si="88"/>
        <v>-1.5627245288489433</v>
      </c>
      <c r="O403">
        <f>((-0.0000000008)*V403^3+(0.000003)*V403^2-0.004*V403+2.013)*('Exhaust Gas Math'!$E$10/(T403+'Exhaust Gas Math'!$E$10))+(357.45*V403^-1.004)*(T403/(T403+'Exhaust Gas Math'!$E$10))</f>
        <v>0.17819999999999947</v>
      </c>
      <c r="P403">
        <f t="shared" si="97"/>
        <v>0</v>
      </c>
      <c r="Q403">
        <f t="shared" si="89"/>
        <v>0</v>
      </c>
      <c r="R403" s="4">
        <f t="shared" si="90"/>
        <v>3.9769296294121147E-5</v>
      </c>
      <c r="S403">
        <f t="shared" si="98"/>
        <v>0</v>
      </c>
      <c r="T403">
        <f>S403*'Exhaust Gas Math'!$C$14</f>
        <v>0</v>
      </c>
      <c r="U403">
        <f>(T403/'Exhaust Gas Math'!$B$14)+('Exhaust Gas Math'!$D$10)</f>
        <v>4.4059320573952224E-4</v>
      </c>
      <c r="V403">
        <f>('Exhaust Gas Math'!$E$10*((-0.000000001)*V402^3+(0.000002)*V402^2-0.0012*V402+1.3446)*$B$18+T403*'Exhaust Gas Math'!$D$14*$B$17)/('Exhaust Gas Math'!$E$10*((-0.000000001)*V402^3+(0.000002)*V402^2-0.0012*V402+1.3446)+T403*'Exhaust Gas Math'!$D$14)</f>
        <v>1100</v>
      </c>
      <c r="W403">
        <f t="shared" si="91"/>
        <v>101325</v>
      </c>
      <c r="X403">
        <f t="shared" si="92"/>
        <v>101325</v>
      </c>
    </row>
    <row r="404" spans="3:24" x14ac:dyDescent="0.2">
      <c r="C404" s="1"/>
      <c r="D404" s="1"/>
      <c r="E404">
        <f t="shared" si="85"/>
        <v>0.05</v>
      </c>
      <c r="F404">
        <f t="shared" si="86"/>
        <v>101325</v>
      </c>
      <c r="H404" s="1">
        <v>0.05</v>
      </c>
      <c r="I404" s="1">
        <f t="shared" si="93"/>
        <v>360</v>
      </c>
      <c r="J404" s="1">
        <f t="shared" si="94"/>
        <v>0</v>
      </c>
      <c r="K404" s="1">
        <f t="shared" si="95"/>
        <v>3.0377863700539352E-3</v>
      </c>
      <c r="L404" s="1">
        <f t="shared" si="96"/>
        <v>0</v>
      </c>
      <c r="M404" s="4">
        <f t="shared" si="87"/>
        <v>0</v>
      </c>
      <c r="N404" s="1">
        <f t="shared" si="88"/>
        <v>4.635973986354303E-14</v>
      </c>
      <c r="O404">
        <f>((-0.0000000008)*V404^3+(0.000003)*V404^2-0.004*V404+2.013)*('Exhaust Gas Math'!$E$10/(T404+'Exhaust Gas Math'!$E$10))+(357.45*V404^-1.004)*(T404/(T404+'Exhaust Gas Math'!$E$10))</f>
        <v>0.17819999999999947</v>
      </c>
      <c r="P404">
        <f t="shared" si="97"/>
        <v>0</v>
      </c>
      <c r="Q404">
        <f t="shared" si="89"/>
        <v>0</v>
      </c>
      <c r="R404" s="4">
        <f t="shared" si="90"/>
        <v>3.9769296294121147E-5</v>
      </c>
      <c r="S404">
        <f t="shared" si="98"/>
        <v>0</v>
      </c>
      <c r="T404">
        <f>S404*'Exhaust Gas Math'!$C$14</f>
        <v>0</v>
      </c>
      <c r="U404">
        <f>(T404/'Exhaust Gas Math'!$B$14)+('Exhaust Gas Math'!$D$10)</f>
        <v>4.4059320573952224E-4</v>
      </c>
      <c r="V404">
        <f>('Exhaust Gas Math'!$E$10*((-0.000000001)*V403^3+(0.000002)*V403^2-0.0012*V403+1.3446)*$B$18+T404*'Exhaust Gas Math'!$D$14*$B$17)/('Exhaust Gas Math'!$E$10*((-0.000000001)*V403^3+(0.000002)*V403^2-0.0012*V403+1.3446)+T404*'Exhaust Gas Math'!$D$14)</f>
        <v>1100</v>
      </c>
      <c r="W404">
        <f t="shared" si="91"/>
        <v>101325</v>
      </c>
      <c r="X404">
        <f t="shared" si="92"/>
        <v>101325</v>
      </c>
    </row>
    <row r="405" spans="3:24" x14ac:dyDescent="0.2">
      <c r="C405" s="1"/>
      <c r="D405" s="1"/>
      <c r="E405">
        <f t="shared" si="85"/>
        <v>5.0125000000000003E-2</v>
      </c>
      <c r="F405">
        <f t="shared" si="86"/>
        <v>101325</v>
      </c>
      <c r="H405" s="1">
        <v>5.0125000000000003E-2</v>
      </c>
      <c r="I405" s="1">
        <f t="shared" si="93"/>
        <v>364.5</v>
      </c>
      <c r="J405" s="1">
        <f t="shared" si="94"/>
        <v>0</v>
      </c>
      <c r="K405" s="1">
        <f t="shared" si="95"/>
        <v>3.361763860124527E-3</v>
      </c>
      <c r="L405" s="1">
        <f t="shared" si="96"/>
        <v>0</v>
      </c>
      <c r="M405" s="4">
        <f t="shared" si="87"/>
        <v>9.7720520659851096E-5</v>
      </c>
      <c r="N405" s="1">
        <f t="shared" si="88"/>
        <v>1.5627245288490357</v>
      </c>
      <c r="O405">
        <f>((-0.0000000008)*V405^3+(0.000003)*V405^2-0.004*V405+2.013)*('Exhaust Gas Math'!$E$10/(T405+'Exhaust Gas Math'!$E$10))+(357.45*V405^-1.004)*(T405/(T405+'Exhaust Gas Math'!$E$10))</f>
        <v>0.17819999999999947</v>
      </c>
      <c r="P405">
        <f t="shared" si="97"/>
        <v>0</v>
      </c>
      <c r="Q405">
        <f t="shared" si="89"/>
        <v>0</v>
      </c>
      <c r="R405" s="4">
        <f t="shared" si="90"/>
        <v>3.9769296294121147E-5</v>
      </c>
      <c r="S405">
        <f t="shared" si="98"/>
        <v>0</v>
      </c>
      <c r="T405">
        <f>S405*'Exhaust Gas Math'!$C$14</f>
        <v>0</v>
      </c>
      <c r="U405">
        <f>(T405/'Exhaust Gas Math'!$B$14)+('Exhaust Gas Math'!$D$10)</f>
        <v>4.4059320573952224E-4</v>
      </c>
      <c r="V405">
        <f>('Exhaust Gas Math'!$E$10*((-0.000000001)*V404^3+(0.000002)*V404^2-0.0012*V404+1.3446)*$B$18+T405*'Exhaust Gas Math'!$D$14*$B$17)/('Exhaust Gas Math'!$E$10*((-0.000000001)*V404^3+(0.000002)*V404^2-0.0012*V404+1.3446)+T405*'Exhaust Gas Math'!$D$14)</f>
        <v>1100</v>
      </c>
      <c r="W405">
        <f t="shared" si="91"/>
        <v>101325</v>
      </c>
      <c r="X405">
        <f t="shared" si="92"/>
        <v>101325</v>
      </c>
    </row>
    <row r="406" spans="3:24" x14ac:dyDescent="0.2">
      <c r="C406" s="1"/>
      <c r="D406" s="1"/>
      <c r="E406">
        <f t="shared" si="85"/>
        <v>5.0250000000000003E-2</v>
      </c>
      <c r="F406">
        <f t="shared" si="86"/>
        <v>101325</v>
      </c>
      <c r="H406" s="1">
        <v>5.0250000000000003E-2</v>
      </c>
      <c r="I406" s="1">
        <f t="shared" si="93"/>
        <v>369</v>
      </c>
      <c r="J406" s="1">
        <f t="shared" si="94"/>
        <v>0</v>
      </c>
      <c r="K406" s="1">
        <f t="shared" si="95"/>
        <v>3.6890084641600577E-3</v>
      </c>
      <c r="L406" s="1">
        <f t="shared" si="96"/>
        <v>0</v>
      </c>
      <c r="M406" s="4">
        <f t="shared" si="87"/>
        <v>3.9027960313414711E-4</v>
      </c>
      <c r="N406" s="1">
        <f t="shared" si="88"/>
        <v>3.115814341319032</v>
      </c>
      <c r="O406">
        <f>((-0.0000000008)*V406^3+(0.000003)*V406^2-0.004*V406+2.013)*('Exhaust Gas Math'!$E$10/(T406+'Exhaust Gas Math'!$E$10))+(357.45*V406^-1.004)*(T406/(T406+'Exhaust Gas Math'!$E$10))</f>
        <v>0.17819999999999947</v>
      </c>
      <c r="P406">
        <f t="shared" si="97"/>
        <v>0</v>
      </c>
      <c r="Q406">
        <f t="shared" si="89"/>
        <v>0</v>
      </c>
      <c r="R406" s="4">
        <f t="shared" si="90"/>
        <v>3.9769296294121147E-5</v>
      </c>
      <c r="S406">
        <f t="shared" si="98"/>
        <v>0</v>
      </c>
      <c r="T406">
        <f>S406*'Exhaust Gas Math'!$C$14</f>
        <v>0</v>
      </c>
      <c r="U406">
        <f>(T406/'Exhaust Gas Math'!$B$14)+('Exhaust Gas Math'!$D$10)</f>
        <v>4.4059320573952224E-4</v>
      </c>
      <c r="V406">
        <f>('Exhaust Gas Math'!$E$10*((-0.000000001)*V405^3+(0.000002)*V405^2-0.0012*V405+1.3446)*$B$18+T406*'Exhaust Gas Math'!$D$14*$B$17)/('Exhaust Gas Math'!$E$10*((-0.000000001)*V405^3+(0.000002)*V405^2-0.0012*V405+1.3446)+T406*'Exhaust Gas Math'!$D$14)</f>
        <v>1100</v>
      </c>
      <c r="W406">
        <f t="shared" si="91"/>
        <v>101325</v>
      </c>
      <c r="X406">
        <f t="shared" si="92"/>
        <v>101325</v>
      </c>
    </row>
    <row r="407" spans="3:24" x14ac:dyDescent="0.2">
      <c r="C407" s="1"/>
      <c r="D407" s="1"/>
      <c r="E407">
        <f t="shared" si="85"/>
        <v>5.0375000000000003E-2</v>
      </c>
      <c r="F407">
        <f t="shared" si="86"/>
        <v>101325</v>
      </c>
      <c r="H407" s="1">
        <v>5.0375000000000003E-2</v>
      </c>
      <c r="I407" s="1">
        <f t="shared" si="93"/>
        <v>373.5</v>
      </c>
      <c r="J407" s="1">
        <f t="shared" si="94"/>
        <v>0</v>
      </c>
      <c r="K407" s="1">
        <f t="shared" si="95"/>
        <v>4.0170805261885243E-3</v>
      </c>
      <c r="L407" s="1">
        <f t="shared" si="96"/>
        <v>0</v>
      </c>
      <c r="M407" s="4">
        <f t="shared" si="87"/>
        <v>8.7587352339367833E-4</v>
      </c>
      <c r="N407" s="1">
        <f t="shared" si="88"/>
        <v>4.6496941222613879</v>
      </c>
      <c r="O407">
        <f>((-0.0000000008)*V407^3+(0.000003)*V407^2-0.004*V407+2.013)*('Exhaust Gas Math'!$E$10/(T407+'Exhaust Gas Math'!$E$10))+(357.45*V407^-1.004)*(T407/(T407+'Exhaust Gas Math'!$E$10))</f>
        <v>0.17819999999999947</v>
      </c>
      <c r="P407">
        <f t="shared" si="97"/>
        <v>0</v>
      </c>
      <c r="Q407">
        <f t="shared" si="89"/>
        <v>0</v>
      </c>
      <c r="R407" s="4">
        <f t="shared" si="90"/>
        <v>3.9769296294121147E-5</v>
      </c>
      <c r="S407">
        <f t="shared" si="98"/>
        <v>0</v>
      </c>
      <c r="T407">
        <f>S407*'Exhaust Gas Math'!$C$14</f>
        <v>0</v>
      </c>
      <c r="U407">
        <f>(T407/'Exhaust Gas Math'!$B$14)+('Exhaust Gas Math'!$D$10)</f>
        <v>4.4059320573952224E-4</v>
      </c>
      <c r="V407">
        <f>('Exhaust Gas Math'!$E$10*((-0.000000001)*V406^3+(0.000002)*V406^2-0.0012*V406+1.3446)*$B$18+T407*'Exhaust Gas Math'!$D$14*$B$17)/('Exhaust Gas Math'!$E$10*((-0.000000001)*V406^3+(0.000002)*V406^2-0.0012*V406+1.3446)+T407*'Exhaust Gas Math'!$D$14)</f>
        <v>1100</v>
      </c>
      <c r="W407">
        <f t="shared" si="91"/>
        <v>101325</v>
      </c>
      <c r="X407">
        <f t="shared" si="92"/>
        <v>101325</v>
      </c>
    </row>
    <row r="408" spans="3:24" x14ac:dyDescent="0.2">
      <c r="C408" s="1"/>
      <c r="D408" s="1"/>
      <c r="E408">
        <f t="shared" si="85"/>
        <v>5.0500000000000003E-2</v>
      </c>
      <c r="F408">
        <f t="shared" si="86"/>
        <v>101325</v>
      </c>
      <c r="H408" s="1">
        <v>5.0500000000000003E-2</v>
      </c>
      <c r="I408" s="1">
        <f t="shared" si="93"/>
        <v>378.00000000000023</v>
      </c>
      <c r="J408" s="1">
        <f t="shared" si="94"/>
        <v>0</v>
      </c>
      <c r="K408" s="1">
        <f t="shared" si="95"/>
        <v>4.3435342214186235E-3</v>
      </c>
      <c r="L408" s="1">
        <f t="shared" si="96"/>
        <v>0</v>
      </c>
      <c r="M408" s="4">
        <f t="shared" si="87"/>
        <v>1.5515084334436352E-3</v>
      </c>
      <c r="N408" s="1">
        <f t="shared" si="88"/>
        <v>6.1549069927597397</v>
      </c>
      <c r="O408">
        <f>((-0.0000000008)*V408^3+(0.000003)*V408^2-0.004*V408+2.013)*('Exhaust Gas Math'!$E$10/(T408+'Exhaust Gas Math'!$E$10))+(357.45*V408^-1.004)*(T408/(T408+'Exhaust Gas Math'!$E$10))</f>
        <v>0.17819999999999947</v>
      </c>
      <c r="P408">
        <f t="shared" si="97"/>
        <v>0</v>
      </c>
      <c r="Q408">
        <f t="shared" si="89"/>
        <v>0</v>
      </c>
      <c r="R408" s="4">
        <f t="shared" si="90"/>
        <v>3.9769296294121147E-5</v>
      </c>
      <c r="S408">
        <f t="shared" si="98"/>
        <v>0</v>
      </c>
      <c r="T408">
        <f>S408*'Exhaust Gas Math'!$C$14</f>
        <v>0</v>
      </c>
      <c r="U408">
        <f>(T408/'Exhaust Gas Math'!$B$14)+('Exhaust Gas Math'!$D$10)</f>
        <v>4.4059320573952224E-4</v>
      </c>
      <c r="V408">
        <f>('Exhaust Gas Math'!$E$10*((-0.000000001)*V407^3+(0.000002)*V407^2-0.0012*V407+1.3446)*$B$18+T408*'Exhaust Gas Math'!$D$14*$B$17)/('Exhaust Gas Math'!$E$10*((-0.000000001)*V407^3+(0.000002)*V407^2-0.0012*V407+1.3446)+T408*'Exhaust Gas Math'!$D$14)</f>
        <v>1100</v>
      </c>
      <c r="W408">
        <f t="shared" si="91"/>
        <v>101325</v>
      </c>
      <c r="X408">
        <f t="shared" si="92"/>
        <v>101325</v>
      </c>
    </row>
    <row r="409" spans="3:24" x14ac:dyDescent="0.2">
      <c r="C409" s="1"/>
      <c r="D409" s="1"/>
      <c r="E409">
        <f t="shared" si="85"/>
        <v>5.0625000000000003E-2</v>
      </c>
      <c r="F409">
        <f t="shared" si="86"/>
        <v>101325</v>
      </c>
      <c r="H409" s="1">
        <v>5.0625000000000003E-2</v>
      </c>
      <c r="I409" s="1">
        <f t="shared" si="93"/>
        <v>382.50000000000023</v>
      </c>
      <c r="J409" s="1">
        <f t="shared" si="94"/>
        <v>0</v>
      </c>
      <c r="K409" s="1">
        <f t="shared" si="95"/>
        <v>4.6659357902181318E-3</v>
      </c>
      <c r="L409" s="1">
        <f t="shared" si="96"/>
        <v>0</v>
      </c>
      <c r="M409" s="4">
        <f t="shared" si="87"/>
        <v>2.4130188193922202E-3</v>
      </c>
      <c r="N409" s="1">
        <f t="shared" si="88"/>
        <v>7.6221728149335286</v>
      </c>
      <c r="O409">
        <f>((-0.0000000008)*V409^3+(0.000003)*V409^2-0.004*V409+2.013)*('Exhaust Gas Math'!$E$10/(T409+'Exhaust Gas Math'!$E$10))+(357.45*V409^-1.004)*(T409/(T409+'Exhaust Gas Math'!$E$10))</f>
        <v>0.17819999999999947</v>
      </c>
      <c r="P409">
        <f t="shared" si="97"/>
        <v>0</v>
      </c>
      <c r="Q409">
        <f t="shared" si="89"/>
        <v>0</v>
      </c>
      <c r="R409" s="4">
        <f t="shared" si="90"/>
        <v>3.9769296294121147E-5</v>
      </c>
      <c r="S409">
        <f t="shared" si="98"/>
        <v>0</v>
      </c>
      <c r="T409">
        <f>S409*'Exhaust Gas Math'!$C$14</f>
        <v>0</v>
      </c>
      <c r="U409">
        <f>(T409/'Exhaust Gas Math'!$B$14)+('Exhaust Gas Math'!$D$10)</f>
        <v>4.4059320573952224E-4</v>
      </c>
      <c r="V409">
        <f>('Exhaust Gas Math'!$E$10*((-0.000000001)*V408^3+(0.000002)*V408^2-0.0012*V408+1.3446)*$B$18+T409*'Exhaust Gas Math'!$D$14*$B$17)/('Exhaust Gas Math'!$E$10*((-0.000000001)*V408^3+(0.000002)*V408^2-0.0012*V408+1.3446)+T409*'Exhaust Gas Math'!$D$14)</f>
        <v>1100</v>
      </c>
      <c r="W409">
        <f t="shared" si="91"/>
        <v>101325</v>
      </c>
      <c r="X409">
        <f t="shared" si="92"/>
        <v>101325</v>
      </c>
    </row>
    <row r="410" spans="3:24" x14ac:dyDescent="0.2">
      <c r="C410" s="1"/>
      <c r="D410" s="1"/>
      <c r="E410">
        <f t="shared" si="85"/>
        <v>5.0750000000000003E-2</v>
      </c>
      <c r="F410">
        <f t="shared" si="86"/>
        <v>101325</v>
      </c>
      <c r="H410" s="1">
        <v>5.0750000000000003E-2</v>
      </c>
      <c r="I410" s="1">
        <f t="shared" si="93"/>
        <v>387.00000000000023</v>
      </c>
      <c r="J410" s="1">
        <f t="shared" si="94"/>
        <v>0</v>
      </c>
      <c r="K410" s="1">
        <f t="shared" si="95"/>
        <v>4.9818816821449695E-3</v>
      </c>
      <c r="L410" s="1">
        <f t="shared" si="96"/>
        <v>0</v>
      </c>
      <c r="M410" s="4">
        <f t="shared" si="87"/>
        <v>3.4550931832287579E-3</v>
      </c>
      <c r="N410" s="1">
        <f t="shared" si="88"/>
        <v>9.0424454070735898</v>
      </c>
      <c r="O410">
        <f>((-0.0000000008)*V410^3+(0.000003)*V410^2-0.004*V410+2.013)*('Exhaust Gas Math'!$E$10/(T410+'Exhaust Gas Math'!$E$10))+(357.45*V410^-1.004)*(T410/(T410+'Exhaust Gas Math'!$E$10))</f>
        <v>0.17819999999999947</v>
      </c>
      <c r="P410">
        <f t="shared" si="97"/>
        <v>0</v>
      </c>
      <c r="Q410">
        <f t="shared" si="89"/>
        <v>0</v>
      </c>
      <c r="R410" s="4">
        <f t="shared" si="90"/>
        <v>3.9769296294121147E-5</v>
      </c>
      <c r="S410">
        <f t="shared" si="98"/>
        <v>0</v>
      </c>
      <c r="T410">
        <f>S410*'Exhaust Gas Math'!$C$14</f>
        <v>0</v>
      </c>
      <c r="U410">
        <f>(T410/'Exhaust Gas Math'!$B$14)+('Exhaust Gas Math'!$D$10)</f>
        <v>4.4059320573952224E-4</v>
      </c>
      <c r="V410">
        <f>('Exhaust Gas Math'!$E$10*((-0.000000001)*V409^3+(0.000002)*V409^2-0.0012*V409+1.3446)*$B$18+T410*'Exhaust Gas Math'!$D$14*$B$17)/('Exhaust Gas Math'!$E$10*((-0.000000001)*V409^3+(0.000002)*V409^2-0.0012*V409+1.3446)+T410*'Exhaust Gas Math'!$D$14)</f>
        <v>1100</v>
      </c>
      <c r="W410">
        <f t="shared" si="91"/>
        <v>101325</v>
      </c>
      <c r="X410">
        <f t="shared" si="92"/>
        <v>101325</v>
      </c>
    </row>
    <row r="411" spans="3:24" x14ac:dyDescent="0.2">
      <c r="C411" s="1"/>
      <c r="D411" s="1"/>
      <c r="E411">
        <f t="shared" si="85"/>
        <v>5.0874999999999997E-2</v>
      </c>
      <c r="F411">
        <f t="shared" si="86"/>
        <v>101325</v>
      </c>
      <c r="H411" s="1">
        <v>5.0874999999999997E-2</v>
      </c>
      <c r="I411" s="1">
        <f t="shared" si="93"/>
        <v>391.49999999999977</v>
      </c>
      <c r="J411" s="1">
        <f t="shared" si="94"/>
        <v>0</v>
      </c>
      <c r="K411" s="1">
        <f t="shared" si="95"/>
        <v>5.2890164747641088E-3</v>
      </c>
      <c r="L411" s="1">
        <f t="shared" si="96"/>
        <v>0</v>
      </c>
      <c r="M411" s="4">
        <f t="shared" si="87"/>
        <v>4.6713067899752485E-3</v>
      </c>
      <c r="N411" s="1">
        <f t="shared" si="88"/>
        <v>10.406968316360754</v>
      </c>
      <c r="O411">
        <f>((-0.0000000008)*V411^3+(0.000003)*V411^2-0.004*V411+2.013)*('Exhaust Gas Math'!$E$10/(T411+'Exhaust Gas Math'!$E$10))+(357.45*V411^-1.004)*(T411/(T411+'Exhaust Gas Math'!$E$10))</f>
        <v>0.17819999999999947</v>
      </c>
      <c r="P411">
        <f t="shared" si="97"/>
        <v>0</v>
      </c>
      <c r="Q411">
        <f t="shared" si="89"/>
        <v>0</v>
      </c>
      <c r="R411" s="4">
        <f t="shared" si="90"/>
        <v>3.9769296294121147E-5</v>
      </c>
      <c r="S411">
        <f t="shared" si="98"/>
        <v>0</v>
      </c>
      <c r="T411">
        <f>S411*'Exhaust Gas Math'!$C$14</f>
        <v>0</v>
      </c>
      <c r="U411">
        <f>(T411/'Exhaust Gas Math'!$B$14)+('Exhaust Gas Math'!$D$10)</f>
        <v>4.4059320573952224E-4</v>
      </c>
      <c r="V411">
        <f>('Exhaust Gas Math'!$E$10*((-0.000000001)*V410^3+(0.000002)*V410^2-0.0012*V410+1.3446)*$B$18+T411*'Exhaust Gas Math'!$D$14*$B$17)/('Exhaust Gas Math'!$E$10*((-0.000000001)*V410^3+(0.000002)*V410^2-0.0012*V410+1.3446)+T411*'Exhaust Gas Math'!$D$14)</f>
        <v>1100</v>
      </c>
      <c r="W411">
        <f t="shared" si="91"/>
        <v>101325</v>
      </c>
      <c r="X411">
        <f t="shared" si="92"/>
        <v>101325</v>
      </c>
    </row>
    <row r="412" spans="3:24" x14ac:dyDescent="0.2">
      <c r="C412" s="1"/>
      <c r="D412" s="1"/>
      <c r="E412">
        <f t="shared" si="85"/>
        <v>5.0999999999999997E-2</v>
      </c>
      <c r="F412">
        <f t="shared" si="86"/>
        <v>101325</v>
      </c>
      <c r="H412" s="1">
        <v>5.0999999999999997E-2</v>
      </c>
      <c r="I412" s="1">
        <f t="shared" si="93"/>
        <v>395.99999999999977</v>
      </c>
      <c r="J412" s="1">
        <f t="shared" si="94"/>
        <v>0</v>
      </c>
      <c r="K412" s="1">
        <f t="shared" si="95"/>
        <v>5.5850504336635689E-3</v>
      </c>
      <c r="L412" s="1">
        <f t="shared" si="96"/>
        <v>0</v>
      </c>
      <c r="M412" s="4">
        <f t="shared" si="87"/>
        <v>6.054161278314079E-3</v>
      </c>
      <c r="N412" s="1">
        <f t="shared" si="88"/>
        <v>11.70732880530942</v>
      </c>
      <c r="O412">
        <f>((-0.0000000008)*V412^3+(0.000003)*V412^2-0.004*V412+2.013)*('Exhaust Gas Math'!$E$10/(T412+'Exhaust Gas Math'!$E$10))+(357.45*V412^-1.004)*(T412/(T412+'Exhaust Gas Math'!$E$10))</f>
        <v>0.17819999999999947</v>
      </c>
      <c r="P412">
        <f t="shared" si="97"/>
        <v>0</v>
      </c>
      <c r="Q412">
        <f t="shared" si="89"/>
        <v>0</v>
      </c>
      <c r="R412" s="4">
        <f t="shared" si="90"/>
        <v>3.9769296294121147E-5</v>
      </c>
      <c r="S412">
        <f t="shared" si="98"/>
        <v>0</v>
      </c>
      <c r="T412">
        <f>S412*'Exhaust Gas Math'!$C$14</f>
        <v>0</v>
      </c>
      <c r="U412">
        <f>(T412/'Exhaust Gas Math'!$B$14)+('Exhaust Gas Math'!$D$10)</f>
        <v>4.4059320573952224E-4</v>
      </c>
      <c r="V412">
        <f>('Exhaust Gas Math'!$E$10*((-0.000000001)*V411^3+(0.000002)*V411^2-0.0012*V411+1.3446)*$B$18+T412*'Exhaust Gas Math'!$D$14*$B$17)/('Exhaust Gas Math'!$E$10*((-0.000000001)*V411^3+(0.000002)*V411^2-0.0012*V411+1.3446)+T412*'Exhaust Gas Math'!$D$14)</f>
        <v>1100</v>
      </c>
      <c r="W412">
        <f t="shared" si="91"/>
        <v>101325</v>
      </c>
      <c r="X412">
        <f t="shared" si="92"/>
        <v>101325</v>
      </c>
    </row>
    <row r="413" spans="3:24" x14ac:dyDescent="0.2">
      <c r="C413" s="1"/>
      <c r="D413" s="1"/>
      <c r="E413">
        <f t="shared" si="85"/>
        <v>5.1124999999999997E-2</v>
      </c>
      <c r="F413">
        <f t="shared" si="86"/>
        <v>101325</v>
      </c>
      <c r="H413" s="1">
        <v>5.1124999999999997E-2</v>
      </c>
      <c r="I413" s="1">
        <f t="shared" si="93"/>
        <v>400.49999999999977</v>
      </c>
      <c r="J413" s="1">
        <f t="shared" si="94"/>
        <v>0</v>
      </c>
      <c r="K413" s="1">
        <f t="shared" si="95"/>
        <v>5.8677765827561765E-3</v>
      </c>
      <c r="L413" s="1">
        <f t="shared" si="96"/>
        <v>0</v>
      </c>
      <c r="M413" s="4">
        <f t="shared" si="87"/>
        <v>7.5951308904790016E-3</v>
      </c>
      <c r="N413" s="1">
        <f t="shared" si="88"/>
        <v>12.935509719091584</v>
      </c>
      <c r="O413">
        <f>((-0.0000000008)*V413^3+(0.000003)*V413^2-0.004*V413+2.013)*('Exhaust Gas Math'!$E$10/(T413+'Exhaust Gas Math'!$E$10))+(357.45*V413^-1.004)*(T413/(T413+'Exhaust Gas Math'!$E$10))</f>
        <v>0.17819999999999947</v>
      </c>
      <c r="P413">
        <f t="shared" si="97"/>
        <v>0</v>
      </c>
      <c r="Q413">
        <f t="shared" si="89"/>
        <v>0</v>
      </c>
      <c r="R413" s="4">
        <f t="shared" si="90"/>
        <v>3.9769296294121147E-5</v>
      </c>
      <c r="S413">
        <f t="shared" si="98"/>
        <v>0</v>
      </c>
      <c r="T413">
        <f>S413*'Exhaust Gas Math'!$C$14</f>
        <v>0</v>
      </c>
      <c r="U413">
        <f>(T413/'Exhaust Gas Math'!$B$14)+('Exhaust Gas Math'!$D$10)</f>
        <v>4.4059320573952224E-4</v>
      </c>
      <c r="V413">
        <f>('Exhaust Gas Math'!$E$10*((-0.000000001)*V412^3+(0.000002)*V412^2-0.0012*V412+1.3446)*$B$18+T413*'Exhaust Gas Math'!$D$14*$B$17)/('Exhaust Gas Math'!$E$10*((-0.000000001)*V412^3+(0.000002)*V412^2-0.0012*V412+1.3446)+T413*'Exhaust Gas Math'!$D$14)</f>
        <v>1100</v>
      </c>
      <c r="W413">
        <f t="shared" si="91"/>
        <v>101325</v>
      </c>
      <c r="X413">
        <f t="shared" si="92"/>
        <v>101325</v>
      </c>
    </row>
    <row r="414" spans="3:24" x14ac:dyDescent="0.2">
      <c r="C414" s="1"/>
      <c r="D414" s="1"/>
      <c r="E414">
        <f t="shared" si="85"/>
        <v>5.1249999999999997E-2</v>
      </c>
      <c r="F414">
        <f t="shared" si="86"/>
        <v>101325</v>
      </c>
      <c r="H414" s="1">
        <v>5.1249999999999997E-2</v>
      </c>
      <c r="I414" s="1">
        <f t="shared" si="93"/>
        <v>405</v>
      </c>
      <c r="J414" s="1">
        <f t="shared" si="94"/>
        <v>0</v>
      </c>
      <c r="K414" s="1">
        <f t="shared" si="95"/>
        <v>6.135087157606512E-3</v>
      </c>
      <c r="L414" s="1">
        <f t="shared" si="96"/>
        <v>0</v>
      </c>
      <c r="M414" s="4">
        <f t="shared" si="87"/>
        <v>9.2847150363863547E-3</v>
      </c>
      <c r="N414" s="1">
        <f t="shared" si="88"/>
        <v>14.083938913961967</v>
      </c>
      <c r="O414">
        <f>((-0.0000000008)*V414^3+(0.000003)*V414^2-0.004*V414+2.013)*('Exhaust Gas Math'!$E$10/(T414+'Exhaust Gas Math'!$E$10))+(357.45*V414^-1.004)*(T414/(T414+'Exhaust Gas Math'!$E$10))</f>
        <v>0.17819999999999947</v>
      </c>
      <c r="P414">
        <f t="shared" si="97"/>
        <v>0</v>
      </c>
      <c r="Q414">
        <f t="shared" si="89"/>
        <v>0</v>
      </c>
      <c r="R414" s="4">
        <f t="shared" si="90"/>
        <v>3.9769296294121147E-5</v>
      </c>
      <c r="S414">
        <f t="shared" si="98"/>
        <v>0</v>
      </c>
      <c r="T414">
        <f>S414*'Exhaust Gas Math'!$C$14</f>
        <v>0</v>
      </c>
      <c r="U414">
        <f>(T414/'Exhaust Gas Math'!$B$14)+('Exhaust Gas Math'!$D$10)</f>
        <v>4.4059320573952224E-4</v>
      </c>
      <c r="V414">
        <f>('Exhaust Gas Math'!$E$10*((-0.000000001)*V413^3+(0.000002)*V413^2-0.0012*V413+1.3446)*$B$18+T414*'Exhaust Gas Math'!$D$14*$B$17)/('Exhaust Gas Math'!$E$10*((-0.000000001)*V413^3+(0.000002)*V413^2-0.0012*V413+1.3446)+T414*'Exhaust Gas Math'!$D$14)</f>
        <v>1100</v>
      </c>
      <c r="W414">
        <f t="shared" si="91"/>
        <v>101325</v>
      </c>
      <c r="X414">
        <f t="shared" si="92"/>
        <v>101325</v>
      </c>
    </row>
    <row r="415" spans="3:24" x14ac:dyDescent="0.2">
      <c r="C415" s="1"/>
      <c r="D415" s="1"/>
      <c r="E415">
        <f t="shared" si="85"/>
        <v>5.1374999999999997E-2</v>
      </c>
      <c r="F415">
        <f t="shared" si="86"/>
        <v>101325</v>
      </c>
      <c r="H415" s="1">
        <v>5.1374999999999997E-2</v>
      </c>
      <c r="I415" s="1">
        <f t="shared" si="93"/>
        <v>409.5</v>
      </c>
      <c r="J415" s="1">
        <f t="shared" si="94"/>
        <v>0</v>
      </c>
      <c r="K415" s="1">
        <f t="shared" si="95"/>
        <v>6.384989319120263E-3</v>
      </c>
      <c r="L415" s="1">
        <f t="shared" si="96"/>
        <v>0</v>
      </c>
      <c r="M415" s="4">
        <f t="shared" si="87"/>
        <v>1.111249686793318E-2</v>
      </c>
      <c r="N415" s="1">
        <f t="shared" si="88"/>
        <v>15.145535942042931</v>
      </c>
      <c r="O415">
        <f>((-0.0000000008)*V415^3+(0.000003)*V415^2-0.004*V415+2.013)*('Exhaust Gas Math'!$E$10/(T415+'Exhaust Gas Math'!$E$10))+(357.45*V415^-1.004)*(T415/(T415+'Exhaust Gas Math'!$E$10))</f>
        <v>0.17819999999999947</v>
      </c>
      <c r="P415">
        <f t="shared" si="97"/>
        <v>0</v>
      </c>
      <c r="Q415">
        <f t="shared" si="89"/>
        <v>0</v>
      </c>
      <c r="R415" s="4">
        <f t="shared" si="90"/>
        <v>3.9769296294121147E-5</v>
      </c>
      <c r="S415">
        <f t="shared" si="98"/>
        <v>0</v>
      </c>
      <c r="T415">
        <f>S415*'Exhaust Gas Math'!$C$14</f>
        <v>0</v>
      </c>
      <c r="U415">
        <f>(T415/'Exhaust Gas Math'!$B$14)+('Exhaust Gas Math'!$D$10)</f>
        <v>4.4059320573952224E-4</v>
      </c>
      <c r="V415">
        <f>('Exhaust Gas Math'!$E$10*((-0.000000001)*V414^3+(0.000002)*V414^2-0.0012*V414+1.3446)*$B$18+T415*'Exhaust Gas Math'!$D$14*$B$17)/('Exhaust Gas Math'!$E$10*((-0.000000001)*V414^3+(0.000002)*V414^2-0.0012*V414+1.3446)+T415*'Exhaust Gas Math'!$D$14)</f>
        <v>1100</v>
      </c>
      <c r="W415">
        <f t="shared" si="91"/>
        <v>101325</v>
      </c>
      <c r="X415">
        <f t="shared" si="92"/>
        <v>101325</v>
      </c>
    </row>
    <row r="416" spans="3:24" x14ac:dyDescent="0.2">
      <c r="C416" s="1"/>
      <c r="D416" s="1"/>
      <c r="E416">
        <f t="shared" si="85"/>
        <v>5.1499999999999997E-2</v>
      </c>
      <c r="F416">
        <f t="shared" si="86"/>
        <v>101325</v>
      </c>
      <c r="H416" s="1">
        <v>5.1499999999999997E-2</v>
      </c>
      <c r="I416" s="1">
        <f t="shared" si="93"/>
        <v>414</v>
      </c>
      <c r="J416" s="1">
        <f t="shared" si="94"/>
        <v>0</v>
      </c>
      <c r="K416" s="1">
        <f t="shared" si="95"/>
        <v>6.6156200104487313E-3</v>
      </c>
      <c r="L416" s="1">
        <f t="shared" si="96"/>
        <v>0</v>
      </c>
      <c r="M416" s="4">
        <f t="shared" si="87"/>
        <v>1.3067207502328523E-2</v>
      </c>
      <c r="N416" s="1">
        <f t="shared" si="88"/>
        <v>16.113755704639338</v>
      </c>
      <c r="O416">
        <f>((-0.0000000008)*V416^3+(0.000003)*V416^2-0.004*V416+2.013)*('Exhaust Gas Math'!$E$10/(T416+'Exhaust Gas Math'!$E$10))+(357.45*V416^-1.004)*(T416/(T416+'Exhaust Gas Math'!$E$10))</f>
        <v>0.17819999999999947</v>
      </c>
      <c r="P416">
        <f t="shared" si="97"/>
        <v>0</v>
      </c>
      <c r="Q416">
        <f t="shared" si="89"/>
        <v>0</v>
      </c>
      <c r="R416" s="4">
        <f t="shared" si="90"/>
        <v>3.9769296294121147E-5</v>
      </c>
      <c r="S416">
        <f t="shared" si="98"/>
        <v>0</v>
      </c>
      <c r="T416">
        <f>S416*'Exhaust Gas Math'!$C$14</f>
        <v>0</v>
      </c>
      <c r="U416">
        <f>(T416/'Exhaust Gas Math'!$B$14)+('Exhaust Gas Math'!$D$10)</f>
        <v>4.4059320573952224E-4</v>
      </c>
      <c r="V416">
        <f>('Exhaust Gas Math'!$E$10*((-0.000000001)*V415^3+(0.000002)*V415^2-0.0012*V415+1.3446)*$B$18+T416*'Exhaust Gas Math'!$D$14*$B$17)/('Exhaust Gas Math'!$E$10*((-0.000000001)*V415^3+(0.000002)*V415^2-0.0012*V415+1.3446)+T416*'Exhaust Gas Math'!$D$14)</f>
        <v>1100</v>
      </c>
      <c r="W416">
        <f t="shared" si="91"/>
        <v>101325</v>
      </c>
      <c r="X416">
        <f t="shared" si="92"/>
        <v>101325</v>
      </c>
    </row>
    <row r="417" spans="3:24" x14ac:dyDescent="0.2">
      <c r="C417" s="1"/>
      <c r="D417" s="1"/>
      <c r="E417">
        <f t="shared" si="85"/>
        <v>5.1624999999999997E-2</v>
      </c>
      <c r="F417">
        <f t="shared" si="86"/>
        <v>101325</v>
      </c>
      <c r="H417" s="1">
        <v>5.1624999999999997E-2</v>
      </c>
      <c r="I417" s="1">
        <f t="shared" si="93"/>
        <v>418.5</v>
      </c>
      <c r="J417" s="1">
        <f t="shared" si="94"/>
        <v>0</v>
      </c>
      <c r="K417" s="1">
        <f t="shared" si="95"/>
        <v>6.8252598463476918E-3</v>
      </c>
      <c r="L417" s="1">
        <f t="shared" si="96"/>
        <v>0</v>
      </c>
      <c r="M417" s="4">
        <f t="shared" si="87"/>
        <v>1.5136795498504448E-2</v>
      </c>
      <c r="N417" s="1">
        <f t="shared" si="88"/>
        <v>16.982628804949211</v>
      </c>
      <c r="O417">
        <f>((-0.0000000008)*V417^3+(0.000003)*V417^2-0.004*V417+2.013)*('Exhaust Gas Math'!$E$10/(T417+'Exhaust Gas Math'!$E$10))+(357.45*V417^-1.004)*(T417/(T417+'Exhaust Gas Math'!$E$10))</f>
        <v>0.17819999999999947</v>
      </c>
      <c r="P417">
        <f t="shared" si="97"/>
        <v>0</v>
      </c>
      <c r="Q417">
        <f t="shared" si="89"/>
        <v>0</v>
      </c>
      <c r="R417" s="4">
        <f t="shared" si="90"/>
        <v>3.9769296294121147E-5</v>
      </c>
      <c r="S417">
        <f t="shared" si="98"/>
        <v>0</v>
      </c>
      <c r="T417">
        <f>S417*'Exhaust Gas Math'!$C$14</f>
        <v>0</v>
      </c>
      <c r="U417">
        <f>(T417/'Exhaust Gas Math'!$B$14)+('Exhaust Gas Math'!$D$10)</f>
        <v>4.4059320573952224E-4</v>
      </c>
      <c r="V417">
        <f>('Exhaust Gas Math'!$E$10*((-0.000000001)*V416^3+(0.000002)*V416^2-0.0012*V416+1.3446)*$B$18+T417*'Exhaust Gas Math'!$D$14*$B$17)/('Exhaust Gas Math'!$E$10*((-0.000000001)*V416^3+(0.000002)*V416^2-0.0012*V416+1.3446)+T417*'Exhaust Gas Math'!$D$14)</f>
        <v>1100</v>
      </c>
      <c r="W417">
        <f t="shared" si="91"/>
        <v>101325</v>
      </c>
      <c r="X417">
        <f t="shared" si="92"/>
        <v>101325</v>
      </c>
    </row>
    <row r="418" spans="3:24" x14ac:dyDescent="0.2">
      <c r="C418" s="1"/>
      <c r="D418" s="1"/>
      <c r="E418">
        <f t="shared" si="85"/>
        <v>5.1749999999999997E-2</v>
      </c>
      <c r="F418">
        <f t="shared" si="86"/>
        <v>101325</v>
      </c>
      <c r="H418" s="1">
        <v>5.1749999999999997E-2</v>
      </c>
      <c r="I418" s="1">
        <f t="shared" si="93"/>
        <v>423</v>
      </c>
      <c r="J418" s="1">
        <f t="shared" si="94"/>
        <v>0</v>
      </c>
      <c r="K418" s="1">
        <f t="shared" si="95"/>
        <v>7.0123459314437395E-3</v>
      </c>
      <c r="L418" s="1">
        <f t="shared" si="96"/>
        <v>0</v>
      </c>
      <c r="M418" s="4">
        <f t="shared" si="87"/>
        <v>1.7308501158256308E-2</v>
      </c>
      <c r="N418" s="1">
        <f t="shared" si="88"/>
        <v>17.746798351379354</v>
      </c>
      <c r="O418">
        <f>((-0.0000000008)*V418^3+(0.000003)*V418^2-0.004*V418+2.013)*('Exhaust Gas Math'!$E$10/(T418+'Exhaust Gas Math'!$E$10))+(357.45*V418^-1.004)*(T418/(T418+'Exhaust Gas Math'!$E$10))</f>
        <v>0.17819999999999947</v>
      </c>
      <c r="P418">
        <f t="shared" si="97"/>
        <v>0</v>
      </c>
      <c r="Q418">
        <f t="shared" si="89"/>
        <v>0</v>
      </c>
      <c r="R418" s="4">
        <f t="shared" si="90"/>
        <v>3.9769296294121147E-5</v>
      </c>
      <c r="S418">
        <f t="shared" si="98"/>
        <v>0</v>
      </c>
      <c r="T418">
        <f>S418*'Exhaust Gas Math'!$C$14</f>
        <v>0</v>
      </c>
      <c r="U418">
        <f>(T418/'Exhaust Gas Math'!$B$14)+('Exhaust Gas Math'!$D$10)</f>
        <v>4.4059320573952224E-4</v>
      </c>
      <c r="V418">
        <f>('Exhaust Gas Math'!$E$10*((-0.000000001)*V417^3+(0.000002)*V417^2-0.0012*V417+1.3446)*$B$18+T418*'Exhaust Gas Math'!$D$14*$B$17)/('Exhaust Gas Math'!$E$10*((-0.000000001)*V417^3+(0.000002)*V417^2-0.0012*V417+1.3446)+T418*'Exhaust Gas Math'!$D$14)</f>
        <v>1100</v>
      </c>
      <c r="W418">
        <f t="shared" si="91"/>
        <v>101325</v>
      </c>
      <c r="X418">
        <f t="shared" si="92"/>
        <v>101325</v>
      </c>
    </row>
    <row r="419" spans="3:24" x14ac:dyDescent="0.2">
      <c r="C419" s="1"/>
      <c r="D419" s="1"/>
      <c r="E419">
        <f t="shared" si="85"/>
        <v>5.1874999999999998E-2</v>
      </c>
      <c r="F419">
        <f t="shared" si="86"/>
        <v>101325</v>
      </c>
      <c r="H419" s="1">
        <v>5.1874999999999998E-2</v>
      </c>
      <c r="I419" s="1">
        <f t="shared" si="93"/>
        <v>427.5</v>
      </c>
      <c r="J419" s="1">
        <f t="shared" si="94"/>
        <v>0</v>
      </c>
      <c r="K419" s="1">
        <f t="shared" si="95"/>
        <v>7.1754835118458815E-3</v>
      </c>
      <c r="L419" s="1">
        <f t="shared" si="96"/>
        <v>0</v>
      </c>
      <c r="M419" s="4">
        <f t="shared" si="87"/>
        <v>1.9568935194026707E-2</v>
      </c>
      <c r="N419" s="1">
        <f t="shared" si="88"/>
        <v>18.401552984564006</v>
      </c>
      <c r="O419">
        <f>((-0.0000000008)*V419^3+(0.000003)*V419^2-0.004*V419+2.013)*('Exhaust Gas Math'!$E$10/(T419+'Exhaust Gas Math'!$E$10))+(357.45*V419^-1.004)*(T419/(T419+'Exhaust Gas Math'!$E$10))</f>
        <v>0.17819999999999947</v>
      </c>
      <c r="P419">
        <f t="shared" si="97"/>
        <v>0</v>
      </c>
      <c r="Q419">
        <f t="shared" si="89"/>
        <v>0</v>
      </c>
      <c r="R419" s="4">
        <f t="shared" si="90"/>
        <v>3.9769296294121147E-5</v>
      </c>
      <c r="S419">
        <f t="shared" si="98"/>
        <v>0</v>
      </c>
      <c r="T419">
        <f>S419*'Exhaust Gas Math'!$C$14</f>
        <v>0</v>
      </c>
      <c r="U419">
        <f>(T419/'Exhaust Gas Math'!$B$14)+('Exhaust Gas Math'!$D$10)</f>
        <v>4.4059320573952224E-4</v>
      </c>
      <c r="V419">
        <f>('Exhaust Gas Math'!$E$10*((-0.000000001)*V418^3+(0.000002)*V418^2-0.0012*V418+1.3446)*$B$18+T419*'Exhaust Gas Math'!$D$14*$B$17)/('Exhaust Gas Math'!$E$10*((-0.000000001)*V418^3+(0.000002)*V418^2-0.0012*V418+1.3446)+T419*'Exhaust Gas Math'!$D$14)</f>
        <v>1100</v>
      </c>
      <c r="W419">
        <f t="shared" si="91"/>
        <v>101325</v>
      </c>
      <c r="X419">
        <f t="shared" si="92"/>
        <v>101325</v>
      </c>
    </row>
    <row r="420" spans="3:24" x14ac:dyDescent="0.2">
      <c r="C420" s="1"/>
      <c r="D420" s="1"/>
      <c r="E420">
        <f t="shared" si="85"/>
        <v>5.1999999999999998E-2</v>
      </c>
      <c r="F420">
        <f t="shared" si="86"/>
        <v>101325</v>
      </c>
      <c r="H420" s="1">
        <v>5.1999999999999998E-2</v>
      </c>
      <c r="I420" s="1">
        <f t="shared" si="93"/>
        <v>432</v>
      </c>
      <c r="J420" s="1">
        <f t="shared" si="94"/>
        <v>0</v>
      </c>
      <c r="K420" s="1">
        <f t="shared" si="95"/>
        <v>7.3134563732380441E-3</v>
      </c>
      <c r="L420" s="1">
        <f t="shared" si="96"/>
        <v>0</v>
      </c>
      <c r="M420" s="4">
        <f t="shared" si="87"/>
        <v>2.1904161278314127E-2</v>
      </c>
      <c r="N420" s="1">
        <f t="shared" si="88"/>
        <v>18.942855924461458</v>
      </c>
      <c r="O420">
        <f>((-0.0000000008)*V420^3+(0.000003)*V420^2-0.004*V420+2.013)*('Exhaust Gas Math'!$E$10/(T420+'Exhaust Gas Math'!$E$10))+(357.45*V420^-1.004)*(T420/(T420+'Exhaust Gas Math'!$E$10))</f>
        <v>0.17819999999999947</v>
      </c>
      <c r="P420">
        <f t="shared" si="97"/>
        <v>0</v>
      </c>
      <c r="Q420">
        <f t="shared" si="89"/>
        <v>0</v>
      </c>
      <c r="R420" s="4">
        <f t="shared" si="90"/>
        <v>3.9769296294121147E-5</v>
      </c>
      <c r="S420">
        <f t="shared" si="98"/>
        <v>0</v>
      </c>
      <c r="T420">
        <f>S420*'Exhaust Gas Math'!$C$14</f>
        <v>0</v>
      </c>
      <c r="U420">
        <f>(T420/'Exhaust Gas Math'!$B$14)+('Exhaust Gas Math'!$D$10)</f>
        <v>4.4059320573952224E-4</v>
      </c>
      <c r="V420">
        <f>('Exhaust Gas Math'!$E$10*((-0.000000001)*V419^3+(0.000002)*V419^2-0.0012*V419+1.3446)*$B$18+T420*'Exhaust Gas Math'!$D$14*$B$17)/('Exhaust Gas Math'!$E$10*((-0.000000001)*V419^3+(0.000002)*V419^2-0.0012*V419+1.3446)+T420*'Exhaust Gas Math'!$D$14)</f>
        <v>1100</v>
      </c>
      <c r="W420">
        <f t="shared" si="91"/>
        <v>101325</v>
      </c>
      <c r="X420">
        <f t="shared" si="92"/>
        <v>101325</v>
      </c>
    </row>
    <row r="421" spans="3:24" x14ac:dyDescent="0.2">
      <c r="C421" s="1"/>
      <c r="D421" s="1"/>
      <c r="E421">
        <f t="shared" si="85"/>
        <v>5.2124999999999998E-2</v>
      </c>
      <c r="F421">
        <f t="shared" si="86"/>
        <v>101325</v>
      </c>
      <c r="H421" s="1">
        <v>5.2124999999999998E-2</v>
      </c>
      <c r="I421" s="1">
        <f t="shared" si="93"/>
        <v>436.5</v>
      </c>
      <c r="J421" s="1">
        <f t="shared" si="94"/>
        <v>0</v>
      </c>
      <c r="K421" s="1">
        <f t="shared" si="95"/>
        <v>7.4252359079331302E-3</v>
      </c>
      <c r="L421" s="1">
        <f t="shared" si="96"/>
        <v>0</v>
      </c>
      <c r="M421" s="4">
        <f t="shared" si="87"/>
        <v>2.4299781965767663E-2</v>
      </c>
      <c r="N421" s="1">
        <f t="shared" si="88"/>
        <v>19.367369858445809</v>
      </c>
      <c r="O421">
        <f>((-0.0000000008)*V421^3+(0.000003)*V421^2-0.004*V421+2.013)*('Exhaust Gas Math'!$E$10/(T421+'Exhaust Gas Math'!$E$10))+(357.45*V421^-1.004)*(T421/(T421+'Exhaust Gas Math'!$E$10))</f>
        <v>0.17819999999999947</v>
      </c>
      <c r="P421">
        <f t="shared" si="97"/>
        <v>0</v>
      </c>
      <c r="Q421">
        <f t="shared" si="89"/>
        <v>0</v>
      </c>
      <c r="R421" s="4">
        <f t="shared" si="90"/>
        <v>3.9769296294121147E-5</v>
      </c>
      <c r="S421">
        <f t="shared" si="98"/>
        <v>0</v>
      </c>
      <c r="T421">
        <f>S421*'Exhaust Gas Math'!$C$14</f>
        <v>0</v>
      </c>
      <c r="U421">
        <f>(T421/'Exhaust Gas Math'!$B$14)+('Exhaust Gas Math'!$D$10)</f>
        <v>4.4059320573952224E-4</v>
      </c>
      <c r="V421">
        <f>('Exhaust Gas Math'!$E$10*((-0.000000001)*V420^3+(0.000002)*V420^2-0.0012*V420+1.3446)*$B$18+T421*'Exhaust Gas Math'!$D$14*$B$17)/('Exhaust Gas Math'!$E$10*((-0.000000001)*V420^3+(0.000002)*V420^2-0.0012*V420+1.3446)+T421*'Exhaust Gas Math'!$D$14)</f>
        <v>1100</v>
      </c>
      <c r="W421">
        <f t="shared" si="91"/>
        <v>101325</v>
      </c>
      <c r="X421">
        <f t="shared" si="92"/>
        <v>101325</v>
      </c>
    </row>
    <row r="422" spans="3:24" x14ac:dyDescent="0.2">
      <c r="C422" s="1"/>
      <c r="D422" s="1"/>
      <c r="E422">
        <f t="shared" si="85"/>
        <v>5.2249999999999998E-2</v>
      </c>
      <c r="F422">
        <f t="shared" si="86"/>
        <v>101325</v>
      </c>
      <c r="H422" s="1">
        <v>5.2249999999999998E-2</v>
      </c>
      <c r="I422" s="1">
        <f t="shared" si="93"/>
        <v>441</v>
      </c>
      <c r="J422" s="1">
        <f t="shared" si="94"/>
        <v>0</v>
      </c>
      <c r="K422" s="1">
        <f t="shared" si="95"/>
        <v>7.5099887832924869E-3</v>
      </c>
      <c r="L422" s="1">
        <f t="shared" si="96"/>
        <v>0</v>
      </c>
      <c r="M422" s="4">
        <f t="shared" si="87"/>
        <v>2.6741027458224667E-2</v>
      </c>
      <c r="N422" s="1">
        <f t="shared" si="88"/>
        <v>19.672477516948859</v>
      </c>
      <c r="O422">
        <f>((-0.0000000008)*V422^3+(0.000003)*V422^2-0.004*V422+2.013)*('Exhaust Gas Math'!$E$10/(T422+'Exhaust Gas Math'!$E$10))+(357.45*V422^-1.004)*(T422/(T422+'Exhaust Gas Math'!$E$10))</f>
        <v>0.17819999999999947</v>
      </c>
      <c r="P422">
        <f t="shared" si="97"/>
        <v>0</v>
      </c>
      <c r="Q422">
        <f t="shared" si="89"/>
        <v>0</v>
      </c>
      <c r="R422" s="4">
        <f t="shared" si="90"/>
        <v>3.9769296294121147E-5</v>
      </c>
      <c r="S422">
        <f t="shared" si="98"/>
        <v>0</v>
      </c>
      <c r="T422">
        <f>S422*'Exhaust Gas Math'!$C$14</f>
        <v>0</v>
      </c>
      <c r="U422">
        <f>(T422/'Exhaust Gas Math'!$B$14)+('Exhaust Gas Math'!$D$10)</f>
        <v>4.4059320573952224E-4</v>
      </c>
      <c r="V422">
        <f>('Exhaust Gas Math'!$E$10*((-0.000000001)*V421^3+(0.000002)*V421^2-0.0012*V421+1.3446)*$B$18+T422*'Exhaust Gas Math'!$D$14*$B$17)/('Exhaust Gas Math'!$E$10*((-0.000000001)*V421^3+(0.000002)*V421^2-0.0012*V421+1.3446)+T422*'Exhaust Gas Math'!$D$14)</f>
        <v>1100</v>
      </c>
      <c r="W422">
        <f t="shared" si="91"/>
        <v>101325</v>
      </c>
      <c r="X422">
        <f t="shared" si="92"/>
        <v>101325</v>
      </c>
    </row>
    <row r="423" spans="3:24" x14ac:dyDescent="0.2">
      <c r="C423" s="1"/>
      <c r="D423" s="1"/>
      <c r="E423">
        <f t="shared" si="85"/>
        <v>5.2374999999999998E-2</v>
      </c>
      <c r="F423">
        <f t="shared" si="86"/>
        <v>101325</v>
      </c>
      <c r="H423" s="1">
        <v>5.2374999999999998E-2</v>
      </c>
      <c r="I423" s="1">
        <f t="shared" si="93"/>
        <v>445.5</v>
      </c>
      <c r="J423" s="1">
        <f t="shared" si="94"/>
        <v>0</v>
      </c>
      <c r="K423" s="1">
        <f t="shared" si="95"/>
        <v>7.5670831543415418E-3</v>
      </c>
      <c r="L423" s="1">
        <f t="shared" si="96"/>
        <v>0</v>
      </c>
      <c r="M423" s="4">
        <f t="shared" si="87"/>
        <v>2.9212846665427204E-2</v>
      </c>
      <c r="N423" s="1">
        <f t="shared" si="88"/>
        <v>19.856297809797297</v>
      </c>
      <c r="O423">
        <f>((-0.0000000008)*V423^3+(0.000003)*V423^2-0.004*V423+2.013)*('Exhaust Gas Math'!$E$10/(T423+'Exhaust Gas Math'!$E$10))+(357.45*V423^-1.004)*(T423/(T423+'Exhaust Gas Math'!$E$10))</f>
        <v>0.17819999999999947</v>
      </c>
      <c r="P423">
        <f t="shared" si="97"/>
        <v>0</v>
      </c>
      <c r="Q423">
        <f t="shared" si="89"/>
        <v>0</v>
      </c>
      <c r="R423" s="4">
        <f t="shared" si="90"/>
        <v>3.9769296294121147E-5</v>
      </c>
      <c r="S423">
        <f t="shared" si="98"/>
        <v>0</v>
      </c>
      <c r="T423">
        <f>S423*'Exhaust Gas Math'!$C$14</f>
        <v>0</v>
      </c>
      <c r="U423">
        <f>(T423/'Exhaust Gas Math'!$B$14)+('Exhaust Gas Math'!$D$10)</f>
        <v>4.4059320573952224E-4</v>
      </c>
      <c r="V423">
        <f>('Exhaust Gas Math'!$E$10*((-0.000000001)*V422^3+(0.000002)*V422^2-0.0012*V422+1.3446)*$B$18+T423*'Exhaust Gas Math'!$D$14*$B$17)/('Exhaust Gas Math'!$E$10*((-0.000000001)*V422^3+(0.000002)*V422^2-0.0012*V422+1.3446)+T423*'Exhaust Gas Math'!$D$14)</f>
        <v>1100</v>
      </c>
      <c r="W423">
        <f t="shared" si="91"/>
        <v>101325</v>
      </c>
      <c r="X423">
        <f t="shared" si="92"/>
        <v>101325</v>
      </c>
    </row>
    <row r="424" spans="3:24" x14ac:dyDescent="0.2">
      <c r="C424" s="1"/>
      <c r="D424" s="1"/>
      <c r="E424">
        <f t="shared" si="85"/>
        <v>5.2499999999999998E-2</v>
      </c>
      <c r="F424">
        <f t="shared" si="86"/>
        <v>101325</v>
      </c>
      <c r="H424" s="1">
        <v>5.2499999999999998E-2</v>
      </c>
      <c r="I424" s="1">
        <f t="shared" si="93"/>
        <v>450</v>
      </c>
      <c r="J424" s="1">
        <f t="shared" si="94"/>
        <v>0</v>
      </c>
      <c r="K424" s="1">
        <f t="shared" si="95"/>
        <v>7.5960933742657112E-3</v>
      </c>
      <c r="L424" s="1">
        <f t="shared" si="96"/>
        <v>0</v>
      </c>
      <c r="M424" s="4">
        <f t="shared" si="87"/>
        <v>3.1700000000000013E-2</v>
      </c>
      <c r="N424" s="1">
        <f t="shared" si="88"/>
        <v>19.917697423759289</v>
      </c>
      <c r="O424">
        <f>((-0.0000000008)*V424^3+(0.000003)*V424^2-0.004*V424+2.013)*('Exhaust Gas Math'!$E$10/(T424+'Exhaust Gas Math'!$E$10))+(357.45*V424^-1.004)*(T424/(T424+'Exhaust Gas Math'!$E$10))</f>
        <v>0.17819999999999947</v>
      </c>
      <c r="P424">
        <f t="shared" si="97"/>
        <v>0</v>
      </c>
      <c r="Q424">
        <f t="shared" si="89"/>
        <v>0</v>
      </c>
      <c r="R424" s="4">
        <f t="shared" si="90"/>
        <v>3.9769296294121147E-5</v>
      </c>
      <c r="S424">
        <f t="shared" si="98"/>
        <v>0</v>
      </c>
      <c r="T424">
        <f>S424*'Exhaust Gas Math'!$C$14</f>
        <v>0</v>
      </c>
      <c r="U424">
        <f>(T424/'Exhaust Gas Math'!$B$14)+('Exhaust Gas Math'!$D$10)</f>
        <v>4.4059320573952224E-4</v>
      </c>
      <c r="V424">
        <f>('Exhaust Gas Math'!$E$10*((-0.000000001)*V423^3+(0.000002)*V423^2-0.0012*V423+1.3446)*$B$18+T424*'Exhaust Gas Math'!$D$14*$B$17)/('Exhaust Gas Math'!$E$10*((-0.000000001)*V423^3+(0.000002)*V423^2-0.0012*V423+1.3446)+T424*'Exhaust Gas Math'!$D$14)</f>
        <v>1100</v>
      </c>
      <c r="W424">
        <f t="shared" si="91"/>
        <v>101325</v>
      </c>
      <c r="X424">
        <f t="shared" si="92"/>
        <v>101325</v>
      </c>
    </row>
    <row r="425" spans="3:24" x14ac:dyDescent="0.2">
      <c r="C425" s="1"/>
      <c r="D425" s="1"/>
      <c r="E425">
        <f t="shared" si="85"/>
        <v>5.2624999999999998E-2</v>
      </c>
      <c r="F425">
        <f t="shared" si="86"/>
        <v>101325</v>
      </c>
      <c r="H425" s="1">
        <v>5.2624999999999998E-2</v>
      </c>
      <c r="I425" s="1">
        <f t="shared" si="93"/>
        <v>454.5</v>
      </c>
      <c r="J425" s="1">
        <f t="shared" si="94"/>
        <v>0</v>
      </c>
      <c r="K425" s="1">
        <f t="shared" si="95"/>
        <v>7.5968031676691156E-3</v>
      </c>
      <c r="L425" s="1">
        <f t="shared" si="96"/>
        <v>0</v>
      </c>
      <c r="M425" s="4">
        <f t="shared" si="87"/>
        <v>3.4187153334572604E-2</v>
      </c>
      <c r="N425" s="1">
        <f t="shared" si="88"/>
        <v>19.856297809797308</v>
      </c>
      <c r="O425">
        <f>((-0.0000000008)*V425^3+(0.000003)*V425^2-0.004*V425+2.013)*('Exhaust Gas Math'!$E$10/(T425+'Exhaust Gas Math'!$E$10))+(357.45*V425^-1.004)*(T425/(T425+'Exhaust Gas Math'!$E$10))</f>
        <v>0.17819999999999947</v>
      </c>
      <c r="P425">
        <f t="shared" si="97"/>
        <v>0</v>
      </c>
      <c r="Q425">
        <f t="shared" si="89"/>
        <v>0</v>
      </c>
      <c r="R425" s="4">
        <f t="shared" si="90"/>
        <v>3.9769296294121147E-5</v>
      </c>
      <c r="S425">
        <f t="shared" si="98"/>
        <v>0</v>
      </c>
      <c r="T425">
        <f>S425*'Exhaust Gas Math'!$C$14</f>
        <v>0</v>
      </c>
      <c r="U425">
        <f>(T425/'Exhaust Gas Math'!$B$14)+('Exhaust Gas Math'!$D$10)</f>
        <v>4.4059320573952224E-4</v>
      </c>
      <c r="V425">
        <f>('Exhaust Gas Math'!$E$10*((-0.000000001)*V424^3+(0.000002)*V424^2-0.0012*V424+1.3446)*$B$18+T425*'Exhaust Gas Math'!$D$14*$B$17)/('Exhaust Gas Math'!$E$10*((-0.000000001)*V424^3+(0.000002)*V424^2-0.0012*V424+1.3446)+T425*'Exhaust Gas Math'!$D$14)</f>
        <v>1100</v>
      </c>
      <c r="W425">
        <f t="shared" si="91"/>
        <v>101325</v>
      </c>
      <c r="X425">
        <f t="shared" si="92"/>
        <v>101325</v>
      </c>
    </row>
    <row r="426" spans="3:24" x14ac:dyDescent="0.2">
      <c r="C426" s="1"/>
      <c r="D426" s="1"/>
      <c r="E426">
        <f t="shared" si="85"/>
        <v>5.2749999999999998E-2</v>
      </c>
      <c r="F426">
        <f t="shared" si="86"/>
        <v>101325</v>
      </c>
      <c r="H426" s="1">
        <v>5.2749999999999998E-2</v>
      </c>
      <c r="I426" s="1">
        <f t="shared" si="93"/>
        <v>459</v>
      </c>
      <c r="J426" s="1">
        <f t="shared" si="94"/>
        <v>0</v>
      </c>
      <c r="K426" s="1">
        <f t="shared" si="95"/>
        <v>7.5692072429390141E-3</v>
      </c>
      <c r="L426" s="1">
        <f t="shared" si="96"/>
        <v>0</v>
      </c>
      <c r="M426" s="4">
        <f t="shared" si="87"/>
        <v>3.6658972541775359E-2</v>
      </c>
      <c r="N426" s="1">
        <f t="shared" si="88"/>
        <v>19.672477516948859</v>
      </c>
      <c r="O426">
        <f>((-0.0000000008)*V426^3+(0.000003)*V426^2-0.004*V426+2.013)*('Exhaust Gas Math'!$E$10/(T426+'Exhaust Gas Math'!$E$10))+(357.45*V426^-1.004)*(T426/(T426+'Exhaust Gas Math'!$E$10))</f>
        <v>0.17819999999999947</v>
      </c>
      <c r="P426">
        <f t="shared" si="97"/>
        <v>0</v>
      </c>
      <c r="Q426">
        <f t="shared" si="89"/>
        <v>0</v>
      </c>
      <c r="R426" s="4">
        <f t="shared" si="90"/>
        <v>3.9769296294121147E-5</v>
      </c>
      <c r="S426">
        <f t="shared" si="98"/>
        <v>0</v>
      </c>
      <c r="T426">
        <f>S426*'Exhaust Gas Math'!$C$14</f>
        <v>0</v>
      </c>
      <c r="U426">
        <f>(T426/'Exhaust Gas Math'!$B$14)+('Exhaust Gas Math'!$D$10)</f>
        <v>4.4059320573952224E-4</v>
      </c>
      <c r="V426">
        <f>('Exhaust Gas Math'!$E$10*((-0.000000001)*V425^3+(0.000002)*V425^2-0.0012*V425+1.3446)*$B$18+T426*'Exhaust Gas Math'!$D$14*$B$17)/('Exhaust Gas Math'!$E$10*((-0.000000001)*V425^3+(0.000002)*V425^2-0.0012*V425+1.3446)+T426*'Exhaust Gas Math'!$D$14)</f>
        <v>1100</v>
      </c>
      <c r="W426">
        <f t="shared" si="91"/>
        <v>101325</v>
      </c>
      <c r="X426">
        <f t="shared" si="92"/>
        <v>101325</v>
      </c>
    </row>
    <row r="427" spans="3:24" x14ac:dyDescent="0.2">
      <c r="C427" s="1"/>
      <c r="D427" s="1"/>
      <c r="E427">
        <f t="shared" si="85"/>
        <v>5.2874999999999998E-2</v>
      </c>
      <c r="F427">
        <f t="shared" si="86"/>
        <v>101325</v>
      </c>
      <c r="H427" s="1">
        <v>5.2874999999999998E-2</v>
      </c>
      <c r="I427" s="1">
        <f t="shared" si="93"/>
        <v>463.5</v>
      </c>
      <c r="J427" s="1">
        <f t="shared" si="94"/>
        <v>0</v>
      </c>
      <c r="K427" s="1">
        <f t="shared" si="95"/>
        <v>7.5135113316955491E-3</v>
      </c>
      <c r="L427" s="1">
        <f t="shared" si="96"/>
        <v>0</v>
      </c>
      <c r="M427" s="4">
        <f t="shared" si="87"/>
        <v>3.9100218034232144E-2</v>
      </c>
      <c r="N427" s="1">
        <f t="shared" si="88"/>
        <v>19.367369858445837</v>
      </c>
      <c r="O427">
        <f>((-0.0000000008)*V427^3+(0.000003)*V427^2-0.004*V427+2.013)*('Exhaust Gas Math'!$E$10/(T427+'Exhaust Gas Math'!$E$10))+(357.45*V427^-1.004)*(T427/(T427+'Exhaust Gas Math'!$E$10))</f>
        <v>0.17819999999999947</v>
      </c>
      <c r="P427">
        <f t="shared" si="97"/>
        <v>0</v>
      </c>
      <c r="Q427">
        <f t="shared" si="89"/>
        <v>0</v>
      </c>
      <c r="R427" s="4">
        <f t="shared" si="90"/>
        <v>3.9769296294121147E-5</v>
      </c>
      <c r="S427">
        <f t="shared" si="98"/>
        <v>0</v>
      </c>
      <c r="T427">
        <f>S427*'Exhaust Gas Math'!$C$14</f>
        <v>0</v>
      </c>
      <c r="U427">
        <f>(T427/'Exhaust Gas Math'!$B$14)+('Exhaust Gas Math'!$D$10)</f>
        <v>4.4059320573952224E-4</v>
      </c>
      <c r="V427">
        <f>('Exhaust Gas Math'!$E$10*((-0.000000001)*V426^3+(0.000002)*V426^2-0.0012*V426+1.3446)*$B$18+T427*'Exhaust Gas Math'!$D$14*$B$17)/('Exhaust Gas Math'!$E$10*((-0.000000001)*V426^3+(0.000002)*V426^2-0.0012*V426+1.3446)+T427*'Exhaust Gas Math'!$D$14)</f>
        <v>1100</v>
      </c>
      <c r="W427">
        <f t="shared" si="91"/>
        <v>101325</v>
      </c>
      <c r="X427">
        <f t="shared" si="92"/>
        <v>101325</v>
      </c>
    </row>
    <row r="428" spans="3:24" x14ac:dyDescent="0.2">
      <c r="C428" s="1"/>
      <c r="D428" s="1"/>
      <c r="E428">
        <f t="shared" si="85"/>
        <v>5.2999999999999999E-2</v>
      </c>
      <c r="F428">
        <f t="shared" si="86"/>
        <v>101325</v>
      </c>
      <c r="H428" s="1">
        <v>5.2999999999999999E-2</v>
      </c>
      <c r="I428" s="1">
        <f t="shared" si="93"/>
        <v>468</v>
      </c>
      <c r="J428" s="1">
        <f t="shared" si="94"/>
        <v>0</v>
      </c>
      <c r="K428" s="1">
        <f t="shared" si="95"/>
        <v>7.4301306550326879E-3</v>
      </c>
      <c r="L428" s="1">
        <f t="shared" si="96"/>
        <v>0</v>
      </c>
      <c r="M428" s="4">
        <f t="shared" si="87"/>
        <v>4.1495838721685899E-2</v>
      </c>
      <c r="N428" s="1">
        <f t="shared" si="88"/>
        <v>18.942855924461451</v>
      </c>
      <c r="O428">
        <f>((-0.0000000008)*V428^3+(0.000003)*V428^2-0.004*V428+2.013)*('Exhaust Gas Math'!$E$10/(T428+'Exhaust Gas Math'!$E$10))+(357.45*V428^-1.004)*(T428/(T428+'Exhaust Gas Math'!$E$10))</f>
        <v>0.17819999999999947</v>
      </c>
      <c r="P428">
        <f t="shared" si="97"/>
        <v>0</v>
      </c>
      <c r="Q428">
        <f t="shared" si="89"/>
        <v>0</v>
      </c>
      <c r="R428" s="4">
        <f t="shared" si="90"/>
        <v>3.9769296294121147E-5</v>
      </c>
      <c r="S428">
        <f t="shared" si="98"/>
        <v>0</v>
      </c>
      <c r="T428">
        <f>S428*'Exhaust Gas Math'!$C$14</f>
        <v>0</v>
      </c>
      <c r="U428">
        <f>(T428/'Exhaust Gas Math'!$B$14)+('Exhaust Gas Math'!$D$10)</f>
        <v>4.4059320573952224E-4</v>
      </c>
      <c r="V428">
        <f>('Exhaust Gas Math'!$E$10*((-0.000000001)*V427^3+(0.000002)*V427^2-0.0012*V427+1.3446)*$B$18+T428*'Exhaust Gas Math'!$D$14*$B$17)/('Exhaust Gas Math'!$E$10*((-0.000000001)*V427^3+(0.000002)*V427^2-0.0012*V427+1.3446)+T428*'Exhaust Gas Math'!$D$14)</f>
        <v>1100</v>
      </c>
      <c r="W428">
        <f t="shared" si="91"/>
        <v>101325</v>
      </c>
      <c r="X428">
        <f t="shared" si="92"/>
        <v>101325</v>
      </c>
    </row>
    <row r="429" spans="3:24" x14ac:dyDescent="0.2">
      <c r="C429" s="1"/>
      <c r="D429" s="1"/>
      <c r="E429">
        <f t="shared" si="85"/>
        <v>5.3124999999999999E-2</v>
      </c>
      <c r="F429">
        <f t="shared" si="86"/>
        <v>101325</v>
      </c>
      <c r="H429" s="1">
        <v>5.3124999999999999E-2</v>
      </c>
      <c r="I429" s="1">
        <f t="shared" si="93"/>
        <v>472.5</v>
      </c>
      <c r="J429" s="1">
        <f t="shared" si="94"/>
        <v>0</v>
      </c>
      <c r="K429" s="1">
        <f t="shared" si="95"/>
        <v>7.3196868279847534E-3</v>
      </c>
      <c r="L429" s="1">
        <f t="shared" si="96"/>
        <v>0</v>
      </c>
      <c r="M429" s="4">
        <f t="shared" si="87"/>
        <v>4.3831064805973319E-2</v>
      </c>
      <c r="N429" s="1">
        <f t="shared" si="88"/>
        <v>18.401552984563999</v>
      </c>
      <c r="O429">
        <f>((-0.0000000008)*V429^3+(0.000003)*V429^2-0.004*V429+2.013)*('Exhaust Gas Math'!$E$10/(T429+'Exhaust Gas Math'!$E$10))+(357.45*V429^-1.004)*(T429/(T429+'Exhaust Gas Math'!$E$10))</f>
        <v>0.17819999999999947</v>
      </c>
      <c r="P429">
        <f t="shared" si="97"/>
        <v>0</v>
      </c>
      <c r="Q429">
        <f t="shared" si="89"/>
        <v>0</v>
      </c>
      <c r="R429" s="4">
        <f t="shared" si="90"/>
        <v>3.9769296294121147E-5</v>
      </c>
      <c r="S429">
        <f t="shared" si="98"/>
        <v>0</v>
      </c>
      <c r="T429">
        <f>S429*'Exhaust Gas Math'!$C$14</f>
        <v>0</v>
      </c>
      <c r="U429">
        <f>(T429/'Exhaust Gas Math'!$B$14)+('Exhaust Gas Math'!$D$10)</f>
        <v>4.4059320573952224E-4</v>
      </c>
      <c r="V429">
        <f>('Exhaust Gas Math'!$E$10*((-0.000000001)*V428^3+(0.000002)*V428^2-0.0012*V428+1.3446)*$B$18+T429*'Exhaust Gas Math'!$D$14*$B$17)/('Exhaust Gas Math'!$E$10*((-0.000000001)*V428^3+(0.000002)*V428^2-0.0012*V428+1.3446)+T429*'Exhaust Gas Math'!$D$14)</f>
        <v>1100</v>
      </c>
      <c r="W429">
        <f t="shared" si="91"/>
        <v>101325</v>
      </c>
      <c r="X429">
        <f t="shared" si="92"/>
        <v>101325</v>
      </c>
    </row>
    <row r="430" spans="3:24" x14ac:dyDescent="0.2">
      <c r="C430" s="1"/>
      <c r="D430" s="1"/>
      <c r="E430">
        <f t="shared" si="85"/>
        <v>5.3249999999999999E-2</v>
      </c>
      <c r="F430">
        <f t="shared" si="86"/>
        <v>101325</v>
      </c>
      <c r="H430" s="1">
        <v>5.3249999999999999E-2</v>
      </c>
      <c r="I430" s="1">
        <f t="shared" si="93"/>
        <v>477</v>
      </c>
      <c r="J430" s="1">
        <f t="shared" si="94"/>
        <v>0</v>
      </c>
      <c r="K430" s="1">
        <f t="shared" si="95"/>
        <v>7.1830032252962186E-3</v>
      </c>
      <c r="L430" s="1">
        <f t="shared" si="96"/>
        <v>0</v>
      </c>
      <c r="M430" s="4">
        <f t="shared" si="87"/>
        <v>4.6091498841743517E-2</v>
      </c>
      <c r="N430" s="1">
        <f t="shared" si="88"/>
        <v>17.746798351379411</v>
      </c>
      <c r="O430">
        <f>((-0.0000000008)*V430^3+(0.000003)*V430^2-0.004*V430+2.013)*('Exhaust Gas Math'!$E$10/(T430+'Exhaust Gas Math'!$E$10))+(357.45*V430^-1.004)*(T430/(T430+'Exhaust Gas Math'!$E$10))</f>
        <v>0.17819999999999947</v>
      </c>
      <c r="P430">
        <f t="shared" si="97"/>
        <v>0</v>
      </c>
      <c r="Q430">
        <f t="shared" si="89"/>
        <v>0</v>
      </c>
      <c r="R430" s="4">
        <f t="shared" si="90"/>
        <v>3.9769296294121147E-5</v>
      </c>
      <c r="S430">
        <f t="shared" si="98"/>
        <v>0</v>
      </c>
      <c r="T430">
        <f>S430*'Exhaust Gas Math'!$C$14</f>
        <v>0</v>
      </c>
      <c r="U430">
        <f>(T430/'Exhaust Gas Math'!$B$14)+('Exhaust Gas Math'!$D$10)</f>
        <v>4.4059320573952224E-4</v>
      </c>
      <c r="V430">
        <f>('Exhaust Gas Math'!$E$10*((-0.000000001)*V429^3+(0.000002)*V429^2-0.0012*V429+1.3446)*$B$18+T430*'Exhaust Gas Math'!$D$14*$B$17)/('Exhaust Gas Math'!$E$10*((-0.000000001)*V429^3+(0.000002)*V429^2-0.0012*V429+1.3446)+T430*'Exhaust Gas Math'!$D$14)</f>
        <v>1100</v>
      </c>
      <c r="W430">
        <f t="shared" si="91"/>
        <v>101325</v>
      </c>
      <c r="X430">
        <f t="shared" si="92"/>
        <v>101325</v>
      </c>
    </row>
    <row r="431" spans="3:24" x14ac:dyDescent="0.2">
      <c r="C431" s="1"/>
      <c r="D431" s="1"/>
      <c r="E431">
        <f t="shared" si="85"/>
        <v>5.3374999999999999E-2</v>
      </c>
      <c r="F431">
        <f t="shared" si="86"/>
        <v>101325</v>
      </c>
      <c r="H431" s="1">
        <v>5.3374999999999999E-2</v>
      </c>
      <c r="I431" s="1">
        <f t="shared" si="93"/>
        <v>481.5</v>
      </c>
      <c r="J431" s="1">
        <f t="shared" si="94"/>
        <v>0</v>
      </c>
      <c r="K431" s="1">
        <f t="shared" si="95"/>
        <v>7.0210988430436097E-3</v>
      </c>
      <c r="L431" s="1">
        <f t="shared" si="96"/>
        <v>0</v>
      </c>
      <c r="M431" s="4">
        <f t="shared" si="87"/>
        <v>4.8263204501495578E-2</v>
      </c>
      <c r="N431" s="1">
        <f t="shared" si="88"/>
        <v>16.982628804949197</v>
      </c>
      <c r="O431">
        <f>((-0.0000000008)*V431^3+(0.000003)*V431^2-0.004*V431+2.013)*('Exhaust Gas Math'!$E$10/(T431+'Exhaust Gas Math'!$E$10))+(357.45*V431^-1.004)*(T431/(T431+'Exhaust Gas Math'!$E$10))</f>
        <v>0.17819999999999947</v>
      </c>
      <c r="P431">
        <f t="shared" si="97"/>
        <v>0</v>
      </c>
      <c r="Q431">
        <f t="shared" si="89"/>
        <v>0</v>
      </c>
      <c r="R431" s="4">
        <f t="shared" si="90"/>
        <v>3.9769296294121147E-5</v>
      </c>
      <c r="S431">
        <f t="shared" si="98"/>
        <v>0</v>
      </c>
      <c r="T431">
        <f>S431*'Exhaust Gas Math'!$C$14</f>
        <v>0</v>
      </c>
      <c r="U431">
        <f>(T431/'Exhaust Gas Math'!$B$14)+('Exhaust Gas Math'!$D$10)</f>
        <v>4.4059320573952224E-4</v>
      </c>
      <c r="V431">
        <f>('Exhaust Gas Math'!$E$10*((-0.000000001)*V430^3+(0.000002)*V430^2-0.0012*V430+1.3446)*$B$18+T431*'Exhaust Gas Math'!$D$14*$B$17)/('Exhaust Gas Math'!$E$10*((-0.000000001)*V430^3+(0.000002)*V430^2-0.0012*V430+1.3446)+T431*'Exhaust Gas Math'!$D$14)</f>
        <v>1100</v>
      </c>
      <c r="W431">
        <f t="shared" si="91"/>
        <v>101325</v>
      </c>
      <c r="X431">
        <f t="shared" si="92"/>
        <v>101325</v>
      </c>
    </row>
    <row r="432" spans="3:24" x14ac:dyDescent="0.2">
      <c r="C432" s="1"/>
      <c r="D432" s="1"/>
      <c r="E432">
        <f t="shared" si="85"/>
        <v>5.3499999999999999E-2</v>
      </c>
      <c r="F432">
        <f t="shared" si="86"/>
        <v>101325</v>
      </c>
      <c r="H432" s="1">
        <v>5.3499999999999999E-2</v>
      </c>
      <c r="I432" s="1">
        <f t="shared" si="93"/>
        <v>486</v>
      </c>
      <c r="J432" s="1">
        <f t="shared" si="94"/>
        <v>0</v>
      </c>
      <c r="K432" s="1">
        <f t="shared" si="95"/>
        <v>6.8351807018719839E-3</v>
      </c>
      <c r="L432" s="1">
        <f t="shared" si="96"/>
        <v>0</v>
      </c>
      <c r="M432" s="4">
        <f t="shared" si="87"/>
        <v>5.0332792497671315E-2</v>
      </c>
      <c r="N432" s="1">
        <f t="shared" si="88"/>
        <v>16.113755704639409</v>
      </c>
      <c r="O432">
        <f>((-0.0000000008)*V432^3+(0.000003)*V432^2-0.004*V432+2.013)*('Exhaust Gas Math'!$E$10/(T432+'Exhaust Gas Math'!$E$10))+(357.45*V432^-1.004)*(T432/(T432+'Exhaust Gas Math'!$E$10))</f>
        <v>0.17819999999999947</v>
      </c>
      <c r="P432">
        <f t="shared" si="97"/>
        <v>0</v>
      </c>
      <c r="Q432">
        <f t="shared" si="89"/>
        <v>0</v>
      </c>
      <c r="R432" s="4">
        <f t="shared" si="90"/>
        <v>3.9769296294121147E-5</v>
      </c>
      <c r="S432">
        <f t="shared" si="98"/>
        <v>0</v>
      </c>
      <c r="T432">
        <f>S432*'Exhaust Gas Math'!$C$14</f>
        <v>0</v>
      </c>
      <c r="U432">
        <f>(T432/'Exhaust Gas Math'!$B$14)+('Exhaust Gas Math'!$D$10)</f>
        <v>4.4059320573952224E-4</v>
      </c>
      <c r="V432">
        <f>('Exhaust Gas Math'!$E$10*((-0.000000001)*V431^3+(0.000002)*V431^2-0.0012*V431+1.3446)*$B$18+T432*'Exhaust Gas Math'!$D$14*$B$17)/('Exhaust Gas Math'!$E$10*((-0.000000001)*V431^3+(0.000002)*V431^2-0.0012*V431+1.3446)+T432*'Exhaust Gas Math'!$D$14)</f>
        <v>1100</v>
      </c>
      <c r="W432">
        <f t="shared" si="91"/>
        <v>101325</v>
      </c>
      <c r="X432">
        <f t="shared" si="92"/>
        <v>101325</v>
      </c>
    </row>
    <row r="433" spans="3:24" x14ac:dyDescent="0.2">
      <c r="C433" s="1"/>
      <c r="D433" s="1"/>
      <c r="E433">
        <f t="shared" si="85"/>
        <v>5.3624999999999999E-2</v>
      </c>
      <c r="F433">
        <f t="shared" si="86"/>
        <v>101325</v>
      </c>
      <c r="H433" s="1">
        <v>5.3624999999999999E-2</v>
      </c>
      <c r="I433" s="1">
        <f t="shared" si="93"/>
        <v>490.5</v>
      </c>
      <c r="J433" s="1">
        <f t="shared" si="94"/>
        <v>0</v>
      </c>
      <c r="K433" s="1">
        <f t="shared" si="95"/>
        <v>6.6266348484810365E-3</v>
      </c>
      <c r="L433" s="1">
        <f t="shared" si="96"/>
        <v>0</v>
      </c>
      <c r="M433" s="4">
        <f t="shared" si="87"/>
        <v>5.2287503132066843E-2</v>
      </c>
      <c r="N433" s="1">
        <f t="shared" si="88"/>
        <v>15.145535942042921</v>
      </c>
      <c r="O433">
        <f>((-0.0000000008)*V433^3+(0.000003)*V433^2-0.004*V433+2.013)*('Exhaust Gas Math'!$E$10/(T433+'Exhaust Gas Math'!$E$10))+(357.45*V433^-1.004)*(T433/(T433+'Exhaust Gas Math'!$E$10))</f>
        <v>0.17819999999999947</v>
      </c>
      <c r="P433">
        <f t="shared" si="97"/>
        <v>0</v>
      </c>
      <c r="Q433">
        <f t="shared" si="89"/>
        <v>0</v>
      </c>
      <c r="R433" s="4">
        <f t="shared" si="90"/>
        <v>3.9769296294121147E-5</v>
      </c>
      <c r="S433">
        <f t="shared" si="98"/>
        <v>0</v>
      </c>
      <c r="T433">
        <f>S433*'Exhaust Gas Math'!$C$14</f>
        <v>0</v>
      </c>
      <c r="U433">
        <f>(T433/'Exhaust Gas Math'!$B$14)+('Exhaust Gas Math'!$D$10)</f>
        <v>4.4059320573952224E-4</v>
      </c>
      <c r="V433">
        <f>('Exhaust Gas Math'!$E$10*((-0.000000001)*V432^3+(0.000002)*V432^2-0.0012*V432+1.3446)*$B$18+T433*'Exhaust Gas Math'!$D$14*$B$17)/('Exhaust Gas Math'!$E$10*((-0.000000001)*V432^3+(0.000002)*V432^2-0.0012*V432+1.3446)+T433*'Exhaust Gas Math'!$D$14)</f>
        <v>1100</v>
      </c>
      <c r="W433">
        <f t="shared" si="91"/>
        <v>101325</v>
      </c>
      <c r="X433">
        <f t="shared" si="92"/>
        <v>101325</v>
      </c>
    </row>
    <row r="434" spans="3:24" x14ac:dyDescent="0.2">
      <c r="C434" s="1"/>
      <c r="D434" s="1"/>
      <c r="E434">
        <f t="shared" si="85"/>
        <v>5.3749999999999999E-2</v>
      </c>
      <c r="F434">
        <f t="shared" si="86"/>
        <v>101325</v>
      </c>
      <c r="H434" s="1">
        <v>5.3749999999999999E-2</v>
      </c>
      <c r="I434" s="1">
        <f t="shared" si="93"/>
        <v>495</v>
      </c>
      <c r="J434" s="1">
        <f t="shared" si="94"/>
        <v>0</v>
      </c>
      <c r="K434" s="1">
        <f t="shared" si="95"/>
        <v>6.3970160224459567E-3</v>
      </c>
      <c r="L434" s="1">
        <f t="shared" si="96"/>
        <v>0</v>
      </c>
      <c r="M434" s="4">
        <f t="shared" si="87"/>
        <v>5.4115284963613508E-2</v>
      </c>
      <c r="N434" s="1">
        <f t="shared" si="88"/>
        <v>14.083938913962053</v>
      </c>
      <c r="O434">
        <f>((-0.0000000008)*V434^3+(0.000003)*V434^2-0.004*V434+2.013)*('Exhaust Gas Math'!$E$10/(T434+'Exhaust Gas Math'!$E$10))+(357.45*V434^-1.004)*(T434/(T434+'Exhaust Gas Math'!$E$10))</f>
        <v>0.17819999999999947</v>
      </c>
      <c r="P434">
        <f t="shared" si="97"/>
        <v>0</v>
      </c>
      <c r="Q434">
        <f t="shared" si="89"/>
        <v>0</v>
      </c>
      <c r="R434" s="4">
        <f t="shared" si="90"/>
        <v>3.9769296294121147E-5</v>
      </c>
      <c r="S434">
        <f t="shared" si="98"/>
        <v>0</v>
      </c>
      <c r="T434">
        <f>S434*'Exhaust Gas Math'!$C$14</f>
        <v>0</v>
      </c>
      <c r="U434">
        <f>(T434/'Exhaust Gas Math'!$B$14)+('Exhaust Gas Math'!$D$10)</f>
        <v>4.4059320573952224E-4</v>
      </c>
      <c r="V434">
        <f>('Exhaust Gas Math'!$E$10*((-0.000000001)*V433^3+(0.000002)*V433^2-0.0012*V433+1.3446)*$B$18+T434*'Exhaust Gas Math'!$D$14*$B$17)/('Exhaust Gas Math'!$E$10*((-0.000000001)*V433^3+(0.000002)*V433^2-0.0012*V433+1.3446)+T434*'Exhaust Gas Math'!$D$14)</f>
        <v>1100</v>
      </c>
      <c r="W434">
        <f t="shared" si="91"/>
        <v>101325</v>
      </c>
      <c r="X434">
        <f t="shared" si="92"/>
        <v>101325</v>
      </c>
    </row>
    <row r="435" spans="3:24" x14ac:dyDescent="0.2">
      <c r="C435" s="1"/>
      <c r="D435" s="1"/>
      <c r="E435">
        <f t="shared" si="85"/>
        <v>5.3874999999999999E-2</v>
      </c>
      <c r="F435">
        <f t="shared" si="86"/>
        <v>101325</v>
      </c>
      <c r="H435" s="1">
        <v>5.3874999999999999E-2</v>
      </c>
      <c r="I435" s="1">
        <f t="shared" si="93"/>
        <v>499.5</v>
      </c>
      <c r="J435" s="1">
        <f t="shared" si="94"/>
        <v>0</v>
      </c>
      <c r="K435" s="1">
        <f t="shared" si="95"/>
        <v>6.1480360654084824E-3</v>
      </c>
      <c r="L435" s="1">
        <f t="shared" si="96"/>
        <v>0</v>
      </c>
      <c r="M435" s="4">
        <f t="shared" si="87"/>
        <v>5.5804869109521017E-2</v>
      </c>
      <c r="N435" s="1">
        <f t="shared" si="88"/>
        <v>12.935509719091572</v>
      </c>
      <c r="O435">
        <f>((-0.0000000008)*V435^3+(0.000003)*V435^2-0.004*V435+2.013)*('Exhaust Gas Math'!$E$10/(T435+'Exhaust Gas Math'!$E$10))+(357.45*V435^-1.004)*(T435/(T435+'Exhaust Gas Math'!$E$10))</f>
        <v>0.17819999999999947</v>
      </c>
      <c r="P435">
        <f t="shared" si="97"/>
        <v>0</v>
      </c>
      <c r="Q435">
        <f t="shared" si="89"/>
        <v>0</v>
      </c>
      <c r="R435" s="4">
        <f t="shared" si="90"/>
        <v>3.9769296294121147E-5</v>
      </c>
      <c r="S435">
        <f t="shared" si="98"/>
        <v>0</v>
      </c>
      <c r="T435">
        <f>S435*'Exhaust Gas Math'!$C$14</f>
        <v>0</v>
      </c>
      <c r="U435">
        <f>(T435/'Exhaust Gas Math'!$B$14)+('Exhaust Gas Math'!$D$10)</f>
        <v>4.4059320573952224E-4</v>
      </c>
      <c r="V435">
        <f>('Exhaust Gas Math'!$E$10*((-0.000000001)*V434^3+(0.000002)*V434^2-0.0012*V434+1.3446)*$B$18+T435*'Exhaust Gas Math'!$D$14*$B$17)/('Exhaust Gas Math'!$E$10*((-0.000000001)*V434^3+(0.000002)*V434^2-0.0012*V434+1.3446)+T435*'Exhaust Gas Math'!$D$14)</f>
        <v>1100</v>
      </c>
      <c r="W435">
        <f t="shared" si="91"/>
        <v>101325</v>
      </c>
      <c r="X435">
        <f t="shared" si="92"/>
        <v>101325</v>
      </c>
    </row>
    <row r="436" spans="3:24" x14ac:dyDescent="0.2">
      <c r="C436" s="1"/>
      <c r="D436" s="1"/>
      <c r="E436">
        <f t="shared" si="85"/>
        <v>5.3999999999999999E-2</v>
      </c>
      <c r="F436">
        <f t="shared" si="86"/>
        <v>101325</v>
      </c>
      <c r="H436" s="1">
        <v>5.3999999999999999E-2</v>
      </c>
      <c r="I436" s="1">
        <f t="shared" si="93"/>
        <v>504</v>
      </c>
      <c r="J436" s="1">
        <f t="shared" si="94"/>
        <v>0</v>
      </c>
      <c r="K436" s="1">
        <f t="shared" si="95"/>
        <v>5.8815511590492447E-3</v>
      </c>
      <c r="L436" s="1">
        <f t="shared" si="96"/>
        <v>0</v>
      </c>
      <c r="M436" s="4">
        <f t="shared" si="87"/>
        <v>5.7345838721685805E-2</v>
      </c>
      <c r="N436" s="1">
        <f t="shared" si="88"/>
        <v>11.707328805309519</v>
      </c>
      <c r="O436">
        <f>((-0.0000000008)*V436^3+(0.000003)*V436^2-0.004*V436+2.013)*('Exhaust Gas Math'!$E$10/(T436+'Exhaust Gas Math'!$E$10))+(357.45*V436^-1.004)*(T436/(T436+'Exhaust Gas Math'!$E$10))</f>
        <v>0.17819999999999947</v>
      </c>
      <c r="P436">
        <f t="shared" si="97"/>
        <v>0</v>
      </c>
      <c r="Q436">
        <f t="shared" si="89"/>
        <v>0</v>
      </c>
      <c r="R436" s="4">
        <f t="shared" si="90"/>
        <v>3.9769296294121147E-5</v>
      </c>
      <c r="S436">
        <f t="shared" si="98"/>
        <v>0</v>
      </c>
      <c r="T436">
        <f>S436*'Exhaust Gas Math'!$C$14</f>
        <v>0</v>
      </c>
      <c r="U436">
        <f>(T436/'Exhaust Gas Math'!$B$14)+('Exhaust Gas Math'!$D$10)</f>
        <v>4.4059320573952224E-4</v>
      </c>
      <c r="V436">
        <f>('Exhaust Gas Math'!$E$10*((-0.000000001)*V435^3+(0.000002)*V435^2-0.0012*V435+1.3446)*$B$18+T436*'Exhaust Gas Math'!$D$14*$B$17)/('Exhaust Gas Math'!$E$10*((-0.000000001)*V435^3+(0.000002)*V435^2-0.0012*V435+1.3446)+T436*'Exhaust Gas Math'!$D$14)</f>
        <v>1100</v>
      </c>
      <c r="W436">
        <f t="shared" si="91"/>
        <v>101325</v>
      </c>
      <c r="X436">
        <f t="shared" si="92"/>
        <v>101325</v>
      </c>
    </row>
    <row r="437" spans="3:24" x14ac:dyDescent="0.2">
      <c r="C437" s="1"/>
      <c r="D437" s="1"/>
      <c r="E437">
        <f t="shared" si="85"/>
        <v>5.4125E-2</v>
      </c>
      <c r="F437">
        <f t="shared" si="86"/>
        <v>101325</v>
      </c>
      <c r="H437" s="1">
        <v>5.4125E-2</v>
      </c>
      <c r="I437" s="1">
        <f t="shared" si="93"/>
        <v>508.5</v>
      </c>
      <c r="J437" s="1">
        <f t="shared" si="94"/>
        <v>0</v>
      </c>
      <c r="K437" s="1">
        <f t="shared" si="95"/>
        <v>5.5995479869842008E-3</v>
      </c>
      <c r="L437" s="1">
        <f t="shared" si="96"/>
        <v>0</v>
      </c>
      <c r="M437" s="4">
        <f t="shared" si="87"/>
        <v>5.8728693210024767E-2</v>
      </c>
      <c r="N437" s="1">
        <f t="shared" si="88"/>
        <v>10.406968316360736</v>
      </c>
      <c r="O437">
        <f>((-0.0000000008)*V437^3+(0.000003)*V437^2-0.004*V437+2.013)*('Exhaust Gas Math'!$E$10/(T437+'Exhaust Gas Math'!$E$10))+(357.45*V437^-1.004)*(T437/(T437+'Exhaust Gas Math'!$E$10))</f>
        <v>0.17819999999999947</v>
      </c>
      <c r="P437">
        <f t="shared" si="97"/>
        <v>0</v>
      </c>
      <c r="Q437">
        <f t="shared" si="89"/>
        <v>0</v>
      </c>
      <c r="R437" s="4">
        <f t="shared" si="90"/>
        <v>3.9769296294121147E-5</v>
      </c>
      <c r="S437">
        <f t="shared" si="98"/>
        <v>0</v>
      </c>
      <c r="T437">
        <f>S437*'Exhaust Gas Math'!$C$14</f>
        <v>0</v>
      </c>
      <c r="U437">
        <f>(T437/'Exhaust Gas Math'!$B$14)+('Exhaust Gas Math'!$D$10)</f>
        <v>4.4059320573952224E-4</v>
      </c>
      <c r="V437">
        <f>('Exhaust Gas Math'!$E$10*((-0.000000001)*V436^3+(0.000002)*V436^2-0.0012*V436+1.3446)*$B$18+T437*'Exhaust Gas Math'!$D$14*$B$17)/('Exhaust Gas Math'!$E$10*((-0.000000001)*V436^3+(0.000002)*V436^2-0.0012*V436+1.3446)+T437*'Exhaust Gas Math'!$D$14)</f>
        <v>1100</v>
      </c>
      <c r="W437">
        <f t="shared" si="91"/>
        <v>101325</v>
      </c>
      <c r="X437">
        <f t="shared" si="92"/>
        <v>101325</v>
      </c>
    </row>
    <row r="438" spans="3:24" x14ac:dyDescent="0.2">
      <c r="C438" s="1"/>
      <c r="D438" s="1"/>
      <c r="E438">
        <f t="shared" si="85"/>
        <v>5.425E-2</v>
      </c>
      <c r="F438">
        <f t="shared" si="86"/>
        <v>101325</v>
      </c>
      <c r="H438" s="1">
        <v>5.425E-2</v>
      </c>
      <c r="I438" s="1">
        <f t="shared" si="93"/>
        <v>513</v>
      </c>
      <c r="J438" s="1">
        <f t="shared" si="94"/>
        <v>0</v>
      </c>
      <c r="K438" s="1">
        <f t="shared" si="95"/>
        <v>5.3041289237502395E-3</v>
      </c>
      <c r="L438" s="1">
        <f t="shared" si="96"/>
        <v>0</v>
      </c>
      <c r="M438" s="4">
        <f t="shared" si="87"/>
        <v>5.9944906816771254E-2</v>
      </c>
      <c r="N438" s="1">
        <f t="shared" si="88"/>
        <v>9.042445407073572</v>
      </c>
      <c r="O438">
        <f>((-0.0000000008)*V438^3+(0.000003)*V438^2-0.004*V438+2.013)*('Exhaust Gas Math'!$E$10/(T438+'Exhaust Gas Math'!$E$10))+(357.45*V438^-1.004)*(T438/(T438+'Exhaust Gas Math'!$E$10))</f>
        <v>0.17819999999999947</v>
      </c>
      <c r="P438">
        <f t="shared" si="97"/>
        <v>0</v>
      </c>
      <c r="Q438">
        <f t="shared" si="89"/>
        <v>0</v>
      </c>
      <c r="R438" s="4">
        <f t="shared" si="90"/>
        <v>3.9769296294121147E-5</v>
      </c>
      <c r="S438">
        <f t="shared" si="98"/>
        <v>0</v>
      </c>
      <c r="T438">
        <f>S438*'Exhaust Gas Math'!$C$14</f>
        <v>0</v>
      </c>
      <c r="U438">
        <f>(T438/'Exhaust Gas Math'!$B$14)+('Exhaust Gas Math'!$D$10)</f>
        <v>4.4059320573952224E-4</v>
      </c>
      <c r="V438">
        <f>('Exhaust Gas Math'!$E$10*((-0.000000001)*V437^3+(0.000002)*V437^2-0.0012*V437+1.3446)*$B$18+T438*'Exhaust Gas Math'!$D$14*$B$17)/('Exhaust Gas Math'!$E$10*((-0.000000001)*V437^3+(0.000002)*V437^2-0.0012*V437+1.3446)+T438*'Exhaust Gas Math'!$D$14)</f>
        <v>1100</v>
      </c>
      <c r="W438">
        <f t="shared" si="91"/>
        <v>101325</v>
      </c>
      <c r="X438">
        <f t="shared" si="92"/>
        <v>101325</v>
      </c>
    </row>
    <row r="439" spans="3:24" x14ac:dyDescent="0.2">
      <c r="C439" s="1"/>
      <c r="D439" s="1"/>
      <c r="E439">
        <f t="shared" si="85"/>
        <v>5.4375E-2</v>
      </c>
      <c r="F439">
        <f t="shared" si="86"/>
        <v>101325</v>
      </c>
      <c r="H439" s="1">
        <v>5.4375E-2</v>
      </c>
      <c r="I439" s="1">
        <f t="shared" si="93"/>
        <v>517.5</v>
      </c>
      <c r="J439" s="1">
        <f t="shared" si="94"/>
        <v>0</v>
      </c>
      <c r="K439" s="1">
        <f t="shared" si="95"/>
        <v>4.997496361298117E-3</v>
      </c>
      <c r="L439" s="1">
        <f t="shared" si="96"/>
        <v>0</v>
      </c>
      <c r="M439" s="4">
        <f t="shared" si="87"/>
        <v>6.098698118060783E-2</v>
      </c>
      <c r="N439" s="1">
        <f t="shared" si="88"/>
        <v>7.622172814933446</v>
      </c>
      <c r="O439">
        <f>((-0.0000000008)*V439^3+(0.000003)*V439^2-0.004*V439+2.013)*('Exhaust Gas Math'!$E$10/(T439+'Exhaust Gas Math'!$E$10))+(357.45*V439^-1.004)*(T439/(T439+'Exhaust Gas Math'!$E$10))</f>
        <v>0.17819999999999947</v>
      </c>
      <c r="P439">
        <f t="shared" si="97"/>
        <v>0</v>
      </c>
      <c r="Q439">
        <f t="shared" si="89"/>
        <v>0</v>
      </c>
      <c r="R439" s="4">
        <f t="shared" si="90"/>
        <v>3.9769296294121147E-5</v>
      </c>
      <c r="S439">
        <f t="shared" si="98"/>
        <v>0</v>
      </c>
      <c r="T439">
        <f>S439*'Exhaust Gas Math'!$C$14</f>
        <v>0</v>
      </c>
      <c r="U439">
        <f>(T439/'Exhaust Gas Math'!$B$14)+('Exhaust Gas Math'!$D$10)</f>
        <v>4.4059320573952224E-4</v>
      </c>
      <c r="V439">
        <f>('Exhaust Gas Math'!$E$10*((-0.000000001)*V438^3+(0.000002)*V438^2-0.0012*V438+1.3446)*$B$18+T439*'Exhaust Gas Math'!$D$14*$B$17)/('Exhaust Gas Math'!$E$10*((-0.000000001)*V438^3+(0.000002)*V438^2-0.0012*V438+1.3446)+T439*'Exhaust Gas Math'!$D$14)</f>
        <v>1100</v>
      </c>
      <c r="W439">
        <f t="shared" si="91"/>
        <v>101325</v>
      </c>
      <c r="X439">
        <f t="shared" si="92"/>
        <v>101325</v>
      </c>
    </row>
    <row r="440" spans="3:24" x14ac:dyDescent="0.2">
      <c r="C440" s="1"/>
      <c r="D440" s="1"/>
      <c r="E440">
        <f t="shared" si="85"/>
        <v>5.45E-2</v>
      </c>
      <c r="F440">
        <f t="shared" si="86"/>
        <v>101325</v>
      </c>
      <c r="H440" s="1">
        <v>5.45E-2</v>
      </c>
      <c r="I440" s="1">
        <f t="shared" si="93"/>
        <v>522</v>
      </c>
      <c r="J440" s="1">
        <f t="shared" si="94"/>
        <v>0</v>
      </c>
      <c r="K440" s="1">
        <f t="shared" si="95"/>
        <v>4.6819362898412051E-3</v>
      </c>
      <c r="L440" s="1">
        <f t="shared" si="96"/>
        <v>0</v>
      </c>
      <c r="M440" s="4">
        <f t="shared" si="87"/>
        <v>6.1848491566556377E-2</v>
      </c>
      <c r="N440" s="1">
        <f t="shared" si="88"/>
        <v>6.1549069927597211</v>
      </c>
      <c r="O440">
        <f>((-0.0000000008)*V440^3+(0.000003)*V440^2-0.004*V440+2.013)*('Exhaust Gas Math'!$E$10/(T440+'Exhaust Gas Math'!$E$10))+(357.45*V440^-1.004)*(T440/(T440+'Exhaust Gas Math'!$E$10))</f>
        <v>0.17819999999999947</v>
      </c>
      <c r="P440">
        <f t="shared" si="97"/>
        <v>0</v>
      </c>
      <c r="Q440">
        <f t="shared" si="89"/>
        <v>0</v>
      </c>
      <c r="R440" s="4">
        <f t="shared" si="90"/>
        <v>3.9769296294121147E-5</v>
      </c>
      <c r="S440">
        <f t="shared" si="98"/>
        <v>0</v>
      </c>
      <c r="T440">
        <f>S440*'Exhaust Gas Math'!$C$14</f>
        <v>0</v>
      </c>
      <c r="U440">
        <f>(T440/'Exhaust Gas Math'!$B$14)+('Exhaust Gas Math'!$D$10)</f>
        <v>4.4059320573952224E-4</v>
      </c>
      <c r="V440">
        <f>('Exhaust Gas Math'!$E$10*((-0.000000001)*V439^3+(0.000002)*V439^2-0.0012*V439+1.3446)*$B$18+T440*'Exhaust Gas Math'!$D$14*$B$17)/('Exhaust Gas Math'!$E$10*((-0.000000001)*V439^3+(0.000002)*V439^2-0.0012*V439+1.3446)+T440*'Exhaust Gas Math'!$D$14)</f>
        <v>1100</v>
      </c>
      <c r="W440">
        <f t="shared" si="91"/>
        <v>101325</v>
      </c>
      <c r="X440">
        <f t="shared" si="92"/>
        <v>101325</v>
      </c>
    </row>
    <row r="441" spans="3:24" x14ac:dyDescent="0.2">
      <c r="C441" s="1"/>
      <c r="D441" s="1"/>
      <c r="E441">
        <f t="shared" si="85"/>
        <v>5.4625E-2</v>
      </c>
      <c r="F441">
        <f t="shared" si="86"/>
        <v>101325</v>
      </c>
      <c r="H441" s="1">
        <v>5.4625E-2</v>
      </c>
      <c r="I441" s="1">
        <f t="shared" si="93"/>
        <v>526.5</v>
      </c>
      <c r="J441" s="1">
        <f t="shared" si="94"/>
        <v>0</v>
      </c>
      <c r="K441" s="1">
        <f t="shared" si="95"/>
        <v>4.3598012554669227E-3</v>
      </c>
      <c r="L441" s="1">
        <f t="shared" si="96"/>
        <v>0</v>
      </c>
      <c r="M441" s="4">
        <f t="shared" si="87"/>
        <v>6.2524126476606323E-2</v>
      </c>
      <c r="N441" s="1">
        <f t="shared" si="88"/>
        <v>4.6496941222613684</v>
      </c>
      <c r="O441">
        <f>((-0.0000000008)*V441^3+(0.000003)*V441^2-0.004*V441+2.013)*('Exhaust Gas Math'!$E$10/(T441+'Exhaust Gas Math'!$E$10))+(357.45*V441^-1.004)*(T441/(T441+'Exhaust Gas Math'!$E$10))</f>
        <v>0.17819999999999947</v>
      </c>
      <c r="P441">
        <f t="shared" si="97"/>
        <v>0</v>
      </c>
      <c r="Q441">
        <f t="shared" si="89"/>
        <v>0</v>
      </c>
      <c r="R441" s="4">
        <f t="shared" si="90"/>
        <v>3.9769296294121147E-5</v>
      </c>
      <c r="S441">
        <f t="shared" si="98"/>
        <v>0</v>
      </c>
      <c r="T441">
        <f>S441*'Exhaust Gas Math'!$C$14</f>
        <v>0</v>
      </c>
      <c r="U441">
        <f>(T441/'Exhaust Gas Math'!$B$14)+('Exhaust Gas Math'!$D$10)</f>
        <v>4.4059320573952224E-4</v>
      </c>
      <c r="V441">
        <f>('Exhaust Gas Math'!$E$10*((-0.000000001)*V440^3+(0.000002)*V440^2-0.0012*V440+1.3446)*$B$18+T441*'Exhaust Gas Math'!$D$14*$B$17)/('Exhaust Gas Math'!$E$10*((-0.000000001)*V440^3+(0.000002)*V440^2-0.0012*V440+1.3446)+T441*'Exhaust Gas Math'!$D$14)</f>
        <v>1100</v>
      </c>
      <c r="W441">
        <f t="shared" si="91"/>
        <v>101325</v>
      </c>
      <c r="X441">
        <f t="shared" si="92"/>
        <v>101325</v>
      </c>
    </row>
    <row r="442" spans="3:24" x14ac:dyDescent="0.2">
      <c r="C442" s="1"/>
      <c r="D442" s="1"/>
      <c r="E442">
        <f t="shared" si="85"/>
        <v>5.475E-2</v>
      </c>
      <c r="F442">
        <f t="shared" si="86"/>
        <v>101325</v>
      </c>
      <c r="H442" s="1">
        <v>5.475E-2</v>
      </c>
      <c r="I442" s="1">
        <f t="shared" si="93"/>
        <v>531</v>
      </c>
      <c r="J442" s="1">
        <f t="shared" si="94"/>
        <v>0</v>
      </c>
      <c r="K442" s="1">
        <f t="shared" si="95"/>
        <v>4.0334928215646024E-3</v>
      </c>
      <c r="L442" s="1">
        <f t="shared" si="96"/>
        <v>0</v>
      </c>
      <c r="M442" s="4">
        <f t="shared" si="87"/>
        <v>6.3009720396865865E-2</v>
      </c>
      <c r="N442" s="1">
        <f t="shared" si="88"/>
        <v>3.1158143413189432</v>
      </c>
      <c r="O442">
        <f>((-0.0000000008)*V442^3+(0.000003)*V442^2-0.004*V442+2.013)*('Exhaust Gas Math'!$E$10/(T442+'Exhaust Gas Math'!$E$10))+(357.45*V442^-1.004)*(T442/(T442+'Exhaust Gas Math'!$E$10))</f>
        <v>0.17819999999999947</v>
      </c>
      <c r="P442">
        <f t="shared" si="97"/>
        <v>0</v>
      </c>
      <c r="Q442">
        <f t="shared" si="89"/>
        <v>0</v>
      </c>
      <c r="R442" s="4">
        <f t="shared" si="90"/>
        <v>3.9769296294121147E-5</v>
      </c>
      <c r="S442">
        <f t="shared" si="98"/>
        <v>0</v>
      </c>
      <c r="T442">
        <f>S442*'Exhaust Gas Math'!$C$14</f>
        <v>0</v>
      </c>
      <c r="U442">
        <f>(T442/'Exhaust Gas Math'!$B$14)+('Exhaust Gas Math'!$D$10)</f>
        <v>4.4059320573952224E-4</v>
      </c>
      <c r="V442">
        <f>('Exhaust Gas Math'!$E$10*((-0.000000001)*V441^3+(0.000002)*V441^2-0.0012*V441+1.3446)*$B$18+T442*'Exhaust Gas Math'!$D$14*$B$17)/('Exhaust Gas Math'!$E$10*((-0.000000001)*V441^3+(0.000002)*V441^2-0.0012*V441+1.3446)+T442*'Exhaust Gas Math'!$D$14)</f>
        <v>1100</v>
      </c>
      <c r="W442">
        <f t="shared" si="91"/>
        <v>101325</v>
      </c>
      <c r="X442">
        <f t="shared" si="92"/>
        <v>101325</v>
      </c>
    </row>
    <row r="443" spans="3:24" x14ac:dyDescent="0.2">
      <c r="C443" s="1"/>
      <c r="D443" s="1"/>
      <c r="E443">
        <f t="shared" si="85"/>
        <v>5.4875E-2</v>
      </c>
      <c r="F443">
        <f t="shared" si="86"/>
        <v>101325</v>
      </c>
      <c r="H443" s="1">
        <v>5.4875E-2</v>
      </c>
      <c r="I443" s="1">
        <f t="shared" si="93"/>
        <v>535.5</v>
      </c>
      <c r="J443" s="1">
        <f t="shared" si="94"/>
        <v>0</v>
      </c>
      <c r="K443" s="1">
        <f t="shared" si="95"/>
        <v>3.7054436648221679E-3</v>
      </c>
      <c r="L443" s="1">
        <f t="shared" si="96"/>
        <v>0</v>
      </c>
      <c r="M443" s="4">
        <f t="shared" si="87"/>
        <v>6.3302279479340154E-2</v>
      </c>
      <c r="N443" s="1">
        <f t="shared" si="88"/>
        <v>1.5627245288490164</v>
      </c>
      <c r="O443">
        <f>((-0.0000000008)*V443^3+(0.000003)*V443^2-0.004*V443+2.013)*('Exhaust Gas Math'!$E$10/(T443+'Exhaust Gas Math'!$E$10))+(357.45*V443^-1.004)*(T443/(T443+'Exhaust Gas Math'!$E$10))</f>
        <v>0.17819999999999947</v>
      </c>
      <c r="P443">
        <f t="shared" si="97"/>
        <v>0</v>
      </c>
      <c r="Q443">
        <f t="shared" si="89"/>
        <v>0</v>
      </c>
      <c r="R443" s="4">
        <f t="shared" si="90"/>
        <v>3.9769296294121147E-5</v>
      </c>
      <c r="S443">
        <f t="shared" si="98"/>
        <v>0</v>
      </c>
      <c r="T443">
        <f>S443*'Exhaust Gas Math'!$C$14</f>
        <v>0</v>
      </c>
      <c r="U443">
        <f>(T443/'Exhaust Gas Math'!$B$14)+('Exhaust Gas Math'!$D$10)</f>
        <v>4.4059320573952224E-4</v>
      </c>
      <c r="V443">
        <f>('Exhaust Gas Math'!$E$10*((-0.000000001)*V442^3+(0.000002)*V442^2-0.0012*V442+1.3446)*$B$18+T443*'Exhaust Gas Math'!$D$14*$B$17)/('Exhaust Gas Math'!$E$10*((-0.000000001)*V442^3+(0.000002)*V442^2-0.0012*V442+1.3446)+T443*'Exhaust Gas Math'!$D$14)</f>
        <v>1100</v>
      </c>
      <c r="W443">
        <f t="shared" si="91"/>
        <v>101325</v>
      </c>
      <c r="X443">
        <f t="shared" si="92"/>
        <v>101325</v>
      </c>
    </row>
    <row r="444" spans="3:24" x14ac:dyDescent="0.2">
      <c r="C444" s="1"/>
      <c r="D444" s="1"/>
      <c r="E444">
        <f t="shared" si="85"/>
        <v>5.5E-2</v>
      </c>
      <c r="F444">
        <f t="shared" si="86"/>
        <v>101325</v>
      </c>
      <c r="H444" s="1">
        <v>5.5E-2</v>
      </c>
      <c r="I444" s="1">
        <f t="shared" si="93"/>
        <v>540</v>
      </c>
      <c r="J444" s="1">
        <f t="shared" si="94"/>
        <v>0</v>
      </c>
      <c r="K444" s="1">
        <f t="shared" si="95"/>
        <v>3.3780994392686864E-3</v>
      </c>
      <c r="L444" s="1">
        <f t="shared" si="96"/>
        <v>0</v>
      </c>
      <c r="M444" s="4">
        <f t="shared" si="87"/>
        <v>6.3399999999999998E-2</v>
      </c>
      <c r="N444" s="1">
        <f t="shared" si="88"/>
        <v>-4.3919526241137418E-14</v>
      </c>
      <c r="O444">
        <f>((-0.0000000008)*V444^3+(0.000003)*V444^2-0.004*V444+2.013)*('Exhaust Gas Math'!$E$10/(T444+'Exhaust Gas Math'!$E$10))+(357.45*V444^-1.004)*(T444/(T444+'Exhaust Gas Math'!$E$10))</f>
        <v>0.17819999999999947</v>
      </c>
      <c r="P444">
        <f t="shared" si="97"/>
        <v>0</v>
      </c>
      <c r="Q444">
        <f t="shared" si="89"/>
        <v>0</v>
      </c>
      <c r="R444" s="4">
        <f t="shared" si="90"/>
        <v>3.9769296294121147E-5</v>
      </c>
      <c r="S444">
        <f t="shared" si="98"/>
        <v>0</v>
      </c>
      <c r="T444">
        <f>S444*'Exhaust Gas Math'!$C$14</f>
        <v>0</v>
      </c>
      <c r="U444">
        <f>(T444/'Exhaust Gas Math'!$B$14)+('Exhaust Gas Math'!$D$10)</f>
        <v>4.4059320573952224E-4</v>
      </c>
      <c r="V444">
        <f>('Exhaust Gas Math'!$E$10*((-0.000000001)*V443^3+(0.000002)*V443^2-0.0012*V443+1.3446)*$B$18+T444*'Exhaust Gas Math'!$D$14*$B$17)/('Exhaust Gas Math'!$E$10*((-0.000000001)*V443^3+(0.000002)*V443^2-0.0012*V443+1.3446)+T444*'Exhaust Gas Math'!$D$14)</f>
        <v>1100</v>
      </c>
      <c r="W444">
        <f t="shared" si="91"/>
        <v>101325</v>
      </c>
      <c r="X444">
        <f t="shared" si="92"/>
        <v>101325</v>
      </c>
    </row>
    <row r="445" spans="3:24" x14ac:dyDescent="0.2">
      <c r="C445" s="1"/>
      <c r="D445" s="1"/>
      <c r="E445">
        <f t="shared" si="85"/>
        <v>5.5125E-2</v>
      </c>
      <c r="F445">
        <f t="shared" si="86"/>
        <v>101325</v>
      </c>
      <c r="H445" s="1">
        <v>5.5125E-2</v>
      </c>
      <c r="I445" s="1">
        <f t="shared" si="93"/>
        <v>544.5</v>
      </c>
      <c r="J445" s="1">
        <f t="shared" si="94"/>
        <v>0</v>
      </c>
      <c r="K445" s="1">
        <f t="shared" si="95"/>
        <v>3.0539005435690656E-3</v>
      </c>
      <c r="L445" s="1">
        <f t="shared" si="96"/>
        <v>0</v>
      </c>
      <c r="M445" s="4">
        <f t="shared" si="87"/>
        <v>6.3302279479340168E-2</v>
      </c>
      <c r="N445" s="1">
        <f t="shared" si="88"/>
        <v>-1.5627245288489628</v>
      </c>
      <c r="O445">
        <f>((-0.0000000008)*V445^3+(0.000003)*V445^2-0.004*V445+2.013)*('Exhaust Gas Math'!$E$10/(T445+'Exhaust Gas Math'!$E$10))+(357.45*V445^-1.004)*(T445/(T445+'Exhaust Gas Math'!$E$10))</f>
        <v>0.17819999999999947</v>
      </c>
      <c r="P445">
        <f t="shared" si="97"/>
        <v>0</v>
      </c>
      <c r="Q445">
        <f t="shared" si="89"/>
        <v>0</v>
      </c>
      <c r="R445" s="4">
        <f t="shared" si="90"/>
        <v>3.9769296294121147E-5</v>
      </c>
      <c r="S445">
        <f t="shared" si="98"/>
        <v>0</v>
      </c>
      <c r="T445">
        <f>S445*'Exhaust Gas Math'!$C$14</f>
        <v>0</v>
      </c>
      <c r="U445">
        <f>(T445/'Exhaust Gas Math'!$B$14)+('Exhaust Gas Math'!$D$10)</f>
        <v>4.4059320573952224E-4</v>
      </c>
      <c r="V445">
        <f>('Exhaust Gas Math'!$E$10*((-0.000000001)*V444^3+(0.000002)*V444^2-0.0012*V444+1.3446)*$B$18+T445*'Exhaust Gas Math'!$D$14*$B$17)/('Exhaust Gas Math'!$E$10*((-0.000000001)*V444^3+(0.000002)*V444^2-0.0012*V444+1.3446)+T445*'Exhaust Gas Math'!$D$14)</f>
        <v>1100</v>
      </c>
      <c r="W445">
        <f t="shared" si="91"/>
        <v>101325</v>
      </c>
      <c r="X445">
        <f t="shared" si="92"/>
        <v>101325</v>
      </c>
    </row>
    <row r="446" spans="3:24" x14ac:dyDescent="0.2">
      <c r="C446" s="1"/>
      <c r="D446" s="1"/>
      <c r="E446">
        <f t="shared" si="85"/>
        <v>5.525E-2</v>
      </c>
      <c r="F446">
        <f t="shared" si="86"/>
        <v>101325</v>
      </c>
      <c r="H446" s="1">
        <v>5.525E-2</v>
      </c>
      <c r="I446" s="1">
        <f t="shared" si="93"/>
        <v>549</v>
      </c>
      <c r="J446" s="1">
        <f t="shared" si="94"/>
        <v>0</v>
      </c>
      <c r="K446" s="1">
        <f t="shared" si="95"/>
        <v>2.7352639274980228E-3</v>
      </c>
      <c r="L446" s="1">
        <f t="shared" si="96"/>
        <v>0</v>
      </c>
      <c r="M446" s="4">
        <f t="shared" si="87"/>
        <v>6.3009720396865851E-2</v>
      </c>
      <c r="N446" s="1">
        <f t="shared" si="88"/>
        <v>-3.1158143413190298</v>
      </c>
      <c r="O446">
        <f>((-0.0000000008)*V446^3+(0.000003)*V446^2-0.004*V446+2.013)*('Exhaust Gas Math'!$E$10/(T446+'Exhaust Gas Math'!$E$10))+(357.45*V446^-1.004)*(T446/(T446+'Exhaust Gas Math'!$E$10))</f>
        <v>0.17819999999999947</v>
      </c>
      <c r="P446">
        <f t="shared" si="97"/>
        <v>0</v>
      </c>
      <c r="Q446">
        <f t="shared" si="89"/>
        <v>0</v>
      </c>
      <c r="R446" s="4">
        <f t="shared" si="90"/>
        <v>3.9769296294121147E-5</v>
      </c>
      <c r="S446">
        <f t="shared" si="98"/>
        <v>0</v>
      </c>
      <c r="T446">
        <f>S446*'Exhaust Gas Math'!$C$14</f>
        <v>0</v>
      </c>
      <c r="U446">
        <f>(T446/'Exhaust Gas Math'!$B$14)+('Exhaust Gas Math'!$D$10)</f>
        <v>4.4059320573952224E-4</v>
      </c>
      <c r="V446">
        <f>('Exhaust Gas Math'!$E$10*((-0.000000001)*V445^3+(0.000002)*V445^2-0.0012*V445+1.3446)*$B$18+T446*'Exhaust Gas Math'!$D$14*$B$17)/('Exhaust Gas Math'!$E$10*((-0.000000001)*V445^3+(0.000002)*V445^2-0.0012*V445+1.3446)+T446*'Exhaust Gas Math'!$D$14)</f>
        <v>1100</v>
      </c>
      <c r="W446">
        <f t="shared" si="91"/>
        <v>101325</v>
      </c>
      <c r="X446">
        <f t="shared" si="92"/>
        <v>101325</v>
      </c>
    </row>
    <row r="447" spans="3:24" x14ac:dyDescent="0.2">
      <c r="C447" s="1"/>
      <c r="D447" s="1"/>
      <c r="E447">
        <f t="shared" si="85"/>
        <v>5.5375000000000001E-2</v>
      </c>
      <c r="F447">
        <f t="shared" si="86"/>
        <v>101325</v>
      </c>
      <c r="H447" s="1">
        <v>5.5375000000000001E-2</v>
      </c>
      <c r="I447" s="1">
        <f t="shared" si="93"/>
        <v>553.5</v>
      </c>
      <c r="J447" s="1">
        <f t="shared" si="94"/>
        <v>0</v>
      </c>
      <c r="K447" s="1">
        <f t="shared" si="95"/>
        <v>2.4245650732291919E-3</v>
      </c>
      <c r="L447" s="1">
        <f t="shared" si="96"/>
        <v>0</v>
      </c>
      <c r="M447" s="4">
        <f t="shared" si="87"/>
        <v>6.2524126476606351E-2</v>
      </c>
      <c r="N447" s="1">
        <f t="shared" si="88"/>
        <v>-4.6496941222613168</v>
      </c>
      <c r="O447">
        <f>((-0.0000000008)*V447^3+(0.000003)*V447^2-0.004*V447+2.013)*('Exhaust Gas Math'!$E$10/(T447+'Exhaust Gas Math'!$E$10))+(357.45*V447^-1.004)*(T447/(T447+'Exhaust Gas Math'!$E$10))</f>
        <v>0.17819999999999947</v>
      </c>
      <c r="P447">
        <f t="shared" si="97"/>
        <v>0</v>
      </c>
      <c r="Q447">
        <f t="shared" si="89"/>
        <v>0</v>
      </c>
      <c r="R447" s="4">
        <f t="shared" si="90"/>
        <v>3.9769296294121147E-5</v>
      </c>
      <c r="S447">
        <f t="shared" si="98"/>
        <v>0</v>
      </c>
      <c r="T447">
        <f>S447*'Exhaust Gas Math'!$C$14</f>
        <v>0</v>
      </c>
      <c r="U447">
        <f>(T447/'Exhaust Gas Math'!$B$14)+('Exhaust Gas Math'!$D$10)</f>
        <v>4.4059320573952224E-4</v>
      </c>
      <c r="V447">
        <f>('Exhaust Gas Math'!$E$10*((-0.000000001)*V446^3+(0.000002)*V446^2-0.0012*V446+1.3446)*$B$18+T447*'Exhaust Gas Math'!$D$14*$B$17)/('Exhaust Gas Math'!$E$10*((-0.000000001)*V446^3+(0.000002)*V446^2-0.0012*V446+1.3446)+T447*'Exhaust Gas Math'!$D$14)</f>
        <v>1100</v>
      </c>
      <c r="W447">
        <f t="shared" si="91"/>
        <v>101325</v>
      </c>
      <c r="X447">
        <f t="shared" si="92"/>
        <v>101325</v>
      </c>
    </row>
    <row r="448" spans="3:24" x14ac:dyDescent="0.2">
      <c r="C448" s="1"/>
      <c r="D448" s="1"/>
      <c r="E448">
        <f t="shared" si="85"/>
        <v>5.5500000000000001E-2</v>
      </c>
      <c r="F448">
        <f t="shared" si="86"/>
        <v>101325</v>
      </c>
      <c r="H448" s="1">
        <v>5.5500000000000001E-2</v>
      </c>
      <c r="I448" s="1">
        <f t="shared" si="93"/>
        <v>558</v>
      </c>
      <c r="J448" s="1">
        <f t="shared" si="94"/>
        <v>0</v>
      </c>
      <c r="K448" s="1">
        <f t="shared" si="95"/>
        <v>2.1241202857710129E-3</v>
      </c>
      <c r="L448" s="1">
        <f t="shared" si="96"/>
        <v>0</v>
      </c>
      <c r="M448" s="4">
        <f t="shared" si="87"/>
        <v>6.1848491566556321E-2</v>
      </c>
      <c r="N448" s="1">
        <f t="shared" si="88"/>
        <v>-6.1549069927598046</v>
      </c>
      <c r="O448">
        <f>((-0.0000000008)*V448^3+(0.000003)*V448^2-0.004*V448+2.013)*('Exhaust Gas Math'!$E$10/(T448+'Exhaust Gas Math'!$E$10))+(357.45*V448^-1.004)*(T448/(T448+'Exhaust Gas Math'!$E$10))</f>
        <v>0.17819999999999947</v>
      </c>
      <c r="P448">
        <f t="shared" si="97"/>
        <v>0</v>
      </c>
      <c r="Q448">
        <f t="shared" si="89"/>
        <v>0</v>
      </c>
      <c r="R448" s="4">
        <f t="shared" si="90"/>
        <v>3.9769296294121147E-5</v>
      </c>
      <c r="S448">
        <f t="shared" si="98"/>
        <v>0</v>
      </c>
      <c r="T448">
        <f>S448*'Exhaust Gas Math'!$C$14</f>
        <v>0</v>
      </c>
      <c r="U448">
        <f>(T448/'Exhaust Gas Math'!$B$14)+('Exhaust Gas Math'!$D$10)</f>
        <v>4.4059320573952224E-4</v>
      </c>
      <c r="V448">
        <f>('Exhaust Gas Math'!$E$10*((-0.000000001)*V447^3+(0.000002)*V447^2-0.0012*V447+1.3446)*$B$18+T448*'Exhaust Gas Math'!$D$14*$B$17)/('Exhaust Gas Math'!$E$10*((-0.000000001)*V447^3+(0.000002)*V447^2-0.0012*V447+1.3446)+T448*'Exhaust Gas Math'!$D$14)</f>
        <v>1100</v>
      </c>
      <c r="W448">
        <f t="shared" si="91"/>
        <v>101325</v>
      </c>
      <c r="X448">
        <f t="shared" si="92"/>
        <v>101325</v>
      </c>
    </row>
    <row r="449" spans="3:24" x14ac:dyDescent="0.2">
      <c r="C449" s="1"/>
      <c r="D449" s="1"/>
      <c r="E449">
        <f t="shared" si="85"/>
        <v>5.5625000000000001E-2</v>
      </c>
      <c r="F449">
        <f t="shared" si="86"/>
        <v>101325</v>
      </c>
      <c r="H449" s="1">
        <v>5.5625000000000001E-2</v>
      </c>
      <c r="I449" s="1">
        <f t="shared" si="93"/>
        <v>562.5</v>
      </c>
      <c r="J449" s="1">
        <f t="shared" si="94"/>
        <v>0</v>
      </c>
      <c r="K449" s="1">
        <f t="shared" si="95"/>
        <v>1.8361694245770384E-3</v>
      </c>
      <c r="L449" s="1">
        <f t="shared" si="96"/>
        <v>0</v>
      </c>
      <c r="M449" s="4">
        <f t="shared" si="87"/>
        <v>6.0986981180607774E-2</v>
      </c>
      <c r="N449" s="1">
        <f t="shared" si="88"/>
        <v>-7.6221728149335268</v>
      </c>
      <c r="O449">
        <f>((-0.0000000008)*V449^3+(0.000003)*V449^2-0.004*V449+2.013)*('Exhaust Gas Math'!$E$10/(T449+'Exhaust Gas Math'!$E$10))+(357.45*V449^-1.004)*(T449/(T449+'Exhaust Gas Math'!$E$10))</f>
        <v>0.17819999999999947</v>
      </c>
      <c r="P449">
        <f t="shared" si="97"/>
        <v>0</v>
      </c>
      <c r="Q449">
        <f t="shared" si="89"/>
        <v>0</v>
      </c>
      <c r="R449" s="4">
        <f t="shared" si="90"/>
        <v>3.9769296294121147E-5</v>
      </c>
      <c r="S449">
        <f t="shared" si="98"/>
        <v>0</v>
      </c>
      <c r="T449">
        <f>S449*'Exhaust Gas Math'!$C$14</f>
        <v>0</v>
      </c>
      <c r="U449">
        <f>(T449/'Exhaust Gas Math'!$B$14)+('Exhaust Gas Math'!$D$10)</f>
        <v>4.4059320573952224E-4</v>
      </c>
      <c r="V449">
        <f>('Exhaust Gas Math'!$E$10*((-0.000000001)*V448^3+(0.000002)*V448^2-0.0012*V448+1.3446)*$B$18+T449*'Exhaust Gas Math'!$D$14*$B$17)/('Exhaust Gas Math'!$E$10*((-0.000000001)*V448^3+(0.000002)*V448^2-0.0012*V448+1.3446)+T449*'Exhaust Gas Math'!$D$14)</f>
        <v>1100</v>
      </c>
      <c r="W449">
        <f t="shared" si="91"/>
        <v>101325</v>
      </c>
      <c r="X449">
        <f t="shared" si="92"/>
        <v>101325</v>
      </c>
    </row>
    <row r="450" spans="3:24" x14ac:dyDescent="0.2">
      <c r="C450" s="1"/>
      <c r="D450" s="1"/>
      <c r="E450">
        <f t="shared" si="85"/>
        <v>5.5750000000000001E-2</v>
      </c>
      <c r="F450">
        <f t="shared" si="86"/>
        <v>101325</v>
      </c>
      <c r="H450" s="1">
        <v>5.5750000000000001E-2</v>
      </c>
      <c r="I450" s="1">
        <f t="shared" si="93"/>
        <v>567</v>
      </c>
      <c r="J450" s="1">
        <f t="shared" si="94"/>
        <v>0</v>
      </c>
      <c r="K450" s="1">
        <f t="shared" si="95"/>
        <v>1.5628592050690201E-3</v>
      </c>
      <c r="L450" s="1">
        <f t="shared" si="96"/>
        <v>0</v>
      </c>
      <c r="M450" s="4">
        <f t="shared" si="87"/>
        <v>5.9944906816771296E-2</v>
      </c>
      <c r="N450" s="1">
        <f t="shared" si="88"/>
        <v>-9.0424454070735241</v>
      </c>
      <c r="O450">
        <f>((-0.0000000008)*V450^3+(0.000003)*V450^2-0.004*V450+2.013)*('Exhaust Gas Math'!$E$10/(T450+'Exhaust Gas Math'!$E$10))+(357.45*V450^-1.004)*(T450/(T450+'Exhaust Gas Math'!$E$10))</f>
        <v>0.17819999999999947</v>
      </c>
      <c r="P450">
        <f t="shared" si="97"/>
        <v>0</v>
      </c>
      <c r="Q450">
        <f t="shared" si="89"/>
        <v>0</v>
      </c>
      <c r="R450" s="4">
        <f t="shared" si="90"/>
        <v>3.9769296294121147E-5</v>
      </c>
      <c r="S450">
        <f t="shared" si="98"/>
        <v>0</v>
      </c>
      <c r="T450">
        <f>S450*'Exhaust Gas Math'!$C$14</f>
        <v>0</v>
      </c>
      <c r="U450">
        <f>(T450/'Exhaust Gas Math'!$B$14)+('Exhaust Gas Math'!$D$10)</f>
        <v>4.4059320573952224E-4</v>
      </c>
      <c r="V450">
        <f>('Exhaust Gas Math'!$E$10*((-0.000000001)*V449^3+(0.000002)*V449^2-0.0012*V449+1.3446)*$B$18+T450*'Exhaust Gas Math'!$D$14*$B$17)/('Exhaust Gas Math'!$E$10*((-0.000000001)*V449^3+(0.000002)*V449^2-0.0012*V449+1.3446)+T450*'Exhaust Gas Math'!$D$14)</f>
        <v>1100</v>
      </c>
      <c r="W450">
        <f t="shared" si="91"/>
        <v>101325</v>
      </c>
      <c r="X450">
        <f t="shared" si="92"/>
        <v>101325</v>
      </c>
    </row>
    <row r="451" spans="3:24" x14ac:dyDescent="0.2">
      <c r="C451" s="1"/>
      <c r="D451" s="1"/>
      <c r="E451">
        <f t="shared" ref="E451:E514" si="99">H451</f>
        <v>5.5875000000000001E-2</v>
      </c>
      <c r="F451">
        <f t="shared" ref="F451:F514" si="100">X451</f>
        <v>101325</v>
      </c>
      <c r="H451" s="1">
        <v>5.5875000000000001E-2</v>
      </c>
      <c r="I451" s="1">
        <f t="shared" si="93"/>
        <v>571.5</v>
      </c>
      <c r="J451" s="1">
        <f t="shared" si="94"/>
        <v>0</v>
      </c>
      <c r="K451" s="1">
        <f t="shared" si="95"/>
        <v>1.3062271945620532E-3</v>
      </c>
      <c r="L451" s="1">
        <f t="shared" si="96"/>
        <v>0</v>
      </c>
      <c r="M451" s="4">
        <f t="shared" si="87"/>
        <v>5.8728693210024691E-2</v>
      </c>
      <c r="N451" s="1">
        <f t="shared" si="88"/>
        <v>-10.40696831636081</v>
      </c>
      <c r="O451">
        <f>((-0.0000000008)*V451^3+(0.000003)*V451^2-0.004*V451+2.013)*('Exhaust Gas Math'!$E$10/(T451+'Exhaust Gas Math'!$E$10))+(357.45*V451^-1.004)*(T451/(T451+'Exhaust Gas Math'!$E$10))</f>
        <v>0.17819999999999947</v>
      </c>
      <c r="P451">
        <f t="shared" si="97"/>
        <v>0</v>
      </c>
      <c r="Q451">
        <f t="shared" si="89"/>
        <v>0</v>
      </c>
      <c r="R451" s="4">
        <f t="shared" si="90"/>
        <v>3.9769296294121147E-5</v>
      </c>
      <c r="S451">
        <f t="shared" si="98"/>
        <v>0</v>
      </c>
      <c r="T451">
        <f>S451*'Exhaust Gas Math'!$C$14</f>
        <v>0</v>
      </c>
      <c r="U451">
        <f>(T451/'Exhaust Gas Math'!$B$14)+('Exhaust Gas Math'!$D$10)</f>
        <v>4.4059320573952224E-4</v>
      </c>
      <c r="V451">
        <f>('Exhaust Gas Math'!$E$10*((-0.000000001)*V450^3+(0.000002)*V450^2-0.0012*V450+1.3446)*$B$18+T451*'Exhaust Gas Math'!$D$14*$B$17)/('Exhaust Gas Math'!$E$10*((-0.000000001)*V450^3+(0.000002)*V450^2-0.0012*V450+1.3446)+T451*'Exhaust Gas Math'!$D$14)</f>
        <v>1100</v>
      </c>
      <c r="W451">
        <f t="shared" si="91"/>
        <v>101325</v>
      </c>
      <c r="X451">
        <f t="shared" si="92"/>
        <v>101325</v>
      </c>
    </row>
    <row r="452" spans="3:24" x14ac:dyDescent="0.2">
      <c r="C452" s="1"/>
      <c r="D452" s="1"/>
      <c r="E452">
        <f t="shared" si="99"/>
        <v>5.6000000000000001E-2</v>
      </c>
      <c r="F452">
        <f t="shared" si="100"/>
        <v>101325</v>
      </c>
      <c r="H452" s="1">
        <v>5.6000000000000001E-2</v>
      </c>
      <c r="I452" s="1">
        <f t="shared" si="93"/>
        <v>576</v>
      </c>
      <c r="J452" s="1">
        <f t="shared" si="94"/>
        <v>0</v>
      </c>
      <c r="K452" s="1">
        <f t="shared" si="95"/>
        <v>1.068186621904913E-3</v>
      </c>
      <c r="L452" s="1">
        <f t="shared" si="96"/>
        <v>0</v>
      </c>
      <c r="M452" s="4">
        <f t="shared" ref="M452:M515" si="101">-(($B$3/1000)/2)*COS($B$10*H452)+(($B$3/1000)/2)</f>
        <v>5.734583872168586E-2</v>
      </c>
      <c r="N452" s="1">
        <f t="shared" ref="N452:N515" si="102">($B$3/1000/2)*$B$10*SIN($B$10*H452)</f>
        <v>-11.707328805309475</v>
      </c>
      <c r="O452">
        <f>((-0.0000000008)*V452^3+(0.000003)*V452^2-0.004*V452+2.013)*('Exhaust Gas Math'!$E$10/(T452+'Exhaust Gas Math'!$E$10))+(357.45*V452^-1.004)*(T452/(T452+'Exhaust Gas Math'!$E$10))</f>
        <v>0.17819999999999947</v>
      </c>
      <c r="P452">
        <f t="shared" si="97"/>
        <v>0</v>
      </c>
      <c r="Q452">
        <f t="shared" ref="Q452:Q515" si="103">M452*$B$4*J452</f>
        <v>0</v>
      </c>
      <c r="R452" s="4">
        <f t="shared" ref="R452:R515" si="104">$B$7+J452*Q452</f>
        <v>3.9769296294121147E-5</v>
      </c>
      <c r="S452">
        <f t="shared" si="98"/>
        <v>0</v>
      </c>
      <c r="T452">
        <f>S452*'Exhaust Gas Math'!$C$14</f>
        <v>0</v>
      </c>
      <c r="U452">
        <f>(T452/'Exhaust Gas Math'!$B$14)+('Exhaust Gas Math'!$D$10)</f>
        <v>4.4059320573952224E-4</v>
      </c>
      <c r="V452">
        <f>('Exhaust Gas Math'!$E$10*((-0.000000001)*V451^3+(0.000002)*V451^2-0.0012*V451+1.3446)*$B$18+T452*'Exhaust Gas Math'!$D$14*$B$17)/('Exhaust Gas Math'!$E$10*((-0.000000001)*V451^3+(0.000002)*V451^2-0.0012*V451+1.3446)+T452*'Exhaust Gas Math'!$D$14)</f>
        <v>1100</v>
      </c>
      <c r="W452">
        <f t="shared" ref="W452:W515" si="105">(U452*$B$15*V452)/R452</f>
        <v>101325</v>
      </c>
      <c r="X452">
        <f t="shared" ref="X452:X515" si="106">P452+W452</f>
        <v>101325</v>
      </c>
    </row>
    <row r="453" spans="3:24" x14ac:dyDescent="0.2">
      <c r="C453" s="1"/>
      <c r="D453" s="1"/>
      <c r="E453">
        <f t="shared" si="99"/>
        <v>5.6125000000000001E-2</v>
      </c>
      <c r="F453">
        <f t="shared" si="100"/>
        <v>101325</v>
      </c>
      <c r="H453" s="1">
        <v>5.6125000000000001E-2</v>
      </c>
      <c r="I453" s="1">
        <f t="shared" ref="I453:I516" si="107">($B$9*360*H453)-(720*FLOOR(H453/(1/($B$9/2)),1))</f>
        <v>580.5</v>
      </c>
      <c r="J453" s="1">
        <f t="shared" ref="J453:J516" si="108">IF(I453&lt;=$B$12,1,0)</f>
        <v>0</v>
      </c>
      <c r="K453" s="1">
        <f t="shared" ref="K453:K516" si="109">-0.0038*COS(0.549848656*(I453+(327.363-$B$12)/2)*2*PI()/180)+0.0038</f>
        <v>8.5051211408150758E-4</v>
      </c>
      <c r="L453" s="1">
        <f t="shared" ref="L453:L516" si="110">ROUND((-0.0038*COS(0.549848656*(I453+38.606)*2*PI()/180)+0.0038)/0.0076,2)*J453</f>
        <v>0</v>
      </c>
      <c r="M453" s="4">
        <f t="shared" si="101"/>
        <v>5.5804869109520927E-2</v>
      </c>
      <c r="N453" s="1">
        <f t="shared" si="102"/>
        <v>-12.935509719091637</v>
      </c>
      <c r="O453">
        <f>((-0.0000000008)*V453^3+(0.000003)*V453^2-0.004*V453+2.013)*('Exhaust Gas Math'!$E$10/(T453+'Exhaust Gas Math'!$E$10))+(357.45*V453^-1.004)*(T453/(T453+'Exhaust Gas Math'!$E$10))</f>
        <v>0.17819999999999947</v>
      </c>
      <c r="P453">
        <f t="shared" ref="P453:P516" si="111">J453*SIGN(N453)*-0.5*O453*N453^2</f>
        <v>0</v>
      </c>
      <c r="Q453">
        <f t="shared" si="103"/>
        <v>0</v>
      </c>
      <c r="R453" s="4">
        <f t="shared" si="104"/>
        <v>3.9769296294121147E-5</v>
      </c>
      <c r="S453">
        <f t="shared" ref="S453:S516" si="112">J453*(1.5603*L453*(Q453-Q452)*$B$14+S452)</f>
        <v>0</v>
      </c>
      <c r="T453">
        <f>S453*'Exhaust Gas Math'!$C$14</f>
        <v>0</v>
      </c>
      <c r="U453">
        <f>(T453/'Exhaust Gas Math'!$B$14)+('Exhaust Gas Math'!$D$10)</f>
        <v>4.4059320573952224E-4</v>
      </c>
      <c r="V453">
        <f>('Exhaust Gas Math'!$E$10*((-0.000000001)*V452^3+(0.000002)*V452^2-0.0012*V452+1.3446)*$B$18+T453*'Exhaust Gas Math'!$D$14*$B$17)/('Exhaust Gas Math'!$E$10*((-0.000000001)*V452^3+(0.000002)*V452^2-0.0012*V452+1.3446)+T453*'Exhaust Gas Math'!$D$14)</f>
        <v>1100</v>
      </c>
      <c r="W453">
        <f t="shared" si="105"/>
        <v>101325</v>
      </c>
      <c r="X453">
        <f t="shared" si="106"/>
        <v>101325</v>
      </c>
    </row>
    <row r="454" spans="3:24" x14ac:dyDescent="0.2">
      <c r="C454" s="1"/>
      <c r="D454" s="1"/>
      <c r="E454">
        <f t="shared" si="99"/>
        <v>5.6250000000000001E-2</v>
      </c>
      <c r="F454">
        <f t="shared" si="100"/>
        <v>101325</v>
      </c>
      <c r="H454" s="1">
        <v>5.6250000000000001E-2</v>
      </c>
      <c r="I454" s="1">
        <f t="shared" si="107"/>
        <v>585</v>
      </c>
      <c r="J454" s="1">
        <f t="shared" si="108"/>
        <v>0</v>
      </c>
      <c r="K454" s="1">
        <f t="shared" si="109"/>
        <v>6.5482646610944646E-4</v>
      </c>
      <c r="L454" s="1">
        <f t="shared" si="110"/>
        <v>0</v>
      </c>
      <c r="M454" s="4">
        <f t="shared" si="101"/>
        <v>5.4115284963613564E-2</v>
      </c>
      <c r="N454" s="1">
        <f t="shared" si="102"/>
        <v>-14.083938913962013</v>
      </c>
      <c r="O454">
        <f>((-0.0000000008)*V454^3+(0.000003)*V454^2-0.004*V454+2.013)*('Exhaust Gas Math'!$E$10/(T454+'Exhaust Gas Math'!$E$10))+(357.45*V454^-1.004)*(T454/(T454+'Exhaust Gas Math'!$E$10))</f>
        <v>0.17819999999999947</v>
      </c>
      <c r="P454">
        <f t="shared" si="111"/>
        <v>0</v>
      </c>
      <c r="Q454">
        <f t="shared" si="103"/>
        <v>0</v>
      </c>
      <c r="R454" s="4">
        <f t="shared" si="104"/>
        <v>3.9769296294121147E-5</v>
      </c>
      <c r="S454">
        <f t="shared" si="112"/>
        <v>0</v>
      </c>
      <c r="T454">
        <f>S454*'Exhaust Gas Math'!$C$14</f>
        <v>0</v>
      </c>
      <c r="U454">
        <f>(T454/'Exhaust Gas Math'!$B$14)+('Exhaust Gas Math'!$D$10)</f>
        <v>4.4059320573952224E-4</v>
      </c>
      <c r="V454">
        <f>('Exhaust Gas Math'!$E$10*((-0.000000001)*V453^3+(0.000002)*V453^2-0.0012*V453+1.3446)*$B$18+T454*'Exhaust Gas Math'!$D$14*$B$17)/('Exhaust Gas Math'!$E$10*((-0.000000001)*V453^3+(0.000002)*V453^2-0.0012*V453+1.3446)+T454*'Exhaust Gas Math'!$D$14)</f>
        <v>1100</v>
      </c>
      <c r="W454">
        <f t="shared" si="105"/>
        <v>101325</v>
      </c>
      <c r="X454">
        <f t="shared" si="106"/>
        <v>101325</v>
      </c>
    </row>
    <row r="455" spans="3:24" x14ac:dyDescent="0.2">
      <c r="C455" s="1"/>
      <c r="D455" s="1"/>
      <c r="E455">
        <f t="shared" si="99"/>
        <v>5.6375000000000001E-2</v>
      </c>
      <c r="F455">
        <f t="shared" si="100"/>
        <v>101325</v>
      </c>
      <c r="H455" s="1">
        <v>5.6375000000000001E-2</v>
      </c>
      <c r="I455" s="1">
        <f t="shared" si="107"/>
        <v>589.5</v>
      </c>
      <c r="J455" s="1">
        <f t="shared" si="108"/>
        <v>0</v>
      </c>
      <c r="K455" s="1">
        <f t="shared" si="109"/>
        <v>4.8258854286785304E-4</v>
      </c>
      <c r="L455" s="1">
        <f t="shared" si="110"/>
        <v>0</v>
      </c>
      <c r="M455" s="4">
        <f t="shared" si="101"/>
        <v>5.2287503132066732E-2</v>
      </c>
      <c r="N455" s="1">
        <f t="shared" si="102"/>
        <v>-15.145535942042978</v>
      </c>
      <c r="O455">
        <f>((-0.0000000008)*V455^3+(0.000003)*V455^2-0.004*V455+2.013)*('Exhaust Gas Math'!$E$10/(T455+'Exhaust Gas Math'!$E$10))+(357.45*V455^-1.004)*(T455/(T455+'Exhaust Gas Math'!$E$10))</f>
        <v>0.17819999999999947</v>
      </c>
      <c r="P455">
        <f t="shared" si="111"/>
        <v>0</v>
      </c>
      <c r="Q455">
        <f t="shared" si="103"/>
        <v>0</v>
      </c>
      <c r="R455" s="4">
        <f t="shared" si="104"/>
        <v>3.9769296294121147E-5</v>
      </c>
      <c r="S455">
        <f t="shared" si="112"/>
        <v>0</v>
      </c>
      <c r="T455">
        <f>S455*'Exhaust Gas Math'!$C$14</f>
        <v>0</v>
      </c>
      <c r="U455">
        <f>(T455/'Exhaust Gas Math'!$B$14)+('Exhaust Gas Math'!$D$10)</f>
        <v>4.4059320573952224E-4</v>
      </c>
      <c r="V455">
        <f>('Exhaust Gas Math'!$E$10*((-0.000000001)*V454^3+(0.000002)*V454^2-0.0012*V454+1.3446)*$B$18+T455*'Exhaust Gas Math'!$D$14*$B$17)/('Exhaust Gas Math'!$E$10*((-0.000000001)*V454^3+(0.000002)*V454^2-0.0012*V454+1.3446)+T455*'Exhaust Gas Math'!$D$14)</f>
        <v>1100</v>
      </c>
      <c r="W455">
        <f t="shared" si="105"/>
        <v>101325</v>
      </c>
      <c r="X455">
        <f t="shared" si="106"/>
        <v>101325</v>
      </c>
    </row>
    <row r="456" spans="3:24" x14ac:dyDescent="0.2">
      <c r="C456" s="1"/>
      <c r="D456" s="1"/>
      <c r="E456">
        <f t="shared" si="99"/>
        <v>5.6500000000000002E-2</v>
      </c>
      <c r="F456">
        <f t="shared" si="100"/>
        <v>101325</v>
      </c>
      <c r="H456" s="1">
        <v>5.6500000000000002E-2</v>
      </c>
      <c r="I456" s="1">
        <f t="shared" si="107"/>
        <v>594</v>
      </c>
      <c r="J456" s="1">
        <f t="shared" si="108"/>
        <v>0</v>
      </c>
      <c r="K456" s="1">
        <f t="shared" si="109"/>
        <v>3.3508240304816993E-4</v>
      </c>
      <c r="L456" s="1">
        <f t="shared" si="110"/>
        <v>0</v>
      </c>
      <c r="M456" s="4">
        <f t="shared" si="101"/>
        <v>5.0332792497671391E-2</v>
      </c>
      <c r="N456" s="1">
        <f t="shared" si="102"/>
        <v>-16.113755704639377</v>
      </c>
      <c r="O456">
        <f>((-0.0000000008)*V456^3+(0.000003)*V456^2-0.004*V456+2.013)*('Exhaust Gas Math'!$E$10/(T456+'Exhaust Gas Math'!$E$10))+(357.45*V456^-1.004)*(T456/(T456+'Exhaust Gas Math'!$E$10))</f>
        <v>0.17819999999999947</v>
      </c>
      <c r="P456">
        <f t="shared" si="111"/>
        <v>0</v>
      </c>
      <c r="Q456">
        <f t="shared" si="103"/>
        <v>0</v>
      </c>
      <c r="R456" s="4">
        <f t="shared" si="104"/>
        <v>3.9769296294121147E-5</v>
      </c>
      <c r="S456">
        <f t="shared" si="112"/>
        <v>0</v>
      </c>
      <c r="T456">
        <f>S456*'Exhaust Gas Math'!$C$14</f>
        <v>0</v>
      </c>
      <c r="U456">
        <f>(T456/'Exhaust Gas Math'!$B$14)+('Exhaust Gas Math'!$D$10)</f>
        <v>4.4059320573952224E-4</v>
      </c>
      <c r="V456">
        <f>('Exhaust Gas Math'!$E$10*((-0.000000001)*V455^3+(0.000002)*V455^2-0.0012*V455+1.3446)*$B$18+T456*'Exhaust Gas Math'!$D$14*$B$17)/('Exhaust Gas Math'!$E$10*((-0.000000001)*V455^3+(0.000002)*V455^2-0.0012*V455+1.3446)+T456*'Exhaust Gas Math'!$D$14)</f>
        <v>1100</v>
      </c>
      <c r="W456">
        <f t="shared" si="105"/>
        <v>101325</v>
      </c>
      <c r="X456">
        <f t="shared" si="106"/>
        <v>101325</v>
      </c>
    </row>
    <row r="457" spans="3:24" x14ac:dyDescent="0.2">
      <c r="C457" s="1"/>
      <c r="D457" s="1"/>
      <c r="E457">
        <f t="shared" si="99"/>
        <v>5.6625000000000002E-2</v>
      </c>
      <c r="F457">
        <f t="shared" si="100"/>
        <v>101325</v>
      </c>
      <c r="H457" s="1">
        <v>5.6625000000000002E-2</v>
      </c>
      <c r="I457" s="1">
        <f t="shared" si="107"/>
        <v>598.5</v>
      </c>
      <c r="J457" s="1">
        <f t="shared" si="108"/>
        <v>0</v>
      </c>
      <c r="K457" s="1">
        <f t="shared" si="109"/>
        <v>2.1340772631045718E-4</v>
      </c>
      <c r="L457" s="1">
        <f t="shared" si="110"/>
        <v>0</v>
      </c>
      <c r="M457" s="4">
        <f t="shared" si="101"/>
        <v>4.826320450149546E-2</v>
      </c>
      <c r="N457" s="1">
        <f t="shared" si="102"/>
        <v>-16.982628804949247</v>
      </c>
      <c r="O457">
        <f>((-0.0000000008)*V457^3+(0.000003)*V457^2-0.004*V457+2.013)*('Exhaust Gas Math'!$E$10/(T457+'Exhaust Gas Math'!$E$10))+(357.45*V457^-1.004)*(T457/(T457+'Exhaust Gas Math'!$E$10))</f>
        <v>0.17819999999999947</v>
      </c>
      <c r="P457">
        <f t="shared" si="111"/>
        <v>0</v>
      </c>
      <c r="Q457">
        <f t="shared" si="103"/>
        <v>0</v>
      </c>
      <c r="R457" s="4">
        <f t="shared" si="104"/>
        <v>3.9769296294121147E-5</v>
      </c>
      <c r="S457">
        <f t="shared" si="112"/>
        <v>0</v>
      </c>
      <c r="T457">
        <f>S457*'Exhaust Gas Math'!$C$14</f>
        <v>0</v>
      </c>
      <c r="U457">
        <f>(T457/'Exhaust Gas Math'!$B$14)+('Exhaust Gas Math'!$D$10)</f>
        <v>4.4059320573952224E-4</v>
      </c>
      <c r="V457">
        <f>('Exhaust Gas Math'!$E$10*((-0.000000001)*V456^3+(0.000002)*V456^2-0.0012*V456+1.3446)*$B$18+T457*'Exhaust Gas Math'!$D$14*$B$17)/('Exhaust Gas Math'!$E$10*((-0.000000001)*V456^3+(0.000002)*V456^2-0.0012*V456+1.3446)+T457*'Exhaust Gas Math'!$D$14)</f>
        <v>1100</v>
      </c>
      <c r="W457">
        <f t="shared" si="105"/>
        <v>101325</v>
      </c>
      <c r="X457">
        <f t="shared" si="106"/>
        <v>101325</v>
      </c>
    </row>
    <row r="458" spans="3:24" x14ac:dyDescent="0.2">
      <c r="C458" s="1"/>
      <c r="D458" s="1"/>
      <c r="E458">
        <f t="shared" si="99"/>
        <v>5.6750000000000002E-2</v>
      </c>
      <c r="F458">
        <f t="shared" si="100"/>
        <v>101325</v>
      </c>
      <c r="H458" s="1">
        <v>5.6750000000000002E-2</v>
      </c>
      <c r="I458" s="1">
        <f t="shared" si="107"/>
        <v>603</v>
      </c>
      <c r="J458" s="1">
        <f t="shared" si="108"/>
        <v>0</v>
      </c>
      <c r="K458" s="1">
        <f t="shared" si="109"/>
        <v>1.1847161501204193E-4</v>
      </c>
      <c r="L458" s="1">
        <f t="shared" si="110"/>
        <v>0</v>
      </c>
      <c r="M458" s="4">
        <f t="shared" si="101"/>
        <v>4.6091498841743593E-2</v>
      </c>
      <c r="N458" s="1">
        <f t="shared" si="102"/>
        <v>-17.746798351379386</v>
      </c>
      <c r="O458">
        <f>((-0.0000000008)*V458^3+(0.000003)*V458^2-0.004*V458+2.013)*('Exhaust Gas Math'!$E$10/(T458+'Exhaust Gas Math'!$E$10))+(357.45*V458^-1.004)*(T458/(T458+'Exhaust Gas Math'!$E$10))</f>
        <v>0.17819999999999947</v>
      </c>
      <c r="P458">
        <f t="shared" si="111"/>
        <v>0</v>
      </c>
      <c r="Q458">
        <f t="shared" si="103"/>
        <v>0</v>
      </c>
      <c r="R458" s="4">
        <f t="shared" si="104"/>
        <v>3.9769296294121147E-5</v>
      </c>
      <c r="S458">
        <f t="shared" si="112"/>
        <v>0</v>
      </c>
      <c r="T458">
        <f>S458*'Exhaust Gas Math'!$C$14</f>
        <v>0</v>
      </c>
      <c r="U458">
        <f>(T458/'Exhaust Gas Math'!$B$14)+('Exhaust Gas Math'!$D$10)</f>
        <v>4.4059320573952224E-4</v>
      </c>
      <c r="V458">
        <f>('Exhaust Gas Math'!$E$10*((-0.000000001)*V457^3+(0.000002)*V457^2-0.0012*V457+1.3446)*$B$18+T458*'Exhaust Gas Math'!$D$14*$B$17)/('Exhaust Gas Math'!$E$10*((-0.000000001)*V457^3+(0.000002)*V457^2-0.0012*V457+1.3446)+T458*'Exhaust Gas Math'!$D$14)</f>
        <v>1100</v>
      </c>
      <c r="W458">
        <f t="shared" si="105"/>
        <v>101325</v>
      </c>
      <c r="X458">
        <f t="shared" si="106"/>
        <v>101325</v>
      </c>
    </row>
    <row r="459" spans="3:24" x14ac:dyDescent="0.2">
      <c r="C459" s="1"/>
      <c r="D459" s="1"/>
      <c r="E459">
        <f t="shared" si="99"/>
        <v>5.6875000000000002E-2</v>
      </c>
      <c r="F459">
        <f t="shared" si="100"/>
        <v>101325</v>
      </c>
      <c r="H459" s="1">
        <v>5.6875000000000002E-2</v>
      </c>
      <c r="I459" s="1">
        <f t="shared" si="107"/>
        <v>607.5</v>
      </c>
      <c r="J459" s="1">
        <f t="shared" si="108"/>
        <v>0</v>
      </c>
      <c r="K459" s="1">
        <f t="shared" si="109"/>
        <v>5.0981831627947786E-5</v>
      </c>
      <c r="L459" s="1">
        <f t="shared" si="110"/>
        <v>0</v>
      </c>
      <c r="M459" s="4">
        <f t="shared" si="101"/>
        <v>4.3831064805973395E-2</v>
      </c>
      <c r="N459" s="1">
        <f t="shared" si="102"/>
        <v>-18.401552984563978</v>
      </c>
      <c r="O459">
        <f>((-0.0000000008)*V459^3+(0.000003)*V459^2-0.004*V459+2.013)*('Exhaust Gas Math'!$E$10/(T459+'Exhaust Gas Math'!$E$10))+(357.45*V459^-1.004)*(T459/(T459+'Exhaust Gas Math'!$E$10))</f>
        <v>0.17819999999999947</v>
      </c>
      <c r="P459">
        <f t="shared" si="111"/>
        <v>0</v>
      </c>
      <c r="Q459">
        <f t="shared" si="103"/>
        <v>0</v>
      </c>
      <c r="R459" s="4">
        <f t="shared" si="104"/>
        <v>3.9769296294121147E-5</v>
      </c>
      <c r="S459">
        <f t="shared" si="112"/>
        <v>0</v>
      </c>
      <c r="T459">
        <f>S459*'Exhaust Gas Math'!$C$14</f>
        <v>0</v>
      </c>
      <c r="U459">
        <f>(T459/'Exhaust Gas Math'!$B$14)+('Exhaust Gas Math'!$D$10)</f>
        <v>4.4059320573952224E-4</v>
      </c>
      <c r="V459">
        <f>('Exhaust Gas Math'!$E$10*((-0.000000001)*V458^3+(0.000002)*V458^2-0.0012*V458+1.3446)*$B$18+T459*'Exhaust Gas Math'!$D$14*$B$17)/('Exhaust Gas Math'!$E$10*((-0.000000001)*V458^3+(0.000002)*V458^2-0.0012*V458+1.3446)+T459*'Exhaust Gas Math'!$D$14)</f>
        <v>1100</v>
      </c>
      <c r="W459">
        <f t="shared" si="105"/>
        <v>101325</v>
      </c>
      <c r="X459">
        <f t="shared" si="106"/>
        <v>101325</v>
      </c>
    </row>
    <row r="460" spans="3:24" x14ac:dyDescent="0.2">
      <c r="C460" s="1"/>
      <c r="D460" s="1"/>
      <c r="E460">
        <f t="shared" si="99"/>
        <v>5.7000000000000002E-2</v>
      </c>
      <c r="F460">
        <f t="shared" si="100"/>
        <v>101325</v>
      </c>
      <c r="H460" s="1">
        <v>5.7000000000000002E-2</v>
      </c>
      <c r="I460" s="1">
        <f t="shared" si="107"/>
        <v>612</v>
      </c>
      <c r="J460" s="1">
        <f t="shared" si="108"/>
        <v>0</v>
      </c>
      <c r="K460" s="1">
        <f t="shared" si="109"/>
        <v>1.1441522278996148E-5</v>
      </c>
      <c r="L460" s="1">
        <f t="shared" si="110"/>
        <v>0</v>
      </c>
      <c r="M460" s="4">
        <f t="shared" si="101"/>
        <v>4.1495838721685767E-2</v>
      </c>
      <c r="N460" s="1">
        <f t="shared" si="102"/>
        <v>-18.942855924461476</v>
      </c>
      <c r="O460">
        <f>((-0.0000000008)*V460^3+(0.000003)*V460^2-0.004*V460+2.013)*('Exhaust Gas Math'!$E$10/(T460+'Exhaust Gas Math'!$E$10))+(357.45*V460^-1.004)*(T460/(T460+'Exhaust Gas Math'!$E$10))</f>
        <v>0.17819999999999947</v>
      </c>
      <c r="P460">
        <f t="shared" si="111"/>
        <v>0</v>
      </c>
      <c r="Q460">
        <f t="shared" si="103"/>
        <v>0</v>
      </c>
      <c r="R460" s="4">
        <f t="shared" si="104"/>
        <v>3.9769296294121147E-5</v>
      </c>
      <c r="S460">
        <f t="shared" si="112"/>
        <v>0</v>
      </c>
      <c r="T460">
        <f>S460*'Exhaust Gas Math'!$C$14</f>
        <v>0</v>
      </c>
      <c r="U460">
        <f>(T460/'Exhaust Gas Math'!$B$14)+('Exhaust Gas Math'!$D$10)</f>
        <v>4.4059320573952224E-4</v>
      </c>
      <c r="V460">
        <f>('Exhaust Gas Math'!$E$10*((-0.000000001)*V459^3+(0.000002)*V459^2-0.0012*V459+1.3446)*$B$18+T460*'Exhaust Gas Math'!$D$14*$B$17)/('Exhaust Gas Math'!$E$10*((-0.000000001)*V459^3+(0.000002)*V459^2-0.0012*V459+1.3446)+T460*'Exhaust Gas Math'!$D$14)</f>
        <v>1100</v>
      </c>
      <c r="W460">
        <f t="shared" si="105"/>
        <v>101325</v>
      </c>
      <c r="X460">
        <f t="shared" si="106"/>
        <v>101325</v>
      </c>
    </row>
    <row r="461" spans="3:24" x14ac:dyDescent="0.2">
      <c r="C461" s="1"/>
      <c r="D461" s="1"/>
      <c r="E461">
        <f t="shared" si="99"/>
        <v>5.7125000000000002E-2</v>
      </c>
      <c r="F461">
        <f t="shared" si="100"/>
        <v>101325</v>
      </c>
      <c r="H461" s="1">
        <v>5.7125000000000002E-2</v>
      </c>
      <c r="I461" s="1">
        <f t="shared" si="107"/>
        <v>616.5</v>
      </c>
      <c r="J461" s="1">
        <f t="shared" si="108"/>
        <v>0</v>
      </c>
      <c r="K461" s="1">
        <f t="shared" si="109"/>
        <v>1.4546570454654698E-7</v>
      </c>
      <c r="L461" s="1">
        <f t="shared" si="110"/>
        <v>0</v>
      </c>
      <c r="M461" s="4">
        <f t="shared" si="101"/>
        <v>3.9100218034232227E-2</v>
      </c>
      <c r="N461" s="1">
        <f t="shared" si="102"/>
        <v>-19.367369858445823</v>
      </c>
      <c r="O461">
        <f>((-0.0000000008)*V461^3+(0.000003)*V461^2-0.004*V461+2.013)*('Exhaust Gas Math'!$E$10/(T461+'Exhaust Gas Math'!$E$10))+(357.45*V461^-1.004)*(T461/(T461+'Exhaust Gas Math'!$E$10))</f>
        <v>0.17819999999999947</v>
      </c>
      <c r="P461">
        <f t="shared" si="111"/>
        <v>0</v>
      </c>
      <c r="Q461">
        <f t="shared" si="103"/>
        <v>0</v>
      </c>
      <c r="R461" s="4">
        <f t="shared" si="104"/>
        <v>3.9769296294121147E-5</v>
      </c>
      <c r="S461">
        <f t="shared" si="112"/>
        <v>0</v>
      </c>
      <c r="T461">
        <f>S461*'Exhaust Gas Math'!$C$14</f>
        <v>0</v>
      </c>
      <c r="U461">
        <f>(T461/'Exhaust Gas Math'!$B$14)+('Exhaust Gas Math'!$D$10)</f>
        <v>4.4059320573952224E-4</v>
      </c>
      <c r="V461">
        <f>('Exhaust Gas Math'!$E$10*((-0.000000001)*V460^3+(0.000002)*V460^2-0.0012*V460+1.3446)*$B$18+T461*'Exhaust Gas Math'!$D$14*$B$17)/('Exhaust Gas Math'!$E$10*((-0.000000001)*V460^3+(0.000002)*V460^2-0.0012*V460+1.3446)+T461*'Exhaust Gas Math'!$D$14)</f>
        <v>1100</v>
      </c>
      <c r="W461">
        <f t="shared" si="105"/>
        <v>101325</v>
      </c>
      <c r="X461">
        <f t="shared" si="106"/>
        <v>101325</v>
      </c>
    </row>
    <row r="462" spans="3:24" x14ac:dyDescent="0.2">
      <c r="C462" s="1"/>
      <c r="D462" s="1"/>
      <c r="E462">
        <f t="shared" si="99"/>
        <v>5.7250000000000002E-2</v>
      </c>
      <c r="F462">
        <f t="shared" si="100"/>
        <v>101325</v>
      </c>
      <c r="H462" s="1">
        <v>5.7250000000000002E-2</v>
      </c>
      <c r="I462" s="1">
        <f t="shared" si="107"/>
        <v>621</v>
      </c>
      <c r="J462" s="1">
        <f t="shared" si="108"/>
        <v>0</v>
      </c>
      <c r="K462" s="1">
        <f t="shared" si="109"/>
        <v>1.7177875644234803E-5</v>
      </c>
      <c r="L462" s="1">
        <f t="shared" si="110"/>
        <v>0</v>
      </c>
      <c r="M462" s="4">
        <f t="shared" si="101"/>
        <v>3.665897254177522E-2</v>
      </c>
      <c r="N462" s="1">
        <f t="shared" si="102"/>
        <v>-19.672477516948874</v>
      </c>
      <c r="O462">
        <f>((-0.0000000008)*V462^3+(0.000003)*V462^2-0.004*V462+2.013)*('Exhaust Gas Math'!$E$10/(T462+'Exhaust Gas Math'!$E$10))+(357.45*V462^-1.004)*(T462/(T462+'Exhaust Gas Math'!$E$10))</f>
        <v>0.17819999999999947</v>
      </c>
      <c r="P462">
        <f t="shared" si="111"/>
        <v>0</v>
      </c>
      <c r="Q462">
        <f t="shared" si="103"/>
        <v>0</v>
      </c>
      <c r="R462" s="4">
        <f t="shared" si="104"/>
        <v>3.9769296294121147E-5</v>
      </c>
      <c r="S462">
        <f t="shared" si="112"/>
        <v>0</v>
      </c>
      <c r="T462">
        <f>S462*'Exhaust Gas Math'!$C$14</f>
        <v>0</v>
      </c>
      <c r="U462">
        <f>(T462/'Exhaust Gas Math'!$B$14)+('Exhaust Gas Math'!$D$10)</f>
        <v>4.4059320573952224E-4</v>
      </c>
      <c r="V462">
        <f>('Exhaust Gas Math'!$E$10*((-0.000000001)*V461^3+(0.000002)*V461^2-0.0012*V461+1.3446)*$B$18+T462*'Exhaust Gas Math'!$D$14*$B$17)/('Exhaust Gas Math'!$E$10*((-0.000000001)*V461^3+(0.000002)*V461^2-0.0012*V461+1.3446)+T462*'Exhaust Gas Math'!$D$14)</f>
        <v>1100</v>
      </c>
      <c r="W462">
        <f t="shared" si="105"/>
        <v>101325</v>
      </c>
      <c r="X462">
        <f t="shared" si="106"/>
        <v>101325</v>
      </c>
    </row>
    <row r="463" spans="3:24" x14ac:dyDescent="0.2">
      <c r="C463" s="1"/>
      <c r="D463" s="1"/>
      <c r="E463">
        <f t="shared" si="99"/>
        <v>5.7375000000000002E-2</v>
      </c>
      <c r="F463">
        <f t="shared" si="100"/>
        <v>101325</v>
      </c>
      <c r="H463" s="1">
        <v>5.7375000000000002E-2</v>
      </c>
      <c r="I463" s="1">
        <f t="shared" si="107"/>
        <v>625.5</v>
      </c>
      <c r="J463" s="1">
        <f t="shared" si="108"/>
        <v>0</v>
      </c>
      <c r="K463" s="1">
        <f t="shared" si="109"/>
        <v>6.2411773012341267E-5</v>
      </c>
      <c r="L463" s="1">
        <f t="shared" si="110"/>
        <v>0</v>
      </c>
      <c r="M463" s="4">
        <f t="shared" si="101"/>
        <v>3.4187153334572687E-2</v>
      </c>
      <c r="N463" s="1">
        <f t="shared" si="102"/>
        <v>-19.856297809797301</v>
      </c>
      <c r="O463">
        <f>((-0.0000000008)*V463^3+(0.000003)*V463^2-0.004*V463+2.013)*('Exhaust Gas Math'!$E$10/(T463+'Exhaust Gas Math'!$E$10))+(357.45*V463^-1.004)*(T463/(T463+'Exhaust Gas Math'!$E$10))</f>
        <v>0.17819999999999947</v>
      </c>
      <c r="P463">
        <f t="shared" si="111"/>
        <v>0</v>
      </c>
      <c r="Q463">
        <f t="shared" si="103"/>
        <v>0</v>
      </c>
      <c r="R463" s="4">
        <f t="shared" si="104"/>
        <v>3.9769296294121147E-5</v>
      </c>
      <c r="S463">
        <f t="shared" si="112"/>
        <v>0</v>
      </c>
      <c r="T463">
        <f>S463*'Exhaust Gas Math'!$C$14</f>
        <v>0</v>
      </c>
      <c r="U463">
        <f>(T463/'Exhaust Gas Math'!$B$14)+('Exhaust Gas Math'!$D$10)</f>
        <v>4.4059320573952224E-4</v>
      </c>
      <c r="V463">
        <f>('Exhaust Gas Math'!$E$10*((-0.000000001)*V462^3+(0.000002)*V462^2-0.0012*V462+1.3446)*$B$18+T463*'Exhaust Gas Math'!$D$14*$B$17)/('Exhaust Gas Math'!$E$10*((-0.000000001)*V462^3+(0.000002)*V462^2-0.0012*V462+1.3446)+T463*'Exhaust Gas Math'!$D$14)</f>
        <v>1100</v>
      </c>
      <c r="W463">
        <f t="shared" si="105"/>
        <v>101325</v>
      </c>
      <c r="X463">
        <f t="shared" si="106"/>
        <v>101325</v>
      </c>
    </row>
    <row r="464" spans="3:24" x14ac:dyDescent="0.2">
      <c r="C464" s="1"/>
      <c r="D464" s="1"/>
      <c r="E464">
        <f t="shared" si="99"/>
        <v>5.7500000000000002E-2</v>
      </c>
      <c r="F464">
        <f t="shared" si="100"/>
        <v>101325</v>
      </c>
      <c r="H464" s="1">
        <v>5.7500000000000002E-2</v>
      </c>
      <c r="I464" s="1">
        <f t="shared" si="107"/>
        <v>630</v>
      </c>
      <c r="J464" s="1">
        <f t="shared" si="108"/>
        <v>0</v>
      </c>
      <c r="K464" s="1">
        <f t="shared" si="109"/>
        <v>1.3550993254528385E-4</v>
      </c>
      <c r="L464" s="1">
        <f t="shared" si="110"/>
        <v>0</v>
      </c>
      <c r="M464" s="4">
        <f t="shared" si="101"/>
        <v>3.1699999999999874E-2</v>
      </c>
      <c r="N464" s="1">
        <f t="shared" si="102"/>
        <v>-19.917697423759289</v>
      </c>
      <c r="O464">
        <f>((-0.0000000008)*V464^3+(0.000003)*V464^2-0.004*V464+2.013)*('Exhaust Gas Math'!$E$10/(T464+'Exhaust Gas Math'!$E$10))+(357.45*V464^-1.004)*(T464/(T464+'Exhaust Gas Math'!$E$10))</f>
        <v>0.17819999999999947</v>
      </c>
      <c r="P464">
        <f t="shared" si="111"/>
        <v>0</v>
      </c>
      <c r="Q464">
        <f t="shared" si="103"/>
        <v>0</v>
      </c>
      <c r="R464" s="4">
        <f t="shared" si="104"/>
        <v>3.9769296294121147E-5</v>
      </c>
      <c r="S464">
        <f t="shared" si="112"/>
        <v>0</v>
      </c>
      <c r="T464">
        <f>S464*'Exhaust Gas Math'!$C$14</f>
        <v>0</v>
      </c>
      <c r="U464">
        <f>(T464/'Exhaust Gas Math'!$B$14)+('Exhaust Gas Math'!$D$10)</f>
        <v>4.4059320573952224E-4</v>
      </c>
      <c r="V464">
        <f>('Exhaust Gas Math'!$E$10*((-0.000000001)*V463^3+(0.000002)*V463^2-0.0012*V463+1.3446)*$B$18+T464*'Exhaust Gas Math'!$D$14*$B$17)/('Exhaust Gas Math'!$E$10*((-0.000000001)*V463^3+(0.000002)*V463^2-0.0012*V463+1.3446)+T464*'Exhaust Gas Math'!$D$14)</f>
        <v>1100</v>
      </c>
      <c r="W464">
        <f t="shared" si="105"/>
        <v>101325</v>
      </c>
      <c r="X464">
        <f t="shared" si="106"/>
        <v>101325</v>
      </c>
    </row>
    <row r="465" spans="3:24" x14ac:dyDescent="0.2">
      <c r="C465" s="1"/>
      <c r="D465" s="1"/>
      <c r="E465">
        <f t="shared" si="99"/>
        <v>5.7625000000000003E-2</v>
      </c>
      <c r="F465">
        <f t="shared" si="100"/>
        <v>101325</v>
      </c>
      <c r="H465" s="1">
        <v>5.7625000000000003E-2</v>
      </c>
      <c r="I465" s="1">
        <f t="shared" si="107"/>
        <v>634.5</v>
      </c>
      <c r="J465" s="1">
        <f t="shared" si="108"/>
        <v>0</v>
      </c>
      <c r="K465" s="1">
        <f t="shared" si="109"/>
        <v>2.3592739686486295E-4</v>
      </c>
      <c r="L465" s="1">
        <f t="shared" si="110"/>
        <v>0</v>
      </c>
      <c r="M465" s="4">
        <f t="shared" si="101"/>
        <v>2.921284666542729E-2</v>
      </c>
      <c r="N465" s="1">
        <f t="shared" si="102"/>
        <v>-19.856297809797301</v>
      </c>
      <c r="O465">
        <f>((-0.0000000008)*V465^3+(0.000003)*V465^2-0.004*V465+2.013)*('Exhaust Gas Math'!$E$10/(T465+'Exhaust Gas Math'!$E$10))+(357.45*V465^-1.004)*(T465/(T465+'Exhaust Gas Math'!$E$10))</f>
        <v>0.17819999999999947</v>
      </c>
      <c r="P465">
        <f t="shared" si="111"/>
        <v>0</v>
      </c>
      <c r="Q465">
        <f t="shared" si="103"/>
        <v>0</v>
      </c>
      <c r="R465" s="4">
        <f t="shared" si="104"/>
        <v>3.9769296294121147E-5</v>
      </c>
      <c r="S465">
        <f t="shared" si="112"/>
        <v>0</v>
      </c>
      <c r="T465">
        <f>S465*'Exhaust Gas Math'!$C$14</f>
        <v>0</v>
      </c>
      <c r="U465">
        <f>(T465/'Exhaust Gas Math'!$B$14)+('Exhaust Gas Math'!$D$10)</f>
        <v>4.4059320573952224E-4</v>
      </c>
      <c r="V465">
        <f>('Exhaust Gas Math'!$E$10*((-0.000000001)*V464^3+(0.000002)*V464^2-0.0012*V464+1.3446)*$B$18+T465*'Exhaust Gas Math'!$D$14*$B$17)/('Exhaust Gas Math'!$E$10*((-0.000000001)*V464^3+(0.000002)*V464^2-0.0012*V464+1.3446)+T465*'Exhaust Gas Math'!$D$14)</f>
        <v>1100</v>
      </c>
      <c r="W465">
        <f t="shared" si="105"/>
        <v>101325</v>
      </c>
      <c r="X465">
        <f t="shared" si="106"/>
        <v>101325</v>
      </c>
    </row>
    <row r="466" spans="3:24" x14ac:dyDescent="0.2">
      <c r="C466" s="1"/>
      <c r="D466" s="1"/>
      <c r="E466">
        <f t="shared" si="99"/>
        <v>5.7750000000000003E-2</v>
      </c>
      <c r="F466">
        <f t="shared" si="100"/>
        <v>101325</v>
      </c>
      <c r="H466" s="1">
        <v>5.7750000000000003E-2</v>
      </c>
      <c r="I466" s="1">
        <f t="shared" si="107"/>
        <v>639</v>
      </c>
      <c r="J466" s="1">
        <f t="shared" si="108"/>
        <v>0</v>
      </c>
      <c r="K466" s="1">
        <f t="shared" si="109"/>
        <v>3.6291553921450649E-4</v>
      </c>
      <c r="L466" s="1">
        <f t="shared" si="110"/>
        <v>0</v>
      </c>
      <c r="M466" s="4">
        <f t="shared" si="101"/>
        <v>2.6741027458224528E-2</v>
      </c>
      <c r="N466" s="1">
        <f t="shared" si="102"/>
        <v>-19.672477516948849</v>
      </c>
      <c r="O466">
        <f>((-0.0000000008)*V466^3+(0.000003)*V466^2-0.004*V466+2.013)*('Exhaust Gas Math'!$E$10/(T466+'Exhaust Gas Math'!$E$10))+(357.45*V466^-1.004)*(T466/(T466+'Exhaust Gas Math'!$E$10))</f>
        <v>0.17819999999999947</v>
      </c>
      <c r="P466">
        <f t="shared" si="111"/>
        <v>0</v>
      </c>
      <c r="Q466">
        <f t="shared" si="103"/>
        <v>0</v>
      </c>
      <c r="R466" s="4">
        <f t="shared" si="104"/>
        <v>3.9769296294121147E-5</v>
      </c>
      <c r="S466">
        <f t="shared" si="112"/>
        <v>0</v>
      </c>
      <c r="T466">
        <f>S466*'Exhaust Gas Math'!$C$14</f>
        <v>0</v>
      </c>
      <c r="U466">
        <f>(T466/'Exhaust Gas Math'!$B$14)+('Exhaust Gas Math'!$D$10)</f>
        <v>4.4059320573952224E-4</v>
      </c>
      <c r="V466">
        <f>('Exhaust Gas Math'!$E$10*((-0.000000001)*V465^3+(0.000002)*V465^2-0.0012*V465+1.3446)*$B$18+T466*'Exhaust Gas Math'!$D$14*$B$17)/('Exhaust Gas Math'!$E$10*((-0.000000001)*V465^3+(0.000002)*V465^2-0.0012*V465+1.3446)+T466*'Exhaust Gas Math'!$D$14)</f>
        <v>1100</v>
      </c>
      <c r="W466">
        <f t="shared" si="105"/>
        <v>101325</v>
      </c>
      <c r="X466">
        <f t="shared" si="106"/>
        <v>101325</v>
      </c>
    </row>
    <row r="467" spans="3:24" x14ac:dyDescent="0.2">
      <c r="C467" s="1"/>
      <c r="D467" s="1"/>
      <c r="E467">
        <f t="shared" si="99"/>
        <v>5.7875000000000003E-2</v>
      </c>
      <c r="F467">
        <f t="shared" si="100"/>
        <v>101325</v>
      </c>
      <c r="H467" s="1">
        <v>5.7875000000000003E-2</v>
      </c>
      <c r="I467" s="1">
        <f t="shared" si="107"/>
        <v>643.5</v>
      </c>
      <c r="J467" s="1">
        <f t="shared" si="108"/>
        <v>0</v>
      </c>
      <c r="K467" s="1">
        <f t="shared" si="109"/>
        <v>5.1552764458032184E-4</v>
      </c>
      <c r="L467" s="1">
        <f t="shared" si="110"/>
        <v>0</v>
      </c>
      <c r="M467" s="4">
        <f t="shared" si="101"/>
        <v>2.4299781965767746E-2</v>
      </c>
      <c r="N467" s="1">
        <f t="shared" si="102"/>
        <v>-19.367369858445819</v>
      </c>
      <c r="O467">
        <f>((-0.0000000008)*V467^3+(0.000003)*V467^2-0.004*V467+2.013)*('Exhaust Gas Math'!$E$10/(T467+'Exhaust Gas Math'!$E$10))+(357.45*V467^-1.004)*(T467/(T467+'Exhaust Gas Math'!$E$10))</f>
        <v>0.17819999999999947</v>
      </c>
      <c r="P467">
        <f t="shared" si="111"/>
        <v>0</v>
      </c>
      <c r="Q467">
        <f t="shared" si="103"/>
        <v>0</v>
      </c>
      <c r="R467" s="4">
        <f t="shared" si="104"/>
        <v>3.9769296294121147E-5</v>
      </c>
      <c r="S467">
        <f t="shared" si="112"/>
        <v>0</v>
      </c>
      <c r="T467">
        <f>S467*'Exhaust Gas Math'!$C$14</f>
        <v>0</v>
      </c>
      <c r="U467">
        <f>(T467/'Exhaust Gas Math'!$B$14)+('Exhaust Gas Math'!$D$10)</f>
        <v>4.4059320573952224E-4</v>
      </c>
      <c r="V467">
        <f>('Exhaust Gas Math'!$E$10*((-0.000000001)*V466^3+(0.000002)*V466^2-0.0012*V466+1.3446)*$B$18+T467*'Exhaust Gas Math'!$D$14*$B$17)/('Exhaust Gas Math'!$E$10*((-0.000000001)*V466^3+(0.000002)*V466^2-0.0012*V466+1.3446)+T467*'Exhaust Gas Math'!$D$14)</f>
        <v>1100</v>
      </c>
      <c r="W467">
        <f t="shared" si="105"/>
        <v>101325</v>
      </c>
      <c r="X467">
        <f t="shared" si="106"/>
        <v>101325</v>
      </c>
    </row>
    <row r="468" spans="3:24" x14ac:dyDescent="0.2">
      <c r="C468" s="1"/>
      <c r="D468" s="1"/>
      <c r="E468">
        <f t="shared" si="99"/>
        <v>5.8000000000000003E-2</v>
      </c>
      <c r="F468">
        <f t="shared" si="100"/>
        <v>101325</v>
      </c>
      <c r="H468" s="1">
        <v>5.8000000000000003E-2</v>
      </c>
      <c r="I468" s="1">
        <f t="shared" si="107"/>
        <v>648</v>
      </c>
      <c r="J468" s="1">
        <f t="shared" si="108"/>
        <v>0</v>
      </c>
      <c r="K468" s="1">
        <f t="shared" si="109"/>
        <v>6.926259675887848E-4</v>
      </c>
      <c r="L468" s="1">
        <f t="shared" si="110"/>
        <v>0</v>
      </c>
      <c r="M468" s="4">
        <f t="shared" si="101"/>
        <v>2.190416127831421E-2</v>
      </c>
      <c r="N468" s="1">
        <f t="shared" si="102"/>
        <v>-18.942855924461472</v>
      </c>
      <c r="O468">
        <f>((-0.0000000008)*V468^3+(0.000003)*V468^2-0.004*V468+2.013)*('Exhaust Gas Math'!$E$10/(T468+'Exhaust Gas Math'!$E$10))+(357.45*V468^-1.004)*(T468/(T468+'Exhaust Gas Math'!$E$10))</f>
        <v>0.17819999999999947</v>
      </c>
      <c r="P468">
        <f t="shared" si="111"/>
        <v>0</v>
      </c>
      <c r="Q468">
        <f t="shared" si="103"/>
        <v>0</v>
      </c>
      <c r="R468" s="4">
        <f t="shared" si="104"/>
        <v>3.9769296294121147E-5</v>
      </c>
      <c r="S468">
        <f t="shared" si="112"/>
        <v>0</v>
      </c>
      <c r="T468">
        <f>S468*'Exhaust Gas Math'!$C$14</f>
        <v>0</v>
      </c>
      <c r="U468">
        <f>(T468/'Exhaust Gas Math'!$B$14)+('Exhaust Gas Math'!$D$10)</f>
        <v>4.4059320573952224E-4</v>
      </c>
      <c r="V468">
        <f>('Exhaust Gas Math'!$E$10*((-0.000000001)*V467^3+(0.000002)*V467^2-0.0012*V467+1.3446)*$B$18+T468*'Exhaust Gas Math'!$D$14*$B$17)/('Exhaust Gas Math'!$E$10*((-0.000000001)*V467^3+(0.000002)*V467^2-0.0012*V467+1.3446)+T468*'Exhaust Gas Math'!$D$14)</f>
        <v>1100</v>
      </c>
      <c r="W468">
        <f t="shared" si="105"/>
        <v>101325</v>
      </c>
      <c r="X468">
        <f t="shared" si="106"/>
        <v>101325</v>
      </c>
    </row>
    <row r="469" spans="3:24" x14ac:dyDescent="0.2">
      <c r="C469" s="1"/>
      <c r="D469" s="1"/>
      <c r="E469">
        <f t="shared" si="99"/>
        <v>5.8125000000000003E-2</v>
      </c>
      <c r="F469">
        <f t="shared" si="100"/>
        <v>101325</v>
      </c>
      <c r="H469" s="1">
        <v>5.8125000000000003E-2</v>
      </c>
      <c r="I469" s="1">
        <f t="shared" si="107"/>
        <v>652.5</v>
      </c>
      <c r="J469" s="1">
        <f t="shared" si="108"/>
        <v>0</v>
      </c>
      <c r="K469" s="1">
        <f t="shared" si="109"/>
        <v>8.928902145634238E-4</v>
      </c>
      <c r="L469" s="1">
        <f t="shared" si="110"/>
        <v>0</v>
      </c>
      <c r="M469" s="4">
        <f t="shared" si="101"/>
        <v>1.9568935194026575E-2</v>
      </c>
      <c r="N469" s="1">
        <f t="shared" si="102"/>
        <v>-18.401552984563974</v>
      </c>
      <c r="O469">
        <f>((-0.0000000008)*V469^3+(0.000003)*V469^2-0.004*V469+2.013)*('Exhaust Gas Math'!$E$10/(T469+'Exhaust Gas Math'!$E$10))+(357.45*V469^-1.004)*(T469/(T469+'Exhaust Gas Math'!$E$10))</f>
        <v>0.17819999999999947</v>
      </c>
      <c r="P469">
        <f t="shared" si="111"/>
        <v>0</v>
      </c>
      <c r="Q469">
        <f t="shared" si="103"/>
        <v>0</v>
      </c>
      <c r="R469" s="4">
        <f t="shared" si="104"/>
        <v>3.9769296294121147E-5</v>
      </c>
      <c r="S469">
        <f t="shared" si="112"/>
        <v>0</v>
      </c>
      <c r="T469">
        <f>S469*'Exhaust Gas Math'!$C$14</f>
        <v>0</v>
      </c>
      <c r="U469">
        <f>(T469/'Exhaust Gas Math'!$B$14)+('Exhaust Gas Math'!$D$10)</f>
        <v>4.4059320573952224E-4</v>
      </c>
      <c r="V469">
        <f>('Exhaust Gas Math'!$E$10*((-0.000000001)*V468^3+(0.000002)*V468^2-0.0012*V468+1.3446)*$B$18+T469*'Exhaust Gas Math'!$D$14*$B$17)/('Exhaust Gas Math'!$E$10*((-0.000000001)*V468^3+(0.000002)*V468^2-0.0012*V468+1.3446)+T469*'Exhaust Gas Math'!$D$14)</f>
        <v>1100</v>
      </c>
      <c r="W469">
        <f t="shared" si="105"/>
        <v>101325</v>
      </c>
      <c r="X469">
        <f t="shared" si="106"/>
        <v>101325</v>
      </c>
    </row>
    <row r="470" spans="3:24" x14ac:dyDescent="0.2">
      <c r="C470" s="1"/>
      <c r="D470" s="1"/>
      <c r="E470">
        <f t="shared" si="99"/>
        <v>5.8250000000000003E-2</v>
      </c>
      <c r="F470">
        <f t="shared" si="100"/>
        <v>101325</v>
      </c>
      <c r="H470" s="1">
        <v>5.8250000000000003E-2</v>
      </c>
      <c r="I470" s="1">
        <f t="shared" si="107"/>
        <v>657</v>
      </c>
      <c r="J470" s="1">
        <f t="shared" si="108"/>
        <v>0</v>
      </c>
      <c r="K470" s="1">
        <f t="shared" si="109"/>
        <v>1.114827386505693E-3</v>
      </c>
      <c r="L470" s="1">
        <f t="shared" si="110"/>
        <v>0</v>
      </c>
      <c r="M470" s="4">
        <f t="shared" si="101"/>
        <v>1.7308501158256384E-2</v>
      </c>
      <c r="N470" s="1">
        <f t="shared" si="102"/>
        <v>-17.746798351379379</v>
      </c>
      <c r="O470">
        <f>((-0.0000000008)*V470^3+(0.000003)*V470^2-0.004*V470+2.013)*('Exhaust Gas Math'!$E$10/(T470+'Exhaust Gas Math'!$E$10))+(357.45*V470^-1.004)*(T470/(T470+'Exhaust Gas Math'!$E$10))</f>
        <v>0.17819999999999947</v>
      </c>
      <c r="P470">
        <f t="shared" si="111"/>
        <v>0</v>
      </c>
      <c r="Q470">
        <f t="shared" si="103"/>
        <v>0</v>
      </c>
      <c r="R470" s="4">
        <f t="shared" si="104"/>
        <v>3.9769296294121147E-5</v>
      </c>
      <c r="S470">
        <f t="shared" si="112"/>
        <v>0</v>
      </c>
      <c r="T470">
        <f>S470*'Exhaust Gas Math'!$C$14</f>
        <v>0</v>
      </c>
      <c r="U470">
        <f>(T470/'Exhaust Gas Math'!$B$14)+('Exhaust Gas Math'!$D$10)</f>
        <v>4.4059320573952224E-4</v>
      </c>
      <c r="V470">
        <f>('Exhaust Gas Math'!$E$10*((-0.000000001)*V469^3+(0.000002)*V469^2-0.0012*V469+1.3446)*$B$18+T470*'Exhaust Gas Math'!$D$14*$B$17)/('Exhaust Gas Math'!$E$10*((-0.000000001)*V469^3+(0.000002)*V469^2-0.0012*V469+1.3446)+T470*'Exhaust Gas Math'!$D$14)</f>
        <v>1100</v>
      </c>
      <c r="W470">
        <f t="shared" si="105"/>
        <v>101325</v>
      </c>
      <c r="X470">
        <f t="shared" si="106"/>
        <v>101325</v>
      </c>
    </row>
    <row r="471" spans="3:24" x14ac:dyDescent="0.2">
      <c r="C471" s="1"/>
      <c r="D471" s="1"/>
      <c r="E471">
        <f t="shared" si="99"/>
        <v>5.8375000000000003E-2</v>
      </c>
      <c r="F471">
        <f t="shared" si="100"/>
        <v>101325</v>
      </c>
      <c r="H471" s="1">
        <v>5.8375000000000003E-2</v>
      </c>
      <c r="I471" s="1">
        <f t="shared" si="107"/>
        <v>661.5</v>
      </c>
      <c r="J471" s="1">
        <f t="shared" si="108"/>
        <v>0</v>
      </c>
      <c r="K471" s="1">
        <f t="shared" si="109"/>
        <v>1.3567829096189075E-3</v>
      </c>
      <c r="L471" s="1">
        <f t="shared" si="110"/>
        <v>0</v>
      </c>
      <c r="M471" s="4">
        <f t="shared" si="101"/>
        <v>1.5136795498504326E-2</v>
      </c>
      <c r="N471" s="1">
        <f t="shared" si="102"/>
        <v>-16.982628804949165</v>
      </c>
      <c r="O471">
        <f>((-0.0000000008)*V471^3+(0.000003)*V471^2-0.004*V471+2.013)*('Exhaust Gas Math'!$E$10/(T471+'Exhaust Gas Math'!$E$10))+(357.45*V471^-1.004)*(T471/(T471+'Exhaust Gas Math'!$E$10))</f>
        <v>0.17819999999999947</v>
      </c>
      <c r="P471">
        <f t="shared" si="111"/>
        <v>0</v>
      </c>
      <c r="Q471">
        <f t="shared" si="103"/>
        <v>0</v>
      </c>
      <c r="R471" s="4">
        <f t="shared" si="104"/>
        <v>3.9769296294121147E-5</v>
      </c>
      <c r="S471">
        <f t="shared" si="112"/>
        <v>0</v>
      </c>
      <c r="T471">
        <f>S471*'Exhaust Gas Math'!$C$14</f>
        <v>0</v>
      </c>
      <c r="U471">
        <f>(T471/'Exhaust Gas Math'!$B$14)+('Exhaust Gas Math'!$D$10)</f>
        <v>4.4059320573952224E-4</v>
      </c>
      <c r="V471">
        <f>('Exhaust Gas Math'!$E$10*((-0.000000001)*V470^3+(0.000002)*V470^2-0.0012*V470+1.3446)*$B$18+T471*'Exhaust Gas Math'!$D$14*$B$17)/('Exhaust Gas Math'!$E$10*((-0.000000001)*V470^3+(0.000002)*V470^2-0.0012*V470+1.3446)+T471*'Exhaust Gas Math'!$D$14)</f>
        <v>1100</v>
      </c>
      <c r="W471">
        <f t="shared" si="105"/>
        <v>101325</v>
      </c>
      <c r="X471">
        <f t="shared" si="106"/>
        <v>101325</v>
      </c>
    </row>
    <row r="472" spans="3:24" x14ac:dyDescent="0.2">
      <c r="C472" s="1"/>
      <c r="D472" s="1"/>
      <c r="E472">
        <f t="shared" si="99"/>
        <v>5.8500000000000003E-2</v>
      </c>
      <c r="F472">
        <f t="shared" si="100"/>
        <v>101325</v>
      </c>
      <c r="H472" s="1">
        <v>5.8500000000000003E-2</v>
      </c>
      <c r="I472" s="1">
        <f t="shared" si="107"/>
        <v>666</v>
      </c>
      <c r="J472" s="1">
        <f t="shared" si="108"/>
        <v>0</v>
      </c>
      <c r="K472" s="1">
        <f t="shared" si="109"/>
        <v>1.6169529703958605E-3</v>
      </c>
      <c r="L472" s="1">
        <f t="shared" si="110"/>
        <v>0</v>
      </c>
      <c r="M472" s="4">
        <f t="shared" si="101"/>
        <v>1.3067207502328593E-2</v>
      </c>
      <c r="N472" s="1">
        <f t="shared" si="102"/>
        <v>-16.11375570463937</v>
      </c>
      <c r="O472">
        <f>((-0.0000000008)*V472^3+(0.000003)*V472^2-0.004*V472+2.013)*('Exhaust Gas Math'!$E$10/(T472+'Exhaust Gas Math'!$E$10))+(357.45*V472^-1.004)*(T472/(T472+'Exhaust Gas Math'!$E$10))</f>
        <v>0.17819999999999947</v>
      </c>
      <c r="P472">
        <f t="shared" si="111"/>
        <v>0</v>
      </c>
      <c r="Q472">
        <f t="shared" si="103"/>
        <v>0</v>
      </c>
      <c r="R472" s="4">
        <f t="shared" si="104"/>
        <v>3.9769296294121147E-5</v>
      </c>
      <c r="S472">
        <f t="shared" si="112"/>
        <v>0</v>
      </c>
      <c r="T472">
        <f>S472*'Exhaust Gas Math'!$C$14</f>
        <v>0</v>
      </c>
      <c r="U472">
        <f>(T472/'Exhaust Gas Math'!$B$14)+('Exhaust Gas Math'!$D$10)</f>
        <v>4.4059320573952224E-4</v>
      </c>
      <c r="V472">
        <f>('Exhaust Gas Math'!$E$10*((-0.000000001)*V471^3+(0.000002)*V471^2-0.0012*V471+1.3446)*$B$18+T472*'Exhaust Gas Math'!$D$14*$B$17)/('Exhaust Gas Math'!$E$10*((-0.000000001)*V471^3+(0.000002)*V471^2-0.0012*V471+1.3446)+T472*'Exhaust Gas Math'!$D$14)</f>
        <v>1100</v>
      </c>
      <c r="W472">
        <f t="shared" si="105"/>
        <v>101325</v>
      </c>
      <c r="X472">
        <f t="shared" si="106"/>
        <v>101325</v>
      </c>
    </row>
    <row r="473" spans="3:24" x14ac:dyDescent="0.2">
      <c r="C473" s="1"/>
      <c r="D473" s="1"/>
      <c r="E473">
        <f t="shared" si="99"/>
        <v>5.8624999999999997E-2</v>
      </c>
      <c r="F473">
        <f t="shared" si="100"/>
        <v>101325</v>
      </c>
      <c r="H473" s="1">
        <v>5.8624999999999997E-2</v>
      </c>
      <c r="I473" s="1">
        <f t="shared" si="107"/>
        <v>670.5</v>
      </c>
      <c r="J473" s="1">
        <f t="shared" si="108"/>
        <v>0</v>
      </c>
      <c r="K473" s="1">
        <f t="shared" si="109"/>
        <v>1.893397963310024E-3</v>
      </c>
      <c r="L473" s="1">
        <f t="shared" si="110"/>
        <v>0</v>
      </c>
      <c r="M473" s="4">
        <f t="shared" si="101"/>
        <v>1.1112496867933246E-2</v>
      </c>
      <c r="N473" s="1">
        <f t="shared" si="102"/>
        <v>-15.145535942042967</v>
      </c>
      <c r="O473">
        <f>((-0.0000000008)*V473^3+(0.000003)*V473^2-0.004*V473+2.013)*('Exhaust Gas Math'!$E$10/(T473+'Exhaust Gas Math'!$E$10))+(357.45*V473^-1.004)*(T473/(T473+'Exhaust Gas Math'!$E$10))</f>
        <v>0.17819999999999947</v>
      </c>
      <c r="P473">
        <f t="shared" si="111"/>
        <v>0</v>
      </c>
      <c r="Q473">
        <f t="shared" si="103"/>
        <v>0</v>
      </c>
      <c r="R473" s="4">
        <f t="shared" si="104"/>
        <v>3.9769296294121147E-5</v>
      </c>
      <c r="S473">
        <f t="shared" si="112"/>
        <v>0</v>
      </c>
      <c r="T473">
        <f>S473*'Exhaust Gas Math'!$C$14</f>
        <v>0</v>
      </c>
      <c r="U473">
        <f>(T473/'Exhaust Gas Math'!$B$14)+('Exhaust Gas Math'!$D$10)</f>
        <v>4.4059320573952224E-4</v>
      </c>
      <c r="V473">
        <f>('Exhaust Gas Math'!$E$10*((-0.000000001)*V472^3+(0.000002)*V472^2-0.0012*V472+1.3446)*$B$18+T473*'Exhaust Gas Math'!$D$14*$B$17)/('Exhaust Gas Math'!$E$10*((-0.000000001)*V472^3+(0.000002)*V472^2-0.0012*V472+1.3446)+T473*'Exhaust Gas Math'!$D$14)</f>
        <v>1100</v>
      </c>
      <c r="W473">
        <f t="shared" si="105"/>
        <v>101325</v>
      </c>
      <c r="X473">
        <f t="shared" si="106"/>
        <v>101325</v>
      </c>
    </row>
    <row r="474" spans="3:24" x14ac:dyDescent="0.2">
      <c r="C474" s="1"/>
      <c r="D474" s="1"/>
      <c r="E474">
        <f t="shared" si="99"/>
        <v>5.8749999999999997E-2</v>
      </c>
      <c r="F474">
        <f t="shared" si="100"/>
        <v>101325</v>
      </c>
      <c r="H474" s="1">
        <v>5.8749999999999997E-2</v>
      </c>
      <c r="I474" s="1">
        <f t="shared" si="107"/>
        <v>675</v>
      </c>
      <c r="J474" s="1">
        <f t="shared" si="108"/>
        <v>0</v>
      </c>
      <c r="K474" s="1">
        <f t="shared" si="109"/>
        <v>2.1840569508559922E-3</v>
      </c>
      <c r="L474" s="1">
        <f t="shared" si="110"/>
        <v>0</v>
      </c>
      <c r="M474" s="4">
        <f t="shared" si="101"/>
        <v>9.2847150363864171E-3</v>
      </c>
      <c r="N474" s="1">
        <f t="shared" si="102"/>
        <v>-14.083938913962005</v>
      </c>
      <c r="O474">
        <f>((-0.0000000008)*V474^3+(0.000003)*V474^2-0.004*V474+2.013)*('Exhaust Gas Math'!$E$10/(T474+'Exhaust Gas Math'!$E$10))+(357.45*V474^-1.004)*(T474/(T474+'Exhaust Gas Math'!$E$10))</f>
        <v>0.17819999999999947</v>
      </c>
      <c r="P474">
        <f t="shared" si="111"/>
        <v>0</v>
      </c>
      <c r="Q474">
        <f t="shared" si="103"/>
        <v>0</v>
      </c>
      <c r="R474" s="4">
        <f t="shared" si="104"/>
        <v>3.9769296294121147E-5</v>
      </c>
      <c r="S474">
        <f t="shared" si="112"/>
        <v>0</v>
      </c>
      <c r="T474">
        <f>S474*'Exhaust Gas Math'!$C$14</f>
        <v>0</v>
      </c>
      <c r="U474">
        <f>(T474/'Exhaust Gas Math'!$B$14)+('Exhaust Gas Math'!$D$10)</f>
        <v>4.4059320573952224E-4</v>
      </c>
      <c r="V474">
        <f>('Exhaust Gas Math'!$E$10*((-0.000000001)*V473^3+(0.000002)*V473^2-0.0012*V473+1.3446)*$B$18+T474*'Exhaust Gas Math'!$D$14*$B$17)/('Exhaust Gas Math'!$E$10*((-0.000000001)*V473^3+(0.000002)*V473^2-0.0012*V473+1.3446)+T474*'Exhaust Gas Math'!$D$14)</f>
        <v>1100</v>
      </c>
      <c r="W474">
        <f t="shared" si="105"/>
        <v>101325</v>
      </c>
      <c r="X474">
        <f t="shared" si="106"/>
        <v>101325</v>
      </c>
    </row>
    <row r="475" spans="3:24" x14ac:dyDescent="0.2">
      <c r="C475" s="1"/>
      <c r="D475" s="1"/>
      <c r="E475">
        <f t="shared" si="99"/>
        <v>5.8874999999999997E-2</v>
      </c>
      <c r="F475">
        <f t="shared" si="100"/>
        <v>101325</v>
      </c>
      <c r="H475" s="1">
        <v>5.8874999999999997E-2</v>
      </c>
      <c r="I475" s="1">
        <f t="shared" si="107"/>
        <v>679.5</v>
      </c>
      <c r="J475" s="1">
        <f t="shared" si="108"/>
        <v>0</v>
      </c>
      <c r="K475" s="1">
        <f t="shared" si="109"/>
        <v>2.4867630281374463E-3</v>
      </c>
      <c r="L475" s="1">
        <f t="shared" si="110"/>
        <v>0</v>
      </c>
      <c r="M475" s="4">
        <f t="shared" si="101"/>
        <v>7.5951308904790571E-3</v>
      </c>
      <c r="N475" s="1">
        <f t="shared" si="102"/>
        <v>-12.935509719091627</v>
      </c>
      <c r="O475">
        <f>((-0.0000000008)*V475^3+(0.000003)*V475^2-0.004*V475+2.013)*('Exhaust Gas Math'!$E$10/(T475+'Exhaust Gas Math'!$E$10))+(357.45*V475^-1.004)*(T475/(T475+'Exhaust Gas Math'!$E$10))</f>
        <v>0.17819999999999947</v>
      </c>
      <c r="P475">
        <f t="shared" si="111"/>
        <v>0</v>
      </c>
      <c r="Q475">
        <f t="shared" si="103"/>
        <v>0</v>
      </c>
      <c r="R475" s="4">
        <f t="shared" si="104"/>
        <v>3.9769296294121147E-5</v>
      </c>
      <c r="S475">
        <f t="shared" si="112"/>
        <v>0</v>
      </c>
      <c r="T475">
        <f>S475*'Exhaust Gas Math'!$C$14</f>
        <v>0</v>
      </c>
      <c r="U475">
        <f>(T475/'Exhaust Gas Math'!$B$14)+('Exhaust Gas Math'!$D$10)</f>
        <v>4.4059320573952224E-4</v>
      </c>
      <c r="V475">
        <f>('Exhaust Gas Math'!$E$10*((-0.000000001)*V474^3+(0.000002)*V474^2-0.0012*V474+1.3446)*$B$18+T475*'Exhaust Gas Math'!$D$14*$B$17)/('Exhaust Gas Math'!$E$10*((-0.000000001)*V474^3+(0.000002)*V474^2-0.0012*V474+1.3446)+T475*'Exhaust Gas Math'!$D$14)</f>
        <v>1100</v>
      </c>
      <c r="W475">
        <f t="shared" si="105"/>
        <v>101325</v>
      </c>
      <c r="X475">
        <f t="shared" si="106"/>
        <v>101325</v>
      </c>
    </row>
    <row r="476" spans="3:24" x14ac:dyDescent="0.2">
      <c r="C476" s="1"/>
      <c r="D476" s="1"/>
      <c r="E476">
        <f t="shared" si="99"/>
        <v>5.8999999999999997E-2</v>
      </c>
      <c r="F476">
        <f t="shared" si="100"/>
        <v>101325</v>
      </c>
      <c r="H476" s="1">
        <v>5.8999999999999997E-2</v>
      </c>
      <c r="I476" s="1">
        <f t="shared" si="107"/>
        <v>684</v>
      </c>
      <c r="J476" s="1">
        <f t="shared" si="108"/>
        <v>0</v>
      </c>
      <c r="K476" s="1">
        <f t="shared" si="109"/>
        <v>2.7992594774573021E-3</v>
      </c>
      <c r="L476" s="1">
        <f t="shared" si="110"/>
        <v>0</v>
      </c>
      <c r="M476" s="4">
        <f t="shared" si="101"/>
        <v>6.0541612783142594E-3</v>
      </c>
      <c r="N476" s="1">
        <f t="shared" si="102"/>
        <v>-11.707328805309576</v>
      </c>
      <c r="O476">
        <f>((-0.0000000008)*V476^3+(0.000003)*V476^2-0.004*V476+2.013)*('Exhaust Gas Math'!$E$10/(T476+'Exhaust Gas Math'!$E$10))+(357.45*V476^-1.004)*(T476/(T476+'Exhaust Gas Math'!$E$10))</f>
        <v>0.17819999999999947</v>
      </c>
      <c r="P476">
        <f t="shared" si="111"/>
        <v>0</v>
      </c>
      <c r="Q476">
        <f t="shared" si="103"/>
        <v>0</v>
      </c>
      <c r="R476" s="4">
        <f t="shared" si="104"/>
        <v>3.9769296294121147E-5</v>
      </c>
      <c r="S476">
        <f t="shared" si="112"/>
        <v>0</v>
      </c>
      <c r="T476">
        <f>S476*'Exhaust Gas Math'!$C$14</f>
        <v>0</v>
      </c>
      <c r="U476">
        <f>(T476/'Exhaust Gas Math'!$B$14)+('Exhaust Gas Math'!$D$10)</f>
        <v>4.4059320573952224E-4</v>
      </c>
      <c r="V476">
        <f>('Exhaust Gas Math'!$E$10*((-0.000000001)*V475^3+(0.000002)*V475^2-0.0012*V475+1.3446)*$B$18+T476*'Exhaust Gas Math'!$D$14*$B$17)/('Exhaust Gas Math'!$E$10*((-0.000000001)*V475^3+(0.000002)*V475^2-0.0012*V475+1.3446)+T476*'Exhaust Gas Math'!$D$14)</f>
        <v>1100</v>
      </c>
      <c r="W476">
        <f t="shared" si="105"/>
        <v>101325</v>
      </c>
      <c r="X476">
        <f t="shared" si="106"/>
        <v>101325</v>
      </c>
    </row>
    <row r="477" spans="3:24" x14ac:dyDescent="0.2">
      <c r="C477" s="1"/>
      <c r="D477" s="1"/>
      <c r="E477">
        <f t="shared" si="99"/>
        <v>5.9124999999999997E-2</v>
      </c>
      <c r="F477">
        <f t="shared" si="100"/>
        <v>101325</v>
      </c>
      <c r="H477" s="1">
        <v>5.9124999999999997E-2</v>
      </c>
      <c r="I477" s="1">
        <f t="shared" si="107"/>
        <v>688.5</v>
      </c>
      <c r="J477" s="1">
        <f t="shared" si="108"/>
        <v>0</v>
      </c>
      <c r="K477" s="1">
        <f t="shared" si="109"/>
        <v>3.1192165924753584E-3</v>
      </c>
      <c r="L477" s="1">
        <f t="shared" si="110"/>
        <v>0</v>
      </c>
      <c r="M477" s="4">
        <f t="shared" si="101"/>
        <v>4.6713067899752936E-3</v>
      </c>
      <c r="N477" s="1">
        <f t="shared" si="102"/>
        <v>-10.406968316360798</v>
      </c>
      <c r="O477">
        <f>((-0.0000000008)*V477^3+(0.000003)*V477^2-0.004*V477+2.013)*('Exhaust Gas Math'!$E$10/(T477+'Exhaust Gas Math'!$E$10))+(357.45*V477^-1.004)*(T477/(T477+'Exhaust Gas Math'!$E$10))</f>
        <v>0.17819999999999947</v>
      </c>
      <c r="P477">
        <f t="shared" si="111"/>
        <v>0</v>
      </c>
      <c r="Q477">
        <f t="shared" si="103"/>
        <v>0</v>
      </c>
      <c r="R477" s="4">
        <f t="shared" si="104"/>
        <v>3.9769296294121147E-5</v>
      </c>
      <c r="S477">
        <f t="shared" si="112"/>
        <v>0</v>
      </c>
      <c r="T477">
        <f>S477*'Exhaust Gas Math'!$C$14</f>
        <v>0</v>
      </c>
      <c r="U477">
        <f>(T477/'Exhaust Gas Math'!$B$14)+('Exhaust Gas Math'!$D$10)</f>
        <v>4.4059320573952224E-4</v>
      </c>
      <c r="V477">
        <f>('Exhaust Gas Math'!$E$10*((-0.000000001)*V476^3+(0.000002)*V476^2-0.0012*V476+1.3446)*$B$18+T477*'Exhaust Gas Math'!$D$14*$B$17)/('Exhaust Gas Math'!$E$10*((-0.000000001)*V476^3+(0.000002)*V476^2-0.0012*V476+1.3446)+T477*'Exhaust Gas Math'!$D$14)</f>
        <v>1100</v>
      </c>
      <c r="W477">
        <f t="shared" si="105"/>
        <v>101325</v>
      </c>
      <c r="X477">
        <f t="shared" si="106"/>
        <v>101325</v>
      </c>
    </row>
    <row r="478" spans="3:24" x14ac:dyDescent="0.2">
      <c r="C478" s="1"/>
      <c r="D478" s="1"/>
      <c r="E478">
        <f t="shared" si="99"/>
        <v>5.9249999999999997E-2</v>
      </c>
      <c r="F478">
        <f t="shared" si="100"/>
        <v>101325</v>
      </c>
      <c r="H478" s="1">
        <v>5.9249999999999997E-2</v>
      </c>
      <c r="I478" s="1">
        <f t="shared" si="107"/>
        <v>693</v>
      </c>
      <c r="J478" s="1">
        <f t="shared" si="108"/>
        <v>0</v>
      </c>
      <c r="K478" s="1">
        <f t="shared" si="109"/>
        <v>3.4442490465068833E-3</v>
      </c>
      <c r="L478" s="1">
        <f t="shared" si="110"/>
        <v>0</v>
      </c>
      <c r="M478" s="4">
        <f t="shared" si="101"/>
        <v>3.4550931832287961E-3</v>
      </c>
      <c r="N478" s="1">
        <f t="shared" si="102"/>
        <v>-9.042445407073636</v>
      </c>
      <c r="O478">
        <f>((-0.0000000008)*V478^3+(0.000003)*V478^2-0.004*V478+2.013)*('Exhaust Gas Math'!$E$10/(T478+'Exhaust Gas Math'!$E$10))+(357.45*V478^-1.004)*(T478/(T478+'Exhaust Gas Math'!$E$10))</f>
        <v>0.17819999999999947</v>
      </c>
      <c r="P478">
        <f t="shared" si="111"/>
        <v>0</v>
      </c>
      <c r="Q478">
        <f t="shared" si="103"/>
        <v>0</v>
      </c>
      <c r="R478" s="4">
        <f t="shared" si="104"/>
        <v>3.9769296294121147E-5</v>
      </c>
      <c r="S478">
        <f t="shared" si="112"/>
        <v>0</v>
      </c>
      <c r="T478">
        <f>S478*'Exhaust Gas Math'!$C$14</f>
        <v>0</v>
      </c>
      <c r="U478">
        <f>(T478/'Exhaust Gas Math'!$B$14)+('Exhaust Gas Math'!$D$10)</f>
        <v>4.4059320573952224E-4</v>
      </c>
      <c r="V478">
        <f>('Exhaust Gas Math'!$E$10*((-0.000000001)*V477^3+(0.000002)*V477^2-0.0012*V477+1.3446)*$B$18+T478*'Exhaust Gas Math'!$D$14*$B$17)/('Exhaust Gas Math'!$E$10*((-0.000000001)*V477^3+(0.000002)*V477^2-0.0012*V477+1.3446)+T478*'Exhaust Gas Math'!$D$14)</f>
        <v>1100</v>
      </c>
      <c r="W478">
        <f t="shared" si="105"/>
        <v>101325</v>
      </c>
      <c r="X478">
        <f t="shared" si="106"/>
        <v>101325</v>
      </c>
    </row>
    <row r="479" spans="3:24" x14ac:dyDescent="0.2">
      <c r="C479" s="1"/>
      <c r="D479" s="1"/>
      <c r="E479">
        <f t="shared" si="99"/>
        <v>5.9374999999999997E-2</v>
      </c>
      <c r="F479">
        <f t="shared" si="100"/>
        <v>101325</v>
      </c>
      <c r="H479" s="1">
        <v>5.9374999999999997E-2</v>
      </c>
      <c r="I479" s="1">
        <f t="shared" si="107"/>
        <v>697.5</v>
      </c>
      <c r="J479" s="1">
        <f t="shared" si="108"/>
        <v>0</v>
      </c>
      <c r="K479" s="1">
        <f t="shared" si="109"/>
        <v>3.7719336754789283E-3</v>
      </c>
      <c r="L479" s="1">
        <f t="shared" si="110"/>
        <v>0</v>
      </c>
      <c r="M479" s="4">
        <f t="shared" si="101"/>
        <v>2.4130188193922097E-3</v>
      </c>
      <c r="N479" s="1">
        <f t="shared" si="102"/>
        <v>-7.6221728149335135</v>
      </c>
      <c r="O479">
        <f>((-0.0000000008)*V479^3+(0.000003)*V479^2-0.004*V479+2.013)*('Exhaust Gas Math'!$E$10/(T479+'Exhaust Gas Math'!$E$10))+(357.45*V479^-1.004)*(T479/(T479+'Exhaust Gas Math'!$E$10))</f>
        <v>0.17819999999999947</v>
      </c>
      <c r="P479">
        <f t="shared" si="111"/>
        <v>0</v>
      </c>
      <c r="Q479">
        <f t="shared" si="103"/>
        <v>0</v>
      </c>
      <c r="R479" s="4">
        <f t="shared" si="104"/>
        <v>3.9769296294121147E-5</v>
      </c>
      <c r="S479">
        <f t="shared" si="112"/>
        <v>0</v>
      </c>
      <c r="T479">
        <f>S479*'Exhaust Gas Math'!$C$14</f>
        <v>0</v>
      </c>
      <c r="U479">
        <f>(T479/'Exhaust Gas Math'!$B$14)+('Exhaust Gas Math'!$D$10)</f>
        <v>4.4059320573952224E-4</v>
      </c>
      <c r="V479">
        <f>('Exhaust Gas Math'!$E$10*((-0.000000001)*V478^3+(0.000002)*V478^2-0.0012*V478+1.3446)*$B$18+T479*'Exhaust Gas Math'!$D$14*$B$17)/('Exhaust Gas Math'!$E$10*((-0.000000001)*V478^3+(0.000002)*V478^2-0.0012*V478+1.3446)+T479*'Exhaust Gas Math'!$D$14)</f>
        <v>1100</v>
      </c>
      <c r="W479">
        <f t="shared" si="105"/>
        <v>101325</v>
      </c>
      <c r="X479">
        <f t="shared" si="106"/>
        <v>101325</v>
      </c>
    </row>
    <row r="480" spans="3:24" x14ac:dyDescent="0.2">
      <c r="C480" s="1"/>
      <c r="D480" s="1"/>
      <c r="E480">
        <f t="shared" si="99"/>
        <v>5.9499999999999997E-2</v>
      </c>
      <c r="F480">
        <f t="shared" si="100"/>
        <v>101325</v>
      </c>
      <c r="H480" s="1">
        <v>5.9499999999999997E-2</v>
      </c>
      <c r="I480" s="1">
        <f t="shared" si="107"/>
        <v>702</v>
      </c>
      <c r="J480" s="1">
        <f t="shared" si="108"/>
        <v>0</v>
      </c>
      <c r="K480" s="1">
        <f t="shared" si="109"/>
        <v>4.0998275429697415E-3</v>
      </c>
      <c r="L480" s="1">
        <f t="shared" si="110"/>
        <v>0</v>
      </c>
      <c r="M480" s="4">
        <f t="shared" si="101"/>
        <v>1.551508433443663E-3</v>
      </c>
      <c r="N480" s="1">
        <f t="shared" si="102"/>
        <v>-6.1549069927597904</v>
      </c>
      <c r="O480">
        <f>((-0.0000000008)*V480^3+(0.000003)*V480^2-0.004*V480+2.013)*('Exhaust Gas Math'!$E$10/(T480+'Exhaust Gas Math'!$E$10))+(357.45*V480^-1.004)*(T480/(T480+'Exhaust Gas Math'!$E$10))</f>
        <v>0.17819999999999947</v>
      </c>
      <c r="P480">
        <f t="shared" si="111"/>
        <v>0</v>
      </c>
      <c r="Q480">
        <f t="shared" si="103"/>
        <v>0</v>
      </c>
      <c r="R480" s="4">
        <f t="shared" si="104"/>
        <v>3.9769296294121147E-5</v>
      </c>
      <c r="S480">
        <f t="shared" si="112"/>
        <v>0</v>
      </c>
      <c r="T480">
        <f>S480*'Exhaust Gas Math'!$C$14</f>
        <v>0</v>
      </c>
      <c r="U480">
        <f>(T480/'Exhaust Gas Math'!$B$14)+('Exhaust Gas Math'!$D$10)</f>
        <v>4.4059320573952224E-4</v>
      </c>
      <c r="V480">
        <f>('Exhaust Gas Math'!$E$10*((-0.000000001)*V479^3+(0.000002)*V479^2-0.0012*V479+1.3446)*$B$18+T480*'Exhaust Gas Math'!$D$14*$B$17)/('Exhaust Gas Math'!$E$10*((-0.000000001)*V479^3+(0.000002)*V479^2-0.0012*V479+1.3446)+T480*'Exhaust Gas Math'!$D$14)</f>
        <v>1100</v>
      </c>
      <c r="W480">
        <f t="shared" si="105"/>
        <v>101325</v>
      </c>
      <c r="X480">
        <f t="shared" si="106"/>
        <v>101325</v>
      </c>
    </row>
    <row r="481" spans="3:24" x14ac:dyDescent="0.2">
      <c r="C481" s="1"/>
      <c r="D481" s="1"/>
      <c r="E481">
        <f t="shared" si="99"/>
        <v>5.9624999999999997E-2</v>
      </c>
      <c r="F481">
        <f t="shared" si="100"/>
        <v>101325</v>
      </c>
      <c r="H481" s="1">
        <v>5.9624999999999997E-2</v>
      </c>
      <c r="I481" s="1">
        <f t="shared" si="107"/>
        <v>706.5</v>
      </c>
      <c r="J481" s="1">
        <f t="shared" si="108"/>
        <v>0</v>
      </c>
      <c r="K481" s="1">
        <f t="shared" si="109"/>
        <v>4.4254861526541516E-3</v>
      </c>
      <c r="L481" s="1">
        <f t="shared" si="110"/>
        <v>0</v>
      </c>
      <c r="M481" s="4">
        <f t="shared" si="101"/>
        <v>8.758735233936471E-4</v>
      </c>
      <c r="N481" s="1">
        <f t="shared" si="102"/>
        <v>-4.6496941222613026</v>
      </c>
      <c r="O481">
        <f>((-0.0000000008)*V481^3+(0.000003)*V481^2-0.004*V481+2.013)*('Exhaust Gas Math'!$E$10/(T481+'Exhaust Gas Math'!$E$10))+(357.45*V481^-1.004)*(T481/(T481+'Exhaust Gas Math'!$E$10))</f>
        <v>0.17819999999999947</v>
      </c>
      <c r="P481">
        <f t="shared" si="111"/>
        <v>0</v>
      </c>
      <c r="Q481">
        <f t="shared" si="103"/>
        <v>0</v>
      </c>
      <c r="R481" s="4">
        <f t="shared" si="104"/>
        <v>3.9769296294121147E-5</v>
      </c>
      <c r="S481">
        <f t="shared" si="112"/>
        <v>0</v>
      </c>
      <c r="T481">
        <f>S481*'Exhaust Gas Math'!$C$14</f>
        <v>0</v>
      </c>
      <c r="U481">
        <f>(T481/'Exhaust Gas Math'!$B$14)+('Exhaust Gas Math'!$D$10)</f>
        <v>4.4059320573952224E-4</v>
      </c>
      <c r="V481">
        <f>('Exhaust Gas Math'!$E$10*((-0.000000001)*V480^3+(0.000002)*V480^2-0.0012*V480+1.3446)*$B$18+T481*'Exhaust Gas Math'!$D$14*$B$17)/('Exhaust Gas Math'!$E$10*((-0.000000001)*V480^3+(0.000002)*V480^2-0.0012*V480+1.3446)+T481*'Exhaust Gas Math'!$D$14)</f>
        <v>1100</v>
      </c>
      <c r="W481">
        <f t="shared" si="105"/>
        <v>101325</v>
      </c>
      <c r="X481">
        <f t="shared" si="106"/>
        <v>101325</v>
      </c>
    </row>
    <row r="482" spans="3:24" x14ac:dyDescent="0.2">
      <c r="C482" s="1"/>
      <c r="D482" s="1"/>
      <c r="E482">
        <f t="shared" si="99"/>
        <v>5.9749999999999998E-2</v>
      </c>
      <c r="F482">
        <f t="shared" si="100"/>
        <v>101325</v>
      </c>
      <c r="H482" s="1">
        <v>5.9749999999999998E-2</v>
      </c>
      <c r="I482" s="1">
        <f t="shared" si="107"/>
        <v>711</v>
      </c>
      <c r="J482" s="1">
        <f t="shared" si="108"/>
        <v>0</v>
      </c>
      <c r="K482" s="1">
        <f t="shared" si="109"/>
        <v>4.7464816723779861E-3</v>
      </c>
      <c r="L482" s="1">
        <f t="shared" si="110"/>
        <v>0</v>
      </c>
      <c r="M482" s="4">
        <f t="shared" si="101"/>
        <v>3.9027960313414711E-4</v>
      </c>
      <c r="N482" s="1">
        <f t="shared" si="102"/>
        <v>-3.1158143413190156</v>
      </c>
      <c r="O482">
        <f>((-0.0000000008)*V482^3+(0.000003)*V482^2-0.004*V482+2.013)*('Exhaust Gas Math'!$E$10/(T482+'Exhaust Gas Math'!$E$10))+(357.45*V482^-1.004)*(T482/(T482+'Exhaust Gas Math'!$E$10))</f>
        <v>0.17819999999999947</v>
      </c>
      <c r="P482">
        <f t="shared" si="111"/>
        <v>0</v>
      </c>
      <c r="Q482">
        <f t="shared" si="103"/>
        <v>0</v>
      </c>
      <c r="R482" s="4">
        <f t="shared" si="104"/>
        <v>3.9769296294121147E-5</v>
      </c>
      <c r="S482">
        <f t="shared" si="112"/>
        <v>0</v>
      </c>
      <c r="T482">
        <f>S482*'Exhaust Gas Math'!$C$14</f>
        <v>0</v>
      </c>
      <c r="U482">
        <f>(T482/'Exhaust Gas Math'!$B$14)+('Exhaust Gas Math'!$D$10)</f>
        <v>4.4059320573952224E-4</v>
      </c>
      <c r="V482">
        <f>('Exhaust Gas Math'!$E$10*((-0.000000001)*V481^3+(0.000002)*V481^2-0.0012*V481+1.3446)*$B$18+T482*'Exhaust Gas Math'!$D$14*$B$17)/('Exhaust Gas Math'!$E$10*((-0.000000001)*V481^3+(0.000002)*V481^2-0.0012*V481+1.3446)+T482*'Exhaust Gas Math'!$D$14)</f>
        <v>1100</v>
      </c>
      <c r="W482">
        <f t="shared" si="105"/>
        <v>101325</v>
      </c>
      <c r="X482">
        <f t="shared" si="106"/>
        <v>101325</v>
      </c>
    </row>
    <row r="483" spans="3:24" x14ac:dyDescent="0.2">
      <c r="C483" s="1"/>
      <c r="D483" s="1"/>
      <c r="E483">
        <f t="shared" si="99"/>
        <v>5.9874999999999998E-2</v>
      </c>
      <c r="F483">
        <f t="shared" si="100"/>
        <v>101325</v>
      </c>
      <c r="H483" s="1">
        <v>5.9874999999999998E-2</v>
      </c>
      <c r="I483" s="1">
        <f t="shared" si="107"/>
        <v>715.5</v>
      </c>
      <c r="J483" s="1">
        <f t="shared" si="108"/>
        <v>0</v>
      </c>
      <c r="K483" s="1">
        <f t="shared" si="109"/>
        <v>5.0604210339988557E-3</v>
      </c>
      <c r="L483" s="1">
        <f t="shared" si="110"/>
        <v>0</v>
      </c>
      <c r="M483" s="4">
        <f t="shared" si="101"/>
        <v>9.7720520659837218E-5</v>
      </c>
      <c r="N483" s="1">
        <f t="shared" si="102"/>
        <v>-1.5627245288489482</v>
      </c>
      <c r="O483">
        <f>((-0.0000000008)*V483^3+(0.000003)*V483^2-0.004*V483+2.013)*('Exhaust Gas Math'!$E$10/(T483+'Exhaust Gas Math'!$E$10))+(357.45*V483^-1.004)*(T483/(T483+'Exhaust Gas Math'!$E$10))</f>
        <v>0.17819999999999947</v>
      </c>
      <c r="P483">
        <f t="shared" si="111"/>
        <v>0</v>
      </c>
      <c r="Q483">
        <f t="shared" si="103"/>
        <v>0</v>
      </c>
      <c r="R483" s="4">
        <f t="shared" si="104"/>
        <v>3.9769296294121147E-5</v>
      </c>
      <c r="S483">
        <f t="shared" si="112"/>
        <v>0</v>
      </c>
      <c r="T483">
        <f>S483*'Exhaust Gas Math'!$C$14</f>
        <v>0</v>
      </c>
      <c r="U483">
        <f>(T483/'Exhaust Gas Math'!$B$14)+('Exhaust Gas Math'!$D$10)</f>
        <v>4.4059320573952224E-4</v>
      </c>
      <c r="V483">
        <f>('Exhaust Gas Math'!$E$10*((-0.000000001)*V482^3+(0.000002)*V482^2-0.0012*V482+1.3446)*$B$18+T483*'Exhaust Gas Math'!$D$14*$B$17)/('Exhaust Gas Math'!$E$10*((-0.000000001)*V482^3+(0.000002)*V482^2-0.0012*V482+1.3446)+T483*'Exhaust Gas Math'!$D$14)</f>
        <v>1100</v>
      </c>
      <c r="W483">
        <f t="shared" si="105"/>
        <v>101325</v>
      </c>
      <c r="X483">
        <f t="shared" si="106"/>
        <v>101325</v>
      </c>
    </row>
    <row r="484" spans="3:24" x14ac:dyDescent="0.2">
      <c r="C484" s="1"/>
      <c r="D484" s="1"/>
      <c r="E484">
        <f t="shared" si="99"/>
        <v>0.06</v>
      </c>
      <c r="F484">
        <f t="shared" si="100"/>
        <v>101325</v>
      </c>
      <c r="H484" s="1">
        <v>0.06</v>
      </c>
      <c r="I484" s="1">
        <f t="shared" si="107"/>
        <v>0</v>
      </c>
      <c r="J484" s="1">
        <f t="shared" si="108"/>
        <v>1</v>
      </c>
      <c r="K484" s="1">
        <f t="shared" si="109"/>
        <v>1.0000467762994679E-3</v>
      </c>
      <c r="L484" s="1">
        <f t="shared" si="110"/>
        <v>0.13</v>
      </c>
      <c r="M484" s="4">
        <f t="shared" si="101"/>
        <v>0</v>
      </c>
      <c r="N484" s="1">
        <f t="shared" si="102"/>
        <v>-2.9282563468867313E-14</v>
      </c>
      <c r="O484">
        <f>((-0.0000000008)*V484^3+(0.000003)*V484^2-0.004*V484+2.013)*('Exhaust Gas Math'!$E$10/(T484+'Exhaust Gas Math'!$E$10))+(357.45*V484^-1.004)*(T484/(T484+'Exhaust Gas Math'!$E$10))</f>
        <v>0.17819999999999947</v>
      </c>
      <c r="P484">
        <f t="shared" si="111"/>
        <v>7.6400445426764171E-29</v>
      </c>
      <c r="Q484">
        <f t="shared" si="103"/>
        <v>0</v>
      </c>
      <c r="R484" s="4">
        <f t="shared" si="104"/>
        <v>3.9769296294121147E-5</v>
      </c>
      <c r="S484">
        <f t="shared" si="112"/>
        <v>0</v>
      </c>
      <c r="T484">
        <f>S484*'Exhaust Gas Math'!$C$14</f>
        <v>0</v>
      </c>
      <c r="U484">
        <f>(T484/'Exhaust Gas Math'!$B$14)+('Exhaust Gas Math'!$D$10)</f>
        <v>4.4059320573952224E-4</v>
      </c>
      <c r="V484">
        <f>('Exhaust Gas Math'!$E$10*((-0.000000001)*V483^3+(0.000002)*V483^2-0.0012*V483+1.3446)*$B$18+T484*'Exhaust Gas Math'!$D$14*$B$17)/('Exhaust Gas Math'!$E$10*((-0.000000001)*V483^3+(0.000002)*V483^2-0.0012*V483+1.3446)+T484*'Exhaust Gas Math'!$D$14)</f>
        <v>1100</v>
      </c>
      <c r="W484">
        <f t="shared" si="105"/>
        <v>101325</v>
      </c>
      <c r="X484">
        <f t="shared" si="106"/>
        <v>101325</v>
      </c>
    </row>
    <row r="485" spans="3:24" x14ac:dyDescent="0.2">
      <c r="C485" s="1"/>
      <c r="D485" s="1"/>
      <c r="E485">
        <f t="shared" si="99"/>
        <v>6.0124999999999998E-2</v>
      </c>
      <c r="F485">
        <f t="shared" si="100"/>
        <v>99586.331637043506</v>
      </c>
      <c r="H485" s="1">
        <v>6.0124999999999998E-2</v>
      </c>
      <c r="I485" s="1">
        <f t="shared" si="107"/>
        <v>4.5</v>
      </c>
      <c r="J485" s="1">
        <f t="shared" si="108"/>
        <v>1</v>
      </c>
      <c r="K485" s="1">
        <f t="shared" si="109"/>
        <v>1.2321010436767963E-3</v>
      </c>
      <c r="L485" s="1">
        <f t="shared" si="110"/>
        <v>0.16</v>
      </c>
      <c r="M485" s="4">
        <f t="shared" si="101"/>
        <v>9.7720520659830279E-5</v>
      </c>
      <c r="N485" s="1">
        <f t="shared" si="102"/>
        <v>1.5627245288488898</v>
      </c>
      <c r="O485">
        <f>((-0.0000000008)*V485^3+(0.000003)*V485^2-0.004*V485+2.013)*('Exhaust Gas Math'!$E$10/(T485+'Exhaust Gas Math'!$E$10))+(357.45*V485^-1.004)*(T485/(T485+'Exhaust Gas Math'!$E$10))</f>
        <v>0.18447244024782822</v>
      </c>
      <c r="P485">
        <f t="shared" si="111"/>
        <v>-0.22525080672535544</v>
      </c>
      <c r="Q485">
        <f t="shared" si="103"/>
        <v>6.9266439500856971E-7</v>
      </c>
      <c r="R485" s="4">
        <f t="shared" si="104"/>
        <v>4.046196068912972E-5</v>
      </c>
      <c r="S485">
        <f t="shared" si="112"/>
        <v>1.2450404223727159E-7</v>
      </c>
      <c r="T485">
        <f>S485*'Exhaust Gas Math'!$C$14</f>
        <v>1.4750211834384942E-7</v>
      </c>
      <c r="U485">
        <f>(T485/'Exhaust Gas Math'!$B$14)+('Exhaust Gas Math'!$D$10)</f>
        <v>4.4568475280006242E-4</v>
      </c>
      <c r="V485">
        <f>('Exhaust Gas Math'!$E$10*((-0.000000001)*V484^3+(0.000002)*V484^2-0.0012*V484+1.3446)*$B$18+T485*'Exhaust Gas Math'!$D$14*$B$17)/('Exhaust Gas Math'!$E$10*((-0.000000001)*V484^3+(0.000002)*V484^2-0.0012*V484+1.3446)+T485*'Exhaust Gas Math'!$D$14)</f>
        <v>1087.3912310608609</v>
      </c>
      <c r="W485">
        <f t="shared" si="105"/>
        <v>99586.556887850238</v>
      </c>
      <c r="X485">
        <f t="shared" si="106"/>
        <v>99586.331637043506</v>
      </c>
    </row>
    <row r="486" spans="3:24" x14ac:dyDescent="0.2">
      <c r="C486" s="1"/>
      <c r="D486" s="1"/>
      <c r="E486">
        <f t="shared" si="99"/>
        <v>6.0249999999999998E-2</v>
      </c>
      <c r="F486">
        <f t="shared" si="100"/>
        <v>94811.214330591465</v>
      </c>
      <c r="H486" s="1">
        <v>6.0249999999999998E-2</v>
      </c>
      <c r="I486" s="1">
        <f t="shared" si="107"/>
        <v>9</v>
      </c>
      <c r="J486" s="1">
        <f t="shared" si="108"/>
        <v>1</v>
      </c>
      <c r="K486" s="1">
        <f t="shared" si="109"/>
        <v>1.4832993701067378E-3</v>
      </c>
      <c r="L486" s="1">
        <f t="shared" si="110"/>
        <v>0.19</v>
      </c>
      <c r="M486" s="4">
        <f t="shared" si="101"/>
        <v>3.9027960313413324E-4</v>
      </c>
      <c r="N486" s="1">
        <f t="shared" si="102"/>
        <v>3.1158143413189574</v>
      </c>
      <c r="O486">
        <f>((-0.0000000008)*V486^3+(0.000003)*V486^2-0.004*V486+2.013)*('Exhaust Gas Math'!$E$10/(T486+'Exhaust Gas Math'!$E$10))+(357.45*V486^-1.004)*(T486/(T486+'Exhaust Gas Math'!$E$10))</f>
        <v>0.20598790786716789</v>
      </c>
      <c r="P486">
        <f t="shared" si="111"/>
        <v>-0.9998961009649967</v>
      </c>
      <c r="Q486">
        <f t="shared" si="103"/>
        <v>2.7663870737051252E-6</v>
      </c>
      <c r="R486" s="4">
        <f t="shared" si="104"/>
        <v>4.2535683367826273E-5</v>
      </c>
      <c r="S486">
        <f t="shared" si="112"/>
        <v>5.6713815723127977E-7</v>
      </c>
      <c r="T486">
        <f>S486*'Exhaust Gas Math'!$C$14</f>
        <v>6.7189850290819057E-7</v>
      </c>
      <c r="U486">
        <f>(T486/'Exhaust Gas Math'!$B$14)+('Exhaust Gas Math'!$D$10)</f>
        <v>4.6378611229486193E-4</v>
      </c>
      <c r="V486">
        <f>('Exhaust Gas Math'!$E$10*((-0.000000001)*V485^3+(0.000002)*V485^2-0.0012*V485+1.3446)*$B$18+T486*'Exhaust Gas Math'!$D$14*$B$17)/('Exhaust Gas Math'!$E$10*((-0.000000001)*V485^3+(0.000002)*V485^2-0.0012*V485+1.3446)+T486*'Exhaust Gas Math'!$D$14)</f>
        <v>1045.8416319090938</v>
      </c>
      <c r="W486">
        <f t="shared" si="105"/>
        <v>94812.214226692435</v>
      </c>
      <c r="X486">
        <f t="shared" si="106"/>
        <v>94811.214330591465</v>
      </c>
    </row>
    <row r="487" spans="3:24" x14ac:dyDescent="0.2">
      <c r="C487" s="1"/>
      <c r="D487" s="1"/>
      <c r="E487">
        <f t="shared" si="99"/>
        <v>6.0374999999999998E-2</v>
      </c>
      <c r="F487">
        <f t="shared" si="100"/>
        <v>88235.599055015002</v>
      </c>
      <c r="H487" s="1">
        <v>6.0374999999999998E-2</v>
      </c>
      <c r="I487" s="1">
        <f t="shared" si="107"/>
        <v>13.5</v>
      </c>
      <c r="J487" s="1">
        <f t="shared" si="108"/>
        <v>1</v>
      </c>
      <c r="K487" s="1">
        <f t="shared" si="109"/>
        <v>1.7517690356431853E-3</v>
      </c>
      <c r="L487" s="1">
        <f t="shared" si="110"/>
        <v>0.23</v>
      </c>
      <c r="M487" s="4">
        <f t="shared" si="101"/>
        <v>8.7587352339362629E-4</v>
      </c>
      <c r="N487" s="1">
        <f t="shared" si="102"/>
        <v>4.6496941222612458</v>
      </c>
      <c r="O487">
        <f>((-0.0000000008)*V487^3+(0.000003)*V487^2-0.004*V487+2.013)*('Exhaust Gas Math'!$E$10/(T487+'Exhaust Gas Math'!$E$10))+(357.45*V487^-1.004)*(T487/(T487+'Exhaust Gas Math'!$E$10))</f>
        <v>0.24590757904435012</v>
      </c>
      <c r="P487">
        <f t="shared" si="111"/>
        <v>-2.6582185633548074</v>
      </c>
      <c r="Q487">
        <f t="shared" si="103"/>
        <v>6.2083828461922997E-6</v>
      </c>
      <c r="R487" s="4">
        <f t="shared" si="104"/>
        <v>4.5977679140313448E-5</v>
      </c>
      <c r="S487">
        <f t="shared" si="112"/>
        <v>1.4565005754625035E-6</v>
      </c>
      <c r="T487">
        <f>S487*'Exhaust Gas Math'!$C$14</f>
        <v>1.7255417285194078E-6</v>
      </c>
      <c r="U487">
        <f>(T487/'Exhaust Gas Math'!$B$14)+('Exhaust Gas Math'!$D$10)</f>
        <v>5.0015626160833165E-4</v>
      </c>
      <c r="V487">
        <f>('Exhaust Gas Math'!$E$10*((-0.000000001)*V486^3+(0.000002)*V486^2-0.0012*V486+1.3446)*$B$18+T487*'Exhaust Gas Math'!$D$14*$B$17)/('Exhaust Gas Math'!$E$10*((-0.000000001)*V486^3+(0.000002)*V486^2-0.0012*V486+1.3446)+T487*'Exhaust Gas Math'!$D$14)</f>
        <v>975.58298935981634</v>
      </c>
      <c r="W487">
        <f t="shared" si="105"/>
        <v>88238.257273578361</v>
      </c>
      <c r="X487">
        <f t="shared" si="106"/>
        <v>88235.599055015002</v>
      </c>
    </row>
    <row r="488" spans="3:24" x14ac:dyDescent="0.2">
      <c r="C488" s="1"/>
      <c r="D488" s="1"/>
      <c r="E488">
        <f t="shared" si="99"/>
        <v>6.0499999999999998E-2</v>
      </c>
      <c r="F488">
        <f t="shared" si="100"/>
        <v>81277.462085207691</v>
      </c>
      <c r="H488" s="1">
        <v>6.0499999999999998E-2</v>
      </c>
      <c r="I488" s="1">
        <f t="shared" si="107"/>
        <v>18</v>
      </c>
      <c r="J488" s="1">
        <f t="shared" si="108"/>
        <v>1</v>
      </c>
      <c r="K488" s="1">
        <f t="shared" si="109"/>
        <v>2.0355085600027314E-3</v>
      </c>
      <c r="L488" s="1">
        <f t="shared" si="110"/>
        <v>0.27</v>
      </c>
      <c r="M488" s="4">
        <f t="shared" si="101"/>
        <v>1.5515084334436317E-3</v>
      </c>
      <c r="N488" s="1">
        <f t="shared" si="102"/>
        <v>6.1549069927597353</v>
      </c>
      <c r="O488">
        <f>((-0.0000000008)*V488^3+(0.000003)*V488^2-0.004*V488+2.013)*('Exhaust Gas Math'!$E$10/(T488+'Exhaust Gas Math'!$E$10))+(357.45*V488^-1.004)*(T488/(T488+'Exhaust Gas Math'!$E$10))</f>
        <v>0.30353369364983829</v>
      </c>
      <c r="P488">
        <f t="shared" si="111"/>
        <v>-5.7493652598333691</v>
      </c>
      <c r="Q488">
        <f t="shared" si="103"/>
        <v>1.0997430663953582E-5</v>
      </c>
      <c r="R488" s="4">
        <f t="shared" si="104"/>
        <v>5.0766726958074732E-5</v>
      </c>
      <c r="S488">
        <f t="shared" si="112"/>
        <v>2.9091256701367928E-6</v>
      </c>
      <c r="T488">
        <f>S488*'Exhaust Gas Math'!$C$14</f>
        <v>3.4464921071067941E-6</v>
      </c>
      <c r="U488">
        <f>(T488/'Exhaust Gas Math'!$B$14)+('Exhaust Gas Math'!$D$10)</f>
        <v>5.5956083111428218E-4</v>
      </c>
      <c r="V488">
        <f>('Exhaust Gas Math'!$E$10*((-0.000000001)*V487^3+(0.000002)*V487^2-0.0012*V487+1.3446)*$B$18+T488*'Exhaust Gas Math'!$D$14*$B$17)/('Exhaust Gas Math'!$E$10*((-0.000000001)*V487^3+(0.000002)*V487^2-0.0012*V487+1.3446)+T488*'Exhaust Gas Math'!$D$14)</f>
        <v>886.94905219570887</v>
      </c>
      <c r="W488">
        <f t="shared" si="105"/>
        <v>81283.211450467526</v>
      </c>
      <c r="X488">
        <f t="shared" si="106"/>
        <v>81277.462085207691</v>
      </c>
    </row>
    <row r="489" spans="3:24" x14ac:dyDescent="0.2">
      <c r="C489" s="1"/>
      <c r="D489" s="1"/>
      <c r="E489">
        <f t="shared" si="99"/>
        <v>6.0624999999999998E-2</v>
      </c>
      <c r="F489">
        <f t="shared" si="100"/>
        <v>74877.90398607387</v>
      </c>
      <c r="H489" s="1">
        <v>6.0624999999999998E-2</v>
      </c>
      <c r="I489" s="1">
        <f t="shared" si="107"/>
        <v>22.5</v>
      </c>
      <c r="J489" s="1">
        <f t="shared" si="108"/>
        <v>1</v>
      </c>
      <c r="K489" s="1">
        <f t="shared" si="109"/>
        <v>2.3324026238903846E-3</v>
      </c>
      <c r="L489" s="1">
        <f t="shared" si="110"/>
        <v>0.31</v>
      </c>
      <c r="M489" s="4">
        <f t="shared" si="101"/>
        <v>2.4130188193921751E-3</v>
      </c>
      <c r="N489" s="1">
        <f t="shared" si="102"/>
        <v>7.6221728149334593</v>
      </c>
      <c r="O489">
        <f>((-0.0000000008)*V489^3+(0.000003)*V489^2-0.004*V489+2.013)*('Exhaust Gas Math'!$E$10/(T489+'Exhaust Gas Math'!$E$10))+(357.45*V489^-1.004)*(T489/(T489+'Exhaust Gas Math'!$E$10))</f>
        <v>0.37492999730029336</v>
      </c>
      <c r="P489">
        <f t="shared" si="111"/>
        <v>-10.891251212315396</v>
      </c>
      <c r="Q489">
        <f t="shared" si="103"/>
        <v>1.7104004454671692E-5</v>
      </c>
      <c r="R489" s="4">
        <f t="shared" si="104"/>
        <v>5.6873300748792836E-5</v>
      </c>
      <c r="S489">
        <f t="shared" si="112"/>
        <v>5.0357947076555396E-6</v>
      </c>
      <c r="T489">
        <f>S489*'Exhaust Gas Math'!$C$14</f>
        <v>5.9659941442573973E-6</v>
      </c>
      <c r="U489">
        <f>(T489/'Exhaust Gas Math'!$B$14)+('Exhaust Gas Math'!$D$10)</f>
        <v>6.4653017999763049E-4</v>
      </c>
      <c r="V489">
        <f>('Exhaust Gas Math'!$E$10*((-0.000000001)*V488^3+(0.000002)*V488^2-0.0012*V488+1.3446)*$B$18+T489*'Exhaust Gas Math'!$D$14*$B$17)/('Exhaust Gas Math'!$E$10*((-0.000000001)*V488^3+(0.000002)*V488^2-0.0012*V488+1.3446)+T489*'Exhaust Gas Math'!$D$14)</f>
        <v>792.32331857641509</v>
      </c>
      <c r="W489">
        <f t="shared" si="105"/>
        <v>74888.795237286191</v>
      </c>
      <c r="X489">
        <f t="shared" si="106"/>
        <v>74877.90398607387</v>
      </c>
    </row>
    <row r="490" spans="3:24" x14ac:dyDescent="0.2">
      <c r="C490" s="1"/>
      <c r="D490" s="1"/>
      <c r="E490">
        <f t="shared" si="99"/>
        <v>6.0749999999999998E-2</v>
      </c>
      <c r="F490">
        <f t="shared" si="100"/>
        <v>69502.765222841525</v>
      </c>
      <c r="H490" s="1">
        <v>6.0749999999999998E-2</v>
      </c>
      <c r="I490" s="1">
        <f t="shared" si="107"/>
        <v>27</v>
      </c>
      <c r="J490" s="1">
        <f t="shared" si="108"/>
        <v>1</v>
      </c>
      <c r="K490" s="1">
        <f t="shared" si="109"/>
        <v>2.6402378390116242E-3</v>
      </c>
      <c r="L490" s="1">
        <f t="shared" si="110"/>
        <v>0.35</v>
      </c>
      <c r="M490" s="4">
        <f t="shared" si="101"/>
        <v>3.4550931832287544E-3</v>
      </c>
      <c r="N490" s="1">
        <f t="shared" si="102"/>
        <v>9.0424454070735845</v>
      </c>
      <c r="O490">
        <f>((-0.0000000008)*V490^3+(0.000003)*V490^2-0.004*V490+2.013)*('Exhaust Gas Math'!$E$10/(T490+'Exhaust Gas Math'!$E$10))+(357.45*V490^-1.004)*(T490/(T490+'Exhaust Gas Math'!$E$10))</f>
        <v>0.45385030429592421</v>
      </c>
      <c r="P490">
        <f t="shared" si="111"/>
        <v>-18.554720903440931</v>
      </c>
      <c r="Q490">
        <f t="shared" si="103"/>
        <v>2.4490455160286036E-5</v>
      </c>
      <c r="R490" s="4">
        <f t="shared" si="104"/>
        <v>6.4259751454407186E-5</v>
      </c>
      <c r="S490">
        <f t="shared" si="112"/>
        <v>7.9401146247199942E-6</v>
      </c>
      <c r="T490">
        <f>S490*'Exhaust Gas Math'!$C$14</f>
        <v>9.4067927915722886E-6</v>
      </c>
      <c r="U490">
        <f>(T490/'Exhaust Gas Math'!$B$14)+('Exhaust Gas Math'!$D$10)</f>
        <v>7.6530127586628394E-4</v>
      </c>
      <c r="V490">
        <f>('Exhaust Gas Math'!$E$10*((-0.000000001)*V489^3+(0.000002)*V489^2-0.0012*V489+1.3446)*$B$18+T490*'Exhaust Gas Math'!$D$14*$B$17)/('Exhaust Gas Math'!$E$10*((-0.000000001)*V489^3+(0.000002)*V489^2-0.0012*V489+1.3446)+T490*'Exhaust Gas Math'!$D$14)</f>
        <v>702.08642402358646</v>
      </c>
      <c r="W490">
        <f t="shared" si="105"/>
        <v>69521.319943744966</v>
      </c>
      <c r="X490">
        <f t="shared" si="106"/>
        <v>69502.765222841525</v>
      </c>
    </row>
    <row r="491" spans="3:24" x14ac:dyDescent="0.2">
      <c r="C491" s="1"/>
      <c r="D491" s="1"/>
      <c r="E491">
        <f t="shared" si="99"/>
        <v>6.0874999999999999E-2</v>
      </c>
      <c r="F491">
        <f t="shared" si="100"/>
        <v>65365.754783836885</v>
      </c>
      <c r="H491" s="1">
        <v>6.0874999999999999E-2</v>
      </c>
      <c r="I491" s="1">
        <f t="shared" si="107"/>
        <v>31.5</v>
      </c>
      <c r="J491" s="1">
        <f t="shared" si="108"/>
        <v>1</v>
      </c>
      <c r="K491" s="1">
        <f t="shared" si="109"/>
        <v>2.9567192492030705E-3</v>
      </c>
      <c r="L491" s="1">
        <f t="shared" si="110"/>
        <v>0.39</v>
      </c>
      <c r="M491" s="4">
        <f t="shared" si="101"/>
        <v>4.6713067899752415E-3</v>
      </c>
      <c r="N491" s="1">
        <f t="shared" si="102"/>
        <v>10.406968316360748</v>
      </c>
      <c r="O491">
        <f>((-0.0000000008)*V491^3+(0.000003)*V491^2-0.004*V491+2.013)*('Exhaust Gas Math'!$E$10/(T491+'Exhaust Gas Math'!$E$10))+(357.45*V491^-1.004)*(T491/(T491+'Exhaust Gas Math'!$E$10))</f>
        <v>0.5336485333762484</v>
      </c>
      <c r="P491">
        <f t="shared" si="111"/>
        <v>-28.898399412071495</v>
      </c>
      <c r="Q491">
        <f t="shared" si="103"/>
        <v>3.3111242855951077E-5</v>
      </c>
      <c r="R491" s="4">
        <f t="shared" si="104"/>
        <v>7.2880539150072223E-5</v>
      </c>
      <c r="S491">
        <f t="shared" si="112"/>
        <v>1.1717159648386157E-5</v>
      </c>
      <c r="T491">
        <f>S491*'Exhaust Gas Math'!$C$14</f>
        <v>1.3881524150166471E-5</v>
      </c>
      <c r="U491">
        <f>(T491/'Exhaust Gas Math'!$B$14)+('Exhaust Gas Math'!$D$10)</f>
        <v>9.197621443023966E-4</v>
      </c>
      <c r="V491">
        <f>('Exhaust Gas Math'!$E$10*((-0.000000001)*V490^3+(0.000002)*V490^2-0.0012*V490+1.3446)*$B$18+T491*'Exhaust Gas Math'!$D$14*$B$17)/('Exhaust Gas Math'!$E$10*((-0.000000001)*V490^3+(0.000002)*V490^2-0.0012*V490+1.3446)+T491*'Exhaust Gas Math'!$D$14)</f>
        <v>623.22411408099583</v>
      </c>
      <c r="W491">
        <f t="shared" si="105"/>
        <v>65394.653183248956</v>
      </c>
      <c r="X491">
        <f t="shared" si="106"/>
        <v>65365.754783836885</v>
      </c>
    </row>
    <row r="492" spans="3:24" x14ac:dyDescent="0.2">
      <c r="C492" s="1"/>
      <c r="D492" s="1"/>
      <c r="E492">
        <f t="shared" si="99"/>
        <v>6.0999999999999999E-2</v>
      </c>
      <c r="F492">
        <f t="shared" si="100"/>
        <v>62502.214271807905</v>
      </c>
      <c r="H492" s="1">
        <v>6.0999999999999999E-2</v>
      </c>
      <c r="I492" s="1">
        <f t="shared" si="107"/>
        <v>36</v>
      </c>
      <c r="J492" s="1">
        <f t="shared" si="108"/>
        <v>1</v>
      </c>
      <c r="K492" s="1">
        <f t="shared" si="109"/>
        <v>3.2794874396634335E-3</v>
      </c>
      <c r="L492" s="1">
        <f t="shared" si="110"/>
        <v>0.43</v>
      </c>
      <c r="M492" s="4">
        <f t="shared" si="101"/>
        <v>6.0541612783142039E-3</v>
      </c>
      <c r="N492" s="1">
        <f t="shared" si="102"/>
        <v>11.70732880530953</v>
      </c>
      <c r="O492">
        <f>((-0.0000000008)*V492^3+(0.000003)*V492^2-0.004*V492+2.013)*('Exhaust Gas Math'!$E$10/(T492+'Exhaust Gas Math'!$E$10))+(357.45*V492^-1.004)*(T492/(T492+'Exhaust Gas Math'!$E$10))</f>
        <v>0.60927075816976939</v>
      </c>
      <c r="P492">
        <f t="shared" si="111"/>
        <v>-41.753796558497456</v>
      </c>
      <c r="Q492">
        <f t="shared" si="103"/>
        <v>4.291321751882181E-5</v>
      </c>
      <c r="R492" s="4">
        <f t="shared" si="104"/>
        <v>8.268251381294295E-5</v>
      </c>
      <c r="S492">
        <f t="shared" si="112"/>
        <v>1.6452188570567497E-5</v>
      </c>
      <c r="T492">
        <f>S492*'Exhaust Gas Math'!$C$14</f>
        <v>1.9491195803317506E-5</v>
      </c>
      <c r="U492">
        <f>(T492/'Exhaust Gas Math'!$B$14)+('Exhaust Gas Math'!$D$10)</f>
        <v>1.1133994122744723E-3</v>
      </c>
      <c r="V492">
        <f>('Exhaust Gas Math'!$E$10*((-0.000000001)*V491^3+(0.000002)*V491^2-0.0012*V491+1.3446)*$B$18+T492*'Exhaust Gas Math'!$D$14*$B$17)/('Exhaust Gas Math'!$E$10*((-0.000000001)*V491^3+(0.000002)*V491^2-0.0012*V491+1.3446)+T492*'Exhaust Gas Math'!$D$14)</f>
        <v>558.61690961359102</v>
      </c>
      <c r="W492">
        <f t="shared" si="105"/>
        <v>62543.968068366405</v>
      </c>
      <c r="X492">
        <f t="shared" si="106"/>
        <v>62502.214271807905</v>
      </c>
    </row>
    <row r="493" spans="3:24" x14ac:dyDescent="0.2">
      <c r="C493" s="1"/>
      <c r="D493" s="1"/>
      <c r="E493">
        <f t="shared" si="99"/>
        <v>6.1124999999999999E-2</v>
      </c>
      <c r="F493">
        <f t="shared" si="100"/>
        <v>60792.374689075375</v>
      </c>
      <c r="H493" s="1">
        <v>6.1124999999999999E-2</v>
      </c>
      <c r="I493" s="1">
        <f t="shared" si="107"/>
        <v>40.5</v>
      </c>
      <c r="J493" s="1">
        <f t="shared" si="108"/>
        <v>1</v>
      </c>
      <c r="K493" s="1">
        <f t="shared" si="109"/>
        <v>3.6061361267329685E-3</v>
      </c>
      <c r="L493" s="1">
        <f t="shared" si="110"/>
        <v>0.47</v>
      </c>
      <c r="M493" s="4">
        <f t="shared" si="101"/>
        <v>7.5951308904789981E-3</v>
      </c>
      <c r="N493" s="1">
        <f t="shared" si="102"/>
        <v>12.935509719091582</v>
      </c>
      <c r="O493">
        <f>((-0.0000000008)*V493^3+(0.000003)*V493^2-0.004*V493+2.013)*('Exhaust Gas Math'!$E$10/(T493+'Exhaust Gas Math'!$E$10))+(357.45*V493^-1.004)*(T493/(T493+'Exhaust Gas Math'!$E$10))</f>
        <v>0.67801875684025292</v>
      </c>
      <c r="P493">
        <f t="shared" si="111"/>
        <v>-56.725561830595161</v>
      </c>
      <c r="Q493">
        <f t="shared" si="103"/>
        <v>5.3835946715612516E-5</v>
      </c>
      <c r="R493" s="4">
        <f t="shared" si="104"/>
        <v>9.3605243009733669E-5</v>
      </c>
      <c r="S493">
        <f t="shared" si="112"/>
        <v>2.2219449879938158E-5</v>
      </c>
      <c r="T493">
        <f>S493*'Exhaust Gas Math'!$C$14</f>
        <v>2.6323771235314478E-5</v>
      </c>
      <c r="U493">
        <f>(T493/'Exhaust Gas Math'!$B$14)+('Exhaust Gas Math'!$D$10)</f>
        <v>1.3492494444455796E-3</v>
      </c>
      <c r="V493">
        <f>('Exhaust Gas Math'!$E$10*((-0.000000001)*V492^3+(0.000002)*V492^2-0.0012*V492+1.3446)*$B$18+T493*'Exhaust Gas Math'!$D$14*$B$17)/('Exhaust Gas Math'!$E$10*((-0.000000001)*V492^3+(0.000002)*V492^2-0.0012*V492+1.3446)+T493*'Exhaust Gas Math'!$D$14)</f>
        <v>507.7244177224436</v>
      </c>
      <c r="W493">
        <f t="shared" si="105"/>
        <v>60849.100250905969</v>
      </c>
      <c r="X493">
        <f t="shared" si="106"/>
        <v>60792.374689075375</v>
      </c>
    </row>
    <row r="494" spans="3:24" x14ac:dyDescent="0.2">
      <c r="C494" s="1"/>
      <c r="D494" s="1"/>
      <c r="E494">
        <f t="shared" si="99"/>
        <v>6.1249999999999999E-2</v>
      </c>
      <c r="F494">
        <f t="shared" si="100"/>
        <v>60155.443627439498</v>
      </c>
      <c r="H494" s="1">
        <v>6.1249999999999999E-2</v>
      </c>
      <c r="I494" s="1">
        <f t="shared" si="107"/>
        <v>45</v>
      </c>
      <c r="J494" s="1">
        <f t="shared" si="108"/>
        <v>1</v>
      </c>
      <c r="K494" s="1">
        <f t="shared" si="109"/>
        <v>3.9342300970870575E-3</v>
      </c>
      <c r="L494" s="1">
        <f t="shared" si="110"/>
        <v>0.52</v>
      </c>
      <c r="M494" s="4">
        <f t="shared" si="101"/>
        <v>9.2847150363865073E-3</v>
      </c>
      <c r="N494" s="1">
        <f t="shared" si="102"/>
        <v>14.083938913962061</v>
      </c>
      <c r="O494">
        <f>((-0.0000000008)*V494^3+(0.000003)*V494^2-0.004*V494+2.013)*('Exhaust Gas Math'!$E$10/(T494+'Exhaust Gas Math'!$E$10))+(357.45*V494^-1.004)*(T494/(T494+'Exhaust Gas Math'!$E$10))</f>
        <v>0.7400703860704172</v>
      </c>
      <c r="P494">
        <f t="shared" si="111"/>
        <v>-73.399194869605722</v>
      </c>
      <c r="Q494">
        <f t="shared" si="103"/>
        <v>6.581208818865088E-5</v>
      </c>
      <c r="R494" s="4">
        <f t="shared" si="104"/>
        <v>1.0558138448277203E-4</v>
      </c>
      <c r="S494">
        <f t="shared" si="112"/>
        <v>2.921562813345709E-5</v>
      </c>
      <c r="T494">
        <f>S494*'Exhaust Gas Math'!$C$14</f>
        <v>3.4612266083847921E-5</v>
      </c>
      <c r="U494">
        <f>(T494/'Exhaust Gas Math'!$B$14)+('Exhaust Gas Math'!$D$10)</f>
        <v>1.6353555835043796E-3</v>
      </c>
      <c r="V494">
        <f>('Exhaust Gas Math'!$E$10*((-0.000000001)*V493^3+(0.000002)*V493^2-0.0012*V493+1.3446)*$B$18+T494*'Exhaust Gas Math'!$D$14*$B$17)/('Exhaust Gas Math'!$E$10*((-0.000000001)*V493^3+(0.000002)*V493^2-0.0012*V493+1.3446)+T494*'Exhaust Gas Math'!$D$14)</f>
        <v>467.67659469908608</v>
      </c>
      <c r="W494">
        <f t="shared" si="105"/>
        <v>60228.842822309103</v>
      </c>
      <c r="X494">
        <f t="shared" si="106"/>
        <v>60155.443627439498</v>
      </c>
    </row>
    <row r="495" spans="3:24" x14ac:dyDescent="0.2">
      <c r="C495" s="1"/>
      <c r="D495" s="1"/>
      <c r="E495">
        <f t="shared" si="99"/>
        <v>6.1374999999999999E-2</v>
      </c>
      <c r="F495">
        <f t="shared" si="100"/>
        <v>60243.64921262522</v>
      </c>
      <c r="H495" s="1">
        <v>6.1374999999999999E-2</v>
      </c>
      <c r="I495" s="1">
        <f t="shared" si="107"/>
        <v>49.5</v>
      </c>
      <c r="J495" s="1">
        <f t="shared" si="108"/>
        <v>1</v>
      </c>
      <c r="K495" s="1">
        <f t="shared" si="109"/>
        <v>4.2613233626046321E-3</v>
      </c>
      <c r="L495" s="1">
        <f t="shared" si="110"/>
        <v>0.56000000000000005</v>
      </c>
      <c r="M495" s="4">
        <f t="shared" si="101"/>
        <v>1.1112496867933173E-2</v>
      </c>
      <c r="N495" s="1">
        <f t="shared" si="102"/>
        <v>15.145535942042928</v>
      </c>
      <c r="O495">
        <f>((-0.0000000008)*V495^3+(0.000003)*V495^2-0.004*V495+2.013)*('Exhaust Gas Math'!$E$10/(T495+'Exhaust Gas Math'!$E$10))+(357.45*V495^-1.004)*(T495/(T495+'Exhaust Gas Math'!$E$10))</f>
        <v>0.79411215056674178</v>
      </c>
      <c r="P495">
        <f t="shared" si="111"/>
        <v>-91.079604767319026</v>
      </c>
      <c r="Q495">
        <f t="shared" si="103"/>
        <v>7.8767805043282362E-5</v>
      </c>
      <c r="R495" s="4">
        <f t="shared" si="104"/>
        <v>1.1853710133740351E-4</v>
      </c>
      <c r="S495">
        <f t="shared" si="112"/>
        <v>3.7366237512796195E-5</v>
      </c>
      <c r="T495">
        <f>S495*'Exhaust Gas Math'!$C$14</f>
        <v>4.4268435696033129E-5</v>
      </c>
      <c r="U495">
        <f>(T495/'Exhaust Gas Math'!$B$14)+('Exhaust Gas Math'!$D$10)</f>
        <v>1.9686717592788086E-3</v>
      </c>
      <c r="V495">
        <f>('Exhaust Gas Math'!$E$10*((-0.000000001)*V494^3+(0.000002)*V494^2-0.0012*V494+1.3446)*$B$18+T495*'Exhaust Gas Math'!$D$14*$B$17)/('Exhaust Gas Math'!$E$10*((-0.000000001)*V494^3+(0.000002)*V494^2-0.0012*V494+1.3446)+T495*'Exhaust Gas Math'!$D$14)</f>
        <v>436.93246894035991</v>
      </c>
      <c r="W495">
        <f t="shared" si="105"/>
        <v>60334.728817392541</v>
      </c>
      <c r="X495">
        <f t="shared" si="106"/>
        <v>60243.64921262522</v>
      </c>
    </row>
    <row r="496" spans="3:24" x14ac:dyDescent="0.2">
      <c r="C496" s="1"/>
      <c r="D496" s="1"/>
      <c r="E496">
        <f t="shared" si="99"/>
        <v>6.1499999999999999E-2</v>
      </c>
      <c r="F496">
        <f t="shared" si="100"/>
        <v>60880.941106404265</v>
      </c>
      <c r="H496" s="1">
        <v>6.1499999999999999E-2</v>
      </c>
      <c r="I496" s="1">
        <f t="shared" si="107"/>
        <v>54</v>
      </c>
      <c r="J496" s="1">
        <f t="shared" si="108"/>
        <v>1</v>
      </c>
      <c r="K496" s="1">
        <f t="shared" si="109"/>
        <v>4.5849773955642789E-3</v>
      </c>
      <c r="L496" s="1">
        <f t="shared" si="110"/>
        <v>0.6</v>
      </c>
      <c r="M496" s="4">
        <f t="shared" si="101"/>
        <v>1.3067207502328516E-2</v>
      </c>
      <c r="N496" s="1">
        <f t="shared" si="102"/>
        <v>16.113755704639335</v>
      </c>
      <c r="O496">
        <f>((-0.0000000008)*V496^3+(0.000003)*V496^2-0.004*V496+2.013)*('Exhaust Gas Math'!$E$10/(T496+'Exhaust Gas Math'!$E$10))+(357.45*V496^-1.004)*(T496/(T496+'Exhaust Gas Math'!$E$10))</f>
        <v>0.84082869447857855</v>
      </c>
      <c r="P496">
        <f t="shared" si="111"/>
        <v>-109.16189817634472</v>
      </c>
      <c r="Q496">
        <f t="shared" si="103"/>
        <v>9.2623220976886119E-5</v>
      </c>
      <c r="R496" s="4">
        <f t="shared" si="104"/>
        <v>1.3239251727100728E-4</v>
      </c>
      <c r="S496">
        <f t="shared" si="112"/>
        <v>4.6705475080675436E-5</v>
      </c>
      <c r="T496">
        <f>S496*'Exhaust Gas Math'!$C$14</f>
        <v>5.5332793930711082E-5</v>
      </c>
      <c r="U496">
        <f>(T496/'Exhaust Gas Math'!$B$14)+('Exhaust Gas Math'!$D$10)</f>
        <v>2.350596448083709E-3</v>
      </c>
      <c r="V496">
        <f>('Exhaust Gas Math'!$E$10*((-0.000000001)*V495^3+(0.000002)*V495^2-0.0012*V495+1.3446)*$B$18+T496*'Exhaust Gas Math'!$D$14*$B$17)/('Exhaust Gas Math'!$E$10*((-0.000000001)*V495^3+(0.000002)*V495^2-0.0012*V495+1.3446)+T496*'Exhaust Gas Math'!$D$14)</f>
        <v>413.15279315436982</v>
      </c>
      <c r="W496">
        <f t="shared" si="105"/>
        <v>60990.103004580611</v>
      </c>
      <c r="X496">
        <f t="shared" si="106"/>
        <v>60880.941106404265</v>
      </c>
    </row>
    <row r="497" spans="3:24" x14ac:dyDescent="0.2">
      <c r="C497" s="1"/>
      <c r="D497" s="1"/>
      <c r="E497">
        <f t="shared" si="99"/>
        <v>6.1624999999999999E-2</v>
      </c>
      <c r="F497">
        <f t="shared" si="100"/>
        <v>61931.13011717084</v>
      </c>
      <c r="H497" s="1">
        <v>6.1624999999999999E-2</v>
      </c>
      <c r="I497" s="1">
        <f t="shared" si="107"/>
        <v>58.5</v>
      </c>
      <c r="J497" s="1">
        <f t="shared" si="108"/>
        <v>1</v>
      </c>
      <c r="K497" s="1">
        <f t="shared" si="109"/>
        <v>4.9027793082219787E-3</v>
      </c>
      <c r="L497" s="1">
        <f t="shared" si="110"/>
        <v>0.64</v>
      </c>
      <c r="M497" s="4">
        <f t="shared" si="101"/>
        <v>1.5136795498504441E-2</v>
      </c>
      <c r="N497" s="1">
        <f t="shared" si="102"/>
        <v>16.982628804949208</v>
      </c>
      <c r="O497">
        <f>((-0.0000000008)*V497^3+(0.000003)*V497^2-0.004*V497+2.013)*('Exhaust Gas Math'!$E$10/(T497+'Exhaust Gas Math'!$E$10))+(357.45*V497^-1.004)*(T497/(T497+'Exhaust Gas Math'!$E$10))</f>
        <v>0.88102023146751907</v>
      </c>
      <c r="P497">
        <f t="shared" si="111"/>
        <v>-127.04738201185513</v>
      </c>
      <c r="Q497">
        <f t="shared" si="103"/>
        <v>1.0729291274283956E-4</v>
      </c>
      <c r="R497" s="4">
        <f t="shared" si="104"/>
        <v>1.470622090369607E-4</v>
      </c>
      <c r="S497">
        <f t="shared" si="112"/>
        <v>5.725278160543726E-5</v>
      </c>
      <c r="T497">
        <f>S497*'Exhaust Gas Math'!$C$14</f>
        <v>6.7828372606457436E-5</v>
      </c>
      <c r="U497">
        <f>(T497/'Exhaust Gas Math'!$B$14)+('Exhaust Gas Math'!$D$10)</f>
        <v>2.7819246729972867E-3</v>
      </c>
      <c r="V497">
        <f>('Exhaust Gas Math'!$E$10*((-0.000000001)*V496^3+(0.000002)*V496^2-0.0012*V496+1.3446)*$B$18+T497*'Exhaust Gas Math'!$D$14*$B$17)/('Exhaust Gas Math'!$E$10*((-0.000000001)*V496^3+(0.000002)*V496^2-0.0012*V496+1.3446)+T497*'Exhaust Gas Math'!$D$14)</f>
        <v>394.56694418577638</v>
      </c>
      <c r="W497">
        <f t="shared" si="105"/>
        <v>62058.177499182697</v>
      </c>
      <c r="X497">
        <f t="shared" si="106"/>
        <v>61931.13011717084</v>
      </c>
    </row>
    <row r="498" spans="3:24" x14ac:dyDescent="0.2">
      <c r="C498" s="1"/>
      <c r="D498" s="1"/>
      <c r="E498">
        <f t="shared" si="99"/>
        <v>6.1749999999999999E-2</v>
      </c>
      <c r="F498">
        <f t="shared" si="100"/>
        <v>63399.054565069615</v>
      </c>
      <c r="H498" s="1">
        <v>6.1749999999999999E-2</v>
      </c>
      <c r="I498" s="1">
        <f t="shared" si="107"/>
        <v>63</v>
      </c>
      <c r="J498" s="1">
        <f t="shared" si="108"/>
        <v>1</v>
      </c>
      <c r="K498" s="1">
        <f t="shared" si="109"/>
        <v>5.2123598412390903E-3</v>
      </c>
      <c r="L498" s="1">
        <f t="shared" si="110"/>
        <v>0.69</v>
      </c>
      <c r="M498" s="4">
        <f t="shared" si="101"/>
        <v>1.7308501158256301E-2</v>
      </c>
      <c r="N498" s="1">
        <f t="shared" si="102"/>
        <v>17.746798351379351</v>
      </c>
      <c r="O498">
        <f>((-0.0000000008)*V498^3+(0.000003)*V498^2-0.004*V498+2.013)*('Exhaust Gas Math'!$E$10/(T498+'Exhaust Gas Math'!$E$10))+(357.45*V498^-1.004)*(T498/(T498+'Exhaust Gas Math'!$E$10))</f>
        <v>0.91593449645763847</v>
      </c>
      <c r="P498">
        <f t="shared" si="111"/>
        <v>-144.23625895710521</v>
      </c>
      <c r="Q498">
        <f t="shared" si="103"/>
        <v>1.2268643681323537E-4</v>
      </c>
      <c r="R498" s="4">
        <f t="shared" si="104"/>
        <v>1.6245573310735652E-4</v>
      </c>
      <c r="S498">
        <f t="shared" si="112"/>
        <v>6.9185180159014032E-5</v>
      </c>
      <c r="T498">
        <f>S498*'Exhaust Gas Math'!$C$14</f>
        <v>8.1964894055467616E-5</v>
      </c>
      <c r="U498">
        <f>(T498/'Exhaust Gas Math'!$B$14)+('Exhaust Gas Math'!$D$10)</f>
        <v>3.2698957275022981E-3</v>
      </c>
      <c r="V498">
        <f>('Exhaust Gas Math'!$E$10*((-0.000000001)*V497^3+(0.000002)*V497^2-0.0012*V497+1.3446)*$B$18+T498*'Exhaust Gas Math'!$D$14*$B$17)/('Exhaust Gas Math'!$E$10*((-0.000000001)*V497^3+(0.000002)*V497^2-0.0012*V497+1.3446)+T498*'Exhaust Gas Math'!$D$14)</f>
        <v>379.69668305264594</v>
      </c>
      <c r="W498">
        <f t="shared" si="105"/>
        <v>63543.290824026721</v>
      </c>
      <c r="X498">
        <f t="shared" si="106"/>
        <v>63399.054565069615</v>
      </c>
    </row>
    <row r="499" spans="3:24" x14ac:dyDescent="0.2">
      <c r="C499" s="1"/>
      <c r="D499" s="1"/>
      <c r="E499">
        <f t="shared" si="99"/>
        <v>6.1874999999999999E-2</v>
      </c>
      <c r="F499">
        <f t="shared" si="100"/>
        <v>64985.900956960562</v>
      </c>
      <c r="H499" s="1">
        <v>6.1874999999999999E-2</v>
      </c>
      <c r="I499" s="1">
        <f t="shared" si="107"/>
        <v>67.5</v>
      </c>
      <c r="J499" s="1">
        <f t="shared" si="108"/>
        <v>1</v>
      </c>
      <c r="K499" s="1">
        <f t="shared" si="109"/>
        <v>5.5114110268542574E-3</v>
      </c>
      <c r="L499" s="1">
        <f t="shared" si="110"/>
        <v>0.72</v>
      </c>
      <c r="M499" s="4">
        <f t="shared" si="101"/>
        <v>1.95689351940267E-2</v>
      </c>
      <c r="N499" s="1">
        <f t="shared" si="102"/>
        <v>18.401552984564006</v>
      </c>
      <c r="O499">
        <f>((-0.0000000008)*V499^3+(0.000003)*V499^2-0.004*V499+2.013)*('Exhaust Gas Math'!$E$10/(T499+'Exhaust Gas Math'!$E$10))+(357.45*V499^-1.004)*(T499/(T499+'Exhaust Gas Math'!$E$10))</f>
        <v>0.94533391526440735</v>
      </c>
      <c r="P499">
        <f t="shared" si="111"/>
        <v>-160.0531391531182</v>
      </c>
      <c r="Q499">
        <f t="shared" si="103"/>
        <v>1.3870888699331614E-4</v>
      </c>
      <c r="R499" s="4">
        <f t="shared" si="104"/>
        <v>1.7847818328743729E-4</v>
      </c>
      <c r="S499">
        <f t="shared" si="112"/>
        <v>8.2145091520898086E-5</v>
      </c>
      <c r="T499">
        <f>S499*'Exhaust Gas Math'!$C$14</f>
        <v>9.7318727915603586E-5</v>
      </c>
      <c r="U499">
        <f>(T499/'Exhaust Gas Math'!$B$14)+('Exhaust Gas Math'!$D$10)</f>
        <v>3.7998865407620833E-3</v>
      </c>
      <c r="V499">
        <f>('Exhaust Gas Math'!$E$10*((-0.000000001)*V498^3+(0.000002)*V498^2-0.0012*V498+1.3446)*$B$18+T499*'Exhaust Gas Math'!$D$14*$B$17)/('Exhaust Gas Math'!$E$10*((-0.000000001)*V498^3+(0.000002)*V498^2-0.0012*V498+1.3446)+T499*'Exhaust Gas Math'!$D$14)</f>
        <v>368.01703186843241</v>
      </c>
      <c r="W499">
        <f t="shared" si="105"/>
        <v>65145.954096113681</v>
      </c>
      <c r="X499">
        <f t="shared" si="106"/>
        <v>64985.900956960562</v>
      </c>
    </row>
    <row r="500" spans="3:24" x14ac:dyDescent="0.2">
      <c r="C500" s="1"/>
      <c r="D500" s="1"/>
      <c r="E500">
        <f t="shared" si="99"/>
        <v>6.2E-2</v>
      </c>
      <c r="F500">
        <f t="shared" si="100"/>
        <v>66750.258747124753</v>
      </c>
      <c r="H500" s="1">
        <v>6.2E-2</v>
      </c>
      <c r="I500" s="1">
        <f t="shared" si="107"/>
        <v>72</v>
      </c>
      <c r="J500" s="1">
        <f t="shared" si="108"/>
        <v>1</v>
      </c>
      <c r="K500" s="1">
        <f t="shared" si="109"/>
        <v>5.7977033951177081E-3</v>
      </c>
      <c r="L500" s="1">
        <f t="shared" si="110"/>
        <v>0.76</v>
      </c>
      <c r="M500" s="4">
        <f t="shared" si="101"/>
        <v>2.190416127831412E-2</v>
      </c>
      <c r="N500" s="1">
        <f t="shared" si="102"/>
        <v>18.942855924461455</v>
      </c>
      <c r="O500">
        <f>((-0.0000000008)*V500^3+(0.000003)*V500^2-0.004*V500+2.013)*('Exhaust Gas Math'!$E$10/(T500+'Exhaust Gas Math'!$E$10))+(357.45*V500^-1.004)*(T500/(T500+'Exhaust Gas Math'!$E$10))</f>
        <v>0.97049331905725778</v>
      </c>
      <c r="P500">
        <f t="shared" si="111"/>
        <v>-174.12192770914893</v>
      </c>
      <c r="Q500">
        <f t="shared" si="103"/>
        <v>1.5526147954971346E-4</v>
      </c>
      <c r="R500" s="4">
        <f t="shared" si="104"/>
        <v>1.9503077584383461E-4</v>
      </c>
      <c r="S500">
        <f t="shared" si="112"/>
        <v>9.6277631483594704E-5</v>
      </c>
      <c r="T500">
        <f>S500*'Exhaust Gas Math'!$C$14</f>
        <v>1.1406179540657069E-4</v>
      </c>
      <c r="U500">
        <f>(T500/'Exhaust Gas Math'!$B$14)+('Exhaust Gas Math'!$D$10)</f>
        <v>4.3778315697909787E-3</v>
      </c>
      <c r="V500">
        <f>('Exhaust Gas Math'!$E$10*((-0.000000001)*V499^3+(0.000002)*V499^2-0.0012*V499+1.3446)*$B$18+T500*'Exhaust Gas Math'!$D$14*$B$17)/('Exhaust Gas Math'!$E$10*((-0.000000001)*V499^3+(0.000002)*V499^2-0.0012*V499+1.3446)+T500*'Exhaust Gas Math'!$D$14)</f>
        <v>358.58690241371164</v>
      </c>
      <c r="W500">
        <f t="shared" si="105"/>
        <v>66924.380674833898</v>
      </c>
      <c r="X500">
        <f t="shared" si="106"/>
        <v>66750.258747124753</v>
      </c>
    </row>
    <row r="501" spans="3:24" x14ac:dyDescent="0.2">
      <c r="C501" s="1"/>
      <c r="D501" s="1"/>
      <c r="E501">
        <f t="shared" si="99"/>
        <v>6.2125E-2</v>
      </c>
      <c r="F501">
        <f t="shared" si="100"/>
        <v>68647.262788141539</v>
      </c>
      <c r="H501" s="1">
        <v>6.2125E-2</v>
      </c>
      <c r="I501" s="1">
        <f t="shared" si="107"/>
        <v>76.5</v>
      </c>
      <c r="J501" s="1">
        <f t="shared" si="108"/>
        <v>1</v>
      </c>
      <c r="K501" s="1">
        <f t="shared" si="109"/>
        <v>6.0691025949129963E-3</v>
      </c>
      <c r="L501" s="1">
        <f t="shared" si="110"/>
        <v>0.8</v>
      </c>
      <c r="M501" s="4">
        <f t="shared" si="101"/>
        <v>2.4299781965767875E-2</v>
      </c>
      <c r="N501" s="1">
        <f t="shared" si="102"/>
        <v>19.367369858445841</v>
      </c>
      <c r="O501">
        <f>((-0.0000000008)*V501^3+(0.000003)*V501^2-0.004*V501+2.013)*('Exhaust Gas Math'!$E$10/(T501+'Exhaust Gas Math'!$E$10))+(357.45*V501^-1.004)*(T501/(T501+'Exhaust Gas Math'!$E$10))</f>
        <v>0.99202691912598229</v>
      </c>
      <c r="P501">
        <f t="shared" si="111"/>
        <v>-186.0521761709681</v>
      </c>
      <c r="Q501">
        <f t="shared" si="103"/>
        <v>1.7224216224502454E-4</v>
      </c>
      <c r="R501" s="4">
        <f t="shared" si="104"/>
        <v>2.1201145853914569E-4</v>
      </c>
      <c r="S501">
        <f t="shared" si="112"/>
        <v>1.1153872798826318E-4</v>
      </c>
      <c r="T501">
        <f>S501*'Exhaust Gas Math'!$C$14</f>
        <v>1.3214188358875699E-4</v>
      </c>
      <c r="U501">
        <f>(T501/'Exhaust Gas Math'!$B$14)+('Exhaust Gas Math'!$D$10)</f>
        <v>5.0019285039361741E-3</v>
      </c>
      <c r="V501">
        <f>('Exhaust Gas Math'!$E$10*((-0.000000001)*V500^3+(0.000002)*V500^2-0.0012*V500+1.3446)*$B$18+T501*'Exhaust Gas Math'!$D$14*$B$17)/('Exhaust Gas Math'!$E$10*((-0.000000001)*V500^3+(0.000002)*V500^2-0.0012*V500+1.3446)+T501*'Exhaust Gas Math'!$D$14)</f>
        <v>350.90253166164399</v>
      </c>
      <c r="W501">
        <f t="shared" si="105"/>
        <v>68833.314964312507</v>
      </c>
      <c r="X501">
        <f t="shared" si="106"/>
        <v>68647.262788141539</v>
      </c>
    </row>
    <row r="502" spans="3:24" x14ac:dyDescent="0.2">
      <c r="C502" s="1"/>
      <c r="D502" s="1"/>
      <c r="E502">
        <f t="shared" si="99"/>
        <v>6.225E-2</v>
      </c>
      <c r="F502">
        <f t="shared" si="100"/>
        <v>70555.747810947782</v>
      </c>
      <c r="H502" s="1">
        <v>6.225E-2</v>
      </c>
      <c r="I502" s="1">
        <f t="shared" si="107"/>
        <v>81</v>
      </c>
      <c r="J502" s="1">
        <f t="shared" si="108"/>
        <v>1</v>
      </c>
      <c r="K502" s="1">
        <f t="shared" si="109"/>
        <v>6.3235853058540466E-3</v>
      </c>
      <c r="L502" s="1">
        <f t="shared" si="110"/>
        <v>0.83</v>
      </c>
      <c r="M502" s="4">
        <f t="shared" si="101"/>
        <v>2.674102745822466E-2</v>
      </c>
      <c r="N502" s="1">
        <f t="shared" si="102"/>
        <v>19.672477516948859</v>
      </c>
      <c r="O502">
        <f>((-0.0000000008)*V502^3+(0.000003)*V502^2-0.004*V502+2.013)*('Exhaust Gas Math'!$E$10/(T502+'Exhaust Gas Math'!$E$10))+(357.45*V502^-1.004)*(T502/(T502+'Exhaust Gas Math'!$E$10))</f>
        <v>1.0102780192215932</v>
      </c>
      <c r="P502">
        <f t="shared" si="111"/>
        <v>-195.49201529080301</v>
      </c>
      <c r="Q502">
        <f t="shared" si="103"/>
        <v>1.8954624352377972E-4</v>
      </c>
      <c r="R502" s="4">
        <f t="shared" si="104"/>
        <v>2.2931553981790087E-4</v>
      </c>
      <c r="S502">
        <f t="shared" si="112"/>
        <v>1.2767366386056203E-4</v>
      </c>
      <c r="T502">
        <f>S502*'Exhaust Gas Math'!$C$14</f>
        <v>1.5125722456676893E-4</v>
      </c>
      <c r="U502">
        <f>(T502/'Exhaust Gas Math'!$B$14)+('Exhaust Gas Math'!$D$10)</f>
        <v>5.6617607779441796E-3</v>
      </c>
      <c r="V502">
        <f>('Exhaust Gas Math'!$E$10*((-0.000000001)*V501^3+(0.000002)*V501^2-0.0012*V501+1.3446)*$B$18+T502*'Exhaust Gas Math'!$D$14*$B$17)/('Exhaust Gas Math'!$E$10*((-0.000000001)*V501^3+(0.000002)*V501^2-0.0012*V501+1.3446)+T502*'Exhaust Gas Math'!$D$14)</f>
        <v>344.65294000895943</v>
      </c>
      <c r="W502">
        <f t="shared" si="105"/>
        <v>70751.239826238583</v>
      </c>
      <c r="X502">
        <f t="shared" si="106"/>
        <v>70555.747810947782</v>
      </c>
    </row>
    <row r="503" spans="3:24" x14ac:dyDescent="0.2">
      <c r="C503" s="1"/>
      <c r="D503" s="1"/>
      <c r="E503">
        <f t="shared" si="99"/>
        <v>6.2375E-2</v>
      </c>
      <c r="F503">
        <f t="shared" si="100"/>
        <v>72463.052935242857</v>
      </c>
      <c r="H503" s="1">
        <v>6.2375E-2</v>
      </c>
      <c r="I503" s="1">
        <f t="shared" si="107"/>
        <v>85.5</v>
      </c>
      <c r="J503" s="1">
        <f t="shared" si="108"/>
        <v>1</v>
      </c>
      <c r="K503" s="1">
        <f t="shared" si="109"/>
        <v>6.559254322432E-3</v>
      </c>
      <c r="L503" s="1">
        <f t="shared" si="110"/>
        <v>0.86</v>
      </c>
      <c r="M503" s="4">
        <f t="shared" si="101"/>
        <v>2.9212846665427422E-2</v>
      </c>
      <c r="N503" s="1">
        <f t="shared" si="102"/>
        <v>19.856297809797308</v>
      </c>
      <c r="O503">
        <f>((-0.0000000008)*V503^3+(0.000003)*V503^2-0.004*V503+2.013)*('Exhaust Gas Math'!$E$10/(T503+'Exhaust Gas Math'!$E$10))+(357.45*V503^-1.004)*(T503/(T503+'Exhaust Gas Math'!$E$10))</f>
        <v>1.0258221492034325</v>
      </c>
      <c r="P503">
        <f t="shared" si="111"/>
        <v>-202.22676382625693</v>
      </c>
      <c r="Q503">
        <f t="shared" si="103"/>
        <v>2.0706703797070767E-4</v>
      </c>
      <c r="R503" s="4">
        <f t="shared" si="104"/>
        <v>2.4683633426482882E-4</v>
      </c>
      <c r="S503">
        <f t="shared" si="112"/>
        <v>1.4460116496093744E-4</v>
      </c>
      <c r="T503">
        <f>S503*'Exhaust Gas Math'!$C$14</f>
        <v>1.7131153144473276E-4</v>
      </c>
      <c r="U503">
        <f>(T503/'Exhaust Gas Math'!$B$14)+('Exhaust Gas Math'!$D$10)</f>
        <v>6.3540047157406533E-3</v>
      </c>
      <c r="V503">
        <f>('Exhaust Gas Math'!$E$10*((-0.000000001)*V502^3+(0.000002)*V502^2-0.0012*V502+1.3446)*$B$18+T503*'Exhaust Gas Math'!$D$14*$B$17)/('Exhaust Gas Math'!$E$10*((-0.000000001)*V502^3+(0.000002)*V502^2-0.0012*V502+1.3446)+T503*'Exhaust Gas Math'!$D$14)</f>
        <v>339.51148252437144</v>
      </c>
      <c r="W503">
        <f t="shared" si="105"/>
        <v>72665.279699069113</v>
      </c>
      <c r="X503">
        <f t="shared" si="106"/>
        <v>72463.052935242857</v>
      </c>
    </row>
    <row r="504" spans="3:24" x14ac:dyDescent="0.2">
      <c r="C504" s="1"/>
      <c r="D504" s="1"/>
      <c r="E504">
        <f t="shared" si="99"/>
        <v>6.25E-2</v>
      </c>
      <c r="F504">
        <f t="shared" si="100"/>
        <v>74359.207188461936</v>
      </c>
      <c r="H504" s="1">
        <v>6.25E-2</v>
      </c>
      <c r="I504" s="1">
        <f t="shared" si="107"/>
        <v>90</v>
      </c>
      <c r="J504" s="1">
        <f t="shared" si="108"/>
        <v>1</v>
      </c>
      <c r="K504" s="1">
        <f t="shared" si="109"/>
        <v>6.774352697957375E-3</v>
      </c>
      <c r="L504" s="1">
        <f t="shared" si="110"/>
        <v>0.89</v>
      </c>
      <c r="M504" s="4">
        <f t="shared" si="101"/>
        <v>3.1700000000000006E-2</v>
      </c>
      <c r="N504" s="1">
        <f t="shared" si="102"/>
        <v>19.917697423759289</v>
      </c>
      <c r="O504">
        <f>((-0.0000000008)*V504^3+(0.000003)*V504^2-0.004*V504+2.013)*('Exhaust Gas Math'!$E$10/(T504+'Exhaust Gas Math'!$E$10))+(357.45*V504^-1.004)*(T504/(T504+'Exhaust Gas Math'!$E$10))</f>
        <v>1.0391194351112647</v>
      </c>
      <c r="P504">
        <f t="shared" si="111"/>
        <v>-206.11696224058562</v>
      </c>
      <c r="Q504">
        <f t="shared" si="103"/>
        <v>2.2469652406178451E-4</v>
      </c>
      <c r="R504" s="4">
        <f t="shared" si="104"/>
        <v>2.6446582035590568E-4</v>
      </c>
      <c r="S504">
        <f t="shared" si="112"/>
        <v>1.6222783456531635E-4</v>
      </c>
      <c r="T504">
        <f>S504*'Exhaust Gas Math'!$C$14</f>
        <v>1.9219415548868288E-4</v>
      </c>
      <c r="U504">
        <f>(T504/'Exhaust Gas Math'!$B$14)+('Exhaust Gas Math'!$D$10)</f>
        <v>7.0748408926115582E-3</v>
      </c>
      <c r="V504">
        <f>('Exhaust Gas Math'!$E$10*((-0.000000001)*V503^3+(0.000002)*V503^2-0.0012*V503+1.3446)*$B$18+T504*'Exhaust Gas Math'!$D$14*$B$17)/('Exhaust Gas Math'!$E$10*((-0.000000001)*V503^3+(0.000002)*V503^2-0.0012*V503+1.3446)+T504*'Exhaust Gas Math'!$D$14)</f>
        <v>335.23993406907005</v>
      </c>
      <c r="W504">
        <f t="shared" si="105"/>
        <v>74565.324150702523</v>
      </c>
      <c r="X504">
        <f t="shared" si="106"/>
        <v>74359.207188461936</v>
      </c>
    </row>
    <row r="505" spans="3:24" x14ac:dyDescent="0.2">
      <c r="C505" s="1"/>
      <c r="D505" s="1"/>
      <c r="E505">
        <f t="shared" si="99"/>
        <v>6.2625E-2</v>
      </c>
      <c r="F505">
        <f t="shared" si="100"/>
        <v>76235.882675989007</v>
      </c>
      <c r="H505" s="1">
        <v>6.2625E-2</v>
      </c>
      <c r="I505" s="1">
        <f t="shared" si="107"/>
        <v>94.5</v>
      </c>
      <c r="J505" s="1">
        <f t="shared" si="108"/>
        <v>1</v>
      </c>
      <c r="K505" s="1">
        <f t="shared" si="109"/>
        <v>6.9672768428523831E-3</v>
      </c>
      <c r="L505" s="1">
        <f t="shared" si="110"/>
        <v>0.92</v>
      </c>
      <c r="M505" s="4">
        <f t="shared" si="101"/>
        <v>3.418715333457259E-2</v>
      </c>
      <c r="N505" s="1">
        <f t="shared" si="102"/>
        <v>19.856297809797308</v>
      </c>
      <c r="O505">
        <f>((-0.0000000008)*V505^3+(0.000003)*V505^2-0.004*V505+2.013)*('Exhaust Gas Math'!$E$10/(T505+'Exhaust Gas Math'!$E$10))+(357.45*V505^-1.004)*(T505/(T505+'Exhaust Gas Math'!$E$10))</f>
        <v>1.0505413379160231</v>
      </c>
      <c r="P505">
        <f t="shared" si="111"/>
        <v>-207.09981276718636</v>
      </c>
      <c r="Q505">
        <f t="shared" si="103"/>
        <v>2.4232601015286136E-4</v>
      </c>
      <c r="R505" s="4">
        <f t="shared" si="104"/>
        <v>2.8209530644698248E-4</v>
      </c>
      <c r="S505">
        <f t="shared" si="112"/>
        <v>1.804486615720901E-4</v>
      </c>
      <c r="T505">
        <f>S505*'Exhaust Gas Math'!$C$14</f>
        <v>2.1378068820827184E-4</v>
      </c>
      <c r="U505">
        <f>(T505/'Exhaust Gas Math'!$B$14)+('Exhaust Gas Math'!$D$10)</f>
        <v>7.8199749181410358E-3</v>
      </c>
      <c r="V505">
        <f>('Exhaust Gas Math'!$E$10*((-0.000000001)*V504^3+(0.000002)*V504^2-0.0012*V504+1.3446)*$B$18+T505*'Exhaust Gas Math'!$D$14*$B$17)/('Exhaust Gas Math'!$E$10*((-0.000000001)*V504^3+(0.000002)*V504^2-0.0012*V504+1.3446)+T505*'Exhaust Gas Math'!$D$14)</f>
        <v>331.66075532732253</v>
      </c>
      <c r="W505">
        <f t="shared" si="105"/>
        <v>76442.982488756199</v>
      </c>
      <c r="X505">
        <f t="shared" si="106"/>
        <v>76235.882675989007</v>
      </c>
    </row>
    <row r="506" spans="3:24" x14ac:dyDescent="0.2">
      <c r="C506" s="1"/>
      <c r="D506" s="1"/>
      <c r="E506">
        <f t="shared" si="99"/>
        <v>6.275E-2</v>
      </c>
      <c r="F506">
        <f t="shared" si="100"/>
        <v>78019.369248721487</v>
      </c>
      <c r="H506" s="1">
        <v>6.275E-2</v>
      </c>
      <c r="I506" s="1">
        <f t="shared" si="107"/>
        <v>99</v>
      </c>
      <c r="J506" s="1">
        <f t="shared" si="108"/>
        <v>1</v>
      </c>
      <c r="K506" s="1">
        <f t="shared" si="109"/>
        <v>7.1365884796437389E-3</v>
      </c>
      <c r="L506" s="1">
        <f t="shared" si="110"/>
        <v>0.94</v>
      </c>
      <c r="M506" s="4">
        <f t="shared" si="101"/>
        <v>3.6658972541775352E-2</v>
      </c>
      <c r="N506" s="1">
        <f t="shared" si="102"/>
        <v>19.672477516948859</v>
      </c>
      <c r="O506">
        <f>((-0.0000000008)*V506^3+(0.000003)*V506^2-0.004*V506+2.013)*('Exhaust Gas Math'!$E$10/(T506+'Exhaust Gas Math'!$E$10))+(357.45*V506^-1.004)*(T506/(T506+'Exhaust Gas Math'!$E$10))</f>
        <v>1.0602931691827115</v>
      </c>
      <c r="P506">
        <f t="shared" si="111"/>
        <v>-205.17010614791604</v>
      </c>
      <c r="Q506">
        <f t="shared" si="103"/>
        <v>2.5984680459978935E-4</v>
      </c>
      <c r="R506" s="4">
        <f t="shared" si="104"/>
        <v>2.9961610089391047E-4</v>
      </c>
      <c r="S506">
        <f t="shared" si="112"/>
        <v>1.9895081393761675E-4</v>
      </c>
      <c r="T506">
        <f>S506*'Exhaust Gas Math'!$C$14</f>
        <v>2.3570051200511608E-4</v>
      </c>
      <c r="U506">
        <f>(T506/'Exhaust Gas Math'!$B$14)+('Exhaust Gas Math'!$D$10)</f>
        <v>8.5766136408488101E-3</v>
      </c>
      <c r="V506">
        <f>('Exhaust Gas Math'!$E$10*((-0.000000001)*V505^3+(0.000002)*V505^2-0.0012*V505+1.3446)*$B$18+T506*'Exhaust Gas Math'!$D$14*$B$17)/('Exhaust Gas Math'!$E$10*((-0.000000001)*V505^3+(0.000002)*V505^2-0.0012*V505+1.3446)+T506*'Exhaust Gas Math'!$D$14)</f>
        <v>328.66864778886548</v>
      </c>
      <c r="W506">
        <f t="shared" si="105"/>
        <v>78224.539354869397</v>
      </c>
      <c r="X506">
        <f t="shared" si="106"/>
        <v>78019.369248721487</v>
      </c>
    </row>
    <row r="507" spans="3:24" x14ac:dyDescent="0.2">
      <c r="C507" s="1"/>
      <c r="D507" s="1"/>
      <c r="E507">
        <f t="shared" si="99"/>
        <v>6.2875E-2</v>
      </c>
      <c r="F507">
        <f t="shared" si="100"/>
        <v>79715.43490220292</v>
      </c>
      <c r="H507" s="1">
        <v>6.2875E-2</v>
      </c>
      <c r="I507" s="1">
        <f t="shared" si="107"/>
        <v>103.5</v>
      </c>
      <c r="J507" s="1">
        <f t="shared" si="108"/>
        <v>1</v>
      </c>
      <c r="K507" s="1">
        <f t="shared" si="109"/>
        <v>7.2810253655297748E-3</v>
      </c>
      <c r="L507" s="1">
        <f t="shared" si="110"/>
        <v>0.96</v>
      </c>
      <c r="M507" s="4">
        <f t="shared" si="101"/>
        <v>3.9100218034232137E-2</v>
      </c>
      <c r="N507" s="1">
        <f t="shared" si="102"/>
        <v>19.367369858445837</v>
      </c>
      <c r="O507">
        <f>((-0.0000000008)*V507^3+(0.000003)*V507^2-0.004*V507+2.013)*('Exhaust Gas Math'!$E$10/(T507+'Exhaust Gas Math'!$E$10))+(357.45*V507^-1.004)*(T507/(T507+'Exhaust Gas Math'!$E$10))</f>
        <v>1.0686646688711001</v>
      </c>
      <c r="P507">
        <f t="shared" si="111"/>
        <v>-200.42539512503396</v>
      </c>
      <c r="Q507">
        <f t="shared" si="103"/>
        <v>2.771508858785445E-4</v>
      </c>
      <c r="R507" s="4">
        <f t="shared" si="104"/>
        <v>3.1692018217266567E-4</v>
      </c>
      <c r="S507">
        <f t="shared" si="112"/>
        <v>2.1761290844051658E-4</v>
      </c>
      <c r="T507">
        <f>S507*'Exhaust Gas Math'!$C$14</f>
        <v>2.5780982205197322E-4</v>
      </c>
      <c r="U507">
        <f>(T507/'Exhaust Gas Math'!$B$14)+('Exhaust Gas Math'!$D$10)</f>
        <v>9.3397931384966229E-3</v>
      </c>
      <c r="V507">
        <f>('Exhaust Gas Math'!$E$10*((-0.000000001)*V506^3+(0.000002)*V506^2-0.0012*V506+1.3446)*$B$18+T507*'Exhaust Gas Math'!$D$14*$B$17)/('Exhaust Gas Math'!$E$10*((-0.000000001)*V506^3+(0.000002)*V506^2-0.0012*V506+1.3446)+T507*'Exhaust Gas Math'!$D$14)</f>
        <v>326.14564263384273</v>
      </c>
      <c r="W507">
        <f t="shared" si="105"/>
        <v>79915.860297327949</v>
      </c>
      <c r="X507">
        <f t="shared" si="106"/>
        <v>79715.43490220292</v>
      </c>
    </row>
    <row r="508" spans="3:24" x14ac:dyDescent="0.2">
      <c r="C508" s="1"/>
      <c r="D508" s="1"/>
      <c r="E508">
        <f t="shared" si="99"/>
        <v>6.3E-2</v>
      </c>
      <c r="F508">
        <f t="shared" si="100"/>
        <v>81270.680023657842</v>
      </c>
      <c r="H508" s="1">
        <v>6.3E-2</v>
      </c>
      <c r="I508" s="1">
        <f t="shared" si="107"/>
        <v>108</v>
      </c>
      <c r="J508" s="1">
        <f t="shared" si="108"/>
        <v>1</v>
      </c>
      <c r="K508" s="1">
        <f t="shared" si="109"/>
        <v>7.3995107025835467E-3</v>
      </c>
      <c r="L508" s="1">
        <f t="shared" si="110"/>
        <v>0.97</v>
      </c>
      <c r="M508" s="4">
        <f t="shared" si="101"/>
        <v>4.1495838721685892E-2</v>
      </c>
      <c r="N508" s="1">
        <f t="shared" si="102"/>
        <v>18.942855924461455</v>
      </c>
      <c r="O508">
        <f>((-0.0000000008)*V508^3+(0.000003)*V508^2-0.004*V508+2.013)*('Exhaust Gas Math'!$E$10/(T508+'Exhaust Gas Math'!$E$10))+(357.45*V508^-1.004)*(T508/(T508+'Exhaust Gas Math'!$E$10))</f>
        <v>1.0758146684149019</v>
      </c>
      <c r="P508">
        <f t="shared" si="111"/>
        <v>-193.0182518970332</v>
      </c>
      <c r="Q508">
        <f t="shared" si="103"/>
        <v>2.9413156857385558E-4</v>
      </c>
      <c r="R508" s="4">
        <f t="shared" si="104"/>
        <v>3.3390086486797675E-4</v>
      </c>
      <c r="S508">
        <f t="shared" si="112"/>
        <v>2.3611698795242709E-4</v>
      </c>
      <c r="T508">
        <f>S508*'Exhaust Gas Math'!$C$14</f>
        <v>2.7973192897287407E-4</v>
      </c>
      <c r="U508">
        <f>(T508/'Exhaust Gas Math'!$B$14)+('Exhaust Gas Math'!$D$10)</f>
        <v>1.0096510671147672E-2</v>
      </c>
      <c r="V508">
        <f>('Exhaust Gas Math'!$E$10*((-0.000000001)*V507^3+(0.000002)*V507^2-0.0012*V507+1.3446)*$B$18+T508*'Exhaust Gas Math'!$D$14*$B$17)/('Exhaust Gas Math'!$E$10*((-0.000000001)*V507^3+(0.000002)*V507^2-0.0012*V507+1.3446)+T508*'Exhaust Gas Math'!$D$14)</f>
        <v>324.02335890324593</v>
      </c>
      <c r="W508">
        <f t="shared" si="105"/>
        <v>81463.698275554882</v>
      </c>
      <c r="X508">
        <f t="shared" si="106"/>
        <v>81270.680023657842</v>
      </c>
    </row>
    <row r="509" spans="3:24" x14ac:dyDescent="0.2">
      <c r="C509" s="1"/>
      <c r="D509" s="1"/>
      <c r="E509">
        <f t="shared" si="99"/>
        <v>6.3125000000000001E-2</v>
      </c>
      <c r="F509">
        <f t="shared" si="100"/>
        <v>82752.867495056911</v>
      </c>
      <c r="H509" s="1">
        <v>6.3125000000000001E-2</v>
      </c>
      <c r="I509" s="1">
        <f t="shared" si="107"/>
        <v>112.5</v>
      </c>
      <c r="J509" s="1">
        <f t="shared" si="108"/>
        <v>1</v>
      </c>
      <c r="K509" s="1">
        <f t="shared" si="109"/>
        <v>7.4911611654375019E-3</v>
      </c>
      <c r="L509" s="1">
        <f t="shared" si="110"/>
        <v>0.99</v>
      </c>
      <c r="M509" s="4">
        <f t="shared" si="101"/>
        <v>4.3831064805973312E-2</v>
      </c>
      <c r="N509" s="1">
        <f t="shared" si="102"/>
        <v>18.401552984564002</v>
      </c>
      <c r="O509">
        <f>((-0.0000000008)*V509^3+(0.000003)*V509^2-0.004*V509+2.013)*('Exhaust Gas Math'!$E$10/(T509+'Exhaust Gas Math'!$E$10))+(357.45*V509^-1.004)*(T509/(T509+'Exhaust Gas Math'!$E$10))</f>
        <v>1.082012665583419</v>
      </c>
      <c r="P509">
        <f t="shared" si="111"/>
        <v>-183.19402375574498</v>
      </c>
      <c r="Q509">
        <f t="shared" si="103"/>
        <v>3.1068416113025289E-4</v>
      </c>
      <c r="R509" s="4">
        <f t="shared" si="104"/>
        <v>3.5045345742437401E-4</v>
      </c>
      <c r="S509">
        <f t="shared" si="112"/>
        <v>2.5452648079857135E-4</v>
      </c>
      <c r="T509">
        <f>S509*'Exhaust Gas Math'!$C$14</f>
        <v>3.0154197741505488E-4</v>
      </c>
      <c r="U509">
        <f>(T509/'Exhaust Gas Math'!$B$14)+('Exhaust Gas Math'!$D$10)</f>
        <v>1.0849360116856364E-2</v>
      </c>
      <c r="V509">
        <f>('Exhaust Gas Math'!$E$10*((-0.000000001)*V508^3+(0.000002)*V508^2-0.0012*V508+1.3446)*$B$18+T509*'Exhaust Gas Math'!$D$14*$B$17)/('Exhaust Gas Math'!$E$10*((-0.000000001)*V508^3+(0.000002)*V508^2-0.0012*V508+1.3446)+T509*'Exhaust Gas Math'!$D$14)</f>
        <v>322.2074619674712</v>
      </c>
      <c r="W509">
        <f t="shared" si="105"/>
        <v>82936.061518812654</v>
      </c>
      <c r="X509">
        <f t="shared" si="106"/>
        <v>82752.867495056911</v>
      </c>
    </row>
    <row r="510" spans="3:24" x14ac:dyDescent="0.2">
      <c r="C510" s="1"/>
      <c r="D510" s="1"/>
      <c r="E510">
        <f t="shared" si="99"/>
        <v>6.3250000000000001E-2</v>
      </c>
      <c r="F510">
        <f t="shared" si="100"/>
        <v>84063.748370016139</v>
      </c>
      <c r="H510" s="1">
        <v>6.3250000000000001E-2</v>
      </c>
      <c r="I510" s="1">
        <f t="shared" si="107"/>
        <v>117</v>
      </c>
      <c r="J510" s="1">
        <f t="shared" si="108"/>
        <v>1</v>
      </c>
      <c r="K510" s="1">
        <f t="shared" si="109"/>
        <v>7.5552934866021798E-3</v>
      </c>
      <c r="L510" s="1">
        <f t="shared" si="110"/>
        <v>0.99</v>
      </c>
      <c r="M510" s="4">
        <f t="shared" si="101"/>
        <v>4.6091498841743711E-2</v>
      </c>
      <c r="N510" s="1">
        <f t="shared" si="102"/>
        <v>17.746798351379347</v>
      </c>
      <c r="O510">
        <f>((-0.0000000008)*V510^3+(0.000003)*V510^2-0.004*V510+2.013)*('Exhaust Gas Math'!$E$10/(T510+'Exhaust Gas Math'!$E$10))+(357.45*V510^-1.004)*(T510/(T510+'Exhaust Gas Math'!$E$10))</f>
        <v>1.0872980778157904</v>
      </c>
      <c r="P510">
        <f t="shared" si="111"/>
        <v>-171.22164054518086</v>
      </c>
      <c r="Q510">
        <f t="shared" si="103"/>
        <v>3.2670661131033364E-4</v>
      </c>
      <c r="R510" s="4">
        <f t="shared" si="104"/>
        <v>3.6647590760445481E-4</v>
      </c>
      <c r="S510">
        <f t="shared" si="112"/>
        <v>2.7234635892116186E-4</v>
      </c>
      <c r="T510">
        <f>S510*'Exhaust Gas Math'!$C$14</f>
        <v>3.2265349897274176E-4</v>
      </c>
      <c r="U510">
        <f>(T510/'Exhaust Gas Math'!$B$14)+('Exhaust Gas Math'!$D$10)</f>
        <v>1.1578097485088566E-2</v>
      </c>
      <c r="V510">
        <f>('Exhaust Gas Math'!$E$10*((-0.000000001)*V509^3+(0.000002)*V509^2-0.0012*V509+1.3446)*$B$18+T510*'Exhaust Gas Math'!$D$14*$B$17)/('Exhaust Gas Math'!$E$10*((-0.000000001)*V509^3+(0.000002)*V509^2-0.0012*V509+1.3446)+T510*'Exhaust Gas Math'!$D$14)</f>
        <v>320.67611604693371</v>
      </c>
      <c r="W510">
        <f t="shared" si="105"/>
        <v>84234.970010561316</v>
      </c>
      <c r="X510">
        <f t="shared" si="106"/>
        <v>84063.748370016139</v>
      </c>
    </row>
    <row r="511" spans="3:24" x14ac:dyDescent="0.2">
      <c r="C511" s="1"/>
      <c r="D511" s="1"/>
      <c r="E511">
        <f t="shared" si="99"/>
        <v>6.3375000000000001E-2</v>
      </c>
      <c r="F511">
        <f t="shared" si="100"/>
        <v>85268.869496977015</v>
      </c>
      <c r="H511" s="1">
        <v>6.3375000000000001E-2</v>
      </c>
      <c r="I511" s="1">
        <f t="shared" si="107"/>
        <v>121.5</v>
      </c>
      <c r="J511" s="1">
        <f t="shared" si="108"/>
        <v>1</v>
      </c>
      <c r="K511" s="1">
        <f t="shared" si="109"/>
        <v>7.5914295503244156E-3</v>
      </c>
      <c r="L511" s="1">
        <f t="shared" si="110"/>
        <v>1</v>
      </c>
      <c r="M511" s="4">
        <f t="shared" si="101"/>
        <v>4.8263204501495571E-2</v>
      </c>
      <c r="N511" s="1">
        <f t="shared" si="102"/>
        <v>16.982628804949201</v>
      </c>
      <c r="O511">
        <f>((-0.0000000008)*V511^3+(0.000003)*V511^2-0.004*V511+2.013)*('Exhaust Gas Math'!$E$10/(T511+'Exhaust Gas Math'!$E$10))+(357.45*V511^-1.004)*(T511/(T511+'Exhaust Gas Math'!$E$10))</f>
        <v>1.0918682109440887</v>
      </c>
      <c r="P511">
        <f t="shared" si="111"/>
        <v>-157.45268127537722</v>
      </c>
      <c r="Q511">
        <f t="shared" si="103"/>
        <v>3.4210013538072949E-4</v>
      </c>
      <c r="R511" s="4">
        <f t="shared" si="104"/>
        <v>3.8186943167485066E-4</v>
      </c>
      <c r="S511">
        <f t="shared" si="112"/>
        <v>2.8963969015822968E-4</v>
      </c>
      <c r="T511">
        <f>S511*'Exhaust Gas Math'!$C$14</f>
        <v>3.4314121121768406E-4</v>
      </c>
      <c r="U511">
        <f>(T511/'Exhaust Gas Math'!$B$14)+('Exhaust Gas Math'!$D$10)</f>
        <v>1.2285301911907423E-2</v>
      </c>
      <c r="V511">
        <f>('Exhaust Gas Math'!$E$10*((-0.000000001)*V510^3+(0.000002)*V510^2-0.0012*V510+1.3446)*$B$18+T511*'Exhaust Gas Math'!$D$14*$B$17)/('Exhaust Gas Math'!$E$10*((-0.000000001)*V510^3+(0.000002)*V510^2-0.0012*V510+1.3446)+T511*'Exhaust Gas Math'!$D$14)</f>
        <v>319.36456871922633</v>
      </c>
      <c r="W511">
        <f t="shared" si="105"/>
        <v>85426.322178252391</v>
      </c>
      <c r="X511">
        <f t="shared" si="106"/>
        <v>85268.869496977015</v>
      </c>
    </row>
    <row r="512" spans="3:24" x14ac:dyDescent="0.2">
      <c r="C512" s="1"/>
      <c r="D512" s="1"/>
      <c r="E512">
        <f t="shared" si="99"/>
        <v>6.3500000000000001E-2</v>
      </c>
      <c r="F512">
        <f t="shared" si="100"/>
        <v>86333.512528640698</v>
      </c>
      <c r="H512" s="1">
        <v>6.3500000000000001E-2</v>
      </c>
      <c r="I512" s="1">
        <f t="shared" si="107"/>
        <v>126</v>
      </c>
      <c r="J512" s="1">
        <f t="shared" si="108"/>
        <v>1</v>
      </c>
      <c r="K512" s="1">
        <f t="shared" si="109"/>
        <v>7.5992999570096004E-3</v>
      </c>
      <c r="L512" s="1">
        <f t="shared" si="110"/>
        <v>1</v>
      </c>
      <c r="M512" s="4">
        <f t="shared" si="101"/>
        <v>5.0332792497671489E-2</v>
      </c>
      <c r="N512" s="1">
        <f t="shared" si="102"/>
        <v>16.113755704639331</v>
      </c>
      <c r="O512">
        <f>((-0.0000000008)*V512^3+(0.000003)*V512^2-0.004*V512+2.013)*('Exhaust Gas Math'!$E$10/(T512+'Exhaust Gas Math'!$E$10))+(357.45*V512^-1.004)*(T512/(T512+'Exhaust Gas Math'!$E$10))</f>
        <v>1.0957887421887467</v>
      </c>
      <c r="P512">
        <f t="shared" si="111"/>
        <v>-142.26248447880513</v>
      </c>
      <c r="Q512">
        <f t="shared" si="103"/>
        <v>3.5676982714668285E-4</v>
      </c>
      <c r="R512" s="4">
        <f t="shared" si="104"/>
        <v>3.9653912344080403E-4</v>
      </c>
      <c r="S512">
        <f t="shared" si="112"/>
        <v>3.0611985660316995E-4</v>
      </c>
      <c r="T512">
        <f>S512*'Exhaust Gas Math'!$C$14</f>
        <v>3.6266555289853763E-4</v>
      </c>
      <c r="U512">
        <f>(T512/'Exhaust Gas Math'!$B$14)+('Exhaust Gas Math'!$D$10)</f>
        <v>1.2959252263334884E-2</v>
      </c>
      <c r="V512">
        <f>('Exhaust Gas Math'!$E$10*((-0.000000001)*V511^3+(0.000002)*V511^2-0.0012*V511+1.3446)*$B$18+T512*'Exhaust Gas Math'!$D$14*$B$17)/('Exhaust Gas Math'!$E$10*((-0.000000001)*V511^3+(0.000002)*V511^2-0.0012*V511+1.3446)+T512*'Exhaust Gas Math'!$D$14)</f>
        <v>318.24861583112607</v>
      </c>
      <c r="W512">
        <f t="shared" si="105"/>
        <v>86475.775013119506</v>
      </c>
      <c r="X512">
        <f t="shared" si="106"/>
        <v>86333.512528640698</v>
      </c>
    </row>
    <row r="513" spans="3:24" x14ac:dyDescent="0.2">
      <c r="C513" s="1"/>
      <c r="D513" s="1"/>
      <c r="E513">
        <f t="shared" si="99"/>
        <v>6.3625000000000001E-2</v>
      </c>
      <c r="F513">
        <f t="shared" si="100"/>
        <v>87272.1444600619</v>
      </c>
      <c r="H513" s="1">
        <v>6.3625000000000001E-2</v>
      </c>
      <c r="I513" s="1">
        <f t="shared" si="107"/>
        <v>130.5</v>
      </c>
      <c r="J513" s="1">
        <f t="shared" si="108"/>
        <v>1</v>
      </c>
      <c r="K513" s="1">
        <f t="shared" si="109"/>
        <v>7.5788460316347245E-3</v>
      </c>
      <c r="L513" s="1">
        <f t="shared" si="110"/>
        <v>1</v>
      </c>
      <c r="M513" s="4">
        <f t="shared" si="101"/>
        <v>5.2287503132066843E-2</v>
      </c>
      <c r="N513" s="1">
        <f t="shared" si="102"/>
        <v>15.145535942042923</v>
      </c>
      <c r="O513">
        <f>((-0.0000000008)*V513^3+(0.000003)*V513^2-0.004*V513+2.013)*('Exhaust Gas Math'!$E$10/(T513+'Exhaust Gas Math'!$E$10))+(357.45*V513^-1.004)*(T513/(T513+'Exhaust Gas Math'!$E$10))</f>
        <v>1.0991565716177343</v>
      </c>
      <c r="P513">
        <f t="shared" si="111"/>
        <v>-126.06625657206926</v>
      </c>
      <c r="Q513">
        <f t="shared" si="103"/>
        <v>3.7062524308028672E-4</v>
      </c>
      <c r="R513" s="4">
        <f t="shared" si="104"/>
        <v>4.1039453937440789E-4</v>
      </c>
      <c r="S513">
        <f t="shared" si="112"/>
        <v>3.2168525254963544E-4</v>
      </c>
      <c r="T513">
        <f>S513*'Exhaust Gas Math'!$C$14</f>
        <v>3.8110614995633438E-4</v>
      </c>
      <c r="U513">
        <f>(T513/'Exhaust Gas Math'!$B$14)+('Exhaust Gas Math'!$D$10)</f>
        <v>1.3595793411343057E-2</v>
      </c>
      <c r="V513">
        <f>('Exhaust Gas Math'!$E$10*((-0.000000001)*V512^3+(0.000002)*V512^2-0.0012*V512+1.3446)*$B$18+T513*'Exhaust Gas Math'!$D$14*$B$17)/('Exhaust Gas Math'!$E$10*((-0.000000001)*V512^3+(0.000002)*V512^2-0.0012*V512+1.3446)+T513*'Exhaust Gas Math'!$D$14)</f>
        <v>317.29667444341334</v>
      </c>
      <c r="W513">
        <f t="shared" si="105"/>
        <v>87398.21071663397</v>
      </c>
      <c r="X513">
        <f t="shared" si="106"/>
        <v>87272.1444600619</v>
      </c>
    </row>
    <row r="514" spans="3:24" x14ac:dyDescent="0.2">
      <c r="C514" s="1"/>
      <c r="D514" s="1"/>
      <c r="E514">
        <f t="shared" si="99"/>
        <v>6.3750000000000001E-2</v>
      </c>
      <c r="F514">
        <f t="shared" si="100"/>
        <v>88062.104681624667</v>
      </c>
      <c r="H514" s="1">
        <v>6.3750000000000001E-2</v>
      </c>
      <c r="I514" s="1">
        <f t="shared" si="107"/>
        <v>135</v>
      </c>
      <c r="J514" s="1">
        <f t="shared" si="108"/>
        <v>1</v>
      </c>
      <c r="K514" s="1">
        <f t="shared" si="109"/>
        <v>7.5302202611791805E-3</v>
      </c>
      <c r="L514" s="1">
        <f t="shared" si="110"/>
        <v>0.99</v>
      </c>
      <c r="M514" s="4">
        <f t="shared" si="101"/>
        <v>5.4115284963613501E-2</v>
      </c>
      <c r="N514" s="1">
        <f t="shared" si="102"/>
        <v>14.083938913962056</v>
      </c>
      <c r="O514">
        <f>((-0.0000000008)*V514^3+(0.000003)*V514^2-0.004*V514+2.013)*('Exhaust Gas Math'!$E$10/(T514+'Exhaust Gas Math'!$E$10))+(357.45*V514^-1.004)*(T514/(T514+'Exhaust Gas Math'!$E$10))</f>
        <v>1.1020205398522842</v>
      </c>
      <c r="P514">
        <f t="shared" si="111"/>
        <v>-109.2969288832339</v>
      </c>
      <c r="Q514">
        <f t="shared" si="103"/>
        <v>3.8358095993491813E-4</v>
      </c>
      <c r="R514" s="4">
        <f t="shared" si="104"/>
        <v>4.2335025622903925E-4</v>
      </c>
      <c r="S514">
        <f t="shared" si="112"/>
        <v>3.3609436555953842E-4</v>
      </c>
      <c r="T514">
        <f>S514*'Exhaust Gas Math'!$C$14</f>
        <v>3.98176878377876E-4</v>
      </c>
      <c r="U514">
        <f>(T514/'Exhaust Gas Math'!$B$14)+('Exhaust Gas Math'!$D$10)</f>
        <v>1.4185048793515705E-2</v>
      </c>
      <c r="V514">
        <f>('Exhaust Gas Math'!$E$10*((-0.000000001)*V513^3+(0.000002)*V513^2-0.0012*V513+1.3446)*$B$18+T514*'Exhaust Gas Math'!$D$14*$B$17)/('Exhaust Gas Math'!$E$10*((-0.000000001)*V513^3+(0.000002)*V513^2-0.0012*V513+1.3446)+T514*'Exhaust Gas Math'!$D$14)</f>
        <v>316.49197294711558</v>
      </c>
      <c r="W514">
        <f t="shared" si="105"/>
        <v>88171.401610507906</v>
      </c>
      <c r="X514">
        <f t="shared" si="106"/>
        <v>88062.104681624667</v>
      </c>
    </row>
    <row r="515" spans="3:24" x14ac:dyDescent="0.2">
      <c r="C515" s="1"/>
      <c r="D515" s="1"/>
      <c r="E515">
        <f t="shared" ref="E515:E578" si="113">H515</f>
        <v>6.3875000000000001E-2</v>
      </c>
      <c r="F515">
        <f t="shared" ref="F515:F578" si="114">X515</f>
        <v>88721.555780842071</v>
      </c>
      <c r="H515" s="1">
        <v>6.3875000000000001E-2</v>
      </c>
      <c r="I515" s="1">
        <f t="shared" si="107"/>
        <v>139.5</v>
      </c>
      <c r="J515" s="1">
        <f t="shared" si="108"/>
        <v>1</v>
      </c>
      <c r="K515" s="1">
        <f t="shared" si="109"/>
        <v>7.4537851578122209E-3</v>
      </c>
      <c r="L515" s="1">
        <f t="shared" si="110"/>
        <v>0.98</v>
      </c>
      <c r="M515" s="4">
        <f t="shared" si="101"/>
        <v>5.580486910952101E-2</v>
      </c>
      <c r="N515" s="1">
        <f t="shared" si="102"/>
        <v>12.935509719091574</v>
      </c>
      <c r="O515">
        <f>((-0.0000000008)*V515^3+(0.000003)*V515^2-0.004*V515+2.013)*('Exhaust Gas Math'!$E$10/(T515+'Exhaust Gas Math'!$E$10))+(357.45*V515^-1.004)*(T515/(T515+'Exhaust Gas Math'!$E$10))</f>
        <v>1.1044517930485651</v>
      </c>
      <c r="P515">
        <f t="shared" si="111"/>
        <v>-92.402529935095913</v>
      </c>
      <c r="Q515">
        <f t="shared" si="103"/>
        <v>3.9555710140795652E-4</v>
      </c>
      <c r="R515" s="4">
        <f t="shared" si="104"/>
        <v>4.3532639770207764E-4</v>
      </c>
      <c r="S515">
        <f t="shared" si="112"/>
        <v>3.4927947072963179E-4</v>
      </c>
      <c r="T515">
        <f>S515*'Exhaust Gas Math'!$C$14</f>
        <v>4.1379750328472746E-4</v>
      </c>
      <c r="U515">
        <f>(T515/'Exhaust Gas Math'!$B$14)+('Exhaust Gas Math'!$D$10)</f>
        <v>1.4724248824818827E-2</v>
      </c>
      <c r="V515">
        <f>('Exhaust Gas Math'!$E$10*((-0.000000001)*V514^3+(0.000002)*V514^2-0.0012*V514+1.3446)*$B$18+T515*'Exhaust Gas Math'!$D$14*$B$17)/('Exhaust Gas Math'!$E$10*((-0.000000001)*V514^3+(0.000002)*V514^2-0.0012*V514+1.3446)+T515*'Exhaust Gas Math'!$D$14)</f>
        <v>315.81230223776663</v>
      </c>
      <c r="W515">
        <f t="shared" si="105"/>
        <v>88813.958310777161</v>
      </c>
      <c r="X515">
        <f t="shared" si="106"/>
        <v>88721.555780842071</v>
      </c>
    </row>
    <row r="516" spans="3:24" x14ac:dyDescent="0.2">
      <c r="C516" s="1"/>
      <c r="D516" s="1"/>
      <c r="E516">
        <f t="shared" si="113"/>
        <v>6.4000000000000001E-2</v>
      </c>
      <c r="F516">
        <f t="shared" si="114"/>
        <v>89266.288677332312</v>
      </c>
      <c r="H516" s="1">
        <v>6.4000000000000001E-2</v>
      </c>
      <c r="I516" s="1">
        <f t="shared" si="107"/>
        <v>144</v>
      </c>
      <c r="J516" s="1">
        <f t="shared" si="108"/>
        <v>1</v>
      </c>
      <c r="K516" s="1">
        <f t="shared" si="109"/>
        <v>7.3501105563121751E-3</v>
      </c>
      <c r="L516" s="1">
        <f t="shared" si="110"/>
        <v>0.97</v>
      </c>
      <c r="M516" s="4">
        <f t="shared" ref="M516:M579" si="115">-(($B$3/1000)/2)*COS($B$10*H516)+(($B$3/1000)/2)</f>
        <v>5.7345838721685805E-2</v>
      </c>
      <c r="N516" s="1">
        <f t="shared" ref="N516:N579" si="116">($B$3/1000/2)*$B$10*SIN($B$10*H516)</f>
        <v>11.707328805309521</v>
      </c>
      <c r="O516">
        <f>((-0.0000000008)*V516^3+(0.000003)*V516^2-0.004*V516+2.013)*('Exhaust Gas Math'!$E$10/(T516+'Exhaust Gas Math'!$E$10))+(357.45*V516^-1.004)*(T516/(T516+'Exhaust Gas Math'!$E$10))</f>
        <v>1.1065066830271997</v>
      </c>
      <c r="P516">
        <f t="shared" si="111"/>
        <v>-75.829759288828157</v>
      </c>
      <c r="Q516">
        <f t="shared" ref="Q516:Q579" si="117">M516*$B$4*J516</f>
        <v>4.0647983060474721E-4</v>
      </c>
      <c r="R516" s="4">
        <f t="shared" ref="R516:R579" si="118">$B$7+J516*Q516</f>
        <v>4.4624912689886838E-4</v>
      </c>
      <c r="S516">
        <f t="shared" si="112"/>
        <v>3.6118211641067335E-4</v>
      </c>
      <c r="T516">
        <f>S516*'Exhaust Gas Math'!$C$14</f>
        <v>4.2789877598480627E-4</v>
      </c>
      <c r="U516">
        <f>(T516/'Exhaust Gas Math'!$B$14)+('Exhaust Gas Math'!$D$10)</f>
        <v>1.5211003146533664E-2</v>
      </c>
      <c r="V516">
        <f>('Exhaust Gas Math'!$E$10*((-0.000000001)*V515^3+(0.000002)*V515^2-0.0012*V515+1.3446)*$B$18+T516*'Exhaust Gas Math'!$D$14*$B$17)/('Exhaust Gas Math'!$E$10*((-0.000000001)*V515^3+(0.000002)*V515^2-0.0012*V515+1.3446)+T516*'Exhaust Gas Math'!$D$14)</f>
        <v>315.24029947735897</v>
      </c>
      <c r="W516">
        <f t="shared" ref="W516:W579" si="119">(U516*$B$15*V516)/R516</f>
        <v>89342.118436621138</v>
      </c>
      <c r="X516">
        <f t="shared" ref="X516:X579" si="120">P516+W516</f>
        <v>89266.288677332312</v>
      </c>
    </row>
    <row r="517" spans="3:24" x14ac:dyDescent="0.2">
      <c r="C517" s="1"/>
      <c r="D517" s="1"/>
      <c r="E517">
        <f t="shared" si="113"/>
        <v>6.4125000000000001E-2</v>
      </c>
      <c r="F517">
        <f t="shared" si="114"/>
        <v>89685.654889382189</v>
      </c>
      <c r="H517" s="1">
        <v>6.4125000000000001E-2</v>
      </c>
      <c r="I517" s="1">
        <f t="shared" ref="I517:I580" si="121">($B$9*360*H517)-(720*FLOOR(H517/(1/($B$9/2)),1))</f>
        <v>148.5</v>
      </c>
      <c r="J517" s="1">
        <f t="shared" ref="J517:J580" si="122">IF(I517&lt;=$B$12,1,0)</f>
        <v>1</v>
      </c>
      <c r="K517" s="1">
        <f t="shared" ref="K517:K580" si="123">-0.0038*COS(0.549848656*(I517+(327.363-$B$12)/2)*2*PI()/180)+0.0038</f>
        <v>7.2199693658655563E-3</v>
      </c>
      <c r="L517" s="1">
        <f t="shared" ref="L517:L580" si="124">ROUND((-0.0038*COS(0.549848656*(I517+38.606)*2*PI()/180)+0.0038)/0.0076,2)*J517</f>
        <v>0.95</v>
      </c>
      <c r="M517" s="4">
        <f t="shared" si="115"/>
        <v>5.872869321002476E-2</v>
      </c>
      <c r="N517" s="1">
        <f t="shared" si="116"/>
        <v>10.406968316360739</v>
      </c>
      <c r="O517">
        <f>((-0.0000000008)*V517^3+(0.000003)*V517^2-0.004*V517+2.013)*('Exhaust Gas Math'!$E$10/(T517+'Exhaust Gas Math'!$E$10))+(357.45*V517^-1.004)*(T517/(T517+'Exhaust Gas Math'!$E$10))</f>
        <v>1.1082126621211612</v>
      </c>
      <c r="P517">
        <f t="shared" ref="P517:P580" si="125">J517*SIGN(N517)*-0.5*O517*N517^2</f>
        <v>-60.012480388309612</v>
      </c>
      <c r="Q517">
        <f t="shared" si="117"/>
        <v>4.1628180526761789E-4</v>
      </c>
      <c r="R517" s="4">
        <f t="shared" si="118"/>
        <v>4.5605110156173901E-4</v>
      </c>
      <c r="S517">
        <f t="shared" ref="S517:S580" si="126">J517*(1.5603*L517*(Q517-Q516)*$B$14+S516)</f>
        <v>3.7164322682014373E-4</v>
      </c>
      <c r="T517">
        <f>S517*'Exhaust Gas Math'!$C$14</f>
        <v>4.4029223661386089E-4</v>
      </c>
      <c r="U517">
        <f>(T517/'Exhaust Gas Math'!$B$14)+('Exhaust Gas Math'!$D$10)</f>
        <v>1.56388064129836E-2</v>
      </c>
      <c r="V517">
        <f>('Exhaust Gas Math'!$E$10*((-0.000000001)*V516^3+(0.000002)*V516^2-0.0012*V516+1.3446)*$B$18+T517*'Exhaust Gas Math'!$D$14*$B$17)/('Exhaust Gas Math'!$E$10*((-0.000000001)*V516^3+(0.000002)*V516^2-0.0012*V516+1.3446)+T517*'Exhaust Gas Math'!$D$14)</f>
        <v>314.76711890105213</v>
      </c>
      <c r="W517">
        <f t="shared" si="119"/>
        <v>89745.667369770497</v>
      </c>
      <c r="X517">
        <f t="shared" si="120"/>
        <v>89685.654889382189</v>
      </c>
    </row>
    <row r="518" spans="3:24" x14ac:dyDescent="0.2">
      <c r="C518" s="1"/>
      <c r="D518" s="1"/>
      <c r="E518">
        <f t="shared" si="113"/>
        <v>6.4250000000000002E-2</v>
      </c>
      <c r="F518">
        <f t="shared" si="114"/>
        <v>89998.949192837201</v>
      </c>
      <c r="H518" s="1">
        <v>6.4250000000000002E-2</v>
      </c>
      <c r="I518" s="1">
        <f t="shared" si="121"/>
        <v>153</v>
      </c>
      <c r="J518" s="1">
        <f t="shared" si="122"/>
        <v>1</v>
      </c>
      <c r="K518" s="1">
        <f t="shared" si="123"/>
        <v>7.0643318079169973E-3</v>
      </c>
      <c r="L518" s="1">
        <f t="shared" si="124"/>
        <v>0.93</v>
      </c>
      <c r="M518" s="4">
        <f t="shared" si="115"/>
        <v>5.9944906816771254E-2</v>
      </c>
      <c r="N518" s="1">
        <f t="shared" si="116"/>
        <v>9.0424454070735756</v>
      </c>
      <c r="O518">
        <f>((-0.0000000008)*V518^3+(0.000003)*V518^2-0.004*V518+2.013)*('Exhaust Gas Math'!$E$10/(T518+'Exhaust Gas Math'!$E$10))+(357.45*V518^-1.004)*(T518/(T518+'Exhaust Gas Math'!$E$10))</f>
        <v>1.1096122171752543</v>
      </c>
      <c r="P518">
        <f t="shared" si="125"/>
        <v>-45.364175821529749</v>
      </c>
      <c r="Q518">
        <f t="shared" si="117"/>
        <v>4.2490259296328297E-4</v>
      </c>
      <c r="R518" s="4">
        <f t="shared" si="118"/>
        <v>4.6467188925740409E-4</v>
      </c>
      <c r="S518">
        <f t="shared" si="126"/>
        <v>3.8065002649196309E-4</v>
      </c>
      <c r="T518">
        <f>S518*'Exhaust Gas Math'!$C$14</f>
        <v>4.5096274985358554E-4</v>
      </c>
      <c r="U518">
        <f>(T518/'Exhaust Gas Math'!$B$14)+('Exhaust Gas Math'!$D$10)</f>
        <v>1.6007136176177408E-2</v>
      </c>
      <c r="V518">
        <f>('Exhaust Gas Math'!$E$10*((-0.000000001)*V517^3+(0.000002)*V517^2-0.0012*V517+1.3446)*$B$18+T518*'Exhaust Gas Math'!$D$14*$B$17)/('Exhaust Gas Math'!$E$10*((-0.000000001)*V517^3+(0.000002)*V517^2-0.0012*V517+1.3446)+T518*'Exhaust Gas Math'!$D$14)</f>
        <v>314.38007520526196</v>
      </c>
      <c r="W518">
        <f t="shared" si="119"/>
        <v>90044.313368658724</v>
      </c>
      <c r="X518">
        <f t="shared" si="120"/>
        <v>89998.949192837201</v>
      </c>
    </row>
    <row r="519" spans="3:24" x14ac:dyDescent="0.2">
      <c r="C519" s="1"/>
      <c r="D519" s="1"/>
      <c r="E519">
        <f t="shared" si="113"/>
        <v>6.4375000000000002E-2</v>
      </c>
      <c r="F519">
        <f t="shared" si="114"/>
        <v>90223.660179918312</v>
      </c>
      <c r="H519" s="1">
        <v>6.4375000000000002E-2</v>
      </c>
      <c r="I519" s="1">
        <f t="shared" si="121"/>
        <v>157.5</v>
      </c>
      <c r="J519" s="1">
        <f t="shared" si="122"/>
        <v>1</v>
      </c>
      <c r="K519" s="1">
        <f t="shared" si="123"/>
        <v>6.8843581830277216E-3</v>
      </c>
      <c r="L519" s="1">
        <f t="shared" si="124"/>
        <v>0.91</v>
      </c>
      <c r="M519" s="4">
        <f t="shared" si="115"/>
        <v>6.098698118060783E-2</v>
      </c>
      <c r="N519" s="1">
        <f t="shared" si="116"/>
        <v>7.6221728149334504</v>
      </c>
      <c r="O519">
        <f>((-0.0000000008)*V519^3+(0.000003)*V519^2-0.004*V519+2.013)*('Exhaust Gas Math'!$E$10/(T519+'Exhaust Gas Math'!$E$10))+(357.45*V519^-1.004)*(T519/(T519+'Exhaust Gas Math'!$E$10))</f>
        <v>1.1107393455518197</v>
      </c>
      <c r="P519">
        <f t="shared" si="125"/>
        <v>-32.265599794402398</v>
      </c>
      <c r="Q519">
        <f t="shared" si="117"/>
        <v>4.3228904366889731E-4</v>
      </c>
      <c r="R519" s="4">
        <f t="shared" si="118"/>
        <v>4.7205833996301848E-4</v>
      </c>
      <c r="S519">
        <f t="shared" si="126"/>
        <v>3.8820125827633068E-4</v>
      </c>
      <c r="T519">
        <f>S519*'Exhaust Gas Math'!$C$14</f>
        <v>4.5990882633660426E-4</v>
      </c>
      <c r="U519">
        <f>(T519/'Exhaust Gas Math'!$B$14)+('Exhaust Gas Math'!$D$10)</f>
        <v>1.6315941025435907E-2</v>
      </c>
      <c r="V519">
        <f>('Exhaust Gas Math'!$E$10*((-0.000000001)*V518^3+(0.000002)*V518^2-0.0012*V518+1.3446)*$B$18+T519*'Exhaust Gas Math'!$D$14*$B$17)/('Exhaust Gas Math'!$E$10*((-0.000000001)*V518^3+(0.000002)*V518^2-0.0012*V518+1.3446)+T519*'Exhaust Gas Math'!$D$14)</f>
        <v>314.06911831209442</v>
      </c>
      <c r="W519">
        <f t="shared" si="119"/>
        <v>90255.925779712721</v>
      </c>
      <c r="X519">
        <f t="shared" si="120"/>
        <v>90223.660179918312</v>
      </c>
    </row>
    <row r="520" spans="3:24" x14ac:dyDescent="0.2">
      <c r="C520" s="1"/>
      <c r="D520" s="1"/>
      <c r="E520">
        <f t="shared" si="113"/>
        <v>6.4500000000000002E-2</v>
      </c>
      <c r="F520">
        <f t="shared" si="114"/>
        <v>90361.294652307392</v>
      </c>
      <c r="H520" s="1">
        <v>6.4500000000000002E-2</v>
      </c>
      <c r="I520" s="1">
        <f t="shared" si="121"/>
        <v>162</v>
      </c>
      <c r="J520" s="1">
        <f t="shared" si="122"/>
        <v>1</v>
      </c>
      <c r="K520" s="1">
        <f t="shared" si="123"/>
        <v>6.6813902206666002E-3</v>
      </c>
      <c r="L520" s="1">
        <f t="shared" si="124"/>
        <v>0.88</v>
      </c>
      <c r="M520" s="4">
        <f t="shared" si="115"/>
        <v>6.184849156655637E-2</v>
      </c>
      <c r="N520" s="1">
        <f t="shared" si="116"/>
        <v>6.1549069927597255</v>
      </c>
      <c r="O520">
        <f>((-0.0000000008)*V520^3+(0.000003)*V520^2-0.004*V520+2.013)*('Exhaust Gas Math'!$E$10/(T520+'Exhaust Gas Math'!$E$10))+(357.45*V520^-1.004)*(T520/(T520+'Exhaust Gas Math'!$E$10))</f>
        <v>1.1116116325213328</v>
      </c>
      <c r="P520">
        <f t="shared" si="125"/>
        <v>-21.055525090462037</v>
      </c>
      <c r="Q520">
        <f t="shared" si="117"/>
        <v>4.383956174596154E-4</v>
      </c>
      <c r="R520" s="4">
        <f t="shared" si="118"/>
        <v>4.7816491375373652E-4</v>
      </c>
      <c r="S520">
        <f t="shared" si="126"/>
        <v>3.9423825425380322E-4</v>
      </c>
      <c r="T520">
        <f>S520*'Exhaust Gas Math'!$C$14</f>
        <v>4.6706096115174141E-4</v>
      </c>
      <c r="U520">
        <f>(T520/'Exhaust Gas Math'!$B$14)+('Exhaust Gas Math'!$D$10)</f>
        <v>1.6562821757749927E-2</v>
      </c>
      <c r="V520">
        <f>('Exhaust Gas Math'!$E$10*((-0.000000001)*V519^3+(0.000002)*V519^2-0.0012*V519+1.3446)*$B$18+T520*'Exhaust Gas Math'!$D$14*$B$17)/('Exhaust Gas Math'!$E$10*((-0.000000001)*V519^3+(0.000002)*V519^2-0.0012*V519+1.3446)+T520*'Exhaust Gas Math'!$D$14)</f>
        <v>313.82892535589696</v>
      </c>
      <c r="W520">
        <f t="shared" si="119"/>
        <v>90382.35017739785</v>
      </c>
      <c r="X520">
        <f t="shared" si="120"/>
        <v>90361.294652307392</v>
      </c>
    </row>
    <row r="521" spans="3:24" x14ac:dyDescent="0.2">
      <c r="C521" s="1"/>
      <c r="D521" s="1"/>
      <c r="E521">
        <f t="shared" si="113"/>
        <v>6.4625000000000002E-2</v>
      </c>
      <c r="F521">
        <f t="shared" si="114"/>
        <v>90433.394595332793</v>
      </c>
      <c r="H521" s="1">
        <v>6.4625000000000002E-2</v>
      </c>
      <c r="I521" s="1">
        <f t="shared" si="121"/>
        <v>166.5</v>
      </c>
      <c r="J521" s="1">
        <f t="shared" si="122"/>
        <v>1</v>
      </c>
      <c r="K521" s="1">
        <f t="shared" si="123"/>
        <v>6.4569410764224325E-3</v>
      </c>
      <c r="L521" s="1">
        <f t="shared" si="124"/>
        <v>0.85</v>
      </c>
      <c r="M521" s="4">
        <f t="shared" si="115"/>
        <v>6.2524126476606379E-2</v>
      </c>
      <c r="N521" s="1">
        <f t="shared" si="116"/>
        <v>4.649694122261236</v>
      </c>
      <c r="O521">
        <f>((-0.0000000008)*V521^3+(0.000003)*V521^2-0.004*V521+2.013)*('Exhaust Gas Math'!$E$10/(T521+'Exhaust Gas Math'!$E$10))+(357.45*V521^-1.004)*(T521/(T521+'Exhaust Gas Math'!$E$10))</f>
        <v>1.1122560282131968</v>
      </c>
      <c r="P521">
        <f t="shared" si="125"/>
        <v>-12.023296040283334</v>
      </c>
      <c r="Q521">
        <f t="shared" si="117"/>
        <v>4.431846652773767E-4</v>
      </c>
      <c r="R521" s="4">
        <f t="shared" si="118"/>
        <v>4.8295396157149782E-4</v>
      </c>
      <c r="S521">
        <f t="shared" si="126"/>
        <v>3.9881133325555564E-4</v>
      </c>
      <c r="T521">
        <f>S521*'Exhaust Gas Math'!$C$14</f>
        <v>4.7247876789914615E-4</v>
      </c>
      <c r="U521">
        <f>(T521/'Exhaust Gas Math'!$B$14)+('Exhaust Gas Math'!$D$10)</f>
        <v>1.6749836143231622E-2</v>
      </c>
      <c r="V521">
        <f>('Exhaust Gas Math'!$E$10*((-0.000000001)*V520^3+(0.000002)*V520^2-0.0012*V520+1.3446)*$B$18+T521*'Exhaust Gas Math'!$D$14*$B$17)/('Exhaust Gas Math'!$E$10*((-0.000000001)*V520^3+(0.000002)*V520^2-0.0012*V520+1.3446)+T521*'Exhaust Gas Math'!$D$14)</f>
        <v>313.65174048248394</v>
      </c>
      <c r="W521">
        <f t="shared" si="119"/>
        <v>90445.417891373072</v>
      </c>
      <c r="X521">
        <f t="shared" si="120"/>
        <v>90433.394595332793</v>
      </c>
    </row>
    <row r="522" spans="3:24" x14ac:dyDescent="0.2">
      <c r="C522" s="1"/>
      <c r="D522" s="1"/>
      <c r="E522">
        <f t="shared" si="113"/>
        <v>6.4750000000000002E-2</v>
      </c>
      <c r="F522">
        <f t="shared" si="114"/>
        <v>90460.430289969416</v>
      </c>
      <c r="H522" s="1">
        <v>6.4750000000000002E-2</v>
      </c>
      <c r="I522" s="1">
        <f t="shared" si="121"/>
        <v>171</v>
      </c>
      <c r="J522" s="1">
        <f t="shared" si="122"/>
        <v>1</v>
      </c>
      <c r="K522" s="1">
        <f t="shared" si="123"/>
        <v>6.2126840512096246E-3</v>
      </c>
      <c r="L522" s="1">
        <f t="shared" si="124"/>
        <v>0.82</v>
      </c>
      <c r="M522" s="4">
        <f t="shared" si="115"/>
        <v>6.3009720396865865E-2</v>
      </c>
      <c r="N522" s="1">
        <f t="shared" si="116"/>
        <v>3.1158143413189481</v>
      </c>
      <c r="O522">
        <f>((-0.0000000008)*V522^3+(0.000003)*V522^2-0.004*V522+2.013)*('Exhaust Gas Math'!$E$10/(T522+'Exhaust Gas Math'!$E$10))+(357.45*V522^-1.004)*(T522/(T522+'Exhaust Gas Math'!$E$10))</f>
        <v>1.1126947081650453</v>
      </c>
      <c r="P522">
        <f t="shared" si="125"/>
        <v>-5.4011864666155933</v>
      </c>
      <c r="Q522">
        <f t="shared" si="117"/>
        <v>4.4662666104986382E-4</v>
      </c>
      <c r="R522" s="4">
        <f t="shared" si="118"/>
        <v>4.8639595734398494E-4</v>
      </c>
      <c r="S522">
        <f t="shared" si="126"/>
        <v>4.0198210361620606E-4</v>
      </c>
      <c r="T522">
        <f>S522*'Exhaust Gas Math'!$C$14</f>
        <v>4.7623523505132528E-4</v>
      </c>
      <c r="U522">
        <f>(T522/'Exhaust Gas Math'!$B$14)+('Exhaust Gas Math'!$D$10)</f>
        <v>1.6879503632088341E-2</v>
      </c>
      <c r="V522">
        <f>('Exhaust Gas Math'!$E$10*((-0.000000001)*V521^3+(0.000002)*V521^2-0.0012*V521+1.3446)*$B$18+T522*'Exhaust Gas Math'!$D$14*$B$17)/('Exhaust Gas Math'!$E$10*((-0.000000001)*V521^3+(0.000002)*V521^2-0.0012*V521+1.3446)+T522*'Exhaust Gas Math'!$D$14)</f>
        <v>313.53124470682803</v>
      </c>
      <c r="W522">
        <f t="shared" si="119"/>
        <v>90465.831476436026</v>
      </c>
      <c r="X522">
        <f t="shared" si="120"/>
        <v>90460.430289969416</v>
      </c>
    </row>
    <row r="523" spans="3:24" x14ac:dyDescent="0.2">
      <c r="C523" s="1"/>
      <c r="D523" s="1"/>
      <c r="E523">
        <f t="shared" si="113"/>
        <v>6.4875000000000002E-2</v>
      </c>
      <c r="F523">
        <f t="shared" si="114"/>
        <v>90457.32401192376</v>
      </c>
      <c r="H523" s="1">
        <v>6.4875000000000002E-2</v>
      </c>
      <c r="I523" s="1">
        <f t="shared" si="121"/>
        <v>175.5</v>
      </c>
      <c r="J523" s="1">
        <f t="shared" si="122"/>
        <v>1</v>
      </c>
      <c r="K523" s="1">
        <f t="shared" si="123"/>
        <v>5.9504401165672563E-3</v>
      </c>
      <c r="L523" s="1">
        <f t="shared" si="124"/>
        <v>0.78</v>
      </c>
      <c r="M523" s="4">
        <f t="shared" si="115"/>
        <v>6.3302279479340168E-2</v>
      </c>
      <c r="N523" s="1">
        <f t="shared" si="116"/>
        <v>1.56272452884888</v>
      </c>
      <c r="O523">
        <f>((-0.0000000008)*V523^3+(0.000003)*V523^2-0.004*V523+2.013)*('Exhaust Gas Math'!$E$10/(T523+'Exhaust Gas Math'!$E$10))+(357.45*V523^-1.004)*(T523/(T523+'Exhaust Gas Math'!$E$10))</f>
        <v>1.1129430085409939</v>
      </c>
      <c r="P523">
        <f t="shared" si="125"/>
        <v>-1.3589634862335558</v>
      </c>
      <c r="Q523">
        <f t="shared" si="117"/>
        <v>4.4870038372856038E-4</v>
      </c>
      <c r="R523" s="4">
        <f t="shared" si="118"/>
        <v>4.8846968002268156E-4</v>
      </c>
      <c r="S523">
        <f t="shared" si="126"/>
        <v>4.0379923314091829E-4</v>
      </c>
      <c r="T523">
        <f>S523*'Exhaust Gas Math'!$C$14</f>
        <v>4.7838802020901041E-4</v>
      </c>
      <c r="U523">
        <f>(T523/'Exhaust Gas Math'!$B$14)+('Exhaust Gas Math'!$D$10)</f>
        <v>1.6953814476330147E-2</v>
      </c>
      <c r="V523">
        <f>('Exhaust Gas Math'!$E$10*((-0.000000001)*V522^3+(0.000002)*V522^2-0.0012*V522+1.3446)*$B$18+T523*'Exhaust Gas Math'!$D$14*$B$17)/('Exhaust Gas Math'!$E$10*((-0.000000001)*V522^3+(0.000002)*V522^2-0.0012*V522+1.3446)+T523*'Exhaust Gas Math'!$D$14)</f>
        <v>313.46308810009549</v>
      </c>
      <c r="W523">
        <f t="shared" si="119"/>
        <v>90458.682975409989</v>
      </c>
      <c r="X523">
        <f t="shared" si="120"/>
        <v>90457.32401192376</v>
      </c>
    </row>
    <row r="524" spans="3:24" x14ac:dyDescent="0.2">
      <c r="C524" s="1"/>
      <c r="D524" s="1"/>
      <c r="E524">
        <f t="shared" si="113"/>
        <v>6.5000000000000002E-2</v>
      </c>
      <c r="F524">
        <f t="shared" si="114"/>
        <v>90451.501084032003</v>
      </c>
      <c r="H524" s="1">
        <v>6.5000000000000002E-2</v>
      </c>
      <c r="I524" s="1">
        <f t="shared" si="121"/>
        <v>180</v>
      </c>
      <c r="J524" s="1">
        <f t="shared" si="122"/>
        <v>1</v>
      </c>
      <c r="K524" s="1">
        <f t="shared" si="123"/>
        <v>5.6721643390522155E-3</v>
      </c>
      <c r="L524" s="1">
        <f t="shared" si="124"/>
        <v>0.75</v>
      </c>
      <c r="M524" s="4">
        <f t="shared" si="115"/>
        <v>6.3399999999999998E-2</v>
      </c>
      <c r="N524" s="1">
        <f t="shared" si="116"/>
        <v>-3.90390989963262E-14</v>
      </c>
      <c r="O524">
        <f>((-0.0000000008)*V524^3+(0.000003)*V524^2-0.004*V524+2.013)*('Exhaust Gas Math'!$E$10/(T524+'Exhaust Gas Math'!$E$10))+(357.45*V524^-1.004)*(T524/(T524+'Exhaust Gas Math'!$E$10))</f>
        <v>1.113021979584089</v>
      </c>
      <c r="P524">
        <f t="shared" si="125"/>
        <v>8.4815126987892628E-28</v>
      </c>
      <c r="Q524">
        <f t="shared" si="117"/>
        <v>4.4939304812356896E-4</v>
      </c>
      <c r="R524" s="4">
        <f t="shared" si="118"/>
        <v>4.8916234441769013E-4</v>
      </c>
      <c r="S524">
        <f t="shared" si="126"/>
        <v>4.0438284583890549E-4</v>
      </c>
      <c r="T524">
        <f>S524*'Exhaust Gas Math'!$C$14</f>
        <v>4.7907943638874723E-4</v>
      </c>
      <c r="U524">
        <f>(T524/'Exhaust Gas Math'!$B$14)+('Exhaust Gas Math'!$D$10)</f>
        <v>1.6977681103176431E-2</v>
      </c>
      <c r="V524">
        <f>('Exhaust Gas Math'!$E$10*((-0.000000001)*V523^3+(0.000002)*V523^2-0.0012*V523+1.3446)*$B$18+T524*'Exhaust Gas Math'!$D$14*$B$17)/('Exhaust Gas Math'!$E$10*((-0.000000001)*V523^3+(0.000002)*V523^2-0.0012*V523+1.3446)+T524*'Exhaust Gas Math'!$D$14)</f>
        <v>313.44142035322955</v>
      </c>
      <c r="W524">
        <f t="shared" si="119"/>
        <v>90451.501084032003</v>
      </c>
      <c r="X524">
        <f t="shared" si="120"/>
        <v>90451.501084032003</v>
      </c>
    </row>
    <row r="525" spans="3:24" x14ac:dyDescent="0.2">
      <c r="C525" s="1"/>
      <c r="D525" s="1"/>
      <c r="E525">
        <f t="shared" si="113"/>
        <v>6.5125000000000002E-2</v>
      </c>
      <c r="F525">
        <f t="shared" si="114"/>
        <v>90466.579702717645</v>
      </c>
      <c r="H525" s="1">
        <v>6.5125000000000002E-2</v>
      </c>
      <c r="I525" s="1">
        <f t="shared" si="121"/>
        <v>184.5</v>
      </c>
      <c r="J525" s="1">
        <f t="shared" si="122"/>
        <v>1</v>
      </c>
      <c r="K525" s="1">
        <f t="shared" si="123"/>
        <v>5.3799313049345491E-3</v>
      </c>
      <c r="L525" s="1">
        <f t="shared" si="124"/>
        <v>0.71</v>
      </c>
      <c r="M525" s="4">
        <f t="shared" si="115"/>
        <v>6.3302279479340168E-2</v>
      </c>
      <c r="N525" s="1">
        <f t="shared" si="116"/>
        <v>-1.5627245288489577</v>
      </c>
      <c r="O525">
        <f>((-0.0000000008)*V525^3+(0.000003)*V525^2-0.004*V525+2.013)*('Exhaust Gas Math'!$E$10/(T525+'Exhaust Gas Math'!$E$10))+(357.45*V525^-1.004)*(T525/(T525+'Exhaust Gas Math'!$E$10))</f>
        <v>1.1129462406910999</v>
      </c>
      <c r="P525">
        <f t="shared" si="125"/>
        <v>1.3589674328634307</v>
      </c>
      <c r="Q525">
        <f t="shared" si="117"/>
        <v>4.4870038372856038E-4</v>
      </c>
      <c r="R525" s="4">
        <f t="shared" si="118"/>
        <v>4.8846968002268156E-4</v>
      </c>
      <c r="S525">
        <f t="shared" si="126"/>
        <v>4.0383035915147759E-4</v>
      </c>
      <c r="T525">
        <f>S525*'Exhaust Gas Math'!$C$14</f>
        <v>4.7842489573859639E-4</v>
      </c>
      <c r="U525">
        <f>(T525/'Exhaust Gas Math'!$B$14)+('Exhaust Gas Math'!$D$10)</f>
        <v>1.6955087363095284E-2</v>
      </c>
      <c r="V525">
        <f>('Exhaust Gas Math'!$E$10*((-0.000000001)*V524^3+(0.000002)*V524^2-0.0012*V524+1.3446)*$B$18+T525*'Exhaust Gas Math'!$D$14*$B$17)/('Exhaust Gas Math'!$E$10*((-0.000000001)*V524^3+(0.000002)*V524^2-0.0012*V524+1.3446)+T525*'Exhaust Gas Math'!$D$14)</f>
        <v>313.46220851607069</v>
      </c>
      <c r="W525">
        <f t="shared" si="119"/>
        <v>90465.220735284776</v>
      </c>
      <c r="X525">
        <f t="shared" si="120"/>
        <v>90466.579702717645</v>
      </c>
    </row>
    <row r="526" spans="3:24" x14ac:dyDescent="0.2">
      <c r="C526" s="1"/>
      <c r="D526" s="1"/>
      <c r="E526">
        <f t="shared" si="113"/>
        <v>6.5250000000000002E-2</v>
      </c>
      <c r="F526">
        <f t="shared" si="114"/>
        <v>90531.25611724281</v>
      </c>
      <c r="H526" s="1">
        <v>6.5250000000000002E-2</v>
      </c>
      <c r="I526" s="1">
        <f t="shared" si="121"/>
        <v>189</v>
      </c>
      <c r="J526" s="1">
        <f t="shared" si="122"/>
        <v>1</v>
      </c>
      <c r="K526" s="1">
        <f t="shared" si="123"/>
        <v>5.0759196538560161E-3</v>
      </c>
      <c r="L526" s="1">
        <f t="shared" si="124"/>
        <v>0.67</v>
      </c>
      <c r="M526" s="4">
        <f t="shared" si="115"/>
        <v>6.3009720396865851E-2</v>
      </c>
      <c r="N526" s="1">
        <f t="shared" si="116"/>
        <v>-3.1158143413190249</v>
      </c>
      <c r="O526">
        <f>((-0.0000000008)*V526^3+(0.000003)*V526^2-0.004*V526+2.013)*('Exhaust Gas Math'!$E$10/(T526+'Exhaust Gas Math'!$E$10))+(357.45*V526^-1.004)*(T526/(T526+'Exhaust Gas Math'!$E$10))</f>
        <v>1.1127321631549192</v>
      </c>
      <c r="P526">
        <f t="shared" si="125"/>
        <v>5.4013682787364088</v>
      </c>
      <c r="Q526">
        <f t="shared" si="117"/>
        <v>4.4662666104986371E-4</v>
      </c>
      <c r="R526" s="4">
        <f t="shared" si="118"/>
        <v>4.8639595734398483E-4</v>
      </c>
      <c r="S526">
        <f t="shared" si="126"/>
        <v>4.0226949148281443E-4</v>
      </c>
      <c r="T526">
        <f>S526*'Exhaust Gas Math'!$C$14</f>
        <v>4.7657570848776414E-4</v>
      </c>
      <c r="U526">
        <f>(T526/'Exhaust Gas Math'!$B$14)+('Exhaust Gas Math'!$D$10)</f>
        <v>1.6891256253297827E-2</v>
      </c>
      <c r="V526">
        <f>('Exhaust Gas Math'!$E$10*((-0.000000001)*V525^3+(0.000002)*V525^2-0.0012*V525+1.3446)*$B$18+T526*'Exhaust Gas Math'!$D$14*$B$17)/('Exhaust Gas Math'!$E$10*((-0.000000001)*V525^3+(0.000002)*V525^2-0.0012*V525+1.3446)+T526*'Exhaust Gas Math'!$D$14)</f>
        <v>313.52097595685234</v>
      </c>
      <c r="W526">
        <f t="shared" si="119"/>
        <v>90525.854748964077</v>
      </c>
      <c r="X526">
        <f t="shared" si="120"/>
        <v>90531.25611724281</v>
      </c>
    </row>
    <row r="527" spans="3:24" x14ac:dyDescent="0.2">
      <c r="C527" s="1"/>
      <c r="D527" s="1"/>
      <c r="E527">
        <f t="shared" si="113"/>
        <v>6.5375000000000003E-2</v>
      </c>
      <c r="F527">
        <f t="shared" si="114"/>
        <v>90672.088092322883</v>
      </c>
      <c r="H527" s="1">
        <v>6.5375000000000003E-2</v>
      </c>
      <c r="I527" s="1">
        <f t="shared" si="121"/>
        <v>193.5</v>
      </c>
      <c r="J527" s="1">
        <f t="shared" si="122"/>
        <v>1</v>
      </c>
      <c r="K527" s="1">
        <f t="shared" si="123"/>
        <v>4.7623958367556648E-3</v>
      </c>
      <c r="L527" s="1">
        <f t="shared" si="124"/>
        <v>0.63</v>
      </c>
      <c r="M527" s="4">
        <f t="shared" si="115"/>
        <v>6.2524126476606351E-2</v>
      </c>
      <c r="N527" s="1">
        <f t="shared" si="116"/>
        <v>-4.6496941222613115</v>
      </c>
      <c r="O527">
        <f>((-0.0000000008)*V527^3+(0.000003)*V527^2-0.004*V527+2.013)*('Exhaust Gas Math'!$E$10/(T527+'Exhaust Gas Math'!$E$10))+(357.45*V527^-1.004)*(T527/(T527+'Exhaust Gas Math'!$E$10))</f>
        <v>1.1123952524261873</v>
      </c>
      <c r="P527">
        <f t="shared" si="125"/>
        <v>12.024801030039947</v>
      </c>
      <c r="Q527">
        <f t="shared" si="117"/>
        <v>4.4318466527737649E-4</v>
      </c>
      <c r="R527" s="4">
        <f t="shared" si="118"/>
        <v>4.8295396157149761E-4</v>
      </c>
      <c r="S527">
        <f t="shared" si="126"/>
        <v>3.998334118154854E-4</v>
      </c>
      <c r="T527">
        <f>S527*'Exhaust Gas Math'!$C$14</f>
        <v>4.7368964226108992E-4</v>
      </c>
      <c r="U527">
        <f>(T527/'Exhaust Gas Math'!$B$14)+('Exhaust Gas Math'!$D$10)</f>
        <v>1.6791633670395715E-2</v>
      </c>
      <c r="V527">
        <f>('Exhaust Gas Math'!$E$10*((-0.000000001)*V526^3+(0.000002)*V526^2-0.0012*V526+1.3446)*$B$18+T527*'Exhaust Gas Math'!$D$14*$B$17)/('Exhaust Gas Math'!$E$10*((-0.000000001)*V526^3+(0.000002)*V526^2-0.0012*V526+1.3446)+T527*'Exhaust Gas Math'!$D$14)</f>
        <v>313.61350906251892</v>
      </c>
      <c r="W527">
        <f t="shared" si="119"/>
        <v>90660.063291292841</v>
      </c>
      <c r="X527">
        <f t="shared" si="120"/>
        <v>90672.088092322883</v>
      </c>
    </row>
    <row r="528" spans="3:24" x14ac:dyDescent="0.2">
      <c r="C528" s="1"/>
      <c r="D528" s="1"/>
      <c r="E528">
        <f t="shared" si="113"/>
        <v>6.5500000000000003E-2</v>
      </c>
      <c r="F528">
        <f t="shared" si="114"/>
        <v>90916.650937137339</v>
      </c>
      <c r="H528" s="1">
        <v>6.5500000000000003E-2</v>
      </c>
      <c r="I528" s="1">
        <f t="shared" si="121"/>
        <v>198</v>
      </c>
      <c r="J528" s="1">
        <f t="shared" si="122"/>
        <v>1</v>
      </c>
      <c r="K528" s="1">
        <f t="shared" si="123"/>
        <v>4.4416972191494448E-3</v>
      </c>
      <c r="L528" s="1">
        <f t="shared" si="124"/>
        <v>0.59</v>
      </c>
      <c r="M528" s="4">
        <f t="shared" si="115"/>
        <v>6.1848491566556328E-2</v>
      </c>
      <c r="N528" s="1">
        <f t="shared" si="116"/>
        <v>-6.1549069927597992</v>
      </c>
      <c r="O528">
        <f>((-0.0000000008)*V528^3+(0.000003)*V528^2-0.004*V528+2.013)*('Exhaust Gas Math'!$E$10/(T528+'Exhaust Gas Math'!$E$10))+(357.45*V528^-1.004)*(T528/(T528+'Exhaust Gas Math'!$E$10))</f>
        <v>1.1119506787801878</v>
      </c>
      <c r="P528">
        <f t="shared" si="125"/>
        <v>21.061947114847044</v>
      </c>
      <c r="Q528">
        <f t="shared" si="117"/>
        <v>4.3839561745961507E-4</v>
      </c>
      <c r="R528" s="4">
        <f t="shared" si="118"/>
        <v>4.7816491375373619E-4</v>
      </c>
      <c r="S528">
        <f t="shared" si="126"/>
        <v>3.9665915697897485E-4</v>
      </c>
      <c r="T528">
        <f>S528*'Exhaust Gas Math'!$C$14</f>
        <v>4.6992904698936184E-4</v>
      </c>
      <c r="U528">
        <f>(T528/'Exhaust Gas Math'!$B$14)+('Exhaust Gas Math'!$D$10)</f>
        <v>1.6661823685179006E-2</v>
      </c>
      <c r="V528">
        <f>('Exhaust Gas Math'!$E$10*((-0.000000001)*V527^3+(0.000002)*V527^2-0.0012*V527+1.3446)*$B$18+T528*'Exhaust Gas Math'!$D$14*$B$17)/('Exhaust Gas Math'!$E$10*((-0.000000001)*V527^3+(0.000002)*V527^2-0.0012*V527+1.3446)+T528*'Exhaust Gas Math'!$D$14)</f>
        <v>313.73570122883439</v>
      </c>
      <c r="W528">
        <f t="shared" si="119"/>
        <v>90895.588990022487</v>
      </c>
      <c r="X528">
        <f t="shared" si="120"/>
        <v>90916.650937137339</v>
      </c>
    </row>
    <row r="529" spans="3:24" x14ac:dyDescent="0.2">
      <c r="C529" s="1"/>
      <c r="D529" s="1"/>
      <c r="E529">
        <f t="shared" si="113"/>
        <v>6.5625000000000003E-2</v>
      </c>
      <c r="F529">
        <f t="shared" si="114"/>
        <v>91308.727662720048</v>
      </c>
      <c r="H529" s="1">
        <v>6.5625000000000003E-2</v>
      </c>
      <c r="I529" s="1">
        <f t="shared" si="121"/>
        <v>202.5</v>
      </c>
      <c r="J529" s="1">
        <f t="shared" si="122"/>
        <v>1</v>
      </c>
      <c r="K529" s="1">
        <f t="shared" si="123"/>
        <v>4.116214655731398E-3</v>
      </c>
      <c r="L529" s="1">
        <f t="shared" si="124"/>
        <v>0.54</v>
      </c>
      <c r="M529" s="4">
        <f t="shared" si="115"/>
        <v>6.0986981180607781E-2</v>
      </c>
      <c r="N529" s="1">
        <f t="shared" si="116"/>
        <v>-7.6221728149335224</v>
      </c>
      <c r="O529">
        <f>((-0.0000000008)*V529^3+(0.000003)*V529^2-0.004*V529+2.013)*('Exhaust Gas Math'!$E$10/(T529+'Exhaust Gas Math'!$E$10))+(357.45*V529^-1.004)*(T529/(T529+'Exhaust Gas Math'!$E$10))</f>
        <v>1.1114235866974371</v>
      </c>
      <c r="P529">
        <f t="shared" si="125"/>
        <v>32.285476150683863</v>
      </c>
      <c r="Q529">
        <f t="shared" si="117"/>
        <v>4.3228904366889693E-4</v>
      </c>
      <c r="R529" s="4">
        <f t="shared" si="118"/>
        <v>4.7205833996301805E-4</v>
      </c>
      <c r="S529">
        <f t="shared" si="126"/>
        <v>3.9295463672007119E-4</v>
      </c>
      <c r="T529">
        <f>S529*'Exhaust Gas Math'!$C$14</f>
        <v>4.6554023698916399E-4</v>
      </c>
      <c r="U529">
        <f>(T529/'Exhaust Gas Math'!$B$14)+('Exhaust Gas Math'!$D$10)</f>
        <v>1.6510328690349945E-2</v>
      </c>
      <c r="V529">
        <f>('Exhaust Gas Math'!$E$10*((-0.000000001)*V528^3+(0.000002)*V528^2-0.0012*V528+1.3446)*$B$18+T529*'Exhaust Gas Math'!$D$14*$B$17)/('Exhaust Gas Math'!$E$10*((-0.000000001)*V528^3+(0.000002)*V528^2-0.0012*V528+1.3446)+T529*'Exhaust Gas Math'!$D$14)</f>
        <v>313.8807063169715</v>
      </c>
      <c r="W529">
        <f t="shared" si="119"/>
        <v>91276.442186569358</v>
      </c>
      <c r="X529">
        <f t="shared" si="120"/>
        <v>91308.727662720048</v>
      </c>
    </row>
    <row r="530" spans="3:24" x14ac:dyDescent="0.2">
      <c r="C530" s="1"/>
      <c r="D530" s="1"/>
      <c r="E530">
        <f t="shared" si="113"/>
        <v>6.5750000000000003E-2</v>
      </c>
      <c r="F530">
        <f t="shared" si="114"/>
        <v>91868.269651411771</v>
      </c>
      <c r="H530" s="1">
        <v>6.5750000000000003E-2</v>
      </c>
      <c r="I530" s="1">
        <f t="shared" si="121"/>
        <v>207</v>
      </c>
      <c r="J530" s="1">
        <f t="shared" si="122"/>
        <v>1</v>
      </c>
      <c r="K530" s="1">
        <f t="shared" si="123"/>
        <v>3.7883746662052457E-3</v>
      </c>
      <c r="L530" s="1">
        <f t="shared" si="124"/>
        <v>0.5</v>
      </c>
      <c r="M530" s="4">
        <f t="shared" si="115"/>
        <v>5.9944906816771198E-2</v>
      </c>
      <c r="N530" s="1">
        <f t="shared" si="116"/>
        <v>-9.0424454070736449</v>
      </c>
      <c r="O530">
        <f>((-0.0000000008)*V530^3+(0.000003)*V530^2-0.004*V530+2.013)*('Exhaust Gas Math'!$E$10/(T530+'Exhaust Gas Math'!$E$10))+(357.45*V530^-1.004)*(T530/(T530+'Exhaust Gas Math'!$E$10))</f>
        <v>1.1108223011619156</v>
      </c>
      <c r="P530">
        <f t="shared" si="125"/>
        <v>45.413647575608159</v>
      </c>
      <c r="Q530">
        <f t="shared" si="117"/>
        <v>4.2490259296328259E-4</v>
      </c>
      <c r="R530" s="4">
        <f t="shared" si="118"/>
        <v>4.6467188925740377E-4</v>
      </c>
      <c r="S530">
        <f t="shared" si="126"/>
        <v>3.8880560826712199E-4</v>
      </c>
      <c r="T530">
        <f>S530*'Exhaust Gas Math'!$C$14</f>
        <v>4.606248103501427E-4</v>
      </c>
      <c r="U530">
        <f>(T530/'Exhaust Gas Math'!$B$14)+('Exhaust Gas Math'!$D$10)</f>
        <v>1.6340655696251871E-2</v>
      </c>
      <c r="V530">
        <f>('Exhaust Gas Math'!$E$10*((-0.000000001)*V529^3+(0.000002)*V529^2-0.0012*V529+1.3446)*$B$18+T530*'Exhaust Gas Math'!$D$14*$B$17)/('Exhaust Gas Math'!$E$10*((-0.000000001)*V529^3+(0.000002)*V529^2-0.0012*V529+1.3446)+T530*'Exhaust Gas Math'!$D$14)</f>
        <v>314.04629904111744</v>
      </c>
      <c r="W530">
        <f t="shared" si="119"/>
        <v>91822.856003836161</v>
      </c>
      <c r="X530">
        <f t="shared" si="120"/>
        <v>91868.269651411771</v>
      </c>
    </row>
    <row r="531" spans="3:24" x14ac:dyDescent="0.2">
      <c r="C531" s="1"/>
      <c r="D531" s="1"/>
      <c r="E531">
        <f t="shared" si="113"/>
        <v>6.5875000000000003E-2</v>
      </c>
      <c r="F531">
        <f t="shared" si="114"/>
        <v>92629.131249506405</v>
      </c>
      <c r="H531" s="1">
        <v>6.5875000000000003E-2</v>
      </c>
      <c r="I531" s="1">
        <f t="shared" si="121"/>
        <v>211.5</v>
      </c>
      <c r="J531" s="1">
        <f t="shared" si="122"/>
        <v>1</v>
      </c>
      <c r="K531" s="1">
        <f t="shared" si="123"/>
        <v>3.4606213452281513E-3</v>
      </c>
      <c r="L531" s="1">
        <f t="shared" si="124"/>
        <v>0.46</v>
      </c>
      <c r="M531" s="4">
        <f t="shared" si="115"/>
        <v>5.8728693210024691E-2</v>
      </c>
      <c r="N531" s="1">
        <f t="shared" si="116"/>
        <v>-10.406968316360807</v>
      </c>
      <c r="O531">
        <f>((-0.0000000008)*V531^3+(0.000003)*V531^2-0.004*V531+2.013)*('Exhaust Gas Math'!$E$10/(T531+'Exhaust Gas Math'!$E$10))+(357.45*V531^-1.004)*(T531/(T531+'Exhaust Gas Math'!$E$10))</f>
        <v>1.1101634206715312</v>
      </c>
      <c r="P531">
        <f t="shared" si="125"/>
        <v>60.118118830504628</v>
      </c>
      <c r="Q531">
        <f t="shared" si="117"/>
        <v>4.1628180526761741E-4</v>
      </c>
      <c r="R531" s="4">
        <f t="shared" si="118"/>
        <v>4.5605110156173858E-4</v>
      </c>
      <c r="S531">
        <f t="shared" si="126"/>
        <v>3.843506320853618E-4</v>
      </c>
      <c r="T531">
        <f>S531*'Exhaust Gas Math'!$C$14</f>
        <v>4.5534692208103151E-4</v>
      </c>
      <c r="U531">
        <f>(T531/'Exhaust Gas Math'!$B$14)+('Exhaust Gas Math'!$D$10)</f>
        <v>1.6158471082199016E-2</v>
      </c>
      <c r="V531">
        <f>('Exhaust Gas Math'!$E$10*((-0.000000001)*V530^3+(0.000002)*V530^2-0.0012*V530+1.3446)*$B$18+T531*'Exhaust Gas Math'!$D$14*$B$17)/('Exhaust Gas Math'!$E$10*((-0.000000001)*V530^3+(0.000002)*V530^2-0.0012*V530+1.3446)+T531*'Exhaust Gas Math'!$D$14)</f>
        <v>314.22796991515912</v>
      </c>
      <c r="W531">
        <f t="shared" si="119"/>
        <v>92569.013130675899</v>
      </c>
      <c r="X531">
        <f t="shared" si="120"/>
        <v>92629.131249506405</v>
      </c>
    </row>
    <row r="532" spans="3:24" x14ac:dyDescent="0.2">
      <c r="C532" s="1"/>
      <c r="D532" s="1"/>
      <c r="E532">
        <f t="shared" si="113"/>
        <v>6.6000000000000003E-2</v>
      </c>
      <c r="F532">
        <f t="shared" si="114"/>
        <v>93653.447087895722</v>
      </c>
      <c r="H532" s="1">
        <v>6.6000000000000003E-2</v>
      </c>
      <c r="I532" s="1">
        <f t="shared" si="121"/>
        <v>216</v>
      </c>
      <c r="J532" s="1">
        <f t="shared" si="122"/>
        <v>1</v>
      </c>
      <c r="K532" s="1">
        <f t="shared" si="123"/>
        <v>3.1353981413306839E-3</v>
      </c>
      <c r="L532" s="1">
        <f t="shared" si="124"/>
        <v>0.41</v>
      </c>
      <c r="M532" s="4">
        <f t="shared" si="115"/>
        <v>5.7345838721685735E-2</v>
      </c>
      <c r="N532" s="1">
        <f t="shared" si="116"/>
        <v>-11.707328805309585</v>
      </c>
      <c r="O532">
        <f>((-0.0000000008)*V532^3+(0.000003)*V532^2-0.004*V532+2.013)*('Exhaust Gas Math'!$E$10/(T532+'Exhaust Gas Math'!$E$10))+(357.45*V532^-1.004)*(T532/(T532+'Exhaust Gas Math'!$E$10))</f>
        <v>1.1094812802349874</v>
      </c>
      <c r="P532">
        <f t="shared" si="125"/>
        <v>76.033610737453472</v>
      </c>
      <c r="Q532">
        <f t="shared" si="117"/>
        <v>4.0647983060474672E-4</v>
      </c>
      <c r="R532" s="4">
        <f t="shared" si="118"/>
        <v>4.4624912689886784E-4</v>
      </c>
      <c r="S532">
        <f t="shared" si="126"/>
        <v>3.7983583706653775E-4</v>
      </c>
      <c r="T532">
        <f>S532*'Exhaust Gas Math'!$C$14</f>
        <v>4.4999816538849219E-4</v>
      </c>
      <c r="U532">
        <f>(T532/'Exhaust Gas Math'!$B$14)+('Exhaust Gas Math'!$D$10)</f>
        <v>1.5973840198783784E-2</v>
      </c>
      <c r="V532">
        <f>('Exhaust Gas Math'!$E$10*((-0.000000001)*V531^3+(0.000002)*V531^2-0.0012*V531+1.3446)*$B$18+T532*'Exhaust Gas Math'!$D$14*$B$17)/('Exhaust Gas Math'!$E$10*((-0.000000001)*V531^3+(0.000002)*V531^2-0.0012*V531+1.3446)+T532*'Exhaust Gas Math'!$D$14)</f>
        <v>314.41629299069012</v>
      </c>
      <c r="W532">
        <f t="shared" si="119"/>
        <v>93577.413477158261</v>
      </c>
      <c r="X532">
        <f t="shared" si="120"/>
        <v>93653.447087895722</v>
      </c>
    </row>
    <row r="533" spans="3:24" x14ac:dyDescent="0.2">
      <c r="C533" s="1"/>
      <c r="D533" s="1"/>
      <c r="E533">
        <f t="shared" si="113"/>
        <v>6.6125000000000003E-2</v>
      </c>
      <c r="F533">
        <f t="shared" si="114"/>
        <v>94961.59840131145</v>
      </c>
      <c r="H533" s="1">
        <v>6.6125000000000003E-2</v>
      </c>
      <c r="I533" s="1">
        <f t="shared" si="121"/>
        <v>220.5</v>
      </c>
      <c r="J533" s="1">
        <f t="shared" si="122"/>
        <v>1</v>
      </c>
      <c r="K533" s="1">
        <f t="shared" si="123"/>
        <v>2.815129640653721E-3</v>
      </c>
      <c r="L533" s="1">
        <f t="shared" si="124"/>
        <v>0.37</v>
      </c>
      <c r="M533" s="4">
        <f t="shared" si="115"/>
        <v>5.5804869109520927E-2</v>
      </c>
      <c r="N533" s="1">
        <f t="shared" si="116"/>
        <v>-12.935509719091632</v>
      </c>
      <c r="O533">
        <f>((-0.0000000008)*V533^3+(0.000003)*V533^2-0.004*V533+2.013)*('Exhaust Gas Math'!$E$10/(T533+'Exhaust Gas Math'!$E$10))+(357.45*V533^-1.004)*(T533/(T533+'Exhaust Gas Math'!$E$10))</f>
        <v>1.1087800825321703</v>
      </c>
      <c r="P533">
        <f t="shared" si="125"/>
        <v>92.764650673270964</v>
      </c>
      <c r="Q533">
        <f t="shared" si="117"/>
        <v>3.9555710140795592E-4</v>
      </c>
      <c r="R533" s="4">
        <f t="shared" si="118"/>
        <v>4.3532639770207709E-4</v>
      </c>
      <c r="S533">
        <f t="shared" si="126"/>
        <v>3.7529565263150124E-4</v>
      </c>
      <c r="T533">
        <f>S533*'Exhaust Gas Math'!$C$14</f>
        <v>4.4461932941011154E-4</v>
      </c>
      <c r="U533">
        <f>(T533/'Exhaust Gas Math'!$B$14)+('Exhaust Gas Math'!$D$10)</f>
        <v>1.578817102452142E-2</v>
      </c>
      <c r="V533">
        <f>('Exhaust Gas Math'!$E$10*((-0.000000001)*V532^3+(0.000002)*V532^2-0.0012*V532+1.3446)*$B$18+T533*'Exhaust Gas Math'!$D$14*$B$17)/('Exhaust Gas Math'!$E$10*((-0.000000001)*V532^3+(0.000002)*V532^2-0.0012*V532+1.3446)+T533*'Exhaust Gas Math'!$D$14)</f>
        <v>314.61013183422045</v>
      </c>
      <c r="W533">
        <f t="shared" si="119"/>
        <v>94868.833750638179</v>
      </c>
      <c r="X533">
        <f t="shared" si="120"/>
        <v>94961.59840131145</v>
      </c>
    </row>
    <row r="534" spans="3:24" x14ac:dyDescent="0.2">
      <c r="C534" s="1"/>
      <c r="D534" s="1"/>
      <c r="E534">
        <f t="shared" si="113"/>
        <v>6.6250000000000003E-2</v>
      </c>
      <c r="F534">
        <f t="shared" si="114"/>
        <v>96600.065575741581</v>
      </c>
      <c r="H534" s="1">
        <v>6.6250000000000003E-2</v>
      </c>
      <c r="I534" s="1">
        <f t="shared" si="121"/>
        <v>225</v>
      </c>
      <c r="J534" s="1">
        <f t="shared" si="122"/>
        <v>1</v>
      </c>
      <c r="K534" s="1">
        <f t="shared" si="123"/>
        <v>2.5022034913072463E-3</v>
      </c>
      <c r="L534" s="1">
        <f t="shared" si="124"/>
        <v>0.33</v>
      </c>
      <c r="M534" s="4">
        <f t="shared" si="115"/>
        <v>5.411528496361357E-2</v>
      </c>
      <c r="N534" s="1">
        <f t="shared" si="116"/>
        <v>-14.083938913962012</v>
      </c>
      <c r="O534">
        <f>((-0.0000000008)*V534^3+(0.000003)*V534^2-0.004*V534+2.013)*('Exhaust Gas Math'!$E$10/(T534+'Exhaust Gas Math'!$E$10))+(357.45*V534^-1.004)*(T534/(T534+'Exhaust Gas Math'!$E$10))</f>
        <v>1.1080791690388438</v>
      </c>
      <c r="P534">
        <f t="shared" si="125"/>
        <v>109.89781565383919</v>
      </c>
      <c r="Q534">
        <f t="shared" si="117"/>
        <v>3.8358095993491862E-4</v>
      </c>
      <c r="R534" s="4">
        <f t="shared" si="118"/>
        <v>4.2335025622903979E-4</v>
      </c>
      <c r="S534">
        <f t="shared" si="126"/>
        <v>3.7085577027830692E-4</v>
      </c>
      <c r="T534">
        <f>S534*'Exhaust Gas Math'!$C$14</f>
        <v>4.3935932306392729E-4</v>
      </c>
      <c r="U534">
        <f>(T534/'Exhaust Gas Math'!$B$14)+('Exhaust Gas Math'!$D$10)</f>
        <v>1.5606603667041811E-2</v>
      </c>
      <c r="V534">
        <f>('Exhaust Gas Math'!$E$10*((-0.000000001)*V533^3+(0.000002)*V533^2-0.0012*V533+1.3446)*$B$18+T534*'Exhaust Gas Math'!$D$14*$B$17)/('Exhaust Gas Math'!$E$10*((-0.000000001)*V533^3+(0.000002)*V533^2-0.0012*V533+1.3446)+T534*'Exhaust Gas Math'!$D$14)</f>
        <v>314.80415008694621</v>
      </c>
      <c r="W534">
        <f t="shared" si="119"/>
        <v>96490.167760087745</v>
      </c>
      <c r="X534">
        <f t="shared" si="120"/>
        <v>96600.065575741581</v>
      </c>
    </row>
    <row r="535" spans="3:24" x14ac:dyDescent="0.2">
      <c r="C535" s="1"/>
      <c r="D535" s="1"/>
      <c r="E535">
        <f t="shared" si="113"/>
        <v>6.6375000000000003E-2</v>
      </c>
      <c r="F535">
        <f t="shared" si="114"/>
        <v>98621.390109917644</v>
      </c>
      <c r="H535" s="1">
        <v>6.6375000000000003E-2</v>
      </c>
      <c r="I535" s="1">
        <f t="shared" si="121"/>
        <v>229.5</v>
      </c>
      <c r="J535" s="1">
        <f t="shared" si="122"/>
        <v>1</v>
      </c>
      <c r="K535" s="1">
        <f t="shared" si="123"/>
        <v>2.1989526031074352E-3</v>
      </c>
      <c r="L535" s="1">
        <f t="shared" si="124"/>
        <v>0.28999999999999998</v>
      </c>
      <c r="M535" s="4">
        <f t="shared" si="115"/>
        <v>5.2287503132066745E-2</v>
      </c>
      <c r="N535" s="1">
        <f t="shared" si="116"/>
        <v>-15.145535942042972</v>
      </c>
      <c r="O535">
        <f>((-0.0000000008)*V535^3+(0.000003)*V535^2-0.004*V535+2.013)*('Exhaust Gas Math'!$E$10/(T535+'Exhaust Gas Math'!$E$10))+(357.45*V535^-1.004)*(T535/(T535+'Exhaust Gas Math'!$E$10))</f>
        <v>1.1073984379563007</v>
      </c>
      <c r="P535">
        <f t="shared" si="125"/>
        <v>127.01154613617759</v>
      </c>
      <c r="Q535">
        <f t="shared" si="117"/>
        <v>3.7062524308028601E-4</v>
      </c>
      <c r="R535" s="4">
        <f t="shared" si="118"/>
        <v>4.1039453937440713E-4</v>
      </c>
      <c r="S535">
        <f t="shared" si="126"/>
        <v>3.6663491899257736E-4</v>
      </c>
      <c r="T535">
        <f>S535*'Exhaust Gas Math'!$C$14</f>
        <v>4.3435880665761666E-4</v>
      </c>
      <c r="U535">
        <f>(T535/'Exhaust Gas Math'!$B$14)+('Exhaust Gas Math'!$D$10)</f>
        <v>1.5433993504587181E-2</v>
      </c>
      <c r="V535">
        <f>('Exhaust Gas Math'!$E$10*((-0.000000001)*V534^3+(0.000002)*V534^2-0.0012*V534+1.3446)*$B$18+T535*'Exhaust Gas Math'!$D$14*$B$17)/('Exhaust Gas Math'!$E$10*((-0.000000001)*V534^3+(0.000002)*V534^2-0.0012*V534+1.3446)+T535*'Exhaust Gas Math'!$D$14)</f>
        <v>314.99282900074218</v>
      </c>
      <c r="W535">
        <f t="shared" si="119"/>
        <v>98494.378563781473</v>
      </c>
      <c r="X535">
        <f t="shared" si="120"/>
        <v>98621.390109917644</v>
      </c>
    </row>
    <row r="536" spans="3:24" x14ac:dyDescent="0.2">
      <c r="C536" s="1"/>
      <c r="D536" s="1"/>
      <c r="E536">
        <f t="shared" si="113"/>
        <v>6.6500000000000004E-2</v>
      </c>
      <c r="F536">
        <f t="shared" si="114"/>
        <v>101085.43342522033</v>
      </c>
      <c r="H536" s="1">
        <v>6.6500000000000004E-2</v>
      </c>
      <c r="I536" s="1">
        <f t="shared" si="121"/>
        <v>234</v>
      </c>
      <c r="J536" s="1">
        <f t="shared" si="122"/>
        <v>1</v>
      </c>
      <c r="K536" s="1">
        <f t="shared" si="123"/>
        <v>1.9076377553957705E-3</v>
      </c>
      <c r="L536" s="1">
        <f t="shared" si="124"/>
        <v>0.25</v>
      </c>
      <c r="M536" s="4">
        <f t="shared" si="115"/>
        <v>5.0332792497671391E-2</v>
      </c>
      <c r="N536" s="1">
        <f t="shared" si="116"/>
        <v>-16.113755704639377</v>
      </c>
      <c r="O536">
        <f>((-0.0000000008)*V536^3+(0.000003)*V536^2-0.004*V536+2.013)*('Exhaust Gas Math'!$E$10/(T536+'Exhaust Gas Math'!$E$10))+(357.45*V536^-1.004)*(T536/(T536+'Exhaust Gas Math'!$E$10))</f>
        <v>1.1067580373761905</v>
      </c>
      <c r="P536">
        <f t="shared" si="125"/>
        <v>143.68659035457006</v>
      </c>
      <c r="Q536">
        <f t="shared" si="117"/>
        <v>3.5676982714668215E-4</v>
      </c>
      <c r="R536" s="4">
        <f t="shared" si="118"/>
        <v>3.9653912344080327E-4</v>
      </c>
      <c r="S536">
        <f t="shared" si="126"/>
        <v>3.62743570005961E-4</v>
      </c>
      <c r="T536">
        <f>S536*'Exhaust Gas Math'!$C$14</f>
        <v>4.297486573931675E-4</v>
      </c>
      <c r="U536">
        <f>(T536/'Exhaust Gas Math'!$B$14)+('Exhaust Gas Math'!$D$10)</f>
        <v>1.5274858217585138E-2</v>
      </c>
      <c r="V536">
        <f>('Exhaust Gas Math'!$E$10*((-0.000000001)*V535^3+(0.000002)*V535^2-0.0012*V535+1.3446)*$B$18+T536*'Exhaust Gas Math'!$D$14*$B$17)/('Exhaust Gas Math'!$E$10*((-0.000000001)*V535^3+(0.000002)*V535^2-0.0012*V535+1.3446)+T536*'Exhaust Gas Math'!$D$14)</f>
        <v>315.17055224355511</v>
      </c>
      <c r="W536">
        <f t="shared" si="119"/>
        <v>100941.74683486576</v>
      </c>
      <c r="X536">
        <f t="shared" si="120"/>
        <v>101085.43342522033</v>
      </c>
    </row>
    <row r="537" spans="3:24" x14ac:dyDescent="0.2">
      <c r="C537" s="1"/>
      <c r="D537" s="1"/>
      <c r="E537">
        <f t="shared" si="113"/>
        <v>6.6625000000000004E-2</v>
      </c>
      <c r="F537">
        <f t="shared" si="114"/>
        <v>104017.17947895639</v>
      </c>
      <c r="H537" s="1">
        <v>6.6625000000000004E-2</v>
      </c>
      <c r="I537" s="1">
        <f t="shared" si="121"/>
        <v>238.5</v>
      </c>
      <c r="J537" s="1">
        <f t="shared" si="122"/>
        <v>1</v>
      </c>
      <c r="K537" s="1">
        <f t="shared" si="123"/>
        <v>1.6304307426012236E-3</v>
      </c>
      <c r="L537" s="1">
        <f t="shared" si="124"/>
        <v>0.22</v>
      </c>
      <c r="M537" s="4">
        <f t="shared" si="115"/>
        <v>4.8263204501495467E-2</v>
      </c>
      <c r="N537" s="1">
        <f t="shared" si="116"/>
        <v>-16.982628804949243</v>
      </c>
      <c r="O537">
        <f>((-0.0000000008)*V537^3+(0.000003)*V537^2-0.004*V537+2.013)*('Exhaust Gas Math'!$E$10/(T537+'Exhaust Gas Math'!$E$10))+(357.45*V537^-1.004)*(T537/(T537+'Exhaust Gas Math'!$E$10))</f>
        <v>1.1061498897500961</v>
      </c>
      <c r="P537">
        <f t="shared" si="125"/>
        <v>159.51216849057522</v>
      </c>
      <c r="Q537">
        <f t="shared" si="117"/>
        <v>3.4210013538072873E-4</v>
      </c>
      <c r="R537" s="4">
        <f t="shared" si="118"/>
        <v>3.818694316748499E-4</v>
      </c>
      <c r="S537">
        <f t="shared" si="126"/>
        <v>3.5911793338807413E-4</v>
      </c>
      <c r="T537">
        <f>S537*'Exhaust Gas Math'!$C$14</f>
        <v>4.2545330222337968E-4</v>
      </c>
      <c r="U537">
        <f>(T537/'Exhaust Gas Math'!$B$14)+('Exhaust Gas Math'!$D$10)</f>
        <v>1.5126589140271096E-2</v>
      </c>
      <c r="V537">
        <f>('Exhaust Gas Math'!$E$10*((-0.000000001)*V536^3+(0.000002)*V536^2-0.0012*V536+1.3446)*$B$18+T537*'Exhaust Gas Math'!$D$14*$B$17)/('Exhaust Gas Math'!$E$10*((-0.000000001)*V536^3+(0.000002)*V536^2-0.0012*V536+1.3446)+T537*'Exhaust Gas Math'!$D$14)</f>
        <v>315.33952559131757</v>
      </c>
      <c r="W537">
        <f t="shared" si="119"/>
        <v>103857.66731046581</v>
      </c>
      <c r="X537">
        <f t="shared" si="120"/>
        <v>104017.17947895639</v>
      </c>
    </row>
    <row r="538" spans="3:24" x14ac:dyDescent="0.2">
      <c r="C538" s="1"/>
      <c r="D538" s="1"/>
      <c r="E538">
        <f t="shared" si="113"/>
        <v>6.6750000000000004E-2</v>
      </c>
      <c r="F538">
        <f t="shared" si="114"/>
        <v>107533.77445578652</v>
      </c>
      <c r="H538" s="1">
        <v>6.6750000000000004E-2</v>
      </c>
      <c r="I538" s="1">
        <f t="shared" si="121"/>
        <v>243</v>
      </c>
      <c r="J538" s="1">
        <f t="shared" si="122"/>
        <v>1</v>
      </c>
      <c r="K538" s="1">
        <f t="shared" si="123"/>
        <v>1.3693981831978804E-3</v>
      </c>
      <c r="L538" s="1">
        <f t="shared" si="124"/>
        <v>0.18</v>
      </c>
      <c r="M538" s="4">
        <f t="shared" si="115"/>
        <v>4.60914988417436E-2</v>
      </c>
      <c r="N538" s="1">
        <f t="shared" si="116"/>
        <v>-17.746798351379383</v>
      </c>
      <c r="O538">
        <f>((-0.0000000008)*V538^3+(0.000003)*V538^2-0.004*V538+2.013)*('Exhaust Gas Math'!$E$10/(T538+'Exhaust Gas Math'!$E$10))+(357.45*V538^-1.004)*(T538/(T538+'Exhaust Gas Math'!$E$10))</f>
        <v>1.1056188750414899</v>
      </c>
      <c r="P538">
        <f t="shared" si="125"/>
        <v>174.10669756963748</v>
      </c>
      <c r="Q538">
        <f t="shared" si="117"/>
        <v>3.2670661131033288E-4</v>
      </c>
      <c r="R538" s="4">
        <f t="shared" si="118"/>
        <v>3.6647590760445405E-4</v>
      </c>
      <c r="S538">
        <f t="shared" si="126"/>
        <v>3.5600513376540192E-4</v>
      </c>
      <c r="T538">
        <f>S538*'Exhaust Gas Math'!$C$14</f>
        <v>4.2176551401929007E-4</v>
      </c>
      <c r="U538">
        <f>(T538/'Exhaust Gas Math'!$B$14)+('Exhaust Gas Math'!$D$10)</f>
        <v>1.4999292343443701E-2</v>
      </c>
      <c r="V538">
        <f>('Exhaust Gas Math'!$E$10*((-0.000000001)*V537^3+(0.000002)*V537^2-0.0012*V537+1.3446)*$B$18+T538*'Exhaust Gas Math'!$D$14*$B$17)/('Exhaust Gas Math'!$E$10*((-0.000000001)*V537^3+(0.000002)*V537^2-0.0012*V537+1.3446)+T538*'Exhaust Gas Math'!$D$14)</f>
        <v>315.48722656134362</v>
      </c>
      <c r="W538">
        <f t="shared" si="119"/>
        <v>107359.66775821689</v>
      </c>
      <c r="X538">
        <f t="shared" si="120"/>
        <v>107533.77445578652</v>
      </c>
    </row>
    <row r="539" spans="3:24" x14ac:dyDescent="0.2">
      <c r="C539" s="1"/>
      <c r="D539" s="1"/>
      <c r="E539">
        <f t="shared" si="113"/>
        <v>6.6875000000000004E-2</v>
      </c>
      <c r="F539">
        <f t="shared" si="114"/>
        <v>111674.71588883156</v>
      </c>
      <c r="H539" s="1">
        <v>6.6875000000000004E-2</v>
      </c>
      <c r="I539" s="1">
        <f t="shared" si="121"/>
        <v>247.5</v>
      </c>
      <c r="J539" s="1">
        <f t="shared" si="122"/>
        <v>1</v>
      </c>
      <c r="K539" s="1">
        <f t="shared" si="123"/>
        <v>1.1264861127645832E-3</v>
      </c>
      <c r="L539" s="1">
        <f t="shared" si="124"/>
        <v>0.15</v>
      </c>
      <c r="M539" s="4">
        <f t="shared" si="115"/>
        <v>4.3831064805973194E-2</v>
      </c>
      <c r="N539" s="1">
        <f t="shared" si="116"/>
        <v>-18.401552984564031</v>
      </c>
      <c r="O539">
        <f>((-0.0000000008)*V539^3+(0.000003)*V539^2-0.004*V539+2.013)*('Exhaust Gas Math'!$E$10/(T539+'Exhaust Gas Math'!$E$10))+(357.45*V539^-1.004)*(T539/(T539+'Exhaust Gas Math'!$E$10))</f>
        <v>1.1051513286850687</v>
      </c>
      <c r="P539">
        <f t="shared" si="125"/>
        <v>187.11159785884922</v>
      </c>
      <c r="Q539">
        <f t="shared" si="117"/>
        <v>3.1068416113025208E-4</v>
      </c>
      <c r="R539" s="4">
        <f t="shared" si="118"/>
        <v>3.5045345742437325E-4</v>
      </c>
      <c r="S539">
        <f t="shared" si="126"/>
        <v>3.533051522316761E-4</v>
      </c>
      <c r="T539">
        <f>S539*'Exhaust Gas Math'!$C$14</f>
        <v>4.1856679863176179E-4</v>
      </c>
      <c r="U539">
        <f>(T539/'Exhaust Gas Math'!$B$14)+('Exhaust Gas Math'!$D$10)</f>
        <v>1.4888877590681249E-2</v>
      </c>
      <c r="V539">
        <f>('Exhaust Gas Math'!$E$10*((-0.000000001)*V538^3+(0.000002)*V538^2-0.0012*V538+1.3446)*$B$18+T539*'Exhaust Gas Math'!$D$14*$B$17)/('Exhaust Gas Math'!$E$10*((-0.000000001)*V538^3+(0.000002)*V538^2-0.0012*V538+1.3446)+T539*'Exhaust Gas Math'!$D$14)</f>
        <v>315.61739781966025</v>
      </c>
      <c r="W539">
        <f t="shared" si="119"/>
        <v>111487.60429097271</v>
      </c>
      <c r="X539">
        <f t="shared" si="120"/>
        <v>111674.71588883156</v>
      </c>
    </row>
    <row r="540" spans="3:24" x14ac:dyDescent="0.2">
      <c r="C540" s="1"/>
      <c r="D540" s="1"/>
      <c r="E540">
        <f t="shared" si="113"/>
        <v>6.7000000000000004E-2</v>
      </c>
      <c r="F540">
        <f t="shared" si="114"/>
        <v>101325</v>
      </c>
      <c r="H540" s="1">
        <v>6.7000000000000004E-2</v>
      </c>
      <c r="I540" s="1">
        <f t="shared" si="121"/>
        <v>252</v>
      </c>
      <c r="J540" s="1">
        <f t="shared" si="122"/>
        <v>0</v>
      </c>
      <c r="K540" s="1">
        <f t="shared" si="123"/>
        <v>9.0350547600751615E-4</v>
      </c>
      <c r="L540" s="1">
        <f t="shared" si="124"/>
        <v>0</v>
      </c>
      <c r="M540" s="4">
        <f t="shared" si="115"/>
        <v>4.1495838721685774E-2</v>
      </c>
      <c r="N540" s="1">
        <f t="shared" si="116"/>
        <v>-18.942855924461476</v>
      </c>
      <c r="O540">
        <f>((-0.0000000008)*V540^3+(0.000003)*V540^2-0.004*V540+2.013)*('Exhaust Gas Math'!$E$10/(T540+'Exhaust Gas Math'!$E$10))+(357.45*V540^-1.004)*(T540/(T540+'Exhaust Gas Math'!$E$10))</f>
        <v>0.17819999999999947</v>
      </c>
      <c r="P540">
        <f t="shared" si="125"/>
        <v>0</v>
      </c>
      <c r="Q540">
        <f t="shared" si="117"/>
        <v>0</v>
      </c>
      <c r="R540" s="4">
        <f t="shared" si="118"/>
        <v>3.9769296294121147E-5</v>
      </c>
      <c r="S540">
        <f t="shared" si="126"/>
        <v>0</v>
      </c>
      <c r="T540">
        <f>S540*'Exhaust Gas Math'!$C$14</f>
        <v>0</v>
      </c>
      <c r="U540">
        <f>(T540/'Exhaust Gas Math'!$B$14)+('Exhaust Gas Math'!$D$10)</f>
        <v>4.4059320573952224E-4</v>
      </c>
      <c r="V540">
        <f>('Exhaust Gas Math'!$E$10*((-0.000000001)*V539^3+(0.000002)*V539^2-0.0012*V539+1.3446)*$B$18+T540*'Exhaust Gas Math'!$D$14*$B$17)/('Exhaust Gas Math'!$E$10*((-0.000000001)*V539^3+(0.000002)*V539^2-0.0012*V539+1.3446)+T540*'Exhaust Gas Math'!$D$14)</f>
        <v>1100</v>
      </c>
      <c r="W540">
        <f t="shared" si="119"/>
        <v>101325</v>
      </c>
      <c r="X540">
        <f t="shared" si="120"/>
        <v>101325</v>
      </c>
    </row>
    <row r="541" spans="3:24" x14ac:dyDescent="0.2">
      <c r="C541" s="1"/>
      <c r="D541" s="1"/>
      <c r="E541">
        <f t="shared" si="113"/>
        <v>6.7125000000000004E-2</v>
      </c>
      <c r="F541">
        <f t="shared" si="114"/>
        <v>101325</v>
      </c>
      <c r="H541" s="1">
        <v>6.7125000000000004E-2</v>
      </c>
      <c r="I541" s="1">
        <f t="shared" si="121"/>
        <v>256.5</v>
      </c>
      <c r="J541" s="1">
        <f t="shared" si="122"/>
        <v>0</v>
      </c>
      <c r="K541" s="1">
        <f t="shared" si="123"/>
        <v>7.0211862590484645E-4</v>
      </c>
      <c r="L541" s="1">
        <f t="shared" si="124"/>
        <v>0</v>
      </c>
      <c r="M541" s="4">
        <f t="shared" si="115"/>
        <v>3.9100218034232019E-2</v>
      </c>
      <c r="N541" s="1">
        <f t="shared" si="116"/>
        <v>-19.367369858445855</v>
      </c>
      <c r="O541">
        <f>((-0.0000000008)*V541^3+(0.000003)*V541^2-0.004*V541+2.013)*('Exhaust Gas Math'!$E$10/(T541+'Exhaust Gas Math'!$E$10))+(357.45*V541^-1.004)*(T541/(T541+'Exhaust Gas Math'!$E$10))</f>
        <v>0.17819999999999947</v>
      </c>
      <c r="P541">
        <f t="shared" si="125"/>
        <v>0</v>
      </c>
      <c r="Q541">
        <f t="shared" si="117"/>
        <v>0</v>
      </c>
      <c r="R541" s="4">
        <f t="shared" si="118"/>
        <v>3.9769296294121147E-5</v>
      </c>
      <c r="S541">
        <f t="shared" si="126"/>
        <v>0</v>
      </c>
      <c r="T541">
        <f>S541*'Exhaust Gas Math'!$C$14</f>
        <v>0</v>
      </c>
      <c r="U541">
        <f>(T541/'Exhaust Gas Math'!$B$14)+('Exhaust Gas Math'!$D$10)</f>
        <v>4.4059320573952224E-4</v>
      </c>
      <c r="V541">
        <f>('Exhaust Gas Math'!$E$10*((-0.000000001)*V540^3+(0.000002)*V540^2-0.0012*V540+1.3446)*$B$18+T541*'Exhaust Gas Math'!$D$14*$B$17)/('Exhaust Gas Math'!$E$10*((-0.000000001)*V540^3+(0.000002)*V540^2-0.0012*V540+1.3446)+T541*'Exhaust Gas Math'!$D$14)</f>
        <v>1100</v>
      </c>
      <c r="W541">
        <f t="shared" si="119"/>
        <v>101325</v>
      </c>
      <c r="X541">
        <f t="shared" si="120"/>
        <v>101325</v>
      </c>
    </row>
    <row r="542" spans="3:24" x14ac:dyDescent="0.2">
      <c r="C542" s="1"/>
      <c r="D542" s="1"/>
      <c r="E542">
        <f t="shared" si="113"/>
        <v>6.7250000000000004E-2</v>
      </c>
      <c r="F542">
        <f t="shared" si="114"/>
        <v>101325</v>
      </c>
      <c r="H542" s="1">
        <v>6.7250000000000004E-2</v>
      </c>
      <c r="I542" s="1">
        <f t="shared" si="121"/>
        <v>261</v>
      </c>
      <c r="J542" s="1">
        <f t="shared" si="122"/>
        <v>0</v>
      </c>
      <c r="K542" s="1">
        <f t="shared" si="123"/>
        <v>5.2382693062422376E-4</v>
      </c>
      <c r="L542" s="1">
        <f t="shared" si="124"/>
        <v>0</v>
      </c>
      <c r="M542" s="4">
        <f t="shared" si="115"/>
        <v>3.6658972541775234E-2</v>
      </c>
      <c r="N542" s="1">
        <f t="shared" si="116"/>
        <v>-19.672477516948874</v>
      </c>
      <c r="O542">
        <f>((-0.0000000008)*V542^3+(0.000003)*V542^2-0.004*V542+2.013)*('Exhaust Gas Math'!$E$10/(T542+'Exhaust Gas Math'!$E$10))+(357.45*V542^-1.004)*(T542/(T542+'Exhaust Gas Math'!$E$10))</f>
        <v>0.17819999999999947</v>
      </c>
      <c r="P542">
        <f t="shared" si="125"/>
        <v>0</v>
      </c>
      <c r="Q542">
        <f t="shared" si="117"/>
        <v>0</v>
      </c>
      <c r="R542" s="4">
        <f t="shared" si="118"/>
        <v>3.9769296294121147E-5</v>
      </c>
      <c r="S542">
        <f t="shared" si="126"/>
        <v>0</v>
      </c>
      <c r="T542">
        <f>S542*'Exhaust Gas Math'!$C$14</f>
        <v>0</v>
      </c>
      <c r="U542">
        <f>(T542/'Exhaust Gas Math'!$B$14)+('Exhaust Gas Math'!$D$10)</f>
        <v>4.4059320573952224E-4</v>
      </c>
      <c r="V542">
        <f>('Exhaust Gas Math'!$E$10*((-0.000000001)*V541^3+(0.000002)*V541^2-0.0012*V541+1.3446)*$B$18+T542*'Exhaust Gas Math'!$D$14*$B$17)/('Exhaust Gas Math'!$E$10*((-0.000000001)*V541^3+(0.000002)*V541^2-0.0012*V541+1.3446)+T542*'Exhaust Gas Math'!$D$14)</f>
        <v>1100</v>
      </c>
      <c r="W542">
        <f t="shared" si="119"/>
        <v>101325</v>
      </c>
      <c r="X542">
        <f t="shared" si="120"/>
        <v>101325</v>
      </c>
    </row>
    <row r="543" spans="3:24" x14ac:dyDescent="0.2">
      <c r="C543" s="1"/>
      <c r="D543" s="1"/>
      <c r="E543">
        <f t="shared" si="113"/>
        <v>6.7375000000000004E-2</v>
      </c>
      <c r="F543">
        <f t="shared" si="114"/>
        <v>101325</v>
      </c>
      <c r="H543" s="1">
        <v>6.7375000000000004E-2</v>
      </c>
      <c r="I543" s="1">
        <f t="shared" si="121"/>
        <v>265.5</v>
      </c>
      <c r="J543" s="1">
        <f t="shared" si="122"/>
        <v>0</v>
      </c>
      <c r="K543" s="1">
        <f t="shared" si="123"/>
        <v>3.6995958060542268E-4</v>
      </c>
      <c r="L543" s="1">
        <f t="shared" si="124"/>
        <v>0</v>
      </c>
      <c r="M543" s="4">
        <f t="shared" si="115"/>
        <v>3.4187153334572694E-2</v>
      </c>
      <c r="N543" s="1">
        <f t="shared" si="116"/>
        <v>-19.856297809797301</v>
      </c>
      <c r="O543">
        <f>((-0.0000000008)*V543^3+(0.000003)*V543^2-0.004*V543+2.013)*('Exhaust Gas Math'!$E$10/(T543+'Exhaust Gas Math'!$E$10))+(357.45*V543^-1.004)*(T543/(T543+'Exhaust Gas Math'!$E$10))</f>
        <v>0.17819999999999947</v>
      </c>
      <c r="P543">
        <f t="shared" si="125"/>
        <v>0</v>
      </c>
      <c r="Q543">
        <f t="shared" si="117"/>
        <v>0</v>
      </c>
      <c r="R543" s="4">
        <f t="shared" si="118"/>
        <v>3.9769296294121147E-5</v>
      </c>
      <c r="S543">
        <f t="shared" si="126"/>
        <v>0</v>
      </c>
      <c r="T543">
        <f>S543*'Exhaust Gas Math'!$C$14</f>
        <v>0</v>
      </c>
      <c r="U543">
        <f>(T543/'Exhaust Gas Math'!$B$14)+('Exhaust Gas Math'!$D$10)</f>
        <v>4.4059320573952224E-4</v>
      </c>
      <c r="V543">
        <f>('Exhaust Gas Math'!$E$10*((-0.000000001)*V542^3+(0.000002)*V542^2-0.0012*V542+1.3446)*$B$18+T543*'Exhaust Gas Math'!$D$14*$B$17)/('Exhaust Gas Math'!$E$10*((-0.000000001)*V542^3+(0.000002)*V542^2-0.0012*V542+1.3446)+T543*'Exhaust Gas Math'!$D$14)</f>
        <v>1100</v>
      </c>
      <c r="W543">
        <f t="shared" si="119"/>
        <v>101325</v>
      </c>
      <c r="X543">
        <f t="shared" si="120"/>
        <v>101325</v>
      </c>
    </row>
    <row r="544" spans="3:24" x14ac:dyDescent="0.2">
      <c r="C544" s="1"/>
      <c r="D544" s="1"/>
      <c r="E544">
        <f t="shared" si="113"/>
        <v>6.7500000000000004E-2</v>
      </c>
      <c r="F544">
        <f t="shared" si="114"/>
        <v>101325</v>
      </c>
      <c r="H544" s="1">
        <v>6.7500000000000004E-2</v>
      </c>
      <c r="I544" s="1">
        <f t="shared" si="121"/>
        <v>270</v>
      </c>
      <c r="J544" s="1">
        <f t="shared" si="122"/>
        <v>0</v>
      </c>
      <c r="K544" s="1">
        <f t="shared" si="123"/>
        <v>2.416636792528762E-4</v>
      </c>
      <c r="L544" s="1">
        <f t="shared" si="124"/>
        <v>0</v>
      </c>
      <c r="M544" s="4">
        <f t="shared" si="115"/>
        <v>3.1699999999999881E-2</v>
      </c>
      <c r="N544" s="1">
        <f t="shared" si="116"/>
        <v>-19.917697423759289</v>
      </c>
      <c r="O544">
        <f>((-0.0000000008)*V544^3+(0.000003)*V544^2-0.004*V544+2.013)*('Exhaust Gas Math'!$E$10/(T544+'Exhaust Gas Math'!$E$10))+(357.45*V544^-1.004)*(T544/(T544+'Exhaust Gas Math'!$E$10))</f>
        <v>0.17819999999999947</v>
      </c>
      <c r="P544">
        <f t="shared" si="125"/>
        <v>0</v>
      </c>
      <c r="Q544">
        <f t="shared" si="117"/>
        <v>0</v>
      </c>
      <c r="R544" s="4">
        <f t="shared" si="118"/>
        <v>3.9769296294121147E-5</v>
      </c>
      <c r="S544">
        <f t="shared" si="126"/>
        <v>0</v>
      </c>
      <c r="T544">
        <f>S544*'Exhaust Gas Math'!$C$14</f>
        <v>0</v>
      </c>
      <c r="U544">
        <f>(T544/'Exhaust Gas Math'!$B$14)+('Exhaust Gas Math'!$D$10)</f>
        <v>4.4059320573952224E-4</v>
      </c>
      <c r="V544">
        <f>('Exhaust Gas Math'!$E$10*((-0.000000001)*V543^3+(0.000002)*V543^2-0.0012*V543+1.3446)*$B$18+T544*'Exhaust Gas Math'!$D$14*$B$17)/('Exhaust Gas Math'!$E$10*((-0.000000001)*V543^3+(0.000002)*V543^2-0.0012*V543+1.3446)+T544*'Exhaust Gas Math'!$D$14)</f>
        <v>1100</v>
      </c>
      <c r="W544">
        <f t="shared" si="119"/>
        <v>101325</v>
      </c>
      <c r="X544">
        <f t="shared" si="120"/>
        <v>101325</v>
      </c>
    </row>
    <row r="545" spans="3:24" x14ac:dyDescent="0.2">
      <c r="C545" s="1"/>
      <c r="D545" s="1"/>
      <c r="E545">
        <f t="shared" si="113"/>
        <v>6.7625000000000005E-2</v>
      </c>
      <c r="F545">
        <f t="shared" si="114"/>
        <v>101325</v>
      </c>
      <c r="H545" s="1">
        <v>6.7625000000000005E-2</v>
      </c>
      <c r="I545" s="1">
        <f t="shared" si="121"/>
        <v>274.5</v>
      </c>
      <c r="J545" s="1">
        <f t="shared" si="122"/>
        <v>0</v>
      </c>
      <c r="K545" s="1">
        <f t="shared" si="123"/>
        <v>1.3989569111346129E-4</v>
      </c>
      <c r="L545" s="1">
        <f t="shared" si="124"/>
        <v>0</v>
      </c>
      <c r="M545" s="4">
        <f t="shared" si="115"/>
        <v>2.9212846665427297E-2</v>
      </c>
      <c r="N545" s="1">
        <f t="shared" si="116"/>
        <v>-19.856297809797301</v>
      </c>
      <c r="O545">
        <f>((-0.0000000008)*V545^3+(0.000003)*V545^2-0.004*V545+2.013)*('Exhaust Gas Math'!$E$10/(T545+'Exhaust Gas Math'!$E$10))+(357.45*V545^-1.004)*(T545/(T545+'Exhaust Gas Math'!$E$10))</f>
        <v>0.17819999999999947</v>
      </c>
      <c r="P545">
        <f t="shared" si="125"/>
        <v>0</v>
      </c>
      <c r="Q545">
        <f t="shared" si="117"/>
        <v>0</v>
      </c>
      <c r="R545" s="4">
        <f t="shared" si="118"/>
        <v>3.9769296294121147E-5</v>
      </c>
      <c r="S545">
        <f t="shared" si="126"/>
        <v>0</v>
      </c>
      <c r="T545">
        <f>S545*'Exhaust Gas Math'!$C$14</f>
        <v>0</v>
      </c>
      <c r="U545">
        <f>(T545/'Exhaust Gas Math'!$B$14)+('Exhaust Gas Math'!$D$10)</f>
        <v>4.4059320573952224E-4</v>
      </c>
      <c r="V545">
        <f>('Exhaust Gas Math'!$E$10*((-0.000000001)*V544^3+(0.000002)*V544^2-0.0012*V544+1.3446)*$B$18+T545*'Exhaust Gas Math'!$D$14*$B$17)/('Exhaust Gas Math'!$E$10*((-0.000000001)*V544^3+(0.000002)*V544^2-0.0012*V544+1.3446)+T545*'Exhaust Gas Math'!$D$14)</f>
        <v>1100</v>
      </c>
      <c r="W545">
        <f t="shared" si="119"/>
        <v>101325</v>
      </c>
      <c r="X545">
        <f t="shared" si="120"/>
        <v>101325</v>
      </c>
    </row>
    <row r="546" spans="3:24" x14ac:dyDescent="0.2">
      <c r="C546" s="1"/>
      <c r="D546" s="1"/>
      <c r="E546">
        <f t="shared" si="113"/>
        <v>6.7750000000000005E-2</v>
      </c>
      <c r="F546">
        <f t="shared" si="114"/>
        <v>101325</v>
      </c>
      <c r="H546" s="1">
        <v>6.7750000000000005E-2</v>
      </c>
      <c r="I546" s="1">
        <f t="shared" si="121"/>
        <v>279</v>
      </c>
      <c r="J546" s="1">
        <f t="shared" si="122"/>
        <v>0</v>
      </c>
      <c r="K546" s="1">
        <f t="shared" si="123"/>
        <v>6.541431129463782E-5</v>
      </c>
      <c r="L546" s="1">
        <f t="shared" si="124"/>
        <v>0</v>
      </c>
      <c r="M546" s="4">
        <f t="shared" si="115"/>
        <v>2.6741027458224539E-2</v>
      </c>
      <c r="N546" s="1">
        <f t="shared" si="116"/>
        <v>-19.672477516948849</v>
      </c>
      <c r="O546">
        <f>((-0.0000000008)*V546^3+(0.000003)*V546^2-0.004*V546+2.013)*('Exhaust Gas Math'!$E$10/(T546+'Exhaust Gas Math'!$E$10))+(357.45*V546^-1.004)*(T546/(T546+'Exhaust Gas Math'!$E$10))</f>
        <v>0.17819999999999947</v>
      </c>
      <c r="P546">
        <f t="shared" si="125"/>
        <v>0</v>
      </c>
      <c r="Q546">
        <f t="shared" si="117"/>
        <v>0</v>
      </c>
      <c r="R546" s="4">
        <f t="shared" si="118"/>
        <v>3.9769296294121147E-5</v>
      </c>
      <c r="S546">
        <f t="shared" si="126"/>
        <v>0</v>
      </c>
      <c r="T546">
        <f>S546*'Exhaust Gas Math'!$C$14</f>
        <v>0</v>
      </c>
      <c r="U546">
        <f>(T546/'Exhaust Gas Math'!$B$14)+('Exhaust Gas Math'!$D$10)</f>
        <v>4.4059320573952224E-4</v>
      </c>
      <c r="V546">
        <f>('Exhaust Gas Math'!$E$10*((-0.000000001)*V545^3+(0.000002)*V545^2-0.0012*V545+1.3446)*$B$18+T546*'Exhaust Gas Math'!$D$14*$B$17)/('Exhaust Gas Math'!$E$10*((-0.000000001)*V545^3+(0.000002)*V545^2-0.0012*V545+1.3446)+T546*'Exhaust Gas Math'!$D$14)</f>
        <v>1100</v>
      </c>
      <c r="W546">
        <f t="shared" si="119"/>
        <v>101325</v>
      </c>
      <c r="X546">
        <f t="shared" si="120"/>
        <v>101325</v>
      </c>
    </row>
    <row r="547" spans="3:24" x14ac:dyDescent="0.2">
      <c r="C547" s="1"/>
      <c r="D547" s="1"/>
      <c r="E547">
        <f t="shared" si="113"/>
        <v>6.7875000000000005E-2</v>
      </c>
      <c r="F547">
        <f t="shared" si="114"/>
        <v>101325</v>
      </c>
      <c r="H547" s="1">
        <v>6.7875000000000005E-2</v>
      </c>
      <c r="I547" s="1">
        <f t="shared" si="121"/>
        <v>283.5</v>
      </c>
      <c r="J547" s="1">
        <f t="shared" si="122"/>
        <v>0</v>
      </c>
      <c r="K547" s="1">
        <f t="shared" si="123"/>
        <v>1.877480928240546E-5</v>
      </c>
      <c r="L547" s="1">
        <f t="shared" si="124"/>
        <v>0</v>
      </c>
      <c r="M547" s="4">
        <f t="shared" si="115"/>
        <v>2.4299781965767753E-2</v>
      </c>
      <c r="N547" s="1">
        <f t="shared" si="116"/>
        <v>-19.367369858445819</v>
      </c>
      <c r="O547">
        <f>((-0.0000000008)*V547^3+(0.000003)*V547^2-0.004*V547+2.013)*('Exhaust Gas Math'!$E$10/(T547+'Exhaust Gas Math'!$E$10))+(357.45*V547^-1.004)*(T547/(T547+'Exhaust Gas Math'!$E$10))</f>
        <v>0.17819999999999947</v>
      </c>
      <c r="P547">
        <f t="shared" si="125"/>
        <v>0</v>
      </c>
      <c r="Q547">
        <f t="shared" si="117"/>
        <v>0</v>
      </c>
      <c r="R547" s="4">
        <f t="shared" si="118"/>
        <v>3.9769296294121147E-5</v>
      </c>
      <c r="S547">
        <f t="shared" si="126"/>
        <v>0</v>
      </c>
      <c r="T547">
        <f>S547*'Exhaust Gas Math'!$C$14</f>
        <v>0</v>
      </c>
      <c r="U547">
        <f>(T547/'Exhaust Gas Math'!$B$14)+('Exhaust Gas Math'!$D$10)</f>
        <v>4.4059320573952224E-4</v>
      </c>
      <c r="V547">
        <f>('Exhaust Gas Math'!$E$10*((-0.000000001)*V546^3+(0.000002)*V546^2-0.0012*V546+1.3446)*$B$18+T547*'Exhaust Gas Math'!$D$14*$B$17)/('Exhaust Gas Math'!$E$10*((-0.000000001)*V546^3+(0.000002)*V546^2-0.0012*V546+1.3446)+T547*'Exhaust Gas Math'!$D$14)</f>
        <v>1100</v>
      </c>
      <c r="W547">
        <f t="shared" si="119"/>
        <v>101325</v>
      </c>
      <c r="X547">
        <f t="shared" si="120"/>
        <v>101325</v>
      </c>
    </row>
    <row r="548" spans="3:24" x14ac:dyDescent="0.2">
      <c r="C548" s="1"/>
      <c r="D548" s="1"/>
      <c r="E548">
        <f t="shared" si="113"/>
        <v>6.8000000000000005E-2</v>
      </c>
      <c r="F548">
        <f t="shared" si="114"/>
        <v>101325</v>
      </c>
      <c r="H548" s="1">
        <v>6.8000000000000005E-2</v>
      </c>
      <c r="I548" s="1">
        <f t="shared" si="121"/>
        <v>288</v>
      </c>
      <c r="J548" s="1">
        <f t="shared" si="122"/>
        <v>0</v>
      </c>
      <c r="K548" s="1">
        <f t="shared" si="123"/>
        <v>3.2488932677010932E-7</v>
      </c>
      <c r="L548" s="1">
        <f t="shared" si="124"/>
        <v>0</v>
      </c>
      <c r="M548" s="4">
        <f t="shared" si="115"/>
        <v>2.1904161278314002E-2</v>
      </c>
      <c r="N548" s="1">
        <f t="shared" si="116"/>
        <v>-18.94285592446143</v>
      </c>
      <c r="O548">
        <f>((-0.0000000008)*V548^3+(0.000003)*V548^2-0.004*V548+2.013)*('Exhaust Gas Math'!$E$10/(T548+'Exhaust Gas Math'!$E$10))+(357.45*V548^-1.004)*(T548/(T548+'Exhaust Gas Math'!$E$10))</f>
        <v>0.17819999999999947</v>
      </c>
      <c r="P548">
        <f t="shared" si="125"/>
        <v>0</v>
      </c>
      <c r="Q548">
        <f t="shared" si="117"/>
        <v>0</v>
      </c>
      <c r="R548" s="4">
        <f t="shared" si="118"/>
        <v>3.9769296294121147E-5</v>
      </c>
      <c r="S548">
        <f t="shared" si="126"/>
        <v>0</v>
      </c>
      <c r="T548">
        <f>S548*'Exhaust Gas Math'!$C$14</f>
        <v>0</v>
      </c>
      <c r="U548">
        <f>(T548/'Exhaust Gas Math'!$B$14)+('Exhaust Gas Math'!$D$10)</f>
        <v>4.4059320573952224E-4</v>
      </c>
      <c r="V548">
        <f>('Exhaust Gas Math'!$E$10*((-0.000000001)*V547^3+(0.000002)*V547^2-0.0012*V547+1.3446)*$B$18+T548*'Exhaust Gas Math'!$D$14*$B$17)/('Exhaust Gas Math'!$E$10*((-0.000000001)*V547^3+(0.000002)*V547^2-0.0012*V547+1.3446)+T548*'Exhaust Gas Math'!$D$14)</f>
        <v>1100</v>
      </c>
      <c r="W548">
        <f t="shared" si="119"/>
        <v>101325</v>
      </c>
      <c r="X548">
        <f t="shared" si="120"/>
        <v>101325</v>
      </c>
    </row>
    <row r="549" spans="3:24" x14ac:dyDescent="0.2">
      <c r="C549" s="1"/>
      <c r="D549" s="1"/>
      <c r="E549">
        <f t="shared" si="113"/>
        <v>6.8125000000000005E-2</v>
      </c>
      <c r="F549">
        <f t="shared" si="114"/>
        <v>101325</v>
      </c>
      <c r="H549" s="1">
        <v>6.8125000000000005E-2</v>
      </c>
      <c r="I549" s="1">
        <f t="shared" si="121"/>
        <v>292.5</v>
      </c>
      <c r="J549" s="1">
        <f t="shared" si="122"/>
        <v>0</v>
      </c>
      <c r="K549" s="1">
        <f t="shared" si="123"/>
        <v>1.0202098256153168E-5</v>
      </c>
      <c r="L549" s="1">
        <f t="shared" si="124"/>
        <v>0</v>
      </c>
      <c r="M549" s="4">
        <f t="shared" si="115"/>
        <v>1.9568935194026582E-2</v>
      </c>
      <c r="N549" s="1">
        <f t="shared" si="116"/>
        <v>-18.401552984563974</v>
      </c>
      <c r="O549">
        <f>((-0.0000000008)*V549^3+(0.000003)*V549^2-0.004*V549+2.013)*('Exhaust Gas Math'!$E$10/(T549+'Exhaust Gas Math'!$E$10))+(357.45*V549^-1.004)*(T549/(T549+'Exhaust Gas Math'!$E$10))</f>
        <v>0.17819999999999947</v>
      </c>
      <c r="P549">
        <f t="shared" si="125"/>
        <v>0</v>
      </c>
      <c r="Q549">
        <f t="shared" si="117"/>
        <v>0</v>
      </c>
      <c r="R549" s="4">
        <f t="shared" si="118"/>
        <v>3.9769296294121147E-5</v>
      </c>
      <c r="S549">
        <f t="shared" si="126"/>
        <v>0</v>
      </c>
      <c r="T549">
        <f>S549*'Exhaust Gas Math'!$C$14</f>
        <v>0</v>
      </c>
      <c r="U549">
        <f>(T549/'Exhaust Gas Math'!$B$14)+('Exhaust Gas Math'!$D$10)</f>
        <v>4.4059320573952224E-4</v>
      </c>
      <c r="V549">
        <f>('Exhaust Gas Math'!$E$10*((-0.000000001)*V548^3+(0.000002)*V548^2-0.0012*V548+1.3446)*$B$18+T549*'Exhaust Gas Math'!$D$14*$B$17)/('Exhaust Gas Math'!$E$10*((-0.000000001)*V548^3+(0.000002)*V548^2-0.0012*V548+1.3446)+T549*'Exhaust Gas Math'!$D$14)</f>
        <v>1100</v>
      </c>
      <c r="W549">
        <f t="shared" si="119"/>
        <v>101325</v>
      </c>
      <c r="X549">
        <f t="shared" si="120"/>
        <v>101325</v>
      </c>
    </row>
    <row r="550" spans="3:24" x14ac:dyDescent="0.2">
      <c r="C550" s="1"/>
      <c r="D550" s="1"/>
      <c r="E550">
        <f t="shared" si="113"/>
        <v>6.8250000000000005E-2</v>
      </c>
      <c r="F550">
        <f t="shared" si="114"/>
        <v>101325</v>
      </c>
      <c r="H550" s="1">
        <v>6.8250000000000005E-2</v>
      </c>
      <c r="I550" s="1">
        <f t="shared" si="121"/>
        <v>297</v>
      </c>
      <c r="J550" s="1">
        <f t="shared" si="122"/>
        <v>0</v>
      </c>
      <c r="K550" s="1">
        <f t="shared" si="123"/>
        <v>4.8332800045838061E-5</v>
      </c>
      <c r="L550" s="1">
        <f t="shared" si="124"/>
        <v>0</v>
      </c>
      <c r="M550" s="4">
        <f t="shared" si="115"/>
        <v>1.730850115825619E-2</v>
      </c>
      <c r="N550" s="1">
        <f t="shared" si="116"/>
        <v>-17.746798351379315</v>
      </c>
      <c r="O550">
        <f>((-0.0000000008)*V550^3+(0.000003)*V550^2-0.004*V550+2.013)*('Exhaust Gas Math'!$E$10/(T550+'Exhaust Gas Math'!$E$10))+(357.45*V550^-1.004)*(T550/(T550+'Exhaust Gas Math'!$E$10))</f>
        <v>0.17819999999999947</v>
      </c>
      <c r="P550">
        <f t="shared" si="125"/>
        <v>0</v>
      </c>
      <c r="Q550">
        <f t="shared" si="117"/>
        <v>0</v>
      </c>
      <c r="R550" s="4">
        <f t="shared" si="118"/>
        <v>3.9769296294121147E-5</v>
      </c>
      <c r="S550">
        <f t="shared" si="126"/>
        <v>0</v>
      </c>
      <c r="T550">
        <f>S550*'Exhaust Gas Math'!$C$14</f>
        <v>0</v>
      </c>
      <c r="U550">
        <f>(T550/'Exhaust Gas Math'!$B$14)+('Exhaust Gas Math'!$D$10)</f>
        <v>4.4059320573952224E-4</v>
      </c>
      <c r="V550">
        <f>('Exhaust Gas Math'!$E$10*((-0.000000001)*V549^3+(0.000002)*V549^2-0.0012*V549+1.3446)*$B$18+T550*'Exhaust Gas Math'!$D$14*$B$17)/('Exhaust Gas Math'!$E$10*((-0.000000001)*V549^3+(0.000002)*V549^2-0.0012*V549+1.3446)+T550*'Exhaust Gas Math'!$D$14)</f>
        <v>1100</v>
      </c>
      <c r="W550">
        <f t="shared" si="119"/>
        <v>101325</v>
      </c>
      <c r="X550">
        <f t="shared" si="120"/>
        <v>101325</v>
      </c>
    </row>
    <row r="551" spans="3:24" x14ac:dyDescent="0.2">
      <c r="C551" s="1"/>
      <c r="D551" s="1"/>
      <c r="E551">
        <f t="shared" si="113"/>
        <v>6.8375000000000005E-2</v>
      </c>
      <c r="F551">
        <f t="shared" si="114"/>
        <v>101325</v>
      </c>
      <c r="H551" s="1">
        <v>6.8375000000000005E-2</v>
      </c>
      <c r="I551" s="1">
        <f t="shared" si="121"/>
        <v>301.5</v>
      </c>
      <c r="J551" s="1">
        <f t="shared" si="122"/>
        <v>0</v>
      </c>
      <c r="K551" s="1">
        <f t="shared" si="123"/>
        <v>1.1443272478521083E-4</v>
      </c>
      <c r="L551" s="1">
        <f t="shared" si="124"/>
        <v>0</v>
      </c>
      <c r="M551" s="4">
        <f t="shared" si="115"/>
        <v>1.5136795498504333E-2</v>
      </c>
      <c r="N551" s="1">
        <f t="shared" si="116"/>
        <v>-16.982628804949165</v>
      </c>
      <c r="O551">
        <f>((-0.0000000008)*V551^3+(0.000003)*V551^2-0.004*V551+2.013)*('Exhaust Gas Math'!$E$10/(T551+'Exhaust Gas Math'!$E$10))+(357.45*V551^-1.004)*(T551/(T551+'Exhaust Gas Math'!$E$10))</f>
        <v>0.17819999999999947</v>
      </c>
      <c r="P551">
        <f t="shared" si="125"/>
        <v>0</v>
      </c>
      <c r="Q551">
        <f t="shared" si="117"/>
        <v>0</v>
      </c>
      <c r="R551" s="4">
        <f t="shared" si="118"/>
        <v>3.9769296294121147E-5</v>
      </c>
      <c r="S551">
        <f t="shared" si="126"/>
        <v>0</v>
      </c>
      <c r="T551">
        <f>S551*'Exhaust Gas Math'!$C$14</f>
        <v>0</v>
      </c>
      <c r="U551">
        <f>(T551/'Exhaust Gas Math'!$B$14)+('Exhaust Gas Math'!$D$10)</f>
        <v>4.4059320573952224E-4</v>
      </c>
      <c r="V551">
        <f>('Exhaust Gas Math'!$E$10*((-0.000000001)*V550^3+(0.000002)*V550^2-0.0012*V550+1.3446)*$B$18+T551*'Exhaust Gas Math'!$D$14*$B$17)/('Exhaust Gas Math'!$E$10*((-0.000000001)*V550^3+(0.000002)*V550^2-0.0012*V550+1.3446)+T551*'Exhaust Gas Math'!$D$14)</f>
        <v>1100</v>
      </c>
      <c r="W551">
        <f t="shared" si="119"/>
        <v>101325</v>
      </c>
      <c r="X551">
        <f t="shared" si="120"/>
        <v>101325</v>
      </c>
    </row>
    <row r="552" spans="3:24" x14ac:dyDescent="0.2">
      <c r="C552" s="1"/>
      <c r="D552" s="1"/>
      <c r="E552">
        <f t="shared" si="113"/>
        <v>6.8500000000000005E-2</v>
      </c>
      <c r="F552">
        <f t="shared" si="114"/>
        <v>101325</v>
      </c>
      <c r="H552" s="1">
        <v>6.8500000000000005E-2</v>
      </c>
      <c r="I552" s="1">
        <f t="shared" si="121"/>
        <v>306</v>
      </c>
      <c r="J552" s="1">
        <f t="shared" si="122"/>
        <v>0</v>
      </c>
      <c r="K552" s="1">
        <f t="shared" si="123"/>
        <v>2.0800908795116143E-4</v>
      </c>
      <c r="L552" s="1">
        <f t="shared" si="124"/>
        <v>0</v>
      </c>
      <c r="M552" s="4">
        <f t="shared" si="115"/>
        <v>1.3067207502328596E-2</v>
      </c>
      <c r="N552" s="1">
        <f t="shared" si="116"/>
        <v>-16.113755704639374</v>
      </c>
      <c r="O552">
        <f>((-0.0000000008)*V552^3+(0.000003)*V552^2-0.004*V552+2.013)*('Exhaust Gas Math'!$E$10/(T552+'Exhaust Gas Math'!$E$10))+(357.45*V552^-1.004)*(T552/(T552+'Exhaust Gas Math'!$E$10))</f>
        <v>0.17819999999999947</v>
      </c>
      <c r="P552">
        <f t="shared" si="125"/>
        <v>0</v>
      </c>
      <c r="Q552">
        <f t="shared" si="117"/>
        <v>0</v>
      </c>
      <c r="R552" s="4">
        <f t="shared" si="118"/>
        <v>3.9769296294121147E-5</v>
      </c>
      <c r="S552">
        <f t="shared" si="126"/>
        <v>0</v>
      </c>
      <c r="T552">
        <f>S552*'Exhaust Gas Math'!$C$14</f>
        <v>0</v>
      </c>
      <c r="U552">
        <f>(T552/'Exhaust Gas Math'!$B$14)+('Exhaust Gas Math'!$D$10)</f>
        <v>4.4059320573952224E-4</v>
      </c>
      <c r="V552">
        <f>('Exhaust Gas Math'!$E$10*((-0.000000001)*V551^3+(0.000002)*V551^2-0.0012*V551+1.3446)*$B$18+T552*'Exhaust Gas Math'!$D$14*$B$17)/('Exhaust Gas Math'!$E$10*((-0.000000001)*V551^3+(0.000002)*V551^2-0.0012*V551+1.3446)+T552*'Exhaust Gas Math'!$D$14)</f>
        <v>1100</v>
      </c>
      <c r="W552">
        <f t="shared" si="119"/>
        <v>101325</v>
      </c>
      <c r="X552">
        <f t="shared" si="120"/>
        <v>101325</v>
      </c>
    </row>
    <row r="553" spans="3:24" x14ac:dyDescent="0.2">
      <c r="C553" s="1"/>
      <c r="D553" s="1"/>
      <c r="E553">
        <f t="shared" si="113"/>
        <v>6.8625000000000005E-2</v>
      </c>
      <c r="F553">
        <f t="shared" si="114"/>
        <v>101325</v>
      </c>
      <c r="H553" s="1">
        <v>6.8625000000000005E-2</v>
      </c>
      <c r="I553" s="1">
        <f t="shared" si="121"/>
        <v>310.5</v>
      </c>
      <c r="J553" s="1">
        <f t="shared" si="122"/>
        <v>0</v>
      </c>
      <c r="K553" s="1">
        <f t="shared" si="123"/>
        <v>3.2836426418815859E-4</v>
      </c>
      <c r="L553" s="1">
        <f t="shared" si="124"/>
        <v>0</v>
      </c>
      <c r="M553" s="4">
        <f t="shared" si="115"/>
        <v>1.1112496867933079E-2</v>
      </c>
      <c r="N553" s="1">
        <f t="shared" si="116"/>
        <v>-15.145535942042878</v>
      </c>
      <c r="O553">
        <f>((-0.0000000008)*V553^3+(0.000003)*V553^2-0.004*V553+2.013)*('Exhaust Gas Math'!$E$10/(T553+'Exhaust Gas Math'!$E$10))+(357.45*V553^-1.004)*(T553/(T553+'Exhaust Gas Math'!$E$10))</f>
        <v>0.17819999999999947</v>
      </c>
      <c r="P553">
        <f t="shared" si="125"/>
        <v>0</v>
      </c>
      <c r="Q553">
        <f t="shared" si="117"/>
        <v>0</v>
      </c>
      <c r="R553" s="4">
        <f t="shared" si="118"/>
        <v>3.9769296294121147E-5</v>
      </c>
      <c r="S553">
        <f t="shared" si="126"/>
        <v>0</v>
      </c>
      <c r="T553">
        <f>S553*'Exhaust Gas Math'!$C$14</f>
        <v>0</v>
      </c>
      <c r="U553">
        <f>(T553/'Exhaust Gas Math'!$B$14)+('Exhaust Gas Math'!$D$10)</f>
        <v>4.4059320573952224E-4</v>
      </c>
      <c r="V553">
        <f>('Exhaust Gas Math'!$E$10*((-0.000000001)*V552^3+(0.000002)*V552^2-0.0012*V552+1.3446)*$B$18+T553*'Exhaust Gas Math'!$D$14*$B$17)/('Exhaust Gas Math'!$E$10*((-0.000000001)*V552^3+(0.000002)*V552^2-0.0012*V552+1.3446)+T553*'Exhaust Gas Math'!$D$14)</f>
        <v>1100</v>
      </c>
      <c r="W553">
        <f t="shared" si="119"/>
        <v>101325</v>
      </c>
      <c r="X553">
        <f t="shared" si="120"/>
        <v>101325</v>
      </c>
    </row>
    <row r="554" spans="3:24" x14ac:dyDescent="0.2">
      <c r="C554" s="1"/>
      <c r="D554" s="1"/>
      <c r="E554">
        <f t="shared" si="113"/>
        <v>6.8750000000000006E-2</v>
      </c>
      <c r="F554">
        <f t="shared" si="114"/>
        <v>101325</v>
      </c>
      <c r="H554" s="1">
        <v>6.8750000000000006E-2</v>
      </c>
      <c r="I554" s="1">
        <f t="shared" si="121"/>
        <v>315</v>
      </c>
      <c r="J554" s="1">
        <f t="shared" si="122"/>
        <v>0</v>
      </c>
      <c r="K554" s="1">
        <f t="shared" si="123"/>
        <v>4.7460098820641941E-4</v>
      </c>
      <c r="L554" s="1">
        <f t="shared" si="124"/>
        <v>0</v>
      </c>
      <c r="M554" s="4">
        <f t="shared" si="115"/>
        <v>9.2847150363864206E-3</v>
      </c>
      <c r="N554" s="1">
        <f t="shared" si="116"/>
        <v>-14.083938913962006</v>
      </c>
      <c r="O554">
        <f>((-0.0000000008)*V554^3+(0.000003)*V554^2-0.004*V554+2.013)*('Exhaust Gas Math'!$E$10/(T554+'Exhaust Gas Math'!$E$10))+(357.45*V554^-1.004)*(T554/(T554+'Exhaust Gas Math'!$E$10))</f>
        <v>0.17819999999999947</v>
      </c>
      <c r="P554">
        <f t="shared" si="125"/>
        <v>0</v>
      </c>
      <c r="Q554">
        <f t="shared" si="117"/>
        <v>0</v>
      </c>
      <c r="R554" s="4">
        <f t="shared" si="118"/>
        <v>3.9769296294121147E-5</v>
      </c>
      <c r="S554">
        <f t="shared" si="126"/>
        <v>0</v>
      </c>
      <c r="T554">
        <f>S554*'Exhaust Gas Math'!$C$14</f>
        <v>0</v>
      </c>
      <c r="U554">
        <f>(T554/'Exhaust Gas Math'!$B$14)+('Exhaust Gas Math'!$D$10)</f>
        <v>4.4059320573952224E-4</v>
      </c>
      <c r="V554">
        <f>('Exhaust Gas Math'!$E$10*((-0.000000001)*V553^3+(0.000002)*V553^2-0.0012*V553+1.3446)*$B$18+T554*'Exhaust Gas Math'!$D$14*$B$17)/('Exhaust Gas Math'!$E$10*((-0.000000001)*V553^3+(0.000002)*V553^2-0.0012*V553+1.3446)+T554*'Exhaust Gas Math'!$D$14)</f>
        <v>1100</v>
      </c>
      <c r="W554">
        <f t="shared" si="119"/>
        <v>101325</v>
      </c>
      <c r="X554">
        <f t="shared" si="120"/>
        <v>101325</v>
      </c>
    </row>
    <row r="555" spans="3:24" x14ac:dyDescent="0.2">
      <c r="C555" s="1"/>
      <c r="D555" s="1"/>
      <c r="E555">
        <f t="shared" si="113"/>
        <v>6.8875000000000006E-2</v>
      </c>
      <c r="F555">
        <f t="shared" si="114"/>
        <v>101325</v>
      </c>
      <c r="H555" s="1">
        <v>6.8875000000000006E-2</v>
      </c>
      <c r="I555" s="1">
        <f t="shared" si="121"/>
        <v>319.5</v>
      </c>
      <c r="J555" s="1">
        <f t="shared" si="122"/>
        <v>0</v>
      </c>
      <c r="K555" s="1">
        <f t="shared" si="123"/>
        <v>6.4562904402475866E-4</v>
      </c>
      <c r="L555" s="1">
        <f t="shared" si="124"/>
        <v>0</v>
      </c>
      <c r="M555" s="4">
        <f t="shared" si="115"/>
        <v>7.5951308904789183E-3</v>
      </c>
      <c r="N555" s="1">
        <f t="shared" si="116"/>
        <v>-12.935509719091522</v>
      </c>
      <c r="O555">
        <f>((-0.0000000008)*V555^3+(0.000003)*V555^2-0.004*V555+2.013)*('Exhaust Gas Math'!$E$10/(T555+'Exhaust Gas Math'!$E$10))+(357.45*V555^-1.004)*(T555/(T555+'Exhaust Gas Math'!$E$10))</f>
        <v>0.17819999999999947</v>
      </c>
      <c r="P555">
        <f t="shared" si="125"/>
        <v>0</v>
      </c>
      <c r="Q555">
        <f t="shared" si="117"/>
        <v>0</v>
      </c>
      <c r="R555" s="4">
        <f t="shared" si="118"/>
        <v>3.9769296294121147E-5</v>
      </c>
      <c r="S555">
        <f t="shared" si="126"/>
        <v>0</v>
      </c>
      <c r="T555">
        <f>S555*'Exhaust Gas Math'!$C$14</f>
        <v>0</v>
      </c>
      <c r="U555">
        <f>(T555/'Exhaust Gas Math'!$B$14)+('Exhaust Gas Math'!$D$10)</f>
        <v>4.4059320573952224E-4</v>
      </c>
      <c r="V555">
        <f>('Exhaust Gas Math'!$E$10*((-0.000000001)*V554^3+(0.000002)*V554^2-0.0012*V554+1.3446)*$B$18+T555*'Exhaust Gas Math'!$D$14*$B$17)/('Exhaust Gas Math'!$E$10*((-0.000000001)*V554^3+(0.000002)*V554^2-0.0012*V554+1.3446)+T555*'Exhaust Gas Math'!$D$14)</f>
        <v>1100</v>
      </c>
      <c r="W555">
        <f t="shared" si="119"/>
        <v>101325</v>
      </c>
      <c r="X555">
        <f t="shared" si="120"/>
        <v>101325</v>
      </c>
    </row>
    <row r="556" spans="3:24" x14ac:dyDescent="0.2">
      <c r="C556" s="1"/>
      <c r="D556" s="1"/>
      <c r="E556">
        <f t="shared" si="113"/>
        <v>6.9000000000000006E-2</v>
      </c>
      <c r="F556">
        <f t="shared" si="114"/>
        <v>101325</v>
      </c>
      <c r="H556" s="1">
        <v>6.9000000000000006E-2</v>
      </c>
      <c r="I556" s="1">
        <f t="shared" si="121"/>
        <v>324</v>
      </c>
      <c r="J556" s="1">
        <f t="shared" si="122"/>
        <v>0</v>
      </c>
      <c r="K556" s="1">
        <f t="shared" si="123"/>
        <v>8.4017339268878605E-4</v>
      </c>
      <c r="L556" s="1">
        <f t="shared" si="124"/>
        <v>0</v>
      </c>
      <c r="M556" s="4">
        <f t="shared" si="115"/>
        <v>6.054161278314131E-3</v>
      </c>
      <c r="N556" s="1">
        <f t="shared" si="116"/>
        <v>-11.707328805309466</v>
      </c>
      <c r="O556">
        <f>((-0.0000000008)*V556^3+(0.000003)*V556^2-0.004*V556+2.013)*('Exhaust Gas Math'!$E$10/(T556+'Exhaust Gas Math'!$E$10))+(357.45*V556^-1.004)*(T556/(T556+'Exhaust Gas Math'!$E$10))</f>
        <v>0.17819999999999947</v>
      </c>
      <c r="P556">
        <f t="shared" si="125"/>
        <v>0</v>
      </c>
      <c r="Q556">
        <f t="shared" si="117"/>
        <v>0</v>
      </c>
      <c r="R556" s="4">
        <f t="shared" si="118"/>
        <v>3.9769296294121147E-5</v>
      </c>
      <c r="S556">
        <f t="shared" si="126"/>
        <v>0</v>
      </c>
      <c r="T556">
        <f>S556*'Exhaust Gas Math'!$C$14</f>
        <v>0</v>
      </c>
      <c r="U556">
        <f>(T556/'Exhaust Gas Math'!$B$14)+('Exhaust Gas Math'!$D$10)</f>
        <v>4.4059320573952224E-4</v>
      </c>
      <c r="V556">
        <f>('Exhaust Gas Math'!$E$10*((-0.000000001)*V555^3+(0.000002)*V555^2-0.0012*V555+1.3446)*$B$18+T556*'Exhaust Gas Math'!$D$14*$B$17)/('Exhaust Gas Math'!$E$10*((-0.000000001)*V555^3+(0.000002)*V555^2-0.0012*V555+1.3446)+T556*'Exhaust Gas Math'!$D$14)</f>
        <v>1100</v>
      </c>
      <c r="W556">
        <f t="shared" si="119"/>
        <v>101325</v>
      </c>
      <c r="X556">
        <f t="shared" si="120"/>
        <v>101325</v>
      </c>
    </row>
    <row r="557" spans="3:24" x14ac:dyDescent="0.2">
      <c r="C557" s="1"/>
      <c r="D557" s="1"/>
      <c r="E557">
        <f t="shared" si="113"/>
        <v>6.9125000000000006E-2</v>
      </c>
      <c r="F557">
        <f t="shared" si="114"/>
        <v>101325</v>
      </c>
      <c r="H557" s="1">
        <v>6.9125000000000006E-2</v>
      </c>
      <c r="I557" s="1">
        <f t="shared" si="121"/>
        <v>328.5</v>
      </c>
      <c r="J557" s="1">
        <f t="shared" si="122"/>
        <v>0</v>
      </c>
      <c r="K557" s="1">
        <f t="shared" si="123"/>
        <v>1.0567836778712031E-3</v>
      </c>
      <c r="L557" s="1">
        <f t="shared" si="124"/>
        <v>0</v>
      </c>
      <c r="M557" s="4">
        <f t="shared" si="115"/>
        <v>4.6713067899751791E-3</v>
      </c>
      <c r="N557" s="1">
        <f t="shared" si="116"/>
        <v>-10.406968316360683</v>
      </c>
      <c r="O557">
        <f>((-0.0000000008)*V557^3+(0.000003)*V557^2-0.004*V557+2.013)*('Exhaust Gas Math'!$E$10/(T557+'Exhaust Gas Math'!$E$10))+(357.45*V557^-1.004)*(T557/(T557+'Exhaust Gas Math'!$E$10))</f>
        <v>0.17819999999999947</v>
      </c>
      <c r="P557">
        <f t="shared" si="125"/>
        <v>0</v>
      </c>
      <c r="Q557">
        <f t="shared" si="117"/>
        <v>0</v>
      </c>
      <c r="R557" s="4">
        <f t="shared" si="118"/>
        <v>3.9769296294121147E-5</v>
      </c>
      <c r="S557">
        <f t="shared" si="126"/>
        <v>0</v>
      </c>
      <c r="T557">
        <f>S557*'Exhaust Gas Math'!$C$14</f>
        <v>0</v>
      </c>
      <c r="U557">
        <f>(T557/'Exhaust Gas Math'!$B$14)+('Exhaust Gas Math'!$D$10)</f>
        <v>4.4059320573952224E-4</v>
      </c>
      <c r="V557">
        <f>('Exhaust Gas Math'!$E$10*((-0.000000001)*V556^3+(0.000002)*V556^2-0.0012*V556+1.3446)*$B$18+T557*'Exhaust Gas Math'!$D$14*$B$17)/('Exhaust Gas Math'!$E$10*((-0.000000001)*V556^3+(0.000002)*V556^2-0.0012*V556+1.3446)+T557*'Exhaust Gas Math'!$D$14)</f>
        <v>1100</v>
      </c>
      <c r="W557">
        <f t="shared" si="119"/>
        <v>101325</v>
      </c>
      <c r="X557">
        <f t="shared" si="120"/>
        <v>101325</v>
      </c>
    </row>
    <row r="558" spans="3:24" x14ac:dyDescent="0.2">
      <c r="C558" s="1"/>
      <c r="D558" s="1"/>
      <c r="E558">
        <f t="shared" si="113"/>
        <v>6.9250000000000006E-2</v>
      </c>
      <c r="F558">
        <f t="shared" si="114"/>
        <v>101325</v>
      </c>
      <c r="H558" s="1">
        <v>6.9250000000000006E-2</v>
      </c>
      <c r="I558" s="1">
        <f t="shared" si="121"/>
        <v>333</v>
      </c>
      <c r="J558" s="1">
        <f t="shared" si="122"/>
        <v>0</v>
      </c>
      <c r="K558" s="1">
        <f t="shared" si="123"/>
        <v>1.2938450384885041E-3</v>
      </c>
      <c r="L558" s="1">
        <f t="shared" si="124"/>
        <v>0</v>
      </c>
      <c r="M558" s="4">
        <f t="shared" si="115"/>
        <v>3.4550931832286989E-3</v>
      </c>
      <c r="N558" s="1">
        <f t="shared" si="116"/>
        <v>-9.0424454070735152</v>
      </c>
      <c r="O558">
        <f>((-0.0000000008)*V558^3+(0.000003)*V558^2-0.004*V558+2.013)*('Exhaust Gas Math'!$E$10/(T558+'Exhaust Gas Math'!$E$10))+(357.45*V558^-1.004)*(T558/(T558+'Exhaust Gas Math'!$E$10))</f>
        <v>0.17819999999999947</v>
      </c>
      <c r="P558">
        <f t="shared" si="125"/>
        <v>0</v>
      </c>
      <c r="Q558">
        <f t="shared" si="117"/>
        <v>0</v>
      </c>
      <c r="R558" s="4">
        <f t="shared" si="118"/>
        <v>3.9769296294121147E-5</v>
      </c>
      <c r="S558">
        <f t="shared" si="126"/>
        <v>0</v>
      </c>
      <c r="T558">
        <f>S558*'Exhaust Gas Math'!$C$14</f>
        <v>0</v>
      </c>
      <c r="U558">
        <f>(T558/'Exhaust Gas Math'!$B$14)+('Exhaust Gas Math'!$D$10)</f>
        <v>4.4059320573952224E-4</v>
      </c>
      <c r="V558">
        <f>('Exhaust Gas Math'!$E$10*((-0.000000001)*V557^3+(0.000002)*V557^2-0.0012*V557+1.3446)*$B$18+T558*'Exhaust Gas Math'!$D$14*$B$17)/('Exhaust Gas Math'!$E$10*((-0.000000001)*V557^3+(0.000002)*V557^2-0.0012*V557+1.3446)+T558*'Exhaust Gas Math'!$D$14)</f>
        <v>1100</v>
      </c>
      <c r="W558">
        <f t="shared" si="119"/>
        <v>101325</v>
      </c>
      <c r="X558">
        <f t="shared" si="120"/>
        <v>101325</v>
      </c>
    </row>
    <row r="559" spans="3:24" x14ac:dyDescent="0.2">
      <c r="C559" s="1"/>
      <c r="D559" s="1"/>
      <c r="E559">
        <f t="shared" si="113"/>
        <v>6.9375000000000006E-2</v>
      </c>
      <c r="F559">
        <f t="shared" si="114"/>
        <v>101325</v>
      </c>
      <c r="H559" s="1">
        <v>6.9375000000000006E-2</v>
      </c>
      <c r="I559" s="1">
        <f t="shared" si="121"/>
        <v>337.5</v>
      </c>
      <c r="J559" s="1">
        <f t="shared" si="122"/>
        <v>0</v>
      </c>
      <c r="K559" s="1">
        <f t="shared" si="123"/>
        <v>1.5495901477245062E-3</v>
      </c>
      <c r="L559" s="1">
        <f t="shared" si="124"/>
        <v>0</v>
      </c>
      <c r="M559" s="4">
        <f t="shared" si="115"/>
        <v>2.4130188193921299E-3</v>
      </c>
      <c r="N559" s="1">
        <f t="shared" si="116"/>
        <v>-7.6221728149333874</v>
      </c>
      <c r="O559">
        <f>((-0.0000000008)*V559^3+(0.000003)*V559^2-0.004*V559+2.013)*('Exhaust Gas Math'!$E$10/(T559+'Exhaust Gas Math'!$E$10))+(357.45*V559^-1.004)*(T559/(T559+'Exhaust Gas Math'!$E$10))</f>
        <v>0.17819999999999947</v>
      </c>
      <c r="P559">
        <f t="shared" si="125"/>
        <v>0</v>
      </c>
      <c r="Q559">
        <f t="shared" si="117"/>
        <v>0</v>
      </c>
      <c r="R559" s="4">
        <f t="shared" si="118"/>
        <v>3.9769296294121147E-5</v>
      </c>
      <c r="S559">
        <f t="shared" si="126"/>
        <v>0</v>
      </c>
      <c r="T559">
        <f>S559*'Exhaust Gas Math'!$C$14</f>
        <v>0</v>
      </c>
      <c r="U559">
        <f>(T559/'Exhaust Gas Math'!$B$14)+('Exhaust Gas Math'!$D$10)</f>
        <v>4.4059320573952224E-4</v>
      </c>
      <c r="V559">
        <f>('Exhaust Gas Math'!$E$10*((-0.000000001)*V558^3+(0.000002)*V558^2-0.0012*V558+1.3446)*$B$18+T559*'Exhaust Gas Math'!$D$14*$B$17)/('Exhaust Gas Math'!$E$10*((-0.000000001)*V558^3+(0.000002)*V558^2-0.0012*V558+1.3446)+T559*'Exhaust Gas Math'!$D$14)</f>
        <v>1100</v>
      </c>
      <c r="W559">
        <f t="shared" si="119"/>
        <v>101325</v>
      </c>
      <c r="X559">
        <f t="shared" si="120"/>
        <v>101325</v>
      </c>
    </row>
    <row r="560" spans="3:24" x14ac:dyDescent="0.2">
      <c r="C560" s="1"/>
      <c r="D560" s="1"/>
      <c r="E560">
        <f t="shared" si="113"/>
        <v>6.9500000000000006E-2</v>
      </c>
      <c r="F560">
        <f t="shared" si="114"/>
        <v>101325</v>
      </c>
      <c r="H560" s="1">
        <v>6.9500000000000006E-2</v>
      </c>
      <c r="I560" s="1">
        <f t="shared" si="121"/>
        <v>342</v>
      </c>
      <c r="J560" s="1">
        <f t="shared" si="122"/>
        <v>0</v>
      </c>
      <c r="K560" s="1">
        <f t="shared" si="123"/>
        <v>1.8221123887080222E-3</v>
      </c>
      <c r="L560" s="1">
        <f t="shared" si="124"/>
        <v>0</v>
      </c>
      <c r="M560" s="4">
        <f t="shared" si="115"/>
        <v>1.551508433443597E-3</v>
      </c>
      <c r="N560" s="1">
        <f t="shared" si="116"/>
        <v>-6.1549069927596598</v>
      </c>
      <c r="O560">
        <f>((-0.0000000008)*V560^3+(0.000003)*V560^2-0.004*V560+2.013)*('Exhaust Gas Math'!$E$10/(T560+'Exhaust Gas Math'!$E$10))+(357.45*V560^-1.004)*(T560/(T560+'Exhaust Gas Math'!$E$10))</f>
        <v>0.17819999999999947</v>
      </c>
      <c r="P560">
        <f t="shared" si="125"/>
        <v>0</v>
      </c>
      <c r="Q560">
        <f t="shared" si="117"/>
        <v>0</v>
      </c>
      <c r="R560" s="4">
        <f t="shared" si="118"/>
        <v>3.9769296294121147E-5</v>
      </c>
      <c r="S560">
        <f t="shared" si="126"/>
        <v>0</v>
      </c>
      <c r="T560">
        <f>S560*'Exhaust Gas Math'!$C$14</f>
        <v>0</v>
      </c>
      <c r="U560">
        <f>(T560/'Exhaust Gas Math'!$B$14)+('Exhaust Gas Math'!$D$10)</f>
        <v>4.4059320573952224E-4</v>
      </c>
      <c r="V560">
        <f>('Exhaust Gas Math'!$E$10*((-0.000000001)*V559^3+(0.000002)*V559^2-0.0012*V559+1.3446)*$B$18+T560*'Exhaust Gas Math'!$D$14*$B$17)/('Exhaust Gas Math'!$E$10*((-0.000000001)*V559^3+(0.000002)*V559^2-0.0012*V559+1.3446)+T560*'Exhaust Gas Math'!$D$14)</f>
        <v>1100</v>
      </c>
      <c r="W560">
        <f t="shared" si="119"/>
        <v>101325</v>
      </c>
      <c r="X560">
        <f t="shared" si="120"/>
        <v>101325</v>
      </c>
    </row>
    <row r="561" spans="3:24" x14ac:dyDescent="0.2">
      <c r="C561" s="1"/>
      <c r="D561" s="1"/>
      <c r="E561">
        <f t="shared" si="113"/>
        <v>6.9625000000000006E-2</v>
      </c>
      <c r="F561">
        <f t="shared" si="114"/>
        <v>101325</v>
      </c>
      <c r="H561" s="1">
        <v>6.9625000000000006E-2</v>
      </c>
      <c r="I561" s="1">
        <f t="shared" si="121"/>
        <v>346.50000000000045</v>
      </c>
      <c r="J561" s="1">
        <f t="shared" si="122"/>
        <v>0</v>
      </c>
      <c r="K561" s="1">
        <f t="shared" si="123"/>
        <v>2.109380068618123E-3</v>
      </c>
      <c r="L561" s="1">
        <f t="shared" si="124"/>
        <v>0</v>
      </c>
      <c r="M561" s="4">
        <f t="shared" si="115"/>
        <v>8.7587352339359853E-4</v>
      </c>
      <c r="N561" s="1">
        <f t="shared" si="116"/>
        <v>-4.6496941222611694</v>
      </c>
      <c r="O561">
        <f>((-0.0000000008)*V561^3+(0.000003)*V561^2-0.004*V561+2.013)*('Exhaust Gas Math'!$E$10/(T561+'Exhaust Gas Math'!$E$10))+(357.45*V561^-1.004)*(T561/(T561+'Exhaust Gas Math'!$E$10))</f>
        <v>0.17819999999999947</v>
      </c>
      <c r="P561">
        <f t="shared" si="125"/>
        <v>0</v>
      </c>
      <c r="Q561">
        <f t="shared" si="117"/>
        <v>0</v>
      </c>
      <c r="R561" s="4">
        <f t="shared" si="118"/>
        <v>3.9769296294121147E-5</v>
      </c>
      <c r="S561">
        <f t="shared" si="126"/>
        <v>0</v>
      </c>
      <c r="T561">
        <f>S561*'Exhaust Gas Math'!$C$14</f>
        <v>0</v>
      </c>
      <c r="U561">
        <f>(T561/'Exhaust Gas Math'!$B$14)+('Exhaust Gas Math'!$D$10)</f>
        <v>4.4059320573952224E-4</v>
      </c>
      <c r="V561">
        <f>('Exhaust Gas Math'!$E$10*((-0.000000001)*V560^3+(0.000002)*V560^2-0.0012*V560+1.3446)*$B$18+T561*'Exhaust Gas Math'!$D$14*$B$17)/('Exhaust Gas Math'!$E$10*((-0.000000001)*V560^3+(0.000002)*V560^2-0.0012*V560+1.3446)+T561*'Exhaust Gas Math'!$D$14)</f>
        <v>1100</v>
      </c>
      <c r="W561">
        <f t="shared" si="119"/>
        <v>101325</v>
      </c>
      <c r="X561">
        <f t="shared" si="120"/>
        <v>101325</v>
      </c>
    </row>
    <row r="562" spans="3:24" x14ac:dyDescent="0.2">
      <c r="C562" s="1"/>
      <c r="D562" s="1"/>
      <c r="E562">
        <f t="shared" si="113"/>
        <v>6.9750000000000006E-2</v>
      </c>
      <c r="F562">
        <f t="shared" si="114"/>
        <v>101325</v>
      </c>
      <c r="H562" s="1">
        <v>6.9750000000000006E-2</v>
      </c>
      <c r="I562" s="1">
        <f t="shared" si="121"/>
        <v>351.00000000000045</v>
      </c>
      <c r="J562" s="1">
        <f t="shared" si="122"/>
        <v>0</v>
      </c>
      <c r="K562" s="1">
        <f t="shared" si="123"/>
        <v>2.4092515652485514E-3</v>
      </c>
      <c r="L562" s="1">
        <f t="shared" si="124"/>
        <v>0</v>
      </c>
      <c r="M562" s="4">
        <f t="shared" si="115"/>
        <v>3.9027960313411242E-4</v>
      </c>
      <c r="N562" s="1">
        <f t="shared" si="116"/>
        <v>-3.1158143413188806</v>
      </c>
      <c r="O562">
        <f>((-0.0000000008)*V562^3+(0.000003)*V562^2-0.004*V562+2.013)*('Exhaust Gas Math'!$E$10/(T562+'Exhaust Gas Math'!$E$10))+(357.45*V562^-1.004)*(T562/(T562+'Exhaust Gas Math'!$E$10))</f>
        <v>0.17819999999999947</v>
      </c>
      <c r="P562">
        <f t="shared" si="125"/>
        <v>0</v>
      </c>
      <c r="Q562">
        <f t="shared" si="117"/>
        <v>0</v>
      </c>
      <c r="R562" s="4">
        <f t="shared" si="118"/>
        <v>3.9769296294121147E-5</v>
      </c>
      <c r="S562">
        <f t="shared" si="126"/>
        <v>0</v>
      </c>
      <c r="T562">
        <f>S562*'Exhaust Gas Math'!$C$14</f>
        <v>0</v>
      </c>
      <c r="U562">
        <f>(T562/'Exhaust Gas Math'!$B$14)+('Exhaust Gas Math'!$D$10)</f>
        <v>4.4059320573952224E-4</v>
      </c>
      <c r="V562">
        <f>('Exhaust Gas Math'!$E$10*((-0.000000001)*V561^3+(0.000002)*V561^2-0.0012*V561+1.3446)*$B$18+T562*'Exhaust Gas Math'!$D$14*$B$17)/('Exhaust Gas Math'!$E$10*((-0.000000001)*V561^3+(0.000002)*V561^2-0.0012*V561+1.3446)+T562*'Exhaust Gas Math'!$D$14)</f>
        <v>1100</v>
      </c>
      <c r="W562">
        <f t="shared" si="119"/>
        <v>101325</v>
      </c>
      <c r="X562">
        <f t="shared" si="120"/>
        <v>101325</v>
      </c>
    </row>
    <row r="563" spans="3:24" x14ac:dyDescent="0.2">
      <c r="C563" s="1"/>
      <c r="D563" s="1"/>
      <c r="E563">
        <f t="shared" si="113"/>
        <v>6.9875000000000007E-2</v>
      </c>
      <c r="F563">
        <f t="shared" si="114"/>
        <v>101325</v>
      </c>
      <c r="H563" s="1">
        <v>6.9875000000000007E-2</v>
      </c>
      <c r="I563" s="1">
        <f t="shared" si="121"/>
        <v>355.50000000000045</v>
      </c>
      <c r="J563" s="1">
        <f t="shared" si="122"/>
        <v>0</v>
      </c>
      <c r="K563" s="1">
        <f t="shared" si="123"/>
        <v>2.7194912931120079E-3</v>
      </c>
      <c r="L563" s="1">
        <f t="shared" si="124"/>
        <v>0</v>
      </c>
      <c r="M563" s="4">
        <f t="shared" si="115"/>
        <v>9.7720520659837218E-5</v>
      </c>
      <c r="N563" s="1">
        <f t="shared" si="116"/>
        <v>-1.5627245288489531</v>
      </c>
      <c r="O563">
        <f>((-0.0000000008)*V563^3+(0.000003)*V563^2-0.004*V563+2.013)*('Exhaust Gas Math'!$E$10/(T563+'Exhaust Gas Math'!$E$10))+(357.45*V563^-1.004)*(T563/(T563+'Exhaust Gas Math'!$E$10))</f>
        <v>0.17819999999999947</v>
      </c>
      <c r="P563">
        <f t="shared" si="125"/>
        <v>0</v>
      </c>
      <c r="Q563">
        <f t="shared" si="117"/>
        <v>0</v>
      </c>
      <c r="R563" s="4">
        <f t="shared" si="118"/>
        <v>3.9769296294121147E-5</v>
      </c>
      <c r="S563">
        <f t="shared" si="126"/>
        <v>0</v>
      </c>
      <c r="T563">
        <f>S563*'Exhaust Gas Math'!$C$14</f>
        <v>0</v>
      </c>
      <c r="U563">
        <f>(T563/'Exhaust Gas Math'!$B$14)+('Exhaust Gas Math'!$D$10)</f>
        <v>4.4059320573952224E-4</v>
      </c>
      <c r="V563">
        <f>('Exhaust Gas Math'!$E$10*((-0.000000001)*V562^3+(0.000002)*V562^2-0.0012*V562+1.3446)*$B$18+T563*'Exhaust Gas Math'!$D$14*$B$17)/('Exhaust Gas Math'!$E$10*((-0.000000001)*V562^3+(0.000002)*V562^2-0.0012*V562+1.3446)+T563*'Exhaust Gas Math'!$D$14)</f>
        <v>1100</v>
      </c>
      <c r="W563">
        <f t="shared" si="119"/>
        <v>101325</v>
      </c>
      <c r="X563">
        <f t="shared" si="120"/>
        <v>101325</v>
      </c>
    </row>
    <row r="564" spans="3:24" x14ac:dyDescent="0.2">
      <c r="C564" s="1"/>
      <c r="D564" s="1"/>
      <c r="E564">
        <f t="shared" si="113"/>
        <v>7.0000000000000007E-2</v>
      </c>
      <c r="F564">
        <f t="shared" si="114"/>
        <v>101325</v>
      </c>
      <c r="H564" s="1">
        <v>7.0000000000000007E-2</v>
      </c>
      <c r="I564" s="1">
        <f t="shared" si="121"/>
        <v>360.00000000000045</v>
      </c>
      <c r="J564" s="1">
        <f t="shared" si="122"/>
        <v>0</v>
      </c>
      <c r="K564" s="1">
        <f t="shared" si="123"/>
        <v>3.0377863700539682E-3</v>
      </c>
      <c r="L564" s="1">
        <f t="shared" si="124"/>
        <v>0</v>
      </c>
      <c r="M564" s="4">
        <f t="shared" si="115"/>
        <v>0</v>
      </c>
      <c r="N564" s="1">
        <f t="shared" si="116"/>
        <v>1.0736076146151972E-13</v>
      </c>
      <c r="O564">
        <f>((-0.0000000008)*V564^3+(0.000003)*V564^2-0.004*V564+2.013)*('Exhaust Gas Math'!$E$10/(T564+'Exhaust Gas Math'!$E$10))+(357.45*V564^-1.004)*(T564/(T564+'Exhaust Gas Math'!$E$10))</f>
        <v>0.17819999999999947</v>
      </c>
      <c r="P564">
        <f t="shared" si="125"/>
        <v>0</v>
      </c>
      <c r="Q564">
        <f t="shared" si="117"/>
        <v>0</v>
      </c>
      <c r="R564" s="4">
        <f t="shared" si="118"/>
        <v>3.9769296294121147E-5</v>
      </c>
      <c r="S564">
        <f t="shared" si="126"/>
        <v>0</v>
      </c>
      <c r="T564">
        <f>S564*'Exhaust Gas Math'!$C$14</f>
        <v>0</v>
      </c>
      <c r="U564">
        <f>(T564/'Exhaust Gas Math'!$B$14)+('Exhaust Gas Math'!$D$10)</f>
        <v>4.4059320573952224E-4</v>
      </c>
      <c r="V564">
        <f>('Exhaust Gas Math'!$E$10*((-0.000000001)*V563^3+(0.000002)*V563^2-0.0012*V563+1.3446)*$B$18+T564*'Exhaust Gas Math'!$D$14*$B$17)/('Exhaust Gas Math'!$E$10*((-0.000000001)*V563^3+(0.000002)*V563^2-0.0012*V563+1.3446)+T564*'Exhaust Gas Math'!$D$14)</f>
        <v>1100</v>
      </c>
      <c r="W564">
        <f t="shared" si="119"/>
        <v>101325</v>
      </c>
      <c r="X564">
        <f t="shared" si="120"/>
        <v>101325</v>
      </c>
    </row>
    <row r="565" spans="3:24" x14ac:dyDescent="0.2">
      <c r="C565" s="1"/>
      <c r="D565" s="1"/>
      <c r="E565">
        <f t="shared" si="113"/>
        <v>7.0125000000000007E-2</v>
      </c>
      <c r="F565">
        <f t="shared" si="114"/>
        <v>101325</v>
      </c>
      <c r="H565" s="1">
        <v>7.0125000000000007E-2</v>
      </c>
      <c r="I565" s="1">
        <f t="shared" si="121"/>
        <v>364.50000000000045</v>
      </c>
      <c r="J565" s="1">
        <f t="shared" si="122"/>
        <v>0</v>
      </c>
      <c r="K565" s="1">
        <f t="shared" si="123"/>
        <v>3.3617638601245569E-3</v>
      </c>
      <c r="L565" s="1">
        <f t="shared" si="124"/>
        <v>0</v>
      </c>
      <c r="M565" s="4">
        <f t="shared" si="115"/>
        <v>9.7720520659844157E-5</v>
      </c>
      <c r="N565" s="1">
        <f t="shared" si="116"/>
        <v>1.5627245288490261</v>
      </c>
      <c r="O565">
        <f>((-0.0000000008)*V565^3+(0.000003)*V565^2-0.004*V565+2.013)*('Exhaust Gas Math'!$E$10/(T565+'Exhaust Gas Math'!$E$10))+(357.45*V565^-1.004)*(T565/(T565+'Exhaust Gas Math'!$E$10))</f>
        <v>0.17819999999999947</v>
      </c>
      <c r="P565">
        <f t="shared" si="125"/>
        <v>0</v>
      </c>
      <c r="Q565">
        <f t="shared" si="117"/>
        <v>0</v>
      </c>
      <c r="R565" s="4">
        <f t="shared" si="118"/>
        <v>3.9769296294121147E-5</v>
      </c>
      <c r="S565">
        <f t="shared" si="126"/>
        <v>0</v>
      </c>
      <c r="T565">
        <f>S565*'Exhaust Gas Math'!$C$14</f>
        <v>0</v>
      </c>
      <c r="U565">
        <f>(T565/'Exhaust Gas Math'!$B$14)+('Exhaust Gas Math'!$D$10)</f>
        <v>4.4059320573952224E-4</v>
      </c>
      <c r="V565">
        <f>('Exhaust Gas Math'!$E$10*((-0.000000001)*V564^3+(0.000002)*V564^2-0.0012*V564+1.3446)*$B$18+T565*'Exhaust Gas Math'!$D$14*$B$17)/('Exhaust Gas Math'!$E$10*((-0.000000001)*V564^3+(0.000002)*V564^2-0.0012*V564+1.3446)+T565*'Exhaust Gas Math'!$D$14)</f>
        <v>1100</v>
      </c>
      <c r="W565">
        <f t="shared" si="119"/>
        <v>101325</v>
      </c>
      <c r="X565">
        <f t="shared" si="120"/>
        <v>101325</v>
      </c>
    </row>
    <row r="566" spans="3:24" x14ac:dyDescent="0.2">
      <c r="C566" s="1"/>
      <c r="D566" s="1"/>
      <c r="E566">
        <f t="shared" si="113"/>
        <v>7.0250000000000007E-2</v>
      </c>
      <c r="F566">
        <f t="shared" si="114"/>
        <v>101325</v>
      </c>
      <c r="H566" s="1">
        <v>7.0250000000000007E-2</v>
      </c>
      <c r="I566" s="1">
        <f t="shared" si="121"/>
        <v>369.00000000000045</v>
      </c>
      <c r="J566" s="1">
        <f t="shared" si="122"/>
        <v>0</v>
      </c>
      <c r="K566" s="1">
        <f t="shared" si="123"/>
        <v>3.6890084641600916E-3</v>
      </c>
      <c r="L566" s="1">
        <f t="shared" si="124"/>
        <v>0</v>
      </c>
      <c r="M566" s="4">
        <f t="shared" si="115"/>
        <v>3.9027960313416099E-4</v>
      </c>
      <c r="N566" s="1">
        <f t="shared" si="116"/>
        <v>3.1158143413190924</v>
      </c>
      <c r="O566">
        <f>((-0.0000000008)*V566^3+(0.000003)*V566^2-0.004*V566+2.013)*('Exhaust Gas Math'!$E$10/(T566+'Exhaust Gas Math'!$E$10))+(357.45*V566^-1.004)*(T566/(T566+'Exhaust Gas Math'!$E$10))</f>
        <v>0.17819999999999947</v>
      </c>
      <c r="P566">
        <f t="shared" si="125"/>
        <v>0</v>
      </c>
      <c r="Q566">
        <f t="shared" si="117"/>
        <v>0</v>
      </c>
      <c r="R566" s="4">
        <f t="shared" si="118"/>
        <v>3.9769296294121147E-5</v>
      </c>
      <c r="S566">
        <f t="shared" si="126"/>
        <v>0</v>
      </c>
      <c r="T566">
        <f>S566*'Exhaust Gas Math'!$C$14</f>
        <v>0</v>
      </c>
      <c r="U566">
        <f>(T566/'Exhaust Gas Math'!$B$14)+('Exhaust Gas Math'!$D$10)</f>
        <v>4.4059320573952224E-4</v>
      </c>
      <c r="V566">
        <f>('Exhaust Gas Math'!$E$10*((-0.000000001)*V565^3+(0.000002)*V565^2-0.0012*V565+1.3446)*$B$18+T566*'Exhaust Gas Math'!$D$14*$B$17)/('Exhaust Gas Math'!$E$10*((-0.000000001)*V565^3+(0.000002)*V565^2-0.0012*V565+1.3446)+T566*'Exhaust Gas Math'!$D$14)</f>
        <v>1100</v>
      </c>
      <c r="W566">
        <f t="shared" si="119"/>
        <v>101325</v>
      </c>
      <c r="X566">
        <f t="shared" si="120"/>
        <v>101325</v>
      </c>
    </row>
    <row r="567" spans="3:24" x14ac:dyDescent="0.2">
      <c r="C567" s="1"/>
      <c r="D567" s="1"/>
      <c r="E567">
        <f t="shared" si="113"/>
        <v>7.0374999999999993E-2</v>
      </c>
      <c r="F567">
        <f t="shared" si="114"/>
        <v>101325</v>
      </c>
      <c r="H567" s="1">
        <v>7.0374999999999993E-2</v>
      </c>
      <c r="I567" s="1">
        <f t="shared" si="121"/>
        <v>373.49999999999955</v>
      </c>
      <c r="J567" s="1">
        <f t="shared" si="122"/>
        <v>0</v>
      </c>
      <c r="K567" s="1">
        <f t="shared" si="123"/>
        <v>4.0170805261884939E-3</v>
      </c>
      <c r="L567" s="1">
        <f t="shared" si="124"/>
        <v>0</v>
      </c>
      <c r="M567" s="4">
        <f t="shared" si="115"/>
        <v>8.7587352339362282E-4</v>
      </c>
      <c r="N567" s="1">
        <f t="shared" si="116"/>
        <v>4.6496941222612413</v>
      </c>
      <c r="O567">
        <f>((-0.0000000008)*V567^3+(0.000003)*V567^2-0.004*V567+2.013)*('Exhaust Gas Math'!$E$10/(T567+'Exhaust Gas Math'!$E$10))+(357.45*V567^-1.004)*(T567/(T567+'Exhaust Gas Math'!$E$10))</f>
        <v>0.17819999999999947</v>
      </c>
      <c r="P567">
        <f t="shared" si="125"/>
        <v>0</v>
      </c>
      <c r="Q567">
        <f t="shared" si="117"/>
        <v>0</v>
      </c>
      <c r="R567" s="4">
        <f t="shared" si="118"/>
        <v>3.9769296294121147E-5</v>
      </c>
      <c r="S567">
        <f t="shared" si="126"/>
        <v>0</v>
      </c>
      <c r="T567">
        <f>S567*'Exhaust Gas Math'!$C$14</f>
        <v>0</v>
      </c>
      <c r="U567">
        <f>(T567/'Exhaust Gas Math'!$B$14)+('Exhaust Gas Math'!$D$10)</f>
        <v>4.4059320573952224E-4</v>
      </c>
      <c r="V567">
        <f>('Exhaust Gas Math'!$E$10*((-0.000000001)*V566^3+(0.000002)*V566^2-0.0012*V566+1.3446)*$B$18+T567*'Exhaust Gas Math'!$D$14*$B$17)/('Exhaust Gas Math'!$E$10*((-0.000000001)*V566^3+(0.000002)*V566^2-0.0012*V566+1.3446)+T567*'Exhaust Gas Math'!$D$14)</f>
        <v>1100</v>
      </c>
      <c r="W567">
        <f t="shared" si="119"/>
        <v>101325</v>
      </c>
      <c r="X567">
        <f t="shared" si="120"/>
        <v>101325</v>
      </c>
    </row>
    <row r="568" spans="3:24" x14ac:dyDescent="0.2">
      <c r="C568" s="1"/>
      <c r="D568" s="1"/>
      <c r="E568">
        <f t="shared" si="113"/>
        <v>7.0499999999999993E-2</v>
      </c>
      <c r="F568">
        <f t="shared" si="114"/>
        <v>101325</v>
      </c>
      <c r="H568" s="1">
        <v>7.0499999999999993E-2</v>
      </c>
      <c r="I568" s="1">
        <f t="shared" si="121"/>
        <v>377.99999999999955</v>
      </c>
      <c r="J568" s="1">
        <f t="shared" si="122"/>
        <v>0</v>
      </c>
      <c r="K568" s="1">
        <f t="shared" si="123"/>
        <v>4.343534221418574E-3</v>
      </c>
      <c r="L568" s="1">
        <f t="shared" si="124"/>
        <v>0</v>
      </c>
      <c r="M568" s="4">
        <f t="shared" si="115"/>
        <v>1.5515084334435623E-3</v>
      </c>
      <c r="N568" s="1">
        <f t="shared" si="116"/>
        <v>6.1549069927595959</v>
      </c>
      <c r="O568">
        <f>((-0.0000000008)*V568^3+(0.000003)*V568^2-0.004*V568+2.013)*('Exhaust Gas Math'!$E$10/(T568+'Exhaust Gas Math'!$E$10))+(357.45*V568^-1.004)*(T568/(T568+'Exhaust Gas Math'!$E$10))</f>
        <v>0.17819999999999947</v>
      </c>
      <c r="P568">
        <f t="shared" si="125"/>
        <v>0</v>
      </c>
      <c r="Q568">
        <f t="shared" si="117"/>
        <v>0</v>
      </c>
      <c r="R568" s="4">
        <f t="shared" si="118"/>
        <v>3.9769296294121147E-5</v>
      </c>
      <c r="S568">
        <f t="shared" si="126"/>
        <v>0</v>
      </c>
      <c r="T568">
        <f>S568*'Exhaust Gas Math'!$C$14</f>
        <v>0</v>
      </c>
      <c r="U568">
        <f>(T568/'Exhaust Gas Math'!$B$14)+('Exhaust Gas Math'!$D$10)</f>
        <v>4.4059320573952224E-4</v>
      </c>
      <c r="V568">
        <f>('Exhaust Gas Math'!$E$10*((-0.000000001)*V567^3+(0.000002)*V567^2-0.0012*V567+1.3446)*$B$18+T568*'Exhaust Gas Math'!$D$14*$B$17)/('Exhaust Gas Math'!$E$10*((-0.000000001)*V567^3+(0.000002)*V567^2-0.0012*V567+1.3446)+T568*'Exhaust Gas Math'!$D$14)</f>
        <v>1100</v>
      </c>
      <c r="W568">
        <f t="shared" si="119"/>
        <v>101325</v>
      </c>
      <c r="X568">
        <f t="shared" si="120"/>
        <v>101325</v>
      </c>
    </row>
    <row r="569" spans="3:24" x14ac:dyDescent="0.2">
      <c r="C569" s="1"/>
      <c r="D569" s="1"/>
      <c r="E569">
        <f t="shared" si="113"/>
        <v>7.0624999999999993E-2</v>
      </c>
      <c r="F569">
        <f t="shared" si="114"/>
        <v>101325</v>
      </c>
      <c r="H569" s="1">
        <v>7.0624999999999993E-2</v>
      </c>
      <c r="I569" s="1">
        <f t="shared" si="121"/>
        <v>382.49999999999955</v>
      </c>
      <c r="J569" s="1">
        <f t="shared" si="122"/>
        <v>0</v>
      </c>
      <c r="K569" s="1">
        <f t="shared" si="123"/>
        <v>4.6659357902180858E-3</v>
      </c>
      <c r="L569" s="1">
        <f t="shared" si="124"/>
        <v>0</v>
      </c>
      <c r="M569" s="4">
        <f t="shared" si="115"/>
        <v>2.4130188193921716E-3</v>
      </c>
      <c r="N569" s="1">
        <f t="shared" si="116"/>
        <v>7.6221728149334549</v>
      </c>
      <c r="O569">
        <f>((-0.0000000008)*V569^3+(0.000003)*V569^2-0.004*V569+2.013)*('Exhaust Gas Math'!$E$10/(T569+'Exhaust Gas Math'!$E$10))+(357.45*V569^-1.004)*(T569/(T569+'Exhaust Gas Math'!$E$10))</f>
        <v>0.17819999999999947</v>
      </c>
      <c r="P569">
        <f t="shared" si="125"/>
        <v>0</v>
      </c>
      <c r="Q569">
        <f t="shared" si="117"/>
        <v>0</v>
      </c>
      <c r="R569" s="4">
        <f t="shared" si="118"/>
        <v>3.9769296294121147E-5</v>
      </c>
      <c r="S569">
        <f t="shared" si="126"/>
        <v>0</v>
      </c>
      <c r="T569">
        <f>S569*'Exhaust Gas Math'!$C$14</f>
        <v>0</v>
      </c>
      <c r="U569">
        <f>(T569/'Exhaust Gas Math'!$B$14)+('Exhaust Gas Math'!$D$10)</f>
        <v>4.4059320573952224E-4</v>
      </c>
      <c r="V569">
        <f>('Exhaust Gas Math'!$E$10*((-0.000000001)*V568^3+(0.000002)*V568^2-0.0012*V568+1.3446)*$B$18+T569*'Exhaust Gas Math'!$D$14*$B$17)/('Exhaust Gas Math'!$E$10*((-0.000000001)*V568^3+(0.000002)*V568^2-0.0012*V568+1.3446)+T569*'Exhaust Gas Math'!$D$14)</f>
        <v>1100</v>
      </c>
      <c r="W569">
        <f t="shared" si="119"/>
        <v>101325</v>
      </c>
      <c r="X569">
        <f t="shared" si="120"/>
        <v>101325</v>
      </c>
    </row>
    <row r="570" spans="3:24" x14ac:dyDescent="0.2">
      <c r="C570" s="1"/>
      <c r="D570" s="1"/>
      <c r="E570">
        <f t="shared" si="113"/>
        <v>7.0749999999999993E-2</v>
      </c>
      <c r="F570">
        <f t="shared" si="114"/>
        <v>101325</v>
      </c>
      <c r="H570" s="1">
        <v>7.0749999999999993E-2</v>
      </c>
      <c r="I570" s="1">
        <f t="shared" si="121"/>
        <v>386.99999999999955</v>
      </c>
      <c r="J570" s="1">
        <f t="shared" si="122"/>
        <v>0</v>
      </c>
      <c r="K570" s="1">
        <f t="shared" si="123"/>
        <v>4.9818816821449174E-3</v>
      </c>
      <c r="L570" s="1">
        <f t="shared" si="124"/>
        <v>0</v>
      </c>
      <c r="M570" s="4">
        <f t="shared" si="115"/>
        <v>3.4550931832286504E-3</v>
      </c>
      <c r="N570" s="1">
        <f t="shared" si="116"/>
        <v>9.0424454070734548</v>
      </c>
      <c r="O570">
        <f>((-0.0000000008)*V570^3+(0.000003)*V570^2-0.004*V570+2.013)*('Exhaust Gas Math'!$E$10/(T570+'Exhaust Gas Math'!$E$10))+(357.45*V570^-1.004)*(T570/(T570+'Exhaust Gas Math'!$E$10))</f>
        <v>0.17819999999999947</v>
      </c>
      <c r="P570">
        <f t="shared" si="125"/>
        <v>0</v>
      </c>
      <c r="Q570">
        <f t="shared" si="117"/>
        <v>0</v>
      </c>
      <c r="R570" s="4">
        <f t="shared" si="118"/>
        <v>3.9769296294121147E-5</v>
      </c>
      <c r="S570">
        <f t="shared" si="126"/>
        <v>0</v>
      </c>
      <c r="T570">
        <f>S570*'Exhaust Gas Math'!$C$14</f>
        <v>0</v>
      </c>
      <c r="U570">
        <f>(T570/'Exhaust Gas Math'!$B$14)+('Exhaust Gas Math'!$D$10)</f>
        <v>4.4059320573952224E-4</v>
      </c>
      <c r="V570">
        <f>('Exhaust Gas Math'!$E$10*((-0.000000001)*V569^3+(0.000002)*V569^2-0.0012*V569+1.3446)*$B$18+T570*'Exhaust Gas Math'!$D$14*$B$17)/('Exhaust Gas Math'!$E$10*((-0.000000001)*V569^3+(0.000002)*V569^2-0.0012*V569+1.3446)+T570*'Exhaust Gas Math'!$D$14)</f>
        <v>1100</v>
      </c>
      <c r="W570">
        <f t="shared" si="119"/>
        <v>101325</v>
      </c>
      <c r="X570">
        <f t="shared" si="120"/>
        <v>101325</v>
      </c>
    </row>
    <row r="571" spans="3:24" x14ac:dyDescent="0.2">
      <c r="C571" s="1"/>
      <c r="D571" s="1"/>
      <c r="E571">
        <f t="shared" si="113"/>
        <v>7.0874999999999994E-2</v>
      </c>
      <c r="F571">
        <f t="shared" si="114"/>
        <v>101325</v>
      </c>
      <c r="H571" s="1">
        <v>7.0874999999999994E-2</v>
      </c>
      <c r="I571" s="1">
        <f t="shared" si="121"/>
        <v>391.49999999999955</v>
      </c>
      <c r="J571" s="1">
        <f t="shared" si="122"/>
        <v>0</v>
      </c>
      <c r="K571" s="1">
        <f t="shared" si="123"/>
        <v>5.2890164747640966E-3</v>
      </c>
      <c r="L571" s="1">
        <f t="shared" si="124"/>
        <v>0</v>
      </c>
      <c r="M571" s="4">
        <f t="shared" si="115"/>
        <v>4.6713067899752381E-3</v>
      </c>
      <c r="N571" s="1">
        <f t="shared" si="116"/>
        <v>10.406968316360745</v>
      </c>
      <c r="O571">
        <f>((-0.0000000008)*V571^3+(0.000003)*V571^2-0.004*V571+2.013)*('Exhaust Gas Math'!$E$10/(T571+'Exhaust Gas Math'!$E$10))+(357.45*V571^-1.004)*(T571/(T571+'Exhaust Gas Math'!$E$10))</f>
        <v>0.17819999999999947</v>
      </c>
      <c r="P571">
        <f t="shared" si="125"/>
        <v>0</v>
      </c>
      <c r="Q571">
        <f t="shared" si="117"/>
        <v>0</v>
      </c>
      <c r="R571" s="4">
        <f t="shared" si="118"/>
        <v>3.9769296294121147E-5</v>
      </c>
      <c r="S571">
        <f t="shared" si="126"/>
        <v>0</v>
      </c>
      <c r="T571">
        <f>S571*'Exhaust Gas Math'!$C$14</f>
        <v>0</v>
      </c>
      <c r="U571">
        <f>(T571/'Exhaust Gas Math'!$B$14)+('Exhaust Gas Math'!$D$10)</f>
        <v>4.4059320573952224E-4</v>
      </c>
      <c r="V571">
        <f>('Exhaust Gas Math'!$E$10*((-0.000000001)*V570^3+(0.000002)*V570^2-0.0012*V570+1.3446)*$B$18+T571*'Exhaust Gas Math'!$D$14*$B$17)/('Exhaust Gas Math'!$E$10*((-0.000000001)*V570^3+(0.000002)*V570^2-0.0012*V570+1.3446)+T571*'Exhaust Gas Math'!$D$14)</f>
        <v>1100</v>
      </c>
      <c r="W571">
        <f t="shared" si="119"/>
        <v>101325</v>
      </c>
      <c r="X571">
        <f t="shared" si="120"/>
        <v>101325</v>
      </c>
    </row>
    <row r="572" spans="3:24" x14ac:dyDescent="0.2">
      <c r="C572" s="1"/>
      <c r="D572" s="1"/>
      <c r="E572">
        <f t="shared" si="113"/>
        <v>7.0999999999999994E-2</v>
      </c>
      <c r="F572">
        <f t="shared" si="114"/>
        <v>101325</v>
      </c>
      <c r="H572" s="1">
        <v>7.0999999999999994E-2</v>
      </c>
      <c r="I572" s="1">
        <f t="shared" si="121"/>
        <v>395.99999999999955</v>
      </c>
      <c r="J572" s="1">
        <f t="shared" si="122"/>
        <v>0</v>
      </c>
      <c r="K572" s="1">
        <f t="shared" si="123"/>
        <v>5.5850504336635567E-3</v>
      </c>
      <c r="L572" s="1">
        <f t="shared" si="124"/>
        <v>0</v>
      </c>
      <c r="M572" s="4">
        <f t="shared" si="115"/>
        <v>6.0541612783140686E-3</v>
      </c>
      <c r="N572" s="1">
        <f t="shared" si="116"/>
        <v>11.707328805309411</v>
      </c>
      <c r="O572">
        <f>((-0.0000000008)*V572^3+(0.000003)*V572^2-0.004*V572+2.013)*('Exhaust Gas Math'!$E$10/(T572+'Exhaust Gas Math'!$E$10))+(357.45*V572^-1.004)*(T572/(T572+'Exhaust Gas Math'!$E$10))</f>
        <v>0.17819999999999947</v>
      </c>
      <c r="P572">
        <f t="shared" si="125"/>
        <v>0</v>
      </c>
      <c r="Q572">
        <f t="shared" si="117"/>
        <v>0</v>
      </c>
      <c r="R572" s="4">
        <f t="shared" si="118"/>
        <v>3.9769296294121147E-5</v>
      </c>
      <c r="S572">
        <f t="shared" si="126"/>
        <v>0</v>
      </c>
      <c r="T572">
        <f>S572*'Exhaust Gas Math'!$C$14</f>
        <v>0</v>
      </c>
      <c r="U572">
        <f>(T572/'Exhaust Gas Math'!$B$14)+('Exhaust Gas Math'!$D$10)</f>
        <v>4.4059320573952224E-4</v>
      </c>
      <c r="V572">
        <f>('Exhaust Gas Math'!$E$10*((-0.000000001)*V571^3+(0.000002)*V571^2-0.0012*V571+1.3446)*$B$18+T572*'Exhaust Gas Math'!$D$14*$B$17)/('Exhaust Gas Math'!$E$10*((-0.000000001)*V571^3+(0.000002)*V571^2-0.0012*V571+1.3446)+T572*'Exhaust Gas Math'!$D$14)</f>
        <v>1100</v>
      </c>
      <c r="W572">
        <f t="shared" si="119"/>
        <v>101325</v>
      </c>
      <c r="X572">
        <f t="shared" si="120"/>
        <v>101325</v>
      </c>
    </row>
    <row r="573" spans="3:24" x14ac:dyDescent="0.2">
      <c r="C573" s="1"/>
      <c r="D573" s="1"/>
      <c r="E573">
        <f t="shared" si="113"/>
        <v>7.1124999999999994E-2</v>
      </c>
      <c r="F573">
        <f t="shared" si="114"/>
        <v>101325</v>
      </c>
      <c r="H573" s="1">
        <v>7.1124999999999994E-2</v>
      </c>
      <c r="I573" s="1">
        <f t="shared" si="121"/>
        <v>400.5</v>
      </c>
      <c r="J573" s="1">
        <f t="shared" si="122"/>
        <v>0</v>
      </c>
      <c r="K573" s="1">
        <f t="shared" si="123"/>
        <v>5.8677765827561939E-3</v>
      </c>
      <c r="L573" s="1">
        <f t="shared" si="124"/>
        <v>0</v>
      </c>
      <c r="M573" s="4">
        <f t="shared" si="115"/>
        <v>7.5951308904789912E-3</v>
      </c>
      <c r="N573" s="1">
        <f t="shared" si="116"/>
        <v>12.935509719091577</v>
      </c>
      <c r="O573">
        <f>((-0.0000000008)*V573^3+(0.000003)*V573^2-0.004*V573+2.013)*('Exhaust Gas Math'!$E$10/(T573+'Exhaust Gas Math'!$E$10))+(357.45*V573^-1.004)*(T573/(T573+'Exhaust Gas Math'!$E$10))</f>
        <v>0.17819999999999947</v>
      </c>
      <c r="P573">
        <f t="shared" si="125"/>
        <v>0</v>
      </c>
      <c r="Q573">
        <f t="shared" si="117"/>
        <v>0</v>
      </c>
      <c r="R573" s="4">
        <f t="shared" si="118"/>
        <v>3.9769296294121147E-5</v>
      </c>
      <c r="S573">
        <f t="shared" si="126"/>
        <v>0</v>
      </c>
      <c r="T573">
        <f>S573*'Exhaust Gas Math'!$C$14</f>
        <v>0</v>
      </c>
      <c r="U573">
        <f>(T573/'Exhaust Gas Math'!$B$14)+('Exhaust Gas Math'!$D$10)</f>
        <v>4.4059320573952224E-4</v>
      </c>
      <c r="V573">
        <f>('Exhaust Gas Math'!$E$10*((-0.000000001)*V572^3+(0.000002)*V572^2-0.0012*V572+1.3446)*$B$18+T573*'Exhaust Gas Math'!$D$14*$B$17)/('Exhaust Gas Math'!$E$10*((-0.000000001)*V572^3+(0.000002)*V572^2-0.0012*V572+1.3446)+T573*'Exhaust Gas Math'!$D$14)</f>
        <v>1100</v>
      </c>
      <c r="W573">
        <f t="shared" si="119"/>
        <v>101325</v>
      </c>
      <c r="X573">
        <f t="shared" si="120"/>
        <v>101325</v>
      </c>
    </row>
    <row r="574" spans="3:24" x14ac:dyDescent="0.2">
      <c r="C574" s="1"/>
      <c r="D574" s="1"/>
      <c r="E574">
        <f t="shared" si="113"/>
        <v>7.1249999999999994E-2</v>
      </c>
      <c r="F574">
        <f t="shared" si="114"/>
        <v>101325</v>
      </c>
      <c r="H574" s="1">
        <v>7.1249999999999994E-2</v>
      </c>
      <c r="I574" s="1">
        <f t="shared" si="121"/>
        <v>405</v>
      </c>
      <c r="J574" s="1">
        <f t="shared" si="122"/>
        <v>0</v>
      </c>
      <c r="K574" s="1">
        <f t="shared" si="123"/>
        <v>6.135087157606512E-3</v>
      </c>
      <c r="L574" s="1">
        <f t="shared" si="124"/>
        <v>0</v>
      </c>
      <c r="M574" s="4">
        <f t="shared" si="115"/>
        <v>9.2847150363863443E-3</v>
      </c>
      <c r="N574" s="1">
        <f t="shared" si="116"/>
        <v>14.083938913961958</v>
      </c>
      <c r="O574">
        <f>((-0.0000000008)*V574^3+(0.000003)*V574^2-0.004*V574+2.013)*('Exhaust Gas Math'!$E$10/(T574+'Exhaust Gas Math'!$E$10))+(357.45*V574^-1.004)*(T574/(T574+'Exhaust Gas Math'!$E$10))</f>
        <v>0.17819999999999947</v>
      </c>
      <c r="P574">
        <f t="shared" si="125"/>
        <v>0</v>
      </c>
      <c r="Q574">
        <f t="shared" si="117"/>
        <v>0</v>
      </c>
      <c r="R574" s="4">
        <f t="shared" si="118"/>
        <v>3.9769296294121147E-5</v>
      </c>
      <c r="S574">
        <f t="shared" si="126"/>
        <v>0</v>
      </c>
      <c r="T574">
        <f>S574*'Exhaust Gas Math'!$C$14</f>
        <v>0</v>
      </c>
      <c r="U574">
        <f>(T574/'Exhaust Gas Math'!$B$14)+('Exhaust Gas Math'!$D$10)</f>
        <v>4.4059320573952224E-4</v>
      </c>
      <c r="V574">
        <f>('Exhaust Gas Math'!$E$10*((-0.000000001)*V573^3+(0.000002)*V573^2-0.0012*V573+1.3446)*$B$18+T574*'Exhaust Gas Math'!$D$14*$B$17)/('Exhaust Gas Math'!$E$10*((-0.000000001)*V573^3+(0.000002)*V573^2-0.0012*V573+1.3446)+T574*'Exhaust Gas Math'!$D$14)</f>
        <v>1100</v>
      </c>
      <c r="W574">
        <f t="shared" si="119"/>
        <v>101325</v>
      </c>
      <c r="X574">
        <f t="shared" si="120"/>
        <v>101325</v>
      </c>
    </row>
    <row r="575" spans="3:24" x14ac:dyDescent="0.2">
      <c r="C575" s="1"/>
      <c r="D575" s="1"/>
      <c r="E575">
        <f t="shared" si="113"/>
        <v>7.1374999999999994E-2</v>
      </c>
      <c r="F575">
        <f t="shared" si="114"/>
        <v>101325</v>
      </c>
      <c r="H575" s="1">
        <v>7.1374999999999994E-2</v>
      </c>
      <c r="I575" s="1">
        <f t="shared" si="121"/>
        <v>409.5</v>
      </c>
      <c r="J575" s="1">
        <f t="shared" si="122"/>
        <v>0</v>
      </c>
      <c r="K575" s="1">
        <f t="shared" si="123"/>
        <v>6.384989319120263E-3</v>
      </c>
      <c r="L575" s="1">
        <f t="shared" si="124"/>
        <v>0</v>
      </c>
      <c r="M575" s="4">
        <f t="shared" si="115"/>
        <v>1.1112496867933166E-2</v>
      </c>
      <c r="N575" s="1">
        <f t="shared" si="116"/>
        <v>15.145535942042926</v>
      </c>
      <c r="O575">
        <f>((-0.0000000008)*V575^3+(0.000003)*V575^2-0.004*V575+2.013)*('Exhaust Gas Math'!$E$10/(T575+'Exhaust Gas Math'!$E$10))+(357.45*V575^-1.004)*(T575/(T575+'Exhaust Gas Math'!$E$10))</f>
        <v>0.17819999999999947</v>
      </c>
      <c r="P575">
        <f t="shared" si="125"/>
        <v>0</v>
      </c>
      <c r="Q575">
        <f t="shared" si="117"/>
        <v>0</v>
      </c>
      <c r="R575" s="4">
        <f t="shared" si="118"/>
        <v>3.9769296294121147E-5</v>
      </c>
      <c r="S575">
        <f t="shared" si="126"/>
        <v>0</v>
      </c>
      <c r="T575">
        <f>S575*'Exhaust Gas Math'!$C$14</f>
        <v>0</v>
      </c>
      <c r="U575">
        <f>(T575/'Exhaust Gas Math'!$B$14)+('Exhaust Gas Math'!$D$10)</f>
        <v>4.4059320573952224E-4</v>
      </c>
      <c r="V575">
        <f>('Exhaust Gas Math'!$E$10*((-0.000000001)*V574^3+(0.000002)*V574^2-0.0012*V574+1.3446)*$B$18+T575*'Exhaust Gas Math'!$D$14*$B$17)/('Exhaust Gas Math'!$E$10*((-0.000000001)*V574^3+(0.000002)*V574^2-0.0012*V574+1.3446)+T575*'Exhaust Gas Math'!$D$14)</f>
        <v>1100</v>
      </c>
      <c r="W575">
        <f t="shared" si="119"/>
        <v>101325</v>
      </c>
      <c r="X575">
        <f t="shared" si="120"/>
        <v>101325</v>
      </c>
    </row>
    <row r="576" spans="3:24" x14ac:dyDescent="0.2">
      <c r="C576" s="1"/>
      <c r="D576" s="1"/>
      <c r="E576">
        <f t="shared" si="113"/>
        <v>7.1499999999999994E-2</v>
      </c>
      <c r="F576">
        <f t="shared" si="114"/>
        <v>101325</v>
      </c>
      <c r="H576" s="1">
        <v>7.1499999999999994E-2</v>
      </c>
      <c r="I576" s="1">
        <f t="shared" si="121"/>
        <v>414</v>
      </c>
      <c r="J576" s="1">
        <f t="shared" si="122"/>
        <v>0</v>
      </c>
      <c r="K576" s="1">
        <f t="shared" si="123"/>
        <v>6.6156200104487313E-3</v>
      </c>
      <c r="L576" s="1">
        <f t="shared" si="124"/>
        <v>0</v>
      </c>
      <c r="M576" s="4">
        <f t="shared" si="115"/>
        <v>1.3067207502328509E-2</v>
      </c>
      <c r="N576" s="1">
        <f t="shared" si="116"/>
        <v>16.113755704639331</v>
      </c>
      <c r="O576">
        <f>((-0.0000000008)*V576^3+(0.000003)*V576^2-0.004*V576+2.013)*('Exhaust Gas Math'!$E$10/(T576+'Exhaust Gas Math'!$E$10))+(357.45*V576^-1.004)*(T576/(T576+'Exhaust Gas Math'!$E$10))</f>
        <v>0.17819999999999947</v>
      </c>
      <c r="P576">
        <f t="shared" si="125"/>
        <v>0</v>
      </c>
      <c r="Q576">
        <f t="shared" si="117"/>
        <v>0</v>
      </c>
      <c r="R576" s="4">
        <f t="shared" si="118"/>
        <v>3.9769296294121147E-5</v>
      </c>
      <c r="S576">
        <f t="shared" si="126"/>
        <v>0</v>
      </c>
      <c r="T576">
        <f>S576*'Exhaust Gas Math'!$C$14</f>
        <v>0</v>
      </c>
      <c r="U576">
        <f>(T576/'Exhaust Gas Math'!$B$14)+('Exhaust Gas Math'!$D$10)</f>
        <v>4.4059320573952224E-4</v>
      </c>
      <c r="V576">
        <f>('Exhaust Gas Math'!$E$10*((-0.000000001)*V575^3+(0.000002)*V575^2-0.0012*V575+1.3446)*$B$18+T576*'Exhaust Gas Math'!$D$14*$B$17)/('Exhaust Gas Math'!$E$10*((-0.000000001)*V575^3+(0.000002)*V575^2-0.0012*V575+1.3446)+T576*'Exhaust Gas Math'!$D$14)</f>
        <v>1100</v>
      </c>
      <c r="W576">
        <f t="shared" si="119"/>
        <v>101325</v>
      </c>
      <c r="X576">
        <f t="shared" si="120"/>
        <v>101325</v>
      </c>
    </row>
    <row r="577" spans="3:24" x14ac:dyDescent="0.2">
      <c r="C577" s="1"/>
      <c r="D577" s="1"/>
      <c r="E577">
        <f t="shared" si="113"/>
        <v>7.1624999999999994E-2</v>
      </c>
      <c r="F577">
        <f t="shared" si="114"/>
        <v>101325</v>
      </c>
      <c r="H577" s="1">
        <v>7.1624999999999994E-2</v>
      </c>
      <c r="I577" s="1">
        <f t="shared" si="121"/>
        <v>418.5</v>
      </c>
      <c r="J577" s="1">
        <f t="shared" si="122"/>
        <v>0</v>
      </c>
      <c r="K577" s="1">
        <f t="shared" si="123"/>
        <v>6.8252598463476918E-3</v>
      </c>
      <c r="L577" s="1">
        <f t="shared" si="124"/>
        <v>0</v>
      </c>
      <c r="M577" s="4">
        <f t="shared" si="115"/>
        <v>1.5136795498504239E-2</v>
      </c>
      <c r="N577" s="1">
        <f t="shared" si="116"/>
        <v>16.98262880494913</v>
      </c>
      <c r="O577">
        <f>((-0.0000000008)*V577^3+(0.000003)*V577^2-0.004*V577+2.013)*('Exhaust Gas Math'!$E$10/(T577+'Exhaust Gas Math'!$E$10))+(357.45*V577^-1.004)*(T577/(T577+'Exhaust Gas Math'!$E$10))</f>
        <v>0.17819999999999947</v>
      </c>
      <c r="P577">
        <f t="shared" si="125"/>
        <v>0</v>
      </c>
      <c r="Q577">
        <f t="shared" si="117"/>
        <v>0</v>
      </c>
      <c r="R577" s="4">
        <f t="shared" si="118"/>
        <v>3.9769296294121147E-5</v>
      </c>
      <c r="S577">
        <f t="shared" si="126"/>
        <v>0</v>
      </c>
      <c r="T577">
        <f>S577*'Exhaust Gas Math'!$C$14</f>
        <v>0</v>
      </c>
      <c r="U577">
        <f>(T577/'Exhaust Gas Math'!$B$14)+('Exhaust Gas Math'!$D$10)</f>
        <v>4.4059320573952224E-4</v>
      </c>
      <c r="V577">
        <f>('Exhaust Gas Math'!$E$10*((-0.000000001)*V576^3+(0.000002)*V576^2-0.0012*V576+1.3446)*$B$18+T577*'Exhaust Gas Math'!$D$14*$B$17)/('Exhaust Gas Math'!$E$10*((-0.000000001)*V576^3+(0.000002)*V576^2-0.0012*V576+1.3446)+T577*'Exhaust Gas Math'!$D$14)</f>
        <v>1100</v>
      </c>
      <c r="W577">
        <f t="shared" si="119"/>
        <v>101325</v>
      </c>
      <c r="X577">
        <f t="shared" si="120"/>
        <v>101325</v>
      </c>
    </row>
    <row r="578" spans="3:24" x14ac:dyDescent="0.2">
      <c r="C578" s="1"/>
      <c r="D578" s="1"/>
      <c r="E578">
        <f t="shared" si="113"/>
        <v>7.1749999999999994E-2</v>
      </c>
      <c r="F578">
        <f t="shared" si="114"/>
        <v>101325</v>
      </c>
      <c r="H578" s="1">
        <v>7.1749999999999994E-2</v>
      </c>
      <c r="I578" s="1">
        <f t="shared" si="121"/>
        <v>423</v>
      </c>
      <c r="J578" s="1">
        <f t="shared" si="122"/>
        <v>0</v>
      </c>
      <c r="K578" s="1">
        <f t="shared" si="123"/>
        <v>7.0123459314437395E-3</v>
      </c>
      <c r="L578" s="1">
        <f t="shared" si="124"/>
        <v>0</v>
      </c>
      <c r="M578" s="4">
        <f t="shared" si="115"/>
        <v>1.7308501158256294E-2</v>
      </c>
      <c r="N578" s="1">
        <f t="shared" si="116"/>
        <v>17.746798351379351</v>
      </c>
      <c r="O578">
        <f>((-0.0000000008)*V578^3+(0.000003)*V578^2-0.004*V578+2.013)*('Exhaust Gas Math'!$E$10/(T578+'Exhaust Gas Math'!$E$10))+(357.45*V578^-1.004)*(T578/(T578+'Exhaust Gas Math'!$E$10))</f>
        <v>0.17819999999999947</v>
      </c>
      <c r="P578">
        <f t="shared" si="125"/>
        <v>0</v>
      </c>
      <c r="Q578">
        <f t="shared" si="117"/>
        <v>0</v>
      </c>
      <c r="R578" s="4">
        <f t="shared" si="118"/>
        <v>3.9769296294121147E-5</v>
      </c>
      <c r="S578">
        <f t="shared" si="126"/>
        <v>0</v>
      </c>
      <c r="T578">
        <f>S578*'Exhaust Gas Math'!$C$14</f>
        <v>0</v>
      </c>
      <c r="U578">
        <f>(T578/'Exhaust Gas Math'!$B$14)+('Exhaust Gas Math'!$D$10)</f>
        <v>4.4059320573952224E-4</v>
      </c>
      <c r="V578">
        <f>('Exhaust Gas Math'!$E$10*((-0.000000001)*V577^3+(0.000002)*V577^2-0.0012*V577+1.3446)*$B$18+T578*'Exhaust Gas Math'!$D$14*$B$17)/('Exhaust Gas Math'!$E$10*((-0.000000001)*V577^3+(0.000002)*V577^2-0.0012*V577+1.3446)+T578*'Exhaust Gas Math'!$D$14)</f>
        <v>1100</v>
      </c>
      <c r="W578">
        <f t="shared" si="119"/>
        <v>101325</v>
      </c>
      <c r="X578">
        <f t="shared" si="120"/>
        <v>101325</v>
      </c>
    </row>
    <row r="579" spans="3:24" x14ac:dyDescent="0.2">
      <c r="C579" s="1"/>
      <c r="D579" s="1"/>
      <c r="E579">
        <f t="shared" ref="E579:E642" si="127">H579</f>
        <v>7.1874999999999994E-2</v>
      </c>
      <c r="F579">
        <f t="shared" ref="F579:F642" si="128">X579</f>
        <v>101325</v>
      </c>
      <c r="H579" s="1">
        <v>7.1874999999999994E-2</v>
      </c>
      <c r="I579" s="1">
        <f t="shared" si="121"/>
        <v>427.5</v>
      </c>
      <c r="J579" s="1">
        <f t="shared" si="122"/>
        <v>0</v>
      </c>
      <c r="K579" s="1">
        <f t="shared" si="123"/>
        <v>7.1754835118458815E-3</v>
      </c>
      <c r="L579" s="1">
        <f t="shared" si="124"/>
        <v>0</v>
      </c>
      <c r="M579" s="4">
        <f t="shared" si="115"/>
        <v>1.9568935194026485E-2</v>
      </c>
      <c r="N579" s="1">
        <f t="shared" si="116"/>
        <v>18.401552984563949</v>
      </c>
      <c r="O579">
        <f>((-0.0000000008)*V579^3+(0.000003)*V579^2-0.004*V579+2.013)*('Exhaust Gas Math'!$E$10/(T579+'Exhaust Gas Math'!$E$10))+(357.45*V579^-1.004)*(T579/(T579+'Exhaust Gas Math'!$E$10))</f>
        <v>0.17819999999999947</v>
      </c>
      <c r="P579">
        <f t="shared" si="125"/>
        <v>0</v>
      </c>
      <c r="Q579">
        <f t="shared" si="117"/>
        <v>0</v>
      </c>
      <c r="R579" s="4">
        <f t="shared" si="118"/>
        <v>3.9769296294121147E-5</v>
      </c>
      <c r="S579">
        <f t="shared" si="126"/>
        <v>0</v>
      </c>
      <c r="T579">
        <f>S579*'Exhaust Gas Math'!$C$14</f>
        <v>0</v>
      </c>
      <c r="U579">
        <f>(T579/'Exhaust Gas Math'!$B$14)+('Exhaust Gas Math'!$D$10)</f>
        <v>4.4059320573952224E-4</v>
      </c>
      <c r="V579">
        <f>('Exhaust Gas Math'!$E$10*((-0.000000001)*V578^3+(0.000002)*V578^2-0.0012*V578+1.3446)*$B$18+T579*'Exhaust Gas Math'!$D$14*$B$17)/('Exhaust Gas Math'!$E$10*((-0.000000001)*V578^3+(0.000002)*V578^2-0.0012*V578+1.3446)+T579*'Exhaust Gas Math'!$D$14)</f>
        <v>1100</v>
      </c>
      <c r="W579">
        <f t="shared" si="119"/>
        <v>101325</v>
      </c>
      <c r="X579">
        <f t="shared" si="120"/>
        <v>101325</v>
      </c>
    </row>
    <row r="580" spans="3:24" x14ac:dyDescent="0.2">
      <c r="C580" s="1"/>
      <c r="D580" s="1"/>
      <c r="E580">
        <f t="shared" si="127"/>
        <v>7.1999999999999995E-2</v>
      </c>
      <c r="F580">
        <f t="shared" si="128"/>
        <v>101325</v>
      </c>
      <c r="H580" s="1">
        <v>7.1999999999999995E-2</v>
      </c>
      <c r="I580" s="1">
        <f t="shared" si="121"/>
        <v>432</v>
      </c>
      <c r="J580" s="1">
        <f t="shared" si="122"/>
        <v>0</v>
      </c>
      <c r="K580" s="1">
        <f t="shared" si="123"/>
        <v>7.3134563732380441E-3</v>
      </c>
      <c r="L580" s="1">
        <f t="shared" si="124"/>
        <v>0</v>
      </c>
      <c r="M580" s="4">
        <f t="shared" ref="M580:M643" si="129">-(($B$3/1000)/2)*COS($B$10*H580)+(($B$3/1000)/2)</f>
        <v>2.1904161278314113E-2</v>
      </c>
      <c r="N580" s="1">
        <f t="shared" ref="N580:N643" si="130">($B$3/1000/2)*$B$10*SIN($B$10*H580)</f>
        <v>18.942855924461455</v>
      </c>
      <c r="O580">
        <f>((-0.0000000008)*V580^3+(0.000003)*V580^2-0.004*V580+2.013)*('Exhaust Gas Math'!$E$10/(T580+'Exhaust Gas Math'!$E$10))+(357.45*V580^-1.004)*(T580/(T580+'Exhaust Gas Math'!$E$10))</f>
        <v>0.17819999999999947</v>
      </c>
      <c r="P580">
        <f t="shared" si="125"/>
        <v>0</v>
      </c>
      <c r="Q580">
        <f t="shared" ref="Q580:Q643" si="131">M580*$B$4*J580</f>
        <v>0</v>
      </c>
      <c r="R580" s="4">
        <f t="shared" ref="R580:R643" si="132">$B$7+J580*Q580</f>
        <v>3.9769296294121147E-5</v>
      </c>
      <c r="S580">
        <f t="shared" si="126"/>
        <v>0</v>
      </c>
      <c r="T580">
        <f>S580*'Exhaust Gas Math'!$C$14</f>
        <v>0</v>
      </c>
      <c r="U580">
        <f>(T580/'Exhaust Gas Math'!$B$14)+('Exhaust Gas Math'!$D$10)</f>
        <v>4.4059320573952224E-4</v>
      </c>
      <c r="V580">
        <f>('Exhaust Gas Math'!$E$10*((-0.000000001)*V579^3+(0.000002)*V579^2-0.0012*V579+1.3446)*$B$18+T580*'Exhaust Gas Math'!$D$14*$B$17)/('Exhaust Gas Math'!$E$10*((-0.000000001)*V579^3+(0.000002)*V579^2-0.0012*V579+1.3446)+T580*'Exhaust Gas Math'!$D$14)</f>
        <v>1100</v>
      </c>
      <c r="W580">
        <f t="shared" ref="W580:W643" si="133">(U580*$B$15*V580)/R580</f>
        <v>101325</v>
      </c>
      <c r="X580">
        <f t="shared" ref="X580:X643" si="134">P580+W580</f>
        <v>101325</v>
      </c>
    </row>
    <row r="581" spans="3:24" x14ac:dyDescent="0.2">
      <c r="C581" s="1"/>
      <c r="D581" s="1"/>
      <c r="E581">
        <f t="shared" si="127"/>
        <v>7.2124999999999995E-2</v>
      </c>
      <c r="F581">
        <f t="shared" si="128"/>
        <v>101325</v>
      </c>
      <c r="H581" s="1">
        <v>7.2124999999999995E-2</v>
      </c>
      <c r="I581" s="1">
        <f t="shared" ref="I581:I644" si="135">($B$9*360*H581)-(720*FLOOR(H581/(1/($B$9/2)),1))</f>
        <v>436.5</v>
      </c>
      <c r="J581" s="1">
        <f t="shared" ref="J581:J644" si="136">IF(I581&lt;=$B$12,1,0)</f>
        <v>0</v>
      </c>
      <c r="K581" s="1">
        <f t="shared" ref="K581:K644" si="137">-0.0038*COS(0.549848656*(I581+(327.363-$B$12)/2)*2*PI()/180)+0.0038</f>
        <v>7.4252359079331302E-3</v>
      </c>
      <c r="L581" s="1">
        <f t="shared" ref="L581:L644" si="138">ROUND((-0.0038*COS(0.549848656*(I581+38.606)*2*PI()/180)+0.0038)/0.0076,2)*J581</f>
        <v>0</v>
      </c>
      <c r="M581" s="4">
        <f t="shared" si="129"/>
        <v>2.4299781965767646E-2</v>
      </c>
      <c r="N581" s="1">
        <f t="shared" si="130"/>
        <v>19.367369858445805</v>
      </c>
      <c r="O581">
        <f>((-0.0000000008)*V581^3+(0.000003)*V581^2-0.004*V581+2.013)*('Exhaust Gas Math'!$E$10/(T581+'Exhaust Gas Math'!$E$10))+(357.45*V581^-1.004)*(T581/(T581+'Exhaust Gas Math'!$E$10))</f>
        <v>0.17819999999999947</v>
      </c>
      <c r="P581">
        <f t="shared" ref="P581:P644" si="139">J581*SIGN(N581)*-0.5*O581*N581^2</f>
        <v>0</v>
      </c>
      <c r="Q581">
        <f t="shared" si="131"/>
        <v>0</v>
      </c>
      <c r="R581" s="4">
        <f t="shared" si="132"/>
        <v>3.9769296294121147E-5</v>
      </c>
      <c r="S581">
        <f t="shared" ref="S581:S644" si="140">J581*(1.5603*L581*(Q581-Q580)*$B$14+S580)</f>
        <v>0</v>
      </c>
      <c r="T581">
        <f>S581*'Exhaust Gas Math'!$C$14</f>
        <v>0</v>
      </c>
      <c r="U581">
        <f>(T581/'Exhaust Gas Math'!$B$14)+('Exhaust Gas Math'!$D$10)</f>
        <v>4.4059320573952224E-4</v>
      </c>
      <c r="V581">
        <f>('Exhaust Gas Math'!$E$10*((-0.000000001)*V580^3+(0.000002)*V580^2-0.0012*V580+1.3446)*$B$18+T581*'Exhaust Gas Math'!$D$14*$B$17)/('Exhaust Gas Math'!$E$10*((-0.000000001)*V580^3+(0.000002)*V580^2-0.0012*V580+1.3446)+T581*'Exhaust Gas Math'!$D$14)</f>
        <v>1100</v>
      </c>
      <c r="W581">
        <f t="shared" si="133"/>
        <v>101325</v>
      </c>
      <c r="X581">
        <f t="shared" si="134"/>
        <v>101325</v>
      </c>
    </row>
    <row r="582" spans="3:24" x14ac:dyDescent="0.2">
      <c r="C582" s="1"/>
      <c r="D582" s="1"/>
      <c r="E582">
        <f t="shared" si="127"/>
        <v>7.2249999999999995E-2</v>
      </c>
      <c r="F582">
        <f t="shared" si="128"/>
        <v>101325</v>
      </c>
      <c r="H582" s="1">
        <v>7.2249999999999995E-2</v>
      </c>
      <c r="I582" s="1">
        <f t="shared" si="135"/>
        <v>441</v>
      </c>
      <c r="J582" s="1">
        <f t="shared" si="136"/>
        <v>0</v>
      </c>
      <c r="K582" s="1">
        <f t="shared" si="137"/>
        <v>7.5099887832924869E-3</v>
      </c>
      <c r="L582" s="1">
        <f t="shared" si="138"/>
        <v>0</v>
      </c>
      <c r="M582" s="4">
        <f t="shared" si="129"/>
        <v>2.6741027458224653E-2</v>
      </c>
      <c r="N582" s="1">
        <f t="shared" si="130"/>
        <v>19.672477516948859</v>
      </c>
      <c r="O582">
        <f>((-0.0000000008)*V582^3+(0.000003)*V582^2-0.004*V582+2.013)*('Exhaust Gas Math'!$E$10/(T582+'Exhaust Gas Math'!$E$10))+(357.45*V582^-1.004)*(T582/(T582+'Exhaust Gas Math'!$E$10))</f>
        <v>0.17819999999999947</v>
      </c>
      <c r="P582">
        <f t="shared" si="139"/>
        <v>0</v>
      </c>
      <c r="Q582">
        <f t="shared" si="131"/>
        <v>0</v>
      </c>
      <c r="R582" s="4">
        <f t="shared" si="132"/>
        <v>3.9769296294121147E-5</v>
      </c>
      <c r="S582">
        <f t="shared" si="140"/>
        <v>0</v>
      </c>
      <c r="T582">
        <f>S582*'Exhaust Gas Math'!$C$14</f>
        <v>0</v>
      </c>
      <c r="U582">
        <f>(T582/'Exhaust Gas Math'!$B$14)+('Exhaust Gas Math'!$D$10)</f>
        <v>4.4059320573952224E-4</v>
      </c>
      <c r="V582">
        <f>('Exhaust Gas Math'!$E$10*((-0.000000001)*V581^3+(0.000002)*V581^2-0.0012*V581+1.3446)*$B$18+T582*'Exhaust Gas Math'!$D$14*$B$17)/('Exhaust Gas Math'!$E$10*((-0.000000001)*V581^3+(0.000002)*V581^2-0.0012*V581+1.3446)+T582*'Exhaust Gas Math'!$D$14)</f>
        <v>1100</v>
      </c>
      <c r="W582">
        <f t="shared" si="133"/>
        <v>101325</v>
      </c>
      <c r="X582">
        <f t="shared" si="134"/>
        <v>101325</v>
      </c>
    </row>
    <row r="583" spans="3:24" x14ac:dyDescent="0.2">
      <c r="C583" s="1"/>
      <c r="D583" s="1"/>
      <c r="E583">
        <f t="shared" si="127"/>
        <v>7.2374999999999995E-2</v>
      </c>
      <c r="F583">
        <f t="shared" si="128"/>
        <v>101325</v>
      </c>
      <c r="H583" s="1">
        <v>7.2374999999999995E-2</v>
      </c>
      <c r="I583" s="1">
        <f t="shared" si="135"/>
        <v>445.5</v>
      </c>
      <c r="J583" s="1">
        <f t="shared" si="136"/>
        <v>0</v>
      </c>
      <c r="K583" s="1">
        <f t="shared" si="137"/>
        <v>7.5670831543415418E-3</v>
      </c>
      <c r="L583" s="1">
        <f t="shared" si="138"/>
        <v>0</v>
      </c>
      <c r="M583" s="4">
        <f t="shared" si="129"/>
        <v>2.9212846665427186E-2</v>
      </c>
      <c r="N583" s="1">
        <f t="shared" si="130"/>
        <v>19.856297809797297</v>
      </c>
      <c r="O583">
        <f>((-0.0000000008)*V583^3+(0.000003)*V583^2-0.004*V583+2.013)*('Exhaust Gas Math'!$E$10/(T583+'Exhaust Gas Math'!$E$10))+(357.45*V583^-1.004)*(T583/(T583+'Exhaust Gas Math'!$E$10))</f>
        <v>0.17819999999999947</v>
      </c>
      <c r="P583">
        <f t="shared" si="139"/>
        <v>0</v>
      </c>
      <c r="Q583">
        <f t="shared" si="131"/>
        <v>0</v>
      </c>
      <c r="R583" s="4">
        <f t="shared" si="132"/>
        <v>3.9769296294121147E-5</v>
      </c>
      <c r="S583">
        <f t="shared" si="140"/>
        <v>0</v>
      </c>
      <c r="T583">
        <f>S583*'Exhaust Gas Math'!$C$14</f>
        <v>0</v>
      </c>
      <c r="U583">
        <f>(T583/'Exhaust Gas Math'!$B$14)+('Exhaust Gas Math'!$D$10)</f>
        <v>4.4059320573952224E-4</v>
      </c>
      <c r="V583">
        <f>('Exhaust Gas Math'!$E$10*((-0.000000001)*V582^3+(0.000002)*V582^2-0.0012*V582+1.3446)*$B$18+T583*'Exhaust Gas Math'!$D$14*$B$17)/('Exhaust Gas Math'!$E$10*((-0.000000001)*V582^3+(0.000002)*V582^2-0.0012*V582+1.3446)+T583*'Exhaust Gas Math'!$D$14)</f>
        <v>1100</v>
      </c>
      <c r="W583">
        <f t="shared" si="133"/>
        <v>101325</v>
      </c>
      <c r="X583">
        <f t="shared" si="134"/>
        <v>101325</v>
      </c>
    </row>
    <row r="584" spans="3:24" x14ac:dyDescent="0.2">
      <c r="C584" s="1"/>
      <c r="D584" s="1"/>
      <c r="E584">
        <f t="shared" si="127"/>
        <v>7.2499999999999995E-2</v>
      </c>
      <c r="F584">
        <f t="shared" si="128"/>
        <v>101325</v>
      </c>
      <c r="H584" s="1">
        <v>7.2499999999999995E-2</v>
      </c>
      <c r="I584" s="1">
        <f t="shared" si="135"/>
        <v>450</v>
      </c>
      <c r="J584" s="1">
        <f t="shared" si="136"/>
        <v>0</v>
      </c>
      <c r="K584" s="1">
        <f t="shared" si="137"/>
        <v>7.5960933742657112E-3</v>
      </c>
      <c r="L584" s="1">
        <f t="shared" si="138"/>
        <v>0</v>
      </c>
      <c r="M584" s="4">
        <f t="shared" si="129"/>
        <v>3.1699999999999999E-2</v>
      </c>
      <c r="N584" s="1">
        <f t="shared" si="130"/>
        <v>19.917697423759289</v>
      </c>
      <c r="O584">
        <f>((-0.0000000008)*V584^3+(0.000003)*V584^2-0.004*V584+2.013)*('Exhaust Gas Math'!$E$10/(T584+'Exhaust Gas Math'!$E$10))+(357.45*V584^-1.004)*(T584/(T584+'Exhaust Gas Math'!$E$10))</f>
        <v>0.17819999999999947</v>
      </c>
      <c r="P584">
        <f t="shared" si="139"/>
        <v>0</v>
      </c>
      <c r="Q584">
        <f t="shared" si="131"/>
        <v>0</v>
      </c>
      <c r="R584" s="4">
        <f t="shared" si="132"/>
        <v>3.9769296294121147E-5</v>
      </c>
      <c r="S584">
        <f t="shared" si="140"/>
        <v>0</v>
      </c>
      <c r="T584">
        <f>S584*'Exhaust Gas Math'!$C$14</f>
        <v>0</v>
      </c>
      <c r="U584">
        <f>(T584/'Exhaust Gas Math'!$B$14)+('Exhaust Gas Math'!$D$10)</f>
        <v>4.4059320573952224E-4</v>
      </c>
      <c r="V584">
        <f>('Exhaust Gas Math'!$E$10*((-0.000000001)*V583^3+(0.000002)*V583^2-0.0012*V583+1.3446)*$B$18+T584*'Exhaust Gas Math'!$D$14*$B$17)/('Exhaust Gas Math'!$E$10*((-0.000000001)*V583^3+(0.000002)*V583^2-0.0012*V583+1.3446)+T584*'Exhaust Gas Math'!$D$14)</f>
        <v>1100</v>
      </c>
      <c r="W584">
        <f t="shared" si="133"/>
        <v>101325</v>
      </c>
      <c r="X584">
        <f t="shared" si="134"/>
        <v>101325</v>
      </c>
    </row>
    <row r="585" spans="3:24" x14ac:dyDescent="0.2">
      <c r="C585" s="1"/>
      <c r="D585" s="1"/>
      <c r="E585">
        <f t="shared" si="127"/>
        <v>7.2624999999999995E-2</v>
      </c>
      <c r="F585">
        <f t="shared" si="128"/>
        <v>101325</v>
      </c>
      <c r="H585" s="1">
        <v>7.2624999999999995E-2</v>
      </c>
      <c r="I585" s="1">
        <f t="shared" si="135"/>
        <v>454.5</v>
      </c>
      <c r="J585" s="1">
        <f t="shared" si="136"/>
        <v>0</v>
      </c>
      <c r="K585" s="1">
        <f t="shared" si="137"/>
        <v>7.5968031676691156E-3</v>
      </c>
      <c r="L585" s="1">
        <f t="shared" si="138"/>
        <v>0</v>
      </c>
      <c r="M585" s="4">
        <f t="shared" si="129"/>
        <v>3.4187153334572583E-2</v>
      </c>
      <c r="N585" s="1">
        <f t="shared" si="130"/>
        <v>19.856297809797308</v>
      </c>
      <c r="O585">
        <f>((-0.0000000008)*V585^3+(0.000003)*V585^2-0.004*V585+2.013)*('Exhaust Gas Math'!$E$10/(T585+'Exhaust Gas Math'!$E$10))+(357.45*V585^-1.004)*(T585/(T585+'Exhaust Gas Math'!$E$10))</f>
        <v>0.17819999999999947</v>
      </c>
      <c r="P585">
        <f t="shared" si="139"/>
        <v>0</v>
      </c>
      <c r="Q585">
        <f t="shared" si="131"/>
        <v>0</v>
      </c>
      <c r="R585" s="4">
        <f t="shared" si="132"/>
        <v>3.9769296294121147E-5</v>
      </c>
      <c r="S585">
        <f t="shared" si="140"/>
        <v>0</v>
      </c>
      <c r="T585">
        <f>S585*'Exhaust Gas Math'!$C$14</f>
        <v>0</v>
      </c>
      <c r="U585">
        <f>(T585/'Exhaust Gas Math'!$B$14)+('Exhaust Gas Math'!$D$10)</f>
        <v>4.4059320573952224E-4</v>
      </c>
      <c r="V585">
        <f>('Exhaust Gas Math'!$E$10*((-0.000000001)*V584^3+(0.000002)*V584^2-0.0012*V584+1.3446)*$B$18+T585*'Exhaust Gas Math'!$D$14*$B$17)/('Exhaust Gas Math'!$E$10*((-0.000000001)*V584^3+(0.000002)*V584^2-0.0012*V584+1.3446)+T585*'Exhaust Gas Math'!$D$14)</f>
        <v>1100</v>
      </c>
      <c r="W585">
        <f t="shared" si="133"/>
        <v>101325</v>
      </c>
      <c r="X585">
        <f t="shared" si="134"/>
        <v>101325</v>
      </c>
    </row>
    <row r="586" spans="3:24" x14ac:dyDescent="0.2">
      <c r="C586" s="1"/>
      <c r="D586" s="1"/>
      <c r="E586">
        <f t="shared" si="127"/>
        <v>7.2749999999999995E-2</v>
      </c>
      <c r="F586">
        <f t="shared" si="128"/>
        <v>101325</v>
      </c>
      <c r="H586" s="1">
        <v>7.2749999999999995E-2</v>
      </c>
      <c r="I586" s="1">
        <f t="shared" si="135"/>
        <v>459</v>
      </c>
      <c r="J586" s="1">
        <f t="shared" si="136"/>
        <v>0</v>
      </c>
      <c r="K586" s="1">
        <f t="shared" si="137"/>
        <v>7.5692072429390141E-3</v>
      </c>
      <c r="L586" s="1">
        <f t="shared" si="138"/>
        <v>0</v>
      </c>
      <c r="M586" s="4">
        <f t="shared" si="129"/>
        <v>3.6658972541775123E-2</v>
      </c>
      <c r="N586" s="1">
        <f t="shared" si="130"/>
        <v>19.672477516948881</v>
      </c>
      <c r="O586">
        <f>((-0.0000000008)*V586^3+(0.000003)*V586^2-0.004*V586+2.013)*('Exhaust Gas Math'!$E$10/(T586+'Exhaust Gas Math'!$E$10))+(357.45*V586^-1.004)*(T586/(T586+'Exhaust Gas Math'!$E$10))</f>
        <v>0.17819999999999947</v>
      </c>
      <c r="P586">
        <f t="shared" si="139"/>
        <v>0</v>
      </c>
      <c r="Q586">
        <f t="shared" si="131"/>
        <v>0</v>
      </c>
      <c r="R586" s="4">
        <f t="shared" si="132"/>
        <v>3.9769296294121147E-5</v>
      </c>
      <c r="S586">
        <f t="shared" si="140"/>
        <v>0</v>
      </c>
      <c r="T586">
        <f>S586*'Exhaust Gas Math'!$C$14</f>
        <v>0</v>
      </c>
      <c r="U586">
        <f>(T586/'Exhaust Gas Math'!$B$14)+('Exhaust Gas Math'!$D$10)</f>
        <v>4.4059320573952224E-4</v>
      </c>
      <c r="V586">
        <f>('Exhaust Gas Math'!$E$10*((-0.000000001)*V585^3+(0.000002)*V585^2-0.0012*V585+1.3446)*$B$18+T586*'Exhaust Gas Math'!$D$14*$B$17)/('Exhaust Gas Math'!$E$10*((-0.000000001)*V585^3+(0.000002)*V585^2-0.0012*V585+1.3446)+T586*'Exhaust Gas Math'!$D$14)</f>
        <v>1100</v>
      </c>
      <c r="W586">
        <f t="shared" si="133"/>
        <v>101325</v>
      </c>
      <c r="X586">
        <f t="shared" si="134"/>
        <v>101325</v>
      </c>
    </row>
    <row r="587" spans="3:24" x14ac:dyDescent="0.2">
      <c r="C587" s="1"/>
      <c r="D587" s="1"/>
      <c r="E587">
        <f t="shared" si="127"/>
        <v>7.2874999999999995E-2</v>
      </c>
      <c r="F587">
        <f t="shared" si="128"/>
        <v>101325</v>
      </c>
      <c r="H587" s="1">
        <v>7.2874999999999995E-2</v>
      </c>
      <c r="I587" s="1">
        <f t="shared" si="135"/>
        <v>463.5</v>
      </c>
      <c r="J587" s="1">
        <f t="shared" si="136"/>
        <v>0</v>
      </c>
      <c r="K587" s="1">
        <f t="shared" si="137"/>
        <v>7.5135113316955491E-3</v>
      </c>
      <c r="L587" s="1">
        <f t="shared" si="138"/>
        <v>0</v>
      </c>
      <c r="M587" s="4">
        <f t="shared" si="129"/>
        <v>3.910021803423213E-2</v>
      </c>
      <c r="N587" s="1">
        <f t="shared" si="130"/>
        <v>19.367369858445837</v>
      </c>
      <c r="O587">
        <f>((-0.0000000008)*V587^3+(0.000003)*V587^2-0.004*V587+2.013)*('Exhaust Gas Math'!$E$10/(T587+'Exhaust Gas Math'!$E$10))+(357.45*V587^-1.004)*(T587/(T587+'Exhaust Gas Math'!$E$10))</f>
        <v>0.17819999999999947</v>
      </c>
      <c r="P587">
        <f t="shared" si="139"/>
        <v>0</v>
      </c>
      <c r="Q587">
        <f t="shared" si="131"/>
        <v>0</v>
      </c>
      <c r="R587" s="4">
        <f t="shared" si="132"/>
        <v>3.9769296294121147E-5</v>
      </c>
      <c r="S587">
        <f t="shared" si="140"/>
        <v>0</v>
      </c>
      <c r="T587">
        <f>S587*'Exhaust Gas Math'!$C$14</f>
        <v>0</v>
      </c>
      <c r="U587">
        <f>(T587/'Exhaust Gas Math'!$B$14)+('Exhaust Gas Math'!$D$10)</f>
        <v>4.4059320573952224E-4</v>
      </c>
      <c r="V587">
        <f>('Exhaust Gas Math'!$E$10*((-0.000000001)*V586^3+(0.000002)*V586^2-0.0012*V586+1.3446)*$B$18+T587*'Exhaust Gas Math'!$D$14*$B$17)/('Exhaust Gas Math'!$E$10*((-0.000000001)*V586^3+(0.000002)*V586^2-0.0012*V586+1.3446)+T587*'Exhaust Gas Math'!$D$14)</f>
        <v>1100</v>
      </c>
      <c r="W587">
        <f t="shared" si="133"/>
        <v>101325</v>
      </c>
      <c r="X587">
        <f t="shared" si="134"/>
        <v>101325</v>
      </c>
    </row>
    <row r="588" spans="3:24" x14ac:dyDescent="0.2">
      <c r="C588" s="1"/>
      <c r="D588" s="1"/>
      <c r="E588">
        <f t="shared" si="127"/>
        <v>7.2999999999999995E-2</v>
      </c>
      <c r="F588">
        <f t="shared" si="128"/>
        <v>101325</v>
      </c>
      <c r="H588" s="1">
        <v>7.2999999999999995E-2</v>
      </c>
      <c r="I588" s="1">
        <f t="shared" si="135"/>
        <v>468</v>
      </c>
      <c r="J588" s="1">
        <f t="shared" si="136"/>
        <v>0</v>
      </c>
      <c r="K588" s="1">
        <f t="shared" si="137"/>
        <v>7.4301306550326879E-3</v>
      </c>
      <c r="L588" s="1">
        <f t="shared" si="138"/>
        <v>0</v>
      </c>
      <c r="M588" s="4">
        <f t="shared" si="129"/>
        <v>4.149583872168567E-2</v>
      </c>
      <c r="N588" s="1">
        <f t="shared" si="130"/>
        <v>18.942855924461497</v>
      </c>
      <c r="O588">
        <f>((-0.0000000008)*V588^3+(0.000003)*V588^2-0.004*V588+2.013)*('Exhaust Gas Math'!$E$10/(T588+'Exhaust Gas Math'!$E$10))+(357.45*V588^-1.004)*(T588/(T588+'Exhaust Gas Math'!$E$10))</f>
        <v>0.17819999999999947</v>
      </c>
      <c r="P588">
        <f t="shared" si="139"/>
        <v>0</v>
      </c>
      <c r="Q588">
        <f t="shared" si="131"/>
        <v>0</v>
      </c>
      <c r="R588" s="4">
        <f t="shared" si="132"/>
        <v>3.9769296294121147E-5</v>
      </c>
      <c r="S588">
        <f t="shared" si="140"/>
        <v>0</v>
      </c>
      <c r="T588">
        <f>S588*'Exhaust Gas Math'!$C$14</f>
        <v>0</v>
      </c>
      <c r="U588">
        <f>(T588/'Exhaust Gas Math'!$B$14)+('Exhaust Gas Math'!$D$10)</f>
        <v>4.4059320573952224E-4</v>
      </c>
      <c r="V588">
        <f>('Exhaust Gas Math'!$E$10*((-0.000000001)*V587^3+(0.000002)*V587^2-0.0012*V587+1.3446)*$B$18+T588*'Exhaust Gas Math'!$D$14*$B$17)/('Exhaust Gas Math'!$E$10*((-0.000000001)*V587^3+(0.000002)*V587^2-0.0012*V587+1.3446)+T588*'Exhaust Gas Math'!$D$14)</f>
        <v>1100</v>
      </c>
      <c r="W588">
        <f t="shared" si="133"/>
        <v>101325</v>
      </c>
      <c r="X588">
        <f t="shared" si="134"/>
        <v>101325</v>
      </c>
    </row>
    <row r="589" spans="3:24" x14ac:dyDescent="0.2">
      <c r="C589" s="1"/>
      <c r="D589" s="1"/>
      <c r="E589">
        <f t="shared" si="127"/>
        <v>7.3124999999999996E-2</v>
      </c>
      <c r="F589">
        <f t="shared" si="128"/>
        <v>101325</v>
      </c>
      <c r="H589" s="1">
        <v>7.3124999999999996E-2</v>
      </c>
      <c r="I589" s="1">
        <f t="shared" si="135"/>
        <v>472.5</v>
      </c>
      <c r="J589" s="1">
        <f t="shared" si="136"/>
        <v>0</v>
      </c>
      <c r="K589" s="1">
        <f t="shared" si="137"/>
        <v>7.3196868279847534E-3</v>
      </c>
      <c r="L589" s="1">
        <f t="shared" si="138"/>
        <v>0</v>
      </c>
      <c r="M589" s="4">
        <f t="shared" si="129"/>
        <v>4.3831064805973305E-2</v>
      </c>
      <c r="N589" s="1">
        <f t="shared" si="130"/>
        <v>18.401552984564002</v>
      </c>
      <c r="O589">
        <f>((-0.0000000008)*V589^3+(0.000003)*V589^2-0.004*V589+2.013)*('Exhaust Gas Math'!$E$10/(T589+'Exhaust Gas Math'!$E$10))+(357.45*V589^-1.004)*(T589/(T589+'Exhaust Gas Math'!$E$10))</f>
        <v>0.17819999999999947</v>
      </c>
      <c r="P589">
        <f t="shared" si="139"/>
        <v>0</v>
      </c>
      <c r="Q589">
        <f t="shared" si="131"/>
        <v>0</v>
      </c>
      <c r="R589" s="4">
        <f t="shared" si="132"/>
        <v>3.9769296294121147E-5</v>
      </c>
      <c r="S589">
        <f t="shared" si="140"/>
        <v>0</v>
      </c>
      <c r="T589">
        <f>S589*'Exhaust Gas Math'!$C$14</f>
        <v>0</v>
      </c>
      <c r="U589">
        <f>(T589/'Exhaust Gas Math'!$B$14)+('Exhaust Gas Math'!$D$10)</f>
        <v>4.4059320573952224E-4</v>
      </c>
      <c r="V589">
        <f>('Exhaust Gas Math'!$E$10*((-0.000000001)*V588^3+(0.000002)*V588^2-0.0012*V588+1.3446)*$B$18+T589*'Exhaust Gas Math'!$D$14*$B$17)/('Exhaust Gas Math'!$E$10*((-0.000000001)*V588^3+(0.000002)*V588^2-0.0012*V588+1.3446)+T589*'Exhaust Gas Math'!$D$14)</f>
        <v>1100</v>
      </c>
      <c r="W589">
        <f t="shared" si="133"/>
        <v>101325</v>
      </c>
      <c r="X589">
        <f t="shared" si="134"/>
        <v>101325</v>
      </c>
    </row>
    <row r="590" spans="3:24" x14ac:dyDescent="0.2">
      <c r="C590" s="1"/>
      <c r="D590" s="1"/>
      <c r="E590">
        <f t="shared" si="127"/>
        <v>7.3249999999999996E-2</v>
      </c>
      <c r="F590">
        <f t="shared" si="128"/>
        <v>101325</v>
      </c>
      <c r="H590" s="1">
        <v>7.3249999999999996E-2</v>
      </c>
      <c r="I590" s="1">
        <f t="shared" si="135"/>
        <v>477</v>
      </c>
      <c r="J590" s="1">
        <f t="shared" si="136"/>
        <v>0</v>
      </c>
      <c r="K590" s="1">
        <f t="shared" si="137"/>
        <v>7.1830032252962186E-3</v>
      </c>
      <c r="L590" s="1">
        <f t="shared" si="138"/>
        <v>0</v>
      </c>
      <c r="M590" s="4">
        <f t="shared" si="129"/>
        <v>4.6091498841743503E-2</v>
      </c>
      <c r="N590" s="1">
        <f t="shared" si="130"/>
        <v>17.746798351379415</v>
      </c>
      <c r="O590">
        <f>((-0.0000000008)*V590^3+(0.000003)*V590^2-0.004*V590+2.013)*('Exhaust Gas Math'!$E$10/(T590+'Exhaust Gas Math'!$E$10))+(357.45*V590^-1.004)*(T590/(T590+'Exhaust Gas Math'!$E$10))</f>
        <v>0.17819999999999947</v>
      </c>
      <c r="P590">
        <f t="shared" si="139"/>
        <v>0</v>
      </c>
      <c r="Q590">
        <f t="shared" si="131"/>
        <v>0</v>
      </c>
      <c r="R590" s="4">
        <f t="shared" si="132"/>
        <v>3.9769296294121147E-5</v>
      </c>
      <c r="S590">
        <f t="shared" si="140"/>
        <v>0</v>
      </c>
      <c r="T590">
        <f>S590*'Exhaust Gas Math'!$C$14</f>
        <v>0</v>
      </c>
      <c r="U590">
        <f>(T590/'Exhaust Gas Math'!$B$14)+('Exhaust Gas Math'!$D$10)</f>
        <v>4.4059320573952224E-4</v>
      </c>
      <c r="V590">
        <f>('Exhaust Gas Math'!$E$10*((-0.000000001)*V589^3+(0.000002)*V589^2-0.0012*V589+1.3446)*$B$18+T590*'Exhaust Gas Math'!$D$14*$B$17)/('Exhaust Gas Math'!$E$10*((-0.000000001)*V589^3+(0.000002)*V589^2-0.0012*V589+1.3446)+T590*'Exhaust Gas Math'!$D$14)</f>
        <v>1100</v>
      </c>
      <c r="W590">
        <f t="shared" si="133"/>
        <v>101325</v>
      </c>
      <c r="X590">
        <f t="shared" si="134"/>
        <v>101325</v>
      </c>
    </row>
    <row r="591" spans="3:24" x14ac:dyDescent="0.2">
      <c r="C591" s="1"/>
      <c r="D591" s="1"/>
      <c r="E591">
        <f t="shared" si="127"/>
        <v>7.3374999999999996E-2</v>
      </c>
      <c r="F591">
        <f t="shared" si="128"/>
        <v>101325</v>
      </c>
      <c r="H591" s="1">
        <v>7.3374999999999996E-2</v>
      </c>
      <c r="I591" s="1">
        <f t="shared" si="135"/>
        <v>481.5</v>
      </c>
      <c r="J591" s="1">
        <f t="shared" si="136"/>
        <v>0</v>
      </c>
      <c r="K591" s="1">
        <f t="shared" si="137"/>
        <v>7.0210988430436097E-3</v>
      </c>
      <c r="L591" s="1">
        <f t="shared" si="138"/>
        <v>0</v>
      </c>
      <c r="M591" s="4">
        <f t="shared" si="129"/>
        <v>4.8263204501495564E-2</v>
      </c>
      <c r="N591" s="1">
        <f t="shared" si="130"/>
        <v>16.982628804949204</v>
      </c>
      <c r="O591">
        <f>((-0.0000000008)*V591^3+(0.000003)*V591^2-0.004*V591+2.013)*('Exhaust Gas Math'!$E$10/(T591+'Exhaust Gas Math'!$E$10))+(357.45*V591^-1.004)*(T591/(T591+'Exhaust Gas Math'!$E$10))</f>
        <v>0.17819999999999947</v>
      </c>
      <c r="P591">
        <f t="shared" si="139"/>
        <v>0</v>
      </c>
      <c r="Q591">
        <f t="shared" si="131"/>
        <v>0</v>
      </c>
      <c r="R591" s="4">
        <f t="shared" si="132"/>
        <v>3.9769296294121147E-5</v>
      </c>
      <c r="S591">
        <f t="shared" si="140"/>
        <v>0</v>
      </c>
      <c r="T591">
        <f>S591*'Exhaust Gas Math'!$C$14</f>
        <v>0</v>
      </c>
      <c r="U591">
        <f>(T591/'Exhaust Gas Math'!$B$14)+('Exhaust Gas Math'!$D$10)</f>
        <v>4.4059320573952224E-4</v>
      </c>
      <c r="V591">
        <f>('Exhaust Gas Math'!$E$10*((-0.000000001)*V590^3+(0.000002)*V590^2-0.0012*V590+1.3446)*$B$18+T591*'Exhaust Gas Math'!$D$14*$B$17)/('Exhaust Gas Math'!$E$10*((-0.000000001)*V590^3+(0.000002)*V590^2-0.0012*V590+1.3446)+T591*'Exhaust Gas Math'!$D$14)</f>
        <v>1100</v>
      </c>
      <c r="W591">
        <f t="shared" si="133"/>
        <v>101325</v>
      </c>
      <c r="X591">
        <f t="shared" si="134"/>
        <v>101325</v>
      </c>
    </row>
    <row r="592" spans="3:24" x14ac:dyDescent="0.2">
      <c r="C592" s="1"/>
      <c r="D592" s="1"/>
      <c r="E592">
        <f t="shared" si="127"/>
        <v>7.3499999999999996E-2</v>
      </c>
      <c r="F592">
        <f t="shared" si="128"/>
        <v>101325</v>
      </c>
      <c r="H592" s="1">
        <v>7.3499999999999996E-2</v>
      </c>
      <c r="I592" s="1">
        <f t="shared" si="135"/>
        <v>486</v>
      </c>
      <c r="J592" s="1">
        <f t="shared" si="136"/>
        <v>0</v>
      </c>
      <c r="K592" s="1">
        <f t="shared" si="137"/>
        <v>6.8351807018719839E-3</v>
      </c>
      <c r="L592" s="1">
        <f t="shared" si="138"/>
        <v>0</v>
      </c>
      <c r="M592" s="4">
        <f t="shared" si="129"/>
        <v>5.0332792497671308E-2</v>
      </c>
      <c r="N592" s="1">
        <f t="shared" si="130"/>
        <v>16.113755704639416</v>
      </c>
      <c r="O592">
        <f>((-0.0000000008)*V592^3+(0.000003)*V592^2-0.004*V592+2.013)*('Exhaust Gas Math'!$E$10/(T592+'Exhaust Gas Math'!$E$10))+(357.45*V592^-1.004)*(T592/(T592+'Exhaust Gas Math'!$E$10))</f>
        <v>0.17819999999999947</v>
      </c>
      <c r="P592">
        <f t="shared" si="139"/>
        <v>0</v>
      </c>
      <c r="Q592">
        <f t="shared" si="131"/>
        <v>0</v>
      </c>
      <c r="R592" s="4">
        <f t="shared" si="132"/>
        <v>3.9769296294121147E-5</v>
      </c>
      <c r="S592">
        <f t="shared" si="140"/>
        <v>0</v>
      </c>
      <c r="T592">
        <f>S592*'Exhaust Gas Math'!$C$14</f>
        <v>0</v>
      </c>
      <c r="U592">
        <f>(T592/'Exhaust Gas Math'!$B$14)+('Exhaust Gas Math'!$D$10)</f>
        <v>4.4059320573952224E-4</v>
      </c>
      <c r="V592">
        <f>('Exhaust Gas Math'!$E$10*((-0.000000001)*V591^3+(0.000002)*V591^2-0.0012*V591+1.3446)*$B$18+T592*'Exhaust Gas Math'!$D$14*$B$17)/('Exhaust Gas Math'!$E$10*((-0.000000001)*V591^3+(0.000002)*V591^2-0.0012*V591+1.3446)+T592*'Exhaust Gas Math'!$D$14)</f>
        <v>1100</v>
      </c>
      <c r="W592">
        <f t="shared" si="133"/>
        <v>101325</v>
      </c>
      <c r="X592">
        <f t="shared" si="134"/>
        <v>101325</v>
      </c>
    </row>
    <row r="593" spans="3:24" x14ac:dyDescent="0.2">
      <c r="C593" s="1"/>
      <c r="D593" s="1"/>
      <c r="E593">
        <f t="shared" si="127"/>
        <v>7.3624999999999996E-2</v>
      </c>
      <c r="F593">
        <f t="shared" si="128"/>
        <v>101325</v>
      </c>
      <c r="H593" s="1">
        <v>7.3624999999999996E-2</v>
      </c>
      <c r="I593" s="1">
        <f t="shared" si="135"/>
        <v>490.5</v>
      </c>
      <c r="J593" s="1">
        <f t="shared" si="136"/>
        <v>0</v>
      </c>
      <c r="K593" s="1">
        <f t="shared" si="137"/>
        <v>6.6266348484810365E-3</v>
      </c>
      <c r="L593" s="1">
        <f t="shared" si="138"/>
        <v>0</v>
      </c>
      <c r="M593" s="4">
        <f t="shared" si="129"/>
        <v>5.2287503132066829E-2</v>
      </c>
      <c r="N593" s="1">
        <f t="shared" si="130"/>
        <v>15.145535942042926</v>
      </c>
      <c r="O593">
        <f>((-0.0000000008)*V593^3+(0.000003)*V593^2-0.004*V593+2.013)*('Exhaust Gas Math'!$E$10/(T593+'Exhaust Gas Math'!$E$10))+(357.45*V593^-1.004)*(T593/(T593+'Exhaust Gas Math'!$E$10))</f>
        <v>0.17819999999999947</v>
      </c>
      <c r="P593">
        <f t="shared" si="139"/>
        <v>0</v>
      </c>
      <c r="Q593">
        <f t="shared" si="131"/>
        <v>0</v>
      </c>
      <c r="R593" s="4">
        <f t="shared" si="132"/>
        <v>3.9769296294121147E-5</v>
      </c>
      <c r="S593">
        <f t="shared" si="140"/>
        <v>0</v>
      </c>
      <c r="T593">
        <f>S593*'Exhaust Gas Math'!$C$14</f>
        <v>0</v>
      </c>
      <c r="U593">
        <f>(T593/'Exhaust Gas Math'!$B$14)+('Exhaust Gas Math'!$D$10)</f>
        <v>4.4059320573952224E-4</v>
      </c>
      <c r="V593">
        <f>('Exhaust Gas Math'!$E$10*((-0.000000001)*V592^3+(0.000002)*V592^2-0.0012*V592+1.3446)*$B$18+T593*'Exhaust Gas Math'!$D$14*$B$17)/('Exhaust Gas Math'!$E$10*((-0.000000001)*V592^3+(0.000002)*V592^2-0.0012*V592+1.3446)+T593*'Exhaust Gas Math'!$D$14)</f>
        <v>1100</v>
      </c>
      <c r="W593">
        <f t="shared" si="133"/>
        <v>101325</v>
      </c>
      <c r="X593">
        <f t="shared" si="134"/>
        <v>101325</v>
      </c>
    </row>
    <row r="594" spans="3:24" x14ac:dyDescent="0.2">
      <c r="C594" s="1"/>
      <c r="D594" s="1"/>
      <c r="E594">
        <f t="shared" si="127"/>
        <v>7.3749999999999996E-2</v>
      </c>
      <c r="F594">
        <f t="shared" si="128"/>
        <v>101325</v>
      </c>
      <c r="H594" s="1">
        <v>7.3749999999999996E-2</v>
      </c>
      <c r="I594" s="1">
        <f t="shared" si="135"/>
        <v>495</v>
      </c>
      <c r="J594" s="1">
        <f t="shared" si="136"/>
        <v>0</v>
      </c>
      <c r="K594" s="1">
        <f t="shared" si="137"/>
        <v>6.3970160224459567E-3</v>
      </c>
      <c r="L594" s="1">
        <f t="shared" si="138"/>
        <v>0</v>
      </c>
      <c r="M594" s="4">
        <f t="shared" si="129"/>
        <v>5.4115284963613494E-2</v>
      </c>
      <c r="N594" s="1">
        <f t="shared" si="130"/>
        <v>14.08393891396206</v>
      </c>
      <c r="O594">
        <f>((-0.0000000008)*V594^3+(0.000003)*V594^2-0.004*V594+2.013)*('Exhaust Gas Math'!$E$10/(T594+'Exhaust Gas Math'!$E$10))+(357.45*V594^-1.004)*(T594/(T594+'Exhaust Gas Math'!$E$10))</f>
        <v>0.17819999999999947</v>
      </c>
      <c r="P594">
        <f t="shared" si="139"/>
        <v>0</v>
      </c>
      <c r="Q594">
        <f t="shared" si="131"/>
        <v>0</v>
      </c>
      <c r="R594" s="4">
        <f t="shared" si="132"/>
        <v>3.9769296294121147E-5</v>
      </c>
      <c r="S594">
        <f t="shared" si="140"/>
        <v>0</v>
      </c>
      <c r="T594">
        <f>S594*'Exhaust Gas Math'!$C$14</f>
        <v>0</v>
      </c>
      <c r="U594">
        <f>(T594/'Exhaust Gas Math'!$B$14)+('Exhaust Gas Math'!$D$10)</f>
        <v>4.4059320573952224E-4</v>
      </c>
      <c r="V594">
        <f>('Exhaust Gas Math'!$E$10*((-0.000000001)*V593^3+(0.000002)*V593^2-0.0012*V593+1.3446)*$B$18+T594*'Exhaust Gas Math'!$D$14*$B$17)/('Exhaust Gas Math'!$E$10*((-0.000000001)*V593^3+(0.000002)*V593^2-0.0012*V593+1.3446)+T594*'Exhaust Gas Math'!$D$14)</f>
        <v>1100</v>
      </c>
      <c r="W594">
        <f t="shared" si="133"/>
        <v>101325</v>
      </c>
      <c r="X594">
        <f t="shared" si="134"/>
        <v>101325</v>
      </c>
    </row>
    <row r="595" spans="3:24" x14ac:dyDescent="0.2">
      <c r="C595" s="1"/>
      <c r="D595" s="1"/>
      <c r="E595">
        <f t="shared" si="127"/>
        <v>7.3874999999999996E-2</v>
      </c>
      <c r="F595">
        <f t="shared" si="128"/>
        <v>101325</v>
      </c>
      <c r="H595" s="1">
        <v>7.3874999999999996E-2</v>
      </c>
      <c r="I595" s="1">
        <f t="shared" si="135"/>
        <v>499.5</v>
      </c>
      <c r="J595" s="1">
        <f t="shared" si="136"/>
        <v>0</v>
      </c>
      <c r="K595" s="1">
        <f t="shared" si="137"/>
        <v>6.1480360654084824E-3</v>
      </c>
      <c r="L595" s="1">
        <f t="shared" si="138"/>
        <v>0</v>
      </c>
      <c r="M595" s="4">
        <f t="shared" si="129"/>
        <v>5.580486910952101E-2</v>
      </c>
      <c r="N595" s="1">
        <f t="shared" si="130"/>
        <v>12.935509719091577</v>
      </c>
      <c r="O595">
        <f>((-0.0000000008)*V595^3+(0.000003)*V595^2-0.004*V595+2.013)*('Exhaust Gas Math'!$E$10/(T595+'Exhaust Gas Math'!$E$10))+(357.45*V595^-1.004)*(T595/(T595+'Exhaust Gas Math'!$E$10))</f>
        <v>0.17819999999999947</v>
      </c>
      <c r="P595">
        <f t="shared" si="139"/>
        <v>0</v>
      </c>
      <c r="Q595">
        <f t="shared" si="131"/>
        <v>0</v>
      </c>
      <c r="R595" s="4">
        <f t="shared" si="132"/>
        <v>3.9769296294121147E-5</v>
      </c>
      <c r="S595">
        <f t="shared" si="140"/>
        <v>0</v>
      </c>
      <c r="T595">
        <f>S595*'Exhaust Gas Math'!$C$14</f>
        <v>0</v>
      </c>
      <c r="U595">
        <f>(T595/'Exhaust Gas Math'!$B$14)+('Exhaust Gas Math'!$D$10)</f>
        <v>4.4059320573952224E-4</v>
      </c>
      <c r="V595">
        <f>('Exhaust Gas Math'!$E$10*((-0.000000001)*V594^3+(0.000002)*V594^2-0.0012*V594+1.3446)*$B$18+T595*'Exhaust Gas Math'!$D$14*$B$17)/('Exhaust Gas Math'!$E$10*((-0.000000001)*V594^3+(0.000002)*V594^2-0.0012*V594+1.3446)+T595*'Exhaust Gas Math'!$D$14)</f>
        <v>1100</v>
      </c>
      <c r="W595">
        <f t="shared" si="133"/>
        <v>101325</v>
      </c>
      <c r="X595">
        <f t="shared" si="134"/>
        <v>101325</v>
      </c>
    </row>
    <row r="596" spans="3:24" x14ac:dyDescent="0.2">
      <c r="C596" s="1"/>
      <c r="D596" s="1"/>
      <c r="E596">
        <f t="shared" si="127"/>
        <v>7.3999999999999996E-2</v>
      </c>
      <c r="F596">
        <f t="shared" si="128"/>
        <v>101325</v>
      </c>
      <c r="H596" s="1">
        <v>7.3999999999999996E-2</v>
      </c>
      <c r="I596" s="1">
        <f t="shared" si="135"/>
        <v>504</v>
      </c>
      <c r="J596" s="1">
        <f t="shared" si="136"/>
        <v>0</v>
      </c>
      <c r="K596" s="1">
        <f t="shared" si="137"/>
        <v>5.8815511590492447E-3</v>
      </c>
      <c r="L596" s="1">
        <f t="shared" si="138"/>
        <v>0</v>
      </c>
      <c r="M596" s="4">
        <f t="shared" si="129"/>
        <v>5.7345838721685798E-2</v>
      </c>
      <c r="N596" s="1">
        <f t="shared" si="130"/>
        <v>11.707328805309524</v>
      </c>
      <c r="O596">
        <f>((-0.0000000008)*V596^3+(0.000003)*V596^2-0.004*V596+2.013)*('Exhaust Gas Math'!$E$10/(T596+'Exhaust Gas Math'!$E$10))+(357.45*V596^-1.004)*(T596/(T596+'Exhaust Gas Math'!$E$10))</f>
        <v>0.17819999999999947</v>
      </c>
      <c r="P596">
        <f t="shared" si="139"/>
        <v>0</v>
      </c>
      <c r="Q596">
        <f t="shared" si="131"/>
        <v>0</v>
      </c>
      <c r="R596" s="4">
        <f t="shared" si="132"/>
        <v>3.9769296294121147E-5</v>
      </c>
      <c r="S596">
        <f t="shared" si="140"/>
        <v>0</v>
      </c>
      <c r="T596">
        <f>S596*'Exhaust Gas Math'!$C$14</f>
        <v>0</v>
      </c>
      <c r="U596">
        <f>(T596/'Exhaust Gas Math'!$B$14)+('Exhaust Gas Math'!$D$10)</f>
        <v>4.4059320573952224E-4</v>
      </c>
      <c r="V596">
        <f>('Exhaust Gas Math'!$E$10*((-0.000000001)*V595^3+(0.000002)*V595^2-0.0012*V595+1.3446)*$B$18+T596*'Exhaust Gas Math'!$D$14*$B$17)/('Exhaust Gas Math'!$E$10*((-0.000000001)*V595^3+(0.000002)*V595^2-0.0012*V595+1.3446)+T596*'Exhaust Gas Math'!$D$14)</f>
        <v>1100</v>
      </c>
      <c r="W596">
        <f t="shared" si="133"/>
        <v>101325</v>
      </c>
      <c r="X596">
        <f t="shared" si="134"/>
        <v>101325</v>
      </c>
    </row>
    <row r="597" spans="3:24" x14ac:dyDescent="0.2">
      <c r="C597" s="1"/>
      <c r="D597" s="1"/>
      <c r="E597">
        <f t="shared" si="127"/>
        <v>7.4124999999999996E-2</v>
      </c>
      <c r="F597">
        <f t="shared" si="128"/>
        <v>101325</v>
      </c>
      <c r="H597" s="1">
        <v>7.4124999999999996E-2</v>
      </c>
      <c r="I597" s="1">
        <f t="shared" si="135"/>
        <v>508.5</v>
      </c>
      <c r="J597" s="1">
        <f t="shared" si="136"/>
        <v>0</v>
      </c>
      <c r="K597" s="1">
        <f t="shared" si="137"/>
        <v>5.5995479869842008E-3</v>
      </c>
      <c r="L597" s="1">
        <f t="shared" si="138"/>
        <v>0</v>
      </c>
      <c r="M597" s="4">
        <f t="shared" si="129"/>
        <v>5.8728693210024635E-2</v>
      </c>
      <c r="N597" s="1">
        <f t="shared" si="130"/>
        <v>10.406968316360864</v>
      </c>
      <c r="O597">
        <f>((-0.0000000008)*V597^3+(0.000003)*V597^2-0.004*V597+2.013)*('Exhaust Gas Math'!$E$10/(T597+'Exhaust Gas Math'!$E$10))+(357.45*V597^-1.004)*(T597/(T597+'Exhaust Gas Math'!$E$10))</f>
        <v>0.17819999999999947</v>
      </c>
      <c r="P597">
        <f t="shared" si="139"/>
        <v>0</v>
      </c>
      <c r="Q597">
        <f t="shared" si="131"/>
        <v>0</v>
      </c>
      <c r="R597" s="4">
        <f t="shared" si="132"/>
        <v>3.9769296294121147E-5</v>
      </c>
      <c r="S597">
        <f t="shared" si="140"/>
        <v>0</v>
      </c>
      <c r="T597">
        <f>S597*'Exhaust Gas Math'!$C$14</f>
        <v>0</v>
      </c>
      <c r="U597">
        <f>(T597/'Exhaust Gas Math'!$B$14)+('Exhaust Gas Math'!$D$10)</f>
        <v>4.4059320573952224E-4</v>
      </c>
      <c r="V597">
        <f>('Exhaust Gas Math'!$E$10*((-0.000000001)*V596^3+(0.000002)*V596^2-0.0012*V596+1.3446)*$B$18+T597*'Exhaust Gas Math'!$D$14*$B$17)/('Exhaust Gas Math'!$E$10*((-0.000000001)*V596^3+(0.000002)*V596^2-0.0012*V596+1.3446)+T597*'Exhaust Gas Math'!$D$14)</f>
        <v>1100</v>
      </c>
      <c r="W597">
        <f t="shared" si="133"/>
        <v>101325</v>
      </c>
      <c r="X597">
        <f t="shared" si="134"/>
        <v>101325</v>
      </c>
    </row>
    <row r="598" spans="3:24" x14ac:dyDescent="0.2">
      <c r="C598" s="1"/>
      <c r="D598" s="1"/>
      <c r="E598">
        <f t="shared" si="127"/>
        <v>7.4249999999999997E-2</v>
      </c>
      <c r="F598">
        <f t="shared" si="128"/>
        <v>101325</v>
      </c>
      <c r="H598" s="1">
        <v>7.4249999999999997E-2</v>
      </c>
      <c r="I598" s="1">
        <f t="shared" si="135"/>
        <v>513</v>
      </c>
      <c r="J598" s="1">
        <f t="shared" si="136"/>
        <v>0</v>
      </c>
      <c r="K598" s="1">
        <f t="shared" si="137"/>
        <v>5.3041289237502395E-3</v>
      </c>
      <c r="L598" s="1">
        <f t="shared" si="138"/>
        <v>0</v>
      </c>
      <c r="M598" s="4">
        <f t="shared" si="129"/>
        <v>5.9944906816771247E-2</v>
      </c>
      <c r="N598" s="1">
        <f t="shared" si="130"/>
        <v>9.0424454070735809</v>
      </c>
      <c r="O598">
        <f>((-0.0000000008)*V598^3+(0.000003)*V598^2-0.004*V598+2.013)*('Exhaust Gas Math'!$E$10/(T598+'Exhaust Gas Math'!$E$10))+(357.45*V598^-1.004)*(T598/(T598+'Exhaust Gas Math'!$E$10))</f>
        <v>0.17819999999999947</v>
      </c>
      <c r="P598">
        <f t="shared" si="139"/>
        <v>0</v>
      </c>
      <c r="Q598">
        <f t="shared" si="131"/>
        <v>0</v>
      </c>
      <c r="R598" s="4">
        <f t="shared" si="132"/>
        <v>3.9769296294121147E-5</v>
      </c>
      <c r="S598">
        <f t="shared" si="140"/>
        <v>0</v>
      </c>
      <c r="T598">
        <f>S598*'Exhaust Gas Math'!$C$14</f>
        <v>0</v>
      </c>
      <c r="U598">
        <f>(T598/'Exhaust Gas Math'!$B$14)+('Exhaust Gas Math'!$D$10)</f>
        <v>4.4059320573952224E-4</v>
      </c>
      <c r="V598">
        <f>('Exhaust Gas Math'!$E$10*((-0.000000001)*V597^3+(0.000002)*V597^2-0.0012*V597+1.3446)*$B$18+T598*'Exhaust Gas Math'!$D$14*$B$17)/('Exhaust Gas Math'!$E$10*((-0.000000001)*V597^3+(0.000002)*V597^2-0.0012*V597+1.3446)+T598*'Exhaust Gas Math'!$D$14)</f>
        <v>1100</v>
      </c>
      <c r="W598">
        <f t="shared" si="133"/>
        <v>101325</v>
      </c>
      <c r="X598">
        <f t="shared" si="134"/>
        <v>101325</v>
      </c>
    </row>
    <row r="599" spans="3:24" x14ac:dyDescent="0.2">
      <c r="C599" s="1"/>
      <c r="D599" s="1"/>
      <c r="E599">
        <f t="shared" si="127"/>
        <v>7.4374999999999997E-2</v>
      </c>
      <c r="F599">
        <f t="shared" si="128"/>
        <v>101325</v>
      </c>
      <c r="H599" s="1">
        <v>7.4374999999999997E-2</v>
      </c>
      <c r="I599" s="1">
        <f t="shared" si="135"/>
        <v>517.5</v>
      </c>
      <c r="J599" s="1">
        <f t="shared" si="136"/>
        <v>0</v>
      </c>
      <c r="K599" s="1">
        <f t="shared" si="137"/>
        <v>4.997496361298117E-3</v>
      </c>
      <c r="L599" s="1">
        <f t="shared" si="138"/>
        <v>0</v>
      </c>
      <c r="M599" s="4">
        <f t="shared" si="129"/>
        <v>6.098698118060774E-2</v>
      </c>
      <c r="N599" s="1">
        <f t="shared" si="130"/>
        <v>7.6221728149335854</v>
      </c>
      <c r="O599">
        <f>((-0.0000000008)*V599^3+(0.000003)*V599^2-0.004*V599+2.013)*('Exhaust Gas Math'!$E$10/(T599+'Exhaust Gas Math'!$E$10))+(357.45*V599^-1.004)*(T599/(T599+'Exhaust Gas Math'!$E$10))</f>
        <v>0.17819999999999947</v>
      </c>
      <c r="P599">
        <f t="shared" si="139"/>
        <v>0</v>
      </c>
      <c r="Q599">
        <f t="shared" si="131"/>
        <v>0</v>
      </c>
      <c r="R599" s="4">
        <f t="shared" si="132"/>
        <v>3.9769296294121147E-5</v>
      </c>
      <c r="S599">
        <f t="shared" si="140"/>
        <v>0</v>
      </c>
      <c r="T599">
        <f>S599*'Exhaust Gas Math'!$C$14</f>
        <v>0</v>
      </c>
      <c r="U599">
        <f>(T599/'Exhaust Gas Math'!$B$14)+('Exhaust Gas Math'!$D$10)</f>
        <v>4.4059320573952224E-4</v>
      </c>
      <c r="V599">
        <f>('Exhaust Gas Math'!$E$10*((-0.000000001)*V598^3+(0.000002)*V598^2-0.0012*V598+1.3446)*$B$18+T599*'Exhaust Gas Math'!$D$14*$B$17)/('Exhaust Gas Math'!$E$10*((-0.000000001)*V598^3+(0.000002)*V598^2-0.0012*V598+1.3446)+T599*'Exhaust Gas Math'!$D$14)</f>
        <v>1100</v>
      </c>
      <c r="W599">
        <f t="shared" si="133"/>
        <v>101325</v>
      </c>
      <c r="X599">
        <f t="shared" si="134"/>
        <v>101325</v>
      </c>
    </row>
    <row r="600" spans="3:24" x14ac:dyDescent="0.2">
      <c r="C600" s="1"/>
      <c r="D600" s="1"/>
      <c r="E600">
        <f t="shared" si="127"/>
        <v>7.4499999999999997E-2</v>
      </c>
      <c r="F600">
        <f t="shared" si="128"/>
        <v>101325</v>
      </c>
      <c r="H600" s="1">
        <v>7.4499999999999997E-2</v>
      </c>
      <c r="I600" s="1">
        <f t="shared" si="135"/>
        <v>522</v>
      </c>
      <c r="J600" s="1">
        <f t="shared" si="136"/>
        <v>0</v>
      </c>
      <c r="K600" s="1">
        <f t="shared" si="137"/>
        <v>4.6819362898412051E-3</v>
      </c>
      <c r="L600" s="1">
        <f t="shared" si="138"/>
        <v>0</v>
      </c>
      <c r="M600" s="4">
        <f t="shared" si="129"/>
        <v>6.1848491566556363E-2</v>
      </c>
      <c r="N600" s="1">
        <f t="shared" si="130"/>
        <v>6.15490699275973</v>
      </c>
      <c r="O600">
        <f>((-0.0000000008)*V600^3+(0.000003)*V600^2-0.004*V600+2.013)*('Exhaust Gas Math'!$E$10/(T600+'Exhaust Gas Math'!$E$10))+(357.45*V600^-1.004)*(T600/(T600+'Exhaust Gas Math'!$E$10))</f>
        <v>0.17819999999999947</v>
      </c>
      <c r="P600">
        <f t="shared" si="139"/>
        <v>0</v>
      </c>
      <c r="Q600">
        <f t="shared" si="131"/>
        <v>0</v>
      </c>
      <c r="R600" s="4">
        <f t="shared" si="132"/>
        <v>3.9769296294121147E-5</v>
      </c>
      <c r="S600">
        <f t="shared" si="140"/>
        <v>0</v>
      </c>
      <c r="T600">
        <f>S600*'Exhaust Gas Math'!$C$14</f>
        <v>0</v>
      </c>
      <c r="U600">
        <f>(T600/'Exhaust Gas Math'!$B$14)+('Exhaust Gas Math'!$D$10)</f>
        <v>4.4059320573952224E-4</v>
      </c>
      <c r="V600">
        <f>('Exhaust Gas Math'!$E$10*((-0.000000001)*V599^3+(0.000002)*V599^2-0.0012*V599+1.3446)*$B$18+T600*'Exhaust Gas Math'!$D$14*$B$17)/('Exhaust Gas Math'!$E$10*((-0.000000001)*V599^3+(0.000002)*V599^2-0.0012*V599+1.3446)+T600*'Exhaust Gas Math'!$D$14)</f>
        <v>1100</v>
      </c>
      <c r="W600">
        <f t="shared" si="133"/>
        <v>101325</v>
      </c>
      <c r="X600">
        <f t="shared" si="134"/>
        <v>101325</v>
      </c>
    </row>
    <row r="601" spans="3:24" x14ac:dyDescent="0.2">
      <c r="C601" s="1"/>
      <c r="D601" s="1"/>
      <c r="E601">
        <f t="shared" si="127"/>
        <v>7.4624999999999997E-2</v>
      </c>
      <c r="F601">
        <f t="shared" si="128"/>
        <v>101325</v>
      </c>
      <c r="H601" s="1">
        <v>7.4624999999999997E-2</v>
      </c>
      <c r="I601" s="1">
        <f t="shared" si="135"/>
        <v>526.5</v>
      </c>
      <c r="J601" s="1">
        <f t="shared" si="136"/>
        <v>0</v>
      </c>
      <c r="K601" s="1">
        <f t="shared" si="137"/>
        <v>4.3598012554669227E-3</v>
      </c>
      <c r="L601" s="1">
        <f t="shared" si="138"/>
        <v>0</v>
      </c>
      <c r="M601" s="4">
        <f t="shared" si="129"/>
        <v>6.2524126476606323E-2</v>
      </c>
      <c r="N601" s="1">
        <f t="shared" si="130"/>
        <v>4.6496941222613781</v>
      </c>
      <c r="O601">
        <f>((-0.0000000008)*V601^3+(0.000003)*V601^2-0.004*V601+2.013)*('Exhaust Gas Math'!$E$10/(T601+'Exhaust Gas Math'!$E$10))+(357.45*V601^-1.004)*(T601/(T601+'Exhaust Gas Math'!$E$10))</f>
        <v>0.17819999999999947</v>
      </c>
      <c r="P601">
        <f t="shared" si="139"/>
        <v>0</v>
      </c>
      <c r="Q601">
        <f t="shared" si="131"/>
        <v>0</v>
      </c>
      <c r="R601" s="4">
        <f t="shared" si="132"/>
        <v>3.9769296294121147E-5</v>
      </c>
      <c r="S601">
        <f t="shared" si="140"/>
        <v>0</v>
      </c>
      <c r="T601">
        <f>S601*'Exhaust Gas Math'!$C$14</f>
        <v>0</v>
      </c>
      <c r="U601">
        <f>(T601/'Exhaust Gas Math'!$B$14)+('Exhaust Gas Math'!$D$10)</f>
        <v>4.4059320573952224E-4</v>
      </c>
      <c r="V601">
        <f>('Exhaust Gas Math'!$E$10*((-0.000000001)*V600^3+(0.000002)*V600^2-0.0012*V600+1.3446)*$B$18+T601*'Exhaust Gas Math'!$D$14*$B$17)/('Exhaust Gas Math'!$E$10*((-0.000000001)*V600^3+(0.000002)*V600^2-0.0012*V600+1.3446)+T601*'Exhaust Gas Math'!$D$14)</f>
        <v>1100</v>
      </c>
      <c r="W601">
        <f t="shared" si="133"/>
        <v>101325</v>
      </c>
      <c r="X601">
        <f t="shared" si="134"/>
        <v>101325</v>
      </c>
    </row>
    <row r="602" spans="3:24" x14ac:dyDescent="0.2">
      <c r="C602" s="1"/>
      <c r="D602" s="1"/>
      <c r="E602">
        <f t="shared" si="127"/>
        <v>7.4749999999999997E-2</v>
      </c>
      <c r="F602">
        <f t="shared" si="128"/>
        <v>101325</v>
      </c>
      <c r="H602" s="1">
        <v>7.4749999999999997E-2</v>
      </c>
      <c r="I602" s="1">
        <f t="shared" si="135"/>
        <v>531</v>
      </c>
      <c r="J602" s="1">
        <f t="shared" si="136"/>
        <v>0</v>
      </c>
      <c r="K602" s="1">
        <f t="shared" si="137"/>
        <v>4.0334928215646024E-3</v>
      </c>
      <c r="L602" s="1">
        <f t="shared" si="138"/>
        <v>0</v>
      </c>
      <c r="M602" s="4">
        <f t="shared" si="129"/>
        <v>6.3009720396865865E-2</v>
      </c>
      <c r="N602" s="1">
        <f t="shared" si="130"/>
        <v>3.1158143413189525</v>
      </c>
      <c r="O602">
        <f>((-0.0000000008)*V602^3+(0.000003)*V602^2-0.004*V602+2.013)*('Exhaust Gas Math'!$E$10/(T602+'Exhaust Gas Math'!$E$10))+(357.45*V602^-1.004)*(T602/(T602+'Exhaust Gas Math'!$E$10))</f>
        <v>0.17819999999999947</v>
      </c>
      <c r="P602">
        <f t="shared" si="139"/>
        <v>0</v>
      </c>
      <c r="Q602">
        <f t="shared" si="131"/>
        <v>0</v>
      </c>
      <c r="R602" s="4">
        <f t="shared" si="132"/>
        <v>3.9769296294121147E-5</v>
      </c>
      <c r="S602">
        <f t="shared" si="140"/>
        <v>0</v>
      </c>
      <c r="T602">
        <f>S602*'Exhaust Gas Math'!$C$14</f>
        <v>0</v>
      </c>
      <c r="U602">
        <f>(T602/'Exhaust Gas Math'!$B$14)+('Exhaust Gas Math'!$D$10)</f>
        <v>4.4059320573952224E-4</v>
      </c>
      <c r="V602">
        <f>('Exhaust Gas Math'!$E$10*((-0.000000001)*V601^3+(0.000002)*V601^2-0.0012*V601+1.3446)*$B$18+T602*'Exhaust Gas Math'!$D$14*$B$17)/('Exhaust Gas Math'!$E$10*((-0.000000001)*V601^3+(0.000002)*V601^2-0.0012*V601+1.3446)+T602*'Exhaust Gas Math'!$D$14)</f>
        <v>1100</v>
      </c>
      <c r="W602">
        <f t="shared" si="133"/>
        <v>101325</v>
      </c>
      <c r="X602">
        <f t="shared" si="134"/>
        <v>101325</v>
      </c>
    </row>
    <row r="603" spans="3:24" x14ac:dyDescent="0.2">
      <c r="C603" s="1"/>
      <c r="D603" s="1"/>
      <c r="E603">
        <f t="shared" si="127"/>
        <v>7.4874999999999997E-2</v>
      </c>
      <c r="F603">
        <f t="shared" si="128"/>
        <v>101325</v>
      </c>
      <c r="H603" s="1">
        <v>7.4874999999999997E-2</v>
      </c>
      <c r="I603" s="1">
        <f t="shared" si="135"/>
        <v>535.5</v>
      </c>
      <c r="J603" s="1">
        <f t="shared" si="136"/>
        <v>0</v>
      </c>
      <c r="K603" s="1">
        <f t="shared" si="137"/>
        <v>3.7054436648221679E-3</v>
      </c>
      <c r="L603" s="1">
        <f t="shared" si="138"/>
        <v>0</v>
      </c>
      <c r="M603" s="4">
        <f t="shared" si="129"/>
        <v>6.3302279479340154E-2</v>
      </c>
      <c r="N603" s="1">
        <f t="shared" si="130"/>
        <v>1.5627245288490261</v>
      </c>
      <c r="O603">
        <f>((-0.0000000008)*V603^3+(0.000003)*V603^2-0.004*V603+2.013)*('Exhaust Gas Math'!$E$10/(T603+'Exhaust Gas Math'!$E$10))+(357.45*V603^-1.004)*(T603/(T603+'Exhaust Gas Math'!$E$10))</f>
        <v>0.17819999999999947</v>
      </c>
      <c r="P603">
        <f t="shared" si="139"/>
        <v>0</v>
      </c>
      <c r="Q603">
        <f t="shared" si="131"/>
        <v>0</v>
      </c>
      <c r="R603" s="4">
        <f t="shared" si="132"/>
        <v>3.9769296294121147E-5</v>
      </c>
      <c r="S603">
        <f t="shared" si="140"/>
        <v>0</v>
      </c>
      <c r="T603">
        <f>S603*'Exhaust Gas Math'!$C$14</f>
        <v>0</v>
      </c>
      <c r="U603">
        <f>(T603/'Exhaust Gas Math'!$B$14)+('Exhaust Gas Math'!$D$10)</f>
        <v>4.4059320573952224E-4</v>
      </c>
      <c r="V603">
        <f>('Exhaust Gas Math'!$E$10*((-0.000000001)*V602^3+(0.000002)*V602^2-0.0012*V602+1.3446)*$B$18+T603*'Exhaust Gas Math'!$D$14*$B$17)/('Exhaust Gas Math'!$E$10*((-0.000000001)*V602^3+(0.000002)*V602^2-0.0012*V602+1.3446)+T603*'Exhaust Gas Math'!$D$14)</f>
        <v>1100</v>
      </c>
      <c r="W603">
        <f t="shared" si="133"/>
        <v>101325</v>
      </c>
      <c r="X603">
        <f t="shared" si="134"/>
        <v>101325</v>
      </c>
    </row>
    <row r="604" spans="3:24" x14ac:dyDescent="0.2">
      <c r="C604" s="1"/>
      <c r="D604" s="1"/>
      <c r="E604">
        <f t="shared" si="127"/>
        <v>7.4999999999999997E-2</v>
      </c>
      <c r="F604">
        <f t="shared" si="128"/>
        <v>101325</v>
      </c>
      <c r="H604" s="1">
        <v>7.4999999999999997E-2</v>
      </c>
      <c r="I604" s="1">
        <f t="shared" si="135"/>
        <v>540</v>
      </c>
      <c r="J604" s="1">
        <f t="shared" si="136"/>
        <v>0</v>
      </c>
      <c r="K604" s="1">
        <f t="shared" si="137"/>
        <v>3.3780994392686864E-3</v>
      </c>
      <c r="L604" s="1">
        <f t="shared" si="138"/>
        <v>0</v>
      </c>
      <c r="M604" s="4">
        <f t="shared" si="129"/>
        <v>6.3399999999999998E-2</v>
      </c>
      <c r="N604" s="1">
        <f t="shared" si="130"/>
        <v>-3.4158671751514983E-14</v>
      </c>
      <c r="O604">
        <f>((-0.0000000008)*V604^3+(0.000003)*V604^2-0.004*V604+2.013)*('Exhaust Gas Math'!$E$10/(T604+'Exhaust Gas Math'!$E$10))+(357.45*V604^-1.004)*(T604/(T604+'Exhaust Gas Math'!$E$10))</f>
        <v>0.17819999999999947</v>
      </c>
      <c r="P604">
        <f t="shared" si="139"/>
        <v>0</v>
      </c>
      <c r="Q604">
        <f t="shared" si="131"/>
        <v>0</v>
      </c>
      <c r="R604" s="4">
        <f t="shared" si="132"/>
        <v>3.9769296294121147E-5</v>
      </c>
      <c r="S604">
        <f t="shared" si="140"/>
        <v>0</v>
      </c>
      <c r="T604">
        <f>S604*'Exhaust Gas Math'!$C$14</f>
        <v>0</v>
      </c>
      <c r="U604">
        <f>(T604/'Exhaust Gas Math'!$B$14)+('Exhaust Gas Math'!$D$10)</f>
        <v>4.4059320573952224E-4</v>
      </c>
      <c r="V604">
        <f>('Exhaust Gas Math'!$E$10*((-0.000000001)*V603^3+(0.000002)*V603^2-0.0012*V603+1.3446)*$B$18+T604*'Exhaust Gas Math'!$D$14*$B$17)/('Exhaust Gas Math'!$E$10*((-0.000000001)*V603^3+(0.000002)*V603^2-0.0012*V603+1.3446)+T604*'Exhaust Gas Math'!$D$14)</f>
        <v>1100</v>
      </c>
      <c r="W604">
        <f t="shared" si="133"/>
        <v>101325</v>
      </c>
      <c r="X604">
        <f t="shared" si="134"/>
        <v>101325</v>
      </c>
    </row>
    <row r="605" spans="3:24" x14ac:dyDescent="0.2">
      <c r="C605" s="1"/>
      <c r="D605" s="1"/>
      <c r="E605">
        <f t="shared" si="127"/>
        <v>7.5124999999999997E-2</v>
      </c>
      <c r="F605">
        <f t="shared" si="128"/>
        <v>101325</v>
      </c>
      <c r="H605" s="1">
        <v>7.5124999999999997E-2</v>
      </c>
      <c r="I605" s="1">
        <f t="shared" si="135"/>
        <v>544.5</v>
      </c>
      <c r="J605" s="1">
        <f t="shared" si="136"/>
        <v>0</v>
      </c>
      <c r="K605" s="1">
        <f t="shared" si="137"/>
        <v>3.0539005435690656E-3</v>
      </c>
      <c r="L605" s="1">
        <f t="shared" si="138"/>
        <v>0</v>
      </c>
      <c r="M605" s="4">
        <f t="shared" si="129"/>
        <v>6.3302279479340168E-2</v>
      </c>
      <c r="N605" s="1">
        <f t="shared" si="130"/>
        <v>-1.5627245288489531</v>
      </c>
      <c r="O605">
        <f>((-0.0000000008)*V605^3+(0.000003)*V605^2-0.004*V605+2.013)*('Exhaust Gas Math'!$E$10/(T605+'Exhaust Gas Math'!$E$10))+(357.45*V605^-1.004)*(T605/(T605+'Exhaust Gas Math'!$E$10))</f>
        <v>0.17819999999999947</v>
      </c>
      <c r="P605">
        <f t="shared" si="139"/>
        <v>0</v>
      </c>
      <c r="Q605">
        <f t="shared" si="131"/>
        <v>0</v>
      </c>
      <c r="R605" s="4">
        <f t="shared" si="132"/>
        <v>3.9769296294121147E-5</v>
      </c>
      <c r="S605">
        <f t="shared" si="140"/>
        <v>0</v>
      </c>
      <c r="T605">
        <f>S605*'Exhaust Gas Math'!$C$14</f>
        <v>0</v>
      </c>
      <c r="U605">
        <f>(T605/'Exhaust Gas Math'!$B$14)+('Exhaust Gas Math'!$D$10)</f>
        <v>4.4059320573952224E-4</v>
      </c>
      <c r="V605">
        <f>('Exhaust Gas Math'!$E$10*((-0.000000001)*V604^3+(0.000002)*V604^2-0.0012*V604+1.3446)*$B$18+T605*'Exhaust Gas Math'!$D$14*$B$17)/('Exhaust Gas Math'!$E$10*((-0.000000001)*V604^3+(0.000002)*V604^2-0.0012*V604+1.3446)+T605*'Exhaust Gas Math'!$D$14)</f>
        <v>1100</v>
      </c>
      <c r="W605">
        <f t="shared" si="133"/>
        <v>101325</v>
      </c>
      <c r="X605">
        <f t="shared" si="134"/>
        <v>101325</v>
      </c>
    </row>
    <row r="606" spans="3:24" x14ac:dyDescent="0.2">
      <c r="C606" s="1"/>
      <c r="D606" s="1"/>
      <c r="E606">
        <f t="shared" si="127"/>
        <v>7.5249999999999997E-2</v>
      </c>
      <c r="F606">
        <f t="shared" si="128"/>
        <v>101325</v>
      </c>
      <c r="H606" s="1">
        <v>7.5249999999999997E-2</v>
      </c>
      <c r="I606" s="1">
        <f t="shared" si="135"/>
        <v>549</v>
      </c>
      <c r="J606" s="1">
        <f t="shared" si="136"/>
        <v>0</v>
      </c>
      <c r="K606" s="1">
        <f t="shared" si="137"/>
        <v>2.7352639274980228E-3</v>
      </c>
      <c r="L606" s="1">
        <f t="shared" si="138"/>
        <v>0</v>
      </c>
      <c r="M606" s="4">
        <f t="shared" si="129"/>
        <v>6.3009720396865893E-2</v>
      </c>
      <c r="N606" s="1">
        <f t="shared" si="130"/>
        <v>-3.1158143413188806</v>
      </c>
      <c r="O606">
        <f>((-0.0000000008)*V606^3+(0.000003)*V606^2-0.004*V606+2.013)*('Exhaust Gas Math'!$E$10/(T606+'Exhaust Gas Math'!$E$10))+(357.45*V606^-1.004)*(T606/(T606+'Exhaust Gas Math'!$E$10))</f>
        <v>0.17819999999999947</v>
      </c>
      <c r="P606">
        <f t="shared" si="139"/>
        <v>0</v>
      </c>
      <c r="Q606">
        <f t="shared" si="131"/>
        <v>0</v>
      </c>
      <c r="R606" s="4">
        <f t="shared" si="132"/>
        <v>3.9769296294121147E-5</v>
      </c>
      <c r="S606">
        <f t="shared" si="140"/>
        <v>0</v>
      </c>
      <c r="T606">
        <f>S606*'Exhaust Gas Math'!$C$14</f>
        <v>0</v>
      </c>
      <c r="U606">
        <f>(T606/'Exhaust Gas Math'!$B$14)+('Exhaust Gas Math'!$D$10)</f>
        <v>4.4059320573952224E-4</v>
      </c>
      <c r="V606">
        <f>('Exhaust Gas Math'!$E$10*((-0.000000001)*V605^3+(0.000002)*V605^2-0.0012*V605+1.3446)*$B$18+T606*'Exhaust Gas Math'!$D$14*$B$17)/('Exhaust Gas Math'!$E$10*((-0.000000001)*V605^3+(0.000002)*V605^2-0.0012*V605+1.3446)+T606*'Exhaust Gas Math'!$D$14)</f>
        <v>1100</v>
      </c>
      <c r="W606">
        <f t="shared" si="133"/>
        <v>101325</v>
      </c>
      <c r="X606">
        <f t="shared" si="134"/>
        <v>101325</v>
      </c>
    </row>
    <row r="607" spans="3:24" x14ac:dyDescent="0.2">
      <c r="C607" s="1"/>
      <c r="D607" s="1"/>
      <c r="E607">
        <f t="shared" si="127"/>
        <v>7.5374999999999998E-2</v>
      </c>
      <c r="F607">
        <f t="shared" si="128"/>
        <v>101325</v>
      </c>
      <c r="H607" s="1">
        <v>7.5374999999999998E-2</v>
      </c>
      <c r="I607" s="1">
        <f t="shared" si="135"/>
        <v>553.5</v>
      </c>
      <c r="J607" s="1">
        <f t="shared" si="136"/>
        <v>0</v>
      </c>
      <c r="K607" s="1">
        <f t="shared" si="137"/>
        <v>2.4245650732291919E-3</v>
      </c>
      <c r="L607" s="1">
        <f t="shared" si="138"/>
        <v>0</v>
      </c>
      <c r="M607" s="4">
        <f t="shared" si="129"/>
        <v>6.2524126476606351E-2</v>
      </c>
      <c r="N607" s="1">
        <f t="shared" si="130"/>
        <v>-4.6496941222613071</v>
      </c>
      <c r="O607">
        <f>((-0.0000000008)*V607^3+(0.000003)*V607^2-0.004*V607+2.013)*('Exhaust Gas Math'!$E$10/(T607+'Exhaust Gas Math'!$E$10))+(357.45*V607^-1.004)*(T607/(T607+'Exhaust Gas Math'!$E$10))</f>
        <v>0.17819999999999947</v>
      </c>
      <c r="P607">
        <f t="shared" si="139"/>
        <v>0</v>
      </c>
      <c r="Q607">
        <f t="shared" si="131"/>
        <v>0</v>
      </c>
      <c r="R607" s="4">
        <f t="shared" si="132"/>
        <v>3.9769296294121147E-5</v>
      </c>
      <c r="S607">
        <f t="shared" si="140"/>
        <v>0</v>
      </c>
      <c r="T607">
        <f>S607*'Exhaust Gas Math'!$C$14</f>
        <v>0</v>
      </c>
      <c r="U607">
        <f>(T607/'Exhaust Gas Math'!$B$14)+('Exhaust Gas Math'!$D$10)</f>
        <v>4.4059320573952224E-4</v>
      </c>
      <c r="V607">
        <f>('Exhaust Gas Math'!$E$10*((-0.000000001)*V606^3+(0.000002)*V606^2-0.0012*V606+1.3446)*$B$18+T607*'Exhaust Gas Math'!$D$14*$B$17)/('Exhaust Gas Math'!$E$10*((-0.000000001)*V606^3+(0.000002)*V606^2-0.0012*V606+1.3446)+T607*'Exhaust Gas Math'!$D$14)</f>
        <v>1100</v>
      </c>
      <c r="W607">
        <f t="shared" si="133"/>
        <v>101325</v>
      </c>
      <c r="X607">
        <f t="shared" si="134"/>
        <v>101325</v>
      </c>
    </row>
    <row r="608" spans="3:24" x14ac:dyDescent="0.2">
      <c r="C608" s="1"/>
      <c r="D608" s="1"/>
      <c r="E608">
        <f t="shared" si="127"/>
        <v>7.5499999999999998E-2</v>
      </c>
      <c r="F608">
        <f t="shared" si="128"/>
        <v>101325</v>
      </c>
      <c r="H608" s="1">
        <v>7.5499999999999998E-2</v>
      </c>
      <c r="I608" s="1">
        <f t="shared" si="135"/>
        <v>558</v>
      </c>
      <c r="J608" s="1">
        <f t="shared" si="136"/>
        <v>0</v>
      </c>
      <c r="K608" s="1">
        <f t="shared" si="137"/>
        <v>2.1241202857710129E-3</v>
      </c>
      <c r="L608" s="1">
        <f t="shared" si="138"/>
        <v>0</v>
      </c>
      <c r="M608" s="4">
        <f t="shared" si="129"/>
        <v>6.1848491566556404E-2</v>
      </c>
      <c r="N608" s="1">
        <f t="shared" si="130"/>
        <v>-6.1549069927596598</v>
      </c>
      <c r="O608">
        <f>((-0.0000000008)*V608^3+(0.000003)*V608^2-0.004*V608+2.013)*('Exhaust Gas Math'!$E$10/(T608+'Exhaust Gas Math'!$E$10))+(357.45*V608^-1.004)*(T608/(T608+'Exhaust Gas Math'!$E$10))</f>
        <v>0.17819999999999947</v>
      </c>
      <c r="P608">
        <f t="shared" si="139"/>
        <v>0</v>
      </c>
      <c r="Q608">
        <f t="shared" si="131"/>
        <v>0</v>
      </c>
      <c r="R608" s="4">
        <f t="shared" si="132"/>
        <v>3.9769296294121147E-5</v>
      </c>
      <c r="S608">
        <f t="shared" si="140"/>
        <v>0</v>
      </c>
      <c r="T608">
        <f>S608*'Exhaust Gas Math'!$C$14</f>
        <v>0</v>
      </c>
      <c r="U608">
        <f>(T608/'Exhaust Gas Math'!$B$14)+('Exhaust Gas Math'!$D$10)</f>
        <v>4.4059320573952224E-4</v>
      </c>
      <c r="V608">
        <f>('Exhaust Gas Math'!$E$10*((-0.000000001)*V607^3+(0.000002)*V607^2-0.0012*V607+1.3446)*$B$18+T608*'Exhaust Gas Math'!$D$14*$B$17)/('Exhaust Gas Math'!$E$10*((-0.000000001)*V607^3+(0.000002)*V607^2-0.0012*V607+1.3446)+T608*'Exhaust Gas Math'!$D$14)</f>
        <v>1100</v>
      </c>
      <c r="W608">
        <f t="shared" si="133"/>
        <v>101325</v>
      </c>
      <c r="X608">
        <f t="shared" si="134"/>
        <v>101325</v>
      </c>
    </row>
    <row r="609" spans="3:24" x14ac:dyDescent="0.2">
      <c r="C609" s="1"/>
      <c r="D609" s="1"/>
      <c r="E609">
        <f t="shared" si="127"/>
        <v>7.5624999999999998E-2</v>
      </c>
      <c r="F609">
        <f t="shared" si="128"/>
        <v>101325</v>
      </c>
      <c r="H609" s="1">
        <v>7.5624999999999998E-2</v>
      </c>
      <c r="I609" s="1">
        <f t="shared" si="135"/>
        <v>562.5</v>
      </c>
      <c r="J609" s="1">
        <f t="shared" si="136"/>
        <v>0</v>
      </c>
      <c r="K609" s="1">
        <f t="shared" si="137"/>
        <v>1.8361694245770384E-3</v>
      </c>
      <c r="L609" s="1">
        <f t="shared" si="138"/>
        <v>0</v>
      </c>
      <c r="M609" s="4">
        <f t="shared" si="129"/>
        <v>6.0986981180607788E-2</v>
      </c>
      <c r="N609" s="1">
        <f t="shared" si="130"/>
        <v>-7.6221728149335179</v>
      </c>
      <c r="O609">
        <f>((-0.0000000008)*V609^3+(0.000003)*V609^2-0.004*V609+2.013)*('Exhaust Gas Math'!$E$10/(T609+'Exhaust Gas Math'!$E$10))+(357.45*V609^-1.004)*(T609/(T609+'Exhaust Gas Math'!$E$10))</f>
        <v>0.17819999999999947</v>
      </c>
      <c r="P609">
        <f t="shared" si="139"/>
        <v>0</v>
      </c>
      <c r="Q609">
        <f t="shared" si="131"/>
        <v>0</v>
      </c>
      <c r="R609" s="4">
        <f t="shared" si="132"/>
        <v>3.9769296294121147E-5</v>
      </c>
      <c r="S609">
        <f t="shared" si="140"/>
        <v>0</v>
      </c>
      <c r="T609">
        <f>S609*'Exhaust Gas Math'!$C$14</f>
        <v>0</v>
      </c>
      <c r="U609">
        <f>(T609/'Exhaust Gas Math'!$B$14)+('Exhaust Gas Math'!$D$10)</f>
        <v>4.4059320573952224E-4</v>
      </c>
      <c r="V609">
        <f>('Exhaust Gas Math'!$E$10*((-0.000000001)*V608^3+(0.000002)*V608^2-0.0012*V608+1.3446)*$B$18+T609*'Exhaust Gas Math'!$D$14*$B$17)/('Exhaust Gas Math'!$E$10*((-0.000000001)*V608^3+(0.000002)*V608^2-0.0012*V608+1.3446)+T609*'Exhaust Gas Math'!$D$14)</f>
        <v>1100</v>
      </c>
      <c r="W609">
        <f t="shared" si="133"/>
        <v>101325</v>
      </c>
      <c r="X609">
        <f t="shared" si="134"/>
        <v>101325</v>
      </c>
    </row>
    <row r="610" spans="3:24" x14ac:dyDescent="0.2">
      <c r="C610" s="1"/>
      <c r="D610" s="1"/>
      <c r="E610">
        <f t="shared" si="127"/>
        <v>7.5749999999999998E-2</v>
      </c>
      <c r="F610">
        <f t="shared" si="128"/>
        <v>101325</v>
      </c>
      <c r="H610" s="1">
        <v>7.5749999999999998E-2</v>
      </c>
      <c r="I610" s="1">
        <f t="shared" si="135"/>
        <v>567</v>
      </c>
      <c r="J610" s="1">
        <f t="shared" si="136"/>
        <v>0</v>
      </c>
      <c r="K610" s="1">
        <f t="shared" si="137"/>
        <v>1.5628592050690201E-3</v>
      </c>
      <c r="L610" s="1">
        <f t="shared" si="138"/>
        <v>0</v>
      </c>
      <c r="M610" s="4">
        <f t="shared" si="129"/>
        <v>5.9944906816771296E-2</v>
      </c>
      <c r="N610" s="1">
        <f t="shared" si="130"/>
        <v>-9.0424454070735152</v>
      </c>
      <c r="O610">
        <f>((-0.0000000008)*V610^3+(0.000003)*V610^2-0.004*V610+2.013)*('Exhaust Gas Math'!$E$10/(T610+'Exhaust Gas Math'!$E$10))+(357.45*V610^-1.004)*(T610/(T610+'Exhaust Gas Math'!$E$10))</f>
        <v>0.17819999999999947</v>
      </c>
      <c r="P610">
        <f t="shared" si="139"/>
        <v>0</v>
      </c>
      <c r="Q610">
        <f t="shared" si="131"/>
        <v>0</v>
      </c>
      <c r="R610" s="4">
        <f t="shared" si="132"/>
        <v>3.9769296294121147E-5</v>
      </c>
      <c r="S610">
        <f t="shared" si="140"/>
        <v>0</v>
      </c>
      <c r="T610">
        <f>S610*'Exhaust Gas Math'!$C$14</f>
        <v>0</v>
      </c>
      <c r="U610">
        <f>(T610/'Exhaust Gas Math'!$B$14)+('Exhaust Gas Math'!$D$10)</f>
        <v>4.4059320573952224E-4</v>
      </c>
      <c r="V610">
        <f>('Exhaust Gas Math'!$E$10*((-0.000000001)*V609^3+(0.000002)*V609^2-0.0012*V609+1.3446)*$B$18+T610*'Exhaust Gas Math'!$D$14*$B$17)/('Exhaust Gas Math'!$E$10*((-0.000000001)*V609^3+(0.000002)*V609^2-0.0012*V609+1.3446)+T610*'Exhaust Gas Math'!$D$14)</f>
        <v>1100</v>
      </c>
      <c r="W610">
        <f t="shared" si="133"/>
        <v>101325</v>
      </c>
      <c r="X610">
        <f t="shared" si="134"/>
        <v>101325</v>
      </c>
    </row>
    <row r="611" spans="3:24" x14ac:dyDescent="0.2">
      <c r="C611" s="1"/>
      <c r="D611" s="1"/>
      <c r="E611">
        <f t="shared" si="127"/>
        <v>7.5874999999999998E-2</v>
      </c>
      <c r="F611">
        <f t="shared" si="128"/>
        <v>101325</v>
      </c>
      <c r="H611" s="1">
        <v>7.5874999999999998E-2</v>
      </c>
      <c r="I611" s="1">
        <f t="shared" si="135"/>
        <v>571.5</v>
      </c>
      <c r="J611" s="1">
        <f t="shared" si="136"/>
        <v>0</v>
      </c>
      <c r="K611" s="1">
        <f t="shared" si="137"/>
        <v>1.3062271945620532E-3</v>
      </c>
      <c r="L611" s="1">
        <f t="shared" si="138"/>
        <v>0</v>
      </c>
      <c r="M611" s="4">
        <f t="shared" si="129"/>
        <v>5.8728693210024704E-2</v>
      </c>
      <c r="N611" s="1">
        <f t="shared" si="130"/>
        <v>-10.406968316360802</v>
      </c>
      <c r="O611">
        <f>((-0.0000000008)*V611^3+(0.000003)*V611^2-0.004*V611+2.013)*('Exhaust Gas Math'!$E$10/(T611+'Exhaust Gas Math'!$E$10))+(357.45*V611^-1.004)*(T611/(T611+'Exhaust Gas Math'!$E$10))</f>
        <v>0.17819999999999947</v>
      </c>
      <c r="P611">
        <f t="shared" si="139"/>
        <v>0</v>
      </c>
      <c r="Q611">
        <f t="shared" si="131"/>
        <v>0</v>
      </c>
      <c r="R611" s="4">
        <f t="shared" si="132"/>
        <v>3.9769296294121147E-5</v>
      </c>
      <c r="S611">
        <f t="shared" si="140"/>
        <v>0</v>
      </c>
      <c r="T611">
        <f>S611*'Exhaust Gas Math'!$C$14</f>
        <v>0</v>
      </c>
      <c r="U611">
        <f>(T611/'Exhaust Gas Math'!$B$14)+('Exhaust Gas Math'!$D$10)</f>
        <v>4.4059320573952224E-4</v>
      </c>
      <c r="V611">
        <f>('Exhaust Gas Math'!$E$10*((-0.000000001)*V610^3+(0.000002)*V610^2-0.0012*V610+1.3446)*$B$18+T611*'Exhaust Gas Math'!$D$14*$B$17)/('Exhaust Gas Math'!$E$10*((-0.000000001)*V610^3+(0.000002)*V610^2-0.0012*V610+1.3446)+T611*'Exhaust Gas Math'!$D$14)</f>
        <v>1100</v>
      </c>
      <c r="W611">
        <f t="shared" si="133"/>
        <v>101325</v>
      </c>
      <c r="X611">
        <f t="shared" si="134"/>
        <v>101325</v>
      </c>
    </row>
    <row r="612" spans="3:24" x14ac:dyDescent="0.2">
      <c r="C612" s="1"/>
      <c r="D612" s="1"/>
      <c r="E612">
        <f t="shared" si="127"/>
        <v>7.5999999999999998E-2</v>
      </c>
      <c r="F612">
        <f t="shared" si="128"/>
        <v>101325</v>
      </c>
      <c r="H612" s="1">
        <v>7.5999999999999998E-2</v>
      </c>
      <c r="I612" s="1">
        <f t="shared" si="135"/>
        <v>576</v>
      </c>
      <c r="J612" s="1">
        <f t="shared" si="136"/>
        <v>0</v>
      </c>
      <c r="K612" s="1">
        <f t="shared" si="137"/>
        <v>1.068186621904913E-3</v>
      </c>
      <c r="L612" s="1">
        <f t="shared" si="138"/>
        <v>0</v>
      </c>
      <c r="M612" s="4">
        <f t="shared" si="129"/>
        <v>5.7345838721685867E-2</v>
      </c>
      <c r="N612" s="1">
        <f t="shared" si="130"/>
        <v>-11.707328805309466</v>
      </c>
      <c r="O612">
        <f>((-0.0000000008)*V612^3+(0.000003)*V612^2-0.004*V612+2.013)*('Exhaust Gas Math'!$E$10/(T612+'Exhaust Gas Math'!$E$10))+(357.45*V612^-1.004)*(T612/(T612+'Exhaust Gas Math'!$E$10))</f>
        <v>0.17819999999999947</v>
      </c>
      <c r="P612">
        <f t="shared" si="139"/>
        <v>0</v>
      </c>
      <c r="Q612">
        <f t="shared" si="131"/>
        <v>0</v>
      </c>
      <c r="R612" s="4">
        <f t="shared" si="132"/>
        <v>3.9769296294121147E-5</v>
      </c>
      <c r="S612">
        <f t="shared" si="140"/>
        <v>0</v>
      </c>
      <c r="T612">
        <f>S612*'Exhaust Gas Math'!$C$14</f>
        <v>0</v>
      </c>
      <c r="U612">
        <f>(T612/'Exhaust Gas Math'!$B$14)+('Exhaust Gas Math'!$D$10)</f>
        <v>4.4059320573952224E-4</v>
      </c>
      <c r="V612">
        <f>('Exhaust Gas Math'!$E$10*((-0.000000001)*V611^3+(0.000002)*V611^2-0.0012*V611+1.3446)*$B$18+T612*'Exhaust Gas Math'!$D$14*$B$17)/('Exhaust Gas Math'!$E$10*((-0.000000001)*V611^3+(0.000002)*V611^2-0.0012*V611+1.3446)+T612*'Exhaust Gas Math'!$D$14)</f>
        <v>1100</v>
      </c>
      <c r="W612">
        <f t="shared" si="133"/>
        <v>101325</v>
      </c>
      <c r="X612">
        <f t="shared" si="134"/>
        <v>101325</v>
      </c>
    </row>
    <row r="613" spans="3:24" x14ac:dyDescent="0.2">
      <c r="C613" s="1"/>
      <c r="D613" s="1"/>
      <c r="E613">
        <f t="shared" si="127"/>
        <v>7.6124999999999998E-2</v>
      </c>
      <c r="F613">
        <f t="shared" si="128"/>
        <v>101325</v>
      </c>
      <c r="H613" s="1">
        <v>7.6124999999999998E-2</v>
      </c>
      <c r="I613" s="1">
        <f t="shared" si="135"/>
        <v>580.5</v>
      </c>
      <c r="J613" s="1">
        <f t="shared" si="136"/>
        <v>0</v>
      </c>
      <c r="K613" s="1">
        <f t="shared" si="137"/>
        <v>8.5051211408150758E-4</v>
      </c>
      <c r="L613" s="1">
        <f t="shared" si="138"/>
        <v>0</v>
      </c>
      <c r="M613" s="4">
        <f t="shared" si="129"/>
        <v>5.5804869109520941E-2</v>
      </c>
      <c r="N613" s="1">
        <f t="shared" si="130"/>
        <v>-12.93550971909163</v>
      </c>
      <c r="O613">
        <f>((-0.0000000008)*V613^3+(0.000003)*V613^2-0.004*V613+2.013)*('Exhaust Gas Math'!$E$10/(T613+'Exhaust Gas Math'!$E$10))+(357.45*V613^-1.004)*(T613/(T613+'Exhaust Gas Math'!$E$10))</f>
        <v>0.17819999999999947</v>
      </c>
      <c r="P613">
        <f t="shared" si="139"/>
        <v>0</v>
      </c>
      <c r="Q613">
        <f t="shared" si="131"/>
        <v>0</v>
      </c>
      <c r="R613" s="4">
        <f t="shared" si="132"/>
        <v>3.9769296294121147E-5</v>
      </c>
      <c r="S613">
        <f t="shared" si="140"/>
        <v>0</v>
      </c>
      <c r="T613">
        <f>S613*'Exhaust Gas Math'!$C$14</f>
        <v>0</v>
      </c>
      <c r="U613">
        <f>(T613/'Exhaust Gas Math'!$B$14)+('Exhaust Gas Math'!$D$10)</f>
        <v>4.4059320573952224E-4</v>
      </c>
      <c r="V613">
        <f>('Exhaust Gas Math'!$E$10*((-0.000000001)*V612^3+(0.000002)*V612^2-0.0012*V612+1.3446)*$B$18+T613*'Exhaust Gas Math'!$D$14*$B$17)/('Exhaust Gas Math'!$E$10*((-0.000000001)*V612^3+(0.000002)*V612^2-0.0012*V612+1.3446)+T613*'Exhaust Gas Math'!$D$14)</f>
        <v>1100</v>
      </c>
      <c r="W613">
        <f t="shared" si="133"/>
        <v>101325</v>
      </c>
      <c r="X613">
        <f t="shared" si="134"/>
        <v>101325</v>
      </c>
    </row>
    <row r="614" spans="3:24" x14ac:dyDescent="0.2">
      <c r="C614" s="1"/>
      <c r="D614" s="1"/>
      <c r="E614">
        <f t="shared" si="127"/>
        <v>7.6249999999999998E-2</v>
      </c>
      <c r="F614">
        <f t="shared" si="128"/>
        <v>101325</v>
      </c>
      <c r="H614" s="1">
        <v>7.6249999999999998E-2</v>
      </c>
      <c r="I614" s="1">
        <f t="shared" si="135"/>
        <v>585</v>
      </c>
      <c r="J614" s="1">
        <f t="shared" si="136"/>
        <v>0</v>
      </c>
      <c r="K614" s="1">
        <f t="shared" si="137"/>
        <v>6.5482646610944646E-4</v>
      </c>
      <c r="L614" s="1">
        <f t="shared" si="138"/>
        <v>0</v>
      </c>
      <c r="M614" s="4">
        <f t="shared" si="129"/>
        <v>5.4115284963613577E-2</v>
      </c>
      <c r="N614" s="1">
        <f t="shared" si="130"/>
        <v>-14.083938913962006</v>
      </c>
      <c r="O614">
        <f>((-0.0000000008)*V614^3+(0.000003)*V614^2-0.004*V614+2.013)*('Exhaust Gas Math'!$E$10/(T614+'Exhaust Gas Math'!$E$10))+(357.45*V614^-1.004)*(T614/(T614+'Exhaust Gas Math'!$E$10))</f>
        <v>0.17819999999999947</v>
      </c>
      <c r="P614">
        <f t="shared" si="139"/>
        <v>0</v>
      </c>
      <c r="Q614">
        <f t="shared" si="131"/>
        <v>0</v>
      </c>
      <c r="R614" s="4">
        <f t="shared" si="132"/>
        <v>3.9769296294121147E-5</v>
      </c>
      <c r="S614">
        <f t="shared" si="140"/>
        <v>0</v>
      </c>
      <c r="T614">
        <f>S614*'Exhaust Gas Math'!$C$14</f>
        <v>0</v>
      </c>
      <c r="U614">
        <f>(T614/'Exhaust Gas Math'!$B$14)+('Exhaust Gas Math'!$D$10)</f>
        <v>4.4059320573952224E-4</v>
      </c>
      <c r="V614">
        <f>('Exhaust Gas Math'!$E$10*((-0.000000001)*V613^3+(0.000002)*V613^2-0.0012*V613+1.3446)*$B$18+T614*'Exhaust Gas Math'!$D$14*$B$17)/('Exhaust Gas Math'!$E$10*((-0.000000001)*V613^3+(0.000002)*V613^2-0.0012*V613+1.3446)+T614*'Exhaust Gas Math'!$D$14)</f>
        <v>1100</v>
      </c>
      <c r="W614">
        <f t="shared" si="133"/>
        <v>101325</v>
      </c>
      <c r="X614">
        <f t="shared" si="134"/>
        <v>101325</v>
      </c>
    </row>
    <row r="615" spans="3:24" x14ac:dyDescent="0.2">
      <c r="C615" s="1"/>
      <c r="D615" s="1"/>
      <c r="E615">
        <f t="shared" si="127"/>
        <v>7.6374999999999998E-2</v>
      </c>
      <c r="F615">
        <f t="shared" si="128"/>
        <v>101325</v>
      </c>
      <c r="H615" s="1">
        <v>7.6374999999999998E-2</v>
      </c>
      <c r="I615" s="1">
        <f t="shared" si="135"/>
        <v>589.5</v>
      </c>
      <c r="J615" s="1">
        <f t="shared" si="136"/>
        <v>0</v>
      </c>
      <c r="K615" s="1">
        <f t="shared" si="137"/>
        <v>4.8258854286785304E-4</v>
      </c>
      <c r="L615" s="1">
        <f t="shared" si="138"/>
        <v>0</v>
      </c>
      <c r="M615" s="4">
        <f t="shared" si="129"/>
        <v>5.2287503132066919E-2</v>
      </c>
      <c r="N615" s="1">
        <f t="shared" si="130"/>
        <v>-15.145535942042878</v>
      </c>
      <c r="O615">
        <f>((-0.0000000008)*V615^3+(0.000003)*V615^2-0.004*V615+2.013)*('Exhaust Gas Math'!$E$10/(T615+'Exhaust Gas Math'!$E$10))+(357.45*V615^-1.004)*(T615/(T615+'Exhaust Gas Math'!$E$10))</f>
        <v>0.17819999999999947</v>
      </c>
      <c r="P615">
        <f t="shared" si="139"/>
        <v>0</v>
      </c>
      <c r="Q615">
        <f t="shared" si="131"/>
        <v>0</v>
      </c>
      <c r="R615" s="4">
        <f t="shared" si="132"/>
        <v>3.9769296294121147E-5</v>
      </c>
      <c r="S615">
        <f t="shared" si="140"/>
        <v>0</v>
      </c>
      <c r="T615">
        <f>S615*'Exhaust Gas Math'!$C$14</f>
        <v>0</v>
      </c>
      <c r="U615">
        <f>(T615/'Exhaust Gas Math'!$B$14)+('Exhaust Gas Math'!$D$10)</f>
        <v>4.4059320573952224E-4</v>
      </c>
      <c r="V615">
        <f>('Exhaust Gas Math'!$E$10*((-0.000000001)*V614^3+(0.000002)*V614^2-0.0012*V614+1.3446)*$B$18+T615*'Exhaust Gas Math'!$D$14*$B$17)/('Exhaust Gas Math'!$E$10*((-0.000000001)*V614^3+(0.000002)*V614^2-0.0012*V614+1.3446)+T615*'Exhaust Gas Math'!$D$14)</f>
        <v>1100</v>
      </c>
      <c r="W615">
        <f t="shared" si="133"/>
        <v>101325</v>
      </c>
      <c r="X615">
        <f t="shared" si="134"/>
        <v>101325</v>
      </c>
    </row>
    <row r="616" spans="3:24" x14ac:dyDescent="0.2">
      <c r="C616" s="1"/>
      <c r="D616" s="1"/>
      <c r="E616">
        <f t="shared" si="127"/>
        <v>7.6499999999999999E-2</v>
      </c>
      <c r="F616">
        <f t="shared" si="128"/>
        <v>101325</v>
      </c>
      <c r="H616" s="1">
        <v>7.6499999999999999E-2</v>
      </c>
      <c r="I616" s="1">
        <f t="shared" si="135"/>
        <v>594</v>
      </c>
      <c r="J616" s="1">
        <f t="shared" si="136"/>
        <v>0</v>
      </c>
      <c r="K616" s="1">
        <f t="shared" si="137"/>
        <v>3.3508240304816993E-4</v>
      </c>
      <c r="L616" s="1">
        <f t="shared" si="138"/>
        <v>0</v>
      </c>
      <c r="M616" s="4">
        <f t="shared" si="129"/>
        <v>5.0332792497671405E-2</v>
      </c>
      <c r="N616" s="1">
        <f t="shared" si="130"/>
        <v>-16.113755704639374</v>
      </c>
      <c r="O616">
        <f>((-0.0000000008)*V616^3+(0.000003)*V616^2-0.004*V616+2.013)*('Exhaust Gas Math'!$E$10/(T616+'Exhaust Gas Math'!$E$10))+(357.45*V616^-1.004)*(T616/(T616+'Exhaust Gas Math'!$E$10))</f>
        <v>0.17819999999999947</v>
      </c>
      <c r="P616">
        <f t="shared" si="139"/>
        <v>0</v>
      </c>
      <c r="Q616">
        <f t="shared" si="131"/>
        <v>0</v>
      </c>
      <c r="R616" s="4">
        <f t="shared" si="132"/>
        <v>3.9769296294121147E-5</v>
      </c>
      <c r="S616">
        <f t="shared" si="140"/>
        <v>0</v>
      </c>
      <c r="T616">
        <f>S616*'Exhaust Gas Math'!$C$14</f>
        <v>0</v>
      </c>
      <c r="U616">
        <f>(T616/'Exhaust Gas Math'!$B$14)+('Exhaust Gas Math'!$D$10)</f>
        <v>4.4059320573952224E-4</v>
      </c>
      <c r="V616">
        <f>('Exhaust Gas Math'!$E$10*((-0.000000001)*V615^3+(0.000002)*V615^2-0.0012*V615+1.3446)*$B$18+T616*'Exhaust Gas Math'!$D$14*$B$17)/('Exhaust Gas Math'!$E$10*((-0.000000001)*V615^3+(0.000002)*V615^2-0.0012*V615+1.3446)+T616*'Exhaust Gas Math'!$D$14)</f>
        <v>1100</v>
      </c>
      <c r="W616">
        <f t="shared" si="133"/>
        <v>101325</v>
      </c>
      <c r="X616">
        <f t="shared" si="134"/>
        <v>101325</v>
      </c>
    </row>
    <row r="617" spans="3:24" x14ac:dyDescent="0.2">
      <c r="C617" s="1"/>
      <c r="D617" s="1"/>
      <c r="E617">
        <f t="shared" si="127"/>
        <v>7.6624999999999999E-2</v>
      </c>
      <c r="F617">
        <f t="shared" si="128"/>
        <v>101325</v>
      </c>
      <c r="H617" s="1">
        <v>7.6624999999999999E-2</v>
      </c>
      <c r="I617" s="1">
        <f t="shared" si="135"/>
        <v>598.5</v>
      </c>
      <c r="J617" s="1">
        <f t="shared" si="136"/>
        <v>0</v>
      </c>
      <c r="K617" s="1">
        <f t="shared" si="137"/>
        <v>2.1340772631045718E-4</v>
      </c>
      <c r="L617" s="1">
        <f t="shared" si="138"/>
        <v>0</v>
      </c>
      <c r="M617" s="4">
        <f t="shared" si="129"/>
        <v>4.8263204501495668E-2</v>
      </c>
      <c r="N617" s="1">
        <f t="shared" si="130"/>
        <v>-16.982628804949165</v>
      </c>
      <c r="O617">
        <f>((-0.0000000008)*V617^3+(0.000003)*V617^2-0.004*V617+2.013)*('Exhaust Gas Math'!$E$10/(T617+'Exhaust Gas Math'!$E$10))+(357.45*V617^-1.004)*(T617/(T617+'Exhaust Gas Math'!$E$10))</f>
        <v>0.17819999999999947</v>
      </c>
      <c r="P617">
        <f t="shared" si="139"/>
        <v>0</v>
      </c>
      <c r="Q617">
        <f t="shared" si="131"/>
        <v>0</v>
      </c>
      <c r="R617" s="4">
        <f t="shared" si="132"/>
        <v>3.9769296294121147E-5</v>
      </c>
      <c r="S617">
        <f t="shared" si="140"/>
        <v>0</v>
      </c>
      <c r="T617">
        <f>S617*'Exhaust Gas Math'!$C$14</f>
        <v>0</v>
      </c>
      <c r="U617">
        <f>(T617/'Exhaust Gas Math'!$B$14)+('Exhaust Gas Math'!$D$10)</f>
        <v>4.4059320573952224E-4</v>
      </c>
      <c r="V617">
        <f>('Exhaust Gas Math'!$E$10*((-0.000000001)*V616^3+(0.000002)*V616^2-0.0012*V616+1.3446)*$B$18+T617*'Exhaust Gas Math'!$D$14*$B$17)/('Exhaust Gas Math'!$E$10*((-0.000000001)*V616^3+(0.000002)*V616^2-0.0012*V616+1.3446)+T617*'Exhaust Gas Math'!$D$14)</f>
        <v>1100</v>
      </c>
      <c r="W617">
        <f t="shared" si="133"/>
        <v>101325</v>
      </c>
      <c r="X617">
        <f t="shared" si="134"/>
        <v>101325</v>
      </c>
    </row>
    <row r="618" spans="3:24" x14ac:dyDescent="0.2">
      <c r="C618" s="1"/>
      <c r="D618" s="1"/>
      <c r="E618">
        <f t="shared" si="127"/>
        <v>7.6749999999999999E-2</v>
      </c>
      <c r="F618">
        <f t="shared" si="128"/>
        <v>101325</v>
      </c>
      <c r="H618" s="1">
        <v>7.6749999999999999E-2</v>
      </c>
      <c r="I618" s="1">
        <f t="shared" si="135"/>
        <v>603</v>
      </c>
      <c r="J618" s="1">
        <f t="shared" si="136"/>
        <v>0</v>
      </c>
      <c r="K618" s="1">
        <f t="shared" si="137"/>
        <v>1.1847161501204193E-4</v>
      </c>
      <c r="L618" s="1">
        <f t="shared" si="138"/>
        <v>0</v>
      </c>
      <c r="M618" s="4">
        <f t="shared" si="129"/>
        <v>4.6091498841743607E-2</v>
      </c>
      <c r="N618" s="1">
        <f t="shared" si="130"/>
        <v>-17.746798351379383</v>
      </c>
      <c r="O618">
        <f>((-0.0000000008)*V618^3+(0.000003)*V618^2-0.004*V618+2.013)*('Exhaust Gas Math'!$E$10/(T618+'Exhaust Gas Math'!$E$10))+(357.45*V618^-1.004)*(T618/(T618+'Exhaust Gas Math'!$E$10))</f>
        <v>0.17819999999999947</v>
      </c>
      <c r="P618">
        <f t="shared" si="139"/>
        <v>0</v>
      </c>
      <c r="Q618">
        <f t="shared" si="131"/>
        <v>0</v>
      </c>
      <c r="R618" s="4">
        <f t="shared" si="132"/>
        <v>3.9769296294121147E-5</v>
      </c>
      <c r="S618">
        <f t="shared" si="140"/>
        <v>0</v>
      </c>
      <c r="T618">
        <f>S618*'Exhaust Gas Math'!$C$14</f>
        <v>0</v>
      </c>
      <c r="U618">
        <f>(T618/'Exhaust Gas Math'!$B$14)+('Exhaust Gas Math'!$D$10)</f>
        <v>4.4059320573952224E-4</v>
      </c>
      <c r="V618">
        <f>('Exhaust Gas Math'!$E$10*((-0.000000001)*V617^3+(0.000002)*V617^2-0.0012*V617+1.3446)*$B$18+T618*'Exhaust Gas Math'!$D$14*$B$17)/('Exhaust Gas Math'!$E$10*((-0.000000001)*V617^3+(0.000002)*V617^2-0.0012*V617+1.3446)+T618*'Exhaust Gas Math'!$D$14)</f>
        <v>1100</v>
      </c>
      <c r="W618">
        <f t="shared" si="133"/>
        <v>101325</v>
      </c>
      <c r="X618">
        <f t="shared" si="134"/>
        <v>101325</v>
      </c>
    </row>
    <row r="619" spans="3:24" x14ac:dyDescent="0.2">
      <c r="C619" s="1"/>
      <c r="D619" s="1"/>
      <c r="E619">
        <f t="shared" si="127"/>
        <v>7.6874999999999999E-2</v>
      </c>
      <c r="F619">
        <f t="shared" si="128"/>
        <v>101325</v>
      </c>
      <c r="H619" s="1">
        <v>7.6874999999999999E-2</v>
      </c>
      <c r="I619" s="1">
        <f t="shared" si="135"/>
        <v>607.5</v>
      </c>
      <c r="J619" s="1">
        <f t="shared" si="136"/>
        <v>0</v>
      </c>
      <c r="K619" s="1">
        <f t="shared" si="137"/>
        <v>5.0981831627947786E-5</v>
      </c>
      <c r="L619" s="1">
        <f t="shared" si="138"/>
        <v>0</v>
      </c>
      <c r="M619" s="4">
        <f t="shared" si="129"/>
        <v>4.3831064805973416E-2</v>
      </c>
      <c r="N619" s="1">
        <f t="shared" si="130"/>
        <v>-18.401552984563974</v>
      </c>
      <c r="O619">
        <f>((-0.0000000008)*V619^3+(0.000003)*V619^2-0.004*V619+2.013)*('Exhaust Gas Math'!$E$10/(T619+'Exhaust Gas Math'!$E$10))+(357.45*V619^-1.004)*(T619/(T619+'Exhaust Gas Math'!$E$10))</f>
        <v>0.17819999999999947</v>
      </c>
      <c r="P619">
        <f t="shared" si="139"/>
        <v>0</v>
      </c>
      <c r="Q619">
        <f t="shared" si="131"/>
        <v>0</v>
      </c>
      <c r="R619" s="4">
        <f t="shared" si="132"/>
        <v>3.9769296294121147E-5</v>
      </c>
      <c r="S619">
        <f t="shared" si="140"/>
        <v>0</v>
      </c>
      <c r="T619">
        <f>S619*'Exhaust Gas Math'!$C$14</f>
        <v>0</v>
      </c>
      <c r="U619">
        <f>(T619/'Exhaust Gas Math'!$B$14)+('Exhaust Gas Math'!$D$10)</f>
        <v>4.4059320573952224E-4</v>
      </c>
      <c r="V619">
        <f>('Exhaust Gas Math'!$E$10*((-0.000000001)*V618^3+(0.000002)*V618^2-0.0012*V618+1.3446)*$B$18+T619*'Exhaust Gas Math'!$D$14*$B$17)/('Exhaust Gas Math'!$E$10*((-0.000000001)*V618^3+(0.000002)*V618^2-0.0012*V618+1.3446)+T619*'Exhaust Gas Math'!$D$14)</f>
        <v>1100</v>
      </c>
      <c r="W619">
        <f t="shared" si="133"/>
        <v>101325</v>
      </c>
      <c r="X619">
        <f t="shared" si="134"/>
        <v>101325</v>
      </c>
    </row>
    <row r="620" spans="3:24" x14ac:dyDescent="0.2">
      <c r="C620" s="1"/>
      <c r="D620" s="1"/>
      <c r="E620">
        <f t="shared" si="127"/>
        <v>7.6999999999999999E-2</v>
      </c>
      <c r="F620">
        <f t="shared" si="128"/>
        <v>101325</v>
      </c>
      <c r="H620" s="1">
        <v>7.6999999999999999E-2</v>
      </c>
      <c r="I620" s="1">
        <f t="shared" si="135"/>
        <v>612</v>
      </c>
      <c r="J620" s="1">
        <f t="shared" si="136"/>
        <v>0</v>
      </c>
      <c r="K620" s="1">
        <f t="shared" si="137"/>
        <v>1.1441522278996148E-5</v>
      </c>
      <c r="L620" s="1">
        <f t="shared" si="138"/>
        <v>0</v>
      </c>
      <c r="M620" s="4">
        <f t="shared" si="129"/>
        <v>4.1495838721685781E-2</v>
      </c>
      <c r="N620" s="1">
        <f t="shared" si="130"/>
        <v>-18.942855924461476</v>
      </c>
      <c r="O620">
        <f>((-0.0000000008)*V620^3+(0.000003)*V620^2-0.004*V620+2.013)*('Exhaust Gas Math'!$E$10/(T620+'Exhaust Gas Math'!$E$10))+(357.45*V620^-1.004)*(T620/(T620+'Exhaust Gas Math'!$E$10))</f>
        <v>0.17819999999999947</v>
      </c>
      <c r="P620">
        <f t="shared" si="139"/>
        <v>0</v>
      </c>
      <c r="Q620">
        <f t="shared" si="131"/>
        <v>0</v>
      </c>
      <c r="R620" s="4">
        <f t="shared" si="132"/>
        <v>3.9769296294121147E-5</v>
      </c>
      <c r="S620">
        <f t="shared" si="140"/>
        <v>0</v>
      </c>
      <c r="T620">
        <f>S620*'Exhaust Gas Math'!$C$14</f>
        <v>0</v>
      </c>
      <c r="U620">
        <f>(T620/'Exhaust Gas Math'!$B$14)+('Exhaust Gas Math'!$D$10)</f>
        <v>4.4059320573952224E-4</v>
      </c>
      <c r="V620">
        <f>('Exhaust Gas Math'!$E$10*((-0.000000001)*V619^3+(0.000002)*V619^2-0.0012*V619+1.3446)*$B$18+T620*'Exhaust Gas Math'!$D$14*$B$17)/('Exhaust Gas Math'!$E$10*((-0.000000001)*V619^3+(0.000002)*V619^2-0.0012*V619+1.3446)+T620*'Exhaust Gas Math'!$D$14)</f>
        <v>1100</v>
      </c>
      <c r="W620">
        <f t="shared" si="133"/>
        <v>101325</v>
      </c>
      <c r="X620">
        <f t="shared" si="134"/>
        <v>101325</v>
      </c>
    </row>
    <row r="621" spans="3:24" x14ac:dyDescent="0.2">
      <c r="C621" s="1"/>
      <c r="D621" s="1"/>
      <c r="E621">
        <f t="shared" si="127"/>
        <v>7.7124999999999999E-2</v>
      </c>
      <c r="F621">
        <f t="shared" si="128"/>
        <v>101325</v>
      </c>
      <c r="H621" s="1">
        <v>7.7124999999999999E-2</v>
      </c>
      <c r="I621" s="1">
        <f t="shared" si="135"/>
        <v>616.5</v>
      </c>
      <c r="J621" s="1">
        <f t="shared" si="136"/>
        <v>0</v>
      </c>
      <c r="K621" s="1">
        <f t="shared" si="137"/>
        <v>1.4546570454654698E-7</v>
      </c>
      <c r="L621" s="1">
        <f t="shared" si="138"/>
        <v>0</v>
      </c>
      <c r="M621" s="4">
        <f t="shared" si="129"/>
        <v>3.9100218034232248E-2</v>
      </c>
      <c r="N621" s="1">
        <f t="shared" si="130"/>
        <v>-19.367369858445819</v>
      </c>
      <c r="O621">
        <f>((-0.0000000008)*V621^3+(0.000003)*V621^2-0.004*V621+2.013)*('Exhaust Gas Math'!$E$10/(T621+'Exhaust Gas Math'!$E$10))+(357.45*V621^-1.004)*(T621/(T621+'Exhaust Gas Math'!$E$10))</f>
        <v>0.17819999999999947</v>
      </c>
      <c r="P621">
        <f t="shared" si="139"/>
        <v>0</v>
      </c>
      <c r="Q621">
        <f t="shared" si="131"/>
        <v>0</v>
      </c>
      <c r="R621" s="4">
        <f t="shared" si="132"/>
        <v>3.9769296294121147E-5</v>
      </c>
      <c r="S621">
        <f t="shared" si="140"/>
        <v>0</v>
      </c>
      <c r="T621">
        <f>S621*'Exhaust Gas Math'!$C$14</f>
        <v>0</v>
      </c>
      <c r="U621">
        <f>(T621/'Exhaust Gas Math'!$B$14)+('Exhaust Gas Math'!$D$10)</f>
        <v>4.4059320573952224E-4</v>
      </c>
      <c r="V621">
        <f>('Exhaust Gas Math'!$E$10*((-0.000000001)*V620^3+(0.000002)*V620^2-0.0012*V620+1.3446)*$B$18+T621*'Exhaust Gas Math'!$D$14*$B$17)/('Exhaust Gas Math'!$E$10*((-0.000000001)*V620^3+(0.000002)*V620^2-0.0012*V620+1.3446)+T621*'Exhaust Gas Math'!$D$14)</f>
        <v>1100</v>
      </c>
      <c r="W621">
        <f t="shared" si="133"/>
        <v>101325</v>
      </c>
      <c r="X621">
        <f t="shared" si="134"/>
        <v>101325</v>
      </c>
    </row>
    <row r="622" spans="3:24" x14ac:dyDescent="0.2">
      <c r="C622" s="1"/>
      <c r="D622" s="1"/>
      <c r="E622">
        <f t="shared" si="127"/>
        <v>7.7249999999999999E-2</v>
      </c>
      <c r="F622">
        <f t="shared" si="128"/>
        <v>101325</v>
      </c>
      <c r="H622" s="1">
        <v>7.7249999999999999E-2</v>
      </c>
      <c r="I622" s="1">
        <f t="shared" si="135"/>
        <v>621</v>
      </c>
      <c r="J622" s="1">
        <f t="shared" si="136"/>
        <v>0</v>
      </c>
      <c r="K622" s="1">
        <f t="shared" si="137"/>
        <v>1.7177875644234803E-5</v>
      </c>
      <c r="L622" s="1">
        <f t="shared" si="138"/>
        <v>0</v>
      </c>
      <c r="M622" s="4">
        <f t="shared" si="129"/>
        <v>3.6658972541775234E-2</v>
      </c>
      <c r="N622" s="1">
        <f t="shared" si="130"/>
        <v>-19.67247751694887</v>
      </c>
      <c r="O622">
        <f>((-0.0000000008)*V622^3+(0.000003)*V622^2-0.004*V622+2.013)*('Exhaust Gas Math'!$E$10/(T622+'Exhaust Gas Math'!$E$10))+(357.45*V622^-1.004)*(T622/(T622+'Exhaust Gas Math'!$E$10))</f>
        <v>0.17819999999999947</v>
      </c>
      <c r="P622">
        <f t="shared" si="139"/>
        <v>0</v>
      </c>
      <c r="Q622">
        <f t="shared" si="131"/>
        <v>0</v>
      </c>
      <c r="R622" s="4">
        <f t="shared" si="132"/>
        <v>3.9769296294121147E-5</v>
      </c>
      <c r="S622">
        <f t="shared" si="140"/>
        <v>0</v>
      </c>
      <c r="T622">
        <f>S622*'Exhaust Gas Math'!$C$14</f>
        <v>0</v>
      </c>
      <c r="U622">
        <f>(T622/'Exhaust Gas Math'!$B$14)+('Exhaust Gas Math'!$D$10)</f>
        <v>4.4059320573952224E-4</v>
      </c>
      <c r="V622">
        <f>('Exhaust Gas Math'!$E$10*((-0.000000001)*V621^3+(0.000002)*V621^2-0.0012*V621+1.3446)*$B$18+T622*'Exhaust Gas Math'!$D$14*$B$17)/('Exhaust Gas Math'!$E$10*((-0.000000001)*V621^3+(0.000002)*V621^2-0.0012*V621+1.3446)+T622*'Exhaust Gas Math'!$D$14)</f>
        <v>1100</v>
      </c>
      <c r="W622">
        <f t="shared" si="133"/>
        <v>101325</v>
      </c>
      <c r="X622">
        <f t="shared" si="134"/>
        <v>101325</v>
      </c>
    </row>
    <row r="623" spans="3:24" x14ac:dyDescent="0.2">
      <c r="C623" s="1"/>
      <c r="D623" s="1"/>
      <c r="E623">
        <f t="shared" si="127"/>
        <v>7.7374999999999999E-2</v>
      </c>
      <c r="F623">
        <f t="shared" si="128"/>
        <v>101325</v>
      </c>
      <c r="H623" s="1">
        <v>7.7374999999999999E-2</v>
      </c>
      <c r="I623" s="1">
        <f t="shared" si="135"/>
        <v>625.5</v>
      </c>
      <c r="J623" s="1">
        <f t="shared" si="136"/>
        <v>0</v>
      </c>
      <c r="K623" s="1">
        <f t="shared" si="137"/>
        <v>6.2411773012341267E-5</v>
      </c>
      <c r="L623" s="1">
        <f t="shared" si="138"/>
        <v>0</v>
      </c>
      <c r="M623" s="4">
        <f t="shared" si="129"/>
        <v>3.4187153334572701E-2</v>
      </c>
      <c r="N623" s="1">
        <f t="shared" si="130"/>
        <v>-19.856297809797301</v>
      </c>
      <c r="O623">
        <f>((-0.0000000008)*V623^3+(0.000003)*V623^2-0.004*V623+2.013)*('Exhaust Gas Math'!$E$10/(T623+'Exhaust Gas Math'!$E$10))+(357.45*V623^-1.004)*(T623/(T623+'Exhaust Gas Math'!$E$10))</f>
        <v>0.17819999999999947</v>
      </c>
      <c r="P623">
        <f t="shared" si="139"/>
        <v>0</v>
      </c>
      <c r="Q623">
        <f t="shared" si="131"/>
        <v>0</v>
      </c>
      <c r="R623" s="4">
        <f t="shared" si="132"/>
        <v>3.9769296294121147E-5</v>
      </c>
      <c r="S623">
        <f t="shared" si="140"/>
        <v>0</v>
      </c>
      <c r="T623">
        <f>S623*'Exhaust Gas Math'!$C$14</f>
        <v>0</v>
      </c>
      <c r="U623">
        <f>(T623/'Exhaust Gas Math'!$B$14)+('Exhaust Gas Math'!$D$10)</f>
        <v>4.4059320573952224E-4</v>
      </c>
      <c r="V623">
        <f>('Exhaust Gas Math'!$E$10*((-0.000000001)*V622^3+(0.000002)*V622^2-0.0012*V622+1.3446)*$B$18+T623*'Exhaust Gas Math'!$D$14*$B$17)/('Exhaust Gas Math'!$E$10*((-0.000000001)*V622^3+(0.000002)*V622^2-0.0012*V622+1.3446)+T623*'Exhaust Gas Math'!$D$14)</f>
        <v>1100</v>
      </c>
      <c r="W623">
        <f t="shared" si="133"/>
        <v>101325</v>
      </c>
      <c r="X623">
        <f t="shared" si="134"/>
        <v>101325</v>
      </c>
    </row>
    <row r="624" spans="3:24" x14ac:dyDescent="0.2">
      <c r="C624" s="1"/>
      <c r="D624" s="1"/>
      <c r="E624">
        <f t="shared" si="127"/>
        <v>7.7499999999999999E-2</v>
      </c>
      <c r="F624">
        <f t="shared" si="128"/>
        <v>101325</v>
      </c>
      <c r="H624" s="1">
        <v>7.7499999999999999E-2</v>
      </c>
      <c r="I624" s="1">
        <f t="shared" si="135"/>
        <v>630</v>
      </c>
      <c r="J624" s="1">
        <f t="shared" si="136"/>
        <v>0</v>
      </c>
      <c r="K624" s="1">
        <f t="shared" si="137"/>
        <v>1.3550993254528385E-4</v>
      </c>
      <c r="L624" s="1">
        <f t="shared" si="138"/>
        <v>0</v>
      </c>
      <c r="M624" s="4">
        <f t="shared" si="129"/>
        <v>3.1699999999999888E-2</v>
      </c>
      <c r="N624" s="1">
        <f t="shared" si="130"/>
        <v>-19.917697423759289</v>
      </c>
      <c r="O624">
        <f>((-0.0000000008)*V624^3+(0.000003)*V624^2-0.004*V624+2.013)*('Exhaust Gas Math'!$E$10/(T624+'Exhaust Gas Math'!$E$10))+(357.45*V624^-1.004)*(T624/(T624+'Exhaust Gas Math'!$E$10))</f>
        <v>0.17819999999999947</v>
      </c>
      <c r="P624">
        <f t="shared" si="139"/>
        <v>0</v>
      </c>
      <c r="Q624">
        <f t="shared" si="131"/>
        <v>0</v>
      </c>
      <c r="R624" s="4">
        <f t="shared" si="132"/>
        <v>3.9769296294121147E-5</v>
      </c>
      <c r="S624">
        <f t="shared" si="140"/>
        <v>0</v>
      </c>
      <c r="T624">
        <f>S624*'Exhaust Gas Math'!$C$14</f>
        <v>0</v>
      </c>
      <c r="U624">
        <f>(T624/'Exhaust Gas Math'!$B$14)+('Exhaust Gas Math'!$D$10)</f>
        <v>4.4059320573952224E-4</v>
      </c>
      <c r="V624">
        <f>('Exhaust Gas Math'!$E$10*((-0.000000001)*V623^3+(0.000002)*V623^2-0.0012*V623+1.3446)*$B$18+T624*'Exhaust Gas Math'!$D$14*$B$17)/('Exhaust Gas Math'!$E$10*((-0.000000001)*V623^3+(0.000002)*V623^2-0.0012*V623+1.3446)+T624*'Exhaust Gas Math'!$D$14)</f>
        <v>1100</v>
      </c>
      <c r="W624">
        <f t="shared" si="133"/>
        <v>101325</v>
      </c>
      <c r="X624">
        <f t="shared" si="134"/>
        <v>101325</v>
      </c>
    </row>
    <row r="625" spans="3:24" x14ac:dyDescent="0.2">
      <c r="C625" s="1"/>
      <c r="D625" s="1"/>
      <c r="E625">
        <f t="shared" si="127"/>
        <v>7.7625E-2</v>
      </c>
      <c r="F625">
        <f t="shared" si="128"/>
        <v>101325</v>
      </c>
      <c r="H625" s="1">
        <v>7.7625E-2</v>
      </c>
      <c r="I625" s="1">
        <f t="shared" si="135"/>
        <v>634.5</v>
      </c>
      <c r="J625" s="1">
        <f t="shared" si="136"/>
        <v>0</v>
      </c>
      <c r="K625" s="1">
        <f t="shared" si="137"/>
        <v>2.3592739686486295E-4</v>
      </c>
      <c r="L625" s="1">
        <f t="shared" si="138"/>
        <v>0</v>
      </c>
      <c r="M625" s="4">
        <f t="shared" si="129"/>
        <v>2.9212846665427304E-2</v>
      </c>
      <c r="N625" s="1">
        <f t="shared" si="130"/>
        <v>-19.856297809797301</v>
      </c>
      <c r="O625">
        <f>((-0.0000000008)*V625^3+(0.000003)*V625^2-0.004*V625+2.013)*('Exhaust Gas Math'!$E$10/(T625+'Exhaust Gas Math'!$E$10))+(357.45*V625^-1.004)*(T625/(T625+'Exhaust Gas Math'!$E$10))</f>
        <v>0.17819999999999947</v>
      </c>
      <c r="P625">
        <f t="shared" si="139"/>
        <v>0</v>
      </c>
      <c r="Q625">
        <f t="shared" si="131"/>
        <v>0</v>
      </c>
      <c r="R625" s="4">
        <f t="shared" si="132"/>
        <v>3.9769296294121147E-5</v>
      </c>
      <c r="S625">
        <f t="shared" si="140"/>
        <v>0</v>
      </c>
      <c r="T625">
        <f>S625*'Exhaust Gas Math'!$C$14</f>
        <v>0</v>
      </c>
      <c r="U625">
        <f>(T625/'Exhaust Gas Math'!$B$14)+('Exhaust Gas Math'!$D$10)</f>
        <v>4.4059320573952224E-4</v>
      </c>
      <c r="V625">
        <f>('Exhaust Gas Math'!$E$10*((-0.000000001)*V624^3+(0.000002)*V624^2-0.0012*V624+1.3446)*$B$18+T625*'Exhaust Gas Math'!$D$14*$B$17)/('Exhaust Gas Math'!$E$10*((-0.000000001)*V624^3+(0.000002)*V624^2-0.0012*V624+1.3446)+T625*'Exhaust Gas Math'!$D$14)</f>
        <v>1100</v>
      </c>
      <c r="W625">
        <f t="shared" si="133"/>
        <v>101325</v>
      </c>
      <c r="X625">
        <f t="shared" si="134"/>
        <v>101325</v>
      </c>
    </row>
    <row r="626" spans="3:24" x14ac:dyDescent="0.2">
      <c r="C626" s="1"/>
      <c r="D626" s="1"/>
      <c r="E626">
        <f t="shared" si="127"/>
        <v>7.775E-2</v>
      </c>
      <c r="F626">
        <f t="shared" si="128"/>
        <v>101325</v>
      </c>
      <c r="H626" s="1">
        <v>7.775E-2</v>
      </c>
      <c r="I626" s="1">
        <f t="shared" si="135"/>
        <v>639</v>
      </c>
      <c r="J626" s="1">
        <f t="shared" si="136"/>
        <v>0</v>
      </c>
      <c r="K626" s="1">
        <f t="shared" si="137"/>
        <v>3.6291553921450649E-4</v>
      </c>
      <c r="L626" s="1">
        <f t="shared" si="138"/>
        <v>0</v>
      </c>
      <c r="M626" s="4">
        <f t="shared" si="129"/>
        <v>2.6741027458224768E-2</v>
      </c>
      <c r="N626" s="1">
        <f t="shared" si="130"/>
        <v>-19.672477516948874</v>
      </c>
      <c r="O626">
        <f>((-0.0000000008)*V626^3+(0.000003)*V626^2-0.004*V626+2.013)*('Exhaust Gas Math'!$E$10/(T626+'Exhaust Gas Math'!$E$10))+(357.45*V626^-1.004)*(T626/(T626+'Exhaust Gas Math'!$E$10))</f>
        <v>0.17819999999999947</v>
      </c>
      <c r="P626">
        <f t="shared" si="139"/>
        <v>0</v>
      </c>
      <c r="Q626">
        <f t="shared" si="131"/>
        <v>0</v>
      </c>
      <c r="R626" s="4">
        <f t="shared" si="132"/>
        <v>3.9769296294121147E-5</v>
      </c>
      <c r="S626">
        <f t="shared" si="140"/>
        <v>0</v>
      </c>
      <c r="T626">
        <f>S626*'Exhaust Gas Math'!$C$14</f>
        <v>0</v>
      </c>
      <c r="U626">
        <f>(T626/'Exhaust Gas Math'!$B$14)+('Exhaust Gas Math'!$D$10)</f>
        <v>4.4059320573952224E-4</v>
      </c>
      <c r="V626">
        <f>('Exhaust Gas Math'!$E$10*((-0.000000001)*V625^3+(0.000002)*V625^2-0.0012*V625+1.3446)*$B$18+T626*'Exhaust Gas Math'!$D$14*$B$17)/('Exhaust Gas Math'!$E$10*((-0.000000001)*V625^3+(0.000002)*V625^2-0.0012*V625+1.3446)+T626*'Exhaust Gas Math'!$D$14)</f>
        <v>1100</v>
      </c>
      <c r="W626">
        <f t="shared" si="133"/>
        <v>101325</v>
      </c>
      <c r="X626">
        <f t="shared" si="134"/>
        <v>101325</v>
      </c>
    </row>
    <row r="627" spans="3:24" x14ac:dyDescent="0.2">
      <c r="C627" s="1"/>
      <c r="D627" s="1"/>
      <c r="E627">
        <f t="shared" si="127"/>
        <v>7.7875E-2</v>
      </c>
      <c r="F627">
        <f t="shared" si="128"/>
        <v>101325</v>
      </c>
      <c r="H627" s="1">
        <v>7.7875E-2</v>
      </c>
      <c r="I627" s="1">
        <f t="shared" si="135"/>
        <v>643.5</v>
      </c>
      <c r="J627" s="1">
        <f t="shared" si="136"/>
        <v>0</v>
      </c>
      <c r="K627" s="1">
        <f t="shared" si="137"/>
        <v>5.1552764458032184E-4</v>
      </c>
      <c r="L627" s="1">
        <f t="shared" si="138"/>
        <v>0</v>
      </c>
      <c r="M627" s="4">
        <f t="shared" si="129"/>
        <v>2.429978196576776E-2</v>
      </c>
      <c r="N627" s="1">
        <f t="shared" si="130"/>
        <v>-19.367369858445823</v>
      </c>
      <c r="O627">
        <f>((-0.0000000008)*V627^3+(0.000003)*V627^2-0.004*V627+2.013)*('Exhaust Gas Math'!$E$10/(T627+'Exhaust Gas Math'!$E$10))+(357.45*V627^-1.004)*(T627/(T627+'Exhaust Gas Math'!$E$10))</f>
        <v>0.17819999999999947</v>
      </c>
      <c r="P627">
        <f t="shared" si="139"/>
        <v>0</v>
      </c>
      <c r="Q627">
        <f t="shared" si="131"/>
        <v>0</v>
      </c>
      <c r="R627" s="4">
        <f t="shared" si="132"/>
        <v>3.9769296294121147E-5</v>
      </c>
      <c r="S627">
        <f t="shared" si="140"/>
        <v>0</v>
      </c>
      <c r="T627">
        <f>S627*'Exhaust Gas Math'!$C$14</f>
        <v>0</v>
      </c>
      <c r="U627">
        <f>(T627/'Exhaust Gas Math'!$B$14)+('Exhaust Gas Math'!$D$10)</f>
        <v>4.4059320573952224E-4</v>
      </c>
      <c r="V627">
        <f>('Exhaust Gas Math'!$E$10*((-0.000000001)*V626^3+(0.000002)*V626^2-0.0012*V626+1.3446)*$B$18+T627*'Exhaust Gas Math'!$D$14*$B$17)/('Exhaust Gas Math'!$E$10*((-0.000000001)*V626^3+(0.000002)*V626^2-0.0012*V626+1.3446)+T627*'Exhaust Gas Math'!$D$14)</f>
        <v>1100</v>
      </c>
      <c r="W627">
        <f t="shared" si="133"/>
        <v>101325</v>
      </c>
      <c r="X627">
        <f t="shared" si="134"/>
        <v>101325</v>
      </c>
    </row>
    <row r="628" spans="3:24" x14ac:dyDescent="0.2">
      <c r="C628" s="1"/>
      <c r="D628" s="1"/>
      <c r="E628">
        <f t="shared" si="127"/>
        <v>7.8E-2</v>
      </c>
      <c r="F628">
        <f t="shared" si="128"/>
        <v>101325</v>
      </c>
      <c r="H628" s="1">
        <v>7.8E-2</v>
      </c>
      <c r="I628" s="1">
        <f t="shared" si="135"/>
        <v>648</v>
      </c>
      <c r="J628" s="1">
        <f t="shared" si="136"/>
        <v>0</v>
      </c>
      <c r="K628" s="1">
        <f t="shared" si="137"/>
        <v>6.926259675887848E-4</v>
      </c>
      <c r="L628" s="1">
        <f t="shared" si="138"/>
        <v>0</v>
      </c>
      <c r="M628" s="4">
        <f t="shared" si="129"/>
        <v>2.1904161278314224E-2</v>
      </c>
      <c r="N628" s="1">
        <f t="shared" si="130"/>
        <v>-18.942855924461476</v>
      </c>
      <c r="O628">
        <f>((-0.0000000008)*V628^3+(0.000003)*V628^2-0.004*V628+2.013)*('Exhaust Gas Math'!$E$10/(T628+'Exhaust Gas Math'!$E$10))+(357.45*V628^-1.004)*(T628/(T628+'Exhaust Gas Math'!$E$10))</f>
        <v>0.17819999999999947</v>
      </c>
      <c r="P628">
        <f t="shared" si="139"/>
        <v>0</v>
      </c>
      <c r="Q628">
        <f t="shared" si="131"/>
        <v>0</v>
      </c>
      <c r="R628" s="4">
        <f t="shared" si="132"/>
        <v>3.9769296294121147E-5</v>
      </c>
      <c r="S628">
        <f t="shared" si="140"/>
        <v>0</v>
      </c>
      <c r="T628">
        <f>S628*'Exhaust Gas Math'!$C$14</f>
        <v>0</v>
      </c>
      <c r="U628">
        <f>(T628/'Exhaust Gas Math'!$B$14)+('Exhaust Gas Math'!$D$10)</f>
        <v>4.4059320573952224E-4</v>
      </c>
      <c r="V628">
        <f>('Exhaust Gas Math'!$E$10*((-0.000000001)*V627^3+(0.000002)*V627^2-0.0012*V627+1.3446)*$B$18+T628*'Exhaust Gas Math'!$D$14*$B$17)/('Exhaust Gas Math'!$E$10*((-0.000000001)*V627^3+(0.000002)*V627^2-0.0012*V627+1.3446)+T628*'Exhaust Gas Math'!$D$14)</f>
        <v>1100</v>
      </c>
      <c r="W628">
        <f t="shared" si="133"/>
        <v>101325</v>
      </c>
      <c r="X628">
        <f t="shared" si="134"/>
        <v>101325</v>
      </c>
    </row>
    <row r="629" spans="3:24" x14ac:dyDescent="0.2">
      <c r="C629" s="1"/>
      <c r="D629" s="1"/>
      <c r="E629">
        <f t="shared" si="127"/>
        <v>7.8125E-2</v>
      </c>
      <c r="F629">
        <f t="shared" si="128"/>
        <v>101325</v>
      </c>
      <c r="H629" s="1">
        <v>7.8125E-2</v>
      </c>
      <c r="I629" s="1">
        <f t="shared" si="135"/>
        <v>652.5</v>
      </c>
      <c r="J629" s="1">
        <f t="shared" si="136"/>
        <v>0</v>
      </c>
      <c r="K629" s="1">
        <f t="shared" si="137"/>
        <v>8.928902145634238E-4</v>
      </c>
      <c r="L629" s="1">
        <f t="shared" si="138"/>
        <v>0</v>
      </c>
      <c r="M629" s="4">
        <f t="shared" si="129"/>
        <v>1.9568935194026596E-2</v>
      </c>
      <c r="N629" s="1">
        <f t="shared" si="130"/>
        <v>-18.401552984563978</v>
      </c>
      <c r="O629">
        <f>((-0.0000000008)*V629^3+(0.000003)*V629^2-0.004*V629+2.013)*('Exhaust Gas Math'!$E$10/(T629+'Exhaust Gas Math'!$E$10))+(357.45*V629^-1.004)*(T629/(T629+'Exhaust Gas Math'!$E$10))</f>
        <v>0.17819999999999947</v>
      </c>
      <c r="P629">
        <f t="shared" si="139"/>
        <v>0</v>
      </c>
      <c r="Q629">
        <f t="shared" si="131"/>
        <v>0</v>
      </c>
      <c r="R629" s="4">
        <f t="shared" si="132"/>
        <v>3.9769296294121147E-5</v>
      </c>
      <c r="S629">
        <f t="shared" si="140"/>
        <v>0</v>
      </c>
      <c r="T629">
        <f>S629*'Exhaust Gas Math'!$C$14</f>
        <v>0</v>
      </c>
      <c r="U629">
        <f>(T629/'Exhaust Gas Math'!$B$14)+('Exhaust Gas Math'!$D$10)</f>
        <v>4.4059320573952224E-4</v>
      </c>
      <c r="V629">
        <f>('Exhaust Gas Math'!$E$10*((-0.000000001)*V628^3+(0.000002)*V628^2-0.0012*V628+1.3446)*$B$18+T629*'Exhaust Gas Math'!$D$14*$B$17)/('Exhaust Gas Math'!$E$10*((-0.000000001)*V628^3+(0.000002)*V628^2-0.0012*V628+1.3446)+T629*'Exhaust Gas Math'!$D$14)</f>
        <v>1100</v>
      </c>
      <c r="W629">
        <f t="shared" si="133"/>
        <v>101325</v>
      </c>
      <c r="X629">
        <f t="shared" si="134"/>
        <v>101325</v>
      </c>
    </row>
    <row r="630" spans="3:24" x14ac:dyDescent="0.2">
      <c r="C630" s="1"/>
      <c r="D630" s="1"/>
      <c r="E630">
        <f t="shared" si="127"/>
        <v>7.825E-2</v>
      </c>
      <c r="F630">
        <f t="shared" si="128"/>
        <v>101325</v>
      </c>
      <c r="H630" s="1">
        <v>7.825E-2</v>
      </c>
      <c r="I630" s="1">
        <f t="shared" si="135"/>
        <v>657</v>
      </c>
      <c r="J630" s="1">
        <f t="shared" si="136"/>
        <v>0</v>
      </c>
      <c r="K630" s="1">
        <f t="shared" si="137"/>
        <v>1.114827386505693E-3</v>
      </c>
      <c r="L630" s="1">
        <f t="shared" si="138"/>
        <v>0</v>
      </c>
      <c r="M630" s="4">
        <f t="shared" si="129"/>
        <v>1.7308501158256398E-2</v>
      </c>
      <c r="N630" s="1">
        <f t="shared" si="130"/>
        <v>-17.746798351379383</v>
      </c>
      <c r="O630">
        <f>((-0.0000000008)*V630^3+(0.000003)*V630^2-0.004*V630+2.013)*('Exhaust Gas Math'!$E$10/(T630+'Exhaust Gas Math'!$E$10))+(357.45*V630^-1.004)*(T630/(T630+'Exhaust Gas Math'!$E$10))</f>
        <v>0.17819999999999947</v>
      </c>
      <c r="P630">
        <f t="shared" si="139"/>
        <v>0</v>
      </c>
      <c r="Q630">
        <f t="shared" si="131"/>
        <v>0</v>
      </c>
      <c r="R630" s="4">
        <f t="shared" si="132"/>
        <v>3.9769296294121147E-5</v>
      </c>
      <c r="S630">
        <f t="shared" si="140"/>
        <v>0</v>
      </c>
      <c r="T630">
        <f>S630*'Exhaust Gas Math'!$C$14</f>
        <v>0</v>
      </c>
      <c r="U630">
        <f>(T630/'Exhaust Gas Math'!$B$14)+('Exhaust Gas Math'!$D$10)</f>
        <v>4.4059320573952224E-4</v>
      </c>
      <c r="V630">
        <f>('Exhaust Gas Math'!$E$10*((-0.000000001)*V629^3+(0.000002)*V629^2-0.0012*V629+1.3446)*$B$18+T630*'Exhaust Gas Math'!$D$14*$B$17)/('Exhaust Gas Math'!$E$10*((-0.000000001)*V629^3+(0.000002)*V629^2-0.0012*V629+1.3446)+T630*'Exhaust Gas Math'!$D$14)</f>
        <v>1100</v>
      </c>
      <c r="W630">
        <f t="shared" si="133"/>
        <v>101325</v>
      </c>
      <c r="X630">
        <f t="shared" si="134"/>
        <v>101325</v>
      </c>
    </row>
    <row r="631" spans="3:24" x14ac:dyDescent="0.2">
      <c r="C631" s="1"/>
      <c r="D631" s="1"/>
      <c r="E631">
        <f t="shared" si="127"/>
        <v>7.8375E-2</v>
      </c>
      <c r="F631">
        <f t="shared" si="128"/>
        <v>101325</v>
      </c>
      <c r="H631" s="1">
        <v>7.8375E-2</v>
      </c>
      <c r="I631" s="1">
        <f t="shared" si="135"/>
        <v>661.5</v>
      </c>
      <c r="J631" s="1">
        <f t="shared" si="136"/>
        <v>0</v>
      </c>
      <c r="K631" s="1">
        <f t="shared" si="137"/>
        <v>1.3567829096189075E-3</v>
      </c>
      <c r="L631" s="1">
        <f t="shared" si="138"/>
        <v>0</v>
      </c>
      <c r="M631" s="4">
        <f t="shared" si="129"/>
        <v>1.513679549850434E-2</v>
      </c>
      <c r="N631" s="1">
        <f t="shared" si="130"/>
        <v>-16.982628804949169</v>
      </c>
      <c r="O631">
        <f>((-0.0000000008)*V631^3+(0.000003)*V631^2-0.004*V631+2.013)*('Exhaust Gas Math'!$E$10/(T631+'Exhaust Gas Math'!$E$10))+(357.45*V631^-1.004)*(T631/(T631+'Exhaust Gas Math'!$E$10))</f>
        <v>0.17819999999999947</v>
      </c>
      <c r="P631">
        <f t="shared" si="139"/>
        <v>0</v>
      </c>
      <c r="Q631">
        <f t="shared" si="131"/>
        <v>0</v>
      </c>
      <c r="R631" s="4">
        <f t="shared" si="132"/>
        <v>3.9769296294121147E-5</v>
      </c>
      <c r="S631">
        <f t="shared" si="140"/>
        <v>0</v>
      </c>
      <c r="T631">
        <f>S631*'Exhaust Gas Math'!$C$14</f>
        <v>0</v>
      </c>
      <c r="U631">
        <f>(T631/'Exhaust Gas Math'!$B$14)+('Exhaust Gas Math'!$D$10)</f>
        <v>4.4059320573952224E-4</v>
      </c>
      <c r="V631">
        <f>('Exhaust Gas Math'!$E$10*((-0.000000001)*V630^3+(0.000002)*V630^2-0.0012*V630+1.3446)*$B$18+T631*'Exhaust Gas Math'!$D$14*$B$17)/('Exhaust Gas Math'!$E$10*((-0.000000001)*V630^3+(0.000002)*V630^2-0.0012*V630+1.3446)+T631*'Exhaust Gas Math'!$D$14)</f>
        <v>1100</v>
      </c>
      <c r="W631">
        <f t="shared" si="133"/>
        <v>101325</v>
      </c>
      <c r="X631">
        <f t="shared" si="134"/>
        <v>101325</v>
      </c>
    </row>
    <row r="632" spans="3:24" x14ac:dyDescent="0.2">
      <c r="C632" s="1"/>
      <c r="D632" s="1"/>
      <c r="E632">
        <f t="shared" si="127"/>
        <v>7.85E-2</v>
      </c>
      <c r="F632">
        <f t="shared" si="128"/>
        <v>101325</v>
      </c>
      <c r="H632" s="1">
        <v>7.85E-2</v>
      </c>
      <c r="I632" s="1">
        <f t="shared" si="135"/>
        <v>666</v>
      </c>
      <c r="J632" s="1">
        <f t="shared" si="136"/>
        <v>0</v>
      </c>
      <c r="K632" s="1">
        <f t="shared" si="137"/>
        <v>1.6169529703958605E-3</v>
      </c>
      <c r="L632" s="1">
        <f t="shared" si="138"/>
        <v>0</v>
      </c>
      <c r="M632" s="4">
        <f t="shared" si="129"/>
        <v>1.3067207502328603E-2</v>
      </c>
      <c r="N632" s="1">
        <f t="shared" si="130"/>
        <v>-16.113755704639377</v>
      </c>
      <c r="O632">
        <f>((-0.0000000008)*V632^3+(0.000003)*V632^2-0.004*V632+2.013)*('Exhaust Gas Math'!$E$10/(T632+'Exhaust Gas Math'!$E$10))+(357.45*V632^-1.004)*(T632/(T632+'Exhaust Gas Math'!$E$10))</f>
        <v>0.17819999999999947</v>
      </c>
      <c r="P632">
        <f t="shared" si="139"/>
        <v>0</v>
      </c>
      <c r="Q632">
        <f t="shared" si="131"/>
        <v>0</v>
      </c>
      <c r="R632" s="4">
        <f t="shared" si="132"/>
        <v>3.9769296294121147E-5</v>
      </c>
      <c r="S632">
        <f t="shared" si="140"/>
        <v>0</v>
      </c>
      <c r="T632">
        <f>S632*'Exhaust Gas Math'!$C$14</f>
        <v>0</v>
      </c>
      <c r="U632">
        <f>(T632/'Exhaust Gas Math'!$B$14)+('Exhaust Gas Math'!$D$10)</f>
        <v>4.4059320573952224E-4</v>
      </c>
      <c r="V632">
        <f>('Exhaust Gas Math'!$E$10*((-0.000000001)*V631^3+(0.000002)*V631^2-0.0012*V631+1.3446)*$B$18+T632*'Exhaust Gas Math'!$D$14*$B$17)/('Exhaust Gas Math'!$E$10*((-0.000000001)*V631^3+(0.000002)*V631^2-0.0012*V631+1.3446)+T632*'Exhaust Gas Math'!$D$14)</f>
        <v>1100</v>
      </c>
      <c r="W632">
        <f t="shared" si="133"/>
        <v>101325</v>
      </c>
      <c r="X632">
        <f t="shared" si="134"/>
        <v>101325</v>
      </c>
    </row>
    <row r="633" spans="3:24" x14ac:dyDescent="0.2">
      <c r="C633" s="1"/>
      <c r="D633" s="1"/>
      <c r="E633">
        <f t="shared" si="127"/>
        <v>7.8625E-2</v>
      </c>
      <c r="F633">
        <f t="shared" si="128"/>
        <v>101325</v>
      </c>
      <c r="H633" s="1">
        <v>7.8625E-2</v>
      </c>
      <c r="I633" s="1">
        <f t="shared" si="135"/>
        <v>670.5</v>
      </c>
      <c r="J633" s="1">
        <f t="shared" si="136"/>
        <v>0</v>
      </c>
      <c r="K633" s="1">
        <f t="shared" si="137"/>
        <v>1.893397963310024E-3</v>
      </c>
      <c r="L633" s="1">
        <f t="shared" si="138"/>
        <v>0</v>
      </c>
      <c r="M633" s="4">
        <f t="shared" si="129"/>
        <v>1.1112496867933086E-2</v>
      </c>
      <c r="N633" s="1">
        <f t="shared" si="130"/>
        <v>-15.145535942042882</v>
      </c>
      <c r="O633">
        <f>((-0.0000000008)*V633^3+(0.000003)*V633^2-0.004*V633+2.013)*('Exhaust Gas Math'!$E$10/(T633+'Exhaust Gas Math'!$E$10))+(357.45*V633^-1.004)*(T633/(T633+'Exhaust Gas Math'!$E$10))</f>
        <v>0.17819999999999947</v>
      </c>
      <c r="P633">
        <f t="shared" si="139"/>
        <v>0</v>
      </c>
      <c r="Q633">
        <f t="shared" si="131"/>
        <v>0</v>
      </c>
      <c r="R633" s="4">
        <f t="shared" si="132"/>
        <v>3.9769296294121147E-5</v>
      </c>
      <c r="S633">
        <f t="shared" si="140"/>
        <v>0</v>
      </c>
      <c r="T633">
        <f>S633*'Exhaust Gas Math'!$C$14</f>
        <v>0</v>
      </c>
      <c r="U633">
        <f>(T633/'Exhaust Gas Math'!$B$14)+('Exhaust Gas Math'!$D$10)</f>
        <v>4.4059320573952224E-4</v>
      </c>
      <c r="V633">
        <f>('Exhaust Gas Math'!$E$10*((-0.000000001)*V632^3+(0.000002)*V632^2-0.0012*V632+1.3446)*$B$18+T633*'Exhaust Gas Math'!$D$14*$B$17)/('Exhaust Gas Math'!$E$10*((-0.000000001)*V632^3+(0.000002)*V632^2-0.0012*V632+1.3446)+T633*'Exhaust Gas Math'!$D$14)</f>
        <v>1100</v>
      </c>
      <c r="W633">
        <f t="shared" si="133"/>
        <v>101325</v>
      </c>
      <c r="X633">
        <f t="shared" si="134"/>
        <v>101325</v>
      </c>
    </row>
    <row r="634" spans="3:24" x14ac:dyDescent="0.2">
      <c r="C634" s="1"/>
      <c r="D634" s="1"/>
      <c r="E634">
        <f t="shared" si="127"/>
        <v>7.8750000000000001E-2</v>
      </c>
      <c r="F634">
        <f t="shared" si="128"/>
        <v>101325</v>
      </c>
      <c r="H634" s="1">
        <v>7.8750000000000001E-2</v>
      </c>
      <c r="I634" s="1">
        <f t="shared" si="135"/>
        <v>675</v>
      </c>
      <c r="J634" s="1">
        <f t="shared" si="136"/>
        <v>0</v>
      </c>
      <c r="K634" s="1">
        <f t="shared" si="137"/>
        <v>2.1840569508559922E-3</v>
      </c>
      <c r="L634" s="1">
        <f t="shared" si="138"/>
        <v>0</v>
      </c>
      <c r="M634" s="4">
        <f t="shared" si="129"/>
        <v>9.2847150363864275E-3</v>
      </c>
      <c r="N634" s="1">
        <f t="shared" si="130"/>
        <v>-14.083938913962012</v>
      </c>
      <c r="O634">
        <f>((-0.0000000008)*V634^3+(0.000003)*V634^2-0.004*V634+2.013)*('Exhaust Gas Math'!$E$10/(T634+'Exhaust Gas Math'!$E$10))+(357.45*V634^-1.004)*(T634/(T634+'Exhaust Gas Math'!$E$10))</f>
        <v>0.17819999999999947</v>
      </c>
      <c r="P634">
        <f t="shared" si="139"/>
        <v>0</v>
      </c>
      <c r="Q634">
        <f t="shared" si="131"/>
        <v>0</v>
      </c>
      <c r="R634" s="4">
        <f t="shared" si="132"/>
        <v>3.9769296294121147E-5</v>
      </c>
      <c r="S634">
        <f t="shared" si="140"/>
        <v>0</v>
      </c>
      <c r="T634">
        <f>S634*'Exhaust Gas Math'!$C$14</f>
        <v>0</v>
      </c>
      <c r="U634">
        <f>(T634/'Exhaust Gas Math'!$B$14)+('Exhaust Gas Math'!$D$10)</f>
        <v>4.4059320573952224E-4</v>
      </c>
      <c r="V634">
        <f>('Exhaust Gas Math'!$E$10*((-0.000000001)*V633^3+(0.000002)*V633^2-0.0012*V633+1.3446)*$B$18+T634*'Exhaust Gas Math'!$D$14*$B$17)/('Exhaust Gas Math'!$E$10*((-0.000000001)*V633^3+(0.000002)*V633^2-0.0012*V633+1.3446)+T634*'Exhaust Gas Math'!$D$14)</f>
        <v>1100</v>
      </c>
      <c r="W634">
        <f t="shared" si="133"/>
        <v>101325</v>
      </c>
      <c r="X634">
        <f t="shared" si="134"/>
        <v>101325</v>
      </c>
    </row>
    <row r="635" spans="3:24" x14ac:dyDescent="0.2">
      <c r="C635" s="1"/>
      <c r="D635" s="1"/>
      <c r="E635">
        <f t="shared" si="127"/>
        <v>7.8875000000000001E-2</v>
      </c>
      <c r="F635">
        <f t="shared" si="128"/>
        <v>101325</v>
      </c>
      <c r="H635" s="1">
        <v>7.8875000000000001E-2</v>
      </c>
      <c r="I635" s="1">
        <f t="shared" si="135"/>
        <v>679.5</v>
      </c>
      <c r="J635" s="1">
        <f t="shared" si="136"/>
        <v>0</v>
      </c>
      <c r="K635" s="1">
        <f t="shared" si="137"/>
        <v>2.4867630281374463E-3</v>
      </c>
      <c r="L635" s="1">
        <f t="shared" si="138"/>
        <v>0</v>
      </c>
      <c r="M635" s="4">
        <f t="shared" si="129"/>
        <v>7.5951308904790675E-3</v>
      </c>
      <c r="N635" s="1">
        <f t="shared" si="130"/>
        <v>-12.935509719091632</v>
      </c>
      <c r="O635">
        <f>((-0.0000000008)*V635^3+(0.000003)*V635^2-0.004*V635+2.013)*('Exhaust Gas Math'!$E$10/(T635+'Exhaust Gas Math'!$E$10))+(357.45*V635^-1.004)*(T635/(T635+'Exhaust Gas Math'!$E$10))</f>
        <v>0.17819999999999947</v>
      </c>
      <c r="P635">
        <f t="shared" si="139"/>
        <v>0</v>
      </c>
      <c r="Q635">
        <f t="shared" si="131"/>
        <v>0</v>
      </c>
      <c r="R635" s="4">
        <f t="shared" si="132"/>
        <v>3.9769296294121147E-5</v>
      </c>
      <c r="S635">
        <f t="shared" si="140"/>
        <v>0</v>
      </c>
      <c r="T635">
        <f>S635*'Exhaust Gas Math'!$C$14</f>
        <v>0</v>
      </c>
      <c r="U635">
        <f>(T635/'Exhaust Gas Math'!$B$14)+('Exhaust Gas Math'!$D$10)</f>
        <v>4.4059320573952224E-4</v>
      </c>
      <c r="V635">
        <f>('Exhaust Gas Math'!$E$10*((-0.000000001)*V634^3+(0.000002)*V634^2-0.0012*V634+1.3446)*$B$18+T635*'Exhaust Gas Math'!$D$14*$B$17)/('Exhaust Gas Math'!$E$10*((-0.000000001)*V634^3+(0.000002)*V634^2-0.0012*V634+1.3446)+T635*'Exhaust Gas Math'!$D$14)</f>
        <v>1100</v>
      </c>
      <c r="W635">
        <f t="shared" si="133"/>
        <v>101325</v>
      </c>
      <c r="X635">
        <f t="shared" si="134"/>
        <v>101325</v>
      </c>
    </row>
    <row r="636" spans="3:24" x14ac:dyDescent="0.2">
      <c r="C636" s="1"/>
      <c r="D636" s="1"/>
      <c r="E636">
        <f t="shared" si="127"/>
        <v>7.9000000000000001E-2</v>
      </c>
      <c r="F636">
        <f t="shared" si="128"/>
        <v>101325</v>
      </c>
      <c r="H636" s="1">
        <v>7.9000000000000001E-2</v>
      </c>
      <c r="I636" s="1">
        <f t="shared" si="135"/>
        <v>684</v>
      </c>
      <c r="J636" s="1">
        <f t="shared" si="136"/>
        <v>0</v>
      </c>
      <c r="K636" s="1">
        <f t="shared" si="137"/>
        <v>2.7992594774573021E-3</v>
      </c>
      <c r="L636" s="1">
        <f t="shared" si="138"/>
        <v>0</v>
      </c>
      <c r="M636" s="4">
        <f t="shared" si="129"/>
        <v>6.054161278314138E-3</v>
      </c>
      <c r="N636" s="1">
        <f t="shared" si="130"/>
        <v>-11.707328805309469</v>
      </c>
      <c r="O636">
        <f>((-0.0000000008)*V636^3+(0.000003)*V636^2-0.004*V636+2.013)*('Exhaust Gas Math'!$E$10/(T636+'Exhaust Gas Math'!$E$10))+(357.45*V636^-1.004)*(T636/(T636+'Exhaust Gas Math'!$E$10))</f>
        <v>0.17819999999999947</v>
      </c>
      <c r="P636">
        <f t="shared" si="139"/>
        <v>0</v>
      </c>
      <c r="Q636">
        <f t="shared" si="131"/>
        <v>0</v>
      </c>
      <c r="R636" s="4">
        <f t="shared" si="132"/>
        <v>3.9769296294121147E-5</v>
      </c>
      <c r="S636">
        <f t="shared" si="140"/>
        <v>0</v>
      </c>
      <c r="T636">
        <f>S636*'Exhaust Gas Math'!$C$14</f>
        <v>0</v>
      </c>
      <c r="U636">
        <f>(T636/'Exhaust Gas Math'!$B$14)+('Exhaust Gas Math'!$D$10)</f>
        <v>4.4059320573952224E-4</v>
      </c>
      <c r="V636">
        <f>('Exhaust Gas Math'!$E$10*((-0.000000001)*V635^3+(0.000002)*V635^2-0.0012*V635+1.3446)*$B$18+T636*'Exhaust Gas Math'!$D$14*$B$17)/('Exhaust Gas Math'!$E$10*((-0.000000001)*V635^3+(0.000002)*V635^2-0.0012*V635+1.3446)+T636*'Exhaust Gas Math'!$D$14)</f>
        <v>1100</v>
      </c>
      <c r="W636">
        <f t="shared" si="133"/>
        <v>101325</v>
      </c>
      <c r="X636">
        <f t="shared" si="134"/>
        <v>101325</v>
      </c>
    </row>
    <row r="637" spans="3:24" x14ac:dyDescent="0.2">
      <c r="C637" s="1"/>
      <c r="D637" s="1"/>
      <c r="E637">
        <f t="shared" si="127"/>
        <v>7.9125000000000001E-2</v>
      </c>
      <c r="F637">
        <f t="shared" si="128"/>
        <v>101325</v>
      </c>
      <c r="H637" s="1">
        <v>7.9125000000000001E-2</v>
      </c>
      <c r="I637" s="1">
        <f t="shared" si="135"/>
        <v>688.5</v>
      </c>
      <c r="J637" s="1">
        <f t="shared" si="136"/>
        <v>0</v>
      </c>
      <c r="K637" s="1">
        <f t="shared" si="137"/>
        <v>3.1192165924753584E-3</v>
      </c>
      <c r="L637" s="1">
        <f t="shared" si="138"/>
        <v>0</v>
      </c>
      <c r="M637" s="4">
        <f t="shared" si="129"/>
        <v>4.671306789975304E-3</v>
      </c>
      <c r="N637" s="1">
        <f t="shared" si="130"/>
        <v>-10.406968316360807</v>
      </c>
      <c r="O637">
        <f>((-0.0000000008)*V637^3+(0.000003)*V637^2-0.004*V637+2.013)*('Exhaust Gas Math'!$E$10/(T637+'Exhaust Gas Math'!$E$10))+(357.45*V637^-1.004)*(T637/(T637+'Exhaust Gas Math'!$E$10))</f>
        <v>0.17819999999999947</v>
      </c>
      <c r="P637">
        <f t="shared" si="139"/>
        <v>0</v>
      </c>
      <c r="Q637">
        <f t="shared" si="131"/>
        <v>0</v>
      </c>
      <c r="R637" s="4">
        <f t="shared" si="132"/>
        <v>3.9769296294121147E-5</v>
      </c>
      <c r="S637">
        <f t="shared" si="140"/>
        <v>0</v>
      </c>
      <c r="T637">
        <f>S637*'Exhaust Gas Math'!$C$14</f>
        <v>0</v>
      </c>
      <c r="U637">
        <f>(T637/'Exhaust Gas Math'!$B$14)+('Exhaust Gas Math'!$D$10)</f>
        <v>4.4059320573952224E-4</v>
      </c>
      <c r="V637">
        <f>('Exhaust Gas Math'!$E$10*((-0.000000001)*V636^3+(0.000002)*V636^2-0.0012*V636+1.3446)*$B$18+T637*'Exhaust Gas Math'!$D$14*$B$17)/('Exhaust Gas Math'!$E$10*((-0.000000001)*V636^3+(0.000002)*V636^2-0.0012*V636+1.3446)+T637*'Exhaust Gas Math'!$D$14)</f>
        <v>1100</v>
      </c>
      <c r="W637">
        <f t="shared" si="133"/>
        <v>101325</v>
      </c>
      <c r="X637">
        <f t="shared" si="134"/>
        <v>101325</v>
      </c>
    </row>
    <row r="638" spans="3:24" x14ac:dyDescent="0.2">
      <c r="C638" s="1"/>
      <c r="D638" s="1"/>
      <c r="E638">
        <f t="shared" si="127"/>
        <v>7.9250000000000001E-2</v>
      </c>
      <c r="F638">
        <f t="shared" si="128"/>
        <v>101325</v>
      </c>
      <c r="H638" s="1">
        <v>7.9250000000000001E-2</v>
      </c>
      <c r="I638" s="1">
        <f t="shared" si="135"/>
        <v>693</v>
      </c>
      <c r="J638" s="1">
        <f t="shared" si="136"/>
        <v>0</v>
      </c>
      <c r="K638" s="1">
        <f t="shared" si="137"/>
        <v>3.4442490465068833E-3</v>
      </c>
      <c r="L638" s="1">
        <f t="shared" si="138"/>
        <v>0</v>
      </c>
      <c r="M638" s="4">
        <f t="shared" si="129"/>
        <v>3.4550931832287024E-3</v>
      </c>
      <c r="N638" s="1">
        <f t="shared" si="130"/>
        <v>-9.0424454070735187</v>
      </c>
      <c r="O638">
        <f>((-0.0000000008)*V638^3+(0.000003)*V638^2-0.004*V638+2.013)*('Exhaust Gas Math'!$E$10/(T638+'Exhaust Gas Math'!$E$10))+(357.45*V638^-1.004)*(T638/(T638+'Exhaust Gas Math'!$E$10))</f>
        <v>0.17819999999999947</v>
      </c>
      <c r="P638">
        <f t="shared" si="139"/>
        <v>0</v>
      </c>
      <c r="Q638">
        <f t="shared" si="131"/>
        <v>0</v>
      </c>
      <c r="R638" s="4">
        <f t="shared" si="132"/>
        <v>3.9769296294121147E-5</v>
      </c>
      <c r="S638">
        <f t="shared" si="140"/>
        <v>0</v>
      </c>
      <c r="T638">
        <f>S638*'Exhaust Gas Math'!$C$14</f>
        <v>0</v>
      </c>
      <c r="U638">
        <f>(T638/'Exhaust Gas Math'!$B$14)+('Exhaust Gas Math'!$D$10)</f>
        <v>4.4059320573952224E-4</v>
      </c>
      <c r="V638">
        <f>('Exhaust Gas Math'!$E$10*((-0.000000001)*V637^3+(0.000002)*V637^2-0.0012*V637+1.3446)*$B$18+T638*'Exhaust Gas Math'!$D$14*$B$17)/('Exhaust Gas Math'!$E$10*((-0.000000001)*V637^3+(0.000002)*V637^2-0.0012*V637+1.3446)+T638*'Exhaust Gas Math'!$D$14)</f>
        <v>1100</v>
      </c>
      <c r="W638">
        <f t="shared" si="133"/>
        <v>101325</v>
      </c>
      <c r="X638">
        <f t="shared" si="134"/>
        <v>101325</v>
      </c>
    </row>
    <row r="639" spans="3:24" x14ac:dyDescent="0.2">
      <c r="C639" s="1"/>
      <c r="D639" s="1"/>
      <c r="E639">
        <f t="shared" si="127"/>
        <v>7.9375000000000001E-2</v>
      </c>
      <c r="F639">
        <f t="shared" si="128"/>
        <v>101325</v>
      </c>
      <c r="H639" s="1">
        <v>7.9375000000000001E-2</v>
      </c>
      <c r="I639" s="1">
        <f t="shared" si="135"/>
        <v>697.5</v>
      </c>
      <c r="J639" s="1">
        <f t="shared" si="136"/>
        <v>0</v>
      </c>
      <c r="K639" s="1">
        <f t="shared" si="137"/>
        <v>3.7719336754789283E-3</v>
      </c>
      <c r="L639" s="1">
        <f t="shared" si="138"/>
        <v>0</v>
      </c>
      <c r="M639" s="4">
        <f t="shared" si="129"/>
        <v>2.4130188193922167E-3</v>
      </c>
      <c r="N639" s="1">
        <f t="shared" si="130"/>
        <v>-7.6221728149335224</v>
      </c>
      <c r="O639">
        <f>((-0.0000000008)*V639^3+(0.000003)*V639^2-0.004*V639+2.013)*('Exhaust Gas Math'!$E$10/(T639+'Exhaust Gas Math'!$E$10))+(357.45*V639^-1.004)*(T639/(T639+'Exhaust Gas Math'!$E$10))</f>
        <v>0.17819999999999947</v>
      </c>
      <c r="P639">
        <f t="shared" si="139"/>
        <v>0</v>
      </c>
      <c r="Q639">
        <f t="shared" si="131"/>
        <v>0</v>
      </c>
      <c r="R639" s="4">
        <f t="shared" si="132"/>
        <v>3.9769296294121147E-5</v>
      </c>
      <c r="S639">
        <f t="shared" si="140"/>
        <v>0</v>
      </c>
      <c r="T639">
        <f>S639*'Exhaust Gas Math'!$C$14</f>
        <v>0</v>
      </c>
      <c r="U639">
        <f>(T639/'Exhaust Gas Math'!$B$14)+('Exhaust Gas Math'!$D$10)</f>
        <v>4.4059320573952224E-4</v>
      </c>
      <c r="V639">
        <f>('Exhaust Gas Math'!$E$10*((-0.000000001)*V638^3+(0.000002)*V638^2-0.0012*V638+1.3446)*$B$18+T639*'Exhaust Gas Math'!$D$14*$B$17)/('Exhaust Gas Math'!$E$10*((-0.000000001)*V638^3+(0.000002)*V638^2-0.0012*V638+1.3446)+T639*'Exhaust Gas Math'!$D$14)</f>
        <v>1100</v>
      </c>
      <c r="W639">
        <f t="shared" si="133"/>
        <v>101325</v>
      </c>
      <c r="X639">
        <f t="shared" si="134"/>
        <v>101325</v>
      </c>
    </row>
    <row r="640" spans="3:24" x14ac:dyDescent="0.2">
      <c r="C640" s="1"/>
      <c r="D640" s="1"/>
      <c r="E640">
        <f t="shared" si="127"/>
        <v>7.9500000000000001E-2</v>
      </c>
      <c r="F640">
        <f t="shared" si="128"/>
        <v>101325</v>
      </c>
      <c r="H640" s="1">
        <v>7.9500000000000001E-2</v>
      </c>
      <c r="I640" s="1">
        <f t="shared" si="135"/>
        <v>702</v>
      </c>
      <c r="J640" s="1">
        <f t="shared" si="136"/>
        <v>0</v>
      </c>
      <c r="K640" s="1">
        <f t="shared" si="137"/>
        <v>4.0998275429697415E-3</v>
      </c>
      <c r="L640" s="1">
        <f t="shared" si="138"/>
        <v>0</v>
      </c>
      <c r="M640" s="4">
        <f t="shared" si="129"/>
        <v>1.551508433443597E-3</v>
      </c>
      <c r="N640" s="1">
        <f t="shared" si="130"/>
        <v>-6.1549069927596651</v>
      </c>
      <c r="O640">
        <f>((-0.0000000008)*V640^3+(0.000003)*V640^2-0.004*V640+2.013)*('Exhaust Gas Math'!$E$10/(T640+'Exhaust Gas Math'!$E$10))+(357.45*V640^-1.004)*(T640/(T640+'Exhaust Gas Math'!$E$10))</f>
        <v>0.17819999999999947</v>
      </c>
      <c r="P640">
        <f t="shared" si="139"/>
        <v>0</v>
      </c>
      <c r="Q640">
        <f t="shared" si="131"/>
        <v>0</v>
      </c>
      <c r="R640" s="4">
        <f t="shared" si="132"/>
        <v>3.9769296294121147E-5</v>
      </c>
      <c r="S640">
        <f t="shared" si="140"/>
        <v>0</v>
      </c>
      <c r="T640">
        <f>S640*'Exhaust Gas Math'!$C$14</f>
        <v>0</v>
      </c>
      <c r="U640">
        <f>(T640/'Exhaust Gas Math'!$B$14)+('Exhaust Gas Math'!$D$10)</f>
        <v>4.4059320573952224E-4</v>
      </c>
      <c r="V640">
        <f>('Exhaust Gas Math'!$E$10*((-0.000000001)*V639^3+(0.000002)*V639^2-0.0012*V639+1.3446)*$B$18+T640*'Exhaust Gas Math'!$D$14*$B$17)/('Exhaust Gas Math'!$E$10*((-0.000000001)*V639^3+(0.000002)*V639^2-0.0012*V639+1.3446)+T640*'Exhaust Gas Math'!$D$14)</f>
        <v>1100</v>
      </c>
      <c r="W640">
        <f t="shared" si="133"/>
        <v>101325</v>
      </c>
      <c r="X640">
        <f t="shared" si="134"/>
        <v>101325</v>
      </c>
    </row>
    <row r="641" spans="3:24" x14ac:dyDescent="0.2">
      <c r="C641" s="1"/>
      <c r="D641" s="1"/>
      <c r="E641">
        <f t="shared" si="127"/>
        <v>7.9625000000000001E-2</v>
      </c>
      <c r="F641">
        <f t="shared" si="128"/>
        <v>101325</v>
      </c>
      <c r="H641" s="1">
        <v>7.9625000000000001E-2</v>
      </c>
      <c r="I641" s="1">
        <f t="shared" si="135"/>
        <v>706.5</v>
      </c>
      <c r="J641" s="1">
        <f t="shared" si="136"/>
        <v>0</v>
      </c>
      <c r="K641" s="1">
        <f t="shared" si="137"/>
        <v>4.4254861526541516E-3</v>
      </c>
      <c r="L641" s="1">
        <f t="shared" si="138"/>
        <v>0</v>
      </c>
      <c r="M641" s="4">
        <f t="shared" si="129"/>
        <v>8.7587352339365057E-4</v>
      </c>
      <c r="N641" s="1">
        <f t="shared" si="130"/>
        <v>-4.6496941222613115</v>
      </c>
      <c r="O641">
        <f>((-0.0000000008)*V641^3+(0.000003)*V641^2-0.004*V641+2.013)*('Exhaust Gas Math'!$E$10/(T641+'Exhaust Gas Math'!$E$10))+(357.45*V641^-1.004)*(T641/(T641+'Exhaust Gas Math'!$E$10))</f>
        <v>0.17819999999999947</v>
      </c>
      <c r="P641">
        <f t="shared" si="139"/>
        <v>0</v>
      </c>
      <c r="Q641">
        <f t="shared" si="131"/>
        <v>0</v>
      </c>
      <c r="R641" s="4">
        <f t="shared" si="132"/>
        <v>3.9769296294121147E-5</v>
      </c>
      <c r="S641">
        <f t="shared" si="140"/>
        <v>0</v>
      </c>
      <c r="T641">
        <f>S641*'Exhaust Gas Math'!$C$14</f>
        <v>0</v>
      </c>
      <c r="U641">
        <f>(T641/'Exhaust Gas Math'!$B$14)+('Exhaust Gas Math'!$D$10)</f>
        <v>4.4059320573952224E-4</v>
      </c>
      <c r="V641">
        <f>('Exhaust Gas Math'!$E$10*((-0.000000001)*V640^3+(0.000002)*V640^2-0.0012*V640+1.3446)*$B$18+T641*'Exhaust Gas Math'!$D$14*$B$17)/('Exhaust Gas Math'!$E$10*((-0.000000001)*V640^3+(0.000002)*V640^2-0.0012*V640+1.3446)+T641*'Exhaust Gas Math'!$D$14)</f>
        <v>1100</v>
      </c>
      <c r="W641">
        <f t="shared" si="133"/>
        <v>101325</v>
      </c>
      <c r="X641">
        <f t="shared" si="134"/>
        <v>101325</v>
      </c>
    </row>
    <row r="642" spans="3:24" x14ac:dyDescent="0.2">
      <c r="C642" s="1"/>
      <c r="D642" s="1"/>
      <c r="E642">
        <f t="shared" si="127"/>
        <v>7.9750000000000001E-2</v>
      </c>
      <c r="F642">
        <f t="shared" si="128"/>
        <v>101325</v>
      </c>
      <c r="H642" s="1">
        <v>7.9750000000000001E-2</v>
      </c>
      <c r="I642" s="1">
        <f t="shared" si="135"/>
        <v>711</v>
      </c>
      <c r="J642" s="1">
        <f t="shared" si="136"/>
        <v>0</v>
      </c>
      <c r="K642" s="1">
        <f t="shared" si="137"/>
        <v>4.7464816723779861E-3</v>
      </c>
      <c r="L642" s="1">
        <f t="shared" si="138"/>
        <v>0</v>
      </c>
      <c r="M642" s="4">
        <f t="shared" si="129"/>
        <v>3.9027960313411242E-4</v>
      </c>
      <c r="N642" s="1">
        <f t="shared" si="130"/>
        <v>-3.115814341318885</v>
      </c>
      <c r="O642">
        <f>((-0.0000000008)*V642^3+(0.000003)*V642^2-0.004*V642+2.013)*('Exhaust Gas Math'!$E$10/(T642+'Exhaust Gas Math'!$E$10))+(357.45*V642^-1.004)*(T642/(T642+'Exhaust Gas Math'!$E$10))</f>
        <v>0.17819999999999947</v>
      </c>
      <c r="P642">
        <f t="shared" si="139"/>
        <v>0</v>
      </c>
      <c r="Q642">
        <f t="shared" si="131"/>
        <v>0</v>
      </c>
      <c r="R642" s="4">
        <f t="shared" si="132"/>
        <v>3.9769296294121147E-5</v>
      </c>
      <c r="S642">
        <f t="shared" si="140"/>
        <v>0</v>
      </c>
      <c r="T642">
        <f>S642*'Exhaust Gas Math'!$C$14</f>
        <v>0</v>
      </c>
      <c r="U642">
        <f>(T642/'Exhaust Gas Math'!$B$14)+('Exhaust Gas Math'!$D$10)</f>
        <v>4.4059320573952224E-4</v>
      </c>
      <c r="V642">
        <f>('Exhaust Gas Math'!$E$10*((-0.000000001)*V641^3+(0.000002)*V641^2-0.0012*V641+1.3446)*$B$18+T642*'Exhaust Gas Math'!$D$14*$B$17)/('Exhaust Gas Math'!$E$10*((-0.000000001)*V641^3+(0.000002)*V641^2-0.0012*V641+1.3446)+T642*'Exhaust Gas Math'!$D$14)</f>
        <v>1100</v>
      </c>
      <c r="W642">
        <f t="shared" si="133"/>
        <v>101325</v>
      </c>
      <c r="X642">
        <f t="shared" si="134"/>
        <v>101325</v>
      </c>
    </row>
    <row r="643" spans="3:24" x14ac:dyDescent="0.2">
      <c r="C643" s="1"/>
      <c r="D643" s="1"/>
      <c r="E643">
        <f t="shared" ref="E643:E706" si="141">H643</f>
        <v>7.9875000000000002E-2</v>
      </c>
      <c r="F643">
        <f t="shared" ref="F643:F706" si="142">X643</f>
        <v>101325</v>
      </c>
      <c r="H643" s="1">
        <v>7.9875000000000002E-2</v>
      </c>
      <c r="I643" s="1">
        <f t="shared" si="135"/>
        <v>715.5</v>
      </c>
      <c r="J643" s="1">
        <f t="shared" si="136"/>
        <v>0</v>
      </c>
      <c r="K643" s="1">
        <f t="shared" si="137"/>
        <v>5.0604210339988557E-3</v>
      </c>
      <c r="L643" s="1">
        <f t="shared" si="138"/>
        <v>0</v>
      </c>
      <c r="M643" s="4">
        <f t="shared" si="129"/>
        <v>9.7720520659837218E-5</v>
      </c>
      <c r="N643" s="1">
        <f t="shared" si="130"/>
        <v>-1.5627245288489577</v>
      </c>
      <c r="O643">
        <f>((-0.0000000008)*V643^3+(0.000003)*V643^2-0.004*V643+2.013)*('Exhaust Gas Math'!$E$10/(T643+'Exhaust Gas Math'!$E$10))+(357.45*V643^-1.004)*(T643/(T643+'Exhaust Gas Math'!$E$10))</f>
        <v>0.17819999999999947</v>
      </c>
      <c r="P643">
        <f t="shared" si="139"/>
        <v>0</v>
      </c>
      <c r="Q643">
        <f t="shared" si="131"/>
        <v>0</v>
      </c>
      <c r="R643" s="4">
        <f t="shared" si="132"/>
        <v>3.9769296294121147E-5</v>
      </c>
      <c r="S643">
        <f t="shared" si="140"/>
        <v>0</v>
      </c>
      <c r="T643">
        <f>S643*'Exhaust Gas Math'!$C$14</f>
        <v>0</v>
      </c>
      <c r="U643">
        <f>(T643/'Exhaust Gas Math'!$B$14)+('Exhaust Gas Math'!$D$10)</f>
        <v>4.4059320573952224E-4</v>
      </c>
      <c r="V643">
        <f>('Exhaust Gas Math'!$E$10*((-0.000000001)*V642^3+(0.000002)*V642^2-0.0012*V642+1.3446)*$B$18+T643*'Exhaust Gas Math'!$D$14*$B$17)/('Exhaust Gas Math'!$E$10*((-0.000000001)*V642^3+(0.000002)*V642^2-0.0012*V642+1.3446)+T643*'Exhaust Gas Math'!$D$14)</f>
        <v>1100</v>
      </c>
      <c r="W643">
        <f t="shared" si="133"/>
        <v>101325</v>
      </c>
      <c r="X643">
        <f t="shared" si="134"/>
        <v>101325</v>
      </c>
    </row>
    <row r="644" spans="3:24" x14ac:dyDescent="0.2">
      <c r="C644" s="1"/>
      <c r="D644" s="1"/>
      <c r="E644">
        <f t="shared" si="141"/>
        <v>0.08</v>
      </c>
      <c r="F644">
        <f t="shared" si="142"/>
        <v>101325</v>
      </c>
      <c r="H644" s="1">
        <v>0.08</v>
      </c>
      <c r="I644" s="1">
        <f t="shared" si="135"/>
        <v>0</v>
      </c>
      <c r="J644" s="1">
        <f t="shared" si="136"/>
        <v>1</v>
      </c>
      <c r="K644" s="1">
        <f t="shared" si="137"/>
        <v>1.0000467762994679E-3</v>
      </c>
      <c r="L644" s="1">
        <f t="shared" si="138"/>
        <v>0.13</v>
      </c>
      <c r="M644" s="4">
        <f t="shared" ref="M644:M707" si="143">-(($B$3/1000)/2)*COS($B$10*H644)+(($B$3/1000)/2)</f>
        <v>0</v>
      </c>
      <c r="N644" s="1">
        <f t="shared" ref="N644:N707" si="144">($B$3/1000/2)*$B$10*SIN($B$10*H644)</f>
        <v>-3.9043417958489754E-14</v>
      </c>
      <c r="O644">
        <f>((-0.0000000008)*V644^3+(0.000003)*V644^2-0.004*V644+2.013)*('Exhaust Gas Math'!$E$10/(T644+'Exhaust Gas Math'!$E$10))+(357.45*V644^-1.004)*(T644/(T644+'Exhaust Gas Math'!$E$10))</f>
        <v>0.17819999999999947</v>
      </c>
      <c r="P644">
        <f t="shared" si="139"/>
        <v>1.3582301409202524E-28</v>
      </c>
      <c r="Q644">
        <f t="shared" ref="Q644:Q707" si="145">M644*$B$4*J644</f>
        <v>0</v>
      </c>
      <c r="R644" s="4">
        <f t="shared" ref="R644:R707" si="146">$B$7+J644*Q644</f>
        <v>3.9769296294121147E-5</v>
      </c>
      <c r="S644">
        <f t="shared" si="140"/>
        <v>0</v>
      </c>
      <c r="T644">
        <f>S644*'Exhaust Gas Math'!$C$14</f>
        <v>0</v>
      </c>
      <c r="U644">
        <f>(T644/'Exhaust Gas Math'!$B$14)+('Exhaust Gas Math'!$D$10)</f>
        <v>4.4059320573952224E-4</v>
      </c>
      <c r="V644">
        <f>('Exhaust Gas Math'!$E$10*((-0.000000001)*V643^3+(0.000002)*V643^2-0.0012*V643+1.3446)*$B$18+T644*'Exhaust Gas Math'!$D$14*$B$17)/('Exhaust Gas Math'!$E$10*((-0.000000001)*V643^3+(0.000002)*V643^2-0.0012*V643+1.3446)+T644*'Exhaust Gas Math'!$D$14)</f>
        <v>1100</v>
      </c>
      <c r="W644">
        <f t="shared" ref="W644:W707" si="147">(U644*$B$15*V644)/R644</f>
        <v>101325</v>
      </c>
      <c r="X644">
        <f t="shared" ref="X644:X707" si="148">P644+W644</f>
        <v>101325</v>
      </c>
    </row>
    <row r="645" spans="3:24" x14ac:dyDescent="0.2">
      <c r="C645" s="1"/>
      <c r="D645" s="1"/>
      <c r="E645">
        <f t="shared" si="141"/>
        <v>8.0125000000000002E-2</v>
      </c>
      <c r="F645">
        <f t="shared" si="142"/>
        <v>99586.331637043273</v>
      </c>
      <c r="H645" s="1">
        <v>8.0125000000000002E-2</v>
      </c>
      <c r="I645" s="1">
        <f t="shared" ref="I645:I708" si="149">($B$9*360*H645)-(720*FLOOR(H645/(1/($B$9/2)),1))</f>
        <v>4.5</v>
      </c>
      <c r="J645" s="1">
        <f t="shared" ref="J645:J708" si="150">IF(I645&lt;=$B$12,1,0)</f>
        <v>1</v>
      </c>
      <c r="K645" s="1">
        <f t="shared" ref="K645:K708" si="151">-0.0038*COS(0.549848656*(I645+(327.363-$B$12)/2)*2*PI()/180)+0.0038</f>
        <v>1.2321010436767963E-3</v>
      </c>
      <c r="L645" s="1">
        <f t="shared" ref="L645:L708" si="152">ROUND((-0.0038*COS(0.549848656*(I645+38.606)*2*PI()/180)+0.0038)/0.0076,2)*J645</f>
        <v>0.16</v>
      </c>
      <c r="M645" s="4">
        <f t="shared" si="143"/>
        <v>9.7720520659844157E-5</v>
      </c>
      <c r="N645" s="1">
        <f t="shared" si="144"/>
        <v>1.562724528849021</v>
      </c>
      <c r="O645">
        <f>((-0.0000000008)*V645^3+(0.000003)*V645^2-0.004*V645+2.013)*('Exhaust Gas Math'!$E$10/(T645+'Exhaust Gas Math'!$E$10))+(357.45*V645^-1.004)*(T645/(T645+'Exhaust Gas Math'!$E$10))</f>
        <v>0.18447244024782852</v>
      </c>
      <c r="P645">
        <f t="shared" ref="P645:P708" si="153">J645*SIGN(N645)*-0.5*O645*N645^2</f>
        <v>-0.22525080672539366</v>
      </c>
      <c r="Q645">
        <f t="shared" si="145"/>
        <v>6.9266439500866808E-7</v>
      </c>
      <c r="R645" s="4">
        <f t="shared" si="146"/>
        <v>4.0461960689129814E-5</v>
      </c>
      <c r="S645">
        <f t="shared" ref="S645:S708" si="154">J645*(1.5603*L645*(Q645-Q644)*$B$14+S644)</f>
        <v>1.2450404223728925E-7</v>
      </c>
      <c r="T645">
        <f>S645*'Exhaust Gas Math'!$C$14</f>
        <v>1.4750211834387033E-7</v>
      </c>
      <c r="U645">
        <f>(T645/'Exhaust Gas Math'!$B$14)+('Exhaust Gas Math'!$D$10)</f>
        <v>4.4568475280006313E-4</v>
      </c>
      <c r="V645">
        <f>('Exhaust Gas Math'!$E$10*((-0.000000001)*V644^3+(0.000002)*V644^2-0.0012*V644+1.3446)*$B$18+T645*'Exhaust Gas Math'!$D$14*$B$17)/('Exhaust Gas Math'!$E$10*((-0.000000001)*V644^3+(0.000002)*V644^2-0.0012*V644+1.3446)+T645*'Exhaust Gas Math'!$D$14)</f>
        <v>1087.3912310608591</v>
      </c>
      <c r="W645">
        <f t="shared" si="147"/>
        <v>99586.556887850005</v>
      </c>
      <c r="X645">
        <f t="shared" si="148"/>
        <v>99586.331637043273</v>
      </c>
    </row>
    <row r="646" spans="3:24" x14ac:dyDescent="0.2">
      <c r="C646" s="1"/>
      <c r="D646" s="1"/>
      <c r="E646">
        <f t="shared" si="141"/>
        <v>8.0250000000000002E-2</v>
      </c>
      <c r="F646">
        <f t="shared" si="142"/>
        <v>94811.214330591552</v>
      </c>
      <c r="H646" s="1">
        <v>8.0250000000000002E-2</v>
      </c>
      <c r="I646" s="1">
        <f t="shared" si="149"/>
        <v>9</v>
      </c>
      <c r="J646" s="1">
        <f t="shared" si="150"/>
        <v>1</v>
      </c>
      <c r="K646" s="1">
        <f t="shared" si="151"/>
        <v>1.4832993701067378E-3</v>
      </c>
      <c r="L646" s="1">
        <f t="shared" si="152"/>
        <v>0.19</v>
      </c>
      <c r="M646" s="4">
        <f t="shared" si="143"/>
        <v>3.902796031341263E-4</v>
      </c>
      <c r="N646" s="1">
        <f t="shared" si="144"/>
        <v>3.1158143413189481</v>
      </c>
      <c r="O646">
        <f>((-0.0000000008)*V646^3+(0.000003)*V646^2-0.004*V646+2.013)*('Exhaust Gas Math'!$E$10/(T646+'Exhaust Gas Math'!$E$10))+(357.45*V646^-1.004)*(T646/(T646+'Exhaust Gas Math'!$E$10))</f>
        <v>0.20598790786716761</v>
      </c>
      <c r="P646">
        <f t="shared" si="153"/>
        <v>-0.99989610096498938</v>
      </c>
      <c r="Q646">
        <f t="shared" si="145"/>
        <v>2.7663870737050761E-6</v>
      </c>
      <c r="R646" s="4">
        <f t="shared" si="146"/>
        <v>4.2535683367826226E-5</v>
      </c>
      <c r="S646">
        <f t="shared" si="154"/>
        <v>5.6713815723126601E-7</v>
      </c>
      <c r="T646">
        <f>S646*'Exhaust Gas Math'!$C$14</f>
        <v>6.7189850290817427E-7</v>
      </c>
      <c r="U646">
        <f>(T646/'Exhaust Gas Math'!$B$14)+('Exhaust Gas Math'!$D$10)</f>
        <v>4.6378611229486134E-4</v>
      </c>
      <c r="V646">
        <f>('Exhaust Gas Math'!$E$10*((-0.000000001)*V645^3+(0.000002)*V645^2-0.0012*V645+1.3446)*$B$18+T646*'Exhaust Gas Math'!$D$14*$B$17)/('Exhaust Gas Math'!$E$10*((-0.000000001)*V645^3+(0.000002)*V645^2-0.0012*V645+1.3446)+T646*'Exhaust Gas Math'!$D$14)</f>
        <v>1045.841631909095</v>
      </c>
      <c r="W646">
        <f t="shared" si="147"/>
        <v>94812.214226692522</v>
      </c>
      <c r="X646">
        <f t="shared" si="148"/>
        <v>94811.214330591552</v>
      </c>
    </row>
    <row r="647" spans="3:24" x14ac:dyDescent="0.2">
      <c r="C647" s="1"/>
      <c r="D647" s="1"/>
      <c r="E647">
        <f t="shared" si="141"/>
        <v>8.0375000000000002E-2</v>
      </c>
      <c r="F647">
        <f t="shared" si="142"/>
        <v>88235.59905501442</v>
      </c>
      <c r="H647" s="1">
        <v>8.0375000000000002E-2</v>
      </c>
      <c r="I647" s="1">
        <f t="shared" si="149"/>
        <v>13.5</v>
      </c>
      <c r="J647" s="1">
        <f t="shared" si="150"/>
        <v>1</v>
      </c>
      <c r="K647" s="1">
        <f t="shared" si="151"/>
        <v>1.7517690356431853E-3</v>
      </c>
      <c r="L647" s="1">
        <f t="shared" si="152"/>
        <v>0.23</v>
      </c>
      <c r="M647" s="4">
        <f t="shared" si="143"/>
        <v>8.7587352339367486E-4</v>
      </c>
      <c r="N647" s="1">
        <f t="shared" si="144"/>
        <v>4.6496941222613737</v>
      </c>
      <c r="O647">
        <f>((-0.0000000008)*V647^3+(0.000003)*V647^2-0.004*V647+2.013)*('Exhaust Gas Math'!$E$10/(T647+'Exhaust Gas Math'!$E$10))+(357.45*V647^-1.004)*(T647/(T647+'Exhaust Gas Math'!$E$10))</f>
        <v>0.24590757904435381</v>
      </c>
      <c r="P647">
        <f t="shared" si="153"/>
        <v>-2.6582185633549935</v>
      </c>
      <c r="Q647">
        <f t="shared" si="145"/>
        <v>6.2083828461926436E-6</v>
      </c>
      <c r="R647" s="4">
        <f t="shared" si="146"/>
        <v>4.5977679140313794E-5</v>
      </c>
      <c r="S647">
        <f t="shared" si="154"/>
        <v>1.4565005754625914E-6</v>
      </c>
      <c r="T647">
        <f>S647*'Exhaust Gas Math'!$C$14</f>
        <v>1.7255417285195118E-6</v>
      </c>
      <c r="U647">
        <f>(T647/'Exhaust Gas Math'!$B$14)+('Exhaust Gas Math'!$D$10)</f>
        <v>5.0015626160833523E-4</v>
      </c>
      <c r="V647">
        <f>('Exhaust Gas Math'!$E$10*((-0.000000001)*V646^3+(0.000002)*V646^2-0.0012*V646+1.3446)*$B$18+T647*'Exhaust Gas Math'!$D$14*$B$17)/('Exhaust Gas Math'!$E$10*((-0.000000001)*V646^3+(0.000002)*V646^2-0.0012*V646+1.3446)+T647*'Exhaust Gas Math'!$D$14)</f>
        <v>975.58298935980997</v>
      </c>
      <c r="W647">
        <f t="shared" si="147"/>
        <v>88238.257273577779</v>
      </c>
      <c r="X647">
        <f t="shared" si="148"/>
        <v>88235.59905501442</v>
      </c>
    </row>
    <row r="648" spans="3:24" x14ac:dyDescent="0.2">
      <c r="C648" s="1"/>
      <c r="D648" s="1"/>
      <c r="E648">
        <f t="shared" si="141"/>
        <v>8.0500000000000002E-2</v>
      </c>
      <c r="F648">
        <f t="shared" si="142"/>
        <v>81277.462085207735</v>
      </c>
      <c r="H648" s="1">
        <v>8.0500000000000002E-2</v>
      </c>
      <c r="I648" s="1">
        <f t="shared" si="149"/>
        <v>18</v>
      </c>
      <c r="J648" s="1">
        <f t="shared" si="150"/>
        <v>1</v>
      </c>
      <c r="K648" s="1">
        <f t="shared" si="151"/>
        <v>2.0355085600027314E-3</v>
      </c>
      <c r="L648" s="1">
        <f t="shared" si="152"/>
        <v>0.27</v>
      </c>
      <c r="M648" s="4">
        <f t="shared" si="143"/>
        <v>1.5515084334436283E-3</v>
      </c>
      <c r="N648" s="1">
        <f t="shared" si="144"/>
        <v>6.1549069927597255</v>
      </c>
      <c r="O648">
        <f>((-0.0000000008)*V648^3+(0.000003)*V648^2-0.004*V648+2.013)*('Exhaust Gas Math'!$E$10/(T648+'Exhaust Gas Math'!$E$10))+(357.45*V648^-1.004)*(T648/(T648+'Exhaust Gas Math'!$E$10))</f>
        <v>0.30353369364983707</v>
      </c>
      <c r="P648">
        <f t="shared" si="153"/>
        <v>-5.7493652598333274</v>
      </c>
      <c r="Q648">
        <f t="shared" si="145"/>
        <v>1.0997430663953557E-5</v>
      </c>
      <c r="R648" s="4">
        <f t="shared" si="146"/>
        <v>5.0766726958074705E-5</v>
      </c>
      <c r="S648">
        <f t="shared" si="154"/>
        <v>2.9091256701367687E-6</v>
      </c>
      <c r="T648">
        <f>S648*'Exhaust Gas Math'!$C$14</f>
        <v>3.4464921071067653E-6</v>
      </c>
      <c r="U648">
        <f>(T648/'Exhaust Gas Math'!$B$14)+('Exhaust Gas Math'!$D$10)</f>
        <v>5.5956083111428109E-4</v>
      </c>
      <c r="V648">
        <f>('Exhaust Gas Math'!$E$10*((-0.000000001)*V647^3+(0.000002)*V647^2-0.0012*V647+1.3446)*$B$18+T648*'Exhaust Gas Math'!$D$14*$B$17)/('Exhaust Gas Math'!$E$10*((-0.000000001)*V647^3+(0.000002)*V647^2-0.0012*V647+1.3446)+T648*'Exhaust Gas Math'!$D$14)</f>
        <v>886.94905219571046</v>
      </c>
      <c r="W648">
        <f t="shared" si="147"/>
        <v>81283.21145046757</v>
      </c>
      <c r="X648">
        <f t="shared" si="148"/>
        <v>81277.462085207735</v>
      </c>
    </row>
    <row r="649" spans="3:24" x14ac:dyDescent="0.2">
      <c r="C649" s="1"/>
      <c r="D649" s="1"/>
      <c r="E649">
        <f t="shared" si="141"/>
        <v>8.0625000000000002E-2</v>
      </c>
      <c r="F649">
        <f t="shared" si="142"/>
        <v>74877.903986073332</v>
      </c>
      <c r="H649" s="1">
        <v>8.0625000000000002E-2</v>
      </c>
      <c r="I649" s="1">
        <f t="shared" si="149"/>
        <v>22.5</v>
      </c>
      <c r="J649" s="1">
        <f t="shared" si="150"/>
        <v>1</v>
      </c>
      <c r="K649" s="1">
        <f t="shared" si="151"/>
        <v>2.3324026238903846E-3</v>
      </c>
      <c r="L649" s="1">
        <f t="shared" si="152"/>
        <v>0.31</v>
      </c>
      <c r="M649" s="4">
        <f t="shared" si="143"/>
        <v>2.4130188193922548E-3</v>
      </c>
      <c r="N649" s="1">
        <f t="shared" si="144"/>
        <v>7.622172814933581</v>
      </c>
      <c r="O649">
        <f>((-0.0000000008)*V649^3+(0.000003)*V649^2-0.004*V649+2.013)*('Exhaust Gas Math'!$E$10/(T649+'Exhaust Gas Math'!$E$10))+(357.45*V649^-1.004)*(T649/(T649+'Exhaust Gas Math'!$E$10))</f>
        <v>0.37492999730029919</v>
      </c>
      <c r="P649">
        <f t="shared" si="153"/>
        <v>-10.891251212315913</v>
      </c>
      <c r="Q649">
        <f t="shared" si="145"/>
        <v>1.7104004454672258E-5</v>
      </c>
      <c r="R649" s="4">
        <f t="shared" si="146"/>
        <v>5.6873300748793405E-5</v>
      </c>
      <c r="S649">
        <f t="shared" si="154"/>
        <v>5.0357947076557209E-6</v>
      </c>
      <c r="T649">
        <f>S649*'Exhaust Gas Math'!$C$14</f>
        <v>5.9659941442576124E-6</v>
      </c>
      <c r="U649">
        <f>(T649/'Exhaust Gas Math'!$B$14)+('Exhaust Gas Math'!$D$10)</f>
        <v>6.4653017999763797E-4</v>
      </c>
      <c r="V649">
        <f>('Exhaust Gas Math'!$E$10*((-0.000000001)*V648^3+(0.000002)*V648^2-0.0012*V648+1.3446)*$B$18+T649*'Exhaust Gas Math'!$D$14*$B$17)/('Exhaust Gas Math'!$E$10*((-0.000000001)*V648^3+(0.000002)*V648^2-0.0012*V648+1.3446)+T649*'Exhaust Gas Math'!$D$14)</f>
        <v>792.32331857640827</v>
      </c>
      <c r="W649">
        <f t="shared" si="147"/>
        <v>74888.795237285653</v>
      </c>
      <c r="X649">
        <f t="shared" si="148"/>
        <v>74877.903986073332</v>
      </c>
    </row>
    <row r="650" spans="3:24" x14ac:dyDescent="0.2">
      <c r="C650" s="1"/>
      <c r="D650" s="1"/>
      <c r="E650">
        <f t="shared" si="141"/>
        <v>8.0750000000000002E-2</v>
      </c>
      <c r="F650">
        <f t="shared" si="142"/>
        <v>69502.765222841495</v>
      </c>
      <c r="H650" s="1">
        <v>8.0750000000000002E-2</v>
      </c>
      <c r="I650" s="1">
        <f t="shared" si="149"/>
        <v>27</v>
      </c>
      <c r="J650" s="1">
        <f t="shared" si="150"/>
        <v>1</v>
      </c>
      <c r="K650" s="1">
        <f t="shared" si="151"/>
        <v>2.6402378390116242E-3</v>
      </c>
      <c r="L650" s="1">
        <f t="shared" si="152"/>
        <v>0.35</v>
      </c>
      <c r="M650" s="4">
        <f t="shared" si="143"/>
        <v>3.4550931832287475E-3</v>
      </c>
      <c r="N650" s="1">
        <f t="shared" si="144"/>
        <v>9.0424454070735756</v>
      </c>
      <c r="O650">
        <f>((-0.0000000008)*V650^3+(0.000003)*V650^2-0.004*V650+2.013)*('Exhaust Gas Math'!$E$10/(T650+'Exhaust Gas Math'!$E$10))+(357.45*V650^-1.004)*(T650/(T650+'Exhaust Gas Math'!$E$10))</f>
        <v>0.45385030429592249</v>
      </c>
      <c r="P650">
        <f t="shared" si="153"/>
        <v>-18.55472090344082</v>
      </c>
      <c r="Q650">
        <f t="shared" si="145"/>
        <v>2.4490455160285988E-5</v>
      </c>
      <c r="R650" s="4">
        <f t="shared" si="146"/>
        <v>6.4259751454407132E-5</v>
      </c>
      <c r="S650">
        <f t="shared" si="154"/>
        <v>7.9401146247199349E-6</v>
      </c>
      <c r="T650">
        <f>S650*'Exhaust Gas Math'!$C$14</f>
        <v>9.4067927915722174E-6</v>
      </c>
      <c r="U650">
        <f>(T650/'Exhaust Gas Math'!$B$14)+('Exhaust Gas Math'!$D$10)</f>
        <v>7.6530127586628156E-4</v>
      </c>
      <c r="V650">
        <f>('Exhaust Gas Math'!$E$10*((-0.000000001)*V649^3+(0.000002)*V649^2-0.0012*V649+1.3446)*$B$18+T650*'Exhaust Gas Math'!$D$14*$B$17)/('Exhaust Gas Math'!$E$10*((-0.000000001)*V649^3+(0.000002)*V649^2-0.0012*V649+1.3446)+T650*'Exhaust Gas Math'!$D$14)</f>
        <v>702.08642402358794</v>
      </c>
      <c r="W650">
        <f t="shared" si="147"/>
        <v>69521.319943744937</v>
      </c>
      <c r="X650">
        <f t="shared" si="148"/>
        <v>69502.765222841495</v>
      </c>
    </row>
    <row r="651" spans="3:24" x14ac:dyDescent="0.2">
      <c r="C651" s="1"/>
      <c r="D651" s="1"/>
      <c r="E651">
        <f t="shared" si="141"/>
        <v>8.0875000000000002E-2</v>
      </c>
      <c r="F651">
        <f t="shared" si="142"/>
        <v>65365.754783836535</v>
      </c>
      <c r="H651" s="1">
        <v>8.0875000000000002E-2</v>
      </c>
      <c r="I651" s="1">
        <f t="shared" si="149"/>
        <v>31.5</v>
      </c>
      <c r="J651" s="1">
        <f t="shared" si="150"/>
        <v>1</v>
      </c>
      <c r="K651" s="1">
        <f t="shared" si="151"/>
        <v>2.9567192492030705E-3</v>
      </c>
      <c r="L651" s="1">
        <f t="shared" si="152"/>
        <v>0.39</v>
      </c>
      <c r="M651" s="4">
        <f t="shared" si="143"/>
        <v>4.671306789975356E-3</v>
      </c>
      <c r="N651" s="1">
        <f t="shared" si="144"/>
        <v>10.406968316360862</v>
      </c>
      <c r="O651">
        <f>((-0.0000000008)*V651^3+(0.000003)*V651^2-0.004*V651+2.013)*('Exhaust Gas Math'!$E$10/(T651+'Exhaust Gas Math'!$E$10))+(357.45*V651^-1.004)*(T651/(T651+'Exhaust Gas Math'!$E$10))</f>
        <v>0.53364853337625395</v>
      </c>
      <c r="P651">
        <f t="shared" si="153"/>
        <v>-28.898399412072429</v>
      </c>
      <c r="Q651">
        <f t="shared" si="145"/>
        <v>3.3111242855951883E-5</v>
      </c>
      <c r="R651" s="4">
        <f t="shared" si="146"/>
        <v>7.2880539150073023E-5</v>
      </c>
      <c r="S651">
        <f t="shared" si="154"/>
        <v>1.171715964838647E-5</v>
      </c>
      <c r="T651">
        <f>S651*'Exhaust Gas Math'!$C$14</f>
        <v>1.3881524150166842E-5</v>
      </c>
      <c r="U651">
        <f>(T651/'Exhaust Gas Math'!$B$14)+('Exhaust Gas Math'!$D$10)</f>
        <v>9.197621443024094E-4</v>
      </c>
      <c r="V651">
        <f>('Exhaust Gas Math'!$E$10*((-0.000000001)*V650^3+(0.000002)*V650^2-0.0012*V650+1.3446)*$B$18+T651*'Exhaust Gas Math'!$D$14*$B$17)/('Exhaust Gas Math'!$E$10*((-0.000000001)*V650^3+(0.000002)*V650^2-0.0012*V650+1.3446)+T651*'Exhaust Gas Math'!$D$14)</f>
        <v>623.22411408099072</v>
      </c>
      <c r="W651">
        <f t="shared" si="147"/>
        <v>65394.653183248607</v>
      </c>
      <c r="X651">
        <f t="shared" si="148"/>
        <v>65365.754783836535</v>
      </c>
    </row>
    <row r="652" spans="3:24" x14ac:dyDescent="0.2">
      <c r="C652" s="1"/>
      <c r="D652" s="1"/>
      <c r="E652">
        <f t="shared" si="141"/>
        <v>8.1000000000000003E-2</v>
      </c>
      <c r="F652">
        <f t="shared" si="142"/>
        <v>62502.214271807832</v>
      </c>
      <c r="H652" s="1">
        <v>8.1000000000000003E-2</v>
      </c>
      <c r="I652" s="1">
        <f t="shared" si="149"/>
        <v>36</v>
      </c>
      <c r="J652" s="1">
        <f t="shared" si="150"/>
        <v>1</v>
      </c>
      <c r="K652" s="1">
        <f t="shared" si="151"/>
        <v>3.2794874396634335E-3</v>
      </c>
      <c r="L652" s="1">
        <f t="shared" si="152"/>
        <v>0.43</v>
      </c>
      <c r="M652" s="4">
        <f t="shared" si="143"/>
        <v>6.054161278314197E-3</v>
      </c>
      <c r="N652" s="1">
        <f t="shared" si="144"/>
        <v>11.707328805309521</v>
      </c>
      <c r="O652">
        <f>((-0.0000000008)*V652^3+(0.000003)*V652^2-0.004*V652+2.013)*('Exhaust Gas Math'!$E$10/(T652+'Exhaust Gas Math'!$E$10))+(357.45*V652^-1.004)*(T652/(T652+'Exhaust Gas Math'!$E$10))</f>
        <v>0.60927075816976828</v>
      </c>
      <c r="P652">
        <f t="shared" si="153"/>
        <v>-41.753796558497307</v>
      </c>
      <c r="Q652">
        <f t="shared" si="145"/>
        <v>4.2913217518821762E-5</v>
      </c>
      <c r="R652" s="4">
        <f t="shared" si="146"/>
        <v>8.2682513812942909E-5</v>
      </c>
      <c r="S652">
        <f t="shared" si="154"/>
        <v>1.6452188570567399E-5</v>
      </c>
      <c r="T652">
        <f>S652*'Exhaust Gas Math'!$C$14</f>
        <v>1.9491195803317391E-5</v>
      </c>
      <c r="U652">
        <f>(T652/'Exhaust Gas Math'!$B$14)+('Exhaust Gas Math'!$D$10)</f>
        <v>1.1133994122744684E-3</v>
      </c>
      <c r="V652">
        <f>('Exhaust Gas Math'!$E$10*((-0.000000001)*V651^3+(0.000002)*V651^2-0.0012*V651+1.3446)*$B$18+T652*'Exhaust Gas Math'!$D$14*$B$17)/('Exhaust Gas Math'!$E$10*((-0.000000001)*V651^3+(0.000002)*V651^2-0.0012*V651+1.3446)+T652*'Exhaust Gas Math'!$D$14)</f>
        <v>558.61690961359193</v>
      </c>
      <c r="W652">
        <f t="shared" si="147"/>
        <v>62543.968068366332</v>
      </c>
      <c r="X652">
        <f t="shared" si="148"/>
        <v>62502.214271807832</v>
      </c>
    </row>
    <row r="653" spans="3:24" x14ac:dyDescent="0.2">
      <c r="C653" s="1"/>
      <c r="D653" s="1"/>
      <c r="E653">
        <f t="shared" si="141"/>
        <v>8.1125000000000003E-2</v>
      </c>
      <c r="F653">
        <f t="shared" si="142"/>
        <v>60792.374689075317</v>
      </c>
      <c r="H653" s="1">
        <v>8.1125000000000003E-2</v>
      </c>
      <c r="I653" s="1">
        <f t="shared" si="149"/>
        <v>40.5</v>
      </c>
      <c r="J653" s="1">
        <f t="shared" si="150"/>
        <v>1</v>
      </c>
      <c r="K653" s="1">
        <f t="shared" si="151"/>
        <v>3.6061361267329685E-3</v>
      </c>
      <c r="L653" s="1">
        <f t="shared" si="152"/>
        <v>0.47</v>
      </c>
      <c r="M653" s="4">
        <f t="shared" si="143"/>
        <v>7.5951308904789877E-3</v>
      </c>
      <c r="N653" s="1">
        <f t="shared" si="144"/>
        <v>12.935509719091574</v>
      </c>
      <c r="O653">
        <f>((-0.0000000008)*V653^3+(0.000003)*V653^2-0.004*V653+2.013)*('Exhaust Gas Math'!$E$10/(T653+'Exhaust Gas Math'!$E$10))+(357.45*V653^-1.004)*(T653/(T653+'Exhaust Gas Math'!$E$10))</f>
        <v>0.6780187568402517</v>
      </c>
      <c r="P653">
        <f t="shared" si="153"/>
        <v>-56.725561830594984</v>
      </c>
      <c r="Q653">
        <f t="shared" si="145"/>
        <v>5.3835946715612441E-5</v>
      </c>
      <c r="R653" s="4">
        <f t="shared" si="146"/>
        <v>9.3605243009733588E-5</v>
      </c>
      <c r="S653">
        <f t="shared" si="154"/>
        <v>2.2219449879938043E-5</v>
      </c>
      <c r="T653">
        <f>S653*'Exhaust Gas Math'!$C$14</f>
        <v>2.6323771235314343E-5</v>
      </c>
      <c r="U653">
        <f>(T653/'Exhaust Gas Math'!$B$14)+('Exhaust Gas Math'!$D$10)</f>
        <v>1.3492494444455748E-3</v>
      </c>
      <c r="V653">
        <f>('Exhaust Gas Math'!$E$10*((-0.000000001)*V652^3+(0.000002)*V652^2-0.0012*V652+1.3446)*$B$18+T653*'Exhaust Gas Math'!$D$14*$B$17)/('Exhaust Gas Math'!$E$10*((-0.000000001)*V652^3+(0.000002)*V652^2-0.0012*V652+1.3446)+T653*'Exhaust Gas Math'!$D$14)</f>
        <v>507.72441772244446</v>
      </c>
      <c r="W653">
        <f t="shared" si="147"/>
        <v>60849.100250905911</v>
      </c>
      <c r="X653">
        <f t="shared" si="148"/>
        <v>60792.374689075317</v>
      </c>
    </row>
    <row r="654" spans="3:24" x14ac:dyDescent="0.2">
      <c r="C654" s="1"/>
      <c r="D654" s="1"/>
      <c r="E654">
        <f t="shared" si="141"/>
        <v>8.1250000000000003E-2</v>
      </c>
      <c r="F654">
        <f t="shared" si="142"/>
        <v>60155.443627439439</v>
      </c>
      <c r="H654" s="1">
        <v>8.1250000000000003E-2</v>
      </c>
      <c r="I654" s="1">
        <f t="shared" si="149"/>
        <v>45</v>
      </c>
      <c r="J654" s="1">
        <f t="shared" si="150"/>
        <v>1</v>
      </c>
      <c r="K654" s="1">
        <f t="shared" si="151"/>
        <v>3.9342300970870575E-3</v>
      </c>
      <c r="L654" s="1">
        <f t="shared" si="152"/>
        <v>0.52</v>
      </c>
      <c r="M654" s="4">
        <f t="shared" si="143"/>
        <v>9.2847150363864969E-3</v>
      </c>
      <c r="N654" s="1">
        <f t="shared" si="144"/>
        <v>14.083938913962056</v>
      </c>
      <c r="O654">
        <f>((-0.0000000008)*V654^3+(0.000003)*V654^2-0.004*V654+2.013)*('Exhaust Gas Math'!$E$10/(T654+'Exhaust Gas Math'!$E$10))+(357.45*V654^-1.004)*(T654/(T654+'Exhaust Gas Math'!$E$10))</f>
        <v>0.74007038607041631</v>
      </c>
      <c r="P654">
        <f t="shared" si="153"/>
        <v>-73.39919486960558</v>
      </c>
      <c r="Q654">
        <f t="shared" si="145"/>
        <v>6.5812088188650812E-5</v>
      </c>
      <c r="R654" s="4">
        <f t="shared" si="146"/>
        <v>1.0558138448277196E-4</v>
      </c>
      <c r="S654">
        <f t="shared" si="154"/>
        <v>2.9215628133456978E-5</v>
      </c>
      <c r="T654">
        <f>S654*'Exhaust Gas Math'!$C$14</f>
        <v>3.4612266083847786E-5</v>
      </c>
      <c r="U654">
        <f>(T654/'Exhaust Gas Math'!$B$14)+('Exhaust Gas Math'!$D$10)</f>
        <v>1.635355583504375E-3</v>
      </c>
      <c r="V654">
        <f>('Exhaust Gas Math'!$E$10*((-0.000000001)*V653^3+(0.000002)*V653^2-0.0012*V653+1.3446)*$B$18+T654*'Exhaust Gas Math'!$D$14*$B$17)/('Exhaust Gas Math'!$E$10*((-0.000000001)*V653^3+(0.000002)*V653^2-0.0012*V653+1.3446)+T654*'Exhaust Gas Math'!$D$14)</f>
        <v>467.67659469908659</v>
      </c>
      <c r="W654">
        <f t="shared" si="147"/>
        <v>60228.842822309045</v>
      </c>
      <c r="X654">
        <f t="shared" si="148"/>
        <v>60155.443627439439</v>
      </c>
    </row>
    <row r="655" spans="3:24" x14ac:dyDescent="0.2">
      <c r="C655" s="1"/>
      <c r="D655" s="1"/>
      <c r="E655">
        <f t="shared" si="141"/>
        <v>8.1375000000000003E-2</v>
      </c>
      <c r="F655">
        <f t="shared" si="142"/>
        <v>60243.649212625169</v>
      </c>
      <c r="H655" s="1">
        <v>8.1375000000000003E-2</v>
      </c>
      <c r="I655" s="1">
        <f t="shared" si="149"/>
        <v>49.5</v>
      </c>
      <c r="J655" s="1">
        <f t="shared" si="150"/>
        <v>1</v>
      </c>
      <c r="K655" s="1">
        <f t="shared" si="151"/>
        <v>4.2613233626046321E-3</v>
      </c>
      <c r="L655" s="1">
        <f t="shared" si="152"/>
        <v>0.56000000000000005</v>
      </c>
      <c r="M655" s="4">
        <f t="shared" si="143"/>
        <v>1.1112496867933159E-2</v>
      </c>
      <c r="N655" s="1">
        <f t="shared" si="144"/>
        <v>15.145535942042923</v>
      </c>
      <c r="O655">
        <f>((-0.0000000008)*V655^3+(0.000003)*V655^2-0.004*V655+2.013)*('Exhaust Gas Math'!$E$10/(T655+'Exhaust Gas Math'!$E$10))+(357.45*V655^-1.004)*(T655/(T655+'Exhaust Gas Math'!$E$10))</f>
        <v>0.79411215056674089</v>
      </c>
      <c r="P655">
        <f t="shared" si="153"/>
        <v>-91.07960476731887</v>
      </c>
      <c r="Q655">
        <f t="shared" si="145"/>
        <v>7.8767805043282254E-5</v>
      </c>
      <c r="R655" s="4">
        <f t="shared" si="146"/>
        <v>1.185371013374034E-4</v>
      </c>
      <c r="S655">
        <f t="shared" si="154"/>
        <v>3.7366237512796053E-5</v>
      </c>
      <c r="T655">
        <f>S655*'Exhaust Gas Math'!$C$14</f>
        <v>4.426843569603296E-5</v>
      </c>
      <c r="U655">
        <f>(T655/'Exhaust Gas Math'!$B$14)+('Exhaust Gas Math'!$D$10)</f>
        <v>1.968671759278803E-3</v>
      </c>
      <c r="V655">
        <f>('Exhaust Gas Math'!$E$10*((-0.000000001)*V654^3+(0.000002)*V654^2-0.0012*V654+1.3446)*$B$18+T655*'Exhaust Gas Math'!$D$14*$B$17)/('Exhaust Gas Math'!$E$10*((-0.000000001)*V654^3+(0.000002)*V654^2-0.0012*V654+1.3446)+T655*'Exhaust Gas Math'!$D$14)</f>
        <v>436.93246894036037</v>
      </c>
      <c r="W655">
        <f t="shared" si="147"/>
        <v>60334.72881739249</v>
      </c>
      <c r="X655">
        <f t="shared" si="148"/>
        <v>60243.649212625169</v>
      </c>
    </row>
    <row r="656" spans="3:24" x14ac:dyDescent="0.2">
      <c r="C656" s="1"/>
      <c r="D656" s="1"/>
      <c r="E656">
        <f t="shared" si="141"/>
        <v>8.1500000000000003E-2</v>
      </c>
      <c r="F656">
        <f t="shared" si="142"/>
        <v>60880.94110640428</v>
      </c>
      <c r="H656" s="1">
        <v>8.1500000000000003E-2</v>
      </c>
      <c r="I656" s="1">
        <f t="shared" si="149"/>
        <v>54</v>
      </c>
      <c r="J656" s="1">
        <f t="shared" si="150"/>
        <v>1</v>
      </c>
      <c r="K656" s="1">
        <f t="shared" si="151"/>
        <v>4.5849773955642789E-3</v>
      </c>
      <c r="L656" s="1">
        <f t="shared" si="152"/>
        <v>0.6</v>
      </c>
      <c r="M656" s="4">
        <f t="shared" si="143"/>
        <v>1.3067207502328686E-2</v>
      </c>
      <c r="N656" s="1">
        <f t="shared" si="144"/>
        <v>16.113755704639413</v>
      </c>
      <c r="O656">
        <f>((-0.0000000008)*V656^3+(0.000003)*V656^2-0.004*V656+2.013)*('Exhaust Gas Math'!$E$10/(T656+'Exhaust Gas Math'!$E$10))+(357.45*V656^-1.004)*(T656/(T656+'Exhaust Gas Math'!$E$10))</f>
        <v>0.84082869447858144</v>
      </c>
      <c r="P656">
        <f t="shared" si="153"/>
        <v>-109.16189817634614</v>
      </c>
      <c r="Q656">
        <f t="shared" si="145"/>
        <v>9.2623220976887326E-5</v>
      </c>
      <c r="R656" s="4">
        <f t="shared" si="146"/>
        <v>1.3239251727100847E-4</v>
      </c>
      <c r="S656">
        <f t="shared" si="154"/>
        <v>4.6705475080676175E-5</v>
      </c>
      <c r="T656">
        <f>S656*'Exhaust Gas Math'!$C$14</f>
        <v>5.5332793930711963E-5</v>
      </c>
      <c r="U656">
        <f>(T656/'Exhaust Gas Math'!$B$14)+('Exhaust Gas Math'!$D$10)</f>
        <v>2.3505964480837393E-3</v>
      </c>
      <c r="V656">
        <f>('Exhaust Gas Math'!$E$10*((-0.000000001)*V655^3+(0.000002)*V655^2-0.0012*V655+1.3446)*$B$18+T656*'Exhaust Gas Math'!$D$14*$B$17)/('Exhaust Gas Math'!$E$10*((-0.000000001)*V655^3+(0.000002)*V655^2-0.0012*V655+1.3446)+T656*'Exhaust Gas Math'!$D$14)</f>
        <v>413.15279315436828</v>
      </c>
      <c r="W656">
        <f t="shared" si="147"/>
        <v>60990.103004580626</v>
      </c>
      <c r="X656">
        <f t="shared" si="148"/>
        <v>60880.94110640428</v>
      </c>
    </row>
    <row r="657" spans="3:24" x14ac:dyDescent="0.2">
      <c r="C657" s="1"/>
      <c r="D657" s="1"/>
      <c r="E657">
        <f t="shared" si="141"/>
        <v>8.1625000000000003E-2</v>
      </c>
      <c r="F657">
        <f t="shared" si="142"/>
        <v>61931.130117170753</v>
      </c>
      <c r="H657" s="1">
        <v>8.1625000000000003E-2</v>
      </c>
      <c r="I657" s="1">
        <f t="shared" si="149"/>
        <v>58.5</v>
      </c>
      <c r="J657" s="1">
        <f t="shared" si="150"/>
        <v>1</v>
      </c>
      <c r="K657" s="1">
        <f t="shared" si="151"/>
        <v>4.9027793082219787E-3</v>
      </c>
      <c r="L657" s="1">
        <f t="shared" si="152"/>
        <v>0.64</v>
      </c>
      <c r="M657" s="4">
        <f t="shared" si="143"/>
        <v>1.5136795498504427E-2</v>
      </c>
      <c r="N657" s="1">
        <f t="shared" si="144"/>
        <v>16.982628804949201</v>
      </c>
      <c r="O657">
        <f>((-0.0000000008)*V657^3+(0.000003)*V657^2-0.004*V657+2.013)*('Exhaust Gas Math'!$E$10/(T657+'Exhaust Gas Math'!$E$10))+(357.45*V657^-1.004)*(T657/(T657+'Exhaust Gas Math'!$E$10))</f>
        <v>0.88102023146751829</v>
      </c>
      <c r="P657">
        <f t="shared" si="153"/>
        <v>-127.04738201185492</v>
      </c>
      <c r="Q657">
        <f t="shared" si="145"/>
        <v>1.0729291274283946E-4</v>
      </c>
      <c r="R657" s="4">
        <f t="shared" si="146"/>
        <v>1.4706220903696059E-4</v>
      </c>
      <c r="S657">
        <f t="shared" si="154"/>
        <v>5.7252781605437056E-5</v>
      </c>
      <c r="T657">
        <f>S657*'Exhaust Gas Math'!$C$14</f>
        <v>6.7828372606457192E-5</v>
      </c>
      <c r="U657">
        <f>(T657/'Exhaust Gas Math'!$B$14)+('Exhaust Gas Math'!$D$10)</f>
        <v>2.7819246729972784E-3</v>
      </c>
      <c r="V657">
        <f>('Exhaust Gas Math'!$E$10*((-0.000000001)*V656^3+(0.000002)*V656^2-0.0012*V656+1.3446)*$B$18+T657*'Exhaust Gas Math'!$D$14*$B$17)/('Exhaust Gas Math'!$E$10*((-0.000000001)*V656^3+(0.000002)*V656^2-0.0012*V656+1.3446)+T657*'Exhaust Gas Math'!$D$14)</f>
        <v>394.56694418577672</v>
      </c>
      <c r="W657">
        <f t="shared" si="147"/>
        <v>62058.17749918261</v>
      </c>
      <c r="X657">
        <f t="shared" si="148"/>
        <v>61931.130117170753</v>
      </c>
    </row>
    <row r="658" spans="3:24" x14ac:dyDescent="0.2">
      <c r="C658" s="1"/>
      <c r="D658" s="1"/>
      <c r="E658">
        <f t="shared" si="141"/>
        <v>8.1750000000000003E-2</v>
      </c>
      <c r="F658">
        <f t="shared" si="142"/>
        <v>63399.054565069666</v>
      </c>
      <c r="H658" s="1">
        <v>8.1750000000000003E-2</v>
      </c>
      <c r="I658" s="1">
        <f t="shared" si="149"/>
        <v>63</v>
      </c>
      <c r="J658" s="1">
        <f t="shared" si="150"/>
        <v>1</v>
      </c>
      <c r="K658" s="1">
        <f t="shared" si="151"/>
        <v>5.2123598412390903E-3</v>
      </c>
      <c r="L658" s="1">
        <f t="shared" si="152"/>
        <v>0.69</v>
      </c>
      <c r="M658" s="4">
        <f t="shared" si="143"/>
        <v>1.7308501158256485E-2</v>
      </c>
      <c r="N658" s="1">
        <f t="shared" si="144"/>
        <v>17.746798351379411</v>
      </c>
      <c r="O658">
        <f>((-0.0000000008)*V658^3+(0.000003)*V658^2-0.004*V658+2.013)*('Exhaust Gas Math'!$E$10/(T658+'Exhaust Gas Math'!$E$10))+(357.45*V658^-1.004)*(T658/(T658+'Exhaust Gas Math'!$E$10))</f>
        <v>0.9159344964576408</v>
      </c>
      <c r="P658">
        <f t="shared" si="153"/>
        <v>-144.23625895710657</v>
      </c>
      <c r="Q658">
        <f t="shared" si="145"/>
        <v>1.2268643681323667E-4</v>
      </c>
      <c r="R658" s="4">
        <f t="shared" si="146"/>
        <v>1.6245573310735782E-4</v>
      </c>
      <c r="S658">
        <f t="shared" si="154"/>
        <v>6.9185180159014913E-5</v>
      </c>
      <c r="T658">
        <f>S658*'Exhaust Gas Math'!$C$14</f>
        <v>8.1964894055468659E-5</v>
      </c>
      <c r="U658">
        <f>(T658/'Exhaust Gas Math'!$B$14)+('Exhaust Gas Math'!$D$10)</f>
        <v>3.2698957275023341E-3</v>
      </c>
      <c r="V658">
        <f>('Exhaust Gas Math'!$E$10*((-0.000000001)*V657^3+(0.000002)*V657^2-0.0012*V657+1.3446)*$B$18+T658*'Exhaust Gas Math'!$D$14*$B$17)/('Exhaust Gas Math'!$E$10*((-0.000000001)*V657^3+(0.000002)*V657^2-0.0012*V657+1.3446)+T658*'Exhaust Gas Math'!$D$14)</f>
        <v>379.69668305264503</v>
      </c>
      <c r="W658">
        <f t="shared" si="147"/>
        <v>63543.290824026772</v>
      </c>
      <c r="X658">
        <f t="shared" si="148"/>
        <v>63399.054565069666</v>
      </c>
    </row>
    <row r="659" spans="3:24" x14ac:dyDescent="0.2">
      <c r="C659" s="1"/>
      <c r="D659" s="1"/>
      <c r="E659">
        <f t="shared" si="141"/>
        <v>8.1875000000000003E-2</v>
      </c>
      <c r="F659">
        <f t="shared" si="142"/>
        <v>64985.900956960439</v>
      </c>
      <c r="H659" s="1">
        <v>8.1875000000000003E-2</v>
      </c>
      <c r="I659" s="1">
        <f t="shared" si="149"/>
        <v>67.5</v>
      </c>
      <c r="J659" s="1">
        <f t="shared" si="150"/>
        <v>1</v>
      </c>
      <c r="K659" s="1">
        <f t="shared" si="151"/>
        <v>5.5114110268542574E-3</v>
      </c>
      <c r="L659" s="1">
        <f t="shared" si="152"/>
        <v>0.72</v>
      </c>
      <c r="M659" s="4">
        <f t="shared" si="143"/>
        <v>1.9568935194026686E-2</v>
      </c>
      <c r="N659" s="1">
        <f t="shared" si="144"/>
        <v>18.401552984564002</v>
      </c>
      <c r="O659">
        <f>((-0.0000000008)*V659^3+(0.000003)*V659^2-0.004*V659+2.013)*('Exhaust Gas Math'!$E$10/(T659+'Exhaust Gas Math'!$E$10))+(357.45*V659^-1.004)*(T659/(T659+'Exhaust Gas Math'!$E$10))</f>
        <v>0.94533391526440669</v>
      </c>
      <c r="P659">
        <f t="shared" si="153"/>
        <v>-160.05313915311802</v>
      </c>
      <c r="Q659">
        <f t="shared" si="145"/>
        <v>1.3870888699331604E-4</v>
      </c>
      <c r="R659" s="4">
        <f t="shared" si="146"/>
        <v>1.7847818328743718E-4</v>
      </c>
      <c r="S659">
        <f t="shared" si="154"/>
        <v>8.2145091520897815E-5</v>
      </c>
      <c r="T659">
        <f>S659*'Exhaust Gas Math'!$C$14</f>
        <v>9.731872791560326E-5</v>
      </c>
      <c r="U659">
        <f>(T659/'Exhaust Gas Math'!$B$14)+('Exhaust Gas Math'!$D$10)</f>
        <v>3.799886540762072E-3</v>
      </c>
      <c r="V659">
        <f>('Exhaust Gas Math'!$E$10*((-0.000000001)*V658^3+(0.000002)*V658^2-0.0012*V658+1.3446)*$B$18+T659*'Exhaust Gas Math'!$D$14*$B$17)/('Exhaust Gas Math'!$E$10*((-0.000000001)*V658^3+(0.000002)*V658^2-0.0012*V658+1.3446)+T659*'Exhaust Gas Math'!$D$14)</f>
        <v>368.01703186843258</v>
      </c>
      <c r="W659">
        <f t="shared" si="147"/>
        <v>65145.954096113557</v>
      </c>
      <c r="X659">
        <f t="shared" si="148"/>
        <v>64985.900956960439</v>
      </c>
    </row>
    <row r="660" spans="3:24" x14ac:dyDescent="0.2">
      <c r="C660" s="1"/>
      <c r="D660" s="1"/>
      <c r="E660">
        <f t="shared" si="141"/>
        <v>8.2000000000000003E-2</v>
      </c>
      <c r="F660">
        <f t="shared" si="142"/>
        <v>66750.258747124768</v>
      </c>
      <c r="H660" s="1">
        <v>8.2000000000000003E-2</v>
      </c>
      <c r="I660" s="1">
        <f t="shared" si="149"/>
        <v>72</v>
      </c>
      <c r="J660" s="1">
        <f t="shared" si="150"/>
        <v>1</v>
      </c>
      <c r="K660" s="1">
        <f t="shared" si="151"/>
        <v>5.7977033951177081E-3</v>
      </c>
      <c r="L660" s="1">
        <f t="shared" si="152"/>
        <v>0.76</v>
      </c>
      <c r="M660" s="4">
        <f t="shared" si="143"/>
        <v>2.1904161278314321E-2</v>
      </c>
      <c r="N660" s="1">
        <f t="shared" si="144"/>
        <v>18.942855924461497</v>
      </c>
      <c r="O660">
        <f>((-0.0000000008)*V660^3+(0.000003)*V660^2-0.004*V660+2.013)*('Exhaust Gas Math'!$E$10/(T660+'Exhaust Gas Math'!$E$10))+(357.45*V660^-1.004)*(T660/(T660+'Exhaust Gas Math'!$E$10))</f>
        <v>0.97049331905725955</v>
      </c>
      <c r="P660">
        <f t="shared" si="153"/>
        <v>-174.12192770915001</v>
      </c>
      <c r="Q660">
        <f t="shared" si="145"/>
        <v>1.5526147954971487E-4</v>
      </c>
      <c r="R660" s="4">
        <f t="shared" si="146"/>
        <v>1.9503077584383602E-4</v>
      </c>
      <c r="S660">
        <f t="shared" si="154"/>
        <v>9.627763148359572E-5</v>
      </c>
      <c r="T660">
        <f>S660*'Exhaust Gas Math'!$C$14</f>
        <v>1.140617954065719E-4</v>
      </c>
      <c r="U660">
        <f>(T660/'Exhaust Gas Math'!$B$14)+('Exhaust Gas Math'!$D$10)</f>
        <v>4.3778315697910204E-3</v>
      </c>
      <c r="V660">
        <f>('Exhaust Gas Math'!$E$10*((-0.000000001)*V659^3+(0.000002)*V659^2-0.0012*V659+1.3446)*$B$18+T660*'Exhaust Gas Math'!$D$14*$B$17)/('Exhaust Gas Math'!$E$10*((-0.000000001)*V659^3+(0.000002)*V659^2-0.0012*V659+1.3446)+T660*'Exhaust Gas Math'!$D$14)</f>
        <v>358.5869024137109</v>
      </c>
      <c r="W660">
        <f t="shared" si="147"/>
        <v>66924.380674833912</v>
      </c>
      <c r="X660">
        <f t="shared" si="148"/>
        <v>66750.258747124768</v>
      </c>
    </row>
    <row r="661" spans="3:24" x14ac:dyDescent="0.2">
      <c r="C661" s="1"/>
      <c r="D661" s="1"/>
      <c r="E661">
        <f t="shared" si="141"/>
        <v>8.2125000000000004E-2</v>
      </c>
      <c r="F661">
        <f t="shared" si="142"/>
        <v>68647.262788141394</v>
      </c>
      <c r="H661" s="1">
        <v>8.2125000000000004E-2</v>
      </c>
      <c r="I661" s="1">
        <f t="shared" si="149"/>
        <v>76.5</v>
      </c>
      <c r="J661" s="1">
        <f t="shared" si="150"/>
        <v>1</v>
      </c>
      <c r="K661" s="1">
        <f t="shared" si="151"/>
        <v>6.0691025949129963E-3</v>
      </c>
      <c r="L661" s="1">
        <f t="shared" si="152"/>
        <v>0.8</v>
      </c>
      <c r="M661" s="4">
        <f t="shared" si="143"/>
        <v>2.4299781965767861E-2</v>
      </c>
      <c r="N661" s="1">
        <f t="shared" si="144"/>
        <v>19.367369858445837</v>
      </c>
      <c r="O661">
        <f>((-0.0000000008)*V661^3+(0.000003)*V661^2-0.004*V661+2.013)*('Exhaust Gas Math'!$E$10/(T661+'Exhaust Gas Math'!$E$10))+(357.45*V661^-1.004)*(T661/(T661+'Exhaust Gas Math'!$E$10))</f>
        <v>0.9920269191259814</v>
      </c>
      <c r="P661">
        <f t="shared" si="153"/>
        <v>-186.05217617096784</v>
      </c>
      <c r="Q661">
        <f t="shared" si="145"/>
        <v>1.7224216224502443E-4</v>
      </c>
      <c r="R661" s="4">
        <f t="shared" si="146"/>
        <v>2.1201145853914558E-4</v>
      </c>
      <c r="S661">
        <f t="shared" si="154"/>
        <v>1.1153872798826283E-4</v>
      </c>
      <c r="T661">
        <f>S661*'Exhaust Gas Math'!$C$14</f>
        <v>1.3214188358875656E-4</v>
      </c>
      <c r="U661">
        <f>(T661/'Exhaust Gas Math'!$B$14)+('Exhaust Gas Math'!$D$10)</f>
        <v>5.0019285039361585E-3</v>
      </c>
      <c r="V661">
        <f>('Exhaust Gas Math'!$E$10*((-0.000000001)*V660^3+(0.000002)*V660^2-0.0012*V660+1.3446)*$B$18+T661*'Exhaust Gas Math'!$D$14*$B$17)/('Exhaust Gas Math'!$E$10*((-0.000000001)*V660^3+(0.000002)*V660^2-0.0012*V660+1.3446)+T661*'Exhaust Gas Math'!$D$14)</f>
        <v>350.90253166164416</v>
      </c>
      <c r="W661">
        <f t="shared" si="147"/>
        <v>68833.314964312362</v>
      </c>
      <c r="X661">
        <f t="shared" si="148"/>
        <v>68647.262788141394</v>
      </c>
    </row>
    <row r="662" spans="3:24" x14ac:dyDescent="0.2">
      <c r="C662" s="1"/>
      <c r="D662" s="1"/>
      <c r="E662">
        <f t="shared" si="141"/>
        <v>8.2250000000000004E-2</v>
      </c>
      <c r="F662">
        <f t="shared" si="142"/>
        <v>70555.747810947796</v>
      </c>
      <c r="H662" s="1">
        <v>8.2250000000000004E-2</v>
      </c>
      <c r="I662" s="1">
        <f t="shared" si="149"/>
        <v>81</v>
      </c>
      <c r="J662" s="1">
        <f t="shared" si="150"/>
        <v>1</v>
      </c>
      <c r="K662" s="1">
        <f t="shared" si="151"/>
        <v>6.3235853058540466E-3</v>
      </c>
      <c r="L662" s="1">
        <f t="shared" si="152"/>
        <v>0.83</v>
      </c>
      <c r="M662" s="4">
        <f t="shared" si="143"/>
        <v>2.6741027458224868E-2</v>
      </c>
      <c r="N662" s="1">
        <f t="shared" si="144"/>
        <v>19.672477516948881</v>
      </c>
      <c r="O662">
        <f>((-0.0000000008)*V662^3+(0.000003)*V662^2-0.004*V662+2.013)*('Exhaust Gas Math'!$E$10/(T662+'Exhaust Gas Math'!$E$10))+(357.45*V662^-1.004)*(T662/(T662+'Exhaust Gas Math'!$E$10))</f>
        <v>1.010278019221595</v>
      </c>
      <c r="P662">
        <f t="shared" si="153"/>
        <v>-195.49201529080381</v>
      </c>
      <c r="Q662">
        <f t="shared" si="145"/>
        <v>1.8954624352378118E-4</v>
      </c>
      <c r="R662" s="4">
        <f t="shared" si="146"/>
        <v>2.2931553981790233E-4</v>
      </c>
      <c r="S662">
        <f t="shared" si="154"/>
        <v>1.2767366386056314E-4</v>
      </c>
      <c r="T662">
        <f>S662*'Exhaust Gas Math'!$C$14</f>
        <v>1.5125722456677023E-4</v>
      </c>
      <c r="U662">
        <f>(T662/'Exhaust Gas Math'!$B$14)+('Exhaust Gas Math'!$D$10)</f>
        <v>5.6617607779442247E-3</v>
      </c>
      <c r="V662">
        <f>('Exhaust Gas Math'!$E$10*((-0.000000001)*V661^3+(0.000002)*V661^2-0.0012*V661+1.3446)*$B$18+T662*'Exhaust Gas Math'!$D$14*$B$17)/('Exhaust Gas Math'!$E$10*((-0.000000001)*V661^3+(0.000002)*V661^2-0.0012*V661+1.3446)+T662*'Exhaust Gas Math'!$D$14)</f>
        <v>344.65294000895898</v>
      </c>
      <c r="W662">
        <f t="shared" si="147"/>
        <v>70751.239826238598</v>
      </c>
      <c r="X662">
        <f t="shared" si="148"/>
        <v>70555.747810947796</v>
      </c>
    </row>
    <row r="663" spans="3:24" x14ac:dyDescent="0.2">
      <c r="C663" s="1"/>
      <c r="D663" s="1"/>
      <c r="E663">
        <f t="shared" si="141"/>
        <v>8.2375000000000004E-2</v>
      </c>
      <c r="F663">
        <f t="shared" si="142"/>
        <v>72463.052935242726</v>
      </c>
      <c r="H663" s="1">
        <v>8.2375000000000004E-2</v>
      </c>
      <c r="I663" s="1">
        <f t="shared" si="149"/>
        <v>85.5</v>
      </c>
      <c r="J663" s="1">
        <f t="shared" si="150"/>
        <v>1</v>
      </c>
      <c r="K663" s="1">
        <f t="shared" si="151"/>
        <v>6.559254322432E-3</v>
      </c>
      <c r="L663" s="1">
        <f t="shared" si="152"/>
        <v>0.86</v>
      </c>
      <c r="M663" s="4">
        <f t="shared" si="143"/>
        <v>2.9212846665427405E-2</v>
      </c>
      <c r="N663" s="1">
        <f t="shared" si="144"/>
        <v>19.856297809797308</v>
      </c>
      <c r="O663">
        <f>((-0.0000000008)*V663^3+(0.000003)*V663^2-0.004*V663+2.013)*('Exhaust Gas Math'!$E$10/(T663+'Exhaust Gas Math'!$E$10))+(357.45*V663^-1.004)*(T663/(T663+'Exhaust Gas Math'!$E$10))</f>
        <v>1.0258221492034325</v>
      </c>
      <c r="P663">
        <f t="shared" si="153"/>
        <v>-202.22676382625693</v>
      </c>
      <c r="Q663">
        <f t="shared" si="145"/>
        <v>2.0706703797070754E-4</v>
      </c>
      <c r="R663" s="4">
        <f t="shared" si="146"/>
        <v>2.4683633426482866E-4</v>
      </c>
      <c r="S663">
        <f t="shared" si="154"/>
        <v>1.4460116496093701E-4</v>
      </c>
      <c r="T663">
        <f>S663*'Exhaust Gas Math'!$C$14</f>
        <v>1.7131153144473224E-4</v>
      </c>
      <c r="U663">
        <f>(T663/'Exhaust Gas Math'!$B$14)+('Exhaust Gas Math'!$D$10)</f>
        <v>6.3540047157406351E-3</v>
      </c>
      <c r="V663">
        <f>('Exhaust Gas Math'!$E$10*((-0.000000001)*V662^3+(0.000002)*V662^2-0.0012*V662+1.3446)*$B$18+T663*'Exhaust Gas Math'!$D$14*$B$17)/('Exhaust Gas Math'!$E$10*((-0.000000001)*V662^3+(0.000002)*V662^2-0.0012*V662+1.3446)+T663*'Exhaust Gas Math'!$D$14)</f>
        <v>339.51148252437156</v>
      </c>
      <c r="W663">
        <f t="shared" si="147"/>
        <v>72665.279699068982</v>
      </c>
      <c r="X663">
        <f t="shared" si="148"/>
        <v>72463.052935242726</v>
      </c>
    </row>
    <row r="664" spans="3:24" x14ac:dyDescent="0.2">
      <c r="C664" s="1"/>
      <c r="D664" s="1"/>
      <c r="E664">
        <f t="shared" si="141"/>
        <v>8.2500000000000004E-2</v>
      </c>
      <c r="F664">
        <f t="shared" si="142"/>
        <v>74359.207188461834</v>
      </c>
      <c r="H664" s="1">
        <v>8.2500000000000004E-2</v>
      </c>
      <c r="I664" s="1">
        <f t="shared" si="149"/>
        <v>90</v>
      </c>
      <c r="J664" s="1">
        <f t="shared" si="150"/>
        <v>1</v>
      </c>
      <c r="K664" s="1">
        <f t="shared" si="151"/>
        <v>6.774352697957375E-3</v>
      </c>
      <c r="L664" s="1">
        <f t="shared" si="152"/>
        <v>0.89</v>
      </c>
      <c r="M664" s="4">
        <f t="shared" si="143"/>
        <v>3.1699999999999992E-2</v>
      </c>
      <c r="N664" s="1">
        <f t="shared" si="144"/>
        <v>19.917697423759289</v>
      </c>
      <c r="O664">
        <f>((-0.0000000008)*V664^3+(0.000003)*V664^2-0.004*V664+2.013)*('Exhaust Gas Math'!$E$10/(T664+'Exhaust Gas Math'!$E$10))+(357.45*V664^-1.004)*(T664/(T664+'Exhaust Gas Math'!$E$10))</f>
        <v>1.0391194351112647</v>
      </c>
      <c r="P664">
        <f t="shared" si="153"/>
        <v>-206.11696224058562</v>
      </c>
      <c r="Q664">
        <f t="shared" si="145"/>
        <v>2.2469652406178442E-4</v>
      </c>
      <c r="R664" s="4">
        <f t="shared" si="146"/>
        <v>2.6446582035590557E-4</v>
      </c>
      <c r="S664">
        <f t="shared" si="154"/>
        <v>1.6222783456531597E-4</v>
      </c>
      <c r="T664">
        <f>S664*'Exhaust Gas Math'!$C$14</f>
        <v>1.9219415548868245E-4</v>
      </c>
      <c r="U664">
        <f>(T664/'Exhaust Gas Math'!$B$14)+('Exhaust Gas Math'!$D$10)</f>
        <v>7.0748408926115435E-3</v>
      </c>
      <c r="V664">
        <f>('Exhaust Gas Math'!$E$10*((-0.000000001)*V663^3+(0.000002)*V663^2-0.0012*V663+1.3446)*$B$18+T664*'Exhaust Gas Math'!$D$14*$B$17)/('Exhaust Gas Math'!$E$10*((-0.000000001)*V663^3+(0.000002)*V663^2-0.0012*V663+1.3446)+T664*'Exhaust Gas Math'!$D$14)</f>
        <v>335.23993406907016</v>
      </c>
      <c r="W664">
        <f t="shared" si="147"/>
        <v>74565.324150702421</v>
      </c>
      <c r="X664">
        <f t="shared" si="148"/>
        <v>74359.207188461834</v>
      </c>
    </row>
    <row r="665" spans="3:24" x14ac:dyDescent="0.2">
      <c r="C665" s="1"/>
      <c r="D665" s="1"/>
      <c r="E665">
        <f t="shared" si="141"/>
        <v>8.2625000000000004E-2</v>
      </c>
      <c r="F665">
        <f t="shared" si="142"/>
        <v>76235.882675989051</v>
      </c>
      <c r="H665" s="1">
        <v>8.2625000000000004E-2</v>
      </c>
      <c r="I665" s="1">
        <f t="shared" si="149"/>
        <v>94.5</v>
      </c>
      <c r="J665" s="1">
        <f t="shared" si="150"/>
        <v>1</v>
      </c>
      <c r="K665" s="1">
        <f t="shared" si="151"/>
        <v>6.9672768428523831E-3</v>
      </c>
      <c r="L665" s="1">
        <f t="shared" si="152"/>
        <v>0.92</v>
      </c>
      <c r="M665" s="4">
        <f t="shared" si="143"/>
        <v>3.4187153334572805E-2</v>
      </c>
      <c r="N665" s="1">
        <f t="shared" si="144"/>
        <v>19.856297809797297</v>
      </c>
      <c r="O665">
        <f>((-0.0000000008)*V665^3+(0.000003)*V665^2-0.004*V665+2.013)*('Exhaust Gas Math'!$E$10/(T665+'Exhaust Gas Math'!$E$10))+(357.45*V665^-1.004)*(T665/(T665+'Exhaust Gas Math'!$E$10))</f>
        <v>1.050541337916024</v>
      </c>
      <c r="P665">
        <f t="shared" si="153"/>
        <v>-207.09981276718631</v>
      </c>
      <c r="Q665">
        <f t="shared" si="145"/>
        <v>2.4232601015286288E-4</v>
      </c>
      <c r="R665" s="4">
        <f t="shared" si="146"/>
        <v>2.82095306446984E-4</v>
      </c>
      <c r="S665">
        <f t="shared" si="154"/>
        <v>1.8044866157209137E-4</v>
      </c>
      <c r="T665">
        <f>S665*'Exhaust Gas Math'!$C$14</f>
        <v>2.1378068820827336E-4</v>
      </c>
      <c r="U665">
        <f>(T665/'Exhaust Gas Math'!$B$14)+('Exhaust Gas Math'!$D$10)</f>
        <v>7.8199749181410878E-3</v>
      </c>
      <c r="V665">
        <f>('Exhaust Gas Math'!$E$10*((-0.000000001)*V664^3+(0.000002)*V664^2-0.0012*V664+1.3446)*$B$18+T665*'Exhaust Gas Math'!$D$14*$B$17)/('Exhaust Gas Math'!$E$10*((-0.000000001)*V664^3+(0.000002)*V664^2-0.0012*V664+1.3446)+T665*'Exhaust Gas Math'!$D$14)</f>
        <v>331.66075532732231</v>
      </c>
      <c r="W665">
        <f t="shared" si="147"/>
        <v>76442.982488756243</v>
      </c>
      <c r="X665">
        <f t="shared" si="148"/>
        <v>76235.882675989051</v>
      </c>
    </row>
    <row r="666" spans="3:24" x14ac:dyDescent="0.2">
      <c r="C666" s="1"/>
      <c r="D666" s="1"/>
      <c r="E666">
        <f t="shared" si="141"/>
        <v>8.2750000000000004E-2</v>
      </c>
      <c r="F666">
        <f t="shared" si="142"/>
        <v>78019.369248721356</v>
      </c>
      <c r="H666" s="1">
        <v>8.2750000000000004E-2</v>
      </c>
      <c r="I666" s="1">
        <f t="shared" si="149"/>
        <v>99</v>
      </c>
      <c r="J666" s="1">
        <f t="shared" si="150"/>
        <v>1</v>
      </c>
      <c r="K666" s="1">
        <f t="shared" si="151"/>
        <v>7.1365884796437389E-3</v>
      </c>
      <c r="L666" s="1">
        <f t="shared" si="152"/>
        <v>0.94</v>
      </c>
      <c r="M666" s="4">
        <f t="shared" si="143"/>
        <v>3.6658972541775338E-2</v>
      </c>
      <c r="N666" s="1">
        <f t="shared" si="144"/>
        <v>19.672477516948859</v>
      </c>
      <c r="O666">
        <f>((-0.0000000008)*V666^3+(0.000003)*V666^2-0.004*V666+2.013)*('Exhaust Gas Math'!$E$10/(T666+'Exhaust Gas Math'!$E$10))+(357.45*V666^-1.004)*(T666/(T666+'Exhaust Gas Math'!$E$10))</f>
        <v>1.0602931691827115</v>
      </c>
      <c r="P666">
        <f t="shared" si="153"/>
        <v>-205.17010614791604</v>
      </c>
      <c r="Q666">
        <f t="shared" si="145"/>
        <v>2.5984680459978924E-4</v>
      </c>
      <c r="R666" s="4">
        <f t="shared" si="146"/>
        <v>2.9961610089391036E-4</v>
      </c>
      <c r="S666">
        <f t="shared" si="154"/>
        <v>1.9895081393761629E-4</v>
      </c>
      <c r="T666">
        <f>S666*'Exhaust Gas Math'!$C$14</f>
        <v>2.3570051200511553E-4</v>
      </c>
      <c r="U666">
        <f>(T666/'Exhaust Gas Math'!$B$14)+('Exhaust Gas Math'!$D$10)</f>
        <v>8.576613640848791E-3</v>
      </c>
      <c r="V666">
        <f>('Exhaust Gas Math'!$E$10*((-0.000000001)*V665^3+(0.000002)*V665^2-0.0012*V665+1.3446)*$B$18+T666*'Exhaust Gas Math'!$D$14*$B$17)/('Exhaust Gas Math'!$E$10*((-0.000000001)*V665^3+(0.000002)*V665^2-0.0012*V665+1.3446)+T666*'Exhaust Gas Math'!$D$14)</f>
        <v>328.66864778886554</v>
      </c>
      <c r="W666">
        <f t="shared" si="147"/>
        <v>78224.539354869266</v>
      </c>
      <c r="X666">
        <f t="shared" si="148"/>
        <v>78019.369248721356</v>
      </c>
    </row>
    <row r="667" spans="3:24" x14ac:dyDescent="0.2">
      <c r="C667" s="1"/>
      <c r="D667" s="1"/>
      <c r="E667">
        <f t="shared" si="141"/>
        <v>8.2875000000000004E-2</v>
      </c>
      <c r="F667">
        <f t="shared" si="142"/>
        <v>79715.434902202964</v>
      </c>
      <c r="H667" s="1">
        <v>8.2875000000000004E-2</v>
      </c>
      <c r="I667" s="1">
        <f t="shared" si="149"/>
        <v>103.5</v>
      </c>
      <c r="J667" s="1">
        <f t="shared" si="150"/>
        <v>1</v>
      </c>
      <c r="K667" s="1">
        <f t="shared" si="151"/>
        <v>7.2810253655297748E-3</v>
      </c>
      <c r="L667" s="1">
        <f t="shared" si="152"/>
        <v>0.96</v>
      </c>
      <c r="M667" s="4">
        <f t="shared" si="143"/>
        <v>3.9100218034232345E-2</v>
      </c>
      <c r="N667" s="1">
        <f t="shared" si="144"/>
        <v>19.367369858445809</v>
      </c>
      <c r="O667">
        <f>((-0.0000000008)*V667^3+(0.000003)*V667^2-0.004*V667+2.013)*('Exhaust Gas Math'!$E$10/(T667+'Exhaust Gas Math'!$E$10))+(357.45*V667^-1.004)*(T667/(T667+'Exhaust Gas Math'!$E$10))</f>
        <v>1.0686646688711012</v>
      </c>
      <c r="P667">
        <f t="shared" si="153"/>
        <v>-200.42539512503359</v>
      </c>
      <c r="Q667">
        <f t="shared" si="145"/>
        <v>2.7715088587854596E-4</v>
      </c>
      <c r="R667" s="4">
        <f t="shared" si="146"/>
        <v>3.1692018217266708E-4</v>
      </c>
      <c r="S667">
        <f t="shared" si="154"/>
        <v>2.1761290844051783E-4</v>
      </c>
      <c r="T667">
        <f>S667*'Exhaust Gas Math'!$C$14</f>
        <v>2.5780982205197468E-4</v>
      </c>
      <c r="U667">
        <f>(T667/'Exhaust Gas Math'!$B$14)+('Exhaust Gas Math'!$D$10)</f>
        <v>9.3397931384966732E-3</v>
      </c>
      <c r="V667">
        <f>('Exhaust Gas Math'!$E$10*((-0.000000001)*V666^3+(0.000002)*V666^2-0.0012*V666+1.3446)*$B$18+T667*'Exhaust Gas Math'!$D$14*$B$17)/('Exhaust Gas Math'!$E$10*((-0.000000001)*V666^3+(0.000002)*V666^2-0.0012*V666+1.3446)+T667*'Exhaust Gas Math'!$D$14)</f>
        <v>326.14564263384261</v>
      </c>
      <c r="W667">
        <f t="shared" si="147"/>
        <v>79915.860297327992</v>
      </c>
      <c r="X667">
        <f t="shared" si="148"/>
        <v>79715.434902202964</v>
      </c>
    </row>
    <row r="668" spans="3:24" x14ac:dyDescent="0.2">
      <c r="C668" s="1"/>
      <c r="D668" s="1"/>
      <c r="E668">
        <f t="shared" si="141"/>
        <v>8.3000000000000004E-2</v>
      </c>
      <c r="F668">
        <f t="shared" si="142"/>
        <v>81270.680023657726</v>
      </c>
      <c r="H668" s="1">
        <v>8.3000000000000004E-2</v>
      </c>
      <c r="I668" s="1">
        <f t="shared" si="149"/>
        <v>108</v>
      </c>
      <c r="J668" s="1">
        <f t="shared" si="150"/>
        <v>1</v>
      </c>
      <c r="K668" s="1">
        <f t="shared" si="151"/>
        <v>7.3995107025835467E-3</v>
      </c>
      <c r="L668" s="1">
        <f t="shared" si="152"/>
        <v>0.97</v>
      </c>
      <c r="M668" s="4">
        <f t="shared" si="143"/>
        <v>4.1495838721685878E-2</v>
      </c>
      <c r="N668" s="1">
        <f t="shared" si="144"/>
        <v>18.942855924461455</v>
      </c>
      <c r="O668">
        <f>((-0.0000000008)*V668^3+(0.000003)*V668^2-0.004*V668+2.013)*('Exhaust Gas Math'!$E$10/(T668+'Exhaust Gas Math'!$E$10))+(357.45*V668^-1.004)*(T668/(T668+'Exhaust Gas Math'!$E$10))</f>
        <v>1.0758146684149019</v>
      </c>
      <c r="P668">
        <f t="shared" si="153"/>
        <v>-193.0182518970332</v>
      </c>
      <c r="Q668">
        <f t="shared" si="145"/>
        <v>2.9413156857385547E-4</v>
      </c>
      <c r="R668" s="4">
        <f t="shared" si="146"/>
        <v>3.3390086486797664E-4</v>
      </c>
      <c r="S668">
        <f t="shared" si="154"/>
        <v>2.3611698795242663E-4</v>
      </c>
      <c r="T668">
        <f>S668*'Exhaust Gas Math'!$C$14</f>
        <v>2.7973192897287353E-4</v>
      </c>
      <c r="U668">
        <f>(T668/'Exhaust Gas Math'!$B$14)+('Exhaust Gas Math'!$D$10)</f>
        <v>1.0096510671147653E-2</v>
      </c>
      <c r="V668">
        <f>('Exhaust Gas Math'!$E$10*((-0.000000001)*V667^3+(0.000002)*V667^2-0.0012*V667+1.3446)*$B$18+T668*'Exhaust Gas Math'!$D$14*$B$17)/('Exhaust Gas Math'!$E$10*((-0.000000001)*V667^3+(0.000002)*V667^2-0.0012*V667+1.3446)+T668*'Exhaust Gas Math'!$D$14)</f>
        <v>324.02335890324599</v>
      </c>
      <c r="W668">
        <f t="shared" si="147"/>
        <v>81463.698275554765</v>
      </c>
      <c r="X668">
        <f t="shared" si="148"/>
        <v>81270.680023657726</v>
      </c>
    </row>
    <row r="669" spans="3:24" x14ac:dyDescent="0.2">
      <c r="C669" s="1"/>
      <c r="D669" s="1"/>
      <c r="E669">
        <f t="shared" si="141"/>
        <v>8.3125000000000004E-2</v>
      </c>
      <c r="F669">
        <f t="shared" si="142"/>
        <v>82752.867495056955</v>
      </c>
      <c r="H669" s="1">
        <v>8.3125000000000004E-2</v>
      </c>
      <c r="I669" s="1">
        <f t="shared" si="149"/>
        <v>112.5</v>
      </c>
      <c r="J669" s="1">
        <f t="shared" si="150"/>
        <v>1</v>
      </c>
      <c r="K669" s="1">
        <f t="shared" si="151"/>
        <v>7.4911611654375019E-3</v>
      </c>
      <c r="L669" s="1">
        <f t="shared" si="152"/>
        <v>0.99</v>
      </c>
      <c r="M669" s="4">
        <f t="shared" si="143"/>
        <v>4.3831064805973506E-2</v>
      </c>
      <c r="N669" s="1">
        <f t="shared" si="144"/>
        <v>18.401552984563949</v>
      </c>
      <c r="O669">
        <f>((-0.0000000008)*V669^3+(0.000003)*V669^2-0.004*V669+2.013)*('Exhaust Gas Math'!$E$10/(T669+'Exhaust Gas Math'!$E$10))+(357.45*V669^-1.004)*(T669/(T669+'Exhaust Gas Math'!$E$10))</f>
        <v>1.0820126655834192</v>
      </c>
      <c r="P669">
        <f t="shared" si="153"/>
        <v>-183.19402375574393</v>
      </c>
      <c r="Q669">
        <f t="shared" si="145"/>
        <v>3.106841611302543E-4</v>
      </c>
      <c r="R669" s="4">
        <f t="shared" si="146"/>
        <v>3.5045345742437542E-4</v>
      </c>
      <c r="S669">
        <f t="shared" si="154"/>
        <v>2.545264807985726E-4</v>
      </c>
      <c r="T669">
        <f>S669*'Exhaust Gas Math'!$C$14</f>
        <v>3.0154197741505634E-4</v>
      </c>
      <c r="U669">
        <f>(T669/'Exhaust Gas Math'!$B$14)+('Exhaust Gas Math'!$D$10)</f>
        <v>1.0849360116856414E-2</v>
      </c>
      <c r="V669">
        <f>('Exhaust Gas Math'!$E$10*((-0.000000001)*V668^3+(0.000002)*V668^2-0.0012*V668+1.3446)*$B$18+T669*'Exhaust Gas Math'!$D$14*$B$17)/('Exhaust Gas Math'!$E$10*((-0.000000001)*V668^3+(0.000002)*V668^2-0.0012*V668+1.3446)+T669*'Exhaust Gas Math'!$D$14)</f>
        <v>322.20746196747115</v>
      </c>
      <c r="W669">
        <f t="shared" si="147"/>
        <v>82936.061518812698</v>
      </c>
      <c r="X669">
        <f t="shared" si="148"/>
        <v>82752.867495056955</v>
      </c>
    </row>
    <row r="670" spans="3:24" x14ac:dyDescent="0.2">
      <c r="C670" s="1"/>
      <c r="D670" s="1"/>
      <c r="E670">
        <f t="shared" si="141"/>
        <v>8.3250000000000005E-2</v>
      </c>
      <c r="F670">
        <f t="shared" si="142"/>
        <v>84063.748370016066</v>
      </c>
      <c r="H670" s="1">
        <v>8.3250000000000005E-2</v>
      </c>
      <c r="I670" s="1">
        <f t="shared" si="149"/>
        <v>117</v>
      </c>
      <c r="J670" s="1">
        <f t="shared" si="150"/>
        <v>1</v>
      </c>
      <c r="K670" s="1">
        <f t="shared" si="151"/>
        <v>7.5552934866021798E-3</v>
      </c>
      <c r="L670" s="1">
        <f t="shared" si="152"/>
        <v>0.99</v>
      </c>
      <c r="M670" s="4">
        <f t="shared" si="143"/>
        <v>4.6091498841743697E-2</v>
      </c>
      <c r="N670" s="1">
        <f t="shared" si="144"/>
        <v>17.746798351379351</v>
      </c>
      <c r="O670">
        <f>((-0.0000000008)*V670^3+(0.000003)*V670^2-0.004*V670+2.013)*('Exhaust Gas Math'!$E$10/(T670+'Exhaust Gas Math'!$E$10))+(357.45*V670^-1.004)*(T670/(T670+'Exhaust Gas Math'!$E$10))</f>
        <v>1.0872980778157904</v>
      </c>
      <c r="P670">
        <f t="shared" si="153"/>
        <v>-171.22164054518092</v>
      </c>
      <c r="Q670">
        <f t="shared" si="145"/>
        <v>3.2670661131033358E-4</v>
      </c>
      <c r="R670" s="4">
        <f t="shared" si="146"/>
        <v>3.664759076044547E-4</v>
      </c>
      <c r="S670">
        <f t="shared" si="154"/>
        <v>2.7234635892116148E-4</v>
      </c>
      <c r="T670">
        <f>S670*'Exhaust Gas Math'!$C$14</f>
        <v>3.2265349897274133E-4</v>
      </c>
      <c r="U670">
        <f>(T670/'Exhaust Gas Math'!$B$14)+('Exhaust Gas Math'!$D$10)</f>
        <v>1.157809748508855E-2</v>
      </c>
      <c r="V670">
        <f>('Exhaust Gas Math'!$E$10*((-0.000000001)*V669^3+(0.000002)*V669^2-0.0012*V669+1.3446)*$B$18+T670*'Exhaust Gas Math'!$D$14*$B$17)/('Exhaust Gas Math'!$E$10*((-0.000000001)*V669^3+(0.000002)*V669^2-0.0012*V669+1.3446)+T670*'Exhaust Gas Math'!$D$14)</f>
        <v>320.67611604693377</v>
      </c>
      <c r="W670">
        <f t="shared" si="147"/>
        <v>84234.970010561243</v>
      </c>
      <c r="X670">
        <f t="shared" si="148"/>
        <v>84063.748370016066</v>
      </c>
    </row>
    <row r="671" spans="3:24" x14ac:dyDescent="0.2">
      <c r="C671" s="1"/>
      <c r="D671" s="1"/>
      <c r="E671">
        <f t="shared" si="141"/>
        <v>8.3375000000000005E-2</v>
      </c>
      <c r="F671">
        <f t="shared" si="142"/>
        <v>85268.869496977044</v>
      </c>
      <c r="H671" s="1">
        <v>8.3375000000000005E-2</v>
      </c>
      <c r="I671" s="1">
        <f t="shared" si="149"/>
        <v>121.5</v>
      </c>
      <c r="J671" s="1">
        <f t="shared" si="150"/>
        <v>1</v>
      </c>
      <c r="K671" s="1">
        <f t="shared" si="151"/>
        <v>7.5914295503244156E-3</v>
      </c>
      <c r="L671" s="1">
        <f t="shared" si="152"/>
        <v>1</v>
      </c>
      <c r="M671" s="4">
        <f t="shared" si="143"/>
        <v>4.8263204501495752E-2</v>
      </c>
      <c r="N671" s="1">
        <f t="shared" si="144"/>
        <v>16.982628804949133</v>
      </c>
      <c r="O671">
        <f>((-0.0000000008)*V671^3+(0.000003)*V671^2-0.004*V671+2.013)*('Exhaust Gas Math'!$E$10/(T671+'Exhaust Gas Math'!$E$10))+(357.45*V671^-1.004)*(T671/(T671+'Exhaust Gas Math'!$E$10))</f>
        <v>1.0918682109440885</v>
      </c>
      <c r="P671">
        <f t="shared" si="153"/>
        <v>-157.45268127537597</v>
      </c>
      <c r="Q671">
        <f t="shared" si="145"/>
        <v>3.4210013538073074E-4</v>
      </c>
      <c r="R671" s="4">
        <f t="shared" si="146"/>
        <v>3.8186943167485186E-4</v>
      </c>
      <c r="S671">
        <f t="shared" si="154"/>
        <v>2.8963969015823076E-4</v>
      </c>
      <c r="T671">
        <f>S671*'Exhaust Gas Math'!$C$14</f>
        <v>3.4314121121768536E-4</v>
      </c>
      <c r="U671">
        <f>(T671/'Exhaust Gas Math'!$B$14)+('Exhaust Gas Math'!$D$10)</f>
        <v>1.2285301911907468E-2</v>
      </c>
      <c r="V671">
        <f>('Exhaust Gas Math'!$E$10*((-0.000000001)*V670^3+(0.000002)*V670^2-0.0012*V670+1.3446)*$B$18+T671*'Exhaust Gas Math'!$D$14*$B$17)/('Exhaust Gas Math'!$E$10*((-0.000000001)*V670^3+(0.000002)*V670^2-0.0012*V670+1.3446)+T671*'Exhaust Gas Math'!$D$14)</f>
        <v>319.36456871922621</v>
      </c>
      <c r="W671">
        <f t="shared" si="147"/>
        <v>85426.32217825242</v>
      </c>
      <c r="X671">
        <f t="shared" si="148"/>
        <v>85268.869496977044</v>
      </c>
    </row>
    <row r="672" spans="3:24" x14ac:dyDescent="0.2">
      <c r="C672" s="1"/>
      <c r="D672" s="1"/>
      <c r="E672">
        <f t="shared" si="141"/>
        <v>8.3500000000000005E-2</v>
      </c>
      <c r="F672">
        <f t="shared" si="142"/>
        <v>86333.51252864064</v>
      </c>
      <c r="H672" s="1">
        <v>8.3500000000000005E-2</v>
      </c>
      <c r="I672" s="1">
        <f t="shared" si="149"/>
        <v>126</v>
      </c>
      <c r="J672" s="1">
        <f t="shared" si="150"/>
        <v>1</v>
      </c>
      <c r="K672" s="1">
        <f t="shared" si="151"/>
        <v>7.5992999570096004E-3</v>
      </c>
      <c r="L672" s="1">
        <f t="shared" si="152"/>
        <v>1</v>
      </c>
      <c r="M672" s="4">
        <f t="shared" si="143"/>
        <v>5.0332792497671482E-2</v>
      </c>
      <c r="N672" s="1">
        <f t="shared" si="144"/>
        <v>16.113755704639335</v>
      </c>
      <c r="O672">
        <f>((-0.0000000008)*V672^3+(0.000003)*V672^2-0.004*V672+2.013)*('Exhaust Gas Math'!$E$10/(T672+'Exhaust Gas Math'!$E$10))+(357.45*V672^-1.004)*(T672/(T672+'Exhaust Gas Math'!$E$10))</f>
        <v>1.0957887421887467</v>
      </c>
      <c r="P672">
        <f t="shared" si="153"/>
        <v>-142.26248447880519</v>
      </c>
      <c r="Q672">
        <f t="shared" si="145"/>
        <v>3.567698271466828E-4</v>
      </c>
      <c r="R672" s="4">
        <f t="shared" si="146"/>
        <v>3.9653912344080392E-4</v>
      </c>
      <c r="S672">
        <f t="shared" si="154"/>
        <v>3.0611985660316957E-4</v>
      </c>
      <c r="T672">
        <f>S672*'Exhaust Gas Math'!$C$14</f>
        <v>3.626655528985372E-4</v>
      </c>
      <c r="U672">
        <f>(T672/'Exhaust Gas Math'!$B$14)+('Exhaust Gas Math'!$D$10)</f>
        <v>1.2959252263334869E-2</v>
      </c>
      <c r="V672">
        <f>('Exhaust Gas Math'!$E$10*((-0.000000001)*V671^3+(0.000002)*V671^2-0.0012*V671+1.3446)*$B$18+T672*'Exhaust Gas Math'!$D$14*$B$17)/('Exhaust Gas Math'!$E$10*((-0.000000001)*V671^3+(0.000002)*V671^2-0.0012*V671+1.3446)+T672*'Exhaust Gas Math'!$D$14)</f>
        <v>318.24861583112607</v>
      </c>
      <c r="W672">
        <f t="shared" si="147"/>
        <v>86475.775013119448</v>
      </c>
      <c r="X672">
        <f t="shared" si="148"/>
        <v>86333.51252864064</v>
      </c>
    </row>
    <row r="673" spans="3:24" x14ac:dyDescent="0.2">
      <c r="C673" s="1"/>
      <c r="D673" s="1"/>
      <c r="E673">
        <f t="shared" si="141"/>
        <v>8.3625000000000005E-2</v>
      </c>
      <c r="F673">
        <f t="shared" si="142"/>
        <v>87272.144460061827</v>
      </c>
      <c r="H673" s="1">
        <v>8.3625000000000005E-2</v>
      </c>
      <c r="I673" s="1">
        <f t="shared" si="149"/>
        <v>130.5</v>
      </c>
      <c r="J673" s="1">
        <f t="shared" si="150"/>
        <v>1</v>
      </c>
      <c r="K673" s="1">
        <f t="shared" si="151"/>
        <v>7.5788460316347245E-3</v>
      </c>
      <c r="L673" s="1">
        <f t="shared" si="152"/>
        <v>1</v>
      </c>
      <c r="M673" s="4">
        <f t="shared" si="143"/>
        <v>5.2287503132066829E-2</v>
      </c>
      <c r="N673" s="1">
        <f t="shared" si="144"/>
        <v>15.145535942042928</v>
      </c>
      <c r="O673">
        <f>((-0.0000000008)*V673^3+(0.000003)*V673^2-0.004*V673+2.013)*('Exhaust Gas Math'!$E$10/(T673+'Exhaust Gas Math'!$E$10))+(357.45*V673^-1.004)*(T673/(T673+'Exhaust Gas Math'!$E$10))</f>
        <v>1.0991565716177343</v>
      </c>
      <c r="P673">
        <f t="shared" si="153"/>
        <v>-126.06625657206934</v>
      </c>
      <c r="Q673">
        <f t="shared" si="145"/>
        <v>3.7062524308028661E-4</v>
      </c>
      <c r="R673" s="4">
        <f t="shared" si="146"/>
        <v>4.1039453937440778E-4</v>
      </c>
      <c r="S673">
        <f t="shared" si="154"/>
        <v>3.2168525254963501E-4</v>
      </c>
      <c r="T673">
        <f>S673*'Exhaust Gas Math'!$C$14</f>
        <v>3.8110614995633384E-4</v>
      </c>
      <c r="U673">
        <f>(T673/'Exhaust Gas Math'!$B$14)+('Exhaust Gas Math'!$D$10)</f>
        <v>1.3595793411343038E-2</v>
      </c>
      <c r="V673">
        <f>('Exhaust Gas Math'!$E$10*((-0.000000001)*V672^3+(0.000002)*V672^2-0.0012*V672+1.3446)*$B$18+T673*'Exhaust Gas Math'!$D$14*$B$17)/('Exhaust Gas Math'!$E$10*((-0.000000001)*V672^3+(0.000002)*V672^2-0.0012*V672+1.3446)+T673*'Exhaust Gas Math'!$D$14)</f>
        <v>317.29667444341339</v>
      </c>
      <c r="W673">
        <f t="shared" si="147"/>
        <v>87398.210716633897</v>
      </c>
      <c r="X673">
        <f t="shared" si="148"/>
        <v>87272.144460061827</v>
      </c>
    </row>
    <row r="674" spans="3:24" x14ac:dyDescent="0.2">
      <c r="C674" s="1"/>
      <c r="D674" s="1"/>
      <c r="E674">
        <f t="shared" si="141"/>
        <v>8.3750000000000005E-2</v>
      </c>
      <c r="F674">
        <f t="shared" si="142"/>
        <v>88062.104681624623</v>
      </c>
      <c r="H674" s="1">
        <v>8.3750000000000005E-2</v>
      </c>
      <c r="I674" s="1">
        <f t="shared" si="149"/>
        <v>135</v>
      </c>
      <c r="J674" s="1">
        <f t="shared" si="150"/>
        <v>1</v>
      </c>
      <c r="K674" s="1">
        <f t="shared" si="151"/>
        <v>7.5302202611791805E-3</v>
      </c>
      <c r="L674" s="1">
        <f t="shared" si="152"/>
        <v>0.99</v>
      </c>
      <c r="M674" s="4">
        <f t="shared" si="143"/>
        <v>5.4115284963613647E-2</v>
      </c>
      <c r="N674" s="1">
        <f t="shared" si="144"/>
        <v>14.083938913961962</v>
      </c>
      <c r="O674">
        <f>((-0.0000000008)*V674^3+(0.000003)*V674^2-0.004*V674+2.013)*('Exhaust Gas Math'!$E$10/(T674+'Exhaust Gas Math'!$E$10))+(357.45*V674^-1.004)*(T674/(T674+'Exhaust Gas Math'!$E$10))</f>
        <v>1.1020205398522842</v>
      </c>
      <c r="P674">
        <f t="shared" si="153"/>
        <v>-109.29692888323244</v>
      </c>
      <c r="Q674">
        <f t="shared" si="145"/>
        <v>3.8358095993491916E-4</v>
      </c>
      <c r="R674" s="4">
        <f t="shared" si="146"/>
        <v>4.2335025622904034E-4</v>
      </c>
      <c r="S674">
        <f t="shared" si="154"/>
        <v>3.3609436555953923E-4</v>
      </c>
      <c r="T674">
        <f>S674*'Exhaust Gas Math'!$C$14</f>
        <v>3.9817687837787692E-4</v>
      </c>
      <c r="U674">
        <f>(T674/'Exhaust Gas Math'!$B$14)+('Exhaust Gas Math'!$D$10)</f>
        <v>1.4185048793515736E-2</v>
      </c>
      <c r="V674">
        <f>('Exhaust Gas Math'!$E$10*((-0.000000001)*V673^3+(0.000002)*V673^2-0.0012*V673+1.3446)*$B$18+T674*'Exhaust Gas Math'!$D$14*$B$17)/('Exhaust Gas Math'!$E$10*((-0.000000001)*V673^3+(0.000002)*V673^2-0.0012*V673+1.3446)+T674*'Exhaust Gas Math'!$D$14)</f>
        <v>316.49197294711558</v>
      </c>
      <c r="W674">
        <f t="shared" si="147"/>
        <v>88171.401610507863</v>
      </c>
      <c r="X674">
        <f t="shared" si="148"/>
        <v>88062.104681624623</v>
      </c>
    </row>
    <row r="675" spans="3:24" x14ac:dyDescent="0.2">
      <c r="C675" s="1"/>
      <c r="D675" s="1"/>
      <c r="E675">
        <f t="shared" si="141"/>
        <v>8.3875000000000005E-2</v>
      </c>
      <c r="F675">
        <f t="shared" si="142"/>
        <v>88721.555780841998</v>
      </c>
      <c r="H675" s="1">
        <v>8.3875000000000005E-2</v>
      </c>
      <c r="I675" s="1">
        <f t="shared" si="149"/>
        <v>139.5</v>
      </c>
      <c r="J675" s="1">
        <f t="shared" si="150"/>
        <v>1</v>
      </c>
      <c r="K675" s="1">
        <f t="shared" si="151"/>
        <v>7.4537851578122209E-3</v>
      </c>
      <c r="L675" s="1">
        <f t="shared" si="152"/>
        <v>0.98</v>
      </c>
      <c r="M675" s="4">
        <f t="shared" si="143"/>
        <v>5.5804869109520996E-2</v>
      </c>
      <c r="N675" s="1">
        <f t="shared" si="144"/>
        <v>12.935509719091582</v>
      </c>
      <c r="O675">
        <f>((-0.0000000008)*V675^3+(0.000003)*V675^2-0.004*V675+2.013)*('Exhaust Gas Math'!$E$10/(T675+'Exhaust Gas Math'!$E$10))+(357.45*V675^-1.004)*(T675/(T675+'Exhaust Gas Math'!$E$10))</f>
        <v>1.1044517930485638</v>
      </c>
      <c r="P675">
        <f t="shared" si="153"/>
        <v>-92.402529935095927</v>
      </c>
      <c r="Q675">
        <f t="shared" si="145"/>
        <v>3.9555710140795641E-4</v>
      </c>
      <c r="R675" s="4">
        <f t="shared" si="146"/>
        <v>4.3532639770207753E-4</v>
      </c>
      <c r="S675">
        <f t="shared" si="154"/>
        <v>3.4927947072963136E-4</v>
      </c>
      <c r="T675">
        <f>S675*'Exhaust Gas Math'!$C$14</f>
        <v>4.1379750328472692E-4</v>
      </c>
      <c r="U675">
        <f>(T675/'Exhaust Gas Math'!$B$14)+('Exhaust Gas Math'!$D$10)</f>
        <v>1.4724248824818809E-2</v>
      </c>
      <c r="V675">
        <f>('Exhaust Gas Math'!$E$10*((-0.000000001)*V674^3+(0.000002)*V674^2-0.0012*V674+1.3446)*$B$18+T675*'Exhaust Gas Math'!$D$14*$B$17)/('Exhaust Gas Math'!$E$10*((-0.000000001)*V674^3+(0.000002)*V674^2-0.0012*V674+1.3446)+T675*'Exhaust Gas Math'!$D$14)</f>
        <v>315.81230223776669</v>
      </c>
      <c r="W675">
        <f t="shared" si="147"/>
        <v>88813.958310777089</v>
      </c>
      <c r="X675">
        <f t="shared" si="148"/>
        <v>88721.555780841998</v>
      </c>
    </row>
    <row r="676" spans="3:24" x14ac:dyDescent="0.2">
      <c r="C676" s="1"/>
      <c r="D676" s="1"/>
      <c r="E676">
        <f t="shared" si="141"/>
        <v>8.4000000000000005E-2</v>
      </c>
      <c r="F676">
        <f t="shared" si="142"/>
        <v>89266.288677332297</v>
      </c>
      <c r="H676" s="1">
        <v>8.4000000000000005E-2</v>
      </c>
      <c r="I676" s="1">
        <f t="shared" si="149"/>
        <v>144</v>
      </c>
      <c r="J676" s="1">
        <f t="shared" si="150"/>
        <v>1</v>
      </c>
      <c r="K676" s="1">
        <f t="shared" si="151"/>
        <v>7.3501105563121751E-3</v>
      </c>
      <c r="L676" s="1">
        <f t="shared" si="152"/>
        <v>0.97</v>
      </c>
      <c r="M676" s="4">
        <f t="shared" si="143"/>
        <v>5.7345838721685923E-2</v>
      </c>
      <c r="N676" s="1">
        <f t="shared" si="144"/>
        <v>11.707328805309414</v>
      </c>
      <c r="O676">
        <f>((-0.0000000008)*V676^3+(0.000003)*V676^2-0.004*V676+2.013)*('Exhaust Gas Math'!$E$10/(T676+'Exhaust Gas Math'!$E$10))+(357.45*V676^-1.004)*(T676/(T676+'Exhaust Gas Math'!$E$10))</f>
        <v>1.1065066830271997</v>
      </c>
      <c r="P676">
        <f t="shared" si="153"/>
        <v>-75.829759288826779</v>
      </c>
      <c r="Q676">
        <f t="shared" si="145"/>
        <v>4.0647983060474802E-4</v>
      </c>
      <c r="R676" s="4">
        <f t="shared" si="146"/>
        <v>4.4624912689886914E-4</v>
      </c>
      <c r="S676">
        <f t="shared" si="154"/>
        <v>3.6118211641067389E-4</v>
      </c>
      <c r="T676">
        <f>S676*'Exhaust Gas Math'!$C$14</f>
        <v>4.2789877598480692E-4</v>
      </c>
      <c r="U676">
        <f>(T676/'Exhaust Gas Math'!$B$14)+('Exhaust Gas Math'!$D$10)</f>
        <v>1.5211003146533687E-2</v>
      </c>
      <c r="V676">
        <f>('Exhaust Gas Math'!$E$10*((-0.000000001)*V675^3+(0.000002)*V675^2-0.0012*V675+1.3446)*$B$18+T676*'Exhaust Gas Math'!$D$14*$B$17)/('Exhaust Gas Math'!$E$10*((-0.000000001)*V675^3+(0.000002)*V675^2-0.0012*V675+1.3446)+T676*'Exhaust Gas Math'!$D$14)</f>
        <v>315.24029947735897</v>
      </c>
      <c r="W676">
        <f t="shared" si="147"/>
        <v>89342.118436621124</v>
      </c>
      <c r="X676">
        <f t="shared" si="148"/>
        <v>89266.288677332297</v>
      </c>
    </row>
    <row r="677" spans="3:24" x14ac:dyDescent="0.2">
      <c r="C677" s="1"/>
      <c r="D677" s="1"/>
      <c r="E677">
        <f t="shared" si="141"/>
        <v>8.4125000000000005E-2</v>
      </c>
      <c r="F677">
        <f t="shared" si="142"/>
        <v>89685.654889382102</v>
      </c>
      <c r="H677" s="1">
        <v>8.4125000000000005E-2</v>
      </c>
      <c r="I677" s="1">
        <f t="shared" si="149"/>
        <v>148.5</v>
      </c>
      <c r="J677" s="1">
        <f t="shared" si="150"/>
        <v>1</v>
      </c>
      <c r="K677" s="1">
        <f t="shared" si="151"/>
        <v>7.2199693658655563E-3</v>
      </c>
      <c r="L677" s="1">
        <f t="shared" si="152"/>
        <v>0.95</v>
      </c>
      <c r="M677" s="4">
        <f t="shared" si="143"/>
        <v>5.8728693210024753E-2</v>
      </c>
      <c r="N677" s="1">
        <f t="shared" si="144"/>
        <v>10.406968316360748</v>
      </c>
      <c r="O677">
        <f>((-0.0000000008)*V677^3+(0.000003)*V677^2-0.004*V677+2.013)*('Exhaust Gas Math'!$E$10/(T677+'Exhaust Gas Math'!$E$10))+(357.45*V677^-1.004)*(T677/(T677+'Exhaust Gas Math'!$E$10))</f>
        <v>1.1082126621211612</v>
      </c>
      <c r="P677">
        <f t="shared" si="153"/>
        <v>-60.012480388309719</v>
      </c>
      <c r="Q677">
        <f t="shared" si="145"/>
        <v>4.1628180526761784E-4</v>
      </c>
      <c r="R677" s="4">
        <f t="shared" si="146"/>
        <v>4.5605110156173901E-4</v>
      </c>
      <c r="S677">
        <f t="shared" si="154"/>
        <v>3.7164322682014335E-4</v>
      </c>
      <c r="T677">
        <f>S677*'Exhaust Gas Math'!$C$14</f>
        <v>4.402922366138604E-4</v>
      </c>
      <c r="U677">
        <f>(T677/'Exhaust Gas Math'!$B$14)+('Exhaust Gas Math'!$D$10)</f>
        <v>1.5638806412983583E-2</v>
      </c>
      <c r="V677">
        <f>('Exhaust Gas Math'!$E$10*((-0.000000001)*V676^3+(0.000002)*V676^2-0.0012*V676+1.3446)*$B$18+T677*'Exhaust Gas Math'!$D$14*$B$17)/('Exhaust Gas Math'!$E$10*((-0.000000001)*V676^3+(0.000002)*V676^2-0.0012*V676+1.3446)+T677*'Exhaust Gas Math'!$D$14)</f>
        <v>314.76711890105219</v>
      </c>
      <c r="W677">
        <f t="shared" si="147"/>
        <v>89745.66736977041</v>
      </c>
      <c r="X677">
        <f t="shared" si="148"/>
        <v>89685.654889382102</v>
      </c>
    </row>
    <row r="678" spans="3:24" x14ac:dyDescent="0.2">
      <c r="C678" s="1"/>
      <c r="D678" s="1"/>
      <c r="E678">
        <f t="shared" si="141"/>
        <v>8.4250000000000005E-2</v>
      </c>
      <c r="F678">
        <f t="shared" si="142"/>
        <v>89998.949192837143</v>
      </c>
      <c r="H678" s="1">
        <v>8.4250000000000005E-2</v>
      </c>
      <c r="I678" s="1">
        <f t="shared" si="149"/>
        <v>153</v>
      </c>
      <c r="J678" s="1">
        <f t="shared" si="150"/>
        <v>1</v>
      </c>
      <c r="K678" s="1">
        <f t="shared" si="151"/>
        <v>7.0643318079169973E-3</v>
      </c>
      <c r="L678" s="1">
        <f t="shared" si="152"/>
        <v>0.93</v>
      </c>
      <c r="M678" s="4">
        <f t="shared" si="143"/>
        <v>5.9944906816771344E-2</v>
      </c>
      <c r="N678" s="1">
        <f t="shared" si="144"/>
        <v>9.0424454070734583</v>
      </c>
      <c r="O678">
        <f>((-0.0000000008)*V678^3+(0.000003)*V678^2-0.004*V678+2.013)*('Exhaust Gas Math'!$E$10/(T678+'Exhaust Gas Math'!$E$10))+(357.45*V678^-1.004)*(T678/(T678+'Exhaust Gas Math'!$E$10))</f>
        <v>1.1096122171752543</v>
      </c>
      <c r="P678">
        <f t="shared" si="153"/>
        <v>-45.364175821528569</v>
      </c>
      <c r="Q678">
        <f t="shared" si="145"/>
        <v>4.2490259296328362E-4</v>
      </c>
      <c r="R678" s="4">
        <f t="shared" si="146"/>
        <v>4.6467188925740474E-4</v>
      </c>
      <c r="S678">
        <f t="shared" si="154"/>
        <v>3.8065002649196342E-4</v>
      </c>
      <c r="T678">
        <f>S678*'Exhaust Gas Math'!$C$14</f>
        <v>4.5096274985358592E-4</v>
      </c>
      <c r="U678">
        <f>(T678/'Exhaust Gas Math'!$B$14)+('Exhaust Gas Math'!$D$10)</f>
        <v>1.6007136176177422E-2</v>
      </c>
      <c r="V678">
        <f>('Exhaust Gas Math'!$E$10*((-0.000000001)*V677^3+(0.000002)*V677^2-0.0012*V677+1.3446)*$B$18+T678*'Exhaust Gas Math'!$D$14*$B$17)/('Exhaust Gas Math'!$E$10*((-0.000000001)*V677^3+(0.000002)*V677^2-0.0012*V677+1.3446)+T678*'Exhaust Gas Math'!$D$14)</f>
        <v>314.38007520526196</v>
      </c>
      <c r="W678">
        <f t="shared" si="147"/>
        <v>90044.313368658666</v>
      </c>
      <c r="X678">
        <f t="shared" si="148"/>
        <v>89998.949192837143</v>
      </c>
    </row>
    <row r="679" spans="3:24" x14ac:dyDescent="0.2">
      <c r="C679" s="1"/>
      <c r="D679" s="1"/>
      <c r="E679">
        <f t="shared" si="141"/>
        <v>8.4375000000000006E-2</v>
      </c>
      <c r="F679">
        <f t="shared" si="142"/>
        <v>90223.660179918283</v>
      </c>
      <c r="H679" s="1">
        <v>8.4375000000000006E-2</v>
      </c>
      <c r="I679" s="1">
        <f t="shared" si="149"/>
        <v>157.5</v>
      </c>
      <c r="J679" s="1">
        <f t="shared" si="150"/>
        <v>1</v>
      </c>
      <c r="K679" s="1">
        <f t="shared" si="151"/>
        <v>6.8843581830277216E-3</v>
      </c>
      <c r="L679" s="1">
        <f t="shared" si="152"/>
        <v>0.91</v>
      </c>
      <c r="M679" s="4">
        <f t="shared" si="143"/>
        <v>6.0986981180607823E-2</v>
      </c>
      <c r="N679" s="1">
        <f t="shared" si="144"/>
        <v>7.6221728149334593</v>
      </c>
      <c r="O679">
        <f>((-0.0000000008)*V679^3+(0.000003)*V679^2-0.004*V679+2.013)*('Exhaust Gas Math'!$E$10/(T679+'Exhaust Gas Math'!$E$10))+(357.45*V679^-1.004)*(T679/(T679+'Exhaust Gas Math'!$E$10))</f>
        <v>1.1107393455518197</v>
      </c>
      <c r="P679">
        <f t="shared" si="153"/>
        <v>-32.265599794402476</v>
      </c>
      <c r="Q679">
        <f t="shared" si="145"/>
        <v>4.3228904366889725E-4</v>
      </c>
      <c r="R679" s="4">
        <f t="shared" si="146"/>
        <v>4.7205833996301837E-4</v>
      </c>
      <c r="S679">
        <f t="shared" si="154"/>
        <v>3.882012582763303E-4</v>
      </c>
      <c r="T679">
        <f>S679*'Exhaust Gas Math'!$C$14</f>
        <v>4.5990882633660383E-4</v>
      </c>
      <c r="U679">
        <f>(T679/'Exhaust Gas Math'!$B$14)+('Exhaust Gas Math'!$D$10)</f>
        <v>1.6315941025435893E-2</v>
      </c>
      <c r="V679">
        <f>('Exhaust Gas Math'!$E$10*((-0.000000001)*V678^3+(0.000002)*V678^2-0.0012*V678+1.3446)*$B$18+T679*'Exhaust Gas Math'!$D$14*$B$17)/('Exhaust Gas Math'!$E$10*((-0.000000001)*V678^3+(0.000002)*V678^2-0.0012*V678+1.3446)+T679*'Exhaust Gas Math'!$D$14)</f>
        <v>314.06911831209447</v>
      </c>
      <c r="W679">
        <f t="shared" si="147"/>
        <v>90255.925779712692</v>
      </c>
      <c r="X679">
        <f t="shared" si="148"/>
        <v>90223.660179918283</v>
      </c>
    </row>
    <row r="680" spans="3:24" x14ac:dyDescent="0.2">
      <c r="C680" s="1"/>
      <c r="D680" s="1"/>
      <c r="E680">
        <f t="shared" si="141"/>
        <v>8.4500000000000006E-2</v>
      </c>
      <c r="F680">
        <f t="shared" si="142"/>
        <v>90361.294652307319</v>
      </c>
      <c r="H680" s="1">
        <v>8.4500000000000006E-2</v>
      </c>
      <c r="I680" s="1">
        <f t="shared" si="149"/>
        <v>162</v>
      </c>
      <c r="J680" s="1">
        <f t="shared" si="150"/>
        <v>1</v>
      </c>
      <c r="K680" s="1">
        <f t="shared" si="151"/>
        <v>6.6813902206666002E-3</v>
      </c>
      <c r="L680" s="1">
        <f t="shared" si="152"/>
        <v>0.88</v>
      </c>
      <c r="M680" s="4">
        <f t="shared" si="143"/>
        <v>6.1848491566556432E-2</v>
      </c>
      <c r="N680" s="1">
        <f t="shared" si="144"/>
        <v>6.1549069927596003</v>
      </c>
      <c r="O680">
        <f>((-0.0000000008)*V680^3+(0.000003)*V680^2-0.004*V680+2.013)*('Exhaust Gas Math'!$E$10/(T680+'Exhaust Gas Math'!$E$10))+(357.45*V680^-1.004)*(T680/(T680+'Exhaust Gas Math'!$E$10))</f>
        <v>1.1116116325213328</v>
      </c>
      <c r="P680">
        <f t="shared" si="153"/>
        <v>-21.055525090461177</v>
      </c>
      <c r="Q680">
        <f t="shared" si="145"/>
        <v>4.3839561745961583E-4</v>
      </c>
      <c r="R680" s="4">
        <f t="shared" si="146"/>
        <v>4.7816491375373695E-4</v>
      </c>
      <c r="S680">
        <f t="shared" si="154"/>
        <v>3.9423825425380333E-4</v>
      </c>
      <c r="T680">
        <f>S680*'Exhaust Gas Math'!$C$14</f>
        <v>4.6706096115174152E-4</v>
      </c>
      <c r="U680">
        <f>(T680/'Exhaust Gas Math'!$B$14)+('Exhaust Gas Math'!$D$10)</f>
        <v>1.6562821757749931E-2</v>
      </c>
      <c r="V680">
        <f>('Exhaust Gas Math'!$E$10*((-0.000000001)*V679^3+(0.000002)*V679^2-0.0012*V679+1.3446)*$B$18+T680*'Exhaust Gas Math'!$D$14*$B$17)/('Exhaust Gas Math'!$E$10*((-0.000000001)*V679^3+(0.000002)*V679^2-0.0012*V679+1.3446)+T680*'Exhaust Gas Math'!$D$14)</f>
        <v>313.82892535589696</v>
      </c>
      <c r="W680">
        <f t="shared" si="147"/>
        <v>90382.350177397777</v>
      </c>
      <c r="X680">
        <f t="shared" si="148"/>
        <v>90361.294652307319</v>
      </c>
    </row>
    <row r="681" spans="3:24" x14ac:dyDescent="0.2">
      <c r="C681" s="1"/>
      <c r="D681" s="1"/>
      <c r="E681">
        <f t="shared" si="141"/>
        <v>8.4625000000000006E-2</v>
      </c>
      <c r="F681">
        <f t="shared" si="142"/>
        <v>90433.394595332749</v>
      </c>
      <c r="H681" s="1">
        <v>8.4625000000000006E-2</v>
      </c>
      <c r="I681" s="1">
        <f t="shared" si="149"/>
        <v>166.5</v>
      </c>
      <c r="J681" s="1">
        <f t="shared" si="150"/>
        <v>1</v>
      </c>
      <c r="K681" s="1">
        <f t="shared" si="151"/>
        <v>6.4569410764224325E-3</v>
      </c>
      <c r="L681" s="1">
        <f t="shared" si="152"/>
        <v>0.85</v>
      </c>
      <c r="M681" s="4">
        <f t="shared" si="143"/>
        <v>6.2524126476606379E-2</v>
      </c>
      <c r="N681" s="1">
        <f t="shared" si="144"/>
        <v>4.6496941222612458</v>
      </c>
      <c r="O681">
        <f>((-0.0000000008)*V681^3+(0.000003)*V681^2-0.004*V681+2.013)*('Exhaust Gas Math'!$E$10/(T681+'Exhaust Gas Math'!$E$10))+(357.45*V681^-1.004)*(T681/(T681+'Exhaust Gas Math'!$E$10))</f>
        <v>1.1122560282131968</v>
      </c>
      <c r="P681">
        <f t="shared" si="153"/>
        <v>-12.023296040283384</v>
      </c>
      <c r="Q681">
        <f t="shared" si="145"/>
        <v>4.431846652773767E-4</v>
      </c>
      <c r="R681" s="4">
        <f t="shared" si="146"/>
        <v>4.8295396157149782E-4</v>
      </c>
      <c r="S681">
        <f t="shared" si="154"/>
        <v>3.9881133325555531E-4</v>
      </c>
      <c r="T681">
        <f>S681*'Exhaust Gas Math'!$C$14</f>
        <v>4.7247876789914577E-4</v>
      </c>
      <c r="U681">
        <f>(T681/'Exhaust Gas Math'!$B$14)+('Exhaust Gas Math'!$D$10)</f>
        <v>1.6749836143231611E-2</v>
      </c>
      <c r="V681">
        <f>('Exhaust Gas Math'!$E$10*((-0.000000001)*V680^3+(0.000002)*V680^2-0.0012*V680+1.3446)*$B$18+T681*'Exhaust Gas Math'!$D$14*$B$17)/('Exhaust Gas Math'!$E$10*((-0.000000001)*V680^3+(0.000002)*V680^2-0.0012*V680+1.3446)+T681*'Exhaust Gas Math'!$D$14)</f>
        <v>313.65174048248394</v>
      </c>
      <c r="W681">
        <f t="shared" si="147"/>
        <v>90445.417891373028</v>
      </c>
      <c r="X681">
        <f t="shared" si="148"/>
        <v>90433.394595332749</v>
      </c>
    </row>
    <row r="682" spans="3:24" x14ac:dyDescent="0.2">
      <c r="C682" s="1"/>
      <c r="D682" s="1"/>
      <c r="E682">
        <f t="shared" si="141"/>
        <v>8.4750000000000006E-2</v>
      </c>
      <c r="F682">
        <f t="shared" si="142"/>
        <v>90460.430289969358</v>
      </c>
      <c r="H682" s="1">
        <v>8.4750000000000006E-2</v>
      </c>
      <c r="I682" s="1">
        <f t="shared" si="149"/>
        <v>171</v>
      </c>
      <c r="J682" s="1">
        <f t="shared" si="150"/>
        <v>1</v>
      </c>
      <c r="K682" s="1">
        <f t="shared" si="151"/>
        <v>6.2126840512096246E-3</v>
      </c>
      <c r="L682" s="1">
        <f t="shared" si="152"/>
        <v>0.82</v>
      </c>
      <c r="M682" s="4">
        <f t="shared" si="143"/>
        <v>6.3009720396865865E-2</v>
      </c>
      <c r="N682" s="1">
        <f t="shared" si="144"/>
        <v>3.1158143413189574</v>
      </c>
      <c r="O682">
        <f>((-0.0000000008)*V682^3+(0.000003)*V682^2-0.004*V682+2.013)*('Exhaust Gas Math'!$E$10/(T682+'Exhaust Gas Math'!$E$10))+(357.45*V682^-1.004)*(T682/(T682+'Exhaust Gas Math'!$E$10))</f>
        <v>1.1126947081650453</v>
      </c>
      <c r="P682">
        <f t="shared" si="153"/>
        <v>-5.4011864666156262</v>
      </c>
      <c r="Q682">
        <f t="shared" si="145"/>
        <v>4.4662666104986382E-4</v>
      </c>
      <c r="R682" s="4">
        <f t="shared" si="146"/>
        <v>4.8639595734398494E-4</v>
      </c>
      <c r="S682">
        <f t="shared" si="154"/>
        <v>4.0198210361620573E-4</v>
      </c>
      <c r="T682">
        <f>S682*'Exhaust Gas Math'!$C$14</f>
        <v>4.7623523505132485E-4</v>
      </c>
      <c r="U682">
        <f>(T682/'Exhaust Gas Math'!$B$14)+('Exhaust Gas Math'!$D$10)</f>
        <v>1.6879503632088327E-2</v>
      </c>
      <c r="V682">
        <f>('Exhaust Gas Math'!$E$10*((-0.000000001)*V681^3+(0.000002)*V681^2-0.0012*V681+1.3446)*$B$18+T682*'Exhaust Gas Math'!$D$14*$B$17)/('Exhaust Gas Math'!$E$10*((-0.000000001)*V681^3+(0.000002)*V681^2-0.0012*V681+1.3446)+T682*'Exhaust Gas Math'!$D$14)</f>
        <v>313.53124470682809</v>
      </c>
      <c r="W682">
        <f t="shared" si="147"/>
        <v>90465.831476435967</v>
      </c>
      <c r="X682">
        <f t="shared" si="148"/>
        <v>90460.430289969358</v>
      </c>
    </row>
    <row r="683" spans="3:24" x14ac:dyDescent="0.2">
      <c r="C683" s="1"/>
      <c r="D683" s="1"/>
      <c r="E683">
        <f t="shared" si="141"/>
        <v>8.4875000000000006E-2</v>
      </c>
      <c r="F683">
        <f t="shared" si="142"/>
        <v>90457.324011923687</v>
      </c>
      <c r="H683" s="1">
        <v>8.4875000000000006E-2</v>
      </c>
      <c r="I683" s="1">
        <f t="shared" si="149"/>
        <v>175.5</v>
      </c>
      <c r="J683" s="1">
        <f t="shared" si="150"/>
        <v>1</v>
      </c>
      <c r="K683" s="1">
        <f t="shared" si="151"/>
        <v>5.9504401165672563E-3</v>
      </c>
      <c r="L683" s="1">
        <f t="shared" si="152"/>
        <v>0.78</v>
      </c>
      <c r="M683" s="4">
        <f t="shared" si="143"/>
        <v>6.3302279479340168E-2</v>
      </c>
      <c r="N683" s="1">
        <f t="shared" si="144"/>
        <v>1.5627245288488898</v>
      </c>
      <c r="O683">
        <f>((-0.0000000008)*V683^3+(0.000003)*V683^2-0.004*V683+2.013)*('Exhaust Gas Math'!$E$10/(T683+'Exhaust Gas Math'!$E$10))+(357.45*V683^-1.004)*(T683/(T683+'Exhaust Gas Math'!$E$10))</f>
        <v>1.1129430085409939</v>
      </c>
      <c r="P683">
        <f t="shared" si="153"/>
        <v>-1.3589634862335724</v>
      </c>
      <c r="Q683">
        <f t="shared" si="145"/>
        <v>4.4870038372856038E-4</v>
      </c>
      <c r="R683" s="4">
        <f t="shared" si="146"/>
        <v>4.8846968002268156E-4</v>
      </c>
      <c r="S683">
        <f t="shared" si="154"/>
        <v>4.0379923314091796E-4</v>
      </c>
      <c r="T683">
        <f>S683*'Exhaust Gas Math'!$C$14</f>
        <v>4.7838802020901003E-4</v>
      </c>
      <c r="U683">
        <f>(T683/'Exhaust Gas Math'!$B$14)+('Exhaust Gas Math'!$D$10)</f>
        <v>1.6953814476330136E-2</v>
      </c>
      <c r="V683">
        <f>('Exhaust Gas Math'!$E$10*((-0.000000001)*V682^3+(0.000002)*V682^2-0.0012*V682+1.3446)*$B$18+T683*'Exhaust Gas Math'!$D$14*$B$17)/('Exhaust Gas Math'!$E$10*((-0.000000001)*V682^3+(0.000002)*V682^2-0.0012*V682+1.3446)+T683*'Exhaust Gas Math'!$D$14)</f>
        <v>313.46308810009543</v>
      </c>
      <c r="W683">
        <f t="shared" si="147"/>
        <v>90458.682975409916</v>
      </c>
      <c r="X683">
        <f t="shared" si="148"/>
        <v>90457.324011923687</v>
      </c>
    </row>
    <row r="684" spans="3:24" x14ac:dyDescent="0.2">
      <c r="C684" s="1"/>
      <c r="D684" s="1"/>
      <c r="E684">
        <f t="shared" si="141"/>
        <v>8.5000000000000006E-2</v>
      </c>
      <c r="F684">
        <f t="shared" si="142"/>
        <v>90451.50108403193</v>
      </c>
      <c r="H684" s="1">
        <v>8.5000000000000006E-2</v>
      </c>
      <c r="I684" s="1">
        <f t="shared" si="149"/>
        <v>180</v>
      </c>
      <c r="J684" s="1">
        <f t="shared" si="150"/>
        <v>1</v>
      </c>
      <c r="K684" s="1">
        <f t="shared" si="151"/>
        <v>5.6721643390522155E-3</v>
      </c>
      <c r="L684" s="1">
        <f t="shared" si="152"/>
        <v>0.75</v>
      </c>
      <c r="M684" s="4">
        <f t="shared" si="143"/>
        <v>6.3399999999999998E-2</v>
      </c>
      <c r="N684" s="1">
        <f t="shared" si="144"/>
        <v>-2.9278244506703765E-14</v>
      </c>
      <c r="O684">
        <f>((-0.0000000008)*V684^3+(0.000003)*V684^2-0.004*V684+2.013)*('Exhaust Gas Math'!$E$10/(T684+'Exhaust Gas Math'!$E$10))+(357.45*V684^-1.004)*(T684/(T684+'Exhaust Gas Math'!$E$10))</f>
        <v>1.113021979584089</v>
      </c>
      <c r="P684">
        <f t="shared" si="153"/>
        <v>4.7704990279714079E-28</v>
      </c>
      <c r="Q684">
        <f t="shared" si="145"/>
        <v>4.4939304812356896E-4</v>
      </c>
      <c r="R684" s="4">
        <f t="shared" si="146"/>
        <v>4.8916234441769013E-4</v>
      </c>
      <c r="S684">
        <f t="shared" si="154"/>
        <v>4.0438284583890516E-4</v>
      </c>
      <c r="T684">
        <f>S684*'Exhaust Gas Math'!$C$14</f>
        <v>4.7907943638874685E-4</v>
      </c>
      <c r="U684">
        <f>(T684/'Exhaust Gas Math'!$B$14)+('Exhaust Gas Math'!$D$10)</f>
        <v>1.6977681103176417E-2</v>
      </c>
      <c r="V684">
        <f>('Exhaust Gas Math'!$E$10*((-0.000000001)*V683^3+(0.000002)*V683^2-0.0012*V683+1.3446)*$B$18+T684*'Exhaust Gas Math'!$D$14*$B$17)/('Exhaust Gas Math'!$E$10*((-0.000000001)*V683^3+(0.000002)*V683^2-0.0012*V683+1.3446)+T684*'Exhaust Gas Math'!$D$14)</f>
        <v>313.44142035322955</v>
      </c>
      <c r="W684">
        <f t="shared" si="147"/>
        <v>90451.50108403193</v>
      </c>
      <c r="X684">
        <f t="shared" si="148"/>
        <v>90451.50108403193</v>
      </c>
    </row>
    <row r="685" spans="3:24" x14ac:dyDescent="0.2">
      <c r="C685" s="1"/>
      <c r="D685" s="1"/>
      <c r="E685">
        <f t="shared" si="141"/>
        <v>8.5125000000000006E-2</v>
      </c>
      <c r="F685">
        <f t="shared" si="142"/>
        <v>90466.579702717601</v>
      </c>
      <c r="H685" s="1">
        <v>8.5125000000000006E-2</v>
      </c>
      <c r="I685" s="1">
        <f t="shared" si="149"/>
        <v>184.5</v>
      </c>
      <c r="J685" s="1">
        <f t="shared" si="150"/>
        <v>1</v>
      </c>
      <c r="K685" s="1">
        <f t="shared" si="151"/>
        <v>5.3799313049345491E-3</v>
      </c>
      <c r="L685" s="1">
        <f t="shared" si="152"/>
        <v>0.71</v>
      </c>
      <c r="M685" s="4">
        <f t="shared" si="143"/>
        <v>6.330227947934014E-2</v>
      </c>
      <c r="N685" s="1">
        <f t="shared" si="144"/>
        <v>-1.5627245288490894</v>
      </c>
      <c r="O685">
        <f>((-0.0000000008)*V685^3+(0.000003)*V685^2-0.004*V685+2.013)*('Exhaust Gas Math'!$E$10/(T685+'Exhaust Gas Math'!$E$10))+(357.45*V685^-1.004)*(T685/(T685+'Exhaust Gas Math'!$E$10))</f>
        <v>1.1129462406910999</v>
      </c>
      <c r="P685">
        <f t="shared" si="153"/>
        <v>1.3589674328636594</v>
      </c>
      <c r="Q685">
        <f t="shared" si="145"/>
        <v>4.4870038372856017E-4</v>
      </c>
      <c r="R685" s="4">
        <f t="shared" si="146"/>
        <v>4.8846968002268134E-4</v>
      </c>
      <c r="S685">
        <f t="shared" si="154"/>
        <v>4.038303591514771E-4</v>
      </c>
      <c r="T685">
        <f>S685*'Exhaust Gas Math'!$C$14</f>
        <v>4.7842489573859579E-4</v>
      </c>
      <c r="U685">
        <f>(T685/'Exhaust Gas Math'!$B$14)+('Exhaust Gas Math'!$D$10)</f>
        <v>1.6955087363095263E-2</v>
      </c>
      <c r="V685">
        <f>('Exhaust Gas Math'!$E$10*((-0.000000001)*V684^3+(0.000002)*V684^2-0.0012*V684+1.3446)*$B$18+T685*'Exhaust Gas Math'!$D$14*$B$17)/('Exhaust Gas Math'!$E$10*((-0.000000001)*V684^3+(0.000002)*V684^2-0.0012*V684+1.3446)+T685*'Exhaust Gas Math'!$D$14)</f>
        <v>313.46220851607075</v>
      </c>
      <c r="W685">
        <f t="shared" si="147"/>
        <v>90465.220735284733</v>
      </c>
      <c r="X685">
        <f t="shared" si="148"/>
        <v>90466.579702717601</v>
      </c>
    </row>
    <row r="686" spans="3:24" x14ac:dyDescent="0.2">
      <c r="C686" s="1"/>
      <c r="D686" s="1"/>
      <c r="E686">
        <f t="shared" si="141"/>
        <v>8.5250000000000006E-2</v>
      </c>
      <c r="F686">
        <f t="shared" si="142"/>
        <v>90531.256117242781</v>
      </c>
      <c r="H686" s="1">
        <v>8.5250000000000006E-2</v>
      </c>
      <c r="I686" s="1">
        <f t="shared" si="149"/>
        <v>189.00000000000045</v>
      </c>
      <c r="J686" s="1">
        <f t="shared" si="150"/>
        <v>1</v>
      </c>
      <c r="K686" s="1">
        <f t="shared" si="151"/>
        <v>5.0759196538559849E-3</v>
      </c>
      <c r="L686" s="1">
        <f t="shared" si="152"/>
        <v>0.67</v>
      </c>
      <c r="M686" s="4">
        <f t="shared" si="143"/>
        <v>6.3009720396865851E-2</v>
      </c>
      <c r="N686" s="1">
        <f t="shared" si="144"/>
        <v>-3.1158143413190156</v>
      </c>
      <c r="O686">
        <f>((-0.0000000008)*V686^3+(0.000003)*V686^2-0.004*V686+2.013)*('Exhaust Gas Math'!$E$10/(T686+'Exhaust Gas Math'!$E$10))+(357.45*V686^-1.004)*(T686/(T686+'Exhaust Gas Math'!$E$10))</f>
        <v>1.1127321631549192</v>
      </c>
      <c r="P686">
        <f t="shared" si="153"/>
        <v>5.4013682787363759</v>
      </c>
      <c r="Q686">
        <f t="shared" si="145"/>
        <v>4.4662666104986371E-4</v>
      </c>
      <c r="R686" s="4">
        <f t="shared" si="146"/>
        <v>4.8639595734398483E-4</v>
      </c>
      <c r="S686">
        <f t="shared" si="154"/>
        <v>4.022694914828141E-4</v>
      </c>
      <c r="T686">
        <f>S686*'Exhaust Gas Math'!$C$14</f>
        <v>4.7657570848776376E-4</v>
      </c>
      <c r="U686">
        <f>(T686/'Exhaust Gas Math'!$B$14)+('Exhaust Gas Math'!$D$10)</f>
        <v>1.6891256253297817E-2</v>
      </c>
      <c r="V686">
        <f>('Exhaust Gas Math'!$E$10*((-0.000000001)*V685^3+(0.000002)*V685^2-0.0012*V685+1.3446)*$B$18+T686*'Exhaust Gas Math'!$D$14*$B$17)/('Exhaust Gas Math'!$E$10*((-0.000000001)*V685^3+(0.000002)*V685^2-0.0012*V685+1.3446)+T686*'Exhaust Gas Math'!$D$14)</f>
        <v>313.5209759568524</v>
      </c>
      <c r="W686">
        <f t="shared" si="147"/>
        <v>90525.854748964048</v>
      </c>
      <c r="X686">
        <f t="shared" si="148"/>
        <v>90531.256117242781</v>
      </c>
    </row>
    <row r="687" spans="3:24" x14ac:dyDescent="0.2">
      <c r="C687" s="1"/>
      <c r="D687" s="1"/>
      <c r="E687">
        <f t="shared" si="141"/>
        <v>8.5375000000000006E-2</v>
      </c>
      <c r="F687">
        <f t="shared" si="142"/>
        <v>90672.088092322811</v>
      </c>
      <c r="H687" s="1">
        <v>8.5375000000000006E-2</v>
      </c>
      <c r="I687" s="1">
        <f t="shared" si="149"/>
        <v>193.50000000000045</v>
      </c>
      <c r="J687" s="1">
        <f t="shared" si="150"/>
        <v>1</v>
      </c>
      <c r="K687" s="1">
        <f t="shared" si="151"/>
        <v>4.7623958367556318E-3</v>
      </c>
      <c r="L687" s="1">
        <f t="shared" si="152"/>
        <v>0.63</v>
      </c>
      <c r="M687" s="4">
        <f t="shared" si="143"/>
        <v>6.2524126476606295E-2</v>
      </c>
      <c r="N687" s="1">
        <f t="shared" si="144"/>
        <v>-4.6496941222614403</v>
      </c>
      <c r="O687">
        <f>((-0.0000000008)*V687^3+(0.000003)*V687^2-0.004*V687+2.013)*('Exhaust Gas Math'!$E$10/(T687+'Exhaust Gas Math'!$E$10))+(357.45*V687^-1.004)*(T687/(T687+'Exhaust Gas Math'!$E$10))</f>
        <v>1.1123952524261875</v>
      </c>
      <c r="P687">
        <f t="shared" si="153"/>
        <v>12.024801030040619</v>
      </c>
      <c r="Q687">
        <f t="shared" si="145"/>
        <v>4.4318466527737611E-4</v>
      </c>
      <c r="R687" s="4">
        <f t="shared" si="146"/>
        <v>4.8295396157149728E-4</v>
      </c>
      <c r="S687">
        <f t="shared" si="154"/>
        <v>3.9983341181548481E-4</v>
      </c>
      <c r="T687">
        <f>S687*'Exhaust Gas Math'!$C$14</f>
        <v>4.7368964226108921E-4</v>
      </c>
      <c r="U687">
        <f>(T687/'Exhaust Gas Math'!$B$14)+('Exhaust Gas Math'!$D$10)</f>
        <v>1.6791633670395691E-2</v>
      </c>
      <c r="V687">
        <f>('Exhaust Gas Math'!$E$10*((-0.000000001)*V686^3+(0.000002)*V686^2-0.0012*V686+1.3446)*$B$18+T687*'Exhaust Gas Math'!$D$14*$B$17)/('Exhaust Gas Math'!$E$10*((-0.000000001)*V686^3+(0.000002)*V686^2-0.0012*V686+1.3446)+T687*'Exhaust Gas Math'!$D$14)</f>
        <v>313.61350906251897</v>
      </c>
      <c r="W687">
        <f t="shared" si="147"/>
        <v>90660.063291292769</v>
      </c>
      <c r="X687">
        <f t="shared" si="148"/>
        <v>90672.088092322811</v>
      </c>
    </row>
    <row r="688" spans="3:24" x14ac:dyDescent="0.2">
      <c r="C688" s="1"/>
      <c r="D688" s="1"/>
      <c r="E688">
        <f t="shared" si="141"/>
        <v>8.5500000000000007E-2</v>
      </c>
      <c r="F688">
        <f t="shared" si="142"/>
        <v>90916.650937137252</v>
      </c>
      <c r="H688" s="1">
        <v>8.5500000000000007E-2</v>
      </c>
      <c r="I688" s="1">
        <f t="shared" si="149"/>
        <v>198.00000000000045</v>
      </c>
      <c r="J688" s="1">
        <f t="shared" si="150"/>
        <v>1</v>
      </c>
      <c r="K688" s="1">
        <f t="shared" si="151"/>
        <v>4.441697219149411E-3</v>
      </c>
      <c r="L688" s="1">
        <f t="shared" si="152"/>
        <v>0.59</v>
      </c>
      <c r="M688" s="4">
        <f t="shared" si="143"/>
        <v>6.1848491566556335E-2</v>
      </c>
      <c r="N688" s="1">
        <f t="shared" si="144"/>
        <v>-6.1549069927597904</v>
      </c>
      <c r="O688">
        <f>((-0.0000000008)*V688^3+(0.000003)*V688^2-0.004*V688+2.013)*('Exhaust Gas Math'!$E$10/(T688+'Exhaust Gas Math'!$E$10))+(357.45*V688^-1.004)*(T688/(T688+'Exhaust Gas Math'!$E$10))</f>
        <v>1.1119506787801878</v>
      </c>
      <c r="P688">
        <f t="shared" si="153"/>
        <v>21.061947114846987</v>
      </c>
      <c r="Q688">
        <f t="shared" si="145"/>
        <v>4.3839561745961513E-4</v>
      </c>
      <c r="R688" s="4">
        <f t="shared" si="146"/>
        <v>4.781649137537363E-4</v>
      </c>
      <c r="S688">
        <f t="shared" si="154"/>
        <v>3.9665915697897452E-4</v>
      </c>
      <c r="T688">
        <f>S688*'Exhaust Gas Math'!$C$14</f>
        <v>4.6992904698936146E-4</v>
      </c>
      <c r="U688">
        <f>(T688/'Exhaust Gas Math'!$B$14)+('Exhaust Gas Math'!$D$10)</f>
        <v>1.6661823685178993E-2</v>
      </c>
      <c r="V688">
        <f>('Exhaust Gas Math'!$E$10*((-0.000000001)*V687^3+(0.000002)*V687^2-0.0012*V687+1.3446)*$B$18+T688*'Exhaust Gas Math'!$D$14*$B$17)/('Exhaust Gas Math'!$E$10*((-0.000000001)*V687^3+(0.000002)*V687^2-0.0012*V687+1.3446)+T688*'Exhaust Gas Math'!$D$14)</f>
        <v>313.73570122883439</v>
      </c>
      <c r="W688">
        <f t="shared" si="147"/>
        <v>90895.588990022399</v>
      </c>
      <c r="X688">
        <f t="shared" si="148"/>
        <v>90916.650937137252</v>
      </c>
    </row>
    <row r="689" spans="3:24" x14ac:dyDescent="0.2">
      <c r="C689" s="1"/>
      <c r="D689" s="1"/>
      <c r="E689">
        <f t="shared" si="141"/>
        <v>8.5625000000000007E-2</v>
      </c>
      <c r="F689">
        <f t="shared" si="142"/>
        <v>91308.727662720004</v>
      </c>
      <c r="H689" s="1">
        <v>8.5625000000000007E-2</v>
      </c>
      <c r="I689" s="1">
        <f t="shared" si="149"/>
        <v>202.50000000000045</v>
      </c>
      <c r="J689" s="1">
        <f t="shared" si="150"/>
        <v>1</v>
      </c>
      <c r="K689" s="1">
        <f t="shared" si="151"/>
        <v>4.1162146557313642E-3</v>
      </c>
      <c r="L689" s="1">
        <f t="shared" si="152"/>
        <v>0.54</v>
      </c>
      <c r="M689" s="4">
        <f t="shared" si="143"/>
        <v>6.0986981180607698E-2</v>
      </c>
      <c r="N689" s="1">
        <f t="shared" si="144"/>
        <v>-7.6221728149336441</v>
      </c>
      <c r="O689">
        <f>((-0.0000000008)*V689^3+(0.000003)*V689^2-0.004*V689+2.013)*('Exhaust Gas Math'!$E$10/(T689+'Exhaust Gas Math'!$E$10))+(357.45*V689^-1.004)*(T689/(T689+'Exhaust Gas Math'!$E$10))</f>
        <v>1.1114235866974371</v>
      </c>
      <c r="P689">
        <f t="shared" si="153"/>
        <v>32.285476150684893</v>
      </c>
      <c r="Q689">
        <f t="shared" si="145"/>
        <v>4.3228904366889633E-4</v>
      </c>
      <c r="R689" s="4">
        <f t="shared" si="146"/>
        <v>4.7205833996301751E-4</v>
      </c>
      <c r="S689">
        <f t="shared" si="154"/>
        <v>3.9295463672007049E-4</v>
      </c>
      <c r="T689">
        <f>S689*'Exhaust Gas Math'!$C$14</f>
        <v>4.6554023698916312E-4</v>
      </c>
      <c r="U689">
        <f>(T689/'Exhaust Gas Math'!$B$14)+('Exhaust Gas Math'!$D$10)</f>
        <v>1.6510328690349917E-2</v>
      </c>
      <c r="V689">
        <f>('Exhaust Gas Math'!$E$10*((-0.000000001)*V688^3+(0.000002)*V688^2-0.0012*V688+1.3446)*$B$18+T689*'Exhaust Gas Math'!$D$14*$B$17)/('Exhaust Gas Math'!$E$10*((-0.000000001)*V688^3+(0.000002)*V688^2-0.0012*V688+1.3446)+T689*'Exhaust Gas Math'!$D$14)</f>
        <v>313.88070631697155</v>
      </c>
      <c r="W689">
        <f t="shared" si="147"/>
        <v>91276.442186569315</v>
      </c>
      <c r="X689">
        <f t="shared" si="148"/>
        <v>91308.727662720004</v>
      </c>
    </row>
    <row r="690" spans="3:24" x14ac:dyDescent="0.2">
      <c r="C690" s="1"/>
      <c r="D690" s="1"/>
      <c r="E690">
        <f t="shared" si="141"/>
        <v>8.5750000000000007E-2</v>
      </c>
      <c r="F690">
        <f t="shared" si="142"/>
        <v>91868.269651411669</v>
      </c>
      <c r="H690" s="1">
        <v>8.5750000000000007E-2</v>
      </c>
      <c r="I690" s="1">
        <f t="shared" si="149"/>
        <v>207.00000000000045</v>
      </c>
      <c r="J690" s="1">
        <f t="shared" si="150"/>
        <v>1</v>
      </c>
      <c r="K690" s="1">
        <f t="shared" si="151"/>
        <v>3.7883746662052153E-3</v>
      </c>
      <c r="L690" s="1">
        <f t="shared" si="152"/>
        <v>0.5</v>
      </c>
      <c r="M690" s="4">
        <f t="shared" si="143"/>
        <v>5.9944906816771198E-2</v>
      </c>
      <c r="N690" s="1">
        <f t="shared" si="144"/>
        <v>-9.042445407073636</v>
      </c>
      <c r="O690">
        <f>((-0.0000000008)*V690^3+(0.000003)*V690^2-0.004*V690+2.013)*('Exhaust Gas Math'!$E$10/(T690+'Exhaust Gas Math'!$E$10))+(357.45*V690^-1.004)*(T690/(T690+'Exhaust Gas Math'!$E$10))</f>
        <v>1.1108223011619158</v>
      </c>
      <c r="P690">
        <f t="shared" si="153"/>
        <v>45.413647575608081</v>
      </c>
      <c r="Q690">
        <f t="shared" si="145"/>
        <v>4.2490259296328259E-4</v>
      </c>
      <c r="R690" s="4">
        <f t="shared" si="146"/>
        <v>4.6467188925740377E-4</v>
      </c>
      <c r="S690">
        <f t="shared" si="154"/>
        <v>3.8880560826712161E-4</v>
      </c>
      <c r="T690">
        <f>S690*'Exhaust Gas Math'!$C$14</f>
        <v>4.6062481035014227E-4</v>
      </c>
      <c r="U690">
        <f>(T690/'Exhaust Gas Math'!$B$14)+('Exhaust Gas Math'!$D$10)</f>
        <v>1.6340655696251854E-2</v>
      </c>
      <c r="V690">
        <f>('Exhaust Gas Math'!$E$10*((-0.000000001)*V689^3+(0.000002)*V689^2-0.0012*V689+1.3446)*$B$18+T690*'Exhaust Gas Math'!$D$14*$B$17)/('Exhaust Gas Math'!$E$10*((-0.000000001)*V689^3+(0.000002)*V689^2-0.0012*V689+1.3446)+T690*'Exhaust Gas Math'!$D$14)</f>
        <v>314.04629904111738</v>
      </c>
      <c r="W690">
        <f t="shared" si="147"/>
        <v>91822.856003836059</v>
      </c>
      <c r="X690">
        <f t="shared" si="148"/>
        <v>91868.269651411669</v>
      </c>
    </row>
    <row r="691" spans="3:24" x14ac:dyDescent="0.2">
      <c r="C691" s="1"/>
      <c r="D691" s="1"/>
      <c r="E691">
        <f t="shared" si="141"/>
        <v>8.5875000000000007E-2</v>
      </c>
      <c r="F691">
        <f t="shared" si="142"/>
        <v>92629.131249506405</v>
      </c>
      <c r="H691" s="1">
        <v>8.5875000000000007E-2</v>
      </c>
      <c r="I691" s="1">
        <f t="shared" si="149"/>
        <v>211.50000000000045</v>
      </c>
      <c r="J691" s="1">
        <f t="shared" si="150"/>
        <v>1</v>
      </c>
      <c r="K691" s="1">
        <f t="shared" si="151"/>
        <v>3.4606213452281179E-3</v>
      </c>
      <c r="L691" s="1">
        <f t="shared" si="152"/>
        <v>0.46</v>
      </c>
      <c r="M691" s="4">
        <f t="shared" si="143"/>
        <v>5.8728693210024586E-2</v>
      </c>
      <c r="N691" s="1">
        <f t="shared" si="144"/>
        <v>-10.406968316360919</v>
      </c>
      <c r="O691">
        <f>((-0.0000000008)*V691^3+(0.000003)*V691^2-0.004*V691+2.013)*('Exhaust Gas Math'!$E$10/(T691+'Exhaust Gas Math'!$E$10))+(357.45*V691^-1.004)*(T691/(T691+'Exhaust Gas Math'!$E$10))</f>
        <v>1.110163420671531</v>
      </c>
      <c r="P691">
        <f t="shared" si="153"/>
        <v>60.118118830505914</v>
      </c>
      <c r="Q691">
        <f t="shared" si="145"/>
        <v>4.1628180526761665E-4</v>
      </c>
      <c r="R691" s="4">
        <f t="shared" si="146"/>
        <v>4.5605110156173782E-4</v>
      </c>
      <c r="S691">
        <f t="shared" si="154"/>
        <v>3.8435063208536104E-4</v>
      </c>
      <c r="T691">
        <f>S691*'Exhaust Gas Math'!$C$14</f>
        <v>4.5534692208103059E-4</v>
      </c>
      <c r="U691">
        <f>(T691/'Exhaust Gas Math'!$B$14)+('Exhaust Gas Math'!$D$10)</f>
        <v>1.6158471082198984E-2</v>
      </c>
      <c r="V691">
        <f>('Exhaust Gas Math'!$E$10*((-0.000000001)*V690^3+(0.000002)*V690^2-0.0012*V690+1.3446)*$B$18+T691*'Exhaust Gas Math'!$D$14*$B$17)/('Exhaust Gas Math'!$E$10*((-0.000000001)*V690^3+(0.000002)*V690^2-0.0012*V690+1.3446)+T691*'Exhaust Gas Math'!$D$14)</f>
        <v>314.22796991515918</v>
      </c>
      <c r="W691">
        <f t="shared" si="147"/>
        <v>92569.013130675899</v>
      </c>
      <c r="X691">
        <f t="shared" si="148"/>
        <v>92629.131249506405</v>
      </c>
    </row>
    <row r="692" spans="3:24" x14ac:dyDescent="0.2">
      <c r="C692" s="1"/>
      <c r="D692" s="1"/>
      <c r="E692">
        <f t="shared" si="141"/>
        <v>8.5999999999999993E-2</v>
      </c>
      <c r="F692">
        <f t="shared" si="142"/>
        <v>93653.447087895504</v>
      </c>
      <c r="H692" s="1">
        <v>8.5999999999999993E-2</v>
      </c>
      <c r="I692" s="1">
        <f t="shared" si="149"/>
        <v>215.99999999999955</v>
      </c>
      <c r="J692" s="1">
        <f t="shared" si="150"/>
        <v>1</v>
      </c>
      <c r="K692" s="1">
        <f t="shared" si="151"/>
        <v>3.1353981413307173E-3</v>
      </c>
      <c r="L692" s="1">
        <f t="shared" si="152"/>
        <v>0.41</v>
      </c>
      <c r="M692" s="4">
        <f t="shared" si="143"/>
        <v>5.7345838721685874E-2</v>
      </c>
      <c r="N692" s="1">
        <f t="shared" si="144"/>
        <v>-11.707328805309462</v>
      </c>
      <c r="O692">
        <f>((-0.0000000008)*V692^3+(0.000003)*V692^2-0.004*V692+2.013)*('Exhaust Gas Math'!$E$10/(T692+'Exhaust Gas Math'!$E$10))+(357.45*V692^-1.004)*(T692/(T692+'Exhaust Gas Math'!$E$10))</f>
        <v>1.1094812802349876</v>
      </c>
      <c r="P692">
        <f t="shared" si="153"/>
        <v>76.033610737451895</v>
      </c>
      <c r="Q692">
        <f t="shared" si="145"/>
        <v>4.064798306047477E-4</v>
      </c>
      <c r="R692" s="4">
        <f t="shared" si="146"/>
        <v>4.4624912689886882E-4</v>
      </c>
      <c r="S692">
        <f t="shared" si="154"/>
        <v>3.798358370665378E-4</v>
      </c>
      <c r="T692">
        <f>S692*'Exhaust Gas Math'!$C$14</f>
        <v>4.4999816538849225E-4</v>
      </c>
      <c r="U692">
        <f>(T692/'Exhaust Gas Math'!$B$14)+('Exhaust Gas Math'!$D$10)</f>
        <v>1.5973840198783784E-2</v>
      </c>
      <c r="V692">
        <f>('Exhaust Gas Math'!$E$10*((-0.000000001)*V691^3+(0.000002)*V691^2-0.0012*V691+1.3446)*$B$18+T692*'Exhaust Gas Math'!$D$14*$B$17)/('Exhaust Gas Math'!$E$10*((-0.000000001)*V691^3+(0.000002)*V691^2-0.0012*V691+1.3446)+T692*'Exhaust Gas Math'!$D$14)</f>
        <v>314.41629299069012</v>
      </c>
      <c r="W692">
        <f t="shared" si="147"/>
        <v>93577.413477158058</v>
      </c>
      <c r="X692">
        <f t="shared" si="148"/>
        <v>93653.447087895504</v>
      </c>
    </row>
    <row r="693" spans="3:24" x14ac:dyDescent="0.2">
      <c r="C693" s="1"/>
      <c r="D693" s="1"/>
      <c r="E693">
        <f t="shared" si="141"/>
        <v>8.6124999999999993E-2</v>
      </c>
      <c r="F693">
        <f t="shared" si="142"/>
        <v>94961.598401311232</v>
      </c>
      <c r="H693" s="1">
        <v>8.6124999999999993E-2</v>
      </c>
      <c r="I693" s="1">
        <f t="shared" si="149"/>
        <v>220.49999999999955</v>
      </c>
      <c r="J693" s="1">
        <f t="shared" si="150"/>
        <v>1</v>
      </c>
      <c r="K693" s="1">
        <f t="shared" si="151"/>
        <v>2.8151296406537536E-3</v>
      </c>
      <c r="L693" s="1">
        <f t="shared" si="152"/>
        <v>0.37</v>
      </c>
      <c r="M693" s="4">
        <f t="shared" si="143"/>
        <v>5.5804869109521087E-2</v>
      </c>
      <c r="N693" s="1">
        <f t="shared" si="144"/>
        <v>-12.935509719091518</v>
      </c>
      <c r="O693">
        <f>((-0.0000000008)*V693^3+(0.000003)*V693^2-0.004*V693+2.013)*('Exhaust Gas Math'!$E$10/(T693+'Exhaust Gas Math'!$E$10))+(357.45*V693^-1.004)*(T693/(T693+'Exhaust Gas Math'!$E$10))</f>
        <v>1.1087800825321703</v>
      </c>
      <c r="P693">
        <f t="shared" si="153"/>
        <v>92.764650673269344</v>
      </c>
      <c r="Q693">
        <f t="shared" si="145"/>
        <v>3.9555710140795706E-4</v>
      </c>
      <c r="R693" s="4">
        <f t="shared" si="146"/>
        <v>4.3532639770207818E-4</v>
      </c>
      <c r="S693">
        <f t="shared" si="154"/>
        <v>3.7529565263150135E-4</v>
      </c>
      <c r="T693">
        <f>S693*'Exhaust Gas Math'!$C$14</f>
        <v>4.4461932941011165E-4</v>
      </c>
      <c r="U693">
        <f>(T693/'Exhaust Gas Math'!$B$14)+('Exhaust Gas Math'!$D$10)</f>
        <v>1.5788171024521423E-2</v>
      </c>
      <c r="V693">
        <f>('Exhaust Gas Math'!$E$10*((-0.000000001)*V692^3+(0.000002)*V692^2-0.0012*V692+1.3446)*$B$18+T693*'Exhaust Gas Math'!$D$14*$B$17)/('Exhaust Gas Math'!$E$10*((-0.000000001)*V692^3+(0.000002)*V692^2-0.0012*V692+1.3446)+T693*'Exhaust Gas Math'!$D$14)</f>
        <v>314.61013183422045</v>
      </c>
      <c r="W693">
        <f t="shared" si="147"/>
        <v>94868.833750637961</v>
      </c>
      <c r="X693">
        <f t="shared" si="148"/>
        <v>94961.598401311232</v>
      </c>
    </row>
    <row r="694" spans="3:24" x14ac:dyDescent="0.2">
      <c r="C694" s="1"/>
      <c r="D694" s="1"/>
      <c r="E694">
        <f t="shared" si="141"/>
        <v>8.6249999999999993E-2</v>
      </c>
      <c r="F694">
        <f t="shared" si="142"/>
        <v>96600.065575741508</v>
      </c>
      <c r="H694" s="1">
        <v>8.6249999999999993E-2</v>
      </c>
      <c r="I694" s="1">
        <f t="shared" si="149"/>
        <v>224.99999999999955</v>
      </c>
      <c r="J694" s="1">
        <f t="shared" si="150"/>
        <v>1</v>
      </c>
      <c r="K694" s="1">
        <f t="shared" si="151"/>
        <v>2.5022034913072715E-3</v>
      </c>
      <c r="L694" s="1">
        <f t="shared" si="152"/>
        <v>0.33</v>
      </c>
      <c r="M694" s="4">
        <f t="shared" si="143"/>
        <v>5.4115284963613577E-2</v>
      </c>
      <c r="N694" s="1">
        <f t="shared" si="144"/>
        <v>-14.083938913962005</v>
      </c>
      <c r="O694">
        <f>((-0.0000000008)*V694^3+(0.000003)*V694^2-0.004*V694+2.013)*('Exhaust Gas Math'!$E$10/(T694+'Exhaust Gas Math'!$E$10))+(357.45*V694^-1.004)*(T694/(T694+'Exhaust Gas Math'!$E$10))</f>
        <v>1.1080791690388438</v>
      </c>
      <c r="P694">
        <f t="shared" si="153"/>
        <v>109.89781565383907</v>
      </c>
      <c r="Q694">
        <f t="shared" si="145"/>
        <v>3.8358095993491867E-4</v>
      </c>
      <c r="R694" s="4">
        <f t="shared" si="146"/>
        <v>4.2335025622903979E-4</v>
      </c>
      <c r="S694">
        <f t="shared" si="154"/>
        <v>3.7085577027830665E-4</v>
      </c>
      <c r="T694">
        <f>S694*'Exhaust Gas Math'!$C$14</f>
        <v>4.3935932306392696E-4</v>
      </c>
      <c r="U694">
        <f>(T694/'Exhaust Gas Math'!$B$14)+('Exhaust Gas Math'!$D$10)</f>
        <v>1.5606603667041799E-2</v>
      </c>
      <c r="V694">
        <f>('Exhaust Gas Math'!$E$10*((-0.000000001)*V693^3+(0.000002)*V693^2-0.0012*V693+1.3446)*$B$18+T694*'Exhaust Gas Math'!$D$14*$B$17)/('Exhaust Gas Math'!$E$10*((-0.000000001)*V693^3+(0.000002)*V693^2-0.0012*V693+1.3446)+T694*'Exhaust Gas Math'!$D$14)</f>
        <v>314.80415008694621</v>
      </c>
      <c r="W694">
        <f t="shared" si="147"/>
        <v>96490.167760087672</v>
      </c>
      <c r="X694">
        <f t="shared" si="148"/>
        <v>96600.065575741508</v>
      </c>
    </row>
    <row r="695" spans="3:24" x14ac:dyDescent="0.2">
      <c r="C695" s="1"/>
      <c r="D695" s="1"/>
      <c r="E695">
        <f t="shared" si="141"/>
        <v>8.6374999999999993E-2</v>
      </c>
      <c r="F695">
        <f t="shared" si="142"/>
        <v>98621.390109917382</v>
      </c>
      <c r="H695" s="1">
        <v>8.6374999999999993E-2</v>
      </c>
      <c r="I695" s="1">
        <f t="shared" si="149"/>
        <v>229.49999999999955</v>
      </c>
      <c r="J695" s="1">
        <f t="shared" si="150"/>
        <v>1</v>
      </c>
      <c r="K695" s="1">
        <f t="shared" si="151"/>
        <v>2.1989526031074621E-3</v>
      </c>
      <c r="L695" s="1">
        <f t="shared" si="152"/>
        <v>0.28999999999999998</v>
      </c>
      <c r="M695" s="4">
        <f t="shared" si="143"/>
        <v>5.2287503132066926E-2</v>
      </c>
      <c r="N695" s="1">
        <f t="shared" si="144"/>
        <v>-15.145535942042876</v>
      </c>
      <c r="O695">
        <f>((-0.0000000008)*V695^3+(0.000003)*V695^2-0.004*V695+2.013)*('Exhaust Gas Math'!$E$10/(T695+'Exhaust Gas Math'!$E$10))+(357.45*V695^-1.004)*(T695/(T695+'Exhaust Gas Math'!$E$10))</f>
        <v>1.1073984379563007</v>
      </c>
      <c r="P695">
        <f t="shared" si="153"/>
        <v>127.01154613617598</v>
      </c>
      <c r="Q695">
        <f t="shared" si="145"/>
        <v>3.7062524308028731E-4</v>
      </c>
      <c r="R695" s="4">
        <f t="shared" si="146"/>
        <v>4.1039453937440843E-4</v>
      </c>
      <c r="S695">
        <f t="shared" si="154"/>
        <v>3.6663491899257753E-4</v>
      </c>
      <c r="T695">
        <f>S695*'Exhaust Gas Math'!$C$14</f>
        <v>4.3435880665761687E-4</v>
      </c>
      <c r="U695">
        <f>(T695/'Exhaust Gas Math'!$B$14)+('Exhaust Gas Math'!$D$10)</f>
        <v>1.5433993504587188E-2</v>
      </c>
      <c r="V695">
        <f>('Exhaust Gas Math'!$E$10*((-0.000000001)*V694^3+(0.000002)*V694^2-0.0012*V694+1.3446)*$B$18+T695*'Exhaust Gas Math'!$D$14*$B$17)/('Exhaust Gas Math'!$E$10*((-0.000000001)*V694^3+(0.000002)*V694^2-0.0012*V694+1.3446)+T695*'Exhaust Gas Math'!$D$14)</f>
        <v>314.99282900074223</v>
      </c>
      <c r="W695">
        <f t="shared" si="147"/>
        <v>98494.378563781211</v>
      </c>
      <c r="X695">
        <f t="shared" si="148"/>
        <v>98621.390109917382</v>
      </c>
    </row>
    <row r="696" spans="3:24" x14ac:dyDescent="0.2">
      <c r="C696" s="1"/>
      <c r="D696" s="1"/>
      <c r="E696">
        <f t="shared" si="141"/>
        <v>8.6499999999999994E-2</v>
      </c>
      <c r="F696">
        <f t="shared" si="142"/>
        <v>101085.43342522024</v>
      </c>
      <c r="H696" s="1">
        <v>8.6499999999999994E-2</v>
      </c>
      <c r="I696" s="1">
        <f t="shared" si="149"/>
        <v>233.99999999999955</v>
      </c>
      <c r="J696" s="1">
        <f t="shared" si="150"/>
        <v>1</v>
      </c>
      <c r="K696" s="1">
        <f t="shared" si="151"/>
        <v>1.9076377553957997E-3</v>
      </c>
      <c r="L696" s="1">
        <f t="shared" si="152"/>
        <v>0.25</v>
      </c>
      <c r="M696" s="4">
        <f t="shared" si="143"/>
        <v>5.0332792497671405E-2</v>
      </c>
      <c r="N696" s="1">
        <f t="shared" si="144"/>
        <v>-16.11375570463937</v>
      </c>
      <c r="O696">
        <f>((-0.0000000008)*V696^3+(0.000003)*V696^2-0.004*V696+2.013)*('Exhaust Gas Math'!$E$10/(T696+'Exhaust Gas Math'!$E$10))+(357.45*V696^-1.004)*(T696/(T696+'Exhaust Gas Math'!$E$10))</f>
        <v>1.1067580373761905</v>
      </c>
      <c r="P696">
        <f t="shared" si="153"/>
        <v>143.68659035456994</v>
      </c>
      <c r="Q696">
        <f t="shared" si="145"/>
        <v>3.5676982714668226E-4</v>
      </c>
      <c r="R696" s="4">
        <f t="shared" si="146"/>
        <v>3.9653912344080338E-4</v>
      </c>
      <c r="S696">
        <f t="shared" si="154"/>
        <v>3.6274357000596079E-4</v>
      </c>
      <c r="T696">
        <f>S696*'Exhaust Gas Math'!$C$14</f>
        <v>4.2974865739316723E-4</v>
      </c>
      <c r="U696">
        <f>(T696/'Exhaust Gas Math'!$B$14)+('Exhaust Gas Math'!$D$10)</f>
        <v>1.5274858217585129E-2</v>
      </c>
      <c r="V696">
        <f>('Exhaust Gas Math'!$E$10*((-0.000000001)*V695^3+(0.000002)*V695^2-0.0012*V695+1.3446)*$B$18+T696*'Exhaust Gas Math'!$D$14*$B$17)/('Exhaust Gas Math'!$E$10*((-0.000000001)*V695^3+(0.000002)*V695^2-0.0012*V695+1.3446)+T696*'Exhaust Gas Math'!$D$14)</f>
        <v>315.17055224355511</v>
      </c>
      <c r="W696">
        <f t="shared" si="147"/>
        <v>100941.74683486567</v>
      </c>
      <c r="X696">
        <f t="shared" si="148"/>
        <v>101085.43342522024</v>
      </c>
    </row>
    <row r="697" spans="3:24" x14ac:dyDescent="0.2">
      <c r="C697" s="1"/>
      <c r="D697" s="1"/>
      <c r="E697">
        <f t="shared" si="141"/>
        <v>8.6624999999999994E-2</v>
      </c>
      <c r="F697">
        <f t="shared" si="142"/>
        <v>104017.17947895604</v>
      </c>
      <c r="H697" s="1">
        <v>8.6624999999999994E-2</v>
      </c>
      <c r="I697" s="1">
        <f t="shared" si="149"/>
        <v>238.49999999999955</v>
      </c>
      <c r="J697" s="1">
        <f t="shared" si="150"/>
        <v>1</v>
      </c>
      <c r="K697" s="1">
        <f t="shared" si="151"/>
        <v>1.6304307426012517E-3</v>
      </c>
      <c r="L697" s="1">
        <f t="shared" si="152"/>
        <v>0.22</v>
      </c>
      <c r="M697" s="4">
        <f t="shared" si="143"/>
        <v>4.8263204501495668E-2</v>
      </c>
      <c r="N697" s="1">
        <f t="shared" si="144"/>
        <v>-16.982628804949165</v>
      </c>
      <c r="O697">
        <f>((-0.0000000008)*V697^3+(0.000003)*V697^2-0.004*V697+2.013)*('Exhaust Gas Math'!$E$10/(T697+'Exhaust Gas Math'!$E$10))+(357.45*V697^-1.004)*(T697/(T697+'Exhaust Gas Math'!$E$10))</f>
        <v>1.1061498897500961</v>
      </c>
      <c r="P697">
        <f t="shared" si="153"/>
        <v>159.51216849057377</v>
      </c>
      <c r="Q697">
        <f t="shared" si="145"/>
        <v>3.4210013538073014E-4</v>
      </c>
      <c r="R697" s="4">
        <f t="shared" si="146"/>
        <v>3.8186943167485131E-4</v>
      </c>
      <c r="S697">
        <f t="shared" si="154"/>
        <v>3.5911793338807424E-4</v>
      </c>
      <c r="T697">
        <f>S697*'Exhaust Gas Math'!$C$14</f>
        <v>4.2545330222337985E-4</v>
      </c>
      <c r="U697">
        <f>(T697/'Exhaust Gas Math'!$B$14)+('Exhaust Gas Math'!$D$10)</f>
        <v>1.5126589140271101E-2</v>
      </c>
      <c r="V697">
        <f>('Exhaust Gas Math'!$E$10*((-0.000000001)*V696^3+(0.000002)*V696^2-0.0012*V696+1.3446)*$B$18+T697*'Exhaust Gas Math'!$D$14*$B$17)/('Exhaust Gas Math'!$E$10*((-0.000000001)*V696^3+(0.000002)*V696^2-0.0012*V696+1.3446)+T697*'Exhaust Gas Math'!$D$14)</f>
        <v>315.33952559131757</v>
      </c>
      <c r="W697">
        <f t="shared" si="147"/>
        <v>103857.66731046546</v>
      </c>
      <c r="X697">
        <f t="shared" si="148"/>
        <v>104017.17947895604</v>
      </c>
    </row>
    <row r="698" spans="3:24" x14ac:dyDescent="0.2">
      <c r="C698" s="1"/>
      <c r="D698" s="1"/>
      <c r="E698">
        <f t="shared" si="141"/>
        <v>8.6749999999999994E-2</v>
      </c>
      <c r="F698">
        <f t="shared" si="142"/>
        <v>107533.77445578616</v>
      </c>
      <c r="H698" s="1">
        <v>8.6749999999999994E-2</v>
      </c>
      <c r="I698" s="1">
        <f t="shared" si="149"/>
        <v>243</v>
      </c>
      <c r="J698" s="1">
        <f t="shared" si="150"/>
        <v>1</v>
      </c>
      <c r="K698" s="1">
        <f t="shared" si="151"/>
        <v>1.3693981831978804E-3</v>
      </c>
      <c r="L698" s="1">
        <f t="shared" si="152"/>
        <v>0.18</v>
      </c>
      <c r="M698" s="4">
        <f t="shared" si="143"/>
        <v>4.6091498841743815E-2</v>
      </c>
      <c r="N698" s="1">
        <f t="shared" si="144"/>
        <v>-17.746798351379315</v>
      </c>
      <c r="O698">
        <f>((-0.0000000008)*V698^3+(0.000003)*V698^2-0.004*V698+2.013)*('Exhaust Gas Math'!$E$10/(T698+'Exhaust Gas Math'!$E$10))+(357.45*V698^-1.004)*(T698/(T698+'Exhaust Gas Math'!$E$10))</f>
        <v>1.1056188750414899</v>
      </c>
      <c r="P698">
        <f t="shared" si="153"/>
        <v>174.10669756963617</v>
      </c>
      <c r="Q698">
        <f t="shared" si="145"/>
        <v>3.267066113103344E-4</v>
      </c>
      <c r="R698" s="4">
        <f t="shared" si="146"/>
        <v>3.6647590760445557E-4</v>
      </c>
      <c r="S698">
        <f t="shared" si="154"/>
        <v>3.5600513376540208E-4</v>
      </c>
      <c r="T698">
        <f>S698*'Exhaust Gas Math'!$C$14</f>
        <v>4.2176551401929029E-4</v>
      </c>
      <c r="U698">
        <f>(T698/'Exhaust Gas Math'!$B$14)+('Exhaust Gas Math'!$D$10)</f>
        <v>1.499929234344371E-2</v>
      </c>
      <c r="V698">
        <f>('Exhaust Gas Math'!$E$10*((-0.000000001)*V697^3+(0.000002)*V697^2-0.0012*V697+1.3446)*$B$18+T698*'Exhaust Gas Math'!$D$14*$B$17)/('Exhaust Gas Math'!$E$10*((-0.000000001)*V697^3+(0.000002)*V697^2-0.0012*V697+1.3446)+T698*'Exhaust Gas Math'!$D$14)</f>
        <v>315.48722656134362</v>
      </c>
      <c r="W698">
        <f t="shared" si="147"/>
        <v>107359.66775821653</v>
      </c>
      <c r="X698">
        <f t="shared" si="148"/>
        <v>107533.77445578616</v>
      </c>
    </row>
    <row r="699" spans="3:24" x14ac:dyDescent="0.2">
      <c r="C699" s="1"/>
      <c r="D699" s="1"/>
      <c r="E699">
        <f t="shared" si="141"/>
        <v>8.6874999999999994E-2</v>
      </c>
      <c r="F699">
        <f t="shared" si="142"/>
        <v>111674.7158888311</v>
      </c>
      <c r="H699" s="1">
        <v>8.6874999999999994E-2</v>
      </c>
      <c r="I699" s="1">
        <f t="shared" si="149"/>
        <v>247.5</v>
      </c>
      <c r="J699" s="1">
        <f t="shared" si="150"/>
        <v>1</v>
      </c>
      <c r="K699" s="1">
        <f t="shared" si="151"/>
        <v>1.1264861127645832E-3</v>
      </c>
      <c r="L699" s="1">
        <f t="shared" si="152"/>
        <v>0.15</v>
      </c>
      <c r="M699" s="4">
        <f t="shared" si="143"/>
        <v>4.3831064805973423E-2</v>
      </c>
      <c r="N699" s="1">
        <f t="shared" si="144"/>
        <v>-18.401552984563974</v>
      </c>
      <c r="O699">
        <f>((-0.0000000008)*V699^3+(0.000003)*V699^2-0.004*V699+2.013)*('Exhaust Gas Math'!$E$10/(T699+'Exhaust Gas Math'!$E$10))+(357.45*V699^-1.004)*(T699/(T699+'Exhaust Gas Math'!$E$10))</f>
        <v>1.1051513286850687</v>
      </c>
      <c r="P699">
        <f t="shared" si="153"/>
        <v>187.11159785884806</v>
      </c>
      <c r="Q699">
        <f t="shared" si="145"/>
        <v>3.1068416113025371E-4</v>
      </c>
      <c r="R699" s="4">
        <f t="shared" si="146"/>
        <v>3.5045345742437488E-4</v>
      </c>
      <c r="S699">
        <f t="shared" si="154"/>
        <v>3.5330515223167626E-4</v>
      </c>
      <c r="T699">
        <f>S699*'Exhaust Gas Math'!$C$14</f>
        <v>4.1856679863176195E-4</v>
      </c>
      <c r="U699">
        <f>(T699/'Exhaust Gas Math'!$B$14)+('Exhaust Gas Math'!$D$10)</f>
        <v>1.4888877590681254E-2</v>
      </c>
      <c r="V699">
        <f>('Exhaust Gas Math'!$E$10*((-0.000000001)*V698^3+(0.000002)*V698^2-0.0012*V698+1.3446)*$B$18+T699*'Exhaust Gas Math'!$D$14*$B$17)/('Exhaust Gas Math'!$E$10*((-0.000000001)*V698^3+(0.000002)*V698^2-0.0012*V698+1.3446)+T699*'Exhaust Gas Math'!$D$14)</f>
        <v>315.61739781966025</v>
      </c>
      <c r="W699">
        <f t="shared" si="147"/>
        <v>111487.60429097225</v>
      </c>
      <c r="X699">
        <f t="shared" si="148"/>
        <v>111674.7158888311</v>
      </c>
    </row>
    <row r="700" spans="3:24" x14ac:dyDescent="0.2">
      <c r="C700" s="1"/>
      <c r="D700" s="1"/>
      <c r="E700">
        <f t="shared" si="141"/>
        <v>8.6999999999999994E-2</v>
      </c>
      <c r="F700">
        <f t="shared" si="142"/>
        <v>101325</v>
      </c>
      <c r="H700" s="1">
        <v>8.6999999999999994E-2</v>
      </c>
      <c r="I700" s="1">
        <f t="shared" si="149"/>
        <v>252</v>
      </c>
      <c r="J700" s="1">
        <f t="shared" si="150"/>
        <v>0</v>
      </c>
      <c r="K700" s="1">
        <f t="shared" si="151"/>
        <v>9.0350547600751615E-4</v>
      </c>
      <c r="L700" s="1">
        <f t="shared" si="152"/>
        <v>0</v>
      </c>
      <c r="M700" s="4">
        <f t="shared" si="143"/>
        <v>4.1495838721686003E-2</v>
      </c>
      <c r="N700" s="1">
        <f t="shared" si="144"/>
        <v>-18.94285592446143</v>
      </c>
      <c r="O700">
        <f>((-0.0000000008)*V700^3+(0.000003)*V700^2-0.004*V700+2.013)*('Exhaust Gas Math'!$E$10/(T700+'Exhaust Gas Math'!$E$10))+(357.45*V700^-1.004)*(T700/(T700+'Exhaust Gas Math'!$E$10))</f>
        <v>0.17819999999999947</v>
      </c>
      <c r="P700">
        <f t="shared" si="153"/>
        <v>0</v>
      </c>
      <c r="Q700">
        <f t="shared" si="145"/>
        <v>0</v>
      </c>
      <c r="R700" s="4">
        <f t="shared" si="146"/>
        <v>3.9769296294121147E-5</v>
      </c>
      <c r="S700">
        <f t="shared" si="154"/>
        <v>0</v>
      </c>
      <c r="T700">
        <f>S700*'Exhaust Gas Math'!$C$14</f>
        <v>0</v>
      </c>
      <c r="U700">
        <f>(T700/'Exhaust Gas Math'!$B$14)+('Exhaust Gas Math'!$D$10)</f>
        <v>4.4059320573952224E-4</v>
      </c>
      <c r="V700">
        <f>('Exhaust Gas Math'!$E$10*((-0.000000001)*V699^3+(0.000002)*V699^2-0.0012*V699+1.3446)*$B$18+T700*'Exhaust Gas Math'!$D$14*$B$17)/('Exhaust Gas Math'!$E$10*((-0.000000001)*V699^3+(0.000002)*V699^2-0.0012*V699+1.3446)+T700*'Exhaust Gas Math'!$D$14)</f>
        <v>1100</v>
      </c>
      <c r="W700">
        <f t="shared" si="147"/>
        <v>101325</v>
      </c>
      <c r="X700">
        <f t="shared" si="148"/>
        <v>101325</v>
      </c>
    </row>
    <row r="701" spans="3:24" x14ac:dyDescent="0.2">
      <c r="C701" s="1"/>
      <c r="D701" s="1"/>
      <c r="E701">
        <f t="shared" si="141"/>
        <v>8.7124999999999994E-2</v>
      </c>
      <c r="F701">
        <f t="shared" si="142"/>
        <v>101325</v>
      </c>
      <c r="H701" s="1">
        <v>8.7124999999999994E-2</v>
      </c>
      <c r="I701" s="1">
        <f t="shared" si="149"/>
        <v>256.5</v>
      </c>
      <c r="J701" s="1">
        <f t="shared" si="150"/>
        <v>0</v>
      </c>
      <c r="K701" s="1">
        <f t="shared" si="151"/>
        <v>7.0211862590484645E-4</v>
      </c>
      <c r="L701" s="1">
        <f t="shared" si="152"/>
        <v>0</v>
      </c>
      <c r="M701" s="4">
        <f t="shared" si="143"/>
        <v>3.9100218034232255E-2</v>
      </c>
      <c r="N701" s="1">
        <f t="shared" si="144"/>
        <v>-19.367369858445819</v>
      </c>
      <c r="O701">
        <f>((-0.0000000008)*V701^3+(0.000003)*V701^2-0.004*V701+2.013)*('Exhaust Gas Math'!$E$10/(T701+'Exhaust Gas Math'!$E$10))+(357.45*V701^-1.004)*(T701/(T701+'Exhaust Gas Math'!$E$10))</f>
        <v>0.17819999999999947</v>
      </c>
      <c r="P701">
        <f t="shared" si="153"/>
        <v>0</v>
      </c>
      <c r="Q701">
        <f t="shared" si="145"/>
        <v>0</v>
      </c>
      <c r="R701" s="4">
        <f t="shared" si="146"/>
        <v>3.9769296294121147E-5</v>
      </c>
      <c r="S701">
        <f t="shared" si="154"/>
        <v>0</v>
      </c>
      <c r="T701">
        <f>S701*'Exhaust Gas Math'!$C$14</f>
        <v>0</v>
      </c>
      <c r="U701">
        <f>(T701/'Exhaust Gas Math'!$B$14)+('Exhaust Gas Math'!$D$10)</f>
        <v>4.4059320573952224E-4</v>
      </c>
      <c r="V701">
        <f>('Exhaust Gas Math'!$E$10*((-0.000000001)*V700^3+(0.000002)*V700^2-0.0012*V700+1.3446)*$B$18+T701*'Exhaust Gas Math'!$D$14*$B$17)/('Exhaust Gas Math'!$E$10*((-0.000000001)*V700^3+(0.000002)*V700^2-0.0012*V700+1.3446)+T701*'Exhaust Gas Math'!$D$14)</f>
        <v>1100</v>
      </c>
      <c r="W701">
        <f t="shared" si="147"/>
        <v>101325</v>
      </c>
      <c r="X701">
        <f t="shared" si="148"/>
        <v>101325</v>
      </c>
    </row>
    <row r="702" spans="3:24" x14ac:dyDescent="0.2">
      <c r="C702" s="1"/>
      <c r="D702" s="1"/>
      <c r="E702">
        <f t="shared" si="141"/>
        <v>8.7249999999999994E-2</v>
      </c>
      <c r="F702">
        <f t="shared" si="142"/>
        <v>101325</v>
      </c>
      <c r="H702" s="1">
        <v>8.7249999999999994E-2</v>
      </c>
      <c r="I702" s="1">
        <f t="shared" si="149"/>
        <v>261</v>
      </c>
      <c r="J702" s="1">
        <f t="shared" si="150"/>
        <v>0</v>
      </c>
      <c r="K702" s="1">
        <f t="shared" si="151"/>
        <v>5.2382693062422376E-4</v>
      </c>
      <c r="L702" s="1">
        <f t="shared" si="152"/>
        <v>0</v>
      </c>
      <c r="M702" s="4">
        <f t="shared" si="143"/>
        <v>3.665897254177547E-2</v>
      </c>
      <c r="N702" s="1">
        <f t="shared" si="144"/>
        <v>-19.672477516948849</v>
      </c>
      <c r="O702">
        <f>((-0.0000000008)*V702^3+(0.000003)*V702^2-0.004*V702+2.013)*('Exhaust Gas Math'!$E$10/(T702+'Exhaust Gas Math'!$E$10))+(357.45*V702^-1.004)*(T702/(T702+'Exhaust Gas Math'!$E$10))</f>
        <v>0.17819999999999947</v>
      </c>
      <c r="P702">
        <f t="shared" si="153"/>
        <v>0</v>
      </c>
      <c r="Q702">
        <f t="shared" si="145"/>
        <v>0</v>
      </c>
      <c r="R702" s="4">
        <f t="shared" si="146"/>
        <v>3.9769296294121147E-5</v>
      </c>
      <c r="S702">
        <f t="shared" si="154"/>
        <v>0</v>
      </c>
      <c r="T702">
        <f>S702*'Exhaust Gas Math'!$C$14</f>
        <v>0</v>
      </c>
      <c r="U702">
        <f>(T702/'Exhaust Gas Math'!$B$14)+('Exhaust Gas Math'!$D$10)</f>
        <v>4.4059320573952224E-4</v>
      </c>
      <c r="V702">
        <f>('Exhaust Gas Math'!$E$10*((-0.000000001)*V701^3+(0.000002)*V701^2-0.0012*V701+1.3446)*$B$18+T702*'Exhaust Gas Math'!$D$14*$B$17)/('Exhaust Gas Math'!$E$10*((-0.000000001)*V701^3+(0.000002)*V701^2-0.0012*V701+1.3446)+T702*'Exhaust Gas Math'!$D$14)</f>
        <v>1100</v>
      </c>
      <c r="W702">
        <f t="shared" si="147"/>
        <v>101325</v>
      </c>
      <c r="X702">
        <f t="shared" si="148"/>
        <v>101325</v>
      </c>
    </row>
    <row r="703" spans="3:24" x14ac:dyDescent="0.2">
      <c r="C703" s="1"/>
      <c r="D703" s="1"/>
      <c r="E703">
        <f t="shared" si="141"/>
        <v>8.7374999999999994E-2</v>
      </c>
      <c r="F703">
        <f t="shared" si="142"/>
        <v>101325</v>
      </c>
      <c r="H703" s="1">
        <v>8.7374999999999994E-2</v>
      </c>
      <c r="I703" s="1">
        <f t="shared" si="149"/>
        <v>265.5</v>
      </c>
      <c r="J703" s="1">
        <f t="shared" si="150"/>
        <v>0</v>
      </c>
      <c r="K703" s="1">
        <f t="shared" si="151"/>
        <v>3.6995958060542268E-4</v>
      </c>
      <c r="L703" s="1">
        <f t="shared" si="152"/>
        <v>0</v>
      </c>
      <c r="M703" s="4">
        <f t="shared" si="143"/>
        <v>3.4187153334572708E-2</v>
      </c>
      <c r="N703" s="1">
        <f t="shared" si="144"/>
        <v>-19.856297809797301</v>
      </c>
      <c r="O703">
        <f>((-0.0000000008)*V703^3+(0.000003)*V703^2-0.004*V703+2.013)*('Exhaust Gas Math'!$E$10/(T703+'Exhaust Gas Math'!$E$10))+(357.45*V703^-1.004)*(T703/(T703+'Exhaust Gas Math'!$E$10))</f>
        <v>0.17819999999999947</v>
      </c>
      <c r="P703">
        <f t="shared" si="153"/>
        <v>0</v>
      </c>
      <c r="Q703">
        <f t="shared" si="145"/>
        <v>0</v>
      </c>
      <c r="R703" s="4">
        <f t="shared" si="146"/>
        <v>3.9769296294121147E-5</v>
      </c>
      <c r="S703">
        <f t="shared" si="154"/>
        <v>0</v>
      </c>
      <c r="T703">
        <f>S703*'Exhaust Gas Math'!$C$14</f>
        <v>0</v>
      </c>
      <c r="U703">
        <f>(T703/'Exhaust Gas Math'!$B$14)+('Exhaust Gas Math'!$D$10)</f>
        <v>4.4059320573952224E-4</v>
      </c>
      <c r="V703">
        <f>('Exhaust Gas Math'!$E$10*((-0.000000001)*V702^3+(0.000002)*V702^2-0.0012*V702+1.3446)*$B$18+T703*'Exhaust Gas Math'!$D$14*$B$17)/('Exhaust Gas Math'!$E$10*((-0.000000001)*V702^3+(0.000002)*V702^2-0.0012*V702+1.3446)+T703*'Exhaust Gas Math'!$D$14)</f>
        <v>1100</v>
      </c>
      <c r="W703">
        <f t="shared" si="147"/>
        <v>101325</v>
      </c>
      <c r="X703">
        <f t="shared" si="148"/>
        <v>101325</v>
      </c>
    </row>
    <row r="704" spans="3:24" x14ac:dyDescent="0.2">
      <c r="C704" s="1"/>
      <c r="D704" s="1"/>
      <c r="E704">
        <f t="shared" si="141"/>
        <v>8.7499999999999994E-2</v>
      </c>
      <c r="F704">
        <f t="shared" si="142"/>
        <v>101325</v>
      </c>
      <c r="H704" s="1">
        <v>8.7499999999999994E-2</v>
      </c>
      <c r="I704" s="1">
        <f t="shared" si="149"/>
        <v>270</v>
      </c>
      <c r="J704" s="1">
        <f t="shared" si="150"/>
        <v>0</v>
      </c>
      <c r="K704" s="1">
        <f t="shared" si="151"/>
        <v>2.416636792528762E-4</v>
      </c>
      <c r="L704" s="1">
        <f t="shared" si="152"/>
        <v>0</v>
      </c>
      <c r="M704" s="4">
        <f t="shared" si="143"/>
        <v>3.1700000000000124E-2</v>
      </c>
      <c r="N704" s="1">
        <f t="shared" si="144"/>
        <v>-19.917697423759289</v>
      </c>
      <c r="O704">
        <f>((-0.0000000008)*V704^3+(0.000003)*V704^2-0.004*V704+2.013)*('Exhaust Gas Math'!$E$10/(T704+'Exhaust Gas Math'!$E$10))+(357.45*V704^-1.004)*(T704/(T704+'Exhaust Gas Math'!$E$10))</f>
        <v>0.17819999999999947</v>
      </c>
      <c r="P704">
        <f t="shared" si="153"/>
        <v>0</v>
      </c>
      <c r="Q704">
        <f t="shared" si="145"/>
        <v>0</v>
      </c>
      <c r="R704" s="4">
        <f t="shared" si="146"/>
        <v>3.9769296294121147E-5</v>
      </c>
      <c r="S704">
        <f t="shared" si="154"/>
        <v>0</v>
      </c>
      <c r="T704">
        <f>S704*'Exhaust Gas Math'!$C$14</f>
        <v>0</v>
      </c>
      <c r="U704">
        <f>(T704/'Exhaust Gas Math'!$B$14)+('Exhaust Gas Math'!$D$10)</f>
        <v>4.4059320573952224E-4</v>
      </c>
      <c r="V704">
        <f>('Exhaust Gas Math'!$E$10*((-0.000000001)*V703^3+(0.000002)*V703^2-0.0012*V703+1.3446)*$B$18+T704*'Exhaust Gas Math'!$D$14*$B$17)/('Exhaust Gas Math'!$E$10*((-0.000000001)*V703^3+(0.000002)*V703^2-0.0012*V703+1.3446)+T704*'Exhaust Gas Math'!$D$14)</f>
        <v>1100</v>
      </c>
      <c r="W704">
        <f t="shared" si="147"/>
        <v>101325</v>
      </c>
      <c r="X704">
        <f t="shared" si="148"/>
        <v>101325</v>
      </c>
    </row>
    <row r="705" spans="3:24" x14ac:dyDescent="0.2">
      <c r="C705" s="1"/>
      <c r="D705" s="1"/>
      <c r="E705">
        <f t="shared" si="141"/>
        <v>8.7624999999999995E-2</v>
      </c>
      <c r="F705">
        <f t="shared" si="142"/>
        <v>101325</v>
      </c>
      <c r="H705" s="1">
        <v>8.7624999999999995E-2</v>
      </c>
      <c r="I705" s="1">
        <f t="shared" si="149"/>
        <v>274.5</v>
      </c>
      <c r="J705" s="1">
        <f t="shared" si="150"/>
        <v>0</v>
      </c>
      <c r="K705" s="1">
        <f t="shared" si="151"/>
        <v>1.3989569111346129E-4</v>
      </c>
      <c r="L705" s="1">
        <f t="shared" si="152"/>
        <v>0</v>
      </c>
      <c r="M705" s="4">
        <f t="shared" si="143"/>
        <v>2.9212846665427311E-2</v>
      </c>
      <c r="N705" s="1">
        <f t="shared" si="144"/>
        <v>-19.856297809797301</v>
      </c>
      <c r="O705">
        <f>((-0.0000000008)*V705^3+(0.000003)*V705^2-0.004*V705+2.013)*('Exhaust Gas Math'!$E$10/(T705+'Exhaust Gas Math'!$E$10))+(357.45*V705^-1.004)*(T705/(T705+'Exhaust Gas Math'!$E$10))</f>
        <v>0.17819999999999947</v>
      </c>
      <c r="P705">
        <f t="shared" si="153"/>
        <v>0</v>
      </c>
      <c r="Q705">
        <f t="shared" si="145"/>
        <v>0</v>
      </c>
      <c r="R705" s="4">
        <f t="shared" si="146"/>
        <v>3.9769296294121147E-5</v>
      </c>
      <c r="S705">
        <f t="shared" si="154"/>
        <v>0</v>
      </c>
      <c r="T705">
        <f>S705*'Exhaust Gas Math'!$C$14</f>
        <v>0</v>
      </c>
      <c r="U705">
        <f>(T705/'Exhaust Gas Math'!$B$14)+('Exhaust Gas Math'!$D$10)</f>
        <v>4.4059320573952224E-4</v>
      </c>
      <c r="V705">
        <f>('Exhaust Gas Math'!$E$10*((-0.000000001)*V704^3+(0.000002)*V704^2-0.0012*V704+1.3446)*$B$18+T705*'Exhaust Gas Math'!$D$14*$B$17)/('Exhaust Gas Math'!$E$10*((-0.000000001)*V704^3+(0.000002)*V704^2-0.0012*V704+1.3446)+T705*'Exhaust Gas Math'!$D$14)</f>
        <v>1100</v>
      </c>
      <c r="W705">
        <f t="shared" si="147"/>
        <v>101325</v>
      </c>
      <c r="X705">
        <f t="shared" si="148"/>
        <v>101325</v>
      </c>
    </row>
    <row r="706" spans="3:24" x14ac:dyDescent="0.2">
      <c r="C706" s="1"/>
      <c r="D706" s="1"/>
      <c r="E706">
        <f t="shared" si="141"/>
        <v>8.7749999999999995E-2</v>
      </c>
      <c r="F706">
        <f t="shared" si="142"/>
        <v>101325</v>
      </c>
      <c r="H706" s="1">
        <v>8.7749999999999995E-2</v>
      </c>
      <c r="I706" s="1">
        <f t="shared" si="149"/>
        <v>279</v>
      </c>
      <c r="J706" s="1">
        <f t="shared" si="150"/>
        <v>0</v>
      </c>
      <c r="K706" s="1">
        <f t="shared" si="151"/>
        <v>6.541431129463782E-5</v>
      </c>
      <c r="L706" s="1">
        <f t="shared" si="152"/>
        <v>0</v>
      </c>
      <c r="M706" s="4">
        <f t="shared" si="143"/>
        <v>2.6741027458224775E-2</v>
      </c>
      <c r="N706" s="1">
        <f t="shared" si="144"/>
        <v>-19.672477516948874</v>
      </c>
      <c r="O706">
        <f>((-0.0000000008)*V706^3+(0.000003)*V706^2-0.004*V706+2.013)*('Exhaust Gas Math'!$E$10/(T706+'Exhaust Gas Math'!$E$10))+(357.45*V706^-1.004)*(T706/(T706+'Exhaust Gas Math'!$E$10))</f>
        <v>0.17819999999999947</v>
      </c>
      <c r="P706">
        <f t="shared" si="153"/>
        <v>0</v>
      </c>
      <c r="Q706">
        <f t="shared" si="145"/>
        <v>0</v>
      </c>
      <c r="R706" s="4">
        <f t="shared" si="146"/>
        <v>3.9769296294121147E-5</v>
      </c>
      <c r="S706">
        <f t="shared" si="154"/>
        <v>0</v>
      </c>
      <c r="T706">
        <f>S706*'Exhaust Gas Math'!$C$14</f>
        <v>0</v>
      </c>
      <c r="U706">
        <f>(T706/'Exhaust Gas Math'!$B$14)+('Exhaust Gas Math'!$D$10)</f>
        <v>4.4059320573952224E-4</v>
      </c>
      <c r="V706">
        <f>('Exhaust Gas Math'!$E$10*((-0.000000001)*V705^3+(0.000002)*V705^2-0.0012*V705+1.3446)*$B$18+T706*'Exhaust Gas Math'!$D$14*$B$17)/('Exhaust Gas Math'!$E$10*((-0.000000001)*V705^3+(0.000002)*V705^2-0.0012*V705+1.3446)+T706*'Exhaust Gas Math'!$D$14)</f>
        <v>1100</v>
      </c>
      <c r="W706">
        <f t="shared" si="147"/>
        <v>101325</v>
      </c>
      <c r="X706">
        <f t="shared" si="148"/>
        <v>101325</v>
      </c>
    </row>
    <row r="707" spans="3:24" x14ac:dyDescent="0.2">
      <c r="C707" s="1"/>
      <c r="D707" s="1"/>
      <c r="E707">
        <f t="shared" ref="E707:E770" si="155">H707</f>
        <v>8.7874999999999995E-2</v>
      </c>
      <c r="F707">
        <f t="shared" ref="F707:F770" si="156">X707</f>
        <v>101325</v>
      </c>
      <c r="H707" s="1">
        <v>8.7874999999999995E-2</v>
      </c>
      <c r="I707" s="1">
        <f t="shared" si="149"/>
        <v>283.5</v>
      </c>
      <c r="J707" s="1">
        <f t="shared" si="150"/>
        <v>0</v>
      </c>
      <c r="K707" s="1">
        <f t="shared" si="151"/>
        <v>1.877480928240546E-5</v>
      </c>
      <c r="L707" s="1">
        <f t="shared" si="152"/>
        <v>0</v>
      </c>
      <c r="M707" s="4">
        <f t="shared" si="143"/>
        <v>2.4299781965767986E-2</v>
      </c>
      <c r="N707" s="1">
        <f t="shared" si="144"/>
        <v>-19.367369858445855</v>
      </c>
      <c r="O707">
        <f>((-0.0000000008)*V707^3+(0.000003)*V707^2-0.004*V707+2.013)*('Exhaust Gas Math'!$E$10/(T707+'Exhaust Gas Math'!$E$10))+(357.45*V707^-1.004)*(T707/(T707+'Exhaust Gas Math'!$E$10))</f>
        <v>0.17819999999999947</v>
      </c>
      <c r="P707">
        <f t="shared" si="153"/>
        <v>0</v>
      </c>
      <c r="Q707">
        <f t="shared" si="145"/>
        <v>0</v>
      </c>
      <c r="R707" s="4">
        <f t="shared" si="146"/>
        <v>3.9769296294121147E-5</v>
      </c>
      <c r="S707">
        <f t="shared" si="154"/>
        <v>0</v>
      </c>
      <c r="T707">
        <f>S707*'Exhaust Gas Math'!$C$14</f>
        <v>0</v>
      </c>
      <c r="U707">
        <f>(T707/'Exhaust Gas Math'!$B$14)+('Exhaust Gas Math'!$D$10)</f>
        <v>4.4059320573952224E-4</v>
      </c>
      <c r="V707">
        <f>('Exhaust Gas Math'!$E$10*((-0.000000001)*V706^3+(0.000002)*V706^2-0.0012*V706+1.3446)*$B$18+T707*'Exhaust Gas Math'!$D$14*$B$17)/('Exhaust Gas Math'!$E$10*((-0.000000001)*V706^3+(0.000002)*V706^2-0.0012*V706+1.3446)+T707*'Exhaust Gas Math'!$D$14)</f>
        <v>1100</v>
      </c>
      <c r="W707">
        <f t="shared" si="147"/>
        <v>101325</v>
      </c>
      <c r="X707">
        <f t="shared" si="148"/>
        <v>101325</v>
      </c>
    </row>
    <row r="708" spans="3:24" x14ac:dyDescent="0.2">
      <c r="C708" s="1"/>
      <c r="D708" s="1"/>
      <c r="E708">
        <f t="shared" si="155"/>
        <v>8.7999999999999995E-2</v>
      </c>
      <c r="F708">
        <f t="shared" si="156"/>
        <v>101325</v>
      </c>
      <c r="H708" s="1">
        <v>8.7999999999999995E-2</v>
      </c>
      <c r="I708" s="1">
        <f t="shared" si="149"/>
        <v>288</v>
      </c>
      <c r="J708" s="1">
        <f t="shared" si="150"/>
        <v>0</v>
      </c>
      <c r="K708" s="1">
        <f t="shared" si="151"/>
        <v>3.2488932677010932E-7</v>
      </c>
      <c r="L708" s="1">
        <f t="shared" si="152"/>
        <v>0</v>
      </c>
      <c r="M708" s="4">
        <f t="shared" ref="M708:M771" si="157">-(($B$3/1000)/2)*COS($B$10*H708)+(($B$3/1000)/2)</f>
        <v>2.1904161278314231E-2</v>
      </c>
      <c r="N708" s="1">
        <f t="shared" ref="N708:N771" si="158">($B$3/1000/2)*$B$10*SIN($B$10*H708)</f>
        <v>-18.942855924461476</v>
      </c>
      <c r="O708">
        <f>((-0.0000000008)*V708^3+(0.000003)*V708^2-0.004*V708+2.013)*('Exhaust Gas Math'!$E$10/(T708+'Exhaust Gas Math'!$E$10))+(357.45*V708^-1.004)*(T708/(T708+'Exhaust Gas Math'!$E$10))</f>
        <v>0.17819999999999947</v>
      </c>
      <c r="P708">
        <f t="shared" si="153"/>
        <v>0</v>
      </c>
      <c r="Q708">
        <f t="shared" ref="Q708:Q771" si="159">M708*$B$4*J708</f>
        <v>0</v>
      </c>
      <c r="R708" s="4">
        <f t="shared" ref="R708:R771" si="160">$B$7+J708*Q708</f>
        <v>3.9769296294121147E-5</v>
      </c>
      <c r="S708">
        <f t="shared" si="154"/>
        <v>0</v>
      </c>
      <c r="T708">
        <f>S708*'Exhaust Gas Math'!$C$14</f>
        <v>0</v>
      </c>
      <c r="U708">
        <f>(T708/'Exhaust Gas Math'!$B$14)+('Exhaust Gas Math'!$D$10)</f>
        <v>4.4059320573952224E-4</v>
      </c>
      <c r="V708">
        <f>('Exhaust Gas Math'!$E$10*((-0.000000001)*V707^3+(0.000002)*V707^2-0.0012*V707+1.3446)*$B$18+T708*'Exhaust Gas Math'!$D$14*$B$17)/('Exhaust Gas Math'!$E$10*((-0.000000001)*V707^3+(0.000002)*V707^2-0.0012*V707+1.3446)+T708*'Exhaust Gas Math'!$D$14)</f>
        <v>1100</v>
      </c>
      <c r="W708">
        <f t="shared" ref="W708:W771" si="161">(U708*$B$15*V708)/R708</f>
        <v>101325</v>
      </c>
      <c r="X708">
        <f t="shared" ref="X708:X771" si="162">P708+W708</f>
        <v>101325</v>
      </c>
    </row>
    <row r="709" spans="3:24" x14ac:dyDescent="0.2">
      <c r="C709" s="1"/>
      <c r="D709" s="1"/>
      <c r="E709">
        <f t="shared" si="155"/>
        <v>8.8124999999999995E-2</v>
      </c>
      <c r="F709">
        <f t="shared" si="156"/>
        <v>101325</v>
      </c>
      <c r="H709" s="1">
        <v>8.8124999999999995E-2</v>
      </c>
      <c r="I709" s="1">
        <f t="shared" ref="I709:I772" si="163">($B$9*360*H709)-(720*FLOOR(H709/(1/($B$9/2)),1))</f>
        <v>292.5</v>
      </c>
      <c r="J709" s="1">
        <f t="shared" ref="J709:J772" si="164">IF(I709&lt;=$B$12,1,0)</f>
        <v>0</v>
      </c>
      <c r="K709" s="1">
        <f t="shared" ref="K709:K772" si="165">-0.0038*COS(0.549848656*(I709+(327.363-$B$12)/2)*2*PI()/180)+0.0038</f>
        <v>1.0202098256153168E-5</v>
      </c>
      <c r="L709" s="1">
        <f t="shared" ref="L709:L772" si="166">ROUND((-0.0038*COS(0.549848656*(I709+38.606)*2*PI()/180)+0.0038)/0.0076,2)*J709</f>
        <v>0</v>
      </c>
      <c r="M709" s="4">
        <f t="shared" si="157"/>
        <v>1.9568935194026808E-2</v>
      </c>
      <c r="N709" s="1">
        <f t="shared" si="158"/>
        <v>-18.401552984564031</v>
      </c>
      <c r="O709">
        <f>((-0.0000000008)*V709^3+(0.000003)*V709^2-0.004*V709+2.013)*('Exhaust Gas Math'!$E$10/(T709+'Exhaust Gas Math'!$E$10))+(357.45*V709^-1.004)*(T709/(T709+'Exhaust Gas Math'!$E$10))</f>
        <v>0.17819999999999947</v>
      </c>
      <c r="P709">
        <f t="shared" ref="P709:P772" si="167">J709*SIGN(N709)*-0.5*O709*N709^2</f>
        <v>0</v>
      </c>
      <c r="Q709">
        <f t="shared" si="159"/>
        <v>0</v>
      </c>
      <c r="R709" s="4">
        <f t="shared" si="160"/>
        <v>3.9769296294121147E-5</v>
      </c>
      <c r="S709">
        <f t="shared" ref="S709:S772" si="168">J709*(1.5603*L709*(Q709-Q708)*$B$14+S708)</f>
        <v>0</v>
      </c>
      <c r="T709">
        <f>S709*'Exhaust Gas Math'!$C$14</f>
        <v>0</v>
      </c>
      <c r="U709">
        <f>(T709/'Exhaust Gas Math'!$B$14)+('Exhaust Gas Math'!$D$10)</f>
        <v>4.4059320573952224E-4</v>
      </c>
      <c r="V709">
        <f>('Exhaust Gas Math'!$E$10*((-0.000000001)*V708^3+(0.000002)*V708^2-0.0012*V708+1.3446)*$B$18+T709*'Exhaust Gas Math'!$D$14*$B$17)/('Exhaust Gas Math'!$E$10*((-0.000000001)*V708^3+(0.000002)*V708^2-0.0012*V708+1.3446)+T709*'Exhaust Gas Math'!$D$14)</f>
        <v>1100</v>
      </c>
      <c r="W709">
        <f t="shared" si="161"/>
        <v>101325</v>
      </c>
      <c r="X709">
        <f t="shared" si="162"/>
        <v>101325</v>
      </c>
    </row>
    <row r="710" spans="3:24" x14ac:dyDescent="0.2">
      <c r="C710" s="1"/>
      <c r="D710" s="1"/>
      <c r="E710">
        <f t="shared" si="155"/>
        <v>8.8249999999999995E-2</v>
      </c>
      <c r="F710">
        <f t="shared" si="156"/>
        <v>101325</v>
      </c>
      <c r="H710" s="1">
        <v>8.8249999999999995E-2</v>
      </c>
      <c r="I710" s="1">
        <f t="shared" si="163"/>
        <v>297</v>
      </c>
      <c r="J710" s="1">
        <f t="shared" si="164"/>
        <v>0</v>
      </c>
      <c r="K710" s="1">
        <f t="shared" si="165"/>
        <v>4.8332800045838061E-5</v>
      </c>
      <c r="L710" s="1">
        <f t="shared" si="166"/>
        <v>0</v>
      </c>
      <c r="M710" s="4">
        <f t="shared" si="157"/>
        <v>1.7308501158256405E-2</v>
      </c>
      <c r="N710" s="1">
        <f t="shared" si="158"/>
        <v>-17.746798351379386</v>
      </c>
      <c r="O710">
        <f>((-0.0000000008)*V710^3+(0.000003)*V710^2-0.004*V710+2.013)*('Exhaust Gas Math'!$E$10/(T710+'Exhaust Gas Math'!$E$10))+(357.45*V710^-1.004)*(T710/(T710+'Exhaust Gas Math'!$E$10))</f>
        <v>0.17819999999999947</v>
      </c>
      <c r="P710">
        <f t="shared" si="167"/>
        <v>0</v>
      </c>
      <c r="Q710">
        <f t="shared" si="159"/>
        <v>0</v>
      </c>
      <c r="R710" s="4">
        <f t="shared" si="160"/>
        <v>3.9769296294121147E-5</v>
      </c>
      <c r="S710">
        <f t="shared" si="168"/>
        <v>0</v>
      </c>
      <c r="T710">
        <f>S710*'Exhaust Gas Math'!$C$14</f>
        <v>0</v>
      </c>
      <c r="U710">
        <f>(T710/'Exhaust Gas Math'!$B$14)+('Exhaust Gas Math'!$D$10)</f>
        <v>4.4059320573952224E-4</v>
      </c>
      <c r="V710">
        <f>('Exhaust Gas Math'!$E$10*((-0.000000001)*V709^3+(0.000002)*V709^2-0.0012*V709+1.3446)*$B$18+T710*'Exhaust Gas Math'!$D$14*$B$17)/('Exhaust Gas Math'!$E$10*((-0.000000001)*V709^3+(0.000002)*V709^2-0.0012*V709+1.3446)+T710*'Exhaust Gas Math'!$D$14)</f>
        <v>1100</v>
      </c>
      <c r="W710">
        <f t="shared" si="161"/>
        <v>101325</v>
      </c>
      <c r="X710">
        <f t="shared" si="162"/>
        <v>101325</v>
      </c>
    </row>
    <row r="711" spans="3:24" x14ac:dyDescent="0.2">
      <c r="C711" s="1"/>
      <c r="D711" s="1"/>
      <c r="E711">
        <f t="shared" si="155"/>
        <v>8.8374999999999995E-2</v>
      </c>
      <c r="F711">
        <f t="shared" si="156"/>
        <v>101325</v>
      </c>
      <c r="H711" s="1">
        <v>8.8374999999999995E-2</v>
      </c>
      <c r="I711" s="1">
        <f t="shared" si="163"/>
        <v>301.5</v>
      </c>
      <c r="J711" s="1">
        <f t="shared" si="164"/>
        <v>0</v>
      </c>
      <c r="K711" s="1">
        <f t="shared" si="165"/>
        <v>1.1443272478521083E-4</v>
      </c>
      <c r="L711" s="1">
        <f t="shared" si="166"/>
        <v>0</v>
      </c>
      <c r="M711" s="4">
        <f t="shared" si="157"/>
        <v>1.5136795498504538E-2</v>
      </c>
      <c r="N711" s="1">
        <f t="shared" si="158"/>
        <v>-16.982628804949247</v>
      </c>
      <c r="O711">
        <f>((-0.0000000008)*V711^3+(0.000003)*V711^2-0.004*V711+2.013)*('Exhaust Gas Math'!$E$10/(T711+'Exhaust Gas Math'!$E$10))+(357.45*V711^-1.004)*(T711/(T711+'Exhaust Gas Math'!$E$10))</f>
        <v>0.17819999999999947</v>
      </c>
      <c r="P711">
        <f t="shared" si="167"/>
        <v>0</v>
      </c>
      <c r="Q711">
        <f t="shared" si="159"/>
        <v>0</v>
      </c>
      <c r="R711" s="4">
        <f t="shared" si="160"/>
        <v>3.9769296294121147E-5</v>
      </c>
      <c r="S711">
        <f t="shared" si="168"/>
        <v>0</v>
      </c>
      <c r="T711">
        <f>S711*'Exhaust Gas Math'!$C$14</f>
        <v>0</v>
      </c>
      <c r="U711">
        <f>(T711/'Exhaust Gas Math'!$B$14)+('Exhaust Gas Math'!$D$10)</f>
        <v>4.4059320573952224E-4</v>
      </c>
      <c r="V711">
        <f>('Exhaust Gas Math'!$E$10*((-0.000000001)*V710^3+(0.000002)*V710^2-0.0012*V710+1.3446)*$B$18+T711*'Exhaust Gas Math'!$D$14*$B$17)/('Exhaust Gas Math'!$E$10*((-0.000000001)*V710^3+(0.000002)*V710^2-0.0012*V710+1.3446)+T711*'Exhaust Gas Math'!$D$14)</f>
        <v>1100</v>
      </c>
      <c r="W711">
        <f t="shared" si="161"/>
        <v>101325</v>
      </c>
      <c r="X711">
        <f t="shared" si="162"/>
        <v>101325</v>
      </c>
    </row>
    <row r="712" spans="3:24" x14ac:dyDescent="0.2">
      <c r="C712" s="1"/>
      <c r="D712" s="1"/>
      <c r="E712">
        <f t="shared" si="155"/>
        <v>8.8499999999999995E-2</v>
      </c>
      <c r="F712">
        <f t="shared" si="156"/>
        <v>101325</v>
      </c>
      <c r="H712" s="1">
        <v>8.8499999999999995E-2</v>
      </c>
      <c r="I712" s="1">
        <f t="shared" si="163"/>
        <v>306</v>
      </c>
      <c r="J712" s="1">
        <f t="shared" si="164"/>
        <v>0</v>
      </c>
      <c r="K712" s="1">
        <f t="shared" si="165"/>
        <v>2.0800908795116143E-4</v>
      </c>
      <c r="L712" s="1">
        <f t="shared" si="166"/>
        <v>0</v>
      </c>
      <c r="M712" s="4">
        <f t="shared" si="157"/>
        <v>1.306720750232861E-2</v>
      </c>
      <c r="N712" s="1">
        <f t="shared" si="158"/>
        <v>-16.113755704639377</v>
      </c>
      <c r="O712">
        <f>((-0.0000000008)*V712^3+(0.000003)*V712^2-0.004*V712+2.013)*('Exhaust Gas Math'!$E$10/(T712+'Exhaust Gas Math'!$E$10))+(357.45*V712^-1.004)*(T712/(T712+'Exhaust Gas Math'!$E$10))</f>
        <v>0.17819999999999947</v>
      </c>
      <c r="P712">
        <f t="shared" si="167"/>
        <v>0</v>
      </c>
      <c r="Q712">
        <f t="shared" si="159"/>
        <v>0</v>
      </c>
      <c r="R712" s="4">
        <f t="shared" si="160"/>
        <v>3.9769296294121147E-5</v>
      </c>
      <c r="S712">
        <f t="shared" si="168"/>
        <v>0</v>
      </c>
      <c r="T712">
        <f>S712*'Exhaust Gas Math'!$C$14</f>
        <v>0</v>
      </c>
      <c r="U712">
        <f>(T712/'Exhaust Gas Math'!$B$14)+('Exhaust Gas Math'!$D$10)</f>
        <v>4.4059320573952224E-4</v>
      </c>
      <c r="V712">
        <f>('Exhaust Gas Math'!$E$10*((-0.000000001)*V711^3+(0.000002)*V711^2-0.0012*V711+1.3446)*$B$18+T712*'Exhaust Gas Math'!$D$14*$B$17)/('Exhaust Gas Math'!$E$10*((-0.000000001)*V711^3+(0.000002)*V711^2-0.0012*V711+1.3446)+T712*'Exhaust Gas Math'!$D$14)</f>
        <v>1100</v>
      </c>
      <c r="W712">
        <f t="shared" si="161"/>
        <v>101325</v>
      </c>
      <c r="X712">
        <f t="shared" si="162"/>
        <v>101325</v>
      </c>
    </row>
    <row r="713" spans="3:24" x14ac:dyDescent="0.2">
      <c r="C713" s="1"/>
      <c r="D713" s="1"/>
      <c r="E713">
        <f t="shared" si="155"/>
        <v>8.8624999999999995E-2</v>
      </c>
      <c r="F713">
        <f t="shared" si="156"/>
        <v>101325</v>
      </c>
      <c r="H713" s="1">
        <v>8.8624999999999995E-2</v>
      </c>
      <c r="I713" s="1">
        <f t="shared" si="163"/>
        <v>310.5</v>
      </c>
      <c r="J713" s="1">
        <f t="shared" si="164"/>
        <v>0</v>
      </c>
      <c r="K713" s="1">
        <f t="shared" si="165"/>
        <v>3.2836426418815859E-4</v>
      </c>
      <c r="L713" s="1">
        <f t="shared" si="166"/>
        <v>0</v>
      </c>
      <c r="M713" s="4">
        <f t="shared" si="157"/>
        <v>1.1112496867933263E-2</v>
      </c>
      <c r="N713" s="1">
        <f t="shared" si="158"/>
        <v>-15.145535942042978</v>
      </c>
      <c r="O713">
        <f>((-0.0000000008)*V713^3+(0.000003)*V713^2-0.004*V713+2.013)*('Exhaust Gas Math'!$E$10/(T713+'Exhaust Gas Math'!$E$10))+(357.45*V713^-1.004)*(T713/(T713+'Exhaust Gas Math'!$E$10))</f>
        <v>0.17819999999999947</v>
      </c>
      <c r="P713">
        <f t="shared" si="167"/>
        <v>0</v>
      </c>
      <c r="Q713">
        <f t="shared" si="159"/>
        <v>0</v>
      </c>
      <c r="R713" s="4">
        <f t="shared" si="160"/>
        <v>3.9769296294121147E-5</v>
      </c>
      <c r="S713">
        <f t="shared" si="168"/>
        <v>0</v>
      </c>
      <c r="T713">
        <f>S713*'Exhaust Gas Math'!$C$14</f>
        <v>0</v>
      </c>
      <c r="U713">
        <f>(T713/'Exhaust Gas Math'!$B$14)+('Exhaust Gas Math'!$D$10)</f>
        <v>4.4059320573952224E-4</v>
      </c>
      <c r="V713">
        <f>('Exhaust Gas Math'!$E$10*((-0.000000001)*V712^3+(0.000002)*V712^2-0.0012*V712+1.3446)*$B$18+T713*'Exhaust Gas Math'!$D$14*$B$17)/('Exhaust Gas Math'!$E$10*((-0.000000001)*V712^3+(0.000002)*V712^2-0.0012*V712+1.3446)+T713*'Exhaust Gas Math'!$D$14)</f>
        <v>1100</v>
      </c>
      <c r="W713">
        <f t="shared" si="161"/>
        <v>101325</v>
      </c>
      <c r="X713">
        <f t="shared" si="162"/>
        <v>101325</v>
      </c>
    </row>
    <row r="714" spans="3:24" x14ac:dyDescent="0.2">
      <c r="C714" s="1"/>
      <c r="D714" s="1"/>
      <c r="E714">
        <f t="shared" si="155"/>
        <v>8.8749999999999996E-2</v>
      </c>
      <c r="F714">
        <f t="shared" si="156"/>
        <v>101325</v>
      </c>
      <c r="H714" s="1">
        <v>8.8749999999999996E-2</v>
      </c>
      <c r="I714" s="1">
        <f t="shared" si="163"/>
        <v>315</v>
      </c>
      <c r="J714" s="1">
        <f t="shared" si="164"/>
        <v>0</v>
      </c>
      <c r="K714" s="1">
        <f t="shared" si="165"/>
        <v>4.7460098820641941E-4</v>
      </c>
      <c r="L714" s="1">
        <f t="shared" si="166"/>
        <v>0</v>
      </c>
      <c r="M714" s="4">
        <f t="shared" si="157"/>
        <v>9.284715036386431E-3</v>
      </c>
      <c r="N714" s="1">
        <f t="shared" si="158"/>
        <v>-14.083938913962013</v>
      </c>
      <c r="O714">
        <f>((-0.0000000008)*V714^3+(0.000003)*V714^2-0.004*V714+2.013)*('Exhaust Gas Math'!$E$10/(T714+'Exhaust Gas Math'!$E$10))+(357.45*V714^-1.004)*(T714/(T714+'Exhaust Gas Math'!$E$10))</f>
        <v>0.17819999999999947</v>
      </c>
      <c r="P714">
        <f t="shared" si="167"/>
        <v>0</v>
      </c>
      <c r="Q714">
        <f t="shared" si="159"/>
        <v>0</v>
      </c>
      <c r="R714" s="4">
        <f t="shared" si="160"/>
        <v>3.9769296294121147E-5</v>
      </c>
      <c r="S714">
        <f t="shared" si="168"/>
        <v>0</v>
      </c>
      <c r="T714">
        <f>S714*'Exhaust Gas Math'!$C$14</f>
        <v>0</v>
      </c>
      <c r="U714">
        <f>(T714/'Exhaust Gas Math'!$B$14)+('Exhaust Gas Math'!$D$10)</f>
        <v>4.4059320573952224E-4</v>
      </c>
      <c r="V714">
        <f>('Exhaust Gas Math'!$E$10*((-0.000000001)*V713^3+(0.000002)*V713^2-0.0012*V713+1.3446)*$B$18+T714*'Exhaust Gas Math'!$D$14*$B$17)/('Exhaust Gas Math'!$E$10*((-0.000000001)*V713^3+(0.000002)*V713^2-0.0012*V713+1.3446)+T714*'Exhaust Gas Math'!$D$14)</f>
        <v>1100</v>
      </c>
      <c r="W714">
        <f t="shared" si="161"/>
        <v>101325</v>
      </c>
      <c r="X714">
        <f t="shared" si="162"/>
        <v>101325</v>
      </c>
    </row>
    <row r="715" spans="3:24" x14ac:dyDescent="0.2">
      <c r="C715" s="1"/>
      <c r="D715" s="1"/>
      <c r="E715">
        <f t="shared" si="155"/>
        <v>8.8874999999999996E-2</v>
      </c>
      <c r="F715">
        <f t="shared" si="156"/>
        <v>101325</v>
      </c>
      <c r="H715" s="1">
        <v>8.8874999999999996E-2</v>
      </c>
      <c r="I715" s="1">
        <f t="shared" si="163"/>
        <v>319.5</v>
      </c>
      <c r="J715" s="1">
        <f t="shared" si="164"/>
        <v>0</v>
      </c>
      <c r="K715" s="1">
        <f t="shared" si="165"/>
        <v>6.4562904402475866E-4</v>
      </c>
      <c r="L715" s="1">
        <f t="shared" si="166"/>
        <v>0</v>
      </c>
      <c r="M715" s="4">
        <f t="shared" si="157"/>
        <v>7.595130890479071E-3</v>
      </c>
      <c r="N715" s="1">
        <f t="shared" si="158"/>
        <v>-12.935509719091637</v>
      </c>
      <c r="O715">
        <f>((-0.0000000008)*V715^3+(0.000003)*V715^2-0.004*V715+2.013)*('Exhaust Gas Math'!$E$10/(T715+'Exhaust Gas Math'!$E$10))+(357.45*V715^-1.004)*(T715/(T715+'Exhaust Gas Math'!$E$10))</f>
        <v>0.17819999999999947</v>
      </c>
      <c r="P715">
        <f t="shared" si="167"/>
        <v>0</v>
      </c>
      <c r="Q715">
        <f t="shared" si="159"/>
        <v>0</v>
      </c>
      <c r="R715" s="4">
        <f t="shared" si="160"/>
        <v>3.9769296294121147E-5</v>
      </c>
      <c r="S715">
        <f t="shared" si="168"/>
        <v>0</v>
      </c>
      <c r="T715">
        <f>S715*'Exhaust Gas Math'!$C$14</f>
        <v>0</v>
      </c>
      <c r="U715">
        <f>(T715/'Exhaust Gas Math'!$B$14)+('Exhaust Gas Math'!$D$10)</f>
        <v>4.4059320573952224E-4</v>
      </c>
      <c r="V715">
        <f>('Exhaust Gas Math'!$E$10*((-0.000000001)*V714^3+(0.000002)*V714^2-0.0012*V714+1.3446)*$B$18+T715*'Exhaust Gas Math'!$D$14*$B$17)/('Exhaust Gas Math'!$E$10*((-0.000000001)*V714^3+(0.000002)*V714^2-0.0012*V714+1.3446)+T715*'Exhaust Gas Math'!$D$14)</f>
        <v>1100</v>
      </c>
      <c r="W715">
        <f t="shared" si="161"/>
        <v>101325</v>
      </c>
      <c r="X715">
        <f t="shared" si="162"/>
        <v>101325</v>
      </c>
    </row>
    <row r="716" spans="3:24" x14ac:dyDescent="0.2">
      <c r="C716" s="1"/>
      <c r="D716" s="1"/>
      <c r="E716">
        <f t="shared" si="155"/>
        <v>8.8999999999999996E-2</v>
      </c>
      <c r="F716">
        <f t="shared" si="156"/>
        <v>101325</v>
      </c>
      <c r="H716" s="1">
        <v>8.8999999999999996E-2</v>
      </c>
      <c r="I716" s="1">
        <f t="shared" si="163"/>
        <v>324</v>
      </c>
      <c r="J716" s="1">
        <f t="shared" si="164"/>
        <v>0</v>
      </c>
      <c r="K716" s="1">
        <f t="shared" si="165"/>
        <v>8.4017339268878605E-4</v>
      </c>
      <c r="L716" s="1">
        <f t="shared" si="166"/>
        <v>0</v>
      </c>
      <c r="M716" s="4">
        <f t="shared" si="157"/>
        <v>6.0541612783142733E-3</v>
      </c>
      <c r="N716" s="1">
        <f t="shared" si="158"/>
        <v>-11.707328805309588</v>
      </c>
      <c r="O716">
        <f>((-0.0000000008)*V716^3+(0.000003)*V716^2-0.004*V716+2.013)*('Exhaust Gas Math'!$E$10/(T716+'Exhaust Gas Math'!$E$10))+(357.45*V716^-1.004)*(T716/(T716+'Exhaust Gas Math'!$E$10))</f>
        <v>0.17819999999999947</v>
      </c>
      <c r="P716">
        <f t="shared" si="167"/>
        <v>0</v>
      </c>
      <c r="Q716">
        <f t="shared" si="159"/>
        <v>0</v>
      </c>
      <c r="R716" s="4">
        <f t="shared" si="160"/>
        <v>3.9769296294121147E-5</v>
      </c>
      <c r="S716">
        <f t="shared" si="168"/>
        <v>0</v>
      </c>
      <c r="T716">
        <f>S716*'Exhaust Gas Math'!$C$14</f>
        <v>0</v>
      </c>
      <c r="U716">
        <f>(T716/'Exhaust Gas Math'!$B$14)+('Exhaust Gas Math'!$D$10)</f>
        <v>4.4059320573952224E-4</v>
      </c>
      <c r="V716">
        <f>('Exhaust Gas Math'!$E$10*((-0.000000001)*V715^3+(0.000002)*V715^2-0.0012*V715+1.3446)*$B$18+T716*'Exhaust Gas Math'!$D$14*$B$17)/('Exhaust Gas Math'!$E$10*((-0.000000001)*V715^3+(0.000002)*V715^2-0.0012*V715+1.3446)+T716*'Exhaust Gas Math'!$D$14)</f>
        <v>1100</v>
      </c>
      <c r="W716">
        <f t="shared" si="161"/>
        <v>101325</v>
      </c>
      <c r="X716">
        <f t="shared" si="162"/>
        <v>101325</v>
      </c>
    </row>
    <row r="717" spans="3:24" x14ac:dyDescent="0.2">
      <c r="C717" s="1"/>
      <c r="D717" s="1"/>
      <c r="E717">
        <f t="shared" si="155"/>
        <v>8.9124999999999996E-2</v>
      </c>
      <c r="F717">
        <f t="shared" si="156"/>
        <v>101325</v>
      </c>
      <c r="H717" s="1">
        <v>8.9124999999999996E-2</v>
      </c>
      <c r="I717" s="1">
        <f t="shared" si="163"/>
        <v>328.5</v>
      </c>
      <c r="J717" s="1">
        <f t="shared" si="164"/>
        <v>0</v>
      </c>
      <c r="K717" s="1">
        <f t="shared" si="165"/>
        <v>1.0567836778712031E-3</v>
      </c>
      <c r="L717" s="1">
        <f t="shared" si="166"/>
        <v>0</v>
      </c>
      <c r="M717" s="4">
        <f t="shared" si="157"/>
        <v>4.6713067899753075E-3</v>
      </c>
      <c r="N717" s="1">
        <f t="shared" si="158"/>
        <v>-10.40696831636081</v>
      </c>
      <c r="O717">
        <f>((-0.0000000008)*V717^3+(0.000003)*V717^2-0.004*V717+2.013)*('Exhaust Gas Math'!$E$10/(T717+'Exhaust Gas Math'!$E$10))+(357.45*V717^-1.004)*(T717/(T717+'Exhaust Gas Math'!$E$10))</f>
        <v>0.17819999999999947</v>
      </c>
      <c r="P717">
        <f t="shared" si="167"/>
        <v>0</v>
      </c>
      <c r="Q717">
        <f t="shared" si="159"/>
        <v>0</v>
      </c>
      <c r="R717" s="4">
        <f t="shared" si="160"/>
        <v>3.9769296294121147E-5</v>
      </c>
      <c r="S717">
        <f t="shared" si="168"/>
        <v>0</v>
      </c>
      <c r="T717">
        <f>S717*'Exhaust Gas Math'!$C$14</f>
        <v>0</v>
      </c>
      <c r="U717">
        <f>(T717/'Exhaust Gas Math'!$B$14)+('Exhaust Gas Math'!$D$10)</f>
        <v>4.4059320573952224E-4</v>
      </c>
      <c r="V717">
        <f>('Exhaust Gas Math'!$E$10*((-0.000000001)*V716^3+(0.000002)*V716^2-0.0012*V716+1.3446)*$B$18+T717*'Exhaust Gas Math'!$D$14*$B$17)/('Exhaust Gas Math'!$E$10*((-0.000000001)*V716^3+(0.000002)*V716^2-0.0012*V716+1.3446)+T717*'Exhaust Gas Math'!$D$14)</f>
        <v>1100</v>
      </c>
      <c r="W717">
        <f t="shared" si="161"/>
        <v>101325</v>
      </c>
      <c r="X717">
        <f t="shared" si="162"/>
        <v>101325</v>
      </c>
    </row>
    <row r="718" spans="3:24" x14ac:dyDescent="0.2">
      <c r="C718" s="1"/>
      <c r="D718" s="1"/>
      <c r="E718">
        <f t="shared" si="155"/>
        <v>8.9249999999999996E-2</v>
      </c>
      <c r="F718">
        <f t="shared" si="156"/>
        <v>101325</v>
      </c>
      <c r="H718" s="1">
        <v>8.9249999999999996E-2</v>
      </c>
      <c r="I718" s="1">
        <f t="shared" si="163"/>
        <v>333</v>
      </c>
      <c r="J718" s="1">
        <f t="shared" si="164"/>
        <v>0</v>
      </c>
      <c r="K718" s="1">
        <f t="shared" si="165"/>
        <v>1.2938450384885041E-3</v>
      </c>
      <c r="L718" s="1">
        <f t="shared" si="166"/>
        <v>0</v>
      </c>
      <c r="M718" s="4">
        <f t="shared" si="157"/>
        <v>3.4550931832288065E-3</v>
      </c>
      <c r="N718" s="1">
        <f t="shared" si="158"/>
        <v>-9.0424454070736502</v>
      </c>
      <c r="O718">
        <f>((-0.0000000008)*V718^3+(0.000003)*V718^2-0.004*V718+2.013)*('Exhaust Gas Math'!$E$10/(T718+'Exhaust Gas Math'!$E$10))+(357.45*V718^-1.004)*(T718/(T718+'Exhaust Gas Math'!$E$10))</f>
        <v>0.17819999999999947</v>
      </c>
      <c r="P718">
        <f t="shared" si="167"/>
        <v>0</v>
      </c>
      <c r="Q718">
        <f t="shared" si="159"/>
        <v>0</v>
      </c>
      <c r="R718" s="4">
        <f t="shared" si="160"/>
        <v>3.9769296294121147E-5</v>
      </c>
      <c r="S718">
        <f t="shared" si="168"/>
        <v>0</v>
      </c>
      <c r="T718">
        <f>S718*'Exhaust Gas Math'!$C$14</f>
        <v>0</v>
      </c>
      <c r="U718">
        <f>(T718/'Exhaust Gas Math'!$B$14)+('Exhaust Gas Math'!$D$10)</f>
        <v>4.4059320573952224E-4</v>
      </c>
      <c r="V718">
        <f>('Exhaust Gas Math'!$E$10*((-0.000000001)*V717^3+(0.000002)*V717^2-0.0012*V717+1.3446)*$B$18+T718*'Exhaust Gas Math'!$D$14*$B$17)/('Exhaust Gas Math'!$E$10*((-0.000000001)*V717^3+(0.000002)*V717^2-0.0012*V717+1.3446)+T718*'Exhaust Gas Math'!$D$14)</f>
        <v>1100</v>
      </c>
      <c r="W718">
        <f t="shared" si="161"/>
        <v>101325</v>
      </c>
      <c r="X718">
        <f t="shared" si="162"/>
        <v>101325</v>
      </c>
    </row>
    <row r="719" spans="3:24" x14ac:dyDescent="0.2">
      <c r="C719" s="1"/>
      <c r="D719" s="1"/>
      <c r="E719">
        <f t="shared" si="155"/>
        <v>8.9374999999999996E-2</v>
      </c>
      <c r="F719">
        <f t="shared" si="156"/>
        <v>101325</v>
      </c>
      <c r="H719" s="1">
        <v>8.9374999999999996E-2</v>
      </c>
      <c r="I719" s="1">
        <f t="shared" si="163"/>
        <v>337.5</v>
      </c>
      <c r="J719" s="1">
        <f t="shared" si="164"/>
        <v>0</v>
      </c>
      <c r="K719" s="1">
        <f t="shared" si="165"/>
        <v>1.5495901477245062E-3</v>
      </c>
      <c r="L719" s="1">
        <f t="shared" si="166"/>
        <v>0</v>
      </c>
      <c r="M719" s="4">
        <f t="shared" si="157"/>
        <v>2.4130188193922202E-3</v>
      </c>
      <c r="N719" s="1">
        <f t="shared" si="158"/>
        <v>-7.6221728149335268</v>
      </c>
      <c r="O719">
        <f>((-0.0000000008)*V719^3+(0.000003)*V719^2-0.004*V719+2.013)*('Exhaust Gas Math'!$E$10/(T719+'Exhaust Gas Math'!$E$10))+(357.45*V719^-1.004)*(T719/(T719+'Exhaust Gas Math'!$E$10))</f>
        <v>0.17819999999999947</v>
      </c>
      <c r="P719">
        <f t="shared" si="167"/>
        <v>0</v>
      </c>
      <c r="Q719">
        <f t="shared" si="159"/>
        <v>0</v>
      </c>
      <c r="R719" s="4">
        <f t="shared" si="160"/>
        <v>3.9769296294121147E-5</v>
      </c>
      <c r="S719">
        <f t="shared" si="168"/>
        <v>0</v>
      </c>
      <c r="T719">
        <f>S719*'Exhaust Gas Math'!$C$14</f>
        <v>0</v>
      </c>
      <c r="U719">
        <f>(T719/'Exhaust Gas Math'!$B$14)+('Exhaust Gas Math'!$D$10)</f>
        <v>4.4059320573952224E-4</v>
      </c>
      <c r="V719">
        <f>('Exhaust Gas Math'!$E$10*((-0.000000001)*V718^3+(0.000002)*V718^2-0.0012*V718+1.3446)*$B$18+T719*'Exhaust Gas Math'!$D$14*$B$17)/('Exhaust Gas Math'!$E$10*((-0.000000001)*V718^3+(0.000002)*V718^2-0.0012*V718+1.3446)+T719*'Exhaust Gas Math'!$D$14)</f>
        <v>1100</v>
      </c>
      <c r="W719">
        <f t="shared" si="161"/>
        <v>101325</v>
      </c>
      <c r="X719">
        <f t="shared" si="162"/>
        <v>101325</v>
      </c>
    </row>
    <row r="720" spans="3:24" x14ac:dyDescent="0.2">
      <c r="C720" s="1"/>
      <c r="D720" s="1"/>
      <c r="E720">
        <f t="shared" si="155"/>
        <v>8.9499999999999996E-2</v>
      </c>
      <c r="F720">
        <f t="shared" si="156"/>
        <v>101325</v>
      </c>
      <c r="H720" s="1">
        <v>8.9499999999999996E-2</v>
      </c>
      <c r="I720" s="1">
        <f t="shared" si="163"/>
        <v>342</v>
      </c>
      <c r="J720" s="1">
        <f t="shared" si="164"/>
        <v>0</v>
      </c>
      <c r="K720" s="1">
        <f t="shared" si="165"/>
        <v>1.8221123887080222E-3</v>
      </c>
      <c r="L720" s="1">
        <f t="shared" si="166"/>
        <v>0</v>
      </c>
      <c r="M720" s="4">
        <f t="shared" si="157"/>
        <v>1.5515084334436734E-3</v>
      </c>
      <c r="N720" s="1">
        <f t="shared" si="158"/>
        <v>-6.1549069927598046</v>
      </c>
      <c r="O720">
        <f>((-0.0000000008)*V720^3+(0.000003)*V720^2-0.004*V720+2.013)*('Exhaust Gas Math'!$E$10/(T720+'Exhaust Gas Math'!$E$10))+(357.45*V720^-1.004)*(T720/(T720+'Exhaust Gas Math'!$E$10))</f>
        <v>0.17819999999999947</v>
      </c>
      <c r="P720">
        <f t="shared" si="167"/>
        <v>0</v>
      </c>
      <c r="Q720">
        <f t="shared" si="159"/>
        <v>0</v>
      </c>
      <c r="R720" s="4">
        <f t="shared" si="160"/>
        <v>3.9769296294121147E-5</v>
      </c>
      <c r="S720">
        <f t="shared" si="168"/>
        <v>0</v>
      </c>
      <c r="T720">
        <f>S720*'Exhaust Gas Math'!$C$14</f>
        <v>0</v>
      </c>
      <c r="U720">
        <f>(T720/'Exhaust Gas Math'!$B$14)+('Exhaust Gas Math'!$D$10)</f>
        <v>4.4059320573952224E-4</v>
      </c>
      <c r="V720">
        <f>('Exhaust Gas Math'!$E$10*((-0.000000001)*V719^3+(0.000002)*V719^2-0.0012*V719+1.3446)*$B$18+T720*'Exhaust Gas Math'!$D$14*$B$17)/('Exhaust Gas Math'!$E$10*((-0.000000001)*V719^3+(0.000002)*V719^2-0.0012*V719+1.3446)+T720*'Exhaust Gas Math'!$D$14)</f>
        <v>1100</v>
      </c>
      <c r="W720">
        <f t="shared" si="161"/>
        <v>101325</v>
      </c>
      <c r="X720">
        <f t="shared" si="162"/>
        <v>101325</v>
      </c>
    </row>
    <row r="721" spans="3:24" x14ac:dyDescent="0.2">
      <c r="C721" s="1"/>
      <c r="D721" s="1"/>
      <c r="E721">
        <f t="shared" si="155"/>
        <v>8.9624999999999996E-2</v>
      </c>
      <c r="F721">
        <f t="shared" si="156"/>
        <v>101325</v>
      </c>
      <c r="H721" s="1">
        <v>8.9624999999999996E-2</v>
      </c>
      <c r="I721" s="1">
        <f t="shared" si="163"/>
        <v>346.5</v>
      </c>
      <c r="J721" s="1">
        <f t="shared" si="164"/>
        <v>0</v>
      </c>
      <c r="K721" s="1">
        <f t="shared" si="165"/>
        <v>2.1093800686180931E-3</v>
      </c>
      <c r="L721" s="1">
        <f t="shared" si="166"/>
        <v>0</v>
      </c>
      <c r="M721" s="4">
        <f t="shared" si="157"/>
        <v>8.7587352339365404E-4</v>
      </c>
      <c r="N721" s="1">
        <f t="shared" si="158"/>
        <v>-4.6496941222613168</v>
      </c>
      <c r="O721">
        <f>((-0.0000000008)*V721^3+(0.000003)*V721^2-0.004*V721+2.013)*('Exhaust Gas Math'!$E$10/(T721+'Exhaust Gas Math'!$E$10))+(357.45*V721^-1.004)*(T721/(T721+'Exhaust Gas Math'!$E$10))</f>
        <v>0.17819999999999947</v>
      </c>
      <c r="P721">
        <f t="shared" si="167"/>
        <v>0</v>
      </c>
      <c r="Q721">
        <f t="shared" si="159"/>
        <v>0</v>
      </c>
      <c r="R721" s="4">
        <f t="shared" si="160"/>
        <v>3.9769296294121147E-5</v>
      </c>
      <c r="S721">
        <f t="shared" si="168"/>
        <v>0</v>
      </c>
      <c r="T721">
        <f>S721*'Exhaust Gas Math'!$C$14</f>
        <v>0</v>
      </c>
      <c r="U721">
        <f>(T721/'Exhaust Gas Math'!$B$14)+('Exhaust Gas Math'!$D$10)</f>
        <v>4.4059320573952224E-4</v>
      </c>
      <c r="V721">
        <f>('Exhaust Gas Math'!$E$10*((-0.000000001)*V720^3+(0.000002)*V720^2-0.0012*V720+1.3446)*$B$18+T721*'Exhaust Gas Math'!$D$14*$B$17)/('Exhaust Gas Math'!$E$10*((-0.000000001)*V720^3+(0.000002)*V720^2-0.0012*V720+1.3446)+T721*'Exhaust Gas Math'!$D$14)</f>
        <v>1100</v>
      </c>
      <c r="W721">
        <f t="shared" si="161"/>
        <v>101325</v>
      </c>
      <c r="X721">
        <f t="shared" si="162"/>
        <v>101325</v>
      </c>
    </row>
    <row r="722" spans="3:24" x14ac:dyDescent="0.2">
      <c r="C722" s="1"/>
      <c r="D722" s="1"/>
      <c r="E722">
        <f t="shared" si="155"/>
        <v>8.9749999999999996E-2</v>
      </c>
      <c r="F722">
        <f t="shared" si="156"/>
        <v>101325</v>
      </c>
      <c r="H722" s="1">
        <v>8.9749999999999996E-2</v>
      </c>
      <c r="I722" s="1">
        <f t="shared" si="163"/>
        <v>351</v>
      </c>
      <c r="J722" s="1">
        <f t="shared" si="164"/>
        <v>0</v>
      </c>
      <c r="K722" s="1">
        <f t="shared" si="165"/>
        <v>2.4092515652485197E-3</v>
      </c>
      <c r="L722" s="1">
        <f t="shared" si="166"/>
        <v>0</v>
      </c>
      <c r="M722" s="4">
        <f t="shared" si="157"/>
        <v>3.9027960313414711E-4</v>
      </c>
      <c r="N722" s="1">
        <f t="shared" si="158"/>
        <v>-3.1158143413190298</v>
      </c>
      <c r="O722">
        <f>((-0.0000000008)*V722^3+(0.000003)*V722^2-0.004*V722+2.013)*('Exhaust Gas Math'!$E$10/(T722+'Exhaust Gas Math'!$E$10))+(357.45*V722^-1.004)*(T722/(T722+'Exhaust Gas Math'!$E$10))</f>
        <v>0.17819999999999947</v>
      </c>
      <c r="P722">
        <f t="shared" si="167"/>
        <v>0</v>
      </c>
      <c r="Q722">
        <f t="shared" si="159"/>
        <v>0</v>
      </c>
      <c r="R722" s="4">
        <f t="shared" si="160"/>
        <v>3.9769296294121147E-5</v>
      </c>
      <c r="S722">
        <f t="shared" si="168"/>
        <v>0</v>
      </c>
      <c r="T722">
        <f>S722*'Exhaust Gas Math'!$C$14</f>
        <v>0</v>
      </c>
      <c r="U722">
        <f>(T722/'Exhaust Gas Math'!$B$14)+('Exhaust Gas Math'!$D$10)</f>
        <v>4.4059320573952224E-4</v>
      </c>
      <c r="V722">
        <f>('Exhaust Gas Math'!$E$10*((-0.000000001)*V721^3+(0.000002)*V721^2-0.0012*V721+1.3446)*$B$18+T722*'Exhaust Gas Math'!$D$14*$B$17)/('Exhaust Gas Math'!$E$10*((-0.000000001)*V721^3+(0.000002)*V721^2-0.0012*V721+1.3446)+T722*'Exhaust Gas Math'!$D$14)</f>
        <v>1100</v>
      </c>
      <c r="W722">
        <f t="shared" si="161"/>
        <v>101325</v>
      </c>
      <c r="X722">
        <f t="shared" si="162"/>
        <v>101325</v>
      </c>
    </row>
    <row r="723" spans="3:24" x14ac:dyDescent="0.2">
      <c r="C723" s="1"/>
      <c r="D723" s="1"/>
      <c r="E723">
        <f t="shared" si="155"/>
        <v>8.9874999999999997E-2</v>
      </c>
      <c r="F723">
        <f t="shared" si="156"/>
        <v>101325</v>
      </c>
      <c r="H723" s="1">
        <v>8.9874999999999997E-2</v>
      </c>
      <c r="I723" s="1">
        <f t="shared" si="163"/>
        <v>355.5</v>
      </c>
      <c r="J723" s="1">
        <f t="shared" si="164"/>
        <v>0</v>
      </c>
      <c r="K723" s="1">
        <f t="shared" si="165"/>
        <v>2.7194912931119688E-3</v>
      </c>
      <c r="L723" s="1">
        <f t="shared" si="166"/>
        <v>0</v>
      </c>
      <c r="M723" s="4">
        <f t="shared" si="157"/>
        <v>9.7720520659837218E-5</v>
      </c>
      <c r="N723" s="1">
        <f t="shared" si="158"/>
        <v>-1.5627245288489628</v>
      </c>
      <c r="O723">
        <f>((-0.0000000008)*V723^3+(0.000003)*V723^2-0.004*V723+2.013)*('Exhaust Gas Math'!$E$10/(T723+'Exhaust Gas Math'!$E$10))+(357.45*V723^-1.004)*(T723/(T723+'Exhaust Gas Math'!$E$10))</f>
        <v>0.17819999999999947</v>
      </c>
      <c r="P723">
        <f t="shared" si="167"/>
        <v>0</v>
      </c>
      <c r="Q723">
        <f t="shared" si="159"/>
        <v>0</v>
      </c>
      <c r="R723" s="4">
        <f t="shared" si="160"/>
        <v>3.9769296294121147E-5</v>
      </c>
      <c r="S723">
        <f t="shared" si="168"/>
        <v>0</v>
      </c>
      <c r="T723">
        <f>S723*'Exhaust Gas Math'!$C$14</f>
        <v>0</v>
      </c>
      <c r="U723">
        <f>(T723/'Exhaust Gas Math'!$B$14)+('Exhaust Gas Math'!$D$10)</f>
        <v>4.4059320573952224E-4</v>
      </c>
      <c r="V723">
        <f>('Exhaust Gas Math'!$E$10*((-0.000000001)*V722^3+(0.000002)*V722^2-0.0012*V722+1.3446)*$B$18+T723*'Exhaust Gas Math'!$D$14*$B$17)/('Exhaust Gas Math'!$E$10*((-0.000000001)*V722^3+(0.000002)*V722^2-0.0012*V722+1.3446)+T723*'Exhaust Gas Math'!$D$14)</f>
        <v>1100</v>
      </c>
      <c r="W723">
        <f t="shared" si="161"/>
        <v>101325</v>
      </c>
      <c r="X723">
        <f t="shared" si="162"/>
        <v>101325</v>
      </c>
    </row>
    <row r="724" spans="3:24" x14ac:dyDescent="0.2">
      <c r="C724" s="1"/>
      <c r="D724" s="1"/>
      <c r="E724">
        <f t="shared" si="155"/>
        <v>0.09</v>
      </c>
      <c r="F724">
        <f t="shared" si="156"/>
        <v>101325</v>
      </c>
      <c r="H724" s="1">
        <v>0.09</v>
      </c>
      <c r="I724" s="1">
        <f t="shared" si="163"/>
        <v>360</v>
      </c>
      <c r="J724" s="1">
        <f t="shared" si="164"/>
        <v>0</v>
      </c>
      <c r="K724" s="1">
        <f t="shared" si="165"/>
        <v>3.0377863700539352E-3</v>
      </c>
      <c r="L724" s="1">
        <f t="shared" si="166"/>
        <v>0</v>
      </c>
      <c r="M724" s="4">
        <f t="shared" si="157"/>
        <v>0</v>
      </c>
      <c r="N724" s="1">
        <f t="shared" si="158"/>
        <v>-4.3923845203300972E-14</v>
      </c>
      <c r="O724">
        <f>((-0.0000000008)*V724^3+(0.000003)*V724^2-0.004*V724+2.013)*('Exhaust Gas Math'!$E$10/(T724+'Exhaust Gas Math'!$E$10))+(357.45*V724^-1.004)*(T724/(T724+'Exhaust Gas Math'!$E$10))</f>
        <v>0.17819999999999947</v>
      </c>
      <c r="P724">
        <f t="shared" si="167"/>
        <v>0</v>
      </c>
      <c r="Q724">
        <f t="shared" si="159"/>
        <v>0</v>
      </c>
      <c r="R724" s="4">
        <f t="shared" si="160"/>
        <v>3.9769296294121147E-5</v>
      </c>
      <c r="S724">
        <f t="shared" si="168"/>
        <v>0</v>
      </c>
      <c r="T724">
        <f>S724*'Exhaust Gas Math'!$C$14</f>
        <v>0</v>
      </c>
      <c r="U724">
        <f>(T724/'Exhaust Gas Math'!$B$14)+('Exhaust Gas Math'!$D$10)</f>
        <v>4.4059320573952224E-4</v>
      </c>
      <c r="V724">
        <f>('Exhaust Gas Math'!$E$10*((-0.000000001)*V723^3+(0.000002)*V723^2-0.0012*V723+1.3446)*$B$18+T724*'Exhaust Gas Math'!$D$14*$B$17)/('Exhaust Gas Math'!$E$10*((-0.000000001)*V723^3+(0.000002)*V723^2-0.0012*V723+1.3446)+T724*'Exhaust Gas Math'!$D$14)</f>
        <v>1100</v>
      </c>
      <c r="W724">
        <f t="shared" si="161"/>
        <v>101325</v>
      </c>
      <c r="X724">
        <f t="shared" si="162"/>
        <v>101325</v>
      </c>
    </row>
    <row r="725" spans="3:24" x14ac:dyDescent="0.2">
      <c r="C725" s="1"/>
      <c r="D725" s="1"/>
      <c r="E725">
        <f t="shared" si="155"/>
        <v>9.0124999999999997E-2</v>
      </c>
      <c r="F725">
        <f t="shared" si="156"/>
        <v>101325</v>
      </c>
      <c r="H725" s="1">
        <v>9.0124999999999997E-2</v>
      </c>
      <c r="I725" s="1">
        <f t="shared" si="163"/>
        <v>364.5</v>
      </c>
      <c r="J725" s="1">
        <f t="shared" si="164"/>
        <v>0</v>
      </c>
      <c r="K725" s="1">
        <f t="shared" si="165"/>
        <v>3.361763860124527E-3</v>
      </c>
      <c r="L725" s="1">
        <f t="shared" si="166"/>
        <v>0</v>
      </c>
      <c r="M725" s="4">
        <f t="shared" si="157"/>
        <v>9.7720520659844157E-5</v>
      </c>
      <c r="N725" s="1">
        <f t="shared" si="158"/>
        <v>1.5627245288490164</v>
      </c>
      <c r="O725">
        <f>((-0.0000000008)*V725^3+(0.000003)*V725^2-0.004*V725+2.013)*('Exhaust Gas Math'!$E$10/(T725+'Exhaust Gas Math'!$E$10))+(357.45*V725^-1.004)*(T725/(T725+'Exhaust Gas Math'!$E$10))</f>
        <v>0.17819999999999947</v>
      </c>
      <c r="P725">
        <f t="shared" si="167"/>
        <v>0</v>
      </c>
      <c r="Q725">
        <f t="shared" si="159"/>
        <v>0</v>
      </c>
      <c r="R725" s="4">
        <f t="shared" si="160"/>
        <v>3.9769296294121147E-5</v>
      </c>
      <c r="S725">
        <f t="shared" si="168"/>
        <v>0</v>
      </c>
      <c r="T725">
        <f>S725*'Exhaust Gas Math'!$C$14</f>
        <v>0</v>
      </c>
      <c r="U725">
        <f>(T725/'Exhaust Gas Math'!$B$14)+('Exhaust Gas Math'!$D$10)</f>
        <v>4.4059320573952224E-4</v>
      </c>
      <c r="V725">
        <f>('Exhaust Gas Math'!$E$10*((-0.000000001)*V724^3+(0.000002)*V724^2-0.0012*V724+1.3446)*$B$18+T725*'Exhaust Gas Math'!$D$14*$B$17)/('Exhaust Gas Math'!$E$10*((-0.000000001)*V724^3+(0.000002)*V724^2-0.0012*V724+1.3446)+T725*'Exhaust Gas Math'!$D$14)</f>
        <v>1100</v>
      </c>
      <c r="W725">
        <f t="shared" si="161"/>
        <v>101325</v>
      </c>
      <c r="X725">
        <f t="shared" si="162"/>
        <v>101325</v>
      </c>
    </row>
    <row r="726" spans="3:24" x14ac:dyDescent="0.2">
      <c r="C726" s="1"/>
      <c r="D726" s="1"/>
      <c r="E726">
        <f t="shared" si="155"/>
        <v>9.0249999999999997E-2</v>
      </c>
      <c r="F726">
        <f t="shared" si="156"/>
        <v>101325</v>
      </c>
      <c r="H726" s="1">
        <v>9.0249999999999997E-2</v>
      </c>
      <c r="I726" s="1">
        <f t="shared" si="163"/>
        <v>369</v>
      </c>
      <c r="J726" s="1">
        <f t="shared" si="164"/>
        <v>0</v>
      </c>
      <c r="K726" s="1">
        <f t="shared" si="165"/>
        <v>3.6890084641600577E-3</v>
      </c>
      <c r="L726" s="1">
        <f t="shared" si="166"/>
        <v>0</v>
      </c>
      <c r="M726" s="4">
        <f t="shared" si="157"/>
        <v>3.902796031341263E-4</v>
      </c>
      <c r="N726" s="1">
        <f t="shared" si="158"/>
        <v>3.1158143413189432</v>
      </c>
      <c r="O726">
        <f>((-0.0000000008)*V726^3+(0.000003)*V726^2-0.004*V726+2.013)*('Exhaust Gas Math'!$E$10/(T726+'Exhaust Gas Math'!$E$10))+(357.45*V726^-1.004)*(T726/(T726+'Exhaust Gas Math'!$E$10))</f>
        <v>0.17819999999999947</v>
      </c>
      <c r="P726">
        <f t="shared" si="167"/>
        <v>0</v>
      </c>
      <c r="Q726">
        <f t="shared" si="159"/>
        <v>0</v>
      </c>
      <c r="R726" s="4">
        <f t="shared" si="160"/>
        <v>3.9769296294121147E-5</v>
      </c>
      <c r="S726">
        <f t="shared" si="168"/>
        <v>0</v>
      </c>
      <c r="T726">
        <f>S726*'Exhaust Gas Math'!$C$14</f>
        <v>0</v>
      </c>
      <c r="U726">
        <f>(T726/'Exhaust Gas Math'!$B$14)+('Exhaust Gas Math'!$D$10)</f>
        <v>4.4059320573952224E-4</v>
      </c>
      <c r="V726">
        <f>('Exhaust Gas Math'!$E$10*((-0.000000001)*V725^3+(0.000002)*V725^2-0.0012*V725+1.3446)*$B$18+T726*'Exhaust Gas Math'!$D$14*$B$17)/('Exhaust Gas Math'!$E$10*((-0.000000001)*V725^3+(0.000002)*V725^2-0.0012*V725+1.3446)+T726*'Exhaust Gas Math'!$D$14)</f>
        <v>1100</v>
      </c>
      <c r="W726">
        <f t="shared" si="161"/>
        <v>101325</v>
      </c>
      <c r="X726">
        <f t="shared" si="162"/>
        <v>101325</v>
      </c>
    </row>
    <row r="727" spans="3:24" x14ac:dyDescent="0.2">
      <c r="C727" s="1"/>
      <c r="D727" s="1"/>
      <c r="E727">
        <f t="shared" si="155"/>
        <v>9.0374999999999997E-2</v>
      </c>
      <c r="F727">
        <f t="shared" si="156"/>
        <v>101325</v>
      </c>
      <c r="H727" s="1">
        <v>9.0374999999999997E-2</v>
      </c>
      <c r="I727" s="1">
        <f t="shared" si="163"/>
        <v>373.5</v>
      </c>
      <c r="J727" s="1">
        <f t="shared" si="164"/>
        <v>0</v>
      </c>
      <c r="K727" s="1">
        <f t="shared" si="165"/>
        <v>4.0170805261885243E-3</v>
      </c>
      <c r="L727" s="1">
        <f t="shared" si="166"/>
        <v>0</v>
      </c>
      <c r="M727" s="4">
        <f t="shared" si="157"/>
        <v>8.7587352339361935E-4</v>
      </c>
      <c r="N727" s="1">
        <f t="shared" si="158"/>
        <v>4.6496941222612307</v>
      </c>
      <c r="O727">
        <f>((-0.0000000008)*V727^3+(0.000003)*V727^2-0.004*V727+2.013)*('Exhaust Gas Math'!$E$10/(T727+'Exhaust Gas Math'!$E$10))+(357.45*V727^-1.004)*(T727/(T727+'Exhaust Gas Math'!$E$10))</f>
        <v>0.17819999999999947</v>
      </c>
      <c r="P727">
        <f t="shared" si="167"/>
        <v>0</v>
      </c>
      <c r="Q727">
        <f t="shared" si="159"/>
        <v>0</v>
      </c>
      <c r="R727" s="4">
        <f t="shared" si="160"/>
        <v>3.9769296294121147E-5</v>
      </c>
      <c r="S727">
        <f t="shared" si="168"/>
        <v>0</v>
      </c>
      <c r="T727">
        <f>S727*'Exhaust Gas Math'!$C$14</f>
        <v>0</v>
      </c>
      <c r="U727">
        <f>(T727/'Exhaust Gas Math'!$B$14)+('Exhaust Gas Math'!$D$10)</f>
        <v>4.4059320573952224E-4</v>
      </c>
      <c r="V727">
        <f>('Exhaust Gas Math'!$E$10*((-0.000000001)*V726^3+(0.000002)*V726^2-0.0012*V726+1.3446)*$B$18+T727*'Exhaust Gas Math'!$D$14*$B$17)/('Exhaust Gas Math'!$E$10*((-0.000000001)*V726^3+(0.000002)*V726^2-0.0012*V726+1.3446)+T727*'Exhaust Gas Math'!$D$14)</f>
        <v>1100</v>
      </c>
      <c r="W727">
        <f t="shared" si="161"/>
        <v>101325</v>
      </c>
      <c r="X727">
        <f t="shared" si="162"/>
        <v>101325</v>
      </c>
    </row>
    <row r="728" spans="3:24" x14ac:dyDescent="0.2">
      <c r="C728" s="1"/>
      <c r="D728" s="1"/>
      <c r="E728">
        <f t="shared" si="155"/>
        <v>9.0499999999999997E-2</v>
      </c>
      <c r="F728">
        <f t="shared" si="156"/>
        <v>101325</v>
      </c>
      <c r="H728" s="1">
        <v>9.0499999999999997E-2</v>
      </c>
      <c r="I728" s="1">
        <f t="shared" si="163"/>
        <v>378</v>
      </c>
      <c r="J728" s="1">
        <f t="shared" si="164"/>
        <v>0</v>
      </c>
      <c r="K728" s="1">
        <f t="shared" si="165"/>
        <v>4.343534221418607E-3</v>
      </c>
      <c r="L728" s="1">
        <f t="shared" si="166"/>
        <v>0</v>
      </c>
      <c r="M728" s="4">
        <f t="shared" si="157"/>
        <v>1.5515084334436248E-3</v>
      </c>
      <c r="N728" s="1">
        <f t="shared" si="158"/>
        <v>6.1549069927597211</v>
      </c>
      <c r="O728">
        <f>((-0.0000000008)*V728^3+(0.000003)*V728^2-0.004*V728+2.013)*('Exhaust Gas Math'!$E$10/(T728+'Exhaust Gas Math'!$E$10))+(357.45*V728^-1.004)*(T728/(T728+'Exhaust Gas Math'!$E$10))</f>
        <v>0.17819999999999947</v>
      </c>
      <c r="P728">
        <f t="shared" si="167"/>
        <v>0</v>
      </c>
      <c r="Q728">
        <f t="shared" si="159"/>
        <v>0</v>
      </c>
      <c r="R728" s="4">
        <f t="shared" si="160"/>
        <v>3.9769296294121147E-5</v>
      </c>
      <c r="S728">
        <f t="shared" si="168"/>
        <v>0</v>
      </c>
      <c r="T728">
        <f>S728*'Exhaust Gas Math'!$C$14</f>
        <v>0</v>
      </c>
      <c r="U728">
        <f>(T728/'Exhaust Gas Math'!$B$14)+('Exhaust Gas Math'!$D$10)</f>
        <v>4.4059320573952224E-4</v>
      </c>
      <c r="V728">
        <f>('Exhaust Gas Math'!$E$10*((-0.000000001)*V727^3+(0.000002)*V727^2-0.0012*V727+1.3446)*$B$18+T728*'Exhaust Gas Math'!$D$14*$B$17)/('Exhaust Gas Math'!$E$10*((-0.000000001)*V727^3+(0.000002)*V727^2-0.0012*V727+1.3446)+T728*'Exhaust Gas Math'!$D$14)</f>
        <v>1100</v>
      </c>
      <c r="W728">
        <f t="shared" si="161"/>
        <v>101325</v>
      </c>
      <c r="X728">
        <f t="shared" si="162"/>
        <v>101325</v>
      </c>
    </row>
    <row r="729" spans="3:24" x14ac:dyDescent="0.2">
      <c r="C729" s="1"/>
      <c r="D729" s="1"/>
      <c r="E729">
        <f t="shared" si="155"/>
        <v>9.0624999999999997E-2</v>
      </c>
      <c r="F729">
        <f t="shared" si="156"/>
        <v>101325</v>
      </c>
      <c r="H729" s="1">
        <v>9.0624999999999997E-2</v>
      </c>
      <c r="I729" s="1">
        <f t="shared" si="163"/>
        <v>382.5</v>
      </c>
      <c r="J729" s="1">
        <f t="shared" si="164"/>
        <v>0</v>
      </c>
      <c r="K729" s="1">
        <f t="shared" si="165"/>
        <v>4.6659357902181188E-3</v>
      </c>
      <c r="L729" s="1">
        <f t="shared" si="166"/>
        <v>0</v>
      </c>
      <c r="M729" s="4">
        <f t="shared" si="157"/>
        <v>2.4130188193921681E-3</v>
      </c>
      <c r="N729" s="1">
        <f t="shared" si="158"/>
        <v>7.622172814933446</v>
      </c>
      <c r="O729">
        <f>((-0.0000000008)*V729^3+(0.000003)*V729^2-0.004*V729+2.013)*('Exhaust Gas Math'!$E$10/(T729+'Exhaust Gas Math'!$E$10))+(357.45*V729^-1.004)*(T729/(T729+'Exhaust Gas Math'!$E$10))</f>
        <v>0.17819999999999947</v>
      </c>
      <c r="P729">
        <f t="shared" si="167"/>
        <v>0</v>
      </c>
      <c r="Q729">
        <f t="shared" si="159"/>
        <v>0</v>
      </c>
      <c r="R729" s="4">
        <f t="shared" si="160"/>
        <v>3.9769296294121147E-5</v>
      </c>
      <c r="S729">
        <f t="shared" si="168"/>
        <v>0</v>
      </c>
      <c r="T729">
        <f>S729*'Exhaust Gas Math'!$C$14</f>
        <v>0</v>
      </c>
      <c r="U729">
        <f>(T729/'Exhaust Gas Math'!$B$14)+('Exhaust Gas Math'!$D$10)</f>
        <v>4.4059320573952224E-4</v>
      </c>
      <c r="V729">
        <f>('Exhaust Gas Math'!$E$10*((-0.000000001)*V728^3+(0.000002)*V728^2-0.0012*V728+1.3446)*$B$18+T729*'Exhaust Gas Math'!$D$14*$B$17)/('Exhaust Gas Math'!$E$10*((-0.000000001)*V728^3+(0.000002)*V728^2-0.0012*V728+1.3446)+T729*'Exhaust Gas Math'!$D$14)</f>
        <v>1100</v>
      </c>
      <c r="W729">
        <f t="shared" si="161"/>
        <v>101325</v>
      </c>
      <c r="X729">
        <f t="shared" si="162"/>
        <v>101325</v>
      </c>
    </row>
    <row r="730" spans="3:24" x14ac:dyDescent="0.2">
      <c r="C730" s="1"/>
      <c r="D730" s="1"/>
      <c r="E730">
        <f t="shared" si="155"/>
        <v>9.0749999999999997E-2</v>
      </c>
      <c r="F730">
        <f t="shared" si="156"/>
        <v>101325</v>
      </c>
      <c r="H730" s="1">
        <v>9.0749999999999997E-2</v>
      </c>
      <c r="I730" s="1">
        <f t="shared" si="163"/>
        <v>387</v>
      </c>
      <c r="J730" s="1">
        <f t="shared" si="164"/>
        <v>0</v>
      </c>
      <c r="K730" s="1">
        <f t="shared" si="165"/>
        <v>4.9818816821449504E-3</v>
      </c>
      <c r="L730" s="1">
        <f t="shared" si="166"/>
        <v>0</v>
      </c>
      <c r="M730" s="4">
        <f t="shared" si="157"/>
        <v>3.455093183228744E-3</v>
      </c>
      <c r="N730" s="1">
        <f t="shared" si="158"/>
        <v>9.042445407073572</v>
      </c>
      <c r="O730">
        <f>((-0.0000000008)*V730^3+(0.000003)*V730^2-0.004*V730+2.013)*('Exhaust Gas Math'!$E$10/(T730+'Exhaust Gas Math'!$E$10))+(357.45*V730^-1.004)*(T730/(T730+'Exhaust Gas Math'!$E$10))</f>
        <v>0.17819999999999947</v>
      </c>
      <c r="P730">
        <f t="shared" si="167"/>
        <v>0</v>
      </c>
      <c r="Q730">
        <f t="shared" si="159"/>
        <v>0</v>
      </c>
      <c r="R730" s="4">
        <f t="shared" si="160"/>
        <v>3.9769296294121147E-5</v>
      </c>
      <c r="S730">
        <f t="shared" si="168"/>
        <v>0</v>
      </c>
      <c r="T730">
        <f>S730*'Exhaust Gas Math'!$C$14</f>
        <v>0</v>
      </c>
      <c r="U730">
        <f>(T730/'Exhaust Gas Math'!$B$14)+('Exhaust Gas Math'!$D$10)</f>
        <v>4.4059320573952224E-4</v>
      </c>
      <c r="V730">
        <f>('Exhaust Gas Math'!$E$10*((-0.000000001)*V729^3+(0.000002)*V729^2-0.0012*V729+1.3446)*$B$18+T730*'Exhaust Gas Math'!$D$14*$B$17)/('Exhaust Gas Math'!$E$10*((-0.000000001)*V729^3+(0.000002)*V729^2-0.0012*V729+1.3446)+T730*'Exhaust Gas Math'!$D$14)</f>
        <v>1100</v>
      </c>
      <c r="W730">
        <f t="shared" si="161"/>
        <v>101325</v>
      </c>
      <c r="X730">
        <f t="shared" si="162"/>
        <v>101325</v>
      </c>
    </row>
    <row r="731" spans="3:24" x14ac:dyDescent="0.2">
      <c r="C731" s="1"/>
      <c r="D731" s="1"/>
      <c r="E731">
        <f t="shared" si="155"/>
        <v>9.0874999999999997E-2</v>
      </c>
      <c r="F731">
        <f t="shared" si="156"/>
        <v>101325</v>
      </c>
      <c r="H731" s="1">
        <v>9.0874999999999997E-2</v>
      </c>
      <c r="I731" s="1">
        <f t="shared" si="163"/>
        <v>391.5</v>
      </c>
      <c r="J731" s="1">
        <f t="shared" si="164"/>
        <v>0</v>
      </c>
      <c r="K731" s="1">
        <f t="shared" si="165"/>
        <v>5.2890164747641279E-3</v>
      </c>
      <c r="L731" s="1">
        <f t="shared" si="166"/>
        <v>0</v>
      </c>
      <c r="M731" s="4">
        <f t="shared" si="157"/>
        <v>4.6713067899752311E-3</v>
      </c>
      <c r="N731" s="1">
        <f t="shared" si="158"/>
        <v>10.406968316360736</v>
      </c>
      <c r="O731">
        <f>((-0.0000000008)*V731^3+(0.000003)*V731^2-0.004*V731+2.013)*('Exhaust Gas Math'!$E$10/(T731+'Exhaust Gas Math'!$E$10))+(357.45*V731^-1.004)*(T731/(T731+'Exhaust Gas Math'!$E$10))</f>
        <v>0.17819999999999947</v>
      </c>
      <c r="P731">
        <f t="shared" si="167"/>
        <v>0</v>
      </c>
      <c r="Q731">
        <f t="shared" si="159"/>
        <v>0</v>
      </c>
      <c r="R731" s="4">
        <f t="shared" si="160"/>
        <v>3.9769296294121147E-5</v>
      </c>
      <c r="S731">
        <f t="shared" si="168"/>
        <v>0</v>
      </c>
      <c r="T731">
        <f>S731*'Exhaust Gas Math'!$C$14</f>
        <v>0</v>
      </c>
      <c r="U731">
        <f>(T731/'Exhaust Gas Math'!$B$14)+('Exhaust Gas Math'!$D$10)</f>
        <v>4.4059320573952224E-4</v>
      </c>
      <c r="V731">
        <f>('Exhaust Gas Math'!$E$10*((-0.000000001)*V730^3+(0.000002)*V730^2-0.0012*V730+1.3446)*$B$18+T731*'Exhaust Gas Math'!$D$14*$B$17)/('Exhaust Gas Math'!$E$10*((-0.000000001)*V730^3+(0.000002)*V730^2-0.0012*V730+1.3446)+T731*'Exhaust Gas Math'!$D$14)</f>
        <v>1100</v>
      </c>
      <c r="W731">
        <f t="shared" si="161"/>
        <v>101325</v>
      </c>
      <c r="X731">
        <f t="shared" si="162"/>
        <v>101325</v>
      </c>
    </row>
    <row r="732" spans="3:24" x14ac:dyDescent="0.2">
      <c r="C732" s="1"/>
      <c r="D732" s="1"/>
      <c r="E732">
        <f t="shared" si="155"/>
        <v>9.0999999999999998E-2</v>
      </c>
      <c r="F732">
        <f t="shared" si="156"/>
        <v>101325</v>
      </c>
      <c r="H732" s="1">
        <v>9.0999999999999998E-2</v>
      </c>
      <c r="I732" s="1">
        <f t="shared" si="163"/>
        <v>396</v>
      </c>
      <c r="J732" s="1">
        <f t="shared" si="164"/>
        <v>0</v>
      </c>
      <c r="K732" s="1">
        <f t="shared" si="165"/>
        <v>5.5850504336635871E-3</v>
      </c>
      <c r="L732" s="1">
        <f t="shared" si="166"/>
        <v>0</v>
      </c>
      <c r="M732" s="4">
        <f t="shared" si="157"/>
        <v>6.05416127831419E-3</v>
      </c>
      <c r="N732" s="1">
        <f t="shared" si="158"/>
        <v>11.707328805309519</v>
      </c>
      <c r="O732">
        <f>((-0.0000000008)*V732^3+(0.000003)*V732^2-0.004*V732+2.013)*('Exhaust Gas Math'!$E$10/(T732+'Exhaust Gas Math'!$E$10))+(357.45*V732^-1.004)*(T732/(T732+'Exhaust Gas Math'!$E$10))</f>
        <v>0.17819999999999947</v>
      </c>
      <c r="P732">
        <f t="shared" si="167"/>
        <v>0</v>
      </c>
      <c r="Q732">
        <f t="shared" si="159"/>
        <v>0</v>
      </c>
      <c r="R732" s="4">
        <f t="shared" si="160"/>
        <v>3.9769296294121147E-5</v>
      </c>
      <c r="S732">
        <f t="shared" si="168"/>
        <v>0</v>
      </c>
      <c r="T732">
        <f>S732*'Exhaust Gas Math'!$C$14</f>
        <v>0</v>
      </c>
      <c r="U732">
        <f>(T732/'Exhaust Gas Math'!$B$14)+('Exhaust Gas Math'!$D$10)</f>
        <v>4.4059320573952224E-4</v>
      </c>
      <c r="V732">
        <f>('Exhaust Gas Math'!$E$10*((-0.000000001)*V731^3+(0.000002)*V731^2-0.0012*V731+1.3446)*$B$18+T732*'Exhaust Gas Math'!$D$14*$B$17)/('Exhaust Gas Math'!$E$10*((-0.000000001)*V731^3+(0.000002)*V731^2-0.0012*V731+1.3446)+T732*'Exhaust Gas Math'!$D$14)</f>
        <v>1100</v>
      </c>
      <c r="W732">
        <f t="shared" si="161"/>
        <v>101325</v>
      </c>
      <c r="X732">
        <f t="shared" si="162"/>
        <v>101325</v>
      </c>
    </row>
    <row r="733" spans="3:24" x14ac:dyDescent="0.2">
      <c r="C733" s="1"/>
      <c r="D733" s="1"/>
      <c r="E733">
        <f t="shared" si="155"/>
        <v>9.1124999999999998E-2</v>
      </c>
      <c r="F733">
        <f t="shared" si="156"/>
        <v>101325</v>
      </c>
      <c r="H733" s="1">
        <v>9.1124999999999998E-2</v>
      </c>
      <c r="I733" s="1">
        <f t="shared" si="163"/>
        <v>400.5</v>
      </c>
      <c r="J733" s="1">
        <f t="shared" si="164"/>
        <v>0</v>
      </c>
      <c r="K733" s="1">
        <f t="shared" si="165"/>
        <v>5.8677765827561939E-3</v>
      </c>
      <c r="L733" s="1">
        <f t="shared" si="166"/>
        <v>0</v>
      </c>
      <c r="M733" s="4">
        <f t="shared" si="157"/>
        <v>7.5951308904789808E-3</v>
      </c>
      <c r="N733" s="1">
        <f t="shared" si="158"/>
        <v>12.935509719091572</v>
      </c>
      <c r="O733">
        <f>((-0.0000000008)*V733^3+(0.000003)*V733^2-0.004*V733+2.013)*('Exhaust Gas Math'!$E$10/(T733+'Exhaust Gas Math'!$E$10))+(357.45*V733^-1.004)*(T733/(T733+'Exhaust Gas Math'!$E$10))</f>
        <v>0.17819999999999947</v>
      </c>
      <c r="P733">
        <f t="shared" si="167"/>
        <v>0</v>
      </c>
      <c r="Q733">
        <f t="shared" si="159"/>
        <v>0</v>
      </c>
      <c r="R733" s="4">
        <f t="shared" si="160"/>
        <v>3.9769296294121147E-5</v>
      </c>
      <c r="S733">
        <f t="shared" si="168"/>
        <v>0</v>
      </c>
      <c r="T733">
        <f>S733*'Exhaust Gas Math'!$C$14</f>
        <v>0</v>
      </c>
      <c r="U733">
        <f>(T733/'Exhaust Gas Math'!$B$14)+('Exhaust Gas Math'!$D$10)</f>
        <v>4.4059320573952224E-4</v>
      </c>
      <c r="V733">
        <f>('Exhaust Gas Math'!$E$10*((-0.000000001)*V732^3+(0.000002)*V732^2-0.0012*V732+1.3446)*$B$18+T733*'Exhaust Gas Math'!$D$14*$B$17)/('Exhaust Gas Math'!$E$10*((-0.000000001)*V732^3+(0.000002)*V732^2-0.0012*V732+1.3446)+T733*'Exhaust Gas Math'!$D$14)</f>
        <v>1100</v>
      </c>
      <c r="W733">
        <f t="shared" si="161"/>
        <v>101325</v>
      </c>
      <c r="X733">
        <f t="shared" si="162"/>
        <v>101325</v>
      </c>
    </row>
    <row r="734" spans="3:24" x14ac:dyDescent="0.2">
      <c r="C734" s="1"/>
      <c r="D734" s="1"/>
      <c r="E734">
        <f t="shared" si="155"/>
        <v>9.1249999999999998E-2</v>
      </c>
      <c r="F734">
        <f t="shared" si="156"/>
        <v>101325</v>
      </c>
      <c r="H734" s="1">
        <v>9.1249999999999998E-2</v>
      </c>
      <c r="I734" s="1">
        <f t="shared" si="163"/>
        <v>405</v>
      </c>
      <c r="J734" s="1">
        <f t="shared" si="164"/>
        <v>0</v>
      </c>
      <c r="K734" s="1">
        <f t="shared" si="165"/>
        <v>6.135087157606512E-3</v>
      </c>
      <c r="L734" s="1">
        <f t="shared" si="166"/>
        <v>0</v>
      </c>
      <c r="M734" s="4">
        <f t="shared" si="157"/>
        <v>9.28471503638649E-3</v>
      </c>
      <c r="N734" s="1">
        <f t="shared" si="158"/>
        <v>14.083938913962053</v>
      </c>
      <c r="O734">
        <f>((-0.0000000008)*V734^3+(0.000003)*V734^2-0.004*V734+2.013)*('Exhaust Gas Math'!$E$10/(T734+'Exhaust Gas Math'!$E$10))+(357.45*V734^-1.004)*(T734/(T734+'Exhaust Gas Math'!$E$10))</f>
        <v>0.17819999999999947</v>
      </c>
      <c r="P734">
        <f t="shared" si="167"/>
        <v>0</v>
      </c>
      <c r="Q734">
        <f t="shared" si="159"/>
        <v>0</v>
      </c>
      <c r="R734" s="4">
        <f t="shared" si="160"/>
        <v>3.9769296294121147E-5</v>
      </c>
      <c r="S734">
        <f t="shared" si="168"/>
        <v>0</v>
      </c>
      <c r="T734">
        <f>S734*'Exhaust Gas Math'!$C$14</f>
        <v>0</v>
      </c>
      <c r="U734">
        <f>(T734/'Exhaust Gas Math'!$B$14)+('Exhaust Gas Math'!$D$10)</f>
        <v>4.4059320573952224E-4</v>
      </c>
      <c r="V734">
        <f>('Exhaust Gas Math'!$E$10*((-0.000000001)*V733^3+(0.000002)*V733^2-0.0012*V733+1.3446)*$B$18+T734*'Exhaust Gas Math'!$D$14*$B$17)/('Exhaust Gas Math'!$E$10*((-0.000000001)*V733^3+(0.000002)*V733^2-0.0012*V733+1.3446)+T734*'Exhaust Gas Math'!$D$14)</f>
        <v>1100</v>
      </c>
      <c r="W734">
        <f t="shared" si="161"/>
        <v>101325</v>
      </c>
      <c r="X734">
        <f t="shared" si="162"/>
        <v>101325</v>
      </c>
    </row>
    <row r="735" spans="3:24" x14ac:dyDescent="0.2">
      <c r="C735" s="1"/>
      <c r="D735" s="1"/>
      <c r="E735">
        <f t="shared" si="155"/>
        <v>9.1374999999999998E-2</v>
      </c>
      <c r="F735">
        <f t="shared" si="156"/>
        <v>101325</v>
      </c>
      <c r="H735" s="1">
        <v>9.1374999999999998E-2</v>
      </c>
      <c r="I735" s="1">
        <f t="shared" si="163"/>
        <v>409.5</v>
      </c>
      <c r="J735" s="1">
        <f t="shared" si="164"/>
        <v>0</v>
      </c>
      <c r="K735" s="1">
        <f t="shared" si="165"/>
        <v>6.384989319120263E-3</v>
      </c>
      <c r="L735" s="1">
        <f t="shared" si="166"/>
        <v>0</v>
      </c>
      <c r="M735" s="4">
        <f t="shared" si="157"/>
        <v>1.1112496867933155E-2</v>
      </c>
      <c r="N735" s="1">
        <f t="shared" si="158"/>
        <v>15.145535942042921</v>
      </c>
      <c r="O735">
        <f>((-0.0000000008)*V735^3+(0.000003)*V735^2-0.004*V735+2.013)*('Exhaust Gas Math'!$E$10/(T735+'Exhaust Gas Math'!$E$10))+(357.45*V735^-1.004)*(T735/(T735+'Exhaust Gas Math'!$E$10))</f>
        <v>0.17819999999999947</v>
      </c>
      <c r="P735">
        <f t="shared" si="167"/>
        <v>0</v>
      </c>
      <c r="Q735">
        <f t="shared" si="159"/>
        <v>0</v>
      </c>
      <c r="R735" s="4">
        <f t="shared" si="160"/>
        <v>3.9769296294121147E-5</v>
      </c>
      <c r="S735">
        <f t="shared" si="168"/>
        <v>0</v>
      </c>
      <c r="T735">
        <f>S735*'Exhaust Gas Math'!$C$14</f>
        <v>0</v>
      </c>
      <c r="U735">
        <f>(T735/'Exhaust Gas Math'!$B$14)+('Exhaust Gas Math'!$D$10)</f>
        <v>4.4059320573952224E-4</v>
      </c>
      <c r="V735">
        <f>('Exhaust Gas Math'!$E$10*((-0.000000001)*V734^3+(0.000002)*V734^2-0.0012*V734+1.3446)*$B$18+T735*'Exhaust Gas Math'!$D$14*$B$17)/('Exhaust Gas Math'!$E$10*((-0.000000001)*V734^3+(0.000002)*V734^2-0.0012*V734+1.3446)+T735*'Exhaust Gas Math'!$D$14)</f>
        <v>1100</v>
      </c>
      <c r="W735">
        <f t="shared" si="161"/>
        <v>101325</v>
      </c>
      <c r="X735">
        <f t="shared" si="162"/>
        <v>101325</v>
      </c>
    </row>
    <row r="736" spans="3:24" x14ac:dyDescent="0.2">
      <c r="C736" s="1"/>
      <c r="D736" s="1"/>
      <c r="E736">
        <f t="shared" si="155"/>
        <v>9.1499999999999998E-2</v>
      </c>
      <c r="F736">
        <f t="shared" si="156"/>
        <v>101325</v>
      </c>
      <c r="H736" s="1">
        <v>9.1499999999999998E-2</v>
      </c>
      <c r="I736" s="1">
        <f t="shared" si="163"/>
        <v>414</v>
      </c>
      <c r="J736" s="1">
        <f t="shared" si="164"/>
        <v>0</v>
      </c>
      <c r="K736" s="1">
        <f t="shared" si="165"/>
        <v>6.6156200104487313E-3</v>
      </c>
      <c r="L736" s="1">
        <f t="shared" si="166"/>
        <v>0</v>
      </c>
      <c r="M736" s="4">
        <f t="shared" si="157"/>
        <v>1.3067207502328499E-2</v>
      </c>
      <c r="N736" s="1">
        <f t="shared" si="158"/>
        <v>16.113755704639324</v>
      </c>
      <c r="O736">
        <f>((-0.0000000008)*V736^3+(0.000003)*V736^2-0.004*V736+2.013)*('Exhaust Gas Math'!$E$10/(T736+'Exhaust Gas Math'!$E$10))+(357.45*V736^-1.004)*(T736/(T736+'Exhaust Gas Math'!$E$10))</f>
        <v>0.17819999999999947</v>
      </c>
      <c r="P736">
        <f t="shared" si="167"/>
        <v>0</v>
      </c>
      <c r="Q736">
        <f t="shared" si="159"/>
        <v>0</v>
      </c>
      <c r="R736" s="4">
        <f t="shared" si="160"/>
        <v>3.9769296294121147E-5</v>
      </c>
      <c r="S736">
        <f t="shared" si="168"/>
        <v>0</v>
      </c>
      <c r="T736">
        <f>S736*'Exhaust Gas Math'!$C$14</f>
        <v>0</v>
      </c>
      <c r="U736">
        <f>(T736/'Exhaust Gas Math'!$B$14)+('Exhaust Gas Math'!$D$10)</f>
        <v>4.4059320573952224E-4</v>
      </c>
      <c r="V736">
        <f>('Exhaust Gas Math'!$E$10*((-0.000000001)*V735^3+(0.000002)*V735^2-0.0012*V735+1.3446)*$B$18+T736*'Exhaust Gas Math'!$D$14*$B$17)/('Exhaust Gas Math'!$E$10*((-0.000000001)*V735^3+(0.000002)*V735^2-0.0012*V735+1.3446)+T736*'Exhaust Gas Math'!$D$14)</f>
        <v>1100</v>
      </c>
      <c r="W736">
        <f t="shared" si="161"/>
        <v>101325</v>
      </c>
      <c r="X736">
        <f t="shared" si="162"/>
        <v>101325</v>
      </c>
    </row>
    <row r="737" spans="3:24" x14ac:dyDescent="0.2">
      <c r="C737" s="1"/>
      <c r="D737" s="1"/>
      <c r="E737">
        <f t="shared" si="155"/>
        <v>9.1624999999999998E-2</v>
      </c>
      <c r="F737">
        <f t="shared" si="156"/>
        <v>101325</v>
      </c>
      <c r="H737" s="1">
        <v>9.1624999999999998E-2</v>
      </c>
      <c r="I737" s="1">
        <f t="shared" si="163"/>
        <v>418.5</v>
      </c>
      <c r="J737" s="1">
        <f t="shared" si="164"/>
        <v>0</v>
      </c>
      <c r="K737" s="1">
        <f t="shared" si="165"/>
        <v>6.8252598463476918E-3</v>
      </c>
      <c r="L737" s="1">
        <f t="shared" si="166"/>
        <v>0</v>
      </c>
      <c r="M737" s="4">
        <f t="shared" si="157"/>
        <v>1.513679549850442E-2</v>
      </c>
      <c r="N737" s="1">
        <f t="shared" si="158"/>
        <v>16.982628804949197</v>
      </c>
      <c r="O737">
        <f>((-0.0000000008)*V737^3+(0.000003)*V737^2-0.004*V737+2.013)*('Exhaust Gas Math'!$E$10/(T737+'Exhaust Gas Math'!$E$10))+(357.45*V737^-1.004)*(T737/(T737+'Exhaust Gas Math'!$E$10))</f>
        <v>0.17819999999999947</v>
      </c>
      <c r="P737">
        <f t="shared" si="167"/>
        <v>0</v>
      </c>
      <c r="Q737">
        <f t="shared" si="159"/>
        <v>0</v>
      </c>
      <c r="R737" s="4">
        <f t="shared" si="160"/>
        <v>3.9769296294121147E-5</v>
      </c>
      <c r="S737">
        <f t="shared" si="168"/>
        <v>0</v>
      </c>
      <c r="T737">
        <f>S737*'Exhaust Gas Math'!$C$14</f>
        <v>0</v>
      </c>
      <c r="U737">
        <f>(T737/'Exhaust Gas Math'!$B$14)+('Exhaust Gas Math'!$D$10)</f>
        <v>4.4059320573952224E-4</v>
      </c>
      <c r="V737">
        <f>('Exhaust Gas Math'!$E$10*((-0.000000001)*V736^3+(0.000002)*V736^2-0.0012*V736+1.3446)*$B$18+T737*'Exhaust Gas Math'!$D$14*$B$17)/('Exhaust Gas Math'!$E$10*((-0.000000001)*V736^3+(0.000002)*V736^2-0.0012*V736+1.3446)+T737*'Exhaust Gas Math'!$D$14)</f>
        <v>1100</v>
      </c>
      <c r="W737">
        <f t="shared" si="161"/>
        <v>101325</v>
      </c>
      <c r="X737">
        <f t="shared" si="162"/>
        <v>101325</v>
      </c>
    </row>
    <row r="738" spans="3:24" x14ac:dyDescent="0.2">
      <c r="C738" s="1"/>
      <c r="D738" s="1"/>
      <c r="E738">
        <f t="shared" si="155"/>
        <v>9.1749999999999998E-2</v>
      </c>
      <c r="F738">
        <f t="shared" si="156"/>
        <v>101325</v>
      </c>
      <c r="H738" s="1">
        <v>9.1749999999999998E-2</v>
      </c>
      <c r="I738" s="1">
        <f t="shared" si="163"/>
        <v>423</v>
      </c>
      <c r="J738" s="1">
        <f t="shared" si="164"/>
        <v>0</v>
      </c>
      <c r="K738" s="1">
        <f t="shared" si="165"/>
        <v>7.0123459314437395E-3</v>
      </c>
      <c r="L738" s="1">
        <f t="shared" si="166"/>
        <v>0</v>
      </c>
      <c r="M738" s="4">
        <f t="shared" si="157"/>
        <v>1.730850115825628E-2</v>
      </c>
      <c r="N738" s="1">
        <f t="shared" si="158"/>
        <v>17.746798351379347</v>
      </c>
      <c r="O738">
        <f>((-0.0000000008)*V738^3+(0.000003)*V738^2-0.004*V738+2.013)*('Exhaust Gas Math'!$E$10/(T738+'Exhaust Gas Math'!$E$10))+(357.45*V738^-1.004)*(T738/(T738+'Exhaust Gas Math'!$E$10))</f>
        <v>0.17819999999999947</v>
      </c>
      <c r="P738">
        <f t="shared" si="167"/>
        <v>0</v>
      </c>
      <c r="Q738">
        <f t="shared" si="159"/>
        <v>0</v>
      </c>
      <c r="R738" s="4">
        <f t="shared" si="160"/>
        <v>3.9769296294121147E-5</v>
      </c>
      <c r="S738">
        <f t="shared" si="168"/>
        <v>0</v>
      </c>
      <c r="T738">
        <f>S738*'Exhaust Gas Math'!$C$14</f>
        <v>0</v>
      </c>
      <c r="U738">
        <f>(T738/'Exhaust Gas Math'!$B$14)+('Exhaust Gas Math'!$D$10)</f>
        <v>4.4059320573952224E-4</v>
      </c>
      <c r="V738">
        <f>('Exhaust Gas Math'!$E$10*((-0.000000001)*V737^3+(0.000002)*V737^2-0.0012*V737+1.3446)*$B$18+T738*'Exhaust Gas Math'!$D$14*$B$17)/('Exhaust Gas Math'!$E$10*((-0.000000001)*V737^3+(0.000002)*V737^2-0.0012*V737+1.3446)+T738*'Exhaust Gas Math'!$D$14)</f>
        <v>1100</v>
      </c>
      <c r="W738">
        <f t="shared" si="161"/>
        <v>101325</v>
      </c>
      <c r="X738">
        <f t="shared" si="162"/>
        <v>101325</v>
      </c>
    </row>
    <row r="739" spans="3:24" x14ac:dyDescent="0.2">
      <c r="C739" s="1"/>
      <c r="D739" s="1"/>
      <c r="E739">
        <f t="shared" si="155"/>
        <v>9.1874999999999998E-2</v>
      </c>
      <c r="F739">
        <f t="shared" si="156"/>
        <v>101325</v>
      </c>
      <c r="H739" s="1">
        <v>9.1874999999999998E-2</v>
      </c>
      <c r="I739" s="1">
        <f t="shared" si="163"/>
        <v>427.5</v>
      </c>
      <c r="J739" s="1">
        <f t="shared" si="164"/>
        <v>0</v>
      </c>
      <c r="K739" s="1">
        <f t="shared" si="165"/>
        <v>7.1754835118458815E-3</v>
      </c>
      <c r="L739" s="1">
        <f t="shared" si="166"/>
        <v>0</v>
      </c>
      <c r="M739" s="4">
        <f t="shared" si="157"/>
        <v>1.9568935194026679E-2</v>
      </c>
      <c r="N739" s="1">
        <f t="shared" si="158"/>
        <v>18.401552984563999</v>
      </c>
      <c r="O739">
        <f>((-0.0000000008)*V739^3+(0.000003)*V739^2-0.004*V739+2.013)*('Exhaust Gas Math'!$E$10/(T739+'Exhaust Gas Math'!$E$10))+(357.45*V739^-1.004)*(T739/(T739+'Exhaust Gas Math'!$E$10))</f>
        <v>0.17819999999999947</v>
      </c>
      <c r="P739">
        <f t="shared" si="167"/>
        <v>0</v>
      </c>
      <c r="Q739">
        <f t="shared" si="159"/>
        <v>0</v>
      </c>
      <c r="R739" s="4">
        <f t="shared" si="160"/>
        <v>3.9769296294121147E-5</v>
      </c>
      <c r="S739">
        <f t="shared" si="168"/>
        <v>0</v>
      </c>
      <c r="T739">
        <f>S739*'Exhaust Gas Math'!$C$14</f>
        <v>0</v>
      </c>
      <c r="U739">
        <f>(T739/'Exhaust Gas Math'!$B$14)+('Exhaust Gas Math'!$D$10)</f>
        <v>4.4059320573952224E-4</v>
      </c>
      <c r="V739">
        <f>('Exhaust Gas Math'!$E$10*((-0.000000001)*V738^3+(0.000002)*V738^2-0.0012*V738+1.3446)*$B$18+T739*'Exhaust Gas Math'!$D$14*$B$17)/('Exhaust Gas Math'!$E$10*((-0.000000001)*V738^3+(0.000002)*V738^2-0.0012*V738+1.3446)+T739*'Exhaust Gas Math'!$D$14)</f>
        <v>1100</v>
      </c>
      <c r="W739">
        <f t="shared" si="161"/>
        <v>101325</v>
      </c>
      <c r="X739">
        <f t="shared" si="162"/>
        <v>101325</v>
      </c>
    </row>
    <row r="740" spans="3:24" x14ac:dyDescent="0.2">
      <c r="C740" s="1"/>
      <c r="D740" s="1"/>
      <c r="E740">
        <f t="shared" si="155"/>
        <v>9.1999999999999998E-2</v>
      </c>
      <c r="F740">
        <f t="shared" si="156"/>
        <v>101325</v>
      </c>
      <c r="H740" s="1">
        <v>9.1999999999999998E-2</v>
      </c>
      <c r="I740" s="1">
        <f t="shared" si="163"/>
        <v>432</v>
      </c>
      <c r="J740" s="1">
        <f t="shared" si="164"/>
        <v>0</v>
      </c>
      <c r="K740" s="1">
        <f t="shared" si="165"/>
        <v>7.3134563732380441E-3</v>
      </c>
      <c r="L740" s="1">
        <f t="shared" si="166"/>
        <v>0</v>
      </c>
      <c r="M740" s="4">
        <f t="shared" si="157"/>
        <v>2.1904161278314099E-2</v>
      </c>
      <c r="N740" s="1">
        <f t="shared" si="158"/>
        <v>18.942855924461451</v>
      </c>
      <c r="O740">
        <f>((-0.0000000008)*V740^3+(0.000003)*V740^2-0.004*V740+2.013)*('Exhaust Gas Math'!$E$10/(T740+'Exhaust Gas Math'!$E$10))+(357.45*V740^-1.004)*(T740/(T740+'Exhaust Gas Math'!$E$10))</f>
        <v>0.17819999999999947</v>
      </c>
      <c r="P740">
        <f t="shared" si="167"/>
        <v>0</v>
      </c>
      <c r="Q740">
        <f t="shared" si="159"/>
        <v>0</v>
      </c>
      <c r="R740" s="4">
        <f t="shared" si="160"/>
        <v>3.9769296294121147E-5</v>
      </c>
      <c r="S740">
        <f t="shared" si="168"/>
        <v>0</v>
      </c>
      <c r="T740">
        <f>S740*'Exhaust Gas Math'!$C$14</f>
        <v>0</v>
      </c>
      <c r="U740">
        <f>(T740/'Exhaust Gas Math'!$B$14)+('Exhaust Gas Math'!$D$10)</f>
        <v>4.4059320573952224E-4</v>
      </c>
      <c r="V740">
        <f>('Exhaust Gas Math'!$E$10*((-0.000000001)*V739^3+(0.000002)*V739^2-0.0012*V739+1.3446)*$B$18+T740*'Exhaust Gas Math'!$D$14*$B$17)/('Exhaust Gas Math'!$E$10*((-0.000000001)*V739^3+(0.000002)*V739^2-0.0012*V739+1.3446)+T740*'Exhaust Gas Math'!$D$14)</f>
        <v>1100</v>
      </c>
      <c r="W740">
        <f t="shared" si="161"/>
        <v>101325</v>
      </c>
      <c r="X740">
        <f t="shared" si="162"/>
        <v>101325</v>
      </c>
    </row>
    <row r="741" spans="3:24" x14ac:dyDescent="0.2">
      <c r="C741" s="1"/>
      <c r="D741" s="1"/>
      <c r="E741">
        <f t="shared" si="155"/>
        <v>9.2124999999999999E-2</v>
      </c>
      <c r="F741">
        <f t="shared" si="156"/>
        <v>101325</v>
      </c>
      <c r="H741" s="1">
        <v>9.2124999999999999E-2</v>
      </c>
      <c r="I741" s="1">
        <f t="shared" si="163"/>
        <v>436.5</v>
      </c>
      <c r="J741" s="1">
        <f t="shared" si="164"/>
        <v>0</v>
      </c>
      <c r="K741" s="1">
        <f t="shared" si="165"/>
        <v>7.4252359079331302E-3</v>
      </c>
      <c r="L741" s="1">
        <f t="shared" si="166"/>
        <v>0</v>
      </c>
      <c r="M741" s="4">
        <f t="shared" si="157"/>
        <v>2.4299781965767851E-2</v>
      </c>
      <c r="N741" s="1">
        <f t="shared" si="158"/>
        <v>19.367369858445837</v>
      </c>
      <c r="O741">
        <f>((-0.0000000008)*V741^3+(0.000003)*V741^2-0.004*V741+2.013)*('Exhaust Gas Math'!$E$10/(T741+'Exhaust Gas Math'!$E$10))+(357.45*V741^-1.004)*(T741/(T741+'Exhaust Gas Math'!$E$10))</f>
        <v>0.17819999999999947</v>
      </c>
      <c r="P741">
        <f t="shared" si="167"/>
        <v>0</v>
      </c>
      <c r="Q741">
        <f t="shared" si="159"/>
        <v>0</v>
      </c>
      <c r="R741" s="4">
        <f t="shared" si="160"/>
        <v>3.9769296294121147E-5</v>
      </c>
      <c r="S741">
        <f t="shared" si="168"/>
        <v>0</v>
      </c>
      <c r="T741">
        <f>S741*'Exhaust Gas Math'!$C$14</f>
        <v>0</v>
      </c>
      <c r="U741">
        <f>(T741/'Exhaust Gas Math'!$B$14)+('Exhaust Gas Math'!$D$10)</f>
        <v>4.4059320573952224E-4</v>
      </c>
      <c r="V741">
        <f>('Exhaust Gas Math'!$E$10*((-0.000000001)*V740^3+(0.000002)*V740^2-0.0012*V740+1.3446)*$B$18+T741*'Exhaust Gas Math'!$D$14*$B$17)/('Exhaust Gas Math'!$E$10*((-0.000000001)*V740^3+(0.000002)*V740^2-0.0012*V740+1.3446)+T741*'Exhaust Gas Math'!$D$14)</f>
        <v>1100</v>
      </c>
      <c r="W741">
        <f t="shared" si="161"/>
        <v>101325</v>
      </c>
      <c r="X741">
        <f t="shared" si="162"/>
        <v>101325</v>
      </c>
    </row>
    <row r="742" spans="3:24" x14ac:dyDescent="0.2">
      <c r="C742" s="1"/>
      <c r="D742" s="1"/>
      <c r="E742">
        <f t="shared" si="155"/>
        <v>9.2249999999999999E-2</v>
      </c>
      <c r="F742">
        <f t="shared" si="156"/>
        <v>101325</v>
      </c>
      <c r="H742" s="1">
        <v>9.2249999999999999E-2</v>
      </c>
      <c r="I742" s="1">
        <f t="shared" si="163"/>
        <v>441</v>
      </c>
      <c r="J742" s="1">
        <f t="shared" si="164"/>
        <v>0</v>
      </c>
      <c r="K742" s="1">
        <f t="shared" si="165"/>
        <v>7.5099887832924869E-3</v>
      </c>
      <c r="L742" s="1">
        <f t="shared" si="166"/>
        <v>0</v>
      </c>
      <c r="M742" s="4">
        <f t="shared" si="157"/>
        <v>2.6741027458224639E-2</v>
      </c>
      <c r="N742" s="1">
        <f t="shared" si="158"/>
        <v>19.672477516948859</v>
      </c>
      <c r="O742">
        <f>((-0.0000000008)*V742^3+(0.000003)*V742^2-0.004*V742+2.013)*('Exhaust Gas Math'!$E$10/(T742+'Exhaust Gas Math'!$E$10))+(357.45*V742^-1.004)*(T742/(T742+'Exhaust Gas Math'!$E$10))</f>
        <v>0.17819999999999947</v>
      </c>
      <c r="P742">
        <f t="shared" si="167"/>
        <v>0</v>
      </c>
      <c r="Q742">
        <f t="shared" si="159"/>
        <v>0</v>
      </c>
      <c r="R742" s="4">
        <f t="shared" si="160"/>
        <v>3.9769296294121147E-5</v>
      </c>
      <c r="S742">
        <f t="shared" si="168"/>
        <v>0</v>
      </c>
      <c r="T742">
        <f>S742*'Exhaust Gas Math'!$C$14</f>
        <v>0</v>
      </c>
      <c r="U742">
        <f>(T742/'Exhaust Gas Math'!$B$14)+('Exhaust Gas Math'!$D$10)</f>
        <v>4.4059320573952224E-4</v>
      </c>
      <c r="V742">
        <f>('Exhaust Gas Math'!$E$10*((-0.000000001)*V741^3+(0.000002)*V741^2-0.0012*V741+1.3446)*$B$18+T742*'Exhaust Gas Math'!$D$14*$B$17)/('Exhaust Gas Math'!$E$10*((-0.000000001)*V741^3+(0.000002)*V741^2-0.0012*V741+1.3446)+T742*'Exhaust Gas Math'!$D$14)</f>
        <v>1100</v>
      </c>
      <c r="W742">
        <f t="shared" si="161"/>
        <v>101325</v>
      </c>
      <c r="X742">
        <f t="shared" si="162"/>
        <v>101325</v>
      </c>
    </row>
    <row r="743" spans="3:24" x14ac:dyDescent="0.2">
      <c r="C743" s="1"/>
      <c r="D743" s="1"/>
      <c r="E743">
        <f t="shared" si="155"/>
        <v>9.2374999999999999E-2</v>
      </c>
      <c r="F743">
        <f t="shared" si="156"/>
        <v>101325</v>
      </c>
      <c r="H743" s="1">
        <v>9.2374999999999999E-2</v>
      </c>
      <c r="I743" s="1">
        <f t="shared" si="163"/>
        <v>445.5</v>
      </c>
      <c r="J743" s="1">
        <f t="shared" si="164"/>
        <v>0</v>
      </c>
      <c r="K743" s="1">
        <f t="shared" si="165"/>
        <v>7.5670831543415418E-3</v>
      </c>
      <c r="L743" s="1">
        <f t="shared" si="166"/>
        <v>0</v>
      </c>
      <c r="M743" s="4">
        <f t="shared" si="157"/>
        <v>2.9212846665427398E-2</v>
      </c>
      <c r="N743" s="1">
        <f t="shared" si="158"/>
        <v>19.856297809797308</v>
      </c>
      <c r="O743">
        <f>((-0.0000000008)*V743^3+(0.000003)*V743^2-0.004*V743+2.013)*('Exhaust Gas Math'!$E$10/(T743+'Exhaust Gas Math'!$E$10))+(357.45*V743^-1.004)*(T743/(T743+'Exhaust Gas Math'!$E$10))</f>
        <v>0.17819999999999947</v>
      </c>
      <c r="P743">
        <f t="shared" si="167"/>
        <v>0</v>
      </c>
      <c r="Q743">
        <f t="shared" si="159"/>
        <v>0</v>
      </c>
      <c r="R743" s="4">
        <f t="shared" si="160"/>
        <v>3.9769296294121147E-5</v>
      </c>
      <c r="S743">
        <f t="shared" si="168"/>
        <v>0</v>
      </c>
      <c r="T743">
        <f>S743*'Exhaust Gas Math'!$C$14</f>
        <v>0</v>
      </c>
      <c r="U743">
        <f>(T743/'Exhaust Gas Math'!$B$14)+('Exhaust Gas Math'!$D$10)</f>
        <v>4.4059320573952224E-4</v>
      </c>
      <c r="V743">
        <f>('Exhaust Gas Math'!$E$10*((-0.000000001)*V742^3+(0.000002)*V742^2-0.0012*V742+1.3446)*$B$18+T743*'Exhaust Gas Math'!$D$14*$B$17)/('Exhaust Gas Math'!$E$10*((-0.000000001)*V742^3+(0.000002)*V742^2-0.0012*V742+1.3446)+T743*'Exhaust Gas Math'!$D$14)</f>
        <v>1100</v>
      </c>
      <c r="W743">
        <f t="shared" si="161"/>
        <v>101325</v>
      </c>
      <c r="X743">
        <f t="shared" si="162"/>
        <v>101325</v>
      </c>
    </row>
    <row r="744" spans="3:24" x14ac:dyDescent="0.2">
      <c r="C744" s="1"/>
      <c r="D744" s="1"/>
      <c r="E744">
        <f t="shared" si="155"/>
        <v>9.2499999999999999E-2</v>
      </c>
      <c r="F744">
        <f t="shared" si="156"/>
        <v>101325</v>
      </c>
      <c r="H744" s="1">
        <v>9.2499999999999999E-2</v>
      </c>
      <c r="I744" s="1">
        <f t="shared" si="163"/>
        <v>450</v>
      </c>
      <c r="J744" s="1">
        <f t="shared" si="164"/>
        <v>0</v>
      </c>
      <c r="K744" s="1">
        <f t="shared" si="165"/>
        <v>7.5960933742657112E-3</v>
      </c>
      <c r="L744" s="1">
        <f t="shared" si="166"/>
        <v>0</v>
      </c>
      <c r="M744" s="4">
        <f t="shared" si="157"/>
        <v>3.1699999999999985E-2</v>
      </c>
      <c r="N744" s="1">
        <f t="shared" si="158"/>
        <v>19.917697423759289</v>
      </c>
      <c r="O744">
        <f>((-0.0000000008)*V744^3+(0.000003)*V744^2-0.004*V744+2.013)*('Exhaust Gas Math'!$E$10/(T744+'Exhaust Gas Math'!$E$10))+(357.45*V744^-1.004)*(T744/(T744+'Exhaust Gas Math'!$E$10))</f>
        <v>0.17819999999999947</v>
      </c>
      <c r="P744">
        <f t="shared" si="167"/>
        <v>0</v>
      </c>
      <c r="Q744">
        <f t="shared" si="159"/>
        <v>0</v>
      </c>
      <c r="R744" s="4">
        <f t="shared" si="160"/>
        <v>3.9769296294121147E-5</v>
      </c>
      <c r="S744">
        <f t="shared" si="168"/>
        <v>0</v>
      </c>
      <c r="T744">
        <f>S744*'Exhaust Gas Math'!$C$14</f>
        <v>0</v>
      </c>
      <c r="U744">
        <f>(T744/'Exhaust Gas Math'!$B$14)+('Exhaust Gas Math'!$D$10)</f>
        <v>4.4059320573952224E-4</v>
      </c>
      <c r="V744">
        <f>('Exhaust Gas Math'!$E$10*((-0.000000001)*V743^3+(0.000002)*V743^2-0.0012*V743+1.3446)*$B$18+T744*'Exhaust Gas Math'!$D$14*$B$17)/('Exhaust Gas Math'!$E$10*((-0.000000001)*V743^3+(0.000002)*V743^2-0.0012*V743+1.3446)+T744*'Exhaust Gas Math'!$D$14)</f>
        <v>1100</v>
      </c>
      <c r="W744">
        <f t="shared" si="161"/>
        <v>101325</v>
      </c>
      <c r="X744">
        <f t="shared" si="162"/>
        <v>101325</v>
      </c>
    </row>
    <row r="745" spans="3:24" x14ac:dyDescent="0.2">
      <c r="C745" s="1"/>
      <c r="D745" s="1"/>
      <c r="E745">
        <f t="shared" si="155"/>
        <v>9.2624999999999999E-2</v>
      </c>
      <c r="F745">
        <f t="shared" si="156"/>
        <v>101325</v>
      </c>
      <c r="H745" s="1">
        <v>9.2624999999999999E-2</v>
      </c>
      <c r="I745" s="1">
        <f t="shared" si="163"/>
        <v>454.5</v>
      </c>
      <c r="J745" s="1">
        <f t="shared" si="164"/>
        <v>0</v>
      </c>
      <c r="K745" s="1">
        <f t="shared" si="165"/>
        <v>7.5968031676691156E-3</v>
      </c>
      <c r="L745" s="1">
        <f t="shared" si="166"/>
        <v>0</v>
      </c>
      <c r="M745" s="4">
        <f t="shared" si="157"/>
        <v>3.4187153334572569E-2</v>
      </c>
      <c r="N745" s="1">
        <f t="shared" si="158"/>
        <v>19.856297809797308</v>
      </c>
      <c r="O745">
        <f>((-0.0000000008)*V745^3+(0.000003)*V745^2-0.004*V745+2.013)*('Exhaust Gas Math'!$E$10/(T745+'Exhaust Gas Math'!$E$10))+(357.45*V745^-1.004)*(T745/(T745+'Exhaust Gas Math'!$E$10))</f>
        <v>0.17819999999999947</v>
      </c>
      <c r="P745">
        <f t="shared" si="167"/>
        <v>0</v>
      </c>
      <c r="Q745">
        <f t="shared" si="159"/>
        <v>0</v>
      </c>
      <c r="R745" s="4">
        <f t="shared" si="160"/>
        <v>3.9769296294121147E-5</v>
      </c>
      <c r="S745">
        <f t="shared" si="168"/>
        <v>0</v>
      </c>
      <c r="T745">
        <f>S745*'Exhaust Gas Math'!$C$14</f>
        <v>0</v>
      </c>
      <c r="U745">
        <f>(T745/'Exhaust Gas Math'!$B$14)+('Exhaust Gas Math'!$D$10)</f>
        <v>4.4059320573952224E-4</v>
      </c>
      <c r="V745">
        <f>('Exhaust Gas Math'!$E$10*((-0.000000001)*V744^3+(0.000002)*V744^2-0.0012*V744+1.3446)*$B$18+T745*'Exhaust Gas Math'!$D$14*$B$17)/('Exhaust Gas Math'!$E$10*((-0.000000001)*V744^3+(0.000002)*V744^2-0.0012*V744+1.3446)+T745*'Exhaust Gas Math'!$D$14)</f>
        <v>1100</v>
      </c>
      <c r="W745">
        <f t="shared" si="161"/>
        <v>101325</v>
      </c>
      <c r="X745">
        <f t="shared" si="162"/>
        <v>101325</v>
      </c>
    </row>
    <row r="746" spans="3:24" x14ac:dyDescent="0.2">
      <c r="C746" s="1"/>
      <c r="D746" s="1"/>
      <c r="E746">
        <f t="shared" si="155"/>
        <v>9.2749999999999999E-2</v>
      </c>
      <c r="F746">
        <f t="shared" si="156"/>
        <v>101325</v>
      </c>
      <c r="H746" s="1">
        <v>9.2749999999999999E-2</v>
      </c>
      <c r="I746" s="1">
        <f t="shared" si="163"/>
        <v>459</v>
      </c>
      <c r="J746" s="1">
        <f t="shared" si="164"/>
        <v>0</v>
      </c>
      <c r="K746" s="1">
        <f t="shared" si="165"/>
        <v>7.5692072429390141E-3</v>
      </c>
      <c r="L746" s="1">
        <f t="shared" si="166"/>
        <v>0</v>
      </c>
      <c r="M746" s="4">
        <f t="shared" si="157"/>
        <v>3.6658972541775331E-2</v>
      </c>
      <c r="N746" s="1">
        <f t="shared" si="158"/>
        <v>19.672477516948859</v>
      </c>
      <c r="O746">
        <f>((-0.0000000008)*V746^3+(0.000003)*V746^2-0.004*V746+2.013)*('Exhaust Gas Math'!$E$10/(T746+'Exhaust Gas Math'!$E$10))+(357.45*V746^-1.004)*(T746/(T746+'Exhaust Gas Math'!$E$10))</f>
        <v>0.17819999999999947</v>
      </c>
      <c r="P746">
        <f t="shared" si="167"/>
        <v>0</v>
      </c>
      <c r="Q746">
        <f t="shared" si="159"/>
        <v>0</v>
      </c>
      <c r="R746" s="4">
        <f t="shared" si="160"/>
        <v>3.9769296294121147E-5</v>
      </c>
      <c r="S746">
        <f t="shared" si="168"/>
        <v>0</v>
      </c>
      <c r="T746">
        <f>S746*'Exhaust Gas Math'!$C$14</f>
        <v>0</v>
      </c>
      <c r="U746">
        <f>(T746/'Exhaust Gas Math'!$B$14)+('Exhaust Gas Math'!$D$10)</f>
        <v>4.4059320573952224E-4</v>
      </c>
      <c r="V746">
        <f>('Exhaust Gas Math'!$E$10*((-0.000000001)*V745^3+(0.000002)*V745^2-0.0012*V745+1.3446)*$B$18+T746*'Exhaust Gas Math'!$D$14*$B$17)/('Exhaust Gas Math'!$E$10*((-0.000000001)*V745^3+(0.000002)*V745^2-0.0012*V745+1.3446)+T746*'Exhaust Gas Math'!$D$14)</f>
        <v>1100</v>
      </c>
      <c r="W746">
        <f t="shared" si="161"/>
        <v>101325</v>
      </c>
      <c r="X746">
        <f t="shared" si="162"/>
        <v>101325</v>
      </c>
    </row>
    <row r="747" spans="3:24" x14ac:dyDescent="0.2">
      <c r="C747" s="1"/>
      <c r="D747" s="1"/>
      <c r="E747">
        <f t="shared" si="155"/>
        <v>9.2874999999999999E-2</v>
      </c>
      <c r="F747">
        <f t="shared" si="156"/>
        <v>101325</v>
      </c>
      <c r="H747" s="1">
        <v>9.2874999999999999E-2</v>
      </c>
      <c r="I747" s="1">
        <f t="shared" si="163"/>
        <v>463.5</v>
      </c>
      <c r="J747" s="1">
        <f t="shared" si="164"/>
        <v>0</v>
      </c>
      <c r="K747" s="1">
        <f t="shared" si="165"/>
        <v>7.5135113316955491E-3</v>
      </c>
      <c r="L747" s="1">
        <f t="shared" si="166"/>
        <v>0</v>
      </c>
      <c r="M747" s="4">
        <f t="shared" si="157"/>
        <v>3.9100218034232116E-2</v>
      </c>
      <c r="N747" s="1">
        <f t="shared" si="158"/>
        <v>19.367369858445841</v>
      </c>
      <c r="O747">
        <f>((-0.0000000008)*V747^3+(0.000003)*V747^2-0.004*V747+2.013)*('Exhaust Gas Math'!$E$10/(T747+'Exhaust Gas Math'!$E$10))+(357.45*V747^-1.004)*(T747/(T747+'Exhaust Gas Math'!$E$10))</f>
        <v>0.17819999999999947</v>
      </c>
      <c r="P747">
        <f t="shared" si="167"/>
        <v>0</v>
      </c>
      <c r="Q747">
        <f t="shared" si="159"/>
        <v>0</v>
      </c>
      <c r="R747" s="4">
        <f t="shared" si="160"/>
        <v>3.9769296294121147E-5</v>
      </c>
      <c r="S747">
        <f t="shared" si="168"/>
        <v>0</v>
      </c>
      <c r="T747">
        <f>S747*'Exhaust Gas Math'!$C$14</f>
        <v>0</v>
      </c>
      <c r="U747">
        <f>(T747/'Exhaust Gas Math'!$B$14)+('Exhaust Gas Math'!$D$10)</f>
        <v>4.4059320573952224E-4</v>
      </c>
      <c r="V747">
        <f>('Exhaust Gas Math'!$E$10*((-0.000000001)*V746^3+(0.000002)*V746^2-0.0012*V746+1.3446)*$B$18+T747*'Exhaust Gas Math'!$D$14*$B$17)/('Exhaust Gas Math'!$E$10*((-0.000000001)*V746^3+(0.000002)*V746^2-0.0012*V746+1.3446)+T747*'Exhaust Gas Math'!$D$14)</f>
        <v>1100</v>
      </c>
      <c r="W747">
        <f t="shared" si="161"/>
        <v>101325</v>
      </c>
      <c r="X747">
        <f t="shared" si="162"/>
        <v>101325</v>
      </c>
    </row>
    <row r="748" spans="3:24" x14ac:dyDescent="0.2">
      <c r="C748" s="1"/>
      <c r="D748" s="1"/>
      <c r="E748">
        <f t="shared" si="155"/>
        <v>9.2999999999999999E-2</v>
      </c>
      <c r="F748">
        <f t="shared" si="156"/>
        <v>101325</v>
      </c>
      <c r="H748" s="1">
        <v>9.2999999999999999E-2</v>
      </c>
      <c r="I748" s="1">
        <f t="shared" si="163"/>
        <v>468</v>
      </c>
      <c r="J748" s="1">
        <f t="shared" si="164"/>
        <v>0</v>
      </c>
      <c r="K748" s="1">
        <f t="shared" si="165"/>
        <v>7.4301306550326879E-3</v>
      </c>
      <c r="L748" s="1">
        <f t="shared" si="166"/>
        <v>0</v>
      </c>
      <c r="M748" s="4">
        <f t="shared" si="157"/>
        <v>4.1495838721685871E-2</v>
      </c>
      <c r="N748" s="1">
        <f t="shared" si="158"/>
        <v>18.942855924461458</v>
      </c>
      <c r="O748">
        <f>((-0.0000000008)*V748^3+(0.000003)*V748^2-0.004*V748+2.013)*('Exhaust Gas Math'!$E$10/(T748+'Exhaust Gas Math'!$E$10))+(357.45*V748^-1.004)*(T748/(T748+'Exhaust Gas Math'!$E$10))</f>
        <v>0.17819999999999947</v>
      </c>
      <c r="P748">
        <f t="shared" si="167"/>
        <v>0</v>
      </c>
      <c r="Q748">
        <f t="shared" si="159"/>
        <v>0</v>
      </c>
      <c r="R748" s="4">
        <f t="shared" si="160"/>
        <v>3.9769296294121147E-5</v>
      </c>
      <c r="S748">
        <f t="shared" si="168"/>
        <v>0</v>
      </c>
      <c r="T748">
        <f>S748*'Exhaust Gas Math'!$C$14</f>
        <v>0</v>
      </c>
      <c r="U748">
        <f>(T748/'Exhaust Gas Math'!$B$14)+('Exhaust Gas Math'!$D$10)</f>
        <v>4.4059320573952224E-4</v>
      </c>
      <c r="V748">
        <f>('Exhaust Gas Math'!$E$10*((-0.000000001)*V747^3+(0.000002)*V747^2-0.0012*V747+1.3446)*$B$18+T748*'Exhaust Gas Math'!$D$14*$B$17)/('Exhaust Gas Math'!$E$10*((-0.000000001)*V747^3+(0.000002)*V747^2-0.0012*V747+1.3446)+T748*'Exhaust Gas Math'!$D$14)</f>
        <v>1100</v>
      </c>
      <c r="W748">
        <f t="shared" si="161"/>
        <v>101325</v>
      </c>
      <c r="X748">
        <f t="shared" si="162"/>
        <v>101325</v>
      </c>
    </row>
    <row r="749" spans="3:24" x14ac:dyDescent="0.2">
      <c r="C749" s="1"/>
      <c r="D749" s="1"/>
      <c r="E749">
        <f t="shared" si="155"/>
        <v>9.3124999999999999E-2</v>
      </c>
      <c r="F749">
        <f t="shared" si="156"/>
        <v>101325</v>
      </c>
      <c r="H749" s="1">
        <v>9.3124999999999999E-2</v>
      </c>
      <c r="I749" s="1">
        <f t="shared" si="163"/>
        <v>472.5</v>
      </c>
      <c r="J749" s="1">
        <f t="shared" si="164"/>
        <v>0</v>
      </c>
      <c r="K749" s="1">
        <f t="shared" si="165"/>
        <v>7.3196868279847534E-3</v>
      </c>
      <c r="L749" s="1">
        <f t="shared" si="166"/>
        <v>0</v>
      </c>
      <c r="M749" s="4">
        <f t="shared" si="157"/>
        <v>4.3831064805973291E-2</v>
      </c>
      <c r="N749" s="1">
        <f t="shared" si="158"/>
        <v>18.401552984564006</v>
      </c>
      <c r="O749">
        <f>((-0.0000000008)*V749^3+(0.000003)*V749^2-0.004*V749+2.013)*('Exhaust Gas Math'!$E$10/(T749+'Exhaust Gas Math'!$E$10))+(357.45*V749^-1.004)*(T749/(T749+'Exhaust Gas Math'!$E$10))</f>
        <v>0.17819999999999947</v>
      </c>
      <c r="P749">
        <f t="shared" si="167"/>
        <v>0</v>
      </c>
      <c r="Q749">
        <f t="shared" si="159"/>
        <v>0</v>
      </c>
      <c r="R749" s="4">
        <f t="shared" si="160"/>
        <v>3.9769296294121147E-5</v>
      </c>
      <c r="S749">
        <f t="shared" si="168"/>
        <v>0</v>
      </c>
      <c r="T749">
        <f>S749*'Exhaust Gas Math'!$C$14</f>
        <v>0</v>
      </c>
      <c r="U749">
        <f>(T749/'Exhaust Gas Math'!$B$14)+('Exhaust Gas Math'!$D$10)</f>
        <v>4.4059320573952224E-4</v>
      </c>
      <c r="V749">
        <f>('Exhaust Gas Math'!$E$10*((-0.000000001)*V748^3+(0.000002)*V748^2-0.0012*V748+1.3446)*$B$18+T749*'Exhaust Gas Math'!$D$14*$B$17)/('Exhaust Gas Math'!$E$10*((-0.000000001)*V748^3+(0.000002)*V748^2-0.0012*V748+1.3446)+T749*'Exhaust Gas Math'!$D$14)</f>
        <v>1100</v>
      </c>
      <c r="W749">
        <f t="shared" si="161"/>
        <v>101325</v>
      </c>
      <c r="X749">
        <f t="shared" si="162"/>
        <v>101325</v>
      </c>
    </row>
    <row r="750" spans="3:24" x14ac:dyDescent="0.2">
      <c r="C750" s="1"/>
      <c r="D750" s="1"/>
      <c r="E750">
        <f t="shared" si="155"/>
        <v>9.325E-2</v>
      </c>
      <c r="F750">
        <f t="shared" si="156"/>
        <v>101325</v>
      </c>
      <c r="H750" s="1">
        <v>9.325E-2</v>
      </c>
      <c r="I750" s="1">
        <f t="shared" si="163"/>
        <v>477</v>
      </c>
      <c r="J750" s="1">
        <f t="shared" si="164"/>
        <v>0</v>
      </c>
      <c r="K750" s="1">
        <f t="shared" si="165"/>
        <v>7.1830032252962186E-3</v>
      </c>
      <c r="L750" s="1">
        <f t="shared" si="166"/>
        <v>0</v>
      </c>
      <c r="M750" s="4">
        <f t="shared" si="157"/>
        <v>4.609149884174369E-2</v>
      </c>
      <c r="N750" s="1">
        <f t="shared" si="158"/>
        <v>17.746798351379354</v>
      </c>
      <c r="O750">
        <f>((-0.0000000008)*V750^3+(0.000003)*V750^2-0.004*V750+2.013)*('Exhaust Gas Math'!$E$10/(T750+'Exhaust Gas Math'!$E$10))+(357.45*V750^-1.004)*(T750/(T750+'Exhaust Gas Math'!$E$10))</f>
        <v>0.17819999999999947</v>
      </c>
      <c r="P750">
        <f t="shared" si="167"/>
        <v>0</v>
      </c>
      <c r="Q750">
        <f t="shared" si="159"/>
        <v>0</v>
      </c>
      <c r="R750" s="4">
        <f t="shared" si="160"/>
        <v>3.9769296294121147E-5</v>
      </c>
      <c r="S750">
        <f t="shared" si="168"/>
        <v>0</v>
      </c>
      <c r="T750">
        <f>S750*'Exhaust Gas Math'!$C$14</f>
        <v>0</v>
      </c>
      <c r="U750">
        <f>(T750/'Exhaust Gas Math'!$B$14)+('Exhaust Gas Math'!$D$10)</f>
        <v>4.4059320573952224E-4</v>
      </c>
      <c r="V750">
        <f>('Exhaust Gas Math'!$E$10*((-0.000000001)*V749^3+(0.000002)*V749^2-0.0012*V749+1.3446)*$B$18+T750*'Exhaust Gas Math'!$D$14*$B$17)/('Exhaust Gas Math'!$E$10*((-0.000000001)*V749^3+(0.000002)*V749^2-0.0012*V749+1.3446)+T750*'Exhaust Gas Math'!$D$14)</f>
        <v>1100</v>
      </c>
      <c r="W750">
        <f t="shared" si="161"/>
        <v>101325</v>
      </c>
      <c r="X750">
        <f t="shared" si="162"/>
        <v>101325</v>
      </c>
    </row>
    <row r="751" spans="3:24" x14ac:dyDescent="0.2">
      <c r="C751" s="1"/>
      <c r="D751" s="1"/>
      <c r="E751">
        <f t="shared" si="155"/>
        <v>9.3375E-2</v>
      </c>
      <c r="F751">
        <f t="shared" si="156"/>
        <v>101325</v>
      </c>
      <c r="H751" s="1">
        <v>9.3375E-2</v>
      </c>
      <c r="I751" s="1">
        <f t="shared" si="163"/>
        <v>481.5</v>
      </c>
      <c r="J751" s="1">
        <f t="shared" si="164"/>
        <v>0</v>
      </c>
      <c r="K751" s="1">
        <f t="shared" si="165"/>
        <v>7.0210988430436097E-3</v>
      </c>
      <c r="L751" s="1">
        <f t="shared" si="166"/>
        <v>0</v>
      </c>
      <c r="M751" s="4">
        <f t="shared" si="157"/>
        <v>4.826320450149555E-2</v>
      </c>
      <c r="N751" s="1">
        <f t="shared" si="158"/>
        <v>16.982628804949211</v>
      </c>
      <c r="O751">
        <f>((-0.0000000008)*V751^3+(0.000003)*V751^2-0.004*V751+2.013)*('Exhaust Gas Math'!$E$10/(T751+'Exhaust Gas Math'!$E$10))+(357.45*V751^-1.004)*(T751/(T751+'Exhaust Gas Math'!$E$10))</f>
        <v>0.17819999999999947</v>
      </c>
      <c r="P751">
        <f t="shared" si="167"/>
        <v>0</v>
      </c>
      <c r="Q751">
        <f t="shared" si="159"/>
        <v>0</v>
      </c>
      <c r="R751" s="4">
        <f t="shared" si="160"/>
        <v>3.9769296294121147E-5</v>
      </c>
      <c r="S751">
        <f t="shared" si="168"/>
        <v>0</v>
      </c>
      <c r="T751">
        <f>S751*'Exhaust Gas Math'!$C$14</f>
        <v>0</v>
      </c>
      <c r="U751">
        <f>(T751/'Exhaust Gas Math'!$B$14)+('Exhaust Gas Math'!$D$10)</f>
        <v>4.4059320573952224E-4</v>
      </c>
      <c r="V751">
        <f>('Exhaust Gas Math'!$E$10*((-0.000000001)*V750^3+(0.000002)*V750^2-0.0012*V750+1.3446)*$B$18+T751*'Exhaust Gas Math'!$D$14*$B$17)/('Exhaust Gas Math'!$E$10*((-0.000000001)*V750^3+(0.000002)*V750^2-0.0012*V750+1.3446)+T751*'Exhaust Gas Math'!$D$14)</f>
        <v>1100</v>
      </c>
      <c r="W751">
        <f t="shared" si="161"/>
        <v>101325</v>
      </c>
      <c r="X751">
        <f t="shared" si="162"/>
        <v>101325</v>
      </c>
    </row>
    <row r="752" spans="3:24" x14ac:dyDescent="0.2">
      <c r="C752" s="1"/>
      <c r="D752" s="1"/>
      <c r="E752">
        <f t="shared" si="155"/>
        <v>9.35E-2</v>
      </c>
      <c r="F752">
        <f t="shared" si="156"/>
        <v>101325</v>
      </c>
      <c r="H752" s="1">
        <v>9.35E-2</v>
      </c>
      <c r="I752" s="1">
        <f t="shared" si="163"/>
        <v>486</v>
      </c>
      <c r="J752" s="1">
        <f t="shared" si="164"/>
        <v>0</v>
      </c>
      <c r="K752" s="1">
        <f t="shared" si="165"/>
        <v>6.8351807018719839E-3</v>
      </c>
      <c r="L752" s="1">
        <f t="shared" si="166"/>
        <v>0</v>
      </c>
      <c r="M752" s="4">
        <f t="shared" si="157"/>
        <v>5.0332792497671475E-2</v>
      </c>
      <c r="N752" s="1">
        <f t="shared" si="158"/>
        <v>16.113755704639338</v>
      </c>
      <c r="O752">
        <f>((-0.0000000008)*V752^3+(0.000003)*V752^2-0.004*V752+2.013)*('Exhaust Gas Math'!$E$10/(T752+'Exhaust Gas Math'!$E$10))+(357.45*V752^-1.004)*(T752/(T752+'Exhaust Gas Math'!$E$10))</f>
        <v>0.17819999999999947</v>
      </c>
      <c r="P752">
        <f t="shared" si="167"/>
        <v>0</v>
      </c>
      <c r="Q752">
        <f t="shared" si="159"/>
        <v>0</v>
      </c>
      <c r="R752" s="4">
        <f t="shared" si="160"/>
        <v>3.9769296294121147E-5</v>
      </c>
      <c r="S752">
        <f t="shared" si="168"/>
        <v>0</v>
      </c>
      <c r="T752">
        <f>S752*'Exhaust Gas Math'!$C$14</f>
        <v>0</v>
      </c>
      <c r="U752">
        <f>(T752/'Exhaust Gas Math'!$B$14)+('Exhaust Gas Math'!$D$10)</f>
        <v>4.4059320573952224E-4</v>
      </c>
      <c r="V752">
        <f>('Exhaust Gas Math'!$E$10*((-0.000000001)*V751^3+(0.000002)*V751^2-0.0012*V751+1.3446)*$B$18+T752*'Exhaust Gas Math'!$D$14*$B$17)/('Exhaust Gas Math'!$E$10*((-0.000000001)*V751^3+(0.000002)*V751^2-0.0012*V751+1.3446)+T752*'Exhaust Gas Math'!$D$14)</f>
        <v>1100</v>
      </c>
      <c r="W752">
        <f t="shared" si="161"/>
        <v>101325</v>
      </c>
      <c r="X752">
        <f t="shared" si="162"/>
        <v>101325</v>
      </c>
    </row>
    <row r="753" spans="3:24" x14ac:dyDescent="0.2">
      <c r="C753" s="1"/>
      <c r="D753" s="1"/>
      <c r="E753">
        <f t="shared" si="155"/>
        <v>9.3625E-2</v>
      </c>
      <c r="F753">
        <f t="shared" si="156"/>
        <v>101325</v>
      </c>
      <c r="H753" s="1">
        <v>9.3625E-2</v>
      </c>
      <c r="I753" s="1">
        <f t="shared" si="163"/>
        <v>490.5</v>
      </c>
      <c r="J753" s="1">
        <f t="shared" si="164"/>
        <v>0</v>
      </c>
      <c r="K753" s="1">
        <f t="shared" si="165"/>
        <v>6.6266348484810365E-3</v>
      </c>
      <c r="L753" s="1">
        <f t="shared" si="166"/>
        <v>0</v>
      </c>
      <c r="M753" s="4">
        <f t="shared" si="157"/>
        <v>5.2287503132066815E-2</v>
      </c>
      <c r="N753" s="1">
        <f t="shared" si="158"/>
        <v>15.145535942042931</v>
      </c>
      <c r="O753">
        <f>((-0.0000000008)*V753^3+(0.000003)*V753^2-0.004*V753+2.013)*('Exhaust Gas Math'!$E$10/(T753+'Exhaust Gas Math'!$E$10))+(357.45*V753^-1.004)*(T753/(T753+'Exhaust Gas Math'!$E$10))</f>
        <v>0.17819999999999947</v>
      </c>
      <c r="P753">
        <f t="shared" si="167"/>
        <v>0</v>
      </c>
      <c r="Q753">
        <f t="shared" si="159"/>
        <v>0</v>
      </c>
      <c r="R753" s="4">
        <f t="shared" si="160"/>
        <v>3.9769296294121147E-5</v>
      </c>
      <c r="S753">
        <f t="shared" si="168"/>
        <v>0</v>
      </c>
      <c r="T753">
        <f>S753*'Exhaust Gas Math'!$C$14</f>
        <v>0</v>
      </c>
      <c r="U753">
        <f>(T753/'Exhaust Gas Math'!$B$14)+('Exhaust Gas Math'!$D$10)</f>
        <v>4.4059320573952224E-4</v>
      </c>
      <c r="V753">
        <f>('Exhaust Gas Math'!$E$10*((-0.000000001)*V752^3+(0.000002)*V752^2-0.0012*V752+1.3446)*$B$18+T753*'Exhaust Gas Math'!$D$14*$B$17)/('Exhaust Gas Math'!$E$10*((-0.000000001)*V752^3+(0.000002)*V752^2-0.0012*V752+1.3446)+T753*'Exhaust Gas Math'!$D$14)</f>
        <v>1100</v>
      </c>
      <c r="W753">
        <f t="shared" si="161"/>
        <v>101325</v>
      </c>
      <c r="X753">
        <f t="shared" si="162"/>
        <v>101325</v>
      </c>
    </row>
    <row r="754" spans="3:24" x14ac:dyDescent="0.2">
      <c r="C754" s="1"/>
      <c r="D754" s="1"/>
      <c r="E754">
        <f t="shared" si="155"/>
        <v>9.375E-2</v>
      </c>
      <c r="F754">
        <f t="shared" si="156"/>
        <v>101325</v>
      </c>
      <c r="H754" s="1">
        <v>9.375E-2</v>
      </c>
      <c r="I754" s="1">
        <f t="shared" si="163"/>
        <v>495</v>
      </c>
      <c r="J754" s="1">
        <f t="shared" si="164"/>
        <v>0</v>
      </c>
      <c r="K754" s="1">
        <f t="shared" si="165"/>
        <v>6.3970160224459567E-3</v>
      </c>
      <c r="L754" s="1">
        <f t="shared" si="166"/>
        <v>0</v>
      </c>
      <c r="M754" s="4">
        <f t="shared" si="157"/>
        <v>5.411528496361348E-2</v>
      </c>
      <c r="N754" s="1">
        <f t="shared" si="158"/>
        <v>14.083938913962067</v>
      </c>
      <c r="O754">
        <f>((-0.0000000008)*V754^3+(0.000003)*V754^2-0.004*V754+2.013)*('Exhaust Gas Math'!$E$10/(T754+'Exhaust Gas Math'!$E$10))+(357.45*V754^-1.004)*(T754/(T754+'Exhaust Gas Math'!$E$10))</f>
        <v>0.17819999999999947</v>
      </c>
      <c r="P754">
        <f t="shared" si="167"/>
        <v>0</v>
      </c>
      <c r="Q754">
        <f t="shared" si="159"/>
        <v>0</v>
      </c>
      <c r="R754" s="4">
        <f t="shared" si="160"/>
        <v>3.9769296294121147E-5</v>
      </c>
      <c r="S754">
        <f t="shared" si="168"/>
        <v>0</v>
      </c>
      <c r="T754">
        <f>S754*'Exhaust Gas Math'!$C$14</f>
        <v>0</v>
      </c>
      <c r="U754">
        <f>(T754/'Exhaust Gas Math'!$B$14)+('Exhaust Gas Math'!$D$10)</f>
        <v>4.4059320573952224E-4</v>
      </c>
      <c r="V754">
        <f>('Exhaust Gas Math'!$E$10*((-0.000000001)*V753^3+(0.000002)*V753^2-0.0012*V753+1.3446)*$B$18+T754*'Exhaust Gas Math'!$D$14*$B$17)/('Exhaust Gas Math'!$E$10*((-0.000000001)*V753^3+(0.000002)*V753^2-0.0012*V753+1.3446)+T754*'Exhaust Gas Math'!$D$14)</f>
        <v>1100</v>
      </c>
      <c r="W754">
        <f t="shared" si="161"/>
        <v>101325</v>
      </c>
      <c r="X754">
        <f t="shared" si="162"/>
        <v>101325</v>
      </c>
    </row>
    <row r="755" spans="3:24" x14ac:dyDescent="0.2">
      <c r="C755" s="1"/>
      <c r="D755" s="1"/>
      <c r="E755">
        <f t="shared" si="155"/>
        <v>9.3875E-2</v>
      </c>
      <c r="F755">
        <f t="shared" si="156"/>
        <v>101325</v>
      </c>
      <c r="H755" s="1">
        <v>9.3875E-2</v>
      </c>
      <c r="I755" s="1">
        <f t="shared" si="163"/>
        <v>499.5</v>
      </c>
      <c r="J755" s="1">
        <f t="shared" si="164"/>
        <v>0</v>
      </c>
      <c r="K755" s="1">
        <f t="shared" si="165"/>
        <v>6.1480360654084824E-3</v>
      </c>
      <c r="L755" s="1">
        <f t="shared" si="166"/>
        <v>0</v>
      </c>
      <c r="M755" s="4">
        <f t="shared" si="157"/>
        <v>5.5804869109520996E-2</v>
      </c>
      <c r="N755" s="1">
        <f t="shared" si="158"/>
        <v>12.935509719091584</v>
      </c>
      <c r="O755">
        <f>((-0.0000000008)*V755^3+(0.000003)*V755^2-0.004*V755+2.013)*('Exhaust Gas Math'!$E$10/(T755+'Exhaust Gas Math'!$E$10))+(357.45*V755^-1.004)*(T755/(T755+'Exhaust Gas Math'!$E$10))</f>
        <v>0.17819999999999947</v>
      </c>
      <c r="P755">
        <f t="shared" si="167"/>
        <v>0</v>
      </c>
      <c r="Q755">
        <f t="shared" si="159"/>
        <v>0</v>
      </c>
      <c r="R755" s="4">
        <f t="shared" si="160"/>
        <v>3.9769296294121147E-5</v>
      </c>
      <c r="S755">
        <f t="shared" si="168"/>
        <v>0</v>
      </c>
      <c r="T755">
        <f>S755*'Exhaust Gas Math'!$C$14</f>
        <v>0</v>
      </c>
      <c r="U755">
        <f>(T755/'Exhaust Gas Math'!$B$14)+('Exhaust Gas Math'!$D$10)</f>
        <v>4.4059320573952224E-4</v>
      </c>
      <c r="V755">
        <f>('Exhaust Gas Math'!$E$10*((-0.000000001)*V754^3+(0.000002)*V754^2-0.0012*V754+1.3446)*$B$18+T755*'Exhaust Gas Math'!$D$14*$B$17)/('Exhaust Gas Math'!$E$10*((-0.000000001)*V754^3+(0.000002)*V754^2-0.0012*V754+1.3446)+T755*'Exhaust Gas Math'!$D$14)</f>
        <v>1100</v>
      </c>
      <c r="W755">
        <f t="shared" si="161"/>
        <v>101325</v>
      </c>
      <c r="X755">
        <f t="shared" si="162"/>
        <v>101325</v>
      </c>
    </row>
    <row r="756" spans="3:24" x14ac:dyDescent="0.2">
      <c r="C756" s="1"/>
      <c r="D756" s="1"/>
      <c r="E756">
        <f t="shared" si="155"/>
        <v>9.4E-2</v>
      </c>
      <c r="F756">
        <f t="shared" si="156"/>
        <v>101325</v>
      </c>
      <c r="H756" s="1">
        <v>9.4E-2</v>
      </c>
      <c r="I756" s="1">
        <f t="shared" si="163"/>
        <v>504</v>
      </c>
      <c r="J756" s="1">
        <f t="shared" si="164"/>
        <v>0</v>
      </c>
      <c r="K756" s="1">
        <f t="shared" si="165"/>
        <v>5.8815511590492447E-3</v>
      </c>
      <c r="L756" s="1">
        <f t="shared" si="166"/>
        <v>0</v>
      </c>
      <c r="M756" s="4">
        <f t="shared" si="157"/>
        <v>5.7345838721685791E-2</v>
      </c>
      <c r="N756" s="1">
        <f t="shared" si="158"/>
        <v>11.707328805309533</v>
      </c>
      <c r="O756">
        <f>((-0.0000000008)*V756^3+(0.000003)*V756^2-0.004*V756+2.013)*('Exhaust Gas Math'!$E$10/(T756+'Exhaust Gas Math'!$E$10))+(357.45*V756^-1.004)*(T756/(T756+'Exhaust Gas Math'!$E$10))</f>
        <v>0.17819999999999947</v>
      </c>
      <c r="P756">
        <f t="shared" si="167"/>
        <v>0</v>
      </c>
      <c r="Q756">
        <f t="shared" si="159"/>
        <v>0</v>
      </c>
      <c r="R756" s="4">
        <f t="shared" si="160"/>
        <v>3.9769296294121147E-5</v>
      </c>
      <c r="S756">
        <f t="shared" si="168"/>
        <v>0</v>
      </c>
      <c r="T756">
        <f>S756*'Exhaust Gas Math'!$C$14</f>
        <v>0</v>
      </c>
      <c r="U756">
        <f>(T756/'Exhaust Gas Math'!$B$14)+('Exhaust Gas Math'!$D$10)</f>
        <v>4.4059320573952224E-4</v>
      </c>
      <c r="V756">
        <f>('Exhaust Gas Math'!$E$10*((-0.000000001)*V755^3+(0.000002)*V755^2-0.0012*V755+1.3446)*$B$18+T756*'Exhaust Gas Math'!$D$14*$B$17)/('Exhaust Gas Math'!$E$10*((-0.000000001)*V755^3+(0.000002)*V755^2-0.0012*V755+1.3446)+T756*'Exhaust Gas Math'!$D$14)</f>
        <v>1100</v>
      </c>
      <c r="W756">
        <f t="shared" si="161"/>
        <v>101325</v>
      </c>
      <c r="X756">
        <f t="shared" si="162"/>
        <v>101325</v>
      </c>
    </row>
    <row r="757" spans="3:24" x14ac:dyDescent="0.2">
      <c r="C757" s="1"/>
      <c r="D757" s="1"/>
      <c r="E757">
        <f t="shared" si="155"/>
        <v>9.4125E-2</v>
      </c>
      <c r="F757">
        <f t="shared" si="156"/>
        <v>101325</v>
      </c>
      <c r="H757" s="1">
        <v>9.4125E-2</v>
      </c>
      <c r="I757" s="1">
        <f t="shared" si="163"/>
        <v>508.5</v>
      </c>
      <c r="J757" s="1">
        <f t="shared" si="164"/>
        <v>0</v>
      </c>
      <c r="K757" s="1">
        <f t="shared" si="165"/>
        <v>5.5995479869842008E-3</v>
      </c>
      <c r="L757" s="1">
        <f t="shared" si="166"/>
        <v>0</v>
      </c>
      <c r="M757" s="4">
        <f t="shared" si="157"/>
        <v>5.8728693210024746E-2</v>
      </c>
      <c r="N757" s="1">
        <f t="shared" si="158"/>
        <v>10.406968316360754</v>
      </c>
      <c r="O757">
        <f>((-0.0000000008)*V757^3+(0.000003)*V757^2-0.004*V757+2.013)*('Exhaust Gas Math'!$E$10/(T757+'Exhaust Gas Math'!$E$10))+(357.45*V757^-1.004)*(T757/(T757+'Exhaust Gas Math'!$E$10))</f>
        <v>0.17819999999999947</v>
      </c>
      <c r="P757">
        <f t="shared" si="167"/>
        <v>0</v>
      </c>
      <c r="Q757">
        <f t="shared" si="159"/>
        <v>0</v>
      </c>
      <c r="R757" s="4">
        <f t="shared" si="160"/>
        <v>3.9769296294121147E-5</v>
      </c>
      <c r="S757">
        <f t="shared" si="168"/>
        <v>0</v>
      </c>
      <c r="T757">
        <f>S757*'Exhaust Gas Math'!$C$14</f>
        <v>0</v>
      </c>
      <c r="U757">
        <f>(T757/'Exhaust Gas Math'!$B$14)+('Exhaust Gas Math'!$D$10)</f>
        <v>4.4059320573952224E-4</v>
      </c>
      <c r="V757">
        <f>('Exhaust Gas Math'!$E$10*((-0.000000001)*V756^3+(0.000002)*V756^2-0.0012*V756+1.3446)*$B$18+T757*'Exhaust Gas Math'!$D$14*$B$17)/('Exhaust Gas Math'!$E$10*((-0.000000001)*V756^3+(0.000002)*V756^2-0.0012*V756+1.3446)+T757*'Exhaust Gas Math'!$D$14)</f>
        <v>1100</v>
      </c>
      <c r="W757">
        <f t="shared" si="161"/>
        <v>101325</v>
      </c>
      <c r="X757">
        <f t="shared" si="162"/>
        <v>101325</v>
      </c>
    </row>
    <row r="758" spans="3:24" x14ac:dyDescent="0.2">
      <c r="C758" s="1"/>
      <c r="D758" s="1"/>
      <c r="E758">
        <f t="shared" si="155"/>
        <v>9.425E-2</v>
      </c>
      <c r="F758">
        <f t="shared" si="156"/>
        <v>101325</v>
      </c>
      <c r="H758" s="1">
        <v>9.425E-2</v>
      </c>
      <c r="I758" s="1">
        <f t="shared" si="163"/>
        <v>513</v>
      </c>
      <c r="J758" s="1">
        <f t="shared" si="164"/>
        <v>0</v>
      </c>
      <c r="K758" s="1">
        <f t="shared" si="165"/>
        <v>5.3041289237502395E-3</v>
      </c>
      <c r="L758" s="1">
        <f t="shared" si="166"/>
        <v>0</v>
      </c>
      <c r="M758" s="4">
        <f t="shared" si="157"/>
        <v>5.994490681677124E-2</v>
      </c>
      <c r="N758" s="1">
        <f t="shared" si="158"/>
        <v>9.0424454070735898</v>
      </c>
      <c r="O758">
        <f>((-0.0000000008)*V758^3+(0.000003)*V758^2-0.004*V758+2.013)*('Exhaust Gas Math'!$E$10/(T758+'Exhaust Gas Math'!$E$10))+(357.45*V758^-1.004)*(T758/(T758+'Exhaust Gas Math'!$E$10))</f>
        <v>0.17819999999999947</v>
      </c>
      <c r="P758">
        <f t="shared" si="167"/>
        <v>0</v>
      </c>
      <c r="Q758">
        <f t="shared" si="159"/>
        <v>0</v>
      </c>
      <c r="R758" s="4">
        <f t="shared" si="160"/>
        <v>3.9769296294121147E-5</v>
      </c>
      <c r="S758">
        <f t="shared" si="168"/>
        <v>0</v>
      </c>
      <c r="T758">
        <f>S758*'Exhaust Gas Math'!$C$14</f>
        <v>0</v>
      </c>
      <c r="U758">
        <f>(T758/'Exhaust Gas Math'!$B$14)+('Exhaust Gas Math'!$D$10)</f>
        <v>4.4059320573952224E-4</v>
      </c>
      <c r="V758">
        <f>('Exhaust Gas Math'!$E$10*((-0.000000001)*V757^3+(0.000002)*V757^2-0.0012*V757+1.3446)*$B$18+T758*'Exhaust Gas Math'!$D$14*$B$17)/('Exhaust Gas Math'!$E$10*((-0.000000001)*V757^3+(0.000002)*V757^2-0.0012*V757+1.3446)+T758*'Exhaust Gas Math'!$D$14)</f>
        <v>1100</v>
      </c>
      <c r="W758">
        <f t="shared" si="161"/>
        <v>101325</v>
      </c>
      <c r="X758">
        <f t="shared" si="162"/>
        <v>101325</v>
      </c>
    </row>
    <row r="759" spans="3:24" x14ac:dyDescent="0.2">
      <c r="C759" s="1"/>
      <c r="D759" s="1"/>
      <c r="E759">
        <f t="shared" si="155"/>
        <v>9.4375000000000001E-2</v>
      </c>
      <c r="F759">
        <f t="shared" si="156"/>
        <v>101325</v>
      </c>
      <c r="H759" s="1">
        <v>9.4375000000000001E-2</v>
      </c>
      <c r="I759" s="1">
        <f t="shared" si="163"/>
        <v>517.5</v>
      </c>
      <c r="J759" s="1">
        <f t="shared" si="164"/>
        <v>0</v>
      </c>
      <c r="K759" s="1">
        <f t="shared" si="165"/>
        <v>4.997496361298117E-3</v>
      </c>
      <c r="L759" s="1">
        <f t="shared" si="166"/>
        <v>0</v>
      </c>
      <c r="M759" s="4">
        <f t="shared" si="157"/>
        <v>6.0986981180607816E-2</v>
      </c>
      <c r="N759" s="1">
        <f t="shared" si="158"/>
        <v>7.6221728149334638</v>
      </c>
      <c r="O759">
        <f>((-0.0000000008)*V759^3+(0.000003)*V759^2-0.004*V759+2.013)*('Exhaust Gas Math'!$E$10/(T759+'Exhaust Gas Math'!$E$10))+(357.45*V759^-1.004)*(T759/(T759+'Exhaust Gas Math'!$E$10))</f>
        <v>0.17819999999999947</v>
      </c>
      <c r="P759">
        <f t="shared" si="167"/>
        <v>0</v>
      </c>
      <c r="Q759">
        <f t="shared" si="159"/>
        <v>0</v>
      </c>
      <c r="R759" s="4">
        <f t="shared" si="160"/>
        <v>3.9769296294121147E-5</v>
      </c>
      <c r="S759">
        <f t="shared" si="168"/>
        <v>0</v>
      </c>
      <c r="T759">
        <f>S759*'Exhaust Gas Math'!$C$14</f>
        <v>0</v>
      </c>
      <c r="U759">
        <f>(T759/'Exhaust Gas Math'!$B$14)+('Exhaust Gas Math'!$D$10)</f>
        <v>4.4059320573952224E-4</v>
      </c>
      <c r="V759">
        <f>('Exhaust Gas Math'!$E$10*((-0.000000001)*V758^3+(0.000002)*V758^2-0.0012*V758+1.3446)*$B$18+T759*'Exhaust Gas Math'!$D$14*$B$17)/('Exhaust Gas Math'!$E$10*((-0.000000001)*V758^3+(0.000002)*V758^2-0.0012*V758+1.3446)+T759*'Exhaust Gas Math'!$D$14)</f>
        <v>1100</v>
      </c>
      <c r="W759">
        <f t="shared" si="161"/>
        <v>101325</v>
      </c>
      <c r="X759">
        <f t="shared" si="162"/>
        <v>101325</v>
      </c>
    </row>
    <row r="760" spans="3:24" x14ac:dyDescent="0.2">
      <c r="C760" s="1"/>
      <c r="D760" s="1"/>
      <c r="E760">
        <f t="shared" si="155"/>
        <v>9.4500000000000001E-2</v>
      </c>
      <c r="F760">
        <f t="shared" si="156"/>
        <v>101325</v>
      </c>
      <c r="H760" s="1">
        <v>9.4500000000000001E-2</v>
      </c>
      <c r="I760" s="1">
        <f t="shared" si="163"/>
        <v>522</v>
      </c>
      <c r="J760" s="1">
        <f t="shared" si="164"/>
        <v>0</v>
      </c>
      <c r="K760" s="1">
        <f t="shared" si="165"/>
        <v>4.6819362898412051E-3</v>
      </c>
      <c r="L760" s="1">
        <f t="shared" si="166"/>
        <v>0</v>
      </c>
      <c r="M760" s="4">
        <f t="shared" si="157"/>
        <v>6.1848491566556363E-2</v>
      </c>
      <c r="N760" s="1">
        <f t="shared" si="158"/>
        <v>6.1549069927597397</v>
      </c>
      <c r="O760">
        <f>((-0.0000000008)*V760^3+(0.000003)*V760^2-0.004*V760+2.013)*('Exhaust Gas Math'!$E$10/(T760+'Exhaust Gas Math'!$E$10))+(357.45*V760^-1.004)*(T760/(T760+'Exhaust Gas Math'!$E$10))</f>
        <v>0.17819999999999947</v>
      </c>
      <c r="P760">
        <f t="shared" si="167"/>
        <v>0</v>
      </c>
      <c r="Q760">
        <f t="shared" si="159"/>
        <v>0</v>
      </c>
      <c r="R760" s="4">
        <f t="shared" si="160"/>
        <v>3.9769296294121147E-5</v>
      </c>
      <c r="S760">
        <f t="shared" si="168"/>
        <v>0</v>
      </c>
      <c r="T760">
        <f>S760*'Exhaust Gas Math'!$C$14</f>
        <v>0</v>
      </c>
      <c r="U760">
        <f>(T760/'Exhaust Gas Math'!$B$14)+('Exhaust Gas Math'!$D$10)</f>
        <v>4.4059320573952224E-4</v>
      </c>
      <c r="V760">
        <f>('Exhaust Gas Math'!$E$10*((-0.000000001)*V759^3+(0.000002)*V759^2-0.0012*V759+1.3446)*$B$18+T760*'Exhaust Gas Math'!$D$14*$B$17)/('Exhaust Gas Math'!$E$10*((-0.000000001)*V759^3+(0.000002)*V759^2-0.0012*V759+1.3446)+T760*'Exhaust Gas Math'!$D$14)</f>
        <v>1100</v>
      </c>
      <c r="W760">
        <f t="shared" si="161"/>
        <v>101325</v>
      </c>
      <c r="X760">
        <f t="shared" si="162"/>
        <v>101325</v>
      </c>
    </row>
    <row r="761" spans="3:24" x14ac:dyDescent="0.2">
      <c r="C761" s="1"/>
      <c r="D761" s="1"/>
      <c r="E761">
        <f t="shared" si="155"/>
        <v>9.4625000000000001E-2</v>
      </c>
      <c r="F761">
        <f t="shared" si="156"/>
        <v>101325</v>
      </c>
      <c r="H761" s="1">
        <v>9.4625000000000001E-2</v>
      </c>
      <c r="I761" s="1">
        <f t="shared" si="163"/>
        <v>526.5</v>
      </c>
      <c r="J761" s="1">
        <f t="shared" si="164"/>
        <v>0</v>
      </c>
      <c r="K761" s="1">
        <f t="shared" si="165"/>
        <v>4.3598012554669227E-3</v>
      </c>
      <c r="L761" s="1">
        <f t="shared" si="166"/>
        <v>0</v>
      </c>
      <c r="M761" s="4">
        <f t="shared" si="157"/>
        <v>6.2524126476606379E-2</v>
      </c>
      <c r="N761" s="1">
        <f t="shared" si="158"/>
        <v>4.6496941222612502</v>
      </c>
      <c r="O761">
        <f>((-0.0000000008)*V761^3+(0.000003)*V761^2-0.004*V761+2.013)*('Exhaust Gas Math'!$E$10/(T761+'Exhaust Gas Math'!$E$10))+(357.45*V761^-1.004)*(T761/(T761+'Exhaust Gas Math'!$E$10))</f>
        <v>0.17819999999999947</v>
      </c>
      <c r="P761">
        <f t="shared" si="167"/>
        <v>0</v>
      </c>
      <c r="Q761">
        <f t="shared" si="159"/>
        <v>0</v>
      </c>
      <c r="R761" s="4">
        <f t="shared" si="160"/>
        <v>3.9769296294121147E-5</v>
      </c>
      <c r="S761">
        <f t="shared" si="168"/>
        <v>0</v>
      </c>
      <c r="T761">
        <f>S761*'Exhaust Gas Math'!$C$14</f>
        <v>0</v>
      </c>
      <c r="U761">
        <f>(T761/'Exhaust Gas Math'!$B$14)+('Exhaust Gas Math'!$D$10)</f>
        <v>4.4059320573952224E-4</v>
      </c>
      <c r="V761">
        <f>('Exhaust Gas Math'!$E$10*((-0.000000001)*V760^3+(0.000002)*V760^2-0.0012*V760+1.3446)*$B$18+T761*'Exhaust Gas Math'!$D$14*$B$17)/('Exhaust Gas Math'!$E$10*((-0.000000001)*V760^3+(0.000002)*V760^2-0.0012*V760+1.3446)+T761*'Exhaust Gas Math'!$D$14)</f>
        <v>1100</v>
      </c>
      <c r="W761">
        <f t="shared" si="161"/>
        <v>101325</v>
      </c>
      <c r="X761">
        <f t="shared" si="162"/>
        <v>101325</v>
      </c>
    </row>
    <row r="762" spans="3:24" x14ac:dyDescent="0.2">
      <c r="C762" s="1"/>
      <c r="D762" s="1"/>
      <c r="E762">
        <f t="shared" si="155"/>
        <v>9.4750000000000001E-2</v>
      </c>
      <c r="F762">
        <f t="shared" si="156"/>
        <v>101325</v>
      </c>
      <c r="H762" s="1">
        <v>9.4750000000000001E-2</v>
      </c>
      <c r="I762" s="1">
        <f t="shared" si="163"/>
        <v>531</v>
      </c>
      <c r="J762" s="1">
        <f t="shared" si="164"/>
        <v>0</v>
      </c>
      <c r="K762" s="1">
        <f t="shared" si="165"/>
        <v>4.0334928215646024E-3</v>
      </c>
      <c r="L762" s="1">
        <f t="shared" si="166"/>
        <v>0</v>
      </c>
      <c r="M762" s="4">
        <f t="shared" si="157"/>
        <v>6.3009720396865865E-2</v>
      </c>
      <c r="N762" s="1">
        <f t="shared" si="158"/>
        <v>3.1158143413189623</v>
      </c>
      <c r="O762">
        <f>((-0.0000000008)*V762^3+(0.000003)*V762^2-0.004*V762+2.013)*('Exhaust Gas Math'!$E$10/(T762+'Exhaust Gas Math'!$E$10))+(357.45*V762^-1.004)*(T762/(T762+'Exhaust Gas Math'!$E$10))</f>
        <v>0.17819999999999947</v>
      </c>
      <c r="P762">
        <f t="shared" si="167"/>
        <v>0</v>
      </c>
      <c r="Q762">
        <f t="shared" si="159"/>
        <v>0</v>
      </c>
      <c r="R762" s="4">
        <f t="shared" si="160"/>
        <v>3.9769296294121147E-5</v>
      </c>
      <c r="S762">
        <f t="shared" si="168"/>
        <v>0</v>
      </c>
      <c r="T762">
        <f>S762*'Exhaust Gas Math'!$C$14</f>
        <v>0</v>
      </c>
      <c r="U762">
        <f>(T762/'Exhaust Gas Math'!$B$14)+('Exhaust Gas Math'!$D$10)</f>
        <v>4.4059320573952224E-4</v>
      </c>
      <c r="V762">
        <f>('Exhaust Gas Math'!$E$10*((-0.000000001)*V761^3+(0.000002)*V761^2-0.0012*V761+1.3446)*$B$18+T762*'Exhaust Gas Math'!$D$14*$B$17)/('Exhaust Gas Math'!$E$10*((-0.000000001)*V761^3+(0.000002)*V761^2-0.0012*V761+1.3446)+T762*'Exhaust Gas Math'!$D$14)</f>
        <v>1100</v>
      </c>
      <c r="W762">
        <f t="shared" si="161"/>
        <v>101325</v>
      </c>
      <c r="X762">
        <f t="shared" si="162"/>
        <v>101325</v>
      </c>
    </row>
    <row r="763" spans="3:24" x14ac:dyDescent="0.2">
      <c r="C763" s="1"/>
      <c r="D763" s="1"/>
      <c r="E763">
        <f t="shared" si="155"/>
        <v>9.4875000000000001E-2</v>
      </c>
      <c r="F763">
        <f t="shared" si="156"/>
        <v>101325</v>
      </c>
      <c r="H763" s="1">
        <v>9.4875000000000001E-2</v>
      </c>
      <c r="I763" s="1">
        <f t="shared" si="163"/>
        <v>535.5</v>
      </c>
      <c r="J763" s="1">
        <f t="shared" si="164"/>
        <v>0</v>
      </c>
      <c r="K763" s="1">
        <f t="shared" si="165"/>
        <v>3.7054436648221679E-3</v>
      </c>
      <c r="L763" s="1">
        <f t="shared" si="166"/>
        <v>0</v>
      </c>
      <c r="M763" s="4">
        <f t="shared" si="157"/>
        <v>6.3302279479340168E-2</v>
      </c>
      <c r="N763" s="1">
        <f t="shared" si="158"/>
        <v>1.5627245288488947</v>
      </c>
      <c r="O763">
        <f>((-0.0000000008)*V763^3+(0.000003)*V763^2-0.004*V763+2.013)*('Exhaust Gas Math'!$E$10/(T763+'Exhaust Gas Math'!$E$10))+(357.45*V763^-1.004)*(T763/(T763+'Exhaust Gas Math'!$E$10))</f>
        <v>0.17819999999999947</v>
      </c>
      <c r="P763">
        <f t="shared" si="167"/>
        <v>0</v>
      </c>
      <c r="Q763">
        <f t="shared" si="159"/>
        <v>0</v>
      </c>
      <c r="R763" s="4">
        <f t="shared" si="160"/>
        <v>3.9769296294121147E-5</v>
      </c>
      <c r="S763">
        <f t="shared" si="168"/>
        <v>0</v>
      </c>
      <c r="T763">
        <f>S763*'Exhaust Gas Math'!$C$14</f>
        <v>0</v>
      </c>
      <c r="U763">
        <f>(T763/'Exhaust Gas Math'!$B$14)+('Exhaust Gas Math'!$D$10)</f>
        <v>4.4059320573952224E-4</v>
      </c>
      <c r="V763">
        <f>('Exhaust Gas Math'!$E$10*((-0.000000001)*V762^3+(0.000002)*V762^2-0.0012*V762+1.3446)*$B$18+T763*'Exhaust Gas Math'!$D$14*$B$17)/('Exhaust Gas Math'!$E$10*((-0.000000001)*V762^3+(0.000002)*V762^2-0.0012*V762+1.3446)+T763*'Exhaust Gas Math'!$D$14)</f>
        <v>1100</v>
      </c>
      <c r="W763">
        <f t="shared" si="161"/>
        <v>101325</v>
      </c>
      <c r="X763">
        <f t="shared" si="162"/>
        <v>101325</v>
      </c>
    </row>
    <row r="764" spans="3:24" x14ac:dyDescent="0.2">
      <c r="C764" s="1"/>
      <c r="D764" s="1"/>
      <c r="E764">
        <f t="shared" si="155"/>
        <v>9.5000000000000001E-2</v>
      </c>
      <c r="F764">
        <f t="shared" si="156"/>
        <v>101325</v>
      </c>
      <c r="H764" s="1">
        <v>9.5000000000000001E-2</v>
      </c>
      <c r="I764" s="1">
        <f t="shared" si="163"/>
        <v>540</v>
      </c>
      <c r="J764" s="1">
        <f t="shared" si="164"/>
        <v>0</v>
      </c>
      <c r="K764" s="1">
        <f t="shared" si="165"/>
        <v>3.3780994392686864E-3</v>
      </c>
      <c r="L764" s="1">
        <f t="shared" si="166"/>
        <v>0</v>
      </c>
      <c r="M764" s="4">
        <f t="shared" si="157"/>
        <v>6.3399999999999998E-2</v>
      </c>
      <c r="N764" s="1">
        <f t="shared" si="158"/>
        <v>-2.4397817261892544E-14</v>
      </c>
      <c r="O764">
        <f>((-0.0000000008)*V764^3+(0.000003)*V764^2-0.004*V764+2.013)*('Exhaust Gas Math'!$E$10/(T764+'Exhaust Gas Math'!$E$10))+(357.45*V764^-1.004)*(T764/(T764+'Exhaust Gas Math'!$E$10))</f>
        <v>0.17819999999999947</v>
      </c>
      <c r="P764">
        <f t="shared" si="167"/>
        <v>0</v>
      </c>
      <c r="Q764">
        <f t="shared" si="159"/>
        <v>0</v>
      </c>
      <c r="R764" s="4">
        <f t="shared" si="160"/>
        <v>3.9769296294121147E-5</v>
      </c>
      <c r="S764">
        <f t="shared" si="168"/>
        <v>0</v>
      </c>
      <c r="T764">
        <f>S764*'Exhaust Gas Math'!$C$14</f>
        <v>0</v>
      </c>
      <c r="U764">
        <f>(T764/'Exhaust Gas Math'!$B$14)+('Exhaust Gas Math'!$D$10)</f>
        <v>4.4059320573952224E-4</v>
      </c>
      <c r="V764">
        <f>('Exhaust Gas Math'!$E$10*((-0.000000001)*V763^3+(0.000002)*V763^2-0.0012*V763+1.3446)*$B$18+T764*'Exhaust Gas Math'!$D$14*$B$17)/('Exhaust Gas Math'!$E$10*((-0.000000001)*V763^3+(0.000002)*V763^2-0.0012*V763+1.3446)+T764*'Exhaust Gas Math'!$D$14)</f>
        <v>1100</v>
      </c>
      <c r="W764">
        <f t="shared" si="161"/>
        <v>101325</v>
      </c>
      <c r="X764">
        <f t="shared" si="162"/>
        <v>101325</v>
      </c>
    </row>
    <row r="765" spans="3:24" x14ac:dyDescent="0.2">
      <c r="C765" s="1"/>
      <c r="D765" s="1"/>
      <c r="E765">
        <f t="shared" si="155"/>
        <v>9.5125000000000001E-2</v>
      </c>
      <c r="F765">
        <f t="shared" si="156"/>
        <v>101325</v>
      </c>
      <c r="H765" s="1">
        <v>9.5125000000000001E-2</v>
      </c>
      <c r="I765" s="1">
        <f t="shared" si="163"/>
        <v>544.5</v>
      </c>
      <c r="J765" s="1">
        <f t="shared" si="164"/>
        <v>0</v>
      </c>
      <c r="K765" s="1">
        <f t="shared" si="165"/>
        <v>3.0539005435690656E-3</v>
      </c>
      <c r="L765" s="1">
        <f t="shared" si="166"/>
        <v>0</v>
      </c>
      <c r="M765" s="4">
        <f t="shared" si="157"/>
        <v>6.3302279479340168E-2</v>
      </c>
      <c r="N765" s="1">
        <f t="shared" si="158"/>
        <v>-1.5627245288489433</v>
      </c>
      <c r="O765">
        <f>((-0.0000000008)*V765^3+(0.000003)*V765^2-0.004*V765+2.013)*('Exhaust Gas Math'!$E$10/(T765+'Exhaust Gas Math'!$E$10))+(357.45*V765^-1.004)*(T765/(T765+'Exhaust Gas Math'!$E$10))</f>
        <v>0.17819999999999947</v>
      </c>
      <c r="P765">
        <f t="shared" si="167"/>
        <v>0</v>
      </c>
      <c r="Q765">
        <f t="shared" si="159"/>
        <v>0</v>
      </c>
      <c r="R765" s="4">
        <f t="shared" si="160"/>
        <v>3.9769296294121147E-5</v>
      </c>
      <c r="S765">
        <f t="shared" si="168"/>
        <v>0</v>
      </c>
      <c r="T765">
        <f>S765*'Exhaust Gas Math'!$C$14</f>
        <v>0</v>
      </c>
      <c r="U765">
        <f>(T765/'Exhaust Gas Math'!$B$14)+('Exhaust Gas Math'!$D$10)</f>
        <v>4.4059320573952224E-4</v>
      </c>
      <c r="V765">
        <f>('Exhaust Gas Math'!$E$10*((-0.000000001)*V764^3+(0.000002)*V764^2-0.0012*V764+1.3446)*$B$18+T765*'Exhaust Gas Math'!$D$14*$B$17)/('Exhaust Gas Math'!$E$10*((-0.000000001)*V764^3+(0.000002)*V764^2-0.0012*V764+1.3446)+T765*'Exhaust Gas Math'!$D$14)</f>
        <v>1100</v>
      </c>
      <c r="W765">
        <f t="shared" si="161"/>
        <v>101325</v>
      </c>
      <c r="X765">
        <f t="shared" si="162"/>
        <v>101325</v>
      </c>
    </row>
    <row r="766" spans="3:24" x14ac:dyDescent="0.2">
      <c r="C766" s="1"/>
      <c r="D766" s="1"/>
      <c r="E766">
        <f t="shared" si="155"/>
        <v>9.5250000000000001E-2</v>
      </c>
      <c r="F766">
        <f t="shared" si="156"/>
        <v>101325</v>
      </c>
      <c r="H766" s="1">
        <v>9.5250000000000001E-2</v>
      </c>
      <c r="I766" s="1">
        <f t="shared" si="163"/>
        <v>549</v>
      </c>
      <c r="J766" s="1">
        <f t="shared" si="164"/>
        <v>0</v>
      </c>
      <c r="K766" s="1">
        <f t="shared" si="165"/>
        <v>2.7352639274980228E-3</v>
      </c>
      <c r="L766" s="1">
        <f t="shared" si="166"/>
        <v>0</v>
      </c>
      <c r="M766" s="4">
        <f t="shared" si="157"/>
        <v>6.3009720396865865E-2</v>
      </c>
      <c r="N766" s="1">
        <f t="shared" si="158"/>
        <v>-3.1158143413190102</v>
      </c>
      <c r="O766">
        <f>((-0.0000000008)*V766^3+(0.000003)*V766^2-0.004*V766+2.013)*('Exhaust Gas Math'!$E$10/(T766+'Exhaust Gas Math'!$E$10))+(357.45*V766^-1.004)*(T766/(T766+'Exhaust Gas Math'!$E$10))</f>
        <v>0.17819999999999947</v>
      </c>
      <c r="P766">
        <f t="shared" si="167"/>
        <v>0</v>
      </c>
      <c r="Q766">
        <f t="shared" si="159"/>
        <v>0</v>
      </c>
      <c r="R766" s="4">
        <f t="shared" si="160"/>
        <v>3.9769296294121147E-5</v>
      </c>
      <c r="S766">
        <f t="shared" si="168"/>
        <v>0</v>
      </c>
      <c r="T766">
        <f>S766*'Exhaust Gas Math'!$C$14</f>
        <v>0</v>
      </c>
      <c r="U766">
        <f>(T766/'Exhaust Gas Math'!$B$14)+('Exhaust Gas Math'!$D$10)</f>
        <v>4.4059320573952224E-4</v>
      </c>
      <c r="V766">
        <f>('Exhaust Gas Math'!$E$10*((-0.000000001)*V765^3+(0.000002)*V765^2-0.0012*V765+1.3446)*$B$18+T766*'Exhaust Gas Math'!$D$14*$B$17)/('Exhaust Gas Math'!$E$10*((-0.000000001)*V765^3+(0.000002)*V765^2-0.0012*V765+1.3446)+T766*'Exhaust Gas Math'!$D$14)</f>
        <v>1100</v>
      </c>
      <c r="W766">
        <f t="shared" si="161"/>
        <v>101325</v>
      </c>
      <c r="X766">
        <f t="shared" si="162"/>
        <v>101325</v>
      </c>
    </row>
    <row r="767" spans="3:24" x14ac:dyDescent="0.2">
      <c r="C767" s="1"/>
      <c r="D767" s="1"/>
      <c r="E767">
        <f t="shared" si="155"/>
        <v>9.5375000000000001E-2</v>
      </c>
      <c r="F767">
        <f t="shared" si="156"/>
        <v>101325</v>
      </c>
      <c r="H767" s="1">
        <v>9.5375000000000001E-2</v>
      </c>
      <c r="I767" s="1">
        <f t="shared" si="163"/>
        <v>553.5</v>
      </c>
      <c r="J767" s="1">
        <f t="shared" si="164"/>
        <v>0</v>
      </c>
      <c r="K767" s="1">
        <f t="shared" si="165"/>
        <v>2.4245650732291919E-3</v>
      </c>
      <c r="L767" s="1">
        <f t="shared" si="166"/>
        <v>0</v>
      </c>
      <c r="M767" s="4">
        <f t="shared" si="157"/>
        <v>6.2524126476606351E-2</v>
      </c>
      <c r="N767" s="1">
        <f t="shared" si="158"/>
        <v>-4.6496941222612982</v>
      </c>
      <c r="O767">
        <f>((-0.0000000008)*V767^3+(0.000003)*V767^2-0.004*V767+2.013)*('Exhaust Gas Math'!$E$10/(T767+'Exhaust Gas Math'!$E$10))+(357.45*V767^-1.004)*(T767/(T767+'Exhaust Gas Math'!$E$10))</f>
        <v>0.17819999999999947</v>
      </c>
      <c r="P767">
        <f t="shared" si="167"/>
        <v>0</v>
      </c>
      <c r="Q767">
        <f t="shared" si="159"/>
        <v>0</v>
      </c>
      <c r="R767" s="4">
        <f t="shared" si="160"/>
        <v>3.9769296294121147E-5</v>
      </c>
      <c r="S767">
        <f t="shared" si="168"/>
        <v>0</v>
      </c>
      <c r="T767">
        <f>S767*'Exhaust Gas Math'!$C$14</f>
        <v>0</v>
      </c>
      <c r="U767">
        <f>(T767/'Exhaust Gas Math'!$B$14)+('Exhaust Gas Math'!$D$10)</f>
        <v>4.4059320573952224E-4</v>
      </c>
      <c r="V767">
        <f>('Exhaust Gas Math'!$E$10*((-0.000000001)*V766^3+(0.000002)*V766^2-0.0012*V766+1.3446)*$B$18+T767*'Exhaust Gas Math'!$D$14*$B$17)/('Exhaust Gas Math'!$E$10*((-0.000000001)*V766^3+(0.000002)*V766^2-0.0012*V766+1.3446)+T767*'Exhaust Gas Math'!$D$14)</f>
        <v>1100</v>
      </c>
      <c r="W767">
        <f t="shared" si="161"/>
        <v>101325</v>
      </c>
      <c r="X767">
        <f t="shared" si="162"/>
        <v>101325</v>
      </c>
    </row>
    <row r="768" spans="3:24" x14ac:dyDescent="0.2">
      <c r="C768" s="1"/>
      <c r="D768" s="1"/>
      <c r="E768">
        <f t="shared" si="155"/>
        <v>9.5500000000000002E-2</v>
      </c>
      <c r="F768">
        <f t="shared" si="156"/>
        <v>101325</v>
      </c>
      <c r="H768" s="1">
        <v>9.5500000000000002E-2</v>
      </c>
      <c r="I768" s="1">
        <f t="shared" si="163"/>
        <v>558</v>
      </c>
      <c r="J768" s="1">
        <f t="shared" si="164"/>
        <v>0</v>
      </c>
      <c r="K768" s="1">
        <f t="shared" si="165"/>
        <v>2.1241202857710129E-3</v>
      </c>
      <c r="L768" s="1">
        <f t="shared" si="166"/>
        <v>0</v>
      </c>
      <c r="M768" s="4">
        <f t="shared" si="157"/>
        <v>6.1848491566556335E-2</v>
      </c>
      <c r="N768" s="1">
        <f t="shared" si="158"/>
        <v>-6.1549069927597859</v>
      </c>
      <c r="O768">
        <f>((-0.0000000008)*V768^3+(0.000003)*V768^2-0.004*V768+2.013)*('Exhaust Gas Math'!$E$10/(T768+'Exhaust Gas Math'!$E$10))+(357.45*V768^-1.004)*(T768/(T768+'Exhaust Gas Math'!$E$10))</f>
        <v>0.17819999999999947</v>
      </c>
      <c r="P768">
        <f t="shared" si="167"/>
        <v>0</v>
      </c>
      <c r="Q768">
        <f t="shared" si="159"/>
        <v>0</v>
      </c>
      <c r="R768" s="4">
        <f t="shared" si="160"/>
        <v>3.9769296294121147E-5</v>
      </c>
      <c r="S768">
        <f t="shared" si="168"/>
        <v>0</v>
      </c>
      <c r="T768">
        <f>S768*'Exhaust Gas Math'!$C$14</f>
        <v>0</v>
      </c>
      <c r="U768">
        <f>(T768/'Exhaust Gas Math'!$B$14)+('Exhaust Gas Math'!$D$10)</f>
        <v>4.4059320573952224E-4</v>
      </c>
      <c r="V768">
        <f>('Exhaust Gas Math'!$E$10*((-0.000000001)*V767^3+(0.000002)*V767^2-0.0012*V767+1.3446)*$B$18+T768*'Exhaust Gas Math'!$D$14*$B$17)/('Exhaust Gas Math'!$E$10*((-0.000000001)*V767^3+(0.000002)*V767^2-0.0012*V767+1.3446)+T768*'Exhaust Gas Math'!$D$14)</f>
        <v>1100</v>
      </c>
      <c r="W768">
        <f t="shared" si="161"/>
        <v>101325</v>
      </c>
      <c r="X768">
        <f t="shared" si="162"/>
        <v>101325</v>
      </c>
    </row>
    <row r="769" spans="3:24" x14ac:dyDescent="0.2">
      <c r="C769" s="1"/>
      <c r="D769" s="1"/>
      <c r="E769">
        <f t="shared" si="155"/>
        <v>9.5625000000000002E-2</v>
      </c>
      <c r="F769">
        <f t="shared" si="156"/>
        <v>101325</v>
      </c>
      <c r="H769" s="1">
        <v>9.5625000000000002E-2</v>
      </c>
      <c r="I769" s="1">
        <f t="shared" si="163"/>
        <v>562.5</v>
      </c>
      <c r="J769" s="1">
        <f t="shared" si="164"/>
        <v>0</v>
      </c>
      <c r="K769" s="1">
        <f t="shared" si="165"/>
        <v>1.8361694245770384E-3</v>
      </c>
      <c r="L769" s="1">
        <f t="shared" si="166"/>
        <v>0</v>
      </c>
      <c r="M769" s="4">
        <f t="shared" si="157"/>
        <v>6.0986981180607788E-2</v>
      </c>
      <c r="N769" s="1">
        <f t="shared" si="158"/>
        <v>-7.6221728149335091</v>
      </c>
      <c r="O769">
        <f>((-0.0000000008)*V769^3+(0.000003)*V769^2-0.004*V769+2.013)*('Exhaust Gas Math'!$E$10/(T769+'Exhaust Gas Math'!$E$10))+(357.45*V769^-1.004)*(T769/(T769+'Exhaust Gas Math'!$E$10))</f>
        <v>0.17819999999999947</v>
      </c>
      <c r="P769">
        <f t="shared" si="167"/>
        <v>0</v>
      </c>
      <c r="Q769">
        <f t="shared" si="159"/>
        <v>0</v>
      </c>
      <c r="R769" s="4">
        <f t="shared" si="160"/>
        <v>3.9769296294121147E-5</v>
      </c>
      <c r="S769">
        <f t="shared" si="168"/>
        <v>0</v>
      </c>
      <c r="T769">
        <f>S769*'Exhaust Gas Math'!$C$14</f>
        <v>0</v>
      </c>
      <c r="U769">
        <f>(T769/'Exhaust Gas Math'!$B$14)+('Exhaust Gas Math'!$D$10)</f>
        <v>4.4059320573952224E-4</v>
      </c>
      <c r="V769">
        <f>('Exhaust Gas Math'!$E$10*((-0.000000001)*V768^3+(0.000002)*V768^2-0.0012*V768+1.3446)*$B$18+T769*'Exhaust Gas Math'!$D$14*$B$17)/('Exhaust Gas Math'!$E$10*((-0.000000001)*V768^3+(0.000002)*V768^2-0.0012*V768+1.3446)+T769*'Exhaust Gas Math'!$D$14)</f>
        <v>1100</v>
      </c>
      <c r="W769">
        <f t="shared" si="161"/>
        <v>101325</v>
      </c>
      <c r="X769">
        <f t="shared" si="162"/>
        <v>101325</v>
      </c>
    </row>
    <row r="770" spans="3:24" x14ac:dyDescent="0.2">
      <c r="C770" s="1"/>
      <c r="D770" s="1"/>
      <c r="E770">
        <f t="shared" si="155"/>
        <v>9.5750000000000002E-2</v>
      </c>
      <c r="F770">
        <f t="shared" si="156"/>
        <v>101325</v>
      </c>
      <c r="H770" s="1">
        <v>9.5750000000000002E-2</v>
      </c>
      <c r="I770" s="1">
        <f t="shared" si="163"/>
        <v>567</v>
      </c>
      <c r="J770" s="1">
        <f t="shared" si="164"/>
        <v>0</v>
      </c>
      <c r="K770" s="1">
        <f t="shared" si="165"/>
        <v>1.5628592050690201E-3</v>
      </c>
      <c r="L770" s="1">
        <f t="shared" si="166"/>
        <v>0</v>
      </c>
      <c r="M770" s="4">
        <f t="shared" si="157"/>
        <v>5.9944906816771205E-2</v>
      </c>
      <c r="N770" s="1">
        <f t="shared" si="158"/>
        <v>-9.0424454070736324</v>
      </c>
      <c r="O770">
        <f>((-0.0000000008)*V770^3+(0.000003)*V770^2-0.004*V770+2.013)*('Exhaust Gas Math'!$E$10/(T770+'Exhaust Gas Math'!$E$10))+(357.45*V770^-1.004)*(T770/(T770+'Exhaust Gas Math'!$E$10))</f>
        <v>0.17819999999999947</v>
      </c>
      <c r="P770">
        <f t="shared" si="167"/>
        <v>0</v>
      </c>
      <c r="Q770">
        <f t="shared" si="159"/>
        <v>0</v>
      </c>
      <c r="R770" s="4">
        <f t="shared" si="160"/>
        <v>3.9769296294121147E-5</v>
      </c>
      <c r="S770">
        <f t="shared" si="168"/>
        <v>0</v>
      </c>
      <c r="T770">
        <f>S770*'Exhaust Gas Math'!$C$14</f>
        <v>0</v>
      </c>
      <c r="U770">
        <f>(T770/'Exhaust Gas Math'!$B$14)+('Exhaust Gas Math'!$D$10)</f>
        <v>4.4059320573952224E-4</v>
      </c>
      <c r="V770">
        <f>('Exhaust Gas Math'!$E$10*((-0.000000001)*V769^3+(0.000002)*V769^2-0.0012*V769+1.3446)*$B$18+T770*'Exhaust Gas Math'!$D$14*$B$17)/('Exhaust Gas Math'!$E$10*((-0.000000001)*V769^3+(0.000002)*V769^2-0.0012*V769+1.3446)+T770*'Exhaust Gas Math'!$D$14)</f>
        <v>1100</v>
      </c>
      <c r="W770">
        <f t="shared" si="161"/>
        <v>101325</v>
      </c>
      <c r="X770">
        <f t="shared" si="162"/>
        <v>101325</v>
      </c>
    </row>
    <row r="771" spans="3:24" x14ac:dyDescent="0.2">
      <c r="C771" s="1"/>
      <c r="D771" s="1"/>
      <c r="E771">
        <f t="shared" ref="E771:E834" si="169">H771</f>
        <v>9.5875000000000002E-2</v>
      </c>
      <c r="F771">
        <f t="shared" ref="F771:F834" si="170">X771</f>
        <v>101325</v>
      </c>
      <c r="H771" s="1">
        <v>9.5875000000000002E-2</v>
      </c>
      <c r="I771" s="1">
        <f t="shared" si="163"/>
        <v>571.5</v>
      </c>
      <c r="J771" s="1">
        <f t="shared" si="164"/>
        <v>0</v>
      </c>
      <c r="K771" s="1">
        <f t="shared" si="165"/>
        <v>1.3062271945620532E-3</v>
      </c>
      <c r="L771" s="1">
        <f t="shared" si="166"/>
        <v>0</v>
      </c>
      <c r="M771" s="4">
        <f t="shared" si="157"/>
        <v>5.8728693210024711E-2</v>
      </c>
      <c r="N771" s="1">
        <f t="shared" si="158"/>
        <v>-10.406968316360793</v>
      </c>
      <c r="O771">
        <f>((-0.0000000008)*V771^3+(0.000003)*V771^2-0.004*V771+2.013)*('Exhaust Gas Math'!$E$10/(T771+'Exhaust Gas Math'!$E$10))+(357.45*V771^-1.004)*(T771/(T771+'Exhaust Gas Math'!$E$10))</f>
        <v>0.17819999999999947</v>
      </c>
      <c r="P771">
        <f t="shared" si="167"/>
        <v>0</v>
      </c>
      <c r="Q771">
        <f t="shared" si="159"/>
        <v>0</v>
      </c>
      <c r="R771" s="4">
        <f t="shared" si="160"/>
        <v>3.9769296294121147E-5</v>
      </c>
      <c r="S771">
        <f t="shared" si="168"/>
        <v>0</v>
      </c>
      <c r="T771">
        <f>S771*'Exhaust Gas Math'!$C$14</f>
        <v>0</v>
      </c>
      <c r="U771">
        <f>(T771/'Exhaust Gas Math'!$B$14)+('Exhaust Gas Math'!$D$10)</f>
        <v>4.4059320573952224E-4</v>
      </c>
      <c r="V771">
        <f>('Exhaust Gas Math'!$E$10*((-0.000000001)*V770^3+(0.000002)*V770^2-0.0012*V770+1.3446)*$B$18+T771*'Exhaust Gas Math'!$D$14*$B$17)/('Exhaust Gas Math'!$E$10*((-0.000000001)*V770^3+(0.000002)*V770^2-0.0012*V770+1.3446)+T771*'Exhaust Gas Math'!$D$14)</f>
        <v>1100</v>
      </c>
      <c r="W771">
        <f t="shared" si="161"/>
        <v>101325</v>
      </c>
      <c r="X771">
        <f t="shared" si="162"/>
        <v>101325</v>
      </c>
    </row>
    <row r="772" spans="3:24" x14ac:dyDescent="0.2">
      <c r="C772" s="1"/>
      <c r="D772" s="1"/>
      <c r="E772">
        <f t="shared" si="169"/>
        <v>9.6000000000000002E-2</v>
      </c>
      <c r="F772">
        <f t="shared" si="170"/>
        <v>101325</v>
      </c>
      <c r="H772" s="1">
        <v>9.6000000000000002E-2</v>
      </c>
      <c r="I772" s="1">
        <f t="shared" si="163"/>
        <v>576</v>
      </c>
      <c r="J772" s="1">
        <f t="shared" si="164"/>
        <v>0</v>
      </c>
      <c r="K772" s="1">
        <f t="shared" si="165"/>
        <v>1.068186621904913E-3</v>
      </c>
      <c r="L772" s="1">
        <f t="shared" si="166"/>
        <v>0</v>
      </c>
      <c r="M772" s="4">
        <f t="shared" ref="M772:M835" si="171">-(($B$3/1000)/2)*COS($B$10*H772)+(($B$3/1000)/2)</f>
        <v>5.7345838721685749E-2</v>
      </c>
      <c r="N772" s="1">
        <f t="shared" ref="N772:N835" si="172">($B$3/1000/2)*$B$10*SIN($B$10*H772)</f>
        <v>-11.707328805309574</v>
      </c>
      <c r="O772">
        <f>((-0.0000000008)*V772^3+(0.000003)*V772^2-0.004*V772+2.013)*('Exhaust Gas Math'!$E$10/(T772+'Exhaust Gas Math'!$E$10))+(357.45*V772^-1.004)*(T772/(T772+'Exhaust Gas Math'!$E$10))</f>
        <v>0.17819999999999947</v>
      </c>
      <c r="P772">
        <f t="shared" si="167"/>
        <v>0</v>
      </c>
      <c r="Q772">
        <f t="shared" ref="Q772:Q835" si="173">M772*$B$4*J772</f>
        <v>0</v>
      </c>
      <c r="R772" s="4">
        <f t="shared" ref="R772:R835" si="174">$B$7+J772*Q772</f>
        <v>3.9769296294121147E-5</v>
      </c>
      <c r="S772">
        <f t="shared" si="168"/>
        <v>0</v>
      </c>
      <c r="T772">
        <f>S772*'Exhaust Gas Math'!$C$14</f>
        <v>0</v>
      </c>
      <c r="U772">
        <f>(T772/'Exhaust Gas Math'!$B$14)+('Exhaust Gas Math'!$D$10)</f>
        <v>4.4059320573952224E-4</v>
      </c>
      <c r="V772">
        <f>('Exhaust Gas Math'!$E$10*((-0.000000001)*V771^3+(0.000002)*V771^2-0.0012*V771+1.3446)*$B$18+T772*'Exhaust Gas Math'!$D$14*$B$17)/('Exhaust Gas Math'!$E$10*((-0.000000001)*V771^3+(0.000002)*V771^2-0.0012*V771+1.3446)+T772*'Exhaust Gas Math'!$D$14)</f>
        <v>1100</v>
      </c>
      <c r="W772">
        <f t="shared" ref="W772:W835" si="175">(U772*$B$15*V772)/R772</f>
        <v>101325</v>
      </c>
      <c r="X772">
        <f t="shared" ref="X772:X835" si="176">P772+W772</f>
        <v>101325</v>
      </c>
    </row>
    <row r="773" spans="3:24" x14ac:dyDescent="0.2">
      <c r="C773" s="1"/>
      <c r="D773" s="1"/>
      <c r="E773">
        <f t="shared" si="169"/>
        <v>9.6125000000000002E-2</v>
      </c>
      <c r="F773">
        <f t="shared" si="170"/>
        <v>101325</v>
      </c>
      <c r="H773" s="1">
        <v>9.6125000000000002E-2</v>
      </c>
      <c r="I773" s="1">
        <f t="shared" ref="I773:I836" si="177">($B$9*360*H773)-(720*FLOOR(H773/(1/($B$9/2)),1))</f>
        <v>580.5</v>
      </c>
      <c r="J773" s="1">
        <f t="shared" ref="J773:J836" si="178">IF(I773&lt;=$B$12,1,0)</f>
        <v>0</v>
      </c>
      <c r="K773" s="1">
        <f t="shared" ref="K773:K836" si="179">-0.0038*COS(0.549848656*(I773+(327.363-$B$12)/2)*2*PI()/180)+0.0038</f>
        <v>8.5051211408150758E-4</v>
      </c>
      <c r="L773" s="1">
        <f t="shared" ref="L773:L836" si="180">ROUND((-0.0038*COS(0.549848656*(I773+38.606)*2*PI()/180)+0.0038)/0.0076,2)*J773</f>
        <v>0</v>
      </c>
      <c r="M773" s="4">
        <f t="shared" si="171"/>
        <v>5.5804869109520941E-2</v>
      </c>
      <c r="N773" s="1">
        <f t="shared" si="172"/>
        <v>-12.935509719091622</v>
      </c>
      <c r="O773">
        <f>((-0.0000000008)*V773^3+(0.000003)*V773^2-0.004*V773+2.013)*('Exhaust Gas Math'!$E$10/(T773+'Exhaust Gas Math'!$E$10))+(357.45*V773^-1.004)*(T773/(T773+'Exhaust Gas Math'!$E$10))</f>
        <v>0.17819999999999947</v>
      </c>
      <c r="P773">
        <f t="shared" ref="P773:P836" si="181">J773*SIGN(N773)*-0.5*O773*N773^2</f>
        <v>0</v>
      </c>
      <c r="Q773">
        <f t="shared" si="173"/>
        <v>0</v>
      </c>
      <c r="R773" s="4">
        <f t="shared" si="174"/>
        <v>3.9769296294121147E-5</v>
      </c>
      <c r="S773">
        <f t="shared" ref="S773:S836" si="182">J773*(1.5603*L773*(Q773-Q772)*$B$14+S772)</f>
        <v>0</v>
      </c>
      <c r="T773">
        <f>S773*'Exhaust Gas Math'!$C$14</f>
        <v>0</v>
      </c>
      <c r="U773">
        <f>(T773/'Exhaust Gas Math'!$B$14)+('Exhaust Gas Math'!$D$10)</f>
        <v>4.4059320573952224E-4</v>
      </c>
      <c r="V773">
        <f>('Exhaust Gas Math'!$E$10*((-0.000000001)*V772^3+(0.000002)*V772^2-0.0012*V772+1.3446)*$B$18+T773*'Exhaust Gas Math'!$D$14*$B$17)/('Exhaust Gas Math'!$E$10*((-0.000000001)*V772^3+(0.000002)*V772^2-0.0012*V772+1.3446)+T773*'Exhaust Gas Math'!$D$14)</f>
        <v>1100</v>
      </c>
      <c r="W773">
        <f t="shared" si="175"/>
        <v>101325</v>
      </c>
      <c r="X773">
        <f t="shared" si="176"/>
        <v>101325</v>
      </c>
    </row>
    <row r="774" spans="3:24" x14ac:dyDescent="0.2">
      <c r="C774" s="1"/>
      <c r="D774" s="1"/>
      <c r="E774">
        <f t="shared" si="169"/>
        <v>9.6250000000000002E-2</v>
      </c>
      <c r="F774">
        <f t="shared" si="170"/>
        <v>101325</v>
      </c>
      <c r="H774" s="1">
        <v>9.6250000000000002E-2</v>
      </c>
      <c r="I774" s="1">
        <f t="shared" si="177"/>
        <v>585</v>
      </c>
      <c r="J774" s="1">
        <f t="shared" si="178"/>
        <v>0</v>
      </c>
      <c r="K774" s="1">
        <f t="shared" si="179"/>
        <v>6.5482646610944646E-4</v>
      </c>
      <c r="L774" s="1">
        <f t="shared" si="180"/>
        <v>0</v>
      </c>
      <c r="M774" s="4">
        <f t="shared" si="171"/>
        <v>5.4115284963613591E-2</v>
      </c>
      <c r="N774" s="1">
        <f t="shared" si="172"/>
        <v>-14.083938913961999</v>
      </c>
      <c r="O774">
        <f>((-0.0000000008)*V774^3+(0.000003)*V774^2-0.004*V774+2.013)*('Exhaust Gas Math'!$E$10/(T774+'Exhaust Gas Math'!$E$10))+(357.45*V774^-1.004)*(T774/(T774+'Exhaust Gas Math'!$E$10))</f>
        <v>0.17819999999999947</v>
      </c>
      <c r="P774">
        <f t="shared" si="181"/>
        <v>0</v>
      </c>
      <c r="Q774">
        <f t="shared" si="173"/>
        <v>0</v>
      </c>
      <c r="R774" s="4">
        <f t="shared" si="174"/>
        <v>3.9769296294121147E-5</v>
      </c>
      <c r="S774">
        <f t="shared" si="182"/>
        <v>0</v>
      </c>
      <c r="T774">
        <f>S774*'Exhaust Gas Math'!$C$14</f>
        <v>0</v>
      </c>
      <c r="U774">
        <f>(T774/'Exhaust Gas Math'!$B$14)+('Exhaust Gas Math'!$D$10)</f>
        <v>4.4059320573952224E-4</v>
      </c>
      <c r="V774">
        <f>('Exhaust Gas Math'!$E$10*((-0.000000001)*V773^3+(0.000002)*V773^2-0.0012*V773+1.3446)*$B$18+T774*'Exhaust Gas Math'!$D$14*$B$17)/('Exhaust Gas Math'!$E$10*((-0.000000001)*V773^3+(0.000002)*V773^2-0.0012*V773+1.3446)+T774*'Exhaust Gas Math'!$D$14)</f>
        <v>1100</v>
      </c>
      <c r="W774">
        <f t="shared" si="175"/>
        <v>101325</v>
      </c>
      <c r="X774">
        <f t="shared" si="176"/>
        <v>101325</v>
      </c>
    </row>
    <row r="775" spans="3:24" x14ac:dyDescent="0.2">
      <c r="C775" s="1"/>
      <c r="D775" s="1"/>
      <c r="E775">
        <f t="shared" si="169"/>
        <v>9.6375000000000002E-2</v>
      </c>
      <c r="F775">
        <f t="shared" si="170"/>
        <v>101325</v>
      </c>
      <c r="H775" s="1">
        <v>9.6375000000000002E-2</v>
      </c>
      <c r="I775" s="1">
        <f t="shared" si="177"/>
        <v>589.5</v>
      </c>
      <c r="J775" s="1">
        <f t="shared" si="178"/>
        <v>0</v>
      </c>
      <c r="K775" s="1">
        <f t="shared" si="179"/>
        <v>4.8258854286785304E-4</v>
      </c>
      <c r="L775" s="1">
        <f t="shared" si="180"/>
        <v>0</v>
      </c>
      <c r="M775" s="4">
        <f t="shared" si="171"/>
        <v>5.2287503132066759E-2</v>
      </c>
      <c r="N775" s="1">
        <f t="shared" si="172"/>
        <v>-15.145535942042963</v>
      </c>
      <c r="O775">
        <f>((-0.0000000008)*V775^3+(0.000003)*V775^2-0.004*V775+2.013)*('Exhaust Gas Math'!$E$10/(T775+'Exhaust Gas Math'!$E$10))+(357.45*V775^-1.004)*(T775/(T775+'Exhaust Gas Math'!$E$10))</f>
        <v>0.17819999999999947</v>
      </c>
      <c r="P775">
        <f t="shared" si="181"/>
        <v>0</v>
      </c>
      <c r="Q775">
        <f t="shared" si="173"/>
        <v>0</v>
      </c>
      <c r="R775" s="4">
        <f t="shared" si="174"/>
        <v>3.9769296294121147E-5</v>
      </c>
      <c r="S775">
        <f t="shared" si="182"/>
        <v>0</v>
      </c>
      <c r="T775">
        <f>S775*'Exhaust Gas Math'!$C$14</f>
        <v>0</v>
      </c>
      <c r="U775">
        <f>(T775/'Exhaust Gas Math'!$B$14)+('Exhaust Gas Math'!$D$10)</f>
        <v>4.4059320573952224E-4</v>
      </c>
      <c r="V775">
        <f>('Exhaust Gas Math'!$E$10*((-0.000000001)*V774^3+(0.000002)*V774^2-0.0012*V774+1.3446)*$B$18+T775*'Exhaust Gas Math'!$D$14*$B$17)/('Exhaust Gas Math'!$E$10*((-0.000000001)*V774^3+(0.000002)*V774^2-0.0012*V774+1.3446)+T775*'Exhaust Gas Math'!$D$14)</f>
        <v>1100</v>
      </c>
      <c r="W775">
        <f t="shared" si="175"/>
        <v>101325</v>
      </c>
      <c r="X775">
        <f t="shared" si="176"/>
        <v>101325</v>
      </c>
    </row>
    <row r="776" spans="3:24" x14ac:dyDescent="0.2">
      <c r="C776" s="1"/>
      <c r="D776" s="1"/>
      <c r="E776">
        <f t="shared" si="169"/>
        <v>9.6500000000000002E-2</v>
      </c>
      <c r="F776">
        <f t="shared" si="170"/>
        <v>101325</v>
      </c>
      <c r="H776" s="1">
        <v>9.6500000000000002E-2</v>
      </c>
      <c r="I776" s="1">
        <f t="shared" si="177"/>
        <v>594</v>
      </c>
      <c r="J776" s="1">
        <f t="shared" si="178"/>
        <v>0</v>
      </c>
      <c r="K776" s="1">
        <f t="shared" si="179"/>
        <v>3.3508240304816993E-4</v>
      </c>
      <c r="L776" s="1">
        <f t="shared" si="180"/>
        <v>0</v>
      </c>
      <c r="M776" s="4">
        <f t="shared" si="171"/>
        <v>5.0332792497671412E-2</v>
      </c>
      <c r="N776" s="1">
        <f t="shared" si="172"/>
        <v>-16.113755704639367</v>
      </c>
      <c r="O776">
        <f>((-0.0000000008)*V776^3+(0.000003)*V776^2-0.004*V776+2.013)*('Exhaust Gas Math'!$E$10/(T776+'Exhaust Gas Math'!$E$10))+(357.45*V776^-1.004)*(T776/(T776+'Exhaust Gas Math'!$E$10))</f>
        <v>0.17819999999999947</v>
      </c>
      <c r="P776">
        <f t="shared" si="181"/>
        <v>0</v>
      </c>
      <c r="Q776">
        <f t="shared" si="173"/>
        <v>0</v>
      </c>
      <c r="R776" s="4">
        <f t="shared" si="174"/>
        <v>3.9769296294121147E-5</v>
      </c>
      <c r="S776">
        <f t="shared" si="182"/>
        <v>0</v>
      </c>
      <c r="T776">
        <f>S776*'Exhaust Gas Math'!$C$14</f>
        <v>0</v>
      </c>
      <c r="U776">
        <f>(T776/'Exhaust Gas Math'!$B$14)+('Exhaust Gas Math'!$D$10)</f>
        <v>4.4059320573952224E-4</v>
      </c>
      <c r="V776">
        <f>('Exhaust Gas Math'!$E$10*((-0.000000001)*V775^3+(0.000002)*V775^2-0.0012*V775+1.3446)*$B$18+T776*'Exhaust Gas Math'!$D$14*$B$17)/('Exhaust Gas Math'!$E$10*((-0.000000001)*V775^3+(0.000002)*V775^2-0.0012*V775+1.3446)+T776*'Exhaust Gas Math'!$D$14)</f>
        <v>1100</v>
      </c>
      <c r="W776">
        <f t="shared" si="175"/>
        <v>101325</v>
      </c>
      <c r="X776">
        <f t="shared" si="176"/>
        <v>101325</v>
      </c>
    </row>
    <row r="777" spans="3:24" x14ac:dyDescent="0.2">
      <c r="C777" s="1"/>
      <c r="D777" s="1"/>
      <c r="E777">
        <f t="shared" si="169"/>
        <v>9.6625000000000003E-2</v>
      </c>
      <c r="F777">
        <f t="shared" si="170"/>
        <v>101325</v>
      </c>
      <c r="H777" s="1">
        <v>9.6625000000000003E-2</v>
      </c>
      <c r="I777" s="1">
        <f t="shared" si="177"/>
        <v>598.5</v>
      </c>
      <c r="J777" s="1">
        <f t="shared" si="178"/>
        <v>0</v>
      </c>
      <c r="K777" s="1">
        <f t="shared" si="179"/>
        <v>2.1340772631045718E-4</v>
      </c>
      <c r="L777" s="1">
        <f t="shared" si="180"/>
        <v>0</v>
      </c>
      <c r="M777" s="4">
        <f t="shared" si="171"/>
        <v>4.8263204501495488E-2</v>
      </c>
      <c r="N777" s="1">
        <f t="shared" si="172"/>
        <v>-16.982628804949233</v>
      </c>
      <c r="O777">
        <f>((-0.0000000008)*V777^3+(0.000003)*V777^2-0.004*V777+2.013)*('Exhaust Gas Math'!$E$10/(T777+'Exhaust Gas Math'!$E$10))+(357.45*V777^-1.004)*(T777/(T777+'Exhaust Gas Math'!$E$10))</f>
        <v>0.17819999999999947</v>
      </c>
      <c r="P777">
        <f t="shared" si="181"/>
        <v>0</v>
      </c>
      <c r="Q777">
        <f t="shared" si="173"/>
        <v>0</v>
      </c>
      <c r="R777" s="4">
        <f t="shared" si="174"/>
        <v>3.9769296294121147E-5</v>
      </c>
      <c r="S777">
        <f t="shared" si="182"/>
        <v>0</v>
      </c>
      <c r="T777">
        <f>S777*'Exhaust Gas Math'!$C$14</f>
        <v>0</v>
      </c>
      <c r="U777">
        <f>(T777/'Exhaust Gas Math'!$B$14)+('Exhaust Gas Math'!$D$10)</f>
        <v>4.4059320573952224E-4</v>
      </c>
      <c r="V777">
        <f>('Exhaust Gas Math'!$E$10*((-0.000000001)*V776^3+(0.000002)*V776^2-0.0012*V776+1.3446)*$B$18+T777*'Exhaust Gas Math'!$D$14*$B$17)/('Exhaust Gas Math'!$E$10*((-0.000000001)*V776^3+(0.000002)*V776^2-0.0012*V776+1.3446)+T777*'Exhaust Gas Math'!$D$14)</f>
        <v>1100</v>
      </c>
      <c r="W777">
        <f t="shared" si="175"/>
        <v>101325</v>
      </c>
      <c r="X777">
        <f t="shared" si="176"/>
        <v>101325</v>
      </c>
    </row>
    <row r="778" spans="3:24" x14ac:dyDescent="0.2">
      <c r="C778" s="1"/>
      <c r="D778" s="1"/>
      <c r="E778">
        <f t="shared" si="169"/>
        <v>9.6750000000000003E-2</v>
      </c>
      <c r="F778">
        <f t="shared" si="170"/>
        <v>101325</v>
      </c>
      <c r="H778" s="1">
        <v>9.6750000000000003E-2</v>
      </c>
      <c r="I778" s="1">
        <f t="shared" si="177"/>
        <v>603</v>
      </c>
      <c r="J778" s="1">
        <f t="shared" si="178"/>
        <v>0</v>
      </c>
      <c r="K778" s="1">
        <f t="shared" si="179"/>
        <v>1.1847161501204193E-4</v>
      </c>
      <c r="L778" s="1">
        <f t="shared" si="180"/>
        <v>0</v>
      </c>
      <c r="M778" s="4">
        <f t="shared" si="171"/>
        <v>4.6091498841743628E-2</v>
      </c>
      <c r="N778" s="1">
        <f t="shared" si="172"/>
        <v>-17.746798351379375</v>
      </c>
      <c r="O778">
        <f>((-0.0000000008)*V778^3+(0.000003)*V778^2-0.004*V778+2.013)*('Exhaust Gas Math'!$E$10/(T778+'Exhaust Gas Math'!$E$10))+(357.45*V778^-1.004)*(T778/(T778+'Exhaust Gas Math'!$E$10))</f>
        <v>0.17819999999999947</v>
      </c>
      <c r="P778">
        <f t="shared" si="181"/>
        <v>0</v>
      </c>
      <c r="Q778">
        <f t="shared" si="173"/>
        <v>0</v>
      </c>
      <c r="R778" s="4">
        <f t="shared" si="174"/>
        <v>3.9769296294121147E-5</v>
      </c>
      <c r="S778">
        <f t="shared" si="182"/>
        <v>0</v>
      </c>
      <c r="T778">
        <f>S778*'Exhaust Gas Math'!$C$14</f>
        <v>0</v>
      </c>
      <c r="U778">
        <f>(T778/'Exhaust Gas Math'!$B$14)+('Exhaust Gas Math'!$D$10)</f>
        <v>4.4059320573952224E-4</v>
      </c>
      <c r="V778">
        <f>('Exhaust Gas Math'!$E$10*((-0.000000001)*V777^3+(0.000002)*V777^2-0.0012*V777+1.3446)*$B$18+T778*'Exhaust Gas Math'!$D$14*$B$17)/('Exhaust Gas Math'!$E$10*((-0.000000001)*V777^3+(0.000002)*V777^2-0.0012*V777+1.3446)+T778*'Exhaust Gas Math'!$D$14)</f>
        <v>1100</v>
      </c>
      <c r="W778">
        <f t="shared" si="175"/>
        <v>101325</v>
      </c>
      <c r="X778">
        <f t="shared" si="176"/>
        <v>101325</v>
      </c>
    </row>
    <row r="779" spans="3:24" x14ac:dyDescent="0.2">
      <c r="C779" s="1"/>
      <c r="D779" s="1"/>
      <c r="E779">
        <f t="shared" si="169"/>
        <v>9.6875000000000003E-2</v>
      </c>
      <c r="F779">
        <f t="shared" si="170"/>
        <v>101325</v>
      </c>
      <c r="H779" s="1">
        <v>9.6875000000000003E-2</v>
      </c>
      <c r="I779" s="1">
        <f t="shared" si="177"/>
        <v>607.5</v>
      </c>
      <c r="J779" s="1">
        <f t="shared" si="178"/>
        <v>0</v>
      </c>
      <c r="K779" s="1">
        <f t="shared" si="179"/>
        <v>5.0981831627947786E-5</v>
      </c>
      <c r="L779" s="1">
        <f t="shared" si="180"/>
        <v>0</v>
      </c>
      <c r="M779" s="4">
        <f t="shared" si="171"/>
        <v>4.3831064805973222E-2</v>
      </c>
      <c r="N779" s="1">
        <f t="shared" si="172"/>
        <v>-18.401552984564027</v>
      </c>
      <c r="O779">
        <f>((-0.0000000008)*V779^3+(0.000003)*V779^2-0.004*V779+2.013)*('Exhaust Gas Math'!$E$10/(T779+'Exhaust Gas Math'!$E$10))+(357.45*V779^-1.004)*(T779/(T779+'Exhaust Gas Math'!$E$10))</f>
        <v>0.17819999999999947</v>
      </c>
      <c r="P779">
        <f t="shared" si="181"/>
        <v>0</v>
      </c>
      <c r="Q779">
        <f t="shared" si="173"/>
        <v>0</v>
      </c>
      <c r="R779" s="4">
        <f t="shared" si="174"/>
        <v>3.9769296294121147E-5</v>
      </c>
      <c r="S779">
        <f t="shared" si="182"/>
        <v>0</v>
      </c>
      <c r="T779">
        <f>S779*'Exhaust Gas Math'!$C$14</f>
        <v>0</v>
      </c>
      <c r="U779">
        <f>(T779/'Exhaust Gas Math'!$B$14)+('Exhaust Gas Math'!$D$10)</f>
        <v>4.4059320573952224E-4</v>
      </c>
      <c r="V779">
        <f>('Exhaust Gas Math'!$E$10*((-0.000000001)*V778^3+(0.000002)*V778^2-0.0012*V778+1.3446)*$B$18+T779*'Exhaust Gas Math'!$D$14*$B$17)/('Exhaust Gas Math'!$E$10*((-0.000000001)*V778^3+(0.000002)*V778^2-0.0012*V778+1.3446)+T779*'Exhaust Gas Math'!$D$14)</f>
        <v>1100</v>
      </c>
      <c r="W779">
        <f t="shared" si="175"/>
        <v>101325</v>
      </c>
      <c r="X779">
        <f t="shared" si="176"/>
        <v>101325</v>
      </c>
    </row>
    <row r="780" spans="3:24" x14ac:dyDescent="0.2">
      <c r="C780" s="1"/>
      <c r="D780" s="1"/>
      <c r="E780">
        <f t="shared" si="169"/>
        <v>9.7000000000000003E-2</v>
      </c>
      <c r="F780">
        <f t="shared" si="170"/>
        <v>101325</v>
      </c>
      <c r="H780" s="1">
        <v>9.7000000000000003E-2</v>
      </c>
      <c r="I780" s="1">
        <f t="shared" si="177"/>
        <v>612</v>
      </c>
      <c r="J780" s="1">
        <f t="shared" si="178"/>
        <v>0</v>
      </c>
      <c r="K780" s="1">
        <f t="shared" si="179"/>
        <v>1.1441522278996148E-5</v>
      </c>
      <c r="L780" s="1">
        <f t="shared" si="180"/>
        <v>0</v>
      </c>
      <c r="M780" s="4">
        <f t="shared" si="171"/>
        <v>4.1495838721685795E-2</v>
      </c>
      <c r="N780" s="1">
        <f t="shared" si="172"/>
        <v>-18.942855924461472</v>
      </c>
      <c r="O780">
        <f>((-0.0000000008)*V780^3+(0.000003)*V780^2-0.004*V780+2.013)*('Exhaust Gas Math'!$E$10/(T780+'Exhaust Gas Math'!$E$10))+(357.45*V780^-1.004)*(T780/(T780+'Exhaust Gas Math'!$E$10))</f>
        <v>0.17819999999999947</v>
      </c>
      <c r="P780">
        <f t="shared" si="181"/>
        <v>0</v>
      </c>
      <c r="Q780">
        <f t="shared" si="173"/>
        <v>0</v>
      </c>
      <c r="R780" s="4">
        <f t="shared" si="174"/>
        <v>3.9769296294121147E-5</v>
      </c>
      <c r="S780">
        <f t="shared" si="182"/>
        <v>0</v>
      </c>
      <c r="T780">
        <f>S780*'Exhaust Gas Math'!$C$14</f>
        <v>0</v>
      </c>
      <c r="U780">
        <f>(T780/'Exhaust Gas Math'!$B$14)+('Exhaust Gas Math'!$D$10)</f>
        <v>4.4059320573952224E-4</v>
      </c>
      <c r="V780">
        <f>('Exhaust Gas Math'!$E$10*((-0.000000001)*V779^3+(0.000002)*V779^2-0.0012*V779+1.3446)*$B$18+T780*'Exhaust Gas Math'!$D$14*$B$17)/('Exhaust Gas Math'!$E$10*((-0.000000001)*V779^3+(0.000002)*V779^2-0.0012*V779+1.3446)+T780*'Exhaust Gas Math'!$D$14)</f>
        <v>1100</v>
      </c>
      <c r="W780">
        <f t="shared" si="175"/>
        <v>101325</v>
      </c>
      <c r="X780">
        <f t="shared" si="176"/>
        <v>101325</v>
      </c>
    </row>
    <row r="781" spans="3:24" x14ac:dyDescent="0.2">
      <c r="C781" s="1"/>
      <c r="D781" s="1"/>
      <c r="E781">
        <f t="shared" si="169"/>
        <v>9.7125000000000003E-2</v>
      </c>
      <c r="F781">
        <f t="shared" si="170"/>
        <v>101325</v>
      </c>
      <c r="H781" s="1">
        <v>9.7125000000000003E-2</v>
      </c>
      <c r="I781" s="1">
        <f t="shared" si="177"/>
        <v>616.5</v>
      </c>
      <c r="J781" s="1">
        <f t="shared" si="178"/>
        <v>0</v>
      </c>
      <c r="K781" s="1">
        <f t="shared" si="179"/>
        <v>1.4546570454654698E-7</v>
      </c>
      <c r="L781" s="1">
        <f t="shared" si="180"/>
        <v>0</v>
      </c>
      <c r="M781" s="4">
        <f t="shared" si="171"/>
        <v>3.910021803423204E-2</v>
      </c>
      <c r="N781" s="1">
        <f t="shared" si="172"/>
        <v>-19.367369858445851</v>
      </c>
      <c r="O781">
        <f>((-0.0000000008)*V781^3+(0.000003)*V781^2-0.004*V781+2.013)*('Exhaust Gas Math'!$E$10/(T781+'Exhaust Gas Math'!$E$10))+(357.45*V781^-1.004)*(T781/(T781+'Exhaust Gas Math'!$E$10))</f>
        <v>0.17819999999999947</v>
      </c>
      <c r="P781">
        <f t="shared" si="181"/>
        <v>0</v>
      </c>
      <c r="Q781">
        <f t="shared" si="173"/>
        <v>0</v>
      </c>
      <c r="R781" s="4">
        <f t="shared" si="174"/>
        <v>3.9769296294121147E-5</v>
      </c>
      <c r="S781">
        <f t="shared" si="182"/>
        <v>0</v>
      </c>
      <c r="T781">
        <f>S781*'Exhaust Gas Math'!$C$14</f>
        <v>0</v>
      </c>
      <c r="U781">
        <f>(T781/'Exhaust Gas Math'!$B$14)+('Exhaust Gas Math'!$D$10)</f>
        <v>4.4059320573952224E-4</v>
      </c>
      <c r="V781">
        <f>('Exhaust Gas Math'!$E$10*((-0.000000001)*V780^3+(0.000002)*V780^2-0.0012*V780+1.3446)*$B$18+T781*'Exhaust Gas Math'!$D$14*$B$17)/('Exhaust Gas Math'!$E$10*((-0.000000001)*V780^3+(0.000002)*V780^2-0.0012*V780+1.3446)+T781*'Exhaust Gas Math'!$D$14)</f>
        <v>1100</v>
      </c>
      <c r="W781">
        <f t="shared" si="175"/>
        <v>101325</v>
      </c>
      <c r="X781">
        <f t="shared" si="176"/>
        <v>101325</v>
      </c>
    </row>
    <row r="782" spans="3:24" x14ac:dyDescent="0.2">
      <c r="C782" s="1"/>
      <c r="D782" s="1"/>
      <c r="E782">
        <f t="shared" si="169"/>
        <v>9.7250000000000003E-2</v>
      </c>
      <c r="F782">
        <f t="shared" si="170"/>
        <v>101325</v>
      </c>
      <c r="H782" s="1">
        <v>9.7250000000000003E-2</v>
      </c>
      <c r="I782" s="1">
        <f t="shared" si="177"/>
        <v>621</v>
      </c>
      <c r="J782" s="1">
        <f t="shared" si="178"/>
        <v>0</v>
      </c>
      <c r="K782" s="1">
        <f t="shared" si="179"/>
        <v>1.7177875644234803E-5</v>
      </c>
      <c r="L782" s="1">
        <f t="shared" si="180"/>
        <v>0</v>
      </c>
      <c r="M782" s="4">
        <f t="shared" si="171"/>
        <v>3.6658972541775255E-2</v>
      </c>
      <c r="N782" s="1">
        <f t="shared" si="172"/>
        <v>-19.67247751694887</v>
      </c>
      <c r="O782">
        <f>((-0.0000000008)*V782^3+(0.000003)*V782^2-0.004*V782+2.013)*('Exhaust Gas Math'!$E$10/(T782+'Exhaust Gas Math'!$E$10))+(357.45*V782^-1.004)*(T782/(T782+'Exhaust Gas Math'!$E$10))</f>
        <v>0.17819999999999947</v>
      </c>
      <c r="P782">
        <f t="shared" si="181"/>
        <v>0</v>
      </c>
      <c r="Q782">
        <f t="shared" si="173"/>
        <v>0</v>
      </c>
      <c r="R782" s="4">
        <f t="shared" si="174"/>
        <v>3.9769296294121147E-5</v>
      </c>
      <c r="S782">
        <f t="shared" si="182"/>
        <v>0</v>
      </c>
      <c r="T782">
        <f>S782*'Exhaust Gas Math'!$C$14</f>
        <v>0</v>
      </c>
      <c r="U782">
        <f>(T782/'Exhaust Gas Math'!$B$14)+('Exhaust Gas Math'!$D$10)</f>
        <v>4.4059320573952224E-4</v>
      </c>
      <c r="V782">
        <f>('Exhaust Gas Math'!$E$10*((-0.000000001)*V781^3+(0.000002)*V781^2-0.0012*V781+1.3446)*$B$18+T782*'Exhaust Gas Math'!$D$14*$B$17)/('Exhaust Gas Math'!$E$10*((-0.000000001)*V781^3+(0.000002)*V781^2-0.0012*V781+1.3446)+T782*'Exhaust Gas Math'!$D$14)</f>
        <v>1100</v>
      </c>
      <c r="W782">
        <f t="shared" si="175"/>
        <v>101325</v>
      </c>
      <c r="X782">
        <f t="shared" si="176"/>
        <v>101325</v>
      </c>
    </row>
    <row r="783" spans="3:24" x14ac:dyDescent="0.2">
      <c r="C783" s="1"/>
      <c r="D783" s="1"/>
      <c r="E783">
        <f t="shared" si="169"/>
        <v>9.7375000000000003E-2</v>
      </c>
      <c r="F783">
        <f t="shared" si="170"/>
        <v>101325</v>
      </c>
      <c r="H783" s="1">
        <v>9.7375000000000003E-2</v>
      </c>
      <c r="I783" s="1">
        <f t="shared" si="177"/>
        <v>625.5</v>
      </c>
      <c r="J783" s="1">
        <f t="shared" si="178"/>
        <v>0</v>
      </c>
      <c r="K783" s="1">
        <f t="shared" si="179"/>
        <v>6.2411773012341267E-5</v>
      </c>
      <c r="L783" s="1">
        <f t="shared" si="180"/>
        <v>0</v>
      </c>
      <c r="M783" s="4">
        <f t="shared" si="171"/>
        <v>3.4187153334572715E-2</v>
      </c>
      <c r="N783" s="1">
        <f t="shared" si="172"/>
        <v>-19.856297809797301</v>
      </c>
      <c r="O783">
        <f>((-0.0000000008)*V783^3+(0.000003)*V783^2-0.004*V783+2.013)*('Exhaust Gas Math'!$E$10/(T783+'Exhaust Gas Math'!$E$10))+(357.45*V783^-1.004)*(T783/(T783+'Exhaust Gas Math'!$E$10))</f>
        <v>0.17819999999999947</v>
      </c>
      <c r="P783">
        <f t="shared" si="181"/>
        <v>0</v>
      </c>
      <c r="Q783">
        <f t="shared" si="173"/>
        <v>0</v>
      </c>
      <c r="R783" s="4">
        <f t="shared" si="174"/>
        <v>3.9769296294121147E-5</v>
      </c>
      <c r="S783">
        <f t="shared" si="182"/>
        <v>0</v>
      </c>
      <c r="T783">
        <f>S783*'Exhaust Gas Math'!$C$14</f>
        <v>0</v>
      </c>
      <c r="U783">
        <f>(T783/'Exhaust Gas Math'!$B$14)+('Exhaust Gas Math'!$D$10)</f>
        <v>4.4059320573952224E-4</v>
      </c>
      <c r="V783">
        <f>('Exhaust Gas Math'!$E$10*((-0.000000001)*V782^3+(0.000002)*V782^2-0.0012*V782+1.3446)*$B$18+T783*'Exhaust Gas Math'!$D$14*$B$17)/('Exhaust Gas Math'!$E$10*((-0.000000001)*V782^3+(0.000002)*V782^2-0.0012*V782+1.3446)+T783*'Exhaust Gas Math'!$D$14)</f>
        <v>1100</v>
      </c>
      <c r="W783">
        <f t="shared" si="175"/>
        <v>101325</v>
      </c>
      <c r="X783">
        <f t="shared" si="176"/>
        <v>101325</v>
      </c>
    </row>
    <row r="784" spans="3:24" x14ac:dyDescent="0.2">
      <c r="C784" s="1"/>
      <c r="D784" s="1"/>
      <c r="E784">
        <f t="shared" si="169"/>
        <v>9.7500000000000003E-2</v>
      </c>
      <c r="F784">
        <f t="shared" si="170"/>
        <v>101325</v>
      </c>
      <c r="H784" s="1">
        <v>9.7500000000000003E-2</v>
      </c>
      <c r="I784" s="1">
        <f t="shared" si="177"/>
        <v>630</v>
      </c>
      <c r="J784" s="1">
        <f t="shared" si="178"/>
        <v>0</v>
      </c>
      <c r="K784" s="1">
        <f t="shared" si="179"/>
        <v>1.3550993254528385E-4</v>
      </c>
      <c r="L784" s="1">
        <f t="shared" si="180"/>
        <v>0</v>
      </c>
      <c r="M784" s="4">
        <f t="shared" si="171"/>
        <v>3.1699999999999909E-2</v>
      </c>
      <c r="N784" s="1">
        <f t="shared" si="172"/>
        <v>-19.917697423759289</v>
      </c>
      <c r="O784">
        <f>((-0.0000000008)*V784^3+(0.000003)*V784^2-0.004*V784+2.013)*('Exhaust Gas Math'!$E$10/(T784+'Exhaust Gas Math'!$E$10))+(357.45*V784^-1.004)*(T784/(T784+'Exhaust Gas Math'!$E$10))</f>
        <v>0.17819999999999947</v>
      </c>
      <c r="P784">
        <f t="shared" si="181"/>
        <v>0</v>
      </c>
      <c r="Q784">
        <f t="shared" si="173"/>
        <v>0</v>
      </c>
      <c r="R784" s="4">
        <f t="shared" si="174"/>
        <v>3.9769296294121147E-5</v>
      </c>
      <c r="S784">
        <f t="shared" si="182"/>
        <v>0</v>
      </c>
      <c r="T784">
        <f>S784*'Exhaust Gas Math'!$C$14</f>
        <v>0</v>
      </c>
      <c r="U784">
        <f>(T784/'Exhaust Gas Math'!$B$14)+('Exhaust Gas Math'!$D$10)</f>
        <v>4.4059320573952224E-4</v>
      </c>
      <c r="V784">
        <f>('Exhaust Gas Math'!$E$10*((-0.000000001)*V783^3+(0.000002)*V783^2-0.0012*V783+1.3446)*$B$18+T784*'Exhaust Gas Math'!$D$14*$B$17)/('Exhaust Gas Math'!$E$10*((-0.000000001)*V783^3+(0.000002)*V783^2-0.0012*V783+1.3446)+T784*'Exhaust Gas Math'!$D$14)</f>
        <v>1100</v>
      </c>
      <c r="W784">
        <f t="shared" si="175"/>
        <v>101325</v>
      </c>
      <c r="X784">
        <f t="shared" si="176"/>
        <v>101325</v>
      </c>
    </row>
    <row r="785" spans="3:24" x14ac:dyDescent="0.2">
      <c r="C785" s="1"/>
      <c r="D785" s="1"/>
      <c r="E785">
        <f t="shared" si="169"/>
        <v>9.7625000000000003E-2</v>
      </c>
      <c r="F785">
        <f t="shared" si="170"/>
        <v>101325</v>
      </c>
      <c r="H785" s="1">
        <v>9.7625000000000003E-2</v>
      </c>
      <c r="I785" s="1">
        <f t="shared" si="177"/>
        <v>634.5</v>
      </c>
      <c r="J785" s="1">
        <f t="shared" si="178"/>
        <v>0</v>
      </c>
      <c r="K785" s="1">
        <f t="shared" si="179"/>
        <v>2.3592739686486295E-4</v>
      </c>
      <c r="L785" s="1">
        <f t="shared" si="180"/>
        <v>0</v>
      </c>
      <c r="M785" s="4">
        <f t="shared" si="171"/>
        <v>2.9212846665427318E-2</v>
      </c>
      <c r="N785" s="1">
        <f t="shared" si="172"/>
        <v>-19.856297809797301</v>
      </c>
      <c r="O785">
        <f>((-0.0000000008)*V785^3+(0.000003)*V785^2-0.004*V785+2.013)*('Exhaust Gas Math'!$E$10/(T785+'Exhaust Gas Math'!$E$10))+(357.45*V785^-1.004)*(T785/(T785+'Exhaust Gas Math'!$E$10))</f>
        <v>0.17819999999999947</v>
      </c>
      <c r="P785">
        <f t="shared" si="181"/>
        <v>0</v>
      </c>
      <c r="Q785">
        <f t="shared" si="173"/>
        <v>0</v>
      </c>
      <c r="R785" s="4">
        <f t="shared" si="174"/>
        <v>3.9769296294121147E-5</v>
      </c>
      <c r="S785">
        <f t="shared" si="182"/>
        <v>0</v>
      </c>
      <c r="T785">
        <f>S785*'Exhaust Gas Math'!$C$14</f>
        <v>0</v>
      </c>
      <c r="U785">
        <f>(T785/'Exhaust Gas Math'!$B$14)+('Exhaust Gas Math'!$D$10)</f>
        <v>4.4059320573952224E-4</v>
      </c>
      <c r="V785">
        <f>('Exhaust Gas Math'!$E$10*((-0.000000001)*V784^3+(0.000002)*V784^2-0.0012*V784+1.3446)*$B$18+T785*'Exhaust Gas Math'!$D$14*$B$17)/('Exhaust Gas Math'!$E$10*((-0.000000001)*V784^3+(0.000002)*V784^2-0.0012*V784+1.3446)+T785*'Exhaust Gas Math'!$D$14)</f>
        <v>1100</v>
      </c>
      <c r="W785">
        <f t="shared" si="175"/>
        <v>101325</v>
      </c>
      <c r="X785">
        <f t="shared" si="176"/>
        <v>101325</v>
      </c>
    </row>
    <row r="786" spans="3:24" x14ac:dyDescent="0.2">
      <c r="C786" s="1"/>
      <c r="D786" s="1"/>
      <c r="E786">
        <f t="shared" si="169"/>
        <v>9.7750000000000004E-2</v>
      </c>
      <c r="F786">
        <f t="shared" si="170"/>
        <v>101325</v>
      </c>
      <c r="H786" s="1">
        <v>9.7750000000000004E-2</v>
      </c>
      <c r="I786" s="1">
        <f t="shared" si="177"/>
        <v>639</v>
      </c>
      <c r="J786" s="1">
        <f t="shared" si="178"/>
        <v>0</v>
      </c>
      <c r="K786" s="1">
        <f t="shared" si="179"/>
        <v>3.6291553921450649E-4</v>
      </c>
      <c r="L786" s="1">
        <f t="shared" si="180"/>
        <v>0</v>
      </c>
      <c r="M786" s="4">
        <f t="shared" si="171"/>
        <v>2.6741027458224563E-2</v>
      </c>
      <c r="N786" s="1">
        <f t="shared" si="172"/>
        <v>-19.672477516948849</v>
      </c>
      <c r="O786">
        <f>((-0.0000000008)*V786^3+(0.000003)*V786^2-0.004*V786+2.013)*('Exhaust Gas Math'!$E$10/(T786+'Exhaust Gas Math'!$E$10))+(357.45*V786^-1.004)*(T786/(T786+'Exhaust Gas Math'!$E$10))</f>
        <v>0.17819999999999947</v>
      </c>
      <c r="P786">
        <f t="shared" si="181"/>
        <v>0</v>
      </c>
      <c r="Q786">
        <f t="shared" si="173"/>
        <v>0</v>
      </c>
      <c r="R786" s="4">
        <f t="shared" si="174"/>
        <v>3.9769296294121147E-5</v>
      </c>
      <c r="S786">
        <f t="shared" si="182"/>
        <v>0</v>
      </c>
      <c r="T786">
        <f>S786*'Exhaust Gas Math'!$C$14</f>
        <v>0</v>
      </c>
      <c r="U786">
        <f>(T786/'Exhaust Gas Math'!$B$14)+('Exhaust Gas Math'!$D$10)</f>
        <v>4.4059320573952224E-4</v>
      </c>
      <c r="V786">
        <f>('Exhaust Gas Math'!$E$10*((-0.000000001)*V785^3+(0.000002)*V785^2-0.0012*V785+1.3446)*$B$18+T786*'Exhaust Gas Math'!$D$14*$B$17)/('Exhaust Gas Math'!$E$10*((-0.000000001)*V785^3+(0.000002)*V785^2-0.0012*V785+1.3446)+T786*'Exhaust Gas Math'!$D$14)</f>
        <v>1100</v>
      </c>
      <c r="W786">
        <f t="shared" si="175"/>
        <v>101325</v>
      </c>
      <c r="X786">
        <f t="shared" si="176"/>
        <v>101325</v>
      </c>
    </row>
    <row r="787" spans="3:24" x14ac:dyDescent="0.2">
      <c r="C787" s="1"/>
      <c r="D787" s="1"/>
      <c r="E787">
        <f t="shared" si="169"/>
        <v>9.7875000000000004E-2</v>
      </c>
      <c r="F787">
        <f t="shared" si="170"/>
        <v>101325</v>
      </c>
      <c r="H787" s="1">
        <v>9.7875000000000004E-2</v>
      </c>
      <c r="I787" s="1">
        <f t="shared" si="177"/>
        <v>643.5</v>
      </c>
      <c r="J787" s="1">
        <f t="shared" si="178"/>
        <v>0</v>
      </c>
      <c r="K787" s="1">
        <f t="shared" si="179"/>
        <v>5.1552764458032184E-4</v>
      </c>
      <c r="L787" s="1">
        <f t="shared" si="180"/>
        <v>0</v>
      </c>
      <c r="M787" s="4">
        <f t="shared" si="171"/>
        <v>2.4299781965767774E-2</v>
      </c>
      <c r="N787" s="1">
        <f t="shared" si="172"/>
        <v>-19.367369858445826</v>
      </c>
      <c r="O787">
        <f>((-0.0000000008)*V787^3+(0.000003)*V787^2-0.004*V787+2.013)*('Exhaust Gas Math'!$E$10/(T787+'Exhaust Gas Math'!$E$10))+(357.45*V787^-1.004)*(T787/(T787+'Exhaust Gas Math'!$E$10))</f>
        <v>0.17819999999999947</v>
      </c>
      <c r="P787">
        <f t="shared" si="181"/>
        <v>0</v>
      </c>
      <c r="Q787">
        <f t="shared" si="173"/>
        <v>0</v>
      </c>
      <c r="R787" s="4">
        <f t="shared" si="174"/>
        <v>3.9769296294121147E-5</v>
      </c>
      <c r="S787">
        <f t="shared" si="182"/>
        <v>0</v>
      </c>
      <c r="T787">
        <f>S787*'Exhaust Gas Math'!$C$14</f>
        <v>0</v>
      </c>
      <c r="U787">
        <f>(T787/'Exhaust Gas Math'!$B$14)+('Exhaust Gas Math'!$D$10)</f>
        <v>4.4059320573952224E-4</v>
      </c>
      <c r="V787">
        <f>('Exhaust Gas Math'!$E$10*((-0.000000001)*V786^3+(0.000002)*V786^2-0.0012*V786+1.3446)*$B$18+T787*'Exhaust Gas Math'!$D$14*$B$17)/('Exhaust Gas Math'!$E$10*((-0.000000001)*V786^3+(0.000002)*V786^2-0.0012*V786+1.3446)+T787*'Exhaust Gas Math'!$D$14)</f>
        <v>1100</v>
      </c>
      <c r="W787">
        <f t="shared" si="175"/>
        <v>101325</v>
      </c>
      <c r="X787">
        <f t="shared" si="176"/>
        <v>101325</v>
      </c>
    </row>
    <row r="788" spans="3:24" x14ac:dyDescent="0.2">
      <c r="C788" s="1"/>
      <c r="D788" s="1"/>
      <c r="E788">
        <f t="shared" si="169"/>
        <v>9.8000000000000004E-2</v>
      </c>
      <c r="F788">
        <f t="shared" si="170"/>
        <v>101325</v>
      </c>
      <c r="H788" s="1">
        <v>9.8000000000000004E-2</v>
      </c>
      <c r="I788" s="1">
        <f t="shared" si="177"/>
        <v>648</v>
      </c>
      <c r="J788" s="1">
        <f t="shared" si="178"/>
        <v>0</v>
      </c>
      <c r="K788" s="1">
        <f t="shared" si="179"/>
        <v>6.926259675887848E-4</v>
      </c>
      <c r="L788" s="1">
        <f t="shared" si="180"/>
        <v>0</v>
      </c>
      <c r="M788" s="4">
        <f t="shared" si="171"/>
        <v>2.1904161278314023E-2</v>
      </c>
      <c r="N788" s="1">
        <f t="shared" si="172"/>
        <v>-18.942855924461437</v>
      </c>
      <c r="O788">
        <f>((-0.0000000008)*V788^3+(0.000003)*V788^2-0.004*V788+2.013)*('Exhaust Gas Math'!$E$10/(T788+'Exhaust Gas Math'!$E$10))+(357.45*V788^-1.004)*(T788/(T788+'Exhaust Gas Math'!$E$10))</f>
        <v>0.17819999999999947</v>
      </c>
      <c r="P788">
        <f t="shared" si="181"/>
        <v>0</v>
      </c>
      <c r="Q788">
        <f t="shared" si="173"/>
        <v>0</v>
      </c>
      <c r="R788" s="4">
        <f t="shared" si="174"/>
        <v>3.9769296294121147E-5</v>
      </c>
      <c r="S788">
        <f t="shared" si="182"/>
        <v>0</v>
      </c>
      <c r="T788">
        <f>S788*'Exhaust Gas Math'!$C$14</f>
        <v>0</v>
      </c>
      <c r="U788">
        <f>(T788/'Exhaust Gas Math'!$B$14)+('Exhaust Gas Math'!$D$10)</f>
        <v>4.4059320573952224E-4</v>
      </c>
      <c r="V788">
        <f>('Exhaust Gas Math'!$E$10*((-0.000000001)*V787^3+(0.000002)*V787^2-0.0012*V787+1.3446)*$B$18+T788*'Exhaust Gas Math'!$D$14*$B$17)/('Exhaust Gas Math'!$E$10*((-0.000000001)*V787^3+(0.000002)*V787^2-0.0012*V787+1.3446)+T788*'Exhaust Gas Math'!$D$14)</f>
        <v>1100</v>
      </c>
      <c r="W788">
        <f t="shared" si="175"/>
        <v>101325</v>
      </c>
      <c r="X788">
        <f t="shared" si="176"/>
        <v>101325</v>
      </c>
    </row>
    <row r="789" spans="3:24" x14ac:dyDescent="0.2">
      <c r="C789" s="1"/>
      <c r="D789" s="1"/>
      <c r="E789">
        <f t="shared" si="169"/>
        <v>9.8125000000000004E-2</v>
      </c>
      <c r="F789">
        <f t="shared" si="170"/>
        <v>101325</v>
      </c>
      <c r="H789" s="1">
        <v>9.8125000000000004E-2</v>
      </c>
      <c r="I789" s="1">
        <f t="shared" si="177"/>
        <v>652.5</v>
      </c>
      <c r="J789" s="1">
        <f t="shared" si="178"/>
        <v>0</v>
      </c>
      <c r="K789" s="1">
        <f t="shared" si="179"/>
        <v>8.928902145634238E-4</v>
      </c>
      <c r="L789" s="1">
        <f t="shared" si="180"/>
        <v>0</v>
      </c>
      <c r="M789" s="4">
        <f t="shared" si="171"/>
        <v>1.956893519402661E-2</v>
      </c>
      <c r="N789" s="1">
        <f t="shared" si="172"/>
        <v>-18.401552984563981</v>
      </c>
      <c r="O789">
        <f>((-0.0000000008)*V789^3+(0.000003)*V789^2-0.004*V789+2.013)*('Exhaust Gas Math'!$E$10/(T789+'Exhaust Gas Math'!$E$10))+(357.45*V789^-1.004)*(T789/(T789+'Exhaust Gas Math'!$E$10))</f>
        <v>0.17819999999999947</v>
      </c>
      <c r="P789">
        <f t="shared" si="181"/>
        <v>0</v>
      </c>
      <c r="Q789">
        <f t="shared" si="173"/>
        <v>0</v>
      </c>
      <c r="R789" s="4">
        <f t="shared" si="174"/>
        <v>3.9769296294121147E-5</v>
      </c>
      <c r="S789">
        <f t="shared" si="182"/>
        <v>0</v>
      </c>
      <c r="T789">
        <f>S789*'Exhaust Gas Math'!$C$14</f>
        <v>0</v>
      </c>
      <c r="U789">
        <f>(T789/'Exhaust Gas Math'!$B$14)+('Exhaust Gas Math'!$D$10)</f>
        <v>4.4059320573952224E-4</v>
      </c>
      <c r="V789">
        <f>('Exhaust Gas Math'!$E$10*((-0.000000001)*V788^3+(0.000002)*V788^2-0.0012*V788+1.3446)*$B$18+T789*'Exhaust Gas Math'!$D$14*$B$17)/('Exhaust Gas Math'!$E$10*((-0.000000001)*V788^3+(0.000002)*V788^2-0.0012*V788+1.3446)+T789*'Exhaust Gas Math'!$D$14)</f>
        <v>1100</v>
      </c>
      <c r="W789">
        <f t="shared" si="175"/>
        <v>101325</v>
      </c>
      <c r="X789">
        <f t="shared" si="176"/>
        <v>101325</v>
      </c>
    </row>
    <row r="790" spans="3:24" x14ac:dyDescent="0.2">
      <c r="C790" s="1"/>
      <c r="D790" s="1"/>
      <c r="E790">
        <f t="shared" si="169"/>
        <v>9.8250000000000004E-2</v>
      </c>
      <c r="F790">
        <f t="shared" si="170"/>
        <v>101325</v>
      </c>
      <c r="H790" s="1">
        <v>9.8250000000000004E-2</v>
      </c>
      <c r="I790" s="1">
        <f t="shared" si="177"/>
        <v>657</v>
      </c>
      <c r="J790" s="1">
        <f t="shared" si="178"/>
        <v>0</v>
      </c>
      <c r="K790" s="1">
        <f t="shared" si="179"/>
        <v>1.114827386505693E-3</v>
      </c>
      <c r="L790" s="1">
        <f t="shared" si="180"/>
        <v>0</v>
      </c>
      <c r="M790" s="4">
        <f t="shared" si="171"/>
        <v>1.7308501158256211E-2</v>
      </c>
      <c r="N790" s="1">
        <f t="shared" si="172"/>
        <v>-17.746798351379322</v>
      </c>
      <c r="O790">
        <f>((-0.0000000008)*V790^3+(0.000003)*V790^2-0.004*V790+2.013)*('Exhaust Gas Math'!$E$10/(T790+'Exhaust Gas Math'!$E$10))+(357.45*V790^-1.004)*(T790/(T790+'Exhaust Gas Math'!$E$10))</f>
        <v>0.17819999999999947</v>
      </c>
      <c r="P790">
        <f t="shared" si="181"/>
        <v>0</v>
      </c>
      <c r="Q790">
        <f t="shared" si="173"/>
        <v>0</v>
      </c>
      <c r="R790" s="4">
        <f t="shared" si="174"/>
        <v>3.9769296294121147E-5</v>
      </c>
      <c r="S790">
        <f t="shared" si="182"/>
        <v>0</v>
      </c>
      <c r="T790">
        <f>S790*'Exhaust Gas Math'!$C$14</f>
        <v>0</v>
      </c>
      <c r="U790">
        <f>(T790/'Exhaust Gas Math'!$B$14)+('Exhaust Gas Math'!$D$10)</f>
        <v>4.4059320573952224E-4</v>
      </c>
      <c r="V790">
        <f>('Exhaust Gas Math'!$E$10*((-0.000000001)*V789^3+(0.000002)*V789^2-0.0012*V789+1.3446)*$B$18+T790*'Exhaust Gas Math'!$D$14*$B$17)/('Exhaust Gas Math'!$E$10*((-0.000000001)*V789^3+(0.000002)*V789^2-0.0012*V789+1.3446)+T790*'Exhaust Gas Math'!$D$14)</f>
        <v>1100</v>
      </c>
      <c r="W790">
        <f t="shared" si="175"/>
        <v>101325</v>
      </c>
      <c r="X790">
        <f t="shared" si="176"/>
        <v>101325</v>
      </c>
    </row>
    <row r="791" spans="3:24" x14ac:dyDescent="0.2">
      <c r="C791" s="1"/>
      <c r="D791" s="1"/>
      <c r="E791">
        <f t="shared" si="169"/>
        <v>9.8375000000000004E-2</v>
      </c>
      <c r="F791">
        <f t="shared" si="170"/>
        <v>101325</v>
      </c>
      <c r="H791" s="1">
        <v>9.8375000000000004E-2</v>
      </c>
      <c r="I791" s="1">
        <f t="shared" si="177"/>
        <v>661.5</v>
      </c>
      <c r="J791" s="1">
        <f t="shared" si="178"/>
        <v>0</v>
      </c>
      <c r="K791" s="1">
        <f t="shared" si="179"/>
        <v>1.3567829096189075E-3</v>
      </c>
      <c r="L791" s="1">
        <f t="shared" si="180"/>
        <v>0</v>
      </c>
      <c r="M791" s="4">
        <f t="shared" si="171"/>
        <v>1.5136795498504354E-2</v>
      </c>
      <c r="N791" s="1">
        <f t="shared" si="172"/>
        <v>-16.982628804949176</v>
      </c>
      <c r="O791">
        <f>((-0.0000000008)*V791^3+(0.000003)*V791^2-0.004*V791+2.013)*('Exhaust Gas Math'!$E$10/(T791+'Exhaust Gas Math'!$E$10))+(357.45*V791^-1.004)*(T791/(T791+'Exhaust Gas Math'!$E$10))</f>
        <v>0.17819999999999947</v>
      </c>
      <c r="P791">
        <f t="shared" si="181"/>
        <v>0</v>
      </c>
      <c r="Q791">
        <f t="shared" si="173"/>
        <v>0</v>
      </c>
      <c r="R791" s="4">
        <f t="shared" si="174"/>
        <v>3.9769296294121147E-5</v>
      </c>
      <c r="S791">
        <f t="shared" si="182"/>
        <v>0</v>
      </c>
      <c r="T791">
        <f>S791*'Exhaust Gas Math'!$C$14</f>
        <v>0</v>
      </c>
      <c r="U791">
        <f>(T791/'Exhaust Gas Math'!$B$14)+('Exhaust Gas Math'!$D$10)</f>
        <v>4.4059320573952224E-4</v>
      </c>
      <c r="V791">
        <f>('Exhaust Gas Math'!$E$10*((-0.000000001)*V790^3+(0.000002)*V790^2-0.0012*V790+1.3446)*$B$18+T791*'Exhaust Gas Math'!$D$14*$B$17)/('Exhaust Gas Math'!$E$10*((-0.000000001)*V790^3+(0.000002)*V790^2-0.0012*V790+1.3446)+T791*'Exhaust Gas Math'!$D$14)</f>
        <v>1100</v>
      </c>
      <c r="W791">
        <f t="shared" si="175"/>
        <v>101325</v>
      </c>
      <c r="X791">
        <f t="shared" si="176"/>
        <v>101325</v>
      </c>
    </row>
    <row r="792" spans="3:24" x14ac:dyDescent="0.2">
      <c r="C792" s="1"/>
      <c r="D792" s="1"/>
      <c r="E792">
        <f t="shared" si="169"/>
        <v>9.8500000000000004E-2</v>
      </c>
      <c r="F792">
        <f t="shared" si="170"/>
        <v>101325</v>
      </c>
      <c r="H792" s="1">
        <v>9.8500000000000004E-2</v>
      </c>
      <c r="I792" s="1">
        <f t="shared" si="177"/>
        <v>666</v>
      </c>
      <c r="J792" s="1">
        <f t="shared" si="178"/>
        <v>0</v>
      </c>
      <c r="K792" s="1">
        <f t="shared" si="179"/>
        <v>1.6169529703958605E-3</v>
      </c>
      <c r="L792" s="1">
        <f t="shared" si="180"/>
        <v>0</v>
      </c>
      <c r="M792" s="4">
        <f t="shared" si="171"/>
        <v>1.3067207502328437E-2</v>
      </c>
      <c r="N792" s="1">
        <f t="shared" si="172"/>
        <v>-16.113755704639299</v>
      </c>
      <c r="O792">
        <f>((-0.0000000008)*V792^3+(0.000003)*V792^2-0.004*V792+2.013)*('Exhaust Gas Math'!$E$10/(T792+'Exhaust Gas Math'!$E$10))+(357.45*V792^-1.004)*(T792/(T792+'Exhaust Gas Math'!$E$10))</f>
        <v>0.17819999999999947</v>
      </c>
      <c r="P792">
        <f t="shared" si="181"/>
        <v>0</v>
      </c>
      <c r="Q792">
        <f t="shared" si="173"/>
        <v>0</v>
      </c>
      <c r="R792" s="4">
        <f t="shared" si="174"/>
        <v>3.9769296294121147E-5</v>
      </c>
      <c r="S792">
        <f t="shared" si="182"/>
        <v>0</v>
      </c>
      <c r="T792">
        <f>S792*'Exhaust Gas Math'!$C$14</f>
        <v>0</v>
      </c>
      <c r="U792">
        <f>(T792/'Exhaust Gas Math'!$B$14)+('Exhaust Gas Math'!$D$10)</f>
        <v>4.4059320573952224E-4</v>
      </c>
      <c r="V792">
        <f>('Exhaust Gas Math'!$E$10*((-0.000000001)*V791^3+(0.000002)*V791^2-0.0012*V791+1.3446)*$B$18+T792*'Exhaust Gas Math'!$D$14*$B$17)/('Exhaust Gas Math'!$E$10*((-0.000000001)*V791^3+(0.000002)*V791^2-0.0012*V791+1.3446)+T792*'Exhaust Gas Math'!$D$14)</f>
        <v>1100</v>
      </c>
      <c r="W792">
        <f t="shared" si="175"/>
        <v>101325</v>
      </c>
      <c r="X792">
        <f t="shared" si="176"/>
        <v>101325</v>
      </c>
    </row>
    <row r="793" spans="3:24" x14ac:dyDescent="0.2">
      <c r="C793" s="1"/>
      <c r="D793" s="1"/>
      <c r="E793">
        <f t="shared" si="169"/>
        <v>9.8625000000000004E-2</v>
      </c>
      <c r="F793">
        <f t="shared" si="170"/>
        <v>101325</v>
      </c>
      <c r="H793" s="1">
        <v>9.8625000000000004E-2</v>
      </c>
      <c r="I793" s="1">
        <f t="shared" si="177"/>
        <v>670.5</v>
      </c>
      <c r="J793" s="1">
        <f t="shared" si="178"/>
        <v>0</v>
      </c>
      <c r="K793" s="1">
        <f t="shared" si="179"/>
        <v>1.893397963310024E-3</v>
      </c>
      <c r="L793" s="1">
        <f t="shared" si="180"/>
        <v>0</v>
      </c>
      <c r="M793" s="4">
        <f t="shared" si="171"/>
        <v>1.1112496867933096E-2</v>
      </c>
      <c r="N793" s="1">
        <f t="shared" si="172"/>
        <v>-15.145535942042887</v>
      </c>
      <c r="O793">
        <f>((-0.0000000008)*V793^3+(0.000003)*V793^2-0.004*V793+2.013)*('Exhaust Gas Math'!$E$10/(T793+'Exhaust Gas Math'!$E$10))+(357.45*V793^-1.004)*(T793/(T793+'Exhaust Gas Math'!$E$10))</f>
        <v>0.17819999999999947</v>
      </c>
      <c r="P793">
        <f t="shared" si="181"/>
        <v>0</v>
      </c>
      <c r="Q793">
        <f t="shared" si="173"/>
        <v>0</v>
      </c>
      <c r="R793" s="4">
        <f t="shared" si="174"/>
        <v>3.9769296294121147E-5</v>
      </c>
      <c r="S793">
        <f t="shared" si="182"/>
        <v>0</v>
      </c>
      <c r="T793">
        <f>S793*'Exhaust Gas Math'!$C$14</f>
        <v>0</v>
      </c>
      <c r="U793">
        <f>(T793/'Exhaust Gas Math'!$B$14)+('Exhaust Gas Math'!$D$10)</f>
        <v>4.4059320573952224E-4</v>
      </c>
      <c r="V793">
        <f>('Exhaust Gas Math'!$E$10*((-0.000000001)*V792^3+(0.000002)*V792^2-0.0012*V792+1.3446)*$B$18+T793*'Exhaust Gas Math'!$D$14*$B$17)/('Exhaust Gas Math'!$E$10*((-0.000000001)*V792^3+(0.000002)*V792^2-0.0012*V792+1.3446)+T793*'Exhaust Gas Math'!$D$14)</f>
        <v>1100</v>
      </c>
      <c r="W793">
        <f t="shared" si="175"/>
        <v>101325</v>
      </c>
      <c r="X793">
        <f t="shared" si="176"/>
        <v>101325</v>
      </c>
    </row>
    <row r="794" spans="3:24" x14ac:dyDescent="0.2">
      <c r="C794" s="1"/>
      <c r="D794" s="1"/>
      <c r="E794">
        <f t="shared" si="169"/>
        <v>9.8750000000000004E-2</v>
      </c>
      <c r="F794">
        <f t="shared" si="170"/>
        <v>101325</v>
      </c>
      <c r="H794" s="1">
        <v>9.8750000000000004E-2</v>
      </c>
      <c r="I794" s="1">
        <f t="shared" si="177"/>
        <v>675</v>
      </c>
      <c r="J794" s="1">
        <f t="shared" si="178"/>
        <v>0</v>
      </c>
      <c r="K794" s="1">
        <f t="shared" si="179"/>
        <v>2.1840569508559922E-3</v>
      </c>
      <c r="L794" s="1">
        <f t="shared" si="180"/>
        <v>0</v>
      </c>
      <c r="M794" s="4">
        <f t="shared" si="171"/>
        <v>9.2847150363864379E-3</v>
      </c>
      <c r="N794" s="1">
        <f t="shared" si="172"/>
        <v>-14.083938913962017</v>
      </c>
      <c r="O794">
        <f>((-0.0000000008)*V794^3+(0.000003)*V794^2-0.004*V794+2.013)*('Exhaust Gas Math'!$E$10/(T794+'Exhaust Gas Math'!$E$10))+(357.45*V794^-1.004)*(T794/(T794+'Exhaust Gas Math'!$E$10))</f>
        <v>0.17819999999999947</v>
      </c>
      <c r="P794">
        <f t="shared" si="181"/>
        <v>0</v>
      </c>
      <c r="Q794">
        <f t="shared" si="173"/>
        <v>0</v>
      </c>
      <c r="R794" s="4">
        <f t="shared" si="174"/>
        <v>3.9769296294121147E-5</v>
      </c>
      <c r="S794">
        <f t="shared" si="182"/>
        <v>0</v>
      </c>
      <c r="T794">
        <f>S794*'Exhaust Gas Math'!$C$14</f>
        <v>0</v>
      </c>
      <c r="U794">
        <f>(T794/'Exhaust Gas Math'!$B$14)+('Exhaust Gas Math'!$D$10)</f>
        <v>4.4059320573952224E-4</v>
      </c>
      <c r="V794">
        <f>('Exhaust Gas Math'!$E$10*((-0.000000001)*V793^3+(0.000002)*V793^2-0.0012*V793+1.3446)*$B$18+T794*'Exhaust Gas Math'!$D$14*$B$17)/('Exhaust Gas Math'!$E$10*((-0.000000001)*V793^3+(0.000002)*V793^2-0.0012*V793+1.3446)+T794*'Exhaust Gas Math'!$D$14)</f>
        <v>1100</v>
      </c>
      <c r="W794">
        <f t="shared" si="175"/>
        <v>101325</v>
      </c>
      <c r="X794">
        <f t="shared" si="176"/>
        <v>101325</v>
      </c>
    </row>
    <row r="795" spans="3:24" x14ac:dyDescent="0.2">
      <c r="C795" s="1"/>
      <c r="D795" s="1"/>
      <c r="E795">
        <f t="shared" si="169"/>
        <v>9.8875000000000005E-2</v>
      </c>
      <c r="F795">
        <f t="shared" si="170"/>
        <v>101325</v>
      </c>
      <c r="H795" s="1">
        <v>9.8875000000000005E-2</v>
      </c>
      <c r="I795" s="1">
        <f t="shared" si="177"/>
        <v>679.5</v>
      </c>
      <c r="J795" s="1">
        <f t="shared" si="178"/>
        <v>0</v>
      </c>
      <c r="K795" s="1">
        <f t="shared" si="179"/>
        <v>2.4867630281374463E-3</v>
      </c>
      <c r="L795" s="1">
        <f t="shared" si="180"/>
        <v>0</v>
      </c>
      <c r="M795" s="4">
        <f t="shared" si="171"/>
        <v>7.5951308904789322E-3</v>
      </c>
      <c r="N795" s="1">
        <f t="shared" si="172"/>
        <v>-12.935509719091533</v>
      </c>
      <c r="O795">
        <f>((-0.0000000008)*V795^3+(0.000003)*V795^2-0.004*V795+2.013)*('Exhaust Gas Math'!$E$10/(T795+'Exhaust Gas Math'!$E$10))+(357.45*V795^-1.004)*(T795/(T795+'Exhaust Gas Math'!$E$10))</f>
        <v>0.17819999999999947</v>
      </c>
      <c r="P795">
        <f t="shared" si="181"/>
        <v>0</v>
      </c>
      <c r="Q795">
        <f t="shared" si="173"/>
        <v>0</v>
      </c>
      <c r="R795" s="4">
        <f t="shared" si="174"/>
        <v>3.9769296294121147E-5</v>
      </c>
      <c r="S795">
        <f t="shared" si="182"/>
        <v>0</v>
      </c>
      <c r="T795">
        <f>S795*'Exhaust Gas Math'!$C$14</f>
        <v>0</v>
      </c>
      <c r="U795">
        <f>(T795/'Exhaust Gas Math'!$B$14)+('Exhaust Gas Math'!$D$10)</f>
        <v>4.4059320573952224E-4</v>
      </c>
      <c r="V795">
        <f>('Exhaust Gas Math'!$E$10*((-0.000000001)*V794^3+(0.000002)*V794^2-0.0012*V794+1.3446)*$B$18+T795*'Exhaust Gas Math'!$D$14*$B$17)/('Exhaust Gas Math'!$E$10*((-0.000000001)*V794^3+(0.000002)*V794^2-0.0012*V794+1.3446)+T795*'Exhaust Gas Math'!$D$14)</f>
        <v>1100</v>
      </c>
      <c r="W795">
        <f t="shared" si="175"/>
        <v>101325</v>
      </c>
      <c r="X795">
        <f t="shared" si="176"/>
        <v>101325</v>
      </c>
    </row>
    <row r="796" spans="3:24" x14ac:dyDescent="0.2">
      <c r="C796" s="1"/>
      <c r="D796" s="1"/>
      <c r="E796">
        <f t="shared" si="169"/>
        <v>9.9000000000000005E-2</v>
      </c>
      <c r="F796">
        <f t="shared" si="170"/>
        <v>101325</v>
      </c>
      <c r="H796" s="1">
        <v>9.9000000000000005E-2</v>
      </c>
      <c r="I796" s="1">
        <f t="shared" si="177"/>
        <v>684</v>
      </c>
      <c r="J796" s="1">
        <f t="shared" si="178"/>
        <v>0</v>
      </c>
      <c r="K796" s="1">
        <f t="shared" si="179"/>
        <v>2.7992594774573021E-3</v>
      </c>
      <c r="L796" s="1">
        <f t="shared" si="180"/>
        <v>0</v>
      </c>
      <c r="M796" s="4">
        <f t="shared" si="171"/>
        <v>6.0541612783141449E-3</v>
      </c>
      <c r="N796" s="1">
        <f t="shared" si="172"/>
        <v>-11.707328805309478</v>
      </c>
      <c r="O796">
        <f>((-0.0000000008)*V796^3+(0.000003)*V796^2-0.004*V796+2.013)*('Exhaust Gas Math'!$E$10/(T796+'Exhaust Gas Math'!$E$10))+(357.45*V796^-1.004)*(T796/(T796+'Exhaust Gas Math'!$E$10))</f>
        <v>0.17819999999999947</v>
      </c>
      <c r="P796">
        <f t="shared" si="181"/>
        <v>0</v>
      </c>
      <c r="Q796">
        <f t="shared" si="173"/>
        <v>0</v>
      </c>
      <c r="R796" s="4">
        <f t="shared" si="174"/>
        <v>3.9769296294121147E-5</v>
      </c>
      <c r="S796">
        <f t="shared" si="182"/>
        <v>0</v>
      </c>
      <c r="T796">
        <f>S796*'Exhaust Gas Math'!$C$14</f>
        <v>0</v>
      </c>
      <c r="U796">
        <f>(T796/'Exhaust Gas Math'!$B$14)+('Exhaust Gas Math'!$D$10)</f>
        <v>4.4059320573952224E-4</v>
      </c>
      <c r="V796">
        <f>('Exhaust Gas Math'!$E$10*((-0.000000001)*V795^3+(0.000002)*V795^2-0.0012*V795+1.3446)*$B$18+T796*'Exhaust Gas Math'!$D$14*$B$17)/('Exhaust Gas Math'!$E$10*((-0.000000001)*V795^3+(0.000002)*V795^2-0.0012*V795+1.3446)+T796*'Exhaust Gas Math'!$D$14)</f>
        <v>1100</v>
      </c>
      <c r="W796">
        <f t="shared" si="175"/>
        <v>101325</v>
      </c>
      <c r="X796">
        <f t="shared" si="176"/>
        <v>101325</v>
      </c>
    </row>
    <row r="797" spans="3:24" x14ac:dyDescent="0.2">
      <c r="C797" s="1"/>
      <c r="D797" s="1"/>
      <c r="E797">
        <f t="shared" si="169"/>
        <v>9.9125000000000005E-2</v>
      </c>
      <c r="F797">
        <f t="shared" si="170"/>
        <v>101325</v>
      </c>
      <c r="H797" s="1">
        <v>9.9125000000000005E-2</v>
      </c>
      <c r="I797" s="1">
        <f t="shared" si="177"/>
        <v>688.5</v>
      </c>
      <c r="J797" s="1">
        <f t="shared" si="178"/>
        <v>0</v>
      </c>
      <c r="K797" s="1">
        <f t="shared" si="179"/>
        <v>3.1192165924753584E-3</v>
      </c>
      <c r="L797" s="1">
        <f t="shared" si="180"/>
        <v>0</v>
      </c>
      <c r="M797" s="4">
        <f t="shared" si="171"/>
        <v>4.671306789975193E-3</v>
      </c>
      <c r="N797" s="1">
        <f t="shared" si="172"/>
        <v>-10.406968316360693</v>
      </c>
      <c r="O797">
        <f>((-0.0000000008)*V797^3+(0.000003)*V797^2-0.004*V797+2.013)*('Exhaust Gas Math'!$E$10/(T797+'Exhaust Gas Math'!$E$10))+(357.45*V797^-1.004)*(T797/(T797+'Exhaust Gas Math'!$E$10))</f>
        <v>0.17819999999999947</v>
      </c>
      <c r="P797">
        <f t="shared" si="181"/>
        <v>0</v>
      </c>
      <c r="Q797">
        <f t="shared" si="173"/>
        <v>0</v>
      </c>
      <c r="R797" s="4">
        <f t="shared" si="174"/>
        <v>3.9769296294121147E-5</v>
      </c>
      <c r="S797">
        <f t="shared" si="182"/>
        <v>0</v>
      </c>
      <c r="T797">
        <f>S797*'Exhaust Gas Math'!$C$14</f>
        <v>0</v>
      </c>
      <c r="U797">
        <f>(T797/'Exhaust Gas Math'!$B$14)+('Exhaust Gas Math'!$D$10)</f>
        <v>4.4059320573952224E-4</v>
      </c>
      <c r="V797">
        <f>('Exhaust Gas Math'!$E$10*((-0.000000001)*V796^3+(0.000002)*V796^2-0.0012*V796+1.3446)*$B$18+T797*'Exhaust Gas Math'!$D$14*$B$17)/('Exhaust Gas Math'!$E$10*((-0.000000001)*V796^3+(0.000002)*V796^2-0.0012*V796+1.3446)+T797*'Exhaust Gas Math'!$D$14)</f>
        <v>1100</v>
      </c>
      <c r="W797">
        <f t="shared" si="175"/>
        <v>101325</v>
      </c>
      <c r="X797">
        <f t="shared" si="176"/>
        <v>101325</v>
      </c>
    </row>
    <row r="798" spans="3:24" x14ac:dyDescent="0.2">
      <c r="C798" s="1"/>
      <c r="D798" s="1"/>
      <c r="E798">
        <f t="shared" si="169"/>
        <v>9.9250000000000005E-2</v>
      </c>
      <c r="F798">
        <f t="shared" si="170"/>
        <v>101325</v>
      </c>
      <c r="H798" s="1">
        <v>9.9250000000000005E-2</v>
      </c>
      <c r="I798" s="1">
        <f t="shared" si="177"/>
        <v>693</v>
      </c>
      <c r="J798" s="1">
        <f t="shared" si="178"/>
        <v>0</v>
      </c>
      <c r="K798" s="1">
        <f t="shared" si="179"/>
        <v>3.4442490465068833E-3</v>
      </c>
      <c r="L798" s="1">
        <f t="shared" si="180"/>
        <v>0</v>
      </c>
      <c r="M798" s="4">
        <f t="shared" si="171"/>
        <v>3.4550931832287093E-3</v>
      </c>
      <c r="N798" s="1">
        <f t="shared" si="172"/>
        <v>-9.0424454070735276</v>
      </c>
      <c r="O798">
        <f>((-0.0000000008)*V798^3+(0.000003)*V798^2-0.004*V798+2.013)*('Exhaust Gas Math'!$E$10/(T798+'Exhaust Gas Math'!$E$10))+(357.45*V798^-1.004)*(T798/(T798+'Exhaust Gas Math'!$E$10))</f>
        <v>0.17819999999999947</v>
      </c>
      <c r="P798">
        <f t="shared" si="181"/>
        <v>0</v>
      </c>
      <c r="Q798">
        <f t="shared" si="173"/>
        <v>0</v>
      </c>
      <c r="R798" s="4">
        <f t="shared" si="174"/>
        <v>3.9769296294121147E-5</v>
      </c>
      <c r="S798">
        <f t="shared" si="182"/>
        <v>0</v>
      </c>
      <c r="T798">
        <f>S798*'Exhaust Gas Math'!$C$14</f>
        <v>0</v>
      </c>
      <c r="U798">
        <f>(T798/'Exhaust Gas Math'!$B$14)+('Exhaust Gas Math'!$D$10)</f>
        <v>4.4059320573952224E-4</v>
      </c>
      <c r="V798">
        <f>('Exhaust Gas Math'!$E$10*((-0.000000001)*V797^3+(0.000002)*V797^2-0.0012*V797+1.3446)*$B$18+T798*'Exhaust Gas Math'!$D$14*$B$17)/('Exhaust Gas Math'!$E$10*((-0.000000001)*V797^3+(0.000002)*V797^2-0.0012*V797+1.3446)+T798*'Exhaust Gas Math'!$D$14)</f>
        <v>1100</v>
      </c>
      <c r="W798">
        <f t="shared" si="175"/>
        <v>101325</v>
      </c>
      <c r="X798">
        <f t="shared" si="176"/>
        <v>101325</v>
      </c>
    </row>
    <row r="799" spans="3:24" x14ac:dyDescent="0.2">
      <c r="C799" s="1"/>
      <c r="D799" s="1"/>
      <c r="E799">
        <f t="shared" si="169"/>
        <v>9.9375000000000005E-2</v>
      </c>
      <c r="F799">
        <f t="shared" si="170"/>
        <v>101325</v>
      </c>
      <c r="H799" s="1">
        <v>9.9375000000000005E-2</v>
      </c>
      <c r="I799" s="1">
        <f t="shared" si="177"/>
        <v>697.5</v>
      </c>
      <c r="J799" s="1">
        <f t="shared" si="178"/>
        <v>0</v>
      </c>
      <c r="K799" s="1">
        <f t="shared" si="179"/>
        <v>3.7719336754789283E-3</v>
      </c>
      <c r="L799" s="1">
        <f t="shared" si="180"/>
        <v>0</v>
      </c>
      <c r="M799" s="4">
        <f t="shared" si="171"/>
        <v>2.4130188193921369E-3</v>
      </c>
      <c r="N799" s="1">
        <f t="shared" si="172"/>
        <v>-7.6221728149334007</v>
      </c>
      <c r="O799">
        <f>((-0.0000000008)*V799^3+(0.000003)*V799^2-0.004*V799+2.013)*('Exhaust Gas Math'!$E$10/(T799+'Exhaust Gas Math'!$E$10))+(357.45*V799^-1.004)*(T799/(T799+'Exhaust Gas Math'!$E$10))</f>
        <v>0.17819999999999947</v>
      </c>
      <c r="P799">
        <f t="shared" si="181"/>
        <v>0</v>
      </c>
      <c r="Q799">
        <f t="shared" si="173"/>
        <v>0</v>
      </c>
      <c r="R799" s="4">
        <f t="shared" si="174"/>
        <v>3.9769296294121147E-5</v>
      </c>
      <c r="S799">
        <f t="shared" si="182"/>
        <v>0</v>
      </c>
      <c r="T799">
        <f>S799*'Exhaust Gas Math'!$C$14</f>
        <v>0</v>
      </c>
      <c r="U799">
        <f>(T799/'Exhaust Gas Math'!$B$14)+('Exhaust Gas Math'!$D$10)</f>
        <v>4.4059320573952224E-4</v>
      </c>
      <c r="V799">
        <f>('Exhaust Gas Math'!$E$10*((-0.000000001)*V798^3+(0.000002)*V798^2-0.0012*V798+1.3446)*$B$18+T799*'Exhaust Gas Math'!$D$14*$B$17)/('Exhaust Gas Math'!$E$10*((-0.000000001)*V798^3+(0.000002)*V798^2-0.0012*V798+1.3446)+T799*'Exhaust Gas Math'!$D$14)</f>
        <v>1100</v>
      </c>
      <c r="W799">
        <f t="shared" si="175"/>
        <v>101325</v>
      </c>
      <c r="X799">
        <f t="shared" si="176"/>
        <v>101325</v>
      </c>
    </row>
    <row r="800" spans="3:24" x14ac:dyDescent="0.2">
      <c r="C800" s="1"/>
      <c r="D800" s="1"/>
      <c r="E800">
        <f t="shared" si="169"/>
        <v>9.9500000000000005E-2</v>
      </c>
      <c r="F800">
        <f t="shared" si="170"/>
        <v>101325</v>
      </c>
      <c r="H800" s="1">
        <v>9.9500000000000005E-2</v>
      </c>
      <c r="I800" s="1">
        <f t="shared" si="177"/>
        <v>702</v>
      </c>
      <c r="J800" s="1">
        <f t="shared" si="178"/>
        <v>0</v>
      </c>
      <c r="K800" s="1">
        <f t="shared" si="179"/>
        <v>4.0998275429697415E-3</v>
      </c>
      <c r="L800" s="1">
        <f t="shared" si="180"/>
        <v>0</v>
      </c>
      <c r="M800" s="4">
        <f t="shared" si="171"/>
        <v>1.551508433443604E-3</v>
      </c>
      <c r="N800" s="1">
        <f t="shared" si="172"/>
        <v>-6.154906992759674</v>
      </c>
      <c r="O800">
        <f>((-0.0000000008)*V800^3+(0.000003)*V800^2-0.004*V800+2.013)*('Exhaust Gas Math'!$E$10/(T800+'Exhaust Gas Math'!$E$10))+(357.45*V800^-1.004)*(T800/(T800+'Exhaust Gas Math'!$E$10))</f>
        <v>0.17819999999999947</v>
      </c>
      <c r="P800">
        <f t="shared" si="181"/>
        <v>0</v>
      </c>
      <c r="Q800">
        <f t="shared" si="173"/>
        <v>0</v>
      </c>
      <c r="R800" s="4">
        <f t="shared" si="174"/>
        <v>3.9769296294121147E-5</v>
      </c>
      <c r="S800">
        <f t="shared" si="182"/>
        <v>0</v>
      </c>
      <c r="T800">
        <f>S800*'Exhaust Gas Math'!$C$14</f>
        <v>0</v>
      </c>
      <c r="U800">
        <f>(T800/'Exhaust Gas Math'!$B$14)+('Exhaust Gas Math'!$D$10)</f>
        <v>4.4059320573952224E-4</v>
      </c>
      <c r="V800">
        <f>('Exhaust Gas Math'!$E$10*((-0.000000001)*V799^3+(0.000002)*V799^2-0.0012*V799+1.3446)*$B$18+T800*'Exhaust Gas Math'!$D$14*$B$17)/('Exhaust Gas Math'!$E$10*((-0.000000001)*V799^3+(0.000002)*V799^2-0.0012*V799+1.3446)+T800*'Exhaust Gas Math'!$D$14)</f>
        <v>1100</v>
      </c>
      <c r="W800">
        <f t="shared" si="175"/>
        <v>101325</v>
      </c>
      <c r="X800">
        <f t="shared" si="176"/>
        <v>101325</v>
      </c>
    </row>
    <row r="801" spans="3:24" x14ac:dyDescent="0.2">
      <c r="C801" s="1"/>
      <c r="D801" s="1"/>
      <c r="E801">
        <f t="shared" si="169"/>
        <v>9.9625000000000005E-2</v>
      </c>
      <c r="F801">
        <f t="shared" si="170"/>
        <v>101325</v>
      </c>
      <c r="H801" s="1">
        <v>9.9625000000000005E-2</v>
      </c>
      <c r="I801" s="1">
        <f t="shared" si="177"/>
        <v>706.5</v>
      </c>
      <c r="J801" s="1">
        <f t="shared" si="178"/>
        <v>0</v>
      </c>
      <c r="K801" s="1">
        <f t="shared" si="179"/>
        <v>4.4254861526541516E-3</v>
      </c>
      <c r="L801" s="1">
        <f t="shared" si="180"/>
        <v>0</v>
      </c>
      <c r="M801" s="4">
        <f t="shared" si="171"/>
        <v>8.75873523393602E-4</v>
      </c>
      <c r="N801" s="1">
        <f t="shared" si="172"/>
        <v>-4.6496941222611845</v>
      </c>
      <c r="O801">
        <f>((-0.0000000008)*V801^3+(0.000003)*V801^2-0.004*V801+2.013)*('Exhaust Gas Math'!$E$10/(T801+'Exhaust Gas Math'!$E$10))+(357.45*V801^-1.004)*(T801/(T801+'Exhaust Gas Math'!$E$10))</f>
        <v>0.17819999999999947</v>
      </c>
      <c r="P801">
        <f t="shared" si="181"/>
        <v>0</v>
      </c>
      <c r="Q801">
        <f t="shared" si="173"/>
        <v>0</v>
      </c>
      <c r="R801" s="4">
        <f t="shared" si="174"/>
        <v>3.9769296294121147E-5</v>
      </c>
      <c r="S801">
        <f t="shared" si="182"/>
        <v>0</v>
      </c>
      <c r="T801">
        <f>S801*'Exhaust Gas Math'!$C$14</f>
        <v>0</v>
      </c>
      <c r="U801">
        <f>(T801/'Exhaust Gas Math'!$B$14)+('Exhaust Gas Math'!$D$10)</f>
        <v>4.4059320573952224E-4</v>
      </c>
      <c r="V801">
        <f>('Exhaust Gas Math'!$E$10*((-0.000000001)*V800^3+(0.000002)*V800^2-0.0012*V800+1.3446)*$B$18+T801*'Exhaust Gas Math'!$D$14*$B$17)/('Exhaust Gas Math'!$E$10*((-0.000000001)*V800^3+(0.000002)*V800^2-0.0012*V800+1.3446)+T801*'Exhaust Gas Math'!$D$14)</f>
        <v>1100</v>
      </c>
      <c r="W801">
        <f t="shared" si="175"/>
        <v>101325</v>
      </c>
      <c r="X801">
        <f t="shared" si="176"/>
        <v>101325</v>
      </c>
    </row>
    <row r="802" spans="3:24" x14ac:dyDescent="0.2">
      <c r="C802" s="1"/>
      <c r="D802" s="1"/>
      <c r="E802">
        <f t="shared" si="169"/>
        <v>9.9750000000000005E-2</v>
      </c>
      <c r="F802">
        <f t="shared" si="170"/>
        <v>101325</v>
      </c>
      <c r="H802" s="1">
        <v>9.9750000000000005E-2</v>
      </c>
      <c r="I802" s="1">
        <f t="shared" si="177"/>
        <v>711</v>
      </c>
      <c r="J802" s="1">
        <f t="shared" si="178"/>
        <v>0</v>
      </c>
      <c r="K802" s="1">
        <f t="shared" si="179"/>
        <v>4.7464816723779861E-3</v>
      </c>
      <c r="L802" s="1">
        <f t="shared" si="180"/>
        <v>0</v>
      </c>
      <c r="M802" s="4">
        <f t="shared" si="171"/>
        <v>3.9027960313411242E-4</v>
      </c>
      <c r="N802" s="1">
        <f t="shared" si="172"/>
        <v>-3.1158143413188948</v>
      </c>
      <c r="O802">
        <f>((-0.0000000008)*V802^3+(0.000003)*V802^2-0.004*V802+2.013)*('Exhaust Gas Math'!$E$10/(T802+'Exhaust Gas Math'!$E$10))+(357.45*V802^-1.004)*(T802/(T802+'Exhaust Gas Math'!$E$10))</f>
        <v>0.17819999999999947</v>
      </c>
      <c r="P802">
        <f t="shared" si="181"/>
        <v>0</v>
      </c>
      <c r="Q802">
        <f t="shared" si="173"/>
        <v>0</v>
      </c>
      <c r="R802" s="4">
        <f t="shared" si="174"/>
        <v>3.9769296294121147E-5</v>
      </c>
      <c r="S802">
        <f t="shared" si="182"/>
        <v>0</v>
      </c>
      <c r="T802">
        <f>S802*'Exhaust Gas Math'!$C$14</f>
        <v>0</v>
      </c>
      <c r="U802">
        <f>(T802/'Exhaust Gas Math'!$B$14)+('Exhaust Gas Math'!$D$10)</f>
        <v>4.4059320573952224E-4</v>
      </c>
      <c r="V802">
        <f>('Exhaust Gas Math'!$E$10*((-0.000000001)*V801^3+(0.000002)*V801^2-0.0012*V801+1.3446)*$B$18+T802*'Exhaust Gas Math'!$D$14*$B$17)/('Exhaust Gas Math'!$E$10*((-0.000000001)*V801^3+(0.000002)*V801^2-0.0012*V801+1.3446)+T802*'Exhaust Gas Math'!$D$14)</f>
        <v>1100</v>
      </c>
      <c r="W802">
        <f t="shared" si="175"/>
        <v>101325</v>
      </c>
      <c r="X802">
        <f t="shared" si="176"/>
        <v>101325</v>
      </c>
    </row>
    <row r="803" spans="3:24" x14ac:dyDescent="0.2">
      <c r="C803" s="1"/>
      <c r="D803" s="1"/>
      <c r="E803">
        <f t="shared" si="169"/>
        <v>9.9875000000000005E-2</v>
      </c>
      <c r="F803">
        <f t="shared" si="170"/>
        <v>101325</v>
      </c>
      <c r="H803" s="1">
        <v>9.9875000000000005E-2</v>
      </c>
      <c r="I803" s="1">
        <f t="shared" si="177"/>
        <v>715.5</v>
      </c>
      <c r="J803" s="1">
        <f t="shared" si="178"/>
        <v>0</v>
      </c>
      <c r="K803" s="1">
        <f t="shared" si="179"/>
        <v>5.0604210339988557E-3</v>
      </c>
      <c r="L803" s="1">
        <f t="shared" si="180"/>
        <v>0</v>
      </c>
      <c r="M803" s="4">
        <f t="shared" si="171"/>
        <v>9.7720520659837218E-5</v>
      </c>
      <c r="N803" s="1">
        <f t="shared" si="172"/>
        <v>-1.5627245288489677</v>
      </c>
      <c r="O803">
        <f>((-0.0000000008)*V803^3+(0.000003)*V803^2-0.004*V803+2.013)*('Exhaust Gas Math'!$E$10/(T803+'Exhaust Gas Math'!$E$10))+(357.45*V803^-1.004)*(T803/(T803+'Exhaust Gas Math'!$E$10))</f>
        <v>0.17819999999999947</v>
      </c>
      <c r="P803">
        <f t="shared" si="181"/>
        <v>0</v>
      </c>
      <c r="Q803">
        <f t="shared" si="173"/>
        <v>0</v>
      </c>
      <c r="R803" s="4">
        <f t="shared" si="174"/>
        <v>3.9769296294121147E-5</v>
      </c>
      <c r="S803">
        <f t="shared" si="182"/>
        <v>0</v>
      </c>
      <c r="T803">
        <f>S803*'Exhaust Gas Math'!$C$14</f>
        <v>0</v>
      </c>
      <c r="U803">
        <f>(T803/'Exhaust Gas Math'!$B$14)+('Exhaust Gas Math'!$D$10)</f>
        <v>4.4059320573952224E-4</v>
      </c>
      <c r="V803">
        <f>('Exhaust Gas Math'!$E$10*((-0.000000001)*V802^3+(0.000002)*V802^2-0.0012*V802+1.3446)*$B$18+T803*'Exhaust Gas Math'!$D$14*$B$17)/('Exhaust Gas Math'!$E$10*((-0.000000001)*V802^3+(0.000002)*V802^2-0.0012*V802+1.3446)+T803*'Exhaust Gas Math'!$D$14)</f>
        <v>1100</v>
      </c>
      <c r="W803">
        <f t="shared" si="175"/>
        <v>101325</v>
      </c>
      <c r="X803">
        <f t="shared" si="176"/>
        <v>101325</v>
      </c>
    </row>
    <row r="804" spans="3:24" x14ac:dyDescent="0.2">
      <c r="C804" s="1"/>
      <c r="D804" s="1"/>
      <c r="E804">
        <f t="shared" si="169"/>
        <v>0.1</v>
      </c>
      <c r="F804">
        <f t="shared" si="170"/>
        <v>101325</v>
      </c>
      <c r="H804" s="1">
        <v>0.1</v>
      </c>
      <c r="I804" s="1">
        <f t="shared" si="177"/>
        <v>0</v>
      </c>
      <c r="J804" s="1">
        <f t="shared" si="178"/>
        <v>1</v>
      </c>
      <c r="K804" s="1">
        <f t="shared" si="179"/>
        <v>1.0000467762994679E-3</v>
      </c>
      <c r="L804" s="1">
        <f t="shared" si="180"/>
        <v>0.13</v>
      </c>
      <c r="M804" s="4">
        <f t="shared" si="171"/>
        <v>0</v>
      </c>
      <c r="N804" s="1">
        <f t="shared" si="172"/>
        <v>9.271947972708606E-14</v>
      </c>
      <c r="O804">
        <f>((-0.0000000008)*V804^3+(0.000003)*V804^2-0.004*V804+2.013)*('Exhaust Gas Math'!$E$10/(T804+'Exhaust Gas Math'!$E$10))+(357.45*V804^-1.004)*(T804/(T804+'Exhaust Gas Math'!$E$10))</f>
        <v>0.17819999999999947</v>
      </c>
      <c r="P804">
        <f t="shared" si="181"/>
        <v>-7.6598396114875942E-28</v>
      </c>
      <c r="Q804">
        <f t="shared" si="173"/>
        <v>0</v>
      </c>
      <c r="R804" s="4">
        <f t="shared" si="174"/>
        <v>3.9769296294121147E-5</v>
      </c>
      <c r="S804">
        <f t="shared" si="182"/>
        <v>0</v>
      </c>
      <c r="T804">
        <f>S804*'Exhaust Gas Math'!$C$14</f>
        <v>0</v>
      </c>
      <c r="U804">
        <f>(T804/'Exhaust Gas Math'!$B$14)+('Exhaust Gas Math'!$D$10)</f>
        <v>4.4059320573952224E-4</v>
      </c>
      <c r="V804">
        <f>('Exhaust Gas Math'!$E$10*((-0.000000001)*V803^3+(0.000002)*V803^2-0.0012*V803+1.3446)*$B$18+T804*'Exhaust Gas Math'!$D$14*$B$17)/('Exhaust Gas Math'!$E$10*((-0.000000001)*V803^3+(0.000002)*V803^2-0.0012*V803+1.3446)+T804*'Exhaust Gas Math'!$D$14)</f>
        <v>1100</v>
      </c>
      <c r="W804">
        <f t="shared" si="175"/>
        <v>101325</v>
      </c>
      <c r="X804">
        <f t="shared" si="176"/>
        <v>101325</v>
      </c>
    </row>
    <row r="805" spans="3:24" x14ac:dyDescent="0.2">
      <c r="C805" s="1"/>
      <c r="D805" s="1"/>
      <c r="E805">
        <f t="shared" si="169"/>
        <v>0.10012500000000001</v>
      </c>
      <c r="F805">
        <f t="shared" si="170"/>
        <v>99586.331637043273</v>
      </c>
      <c r="H805" s="1">
        <v>0.10012500000000001</v>
      </c>
      <c r="I805" s="1">
        <f t="shared" si="177"/>
        <v>4.5</v>
      </c>
      <c r="J805" s="1">
        <f t="shared" si="178"/>
        <v>1</v>
      </c>
      <c r="K805" s="1">
        <f t="shared" si="179"/>
        <v>1.2321010436767963E-3</v>
      </c>
      <c r="L805" s="1">
        <f t="shared" si="180"/>
        <v>0.16</v>
      </c>
      <c r="M805" s="4">
        <f t="shared" si="171"/>
        <v>9.7720520659844157E-5</v>
      </c>
      <c r="N805" s="1">
        <f t="shared" si="172"/>
        <v>1.5627245288490115</v>
      </c>
      <c r="O805">
        <f>((-0.0000000008)*V805^3+(0.000003)*V805^2-0.004*V805+2.013)*('Exhaust Gas Math'!$E$10/(T805+'Exhaust Gas Math'!$E$10))+(357.45*V805^-1.004)*(T805/(T805+'Exhaust Gas Math'!$E$10))</f>
        <v>0.18447244024782852</v>
      </c>
      <c r="P805">
        <f t="shared" si="181"/>
        <v>-0.22525080672539091</v>
      </c>
      <c r="Q805">
        <f t="shared" si="173"/>
        <v>6.9266439500866808E-7</v>
      </c>
      <c r="R805" s="4">
        <f t="shared" si="174"/>
        <v>4.0461960689129814E-5</v>
      </c>
      <c r="S805">
        <f t="shared" si="182"/>
        <v>1.2450404223728925E-7</v>
      </c>
      <c r="T805">
        <f>S805*'Exhaust Gas Math'!$C$14</f>
        <v>1.4750211834387033E-7</v>
      </c>
      <c r="U805">
        <f>(T805/'Exhaust Gas Math'!$B$14)+('Exhaust Gas Math'!$D$10)</f>
        <v>4.4568475280006313E-4</v>
      </c>
      <c r="V805">
        <f>('Exhaust Gas Math'!$E$10*((-0.000000001)*V804^3+(0.000002)*V804^2-0.0012*V804+1.3446)*$B$18+T805*'Exhaust Gas Math'!$D$14*$B$17)/('Exhaust Gas Math'!$E$10*((-0.000000001)*V804^3+(0.000002)*V804^2-0.0012*V804+1.3446)+T805*'Exhaust Gas Math'!$D$14)</f>
        <v>1087.3912310608591</v>
      </c>
      <c r="W805">
        <f t="shared" si="175"/>
        <v>99586.556887850005</v>
      </c>
      <c r="X805">
        <f t="shared" si="176"/>
        <v>99586.331637043273</v>
      </c>
    </row>
    <row r="806" spans="3:24" x14ac:dyDescent="0.2">
      <c r="C806" s="1"/>
      <c r="D806" s="1"/>
      <c r="E806">
        <f t="shared" si="169"/>
        <v>0.10025000000000001</v>
      </c>
      <c r="F806">
        <f t="shared" si="170"/>
        <v>94811.214330591029</v>
      </c>
      <c r="H806" s="1">
        <v>0.10025000000000001</v>
      </c>
      <c r="I806" s="1">
        <f t="shared" si="177"/>
        <v>9</v>
      </c>
      <c r="J806" s="1">
        <f t="shared" si="178"/>
        <v>1</v>
      </c>
      <c r="K806" s="1">
        <f t="shared" si="179"/>
        <v>1.4832993701067378E-3</v>
      </c>
      <c r="L806" s="1">
        <f t="shared" si="180"/>
        <v>0.19</v>
      </c>
      <c r="M806" s="4">
        <f t="shared" si="171"/>
        <v>3.9027960313416099E-4</v>
      </c>
      <c r="N806" s="1">
        <f t="shared" si="172"/>
        <v>3.1158143413190778</v>
      </c>
      <c r="O806">
        <f>((-0.0000000008)*V806^3+(0.000003)*V806^2-0.004*V806+2.013)*('Exhaust Gas Math'!$E$10/(T806+'Exhaust Gas Math'!$E$10))+(357.45*V806^-1.004)*(T806/(T806+'Exhaust Gas Math'!$E$10))</f>
        <v>0.20598790786717019</v>
      </c>
      <c r="P806">
        <f t="shared" si="181"/>
        <v>-0.99989610096508508</v>
      </c>
      <c r="Q806">
        <f t="shared" si="173"/>
        <v>2.7663870737053217E-6</v>
      </c>
      <c r="R806" s="4">
        <f t="shared" si="174"/>
        <v>4.253568336782647E-5</v>
      </c>
      <c r="S806">
        <f t="shared" si="182"/>
        <v>5.6713815723131852E-7</v>
      </c>
      <c r="T806">
        <f>S806*'Exhaust Gas Math'!$C$14</f>
        <v>6.7189850290823652E-7</v>
      </c>
      <c r="U806">
        <f>(T806/'Exhaust Gas Math'!$B$14)+('Exhaust Gas Math'!$D$10)</f>
        <v>4.6378611229486351E-4</v>
      </c>
      <c r="V806">
        <f>('Exhaust Gas Math'!$E$10*((-0.000000001)*V805^3+(0.000002)*V805^2-0.0012*V805+1.3446)*$B$18+T806*'Exhaust Gas Math'!$D$14*$B$17)/('Exhaust Gas Math'!$E$10*((-0.000000001)*V805^3+(0.000002)*V805^2-0.0012*V805+1.3446)+T806*'Exhaust Gas Math'!$D$14)</f>
        <v>1045.8416319090902</v>
      </c>
      <c r="W806">
        <f t="shared" si="175"/>
        <v>94812.214226691998</v>
      </c>
      <c r="X806">
        <f t="shared" si="176"/>
        <v>94811.214330591029</v>
      </c>
    </row>
    <row r="807" spans="3:24" x14ac:dyDescent="0.2">
      <c r="C807" s="1"/>
      <c r="D807" s="1"/>
      <c r="E807">
        <f t="shared" si="169"/>
        <v>0.10037500000000001</v>
      </c>
      <c r="F807">
        <f t="shared" si="170"/>
        <v>88235.599055014434</v>
      </c>
      <c r="H807" s="1">
        <v>0.10037500000000001</v>
      </c>
      <c r="I807" s="1">
        <f t="shared" si="177"/>
        <v>13.5</v>
      </c>
      <c r="J807" s="1">
        <f t="shared" si="178"/>
        <v>1</v>
      </c>
      <c r="K807" s="1">
        <f t="shared" si="179"/>
        <v>1.7517690356431853E-3</v>
      </c>
      <c r="L807" s="1">
        <f t="shared" si="180"/>
        <v>0.23</v>
      </c>
      <c r="M807" s="4">
        <f t="shared" si="171"/>
        <v>8.7587352339367139E-4</v>
      </c>
      <c r="N807" s="1">
        <f t="shared" si="172"/>
        <v>4.6496941222613639</v>
      </c>
      <c r="O807">
        <f>((-0.0000000008)*V807^3+(0.000003)*V807^2-0.004*V807+2.013)*('Exhaust Gas Math'!$E$10/(T807+'Exhaust Gas Math'!$E$10))+(357.45*V807^-1.004)*(T807/(T807+'Exhaust Gas Math'!$E$10))</f>
        <v>0.24590757904435279</v>
      </c>
      <c r="P807">
        <f t="shared" si="181"/>
        <v>-2.6582185633549713</v>
      </c>
      <c r="Q807">
        <f t="shared" si="173"/>
        <v>6.2083828461926191E-6</v>
      </c>
      <c r="R807" s="4">
        <f t="shared" si="174"/>
        <v>4.5977679140313767E-5</v>
      </c>
      <c r="S807">
        <f t="shared" si="182"/>
        <v>1.456500575462574E-6</v>
      </c>
      <c r="T807">
        <f>S807*'Exhaust Gas Math'!$C$14</f>
        <v>1.7255417285194912E-6</v>
      </c>
      <c r="U807">
        <f>(T807/'Exhaust Gas Math'!$B$14)+('Exhaust Gas Math'!$D$10)</f>
        <v>5.0015626160833447E-4</v>
      </c>
      <c r="V807">
        <f>('Exhaust Gas Math'!$E$10*((-0.000000001)*V806^3+(0.000002)*V806^2-0.0012*V806+1.3446)*$B$18+T807*'Exhaust Gas Math'!$D$14*$B$17)/('Exhaust Gas Math'!$E$10*((-0.000000001)*V806^3+(0.000002)*V806^2-0.0012*V806+1.3446)+T807*'Exhaust Gas Math'!$D$14)</f>
        <v>975.58298935981122</v>
      </c>
      <c r="W807">
        <f t="shared" si="175"/>
        <v>88238.257273577794</v>
      </c>
      <c r="X807">
        <f t="shared" si="176"/>
        <v>88235.599055014434</v>
      </c>
    </row>
    <row r="808" spans="3:24" x14ac:dyDescent="0.2">
      <c r="C808" s="1"/>
      <c r="D808" s="1"/>
      <c r="E808">
        <f t="shared" si="169"/>
        <v>0.10050000000000001</v>
      </c>
      <c r="F808">
        <f t="shared" si="170"/>
        <v>81277.46208520708</v>
      </c>
      <c r="H808" s="1">
        <v>0.10050000000000001</v>
      </c>
      <c r="I808" s="1">
        <f t="shared" si="177"/>
        <v>18</v>
      </c>
      <c r="J808" s="1">
        <f t="shared" si="178"/>
        <v>1</v>
      </c>
      <c r="K808" s="1">
        <f t="shared" si="179"/>
        <v>2.0355085600027314E-3</v>
      </c>
      <c r="L808" s="1">
        <f t="shared" si="180"/>
        <v>0.27</v>
      </c>
      <c r="M808" s="4">
        <f t="shared" si="171"/>
        <v>1.5515084334436942E-3</v>
      </c>
      <c r="N808" s="1">
        <f t="shared" si="172"/>
        <v>6.1549069927598499</v>
      </c>
      <c r="O808">
        <f>((-0.0000000008)*V808^3+(0.000003)*V808^2-0.004*V808+2.013)*('Exhaust Gas Math'!$E$10/(T808+'Exhaust Gas Math'!$E$10))+(357.45*V808^-1.004)*(T808/(T808+'Exhaust Gas Math'!$E$10))</f>
        <v>0.30353369364984217</v>
      </c>
      <c r="P808">
        <f t="shared" si="181"/>
        <v>-5.7493652598336569</v>
      </c>
      <c r="Q808">
        <f t="shared" si="173"/>
        <v>1.0997430663954024E-5</v>
      </c>
      <c r="R808" s="4">
        <f t="shared" si="174"/>
        <v>5.0766726958075173E-5</v>
      </c>
      <c r="S808">
        <f t="shared" si="182"/>
        <v>2.9091256701369008E-6</v>
      </c>
      <c r="T808">
        <f>S808*'Exhaust Gas Math'!$C$14</f>
        <v>3.446492107106922E-6</v>
      </c>
      <c r="U808">
        <f>(T808/'Exhaust Gas Math'!$B$14)+('Exhaust Gas Math'!$D$10)</f>
        <v>5.5956083111428651E-4</v>
      </c>
      <c r="V808">
        <f>('Exhaust Gas Math'!$E$10*((-0.000000001)*V807^3+(0.000002)*V807^2-0.0012*V807+1.3446)*$B$18+T808*'Exhaust Gas Math'!$D$14*$B$17)/('Exhaust Gas Math'!$E$10*((-0.000000001)*V807^3+(0.000002)*V807^2-0.0012*V807+1.3446)+T808*'Exhaust Gas Math'!$D$14)</f>
        <v>886.94905219570308</v>
      </c>
      <c r="W808">
        <f t="shared" si="175"/>
        <v>81283.211450466915</v>
      </c>
      <c r="X808">
        <f t="shared" si="176"/>
        <v>81277.46208520708</v>
      </c>
    </row>
    <row r="809" spans="3:24" x14ac:dyDescent="0.2">
      <c r="C809" s="1"/>
      <c r="D809" s="1"/>
      <c r="E809">
        <f t="shared" si="169"/>
        <v>0.10062500000000001</v>
      </c>
      <c r="F809">
        <f t="shared" si="170"/>
        <v>74877.903986073346</v>
      </c>
      <c r="H809" s="1">
        <v>0.10062500000000001</v>
      </c>
      <c r="I809" s="1">
        <f t="shared" si="177"/>
        <v>22.5</v>
      </c>
      <c r="J809" s="1">
        <f t="shared" si="178"/>
        <v>1</v>
      </c>
      <c r="K809" s="1">
        <f t="shared" si="179"/>
        <v>2.3324026238903846E-3</v>
      </c>
      <c r="L809" s="1">
        <f t="shared" si="180"/>
        <v>0.31</v>
      </c>
      <c r="M809" s="4">
        <f t="shared" si="171"/>
        <v>2.4130188193922479E-3</v>
      </c>
      <c r="N809" s="1">
        <f t="shared" si="172"/>
        <v>7.6221728149335721</v>
      </c>
      <c r="O809">
        <f>((-0.0000000008)*V809^3+(0.000003)*V809^2-0.004*V809+2.013)*('Exhaust Gas Math'!$E$10/(T809+'Exhaust Gas Math'!$E$10))+(357.45*V809^-1.004)*(T809/(T809+'Exhaust Gas Math'!$E$10))</f>
        <v>0.37492999730029719</v>
      </c>
      <c r="P809">
        <f t="shared" si="181"/>
        <v>-10.891251212315829</v>
      </c>
      <c r="Q809">
        <f t="shared" si="173"/>
        <v>1.7104004454672207E-5</v>
      </c>
      <c r="R809" s="4">
        <f t="shared" si="174"/>
        <v>5.6873300748793351E-5</v>
      </c>
      <c r="S809">
        <f t="shared" si="182"/>
        <v>5.0357947076556726E-6</v>
      </c>
      <c r="T809">
        <f>S809*'Exhaust Gas Math'!$C$14</f>
        <v>5.9659941442575548E-6</v>
      </c>
      <c r="U809">
        <f>(T809/'Exhaust Gas Math'!$B$14)+('Exhaust Gas Math'!$D$10)</f>
        <v>6.4653017999763591E-4</v>
      </c>
      <c r="V809">
        <f>('Exhaust Gas Math'!$E$10*((-0.000000001)*V808^3+(0.000002)*V808^2-0.0012*V808+1.3446)*$B$18+T809*'Exhaust Gas Math'!$D$14*$B$17)/('Exhaust Gas Math'!$E$10*((-0.000000001)*V808^3+(0.000002)*V808^2-0.0012*V808+1.3446)+T809*'Exhaust Gas Math'!$D$14)</f>
        <v>792.3233185764102</v>
      </c>
      <c r="W809">
        <f t="shared" si="175"/>
        <v>74888.795237285667</v>
      </c>
      <c r="X809">
        <f t="shared" si="176"/>
        <v>74877.903986073346</v>
      </c>
    </row>
    <row r="810" spans="3:24" x14ac:dyDescent="0.2">
      <c r="C810" s="1"/>
      <c r="D810" s="1"/>
      <c r="E810">
        <f t="shared" si="169"/>
        <v>0.10075000000000001</v>
      </c>
      <c r="F810">
        <f t="shared" si="170"/>
        <v>69502.765222841044</v>
      </c>
      <c r="H810" s="1">
        <v>0.10075000000000001</v>
      </c>
      <c r="I810" s="1">
        <f t="shared" si="177"/>
        <v>27</v>
      </c>
      <c r="J810" s="1">
        <f t="shared" si="178"/>
        <v>1</v>
      </c>
      <c r="K810" s="1">
        <f t="shared" si="179"/>
        <v>2.6402378390116242E-3</v>
      </c>
      <c r="L810" s="1">
        <f t="shared" si="180"/>
        <v>0.35</v>
      </c>
      <c r="M810" s="4">
        <f t="shared" si="171"/>
        <v>3.4550931832288446E-3</v>
      </c>
      <c r="N810" s="1">
        <f t="shared" si="172"/>
        <v>9.0424454070736928</v>
      </c>
      <c r="O810">
        <f>((-0.0000000008)*V810^3+(0.000003)*V810^2-0.004*V810+2.013)*('Exhaust Gas Math'!$E$10/(T810+'Exhaust Gas Math'!$E$10))+(357.45*V810^-1.004)*(T810/(T810+'Exhaust Gas Math'!$E$10))</f>
        <v>0.45385030429592887</v>
      </c>
      <c r="P810">
        <f t="shared" si="181"/>
        <v>-18.554720903441563</v>
      </c>
      <c r="Q810">
        <f t="shared" si="173"/>
        <v>2.4490455160286676E-5</v>
      </c>
      <c r="R810" s="4">
        <f t="shared" si="174"/>
        <v>6.4259751454407823E-5</v>
      </c>
      <c r="S810">
        <f t="shared" si="182"/>
        <v>7.9401146247201772E-6</v>
      </c>
      <c r="T810">
        <f>S810*'Exhaust Gas Math'!$C$14</f>
        <v>9.4067927915725054E-6</v>
      </c>
      <c r="U810">
        <f>(T810/'Exhaust Gas Math'!$B$14)+('Exhaust Gas Math'!$D$10)</f>
        <v>7.6530127586629153E-4</v>
      </c>
      <c r="V810">
        <f>('Exhaust Gas Math'!$E$10*((-0.000000001)*V809^3+(0.000002)*V809^2-0.0012*V809+1.3446)*$B$18+T810*'Exhaust Gas Math'!$D$14*$B$17)/('Exhaust Gas Math'!$E$10*((-0.000000001)*V809^3+(0.000002)*V809^2-0.0012*V809+1.3446)+T810*'Exhaust Gas Math'!$D$14)</f>
        <v>702.08642402358169</v>
      </c>
      <c r="W810">
        <f t="shared" si="175"/>
        <v>69521.319943744485</v>
      </c>
      <c r="X810">
        <f t="shared" si="176"/>
        <v>69502.765222841044</v>
      </c>
    </row>
    <row r="811" spans="3:24" x14ac:dyDescent="0.2">
      <c r="C811" s="1"/>
      <c r="D811" s="1"/>
      <c r="E811">
        <f t="shared" si="169"/>
        <v>0.10087500000000001</v>
      </c>
      <c r="F811">
        <f t="shared" si="170"/>
        <v>65365.754783836477</v>
      </c>
      <c r="H811" s="1">
        <v>0.10087500000000001</v>
      </c>
      <c r="I811" s="1">
        <f t="shared" si="177"/>
        <v>31.500000000000455</v>
      </c>
      <c r="J811" s="1">
        <f t="shared" si="178"/>
        <v>1</v>
      </c>
      <c r="K811" s="1">
        <f t="shared" si="179"/>
        <v>2.9567192492031026E-3</v>
      </c>
      <c r="L811" s="1">
        <f t="shared" si="180"/>
        <v>0.39</v>
      </c>
      <c r="M811" s="4">
        <f t="shared" si="171"/>
        <v>4.6713067899753456E-3</v>
      </c>
      <c r="N811" s="1">
        <f t="shared" si="172"/>
        <v>10.406968316360853</v>
      </c>
      <c r="O811">
        <f>((-0.0000000008)*V811^3+(0.000003)*V811^2-0.004*V811+2.013)*('Exhaust Gas Math'!$E$10/(T811+'Exhaust Gas Math'!$E$10))+(357.45*V811^-1.004)*(T811/(T811+'Exhaust Gas Math'!$E$10))</f>
        <v>0.53364853337625262</v>
      </c>
      <c r="P811">
        <f t="shared" si="181"/>
        <v>-28.898399412072308</v>
      </c>
      <c r="Q811">
        <f t="shared" si="173"/>
        <v>3.3111242855951815E-5</v>
      </c>
      <c r="R811" s="4">
        <f t="shared" si="174"/>
        <v>7.2880539150072969E-5</v>
      </c>
      <c r="S811">
        <f t="shared" si="182"/>
        <v>1.1717159648386382E-5</v>
      </c>
      <c r="T811">
        <f>S811*'Exhaust Gas Math'!$C$14</f>
        <v>1.3881524150166737E-5</v>
      </c>
      <c r="U811">
        <f>(T811/'Exhaust Gas Math'!$B$14)+('Exhaust Gas Math'!$D$10)</f>
        <v>9.1976214430240582E-4</v>
      </c>
      <c r="V811">
        <f>('Exhaust Gas Math'!$E$10*((-0.000000001)*V810^3+(0.000002)*V810^2-0.0012*V810+1.3446)*$B$18+T811*'Exhaust Gas Math'!$D$14*$B$17)/('Exhaust Gas Math'!$E$10*((-0.000000001)*V810^3+(0.000002)*V810^2-0.0012*V810+1.3446)+T811*'Exhaust Gas Math'!$D$14)</f>
        <v>623.22411408099197</v>
      </c>
      <c r="W811">
        <f t="shared" si="175"/>
        <v>65394.653183248549</v>
      </c>
      <c r="X811">
        <f t="shared" si="176"/>
        <v>65365.754783836477</v>
      </c>
    </row>
    <row r="812" spans="3:24" x14ac:dyDescent="0.2">
      <c r="C812" s="1"/>
      <c r="D812" s="1"/>
      <c r="E812">
        <f t="shared" si="169"/>
        <v>0.10100000000000001</v>
      </c>
      <c r="F812">
        <f t="shared" si="170"/>
        <v>62502.214271807781</v>
      </c>
      <c r="H812" s="1">
        <v>0.10100000000000001</v>
      </c>
      <c r="I812" s="1">
        <f t="shared" si="177"/>
        <v>36.000000000000455</v>
      </c>
      <c r="J812" s="1">
        <f t="shared" si="178"/>
        <v>1</v>
      </c>
      <c r="K812" s="1">
        <f t="shared" si="179"/>
        <v>3.2794874396634664E-3</v>
      </c>
      <c r="L812" s="1">
        <f t="shared" si="180"/>
        <v>0.43</v>
      </c>
      <c r="M812" s="4">
        <f t="shared" si="171"/>
        <v>6.0541612783141865E-3</v>
      </c>
      <c r="N812" s="1">
        <f t="shared" si="172"/>
        <v>11.707328805309514</v>
      </c>
      <c r="O812">
        <f>((-0.0000000008)*V812^3+(0.000003)*V812^2-0.004*V812+2.013)*('Exhaust Gas Math'!$E$10/(T812+'Exhaust Gas Math'!$E$10))+(357.45*V812^-1.004)*(T812/(T812+'Exhaust Gas Math'!$E$10))</f>
        <v>0.60927075816976684</v>
      </c>
      <c r="P812">
        <f t="shared" si="181"/>
        <v>-41.753796558497157</v>
      </c>
      <c r="Q812">
        <f t="shared" si="173"/>
        <v>4.2913217518821688E-5</v>
      </c>
      <c r="R812" s="4">
        <f t="shared" si="174"/>
        <v>8.2682513812942841E-5</v>
      </c>
      <c r="S812">
        <f t="shared" si="182"/>
        <v>1.6452188570567308E-5</v>
      </c>
      <c r="T812">
        <f>S812*'Exhaust Gas Math'!$C$14</f>
        <v>1.9491195803317282E-5</v>
      </c>
      <c r="U812">
        <f>(T812/'Exhaust Gas Math'!$B$14)+('Exhaust Gas Math'!$D$10)</f>
        <v>1.1133994122744647E-3</v>
      </c>
      <c r="V812">
        <f>('Exhaust Gas Math'!$E$10*((-0.000000001)*V811^3+(0.000002)*V811^2-0.0012*V811+1.3446)*$B$18+T812*'Exhaust Gas Math'!$D$14*$B$17)/('Exhaust Gas Math'!$E$10*((-0.000000001)*V811^3+(0.000002)*V811^2-0.0012*V811+1.3446)+T812*'Exhaust Gas Math'!$D$14)</f>
        <v>558.61690961359295</v>
      </c>
      <c r="W812">
        <f t="shared" si="175"/>
        <v>62543.968068366281</v>
      </c>
      <c r="X812">
        <f t="shared" si="176"/>
        <v>62502.214271807781</v>
      </c>
    </row>
    <row r="813" spans="3:24" x14ac:dyDescent="0.2">
      <c r="C813" s="1"/>
      <c r="D813" s="1"/>
      <c r="E813">
        <f t="shared" si="169"/>
        <v>0.10112500000000001</v>
      </c>
      <c r="F813">
        <f t="shared" si="170"/>
        <v>60792.374689075164</v>
      </c>
      <c r="H813" s="1">
        <v>0.10112500000000001</v>
      </c>
      <c r="I813" s="1">
        <f t="shared" si="177"/>
        <v>40.500000000000455</v>
      </c>
      <c r="J813" s="1">
        <f t="shared" si="178"/>
        <v>1</v>
      </c>
      <c r="K813" s="1">
        <f t="shared" si="179"/>
        <v>3.6061361267330041E-3</v>
      </c>
      <c r="L813" s="1">
        <f t="shared" si="180"/>
        <v>0.47</v>
      </c>
      <c r="M813" s="4">
        <f t="shared" si="171"/>
        <v>7.5951308904791265E-3</v>
      </c>
      <c r="N813" s="1">
        <f t="shared" si="172"/>
        <v>12.935509719091675</v>
      </c>
      <c r="O813">
        <f>((-0.0000000008)*V813^3+(0.000003)*V813^2-0.004*V813+2.013)*('Exhaust Gas Math'!$E$10/(T813+'Exhaust Gas Math'!$E$10))+(357.45*V813^-1.004)*(T813/(T813+'Exhaust Gas Math'!$E$10))</f>
        <v>0.67801875684025614</v>
      </c>
      <c r="P813">
        <f t="shared" si="181"/>
        <v>-56.725561830596241</v>
      </c>
      <c r="Q813">
        <f t="shared" si="173"/>
        <v>5.3835946715613424E-5</v>
      </c>
      <c r="R813" s="4">
        <f t="shared" si="174"/>
        <v>9.3605243009734564E-5</v>
      </c>
      <c r="S813">
        <f t="shared" si="182"/>
        <v>2.221944987993851E-5</v>
      </c>
      <c r="T813">
        <f>S813*'Exhaust Gas Math'!$C$14</f>
        <v>2.6323771235314898E-5</v>
      </c>
      <c r="U813">
        <f>(T813/'Exhaust Gas Math'!$B$14)+('Exhaust Gas Math'!$D$10)</f>
        <v>1.3492494444455939E-3</v>
      </c>
      <c r="V813">
        <f>('Exhaust Gas Math'!$E$10*((-0.000000001)*V812^3+(0.000002)*V812^2-0.0012*V812+1.3446)*$B$18+T813*'Exhaust Gas Math'!$D$14*$B$17)/('Exhaust Gas Math'!$E$10*((-0.000000001)*V812^3+(0.000002)*V812^2-0.0012*V812+1.3446)+T813*'Exhaust Gas Math'!$D$14)</f>
        <v>507.72441772244133</v>
      </c>
      <c r="W813">
        <f t="shared" si="175"/>
        <v>60849.100250905758</v>
      </c>
      <c r="X813">
        <f t="shared" si="176"/>
        <v>60792.374689075164</v>
      </c>
    </row>
    <row r="814" spans="3:24" x14ac:dyDescent="0.2">
      <c r="C814" s="1"/>
      <c r="D814" s="1"/>
      <c r="E814">
        <f t="shared" si="169"/>
        <v>0.10125000000000001</v>
      </c>
      <c r="F814">
        <f t="shared" si="170"/>
        <v>60155.443627439352</v>
      </c>
      <c r="H814" s="1">
        <v>0.10125000000000001</v>
      </c>
      <c r="I814" s="1">
        <f t="shared" si="177"/>
        <v>45.000000000000455</v>
      </c>
      <c r="J814" s="1">
        <f t="shared" si="178"/>
        <v>1</v>
      </c>
      <c r="K814" s="1">
        <f t="shared" si="179"/>
        <v>3.9342300970870913E-3</v>
      </c>
      <c r="L814" s="1">
        <f t="shared" si="180"/>
        <v>0.52</v>
      </c>
      <c r="M814" s="4">
        <f t="shared" si="171"/>
        <v>9.2847150363864865E-3</v>
      </c>
      <c r="N814" s="1">
        <f t="shared" si="172"/>
        <v>14.083938913962049</v>
      </c>
      <c r="O814">
        <f>((-0.0000000008)*V814^3+(0.000003)*V814^2-0.004*V814+2.013)*('Exhaust Gas Math'!$E$10/(T814+'Exhaust Gas Math'!$E$10))+(357.45*V814^-1.004)*(T814/(T814+'Exhaust Gas Math'!$E$10))</f>
        <v>0.7400703860704152</v>
      </c>
      <c r="P814">
        <f t="shared" si="181"/>
        <v>-73.399194869605395</v>
      </c>
      <c r="Q814">
        <f t="shared" si="173"/>
        <v>6.5812088188650731E-5</v>
      </c>
      <c r="R814" s="4">
        <f t="shared" si="174"/>
        <v>1.0558138448277188E-4</v>
      </c>
      <c r="S814">
        <f t="shared" si="182"/>
        <v>2.9215628133456826E-5</v>
      </c>
      <c r="T814">
        <f>S814*'Exhaust Gas Math'!$C$14</f>
        <v>3.4612266083847603E-5</v>
      </c>
      <c r="U814">
        <f>(T814/'Exhaust Gas Math'!$B$14)+('Exhaust Gas Math'!$D$10)</f>
        <v>1.6353555835043687E-3</v>
      </c>
      <c r="V814">
        <f>('Exhaust Gas Math'!$E$10*((-0.000000001)*V813^3+(0.000002)*V813^2-0.0012*V813+1.3446)*$B$18+T814*'Exhaust Gas Math'!$D$14*$B$17)/('Exhaust Gas Math'!$E$10*((-0.000000001)*V813^3+(0.000002)*V813^2-0.0012*V813+1.3446)+T814*'Exhaust Gas Math'!$D$14)</f>
        <v>467.67659469908733</v>
      </c>
      <c r="W814">
        <f t="shared" si="175"/>
        <v>60228.842822308958</v>
      </c>
      <c r="X814">
        <f t="shared" si="176"/>
        <v>60155.443627439352</v>
      </c>
    </row>
    <row r="815" spans="3:24" x14ac:dyDescent="0.2">
      <c r="C815" s="1"/>
      <c r="D815" s="1"/>
      <c r="E815">
        <f t="shared" si="169"/>
        <v>0.10137500000000001</v>
      </c>
      <c r="F815">
        <f t="shared" si="170"/>
        <v>60243.649212625089</v>
      </c>
      <c r="H815" s="1">
        <v>0.10137500000000001</v>
      </c>
      <c r="I815" s="1">
        <f t="shared" si="177"/>
        <v>49.500000000000455</v>
      </c>
      <c r="J815" s="1">
        <f t="shared" si="178"/>
        <v>1</v>
      </c>
      <c r="K815" s="1">
        <f t="shared" si="179"/>
        <v>4.2613233626046642E-3</v>
      </c>
      <c r="L815" s="1">
        <f t="shared" si="180"/>
        <v>0.56000000000000005</v>
      </c>
      <c r="M815" s="4">
        <f t="shared" si="171"/>
        <v>1.1112496867933322E-2</v>
      </c>
      <c r="N815" s="1">
        <f t="shared" si="172"/>
        <v>15.145535942043008</v>
      </c>
      <c r="O815">
        <f>((-0.0000000008)*V815^3+(0.000003)*V815^2-0.004*V815+2.013)*('Exhaust Gas Math'!$E$10/(T815+'Exhaust Gas Math'!$E$10))+(357.45*V815^-1.004)*(T815/(T815+'Exhaust Gas Math'!$E$10))</f>
        <v>0.79411215056674467</v>
      </c>
      <c r="P815">
        <f t="shared" si="181"/>
        <v>-91.079604767320333</v>
      </c>
      <c r="Q815">
        <f t="shared" si="173"/>
        <v>7.8767805043283419E-5</v>
      </c>
      <c r="R815" s="4">
        <f t="shared" si="174"/>
        <v>1.1853710133740457E-4</v>
      </c>
      <c r="S815">
        <f t="shared" si="182"/>
        <v>3.7366237512796683E-5</v>
      </c>
      <c r="T815">
        <f>S815*'Exhaust Gas Math'!$C$14</f>
        <v>4.4268435696033705E-5</v>
      </c>
      <c r="U815">
        <f>(T815/'Exhaust Gas Math'!$B$14)+('Exhaust Gas Math'!$D$10)</f>
        <v>1.9686717592788286E-3</v>
      </c>
      <c r="V815">
        <f>('Exhaust Gas Math'!$E$10*((-0.000000001)*V814^3+(0.000002)*V814^2-0.0012*V814+1.3446)*$B$18+T815*'Exhaust Gas Math'!$D$14*$B$17)/('Exhaust Gas Math'!$E$10*((-0.000000001)*V814^3+(0.000002)*V814^2-0.0012*V814+1.3446)+T815*'Exhaust Gas Math'!$D$14)</f>
        <v>436.93246894035843</v>
      </c>
      <c r="W815">
        <f t="shared" si="175"/>
        <v>60334.72881739241</v>
      </c>
      <c r="X815">
        <f t="shared" si="176"/>
        <v>60243.649212625089</v>
      </c>
    </row>
    <row r="816" spans="3:24" x14ac:dyDescent="0.2">
      <c r="C816" s="1"/>
      <c r="D816" s="1"/>
      <c r="E816">
        <f t="shared" si="169"/>
        <v>0.10150000000000001</v>
      </c>
      <c r="F816">
        <f t="shared" si="170"/>
        <v>60880.941106404141</v>
      </c>
      <c r="H816" s="1">
        <v>0.10150000000000001</v>
      </c>
      <c r="I816" s="1">
        <f t="shared" si="177"/>
        <v>54.000000000000455</v>
      </c>
      <c r="J816" s="1">
        <f t="shared" si="178"/>
        <v>1</v>
      </c>
      <c r="K816" s="1">
        <f t="shared" si="179"/>
        <v>4.5849773955643118E-3</v>
      </c>
      <c r="L816" s="1">
        <f t="shared" si="180"/>
        <v>0.6</v>
      </c>
      <c r="M816" s="4">
        <f t="shared" si="171"/>
        <v>1.3067207502328676E-2</v>
      </c>
      <c r="N816" s="1">
        <f t="shared" si="172"/>
        <v>16.113755704639409</v>
      </c>
      <c r="O816">
        <f>((-0.0000000008)*V816^3+(0.000003)*V816^2-0.004*V816+2.013)*('Exhaust Gas Math'!$E$10/(T816+'Exhaust Gas Math'!$E$10))+(357.45*V816^-1.004)*(T816/(T816+'Exhaust Gas Math'!$E$10))</f>
        <v>0.84082869447858088</v>
      </c>
      <c r="P816">
        <f t="shared" si="181"/>
        <v>-109.16189817634603</v>
      </c>
      <c r="Q816">
        <f t="shared" si="173"/>
        <v>9.2623220976887258E-5</v>
      </c>
      <c r="R816" s="4">
        <f t="shared" si="174"/>
        <v>1.3239251727100842E-4</v>
      </c>
      <c r="S816">
        <f t="shared" si="182"/>
        <v>4.6705475080675979E-5</v>
      </c>
      <c r="T816">
        <f>S816*'Exhaust Gas Math'!$C$14</f>
        <v>5.5332793930711726E-5</v>
      </c>
      <c r="U816">
        <f>(T816/'Exhaust Gas Math'!$B$14)+('Exhaust Gas Math'!$D$10)</f>
        <v>2.3505964480837311E-3</v>
      </c>
      <c r="V816">
        <f>('Exhaust Gas Math'!$E$10*((-0.000000001)*V815^3+(0.000002)*V815^2-0.0012*V815+1.3446)*$B$18+T816*'Exhaust Gas Math'!$D$14*$B$17)/('Exhaust Gas Math'!$E$10*((-0.000000001)*V815^3+(0.000002)*V815^2-0.0012*V815+1.3446)+T816*'Exhaust Gas Math'!$D$14)</f>
        <v>413.15279315436868</v>
      </c>
      <c r="W816">
        <f t="shared" si="175"/>
        <v>60990.103004580487</v>
      </c>
      <c r="X816">
        <f t="shared" si="176"/>
        <v>60880.941106404141</v>
      </c>
    </row>
    <row r="817" spans="3:24" x14ac:dyDescent="0.2">
      <c r="C817" s="1"/>
      <c r="D817" s="1"/>
      <c r="E817">
        <f t="shared" si="169"/>
        <v>0.10162499999999999</v>
      </c>
      <c r="F817">
        <f t="shared" si="170"/>
        <v>61931.130117170549</v>
      </c>
      <c r="H817" s="1">
        <v>0.10162499999999999</v>
      </c>
      <c r="I817" s="1">
        <f t="shared" si="177"/>
        <v>58.499999999999545</v>
      </c>
      <c r="J817" s="1">
        <f t="shared" si="178"/>
        <v>1</v>
      </c>
      <c r="K817" s="1">
        <f t="shared" si="179"/>
        <v>4.9027793082219474E-3</v>
      </c>
      <c r="L817" s="1">
        <f t="shared" si="180"/>
        <v>0.64</v>
      </c>
      <c r="M817" s="4">
        <f t="shared" si="171"/>
        <v>1.5136795498504222E-2</v>
      </c>
      <c r="N817" s="1">
        <f t="shared" si="172"/>
        <v>16.982628804949123</v>
      </c>
      <c r="O817">
        <f>((-0.0000000008)*V817^3+(0.000003)*V817^2-0.004*V817+2.013)*('Exhaust Gas Math'!$E$10/(T817+'Exhaust Gas Math'!$E$10))+(357.45*V817^-1.004)*(T817/(T817+'Exhaust Gas Math'!$E$10))</f>
        <v>0.88102023146751407</v>
      </c>
      <c r="P817">
        <f t="shared" si="181"/>
        <v>-127.04738201185313</v>
      </c>
      <c r="Q817">
        <f t="shared" si="173"/>
        <v>1.07292912742838E-4</v>
      </c>
      <c r="R817" s="4">
        <f t="shared" si="174"/>
        <v>1.4706220903695915E-4</v>
      </c>
      <c r="S817">
        <f t="shared" si="182"/>
        <v>5.7252781605435864E-5</v>
      </c>
      <c r="T817">
        <f>S817*'Exhaust Gas Math'!$C$14</f>
        <v>6.7828372606455783E-5</v>
      </c>
      <c r="U817">
        <f>(T817/'Exhaust Gas Math'!$B$14)+('Exhaust Gas Math'!$D$10)</f>
        <v>2.7819246729972294E-3</v>
      </c>
      <c r="V817">
        <f>('Exhaust Gas Math'!$E$10*((-0.000000001)*V816^3+(0.000002)*V816^2-0.0012*V816+1.3446)*$B$18+T817*'Exhaust Gas Math'!$D$14*$B$17)/('Exhaust Gas Math'!$E$10*((-0.000000001)*V816^3+(0.000002)*V816^2-0.0012*V816+1.3446)+T817*'Exhaust Gas Math'!$D$14)</f>
        <v>394.56694418577848</v>
      </c>
      <c r="W817">
        <f t="shared" si="175"/>
        <v>62058.177499182399</v>
      </c>
      <c r="X817">
        <f t="shared" si="176"/>
        <v>61931.130117170549</v>
      </c>
    </row>
    <row r="818" spans="3:24" x14ac:dyDescent="0.2">
      <c r="C818" s="1"/>
      <c r="D818" s="1"/>
      <c r="E818">
        <f t="shared" si="169"/>
        <v>0.10174999999999999</v>
      </c>
      <c r="F818">
        <f t="shared" si="170"/>
        <v>63399.054565069491</v>
      </c>
      <c r="H818" s="1">
        <v>0.10174999999999999</v>
      </c>
      <c r="I818" s="1">
        <f t="shared" si="177"/>
        <v>62.999999999999545</v>
      </c>
      <c r="J818" s="1">
        <f t="shared" si="178"/>
        <v>1</v>
      </c>
      <c r="K818" s="1">
        <f t="shared" si="179"/>
        <v>5.2123598412390608E-3</v>
      </c>
      <c r="L818" s="1">
        <f t="shared" si="180"/>
        <v>0.69</v>
      </c>
      <c r="M818" s="4">
        <f t="shared" si="171"/>
        <v>1.7308501158256273E-2</v>
      </c>
      <c r="N818" s="1">
        <f t="shared" si="172"/>
        <v>17.746798351379343</v>
      </c>
      <c r="O818">
        <f>((-0.0000000008)*V818^3+(0.000003)*V818^2-0.004*V818+2.013)*('Exhaust Gas Math'!$E$10/(T818+'Exhaust Gas Math'!$E$10))+(357.45*V818^-1.004)*(T818/(T818+'Exhaust Gas Math'!$E$10))</f>
        <v>0.91593449645763758</v>
      </c>
      <c r="P818">
        <f t="shared" si="181"/>
        <v>-144.23625895710495</v>
      </c>
      <c r="Q818">
        <f t="shared" si="173"/>
        <v>1.2268643681323518E-4</v>
      </c>
      <c r="R818" s="4">
        <f t="shared" si="174"/>
        <v>1.6245573310735633E-4</v>
      </c>
      <c r="S818">
        <f t="shared" si="182"/>
        <v>6.9185180159013693E-5</v>
      </c>
      <c r="T818">
        <f>S818*'Exhaust Gas Math'!$C$14</f>
        <v>8.1964894055467209E-5</v>
      </c>
      <c r="U818">
        <f>(T818/'Exhaust Gas Math'!$B$14)+('Exhaust Gas Math'!$D$10)</f>
        <v>3.2698957275022842E-3</v>
      </c>
      <c r="V818">
        <f>('Exhaust Gas Math'!$E$10*((-0.000000001)*V817^3+(0.000002)*V817^2-0.0012*V817+1.3446)*$B$18+T818*'Exhaust Gas Math'!$D$14*$B$17)/('Exhaust Gas Math'!$E$10*((-0.000000001)*V817^3+(0.000002)*V817^2-0.0012*V817+1.3446)+T818*'Exhaust Gas Math'!$D$14)</f>
        <v>379.69668305264634</v>
      </c>
      <c r="W818">
        <f t="shared" si="175"/>
        <v>63543.290824026597</v>
      </c>
      <c r="X818">
        <f t="shared" si="176"/>
        <v>63399.054565069491</v>
      </c>
    </row>
    <row r="819" spans="3:24" x14ac:dyDescent="0.2">
      <c r="C819" s="1"/>
      <c r="D819" s="1"/>
      <c r="E819">
        <f t="shared" si="169"/>
        <v>0.10187499999999999</v>
      </c>
      <c r="F819">
        <f t="shared" si="170"/>
        <v>64985.900956960308</v>
      </c>
      <c r="H819" s="1">
        <v>0.10187499999999999</v>
      </c>
      <c r="I819" s="1">
        <f t="shared" si="177"/>
        <v>67.499999999999545</v>
      </c>
      <c r="J819" s="1">
        <f t="shared" si="178"/>
        <v>1</v>
      </c>
      <c r="K819" s="1">
        <f t="shared" si="179"/>
        <v>5.5114110268542271E-3</v>
      </c>
      <c r="L819" s="1">
        <f t="shared" si="180"/>
        <v>0.72</v>
      </c>
      <c r="M819" s="4">
        <f t="shared" si="171"/>
        <v>1.9568935194026464E-2</v>
      </c>
      <c r="N819" s="1">
        <f t="shared" si="172"/>
        <v>18.401552984563946</v>
      </c>
      <c r="O819">
        <f>((-0.0000000008)*V819^3+(0.000003)*V819^2-0.004*V819+2.013)*('Exhaust Gas Math'!$E$10/(T819+'Exhaust Gas Math'!$E$10))+(357.45*V819^-1.004)*(T819/(T819+'Exhaust Gas Math'!$E$10))</f>
        <v>0.94533391526440402</v>
      </c>
      <c r="P819">
        <f t="shared" si="181"/>
        <v>-160.05313915311658</v>
      </c>
      <c r="Q819">
        <f t="shared" si="173"/>
        <v>1.3870888699331446E-4</v>
      </c>
      <c r="R819" s="4">
        <f t="shared" si="174"/>
        <v>1.7847818328743561E-4</v>
      </c>
      <c r="S819">
        <f t="shared" si="182"/>
        <v>8.2145091520896527E-5</v>
      </c>
      <c r="T819">
        <f>S819*'Exhaust Gas Math'!$C$14</f>
        <v>9.7318727915601743E-5</v>
      </c>
      <c r="U819">
        <f>(T819/'Exhaust Gas Math'!$B$14)+('Exhaust Gas Math'!$D$10)</f>
        <v>3.7998865407620195E-3</v>
      </c>
      <c r="V819">
        <f>('Exhaust Gas Math'!$E$10*((-0.000000001)*V818^3+(0.000002)*V818^2-0.0012*V818+1.3446)*$B$18+T819*'Exhaust Gas Math'!$D$14*$B$17)/('Exhaust Gas Math'!$E$10*((-0.000000001)*V818^3+(0.000002)*V818^2-0.0012*V818+1.3446)+T819*'Exhaust Gas Math'!$D$14)</f>
        <v>368.01703186843366</v>
      </c>
      <c r="W819">
        <f t="shared" si="175"/>
        <v>65145.954096113426</v>
      </c>
      <c r="X819">
        <f t="shared" si="176"/>
        <v>64985.900956960308</v>
      </c>
    </row>
    <row r="820" spans="3:24" x14ac:dyDescent="0.2">
      <c r="C820" s="1"/>
      <c r="D820" s="1"/>
      <c r="E820">
        <f t="shared" si="169"/>
        <v>0.10199999999999999</v>
      </c>
      <c r="F820">
        <f t="shared" si="170"/>
        <v>66750.258747124506</v>
      </c>
      <c r="H820" s="1">
        <v>0.10199999999999999</v>
      </c>
      <c r="I820" s="1">
        <f t="shared" si="177"/>
        <v>71.999999999999545</v>
      </c>
      <c r="J820" s="1">
        <f t="shared" si="178"/>
        <v>1</v>
      </c>
      <c r="K820" s="1">
        <f t="shared" si="179"/>
        <v>5.7977033951176794E-3</v>
      </c>
      <c r="L820" s="1">
        <f t="shared" si="180"/>
        <v>0.76</v>
      </c>
      <c r="M820" s="4">
        <f t="shared" si="171"/>
        <v>2.1904161278313877E-2</v>
      </c>
      <c r="N820" s="1">
        <f t="shared" si="172"/>
        <v>18.942855924461405</v>
      </c>
      <c r="O820">
        <f>((-0.0000000008)*V820^3+(0.000003)*V820^2-0.004*V820+2.013)*('Exhaust Gas Math'!$E$10/(T820+'Exhaust Gas Math'!$E$10))+(357.45*V820^-1.004)*(T820/(T820+'Exhaust Gas Math'!$E$10))</f>
        <v>0.97049331905725511</v>
      </c>
      <c r="P820">
        <f t="shared" si="181"/>
        <v>-174.12192770914751</v>
      </c>
      <c r="Q820">
        <f t="shared" si="173"/>
        <v>1.5526147954971172E-4</v>
      </c>
      <c r="R820" s="4">
        <f t="shared" si="174"/>
        <v>1.9503077584383287E-4</v>
      </c>
      <c r="S820">
        <f t="shared" si="182"/>
        <v>9.6277631483593091E-5</v>
      </c>
      <c r="T820">
        <f>S820*'Exhaust Gas Math'!$C$14</f>
        <v>1.1406179540656878E-4</v>
      </c>
      <c r="U820">
        <f>(T820/'Exhaust Gas Math'!$B$14)+('Exhaust Gas Math'!$D$10)</f>
        <v>4.3778315697909128E-3</v>
      </c>
      <c r="V820">
        <f>('Exhaust Gas Math'!$E$10*((-0.000000001)*V819^3+(0.000002)*V819^2-0.0012*V819+1.3446)*$B$18+T820*'Exhaust Gas Math'!$D$14*$B$17)/('Exhaust Gas Math'!$E$10*((-0.000000001)*V819^3+(0.000002)*V819^2-0.0012*V819+1.3446)+T820*'Exhaust Gas Math'!$D$14)</f>
        <v>358.58690241371249</v>
      </c>
      <c r="W820">
        <f t="shared" si="175"/>
        <v>66924.38067483365</v>
      </c>
      <c r="X820">
        <f t="shared" si="176"/>
        <v>66750.258747124506</v>
      </c>
    </row>
    <row r="821" spans="3:24" x14ac:dyDescent="0.2">
      <c r="C821" s="1"/>
      <c r="D821" s="1"/>
      <c r="E821">
        <f t="shared" si="169"/>
        <v>0.10212499999999999</v>
      </c>
      <c r="F821">
        <f t="shared" si="170"/>
        <v>68647.262788141481</v>
      </c>
      <c r="H821" s="1">
        <v>0.10212499999999999</v>
      </c>
      <c r="I821" s="1">
        <f t="shared" si="177"/>
        <v>76.499999999999545</v>
      </c>
      <c r="J821" s="1">
        <f t="shared" si="178"/>
        <v>1</v>
      </c>
      <c r="K821" s="1">
        <f t="shared" si="179"/>
        <v>6.0691025949129694E-3</v>
      </c>
      <c r="L821" s="1">
        <f t="shared" si="180"/>
        <v>0.8</v>
      </c>
      <c r="M821" s="4">
        <f t="shared" si="171"/>
        <v>2.4299781965767844E-2</v>
      </c>
      <c r="N821" s="1">
        <f t="shared" si="172"/>
        <v>19.367369858445837</v>
      </c>
      <c r="O821">
        <f>((-0.0000000008)*V821^3+(0.000003)*V821^2-0.004*V821+2.013)*('Exhaust Gas Math'!$E$10/(T821+'Exhaust Gas Math'!$E$10))+(357.45*V821^-1.004)*(T821/(T821+'Exhaust Gas Math'!$E$10))</f>
        <v>0.9920269191259814</v>
      </c>
      <c r="P821">
        <f t="shared" si="181"/>
        <v>-186.05217617096784</v>
      </c>
      <c r="Q821">
        <f t="shared" si="173"/>
        <v>1.7224216224502432E-4</v>
      </c>
      <c r="R821" s="4">
        <f t="shared" si="174"/>
        <v>2.1201145853914547E-4</v>
      </c>
      <c r="S821">
        <f t="shared" si="182"/>
        <v>1.1153872798826294E-4</v>
      </c>
      <c r="T821">
        <f>S821*'Exhaust Gas Math'!$C$14</f>
        <v>1.3214188358875669E-4</v>
      </c>
      <c r="U821">
        <f>(T821/'Exhaust Gas Math'!$B$14)+('Exhaust Gas Math'!$D$10)</f>
        <v>5.0019285039361637E-3</v>
      </c>
      <c r="V821">
        <f>('Exhaust Gas Math'!$E$10*((-0.000000001)*V820^3+(0.000002)*V820^2-0.0012*V820+1.3446)*$B$18+T821*'Exhaust Gas Math'!$D$14*$B$17)/('Exhaust Gas Math'!$E$10*((-0.000000001)*V820^3+(0.000002)*V820^2-0.0012*V820+1.3446)+T821*'Exhaust Gas Math'!$D$14)</f>
        <v>350.9025316616441</v>
      </c>
      <c r="W821">
        <f t="shared" si="175"/>
        <v>68833.314964312449</v>
      </c>
      <c r="X821">
        <f t="shared" si="176"/>
        <v>68647.262788141481</v>
      </c>
    </row>
    <row r="822" spans="3:24" x14ac:dyDescent="0.2">
      <c r="C822" s="1"/>
      <c r="D822" s="1"/>
      <c r="E822">
        <f t="shared" si="169"/>
        <v>0.10224999999999999</v>
      </c>
      <c r="F822">
        <f t="shared" si="170"/>
        <v>70555.747810947723</v>
      </c>
      <c r="H822" s="1">
        <v>0.10224999999999999</v>
      </c>
      <c r="I822" s="1">
        <f t="shared" si="177"/>
        <v>80.999999999999545</v>
      </c>
      <c r="J822" s="1">
        <f t="shared" si="178"/>
        <v>1</v>
      </c>
      <c r="K822" s="1">
        <f t="shared" si="179"/>
        <v>6.3235853058540206E-3</v>
      </c>
      <c r="L822" s="1">
        <f t="shared" si="180"/>
        <v>0.83</v>
      </c>
      <c r="M822" s="4">
        <f t="shared" si="171"/>
        <v>2.6741027458224629E-2</v>
      </c>
      <c r="N822" s="1">
        <f t="shared" si="172"/>
        <v>19.672477516948856</v>
      </c>
      <c r="O822">
        <f>((-0.0000000008)*V822^3+(0.000003)*V822^2-0.004*V822+2.013)*('Exhaust Gas Math'!$E$10/(T822+'Exhaust Gas Math'!$E$10))+(357.45*V822^-1.004)*(T822/(T822+'Exhaust Gas Math'!$E$10))</f>
        <v>1.0102780192215932</v>
      </c>
      <c r="P822">
        <f t="shared" si="181"/>
        <v>-195.49201529080295</v>
      </c>
      <c r="Q822">
        <f t="shared" si="173"/>
        <v>1.8954624352377947E-4</v>
      </c>
      <c r="R822" s="4">
        <f t="shared" si="174"/>
        <v>2.2931553981790062E-4</v>
      </c>
      <c r="S822">
        <f t="shared" si="182"/>
        <v>1.2767366386056176E-4</v>
      </c>
      <c r="T822">
        <f>S822*'Exhaust Gas Math'!$C$14</f>
        <v>1.512572245667686E-4</v>
      </c>
      <c r="U822">
        <f>(T822/'Exhaust Gas Math'!$B$14)+('Exhaust Gas Math'!$D$10)</f>
        <v>5.6617607779441683E-3</v>
      </c>
      <c r="V822">
        <f>('Exhaust Gas Math'!$E$10*((-0.000000001)*V821^3+(0.000002)*V821^2-0.0012*V821+1.3446)*$B$18+T822*'Exhaust Gas Math'!$D$14*$B$17)/('Exhaust Gas Math'!$E$10*((-0.000000001)*V821^3+(0.000002)*V821^2-0.0012*V821+1.3446)+T822*'Exhaust Gas Math'!$D$14)</f>
        <v>344.65294000895949</v>
      </c>
      <c r="W822">
        <f t="shared" si="175"/>
        <v>70751.239826238525</v>
      </c>
      <c r="X822">
        <f t="shared" si="176"/>
        <v>70555.747810947723</v>
      </c>
    </row>
    <row r="823" spans="3:24" x14ac:dyDescent="0.2">
      <c r="C823" s="1"/>
      <c r="D823" s="1"/>
      <c r="E823">
        <f t="shared" si="169"/>
        <v>0.10237499999999999</v>
      </c>
      <c r="F823">
        <f t="shared" si="170"/>
        <v>72463.052935242624</v>
      </c>
      <c r="H823" s="1">
        <v>0.10237499999999999</v>
      </c>
      <c r="I823" s="1">
        <f t="shared" si="177"/>
        <v>85.5</v>
      </c>
      <c r="J823" s="1">
        <f t="shared" si="178"/>
        <v>1</v>
      </c>
      <c r="K823" s="1">
        <f t="shared" si="179"/>
        <v>6.559254322432E-3</v>
      </c>
      <c r="L823" s="1">
        <f t="shared" si="180"/>
        <v>0.86</v>
      </c>
      <c r="M823" s="4">
        <f t="shared" si="171"/>
        <v>2.9212846665427165E-2</v>
      </c>
      <c r="N823" s="1">
        <f t="shared" si="172"/>
        <v>19.856297809797297</v>
      </c>
      <c r="O823">
        <f>((-0.0000000008)*V823^3+(0.000003)*V823^2-0.004*V823+2.013)*('Exhaust Gas Math'!$E$10/(T823+'Exhaust Gas Math'!$E$10))+(357.45*V823^-1.004)*(T823/(T823+'Exhaust Gas Math'!$E$10))</f>
        <v>1.0258221492034314</v>
      </c>
      <c r="P823">
        <f t="shared" si="181"/>
        <v>-202.22676382625647</v>
      </c>
      <c r="Q823">
        <f t="shared" si="173"/>
        <v>2.0706703797070586E-4</v>
      </c>
      <c r="R823" s="4">
        <f t="shared" si="174"/>
        <v>2.4683633426482703E-4</v>
      </c>
      <c r="S823">
        <f t="shared" si="182"/>
        <v>1.4460116496093565E-4</v>
      </c>
      <c r="T823">
        <f>S823*'Exhaust Gas Math'!$C$14</f>
        <v>1.7131153144473062E-4</v>
      </c>
      <c r="U823">
        <f>(T823/'Exhaust Gas Math'!$B$14)+('Exhaust Gas Math'!$D$10)</f>
        <v>6.3540047157405796E-3</v>
      </c>
      <c r="V823">
        <f>('Exhaust Gas Math'!$E$10*((-0.000000001)*V822^3+(0.000002)*V822^2-0.0012*V822+1.3446)*$B$18+T823*'Exhaust Gas Math'!$D$14*$B$17)/('Exhaust Gas Math'!$E$10*((-0.000000001)*V822^3+(0.000002)*V822^2-0.0012*V822+1.3446)+T823*'Exhaust Gas Math'!$D$14)</f>
        <v>339.5114825243719</v>
      </c>
      <c r="W823">
        <f t="shared" si="175"/>
        <v>72665.27969906888</v>
      </c>
      <c r="X823">
        <f t="shared" si="176"/>
        <v>72463.052935242624</v>
      </c>
    </row>
    <row r="824" spans="3:24" x14ac:dyDescent="0.2">
      <c r="C824" s="1"/>
      <c r="D824" s="1"/>
      <c r="E824">
        <f t="shared" si="169"/>
        <v>0.10249999999999999</v>
      </c>
      <c r="F824">
        <f t="shared" si="170"/>
        <v>74359.207188461776</v>
      </c>
      <c r="H824" s="1">
        <v>0.10249999999999999</v>
      </c>
      <c r="I824" s="1">
        <f t="shared" si="177"/>
        <v>90</v>
      </c>
      <c r="J824" s="1">
        <f t="shared" si="178"/>
        <v>1</v>
      </c>
      <c r="K824" s="1">
        <f t="shared" si="179"/>
        <v>6.774352697957375E-3</v>
      </c>
      <c r="L824" s="1">
        <f t="shared" si="180"/>
        <v>0.89</v>
      </c>
      <c r="M824" s="4">
        <f t="shared" si="171"/>
        <v>3.1699999999999749E-2</v>
      </c>
      <c r="N824" s="1">
        <f t="shared" si="172"/>
        <v>19.917697423759289</v>
      </c>
      <c r="O824">
        <f>((-0.0000000008)*V824^3+(0.000003)*V824^2-0.004*V824+2.013)*('Exhaust Gas Math'!$E$10/(T824+'Exhaust Gas Math'!$E$10))+(357.45*V824^-1.004)*(T824/(T824+'Exhaust Gas Math'!$E$10))</f>
        <v>1.0391194351112638</v>
      </c>
      <c r="P824">
        <f t="shared" si="181"/>
        <v>-206.11696224058545</v>
      </c>
      <c r="Q824">
        <f t="shared" si="173"/>
        <v>2.2469652406178269E-4</v>
      </c>
      <c r="R824" s="4">
        <f t="shared" si="174"/>
        <v>2.6446582035590384E-4</v>
      </c>
      <c r="S824">
        <f t="shared" si="182"/>
        <v>1.6222783456531456E-4</v>
      </c>
      <c r="T824">
        <f>S824*'Exhaust Gas Math'!$C$14</f>
        <v>1.9219415548868077E-4</v>
      </c>
      <c r="U824">
        <f>(T824/'Exhaust Gas Math'!$B$14)+('Exhaust Gas Math'!$D$10)</f>
        <v>7.0748408926114854E-3</v>
      </c>
      <c r="V824">
        <f>('Exhaust Gas Math'!$E$10*((-0.000000001)*V823^3+(0.000002)*V823^2-0.0012*V823+1.3446)*$B$18+T824*'Exhaust Gas Math'!$D$14*$B$17)/('Exhaust Gas Math'!$E$10*((-0.000000001)*V823^3+(0.000002)*V823^2-0.0012*V823+1.3446)+T824*'Exhaust Gas Math'!$D$14)</f>
        <v>335.23993406907044</v>
      </c>
      <c r="W824">
        <f t="shared" si="175"/>
        <v>74565.324150702363</v>
      </c>
      <c r="X824">
        <f t="shared" si="176"/>
        <v>74359.207188461776</v>
      </c>
    </row>
    <row r="825" spans="3:24" x14ac:dyDescent="0.2">
      <c r="C825" s="1"/>
      <c r="D825" s="1"/>
      <c r="E825">
        <f t="shared" si="169"/>
        <v>0.10262499999999999</v>
      </c>
      <c r="F825">
        <f t="shared" si="170"/>
        <v>76235.882675989182</v>
      </c>
      <c r="H825" s="1">
        <v>0.10262499999999999</v>
      </c>
      <c r="I825" s="1">
        <f t="shared" si="177"/>
        <v>94.5</v>
      </c>
      <c r="J825" s="1">
        <f t="shared" si="178"/>
        <v>1</v>
      </c>
      <c r="K825" s="1">
        <f t="shared" si="179"/>
        <v>6.9672768428523831E-3</v>
      </c>
      <c r="L825" s="1">
        <f t="shared" si="180"/>
        <v>0.92</v>
      </c>
      <c r="M825" s="4">
        <f t="shared" si="171"/>
        <v>3.4187153334572784E-2</v>
      </c>
      <c r="N825" s="1">
        <f t="shared" si="172"/>
        <v>19.856297809797297</v>
      </c>
      <c r="O825">
        <f>((-0.0000000008)*V825^3+(0.000003)*V825^2-0.004*V825+2.013)*('Exhaust Gas Math'!$E$10/(T825+'Exhaust Gas Math'!$E$10))+(357.45*V825^-1.004)*(T825/(T825+'Exhaust Gas Math'!$E$10))</f>
        <v>1.050541337916024</v>
      </c>
      <c r="P825">
        <f t="shared" si="181"/>
        <v>-207.09981276718631</v>
      </c>
      <c r="Q825">
        <f t="shared" si="173"/>
        <v>2.4232601015286275E-4</v>
      </c>
      <c r="R825" s="4">
        <f t="shared" si="174"/>
        <v>2.8209530644698389E-4</v>
      </c>
      <c r="S825">
        <f t="shared" si="182"/>
        <v>1.8044866157209161E-4</v>
      </c>
      <c r="T825">
        <f>S825*'Exhaust Gas Math'!$C$14</f>
        <v>2.1378068820827363E-4</v>
      </c>
      <c r="U825">
        <f>(T825/'Exhaust Gas Math'!$B$14)+('Exhaust Gas Math'!$D$10)</f>
        <v>7.8199749181410982E-3</v>
      </c>
      <c r="V825">
        <f>('Exhaust Gas Math'!$E$10*((-0.000000001)*V824^3+(0.000002)*V824^2-0.0012*V824+1.3446)*$B$18+T825*'Exhaust Gas Math'!$D$14*$B$17)/('Exhaust Gas Math'!$E$10*((-0.000000001)*V824^3+(0.000002)*V824^2-0.0012*V824+1.3446)+T825*'Exhaust Gas Math'!$D$14)</f>
        <v>331.66075532732225</v>
      </c>
      <c r="W825">
        <f t="shared" si="175"/>
        <v>76442.982488756374</v>
      </c>
      <c r="X825">
        <f t="shared" si="176"/>
        <v>76235.882675989182</v>
      </c>
    </row>
    <row r="826" spans="3:24" x14ac:dyDescent="0.2">
      <c r="C826" s="1"/>
      <c r="D826" s="1"/>
      <c r="E826">
        <f t="shared" si="169"/>
        <v>0.10274999999999999</v>
      </c>
      <c r="F826">
        <f t="shared" si="170"/>
        <v>78019.369248721487</v>
      </c>
      <c r="H826" s="1">
        <v>0.10274999999999999</v>
      </c>
      <c r="I826" s="1">
        <f t="shared" si="177"/>
        <v>99</v>
      </c>
      <c r="J826" s="1">
        <f t="shared" si="178"/>
        <v>1</v>
      </c>
      <c r="K826" s="1">
        <f t="shared" si="179"/>
        <v>7.1365884796437389E-3</v>
      </c>
      <c r="L826" s="1">
        <f t="shared" si="180"/>
        <v>0.94</v>
      </c>
      <c r="M826" s="4">
        <f t="shared" si="171"/>
        <v>3.6658972541775324E-2</v>
      </c>
      <c r="N826" s="1">
        <f t="shared" si="172"/>
        <v>19.672477516948859</v>
      </c>
      <c r="O826">
        <f>((-0.0000000008)*V826^3+(0.000003)*V826^2-0.004*V826+2.013)*('Exhaust Gas Math'!$E$10/(T826+'Exhaust Gas Math'!$E$10))+(357.45*V826^-1.004)*(T826/(T826+'Exhaust Gas Math'!$E$10))</f>
        <v>1.0602931691827115</v>
      </c>
      <c r="P826">
        <f t="shared" si="181"/>
        <v>-205.17010614791604</v>
      </c>
      <c r="Q826">
        <f t="shared" si="173"/>
        <v>2.5984680459978913E-4</v>
      </c>
      <c r="R826" s="4">
        <f t="shared" si="174"/>
        <v>2.9961610089391025E-4</v>
      </c>
      <c r="S826">
        <f t="shared" si="182"/>
        <v>1.9895081393761656E-4</v>
      </c>
      <c r="T826">
        <f>S826*'Exhaust Gas Math'!$C$14</f>
        <v>2.3570051200511586E-4</v>
      </c>
      <c r="U826">
        <f>(T826/'Exhaust Gas Math'!$B$14)+('Exhaust Gas Math'!$D$10)</f>
        <v>8.5766136408488031E-3</v>
      </c>
      <c r="V826">
        <f>('Exhaust Gas Math'!$E$10*((-0.000000001)*V825^3+(0.000002)*V825^2-0.0012*V825+1.3446)*$B$18+T826*'Exhaust Gas Math'!$D$14*$B$17)/('Exhaust Gas Math'!$E$10*((-0.000000001)*V825^3+(0.000002)*V825^2-0.0012*V825+1.3446)+T826*'Exhaust Gas Math'!$D$14)</f>
        <v>328.66864778886548</v>
      </c>
      <c r="W826">
        <f t="shared" si="175"/>
        <v>78224.539354869397</v>
      </c>
      <c r="X826">
        <f t="shared" si="176"/>
        <v>78019.369248721487</v>
      </c>
    </row>
    <row r="827" spans="3:24" x14ac:dyDescent="0.2">
      <c r="C827" s="1"/>
      <c r="D827" s="1"/>
      <c r="E827">
        <f t="shared" si="169"/>
        <v>0.10287499999999999</v>
      </c>
      <c r="F827">
        <f t="shared" si="170"/>
        <v>79715.43490220292</v>
      </c>
      <c r="H827" s="1">
        <v>0.10287499999999999</v>
      </c>
      <c r="I827" s="1">
        <f t="shared" si="177"/>
        <v>103.5</v>
      </c>
      <c r="J827" s="1">
        <f t="shared" si="178"/>
        <v>1</v>
      </c>
      <c r="K827" s="1">
        <f t="shared" si="179"/>
        <v>7.2810253655297748E-3</v>
      </c>
      <c r="L827" s="1">
        <f t="shared" si="180"/>
        <v>0.96</v>
      </c>
      <c r="M827" s="4">
        <f t="shared" si="171"/>
        <v>3.9100218034232109E-2</v>
      </c>
      <c r="N827" s="1">
        <f t="shared" si="172"/>
        <v>19.367369858445844</v>
      </c>
      <c r="O827">
        <f>((-0.0000000008)*V827^3+(0.000003)*V827^2-0.004*V827+2.013)*('Exhaust Gas Math'!$E$10/(T827+'Exhaust Gas Math'!$E$10))+(357.45*V827^-1.004)*(T827/(T827+'Exhaust Gas Math'!$E$10))</f>
        <v>1.0686646688711001</v>
      </c>
      <c r="P827">
        <f t="shared" si="181"/>
        <v>-200.42539512503413</v>
      </c>
      <c r="Q827">
        <f t="shared" si="173"/>
        <v>2.7715088587854428E-4</v>
      </c>
      <c r="R827" s="4">
        <f t="shared" si="174"/>
        <v>3.1692018217266546E-4</v>
      </c>
      <c r="S827">
        <f t="shared" si="182"/>
        <v>2.1761290844051639E-4</v>
      </c>
      <c r="T827">
        <f>S827*'Exhaust Gas Math'!$C$14</f>
        <v>2.57809822051973E-4</v>
      </c>
      <c r="U827">
        <f>(T827/'Exhaust Gas Math'!$B$14)+('Exhaust Gas Math'!$D$10)</f>
        <v>9.339793138496616E-3</v>
      </c>
      <c r="V827">
        <f>('Exhaust Gas Math'!$E$10*((-0.000000001)*V826^3+(0.000002)*V826^2-0.0012*V826+1.3446)*$B$18+T827*'Exhaust Gas Math'!$D$14*$B$17)/('Exhaust Gas Math'!$E$10*((-0.000000001)*V826^3+(0.000002)*V826^2-0.0012*V826+1.3446)+T827*'Exhaust Gas Math'!$D$14)</f>
        <v>326.14564263384278</v>
      </c>
      <c r="W827">
        <f t="shared" si="175"/>
        <v>79915.860297327949</v>
      </c>
      <c r="X827">
        <f t="shared" si="176"/>
        <v>79715.43490220292</v>
      </c>
    </row>
    <row r="828" spans="3:24" x14ac:dyDescent="0.2">
      <c r="C828" s="1"/>
      <c r="D828" s="1"/>
      <c r="E828">
        <f t="shared" si="169"/>
        <v>0.10299999999999999</v>
      </c>
      <c r="F828">
        <f t="shared" si="170"/>
        <v>81270.680023657696</v>
      </c>
      <c r="H828" s="1">
        <v>0.10299999999999999</v>
      </c>
      <c r="I828" s="1">
        <f t="shared" si="177"/>
        <v>108</v>
      </c>
      <c r="J828" s="1">
        <f t="shared" si="178"/>
        <v>1</v>
      </c>
      <c r="K828" s="1">
        <f t="shared" si="179"/>
        <v>7.3995107025835467E-3</v>
      </c>
      <c r="L828" s="1">
        <f t="shared" si="180"/>
        <v>0.97</v>
      </c>
      <c r="M828" s="4">
        <f t="shared" si="171"/>
        <v>4.1495838721685649E-2</v>
      </c>
      <c r="N828" s="1">
        <f t="shared" si="172"/>
        <v>18.942855924461501</v>
      </c>
      <c r="O828">
        <f>((-0.0000000008)*V828^3+(0.000003)*V828^2-0.004*V828+2.013)*('Exhaust Gas Math'!$E$10/(T828+'Exhaust Gas Math'!$E$10))+(357.45*V828^-1.004)*(T828/(T828+'Exhaust Gas Math'!$E$10))</f>
        <v>1.0758146684149019</v>
      </c>
      <c r="P828">
        <f t="shared" si="181"/>
        <v>-193.01825189703411</v>
      </c>
      <c r="Q828">
        <f t="shared" si="173"/>
        <v>2.9413156857385384E-4</v>
      </c>
      <c r="R828" s="4">
        <f t="shared" si="174"/>
        <v>3.3390086486797502E-4</v>
      </c>
      <c r="S828">
        <f t="shared" si="182"/>
        <v>2.3611698795242525E-4</v>
      </c>
      <c r="T828">
        <f>S828*'Exhaust Gas Math'!$C$14</f>
        <v>2.7973192897287185E-4</v>
      </c>
      <c r="U828">
        <f>(T828/'Exhaust Gas Math'!$B$14)+('Exhaust Gas Math'!$D$10)</f>
        <v>1.0096510671147595E-2</v>
      </c>
      <c r="V828">
        <f>('Exhaust Gas Math'!$E$10*((-0.000000001)*V827^3+(0.000002)*V827^2-0.0012*V827+1.3446)*$B$18+T828*'Exhaust Gas Math'!$D$14*$B$17)/('Exhaust Gas Math'!$E$10*((-0.000000001)*V827^3+(0.000002)*V827^2-0.0012*V827+1.3446)+T828*'Exhaust Gas Math'!$D$14)</f>
        <v>324.02335890324611</v>
      </c>
      <c r="W828">
        <f t="shared" si="175"/>
        <v>81463.698275554736</v>
      </c>
      <c r="X828">
        <f t="shared" si="176"/>
        <v>81270.680023657696</v>
      </c>
    </row>
    <row r="829" spans="3:24" x14ac:dyDescent="0.2">
      <c r="C829" s="1"/>
      <c r="D829" s="1"/>
      <c r="E829">
        <f t="shared" si="169"/>
        <v>0.10312499999999999</v>
      </c>
      <c r="F829">
        <f t="shared" si="170"/>
        <v>82752.867495056809</v>
      </c>
      <c r="H829" s="1">
        <v>0.10312499999999999</v>
      </c>
      <c r="I829" s="1">
        <f t="shared" si="177"/>
        <v>112.5</v>
      </c>
      <c r="J829" s="1">
        <f t="shared" si="178"/>
        <v>1</v>
      </c>
      <c r="K829" s="1">
        <f t="shared" si="179"/>
        <v>7.4911611654375019E-3</v>
      </c>
      <c r="L829" s="1">
        <f t="shared" si="180"/>
        <v>0.99</v>
      </c>
      <c r="M829" s="4">
        <f t="shared" si="171"/>
        <v>4.3831064805973076E-2</v>
      </c>
      <c r="N829" s="1">
        <f t="shared" si="172"/>
        <v>18.401552984564063</v>
      </c>
      <c r="O829">
        <f>((-0.0000000008)*V829^3+(0.000003)*V829^2-0.004*V829+2.013)*('Exhaust Gas Math'!$E$10/(T829+'Exhaust Gas Math'!$E$10))+(357.45*V829^-1.004)*(T829/(T829+'Exhaust Gas Math'!$E$10))</f>
        <v>1.0820126655834181</v>
      </c>
      <c r="P829">
        <f t="shared" si="181"/>
        <v>-183.19402375574603</v>
      </c>
      <c r="Q829">
        <f t="shared" si="173"/>
        <v>3.1068416113025121E-4</v>
      </c>
      <c r="R829" s="4">
        <f t="shared" si="174"/>
        <v>3.5045345742437239E-4</v>
      </c>
      <c r="S829">
        <f t="shared" si="182"/>
        <v>2.5452648079856956E-4</v>
      </c>
      <c r="T829">
        <f>S829*'Exhaust Gas Math'!$C$14</f>
        <v>3.0154197741505276E-4</v>
      </c>
      <c r="U829">
        <f>(T829/'Exhaust Gas Math'!$B$14)+('Exhaust Gas Math'!$D$10)</f>
        <v>1.0849360116856291E-2</v>
      </c>
      <c r="V829">
        <f>('Exhaust Gas Math'!$E$10*((-0.000000001)*V828^3+(0.000002)*V828^2-0.0012*V828+1.3446)*$B$18+T829*'Exhaust Gas Math'!$D$14*$B$17)/('Exhaust Gas Math'!$E$10*((-0.000000001)*V828^3+(0.000002)*V828^2-0.0012*V828+1.3446)+T829*'Exhaust Gas Math'!$D$14)</f>
        <v>322.20746196747143</v>
      </c>
      <c r="W829">
        <f t="shared" si="175"/>
        <v>82936.061518812552</v>
      </c>
      <c r="X829">
        <f t="shared" si="176"/>
        <v>82752.867495056809</v>
      </c>
    </row>
    <row r="830" spans="3:24" x14ac:dyDescent="0.2">
      <c r="C830" s="1"/>
      <c r="D830" s="1"/>
      <c r="E830">
        <f t="shared" si="169"/>
        <v>0.10324999999999999</v>
      </c>
      <c r="F830">
        <f t="shared" si="170"/>
        <v>84063.748370016183</v>
      </c>
      <c r="H830" s="1">
        <v>0.10324999999999999</v>
      </c>
      <c r="I830" s="1">
        <f t="shared" si="177"/>
        <v>117</v>
      </c>
      <c r="J830" s="1">
        <f t="shared" si="178"/>
        <v>1</v>
      </c>
      <c r="K830" s="1">
        <f t="shared" si="179"/>
        <v>7.5552934866021798E-3</v>
      </c>
      <c r="L830" s="1">
        <f t="shared" si="180"/>
        <v>0.99</v>
      </c>
      <c r="M830" s="4">
        <f t="shared" si="171"/>
        <v>4.6091498841743683E-2</v>
      </c>
      <c r="N830" s="1">
        <f t="shared" si="172"/>
        <v>17.746798351379358</v>
      </c>
      <c r="O830">
        <f>((-0.0000000008)*V830^3+(0.000003)*V830^2-0.004*V830+2.013)*('Exhaust Gas Math'!$E$10/(T830+'Exhaust Gas Math'!$E$10))+(357.45*V830^-1.004)*(T830/(T830+'Exhaust Gas Math'!$E$10))</f>
        <v>1.0872980778157904</v>
      </c>
      <c r="P830">
        <f t="shared" si="181"/>
        <v>-171.22164054518109</v>
      </c>
      <c r="Q830">
        <f t="shared" si="173"/>
        <v>3.2670661131033348E-4</v>
      </c>
      <c r="R830" s="4">
        <f t="shared" si="174"/>
        <v>3.6647590760445459E-4</v>
      </c>
      <c r="S830">
        <f t="shared" si="182"/>
        <v>2.7234635892116181E-4</v>
      </c>
      <c r="T830">
        <f>S830*'Exhaust Gas Math'!$C$14</f>
        <v>3.2265349897274171E-4</v>
      </c>
      <c r="U830">
        <f>(T830/'Exhaust Gas Math'!$B$14)+('Exhaust Gas Math'!$D$10)</f>
        <v>1.1578097485088564E-2</v>
      </c>
      <c r="V830">
        <f>('Exhaust Gas Math'!$E$10*((-0.000000001)*V829^3+(0.000002)*V829^2-0.0012*V829+1.3446)*$B$18+T830*'Exhaust Gas Math'!$D$14*$B$17)/('Exhaust Gas Math'!$E$10*((-0.000000001)*V829^3+(0.000002)*V829^2-0.0012*V829+1.3446)+T830*'Exhaust Gas Math'!$D$14)</f>
        <v>320.67611604693371</v>
      </c>
      <c r="W830">
        <f t="shared" si="175"/>
        <v>84234.970010561359</v>
      </c>
      <c r="X830">
        <f t="shared" si="176"/>
        <v>84063.748370016183</v>
      </c>
    </row>
    <row r="831" spans="3:24" x14ac:dyDescent="0.2">
      <c r="C831" s="1"/>
      <c r="D831" s="1"/>
      <c r="E831">
        <f t="shared" si="169"/>
        <v>0.10337499999999999</v>
      </c>
      <c r="F831">
        <f t="shared" si="170"/>
        <v>85268.869496977044</v>
      </c>
      <c r="H831" s="1">
        <v>0.10337499999999999</v>
      </c>
      <c r="I831" s="1">
        <f t="shared" si="177"/>
        <v>121.5</v>
      </c>
      <c r="J831" s="1">
        <f t="shared" si="178"/>
        <v>1</v>
      </c>
      <c r="K831" s="1">
        <f t="shared" si="179"/>
        <v>7.5914295503244156E-3</v>
      </c>
      <c r="L831" s="1">
        <f t="shared" si="180"/>
        <v>1</v>
      </c>
      <c r="M831" s="4">
        <f t="shared" si="171"/>
        <v>4.8263204501495544E-2</v>
      </c>
      <c r="N831" s="1">
        <f t="shared" si="172"/>
        <v>16.982628804949211</v>
      </c>
      <c r="O831">
        <f>((-0.0000000008)*V831^3+(0.000003)*V831^2-0.004*V831+2.013)*('Exhaust Gas Math'!$E$10/(T831+'Exhaust Gas Math'!$E$10))+(357.45*V831^-1.004)*(T831/(T831+'Exhaust Gas Math'!$E$10))</f>
        <v>1.0918682109440887</v>
      </c>
      <c r="P831">
        <f t="shared" si="181"/>
        <v>-157.45268127537742</v>
      </c>
      <c r="Q831">
        <f t="shared" si="173"/>
        <v>3.4210013538072927E-4</v>
      </c>
      <c r="R831" s="4">
        <f t="shared" si="174"/>
        <v>3.8186943167485045E-4</v>
      </c>
      <c r="S831">
        <f t="shared" si="182"/>
        <v>2.8963969015822957E-4</v>
      </c>
      <c r="T831">
        <f>S831*'Exhaust Gas Math'!$C$14</f>
        <v>3.4314121121768395E-4</v>
      </c>
      <c r="U831">
        <f>(T831/'Exhaust Gas Math'!$B$14)+('Exhaust Gas Math'!$D$10)</f>
        <v>1.228530191190742E-2</v>
      </c>
      <c r="V831">
        <f>('Exhaust Gas Math'!$E$10*((-0.000000001)*V830^3+(0.000002)*V830^2-0.0012*V830+1.3446)*$B$18+T831*'Exhaust Gas Math'!$D$14*$B$17)/('Exhaust Gas Math'!$E$10*((-0.000000001)*V830^3+(0.000002)*V830^2-0.0012*V830+1.3446)+T831*'Exhaust Gas Math'!$D$14)</f>
        <v>319.36456871922633</v>
      </c>
      <c r="W831">
        <f t="shared" si="175"/>
        <v>85426.32217825242</v>
      </c>
      <c r="X831">
        <f t="shared" si="176"/>
        <v>85268.869496977044</v>
      </c>
    </row>
    <row r="832" spans="3:24" x14ac:dyDescent="0.2">
      <c r="C832" s="1"/>
      <c r="D832" s="1"/>
      <c r="E832">
        <f t="shared" si="169"/>
        <v>0.10349999999999999</v>
      </c>
      <c r="F832">
        <f t="shared" si="170"/>
        <v>86333.512528640655</v>
      </c>
      <c r="H832" s="1">
        <v>0.10349999999999999</v>
      </c>
      <c r="I832" s="1">
        <f t="shared" si="177"/>
        <v>126</v>
      </c>
      <c r="J832" s="1">
        <f t="shared" si="178"/>
        <v>1</v>
      </c>
      <c r="K832" s="1">
        <f t="shared" si="179"/>
        <v>7.5992999570096004E-3</v>
      </c>
      <c r="L832" s="1">
        <f t="shared" si="180"/>
        <v>1</v>
      </c>
      <c r="M832" s="4">
        <f t="shared" si="171"/>
        <v>5.0332792497671287E-2</v>
      </c>
      <c r="N832" s="1">
        <f t="shared" si="172"/>
        <v>16.113755704639424</v>
      </c>
      <c r="O832">
        <f>((-0.0000000008)*V832^3+(0.000003)*V832^2-0.004*V832+2.013)*('Exhaust Gas Math'!$E$10/(T832+'Exhaust Gas Math'!$E$10))+(357.45*V832^-1.004)*(T832/(T832+'Exhaust Gas Math'!$E$10))</f>
        <v>1.0957887421887469</v>
      </c>
      <c r="P832">
        <f t="shared" si="181"/>
        <v>-142.26248447880678</v>
      </c>
      <c r="Q832">
        <f t="shared" si="173"/>
        <v>3.5676982714668144E-4</v>
      </c>
      <c r="R832" s="4">
        <f t="shared" si="174"/>
        <v>3.9653912344080262E-4</v>
      </c>
      <c r="S832">
        <f t="shared" si="182"/>
        <v>3.0611985660316848E-4</v>
      </c>
      <c r="T832">
        <f>S832*'Exhaust Gas Math'!$C$14</f>
        <v>3.626655528985359E-4</v>
      </c>
      <c r="U832">
        <f>(T832/'Exhaust Gas Math'!$B$14)+('Exhaust Gas Math'!$D$10)</f>
        <v>1.2959252263334824E-2</v>
      </c>
      <c r="V832">
        <f>('Exhaust Gas Math'!$E$10*((-0.000000001)*V831^3+(0.000002)*V831^2-0.0012*V831+1.3446)*$B$18+T832*'Exhaust Gas Math'!$D$14*$B$17)/('Exhaust Gas Math'!$E$10*((-0.000000001)*V831^3+(0.000002)*V831^2-0.0012*V831+1.3446)+T832*'Exhaust Gas Math'!$D$14)</f>
        <v>318.24861583112619</v>
      </c>
      <c r="W832">
        <f t="shared" si="175"/>
        <v>86475.775013119463</v>
      </c>
      <c r="X832">
        <f t="shared" si="176"/>
        <v>86333.512528640655</v>
      </c>
    </row>
    <row r="833" spans="3:24" x14ac:dyDescent="0.2">
      <c r="C833" s="1"/>
      <c r="D833" s="1"/>
      <c r="E833">
        <f t="shared" si="169"/>
        <v>0.10362499999999999</v>
      </c>
      <c r="F833">
        <f t="shared" si="170"/>
        <v>87272.144460061842</v>
      </c>
      <c r="H833" s="1">
        <v>0.10362499999999999</v>
      </c>
      <c r="I833" s="1">
        <f t="shared" si="177"/>
        <v>130.5</v>
      </c>
      <c r="J833" s="1">
        <f t="shared" si="178"/>
        <v>1</v>
      </c>
      <c r="K833" s="1">
        <f t="shared" si="179"/>
        <v>7.5788460316347245E-3</v>
      </c>
      <c r="L833" s="1">
        <f t="shared" si="180"/>
        <v>1</v>
      </c>
      <c r="M833" s="4">
        <f t="shared" si="171"/>
        <v>5.2287503132066641E-2</v>
      </c>
      <c r="N833" s="1">
        <f t="shared" si="172"/>
        <v>15.145535942043026</v>
      </c>
      <c r="O833">
        <f>((-0.0000000008)*V833^3+(0.000003)*V833^2-0.004*V833+2.013)*('Exhaust Gas Math'!$E$10/(T833+'Exhaust Gas Math'!$E$10))+(357.45*V833^-1.004)*(T833/(T833+'Exhaust Gas Math'!$E$10))</f>
        <v>1.0991565716177341</v>
      </c>
      <c r="P833">
        <f t="shared" si="181"/>
        <v>-126.06625657207096</v>
      </c>
      <c r="Q833">
        <f t="shared" si="173"/>
        <v>3.7062524308028525E-4</v>
      </c>
      <c r="R833" s="4">
        <f t="shared" si="174"/>
        <v>4.1039453937440637E-4</v>
      </c>
      <c r="S833">
        <f t="shared" si="182"/>
        <v>3.2168525254963392E-4</v>
      </c>
      <c r="T833">
        <f>S833*'Exhaust Gas Math'!$C$14</f>
        <v>3.8110614995633254E-4</v>
      </c>
      <c r="U833">
        <f>(T833/'Exhaust Gas Math'!$B$14)+('Exhaust Gas Math'!$D$10)</f>
        <v>1.3595793411342993E-2</v>
      </c>
      <c r="V833">
        <f>('Exhaust Gas Math'!$E$10*((-0.000000001)*V832^3+(0.000002)*V832^2-0.0012*V832+1.3446)*$B$18+T833*'Exhaust Gas Math'!$D$14*$B$17)/('Exhaust Gas Math'!$E$10*((-0.000000001)*V832^3+(0.000002)*V832^2-0.0012*V832+1.3446)+T833*'Exhaust Gas Math'!$D$14)</f>
        <v>317.29667444341339</v>
      </c>
      <c r="W833">
        <f t="shared" si="175"/>
        <v>87398.210716633912</v>
      </c>
      <c r="X833">
        <f t="shared" si="176"/>
        <v>87272.144460061842</v>
      </c>
    </row>
    <row r="834" spans="3:24" x14ac:dyDescent="0.2">
      <c r="C834" s="1"/>
      <c r="D834" s="1"/>
      <c r="E834">
        <f t="shared" si="169"/>
        <v>0.10375</v>
      </c>
      <c r="F834">
        <f t="shared" si="170"/>
        <v>88062.104681624725</v>
      </c>
      <c r="H834" s="1">
        <v>0.10375</v>
      </c>
      <c r="I834" s="1">
        <f t="shared" si="177"/>
        <v>135</v>
      </c>
      <c r="J834" s="1">
        <f t="shared" si="178"/>
        <v>1</v>
      </c>
      <c r="K834" s="1">
        <f t="shared" si="179"/>
        <v>7.5302202611791805E-3</v>
      </c>
      <c r="L834" s="1">
        <f t="shared" si="180"/>
        <v>0.99</v>
      </c>
      <c r="M834" s="4">
        <f t="shared" si="171"/>
        <v>5.4115284963613633E-2</v>
      </c>
      <c r="N834" s="1">
        <f t="shared" si="172"/>
        <v>14.083938913961969</v>
      </c>
      <c r="O834">
        <f>((-0.0000000008)*V834^3+(0.000003)*V834^2-0.004*V834+2.013)*('Exhaust Gas Math'!$E$10/(T834+'Exhaust Gas Math'!$E$10))+(357.45*V834^-1.004)*(T834/(T834+'Exhaust Gas Math'!$E$10))</f>
        <v>1.1020205398522842</v>
      </c>
      <c r="P834">
        <f t="shared" si="181"/>
        <v>-109.29692888323255</v>
      </c>
      <c r="Q834">
        <f t="shared" si="173"/>
        <v>3.8358095993491905E-4</v>
      </c>
      <c r="R834" s="4">
        <f t="shared" si="174"/>
        <v>4.2335025622904023E-4</v>
      </c>
      <c r="S834">
        <f t="shared" si="182"/>
        <v>3.3609436555953956E-4</v>
      </c>
      <c r="T834">
        <f>S834*'Exhaust Gas Math'!$C$14</f>
        <v>3.981768783778773E-4</v>
      </c>
      <c r="U834">
        <f>(T834/'Exhaust Gas Math'!$B$14)+('Exhaust Gas Math'!$D$10)</f>
        <v>1.418504879351575E-2</v>
      </c>
      <c r="V834">
        <f>('Exhaust Gas Math'!$E$10*((-0.000000001)*V833^3+(0.000002)*V833^2-0.0012*V833+1.3446)*$B$18+T834*'Exhaust Gas Math'!$D$14*$B$17)/('Exhaust Gas Math'!$E$10*((-0.000000001)*V833^3+(0.000002)*V833^2-0.0012*V833+1.3446)+T834*'Exhaust Gas Math'!$D$14)</f>
        <v>316.49197294711558</v>
      </c>
      <c r="W834">
        <f t="shared" si="175"/>
        <v>88171.401610507965</v>
      </c>
      <c r="X834">
        <f t="shared" si="176"/>
        <v>88062.104681624725</v>
      </c>
    </row>
    <row r="835" spans="3:24" x14ac:dyDescent="0.2">
      <c r="C835" s="1"/>
      <c r="D835" s="1"/>
      <c r="E835">
        <f t="shared" ref="E835:E898" si="183">H835</f>
        <v>0.103875</v>
      </c>
      <c r="F835">
        <f t="shared" ref="F835:F898" si="184">X835</f>
        <v>88721.5557808421</v>
      </c>
      <c r="H835" s="1">
        <v>0.103875</v>
      </c>
      <c r="I835" s="1">
        <f t="shared" si="177"/>
        <v>139.5</v>
      </c>
      <c r="J835" s="1">
        <f t="shared" si="178"/>
        <v>1</v>
      </c>
      <c r="K835" s="1">
        <f t="shared" si="179"/>
        <v>7.4537851578122209E-3</v>
      </c>
      <c r="L835" s="1">
        <f t="shared" si="180"/>
        <v>0.98</v>
      </c>
      <c r="M835" s="4">
        <f t="shared" si="171"/>
        <v>5.580486910952099E-2</v>
      </c>
      <c r="N835" s="1">
        <f t="shared" si="172"/>
        <v>12.93550971909159</v>
      </c>
      <c r="O835">
        <f>((-0.0000000008)*V835^3+(0.000003)*V835^2-0.004*V835+2.013)*('Exhaust Gas Math'!$E$10/(T835+'Exhaust Gas Math'!$E$10))+(357.45*V835^-1.004)*(T835/(T835+'Exhaust Gas Math'!$E$10))</f>
        <v>1.1044517930485638</v>
      </c>
      <c r="P835">
        <f t="shared" si="181"/>
        <v>-92.402529935096041</v>
      </c>
      <c r="Q835">
        <f t="shared" si="173"/>
        <v>3.9555710140795635E-4</v>
      </c>
      <c r="R835" s="4">
        <f t="shared" si="174"/>
        <v>4.3532639770207753E-4</v>
      </c>
      <c r="S835">
        <f t="shared" si="182"/>
        <v>3.4927947072963173E-4</v>
      </c>
      <c r="T835">
        <f>S835*'Exhaust Gas Math'!$C$14</f>
        <v>4.1379750328472741E-4</v>
      </c>
      <c r="U835">
        <f>(T835/'Exhaust Gas Math'!$B$14)+('Exhaust Gas Math'!$D$10)</f>
        <v>1.4724248824818825E-2</v>
      </c>
      <c r="V835">
        <f>('Exhaust Gas Math'!$E$10*((-0.000000001)*V834^3+(0.000002)*V834^2-0.0012*V834+1.3446)*$B$18+T835*'Exhaust Gas Math'!$D$14*$B$17)/('Exhaust Gas Math'!$E$10*((-0.000000001)*V834^3+(0.000002)*V834^2-0.0012*V834+1.3446)+T835*'Exhaust Gas Math'!$D$14)</f>
        <v>315.81230223776669</v>
      </c>
      <c r="W835">
        <f t="shared" si="175"/>
        <v>88813.95831077719</v>
      </c>
      <c r="X835">
        <f t="shared" si="176"/>
        <v>88721.5557808421</v>
      </c>
    </row>
    <row r="836" spans="3:24" x14ac:dyDescent="0.2">
      <c r="C836" s="1"/>
      <c r="D836" s="1"/>
      <c r="E836">
        <f t="shared" si="183"/>
        <v>0.104</v>
      </c>
      <c r="F836">
        <f t="shared" si="184"/>
        <v>89266.288677332341</v>
      </c>
      <c r="H836" s="1">
        <v>0.104</v>
      </c>
      <c r="I836" s="1">
        <f t="shared" si="177"/>
        <v>144</v>
      </c>
      <c r="J836" s="1">
        <f t="shared" si="178"/>
        <v>1</v>
      </c>
      <c r="K836" s="1">
        <f t="shared" si="179"/>
        <v>7.3501105563121751E-3</v>
      </c>
      <c r="L836" s="1">
        <f t="shared" si="180"/>
        <v>0.97</v>
      </c>
      <c r="M836" s="4">
        <f t="shared" ref="M836:M899" si="185">-(($B$3/1000)/2)*COS($B$10*H836)+(($B$3/1000)/2)</f>
        <v>5.7345838721685784E-2</v>
      </c>
      <c r="N836" s="1">
        <f t="shared" ref="N836:N899" si="186">($B$3/1000/2)*$B$10*SIN($B$10*H836)</f>
        <v>11.707328805309537</v>
      </c>
      <c r="O836">
        <f>((-0.0000000008)*V836^3+(0.000003)*V836^2-0.004*V836+2.013)*('Exhaust Gas Math'!$E$10/(T836+'Exhaust Gas Math'!$E$10))+(357.45*V836^-1.004)*(T836/(T836+'Exhaust Gas Math'!$E$10))</f>
        <v>1.1065066830271997</v>
      </c>
      <c r="P836">
        <f t="shared" si="181"/>
        <v>-75.82975928882837</v>
      </c>
      <c r="Q836">
        <f t="shared" ref="Q836:Q899" si="187">M836*$B$4*J836</f>
        <v>4.0647983060474705E-4</v>
      </c>
      <c r="R836" s="4">
        <f t="shared" ref="R836:R899" si="188">$B$7+J836*Q836</f>
        <v>4.4624912689886817E-4</v>
      </c>
      <c r="S836">
        <f t="shared" si="182"/>
        <v>3.611821164106733E-4</v>
      </c>
      <c r="T836">
        <f>S836*'Exhaust Gas Math'!$C$14</f>
        <v>4.2789877598480621E-4</v>
      </c>
      <c r="U836">
        <f>(T836/'Exhaust Gas Math'!$B$14)+('Exhaust Gas Math'!$D$10)</f>
        <v>1.5211003146533661E-2</v>
      </c>
      <c r="V836">
        <f>('Exhaust Gas Math'!$E$10*((-0.000000001)*V835^3+(0.000002)*V835^2-0.0012*V835+1.3446)*$B$18+T836*'Exhaust Gas Math'!$D$14*$B$17)/('Exhaust Gas Math'!$E$10*((-0.000000001)*V835^3+(0.000002)*V835^2-0.0012*V835+1.3446)+T836*'Exhaust Gas Math'!$D$14)</f>
        <v>315.24029947735897</v>
      </c>
      <c r="W836">
        <f t="shared" ref="W836:W899" si="189">(U836*$B$15*V836)/R836</f>
        <v>89342.118436621167</v>
      </c>
      <c r="X836">
        <f t="shared" ref="X836:X899" si="190">P836+W836</f>
        <v>89266.288677332341</v>
      </c>
    </row>
    <row r="837" spans="3:24" x14ac:dyDescent="0.2">
      <c r="C837" s="1"/>
      <c r="D837" s="1"/>
      <c r="E837">
        <f t="shared" si="183"/>
        <v>0.104125</v>
      </c>
      <c r="F837">
        <f t="shared" si="184"/>
        <v>89685.654889382175</v>
      </c>
      <c r="H837" s="1">
        <v>0.104125</v>
      </c>
      <c r="I837" s="1">
        <f t="shared" ref="I837:I900" si="191">($B$9*360*H837)-(720*FLOOR(H837/(1/($B$9/2)),1))</f>
        <v>148.5</v>
      </c>
      <c r="J837" s="1">
        <f t="shared" ref="J837:J900" si="192">IF(I837&lt;=$B$12,1,0)</f>
        <v>1</v>
      </c>
      <c r="K837" s="1">
        <f t="shared" ref="K837:K900" si="193">-0.0038*COS(0.549848656*(I837+(327.363-$B$12)/2)*2*PI()/180)+0.0038</f>
        <v>7.2199693658655563E-3</v>
      </c>
      <c r="L837" s="1">
        <f t="shared" ref="L837:L900" si="194">ROUND((-0.0038*COS(0.549848656*(I837+38.606)*2*PI()/180)+0.0038)/0.0076,2)*J837</f>
        <v>0.95</v>
      </c>
      <c r="M837" s="4">
        <f t="shared" si="185"/>
        <v>5.8728693210024628E-2</v>
      </c>
      <c r="N837" s="1">
        <f t="shared" si="186"/>
        <v>10.406968316360878</v>
      </c>
      <c r="O837">
        <f>((-0.0000000008)*V837^3+(0.000003)*V837^2-0.004*V837+2.013)*('Exhaust Gas Math'!$E$10/(T837+'Exhaust Gas Math'!$E$10))+(357.45*V837^-1.004)*(T837/(T837+'Exhaust Gas Math'!$E$10))</f>
        <v>1.1082126621211612</v>
      </c>
      <c r="P837">
        <f t="shared" ref="P837:P900" si="195">J837*SIGN(N837)*-0.5*O837*N837^2</f>
        <v>-60.012480388311211</v>
      </c>
      <c r="Q837">
        <f t="shared" si="187"/>
        <v>4.1628180526761697E-4</v>
      </c>
      <c r="R837" s="4">
        <f t="shared" si="188"/>
        <v>4.5605110156173815E-4</v>
      </c>
      <c r="S837">
        <f t="shared" ref="S837:S900" si="196">J837*(1.5603*L837*(Q837-Q836)*$B$14+S836)</f>
        <v>3.7164322682014286E-4</v>
      </c>
      <c r="T837">
        <f>S837*'Exhaust Gas Math'!$C$14</f>
        <v>4.4029223661385986E-4</v>
      </c>
      <c r="U837">
        <f>(T837/'Exhaust Gas Math'!$B$14)+('Exhaust Gas Math'!$D$10)</f>
        <v>1.5638806412983566E-2</v>
      </c>
      <c r="V837">
        <f>('Exhaust Gas Math'!$E$10*((-0.000000001)*V836^3+(0.000002)*V836^2-0.0012*V836+1.3446)*$B$18+T837*'Exhaust Gas Math'!$D$14*$B$17)/('Exhaust Gas Math'!$E$10*((-0.000000001)*V836^3+(0.000002)*V836^2-0.0012*V836+1.3446)+T837*'Exhaust Gas Math'!$D$14)</f>
        <v>314.76711890105219</v>
      </c>
      <c r="W837">
        <f t="shared" si="189"/>
        <v>89745.667369770483</v>
      </c>
      <c r="X837">
        <f t="shared" si="190"/>
        <v>89685.654889382175</v>
      </c>
    </row>
    <row r="838" spans="3:24" x14ac:dyDescent="0.2">
      <c r="C838" s="1"/>
      <c r="D838" s="1"/>
      <c r="E838">
        <f t="shared" si="183"/>
        <v>0.10425</v>
      </c>
      <c r="F838">
        <f t="shared" si="184"/>
        <v>89998.949192837201</v>
      </c>
      <c r="H838" s="1">
        <v>0.10425</v>
      </c>
      <c r="I838" s="1">
        <f t="shared" si="191"/>
        <v>153</v>
      </c>
      <c r="J838" s="1">
        <f t="shared" si="192"/>
        <v>1</v>
      </c>
      <c r="K838" s="1">
        <f t="shared" si="193"/>
        <v>7.0643318079169973E-3</v>
      </c>
      <c r="L838" s="1">
        <f t="shared" si="194"/>
        <v>0.93</v>
      </c>
      <c r="M838" s="4">
        <f t="shared" si="185"/>
        <v>5.9944906816771129E-2</v>
      </c>
      <c r="N838" s="1">
        <f t="shared" si="186"/>
        <v>9.0424454070737195</v>
      </c>
      <c r="O838">
        <f>((-0.0000000008)*V838^3+(0.000003)*V838^2-0.004*V838+2.013)*('Exhaust Gas Math'!$E$10/(T838+'Exhaust Gas Math'!$E$10))+(357.45*V838^-1.004)*(T838/(T838+'Exhaust Gas Math'!$E$10))</f>
        <v>1.1096122171752529</v>
      </c>
      <c r="P838">
        <f t="shared" si="195"/>
        <v>-45.364175821531134</v>
      </c>
      <c r="Q838">
        <f t="shared" si="187"/>
        <v>4.2490259296328211E-4</v>
      </c>
      <c r="R838" s="4">
        <f t="shared" si="188"/>
        <v>4.6467188925740322E-4</v>
      </c>
      <c r="S838">
        <f t="shared" si="196"/>
        <v>3.8065002649196228E-4</v>
      </c>
      <c r="T838">
        <f>S838*'Exhaust Gas Math'!$C$14</f>
        <v>4.5096274985358456E-4</v>
      </c>
      <c r="U838">
        <f>(T838/'Exhaust Gas Math'!$B$14)+('Exhaust Gas Math'!$D$10)</f>
        <v>1.6007136176177376E-2</v>
      </c>
      <c r="V838">
        <f>('Exhaust Gas Math'!$E$10*((-0.000000001)*V837^3+(0.000002)*V837^2-0.0012*V837+1.3446)*$B$18+T838*'Exhaust Gas Math'!$D$14*$B$17)/('Exhaust Gas Math'!$E$10*((-0.000000001)*V837^3+(0.000002)*V837^2-0.0012*V837+1.3446)+T838*'Exhaust Gas Math'!$D$14)</f>
        <v>314.38007520526202</v>
      </c>
      <c r="W838">
        <f t="shared" si="189"/>
        <v>90044.313368658739</v>
      </c>
      <c r="X838">
        <f t="shared" si="190"/>
        <v>89998.949192837201</v>
      </c>
    </row>
    <row r="839" spans="3:24" x14ac:dyDescent="0.2">
      <c r="C839" s="1"/>
      <c r="D839" s="1"/>
      <c r="E839">
        <f t="shared" si="183"/>
        <v>0.104375</v>
      </c>
      <c r="F839">
        <f t="shared" si="184"/>
        <v>90223.660179918341</v>
      </c>
      <c r="H839" s="1">
        <v>0.104375</v>
      </c>
      <c r="I839" s="1">
        <f t="shared" si="191"/>
        <v>157.5</v>
      </c>
      <c r="J839" s="1">
        <f t="shared" si="192"/>
        <v>1</v>
      </c>
      <c r="K839" s="1">
        <f t="shared" si="193"/>
        <v>6.8843581830277216E-3</v>
      </c>
      <c r="L839" s="1">
        <f t="shared" si="194"/>
        <v>0.91</v>
      </c>
      <c r="M839" s="4">
        <f t="shared" si="185"/>
        <v>6.0986981180607816E-2</v>
      </c>
      <c r="N839" s="1">
        <f t="shared" si="186"/>
        <v>7.6221728149334682</v>
      </c>
      <c r="O839">
        <f>((-0.0000000008)*V839^3+(0.000003)*V839^2-0.004*V839+2.013)*('Exhaust Gas Math'!$E$10/(T839+'Exhaust Gas Math'!$E$10))+(357.45*V839^-1.004)*(T839/(T839+'Exhaust Gas Math'!$E$10))</f>
        <v>1.1107393455518197</v>
      </c>
      <c r="P839">
        <f t="shared" si="195"/>
        <v>-32.265599794402547</v>
      </c>
      <c r="Q839">
        <f t="shared" si="187"/>
        <v>4.322890436688972E-4</v>
      </c>
      <c r="R839" s="4">
        <f t="shared" si="188"/>
        <v>4.7205833996301837E-4</v>
      </c>
      <c r="S839">
        <f t="shared" si="196"/>
        <v>3.8820125827633063E-4</v>
      </c>
      <c r="T839">
        <f>S839*'Exhaust Gas Math'!$C$14</f>
        <v>4.5990882633660421E-4</v>
      </c>
      <c r="U839">
        <f>(T839/'Exhaust Gas Math'!$B$14)+('Exhaust Gas Math'!$D$10)</f>
        <v>1.6315941025435904E-2</v>
      </c>
      <c r="V839">
        <f>('Exhaust Gas Math'!$E$10*((-0.000000001)*V838^3+(0.000002)*V838^2-0.0012*V838+1.3446)*$B$18+T839*'Exhaust Gas Math'!$D$14*$B$17)/('Exhaust Gas Math'!$E$10*((-0.000000001)*V838^3+(0.000002)*V838^2-0.0012*V838+1.3446)+T839*'Exhaust Gas Math'!$D$14)</f>
        <v>314.06911831209447</v>
      </c>
      <c r="W839">
        <f t="shared" si="189"/>
        <v>90255.92577971275</v>
      </c>
      <c r="X839">
        <f t="shared" si="190"/>
        <v>90223.660179918341</v>
      </c>
    </row>
    <row r="840" spans="3:24" x14ac:dyDescent="0.2">
      <c r="C840" s="1"/>
      <c r="D840" s="1"/>
      <c r="E840">
        <f t="shared" si="183"/>
        <v>0.1045</v>
      </c>
      <c r="F840">
        <f t="shared" si="184"/>
        <v>90361.294652307392</v>
      </c>
      <c r="H840" s="1">
        <v>0.1045</v>
      </c>
      <c r="I840" s="1">
        <f t="shared" si="191"/>
        <v>162</v>
      </c>
      <c r="J840" s="1">
        <f t="shared" si="192"/>
        <v>1</v>
      </c>
      <c r="K840" s="1">
        <f t="shared" si="193"/>
        <v>6.6813902206666002E-3</v>
      </c>
      <c r="L840" s="1">
        <f t="shared" si="194"/>
        <v>0.88</v>
      </c>
      <c r="M840" s="4">
        <f t="shared" si="185"/>
        <v>6.1848491566556363E-2</v>
      </c>
      <c r="N840" s="1">
        <f t="shared" si="186"/>
        <v>6.1549069927597442</v>
      </c>
      <c r="O840">
        <f>((-0.0000000008)*V840^3+(0.000003)*V840^2-0.004*V840+2.013)*('Exhaust Gas Math'!$E$10/(T840+'Exhaust Gas Math'!$E$10))+(357.45*V840^-1.004)*(T840/(T840+'Exhaust Gas Math'!$E$10))</f>
        <v>1.1116116325213328</v>
      </c>
      <c r="P840">
        <f t="shared" si="195"/>
        <v>-21.055525090462165</v>
      </c>
      <c r="Q840">
        <f t="shared" si="187"/>
        <v>4.3839561745961534E-4</v>
      </c>
      <c r="R840" s="4">
        <f t="shared" si="188"/>
        <v>4.7816491375373652E-4</v>
      </c>
      <c r="S840">
        <f t="shared" si="196"/>
        <v>3.9423825425380322E-4</v>
      </c>
      <c r="T840">
        <f>S840*'Exhaust Gas Math'!$C$14</f>
        <v>4.6706096115174141E-4</v>
      </c>
      <c r="U840">
        <f>(T840/'Exhaust Gas Math'!$B$14)+('Exhaust Gas Math'!$D$10)</f>
        <v>1.6562821757749927E-2</v>
      </c>
      <c r="V840">
        <f>('Exhaust Gas Math'!$E$10*((-0.000000001)*V839^3+(0.000002)*V839^2-0.0012*V839+1.3446)*$B$18+T840*'Exhaust Gas Math'!$D$14*$B$17)/('Exhaust Gas Math'!$E$10*((-0.000000001)*V839^3+(0.000002)*V839^2-0.0012*V839+1.3446)+T840*'Exhaust Gas Math'!$D$14)</f>
        <v>313.82892535589696</v>
      </c>
      <c r="W840">
        <f t="shared" si="189"/>
        <v>90382.35017739785</v>
      </c>
      <c r="X840">
        <f t="shared" si="190"/>
        <v>90361.294652307392</v>
      </c>
    </row>
    <row r="841" spans="3:24" x14ac:dyDescent="0.2">
      <c r="C841" s="1"/>
      <c r="D841" s="1"/>
      <c r="E841">
        <f t="shared" si="183"/>
        <v>0.104625</v>
      </c>
      <c r="F841">
        <f t="shared" si="184"/>
        <v>90433.394595332808</v>
      </c>
      <c r="H841" s="1">
        <v>0.104625</v>
      </c>
      <c r="I841" s="1">
        <f t="shared" si="191"/>
        <v>166.5</v>
      </c>
      <c r="J841" s="1">
        <f t="shared" si="192"/>
        <v>1</v>
      </c>
      <c r="K841" s="1">
        <f t="shared" si="193"/>
        <v>6.4569410764224325E-3</v>
      </c>
      <c r="L841" s="1">
        <f t="shared" si="194"/>
        <v>0.85</v>
      </c>
      <c r="M841" s="4">
        <f t="shared" si="185"/>
        <v>6.2524126476606323E-2</v>
      </c>
      <c r="N841" s="1">
        <f t="shared" si="186"/>
        <v>4.6496941222613923</v>
      </c>
      <c r="O841">
        <f>((-0.0000000008)*V841^3+(0.000003)*V841^2-0.004*V841+2.013)*('Exhaust Gas Math'!$E$10/(T841+'Exhaust Gas Math'!$E$10))+(357.45*V841^-1.004)*(T841/(T841+'Exhaust Gas Math'!$E$10))</f>
        <v>1.1122560282131968</v>
      </c>
      <c r="P841">
        <f t="shared" si="195"/>
        <v>-12.023296040284142</v>
      </c>
      <c r="Q841">
        <f t="shared" si="187"/>
        <v>4.4318466527737627E-4</v>
      </c>
      <c r="R841" s="4">
        <f t="shared" si="188"/>
        <v>4.8295396157149739E-4</v>
      </c>
      <c r="S841">
        <f t="shared" si="196"/>
        <v>3.9881133325555526E-4</v>
      </c>
      <c r="T841">
        <f>S841*'Exhaust Gas Math'!$C$14</f>
        <v>4.7247876789914572E-4</v>
      </c>
      <c r="U841">
        <f>(T841/'Exhaust Gas Math'!$B$14)+('Exhaust Gas Math'!$D$10)</f>
        <v>1.6749836143231608E-2</v>
      </c>
      <c r="V841">
        <f>('Exhaust Gas Math'!$E$10*((-0.000000001)*V840^3+(0.000002)*V840^2-0.0012*V840+1.3446)*$B$18+T841*'Exhaust Gas Math'!$D$14*$B$17)/('Exhaust Gas Math'!$E$10*((-0.000000001)*V840^3+(0.000002)*V840^2-0.0012*V840+1.3446)+T841*'Exhaust Gas Math'!$D$14)</f>
        <v>313.65174048248394</v>
      </c>
      <c r="W841">
        <f t="shared" si="189"/>
        <v>90445.417891373087</v>
      </c>
      <c r="X841">
        <f t="shared" si="190"/>
        <v>90433.394595332808</v>
      </c>
    </row>
    <row r="842" spans="3:24" x14ac:dyDescent="0.2">
      <c r="C842" s="1"/>
      <c r="D842" s="1"/>
      <c r="E842">
        <f t="shared" si="183"/>
        <v>0.10475</v>
      </c>
      <c r="F842">
        <f t="shared" si="184"/>
        <v>90460.43028996943</v>
      </c>
      <c r="H842" s="1">
        <v>0.10475</v>
      </c>
      <c r="I842" s="1">
        <f t="shared" si="191"/>
        <v>171</v>
      </c>
      <c r="J842" s="1">
        <f t="shared" si="192"/>
        <v>1</v>
      </c>
      <c r="K842" s="1">
        <f t="shared" si="193"/>
        <v>6.2126840512096246E-3</v>
      </c>
      <c r="L842" s="1">
        <f t="shared" si="194"/>
        <v>0.82</v>
      </c>
      <c r="M842" s="4">
        <f t="shared" si="185"/>
        <v>6.3009720396865837E-2</v>
      </c>
      <c r="N842" s="1">
        <f t="shared" si="186"/>
        <v>3.1158143413191066</v>
      </c>
      <c r="O842">
        <f>((-0.0000000008)*V842^3+(0.000003)*V842^2-0.004*V842+2.013)*('Exhaust Gas Math'!$E$10/(T842+'Exhaust Gas Math'!$E$10))+(357.45*V842^-1.004)*(T842/(T842+'Exhaust Gas Math'!$E$10))</f>
        <v>1.1126947081650453</v>
      </c>
      <c r="P842">
        <f t="shared" si="195"/>
        <v>-5.401186466616144</v>
      </c>
      <c r="Q842">
        <f t="shared" si="187"/>
        <v>4.466266610498636E-4</v>
      </c>
      <c r="R842" s="4">
        <f t="shared" si="188"/>
        <v>4.8639595734398472E-4</v>
      </c>
      <c r="S842">
        <f t="shared" si="196"/>
        <v>4.0198210361620584E-4</v>
      </c>
      <c r="T842">
        <f>S842*'Exhaust Gas Math'!$C$14</f>
        <v>4.7623523505132501E-4</v>
      </c>
      <c r="U842">
        <f>(T842/'Exhaust Gas Math'!$B$14)+('Exhaust Gas Math'!$D$10)</f>
        <v>1.6879503632088334E-2</v>
      </c>
      <c r="V842">
        <f>('Exhaust Gas Math'!$E$10*((-0.000000001)*V841^3+(0.000002)*V841^2-0.0012*V841+1.3446)*$B$18+T842*'Exhaust Gas Math'!$D$14*$B$17)/('Exhaust Gas Math'!$E$10*((-0.000000001)*V841^3+(0.000002)*V841^2-0.0012*V841+1.3446)+T842*'Exhaust Gas Math'!$D$14)</f>
        <v>313.53124470682809</v>
      </c>
      <c r="W842">
        <f t="shared" si="189"/>
        <v>90465.83147643604</v>
      </c>
      <c r="X842">
        <f t="shared" si="190"/>
        <v>90460.43028996943</v>
      </c>
    </row>
    <row r="843" spans="3:24" x14ac:dyDescent="0.2">
      <c r="C843" s="1"/>
      <c r="D843" s="1"/>
      <c r="E843">
        <f t="shared" si="183"/>
        <v>0.104875</v>
      </c>
      <c r="F843">
        <f t="shared" si="184"/>
        <v>90457.32401192376</v>
      </c>
      <c r="H843" s="1">
        <v>0.104875</v>
      </c>
      <c r="I843" s="1">
        <f t="shared" si="191"/>
        <v>175.5</v>
      </c>
      <c r="J843" s="1">
        <f t="shared" si="192"/>
        <v>1</v>
      </c>
      <c r="K843" s="1">
        <f t="shared" si="193"/>
        <v>5.9504401165672563E-3</v>
      </c>
      <c r="L843" s="1">
        <f t="shared" si="194"/>
        <v>0.78</v>
      </c>
      <c r="M843" s="4">
        <f t="shared" si="185"/>
        <v>6.3302279479340168E-2</v>
      </c>
      <c r="N843" s="1">
        <f t="shared" si="186"/>
        <v>1.5627245288488993</v>
      </c>
      <c r="O843">
        <f>((-0.0000000008)*V843^3+(0.000003)*V843^2-0.004*V843+2.013)*('Exhaust Gas Math'!$E$10/(T843+'Exhaust Gas Math'!$E$10))+(357.45*V843^-1.004)*(T843/(T843+'Exhaust Gas Math'!$E$10))</f>
        <v>1.1129430085409939</v>
      </c>
      <c r="P843">
        <f t="shared" si="195"/>
        <v>-1.3589634862335893</v>
      </c>
      <c r="Q843">
        <f t="shared" si="187"/>
        <v>4.4870038372856038E-4</v>
      </c>
      <c r="R843" s="4">
        <f t="shared" si="188"/>
        <v>4.8846968002268156E-4</v>
      </c>
      <c r="S843">
        <f t="shared" si="196"/>
        <v>4.0379923314091829E-4</v>
      </c>
      <c r="T843">
        <f>S843*'Exhaust Gas Math'!$C$14</f>
        <v>4.7838802020901041E-4</v>
      </c>
      <c r="U843">
        <f>(T843/'Exhaust Gas Math'!$B$14)+('Exhaust Gas Math'!$D$10)</f>
        <v>1.6953814476330147E-2</v>
      </c>
      <c r="V843">
        <f>('Exhaust Gas Math'!$E$10*((-0.000000001)*V842^3+(0.000002)*V842^2-0.0012*V842+1.3446)*$B$18+T843*'Exhaust Gas Math'!$D$14*$B$17)/('Exhaust Gas Math'!$E$10*((-0.000000001)*V842^3+(0.000002)*V842^2-0.0012*V842+1.3446)+T843*'Exhaust Gas Math'!$D$14)</f>
        <v>313.46308810009549</v>
      </c>
      <c r="W843">
        <f t="shared" si="189"/>
        <v>90458.682975409989</v>
      </c>
      <c r="X843">
        <f t="shared" si="190"/>
        <v>90457.32401192376</v>
      </c>
    </row>
    <row r="844" spans="3:24" x14ac:dyDescent="0.2">
      <c r="C844" s="1"/>
      <c r="D844" s="1"/>
      <c r="E844">
        <f t="shared" si="183"/>
        <v>0.105</v>
      </c>
      <c r="F844">
        <f t="shared" si="184"/>
        <v>90451.501084032003</v>
      </c>
      <c r="H844" s="1">
        <v>0.105</v>
      </c>
      <c r="I844" s="1">
        <f t="shared" si="191"/>
        <v>180</v>
      </c>
      <c r="J844" s="1">
        <f t="shared" si="192"/>
        <v>1</v>
      </c>
      <c r="K844" s="1">
        <f t="shared" si="193"/>
        <v>5.6721643390522155E-3</v>
      </c>
      <c r="L844" s="1">
        <f t="shared" si="194"/>
        <v>0.75</v>
      </c>
      <c r="M844" s="4">
        <f t="shared" si="185"/>
        <v>6.3399999999999998E-2</v>
      </c>
      <c r="N844" s="1">
        <f t="shared" si="186"/>
        <v>-1.9517390017081326E-14</v>
      </c>
      <c r="O844">
        <f>((-0.0000000008)*V844^3+(0.000003)*V844^2-0.004*V844+2.013)*('Exhaust Gas Math'!$E$10/(T844+'Exhaust Gas Math'!$E$10))+(357.45*V844^-1.004)*(T844/(T844+'Exhaust Gas Math'!$E$10))</f>
        <v>1.113021979584089</v>
      </c>
      <c r="P844">
        <f t="shared" si="195"/>
        <v>2.1199090385353138E-28</v>
      </c>
      <c r="Q844">
        <f t="shared" si="187"/>
        <v>4.4939304812356896E-4</v>
      </c>
      <c r="R844" s="4">
        <f t="shared" si="188"/>
        <v>4.8916234441769013E-4</v>
      </c>
      <c r="S844">
        <f t="shared" si="196"/>
        <v>4.0438284583890549E-4</v>
      </c>
      <c r="T844">
        <f>S844*'Exhaust Gas Math'!$C$14</f>
        <v>4.7907943638874723E-4</v>
      </c>
      <c r="U844">
        <f>(T844/'Exhaust Gas Math'!$B$14)+('Exhaust Gas Math'!$D$10)</f>
        <v>1.6977681103176431E-2</v>
      </c>
      <c r="V844">
        <f>('Exhaust Gas Math'!$E$10*((-0.000000001)*V843^3+(0.000002)*V843^2-0.0012*V843+1.3446)*$B$18+T844*'Exhaust Gas Math'!$D$14*$B$17)/('Exhaust Gas Math'!$E$10*((-0.000000001)*V843^3+(0.000002)*V843^2-0.0012*V843+1.3446)+T844*'Exhaust Gas Math'!$D$14)</f>
        <v>313.44142035322955</v>
      </c>
      <c r="W844">
        <f t="shared" si="189"/>
        <v>90451.501084032003</v>
      </c>
      <c r="X844">
        <f t="shared" si="190"/>
        <v>90451.501084032003</v>
      </c>
    </row>
    <row r="845" spans="3:24" x14ac:dyDescent="0.2">
      <c r="C845" s="1"/>
      <c r="D845" s="1"/>
      <c r="E845">
        <f t="shared" si="183"/>
        <v>0.105125</v>
      </c>
      <c r="F845">
        <f t="shared" si="184"/>
        <v>90466.579702717645</v>
      </c>
      <c r="H845" s="1">
        <v>0.105125</v>
      </c>
      <c r="I845" s="1">
        <f t="shared" si="191"/>
        <v>184.5</v>
      </c>
      <c r="J845" s="1">
        <f t="shared" si="192"/>
        <v>1</v>
      </c>
      <c r="K845" s="1">
        <f t="shared" si="193"/>
        <v>5.3799313049345491E-3</v>
      </c>
      <c r="L845" s="1">
        <f t="shared" si="194"/>
        <v>0.71</v>
      </c>
      <c r="M845" s="4">
        <f t="shared" si="185"/>
        <v>6.3302279479340168E-2</v>
      </c>
      <c r="N845" s="1">
        <f t="shared" si="186"/>
        <v>-1.5627245288489384</v>
      </c>
      <c r="O845">
        <f>((-0.0000000008)*V845^3+(0.000003)*V845^2-0.004*V845+2.013)*('Exhaust Gas Math'!$E$10/(T845+'Exhaust Gas Math'!$E$10))+(357.45*V845^-1.004)*(T845/(T845+'Exhaust Gas Math'!$E$10))</f>
        <v>1.1129462406910999</v>
      </c>
      <c r="P845">
        <f t="shared" si="195"/>
        <v>1.3589674328633969</v>
      </c>
      <c r="Q845">
        <f t="shared" si="187"/>
        <v>4.4870038372856038E-4</v>
      </c>
      <c r="R845" s="4">
        <f t="shared" si="188"/>
        <v>4.8846968002268156E-4</v>
      </c>
      <c r="S845">
        <f t="shared" si="196"/>
        <v>4.0383035915147759E-4</v>
      </c>
      <c r="T845">
        <f>S845*'Exhaust Gas Math'!$C$14</f>
        <v>4.7842489573859639E-4</v>
      </c>
      <c r="U845">
        <f>(T845/'Exhaust Gas Math'!$B$14)+('Exhaust Gas Math'!$D$10)</f>
        <v>1.6955087363095284E-2</v>
      </c>
      <c r="V845">
        <f>('Exhaust Gas Math'!$E$10*((-0.000000001)*V844^3+(0.000002)*V844^2-0.0012*V844+1.3446)*$B$18+T845*'Exhaust Gas Math'!$D$14*$B$17)/('Exhaust Gas Math'!$E$10*((-0.000000001)*V844^3+(0.000002)*V844^2-0.0012*V844+1.3446)+T845*'Exhaust Gas Math'!$D$14)</f>
        <v>313.46220851607069</v>
      </c>
      <c r="W845">
        <f t="shared" si="189"/>
        <v>90465.220735284776</v>
      </c>
      <c r="X845">
        <f t="shared" si="190"/>
        <v>90466.579702717645</v>
      </c>
    </row>
    <row r="846" spans="3:24" x14ac:dyDescent="0.2">
      <c r="C846" s="1"/>
      <c r="D846" s="1"/>
      <c r="E846">
        <f t="shared" si="183"/>
        <v>0.10525</v>
      </c>
      <c r="F846">
        <f t="shared" si="184"/>
        <v>90531.256117242825</v>
      </c>
      <c r="H846" s="1">
        <v>0.10525</v>
      </c>
      <c r="I846" s="1">
        <f t="shared" si="191"/>
        <v>189</v>
      </c>
      <c r="J846" s="1">
        <f t="shared" si="192"/>
        <v>1</v>
      </c>
      <c r="K846" s="1">
        <f t="shared" si="193"/>
        <v>5.0759196538560161E-3</v>
      </c>
      <c r="L846" s="1">
        <f t="shared" si="194"/>
        <v>0.67</v>
      </c>
      <c r="M846" s="4">
        <f t="shared" si="185"/>
        <v>6.3009720396865893E-2</v>
      </c>
      <c r="N846" s="1">
        <f t="shared" si="186"/>
        <v>-3.1158143413188655</v>
      </c>
      <c r="O846">
        <f>((-0.0000000008)*V846^3+(0.000003)*V846^2-0.004*V846+2.013)*('Exhaust Gas Math'!$E$10/(T846+'Exhaust Gas Math'!$E$10))+(357.45*V846^-1.004)*(T846/(T846+'Exhaust Gas Math'!$E$10))</f>
        <v>1.1127321631549192</v>
      </c>
      <c r="P846">
        <f t="shared" si="195"/>
        <v>5.4013682787358563</v>
      </c>
      <c r="Q846">
        <f t="shared" si="187"/>
        <v>4.4662666104986403E-4</v>
      </c>
      <c r="R846" s="4">
        <f t="shared" si="188"/>
        <v>4.8639595734398515E-4</v>
      </c>
      <c r="S846">
        <f t="shared" si="196"/>
        <v>4.0226949148281464E-4</v>
      </c>
      <c r="T846">
        <f>S846*'Exhaust Gas Math'!$C$14</f>
        <v>4.7657570848776441E-4</v>
      </c>
      <c r="U846">
        <f>(T846/'Exhaust Gas Math'!$B$14)+('Exhaust Gas Math'!$D$10)</f>
        <v>1.6891256253297838E-2</v>
      </c>
      <c r="V846">
        <f>('Exhaust Gas Math'!$E$10*((-0.000000001)*V845^3+(0.000002)*V845^2-0.0012*V845+1.3446)*$B$18+T846*'Exhaust Gas Math'!$D$14*$B$17)/('Exhaust Gas Math'!$E$10*((-0.000000001)*V845^3+(0.000002)*V845^2-0.0012*V845+1.3446)+T846*'Exhaust Gas Math'!$D$14)</f>
        <v>313.52097595685234</v>
      </c>
      <c r="W846">
        <f t="shared" si="189"/>
        <v>90525.854748964091</v>
      </c>
      <c r="X846">
        <f t="shared" si="190"/>
        <v>90531.256117242825</v>
      </c>
    </row>
    <row r="847" spans="3:24" x14ac:dyDescent="0.2">
      <c r="C847" s="1"/>
      <c r="D847" s="1"/>
      <c r="E847">
        <f t="shared" si="183"/>
        <v>0.105375</v>
      </c>
      <c r="F847">
        <f t="shared" si="184"/>
        <v>90672.088092322854</v>
      </c>
      <c r="H847" s="1">
        <v>0.105375</v>
      </c>
      <c r="I847" s="1">
        <f t="shared" si="191"/>
        <v>193.5</v>
      </c>
      <c r="J847" s="1">
        <f t="shared" si="192"/>
        <v>1</v>
      </c>
      <c r="K847" s="1">
        <f t="shared" si="193"/>
        <v>4.7623958367556648E-3</v>
      </c>
      <c r="L847" s="1">
        <f t="shared" si="194"/>
        <v>0.63</v>
      </c>
      <c r="M847" s="4">
        <f t="shared" si="185"/>
        <v>6.2524126476606406E-2</v>
      </c>
      <c r="N847" s="1">
        <f t="shared" si="186"/>
        <v>-4.6496941222611552</v>
      </c>
      <c r="O847">
        <f>((-0.0000000008)*V847^3+(0.000003)*V847^2-0.004*V847+2.013)*('Exhaust Gas Math'!$E$10/(T847+'Exhaust Gas Math'!$E$10))+(357.45*V847^-1.004)*(T847/(T847+'Exhaust Gas Math'!$E$10))</f>
        <v>1.1123952524261873</v>
      </c>
      <c r="P847">
        <f t="shared" si="195"/>
        <v>12.024801030039139</v>
      </c>
      <c r="Q847">
        <f t="shared" si="187"/>
        <v>4.4318466527737687E-4</v>
      </c>
      <c r="R847" s="4">
        <f t="shared" si="188"/>
        <v>4.8295396157149804E-4</v>
      </c>
      <c r="S847">
        <f t="shared" si="196"/>
        <v>3.9983341181548562E-4</v>
      </c>
      <c r="T847">
        <f>S847*'Exhaust Gas Math'!$C$14</f>
        <v>4.7368964226109019E-4</v>
      </c>
      <c r="U847">
        <f>(T847/'Exhaust Gas Math'!$B$14)+('Exhaust Gas Math'!$D$10)</f>
        <v>1.6791633670395725E-2</v>
      </c>
      <c r="V847">
        <f>('Exhaust Gas Math'!$E$10*((-0.000000001)*V846^3+(0.000002)*V846^2-0.0012*V846+1.3446)*$B$18+T847*'Exhaust Gas Math'!$D$14*$B$17)/('Exhaust Gas Math'!$E$10*((-0.000000001)*V846^3+(0.000002)*V846^2-0.0012*V846+1.3446)+T847*'Exhaust Gas Math'!$D$14)</f>
        <v>313.61350906251892</v>
      </c>
      <c r="W847">
        <f t="shared" si="189"/>
        <v>90660.063291292812</v>
      </c>
      <c r="X847">
        <f t="shared" si="190"/>
        <v>90672.088092322854</v>
      </c>
    </row>
    <row r="848" spans="3:24" x14ac:dyDescent="0.2">
      <c r="C848" s="1"/>
      <c r="D848" s="1"/>
      <c r="E848">
        <f t="shared" si="183"/>
        <v>0.1055</v>
      </c>
      <c r="F848">
        <f t="shared" si="184"/>
        <v>90916.650937137325</v>
      </c>
      <c r="H848" s="1">
        <v>0.1055</v>
      </c>
      <c r="I848" s="1">
        <f t="shared" si="191"/>
        <v>198</v>
      </c>
      <c r="J848" s="1">
        <f t="shared" si="192"/>
        <v>1</v>
      </c>
      <c r="K848" s="1">
        <f t="shared" si="193"/>
        <v>4.4416972191494448E-3</v>
      </c>
      <c r="L848" s="1">
        <f t="shared" si="194"/>
        <v>0.59</v>
      </c>
      <c r="M848" s="4">
        <f t="shared" si="185"/>
        <v>6.1848491566556342E-2</v>
      </c>
      <c r="N848" s="1">
        <f t="shared" si="186"/>
        <v>-6.1549069927597815</v>
      </c>
      <c r="O848">
        <f>((-0.0000000008)*V848^3+(0.000003)*V848^2-0.004*V848+2.013)*('Exhaust Gas Math'!$E$10/(T848+'Exhaust Gas Math'!$E$10))+(357.45*V848^-1.004)*(T848/(T848+'Exhaust Gas Math'!$E$10))</f>
        <v>1.1119506787801878</v>
      </c>
      <c r="P848">
        <f t="shared" si="195"/>
        <v>21.061947114846923</v>
      </c>
      <c r="Q848">
        <f t="shared" si="187"/>
        <v>4.3839561745961518E-4</v>
      </c>
      <c r="R848" s="4">
        <f t="shared" si="188"/>
        <v>4.781649137537363E-4</v>
      </c>
      <c r="S848">
        <f t="shared" si="196"/>
        <v>3.9665915697897485E-4</v>
      </c>
      <c r="T848">
        <f>S848*'Exhaust Gas Math'!$C$14</f>
        <v>4.6992904698936184E-4</v>
      </c>
      <c r="U848">
        <f>(T848/'Exhaust Gas Math'!$B$14)+('Exhaust Gas Math'!$D$10)</f>
        <v>1.6661823685179006E-2</v>
      </c>
      <c r="V848">
        <f>('Exhaust Gas Math'!$E$10*((-0.000000001)*V847^3+(0.000002)*V847^2-0.0012*V847+1.3446)*$B$18+T848*'Exhaust Gas Math'!$D$14*$B$17)/('Exhaust Gas Math'!$E$10*((-0.000000001)*V847^3+(0.000002)*V847^2-0.0012*V847+1.3446)+T848*'Exhaust Gas Math'!$D$14)</f>
        <v>313.73570122883439</v>
      </c>
      <c r="W848">
        <f t="shared" si="189"/>
        <v>90895.588990022472</v>
      </c>
      <c r="X848">
        <f t="shared" si="190"/>
        <v>90916.650937137325</v>
      </c>
    </row>
    <row r="849" spans="3:24" x14ac:dyDescent="0.2">
      <c r="C849" s="1"/>
      <c r="D849" s="1"/>
      <c r="E849">
        <f t="shared" si="183"/>
        <v>0.105625</v>
      </c>
      <c r="F849">
        <f t="shared" si="184"/>
        <v>91308.727662720019</v>
      </c>
      <c r="H849" s="1">
        <v>0.105625</v>
      </c>
      <c r="I849" s="1">
        <f t="shared" si="191"/>
        <v>202.5</v>
      </c>
      <c r="J849" s="1">
        <f t="shared" si="192"/>
        <v>1</v>
      </c>
      <c r="K849" s="1">
        <f t="shared" si="193"/>
        <v>4.116214655731398E-3</v>
      </c>
      <c r="L849" s="1">
        <f t="shared" si="194"/>
        <v>0.54</v>
      </c>
      <c r="M849" s="4">
        <f t="shared" si="185"/>
        <v>6.0986981180607788E-2</v>
      </c>
      <c r="N849" s="1">
        <f t="shared" si="186"/>
        <v>-7.6221728149335046</v>
      </c>
      <c r="O849">
        <f>((-0.0000000008)*V849^3+(0.000003)*V849^2-0.004*V849+2.013)*('Exhaust Gas Math'!$E$10/(T849+'Exhaust Gas Math'!$E$10))+(357.45*V849^-1.004)*(T849/(T849+'Exhaust Gas Math'!$E$10))</f>
        <v>1.1114235866974371</v>
      </c>
      <c r="P849">
        <f t="shared" si="195"/>
        <v>32.285476150683714</v>
      </c>
      <c r="Q849">
        <f t="shared" si="187"/>
        <v>4.3228904366889698E-4</v>
      </c>
      <c r="R849" s="4">
        <f t="shared" si="188"/>
        <v>4.7205833996301816E-4</v>
      </c>
      <c r="S849">
        <f t="shared" si="196"/>
        <v>3.9295463672007119E-4</v>
      </c>
      <c r="T849">
        <f>S849*'Exhaust Gas Math'!$C$14</f>
        <v>4.6554023698916399E-4</v>
      </c>
      <c r="U849">
        <f>(T849/'Exhaust Gas Math'!$B$14)+('Exhaust Gas Math'!$D$10)</f>
        <v>1.6510328690349945E-2</v>
      </c>
      <c r="V849">
        <f>('Exhaust Gas Math'!$E$10*((-0.000000001)*V848^3+(0.000002)*V848^2-0.0012*V848+1.3446)*$B$18+T849*'Exhaust Gas Math'!$D$14*$B$17)/('Exhaust Gas Math'!$E$10*((-0.000000001)*V848^3+(0.000002)*V848^2-0.0012*V848+1.3446)+T849*'Exhaust Gas Math'!$D$14)</f>
        <v>313.8807063169715</v>
      </c>
      <c r="W849">
        <f t="shared" si="189"/>
        <v>91276.442186569329</v>
      </c>
      <c r="X849">
        <f t="shared" si="190"/>
        <v>91308.727662720019</v>
      </c>
    </row>
    <row r="850" spans="3:24" x14ac:dyDescent="0.2">
      <c r="C850" s="1"/>
      <c r="D850" s="1"/>
      <c r="E850">
        <f t="shared" si="183"/>
        <v>0.10575</v>
      </c>
      <c r="F850">
        <f t="shared" si="184"/>
        <v>91868.269651411683</v>
      </c>
      <c r="H850" s="1">
        <v>0.10575</v>
      </c>
      <c r="I850" s="1">
        <f t="shared" si="191"/>
        <v>207</v>
      </c>
      <c r="J850" s="1">
        <f t="shared" si="192"/>
        <v>1</v>
      </c>
      <c r="K850" s="1">
        <f t="shared" si="193"/>
        <v>3.7883746662052457E-3</v>
      </c>
      <c r="L850" s="1">
        <f t="shared" si="194"/>
        <v>0.5</v>
      </c>
      <c r="M850" s="4">
        <f t="shared" si="185"/>
        <v>5.9944906816771309E-2</v>
      </c>
      <c r="N850" s="1">
        <f t="shared" si="186"/>
        <v>-9.042445407073501</v>
      </c>
      <c r="O850">
        <f>((-0.0000000008)*V850^3+(0.000003)*V850^2-0.004*V850+2.013)*('Exhaust Gas Math'!$E$10/(T850+'Exhaust Gas Math'!$E$10))+(357.45*V850^-1.004)*(T850/(T850+'Exhaust Gas Math'!$E$10))</f>
        <v>1.1108223011619156</v>
      </c>
      <c r="P850">
        <f t="shared" si="195"/>
        <v>45.41364757560671</v>
      </c>
      <c r="Q850">
        <f t="shared" si="187"/>
        <v>4.2490259296328335E-4</v>
      </c>
      <c r="R850" s="4">
        <f t="shared" si="188"/>
        <v>4.6467188925740453E-4</v>
      </c>
      <c r="S850">
        <f t="shared" si="196"/>
        <v>3.8880560826712237E-4</v>
      </c>
      <c r="T850">
        <f>S850*'Exhaust Gas Math'!$C$14</f>
        <v>4.6062481035014319E-4</v>
      </c>
      <c r="U850">
        <f>(T850/'Exhaust Gas Math'!$B$14)+('Exhaust Gas Math'!$D$10)</f>
        <v>1.6340655696251885E-2</v>
      </c>
      <c r="V850">
        <f>('Exhaust Gas Math'!$E$10*((-0.000000001)*V849^3+(0.000002)*V849^2-0.0012*V849+1.3446)*$B$18+T850*'Exhaust Gas Math'!$D$14*$B$17)/('Exhaust Gas Math'!$E$10*((-0.000000001)*V849^3+(0.000002)*V849^2-0.0012*V849+1.3446)+T850*'Exhaust Gas Math'!$D$14)</f>
        <v>314.04629904111738</v>
      </c>
      <c r="W850">
        <f t="shared" si="189"/>
        <v>91822.856003836074</v>
      </c>
      <c r="X850">
        <f t="shared" si="190"/>
        <v>91868.269651411683</v>
      </c>
    </row>
    <row r="851" spans="3:24" x14ac:dyDescent="0.2">
      <c r="C851" s="1"/>
      <c r="D851" s="1"/>
      <c r="E851">
        <f t="shared" si="183"/>
        <v>0.105875</v>
      </c>
      <c r="F851">
        <f t="shared" si="184"/>
        <v>92629.131249506332</v>
      </c>
      <c r="H851" s="1">
        <v>0.105875</v>
      </c>
      <c r="I851" s="1">
        <f t="shared" si="191"/>
        <v>211.5</v>
      </c>
      <c r="J851" s="1">
        <f t="shared" si="192"/>
        <v>1</v>
      </c>
      <c r="K851" s="1">
        <f t="shared" si="193"/>
        <v>3.4606213452281513E-3</v>
      </c>
      <c r="L851" s="1">
        <f t="shared" si="194"/>
        <v>0.46</v>
      </c>
      <c r="M851" s="4">
        <f t="shared" si="185"/>
        <v>5.8728693210024829E-2</v>
      </c>
      <c r="N851" s="1">
        <f t="shared" si="186"/>
        <v>-10.406968316360668</v>
      </c>
      <c r="O851">
        <f>((-0.0000000008)*V851^3+(0.000003)*V851^2-0.004*V851+2.013)*('Exhaust Gas Math'!$E$10/(T851+'Exhaust Gas Math'!$E$10))+(357.45*V851^-1.004)*(T851/(T851+'Exhaust Gas Math'!$E$10))</f>
        <v>1.110163420671531</v>
      </c>
      <c r="P851">
        <f t="shared" si="195"/>
        <v>60.118118830503015</v>
      </c>
      <c r="Q851">
        <f t="shared" si="187"/>
        <v>4.1628180526761838E-4</v>
      </c>
      <c r="R851" s="4">
        <f t="shared" si="188"/>
        <v>4.5605110156173956E-4</v>
      </c>
      <c r="S851">
        <f t="shared" si="196"/>
        <v>3.8435063208536234E-4</v>
      </c>
      <c r="T851">
        <f>S851*'Exhaust Gas Math'!$C$14</f>
        <v>4.5534692208103216E-4</v>
      </c>
      <c r="U851">
        <f>(T851/'Exhaust Gas Math'!$B$14)+('Exhaust Gas Math'!$D$10)</f>
        <v>1.6158471082199036E-2</v>
      </c>
      <c r="V851">
        <f>('Exhaust Gas Math'!$E$10*((-0.000000001)*V850^3+(0.000002)*V850^2-0.0012*V850+1.3446)*$B$18+T851*'Exhaust Gas Math'!$D$14*$B$17)/('Exhaust Gas Math'!$E$10*((-0.000000001)*V850^3+(0.000002)*V850^2-0.0012*V850+1.3446)+T851*'Exhaust Gas Math'!$D$14)</f>
        <v>314.22796991515912</v>
      </c>
      <c r="W851">
        <f t="shared" si="189"/>
        <v>92569.013130675827</v>
      </c>
      <c r="X851">
        <f t="shared" si="190"/>
        <v>92629.131249506332</v>
      </c>
    </row>
    <row r="852" spans="3:24" x14ac:dyDescent="0.2">
      <c r="C852" s="1"/>
      <c r="D852" s="1"/>
      <c r="E852">
        <f t="shared" si="183"/>
        <v>0.106</v>
      </c>
      <c r="F852">
        <f t="shared" si="184"/>
        <v>93653.447087895722</v>
      </c>
      <c r="H852" s="1">
        <v>0.106</v>
      </c>
      <c r="I852" s="1">
        <f t="shared" si="191"/>
        <v>216</v>
      </c>
      <c r="J852" s="1">
        <f t="shared" si="192"/>
        <v>1</v>
      </c>
      <c r="K852" s="1">
        <f t="shared" si="193"/>
        <v>3.1353981413306839E-3</v>
      </c>
      <c r="L852" s="1">
        <f t="shared" si="194"/>
        <v>0.41</v>
      </c>
      <c r="M852" s="4">
        <f t="shared" si="185"/>
        <v>5.7345838721685749E-2</v>
      </c>
      <c r="N852" s="1">
        <f t="shared" si="186"/>
        <v>-11.707328805309569</v>
      </c>
      <c r="O852">
        <f>((-0.0000000008)*V852^3+(0.000003)*V852^2-0.004*V852+2.013)*('Exhaust Gas Math'!$E$10/(T852+'Exhaust Gas Math'!$E$10))+(357.45*V852^-1.004)*(T852/(T852+'Exhaust Gas Math'!$E$10))</f>
        <v>1.1094812802349876</v>
      </c>
      <c r="P852">
        <f t="shared" si="195"/>
        <v>76.033610737453287</v>
      </c>
      <c r="Q852">
        <f t="shared" si="187"/>
        <v>4.0647983060474683E-4</v>
      </c>
      <c r="R852" s="4">
        <f t="shared" si="188"/>
        <v>4.4624912689886795E-4</v>
      </c>
      <c r="S852">
        <f t="shared" si="196"/>
        <v>3.7983583706653791E-4</v>
      </c>
      <c r="T852">
        <f>S852*'Exhaust Gas Math'!$C$14</f>
        <v>4.4999816538849235E-4</v>
      </c>
      <c r="U852">
        <f>(T852/'Exhaust Gas Math'!$B$14)+('Exhaust Gas Math'!$D$10)</f>
        <v>1.5973840198783788E-2</v>
      </c>
      <c r="V852">
        <f>('Exhaust Gas Math'!$E$10*((-0.000000001)*V851^3+(0.000002)*V851^2-0.0012*V851+1.3446)*$B$18+T852*'Exhaust Gas Math'!$D$14*$B$17)/('Exhaust Gas Math'!$E$10*((-0.000000001)*V851^3+(0.000002)*V851^2-0.0012*V851+1.3446)+T852*'Exhaust Gas Math'!$D$14)</f>
        <v>314.41629299069012</v>
      </c>
      <c r="W852">
        <f t="shared" si="189"/>
        <v>93577.413477158261</v>
      </c>
      <c r="X852">
        <f t="shared" si="190"/>
        <v>93653.447087895722</v>
      </c>
    </row>
    <row r="853" spans="3:24" x14ac:dyDescent="0.2">
      <c r="C853" s="1"/>
      <c r="D853" s="1"/>
      <c r="E853">
        <f t="shared" si="183"/>
        <v>0.106125</v>
      </c>
      <c r="F853">
        <f t="shared" si="184"/>
        <v>94961.598401311494</v>
      </c>
      <c r="H853" s="1">
        <v>0.106125</v>
      </c>
      <c r="I853" s="1">
        <f t="shared" si="191"/>
        <v>220.5</v>
      </c>
      <c r="J853" s="1">
        <f t="shared" si="192"/>
        <v>1</v>
      </c>
      <c r="K853" s="1">
        <f t="shared" si="193"/>
        <v>2.815129640653721E-3</v>
      </c>
      <c r="L853" s="1">
        <f t="shared" si="194"/>
        <v>0.37</v>
      </c>
      <c r="M853" s="4">
        <f t="shared" si="185"/>
        <v>5.5804869109520955E-2</v>
      </c>
      <c r="N853" s="1">
        <f t="shared" si="186"/>
        <v>-12.93550971909162</v>
      </c>
      <c r="O853">
        <f>((-0.0000000008)*V853^3+(0.000003)*V853^2-0.004*V853+2.013)*('Exhaust Gas Math'!$E$10/(T853+'Exhaust Gas Math'!$E$10))+(357.45*V853^-1.004)*(T853/(T853+'Exhaust Gas Math'!$E$10))</f>
        <v>1.1087800825321703</v>
      </c>
      <c r="P853">
        <f t="shared" si="195"/>
        <v>92.764650673270793</v>
      </c>
      <c r="Q853">
        <f t="shared" si="187"/>
        <v>3.9555710140795608E-4</v>
      </c>
      <c r="R853" s="4">
        <f t="shared" si="188"/>
        <v>4.353263977020772E-4</v>
      </c>
      <c r="S853">
        <f t="shared" si="196"/>
        <v>3.752956526315014E-4</v>
      </c>
      <c r="T853">
        <f>S853*'Exhaust Gas Math'!$C$14</f>
        <v>4.4461932941011176E-4</v>
      </c>
      <c r="U853">
        <f>(T853/'Exhaust Gas Math'!$B$14)+('Exhaust Gas Math'!$D$10)</f>
        <v>1.5788171024521427E-2</v>
      </c>
      <c r="V853">
        <f>('Exhaust Gas Math'!$E$10*((-0.000000001)*V852^3+(0.000002)*V852^2-0.0012*V852+1.3446)*$B$18+T853*'Exhaust Gas Math'!$D$14*$B$17)/('Exhaust Gas Math'!$E$10*((-0.000000001)*V852^3+(0.000002)*V852^2-0.0012*V852+1.3446)+T853*'Exhaust Gas Math'!$D$14)</f>
        <v>314.61013183422051</v>
      </c>
      <c r="W853">
        <f t="shared" si="189"/>
        <v>94868.833750638223</v>
      </c>
      <c r="X853">
        <f t="shared" si="190"/>
        <v>94961.598401311494</v>
      </c>
    </row>
    <row r="854" spans="3:24" x14ac:dyDescent="0.2">
      <c r="C854" s="1"/>
      <c r="D854" s="1"/>
      <c r="E854">
        <f t="shared" si="183"/>
        <v>0.10625</v>
      </c>
      <c r="F854">
        <f t="shared" si="184"/>
        <v>96600.065575741581</v>
      </c>
      <c r="H854" s="1">
        <v>0.10625</v>
      </c>
      <c r="I854" s="1">
        <f t="shared" si="191"/>
        <v>225</v>
      </c>
      <c r="J854" s="1">
        <f t="shared" si="192"/>
        <v>1</v>
      </c>
      <c r="K854" s="1">
        <f t="shared" si="193"/>
        <v>2.5022034913072463E-3</v>
      </c>
      <c r="L854" s="1">
        <f t="shared" si="194"/>
        <v>0.33</v>
      </c>
      <c r="M854" s="4">
        <f t="shared" si="185"/>
        <v>5.4115284963613591E-2</v>
      </c>
      <c r="N854" s="1">
        <f t="shared" si="186"/>
        <v>-14.083938913961997</v>
      </c>
      <c r="O854">
        <f>((-0.0000000008)*V854^3+(0.000003)*V854^2-0.004*V854+2.013)*('Exhaust Gas Math'!$E$10/(T854+'Exhaust Gas Math'!$E$10))+(357.45*V854^-1.004)*(T854/(T854+'Exhaust Gas Math'!$E$10))</f>
        <v>1.1080791690388438</v>
      </c>
      <c r="P854">
        <f t="shared" si="195"/>
        <v>109.89781565383896</v>
      </c>
      <c r="Q854">
        <f t="shared" si="187"/>
        <v>3.8358095993491878E-4</v>
      </c>
      <c r="R854" s="4">
        <f t="shared" si="188"/>
        <v>4.233502562290399E-4</v>
      </c>
      <c r="S854">
        <f t="shared" si="196"/>
        <v>3.7085577027830708E-4</v>
      </c>
      <c r="T854">
        <f>S854*'Exhaust Gas Math'!$C$14</f>
        <v>4.393593230639275E-4</v>
      </c>
      <c r="U854">
        <f>(T854/'Exhaust Gas Math'!$B$14)+('Exhaust Gas Math'!$D$10)</f>
        <v>1.5606603667041818E-2</v>
      </c>
      <c r="V854">
        <f>('Exhaust Gas Math'!$E$10*((-0.000000001)*V853^3+(0.000002)*V853^2-0.0012*V853+1.3446)*$B$18+T854*'Exhaust Gas Math'!$D$14*$B$17)/('Exhaust Gas Math'!$E$10*((-0.000000001)*V853^3+(0.000002)*V853^2-0.0012*V853+1.3446)+T854*'Exhaust Gas Math'!$D$14)</f>
        <v>314.80415008694615</v>
      </c>
      <c r="W854">
        <f t="shared" si="189"/>
        <v>96490.167760087745</v>
      </c>
      <c r="X854">
        <f t="shared" si="190"/>
        <v>96600.065575741581</v>
      </c>
    </row>
    <row r="855" spans="3:24" x14ac:dyDescent="0.2">
      <c r="C855" s="1"/>
      <c r="D855" s="1"/>
      <c r="E855">
        <f t="shared" si="183"/>
        <v>0.106375</v>
      </c>
      <c r="F855">
        <f t="shared" si="184"/>
        <v>98621.390109917425</v>
      </c>
      <c r="H855" s="1">
        <v>0.106375</v>
      </c>
      <c r="I855" s="1">
        <f t="shared" si="191"/>
        <v>229.5</v>
      </c>
      <c r="J855" s="1">
        <f t="shared" si="192"/>
        <v>1</v>
      </c>
      <c r="K855" s="1">
        <f t="shared" si="193"/>
        <v>2.1989526031074352E-3</v>
      </c>
      <c r="L855" s="1">
        <f t="shared" si="194"/>
        <v>0.28999999999999998</v>
      </c>
      <c r="M855" s="4">
        <f t="shared" si="185"/>
        <v>5.228750313206694E-2</v>
      </c>
      <c r="N855" s="1">
        <f t="shared" si="186"/>
        <v>-15.145535942042869</v>
      </c>
      <c r="O855">
        <f>((-0.0000000008)*V855^3+(0.000003)*V855^2-0.004*V855+2.013)*('Exhaust Gas Math'!$E$10/(T855+'Exhaust Gas Math'!$E$10))+(357.45*V855^-1.004)*(T855/(T855+'Exhaust Gas Math'!$E$10))</f>
        <v>1.1073984379563007</v>
      </c>
      <c r="P855">
        <f t="shared" si="195"/>
        <v>127.01154613617585</v>
      </c>
      <c r="Q855">
        <f t="shared" si="187"/>
        <v>3.7062524308028737E-4</v>
      </c>
      <c r="R855" s="4">
        <f t="shared" si="188"/>
        <v>4.1039453937440854E-4</v>
      </c>
      <c r="S855">
        <f t="shared" si="196"/>
        <v>3.6663491899257791E-4</v>
      </c>
      <c r="T855">
        <f>S855*'Exhaust Gas Math'!$C$14</f>
        <v>4.3435880665761731E-4</v>
      </c>
      <c r="U855">
        <f>(T855/'Exhaust Gas Math'!$B$14)+('Exhaust Gas Math'!$D$10)</f>
        <v>1.5433993504587204E-2</v>
      </c>
      <c r="V855">
        <f>('Exhaust Gas Math'!$E$10*((-0.000000001)*V854^3+(0.000002)*V854^2-0.0012*V854+1.3446)*$B$18+T855*'Exhaust Gas Math'!$D$14*$B$17)/('Exhaust Gas Math'!$E$10*((-0.000000001)*V854^3+(0.000002)*V854^2-0.0012*V854+1.3446)+T855*'Exhaust Gas Math'!$D$14)</f>
        <v>314.99282900074218</v>
      </c>
      <c r="W855">
        <f t="shared" si="189"/>
        <v>98494.378563781254</v>
      </c>
      <c r="X855">
        <f t="shared" si="190"/>
        <v>98621.390109917425</v>
      </c>
    </row>
    <row r="856" spans="3:24" x14ac:dyDescent="0.2">
      <c r="C856" s="1"/>
      <c r="D856" s="1"/>
      <c r="E856">
        <f t="shared" si="183"/>
        <v>0.1065</v>
      </c>
      <c r="F856">
        <f t="shared" si="184"/>
        <v>101085.43342522009</v>
      </c>
      <c r="H856" s="1">
        <v>0.1065</v>
      </c>
      <c r="I856" s="1">
        <f t="shared" si="191"/>
        <v>234</v>
      </c>
      <c r="J856" s="1">
        <f t="shared" si="192"/>
        <v>1</v>
      </c>
      <c r="K856" s="1">
        <f t="shared" si="193"/>
        <v>1.9076377553957705E-3</v>
      </c>
      <c r="L856" s="1">
        <f t="shared" si="194"/>
        <v>0.25</v>
      </c>
      <c r="M856" s="4">
        <f t="shared" si="185"/>
        <v>5.03327924976716E-2</v>
      </c>
      <c r="N856" s="1">
        <f t="shared" si="186"/>
        <v>-16.113755704639281</v>
      </c>
      <c r="O856">
        <f>((-0.0000000008)*V856^3+(0.000003)*V856^2-0.004*V856+2.013)*('Exhaust Gas Math'!$E$10/(T856+'Exhaust Gas Math'!$E$10))+(357.45*V856^-1.004)*(T856/(T856+'Exhaust Gas Math'!$E$10))</f>
        <v>1.1067580373761905</v>
      </c>
      <c r="P856">
        <f t="shared" si="195"/>
        <v>143.68659035456838</v>
      </c>
      <c r="Q856">
        <f t="shared" si="187"/>
        <v>3.5676982714668366E-4</v>
      </c>
      <c r="R856" s="4">
        <f t="shared" si="188"/>
        <v>3.9653912344080478E-4</v>
      </c>
      <c r="S856">
        <f t="shared" si="196"/>
        <v>3.6274357000596155E-4</v>
      </c>
      <c r="T856">
        <f>S856*'Exhaust Gas Math'!$C$14</f>
        <v>4.2974865739316815E-4</v>
      </c>
      <c r="U856">
        <f>(T856/'Exhaust Gas Math'!$B$14)+('Exhaust Gas Math'!$D$10)</f>
        <v>1.527485821758516E-2</v>
      </c>
      <c r="V856">
        <f>('Exhaust Gas Math'!$E$10*((-0.000000001)*V855^3+(0.000002)*V855^2-0.0012*V855+1.3446)*$B$18+T856*'Exhaust Gas Math'!$D$14*$B$17)/('Exhaust Gas Math'!$E$10*((-0.000000001)*V855^3+(0.000002)*V855^2-0.0012*V855+1.3446)+T856*'Exhaust Gas Math'!$D$14)</f>
        <v>315.17055224355511</v>
      </c>
      <c r="W856">
        <f t="shared" si="189"/>
        <v>100941.74683486552</v>
      </c>
      <c r="X856">
        <f t="shared" si="190"/>
        <v>101085.43342522009</v>
      </c>
    </row>
    <row r="857" spans="3:24" x14ac:dyDescent="0.2">
      <c r="C857" s="1"/>
      <c r="D857" s="1"/>
      <c r="E857">
        <f t="shared" si="183"/>
        <v>0.106625</v>
      </c>
      <c r="F857">
        <f t="shared" si="184"/>
        <v>104017.1794789564</v>
      </c>
      <c r="H857" s="1">
        <v>0.106625</v>
      </c>
      <c r="I857" s="1">
        <f t="shared" si="191"/>
        <v>238.5</v>
      </c>
      <c r="J857" s="1">
        <f t="shared" si="192"/>
        <v>1</v>
      </c>
      <c r="K857" s="1">
        <f t="shared" si="193"/>
        <v>1.6304307426012236E-3</v>
      </c>
      <c r="L857" s="1">
        <f t="shared" si="194"/>
        <v>0.22</v>
      </c>
      <c r="M857" s="4">
        <f t="shared" si="185"/>
        <v>4.8263204501495488E-2</v>
      </c>
      <c r="N857" s="1">
        <f t="shared" si="186"/>
        <v>-16.982628804949233</v>
      </c>
      <c r="O857">
        <f>((-0.0000000008)*V857^3+(0.000003)*V857^2-0.004*V857+2.013)*('Exhaust Gas Math'!$E$10/(T857+'Exhaust Gas Math'!$E$10))+(357.45*V857^-1.004)*(T857/(T857+'Exhaust Gas Math'!$E$10))</f>
        <v>1.1061498897500961</v>
      </c>
      <c r="P857">
        <f t="shared" si="195"/>
        <v>159.51216849057502</v>
      </c>
      <c r="Q857">
        <f t="shared" si="187"/>
        <v>3.4210013538072889E-4</v>
      </c>
      <c r="R857" s="4">
        <f t="shared" si="188"/>
        <v>3.8186943167485001E-4</v>
      </c>
      <c r="S857">
        <f t="shared" si="196"/>
        <v>3.5911793338807435E-4</v>
      </c>
      <c r="T857">
        <f>S857*'Exhaust Gas Math'!$C$14</f>
        <v>4.2545330222337996E-4</v>
      </c>
      <c r="U857">
        <f>(T857/'Exhaust Gas Math'!$B$14)+('Exhaust Gas Math'!$D$10)</f>
        <v>1.5126589140271105E-2</v>
      </c>
      <c r="V857">
        <f>('Exhaust Gas Math'!$E$10*((-0.000000001)*V856^3+(0.000002)*V856^2-0.0012*V856+1.3446)*$B$18+T857*'Exhaust Gas Math'!$D$14*$B$17)/('Exhaust Gas Math'!$E$10*((-0.000000001)*V856^3+(0.000002)*V856^2-0.0012*V856+1.3446)+T857*'Exhaust Gas Math'!$D$14)</f>
        <v>315.33952559131757</v>
      </c>
      <c r="W857">
        <f t="shared" si="189"/>
        <v>103857.66731046583</v>
      </c>
      <c r="X857">
        <f t="shared" si="190"/>
        <v>104017.1794789564</v>
      </c>
    </row>
    <row r="858" spans="3:24" x14ac:dyDescent="0.2">
      <c r="C858" s="1"/>
      <c r="D858" s="1"/>
      <c r="E858">
        <f t="shared" si="183"/>
        <v>0.10675</v>
      </c>
      <c r="F858">
        <f t="shared" si="184"/>
        <v>107533.77445578654</v>
      </c>
      <c r="H858" s="1">
        <v>0.10675</v>
      </c>
      <c r="I858" s="1">
        <f t="shared" si="191"/>
        <v>243</v>
      </c>
      <c r="J858" s="1">
        <f t="shared" si="192"/>
        <v>1</v>
      </c>
      <c r="K858" s="1">
        <f t="shared" si="193"/>
        <v>1.3693981831978804E-3</v>
      </c>
      <c r="L858" s="1">
        <f t="shared" si="194"/>
        <v>0.18</v>
      </c>
      <c r="M858" s="4">
        <f t="shared" si="185"/>
        <v>4.6091498841743628E-2</v>
      </c>
      <c r="N858" s="1">
        <f t="shared" si="186"/>
        <v>-17.746798351379375</v>
      </c>
      <c r="O858">
        <f>((-0.0000000008)*V858^3+(0.000003)*V858^2-0.004*V858+2.013)*('Exhaust Gas Math'!$E$10/(T858+'Exhaust Gas Math'!$E$10))+(357.45*V858^-1.004)*(T858/(T858+'Exhaust Gas Math'!$E$10))</f>
        <v>1.1056188750414899</v>
      </c>
      <c r="P858">
        <f t="shared" si="195"/>
        <v>174.10669756963736</v>
      </c>
      <c r="Q858">
        <f t="shared" si="187"/>
        <v>3.267066113103331E-4</v>
      </c>
      <c r="R858" s="4">
        <f t="shared" si="188"/>
        <v>3.6647590760445427E-4</v>
      </c>
      <c r="S858">
        <f t="shared" si="196"/>
        <v>3.5600513376540213E-4</v>
      </c>
      <c r="T858">
        <f>S858*'Exhaust Gas Math'!$C$14</f>
        <v>4.2176551401929035E-4</v>
      </c>
      <c r="U858">
        <f>(T858/'Exhaust Gas Math'!$B$14)+('Exhaust Gas Math'!$D$10)</f>
        <v>1.4999292343443712E-2</v>
      </c>
      <c r="V858">
        <f>('Exhaust Gas Math'!$E$10*((-0.000000001)*V857^3+(0.000002)*V857^2-0.0012*V857+1.3446)*$B$18+T858*'Exhaust Gas Math'!$D$14*$B$17)/('Exhaust Gas Math'!$E$10*((-0.000000001)*V857^3+(0.000002)*V857^2-0.0012*V857+1.3446)+T858*'Exhaust Gas Math'!$D$14)</f>
        <v>315.48722656134362</v>
      </c>
      <c r="W858">
        <f t="shared" si="189"/>
        <v>107359.66775821691</v>
      </c>
      <c r="X858">
        <f t="shared" si="190"/>
        <v>107533.77445578654</v>
      </c>
    </row>
    <row r="859" spans="3:24" x14ac:dyDescent="0.2">
      <c r="C859" s="1"/>
      <c r="D859" s="1"/>
      <c r="E859">
        <f t="shared" si="183"/>
        <v>0.106875</v>
      </c>
      <c r="F859">
        <f t="shared" si="184"/>
        <v>111674.71588883115</v>
      </c>
      <c r="H859" s="1">
        <v>0.106875</v>
      </c>
      <c r="I859" s="1">
        <f t="shared" si="191"/>
        <v>247.5</v>
      </c>
      <c r="J859" s="1">
        <f t="shared" si="192"/>
        <v>1</v>
      </c>
      <c r="K859" s="1">
        <f t="shared" si="193"/>
        <v>1.1264861127645832E-3</v>
      </c>
      <c r="L859" s="1">
        <f t="shared" si="194"/>
        <v>0.15</v>
      </c>
      <c r="M859" s="4">
        <f t="shared" si="185"/>
        <v>4.3831064805973437E-2</v>
      </c>
      <c r="N859" s="1">
        <f t="shared" si="186"/>
        <v>-18.40155298456397</v>
      </c>
      <c r="O859">
        <f>((-0.0000000008)*V859^3+(0.000003)*V859^2-0.004*V859+2.013)*('Exhaust Gas Math'!$E$10/(T859+'Exhaust Gas Math'!$E$10))+(357.45*V859^-1.004)*(T859/(T859+'Exhaust Gas Math'!$E$10))</f>
        <v>1.1051513286850689</v>
      </c>
      <c r="P859">
        <f t="shared" si="195"/>
        <v>187.11159785884806</v>
      </c>
      <c r="Q859">
        <f t="shared" si="187"/>
        <v>3.1068416113025376E-4</v>
      </c>
      <c r="R859" s="4">
        <f t="shared" si="188"/>
        <v>3.5045345742437488E-4</v>
      </c>
      <c r="S859">
        <f t="shared" si="196"/>
        <v>3.5330515223167653E-4</v>
      </c>
      <c r="T859">
        <f>S859*'Exhaust Gas Math'!$C$14</f>
        <v>4.1856679863176227E-4</v>
      </c>
      <c r="U859">
        <f>(T859/'Exhaust Gas Math'!$B$14)+('Exhaust Gas Math'!$D$10)</f>
        <v>1.4888877590681264E-2</v>
      </c>
      <c r="V859">
        <f>('Exhaust Gas Math'!$E$10*((-0.000000001)*V858^3+(0.000002)*V858^2-0.0012*V858+1.3446)*$B$18+T859*'Exhaust Gas Math'!$D$14*$B$17)/('Exhaust Gas Math'!$E$10*((-0.000000001)*V858^3+(0.000002)*V858^2-0.0012*V858+1.3446)+T859*'Exhaust Gas Math'!$D$14)</f>
        <v>315.6173978196602</v>
      </c>
      <c r="W859">
        <f t="shared" si="189"/>
        <v>111487.6042909723</v>
      </c>
      <c r="X859">
        <f t="shared" si="190"/>
        <v>111674.71588883115</v>
      </c>
    </row>
    <row r="860" spans="3:24" x14ac:dyDescent="0.2">
      <c r="C860" s="1"/>
      <c r="D860" s="1"/>
      <c r="E860">
        <f t="shared" si="183"/>
        <v>0.107</v>
      </c>
      <c r="F860">
        <f t="shared" si="184"/>
        <v>101325</v>
      </c>
      <c r="H860" s="1">
        <v>0.107</v>
      </c>
      <c r="I860" s="1">
        <f t="shared" si="191"/>
        <v>252</v>
      </c>
      <c r="J860" s="1">
        <f t="shared" si="192"/>
        <v>0</v>
      </c>
      <c r="K860" s="1">
        <f t="shared" si="193"/>
        <v>9.0350547600751615E-4</v>
      </c>
      <c r="L860" s="1">
        <f t="shared" si="194"/>
        <v>0</v>
      </c>
      <c r="M860" s="4">
        <f t="shared" si="185"/>
        <v>4.1495838721686017E-2</v>
      </c>
      <c r="N860" s="1">
        <f t="shared" si="186"/>
        <v>-18.942855924461426</v>
      </c>
      <c r="O860">
        <f>((-0.0000000008)*V860^3+(0.000003)*V860^2-0.004*V860+2.013)*('Exhaust Gas Math'!$E$10/(T860+'Exhaust Gas Math'!$E$10))+(357.45*V860^-1.004)*(T860/(T860+'Exhaust Gas Math'!$E$10))</f>
        <v>0.17819999999999947</v>
      </c>
      <c r="P860">
        <f t="shared" si="195"/>
        <v>0</v>
      </c>
      <c r="Q860">
        <f t="shared" si="187"/>
        <v>0</v>
      </c>
      <c r="R860" s="4">
        <f t="shared" si="188"/>
        <v>3.9769296294121147E-5</v>
      </c>
      <c r="S860">
        <f t="shared" si="196"/>
        <v>0</v>
      </c>
      <c r="T860">
        <f>S860*'Exhaust Gas Math'!$C$14</f>
        <v>0</v>
      </c>
      <c r="U860">
        <f>(T860/'Exhaust Gas Math'!$B$14)+('Exhaust Gas Math'!$D$10)</f>
        <v>4.4059320573952224E-4</v>
      </c>
      <c r="V860">
        <f>('Exhaust Gas Math'!$E$10*((-0.000000001)*V859^3+(0.000002)*V859^2-0.0012*V859+1.3446)*$B$18+T860*'Exhaust Gas Math'!$D$14*$B$17)/('Exhaust Gas Math'!$E$10*((-0.000000001)*V859^3+(0.000002)*V859^2-0.0012*V859+1.3446)+T860*'Exhaust Gas Math'!$D$14)</f>
        <v>1100</v>
      </c>
      <c r="W860">
        <f t="shared" si="189"/>
        <v>101325</v>
      </c>
      <c r="X860">
        <f t="shared" si="190"/>
        <v>101325</v>
      </c>
    </row>
    <row r="861" spans="3:24" x14ac:dyDescent="0.2">
      <c r="C861" s="1"/>
      <c r="D861" s="1"/>
      <c r="E861">
        <f t="shared" si="183"/>
        <v>0.107125</v>
      </c>
      <c r="F861">
        <f t="shared" si="184"/>
        <v>101325</v>
      </c>
      <c r="H861" s="1">
        <v>0.107125</v>
      </c>
      <c r="I861" s="1">
        <f t="shared" si="191"/>
        <v>256.5</v>
      </c>
      <c r="J861" s="1">
        <f t="shared" si="192"/>
        <v>0</v>
      </c>
      <c r="K861" s="1">
        <f t="shared" si="193"/>
        <v>7.0211862590484645E-4</v>
      </c>
      <c r="L861" s="1">
        <f t="shared" si="194"/>
        <v>0</v>
      </c>
      <c r="M861" s="4">
        <f t="shared" si="185"/>
        <v>3.9100218034232047E-2</v>
      </c>
      <c r="N861" s="1">
        <f t="shared" si="186"/>
        <v>-19.367369858445851</v>
      </c>
      <c r="O861">
        <f>((-0.0000000008)*V861^3+(0.000003)*V861^2-0.004*V861+2.013)*('Exhaust Gas Math'!$E$10/(T861+'Exhaust Gas Math'!$E$10))+(357.45*V861^-1.004)*(T861/(T861+'Exhaust Gas Math'!$E$10))</f>
        <v>0.17819999999999947</v>
      </c>
      <c r="P861">
        <f t="shared" si="195"/>
        <v>0</v>
      </c>
      <c r="Q861">
        <f t="shared" si="187"/>
        <v>0</v>
      </c>
      <c r="R861" s="4">
        <f t="shared" si="188"/>
        <v>3.9769296294121147E-5</v>
      </c>
      <c r="S861">
        <f t="shared" si="196"/>
        <v>0</v>
      </c>
      <c r="T861">
        <f>S861*'Exhaust Gas Math'!$C$14</f>
        <v>0</v>
      </c>
      <c r="U861">
        <f>(T861/'Exhaust Gas Math'!$B$14)+('Exhaust Gas Math'!$D$10)</f>
        <v>4.4059320573952224E-4</v>
      </c>
      <c r="V861">
        <f>('Exhaust Gas Math'!$E$10*((-0.000000001)*V860^3+(0.000002)*V860^2-0.0012*V860+1.3446)*$B$18+T861*'Exhaust Gas Math'!$D$14*$B$17)/('Exhaust Gas Math'!$E$10*((-0.000000001)*V860^3+(0.000002)*V860^2-0.0012*V860+1.3446)+T861*'Exhaust Gas Math'!$D$14)</f>
        <v>1100</v>
      </c>
      <c r="W861">
        <f t="shared" si="189"/>
        <v>101325</v>
      </c>
      <c r="X861">
        <f t="shared" si="190"/>
        <v>101325</v>
      </c>
    </row>
    <row r="862" spans="3:24" x14ac:dyDescent="0.2">
      <c r="C862" s="1"/>
      <c r="D862" s="1"/>
      <c r="E862">
        <f t="shared" si="183"/>
        <v>0.10725</v>
      </c>
      <c r="F862">
        <f t="shared" si="184"/>
        <v>101325</v>
      </c>
      <c r="H862" s="1">
        <v>0.10725</v>
      </c>
      <c r="I862" s="1">
        <f t="shared" si="191"/>
        <v>261</v>
      </c>
      <c r="J862" s="1">
        <f t="shared" si="192"/>
        <v>0</v>
      </c>
      <c r="K862" s="1">
        <f t="shared" si="193"/>
        <v>5.2382693062422376E-4</v>
      </c>
      <c r="L862" s="1">
        <f t="shared" si="194"/>
        <v>0</v>
      </c>
      <c r="M862" s="4">
        <f t="shared" si="185"/>
        <v>3.6658972541775262E-2</v>
      </c>
      <c r="N862" s="1">
        <f t="shared" si="186"/>
        <v>-19.672477516948867</v>
      </c>
      <c r="O862">
        <f>((-0.0000000008)*V862^3+(0.000003)*V862^2-0.004*V862+2.013)*('Exhaust Gas Math'!$E$10/(T862+'Exhaust Gas Math'!$E$10))+(357.45*V862^-1.004)*(T862/(T862+'Exhaust Gas Math'!$E$10))</f>
        <v>0.17819999999999947</v>
      </c>
      <c r="P862">
        <f t="shared" si="195"/>
        <v>0</v>
      </c>
      <c r="Q862">
        <f t="shared" si="187"/>
        <v>0</v>
      </c>
      <c r="R862" s="4">
        <f t="shared" si="188"/>
        <v>3.9769296294121147E-5</v>
      </c>
      <c r="S862">
        <f t="shared" si="196"/>
        <v>0</v>
      </c>
      <c r="T862">
        <f>S862*'Exhaust Gas Math'!$C$14</f>
        <v>0</v>
      </c>
      <c r="U862">
        <f>(T862/'Exhaust Gas Math'!$B$14)+('Exhaust Gas Math'!$D$10)</f>
        <v>4.4059320573952224E-4</v>
      </c>
      <c r="V862">
        <f>('Exhaust Gas Math'!$E$10*((-0.000000001)*V861^3+(0.000002)*V861^2-0.0012*V861+1.3446)*$B$18+T862*'Exhaust Gas Math'!$D$14*$B$17)/('Exhaust Gas Math'!$E$10*((-0.000000001)*V861^3+(0.000002)*V861^2-0.0012*V861+1.3446)+T862*'Exhaust Gas Math'!$D$14)</f>
        <v>1100</v>
      </c>
      <c r="W862">
        <f t="shared" si="189"/>
        <v>101325</v>
      </c>
      <c r="X862">
        <f t="shared" si="190"/>
        <v>101325</v>
      </c>
    </row>
    <row r="863" spans="3:24" x14ac:dyDescent="0.2">
      <c r="C863" s="1"/>
      <c r="D863" s="1"/>
      <c r="E863">
        <f t="shared" si="183"/>
        <v>0.107375</v>
      </c>
      <c r="F863">
        <f t="shared" si="184"/>
        <v>101325</v>
      </c>
      <c r="H863" s="1">
        <v>0.107375</v>
      </c>
      <c r="I863" s="1">
        <f t="shared" si="191"/>
        <v>265.5</v>
      </c>
      <c r="J863" s="1">
        <f t="shared" si="192"/>
        <v>0</v>
      </c>
      <c r="K863" s="1">
        <f t="shared" si="193"/>
        <v>3.6995958060542268E-4</v>
      </c>
      <c r="L863" s="1">
        <f t="shared" si="194"/>
        <v>0</v>
      </c>
      <c r="M863" s="4">
        <f t="shared" si="185"/>
        <v>3.4187153334572722E-2</v>
      </c>
      <c r="N863" s="1">
        <f t="shared" si="186"/>
        <v>-19.856297809797301</v>
      </c>
      <c r="O863">
        <f>((-0.0000000008)*V863^3+(0.000003)*V863^2-0.004*V863+2.013)*('Exhaust Gas Math'!$E$10/(T863+'Exhaust Gas Math'!$E$10))+(357.45*V863^-1.004)*(T863/(T863+'Exhaust Gas Math'!$E$10))</f>
        <v>0.17819999999999947</v>
      </c>
      <c r="P863">
        <f t="shared" si="195"/>
        <v>0</v>
      </c>
      <c r="Q863">
        <f t="shared" si="187"/>
        <v>0</v>
      </c>
      <c r="R863" s="4">
        <f t="shared" si="188"/>
        <v>3.9769296294121147E-5</v>
      </c>
      <c r="S863">
        <f t="shared" si="196"/>
        <v>0</v>
      </c>
      <c r="T863">
        <f>S863*'Exhaust Gas Math'!$C$14</f>
        <v>0</v>
      </c>
      <c r="U863">
        <f>(T863/'Exhaust Gas Math'!$B$14)+('Exhaust Gas Math'!$D$10)</f>
        <v>4.4059320573952224E-4</v>
      </c>
      <c r="V863">
        <f>('Exhaust Gas Math'!$E$10*((-0.000000001)*V862^3+(0.000002)*V862^2-0.0012*V862+1.3446)*$B$18+T863*'Exhaust Gas Math'!$D$14*$B$17)/('Exhaust Gas Math'!$E$10*((-0.000000001)*V862^3+(0.000002)*V862^2-0.0012*V862+1.3446)+T863*'Exhaust Gas Math'!$D$14)</f>
        <v>1100</v>
      </c>
      <c r="W863">
        <f t="shared" si="189"/>
        <v>101325</v>
      </c>
      <c r="X863">
        <f t="shared" si="190"/>
        <v>101325</v>
      </c>
    </row>
    <row r="864" spans="3:24" x14ac:dyDescent="0.2">
      <c r="C864" s="1"/>
      <c r="D864" s="1"/>
      <c r="E864">
        <f t="shared" si="183"/>
        <v>0.1075</v>
      </c>
      <c r="F864">
        <f t="shared" si="184"/>
        <v>101325</v>
      </c>
      <c r="H864" s="1">
        <v>0.1075</v>
      </c>
      <c r="I864" s="1">
        <f t="shared" si="191"/>
        <v>270</v>
      </c>
      <c r="J864" s="1">
        <f t="shared" si="192"/>
        <v>0</v>
      </c>
      <c r="K864" s="1">
        <f t="shared" si="193"/>
        <v>2.416636792528762E-4</v>
      </c>
      <c r="L864" s="1">
        <f t="shared" si="194"/>
        <v>0</v>
      </c>
      <c r="M864" s="4">
        <f t="shared" si="185"/>
        <v>3.1700000000000138E-2</v>
      </c>
      <c r="N864" s="1">
        <f t="shared" si="186"/>
        <v>-19.917697423759289</v>
      </c>
      <c r="O864">
        <f>((-0.0000000008)*V864^3+(0.000003)*V864^2-0.004*V864+2.013)*('Exhaust Gas Math'!$E$10/(T864+'Exhaust Gas Math'!$E$10))+(357.45*V864^-1.004)*(T864/(T864+'Exhaust Gas Math'!$E$10))</f>
        <v>0.17819999999999947</v>
      </c>
      <c r="P864">
        <f t="shared" si="195"/>
        <v>0</v>
      </c>
      <c r="Q864">
        <f t="shared" si="187"/>
        <v>0</v>
      </c>
      <c r="R864" s="4">
        <f t="shared" si="188"/>
        <v>3.9769296294121147E-5</v>
      </c>
      <c r="S864">
        <f t="shared" si="196"/>
        <v>0</v>
      </c>
      <c r="T864">
        <f>S864*'Exhaust Gas Math'!$C$14</f>
        <v>0</v>
      </c>
      <c r="U864">
        <f>(T864/'Exhaust Gas Math'!$B$14)+('Exhaust Gas Math'!$D$10)</f>
        <v>4.4059320573952224E-4</v>
      </c>
      <c r="V864">
        <f>('Exhaust Gas Math'!$E$10*((-0.000000001)*V863^3+(0.000002)*V863^2-0.0012*V863+1.3446)*$B$18+T864*'Exhaust Gas Math'!$D$14*$B$17)/('Exhaust Gas Math'!$E$10*((-0.000000001)*V863^3+(0.000002)*V863^2-0.0012*V863+1.3446)+T864*'Exhaust Gas Math'!$D$14)</f>
        <v>1100</v>
      </c>
      <c r="W864">
        <f t="shared" si="189"/>
        <v>101325</v>
      </c>
      <c r="X864">
        <f t="shared" si="190"/>
        <v>101325</v>
      </c>
    </row>
    <row r="865" spans="3:24" x14ac:dyDescent="0.2">
      <c r="C865" s="1"/>
      <c r="D865" s="1"/>
      <c r="E865">
        <f t="shared" si="183"/>
        <v>0.107625</v>
      </c>
      <c r="F865">
        <f t="shared" si="184"/>
        <v>101325</v>
      </c>
      <c r="H865" s="1">
        <v>0.107625</v>
      </c>
      <c r="I865" s="1">
        <f t="shared" si="191"/>
        <v>274.5</v>
      </c>
      <c r="J865" s="1">
        <f t="shared" si="192"/>
        <v>0</v>
      </c>
      <c r="K865" s="1">
        <f t="shared" si="193"/>
        <v>1.3989569111346129E-4</v>
      </c>
      <c r="L865" s="1">
        <f t="shared" si="194"/>
        <v>0</v>
      </c>
      <c r="M865" s="4">
        <f t="shared" si="185"/>
        <v>2.9212846665427551E-2</v>
      </c>
      <c r="N865" s="1">
        <f t="shared" si="186"/>
        <v>-19.856297809797315</v>
      </c>
      <c r="O865">
        <f>((-0.0000000008)*V865^3+(0.000003)*V865^2-0.004*V865+2.013)*('Exhaust Gas Math'!$E$10/(T865+'Exhaust Gas Math'!$E$10))+(357.45*V865^-1.004)*(T865/(T865+'Exhaust Gas Math'!$E$10))</f>
        <v>0.17819999999999947</v>
      </c>
      <c r="P865">
        <f t="shared" si="195"/>
        <v>0</v>
      </c>
      <c r="Q865">
        <f t="shared" si="187"/>
        <v>0</v>
      </c>
      <c r="R865" s="4">
        <f t="shared" si="188"/>
        <v>3.9769296294121147E-5</v>
      </c>
      <c r="S865">
        <f t="shared" si="196"/>
        <v>0</v>
      </c>
      <c r="T865">
        <f>S865*'Exhaust Gas Math'!$C$14</f>
        <v>0</v>
      </c>
      <c r="U865">
        <f>(T865/'Exhaust Gas Math'!$B$14)+('Exhaust Gas Math'!$D$10)</f>
        <v>4.4059320573952224E-4</v>
      </c>
      <c r="V865">
        <f>('Exhaust Gas Math'!$E$10*((-0.000000001)*V864^3+(0.000002)*V864^2-0.0012*V864+1.3446)*$B$18+T865*'Exhaust Gas Math'!$D$14*$B$17)/('Exhaust Gas Math'!$E$10*((-0.000000001)*V864^3+(0.000002)*V864^2-0.0012*V864+1.3446)+T865*'Exhaust Gas Math'!$D$14)</f>
        <v>1100</v>
      </c>
      <c r="W865">
        <f t="shared" si="189"/>
        <v>101325</v>
      </c>
      <c r="X865">
        <f t="shared" si="190"/>
        <v>101325</v>
      </c>
    </row>
    <row r="866" spans="3:24" x14ac:dyDescent="0.2">
      <c r="C866" s="1"/>
      <c r="D866" s="1"/>
      <c r="E866">
        <f t="shared" si="183"/>
        <v>0.10775</v>
      </c>
      <c r="F866">
        <f t="shared" si="184"/>
        <v>101325</v>
      </c>
      <c r="H866" s="1">
        <v>0.10775</v>
      </c>
      <c r="I866" s="1">
        <f t="shared" si="191"/>
        <v>279</v>
      </c>
      <c r="J866" s="1">
        <f t="shared" si="192"/>
        <v>0</v>
      </c>
      <c r="K866" s="1">
        <f t="shared" si="193"/>
        <v>6.541431129463782E-5</v>
      </c>
      <c r="L866" s="1">
        <f t="shared" si="194"/>
        <v>0</v>
      </c>
      <c r="M866" s="4">
        <f t="shared" si="185"/>
        <v>2.674102745822457E-2</v>
      </c>
      <c r="N866" s="1">
        <f t="shared" si="186"/>
        <v>-19.672477516948852</v>
      </c>
      <c r="O866">
        <f>((-0.0000000008)*V866^3+(0.000003)*V866^2-0.004*V866+2.013)*('Exhaust Gas Math'!$E$10/(T866+'Exhaust Gas Math'!$E$10))+(357.45*V866^-1.004)*(T866/(T866+'Exhaust Gas Math'!$E$10))</f>
        <v>0.17819999999999947</v>
      </c>
      <c r="P866">
        <f t="shared" si="195"/>
        <v>0</v>
      </c>
      <c r="Q866">
        <f t="shared" si="187"/>
        <v>0</v>
      </c>
      <c r="R866" s="4">
        <f t="shared" si="188"/>
        <v>3.9769296294121147E-5</v>
      </c>
      <c r="S866">
        <f t="shared" si="196"/>
        <v>0</v>
      </c>
      <c r="T866">
        <f>S866*'Exhaust Gas Math'!$C$14</f>
        <v>0</v>
      </c>
      <c r="U866">
        <f>(T866/'Exhaust Gas Math'!$B$14)+('Exhaust Gas Math'!$D$10)</f>
        <v>4.4059320573952224E-4</v>
      </c>
      <c r="V866">
        <f>('Exhaust Gas Math'!$E$10*((-0.000000001)*V865^3+(0.000002)*V865^2-0.0012*V865+1.3446)*$B$18+T866*'Exhaust Gas Math'!$D$14*$B$17)/('Exhaust Gas Math'!$E$10*((-0.000000001)*V865^3+(0.000002)*V865^2-0.0012*V865+1.3446)+T866*'Exhaust Gas Math'!$D$14)</f>
        <v>1100</v>
      </c>
      <c r="W866">
        <f t="shared" si="189"/>
        <v>101325</v>
      </c>
      <c r="X866">
        <f t="shared" si="190"/>
        <v>101325</v>
      </c>
    </row>
    <row r="867" spans="3:24" x14ac:dyDescent="0.2">
      <c r="C867" s="1"/>
      <c r="D867" s="1"/>
      <c r="E867">
        <f t="shared" si="183"/>
        <v>0.107875</v>
      </c>
      <c r="F867">
        <f t="shared" si="184"/>
        <v>101325</v>
      </c>
      <c r="H867" s="1">
        <v>0.107875</v>
      </c>
      <c r="I867" s="1">
        <f t="shared" si="191"/>
        <v>283.5</v>
      </c>
      <c r="J867" s="1">
        <f t="shared" si="192"/>
        <v>0</v>
      </c>
      <c r="K867" s="1">
        <f t="shared" si="193"/>
        <v>1.877480928240546E-5</v>
      </c>
      <c r="L867" s="1">
        <f t="shared" si="194"/>
        <v>0</v>
      </c>
      <c r="M867" s="4">
        <f t="shared" si="185"/>
        <v>2.4299781965767785E-2</v>
      </c>
      <c r="N867" s="1">
        <f t="shared" si="186"/>
        <v>-19.367369858445826</v>
      </c>
      <c r="O867">
        <f>((-0.0000000008)*V867^3+(0.000003)*V867^2-0.004*V867+2.013)*('Exhaust Gas Math'!$E$10/(T867+'Exhaust Gas Math'!$E$10))+(357.45*V867^-1.004)*(T867/(T867+'Exhaust Gas Math'!$E$10))</f>
        <v>0.17819999999999947</v>
      </c>
      <c r="P867">
        <f t="shared" si="195"/>
        <v>0</v>
      </c>
      <c r="Q867">
        <f t="shared" si="187"/>
        <v>0</v>
      </c>
      <c r="R867" s="4">
        <f t="shared" si="188"/>
        <v>3.9769296294121147E-5</v>
      </c>
      <c r="S867">
        <f t="shared" si="196"/>
        <v>0</v>
      </c>
      <c r="T867">
        <f>S867*'Exhaust Gas Math'!$C$14</f>
        <v>0</v>
      </c>
      <c r="U867">
        <f>(T867/'Exhaust Gas Math'!$B$14)+('Exhaust Gas Math'!$D$10)</f>
        <v>4.4059320573952224E-4</v>
      </c>
      <c r="V867">
        <f>('Exhaust Gas Math'!$E$10*((-0.000000001)*V866^3+(0.000002)*V866^2-0.0012*V866+1.3446)*$B$18+T867*'Exhaust Gas Math'!$D$14*$B$17)/('Exhaust Gas Math'!$E$10*((-0.000000001)*V866^3+(0.000002)*V866^2-0.0012*V866+1.3446)+T867*'Exhaust Gas Math'!$D$14)</f>
        <v>1100</v>
      </c>
      <c r="W867">
        <f t="shared" si="189"/>
        <v>101325</v>
      </c>
      <c r="X867">
        <f t="shared" si="190"/>
        <v>101325</v>
      </c>
    </row>
    <row r="868" spans="3:24" x14ac:dyDescent="0.2">
      <c r="C868" s="1"/>
      <c r="D868" s="1"/>
      <c r="E868">
        <f t="shared" si="183"/>
        <v>0.108</v>
      </c>
      <c r="F868">
        <f t="shared" si="184"/>
        <v>101325</v>
      </c>
      <c r="H868" s="1">
        <v>0.108</v>
      </c>
      <c r="I868" s="1">
        <f t="shared" si="191"/>
        <v>288</v>
      </c>
      <c r="J868" s="1">
        <f t="shared" si="192"/>
        <v>0</v>
      </c>
      <c r="K868" s="1">
        <f t="shared" si="193"/>
        <v>3.2488932677010932E-7</v>
      </c>
      <c r="L868" s="1">
        <f t="shared" si="194"/>
        <v>0</v>
      </c>
      <c r="M868" s="4">
        <f t="shared" si="185"/>
        <v>2.1904161278314245E-2</v>
      </c>
      <c r="N868" s="1">
        <f t="shared" si="186"/>
        <v>-18.942855924461483</v>
      </c>
      <c r="O868">
        <f>((-0.0000000008)*V868^3+(0.000003)*V868^2-0.004*V868+2.013)*('Exhaust Gas Math'!$E$10/(T868+'Exhaust Gas Math'!$E$10))+(357.45*V868^-1.004)*(T868/(T868+'Exhaust Gas Math'!$E$10))</f>
        <v>0.17819999999999947</v>
      </c>
      <c r="P868">
        <f t="shared" si="195"/>
        <v>0</v>
      </c>
      <c r="Q868">
        <f t="shared" si="187"/>
        <v>0</v>
      </c>
      <c r="R868" s="4">
        <f t="shared" si="188"/>
        <v>3.9769296294121147E-5</v>
      </c>
      <c r="S868">
        <f t="shared" si="196"/>
        <v>0</v>
      </c>
      <c r="T868">
        <f>S868*'Exhaust Gas Math'!$C$14</f>
        <v>0</v>
      </c>
      <c r="U868">
        <f>(T868/'Exhaust Gas Math'!$B$14)+('Exhaust Gas Math'!$D$10)</f>
        <v>4.4059320573952224E-4</v>
      </c>
      <c r="V868">
        <f>('Exhaust Gas Math'!$E$10*((-0.000000001)*V867^3+(0.000002)*V867^2-0.0012*V867+1.3446)*$B$18+T868*'Exhaust Gas Math'!$D$14*$B$17)/('Exhaust Gas Math'!$E$10*((-0.000000001)*V867^3+(0.000002)*V867^2-0.0012*V867+1.3446)+T868*'Exhaust Gas Math'!$D$14)</f>
        <v>1100</v>
      </c>
      <c r="W868">
        <f t="shared" si="189"/>
        <v>101325</v>
      </c>
      <c r="X868">
        <f t="shared" si="190"/>
        <v>101325</v>
      </c>
    </row>
    <row r="869" spans="3:24" x14ac:dyDescent="0.2">
      <c r="C869" s="1"/>
      <c r="D869" s="1"/>
      <c r="E869">
        <f t="shared" si="183"/>
        <v>0.108125</v>
      </c>
      <c r="F869">
        <f t="shared" si="184"/>
        <v>101325</v>
      </c>
      <c r="H869" s="1">
        <v>0.108125</v>
      </c>
      <c r="I869" s="1">
        <f t="shared" si="191"/>
        <v>292.5</v>
      </c>
      <c r="J869" s="1">
        <f t="shared" si="192"/>
        <v>0</v>
      </c>
      <c r="K869" s="1">
        <f t="shared" si="193"/>
        <v>1.0202098256153168E-5</v>
      </c>
      <c r="L869" s="1">
        <f t="shared" si="194"/>
        <v>0</v>
      </c>
      <c r="M869" s="4">
        <f t="shared" si="185"/>
        <v>1.9568935194026821E-2</v>
      </c>
      <c r="N869" s="1">
        <f t="shared" si="186"/>
        <v>-18.401552984564038</v>
      </c>
      <c r="O869">
        <f>((-0.0000000008)*V869^3+(0.000003)*V869^2-0.004*V869+2.013)*('Exhaust Gas Math'!$E$10/(T869+'Exhaust Gas Math'!$E$10))+(357.45*V869^-1.004)*(T869/(T869+'Exhaust Gas Math'!$E$10))</f>
        <v>0.17819999999999947</v>
      </c>
      <c r="P869">
        <f t="shared" si="195"/>
        <v>0</v>
      </c>
      <c r="Q869">
        <f t="shared" si="187"/>
        <v>0</v>
      </c>
      <c r="R869" s="4">
        <f t="shared" si="188"/>
        <v>3.9769296294121147E-5</v>
      </c>
      <c r="S869">
        <f t="shared" si="196"/>
        <v>0</v>
      </c>
      <c r="T869">
        <f>S869*'Exhaust Gas Math'!$C$14</f>
        <v>0</v>
      </c>
      <c r="U869">
        <f>(T869/'Exhaust Gas Math'!$B$14)+('Exhaust Gas Math'!$D$10)</f>
        <v>4.4059320573952224E-4</v>
      </c>
      <c r="V869">
        <f>('Exhaust Gas Math'!$E$10*((-0.000000001)*V868^3+(0.000002)*V868^2-0.0012*V868+1.3446)*$B$18+T869*'Exhaust Gas Math'!$D$14*$B$17)/('Exhaust Gas Math'!$E$10*((-0.000000001)*V868^3+(0.000002)*V868^2-0.0012*V868+1.3446)+T869*'Exhaust Gas Math'!$D$14)</f>
        <v>1100</v>
      </c>
      <c r="W869">
        <f t="shared" si="189"/>
        <v>101325</v>
      </c>
      <c r="X869">
        <f t="shared" si="190"/>
        <v>101325</v>
      </c>
    </row>
    <row r="870" spans="3:24" x14ac:dyDescent="0.2">
      <c r="C870" s="1"/>
      <c r="D870" s="1"/>
      <c r="E870">
        <f t="shared" si="183"/>
        <v>0.10825</v>
      </c>
      <c r="F870">
        <f t="shared" si="184"/>
        <v>101325</v>
      </c>
      <c r="H870" s="1">
        <v>0.10825</v>
      </c>
      <c r="I870" s="1">
        <f t="shared" si="191"/>
        <v>297</v>
      </c>
      <c r="J870" s="1">
        <f t="shared" si="192"/>
        <v>0</v>
      </c>
      <c r="K870" s="1">
        <f t="shared" si="193"/>
        <v>4.8332800045838061E-5</v>
      </c>
      <c r="L870" s="1">
        <f t="shared" si="194"/>
        <v>0</v>
      </c>
      <c r="M870" s="4">
        <f t="shared" si="185"/>
        <v>1.7308501158256218E-2</v>
      </c>
      <c r="N870" s="1">
        <f t="shared" si="186"/>
        <v>-17.746798351379326</v>
      </c>
      <c r="O870">
        <f>((-0.0000000008)*V870^3+(0.000003)*V870^2-0.004*V870+2.013)*('Exhaust Gas Math'!$E$10/(T870+'Exhaust Gas Math'!$E$10))+(357.45*V870^-1.004)*(T870/(T870+'Exhaust Gas Math'!$E$10))</f>
        <v>0.17819999999999947</v>
      </c>
      <c r="P870">
        <f t="shared" si="195"/>
        <v>0</v>
      </c>
      <c r="Q870">
        <f t="shared" si="187"/>
        <v>0</v>
      </c>
      <c r="R870" s="4">
        <f t="shared" si="188"/>
        <v>3.9769296294121147E-5</v>
      </c>
      <c r="S870">
        <f t="shared" si="196"/>
        <v>0</v>
      </c>
      <c r="T870">
        <f>S870*'Exhaust Gas Math'!$C$14</f>
        <v>0</v>
      </c>
      <c r="U870">
        <f>(T870/'Exhaust Gas Math'!$B$14)+('Exhaust Gas Math'!$D$10)</f>
        <v>4.4059320573952224E-4</v>
      </c>
      <c r="V870">
        <f>('Exhaust Gas Math'!$E$10*((-0.000000001)*V869^3+(0.000002)*V869^2-0.0012*V869+1.3446)*$B$18+T870*'Exhaust Gas Math'!$D$14*$B$17)/('Exhaust Gas Math'!$E$10*((-0.000000001)*V869^3+(0.000002)*V869^2-0.0012*V869+1.3446)+T870*'Exhaust Gas Math'!$D$14)</f>
        <v>1100</v>
      </c>
      <c r="W870">
        <f t="shared" si="189"/>
        <v>101325</v>
      </c>
      <c r="X870">
        <f t="shared" si="190"/>
        <v>101325</v>
      </c>
    </row>
    <row r="871" spans="3:24" x14ac:dyDescent="0.2">
      <c r="C871" s="1"/>
      <c r="D871" s="1"/>
      <c r="E871">
        <f t="shared" si="183"/>
        <v>0.108375</v>
      </c>
      <c r="F871">
        <f t="shared" si="184"/>
        <v>101325</v>
      </c>
      <c r="H871" s="1">
        <v>0.108375</v>
      </c>
      <c r="I871" s="1">
        <f t="shared" si="191"/>
        <v>301.5</v>
      </c>
      <c r="J871" s="1">
        <f t="shared" si="192"/>
        <v>0</v>
      </c>
      <c r="K871" s="1">
        <f t="shared" si="193"/>
        <v>1.1443272478521083E-4</v>
      </c>
      <c r="L871" s="1">
        <f t="shared" si="194"/>
        <v>0</v>
      </c>
      <c r="M871" s="4">
        <f t="shared" si="185"/>
        <v>1.5136795498504361E-2</v>
      </c>
      <c r="N871" s="1">
        <f t="shared" si="186"/>
        <v>-16.982628804949176</v>
      </c>
      <c r="O871">
        <f>((-0.0000000008)*V871^3+(0.000003)*V871^2-0.004*V871+2.013)*('Exhaust Gas Math'!$E$10/(T871+'Exhaust Gas Math'!$E$10))+(357.45*V871^-1.004)*(T871/(T871+'Exhaust Gas Math'!$E$10))</f>
        <v>0.17819999999999947</v>
      </c>
      <c r="P871">
        <f t="shared" si="195"/>
        <v>0</v>
      </c>
      <c r="Q871">
        <f t="shared" si="187"/>
        <v>0</v>
      </c>
      <c r="R871" s="4">
        <f t="shared" si="188"/>
        <v>3.9769296294121147E-5</v>
      </c>
      <c r="S871">
        <f t="shared" si="196"/>
        <v>0</v>
      </c>
      <c r="T871">
        <f>S871*'Exhaust Gas Math'!$C$14</f>
        <v>0</v>
      </c>
      <c r="U871">
        <f>(T871/'Exhaust Gas Math'!$B$14)+('Exhaust Gas Math'!$D$10)</f>
        <v>4.4059320573952224E-4</v>
      </c>
      <c r="V871">
        <f>('Exhaust Gas Math'!$E$10*((-0.000000001)*V870^3+(0.000002)*V870^2-0.0012*V870+1.3446)*$B$18+T871*'Exhaust Gas Math'!$D$14*$B$17)/('Exhaust Gas Math'!$E$10*((-0.000000001)*V870^3+(0.000002)*V870^2-0.0012*V870+1.3446)+T871*'Exhaust Gas Math'!$D$14)</f>
        <v>1100</v>
      </c>
      <c r="W871">
        <f t="shared" si="189"/>
        <v>101325</v>
      </c>
      <c r="X871">
        <f t="shared" si="190"/>
        <v>101325</v>
      </c>
    </row>
    <row r="872" spans="3:24" x14ac:dyDescent="0.2">
      <c r="C872" s="1"/>
      <c r="D872" s="1"/>
      <c r="E872">
        <f t="shared" si="183"/>
        <v>0.1085</v>
      </c>
      <c r="F872">
        <f t="shared" si="184"/>
        <v>101325</v>
      </c>
      <c r="H872" s="1">
        <v>0.1085</v>
      </c>
      <c r="I872" s="1">
        <f t="shared" si="191"/>
        <v>306</v>
      </c>
      <c r="J872" s="1">
        <f t="shared" si="192"/>
        <v>0</v>
      </c>
      <c r="K872" s="1">
        <f t="shared" si="193"/>
        <v>2.0800908795116143E-4</v>
      </c>
      <c r="L872" s="1">
        <f t="shared" si="194"/>
        <v>0</v>
      </c>
      <c r="M872" s="4">
        <f t="shared" si="185"/>
        <v>1.3067207502328624E-2</v>
      </c>
      <c r="N872" s="1">
        <f t="shared" si="186"/>
        <v>-16.113755704639384</v>
      </c>
      <c r="O872">
        <f>((-0.0000000008)*V872^3+(0.000003)*V872^2-0.004*V872+2.013)*('Exhaust Gas Math'!$E$10/(T872+'Exhaust Gas Math'!$E$10))+(357.45*V872^-1.004)*(T872/(T872+'Exhaust Gas Math'!$E$10))</f>
        <v>0.17819999999999947</v>
      </c>
      <c r="P872">
        <f t="shared" si="195"/>
        <v>0</v>
      </c>
      <c r="Q872">
        <f t="shared" si="187"/>
        <v>0</v>
      </c>
      <c r="R872" s="4">
        <f t="shared" si="188"/>
        <v>3.9769296294121147E-5</v>
      </c>
      <c r="S872">
        <f t="shared" si="196"/>
        <v>0</v>
      </c>
      <c r="T872">
        <f>S872*'Exhaust Gas Math'!$C$14</f>
        <v>0</v>
      </c>
      <c r="U872">
        <f>(T872/'Exhaust Gas Math'!$B$14)+('Exhaust Gas Math'!$D$10)</f>
        <v>4.4059320573952224E-4</v>
      </c>
      <c r="V872">
        <f>('Exhaust Gas Math'!$E$10*((-0.000000001)*V871^3+(0.000002)*V871^2-0.0012*V871+1.3446)*$B$18+T872*'Exhaust Gas Math'!$D$14*$B$17)/('Exhaust Gas Math'!$E$10*((-0.000000001)*V871^3+(0.000002)*V871^2-0.0012*V871+1.3446)+T872*'Exhaust Gas Math'!$D$14)</f>
        <v>1100</v>
      </c>
      <c r="W872">
        <f t="shared" si="189"/>
        <v>101325</v>
      </c>
      <c r="X872">
        <f t="shared" si="190"/>
        <v>101325</v>
      </c>
    </row>
    <row r="873" spans="3:24" x14ac:dyDescent="0.2">
      <c r="C873" s="1"/>
      <c r="D873" s="1"/>
      <c r="E873">
        <f t="shared" si="183"/>
        <v>0.108625</v>
      </c>
      <c r="F873">
        <f t="shared" si="184"/>
        <v>101325</v>
      </c>
      <c r="H873" s="1">
        <v>0.108625</v>
      </c>
      <c r="I873" s="1">
        <f t="shared" si="191"/>
        <v>310.5</v>
      </c>
      <c r="J873" s="1">
        <f t="shared" si="192"/>
        <v>0</v>
      </c>
      <c r="K873" s="1">
        <f t="shared" si="193"/>
        <v>3.2836426418815859E-4</v>
      </c>
      <c r="L873" s="1">
        <f t="shared" si="194"/>
        <v>0</v>
      </c>
      <c r="M873" s="4">
        <f t="shared" si="185"/>
        <v>1.1112496867933273E-2</v>
      </c>
      <c r="N873" s="1">
        <f t="shared" si="186"/>
        <v>-15.145535942042981</v>
      </c>
      <c r="O873">
        <f>((-0.0000000008)*V873^3+(0.000003)*V873^2-0.004*V873+2.013)*('Exhaust Gas Math'!$E$10/(T873+'Exhaust Gas Math'!$E$10))+(357.45*V873^-1.004)*(T873/(T873+'Exhaust Gas Math'!$E$10))</f>
        <v>0.17819999999999947</v>
      </c>
      <c r="P873">
        <f t="shared" si="195"/>
        <v>0</v>
      </c>
      <c r="Q873">
        <f t="shared" si="187"/>
        <v>0</v>
      </c>
      <c r="R873" s="4">
        <f t="shared" si="188"/>
        <v>3.9769296294121147E-5</v>
      </c>
      <c r="S873">
        <f t="shared" si="196"/>
        <v>0</v>
      </c>
      <c r="T873">
        <f>S873*'Exhaust Gas Math'!$C$14</f>
        <v>0</v>
      </c>
      <c r="U873">
        <f>(T873/'Exhaust Gas Math'!$B$14)+('Exhaust Gas Math'!$D$10)</f>
        <v>4.4059320573952224E-4</v>
      </c>
      <c r="V873">
        <f>('Exhaust Gas Math'!$E$10*((-0.000000001)*V872^3+(0.000002)*V872^2-0.0012*V872+1.3446)*$B$18+T873*'Exhaust Gas Math'!$D$14*$B$17)/('Exhaust Gas Math'!$E$10*((-0.000000001)*V872^3+(0.000002)*V872^2-0.0012*V872+1.3446)+T873*'Exhaust Gas Math'!$D$14)</f>
        <v>1100</v>
      </c>
      <c r="W873">
        <f t="shared" si="189"/>
        <v>101325</v>
      </c>
      <c r="X873">
        <f t="shared" si="190"/>
        <v>101325</v>
      </c>
    </row>
    <row r="874" spans="3:24" x14ac:dyDescent="0.2">
      <c r="C874" s="1"/>
      <c r="D874" s="1"/>
      <c r="E874">
        <f t="shared" si="183"/>
        <v>0.10875</v>
      </c>
      <c r="F874">
        <f t="shared" si="184"/>
        <v>101325</v>
      </c>
      <c r="H874" s="1">
        <v>0.10875</v>
      </c>
      <c r="I874" s="1">
        <f t="shared" si="191"/>
        <v>315</v>
      </c>
      <c r="J874" s="1">
        <f t="shared" si="192"/>
        <v>0</v>
      </c>
      <c r="K874" s="1">
        <f t="shared" si="193"/>
        <v>4.7460098820641941E-4</v>
      </c>
      <c r="L874" s="1">
        <f t="shared" si="194"/>
        <v>0</v>
      </c>
      <c r="M874" s="4">
        <f t="shared" si="185"/>
        <v>9.2847150363862818E-3</v>
      </c>
      <c r="N874" s="1">
        <f t="shared" si="186"/>
        <v>-14.083938913961921</v>
      </c>
      <c r="O874">
        <f>((-0.0000000008)*V874^3+(0.000003)*V874^2-0.004*V874+2.013)*('Exhaust Gas Math'!$E$10/(T874+'Exhaust Gas Math'!$E$10))+(357.45*V874^-1.004)*(T874/(T874+'Exhaust Gas Math'!$E$10))</f>
        <v>0.17819999999999947</v>
      </c>
      <c r="P874">
        <f t="shared" si="195"/>
        <v>0</v>
      </c>
      <c r="Q874">
        <f t="shared" si="187"/>
        <v>0</v>
      </c>
      <c r="R874" s="4">
        <f t="shared" si="188"/>
        <v>3.9769296294121147E-5</v>
      </c>
      <c r="S874">
        <f t="shared" si="196"/>
        <v>0</v>
      </c>
      <c r="T874">
        <f>S874*'Exhaust Gas Math'!$C$14</f>
        <v>0</v>
      </c>
      <c r="U874">
        <f>(T874/'Exhaust Gas Math'!$B$14)+('Exhaust Gas Math'!$D$10)</f>
        <v>4.4059320573952224E-4</v>
      </c>
      <c r="V874">
        <f>('Exhaust Gas Math'!$E$10*((-0.000000001)*V873^3+(0.000002)*V873^2-0.0012*V873+1.3446)*$B$18+T874*'Exhaust Gas Math'!$D$14*$B$17)/('Exhaust Gas Math'!$E$10*((-0.000000001)*V873^3+(0.000002)*V873^2-0.0012*V873+1.3446)+T874*'Exhaust Gas Math'!$D$14)</f>
        <v>1100</v>
      </c>
      <c r="W874">
        <f t="shared" si="189"/>
        <v>101325</v>
      </c>
      <c r="X874">
        <f t="shared" si="190"/>
        <v>101325</v>
      </c>
    </row>
    <row r="875" spans="3:24" x14ac:dyDescent="0.2">
      <c r="C875" s="1"/>
      <c r="D875" s="1"/>
      <c r="E875">
        <f t="shared" si="183"/>
        <v>0.108875</v>
      </c>
      <c r="F875">
        <f t="shared" si="184"/>
        <v>101325</v>
      </c>
      <c r="H875" s="1">
        <v>0.108875</v>
      </c>
      <c r="I875" s="1">
        <f t="shared" si="191"/>
        <v>319.5</v>
      </c>
      <c r="J875" s="1">
        <f t="shared" si="192"/>
        <v>0</v>
      </c>
      <c r="K875" s="1">
        <f t="shared" si="193"/>
        <v>6.4562904402475866E-4</v>
      </c>
      <c r="L875" s="1">
        <f t="shared" si="194"/>
        <v>0</v>
      </c>
      <c r="M875" s="4">
        <f t="shared" si="185"/>
        <v>7.5951308904789391E-3</v>
      </c>
      <c r="N875" s="1">
        <f t="shared" si="186"/>
        <v>-12.935509719091538</v>
      </c>
      <c r="O875">
        <f>((-0.0000000008)*V875^3+(0.000003)*V875^2-0.004*V875+2.013)*('Exhaust Gas Math'!$E$10/(T875+'Exhaust Gas Math'!$E$10))+(357.45*V875^-1.004)*(T875/(T875+'Exhaust Gas Math'!$E$10))</f>
        <v>0.17819999999999947</v>
      </c>
      <c r="P875">
        <f t="shared" si="195"/>
        <v>0</v>
      </c>
      <c r="Q875">
        <f t="shared" si="187"/>
        <v>0</v>
      </c>
      <c r="R875" s="4">
        <f t="shared" si="188"/>
        <v>3.9769296294121147E-5</v>
      </c>
      <c r="S875">
        <f t="shared" si="196"/>
        <v>0</v>
      </c>
      <c r="T875">
        <f>S875*'Exhaust Gas Math'!$C$14</f>
        <v>0</v>
      </c>
      <c r="U875">
        <f>(T875/'Exhaust Gas Math'!$B$14)+('Exhaust Gas Math'!$D$10)</f>
        <v>4.4059320573952224E-4</v>
      </c>
      <c r="V875">
        <f>('Exhaust Gas Math'!$E$10*((-0.000000001)*V874^3+(0.000002)*V874^2-0.0012*V874+1.3446)*$B$18+T875*'Exhaust Gas Math'!$D$14*$B$17)/('Exhaust Gas Math'!$E$10*((-0.000000001)*V874^3+(0.000002)*V874^2-0.0012*V874+1.3446)+T875*'Exhaust Gas Math'!$D$14)</f>
        <v>1100</v>
      </c>
      <c r="W875">
        <f t="shared" si="189"/>
        <v>101325</v>
      </c>
      <c r="X875">
        <f t="shared" si="190"/>
        <v>101325</v>
      </c>
    </row>
    <row r="876" spans="3:24" x14ac:dyDescent="0.2">
      <c r="C876" s="1"/>
      <c r="D876" s="1"/>
      <c r="E876">
        <f t="shared" si="183"/>
        <v>0.109</v>
      </c>
      <c r="F876">
        <f t="shared" si="184"/>
        <v>101325</v>
      </c>
      <c r="H876" s="1">
        <v>0.109</v>
      </c>
      <c r="I876" s="1">
        <f t="shared" si="191"/>
        <v>324</v>
      </c>
      <c r="J876" s="1">
        <f t="shared" si="192"/>
        <v>0</v>
      </c>
      <c r="K876" s="1">
        <f t="shared" si="193"/>
        <v>8.4017339268878605E-4</v>
      </c>
      <c r="L876" s="1">
        <f t="shared" si="194"/>
        <v>0</v>
      </c>
      <c r="M876" s="4">
        <f t="shared" si="185"/>
        <v>6.0541612783141519E-3</v>
      </c>
      <c r="N876" s="1">
        <f t="shared" si="186"/>
        <v>-11.707328805309483</v>
      </c>
      <c r="O876">
        <f>((-0.0000000008)*V876^3+(0.000003)*V876^2-0.004*V876+2.013)*('Exhaust Gas Math'!$E$10/(T876+'Exhaust Gas Math'!$E$10))+(357.45*V876^-1.004)*(T876/(T876+'Exhaust Gas Math'!$E$10))</f>
        <v>0.17819999999999947</v>
      </c>
      <c r="P876">
        <f t="shared" si="195"/>
        <v>0</v>
      </c>
      <c r="Q876">
        <f t="shared" si="187"/>
        <v>0</v>
      </c>
      <c r="R876" s="4">
        <f t="shared" si="188"/>
        <v>3.9769296294121147E-5</v>
      </c>
      <c r="S876">
        <f t="shared" si="196"/>
        <v>0</v>
      </c>
      <c r="T876">
        <f>S876*'Exhaust Gas Math'!$C$14</f>
        <v>0</v>
      </c>
      <c r="U876">
        <f>(T876/'Exhaust Gas Math'!$B$14)+('Exhaust Gas Math'!$D$10)</f>
        <v>4.4059320573952224E-4</v>
      </c>
      <c r="V876">
        <f>('Exhaust Gas Math'!$E$10*((-0.000000001)*V875^3+(0.000002)*V875^2-0.0012*V875+1.3446)*$B$18+T876*'Exhaust Gas Math'!$D$14*$B$17)/('Exhaust Gas Math'!$E$10*((-0.000000001)*V875^3+(0.000002)*V875^2-0.0012*V875+1.3446)+T876*'Exhaust Gas Math'!$D$14)</f>
        <v>1100</v>
      </c>
      <c r="W876">
        <f t="shared" si="189"/>
        <v>101325</v>
      </c>
      <c r="X876">
        <f t="shared" si="190"/>
        <v>101325</v>
      </c>
    </row>
    <row r="877" spans="3:24" x14ac:dyDescent="0.2">
      <c r="C877" s="1"/>
      <c r="D877" s="1"/>
      <c r="E877">
        <f t="shared" si="183"/>
        <v>0.109125</v>
      </c>
      <c r="F877">
        <f t="shared" si="184"/>
        <v>101325</v>
      </c>
      <c r="H877" s="1">
        <v>0.109125</v>
      </c>
      <c r="I877" s="1">
        <f t="shared" si="191"/>
        <v>328.5</v>
      </c>
      <c r="J877" s="1">
        <f t="shared" si="192"/>
        <v>0</v>
      </c>
      <c r="K877" s="1">
        <f t="shared" si="193"/>
        <v>1.0567836778712031E-3</v>
      </c>
      <c r="L877" s="1">
        <f t="shared" si="194"/>
        <v>0</v>
      </c>
      <c r="M877" s="4">
        <f t="shared" si="185"/>
        <v>4.6713067899753144E-3</v>
      </c>
      <c r="N877" s="1">
        <f t="shared" si="186"/>
        <v>-10.406968316360819</v>
      </c>
      <c r="O877">
        <f>((-0.0000000008)*V877^3+(0.000003)*V877^2-0.004*V877+2.013)*('Exhaust Gas Math'!$E$10/(T877+'Exhaust Gas Math'!$E$10))+(357.45*V877^-1.004)*(T877/(T877+'Exhaust Gas Math'!$E$10))</f>
        <v>0.17819999999999947</v>
      </c>
      <c r="P877">
        <f t="shared" si="195"/>
        <v>0</v>
      </c>
      <c r="Q877">
        <f t="shared" si="187"/>
        <v>0</v>
      </c>
      <c r="R877" s="4">
        <f t="shared" si="188"/>
        <v>3.9769296294121147E-5</v>
      </c>
      <c r="S877">
        <f t="shared" si="196"/>
        <v>0</v>
      </c>
      <c r="T877">
        <f>S877*'Exhaust Gas Math'!$C$14</f>
        <v>0</v>
      </c>
      <c r="U877">
        <f>(T877/'Exhaust Gas Math'!$B$14)+('Exhaust Gas Math'!$D$10)</f>
        <v>4.4059320573952224E-4</v>
      </c>
      <c r="V877">
        <f>('Exhaust Gas Math'!$E$10*((-0.000000001)*V876^3+(0.000002)*V876^2-0.0012*V876+1.3446)*$B$18+T877*'Exhaust Gas Math'!$D$14*$B$17)/('Exhaust Gas Math'!$E$10*((-0.000000001)*V876^3+(0.000002)*V876^2-0.0012*V876+1.3446)+T877*'Exhaust Gas Math'!$D$14)</f>
        <v>1100</v>
      </c>
      <c r="W877">
        <f t="shared" si="189"/>
        <v>101325</v>
      </c>
      <c r="X877">
        <f t="shared" si="190"/>
        <v>101325</v>
      </c>
    </row>
    <row r="878" spans="3:24" x14ac:dyDescent="0.2">
      <c r="C878" s="1"/>
      <c r="D878" s="1"/>
      <c r="E878">
        <f t="shared" si="183"/>
        <v>0.10925</v>
      </c>
      <c r="F878">
        <f t="shared" si="184"/>
        <v>101325</v>
      </c>
      <c r="H878" s="1">
        <v>0.10925</v>
      </c>
      <c r="I878" s="1">
        <f t="shared" si="191"/>
        <v>333</v>
      </c>
      <c r="J878" s="1">
        <f t="shared" si="192"/>
        <v>0</v>
      </c>
      <c r="K878" s="1">
        <f t="shared" si="193"/>
        <v>1.2938450384885041E-3</v>
      </c>
      <c r="L878" s="1">
        <f t="shared" si="194"/>
        <v>0</v>
      </c>
      <c r="M878" s="4">
        <f t="shared" si="185"/>
        <v>3.4550931832288134E-3</v>
      </c>
      <c r="N878" s="1">
        <f t="shared" si="186"/>
        <v>-9.0424454070736591</v>
      </c>
      <c r="O878">
        <f>((-0.0000000008)*V878^3+(0.000003)*V878^2-0.004*V878+2.013)*('Exhaust Gas Math'!$E$10/(T878+'Exhaust Gas Math'!$E$10))+(357.45*V878^-1.004)*(T878/(T878+'Exhaust Gas Math'!$E$10))</f>
        <v>0.17819999999999947</v>
      </c>
      <c r="P878">
        <f t="shared" si="195"/>
        <v>0</v>
      </c>
      <c r="Q878">
        <f t="shared" si="187"/>
        <v>0</v>
      </c>
      <c r="R878" s="4">
        <f t="shared" si="188"/>
        <v>3.9769296294121147E-5</v>
      </c>
      <c r="S878">
        <f t="shared" si="196"/>
        <v>0</v>
      </c>
      <c r="T878">
        <f>S878*'Exhaust Gas Math'!$C$14</f>
        <v>0</v>
      </c>
      <c r="U878">
        <f>(T878/'Exhaust Gas Math'!$B$14)+('Exhaust Gas Math'!$D$10)</f>
        <v>4.4059320573952224E-4</v>
      </c>
      <c r="V878">
        <f>('Exhaust Gas Math'!$E$10*((-0.000000001)*V877^3+(0.000002)*V877^2-0.0012*V877+1.3446)*$B$18+T878*'Exhaust Gas Math'!$D$14*$B$17)/('Exhaust Gas Math'!$E$10*((-0.000000001)*V877^3+(0.000002)*V877^2-0.0012*V877+1.3446)+T878*'Exhaust Gas Math'!$D$14)</f>
        <v>1100</v>
      </c>
      <c r="W878">
        <f t="shared" si="189"/>
        <v>101325</v>
      </c>
      <c r="X878">
        <f t="shared" si="190"/>
        <v>101325</v>
      </c>
    </row>
    <row r="879" spans="3:24" x14ac:dyDescent="0.2">
      <c r="C879" s="1"/>
      <c r="D879" s="1"/>
      <c r="E879">
        <f t="shared" si="183"/>
        <v>0.109375</v>
      </c>
      <c r="F879">
        <f t="shared" si="184"/>
        <v>101325</v>
      </c>
      <c r="H879" s="1">
        <v>0.109375</v>
      </c>
      <c r="I879" s="1">
        <f t="shared" si="191"/>
        <v>337.5</v>
      </c>
      <c r="J879" s="1">
        <f t="shared" si="192"/>
        <v>0</v>
      </c>
      <c r="K879" s="1">
        <f t="shared" si="193"/>
        <v>1.5495901477245062E-3</v>
      </c>
      <c r="L879" s="1">
        <f t="shared" si="194"/>
        <v>0</v>
      </c>
      <c r="M879" s="4">
        <f t="shared" si="185"/>
        <v>2.4130188193921404E-3</v>
      </c>
      <c r="N879" s="1">
        <f t="shared" si="186"/>
        <v>-7.6221728149334051</v>
      </c>
      <c r="O879">
        <f>((-0.0000000008)*V879^3+(0.000003)*V879^2-0.004*V879+2.013)*('Exhaust Gas Math'!$E$10/(T879+'Exhaust Gas Math'!$E$10))+(357.45*V879^-1.004)*(T879/(T879+'Exhaust Gas Math'!$E$10))</f>
        <v>0.17819999999999947</v>
      </c>
      <c r="P879">
        <f t="shared" si="195"/>
        <v>0</v>
      </c>
      <c r="Q879">
        <f t="shared" si="187"/>
        <v>0</v>
      </c>
      <c r="R879" s="4">
        <f t="shared" si="188"/>
        <v>3.9769296294121147E-5</v>
      </c>
      <c r="S879">
        <f t="shared" si="196"/>
        <v>0</v>
      </c>
      <c r="T879">
        <f>S879*'Exhaust Gas Math'!$C$14</f>
        <v>0</v>
      </c>
      <c r="U879">
        <f>(T879/'Exhaust Gas Math'!$B$14)+('Exhaust Gas Math'!$D$10)</f>
        <v>4.4059320573952224E-4</v>
      </c>
      <c r="V879">
        <f>('Exhaust Gas Math'!$E$10*((-0.000000001)*V878^3+(0.000002)*V878^2-0.0012*V878+1.3446)*$B$18+T879*'Exhaust Gas Math'!$D$14*$B$17)/('Exhaust Gas Math'!$E$10*((-0.000000001)*V878^3+(0.000002)*V878^2-0.0012*V878+1.3446)+T879*'Exhaust Gas Math'!$D$14)</f>
        <v>1100</v>
      </c>
      <c r="W879">
        <f t="shared" si="189"/>
        <v>101325</v>
      </c>
      <c r="X879">
        <f t="shared" si="190"/>
        <v>101325</v>
      </c>
    </row>
    <row r="880" spans="3:24" x14ac:dyDescent="0.2">
      <c r="C880" s="1"/>
      <c r="D880" s="1"/>
      <c r="E880">
        <f t="shared" si="183"/>
        <v>0.1095</v>
      </c>
      <c r="F880">
        <f t="shared" si="184"/>
        <v>101325</v>
      </c>
      <c r="H880" s="1">
        <v>0.1095</v>
      </c>
      <c r="I880" s="1">
        <f t="shared" si="191"/>
        <v>342</v>
      </c>
      <c r="J880" s="1">
        <f t="shared" si="192"/>
        <v>0</v>
      </c>
      <c r="K880" s="1">
        <f t="shared" si="193"/>
        <v>1.8221123887080222E-3</v>
      </c>
      <c r="L880" s="1">
        <f t="shared" si="194"/>
        <v>0</v>
      </c>
      <c r="M880" s="4">
        <f t="shared" si="185"/>
        <v>1.551508433443604E-3</v>
      </c>
      <c r="N880" s="1">
        <f t="shared" si="186"/>
        <v>-6.1549069927596785</v>
      </c>
      <c r="O880">
        <f>((-0.0000000008)*V880^3+(0.000003)*V880^2-0.004*V880+2.013)*('Exhaust Gas Math'!$E$10/(T880+'Exhaust Gas Math'!$E$10))+(357.45*V880^-1.004)*(T880/(T880+'Exhaust Gas Math'!$E$10))</f>
        <v>0.17819999999999947</v>
      </c>
      <c r="P880">
        <f t="shared" si="195"/>
        <v>0</v>
      </c>
      <c r="Q880">
        <f t="shared" si="187"/>
        <v>0</v>
      </c>
      <c r="R880" s="4">
        <f t="shared" si="188"/>
        <v>3.9769296294121147E-5</v>
      </c>
      <c r="S880">
        <f t="shared" si="196"/>
        <v>0</v>
      </c>
      <c r="T880">
        <f>S880*'Exhaust Gas Math'!$C$14</f>
        <v>0</v>
      </c>
      <c r="U880">
        <f>(T880/'Exhaust Gas Math'!$B$14)+('Exhaust Gas Math'!$D$10)</f>
        <v>4.4059320573952224E-4</v>
      </c>
      <c r="V880">
        <f>('Exhaust Gas Math'!$E$10*((-0.000000001)*V879^3+(0.000002)*V879^2-0.0012*V879+1.3446)*$B$18+T880*'Exhaust Gas Math'!$D$14*$B$17)/('Exhaust Gas Math'!$E$10*((-0.000000001)*V879^3+(0.000002)*V879^2-0.0012*V879+1.3446)+T880*'Exhaust Gas Math'!$D$14)</f>
        <v>1100</v>
      </c>
      <c r="W880">
        <f t="shared" si="189"/>
        <v>101325</v>
      </c>
      <c r="X880">
        <f t="shared" si="190"/>
        <v>101325</v>
      </c>
    </row>
    <row r="881" spans="3:24" x14ac:dyDescent="0.2">
      <c r="C881" s="1"/>
      <c r="D881" s="1"/>
      <c r="E881">
        <f t="shared" si="183"/>
        <v>0.109625</v>
      </c>
      <c r="F881">
        <f t="shared" si="184"/>
        <v>101325</v>
      </c>
      <c r="H881" s="1">
        <v>0.109625</v>
      </c>
      <c r="I881" s="1">
        <f t="shared" si="191"/>
        <v>346.5</v>
      </c>
      <c r="J881" s="1">
        <f t="shared" si="192"/>
        <v>0</v>
      </c>
      <c r="K881" s="1">
        <f t="shared" si="193"/>
        <v>2.1093800686180931E-3</v>
      </c>
      <c r="L881" s="1">
        <f t="shared" si="194"/>
        <v>0</v>
      </c>
      <c r="M881" s="4">
        <f t="shared" si="185"/>
        <v>8.7587352339365751E-4</v>
      </c>
      <c r="N881" s="1">
        <f t="shared" si="186"/>
        <v>-4.6496941222613257</v>
      </c>
      <c r="O881">
        <f>((-0.0000000008)*V881^3+(0.000003)*V881^2-0.004*V881+2.013)*('Exhaust Gas Math'!$E$10/(T881+'Exhaust Gas Math'!$E$10))+(357.45*V881^-1.004)*(T881/(T881+'Exhaust Gas Math'!$E$10))</f>
        <v>0.17819999999999947</v>
      </c>
      <c r="P881">
        <f t="shared" si="195"/>
        <v>0</v>
      </c>
      <c r="Q881">
        <f t="shared" si="187"/>
        <v>0</v>
      </c>
      <c r="R881" s="4">
        <f t="shared" si="188"/>
        <v>3.9769296294121147E-5</v>
      </c>
      <c r="S881">
        <f t="shared" si="196"/>
        <v>0</v>
      </c>
      <c r="T881">
        <f>S881*'Exhaust Gas Math'!$C$14</f>
        <v>0</v>
      </c>
      <c r="U881">
        <f>(T881/'Exhaust Gas Math'!$B$14)+('Exhaust Gas Math'!$D$10)</f>
        <v>4.4059320573952224E-4</v>
      </c>
      <c r="V881">
        <f>('Exhaust Gas Math'!$E$10*((-0.000000001)*V880^3+(0.000002)*V880^2-0.0012*V880+1.3446)*$B$18+T881*'Exhaust Gas Math'!$D$14*$B$17)/('Exhaust Gas Math'!$E$10*((-0.000000001)*V880^3+(0.000002)*V880^2-0.0012*V880+1.3446)+T881*'Exhaust Gas Math'!$D$14)</f>
        <v>1100</v>
      </c>
      <c r="W881">
        <f t="shared" si="189"/>
        <v>101325</v>
      </c>
      <c r="X881">
        <f t="shared" si="190"/>
        <v>101325</v>
      </c>
    </row>
    <row r="882" spans="3:24" x14ac:dyDescent="0.2">
      <c r="C882" s="1"/>
      <c r="D882" s="1"/>
      <c r="E882">
        <f t="shared" si="183"/>
        <v>0.10975</v>
      </c>
      <c r="F882">
        <f t="shared" si="184"/>
        <v>101325</v>
      </c>
      <c r="H882" s="1">
        <v>0.10975</v>
      </c>
      <c r="I882" s="1">
        <f t="shared" si="191"/>
        <v>351</v>
      </c>
      <c r="J882" s="1">
        <f t="shared" si="192"/>
        <v>0</v>
      </c>
      <c r="K882" s="1">
        <f t="shared" si="193"/>
        <v>2.4092515652485197E-3</v>
      </c>
      <c r="L882" s="1">
        <f t="shared" si="194"/>
        <v>0</v>
      </c>
      <c r="M882" s="4">
        <f t="shared" si="185"/>
        <v>3.9027960313414711E-4</v>
      </c>
      <c r="N882" s="1">
        <f t="shared" si="186"/>
        <v>-3.1158143413190391</v>
      </c>
      <c r="O882">
        <f>((-0.0000000008)*V882^3+(0.000003)*V882^2-0.004*V882+2.013)*('Exhaust Gas Math'!$E$10/(T882+'Exhaust Gas Math'!$E$10))+(357.45*V882^-1.004)*(T882/(T882+'Exhaust Gas Math'!$E$10))</f>
        <v>0.17819999999999947</v>
      </c>
      <c r="P882">
        <f t="shared" si="195"/>
        <v>0</v>
      </c>
      <c r="Q882">
        <f t="shared" si="187"/>
        <v>0</v>
      </c>
      <c r="R882" s="4">
        <f t="shared" si="188"/>
        <v>3.9769296294121147E-5</v>
      </c>
      <c r="S882">
        <f t="shared" si="196"/>
        <v>0</v>
      </c>
      <c r="T882">
        <f>S882*'Exhaust Gas Math'!$C$14</f>
        <v>0</v>
      </c>
      <c r="U882">
        <f>(T882/'Exhaust Gas Math'!$B$14)+('Exhaust Gas Math'!$D$10)</f>
        <v>4.4059320573952224E-4</v>
      </c>
      <c r="V882">
        <f>('Exhaust Gas Math'!$E$10*((-0.000000001)*V881^3+(0.000002)*V881^2-0.0012*V881+1.3446)*$B$18+T882*'Exhaust Gas Math'!$D$14*$B$17)/('Exhaust Gas Math'!$E$10*((-0.000000001)*V881^3+(0.000002)*V881^2-0.0012*V881+1.3446)+T882*'Exhaust Gas Math'!$D$14)</f>
        <v>1100</v>
      </c>
      <c r="W882">
        <f t="shared" si="189"/>
        <v>101325</v>
      </c>
      <c r="X882">
        <f t="shared" si="190"/>
        <v>101325</v>
      </c>
    </row>
    <row r="883" spans="3:24" x14ac:dyDescent="0.2">
      <c r="C883" s="1"/>
      <c r="D883" s="1"/>
      <c r="E883">
        <f t="shared" si="183"/>
        <v>0.109875</v>
      </c>
      <c r="F883">
        <f t="shared" si="184"/>
        <v>101325</v>
      </c>
      <c r="H883" s="1">
        <v>0.109875</v>
      </c>
      <c r="I883" s="1">
        <f t="shared" si="191"/>
        <v>355.5</v>
      </c>
      <c r="J883" s="1">
        <f t="shared" si="192"/>
        <v>0</v>
      </c>
      <c r="K883" s="1">
        <f t="shared" si="193"/>
        <v>2.7194912931119688E-3</v>
      </c>
      <c r="L883" s="1">
        <f t="shared" si="194"/>
        <v>0</v>
      </c>
      <c r="M883" s="4">
        <f t="shared" si="185"/>
        <v>9.772052065982334E-5</v>
      </c>
      <c r="N883" s="1">
        <f t="shared" si="186"/>
        <v>-1.5627245288488314</v>
      </c>
      <c r="O883">
        <f>((-0.0000000008)*V883^3+(0.000003)*V883^2-0.004*V883+2.013)*('Exhaust Gas Math'!$E$10/(T883+'Exhaust Gas Math'!$E$10))+(357.45*V883^-1.004)*(T883/(T883+'Exhaust Gas Math'!$E$10))</f>
        <v>0.17819999999999947</v>
      </c>
      <c r="P883">
        <f t="shared" si="195"/>
        <v>0</v>
      </c>
      <c r="Q883">
        <f t="shared" si="187"/>
        <v>0</v>
      </c>
      <c r="R883" s="4">
        <f t="shared" si="188"/>
        <v>3.9769296294121147E-5</v>
      </c>
      <c r="S883">
        <f t="shared" si="196"/>
        <v>0</v>
      </c>
      <c r="T883">
        <f>S883*'Exhaust Gas Math'!$C$14</f>
        <v>0</v>
      </c>
      <c r="U883">
        <f>(T883/'Exhaust Gas Math'!$B$14)+('Exhaust Gas Math'!$D$10)</f>
        <v>4.4059320573952224E-4</v>
      </c>
      <c r="V883">
        <f>('Exhaust Gas Math'!$E$10*((-0.000000001)*V882^3+(0.000002)*V882^2-0.0012*V882+1.3446)*$B$18+T883*'Exhaust Gas Math'!$D$14*$B$17)/('Exhaust Gas Math'!$E$10*((-0.000000001)*V882^3+(0.000002)*V882^2-0.0012*V882+1.3446)+T883*'Exhaust Gas Math'!$D$14)</f>
        <v>1100</v>
      </c>
      <c r="W883">
        <f t="shared" si="189"/>
        <v>101325</v>
      </c>
      <c r="X883">
        <f t="shared" si="190"/>
        <v>101325</v>
      </c>
    </row>
    <row r="884" spans="3:24" x14ac:dyDescent="0.2">
      <c r="C884" s="1"/>
      <c r="D884" s="1"/>
      <c r="E884">
        <f t="shared" si="183"/>
        <v>0.11</v>
      </c>
      <c r="F884">
        <f t="shared" si="184"/>
        <v>101325</v>
      </c>
      <c r="H884" s="1">
        <v>0.11</v>
      </c>
      <c r="I884" s="1">
        <f t="shared" si="191"/>
        <v>360</v>
      </c>
      <c r="J884" s="1">
        <f t="shared" si="192"/>
        <v>0</v>
      </c>
      <c r="K884" s="1">
        <f t="shared" si="193"/>
        <v>3.0377863700539352E-3</v>
      </c>
      <c r="L884" s="1">
        <f t="shared" si="194"/>
        <v>0</v>
      </c>
      <c r="M884" s="4">
        <f t="shared" si="185"/>
        <v>0</v>
      </c>
      <c r="N884" s="1">
        <f t="shared" si="186"/>
        <v>8.7839052482274836E-14</v>
      </c>
      <c r="O884">
        <f>((-0.0000000008)*V884^3+(0.000003)*V884^2-0.004*V884+2.013)*('Exhaust Gas Math'!$E$10/(T884+'Exhaust Gas Math'!$E$10))+(357.45*V884^-1.004)*(T884/(T884+'Exhaust Gas Math'!$E$10))</f>
        <v>0.17819999999999947</v>
      </c>
      <c r="P884">
        <f t="shared" si="195"/>
        <v>0</v>
      </c>
      <c r="Q884">
        <f t="shared" si="187"/>
        <v>0</v>
      </c>
      <c r="R884" s="4">
        <f t="shared" si="188"/>
        <v>3.9769296294121147E-5</v>
      </c>
      <c r="S884">
        <f t="shared" si="196"/>
        <v>0</v>
      </c>
      <c r="T884">
        <f>S884*'Exhaust Gas Math'!$C$14</f>
        <v>0</v>
      </c>
      <c r="U884">
        <f>(T884/'Exhaust Gas Math'!$B$14)+('Exhaust Gas Math'!$D$10)</f>
        <v>4.4059320573952224E-4</v>
      </c>
      <c r="V884">
        <f>('Exhaust Gas Math'!$E$10*((-0.000000001)*V883^3+(0.000002)*V883^2-0.0012*V883+1.3446)*$B$18+T884*'Exhaust Gas Math'!$D$14*$B$17)/('Exhaust Gas Math'!$E$10*((-0.000000001)*V883^3+(0.000002)*V883^2-0.0012*V883+1.3446)+T884*'Exhaust Gas Math'!$D$14)</f>
        <v>1100</v>
      </c>
      <c r="W884">
        <f t="shared" si="189"/>
        <v>101325</v>
      </c>
      <c r="X884">
        <f t="shared" si="190"/>
        <v>101325</v>
      </c>
    </row>
    <row r="885" spans="3:24" x14ac:dyDescent="0.2">
      <c r="C885" s="1"/>
      <c r="D885" s="1"/>
      <c r="E885">
        <f t="shared" si="183"/>
        <v>0.110125</v>
      </c>
      <c r="F885">
        <f t="shared" si="184"/>
        <v>101325</v>
      </c>
      <c r="H885" s="1">
        <v>0.110125</v>
      </c>
      <c r="I885" s="1">
        <f t="shared" si="191"/>
        <v>364.5</v>
      </c>
      <c r="J885" s="1">
        <f t="shared" si="192"/>
        <v>0</v>
      </c>
      <c r="K885" s="1">
        <f t="shared" si="193"/>
        <v>3.361763860124527E-3</v>
      </c>
      <c r="L885" s="1">
        <f t="shared" si="194"/>
        <v>0</v>
      </c>
      <c r="M885" s="4">
        <f t="shared" si="185"/>
        <v>9.7720520659844157E-5</v>
      </c>
      <c r="N885" s="1">
        <f t="shared" si="186"/>
        <v>1.5627245288490064</v>
      </c>
      <c r="O885">
        <f>((-0.0000000008)*V885^3+(0.000003)*V885^2-0.004*V885+2.013)*('Exhaust Gas Math'!$E$10/(T885+'Exhaust Gas Math'!$E$10))+(357.45*V885^-1.004)*(T885/(T885+'Exhaust Gas Math'!$E$10))</f>
        <v>0.17819999999999947</v>
      </c>
      <c r="P885">
        <f t="shared" si="195"/>
        <v>0</v>
      </c>
      <c r="Q885">
        <f t="shared" si="187"/>
        <v>0</v>
      </c>
      <c r="R885" s="4">
        <f t="shared" si="188"/>
        <v>3.9769296294121147E-5</v>
      </c>
      <c r="S885">
        <f t="shared" si="196"/>
        <v>0</v>
      </c>
      <c r="T885">
        <f>S885*'Exhaust Gas Math'!$C$14</f>
        <v>0</v>
      </c>
      <c r="U885">
        <f>(T885/'Exhaust Gas Math'!$B$14)+('Exhaust Gas Math'!$D$10)</f>
        <v>4.4059320573952224E-4</v>
      </c>
      <c r="V885">
        <f>('Exhaust Gas Math'!$E$10*((-0.000000001)*V884^3+(0.000002)*V884^2-0.0012*V884+1.3446)*$B$18+T885*'Exhaust Gas Math'!$D$14*$B$17)/('Exhaust Gas Math'!$E$10*((-0.000000001)*V884^3+(0.000002)*V884^2-0.0012*V884+1.3446)+T885*'Exhaust Gas Math'!$D$14)</f>
        <v>1100</v>
      </c>
      <c r="W885">
        <f t="shared" si="189"/>
        <v>101325</v>
      </c>
      <c r="X885">
        <f t="shared" si="190"/>
        <v>101325</v>
      </c>
    </row>
    <row r="886" spans="3:24" x14ac:dyDescent="0.2">
      <c r="C886" s="1"/>
      <c r="D886" s="1"/>
      <c r="E886">
        <f t="shared" si="183"/>
        <v>0.11025</v>
      </c>
      <c r="F886">
        <f t="shared" si="184"/>
        <v>101325</v>
      </c>
      <c r="H886" s="1">
        <v>0.11025</v>
      </c>
      <c r="I886" s="1">
        <f t="shared" si="191"/>
        <v>369</v>
      </c>
      <c r="J886" s="1">
        <f t="shared" si="192"/>
        <v>0</v>
      </c>
      <c r="K886" s="1">
        <f t="shared" si="193"/>
        <v>3.6890084641600577E-3</v>
      </c>
      <c r="L886" s="1">
        <f t="shared" si="194"/>
        <v>0</v>
      </c>
      <c r="M886" s="4">
        <f t="shared" si="185"/>
        <v>3.902796031341263E-4</v>
      </c>
      <c r="N886" s="1">
        <f t="shared" si="186"/>
        <v>3.115814341318933</v>
      </c>
      <c r="O886">
        <f>((-0.0000000008)*V886^3+(0.000003)*V886^2-0.004*V886+2.013)*('Exhaust Gas Math'!$E$10/(T886+'Exhaust Gas Math'!$E$10))+(357.45*V886^-1.004)*(T886/(T886+'Exhaust Gas Math'!$E$10))</f>
        <v>0.17819999999999947</v>
      </c>
      <c r="P886">
        <f t="shared" si="195"/>
        <v>0</v>
      </c>
      <c r="Q886">
        <f t="shared" si="187"/>
        <v>0</v>
      </c>
      <c r="R886" s="4">
        <f t="shared" si="188"/>
        <v>3.9769296294121147E-5</v>
      </c>
      <c r="S886">
        <f t="shared" si="196"/>
        <v>0</v>
      </c>
      <c r="T886">
        <f>S886*'Exhaust Gas Math'!$C$14</f>
        <v>0</v>
      </c>
      <c r="U886">
        <f>(T886/'Exhaust Gas Math'!$B$14)+('Exhaust Gas Math'!$D$10)</f>
        <v>4.4059320573952224E-4</v>
      </c>
      <c r="V886">
        <f>('Exhaust Gas Math'!$E$10*((-0.000000001)*V885^3+(0.000002)*V885^2-0.0012*V885+1.3446)*$B$18+T886*'Exhaust Gas Math'!$D$14*$B$17)/('Exhaust Gas Math'!$E$10*((-0.000000001)*V885^3+(0.000002)*V885^2-0.0012*V885+1.3446)+T886*'Exhaust Gas Math'!$D$14)</f>
        <v>1100</v>
      </c>
      <c r="W886">
        <f t="shared" si="189"/>
        <v>101325</v>
      </c>
      <c r="X886">
        <f t="shared" si="190"/>
        <v>101325</v>
      </c>
    </row>
    <row r="887" spans="3:24" x14ac:dyDescent="0.2">
      <c r="C887" s="1"/>
      <c r="D887" s="1"/>
      <c r="E887">
        <f t="shared" si="183"/>
        <v>0.110375</v>
      </c>
      <c r="F887">
        <f t="shared" si="184"/>
        <v>101325</v>
      </c>
      <c r="H887" s="1">
        <v>0.110375</v>
      </c>
      <c r="I887" s="1">
        <f t="shared" si="191"/>
        <v>373.5</v>
      </c>
      <c r="J887" s="1">
        <f t="shared" si="192"/>
        <v>0</v>
      </c>
      <c r="K887" s="1">
        <f t="shared" si="193"/>
        <v>4.0170805261885243E-3</v>
      </c>
      <c r="L887" s="1">
        <f t="shared" si="194"/>
        <v>0</v>
      </c>
      <c r="M887" s="4">
        <f t="shared" si="185"/>
        <v>8.7587352339361588E-4</v>
      </c>
      <c r="N887" s="1">
        <f t="shared" si="186"/>
        <v>4.6496941222612218</v>
      </c>
      <c r="O887">
        <f>((-0.0000000008)*V887^3+(0.000003)*V887^2-0.004*V887+2.013)*('Exhaust Gas Math'!$E$10/(T887+'Exhaust Gas Math'!$E$10))+(357.45*V887^-1.004)*(T887/(T887+'Exhaust Gas Math'!$E$10))</f>
        <v>0.17819999999999947</v>
      </c>
      <c r="P887">
        <f t="shared" si="195"/>
        <v>0</v>
      </c>
      <c r="Q887">
        <f t="shared" si="187"/>
        <v>0</v>
      </c>
      <c r="R887" s="4">
        <f t="shared" si="188"/>
        <v>3.9769296294121147E-5</v>
      </c>
      <c r="S887">
        <f t="shared" si="196"/>
        <v>0</v>
      </c>
      <c r="T887">
        <f>S887*'Exhaust Gas Math'!$C$14</f>
        <v>0</v>
      </c>
      <c r="U887">
        <f>(T887/'Exhaust Gas Math'!$B$14)+('Exhaust Gas Math'!$D$10)</f>
        <v>4.4059320573952224E-4</v>
      </c>
      <c r="V887">
        <f>('Exhaust Gas Math'!$E$10*((-0.000000001)*V886^3+(0.000002)*V886^2-0.0012*V886+1.3446)*$B$18+T887*'Exhaust Gas Math'!$D$14*$B$17)/('Exhaust Gas Math'!$E$10*((-0.000000001)*V886^3+(0.000002)*V886^2-0.0012*V886+1.3446)+T887*'Exhaust Gas Math'!$D$14)</f>
        <v>1100</v>
      </c>
      <c r="W887">
        <f t="shared" si="189"/>
        <v>101325</v>
      </c>
      <c r="X887">
        <f t="shared" si="190"/>
        <v>101325</v>
      </c>
    </row>
    <row r="888" spans="3:24" x14ac:dyDescent="0.2">
      <c r="C888" s="1"/>
      <c r="D888" s="1"/>
      <c r="E888">
        <f t="shared" si="183"/>
        <v>0.1105</v>
      </c>
      <c r="F888">
        <f t="shared" si="184"/>
        <v>101325</v>
      </c>
      <c r="H888" s="1">
        <v>0.1105</v>
      </c>
      <c r="I888" s="1">
        <f t="shared" si="191"/>
        <v>378</v>
      </c>
      <c r="J888" s="1">
        <f t="shared" si="192"/>
        <v>0</v>
      </c>
      <c r="K888" s="1">
        <f t="shared" si="193"/>
        <v>4.343534221418607E-3</v>
      </c>
      <c r="L888" s="1">
        <f t="shared" si="194"/>
        <v>0</v>
      </c>
      <c r="M888" s="4">
        <f t="shared" si="185"/>
        <v>1.5515084334436942E-3</v>
      </c>
      <c r="N888" s="1">
        <f t="shared" si="186"/>
        <v>6.1549069927598454</v>
      </c>
      <c r="O888">
        <f>((-0.0000000008)*V888^3+(0.000003)*V888^2-0.004*V888+2.013)*('Exhaust Gas Math'!$E$10/(T888+'Exhaust Gas Math'!$E$10))+(357.45*V888^-1.004)*(T888/(T888+'Exhaust Gas Math'!$E$10))</f>
        <v>0.17819999999999947</v>
      </c>
      <c r="P888">
        <f t="shared" si="195"/>
        <v>0</v>
      </c>
      <c r="Q888">
        <f t="shared" si="187"/>
        <v>0</v>
      </c>
      <c r="R888" s="4">
        <f t="shared" si="188"/>
        <v>3.9769296294121147E-5</v>
      </c>
      <c r="S888">
        <f t="shared" si="196"/>
        <v>0</v>
      </c>
      <c r="T888">
        <f>S888*'Exhaust Gas Math'!$C$14</f>
        <v>0</v>
      </c>
      <c r="U888">
        <f>(T888/'Exhaust Gas Math'!$B$14)+('Exhaust Gas Math'!$D$10)</f>
        <v>4.4059320573952224E-4</v>
      </c>
      <c r="V888">
        <f>('Exhaust Gas Math'!$E$10*((-0.000000001)*V887^3+(0.000002)*V887^2-0.0012*V887+1.3446)*$B$18+T888*'Exhaust Gas Math'!$D$14*$B$17)/('Exhaust Gas Math'!$E$10*((-0.000000001)*V887^3+(0.000002)*V887^2-0.0012*V887+1.3446)+T888*'Exhaust Gas Math'!$D$14)</f>
        <v>1100</v>
      </c>
      <c r="W888">
        <f t="shared" si="189"/>
        <v>101325</v>
      </c>
      <c r="X888">
        <f t="shared" si="190"/>
        <v>101325</v>
      </c>
    </row>
    <row r="889" spans="3:24" x14ac:dyDescent="0.2">
      <c r="C889" s="1"/>
      <c r="D889" s="1"/>
      <c r="E889">
        <f t="shared" si="183"/>
        <v>0.110625</v>
      </c>
      <c r="F889">
        <f t="shared" si="184"/>
        <v>101325</v>
      </c>
      <c r="H889" s="1">
        <v>0.110625</v>
      </c>
      <c r="I889" s="1">
        <f t="shared" si="191"/>
        <v>382.5</v>
      </c>
      <c r="J889" s="1">
        <f t="shared" si="192"/>
        <v>0</v>
      </c>
      <c r="K889" s="1">
        <f t="shared" si="193"/>
        <v>4.6659357902181188E-3</v>
      </c>
      <c r="L889" s="1">
        <f t="shared" si="194"/>
        <v>0</v>
      </c>
      <c r="M889" s="4">
        <f t="shared" si="185"/>
        <v>2.4130188193922444E-3</v>
      </c>
      <c r="N889" s="1">
        <f t="shared" si="186"/>
        <v>7.6221728149335677</v>
      </c>
      <c r="O889">
        <f>((-0.0000000008)*V889^3+(0.000003)*V889^2-0.004*V889+2.013)*('Exhaust Gas Math'!$E$10/(T889+'Exhaust Gas Math'!$E$10))+(357.45*V889^-1.004)*(T889/(T889+'Exhaust Gas Math'!$E$10))</f>
        <v>0.17819999999999947</v>
      </c>
      <c r="P889">
        <f t="shared" si="195"/>
        <v>0</v>
      </c>
      <c r="Q889">
        <f t="shared" si="187"/>
        <v>0</v>
      </c>
      <c r="R889" s="4">
        <f t="shared" si="188"/>
        <v>3.9769296294121147E-5</v>
      </c>
      <c r="S889">
        <f t="shared" si="196"/>
        <v>0</v>
      </c>
      <c r="T889">
        <f>S889*'Exhaust Gas Math'!$C$14</f>
        <v>0</v>
      </c>
      <c r="U889">
        <f>(T889/'Exhaust Gas Math'!$B$14)+('Exhaust Gas Math'!$D$10)</f>
        <v>4.4059320573952224E-4</v>
      </c>
      <c r="V889">
        <f>('Exhaust Gas Math'!$E$10*((-0.000000001)*V888^3+(0.000002)*V888^2-0.0012*V888+1.3446)*$B$18+T889*'Exhaust Gas Math'!$D$14*$B$17)/('Exhaust Gas Math'!$E$10*((-0.000000001)*V888^3+(0.000002)*V888^2-0.0012*V888+1.3446)+T889*'Exhaust Gas Math'!$D$14)</f>
        <v>1100</v>
      </c>
      <c r="W889">
        <f t="shared" si="189"/>
        <v>101325</v>
      </c>
      <c r="X889">
        <f t="shared" si="190"/>
        <v>101325</v>
      </c>
    </row>
    <row r="890" spans="3:24" x14ac:dyDescent="0.2">
      <c r="C890" s="1"/>
      <c r="D890" s="1"/>
      <c r="E890">
        <f t="shared" si="183"/>
        <v>0.11075</v>
      </c>
      <c r="F890">
        <f t="shared" si="184"/>
        <v>101325</v>
      </c>
      <c r="H890" s="1">
        <v>0.11075</v>
      </c>
      <c r="I890" s="1">
        <f t="shared" si="191"/>
        <v>387</v>
      </c>
      <c r="J890" s="1">
        <f t="shared" si="192"/>
        <v>0</v>
      </c>
      <c r="K890" s="1">
        <f t="shared" si="193"/>
        <v>4.9818816821449504E-3</v>
      </c>
      <c r="L890" s="1">
        <f t="shared" si="194"/>
        <v>0</v>
      </c>
      <c r="M890" s="4">
        <f t="shared" si="185"/>
        <v>3.4550931832287371E-3</v>
      </c>
      <c r="N890" s="1">
        <f t="shared" si="186"/>
        <v>9.0424454070735631</v>
      </c>
      <c r="O890">
        <f>((-0.0000000008)*V890^3+(0.000003)*V890^2-0.004*V890+2.013)*('Exhaust Gas Math'!$E$10/(T890+'Exhaust Gas Math'!$E$10))+(357.45*V890^-1.004)*(T890/(T890+'Exhaust Gas Math'!$E$10))</f>
        <v>0.17819999999999947</v>
      </c>
      <c r="P890">
        <f t="shared" si="195"/>
        <v>0</v>
      </c>
      <c r="Q890">
        <f t="shared" si="187"/>
        <v>0</v>
      </c>
      <c r="R890" s="4">
        <f t="shared" si="188"/>
        <v>3.9769296294121147E-5</v>
      </c>
      <c r="S890">
        <f t="shared" si="196"/>
        <v>0</v>
      </c>
      <c r="T890">
        <f>S890*'Exhaust Gas Math'!$C$14</f>
        <v>0</v>
      </c>
      <c r="U890">
        <f>(T890/'Exhaust Gas Math'!$B$14)+('Exhaust Gas Math'!$D$10)</f>
        <v>4.4059320573952224E-4</v>
      </c>
      <c r="V890">
        <f>('Exhaust Gas Math'!$E$10*((-0.000000001)*V889^3+(0.000002)*V889^2-0.0012*V889+1.3446)*$B$18+T890*'Exhaust Gas Math'!$D$14*$B$17)/('Exhaust Gas Math'!$E$10*((-0.000000001)*V889^3+(0.000002)*V889^2-0.0012*V889+1.3446)+T890*'Exhaust Gas Math'!$D$14)</f>
        <v>1100</v>
      </c>
      <c r="W890">
        <f t="shared" si="189"/>
        <v>101325</v>
      </c>
      <c r="X890">
        <f t="shared" si="190"/>
        <v>101325</v>
      </c>
    </row>
    <row r="891" spans="3:24" x14ac:dyDescent="0.2">
      <c r="C891" s="1"/>
      <c r="D891" s="1"/>
      <c r="E891">
        <f t="shared" si="183"/>
        <v>0.110875</v>
      </c>
      <c r="F891">
        <f t="shared" si="184"/>
        <v>101325</v>
      </c>
      <c r="H891" s="1">
        <v>0.110875</v>
      </c>
      <c r="I891" s="1">
        <f t="shared" si="191"/>
        <v>391.5</v>
      </c>
      <c r="J891" s="1">
        <f t="shared" si="192"/>
        <v>0</v>
      </c>
      <c r="K891" s="1">
        <f t="shared" si="193"/>
        <v>5.2890164747641279E-3</v>
      </c>
      <c r="L891" s="1">
        <f t="shared" si="194"/>
        <v>0</v>
      </c>
      <c r="M891" s="4">
        <f t="shared" si="185"/>
        <v>4.6713067899752242E-3</v>
      </c>
      <c r="N891" s="1">
        <f t="shared" si="186"/>
        <v>10.406968316360727</v>
      </c>
      <c r="O891">
        <f>((-0.0000000008)*V891^3+(0.000003)*V891^2-0.004*V891+2.013)*('Exhaust Gas Math'!$E$10/(T891+'Exhaust Gas Math'!$E$10))+(357.45*V891^-1.004)*(T891/(T891+'Exhaust Gas Math'!$E$10))</f>
        <v>0.17819999999999947</v>
      </c>
      <c r="P891">
        <f t="shared" si="195"/>
        <v>0</v>
      </c>
      <c r="Q891">
        <f t="shared" si="187"/>
        <v>0</v>
      </c>
      <c r="R891" s="4">
        <f t="shared" si="188"/>
        <v>3.9769296294121147E-5</v>
      </c>
      <c r="S891">
        <f t="shared" si="196"/>
        <v>0</v>
      </c>
      <c r="T891">
        <f>S891*'Exhaust Gas Math'!$C$14</f>
        <v>0</v>
      </c>
      <c r="U891">
        <f>(T891/'Exhaust Gas Math'!$B$14)+('Exhaust Gas Math'!$D$10)</f>
        <v>4.4059320573952224E-4</v>
      </c>
      <c r="V891">
        <f>('Exhaust Gas Math'!$E$10*((-0.000000001)*V890^3+(0.000002)*V890^2-0.0012*V890+1.3446)*$B$18+T891*'Exhaust Gas Math'!$D$14*$B$17)/('Exhaust Gas Math'!$E$10*((-0.000000001)*V890^3+(0.000002)*V890^2-0.0012*V890+1.3446)+T891*'Exhaust Gas Math'!$D$14)</f>
        <v>1100</v>
      </c>
      <c r="W891">
        <f t="shared" si="189"/>
        <v>101325</v>
      </c>
      <c r="X891">
        <f t="shared" si="190"/>
        <v>101325</v>
      </c>
    </row>
    <row r="892" spans="3:24" x14ac:dyDescent="0.2">
      <c r="C892" s="1"/>
      <c r="D892" s="1"/>
      <c r="E892">
        <f t="shared" si="183"/>
        <v>0.111</v>
      </c>
      <c r="F892">
        <f t="shared" si="184"/>
        <v>101325</v>
      </c>
      <c r="H892" s="1">
        <v>0.111</v>
      </c>
      <c r="I892" s="1">
        <f t="shared" si="191"/>
        <v>396</v>
      </c>
      <c r="J892" s="1">
        <f t="shared" si="192"/>
        <v>0</v>
      </c>
      <c r="K892" s="1">
        <f t="shared" si="193"/>
        <v>5.5850504336635871E-3</v>
      </c>
      <c r="L892" s="1">
        <f t="shared" si="194"/>
        <v>0</v>
      </c>
      <c r="M892" s="4">
        <f t="shared" si="185"/>
        <v>6.0541612783143149E-3</v>
      </c>
      <c r="N892" s="1">
        <f t="shared" si="186"/>
        <v>11.707328805309624</v>
      </c>
      <c r="O892">
        <f>((-0.0000000008)*V892^3+(0.000003)*V892^2-0.004*V892+2.013)*('Exhaust Gas Math'!$E$10/(T892+'Exhaust Gas Math'!$E$10))+(357.45*V892^-1.004)*(T892/(T892+'Exhaust Gas Math'!$E$10))</f>
        <v>0.17819999999999947</v>
      </c>
      <c r="P892">
        <f t="shared" si="195"/>
        <v>0</v>
      </c>
      <c r="Q892">
        <f t="shared" si="187"/>
        <v>0</v>
      </c>
      <c r="R892" s="4">
        <f t="shared" si="188"/>
        <v>3.9769296294121147E-5</v>
      </c>
      <c r="S892">
        <f t="shared" si="196"/>
        <v>0</v>
      </c>
      <c r="T892">
        <f>S892*'Exhaust Gas Math'!$C$14</f>
        <v>0</v>
      </c>
      <c r="U892">
        <f>(T892/'Exhaust Gas Math'!$B$14)+('Exhaust Gas Math'!$D$10)</f>
        <v>4.4059320573952224E-4</v>
      </c>
      <c r="V892">
        <f>('Exhaust Gas Math'!$E$10*((-0.000000001)*V891^3+(0.000002)*V891^2-0.0012*V891+1.3446)*$B$18+T892*'Exhaust Gas Math'!$D$14*$B$17)/('Exhaust Gas Math'!$E$10*((-0.000000001)*V891^3+(0.000002)*V891^2-0.0012*V891+1.3446)+T892*'Exhaust Gas Math'!$D$14)</f>
        <v>1100</v>
      </c>
      <c r="W892">
        <f t="shared" si="189"/>
        <v>101325</v>
      </c>
      <c r="X892">
        <f t="shared" si="190"/>
        <v>101325</v>
      </c>
    </row>
    <row r="893" spans="3:24" x14ac:dyDescent="0.2">
      <c r="C893" s="1"/>
      <c r="D893" s="1"/>
      <c r="E893">
        <f t="shared" si="183"/>
        <v>0.111125</v>
      </c>
      <c r="F893">
        <f t="shared" si="184"/>
        <v>101325</v>
      </c>
      <c r="H893" s="1">
        <v>0.111125</v>
      </c>
      <c r="I893" s="1">
        <f t="shared" si="191"/>
        <v>400.5</v>
      </c>
      <c r="J893" s="1">
        <f t="shared" si="192"/>
        <v>0</v>
      </c>
      <c r="K893" s="1">
        <f t="shared" si="193"/>
        <v>5.8677765827561939E-3</v>
      </c>
      <c r="L893" s="1">
        <f t="shared" si="194"/>
        <v>0</v>
      </c>
      <c r="M893" s="4">
        <f t="shared" si="185"/>
        <v>7.5951308904791161E-3</v>
      </c>
      <c r="N893" s="1">
        <f t="shared" si="186"/>
        <v>12.935509719091671</v>
      </c>
      <c r="O893">
        <f>((-0.0000000008)*V893^3+(0.000003)*V893^2-0.004*V893+2.013)*('Exhaust Gas Math'!$E$10/(T893+'Exhaust Gas Math'!$E$10))+(357.45*V893^-1.004)*(T893/(T893+'Exhaust Gas Math'!$E$10))</f>
        <v>0.17819999999999947</v>
      </c>
      <c r="P893">
        <f t="shared" si="195"/>
        <v>0</v>
      </c>
      <c r="Q893">
        <f t="shared" si="187"/>
        <v>0</v>
      </c>
      <c r="R893" s="4">
        <f t="shared" si="188"/>
        <v>3.9769296294121147E-5</v>
      </c>
      <c r="S893">
        <f t="shared" si="196"/>
        <v>0</v>
      </c>
      <c r="T893">
        <f>S893*'Exhaust Gas Math'!$C$14</f>
        <v>0</v>
      </c>
      <c r="U893">
        <f>(T893/'Exhaust Gas Math'!$B$14)+('Exhaust Gas Math'!$D$10)</f>
        <v>4.4059320573952224E-4</v>
      </c>
      <c r="V893">
        <f>('Exhaust Gas Math'!$E$10*((-0.000000001)*V892^3+(0.000002)*V892^2-0.0012*V892+1.3446)*$B$18+T893*'Exhaust Gas Math'!$D$14*$B$17)/('Exhaust Gas Math'!$E$10*((-0.000000001)*V892^3+(0.000002)*V892^2-0.0012*V892+1.3446)+T893*'Exhaust Gas Math'!$D$14)</f>
        <v>1100</v>
      </c>
      <c r="W893">
        <f t="shared" si="189"/>
        <v>101325</v>
      </c>
      <c r="X893">
        <f t="shared" si="190"/>
        <v>101325</v>
      </c>
    </row>
    <row r="894" spans="3:24" x14ac:dyDescent="0.2">
      <c r="C894" s="1"/>
      <c r="D894" s="1"/>
      <c r="E894">
        <f t="shared" si="183"/>
        <v>0.11125</v>
      </c>
      <c r="F894">
        <f t="shared" si="184"/>
        <v>101325</v>
      </c>
      <c r="H894" s="1">
        <v>0.11125</v>
      </c>
      <c r="I894" s="1">
        <f t="shared" si="191"/>
        <v>405</v>
      </c>
      <c r="J894" s="1">
        <f t="shared" si="192"/>
        <v>0</v>
      </c>
      <c r="K894" s="1">
        <f t="shared" si="193"/>
        <v>6.135087157606512E-3</v>
      </c>
      <c r="L894" s="1">
        <f t="shared" si="194"/>
        <v>0</v>
      </c>
      <c r="M894" s="4">
        <f t="shared" si="185"/>
        <v>9.2847150363864796E-3</v>
      </c>
      <c r="N894" s="1">
        <f t="shared" si="186"/>
        <v>14.083938913962044</v>
      </c>
      <c r="O894">
        <f>((-0.0000000008)*V894^3+(0.000003)*V894^2-0.004*V894+2.013)*('Exhaust Gas Math'!$E$10/(T894+'Exhaust Gas Math'!$E$10))+(357.45*V894^-1.004)*(T894/(T894+'Exhaust Gas Math'!$E$10))</f>
        <v>0.17819999999999947</v>
      </c>
      <c r="P894">
        <f t="shared" si="195"/>
        <v>0</v>
      </c>
      <c r="Q894">
        <f t="shared" si="187"/>
        <v>0</v>
      </c>
      <c r="R894" s="4">
        <f t="shared" si="188"/>
        <v>3.9769296294121147E-5</v>
      </c>
      <c r="S894">
        <f t="shared" si="196"/>
        <v>0</v>
      </c>
      <c r="T894">
        <f>S894*'Exhaust Gas Math'!$C$14</f>
        <v>0</v>
      </c>
      <c r="U894">
        <f>(T894/'Exhaust Gas Math'!$B$14)+('Exhaust Gas Math'!$D$10)</f>
        <v>4.4059320573952224E-4</v>
      </c>
      <c r="V894">
        <f>('Exhaust Gas Math'!$E$10*((-0.000000001)*V893^3+(0.000002)*V893^2-0.0012*V893+1.3446)*$B$18+T894*'Exhaust Gas Math'!$D$14*$B$17)/('Exhaust Gas Math'!$E$10*((-0.000000001)*V893^3+(0.000002)*V893^2-0.0012*V893+1.3446)+T894*'Exhaust Gas Math'!$D$14)</f>
        <v>1100</v>
      </c>
      <c r="W894">
        <f t="shared" si="189"/>
        <v>101325</v>
      </c>
      <c r="X894">
        <f t="shared" si="190"/>
        <v>101325</v>
      </c>
    </row>
    <row r="895" spans="3:24" x14ac:dyDescent="0.2">
      <c r="C895" s="1"/>
      <c r="D895" s="1"/>
      <c r="E895">
        <f t="shared" si="183"/>
        <v>0.111375</v>
      </c>
      <c r="F895">
        <f t="shared" si="184"/>
        <v>101325</v>
      </c>
      <c r="H895" s="1">
        <v>0.111375</v>
      </c>
      <c r="I895" s="1">
        <f t="shared" si="191"/>
        <v>409.5</v>
      </c>
      <c r="J895" s="1">
        <f t="shared" si="192"/>
        <v>0</v>
      </c>
      <c r="K895" s="1">
        <f t="shared" si="193"/>
        <v>6.384989319120263E-3</v>
      </c>
      <c r="L895" s="1">
        <f t="shared" si="194"/>
        <v>0</v>
      </c>
      <c r="M895" s="4">
        <f t="shared" si="185"/>
        <v>1.1112496867933142E-2</v>
      </c>
      <c r="N895" s="1">
        <f t="shared" si="186"/>
        <v>15.145535942042914</v>
      </c>
      <c r="O895">
        <f>((-0.0000000008)*V895^3+(0.000003)*V895^2-0.004*V895+2.013)*('Exhaust Gas Math'!$E$10/(T895+'Exhaust Gas Math'!$E$10))+(357.45*V895^-1.004)*(T895/(T895+'Exhaust Gas Math'!$E$10))</f>
        <v>0.17819999999999947</v>
      </c>
      <c r="P895">
        <f t="shared" si="195"/>
        <v>0</v>
      </c>
      <c r="Q895">
        <f t="shared" si="187"/>
        <v>0</v>
      </c>
      <c r="R895" s="4">
        <f t="shared" si="188"/>
        <v>3.9769296294121147E-5</v>
      </c>
      <c r="S895">
        <f t="shared" si="196"/>
        <v>0</v>
      </c>
      <c r="T895">
        <f>S895*'Exhaust Gas Math'!$C$14</f>
        <v>0</v>
      </c>
      <c r="U895">
        <f>(T895/'Exhaust Gas Math'!$B$14)+('Exhaust Gas Math'!$D$10)</f>
        <v>4.4059320573952224E-4</v>
      </c>
      <c r="V895">
        <f>('Exhaust Gas Math'!$E$10*((-0.000000001)*V894^3+(0.000002)*V894^2-0.0012*V894+1.3446)*$B$18+T895*'Exhaust Gas Math'!$D$14*$B$17)/('Exhaust Gas Math'!$E$10*((-0.000000001)*V894^3+(0.000002)*V894^2-0.0012*V894+1.3446)+T895*'Exhaust Gas Math'!$D$14)</f>
        <v>1100</v>
      </c>
      <c r="W895">
        <f t="shared" si="189"/>
        <v>101325</v>
      </c>
      <c r="X895">
        <f t="shared" si="190"/>
        <v>101325</v>
      </c>
    </row>
    <row r="896" spans="3:24" x14ac:dyDescent="0.2">
      <c r="C896" s="1"/>
      <c r="D896" s="1"/>
      <c r="E896">
        <f t="shared" si="183"/>
        <v>0.1115</v>
      </c>
      <c r="F896">
        <f t="shared" si="184"/>
        <v>101325</v>
      </c>
      <c r="H896" s="1">
        <v>0.1115</v>
      </c>
      <c r="I896" s="1">
        <f t="shared" si="191"/>
        <v>414</v>
      </c>
      <c r="J896" s="1">
        <f t="shared" si="192"/>
        <v>0</v>
      </c>
      <c r="K896" s="1">
        <f t="shared" si="193"/>
        <v>6.6156200104487313E-3</v>
      </c>
      <c r="L896" s="1">
        <f t="shared" si="194"/>
        <v>0</v>
      </c>
      <c r="M896" s="4">
        <f t="shared" si="185"/>
        <v>1.3067207502328485E-2</v>
      </c>
      <c r="N896" s="1">
        <f t="shared" si="186"/>
        <v>16.11375570463932</v>
      </c>
      <c r="O896">
        <f>((-0.0000000008)*V896^3+(0.000003)*V896^2-0.004*V896+2.013)*('Exhaust Gas Math'!$E$10/(T896+'Exhaust Gas Math'!$E$10))+(357.45*V896^-1.004)*(T896/(T896+'Exhaust Gas Math'!$E$10))</f>
        <v>0.17819999999999947</v>
      </c>
      <c r="P896">
        <f t="shared" si="195"/>
        <v>0</v>
      </c>
      <c r="Q896">
        <f t="shared" si="187"/>
        <v>0</v>
      </c>
      <c r="R896" s="4">
        <f t="shared" si="188"/>
        <v>3.9769296294121147E-5</v>
      </c>
      <c r="S896">
        <f t="shared" si="196"/>
        <v>0</v>
      </c>
      <c r="T896">
        <f>S896*'Exhaust Gas Math'!$C$14</f>
        <v>0</v>
      </c>
      <c r="U896">
        <f>(T896/'Exhaust Gas Math'!$B$14)+('Exhaust Gas Math'!$D$10)</f>
        <v>4.4059320573952224E-4</v>
      </c>
      <c r="V896">
        <f>('Exhaust Gas Math'!$E$10*((-0.000000001)*V895^3+(0.000002)*V895^2-0.0012*V895+1.3446)*$B$18+T896*'Exhaust Gas Math'!$D$14*$B$17)/('Exhaust Gas Math'!$E$10*((-0.000000001)*V895^3+(0.000002)*V895^2-0.0012*V895+1.3446)+T896*'Exhaust Gas Math'!$D$14)</f>
        <v>1100</v>
      </c>
      <c r="W896">
        <f t="shared" si="189"/>
        <v>101325</v>
      </c>
      <c r="X896">
        <f t="shared" si="190"/>
        <v>101325</v>
      </c>
    </row>
    <row r="897" spans="3:24" x14ac:dyDescent="0.2">
      <c r="C897" s="1"/>
      <c r="D897" s="1"/>
      <c r="E897">
        <f t="shared" si="183"/>
        <v>0.111625</v>
      </c>
      <c r="F897">
        <f t="shared" si="184"/>
        <v>101325</v>
      </c>
      <c r="H897" s="1">
        <v>0.111625</v>
      </c>
      <c r="I897" s="1">
        <f t="shared" si="191"/>
        <v>418.5</v>
      </c>
      <c r="J897" s="1">
        <f t="shared" si="192"/>
        <v>0</v>
      </c>
      <c r="K897" s="1">
        <f t="shared" si="193"/>
        <v>6.8252598463476918E-3</v>
      </c>
      <c r="L897" s="1">
        <f t="shared" si="194"/>
        <v>0</v>
      </c>
      <c r="M897" s="4">
        <f t="shared" si="185"/>
        <v>1.51367954985046E-2</v>
      </c>
      <c r="N897" s="1">
        <f t="shared" si="186"/>
        <v>16.982628804949268</v>
      </c>
      <c r="O897">
        <f>((-0.0000000008)*V897^3+(0.000003)*V897^2-0.004*V897+2.013)*('Exhaust Gas Math'!$E$10/(T897+'Exhaust Gas Math'!$E$10))+(357.45*V897^-1.004)*(T897/(T897+'Exhaust Gas Math'!$E$10))</f>
        <v>0.17819999999999947</v>
      </c>
      <c r="P897">
        <f t="shared" si="195"/>
        <v>0</v>
      </c>
      <c r="Q897">
        <f t="shared" si="187"/>
        <v>0</v>
      </c>
      <c r="R897" s="4">
        <f t="shared" si="188"/>
        <v>3.9769296294121147E-5</v>
      </c>
      <c r="S897">
        <f t="shared" si="196"/>
        <v>0</v>
      </c>
      <c r="T897">
        <f>S897*'Exhaust Gas Math'!$C$14</f>
        <v>0</v>
      </c>
      <c r="U897">
        <f>(T897/'Exhaust Gas Math'!$B$14)+('Exhaust Gas Math'!$D$10)</f>
        <v>4.4059320573952224E-4</v>
      </c>
      <c r="V897">
        <f>('Exhaust Gas Math'!$E$10*((-0.000000001)*V896^3+(0.000002)*V896^2-0.0012*V896+1.3446)*$B$18+T897*'Exhaust Gas Math'!$D$14*$B$17)/('Exhaust Gas Math'!$E$10*((-0.000000001)*V896^3+(0.000002)*V896^2-0.0012*V896+1.3446)+T897*'Exhaust Gas Math'!$D$14)</f>
        <v>1100</v>
      </c>
      <c r="W897">
        <f t="shared" si="189"/>
        <v>101325</v>
      </c>
      <c r="X897">
        <f t="shared" si="190"/>
        <v>101325</v>
      </c>
    </row>
    <row r="898" spans="3:24" x14ac:dyDescent="0.2">
      <c r="C898" s="1"/>
      <c r="D898" s="1"/>
      <c r="E898">
        <f t="shared" si="183"/>
        <v>0.11175</v>
      </c>
      <c r="F898">
        <f t="shared" si="184"/>
        <v>101325</v>
      </c>
      <c r="H898" s="1">
        <v>0.11175</v>
      </c>
      <c r="I898" s="1">
        <f t="shared" si="191"/>
        <v>423</v>
      </c>
      <c r="J898" s="1">
        <f t="shared" si="192"/>
        <v>0</v>
      </c>
      <c r="K898" s="1">
        <f t="shared" si="193"/>
        <v>7.0123459314437395E-3</v>
      </c>
      <c r="L898" s="1">
        <f t="shared" si="194"/>
        <v>0</v>
      </c>
      <c r="M898" s="4">
        <f t="shared" si="185"/>
        <v>1.7308501158256464E-2</v>
      </c>
      <c r="N898" s="1">
        <f t="shared" si="186"/>
        <v>17.746798351379404</v>
      </c>
      <c r="O898">
        <f>((-0.0000000008)*V898^3+(0.000003)*V898^2-0.004*V898+2.013)*('Exhaust Gas Math'!$E$10/(T898+'Exhaust Gas Math'!$E$10))+(357.45*V898^-1.004)*(T898/(T898+'Exhaust Gas Math'!$E$10))</f>
        <v>0.17819999999999947</v>
      </c>
      <c r="P898">
        <f t="shared" si="195"/>
        <v>0</v>
      </c>
      <c r="Q898">
        <f t="shared" si="187"/>
        <v>0</v>
      </c>
      <c r="R898" s="4">
        <f t="shared" si="188"/>
        <v>3.9769296294121147E-5</v>
      </c>
      <c r="S898">
        <f t="shared" si="196"/>
        <v>0</v>
      </c>
      <c r="T898">
        <f>S898*'Exhaust Gas Math'!$C$14</f>
        <v>0</v>
      </c>
      <c r="U898">
        <f>(T898/'Exhaust Gas Math'!$B$14)+('Exhaust Gas Math'!$D$10)</f>
        <v>4.4059320573952224E-4</v>
      </c>
      <c r="V898">
        <f>('Exhaust Gas Math'!$E$10*((-0.000000001)*V897^3+(0.000002)*V897^2-0.0012*V897+1.3446)*$B$18+T898*'Exhaust Gas Math'!$D$14*$B$17)/('Exhaust Gas Math'!$E$10*((-0.000000001)*V897^3+(0.000002)*V897^2-0.0012*V897+1.3446)+T898*'Exhaust Gas Math'!$D$14)</f>
        <v>1100</v>
      </c>
      <c r="W898">
        <f t="shared" si="189"/>
        <v>101325</v>
      </c>
      <c r="X898">
        <f t="shared" si="190"/>
        <v>101325</v>
      </c>
    </row>
    <row r="899" spans="3:24" x14ac:dyDescent="0.2">
      <c r="C899" s="1"/>
      <c r="D899" s="1"/>
      <c r="E899">
        <f t="shared" ref="E899:E962" si="197">H899</f>
        <v>0.111875</v>
      </c>
      <c r="F899">
        <f t="shared" ref="F899:F962" si="198">X899</f>
        <v>101325</v>
      </c>
      <c r="H899" s="1">
        <v>0.111875</v>
      </c>
      <c r="I899" s="1">
        <f t="shared" si="191"/>
        <v>427.5</v>
      </c>
      <c r="J899" s="1">
        <f t="shared" si="192"/>
        <v>0</v>
      </c>
      <c r="K899" s="1">
        <f t="shared" si="193"/>
        <v>7.1754835118458815E-3</v>
      </c>
      <c r="L899" s="1">
        <f t="shared" si="194"/>
        <v>0</v>
      </c>
      <c r="M899" s="4">
        <f t="shared" si="185"/>
        <v>1.9568935194026665E-2</v>
      </c>
      <c r="N899" s="1">
        <f t="shared" si="186"/>
        <v>18.401552984563995</v>
      </c>
      <c r="O899">
        <f>((-0.0000000008)*V899^3+(0.000003)*V899^2-0.004*V899+2.013)*('Exhaust Gas Math'!$E$10/(T899+'Exhaust Gas Math'!$E$10))+(357.45*V899^-1.004)*(T899/(T899+'Exhaust Gas Math'!$E$10))</f>
        <v>0.17819999999999947</v>
      </c>
      <c r="P899">
        <f t="shared" si="195"/>
        <v>0</v>
      </c>
      <c r="Q899">
        <f t="shared" si="187"/>
        <v>0</v>
      </c>
      <c r="R899" s="4">
        <f t="shared" si="188"/>
        <v>3.9769296294121147E-5</v>
      </c>
      <c r="S899">
        <f t="shared" si="196"/>
        <v>0</v>
      </c>
      <c r="T899">
        <f>S899*'Exhaust Gas Math'!$C$14</f>
        <v>0</v>
      </c>
      <c r="U899">
        <f>(T899/'Exhaust Gas Math'!$B$14)+('Exhaust Gas Math'!$D$10)</f>
        <v>4.4059320573952224E-4</v>
      </c>
      <c r="V899">
        <f>('Exhaust Gas Math'!$E$10*((-0.000000001)*V898^3+(0.000002)*V898^2-0.0012*V898+1.3446)*$B$18+T899*'Exhaust Gas Math'!$D$14*$B$17)/('Exhaust Gas Math'!$E$10*((-0.000000001)*V898^3+(0.000002)*V898^2-0.0012*V898+1.3446)+T899*'Exhaust Gas Math'!$D$14)</f>
        <v>1100</v>
      </c>
      <c r="W899">
        <f t="shared" si="189"/>
        <v>101325</v>
      </c>
      <c r="X899">
        <f t="shared" si="190"/>
        <v>101325</v>
      </c>
    </row>
    <row r="900" spans="3:24" x14ac:dyDescent="0.2">
      <c r="C900" s="1"/>
      <c r="D900" s="1"/>
      <c r="E900">
        <f t="shared" si="197"/>
        <v>0.112</v>
      </c>
      <c r="F900">
        <f t="shared" si="198"/>
        <v>101325</v>
      </c>
      <c r="H900" s="1">
        <v>0.112</v>
      </c>
      <c r="I900" s="1">
        <f t="shared" si="191"/>
        <v>432</v>
      </c>
      <c r="J900" s="1">
        <f t="shared" si="192"/>
        <v>0</v>
      </c>
      <c r="K900" s="1">
        <f t="shared" si="193"/>
        <v>7.3134563732380441E-3</v>
      </c>
      <c r="L900" s="1">
        <f t="shared" si="194"/>
        <v>0</v>
      </c>
      <c r="M900" s="4">
        <f t="shared" ref="M900:M963" si="199">-(($B$3/1000)/2)*COS($B$10*H900)+(($B$3/1000)/2)</f>
        <v>2.1904161278314082E-2</v>
      </c>
      <c r="N900" s="1">
        <f t="shared" ref="N900:N963" si="200">($B$3/1000/2)*$B$10*SIN($B$10*H900)</f>
        <v>18.942855924461448</v>
      </c>
      <c r="O900">
        <f>((-0.0000000008)*V900^3+(0.000003)*V900^2-0.004*V900+2.013)*('Exhaust Gas Math'!$E$10/(T900+'Exhaust Gas Math'!$E$10))+(357.45*V900^-1.004)*(T900/(T900+'Exhaust Gas Math'!$E$10))</f>
        <v>0.17819999999999947</v>
      </c>
      <c r="P900">
        <f t="shared" si="195"/>
        <v>0</v>
      </c>
      <c r="Q900">
        <f t="shared" ref="Q900:Q963" si="201">M900*$B$4*J900</f>
        <v>0</v>
      </c>
      <c r="R900" s="4">
        <f t="shared" ref="R900:R963" si="202">$B$7+J900*Q900</f>
        <v>3.9769296294121147E-5</v>
      </c>
      <c r="S900">
        <f t="shared" si="196"/>
        <v>0</v>
      </c>
      <c r="T900">
        <f>S900*'Exhaust Gas Math'!$C$14</f>
        <v>0</v>
      </c>
      <c r="U900">
        <f>(T900/'Exhaust Gas Math'!$B$14)+('Exhaust Gas Math'!$D$10)</f>
        <v>4.4059320573952224E-4</v>
      </c>
      <c r="V900">
        <f>('Exhaust Gas Math'!$E$10*((-0.000000001)*V899^3+(0.000002)*V899^2-0.0012*V899+1.3446)*$B$18+T900*'Exhaust Gas Math'!$D$14*$B$17)/('Exhaust Gas Math'!$E$10*((-0.000000001)*V899^3+(0.000002)*V899^2-0.0012*V899+1.3446)+T900*'Exhaust Gas Math'!$D$14)</f>
        <v>1100</v>
      </c>
      <c r="W900">
        <f t="shared" ref="W900:W963" si="203">(U900*$B$15*V900)/R900</f>
        <v>101325</v>
      </c>
      <c r="X900">
        <f t="shared" ref="X900:X963" si="204">P900+W900</f>
        <v>101325</v>
      </c>
    </row>
    <row r="901" spans="3:24" x14ac:dyDescent="0.2">
      <c r="C901" s="1"/>
      <c r="D901" s="1"/>
      <c r="E901">
        <f t="shared" si="197"/>
        <v>0.112125</v>
      </c>
      <c r="F901">
        <f t="shared" si="198"/>
        <v>101325</v>
      </c>
      <c r="H901" s="1">
        <v>0.112125</v>
      </c>
      <c r="I901" s="1">
        <f t="shared" ref="I901:I964" si="205">($B$9*360*H901)-(720*FLOOR(H901/(1/($B$9/2)),1))</f>
        <v>436.5</v>
      </c>
      <c r="J901" s="1">
        <f t="shared" ref="J901:J964" si="206">IF(I901&lt;=$B$12,1,0)</f>
        <v>0</v>
      </c>
      <c r="K901" s="1">
        <f t="shared" ref="K901:K964" si="207">-0.0038*COS(0.549848656*(I901+(327.363-$B$12)/2)*2*PI()/180)+0.0038</f>
        <v>7.4252359079331302E-3</v>
      </c>
      <c r="L901" s="1">
        <f t="shared" ref="L901:L964" si="208">ROUND((-0.0038*COS(0.549848656*(I901+38.606)*2*PI()/180)+0.0038)/0.0076,2)*J901</f>
        <v>0</v>
      </c>
      <c r="M901" s="4">
        <f t="shared" si="199"/>
        <v>2.4299781965768055E-2</v>
      </c>
      <c r="N901" s="1">
        <f t="shared" si="200"/>
        <v>19.367369858445869</v>
      </c>
      <c r="O901">
        <f>((-0.0000000008)*V901^3+(0.000003)*V901^2-0.004*V901+2.013)*('Exhaust Gas Math'!$E$10/(T901+'Exhaust Gas Math'!$E$10))+(357.45*V901^-1.004)*(T901/(T901+'Exhaust Gas Math'!$E$10))</f>
        <v>0.17819999999999947</v>
      </c>
      <c r="P901">
        <f t="shared" ref="P901:P964" si="209">J901*SIGN(N901)*-0.5*O901*N901^2</f>
        <v>0</v>
      </c>
      <c r="Q901">
        <f t="shared" si="201"/>
        <v>0</v>
      </c>
      <c r="R901" s="4">
        <f t="shared" si="202"/>
        <v>3.9769296294121147E-5</v>
      </c>
      <c r="S901">
        <f t="shared" ref="S901:S964" si="210">J901*(1.5603*L901*(Q901-Q900)*$B$14+S900)</f>
        <v>0</v>
      </c>
      <c r="T901">
        <f>S901*'Exhaust Gas Math'!$C$14</f>
        <v>0</v>
      </c>
      <c r="U901">
        <f>(T901/'Exhaust Gas Math'!$B$14)+('Exhaust Gas Math'!$D$10)</f>
        <v>4.4059320573952224E-4</v>
      </c>
      <c r="V901">
        <f>('Exhaust Gas Math'!$E$10*((-0.000000001)*V900^3+(0.000002)*V900^2-0.0012*V900+1.3446)*$B$18+T901*'Exhaust Gas Math'!$D$14*$B$17)/('Exhaust Gas Math'!$E$10*((-0.000000001)*V900^3+(0.000002)*V900^2-0.0012*V900+1.3446)+T901*'Exhaust Gas Math'!$D$14)</f>
        <v>1100</v>
      </c>
      <c r="W901">
        <f t="shared" si="203"/>
        <v>101325</v>
      </c>
      <c r="X901">
        <f t="shared" si="204"/>
        <v>101325</v>
      </c>
    </row>
    <row r="902" spans="3:24" x14ac:dyDescent="0.2">
      <c r="C902" s="1"/>
      <c r="D902" s="1"/>
      <c r="E902">
        <f t="shared" si="197"/>
        <v>0.11225</v>
      </c>
      <c r="F902">
        <f t="shared" si="198"/>
        <v>101325</v>
      </c>
      <c r="H902" s="1">
        <v>0.11225</v>
      </c>
      <c r="I902" s="1">
        <f t="shared" si="205"/>
        <v>441</v>
      </c>
      <c r="J902" s="1">
        <f t="shared" si="206"/>
        <v>0</v>
      </c>
      <c r="K902" s="1">
        <f t="shared" si="207"/>
        <v>7.5099887832924869E-3</v>
      </c>
      <c r="L902" s="1">
        <f t="shared" si="208"/>
        <v>0</v>
      </c>
      <c r="M902" s="4">
        <f t="shared" si="199"/>
        <v>2.6741027458224844E-2</v>
      </c>
      <c r="N902" s="1">
        <f t="shared" si="200"/>
        <v>19.672477516948877</v>
      </c>
      <c r="O902">
        <f>((-0.0000000008)*V902^3+(0.000003)*V902^2-0.004*V902+2.013)*('Exhaust Gas Math'!$E$10/(T902+'Exhaust Gas Math'!$E$10))+(357.45*V902^-1.004)*(T902/(T902+'Exhaust Gas Math'!$E$10))</f>
        <v>0.17819999999999947</v>
      </c>
      <c r="P902">
        <f t="shared" si="209"/>
        <v>0</v>
      </c>
      <c r="Q902">
        <f t="shared" si="201"/>
        <v>0</v>
      </c>
      <c r="R902" s="4">
        <f t="shared" si="202"/>
        <v>3.9769296294121147E-5</v>
      </c>
      <c r="S902">
        <f t="shared" si="210"/>
        <v>0</v>
      </c>
      <c r="T902">
        <f>S902*'Exhaust Gas Math'!$C$14</f>
        <v>0</v>
      </c>
      <c r="U902">
        <f>(T902/'Exhaust Gas Math'!$B$14)+('Exhaust Gas Math'!$D$10)</f>
        <v>4.4059320573952224E-4</v>
      </c>
      <c r="V902">
        <f>('Exhaust Gas Math'!$E$10*((-0.000000001)*V901^3+(0.000002)*V901^2-0.0012*V901+1.3446)*$B$18+T902*'Exhaust Gas Math'!$D$14*$B$17)/('Exhaust Gas Math'!$E$10*((-0.000000001)*V901^3+(0.000002)*V901^2-0.0012*V901+1.3446)+T902*'Exhaust Gas Math'!$D$14)</f>
        <v>1100</v>
      </c>
      <c r="W902">
        <f t="shared" si="203"/>
        <v>101325</v>
      </c>
      <c r="X902">
        <f t="shared" si="204"/>
        <v>101325</v>
      </c>
    </row>
    <row r="903" spans="3:24" x14ac:dyDescent="0.2">
      <c r="C903" s="1"/>
      <c r="D903" s="1"/>
      <c r="E903">
        <f t="shared" si="197"/>
        <v>0.112375</v>
      </c>
      <c r="F903">
        <f t="shared" si="198"/>
        <v>101325</v>
      </c>
      <c r="H903" s="1">
        <v>0.112375</v>
      </c>
      <c r="I903" s="1">
        <f t="shared" si="205"/>
        <v>445.5</v>
      </c>
      <c r="J903" s="1">
        <f t="shared" si="206"/>
        <v>0</v>
      </c>
      <c r="K903" s="1">
        <f t="shared" si="207"/>
        <v>7.5670831543415418E-3</v>
      </c>
      <c r="L903" s="1">
        <f t="shared" si="208"/>
        <v>0</v>
      </c>
      <c r="M903" s="4">
        <f t="shared" si="199"/>
        <v>2.9212846665427381E-2</v>
      </c>
      <c r="N903" s="1">
        <f t="shared" si="200"/>
        <v>19.856297809797308</v>
      </c>
      <c r="O903">
        <f>((-0.0000000008)*V903^3+(0.000003)*V903^2-0.004*V903+2.013)*('Exhaust Gas Math'!$E$10/(T903+'Exhaust Gas Math'!$E$10))+(357.45*V903^-1.004)*(T903/(T903+'Exhaust Gas Math'!$E$10))</f>
        <v>0.17819999999999947</v>
      </c>
      <c r="P903">
        <f t="shared" si="209"/>
        <v>0</v>
      </c>
      <c r="Q903">
        <f t="shared" si="201"/>
        <v>0</v>
      </c>
      <c r="R903" s="4">
        <f t="shared" si="202"/>
        <v>3.9769296294121147E-5</v>
      </c>
      <c r="S903">
        <f t="shared" si="210"/>
        <v>0</v>
      </c>
      <c r="T903">
        <f>S903*'Exhaust Gas Math'!$C$14</f>
        <v>0</v>
      </c>
      <c r="U903">
        <f>(T903/'Exhaust Gas Math'!$B$14)+('Exhaust Gas Math'!$D$10)</f>
        <v>4.4059320573952224E-4</v>
      </c>
      <c r="V903">
        <f>('Exhaust Gas Math'!$E$10*((-0.000000001)*V902^3+(0.000002)*V902^2-0.0012*V902+1.3446)*$B$18+T903*'Exhaust Gas Math'!$D$14*$B$17)/('Exhaust Gas Math'!$E$10*((-0.000000001)*V902^3+(0.000002)*V902^2-0.0012*V902+1.3446)+T903*'Exhaust Gas Math'!$D$14)</f>
        <v>1100</v>
      </c>
      <c r="W903">
        <f t="shared" si="203"/>
        <v>101325</v>
      </c>
      <c r="X903">
        <f t="shared" si="204"/>
        <v>101325</v>
      </c>
    </row>
    <row r="904" spans="3:24" x14ac:dyDescent="0.2">
      <c r="C904" s="1"/>
      <c r="D904" s="1"/>
      <c r="E904">
        <f t="shared" si="197"/>
        <v>0.1125</v>
      </c>
      <c r="F904">
        <f t="shared" si="198"/>
        <v>101325</v>
      </c>
      <c r="H904" s="1">
        <v>0.1125</v>
      </c>
      <c r="I904" s="1">
        <f t="shared" si="205"/>
        <v>450</v>
      </c>
      <c r="J904" s="1">
        <f t="shared" si="206"/>
        <v>0</v>
      </c>
      <c r="K904" s="1">
        <f t="shared" si="207"/>
        <v>7.5960933742657112E-3</v>
      </c>
      <c r="L904" s="1">
        <f t="shared" si="208"/>
        <v>0</v>
      </c>
      <c r="M904" s="4">
        <f t="shared" si="199"/>
        <v>3.1699999999999971E-2</v>
      </c>
      <c r="N904" s="1">
        <f t="shared" si="200"/>
        <v>19.917697423759289</v>
      </c>
      <c r="O904">
        <f>((-0.0000000008)*V904^3+(0.000003)*V904^2-0.004*V904+2.013)*('Exhaust Gas Math'!$E$10/(T904+'Exhaust Gas Math'!$E$10))+(357.45*V904^-1.004)*(T904/(T904+'Exhaust Gas Math'!$E$10))</f>
        <v>0.17819999999999947</v>
      </c>
      <c r="P904">
        <f t="shared" si="209"/>
        <v>0</v>
      </c>
      <c r="Q904">
        <f t="shared" si="201"/>
        <v>0</v>
      </c>
      <c r="R904" s="4">
        <f t="shared" si="202"/>
        <v>3.9769296294121147E-5</v>
      </c>
      <c r="S904">
        <f t="shared" si="210"/>
        <v>0</v>
      </c>
      <c r="T904">
        <f>S904*'Exhaust Gas Math'!$C$14</f>
        <v>0</v>
      </c>
      <c r="U904">
        <f>(T904/'Exhaust Gas Math'!$B$14)+('Exhaust Gas Math'!$D$10)</f>
        <v>4.4059320573952224E-4</v>
      </c>
      <c r="V904">
        <f>('Exhaust Gas Math'!$E$10*((-0.000000001)*V903^3+(0.000002)*V903^2-0.0012*V903+1.3446)*$B$18+T904*'Exhaust Gas Math'!$D$14*$B$17)/('Exhaust Gas Math'!$E$10*((-0.000000001)*V903^3+(0.000002)*V903^2-0.0012*V903+1.3446)+T904*'Exhaust Gas Math'!$D$14)</f>
        <v>1100</v>
      </c>
      <c r="W904">
        <f t="shared" si="203"/>
        <v>101325</v>
      </c>
      <c r="X904">
        <f t="shared" si="204"/>
        <v>101325</v>
      </c>
    </row>
    <row r="905" spans="3:24" x14ac:dyDescent="0.2">
      <c r="C905" s="1"/>
      <c r="D905" s="1"/>
      <c r="E905">
        <f t="shared" si="197"/>
        <v>0.112625</v>
      </c>
      <c r="F905">
        <f t="shared" si="198"/>
        <v>101325</v>
      </c>
      <c r="H905" s="1">
        <v>0.112625</v>
      </c>
      <c r="I905" s="1">
        <f t="shared" si="205"/>
        <v>454.5</v>
      </c>
      <c r="J905" s="1">
        <f t="shared" si="206"/>
        <v>0</v>
      </c>
      <c r="K905" s="1">
        <f t="shared" si="207"/>
        <v>7.5968031676691156E-3</v>
      </c>
      <c r="L905" s="1">
        <f t="shared" si="208"/>
        <v>0</v>
      </c>
      <c r="M905" s="4">
        <f t="shared" si="199"/>
        <v>3.4187153334572555E-2</v>
      </c>
      <c r="N905" s="1">
        <f t="shared" si="200"/>
        <v>19.856297809797308</v>
      </c>
      <c r="O905">
        <f>((-0.0000000008)*V905^3+(0.000003)*V905^2-0.004*V905+2.013)*('Exhaust Gas Math'!$E$10/(T905+'Exhaust Gas Math'!$E$10))+(357.45*V905^-1.004)*(T905/(T905+'Exhaust Gas Math'!$E$10))</f>
        <v>0.17819999999999947</v>
      </c>
      <c r="P905">
        <f t="shared" si="209"/>
        <v>0</v>
      </c>
      <c r="Q905">
        <f t="shared" si="201"/>
        <v>0</v>
      </c>
      <c r="R905" s="4">
        <f t="shared" si="202"/>
        <v>3.9769296294121147E-5</v>
      </c>
      <c r="S905">
        <f t="shared" si="210"/>
        <v>0</v>
      </c>
      <c r="T905">
        <f>S905*'Exhaust Gas Math'!$C$14</f>
        <v>0</v>
      </c>
      <c r="U905">
        <f>(T905/'Exhaust Gas Math'!$B$14)+('Exhaust Gas Math'!$D$10)</f>
        <v>4.4059320573952224E-4</v>
      </c>
      <c r="V905">
        <f>('Exhaust Gas Math'!$E$10*((-0.000000001)*V904^3+(0.000002)*V904^2-0.0012*V904+1.3446)*$B$18+T905*'Exhaust Gas Math'!$D$14*$B$17)/('Exhaust Gas Math'!$E$10*((-0.000000001)*V904^3+(0.000002)*V904^2-0.0012*V904+1.3446)+T905*'Exhaust Gas Math'!$D$14)</f>
        <v>1100</v>
      </c>
      <c r="W905">
        <f t="shared" si="203"/>
        <v>101325</v>
      </c>
      <c r="X905">
        <f t="shared" si="204"/>
        <v>101325</v>
      </c>
    </row>
    <row r="906" spans="3:24" x14ac:dyDescent="0.2">
      <c r="C906" s="1"/>
      <c r="D906" s="1"/>
      <c r="E906">
        <f t="shared" si="197"/>
        <v>0.11275</v>
      </c>
      <c r="F906">
        <f t="shared" si="198"/>
        <v>101325</v>
      </c>
      <c r="H906" s="1">
        <v>0.11275</v>
      </c>
      <c r="I906" s="1">
        <f t="shared" si="205"/>
        <v>459</v>
      </c>
      <c r="J906" s="1">
        <f t="shared" si="206"/>
        <v>0</v>
      </c>
      <c r="K906" s="1">
        <f t="shared" si="207"/>
        <v>7.5692072429390141E-3</v>
      </c>
      <c r="L906" s="1">
        <f t="shared" si="208"/>
        <v>0</v>
      </c>
      <c r="M906" s="4">
        <f t="shared" si="199"/>
        <v>3.6658972541775539E-2</v>
      </c>
      <c r="N906" s="1">
        <f t="shared" si="200"/>
        <v>19.672477516948842</v>
      </c>
      <c r="O906">
        <f>((-0.0000000008)*V906^3+(0.000003)*V906^2-0.004*V906+2.013)*('Exhaust Gas Math'!$E$10/(T906+'Exhaust Gas Math'!$E$10))+(357.45*V906^-1.004)*(T906/(T906+'Exhaust Gas Math'!$E$10))</f>
        <v>0.17819999999999947</v>
      </c>
      <c r="P906">
        <f t="shared" si="209"/>
        <v>0</v>
      </c>
      <c r="Q906">
        <f t="shared" si="201"/>
        <v>0</v>
      </c>
      <c r="R906" s="4">
        <f t="shared" si="202"/>
        <v>3.9769296294121147E-5</v>
      </c>
      <c r="S906">
        <f t="shared" si="210"/>
        <v>0</v>
      </c>
      <c r="T906">
        <f>S906*'Exhaust Gas Math'!$C$14</f>
        <v>0</v>
      </c>
      <c r="U906">
        <f>(T906/'Exhaust Gas Math'!$B$14)+('Exhaust Gas Math'!$D$10)</f>
        <v>4.4059320573952224E-4</v>
      </c>
      <c r="V906">
        <f>('Exhaust Gas Math'!$E$10*((-0.000000001)*V905^3+(0.000002)*V905^2-0.0012*V905+1.3446)*$B$18+T906*'Exhaust Gas Math'!$D$14*$B$17)/('Exhaust Gas Math'!$E$10*((-0.000000001)*V905^3+(0.000002)*V905^2-0.0012*V905+1.3446)+T906*'Exhaust Gas Math'!$D$14)</f>
        <v>1100</v>
      </c>
      <c r="W906">
        <f t="shared" si="203"/>
        <v>101325</v>
      </c>
      <c r="X906">
        <f t="shared" si="204"/>
        <v>101325</v>
      </c>
    </row>
    <row r="907" spans="3:24" x14ac:dyDescent="0.2">
      <c r="C907" s="1"/>
      <c r="D907" s="1"/>
      <c r="E907">
        <f t="shared" si="197"/>
        <v>0.112875</v>
      </c>
      <c r="F907">
        <f t="shared" si="198"/>
        <v>101325</v>
      </c>
      <c r="H907" s="1">
        <v>0.112875</v>
      </c>
      <c r="I907" s="1">
        <f t="shared" si="205"/>
        <v>463.5</v>
      </c>
      <c r="J907" s="1">
        <f t="shared" si="206"/>
        <v>0</v>
      </c>
      <c r="K907" s="1">
        <f t="shared" si="207"/>
        <v>7.5135113316955491E-3</v>
      </c>
      <c r="L907" s="1">
        <f t="shared" si="208"/>
        <v>0</v>
      </c>
      <c r="M907" s="4">
        <f t="shared" si="199"/>
        <v>3.9100218034232317E-2</v>
      </c>
      <c r="N907" s="1">
        <f t="shared" si="200"/>
        <v>19.367369858445809</v>
      </c>
      <c r="O907">
        <f>((-0.0000000008)*V907^3+(0.000003)*V907^2-0.004*V907+2.013)*('Exhaust Gas Math'!$E$10/(T907+'Exhaust Gas Math'!$E$10))+(357.45*V907^-1.004)*(T907/(T907+'Exhaust Gas Math'!$E$10))</f>
        <v>0.17819999999999947</v>
      </c>
      <c r="P907">
        <f t="shared" si="209"/>
        <v>0</v>
      </c>
      <c r="Q907">
        <f t="shared" si="201"/>
        <v>0</v>
      </c>
      <c r="R907" s="4">
        <f t="shared" si="202"/>
        <v>3.9769296294121147E-5</v>
      </c>
      <c r="S907">
        <f t="shared" si="210"/>
        <v>0</v>
      </c>
      <c r="T907">
        <f>S907*'Exhaust Gas Math'!$C$14</f>
        <v>0</v>
      </c>
      <c r="U907">
        <f>(T907/'Exhaust Gas Math'!$B$14)+('Exhaust Gas Math'!$D$10)</f>
        <v>4.4059320573952224E-4</v>
      </c>
      <c r="V907">
        <f>('Exhaust Gas Math'!$E$10*((-0.000000001)*V906^3+(0.000002)*V906^2-0.0012*V906+1.3446)*$B$18+T907*'Exhaust Gas Math'!$D$14*$B$17)/('Exhaust Gas Math'!$E$10*((-0.000000001)*V906^3+(0.000002)*V906^2-0.0012*V906+1.3446)+T907*'Exhaust Gas Math'!$D$14)</f>
        <v>1100</v>
      </c>
      <c r="W907">
        <f t="shared" si="203"/>
        <v>101325</v>
      </c>
      <c r="X907">
        <f t="shared" si="204"/>
        <v>101325</v>
      </c>
    </row>
    <row r="908" spans="3:24" x14ac:dyDescent="0.2">
      <c r="C908" s="1"/>
      <c r="D908" s="1"/>
      <c r="E908">
        <f t="shared" si="197"/>
        <v>0.113</v>
      </c>
      <c r="F908">
        <f t="shared" si="198"/>
        <v>101325</v>
      </c>
      <c r="H908" s="1">
        <v>0.113</v>
      </c>
      <c r="I908" s="1">
        <f t="shared" si="205"/>
        <v>468</v>
      </c>
      <c r="J908" s="1">
        <f t="shared" si="206"/>
        <v>0</v>
      </c>
      <c r="K908" s="1">
        <f t="shared" si="207"/>
        <v>7.4301306550326879E-3</v>
      </c>
      <c r="L908" s="1">
        <f t="shared" si="208"/>
        <v>0</v>
      </c>
      <c r="M908" s="4">
        <f t="shared" si="199"/>
        <v>4.1495838721685857E-2</v>
      </c>
      <c r="N908" s="1">
        <f t="shared" si="200"/>
        <v>18.942855924461458</v>
      </c>
      <c r="O908">
        <f>((-0.0000000008)*V908^3+(0.000003)*V908^2-0.004*V908+2.013)*('Exhaust Gas Math'!$E$10/(T908+'Exhaust Gas Math'!$E$10))+(357.45*V908^-1.004)*(T908/(T908+'Exhaust Gas Math'!$E$10))</f>
        <v>0.17819999999999947</v>
      </c>
      <c r="P908">
        <f t="shared" si="209"/>
        <v>0</v>
      </c>
      <c r="Q908">
        <f t="shared" si="201"/>
        <v>0</v>
      </c>
      <c r="R908" s="4">
        <f t="shared" si="202"/>
        <v>3.9769296294121147E-5</v>
      </c>
      <c r="S908">
        <f t="shared" si="210"/>
        <v>0</v>
      </c>
      <c r="T908">
        <f>S908*'Exhaust Gas Math'!$C$14</f>
        <v>0</v>
      </c>
      <c r="U908">
        <f>(T908/'Exhaust Gas Math'!$B$14)+('Exhaust Gas Math'!$D$10)</f>
        <v>4.4059320573952224E-4</v>
      </c>
      <c r="V908">
        <f>('Exhaust Gas Math'!$E$10*((-0.000000001)*V907^3+(0.000002)*V907^2-0.0012*V907+1.3446)*$B$18+T908*'Exhaust Gas Math'!$D$14*$B$17)/('Exhaust Gas Math'!$E$10*((-0.000000001)*V907^3+(0.000002)*V907^2-0.0012*V907+1.3446)+T908*'Exhaust Gas Math'!$D$14)</f>
        <v>1100</v>
      </c>
      <c r="W908">
        <f t="shared" si="203"/>
        <v>101325</v>
      </c>
      <c r="X908">
        <f t="shared" si="204"/>
        <v>101325</v>
      </c>
    </row>
    <row r="909" spans="3:24" x14ac:dyDescent="0.2">
      <c r="C909" s="1"/>
      <c r="D909" s="1"/>
      <c r="E909">
        <f t="shared" si="197"/>
        <v>0.113125</v>
      </c>
      <c r="F909">
        <f t="shared" si="198"/>
        <v>101325</v>
      </c>
      <c r="H909" s="1">
        <v>0.113125</v>
      </c>
      <c r="I909" s="1">
        <f t="shared" si="205"/>
        <v>472.5</v>
      </c>
      <c r="J909" s="1">
        <f t="shared" si="206"/>
        <v>0</v>
      </c>
      <c r="K909" s="1">
        <f t="shared" si="207"/>
        <v>7.3196868279847534E-3</v>
      </c>
      <c r="L909" s="1">
        <f t="shared" si="208"/>
        <v>0</v>
      </c>
      <c r="M909" s="4">
        <f t="shared" si="199"/>
        <v>4.3831064805973277E-2</v>
      </c>
      <c r="N909" s="1">
        <f t="shared" si="200"/>
        <v>18.40155298456401</v>
      </c>
      <c r="O909">
        <f>((-0.0000000008)*V909^3+(0.000003)*V909^2-0.004*V909+2.013)*('Exhaust Gas Math'!$E$10/(T909+'Exhaust Gas Math'!$E$10))+(357.45*V909^-1.004)*(T909/(T909+'Exhaust Gas Math'!$E$10))</f>
        <v>0.17819999999999947</v>
      </c>
      <c r="P909">
        <f t="shared" si="209"/>
        <v>0</v>
      </c>
      <c r="Q909">
        <f t="shared" si="201"/>
        <v>0</v>
      </c>
      <c r="R909" s="4">
        <f t="shared" si="202"/>
        <v>3.9769296294121147E-5</v>
      </c>
      <c r="S909">
        <f t="shared" si="210"/>
        <v>0</v>
      </c>
      <c r="T909">
        <f>S909*'Exhaust Gas Math'!$C$14</f>
        <v>0</v>
      </c>
      <c r="U909">
        <f>(T909/'Exhaust Gas Math'!$B$14)+('Exhaust Gas Math'!$D$10)</f>
        <v>4.4059320573952224E-4</v>
      </c>
      <c r="V909">
        <f>('Exhaust Gas Math'!$E$10*((-0.000000001)*V908^3+(0.000002)*V908^2-0.0012*V908+1.3446)*$B$18+T909*'Exhaust Gas Math'!$D$14*$B$17)/('Exhaust Gas Math'!$E$10*((-0.000000001)*V908^3+(0.000002)*V908^2-0.0012*V908+1.3446)+T909*'Exhaust Gas Math'!$D$14)</f>
        <v>1100</v>
      </c>
      <c r="W909">
        <f t="shared" si="203"/>
        <v>101325</v>
      </c>
      <c r="X909">
        <f t="shared" si="204"/>
        <v>101325</v>
      </c>
    </row>
    <row r="910" spans="3:24" x14ac:dyDescent="0.2">
      <c r="C910" s="1"/>
      <c r="D910" s="1"/>
      <c r="E910">
        <f t="shared" si="197"/>
        <v>0.11325</v>
      </c>
      <c r="F910">
        <f t="shared" si="198"/>
        <v>101325</v>
      </c>
      <c r="H910" s="1">
        <v>0.11325</v>
      </c>
      <c r="I910" s="1">
        <f t="shared" si="205"/>
        <v>477</v>
      </c>
      <c r="J910" s="1">
        <f t="shared" si="206"/>
        <v>0</v>
      </c>
      <c r="K910" s="1">
        <f t="shared" si="207"/>
        <v>7.1830032252962186E-3</v>
      </c>
      <c r="L910" s="1">
        <f t="shared" si="208"/>
        <v>0</v>
      </c>
      <c r="M910" s="4">
        <f t="shared" si="199"/>
        <v>4.6091498841743878E-2</v>
      </c>
      <c r="N910" s="1">
        <f t="shared" si="200"/>
        <v>17.746798351379294</v>
      </c>
      <c r="O910">
        <f>((-0.0000000008)*V910^3+(0.000003)*V910^2-0.004*V910+2.013)*('Exhaust Gas Math'!$E$10/(T910+'Exhaust Gas Math'!$E$10))+(357.45*V910^-1.004)*(T910/(T910+'Exhaust Gas Math'!$E$10))</f>
        <v>0.17819999999999947</v>
      </c>
      <c r="P910">
        <f t="shared" si="209"/>
        <v>0</v>
      </c>
      <c r="Q910">
        <f t="shared" si="201"/>
        <v>0</v>
      </c>
      <c r="R910" s="4">
        <f t="shared" si="202"/>
        <v>3.9769296294121147E-5</v>
      </c>
      <c r="S910">
        <f t="shared" si="210"/>
        <v>0</v>
      </c>
      <c r="T910">
        <f>S910*'Exhaust Gas Math'!$C$14</f>
        <v>0</v>
      </c>
      <c r="U910">
        <f>(T910/'Exhaust Gas Math'!$B$14)+('Exhaust Gas Math'!$D$10)</f>
        <v>4.4059320573952224E-4</v>
      </c>
      <c r="V910">
        <f>('Exhaust Gas Math'!$E$10*((-0.000000001)*V909^3+(0.000002)*V909^2-0.0012*V909+1.3446)*$B$18+T910*'Exhaust Gas Math'!$D$14*$B$17)/('Exhaust Gas Math'!$E$10*((-0.000000001)*V909^3+(0.000002)*V909^2-0.0012*V909+1.3446)+T910*'Exhaust Gas Math'!$D$14)</f>
        <v>1100</v>
      </c>
      <c r="W910">
        <f t="shared" si="203"/>
        <v>101325</v>
      </c>
      <c r="X910">
        <f t="shared" si="204"/>
        <v>101325</v>
      </c>
    </row>
    <row r="911" spans="3:24" x14ac:dyDescent="0.2">
      <c r="C911" s="1"/>
      <c r="D911" s="1"/>
      <c r="E911">
        <f t="shared" si="197"/>
        <v>0.113375</v>
      </c>
      <c r="F911">
        <f t="shared" si="198"/>
        <v>101325</v>
      </c>
      <c r="H911" s="1">
        <v>0.113375</v>
      </c>
      <c r="I911" s="1">
        <f t="shared" si="205"/>
        <v>481.5</v>
      </c>
      <c r="J911" s="1">
        <f t="shared" si="206"/>
        <v>0</v>
      </c>
      <c r="K911" s="1">
        <f t="shared" si="207"/>
        <v>7.0210988430436097E-3</v>
      </c>
      <c r="L911" s="1">
        <f t="shared" si="208"/>
        <v>0</v>
      </c>
      <c r="M911" s="4">
        <f t="shared" si="199"/>
        <v>4.8263204501495731E-2</v>
      </c>
      <c r="N911" s="1">
        <f t="shared" si="200"/>
        <v>16.98262880494914</v>
      </c>
      <c r="O911">
        <f>((-0.0000000008)*V911^3+(0.000003)*V911^2-0.004*V911+2.013)*('Exhaust Gas Math'!$E$10/(T911+'Exhaust Gas Math'!$E$10))+(357.45*V911^-1.004)*(T911/(T911+'Exhaust Gas Math'!$E$10))</f>
        <v>0.17819999999999947</v>
      </c>
      <c r="P911">
        <f t="shared" si="209"/>
        <v>0</v>
      </c>
      <c r="Q911">
        <f t="shared" si="201"/>
        <v>0</v>
      </c>
      <c r="R911" s="4">
        <f t="shared" si="202"/>
        <v>3.9769296294121147E-5</v>
      </c>
      <c r="S911">
        <f t="shared" si="210"/>
        <v>0</v>
      </c>
      <c r="T911">
        <f>S911*'Exhaust Gas Math'!$C$14</f>
        <v>0</v>
      </c>
      <c r="U911">
        <f>(T911/'Exhaust Gas Math'!$B$14)+('Exhaust Gas Math'!$D$10)</f>
        <v>4.4059320573952224E-4</v>
      </c>
      <c r="V911">
        <f>('Exhaust Gas Math'!$E$10*((-0.000000001)*V910^3+(0.000002)*V910^2-0.0012*V910+1.3446)*$B$18+T911*'Exhaust Gas Math'!$D$14*$B$17)/('Exhaust Gas Math'!$E$10*((-0.000000001)*V910^3+(0.000002)*V910^2-0.0012*V910+1.3446)+T911*'Exhaust Gas Math'!$D$14)</f>
        <v>1100</v>
      </c>
      <c r="W911">
        <f t="shared" si="203"/>
        <v>101325</v>
      </c>
      <c r="X911">
        <f t="shared" si="204"/>
        <v>101325</v>
      </c>
    </row>
    <row r="912" spans="3:24" x14ac:dyDescent="0.2">
      <c r="C912" s="1"/>
      <c r="D912" s="1"/>
      <c r="E912">
        <f t="shared" si="197"/>
        <v>0.1135</v>
      </c>
      <c r="F912">
        <f t="shared" si="198"/>
        <v>101325</v>
      </c>
      <c r="H912" s="1">
        <v>0.1135</v>
      </c>
      <c r="I912" s="1">
        <f t="shared" si="205"/>
        <v>486</v>
      </c>
      <c r="J912" s="1">
        <f t="shared" si="206"/>
        <v>0</v>
      </c>
      <c r="K912" s="1">
        <f t="shared" si="207"/>
        <v>6.8351807018719839E-3</v>
      </c>
      <c r="L912" s="1">
        <f t="shared" si="208"/>
        <v>0</v>
      </c>
      <c r="M912" s="4">
        <f t="shared" si="199"/>
        <v>5.0332792497671461E-2</v>
      </c>
      <c r="N912" s="1">
        <f t="shared" si="200"/>
        <v>16.113755704639342</v>
      </c>
      <c r="O912">
        <f>((-0.0000000008)*V912^3+(0.000003)*V912^2-0.004*V912+2.013)*('Exhaust Gas Math'!$E$10/(T912+'Exhaust Gas Math'!$E$10))+(357.45*V912^-1.004)*(T912/(T912+'Exhaust Gas Math'!$E$10))</f>
        <v>0.17819999999999947</v>
      </c>
      <c r="P912">
        <f t="shared" si="209"/>
        <v>0</v>
      </c>
      <c r="Q912">
        <f t="shared" si="201"/>
        <v>0</v>
      </c>
      <c r="R912" s="4">
        <f t="shared" si="202"/>
        <v>3.9769296294121147E-5</v>
      </c>
      <c r="S912">
        <f t="shared" si="210"/>
        <v>0</v>
      </c>
      <c r="T912">
        <f>S912*'Exhaust Gas Math'!$C$14</f>
        <v>0</v>
      </c>
      <c r="U912">
        <f>(T912/'Exhaust Gas Math'!$B$14)+('Exhaust Gas Math'!$D$10)</f>
        <v>4.4059320573952224E-4</v>
      </c>
      <c r="V912">
        <f>('Exhaust Gas Math'!$E$10*((-0.000000001)*V911^3+(0.000002)*V911^2-0.0012*V911+1.3446)*$B$18+T912*'Exhaust Gas Math'!$D$14*$B$17)/('Exhaust Gas Math'!$E$10*((-0.000000001)*V911^3+(0.000002)*V911^2-0.0012*V911+1.3446)+T912*'Exhaust Gas Math'!$D$14)</f>
        <v>1100</v>
      </c>
      <c r="W912">
        <f t="shared" si="203"/>
        <v>101325</v>
      </c>
      <c r="X912">
        <f t="shared" si="204"/>
        <v>101325</v>
      </c>
    </row>
    <row r="913" spans="3:24" x14ac:dyDescent="0.2">
      <c r="C913" s="1"/>
      <c r="D913" s="1"/>
      <c r="E913">
        <f t="shared" si="197"/>
        <v>0.113625</v>
      </c>
      <c r="F913">
        <f t="shared" si="198"/>
        <v>101325</v>
      </c>
      <c r="H913" s="1">
        <v>0.113625</v>
      </c>
      <c r="I913" s="1">
        <f t="shared" si="205"/>
        <v>490.5</v>
      </c>
      <c r="J913" s="1">
        <f t="shared" si="206"/>
        <v>0</v>
      </c>
      <c r="K913" s="1">
        <f t="shared" si="207"/>
        <v>6.6266348484810365E-3</v>
      </c>
      <c r="L913" s="1">
        <f t="shared" si="208"/>
        <v>0</v>
      </c>
      <c r="M913" s="4">
        <f t="shared" si="199"/>
        <v>5.2287503132066808E-2</v>
      </c>
      <c r="N913" s="1">
        <f t="shared" si="200"/>
        <v>15.145535942042937</v>
      </c>
      <c r="O913">
        <f>((-0.0000000008)*V913^3+(0.000003)*V913^2-0.004*V913+2.013)*('Exhaust Gas Math'!$E$10/(T913+'Exhaust Gas Math'!$E$10))+(357.45*V913^-1.004)*(T913/(T913+'Exhaust Gas Math'!$E$10))</f>
        <v>0.17819999999999947</v>
      </c>
      <c r="P913">
        <f t="shared" si="209"/>
        <v>0</v>
      </c>
      <c r="Q913">
        <f t="shared" si="201"/>
        <v>0</v>
      </c>
      <c r="R913" s="4">
        <f t="shared" si="202"/>
        <v>3.9769296294121147E-5</v>
      </c>
      <c r="S913">
        <f t="shared" si="210"/>
        <v>0</v>
      </c>
      <c r="T913">
        <f>S913*'Exhaust Gas Math'!$C$14</f>
        <v>0</v>
      </c>
      <c r="U913">
        <f>(T913/'Exhaust Gas Math'!$B$14)+('Exhaust Gas Math'!$D$10)</f>
        <v>4.4059320573952224E-4</v>
      </c>
      <c r="V913">
        <f>('Exhaust Gas Math'!$E$10*((-0.000000001)*V912^3+(0.000002)*V912^2-0.0012*V912+1.3446)*$B$18+T913*'Exhaust Gas Math'!$D$14*$B$17)/('Exhaust Gas Math'!$E$10*((-0.000000001)*V912^3+(0.000002)*V912^2-0.0012*V912+1.3446)+T913*'Exhaust Gas Math'!$D$14)</f>
        <v>1100</v>
      </c>
      <c r="W913">
        <f t="shared" si="203"/>
        <v>101325</v>
      </c>
      <c r="X913">
        <f t="shared" si="204"/>
        <v>101325</v>
      </c>
    </row>
    <row r="914" spans="3:24" x14ac:dyDescent="0.2">
      <c r="C914" s="1"/>
      <c r="D914" s="1"/>
      <c r="E914">
        <f t="shared" si="197"/>
        <v>0.11375</v>
      </c>
      <c r="F914">
        <f t="shared" si="198"/>
        <v>101325</v>
      </c>
      <c r="H914" s="1">
        <v>0.11375</v>
      </c>
      <c r="I914" s="1">
        <f t="shared" si="205"/>
        <v>495</v>
      </c>
      <c r="J914" s="1">
        <f t="shared" si="206"/>
        <v>0</v>
      </c>
      <c r="K914" s="1">
        <f t="shared" si="207"/>
        <v>6.3970160224459567E-3</v>
      </c>
      <c r="L914" s="1">
        <f t="shared" si="208"/>
        <v>0</v>
      </c>
      <c r="M914" s="4">
        <f t="shared" si="199"/>
        <v>5.4115284963613473E-2</v>
      </c>
      <c r="N914" s="1">
        <f t="shared" si="200"/>
        <v>14.083938913962074</v>
      </c>
      <c r="O914">
        <f>((-0.0000000008)*V914^3+(0.000003)*V914^2-0.004*V914+2.013)*('Exhaust Gas Math'!$E$10/(T914+'Exhaust Gas Math'!$E$10))+(357.45*V914^-1.004)*(T914/(T914+'Exhaust Gas Math'!$E$10))</f>
        <v>0.17819999999999947</v>
      </c>
      <c r="P914">
        <f t="shared" si="209"/>
        <v>0</v>
      </c>
      <c r="Q914">
        <f t="shared" si="201"/>
        <v>0</v>
      </c>
      <c r="R914" s="4">
        <f t="shared" si="202"/>
        <v>3.9769296294121147E-5</v>
      </c>
      <c r="S914">
        <f t="shared" si="210"/>
        <v>0</v>
      </c>
      <c r="T914">
        <f>S914*'Exhaust Gas Math'!$C$14</f>
        <v>0</v>
      </c>
      <c r="U914">
        <f>(T914/'Exhaust Gas Math'!$B$14)+('Exhaust Gas Math'!$D$10)</f>
        <v>4.4059320573952224E-4</v>
      </c>
      <c r="V914">
        <f>('Exhaust Gas Math'!$E$10*((-0.000000001)*V913^3+(0.000002)*V913^2-0.0012*V913+1.3446)*$B$18+T914*'Exhaust Gas Math'!$D$14*$B$17)/('Exhaust Gas Math'!$E$10*((-0.000000001)*V913^3+(0.000002)*V913^2-0.0012*V913+1.3446)+T914*'Exhaust Gas Math'!$D$14)</f>
        <v>1100</v>
      </c>
      <c r="W914">
        <f t="shared" si="203"/>
        <v>101325</v>
      </c>
      <c r="X914">
        <f t="shared" si="204"/>
        <v>101325</v>
      </c>
    </row>
    <row r="915" spans="3:24" x14ac:dyDescent="0.2">
      <c r="C915" s="1"/>
      <c r="D915" s="1"/>
      <c r="E915">
        <f t="shared" si="197"/>
        <v>0.113875</v>
      </c>
      <c r="F915">
        <f t="shared" si="198"/>
        <v>101325</v>
      </c>
      <c r="H915" s="1">
        <v>0.113875</v>
      </c>
      <c r="I915" s="1">
        <f t="shared" si="205"/>
        <v>499.5</v>
      </c>
      <c r="J915" s="1">
        <f t="shared" si="206"/>
        <v>0</v>
      </c>
      <c r="K915" s="1">
        <f t="shared" si="207"/>
        <v>6.1480360654084824E-3</v>
      </c>
      <c r="L915" s="1">
        <f t="shared" si="208"/>
        <v>0</v>
      </c>
      <c r="M915" s="4">
        <f t="shared" si="199"/>
        <v>5.5804869109521135E-2</v>
      </c>
      <c r="N915" s="1">
        <f t="shared" si="200"/>
        <v>12.935509719091485</v>
      </c>
      <c r="O915">
        <f>((-0.0000000008)*V915^3+(0.000003)*V915^2-0.004*V915+2.013)*('Exhaust Gas Math'!$E$10/(T915+'Exhaust Gas Math'!$E$10))+(357.45*V915^-1.004)*(T915/(T915+'Exhaust Gas Math'!$E$10))</f>
        <v>0.17819999999999947</v>
      </c>
      <c r="P915">
        <f t="shared" si="209"/>
        <v>0</v>
      </c>
      <c r="Q915">
        <f t="shared" si="201"/>
        <v>0</v>
      </c>
      <c r="R915" s="4">
        <f t="shared" si="202"/>
        <v>3.9769296294121147E-5</v>
      </c>
      <c r="S915">
        <f t="shared" si="210"/>
        <v>0</v>
      </c>
      <c r="T915">
        <f>S915*'Exhaust Gas Math'!$C$14</f>
        <v>0</v>
      </c>
      <c r="U915">
        <f>(T915/'Exhaust Gas Math'!$B$14)+('Exhaust Gas Math'!$D$10)</f>
        <v>4.4059320573952224E-4</v>
      </c>
      <c r="V915">
        <f>('Exhaust Gas Math'!$E$10*((-0.000000001)*V914^3+(0.000002)*V914^2-0.0012*V914+1.3446)*$B$18+T915*'Exhaust Gas Math'!$D$14*$B$17)/('Exhaust Gas Math'!$E$10*((-0.000000001)*V914^3+(0.000002)*V914^2-0.0012*V914+1.3446)+T915*'Exhaust Gas Math'!$D$14)</f>
        <v>1100</v>
      </c>
      <c r="W915">
        <f t="shared" si="203"/>
        <v>101325</v>
      </c>
      <c r="X915">
        <f t="shared" si="204"/>
        <v>101325</v>
      </c>
    </row>
    <row r="916" spans="3:24" x14ac:dyDescent="0.2">
      <c r="C916" s="1"/>
      <c r="D916" s="1"/>
      <c r="E916">
        <f t="shared" si="197"/>
        <v>0.114</v>
      </c>
      <c r="F916">
        <f t="shared" si="198"/>
        <v>101325</v>
      </c>
      <c r="H916" s="1">
        <v>0.114</v>
      </c>
      <c r="I916" s="1">
        <f t="shared" si="205"/>
        <v>504</v>
      </c>
      <c r="J916" s="1">
        <f t="shared" si="206"/>
        <v>0</v>
      </c>
      <c r="K916" s="1">
        <f t="shared" si="207"/>
        <v>5.8815511590492447E-3</v>
      </c>
      <c r="L916" s="1">
        <f t="shared" si="208"/>
        <v>0</v>
      </c>
      <c r="M916" s="4">
        <f t="shared" si="199"/>
        <v>5.7345838721685916E-2</v>
      </c>
      <c r="N916" s="1">
        <f t="shared" si="200"/>
        <v>11.707328805309428</v>
      </c>
      <c r="O916">
        <f>((-0.0000000008)*V916^3+(0.000003)*V916^2-0.004*V916+2.013)*('Exhaust Gas Math'!$E$10/(T916+'Exhaust Gas Math'!$E$10))+(357.45*V916^-1.004)*(T916/(T916+'Exhaust Gas Math'!$E$10))</f>
        <v>0.17819999999999947</v>
      </c>
      <c r="P916">
        <f t="shared" si="209"/>
        <v>0</v>
      </c>
      <c r="Q916">
        <f t="shared" si="201"/>
        <v>0</v>
      </c>
      <c r="R916" s="4">
        <f t="shared" si="202"/>
        <v>3.9769296294121147E-5</v>
      </c>
      <c r="S916">
        <f t="shared" si="210"/>
        <v>0</v>
      </c>
      <c r="T916">
        <f>S916*'Exhaust Gas Math'!$C$14</f>
        <v>0</v>
      </c>
      <c r="U916">
        <f>(T916/'Exhaust Gas Math'!$B$14)+('Exhaust Gas Math'!$D$10)</f>
        <v>4.4059320573952224E-4</v>
      </c>
      <c r="V916">
        <f>('Exhaust Gas Math'!$E$10*((-0.000000001)*V915^3+(0.000002)*V915^2-0.0012*V915+1.3446)*$B$18+T916*'Exhaust Gas Math'!$D$14*$B$17)/('Exhaust Gas Math'!$E$10*((-0.000000001)*V915^3+(0.000002)*V915^2-0.0012*V915+1.3446)+T916*'Exhaust Gas Math'!$D$14)</f>
        <v>1100</v>
      </c>
      <c r="W916">
        <f t="shared" si="203"/>
        <v>101325</v>
      </c>
      <c r="X916">
        <f t="shared" si="204"/>
        <v>101325</v>
      </c>
    </row>
    <row r="917" spans="3:24" x14ac:dyDescent="0.2">
      <c r="C917" s="1"/>
      <c r="D917" s="1"/>
      <c r="E917">
        <f t="shared" si="197"/>
        <v>0.114125</v>
      </c>
      <c r="F917">
        <f t="shared" si="198"/>
        <v>101325</v>
      </c>
      <c r="H917" s="1">
        <v>0.114125</v>
      </c>
      <c r="I917" s="1">
        <f t="shared" si="205"/>
        <v>508.5</v>
      </c>
      <c r="J917" s="1">
        <f t="shared" si="206"/>
        <v>0</v>
      </c>
      <c r="K917" s="1">
        <f t="shared" si="207"/>
        <v>5.5995479869842008E-3</v>
      </c>
      <c r="L917" s="1">
        <f t="shared" si="208"/>
        <v>0</v>
      </c>
      <c r="M917" s="4">
        <f t="shared" si="199"/>
        <v>5.8728693210024746E-2</v>
      </c>
      <c r="N917" s="1">
        <f t="shared" si="200"/>
        <v>10.406968316360761</v>
      </c>
      <c r="O917">
        <f>((-0.0000000008)*V917^3+(0.000003)*V917^2-0.004*V917+2.013)*('Exhaust Gas Math'!$E$10/(T917+'Exhaust Gas Math'!$E$10))+(357.45*V917^-1.004)*(T917/(T917+'Exhaust Gas Math'!$E$10))</f>
        <v>0.17819999999999947</v>
      </c>
      <c r="P917">
        <f t="shared" si="209"/>
        <v>0</v>
      </c>
      <c r="Q917">
        <f t="shared" si="201"/>
        <v>0</v>
      </c>
      <c r="R917" s="4">
        <f t="shared" si="202"/>
        <v>3.9769296294121147E-5</v>
      </c>
      <c r="S917">
        <f t="shared" si="210"/>
        <v>0</v>
      </c>
      <c r="T917">
        <f>S917*'Exhaust Gas Math'!$C$14</f>
        <v>0</v>
      </c>
      <c r="U917">
        <f>(T917/'Exhaust Gas Math'!$B$14)+('Exhaust Gas Math'!$D$10)</f>
        <v>4.4059320573952224E-4</v>
      </c>
      <c r="V917">
        <f>('Exhaust Gas Math'!$E$10*((-0.000000001)*V916^3+(0.000002)*V916^2-0.0012*V916+1.3446)*$B$18+T917*'Exhaust Gas Math'!$D$14*$B$17)/('Exhaust Gas Math'!$E$10*((-0.000000001)*V916^3+(0.000002)*V916^2-0.0012*V916+1.3446)+T917*'Exhaust Gas Math'!$D$14)</f>
        <v>1100</v>
      </c>
      <c r="W917">
        <f t="shared" si="203"/>
        <v>101325</v>
      </c>
      <c r="X917">
        <f t="shared" si="204"/>
        <v>101325</v>
      </c>
    </row>
    <row r="918" spans="3:24" x14ac:dyDescent="0.2">
      <c r="C918" s="1"/>
      <c r="D918" s="1"/>
      <c r="E918">
        <f t="shared" si="197"/>
        <v>0.11425</v>
      </c>
      <c r="F918">
        <f t="shared" si="198"/>
        <v>101325</v>
      </c>
      <c r="H918" s="1">
        <v>0.11425</v>
      </c>
      <c r="I918" s="1">
        <f t="shared" si="205"/>
        <v>513</v>
      </c>
      <c r="J918" s="1">
        <f t="shared" si="206"/>
        <v>0</v>
      </c>
      <c r="K918" s="1">
        <f t="shared" si="207"/>
        <v>5.3041289237502395E-3</v>
      </c>
      <c r="L918" s="1">
        <f t="shared" si="208"/>
        <v>0</v>
      </c>
      <c r="M918" s="4">
        <f t="shared" si="199"/>
        <v>5.9944906816771233E-2</v>
      </c>
      <c r="N918" s="1">
        <f t="shared" si="200"/>
        <v>9.0424454070735969</v>
      </c>
      <c r="O918">
        <f>((-0.0000000008)*V918^3+(0.000003)*V918^2-0.004*V918+2.013)*('Exhaust Gas Math'!$E$10/(T918+'Exhaust Gas Math'!$E$10))+(357.45*V918^-1.004)*(T918/(T918+'Exhaust Gas Math'!$E$10))</f>
        <v>0.17819999999999947</v>
      </c>
      <c r="P918">
        <f t="shared" si="209"/>
        <v>0</v>
      </c>
      <c r="Q918">
        <f t="shared" si="201"/>
        <v>0</v>
      </c>
      <c r="R918" s="4">
        <f t="shared" si="202"/>
        <v>3.9769296294121147E-5</v>
      </c>
      <c r="S918">
        <f t="shared" si="210"/>
        <v>0</v>
      </c>
      <c r="T918">
        <f>S918*'Exhaust Gas Math'!$C$14</f>
        <v>0</v>
      </c>
      <c r="U918">
        <f>(T918/'Exhaust Gas Math'!$B$14)+('Exhaust Gas Math'!$D$10)</f>
        <v>4.4059320573952224E-4</v>
      </c>
      <c r="V918">
        <f>('Exhaust Gas Math'!$E$10*((-0.000000001)*V917^3+(0.000002)*V917^2-0.0012*V917+1.3446)*$B$18+T918*'Exhaust Gas Math'!$D$14*$B$17)/('Exhaust Gas Math'!$E$10*((-0.000000001)*V917^3+(0.000002)*V917^2-0.0012*V917+1.3446)+T918*'Exhaust Gas Math'!$D$14)</f>
        <v>1100</v>
      </c>
      <c r="W918">
        <f t="shared" si="203"/>
        <v>101325</v>
      </c>
      <c r="X918">
        <f t="shared" si="204"/>
        <v>101325</v>
      </c>
    </row>
    <row r="919" spans="3:24" x14ac:dyDescent="0.2">
      <c r="C919" s="1"/>
      <c r="D919" s="1"/>
      <c r="E919">
        <f t="shared" si="197"/>
        <v>0.114375</v>
      </c>
      <c r="F919">
        <f t="shared" si="198"/>
        <v>101325</v>
      </c>
      <c r="H919" s="1">
        <v>0.114375</v>
      </c>
      <c r="I919" s="1">
        <f t="shared" si="205"/>
        <v>517.5</v>
      </c>
      <c r="J919" s="1">
        <f t="shared" si="206"/>
        <v>0</v>
      </c>
      <c r="K919" s="1">
        <f t="shared" si="207"/>
        <v>4.997496361298117E-3</v>
      </c>
      <c r="L919" s="1">
        <f t="shared" si="208"/>
        <v>0</v>
      </c>
      <c r="M919" s="4">
        <f t="shared" si="199"/>
        <v>6.0986981180607899E-2</v>
      </c>
      <c r="N919" s="1">
        <f t="shared" si="200"/>
        <v>7.6221728149333421</v>
      </c>
      <c r="O919">
        <f>((-0.0000000008)*V919^3+(0.000003)*V919^2-0.004*V919+2.013)*('Exhaust Gas Math'!$E$10/(T919+'Exhaust Gas Math'!$E$10))+(357.45*V919^-1.004)*(T919/(T919+'Exhaust Gas Math'!$E$10))</f>
        <v>0.17819999999999947</v>
      </c>
      <c r="P919">
        <f t="shared" si="209"/>
        <v>0</v>
      </c>
      <c r="Q919">
        <f t="shared" si="201"/>
        <v>0</v>
      </c>
      <c r="R919" s="4">
        <f t="shared" si="202"/>
        <v>3.9769296294121147E-5</v>
      </c>
      <c r="S919">
        <f t="shared" si="210"/>
        <v>0</v>
      </c>
      <c r="T919">
        <f>S919*'Exhaust Gas Math'!$C$14</f>
        <v>0</v>
      </c>
      <c r="U919">
        <f>(T919/'Exhaust Gas Math'!$B$14)+('Exhaust Gas Math'!$D$10)</f>
        <v>4.4059320573952224E-4</v>
      </c>
      <c r="V919">
        <f>('Exhaust Gas Math'!$E$10*((-0.000000001)*V918^3+(0.000002)*V918^2-0.0012*V918+1.3446)*$B$18+T919*'Exhaust Gas Math'!$D$14*$B$17)/('Exhaust Gas Math'!$E$10*((-0.000000001)*V918^3+(0.000002)*V918^2-0.0012*V918+1.3446)+T919*'Exhaust Gas Math'!$D$14)</f>
        <v>1100</v>
      </c>
      <c r="W919">
        <f t="shared" si="203"/>
        <v>101325</v>
      </c>
      <c r="X919">
        <f t="shared" si="204"/>
        <v>101325</v>
      </c>
    </row>
    <row r="920" spans="3:24" x14ac:dyDescent="0.2">
      <c r="C920" s="1"/>
      <c r="D920" s="1"/>
      <c r="E920">
        <f t="shared" si="197"/>
        <v>0.1145</v>
      </c>
      <c r="F920">
        <f t="shared" si="198"/>
        <v>101325</v>
      </c>
      <c r="H920" s="1">
        <v>0.1145</v>
      </c>
      <c r="I920" s="1">
        <f t="shared" si="205"/>
        <v>522</v>
      </c>
      <c r="J920" s="1">
        <f t="shared" si="206"/>
        <v>0</v>
      </c>
      <c r="K920" s="1">
        <f t="shared" si="207"/>
        <v>4.6819362898412051E-3</v>
      </c>
      <c r="L920" s="1">
        <f t="shared" si="208"/>
        <v>0</v>
      </c>
      <c r="M920" s="4">
        <f t="shared" si="199"/>
        <v>6.1848491566556425E-2</v>
      </c>
      <c r="N920" s="1">
        <f t="shared" si="200"/>
        <v>6.1549069927596136</v>
      </c>
      <c r="O920">
        <f>((-0.0000000008)*V920^3+(0.000003)*V920^2-0.004*V920+2.013)*('Exhaust Gas Math'!$E$10/(T920+'Exhaust Gas Math'!$E$10))+(357.45*V920^-1.004)*(T920/(T920+'Exhaust Gas Math'!$E$10))</f>
        <v>0.17819999999999947</v>
      </c>
      <c r="P920">
        <f t="shared" si="209"/>
        <v>0</v>
      </c>
      <c r="Q920">
        <f t="shared" si="201"/>
        <v>0</v>
      </c>
      <c r="R920" s="4">
        <f t="shared" si="202"/>
        <v>3.9769296294121147E-5</v>
      </c>
      <c r="S920">
        <f t="shared" si="210"/>
        <v>0</v>
      </c>
      <c r="T920">
        <f>S920*'Exhaust Gas Math'!$C$14</f>
        <v>0</v>
      </c>
      <c r="U920">
        <f>(T920/'Exhaust Gas Math'!$B$14)+('Exhaust Gas Math'!$D$10)</f>
        <v>4.4059320573952224E-4</v>
      </c>
      <c r="V920">
        <f>('Exhaust Gas Math'!$E$10*((-0.000000001)*V919^3+(0.000002)*V919^2-0.0012*V919+1.3446)*$B$18+T920*'Exhaust Gas Math'!$D$14*$B$17)/('Exhaust Gas Math'!$E$10*((-0.000000001)*V919^3+(0.000002)*V919^2-0.0012*V919+1.3446)+T920*'Exhaust Gas Math'!$D$14)</f>
        <v>1100</v>
      </c>
      <c r="W920">
        <f t="shared" si="203"/>
        <v>101325</v>
      </c>
      <c r="X920">
        <f t="shared" si="204"/>
        <v>101325</v>
      </c>
    </row>
    <row r="921" spans="3:24" x14ac:dyDescent="0.2">
      <c r="C921" s="1"/>
      <c r="D921" s="1"/>
      <c r="E921">
        <f t="shared" si="197"/>
        <v>0.114625</v>
      </c>
      <c r="F921">
        <f t="shared" si="198"/>
        <v>101325</v>
      </c>
      <c r="H921" s="1">
        <v>0.114625</v>
      </c>
      <c r="I921" s="1">
        <f t="shared" si="205"/>
        <v>526.5</v>
      </c>
      <c r="J921" s="1">
        <f t="shared" si="206"/>
        <v>0</v>
      </c>
      <c r="K921" s="1">
        <f t="shared" si="207"/>
        <v>4.3598012554669227E-3</v>
      </c>
      <c r="L921" s="1">
        <f t="shared" si="208"/>
        <v>0</v>
      </c>
      <c r="M921" s="4">
        <f t="shared" si="199"/>
        <v>6.2524126476606365E-2</v>
      </c>
      <c r="N921" s="1">
        <f t="shared" si="200"/>
        <v>4.64969412226126</v>
      </c>
      <c r="O921">
        <f>((-0.0000000008)*V921^3+(0.000003)*V921^2-0.004*V921+2.013)*('Exhaust Gas Math'!$E$10/(T921+'Exhaust Gas Math'!$E$10))+(357.45*V921^-1.004)*(T921/(T921+'Exhaust Gas Math'!$E$10))</f>
        <v>0.17819999999999947</v>
      </c>
      <c r="P921">
        <f t="shared" si="209"/>
        <v>0</v>
      </c>
      <c r="Q921">
        <f t="shared" si="201"/>
        <v>0</v>
      </c>
      <c r="R921" s="4">
        <f t="shared" si="202"/>
        <v>3.9769296294121147E-5</v>
      </c>
      <c r="S921">
        <f t="shared" si="210"/>
        <v>0</v>
      </c>
      <c r="T921">
        <f>S921*'Exhaust Gas Math'!$C$14</f>
        <v>0</v>
      </c>
      <c r="U921">
        <f>(T921/'Exhaust Gas Math'!$B$14)+('Exhaust Gas Math'!$D$10)</f>
        <v>4.4059320573952224E-4</v>
      </c>
      <c r="V921">
        <f>('Exhaust Gas Math'!$E$10*((-0.000000001)*V920^3+(0.000002)*V920^2-0.0012*V920+1.3446)*$B$18+T921*'Exhaust Gas Math'!$D$14*$B$17)/('Exhaust Gas Math'!$E$10*((-0.000000001)*V920^3+(0.000002)*V920^2-0.0012*V920+1.3446)+T921*'Exhaust Gas Math'!$D$14)</f>
        <v>1100</v>
      </c>
      <c r="W921">
        <f t="shared" si="203"/>
        <v>101325</v>
      </c>
      <c r="X921">
        <f t="shared" si="204"/>
        <v>101325</v>
      </c>
    </row>
    <row r="922" spans="3:24" x14ac:dyDescent="0.2">
      <c r="C922" s="1"/>
      <c r="D922" s="1"/>
      <c r="E922">
        <f t="shared" si="197"/>
        <v>0.11475</v>
      </c>
      <c r="F922">
        <f t="shared" si="198"/>
        <v>101325</v>
      </c>
      <c r="H922" s="1">
        <v>0.11475</v>
      </c>
      <c r="I922" s="1">
        <f t="shared" si="205"/>
        <v>531</v>
      </c>
      <c r="J922" s="1">
        <f t="shared" si="206"/>
        <v>0</v>
      </c>
      <c r="K922" s="1">
        <f t="shared" si="207"/>
        <v>4.0334928215646024E-3</v>
      </c>
      <c r="L922" s="1">
        <f t="shared" si="208"/>
        <v>0</v>
      </c>
      <c r="M922" s="4">
        <f t="shared" si="199"/>
        <v>6.3009720396865865E-2</v>
      </c>
      <c r="N922" s="1">
        <f t="shared" si="200"/>
        <v>3.1158143413189716</v>
      </c>
      <c r="O922">
        <f>((-0.0000000008)*V922^3+(0.000003)*V922^2-0.004*V922+2.013)*('Exhaust Gas Math'!$E$10/(T922+'Exhaust Gas Math'!$E$10))+(357.45*V922^-1.004)*(T922/(T922+'Exhaust Gas Math'!$E$10))</f>
        <v>0.17819999999999947</v>
      </c>
      <c r="P922">
        <f t="shared" si="209"/>
        <v>0</v>
      </c>
      <c r="Q922">
        <f t="shared" si="201"/>
        <v>0</v>
      </c>
      <c r="R922" s="4">
        <f t="shared" si="202"/>
        <v>3.9769296294121147E-5</v>
      </c>
      <c r="S922">
        <f t="shared" si="210"/>
        <v>0</v>
      </c>
      <c r="T922">
        <f>S922*'Exhaust Gas Math'!$C$14</f>
        <v>0</v>
      </c>
      <c r="U922">
        <f>(T922/'Exhaust Gas Math'!$B$14)+('Exhaust Gas Math'!$D$10)</f>
        <v>4.4059320573952224E-4</v>
      </c>
      <c r="V922">
        <f>('Exhaust Gas Math'!$E$10*((-0.000000001)*V921^3+(0.000002)*V921^2-0.0012*V921+1.3446)*$B$18+T922*'Exhaust Gas Math'!$D$14*$B$17)/('Exhaust Gas Math'!$E$10*((-0.000000001)*V921^3+(0.000002)*V921^2-0.0012*V921+1.3446)+T922*'Exhaust Gas Math'!$D$14)</f>
        <v>1100</v>
      </c>
      <c r="W922">
        <f t="shared" si="203"/>
        <v>101325</v>
      </c>
      <c r="X922">
        <f t="shared" si="204"/>
        <v>101325</v>
      </c>
    </row>
    <row r="923" spans="3:24" x14ac:dyDescent="0.2">
      <c r="C923" s="1"/>
      <c r="D923" s="1"/>
      <c r="E923">
        <f t="shared" si="197"/>
        <v>0.114875</v>
      </c>
      <c r="F923">
        <f t="shared" si="198"/>
        <v>101325</v>
      </c>
      <c r="H923" s="1">
        <v>0.114875</v>
      </c>
      <c r="I923" s="1">
        <f t="shared" si="205"/>
        <v>535.5</v>
      </c>
      <c r="J923" s="1">
        <f t="shared" si="206"/>
        <v>0</v>
      </c>
      <c r="K923" s="1">
        <f t="shared" si="207"/>
        <v>3.7054436648221679E-3</v>
      </c>
      <c r="L923" s="1">
        <f t="shared" si="208"/>
        <v>0</v>
      </c>
      <c r="M923" s="4">
        <f t="shared" si="199"/>
        <v>6.330227947934014E-2</v>
      </c>
      <c r="N923" s="1">
        <f t="shared" si="200"/>
        <v>1.5627245288490454</v>
      </c>
      <c r="O923">
        <f>((-0.0000000008)*V923^3+(0.000003)*V923^2-0.004*V923+2.013)*('Exhaust Gas Math'!$E$10/(T923+'Exhaust Gas Math'!$E$10))+(357.45*V923^-1.004)*(T923/(T923+'Exhaust Gas Math'!$E$10))</f>
        <v>0.17819999999999947</v>
      </c>
      <c r="P923">
        <f t="shared" si="209"/>
        <v>0</v>
      </c>
      <c r="Q923">
        <f t="shared" si="201"/>
        <v>0</v>
      </c>
      <c r="R923" s="4">
        <f t="shared" si="202"/>
        <v>3.9769296294121147E-5</v>
      </c>
      <c r="S923">
        <f t="shared" si="210"/>
        <v>0</v>
      </c>
      <c r="T923">
        <f>S923*'Exhaust Gas Math'!$C$14</f>
        <v>0</v>
      </c>
      <c r="U923">
        <f>(T923/'Exhaust Gas Math'!$B$14)+('Exhaust Gas Math'!$D$10)</f>
        <v>4.4059320573952224E-4</v>
      </c>
      <c r="V923">
        <f>('Exhaust Gas Math'!$E$10*((-0.000000001)*V922^3+(0.000002)*V922^2-0.0012*V922+1.3446)*$B$18+T923*'Exhaust Gas Math'!$D$14*$B$17)/('Exhaust Gas Math'!$E$10*((-0.000000001)*V922^3+(0.000002)*V922^2-0.0012*V922+1.3446)+T923*'Exhaust Gas Math'!$D$14)</f>
        <v>1100</v>
      </c>
      <c r="W923">
        <f t="shared" si="203"/>
        <v>101325</v>
      </c>
      <c r="X923">
        <f t="shared" si="204"/>
        <v>101325</v>
      </c>
    </row>
    <row r="924" spans="3:24" x14ac:dyDescent="0.2">
      <c r="C924" s="1"/>
      <c r="D924" s="1"/>
      <c r="E924">
        <f t="shared" si="197"/>
        <v>0.115</v>
      </c>
      <c r="F924">
        <f t="shared" si="198"/>
        <v>101325</v>
      </c>
      <c r="H924" s="1">
        <v>0.115</v>
      </c>
      <c r="I924" s="1">
        <f t="shared" si="205"/>
        <v>540</v>
      </c>
      <c r="J924" s="1">
        <f t="shared" si="206"/>
        <v>0</v>
      </c>
      <c r="K924" s="1">
        <f t="shared" si="207"/>
        <v>3.3780994392686864E-3</v>
      </c>
      <c r="L924" s="1">
        <f t="shared" si="208"/>
        <v>0</v>
      </c>
      <c r="M924" s="4">
        <f t="shared" si="199"/>
        <v>6.3399999999999998E-2</v>
      </c>
      <c r="N924" s="1">
        <f t="shared" si="200"/>
        <v>-1.5616071494746837E-13</v>
      </c>
      <c r="O924">
        <f>((-0.0000000008)*V924^3+(0.000003)*V924^2-0.004*V924+2.013)*('Exhaust Gas Math'!$E$10/(T924+'Exhaust Gas Math'!$E$10))+(357.45*V924^-1.004)*(T924/(T924+'Exhaust Gas Math'!$E$10))</f>
        <v>0.17819999999999947</v>
      </c>
      <c r="P924">
        <f t="shared" si="209"/>
        <v>0</v>
      </c>
      <c r="Q924">
        <f t="shared" si="201"/>
        <v>0</v>
      </c>
      <c r="R924" s="4">
        <f t="shared" si="202"/>
        <v>3.9769296294121147E-5</v>
      </c>
      <c r="S924">
        <f t="shared" si="210"/>
        <v>0</v>
      </c>
      <c r="T924">
        <f>S924*'Exhaust Gas Math'!$C$14</f>
        <v>0</v>
      </c>
      <c r="U924">
        <f>(T924/'Exhaust Gas Math'!$B$14)+('Exhaust Gas Math'!$D$10)</f>
        <v>4.4059320573952224E-4</v>
      </c>
      <c r="V924">
        <f>('Exhaust Gas Math'!$E$10*((-0.000000001)*V923^3+(0.000002)*V923^2-0.0012*V923+1.3446)*$B$18+T924*'Exhaust Gas Math'!$D$14*$B$17)/('Exhaust Gas Math'!$E$10*((-0.000000001)*V923^3+(0.000002)*V923^2-0.0012*V923+1.3446)+T924*'Exhaust Gas Math'!$D$14)</f>
        <v>1100</v>
      </c>
      <c r="W924">
        <f t="shared" si="203"/>
        <v>101325</v>
      </c>
      <c r="X924">
        <f t="shared" si="204"/>
        <v>101325</v>
      </c>
    </row>
    <row r="925" spans="3:24" x14ac:dyDescent="0.2">
      <c r="C925" s="1"/>
      <c r="D925" s="1"/>
      <c r="E925">
        <f t="shared" si="197"/>
        <v>0.11512500000000001</v>
      </c>
      <c r="F925">
        <f t="shared" si="198"/>
        <v>101325</v>
      </c>
      <c r="H925" s="1">
        <v>0.11512500000000001</v>
      </c>
      <c r="I925" s="1">
        <f t="shared" si="205"/>
        <v>544.5</v>
      </c>
      <c r="J925" s="1">
        <f t="shared" si="206"/>
        <v>0</v>
      </c>
      <c r="K925" s="1">
        <f t="shared" si="207"/>
        <v>3.0539005435690656E-3</v>
      </c>
      <c r="L925" s="1">
        <f t="shared" si="208"/>
        <v>0</v>
      </c>
      <c r="M925" s="4">
        <f t="shared" si="199"/>
        <v>6.330227947934014E-2</v>
      </c>
      <c r="N925" s="1">
        <f t="shared" si="200"/>
        <v>-1.5627245288490748</v>
      </c>
      <c r="O925">
        <f>((-0.0000000008)*V925^3+(0.000003)*V925^2-0.004*V925+2.013)*('Exhaust Gas Math'!$E$10/(T925+'Exhaust Gas Math'!$E$10))+(357.45*V925^-1.004)*(T925/(T925+'Exhaust Gas Math'!$E$10))</f>
        <v>0.17819999999999947</v>
      </c>
      <c r="P925">
        <f t="shared" si="209"/>
        <v>0</v>
      </c>
      <c r="Q925">
        <f t="shared" si="201"/>
        <v>0</v>
      </c>
      <c r="R925" s="4">
        <f t="shared" si="202"/>
        <v>3.9769296294121147E-5</v>
      </c>
      <c r="S925">
        <f t="shared" si="210"/>
        <v>0</v>
      </c>
      <c r="T925">
        <f>S925*'Exhaust Gas Math'!$C$14</f>
        <v>0</v>
      </c>
      <c r="U925">
        <f>(T925/'Exhaust Gas Math'!$B$14)+('Exhaust Gas Math'!$D$10)</f>
        <v>4.4059320573952224E-4</v>
      </c>
      <c r="V925">
        <f>('Exhaust Gas Math'!$E$10*((-0.000000001)*V924^3+(0.000002)*V924^2-0.0012*V924+1.3446)*$B$18+T925*'Exhaust Gas Math'!$D$14*$B$17)/('Exhaust Gas Math'!$E$10*((-0.000000001)*V924^3+(0.000002)*V924^2-0.0012*V924+1.3446)+T925*'Exhaust Gas Math'!$D$14)</f>
        <v>1100</v>
      </c>
      <c r="W925">
        <f t="shared" si="203"/>
        <v>101325</v>
      </c>
      <c r="X925">
        <f t="shared" si="204"/>
        <v>101325</v>
      </c>
    </row>
    <row r="926" spans="3:24" x14ac:dyDescent="0.2">
      <c r="C926" s="1"/>
      <c r="D926" s="1"/>
      <c r="E926">
        <f t="shared" si="197"/>
        <v>0.11525000000000001</v>
      </c>
      <c r="F926">
        <f t="shared" si="198"/>
        <v>101325</v>
      </c>
      <c r="H926" s="1">
        <v>0.11525000000000001</v>
      </c>
      <c r="I926" s="1">
        <f t="shared" si="205"/>
        <v>549</v>
      </c>
      <c r="J926" s="1">
        <f t="shared" si="206"/>
        <v>0</v>
      </c>
      <c r="K926" s="1">
        <f t="shared" si="207"/>
        <v>2.7352639274980228E-3</v>
      </c>
      <c r="L926" s="1">
        <f t="shared" si="208"/>
        <v>0</v>
      </c>
      <c r="M926" s="4">
        <f t="shared" si="199"/>
        <v>6.3009720396865865E-2</v>
      </c>
      <c r="N926" s="1">
        <f t="shared" si="200"/>
        <v>-3.1158143413190009</v>
      </c>
      <c r="O926">
        <f>((-0.0000000008)*V926^3+(0.000003)*V926^2-0.004*V926+2.013)*('Exhaust Gas Math'!$E$10/(T926+'Exhaust Gas Math'!$E$10))+(357.45*V926^-1.004)*(T926/(T926+'Exhaust Gas Math'!$E$10))</f>
        <v>0.17819999999999947</v>
      </c>
      <c r="P926">
        <f t="shared" si="209"/>
        <v>0</v>
      </c>
      <c r="Q926">
        <f t="shared" si="201"/>
        <v>0</v>
      </c>
      <c r="R926" s="4">
        <f t="shared" si="202"/>
        <v>3.9769296294121147E-5</v>
      </c>
      <c r="S926">
        <f t="shared" si="210"/>
        <v>0</v>
      </c>
      <c r="T926">
        <f>S926*'Exhaust Gas Math'!$C$14</f>
        <v>0</v>
      </c>
      <c r="U926">
        <f>(T926/'Exhaust Gas Math'!$B$14)+('Exhaust Gas Math'!$D$10)</f>
        <v>4.4059320573952224E-4</v>
      </c>
      <c r="V926">
        <f>('Exhaust Gas Math'!$E$10*((-0.000000001)*V925^3+(0.000002)*V925^2-0.0012*V925+1.3446)*$B$18+T926*'Exhaust Gas Math'!$D$14*$B$17)/('Exhaust Gas Math'!$E$10*((-0.000000001)*V925^3+(0.000002)*V925^2-0.0012*V925+1.3446)+T926*'Exhaust Gas Math'!$D$14)</f>
        <v>1100</v>
      </c>
      <c r="W926">
        <f t="shared" si="203"/>
        <v>101325</v>
      </c>
      <c r="X926">
        <f t="shared" si="204"/>
        <v>101325</v>
      </c>
    </row>
    <row r="927" spans="3:24" x14ac:dyDescent="0.2">
      <c r="C927" s="1"/>
      <c r="D927" s="1"/>
      <c r="E927">
        <f t="shared" si="197"/>
        <v>0.11537500000000001</v>
      </c>
      <c r="F927">
        <f t="shared" si="198"/>
        <v>101325</v>
      </c>
      <c r="H927" s="1">
        <v>0.11537500000000001</v>
      </c>
      <c r="I927" s="1">
        <f t="shared" si="205"/>
        <v>553.5</v>
      </c>
      <c r="J927" s="1">
        <f t="shared" si="206"/>
        <v>0</v>
      </c>
      <c r="K927" s="1">
        <f t="shared" si="207"/>
        <v>2.4245650732291919E-3</v>
      </c>
      <c r="L927" s="1">
        <f t="shared" si="208"/>
        <v>0</v>
      </c>
      <c r="M927" s="4">
        <f t="shared" si="199"/>
        <v>6.2524126476606351E-2</v>
      </c>
      <c r="N927" s="1">
        <f t="shared" si="200"/>
        <v>-4.6496941222612884</v>
      </c>
      <c r="O927">
        <f>((-0.0000000008)*V927^3+(0.000003)*V927^2-0.004*V927+2.013)*('Exhaust Gas Math'!$E$10/(T927+'Exhaust Gas Math'!$E$10))+(357.45*V927^-1.004)*(T927/(T927+'Exhaust Gas Math'!$E$10))</f>
        <v>0.17819999999999947</v>
      </c>
      <c r="P927">
        <f t="shared" si="209"/>
        <v>0</v>
      </c>
      <c r="Q927">
        <f t="shared" si="201"/>
        <v>0</v>
      </c>
      <c r="R927" s="4">
        <f t="shared" si="202"/>
        <v>3.9769296294121147E-5</v>
      </c>
      <c r="S927">
        <f t="shared" si="210"/>
        <v>0</v>
      </c>
      <c r="T927">
        <f>S927*'Exhaust Gas Math'!$C$14</f>
        <v>0</v>
      </c>
      <c r="U927">
        <f>(T927/'Exhaust Gas Math'!$B$14)+('Exhaust Gas Math'!$D$10)</f>
        <v>4.4059320573952224E-4</v>
      </c>
      <c r="V927">
        <f>('Exhaust Gas Math'!$E$10*((-0.000000001)*V926^3+(0.000002)*V926^2-0.0012*V926+1.3446)*$B$18+T927*'Exhaust Gas Math'!$D$14*$B$17)/('Exhaust Gas Math'!$E$10*((-0.000000001)*V926^3+(0.000002)*V926^2-0.0012*V926+1.3446)+T927*'Exhaust Gas Math'!$D$14)</f>
        <v>1100</v>
      </c>
      <c r="W927">
        <f t="shared" si="203"/>
        <v>101325</v>
      </c>
      <c r="X927">
        <f t="shared" si="204"/>
        <v>101325</v>
      </c>
    </row>
    <row r="928" spans="3:24" x14ac:dyDescent="0.2">
      <c r="C928" s="1"/>
      <c r="D928" s="1"/>
      <c r="E928">
        <f t="shared" si="197"/>
        <v>0.11550000000000001</v>
      </c>
      <c r="F928">
        <f t="shared" si="198"/>
        <v>101325</v>
      </c>
      <c r="H928" s="1">
        <v>0.11550000000000001</v>
      </c>
      <c r="I928" s="1">
        <f t="shared" si="205"/>
        <v>558</v>
      </c>
      <c r="J928" s="1">
        <f t="shared" si="206"/>
        <v>0</v>
      </c>
      <c r="K928" s="1">
        <f t="shared" si="207"/>
        <v>2.1241202857710129E-3</v>
      </c>
      <c r="L928" s="1">
        <f t="shared" si="208"/>
        <v>0</v>
      </c>
      <c r="M928" s="4">
        <f t="shared" si="199"/>
        <v>6.1848491566556273E-2</v>
      </c>
      <c r="N928" s="1">
        <f t="shared" si="200"/>
        <v>-6.1549069927599112</v>
      </c>
      <c r="O928">
        <f>((-0.0000000008)*V928^3+(0.000003)*V928^2-0.004*V928+2.013)*('Exhaust Gas Math'!$E$10/(T928+'Exhaust Gas Math'!$E$10))+(357.45*V928^-1.004)*(T928/(T928+'Exhaust Gas Math'!$E$10))</f>
        <v>0.17819999999999947</v>
      </c>
      <c r="P928">
        <f t="shared" si="209"/>
        <v>0</v>
      </c>
      <c r="Q928">
        <f t="shared" si="201"/>
        <v>0</v>
      </c>
      <c r="R928" s="4">
        <f t="shared" si="202"/>
        <v>3.9769296294121147E-5</v>
      </c>
      <c r="S928">
        <f t="shared" si="210"/>
        <v>0</v>
      </c>
      <c r="T928">
        <f>S928*'Exhaust Gas Math'!$C$14</f>
        <v>0</v>
      </c>
      <c r="U928">
        <f>(T928/'Exhaust Gas Math'!$B$14)+('Exhaust Gas Math'!$D$10)</f>
        <v>4.4059320573952224E-4</v>
      </c>
      <c r="V928">
        <f>('Exhaust Gas Math'!$E$10*((-0.000000001)*V927^3+(0.000002)*V927^2-0.0012*V927+1.3446)*$B$18+T928*'Exhaust Gas Math'!$D$14*$B$17)/('Exhaust Gas Math'!$E$10*((-0.000000001)*V927^3+(0.000002)*V927^2-0.0012*V927+1.3446)+T928*'Exhaust Gas Math'!$D$14)</f>
        <v>1100</v>
      </c>
      <c r="W928">
        <f t="shared" si="203"/>
        <v>101325</v>
      </c>
      <c r="X928">
        <f t="shared" si="204"/>
        <v>101325</v>
      </c>
    </row>
    <row r="929" spans="3:24" x14ac:dyDescent="0.2">
      <c r="C929" s="1"/>
      <c r="D929" s="1"/>
      <c r="E929">
        <f t="shared" si="197"/>
        <v>0.11562500000000001</v>
      </c>
      <c r="F929">
        <f t="shared" si="198"/>
        <v>101325</v>
      </c>
      <c r="H929" s="1">
        <v>0.11562500000000001</v>
      </c>
      <c r="I929" s="1">
        <f t="shared" si="205"/>
        <v>562.5</v>
      </c>
      <c r="J929" s="1">
        <f t="shared" si="206"/>
        <v>0</v>
      </c>
      <c r="K929" s="1">
        <f t="shared" si="207"/>
        <v>1.8361694245770384E-3</v>
      </c>
      <c r="L929" s="1">
        <f t="shared" si="208"/>
        <v>0</v>
      </c>
      <c r="M929" s="4">
        <f t="shared" si="199"/>
        <v>6.0986981180607712E-2</v>
      </c>
      <c r="N929" s="1">
        <f t="shared" si="200"/>
        <v>-7.6221728149336307</v>
      </c>
      <c r="O929">
        <f>((-0.0000000008)*V929^3+(0.000003)*V929^2-0.004*V929+2.013)*('Exhaust Gas Math'!$E$10/(T929+'Exhaust Gas Math'!$E$10))+(357.45*V929^-1.004)*(T929/(T929+'Exhaust Gas Math'!$E$10))</f>
        <v>0.17819999999999947</v>
      </c>
      <c r="P929">
        <f t="shared" si="209"/>
        <v>0</v>
      </c>
      <c r="Q929">
        <f t="shared" si="201"/>
        <v>0</v>
      </c>
      <c r="R929" s="4">
        <f t="shared" si="202"/>
        <v>3.9769296294121147E-5</v>
      </c>
      <c r="S929">
        <f t="shared" si="210"/>
        <v>0</v>
      </c>
      <c r="T929">
        <f>S929*'Exhaust Gas Math'!$C$14</f>
        <v>0</v>
      </c>
      <c r="U929">
        <f>(T929/'Exhaust Gas Math'!$B$14)+('Exhaust Gas Math'!$D$10)</f>
        <v>4.4059320573952224E-4</v>
      </c>
      <c r="V929">
        <f>('Exhaust Gas Math'!$E$10*((-0.000000001)*V928^3+(0.000002)*V928^2-0.0012*V928+1.3446)*$B$18+T929*'Exhaust Gas Math'!$D$14*$B$17)/('Exhaust Gas Math'!$E$10*((-0.000000001)*V928^3+(0.000002)*V928^2-0.0012*V928+1.3446)+T929*'Exhaust Gas Math'!$D$14)</f>
        <v>1100</v>
      </c>
      <c r="W929">
        <f t="shared" si="203"/>
        <v>101325</v>
      </c>
      <c r="X929">
        <f t="shared" si="204"/>
        <v>101325</v>
      </c>
    </row>
    <row r="930" spans="3:24" x14ac:dyDescent="0.2">
      <c r="C930" s="1"/>
      <c r="D930" s="1"/>
      <c r="E930">
        <f t="shared" si="197"/>
        <v>0.11575000000000001</v>
      </c>
      <c r="F930">
        <f t="shared" si="198"/>
        <v>101325</v>
      </c>
      <c r="H930" s="1">
        <v>0.11575000000000001</v>
      </c>
      <c r="I930" s="1">
        <f t="shared" si="205"/>
        <v>567</v>
      </c>
      <c r="J930" s="1">
        <f t="shared" si="206"/>
        <v>0</v>
      </c>
      <c r="K930" s="1">
        <f t="shared" si="207"/>
        <v>1.5628592050690201E-3</v>
      </c>
      <c r="L930" s="1">
        <f t="shared" si="208"/>
        <v>0</v>
      </c>
      <c r="M930" s="4">
        <f t="shared" si="199"/>
        <v>5.9944906816771212E-2</v>
      </c>
      <c r="N930" s="1">
        <f t="shared" si="200"/>
        <v>-9.0424454070736235</v>
      </c>
      <c r="O930">
        <f>((-0.0000000008)*V930^3+(0.000003)*V930^2-0.004*V930+2.013)*('Exhaust Gas Math'!$E$10/(T930+'Exhaust Gas Math'!$E$10))+(357.45*V930^-1.004)*(T930/(T930+'Exhaust Gas Math'!$E$10))</f>
        <v>0.17819999999999947</v>
      </c>
      <c r="P930">
        <f t="shared" si="209"/>
        <v>0</v>
      </c>
      <c r="Q930">
        <f t="shared" si="201"/>
        <v>0</v>
      </c>
      <c r="R930" s="4">
        <f t="shared" si="202"/>
        <v>3.9769296294121147E-5</v>
      </c>
      <c r="S930">
        <f t="shared" si="210"/>
        <v>0</v>
      </c>
      <c r="T930">
        <f>S930*'Exhaust Gas Math'!$C$14</f>
        <v>0</v>
      </c>
      <c r="U930">
        <f>(T930/'Exhaust Gas Math'!$B$14)+('Exhaust Gas Math'!$D$10)</f>
        <v>4.4059320573952224E-4</v>
      </c>
      <c r="V930">
        <f>('Exhaust Gas Math'!$E$10*((-0.000000001)*V929^3+(0.000002)*V929^2-0.0012*V929+1.3446)*$B$18+T930*'Exhaust Gas Math'!$D$14*$B$17)/('Exhaust Gas Math'!$E$10*((-0.000000001)*V929^3+(0.000002)*V929^2-0.0012*V929+1.3446)+T930*'Exhaust Gas Math'!$D$14)</f>
        <v>1100</v>
      </c>
      <c r="W930">
        <f t="shared" si="203"/>
        <v>101325</v>
      </c>
      <c r="X930">
        <f t="shared" si="204"/>
        <v>101325</v>
      </c>
    </row>
    <row r="931" spans="3:24" x14ac:dyDescent="0.2">
      <c r="C931" s="1"/>
      <c r="D931" s="1"/>
      <c r="E931">
        <f t="shared" si="197"/>
        <v>0.11587500000000001</v>
      </c>
      <c r="F931">
        <f t="shared" si="198"/>
        <v>101325</v>
      </c>
      <c r="H931" s="1">
        <v>0.11587500000000001</v>
      </c>
      <c r="I931" s="1">
        <f t="shared" si="205"/>
        <v>571.5</v>
      </c>
      <c r="J931" s="1">
        <f t="shared" si="206"/>
        <v>0</v>
      </c>
      <c r="K931" s="1">
        <f t="shared" si="207"/>
        <v>1.3062271945620532E-3</v>
      </c>
      <c r="L931" s="1">
        <f t="shared" si="208"/>
        <v>0</v>
      </c>
      <c r="M931" s="4">
        <f t="shared" si="199"/>
        <v>5.8728693210024718E-2</v>
      </c>
      <c r="N931" s="1">
        <f t="shared" si="200"/>
        <v>-10.406968316360786</v>
      </c>
      <c r="O931">
        <f>((-0.0000000008)*V931^3+(0.000003)*V931^2-0.004*V931+2.013)*('Exhaust Gas Math'!$E$10/(T931+'Exhaust Gas Math'!$E$10))+(357.45*V931^-1.004)*(T931/(T931+'Exhaust Gas Math'!$E$10))</f>
        <v>0.17819999999999947</v>
      </c>
      <c r="P931">
        <f t="shared" si="209"/>
        <v>0</v>
      </c>
      <c r="Q931">
        <f t="shared" si="201"/>
        <v>0</v>
      </c>
      <c r="R931" s="4">
        <f t="shared" si="202"/>
        <v>3.9769296294121147E-5</v>
      </c>
      <c r="S931">
        <f t="shared" si="210"/>
        <v>0</v>
      </c>
      <c r="T931">
        <f>S931*'Exhaust Gas Math'!$C$14</f>
        <v>0</v>
      </c>
      <c r="U931">
        <f>(T931/'Exhaust Gas Math'!$B$14)+('Exhaust Gas Math'!$D$10)</f>
        <v>4.4059320573952224E-4</v>
      </c>
      <c r="V931">
        <f>('Exhaust Gas Math'!$E$10*((-0.000000001)*V930^3+(0.000002)*V930^2-0.0012*V930+1.3446)*$B$18+T931*'Exhaust Gas Math'!$D$14*$B$17)/('Exhaust Gas Math'!$E$10*((-0.000000001)*V930^3+(0.000002)*V930^2-0.0012*V930+1.3446)+T931*'Exhaust Gas Math'!$D$14)</f>
        <v>1100</v>
      </c>
      <c r="W931">
        <f t="shared" si="203"/>
        <v>101325</v>
      </c>
      <c r="X931">
        <f t="shared" si="204"/>
        <v>101325</v>
      </c>
    </row>
    <row r="932" spans="3:24" x14ac:dyDescent="0.2">
      <c r="C932" s="1"/>
      <c r="D932" s="1"/>
      <c r="E932">
        <f t="shared" si="197"/>
        <v>0.11600000000000001</v>
      </c>
      <c r="F932">
        <f t="shared" si="198"/>
        <v>101325</v>
      </c>
      <c r="H932" s="1">
        <v>0.11600000000000001</v>
      </c>
      <c r="I932" s="1">
        <f t="shared" si="205"/>
        <v>576</v>
      </c>
      <c r="J932" s="1">
        <f t="shared" si="206"/>
        <v>0</v>
      </c>
      <c r="K932" s="1">
        <f t="shared" si="207"/>
        <v>1.068186621904913E-3</v>
      </c>
      <c r="L932" s="1">
        <f t="shared" si="208"/>
        <v>0</v>
      </c>
      <c r="M932" s="4">
        <f t="shared" si="199"/>
        <v>5.7345838721685888E-2</v>
      </c>
      <c r="N932" s="1">
        <f t="shared" si="200"/>
        <v>-11.70732880530945</v>
      </c>
      <c r="O932">
        <f>((-0.0000000008)*V932^3+(0.000003)*V932^2-0.004*V932+2.013)*('Exhaust Gas Math'!$E$10/(T932+'Exhaust Gas Math'!$E$10))+(357.45*V932^-1.004)*(T932/(T932+'Exhaust Gas Math'!$E$10))</f>
        <v>0.17819999999999947</v>
      </c>
      <c r="P932">
        <f t="shared" si="209"/>
        <v>0</v>
      </c>
      <c r="Q932">
        <f t="shared" si="201"/>
        <v>0</v>
      </c>
      <c r="R932" s="4">
        <f t="shared" si="202"/>
        <v>3.9769296294121147E-5</v>
      </c>
      <c r="S932">
        <f t="shared" si="210"/>
        <v>0</v>
      </c>
      <c r="T932">
        <f>S932*'Exhaust Gas Math'!$C$14</f>
        <v>0</v>
      </c>
      <c r="U932">
        <f>(T932/'Exhaust Gas Math'!$B$14)+('Exhaust Gas Math'!$D$10)</f>
        <v>4.4059320573952224E-4</v>
      </c>
      <c r="V932">
        <f>('Exhaust Gas Math'!$E$10*((-0.000000001)*V931^3+(0.000002)*V931^2-0.0012*V931+1.3446)*$B$18+T932*'Exhaust Gas Math'!$D$14*$B$17)/('Exhaust Gas Math'!$E$10*((-0.000000001)*V931^3+(0.000002)*V931^2-0.0012*V931+1.3446)+T932*'Exhaust Gas Math'!$D$14)</f>
        <v>1100</v>
      </c>
      <c r="W932">
        <f t="shared" si="203"/>
        <v>101325</v>
      </c>
      <c r="X932">
        <f t="shared" si="204"/>
        <v>101325</v>
      </c>
    </row>
    <row r="933" spans="3:24" x14ac:dyDescent="0.2">
      <c r="C933" s="1"/>
      <c r="D933" s="1"/>
      <c r="E933">
        <f t="shared" si="197"/>
        <v>0.11612500000000001</v>
      </c>
      <c r="F933">
        <f t="shared" si="198"/>
        <v>101325</v>
      </c>
      <c r="H933" s="1">
        <v>0.11612500000000001</v>
      </c>
      <c r="I933" s="1">
        <f t="shared" si="205"/>
        <v>580.5</v>
      </c>
      <c r="J933" s="1">
        <f t="shared" si="206"/>
        <v>0</v>
      </c>
      <c r="K933" s="1">
        <f t="shared" si="207"/>
        <v>8.5051211408150758E-4</v>
      </c>
      <c r="L933" s="1">
        <f t="shared" si="208"/>
        <v>0</v>
      </c>
      <c r="M933" s="4">
        <f t="shared" si="199"/>
        <v>5.5804869109520809E-2</v>
      </c>
      <c r="N933" s="1">
        <f t="shared" si="200"/>
        <v>-12.935509719091723</v>
      </c>
      <c r="O933">
        <f>((-0.0000000008)*V933^3+(0.000003)*V933^2-0.004*V933+2.013)*('Exhaust Gas Math'!$E$10/(T933+'Exhaust Gas Math'!$E$10))+(357.45*V933^-1.004)*(T933/(T933+'Exhaust Gas Math'!$E$10))</f>
        <v>0.17819999999999947</v>
      </c>
      <c r="P933">
        <f t="shared" si="209"/>
        <v>0</v>
      </c>
      <c r="Q933">
        <f t="shared" si="201"/>
        <v>0</v>
      </c>
      <c r="R933" s="4">
        <f t="shared" si="202"/>
        <v>3.9769296294121147E-5</v>
      </c>
      <c r="S933">
        <f t="shared" si="210"/>
        <v>0</v>
      </c>
      <c r="T933">
        <f>S933*'Exhaust Gas Math'!$C$14</f>
        <v>0</v>
      </c>
      <c r="U933">
        <f>(T933/'Exhaust Gas Math'!$B$14)+('Exhaust Gas Math'!$D$10)</f>
        <v>4.4059320573952224E-4</v>
      </c>
      <c r="V933">
        <f>('Exhaust Gas Math'!$E$10*((-0.000000001)*V932^3+(0.000002)*V932^2-0.0012*V932+1.3446)*$B$18+T933*'Exhaust Gas Math'!$D$14*$B$17)/('Exhaust Gas Math'!$E$10*((-0.000000001)*V932^3+(0.000002)*V932^2-0.0012*V932+1.3446)+T933*'Exhaust Gas Math'!$D$14)</f>
        <v>1100</v>
      </c>
      <c r="W933">
        <f t="shared" si="203"/>
        <v>101325</v>
      </c>
      <c r="X933">
        <f t="shared" si="204"/>
        <v>101325</v>
      </c>
    </row>
    <row r="934" spans="3:24" x14ac:dyDescent="0.2">
      <c r="C934" s="1"/>
      <c r="D934" s="1"/>
      <c r="E934">
        <f t="shared" si="197"/>
        <v>0.11625000000000001</v>
      </c>
      <c r="F934">
        <f t="shared" si="198"/>
        <v>101325</v>
      </c>
      <c r="H934" s="1">
        <v>0.11625000000000001</v>
      </c>
      <c r="I934" s="1">
        <f t="shared" si="205"/>
        <v>585</v>
      </c>
      <c r="J934" s="1">
        <f t="shared" si="206"/>
        <v>0</v>
      </c>
      <c r="K934" s="1">
        <f t="shared" si="207"/>
        <v>6.5482646610944646E-4</v>
      </c>
      <c r="L934" s="1">
        <f t="shared" si="208"/>
        <v>0</v>
      </c>
      <c r="M934" s="4">
        <f t="shared" si="199"/>
        <v>5.4115284963613439E-2</v>
      </c>
      <c r="N934" s="1">
        <f t="shared" si="200"/>
        <v>-14.083938913962093</v>
      </c>
      <c r="O934">
        <f>((-0.0000000008)*V934^3+(0.000003)*V934^2-0.004*V934+2.013)*('Exhaust Gas Math'!$E$10/(T934+'Exhaust Gas Math'!$E$10))+(357.45*V934^-1.004)*(T934/(T934+'Exhaust Gas Math'!$E$10))</f>
        <v>0.17819999999999947</v>
      </c>
      <c r="P934">
        <f t="shared" si="209"/>
        <v>0</v>
      </c>
      <c r="Q934">
        <f t="shared" si="201"/>
        <v>0</v>
      </c>
      <c r="R934" s="4">
        <f t="shared" si="202"/>
        <v>3.9769296294121147E-5</v>
      </c>
      <c r="S934">
        <f t="shared" si="210"/>
        <v>0</v>
      </c>
      <c r="T934">
        <f>S934*'Exhaust Gas Math'!$C$14</f>
        <v>0</v>
      </c>
      <c r="U934">
        <f>(T934/'Exhaust Gas Math'!$B$14)+('Exhaust Gas Math'!$D$10)</f>
        <v>4.4059320573952224E-4</v>
      </c>
      <c r="V934">
        <f>('Exhaust Gas Math'!$E$10*((-0.000000001)*V933^3+(0.000002)*V933^2-0.0012*V933+1.3446)*$B$18+T934*'Exhaust Gas Math'!$D$14*$B$17)/('Exhaust Gas Math'!$E$10*((-0.000000001)*V933^3+(0.000002)*V933^2-0.0012*V933+1.3446)+T934*'Exhaust Gas Math'!$D$14)</f>
        <v>1100</v>
      </c>
      <c r="W934">
        <f t="shared" si="203"/>
        <v>101325</v>
      </c>
      <c r="X934">
        <f t="shared" si="204"/>
        <v>101325</v>
      </c>
    </row>
    <row r="935" spans="3:24" x14ac:dyDescent="0.2">
      <c r="C935" s="1"/>
      <c r="D935" s="1"/>
      <c r="E935">
        <f t="shared" si="197"/>
        <v>0.11637500000000001</v>
      </c>
      <c r="F935">
        <f t="shared" si="198"/>
        <v>101325</v>
      </c>
      <c r="H935" s="1">
        <v>0.11637500000000001</v>
      </c>
      <c r="I935" s="1">
        <f t="shared" si="205"/>
        <v>589.5</v>
      </c>
      <c r="J935" s="1">
        <f t="shared" si="206"/>
        <v>0</v>
      </c>
      <c r="K935" s="1">
        <f t="shared" si="207"/>
        <v>4.8258854286785304E-4</v>
      </c>
      <c r="L935" s="1">
        <f t="shared" si="208"/>
        <v>0</v>
      </c>
      <c r="M935" s="4">
        <f t="shared" si="199"/>
        <v>5.2287503132066773E-2</v>
      </c>
      <c r="N935" s="1">
        <f t="shared" si="200"/>
        <v>-15.145535942042958</v>
      </c>
      <c r="O935">
        <f>((-0.0000000008)*V935^3+(0.000003)*V935^2-0.004*V935+2.013)*('Exhaust Gas Math'!$E$10/(T935+'Exhaust Gas Math'!$E$10))+(357.45*V935^-1.004)*(T935/(T935+'Exhaust Gas Math'!$E$10))</f>
        <v>0.17819999999999947</v>
      </c>
      <c r="P935">
        <f t="shared" si="209"/>
        <v>0</v>
      </c>
      <c r="Q935">
        <f t="shared" si="201"/>
        <v>0</v>
      </c>
      <c r="R935" s="4">
        <f t="shared" si="202"/>
        <v>3.9769296294121147E-5</v>
      </c>
      <c r="S935">
        <f t="shared" si="210"/>
        <v>0</v>
      </c>
      <c r="T935">
        <f>S935*'Exhaust Gas Math'!$C$14</f>
        <v>0</v>
      </c>
      <c r="U935">
        <f>(T935/'Exhaust Gas Math'!$B$14)+('Exhaust Gas Math'!$D$10)</f>
        <v>4.4059320573952224E-4</v>
      </c>
      <c r="V935">
        <f>('Exhaust Gas Math'!$E$10*((-0.000000001)*V934^3+(0.000002)*V934^2-0.0012*V934+1.3446)*$B$18+T935*'Exhaust Gas Math'!$D$14*$B$17)/('Exhaust Gas Math'!$E$10*((-0.000000001)*V934^3+(0.000002)*V934^2-0.0012*V934+1.3446)+T935*'Exhaust Gas Math'!$D$14)</f>
        <v>1100</v>
      </c>
      <c r="W935">
        <f t="shared" si="203"/>
        <v>101325</v>
      </c>
      <c r="X935">
        <f t="shared" si="204"/>
        <v>101325</v>
      </c>
    </row>
    <row r="936" spans="3:24" x14ac:dyDescent="0.2">
      <c r="C936" s="1"/>
      <c r="D936" s="1"/>
      <c r="E936">
        <f t="shared" si="197"/>
        <v>0.11650000000000001</v>
      </c>
      <c r="F936">
        <f t="shared" si="198"/>
        <v>101325</v>
      </c>
      <c r="H936" s="1">
        <v>0.11650000000000001</v>
      </c>
      <c r="I936" s="1">
        <f t="shared" si="205"/>
        <v>594</v>
      </c>
      <c r="J936" s="1">
        <f t="shared" si="206"/>
        <v>0</v>
      </c>
      <c r="K936" s="1">
        <f t="shared" si="207"/>
        <v>3.3508240304816993E-4</v>
      </c>
      <c r="L936" s="1">
        <f t="shared" si="208"/>
        <v>0</v>
      </c>
      <c r="M936" s="4">
        <f t="shared" si="199"/>
        <v>5.0332792497671426E-2</v>
      </c>
      <c r="N936" s="1">
        <f t="shared" si="200"/>
        <v>-16.11375570463936</v>
      </c>
      <c r="O936">
        <f>((-0.0000000008)*V936^3+(0.000003)*V936^2-0.004*V936+2.013)*('Exhaust Gas Math'!$E$10/(T936+'Exhaust Gas Math'!$E$10))+(357.45*V936^-1.004)*(T936/(T936+'Exhaust Gas Math'!$E$10))</f>
        <v>0.17819999999999947</v>
      </c>
      <c r="P936">
        <f t="shared" si="209"/>
        <v>0</v>
      </c>
      <c r="Q936">
        <f t="shared" si="201"/>
        <v>0</v>
      </c>
      <c r="R936" s="4">
        <f t="shared" si="202"/>
        <v>3.9769296294121147E-5</v>
      </c>
      <c r="S936">
        <f t="shared" si="210"/>
        <v>0</v>
      </c>
      <c r="T936">
        <f>S936*'Exhaust Gas Math'!$C$14</f>
        <v>0</v>
      </c>
      <c r="U936">
        <f>(T936/'Exhaust Gas Math'!$B$14)+('Exhaust Gas Math'!$D$10)</f>
        <v>4.4059320573952224E-4</v>
      </c>
      <c r="V936">
        <f>('Exhaust Gas Math'!$E$10*((-0.000000001)*V935^3+(0.000002)*V935^2-0.0012*V935+1.3446)*$B$18+T936*'Exhaust Gas Math'!$D$14*$B$17)/('Exhaust Gas Math'!$E$10*((-0.000000001)*V935^3+(0.000002)*V935^2-0.0012*V935+1.3446)+T936*'Exhaust Gas Math'!$D$14)</f>
        <v>1100</v>
      </c>
      <c r="W936">
        <f t="shared" si="203"/>
        <v>101325</v>
      </c>
      <c r="X936">
        <f t="shared" si="204"/>
        <v>101325</v>
      </c>
    </row>
    <row r="937" spans="3:24" x14ac:dyDescent="0.2">
      <c r="C937" s="1"/>
      <c r="D937" s="1"/>
      <c r="E937">
        <f t="shared" si="197"/>
        <v>0.11662500000000001</v>
      </c>
      <c r="F937">
        <f t="shared" si="198"/>
        <v>101325</v>
      </c>
      <c r="H937" s="1">
        <v>0.11662500000000001</v>
      </c>
      <c r="I937" s="1">
        <f t="shared" si="205"/>
        <v>598.5</v>
      </c>
      <c r="J937" s="1">
        <f t="shared" si="206"/>
        <v>0</v>
      </c>
      <c r="K937" s="1">
        <f t="shared" si="207"/>
        <v>2.1340772631045718E-4</v>
      </c>
      <c r="L937" s="1">
        <f t="shared" si="208"/>
        <v>0</v>
      </c>
      <c r="M937" s="4">
        <f t="shared" si="199"/>
        <v>4.8263204501495308E-2</v>
      </c>
      <c r="N937" s="1">
        <f t="shared" si="200"/>
        <v>-16.982628804949304</v>
      </c>
      <c r="O937">
        <f>((-0.0000000008)*V937^3+(0.000003)*V937^2-0.004*V937+2.013)*('Exhaust Gas Math'!$E$10/(T937+'Exhaust Gas Math'!$E$10))+(357.45*V937^-1.004)*(T937/(T937+'Exhaust Gas Math'!$E$10))</f>
        <v>0.17819999999999947</v>
      </c>
      <c r="P937">
        <f t="shared" si="209"/>
        <v>0</v>
      </c>
      <c r="Q937">
        <f t="shared" si="201"/>
        <v>0</v>
      </c>
      <c r="R937" s="4">
        <f t="shared" si="202"/>
        <v>3.9769296294121147E-5</v>
      </c>
      <c r="S937">
        <f t="shared" si="210"/>
        <v>0</v>
      </c>
      <c r="T937">
        <f>S937*'Exhaust Gas Math'!$C$14</f>
        <v>0</v>
      </c>
      <c r="U937">
        <f>(T937/'Exhaust Gas Math'!$B$14)+('Exhaust Gas Math'!$D$10)</f>
        <v>4.4059320573952224E-4</v>
      </c>
      <c r="V937">
        <f>('Exhaust Gas Math'!$E$10*((-0.000000001)*V936^3+(0.000002)*V936^2-0.0012*V936+1.3446)*$B$18+T937*'Exhaust Gas Math'!$D$14*$B$17)/('Exhaust Gas Math'!$E$10*((-0.000000001)*V936^3+(0.000002)*V936^2-0.0012*V936+1.3446)+T937*'Exhaust Gas Math'!$D$14)</f>
        <v>1100</v>
      </c>
      <c r="W937">
        <f t="shared" si="203"/>
        <v>101325</v>
      </c>
      <c r="X937">
        <f t="shared" si="204"/>
        <v>101325</v>
      </c>
    </row>
    <row r="938" spans="3:24" x14ac:dyDescent="0.2">
      <c r="C938" s="1"/>
      <c r="D938" s="1"/>
      <c r="E938">
        <f t="shared" si="197"/>
        <v>0.11675000000000001</v>
      </c>
      <c r="F938">
        <f t="shared" si="198"/>
        <v>101325</v>
      </c>
      <c r="H938" s="1">
        <v>0.11675000000000001</v>
      </c>
      <c r="I938" s="1">
        <f t="shared" si="205"/>
        <v>603</v>
      </c>
      <c r="J938" s="1">
        <f t="shared" si="206"/>
        <v>0</v>
      </c>
      <c r="K938" s="1">
        <f t="shared" si="207"/>
        <v>1.1847161501204193E-4</v>
      </c>
      <c r="L938" s="1">
        <f t="shared" si="208"/>
        <v>0</v>
      </c>
      <c r="M938" s="4">
        <f t="shared" si="199"/>
        <v>4.6091498841743433E-2</v>
      </c>
      <c r="N938" s="1">
        <f t="shared" si="200"/>
        <v>-17.746798351379436</v>
      </c>
      <c r="O938">
        <f>((-0.0000000008)*V938^3+(0.000003)*V938^2-0.004*V938+2.013)*('Exhaust Gas Math'!$E$10/(T938+'Exhaust Gas Math'!$E$10))+(357.45*V938^-1.004)*(T938/(T938+'Exhaust Gas Math'!$E$10))</f>
        <v>0.17819999999999947</v>
      </c>
      <c r="P938">
        <f t="shared" si="209"/>
        <v>0</v>
      </c>
      <c r="Q938">
        <f t="shared" si="201"/>
        <v>0</v>
      </c>
      <c r="R938" s="4">
        <f t="shared" si="202"/>
        <v>3.9769296294121147E-5</v>
      </c>
      <c r="S938">
        <f t="shared" si="210"/>
        <v>0</v>
      </c>
      <c r="T938">
        <f>S938*'Exhaust Gas Math'!$C$14</f>
        <v>0</v>
      </c>
      <c r="U938">
        <f>(T938/'Exhaust Gas Math'!$B$14)+('Exhaust Gas Math'!$D$10)</f>
        <v>4.4059320573952224E-4</v>
      </c>
      <c r="V938">
        <f>('Exhaust Gas Math'!$E$10*((-0.000000001)*V937^3+(0.000002)*V937^2-0.0012*V937+1.3446)*$B$18+T938*'Exhaust Gas Math'!$D$14*$B$17)/('Exhaust Gas Math'!$E$10*((-0.000000001)*V937^3+(0.000002)*V937^2-0.0012*V937+1.3446)+T938*'Exhaust Gas Math'!$D$14)</f>
        <v>1100</v>
      </c>
      <c r="W938">
        <f t="shared" si="203"/>
        <v>101325</v>
      </c>
      <c r="X938">
        <f t="shared" si="204"/>
        <v>101325</v>
      </c>
    </row>
    <row r="939" spans="3:24" x14ac:dyDescent="0.2">
      <c r="C939" s="1"/>
      <c r="D939" s="1"/>
      <c r="E939">
        <f t="shared" si="197"/>
        <v>0.11687500000000001</v>
      </c>
      <c r="F939">
        <f t="shared" si="198"/>
        <v>101325</v>
      </c>
      <c r="H939" s="1">
        <v>0.11687500000000001</v>
      </c>
      <c r="I939" s="1">
        <f t="shared" si="205"/>
        <v>607.5</v>
      </c>
      <c r="J939" s="1">
        <f t="shared" si="206"/>
        <v>0</v>
      </c>
      <c r="K939" s="1">
        <f t="shared" si="207"/>
        <v>5.0981831627947786E-5</v>
      </c>
      <c r="L939" s="1">
        <f t="shared" si="208"/>
        <v>0</v>
      </c>
      <c r="M939" s="4">
        <f t="shared" si="199"/>
        <v>4.3831064805973236E-2</v>
      </c>
      <c r="N939" s="1">
        <f t="shared" si="200"/>
        <v>-18.40155298456402</v>
      </c>
      <c r="O939">
        <f>((-0.0000000008)*V939^3+(0.000003)*V939^2-0.004*V939+2.013)*('Exhaust Gas Math'!$E$10/(T939+'Exhaust Gas Math'!$E$10))+(357.45*V939^-1.004)*(T939/(T939+'Exhaust Gas Math'!$E$10))</f>
        <v>0.17819999999999947</v>
      </c>
      <c r="P939">
        <f t="shared" si="209"/>
        <v>0</v>
      </c>
      <c r="Q939">
        <f t="shared" si="201"/>
        <v>0</v>
      </c>
      <c r="R939" s="4">
        <f t="shared" si="202"/>
        <v>3.9769296294121147E-5</v>
      </c>
      <c r="S939">
        <f t="shared" si="210"/>
        <v>0</v>
      </c>
      <c r="T939">
        <f>S939*'Exhaust Gas Math'!$C$14</f>
        <v>0</v>
      </c>
      <c r="U939">
        <f>(T939/'Exhaust Gas Math'!$B$14)+('Exhaust Gas Math'!$D$10)</f>
        <v>4.4059320573952224E-4</v>
      </c>
      <c r="V939">
        <f>('Exhaust Gas Math'!$E$10*((-0.000000001)*V938^3+(0.000002)*V938^2-0.0012*V938+1.3446)*$B$18+T939*'Exhaust Gas Math'!$D$14*$B$17)/('Exhaust Gas Math'!$E$10*((-0.000000001)*V938^3+(0.000002)*V938^2-0.0012*V938+1.3446)+T939*'Exhaust Gas Math'!$D$14)</f>
        <v>1100</v>
      </c>
      <c r="W939">
        <f t="shared" si="203"/>
        <v>101325</v>
      </c>
      <c r="X939">
        <f t="shared" si="204"/>
        <v>101325</v>
      </c>
    </row>
    <row r="940" spans="3:24" x14ac:dyDescent="0.2">
      <c r="C940" s="1"/>
      <c r="D940" s="1"/>
      <c r="E940">
        <f t="shared" si="197"/>
        <v>0.11700000000000001</v>
      </c>
      <c r="F940">
        <f t="shared" si="198"/>
        <v>101325</v>
      </c>
      <c r="H940" s="1">
        <v>0.11700000000000001</v>
      </c>
      <c r="I940" s="1">
        <f t="shared" si="205"/>
        <v>612</v>
      </c>
      <c r="J940" s="1">
        <f t="shared" si="206"/>
        <v>0</v>
      </c>
      <c r="K940" s="1">
        <f t="shared" si="207"/>
        <v>1.1441522278996148E-5</v>
      </c>
      <c r="L940" s="1">
        <f t="shared" si="208"/>
        <v>0</v>
      </c>
      <c r="M940" s="4">
        <f t="shared" si="199"/>
        <v>4.1495838721685815E-2</v>
      </c>
      <c r="N940" s="1">
        <f t="shared" si="200"/>
        <v>-18.942855924461469</v>
      </c>
      <c r="O940">
        <f>((-0.0000000008)*V940^3+(0.000003)*V940^2-0.004*V940+2.013)*('Exhaust Gas Math'!$E$10/(T940+'Exhaust Gas Math'!$E$10))+(357.45*V940^-1.004)*(T940/(T940+'Exhaust Gas Math'!$E$10))</f>
        <v>0.17819999999999947</v>
      </c>
      <c r="P940">
        <f t="shared" si="209"/>
        <v>0</v>
      </c>
      <c r="Q940">
        <f t="shared" si="201"/>
        <v>0</v>
      </c>
      <c r="R940" s="4">
        <f t="shared" si="202"/>
        <v>3.9769296294121147E-5</v>
      </c>
      <c r="S940">
        <f t="shared" si="210"/>
        <v>0</v>
      </c>
      <c r="T940">
        <f>S940*'Exhaust Gas Math'!$C$14</f>
        <v>0</v>
      </c>
      <c r="U940">
        <f>(T940/'Exhaust Gas Math'!$B$14)+('Exhaust Gas Math'!$D$10)</f>
        <v>4.4059320573952224E-4</v>
      </c>
      <c r="V940">
        <f>('Exhaust Gas Math'!$E$10*((-0.000000001)*V939^3+(0.000002)*V939^2-0.0012*V939+1.3446)*$B$18+T940*'Exhaust Gas Math'!$D$14*$B$17)/('Exhaust Gas Math'!$E$10*((-0.000000001)*V939^3+(0.000002)*V939^2-0.0012*V939+1.3446)+T940*'Exhaust Gas Math'!$D$14)</f>
        <v>1100</v>
      </c>
      <c r="W940">
        <f t="shared" si="203"/>
        <v>101325</v>
      </c>
      <c r="X940">
        <f t="shared" si="204"/>
        <v>101325</v>
      </c>
    </row>
    <row r="941" spans="3:24" x14ac:dyDescent="0.2">
      <c r="C941" s="1"/>
      <c r="D941" s="1"/>
      <c r="E941">
        <f t="shared" si="197"/>
        <v>0.11712500000000001</v>
      </c>
      <c r="F941">
        <f t="shared" si="198"/>
        <v>101325</v>
      </c>
      <c r="H941" s="1">
        <v>0.11712500000000001</v>
      </c>
      <c r="I941" s="1">
        <f t="shared" si="205"/>
        <v>616.5</v>
      </c>
      <c r="J941" s="1">
        <f t="shared" si="206"/>
        <v>0</v>
      </c>
      <c r="K941" s="1">
        <f t="shared" si="207"/>
        <v>1.4546570454654698E-7</v>
      </c>
      <c r="L941" s="1">
        <f t="shared" si="208"/>
        <v>0</v>
      </c>
      <c r="M941" s="4">
        <f t="shared" si="199"/>
        <v>3.9100218034231839E-2</v>
      </c>
      <c r="N941" s="1">
        <f t="shared" si="200"/>
        <v>-19.367369858445883</v>
      </c>
      <c r="O941">
        <f>((-0.0000000008)*V941^3+(0.000003)*V941^2-0.004*V941+2.013)*('Exhaust Gas Math'!$E$10/(T941+'Exhaust Gas Math'!$E$10))+(357.45*V941^-1.004)*(T941/(T941+'Exhaust Gas Math'!$E$10))</f>
        <v>0.17819999999999947</v>
      </c>
      <c r="P941">
        <f t="shared" si="209"/>
        <v>0</v>
      </c>
      <c r="Q941">
        <f t="shared" si="201"/>
        <v>0</v>
      </c>
      <c r="R941" s="4">
        <f t="shared" si="202"/>
        <v>3.9769296294121147E-5</v>
      </c>
      <c r="S941">
        <f t="shared" si="210"/>
        <v>0</v>
      </c>
      <c r="T941">
        <f>S941*'Exhaust Gas Math'!$C$14</f>
        <v>0</v>
      </c>
      <c r="U941">
        <f>(T941/'Exhaust Gas Math'!$B$14)+('Exhaust Gas Math'!$D$10)</f>
        <v>4.4059320573952224E-4</v>
      </c>
      <c r="V941">
        <f>('Exhaust Gas Math'!$E$10*((-0.000000001)*V940^3+(0.000002)*V940^2-0.0012*V940+1.3446)*$B$18+T941*'Exhaust Gas Math'!$D$14*$B$17)/('Exhaust Gas Math'!$E$10*((-0.000000001)*V940^3+(0.000002)*V940^2-0.0012*V940+1.3446)+T941*'Exhaust Gas Math'!$D$14)</f>
        <v>1100</v>
      </c>
      <c r="W941">
        <f t="shared" si="203"/>
        <v>101325</v>
      </c>
      <c r="X941">
        <f t="shared" si="204"/>
        <v>101325</v>
      </c>
    </row>
    <row r="942" spans="3:24" x14ac:dyDescent="0.2">
      <c r="C942" s="1"/>
      <c r="D942" s="1"/>
      <c r="E942">
        <f t="shared" si="197"/>
        <v>0.11724999999999999</v>
      </c>
      <c r="F942">
        <f t="shared" si="198"/>
        <v>101325</v>
      </c>
      <c r="H942" s="1">
        <v>0.11724999999999999</v>
      </c>
      <c r="I942" s="1">
        <f t="shared" si="205"/>
        <v>621</v>
      </c>
      <c r="J942" s="1">
        <f t="shared" si="206"/>
        <v>0</v>
      </c>
      <c r="K942" s="1">
        <f t="shared" si="207"/>
        <v>1.7177875644234803E-5</v>
      </c>
      <c r="L942" s="1">
        <f t="shared" si="208"/>
        <v>0</v>
      </c>
      <c r="M942" s="4">
        <f t="shared" si="199"/>
        <v>3.6658972541775491E-2</v>
      </c>
      <c r="N942" s="1">
        <f t="shared" si="200"/>
        <v>-19.672477516948845</v>
      </c>
      <c r="O942">
        <f>((-0.0000000008)*V942^3+(0.000003)*V942^2-0.004*V942+2.013)*('Exhaust Gas Math'!$E$10/(T942+'Exhaust Gas Math'!$E$10))+(357.45*V942^-1.004)*(T942/(T942+'Exhaust Gas Math'!$E$10))</f>
        <v>0.17819999999999947</v>
      </c>
      <c r="P942">
        <f t="shared" si="209"/>
        <v>0</v>
      </c>
      <c r="Q942">
        <f t="shared" si="201"/>
        <v>0</v>
      </c>
      <c r="R942" s="4">
        <f t="shared" si="202"/>
        <v>3.9769296294121147E-5</v>
      </c>
      <c r="S942">
        <f t="shared" si="210"/>
        <v>0</v>
      </c>
      <c r="T942">
        <f>S942*'Exhaust Gas Math'!$C$14</f>
        <v>0</v>
      </c>
      <c r="U942">
        <f>(T942/'Exhaust Gas Math'!$B$14)+('Exhaust Gas Math'!$D$10)</f>
        <v>4.4059320573952224E-4</v>
      </c>
      <c r="V942">
        <f>('Exhaust Gas Math'!$E$10*((-0.000000001)*V941^3+(0.000002)*V941^2-0.0012*V941+1.3446)*$B$18+T942*'Exhaust Gas Math'!$D$14*$B$17)/('Exhaust Gas Math'!$E$10*((-0.000000001)*V941^3+(0.000002)*V941^2-0.0012*V941+1.3446)+T942*'Exhaust Gas Math'!$D$14)</f>
        <v>1100</v>
      </c>
      <c r="W942">
        <f t="shared" si="203"/>
        <v>101325</v>
      </c>
      <c r="X942">
        <f t="shared" si="204"/>
        <v>101325</v>
      </c>
    </row>
    <row r="943" spans="3:24" x14ac:dyDescent="0.2">
      <c r="C943" s="1"/>
      <c r="D943" s="1"/>
      <c r="E943">
        <f t="shared" si="197"/>
        <v>0.11737499999999999</v>
      </c>
      <c r="F943">
        <f t="shared" si="198"/>
        <v>101325</v>
      </c>
      <c r="H943" s="1">
        <v>0.11737499999999999</v>
      </c>
      <c r="I943" s="1">
        <f t="shared" si="205"/>
        <v>625.5</v>
      </c>
      <c r="J943" s="1">
        <f t="shared" si="206"/>
        <v>0</v>
      </c>
      <c r="K943" s="1">
        <f t="shared" si="207"/>
        <v>6.2411773012341267E-5</v>
      </c>
      <c r="L943" s="1">
        <f t="shared" si="208"/>
        <v>0</v>
      </c>
      <c r="M943" s="4">
        <f t="shared" si="199"/>
        <v>3.4187153334572958E-2</v>
      </c>
      <c r="N943" s="1">
        <f t="shared" si="200"/>
        <v>-19.85629780979729</v>
      </c>
      <c r="O943">
        <f>((-0.0000000008)*V943^3+(0.000003)*V943^2-0.004*V943+2.013)*('Exhaust Gas Math'!$E$10/(T943+'Exhaust Gas Math'!$E$10))+(357.45*V943^-1.004)*(T943/(T943+'Exhaust Gas Math'!$E$10))</f>
        <v>0.17819999999999947</v>
      </c>
      <c r="P943">
        <f t="shared" si="209"/>
        <v>0</v>
      </c>
      <c r="Q943">
        <f t="shared" si="201"/>
        <v>0</v>
      </c>
      <c r="R943" s="4">
        <f t="shared" si="202"/>
        <v>3.9769296294121147E-5</v>
      </c>
      <c r="S943">
        <f t="shared" si="210"/>
        <v>0</v>
      </c>
      <c r="T943">
        <f>S943*'Exhaust Gas Math'!$C$14</f>
        <v>0</v>
      </c>
      <c r="U943">
        <f>(T943/'Exhaust Gas Math'!$B$14)+('Exhaust Gas Math'!$D$10)</f>
        <v>4.4059320573952224E-4</v>
      </c>
      <c r="V943">
        <f>('Exhaust Gas Math'!$E$10*((-0.000000001)*V942^3+(0.000002)*V942^2-0.0012*V942+1.3446)*$B$18+T943*'Exhaust Gas Math'!$D$14*$B$17)/('Exhaust Gas Math'!$E$10*((-0.000000001)*V942^3+(0.000002)*V942^2-0.0012*V942+1.3446)+T943*'Exhaust Gas Math'!$D$14)</f>
        <v>1100</v>
      </c>
      <c r="W943">
        <f t="shared" si="203"/>
        <v>101325</v>
      </c>
      <c r="X943">
        <f t="shared" si="204"/>
        <v>101325</v>
      </c>
    </row>
    <row r="944" spans="3:24" x14ac:dyDescent="0.2">
      <c r="C944" s="1"/>
      <c r="D944" s="1"/>
      <c r="E944">
        <f t="shared" si="197"/>
        <v>0.11749999999999999</v>
      </c>
      <c r="F944">
        <f t="shared" si="198"/>
        <v>101325</v>
      </c>
      <c r="H944" s="1">
        <v>0.11749999999999999</v>
      </c>
      <c r="I944" s="1">
        <f t="shared" si="205"/>
        <v>630</v>
      </c>
      <c r="J944" s="1">
        <f t="shared" si="206"/>
        <v>0</v>
      </c>
      <c r="K944" s="1">
        <f t="shared" si="207"/>
        <v>1.3550993254528385E-4</v>
      </c>
      <c r="L944" s="1">
        <f t="shared" si="208"/>
        <v>0</v>
      </c>
      <c r="M944" s="4">
        <f t="shared" si="199"/>
        <v>3.1699999999999923E-2</v>
      </c>
      <c r="N944" s="1">
        <f t="shared" si="200"/>
        <v>-19.917697423759289</v>
      </c>
      <c r="O944">
        <f>((-0.0000000008)*V944^3+(0.000003)*V944^2-0.004*V944+2.013)*('Exhaust Gas Math'!$E$10/(T944+'Exhaust Gas Math'!$E$10))+(357.45*V944^-1.004)*(T944/(T944+'Exhaust Gas Math'!$E$10))</f>
        <v>0.17819999999999947</v>
      </c>
      <c r="P944">
        <f t="shared" si="209"/>
        <v>0</v>
      </c>
      <c r="Q944">
        <f t="shared" si="201"/>
        <v>0</v>
      </c>
      <c r="R944" s="4">
        <f t="shared" si="202"/>
        <v>3.9769296294121147E-5</v>
      </c>
      <c r="S944">
        <f t="shared" si="210"/>
        <v>0</v>
      </c>
      <c r="T944">
        <f>S944*'Exhaust Gas Math'!$C$14</f>
        <v>0</v>
      </c>
      <c r="U944">
        <f>(T944/'Exhaust Gas Math'!$B$14)+('Exhaust Gas Math'!$D$10)</f>
        <v>4.4059320573952224E-4</v>
      </c>
      <c r="V944">
        <f>('Exhaust Gas Math'!$E$10*((-0.000000001)*V943^3+(0.000002)*V943^2-0.0012*V943+1.3446)*$B$18+T944*'Exhaust Gas Math'!$D$14*$B$17)/('Exhaust Gas Math'!$E$10*((-0.000000001)*V943^3+(0.000002)*V943^2-0.0012*V943+1.3446)+T944*'Exhaust Gas Math'!$D$14)</f>
        <v>1100</v>
      </c>
      <c r="W944">
        <f t="shared" si="203"/>
        <v>101325</v>
      </c>
      <c r="X944">
        <f t="shared" si="204"/>
        <v>101325</v>
      </c>
    </row>
    <row r="945" spans="3:24" x14ac:dyDescent="0.2">
      <c r="C945" s="1"/>
      <c r="D945" s="1"/>
      <c r="E945">
        <f t="shared" si="197"/>
        <v>0.11762499999999999</v>
      </c>
      <c r="F945">
        <f t="shared" si="198"/>
        <v>101325</v>
      </c>
      <c r="H945" s="1">
        <v>0.11762499999999999</v>
      </c>
      <c r="I945" s="1">
        <f t="shared" si="205"/>
        <v>634.5</v>
      </c>
      <c r="J945" s="1">
        <f t="shared" si="206"/>
        <v>0</v>
      </c>
      <c r="K945" s="1">
        <f t="shared" si="207"/>
        <v>2.3592739686486295E-4</v>
      </c>
      <c r="L945" s="1">
        <f t="shared" si="208"/>
        <v>0</v>
      </c>
      <c r="M945" s="4">
        <f t="shared" si="199"/>
        <v>2.9212846665427335E-2</v>
      </c>
      <c r="N945" s="1">
        <f t="shared" si="200"/>
        <v>-19.856297809797304</v>
      </c>
      <c r="O945">
        <f>((-0.0000000008)*V945^3+(0.000003)*V945^2-0.004*V945+2.013)*('Exhaust Gas Math'!$E$10/(T945+'Exhaust Gas Math'!$E$10))+(357.45*V945^-1.004)*(T945/(T945+'Exhaust Gas Math'!$E$10))</f>
        <v>0.17819999999999947</v>
      </c>
      <c r="P945">
        <f t="shared" si="209"/>
        <v>0</v>
      </c>
      <c r="Q945">
        <f t="shared" si="201"/>
        <v>0</v>
      </c>
      <c r="R945" s="4">
        <f t="shared" si="202"/>
        <v>3.9769296294121147E-5</v>
      </c>
      <c r="S945">
        <f t="shared" si="210"/>
        <v>0</v>
      </c>
      <c r="T945">
        <f>S945*'Exhaust Gas Math'!$C$14</f>
        <v>0</v>
      </c>
      <c r="U945">
        <f>(T945/'Exhaust Gas Math'!$B$14)+('Exhaust Gas Math'!$D$10)</f>
        <v>4.4059320573952224E-4</v>
      </c>
      <c r="V945">
        <f>('Exhaust Gas Math'!$E$10*((-0.000000001)*V944^3+(0.000002)*V944^2-0.0012*V944+1.3446)*$B$18+T945*'Exhaust Gas Math'!$D$14*$B$17)/('Exhaust Gas Math'!$E$10*((-0.000000001)*V944^3+(0.000002)*V944^2-0.0012*V944+1.3446)+T945*'Exhaust Gas Math'!$D$14)</f>
        <v>1100</v>
      </c>
      <c r="W945">
        <f t="shared" si="203"/>
        <v>101325</v>
      </c>
      <c r="X945">
        <f t="shared" si="204"/>
        <v>101325</v>
      </c>
    </row>
    <row r="946" spans="3:24" x14ac:dyDescent="0.2">
      <c r="C946" s="1"/>
      <c r="D946" s="1"/>
      <c r="E946">
        <f t="shared" si="197"/>
        <v>0.11774999999999999</v>
      </c>
      <c r="F946">
        <f t="shared" si="198"/>
        <v>101325</v>
      </c>
      <c r="H946" s="1">
        <v>0.11774999999999999</v>
      </c>
      <c r="I946" s="1">
        <f t="shared" si="205"/>
        <v>639</v>
      </c>
      <c r="J946" s="1">
        <f t="shared" si="206"/>
        <v>0</v>
      </c>
      <c r="K946" s="1">
        <f t="shared" si="207"/>
        <v>3.6291553921450649E-4</v>
      </c>
      <c r="L946" s="1">
        <f t="shared" si="208"/>
        <v>0</v>
      </c>
      <c r="M946" s="4">
        <f t="shared" si="199"/>
        <v>2.6741027458224799E-2</v>
      </c>
      <c r="N946" s="1">
        <f t="shared" si="200"/>
        <v>-19.672477516948874</v>
      </c>
      <c r="O946">
        <f>((-0.0000000008)*V946^3+(0.000003)*V946^2-0.004*V946+2.013)*('Exhaust Gas Math'!$E$10/(T946+'Exhaust Gas Math'!$E$10))+(357.45*V946^-1.004)*(T946/(T946+'Exhaust Gas Math'!$E$10))</f>
        <v>0.17819999999999947</v>
      </c>
      <c r="P946">
        <f t="shared" si="209"/>
        <v>0</v>
      </c>
      <c r="Q946">
        <f t="shared" si="201"/>
        <v>0</v>
      </c>
      <c r="R946" s="4">
        <f t="shared" si="202"/>
        <v>3.9769296294121147E-5</v>
      </c>
      <c r="S946">
        <f t="shared" si="210"/>
        <v>0</v>
      </c>
      <c r="T946">
        <f>S946*'Exhaust Gas Math'!$C$14</f>
        <v>0</v>
      </c>
      <c r="U946">
        <f>(T946/'Exhaust Gas Math'!$B$14)+('Exhaust Gas Math'!$D$10)</f>
        <v>4.4059320573952224E-4</v>
      </c>
      <c r="V946">
        <f>('Exhaust Gas Math'!$E$10*((-0.000000001)*V945^3+(0.000002)*V945^2-0.0012*V945+1.3446)*$B$18+T946*'Exhaust Gas Math'!$D$14*$B$17)/('Exhaust Gas Math'!$E$10*((-0.000000001)*V945^3+(0.000002)*V945^2-0.0012*V945+1.3446)+T946*'Exhaust Gas Math'!$D$14)</f>
        <v>1100</v>
      </c>
      <c r="W946">
        <f t="shared" si="203"/>
        <v>101325</v>
      </c>
      <c r="X946">
        <f t="shared" si="204"/>
        <v>101325</v>
      </c>
    </row>
    <row r="947" spans="3:24" x14ac:dyDescent="0.2">
      <c r="C947" s="1"/>
      <c r="D947" s="1"/>
      <c r="E947">
        <f t="shared" si="197"/>
        <v>0.11787499999999999</v>
      </c>
      <c r="F947">
        <f t="shared" si="198"/>
        <v>101325</v>
      </c>
      <c r="H947" s="1">
        <v>0.11787499999999999</v>
      </c>
      <c r="I947" s="1">
        <f t="shared" si="205"/>
        <v>643.5</v>
      </c>
      <c r="J947" s="1">
        <f t="shared" si="206"/>
        <v>0</v>
      </c>
      <c r="K947" s="1">
        <f t="shared" si="207"/>
        <v>5.1552764458032184E-4</v>
      </c>
      <c r="L947" s="1">
        <f t="shared" si="208"/>
        <v>0</v>
      </c>
      <c r="M947" s="4">
        <f t="shared" si="199"/>
        <v>2.429978196576801E-2</v>
      </c>
      <c r="N947" s="1">
        <f t="shared" si="200"/>
        <v>-19.367369858445862</v>
      </c>
      <c r="O947">
        <f>((-0.0000000008)*V947^3+(0.000003)*V947^2-0.004*V947+2.013)*('Exhaust Gas Math'!$E$10/(T947+'Exhaust Gas Math'!$E$10))+(357.45*V947^-1.004)*(T947/(T947+'Exhaust Gas Math'!$E$10))</f>
        <v>0.17819999999999947</v>
      </c>
      <c r="P947">
        <f t="shared" si="209"/>
        <v>0</v>
      </c>
      <c r="Q947">
        <f t="shared" si="201"/>
        <v>0</v>
      </c>
      <c r="R947" s="4">
        <f t="shared" si="202"/>
        <v>3.9769296294121147E-5</v>
      </c>
      <c r="S947">
        <f t="shared" si="210"/>
        <v>0</v>
      </c>
      <c r="T947">
        <f>S947*'Exhaust Gas Math'!$C$14</f>
        <v>0</v>
      </c>
      <c r="U947">
        <f>(T947/'Exhaust Gas Math'!$B$14)+('Exhaust Gas Math'!$D$10)</f>
        <v>4.4059320573952224E-4</v>
      </c>
      <c r="V947">
        <f>('Exhaust Gas Math'!$E$10*((-0.000000001)*V946^3+(0.000002)*V946^2-0.0012*V946+1.3446)*$B$18+T947*'Exhaust Gas Math'!$D$14*$B$17)/('Exhaust Gas Math'!$E$10*((-0.000000001)*V946^3+(0.000002)*V946^2-0.0012*V946+1.3446)+T947*'Exhaust Gas Math'!$D$14)</f>
        <v>1100</v>
      </c>
      <c r="W947">
        <f t="shared" si="203"/>
        <v>101325</v>
      </c>
      <c r="X947">
        <f t="shared" si="204"/>
        <v>101325</v>
      </c>
    </row>
    <row r="948" spans="3:24" x14ac:dyDescent="0.2">
      <c r="C948" s="1"/>
      <c r="D948" s="1"/>
      <c r="E948">
        <f t="shared" si="197"/>
        <v>0.11799999999999999</v>
      </c>
      <c r="F948">
        <f t="shared" si="198"/>
        <v>101325</v>
      </c>
      <c r="H948" s="1">
        <v>0.11799999999999999</v>
      </c>
      <c r="I948" s="1">
        <f t="shared" si="205"/>
        <v>648</v>
      </c>
      <c r="J948" s="1">
        <f t="shared" si="206"/>
        <v>0</v>
      </c>
      <c r="K948" s="1">
        <f t="shared" si="207"/>
        <v>6.926259675887848E-4</v>
      </c>
      <c r="L948" s="1">
        <f t="shared" si="208"/>
        <v>0</v>
      </c>
      <c r="M948" s="4">
        <f t="shared" si="199"/>
        <v>2.1904161278314467E-2</v>
      </c>
      <c r="N948" s="1">
        <f t="shared" si="200"/>
        <v>-18.942855924461526</v>
      </c>
      <c r="O948">
        <f>((-0.0000000008)*V948^3+(0.000003)*V948^2-0.004*V948+2.013)*('Exhaust Gas Math'!$E$10/(T948+'Exhaust Gas Math'!$E$10))+(357.45*V948^-1.004)*(T948/(T948+'Exhaust Gas Math'!$E$10))</f>
        <v>0.17819999999999947</v>
      </c>
      <c r="P948">
        <f t="shared" si="209"/>
        <v>0</v>
      </c>
      <c r="Q948">
        <f t="shared" si="201"/>
        <v>0</v>
      </c>
      <c r="R948" s="4">
        <f t="shared" si="202"/>
        <v>3.9769296294121147E-5</v>
      </c>
      <c r="S948">
        <f t="shared" si="210"/>
        <v>0</v>
      </c>
      <c r="T948">
        <f>S948*'Exhaust Gas Math'!$C$14</f>
        <v>0</v>
      </c>
      <c r="U948">
        <f>(T948/'Exhaust Gas Math'!$B$14)+('Exhaust Gas Math'!$D$10)</f>
        <v>4.4059320573952224E-4</v>
      </c>
      <c r="V948">
        <f>('Exhaust Gas Math'!$E$10*((-0.000000001)*V947^3+(0.000002)*V947^2-0.0012*V947+1.3446)*$B$18+T948*'Exhaust Gas Math'!$D$14*$B$17)/('Exhaust Gas Math'!$E$10*((-0.000000001)*V947^3+(0.000002)*V947^2-0.0012*V947+1.3446)+T948*'Exhaust Gas Math'!$D$14)</f>
        <v>1100</v>
      </c>
      <c r="W948">
        <f t="shared" si="203"/>
        <v>101325</v>
      </c>
      <c r="X948">
        <f t="shared" si="204"/>
        <v>101325</v>
      </c>
    </row>
    <row r="949" spans="3:24" x14ac:dyDescent="0.2">
      <c r="C949" s="1"/>
      <c r="D949" s="1"/>
      <c r="E949">
        <f t="shared" si="197"/>
        <v>0.11812499999999999</v>
      </c>
      <c r="F949">
        <f t="shared" si="198"/>
        <v>101325</v>
      </c>
      <c r="H949" s="1">
        <v>0.11812499999999999</v>
      </c>
      <c r="I949" s="1">
        <f t="shared" si="205"/>
        <v>652.5</v>
      </c>
      <c r="J949" s="1">
        <f t="shared" si="206"/>
        <v>0</v>
      </c>
      <c r="K949" s="1">
        <f t="shared" si="207"/>
        <v>8.928902145634238E-4</v>
      </c>
      <c r="L949" s="1">
        <f t="shared" si="208"/>
        <v>0</v>
      </c>
      <c r="M949" s="4">
        <f t="shared" si="199"/>
        <v>1.9568935194026624E-2</v>
      </c>
      <c r="N949" s="1">
        <f t="shared" si="200"/>
        <v>-18.401552984563985</v>
      </c>
      <c r="O949">
        <f>((-0.0000000008)*V949^3+(0.000003)*V949^2-0.004*V949+2.013)*('Exhaust Gas Math'!$E$10/(T949+'Exhaust Gas Math'!$E$10))+(357.45*V949^-1.004)*(T949/(T949+'Exhaust Gas Math'!$E$10))</f>
        <v>0.17819999999999947</v>
      </c>
      <c r="P949">
        <f t="shared" si="209"/>
        <v>0</v>
      </c>
      <c r="Q949">
        <f t="shared" si="201"/>
        <v>0</v>
      </c>
      <c r="R949" s="4">
        <f t="shared" si="202"/>
        <v>3.9769296294121147E-5</v>
      </c>
      <c r="S949">
        <f t="shared" si="210"/>
        <v>0</v>
      </c>
      <c r="T949">
        <f>S949*'Exhaust Gas Math'!$C$14</f>
        <v>0</v>
      </c>
      <c r="U949">
        <f>(T949/'Exhaust Gas Math'!$B$14)+('Exhaust Gas Math'!$D$10)</f>
        <v>4.4059320573952224E-4</v>
      </c>
      <c r="V949">
        <f>('Exhaust Gas Math'!$E$10*((-0.000000001)*V948^3+(0.000002)*V948^2-0.0012*V948+1.3446)*$B$18+T949*'Exhaust Gas Math'!$D$14*$B$17)/('Exhaust Gas Math'!$E$10*((-0.000000001)*V948^3+(0.000002)*V948^2-0.0012*V948+1.3446)+T949*'Exhaust Gas Math'!$D$14)</f>
        <v>1100</v>
      </c>
      <c r="W949">
        <f t="shared" si="203"/>
        <v>101325</v>
      </c>
      <c r="X949">
        <f t="shared" si="204"/>
        <v>101325</v>
      </c>
    </row>
    <row r="950" spans="3:24" x14ac:dyDescent="0.2">
      <c r="C950" s="1"/>
      <c r="D950" s="1"/>
      <c r="E950">
        <f t="shared" si="197"/>
        <v>0.11824999999999999</v>
      </c>
      <c r="F950">
        <f t="shared" si="198"/>
        <v>101325</v>
      </c>
      <c r="H950" s="1">
        <v>0.11824999999999999</v>
      </c>
      <c r="I950" s="1">
        <f t="shared" si="205"/>
        <v>657</v>
      </c>
      <c r="J950" s="1">
        <f t="shared" si="206"/>
        <v>0</v>
      </c>
      <c r="K950" s="1">
        <f t="shared" si="207"/>
        <v>1.114827386505693E-3</v>
      </c>
      <c r="L950" s="1">
        <f t="shared" si="208"/>
        <v>0</v>
      </c>
      <c r="M950" s="4">
        <f t="shared" si="199"/>
        <v>1.7308501158256422E-2</v>
      </c>
      <c r="N950" s="1">
        <f t="shared" si="200"/>
        <v>-17.746798351379393</v>
      </c>
      <c r="O950">
        <f>((-0.0000000008)*V950^3+(0.000003)*V950^2-0.004*V950+2.013)*('Exhaust Gas Math'!$E$10/(T950+'Exhaust Gas Math'!$E$10))+(357.45*V950^-1.004)*(T950/(T950+'Exhaust Gas Math'!$E$10))</f>
        <v>0.17819999999999947</v>
      </c>
      <c r="P950">
        <f t="shared" si="209"/>
        <v>0</v>
      </c>
      <c r="Q950">
        <f t="shared" si="201"/>
        <v>0</v>
      </c>
      <c r="R950" s="4">
        <f t="shared" si="202"/>
        <v>3.9769296294121147E-5</v>
      </c>
      <c r="S950">
        <f t="shared" si="210"/>
        <v>0</v>
      </c>
      <c r="T950">
        <f>S950*'Exhaust Gas Math'!$C$14</f>
        <v>0</v>
      </c>
      <c r="U950">
        <f>(T950/'Exhaust Gas Math'!$B$14)+('Exhaust Gas Math'!$D$10)</f>
        <v>4.4059320573952224E-4</v>
      </c>
      <c r="V950">
        <f>('Exhaust Gas Math'!$E$10*((-0.000000001)*V949^3+(0.000002)*V949^2-0.0012*V949+1.3446)*$B$18+T950*'Exhaust Gas Math'!$D$14*$B$17)/('Exhaust Gas Math'!$E$10*((-0.000000001)*V949^3+(0.000002)*V949^2-0.0012*V949+1.3446)+T950*'Exhaust Gas Math'!$D$14)</f>
        <v>1100</v>
      </c>
      <c r="W950">
        <f t="shared" si="203"/>
        <v>101325</v>
      </c>
      <c r="X950">
        <f t="shared" si="204"/>
        <v>101325</v>
      </c>
    </row>
    <row r="951" spans="3:24" x14ac:dyDescent="0.2">
      <c r="C951" s="1"/>
      <c r="D951" s="1"/>
      <c r="E951">
        <f t="shared" si="197"/>
        <v>0.11837499999999999</v>
      </c>
      <c r="F951">
        <f t="shared" si="198"/>
        <v>101325</v>
      </c>
      <c r="H951" s="1">
        <v>0.11837499999999999</v>
      </c>
      <c r="I951" s="1">
        <f t="shared" si="205"/>
        <v>661.5</v>
      </c>
      <c r="J951" s="1">
        <f t="shared" si="206"/>
        <v>0</v>
      </c>
      <c r="K951" s="1">
        <f t="shared" si="207"/>
        <v>1.3567829096189075E-3</v>
      </c>
      <c r="L951" s="1">
        <f t="shared" si="208"/>
        <v>0</v>
      </c>
      <c r="M951" s="4">
        <f t="shared" si="199"/>
        <v>1.5136795498504559E-2</v>
      </c>
      <c r="N951" s="1">
        <f t="shared" si="200"/>
        <v>-16.98262880494925</v>
      </c>
      <c r="O951">
        <f>((-0.0000000008)*V951^3+(0.000003)*V951^2-0.004*V951+2.013)*('Exhaust Gas Math'!$E$10/(T951+'Exhaust Gas Math'!$E$10))+(357.45*V951^-1.004)*(T951/(T951+'Exhaust Gas Math'!$E$10))</f>
        <v>0.17819999999999947</v>
      </c>
      <c r="P951">
        <f t="shared" si="209"/>
        <v>0</v>
      </c>
      <c r="Q951">
        <f t="shared" si="201"/>
        <v>0</v>
      </c>
      <c r="R951" s="4">
        <f t="shared" si="202"/>
        <v>3.9769296294121147E-5</v>
      </c>
      <c r="S951">
        <f t="shared" si="210"/>
        <v>0</v>
      </c>
      <c r="T951">
        <f>S951*'Exhaust Gas Math'!$C$14</f>
        <v>0</v>
      </c>
      <c r="U951">
        <f>(T951/'Exhaust Gas Math'!$B$14)+('Exhaust Gas Math'!$D$10)</f>
        <v>4.4059320573952224E-4</v>
      </c>
      <c r="V951">
        <f>('Exhaust Gas Math'!$E$10*((-0.000000001)*V950^3+(0.000002)*V950^2-0.0012*V950+1.3446)*$B$18+T951*'Exhaust Gas Math'!$D$14*$B$17)/('Exhaust Gas Math'!$E$10*((-0.000000001)*V950^3+(0.000002)*V950^2-0.0012*V950+1.3446)+T951*'Exhaust Gas Math'!$D$14)</f>
        <v>1100</v>
      </c>
      <c r="W951">
        <f t="shared" si="203"/>
        <v>101325</v>
      </c>
      <c r="X951">
        <f t="shared" si="204"/>
        <v>101325</v>
      </c>
    </row>
    <row r="952" spans="3:24" x14ac:dyDescent="0.2">
      <c r="C952" s="1"/>
      <c r="D952" s="1"/>
      <c r="E952">
        <f t="shared" si="197"/>
        <v>0.11849999999999999</v>
      </c>
      <c r="F952">
        <f t="shared" si="198"/>
        <v>101325</v>
      </c>
      <c r="H952" s="1">
        <v>0.11849999999999999</v>
      </c>
      <c r="I952" s="1">
        <f t="shared" si="205"/>
        <v>666</v>
      </c>
      <c r="J952" s="1">
        <f t="shared" si="206"/>
        <v>0</v>
      </c>
      <c r="K952" s="1">
        <f t="shared" si="207"/>
        <v>1.6169529703958605E-3</v>
      </c>
      <c r="L952" s="1">
        <f t="shared" si="208"/>
        <v>0</v>
      </c>
      <c r="M952" s="4">
        <f t="shared" si="199"/>
        <v>1.3067207502328811E-2</v>
      </c>
      <c r="N952" s="1">
        <f t="shared" si="200"/>
        <v>-16.11375570463947</v>
      </c>
      <c r="O952">
        <f>((-0.0000000008)*V952^3+(0.000003)*V952^2-0.004*V952+2.013)*('Exhaust Gas Math'!$E$10/(T952+'Exhaust Gas Math'!$E$10))+(357.45*V952^-1.004)*(T952/(T952+'Exhaust Gas Math'!$E$10))</f>
        <v>0.17819999999999947</v>
      </c>
      <c r="P952">
        <f t="shared" si="209"/>
        <v>0</v>
      </c>
      <c r="Q952">
        <f t="shared" si="201"/>
        <v>0</v>
      </c>
      <c r="R952" s="4">
        <f t="shared" si="202"/>
        <v>3.9769296294121147E-5</v>
      </c>
      <c r="S952">
        <f t="shared" si="210"/>
        <v>0</v>
      </c>
      <c r="T952">
        <f>S952*'Exhaust Gas Math'!$C$14</f>
        <v>0</v>
      </c>
      <c r="U952">
        <f>(T952/'Exhaust Gas Math'!$B$14)+('Exhaust Gas Math'!$D$10)</f>
        <v>4.4059320573952224E-4</v>
      </c>
      <c r="V952">
        <f>('Exhaust Gas Math'!$E$10*((-0.000000001)*V951^3+(0.000002)*V951^2-0.0012*V951+1.3446)*$B$18+T952*'Exhaust Gas Math'!$D$14*$B$17)/('Exhaust Gas Math'!$E$10*((-0.000000001)*V951^3+(0.000002)*V951^2-0.0012*V951+1.3446)+T952*'Exhaust Gas Math'!$D$14)</f>
        <v>1100</v>
      </c>
      <c r="W952">
        <f t="shared" si="203"/>
        <v>101325</v>
      </c>
      <c r="X952">
        <f t="shared" si="204"/>
        <v>101325</v>
      </c>
    </row>
    <row r="953" spans="3:24" x14ac:dyDescent="0.2">
      <c r="C953" s="1"/>
      <c r="D953" s="1"/>
      <c r="E953">
        <f t="shared" si="197"/>
        <v>0.11862499999999999</v>
      </c>
      <c r="F953">
        <f t="shared" si="198"/>
        <v>101325</v>
      </c>
      <c r="H953" s="1">
        <v>0.11862499999999999</v>
      </c>
      <c r="I953" s="1">
        <f t="shared" si="205"/>
        <v>670.5</v>
      </c>
      <c r="J953" s="1">
        <f t="shared" si="206"/>
        <v>0</v>
      </c>
      <c r="K953" s="1">
        <f t="shared" si="207"/>
        <v>1.893397963310024E-3</v>
      </c>
      <c r="L953" s="1">
        <f t="shared" si="208"/>
        <v>0</v>
      </c>
      <c r="M953" s="4">
        <f t="shared" si="199"/>
        <v>1.1112496867933107E-2</v>
      </c>
      <c r="N953" s="1">
        <f t="shared" si="200"/>
        <v>-15.145535942042894</v>
      </c>
      <c r="O953">
        <f>((-0.0000000008)*V953^3+(0.000003)*V953^2-0.004*V953+2.013)*('Exhaust Gas Math'!$E$10/(T953+'Exhaust Gas Math'!$E$10))+(357.45*V953^-1.004)*(T953/(T953+'Exhaust Gas Math'!$E$10))</f>
        <v>0.17819999999999947</v>
      </c>
      <c r="P953">
        <f t="shared" si="209"/>
        <v>0</v>
      </c>
      <c r="Q953">
        <f t="shared" si="201"/>
        <v>0</v>
      </c>
      <c r="R953" s="4">
        <f t="shared" si="202"/>
        <v>3.9769296294121147E-5</v>
      </c>
      <c r="S953">
        <f t="shared" si="210"/>
        <v>0</v>
      </c>
      <c r="T953">
        <f>S953*'Exhaust Gas Math'!$C$14</f>
        <v>0</v>
      </c>
      <c r="U953">
        <f>(T953/'Exhaust Gas Math'!$B$14)+('Exhaust Gas Math'!$D$10)</f>
        <v>4.4059320573952224E-4</v>
      </c>
      <c r="V953">
        <f>('Exhaust Gas Math'!$E$10*((-0.000000001)*V952^3+(0.000002)*V952^2-0.0012*V952+1.3446)*$B$18+T953*'Exhaust Gas Math'!$D$14*$B$17)/('Exhaust Gas Math'!$E$10*((-0.000000001)*V952^3+(0.000002)*V952^2-0.0012*V952+1.3446)+T953*'Exhaust Gas Math'!$D$14)</f>
        <v>1100</v>
      </c>
      <c r="W953">
        <f t="shared" si="203"/>
        <v>101325</v>
      </c>
      <c r="X953">
        <f t="shared" si="204"/>
        <v>101325</v>
      </c>
    </row>
    <row r="954" spans="3:24" x14ac:dyDescent="0.2">
      <c r="C954" s="1"/>
      <c r="D954" s="1"/>
      <c r="E954">
        <f t="shared" si="197"/>
        <v>0.11874999999999999</v>
      </c>
      <c r="F954">
        <f t="shared" si="198"/>
        <v>101325</v>
      </c>
      <c r="H954" s="1">
        <v>0.11874999999999999</v>
      </c>
      <c r="I954" s="1">
        <f t="shared" si="205"/>
        <v>675</v>
      </c>
      <c r="J954" s="1">
        <f t="shared" si="206"/>
        <v>0</v>
      </c>
      <c r="K954" s="1">
        <f t="shared" si="207"/>
        <v>2.1840569508559922E-3</v>
      </c>
      <c r="L954" s="1">
        <f t="shared" si="208"/>
        <v>0</v>
      </c>
      <c r="M954" s="4">
        <f t="shared" si="199"/>
        <v>9.2847150363864484E-3</v>
      </c>
      <c r="N954" s="1">
        <f t="shared" si="200"/>
        <v>-14.083938913962024</v>
      </c>
      <c r="O954">
        <f>((-0.0000000008)*V954^3+(0.000003)*V954^2-0.004*V954+2.013)*('Exhaust Gas Math'!$E$10/(T954+'Exhaust Gas Math'!$E$10))+(357.45*V954^-1.004)*(T954/(T954+'Exhaust Gas Math'!$E$10))</f>
        <v>0.17819999999999947</v>
      </c>
      <c r="P954">
        <f t="shared" si="209"/>
        <v>0</v>
      </c>
      <c r="Q954">
        <f t="shared" si="201"/>
        <v>0</v>
      </c>
      <c r="R954" s="4">
        <f t="shared" si="202"/>
        <v>3.9769296294121147E-5</v>
      </c>
      <c r="S954">
        <f t="shared" si="210"/>
        <v>0</v>
      </c>
      <c r="T954">
        <f>S954*'Exhaust Gas Math'!$C$14</f>
        <v>0</v>
      </c>
      <c r="U954">
        <f>(T954/'Exhaust Gas Math'!$B$14)+('Exhaust Gas Math'!$D$10)</f>
        <v>4.4059320573952224E-4</v>
      </c>
      <c r="V954">
        <f>('Exhaust Gas Math'!$E$10*((-0.000000001)*V953^3+(0.000002)*V953^2-0.0012*V953+1.3446)*$B$18+T954*'Exhaust Gas Math'!$D$14*$B$17)/('Exhaust Gas Math'!$E$10*((-0.000000001)*V953^3+(0.000002)*V953^2-0.0012*V953+1.3446)+T954*'Exhaust Gas Math'!$D$14)</f>
        <v>1100</v>
      </c>
      <c r="W954">
        <f t="shared" si="203"/>
        <v>101325</v>
      </c>
      <c r="X954">
        <f t="shared" si="204"/>
        <v>101325</v>
      </c>
    </row>
    <row r="955" spans="3:24" x14ac:dyDescent="0.2">
      <c r="C955" s="1"/>
      <c r="D955" s="1"/>
      <c r="E955">
        <f t="shared" si="197"/>
        <v>0.11887499999999999</v>
      </c>
      <c r="F955">
        <f t="shared" si="198"/>
        <v>101325</v>
      </c>
      <c r="H955" s="1">
        <v>0.11887499999999999</v>
      </c>
      <c r="I955" s="1">
        <f t="shared" si="205"/>
        <v>679.5</v>
      </c>
      <c r="J955" s="1">
        <f t="shared" si="206"/>
        <v>0</v>
      </c>
      <c r="K955" s="1">
        <f t="shared" si="207"/>
        <v>2.4867630281374463E-3</v>
      </c>
      <c r="L955" s="1">
        <f t="shared" si="208"/>
        <v>0</v>
      </c>
      <c r="M955" s="4">
        <f t="shared" si="199"/>
        <v>7.5951308904790883E-3</v>
      </c>
      <c r="N955" s="1">
        <f t="shared" si="200"/>
        <v>-12.935509719091648</v>
      </c>
      <c r="O955">
        <f>((-0.0000000008)*V955^3+(0.000003)*V955^2-0.004*V955+2.013)*('Exhaust Gas Math'!$E$10/(T955+'Exhaust Gas Math'!$E$10))+(357.45*V955^-1.004)*(T955/(T955+'Exhaust Gas Math'!$E$10))</f>
        <v>0.17819999999999947</v>
      </c>
      <c r="P955">
        <f t="shared" si="209"/>
        <v>0</v>
      </c>
      <c r="Q955">
        <f t="shared" si="201"/>
        <v>0</v>
      </c>
      <c r="R955" s="4">
        <f t="shared" si="202"/>
        <v>3.9769296294121147E-5</v>
      </c>
      <c r="S955">
        <f t="shared" si="210"/>
        <v>0</v>
      </c>
      <c r="T955">
        <f>S955*'Exhaust Gas Math'!$C$14</f>
        <v>0</v>
      </c>
      <c r="U955">
        <f>(T955/'Exhaust Gas Math'!$B$14)+('Exhaust Gas Math'!$D$10)</f>
        <v>4.4059320573952224E-4</v>
      </c>
      <c r="V955">
        <f>('Exhaust Gas Math'!$E$10*((-0.000000001)*V954^3+(0.000002)*V954^2-0.0012*V954+1.3446)*$B$18+T955*'Exhaust Gas Math'!$D$14*$B$17)/('Exhaust Gas Math'!$E$10*((-0.000000001)*V954^3+(0.000002)*V954^2-0.0012*V954+1.3446)+T955*'Exhaust Gas Math'!$D$14)</f>
        <v>1100</v>
      </c>
      <c r="W955">
        <f t="shared" si="203"/>
        <v>101325</v>
      </c>
      <c r="X955">
        <f t="shared" si="204"/>
        <v>101325</v>
      </c>
    </row>
    <row r="956" spans="3:24" x14ac:dyDescent="0.2">
      <c r="C956" s="1"/>
      <c r="D956" s="1"/>
      <c r="E956">
        <f t="shared" si="197"/>
        <v>0.11899999999999999</v>
      </c>
      <c r="F956">
        <f t="shared" si="198"/>
        <v>101325</v>
      </c>
      <c r="H956" s="1">
        <v>0.11899999999999999</v>
      </c>
      <c r="I956" s="1">
        <f t="shared" si="205"/>
        <v>684</v>
      </c>
      <c r="J956" s="1">
        <f t="shared" si="206"/>
        <v>0</v>
      </c>
      <c r="K956" s="1">
        <f t="shared" si="207"/>
        <v>2.7992594774573021E-3</v>
      </c>
      <c r="L956" s="1">
        <f t="shared" si="208"/>
        <v>0</v>
      </c>
      <c r="M956" s="4">
        <f t="shared" si="199"/>
        <v>6.0541612783142837E-3</v>
      </c>
      <c r="N956" s="1">
        <f t="shared" si="200"/>
        <v>-11.707328805309601</v>
      </c>
      <c r="O956">
        <f>((-0.0000000008)*V956^3+(0.000003)*V956^2-0.004*V956+2.013)*('Exhaust Gas Math'!$E$10/(T956+'Exhaust Gas Math'!$E$10))+(357.45*V956^-1.004)*(T956/(T956+'Exhaust Gas Math'!$E$10))</f>
        <v>0.17819999999999947</v>
      </c>
      <c r="P956">
        <f t="shared" si="209"/>
        <v>0</v>
      </c>
      <c r="Q956">
        <f t="shared" si="201"/>
        <v>0</v>
      </c>
      <c r="R956" s="4">
        <f t="shared" si="202"/>
        <v>3.9769296294121147E-5</v>
      </c>
      <c r="S956">
        <f t="shared" si="210"/>
        <v>0</v>
      </c>
      <c r="T956">
        <f>S956*'Exhaust Gas Math'!$C$14</f>
        <v>0</v>
      </c>
      <c r="U956">
        <f>(T956/'Exhaust Gas Math'!$B$14)+('Exhaust Gas Math'!$D$10)</f>
        <v>4.4059320573952224E-4</v>
      </c>
      <c r="V956">
        <f>('Exhaust Gas Math'!$E$10*((-0.000000001)*V955^3+(0.000002)*V955^2-0.0012*V955+1.3446)*$B$18+T956*'Exhaust Gas Math'!$D$14*$B$17)/('Exhaust Gas Math'!$E$10*((-0.000000001)*V955^3+(0.000002)*V955^2-0.0012*V955+1.3446)+T956*'Exhaust Gas Math'!$D$14)</f>
        <v>1100</v>
      </c>
      <c r="W956">
        <f t="shared" si="203"/>
        <v>101325</v>
      </c>
      <c r="X956">
        <f t="shared" si="204"/>
        <v>101325</v>
      </c>
    </row>
    <row r="957" spans="3:24" x14ac:dyDescent="0.2">
      <c r="C957" s="1"/>
      <c r="D957" s="1"/>
      <c r="E957">
        <f t="shared" si="197"/>
        <v>0.11912499999999999</v>
      </c>
      <c r="F957">
        <f t="shared" si="198"/>
        <v>101325</v>
      </c>
      <c r="H957" s="1">
        <v>0.11912499999999999</v>
      </c>
      <c r="I957" s="1">
        <f t="shared" si="205"/>
        <v>688.5</v>
      </c>
      <c r="J957" s="1">
        <f t="shared" si="206"/>
        <v>0</v>
      </c>
      <c r="K957" s="1">
        <f t="shared" si="207"/>
        <v>3.1192165924753584E-3</v>
      </c>
      <c r="L957" s="1">
        <f t="shared" si="208"/>
        <v>0</v>
      </c>
      <c r="M957" s="4">
        <f t="shared" si="199"/>
        <v>4.6713067899754358E-3</v>
      </c>
      <c r="N957" s="1">
        <f t="shared" si="200"/>
        <v>-10.406968316360944</v>
      </c>
      <c r="O957">
        <f>((-0.0000000008)*V957^3+(0.000003)*V957^2-0.004*V957+2.013)*('Exhaust Gas Math'!$E$10/(T957+'Exhaust Gas Math'!$E$10))+(357.45*V957^-1.004)*(T957/(T957+'Exhaust Gas Math'!$E$10))</f>
        <v>0.17819999999999947</v>
      </c>
      <c r="P957">
        <f t="shared" si="209"/>
        <v>0</v>
      </c>
      <c r="Q957">
        <f t="shared" si="201"/>
        <v>0</v>
      </c>
      <c r="R957" s="4">
        <f t="shared" si="202"/>
        <v>3.9769296294121147E-5</v>
      </c>
      <c r="S957">
        <f t="shared" si="210"/>
        <v>0</v>
      </c>
      <c r="T957">
        <f>S957*'Exhaust Gas Math'!$C$14</f>
        <v>0</v>
      </c>
      <c r="U957">
        <f>(T957/'Exhaust Gas Math'!$B$14)+('Exhaust Gas Math'!$D$10)</f>
        <v>4.4059320573952224E-4</v>
      </c>
      <c r="V957">
        <f>('Exhaust Gas Math'!$E$10*((-0.000000001)*V956^3+(0.000002)*V956^2-0.0012*V956+1.3446)*$B$18+T957*'Exhaust Gas Math'!$D$14*$B$17)/('Exhaust Gas Math'!$E$10*((-0.000000001)*V956^3+(0.000002)*V956^2-0.0012*V956+1.3446)+T957*'Exhaust Gas Math'!$D$14)</f>
        <v>1100</v>
      </c>
      <c r="W957">
        <f t="shared" si="203"/>
        <v>101325</v>
      </c>
      <c r="X957">
        <f t="shared" si="204"/>
        <v>101325</v>
      </c>
    </row>
    <row r="958" spans="3:24" x14ac:dyDescent="0.2">
      <c r="C958" s="1"/>
      <c r="D958" s="1"/>
      <c r="E958">
        <f t="shared" si="197"/>
        <v>0.11924999999999999</v>
      </c>
      <c r="F958">
        <f t="shared" si="198"/>
        <v>101325</v>
      </c>
      <c r="H958" s="1">
        <v>0.11924999999999999</v>
      </c>
      <c r="I958" s="1">
        <f t="shared" si="205"/>
        <v>693</v>
      </c>
      <c r="J958" s="1">
        <f t="shared" si="206"/>
        <v>0</v>
      </c>
      <c r="K958" s="1">
        <f t="shared" si="207"/>
        <v>3.4442490465068833E-3</v>
      </c>
      <c r="L958" s="1">
        <f t="shared" si="208"/>
        <v>0</v>
      </c>
      <c r="M958" s="4">
        <f t="shared" si="199"/>
        <v>3.4550931832287163E-3</v>
      </c>
      <c r="N958" s="1">
        <f t="shared" si="200"/>
        <v>-9.0424454070735365</v>
      </c>
      <c r="O958">
        <f>((-0.0000000008)*V958^3+(0.000003)*V958^2-0.004*V958+2.013)*('Exhaust Gas Math'!$E$10/(T958+'Exhaust Gas Math'!$E$10))+(357.45*V958^-1.004)*(T958/(T958+'Exhaust Gas Math'!$E$10))</f>
        <v>0.17819999999999947</v>
      </c>
      <c r="P958">
        <f t="shared" si="209"/>
        <v>0</v>
      </c>
      <c r="Q958">
        <f t="shared" si="201"/>
        <v>0</v>
      </c>
      <c r="R958" s="4">
        <f t="shared" si="202"/>
        <v>3.9769296294121147E-5</v>
      </c>
      <c r="S958">
        <f t="shared" si="210"/>
        <v>0</v>
      </c>
      <c r="T958">
        <f>S958*'Exhaust Gas Math'!$C$14</f>
        <v>0</v>
      </c>
      <c r="U958">
        <f>(T958/'Exhaust Gas Math'!$B$14)+('Exhaust Gas Math'!$D$10)</f>
        <v>4.4059320573952224E-4</v>
      </c>
      <c r="V958">
        <f>('Exhaust Gas Math'!$E$10*((-0.000000001)*V957^3+(0.000002)*V957^2-0.0012*V957+1.3446)*$B$18+T958*'Exhaust Gas Math'!$D$14*$B$17)/('Exhaust Gas Math'!$E$10*((-0.000000001)*V957^3+(0.000002)*V957^2-0.0012*V957+1.3446)+T958*'Exhaust Gas Math'!$D$14)</f>
        <v>1100</v>
      </c>
      <c r="W958">
        <f t="shared" si="203"/>
        <v>101325</v>
      </c>
      <c r="X958">
        <f t="shared" si="204"/>
        <v>101325</v>
      </c>
    </row>
    <row r="959" spans="3:24" x14ac:dyDescent="0.2">
      <c r="C959" s="1"/>
      <c r="D959" s="1"/>
      <c r="E959">
        <f t="shared" si="197"/>
        <v>0.119375</v>
      </c>
      <c r="F959">
        <f t="shared" si="198"/>
        <v>101325</v>
      </c>
      <c r="H959" s="1">
        <v>0.119375</v>
      </c>
      <c r="I959" s="1">
        <f t="shared" si="205"/>
        <v>697.5</v>
      </c>
      <c r="J959" s="1">
        <f t="shared" si="206"/>
        <v>0</v>
      </c>
      <c r="K959" s="1">
        <f t="shared" si="207"/>
        <v>3.7719336754789283E-3</v>
      </c>
      <c r="L959" s="1">
        <f t="shared" si="208"/>
        <v>0</v>
      </c>
      <c r="M959" s="4">
        <f t="shared" si="199"/>
        <v>2.4130188193922271E-3</v>
      </c>
      <c r="N959" s="1">
        <f t="shared" si="200"/>
        <v>-7.6221728149335402</v>
      </c>
      <c r="O959">
        <f>((-0.0000000008)*V959^3+(0.000003)*V959^2-0.004*V959+2.013)*('Exhaust Gas Math'!$E$10/(T959+'Exhaust Gas Math'!$E$10))+(357.45*V959^-1.004)*(T959/(T959+'Exhaust Gas Math'!$E$10))</f>
        <v>0.17819999999999947</v>
      </c>
      <c r="P959">
        <f t="shared" si="209"/>
        <v>0</v>
      </c>
      <c r="Q959">
        <f t="shared" si="201"/>
        <v>0</v>
      </c>
      <c r="R959" s="4">
        <f t="shared" si="202"/>
        <v>3.9769296294121147E-5</v>
      </c>
      <c r="S959">
        <f t="shared" si="210"/>
        <v>0</v>
      </c>
      <c r="T959">
        <f>S959*'Exhaust Gas Math'!$C$14</f>
        <v>0</v>
      </c>
      <c r="U959">
        <f>(T959/'Exhaust Gas Math'!$B$14)+('Exhaust Gas Math'!$D$10)</f>
        <v>4.4059320573952224E-4</v>
      </c>
      <c r="V959">
        <f>('Exhaust Gas Math'!$E$10*((-0.000000001)*V958^3+(0.000002)*V958^2-0.0012*V958+1.3446)*$B$18+T959*'Exhaust Gas Math'!$D$14*$B$17)/('Exhaust Gas Math'!$E$10*((-0.000000001)*V958^3+(0.000002)*V958^2-0.0012*V958+1.3446)+T959*'Exhaust Gas Math'!$D$14)</f>
        <v>1100</v>
      </c>
      <c r="W959">
        <f t="shared" si="203"/>
        <v>101325</v>
      </c>
      <c r="X959">
        <f t="shared" si="204"/>
        <v>101325</v>
      </c>
    </row>
    <row r="960" spans="3:24" x14ac:dyDescent="0.2">
      <c r="C960" s="1"/>
      <c r="D960" s="1"/>
      <c r="E960">
        <f t="shared" si="197"/>
        <v>0.1195</v>
      </c>
      <c r="F960">
        <f t="shared" si="198"/>
        <v>101325</v>
      </c>
      <c r="H960" s="1">
        <v>0.1195</v>
      </c>
      <c r="I960" s="1">
        <f t="shared" si="205"/>
        <v>702</v>
      </c>
      <c r="J960" s="1">
        <f t="shared" si="206"/>
        <v>0</v>
      </c>
      <c r="K960" s="1">
        <f t="shared" si="207"/>
        <v>4.0998275429697415E-3</v>
      </c>
      <c r="L960" s="1">
        <f t="shared" si="208"/>
        <v>0</v>
      </c>
      <c r="M960" s="4">
        <f t="shared" si="199"/>
        <v>1.5515084334436803E-3</v>
      </c>
      <c r="N960" s="1">
        <f t="shared" si="200"/>
        <v>-6.1549069927598179</v>
      </c>
      <c r="O960">
        <f>((-0.0000000008)*V960^3+(0.000003)*V960^2-0.004*V960+2.013)*('Exhaust Gas Math'!$E$10/(T960+'Exhaust Gas Math'!$E$10))+(357.45*V960^-1.004)*(T960/(T960+'Exhaust Gas Math'!$E$10))</f>
        <v>0.17819999999999947</v>
      </c>
      <c r="P960">
        <f t="shared" si="209"/>
        <v>0</v>
      </c>
      <c r="Q960">
        <f t="shared" si="201"/>
        <v>0</v>
      </c>
      <c r="R960" s="4">
        <f t="shared" si="202"/>
        <v>3.9769296294121147E-5</v>
      </c>
      <c r="S960">
        <f t="shared" si="210"/>
        <v>0</v>
      </c>
      <c r="T960">
        <f>S960*'Exhaust Gas Math'!$C$14</f>
        <v>0</v>
      </c>
      <c r="U960">
        <f>(T960/'Exhaust Gas Math'!$B$14)+('Exhaust Gas Math'!$D$10)</f>
        <v>4.4059320573952224E-4</v>
      </c>
      <c r="V960">
        <f>('Exhaust Gas Math'!$E$10*((-0.000000001)*V959^3+(0.000002)*V959^2-0.0012*V959+1.3446)*$B$18+T960*'Exhaust Gas Math'!$D$14*$B$17)/('Exhaust Gas Math'!$E$10*((-0.000000001)*V959^3+(0.000002)*V959^2-0.0012*V959+1.3446)+T960*'Exhaust Gas Math'!$D$14)</f>
        <v>1100</v>
      </c>
      <c r="W960">
        <f t="shared" si="203"/>
        <v>101325</v>
      </c>
      <c r="X960">
        <f t="shared" si="204"/>
        <v>101325</v>
      </c>
    </row>
    <row r="961" spans="3:24" x14ac:dyDescent="0.2">
      <c r="C961" s="1"/>
      <c r="D961" s="1"/>
      <c r="E961">
        <f t="shared" si="197"/>
        <v>0.119625</v>
      </c>
      <c r="F961">
        <f t="shared" si="198"/>
        <v>101325</v>
      </c>
      <c r="H961" s="1">
        <v>0.119625</v>
      </c>
      <c r="I961" s="1">
        <f t="shared" si="205"/>
        <v>706.5</v>
      </c>
      <c r="J961" s="1">
        <f t="shared" si="206"/>
        <v>0</v>
      </c>
      <c r="K961" s="1">
        <f t="shared" si="207"/>
        <v>4.4254861526541516E-3</v>
      </c>
      <c r="L961" s="1">
        <f t="shared" si="208"/>
        <v>0</v>
      </c>
      <c r="M961" s="4">
        <f t="shared" si="199"/>
        <v>8.7587352339370955E-4</v>
      </c>
      <c r="N961" s="1">
        <f t="shared" si="200"/>
        <v>-4.6496941222614687</v>
      </c>
      <c r="O961">
        <f>((-0.0000000008)*V961^3+(0.000003)*V961^2-0.004*V961+2.013)*('Exhaust Gas Math'!$E$10/(T961+'Exhaust Gas Math'!$E$10))+(357.45*V961^-1.004)*(T961/(T961+'Exhaust Gas Math'!$E$10))</f>
        <v>0.17819999999999947</v>
      </c>
      <c r="P961">
        <f t="shared" si="209"/>
        <v>0</v>
      </c>
      <c r="Q961">
        <f t="shared" si="201"/>
        <v>0</v>
      </c>
      <c r="R961" s="4">
        <f t="shared" si="202"/>
        <v>3.9769296294121147E-5</v>
      </c>
      <c r="S961">
        <f t="shared" si="210"/>
        <v>0</v>
      </c>
      <c r="T961">
        <f>S961*'Exhaust Gas Math'!$C$14</f>
        <v>0</v>
      </c>
      <c r="U961">
        <f>(T961/'Exhaust Gas Math'!$B$14)+('Exhaust Gas Math'!$D$10)</f>
        <v>4.4059320573952224E-4</v>
      </c>
      <c r="V961">
        <f>('Exhaust Gas Math'!$E$10*((-0.000000001)*V960^3+(0.000002)*V960^2-0.0012*V960+1.3446)*$B$18+T961*'Exhaust Gas Math'!$D$14*$B$17)/('Exhaust Gas Math'!$E$10*((-0.000000001)*V960^3+(0.000002)*V960^2-0.0012*V960+1.3446)+T961*'Exhaust Gas Math'!$D$14)</f>
        <v>1100</v>
      </c>
      <c r="W961">
        <f t="shared" si="203"/>
        <v>101325</v>
      </c>
      <c r="X961">
        <f t="shared" si="204"/>
        <v>101325</v>
      </c>
    </row>
    <row r="962" spans="3:24" x14ac:dyDescent="0.2">
      <c r="C962" s="1"/>
      <c r="D962" s="1"/>
      <c r="E962">
        <f t="shared" si="197"/>
        <v>0.11975</v>
      </c>
      <c r="F962">
        <f t="shared" si="198"/>
        <v>101325</v>
      </c>
      <c r="H962" s="1">
        <v>0.11975</v>
      </c>
      <c r="I962" s="1">
        <f t="shared" si="205"/>
        <v>711</v>
      </c>
      <c r="J962" s="1">
        <f t="shared" si="206"/>
        <v>0</v>
      </c>
      <c r="K962" s="1">
        <f t="shared" si="207"/>
        <v>4.7464816723779861E-3</v>
      </c>
      <c r="L962" s="1">
        <f t="shared" si="208"/>
        <v>0</v>
      </c>
      <c r="M962" s="4">
        <f t="shared" si="199"/>
        <v>3.9027960313411936E-4</v>
      </c>
      <c r="N962" s="1">
        <f t="shared" si="200"/>
        <v>-3.1158143413189041</v>
      </c>
      <c r="O962">
        <f>((-0.0000000008)*V962^3+(0.000003)*V962^2-0.004*V962+2.013)*('Exhaust Gas Math'!$E$10/(T962+'Exhaust Gas Math'!$E$10))+(357.45*V962^-1.004)*(T962/(T962+'Exhaust Gas Math'!$E$10))</f>
        <v>0.17819999999999947</v>
      </c>
      <c r="P962">
        <f t="shared" si="209"/>
        <v>0</v>
      </c>
      <c r="Q962">
        <f t="shared" si="201"/>
        <v>0</v>
      </c>
      <c r="R962" s="4">
        <f t="shared" si="202"/>
        <v>3.9769296294121147E-5</v>
      </c>
      <c r="S962">
        <f t="shared" si="210"/>
        <v>0</v>
      </c>
      <c r="T962">
        <f>S962*'Exhaust Gas Math'!$C$14</f>
        <v>0</v>
      </c>
      <c r="U962">
        <f>(T962/'Exhaust Gas Math'!$B$14)+('Exhaust Gas Math'!$D$10)</f>
        <v>4.4059320573952224E-4</v>
      </c>
      <c r="V962">
        <f>('Exhaust Gas Math'!$E$10*((-0.000000001)*V961^3+(0.000002)*V961^2-0.0012*V961+1.3446)*$B$18+T962*'Exhaust Gas Math'!$D$14*$B$17)/('Exhaust Gas Math'!$E$10*((-0.000000001)*V961^3+(0.000002)*V961^2-0.0012*V961+1.3446)+T962*'Exhaust Gas Math'!$D$14)</f>
        <v>1100</v>
      </c>
      <c r="W962">
        <f t="shared" si="203"/>
        <v>101325</v>
      </c>
      <c r="X962">
        <f t="shared" si="204"/>
        <v>101325</v>
      </c>
    </row>
    <row r="963" spans="3:24" x14ac:dyDescent="0.2">
      <c r="C963" s="1"/>
      <c r="D963" s="1"/>
      <c r="E963">
        <f t="shared" ref="E963:E1026" si="211">H963</f>
        <v>0.119875</v>
      </c>
      <c r="F963">
        <f t="shared" ref="F963:F1026" si="212">X963</f>
        <v>101325</v>
      </c>
      <c r="H963" s="1">
        <v>0.119875</v>
      </c>
      <c r="I963" s="1">
        <f t="shared" si="205"/>
        <v>715.5</v>
      </c>
      <c r="J963" s="1">
        <f t="shared" si="206"/>
        <v>0</v>
      </c>
      <c r="K963" s="1">
        <f t="shared" si="207"/>
        <v>5.0604210339988557E-3</v>
      </c>
      <c r="L963" s="1">
        <f t="shared" si="208"/>
        <v>0</v>
      </c>
      <c r="M963" s="4">
        <f t="shared" si="199"/>
        <v>9.7720520659844157E-5</v>
      </c>
      <c r="N963" s="1">
        <f t="shared" si="200"/>
        <v>-1.5627245288489773</v>
      </c>
      <c r="O963">
        <f>((-0.0000000008)*V963^3+(0.000003)*V963^2-0.004*V963+2.013)*('Exhaust Gas Math'!$E$10/(T963+'Exhaust Gas Math'!$E$10))+(357.45*V963^-1.004)*(T963/(T963+'Exhaust Gas Math'!$E$10))</f>
        <v>0.17819999999999947</v>
      </c>
      <c r="P963">
        <f t="shared" si="209"/>
        <v>0</v>
      </c>
      <c r="Q963">
        <f t="shared" si="201"/>
        <v>0</v>
      </c>
      <c r="R963" s="4">
        <f t="shared" si="202"/>
        <v>3.9769296294121147E-5</v>
      </c>
      <c r="S963">
        <f t="shared" si="210"/>
        <v>0</v>
      </c>
      <c r="T963">
        <f>S963*'Exhaust Gas Math'!$C$14</f>
        <v>0</v>
      </c>
      <c r="U963">
        <f>(T963/'Exhaust Gas Math'!$B$14)+('Exhaust Gas Math'!$D$10)</f>
        <v>4.4059320573952224E-4</v>
      </c>
      <c r="V963">
        <f>('Exhaust Gas Math'!$E$10*((-0.000000001)*V962^3+(0.000002)*V962^2-0.0012*V962+1.3446)*$B$18+T963*'Exhaust Gas Math'!$D$14*$B$17)/('Exhaust Gas Math'!$E$10*((-0.000000001)*V962^3+(0.000002)*V962^2-0.0012*V962+1.3446)+T963*'Exhaust Gas Math'!$D$14)</f>
        <v>1100</v>
      </c>
      <c r="W963">
        <f t="shared" si="203"/>
        <v>101325</v>
      </c>
      <c r="X963">
        <f t="shared" si="204"/>
        <v>101325</v>
      </c>
    </row>
    <row r="964" spans="3:24" x14ac:dyDescent="0.2">
      <c r="C964" s="1"/>
      <c r="D964" s="1"/>
      <c r="E964">
        <f t="shared" si="211"/>
        <v>0.12</v>
      </c>
      <c r="F964">
        <f t="shared" si="212"/>
        <v>101325</v>
      </c>
      <c r="H964" s="1">
        <v>0.12</v>
      </c>
      <c r="I964" s="1">
        <f t="shared" si="205"/>
        <v>0</v>
      </c>
      <c r="J964" s="1">
        <f t="shared" si="206"/>
        <v>1</v>
      </c>
      <c r="K964" s="1">
        <f t="shared" si="207"/>
        <v>1.0000467762994679E-3</v>
      </c>
      <c r="L964" s="1">
        <f t="shared" si="208"/>
        <v>0.13</v>
      </c>
      <c r="M964" s="4">
        <f t="shared" ref="M964:M1027" si="213">-(($B$3/1000)/2)*COS($B$10*H964)+(($B$3/1000)/2)</f>
        <v>0</v>
      </c>
      <c r="N964" s="1">
        <f t="shared" ref="N964:N1027" si="214">($B$3/1000/2)*$B$10*SIN($B$10*H964)</f>
        <v>-5.8565126937734625E-14</v>
      </c>
      <c r="O964">
        <f>((-0.0000000008)*V964^3+(0.000003)*V964^2-0.004*V964+2.013)*('Exhaust Gas Math'!$E$10/(T964+'Exhaust Gas Math'!$E$10))+(357.45*V964^-1.004)*(T964/(T964+'Exhaust Gas Math'!$E$10))</f>
        <v>0.17819999999999947</v>
      </c>
      <c r="P964">
        <f t="shared" si="209"/>
        <v>3.0560178170705669E-28</v>
      </c>
      <c r="Q964">
        <f t="shared" ref="Q964:Q1027" si="215">M964*$B$4*J964</f>
        <v>0</v>
      </c>
      <c r="R964" s="4">
        <f t="shared" ref="R964:R1027" si="216">$B$7+J964*Q964</f>
        <v>3.9769296294121147E-5</v>
      </c>
      <c r="S964">
        <f t="shared" si="210"/>
        <v>0</v>
      </c>
      <c r="T964">
        <f>S964*'Exhaust Gas Math'!$C$14</f>
        <v>0</v>
      </c>
      <c r="U964">
        <f>(T964/'Exhaust Gas Math'!$B$14)+('Exhaust Gas Math'!$D$10)</f>
        <v>4.4059320573952224E-4</v>
      </c>
      <c r="V964">
        <f>('Exhaust Gas Math'!$E$10*((-0.000000001)*V963^3+(0.000002)*V963^2-0.0012*V963+1.3446)*$B$18+T964*'Exhaust Gas Math'!$D$14*$B$17)/('Exhaust Gas Math'!$E$10*((-0.000000001)*V963^3+(0.000002)*V963^2-0.0012*V963+1.3446)+T964*'Exhaust Gas Math'!$D$14)</f>
        <v>1100</v>
      </c>
      <c r="W964">
        <f t="shared" ref="W964:W1027" si="217">(U964*$B$15*V964)/R964</f>
        <v>101325</v>
      </c>
      <c r="X964">
        <f t="shared" ref="X964:X1027" si="218">P964+W964</f>
        <v>101325</v>
      </c>
    </row>
    <row r="965" spans="3:24" x14ac:dyDescent="0.2">
      <c r="C965" s="1"/>
      <c r="D965" s="1"/>
      <c r="E965">
        <f t="shared" si="211"/>
        <v>0.120125</v>
      </c>
      <c r="F965">
        <f t="shared" si="212"/>
        <v>99586.331637043506</v>
      </c>
      <c r="H965" s="1">
        <v>0.120125</v>
      </c>
      <c r="I965" s="1">
        <f t="shared" ref="I965:I1028" si="219">($B$9*360*H965)-(720*FLOOR(H965/(1/($B$9/2)),1))</f>
        <v>4.5</v>
      </c>
      <c r="J965" s="1">
        <f t="shared" ref="J965:J1028" si="220">IF(I965&lt;=$B$12,1,0)</f>
        <v>1</v>
      </c>
      <c r="K965" s="1">
        <f t="shared" ref="K965:K1028" si="221">-0.0038*COS(0.549848656*(I965+(327.363-$B$12)/2)*2*PI()/180)+0.0038</f>
        <v>1.2321010436767963E-3</v>
      </c>
      <c r="L965" s="1">
        <f t="shared" ref="L965:L1028" si="222">ROUND((-0.0038*COS(0.549848656*(I965+38.606)*2*PI()/180)+0.0038)/0.0076,2)*J965</f>
        <v>0.16</v>
      </c>
      <c r="M965" s="4">
        <f t="shared" si="213"/>
        <v>9.7720520659830279E-5</v>
      </c>
      <c r="N965" s="1">
        <f t="shared" si="214"/>
        <v>1.5627245288488605</v>
      </c>
      <c r="O965">
        <f>((-0.0000000008)*V965^3+(0.000003)*V965^2-0.004*V965+2.013)*('Exhaust Gas Math'!$E$10/(T965+'Exhaust Gas Math'!$E$10))+(357.45*V965^-1.004)*(T965/(T965+'Exhaust Gas Math'!$E$10))</f>
        <v>0.18447244024782822</v>
      </c>
      <c r="P965">
        <f t="shared" ref="P965:P1028" si="223">J965*SIGN(N965)*-0.5*O965*N965^2</f>
        <v>-0.225250806725347</v>
      </c>
      <c r="Q965">
        <f t="shared" si="215"/>
        <v>6.9266439500856971E-7</v>
      </c>
      <c r="R965" s="4">
        <f t="shared" si="216"/>
        <v>4.046196068912972E-5</v>
      </c>
      <c r="S965">
        <f t="shared" ref="S965:S1028" si="224">J965*(1.5603*L965*(Q965-Q964)*$B$14+S964)</f>
        <v>1.2450404223727159E-7</v>
      </c>
      <c r="T965">
        <f>S965*'Exhaust Gas Math'!$C$14</f>
        <v>1.4750211834384942E-7</v>
      </c>
      <c r="U965">
        <f>(T965/'Exhaust Gas Math'!$B$14)+('Exhaust Gas Math'!$D$10)</f>
        <v>4.4568475280006242E-4</v>
      </c>
      <c r="V965">
        <f>('Exhaust Gas Math'!$E$10*((-0.000000001)*V964^3+(0.000002)*V964^2-0.0012*V964+1.3446)*$B$18+T965*'Exhaust Gas Math'!$D$14*$B$17)/('Exhaust Gas Math'!$E$10*((-0.000000001)*V964^3+(0.000002)*V964^2-0.0012*V964+1.3446)+T965*'Exhaust Gas Math'!$D$14)</f>
        <v>1087.3912310608609</v>
      </c>
      <c r="W965">
        <f t="shared" si="217"/>
        <v>99586.556887850238</v>
      </c>
      <c r="X965">
        <f t="shared" si="218"/>
        <v>99586.331637043506</v>
      </c>
    </row>
    <row r="966" spans="3:24" x14ac:dyDescent="0.2">
      <c r="C966" s="1"/>
      <c r="D966" s="1"/>
      <c r="E966">
        <f t="shared" si="211"/>
        <v>0.12025</v>
      </c>
      <c r="F966">
        <f t="shared" si="212"/>
        <v>94811.214330592222</v>
      </c>
      <c r="H966" s="1">
        <v>0.12025</v>
      </c>
      <c r="I966" s="1">
        <f t="shared" si="219"/>
        <v>9</v>
      </c>
      <c r="J966" s="1">
        <f t="shared" si="220"/>
        <v>1</v>
      </c>
      <c r="K966" s="1">
        <f t="shared" si="221"/>
        <v>1.4832993701067378E-3</v>
      </c>
      <c r="L966" s="1">
        <f t="shared" si="222"/>
        <v>0.19</v>
      </c>
      <c r="M966" s="4">
        <f t="shared" si="213"/>
        <v>3.9027960313408466E-4</v>
      </c>
      <c r="N966" s="1">
        <f t="shared" si="214"/>
        <v>3.1158143413187886</v>
      </c>
      <c r="O966">
        <f>((-0.0000000008)*V966^3+(0.000003)*V966^2-0.004*V966+2.013)*('Exhaust Gas Math'!$E$10/(T966+'Exhaust Gas Math'!$E$10))+(357.45*V966^-1.004)*(T966/(T966+'Exhaust Gas Math'!$E$10))</f>
        <v>0.20598790786716525</v>
      </c>
      <c r="P966">
        <f t="shared" si="223"/>
        <v>-0.99989610096487558</v>
      </c>
      <c r="Q966">
        <f t="shared" si="215"/>
        <v>2.7663870737047809E-6</v>
      </c>
      <c r="R966" s="4">
        <f t="shared" si="216"/>
        <v>4.2535683367825928E-5</v>
      </c>
      <c r="S966">
        <f t="shared" si="224"/>
        <v>5.6713815723120629E-7</v>
      </c>
      <c r="T966">
        <f>S966*'Exhaust Gas Math'!$C$14</f>
        <v>6.7189850290810354E-7</v>
      </c>
      <c r="U966">
        <f>(T966/'Exhaust Gas Math'!$B$14)+('Exhaust Gas Math'!$D$10)</f>
        <v>4.637861122948589E-4</v>
      </c>
      <c r="V966">
        <f>('Exhaust Gas Math'!$E$10*((-0.000000001)*V965^3+(0.000002)*V965^2-0.0012*V965+1.3446)*$B$18+T966*'Exhaust Gas Math'!$D$14*$B$17)/('Exhaust Gas Math'!$E$10*((-0.000000001)*V965^3+(0.000002)*V965^2-0.0012*V965+1.3446)+T966*'Exhaust Gas Math'!$D$14)</f>
        <v>1045.8416319091004</v>
      </c>
      <c r="W966">
        <f t="shared" si="217"/>
        <v>94812.214226693191</v>
      </c>
      <c r="X966">
        <f t="shared" si="218"/>
        <v>94811.214330592222</v>
      </c>
    </row>
    <row r="967" spans="3:24" x14ac:dyDescent="0.2">
      <c r="C967" s="1"/>
      <c r="D967" s="1"/>
      <c r="E967">
        <f t="shared" si="211"/>
        <v>0.120375</v>
      </c>
      <c r="F967">
        <f t="shared" si="212"/>
        <v>88235.599055014492</v>
      </c>
      <c r="H967" s="1">
        <v>0.120375</v>
      </c>
      <c r="I967" s="1">
        <f t="shared" si="219"/>
        <v>13.5</v>
      </c>
      <c r="J967" s="1">
        <f t="shared" si="220"/>
        <v>1</v>
      </c>
      <c r="K967" s="1">
        <f t="shared" si="221"/>
        <v>1.7517690356431853E-3</v>
      </c>
      <c r="L967" s="1">
        <f t="shared" si="222"/>
        <v>0.23</v>
      </c>
      <c r="M967" s="4">
        <f t="shared" si="213"/>
        <v>8.7587352339366792E-4</v>
      </c>
      <c r="N967" s="1">
        <f t="shared" si="214"/>
        <v>4.649694122261355</v>
      </c>
      <c r="O967">
        <f>((-0.0000000008)*V967^3+(0.000003)*V967^2-0.004*V967+2.013)*('Exhaust Gas Math'!$E$10/(T967+'Exhaust Gas Math'!$E$10))+(357.45*V967^-1.004)*(T967/(T967+'Exhaust Gas Math'!$E$10))</f>
        <v>0.2459075790443539</v>
      </c>
      <c r="P967">
        <f t="shared" si="223"/>
        <v>-2.6582185633549731</v>
      </c>
      <c r="Q967">
        <f t="shared" si="215"/>
        <v>6.2083828461925945E-6</v>
      </c>
      <c r="R967" s="4">
        <f t="shared" si="216"/>
        <v>4.597767914031374E-5</v>
      </c>
      <c r="S967">
        <f t="shared" si="224"/>
        <v>1.4565005754625952E-6</v>
      </c>
      <c r="T967">
        <f>S967*'Exhaust Gas Math'!$C$14</f>
        <v>1.7255417285195164E-6</v>
      </c>
      <c r="U967">
        <f>(T967/'Exhaust Gas Math'!$B$14)+('Exhaust Gas Math'!$D$10)</f>
        <v>5.0015626160833534E-4</v>
      </c>
      <c r="V967">
        <f>('Exhaust Gas Math'!$E$10*((-0.000000001)*V966^3+(0.000002)*V966^2-0.0012*V966+1.3446)*$B$18+T967*'Exhaust Gas Math'!$D$14*$B$17)/('Exhaust Gas Math'!$E$10*((-0.000000001)*V966^3+(0.000002)*V966^2-0.0012*V966+1.3446)+T967*'Exhaust Gas Math'!$D$14)</f>
        <v>975.5829893598094</v>
      </c>
      <c r="W967">
        <f t="shared" si="217"/>
        <v>88238.257273577852</v>
      </c>
      <c r="X967">
        <f t="shared" si="218"/>
        <v>88235.599055014492</v>
      </c>
    </row>
    <row r="968" spans="3:24" x14ac:dyDescent="0.2">
      <c r="C968" s="1"/>
      <c r="D968" s="1"/>
      <c r="E968">
        <f t="shared" si="211"/>
        <v>0.1205</v>
      </c>
      <c r="F968">
        <f t="shared" si="212"/>
        <v>81277.462085207837</v>
      </c>
      <c r="H968" s="1">
        <v>0.1205</v>
      </c>
      <c r="I968" s="1">
        <f t="shared" si="219"/>
        <v>18</v>
      </c>
      <c r="J968" s="1">
        <f t="shared" si="220"/>
        <v>1</v>
      </c>
      <c r="K968" s="1">
        <f t="shared" si="221"/>
        <v>2.0355085600027314E-3</v>
      </c>
      <c r="L968" s="1">
        <f t="shared" si="222"/>
        <v>0.27</v>
      </c>
      <c r="M968" s="4">
        <f t="shared" si="213"/>
        <v>1.5515084334436179E-3</v>
      </c>
      <c r="N968" s="1">
        <f t="shared" si="214"/>
        <v>6.1549069927597069</v>
      </c>
      <c r="O968">
        <f>((-0.0000000008)*V968^3+(0.000003)*V968^2-0.004*V968+2.013)*('Exhaust Gas Math'!$E$10/(T968+'Exhaust Gas Math'!$E$10))+(357.45*V968^-1.004)*(T968/(T968+'Exhaust Gas Math'!$E$10))</f>
        <v>0.3035336936498369</v>
      </c>
      <c r="P968">
        <f t="shared" si="223"/>
        <v>-5.7493652598332901</v>
      </c>
      <c r="Q968">
        <f t="shared" si="215"/>
        <v>1.0997430663953484E-5</v>
      </c>
      <c r="R968" s="4">
        <f t="shared" si="216"/>
        <v>5.0766726958074631E-5</v>
      </c>
      <c r="S968">
        <f t="shared" si="224"/>
        <v>2.9091256701367653E-6</v>
      </c>
      <c r="T968">
        <f>S968*'Exhaust Gas Math'!$C$14</f>
        <v>3.4464921071067615E-6</v>
      </c>
      <c r="U968">
        <f>(T968/'Exhaust Gas Math'!$B$14)+('Exhaust Gas Math'!$D$10)</f>
        <v>5.5956083111428098E-4</v>
      </c>
      <c r="V968">
        <f>('Exhaust Gas Math'!$E$10*((-0.000000001)*V967^3+(0.000002)*V967^2-0.0012*V967+1.3446)*$B$18+T968*'Exhaust Gas Math'!$D$14*$B$17)/('Exhaust Gas Math'!$E$10*((-0.000000001)*V967^3+(0.000002)*V967^2-0.0012*V967+1.3446)+T968*'Exhaust Gas Math'!$D$14)</f>
        <v>886.94905219571058</v>
      </c>
      <c r="W968">
        <f t="shared" si="217"/>
        <v>81283.211450467672</v>
      </c>
      <c r="X968">
        <f t="shared" si="218"/>
        <v>81277.462085207837</v>
      </c>
    </row>
    <row r="969" spans="3:24" x14ac:dyDescent="0.2">
      <c r="C969" s="1"/>
      <c r="D969" s="1"/>
      <c r="E969">
        <f t="shared" si="211"/>
        <v>0.120625</v>
      </c>
      <c r="F969">
        <f t="shared" si="212"/>
        <v>74877.903986074001</v>
      </c>
      <c r="H969" s="1">
        <v>0.120625</v>
      </c>
      <c r="I969" s="1">
        <f t="shared" si="219"/>
        <v>22.5</v>
      </c>
      <c r="J969" s="1">
        <f t="shared" si="220"/>
        <v>1</v>
      </c>
      <c r="K969" s="1">
        <f t="shared" si="221"/>
        <v>2.3324026238903846E-3</v>
      </c>
      <c r="L969" s="1">
        <f t="shared" si="222"/>
        <v>0.31</v>
      </c>
      <c r="M969" s="4">
        <f t="shared" si="213"/>
        <v>2.4130188193921577E-3</v>
      </c>
      <c r="N969" s="1">
        <f t="shared" si="214"/>
        <v>7.6221728149334318</v>
      </c>
      <c r="O969">
        <f>((-0.0000000008)*V969^3+(0.000003)*V969^2-0.004*V969+2.013)*('Exhaust Gas Math'!$E$10/(T969+'Exhaust Gas Math'!$E$10))+(357.45*V969^-1.004)*(T969/(T969+'Exhaust Gas Math'!$E$10))</f>
        <v>0.37492999730029231</v>
      </c>
      <c r="P969">
        <f t="shared" si="223"/>
        <v>-10.891251212315286</v>
      </c>
      <c r="Q969">
        <f t="shared" si="215"/>
        <v>1.710400445467157E-5</v>
      </c>
      <c r="R969" s="4">
        <f t="shared" si="216"/>
        <v>5.6873300748792714E-5</v>
      </c>
      <c r="S969">
        <f t="shared" si="224"/>
        <v>5.0357947076555041E-6</v>
      </c>
      <c r="T969">
        <f>S969*'Exhaust Gas Math'!$C$14</f>
        <v>5.9659941442573549E-6</v>
      </c>
      <c r="U969">
        <f>(T969/'Exhaust Gas Math'!$B$14)+('Exhaust Gas Math'!$D$10)</f>
        <v>6.4653017999762908E-4</v>
      </c>
      <c r="V969">
        <f>('Exhaust Gas Math'!$E$10*((-0.000000001)*V968^3+(0.000002)*V968^2-0.0012*V968+1.3446)*$B$18+T969*'Exhaust Gas Math'!$D$14*$B$17)/('Exhaust Gas Math'!$E$10*((-0.000000001)*V968^3+(0.000002)*V968^2-0.0012*V968+1.3446)+T969*'Exhaust Gas Math'!$D$14)</f>
        <v>792.32331857641645</v>
      </c>
      <c r="W969">
        <f t="shared" si="217"/>
        <v>74888.795237286322</v>
      </c>
      <c r="X969">
        <f t="shared" si="218"/>
        <v>74877.903986074001</v>
      </c>
    </row>
    <row r="970" spans="3:24" x14ac:dyDescent="0.2">
      <c r="C970" s="1"/>
      <c r="D970" s="1"/>
      <c r="E970">
        <f t="shared" si="211"/>
        <v>0.12075</v>
      </c>
      <c r="F970">
        <f t="shared" si="212"/>
        <v>69502.765222842092</v>
      </c>
      <c r="H970" s="1">
        <v>0.12075</v>
      </c>
      <c r="I970" s="1">
        <f t="shared" si="219"/>
        <v>27</v>
      </c>
      <c r="J970" s="1">
        <f t="shared" si="220"/>
        <v>1</v>
      </c>
      <c r="K970" s="1">
        <f t="shared" si="221"/>
        <v>2.6402378390116242E-3</v>
      </c>
      <c r="L970" s="1">
        <f t="shared" si="222"/>
        <v>0.35</v>
      </c>
      <c r="M970" s="4">
        <f t="shared" si="213"/>
        <v>3.455093183228633E-3</v>
      </c>
      <c r="N970" s="1">
        <f t="shared" si="214"/>
        <v>9.0424454070734317</v>
      </c>
      <c r="O970">
        <f>((-0.0000000008)*V970^3+(0.000003)*V970^2-0.004*V970+2.013)*('Exhaust Gas Math'!$E$10/(T970+'Exhaust Gas Math'!$E$10))+(357.45*V970^-1.004)*(T970/(T970+'Exhaust Gas Math'!$E$10))</f>
        <v>0.45385030429591622</v>
      </c>
      <c r="P970">
        <f t="shared" si="223"/>
        <v>-18.554720903439975</v>
      </c>
      <c r="Q970">
        <f t="shared" si="215"/>
        <v>2.4490455160285175E-5</v>
      </c>
      <c r="R970" s="4">
        <f t="shared" si="216"/>
        <v>6.4259751454406319E-5</v>
      </c>
      <c r="S970">
        <f t="shared" si="224"/>
        <v>7.940114624719669E-6</v>
      </c>
      <c r="T970">
        <f>S970*'Exhaust Gas Math'!$C$14</f>
        <v>9.4067927915719023E-6</v>
      </c>
      <c r="U970">
        <f>(T970/'Exhaust Gas Math'!$B$14)+('Exhaust Gas Math'!$D$10)</f>
        <v>7.6530127586627071E-4</v>
      </c>
      <c r="V970">
        <f>('Exhaust Gas Math'!$E$10*((-0.000000001)*V969^3+(0.000002)*V969^2-0.0012*V969+1.3446)*$B$18+T970*'Exhaust Gas Math'!$D$14*$B$17)/('Exhaust Gas Math'!$E$10*((-0.000000001)*V969^3+(0.000002)*V969^2-0.0012*V969+1.3446)+T970*'Exhaust Gas Math'!$D$14)</f>
        <v>702.08642402359487</v>
      </c>
      <c r="W970">
        <f t="shared" si="217"/>
        <v>69521.319943745533</v>
      </c>
      <c r="X970">
        <f t="shared" si="218"/>
        <v>69502.765222842092</v>
      </c>
    </row>
    <row r="971" spans="3:24" x14ac:dyDescent="0.2">
      <c r="C971" s="1"/>
      <c r="D971" s="1"/>
      <c r="E971">
        <f t="shared" si="211"/>
        <v>0.120875</v>
      </c>
      <c r="F971">
        <f t="shared" si="212"/>
        <v>65365.754783836695</v>
      </c>
      <c r="H971" s="1">
        <v>0.120875</v>
      </c>
      <c r="I971" s="1">
        <f t="shared" si="219"/>
        <v>31.5</v>
      </c>
      <c r="J971" s="1">
        <f t="shared" si="220"/>
        <v>1</v>
      </c>
      <c r="K971" s="1">
        <f t="shared" si="221"/>
        <v>2.9567192492030705E-3</v>
      </c>
      <c r="L971" s="1">
        <f t="shared" si="222"/>
        <v>0.39</v>
      </c>
      <c r="M971" s="4">
        <f t="shared" si="213"/>
        <v>4.6713067899753387E-3</v>
      </c>
      <c r="N971" s="1">
        <f t="shared" si="214"/>
        <v>10.406968316360844</v>
      </c>
      <c r="O971">
        <f>((-0.0000000008)*V971^3+(0.000003)*V971^2-0.004*V971+2.013)*('Exhaust Gas Math'!$E$10/(T971+'Exhaust Gas Math'!$E$10))+(357.45*V971^-1.004)*(T971/(T971+'Exhaust Gas Math'!$E$10))</f>
        <v>0.5336485333762544</v>
      </c>
      <c r="P971">
        <f t="shared" si="223"/>
        <v>-28.898399412072354</v>
      </c>
      <c r="Q971">
        <f t="shared" si="215"/>
        <v>3.3111242855951761E-5</v>
      </c>
      <c r="R971" s="4">
        <f t="shared" si="216"/>
        <v>7.2880539150072915E-5</v>
      </c>
      <c r="S971">
        <f t="shared" si="224"/>
        <v>1.1717159648386507E-5</v>
      </c>
      <c r="T971">
        <f>S971*'Exhaust Gas Math'!$C$14</f>
        <v>1.3881524150166886E-5</v>
      </c>
      <c r="U971">
        <f>(T971/'Exhaust Gas Math'!$B$14)+('Exhaust Gas Math'!$D$10)</f>
        <v>9.1976214430241092E-4</v>
      </c>
      <c r="V971">
        <f>('Exhaust Gas Math'!$E$10*((-0.000000001)*V970^3+(0.000002)*V970^2-0.0012*V970+1.3446)*$B$18+T971*'Exhaust Gas Math'!$D$14*$B$17)/('Exhaust Gas Math'!$E$10*((-0.000000001)*V970^3+(0.000002)*V970^2-0.0012*V970+1.3446)+T971*'Exhaust Gas Math'!$D$14)</f>
        <v>623.22411408099026</v>
      </c>
      <c r="W971">
        <f t="shared" si="217"/>
        <v>65394.653183248767</v>
      </c>
      <c r="X971">
        <f t="shared" si="218"/>
        <v>65365.754783836695</v>
      </c>
    </row>
    <row r="972" spans="3:24" x14ac:dyDescent="0.2">
      <c r="C972" s="1"/>
      <c r="D972" s="1"/>
      <c r="E972">
        <f t="shared" si="211"/>
        <v>0.121</v>
      </c>
      <c r="F972">
        <f t="shared" si="212"/>
        <v>62502.214271807963</v>
      </c>
      <c r="H972" s="1">
        <v>0.121</v>
      </c>
      <c r="I972" s="1">
        <f t="shared" si="219"/>
        <v>36</v>
      </c>
      <c r="J972" s="1">
        <f t="shared" si="220"/>
        <v>1</v>
      </c>
      <c r="K972" s="1">
        <f t="shared" si="221"/>
        <v>3.2794874396634335E-3</v>
      </c>
      <c r="L972" s="1">
        <f t="shared" si="222"/>
        <v>0.43</v>
      </c>
      <c r="M972" s="4">
        <f t="shared" si="213"/>
        <v>6.0541612783141761E-3</v>
      </c>
      <c r="N972" s="1">
        <f t="shared" si="214"/>
        <v>11.707328805309505</v>
      </c>
      <c r="O972">
        <f>((-0.0000000008)*V972^3+(0.000003)*V972^2-0.004*V972+2.013)*('Exhaust Gas Math'!$E$10/(T972+'Exhaust Gas Math'!$E$10))+(357.45*V972^-1.004)*(T972/(T972+'Exhaust Gas Math'!$E$10))</f>
        <v>0.60927075816976872</v>
      </c>
      <c r="P972">
        <f t="shared" si="223"/>
        <v>-41.753796558497228</v>
      </c>
      <c r="Q972">
        <f t="shared" si="215"/>
        <v>4.2913217518821613E-5</v>
      </c>
      <c r="R972" s="4">
        <f t="shared" si="216"/>
        <v>8.268251381294276E-5</v>
      </c>
      <c r="S972">
        <f t="shared" si="224"/>
        <v>1.6452188570567423E-5</v>
      </c>
      <c r="T972">
        <f>S972*'Exhaust Gas Math'!$C$14</f>
        <v>1.9491195803317418E-5</v>
      </c>
      <c r="U972">
        <f>(T972/'Exhaust Gas Math'!$B$14)+('Exhaust Gas Math'!$D$10)</f>
        <v>1.1133994122744693E-3</v>
      </c>
      <c r="V972">
        <f>('Exhaust Gas Math'!$E$10*((-0.000000001)*V971^3+(0.000002)*V971^2-0.0012*V971+1.3446)*$B$18+T972*'Exhaust Gas Math'!$D$14*$B$17)/('Exhaust Gas Math'!$E$10*((-0.000000001)*V971^3+(0.000002)*V971^2-0.0012*V971+1.3446)+T972*'Exhaust Gas Math'!$D$14)</f>
        <v>558.6169096135917</v>
      </c>
      <c r="W972">
        <f t="shared" si="217"/>
        <v>62543.968068366463</v>
      </c>
      <c r="X972">
        <f t="shared" si="218"/>
        <v>62502.214271807963</v>
      </c>
    </row>
    <row r="973" spans="3:24" x14ac:dyDescent="0.2">
      <c r="C973" s="1"/>
      <c r="D973" s="1"/>
      <c r="E973">
        <f t="shared" si="211"/>
        <v>0.121125</v>
      </c>
      <c r="F973">
        <f t="shared" si="212"/>
        <v>60792.374689075426</v>
      </c>
      <c r="H973" s="1">
        <v>0.121125</v>
      </c>
      <c r="I973" s="1">
        <f t="shared" si="219"/>
        <v>40.5</v>
      </c>
      <c r="J973" s="1">
        <f t="shared" si="220"/>
        <v>1</v>
      </c>
      <c r="K973" s="1">
        <f t="shared" si="221"/>
        <v>3.6061361267329685E-3</v>
      </c>
      <c r="L973" s="1">
        <f t="shared" si="222"/>
        <v>0.47</v>
      </c>
      <c r="M973" s="4">
        <f t="shared" si="213"/>
        <v>7.5951308904789669E-3</v>
      </c>
      <c r="N973" s="1">
        <f t="shared" si="214"/>
        <v>12.935509719091559</v>
      </c>
      <c r="O973">
        <f>((-0.0000000008)*V973^3+(0.000003)*V973^2-0.004*V973+2.013)*('Exhaust Gas Math'!$E$10/(T973+'Exhaust Gas Math'!$E$10))+(357.45*V973^-1.004)*(T973/(T973+'Exhaust Gas Math'!$E$10))</f>
        <v>0.6780187568402517</v>
      </c>
      <c r="P973">
        <f t="shared" si="223"/>
        <v>-56.725561830594856</v>
      </c>
      <c r="Q973">
        <f t="shared" si="215"/>
        <v>5.3835946715612292E-5</v>
      </c>
      <c r="R973" s="4">
        <f t="shared" si="216"/>
        <v>9.3605243009733439E-5</v>
      </c>
      <c r="S973">
        <f t="shared" si="224"/>
        <v>2.2219449879938067E-5</v>
      </c>
      <c r="T973">
        <f>S973*'Exhaust Gas Math'!$C$14</f>
        <v>2.632377123531437E-5</v>
      </c>
      <c r="U973">
        <f>(T973/'Exhaust Gas Math'!$B$14)+('Exhaust Gas Math'!$D$10)</f>
        <v>1.3492494444455757E-3</v>
      </c>
      <c r="V973">
        <f>('Exhaust Gas Math'!$E$10*((-0.000000001)*V972^3+(0.000002)*V972^2-0.0012*V972+1.3446)*$B$18+T973*'Exhaust Gas Math'!$D$14*$B$17)/('Exhaust Gas Math'!$E$10*((-0.000000001)*V972^3+(0.000002)*V972^2-0.0012*V972+1.3446)+T973*'Exhaust Gas Math'!$D$14)</f>
        <v>507.72441772244434</v>
      </c>
      <c r="W973">
        <f t="shared" si="217"/>
        <v>60849.10025090602</v>
      </c>
      <c r="X973">
        <f t="shared" si="218"/>
        <v>60792.374689075426</v>
      </c>
    </row>
    <row r="974" spans="3:24" x14ac:dyDescent="0.2">
      <c r="C974" s="1"/>
      <c r="D974" s="1"/>
      <c r="E974">
        <f t="shared" si="211"/>
        <v>0.12125</v>
      </c>
      <c r="F974">
        <f t="shared" si="212"/>
        <v>60155.443627439592</v>
      </c>
      <c r="H974" s="1">
        <v>0.12125</v>
      </c>
      <c r="I974" s="1">
        <f t="shared" si="219"/>
        <v>45</v>
      </c>
      <c r="J974" s="1">
        <f t="shared" si="220"/>
        <v>1</v>
      </c>
      <c r="K974" s="1">
        <f t="shared" si="221"/>
        <v>3.9342300970870575E-3</v>
      </c>
      <c r="L974" s="1">
        <f t="shared" si="222"/>
        <v>0.52</v>
      </c>
      <c r="M974" s="4">
        <f t="shared" si="213"/>
        <v>9.28471503638632E-3</v>
      </c>
      <c r="N974" s="1">
        <f t="shared" si="214"/>
        <v>14.083938913961942</v>
      </c>
      <c r="O974">
        <f>((-0.0000000008)*V974^3+(0.000003)*V974^2-0.004*V974+2.013)*('Exhaust Gas Math'!$E$10/(T974+'Exhaust Gas Math'!$E$10))+(357.45*V974^-1.004)*(T974/(T974+'Exhaust Gas Math'!$E$10))</f>
        <v>0.74007038607041153</v>
      </c>
      <c r="P974">
        <f t="shared" si="223"/>
        <v>-73.399194869603932</v>
      </c>
      <c r="Q974">
        <f t="shared" si="215"/>
        <v>6.5812088188649552E-5</v>
      </c>
      <c r="R974" s="4">
        <f t="shared" si="216"/>
        <v>1.055813844827707E-4</v>
      </c>
      <c r="S974">
        <f t="shared" si="224"/>
        <v>2.9215628133456351E-5</v>
      </c>
      <c r="T974">
        <f>S974*'Exhaust Gas Math'!$C$14</f>
        <v>3.461226608384704E-5</v>
      </c>
      <c r="U974">
        <f>(T974/'Exhaust Gas Math'!$B$14)+('Exhaust Gas Math'!$D$10)</f>
        <v>1.6353555835043492E-3</v>
      </c>
      <c r="V974">
        <f>('Exhaust Gas Math'!$E$10*((-0.000000001)*V973^3+(0.000002)*V973^2-0.0012*V973+1.3446)*$B$18+T974*'Exhaust Gas Math'!$D$14*$B$17)/('Exhaust Gas Math'!$E$10*((-0.000000001)*V973^3+(0.000002)*V973^2-0.0012*V973+1.3446)+T974*'Exhaust Gas Math'!$D$14)</f>
        <v>467.67659469908955</v>
      </c>
      <c r="W974">
        <f t="shared" si="217"/>
        <v>60228.842822309198</v>
      </c>
      <c r="X974">
        <f t="shared" si="218"/>
        <v>60155.443627439592</v>
      </c>
    </row>
    <row r="975" spans="3:24" x14ac:dyDescent="0.2">
      <c r="C975" s="1"/>
      <c r="D975" s="1"/>
      <c r="E975">
        <f t="shared" si="211"/>
        <v>0.121375</v>
      </c>
      <c r="F975">
        <f t="shared" si="212"/>
        <v>60243.649212625336</v>
      </c>
      <c r="H975" s="1">
        <v>0.121375</v>
      </c>
      <c r="I975" s="1">
        <f t="shared" si="219"/>
        <v>49.5</v>
      </c>
      <c r="J975" s="1">
        <f t="shared" si="220"/>
        <v>1</v>
      </c>
      <c r="K975" s="1">
        <f t="shared" si="221"/>
        <v>4.2613233626046321E-3</v>
      </c>
      <c r="L975" s="1">
        <f t="shared" si="222"/>
        <v>0.56000000000000005</v>
      </c>
      <c r="M975" s="4">
        <f t="shared" si="213"/>
        <v>1.1112496867933308E-2</v>
      </c>
      <c r="N975" s="1">
        <f t="shared" si="214"/>
        <v>15.145535942043002</v>
      </c>
      <c r="O975">
        <f>((-0.0000000008)*V975^3+(0.000003)*V975^2-0.004*V975+2.013)*('Exhaust Gas Math'!$E$10/(T975+'Exhaust Gas Math'!$E$10))+(357.45*V975^-1.004)*(T975/(T975+'Exhaust Gas Math'!$E$10))</f>
        <v>0.79411215056674544</v>
      </c>
      <c r="P975">
        <f t="shared" si="223"/>
        <v>-91.079604767320347</v>
      </c>
      <c r="Q975">
        <f t="shared" si="215"/>
        <v>7.8767805043283311E-5</v>
      </c>
      <c r="R975" s="4">
        <f t="shared" si="216"/>
        <v>1.1853710133740446E-4</v>
      </c>
      <c r="S975">
        <f t="shared" si="224"/>
        <v>3.7366237512796886E-5</v>
      </c>
      <c r="T975">
        <f>S975*'Exhaust Gas Math'!$C$14</f>
        <v>4.4268435696033949E-5</v>
      </c>
      <c r="U975">
        <f>(T975/'Exhaust Gas Math'!$B$14)+('Exhaust Gas Math'!$D$10)</f>
        <v>1.9686717592788372E-3</v>
      </c>
      <c r="V975">
        <f>('Exhaust Gas Math'!$E$10*((-0.000000001)*V974^3+(0.000002)*V974^2-0.0012*V974+1.3446)*$B$18+T975*'Exhaust Gas Math'!$D$14*$B$17)/('Exhaust Gas Math'!$E$10*((-0.000000001)*V974^3+(0.000002)*V974^2-0.0012*V974+1.3446)+T975*'Exhaust Gas Math'!$D$14)</f>
        <v>436.93246894035786</v>
      </c>
      <c r="W975">
        <f t="shared" si="217"/>
        <v>60334.728817392657</v>
      </c>
      <c r="X975">
        <f t="shared" si="218"/>
        <v>60243.649212625336</v>
      </c>
    </row>
    <row r="976" spans="3:24" x14ac:dyDescent="0.2">
      <c r="C976" s="1"/>
      <c r="D976" s="1"/>
      <c r="E976">
        <f t="shared" si="211"/>
        <v>0.1215</v>
      </c>
      <c r="F976">
        <f t="shared" si="212"/>
        <v>60880.941106404352</v>
      </c>
      <c r="H976" s="1">
        <v>0.1215</v>
      </c>
      <c r="I976" s="1">
        <f t="shared" si="219"/>
        <v>54</v>
      </c>
      <c r="J976" s="1">
        <f t="shared" si="220"/>
        <v>1</v>
      </c>
      <c r="K976" s="1">
        <f t="shared" si="221"/>
        <v>4.5849773955642789E-3</v>
      </c>
      <c r="L976" s="1">
        <f t="shared" si="222"/>
        <v>0.6</v>
      </c>
      <c r="M976" s="4">
        <f t="shared" si="213"/>
        <v>1.3067207502328662E-2</v>
      </c>
      <c r="N976" s="1">
        <f t="shared" si="214"/>
        <v>16.113755704639402</v>
      </c>
      <c r="O976">
        <f>((-0.0000000008)*V976^3+(0.000003)*V976^2-0.004*V976+2.013)*('Exhaust Gas Math'!$E$10/(T976+'Exhaust Gas Math'!$E$10))+(357.45*V976^-1.004)*(T976/(T976+'Exhaust Gas Math'!$E$10))</f>
        <v>0.84082869447858155</v>
      </c>
      <c r="P976">
        <f t="shared" si="223"/>
        <v>-109.16189817634601</v>
      </c>
      <c r="Q976">
        <f t="shared" si="215"/>
        <v>9.2623220976887149E-5</v>
      </c>
      <c r="R976" s="4">
        <f t="shared" si="216"/>
        <v>1.3239251727100831E-4</v>
      </c>
      <c r="S976">
        <f t="shared" si="224"/>
        <v>4.6705475080676182E-5</v>
      </c>
      <c r="T976">
        <f>S976*'Exhaust Gas Math'!$C$14</f>
        <v>5.533279393071197E-5</v>
      </c>
      <c r="U976">
        <f>(T976/'Exhaust Gas Math'!$B$14)+('Exhaust Gas Math'!$D$10)</f>
        <v>2.3505964480837393E-3</v>
      </c>
      <c r="V976">
        <f>('Exhaust Gas Math'!$E$10*((-0.000000001)*V975^3+(0.000002)*V975^2-0.0012*V975+1.3446)*$B$18+T976*'Exhaust Gas Math'!$D$14*$B$17)/('Exhaust Gas Math'!$E$10*((-0.000000001)*V975^3+(0.000002)*V975^2-0.0012*V975+1.3446)+T976*'Exhaust Gas Math'!$D$14)</f>
        <v>413.15279315436828</v>
      </c>
      <c r="W976">
        <f t="shared" si="217"/>
        <v>60990.103004580698</v>
      </c>
      <c r="X976">
        <f t="shared" si="218"/>
        <v>60880.941106404352</v>
      </c>
    </row>
    <row r="977" spans="3:24" x14ac:dyDescent="0.2">
      <c r="C977" s="1"/>
      <c r="D977" s="1"/>
      <c r="E977">
        <f t="shared" si="211"/>
        <v>0.121625</v>
      </c>
      <c r="F977">
        <f t="shared" si="212"/>
        <v>61931.130117170826</v>
      </c>
      <c r="H977" s="1">
        <v>0.121625</v>
      </c>
      <c r="I977" s="1">
        <f t="shared" si="219"/>
        <v>58.5</v>
      </c>
      <c r="J977" s="1">
        <f t="shared" si="220"/>
        <v>1</v>
      </c>
      <c r="K977" s="1">
        <f t="shared" si="221"/>
        <v>4.9027793082219787E-3</v>
      </c>
      <c r="L977" s="1">
        <f t="shared" si="222"/>
        <v>0.64</v>
      </c>
      <c r="M977" s="4">
        <f t="shared" si="213"/>
        <v>1.5136795498504402E-2</v>
      </c>
      <c r="N977" s="1">
        <f t="shared" si="214"/>
        <v>16.982628804949194</v>
      </c>
      <c r="O977">
        <f>((-0.0000000008)*V977^3+(0.000003)*V977^2-0.004*V977+2.013)*('Exhaust Gas Math'!$E$10/(T977+'Exhaust Gas Math'!$E$10))+(357.45*V977^-1.004)*(T977/(T977+'Exhaust Gas Math'!$E$10))</f>
        <v>0.88102023146751829</v>
      </c>
      <c r="P977">
        <f t="shared" si="223"/>
        <v>-127.04738201185482</v>
      </c>
      <c r="Q977">
        <f t="shared" si="215"/>
        <v>1.0729291274283929E-4</v>
      </c>
      <c r="R977" s="4">
        <f t="shared" si="216"/>
        <v>1.4706220903696043E-4</v>
      </c>
      <c r="S977">
        <f t="shared" si="224"/>
        <v>5.725278160543707E-5</v>
      </c>
      <c r="T977">
        <f>S977*'Exhaust Gas Math'!$C$14</f>
        <v>6.7828372606457206E-5</v>
      </c>
      <c r="U977">
        <f>(T977/'Exhaust Gas Math'!$B$14)+('Exhaust Gas Math'!$D$10)</f>
        <v>2.7819246729972789E-3</v>
      </c>
      <c r="V977">
        <f>('Exhaust Gas Math'!$E$10*((-0.000000001)*V976^3+(0.000002)*V976^2-0.0012*V976+1.3446)*$B$18+T977*'Exhaust Gas Math'!$D$14*$B$17)/('Exhaust Gas Math'!$E$10*((-0.000000001)*V976^3+(0.000002)*V976^2-0.0012*V976+1.3446)+T977*'Exhaust Gas Math'!$D$14)</f>
        <v>394.56694418577672</v>
      </c>
      <c r="W977">
        <f t="shared" si="217"/>
        <v>62058.177499182682</v>
      </c>
      <c r="X977">
        <f t="shared" si="218"/>
        <v>61931.130117170826</v>
      </c>
    </row>
    <row r="978" spans="3:24" x14ac:dyDescent="0.2">
      <c r="C978" s="1"/>
      <c r="D978" s="1"/>
      <c r="E978">
        <f t="shared" si="211"/>
        <v>0.12175</v>
      </c>
      <c r="F978">
        <f t="shared" si="212"/>
        <v>63399.0545650696</v>
      </c>
      <c r="H978" s="1">
        <v>0.12175</v>
      </c>
      <c r="I978" s="1">
        <f t="shared" si="219"/>
        <v>63</v>
      </c>
      <c r="J978" s="1">
        <f t="shared" si="220"/>
        <v>1</v>
      </c>
      <c r="K978" s="1">
        <f t="shared" si="221"/>
        <v>5.2123598412390903E-3</v>
      </c>
      <c r="L978" s="1">
        <f t="shared" si="222"/>
        <v>0.69</v>
      </c>
      <c r="M978" s="4">
        <f t="shared" si="213"/>
        <v>1.7308501158256259E-2</v>
      </c>
      <c r="N978" s="1">
        <f t="shared" si="214"/>
        <v>17.74679835137934</v>
      </c>
      <c r="O978">
        <f>((-0.0000000008)*V978^3+(0.000003)*V978^2-0.004*V978+2.013)*('Exhaust Gas Math'!$E$10/(T978+'Exhaust Gas Math'!$E$10))+(357.45*V978^-1.004)*(T978/(T978+'Exhaust Gas Math'!$E$10))</f>
        <v>0.91593449645763825</v>
      </c>
      <c r="P978">
        <f t="shared" si="223"/>
        <v>-144.23625895710501</v>
      </c>
      <c r="Q978">
        <f t="shared" si="215"/>
        <v>1.2268643681323508E-4</v>
      </c>
      <c r="R978" s="4">
        <f t="shared" si="216"/>
        <v>1.6245573310735622E-4</v>
      </c>
      <c r="S978">
        <f t="shared" si="224"/>
        <v>6.9185180159013815E-5</v>
      </c>
      <c r="T978">
        <f>S978*'Exhaust Gas Math'!$C$14</f>
        <v>8.1964894055467358E-5</v>
      </c>
      <c r="U978">
        <f>(T978/'Exhaust Gas Math'!$B$14)+('Exhaust Gas Math'!$D$10)</f>
        <v>3.2698957275022894E-3</v>
      </c>
      <c r="V978">
        <f>('Exhaust Gas Math'!$E$10*((-0.000000001)*V977^3+(0.000002)*V977^2-0.0012*V977+1.3446)*$B$18+T978*'Exhaust Gas Math'!$D$14*$B$17)/('Exhaust Gas Math'!$E$10*((-0.000000001)*V977^3+(0.000002)*V977^2-0.0012*V977+1.3446)+T978*'Exhaust Gas Math'!$D$14)</f>
        <v>379.69668305264611</v>
      </c>
      <c r="W978">
        <f t="shared" si="217"/>
        <v>63543.290824026706</v>
      </c>
      <c r="X978">
        <f t="shared" si="218"/>
        <v>63399.0545650696</v>
      </c>
    </row>
    <row r="979" spans="3:24" x14ac:dyDescent="0.2">
      <c r="C979" s="1"/>
      <c r="D979" s="1"/>
      <c r="E979">
        <f t="shared" si="211"/>
        <v>0.121875</v>
      </c>
      <c r="F979">
        <f t="shared" si="212"/>
        <v>64985.900956960388</v>
      </c>
      <c r="H979" s="1">
        <v>0.121875</v>
      </c>
      <c r="I979" s="1">
        <f t="shared" si="219"/>
        <v>67.5</v>
      </c>
      <c r="J979" s="1">
        <f t="shared" si="220"/>
        <v>1</v>
      </c>
      <c r="K979" s="1">
        <f t="shared" si="221"/>
        <v>5.5114110268542574E-3</v>
      </c>
      <c r="L979" s="1">
        <f t="shared" si="222"/>
        <v>0.72</v>
      </c>
      <c r="M979" s="4">
        <f t="shared" si="213"/>
        <v>1.956893519402645E-2</v>
      </c>
      <c r="N979" s="1">
        <f t="shared" si="214"/>
        <v>18.401552984563939</v>
      </c>
      <c r="O979">
        <f>((-0.0000000008)*V979^3+(0.000003)*V979^2-0.004*V979+2.013)*('Exhaust Gas Math'!$E$10/(T979+'Exhaust Gas Math'!$E$10))+(357.45*V979^-1.004)*(T979/(T979+'Exhaust Gas Math'!$E$10))</f>
        <v>0.94533391526440502</v>
      </c>
      <c r="P979">
        <f t="shared" si="223"/>
        <v>-160.05313915311663</v>
      </c>
      <c r="Q979">
        <f t="shared" si="215"/>
        <v>1.3870888699331436E-4</v>
      </c>
      <c r="R979" s="4">
        <f t="shared" si="216"/>
        <v>1.784781832874355E-4</v>
      </c>
      <c r="S979">
        <f t="shared" si="224"/>
        <v>8.2145091520896649E-5</v>
      </c>
      <c r="T979">
        <f>S979*'Exhaust Gas Math'!$C$14</f>
        <v>9.7318727915601878E-5</v>
      </c>
      <c r="U979">
        <f>(T979/'Exhaust Gas Math'!$B$14)+('Exhaust Gas Math'!$D$10)</f>
        <v>3.7998865407620243E-3</v>
      </c>
      <c r="V979">
        <f>('Exhaust Gas Math'!$E$10*((-0.000000001)*V978^3+(0.000002)*V978^2-0.0012*V978+1.3446)*$B$18+T979*'Exhaust Gas Math'!$D$14*$B$17)/('Exhaust Gas Math'!$E$10*((-0.000000001)*V978^3+(0.000002)*V978^2-0.0012*V978+1.3446)+T979*'Exhaust Gas Math'!$D$14)</f>
        <v>368.01703186843349</v>
      </c>
      <c r="W979">
        <f t="shared" si="217"/>
        <v>65145.954096113506</v>
      </c>
      <c r="X979">
        <f t="shared" si="218"/>
        <v>64985.900956960388</v>
      </c>
    </row>
    <row r="980" spans="3:24" x14ac:dyDescent="0.2">
      <c r="C980" s="1"/>
      <c r="D980" s="1"/>
      <c r="E980">
        <f t="shared" si="211"/>
        <v>0.122</v>
      </c>
      <c r="F980">
        <f t="shared" si="212"/>
        <v>66750.258747124884</v>
      </c>
      <c r="H980" s="1">
        <v>0.122</v>
      </c>
      <c r="I980" s="1">
        <f t="shared" si="219"/>
        <v>72</v>
      </c>
      <c r="J980" s="1">
        <f t="shared" si="220"/>
        <v>1</v>
      </c>
      <c r="K980" s="1">
        <f t="shared" si="221"/>
        <v>5.7977033951177081E-3</v>
      </c>
      <c r="L980" s="1">
        <f t="shared" si="222"/>
        <v>0.76</v>
      </c>
      <c r="M980" s="4">
        <f t="shared" si="213"/>
        <v>2.190416127831429E-2</v>
      </c>
      <c r="N980" s="1">
        <f t="shared" si="214"/>
        <v>18.94285592446149</v>
      </c>
      <c r="O980">
        <f>((-0.0000000008)*V980^3+(0.000003)*V980^2-0.004*V980+2.013)*('Exhaust Gas Math'!$E$10/(T980+'Exhaust Gas Math'!$E$10))+(357.45*V980^-1.004)*(T980/(T980+'Exhaust Gas Math'!$E$10))</f>
        <v>0.97049331905725933</v>
      </c>
      <c r="P980">
        <f t="shared" si="223"/>
        <v>-174.12192770914984</v>
      </c>
      <c r="Q980">
        <f t="shared" si="215"/>
        <v>1.5526147954971465E-4</v>
      </c>
      <c r="R980" s="4">
        <f t="shared" si="216"/>
        <v>1.950307758438358E-4</v>
      </c>
      <c r="S980">
        <f t="shared" si="224"/>
        <v>9.6277631483595802E-5</v>
      </c>
      <c r="T980">
        <f>S980*'Exhaust Gas Math'!$C$14</f>
        <v>1.1406179540657199E-4</v>
      </c>
      <c r="U980">
        <f>(T980/'Exhaust Gas Math'!$B$14)+('Exhaust Gas Math'!$D$10)</f>
        <v>4.3778315697910238E-3</v>
      </c>
      <c r="V980">
        <f>('Exhaust Gas Math'!$E$10*((-0.000000001)*V979^3+(0.000002)*V979^2-0.0012*V979+1.3446)*$B$18+T980*'Exhaust Gas Math'!$D$14*$B$17)/('Exhaust Gas Math'!$E$10*((-0.000000001)*V979^3+(0.000002)*V979^2-0.0012*V979+1.3446)+T980*'Exhaust Gas Math'!$D$14)</f>
        <v>358.5869024137109</v>
      </c>
      <c r="W980">
        <f t="shared" si="217"/>
        <v>66924.380674834028</v>
      </c>
      <c r="X980">
        <f t="shared" si="218"/>
        <v>66750.258747124884</v>
      </c>
    </row>
    <row r="981" spans="3:24" x14ac:dyDescent="0.2">
      <c r="C981" s="1"/>
      <c r="D981" s="1"/>
      <c r="E981">
        <f t="shared" si="211"/>
        <v>0.122125</v>
      </c>
      <c r="F981">
        <f t="shared" si="212"/>
        <v>68647.262788141481</v>
      </c>
      <c r="H981" s="1">
        <v>0.122125</v>
      </c>
      <c r="I981" s="1">
        <f t="shared" si="219"/>
        <v>76.5</v>
      </c>
      <c r="J981" s="1">
        <f t="shared" si="220"/>
        <v>1</v>
      </c>
      <c r="K981" s="1">
        <f t="shared" si="221"/>
        <v>6.0691025949129963E-3</v>
      </c>
      <c r="L981" s="1">
        <f t="shared" si="222"/>
        <v>0.8</v>
      </c>
      <c r="M981" s="4">
        <f t="shared" si="213"/>
        <v>2.4299781965767826E-2</v>
      </c>
      <c r="N981" s="1">
        <f t="shared" si="214"/>
        <v>19.367369858445834</v>
      </c>
      <c r="O981">
        <f>((-0.0000000008)*V981^3+(0.000003)*V981^2-0.004*V981+2.013)*('Exhaust Gas Math'!$E$10/(T981+'Exhaust Gas Math'!$E$10))+(357.45*V981^-1.004)*(T981/(T981+'Exhaust Gas Math'!$E$10))</f>
        <v>0.9920269191259814</v>
      </c>
      <c r="P981">
        <f t="shared" si="223"/>
        <v>-186.05217617096778</v>
      </c>
      <c r="Q981">
        <f t="shared" si="215"/>
        <v>1.7224216224502419E-4</v>
      </c>
      <c r="R981" s="4">
        <f t="shared" si="216"/>
        <v>2.1201145853914533E-4</v>
      </c>
      <c r="S981">
        <f t="shared" si="224"/>
        <v>1.1153872798826288E-4</v>
      </c>
      <c r="T981">
        <f>S981*'Exhaust Gas Math'!$C$14</f>
        <v>1.3214188358875661E-4</v>
      </c>
      <c r="U981">
        <f>(T981/'Exhaust Gas Math'!$B$14)+('Exhaust Gas Math'!$D$10)</f>
        <v>5.0019285039361603E-3</v>
      </c>
      <c r="V981">
        <f>('Exhaust Gas Math'!$E$10*((-0.000000001)*V980^3+(0.000002)*V980^2-0.0012*V980+1.3446)*$B$18+T981*'Exhaust Gas Math'!$D$14*$B$17)/('Exhaust Gas Math'!$E$10*((-0.000000001)*V980^3+(0.000002)*V980^2-0.0012*V980+1.3446)+T981*'Exhaust Gas Math'!$D$14)</f>
        <v>350.9025316616441</v>
      </c>
      <c r="W981">
        <f t="shared" si="217"/>
        <v>68833.314964312449</v>
      </c>
      <c r="X981">
        <f t="shared" si="218"/>
        <v>68647.262788141481</v>
      </c>
    </row>
    <row r="982" spans="3:24" x14ac:dyDescent="0.2">
      <c r="C982" s="1"/>
      <c r="D982" s="1"/>
      <c r="E982">
        <f t="shared" si="211"/>
        <v>0.12225</v>
      </c>
      <c r="F982">
        <f t="shared" si="212"/>
        <v>70555.747810947752</v>
      </c>
      <c r="H982" s="1">
        <v>0.12225</v>
      </c>
      <c r="I982" s="1">
        <f t="shared" si="219"/>
        <v>81</v>
      </c>
      <c r="J982" s="1">
        <f t="shared" si="220"/>
        <v>1</v>
      </c>
      <c r="K982" s="1">
        <f t="shared" si="221"/>
        <v>6.3235853058540466E-3</v>
      </c>
      <c r="L982" s="1">
        <f t="shared" si="222"/>
        <v>0.83</v>
      </c>
      <c r="M982" s="4">
        <f t="shared" si="213"/>
        <v>2.6741027458224615E-2</v>
      </c>
      <c r="N982" s="1">
        <f t="shared" si="214"/>
        <v>19.672477516948856</v>
      </c>
      <c r="O982">
        <f>((-0.0000000008)*V982^3+(0.000003)*V982^2-0.004*V982+2.013)*('Exhaust Gas Math'!$E$10/(T982+'Exhaust Gas Math'!$E$10))+(357.45*V982^-1.004)*(T982/(T982+'Exhaust Gas Math'!$E$10))</f>
        <v>1.0102780192215932</v>
      </c>
      <c r="P982">
        <f t="shared" si="223"/>
        <v>-195.49201529080295</v>
      </c>
      <c r="Q982">
        <f t="shared" si="215"/>
        <v>1.8954624352377939E-4</v>
      </c>
      <c r="R982" s="4">
        <f t="shared" si="216"/>
        <v>2.2931553981790054E-4</v>
      </c>
      <c r="S982">
        <f t="shared" si="224"/>
        <v>1.2767366386056176E-4</v>
      </c>
      <c r="T982">
        <f>S982*'Exhaust Gas Math'!$C$14</f>
        <v>1.512572245667686E-4</v>
      </c>
      <c r="U982">
        <f>(T982/'Exhaust Gas Math'!$B$14)+('Exhaust Gas Math'!$D$10)</f>
        <v>5.6617607779441683E-3</v>
      </c>
      <c r="V982">
        <f>('Exhaust Gas Math'!$E$10*((-0.000000001)*V981^3+(0.000002)*V981^2-0.0012*V981+1.3446)*$B$18+T982*'Exhaust Gas Math'!$D$14*$B$17)/('Exhaust Gas Math'!$E$10*((-0.000000001)*V981^3+(0.000002)*V981^2-0.0012*V981+1.3446)+T982*'Exhaust Gas Math'!$D$14)</f>
        <v>344.65294000895949</v>
      </c>
      <c r="W982">
        <f t="shared" si="217"/>
        <v>70751.239826238554</v>
      </c>
      <c r="X982">
        <f t="shared" si="218"/>
        <v>70555.747810947752</v>
      </c>
    </row>
    <row r="983" spans="3:24" x14ac:dyDescent="0.2">
      <c r="C983" s="1"/>
      <c r="D983" s="1"/>
      <c r="E983">
        <f t="shared" si="211"/>
        <v>0.122375</v>
      </c>
      <c r="F983">
        <f t="shared" si="212"/>
        <v>72463.052935242638</v>
      </c>
      <c r="H983" s="1">
        <v>0.122375</v>
      </c>
      <c r="I983" s="1">
        <f t="shared" si="219"/>
        <v>85.5</v>
      </c>
      <c r="J983" s="1">
        <f t="shared" si="220"/>
        <v>1</v>
      </c>
      <c r="K983" s="1">
        <f t="shared" si="221"/>
        <v>6.559254322432E-3</v>
      </c>
      <c r="L983" s="1">
        <f t="shared" si="222"/>
        <v>0.86</v>
      </c>
      <c r="M983" s="4">
        <f t="shared" si="213"/>
        <v>2.9212846665427148E-2</v>
      </c>
      <c r="N983" s="1">
        <f t="shared" si="214"/>
        <v>19.856297809797294</v>
      </c>
      <c r="O983">
        <f>((-0.0000000008)*V983^3+(0.000003)*V983^2-0.004*V983+2.013)*('Exhaust Gas Math'!$E$10/(T983+'Exhaust Gas Math'!$E$10))+(357.45*V983^-1.004)*(T983/(T983+'Exhaust Gas Math'!$E$10))</f>
        <v>1.0258221492034314</v>
      </c>
      <c r="P983">
        <f t="shared" si="223"/>
        <v>-202.22676382625642</v>
      </c>
      <c r="Q983">
        <f t="shared" si="215"/>
        <v>2.0706703797070572E-4</v>
      </c>
      <c r="R983" s="4">
        <f t="shared" si="216"/>
        <v>2.4683633426482687E-4</v>
      </c>
      <c r="S983">
        <f t="shared" si="224"/>
        <v>1.446011649609356E-4</v>
      </c>
      <c r="T983">
        <f>S983*'Exhaust Gas Math'!$C$14</f>
        <v>1.7131153144473056E-4</v>
      </c>
      <c r="U983">
        <f>(T983/'Exhaust Gas Math'!$B$14)+('Exhaust Gas Math'!$D$10)</f>
        <v>6.354004715740577E-3</v>
      </c>
      <c r="V983">
        <f>('Exhaust Gas Math'!$E$10*((-0.000000001)*V982^3+(0.000002)*V982^2-0.0012*V982+1.3446)*$B$18+T983*'Exhaust Gas Math'!$D$14*$B$17)/('Exhaust Gas Math'!$E$10*((-0.000000001)*V982^3+(0.000002)*V982^2-0.0012*V982+1.3446)+T983*'Exhaust Gas Math'!$D$14)</f>
        <v>339.5114825243719</v>
      </c>
      <c r="W983">
        <f t="shared" si="217"/>
        <v>72665.279699068895</v>
      </c>
      <c r="X983">
        <f t="shared" si="218"/>
        <v>72463.052935242638</v>
      </c>
    </row>
    <row r="984" spans="3:24" x14ac:dyDescent="0.2">
      <c r="C984" s="1"/>
      <c r="D984" s="1"/>
      <c r="E984">
        <f t="shared" si="211"/>
        <v>0.1225</v>
      </c>
      <c r="F984">
        <f t="shared" si="212"/>
        <v>74359.207188462125</v>
      </c>
      <c r="H984" s="1">
        <v>0.1225</v>
      </c>
      <c r="I984" s="1">
        <f t="shared" si="219"/>
        <v>90</v>
      </c>
      <c r="J984" s="1">
        <f t="shared" si="220"/>
        <v>1</v>
      </c>
      <c r="K984" s="1">
        <f t="shared" si="221"/>
        <v>6.774352697957375E-3</v>
      </c>
      <c r="L984" s="1">
        <f t="shared" si="222"/>
        <v>0.89</v>
      </c>
      <c r="M984" s="4">
        <f t="shared" si="213"/>
        <v>3.1700000000000186E-2</v>
      </c>
      <c r="N984" s="1">
        <f t="shared" si="214"/>
        <v>19.917697423759289</v>
      </c>
      <c r="O984">
        <f>((-0.0000000008)*V984^3+(0.000003)*V984^2-0.004*V984+2.013)*('Exhaust Gas Math'!$E$10/(T984+'Exhaust Gas Math'!$E$10))+(357.45*V984^-1.004)*(T984/(T984+'Exhaust Gas Math'!$E$10))</f>
        <v>1.0391194351112656</v>
      </c>
      <c r="P984">
        <f t="shared" si="223"/>
        <v>-206.11696224058579</v>
      </c>
      <c r="Q984">
        <f t="shared" si="215"/>
        <v>2.2469652406178581E-4</v>
      </c>
      <c r="R984" s="4">
        <f t="shared" si="216"/>
        <v>2.6446582035590698E-4</v>
      </c>
      <c r="S984">
        <f t="shared" si="224"/>
        <v>1.6222783456531776E-4</v>
      </c>
      <c r="T984">
        <f>S984*'Exhaust Gas Math'!$C$14</f>
        <v>1.9219415548868456E-4</v>
      </c>
      <c r="U984">
        <f>(T984/'Exhaust Gas Math'!$B$14)+('Exhaust Gas Math'!$D$10)</f>
        <v>7.0748408926116163E-3</v>
      </c>
      <c r="V984">
        <f>('Exhaust Gas Math'!$E$10*((-0.000000001)*V983^3+(0.000002)*V983^2-0.0012*V983+1.3446)*$B$18+T984*'Exhaust Gas Math'!$D$14*$B$17)/('Exhaust Gas Math'!$E$10*((-0.000000001)*V983^3+(0.000002)*V983^2-0.0012*V983+1.3446)+T984*'Exhaust Gas Math'!$D$14)</f>
        <v>335.23993406906976</v>
      </c>
      <c r="W984">
        <f t="shared" si="217"/>
        <v>74565.324150702712</v>
      </c>
      <c r="X984">
        <f t="shared" si="218"/>
        <v>74359.207188462125</v>
      </c>
    </row>
    <row r="985" spans="3:24" x14ac:dyDescent="0.2">
      <c r="C985" s="1"/>
      <c r="D985" s="1"/>
      <c r="E985">
        <f t="shared" si="211"/>
        <v>0.122625</v>
      </c>
      <c r="F985">
        <f t="shared" si="212"/>
        <v>76235.882675989153</v>
      </c>
      <c r="H985" s="1">
        <v>0.122625</v>
      </c>
      <c r="I985" s="1">
        <f t="shared" si="219"/>
        <v>94.5</v>
      </c>
      <c r="J985" s="1">
        <f t="shared" si="220"/>
        <v>1</v>
      </c>
      <c r="K985" s="1">
        <f t="shared" si="221"/>
        <v>6.9672768428523831E-3</v>
      </c>
      <c r="L985" s="1">
        <f t="shared" si="222"/>
        <v>0.92</v>
      </c>
      <c r="M985" s="4">
        <f t="shared" si="213"/>
        <v>3.418715333457277E-2</v>
      </c>
      <c r="N985" s="1">
        <f t="shared" si="214"/>
        <v>19.856297809797297</v>
      </c>
      <c r="O985">
        <f>((-0.0000000008)*V985^3+(0.000003)*V985^2-0.004*V985+2.013)*('Exhaust Gas Math'!$E$10/(T985+'Exhaust Gas Math'!$E$10))+(357.45*V985^-1.004)*(T985/(T985+'Exhaust Gas Math'!$E$10))</f>
        <v>1.050541337916024</v>
      </c>
      <c r="P985">
        <f t="shared" si="223"/>
        <v>-207.09981276718631</v>
      </c>
      <c r="Q985">
        <f t="shared" si="215"/>
        <v>2.4232601015286264E-4</v>
      </c>
      <c r="R985" s="4">
        <f t="shared" si="216"/>
        <v>2.8209530644698378E-4</v>
      </c>
      <c r="S985">
        <f t="shared" si="224"/>
        <v>1.8044866157209148E-4</v>
      </c>
      <c r="T985">
        <f>S985*'Exhaust Gas Math'!$C$14</f>
        <v>2.1378068820827347E-4</v>
      </c>
      <c r="U985">
        <f>(T985/'Exhaust Gas Math'!$B$14)+('Exhaust Gas Math'!$D$10)</f>
        <v>7.819974918141093E-3</v>
      </c>
      <c r="V985">
        <f>('Exhaust Gas Math'!$E$10*((-0.000000001)*V984^3+(0.000002)*V984^2-0.0012*V984+1.3446)*$B$18+T985*'Exhaust Gas Math'!$D$14*$B$17)/('Exhaust Gas Math'!$E$10*((-0.000000001)*V984^3+(0.000002)*V984^2-0.0012*V984+1.3446)+T985*'Exhaust Gas Math'!$D$14)</f>
        <v>331.66075532732231</v>
      </c>
      <c r="W985">
        <f t="shared" si="217"/>
        <v>76442.982488756345</v>
      </c>
      <c r="X985">
        <f t="shared" si="218"/>
        <v>76235.882675989153</v>
      </c>
    </row>
    <row r="986" spans="3:24" x14ac:dyDescent="0.2">
      <c r="C986" s="1"/>
      <c r="D986" s="1"/>
      <c r="E986">
        <f t="shared" si="211"/>
        <v>0.12275</v>
      </c>
      <c r="F986">
        <f t="shared" si="212"/>
        <v>78019.369248721443</v>
      </c>
      <c r="H986" s="1">
        <v>0.12275</v>
      </c>
      <c r="I986" s="1">
        <f t="shared" si="219"/>
        <v>99</v>
      </c>
      <c r="J986" s="1">
        <f t="shared" si="220"/>
        <v>1</v>
      </c>
      <c r="K986" s="1">
        <f t="shared" si="221"/>
        <v>7.1365884796437389E-3</v>
      </c>
      <c r="L986" s="1">
        <f t="shared" si="222"/>
        <v>0.94</v>
      </c>
      <c r="M986" s="4">
        <f t="shared" si="213"/>
        <v>3.6658972541775303E-2</v>
      </c>
      <c r="N986" s="1">
        <f t="shared" si="214"/>
        <v>19.672477516948863</v>
      </c>
      <c r="O986">
        <f>((-0.0000000008)*V986^3+(0.000003)*V986^2-0.004*V986+2.013)*('Exhaust Gas Math'!$E$10/(T986+'Exhaust Gas Math'!$E$10))+(357.45*V986^-1.004)*(T986/(T986+'Exhaust Gas Math'!$E$10))</f>
        <v>1.0602931691827115</v>
      </c>
      <c r="P986">
        <f t="shared" si="223"/>
        <v>-205.17010614791613</v>
      </c>
      <c r="Q986">
        <f t="shared" si="215"/>
        <v>2.5984680459978897E-4</v>
      </c>
      <c r="R986" s="4">
        <f t="shared" si="216"/>
        <v>2.9961610089391014E-4</v>
      </c>
      <c r="S986">
        <f t="shared" si="224"/>
        <v>1.9895081393761637E-4</v>
      </c>
      <c r="T986">
        <f>S986*'Exhaust Gas Math'!$C$14</f>
        <v>2.3570051200511564E-4</v>
      </c>
      <c r="U986">
        <f>(T986/'Exhaust Gas Math'!$B$14)+('Exhaust Gas Math'!$D$10)</f>
        <v>8.5766136408487962E-3</v>
      </c>
      <c r="V986">
        <f>('Exhaust Gas Math'!$E$10*((-0.000000001)*V985^3+(0.000002)*V985^2-0.0012*V985+1.3446)*$B$18+T986*'Exhaust Gas Math'!$D$14*$B$17)/('Exhaust Gas Math'!$E$10*((-0.000000001)*V985^3+(0.000002)*V985^2-0.0012*V985+1.3446)+T986*'Exhaust Gas Math'!$D$14)</f>
        <v>328.66864778886548</v>
      </c>
      <c r="W986">
        <f t="shared" si="217"/>
        <v>78224.539354869354</v>
      </c>
      <c r="X986">
        <f t="shared" si="218"/>
        <v>78019.369248721443</v>
      </c>
    </row>
    <row r="987" spans="3:24" x14ac:dyDescent="0.2">
      <c r="C987" s="1"/>
      <c r="D987" s="1"/>
      <c r="E987">
        <f t="shared" si="211"/>
        <v>0.122875</v>
      </c>
      <c r="F987">
        <f t="shared" si="212"/>
        <v>79715.434902202935</v>
      </c>
      <c r="H987" s="1">
        <v>0.122875</v>
      </c>
      <c r="I987" s="1">
        <f t="shared" si="219"/>
        <v>103.5</v>
      </c>
      <c r="J987" s="1">
        <f t="shared" si="220"/>
        <v>1</v>
      </c>
      <c r="K987" s="1">
        <f t="shared" si="221"/>
        <v>7.2810253655297748E-3</v>
      </c>
      <c r="L987" s="1">
        <f t="shared" si="222"/>
        <v>0.96</v>
      </c>
      <c r="M987" s="4">
        <f t="shared" si="213"/>
        <v>3.9100218034232095E-2</v>
      </c>
      <c r="N987" s="1">
        <f t="shared" si="214"/>
        <v>19.367369858445844</v>
      </c>
      <c r="O987">
        <f>((-0.0000000008)*V987^3+(0.000003)*V987^2-0.004*V987+2.013)*('Exhaust Gas Math'!$E$10/(T987+'Exhaust Gas Math'!$E$10))+(357.45*V987^-1.004)*(T987/(T987+'Exhaust Gas Math'!$E$10))</f>
        <v>1.0686646688711001</v>
      </c>
      <c r="P987">
        <f t="shared" si="223"/>
        <v>-200.42539512503413</v>
      </c>
      <c r="Q987">
        <f t="shared" si="215"/>
        <v>2.7715088587854423E-4</v>
      </c>
      <c r="R987" s="4">
        <f t="shared" si="216"/>
        <v>3.1692018217266535E-4</v>
      </c>
      <c r="S987">
        <f t="shared" si="224"/>
        <v>2.1761290844051634E-4</v>
      </c>
      <c r="T987">
        <f>S987*'Exhaust Gas Math'!$C$14</f>
        <v>2.5780982205197289E-4</v>
      </c>
      <c r="U987">
        <f>(T987/'Exhaust Gas Math'!$B$14)+('Exhaust Gas Math'!$D$10)</f>
        <v>9.3397931384966125E-3</v>
      </c>
      <c r="V987">
        <f>('Exhaust Gas Math'!$E$10*((-0.000000001)*V986^3+(0.000002)*V986^2-0.0012*V986+1.3446)*$B$18+T987*'Exhaust Gas Math'!$D$14*$B$17)/('Exhaust Gas Math'!$E$10*((-0.000000001)*V986^3+(0.000002)*V986^2-0.0012*V986+1.3446)+T987*'Exhaust Gas Math'!$D$14)</f>
        <v>326.14564263384278</v>
      </c>
      <c r="W987">
        <f t="shared" si="217"/>
        <v>79915.860297327963</v>
      </c>
      <c r="X987">
        <f t="shared" si="218"/>
        <v>79715.434902202935</v>
      </c>
    </row>
    <row r="988" spans="3:24" x14ac:dyDescent="0.2">
      <c r="C988" s="1"/>
      <c r="D988" s="1"/>
      <c r="E988">
        <f t="shared" si="211"/>
        <v>0.123</v>
      </c>
      <c r="F988">
        <f t="shared" si="212"/>
        <v>81270.680023657682</v>
      </c>
      <c r="H988" s="1">
        <v>0.123</v>
      </c>
      <c r="I988" s="1">
        <f t="shared" si="219"/>
        <v>108</v>
      </c>
      <c r="J988" s="1">
        <f t="shared" si="220"/>
        <v>1</v>
      </c>
      <c r="K988" s="1">
        <f t="shared" si="221"/>
        <v>7.3995107025835467E-3</v>
      </c>
      <c r="L988" s="1">
        <f t="shared" si="222"/>
        <v>0.97</v>
      </c>
      <c r="M988" s="4">
        <f t="shared" si="213"/>
        <v>4.1495838721685635E-2</v>
      </c>
      <c r="N988" s="1">
        <f t="shared" si="214"/>
        <v>18.942855924461504</v>
      </c>
      <c r="O988">
        <f>((-0.0000000008)*V988^3+(0.000003)*V988^2-0.004*V988+2.013)*('Exhaust Gas Math'!$E$10/(T988+'Exhaust Gas Math'!$E$10))+(357.45*V988^-1.004)*(T988/(T988+'Exhaust Gas Math'!$E$10))</f>
        <v>1.0758146684149019</v>
      </c>
      <c r="P988">
        <f t="shared" si="223"/>
        <v>-193.01825189703419</v>
      </c>
      <c r="Q988">
        <f t="shared" si="215"/>
        <v>2.9413156857385374E-4</v>
      </c>
      <c r="R988" s="4">
        <f t="shared" si="216"/>
        <v>3.3390086486797491E-4</v>
      </c>
      <c r="S988">
        <f t="shared" si="224"/>
        <v>2.3611698795242514E-4</v>
      </c>
      <c r="T988">
        <f>S988*'Exhaust Gas Math'!$C$14</f>
        <v>2.7973192897287174E-4</v>
      </c>
      <c r="U988">
        <f>(T988/'Exhaust Gas Math'!$B$14)+('Exhaust Gas Math'!$D$10)</f>
        <v>1.009651067114759E-2</v>
      </c>
      <c r="V988">
        <f>('Exhaust Gas Math'!$E$10*((-0.000000001)*V987^3+(0.000002)*V987^2-0.0012*V987+1.3446)*$B$18+T988*'Exhaust Gas Math'!$D$14*$B$17)/('Exhaust Gas Math'!$E$10*((-0.000000001)*V987^3+(0.000002)*V987^2-0.0012*V987+1.3446)+T988*'Exhaust Gas Math'!$D$14)</f>
        <v>324.02335890324611</v>
      </c>
      <c r="W988">
        <f t="shared" si="217"/>
        <v>81463.698275554721</v>
      </c>
      <c r="X988">
        <f t="shared" si="218"/>
        <v>81270.680023657682</v>
      </c>
    </row>
    <row r="989" spans="3:24" x14ac:dyDescent="0.2">
      <c r="C989" s="1"/>
      <c r="D989" s="1"/>
      <c r="E989">
        <f t="shared" si="211"/>
        <v>0.123125</v>
      </c>
      <c r="F989">
        <f t="shared" si="212"/>
        <v>82752.867495057057</v>
      </c>
      <c r="H989" s="1">
        <v>0.123125</v>
      </c>
      <c r="I989" s="1">
        <f t="shared" si="219"/>
        <v>112.5</v>
      </c>
      <c r="J989" s="1">
        <f t="shared" si="220"/>
        <v>1</v>
      </c>
      <c r="K989" s="1">
        <f t="shared" si="221"/>
        <v>7.4911611654375019E-3</v>
      </c>
      <c r="L989" s="1">
        <f t="shared" si="222"/>
        <v>0.99</v>
      </c>
      <c r="M989" s="4">
        <f t="shared" si="213"/>
        <v>4.3831064805973478E-2</v>
      </c>
      <c r="N989" s="1">
        <f t="shared" si="214"/>
        <v>18.40155298456396</v>
      </c>
      <c r="O989">
        <f>((-0.0000000008)*V989^3+(0.000003)*V989^2-0.004*V989+2.013)*('Exhaust Gas Math'!$E$10/(T989+'Exhaust Gas Math'!$E$10))+(357.45*V989^-1.004)*(T989/(T989+'Exhaust Gas Math'!$E$10))</f>
        <v>1.0820126655834192</v>
      </c>
      <c r="P989">
        <f t="shared" si="223"/>
        <v>-183.19402375574415</v>
      </c>
      <c r="Q989">
        <f t="shared" si="215"/>
        <v>3.1068416113025409E-4</v>
      </c>
      <c r="R989" s="4">
        <f t="shared" si="216"/>
        <v>3.5045345742437521E-4</v>
      </c>
      <c r="S989">
        <f t="shared" si="224"/>
        <v>2.5452648079857276E-4</v>
      </c>
      <c r="T989">
        <f>S989*'Exhaust Gas Math'!$C$14</f>
        <v>3.0154197741505656E-4</v>
      </c>
      <c r="U989">
        <f>(T989/'Exhaust Gas Math'!$B$14)+('Exhaust Gas Math'!$D$10)</f>
        <v>1.0849360116856421E-2</v>
      </c>
      <c r="V989">
        <f>('Exhaust Gas Math'!$E$10*((-0.000000001)*V988^3+(0.000002)*V988^2-0.0012*V988+1.3446)*$B$18+T989*'Exhaust Gas Math'!$D$14*$B$17)/('Exhaust Gas Math'!$E$10*((-0.000000001)*V988^3+(0.000002)*V988^2-0.0012*V988+1.3446)+T989*'Exhaust Gas Math'!$D$14)</f>
        <v>322.20746196747109</v>
      </c>
      <c r="W989">
        <f t="shared" si="217"/>
        <v>82936.061518812799</v>
      </c>
      <c r="X989">
        <f t="shared" si="218"/>
        <v>82752.867495057057</v>
      </c>
    </row>
    <row r="990" spans="3:24" x14ac:dyDescent="0.2">
      <c r="C990" s="1"/>
      <c r="D990" s="1"/>
      <c r="E990">
        <f t="shared" si="211"/>
        <v>0.12325</v>
      </c>
      <c r="F990">
        <f t="shared" si="212"/>
        <v>84063.748370016154</v>
      </c>
      <c r="H990" s="1">
        <v>0.12325</v>
      </c>
      <c r="I990" s="1">
        <f t="shared" si="219"/>
        <v>117</v>
      </c>
      <c r="J990" s="1">
        <f t="shared" si="220"/>
        <v>1</v>
      </c>
      <c r="K990" s="1">
        <f t="shared" si="221"/>
        <v>7.5552934866021798E-3</v>
      </c>
      <c r="L990" s="1">
        <f t="shared" si="222"/>
        <v>0.99</v>
      </c>
      <c r="M990" s="4">
        <f t="shared" si="213"/>
        <v>4.6091498841743669E-2</v>
      </c>
      <c r="N990" s="1">
        <f t="shared" si="214"/>
        <v>17.746798351379361</v>
      </c>
      <c r="O990">
        <f>((-0.0000000008)*V990^3+(0.000003)*V990^2-0.004*V990+2.013)*('Exhaust Gas Math'!$E$10/(T990+'Exhaust Gas Math'!$E$10))+(357.45*V990^-1.004)*(T990/(T990+'Exhaust Gas Math'!$E$10))</f>
        <v>1.0872980778157904</v>
      </c>
      <c r="P990">
        <f t="shared" si="223"/>
        <v>-171.22164054518115</v>
      </c>
      <c r="Q990">
        <f t="shared" si="215"/>
        <v>3.2670661131033337E-4</v>
      </c>
      <c r="R990" s="4">
        <f t="shared" si="216"/>
        <v>3.6647590760445449E-4</v>
      </c>
      <c r="S990">
        <f t="shared" si="224"/>
        <v>2.7234635892116164E-4</v>
      </c>
      <c r="T990">
        <f>S990*'Exhaust Gas Math'!$C$14</f>
        <v>3.2265349897274149E-4</v>
      </c>
      <c r="U990">
        <f>(T990/'Exhaust Gas Math'!$B$14)+('Exhaust Gas Math'!$D$10)</f>
        <v>1.1578097485088555E-2</v>
      </c>
      <c r="V990">
        <f>('Exhaust Gas Math'!$E$10*((-0.000000001)*V989^3+(0.000002)*V989^2-0.0012*V989+1.3446)*$B$18+T990*'Exhaust Gas Math'!$D$14*$B$17)/('Exhaust Gas Math'!$E$10*((-0.000000001)*V989^3+(0.000002)*V989^2-0.0012*V989+1.3446)+T990*'Exhaust Gas Math'!$D$14)</f>
        <v>320.67611604693377</v>
      </c>
      <c r="W990">
        <f t="shared" si="217"/>
        <v>84234.97001056133</v>
      </c>
      <c r="X990">
        <f t="shared" si="218"/>
        <v>84063.748370016154</v>
      </c>
    </row>
    <row r="991" spans="3:24" x14ac:dyDescent="0.2">
      <c r="C991" s="1"/>
      <c r="D991" s="1"/>
      <c r="E991">
        <f t="shared" si="211"/>
        <v>0.123375</v>
      </c>
      <c r="F991">
        <f t="shared" si="212"/>
        <v>85268.869496977015</v>
      </c>
      <c r="H991" s="1">
        <v>0.123375</v>
      </c>
      <c r="I991" s="1">
        <f t="shared" si="219"/>
        <v>121.5</v>
      </c>
      <c r="J991" s="1">
        <f t="shared" si="220"/>
        <v>1</v>
      </c>
      <c r="K991" s="1">
        <f t="shared" si="221"/>
        <v>7.5914295503244156E-3</v>
      </c>
      <c r="L991" s="1">
        <f t="shared" si="222"/>
        <v>1</v>
      </c>
      <c r="M991" s="4">
        <f t="shared" si="213"/>
        <v>4.826320450149553E-2</v>
      </c>
      <c r="N991" s="1">
        <f t="shared" si="214"/>
        <v>16.982628804949215</v>
      </c>
      <c r="O991">
        <f>((-0.0000000008)*V991^3+(0.000003)*V991^2-0.004*V991+2.013)*('Exhaust Gas Math'!$E$10/(T991+'Exhaust Gas Math'!$E$10))+(357.45*V991^-1.004)*(T991/(T991+'Exhaust Gas Math'!$E$10))</f>
        <v>1.0918682109440887</v>
      </c>
      <c r="P991">
        <f t="shared" si="223"/>
        <v>-157.45268127537747</v>
      </c>
      <c r="Q991">
        <f t="shared" si="215"/>
        <v>3.4210013538072916E-4</v>
      </c>
      <c r="R991" s="4">
        <f t="shared" si="216"/>
        <v>3.8186943167485034E-4</v>
      </c>
      <c r="S991">
        <f t="shared" si="224"/>
        <v>2.896396901582294E-4</v>
      </c>
      <c r="T991">
        <f>S991*'Exhaust Gas Math'!$C$14</f>
        <v>3.4314121121768374E-4</v>
      </c>
      <c r="U991">
        <f>(T991/'Exhaust Gas Math'!$B$14)+('Exhaust Gas Math'!$D$10)</f>
        <v>1.2285301911907411E-2</v>
      </c>
      <c r="V991">
        <f>('Exhaust Gas Math'!$E$10*((-0.000000001)*V990^3+(0.000002)*V990^2-0.0012*V990+1.3446)*$B$18+T991*'Exhaust Gas Math'!$D$14*$B$17)/('Exhaust Gas Math'!$E$10*((-0.000000001)*V990^3+(0.000002)*V990^2-0.0012*V990+1.3446)+T991*'Exhaust Gas Math'!$D$14)</f>
        <v>319.36456871922633</v>
      </c>
      <c r="W991">
        <f t="shared" si="217"/>
        <v>85426.322178252391</v>
      </c>
      <c r="X991">
        <f t="shared" si="218"/>
        <v>85268.869496977015</v>
      </c>
    </row>
    <row r="992" spans="3:24" x14ac:dyDescent="0.2">
      <c r="C992" s="1"/>
      <c r="D992" s="1"/>
      <c r="E992">
        <f t="shared" si="211"/>
        <v>0.1235</v>
      </c>
      <c r="F992">
        <f t="shared" si="212"/>
        <v>86333.512528640626</v>
      </c>
      <c r="H992" s="1">
        <v>0.1235</v>
      </c>
      <c r="I992" s="1">
        <f t="shared" si="219"/>
        <v>126</v>
      </c>
      <c r="J992" s="1">
        <f t="shared" si="220"/>
        <v>1</v>
      </c>
      <c r="K992" s="1">
        <f t="shared" si="221"/>
        <v>7.5992999570096004E-3</v>
      </c>
      <c r="L992" s="1">
        <f t="shared" si="222"/>
        <v>1</v>
      </c>
      <c r="M992" s="4">
        <f t="shared" si="213"/>
        <v>5.0332792497671273E-2</v>
      </c>
      <c r="N992" s="1">
        <f t="shared" si="214"/>
        <v>16.113755704639431</v>
      </c>
      <c r="O992">
        <f>((-0.0000000008)*V992^3+(0.000003)*V992^2-0.004*V992+2.013)*('Exhaust Gas Math'!$E$10/(T992+'Exhaust Gas Math'!$E$10))+(357.45*V992^-1.004)*(T992/(T992+'Exhaust Gas Math'!$E$10))</f>
        <v>1.0957887421887467</v>
      </c>
      <c r="P992">
        <f t="shared" si="223"/>
        <v>-142.26248447880687</v>
      </c>
      <c r="Q992">
        <f t="shared" si="215"/>
        <v>3.5676982714668133E-4</v>
      </c>
      <c r="R992" s="4">
        <f t="shared" si="216"/>
        <v>3.9653912344080251E-4</v>
      </c>
      <c r="S992">
        <f t="shared" si="224"/>
        <v>3.0611985660316832E-4</v>
      </c>
      <c r="T992">
        <f>S992*'Exhaust Gas Math'!$C$14</f>
        <v>3.6266555289853574E-4</v>
      </c>
      <c r="U992">
        <f>(T992/'Exhaust Gas Math'!$B$14)+('Exhaust Gas Math'!$D$10)</f>
        <v>1.2959252263334818E-2</v>
      </c>
      <c r="V992">
        <f>('Exhaust Gas Math'!$E$10*((-0.000000001)*V991^3+(0.000002)*V991^2-0.0012*V991+1.3446)*$B$18+T992*'Exhaust Gas Math'!$D$14*$B$17)/('Exhaust Gas Math'!$E$10*((-0.000000001)*V991^3+(0.000002)*V991^2-0.0012*V991+1.3446)+T992*'Exhaust Gas Math'!$D$14)</f>
        <v>318.24861583112613</v>
      </c>
      <c r="W992">
        <f t="shared" si="217"/>
        <v>86475.775013119433</v>
      </c>
      <c r="X992">
        <f t="shared" si="218"/>
        <v>86333.512528640626</v>
      </c>
    </row>
    <row r="993" spans="3:24" x14ac:dyDescent="0.2">
      <c r="C993" s="1"/>
      <c r="D993" s="1"/>
      <c r="E993">
        <f t="shared" si="211"/>
        <v>0.123625</v>
      </c>
      <c r="F993">
        <f t="shared" si="212"/>
        <v>87272.144460062002</v>
      </c>
      <c r="H993" s="1">
        <v>0.123625</v>
      </c>
      <c r="I993" s="1">
        <f t="shared" si="219"/>
        <v>130.5</v>
      </c>
      <c r="J993" s="1">
        <f t="shared" si="220"/>
        <v>1</v>
      </c>
      <c r="K993" s="1">
        <f t="shared" si="221"/>
        <v>7.5788460316347245E-3</v>
      </c>
      <c r="L993" s="1">
        <f t="shared" si="222"/>
        <v>1</v>
      </c>
      <c r="M993" s="4">
        <f t="shared" si="213"/>
        <v>5.2287503132066968E-2</v>
      </c>
      <c r="N993" s="1">
        <f t="shared" si="214"/>
        <v>15.14553594204285</v>
      </c>
      <c r="O993">
        <f>((-0.0000000008)*V993^3+(0.000003)*V993^2-0.004*V993+2.013)*('Exhaust Gas Math'!$E$10/(T993+'Exhaust Gas Math'!$E$10))+(357.45*V993^-1.004)*(T993/(T993+'Exhaust Gas Math'!$E$10))</f>
        <v>1.0991565716177341</v>
      </c>
      <c r="P993">
        <f t="shared" si="223"/>
        <v>-126.06625657206801</v>
      </c>
      <c r="Q993">
        <f t="shared" si="215"/>
        <v>3.7062524308028758E-4</v>
      </c>
      <c r="R993" s="4">
        <f t="shared" si="216"/>
        <v>4.1039453937440876E-4</v>
      </c>
      <c r="S993">
        <f t="shared" si="224"/>
        <v>3.2168525254963653E-4</v>
      </c>
      <c r="T993">
        <f>S993*'Exhaust Gas Math'!$C$14</f>
        <v>3.8110614995633563E-4</v>
      </c>
      <c r="U993">
        <f>(T993/'Exhaust Gas Math'!$B$14)+('Exhaust Gas Math'!$D$10)</f>
        <v>1.35957934113431E-2</v>
      </c>
      <c r="V993">
        <f>('Exhaust Gas Math'!$E$10*((-0.000000001)*V992^3+(0.000002)*V992^2-0.0012*V992+1.3446)*$B$18+T993*'Exhaust Gas Math'!$D$14*$B$17)/('Exhaust Gas Math'!$E$10*((-0.000000001)*V992^3+(0.000002)*V992^2-0.0012*V992+1.3446)+T993*'Exhaust Gas Math'!$D$14)</f>
        <v>317.29667444341328</v>
      </c>
      <c r="W993">
        <f t="shared" si="217"/>
        <v>87398.210716634072</v>
      </c>
      <c r="X993">
        <f t="shared" si="218"/>
        <v>87272.144460062002</v>
      </c>
    </row>
    <row r="994" spans="3:24" x14ac:dyDescent="0.2">
      <c r="C994" s="1"/>
      <c r="D994" s="1"/>
      <c r="E994">
        <f t="shared" si="211"/>
        <v>0.12375</v>
      </c>
      <c r="F994">
        <f t="shared" si="212"/>
        <v>88062.10468162474</v>
      </c>
      <c r="H994" s="1">
        <v>0.12375</v>
      </c>
      <c r="I994" s="1">
        <f t="shared" si="219"/>
        <v>135</v>
      </c>
      <c r="J994" s="1">
        <f t="shared" si="220"/>
        <v>1</v>
      </c>
      <c r="K994" s="1">
        <f t="shared" si="221"/>
        <v>7.5302202611791805E-3</v>
      </c>
      <c r="L994" s="1">
        <f t="shared" si="222"/>
        <v>0.99</v>
      </c>
      <c r="M994" s="4">
        <f t="shared" si="213"/>
        <v>5.4115284963613626E-2</v>
      </c>
      <c r="N994" s="1">
        <f t="shared" si="214"/>
        <v>14.083938913961976</v>
      </c>
      <c r="O994">
        <f>((-0.0000000008)*V994^3+(0.000003)*V994^2-0.004*V994+2.013)*('Exhaust Gas Math'!$E$10/(T994+'Exhaust Gas Math'!$E$10))+(357.45*V994^-1.004)*(T994/(T994+'Exhaust Gas Math'!$E$10))</f>
        <v>1.1020205398522842</v>
      </c>
      <c r="P994">
        <f t="shared" si="223"/>
        <v>-109.29692888323267</v>
      </c>
      <c r="Q994">
        <f t="shared" si="215"/>
        <v>3.83580959934919E-4</v>
      </c>
      <c r="R994" s="4">
        <f t="shared" si="216"/>
        <v>4.2335025622904012E-4</v>
      </c>
      <c r="S994">
        <f t="shared" si="224"/>
        <v>3.3609436555953951E-4</v>
      </c>
      <c r="T994">
        <f>S994*'Exhaust Gas Math'!$C$14</f>
        <v>3.9817687837787725E-4</v>
      </c>
      <c r="U994">
        <f>(T994/'Exhaust Gas Math'!$B$14)+('Exhaust Gas Math'!$D$10)</f>
        <v>1.4185048793515748E-2</v>
      </c>
      <c r="V994">
        <f>('Exhaust Gas Math'!$E$10*((-0.000000001)*V993^3+(0.000002)*V993^2-0.0012*V993+1.3446)*$B$18+T994*'Exhaust Gas Math'!$D$14*$B$17)/('Exhaust Gas Math'!$E$10*((-0.000000001)*V993^3+(0.000002)*V993^2-0.0012*V993+1.3446)+T994*'Exhaust Gas Math'!$D$14)</f>
        <v>316.49197294711553</v>
      </c>
      <c r="W994">
        <f t="shared" si="217"/>
        <v>88171.401610507979</v>
      </c>
      <c r="X994">
        <f t="shared" si="218"/>
        <v>88062.10468162474</v>
      </c>
    </row>
    <row r="995" spans="3:24" x14ac:dyDescent="0.2">
      <c r="C995" s="1"/>
      <c r="D995" s="1"/>
      <c r="E995">
        <f t="shared" si="211"/>
        <v>0.123875</v>
      </c>
      <c r="F995">
        <f t="shared" si="212"/>
        <v>88721.555780842085</v>
      </c>
      <c r="H995" s="1">
        <v>0.123875</v>
      </c>
      <c r="I995" s="1">
        <f t="shared" si="219"/>
        <v>139.5</v>
      </c>
      <c r="J995" s="1">
        <f t="shared" si="220"/>
        <v>1</v>
      </c>
      <c r="K995" s="1">
        <f t="shared" si="221"/>
        <v>7.4537851578122209E-3</v>
      </c>
      <c r="L995" s="1">
        <f t="shared" si="222"/>
        <v>0.98</v>
      </c>
      <c r="M995" s="4">
        <f t="shared" si="213"/>
        <v>5.5804869109520983E-2</v>
      </c>
      <c r="N995" s="1">
        <f t="shared" si="214"/>
        <v>12.935509719091595</v>
      </c>
      <c r="O995">
        <f>((-0.0000000008)*V995^3+(0.000003)*V995^2-0.004*V995+2.013)*('Exhaust Gas Math'!$E$10/(T995+'Exhaust Gas Math'!$E$10))+(357.45*V995^-1.004)*(T995/(T995+'Exhaust Gas Math'!$E$10))</f>
        <v>1.1044517930485651</v>
      </c>
      <c r="P995">
        <f t="shared" si="223"/>
        <v>-92.402529935096211</v>
      </c>
      <c r="Q995">
        <f t="shared" si="215"/>
        <v>3.955571014079563E-4</v>
      </c>
      <c r="R995" s="4">
        <f t="shared" si="216"/>
        <v>4.3532639770207742E-4</v>
      </c>
      <c r="S995">
        <f t="shared" si="224"/>
        <v>3.4927947072963168E-4</v>
      </c>
      <c r="T995">
        <f>S995*'Exhaust Gas Math'!$C$14</f>
        <v>4.137975032847273E-4</v>
      </c>
      <c r="U995">
        <f>(T995/'Exhaust Gas Math'!$B$14)+('Exhaust Gas Math'!$D$10)</f>
        <v>1.4724248824818821E-2</v>
      </c>
      <c r="V995">
        <f>('Exhaust Gas Math'!$E$10*((-0.000000001)*V994^3+(0.000002)*V994^2-0.0012*V994+1.3446)*$B$18+T995*'Exhaust Gas Math'!$D$14*$B$17)/('Exhaust Gas Math'!$E$10*((-0.000000001)*V994^3+(0.000002)*V994^2-0.0012*V994+1.3446)+T995*'Exhaust Gas Math'!$D$14)</f>
        <v>315.81230223776663</v>
      </c>
      <c r="W995">
        <f t="shared" si="217"/>
        <v>88813.958310777176</v>
      </c>
      <c r="X995">
        <f t="shared" si="218"/>
        <v>88721.555780842085</v>
      </c>
    </row>
    <row r="996" spans="3:24" x14ac:dyDescent="0.2">
      <c r="C996" s="1"/>
      <c r="D996" s="1"/>
      <c r="E996">
        <f t="shared" si="211"/>
        <v>0.124</v>
      </c>
      <c r="F996">
        <f t="shared" si="212"/>
        <v>89266.288677332341</v>
      </c>
      <c r="H996" s="1">
        <v>0.124</v>
      </c>
      <c r="I996" s="1">
        <f t="shared" si="219"/>
        <v>144</v>
      </c>
      <c r="J996" s="1">
        <f t="shared" si="220"/>
        <v>1</v>
      </c>
      <c r="K996" s="1">
        <f t="shared" si="221"/>
        <v>7.3501105563121751E-3</v>
      </c>
      <c r="L996" s="1">
        <f t="shared" si="222"/>
        <v>0.97</v>
      </c>
      <c r="M996" s="4">
        <f t="shared" si="213"/>
        <v>5.7345838721685777E-2</v>
      </c>
      <c r="N996" s="1">
        <f t="shared" si="214"/>
        <v>11.707328805309546</v>
      </c>
      <c r="O996">
        <f>((-0.0000000008)*V996^3+(0.000003)*V996^2-0.004*V996+2.013)*('Exhaust Gas Math'!$E$10/(T996+'Exhaust Gas Math'!$E$10))+(357.45*V996^-1.004)*(T996/(T996+'Exhaust Gas Math'!$E$10))</f>
        <v>1.1065066830271988</v>
      </c>
      <c r="P996">
        <f t="shared" si="223"/>
        <v>-75.829759288828427</v>
      </c>
      <c r="Q996">
        <f t="shared" si="215"/>
        <v>4.0647983060474699E-4</v>
      </c>
      <c r="R996" s="4">
        <f t="shared" si="216"/>
        <v>4.4624912689886817E-4</v>
      </c>
      <c r="S996">
        <f t="shared" si="224"/>
        <v>3.6118211641067324E-4</v>
      </c>
      <c r="T996">
        <f>S996*'Exhaust Gas Math'!$C$14</f>
        <v>4.2789877598480616E-4</v>
      </c>
      <c r="U996">
        <f>(T996/'Exhaust Gas Math'!$B$14)+('Exhaust Gas Math'!$D$10)</f>
        <v>1.5211003146533659E-2</v>
      </c>
      <c r="V996">
        <f>('Exhaust Gas Math'!$E$10*((-0.000000001)*V995^3+(0.000002)*V995^2-0.0012*V995+1.3446)*$B$18+T996*'Exhaust Gas Math'!$D$14*$B$17)/('Exhaust Gas Math'!$E$10*((-0.000000001)*V995^3+(0.000002)*V995^2-0.0012*V995+1.3446)+T996*'Exhaust Gas Math'!$D$14)</f>
        <v>315.24029947735903</v>
      </c>
      <c r="W996">
        <f t="shared" si="217"/>
        <v>89342.118436621167</v>
      </c>
      <c r="X996">
        <f t="shared" si="218"/>
        <v>89266.288677332341</v>
      </c>
    </row>
    <row r="997" spans="3:24" x14ac:dyDescent="0.2">
      <c r="C997" s="1"/>
      <c r="D997" s="1"/>
      <c r="E997">
        <f t="shared" si="211"/>
        <v>0.124125</v>
      </c>
      <c r="F997">
        <f t="shared" si="212"/>
        <v>89685.654889382175</v>
      </c>
      <c r="H997" s="1">
        <v>0.124125</v>
      </c>
      <c r="I997" s="1">
        <f t="shared" si="219"/>
        <v>148.5</v>
      </c>
      <c r="J997" s="1">
        <f t="shared" si="220"/>
        <v>1</v>
      </c>
      <c r="K997" s="1">
        <f t="shared" si="221"/>
        <v>7.2199693658655563E-3</v>
      </c>
      <c r="L997" s="1">
        <f t="shared" si="222"/>
        <v>0.95</v>
      </c>
      <c r="M997" s="4">
        <f t="shared" si="213"/>
        <v>5.8728693210024621E-2</v>
      </c>
      <c r="N997" s="1">
        <f t="shared" si="214"/>
        <v>10.406968316360885</v>
      </c>
      <c r="O997">
        <f>((-0.0000000008)*V997^3+(0.000003)*V997^2-0.004*V997+2.013)*('Exhaust Gas Math'!$E$10/(T997+'Exhaust Gas Math'!$E$10))+(357.45*V997^-1.004)*(T997/(T997+'Exhaust Gas Math'!$E$10))</f>
        <v>1.1082126621211612</v>
      </c>
      <c r="P997">
        <f t="shared" si="223"/>
        <v>-60.012480388311303</v>
      </c>
      <c r="Q997">
        <f t="shared" si="215"/>
        <v>4.1628180526761692E-4</v>
      </c>
      <c r="R997" s="4">
        <f t="shared" si="216"/>
        <v>4.5605110156173804E-4</v>
      </c>
      <c r="S997">
        <f t="shared" si="224"/>
        <v>3.7164322682014281E-4</v>
      </c>
      <c r="T997">
        <f>S997*'Exhaust Gas Math'!$C$14</f>
        <v>4.402922366138598E-4</v>
      </c>
      <c r="U997">
        <f>(T997/'Exhaust Gas Math'!$B$14)+('Exhaust Gas Math'!$D$10)</f>
        <v>1.5638806412983562E-2</v>
      </c>
      <c r="V997">
        <f>('Exhaust Gas Math'!$E$10*((-0.000000001)*V996^3+(0.000002)*V996^2-0.0012*V996+1.3446)*$B$18+T997*'Exhaust Gas Math'!$D$14*$B$17)/('Exhaust Gas Math'!$E$10*((-0.000000001)*V996^3+(0.000002)*V996^2-0.0012*V996+1.3446)+T997*'Exhaust Gas Math'!$D$14)</f>
        <v>314.76711890105219</v>
      </c>
      <c r="W997">
        <f t="shared" si="217"/>
        <v>89745.667369770483</v>
      </c>
      <c r="X997">
        <f t="shared" si="218"/>
        <v>89685.654889382175</v>
      </c>
    </row>
    <row r="998" spans="3:24" x14ac:dyDescent="0.2">
      <c r="C998" s="1"/>
      <c r="D998" s="1"/>
      <c r="E998">
        <f t="shared" si="211"/>
        <v>0.12425</v>
      </c>
      <c r="F998">
        <f t="shared" si="212"/>
        <v>89998.949192837259</v>
      </c>
      <c r="H998" s="1">
        <v>0.12425</v>
      </c>
      <c r="I998" s="1">
        <f t="shared" si="219"/>
        <v>153</v>
      </c>
      <c r="J998" s="1">
        <f t="shared" si="220"/>
        <v>1</v>
      </c>
      <c r="K998" s="1">
        <f t="shared" si="221"/>
        <v>7.0643318079169973E-3</v>
      </c>
      <c r="L998" s="1">
        <f t="shared" si="222"/>
        <v>0.93</v>
      </c>
      <c r="M998" s="4">
        <f t="shared" si="213"/>
        <v>5.994490681677133E-2</v>
      </c>
      <c r="N998" s="1">
        <f t="shared" si="214"/>
        <v>9.0424454070734761</v>
      </c>
      <c r="O998">
        <f>((-0.0000000008)*V998^3+(0.000003)*V998^2-0.004*V998+2.013)*('Exhaust Gas Math'!$E$10/(T998+'Exhaust Gas Math'!$E$10))+(357.45*V998^-1.004)*(T998/(T998+'Exhaust Gas Math'!$E$10))</f>
        <v>1.1096122171752543</v>
      </c>
      <c r="P998">
        <f t="shared" si="223"/>
        <v>-45.364175821528754</v>
      </c>
      <c r="Q998">
        <f t="shared" si="215"/>
        <v>4.2490259296328351E-4</v>
      </c>
      <c r="R998" s="4">
        <f t="shared" si="216"/>
        <v>4.6467188925740463E-4</v>
      </c>
      <c r="S998">
        <f t="shared" si="224"/>
        <v>3.8065002649196374E-4</v>
      </c>
      <c r="T998">
        <f>S998*'Exhaust Gas Math'!$C$14</f>
        <v>4.509627498535863E-4</v>
      </c>
      <c r="U998">
        <f>(T998/'Exhaust Gas Math'!$B$14)+('Exhaust Gas Math'!$D$10)</f>
        <v>1.6007136176177435E-2</v>
      </c>
      <c r="V998">
        <f>('Exhaust Gas Math'!$E$10*((-0.000000001)*V997^3+(0.000002)*V997^2-0.0012*V997+1.3446)*$B$18+T998*'Exhaust Gas Math'!$D$14*$B$17)/('Exhaust Gas Math'!$E$10*((-0.000000001)*V997^3+(0.000002)*V997^2-0.0012*V997+1.3446)+T998*'Exhaust Gas Math'!$D$14)</f>
        <v>314.38007520526196</v>
      </c>
      <c r="W998">
        <f t="shared" si="217"/>
        <v>90044.313368658783</v>
      </c>
      <c r="X998">
        <f t="shared" si="218"/>
        <v>89998.949192837259</v>
      </c>
    </row>
    <row r="999" spans="3:24" x14ac:dyDescent="0.2">
      <c r="C999" s="1"/>
      <c r="D999" s="1"/>
      <c r="E999">
        <f t="shared" si="211"/>
        <v>0.124375</v>
      </c>
      <c r="F999">
        <f t="shared" si="212"/>
        <v>90223.660179918355</v>
      </c>
      <c r="H999" s="1">
        <v>0.124375</v>
      </c>
      <c r="I999" s="1">
        <f t="shared" si="219"/>
        <v>157.5</v>
      </c>
      <c r="J999" s="1">
        <f t="shared" si="220"/>
        <v>1</v>
      </c>
      <c r="K999" s="1">
        <f t="shared" si="221"/>
        <v>6.8843581830277216E-3</v>
      </c>
      <c r="L999" s="1">
        <f t="shared" si="222"/>
        <v>0.91</v>
      </c>
      <c r="M999" s="4">
        <f t="shared" si="213"/>
        <v>6.0986981180607809E-2</v>
      </c>
      <c r="N999" s="1">
        <f t="shared" si="214"/>
        <v>7.6221728149334771</v>
      </c>
      <c r="O999">
        <f>((-0.0000000008)*V999^3+(0.000003)*V999^2-0.004*V999+2.013)*('Exhaust Gas Math'!$E$10/(T999+'Exhaust Gas Math'!$E$10))+(357.45*V999^-1.004)*(T999/(T999+'Exhaust Gas Math'!$E$10))</f>
        <v>1.1107393455518197</v>
      </c>
      <c r="P999">
        <f t="shared" si="223"/>
        <v>-32.265599794402625</v>
      </c>
      <c r="Q999">
        <f t="shared" si="215"/>
        <v>4.3228904366889715E-4</v>
      </c>
      <c r="R999" s="4">
        <f t="shared" si="216"/>
        <v>4.7205833996301827E-4</v>
      </c>
      <c r="S999">
        <f t="shared" si="224"/>
        <v>3.8820125827633063E-4</v>
      </c>
      <c r="T999">
        <f>S999*'Exhaust Gas Math'!$C$14</f>
        <v>4.5990882633660421E-4</v>
      </c>
      <c r="U999">
        <f>(T999/'Exhaust Gas Math'!$B$14)+('Exhaust Gas Math'!$D$10)</f>
        <v>1.6315941025435904E-2</v>
      </c>
      <c r="V999">
        <f>('Exhaust Gas Math'!$E$10*((-0.000000001)*V998^3+(0.000002)*V998^2-0.0012*V998+1.3446)*$B$18+T999*'Exhaust Gas Math'!$D$14*$B$17)/('Exhaust Gas Math'!$E$10*((-0.000000001)*V998^3+(0.000002)*V998^2-0.0012*V998+1.3446)+T999*'Exhaust Gas Math'!$D$14)</f>
        <v>314.06911831209447</v>
      </c>
      <c r="W999">
        <f t="shared" si="217"/>
        <v>90255.925779712765</v>
      </c>
      <c r="X999">
        <f t="shared" si="218"/>
        <v>90223.660179918355</v>
      </c>
    </row>
    <row r="1000" spans="3:24" x14ac:dyDescent="0.2">
      <c r="C1000" s="1"/>
      <c r="D1000" s="1"/>
      <c r="E1000">
        <f t="shared" si="211"/>
        <v>0.1245</v>
      </c>
      <c r="F1000">
        <f t="shared" si="212"/>
        <v>90361.294652307406</v>
      </c>
      <c r="H1000" s="1">
        <v>0.1245</v>
      </c>
      <c r="I1000" s="1">
        <f t="shared" si="219"/>
        <v>162</v>
      </c>
      <c r="J1000" s="1">
        <f t="shared" si="220"/>
        <v>1</v>
      </c>
      <c r="K1000" s="1">
        <f t="shared" si="221"/>
        <v>6.6813902206666002E-3</v>
      </c>
      <c r="L1000" s="1">
        <f t="shared" si="222"/>
        <v>0.88</v>
      </c>
      <c r="M1000" s="4">
        <f t="shared" si="213"/>
        <v>6.1848491566556356E-2</v>
      </c>
      <c r="N1000" s="1">
        <f t="shared" si="214"/>
        <v>6.1549069927597531</v>
      </c>
      <c r="O1000">
        <f>((-0.0000000008)*V1000^3+(0.000003)*V1000^2-0.004*V1000+2.013)*('Exhaust Gas Math'!$E$10/(T1000+'Exhaust Gas Math'!$E$10))+(357.45*V1000^-1.004)*(T1000/(T1000+'Exhaust Gas Math'!$E$10))</f>
        <v>1.1116116325213328</v>
      </c>
      <c r="P1000">
        <f t="shared" si="223"/>
        <v>-21.055525090462226</v>
      </c>
      <c r="Q1000">
        <f t="shared" si="215"/>
        <v>4.3839561745961529E-4</v>
      </c>
      <c r="R1000" s="4">
        <f t="shared" si="216"/>
        <v>4.7816491375373641E-4</v>
      </c>
      <c r="S1000">
        <f t="shared" si="224"/>
        <v>3.9423825425380322E-4</v>
      </c>
      <c r="T1000">
        <f>S1000*'Exhaust Gas Math'!$C$14</f>
        <v>4.6706096115174141E-4</v>
      </c>
      <c r="U1000">
        <f>(T1000/'Exhaust Gas Math'!$B$14)+('Exhaust Gas Math'!$D$10)</f>
        <v>1.6562821757749927E-2</v>
      </c>
      <c r="V1000">
        <f>('Exhaust Gas Math'!$E$10*((-0.000000001)*V999^3+(0.000002)*V999^2-0.0012*V999+1.3446)*$B$18+T1000*'Exhaust Gas Math'!$D$14*$B$17)/('Exhaust Gas Math'!$E$10*((-0.000000001)*V999^3+(0.000002)*V999^2-0.0012*V999+1.3446)+T1000*'Exhaust Gas Math'!$D$14)</f>
        <v>313.82892535589696</v>
      </c>
      <c r="W1000">
        <f t="shared" si="217"/>
        <v>90382.350177397864</v>
      </c>
      <c r="X1000">
        <f t="shared" si="218"/>
        <v>90361.294652307406</v>
      </c>
    </row>
    <row r="1001" spans="3:24" x14ac:dyDescent="0.2">
      <c r="C1001" s="1"/>
      <c r="D1001" s="1"/>
      <c r="E1001">
        <f t="shared" si="211"/>
        <v>0.124625</v>
      </c>
      <c r="F1001">
        <f t="shared" si="212"/>
        <v>90433.394595332808</v>
      </c>
      <c r="H1001" s="1">
        <v>0.124625</v>
      </c>
      <c r="I1001" s="1">
        <f t="shared" si="219"/>
        <v>166.5</v>
      </c>
      <c r="J1001" s="1">
        <f t="shared" si="220"/>
        <v>1</v>
      </c>
      <c r="K1001" s="1">
        <f t="shared" si="221"/>
        <v>6.4569410764224325E-3</v>
      </c>
      <c r="L1001" s="1">
        <f t="shared" si="222"/>
        <v>0.85</v>
      </c>
      <c r="M1001" s="4">
        <f t="shared" si="213"/>
        <v>6.2524126476606309E-2</v>
      </c>
      <c r="N1001" s="1">
        <f t="shared" si="214"/>
        <v>4.6496941222614021</v>
      </c>
      <c r="O1001">
        <f>((-0.0000000008)*V1001^3+(0.000003)*V1001^2-0.004*V1001+2.013)*('Exhaust Gas Math'!$E$10/(T1001+'Exhaust Gas Math'!$E$10))+(357.45*V1001^-1.004)*(T1001/(T1001+'Exhaust Gas Math'!$E$10))</f>
        <v>1.1122560282131968</v>
      </c>
      <c r="P1001">
        <f t="shared" si="223"/>
        <v>-12.023296040284194</v>
      </c>
      <c r="Q1001">
        <f t="shared" si="215"/>
        <v>4.4318466527737622E-4</v>
      </c>
      <c r="R1001" s="4">
        <f t="shared" si="216"/>
        <v>4.8295396157149739E-4</v>
      </c>
      <c r="S1001">
        <f t="shared" si="224"/>
        <v>3.9881133325555526E-4</v>
      </c>
      <c r="T1001">
        <f>S1001*'Exhaust Gas Math'!$C$14</f>
        <v>4.7247876789914572E-4</v>
      </c>
      <c r="U1001">
        <f>(T1001/'Exhaust Gas Math'!$B$14)+('Exhaust Gas Math'!$D$10)</f>
        <v>1.6749836143231608E-2</v>
      </c>
      <c r="V1001">
        <f>('Exhaust Gas Math'!$E$10*((-0.000000001)*V1000^3+(0.000002)*V1000^2-0.0012*V1000+1.3446)*$B$18+T1001*'Exhaust Gas Math'!$D$14*$B$17)/('Exhaust Gas Math'!$E$10*((-0.000000001)*V1000^3+(0.000002)*V1000^2-0.0012*V1000+1.3446)+T1001*'Exhaust Gas Math'!$D$14)</f>
        <v>313.65174048248394</v>
      </c>
      <c r="W1001">
        <f t="shared" si="217"/>
        <v>90445.417891373087</v>
      </c>
      <c r="X1001">
        <f t="shared" si="218"/>
        <v>90433.394595332808</v>
      </c>
    </row>
    <row r="1002" spans="3:24" x14ac:dyDescent="0.2">
      <c r="C1002" s="1"/>
      <c r="D1002" s="1"/>
      <c r="E1002">
        <f t="shared" si="211"/>
        <v>0.12475</v>
      </c>
      <c r="F1002">
        <f t="shared" si="212"/>
        <v>90460.43028996943</v>
      </c>
      <c r="H1002" s="1">
        <v>0.12475</v>
      </c>
      <c r="I1002" s="1">
        <f t="shared" si="219"/>
        <v>171</v>
      </c>
      <c r="J1002" s="1">
        <f t="shared" si="220"/>
        <v>1</v>
      </c>
      <c r="K1002" s="1">
        <f t="shared" si="221"/>
        <v>6.2126840512096246E-3</v>
      </c>
      <c r="L1002" s="1">
        <f t="shared" si="222"/>
        <v>0.82</v>
      </c>
      <c r="M1002" s="4">
        <f t="shared" si="213"/>
        <v>6.3009720396865893E-2</v>
      </c>
      <c r="N1002" s="1">
        <f t="shared" si="214"/>
        <v>3.1158143413188371</v>
      </c>
      <c r="O1002">
        <f>((-0.0000000008)*V1002^3+(0.000003)*V1002^2-0.004*V1002+2.013)*('Exhaust Gas Math'!$E$10/(T1002+'Exhaust Gas Math'!$E$10))+(357.45*V1002^-1.004)*(T1002/(T1002+'Exhaust Gas Math'!$E$10))</f>
        <v>1.1126947081650453</v>
      </c>
      <c r="P1002">
        <f t="shared" si="223"/>
        <v>-5.4011864666152096</v>
      </c>
      <c r="Q1002">
        <f t="shared" si="215"/>
        <v>4.4662666104986403E-4</v>
      </c>
      <c r="R1002" s="4">
        <f t="shared" si="216"/>
        <v>4.8639595734398515E-4</v>
      </c>
      <c r="S1002">
        <f t="shared" si="224"/>
        <v>4.0198210361620633E-4</v>
      </c>
      <c r="T1002">
        <f>S1002*'Exhaust Gas Math'!$C$14</f>
        <v>4.7623523505132561E-4</v>
      </c>
      <c r="U1002">
        <f>(T1002/'Exhaust Gas Math'!$B$14)+('Exhaust Gas Math'!$D$10)</f>
        <v>1.6879503632088354E-2</v>
      </c>
      <c r="V1002">
        <f>('Exhaust Gas Math'!$E$10*((-0.000000001)*V1001^3+(0.000002)*V1001^2-0.0012*V1001+1.3446)*$B$18+T1002*'Exhaust Gas Math'!$D$14*$B$17)/('Exhaust Gas Math'!$E$10*((-0.000000001)*V1001^3+(0.000002)*V1001^2-0.0012*V1001+1.3446)+T1002*'Exhaust Gas Math'!$D$14)</f>
        <v>313.53124470682803</v>
      </c>
      <c r="W1002">
        <f t="shared" si="217"/>
        <v>90465.83147643604</v>
      </c>
      <c r="X1002">
        <f t="shared" si="218"/>
        <v>90460.43028996943</v>
      </c>
    </row>
    <row r="1003" spans="3:24" x14ac:dyDescent="0.2">
      <c r="C1003" s="1"/>
      <c r="D1003" s="1"/>
      <c r="E1003">
        <f t="shared" si="211"/>
        <v>0.124875</v>
      </c>
      <c r="F1003">
        <f t="shared" si="212"/>
        <v>90457.324011923803</v>
      </c>
      <c r="H1003" s="1">
        <v>0.124875</v>
      </c>
      <c r="I1003" s="1">
        <f t="shared" si="219"/>
        <v>175.5</v>
      </c>
      <c r="J1003" s="1">
        <f t="shared" si="220"/>
        <v>1</v>
      </c>
      <c r="K1003" s="1">
        <f t="shared" si="221"/>
        <v>5.9504401165672563E-3</v>
      </c>
      <c r="L1003" s="1">
        <f t="shared" si="222"/>
        <v>0.78</v>
      </c>
      <c r="M1003" s="4">
        <f t="shared" si="213"/>
        <v>6.3302279479340168E-2</v>
      </c>
      <c r="N1003" s="1">
        <f t="shared" si="214"/>
        <v>1.5627245288489091</v>
      </c>
      <c r="O1003">
        <f>((-0.0000000008)*V1003^3+(0.000003)*V1003^2-0.004*V1003+2.013)*('Exhaust Gas Math'!$E$10/(T1003+'Exhaust Gas Math'!$E$10))+(357.45*V1003^-1.004)*(T1003/(T1003+'Exhaust Gas Math'!$E$10))</f>
        <v>1.1129430085409939</v>
      </c>
      <c r="P1003">
        <f t="shared" si="223"/>
        <v>-1.3589634862336062</v>
      </c>
      <c r="Q1003">
        <f t="shared" si="215"/>
        <v>4.4870038372856038E-4</v>
      </c>
      <c r="R1003" s="4">
        <f t="shared" si="216"/>
        <v>4.8846968002268156E-4</v>
      </c>
      <c r="S1003">
        <f t="shared" si="224"/>
        <v>4.037992331409184E-4</v>
      </c>
      <c r="T1003">
        <f>S1003*'Exhaust Gas Math'!$C$14</f>
        <v>4.7838802020901057E-4</v>
      </c>
      <c r="U1003">
        <f>(T1003/'Exhaust Gas Math'!$B$14)+('Exhaust Gas Math'!$D$10)</f>
        <v>1.6953814476330153E-2</v>
      </c>
      <c r="V1003">
        <f>('Exhaust Gas Math'!$E$10*((-0.000000001)*V1002^3+(0.000002)*V1002^2-0.0012*V1002+1.3446)*$B$18+T1003*'Exhaust Gas Math'!$D$14*$B$17)/('Exhaust Gas Math'!$E$10*((-0.000000001)*V1002^3+(0.000002)*V1002^2-0.0012*V1002+1.3446)+T1003*'Exhaust Gas Math'!$D$14)</f>
        <v>313.46308810009549</v>
      </c>
      <c r="W1003">
        <f t="shared" si="217"/>
        <v>90458.682975410033</v>
      </c>
      <c r="X1003">
        <f t="shared" si="218"/>
        <v>90457.324011923803</v>
      </c>
    </row>
    <row r="1004" spans="3:24" x14ac:dyDescent="0.2">
      <c r="C1004" s="1"/>
      <c r="D1004" s="1"/>
      <c r="E1004">
        <f t="shared" si="211"/>
        <v>0.125</v>
      </c>
      <c r="F1004">
        <f t="shared" si="212"/>
        <v>90451.501084032017</v>
      </c>
      <c r="H1004" s="1">
        <v>0.125</v>
      </c>
      <c r="I1004" s="1">
        <f t="shared" si="219"/>
        <v>180</v>
      </c>
      <c r="J1004" s="1">
        <f t="shared" si="220"/>
        <v>1</v>
      </c>
      <c r="K1004" s="1">
        <f t="shared" si="221"/>
        <v>5.6721643390522155E-3</v>
      </c>
      <c r="L1004" s="1">
        <f t="shared" si="222"/>
        <v>0.75</v>
      </c>
      <c r="M1004" s="4">
        <f t="shared" si="213"/>
        <v>6.3399999999999998E-2</v>
      </c>
      <c r="N1004" s="1">
        <f t="shared" si="214"/>
        <v>-9.7565355274588879E-15</v>
      </c>
      <c r="O1004">
        <f>((-0.0000000008)*V1004^3+(0.000003)*V1004^2-0.004*V1004+2.013)*('Exhaust Gas Math'!$E$10/(T1004+'Exhaust Gas Math'!$E$10))+(357.45*V1004^-1.004)*(T1004/(T1004+'Exhaust Gas Math'!$E$10))</f>
        <v>1.113021979584089</v>
      </c>
      <c r="P1004">
        <f t="shared" si="223"/>
        <v>5.2974273048098149E-29</v>
      </c>
      <c r="Q1004">
        <f t="shared" si="215"/>
        <v>4.4939304812356896E-4</v>
      </c>
      <c r="R1004" s="4">
        <f t="shared" si="216"/>
        <v>4.8916234441769013E-4</v>
      </c>
      <c r="S1004">
        <f t="shared" si="224"/>
        <v>4.043828458389056E-4</v>
      </c>
      <c r="T1004">
        <f>S1004*'Exhaust Gas Math'!$C$14</f>
        <v>4.7907943638874733E-4</v>
      </c>
      <c r="U1004">
        <f>(T1004/'Exhaust Gas Math'!$B$14)+('Exhaust Gas Math'!$D$10)</f>
        <v>1.6977681103176434E-2</v>
      </c>
      <c r="V1004">
        <f>('Exhaust Gas Math'!$E$10*((-0.000000001)*V1003^3+(0.000002)*V1003^2-0.0012*V1003+1.3446)*$B$18+T1004*'Exhaust Gas Math'!$D$14*$B$17)/('Exhaust Gas Math'!$E$10*((-0.000000001)*V1003^3+(0.000002)*V1003^2-0.0012*V1003+1.3446)+T1004*'Exhaust Gas Math'!$D$14)</f>
        <v>313.44142035322955</v>
      </c>
      <c r="W1004">
        <f t="shared" si="217"/>
        <v>90451.501084032017</v>
      </c>
      <c r="X1004">
        <f t="shared" si="218"/>
        <v>90451.501084032017</v>
      </c>
    </row>
    <row r="1005" spans="3:24" x14ac:dyDescent="0.2">
      <c r="C1005" s="1"/>
      <c r="D1005" s="1"/>
      <c r="E1005">
        <f t="shared" si="211"/>
        <v>0.12512499999999999</v>
      </c>
      <c r="F1005">
        <f t="shared" si="212"/>
        <v>90466.579702717674</v>
      </c>
      <c r="H1005" s="1">
        <v>0.12512499999999999</v>
      </c>
      <c r="I1005" s="1">
        <f t="shared" si="219"/>
        <v>184.49999999999909</v>
      </c>
      <c r="J1005" s="1">
        <f t="shared" si="220"/>
        <v>1</v>
      </c>
      <c r="K1005" s="1">
        <f t="shared" si="221"/>
        <v>5.3799313049346072E-3</v>
      </c>
      <c r="L1005" s="1">
        <f t="shared" si="222"/>
        <v>0.71</v>
      </c>
      <c r="M1005" s="4">
        <f t="shared" si="213"/>
        <v>6.3302279479340168E-2</v>
      </c>
      <c r="N1005" s="1">
        <f t="shared" si="214"/>
        <v>-1.5627245288489287</v>
      </c>
      <c r="O1005">
        <f>((-0.0000000008)*V1005^3+(0.000003)*V1005^2-0.004*V1005+2.013)*('Exhaust Gas Math'!$E$10/(T1005+'Exhaust Gas Math'!$E$10))+(357.45*V1005^-1.004)*(T1005/(T1005+'Exhaust Gas Math'!$E$10))</f>
        <v>1.1129462406910999</v>
      </c>
      <c r="P1005">
        <f t="shared" si="223"/>
        <v>1.3589674328633798</v>
      </c>
      <c r="Q1005">
        <f t="shared" si="215"/>
        <v>4.4870038372856038E-4</v>
      </c>
      <c r="R1005" s="4">
        <f t="shared" si="216"/>
        <v>4.8846968002268156E-4</v>
      </c>
      <c r="S1005">
        <f t="shared" si="224"/>
        <v>4.038303591514777E-4</v>
      </c>
      <c r="T1005">
        <f>S1005*'Exhaust Gas Math'!$C$14</f>
        <v>4.7842489573859649E-4</v>
      </c>
      <c r="U1005">
        <f>(T1005/'Exhaust Gas Math'!$B$14)+('Exhaust Gas Math'!$D$10)</f>
        <v>1.6955087363095287E-2</v>
      </c>
      <c r="V1005">
        <f>('Exhaust Gas Math'!$E$10*((-0.000000001)*V1004^3+(0.000002)*V1004^2-0.0012*V1004+1.3446)*$B$18+T1005*'Exhaust Gas Math'!$D$14*$B$17)/('Exhaust Gas Math'!$E$10*((-0.000000001)*V1004^3+(0.000002)*V1004^2-0.0012*V1004+1.3446)+T1005*'Exhaust Gas Math'!$D$14)</f>
        <v>313.46220851607075</v>
      </c>
      <c r="W1005">
        <f t="shared" si="217"/>
        <v>90465.220735284805</v>
      </c>
      <c r="X1005">
        <f t="shared" si="218"/>
        <v>90466.579702717674</v>
      </c>
    </row>
    <row r="1006" spans="3:24" x14ac:dyDescent="0.2">
      <c r="C1006" s="1"/>
      <c r="D1006" s="1"/>
      <c r="E1006">
        <f t="shared" si="211"/>
        <v>0.12525</v>
      </c>
      <c r="F1006">
        <f t="shared" si="212"/>
        <v>90531.25611724284</v>
      </c>
      <c r="H1006" s="1">
        <v>0.12525</v>
      </c>
      <c r="I1006" s="1">
        <f t="shared" si="219"/>
        <v>189</v>
      </c>
      <c r="J1006" s="1">
        <f t="shared" si="220"/>
        <v>1</v>
      </c>
      <c r="K1006" s="1">
        <f t="shared" si="221"/>
        <v>5.0759196538560161E-3</v>
      </c>
      <c r="L1006" s="1">
        <f t="shared" si="222"/>
        <v>0.67</v>
      </c>
      <c r="M1006" s="4">
        <f t="shared" si="213"/>
        <v>6.3009720396865893E-2</v>
      </c>
      <c r="N1006" s="1">
        <f t="shared" si="214"/>
        <v>-3.1158143413188562</v>
      </c>
      <c r="O1006">
        <f>((-0.0000000008)*V1006^3+(0.000003)*V1006^2-0.004*V1006+2.013)*('Exhaust Gas Math'!$E$10/(T1006+'Exhaust Gas Math'!$E$10))+(357.45*V1006^-1.004)*(T1006/(T1006+'Exhaust Gas Math'!$E$10))</f>
        <v>1.1127321631549192</v>
      </c>
      <c r="P1006">
        <f t="shared" si="223"/>
        <v>5.4013682787358235</v>
      </c>
      <c r="Q1006">
        <f t="shared" si="215"/>
        <v>4.4662666104986403E-4</v>
      </c>
      <c r="R1006" s="4">
        <f t="shared" si="216"/>
        <v>4.8639595734398515E-4</v>
      </c>
      <c r="S1006">
        <f t="shared" si="224"/>
        <v>4.0226949148281475E-4</v>
      </c>
      <c r="T1006">
        <f>S1006*'Exhaust Gas Math'!$C$14</f>
        <v>4.7657570848776452E-4</v>
      </c>
      <c r="U1006">
        <f>(T1006/'Exhaust Gas Math'!$B$14)+('Exhaust Gas Math'!$D$10)</f>
        <v>1.6891256253297841E-2</v>
      </c>
      <c r="V1006">
        <f>('Exhaust Gas Math'!$E$10*((-0.000000001)*V1005^3+(0.000002)*V1005^2-0.0012*V1005+1.3446)*$B$18+T1006*'Exhaust Gas Math'!$D$14*$B$17)/('Exhaust Gas Math'!$E$10*((-0.000000001)*V1005^3+(0.000002)*V1005^2-0.0012*V1005+1.3446)+T1006*'Exhaust Gas Math'!$D$14)</f>
        <v>313.52097595685234</v>
      </c>
      <c r="W1006">
        <f t="shared" si="217"/>
        <v>90525.854748964106</v>
      </c>
      <c r="X1006">
        <f t="shared" si="218"/>
        <v>90531.25611724284</v>
      </c>
    </row>
    <row r="1007" spans="3:24" x14ac:dyDescent="0.2">
      <c r="C1007" s="1"/>
      <c r="D1007" s="1"/>
      <c r="E1007">
        <f t="shared" si="211"/>
        <v>0.12537499999999999</v>
      </c>
      <c r="F1007">
        <f t="shared" si="212"/>
        <v>90672.088092322869</v>
      </c>
      <c r="H1007" s="1">
        <v>0.12537499999999999</v>
      </c>
      <c r="I1007" s="1">
        <f t="shared" si="219"/>
        <v>193.49999999999909</v>
      </c>
      <c r="J1007" s="1">
        <f t="shared" si="220"/>
        <v>1</v>
      </c>
      <c r="K1007" s="1">
        <f t="shared" si="221"/>
        <v>4.7623958367557298E-3</v>
      </c>
      <c r="L1007" s="1">
        <f t="shared" si="222"/>
        <v>0.63</v>
      </c>
      <c r="M1007" s="4">
        <f t="shared" si="213"/>
        <v>6.2524126476606406E-2</v>
      </c>
      <c r="N1007" s="1">
        <f t="shared" si="214"/>
        <v>-4.6496941222611463</v>
      </c>
      <c r="O1007">
        <f>((-0.0000000008)*V1007^3+(0.000003)*V1007^2-0.004*V1007+2.013)*('Exhaust Gas Math'!$E$10/(T1007+'Exhaust Gas Math'!$E$10))+(357.45*V1007^-1.004)*(T1007/(T1007+'Exhaust Gas Math'!$E$10))</f>
        <v>1.1123952524261873</v>
      </c>
      <c r="P1007">
        <f t="shared" si="223"/>
        <v>12.024801030039095</v>
      </c>
      <c r="Q1007">
        <f t="shared" si="215"/>
        <v>4.4318466527737687E-4</v>
      </c>
      <c r="R1007" s="4">
        <f t="shared" si="216"/>
        <v>4.8295396157149804E-4</v>
      </c>
      <c r="S1007">
        <f t="shared" si="224"/>
        <v>3.9983341181548573E-4</v>
      </c>
      <c r="T1007">
        <f>S1007*'Exhaust Gas Math'!$C$14</f>
        <v>4.736896422610903E-4</v>
      </c>
      <c r="U1007">
        <f>(T1007/'Exhaust Gas Math'!$B$14)+('Exhaust Gas Math'!$D$10)</f>
        <v>1.6791633670395729E-2</v>
      </c>
      <c r="V1007">
        <f>('Exhaust Gas Math'!$E$10*((-0.000000001)*V1006^3+(0.000002)*V1006^2-0.0012*V1006+1.3446)*$B$18+T1007*'Exhaust Gas Math'!$D$14*$B$17)/('Exhaust Gas Math'!$E$10*((-0.000000001)*V1006^3+(0.000002)*V1006^2-0.0012*V1006+1.3446)+T1007*'Exhaust Gas Math'!$D$14)</f>
        <v>313.61350906251892</v>
      </c>
      <c r="W1007">
        <f t="shared" si="217"/>
        <v>90660.063291292827</v>
      </c>
      <c r="X1007">
        <f t="shared" si="218"/>
        <v>90672.088092322869</v>
      </c>
    </row>
    <row r="1008" spans="3:24" x14ac:dyDescent="0.2">
      <c r="C1008" s="1"/>
      <c r="D1008" s="1"/>
      <c r="E1008">
        <f t="shared" si="211"/>
        <v>0.1255</v>
      </c>
      <c r="F1008">
        <f t="shared" si="212"/>
        <v>90916.650937137325</v>
      </c>
      <c r="H1008" s="1">
        <v>0.1255</v>
      </c>
      <c r="I1008" s="1">
        <f t="shared" si="219"/>
        <v>198</v>
      </c>
      <c r="J1008" s="1">
        <f t="shared" si="220"/>
        <v>1</v>
      </c>
      <c r="K1008" s="1">
        <f t="shared" si="221"/>
        <v>4.4416972191494448E-3</v>
      </c>
      <c r="L1008" s="1">
        <f t="shared" si="222"/>
        <v>0.59</v>
      </c>
      <c r="M1008" s="4">
        <f t="shared" si="213"/>
        <v>6.1848491566556349E-2</v>
      </c>
      <c r="N1008" s="1">
        <f t="shared" si="214"/>
        <v>-6.1549069927597717</v>
      </c>
      <c r="O1008">
        <f>((-0.0000000008)*V1008^3+(0.000003)*V1008^2-0.004*V1008+2.013)*('Exhaust Gas Math'!$E$10/(T1008+'Exhaust Gas Math'!$E$10))+(357.45*V1008^-1.004)*(T1008/(T1008+'Exhaust Gas Math'!$E$10))</f>
        <v>1.1119506787801878</v>
      </c>
      <c r="P1008">
        <f t="shared" si="223"/>
        <v>21.061947114846856</v>
      </c>
      <c r="Q1008">
        <f t="shared" si="215"/>
        <v>4.3839561745961524E-4</v>
      </c>
      <c r="R1008" s="4">
        <f t="shared" si="216"/>
        <v>4.7816491375373641E-4</v>
      </c>
      <c r="S1008">
        <f t="shared" si="224"/>
        <v>3.9665915697897501E-4</v>
      </c>
      <c r="T1008">
        <f>S1008*'Exhaust Gas Math'!$C$14</f>
        <v>4.6992904698936201E-4</v>
      </c>
      <c r="U1008">
        <f>(T1008/'Exhaust Gas Math'!$B$14)+('Exhaust Gas Math'!$D$10)</f>
        <v>1.6661823685179013E-2</v>
      </c>
      <c r="V1008">
        <f>('Exhaust Gas Math'!$E$10*((-0.000000001)*V1007^3+(0.000002)*V1007^2-0.0012*V1007+1.3446)*$B$18+T1008*'Exhaust Gas Math'!$D$14*$B$17)/('Exhaust Gas Math'!$E$10*((-0.000000001)*V1007^3+(0.000002)*V1007^2-0.0012*V1007+1.3446)+T1008*'Exhaust Gas Math'!$D$14)</f>
        <v>313.73570122883433</v>
      </c>
      <c r="W1008">
        <f t="shared" si="217"/>
        <v>90895.588990022472</v>
      </c>
      <c r="X1008">
        <f t="shared" si="218"/>
        <v>90916.650937137325</v>
      </c>
    </row>
    <row r="1009" spans="3:24" x14ac:dyDescent="0.2">
      <c r="C1009" s="1"/>
      <c r="D1009" s="1"/>
      <c r="E1009">
        <f t="shared" si="211"/>
        <v>0.12562499999999999</v>
      </c>
      <c r="F1009">
        <f t="shared" si="212"/>
        <v>91308.727662720034</v>
      </c>
      <c r="H1009" s="1">
        <v>0.12562499999999999</v>
      </c>
      <c r="I1009" s="1">
        <f t="shared" si="219"/>
        <v>202.49999999999909</v>
      </c>
      <c r="J1009" s="1">
        <f t="shared" si="220"/>
        <v>1</v>
      </c>
      <c r="K1009" s="1">
        <f t="shared" si="221"/>
        <v>4.1162146557314691E-3</v>
      </c>
      <c r="L1009" s="1">
        <f t="shared" si="222"/>
        <v>0.54</v>
      </c>
      <c r="M1009" s="4">
        <f t="shared" si="213"/>
        <v>6.0986981180607802E-2</v>
      </c>
      <c r="N1009" s="1">
        <f t="shared" si="214"/>
        <v>-7.6221728149334957</v>
      </c>
      <c r="O1009">
        <f>((-0.0000000008)*V1009^3+(0.000003)*V1009^2-0.004*V1009+2.013)*('Exhaust Gas Math'!$E$10/(T1009+'Exhaust Gas Math'!$E$10))+(357.45*V1009^-1.004)*(T1009/(T1009+'Exhaust Gas Math'!$E$10))</f>
        <v>1.1114235866974371</v>
      </c>
      <c r="P1009">
        <f t="shared" si="223"/>
        <v>32.285476150683635</v>
      </c>
      <c r="Q1009">
        <f t="shared" si="215"/>
        <v>4.3228904366889709E-4</v>
      </c>
      <c r="R1009" s="4">
        <f t="shared" si="216"/>
        <v>4.7205833996301827E-4</v>
      </c>
      <c r="S1009">
        <f t="shared" si="224"/>
        <v>3.9295463672007135E-4</v>
      </c>
      <c r="T1009">
        <f>S1009*'Exhaust Gas Math'!$C$14</f>
        <v>4.6554023698916415E-4</v>
      </c>
      <c r="U1009">
        <f>(T1009/'Exhaust Gas Math'!$B$14)+('Exhaust Gas Math'!$D$10)</f>
        <v>1.6510328690349952E-2</v>
      </c>
      <c r="V1009">
        <f>('Exhaust Gas Math'!$E$10*((-0.000000001)*V1008^3+(0.000002)*V1008^2-0.0012*V1008+1.3446)*$B$18+T1009*'Exhaust Gas Math'!$D$14*$B$17)/('Exhaust Gas Math'!$E$10*((-0.000000001)*V1008^3+(0.000002)*V1008^2-0.0012*V1008+1.3446)+T1009*'Exhaust Gas Math'!$D$14)</f>
        <v>313.8807063169715</v>
      </c>
      <c r="W1009">
        <f t="shared" si="217"/>
        <v>91276.442186569344</v>
      </c>
      <c r="X1009">
        <f t="shared" si="218"/>
        <v>91308.727662720034</v>
      </c>
    </row>
    <row r="1010" spans="3:24" x14ac:dyDescent="0.2">
      <c r="C1010" s="1"/>
      <c r="D1010" s="1"/>
      <c r="E1010">
        <f t="shared" si="211"/>
        <v>0.12575</v>
      </c>
      <c r="F1010">
        <f t="shared" si="212"/>
        <v>91868.269651411712</v>
      </c>
      <c r="H1010" s="1">
        <v>0.12575</v>
      </c>
      <c r="I1010" s="1">
        <f t="shared" si="219"/>
        <v>207</v>
      </c>
      <c r="J1010" s="1">
        <f t="shared" si="220"/>
        <v>1</v>
      </c>
      <c r="K1010" s="1">
        <f t="shared" si="221"/>
        <v>3.7883746662052457E-3</v>
      </c>
      <c r="L1010" s="1">
        <f t="shared" si="222"/>
        <v>0.5</v>
      </c>
      <c r="M1010" s="4">
        <f t="shared" si="213"/>
        <v>5.9944906816771316E-2</v>
      </c>
      <c r="N1010" s="1">
        <f t="shared" si="214"/>
        <v>-9.0424454070734939</v>
      </c>
      <c r="O1010">
        <f>((-0.0000000008)*V1010^3+(0.000003)*V1010^2-0.004*V1010+2.013)*('Exhaust Gas Math'!$E$10/(T1010+'Exhaust Gas Math'!$E$10))+(357.45*V1010^-1.004)*(T1010/(T1010+'Exhaust Gas Math'!$E$10))</f>
        <v>1.1108223011619156</v>
      </c>
      <c r="P1010">
        <f t="shared" si="223"/>
        <v>45.413647575606639</v>
      </c>
      <c r="Q1010">
        <f t="shared" si="215"/>
        <v>4.2490259296328341E-4</v>
      </c>
      <c r="R1010" s="4">
        <f t="shared" si="216"/>
        <v>4.6467188925740453E-4</v>
      </c>
      <c r="S1010">
        <f t="shared" si="224"/>
        <v>3.8880560826712248E-4</v>
      </c>
      <c r="T1010">
        <f>S1010*'Exhaust Gas Math'!$C$14</f>
        <v>4.606248103501433E-4</v>
      </c>
      <c r="U1010">
        <f>(T1010/'Exhaust Gas Math'!$B$14)+('Exhaust Gas Math'!$D$10)</f>
        <v>1.6340655696251892E-2</v>
      </c>
      <c r="V1010">
        <f>('Exhaust Gas Math'!$E$10*((-0.000000001)*V1009^3+(0.000002)*V1009^2-0.0012*V1009+1.3446)*$B$18+T1010*'Exhaust Gas Math'!$D$14*$B$17)/('Exhaust Gas Math'!$E$10*((-0.000000001)*V1009^3+(0.000002)*V1009^2-0.0012*V1009+1.3446)+T1010*'Exhaust Gas Math'!$D$14)</f>
        <v>314.04629904111738</v>
      </c>
      <c r="W1010">
        <f t="shared" si="217"/>
        <v>91822.856003836103</v>
      </c>
      <c r="X1010">
        <f t="shared" si="218"/>
        <v>91868.269651411712</v>
      </c>
    </row>
    <row r="1011" spans="3:24" x14ac:dyDescent="0.2">
      <c r="C1011" s="1"/>
      <c r="D1011" s="1"/>
      <c r="E1011">
        <f t="shared" si="211"/>
        <v>0.12587499999999999</v>
      </c>
      <c r="F1011">
        <f t="shared" si="212"/>
        <v>92629.131249506361</v>
      </c>
      <c r="H1011" s="1">
        <v>0.12587499999999999</v>
      </c>
      <c r="I1011" s="1">
        <f t="shared" si="219"/>
        <v>211.49999999999909</v>
      </c>
      <c r="J1011" s="1">
        <f t="shared" si="220"/>
        <v>1</v>
      </c>
      <c r="K1011" s="1">
        <f t="shared" si="221"/>
        <v>3.4606213452282189E-3</v>
      </c>
      <c r="L1011" s="1">
        <f t="shared" si="222"/>
        <v>0.46</v>
      </c>
      <c r="M1011" s="4">
        <f t="shared" si="213"/>
        <v>5.8728693210024843E-2</v>
      </c>
      <c r="N1011" s="1">
        <f t="shared" si="214"/>
        <v>-10.406968316360661</v>
      </c>
      <c r="O1011">
        <f>((-0.0000000008)*V1011^3+(0.000003)*V1011^2-0.004*V1011+2.013)*('Exhaust Gas Math'!$E$10/(T1011+'Exhaust Gas Math'!$E$10))+(357.45*V1011^-1.004)*(T1011/(T1011+'Exhaust Gas Math'!$E$10))</f>
        <v>1.110163420671531</v>
      </c>
      <c r="P1011">
        <f t="shared" si="223"/>
        <v>60.118118830502937</v>
      </c>
      <c r="Q1011">
        <f t="shared" si="215"/>
        <v>4.1628180526761849E-4</v>
      </c>
      <c r="R1011" s="4">
        <f t="shared" si="216"/>
        <v>4.5605110156173966E-4</v>
      </c>
      <c r="S1011">
        <f t="shared" si="224"/>
        <v>3.8435063208536245E-4</v>
      </c>
      <c r="T1011">
        <f>S1011*'Exhaust Gas Math'!$C$14</f>
        <v>4.5534692208103227E-4</v>
      </c>
      <c r="U1011">
        <f>(T1011/'Exhaust Gas Math'!$B$14)+('Exhaust Gas Math'!$D$10)</f>
        <v>1.6158471082199043E-2</v>
      </c>
      <c r="V1011">
        <f>('Exhaust Gas Math'!$E$10*((-0.000000001)*V1010^3+(0.000002)*V1010^2-0.0012*V1010+1.3446)*$B$18+T1011*'Exhaust Gas Math'!$D$14*$B$17)/('Exhaust Gas Math'!$E$10*((-0.000000001)*V1010^3+(0.000002)*V1010^2-0.0012*V1010+1.3446)+T1011*'Exhaust Gas Math'!$D$14)</f>
        <v>314.22796991515912</v>
      </c>
      <c r="W1011">
        <f t="shared" si="217"/>
        <v>92569.013130675856</v>
      </c>
      <c r="X1011">
        <f t="shared" si="218"/>
        <v>92629.131249506361</v>
      </c>
    </row>
    <row r="1012" spans="3:24" x14ac:dyDescent="0.2">
      <c r="C1012" s="1"/>
      <c r="D1012" s="1"/>
      <c r="E1012">
        <f t="shared" si="211"/>
        <v>0.126</v>
      </c>
      <c r="F1012">
        <f t="shared" si="212"/>
        <v>93653.447087895722</v>
      </c>
      <c r="H1012" s="1">
        <v>0.126</v>
      </c>
      <c r="I1012" s="1">
        <f t="shared" si="219"/>
        <v>216</v>
      </c>
      <c r="J1012" s="1">
        <f t="shared" si="220"/>
        <v>1</v>
      </c>
      <c r="K1012" s="1">
        <f t="shared" si="221"/>
        <v>3.1353981413306839E-3</v>
      </c>
      <c r="L1012" s="1">
        <f t="shared" si="222"/>
        <v>0.41</v>
      </c>
      <c r="M1012" s="4">
        <f t="shared" si="213"/>
        <v>5.7345838721685756E-2</v>
      </c>
      <c r="N1012" s="1">
        <f t="shared" si="214"/>
        <v>-11.70732880530956</v>
      </c>
      <c r="O1012">
        <f>((-0.0000000008)*V1012^3+(0.000003)*V1012^2-0.004*V1012+2.013)*('Exhaust Gas Math'!$E$10/(T1012+'Exhaust Gas Math'!$E$10))+(357.45*V1012^-1.004)*(T1012/(T1012+'Exhaust Gas Math'!$E$10))</f>
        <v>1.1094812802349876</v>
      </c>
      <c r="P1012">
        <f t="shared" si="223"/>
        <v>76.033610737453159</v>
      </c>
      <c r="Q1012">
        <f t="shared" si="215"/>
        <v>4.0647983060474683E-4</v>
      </c>
      <c r="R1012" s="4">
        <f t="shared" si="216"/>
        <v>4.4624912689886795E-4</v>
      </c>
      <c r="S1012">
        <f t="shared" si="224"/>
        <v>3.7983583706653796E-4</v>
      </c>
      <c r="T1012">
        <f>S1012*'Exhaust Gas Math'!$C$14</f>
        <v>4.4999816538849241E-4</v>
      </c>
      <c r="U1012">
        <f>(T1012/'Exhaust Gas Math'!$B$14)+('Exhaust Gas Math'!$D$10)</f>
        <v>1.5973840198783791E-2</v>
      </c>
      <c r="V1012">
        <f>('Exhaust Gas Math'!$E$10*((-0.000000001)*V1011^3+(0.000002)*V1011^2-0.0012*V1011+1.3446)*$B$18+T1012*'Exhaust Gas Math'!$D$14*$B$17)/('Exhaust Gas Math'!$E$10*((-0.000000001)*V1011^3+(0.000002)*V1011^2-0.0012*V1011+1.3446)+T1012*'Exhaust Gas Math'!$D$14)</f>
        <v>314.41629299069012</v>
      </c>
      <c r="W1012">
        <f t="shared" si="217"/>
        <v>93577.413477158276</v>
      </c>
      <c r="X1012">
        <f t="shared" si="218"/>
        <v>93653.447087895722</v>
      </c>
    </row>
    <row r="1013" spans="3:24" x14ac:dyDescent="0.2">
      <c r="C1013" s="1"/>
      <c r="D1013" s="1"/>
      <c r="E1013">
        <f t="shared" si="211"/>
        <v>0.12612499999999999</v>
      </c>
      <c r="F1013">
        <f t="shared" si="212"/>
        <v>94961.598401311203</v>
      </c>
      <c r="H1013" s="1">
        <v>0.12612499999999999</v>
      </c>
      <c r="I1013" s="1">
        <f t="shared" si="219"/>
        <v>220.49999999999909</v>
      </c>
      <c r="J1013" s="1">
        <f t="shared" si="220"/>
        <v>1</v>
      </c>
      <c r="K1013" s="1">
        <f t="shared" si="221"/>
        <v>2.8151296406537861E-3</v>
      </c>
      <c r="L1013" s="1">
        <f t="shared" si="222"/>
        <v>0.37</v>
      </c>
      <c r="M1013" s="4">
        <f t="shared" si="213"/>
        <v>5.5804869109521253E-2</v>
      </c>
      <c r="N1013" s="1">
        <f t="shared" si="214"/>
        <v>-12.935509719091396</v>
      </c>
      <c r="O1013">
        <f>((-0.0000000008)*V1013^3+(0.000003)*V1013^2-0.004*V1013+2.013)*('Exhaust Gas Math'!$E$10/(T1013+'Exhaust Gas Math'!$E$10))+(357.45*V1013^-1.004)*(T1013/(T1013+'Exhaust Gas Math'!$E$10))</f>
        <v>1.1087800825321703</v>
      </c>
      <c r="P1013">
        <f t="shared" si="223"/>
        <v>92.764650673267582</v>
      </c>
      <c r="Q1013">
        <f t="shared" si="215"/>
        <v>3.955571014079582E-4</v>
      </c>
      <c r="R1013" s="4">
        <f t="shared" si="216"/>
        <v>4.3532639770207937E-4</v>
      </c>
      <c r="S1013">
        <f t="shared" si="224"/>
        <v>3.7529565263150232E-4</v>
      </c>
      <c r="T1013">
        <f>S1013*'Exhaust Gas Math'!$C$14</f>
        <v>4.4461932941011284E-4</v>
      </c>
      <c r="U1013">
        <f>(T1013/'Exhaust Gas Math'!$B$14)+('Exhaust Gas Math'!$D$10)</f>
        <v>1.5788171024521465E-2</v>
      </c>
      <c r="V1013">
        <f>('Exhaust Gas Math'!$E$10*((-0.000000001)*V1012^3+(0.000002)*V1012^2-0.0012*V1012+1.3446)*$B$18+T1013*'Exhaust Gas Math'!$D$14*$B$17)/('Exhaust Gas Math'!$E$10*((-0.000000001)*V1012^3+(0.000002)*V1012^2-0.0012*V1012+1.3446)+T1013*'Exhaust Gas Math'!$D$14)</f>
        <v>314.6101318342204</v>
      </c>
      <c r="W1013">
        <f t="shared" si="217"/>
        <v>94868.833750637932</v>
      </c>
      <c r="X1013">
        <f t="shared" si="218"/>
        <v>94961.598401311203</v>
      </c>
    </row>
    <row r="1014" spans="3:24" x14ac:dyDescent="0.2">
      <c r="C1014" s="1"/>
      <c r="D1014" s="1"/>
      <c r="E1014">
        <f t="shared" si="211"/>
        <v>0.12625</v>
      </c>
      <c r="F1014">
        <f t="shared" si="212"/>
        <v>96600.065575741624</v>
      </c>
      <c r="H1014" s="1">
        <v>0.12625</v>
      </c>
      <c r="I1014" s="1">
        <f t="shared" si="219"/>
        <v>225</v>
      </c>
      <c r="J1014" s="1">
        <f t="shared" si="220"/>
        <v>1</v>
      </c>
      <c r="K1014" s="1">
        <f t="shared" si="221"/>
        <v>2.5022034913072463E-3</v>
      </c>
      <c r="L1014" s="1">
        <f t="shared" si="222"/>
        <v>0.33</v>
      </c>
      <c r="M1014" s="4">
        <f t="shared" si="213"/>
        <v>5.4115284963613605E-2</v>
      </c>
      <c r="N1014" s="1">
        <f t="shared" si="214"/>
        <v>-14.08393891396199</v>
      </c>
      <c r="O1014">
        <f>((-0.0000000008)*V1014^3+(0.000003)*V1014^2-0.004*V1014+2.013)*('Exhaust Gas Math'!$E$10/(T1014+'Exhaust Gas Math'!$E$10))+(357.45*V1014^-1.004)*(T1014/(T1014+'Exhaust Gas Math'!$E$10))</f>
        <v>1.1080791690388438</v>
      </c>
      <c r="P1014">
        <f t="shared" si="223"/>
        <v>109.89781565383885</v>
      </c>
      <c r="Q1014">
        <f t="shared" si="215"/>
        <v>3.8358095993491889E-4</v>
      </c>
      <c r="R1014" s="4">
        <f t="shared" si="216"/>
        <v>4.2335025622904001E-4</v>
      </c>
      <c r="S1014">
        <f t="shared" si="224"/>
        <v>3.708557702783073E-4</v>
      </c>
      <c r="T1014">
        <f>S1014*'Exhaust Gas Math'!$C$14</f>
        <v>4.3935932306392777E-4</v>
      </c>
      <c r="U1014">
        <f>(T1014/'Exhaust Gas Math'!$B$14)+('Exhaust Gas Math'!$D$10)</f>
        <v>1.5606603667041828E-2</v>
      </c>
      <c r="V1014">
        <f>('Exhaust Gas Math'!$E$10*((-0.000000001)*V1013^3+(0.000002)*V1013^2-0.0012*V1013+1.3446)*$B$18+T1014*'Exhaust Gas Math'!$D$14*$B$17)/('Exhaust Gas Math'!$E$10*((-0.000000001)*V1013^3+(0.000002)*V1013^2-0.0012*V1013+1.3446)+T1014*'Exhaust Gas Math'!$D$14)</f>
        <v>314.80415008694615</v>
      </c>
      <c r="W1014">
        <f t="shared" si="217"/>
        <v>96490.167760087788</v>
      </c>
      <c r="X1014">
        <f t="shared" si="218"/>
        <v>96600.065575741624</v>
      </c>
    </row>
    <row r="1015" spans="3:24" x14ac:dyDescent="0.2">
      <c r="C1015" s="1"/>
      <c r="D1015" s="1"/>
      <c r="E1015">
        <f t="shared" si="211"/>
        <v>0.12637499999999999</v>
      </c>
      <c r="F1015">
        <f t="shared" si="212"/>
        <v>98621.390109917498</v>
      </c>
      <c r="H1015" s="1">
        <v>0.12637499999999999</v>
      </c>
      <c r="I1015" s="1">
        <f t="shared" si="219"/>
        <v>229.49999999999909</v>
      </c>
      <c r="J1015" s="1">
        <f t="shared" si="220"/>
        <v>1</v>
      </c>
      <c r="K1015" s="1">
        <f t="shared" si="221"/>
        <v>2.1989526031074929E-3</v>
      </c>
      <c r="L1015" s="1">
        <f t="shared" si="222"/>
        <v>0.28999999999999998</v>
      </c>
      <c r="M1015" s="4">
        <f t="shared" si="213"/>
        <v>5.2287503132066947E-2</v>
      </c>
      <c r="N1015" s="1">
        <f t="shared" si="214"/>
        <v>-15.145535942042862</v>
      </c>
      <c r="O1015">
        <f>((-0.0000000008)*V1015^3+(0.000003)*V1015^2-0.004*V1015+2.013)*('Exhaust Gas Math'!$E$10/(T1015+'Exhaust Gas Math'!$E$10))+(357.45*V1015^-1.004)*(T1015/(T1015+'Exhaust Gas Math'!$E$10))</f>
        <v>1.1073984379563007</v>
      </c>
      <c r="P1015">
        <f t="shared" si="223"/>
        <v>127.01154613617572</v>
      </c>
      <c r="Q1015">
        <f t="shared" si="215"/>
        <v>3.7062524308028742E-4</v>
      </c>
      <c r="R1015" s="4">
        <f t="shared" si="216"/>
        <v>4.1039453937440854E-4</v>
      </c>
      <c r="S1015">
        <f t="shared" si="224"/>
        <v>3.6663491899257812E-4</v>
      </c>
      <c r="T1015">
        <f>S1015*'Exhaust Gas Math'!$C$14</f>
        <v>4.3435880665761758E-4</v>
      </c>
      <c r="U1015">
        <f>(T1015/'Exhaust Gas Math'!$B$14)+('Exhaust Gas Math'!$D$10)</f>
        <v>1.5433993504587212E-2</v>
      </c>
      <c r="V1015">
        <f>('Exhaust Gas Math'!$E$10*((-0.000000001)*V1014^3+(0.000002)*V1014^2-0.0012*V1014+1.3446)*$B$18+T1015*'Exhaust Gas Math'!$D$14*$B$17)/('Exhaust Gas Math'!$E$10*((-0.000000001)*V1014^3+(0.000002)*V1014^2-0.0012*V1014+1.3446)+T1015*'Exhaust Gas Math'!$D$14)</f>
        <v>314.99282900074218</v>
      </c>
      <c r="W1015">
        <f t="shared" si="217"/>
        <v>98494.378563781327</v>
      </c>
      <c r="X1015">
        <f t="shared" si="218"/>
        <v>98621.390109917498</v>
      </c>
    </row>
    <row r="1016" spans="3:24" x14ac:dyDescent="0.2">
      <c r="C1016" s="1"/>
      <c r="D1016" s="1"/>
      <c r="E1016">
        <f t="shared" si="211"/>
        <v>0.1265</v>
      </c>
      <c r="F1016">
        <f t="shared" si="212"/>
        <v>101085.43342522057</v>
      </c>
      <c r="H1016" s="1">
        <v>0.1265</v>
      </c>
      <c r="I1016" s="1">
        <f t="shared" si="219"/>
        <v>234</v>
      </c>
      <c r="J1016" s="1">
        <f t="shared" si="220"/>
        <v>1</v>
      </c>
      <c r="K1016" s="1">
        <f t="shared" si="221"/>
        <v>1.9076377553957705E-3</v>
      </c>
      <c r="L1016" s="1">
        <f t="shared" si="222"/>
        <v>0.25</v>
      </c>
      <c r="M1016" s="4">
        <f t="shared" si="213"/>
        <v>5.0332792497671253E-2</v>
      </c>
      <c r="N1016" s="1">
        <f t="shared" si="214"/>
        <v>-16.113755704639441</v>
      </c>
      <c r="O1016">
        <f>((-0.0000000008)*V1016^3+(0.000003)*V1016^2-0.004*V1016+2.013)*('Exhaust Gas Math'!$E$10/(T1016+'Exhaust Gas Math'!$E$10))+(357.45*V1016^-1.004)*(T1016/(T1016+'Exhaust Gas Math'!$E$10))</f>
        <v>1.1067580373761905</v>
      </c>
      <c r="P1016">
        <f t="shared" si="223"/>
        <v>143.68659035457119</v>
      </c>
      <c r="Q1016">
        <f t="shared" si="215"/>
        <v>3.5676982714668117E-4</v>
      </c>
      <c r="R1016" s="4">
        <f t="shared" si="216"/>
        <v>3.9653912344080229E-4</v>
      </c>
      <c r="S1016">
        <f t="shared" si="224"/>
        <v>3.6274357000596106E-4</v>
      </c>
      <c r="T1016">
        <f>S1016*'Exhaust Gas Math'!$C$14</f>
        <v>4.2974865739316755E-4</v>
      </c>
      <c r="U1016">
        <f>(T1016/'Exhaust Gas Math'!$B$14)+('Exhaust Gas Math'!$D$10)</f>
        <v>1.527485821758514E-2</v>
      </c>
      <c r="V1016">
        <f>('Exhaust Gas Math'!$E$10*((-0.000000001)*V1015^3+(0.000002)*V1015^2-0.0012*V1015+1.3446)*$B$18+T1016*'Exhaust Gas Math'!$D$14*$B$17)/('Exhaust Gas Math'!$E$10*((-0.000000001)*V1015^3+(0.000002)*V1015^2-0.0012*V1015+1.3446)+T1016*'Exhaust Gas Math'!$D$14)</f>
        <v>315.17055224355505</v>
      </c>
      <c r="W1016">
        <f t="shared" si="217"/>
        <v>100941.746834866</v>
      </c>
      <c r="X1016">
        <f t="shared" si="218"/>
        <v>101085.43342522057</v>
      </c>
    </row>
    <row r="1017" spans="3:24" x14ac:dyDescent="0.2">
      <c r="C1017" s="1"/>
      <c r="D1017" s="1"/>
      <c r="E1017">
        <f t="shared" si="211"/>
        <v>0.12662499999999999</v>
      </c>
      <c r="F1017">
        <f t="shared" si="212"/>
        <v>104017.17947895585</v>
      </c>
      <c r="H1017" s="1">
        <v>0.12662499999999999</v>
      </c>
      <c r="I1017" s="1">
        <f t="shared" si="219"/>
        <v>238.5</v>
      </c>
      <c r="J1017" s="1">
        <f t="shared" si="220"/>
        <v>1</v>
      </c>
      <c r="K1017" s="1">
        <f t="shared" si="221"/>
        <v>1.6304307426012236E-3</v>
      </c>
      <c r="L1017" s="1">
        <f t="shared" si="222"/>
        <v>0.22</v>
      </c>
      <c r="M1017" s="4">
        <f t="shared" si="213"/>
        <v>4.826320450149589E-2</v>
      </c>
      <c r="N1017" s="1">
        <f t="shared" si="214"/>
        <v>-16.98262880494908</v>
      </c>
      <c r="O1017">
        <f>((-0.0000000008)*V1017^3+(0.000003)*V1017^2-0.004*V1017+2.013)*('Exhaust Gas Math'!$E$10/(T1017+'Exhaust Gas Math'!$E$10))+(357.45*V1017^-1.004)*(T1017/(T1017+'Exhaust Gas Math'!$E$10))</f>
        <v>1.1061498897500961</v>
      </c>
      <c r="P1017">
        <f t="shared" si="223"/>
        <v>159.51216849057218</v>
      </c>
      <c r="Q1017">
        <f t="shared" si="215"/>
        <v>3.4210013538073177E-4</v>
      </c>
      <c r="R1017" s="4">
        <f t="shared" si="216"/>
        <v>3.8186943167485294E-4</v>
      </c>
      <c r="S1017">
        <f t="shared" si="224"/>
        <v>3.5911793338807516E-4</v>
      </c>
      <c r="T1017">
        <f>S1017*'Exhaust Gas Math'!$C$14</f>
        <v>4.2545330222338093E-4</v>
      </c>
      <c r="U1017">
        <f>(T1017/'Exhaust Gas Math'!$B$14)+('Exhaust Gas Math'!$D$10)</f>
        <v>1.512658914027114E-2</v>
      </c>
      <c r="V1017">
        <f>('Exhaust Gas Math'!$E$10*((-0.000000001)*V1016^3+(0.000002)*V1016^2-0.0012*V1016+1.3446)*$B$18+T1017*'Exhaust Gas Math'!$D$14*$B$17)/('Exhaust Gas Math'!$E$10*((-0.000000001)*V1016^3+(0.000002)*V1016^2-0.0012*V1016+1.3446)+T1017*'Exhaust Gas Math'!$D$14)</f>
        <v>315.33952559131757</v>
      </c>
      <c r="W1017">
        <f t="shared" si="217"/>
        <v>103857.66731046527</v>
      </c>
      <c r="X1017">
        <f t="shared" si="218"/>
        <v>104017.17947895585</v>
      </c>
    </row>
    <row r="1018" spans="3:24" x14ac:dyDescent="0.2">
      <c r="C1018" s="1"/>
      <c r="D1018" s="1"/>
      <c r="E1018">
        <f t="shared" si="211"/>
        <v>0.126750000000001</v>
      </c>
      <c r="F1018">
        <f t="shared" si="212"/>
        <v>107533.77445581638</v>
      </c>
      <c r="H1018" s="1">
        <v>0.126750000000001</v>
      </c>
      <c r="I1018" s="1">
        <f t="shared" si="219"/>
        <v>243.00000000003638</v>
      </c>
      <c r="J1018" s="1">
        <f t="shared" si="220"/>
        <v>1</v>
      </c>
      <c r="K1018" s="1">
        <f t="shared" si="221"/>
        <v>1.3693981831958382E-3</v>
      </c>
      <c r="L1018" s="1">
        <f t="shared" si="222"/>
        <v>0.18</v>
      </c>
      <c r="M1018" s="4">
        <f t="shared" si="213"/>
        <v>4.6091498841725982E-2</v>
      </c>
      <c r="N1018" s="1">
        <f t="shared" si="214"/>
        <v>-17.746798351385024</v>
      </c>
      <c r="O1018">
        <f>((-0.0000000008)*V1018^3+(0.000003)*V1018^2-0.004*V1018+2.013)*('Exhaust Gas Math'!$E$10/(T1018+'Exhaust Gas Math'!$E$10))+(357.45*V1018^-1.004)*(T1018/(T1018+'Exhaust Gas Math'!$E$10))</f>
        <v>1.1056188750414859</v>
      </c>
      <c r="P1018">
        <f t="shared" si="223"/>
        <v>174.10669756974755</v>
      </c>
      <c r="Q1018">
        <f t="shared" si="215"/>
        <v>3.2670661131020798E-4</v>
      </c>
      <c r="R1018" s="4">
        <f t="shared" si="216"/>
        <v>3.6647590760432915E-4</v>
      </c>
      <c r="S1018">
        <f t="shared" si="224"/>
        <v>3.5600513376537709E-4</v>
      </c>
      <c r="T1018">
        <f>S1018*'Exhaust Gas Math'!$C$14</f>
        <v>4.2176551401926064E-4</v>
      </c>
      <c r="U1018">
        <f>(T1018/'Exhaust Gas Math'!$B$14)+('Exhaust Gas Math'!$D$10)</f>
        <v>1.4999292343442687E-2</v>
      </c>
      <c r="V1018">
        <f>('Exhaust Gas Math'!$E$10*((-0.000000001)*V1017^3+(0.000002)*V1017^2-0.0012*V1017+1.3446)*$B$18+T1018*'Exhaust Gas Math'!$D$14*$B$17)/('Exhaust Gas Math'!$E$10*((-0.000000001)*V1017^3+(0.000002)*V1017^2-0.0012*V1017+1.3446)+T1018*'Exhaust Gas Math'!$D$14)</f>
        <v>315.48722656134481</v>
      </c>
      <c r="W1018">
        <f t="shared" si="217"/>
        <v>107359.66775824664</v>
      </c>
      <c r="X1018">
        <f t="shared" si="218"/>
        <v>107533.77445581638</v>
      </c>
    </row>
    <row r="1019" spans="3:24" x14ac:dyDescent="0.2">
      <c r="C1019" s="1"/>
      <c r="D1019" s="1"/>
      <c r="E1019">
        <f t="shared" si="211"/>
        <v>0.12687500000000099</v>
      </c>
      <c r="F1019">
        <f t="shared" si="212"/>
        <v>111674.71588886506</v>
      </c>
      <c r="H1019" s="1">
        <v>0.12687500000000099</v>
      </c>
      <c r="I1019" s="1">
        <f t="shared" si="219"/>
        <v>247.50000000003547</v>
      </c>
      <c r="J1019" s="1">
        <f t="shared" si="220"/>
        <v>1</v>
      </c>
      <c r="K1019" s="1">
        <f t="shared" si="221"/>
        <v>1.1264861127627461E-3</v>
      </c>
      <c r="L1019" s="1">
        <f t="shared" si="222"/>
        <v>0.15</v>
      </c>
      <c r="M1019" s="4">
        <f t="shared" si="213"/>
        <v>4.3831064805955139E-2</v>
      </c>
      <c r="N1019" s="1">
        <f t="shared" si="214"/>
        <v>-18.401552984568731</v>
      </c>
      <c r="O1019">
        <f>((-0.0000000008)*V1019^3+(0.000003)*V1019^2-0.004*V1019+2.013)*('Exhaust Gas Math'!$E$10/(T1019+'Exhaust Gas Math'!$E$10))+(357.45*V1019^-1.004)*(T1019/(T1019+'Exhaust Gas Math'!$E$10))</f>
        <v>1.1051513286850649</v>
      </c>
      <c r="P1019">
        <f t="shared" si="223"/>
        <v>187.11159785894418</v>
      </c>
      <c r="Q1019">
        <f t="shared" si="215"/>
        <v>3.1068416113012409E-4</v>
      </c>
      <c r="R1019" s="4">
        <f t="shared" si="216"/>
        <v>3.5045345742424521E-4</v>
      </c>
      <c r="S1019">
        <f t="shared" si="224"/>
        <v>3.5330515223165073E-4</v>
      </c>
      <c r="T1019">
        <f>S1019*'Exhaust Gas Math'!$C$14</f>
        <v>4.185667986317317E-4</v>
      </c>
      <c r="U1019">
        <f>(T1019/'Exhaust Gas Math'!$B$14)+('Exhaust Gas Math'!$D$10)</f>
        <v>1.488887759068021E-2</v>
      </c>
      <c r="V1019">
        <f>('Exhaust Gas Math'!$E$10*((-0.000000001)*V1018^3+(0.000002)*V1018^2-0.0012*V1018+1.3446)*$B$18+T1019*'Exhaust Gas Math'!$D$14*$B$17)/('Exhaust Gas Math'!$E$10*((-0.000000001)*V1018^3+(0.000002)*V1018^2-0.0012*V1018+1.3446)+T1019*'Exhaust Gas Math'!$D$14)</f>
        <v>315.61739781966151</v>
      </c>
      <c r="W1019">
        <f t="shared" si="217"/>
        <v>111487.60429100611</v>
      </c>
      <c r="X1019">
        <f t="shared" si="218"/>
        <v>111674.71588886506</v>
      </c>
    </row>
    <row r="1020" spans="3:24" x14ac:dyDescent="0.2">
      <c r="C1020" s="1"/>
      <c r="D1020" s="1"/>
      <c r="E1020">
        <f t="shared" si="211"/>
        <v>0.127000000000001</v>
      </c>
      <c r="F1020">
        <f t="shared" si="212"/>
        <v>101325</v>
      </c>
      <c r="H1020" s="1">
        <v>0.127000000000001</v>
      </c>
      <c r="I1020" s="1">
        <f t="shared" si="219"/>
        <v>252.00000000003638</v>
      </c>
      <c r="J1020" s="1">
        <f t="shared" si="220"/>
        <v>0</v>
      </c>
      <c r="K1020" s="1">
        <f t="shared" si="221"/>
        <v>9.0350547600580094E-4</v>
      </c>
      <c r="L1020" s="1">
        <f t="shared" si="222"/>
        <v>0</v>
      </c>
      <c r="M1020" s="4">
        <f t="shared" si="213"/>
        <v>4.1495838721666754E-2</v>
      </c>
      <c r="N1020" s="1">
        <f t="shared" si="214"/>
        <v>-18.942855924465359</v>
      </c>
      <c r="O1020">
        <f>((-0.0000000008)*V1020^3+(0.000003)*V1020^2-0.004*V1020+2.013)*('Exhaust Gas Math'!$E$10/(T1020+'Exhaust Gas Math'!$E$10))+(357.45*V1020^-1.004)*(T1020/(T1020+'Exhaust Gas Math'!$E$10))</f>
        <v>0.17819999999999947</v>
      </c>
      <c r="P1020">
        <f t="shared" si="223"/>
        <v>0</v>
      </c>
      <c r="Q1020">
        <f t="shared" si="215"/>
        <v>0</v>
      </c>
      <c r="R1020" s="4">
        <f t="shared" si="216"/>
        <v>3.9769296294121147E-5</v>
      </c>
      <c r="S1020">
        <f t="shared" si="224"/>
        <v>0</v>
      </c>
      <c r="T1020">
        <f>S1020*'Exhaust Gas Math'!$C$14</f>
        <v>0</v>
      </c>
      <c r="U1020">
        <f>(T1020/'Exhaust Gas Math'!$B$14)+('Exhaust Gas Math'!$D$10)</f>
        <v>4.4059320573952224E-4</v>
      </c>
      <c r="V1020">
        <f>('Exhaust Gas Math'!$E$10*((-0.000000001)*V1019^3+(0.000002)*V1019^2-0.0012*V1019+1.3446)*$B$18+T1020*'Exhaust Gas Math'!$D$14*$B$17)/('Exhaust Gas Math'!$E$10*((-0.000000001)*V1019^3+(0.000002)*V1019^2-0.0012*V1019+1.3446)+T1020*'Exhaust Gas Math'!$D$14)</f>
        <v>1100</v>
      </c>
      <c r="W1020">
        <f t="shared" si="217"/>
        <v>101325</v>
      </c>
      <c r="X1020">
        <f t="shared" si="218"/>
        <v>101325</v>
      </c>
    </row>
    <row r="1021" spans="3:24" x14ac:dyDescent="0.2">
      <c r="C1021" s="1"/>
      <c r="D1021" s="1"/>
      <c r="E1021">
        <f t="shared" si="211"/>
        <v>0.12712500000000099</v>
      </c>
      <c r="F1021">
        <f t="shared" si="212"/>
        <v>101325</v>
      </c>
      <c r="H1021" s="1">
        <v>0.12712500000000099</v>
      </c>
      <c r="I1021" s="1">
        <f t="shared" si="219"/>
        <v>256.50000000003547</v>
      </c>
      <c r="J1021" s="1">
        <f t="shared" si="220"/>
        <v>0</v>
      </c>
      <c r="K1021" s="1">
        <f t="shared" si="221"/>
        <v>7.0211862590334505E-4</v>
      </c>
      <c r="L1021" s="1">
        <f t="shared" si="222"/>
        <v>0</v>
      </c>
      <c r="M1021" s="4">
        <f t="shared" si="213"/>
        <v>3.9100218034213229E-2</v>
      </c>
      <c r="N1021" s="1">
        <f t="shared" si="214"/>
        <v>-19.36736985844869</v>
      </c>
      <c r="O1021">
        <f>((-0.0000000008)*V1021^3+(0.000003)*V1021^2-0.004*V1021+2.013)*('Exhaust Gas Math'!$E$10/(T1021+'Exhaust Gas Math'!$E$10))+(357.45*V1021^-1.004)*(T1021/(T1021+'Exhaust Gas Math'!$E$10))</f>
        <v>0.17819999999999947</v>
      </c>
      <c r="P1021">
        <f t="shared" si="223"/>
        <v>0</v>
      </c>
      <c r="Q1021">
        <f t="shared" si="215"/>
        <v>0</v>
      </c>
      <c r="R1021" s="4">
        <f t="shared" si="216"/>
        <v>3.9769296294121147E-5</v>
      </c>
      <c r="S1021">
        <f t="shared" si="224"/>
        <v>0</v>
      </c>
      <c r="T1021">
        <f>S1021*'Exhaust Gas Math'!$C$14</f>
        <v>0</v>
      </c>
      <c r="U1021">
        <f>(T1021/'Exhaust Gas Math'!$B$14)+('Exhaust Gas Math'!$D$10)</f>
        <v>4.4059320573952224E-4</v>
      </c>
      <c r="V1021">
        <f>('Exhaust Gas Math'!$E$10*((-0.000000001)*V1020^3+(0.000002)*V1020^2-0.0012*V1020+1.3446)*$B$18+T1021*'Exhaust Gas Math'!$D$14*$B$17)/('Exhaust Gas Math'!$E$10*((-0.000000001)*V1020^3+(0.000002)*V1020^2-0.0012*V1020+1.3446)+T1021*'Exhaust Gas Math'!$D$14)</f>
        <v>1100</v>
      </c>
      <c r="W1021">
        <f t="shared" si="217"/>
        <v>101325</v>
      </c>
      <c r="X1021">
        <f t="shared" si="218"/>
        <v>101325</v>
      </c>
    </row>
    <row r="1022" spans="3:24" x14ac:dyDescent="0.2">
      <c r="C1022" s="1"/>
      <c r="D1022" s="1"/>
      <c r="E1022">
        <f t="shared" si="211"/>
        <v>0.127250000000001</v>
      </c>
      <c r="F1022">
        <f t="shared" si="212"/>
        <v>101325</v>
      </c>
      <c r="H1022" s="1">
        <v>0.127250000000001</v>
      </c>
      <c r="I1022" s="1">
        <f t="shared" si="219"/>
        <v>261.00000000003638</v>
      </c>
      <c r="J1022" s="1">
        <f t="shared" si="220"/>
        <v>0</v>
      </c>
      <c r="K1022" s="1">
        <f t="shared" si="221"/>
        <v>5.2382693062287934E-4</v>
      </c>
      <c r="L1022" s="1">
        <f t="shared" si="222"/>
        <v>0</v>
      </c>
      <c r="M1022" s="4">
        <f t="shared" si="213"/>
        <v>3.6658972541755701E-2</v>
      </c>
      <c r="N1022" s="1">
        <f t="shared" si="214"/>
        <v>-19.672477516950817</v>
      </c>
      <c r="O1022">
        <f>((-0.0000000008)*V1022^3+(0.000003)*V1022^2-0.004*V1022+2.013)*('Exhaust Gas Math'!$E$10/(T1022+'Exhaust Gas Math'!$E$10))+(357.45*V1022^-1.004)*(T1022/(T1022+'Exhaust Gas Math'!$E$10))</f>
        <v>0.17819999999999947</v>
      </c>
      <c r="P1022">
        <f t="shared" si="223"/>
        <v>0</v>
      </c>
      <c r="Q1022">
        <f t="shared" si="215"/>
        <v>0</v>
      </c>
      <c r="R1022" s="4">
        <f t="shared" si="216"/>
        <v>3.9769296294121147E-5</v>
      </c>
      <c r="S1022">
        <f t="shared" si="224"/>
        <v>0</v>
      </c>
      <c r="T1022">
        <f>S1022*'Exhaust Gas Math'!$C$14</f>
        <v>0</v>
      </c>
      <c r="U1022">
        <f>(T1022/'Exhaust Gas Math'!$B$14)+('Exhaust Gas Math'!$D$10)</f>
        <v>4.4059320573952224E-4</v>
      </c>
      <c r="V1022">
        <f>('Exhaust Gas Math'!$E$10*((-0.000000001)*V1021^3+(0.000002)*V1021^2-0.0012*V1021+1.3446)*$B$18+T1022*'Exhaust Gas Math'!$D$14*$B$17)/('Exhaust Gas Math'!$E$10*((-0.000000001)*V1021^3+(0.000002)*V1021^2-0.0012*V1021+1.3446)+T1022*'Exhaust Gas Math'!$D$14)</f>
        <v>1100</v>
      </c>
      <c r="W1022">
        <f t="shared" si="217"/>
        <v>101325</v>
      </c>
      <c r="X1022">
        <f t="shared" si="218"/>
        <v>101325</v>
      </c>
    </row>
    <row r="1023" spans="3:24" x14ac:dyDescent="0.2">
      <c r="C1023" s="1"/>
      <c r="D1023" s="1"/>
      <c r="E1023">
        <f t="shared" si="211"/>
        <v>0.12737500000000099</v>
      </c>
      <c r="F1023">
        <f t="shared" si="212"/>
        <v>101325</v>
      </c>
      <c r="H1023" s="1">
        <v>0.12737500000000099</v>
      </c>
      <c r="I1023" s="1">
        <f t="shared" si="219"/>
        <v>265.50000000003547</v>
      </c>
      <c r="J1023" s="1">
        <f t="shared" si="220"/>
        <v>0</v>
      </c>
      <c r="K1023" s="1">
        <f t="shared" si="221"/>
        <v>3.6995958060431159E-4</v>
      </c>
      <c r="L1023" s="1">
        <f t="shared" si="222"/>
        <v>0</v>
      </c>
      <c r="M1023" s="4">
        <f t="shared" si="213"/>
        <v>3.418715333455298E-2</v>
      </c>
      <c r="N1023" s="1">
        <f t="shared" si="214"/>
        <v>-19.856297809798278</v>
      </c>
      <c r="O1023">
        <f>((-0.0000000008)*V1023^3+(0.000003)*V1023^2-0.004*V1023+2.013)*('Exhaust Gas Math'!$E$10/(T1023+'Exhaust Gas Math'!$E$10))+(357.45*V1023^-1.004)*(T1023/(T1023+'Exhaust Gas Math'!$E$10))</f>
        <v>0.17819999999999947</v>
      </c>
      <c r="P1023">
        <f t="shared" si="223"/>
        <v>0</v>
      </c>
      <c r="Q1023">
        <f t="shared" si="215"/>
        <v>0</v>
      </c>
      <c r="R1023" s="4">
        <f t="shared" si="216"/>
        <v>3.9769296294121147E-5</v>
      </c>
      <c r="S1023">
        <f t="shared" si="224"/>
        <v>0</v>
      </c>
      <c r="T1023">
        <f>S1023*'Exhaust Gas Math'!$C$14</f>
        <v>0</v>
      </c>
      <c r="U1023">
        <f>(T1023/'Exhaust Gas Math'!$B$14)+('Exhaust Gas Math'!$D$10)</f>
        <v>4.4059320573952224E-4</v>
      </c>
      <c r="V1023">
        <f>('Exhaust Gas Math'!$E$10*((-0.000000001)*V1022^3+(0.000002)*V1022^2-0.0012*V1022+1.3446)*$B$18+T1023*'Exhaust Gas Math'!$D$14*$B$17)/('Exhaust Gas Math'!$E$10*((-0.000000001)*V1022^3+(0.000002)*V1022^2-0.0012*V1022+1.3446)+T1023*'Exhaust Gas Math'!$D$14)</f>
        <v>1100</v>
      </c>
      <c r="W1023">
        <f t="shared" si="217"/>
        <v>101325</v>
      </c>
      <c r="X1023">
        <f t="shared" si="218"/>
        <v>101325</v>
      </c>
    </row>
    <row r="1024" spans="3:24" x14ac:dyDescent="0.2">
      <c r="C1024" s="1"/>
      <c r="D1024" s="1"/>
      <c r="E1024">
        <f t="shared" si="211"/>
        <v>0.127500000000001</v>
      </c>
      <c r="F1024">
        <f t="shared" si="212"/>
        <v>101325</v>
      </c>
      <c r="H1024" s="1">
        <v>0.127500000000001</v>
      </c>
      <c r="I1024" s="1">
        <f t="shared" si="219"/>
        <v>270.00000000003638</v>
      </c>
      <c r="J1024" s="1">
        <f t="shared" si="220"/>
        <v>0</v>
      </c>
      <c r="K1024" s="1">
        <f t="shared" si="221"/>
        <v>2.4166367925194422E-4</v>
      </c>
      <c r="L1024" s="1">
        <f t="shared" si="222"/>
        <v>0</v>
      </c>
      <c r="M1024" s="4">
        <f t="shared" si="213"/>
        <v>3.1699999999979883E-2</v>
      </c>
      <c r="N1024" s="1">
        <f t="shared" si="214"/>
        <v>-19.917697423759289</v>
      </c>
      <c r="O1024">
        <f>((-0.0000000008)*V1024^3+(0.000003)*V1024^2-0.004*V1024+2.013)*('Exhaust Gas Math'!$E$10/(T1024+'Exhaust Gas Math'!$E$10))+(357.45*V1024^-1.004)*(T1024/(T1024+'Exhaust Gas Math'!$E$10))</f>
        <v>0.17819999999999947</v>
      </c>
      <c r="P1024">
        <f t="shared" si="223"/>
        <v>0</v>
      </c>
      <c r="Q1024">
        <f t="shared" si="215"/>
        <v>0</v>
      </c>
      <c r="R1024" s="4">
        <f t="shared" si="216"/>
        <v>3.9769296294121147E-5</v>
      </c>
      <c r="S1024">
        <f t="shared" si="224"/>
        <v>0</v>
      </c>
      <c r="T1024">
        <f>S1024*'Exhaust Gas Math'!$C$14</f>
        <v>0</v>
      </c>
      <c r="U1024">
        <f>(T1024/'Exhaust Gas Math'!$B$14)+('Exhaust Gas Math'!$D$10)</f>
        <v>4.4059320573952224E-4</v>
      </c>
      <c r="V1024">
        <f>('Exhaust Gas Math'!$E$10*((-0.000000001)*V1023^3+(0.000002)*V1023^2-0.0012*V1023+1.3446)*$B$18+T1024*'Exhaust Gas Math'!$D$14*$B$17)/('Exhaust Gas Math'!$E$10*((-0.000000001)*V1023^3+(0.000002)*V1023^2-0.0012*V1023+1.3446)+T1024*'Exhaust Gas Math'!$D$14)</f>
        <v>1100</v>
      </c>
      <c r="W1024">
        <f t="shared" si="217"/>
        <v>101325</v>
      </c>
      <c r="X1024">
        <f t="shared" si="218"/>
        <v>101325</v>
      </c>
    </row>
    <row r="1025" spans="3:24" x14ac:dyDescent="0.2">
      <c r="C1025" s="1"/>
      <c r="D1025" s="1"/>
      <c r="E1025">
        <f t="shared" si="211"/>
        <v>0.12762500000000099</v>
      </c>
      <c r="F1025">
        <f t="shared" si="212"/>
        <v>101325</v>
      </c>
      <c r="H1025" s="1">
        <v>0.12762500000000099</v>
      </c>
      <c r="I1025" s="1">
        <f t="shared" si="219"/>
        <v>274.50000000003547</v>
      </c>
      <c r="J1025" s="1">
        <f t="shared" si="220"/>
        <v>0</v>
      </c>
      <c r="K1025" s="1">
        <f t="shared" si="221"/>
        <v>1.3989569111276566E-4</v>
      </c>
      <c r="L1025" s="1">
        <f t="shared" si="222"/>
        <v>0</v>
      </c>
      <c r="M1025" s="4">
        <f t="shared" si="213"/>
        <v>2.9212846665407806E-2</v>
      </c>
      <c r="N1025" s="1">
        <f t="shared" si="214"/>
        <v>-19.856297809796338</v>
      </c>
      <c r="O1025">
        <f>((-0.0000000008)*V1025^3+(0.000003)*V1025^2-0.004*V1025+2.013)*('Exhaust Gas Math'!$E$10/(T1025+'Exhaust Gas Math'!$E$10))+(357.45*V1025^-1.004)*(T1025/(T1025+'Exhaust Gas Math'!$E$10))</f>
        <v>0.17819999999999947</v>
      </c>
      <c r="P1025">
        <f t="shared" si="223"/>
        <v>0</v>
      </c>
      <c r="Q1025">
        <f t="shared" si="215"/>
        <v>0</v>
      </c>
      <c r="R1025" s="4">
        <f t="shared" si="216"/>
        <v>3.9769296294121147E-5</v>
      </c>
      <c r="S1025">
        <f t="shared" si="224"/>
        <v>0</v>
      </c>
      <c r="T1025">
        <f>S1025*'Exhaust Gas Math'!$C$14</f>
        <v>0</v>
      </c>
      <c r="U1025">
        <f>(T1025/'Exhaust Gas Math'!$B$14)+('Exhaust Gas Math'!$D$10)</f>
        <v>4.4059320573952224E-4</v>
      </c>
      <c r="V1025">
        <f>('Exhaust Gas Math'!$E$10*((-0.000000001)*V1024^3+(0.000002)*V1024^2-0.0012*V1024+1.3446)*$B$18+T1025*'Exhaust Gas Math'!$D$14*$B$17)/('Exhaust Gas Math'!$E$10*((-0.000000001)*V1024^3+(0.000002)*V1024^2-0.0012*V1024+1.3446)+T1025*'Exhaust Gas Math'!$D$14)</f>
        <v>1100</v>
      </c>
      <c r="W1025">
        <f t="shared" si="217"/>
        <v>101325</v>
      </c>
      <c r="X1025">
        <f t="shared" si="218"/>
        <v>101325</v>
      </c>
    </row>
    <row r="1026" spans="3:24" x14ac:dyDescent="0.2">
      <c r="C1026" s="1"/>
      <c r="D1026" s="1"/>
      <c r="E1026">
        <f t="shared" si="211"/>
        <v>0.127750000000001</v>
      </c>
      <c r="F1026">
        <f t="shared" si="212"/>
        <v>101325</v>
      </c>
      <c r="H1026" s="1">
        <v>0.127750000000001</v>
      </c>
      <c r="I1026" s="1">
        <f t="shared" si="219"/>
        <v>279.00000000003638</v>
      </c>
      <c r="J1026" s="1">
        <f t="shared" si="220"/>
        <v>0</v>
      </c>
      <c r="K1026" s="1">
        <f t="shared" si="221"/>
        <v>6.5414311294148195E-5</v>
      </c>
      <c r="L1026" s="1">
        <f t="shared" si="222"/>
        <v>0</v>
      </c>
      <c r="M1026" s="4">
        <f t="shared" si="213"/>
        <v>2.6741027458205009E-2</v>
      </c>
      <c r="N1026" s="1">
        <f t="shared" si="214"/>
        <v>-19.672477516946905</v>
      </c>
      <c r="O1026">
        <f>((-0.0000000008)*V1026^3+(0.000003)*V1026^2-0.004*V1026+2.013)*('Exhaust Gas Math'!$E$10/(T1026+'Exhaust Gas Math'!$E$10))+(357.45*V1026^-1.004)*(T1026/(T1026+'Exhaust Gas Math'!$E$10))</f>
        <v>0.17819999999999947</v>
      </c>
      <c r="P1026">
        <f t="shared" si="223"/>
        <v>0</v>
      </c>
      <c r="Q1026">
        <f t="shared" si="215"/>
        <v>0</v>
      </c>
      <c r="R1026" s="4">
        <f t="shared" si="216"/>
        <v>3.9769296294121147E-5</v>
      </c>
      <c r="S1026">
        <f t="shared" si="224"/>
        <v>0</v>
      </c>
      <c r="T1026">
        <f>S1026*'Exhaust Gas Math'!$C$14</f>
        <v>0</v>
      </c>
      <c r="U1026">
        <f>(T1026/'Exhaust Gas Math'!$B$14)+('Exhaust Gas Math'!$D$10)</f>
        <v>4.4059320573952224E-4</v>
      </c>
      <c r="V1026">
        <f>('Exhaust Gas Math'!$E$10*((-0.000000001)*V1025^3+(0.000002)*V1025^2-0.0012*V1025+1.3446)*$B$18+T1026*'Exhaust Gas Math'!$D$14*$B$17)/('Exhaust Gas Math'!$E$10*((-0.000000001)*V1025^3+(0.000002)*V1025^2-0.0012*V1025+1.3446)+T1026*'Exhaust Gas Math'!$D$14)</f>
        <v>1100</v>
      </c>
      <c r="W1026">
        <f t="shared" si="217"/>
        <v>101325</v>
      </c>
      <c r="X1026">
        <f t="shared" si="218"/>
        <v>101325</v>
      </c>
    </row>
    <row r="1027" spans="3:24" x14ac:dyDescent="0.2">
      <c r="C1027" s="1"/>
      <c r="D1027" s="1"/>
      <c r="E1027">
        <f t="shared" ref="E1027:E1090" si="225">H1027</f>
        <v>0.12787500000000099</v>
      </c>
      <c r="F1027">
        <f t="shared" ref="F1027:F1090" si="226">X1027</f>
        <v>101325</v>
      </c>
      <c r="H1027" s="1">
        <v>0.12787500000000099</v>
      </c>
      <c r="I1027" s="1">
        <f t="shared" si="219"/>
        <v>283.50000000003547</v>
      </c>
      <c r="J1027" s="1">
        <f t="shared" si="220"/>
        <v>0</v>
      </c>
      <c r="K1027" s="1">
        <f t="shared" si="221"/>
        <v>1.8774809282148287E-5</v>
      </c>
      <c r="L1027" s="1">
        <f t="shared" si="222"/>
        <v>0</v>
      </c>
      <c r="M1027" s="4">
        <f t="shared" si="213"/>
        <v>2.4299781965748526E-2</v>
      </c>
      <c r="N1027" s="1">
        <f t="shared" si="214"/>
        <v>-19.36736985844292</v>
      </c>
      <c r="O1027">
        <f>((-0.0000000008)*V1027^3+(0.000003)*V1027^2-0.004*V1027+2.013)*('Exhaust Gas Math'!$E$10/(T1027+'Exhaust Gas Math'!$E$10))+(357.45*V1027^-1.004)*(T1027/(T1027+'Exhaust Gas Math'!$E$10))</f>
        <v>0.17819999999999947</v>
      </c>
      <c r="P1027">
        <f t="shared" si="223"/>
        <v>0</v>
      </c>
      <c r="Q1027">
        <f t="shared" si="215"/>
        <v>0</v>
      </c>
      <c r="R1027" s="4">
        <f t="shared" si="216"/>
        <v>3.9769296294121147E-5</v>
      </c>
      <c r="S1027">
        <f t="shared" si="224"/>
        <v>0</v>
      </c>
      <c r="T1027">
        <f>S1027*'Exhaust Gas Math'!$C$14</f>
        <v>0</v>
      </c>
      <c r="U1027">
        <f>(T1027/'Exhaust Gas Math'!$B$14)+('Exhaust Gas Math'!$D$10)</f>
        <v>4.4059320573952224E-4</v>
      </c>
      <c r="V1027">
        <f>('Exhaust Gas Math'!$E$10*((-0.000000001)*V1026^3+(0.000002)*V1026^2-0.0012*V1026+1.3446)*$B$18+T1027*'Exhaust Gas Math'!$D$14*$B$17)/('Exhaust Gas Math'!$E$10*((-0.000000001)*V1026^3+(0.000002)*V1026^2-0.0012*V1026+1.3446)+T1027*'Exhaust Gas Math'!$D$14)</f>
        <v>1100</v>
      </c>
      <c r="W1027">
        <f t="shared" si="217"/>
        <v>101325</v>
      </c>
      <c r="X1027">
        <f t="shared" si="218"/>
        <v>101325</v>
      </c>
    </row>
    <row r="1028" spans="3:24" x14ac:dyDescent="0.2">
      <c r="C1028" s="1"/>
      <c r="D1028" s="1"/>
      <c r="E1028">
        <f t="shared" si="225"/>
        <v>0.128000000000001</v>
      </c>
      <c r="F1028">
        <f t="shared" si="226"/>
        <v>101325</v>
      </c>
      <c r="H1028" s="1">
        <v>0.128000000000001</v>
      </c>
      <c r="I1028" s="1">
        <f t="shared" si="219"/>
        <v>288.00000000003638</v>
      </c>
      <c r="J1028" s="1">
        <f t="shared" si="220"/>
        <v>0</v>
      </c>
      <c r="K1028" s="1">
        <f t="shared" si="221"/>
        <v>3.2488932673541485E-7</v>
      </c>
      <c r="L1028" s="1">
        <f t="shared" si="222"/>
        <v>0</v>
      </c>
      <c r="M1028" s="4">
        <f t="shared" ref="M1028:M1091" si="227">-(($B$3/1000)/2)*COS($B$10*H1028)+(($B$3/1000)/2)</f>
        <v>2.1904161278294983E-2</v>
      </c>
      <c r="N1028" s="1">
        <f t="shared" ref="N1028:N1091" si="228">($B$3/1000/2)*$B$10*SIN($B$10*H1028)</f>
        <v>-18.942855924457547</v>
      </c>
      <c r="O1028">
        <f>((-0.0000000008)*V1028^3+(0.000003)*V1028^2-0.004*V1028+2.013)*('Exhaust Gas Math'!$E$10/(T1028+'Exhaust Gas Math'!$E$10))+(357.45*V1028^-1.004)*(T1028/(T1028+'Exhaust Gas Math'!$E$10))</f>
        <v>0.17819999999999947</v>
      </c>
      <c r="P1028">
        <f t="shared" si="223"/>
        <v>0</v>
      </c>
      <c r="Q1028">
        <f t="shared" ref="Q1028:Q1091" si="229">M1028*$B$4*J1028</f>
        <v>0</v>
      </c>
      <c r="R1028" s="4">
        <f t="shared" ref="R1028:R1091" si="230">$B$7+J1028*Q1028</f>
        <v>3.9769296294121147E-5</v>
      </c>
      <c r="S1028">
        <f t="shared" si="224"/>
        <v>0</v>
      </c>
      <c r="T1028">
        <f>S1028*'Exhaust Gas Math'!$C$14</f>
        <v>0</v>
      </c>
      <c r="U1028">
        <f>(T1028/'Exhaust Gas Math'!$B$14)+('Exhaust Gas Math'!$D$10)</f>
        <v>4.4059320573952224E-4</v>
      </c>
      <c r="V1028">
        <f>('Exhaust Gas Math'!$E$10*((-0.000000001)*V1027^3+(0.000002)*V1027^2-0.0012*V1027+1.3446)*$B$18+T1028*'Exhaust Gas Math'!$D$14*$B$17)/('Exhaust Gas Math'!$E$10*((-0.000000001)*V1027^3+(0.000002)*V1027^2-0.0012*V1027+1.3446)+T1028*'Exhaust Gas Math'!$D$14)</f>
        <v>1100</v>
      </c>
      <c r="W1028">
        <f t="shared" ref="W1028:W1091" si="231">(U1028*$B$15*V1028)/R1028</f>
        <v>101325</v>
      </c>
      <c r="X1028">
        <f t="shared" ref="X1028:X1091" si="232">P1028+W1028</f>
        <v>101325</v>
      </c>
    </row>
    <row r="1029" spans="3:24" x14ac:dyDescent="0.2">
      <c r="C1029" s="1"/>
      <c r="D1029" s="1"/>
      <c r="E1029">
        <f t="shared" si="225"/>
        <v>0.12812500000000099</v>
      </c>
      <c r="F1029">
        <f t="shared" si="226"/>
        <v>101325</v>
      </c>
      <c r="H1029" s="1">
        <v>0.12812500000000099</v>
      </c>
      <c r="I1029" s="1">
        <f t="shared" ref="I1029:I1092" si="233">($B$9*360*H1029)-(720*FLOOR(H1029/(1/($B$9/2)),1))</f>
        <v>292.50000000003547</v>
      </c>
      <c r="J1029" s="1">
        <f t="shared" ref="J1029:J1092" si="234">IF(I1029&lt;=$B$12,1,0)</f>
        <v>0</v>
      </c>
      <c r="K1029" s="1">
        <f t="shared" ref="K1029:K1092" si="235">-0.0038*COS(0.549848656*(I1029+(327.363-$B$12)/2)*2*PI()/180)+0.0038</f>
        <v>1.0202098256342686E-5</v>
      </c>
      <c r="L1029" s="1">
        <f t="shared" ref="L1029:L1092" si="236">ROUND((-0.0038*COS(0.549848656*(I1029+38.606)*2*PI()/180)+0.0038)/0.0076,2)*J1029</f>
        <v>0</v>
      </c>
      <c r="M1029" s="4">
        <f t="shared" si="227"/>
        <v>1.9568935194008527E-2</v>
      </c>
      <c r="N1029" s="1">
        <f t="shared" si="228"/>
        <v>-18.401552984559274</v>
      </c>
      <c r="O1029">
        <f>((-0.0000000008)*V1029^3+(0.000003)*V1029^2-0.004*V1029+2.013)*('Exhaust Gas Math'!$E$10/(T1029+'Exhaust Gas Math'!$E$10))+(357.45*V1029^-1.004)*(T1029/(T1029+'Exhaust Gas Math'!$E$10))</f>
        <v>0.17819999999999947</v>
      </c>
      <c r="P1029">
        <f t="shared" ref="P1029:P1092" si="237">J1029*SIGN(N1029)*-0.5*O1029*N1029^2</f>
        <v>0</v>
      </c>
      <c r="Q1029">
        <f t="shared" si="229"/>
        <v>0</v>
      </c>
      <c r="R1029" s="4">
        <f t="shared" si="230"/>
        <v>3.9769296294121147E-5</v>
      </c>
      <c r="S1029">
        <f t="shared" ref="S1029:S1092" si="238">J1029*(1.5603*L1029*(Q1029-Q1028)*$B$14+S1028)</f>
        <v>0</v>
      </c>
      <c r="T1029">
        <f>S1029*'Exhaust Gas Math'!$C$14</f>
        <v>0</v>
      </c>
      <c r="U1029">
        <f>(T1029/'Exhaust Gas Math'!$B$14)+('Exhaust Gas Math'!$D$10)</f>
        <v>4.4059320573952224E-4</v>
      </c>
      <c r="V1029">
        <f>('Exhaust Gas Math'!$E$10*((-0.000000001)*V1028^3+(0.000002)*V1028^2-0.0012*V1028+1.3446)*$B$18+T1029*'Exhaust Gas Math'!$D$14*$B$17)/('Exhaust Gas Math'!$E$10*((-0.000000001)*V1028^3+(0.000002)*V1028^2-0.0012*V1028+1.3446)+T1029*'Exhaust Gas Math'!$D$14)</f>
        <v>1100</v>
      </c>
      <c r="W1029">
        <f t="shared" si="231"/>
        <v>101325</v>
      </c>
      <c r="X1029">
        <f t="shared" si="232"/>
        <v>101325</v>
      </c>
    </row>
    <row r="1030" spans="3:24" x14ac:dyDescent="0.2">
      <c r="C1030" s="1"/>
      <c r="D1030" s="1"/>
      <c r="E1030">
        <f t="shared" si="225"/>
        <v>0.128250000000001</v>
      </c>
      <c r="F1030">
        <f t="shared" si="226"/>
        <v>101325</v>
      </c>
      <c r="H1030" s="1">
        <v>0.128250000000001</v>
      </c>
      <c r="I1030" s="1">
        <f t="shared" si="233"/>
        <v>297.00000000003638</v>
      </c>
      <c r="J1030" s="1">
        <f t="shared" si="234"/>
        <v>0</v>
      </c>
      <c r="K1030" s="1">
        <f t="shared" si="235"/>
        <v>4.8332800046259599E-5</v>
      </c>
      <c r="L1030" s="1">
        <f t="shared" si="236"/>
        <v>0</v>
      </c>
      <c r="M1030" s="4">
        <f t="shared" si="227"/>
        <v>1.7308501158238569E-2</v>
      </c>
      <c r="N1030" s="1">
        <f t="shared" si="228"/>
        <v>-17.746798351373677</v>
      </c>
      <c r="O1030">
        <f>((-0.0000000008)*V1030^3+(0.000003)*V1030^2-0.004*V1030+2.013)*('Exhaust Gas Math'!$E$10/(T1030+'Exhaust Gas Math'!$E$10))+(357.45*V1030^-1.004)*(T1030/(T1030+'Exhaust Gas Math'!$E$10))</f>
        <v>0.17819999999999947</v>
      </c>
      <c r="P1030">
        <f t="shared" si="237"/>
        <v>0</v>
      </c>
      <c r="Q1030">
        <f t="shared" si="229"/>
        <v>0</v>
      </c>
      <c r="R1030" s="4">
        <f t="shared" si="230"/>
        <v>3.9769296294121147E-5</v>
      </c>
      <c r="S1030">
        <f t="shared" si="238"/>
        <v>0</v>
      </c>
      <c r="T1030">
        <f>S1030*'Exhaust Gas Math'!$C$14</f>
        <v>0</v>
      </c>
      <c r="U1030">
        <f>(T1030/'Exhaust Gas Math'!$B$14)+('Exhaust Gas Math'!$D$10)</f>
        <v>4.4059320573952224E-4</v>
      </c>
      <c r="V1030">
        <f>('Exhaust Gas Math'!$E$10*((-0.000000001)*V1029^3+(0.000002)*V1029^2-0.0012*V1029+1.3446)*$B$18+T1030*'Exhaust Gas Math'!$D$14*$B$17)/('Exhaust Gas Math'!$E$10*((-0.000000001)*V1029^3+(0.000002)*V1029^2-0.0012*V1029+1.3446)+T1030*'Exhaust Gas Math'!$D$14)</f>
        <v>1100</v>
      </c>
      <c r="W1030">
        <f t="shared" si="231"/>
        <v>101325</v>
      </c>
      <c r="X1030">
        <f t="shared" si="232"/>
        <v>101325</v>
      </c>
    </row>
    <row r="1031" spans="3:24" x14ac:dyDescent="0.2">
      <c r="C1031" s="1"/>
      <c r="D1031" s="1"/>
      <c r="E1031">
        <f t="shared" si="225"/>
        <v>0.12837500000000099</v>
      </c>
      <c r="F1031">
        <f t="shared" si="226"/>
        <v>101325</v>
      </c>
      <c r="H1031" s="1">
        <v>0.12837500000000099</v>
      </c>
      <c r="I1031" s="1">
        <f t="shared" si="233"/>
        <v>301.50000000003547</v>
      </c>
      <c r="J1031" s="1">
        <f t="shared" si="234"/>
        <v>0</v>
      </c>
      <c r="K1031" s="1">
        <f t="shared" si="235"/>
        <v>1.1443272478583967E-4</v>
      </c>
      <c r="L1031" s="1">
        <f t="shared" si="236"/>
        <v>0</v>
      </c>
      <c r="M1031" s="4">
        <f t="shared" si="227"/>
        <v>1.5136795498487472E-2</v>
      </c>
      <c r="N1031" s="1">
        <f t="shared" si="228"/>
        <v>-16.982628804942674</v>
      </c>
      <c r="O1031">
        <f>((-0.0000000008)*V1031^3+(0.000003)*V1031^2-0.004*V1031+2.013)*('Exhaust Gas Math'!$E$10/(T1031+'Exhaust Gas Math'!$E$10))+(357.45*V1031^-1.004)*(T1031/(T1031+'Exhaust Gas Math'!$E$10))</f>
        <v>0.17819999999999947</v>
      </c>
      <c r="P1031">
        <f t="shared" si="237"/>
        <v>0</v>
      </c>
      <c r="Q1031">
        <f t="shared" si="229"/>
        <v>0</v>
      </c>
      <c r="R1031" s="4">
        <f t="shared" si="230"/>
        <v>3.9769296294121147E-5</v>
      </c>
      <c r="S1031">
        <f t="shared" si="238"/>
        <v>0</v>
      </c>
      <c r="T1031">
        <f>S1031*'Exhaust Gas Math'!$C$14</f>
        <v>0</v>
      </c>
      <c r="U1031">
        <f>(T1031/'Exhaust Gas Math'!$B$14)+('Exhaust Gas Math'!$D$10)</f>
        <v>4.4059320573952224E-4</v>
      </c>
      <c r="V1031">
        <f>('Exhaust Gas Math'!$E$10*((-0.000000001)*V1030^3+(0.000002)*V1030^2-0.0012*V1030+1.3446)*$B$18+T1031*'Exhaust Gas Math'!$D$14*$B$17)/('Exhaust Gas Math'!$E$10*((-0.000000001)*V1030^3+(0.000002)*V1030^2-0.0012*V1030+1.3446)+T1031*'Exhaust Gas Math'!$D$14)</f>
        <v>1100</v>
      </c>
      <c r="W1031">
        <f t="shared" si="231"/>
        <v>101325</v>
      </c>
      <c r="X1031">
        <f t="shared" si="232"/>
        <v>101325</v>
      </c>
    </row>
    <row r="1032" spans="3:24" x14ac:dyDescent="0.2">
      <c r="C1032" s="1"/>
      <c r="D1032" s="1"/>
      <c r="E1032">
        <f t="shared" si="225"/>
        <v>0.128500000000001</v>
      </c>
      <c r="F1032">
        <f t="shared" si="226"/>
        <v>101325</v>
      </c>
      <c r="H1032" s="1">
        <v>0.128500000000001</v>
      </c>
      <c r="I1032" s="1">
        <f t="shared" si="233"/>
        <v>306.00000000003638</v>
      </c>
      <c r="J1032" s="1">
        <f t="shared" si="234"/>
        <v>0</v>
      </c>
      <c r="K1032" s="1">
        <f t="shared" si="235"/>
        <v>2.0800908795202576E-4</v>
      </c>
      <c r="L1032" s="1">
        <f t="shared" si="236"/>
        <v>0</v>
      </c>
      <c r="M1032" s="4">
        <f t="shared" si="227"/>
        <v>1.3067207502312602E-2</v>
      </c>
      <c r="N1032" s="1">
        <f t="shared" si="228"/>
        <v>-16.113755704632069</v>
      </c>
      <c r="O1032">
        <f>((-0.0000000008)*V1032^3+(0.000003)*V1032^2-0.004*V1032+2.013)*('Exhaust Gas Math'!$E$10/(T1032+'Exhaust Gas Math'!$E$10))+(357.45*V1032^-1.004)*(T1032/(T1032+'Exhaust Gas Math'!$E$10))</f>
        <v>0.17819999999999947</v>
      </c>
      <c r="P1032">
        <f t="shared" si="237"/>
        <v>0</v>
      </c>
      <c r="Q1032">
        <f t="shared" si="229"/>
        <v>0</v>
      </c>
      <c r="R1032" s="4">
        <f t="shared" si="230"/>
        <v>3.9769296294121147E-5</v>
      </c>
      <c r="S1032">
        <f t="shared" si="238"/>
        <v>0</v>
      </c>
      <c r="T1032">
        <f>S1032*'Exhaust Gas Math'!$C$14</f>
        <v>0</v>
      </c>
      <c r="U1032">
        <f>(T1032/'Exhaust Gas Math'!$B$14)+('Exhaust Gas Math'!$D$10)</f>
        <v>4.4059320573952224E-4</v>
      </c>
      <c r="V1032">
        <f>('Exhaust Gas Math'!$E$10*((-0.000000001)*V1031^3+(0.000002)*V1031^2-0.0012*V1031+1.3446)*$B$18+T1032*'Exhaust Gas Math'!$D$14*$B$17)/('Exhaust Gas Math'!$E$10*((-0.000000001)*V1031^3+(0.000002)*V1031^2-0.0012*V1031+1.3446)+T1032*'Exhaust Gas Math'!$D$14)</f>
        <v>1100</v>
      </c>
      <c r="W1032">
        <f t="shared" si="231"/>
        <v>101325</v>
      </c>
      <c r="X1032">
        <f t="shared" si="232"/>
        <v>101325</v>
      </c>
    </row>
    <row r="1033" spans="3:24" x14ac:dyDescent="0.2">
      <c r="C1033" s="1"/>
      <c r="D1033" s="1"/>
      <c r="E1033">
        <f t="shared" si="225"/>
        <v>0.12862500000000099</v>
      </c>
      <c r="F1033">
        <f t="shared" si="226"/>
        <v>101325</v>
      </c>
      <c r="H1033" s="1">
        <v>0.12862500000000099</v>
      </c>
      <c r="I1033" s="1">
        <f t="shared" si="233"/>
        <v>310.50000000003547</v>
      </c>
      <c r="J1033" s="1">
        <f t="shared" si="234"/>
        <v>0</v>
      </c>
      <c r="K1033" s="1">
        <f t="shared" si="235"/>
        <v>3.2836426418920983E-4</v>
      </c>
      <c r="L1033" s="1">
        <f t="shared" si="236"/>
        <v>0</v>
      </c>
      <c r="M1033" s="4">
        <f t="shared" si="227"/>
        <v>1.1112496867918212E-2</v>
      </c>
      <c r="N1033" s="1">
        <f t="shared" si="228"/>
        <v>-15.145535942034902</v>
      </c>
      <c r="O1033">
        <f>((-0.0000000008)*V1033^3+(0.000003)*V1033^2-0.004*V1033+2.013)*('Exhaust Gas Math'!$E$10/(T1033+'Exhaust Gas Math'!$E$10))+(357.45*V1033^-1.004)*(T1033/(T1033+'Exhaust Gas Math'!$E$10))</f>
        <v>0.17819999999999947</v>
      </c>
      <c r="P1033">
        <f t="shared" si="237"/>
        <v>0</v>
      </c>
      <c r="Q1033">
        <f t="shared" si="229"/>
        <v>0</v>
      </c>
      <c r="R1033" s="4">
        <f t="shared" si="230"/>
        <v>3.9769296294121147E-5</v>
      </c>
      <c r="S1033">
        <f t="shared" si="238"/>
        <v>0</v>
      </c>
      <c r="T1033">
        <f>S1033*'Exhaust Gas Math'!$C$14</f>
        <v>0</v>
      </c>
      <c r="U1033">
        <f>(T1033/'Exhaust Gas Math'!$B$14)+('Exhaust Gas Math'!$D$10)</f>
        <v>4.4059320573952224E-4</v>
      </c>
      <c r="V1033">
        <f>('Exhaust Gas Math'!$E$10*((-0.000000001)*V1032^3+(0.000002)*V1032^2-0.0012*V1032+1.3446)*$B$18+T1033*'Exhaust Gas Math'!$D$14*$B$17)/('Exhaust Gas Math'!$E$10*((-0.000000001)*V1032^3+(0.000002)*V1032^2-0.0012*V1032+1.3446)+T1033*'Exhaust Gas Math'!$D$14)</f>
        <v>1100</v>
      </c>
      <c r="W1033">
        <f t="shared" si="231"/>
        <v>101325</v>
      </c>
      <c r="X1033">
        <f t="shared" si="232"/>
        <v>101325</v>
      </c>
    </row>
    <row r="1034" spans="3:24" x14ac:dyDescent="0.2">
      <c r="C1034" s="1"/>
      <c r="D1034" s="1"/>
      <c r="E1034">
        <f t="shared" si="225"/>
        <v>0.128750000000001</v>
      </c>
      <c r="F1034">
        <f t="shared" si="226"/>
        <v>101325</v>
      </c>
      <c r="H1034" s="1">
        <v>0.128750000000001</v>
      </c>
      <c r="I1034" s="1">
        <f t="shared" si="233"/>
        <v>315.00000000003638</v>
      </c>
      <c r="J1034" s="1">
        <f t="shared" si="234"/>
        <v>0</v>
      </c>
      <c r="K1034" s="1">
        <f t="shared" si="235"/>
        <v>4.746009882077044E-4</v>
      </c>
      <c r="L1034" s="1">
        <f t="shared" si="236"/>
        <v>0</v>
      </c>
      <c r="M1034" s="4">
        <f t="shared" si="227"/>
        <v>9.2847150363722791E-3</v>
      </c>
      <c r="N1034" s="1">
        <f t="shared" si="228"/>
        <v>-14.083938913953121</v>
      </c>
      <c r="O1034">
        <f>((-0.0000000008)*V1034^3+(0.000003)*V1034^2-0.004*V1034+2.013)*('Exhaust Gas Math'!$E$10/(T1034+'Exhaust Gas Math'!$E$10))+(357.45*V1034^-1.004)*(T1034/(T1034+'Exhaust Gas Math'!$E$10))</f>
        <v>0.17819999999999947</v>
      </c>
      <c r="P1034">
        <f t="shared" si="237"/>
        <v>0</v>
      </c>
      <c r="Q1034">
        <f t="shared" si="229"/>
        <v>0</v>
      </c>
      <c r="R1034" s="4">
        <f t="shared" si="230"/>
        <v>3.9769296294121147E-5</v>
      </c>
      <c r="S1034">
        <f t="shared" si="238"/>
        <v>0</v>
      </c>
      <c r="T1034">
        <f>S1034*'Exhaust Gas Math'!$C$14</f>
        <v>0</v>
      </c>
      <c r="U1034">
        <f>(T1034/'Exhaust Gas Math'!$B$14)+('Exhaust Gas Math'!$D$10)</f>
        <v>4.4059320573952224E-4</v>
      </c>
      <c r="V1034">
        <f>('Exhaust Gas Math'!$E$10*((-0.000000001)*V1033^3+(0.000002)*V1033^2-0.0012*V1033+1.3446)*$B$18+T1034*'Exhaust Gas Math'!$D$14*$B$17)/('Exhaust Gas Math'!$E$10*((-0.000000001)*V1033^3+(0.000002)*V1033^2-0.0012*V1033+1.3446)+T1034*'Exhaust Gas Math'!$D$14)</f>
        <v>1100</v>
      </c>
      <c r="W1034">
        <f t="shared" si="231"/>
        <v>101325</v>
      </c>
      <c r="X1034">
        <f t="shared" si="232"/>
        <v>101325</v>
      </c>
    </row>
    <row r="1035" spans="3:24" x14ac:dyDescent="0.2">
      <c r="C1035" s="1"/>
      <c r="D1035" s="1"/>
      <c r="E1035">
        <f t="shared" si="225"/>
        <v>0.12887500000000099</v>
      </c>
      <c r="F1035">
        <f t="shared" si="226"/>
        <v>101325</v>
      </c>
      <c r="H1035" s="1">
        <v>0.12887500000000099</v>
      </c>
      <c r="I1035" s="1">
        <f t="shared" si="233"/>
        <v>319.50000000003547</v>
      </c>
      <c r="J1035" s="1">
        <f t="shared" si="234"/>
        <v>0</v>
      </c>
      <c r="K1035" s="1">
        <f t="shared" si="235"/>
        <v>6.4562904402620021E-4</v>
      </c>
      <c r="L1035" s="1">
        <f t="shared" si="236"/>
        <v>0</v>
      </c>
      <c r="M1035" s="4">
        <f t="shared" si="227"/>
        <v>7.5951308904660744E-3</v>
      </c>
      <c r="N1035" s="1">
        <f t="shared" si="228"/>
        <v>-12.935509719082074</v>
      </c>
      <c r="O1035">
        <f>((-0.0000000008)*V1035^3+(0.000003)*V1035^2-0.004*V1035+2.013)*('Exhaust Gas Math'!$E$10/(T1035+'Exhaust Gas Math'!$E$10))+(357.45*V1035^-1.004)*(T1035/(T1035+'Exhaust Gas Math'!$E$10))</f>
        <v>0.17819999999999947</v>
      </c>
      <c r="P1035">
        <f t="shared" si="237"/>
        <v>0</v>
      </c>
      <c r="Q1035">
        <f t="shared" si="229"/>
        <v>0</v>
      </c>
      <c r="R1035" s="4">
        <f t="shared" si="230"/>
        <v>3.9769296294121147E-5</v>
      </c>
      <c r="S1035">
        <f t="shared" si="238"/>
        <v>0</v>
      </c>
      <c r="T1035">
        <f>S1035*'Exhaust Gas Math'!$C$14</f>
        <v>0</v>
      </c>
      <c r="U1035">
        <f>(T1035/'Exhaust Gas Math'!$B$14)+('Exhaust Gas Math'!$D$10)</f>
        <v>4.4059320573952224E-4</v>
      </c>
      <c r="V1035">
        <f>('Exhaust Gas Math'!$E$10*((-0.000000001)*V1034^3+(0.000002)*V1034^2-0.0012*V1034+1.3446)*$B$18+T1035*'Exhaust Gas Math'!$D$14*$B$17)/('Exhaust Gas Math'!$E$10*((-0.000000001)*V1034^3+(0.000002)*V1034^2-0.0012*V1034+1.3446)+T1035*'Exhaust Gas Math'!$D$14)</f>
        <v>1100</v>
      </c>
      <c r="W1035">
        <f t="shared" si="231"/>
        <v>101325</v>
      </c>
      <c r="X1035">
        <f t="shared" si="232"/>
        <v>101325</v>
      </c>
    </row>
    <row r="1036" spans="3:24" x14ac:dyDescent="0.2">
      <c r="C1036" s="1"/>
      <c r="D1036" s="1"/>
      <c r="E1036">
        <f t="shared" si="225"/>
        <v>0.129000000000001</v>
      </c>
      <c r="F1036">
        <f t="shared" si="226"/>
        <v>101325</v>
      </c>
      <c r="H1036" s="1">
        <v>0.129000000000001</v>
      </c>
      <c r="I1036" s="1">
        <f t="shared" si="233"/>
        <v>324.00000000003638</v>
      </c>
      <c r="J1036" s="1">
        <f t="shared" si="234"/>
        <v>0</v>
      </c>
      <c r="K1036" s="1">
        <f t="shared" si="235"/>
        <v>8.4017339269045182E-4</v>
      </c>
      <c r="L1036" s="1">
        <f t="shared" si="236"/>
        <v>0</v>
      </c>
      <c r="M1036" s="4">
        <f t="shared" si="227"/>
        <v>6.0541612783025084E-3</v>
      </c>
      <c r="N1036" s="1">
        <f t="shared" si="228"/>
        <v>-11.707328805299415</v>
      </c>
      <c r="O1036">
        <f>((-0.0000000008)*V1036^3+(0.000003)*V1036^2-0.004*V1036+2.013)*('Exhaust Gas Math'!$E$10/(T1036+'Exhaust Gas Math'!$E$10))+(357.45*V1036^-1.004)*(T1036/(T1036+'Exhaust Gas Math'!$E$10))</f>
        <v>0.17819999999999947</v>
      </c>
      <c r="P1036">
        <f t="shared" si="237"/>
        <v>0</v>
      </c>
      <c r="Q1036">
        <f t="shared" si="229"/>
        <v>0</v>
      </c>
      <c r="R1036" s="4">
        <f t="shared" si="230"/>
        <v>3.9769296294121147E-5</v>
      </c>
      <c r="S1036">
        <f t="shared" si="238"/>
        <v>0</v>
      </c>
      <c r="T1036">
        <f>S1036*'Exhaust Gas Math'!$C$14</f>
        <v>0</v>
      </c>
      <c r="U1036">
        <f>(T1036/'Exhaust Gas Math'!$B$14)+('Exhaust Gas Math'!$D$10)</f>
        <v>4.4059320573952224E-4</v>
      </c>
      <c r="V1036">
        <f>('Exhaust Gas Math'!$E$10*((-0.000000001)*V1035^3+(0.000002)*V1035^2-0.0012*V1035+1.3446)*$B$18+T1036*'Exhaust Gas Math'!$D$14*$B$17)/('Exhaust Gas Math'!$E$10*((-0.000000001)*V1035^3+(0.000002)*V1035^2-0.0012*V1035+1.3446)+T1036*'Exhaust Gas Math'!$D$14)</f>
        <v>1100</v>
      </c>
      <c r="W1036">
        <f t="shared" si="231"/>
        <v>101325</v>
      </c>
      <c r="X1036">
        <f t="shared" si="232"/>
        <v>101325</v>
      </c>
    </row>
    <row r="1037" spans="3:24" x14ac:dyDescent="0.2">
      <c r="C1037" s="1"/>
      <c r="D1037" s="1"/>
      <c r="E1037">
        <f t="shared" si="225"/>
        <v>0.12912500000000099</v>
      </c>
      <c r="F1037">
        <f t="shared" si="226"/>
        <v>101325</v>
      </c>
      <c r="H1037" s="1">
        <v>0.12912500000000099</v>
      </c>
      <c r="I1037" s="1">
        <f t="shared" si="233"/>
        <v>328.50000000003547</v>
      </c>
      <c r="J1037" s="1">
        <f t="shared" si="234"/>
        <v>0</v>
      </c>
      <c r="K1037" s="1">
        <f t="shared" si="235"/>
        <v>1.0567836778729947E-3</v>
      </c>
      <c r="L1037" s="1">
        <f t="shared" si="236"/>
        <v>0</v>
      </c>
      <c r="M1037" s="4">
        <f t="shared" si="227"/>
        <v>4.671306789964965E-3</v>
      </c>
      <c r="N1037" s="1">
        <f t="shared" si="228"/>
        <v>-10.406968316350207</v>
      </c>
      <c r="O1037">
        <f>((-0.0000000008)*V1037^3+(0.000003)*V1037^2-0.004*V1037+2.013)*('Exhaust Gas Math'!$E$10/(T1037+'Exhaust Gas Math'!$E$10))+(357.45*V1037^-1.004)*(T1037/(T1037+'Exhaust Gas Math'!$E$10))</f>
        <v>0.17819999999999947</v>
      </c>
      <c r="P1037">
        <f t="shared" si="237"/>
        <v>0</v>
      </c>
      <c r="Q1037">
        <f t="shared" si="229"/>
        <v>0</v>
      </c>
      <c r="R1037" s="4">
        <f t="shared" si="230"/>
        <v>3.9769296294121147E-5</v>
      </c>
      <c r="S1037">
        <f t="shared" si="238"/>
        <v>0</v>
      </c>
      <c r="T1037">
        <f>S1037*'Exhaust Gas Math'!$C$14</f>
        <v>0</v>
      </c>
      <c r="U1037">
        <f>(T1037/'Exhaust Gas Math'!$B$14)+('Exhaust Gas Math'!$D$10)</f>
        <v>4.4059320573952224E-4</v>
      </c>
      <c r="V1037">
        <f>('Exhaust Gas Math'!$E$10*((-0.000000001)*V1036^3+(0.000002)*V1036^2-0.0012*V1036+1.3446)*$B$18+T1037*'Exhaust Gas Math'!$D$14*$B$17)/('Exhaust Gas Math'!$E$10*((-0.000000001)*V1036^3+(0.000002)*V1036^2-0.0012*V1036+1.3446)+T1037*'Exhaust Gas Math'!$D$14)</f>
        <v>1100</v>
      </c>
      <c r="W1037">
        <f t="shared" si="231"/>
        <v>101325</v>
      </c>
      <c r="X1037">
        <f t="shared" si="232"/>
        <v>101325</v>
      </c>
    </row>
    <row r="1038" spans="3:24" x14ac:dyDescent="0.2">
      <c r="C1038" s="1"/>
      <c r="D1038" s="1"/>
      <c r="E1038">
        <f t="shared" si="225"/>
        <v>0.129250000000001</v>
      </c>
      <c r="F1038">
        <f t="shared" si="226"/>
        <v>101325</v>
      </c>
      <c r="H1038" s="1">
        <v>0.129250000000001</v>
      </c>
      <c r="I1038" s="1">
        <f t="shared" si="233"/>
        <v>333.00000000003638</v>
      </c>
      <c r="J1038" s="1">
        <f t="shared" si="234"/>
        <v>0</v>
      </c>
      <c r="K1038" s="1">
        <f t="shared" si="235"/>
        <v>1.2938450384905003E-3</v>
      </c>
      <c r="L1038" s="1">
        <f t="shared" si="236"/>
        <v>0</v>
      </c>
      <c r="M1038" s="4">
        <f t="shared" si="227"/>
        <v>3.4550931832196194E-3</v>
      </c>
      <c r="N1038" s="1">
        <f t="shared" si="228"/>
        <v>-9.0424454070623188</v>
      </c>
      <c r="O1038">
        <f>((-0.0000000008)*V1038^3+(0.000003)*V1038^2-0.004*V1038+2.013)*('Exhaust Gas Math'!$E$10/(T1038+'Exhaust Gas Math'!$E$10))+(357.45*V1038^-1.004)*(T1038/(T1038+'Exhaust Gas Math'!$E$10))</f>
        <v>0.17819999999999947</v>
      </c>
      <c r="P1038">
        <f t="shared" si="237"/>
        <v>0</v>
      </c>
      <c r="Q1038">
        <f t="shared" si="229"/>
        <v>0</v>
      </c>
      <c r="R1038" s="4">
        <f t="shared" si="230"/>
        <v>3.9769296294121147E-5</v>
      </c>
      <c r="S1038">
        <f t="shared" si="238"/>
        <v>0</v>
      </c>
      <c r="T1038">
        <f>S1038*'Exhaust Gas Math'!$C$14</f>
        <v>0</v>
      </c>
      <c r="U1038">
        <f>(T1038/'Exhaust Gas Math'!$B$14)+('Exhaust Gas Math'!$D$10)</f>
        <v>4.4059320573952224E-4</v>
      </c>
      <c r="V1038">
        <f>('Exhaust Gas Math'!$E$10*((-0.000000001)*V1037^3+(0.000002)*V1037^2-0.0012*V1037+1.3446)*$B$18+T1038*'Exhaust Gas Math'!$D$14*$B$17)/('Exhaust Gas Math'!$E$10*((-0.000000001)*V1037^3+(0.000002)*V1037^2-0.0012*V1037+1.3446)+T1038*'Exhaust Gas Math'!$D$14)</f>
        <v>1100</v>
      </c>
      <c r="W1038">
        <f t="shared" si="231"/>
        <v>101325</v>
      </c>
      <c r="X1038">
        <f t="shared" si="232"/>
        <v>101325</v>
      </c>
    </row>
    <row r="1039" spans="3:24" x14ac:dyDescent="0.2">
      <c r="C1039" s="1"/>
      <c r="D1039" s="1"/>
      <c r="E1039">
        <f t="shared" si="225"/>
        <v>0.12937500000000099</v>
      </c>
      <c r="F1039">
        <f t="shared" si="226"/>
        <v>101325</v>
      </c>
      <c r="H1039" s="1">
        <v>0.12937500000000099</v>
      </c>
      <c r="I1039" s="1">
        <f t="shared" si="233"/>
        <v>337.50000000003547</v>
      </c>
      <c r="J1039" s="1">
        <f t="shared" si="234"/>
        <v>0</v>
      </c>
      <c r="K1039" s="1">
        <f t="shared" si="235"/>
        <v>1.5495901477265896E-3</v>
      </c>
      <c r="L1039" s="1">
        <f t="shared" si="236"/>
        <v>0</v>
      </c>
      <c r="M1039" s="4">
        <f t="shared" si="227"/>
        <v>2.4130188193847331E-3</v>
      </c>
      <c r="N1039" s="1">
        <f t="shared" si="228"/>
        <v>-7.6221728149221688</v>
      </c>
      <c r="O1039">
        <f>((-0.0000000008)*V1039^3+(0.000003)*V1039^2-0.004*V1039+2.013)*('Exhaust Gas Math'!$E$10/(T1039+'Exhaust Gas Math'!$E$10))+(357.45*V1039^-1.004)*(T1039/(T1039+'Exhaust Gas Math'!$E$10))</f>
        <v>0.17819999999999947</v>
      </c>
      <c r="P1039">
        <f t="shared" si="237"/>
        <v>0</v>
      </c>
      <c r="Q1039">
        <f t="shared" si="229"/>
        <v>0</v>
      </c>
      <c r="R1039" s="4">
        <f t="shared" si="230"/>
        <v>3.9769296294121147E-5</v>
      </c>
      <c r="S1039">
        <f t="shared" si="238"/>
        <v>0</v>
      </c>
      <c r="T1039">
        <f>S1039*'Exhaust Gas Math'!$C$14</f>
        <v>0</v>
      </c>
      <c r="U1039">
        <f>(T1039/'Exhaust Gas Math'!$B$14)+('Exhaust Gas Math'!$D$10)</f>
        <v>4.4059320573952224E-4</v>
      </c>
      <c r="V1039">
        <f>('Exhaust Gas Math'!$E$10*((-0.000000001)*V1038^3+(0.000002)*V1038^2-0.0012*V1038+1.3446)*$B$18+T1039*'Exhaust Gas Math'!$D$14*$B$17)/('Exhaust Gas Math'!$E$10*((-0.000000001)*V1038^3+(0.000002)*V1038^2-0.0012*V1038+1.3446)+T1039*'Exhaust Gas Math'!$D$14)</f>
        <v>1100</v>
      </c>
      <c r="W1039">
        <f t="shared" si="231"/>
        <v>101325</v>
      </c>
      <c r="X1039">
        <f t="shared" si="232"/>
        <v>101325</v>
      </c>
    </row>
    <row r="1040" spans="3:24" x14ac:dyDescent="0.2">
      <c r="C1040" s="1"/>
      <c r="D1040" s="1"/>
      <c r="E1040">
        <f t="shared" si="225"/>
        <v>0.129500000000001</v>
      </c>
      <c r="F1040">
        <f t="shared" si="226"/>
        <v>101325</v>
      </c>
      <c r="H1040" s="1">
        <v>0.129500000000001</v>
      </c>
      <c r="I1040" s="1">
        <f t="shared" si="233"/>
        <v>342.00000000003638</v>
      </c>
      <c r="J1040" s="1">
        <f t="shared" si="234"/>
        <v>0</v>
      </c>
      <c r="K1040" s="1">
        <f t="shared" si="235"/>
        <v>1.8221123887102904E-3</v>
      </c>
      <c r="L1040" s="1">
        <f t="shared" si="236"/>
        <v>0</v>
      </c>
      <c r="M1040" s="4">
        <f t="shared" si="227"/>
        <v>1.5515084334374839E-3</v>
      </c>
      <c r="N1040" s="1">
        <f t="shared" si="228"/>
        <v>-6.1549069927478435</v>
      </c>
      <c r="O1040">
        <f>((-0.0000000008)*V1040^3+(0.000003)*V1040^2-0.004*V1040+2.013)*('Exhaust Gas Math'!$E$10/(T1040+'Exhaust Gas Math'!$E$10))+(357.45*V1040^-1.004)*(T1040/(T1040+'Exhaust Gas Math'!$E$10))</f>
        <v>0.17819999999999947</v>
      </c>
      <c r="P1040">
        <f t="shared" si="237"/>
        <v>0</v>
      </c>
      <c r="Q1040">
        <f t="shared" si="229"/>
        <v>0</v>
      </c>
      <c r="R1040" s="4">
        <f t="shared" si="230"/>
        <v>3.9769296294121147E-5</v>
      </c>
      <c r="S1040">
        <f t="shared" si="238"/>
        <v>0</v>
      </c>
      <c r="T1040">
        <f>S1040*'Exhaust Gas Math'!$C$14</f>
        <v>0</v>
      </c>
      <c r="U1040">
        <f>(T1040/'Exhaust Gas Math'!$B$14)+('Exhaust Gas Math'!$D$10)</f>
        <v>4.4059320573952224E-4</v>
      </c>
      <c r="V1040">
        <f>('Exhaust Gas Math'!$E$10*((-0.000000001)*V1039^3+(0.000002)*V1039^2-0.0012*V1039+1.3446)*$B$18+T1040*'Exhaust Gas Math'!$D$14*$B$17)/('Exhaust Gas Math'!$E$10*((-0.000000001)*V1039^3+(0.000002)*V1039^2-0.0012*V1039+1.3446)+T1040*'Exhaust Gas Math'!$D$14)</f>
        <v>1100</v>
      </c>
      <c r="W1040">
        <f t="shared" si="231"/>
        <v>101325</v>
      </c>
      <c r="X1040">
        <f t="shared" si="232"/>
        <v>101325</v>
      </c>
    </row>
    <row r="1041" spans="3:24" x14ac:dyDescent="0.2">
      <c r="C1041" s="1"/>
      <c r="D1041" s="1"/>
      <c r="E1041">
        <f t="shared" si="225"/>
        <v>0.12962500000000099</v>
      </c>
      <c r="F1041">
        <f t="shared" si="226"/>
        <v>101325</v>
      </c>
      <c r="H1041" s="1">
        <v>0.12962500000000099</v>
      </c>
      <c r="I1041" s="1">
        <f t="shared" si="233"/>
        <v>346.50000000003547</v>
      </c>
      <c r="J1041" s="1">
        <f t="shared" si="234"/>
        <v>0</v>
      </c>
      <c r="K1041" s="1">
        <f t="shared" si="235"/>
        <v>2.1093800686204081E-3</v>
      </c>
      <c r="L1041" s="1">
        <f t="shared" si="236"/>
        <v>0</v>
      </c>
      <c r="M1041" s="4">
        <f t="shared" si="227"/>
        <v>8.7587352338903274E-4</v>
      </c>
      <c r="N1041" s="1">
        <f t="shared" si="228"/>
        <v>-4.6496941222492261</v>
      </c>
      <c r="O1041">
        <f>((-0.0000000008)*V1041^3+(0.000003)*V1041^2-0.004*V1041+2.013)*('Exhaust Gas Math'!$E$10/(T1041+'Exhaust Gas Math'!$E$10))+(357.45*V1041^-1.004)*(T1041/(T1041+'Exhaust Gas Math'!$E$10))</f>
        <v>0.17819999999999947</v>
      </c>
      <c r="P1041">
        <f t="shared" si="237"/>
        <v>0</v>
      </c>
      <c r="Q1041">
        <f t="shared" si="229"/>
        <v>0</v>
      </c>
      <c r="R1041" s="4">
        <f t="shared" si="230"/>
        <v>3.9769296294121147E-5</v>
      </c>
      <c r="S1041">
        <f t="shared" si="238"/>
        <v>0</v>
      </c>
      <c r="T1041">
        <f>S1041*'Exhaust Gas Math'!$C$14</f>
        <v>0</v>
      </c>
      <c r="U1041">
        <f>(T1041/'Exhaust Gas Math'!$B$14)+('Exhaust Gas Math'!$D$10)</f>
        <v>4.4059320573952224E-4</v>
      </c>
      <c r="V1041">
        <f>('Exhaust Gas Math'!$E$10*((-0.000000001)*V1040^3+(0.000002)*V1040^2-0.0012*V1040+1.3446)*$B$18+T1041*'Exhaust Gas Math'!$D$14*$B$17)/('Exhaust Gas Math'!$E$10*((-0.000000001)*V1040^3+(0.000002)*V1040^2-0.0012*V1040+1.3446)+T1041*'Exhaust Gas Math'!$D$14)</f>
        <v>1100</v>
      </c>
      <c r="W1041">
        <f t="shared" si="231"/>
        <v>101325</v>
      </c>
      <c r="X1041">
        <f t="shared" si="232"/>
        <v>101325</v>
      </c>
    </row>
    <row r="1042" spans="3:24" x14ac:dyDescent="0.2">
      <c r="C1042" s="1"/>
      <c r="D1042" s="1"/>
      <c r="E1042">
        <f t="shared" si="225"/>
        <v>0.129750000000001</v>
      </c>
      <c r="F1042">
        <f t="shared" si="226"/>
        <v>101325</v>
      </c>
      <c r="H1042" s="1">
        <v>0.129750000000001</v>
      </c>
      <c r="I1042" s="1">
        <f t="shared" si="233"/>
        <v>351.00000000003638</v>
      </c>
      <c r="J1042" s="1">
        <f t="shared" si="234"/>
        <v>0</v>
      </c>
      <c r="K1042" s="1">
        <f t="shared" si="235"/>
        <v>2.4092515652509887E-3</v>
      </c>
      <c r="L1042" s="1">
        <f t="shared" si="236"/>
        <v>0</v>
      </c>
      <c r="M1042" s="4">
        <f t="shared" si="227"/>
        <v>3.9027960313098298E-4</v>
      </c>
      <c r="N1042" s="1">
        <f t="shared" si="228"/>
        <v>-3.1158143413064683</v>
      </c>
      <c r="O1042">
        <f>((-0.0000000008)*V1042^3+(0.000003)*V1042^2-0.004*V1042+2.013)*('Exhaust Gas Math'!$E$10/(T1042+'Exhaust Gas Math'!$E$10))+(357.45*V1042^-1.004)*(T1042/(T1042+'Exhaust Gas Math'!$E$10))</f>
        <v>0.17819999999999947</v>
      </c>
      <c r="P1042">
        <f t="shared" si="237"/>
        <v>0</v>
      </c>
      <c r="Q1042">
        <f t="shared" si="229"/>
        <v>0</v>
      </c>
      <c r="R1042" s="4">
        <f t="shared" si="230"/>
        <v>3.9769296294121147E-5</v>
      </c>
      <c r="S1042">
        <f t="shared" si="238"/>
        <v>0</v>
      </c>
      <c r="T1042">
        <f>S1042*'Exhaust Gas Math'!$C$14</f>
        <v>0</v>
      </c>
      <c r="U1042">
        <f>(T1042/'Exhaust Gas Math'!$B$14)+('Exhaust Gas Math'!$D$10)</f>
        <v>4.4059320573952224E-4</v>
      </c>
      <c r="V1042">
        <f>('Exhaust Gas Math'!$E$10*((-0.000000001)*V1041^3+(0.000002)*V1041^2-0.0012*V1041+1.3446)*$B$18+T1042*'Exhaust Gas Math'!$D$14*$B$17)/('Exhaust Gas Math'!$E$10*((-0.000000001)*V1041^3+(0.000002)*V1041^2-0.0012*V1041+1.3446)+T1042*'Exhaust Gas Math'!$D$14)</f>
        <v>1100</v>
      </c>
      <c r="W1042">
        <f t="shared" si="231"/>
        <v>101325</v>
      </c>
      <c r="X1042">
        <f t="shared" si="232"/>
        <v>101325</v>
      </c>
    </row>
    <row r="1043" spans="3:24" x14ac:dyDescent="0.2">
      <c r="C1043" s="1"/>
      <c r="D1043" s="1"/>
      <c r="E1043">
        <f t="shared" si="225"/>
        <v>0.12987500000000099</v>
      </c>
      <c r="F1043">
        <f t="shared" si="226"/>
        <v>101325</v>
      </c>
      <c r="H1043" s="1">
        <v>0.12987500000000099</v>
      </c>
      <c r="I1043" s="1">
        <f t="shared" si="233"/>
        <v>355.50000000003547</v>
      </c>
      <c r="J1043" s="1">
        <f t="shared" si="234"/>
        <v>0</v>
      </c>
      <c r="K1043" s="1">
        <f t="shared" si="235"/>
        <v>2.7194912931144508E-3</v>
      </c>
      <c r="L1043" s="1">
        <f t="shared" si="236"/>
        <v>0</v>
      </c>
      <c r="M1043" s="4">
        <f t="shared" si="227"/>
        <v>9.7720520658303722E-5</v>
      </c>
      <c r="N1043" s="1">
        <f t="shared" si="228"/>
        <v>-1.5627245288367078</v>
      </c>
      <c r="O1043">
        <f>((-0.0000000008)*V1043^3+(0.000003)*V1043^2-0.004*V1043+2.013)*('Exhaust Gas Math'!$E$10/(T1043+'Exhaust Gas Math'!$E$10))+(357.45*V1043^-1.004)*(T1043/(T1043+'Exhaust Gas Math'!$E$10))</f>
        <v>0.17819999999999947</v>
      </c>
      <c r="P1043">
        <f t="shared" si="237"/>
        <v>0</v>
      </c>
      <c r="Q1043">
        <f t="shared" si="229"/>
        <v>0</v>
      </c>
      <c r="R1043" s="4">
        <f t="shared" si="230"/>
        <v>3.9769296294121147E-5</v>
      </c>
      <c r="S1043">
        <f t="shared" si="238"/>
        <v>0</v>
      </c>
      <c r="T1043">
        <f>S1043*'Exhaust Gas Math'!$C$14</f>
        <v>0</v>
      </c>
      <c r="U1043">
        <f>(T1043/'Exhaust Gas Math'!$B$14)+('Exhaust Gas Math'!$D$10)</f>
        <v>4.4059320573952224E-4</v>
      </c>
      <c r="V1043">
        <f>('Exhaust Gas Math'!$E$10*((-0.000000001)*V1042^3+(0.000002)*V1042^2-0.0012*V1042+1.3446)*$B$18+T1043*'Exhaust Gas Math'!$D$14*$B$17)/('Exhaust Gas Math'!$E$10*((-0.000000001)*V1042^3+(0.000002)*V1042^2-0.0012*V1042+1.3446)+T1043*'Exhaust Gas Math'!$D$14)</f>
        <v>1100</v>
      </c>
      <c r="W1043">
        <f t="shared" si="231"/>
        <v>101325</v>
      </c>
      <c r="X1043">
        <f t="shared" si="232"/>
        <v>101325</v>
      </c>
    </row>
    <row r="1044" spans="3:24" x14ac:dyDescent="0.2">
      <c r="C1044" s="1"/>
      <c r="D1044" s="1"/>
      <c r="E1044">
        <f t="shared" si="225"/>
        <v>0.130000000000001</v>
      </c>
      <c r="F1044">
        <f t="shared" si="226"/>
        <v>101325</v>
      </c>
      <c r="H1044" s="1">
        <v>0.130000000000001</v>
      </c>
      <c r="I1044" s="1">
        <f t="shared" si="233"/>
        <v>360.00000000003638</v>
      </c>
      <c r="J1044" s="1">
        <f t="shared" si="234"/>
        <v>0</v>
      </c>
      <c r="K1044" s="1">
        <f t="shared" si="235"/>
        <v>3.0377863700565373E-3</v>
      </c>
      <c r="L1044" s="1">
        <f t="shared" si="236"/>
        <v>0</v>
      </c>
      <c r="M1044" s="4">
        <f t="shared" si="227"/>
        <v>0</v>
      </c>
      <c r="N1044" s="1">
        <f t="shared" si="228"/>
        <v>1.2532168389410098E-11</v>
      </c>
      <c r="O1044">
        <f>((-0.0000000008)*V1044^3+(0.000003)*V1044^2-0.004*V1044+2.013)*('Exhaust Gas Math'!$E$10/(T1044+'Exhaust Gas Math'!$E$10))+(357.45*V1044^-1.004)*(T1044/(T1044+'Exhaust Gas Math'!$E$10))</f>
        <v>0.17819999999999947</v>
      </c>
      <c r="P1044">
        <f t="shared" si="237"/>
        <v>0</v>
      </c>
      <c r="Q1044">
        <f t="shared" si="229"/>
        <v>0</v>
      </c>
      <c r="R1044" s="4">
        <f t="shared" si="230"/>
        <v>3.9769296294121147E-5</v>
      </c>
      <c r="S1044">
        <f t="shared" si="238"/>
        <v>0</v>
      </c>
      <c r="T1044">
        <f>S1044*'Exhaust Gas Math'!$C$14</f>
        <v>0</v>
      </c>
      <c r="U1044">
        <f>(T1044/'Exhaust Gas Math'!$B$14)+('Exhaust Gas Math'!$D$10)</f>
        <v>4.4059320573952224E-4</v>
      </c>
      <c r="V1044">
        <f>('Exhaust Gas Math'!$E$10*((-0.000000001)*V1043^3+(0.000002)*V1043^2-0.0012*V1043+1.3446)*$B$18+T1044*'Exhaust Gas Math'!$D$14*$B$17)/('Exhaust Gas Math'!$E$10*((-0.000000001)*V1043^3+(0.000002)*V1043^2-0.0012*V1043+1.3446)+T1044*'Exhaust Gas Math'!$D$14)</f>
        <v>1100</v>
      </c>
      <c r="W1044">
        <f t="shared" si="231"/>
        <v>101325</v>
      </c>
      <c r="X1044">
        <f t="shared" si="232"/>
        <v>101325</v>
      </c>
    </row>
    <row r="1045" spans="3:24" x14ac:dyDescent="0.2">
      <c r="C1045" s="1"/>
      <c r="D1045" s="1"/>
      <c r="E1045">
        <f t="shared" si="225"/>
        <v>0.13012500000000099</v>
      </c>
      <c r="F1045">
        <f t="shared" si="226"/>
        <v>101325</v>
      </c>
      <c r="H1045" s="1">
        <v>0.13012500000000099</v>
      </c>
      <c r="I1045" s="1">
        <f t="shared" si="233"/>
        <v>364.50000000003547</v>
      </c>
      <c r="J1045" s="1">
        <f t="shared" si="234"/>
        <v>0</v>
      </c>
      <c r="K1045" s="1">
        <f t="shared" si="235"/>
        <v>3.3617638601270983E-3</v>
      </c>
      <c r="L1045" s="1">
        <f t="shared" si="236"/>
        <v>0</v>
      </c>
      <c r="M1045" s="4">
        <f t="shared" si="227"/>
        <v>9.7720520661398469E-5</v>
      </c>
      <c r="N1045" s="1">
        <f t="shared" si="228"/>
        <v>1.5627245288614124</v>
      </c>
      <c r="O1045">
        <f>((-0.0000000008)*V1045^3+(0.000003)*V1045^2-0.004*V1045+2.013)*('Exhaust Gas Math'!$E$10/(T1045+'Exhaust Gas Math'!$E$10))+(357.45*V1045^-1.004)*(T1045/(T1045+'Exhaust Gas Math'!$E$10))</f>
        <v>0.17819999999999947</v>
      </c>
      <c r="P1045">
        <f t="shared" si="237"/>
        <v>0</v>
      </c>
      <c r="Q1045">
        <f t="shared" si="229"/>
        <v>0</v>
      </c>
      <c r="R1045" s="4">
        <f t="shared" si="230"/>
        <v>3.9769296294121147E-5</v>
      </c>
      <c r="S1045">
        <f t="shared" si="238"/>
        <v>0</v>
      </c>
      <c r="T1045">
        <f>S1045*'Exhaust Gas Math'!$C$14</f>
        <v>0</v>
      </c>
      <c r="U1045">
        <f>(T1045/'Exhaust Gas Math'!$B$14)+('Exhaust Gas Math'!$D$10)</f>
        <v>4.4059320573952224E-4</v>
      </c>
      <c r="V1045">
        <f>('Exhaust Gas Math'!$E$10*((-0.000000001)*V1044^3+(0.000002)*V1044^2-0.0012*V1044+1.3446)*$B$18+T1045*'Exhaust Gas Math'!$D$14*$B$17)/('Exhaust Gas Math'!$E$10*((-0.000000001)*V1044^3+(0.000002)*V1044^2-0.0012*V1044+1.3446)+T1045*'Exhaust Gas Math'!$D$14)</f>
        <v>1100</v>
      </c>
      <c r="W1045">
        <f t="shared" si="231"/>
        <v>101325</v>
      </c>
      <c r="X1045">
        <f t="shared" si="232"/>
        <v>101325</v>
      </c>
    </row>
    <row r="1046" spans="3:24" x14ac:dyDescent="0.2">
      <c r="C1046" s="1"/>
      <c r="D1046" s="1"/>
      <c r="E1046">
        <f t="shared" si="225"/>
        <v>0.130250000000001</v>
      </c>
      <c r="F1046">
        <f t="shared" si="226"/>
        <v>101325</v>
      </c>
      <c r="H1046" s="1">
        <v>0.130250000000001</v>
      </c>
      <c r="I1046" s="1">
        <f t="shared" si="233"/>
        <v>369.00000000003638</v>
      </c>
      <c r="J1046" s="1">
        <f t="shared" si="234"/>
        <v>0</v>
      </c>
      <c r="K1046" s="1">
        <f t="shared" si="235"/>
        <v>3.6890084641627127E-3</v>
      </c>
      <c r="L1046" s="1">
        <f t="shared" si="236"/>
        <v>0</v>
      </c>
      <c r="M1046" s="4">
        <f t="shared" si="227"/>
        <v>3.9027960313729043E-4</v>
      </c>
      <c r="N1046" s="1">
        <f t="shared" si="228"/>
        <v>3.1158143413315038</v>
      </c>
      <c r="O1046">
        <f>((-0.0000000008)*V1046^3+(0.000003)*V1046^2-0.004*V1046+2.013)*('Exhaust Gas Math'!$E$10/(T1046+'Exhaust Gas Math'!$E$10))+(357.45*V1046^-1.004)*(T1046/(T1046+'Exhaust Gas Math'!$E$10))</f>
        <v>0.17819999999999947</v>
      </c>
      <c r="P1046">
        <f t="shared" si="237"/>
        <v>0</v>
      </c>
      <c r="Q1046">
        <f t="shared" si="229"/>
        <v>0</v>
      </c>
      <c r="R1046" s="4">
        <f t="shared" si="230"/>
        <v>3.9769296294121147E-5</v>
      </c>
      <c r="S1046">
        <f t="shared" si="238"/>
        <v>0</v>
      </c>
      <c r="T1046">
        <f>S1046*'Exhaust Gas Math'!$C$14</f>
        <v>0</v>
      </c>
      <c r="U1046">
        <f>(T1046/'Exhaust Gas Math'!$B$14)+('Exhaust Gas Math'!$D$10)</f>
        <v>4.4059320573952224E-4</v>
      </c>
      <c r="V1046">
        <f>('Exhaust Gas Math'!$E$10*((-0.000000001)*V1045^3+(0.000002)*V1045^2-0.0012*V1045+1.3446)*$B$18+T1046*'Exhaust Gas Math'!$D$14*$B$17)/('Exhaust Gas Math'!$E$10*((-0.000000001)*V1045^3+(0.000002)*V1045^2-0.0012*V1045+1.3446)+T1046*'Exhaust Gas Math'!$D$14)</f>
        <v>1100</v>
      </c>
      <c r="W1046">
        <f t="shared" si="231"/>
        <v>101325</v>
      </c>
      <c r="X1046">
        <f t="shared" si="232"/>
        <v>101325</v>
      </c>
    </row>
    <row r="1047" spans="3:24" x14ac:dyDescent="0.2">
      <c r="C1047" s="1"/>
      <c r="D1047" s="1"/>
      <c r="E1047">
        <f t="shared" si="225"/>
        <v>0.13037500000000099</v>
      </c>
      <c r="F1047">
        <f t="shared" si="226"/>
        <v>101325</v>
      </c>
      <c r="H1047" s="1">
        <v>0.13037500000000099</v>
      </c>
      <c r="I1047" s="1">
        <f t="shared" si="233"/>
        <v>373.50000000003547</v>
      </c>
      <c r="J1047" s="1">
        <f t="shared" si="234"/>
        <v>0</v>
      </c>
      <c r="K1047" s="1">
        <f t="shared" si="235"/>
        <v>4.0170805261911116E-3</v>
      </c>
      <c r="L1047" s="1">
        <f t="shared" si="236"/>
        <v>0</v>
      </c>
      <c r="M1047" s="4">
        <f t="shared" si="227"/>
        <v>8.7587352339823718E-4</v>
      </c>
      <c r="N1047" s="1">
        <f t="shared" si="228"/>
        <v>4.6496941222733223</v>
      </c>
      <c r="O1047">
        <f>((-0.0000000008)*V1047^3+(0.000003)*V1047^2-0.004*V1047+2.013)*('Exhaust Gas Math'!$E$10/(T1047+'Exhaust Gas Math'!$E$10))+(357.45*V1047^-1.004)*(T1047/(T1047+'Exhaust Gas Math'!$E$10))</f>
        <v>0.17819999999999947</v>
      </c>
      <c r="P1047">
        <f t="shared" si="237"/>
        <v>0</v>
      </c>
      <c r="Q1047">
        <f t="shared" si="229"/>
        <v>0</v>
      </c>
      <c r="R1047" s="4">
        <f t="shared" si="230"/>
        <v>3.9769296294121147E-5</v>
      </c>
      <c r="S1047">
        <f t="shared" si="238"/>
        <v>0</v>
      </c>
      <c r="T1047">
        <f>S1047*'Exhaust Gas Math'!$C$14</f>
        <v>0</v>
      </c>
      <c r="U1047">
        <f>(T1047/'Exhaust Gas Math'!$B$14)+('Exhaust Gas Math'!$D$10)</f>
        <v>4.4059320573952224E-4</v>
      </c>
      <c r="V1047">
        <f>('Exhaust Gas Math'!$E$10*((-0.000000001)*V1046^3+(0.000002)*V1046^2-0.0012*V1046+1.3446)*$B$18+T1047*'Exhaust Gas Math'!$D$14*$B$17)/('Exhaust Gas Math'!$E$10*((-0.000000001)*V1046^3+(0.000002)*V1046^2-0.0012*V1046+1.3446)+T1047*'Exhaust Gas Math'!$D$14)</f>
        <v>1100</v>
      </c>
      <c r="W1047">
        <f t="shared" si="231"/>
        <v>101325</v>
      </c>
      <c r="X1047">
        <f t="shared" si="232"/>
        <v>101325</v>
      </c>
    </row>
    <row r="1048" spans="3:24" x14ac:dyDescent="0.2">
      <c r="C1048" s="1"/>
      <c r="D1048" s="1"/>
      <c r="E1048">
        <f t="shared" si="225"/>
        <v>0.130500000000001</v>
      </c>
      <c r="F1048">
        <f t="shared" si="226"/>
        <v>101325</v>
      </c>
      <c r="H1048" s="1">
        <v>0.130500000000001</v>
      </c>
      <c r="I1048" s="1">
        <f t="shared" si="233"/>
        <v>378.00000000003638</v>
      </c>
      <c r="J1048" s="1">
        <f t="shared" si="234"/>
        <v>0</v>
      </c>
      <c r="K1048" s="1">
        <f t="shared" si="235"/>
        <v>4.3435342214212325E-3</v>
      </c>
      <c r="L1048" s="1">
        <f t="shared" si="236"/>
        <v>0</v>
      </c>
      <c r="M1048" s="4">
        <f t="shared" si="227"/>
        <v>1.5515084334498143E-3</v>
      </c>
      <c r="N1048" s="1">
        <f t="shared" si="228"/>
        <v>6.1549069927716822</v>
      </c>
      <c r="O1048">
        <f>((-0.0000000008)*V1048^3+(0.000003)*V1048^2-0.004*V1048+2.013)*('Exhaust Gas Math'!$E$10/(T1048+'Exhaust Gas Math'!$E$10))+(357.45*V1048^-1.004)*(T1048/(T1048+'Exhaust Gas Math'!$E$10))</f>
        <v>0.17819999999999947</v>
      </c>
      <c r="P1048">
        <f t="shared" si="237"/>
        <v>0</v>
      </c>
      <c r="Q1048">
        <f t="shared" si="229"/>
        <v>0</v>
      </c>
      <c r="R1048" s="4">
        <f t="shared" si="230"/>
        <v>3.9769296294121147E-5</v>
      </c>
      <c r="S1048">
        <f t="shared" si="238"/>
        <v>0</v>
      </c>
      <c r="T1048">
        <f>S1048*'Exhaust Gas Math'!$C$14</f>
        <v>0</v>
      </c>
      <c r="U1048">
        <f>(T1048/'Exhaust Gas Math'!$B$14)+('Exhaust Gas Math'!$D$10)</f>
        <v>4.4059320573952224E-4</v>
      </c>
      <c r="V1048">
        <f>('Exhaust Gas Math'!$E$10*((-0.000000001)*V1047^3+(0.000002)*V1047^2-0.0012*V1047+1.3446)*$B$18+T1048*'Exhaust Gas Math'!$D$14*$B$17)/('Exhaust Gas Math'!$E$10*((-0.000000001)*V1047^3+(0.000002)*V1047^2-0.0012*V1047+1.3446)+T1048*'Exhaust Gas Math'!$D$14)</f>
        <v>1100</v>
      </c>
      <c r="W1048">
        <f t="shared" si="231"/>
        <v>101325</v>
      </c>
      <c r="X1048">
        <f t="shared" si="232"/>
        <v>101325</v>
      </c>
    </row>
    <row r="1049" spans="3:24" x14ac:dyDescent="0.2">
      <c r="C1049" s="1"/>
      <c r="D1049" s="1"/>
      <c r="E1049">
        <f t="shared" si="225"/>
        <v>0.13062500000000099</v>
      </c>
      <c r="F1049">
        <f t="shared" si="226"/>
        <v>101325</v>
      </c>
      <c r="H1049" s="1">
        <v>0.13062500000000099</v>
      </c>
      <c r="I1049" s="1">
        <f t="shared" si="233"/>
        <v>382.50000000003547</v>
      </c>
      <c r="J1049" s="1">
        <f t="shared" si="234"/>
        <v>0</v>
      </c>
      <c r="K1049" s="1">
        <f t="shared" si="235"/>
        <v>4.6659357902206358E-3</v>
      </c>
      <c r="L1049" s="1">
        <f t="shared" si="236"/>
        <v>0</v>
      </c>
      <c r="M1049" s="4">
        <f t="shared" si="227"/>
        <v>2.4130188193998252E-3</v>
      </c>
      <c r="N1049" s="1">
        <f t="shared" si="228"/>
        <v>7.6221728149450643</v>
      </c>
      <c r="O1049">
        <f>((-0.0000000008)*V1049^3+(0.000003)*V1049^2-0.004*V1049+2.013)*('Exhaust Gas Math'!$E$10/(T1049+'Exhaust Gas Math'!$E$10))+(357.45*V1049^-1.004)*(T1049/(T1049+'Exhaust Gas Math'!$E$10))</f>
        <v>0.17819999999999947</v>
      </c>
      <c r="P1049">
        <f t="shared" si="237"/>
        <v>0</v>
      </c>
      <c r="Q1049">
        <f t="shared" si="229"/>
        <v>0</v>
      </c>
      <c r="R1049" s="4">
        <f t="shared" si="230"/>
        <v>3.9769296294121147E-5</v>
      </c>
      <c r="S1049">
        <f t="shared" si="238"/>
        <v>0</v>
      </c>
      <c r="T1049">
        <f>S1049*'Exhaust Gas Math'!$C$14</f>
        <v>0</v>
      </c>
      <c r="U1049">
        <f>(T1049/'Exhaust Gas Math'!$B$14)+('Exhaust Gas Math'!$D$10)</f>
        <v>4.4059320573952224E-4</v>
      </c>
      <c r="V1049">
        <f>('Exhaust Gas Math'!$E$10*((-0.000000001)*V1048^3+(0.000002)*V1048^2-0.0012*V1048+1.3446)*$B$18+T1049*'Exhaust Gas Math'!$D$14*$B$17)/('Exhaust Gas Math'!$E$10*((-0.000000001)*V1048^3+(0.000002)*V1048^2-0.0012*V1048+1.3446)+T1049*'Exhaust Gas Math'!$D$14)</f>
        <v>1100</v>
      </c>
      <c r="W1049">
        <f t="shared" si="231"/>
        <v>101325</v>
      </c>
      <c r="X1049">
        <f t="shared" si="232"/>
        <v>101325</v>
      </c>
    </row>
    <row r="1050" spans="3:24" x14ac:dyDescent="0.2">
      <c r="C1050" s="1"/>
      <c r="D1050" s="1"/>
      <c r="E1050">
        <f t="shared" si="225"/>
        <v>0.130750000000001</v>
      </c>
      <c r="F1050">
        <f t="shared" si="226"/>
        <v>101325</v>
      </c>
      <c r="H1050" s="1">
        <v>0.130750000000001</v>
      </c>
      <c r="I1050" s="1">
        <f t="shared" si="233"/>
        <v>387.00000000003638</v>
      </c>
      <c r="J1050" s="1">
        <f t="shared" si="234"/>
        <v>0</v>
      </c>
      <c r="K1050" s="1">
        <f t="shared" si="235"/>
        <v>4.9818816821474779E-3</v>
      </c>
      <c r="L1050" s="1">
        <f t="shared" si="236"/>
        <v>0</v>
      </c>
      <c r="M1050" s="4">
        <f t="shared" si="227"/>
        <v>3.4550931832377299E-3</v>
      </c>
      <c r="N1050" s="1">
        <f t="shared" si="228"/>
        <v>9.0424454070846494</v>
      </c>
      <c r="O1050">
        <f>((-0.0000000008)*V1050^3+(0.000003)*V1050^2-0.004*V1050+2.013)*('Exhaust Gas Math'!$E$10/(T1050+'Exhaust Gas Math'!$E$10))+(357.45*V1050^-1.004)*(T1050/(T1050+'Exhaust Gas Math'!$E$10))</f>
        <v>0.17819999999999947</v>
      </c>
      <c r="P1050">
        <f t="shared" si="237"/>
        <v>0</v>
      </c>
      <c r="Q1050">
        <f t="shared" si="229"/>
        <v>0</v>
      </c>
      <c r="R1050" s="4">
        <f t="shared" si="230"/>
        <v>3.9769296294121147E-5</v>
      </c>
      <c r="S1050">
        <f t="shared" si="238"/>
        <v>0</v>
      </c>
      <c r="T1050">
        <f>S1050*'Exhaust Gas Math'!$C$14</f>
        <v>0</v>
      </c>
      <c r="U1050">
        <f>(T1050/'Exhaust Gas Math'!$B$14)+('Exhaust Gas Math'!$D$10)</f>
        <v>4.4059320573952224E-4</v>
      </c>
      <c r="V1050">
        <f>('Exhaust Gas Math'!$E$10*((-0.000000001)*V1049^3+(0.000002)*V1049^2-0.0012*V1049+1.3446)*$B$18+T1050*'Exhaust Gas Math'!$D$14*$B$17)/('Exhaust Gas Math'!$E$10*((-0.000000001)*V1049^3+(0.000002)*V1049^2-0.0012*V1049+1.3446)+T1050*'Exhaust Gas Math'!$D$14)</f>
        <v>1100</v>
      </c>
      <c r="W1050">
        <f t="shared" si="231"/>
        <v>101325</v>
      </c>
      <c r="X1050">
        <f t="shared" si="232"/>
        <v>101325</v>
      </c>
    </row>
    <row r="1051" spans="3:24" x14ac:dyDescent="0.2">
      <c r="C1051" s="1"/>
      <c r="D1051" s="1"/>
      <c r="E1051">
        <f t="shared" si="225"/>
        <v>0.13087500000000099</v>
      </c>
      <c r="F1051">
        <f t="shared" si="226"/>
        <v>101325</v>
      </c>
      <c r="H1051" s="1">
        <v>0.13087500000000099</v>
      </c>
      <c r="I1051" s="1">
        <f t="shared" si="233"/>
        <v>391.50000000003547</v>
      </c>
      <c r="J1051" s="1">
        <f t="shared" si="234"/>
        <v>0</v>
      </c>
      <c r="K1051" s="1">
        <f t="shared" si="235"/>
        <v>5.2890164747665122E-3</v>
      </c>
      <c r="L1051" s="1">
        <f t="shared" si="236"/>
        <v>0</v>
      </c>
      <c r="M1051" s="4">
        <f t="shared" si="227"/>
        <v>4.6713067899855736E-3</v>
      </c>
      <c r="N1051" s="1">
        <f t="shared" si="228"/>
        <v>10.406968316371339</v>
      </c>
      <c r="O1051">
        <f>((-0.0000000008)*V1051^3+(0.000003)*V1051^2-0.004*V1051+2.013)*('Exhaust Gas Math'!$E$10/(T1051+'Exhaust Gas Math'!$E$10))+(357.45*V1051^-1.004)*(T1051/(T1051+'Exhaust Gas Math'!$E$10))</f>
        <v>0.17819999999999947</v>
      </c>
      <c r="P1051">
        <f t="shared" si="237"/>
        <v>0</v>
      </c>
      <c r="Q1051">
        <f t="shared" si="229"/>
        <v>0</v>
      </c>
      <c r="R1051" s="4">
        <f t="shared" si="230"/>
        <v>3.9769296294121147E-5</v>
      </c>
      <c r="S1051">
        <f t="shared" si="238"/>
        <v>0</v>
      </c>
      <c r="T1051">
        <f>S1051*'Exhaust Gas Math'!$C$14</f>
        <v>0</v>
      </c>
      <c r="U1051">
        <f>(T1051/'Exhaust Gas Math'!$B$14)+('Exhaust Gas Math'!$D$10)</f>
        <v>4.4059320573952224E-4</v>
      </c>
      <c r="V1051">
        <f>('Exhaust Gas Math'!$E$10*((-0.000000001)*V1050^3+(0.000002)*V1050^2-0.0012*V1050+1.3446)*$B$18+T1051*'Exhaust Gas Math'!$D$14*$B$17)/('Exhaust Gas Math'!$E$10*((-0.000000001)*V1050^3+(0.000002)*V1050^2-0.0012*V1050+1.3446)+T1051*'Exhaust Gas Math'!$D$14)</f>
        <v>1100</v>
      </c>
      <c r="W1051">
        <f t="shared" si="231"/>
        <v>101325</v>
      </c>
      <c r="X1051">
        <f t="shared" si="232"/>
        <v>101325</v>
      </c>
    </row>
    <row r="1052" spans="3:24" x14ac:dyDescent="0.2">
      <c r="C1052" s="1"/>
      <c r="D1052" s="1"/>
      <c r="E1052">
        <f t="shared" si="225"/>
        <v>0.131000000000001</v>
      </c>
      <c r="F1052">
        <f t="shared" si="226"/>
        <v>101325</v>
      </c>
      <c r="H1052" s="1">
        <v>0.131000000000001</v>
      </c>
      <c r="I1052" s="1">
        <f t="shared" si="233"/>
        <v>396.00000000003638</v>
      </c>
      <c r="J1052" s="1">
        <f t="shared" si="234"/>
        <v>0</v>
      </c>
      <c r="K1052" s="1">
        <f t="shared" si="235"/>
        <v>5.5850504336659229E-3</v>
      </c>
      <c r="L1052" s="1">
        <f t="shared" si="236"/>
        <v>0</v>
      </c>
      <c r="M1052" s="4">
        <f t="shared" si="227"/>
        <v>6.0541612783259549E-3</v>
      </c>
      <c r="N1052" s="1">
        <f t="shared" si="228"/>
        <v>11.707328805319692</v>
      </c>
      <c r="O1052">
        <f>((-0.0000000008)*V1052^3+(0.000003)*V1052^2-0.004*V1052+2.013)*('Exhaust Gas Math'!$E$10/(T1052+'Exhaust Gas Math'!$E$10))+(357.45*V1052^-1.004)*(T1052/(T1052+'Exhaust Gas Math'!$E$10))</f>
        <v>0.17819999999999947</v>
      </c>
      <c r="P1052">
        <f t="shared" si="237"/>
        <v>0</v>
      </c>
      <c r="Q1052">
        <f t="shared" si="229"/>
        <v>0</v>
      </c>
      <c r="R1052" s="4">
        <f t="shared" si="230"/>
        <v>3.9769296294121147E-5</v>
      </c>
      <c r="S1052">
        <f t="shared" si="238"/>
        <v>0</v>
      </c>
      <c r="T1052">
        <f>S1052*'Exhaust Gas Math'!$C$14</f>
        <v>0</v>
      </c>
      <c r="U1052">
        <f>(T1052/'Exhaust Gas Math'!$B$14)+('Exhaust Gas Math'!$D$10)</f>
        <v>4.4059320573952224E-4</v>
      </c>
      <c r="V1052">
        <f>('Exhaust Gas Math'!$E$10*((-0.000000001)*V1051^3+(0.000002)*V1051^2-0.0012*V1051+1.3446)*$B$18+T1052*'Exhaust Gas Math'!$D$14*$B$17)/('Exhaust Gas Math'!$E$10*((-0.000000001)*V1051^3+(0.000002)*V1051^2-0.0012*V1051+1.3446)+T1052*'Exhaust Gas Math'!$D$14)</f>
        <v>1100</v>
      </c>
      <c r="W1052">
        <f t="shared" si="231"/>
        <v>101325</v>
      </c>
      <c r="X1052">
        <f t="shared" si="232"/>
        <v>101325</v>
      </c>
    </row>
    <row r="1053" spans="3:24" x14ac:dyDescent="0.2">
      <c r="C1053" s="1"/>
      <c r="D1053" s="1"/>
      <c r="E1053">
        <f t="shared" si="225"/>
        <v>0.13112500000000099</v>
      </c>
      <c r="F1053">
        <f t="shared" si="226"/>
        <v>101325</v>
      </c>
      <c r="H1053" s="1">
        <v>0.13112500000000099</v>
      </c>
      <c r="I1053" s="1">
        <f t="shared" si="233"/>
        <v>400.50000000003547</v>
      </c>
      <c r="J1053" s="1">
        <f t="shared" si="234"/>
        <v>0</v>
      </c>
      <c r="K1053" s="1">
        <f t="shared" si="235"/>
        <v>5.8677765827583623E-3</v>
      </c>
      <c r="L1053" s="1">
        <f t="shared" si="236"/>
        <v>0</v>
      </c>
      <c r="M1053" s="4">
        <f t="shared" si="227"/>
        <v>7.5951308904919808E-3</v>
      </c>
      <c r="N1053" s="1">
        <f t="shared" si="228"/>
        <v>12.935509719101132</v>
      </c>
      <c r="O1053">
        <f>((-0.0000000008)*V1053^3+(0.000003)*V1053^2-0.004*V1053+2.013)*('Exhaust Gas Math'!$E$10/(T1053+'Exhaust Gas Math'!$E$10))+(357.45*V1053^-1.004)*(T1053/(T1053+'Exhaust Gas Math'!$E$10))</f>
        <v>0.17819999999999947</v>
      </c>
      <c r="P1053">
        <f t="shared" si="237"/>
        <v>0</v>
      </c>
      <c r="Q1053">
        <f t="shared" si="229"/>
        <v>0</v>
      </c>
      <c r="R1053" s="4">
        <f t="shared" si="230"/>
        <v>3.9769296294121147E-5</v>
      </c>
      <c r="S1053">
        <f t="shared" si="238"/>
        <v>0</v>
      </c>
      <c r="T1053">
        <f>S1053*'Exhaust Gas Math'!$C$14</f>
        <v>0</v>
      </c>
      <c r="U1053">
        <f>(T1053/'Exhaust Gas Math'!$B$14)+('Exhaust Gas Math'!$D$10)</f>
        <v>4.4059320573952224E-4</v>
      </c>
      <c r="V1053">
        <f>('Exhaust Gas Math'!$E$10*((-0.000000001)*V1052^3+(0.000002)*V1052^2-0.0012*V1052+1.3446)*$B$18+T1053*'Exhaust Gas Math'!$D$14*$B$17)/('Exhaust Gas Math'!$E$10*((-0.000000001)*V1052^3+(0.000002)*V1052^2-0.0012*V1052+1.3446)+T1053*'Exhaust Gas Math'!$D$14)</f>
        <v>1100</v>
      </c>
      <c r="W1053">
        <f t="shared" si="231"/>
        <v>101325</v>
      </c>
      <c r="X1053">
        <f t="shared" si="232"/>
        <v>101325</v>
      </c>
    </row>
    <row r="1054" spans="3:24" x14ac:dyDescent="0.2">
      <c r="C1054" s="1"/>
      <c r="D1054" s="1"/>
      <c r="E1054">
        <f t="shared" si="225"/>
        <v>0.131250000000001</v>
      </c>
      <c r="F1054">
        <f t="shared" si="226"/>
        <v>101325</v>
      </c>
      <c r="H1054" s="1">
        <v>0.131250000000001</v>
      </c>
      <c r="I1054" s="1">
        <f t="shared" si="233"/>
        <v>405.00000000003638</v>
      </c>
      <c r="J1054" s="1">
        <f t="shared" si="234"/>
        <v>0</v>
      </c>
      <c r="K1054" s="1">
        <f t="shared" si="235"/>
        <v>6.1350871576086059E-3</v>
      </c>
      <c r="L1054" s="1">
        <f t="shared" si="236"/>
        <v>0</v>
      </c>
      <c r="M1054" s="4">
        <f t="shared" si="227"/>
        <v>9.2847150364004892E-3</v>
      </c>
      <c r="N1054" s="1">
        <f t="shared" si="228"/>
        <v>14.083938913970846</v>
      </c>
      <c r="O1054">
        <f>((-0.0000000008)*V1054^3+(0.000003)*V1054^2-0.004*V1054+2.013)*('Exhaust Gas Math'!$E$10/(T1054+'Exhaust Gas Math'!$E$10))+(357.45*V1054^-1.004)*(T1054/(T1054+'Exhaust Gas Math'!$E$10))</f>
        <v>0.17819999999999947</v>
      </c>
      <c r="P1054">
        <f t="shared" si="237"/>
        <v>0</v>
      </c>
      <c r="Q1054">
        <f t="shared" si="229"/>
        <v>0</v>
      </c>
      <c r="R1054" s="4">
        <f t="shared" si="230"/>
        <v>3.9769296294121147E-5</v>
      </c>
      <c r="S1054">
        <f t="shared" si="238"/>
        <v>0</v>
      </c>
      <c r="T1054">
        <f>S1054*'Exhaust Gas Math'!$C$14</f>
        <v>0</v>
      </c>
      <c r="U1054">
        <f>(T1054/'Exhaust Gas Math'!$B$14)+('Exhaust Gas Math'!$D$10)</f>
        <v>4.4059320573952224E-4</v>
      </c>
      <c r="V1054">
        <f>('Exhaust Gas Math'!$E$10*((-0.000000001)*V1053^3+(0.000002)*V1053^2-0.0012*V1053+1.3446)*$B$18+T1054*'Exhaust Gas Math'!$D$14*$B$17)/('Exhaust Gas Math'!$E$10*((-0.000000001)*V1053^3+(0.000002)*V1053^2-0.0012*V1053+1.3446)+T1054*'Exhaust Gas Math'!$D$14)</f>
        <v>1100</v>
      </c>
      <c r="W1054">
        <f t="shared" si="231"/>
        <v>101325</v>
      </c>
      <c r="X1054">
        <f t="shared" si="232"/>
        <v>101325</v>
      </c>
    </row>
    <row r="1055" spans="3:24" x14ac:dyDescent="0.2">
      <c r="C1055" s="1"/>
      <c r="D1055" s="1"/>
      <c r="E1055">
        <f t="shared" si="225"/>
        <v>0.13137500000000099</v>
      </c>
      <c r="F1055">
        <f t="shared" si="226"/>
        <v>101325</v>
      </c>
      <c r="H1055" s="1">
        <v>0.13137500000000099</v>
      </c>
      <c r="I1055" s="1">
        <f t="shared" si="233"/>
        <v>409.50000000003547</v>
      </c>
      <c r="J1055" s="1">
        <f t="shared" si="234"/>
        <v>0</v>
      </c>
      <c r="K1055" s="1">
        <f t="shared" si="235"/>
        <v>6.3849893191221582E-3</v>
      </c>
      <c r="L1055" s="1">
        <f t="shared" si="236"/>
        <v>0</v>
      </c>
      <c r="M1055" s="4">
        <f t="shared" si="227"/>
        <v>1.1112496867948206E-2</v>
      </c>
      <c r="N1055" s="1">
        <f t="shared" si="228"/>
        <v>15.145535942050996</v>
      </c>
      <c r="O1055">
        <f>((-0.0000000008)*V1055^3+(0.000003)*V1055^2-0.004*V1055+2.013)*('Exhaust Gas Math'!$E$10/(T1055+'Exhaust Gas Math'!$E$10))+(357.45*V1055^-1.004)*(T1055/(T1055+'Exhaust Gas Math'!$E$10))</f>
        <v>0.17819999999999947</v>
      </c>
      <c r="P1055">
        <f t="shared" si="237"/>
        <v>0</v>
      </c>
      <c r="Q1055">
        <f t="shared" si="229"/>
        <v>0</v>
      </c>
      <c r="R1055" s="4">
        <f t="shared" si="230"/>
        <v>3.9769296294121147E-5</v>
      </c>
      <c r="S1055">
        <f t="shared" si="238"/>
        <v>0</v>
      </c>
      <c r="T1055">
        <f>S1055*'Exhaust Gas Math'!$C$14</f>
        <v>0</v>
      </c>
      <c r="U1055">
        <f>(T1055/'Exhaust Gas Math'!$B$14)+('Exhaust Gas Math'!$D$10)</f>
        <v>4.4059320573952224E-4</v>
      </c>
      <c r="V1055">
        <f>('Exhaust Gas Math'!$E$10*((-0.000000001)*V1054^3+(0.000002)*V1054^2-0.0012*V1054+1.3446)*$B$18+T1055*'Exhaust Gas Math'!$D$14*$B$17)/('Exhaust Gas Math'!$E$10*((-0.000000001)*V1054^3+(0.000002)*V1054^2-0.0012*V1054+1.3446)+T1055*'Exhaust Gas Math'!$D$14)</f>
        <v>1100</v>
      </c>
      <c r="W1055">
        <f t="shared" si="231"/>
        <v>101325</v>
      </c>
      <c r="X1055">
        <f t="shared" si="232"/>
        <v>101325</v>
      </c>
    </row>
    <row r="1056" spans="3:24" x14ac:dyDescent="0.2">
      <c r="C1056" s="1"/>
      <c r="D1056" s="1"/>
      <c r="E1056">
        <f t="shared" si="225"/>
        <v>0.131500000000001</v>
      </c>
      <c r="F1056">
        <f t="shared" si="226"/>
        <v>101325</v>
      </c>
      <c r="H1056" s="1">
        <v>0.131500000000001</v>
      </c>
      <c r="I1056" s="1">
        <f t="shared" si="233"/>
        <v>414.00000000003638</v>
      </c>
      <c r="J1056" s="1">
        <f t="shared" si="234"/>
        <v>0</v>
      </c>
      <c r="K1056" s="1">
        <f t="shared" si="235"/>
        <v>6.6156200104505129E-3</v>
      </c>
      <c r="L1056" s="1">
        <f t="shared" si="236"/>
        <v>0</v>
      </c>
      <c r="M1056" s="4">
        <f t="shared" si="227"/>
        <v>1.3067207502344875E-2</v>
      </c>
      <c r="N1056" s="1">
        <f t="shared" si="228"/>
        <v>16.113755704646803</v>
      </c>
      <c r="O1056">
        <f>((-0.0000000008)*V1056^3+(0.000003)*V1056^2-0.004*V1056+2.013)*('Exhaust Gas Math'!$E$10/(T1056+'Exhaust Gas Math'!$E$10))+(357.45*V1056^-1.004)*(T1056/(T1056+'Exhaust Gas Math'!$E$10))</f>
        <v>0.17819999999999947</v>
      </c>
      <c r="P1056">
        <f t="shared" si="237"/>
        <v>0</v>
      </c>
      <c r="Q1056">
        <f t="shared" si="229"/>
        <v>0</v>
      </c>
      <c r="R1056" s="4">
        <f t="shared" si="230"/>
        <v>3.9769296294121147E-5</v>
      </c>
      <c r="S1056">
        <f t="shared" si="238"/>
        <v>0</v>
      </c>
      <c r="T1056">
        <f>S1056*'Exhaust Gas Math'!$C$14</f>
        <v>0</v>
      </c>
      <c r="U1056">
        <f>(T1056/'Exhaust Gas Math'!$B$14)+('Exhaust Gas Math'!$D$10)</f>
        <v>4.4059320573952224E-4</v>
      </c>
      <c r="V1056">
        <f>('Exhaust Gas Math'!$E$10*((-0.000000001)*V1055^3+(0.000002)*V1055^2-0.0012*V1055+1.3446)*$B$18+T1056*'Exhaust Gas Math'!$D$14*$B$17)/('Exhaust Gas Math'!$E$10*((-0.000000001)*V1055^3+(0.000002)*V1055^2-0.0012*V1055+1.3446)+T1056*'Exhaust Gas Math'!$D$14)</f>
        <v>1100</v>
      </c>
      <c r="W1056">
        <f t="shared" si="231"/>
        <v>101325</v>
      </c>
      <c r="X1056">
        <f t="shared" si="232"/>
        <v>101325</v>
      </c>
    </row>
    <row r="1057" spans="3:24" x14ac:dyDescent="0.2">
      <c r="C1057" s="1"/>
      <c r="D1057" s="1"/>
      <c r="E1057">
        <f t="shared" si="225"/>
        <v>0.13162500000000099</v>
      </c>
      <c r="F1057">
        <f t="shared" si="226"/>
        <v>101325</v>
      </c>
      <c r="H1057" s="1">
        <v>0.13162500000000099</v>
      </c>
      <c r="I1057" s="1">
        <f t="shared" si="233"/>
        <v>418.50000000003547</v>
      </c>
      <c r="J1057" s="1">
        <f t="shared" si="234"/>
        <v>0</v>
      </c>
      <c r="K1057" s="1">
        <f t="shared" si="235"/>
        <v>6.8252598463492565E-3</v>
      </c>
      <c r="L1057" s="1">
        <f t="shared" si="236"/>
        <v>0</v>
      </c>
      <c r="M1057" s="4">
        <f t="shared" si="227"/>
        <v>1.5136795498521101E-2</v>
      </c>
      <c r="N1057" s="1">
        <f t="shared" si="228"/>
        <v>16.982628804955624</v>
      </c>
      <c r="O1057">
        <f>((-0.0000000008)*V1057^3+(0.000003)*V1057^2-0.004*V1057+2.013)*('Exhaust Gas Math'!$E$10/(T1057+'Exhaust Gas Math'!$E$10))+(357.45*V1057^-1.004)*(T1057/(T1057+'Exhaust Gas Math'!$E$10))</f>
        <v>0.17819999999999947</v>
      </c>
      <c r="P1057">
        <f t="shared" si="237"/>
        <v>0</v>
      </c>
      <c r="Q1057">
        <f t="shared" si="229"/>
        <v>0</v>
      </c>
      <c r="R1057" s="4">
        <f t="shared" si="230"/>
        <v>3.9769296294121147E-5</v>
      </c>
      <c r="S1057">
        <f t="shared" si="238"/>
        <v>0</v>
      </c>
      <c r="T1057">
        <f>S1057*'Exhaust Gas Math'!$C$14</f>
        <v>0</v>
      </c>
      <c r="U1057">
        <f>(T1057/'Exhaust Gas Math'!$B$14)+('Exhaust Gas Math'!$D$10)</f>
        <v>4.4059320573952224E-4</v>
      </c>
      <c r="V1057">
        <f>('Exhaust Gas Math'!$E$10*((-0.000000001)*V1056^3+(0.000002)*V1056^2-0.0012*V1056+1.3446)*$B$18+T1057*'Exhaust Gas Math'!$D$14*$B$17)/('Exhaust Gas Math'!$E$10*((-0.000000001)*V1056^3+(0.000002)*V1056^2-0.0012*V1056+1.3446)+T1057*'Exhaust Gas Math'!$D$14)</f>
        <v>1100</v>
      </c>
      <c r="W1057">
        <f t="shared" si="231"/>
        <v>101325</v>
      </c>
      <c r="X1057">
        <f t="shared" si="232"/>
        <v>101325</v>
      </c>
    </row>
    <row r="1058" spans="3:24" x14ac:dyDescent="0.2">
      <c r="C1058" s="1"/>
      <c r="D1058" s="1"/>
      <c r="E1058">
        <f t="shared" si="225"/>
        <v>0.13175000000000101</v>
      </c>
      <c r="F1058">
        <f t="shared" si="226"/>
        <v>101325</v>
      </c>
      <c r="H1058" s="1">
        <v>0.13175000000000101</v>
      </c>
      <c r="I1058" s="1">
        <f t="shared" si="233"/>
        <v>423.00000000003638</v>
      </c>
      <c r="J1058" s="1">
        <f t="shared" si="234"/>
        <v>0</v>
      </c>
      <c r="K1058" s="1">
        <f t="shared" si="235"/>
        <v>7.0123459314451568E-3</v>
      </c>
      <c r="L1058" s="1">
        <f t="shared" si="236"/>
        <v>0</v>
      </c>
      <c r="M1058" s="4">
        <f t="shared" si="227"/>
        <v>1.7308501158274113E-2</v>
      </c>
      <c r="N1058" s="1">
        <f t="shared" si="228"/>
        <v>17.746798351385056</v>
      </c>
      <c r="O1058">
        <f>((-0.0000000008)*V1058^3+(0.000003)*V1058^2-0.004*V1058+2.013)*('Exhaust Gas Math'!$E$10/(T1058+'Exhaust Gas Math'!$E$10))+(357.45*V1058^-1.004)*(T1058/(T1058+'Exhaust Gas Math'!$E$10))</f>
        <v>0.17819999999999947</v>
      </c>
      <c r="P1058">
        <f t="shared" si="237"/>
        <v>0</v>
      </c>
      <c r="Q1058">
        <f t="shared" si="229"/>
        <v>0</v>
      </c>
      <c r="R1058" s="4">
        <f t="shared" si="230"/>
        <v>3.9769296294121147E-5</v>
      </c>
      <c r="S1058">
        <f t="shared" si="238"/>
        <v>0</v>
      </c>
      <c r="T1058">
        <f>S1058*'Exhaust Gas Math'!$C$14</f>
        <v>0</v>
      </c>
      <c r="U1058">
        <f>(T1058/'Exhaust Gas Math'!$B$14)+('Exhaust Gas Math'!$D$10)</f>
        <v>4.4059320573952224E-4</v>
      </c>
      <c r="V1058">
        <f>('Exhaust Gas Math'!$E$10*((-0.000000001)*V1057^3+(0.000002)*V1057^2-0.0012*V1057+1.3446)*$B$18+T1058*'Exhaust Gas Math'!$D$14*$B$17)/('Exhaust Gas Math'!$E$10*((-0.000000001)*V1057^3+(0.000002)*V1057^2-0.0012*V1057+1.3446)+T1058*'Exhaust Gas Math'!$D$14)</f>
        <v>1100</v>
      </c>
      <c r="W1058">
        <f t="shared" si="231"/>
        <v>101325</v>
      </c>
      <c r="X1058">
        <f t="shared" si="232"/>
        <v>101325</v>
      </c>
    </row>
    <row r="1059" spans="3:24" x14ac:dyDescent="0.2">
      <c r="C1059" s="1"/>
      <c r="D1059" s="1"/>
      <c r="E1059">
        <f t="shared" si="225"/>
        <v>0.13187500000000099</v>
      </c>
      <c r="F1059">
        <f t="shared" si="226"/>
        <v>101325</v>
      </c>
      <c r="H1059" s="1">
        <v>0.13187500000000099</v>
      </c>
      <c r="I1059" s="1">
        <f t="shared" si="233"/>
        <v>427.50000000003547</v>
      </c>
      <c r="J1059" s="1">
        <f t="shared" si="234"/>
        <v>0</v>
      </c>
      <c r="K1059" s="1">
        <f t="shared" si="235"/>
        <v>7.1754835118470681E-3</v>
      </c>
      <c r="L1059" s="1">
        <f t="shared" si="236"/>
        <v>0</v>
      </c>
      <c r="M1059" s="4">
        <f t="shared" si="227"/>
        <v>1.9568935194044963E-2</v>
      </c>
      <c r="N1059" s="1">
        <f t="shared" si="228"/>
        <v>18.40155298456876</v>
      </c>
      <c r="O1059">
        <f>((-0.0000000008)*V1059^3+(0.000003)*V1059^2-0.004*V1059+2.013)*('Exhaust Gas Math'!$E$10/(T1059+'Exhaust Gas Math'!$E$10))+(357.45*V1059^-1.004)*(T1059/(T1059+'Exhaust Gas Math'!$E$10))</f>
        <v>0.17819999999999947</v>
      </c>
      <c r="P1059">
        <f t="shared" si="237"/>
        <v>0</v>
      </c>
      <c r="Q1059">
        <f t="shared" si="229"/>
        <v>0</v>
      </c>
      <c r="R1059" s="4">
        <f t="shared" si="230"/>
        <v>3.9769296294121147E-5</v>
      </c>
      <c r="S1059">
        <f t="shared" si="238"/>
        <v>0</v>
      </c>
      <c r="T1059">
        <f>S1059*'Exhaust Gas Math'!$C$14</f>
        <v>0</v>
      </c>
      <c r="U1059">
        <f>(T1059/'Exhaust Gas Math'!$B$14)+('Exhaust Gas Math'!$D$10)</f>
        <v>4.4059320573952224E-4</v>
      </c>
      <c r="V1059">
        <f>('Exhaust Gas Math'!$E$10*((-0.000000001)*V1058^3+(0.000002)*V1058^2-0.0012*V1058+1.3446)*$B$18+T1059*'Exhaust Gas Math'!$D$14*$B$17)/('Exhaust Gas Math'!$E$10*((-0.000000001)*V1058^3+(0.000002)*V1058^2-0.0012*V1058+1.3446)+T1059*'Exhaust Gas Math'!$D$14)</f>
        <v>1100</v>
      </c>
      <c r="W1059">
        <f t="shared" si="231"/>
        <v>101325</v>
      </c>
      <c r="X1059">
        <f t="shared" si="232"/>
        <v>101325</v>
      </c>
    </row>
    <row r="1060" spans="3:24" x14ac:dyDescent="0.2">
      <c r="C1060" s="1"/>
      <c r="D1060" s="1"/>
      <c r="E1060">
        <f t="shared" si="225"/>
        <v>0.13200000000000101</v>
      </c>
      <c r="F1060">
        <f t="shared" si="226"/>
        <v>101325</v>
      </c>
      <c r="H1060" s="1">
        <v>0.13200000000000101</v>
      </c>
      <c r="I1060" s="1">
        <f t="shared" si="233"/>
        <v>432.00000000003638</v>
      </c>
      <c r="J1060" s="1">
        <f t="shared" si="234"/>
        <v>0</v>
      </c>
      <c r="K1060" s="1">
        <f t="shared" si="235"/>
        <v>7.3134563732390545E-3</v>
      </c>
      <c r="L1060" s="1">
        <f t="shared" si="236"/>
        <v>0</v>
      </c>
      <c r="M1060" s="4">
        <f t="shared" si="227"/>
        <v>2.1904161278333348E-2</v>
      </c>
      <c r="N1060" s="1">
        <f t="shared" si="228"/>
        <v>18.94285592446538</v>
      </c>
      <c r="O1060">
        <f>((-0.0000000008)*V1060^3+(0.000003)*V1060^2-0.004*V1060+2.013)*('Exhaust Gas Math'!$E$10/(T1060+'Exhaust Gas Math'!$E$10))+(357.45*V1060^-1.004)*(T1060/(T1060+'Exhaust Gas Math'!$E$10))</f>
        <v>0.17819999999999947</v>
      </c>
      <c r="P1060">
        <f t="shared" si="237"/>
        <v>0</v>
      </c>
      <c r="Q1060">
        <f t="shared" si="229"/>
        <v>0</v>
      </c>
      <c r="R1060" s="4">
        <f t="shared" si="230"/>
        <v>3.9769296294121147E-5</v>
      </c>
      <c r="S1060">
        <f t="shared" si="238"/>
        <v>0</v>
      </c>
      <c r="T1060">
        <f>S1060*'Exhaust Gas Math'!$C$14</f>
        <v>0</v>
      </c>
      <c r="U1060">
        <f>(T1060/'Exhaust Gas Math'!$B$14)+('Exhaust Gas Math'!$D$10)</f>
        <v>4.4059320573952224E-4</v>
      </c>
      <c r="V1060">
        <f>('Exhaust Gas Math'!$E$10*((-0.000000001)*V1059^3+(0.000002)*V1059^2-0.0012*V1059+1.3446)*$B$18+T1060*'Exhaust Gas Math'!$D$14*$B$17)/('Exhaust Gas Math'!$E$10*((-0.000000001)*V1059^3+(0.000002)*V1059^2-0.0012*V1059+1.3446)+T1060*'Exhaust Gas Math'!$D$14)</f>
        <v>1100</v>
      </c>
      <c r="W1060">
        <f t="shared" si="231"/>
        <v>101325</v>
      </c>
      <c r="X1060">
        <f t="shared" si="232"/>
        <v>101325</v>
      </c>
    </row>
    <row r="1061" spans="3:24" x14ac:dyDescent="0.2">
      <c r="C1061" s="1"/>
      <c r="D1061" s="1"/>
      <c r="E1061">
        <f t="shared" si="225"/>
        <v>0.13212500000000099</v>
      </c>
      <c r="F1061">
        <f t="shared" si="226"/>
        <v>101325</v>
      </c>
      <c r="H1061" s="1">
        <v>0.13212500000000099</v>
      </c>
      <c r="I1061" s="1">
        <f t="shared" si="233"/>
        <v>436.50000000003547</v>
      </c>
      <c r="J1061" s="1">
        <f t="shared" si="234"/>
        <v>0</v>
      </c>
      <c r="K1061" s="1">
        <f t="shared" si="235"/>
        <v>7.4252359079339057E-3</v>
      </c>
      <c r="L1061" s="1">
        <f t="shared" si="236"/>
        <v>0</v>
      </c>
      <c r="M1061" s="4">
        <f t="shared" si="227"/>
        <v>2.4299781965786874E-2</v>
      </c>
      <c r="N1061" s="1">
        <f t="shared" si="228"/>
        <v>19.367369858448708</v>
      </c>
      <c r="O1061">
        <f>((-0.0000000008)*V1061^3+(0.000003)*V1061^2-0.004*V1061+2.013)*('Exhaust Gas Math'!$E$10/(T1061+'Exhaust Gas Math'!$E$10))+(357.45*V1061^-1.004)*(T1061/(T1061+'Exhaust Gas Math'!$E$10))</f>
        <v>0.17819999999999947</v>
      </c>
      <c r="P1061">
        <f t="shared" si="237"/>
        <v>0</v>
      </c>
      <c r="Q1061">
        <f t="shared" si="229"/>
        <v>0</v>
      </c>
      <c r="R1061" s="4">
        <f t="shared" si="230"/>
        <v>3.9769296294121147E-5</v>
      </c>
      <c r="S1061">
        <f t="shared" si="238"/>
        <v>0</v>
      </c>
      <c r="T1061">
        <f>S1061*'Exhaust Gas Math'!$C$14</f>
        <v>0</v>
      </c>
      <c r="U1061">
        <f>(T1061/'Exhaust Gas Math'!$B$14)+('Exhaust Gas Math'!$D$10)</f>
        <v>4.4059320573952224E-4</v>
      </c>
      <c r="V1061">
        <f>('Exhaust Gas Math'!$E$10*((-0.000000001)*V1060^3+(0.000002)*V1060^2-0.0012*V1060+1.3446)*$B$18+T1061*'Exhaust Gas Math'!$D$14*$B$17)/('Exhaust Gas Math'!$E$10*((-0.000000001)*V1060^3+(0.000002)*V1060^2-0.0012*V1060+1.3446)+T1061*'Exhaust Gas Math'!$D$14)</f>
        <v>1100</v>
      </c>
      <c r="W1061">
        <f t="shared" si="231"/>
        <v>101325</v>
      </c>
      <c r="X1061">
        <f t="shared" si="232"/>
        <v>101325</v>
      </c>
    </row>
    <row r="1062" spans="3:24" x14ac:dyDescent="0.2">
      <c r="C1062" s="1"/>
      <c r="D1062" s="1"/>
      <c r="E1062">
        <f t="shared" si="225"/>
        <v>0.13225000000000101</v>
      </c>
      <c r="F1062">
        <f t="shared" si="226"/>
        <v>101325</v>
      </c>
      <c r="H1062" s="1">
        <v>0.13225000000000101</v>
      </c>
      <c r="I1062" s="1">
        <f t="shared" si="233"/>
        <v>441.00000000003638</v>
      </c>
      <c r="J1062" s="1">
        <f t="shared" si="234"/>
        <v>0</v>
      </c>
      <c r="K1062" s="1">
        <f t="shared" si="235"/>
        <v>7.509988783293061E-3</v>
      </c>
      <c r="L1062" s="1">
        <f t="shared" si="236"/>
        <v>0</v>
      </c>
      <c r="M1062" s="4">
        <f t="shared" si="227"/>
        <v>2.6741027458244408E-2</v>
      </c>
      <c r="N1062" s="1">
        <f t="shared" si="228"/>
        <v>19.672477516950824</v>
      </c>
      <c r="O1062">
        <f>((-0.0000000008)*V1062^3+(0.000003)*V1062^2-0.004*V1062+2.013)*('Exhaust Gas Math'!$E$10/(T1062+'Exhaust Gas Math'!$E$10))+(357.45*V1062^-1.004)*(T1062/(T1062+'Exhaust Gas Math'!$E$10))</f>
        <v>0.17819999999999947</v>
      </c>
      <c r="P1062">
        <f t="shared" si="237"/>
        <v>0</v>
      </c>
      <c r="Q1062">
        <f t="shared" si="229"/>
        <v>0</v>
      </c>
      <c r="R1062" s="4">
        <f t="shared" si="230"/>
        <v>3.9769296294121147E-5</v>
      </c>
      <c r="S1062">
        <f t="shared" si="238"/>
        <v>0</v>
      </c>
      <c r="T1062">
        <f>S1062*'Exhaust Gas Math'!$C$14</f>
        <v>0</v>
      </c>
      <c r="U1062">
        <f>(T1062/'Exhaust Gas Math'!$B$14)+('Exhaust Gas Math'!$D$10)</f>
        <v>4.4059320573952224E-4</v>
      </c>
      <c r="V1062">
        <f>('Exhaust Gas Math'!$E$10*((-0.000000001)*V1061^3+(0.000002)*V1061^2-0.0012*V1061+1.3446)*$B$18+T1062*'Exhaust Gas Math'!$D$14*$B$17)/('Exhaust Gas Math'!$E$10*((-0.000000001)*V1061^3+(0.000002)*V1061^2-0.0012*V1061+1.3446)+T1062*'Exhaust Gas Math'!$D$14)</f>
        <v>1100</v>
      </c>
      <c r="W1062">
        <f t="shared" si="231"/>
        <v>101325</v>
      </c>
      <c r="X1062">
        <f t="shared" si="232"/>
        <v>101325</v>
      </c>
    </row>
    <row r="1063" spans="3:24" x14ac:dyDescent="0.2">
      <c r="C1063" s="1"/>
      <c r="D1063" s="1"/>
      <c r="E1063">
        <f t="shared" si="225"/>
        <v>0.13237500000000099</v>
      </c>
      <c r="F1063">
        <f t="shared" si="226"/>
        <v>101325</v>
      </c>
      <c r="H1063" s="1">
        <v>0.13237500000000099</v>
      </c>
      <c r="I1063" s="1">
        <f t="shared" si="233"/>
        <v>445.50000000003547</v>
      </c>
      <c r="J1063" s="1">
        <f t="shared" si="234"/>
        <v>0</v>
      </c>
      <c r="K1063" s="1">
        <f t="shared" si="235"/>
        <v>7.5670831543418818E-3</v>
      </c>
      <c r="L1063" s="1">
        <f t="shared" si="236"/>
        <v>0</v>
      </c>
      <c r="M1063" s="4">
        <f t="shared" si="227"/>
        <v>2.9212846665447125E-2</v>
      </c>
      <c r="N1063" s="1">
        <f t="shared" si="228"/>
        <v>19.856297809798281</v>
      </c>
      <c r="O1063">
        <f>((-0.0000000008)*V1063^3+(0.000003)*V1063^2-0.004*V1063+2.013)*('Exhaust Gas Math'!$E$10/(T1063+'Exhaust Gas Math'!$E$10))+(357.45*V1063^-1.004)*(T1063/(T1063+'Exhaust Gas Math'!$E$10))</f>
        <v>0.17819999999999947</v>
      </c>
      <c r="P1063">
        <f t="shared" si="237"/>
        <v>0</v>
      </c>
      <c r="Q1063">
        <f t="shared" si="229"/>
        <v>0</v>
      </c>
      <c r="R1063" s="4">
        <f t="shared" si="230"/>
        <v>3.9769296294121147E-5</v>
      </c>
      <c r="S1063">
        <f t="shared" si="238"/>
        <v>0</v>
      </c>
      <c r="T1063">
        <f>S1063*'Exhaust Gas Math'!$C$14</f>
        <v>0</v>
      </c>
      <c r="U1063">
        <f>(T1063/'Exhaust Gas Math'!$B$14)+('Exhaust Gas Math'!$D$10)</f>
        <v>4.4059320573952224E-4</v>
      </c>
      <c r="V1063">
        <f>('Exhaust Gas Math'!$E$10*((-0.000000001)*V1062^3+(0.000002)*V1062^2-0.0012*V1062+1.3446)*$B$18+T1063*'Exhaust Gas Math'!$D$14*$B$17)/('Exhaust Gas Math'!$E$10*((-0.000000001)*V1062^3+(0.000002)*V1062^2-0.0012*V1062+1.3446)+T1063*'Exhaust Gas Math'!$D$14)</f>
        <v>1100</v>
      </c>
      <c r="W1063">
        <f t="shared" si="231"/>
        <v>101325</v>
      </c>
      <c r="X1063">
        <f t="shared" si="232"/>
        <v>101325</v>
      </c>
    </row>
    <row r="1064" spans="3:24" x14ac:dyDescent="0.2">
      <c r="C1064" s="1"/>
      <c r="D1064" s="1"/>
      <c r="E1064">
        <f t="shared" si="225"/>
        <v>0.13250000000000101</v>
      </c>
      <c r="F1064">
        <f t="shared" si="226"/>
        <v>101325</v>
      </c>
      <c r="H1064" s="1">
        <v>0.13250000000000101</v>
      </c>
      <c r="I1064" s="1">
        <f t="shared" si="233"/>
        <v>450.00000000003638</v>
      </c>
      <c r="J1064" s="1">
        <f t="shared" si="234"/>
        <v>0</v>
      </c>
      <c r="K1064" s="1">
        <f t="shared" si="235"/>
        <v>7.5960933742658318E-3</v>
      </c>
      <c r="L1064" s="1">
        <f t="shared" si="236"/>
        <v>0</v>
      </c>
      <c r="M1064" s="4">
        <f t="shared" si="227"/>
        <v>3.1700000000020226E-2</v>
      </c>
      <c r="N1064" s="1">
        <f t="shared" si="228"/>
        <v>19.917697423759289</v>
      </c>
      <c r="O1064">
        <f>((-0.0000000008)*V1064^3+(0.000003)*V1064^2-0.004*V1064+2.013)*('Exhaust Gas Math'!$E$10/(T1064+'Exhaust Gas Math'!$E$10))+(357.45*V1064^-1.004)*(T1064/(T1064+'Exhaust Gas Math'!$E$10))</f>
        <v>0.17819999999999947</v>
      </c>
      <c r="P1064">
        <f t="shared" si="237"/>
        <v>0</v>
      </c>
      <c r="Q1064">
        <f t="shared" si="229"/>
        <v>0</v>
      </c>
      <c r="R1064" s="4">
        <f t="shared" si="230"/>
        <v>3.9769296294121147E-5</v>
      </c>
      <c r="S1064">
        <f t="shared" si="238"/>
        <v>0</v>
      </c>
      <c r="T1064">
        <f>S1064*'Exhaust Gas Math'!$C$14</f>
        <v>0</v>
      </c>
      <c r="U1064">
        <f>(T1064/'Exhaust Gas Math'!$B$14)+('Exhaust Gas Math'!$D$10)</f>
        <v>4.4059320573952224E-4</v>
      </c>
      <c r="V1064">
        <f>('Exhaust Gas Math'!$E$10*((-0.000000001)*V1063^3+(0.000002)*V1063^2-0.0012*V1063+1.3446)*$B$18+T1064*'Exhaust Gas Math'!$D$14*$B$17)/('Exhaust Gas Math'!$E$10*((-0.000000001)*V1063^3+(0.000002)*V1063^2-0.0012*V1063+1.3446)+T1064*'Exhaust Gas Math'!$D$14)</f>
        <v>1100</v>
      </c>
      <c r="W1064">
        <f t="shared" si="231"/>
        <v>101325</v>
      </c>
      <c r="X1064">
        <f t="shared" si="232"/>
        <v>101325</v>
      </c>
    </row>
    <row r="1065" spans="3:24" x14ac:dyDescent="0.2">
      <c r="C1065" s="1"/>
      <c r="D1065" s="1"/>
      <c r="E1065">
        <f t="shared" si="225"/>
        <v>0.13262500000000099</v>
      </c>
      <c r="F1065">
        <f t="shared" si="226"/>
        <v>101325</v>
      </c>
      <c r="H1065" s="1">
        <v>0.13262500000000099</v>
      </c>
      <c r="I1065" s="1">
        <f t="shared" si="233"/>
        <v>454.50000000003547</v>
      </c>
      <c r="J1065" s="1">
        <f t="shared" si="234"/>
        <v>0</v>
      </c>
      <c r="K1065" s="1">
        <f t="shared" si="235"/>
        <v>7.5968031676690098E-3</v>
      </c>
      <c r="L1065" s="1">
        <f t="shared" si="236"/>
        <v>0</v>
      </c>
      <c r="M1065" s="4">
        <f t="shared" si="227"/>
        <v>3.4187153334592296E-2</v>
      </c>
      <c r="N1065" s="1">
        <f t="shared" si="228"/>
        <v>19.856297809796331</v>
      </c>
      <c r="O1065">
        <f>((-0.0000000008)*V1065^3+(0.000003)*V1065^2-0.004*V1065+2.013)*('Exhaust Gas Math'!$E$10/(T1065+'Exhaust Gas Math'!$E$10))+(357.45*V1065^-1.004)*(T1065/(T1065+'Exhaust Gas Math'!$E$10))</f>
        <v>0.17819999999999947</v>
      </c>
      <c r="P1065">
        <f t="shared" si="237"/>
        <v>0</v>
      </c>
      <c r="Q1065">
        <f t="shared" si="229"/>
        <v>0</v>
      </c>
      <c r="R1065" s="4">
        <f t="shared" si="230"/>
        <v>3.9769296294121147E-5</v>
      </c>
      <c r="S1065">
        <f t="shared" si="238"/>
        <v>0</v>
      </c>
      <c r="T1065">
        <f>S1065*'Exhaust Gas Math'!$C$14</f>
        <v>0</v>
      </c>
      <c r="U1065">
        <f>(T1065/'Exhaust Gas Math'!$B$14)+('Exhaust Gas Math'!$D$10)</f>
        <v>4.4059320573952224E-4</v>
      </c>
      <c r="V1065">
        <f>('Exhaust Gas Math'!$E$10*((-0.000000001)*V1064^3+(0.000002)*V1064^2-0.0012*V1064+1.3446)*$B$18+T1065*'Exhaust Gas Math'!$D$14*$B$17)/('Exhaust Gas Math'!$E$10*((-0.000000001)*V1064^3+(0.000002)*V1064^2-0.0012*V1064+1.3446)+T1065*'Exhaust Gas Math'!$D$14)</f>
        <v>1100</v>
      </c>
      <c r="W1065">
        <f t="shared" si="231"/>
        <v>101325</v>
      </c>
      <c r="X1065">
        <f t="shared" si="232"/>
        <v>101325</v>
      </c>
    </row>
    <row r="1066" spans="3:24" x14ac:dyDescent="0.2">
      <c r="C1066" s="1"/>
      <c r="D1066" s="1"/>
      <c r="E1066">
        <f t="shared" si="225"/>
        <v>0.13275000000000101</v>
      </c>
      <c r="F1066">
        <f t="shared" si="226"/>
        <v>101325</v>
      </c>
      <c r="H1066" s="1">
        <v>0.13275000000000101</v>
      </c>
      <c r="I1066" s="1">
        <f t="shared" si="233"/>
        <v>459.00000000003638</v>
      </c>
      <c r="J1066" s="1">
        <f t="shared" si="234"/>
        <v>0</v>
      </c>
      <c r="K1066" s="1">
        <f t="shared" si="235"/>
        <v>7.5692072429386775E-3</v>
      </c>
      <c r="L1066" s="1">
        <f t="shared" si="236"/>
        <v>0</v>
      </c>
      <c r="M1066" s="4">
        <f t="shared" si="227"/>
        <v>3.66589725417951E-2</v>
      </c>
      <c r="N1066" s="1">
        <f t="shared" si="228"/>
        <v>19.672477516946891</v>
      </c>
      <c r="O1066">
        <f>((-0.0000000008)*V1066^3+(0.000003)*V1066^2-0.004*V1066+2.013)*('Exhaust Gas Math'!$E$10/(T1066+'Exhaust Gas Math'!$E$10))+(357.45*V1066^-1.004)*(T1066/(T1066+'Exhaust Gas Math'!$E$10))</f>
        <v>0.17819999999999947</v>
      </c>
      <c r="P1066">
        <f t="shared" si="237"/>
        <v>0</v>
      </c>
      <c r="Q1066">
        <f t="shared" si="229"/>
        <v>0</v>
      </c>
      <c r="R1066" s="4">
        <f t="shared" si="230"/>
        <v>3.9769296294121147E-5</v>
      </c>
      <c r="S1066">
        <f t="shared" si="238"/>
        <v>0</v>
      </c>
      <c r="T1066">
        <f>S1066*'Exhaust Gas Math'!$C$14</f>
        <v>0</v>
      </c>
      <c r="U1066">
        <f>(T1066/'Exhaust Gas Math'!$B$14)+('Exhaust Gas Math'!$D$10)</f>
        <v>4.4059320573952224E-4</v>
      </c>
      <c r="V1066">
        <f>('Exhaust Gas Math'!$E$10*((-0.000000001)*V1065^3+(0.000002)*V1065^2-0.0012*V1065+1.3446)*$B$18+T1066*'Exhaust Gas Math'!$D$14*$B$17)/('Exhaust Gas Math'!$E$10*((-0.000000001)*V1065^3+(0.000002)*V1065^2-0.0012*V1065+1.3446)+T1066*'Exhaust Gas Math'!$D$14)</f>
        <v>1100</v>
      </c>
      <c r="W1066">
        <f t="shared" si="231"/>
        <v>101325</v>
      </c>
      <c r="X1066">
        <f t="shared" si="232"/>
        <v>101325</v>
      </c>
    </row>
    <row r="1067" spans="3:24" x14ac:dyDescent="0.2">
      <c r="C1067" s="1"/>
      <c r="D1067" s="1"/>
      <c r="E1067">
        <f t="shared" si="225"/>
        <v>0.13287500000000099</v>
      </c>
      <c r="F1067">
        <f t="shared" si="226"/>
        <v>101325</v>
      </c>
      <c r="H1067" s="1">
        <v>0.13287500000000099</v>
      </c>
      <c r="I1067" s="1">
        <f t="shared" si="233"/>
        <v>463.50000000003547</v>
      </c>
      <c r="J1067" s="1">
        <f t="shared" si="234"/>
        <v>0</v>
      </c>
      <c r="K1067" s="1">
        <f t="shared" si="235"/>
        <v>7.5135113316950001E-3</v>
      </c>
      <c r="L1067" s="1">
        <f t="shared" si="236"/>
        <v>0</v>
      </c>
      <c r="M1067" s="4">
        <f t="shared" si="227"/>
        <v>3.910021803425158E-2</v>
      </c>
      <c r="N1067" s="1">
        <f t="shared" si="228"/>
        <v>19.367369858442903</v>
      </c>
      <c r="O1067">
        <f>((-0.0000000008)*V1067^3+(0.000003)*V1067^2-0.004*V1067+2.013)*('Exhaust Gas Math'!$E$10/(T1067+'Exhaust Gas Math'!$E$10))+(357.45*V1067^-1.004)*(T1067/(T1067+'Exhaust Gas Math'!$E$10))</f>
        <v>0.17819999999999947</v>
      </c>
      <c r="P1067">
        <f t="shared" si="237"/>
        <v>0</v>
      </c>
      <c r="Q1067">
        <f t="shared" si="229"/>
        <v>0</v>
      </c>
      <c r="R1067" s="4">
        <f t="shared" si="230"/>
        <v>3.9769296294121147E-5</v>
      </c>
      <c r="S1067">
        <f t="shared" si="238"/>
        <v>0</v>
      </c>
      <c r="T1067">
        <f>S1067*'Exhaust Gas Math'!$C$14</f>
        <v>0</v>
      </c>
      <c r="U1067">
        <f>(T1067/'Exhaust Gas Math'!$B$14)+('Exhaust Gas Math'!$D$10)</f>
        <v>4.4059320573952224E-4</v>
      </c>
      <c r="V1067">
        <f>('Exhaust Gas Math'!$E$10*((-0.000000001)*V1066^3+(0.000002)*V1066^2-0.0012*V1066+1.3446)*$B$18+T1067*'Exhaust Gas Math'!$D$14*$B$17)/('Exhaust Gas Math'!$E$10*((-0.000000001)*V1066^3+(0.000002)*V1066^2-0.0012*V1066+1.3446)+T1067*'Exhaust Gas Math'!$D$14)</f>
        <v>1100</v>
      </c>
      <c r="W1067">
        <f t="shared" si="231"/>
        <v>101325</v>
      </c>
      <c r="X1067">
        <f t="shared" si="232"/>
        <v>101325</v>
      </c>
    </row>
    <row r="1068" spans="3:24" x14ac:dyDescent="0.2">
      <c r="C1068" s="1"/>
      <c r="D1068" s="1"/>
      <c r="E1068">
        <f t="shared" si="225"/>
        <v>0.13300000000000101</v>
      </c>
      <c r="F1068">
        <f t="shared" si="226"/>
        <v>101325</v>
      </c>
      <c r="H1068" s="1">
        <v>0.13300000000000101</v>
      </c>
      <c r="I1068" s="1">
        <f t="shared" si="233"/>
        <v>468.00000000003638</v>
      </c>
      <c r="J1068" s="1">
        <f t="shared" si="234"/>
        <v>0</v>
      </c>
      <c r="K1068" s="1">
        <f t="shared" si="235"/>
        <v>7.4301306550319021E-3</v>
      </c>
      <c r="L1068" s="1">
        <f t="shared" si="236"/>
        <v>0</v>
      </c>
      <c r="M1068" s="4">
        <f t="shared" si="227"/>
        <v>4.1495838721705119E-2</v>
      </c>
      <c r="N1068" s="1">
        <f t="shared" si="228"/>
        <v>18.942855924457529</v>
      </c>
      <c r="O1068">
        <f>((-0.0000000008)*V1068^3+(0.000003)*V1068^2-0.004*V1068+2.013)*('Exhaust Gas Math'!$E$10/(T1068+'Exhaust Gas Math'!$E$10))+(357.45*V1068^-1.004)*(T1068/(T1068+'Exhaust Gas Math'!$E$10))</f>
        <v>0.17819999999999947</v>
      </c>
      <c r="P1068">
        <f t="shared" si="237"/>
        <v>0</v>
      </c>
      <c r="Q1068">
        <f t="shared" si="229"/>
        <v>0</v>
      </c>
      <c r="R1068" s="4">
        <f t="shared" si="230"/>
        <v>3.9769296294121147E-5</v>
      </c>
      <c r="S1068">
        <f t="shared" si="238"/>
        <v>0</v>
      </c>
      <c r="T1068">
        <f>S1068*'Exhaust Gas Math'!$C$14</f>
        <v>0</v>
      </c>
      <c r="U1068">
        <f>(T1068/'Exhaust Gas Math'!$B$14)+('Exhaust Gas Math'!$D$10)</f>
        <v>4.4059320573952224E-4</v>
      </c>
      <c r="V1068">
        <f>('Exhaust Gas Math'!$E$10*((-0.000000001)*V1067^3+(0.000002)*V1067^2-0.0012*V1067+1.3446)*$B$18+T1068*'Exhaust Gas Math'!$D$14*$B$17)/('Exhaust Gas Math'!$E$10*((-0.000000001)*V1067^3+(0.000002)*V1067^2-0.0012*V1067+1.3446)+T1068*'Exhaust Gas Math'!$D$14)</f>
        <v>1100</v>
      </c>
      <c r="W1068">
        <f t="shared" si="231"/>
        <v>101325</v>
      </c>
      <c r="X1068">
        <f t="shared" si="232"/>
        <v>101325</v>
      </c>
    </row>
    <row r="1069" spans="3:24" x14ac:dyDescent="0.2">
      <c r="C1069" s="1"/>
      <c r="D1069" s="1"/>
      <c r="E1069">
        <f t="shared" si="225"/>
        <v>0.13312500000000099</v>
      </c>
      <c r="F1069">
        <f t="shared" si="226"/>
        <v>101325</v>
      </c>
      <c r="H1069" s="1">
        <v>0.13312500000000099</v>
      </c>
      <c r="I1069" s="1">
        <f t="shared" si="233"/>
        <v>472.50000000003547</v>
      </c>
      <c r="J1069" s="1">
        <f t="shared" si="234"/>
        <v>0</v>
      </c>
      <c r="K1069" s="1">
        <f t="shared" si="235"/>
        <v>7.3196868279837759E-3</v>
      </c>
      <c r="L1069" s="1">
        <f t="shared" si="236"/>
        <v>0</v>
      </c>
      <c r="M1069" s="4">
        <f t="shared" si="227"/>
        <v>4.3831064805991575E-2</v>
      </c>
      <c r="N1069" s="1">
        <f t="shared" si="228"/>
        <v>18.401552984559249</v>
      </c>
      <c r="O1069">
        <f>((-0.0000000008)*V1069^3+(0.000003)*V1069^2-0.004*V1069+2.013)*('Exhaust Gas Math'!$E$10/(T1069+'Exhaust Gas Math'!$E$10))+(357.45*V1069^-1.004)*(T1069/(T1069+'Exhaust Gas Math'!$E$10))</f>
        <v>0.17819999999999947</v>
      </c>
      <c r="P1069">
        <f t="shared" si="237"/>
        <v>0</v>
      </c>
      <c r="Q1069">
        <f t="shared" si="229"/>
        <v>0</v>
      </c>
      <c r="R1069" s="4">
        <f t="shared" si="230"/>
        <v>3.9769296294121147E-5</v>
      </c>
      <c r="S1069">
        <f t="shared" si="238"/>
        <v>0</v>
      </c>
      <c r="T1069">
        <f>S1069*'Exhaust Gas Math'!$C$14</f>
        <v>0</v>
      </c>
      <c r="U1069">
        <f>(T1069/'Exhaust Gas Math'!$B$14)+('Exhaust Gas Math'!$D$10)</f>
        <v>4.4059320573952224E-4</v>
      </c>
      <c r="V1069">
        <f>('Exhaust Gas Math'!$E$10*((-0.000000001)*V1068^3+(0.000002)*V1068^2-0.0012*V1068+1.3446)*$B$18+T1069*'Exhaust Gas Math'!$D$14*$B$17)/('Exhaust Gas Math'!$E$10*((-0.000000001)*V1068^3+(0.000002)*V1068^2-0.0012*V1068+1.3446)+T1069*'Exhaust Gas Math'!$D$14)</f>
        <v>1100</v>
      </c>
      <c r="W1069">
        <f t="shared" si="231"/>
        <v>101325</v>
      </c>
      <c r="X1069">
        <f t="shared" si="232"/>
        <v>101325</v>
      </c>
    </row>
    <row r="1070" spans="3:24" x14ac:dyDescent="0.2">
      <c r="C1070" s="1"/>
      <c r="D1070" s="1"/>
      <c r="E1070">
        <f t="shared" si="225"/>
        <v>0.13325000000000101</v>
      </c>
      <c r="F1070">
        <f t="shared" si="226"/>
        <v>101325</v>
      </c>
      <c r="H1070" s="1">
        <v>0.13325000000000101</v>
      </c>
      <c r="I1070" s="1">
        <f t="shared" si="233"/>
        <v>477.00000000003638</v>
      </c>
      <c r="J1070" s="1">
        <f t="shared" si="234"/>
        <v>0</v>
      </c>
      <c r="K1070" s="1">
        <f t="shared" si="235"/>
        <v>7.1830032252950104E-3</v>
      </c>
      <c r="L1070" s="1">
        <f t="shared" si="236"/>
        <v>0</v>
      </c>
      <c r="M1070" s="4">
        <f t="shared" si="227"/>
        <v>4.609149884176153E-2</v>
      </c>
      <c r="N1070" s="1">
        <f t="shared" si="228"/>
        <v>17.746798351373645</v>
      </c>
      <c r="O1070">
        <f>((-0.0000000008)*V1070^3+(0.000003)*V1070^2-0.004*V1070+2.013)*('Exhaust Gas Math'!$E$10/(T1070+'Exhaust Gas Math'!$E$10))+(357.45*V1070^-1.004)*(T1070/(T1070+'Exhaust Gas Math'!$E$10))</f>
        <v>0.17819999999999947</v>
      </c>
      <c r="P1070">
        <f t="shared" si="237"/>
        <v>0</v>
      </c>
      <c r="Q1070">
        <f t="shared" si="229"/>
        <v>0</v>
      </c>
      <c r="R1070" s="4">
        <f t="shared" si="230"/>
        <v>3.9769296294121147E-5</v>
      </c>
      <c r="S1070">
        <f t="shared" si="238"/>
        <v>0</v>
      </c>
      <c r="T1070">
        <f>S1070*'Exhaust Gas Math'!$C$14</f>
        <v>0</v>
      </c>
      <c r="U1070">
        <f>(T1070/'Exhaust Gas Math'!$B$14)+('Exhaust Gas Math'!$D$10)</f>
        <v>4.4059320573952224E-4</v>
      </c>
      <c r="V1070">
        <f>('Exhaust Gas Math'!$E$10*((-0.000000001)*V1069^3+(0.000002)*V1069^2-0.0012*V1069+1.3446)*$B$18+T1070*'Exhaust Gas Math'!$D$14*$B$17)/('Exhaust Gas Math'!$E$10*((-0.000000001)*V1069^3+(0.000002)*V1069^2-0.0012*V1069+1.3446)+T1070*'Exhaust Gas Math'!$D$14)</f>
        <v>1100</v>
      </c>
      <c r="W1070">
        <f t="shared" si="231"/>
        <v>101325</v>
      </c>
      <c r="X1070">
        <f t="shared" si="232"/>
        <v>101325</v>
      </c>
    </row>
    <row r="1071" spans="3:24" x14ac:dyDescent="0.2">
      <c r="C1071" s="1"/>
      <c r="D1071" s="1"/>
      <c r="E1071">
        <f t="shared" si="225"/>
        <v>0.13337500000000099</v>
      </c>
      <c r="F1071">
        <f t="shared" si="226"/>
        <v>101325</v>
      </c>
      <c r="H1071" s="1">
        <v>0.13337500000000099</v>
      </c>
      <c r="I1071" s="1">
        <f t="shared" si="233"/>
        <v>481.50000000003547</v>
      </c>
      <c r="J1071" s="1">
        <f t="shared" si="234"/>
        <v>0</v>
      </c>
      <c r="K1071" s="1">
        <f t="shared" si="235"/>
        <v>7.0210988430422384E-3</v>
      </c>
      <c r="L1071" s="1">
        <f t="shared" si="236"/>
        <v>0</v>
      </c>
      <c r="M1071" s="4">
        <f t="shared" si="227"/>
        <v>4.8263204501512613E-2</v>
      </c>
      <c r="N1071" s="1">
        <f t="shared" si="228"/>
        <v>16.982628804942639</v>
      </c>
      <c r="O1071">
        <f>((-0.0000000008)*V1071^3+(0.000003)*V1071^2-0.004*V1071+2.013)*('Exhaust Gas Math'!$E$10/(T1071+'Exhaust Gas Math'!$E$10))+(357.45*V1071^-1.004)*(T1071/(T1071+'Exhaust Gas Math'!$E$10))</f>
        <v>0.17819999999999947</v>
      </c>
      <c r="P1071">
        <f t="shared" si="237"/>
        <v>0</v>
      </c>
      <c r="Q1071">
        <f t="shared" si="229"/>
        <v>0</v>
      </c>
      <c r="R1071" s="4">
        <f t="shared" si="230"/>
        <v>3.9769296294121147E-5</v>
      </c>
      <c r="S1071">
        <f t="shared" si="238"/>
        <v>0</v>
      </c>
      <c r="T1071">
        <f>S1071*'Exhaust Gas Math'!$C$14</f>
        <v>0</v>
      </c>
      <c r="U1071">
        <f>(T1071/'Exhaust Gas Math'!$B$14)+('Exhaust Gas Math'!$D$10)</f>
        <v>4.4059320573952224E-4</v>
      </c>
      <c r="V1071">
        <f>('Exhaust Gas Math'!$E$10*((-0.000000001)*V1070^3+(0.000002)*V1070^2-0.0012*V1070+1.3446)*$B$18+T1071*'Exhaust Gas Math'!$D$14*$B$17)/('Exhaust Gas Math'!$E$10*((-0.000000001)*V1070^3+(0.000002)*V1070^2-0.0012*V1070+1.3446)+T1071*'Exhaust Gas Math'!$D$14)</f>
        <v>1100</v>
      </c>
      <c r="W1071">
        <f t="shared" si="231"/>
        <v>101325</v>
      </c>
      <c r="X1071">
        <f t="shared" si="232"/>
        <v>101325</v>
      </c>
    </row>
    <row r="1072" spans="3:24" x14ac:dyDescent="0.2">
      <c r="C1072" s="1"/>
      <c r="D1072" s="1"/>
      <c r="E1072">
        <f t="shared" si="225"/>
        <v>0.13350000000000101</v>
      </c>
      <c r="F1072">
        <f t="shared" si="226"/>
        <v>101325</v>
      </c>
      <c r="H1072" s="1">
        <v>0.13350000000000101</v>
      </c>
      <c r="I1072" s="1">
        <f t="shared" si="233"/>
        <v>486.00000000003638</v>
      </c>
      <c r="J1072" s="1">
        <f t="shared" si="234"/>
        <v>0</v>
      </c>
      <c r="K1072" s="1">
        <f t="shared" si="235"/>
        <v>6.8351807018703879E-3</v>
      </c>
      <c r="L1072" s="1">
        <f t="shared" si="236"/>
        <v>0</v>
      </c>
      <c r="M1072" s="4">
        <f t="shared" si="227"/>
        <v>5.0332792497687483E-2</v>
      </c>
      <c r="N1072" s="1">
        <f t="shared" si="228"/>
        <v>16.113755704632027</v>
      </c>
      <c r="O1072">
        <f>((-0.0000000008)*V1072^3+(0.000003)*V1072^2-0.004*V1072+2.013)*('Exhaust Gas Math'!$E$10/(T1072+'Exhaust Gas Math'!$E$10))+(357.45*V1072^-1.004)*(T1072/(T1072+'Exhaust Gas Math'!$E$10))</f>
        <v>0.17819999999999947</v>
      </c>
      <c r="P1072">
        <f t="shared" si="237"/>
        <v>0</v>
      </c>
      <c r="Q1072">
        <f t="shared" si="229"/>
        <v>0</v>
      </c>
      <c r="R1072" s="4">
        <f t="shared" si="230"/>
        <v>3.9769296294121147E-5</v>
      </c>
      <c r="S1072">
        <f t="shared" si="238"/>
        <v>0</v>
      </c>
      <c r="T1072">
        <f>S1072*'Exhaust Gas Math'!$C$14</f>
        <v>0</v>
      </c>
      <c r="U1072">
        <f>(T1072/'Exhaust Gas Math'!$B$14)+('Exhaust Gas Math'!$D$10)</f>
        <v>4.4059320573952224E-4</v>
      </c>
      <c r="V1072">
        <f>('Exhaust Gas Math'!$E$10*((-0.000000001)*V1071^3+(0.000002)*V1071^2-0.0012*V1071+1.3446)*$B$18+T1072*'Exhaust Gas Math'!$D$14*$B$17)/('Exhaust Gas Math'!$E$10*((-0.000000001)*V1071^3+(0.000002)*V1071^2-0.0012*V1071+1.3446)+T1072*'Exhaust Gas Math'!$D$14)</f>
        <v>1100</v>
      </c>
      <c r="W1072">
        <f t="shared" si="231"/>
        <v>101325</v>
      </c>
      <c r="X1072">
        <f t="shared" si="232"/>
        <v>101325</v>
      </c>
    </row>
    <row r="1073" spans="3:24" x14ac:dyDescent="0.2">
      <c r="C1073" s="1"/>
      <c r="D1073" s="1"/>
      <c r="E1073">
        <f t="shared" si="225"/>
        <v>0.13362500000000099</v>
      </c>
      <c r="F1073">
        <f t="shared" si="226"/>
        <v>101325</v>
      </c>
      <c r="H1073" s="1">
        <v>0.13362500000000099</v>
      </c>
      <c r="I1073" s="1">
        <f t="shared" si="233"/>
        <v>490.50000000003547</v>
      </c>
      <c r="J1073" s="1">
        <f t="shared" si="234"/>
        <v>0</v>
      </c>
      <c r="K1073" s="1">
        <f t="shared" si="235"/>
        <v>6.626634848479313E-3</v>
      </c>
      <c r="L1073" s="1">
        <f t="shared" si="236"/>
        <v>0</v>
      </c>
      <c r="M1073" s="4">
        <f t="shared" si="227"/>
        <v>5.2287503132081865E-2</v>
      </c>
      <c r="N1073" s="1">
        <f t="shared" si="228"/>
        <v>15.145535942034858</v>
      </c>
      <c r="O1073">
        <f>((-0.0000000008)*V1073^3+(0.000003)*V1073^2-0.004*V1073+2.013)*('Exhaust Gas Math'!$E$10/(T1073+'Exhaust Gas Math'!$E$10))+(357.45*V1073^-1.004)*(T1073/(T1073+'Exhaust Gas Math'!$E$10))</f>
        <v>0.17819999999999947</v>
      </c>
      <c r="P1073">
        <f t="shared" si="237"/>
        <v>0</v>
      </c>
      <c r="Q1073">
        <f t="shared" si="229"/>
        <v>0</v>
      </c>
      <c r="R1073" s="4">
        <f t="shared" si="230"/>
        <v>3.9769296294121147E-5</v>
      </c>
      <c r="S1073">
        <f t="shared" si="238"/>
        <v>0</v>
      </c>
      <c r="T1073">
        <f>S1073*'Exhaust Gas Math'!$C$14</f>
        <v>0</v>
      </c>
      <c r="U1073">
        <f>(T1073/'Exhaust Gas Math'!$B$14)+('Exhaust Gas Math'!$D$10)</f>
        <v>4.4059320573952224E-4</v>
      </c>
      <c r="V1073">
        <f>('Exhaust Gas Math'!$E$10*((-0.000000001)*V1072^3+(0.000002)*V1072^2-0.0012*V1072+1.3446)*$B$18+T1073*'Exhaust Gas Math'!$D$14*$B$17)/('Exhaust Gas Math'!$E$10*((-0.000000001)*V1072^3+(0.000002)*V1072^2-0.0012*V1072+1.3446)+T1073*'Exhaust Gas Math'!$D$14)</f>
        <v>1100</v>
      </c>
      <c r="W1073">
        <f t="shared" si="231"/>
        <v>101325</v>
      </c>
      <c r="X1073">
        <f t="shared" si="232"/>
        <v>101325</v>
      </c>
    </row>
    <row r="1074" spans="3:24" x14ac:dyDescent="0.2">
      <c r="C1074" s="1"/>
      <c r="D1074" s="1"/>
      <c r="E1074">
        <f t="shared" si="225"/>
        <v>0.13375000000000101</v>
      </c>
      <c r="F1074">
        <f t="shared" si="226"/>
        <v>101325</v>
      </c>
      <c r="H1074" s="1">
        <v>0.13375000000000101</v>
      </c>
      <c r="I1074" s="1">
        <f t="shared" si="233"/>
        <v>495.00000000003638</v>
      </c>
      <c r="J1074" s="1">
        <f t="shared" si="234"/>
        <v>0</v>
      </c>
      <c r="K1074" s="1">
        <f t="shared" si="235"/>
        <v>6.3970160224440208E-3</v>
      </c>
      <c r="L1074" s="1">
        <f t="shared" si="236"/>
        <v>0</v>
      </c>
      <c r="M1074" s="4">
        <f t="shared" si="227"/>
        <v>5.4115284963627795E-2</v>
      </c>
      <c r="N1074" s="1">
        <f t="shared" si="228"/>
        <v>14.083938913953073</v>
      </c>
      <c r="O1074">
        <f>((-0.0000000008)*V1074^3+(0.000003)*V1074^2-0.004*V1074+2.013)*('Exhaust Gas Math'!$E$10/(T1074+'Exhaust Gas Math'!$E$10))+(357.45*V1074^-1.004)*(T1074/(T1074+'Exhaust Gas Math'!$E$10))</f>
        <v>0.17819999999999947</v>
      </c>
      <c r="P1074">
        <f t="shared" si="237"/>
        <v>0</v>
      </c>
      <c r="Q1074">
        <f t="shared" si="229"/>
        <v>0</v>
      </c>
      <c r="R1074" s="4">
        <f t="shared" si="230"/>
        <v>3.9769296294121147E-5</v>
      </c>
      <c r="S1074">
        <f t="shared" si="238"/>
        <v>0</v>
      </c>
      <c r="T1074">
        <f>S1074*'Exhaust Gas Math'!$C$14</f>
        <v>0</v>
      </c>
      <c r="U1074">
        <f>(T1074/'Exhaust Gas Math'!$B$14)+('Exhaust Gas Math'!$D$10)</f>
        <v>4.4059320573952224E-4</v>
      </c>
      <c r="V1074">
        <f>('Exhaust Gas Math'!$E$10*((-0.000000001)*V1073^3+(0.000002)*V1073^2-0.0012*V1073+1.3446)*$B$18+T1074*'Exhaust Gas Math'!$D$14*$B$17)/('Exhaust Gas Math'!$E$10*((-0.000000001)*V1073^3+(0.000002)*V1073^2-0.0012*V1073+1.3446)+T1074*'Exhaust Gas Math'!$D$14)</f>
        <v>1100</v>
      </c>
      <c r="W1074">
        <f t="shared" si="231"/>
        <v>101325</v>
      </c>
      <c r="X1074">
        <f t="shared" si="232"/>
        <v>101325</v>
      </c>
    </row>
    <row r="1075" spans="3:24" x14ac:dyDescent="0.2">
      <c r="C1075" s="1"/>
      <c r="D1075" s="1"/>
      <c r="E1075">
        <f t="shared" si="225"/>
        <v>0.13387500000000099</v>
      </c>
      <c r="F1075">
        <f t="shared" si="226"/>
        <v>101325</v>
      </c>
      <c r="H1075" s="1">
        <v>0.13387500000000099</v>
      </c>
      <c r="I1075" s="1">
        <f t="shared" si="233"/>
        <v>499.50000000003547</v>
      </c>
      <c r="J1075" s="1">
        <f t="shared" si="234"/>
        <v>0</v>
      </c>
      <c r="K1075" s="1">
        <f t="shared" si="235"/>
        <v>6.1480360654064502E-3</v>
      </c>
      <c r="L1075" s="1">
        <f t="shared" si="236"/>
        <v>0</v>
      </c>
      <c r="M1075" s="4">
        <f t="shared" si="227"/>
        <v>5.5804869109533702E-2</v>
      </c>
      <c r="N1075" s="1">
        <f t="shared" si="228"/>
        <v>12.935509719082237</v>
      </c>
      <c r="O1075">
        <f>((-0.0000000008)*V1075^3+(0.000003)*V1075^2-0.004*V1075+2.013)*('Exhaust Gas Math'!$E$10/(T1075+'Exhaust Gas Math'!$E$10))+(357.45*V1075^-1.004)*(T1075/(T1075+'Exhaust Gas Math'!$E$10))</f>
        <v>0.17819999999999947</v>
      </c>
      <c r="P1075">
        <f t="shared" si="237"/>
        <v>0</v>
      </c>
      <c r="Q1075">
        <f t="shared" si="229"/>
        <v>0</v>
      </c>
      <c r="R1075" s="4">
        <f t="shared" si="230"/>
        <v>3.9769296294121147E-5</v>
      </c>
      <c r="S1075">
        <f t="shared" si="238"/>
        <v>0</v>
      </c>
      <c r="T1075">
        <f>S1075*'Exhaust Gas Math'!$C$14</f>
        <v>0</v>
      </c>
      <c r="U1075">
        <f>(T1075/'Exhaust Gas Math'!$B$14)+('Exhaust Gas Math'!$D$10)</f>
        <v>4.4059320573952224E-4</v>
      </c>
      <c r="V1075">
        <f>('Exhaust Gas Math'!$E$10*((-0.000000001)*V1074^3+(0.000002)*V1074^2-0.0012*V1074+1.3446)*$B$18+T1075*'Exhaust Gas Math'!$D$14*$B$17)/('Exhaust Gas Math'!$E$10*((-0.000000001)*V1074^3+(0.000002)*V1074^2-0.0012*V1074+1.3446)+T1075*'Exhaust Gas Math'!$D$14)</f>
        <v>1100</v>
      </c>
      <c r="W1075">
        <f t="shared" si="231"/>
        <v>101325</v>
      </c>
      <c r="X1075">
        <f t="shared" si="232"/>
        <v>101325</v>
      </c>
    </row>
    <row r="1076" spans="3:24" x14ac:dyDescent="0.2">
      <c r="C1076" s="1"/>
      <c r="D1076" s="1"/>
      <c r="E1076">
        <f t="shared" si="225"/>
        <v>0.13400000000000101</v>
      </c>
      <c r="F1076">
        <f t="shared" si="226"/>
        <v>101325</v>
      </c>
      <c r="H1076" s="1">
        <v>0.13400000000000101</v>
      </c>
      <c r="I1076" s="1">
        <f t="shared" si="233"/>
        <v>504.00000000003638</v>
      </c>
      <c r="J1076" s="1">
        <f t="shared" si="234"/>
        <v>0</v>
      </c>
      <c r="K1076" s="1">
        <f t="shared" si="235"/>
        <v>5.881551159047026E-3</v>
      </c>
      <c r="L1076" s="1">
        <f t="shared" si="236"/>
        <v>0</v>
      </c>
      <c r="M1076" s="4">
        <f t="shared" si="227"/>
        <v>5.7345838721697552E-2</v>
      </c>
      <c r="N1076" s="1">
        <f t="shared" si="228"/>
        <v>11.70732880529936</v>
      </c>
      <c r="O1076">
        <f>((-0.0000000008)*V1076^3+(0.000003)*V1076^2-0.004*V1076+2.013)*('Exhaust Gas Math'!$E$10/(T1076+'Exhaust Gas Math'!$E$10))+(357.45*V1076^-1.004)*(T1076/(T1076+'Exhaust Gas Math'!$E$10))</f>
        <v>0.17819999999999947</v>
      </c>
      <c r="P1076">
        <f t="shared" si="237"/>
        <v>0</v>
      </c>
      <c r="Q1076">
        <f t="shared" si="229"/>
        <v>0</v>
      </c>
      <c r="R1076" s="4">
        <f t="shared" si="230"/>
        <v>3.9769296294121147E-5</v>
      </c>
      <c r="S1076">
        <f t="shared" si="238"/>
        <v>0</v>
      </c>
      <c r="T1076">
        <f>S1076*'Exhaust Gas Math'!$C$14</f>
        <v>0</v>
      </c>
      <c r="U1076">
        <f>(T1076/'Exhaust Gas Math'!$B$14)+('Exhaust Gas Math'!$D$10)</f>
        <v>4.4059320573952224E-4</v>
      </c>
      <c r="V1076">
        <f>('Exhaust Gas Math'!$E$10*((-0.000000001)*V1075^3+(0.000002)*V1075^2-0.0012*V1075+1.3446)*$B$18+T1076*'Exhaust Gas Math'!$D$14*$B$17)/('Exhaust Gas Math'!$E$10*((-0.000000001)*V1075^3+(0.000002)*V1075^2-0.0012*V1075+1.3446)+T1076*'Exhaust Gas Math'!$D$14)</f>
        <v>1100</v>
      </c>
      <c r="W1076">
        <f t="shared" si="231"/>
        <v>101325</v>
      </c>
      <c r="X1076">
        <f t="shared" si="232"/>
        <v>101325</v>
      </c>
    </row>
    <row r="1077" spans="3:24" x14ac:dyDescent="0.2">
      <c r="C1077" s="1"/>
      <c r="D1077" s="1"/>
      <c r="E1077">
        <f t="shared" si="225"/>
        <v>0.13412500000000099</v>
      </c>
      <c r="F1077">
        <f t="shared" si="226"/>
        <v>101325</v>
      </c>
      <c r="H1077" s="1">
        <v>0.13412500000000099</v>
      </c>
      <c r="I1077" s="1">
        <f t="shared" si="233"/>
        <v>508.50000000003547</v>
      </c>
      <c r="J1077" s="1">
        <f t="shared" si="234"/>
        <v>0</v>
      </c>
      <c r="K1077" s="1">
        <f t="shared" si="235"/>
        <v>5.5995479869819231E-3</v>
      </c>
      <c r="L1077" s="1">
        <f t="shared" si="236"/>
        <v>0</v>
      </c>
      <c r="M1077" s="4">
        <f t="shared" si="227"/>
        <v>5.8728693210035085E-2</v>
      </c>
      <c r="N1077" s="1">
        <f t="shared" si="228"/>
        <v>10.406968316350151</v>
      </c>
      <c r="O1077">
        <f>((-0.0000000008)*V1077^3+(0.000003)*V1077^2-0.004*V1077+2.013)*('Exhaust Gas Math'!$E$10/(T1077+'Exhaust Gas Math'!$E$10))+(357.45*V1077^-1.004)*(T1077/(T1077+'Exhaust Gas Math'!$E$10))</f>
        <v>0.17819999999999947</v>
      </c>
      <c r="P1077">
        <f t="shared" si="237"/>
        <v>0</v>
      </c>
      <c r="Q1077">
        <f t="shared" si="229"/>
        <v>0</v>
      </c>
      <c r="R1077" s="4">
        <f t="shared" si="230"/>
        <v>3.9769296294121147E-5</v>
      </c>
      <c r="S1077">
        <f t="shared" si="238"/>
        <v>0</v>
      </c>
      <c r="T1077">
        <f>S1077*'Exhaust Gas Math'!$C$14</f>
        <v>0</v>
      </c>
      <c r="U1077">
        <f>(T1077/'Exhaust Gas Math'!$B$14)+('Exhaust Gas Math'!$D$10)</f>
        <v>4.4059320573952224E-4</v>
      </c>
      <c r="V1077">
        <f>('Exhaust Gas Math'!$E$10*((-0.000000001)*V1076^3+(0.000002)*V1076^2-0.0012*V1076+1.3446)*$B$18+T1077*'Exhaust Gas Math'!$D$14*$B$17)/('Exhaust Gas Math'!$E$10*((-0.000000001)*V1076^3+(0.000002)*V1076^2-0.0012*V1076+1.3446)+T1077*'Exhaust Gas Math'!$D$14)</f>
        <v>1100</v>
      </c>
      <c r="W1077">
        <f t="shared" si="231"/>
        <v>101325</v>
      </c>
      <c r="X1077">
        <f t="shared" si="232"/>
        <v>101325</v>
      </c>
    </row>
    <row r="1078" spans="3:24" x14ac:dyDescent="0.2">
      <c r="C1078" s="1"/>
      <c r="D1078" s="1"/>
      <c r="E1078">
        <f t="shared" si="225"/>
        <v>0.13425000000000101</v>
      </c>
      <c r="F1078">
        <f t="shared" si="226"/>
        <v>101325</v>
      </c>
      <c r="H1078" s="1">
        <v>0.13425000000000101</v>
      </c>
      <c r="I1078" s="1">
        <f t="shared" si="233"/>
        <v>513.00000000003638</v>
      </c>
      <c r="J1078" s="1">
        <f t="shared" si="234"/>
        <v>0</v>
      </c>
      <c r="K1078" s="1">
        <f t="shared" si="235"/>
        <v>5.3041289237478039E-3</v>
      </c>
      <c r="L1078" s="1">
        <f t="shared" si="236"/>
        <v>0</v>
      </c>
      <c r="M1078" s="4">
        <f t="shared" si="227"/>
        <v>5.9944906816780427E-2</v>
      </c>
      <c r="N1078" s="1">
        <f t="shared" si="228"/>
        <v>9.0424454070622566</v>
      </c>
      <c r="O1078">
        <f>((-0.0000000008)*V1078^3+(0.000003)*V1078^2-0.004*V1078+2.013)*('Exhaust Gas Math'!$E$10/(T1078+'Exhaust Gas Math'!$E$10))+(357.45*V1078^-1.004)*(T1078/(T1078+'Exhaust Gas Math'!$E$10))</f>
        <v>0.17819999999999947</v>
      </c>
      <c r="P1078">
        <f t="shared" si="237"/>
        <v>0</v>
      </c>
      <c r="Q1078">
        <f t="shared" si="229"/>
        <v>0</v>
      </c>
      <c r="R1078" s="4">
        <f t="shared" si="230"/>
        <v>3.9769296294121147E-5</v>
      </c>
      <c r="S1078">
        <f t="shared" si="238"/>
        <v>0</v>
      </c>
      <c r="T1078">
        <f>S1078*'Exhaust Gas Math'!$C$14</f>
        <v>0</v>
      </c>
      <c r="U1078">
        <f>(T1078/'Exhaust Gas Math'!$B$14)+('Exhaust Gas Math'!$D$10)</f>
        <v>4.4059320573952224E-4</v>
      </c>
      <c r="V1078">
        <f>('Exhaust Gas Math'!$E$10*((-0.000000001)*V1077^3+(0.000002)*V1077^2-0.0012*V1077+1.3446)*$B$18+T1078*'Exhaust Gas Math'!$D$14*$B$17)/('Exhaust Gas Math'!$E$10*((-0.000000001)*V1077^3+(0.000002)*V1077^2-0.0012*V1077+1.3446)+T1078*'Exhaust Gas Math'!$D$14)</f>
        <v>1100</v>
      </c>
      <c r="W1078">
        <f t="shared" si="231"/>
        <v>101325</v>
      </c>
      <c r="X1078">
        <f t="shared" si="232"/>
        <v>101325</v>
      </c>
    </row>
    <row r="1079" spans="3:24" x14ac:dyDescent="0.2">
      <c r="C1079" s="1"/>
      <c r="D1079" s="1"/>
      <c r="E1079">
        <f t="shared" si="225"/>
        <v>0.13437500000000099</v>
      </c>
      <c r="F1079">
        <f t="shared" si="226"/>
        <v>101325</v>
      </c>
      <c r="H1079" s="1">
        <v>0.13437500000000099</v>
      </c>
      <c r="I1079" s="1">
        <f t="shared" si="233"/>
        <v>517.50000000003547</v>
      </c>
      <c r="J1079" s="1">
        <f t="shared" si="234"/>
        <v>0</v>
      </c>
      <c r="K1079" s="1">
        <f t="shared" si="235"/>
        <v>4.9974963612956572E-3</v>
      </c>
      <c r="L1079" s="1">
        <f t="shared" si="236"/>
        <v>0</v>
      </c>
      <c r="M1079" s="4">
        <f t="shared" si="227"/>
        <v>6.098698118061531E-2</v>
      </c>
      <c r="N1079" s="1">
        <f t="shared" si="228"/>
        <v>7.6221728149221066</v>
      </c>
      <c r="O1079">
        <f>((-0.0000000008)*V1079^3+(0.000003)*V1079^2-0.004*V1079+2.013)*('Exhaust Gas Math'!$E$10/(T1079+'Exhaust Gas Math'!$E$10))+(357.45*V1079^-1.004)*(T1079/(T1079+'Exhaust Gas Math'!$E$10))</f>
        <v>0.17819999999999947</v>
      </c>
      <c r="P1079">
        <f t="shared" si="237"/>
        <v>0</v>
      </c>
      <c r="Q1079">
        <f t="shared" si="229"/>
        <v>0</v>
      </c>
      <c r="R1079" s="4">
        <f t="shared" si="230"/>
        <v>3.9769296294121147E-5</v>
      </c>
      <c r="S1079">
        <f t="shared" si="238"/>
        <v>0</v>
      </c>
      <c r="T1079">
        <f>S1079*'Exhaust Gas Math'!$C$14</f>
        <v>0</v>
      </c>
      <c r="U1079">
        <f>(T1079/'Exhaust Gas Math'!$B$14)+('Exhaust Gas Math'!$D$10)</f>
        <v>4.4059320573952224E-4</v>
      </c>
      <c r="V1079">
        <f>('Exhaust Gas Math'!$E$10*((-0.000000001)*V1078^3+(0.000002)*V1078^2-0.0012*V1078+1.3446)*$B$18+T1079*'Exhaust Gas Math'!$D$14*$B$17)/('Exhaust Gas Math'!$E$10*((-0.000000001)*V1078^3+(0.000002)*V1078^2-0.0012*V1078+1.3446)+T1079*'Exhaust Gas Math'!$D$14)</f>
        <v>1100</v>
      </c>
      <c r="W1079">
        <f t="shared" si="231"/>
        <v>101325</v>
      </c>
      <c r="X1079">
        <f t="shared" si="232"/>
        <v>101325</v>
      </c>
    </row>
    <row r="1080" spans="3:24" x14ac:dyDescent="0.2">
      <c r="C1080" s="1"/>
      <c r="D1080" s="1"/>
      <c r="E1080">
        <f t="shared" si="225"/>
        <v>0.13450000000000101</v>
      </c>
      <c r="F1080">
        <f t="shared" si="226"/>
        <v>101325</v>
      </c>
      <c r="H1080" s="1">
        <v>0.13450000000000101</v>
      </c>
      <c r="I1080" s="1">
        <f t="shared" si="233"/>
        <v>522.00000000003638</v>
      </c>
      <c r="J1080" s="1">
        <f t="shared" si="234"/>
        <v>0</v>
      </c>
      <c r="K1080" s="1">
        <f t="shared" si="235"/>
        <v>4.6819362898386247E-3</v>
      </c>
      <c r="L1080" s="1">
        <f t="shared" si="236"/>
        <v>0</v>
      </c>
      <c r="M1080" s="4">
        <f t="shared" si="227"/>
        <v>6.1848491566562545E-2</v>
      </c>
      <c r="N1080" s="1">
        <f t="shared" si="228"/>
        <v>6.1549069927477786</v>
      </c>
      <c r="O1080">
        <f>((-0.0000000008)*V1080^3+(0.000003)*V1080^2-0.004*V1080+2.013)*('Exhaust Gas Math'!$E$10/(T1080+'Exhaust Gas Math'!$E$10))+(357.45*V1080^-1.004)*(T1080/(T1080+'Exhaust Gas Math'!$E$10))</f>
        <v>0.17819999999999947</v>
      </c>
      <c r="P1080">
        <f t="shared" si="237"/>
        <v>0</v>
      </c>
      <c r="Q1080">
        <f t="shared" si="229"/>
        <v>0</v>
      </c>
      <c r="R1080" s="4">
        <f t="shared" si="230"/>
        <v>3.9769296294121147E-5</v>
      </c>
      <c r="S1080">
        <f t="shared" si="238"/>
        <v>0</v>
      </c>
      <c r="T1080">
        <f>S1080*'Exhaust Gas Math'!$C$14</f>
        <v>0</v>
      </c>
      <c r="U1080">
        <f>(T1080/'Exhaust Gas Math'!$B$14)+('Exhaust Gas Math'!$D$10)</f>
        <v>4.4059320573952224E-4</v>
      </c>
      <c r="V1080">
        <f>('Exhaust Gas Math'!$E$10*((-0.000000001)*V1079^3+(0.000002)*V1079^2-0.0012*V1079+1.3446)*$B$18+T1080*'Exhaust Gas Math'!$D$14*$B$17)/('Exhaust Gas Math'!$E$10*((-0.000000001)*V1079^3+(0.000002)*V1079^2-0.0012*V1079+1.3446)+T1080*'Exhaust Gas Math'!$D$14)</f>
        <v>1100</v>
      </c>
      <c r="W1080">
        <f t="shared" si="231"/>
        <v>101325</v>
      </c>
      <c r="X1080">
        <f t="shared" si="232"/>
        <v>101325</v>
      </c>
    </row>
    <row r="1081" spans="3:24" x14ac:dyDescent="0.2">
      <c r="C1081" s="1"/>
      <c r="D1081" s="1"/>
      <c r="E1081">
        <f t="shared" si="225"/>
        <v>0.13462500000000099</v>
      </c>
      <c r="F1081">
        <f t="shared" si="226"/>
        <v>101325</v>
      </c>
      <c r="H1081" s="1">
        <v>0.13462500000000099</v>
      </c>
      <c r="I1081" s="1">
        <f t="shared" si="233"/>
        <v>526.50000000003547</v>
      </c>
      <c r="J1081" s="1">
        <f t="shared" si="234"/>
        <v>0</v>
      </c>
      <c r="K1081" s="1">
        <f t="shared" si="235"/>
        <v>4.3598012554643658E-3</v>
      </c>
      <c r="L1081" s="1">
        <f t="shared" si="236"/>
        <v>0</v>
      </c>
      <c r="M1081" s="4">
        <f t="shared" si="227"/>
        <v>6.2524126476610986E-2</v>
      </c>
      <c r="N1081" s="1">
        <f t="shared" si="228"/>
        <v>4.6496941222491595</v>
      </c>
      <c r="O1081">
        <f>((-0.0000000008)*V1081^3+(0.000003)*V1081^2-0.004*V1081+2.013)*('Exhaust Gas Math'!$E$10/(T1081+'Exhaust Gas Math'!$E$10))+(357.45*V1081^-1.004)*(T1081/(T1081+'Exhaust Gas Math'!$E$10))</f>
        <v>0.17819999999999947</v>
      </c>
      <c r="P1081">
        <f t="shared" si="237"/>
        <v>0</v>
      </c>
      <c r="Q1081">
        <f t="shared" si="229"/>
        <v>0</v>
      </c>
      <c r="R1081" s="4">
        <f t="shared" si="230"/>
        <v>3.9769296294121147E-5</v>
      </c>
      <c r="S1081">
        <f t="shared" si="238"/>
        <v>0</v>
      </c>
      <c r="T1081">
        <f>S1081*'Exhaust Gas Math'!$C$14</f>
        <v>0</v>
      </c>
      <c r="U1081">
        <f>(T1081/'Exhaust Gas Math'!$B$14)+('Exhaust Gas Math'!$D$10)</f>
        <v>4.4059320573952224E-4</v>
      </c>
      <c r="V1081">
        <f>('Exhaust Gas Math'!$E$10*((-0.000000001)*V1080^3+(0.000002)*V1080^2-0.0012*V1080+1.3446)*$B$18+T1081*'Exhaust Gas Math'!$D$14*$B$17)/('Exhaust Gas Math'!$E$10*((-0.000000001)*V1080^3+(0.000002)*V1080^2-0.0012*V1080+1.3446)+T1081*'Exhaust Gas Math'!$D$14)</f>
        <v>1100</v>
      </c>
      <c r="W1081">
        <f t="shared" si="231"/>
        <v>101325</v>
      </c>
      <c r="X1081">
        <f t="shared" si="232"/>
        <v>101325</v>
      </c>
    </row>
    <row r="1082" spans="3:24" x14ac:dyDescent="0.2">
      <c r="C1082" s="1"/>
      <c r="D1082" s="1"/>
      <c r="E1082">
        <f t="shared" si="225"/>
        <v>0.13475000000000101</v>
      </c>
      <c r="F1082">
        <f t="shared" si="226"/>
        <v>101325</v>
      </c>
      <c r="H1082" s="1">
        <v>0.13475000000000101</v>
      </c>
      <c r="I1082" s="1">
        <f t="shared" si="233"/>
        <v>531.00000000003638</v>
      </c>
      <c r="J1082" s="1">
        <f t="shared" si="234"/>
        <v>0</v>
      </c>
      <c r="K1082" s="1">
        <f t="shared" si="235"/>
        <v>4.0334928215619544E-3</v>
      </c>
      <c r="L1082" s="1">
        <f t="shared" si="236"/>
        <v>0</v>
      </c>
      <c r="M1082" s="4">
        <f t="shared" si="227"/>
        <v>6.3009720396869029E-2</v>
      </c>
      <c r="N1082" s="1">
        <f t="shared" si="228"/>
        <v>3.1158143413064012</v>
      </c>
      <c r="O1082">
        <f>((-0.0000000008)*V1082^3+(0.000003)*V1082^2-0.004*V1082+2.013)*('Exhaust Gas Math'!$E$10/(T1082+'Exhaust Gas Math'!$E$10))+(357.45*V1082^-1.004)*(T1082/(T1082+'Exhaust Gas Math'!$E$10))</f>
        <v>0.17819999999999947</v>
      </c>
      <c r="P1082">
        <f t="shared" si="237"/>
        <v>0</v>
      </c>
      <c r="Q1082">
        <f t="shared" si="229"/>
        <v>0</v>
      </c>
      <c r="R1082" s="4">
        <f t="shared" si="230"/>
        <v>3.9769296294121147E-5</v>
      </c>
      <c r="S1082">
        <f t="shared" si="238"/>
        <v>0</v>
      </c>
      <c r="T1082">
        <f>S1082*'Exhaust Gas Math'!$C$14</f>
        <v>0</v>
      </c>
      <c r="U1082">
        <f>(T1082/'Exhaust Gas Math'!$B$14)+('Exhaust Gas Math'!$D$10)</f>
        <v>4.4059320573952224E-4</v>
      </c>
      <c r="V1082">
        <f>('Exhaust Gas Math'!$E$10*((-0.000000001)*V1081^3+(0.000002)*V1081^2-0.0012*V1081+1.3446)*$B$18+T1082*'Exhaust Gas Math'!$D$14*$B$17)/('Exhaust Gas Math'!$E$10*((-0.000000001)*V1081^3+(0.000002)*V1081^2-0.0012*V1081+1.3446)+T1082*'Exhaust Gas Math'!$D$14)</f>
        <v>1100</v>
      </c>
      <c r="W1082">
        <f t="shared" si="231"/>
        <v>101325</v>
      </c>
      <c r="X1082">
        <f t="shared" si="232"/>
        <v>101325</v>
      </c>
    </row>
    <row r="1083" spans="3:24" x14ac:dyDescent="0.2">
      <c r="C1083" s="1"/>
      <c r="D1083" s="1"/>
      <c r="E1083">
        <f t="shared" si="225"/>
        <v>0.13487500000000099</v>
      </c>
      <c r="F1083">
        <f t="shared" si="226"/>
        <v>101325</v>
      </c>
      <c r="H1083" s="1">
        <v>0.13487500000000099</v>
      </c>
      <c r="I1083" s="1">
        <f t="shared" si="233"/>
        <v>535.50000000003547</v>
      </c>
      <c r="J1083" s="1">
        <f t="shared" si="234"/>
        <v>0</v>
      </c>
      <c r="K1083" s="1">
        <f t="shared" si="235"/>
        <v>3.7054436648195767E-3</v>
      </c>
      <c r="L1083" s="1">
        <f t="shared" si="236"/>
        <v>0</v>
      </c>
      <c r="M1083" s="4">
        <f t="shared" si="227"/>
        <v>6.3302279479341694E-2</v>
      </c>
      <c r="N1083" s="1">
        <f t="shared" si="228"/>
        <v>1.5627245288366394</v>
      </c>
      <c r="O1083">
        <f>((-0.0000000008)*V1083^3+(0.000003)*V1083^2-0.004*V1083+2.013)*('Exhaust Gas Math'!$E$10/(T1083+'Exhaust Gas Math'!$E$10))+(357.45*V1083^-1.004)*(T1083/(T1083+'Exhaust Gas Math'!$E$10))</f>
        <v>0.17819999999999947</v>
      </c>
      <c r="P1083">
        <f t="shared" si="237"/>
        <v>0</v>
      </c>
      <c r="Q1083">
        <f t="shared" si="229"/>
        <v>0</v>
      </c>
      <c r="R1083" s="4">
        <f t="shared" si="230"/>
        <v>3.9769296294121147E-5</v>
      </c>
      <c r="S1083">
        <f t="shared" si="238"/>
        <v>0</v>
      </c>
      <c r="T1083">
        <f>S1083*'Exhaust Gas Math'!$C$14</f>
        <v>0</v>
      </c>
      <c r="U1083">
        <f>(T1083/'Exhaust Gas Math'!$B$14)+('Exhaust Gas Math'!$D$10)</f>
        <v>4.4059320573952224E-4</v>
      </c>
      <c r="V1083">
        <f>('Exhaust Gas Math'!$E$10*((-0.000000001)*V1082^3+(0.000002)*V1082^2-0.0012*V1082+1.3446)*$B$18+T1083*'Exhaust Gas Math'!$D$14*$B$17)/('Exhaust Gas Math'!$E$10*((-0.000000001)*V1082^3+(0.000002)*V1082^2-0.0012*V1082+1.3446)+T1083*'Exhaust Gas Math'!$D$14)</f>
        <v>1100</v>
      </c>
      <c r="W1083">
        <f t="shared" si="231"/>
        <v>101325</v>
      </c>
      <c r="X1083">
        <f t="shared" si="232"/>
        <v>101325</v>
      </c>
    </row>
    <row r="1084" spans="3:24" x14ac:dyDescent="0.2">
      <c r="C1084" s="1"/>
      <c r="D1084" s="1"/>
      <c r="E1084">
        <f t="shared" si="225"/>
        <v>0.13500000000000101</v>
      </c>
      <c r="F1084">
        <f t="shared" si="226"/>
        <v>101325</v>
      </c>
      <c r="H1084" s="1">
        <v>0.13500000000000101</v>
      </c>
      <c r="I1084" s="1">
        <f t="shared" si="233"/>
        <v>540.00000000003638</v>
      </c>
      <c r="J1084" s="1">
        <f t="shared" si="234"/>
        <v>0</v>
      </c>
      <c r="K1084" s="1">
        <f t="shared" si="235"/>
        <v>3.37809943926605E-3</v>
      </c>
      <c r="L1084" s="1">
        <f t="shared" si="236"/>
        <v>0</v>
      </c>
      <c r="M1084" s="4">
        <f t="shared" si="227"/>
        <v>6.3399999999999998E-2</v>
      </c>
      <c r="N1084" s="1">
        <f t="shared" si="228"/>
        <v>-1.2600490051875292E-11</v>
      </c>
      <c r="O1084">
        <f>((-0.0000000008)*V1084^3+(0.000003)*V1084^2-0.004*V1084+2.013)*('Exhaust Gas Math'!$E$10/(T1084+'Exhaust Gas Math'!$E$10))+(357.45*V1084^-1.004)*(T1084/(T1084+'Exhaust Gas Math'!$E$10))</f>
        <v>0.17819999999999947</v>
      </c>
      <c r="P1084">
        <f t="shared" si="237"/>
        <v>0</v>
      </c>
      <c r="Q1084">
        <f t="shared" si="229"/>
        <v>0</v>
      </c>
      <c r="R1084" s="4">
        <f t="shared" si="230"/>
        <v>3.9769296294121147E-5</v>
      </c>
      <c r="S1084">
        <f t="shared" si="238"/>
        <v>0</v>
      </c>
      <c r="T1084">
        <f>S1084*'Exhaust Gas Math'!$C$14</f>
        <v>0</v>
      </c>
      <c r="U1084">
        <f>(T1084/'Exhaust Gas Math'!$B$14)+('Exhaust Gas Math'!$D$10)</f>
        <v>4.4059320573952224E-4</v>
      </c>
      <c r="V1084">
        <f>('Exhaust Gas Math'!$E$10*((-0.000000001)*V1083^3+(0.000002)*V1083^2-0.0012*V1083+1.3446)*$B$18+T1084*'Exhaust Gas Math'!$D$14*$B$17)/('Exhaust Gas Math'!$E$10*((-0.000000001)*V1083^3+(0.000002)*V1083^2-0.0012*V1083+1.3446)+T1084*'Exhaust Gas Math'!$D$14)</f>
        <v>1100</v>
      </c>
      <c r="W1084">
        <f t="shared" si="231"/>
        <v>101325</v>
      </c>
      <c r="X1084">
        <f t="shared" si="232"/>
        <v>101325</v>
      </c>
    </row>
    <row r="1085" spans="3:24" x14ac:dyDescent="0.2">
      <c r="C1085" s="1"/>
      <c r="D1085" s="1"/>
      <c r="E1085">
        <f t="shared" si="225"/>
        <v>0.13512500000000099</v>
      </c>
      <c r="F1085">
        <f t="shared" si="226"/>
        <v>101325</v>
      </c>
      <c r="H1085" s="1">
        <v>0.13512500000000099</v>
      </c>
      <c r="I1085" s="1">
        <f t="shared" si="233"/>
        <v>544.50000000003547</v>
      </c>
      <c r="J1085" s="1">
        <f t="shared" si="234"/>
        <v>0</v>
      </c>
      <c r="K1085" s="1">
        <f t="shared" si="235"/>
        <v>3.0539005435665308E-3</v>
      </c>
      <c r="L1085" s="1">
        <f t="shared" si="236"/>
        <v>0</v>
      </c>
      <c r="M1085" s="4">
        <f t="shared" si="227"/>
        <v>6.3302279479338586E-2</v>
      </c>
      <c r="N1085" s="1">
        <f t="shared" si="228"/>
        <v>-1.5627245288614806</v>
      </c>
      <c r="O1085">
        <f>((-0.0000000008)*V1085^3+(0.000003)*V1085^2-0.004*V1085+2.013)*('Exhaust Gas Math'!$E$10/(T1085+'Exhaust Gas Math'!$E$10))+(357.45*V1085^-1.004)*(T1085/(T1085+'Exhaust Gas Math'!$E$10))</f>
        <v>0.17819999999999947</v>
      </c>
      <c r="P1085">
        <f t="shared" si="237"/>
        <v>0</v>
      </c>
      <c r="Q1085">
        <f t="shared" si="229"/>
        <v>0</v>
      </c>
      <c r="R1085" s="4">
        <f t="shared" si="230"/>
        <v>3.9769296294121147E-5</v>
      </c>
      <c r="S1085">
        <f t="shared" si="238"/>
        <v>0</v>
      </c>
      <c r="T1085">
        <f>S1085*'Exhaust Gas Math'!$C$14</f>
        <v>0</v>
      </c>
      <c r="U1085">
        <f>(T1085/'Exhaust Gas Math'!$B$14)+('Exhaust Gas Math'!$D$10)</f>
        <v>4.4059320573952224E-4</v>
      </c>
      <c r="V1085">
        <f>('Exhaust Gas Math'!$E$10*((-0.000000001)*V1084^3+(0.000002)*V1084^2-0.0012*V1084+1.3446)*$B$18+T1085*'Exhaust Gas Math'!$D$14*$B$17)/('Exhaust Gas Math'!$E$10*((-0.000000001)*V1084^3+(0.000002)*V1084^2-0.0012*V1084+1.3446)+T1085*'Exhaust Gas Math'!$D$14)</f>
        <v>1100</v>
      </c>
      <c r="W1085">
        <f t="shared" si="231"/>
        <v>101325</v>
      </c>
      <c r="X1085">
        <f t="shared" si="232"/>
        <v>101325</v>
      </c>
    </row>
    <row r="1086" spans="3:24" x14ac:dyDescent="0.2">
      <c r="C1086" s="1"/>
      <c r="D1086" s="1"/>
      <c r="E1086">
        <f t="shared" si="225"/>
        <v>0.13525000000000101</v>
      </c>
      <c r="F1086">
        <f t="shared" si="226"/>
        <v>101325</v>
      </c>
      <c r="H1086" s="1">
        <v>0.13525000000000101</v>
      </c>
      <c r="I1086" s="1">
        <f t="shared" si="233"/>
        <v>549.00000000003638</v>
      </c>
      <c r="J1086" s="1">
        <f t="shared" si="234"/>
        <v>0</v>
      </c>
      <c r="K1086" s="1">
        <f t="shared" si="235"/>
        <v>2.7352639274954762E-3</v>
      </c>
      <c r="L1086" s="1">
        <f t="shared" si="236"/>
        <v>0</v>
      </c>
      <c r="M1086" s="4">
        <f t="shared" si="227"/>
        <v>6.3009720396862687E-2</v>
      </c>
      <c r="N1086" s="1">
        <f t="shared" si="228"/>
        <v>-3.1158143413315713</v>
      </c>
      <c r="O1086">
        <f>((-0.0000000008)*V1086^3+(0.000003)*V1086^2-0.004*V1086+2.013)*('Exhaust Gas Math'!$E$10/(T1086+'Exhaust Gas Math'!$E$10))+(357.45*V1086^-1.004)*(T1086/(T1086+'Exhaust Gas Math'!$E$10))</f>
        <v>0.17819999999999947</v>
      </c>
      <c r="P1086">
        <f t="shared" si="237"/>
        <v>0</v>
      </c>
      <c r="Q1086">
        <f t="shared" si="229"/>
        <v>0</v>
      </c>
      <c r="R1086" s="4">
        <f t="shared" si="230"/>
        <v>3.9769296294121147E-5</v>
      </c>
      <c r="S1086">
        <f t="shared" si="238"/>
        <v>0</v>
      </c>
      <c r="T1086">
        <f>S1086*'Exhaust Gas Math'!$C$14</f>
        <v>0</v>
      </c>
      <c r="U1086">
        <f>(T1086/'Exhaust Gas Math'!$B$14)+('Exhaust Gas Math'!$D$10)</f>
        <v>4.4059320573952224E-4</v>
      </c>
      <c r="V1086">
        <f>('Exhaust Gas Math'!$E$10*((-0.000000001)*V1085^3+(0.000002)*V1085^2-0.0012*V1085+1.3446)*$B$18+T1086*'Exhaust Gas Math'!$D$14*$B$17)/('Exhaust Gas Math'!$E$10*((-0.000000001)*V1085^3+(0.000002)*V1085^2-0.0012*V1085+1.3446)+T1086*'Exhaust Gas Math'!$D$14)</f>
        <v>1100</v>
      </c>
      <c r="W1086">
        <f t="shared" si="231"/>
        <v>101325</v>
      </c>
      <c r="X1086">
        <f t="shared" si="232"/>
        <v>101325</v>
      </c>
    </row>
    <row r="1087" spans="3:24" x14ac:dyDescent="0.2">
      <c r="C1087" s="1"/>
      <c r="D1087" s="1"/>
      <c r="E1087">
        <f t="shared" si="225"/>
        <v>0.13537500000000099</v>
      </c>
      <c r="F1087">
        <f t="shared" si="226"/>
        <v>101325</v>
      </c>
      <c r="H1087" s="1">
        <v>0.13537500000000099</v>
      </c>
      <c r="I1087" s="1">
        <f t="shared" si="233"/>
        <v>553.50000000003547</v>
      </c>
      <c r="J1087" s="1">
        <f t="shared" si="234"/>
        <v>0</v>
      </c>
      <c r="K1087" s="1">
        <f t="shared" si="235"/>
        <v>2.4245650732267819E-3</v>
      </c>
      <c r="L1087" s="1">
        <f t="shared" si="236"/>
        <v>0</v>
      </c>
      <c r="M1087" s="4">
        <f t="shared" si="227"/>
        <v>6.252412647660173E-2</v>
      </c>
      <c r="N1087" s="1">
        <f t="shared" si="228"/>
        <v>-4.649694122273389</v>
      </c>
      <c r="O1087">
        <f>((-0.0000000008)*V1087^3+(0.000003)*V1087^2-0.004*V1087+2.013)*('Exhaust Gas Math'!$E$10/(T1087+'Exhaust Gas Math'!$E$10))+(357.45*V1087^-1.004)*(T1087/(T1087+'Exhaust Gas Math'!$E$10))</f>
        <v>0.17819999999999947</v>
      </c>
      <c r="P1087">
        <f t="shared" si="237"/>
        <v>0</v>
      </c>
      <c r="Q1087">
        <f t="shared" si="229"/>
        <v>0</v>
      </c>
      <c r="R1087" s="4">
        <f t="shared" si="230"/>
        <v>3.9769296294121147E-5</v>
      </c>
      <c r="S1087">
        <f t="shared" si="238"/>
        <v>0</v>
      </c>
      <c r="T1087">
        <f>S1087*'Exhaust Gas Math'!$C$14</f>
        <v>0</v>
      </c>
      <c r="U1087">
        <f>(T1087/'Exhaust Gas Math'!$B$14)+('Exhaust Gas Math'!$D$10)</f>
        <v>4.4059320573952224E-4</v>
      </c>
      <c r="V1087">
        <f>('Exhaust Gas Math'!$E$10*((-0.000000001)*V1086^3+(0.000002)*V1086^2-0.0012*V1086+1.3446)*$B$18+T1087*'Exhaust Gas Math'!$D$14*$B$17)/('Exhaust Gas Math'!$E$10*((-0.000000001)*V1086^3+(0.000002)*V1086^2-0.0012*V1086+1.3446)+T1087*'Exhaust Gas Math'!$D$14)</f>
        <v>1100</v>
      </c>
      <c r="W1087">
        <f t="shared" si="231"/>
        <v>101325</v>
      </c>
      <c r="X1087">
        <f t="shared" si="232"/>
        <v>101325</v>
      </c>
    </row>
    <row r="1088" spans="3:24" x14ac:dyDescent="0.2">
      <c r="C1088" s="1"/>
      <c r="D1088" s="1"/>
      <c r="E1088">
        <f t="shared" si="225"/>
        <v>0.13550000000000101</v>
      </c>
      <c r="F1088">
        <f t="shared" si="226"/>
        <v>101325</v>
      </c>
      <c r="H1088" s="1">
        <v>0.13550000000000101</v>
      </c>
      <c r="I1088" s="1">
        <f t="shared" si="233"/>
        <v>558.00000000003638</v>
      </c>
      <c r="J1088" s="1">
        <f t="shared" si="234"/>
        <v>0</v>
      </c>
      <c r="K1088" s="1">
        <f t="shared" si="235"/>
        <v>2.124120285768626E-3</v>
      </c>
      <c r="L1088" s="1">
        <f t="shared" si="236"/>
        <v>0</v>
      </c>
      <c r="M1088" s="4">
        <f t="shared" si="227"/>
        <v>6.1848491566550153E-2</v>
      </c>
      <c r="N1088" s="1">
        <f t="shared" si="228"/>
        <v>-6.1549069927717461</v>
      </c>
      <c r="O1088">
        <f>((-0.0000000008)*V1088^3+(0.000003)*V1088^2-0.004*V1088+2.013)*('Exhaust Gas Math'!$E$10/(T1088+'Exhaust Gas Math'!$E$10))+(357.45*V1088^-1.004)*(T1088/(T1088+'Exhaust Gas Math'!$E$10))</f>
        <v>0.17819999999999947</v>
      </c>
      <c r="P1088">
        <f t="shared" si="237"/>
        <v>0</v>
      </c>
      <c r="Q1088">
        <f t="shared" si="229"/>
        <v>0</v>
      </c>
      <c r="R1088" s="4">
        <f t="shared" si="230"/>
        <v>3.9769296294121147E-5</v>
      </c>
      <c r="S1088">
        <f t="shared" si="238"/>
        <v>0</v>
      </c>
      <c r="T1088">
        <f>S1088*'Exhaust Gas Math'!$C$14</f>
        <v>0</v>
      </c>
      <c r="U1088">
        <f>(T1088/'Exhaust Gas Math'!$B$14)+('Exhaust Gas Math'!$D$10)</f>
        <v>4.4059320573952224E-4</v>
      </c>
      <c r="V1088">
        <f>('Exhaust Gas Math'!$E$10*((-0.000000001)*V1087^3+(0.000002)*V1087^2-0.0012*V1087+1.3446)*$B$18+T1088*'Exhaust Gas Math'!$D$14*$B$17)/('Exhaust Gas Math'!$E$10*((-0.000000001)*V1087^3+(0.000002)*V1087^2-0.0012*V1087+1.3446)+T1088*'Exhaust Gas Math'!$D$14)</f>
        <v>1100</v>
      </c>
      <c r="W1088">
        <f t="shared" si="231"/>
        <v>101325</v>
      </c>
      <c r="X1088">
        <f t="shared" si="232"/>
        <v>101325</v>
      </c>
    </row>
    <row r="1089" spans="3:24" x14ac:dyDescent="0.2">
      <c r="C1089" s="1"/>
      <c r="D1089" s="1"/>
      <c r="E1089">
        <f t="shared" si="225"/>
        <v>0.13562500000000199</v>
      </c>
      <c r="F1089">
        <f t="shared" si="226"/>
        <v>101325</v>
      </c>
      <c r="H1089" s="1">
        <v>0.13562500000000199</v>
      </c>
      <c r="I1089" s="1">
        <f t="shared" si="233"/>
        <v>562.50000000007185</v>
      </c>
      <c r="J1089" s="1">
        <f t="shared" si="234"/>
        <v>0</v>
      </c>
      <c r="K1089" s="1">
        <f t="shared" si="235"/>
        <v>1.8361694245725541E-3</v>
      </c>
      <c r="L1089" s="1">
        <f t="shared" si="236"/>
        <v>0</v>
      </c>
      <c r="M1089" s="4">
        <f t="shared" si="227"/>
        <v>6.0986981180592544E-2</v>
      </c>
      <c r="N1089" s="1">
        <f t="shared" si="228"/>
        <v>-7.6221728149566337</v>
      </c>
      <c r="O1089">
        <f>((-0.0000000008)*V1089^3+(0.000003)*V1089^2-0.004*V1089+2.013)*('Exhaust Gas Math'!$E$10/(T1089+'Exhaust Gas Math'!$E$10))+(357.45*V1089^-1.004)*(T1089/(T1089+'Exhaust Gas Math'!$E$10))</f>
        <v>0.17819999999999947</v>
      </c>
      <c r="P1089">
        <f t="shared" si="237"/>
        <v>0</v>
      </c>
      <c r="Q1089">
        <f t="shared" si="229"/>
        <v>0</v>
      </c>
      <c r="R1089" s="4">
        <f t="shared" si="230"/>
        <v>3.9769296294121147E-5</v>
      </c>
      <c r="S1089">
        <f t="shared" si="238"/>
        <v>0</v>
      </c>
      <c r="T1089">
        <f>S1089*'Exhaust Gas Math'!$C$14</f>
        <v>0</v>
      </c>
      <c r="U1089">
        <f>(T1089/'Exhaust Gas Math'!$B$14)+('Exhaust Gas Math'!$D$10)</f>
        <v>4.4059320573952224E-4</v>
      </c>
      <c r="V1089">
        <f>('Exhaust Gas Math'!$E$10*((-0.000000001)*V1088^3+(0.000002)*V1088^2-0.0012*V1088+1.3446)*$B$18+T1089*'Exhaust Gas Math'!$D$14*$B$17)/('Exhaust Gas Math'!$E$10*((-0.000000001)*V1088^3+(0.000002)*V1088^2-0.0012*V1088+1.3446)+T1089*'Exhaust Gas Math'!$D$14)</f>
        <v>1100</v>
      </c>
      <c r="W1089">
        <f t="shared" si="231"/>
        <v>101325</v>
      </c>
      <c r="X1089">
        <f t="shared" si="232"/>
        <v>101325</v>
      </c>
    </row>
    <row r="1090" spans="3:24" x14ac:dyDescent="0.2">
      <c r="C1090" s="1"/>
      <c r="D1090" s="1"/>
      <c r="E1090">
        <f t="shared" si="225"/>
        <v>0.13575000000000201</v>
      </c>
      <c r="F1090">
        <f t="shared" si="226"/>
        <v>101325</v>
      </c>
      <c r="H1090" s="1">
        <v>0.13575000000000201</v>
      </c>
      <c r="I1090" s="1">
        <f t="shared" si="233"/>
        <v>567.00000000007185</v>
      </c>
      <c r="J1090" s="1">
        <f t="shared" si="234"/>
        <v>0</v>
      </c>
      <c r="K1090" s="1">
        <f t="shared" si="235"/>
        <v>1.5628592050647805E-3</v>
      </c>
      <c r="L1090" s="1">
        <f t="shared" si="236"/>
        <v>0</v>
      </c>
      <c r="M1090" s="4">
        <f t="shared" si="227"/>
        <v>5.9944906816753019E-2</v>
      </c>
      <c r="N1090" s="1">
        <f t="shared" si="228"/>
        <v>-9.0424454070960607</v>
      </c>
      <c r="O1090">
        <f>((-0.0000000008)*V1090^3+(0.000003)*V1090^2-0.004*V1090+2.013)*('Exhaust Gas Math'!$E$10/(T1090+'Exhaust Gas Math'!$E$10))+(357.45*V1090^-1.004)*(T1090/(T1090+'Exhaust Gas Math'!$E$10))</f>
        <v>0.17819999999999947</v>
      </c>
      <c r="P1090">
        <f t="shared" si="237"/>
        <v>0</v>
      </c>
      <c r="Q1090">
        <f t="shared" si="229"/>
        <v>0</v>
      </c>
      <c r="R1090" s="4">
        <f t="shared" si="230"/>
        <v>3.9769296294121147E-5</v>
      </c>
      <c r="S1090">
        <f t="shared" si="238"/>
        <v>0</v>
      </c>
      <c r="T1090">
        <f>S1090*'Exhaust Gas Math'!$C$14</f>
        <v>0</v>
      </c>
      <c r="U1090">
        <f>(T1090/'Exhaust Gas Math'!$B$14)+('Exhaust Gas Math'!$D$10)</f>
        <v>4.4059320573952224E-4</v>
      </c>
      <c r="V1090">
        <f>('Exhaust Gas Math'!$E$10*((-0.000000001)*V1089^3+(0.000002)*V1089^2-0.0012*V1089+1.3446)*$B$18+T1090*'Exhaust Gas Math'!$D$14*$B$17)/('Exhaust Gas Math'!$E$10*((-0.000000001)*V1089^3+(0.000002)*V1089^2-0.0012*V1089+1.3446)+T1090*'Exhaust Gas Math'!$D$14)</f>
        <v>1100</v>
      </c>
      <c r="W1090">
        <f t="shared" si="231"/>
        <v>101325</v>
      </c>
      <c r="X1090">
        <f t="shared" si="232"/>
        <v>101325</v>
      </c>
    </row>
    <row r="1091" spans="3:24" x14ac:dyDescent="0.2">
      <c r="C1091" s="1"/>
      <c r="D1091" s="1"/>
      <c r="E1091">
        <f t="shared" ref="E1091:E1154" si="239">H1091</f>
        <v>0.13587500000000199</v>
      </c>
      <c r="F1091">
        <f t="shared" ref="F1091:F1154" si="240">X1091</f>
        <v>101325</v>
      </c>
      <c r="H1091" s="1">
        <v>0.13587500000000199</v>
      </c>
      <c r="I1091" s="1">
        <f t="shared" si="233"/>
        <v>571.50000000007185</v>
      </c>
      <c r="J1091" s="1">
        <f t="shared" si="234"/>
        <v>0</v>
      </c>
      <c r="K1091" s="1">
        <f t="shared" si="235"/>
        <v>1.3062271945581006E-3</v>
      </c>
      <c r="L1091" s="1">
        <f t="shared" si="236"/>
        <v>0</v>
      </c>
      <c r="M1091" s="4">
        <f t="shared" si="227"/>
        <v>5.8728693210004013E-2</v>
      </c>
      <c r="N1091" s="1">
        <f t="shared" si="228"/>
        <v>-10.406968316382015</v>
      </c>
      <c r="O1091">
        <f>((-0.0000000008)*V1091^3+(0.000003)*V1091^2-0.004*V1091+2.013)*('Exhaust Gas Math'!$E$10/(T1091+'Exhaust Gas Math'!$E$10))+(357.45*V1091^-1.004)*(T1091/(T1091+'Exhaust Gas Math'!$E$10))</f>
        <v>0.17819999999999947</v>
      </c>
      <c r="P1091">
        <f t="shared" si="237"/>
        <v>0</v>
      </c>
      <c r="Q1091">
        <f t="shared" si="229"/>
        <v>0</v>
      </c>
      <c r="R1091" s="4">
        <f t="shared" si="230"/>
        <v>3.9769296294121147E-5</v>
      </c>
      <c r="S1091">
        <f t="shared" si="238"/>
        <v>0</v>
      </c>
      <c r="T1091">
        <f>S1091*'Exhaust Gas Math'!$C$14</f>
        <v>0</v>
      </c>
      <c r="U1091">
        <f>(T1091/'Exhaust Gas Math'!$B$14)+('Exhaust Gas Math'!$D$10)</f>
        <v>4.4059320573952224E-4</v>
      </c>
      <c r="V1091">
        <f>('Exhaust Gas Math'!$E$10*((-0.000000001)*V1090^3+(0.000002)*V1090^2-0.0012*V1090+1.3446)*$B$18+T1091*'Exhaust Gas Math'!$D$14*$B$17)/('Exhaust Gas Math'!$E$10*((-0.000000001)*V1090^3+(0.000002)*V1090^2-0.0012*V1090+1.3446)+T1091*'Exhaust Gas Math'!$D$14)</f>
        <v>1100</v>
      </c>
      <c r="W1091">
        <f t="shared" si="231"/>
        <v>101325</v>
      </c>
      <c r="X1091">
        <f t="shared" si="232"/>
        <v>101325</v>
      </c>
    </row>
    <row r="1092" spans="3:24" x14ac:dyDescent="0.2">
      <c r="C1092" s="1"/>
      <c r="D1092" s="1"/>
      <c r="E1092">
        <f t="shared" si="239"/>
        <v>0.13600000000000201</v>
      </c>
      <c r="F1092">
        <f t="shared" si="240"/>
        <v>101325</v>
      </c>
      <c r="H1092" s="1">
        <v>0.13600000000000201</v>
      </c>
      <c r="I1092" s="1">
        <f t="shared" si="233"/>
        <v>576.00000000007185</v>
      </c>
      <c r="J1092" s="1">
        <f t="shared" si="234"/>
        <v>0</v>
      </c>
      <c r="K1092" s="1">
        <f t="shared" si="235"/>
        <v>1.0681866219012671E-3</v>
      </c>
      <c r="L1092" s="1">
        <f t="shared" si="236"/>
        <v>0</v>
      </c>
      <c r="M1092" s="4">
        <f t="shared" ref="M1092:M1155" si="241">-(($B$3/1000)/2)*COS($B$10*H1092)+(($B$3/1000)/2)</f>
        <v>5.7345838721662323E-2</v>
      </c>
      <c r="N1092" s="1">
        <f t="shared" ref="N1092:N1155" si="242">($B$3/1000/2)*$B$10*SIN($B$10*H1092)</f>
        <v>-11.707328805329823</v>
      </c>
      <c r="O1092">
        <f>((-0.0000000008)*V1092^3+(0.000003)*V1092^2-0.004*V1092+2.013)*('Exhaust Gas Math'!$E$10/(T1092+'Exhaust Gas Math'!$E$10))+(357.45*V1092^-1.004)*(T1092/(T1092+'Exhaust Gas Math'!$E$10))</f>
        <v>0.17819999999999947</v>
      </c>
      <c r="P1092">
        <f t="shared" si="237"/>
        <v>0</v>
      </c>
      <c r="Q1092">
        <f t="shared" ref="Q1092:Q1155" si="243">M1092*$B$4*J1092</f>
        <v>0</v>
      </c>
      <c r="R1092" s="4">
        <f t="shared" ref="R1092:R1155" si="244">$B$7+J1092*Q1092</f>
        <v>3.9769296294121147E-5</v>
      </c>
      <c r="S1092">
        <f t="shared" si="238"/>
        <v>0</v>
      </c>
      <c r="T1092">
        <f>S1092*'Exhaust Gas Math'!$C$14</f>
        <v>0</v>
      </c>
      <c r="U1092">
        <f>(T1092/'Exhaust Gas Math'!$B$14)+('Exhaust Gas Math'!$D$10)</f>
        <v>4.4059320573952224E-4</v>
      </c>
      <c r="V1092">
        <f>('Exhaust Gas Math'!$E$10*((-0.000000001)*V1091^3+(0.000002)*V1091^2-0.0012*V1091+1.3446)*$B$18+T1092*'Exhaust Gas Math'!$D$14*$B$17)/('Exhaust Gas Math'!$E$10*((-0.000000001)*V1091^3+(0.000002)*V1091^2-0.0012*V1091+1.3446)+T1092*'Exhaust Gas Math'!$D$14)</f>
        <v>1100</v>
      </c>
      <c r="W1092">
        <f t="shared" ref="W1092:W1155" si="245">(U1092*$B$15*V1092)/R1092</f>
        <v>101325</v>
      </c>
      <c r="X1092">
        <f t="shared" ref="X1092:X1155" si="246">P1092+W1092</f>
        <v>101325</v>
      </c>
    </row>
    <row r="1093" spans="3:24" x14ac:dyDescent="0.2">
      <c r="C1093" s="1"/>
      <c r="D1093" s="1"/>
      <c r="E1093">
        <f t="shared" si="239"/>
        <v>0.13612500000000199</v>
      </c>
      <c r="F1093">
        <f t="shared" si="240"/>
        <v>101325</v>
      </c>
      <c r="H1093" s="1">
        <v>0.13612500000000199</v>
      </c>
      <c r="I1093" s="1">
        <f t="shared" ref="I1093:I1156" si="247">($B$9*360*H1093)-(720*FLOOR(H1093/(1/($B$9/2)),1))</f>
        <v>580.50000000007185</v>
      </c>
      <c r="J1093" s="1">
        <f t="shared" ref="J1093:J1156" si="248">IF(I1093&lt;=$B$12,1,0)</f>
        <v>0</v>
      </c>
      <c r="K1093" s="1">
        <f t="shared" ref="K1093:K1156" si="249">-0.0038*COS(0.549848656*(I1093+(327.363-$B$12)/2)*2*PI()/180)+0.0038</f>
        <v>8.505121140782051E-4</v>
      </c>
      <c r="L1093" s="1">
        <f t="shared" ref="L1093:L1156" si="250">ROUND((-0.0038*COS(0.549848656*(I1093+38.606)*2*PI()/180)+0.0038)/0.0076,2)*J1093</f>
        <v>0</v>
      </c>
      <c r="M1093" s="4">
        <f t="shared" si="241"/>
        <v>5.5804869109495073E-2</v>
      </c>
      <c r="N1093" s="1">
        <f t="shared" si="242"/>
        <v>-12.935509719110655</v>
      </c>
      <c r="O1093">
        <f>((-0.0000000008)*V1093^3+(0.000003)*V1093^2-0.004*V1093+2.013)*('Exhaust Gas Math'!$E$10/(T1093+'Exhaust Gas Math'!$E$10))+(357.45*V1093^-1.004)*(T1093/(T1093+'Exhaust Gas Math'!$E$10))</f>
        <v>0.17819999999999947</v>
      </c>
      <c r="P1093">
        <f t="shared" ref="P1093:P1156" si="251">J1093*SIGN(N1093)*-0.5*O1093*N1093^2</f>
        <v>0</v>
      </c>
      <c r="Q1093">
        <f t="shared" si="243"/>
        <v>0</v>
      </c>
      <c r="R1093" s="4">
        <f t="shared" si="244"/>
        <v>3.9769296294121147E-5</v>
      </c>
      <c r="S1093">
        <f t="shared" ref="S1093:S1156" si="252">J1093*(1.5603*L1093*(Q1093-Q1092)*$B$14+S1092)</f>
        <v>0</v>
      </c>
      <c r="T1093">
        <f>S1093*'Exhaust Gas Math'!$C$14</f>
        <v>0</v>
      </c>
      <c r="U1093">
        <f>(T1093/'Exhaust Gas Math'!$B$14)+('Exhaust Gas Math'!$D$10)</f>
        <v>4.4059320573952224E-4</v>
      </c>
      <c r="V1093">
        <f>('Exhaust Gas Math'!$E$10*((-0.000000001)*V1092^3+(0.000002)*V1092^2-0.0012*V1092+1.3446)*$B$18+T1093*'Exhaust Gas Math'!$D$14*$B$17)/('Exhaust Gas Math'!$E$10*((-0.000000001)*V1092^3+(0.000002)*V1092^2-0.0012*V1092+1.3446)+T1093*'Exhaust Gas Math'!$D$14)</f>
        <v>1100</v>
      </c>
      <c r="W1093">
        <f t="shared" si="245"/>
        <v>101325</v>
      </c>
      <c r="X1093">
        <f t="shared" si="246"/>
        <v>101325</v>
      </c>
    </row>
    <row r="1094" spans="3:24" x14ac:dyDescent="0.2">
      <c r="C1094" s="1"/>
      <c r="D1094" s="1"/>
      <c r="E1094">
        <f t="shared" si="239"/>
        <v>0.13625000000000201</v>
      </c>
      <c r="F1094">
        <f t="shared" si="240"/>
        <v>101325</v>
      </c>
      <c r="H1094" s="1">
        <v>0.13625000000000201</v>
      </c>
      <c r="I1094" s="1">
        <f t="shared" si="247"/>
        <v>585.00000000007185</v>
      </c>
      <c r="J1094" s="1">
        <f t="shared" si="248"/>
        <v>0</v>
      </c>
      <c r="K1094" s="1">
        <f t="shared" si="249"/>
        <v>6.5482646610651044E-4</v>
      </c>
      <c r="L1094" s="1">
        <f t="shared" si="250"/>
        <v>0</v>
      </c>
      <c r="M1094" s="4">
        <f t="shared" si="241"/>
        <v>5.41152849635851E-2</v>
      </c>
      <c r="N1094" s="1">
        <f t="shared" si="242"/>
        <v>-14.083938913979901</v>
      </c>
      <c r="O1094">
        <f>((-0.0000000008)*V1094^3+(0.000003)*V1094^2-0.004*V1094+2.013)*('Exhaust Gas Math'!$E$10/(T1094+'Exhaust Gas Math'!$E$10))+(357.45*V1094^-1.004)*(T1094/(T1094+'Exhaust Gas Math'!$E$10))</f>
        <v>0.17819999999999947</v>
      </c>
      <c r="P1094">
        <f t="shared" si="251"/>
        <v>0</v>
      </c>
      <c r="Q1094">
        <f t="shared" si="243"/>
        <v>0</v>
      </c>
      <c r="R1094" s="4">
        <f t="shared" si="244"/>
        <v>3.9769296294121147E-5</v>
      </c>
      <c r="S1094">
        <f t="shared" si="252"/>
        <v>0</v>
      </c>
      <c r="T1094">
        <f>S1094*'Exhaust Gas Math'!$C$14</f>
        <v>0</v>
      </c>
      <c r="U1094">
        <f>(T1094/'Exhaust Gas Math'!$B$14)+('Exhaust Gas Math'!$D$10)</f>
        <v>4.4059320573952224E-4</v>
      </c>
      <c r="V1094">
        <f>('Exhaust Gas Math'!$E$10*((-0.000000001)*V1093^3+(0.000002)*V1093^2-0.0012*V1093+1.3446)*$B$18+T1094*'Exhaust Gas Math'!$D$14*$B$17)/('Exhaust Gas Math'!$E$10*((-0.000000001)*V1093^3+(0.000002)*V1093^2-0.0012*V1093+1.3446)+T1094*'Exhaust Gas Math'!$D$14)</f>
        <v>1100</v>
      </c>
      <c r="W1094">
        <f t="shared" si="245"/>
        <v>101325</v>
      </c>
      <c r="X1094">
        <f t="shared" si="246"/>
        <v>101325</v>
      </c>
    </row>
    <row r="1095" spans="3:24" x14ac:dyDescent="0.2">
      <c r="C1095" s="1"/>
      <c r="D1095" s="1"/>
      <c r="E1095">
        <f t="shared" si="239"/>
        <v>0.13637500000000199</v>
      </c>
      <c r="F1095">
        <f t="shared" si="240"/>
        <v>101325</v>
      </c>
      <c r="H1095" s="1">
        <v>0.13637500000000199</v>
      </c>
      <c r="I1095" s="1">
        <f t="shared" si="247"/>
        <v>589.50000000007185</v>
      </c>
      <c r="J1095" s="1">
        <f t="shared" si="248"/>
        <v>0</v>
      </c>
      <c r="K1095" s="1">
        <f t="shared" si="249"/>
        <v>4.8258854286529476E-4</v>
      </c>
      <c r="L1095" s="1">
        <f t="shared" si="250"/>
        <v>0</v>
      </c>
      <c r="M1095" s="4">
        <f t="shared" si="241"/>
        <v>5.2287503132036638E-2</v>
      </c>
      <c r="N1095" s="1">
        <f t="shared" si="242"/>
        <v>-15.145535942059126</v>
      </c>
      <c r="O1095">
        <f>((-0.0000000008)*V1095^3+(0.000003)*V1095^2-0.004*V1095+2.013)*('Exhaust Gas Math'!$E$10/(T1095+'Exhaust Gas Math'!$E$10))+(357.45*V1095^-1.004)*(T1095/(T1095+'Exhaust Gas Math'!$E$10))</f>
        <v>0.17819999999999947</v>
      </c>
      <c r="P1095">
        <f t="shared" si="251"/>
        <v>0</v>
      </c>
      <c r="Q1095">
        <f t="shared" si="243"/>
        <v>0</v>
      </c>
      <c r="R1095" s="4">
        <f t="shared" si="244"/>
        <v>3.9769296294121147E-5</v>
      </c>
      <c r="S1095">
        <f t="shared" si="252"/>
        <v>0</v>
      </c>
      <c r="T1095">
        <f>S1095*'Exhaust Gas Math'!$C$14</f>
        <v>0</v>
      </c>
      <c r="U1095">
        <f>(T1095/'Exhaust Gas Math'!$B$14)+('Exhaust Gas Math'!$D$10)</f>
        <v>4.4059320573952224E-4</v>
      </c>
      <c r="V1095">
        <f>('Exhaust Gas Math'!$E$10*((-0.000000001)*V1094^3+(0.000002)*V1094^2-0.0012*V1094+1.3446)*$B$18+T1095*'Exhaust Gas Math'!$D$14*$B$17)/('Exhaust Gas Math'!$E$10*((-0.000000001)*V1094^3+(0.000002)*V1094^2-0.0012*V1094+1.3446)+T1095*'Exhaust Gas Math'!$D$14)</f>
        <v>1100</v>
      </c>
      <c r="W1095">
        <f t="shared" si="245"/>
        <v>101325</v>
      </c>
      <c r="X1095">
        <f t="shared" si="246"/>
        <v>101325</v>
      </c>
    </row>
    <row r="1096" spans="3:24" x14ac:dyDescent="0.2">
      <c r="C1096" s="1"/>
      <c r="D1096" s="1"/>
      <c r="E1096">
        <f t="shared" si="239"/>
        <v>0.13650000000000201</v>
      </c>
      <c r="F1096">
        <f t="shared" si="240"/>
        <v>101325</v>
      </c>
      <c r="H1096" s="1">
        <v>0.13650000000000201</v>
      </c>
      <c r="I1096" s="1">
        <f t="shared" si="247"/>
        <v>594.00000000007276</v>
      </c>
      <c r="J1096" s="1">
        <f t="shared" si="248"/>
        <v>0</v>
      </c>
      <c r="K1096" s="1">
        <f t="shared" si="249"/>
        <v>3.3508240304599155E-4</v>
      </c>
      <c r="L1096" s="1">
        <f t="shared" si="250"/>
        <v>0</v>
      </c>
      <c r="M1096" s="4">
        <f t="shared" si="241"/>
        <v>5.0332792497639001E-2</v>
      </c>
      <c r="N1096" s="1">
        <f t="shared" si="242"/>
        <v>-16.113755704654164</v>
      </c>
      <c r="O1096">
        <f>((-0.0000000008)*V1096^3+(0.000003)*V1096^2-0.004*V1096+2.013)*('Exhaust Gas Math'!$E$10/(T1096+'Exhaust Gas Math'!$E$10))+(357.45*V1096^-1.004)*(T1096/(T1096+'Exhaust Gas Math'!$E$10))</f>
        <v>0.17819999999999947</v>
      </c>
      <c r="P1096">
        <f t="shared" si="251"/>
        <v>0</v>
      </c>
      <c r="Q1096">
        <f t="shared" si="243"/>
        <v>0</v>
      </c>
      <c r="R1096" s="4">
        <f t="shared" si="244"/>
        <v>3.9769296294121147E-5</v>
      </c>
      <c r="S1096">
        <f t="shared" si="252"/>
        <v>0</v>
      </c>
      <c r="T1096">
        <f>S1096*'Exhaust Gas Math'!$C$14</f>
        <v>0</v>
      </c>
      <c r="U1096">
        <f>(T1096/'Exhaust Gas Math'!$B$14)+('Exhaust Gas Math'!$D$10)</f>
        <v>4.4059320573952224E-4</v>
      </c>
      <c r="V1096">
        <f>('Exhaust Gas Math'!$E$10*((-0.000000001)*V1095^3+(0.000002)*V1095^2-0.0012*V1095+1.3446)*$B$18+T1096*'Exhaust Gas Math'!$D$14*$B$17)/('Exhaust Gas Math'!$E$10*((-0.000000001)*V1095^3+(0.000002)*V1095^2-0.0012*V1095+1.3446)+T1096*'Exhaust Gas Math'!$D$14)</f>
        <v>1100</v>
      </c>
      <c r="W1096">
        <f t="shared" si="245"/>
        <v>101325</v>
      </c>
      <c r="X1096">
        <f t="shared" si="246"/>
        <v>101325</v>
      </c>
    </row>
    <row r="1097" spans="3:24" x14ac:dyDescent="0.2">
      <c r="C1097" s="1"/>
      <c r="D1097" s="1"/>
      <c r="E1097">
        <f t="shared" si="239"/>
        <v>0.13662500000000199</v>
      </c>
      <c r="F1097">
        <f t="shared" si="240"/>
        <v>101325</v>
      </c>
      <c r="H1097" s="1">
        <v>0.13662500000000199</v>
      </c>
      <c r="I1097" s="1">
        <f t="shared" si="247"/>
        <v>598.50000000007185</v>
      </c>
      <c r="J1097" s="1">
        <f t="shared" si="248"/>
        <v>0</v>
      </c>
      <c r="K1097" s="1">
        <f t="shared" si="249"/>
        <v>2.1340772630872419E-4</v>
      </c>
      <c r="L1097" s="1">
        <f t="shared" si="250"/>
        <v>0</v>
      </c>
      <c r="M1097" s="4">
        <f t="shared" si="241"/>
        <v>4.8263204501461515E-2</v>
      </c>
      <c r="N1097" s="1">
        <f t="shared" si="242"/>
        <v>-16.982628804962314</v>
      </c>
      <c r="O1097">
        <f>((-0.0000000008)*V1097^3+(0.000003)*V1097^2-0.004*V1097+2.013)*('Exhaust Gas Math'!$E$10/(T1097+'Exhaust Gas Math'!$E$10))+(357.45*V1097^-1.004)*(T1097/(T1097+'Exhaust Gas Math'!$E$10))</f>
        <v>0.17819999999999947</v>
      </c>
      <c r="P1097">
        <f t="shared" si="251"/>
        <v>0</v>
      </c>
      <c r="Q1097">
        <f t="shared" si="243"/>
        <v>0</v>
      </c>
      <c r="R1097" s="4">
        <f t="shared" si="244"/>
        <v>3.9769296294121147E-5</v>
      </c>
      <c r="S1097">
        <f t="shared" si="252"/>
        <v>0</v>
      </c>
      <c r="T1097">
        <f>S1097*'Exhaust Gas Math'!$C$14</f>
        <v>0</v>
      </c>
      <c r="U1097">
        <f>(T1097/'Exhaust Gas Math'!$B$14)+('Exhaust Gas Math'!$D$10)</f>
        <v>4.4059320573952224E-4</v>
      </c>
      <c r="V1097">
        <f>('Exhaust Gas Math'!$E$10*((-0.000000001)*V1096^3+(0.000002)*V1096^2-0.0012*V1096+1.3446)*$B$18+T1097*'Exhaust Gas Math'!$D$14*$B$17)/('Exhaust Gas Math'!$E$10*((-0.000000001)*V1096^3+(0.000002)*V1096^2-0.0012*V1096+1.3446)+T1097*'Exhaust Gas Math'!$D$14)</f>
        <v>1100</v>
      </c>
      <c r="W1097">
        <f t="shared" si="245"/>
        <v>101325</v>
      </c>
      <c r="X1097">
        <f t="shared" si="246"/>
        <v>101325</v>
      </c>
    </row>
    <row r="1098" spans="3:24" x14ac:dyDescent="0.2">
      <c r="C1098" s="1"/>
      <c r="D1098" s="1"/>
      <c r="E1098">
        <f t="shared" si="239"/>
        <v>0.13675000000000201</v>
      </c>
      <c r="F1098">
        <f t="shared" si="240"/>
        <v>101325</v>
      </c>
      <c r="H1098" s="1">
        <v>0.13675000000000201</v>
      </c>
      <c r="I1098" s="1">
        <f t="shared" si="247"/>
        <v>603.00000000007276</v>
      </c>
      <c r="J1098" s="1">
        <f t="shared" si="248"/>
        <v>0</v>
      </c>
      <c r="K1098" s="1">
        <f t="shared" si="249"/>
        <v>1.1847161501072918E-4</v>
      </c>
      <c r="L1098" s="1">
        <f t="shared" si="250"/>
        <v>0</v>
      </c>
      <c r="M1098" s="4">
        <f t="shared" si="241"/>
        <v>4.6091498841708128E-2</v>
      </c>
      <c r="N1098" s="1">
        <f t="shared" si="242"/>
        <v>-17.746798351390741</v>
      </c>
      <c r="O1098">
        <f>((-0.0000000008)*V1098^3+(0.000003)*V1098^2-0.004*V1098+2.013)*('Exhaust Gas Math'!$E$10/(T1098+'Exhaust Gas Math'!$E$10))+(357.45*V1098^-1.004)*(T1098/(T1098+'Exhaust Gas Math'!$E$10))</f>
        <v>0.17819999999999947</v>
      </c>
      <c r="P1098">
        <f t="shared" si="251"/>
        <v>0</v>
      </c>
      <c r="Q1098">
        <f t="shared" si="243"/>
        <v>0</v>
      </c>
      <c r="R1098" s="4">
        <f t="shared" si="244"/>
        <v>3.9769296294121147E-5</v>
      </c>
      <c r="S1098">
        <f t="shared" si="252"/>
        <v>0</v>
      </c>
      <c r="T1098">
        <f>S1098*'Exhaust Gas Math'!$C$14</f>
        <v>0</v>
      </c>
      <c r="U1098">
        <f>(T1098/'Exhaust Gas Math'!$B$14)+('Exhaust Gas Math'!$D$10)</f>
        <v>4.4059320573952224E-4</v>
      </c>
      <c r="V1098">
        <f>('Exhaust Gas Math'!$E$10*((-0.000000001)*V1097^3+(0.000002)*V1097^2-0.0012*V1097+1.3446)*$B$18+T1098*'Exhaust Gas Math'!$D$14*$B$17)/('Exhaust Gas Math'!$E$10*((-0.000000001)*V1097^3+(0.000002)*V1097^2-0.0012*V1097+1.3446)+T1098*'Exhaust Gas Math'!$D$14)</f>
        <v>1100</v>
      </c>
      <c r="W1098">
        <f t="shared" si="245"/>
        <v>101325</v>
      </c>
      <c r="X1098">
        <f t="shared" si="246"/>
        <v>101325</v>
      </c>
    </row>
    <row r="1099" spans="3:24" x14ac:dyDescent="0.2">
      <c r="C1099" s="1"/>
      <c r="D1099" s="1"/>
      <c r="E1099">
        <f t="shared" si="239"/>
        <v>0.136875000000002</v>
      </c>
      <c r="F1099">
        <f t="shared" si="240"/>
        <v>101325</v>
      </c>
      <c r="H1099" s="1">
        <v>0.136875000000002</v>
      </c>
      <c r="I1099" s="1">
        <f t="shared" si="247"/>
        <v>607.50000000007185</v>
      </c>
      <c r="J1099" s="1">
        <f t="shared" si="248"/>
        <v>0</v>
      </c>
      <c r="K1099" s="1">
        <f t="shared" si="249"/>
        <v>5.0981831627092567E-5</v>
      </c>
      <c r="L1099" s="1">
        <f t="shared" si="250"/>
        <v>0</v>
      </c>
      <c r="M1099" s="4">
        <f t="shared" si="241"/>
        <v>4.3831064805936626E-2</v>
      </c>
      <c r="N1099" s="1">
        <f t="shared" si="242"/>
        <v>-18.401552984573549</v>
      </c>
      <c r="O1099">
        <f>((-0.0000000008)*V1099^3+(0.000003)*V1099^2-0.004*V1099+2.013)*('Exhaust Gas Math'!$E$10/(T1099+'Exhaust Gas Math'!$E$10))+(357.45*V1099^-1.004)*(T1099/(T1099+'Exhaust Gas Math'!$E$10))</f>
        <v>0.17819999999999947</v>
      </c>
      <c r="P1099">
        <f t="shared" si="251"/>
        <v>0</v>
      </c>
      <c r="Q1099">
        <f t="shared" si="243"/>
        <v>0</v>
      </c>
      <c r="R1099" s="4">
        <f t="shared" si="244"/>
        <v>3.9769296294121147E-5</v>
      </c>
      <c r="S1099">
        <f t="shared" si="252"/>
        <v>0</v>
      </c>
      <c r="T1099">
        <f>S1099*'Exhaust Gas Math'!$C$14</f>
        <v>0</v>
      </c>
      <c r="U1099">
        <f>(T1099/'Exhaust Gas Math'!$B$14)+('Exhaust Gas Math'!$D$10)</f>
        <v>4.4059320573952224E-4</v>
      </c>
      <c r="V1099">
        <f>('Exhaust Gas Math'!$E$10*((-0.000000001)*V1098^3+(0.000002)*V1098^2-0.0012*V1098+1.3446)*$B$18+T1099*'Exhaust Gas Math'!$D$14*$B$17)/('Exhaust Gas Math'!$E$10*((-0.000000001)*V1098^3+(0.000002)*V1098^2-0.0012*V1098+1.3446)+T1099*'Exhaust Gas Math'!$D$14)</f>
        <v>1100</v>
      </c>
      <c r="W1099">
        <f t="shared" si="245"/>
        <v>101325</v>
      </c>
      <c r="X1099">
        <f t="shared" si="246"/>
        <v>101325</v>
      </c>
    </row>
    <row r="1100" spans="3:24" x14ac:dyDescent="0.2">
      <c r="C1100" s="1"/>
      <c r="D1100" s="1"/>
      <c r="E1100">
        <f t="shared" si="239"/>
        <v>0.13700000000000201</v>
      </c>
      <c r="F1100">
        <f t="shared" si="240"/>
        <v>101325</v>
      </c>
      <c r="H1100" s="1">
        <v>0.13700000000000201</v>
      </c>
      <c r="I1100" s="1">
        <f t="shared" si="247"/>
        <v>612.00000000007276</v>
      </c>
      <c r="J1100" s="1">
        <f t="shared" si="248"/>
        <v>0</v>
      </c>
      <c r="K1100" s="1">
        <f t="shared" si="249"/>
        <v>1.1441522278585019E-5</v>
      </c>
      <c r="L1100" s="1">
        <f t="shared" si="250"/>
        <v>0</v>
      </c>
      <c r="M1100" s="4">
        <f t="shared" si="241"/>
        <v>4.1495838721647693E-2</v>
      </c>
      <c r="N1100" s="1">
        <f t="shared" si="242"/>
        <v>-18.942855924469249</v>
      </c>
      <c r="O1100">
        <f>((-0.0000000008)*V1100^3+(0.000003)*V1100^2-0.004*V1100+2.013)*('Exhaust Gas Math'!$E$10/(T1100+'Exhaust Gas Math'!$E$10))+(357.45*V1100^-1.004)*(T1100/(T1100+'Exhaust Gas Math'!$E$10))</f>
        <v>0.17819999999999947</v>
      </c>
      <c r="P1100">
        <f t="shared" si="251"/>
        <v>0</v>
      </c>
      <c r="Q1100">
        <f t="shared" si="243"/>
        <v>0</v>
      </c>
      <c r="R1100" s="4">
        <f t="shared" si="244"/>
        <v>3.9769296294121147E-5</v>
      </c>
      <c r="S1100">
        <f t="shared" si="252"/>
        <v>0</v>
      </c>
      <c r="T1100">
        <f>S1100*'Exhaust Gas Math'!$C$14</f>
        <v>0</v>
      </c>
      <c r="U1100">
        <f>(T1100/'Exhaust Gas Math'!$B$14)+('Exhaust Gas Math'!$D$10)</f>
        <v>4.4059320573952224E-4</v>
      </c>
      <c r="V1100">
        <f>('Exhaust Gas Math'!$E$10*((-0.000000001)*V1099^3+(0.000002)*V1099^2-0.0012*V1099+1.3446)*$B$18+T1100*'Exhaust Gas Math'!$D$14*$B$17)/('Exhaust Gas Math'!$E$10*((-0.000000001)*V1099^3+(0.000002)*V1099^2-0.0012*V1099+1.3446)+T1100*'Exhaust Gas Math'!$D$14)</f>
        <v>1100</v>
      </c>
      <c r="W1100">
        <f t="shared" si="245"/>
        <v>101325</v>
      </c>
      <c r="X1100">
        <f t="shared" si="246"/>
        <v>101325</v>
      </c>
    </row>
    <row r="1101" spans="3:24" x14ac:dyDescent="0.2">
      <c r="C1101" s="1"/>
      <c r="D1101" s="1"/>
      <c r="E1101">
        <f t="shared" si="239"/>
        <v>0.137125000000002</v>
      </c>
      <c r="F1101">
        <f t="shared" si="240"/>
        <v>101325</v>
      </c>
      <c r="H1101" s="1">
        <v>0.137125000000002</v>
      </c>
      <c r="I1101" s="1">
        <f t="shared" si="247"/>
        <v>616.50000000007185</v>
      </c>
      <c r="J1101" s="1">
        <f t="shared" si="248"/>
        <v>0</v>
      </c>
      <c r="K1101" s="1">
        <f t="shared" si="249"/>
        <v>1.4546570459251715E-7</v>
      </c>
      <c r="L1101" s="1">
        <f t="shared" si="250"/>
        <v>0</v>
      </c>
      <c r="M1101" s="4">
        <f t="shared" si="241"/>
        <v>3.9100218034193744E-2</v>
      </c>
      <c r="N1101" s="1">
        <f t="shared" si="242"/>
        <v>-19.367369858451632</v>
      </c>
      <c r="O1101">
        <f>((-0.0000000008)*V1101^3+(0.000003)*V1101^2-0.004*V1101+2.013)*('Exhaust Gas Math'!$E$10/(T1101+'Exhaust Gas Math'!$E$10))+(357.45*V1101^-1.004)*(T1101/(T1101+'Exhaust Gas Math'!$E$10))</f>
        <v>0.17819999999999947</v>
      </c>
      <c r="P1101">
        <f t="shared" si="251"/>
        <v>0</v>
      </c>
      <c r="Q1101">
        <f t="shared" si="243"/>
        <v>0</v>
      </c>
      <c r="R1101" s="4">
        <f t="shared" si="244"/>
        <v>3.9769296294121147E-5</v>
      </c>
      <c r="S1101">
        <f t="shared" si="252"/>
        <v>0</v>
      </c>
      <c r="T1101">
        <f>S1101*'Exhaust Gas Math'!$C$14</f>
        <v>0</v>
      </c>
      <c r="U1101">
        <f>(T1101/'Exhaust Gas Math'!$B$14)+('Exhaust Gas Math'!$D$10)</f>
        <v>4.4059320573952224E-4</v>
      </c>
      <c r="V1101">
        <f>('Exhaust Gas Math'!$E$10*((-0.000000001)*V1100^3+(0.000002)*V1100^2-0.0012*V1100+1.3446)*$B$18+T1101*'Exhaust Gas Math'!$D$14*$B$17)/('Exhaust Gas Math'!$E$10*((-0.000000001)*V1100^3+(0.000002)*V1100^2-0.0012*V1100+1.3446)+T1101*'Exhaust Gas Math'!$D$14)</f>
        <v>1100</v>
      </c>
      <c r="W1101">
        <f t="shared" si="245"/>
        <v>101325</v>
      </c>
      <c r="X1101">
        <f t="shared" si="246"/>
        <v>101325</v>
      </c>
    </row>
    <row r="1102" spans="3:24" x14ac:dyDescent="0.2">
      <c r="C1102" s="1"/>
      <c r="D1102" s="1"/>
      <c r="E1102">
        <f t="shared" si="239"/>
        <v>0.13725000000000201</v>
      </c>
      <c r="F1102">
        <f t="shared" si="240"/>
        <v>101325</v>
      </c>
      <c r="H1102" s="1">
        <v>0.13725000000000201</v>
      </c>
      <c r="I1102" s="1">
        <f t="shared" si="247"/>
        <v>621.00000000007276</v>
      </c>
      <c r="J1102" s="1">
        <f t="shared" si="248"/>
        <v>0</v>
      </c>
      <c r="K1102" s="1">
        <f t="shared" si="249"/>
        <v>1.7177875644739174E-5</v>
      </c>
      <c r="L1102" s="1">
        <f t="shared" si="250"/>
        <v>0</v>
      </c>
      <c r="M1102" s="4">
        <f t="shared" si="241"/>
        <v>3.6658972541735904E-2</v>
      </c>
      <c r="N1102" s="1">
        <f t="shared" si="242"/>
        <v>-19.672477516952785</v>
      </c>
      <c r="O1102">
        <f>((-0.0000000008)*V1102^3+(0.000003)*V1102^2-0.004*V1102+2.013)*('Exhaust Gas Math'!$E$10/(T1102+'Exhaust Gas Math'!$E$10))+(357.45*V1102^-1.004)*(T1102/(T1102+'Exhaust Gas Math'!$E$10))</f>
        <v>0.17819999999999947</v>
      </c>
      <c r="P1102">
        <f t="shared" si="251"/>
        <v>0</v>
      </c>
      <c r="Q1102">
        <f t="shared" si="243"/>
        <v>0</v>
      </c>
      <c r="R1102" s="4">
        <f t="shared" si="244"/>
        <v>3.9769296294121147E-5</v>
      </c>
      <c r="S1102">
        <f t="shared" si="252"/>
        <v>0</v>
      </c>
      <c r="T1102">
        <f>S1102*'Exhaust Gas Math'!$C$14</f>
        <v>0</v>
      </c>
      <c r="U1102">
        <f>(T1102/'Exhaust Gas Math'!$B$14)+('Exhaust Gas Math'!$D$10)</f>
        <v>4.4059320573952224E-4</v>
      </c>
      <c r="V1102">
        <f>('Exhaust Gas Math'!$E$10*((-0.000000001)*V1101^3+(0.000002)*V1101^2-0.0012*V1101+1.3446)*$B$18+T1102*'Exhaust Gas Math'!$D$14*$B$17)/('Exhaust Gas Math'!$E$10*((-0.000000001)*V1101^3+(0.000002)*V1101^2-0.0012*V1101+1.3446)+T1102*'Exhaust Gas Math'!$D$14)</f>
        <v>1100</v>
      </c>
      <c r="W1102">
        <f t="shared" si="245"/>
        <v>101325</v>
      </c>
      <c r="X1102">
        <f t="shared" si="246"/>
        <v>101325</v>
      </c>
    </row>
    <row r="1103" spans="3:24" x14ac:dyDescent="0.2">
      <c r="C1103" s="1"/>
      <c r="D1103" s="1"/>
      <c r="E1103">
        <f t="shared" si="239"/>
        <v>0.137375000000002</v>
      </c>
      <c r="F1103">
        <f t="shared" si="240"/>
        <v>101325</v>
      </c>
      <c r="H1103" s="1">
        <v>0.137375000000002</v>
      </c>
      <c r="I1103" s="1">
        <f t="shared" si="247"/>
        <v>625.50000000007185</v>
      </c>
      <c r="J1103" s="1">
        <f t="shared" si="248"/>
        <v>0</v>
      </c>
      <c r="K1103" s="1">
        <f t="shared" si="249"/>
        <v>6.2411773013287992E-5</v>
      </c>
      <c r="L1103" s="1">
        <f t="shared" si="250"/>
        <v>0</v>
      </c>
      <c r="M1103" s="4">
        <f t="shared" si="241"/>
        <v>3.4187153334533003E-2</v>
      </c>
      <c r="N1103" s="1">
        <f t="shared" si="242"/>
        <v>-19.856297809799266</v>
      </c>
      <c r="O1103">
        <f>((-0.0000000008)*V1103^3+(0.000003)*V1103^2-0.004*V1103+2.013)*('Exhaust Gas Math'!$E$10/(T1103+'Exhaust Gas Math'!$E$10))+(357.45*V1103^-1.004)*(T1103/(T1103+'Exhaust Gas Math'!$E$10))</f>
        <v>0.17819999999999947</v>
      </c>
      <c r="P1103">
        <f t="shared" si="251"/>
        <v>0</v>
      </c>
      <c r="Q1103">
        <f t="shared" si="243"/>
        <v>0</v>
      </c>
      <c r="R1103" s="4">
        <f t="shared" si="244"/>
        <v>3.9769296294121147E-5</v>
      </c>
      <c r="S1103">
        <f t="shared" si="252"/>
        <v>0</v>
      </c>
      <c r="T1103">
        <f>S1103*'Exhaust Gas Math'!$C$14</f>
        <v>0</v>
      </c>
      <c r="U1103">
        <f>(T1103/'Exhaust Gas Math'!$B$14)+('Exhaust Gas Math'!$D$10)</f>
        <v>4.4059320573952224E-4</v>
      </c>
      <c r="V1103">
        <f>('Exhaust Gas Math'!$E$10*((-0.000000001)*V1102^3+(0.000002)*V1102^2-0.0012*V1102+1.3446)*$B$18+T1103*'Exhaust Gas Math'!$D$14*$B$17)/('Exhaust Gas Math'!$E$10*((-0.000000001)*V1102^3+(0.000002)*V1102^2-0.0012*V1102+1.3446)+T1103*'Exhaust Gas Math'!$D$14)</f>
        <v>1100</v>
      </c>
      <c r="W1103">
        <f t="shared" si="245"/>
        <v>101325</v>
      </c>
      <c r="X1103">
        <f t="shared" si="246"/>
        <v>101325</v>
      </c>
    </row>
    <row r="1104" spans="3:24" x14ac:dyDescent="0.2">
      <c r="C1104" s="1"/>
      <c r="D1104" s="1"/>
      <c r="E1104">
        <f t="shared" si="239"/>
        <v>0.13750000000000201</v>
      </c>
      <c r="F1104">
        <f t="shared" si="240"/>
        <v>101325</v>
      </c>
      <c r="H1104" s="1">
        <v>0.13750000000000201</v>
      </c>
      <c r="I1104" s="1">
        <f t="shared" si="247"/>
        <v>630.00000000007276</v>
      </c>
      <c r="J1104" s="1">
        <f t="shared" si="248"/>
        <v>0</v>
      </c>
      <c r="K1104" s="1">
        <f t="shared" si="249"/>
        <v>1.3550993254668941E-4</v>
      </c>
      <c r="L1104" s="1">
        <f t="shared" si="250"/>
        <v>0</v>
      </c>
      <c r="M1104" s="4">
        <f t="shared" si="241"/>
        <v>3.1699999999959844E-2</v>
      </c>
      <c r="N1104" s="1">
        <f t="shared" si="242"/>
        <v>-19.917697423759289</v>
      </c>
      <c r="O1104">
        <f>((-0.0000000008)*V1104^3+(0.000003)*V1104^2-0.004*V1104+2.013)*('Exhaust Gas Math'!$E$10/(T1104+'Exhaust Gas Math'!$E$10))+(357.45*V1104^-1.004)*(T1104/(T1104+'Exhaust Gas Math'!$E$10))</f>
        <v>0.17819999999999947</v>
      </c>
      <c r="P1104">
        <f t="shared" si="251"/>
        <v>0</v>
      </c>
      <c r="Q1104">
        <f t="shared" si="243"/>
        <v>0</v>
      </c>
      <c r="R1104" s="4">
        <f t="shared" si="244"/>
        <v>3.9769296294121147E-5</v>
      </c>
      <c r="S1104">
        <f t="shared" si="252"/>
        <v>0</v>
      </c>
      <c r="T1104">
        <f>S1104*'Exhaust Gas Math'!$C$14</f>
        <v>0</v>
      </c>
      <c r="U1104">
        <f>(T1104/'Exhaust Gas Math'!$B$14)+('Exhaust Gas Math'!$D$10)</f>
        <v>4.4059320573952224E-4</v>
      </c>
      <c r="V1104">
        <f>('Exhaust Gas Math'!$E$10*((-0.000000001)*V1103^3+(0.000002)*V1103^2-0.0012*V1103+1.3446)*$B$18+T1104*'Exhaust Gas Math'!$D$14*$B$17)/('Exhaust Gas Math'!$E$10*((-0.000000001)*V1103^3+(0.000002)*V1103^2-0.0012*V1103+1.3446)+T1104*'Exhaust Gas Math'!$D$14)</f>
        <v>1100</v>
      </c>
      <c r="W1104">
        <f t="shared" si="245"/>
        <v>101325</v>
      </c>
      <c r="X1104">
        <f t="shared" si="246"/>
        <v>101325</v>
      </c>
    </row>
    <row r="1105" spans="3:24" x14ac:dyDescent="0.2">
      <c r="C1105" s="1"/>
      <c r="D1105" s="1"/>
      <c r="E1105">
        <f t="shared" si="239"/>
        <v>0.137625000000002</v>
      </c>
      <c r="F1105">
        <f t="shared" si="240"/>
        <v>101325</v>
      </c>
      <c r="H1105" s="1">
        <v>0.137625000000002</v>
      </c>
      <c r="I1105" s="1">
        <f t="shared" si="247"/>
        <v>634.50000000007185</v>
      </c>
      <c r="J1105" s="1">
        <f t="shared" si="248"/>
        <v>0</v>
      </c>
      <c r="K1105" s="1">
        <f t="shared" si="249"/>
        <v>2.3592739686667747E-4</v>
      </c>
      <c r="L1105" s="1">
        <f t="shared" si="250"/>
        <v>0</v>
      </c>
      <c r="M1105" s="4">
        <f t="shared" si="241"/>
        <v>2.9212846665387829E-2</v>
      </c>
      <c r="N1105" s="1">
        <f t="shared" si="242"/>
        <v>-19.85629780979535</v>
      </c>
      <c r="O1105">
        <f>((-0.0000000008)*V1105^3+(0.000003)*V1105^2-0.004*V1105+2.013)*('Exhaust Gas Math'!$E$10/(T1105+'Exhaust Gas Math'!$E$10))+(357.45*V1105^-1.004)*(T1105/(T1105+'Exhaust Gas Math'!$E$10))</f>
        <v>0.17819999999999947</v>
      </c>
      <c r="P1105">
        <f t="shared" si="251"/>
        <v>0</v>
      </c>
      <c r="Q1105">
        <f t="shared" si="243"/>
        <v>0</v>
      </c>
      <c r="R1105" s="4">
        <f t="shared" si="244"/>
        <v>3.9769296294121147E-5</v>
      </c>
      <c r="S1105">
        <f t="shared" si="252"/>
        <v>0</v>
      </c>
      <c r="T1105">
        <f>S1105*'Exhaust Gas Math'!$C$14</f>
        <v>0</v>
      </c>
      <c r="U1105">
        <f>(T1105/'Exhaust Gas Math'!$B$14)+('Exhaust Gas Math'!$D$10)</f>
        <v>4.4059320573952224E-4</v>
      </c>
      <c r="V1105">
        <f>('Exhaust Gas Math'!$E$10*((-0.000000001)*V1104^3+(0.000002)*V1104^2-0.0012*V1104+1.3446)*$B$18+T1105*'Exhaust Gas Math'!$D$14*$B$17)/('Exhaust Gas Math'!$E$10*((-0.000000001)*V1104^3+(0.000002)*V1104^2-0.0012*V1104+1.3446)+T1105*'Exhaust Gas Math'!$D$14)</f>
        <v>1100</v>
      </c>
      <c r="W1105">
        <f t="shared" si="245"/>
        <v>101325</v>
      </c>
      <c r="X1105">
        <f t="shared" si="246"/>
        <v>101325</v>
      </c>
    </row>
    <row r="1106" spans="3:24" x14ac:dyDescent="0.2">
      <c r="C1106" s="1"/>
      <c r="D1106" s="1"/>
      <c r="E1106">
        <f t="shared" si="239"/>
        <v>0.13775000000000201</v>
      </c>
      <c r="F1106">
        <f t="shared" si="240"/>
        <v>101325</v>
      </c>
      <c r="H1106" s="1">
        <v>0.13775000000000201</v>
      </c>
      <c r="I1106" s="1">
        <f t="shared" si="247"/>
        <v>639.00000000007276</v>
      </c>
      <c r="J1106" s="1">
        <f t="shared" si="248"/>
        <v>0</v>
      </c>
      <c r="K1106" s="1">
        <f t="shared" si="249"/>
        <v>3.6291553921677204E-4</v>
      </c>
      <c r="L1106" s="1">
        <f t="shared" si="250"/>
        <v>0</v>
      </c>
      <c r="M1106" s="4">
        <f t="shared" si="241"/>
        <v>2.6741027458185216E-2</v>
      </c>
      <c r="N1106" s="1">
        <f t="shared" si="242"/>
        <v>-19.672477516944937</v>
      </c>
      <c r="O1106">
        <f>((-0.0000000008)*V1106^3+(0.000003)*V1106^2-0.004*V1106+2.013)*('Exhaust Gas Math'!$E$10/(T1106+'Exhaust Gas Math'!$E$10))+(357.45*V1106^-1.004)*(T1106/(T1106+'Exhaust Gas Math'!$E$10))</f>
        <v>0.17819999999999947</v>
      </c>
      <c r="P1106">
        <f t="shared" si="251"/>
        <v>0</v>
      </c>
      <c r="Q1106">
        <f t="shared" si="243"/>
        <v>0</v>
      </c>
      <c r="R1106" s="4">
        <f t="shared" si="244"/>
        <v>3.9769296294121147E-5</v>
      </c>
      <c r="S1106">
        <f t="shared" si="252"/>
        <v>0</v>
      </c>
      <c r="T1106">
        <f>S1106*'Exhaust Gas Math'!$C$14</f>
        <v>0</v>
      </c>
      <c r="U1106">
        <f>(T1106/'Exhaust Gas Math'!$B$14)+('Exhaust Gas Math'!$D$10)</f>
        <v>4.4059320573952224E-4</v>
      </c>
      <c r="V1106">
        <f>('Exhaust Gas Math'!$E$10*((-0.000000001)*V1105^3+(0.000002)*V1105^2-0.0012*V1105+1.3446)*$B$18+T1106*'Exhaust Gas Math'!$D$14*$B$17)/('Exhaust Gas Math'!$E$10*((-0.000000001)*V1105^3+(0.000002)*V1105^2-0.0012*V1105+1.3446)+T1106*'Exhaust Gas Math'!$D$14)</f>
        <v>1100</v>
      </c>
      <c r="W1106">
        <f t="shared" si="245"/>
        <v>101325</v>
      </c>
      <c r="X1106">
        <f t="shared" si="246"/>
        <v>101325</v>
      </c>
    </row>
    <row r="1107" spans="3:24" x14ac:dyDescent="0.2">
      <c r="C1107" s="1"/>
      <c r="D1107" s="1"/>
      <c r="E1107">
        <f t="shared" si="239"/>
        <v>0.137875000000002</v>
      </c>
      <c r="F1107">
        <f t="shared" si="240"/>
        <v>101325</v>
      </c>
      <c r="H1107" s="1">
        <v>0.137875000000002</v>
      </c>
      <c r="I1107" s="1">
        <f t="shared" si="247"/>
        <v>643.50000000007185</v>
      </c>
      <c r="J1107" s="1">
        <f t="shared" si="248"/>
        <v>0</v>
      </c>
      <c r="K1107" s="1">
        <f t="shared" si="249"/>
        <v>5.1552764458295992E-4</v>
      </c>
      <c r="L1107" s="1">
        <f t="shared" si="250"/>
        <v>0</v>
      </c>
      <c r="M1107" s="4">
        <f t="shared" si="241"/>
        <v>2.4299781965729038E-2</v>
      </c>
      <c r="N1107" s="1">
        <f t="shared" si="242"/>
        <v>-19.367369858439982</v>
      </c>
      <c r="O1107">
        <f>((-0.0000000008)*V1107^3+(0.000003)*V1107^2-0.004*V1107+2.013)*('Exhaust Gas Math'!$E$10/(T1107+'Exhaust Gas Math'!$E$10))+(357.45*V1107^-1.004)*(T1107/(T1107+'Exhaust Gas Math'!$E$10))</f>
        <v>0.17819999999999947</v>
      </c>
      <c r="P1107">
        <f t="shared" si="251"/>
        <v>0</v>
      </c>
      <c r="Q1107">
        <f t="shared" si="243"/>
        <v>0</v>
      </c>
      <c r="R1107" s="4">
        <f t="shared" si="244"/>
        <v>3.9769296294121147E-5</v>
      </c>
      <c r="S1107">
        <f t="shared" si="252"/>
        <v>0</v>
      </c>
      <c r="T1107">
        <f>S1107*'Exhaust Gas Math'!$C$14</f>
        <v>0</v>
      </c>
      <c r="U1107">
        <f>(T1107/'Exhaust Gas Math'!$B$14)+('Exhaust Gas Math'!$D$10)</f>
        <v>4.4059320573952224E-4</v>
      </c>
      <c r="V1107">
        <f>('Exhaust Gas Math'!$E$10*((-0.000000001)*V1106^3+(0.000002)*V1106^2-0.0012*V1106+1.3446)*$B$18+T1107*'Exhaust Gas Math'!$D$14*$B$17)/('Exhaust Gas Math'!$E$10*((-0.000000001)*V1106^3+(0.000002)*V1106^2-0.0012*V1106+1.3446)+T1107*'Exhaust Gas Math'!$D$14)</f>
        <v>1100</v>
      </c>
      <c r="W1107">
        <f t="shared" si="245"/>
        <v>101325</v>
      </c>
      <c r="X1107">
        <f t="shared" si="246"/>
        <v>101325</v>
      </c>
    </row>
    <row r="1108" spans="3:24" x14ac:dyDescent="0.2">
      <c r="C1108" s="1"/>
      <c r="D1108" s="1"/>
      <c r="E1108">
        <f t="shared" si="239"/>
        <v>0.13800000000000201</v>
      </c>
      <c r="F1108">
        <f t="shared" si="240"/>
        <v>101325</v>
      </c>
      <c r="H1108" s="1">
        <v>0.13800000000000201</v>
      </c>
      <c r="I1108" s="1">
        <f t="shared" si="247"/>
        <v>648.00000000007276</v>
      </c>
      <c r="J1108" s="1">
        <f t="shared" si="248"/>
        <v>0</v>
      </c>
      <c r="K1108" s="1">
        <f t="shared" si="249"/>
        <v>6.9262596759184268E-4</v>
      </c>
      <c r="L1108" s="1">
        <f t="shared" si="250"/>
        <v>0</v>
      </c>
      <c r="M1108" s="4">
        <f t="shared" si="241"/>
        <v>2.1904161278275922E-2</v>
      </c>
      <c r="N1108" s="1">
        <f t="shared" si="242"/>
        <v>-18.942855924453657</v>
      </c>
      <c r="O1108">
        <f>((-0.0000000008)*V1108^3+(0.000003)*V1108^2-0.004*V1108+2.013)*('Exhaust Gas Math'!$E$10/(T1108+'Exhaust Gas Math'!$E$10))+(357.45*V1108^-1.004)*(T1108/(T1108+'Exhaust Gas Math'!$E$10))</f>
        <v>0.17819999999999947</v>
      </c>
      <c r="P1108">
        <f t="shared" si="251"/>
        <v>0</v>
      </c>
      <c r="Q1108">
        <f t="shared" si="243"/>
        <v>0</v>
      </c>
      <c r="R1108" s="4">
        <f t="shared" si="244"/>
        <v>3.9769296294121147E-5</v>
      </c>
      <c r="S1108">
        <f t="shared" si="252"/>
        <v>0</v>
      </c>
      <c r="T1108">
        <f>S1108*'Exhaust Gas Math'!$C$14</f>
        <v>0</v>
      </c>
      <c r="U1108">
        <f>(T1108/'Exhaust Gas Math'!$B$14)+('Exhaust Gas Math'!$D$10)</f>
        <v>4.4059320573952224E-4</v>
      </c>
      <c r="V1108">
        <f>('Exhaust Gas Math'!$E$10*((-0.000000001)*V1107^3+(0.000002)*V1107^2-0.0012*V1107+1.3446)*$B$18+T1108*'Exhaust Gas Math'!$D$14*$B$17)/('Exhaust Gas Math'!$E$10*((-0.000000001)*V1107^3+(0.000002)*V1107^2-0.0012*V1107+1.3446)+T1108*'Exhaust Gas Math'!$D$14)</f>
        <v>1100</v>
      </c>
      <c r="W1108">
        <f t="shared" si="245"/>
        <v>101325</v>
      </c>
      <c r="X1108">
        <f t="shared" si="246"/>
        <v>101325</v>
      </c>
    </row>
    <row r="1109" spans="3:24" x14ac:dyDescent="0.2">
      <c r="C1109" s="1"/>
      <c r="D1109" s="1"/>
      <c r="E1109">
        <f t="shared" si="239"/>
        <v>0.138125000000002</v>
      </c>
      <c r="F1109">
        <f t="shared" si="240"/>
        <v>101325</v>
      </c>
      <c r="H1109" s="1">
        <v>0.138125000000002</v>
      </c>
      <c r="I1109" s="1">
        <f t="shared" si="247"/>
        <v>652.50000000007185</v>
      </c>
      <c r="J1109" s="1">
        <f t="shared" si="248"/>
        <v>0</v>
      </c>
      <c r="K1109" s="1">
        <f t="shared" si="249"/>
        <v>8.9289021456680174E-4</v>
      </c>
      <c r="L1109" s="1">
        <f t="shared" si="250"/>
        <v>0</v>
      </c>
      <c r="M1109" s="4">
        <f t="shared" si="241"/>
        <v>1.9568935193990011E-2</v>
      </c>
      <c r="N1109" s="1">
        <f t="shared" si="242"/>
        <v>-18.401552984554456</v>
      </c>
      <c r="O1109">
        <f>((-0.0000000008)*V1109^3+(0.000003)*V1109^2-0.004*V1109+2.013)*('Exhaust Gas Math'!$E$10/(T1109+'Exhaust Gas Math'!$E$10))+(357.45*V1109^-1.004)*(T1109/(T1109+'Exhaust Gas Math'!$E$10))</f>
        <v>0.17819999999999947</v>
      </c>
      <c r="P1109">
        <f t="shared" si="251"/>
        <v>0</v>
      </c>
      <c r="Q1109">
        <f t="shared" si="243"/>
        <v>0</v>
      </c>
      <c r="R1109" s="4">
        <f t="shared" si="244"/>
        <v>3.9769296294121147E-5</v>
      </c>
      <c r="S1109">
        <f t="shared" si="252"/>
        <v>0</v>
      </c>
      <c r="T1109">
        <f>S1109*'Exhaust Gas Math'!$C$14</f>
        <v>0</v>
      </c>
      <c r="U1109">
        <f>(T1109/'Exhaust Gas Math'!$B$14)+('Exhaust Gas Math'!$D$10)</f>
        <v>4.4059320573952224E-4</v>
      </c>
      <c r="V1109">
        <f>('Exhaust Gas Math'!$E$10*((-0.000000001)*V1108^3+(0.000002)*V1108^2-0.0012*V1108+1.3446)*$B$18+T1109*'Exhaust Gas Math'!$D$14*$B$17)/('Exhaust Gas Math'!$E$10*((-0.000000001)*V1108^3+(0.000002)*V1108^2-0.0012*V1108+1.3446)+T1109*'Exhaust Gas Math'!$D$14)</f>
        <v>1100</v>
      </c>
      <c r="W1109">
        <f t="shared" si="245"/>
        <v>101325</v>
      </c>
      <c r="X1109">
        <f t="shared" si="246"/>
        <v>101325</v>
      </c>
    </row>
    <row r="1110" spans="3:24" x14ac:dyDescent="0.2">
      <c r="C1110" s="1"/>
      <c r="D1110" s="1"/>
      <c r="E1110">
        <f t="shared" si="239"/>
        <v>0.13825000000000201</v>
      </c>
      <c r="F1110">
        <f t="shared" si="240"/>
        <v>101325</v>
      </c>
      <c r="H1110" s="1">
        <v>0.13825000000000201</v>
      </c>
      <c r="I1110" s="1">
        <f t="shared" si="247"/>
        <v>657.00000000007276</v>
      </c>
      <c r="J1110" s="1">
        <f t="shared" si="248"/>
        <v>0</v>
      </c>
      <c r="K1110" s="1">
        <f t="shared" si="249"/>
        <v>1.1148273865094474E-3</v>
      </c>
      <c r="L1110" s="1">
        <f t="shared" si="250"/>
        <v>0</v>
      </c>
      <c r="M1110" s="4">
        <f t="shared" si="241"/>
        <v>1.7308501158220715E-2</v>
      </c>
      <c r="N1110" s="1">
        <f t="shared" si="242"/>
        <v>-17.746798351367961</v>
      </c>
      <c r="O1110">
        <f>((-0.0000000008)*V1110^3+(0.000003)*V1110^2-0.004*V1110+2.013)*('Exhaust Gas Math'!$E$10/(T1110+'Exhaust Gas Math'!$E$10))+(357.45*V1110^-1.004)*(T1110/(T1110+'Exhaust Gas Math'!$E$10))</f>
        <v>0.17819999999999947</v>
      </c>
      <c r="P1110">
        <f t="shared" si="251"/>
        <v>0</v>
      </c>
      <c r="Q1110">
        <f t="shared" si="243"/>
        <v>0</v>
      </c>
      <c r="R1110" s="4">
        <f t="shared" si="244"/>
        <v>3.9769296294121147E-5</v>
      </c>
      <c r="S1110">
        <f t="shared" si="252"/>
        <v>0</v>
      </c>
      <c r="T1110">
        <f>S1110*'Exhaust Gas Math'!$C$14</f>
        <v>0</v>
      </c>
      <c r="U1110">
        <f>(T1110/'Exhaust Gas Math'!$B$14)+('Exhaust Gas Math'!$D$10)</f>
        <v>4.4059320573952224E-4</v>
      </c>
      <c r="V1110">
        <f>('Exhaust Gas Math'!$E$10*((-0.000000001)*V1109^3+(0.000002)*V1109^2-0.0012*V1109+1.3446)*$B$18+T1110*'Exhaust Gas Math'!$D$14*$B$17)/('Exhaust Gas Math'!$E$10*((-0.000000001)*V1109^3+(0.000002)*V1109^2-0.0012*V1109+1.3446)+T1110*'Exhaust Gas Math'!$D$14)</f>
        <v>1100</v>
      </c>
      <c r="W1110">
        <f t="shared" si="245"/>
        <v>101325</v>
      </c>
      <c r="X1110">
        <f t="shared" si="246"/>
        <v>101325</v>
      </c>
    </row>
    <row r="1111" spans="3:24" x14ac:dyDescent="0.2">
      <c r="C1111" s="1"/>
      <c r="D1111" s="1"/>
      <c r="E1111">
        <f t="shared" si="239"/>
        <v>0.138375000000002</v>
      </c>
      <c r="F1111">
        <f t="shared" si="240"/>
        <v>101325</v>
      </c>
      <c r="H1111" s="1">
        <v>0.138375000000002</v>
      </c>
      <c r="I1111" s="1">
        <f t="shared" si="247"/>
        <v>661.50000000007185</v>
      </c>
      <c r="J1111" s="1">
        <f t="shared" si="248"/>
        <v>0</v>
      </c>
      <c r="K1111" s="1">
        <f t="shared" si="249"/>
        <v>1.3567829096229247E-3</v>
      </c>
      <c r="L1111" s="1">
        <f t="shared" si="250"/>
        <v>0</v>
      </c>
      <c r="M1111" s="4">
        <f t="shared" si="241"/>
        <v>1.5136795498470388E-2</v>
      </c>
      <c r="N1111" s="1">
        <f t="shared" si="242"/>
        <v>-16.982628804936095</v>
      </c>
      <c r="O1111">
        <f>((-0.0000000008)*V1111^3+(0.000003)*V1111^2-0.004*V1111+2.013)*('Exhaust Gas Math'!$E$10/(T1111+'Exhaust Gas Math'!$E$10))+(357.45*V1111^-1.004)*(T1111/(T1111+'Exhaust Gas Math'!$E$10))</f>
        <v>0.17819999999999947</v>
      </c>
      <c r="P1111">
        <f t="shared" si="251"/>
        <v>0</v>
      </c>
      <c r="Q1111">
        <f t="shared" si="243"/>
        <v>0</v>
      </c>
      <c r="R1111" s="4">
        <f t="shared" si="244"/>
        <v>3.9769296294121147E-5</v>
      </c>
      <c r="S1111">
        <f t="shared" si="252"/>
        <v>0</v>
      </c>
      <c r="T1111">
        <f>S1111*'Exhaust Gas Math'!$C$14</f>
        <v>0</v>
      </c>
      <c r="U1111">
        <f>(T1111/'Exhaust Gas Math'!$B$14)+('Exhaust Gas Math'!$D$10)</f>
        <v>4.4059320573952224E-4</v>
      </c>
      <c r="V1111">
        <f>('Exhaust Gas Math'!$E$10*((-0.000000001)*V1110^3+(0.000002)*V1110^2-0.0012*V1110+1.3446)*$B$18+T1111*'Exhaust Gas Math'!$D$14*$B$17)/('Exhaust Gas Math'!$E$10*((-0.000000001)*V1110^3+(0.000002)*V1110^2-0.0012*V1110+1.3446)+T1111*'Exhaust Gas Math'!$D$14)</f>
        <v>1100</v>
      </c>
      <c r="W1111">
        <f t="shared" si="245"/>
        <v>101325</v>
      </c>
      <c r="X1111">
        <f t="shared" si="246"/>
        <v>101325</v>
      </c>
    </row>
    <row r="1112" spans="3:24" x14ac:dyDescent="0.2">
      <c r="C1112" s="1"/>
      <c r="D1112" s="1"/>
      <c r="E1112">
        <f t="shared" si="239"/>
        <v>0.13850000000000201</v>
      </c>
      <c r="F1112">
        <f t="shared" si="240"/>
        <v>101325</v>
      </c>
      <c r="H1112" s="1">
        <v>0.13850000000000201</v>
      </c>
      <c r="I1112" s="1">
        <f t="shared" si="247"/>
        <v>666.00000000007276</v>
      </c>
      <c r="J1112" s="1">
        <f t="shared" si="248"/>
        <v>0</v>
      </c>
      <c r="K1112" s="1">
        <f t="shared" si="249"/>
        <v>1.6169529704001978E-3</v>
      </c>
      <c r="L1112" s="1">
        <f t="shared" si="250"/>
        <v>0</v>
      </c>
      <c r="M1112" s="4">
        <f t="shared" si="241"/>
        <v>1.3067207502296025E-2</v>
      </c>
      <c r="N1112" s="1">
        <f t="shared" si="242"/>
        <v>-16.113755704624502</v>
      </c>
      <c r="O1112">
        <f>((-0.0000000008)*V1112^3+(0.000003)*V1112^2-0.004*V1112+2.013)*('Exhaust Gas Math'!$E$10/(T1112+'Exhaust Gas Math'!$E$10))+(357.45*V1112^-1.004)*(T1112/(T1112+'Exhaust Gas Math'!$E$10))</f>
        <v>0.17819999999999947</v>
      </c>
      <c r="P1112">
        <f t="shared" si="251"/>
        <v>0</v>
      </c>
      <c r="Q1112">
        <f t="shared" si="243"/>
        <v>0</v>
      </c>
      <c r="R1112" s="4">
        <f t="shared" si="244"/>
        <v>3.9769296294121147E-5</v>
      </c>
      <c r="S1112">
        <f t="shared" si="252"/>
        <v>0</v>
      </c>
      <c r="T1112">
        <f>S1112*'Exhaust Gas Math'!$C$14</f>
        <v>0</v>
      </c>
      <c r="U1112">
        <f>(T1112/'Exhaust Gas Math'!$B$14)+('Exhaust Gas Math'!$D$10)</f>
        <v>4.4059320573952224E-4</v>
      </c>
      <c r="V1112">
        <f>('Exhaust Gas Math'!$E$10*((-0.000000001)*V1111^3+(0.000002)*V1111^2-0.0012*V1111+1.3446)*$B$18+T1112*'Exhaust Gas Math'!$D$14*$B$17)/('Exhaust Gas Math'!$E$10*((-0.000000001)*V1111^3+(0.000002)*V1111^2-0.0012*V1111+1.3446)+T1112*'Exhaust Gas Math'!$D$14)</f>
        <v>1100</v>
      </c>
      <c r="W1112">
        <f t="shared" si="245"/>
        <v>101325</v>
      </c>
      <c r="X1112">
        <f t="shared" si="246"/>
        <v>101325</v>
      </c>
    </row>
    <row r="1113" spans="3:24" x14ac:dyDescent="0.2">
      <c r="C1113" s="1"/>
      <c r="D1113" s="1"/>
      <c r="E1113">
        <f t="shared" si="239"/>
        <v>0.138625000000002</v>
      </c>
      <c r="F1113">
        <f t="shared" si="240"/>
        <v>101325</v>
      </c>
      <c r="H1113" s="1">
        <v>0.138625000000002</v>
      </c>
      <c r="I1113" s="1">
        <f t="shared" si="247"/>
        <v>670.50000000007185</v>
      </c>
      <c r="J1113" s="1">
        <f t="shared" si="248"/>
        <v>0</v>
      </c>
      <c r="K1113" s="1">
        <f t="shared" si="249"/>
        <v>1.8933979633145492E-3</v>
      </c>
      <c r="L1113" s="1">
        <f t="shared" si="250"/>
        <v>0</v>
      </c>
      <c r="M1113" s="4">
        <f t="shared" si="241"/>
        <v>1.1112496867902978E-2</v>
      </c>
      <c r="N1113" s="1">
        <f t="shared" si="242"/>
        <v>-15.145535942026724</v>
      </c>
      <c r="O1113">
        <f>((-0.0000000008)*V1113^3+(0.000003)*V1113^2-0.004*V1113+2.013)*('Exhaust Gas Math'!$E$10/(T1113+'Exhaust Gas Math'!$E$10))+(357.45*V1113^-1.004)*(T1113/(T1113+'Exhaust Gas Math'!$E$10))</f>
        <v>0.17819999999999947</v>
      </c>
      <c r="P1113">
        <f t="shared" si="251"/>
        <v>0</v>
      </c>
      <c r="Q1113">
        <f t="shared" si="243"/>
        <v>0</v>
      </c>
      <c r="R1113" s="4">
        <f t="shared" si="244"/>
        <v>3.9769296294121147E-5</v>
      </c>
      <c r="S1113">
        <f t="shared" si="252"/>
        <v>0</v>
      </c>
      <c r="T1113">
        <f>S1113*'Exhaust Gas Math'!$C$14</f>
        <v>0</v>
      </c>
      <c r="U1113">
        <f>(T1113/'Exhaust Gas Math'!$B$14)+('Exhaust Gas Math'!$D$10)</f>
        <v>4.4059320573952224E-4</v>
      </c>
      <c r="V1113">
        <f>('Exhaust Gas Math'!$E$10*((-0.000000001)*V1112^3+(0.000002)*V1112^2-0.0012*V1112+1.3446)*$B$18+T1113*'Exhaust Gas Math'!$D$14*$B$17)/('Exhaust Gas Math'!$E$10*((-0.000000001)*V1112^3+(0.000002)*V1112^2-0.0012*V1112+1.3446)+T1113*'Exhaust Gas Math'!$D$14)</f>
        <v>1100</v>
      </c>
      <c r="W1113">
        <f t="shared" si="245"/>
        <v>101325</v>
      </c>
      <c r="X1113">
        <f t="shared" si="246"/>
        <v>101325</v>
      </c>
    </row>
    <row r="1114" spans="3:24" x14ac:dyDescent="0.2">
      <c r="C1114" s="1"/>
      <c r="D1114" s="1"/>
      <c r="E1114">
        <f t="shared" si="239"/>
        <v>0.13875000000000201</v>
      </c>
      <c r="F1114">
        <f t="shared" si="240"/>
        <v>101325</v>
      </c>
      <c r="H1114" s="1">
        <v>0.13875000000000201</v>
      </c>
      <c r="I1114" s="1">
        <f t="shared" si="247"/>
        <v>675.00000000007276</v>
      </c>
      <c r="J1114" s="1">
        <f t="shared" si="248"/>
        <v>0</v>
      </c>
      <c r="K1114" s="1">
        <f t="shared" si="249"/>
        <v>2.1840569508607939E-3</v>
      </c>
      <c r="L1114" s="1">
        <f t="shared" si="250"/>
        <v>0</v>
      </c>
      <c r="M1114" s="4">
        <f t="shared" si="241"/>
        <v>9.2847150363581099E-3</v>
      </c>
      <c r="N1114" s="1">
        <f t="shared" si="242"/>
        <v>-14.08393891394422</v>
      </c>
      <c r="O1114">
        <f>((-0.0000000008)*V1114^3+(0.000003)*V1114^2-0.004*V1114+2.013)*('Exhaust Gas Math'!$E$10/(T1114+'Exhaust Gas Math'!$E$10))+(357.45*V1114^-1.004)*(T1114/(T1114+'Exhaust Gas Math'!$E$10))</f>
        <v>0.17819999999999947</v>
      </c>
      <c r="P1114">
        <f t="shared" si="251"/>
        <v>0</v>
      </c>
      <c r="Q1114">
        <f t="shared" si="243"/>
        <v>0</v>
      </c>
      <c r="R1114" s="4">
        <f t="shared" si="244"/>
        <v>3.9769296294121147E-5</v>
      </c>
      <c r="S1114">
        <f t="shared" si="252"/>
        <v>0</v>
      </c>
      <c r="T1114">
        <f>S1114*'Exhaust Gas Math'!$C$14</f>
        <v>0</v>
      </c>
      <c r="U1114">
        <f>(T1114/'Exhaust Gas Math'!$B$14)+('Exhaust Gas Math'!$D$10)</f>
        <v>4.4059320573952224E-4</v>
      </c>
      <c r="V1114">
        <f>('Exhaust Gas Math'!$E$10*((-0.000000001)*V1113^3+(0.000002)*V1113^2-0.0012*V1113+1.3446)*$B$18+T1114*'Exhaust Gas Math'!$D$14*$B$17)/('Exhaust Gas Math'!$E$10*((-0.000000001)*V1113^3+(0.000002)*V1113^2-0.0012*V1113+1.3446)+T1114*'Exhaust Gas Math'!$D$14)</f>
        <v>1100</v>
      </c>
      <c r="W1114">
        <f t="shared" si="245"/>
        <v>101325</v>
      </c>
      <c r="X1114">
        <f t="shared" si="246"/>
        <v>101325</v>
      </c>
    </row>
    <row r="1115" spans="3:24" x14ac:dyDescent="0.2">
      <c r="C1115" s="1"/>
      <c r="D1115" s="1"/>
      <c r="E1115">
        <f t="shared" si="239"/>
        <v>0.138875000000002</v>
      </c>
      <c r="F1115">
        <f t="shared" si="240"/>
        <v>101325</v>
      </c>
      <c r="H1115" s="1">
        <v>0.138875000000002</v>
      </c>
      <c r="I1115" s="1">
        <f t="shared" si="247"/>
        <v>679.50000000007185</v>
      </c>
      <c r="J1115" s="1">
        <f t="shared" si="248"/>
        <v>0</v>
      </c>
      <c r="K1115" s="1">
        <f t="shared" si="249"/>
        <v>2.4867630281423681E-3</v>
      </c>
      <c r="L1115" s="1">
        <f t="shared" si="250"/>
        <v>0</v>
      </c>
      <c r="M1115" s="4">
        <f t="shared" si="241"/>
        <v>7.5951308904530605E-3</v>
      </c>
      <c r="N1115" s="1">
        <f t="shared" si="242"/>
        <v>-12.935509719072501</v>
      </c>
      <c r="O1115">
        <f>((-0.0000000008)*V1115^3+(0.000003)*V1115^2-0.004*V1115+2.013)*('Exhaust Gas Math'!$E$10/(T1115+'Exhaust Gas Math'!$E$10))+(357.45*V1115^-1.004)*(T1115/(T1115+'Exhaust Gas Math'!$E$10))</f>
        <v>0.17819999999999947</v>
      </c>
      <c r="P1115">
        <f t="shared" si="251"/>
        <v>0</v>
      </c>
      <c r="Q1115">
        <f t="shared" si="243"/>
        <v>0</v>
      </c>
      <c r="R1115" s="4">
        <f t="shared" si="244"/>
        <v>3.9769296294121147E-5</v>
      </c>
      <c r="S1115">
        <f t="shared" si="252"/>
        <v>0</v>
      </c>
      <c r="T1115">
        <f>S1115*'Exhaust Gas Math'!$C$14</f>
        <v>0</v>
      </c>
      <c r="U1115">
        <f>(T1115/'Exhaust Gas Math'!$B$14)+('Exhaust Gas Math'!$D$10)</f>
        <v>4.4059320573952224E-4</v>
      </c>
      <c r="V1115">
        <f>('Exhaust Gas Math'!$E$10*((-0.000000001)*V1114^3+(0.000002)*V1114^2-0.0012*V1114+1.3446)*$B$18+T1115*'Exhaust Gas Math'!$D$14*$B$17)/('Exhaust Gas Math'!$E$10*((-0.000000001)*V1114^3+(0.000002)*V1114^2-0.0012*V1114+1.3446)+T1115*'Exhaust Gas Math'!$D$14)</f>
        <v>1100</v>
      </c>
      <c r="W1115">
        <f t="shared" si="245"/>
        <v>101325</v>
      </c>
      <c r="X1115">
        <f t="shared" si="246"/>
        <v>101325</v>
      </c>
    </row>
    <row r="1116" spans="3:24" x14ac:dyDescent="0.2">
      <c r="C1116" s="1"/>
      <c r="D1116" s="1"/>
      <c r="E1116">
        <f t="shared" si="239"/>
        <v>0.13900000000000201</v>
      </c>
      <c r="F1116">
        <f t="shared" si="240"/>
        <v>101325</v>
      </c>
      <c r="H1116" s="1">
        <v>0.13900000000000201</v>
      </c>
      <c r="I1116" s="1">
        <f t="shared" si="247"/>
        <v>684.00000000007276</v>
      </c>
      <c r="J1116" s="1">
        <f t="shared" si="248"/>
        <v>0</v>
      </c>
      <c r="K1116" s="1">
        <f t="shared" si="249"/>
        <v>2.7992594774624204E-3</v>
      </c>
      <c r="L1116" s="1">
        <f t="shared" si="250"/>
        <v>0</v>
      </c>
      <c r="M1116" s="4">
        <f t="shared" si="241"/>
        <v>6.0541612782907296E-3</v>
      </c>
      <c r="N1116" s="1">
        <f t="shared" si="242"/>
        <v>-11.707328805289228</v>
      </c>
      <c r="O1116">
        <f>((-0.0000000008)*V1116^3+(0.000003)*V1116^2-0.004*V1116+2.013)*('Exhaust Gas Math'!$E$10/(T1116+'Exhaust Gas Math'!$E$10))+(357.45*V1116^-1.004)*(T1116/(T1116+'Exhaust Gas Math'!$E$10))</f>
        <v>0.17819999999999947</v>
      </c>
      <c r="P1116">
        <f t="shared" si="251"/>
        <v>0</v>
      </c>
      <c r="Q1116">
        <f t="shared" si="243"/>
        <v>0</v>
      </c>
      <c r="R1116" s="4">
        <f t="shared" si="244"/>
        <v>3.9769296294121147E-5</v>
      </c>
      <c r="S1116">
        <f t="shared" si="252"/>
        <v>0</v>
      </c>
      <c r="T1116">
        <f>S1116*'Exhaust Gas Math'!$C$14</f>
        <v>0</v>
      </c>
      <c r="U1116">
        <f>(T1116/'Exhaust Gas Math'!$B$14)+('Exhaust Gas Math'!$D$10)</f>
        <v>4.4059320573952224E-4</v>
      </c>
      <c r="V1116">
        <f>('Exhaust Gas Math'!$E$10*((-0.000000001)*V1115^3+(0.000002)*V1115^2-0.0012*V1115+1.3446)*$B$18+T1116*'Exhaust Gas Math'!$D$14*$B$17)/('Exhaust Gas Math'!$E$10*((-0.000000001)*V1115^3+(0.000002)*V1115^2-0.0012*V1115+1.3446)+T1116*'Exhaust Gas Math'!$D$14)</f>
        <v>1100</v>
      </c>
      <c r="W1116">
        <f t="shared" si="245"/>
        <v>101325</v>
      </c>
      <c r="X1116">
        <f t="shared" si="246"/>
        <v>101325</v>
      </c>
    </row>
    <row r="1117" spans="3:24" x14ac:dyDescent="0.2">
      <c r="C1117" s="1"/>
      <c r="D1117" s="1"/>
      <c r="E1117">
        <f t="shared" si="239"/>
        <v>0.139125000000002</v>
      </c>
      <c r="F1117">
        <f t="shared" si="240"/>
        <v>101325</v>
      </c>
      <c r="H1117" s="1">
        <v>0.139125000000002</v>
      </c>
      <c r="I1117" s="1">
        <f t="shared" si="247"/>
        <v>688.50000000007185</v>
      </c>
      <c r="J1117" s="1">
        <f t="shared" si="248"/>
        <v>0</v>
      </c>
      <c r="K1117" s="1">
        <f t="shared" si="249"/>
        <v>3.1192165924805188E-3</v>
      </c>
      <c r="L1117" s="1">
        <f t="shared" si="250"/>
        <v>0</v>
      </c>
      <c r="M1117" s="4">
        <f t="shared" si="241"/>
        <v>4.6713067899544942E-3</v>
      </c>
      <c r="N1117" s="1">
        <f t="shared" si="242"/>
        <v>-10.406968316339475</v>
      </c>
      <c r="O1117">
        <f>((-0.0000000008)*V1117^3+(0.000003)*V1117^2-0.004*V1117+2.013)*('Exhaust Gas Math'!$E$10/(T1117+'Exhaust Gas Math'!$E$10))+(357.45*V1117^-1.004)*(T1117/(T1117+'Exhaust Gas Math'!$E$10))</f>
        <v>0.17819999999999947</v>
      </c>
      <c r="P1117">
        <f t="shared" si="251"/>
        <v>0</v>
      </c>
      <c r="Q1117">
        <f t="shared" si="243"/>
        <v>0</v>
      </c>
      <c r="R1117" s="4">
        <f t="shared" si="244"/>
        <v>3.9769296294121147E-5</v>
      </c>
      <c r="S1117">
        <f t="shared" si="252"/>
        <v>0</v>
      </c>
      <c r="T1117">
        <f>S1117*'Exhaust Gas Math'!$C$14</f>
        <v>0</v>
      </c>
      <c r="U1117">
        <f>(T1117/'Exhaust Gas Math'!$B$14)+('Exhaust Gas Math'!$D$10)</f>
        <v>4.4059320573952224E-4</v>
      </c>
      <c r="V1117">
        <f>('Exhaust Gas Math'!$E$10*((-0.000000001)*V1116^3+(0.000002)*V1116^2-0.0012*V1116+1.3446)*$B$18+T1117*'Exhaust Gas Math'!$D$14*$B$17)/('Exhaust Gas Math'!$E$10*((-0.000000001)*V1116^3+(0.000002)*V1116^2-0.0012*V1116+1.3446)+T1117*'Exhaust Gas Math'!$D$14)</f>
        <v>1100</v>
      </c>
      <c r="W1117">
        <f t="shared" si="245"/>
        <v>101325</v>
      </c>
      <c r="X1117">
        <f t="shared" si="246"/>
        <v>101325</v>
      </c>
    </row>
    <row r="1118" spans="3:24" x14ac:dyDescent="0.2">
      <c r="C1118" s="1"/>
      <c r="D1118" s="1"/>
      <c r="E1118">
        <f t="shared" si="239"/>
        <v>0.13925000000000201</v>
      </c>
      <c r="F1118">
        <f t="shared" si="240"/>
        <v>101325</v>
      </c>
      <c r="H1118" s="1">
        <v>0.13925000000000201</v>
      </c>
      <c r="I1118" s="1">
        <f t="shared" si="247"/>
        <v>693.00000000007276</v>
      </c>
      <c r="J1118" s="1">
        <f t="shared" si="248"/>
        <v>0</v>
      </c>
      <c r="K1118" s="1">
        <f t="shared" si="249"/>
        <v>3.4442490465121725E-3</v>
      </c>
      <c r="L1118" s="1">
        <f t="shared" si="250"/>
        <v>0</v>
      </c>
      <c r="M1118" s="4">
        <f t="shared" si="241"/>
        <v>3.4550931832105225E-3</v>
      </c>
      <c r="N1118" s="1">
        <f t="shared" si="242"/>
        <v>-9.0424454070510993</v>
      </c>
      <c r="O1118">
        <f>((-0.0000000008)*V1118^3+(0.000003)*V1118^2-0.004*V1118+2.013)*('Exhaust Gas Math'!$E$10/(T1118+'Exhaust Gas Math'!$E$10))+(357.45*V1118^-1.004)*(T1118/(T1118+'Exhaust Gas Math'!$E$10))</f>
        <v>0.17819999999999947</v>
      </c>
      <c r="P1118">
        <f t="shared" si="251"/>
        <v>0</v>
      </c>
      <c r="Q1118">
        <f t="shared" si="243"/>
        <v>0</v>
      </c>
      <c r="R1118" s="4">
        <f t="shared" si="244"/>
        <v>3.9769296294121147E-5</v>
      </c>
      <c r="S1118">
        <f t="shared" si="252"/>
        <v>0</v>
      </c>
      <c r="T1118">
        <f>S1118*'Exhaust Gas Math'!$C$14</f>
        <v>0</v>
      </c>
      <c r="U1118">
        <f>(T1118/'Exhaust Gas Math'!$B$14)+('Exhaust Gas Math'!$D$10)</f>
        <v>4.4059320573952224E-4</v>
      </c>
      <c r="V1118">
        <f>('Exhaust Gas Math'!$E$10*((-0.000000001)*V1117^3+(0.000002)*V1117^2-0.0012*V1117+1.3446)*$B$18+T1118*'Exhaust Gas Math'!$D$14*$B$17)/('Exhaust Gas Math'!$E$10*((-0.000000001)*V1117^3+(0.000002)*V1117^2-0.0012*V1117+1.3446)+T1118*'Exhaust Gas Math'!$D$14)</f>
        <v>1100</v>
      </c>
      <c r="W1118">
        <f t="shared" si="245"/>
        <v>101325</v>
      </c>
      <c r="X1118">
        <f t="shared" si="246"/>
        <v>101325</v>
      </c>
    </row>
    <row r="1119" spans="3:24" x14ac:dyDescent="0.2">
      <c r="C1119" s="1"/>
      <c r="D1119" s="1"/>
      <c r="E1119">
        <f t="shared" si="239"/>
        <v>0.139375000000002</v>
      </c>
      <c r="F1119">
        <f t="shared" si="240"/>
        <v>101325</v>
      </c>
      <c r="H1119" s="1">
        <v>0.139375000000002</v>
      </c>
      <c r="I1119" s="1">
        <f t="shared" si="247"/>
        <v>697.50000000007185</v>
      </c>
      <c r="J1119" s="1">
        <f t="shared" si="248"/>
        <v>0</v>
      </c>
      <c r="K1119" s="1">
        <f t="shared" si="249"/>
        <v>3.7719336754841728E-3</v>
      </c>
      <c r="L1119" s="1">
        <f t="shared" si="250"/>
        <v>0</v>
      </c>
      <c r="M1119" s="4">
        <f t="shared" si="241"/>
        <v>2.4130188193770621E-3</v>
      </c>
      <c r="N1119" s="1">
        <f t="shared" si="242"/>
        <v>-7.6221728149105363</v>
      </c>
      <c r="O1119">
        <f>((-0.0000000008)*V1119^3+(0.000003)*V1119^2-0.004*V1119+2.013)*('Exhaust Gas Math'!$E$10/(T1119+'Exhaust Gas Math'!$E$10))+(357.45*V1119^-1.004)*(T1119/(T1119+'Exhaust Gas Math'!$E$10))</f>
        <v>0.17819999999999947</v>
      </c>
      <c r="P1119">
        <f t="shared" si="251"/>
        <v>0</v>
      </c>
      <c r="Q1119">
        <f t="shared" si="243"/>
        <v>0</v>
      </c>
      <c r="R1119" s="4">
        <f t="shared" si="244"/>
        <v>3.9769296294121147E-5</v>
      </c>
      <c r="S1119">
        <f t="shared" si="252"/>
        <v>0</v>
      </c>
      <c r="T1119">
        <f>S1119*'Exhaust Gas Math'!$C$14</f>
        <v>0</v>
      </c>
      <c r="U1119">
        <f>(T1119/'Exhaust Gas Math'!$B$14)+('Exhaust Gas Math'!$D$10)</f>
        <v>4.4059320573952224E-4</v>
      </c>
      <c r="V1119">
        <f>('Exhaust Gas Math'!$E$10*((-0.000000001)*V1118^3+(0.000002)*V1118^2-0.0012*V1118+1.3446)*$B$18+T1119*'Exhaust Gas Math'!$D$14*$B$17)/('Exhaust Gas Math'!$E$10*((-0.000000001)*V1118^3+(0.000002)*V1118^2-0.0012*V1118+1.3446)+T1119*'Exhaust Gas Math'!$D$14)</f>
        <v>1100</v>
      </c>
      <c r="W1119">
        <f t="shared" si="245"/>
        <v>101325</v>
      </c>
      <c r="X1119">
        <f t="shared" si="246"/>
        <v>101325</v>
      </c>
    </row>
    <row r="1120" spans="3:24" x14ac:dyDescent="0.2">
      <c r="C1120" s="1"/>
      <c r="D1120" s="1"/>
      <c r="E1120">
        <f t="shared" si="239"/>
        <v>0.13950000000000201</v>
      </c>
      <c r="F1120">
        <f t="shared" si="240"/>
        <v>101325</v>
      </c>
      <c r="H1120" s="1">
        <v>0.13950000000000201</v>
      </c>
      <c r="I1120" s="1">
        <f t="shared" si="247"/>
        <v>702.00000000007276</v>
      </c>
      <c r="J1120" s="1">
        <f t="shared" si="248"/>
        <v>0</v>
      </c>
      <c r="K1120" s="1">
        <f t="shared" si="249"/>
        <v>4.0998275429750377E-3</v>
      </c>
      <c r="L1120" s="1">
        <f t="shared" si="250"/>
        <v>0</v>
      </c>
      <c r="M1120" s="4">
        <f t="shared" si="241"/>
        <v>1.5515084334312944E-3</v>
      </c>
      <c r="N1120" s="1">
        <f t="shared" si="242"/>
        <v>-6.1549069927358699</v>
      </c>
      <c r="O1120">
        <f>((-0.0000000008)*V1120^3+(0.000003)*V1120^2-0.004*V1120+2.013)*('Exhaust Gas Math'!$E$10/(T1120+'Exhaust Gas Math'!$E$10))+(357.45*V1120^-1.004)*(T1120/(T1120+'Exhaust Gas Math'!$E$10))</f>
        <v>0.17819999999999947</v>
      </c>
      <c r="P1120">
        <f t="shared" si="251"/>
        <v>0</v>
      </c>
      <c r="Q1120">
        <f t="shared" si="243"/>
        <v>0</v>
      </c>
      <c r="R1120" s="4">
        <f t="shared" si="244"/>
        <v>3.9769296294121147E-5</v>
      </c>
      <c r="S1120">
        <f t="shared" si="252"/>
        <v>0</v>
      </c>
      <c r="T1120">
        <f>S1120*'Exhaust Gas Math'!$C$14</f>
        <v>0</v>
      </c>
      <c r="U1120">
        <f>(T1120/'Exhaust Gas Math'!$B$14)+('Exhaust Gas Math'!$D$10)</f>
        <v>4.4059320573952224E-4</v>
      </c>
      <c r="V1120">
        <f>('Exhaust Gas Math'!$E$10*((-0.000000001)*V1119^3+(0.000002)*V1119^2-0.0012*V1119+1.3446)*$B$18+T1120*'Exhaust Gas Math'!$D$14*$B$17)/('Exhaust Gas Math'!$E$10*((-0.000000001)*V1119^3+(0.000002)*V1119^2-0.0012*V1119+1.3446)+T1120*'Exhaust Gas Math'!$D$14)</f>
        <v>1100</v>
      </c>
      <c r="W1120">
        <f t="shared" si="245"/>
        <v>101325</v>
      </c>
      <c r="X1120">
        <f t="shared" si="246"/>
        <v>101325</v>
      </c>
    </row>
    <row r="1121" spans="1:36" x14ac:dyDescent="0.2">
      <c r="C1121" s="1"/>
      <c r="D1121" s="1"/>
      <c r="E1121">
        <f t="shared" si="239"/>
        <v>0.139625000000002</v>
      </c>
      <c r="F1121">
        <f t="shared" si="240"/>
        <v>101325</v>
      </c>
      <c r="H1121" s="1">
        <v>0.139625000000002</v>
      </c>
      <c r="I1121" s="1">
        <f t="shared" si="247"/>
        <v>706.50000000007185</v>
      </c>
      <c r="J1121" s="1">
        <f t="shared" si="248"/>
        <v>0</v>
      </c>
      <c r="K1121" s="1">
        <f t="shared" si="249"/>
        <v>4.4254861526593116E-3</v>
      </c>
      <c r="L1121" s="1">
        <f t="shared" si="250"/>
        <v>0</v>
      </c>
      <c r="M1121" s="4">
        <f t="shared" si="241"/>
        <v>8.7587352338435592E-4</v>
      </c>
      <c r="N1121" s="1">
        <f t="shared" si="242"/>
        <v>-4.6496941222369825</v>
      </c>
      <c r="O1121">
        <f>((-0.0000000008)*V1121^3+(0.000003)*V1121^2-0.004*V1121+2.013)*('Exhaust Gas Math'!$E$10/(T1121+'Exhaust Gas Math'!$E$10))+(357.45*V1121^-1.004)*(T1121/(T1121+'Exhaust Gas Math'!$E$10))</f>
        <v>0.17819999999999947</v>
      </c>
      <c r="P1121">
        <f t="shared" si="251"/>
        <v>0</v>
      </c>
      <c r="Q1121">
        <f t="shared" si="243"/>
        <v>0</v>
      </c>
      <c r="R1121" s="4">
        <f t="shared" si="244"/>
        <v>3.9769296294121147E-5</v>
      </c>
      <c r="S1121">
        <f t="shared" si="252"/>
        <v>0</v>
      </c>
      <c r="T1121">
        <f>S1121*'Exhaust Gas Math'!$C$14</f>
        <v>0</v>
      </c>
      <c r="U1121">
        <f>(T1121/'Exhaust Gas Math'!$B$14)+('Exhaust Gas Math'!$D$10)</f>
        <v>4.4059320573952224E-4</v>
      </c>
      <c r="V1121">
        <f>('Exhaust Gas Math'!$E$10*((-0.000000001)*V1120^3+(0.000002)*V1120^2-0.0012*V1120+1.3446)*$B$18+T1121*'Exhaust Gas Math'!$D$14*$B$17)/('Exhaust Gas Math'!$E$10*((-0.000000001)*V1120^3+(0.000002)*V1120^2-0.0012*V1120+1.3446)+T1121*'Exhaust Gas Math'!$D$14)</f>
        <v>1100</v>
      </c>
      <c r="W1121">
        <f t="shared" si="245"/>
        <v>101325</v>
      </c>
      <c r="X1121">
        <f t="shared" si="246"/>
        <v>101325</v>
      </c>
    </row>
    <row r="1122" spans="1:36" x14ac:dyDescent="0.2">
      <c r="C1122" s="1"/>
      <c r="D1122" s="1"/>
      <c r="E1122">
        <f t="shared" si="239"/>
        <v>0.13975000000000201</v>
      </c>
      <c r="F1122">
        <f t="shared" si="240"/>
        <v>101325</v>
      </c>
      <c r="H1122" s="1">
        <v>0.13975000000000201</v>
      </c>
      <c r="I1122" s="1">
        <f t="shared" si="247"/>
        <v>711.00000000007276</v>
      </c>
      <c r="J1122" s="1">
        <f t="shared" si="248"/>
        <v>0</v>
      </c>
      <c r="K1122" s="1">
        <f t="shared" si="249"/>
        <v>4.7464816723831243E-3</v>
      </c>
      <c r="L1122" s="1">
        <f t="shared" si="250"/>
        <v>0</v>
      </c>
      <c r="M1122" s="4">
        <f t="shared" si="241"/>
        <v>3.902796031278466E-4</v>
      </c>
      <c r="N1122" s="1">
        <f t="shared" si="242"/>
        <v>-3.1158143412940333</v>
      </c>
      <c r="O1122">
        <f>((-0.0000000008)*V1122^3+(0.000003)*V1122^2-0.004*V1122+2.013)*('Exhaust Gas Math'!$E$10/(T1122+'Exhaust Gas Math'!$E$10))+(357.45*V1122^-1.004)*(T1122/(T1122+'Exhaust Gas Math'!$E$10))</f>
        <v>0.17819999999999947</v>
      </c>
      <c r="P1122">
        <f t="shared" si="251"/>
        <v>0</v>
      </c>
      <c r="Q1122">
        <f t="shared" si="243"/>
        <v>0</v>
      </c>
      <c r="R1122" s="4">
        <f t="shared" si="244"/>
        <v>3.9769296294121147E-5</v>
      </c>
      <c r="S1122">
        <f t="shared" si="252"/>
        <v>0</v>
      </c>
      <c r="T1122">
        <f>S1122*'Exhaust Gas Math'!$C$14</f>
        <v>0</v>
      </c>
      <c r="U1122">
        <f>(T1122/'Exhaust Gas Math'!$B$14)+('Exhaust Gas Math'!$D$10)</f>
        <v>4.4059320573952224E-4</v>
      </c>
      <c r="V1122">
        <f>('Exhaust Gas Math'!$E$10*((-0.000000001)*V1121^3+(0.000002)*V1121^2-0.0012*V1121+1.3446)*$B$18+T1122*'Exhaust Gas Math'!$D$14*$B$17)/('Exhaust Gas Math'!$E$10*((-0.000000001)*V1121^3+(0.000002)*V1121^2-0.0012*V1121+1.3446)+T1122*'Exhaust Gas Math'!$D$14)</f>
        <v>1100</v>
      </c>
      <c r="W1122">
        <f t="shared" si="245"/>
        <v>101325</v>
      </c>
      <c r="X1122">
        <f t="shared" si="246"/>
        <v>101325</v>
      </c>
    </row>
    <row r="1123" spans="1:36" x14ac:dyDescent="0.2">
      <c r="C1123" s="1"/>
      <c r="D1123" s="1"/>
      <c r="E1123">
        <f t="shared" si="239"/>
        <v>0.139875000000002</v>
      </c>
      <c r="F1123">
        <f t="shared" si="240"/>
        <v>101325</v>
      </c>
      <c r="H1123" s="1">
        <v>0.139875000000002</v>
      </c>
      <c r="I1123" s="1">
        <f t="shared" si="247"/>
        <v>715.50000000007185</v>
      </c>
      <c r="J1123" s="1">
        <f t="shared" si="248"/>
        <v>0</v>
      </c>
      <c r="K1123" s="1">
        <f t="shared" si="249"/>
        <v>5.060421034003797E-3</v>
      </c>
      <c r="L1123" s="1">
        <f t="shared" si="250"/>
        <v>0</v>
      </c>
      <c r="M1123" s="4">
        <f t="shared" si="241"/>
        <v>9.7720520656735532E-5</v>
      </c>
      <c r="N1123" s="1">
        <f t="shared" si="242"/>
        <v>-1.5627245288241558</v>
      </c>
      <c r="O1123">
        <f>((-0.0000000008)*V1123^3+(0.000003)*V1123^2-0.004*V1123+2.013)*('Exhaust Gas Math'!$E$10/(T1123+'Exhaust Gas Math'!$E$10))+(357.45*V1123^-1.004)*(T1123/(T1123+'Exhaust Gas Math'!$E$10))</f>
        <v>0.17819999999999947</v>
      </c>
      <c r="P1123">
        <f t="shared" si="251"/>
        <v>0</v>
      </c>
      <c r="Q1123">
        <f t="shared" si="243"/>
        <v>0</v>
      </c>
      <c r="R1123" s="4">
        <f t="shared" si="244"/>
        <v>3.9769296294121147E-5</v>
      </c>
      <c r="S1123">
        <f t="shared" si="252"/>
        <v>0</v>
      </c>
      <c r="T1123">
        <f>S1123*'Exhaust Gas Math'!$C$14</f>
        <v>0</v>
      </c>
      <c r="U1123">
        <f>(T1123/'Exhaust Gas Math'!$B$14)+('Exhaust Gas Math'!$D$10)</f>
        <v>4.4059320573952224E-4</v>
      </c>
      <c r="V1123">
        <f>('Exhaust Gas Math'!$E$10*((-0.000000001)*V1122^3+(0.000002)*V1122^2-0.0012*V1122+1.3446)*$B$18+T1123*'Exhaust Gas Math'!$D$14*$B$17)/('Exhaust Gas Math'!$E$10*((-0.000000001)*V1122^3+(0.000002)*V1122^2-0.0012*V1122+1.3446)+T1123*'Exhaust Gas Math'!$D$14)</f>
        <v>1100</v>
      </c>
      <c r="W1123">
        <f t="shared" si="245"/>
        <v>101325</v>
      </c>
      <c r="X1123">
        <f t="shared" si="246"/>
        <v>101325</v>
      </c>
    </row>
    <row r="1124" spans="1:36" x14ac:dyDescent="0.2">
      <c r="A1124" s="9"/>
      <c r="B1124" s="9"/>
      <c r="C1124" s="9"/>
      <c r="D1124" s="9"/>
      <c r="E1124">
        <f t="shared" si="239"/>
        <v>0.14000000000000201</v>
      </c>
      <c r="F1124">
        <f t="shared" si="240"/>
        <v>101325</v>
      </c>
      <c r="H1124" s="9">
        <v>0.14000000000000201</v>
      </c>
      <c r="I1124" s="1">
        <f t="shared" si="247"/>
        <v>7.2759576141834259E-11</v>
      </c>
      <c r="J1124" s="1">
        <f t="shared" si="248"/>
        <v>1</v>
      </c>
      <c r="K1124" s="1">
        <f t="shared" si="249"/>
        <v>1.0000467763030562E-3</v>
      </c>
      <c r="L1124" s="1">
        <f t="shared" si="250"/>
        <v>0.13</v>
      </c>
      <c r="M1124" s="10">
        <f t="shared" si="241"/>
        <v>0</v>
      </c>
      <c r="N1124" s="9">
        <f t="shared" si="242"/>
        <v>2.5122901905757931E-11</v>
      </c>
      <c r="O1124">
        <f>((-0.0000000008)*V1124^3+(0.000003)*V1124^2-0.004*V1124+2.013)*('Exhaust Gas Math'!$E$10/(T1124+'Exhaust Gas Math'!$E$10))+(357.45*V1124^-1.004)*(T1124/(T1124+'Exhaust Gas Math'!$E$10))</f>
        <v>0.17819999999999947</v>
      </c>
      <c r="P1124">
        <f t="shared" si="251"/>
        <v>-5.6236373834820322E-23</v>
      </c>
      <c r="Q1124" s="9">
        <f t="shared" si="243"/>
        <v>0</v>
      </c>
      <c r="R1124" s="10">
        <f t="shared" si="244"/>
        <v>3.9769296294121147E-5</v>
      </c>
      <c r="S1124">
        <f t="shared" si="252"/>
        <v>0</v>
      </c>
      <c r="T1124" s="9">
        <f>S1124*'Exhaust Gas Math'!$C$14</f>
        <v>0</v>
      </c>
      <c r="U1124" s="9">
        <f>(T1124/'Exhaust Gas Math'!$B$14)+('Exhaust Gas Math'!$D$10)</f>
        <v>4.4059320573952224E-4</v>
      </c>
      <c r="V1124">
        <f>('Exhaust Gas Math'!$E$10*((-0.000000001)*V1123^3+(0.000002)*V1123^2-0.0012*V1123+1.3446)*$B$18+T1124*'Exhaust Gas Math'!$D$14*$B$17)/('Exhaust Gas Math'!$E$10*((-0.000000001)*V1123^3+(0.000002)*V1123^2-0.0012*V1123+1.3446)+T1124*'Exhaust Gas Math'!$D$14)</f>
        <v>1100</v>
      </c>
      <c r="W1124">
        <f t="shared" si="245"/>
        <v>101325</v>
      </c>
      <c r="X1124" s="9">
        <f t="shared" si="246"/>
        <v>101325</v>
      </c>
      <c r="Y1124" s="9"/>
      <c r="Z1124" s="9"/>
      <c r="AA1124" s="9"/>
      <c r="AB1124" s="9"/>
      <c r="AC1124" s="9"/>
      <c r="AD1124" s="9"/>
      <c r="AE1124" s="9"/>
      <c r="AF1124" s="9"/>
      <c r="AG1124" s="9"/>
      <c r="AH1124" s="9"/>
      <c r="AI1124" s="9"/>
      <c r="AJ1124" s="9"/>
    </row>
    <row r="1125" spans="1:36" x14ac:dyDescent="0.2">
      <c r="C1125" s="1"/>
      <c r="D1125" s="1"/>
      <c r="E1125">
        <f t="shared" si="239"/>
        <v>0.140125000000002</v>
      </c>
      <c r="F1125">
        <f t="shared" si="240"/>
        <v>99586.331636988703</v>
      </c>
      <c r="H1125" s="1">
        <v>0.140125000000002</v>
      </c>
      <c r="I1125" s="1">
        <f t="shared" si="247"/>
        <v>4.5000000000718501</v>
      </c>
      <c r="J1125" s="1">
        <f t="shared" si="248"/>
        <v>1</v>
      </c>
      <c r="K1125" s="1">
        <f t="shared" si="249"/>
        <v>1.2321010436806591E-3</v>
      </c>
      <c r="L1125" s="1">
        <f t="shared" si="250"/>
        <v>0.16</v>
      </c>
      <c r="M1125" s="10">
        <f t="shared" si="241"/>
        <v>9.7720520662973598E-5</v>
      </c>
      <c r="N1125" s="9">
        <f t="shared" si="242"/>
        <v>1.5627245288739644</v>
      </c>
      <c r="O1125">
        <f>((-0.0000000008)*V1125^3+(0.000003)*V1125^2-0.004*V1125+2.013)*('Exhaust Gas Math'!$E$10/(T1125+'Exhaust Gas Math'!$E$10))+(357.45*V1125^-1.004)*(T1125/(T1125+'Exhaust Gas Math'!$E$10))</f>
        <v>0.18447244024802853</v>
      </c>
      <c r="P1125">
        <f t="shared" si="251"/>
        <v>-0.22525080673282857</v>
      </c>
      <c r="Q1125" s="9">
        <f t="shared" si="243"/>
        <v>6.9266439503085028E-7</v>
      </c>
      <c r="R1125" s="10">
        <f t="shared" si="244"/>
        <v>4.0461960689152E-5</v>
      </c>
      <c r="S1125">
        <f t="shared" si="252"/>
        <v>1.2450404224127642E-7</v>
      </c>
      <c r="T1125" s="9">
        <f>S1125*'Exhaust Gas Math'!$C$14</f>
        <v>1.47502118348594E-7</v>
      </c>
      <c r="U1125" s="9">
        <f>(T1125/'Exhaust Gas Math'!$B$14)+('Exhaust Gas Math'!$D$10)</f>
        <v>4.4568475280022619E-4</v>
      </c>
      <c r="V1125">
        <f>('Exhaust Gas Math'!$E$10*((-0.000000001)*V1124^3+(0.000002)*V1124^2-0.0012*V1124+1.3446)*$B$18+T1125*'Exhaust Gas Math'!$D$14*$B$17)/('Exhaust Gas Math'!$E$10*((-0.000000001)*V1124^3+(0.000002)*V1124^2-0.0012*V1124+1.3446)+T1125*'Exhaust Gas Math'!$D$14)</f>
        <v>1087.3912310604617</v>
      </c>
      <c r="W1125">
        <f t="shared" si="245"/>
        <v>99586.556887795436</v>
      </c>
      <c r="X1125" s="9">
        <f t="shared" si="246"/>
        <v>99586.331636988703</v>
      </c>
    </row>
    <row r="1126" spans="1:36" x14ac:dyDescent="0.2">
      <c r="C1126" s="1"/>
      <c r="D1126" s="1"/>
      <c r="E1126">
        <f t="shared" si="239"/>
        <v>0.14025000000000201</v>
      </c>
      <c r="F1126">
        <f t="shared" si="240"/>
        <v>94811.214330495175</v>
      </c>
      <c r="H1126" s="1">
        <v>0.14025000000000201</v>
      </c>
      <c r="I1126" s="1">
        <f t="shared" si="247"/>
        <v>9.0000000000727596</v>
      </c>
      <c r="J1126" s="1">
        <f t="shared" si="248"/>
        <v>1</v>
      </c>
      <c r="K1126" s="1">
        <f t="shared" si="249"/>
        <v>1.4832993701109441E-3</v>
      </c>
      <c r="L1126" s="1">
        <f t="shared" si="250"/>
        <v>0.19</v>
      </c>
      <c r="M1126" s="10">
        <f t="shared" si="241"/>
        <v>3.9027960314042681E-4</v>
      </c>
      <c r="N1126" s="9">
        <f t="shared" si="242"/>
        <v>3.1158143413439396</v>
      </c>
      <c r="O1126">
        <f>((-0.0000000008)*V1126^3+(0.000003)*V1126^2-0.004*V1126+2.013)*('Exhaust Gas Math'!$E$10/(T1126+'Exhaust Gas Math'!$E$10))+(357.45*V1126^-1.004)*(T1126/(T1126+'Exhaust Gas Math'!$E$10))</f>
        <v>0.20598790786758214</v>
      </c>
      <c r="P1126">
        <f t="shared" si="251"/>
        <v>-0.9998961009830416</v>
      </c>
      <c r="Q1126" s="9">
        <f t="shared" si="243"/>
        <v>2.7663870737497354E-6</v>
      </c>
      <c r="R1126" s="10">
        <f t="shared" si="244"/>
        <v>4.2535683367870882E-5</v>
      </c>
      <c r="S1126">
        <f t="shared" si="252"/>
        <v>5.671381572400509E-7</v>
      </c>
      <c r="T1126" s="9">
        <f>S1126*'Exhaust Gas Math'!$C$14</f>
        <v>6.7189850291858187E-7</v>
      </c>
      <c r="U1126" s="9">
        <f>(T1126/'Exhaust Gas Math'!$B$14)+('Exhaust Gas Math'!$D$10)</f>
        <v>4.6378611229522059E-4</v>
      </c>
      <c r="V1126">
        <f>('Exhaust Gas Math'!$E$10*((-0.000000001)*V1125^3+(0.000002)*V1125^2-0.0012*V1125+1.3446)*$B$18+T1126*'Exhaust Gas Math'!$D$14*$B$17)/('Exhaust Gas Math'!$E$10*((-0.000000001)*V1125^3+(0.000002)*V1125^2-0.0012*V1125+1.3446)+T1126*'Exhaust Gas Math'!$D$14)</f>
        <v>1045.8416319083199</v>
      </c>
      <c r="W1126">
        <f t="shared" si="245"/>
        <v>94812.214226596159</v>
      </c>
      <c r="X1126" s="9">
        <f t="shared" si="246"/>
        <v>94811.214330495175</v>
      </c>
    </row>
    <row r="1127" spans="1:36" x14ac:dyDescent="0.2">
      <c r="C1127" s="1"/>
      <c r="D1127" s="1"/>
      <c r="E1127">
        <f t="shared" si="239"/>
        <v>0.140375000000002</v>
      </c>
      <c r="F1127">
        <f t="shared" si="240"/>
        <v>88235.599054900318</v>
      </c>
      <c r="H1127" s="1">
        <v>0.140375000000002</v>
      </c>
      <c r="I1127" s="1">
        <f t="shared" si="247"/>
        <v>13.50000000007185</v>
      </c>
      <c r="J1127" s="1">
        <f t="shared" si="248"/>
        <v>1</v>
      </c>
      <c r="K1127" s="1">
        <f t="shared" si="249"/>
        <v>1.7517690356475993E-3</v>
      </c>
      <c r="L1127" s="1">
        <f t="shared" si="250"/>
        <v>0.23</v>
      </c>
      <c r="M1127" s="10">
        <f t="shared" si="241"/>
        <v>8.7587352340291746E-4</v>
      </c>
      <c r="N1127" s="9">
        <f t="shared" si="242"/>
        <v>4.649694122285565</v>
      </c>
      <c r="O1127">
        <f>((-0.0000000008)*V1127^3+(0.000003)*V1127^2-0.004*V1127+2.013)*('Exhaust Gas Math'!$E$10/(T1127+'Exhaust Gas Math'!$E$10))+(357.45*V1127^-1.004)*(T1127/(T1127+'Exhaust Gas Math'!$E$10))</f>
        <v>0.24590757904495789</v>
      </c>
      <c r="P1127">
        <f t="shared" si="251"/>
        <v>-2.6582185633891835</v>
      </c>
      <c r="Q1127" s="9">
        <f t="shared" si="243"/>
        <v>6.2083828462581574E-6</v>
      </c>
      <c r="R1127" s="10">
        <f t="shared" si="244"/>
        <v>4.5977679140379307E-5</v>
      </c>
      <c r="S1127">
        <f t="shared" si="252"/>
        <v>1.4565005754767648E-6</v>
      </c>
      <c r="T1127" s="9">
        <f>S1127*'Exhaust Gas Math'!$C$14</f>
        <v>1.7255417285363034E-6</v>
      </c>
      <c r="U1127" s="9">
        <f>(T1127/'Exhaust Gas Math'!$B$14)+('Exhaust Gas Math'!$D$10)</f>
        <v>5.0015626160891484E-4</v>
      </c>
      <c r="V1127">
        <f>('Exhaust Gas Math'!$E$10*((-0.000000001)*V1126^3+(0.000002)*V1126^2-0.0012*V1126+1.3446)*$B$18+T1127*'Exhaust Gas Math'!$D$14*$B$17)/('Exhaust Gas Math'!$E$10*((-0.000000001)*V1126^3+(0.000002)*V1126^2-0.0012*V1126+1.3446)+T1127*'Exhaust Gas Math'!$D$14)</f>
        <v>975.58298935880839</v>
      </c>
      <c r="W1127">
        <f t="shared" si="245"/>
        <v>88238.257273463707</v>
      </c>
      <c r="X1127" s="9">
        <f t="shared" si="246"/>
        <v>88235.599054900318</v>
      </c>
    </row>
    <row r="1128" spans="1:36" x14ac:dyDescent="0.2">
      <c r="C1128" s="1"/>
      <c r="D1128" s="1"/>
      <c r="E1128">
        <f t="shared" si="239"/>
        <v>0.14050000000000201</v>
      </c>
      <c r="F1128">
        <f t="shared" si="240"/>
        <v>81277.462085090287</v>
      </c>
      <c r="H1128" s="1">
        <v>0.14050000000000201</v>
      </c>
      <c r="I1128" s="1">
        <f t="shared" si="247"/>
        <v>18.00000000007276</v>
      </c>
      <c r="J1128" s="1">
        <f t="shared" si="248"/>
        <v>1</v>
      </c>
      <c r="K1128" s="1">
        <f t="shared" si="249"/>
        <v>2.0355085600074312E-3</v>
      </c>
      <c r="L1128" s="1">
        <f t="shared" si="250"/>
        <v>0.27</v>
      </c>
      <c r="M1128" s="10">
        <f t="shared" si="241"/>
        <v>1.5515084334560038E-3</v>
      </c>
      <c r="N1128" s="9">
        <f t="shared" si="242"/>
        <v>6.1549069927836557</v>
      </c>
      <c r="O1128">
        <f>((-0.0000000008)*V1128^3+(0.000003)*V1128^2-0.004*V1128+2.013)*('Exhaust Gas Math'!$E$10/(T1128+'Exhaust Gas Math'!$E$10))+(357.45*V1128^-1.004)*(T1128/(T1128+'Exhaust Gas Math'!$E$10))</f>
        <v>0.30353369365060862</v>
      </c>
      <c r="P1128">
        <f t="shared" si="251"/>
        <v>-5.7493652598926488</v>
      </c>
      <c r="Q1128" s="9">
        <f t="shared" si="243"/>
        <v>1.0997430664041277E-5</v>
      </c>
      <c r="R1128" s="10">
        <f t="shared" si="244"/>
        <v>5.0766726958162424E-5</v>
      </c>
      <c r="S1128">
        <f t="shared" si="252"/>
        <v>2.9091256701576777E-6</v>
      </c>
      <c r="T1128" s="9">
        <f>S1128*'Exhaust Gas Math'!$C$14</f>
        <v>3.4464921071315368E-6</v>
      </c>
      <c r="U1128" s="9">
        <f>(T1128/'Exhaust Gas Math'!$B$14)+('Exhaust Gas Math'!$D$10)</f>
        <v>5.595608311151362E-4</v>
      </c>
      <c r="V1128">
        <f>('Exhaust Gas Math'!$E$10*((-0.000000001)*V1127^3+(0.000002)*V1127^2-0.0012*V1127+1.3446)*$B$18+T1128*'Exhaust Gas Math'!$D$14*$B$17)/('Exhaust Gas Math'!$E$10*((-0.000000001)*V1127^3+(0.000002)*V1127^2-0.0012*V1127+1.3446)+T1128*'Exhaust Gas Math'!$D$14)</f>
        <v>886.94905219460668</v>
      </c>
      <c r="W1128">
        <f t="shared" si="245"/>
        <v>81283.21145035018</v>
      </c>
      <c r="X1128" s="9">
        <f t="shared" si="246"/>
        <v>81277.462085090287</v>
      </c>
    </row>
    <row r="1129" spans="1:36" x14ac:dyDescent="0.2">
      <c r="C1129" s="1"/>
      <c r="D1129" s="1"/>
      <c r="E1129">
        <f t="shared" si="239"/>
        <v>0.140625000000002</v>
      </c>
      <c r="F1129">
        <f t="shared" si="240"/>
        <v>74877.903985964149</v>
      </c>
      <c r="H1129" s="1">
        <v>0.140625000000002</v>
      </c>
      <c r="I1129" s="1">
        <f t="shared" si="247"/>
        <v>22.50000000007185</v>
      </c>
      <c r="J1129" s="1">
        <f t="shared" si="248"/>
        <v>1</v>
      </c>
      <c r="K1129" s="1">
        <f t="shared" si="249"/>
        <v>2.332402623895218E-3</v>
      </c>
      <c r="L1129" s="1">
        <f t="shared" si="250"/>
        <v>0.31</v>
      </c>
      <c r="M1129" s="10">
        <f t="shared" si="241"/>
        <v>2.4130188194074961E-3</v>
      </c>
      <c r="N1129" s="9">
        <f t="shared" si="242"/>
        <v>7.6221728149566967</v>
      </c>
      <c r="O1129">
        <f>((-0.0000000008)*V1129^3+(0.000003)*V1129^2-0.004*V1129+2.013)*('Exhaust Gas Math'!$E$10/(T1129+'Exhaust Gas Math'!$E$10))+(357.45*V1129^-1.004)*(T1129/(T1129+'Exhaust Gas Math'!$E$10))</f>
        <v>0.37492999730115345</v>
      </c>
      <c r="P1129">
        <f t="shared" si="251"/>
        <v>-10.891251212406788</v>
      </c>
      <c r="Q1129" s="9">
        <f t="shared" si="243"/>
        <v>1.7104004454780292E-5</v>
      </c>
      <c r="R1129" s="10">
        <f t="shared" si="244"/>
        <v>5.6873300748901439E-5</v>
      </c>
      <c r="S1129">
        <f t="shared" si="252"/>
        <v>5.0357947076837052E-6</v>
      </c>
      <c r="T1129" s="9">
        <f>S1129*'Exhaust Gas Math'!$C$14</f>
        <v>5.9659941442907653E-6</v>
      </c>
      <c r="U1129" s="9">
        <f>(T1129/'Exhaust Gas Math'!$B$14)+('Exhaust Gas Math'!$D$10)</f>
        <v>6.4653017999878235E-4</v>
      </c>
      <c r="V1129">
        <f>('Exhaust Gas Math'!$E$10*((-0.000000001)*V1128^3+(0.000002)*V1128^2-0.0012*V1128+1.3446)*$B$18+T1129*'Exhaust Gas Math'!$D$14*$B$17)/('Exhaust Gas Math'!$E$10*((-0.000000001)*V1128^3+(0.000002)*V1128^2-0.0012*V1128+1.3446)+T1129*'Exhaust Gas Math'!$D$14)</f>
        <v>792.32331857535655</v>
      </c>
      <c r="W1129">
        <f t="shared" si="245"/>
        <v>74888.795237176557</v>
      </c>
      <c r="X1129" s="9">
        <f t="shared" si="246"/>
        <v>74877.903985964149</v>
      </c>
    </row>
    <row r="1130" spans="1:36" x14ac:dyDescent="0.2">
      <c r="C1130" s="1"/>
      <c r="D1130" s="1"/>
      <c r="E1130">
        <f t="shared" si="239"/>
        <v>0.14075000000000201</v>
      </c>
      <c r="F1130">
        <f t="shared" si="240"/>
        <v>69502.765222743881</v>
      </c>
      <c r="H1130" s="1">
        <v>0.14075000000000201</v>
      </c>
      <c r="I1130" s="1">
        <f t="shared" si="247"/>
        <v>27.00000000007276</v>
      </c>
      <c r="J1130" s="1">
        <f t="shared" si="248"/>
        <v>1</v>
      </c>
      <c r="K1130" s="1">
        <f t="shared" si="249"/>
        <v>2.6402378390166779E-3</v>
      </c>
      <c r="L1130" s="1">
        <f t="shared" si="250"/>
        <v>0.35</v>
      </c>
      <c r="M1130" s="10">
        <f t="shared" si="241"/>
        <v>3.4550931832470315E-3</v>
      </c>
      <c r="N1130" s="9">
        <f t="shared" si="242"/>
        <v>9.0424454070961211</v>
      </c>
      <c r="O1130">
        <f>((-0.0000000008)*V1130^3+(0.000003)*V1130^2-0.004*V1130+2.013)*('Exhaust Gas Math'!$E$10/(T1130+'Exhaust Gas Math'!$E$10))+(357.45*V1130^-1.004)*(T1130/(T1130+'Exhaust Gas Math'!$E$10))</f>
        <v>0.4538503042968044</v>
      </c>
      <c r="P1130">
        <f t="shared" si="251"/>
        <v>-18.5547209035694</v>
      </c>
      <c r="Q1130" s="9">
        <f t="shared" si="243"/>
        <v>2.4490455160415588E-5</v>
      </c>
      <c r="R1130" s="10">
        <f t="shared" si="244"/>
        <v>6.4259751454536735E-5</v>
      </c>
      <c r="S1130">
        <f t="shared" si="252"/>
        <v>7.940114624756398E-6</v>
      </c>
      <c r="T1130" s="9">
        <f>S1130*'Exhaust Gas Math'!$C$14</f>
        <v>9.4067927916154161E-6</v>
      </c>
      <c r="U1130" s="9">
        <f>(T1130/'Exhaust Gas Math'!$B$14)+('Exhaust Gas Math'!$D$10)</f>
        <v>7.6530127586777277E-4</v>
      </c>
      <c r="V1130">
        <f>('Exhaust Gas Math'!$E$10*((-0.000000001)*V1129^3+(0.000002)*V1129^2-0.0012*V1129+1.3446)*$B$18+T1130*'Exhaust Gas Math'!$D$14*$B$17)/('Exhaust Gas Math'!$E$10*((-0.000000001)*V1129^3+(0.000002)*V1129^2-0.0012*V1129+1.3446)+T1130*'Exhaust Gas Math'!$D$14)</f>
        <v>702.08642402265139</v>
      </c>
      <c r="W1130">
        <f t="shared" si="245"/>
        <v>69521.319943647453</v>
      </c>
      <c r="X1130" s="9">
        <f t="shared" si="246"/>
        <v>69502.765222743881</v>
      </c>
    </row>
    <row r="1131" spans="1:36" x14ac:dyDescent="0.2">
      <c r="C1131" s="1"/>
      <c r="D1131" s="1"/>
      <c r="E1131">
        <f t="shared" si="239"/>
        <v>0.140875000000002</v>
      </c>
      <c r="F1131">
        <f t="shared" si="240"/>
        <v>65365.754783754317</v>
      </c>
      <c r="H1131" s="1">
        <v>0.140875000000002</v>
      </c>
      <c r="I1131" s="1">
        <f t="shared" si="247"/>
        <v>31.50000000007185</v>
      </c>
      <c r="J1131" s="1">
        <f t="shared" si="248"/>
        <v>1</v>
      </c>
      <c r="K1131" s="1">
        <f t="shared" si="249"/>
        <v>2.9567192492081793E-3</v>
      </c>
      <c r="L1131" s="1">
        <f t="shared" si="250"/>
        <v>0.39</v>
      </c>
      <c r="M1131" s="10">
        <f t="shared" si="241"/>
        <v>4.6713067899960409E-3</v>
      </c>
      <c r="N1131" s="9">
        <f t="shared" si="242"/>
        <v>10.406968316382072</v>
      </c>
      <c r="O1131">
        <f>((-0.0000000008)*V1131^3+(0.000003)*V1131^2-0.004*V1131+2.013)*('Exhaust Gas Math'!$E$10/(T1131+'Exhaust Gas Math'!$E$10))+(357.45*V1131^-1.004)*(T1131/(T1131+'Exhaust Gas Math'!$E$10))</f>
        <v>0.53364853337706641</v>
      </c>
      <c r="P1131">
        <f t="shared" si="251"/>
        <v>-28.898399412234216</v>
      </c>
      <c r="Q1131" s="9">
        <f t="shared" si="243"/>
        <v>3.3111242856098508E-5</v>
      </c>
      <c r="R1131" s="10">
        <f t="shared" si="244"/>
        <v>7.2880539150219661E-5</v>
      </c>
      <c r="S1131">
        <f t="shared" si="252"/>
        <v>1.1717159648430394E-5</v>
      </c>
      <c r="T1131" s="9">
        <f>S1131*'Exhaust Gas Math'!$C$14</f>
        <v>1.3881524150218879E-5</v>
      </c>
      <c r="U1131" s="9">
        <f>(T1131/'Exhaust Gas Math'!$B$14)+('Exhaust Gas Math'!$D$10)</f>
        <v>9.197621443042057E-4</v>
      </c>
      <c r="V1131">
        <f>('Exhaust Gas Math'!$E$10*((-0.000000001)*V1130^3+(0.000002)*V1130^2-0.0012*V1130+1.3446)*$B$18+T1131*'Exhaust Gas Math'!$D$14*$B$17)/('Exhaust Gas Math'!$E$10*((-0.000000001)*V1130^3+(0.000002)*V1130^2-0.0012*V1130+1.3446)+T1131*'Exhaust Gas Math'!$D$14)</f>
        <v>623.22411408024539</v>
      </c>
      <c r="W1131">
        <f t="shared" si="245"/>
        <v>65394.653183166549</v>
      </c>
      <c r="X1131" s="9">
        <f t="shared" si="246"/>
        <v>65365.754783754317</v>
      </c>
    </row>
    <row r="1132" spans="1:36" x14ac:dyDescent="0.2">
      <c r="C1132" s="1"/>
      <c r="D1132" s="1"/>
      <c r="E1132">
        <f t="shared" si="239"/>
        <v>0.14100000000000201</v>
      </c>
      <c r="F1132">
        <f t="shared" si="240"/>
        <v>62502.214271738827</v>
      </c>
      <c r="H1132" s="1">
        <v>0.14100000000000201</v>
      </c>
      <c r="I1132" s="1">
        <f t="shared" si="247"/>
        <v>36.00000000007276</v>
      </c>
      <c r="J1132" s="1">
        <f t="shared" si="248"/>
        <v>1</v>
      </c>
      <c r="K1132" s="1">
        <f t="shared" si="249"/>
        <v>3.2794874396686897E-3</v>
      </c>
      <c r="L1132" s="1">
        <f t="shared" si="250"/>
        <v>0.43</v>
      </c>
      <c r="M1132" s="10">
        <f t="shared" si="241"/>
        <v>6.0541612783377337E-3</v>
      </c>
      <c r="N1132" s="9">
        <f t="shared" si="242"/>
        <v>11.707328805329878</v>
      </c>
      <c r="O1132">
        <f>((-0.0000000008)*V1132^3+(0.000003)*V1132^2-0.004*V1132+2.013)*('Exhaust Gas Math'!$E$10/(T1132+'Exhaust Gas Math'!$E$10))+(357.45*V1132^-1.004)*(T1132/(T1132+'Exhaust Gas Math'!$E$10))</f>
        <v>0.6092707581705108</v>
      </c>
      <c r="P1132">
        <f t="shared" si="251"/>
        <v>-41.753796558693402</v>
      </c>
      <c r="Q1132" s="9">
        <f t="shared" si="243"/>
        <v>4.2913217518988594E-5</v>
      </c>
      <c r="R1132" s="10">
        <f t="shared" si="244"/>
        <v>8.2682513813109741E-5</v>
      </c>
      <c r="S1132">
        <f t="shared" si="252"/>
        <v>1.6452188570621084E-5</v>
      </c>
      <c r="T1132" s="9">
        <f>S1132*'Exhaust Gas Math'!$C$14</f>
        <v>1.9491195803380993E-5</v>
      </c>
      <c r="U1132" s="9">
        <f>(T1132/'Exhaust Gas Math'!$B$14)+('Exhaust Gas Math'!$D$10)</f>
        <v>1.1133994122766639E-3</v>
      </c>
      <c r="V1132">
        <f>('Exhaust Gas Math'!$E$10*((-0.000000001)*V1131^3+(0.000002)*V1131^2-0.0012*V1131+1.3446)*$B$18+T1132*'Exhaust Gas Math'!$D$14*$B$17)/('Exhaust Gas Math'!$E$10*((-0.000000001)*V1131^3+(0.000002)*V1131^2-0.0012*V1131+1.3446)+T1132*'Exhaust Gas Math'!$D$14)</f>
        <v>558.61690961300303</v>
      </c>
      <c r="W1132">
        <f t="shared" si="245"/>
        <v>62543.968068297523</v>
      </c>
      <c r="X1132" s="9">
        <f t="shared" si="246"/>
        <v>62502.214271738827</v>
      </c>
    </row>
    <row r="1133" spans="1:36" x14ac:dyDescent="0.2">
      <c r="C1133" s="1"/>
      <c r="D1133" s="1"/>
      <c r="E1133">
        <f t="shared" si="239"/>
        <v>0.141125000000002</v>
      </c>
      <c r="F1133">
        <f t="shared" si="240"/>
        <v>60792.374689017794</v>
      </c>
      <c r="H1133" s="1">
        <v>0.141125000000002</v>
      </c>
      <c r="I1133" s="1">
        <f t="shared" si="247"/>
        <v>40.50000000007185</v>
      </c>
      <c r="J1133" s="1">
        <f t="shared" si="248"/>
        <v>1</v>
      </c>
      <c r="K1133" s="1">
        <f t="shared" si="249"/>
        <v>3.6061361267382026E-3</v>
      </c>
      <c r="L1133" s="1">
        <f t="shared" si="250"/>
        <v>0.47</v>
      </c>
      <c r="M1133" s="10">
        <f t="shared" si="241"/>
        <v>7.5951308905049947E-3</v>
      </c>
      <c r="N1133" s="9">
        <f t="shared" si="242"/>
        <v>12.935509719110708</v>
      </c>
      <c r="O1133">
        <f>((-0.0000000008)*V1133^3+(0.000003)*V1133^2-0.004*V1133+2.013)*('Exhaust Gas Math'!$E$10/(T1133+'Exhaust Gas Math'!$E$10))+(357.45*V1133^-1.004)*(T1133/(T1133+'Exhaust Gas Math'!$E$10))</f>
        <v>0.67801875684089963</v>
      </c>
      <c r="P1133">
        <f t="shared" si="251"/>
        <v>-56.725561830817014</v>
      </c>
      <c r="Q1133" s="9">
        <f t="shared" si="243"/>
        <v>5.3835946715796783E-5</v>
      </c>
      <c r="R1133" s="10">
        <f t="shared" si="244"/>
        <v>9.360524300991793E-5</v>
      </c>
      <c r="S1133">
        <f t="shared" si="252"/>
        <v>2.2219449880000974E-5</v>
      </c>
      <c r="T1133" s="9">
        <f>S1133*'Exhaust Gas Math'!$C$14</f>
        <v>2.6323771235388898E-5</v>
      </c>
      <c r="U1133" s="9">
        <f>(T1133/'Exhaust Gas Math'!$B$14)+('Exhaust Gas Math'!$D$10)</f>
        <v>1.3492494444481483E-3</v>
      </c>
      <c r="V1133">
        <f>('Exhaust Gas Math'!$E$10*((-0.000000001)*V1132^3+(0.000002)*V1132^2-0.0012*V1132+1.3446)*$B$18+T1133*'Exhaust Gas Math'!$D$14*$B$17)/('Exhaust Gas Math'!$E$10*((-0.000000001)*V1132^3+(0.000002)*V1132^2-0.0012*V1132+1.3446)+T1133*'Exhaust Gas Math'!$D$14)</f>
        <v>507.7244177219979</v>
      </c>
      <c r="W1133">
        <f t="shared" si="245"/>
        <v>60849.100250848613</v>
      </c>
      <c r="X1133" s="9">
        <f t="shared" si="246"/>
        <v>60792.374689017794</v>
      </c>
    </row>
    <row r="1134" spans="1:36" x14ac:dyDescent="0.2">
      <c r="C1134" s="1"/>
      <c r="D1134" s="1"/>
      <c r="E1134">
        <f t="shared" si="239"/>
        <v>0.14125000000000201</v>
      </c>
      <c r="F1134">
        <f t="shared" si="240"/>
        <v>60155.4436273908</v>
      </c>
      <c r="H1134" s="1">
        <v>0.14125000000000201</v>
      </c>
      <c r="I1134" s="1">
        <f t="shared" si="247"/>
        <v>45.00000000007276</v>
      </c>
      <c r="J1134" s="1">
        <f t="shared" si="248"/>
        <v>1</v>
      </c>
      <c r="K1134" s="1">
        <f t="shared" si="249"/>
        <v>3.9342300970923606E-3</v>
      </c>
      <c r="L1134" s="1">
        <f t="shared" si="250"/>
        <v>0.52</v>
      </c>
      <c r="M1134" s="10">
        <f t="shared" si="241"/>
        <v>9.2847150364146584E-3</v>
      </c>
      <c r="N1134" s="9">
        <f t="shared" si="242"/>
        <v>14.083938913979749</v>
      </c>
      <c r="O1134">
        <f>((-0.0000000008)*V1134^3+(0.000003)*V1134^2-0.004*V1134+2.013)*('Exhaust Gas Math'!$E$10/(T1134+'Exhaust Gas Math'!$E$10))+(357.45*V1134^-1.004)*(T1134/(T1134+'Exhaust Gas Math'!$E$10))</f>
        <v>0.74007038607096653</v>
      </c>
      <c r="P1134">
        <f t="shared" si="251"/>
        <v>-73.399194869844564</v>
      </c>
      <c r="Q1134" s="9">
        <f t="shared" si="243"/>
        <v>6.5812088188850427E-5</v>
      </c>
      <c r="R1134" s="10">
        <f t="shared" si="244"/>
        <v>1.0558138448297157E-4</v>
      </c>
      <c r="S1134">
        <f t="shared" si="252"/>
        <v>2.921562813352883E-5</v>
      </c>
      <c r="T1134" s="9">
        <f>S1134*'Exhaust Gas Math'!$C$14</f>
        <v>3.4612266083932909E-5</v>
      </c>
      <c r="U1134" s="9">
        <f>(T1134/'Exhaust Gas Math'!$B$14)+('Exhaust Gas Math'!$D$10)</f>
        <v>1.6353555835073134E-3</v>
      </c>
      <c r="V1134">
        <f>('Exhaust Gas Math'!$E$10*((-0.000000001)*V1133^3+(0.000002)*V1133^2-0.0012*V1133+1.3446)*$B$18+T1134*'Exhaust Gas Math'!$D$14*$B$17)/('Exhaust Gas Math'!$E$10*((-0.000000001)*V1133^3+(0.000002)*V1133^2-0.0012*V1133+1.3446)+T1134*'Exhaust Gas Math'!$D$14)</f>
        <v>467.67659469875463</v>
      </c>
      <c r="W1134">
        <f t="shared" si="245"/>
        <v>60228.842822260645</v>
      </c>
      <c r="X1134" s="9">
        <f t="shared" si="246"/>
        <v>60155.4436273908</v>
      </c>
    </row>
    <row r="1135" spans="1:36" x14ac:dyDescent="0.2">
      <c r="C1135" s="1"/>
      <c r="D1135" s="1"/>
      <c r="E1135">
        <f t="shared" si="239"/>
        <v>0.141375000000002</v>
      </c>
      <c r="F1135">
        <f t="shared" si="240"/>
        <v>60243.649212582983</v>
      </c>
      <c r="H1135" s="1">
        <v>0.141375000000002</v>
      </c>
      <c r="I1135" s="1">
        <f t="shared" si="247"/>
        <v>49.50000000007185</v>
      </c>
      <c r="J1135" s="1">
        <f t="shared" si="248"/>
        <v>1</v>
      </c>
      <c r="K1135" s="1">
        <f t="shared" si="249"/>
        <v>4.2613233626098328E-3</v>
      </c>
      <c r="L1135" s="1">
        <f t="shared" si="250"/>
        <v>0.56000000000000005</v>
      </c>
      <c r="M1135" s="10">
        <f t="shared" si="241"/>
        <v>1.111249686796344E-2</v>
      </c>
      <c r="N1135" s="9">
        <f t="shared" si="242"/>
        <v>15.145535942059173</v>
      </c>
      <c r="O1135">
        <f>((-0.0000000008)*V1135^3+(0.000003)*V1135^2-0.004*V1135+2.013)*('Exhaust Gas Math'!$E$10/(T1135+'Exhaust Gas Math'!$E$10))+(357.45*V1135^-1.004)*(T1135/(T1135+'Exhaust Gas Math'!$E$10))</f>
        <v>0.79411215056720796</v>
      </c>
      <c r="P1135">
        <f t="shared" si="251"/>
        <v>-91.079604767567886</v>
      </c>
      <c r="Q1135" s="9">
        <f t="shared" si="243"/>
        <v>7.8767805043496899E-5</v>
      </c>
      <c r="R1135" s="10">
        <f t="shared" si="244"/>
        <v>1.1853710133761805E-4</v>
      </c>
      <c r="S1135">
        <f t="shared" si="252"/>
        <v>3.7366237512877361E-5</v>
      </c>
      <c r="T1135" s="9">
        <f>S1135*'Exhaust Gas Math'!$C$14</f>
        <v>4.4268435696129285E-5</v>
      </c>
      <c r="U1135" s="9">
        <f>(T1135/'Exhaust Gas Math'!$B$14)+('Exhaust Gas Math'!$D$10)</f>
        <v>1.968671759282128E-3</v>
      </c>
      <c r="V1135">
        <f>('Exhaust Gas Math'!$E$10*((-0.000000001)*V1134^3+(0.000002)*V1134^2-0.0012*V1134+1.3446)*$B$18+T1135*'Exhaust Gas Math'!$D$14*$B$17)/('Exhaust Gas Math'!$E$10*((-0.000000001)*V1134^3+(0.000002)*V1134^2-0.0012*V1134+1.3446)+T1135*'Exhaust Gas Math'!$D$14)</f>
        <v>436.93246894010991</v>
      </c>
      <c r="W1135">
        <f t="shared" si="245"/>
        <v>60334.728817350551</v>
      </c>
      <c r="X1135" s="9">
        <f t="shared" si="246"/>
        <v>60243.649212582983</v>
      </c>
    </row>
    <row r="1136" spans="1:36" x14ac:dyDescent="0.2">
      <c r="C1136" s="1"/>
      <c r="D1136" s="1"/>
      <c r="E1136">
        <f t="shared" si="239"/>
        <v>0.14150000000000201</v>
      </c>
      <c r="F1136">
        <f t="shared" si="240"/>
        <v>60880.941106366845</v>
      </c>
      <c r="H1136" s="1">
        <v>0.14150000000000201</v>
      </c>
      <c r="I1136" s="1">
        <f t="shared" si="247"/>
        <v>54.00000000007276</v>
      </c>
      <c r="J1136" s="1">
        <f t="shared" si="248"/>
        <v>1</v>
      </c>
      <c r="K1136" s="1">
        <f t="shared" si="249"/>
        <v>4.5849773955694718E-3</v>
      </c>
      <c r="L1136" s="1">
        <f t="shared" si="250"/>
        <v>0.6</v>
      </c>
      <c r="M1136" s="10">
        <f t="shared" si="241"/>
        <v>1.3067207502361084E-2</v>
      </c>
      <c r="N1136" s="9">
        <f t="shared" si="242"/>
        <v>16.113755704654203</v>
      </c>
      <c r="O1136">
        <f>((-0.0000000008)*V1136^3+(0.000003)*V1136^2-0.004*V1136+2.013)*('Exhaust Gas Math'!$E$10/(T1136+'Exhaust Gas Math'!$E$10))+(357.45*V1136^-1.004)*(T1136/(T1136+'Exhaust Gas Math'!$E$10))</f>
        <v>0.84082869447897957</v>
      </c>
      <c r="P1136">
        <f t="shared" si="251"/>
        <v>-109.16189817659821</v>
      </c>
      <c r="Q1136" s="9">
        <f t="shared" si="243"/>
        <v>9.2623220977116973E-5</v>
      </c>
      <c r="R1136" s="10">
        <f t="shared" si="244"/>
        <v>1.3239251727123811E-4</v>
      </c>
      <c r="S1136">
        <f t="shared" si="252"/>
        <v>4.67054750807676E-5</v>
      </c>
      <c r="T1136" s="9">
        <f>S1136*'Exhaust Gas Math'!$C$14</f>
        <v>5.5332793930820275E-5</v>
      </c>
      <c r="U1136" s="9">
        <f>(T1136/'Exhaust Gas Math'!$B$14)+('Exhaust Gas Math'!$D$10)</f>
        <v>2.3505964480874781E-3</v>
      </c>
      <c r="V1136">
        <f>('Exhaust Gas Math'!$E$10*((-0.000000001)*V1135^3+(0.000002)*V1135^2-0.0012*V1135+1.3446)*$B$18+T1136*'Exhaust Gas Math'!$D$14*$B$17)/('Exhaust Gas Math'!$E$10*((-0.000000001)*V1135^3+(0.000002)*V1135^2-0.0012*V1135+1.3446)+T1136*'Exhaust Gas Math'!$D$14)</f>
        <v>413.15279315417587</v>
      </c>
      <c r="W1136">
        <f t="shared" si="245"/>
        <v>60990.103004543445</v>
      </c>
      <c r="X1136" s="9">
        <f t="shared" si="246"/>
        <v>60880.941106366845</v>
      </c>
    </row>
    <row r="1137" spans="3:24" x14ac:dyDescent="0.2">
      <c r="C1137" s="1"/>
      <c r="D1137" s="1"/>
      <c r="E1137">
        <f t="shared" si="239"/>
        <v>0.141625000000002</v>
      </c>
      <c r="F1137">
        <f t="shared" si="240"/>
        <v>61931.130117136629</v>
      </c>
      <c r="H1137" s="1">
        <v>0.141625000000002</v>
      </c>
      <c r="I1137" s="1">
        <f t="shared" si="247"/>
        <v>58.50000000007185</v>
      </c>
      <c r="J1137" s="1">
        <f t="shared" si="248"/>
        <v>1</v>
      </c>
      <c r="K1137" s="1">
        <f t="shared" si="249"/>
        <v>4.9027793082269937E-3</v>
      </c>
      <c r="L1137" s="1">
        <f t="shared" si="250"/>
        <v>0.64</v>
      </c>
      <c r="M1137" s="10">
        <f t="shared" si="241"/>
        <v>1.5136795498538573E-2</v>
      </c>
      <c r="N1137" s="9">
        <f t="shared" si="242"/>
        <v>16.982628804962349</v>
      </c>
      <c r="O1137">
        <f>((-0.0000000008)*V1137^3+(0.000003)*V1137^2-0.004*V1137+2.013)*('Exhaust Gas Math'!$E$10/(T1137+'Exhaust Gas Math'!$E$10))+(357.45*V1137^-1.004)*(T1137/(T1137+'Exhaust Gas Math'!$E$10))</f>
        <v>0.88102023146785269</v>
      </c>
      <c r="P1137">
        <f t="shared" si="251"/>
        <v>-127.04738201209989</v>
      </c>
      <c r="Q1137" s="9">
        <f t="shared" si="243"/>
        <v>1.0729291274308149E-4</v>
      </c>
      <c r="R1137" s="10">
        <f t="shared" si="244"/>
        <v>1.4706220903720264E-4</v>
      </c>
      <c r="S1137">
        <f t="shared" si="252"/>
        <v>5.7252781605537386E-5</v>
      </c>
      <c r="T1137" s="9">
        <f>S1137*'Exhaust Gas Math'!$C$14</f>
        <v>6.7828372606576061E-5</v>
      </c>
      <c r="U1137" s="9">
        <f>(T1137/'Exhaust Gas Math'!$B$14)+('Exhaust Gas Math'!$D$10)</f>
        <v>2.7819246730013815E-3</v>
      </c>
      <c r="V1137">
        <f>('Exhaust Gas Math'!$E$10*((-0.000000001)*V1136^3+(0.000002)*V1136^2-0.0012*V1136+1.3446)*$B$18+T1137*'Exhaust Gas Math'!$D$14*$B$17)/('Exhaust Gas Math'!$E$10*((-0.000000001)*V1136^3+(0.000002)*V1136^2-0.0012*V1136+1.3446)+T1137*'Exhaust Gas Math'!$D$14)</f>
        <v>394.56694418562876</v>
      </c>
      <c r="W1137">
        <f t="shared" si="245"/>
        <v>62058.177499148725</v>
      </c>
      <c r="X1137" s="9">
        <f t="shared" si="246"/>
        <v>61931.130117136629</v>
      </c>
    </row>
    <row r="1138" spans="3:24" x14ac:dyDescent="0.2">
      <c r="C1138" s="1"/>
      <c r="D1138" s="1"/>
      <c r="E1138">
        <f t="shared" si="239"/>
        <v>0.14175000000000201</v>
      </c>
      <c r="F1138">
        <f t="shared" si="240"/>
        <v>63399.054565037644</v>
      </c>
      <c r="H1138" s="1">
        <v>0.14175000000000201</v>
      </c>
      <c r="I1138" s="1">
        <f t="shared" si="247"/>
        <v>63.00000000007276</v>
      </c>
      <c r="J1138" s="1">
        <f t="shared" si="248"/>
        <v>1</v>
      </c>
      <c r="K1138" s="1">
        <f t="shared" si="249"/>
        <v>5.2123598412440178E-3</v>
      </c>
      <c r="L1138" s="1">
        <f t="shared" si="250"/>
        <v>0.69</v>
      </c>
      <c r="M1138" s="10">
        <f t="shared" si="241"/>
        <v>1.7308501158291967E-2</v>
      </c>
      <c r="N1138" s="9">
        <f t="shared" si="242"/>
        <v>17.746798351390773</v>
      </c>
      <c r="O1138">
        <f>((-0.0000000008)*V1138^3+(0.000003)*V1138^2-0.004*V1138+2.013)*('Exhaust Gas Math'!$E$10/(T1138+'Exhaust Gas Math'!$E$10))+(357.45*V1138^-1.004)*(T1138/(T1138+'Exhaust Gas Math'!$E$10))</f>
        <v>0.91593449645791769</v>
      </c>
      <c r="P1138">
        <f t="shared" si="251"/>
        <v>-144.23625895733483</v>
      </c>
      <c r="Q1138" s="9">
        <f t="shared" si="243"/>
        <v>1.2268643681348818E-4</v>
      </c>
      <c r="R1138" s="10">
        <f t="shared" si="244"/>
        <v>1.6245573310760933E-4</v>
      </c>
      <c r="S1138">
        <f t="shared" si="252"/>
        <v>6.9185180159122588E-5</v>
      </c>
      <c r="T1138" s="9">
        <f>S1138*'Exhaust Gas Math'!$C$14</f>
        <v>8.1964894055596216E-5</v>
      </c>
      <c r="U1138" s="9">
        <f>(T1138/'Exhaust Gas Math'!$B$14)+('Exhaust Gas Math'!$D$10)</f>
        <v>3.2698957275067372E-3</v>
      </c>
      <c r="V1138">
        <f>('Exhaust Gas Math'!$E$10*((-0.000000001)*V1137^3+(0.000002)*V1137^2-0.0012*V1137+1.3446)*$B$18+T1138*'Exhaust Gas Math'!$D$14*$B$17)/('Exhaust Gas Math'!$E$10*((-0.000000001)*V1137^3+(0.000002)*V1137^2-0.0012*V1137+1.3446)+T1138*'Exhaust Gas Math'!$D$14)</f>
        <v>379.69668305253163</v>
      </c>
      <c r="W1138">
        <f t="shared" si="245"/>
        <v>63543.290823994976</v>
      </c>
      <c r="X1138" s="9">
        <f t="shared" si="246"/>
        <v>63399.054565037644</v>
      </c>
    </row>
    <row r="1139" spans="3:24" x14ac:dyDescent="0.2">
      <c r="C1139" s="1"/>
      <c r="D1139" s="1"/>
      <c r="E1139">
        <f t="shared" si="239"/>
        <v>0.141875000000002</v>
      </c>
      <c r="F1139">
        <f t="shared" si="240"/>
        <v>64985.900956930069</v>
      </c>
      <c r="H1139" s="1">
        <v>0.141875000000002</v>
      </c>
      <c r="I1139" s="1">
        <f t="shared" si="247"/>
        <v>67.50000000007185</v>
      </c>
      <c r="J1139" s="1">
        <f t="shared" si="248"/>
        <v>1</v>
      </c>
      <c r="K1139" s="1">
        <f t="shared" si="249"/>
        <v>5.5114110268589377E-3</v>
      </c>
      <c r="L1139" s="1">
        <f t="shared" si="250"/>
        <v>0.72</v>
      </c>
      <c r="M1139" s="10">
        <f t="shared" si="241"/>
        <v>1.9568935194063476E-2</v>
      </c>
      <c r="N1139" s="9">
        <f t="shared" si="242"/>
        <v>18.401552984573577</v>
      </c>
      <c r="O1139">
        <f>((-0.0000000008)*V1139^3+(0.000003)*V1139^2-0.004*V1139+2.013)*('Exhaust Gas Math'!$E$10/(T1139+'Exhaust Gas Math'!$E$10))+(357.45*V1139^-1.004)*(T1139/(T1139+'Exhaust Gas Math'!$E$10))</f>
        <v>0.94533391526463761</v>
      </c>
      <c r="P1139">
        <f t="shared" si="251"/>
        <v>-160.05313915332368</v>
      </c>
      <c r="Q1139" s="9">
        <f t="shared" si="243"/>
        <v>1.3870888699357681E-4</v>
      </c>
      <c r="R1139" s="10">
        <f t="shared" si="244"/>
        <v>1.7847818328769796E-4</v>
      </c>
      <c r="S1139">
        <f t="shared" si="252"/>
        <v>8.2145091521012984E-5</v>
      </c>
      <c r="T1139" s="9">
        <f>S1139*'Exhaust Gas Math'!$C$14</f>
        <v>9.7318727915739707E-5</v>
      </c>
      <c r="U1139" s="9">
        <f>(T1139/'Exhaust Gas Math'!$B$14)+('Exhaust Gas Math'!$D$10)</f>
        <v>3.7998865407667818E-3</v>
      </c>
      <c r="V1139">
        <f>('Exhaust Gas Math'!$E$10*((-0.000000001)*V1138^3+(0.000002)*V1138^2-0.0012*V1138+1.3446)*$B$18+T1139*'Exhaust Gas Math'!$D$14*$B$17)/('Exhaust Gas Math'!$E$10*((-0.000000001)*V1138^3+(0.000002)*V1138^2-0.0012*V1138+1.3446)+T1139*'Exhaust Gas Math'!$D$14)</f>
        <v>368.01703186834379</v>
      </c>
      <c r="W1139">
        <f t="shared" si="245"/>
        <v>65145.954096083391</v>
      </c>
      <c r="X1139" s="9">
        <f t="shared" si="246"/>
        <v>64985.900956930069</v>
      </c>
    </row>
    <row r="1140" spans="3:24" x14ac:dyDescent="0.2">
      <c r="C1140" s="1"/>
      <c r="D1140" s="1"/>
      <c r="E1140">
        <f t="shared" si="239"/>
        <v>0.14200000000000201</v>
      </c>
      <c r="F1140">
        <f t="shared" si="240"/>
        <v>66750.258747095606</v>
      </c>
      <c r="H1140" s="1">
        <v>0.14200000000000201</v>
      </c>
      <c r="I1140" s="1">
        <f t="shared" si="247"/>
        <v>72.00000000007276</v>
      </c>
      <c r="J1140" s="1">
        <f t="shared" si="248"/>
        <v>1</v>
      </c>
      <c r="K1140" s="1">
        <f t="shared" si="249"/>
        <v>5.7977033951222209E-3</v>
      </c>
      <c r="L1140" s="1">
        <f t="shared" si="250"/>
        <v>0.76</v>
      </c>
      <c r="M1140" s="10">
        <f t="shared" si="241"/>
        <v>2.1904161278352405E-2</v>
      </c>
      <c r="N1140" s="9">
        <f t="shared" si="242"/>
        <v>18.942855924469271</v>
      </c>
      <c r="O1140">
        <f>((-0.0000000008)*V1140^3+(0.000003)*V1140^2-0.004*V1140+2.013)*('Exhaust Gas Math'!$E$10/(T1140+'Exhaust Gas Math'!$E$10))+(357.45*V1140^-1.004)*(T1140/(T1140+'Exhaust Gas Math'!$E$10))</f>
        <v>0.97049331905745428</v>
      </c>
      <c r="P1140">
        <f t="shared" si="251"/>
        <v>-174.12192770932788</v>
      </c>
      <c r="Q1140" s="9">
        <f t="shared" si="243"/>
        <v>1.5526147954998484E-4</v>
      </c>
      <c r="R1140" s="10">
        <f t="shared" si="244"/>
        <v>1.9503077584410598E-4</v>
      </c>
      <c r="S1140">
        <f t="shared" si="252"/>
        <v>9.6277631483718737E-5</v>
      </c>
      <c r="T1140" s="9">
        <f>S1140*'Exhaust Gas Math'!$C$14</f>
        <v>1.1406179540671764E-4</v>
      </c>
      <c r="U1140" s="9">
        <f>(T1140/'Exhaust Gas Math'!$B$14)+('Exhaust Gas Math'!$D$10)</f>
        <v>4.3778315697960511E-3</v>
      </c>
      <c r="V1140">
        <f>('Exhaust Gas Math'!$E$10*((-0.000000001)*V1139^3+(0.000002)*V1139^2-0.0012*V1139+1.3446)*$B$18+T1140*'Exhaust Gas Math'!$D$14*$B$17)/('Exhaust Gas Math'!$E$10*((-0.000000001)*V1139^3+(0.000002)*V1139^2-0.0012*V1139+1.3446)+T1140*'Exhaust Gas Math'!$D$14)</f>
        <v>358.58690241363996</v>
      </c>
      <c r="W1140">
        <f t="shared" si="245"/>
        <v>66924.380674804939</v>
      </c>
      <c r="X1140" s="9">
        <f t="shared" si="246"/>
        <v>66750.258747095606</v>
      </c>
    </row>
    <row r="1141" spans="3:24" x14ac:dyDescent="0.2">
      <c r="C1141" s="1"/>
      <c r="D1141" s="1"/>
      <c r="E1141">
        <f t="shared" si="239"/>
        <v>0.142125000000002</v>
      </c>
      <c r="F1141">
        <f t="shared" si="240"/>
        <v>68647.262788112552</v>
      </c>
      <c r="H1141" s="1">
        <v>0.142125000000002</v>
      </c>
      <c r="I1141" s="1">
        <f t="shared" si="247"/>
        <v>76.50000000007185</v>
      </c>
      <c r="J1141" s="1">
        <f t="shared" si="248"/>
        <v>1</v>
      </c>
      <c r="K1141" s="1">
        <f t="shared" si="249"/>
        <v>6.0691025949171987E-3</v>
      </c>
      <c r="L1141" s="1">
        <f t="shared" si="250"/>
        <v>0.8</v>
      </c>
      <c r="M1141" s="10">
        <f t="shared" si="241"/>
        <v>2.4299781965806361E-2</v>
      </c>
      <c r="N1141" s="9">
        <f t="shared" si="242"/>
        <v>19.367369858451646</v>
      </c>
      <c r="O1141">
        <f>((-0.0000000008)*V1141^3+(0.000003)*V1141^2-0.004*V1141+2.013)*('Exhaust Gas Math'!$E$10/(T1141+'Exhaust Gas Math'!$E$10))+(357.45*V1141^-1.004)*(T1141/(T1141+'Exhaust Gas Math'!$E$10))</f>
        <v>0.99202691912613894</v>
      </c>
      <c r="P1141">
        <f t="shared" si="251"/>
        <v>-186.05217617110901</v>
      </c>
      <c r="Q1141" s="9">
        <f t="shared" si="243"/>
        <v>1.7224216224529732E-4</v>
      </c>
      <c r="R1141" s="10">
        <f t="shared" si="244"/>
        <v>2.1201145853941847E-4</v>
      </c>
      <c r="S1141">
        <f t="shared" si="252"/>
        <v>1.1153872798838847E-4</v>
      </c>
      <c r="T1141" s="9">
        <f>S1141*'Exhaust Gas Math'!$C$14</f>
        <v>1.3214188358890542E-4</v>
      </c>
      <c r="U1141" s="9">
        <f>(T1141/'Exhaust Gas Math'!$B$14)+('Exhaust Gas Math'!$D$10)</f>
        <v>5.0019285039412976E-3</v>
      </c>
      <c r="V1141">
        <f>('Exhaust Gas Math'!$E$10*((-0.000000001)*V1140^3+(0.000002)*V1140^2-0.0012*V1140+1.3446)*$B$18+T1141*'Exhaust Gas Math'!$D$14*$B$17)/('Exhaust Gas Math'!$E$10*((-0.000000001)*V1140^3+(0.000002)*V1140^2-0.0012*V1140+1.3446)+T1141*'Exhaust Gas Math'!$D$14)</f>
        <v>350.90253166158897</v>
      </c>
      <c r="W1141">
        <f t="shared" si="245"/>
        <v>68833.314964283665</v>
      </c>
      <c r="X1141" s="9">
        <f t="shared" si="246"/>
        <v>68647.262788112552</v>
      </c>
    </row>
    <row r="1142" spans="3:24" x14ac:dyDescent="0.2">
      <c r="C1142" s="1"/>
      <c r="D1142" s="1"/>
      <c r="E1142">
        <f t="shared" si="239"/>
        <v>0.14225000000000201</v>
      </c>
      <c r="F1142">
        <f t="shared" si="240"/>
        <v>70555.747810919507</v>
      </c>
      <c r="H1142" s="1">
        <v>0.14225000000000201</v>
      </c>
      <c r="I1142" s="1">
        <f t="shared" si="247"/>
        <v>81.00000000007276</v>
      </c>
      <c r="J1142" s="1">
        <f t="shared" si="248"/>
        <v>1</v>
      </c>
      <c r="K1142" s="1">
        <f t="shared" si="249"/>
        <v>6.323585305858013E-3</v>
      </c>
      <c r="L1142" s="1">
        <f t="shared" si="250"/>
        <v>0.83</v>
      </c>
      <c r="M1142" s="10">
        <f t="shared" si="241"/>
        <v>2.6741027458264198E-2</v>
      </c>
      <c r="N1142" s="9">
        <f t="shared" si="242"/>
        <v>19.672477516952796</v>
      </c>
      <c r="O1142">
        <f>((-0.0000000008)*V1142^3+(0.000003)*V1142^2-0.004*V1142+2.013)*('Exhaust Gas Math'!$E$10/(T1142+'Exhaust Gas Math'!$E$10))+(357.45*V1142^-1.004)*(T1142/(T1142+'Exhaust Gas Math'!$E$10))</f>
        <v>1.0102780192217282</v>
      </c>
      <c r="P1142">
        <f t="shared" si="251"/>
        <v>-195.49201529090737</v>
      </c>
      <c r="Q1142" s="9">
        <f t="shared" si="243"/>
        <v>1.8954624352405996E-4</v>
      </c>
      <c r="R1142" s="10">
        <f t="shared" si="244"/>
        <v>2.293155398181811E-4</v>
      </c>
      <c r="S1142">
        <f t="shared" si="252"/>
        <v>1.2767366386069425E-4</v>
      </c>
      <c r="T1142" s="9">
        <f>S1142*'Exhaust Gas Math'!$C$14</f>
        <v>1.5125722456692557E-4</v>
      </c>
      <c r="U1142" s="9">
        <f>(T1142/'Exhaust Gas Math'!$B$14)+('Exhaust Gas Math'!$D$10)</f>
        <v>5.6617607779495868E-3</v>
      </c>
      <c r="V1142">
        <f>('Exhaust Gas Math'!$E$10*((-0.000000001)*V1141^3+(0.000002)*V1141^2-0.0012*V1141+1.3446)*$B$18+T1142*'Exhaust Gas Math'!$D$14*$B$17)/('Exhaust Gas Math'!$E$10*((-0.000000001)*V1141^3+(0.000002)*V1141^2-0.0012*V1141+1.3446)+T1142*'Exhaust Gas Math'!$D$14)</f>
        <v>344.65294000891424</v>
      </c>
      <c r="W1142">
        <f t="shared" si="245"/>
        <v>70751.239826210411</v>
      </c>
      <c r="X1142" s="9">
        <f t="shared" si="246"/>
        <v>70555.747810919507</v>
      </c>
    </row>
    <row r="1143" spans="3:24" x14ac:dyDescent="0.2">
      <c r="C1143" s="1"/>
      <c r="D1143" s="1"/>
      <c r="E1143">
        <f t="shared" si="239"/>
        <v>0.142375000000002</v>
      </c>
      <c r="F1143">
        <f t="shared" si="240"/>
        <v>72463.052935214568</v>
      </c>
      <c r="H1143" s="1">
        <v>0.142375000000002</v>
      </c>
      <c r="I1143" s="1">
        <f t="shared" si="247"/>
        <v>85.50000000007185</v>
      </c>
      <c r="J1143" s="1">
        <f t="shared" si="248"/>
        <v>1</v>
      </c>
      <c r="K1143" s="1">
        <f t="shared" si="249"/>
        <v>6.559254322435603E-3</v>
      </c>
      <c r="L1143" s="1">
        <f t="shared" si="250"/>
        <v>0.86</v>
      </c>
      <c r="M1143" s="10">
        <f t="shared" si="241"/>
        <v>2.9212846665467102E-2</v>
      </c>
      <c r="N1143" s="9">
        <f t="shared" si="242"/>
        <v>19.856297809799269</v>
      </c>
      <c r="O1143">
        <f>((-0.0000000008)*V1143^3+(0.000003)*V1143^2-0.004*V1143+2.013)*('Exhaust Gas Math'!$E$10/(T1143+'Exhaust Gas Math'!$E$10))+(357.45*V1143^-1.004)*(T1143/(T1143+'Exhaust Gas Math'!$E$10))</f>
        <v>1.0258221492035429</v>
      </c>
      <c r="P1143">
        <f t="shared" si="251"/>
        <v>-202.22676382631863</v>
      </c>
      <c r="Q1143" s="9">
        <f t="shared" si="243"/>
        <v>2.0706703797098892E-4</v>
      </c>
      <c r="R1143" s="10">
        <f t="shared" si="244"/>
        <v>2.4683633426511006E-4</v>
      </c>
      <c r="S1143">
        <f t="shared" si="252"/>
        <v>1.4460116496107063E-4</v>
      </c>
      <c r="T1143" s="9">
        <f>S1143*'Exhaust Gas Math'!$C$14</f>
        <v>1.7131153144489054E-4</v>
      </c>
      <c r="U1143" s="9">
        <f>(T1143/'Exhaust Gas Math'!$B$14)+('Exhaust Gas Math'!$D$10)</f>
        <v>6.3540047157460994E-3</v>
      </c>
      <c r="V1143">
        <f>('Exhaust Gas Math'!$E$10*((-0.000000001)*V1142^3+(0.000002)*V1142^2-0.0012*V1142+1.3446)*$B$18+T1143*'Exhaust Gas Math'!$D$14*$B$17)/('Exhaust Gas Math'!$E$10*((-0.000000001)*V1142^3+(0.000002)*V1142^2-0.0012*V1142+1.3446)+T1143*'Exhaust Gas Math'!$D$14)</f>
        <v>339.51148252433546</v>
      </c>
      <c r="W1143">
        <f t="shared" si="245"/>
        <v>72665.279699040882</v>
      </c>
      <c r="X1143" s="9">
        <f t="shared" si="246"/>
        <v>72463.052935214568</v>
      </c>
    </row>
    <row r="1144" spans="3:24" x14ac:dyDescent="0.2">
      <c r="C1144" s="1"/>
      <c r="D1144" s="1"/>
      <c r="E1144">
        <f t="shared" si="239"/>
        <v>0.14250000000000199</v>
      </c>
      <c r="F1144">
        <f t="shared" si="240"/>
        <v>74359.207188433385</v>
      </c>
      <c r="H1144" s="1">
        <v>0.14250000000000199</v>
      </c>
      <c r="I1144" s="1">
        <f t="shared" si="247"/>
        <v>90.00000000007185</v>
      </c>
      <c r="J1144" s="1">
        <f t="shared" si="248"/>
        <v>1</v>
      </c>
      <c r="K1144" s="1">
        <f t="shared" si="249"/>
        <v>6.774352697960638E-3</v>
      </c>
      <c r="L1144" s="1">
        <f t="shared" si="250"/>
        <v>0.89</v>
      </c>
      <c r="M1144" s="10">
        <f t="shared" si="241"/>
        <v>3.1700000000039363E-2</v>
      </c>
      <c r="N1144" s="9">
        <f t="shared" si="242"/>
        <v>19.917697423759289</v>
      </c>
      <c r="O1144">
        <f>((-0.0000000008)*V1144^3+(0.000003)*V1144^2-0.004*V1144+2.013)*('Exhaust Gas Math'!$E$10/(T1144+'Exhaust Gas Math'!$E$10))+(357.45*V1144^-1.004)*(T1144/(T1144+'Exhaust Gas Math'!$E$10))</f>
        <v>1.039119435111354</v>
      </c>
      <c r="P1144">
        <f t="shared" si="251"/>
        <v>-206.11696224060333</v>
      </c>
      <c r="Q1144" s="9">
        <f t="shared" si="243"/>
        <v>2.246965240620635E-4</v>
      </c>
      <c r="R1144" s="10">
        <f t="shared" si="244"/>
        <v>2.6446582035618465E-4</v>
      </c>
      <c r="S1144">
        <f t="shared" si="252"/>
        <v>1.622278345654473E-4</v>
      </c>
      <c r="T1144" s="9">
        <f>S1144*'Exhaust Gas Math'!$C$14</f>
        <v>1.9219415548883803E-4</v>
      </c>
      <c r="U1144" s="9">
        <f>(T1144/'Exhaust Gas Math'!$B$14)+('Exhaust Gas Math'!$D$10)</f>
        <v>7.0748408926169142E-3</v>
      </c>
      <c r="V1144">
        <f>('Exhaust Gas Math'!$E$10*((-0.000000001)*V1143^3+(0.000002)*V1143^2-0.0012*V1143+1.3446)*$B$18+T1144*'Exhaust Gas Math'!$D$14*$B$17)/('Exhaust Gas Math'!$E$10*((-0.000000001)*V1143^3+(0.000002)*V1143^2-0.0012*V1143+1.3446)+T1144*'Exhaust Gas Math'!$D$14)</f>
        <v>335.23993406904162</v>
      </c>
      <c r="W1144">
        <f t="shared" si="245"/>
        <v>74565.324150673987</v>
      </c>
      <c r="X1144" s="9">
        <f t="shared" si="246"/>
        <v>74359.207188433385</v>
      </c>
    </row>
    <row r="1145" spans="3:24" x14ac:dyDescent="0.2">
      <c r="C1145" s="1"/>
      <c r="D1145" s="1"/>
      <c r="E1145">
        <f t="shared" si="239"/>
        <v>0.142625000000002</v>
      </c>
      <c r="F1145">
        <f t="shared" si="240"/>
        <v>76235.882675960645</v>
      </c>
      <c r="H1145" s="1">
        <v>0.142625000000002</v>
      </c>
      <c r="I1145" s="1">
        <f t="shared" si="247"/>
        <v>94.50000000007185</v>
      </c>
      <c r="J1145" s="1">
        <f t="shared" si="248"/>
        <v>1</v>
      </c>
      <c r="K1145" s="1">
        <f t="shared" si="249"/>
        <v>6.9672768428552783E-3</v>
      </c>
      <c r="L1145" s="1">
        <f t="shared" si="250"/>
        <v>0.92</v>
      </c>
      <c r="M1145" s="10">
        <f t="shared" si="241"/>
        <v>3.4187153334612273E-2</v>
      </c>
      <c r="N1145" s="9">
        <f t="shared" si="242"/>
        <v>19.856297809795347</v>
      </c>
      <c r="O1145">
        <f>((-0.0000000008)*V1145^3+(0.000003)*V1145^2-0.004*V1145+2.013)*('Exhaust Gas Math'!$E$10/(T1145+'Exhaust Gas Math'!$E$10))+(357.45*V1145^-1.004)*(T1145/(T1145+'Exhaust Gas Math'!$E$10))</f>
        <v>1.0505413379160995</v>
      </c>
      <c r="P1145">
        <f t="shared" si="251"/>
        <v>-207.0998127671605</v>
      </c>
      <c r="Q1145" s="9">
        <f t="shared" si="243"/>
        <v>2.4232601015314266E-4</v>
      </c>
      <c r="R1145" s="10">
        <f t="shared" si="244"/>
        <v>2.8209530644726383E-4</v>
      </c>
      <c r="S1145">
        <f t="shared" si="252"/>
        <v>1.8044866157222343E-4</v>
      </c>
      <c r="T1145" s="9">
        <f>S1145*'Exhaust Gas Math'!$C$14</f>
        <v>2.1378068820842981E-4</v>
      </c>
      <c r="U1145" s="9">
        <f>(T1145/'Exhaust Gas Math'!$B$14)+('Exhaust Gas Math'!$D$10)</f>
        <v>7.8199749181464898E-3</v>
      </c>
      <c r="V1145">
        <f>('Exhaust Gas Math'!$E$10*((-0.000000001)*V1144^3+(0.000002)*V1144^2-0.0012*V1144+1.3446)*$B$18+T1145*'Exhaust Gas Math'!$D$14*$B$17)/('Exhaust Gas Math'!$E$10*((-0.000000001)*V1144^3+(0.000002)*V1144^2-0.0012*V1144+1.3446)+T1145*'Exhaust Gas Math'!$D$14)</f>
        <v>331.66075532729883</v>
      </c>
      <c r="W1145">
        <f t="shared" si="245"/>
        <v>76442.982488727808</v>
      </c>
      <c r="X1145" s="9">
        <f t="shared" si="246"/>
        <v>76235.882675960645</v>
      </c>
    </row>
    <row r="1146" spans="3:24" x14ac:dyDescent="0.2">
      <c r="C1146" s="1"/>
      <c r="D1146" s="1"/>
      <c r="E1146">
        <f t="shared" si="239"/>
        <v>0.14275000000000199</v>
      </c>
      <c r="F1146">
        <f t="shared" si="240"/>
        <v>78019.369248692732</v>
      </c>
      <c r="H1146" s="1">
        <v>0.14275000000000199</v>
      </c>
      <c r="I1146" s="1">
        <f t="shared" si="247"/>
        <v>99.00000000007185</v>
      </c>
      <c r="J1146" s="1">
        <f t="shared" si="248"/>
        <v>1</v>
      </c>
      <c r="K1146" s="1">
        <f t="shared" si="249"/>
        <v>7.1365884796462465E-3</v>
      </c>
      <c r="L1146" s="1">
        <f t="shared" si="250"/>
        <v>0.94</v>
      </c>
      <c r="M1146" s="10">
        <f t="shared" si="241"/>
        <v>3.6658972541814445E-2</v>
      </c>
      <c r="N1146" s="9">
        <f t="shared" si="242"/>
        <v>19.672477516944969</v>
      </c>
      <c r="O1146">
        <f>((-0.0000000008)*V1146^3+(0.000003)*V1146^2-0.004*V1146+2.013)*('Exhaust Gas Math'!$E$10/(T1146+'Exhaust Gas Math'!$E$10))+(357.45*V1146^-1.004)*(T1146/(T1146+'Exhaust Gas Math'!$E$10))</f>
        <v>1.0602931691827746</v>
      </c>
      <c r="P1146">
        <f t="shared" si="251"/>
        <v>-205.17010614784709</v>
      </c>
      <c r="Q1146" s="9">
        <f t="shared" si="243"/>
        <v>2.5984680460006642E-4</v>
      </c>
      <c r="R1146" s="10">
        <f t="shared" si="244"/>
        <v>2.9961610089418759E-4</v>
      </c>
      <c r="S1146">
        <f t="shared" si="252"/>
        <v>1.9895081393774561E-4</v>
      </c>
      <c r="T1146" s="9">
        <f>S1146*'Exhaust Gas Math'!$C$14</f>
        <v>2.3570051200526873E-4</v>
      </c>
      <c r="U1146" s="9">
        <f>(T1146/'Exhaust Gas Math'!$B$14)+('Exhaust Gas Math'!$D$10)</f>
        <v>8.5766136408540802E-3</v>
      </c>
      <c r="V1146">
        <f>('Exhaust Gas Math'!$E$10*((-0.000000001)*V1145^3+(0.000002)*V1145^2-0.0012*V1145+1.3446)*$B$18+T1146*'Exhaust Gas Math'!$D$14*$B$17)/('Exhaust Gas Math'!$E$10*((-0.000000001)*V1145^3+(0.000002)*V1145^2-0.0012*V1145+1.3446)+T1146*'Exhaust Gas Math'!$D$14)</f>
        <v>328.6686477888465</v>
      </c>
      <c r="W1146">
        <f t="shared" si="245"/>
        <v>78224.539354840585</v>
      </c>
      <c r="X1146" s="9">
        <f t="shared" si="246"/>
        <v>78019.369248692732</v>
      </c>
    </row>
    <row r="1147" spans="3:24" x14ac:dyDescent="0.2">
      <c r="C1147" s="1"/>
      <c r="D1147" s="1"/>
      <c r="E1147">
        <f t="shared" si="239"/>
        <v>0.142875000000002</v>
      </c>
      <c r="F1147">
        <f t="shared" si="240"/>
        <v>79715.434902174209</v>
      </c>
      <c r="H1147" s="1">
        <v>0.142875000000002</v>
      </c>
      <c r="I1147" s="1">
        <f t="shared" si="247"/>
        <v>103.50000000007185</v>
      </c>
      <c r="J1147" s="1">
        <f t="shared" si="248"/>
        <v>1</v>
      </c>
      <c r="K1147" s="1">
        <f t="shared" si="249"/>
        <v>7.2810253655318773E-3</v>
      </c>
      <c r="L1147" s="1">
        <f t="shared" si="250"/>
        <v>0.96</v>
      </c>
      <c r="M1147" s="10">
        <f t="shared" si="241"/>
        <v>3.9100218034271064E-2</v>
      </c>
      <c r="N1147" s="9">
        <f t="shared" si="242"/>
        <v>19.367369858439965</v>
      </c>
      <c r="O1147">
        <f>((-0.0000000008)*V1147^3+(0.000003)*V1147^2-0.004*V1147+2.013)*('Exhaust Gas Math'!$E$10/(T1147+'Exhaust Gas Math'!$E$10))+(357.45*V1147^-1.004)*(T1147/(T1147+'Exhaust Gas Math'!$E$10))</f>
        <v>1.0686646688711534</v>
      </c>
      <c r="P1147">
        <f t="shared" si="251"/>
        <v>-200.42539512492243</v>
      </c>
      <c r="Q1147" s="9">
        <f t="shared" si="243"/>
        <v>2.7715088587882043E-4</v>
      </c>
      <c r="R1147" s="10">
        <f t="shared" si="244"/>
        <v>3.169201821729416E-4</v>
      </c>
      <c r="S1147">
        <f t="shared" si="252"/>
        <v>2.1761290844064422E-4</v>
      </c>
      <c r="T1147" s="9">
        <f>S1147*'Exhaust Gas Math'!$C$14</f>
        <v>2.5780982205212441E-4</v>
      </c>
      <c r="U1147" s="9">
        <f>(T1147/'Exhaust Gas Math'!$B$14)+('Exhaust Gas Math'!$D$10)</f>
        <v>9.3397931385018427E-3</v>
      </c>
      <c r="V1147">
        <f>('Exhaust Gas Math'!$E$10*((-0.000000001)*V1146^3+(0.000002)*V1146^2-0.0012*V1146+1.3446)*$B$18+T1147*'Exhaust Gas Math'!$D$14*$B$17)/('Exhaust Gas Math'!$E$10*((-0.000000001)*V1146^3+(0.000002)*V1146^2-0.0012*V1146+1.3446)+T1147*'Exhaust Gas Math'!$D$14)</f>
        <v>326.14564263382687</v>
      </c>
      <c r="W1147">
        <f t="shared" si="245"/>
        <v>79915.860297299136</v>
      </c>
      <c r="X1147" s="9">
        <f t="shared" si="246"/>
        <v>79715.434902174209</v>
      </c>
    </row>
    <row r="1148" spans="3:24" x14ac:dyDescent="0.2">
      <c r="C1148" s="1"/>
      <c r="D1148" s="1"/>
      <c r="E1148">
        <f t="shared" si="239"/>
        <v>0.14300000000000199</v>
      </c>
      <c r="F1148">
        <f t="shared" si="240"/>
        <v>81270.680023628462</v>
      </c>
      <c r="H1148" s="1">
        <v>0.14300000000000199</v>
      </c>
      <c r="I1148" s="1">
        <f t="shared" si="247"/>
        <v>108.00000000007185</v>
      </c>
      <c r="J1148" s="1">
        <f t="shared" si="248"/>
        <v>1</v>
      </c>
      <c r="K1148" s="1">
        <f t="shared" si="249"/>
        <v>7.3995107025852259E-3</v>
      </c>
      <c r="L1148" s="1">
        <f t="shared" si="250"/>
        <v>0.97</v>
      </c>
      <c r="M1148" s="10">
        <f t="shared" si="241"/>
        <v>4.149583872172332E-2</v>
      </c>
      <c r="N1148" s="9">
        <f t="shared" si="242"/>
        <v>18.942855924453809</v>
      </c>
      <c r="O1148">
        <f>((-0.0000000008)*V1148^3+(0.000003)*V1148^2-0.004*V1148+2.013)*('Exhaust Gas Math'!$E$10/(T1148+'Exhaust Gas Math'!$E$10))+(357.45*V1148^-1.004)*(T1148/(T1148+'Exhaust Gas Math'!$E$10))</f>
        <v>1.0758146684149439</v>
      </c>
      <c r="P1148">
        <f t="shared" si="251"/>
        <v>-193.01825189688489</v>
      </c>
      <c r="Q1148" s="9">
        <f t="shared" si="243"/>
        <v>2.9413156857412088E-4</v>
      </c>
      <c r="R1148" s="10">
        <f t="shared" si="244"/>
        <v>3.3390086486824206E-4</v>
      </c>
      <c r="S1148">
        <f t="shared" si="252"/>
        <v>2.3611698795254315E-4</v>
      </c>
      <c r="T1148" s="9">
        <f>S1148*'Exhaust Gas Math'!$C$14</f>
        <v>2.7973192897301155E-4</v>
      </c>
      <c r="U1148" s="9">
        <f>(T1148/'Exhaust Gas Math'!$B$14)+('Exhaust Gas Math'!$D$10)</f>
        <v>1.0096510671152416E-2</v>
      </c>
      <c r="V1148">
        <f>('Exhaust Gas Math'!$E$10*((-0.000000001)*V1147^3+(0.000002)*V1147^2-0.0012*V1147+1.3446)*$B$18+T1148*'Exhaust Gas Math'!$D$14*$B$17)/('Exhaust Gas Math'!$E$10*((-0.000000001)*V1147^3+(0.000002)*V1147^2-0.0012*V1147+1.3446)+T1148*'Exhaust Gas Math'!$D$14)</f>
        <v>324.02335890323366</v>
      </c>
      <c r="W1148">
        <f t="shared" si="245"/>
        <v>81463.698275525341</v>
      </c>
      <c r="X1148" s="9">
        <f t="shared" si="246"/>
        <v>81270.680023628462</v>
      </c>
    </row>
    <row r="1149" spans="3:24" x14ac:dyDescent="0.2">
      <c r="C1149" s="1"/>
      <c r="D1149" s="1"/>
      <c r="E1149">
        <f t="shared" si="239"/>
        <v>0.143125000000002</v>
      </c>
      <c r="F1149">
        <f t="shared" si="240"/>
        <v>82752.867495027487</v>
      </c>
      <c r="H1149" s="1">
        <v>0.143125000000002</v>
      </c>
      <c r="I1149" s="1">
        <f t="shared" si="247"/>
        <v>112.50000000007185</v>
      </c>
      <c r="J1149" s="1">
        <f t="shared" si="248"/>
        <v>1</v>
      </c>
      <c r="K1149" s="1">
        <f t="shared" si="249"/>
        <v>7.4911611654387474E-3</v>
      </c>
      <c r="L1149" s="1">
        <f t="shared" si="250"/>
        <v>0.99</v>
      </c>
      <c r="M1149" s="10">
        <f t="shared" si="241"/>
        <v>4.3831064806010088E-2</v>
      </c>
      <c r="N1149" s="9">
        <f t="shared" si="242"/>
        <v>18.401552984554431</v>
      </c>
      <c r="O1149">
        <f>((-0.0000000008)*V1149^3+(0.000003)*V1149^2-0.004*V1149+2.013)*('Exhaust Gas Math'!$E$10/(T1149+'Exhaust Gas Math'!$E$10))+(357.45*V1149^-1.004)*(T1149/(T1149+'Exhaust Gas Math'!$E$10))</f>
        <v>1.0820126655834534</v>
      </c>
      <c r="P1149">
        <f t="shared" si="251"/>
        <v>-183.19402375556024</v>
      </c>
      <c r="Q1149" s="9">
        <f t="shared" si="243"/>
        <v>3.1068416113051359E-4</v>
      </c>
      <c r="R1149" s="10">
        <f t="shared" si="244"/>
        <v>3.5045345742463476E-4</v>
      </c>
      <c r="S1149">
        <f t="shared" si="252"/>
        <v>2.5452648079868232E-4</v>
      </c>
      <c r="T1149" s="9">
        <f>S1149*'Exhaust Gas Math'!$C$14</f>
        <v>3.0154197741518634E-4</v>
      </c>
      <c r="U1149" s="9">
        <f>(T1149/'Exhaust Gas Math'!$B$14)+('Exhaust Gas Math'!$D$10)</f>
        <v>1.0849360116860902E-2</v>
      </c>
      <c r="V1149">
        <f>('Exhaust Gas Math'!$E$10*((-0.000000001)*V1148^3+(0.000002)*V1148^2-0.0012*V1148+1.3446)*$B$18+T1149*'Exhaust Gas Math'!$D$14*$B$17)/('Exhaust Gas Math'!$E$10*((-0.000000001)*V1148^3+(0.000002)*V1148^2-0.0012*V1148+1.3446)+T1149*'Exhaust Gas Math'!$D$14)</f>
        <v>322.20746196746109</v>
      </c>
      <c r="W1149">
        <f t="shared" si="245"/>
        <v>82936.061518783041</v>
      </c>
      <c r="X1149" s="9">
        <f t="shared" si="246"/>
        <v>82752.867495027487</v>
      </c>
    </row>
    <row r="1150" spans="3:24" x14ac:dyDescent="0.2">
      <c r="C1150" s="1"/>
      <c r="D1150" s="1"/>
      <c r="E1150">
        <f t="shared" si="239"/>
        <v>0.14325000000000199</v>
      </c>
      <c r="F1150">
        <f t="shared" si="240"/>
        <v>84063.74836998625</v>
      </c>
      <c r="H1150" s="1">
        <v>0.14325000000000199</v>
      </c>
      <c r="I1150" s="1">
        <f t="shared" si="247"/>
        <v>117.00000000007185</v>
      </c>
      <c r="J1150" s="1">
        <f t="shared" si="248"/>
        <v>1</v>
      </c>
      <c r="K1150" s="1">
        <f t="shared" si="249"/>
        <v>7.5552934866029813E-3</v>
      </c>
      <c r="L1150" s="1">
        <f t="shared" si="250"/>
        <v>0.99</v>
      </c>
      <c r="M1150" s="10">
        <f t="shared" si="241"/>
        <v>4.6091498841778981E-2</v>
      </c>
      <c r="N1150" s="9">
        <f t="shared" si="242"/>
        <v>17.746798351368057</v>
      </c>
      <c r="O1150">
        <f>((-0.0000000008)*V1150^3+(0.000003)*V1150^2-0.004*V1150+2.013)*('Exhaust Gas Math'!$E$10/(T1150+'Exhaust Gas Math'!$E$10))+(357.45*V1150^-1.004)*(T1150/(T1150+'Exhaust Gas Math'!$E$10))</f>
        <v>1.0872980778158181</v>
      </c>
      <c r="P1150">
        <f t="shared" si="251"/>
        <v>-171.22164054496736</v>
      </c>
      <c r="Q1150" s="9">
        <f t="shared" si="243"/>
        <v>3.2670661131058365E-4</v>
      </c>
      <c r="R1150" s="10">
        <f t="shared" si="244"/>
        <v>3.6647590760470483E-4</v>
      </c>
      <c r="S1150">
        <f t="shared" si="252"/>
        <v>2.7234635892126096E-4</v>
      </c>
      <c r="T1150" s="9">
        <f>S1150*'Exhaust Gas Math'!$C$14</f>
        <v>3.2265349897285918E-4</v>
      </c>
      <c r="U1150" s="9">
        <f>(T1150/'Exhaust Gas Math'!$B$14)+('Exhaust Gas Math'!$D$10)</f>
        <v>1.1578097485092618E-2</v>
      </c>
      <c r="V1150">
        <f>('Exhaust Gas Math'!$E$10*((-0.000000001)*V1149^3+(0.000002)*V1149^2-0.0012*V1149+1.3446)*$B$18+T1150*'Exhaust Gas Math'!$D$14*$B$17)/('Exhaust Gas Math'!$E$10*((-0.000000001)*V1149^3+(0.000002)*V1149^2-0.0012*V1149+1.3446)+T1150*'Exhaust Gas Math'!$D$14)</f>
        <v>320.6761160469257</v>
      </c>
      <c r="W1150">
        <f t="shared" si="245"/>
        <v>84234.970010531222</v>
      </c>
      <c r="X1150" s="9">
        <f t="shared" si="246"/>
        <v>84063.74836998625</v>
      </c>
    </row>
    <row r="1151" spans="3:24" x14ac:dyDescent="0.2">
      <c r="C1151" s="1"/>
      <c r="D1151" s="1"/>
      <c r="E1151">
        <f t="shared" si="239"/>
        <v>0.143375000000002</v>
      </c>
      <c r="F1151">
        <f t="shared" si="240"/>
        <v>85268.869496947023</v>
      </c>
      <c r="H1151" s="1">
        <v>0.143375000000002</v>
      </c>
      <c r="I1151" s="1">
        <f t="shared" si="247"/>
        <v>121.50000000007185</v>
      </c>
      <c r="J1151" s="1">
        <f t="shared" si="248"/>
        <v>1</v>
      </c>
      <c r="K1151" s="1">
        <f t="shared" si="249"/>
        <v>7.5914295503247669E-3</v>
      </c>
      <c r="L1151" s="1">
        <f t="shared" si="250"/>
        <v>1</v>
      </c>
      <c r="M1151" s="10">
        <f t="shared" si="241"/>
        <v>4.8263204501529704E-2</v>
      </c>
      <c r="N1151" s="9">
        <f t="shared" si="242"/>
        <v>16.982628804936059</v>
      </c>
      <c r="O1151">
        <f>((-0.0000000008)*V1151^3+(0.000003)*V1151^2-0.004*V1151+2.013)*('Exhaust Gas Math'!$E$10/(T1151+'Exhaust Gas Math'!$E$10))+(357.45*V1151^-1.004)*(T1151/(T1151+'Exhaust Gas Math'!$E$10))</f>
        <v>1.0918682109441114</v>
      </c>
      <c r="P1151">
        <f t="shared" si="251"/>
        <v>-157.45268127513683</v>
      </c>
      <c r="Q1151" s="9">
        <f t="shared" si="243"/>
        <v>3.4210013538097143E-4</v>
      </c>
      <c r="R1151" s="10">
        <f t="shared" si="244"/>
        <v>3.8186943167509255E-4</v>
      </c>
      <c r="S1151">
        <f t="shared" si="252"/>
        <v>2.8963969015831972E-4</v>
      </c>
      <c r="T1151" s="9">
        <f>S1151*'Exhaust Gas Math'!$C$14</f>
        <v>3.4314121121779075E-4</v>
      </c>
      <c r="U1151" s="9">
        <f>(T1151/'Exhaust Gas Math'!$B$14)+('Exhaust Gas Math'!$D$10)</f>
        <v>1.2285301911911106E-2</v>
      </c>
      <c r="V1151">
        <f>('Exhaust Gas Math'!$E$10*((-0.000000001)*V1150^3+(0.000002)*V1150^2-0.0012*V1150+1.3446)*$B$18+T1151*'Exhaust Gas Math'!$D$14*$B$17)/('Exhaust Gas Math'!$E$10*((-0.000000001)*V1150^3+(0.000002)*V1150^2-0.0012*V1150+1.3446)+T1151*'Exhaust Gas Math'!$D$14)</f>
        <v>319.3645687192199</v>
      </c>
      <c r="W1151">
        <f t="shared" si="245"/>
        <v>85426.322178222166</v>
      </c>
      <c r="X1151" s="9">
        <f t="shared" si="246"/>
        <v>85268.869496947023</v>
      </c>
    </row>
    <row r="1152" spans="3:24" x14ac:dyDescent="0.2">
      <c r="C1152" s="1"/>
      <c r="D1152" s="1"/>
      <c r="E1152">
        <f t="shared" si="239"/>
        <v>0.14350000000000199</v>
      </c>
      <c r="F1152">
        <f t="shared" si="240"/>
        <v>86333.512528610081</v>
      </c>
      <c r="H1152" s="1">
        <v>0.14350000000000199</v>
      </c>
      <c r="I1152" s="1">
        <f t="shared" si="247"/>
        <v>126.00000000007185</v>
      </c>
      <c r="J1152" s="1">
        <f t="shared" si="248"/>
        <v>1</v>
      </c>
      <c r="K1152" s="1">
        <f t="shared" si="249"/>
        <v>7.5992999570094998E-3</v>
      </c>
      <c r="L1152" s="1">
        <f t="shared" si="250"/>
        <v>1</v>
      </c>
      <c r="M1152" s="10">
        <f t="shared" si="241"/>
        <v>5.0332792497703331E-2</v>
      </c>
      <c r="N1152" s="9">
        <f t="shared" si="242"/>
        <v>16.113755704624797</v>
      </c>
      <c r="O1152">
        <f>((-0.0000000008)*V1152^3+(0.000003)*V1152^2-0.004*V1152+2.013)*('Exhaust Gas Math'!$E$10/(T1152+'Exhaust Gas Math'!$E$10))+(357.45*V1152^-1.004)*(T1152/(T1152+'Exhaust Gas Math'!$E$10))</f>
        <v>1.0957887421887638</v>
      </c>
      <c r="P1152">
        <f t="shared" si="251"/>
        <v>-142.26248447855073</v>
      </c>
      <c r="Q1152" s="9">
        <f t="shared" si="243"/>
        <v>3.5676982714690858E-4</v>
      </c>
      <c r="R1152" s="10">
        <f t="shared" si="244"/>
        <v>3.9653912344102976E-4</v>
      </c>
      <c r="S1152">
        <f t="shared" si="252"/>
        <v>3.0611985660324178E-4</v>
      </c>
      <c r="T1152" s="9">
        <f>S1152*'Exhaust Gas Math'!$C$14</f>
        <v>3.6266555289862274E-4</v>
      </c>
      <c r="U1152" s="9">
        <f>(T1152/'Exhaust Gas Math'!$B$14)+('Exhaust Gas Math'!$D$10)</f>
        <v>1.2959252263337823E-2</v>
      </c>
      <c r="V1152">
        <f>('Exhaust Gas Math'!$E$10*((-0.000000001)*V1151^3+(0.000002)*V1151^2-0.0012*V1151+1.3446)*$B$18+T1152*'Exhaust Gas Math'!$D$14*$B$17)/('Exhaust Gas Math'!$E$10*((-0.000000001)*V1151^3+(0.000002)*V1151^2-0.0012*V1151+1.3446)+T1152*'Exhaust Gas Math'!$D$14)</f>
        <v>318.24861583112141</v>
      </c>
      <c r="W1152">
        <f t="shared" si="245"/>
        <v>86475.775013088627</v>
      </c>
      <c r="X1152" s="9">
        <f t="shared" si="246"/>
        <v>86333.512528610081</v>
      </c>
    </row>
    <row r="1153" spans="3:24" x14ac:dyDescent="0.2">
      <c r="C1153" s="1"/>
      <c r="D1153" s="1"/>
      <c r="E1153">
        <f t="shared" si="239"/>
        <v>0.143625000000002</v>
      </c>
      <c r="F1153">
        <f t="shared" si="240"/>
        <v>87272.144460031122</v>
      </c>
      <c r="H1153" s="1">
        <v>0.143625000000002</v>
      </c>
      <c r="I1153" s="1">
        <f t="shared" si="247"/>
        <v>130.50000000007185</v>
      </c>
      <c r="J1153" s="1">
        <f t="shared" si="248"/>
        <v>1</v>
      </c>
      <c r="K1153" s="1">
        <f t="shared" si="249"/>
        <v>7.5788460316341729E-3</v>
      </c>
      <c r="L1153" s="1">
        <f t="shared" si="250"/>
        <v>1</v>
      </c>
      <c r="M1153" s="10">
        <f t="shared" si="241"/>
        <v>5.2287503132097103E-2</v>
      </c>
      <c r="N1153" s="9">
        <f t="shared" si="242"/>
        <v>15.14553594202668</v>
      </c>
      <c r="O1153">
        <f>((-0.0000000008)*V1153^3+(0.000003)*V1153^2-0.004*V1153+2.013)*('Exhaust Gas Math'!$E$10/(T1153+'Exhaust Gas Math'!$E$10))+(357.45*V1153^-1.004)*(T1153/(T1153+'Exhaust Gas Math'!$E$10))</f>
        <v>1.0991565716177463</v>
      </c>
      <c r="P1153">
        <f t="shared" si="251"/>
        <v>-126.06625657180022</v>
      </c>
      <c r="Q1153" s="9">
        <f t="shared" si="243"/>
        <v>3.7062524308050117E-4</v>
      </c>
      <c r="R1153" s="10">
        <f t="shared" si="244"/>
        <v>4.1039453937462235E-4</v>
      </c>
      <c r="S1153">
        <f t="shared" si="252"/>
        <v>3.2168525254969464E-4</v>
      </c>
      <c r="T1153" s="9">
        <f>S1153*'Exhaust Gas Math'!$C$14</f>
        <v>3.8110614995640448E-4</v>
      </c>
      <c r="U1153" s="9">
        <f>(T1153/'Exhaust Gas Math'!$B$14)+('Exhaust Gas Math'!$D$10)</f>
        <v>1.3595793411345477E-2</v>
      </c>
      <c r="V1153">
        <f>('Exhaust Gas Math'!$E$10*((-0.000000001)*V1152^3+(0.000002)*V1152^2-0.0012*V1152+1.3446)*$B$18+T1153*'Exhaust Gas Math'!$D$14*$B$17)/('Exhaust Gas Math'!$E$10*((-0.000000001)*V1152^3+(0.000002)*V1152^2-0.0012*V1152+1.3446)+T1153*'Exhaust Gas Math'!$D$14)</f>
        <v>317.29667444340987</v>
      </c>
      <c r="W1153">
        <f t="shared" si="245"/>
        <v>87398.210716602916</v>
      </c>
      <c r="X1153" s="9">
        <f t="shared" si="246"/>
        <v>87272.144460031122</v>
      </c>
    </row>
    <row r="1154" spans="3:24" x14ac:dyDescent="0.2">
      <c r="C1154" s="1"/>
      <c r="D1154" s="1"/>
      <c r="E1154">
        <f t="shared" si="239"/>
        <v>0.14375000000000199</v>
      </c>
      <c r="F1154">
        <f t="shared" si="240"/>
        <v>88062.104681593555</v>
      </c>
      <c r="H1154" s="1">
        <v>0.14375000000000199</v>
      </c>
      <c r="I1154" s="1">
        <f t="shared" si="247"/>
        <v>135.00000000007185</v>
      </c>
      <c r="J1154" s="1">
        <f t="shared" si="248"/>
        <v>1</v>
      </c>
      <c r="K1154" s="1">
        <f t="shared" si="249"/>
        <v>7.5302202611781804E-3</v>
      </c>
      <c r="L1154" s="1">
        <f t="shared" si="250"/>
        <v>0.99</v>
      </c>
      <c r="M1154" s="10">
        <f t="shared" si="241"/>
        <v>5.4115284963641652E-2</v>
      </c>
      <c r="N1154" s="9">
        <f t="shared" si="242"/>
        <v>14.083938913944371</v>
      </c>
      <c r="O1154">
        <f>((-0.0000000008)*V1154^3+(0.000003)*V1154^2-0.004*V1154+2.013)*('Exhaust Gas Math'!$E$10/(T1154+'Exhaust Gas Math'!$E$10))+(357.45*V1154^-1.004)*(T1154/(T1154+'Exhaust Gas Math'!$E$10))</f>
        <v>1.102020539852292</v>
      </c>
      <c r="P1154">
        <f t="shared" si="251"/>
        <v>-109.29692888296019</v>
      </c>
      <c r="Q1154" s="9">
        <f t="shared" si="243"/>
        <v>3.8358095993511768E-4</v>
      </c>
      <c r="R1154" s="10">
        <f t="shared" si="244"/>
        <v>4.2335025622923885E-4</v>
      </c>
      <c r="S1154">
        <f t="shared" si="252"/>
        <v>3.3609436555958103E-4</v>
      </c>
      <c r="T1154" s="9">
        <f>S1154*'Exhaust Gas Math'!$C$14</f>
        <v>3.9817687837792647E-4</v>
      </c>
      <c r="U1154" s="9">
        <f>(T1154/'Exhaust Gas Math'!$B$14)+('Exhaust Gas Math'!$D$10)</f>
        <v>1.4185048793517447E-2</v>
      </c>
      <c r="V1154">
        <f>('Exhaust Gas Math'!$E$10*((-0.000000001)*V1153^3+(0.000002)*V1153^2-0.0012*V1153+1.3446)*$B$18+T1154*'Exhaust Gas Math'!$D$14*$B$17)/('Exhaust Gas Math'!$E$10*((-0.000000001)*V1153^3+(0.000002)*V1153^2-0.0012*V1153+1.3446)+T1154*'Exhaust Gas Math'!$D$14)</f>
        <v>316.49197294711331</v>
      </c>
      <c r="W1154">
        <f t="shared" si="245"/>
        <v>88171.401610476518</v>
      </c>
      <c r="X1154" s="9">
        <f t="shared" si="246"/>
        <v>88062.104681593555</v>
      </c>
    </row>
    <row r="1155" spans="3:24" x14ac:dyDescent="0.2">
      <c r="C1155" s="1"/>
      <c r="D1155" s="1"/>
      <c r="E1155">
        <f t="shared" ref="E1155:E1218" si="253">H1155</f>
        <v>0.143875000000002</v>
      </c>
      <c r="F1155">
        <f t="shared" ref="F1155:F1218" si="254">X1155</f>
        <v>88721.555780810784</v>
      </c>
      <c r="H1155" s="1">
        <v>0.143875000000002</v>
      </c>
      <c r="I1155" s="1">
        <f t="shared" si="247"/>
        <v>139.50000000007185</v>
      </c>
      <c r="J1155" s="1">
        <f t="shared" si="248"/>
        <v>1</v>
      </c>
      <c r="K1155" s="1">
        <f t="shared" si="249"/>
        <v>7.453785157810781E-3</v>
      </c>
      <c r="L1155" s="1">
        <f t="shared" si="250"/>
        <v>0.98</v>
      </c>
      <c r="M1155" s="10">
        <f t="shared" si="241"/>
        <v>5.5804869109547003E-2</v>
      </c>
      <c r="N1155" s="9">
        <f t="shared" si="242"/>
        <v>12.935509719072448</v>
      </c>
      <c r="O1155">
        <f>((-0.0000000008)*V1155^3+(0.000003)*V1155^2-0.004*V1155+2.013)*('Exhaust Gas Math'!$E$10/(T1155+'Exhaust Gas Math'!$E$10))+(357.45*V1155^-1.004)*(T1155/(T1155+'Exhaust Gas Math'!$E$10))</f>
        <v>1.1044517930485689</v>
      </c>
      <c r="P1155">
        <f t="shared" si="251"/>
        <v>-92.402529934822979</v>
      </c>
      <c r="Q1155" s="9">
        <f t="shared" si="243"/>
        <v>3.9555710140814072E-4</v>
      </c>
      <c r="R1155" s="10">
        <f t="shared" si="244"/>
        <v>4.3532639770226184E-4</v>
      </c>
      <c r="S1155">
        <f t="shared" si="252"/>
        <v>3.4927947072965754E-4</v>
      </c>
      <c r="T1155" s="9">
        <f>S1155*'Exhaust Gas Math'!$C$14</f>
        <v>4.1379750328475798E-4</v>
      </c>
      <c r="U1155" s="9">
        <f>(T1155/'Exhaust Gas Math'!$B$14)+('Exhaust Gas Math'!$D$10)</f>
        <v>1.4724248824819881E-2</v>
      </c>
      <c r="V1155">
        <f>('Exhaust Gas Math'!$E$10*((-0.000000001)*V1154^3+(0.000002)*V1154^2-0.0012*V1154+1.3446)*$B$18+T1155*'Exhaust Gas Math'!$D$14*$B$17)/('Exhaust Gas Math'!$E$10*((-0.000000001)*V1154^3+(0.000002)*V1154^2-0.0012*V1154+1.3446)+T1155*'Exhaust Gas Math'!$D$14)</f>
        <v>315.81230223776544</v>
      </c>
      <c r="W1155">
        <f t="shared" si="245"/>
        <v>88813.958310745613</v>
      </c>
      <c r="X1155" s="9">
        <f t="shared" si="246"/>
        <v>88721.555780810784</v>
      </c>
    </row>
    <row r="1156" spans="3:24" x14ac:dyDescent="0.2">
      <c r="C1156" s="1"/>
      <c r="D1156" s="1"/>
      <c r="E1156">
        <f t="shared" si="253"/>
        <v>0.14400000000000199</v>
      </c>
      <c r="F1156">
        <f t="shared" si="254"/>
        <v>89266.288677300647</v>
      </c>
      <c r="H1156" s="1">
        <v>0.14400000000000199</v>
      </c>
      <c r="I1156" s="1">
        <f t="shared" si="247"/>
        <v>144.00000000007185</v>
      </c>
      <c r="J1156" s="1">
        <f t="shared" si="248"/>
        <v>1</v>
      </c>
      <c r="K1156" s="1">
        <f t="shared" si="249"/>
        <v>7.350110556310306E-3</v>
      </c>
      <c r="L1156" s="1">
        <f t="shared" si="250"/>
        <v>0.97</v>
      </c>
      <c r="M1156" s="10">
        <f t="shared" ref="M1156:M1219" si="255">-(($B$3/1000)/2)*COS($B$10*H1156)+(($B$3/1000)/2)</f>
        <v>5.7345838721709064E-2</v>
      </c>
      <c r="N1156" s="9">
        <f t="shared" ref="N1156:N1219" si="256">($B$3/1000/2)*$B$10*SIN($B$10*H1156)</f>
        <v>11.707328805289402</v>
      </c>
      <c r="O1156">
        <f>((-0.0000000008)*V1156^3+(0.000003)*V1156^2-0.004*V1156+2.013)*('Exhaust Gas Math'!$E$10/(T1156+'Exhaust Gas Math'!$E$10))+(357.45*V1156^-1.004)*(T1156/(T1156+'Exhaust Gas Math'!$E$10))</f>
        <v>1.1065066830271999</v>
      </c>
      <c r="P1156">
        <f t="shared" si="251"/>
        <v>-75.829759288567558</v>
      </c>
      <c r="Q1156" s="9">
        <f t="shared" ref="Q1156:Q1219" si="257">M1156*$B$4*J1156</f>
        <v>4.0647983060491206E-4</v>
      </c>
      <c r="R1156" s="10">
        <f t="shared" ref="R1156:R1219" si="258">$B$7+J1156*Q1156</f>
        <v>4.4624912689903318E-4</v>
      </c>
      <c r="S1156">
        <f t="shared" si="252"/>
        <v>3.6118211641067801E-4</v>
      </c>
      <c r="T1156" s="9">
        <f>S1156*'Exhaust Gas Math'!$C$14</f>
        <v>4.278987759848118E-4</v>
      </c>
      <c r="U1156" s="9">
        <f>(T1156/'Exhaust Gas Math'!$B$14)+('Exhaust Gas Math'!$D$10)</f>
        <v>1.5211003146533855E-2</v>
      </c>
      <c r="V1156">
        <f>('Exhaust Gas Math'!$E$10*((-0.000000001)*V1155^3+(0.000002)*V1155^2-0.0012*V1155+1.3446)*$B$18+T1156*'Exhaust Gas Math'!$D$14*$B$17)/('Exhaust Gas Math'!$E$10*((-0.000000001)*V1155^3+(0.000002)*V1155^2-0.0012*V1155+1.3446)+T1156*'Exhaust Gas Math'!$D$14)</f>
        <v>315.24029947735875</v>
      </c>
      <c r="W1156">
        <f t="shared" ref="W1156:W1219" si="259">(U1156*$B$15*V1156)/R1156</f>
        <v>89342.118436589211</v>
      </c>
      <c r="X1156" s="9">
        <f t="shared" ref="X1156:X1219" si="260">P1156+W1156</f>
        <v>89266.288677300647</v>
      </c>
    </row>
    <row r="1157" spans="3:24" x14ac:dyDescent="0.2">
      <c r="C1157" s="1"/>
      <c r="D1157" s="1"/>
      <c r="E1157">
        <f t="shared" si="253"/>
        <v>0.144125000000002</v>
      </c>
      <c r="F1157">
        <f t="shared" si="254"/>
        <v>89685.654889350306</v>
      </c>
      <c r="H1157" s="1">
        <v>0.144125000000002</v>
      </c>
      <c r="I1157" s="1">
        <f t="shared" ref="I1157:I1220" si="261">($B$9*360*H1157)-(720*FLOOR(H1157/(1/($B$9/2)),1))</f>
        <v>148.50000000007185</v>
      </c>
      <c r="J1157" s="1">
        <f t="shared" ref="J1157:J1220" si="262">IF(I1157&lt;=$B$12,1,0)</f>
        <v>1</v>
      </c>
      <c r="K1157" s="1">
        <f t="shared" ref="K1157:K1220" si="263">-0.0038*COS(0.549848656*(I1157+(327.363-$B$12)/2)*2*PI()/180)+0.0038</f>
        <v>7.2199693658632708E-3</v>
      </c>
      <c r="L1157" s="1">
        <f t="shared" ref="L1157:L1220" si="264">ROUND((-0.0038*COS(0.549848656*(I1157+38.606)*2*PI()/180)+0.0038)/0.0076,2)*J1157</f>
        <v>0.95</v>
      </c>
      <c r="M1157" s="10">
        <f t="shared" si="255"/>
        <v>5.8728693210045563E-2</v>
      </c>
      <c r="N1157" s="9">
        <f t="shared" si="256"/>
        <v>10.406968316339414</v>
      </c>
      <c r="O1157">
        <f>((-0.0000000008)*V1157^3+(0.000003)*V1157^2-0.004*V1157+2.013)*('Exhaust Gas Math'!$E$10/(T1157+'Exhaust Gas Math'!$E$10))+(357.45*V1157^-1.004)*(T1157/(T1157+'Exhaust Gas Math'!$E$10))</f>
        <v>1.1082126621211594</v>
      </c>
      <c r="P1157">
        <f t="shared" ref="P1157:P1220" si="265">J1157*SIGN(N1157)*-0.5*O1157*N1157^2</f>
        <v>-60.01248038806358</v>
      </c>
      <c r="Q1157" s="9">
        <f t="shared" si="257"/>
        <v>4.1628180526776535E-4</v>
      </c>
      <c r="R1157" s="10">
        <f t="shared" si="258"/>
        <v>4.5605110156188647E-4</v>
      </c>
      <c r="S1157">
        <f t="shared" ref="S1157:S1220" si="266">J1157*(1.5603*L1157*(Q1157-Q1156)*$B$14+S1156)</f>
        <v>3.716432268201298E-4</v>
      </c>
      <c r="T1157" s="9">
        <f>S1157*'Exhaust Gas Math'!$C$14</f>
        <v>4.4029223661384435E-4</v>
      </c>
      <c r="U1157" s="9">
        <f>(T1157/'Exhaust Gas Math'!$B$14)+('Exhaust Gas Math'!$D$10)</f>
        <v>1.5638806412983028E-2</v>
      </c>
      <c r="V1157">
        <f>('Exhaust Gas Math'!$E$10*((-0.000000001)*V1156^3+(0.000002)*V1156^2-0.0012*V1156+1.3446)*$B$18+T1157*'Exhaust Gas Math'!$D$14*$B$17)/('Exhaust Gas Math'!$E$10*((-0.000000001)*V1156^3+(0.000002)*V1156^2-0.0012*V1156+1.3446)+T1157*'Exhaust Gas Math'!$D$14)</f>
        <v>314.76711890105275</v>
      </c>
      <c r="W1157">
        <f t="shared" si="259"/>
        <v>89745.667369738367</v>
      </c>
      <c r="X1157" s="9">
        <f t="shared" si="260"/>
        <v>89685.654889350306</v>
      </c>
    </row>
    <row r="1158" spans="3:24" x14ac:dyDescent="0.2">
      <c r="C1158" s="1"/>
      <c r="D1158" s="1"/>
      <c r="E1158">
        <f t="shared" si="253"/>
        <v>0.14425000000000199</v>
      </c>
      <c r="F1158">
        <f t="shared" si="254"/>
        <v>89998.949192805128</v>
      </c>
      <c r="H1158" s="1">
        <v>0.14425000000000199</v>
      </c>
      <c r="I1158" s="1">
        <f t="shared" si="261"/>
        <v>153.00000000007185</v>
      </c>
      <c r="J1158" s="1">
        <f t="shared" si="262"/>
        <v>1</v>
      </c>
      <c r="K1158" s="1">
        <f t="shared" si="263"/>
        <v>7.0643318079143163E-3</v>
      </c>
      <c r="L1158" s="1">
        <f t="shared" si="264"/>
        <v>0.93</v>
      </c>
      <c r="M1158" s="10">
        <f t="shared" si="255"/>
        <v>5.9944906816789323E-2</v>
      </c>
      <c r="N1158" s="9">
        <f t="shared" si="256"/>
        <v>9.0424454070512912</v>
      </c>
      <c r="O1158">
        <f>((-0.0000000008)*V1158^3+(0.000003)*V1158^2-0.004*V1158+2.013)*('Exhaust Gas Math'!$E$10/(T1158+'Exhaust Gas Math'!$E$10))+(357.45*V1158^-1.004)*(T1158/(T1158+'Exhaust Gas Math'!$E$10))</f>
        <v>1.1096122171752483</v>
      </c>
      <c r="P1158">
        <f t="shared" si="265"/>
        <v>-45.364175821305913</v>
      </c>
      <c r="Q1158" s="9">
        <f t="shared" si="257"/>
        <v>4.2490259296341107E-4</v>
      </c>
      <c r="R1158" s="10">
        <f t="shared" si="258"/>
        <v>4.6467188925753224E-4</v>
      </c>
      <c r="S1158">
        <f t="shared" si="266"/>
        <v>3.8065002649192894E-4</v>
      </c>
      <c r="T1158" s="9">
        <f>S1158*'Exhaust Gas Math'!$C$14</f>
        <v>4.5096274985354504E-4</v>
      </c>
      <c r="U1158" s="9">
        <f>(T1158/'Exhaust Gas Math'!$B$14)+('Exhaust Gas Math'!$D$10)</f>
        <v>1.6007136176176009E-2</v>
      </c>
      <c r="V1158">
        <f>('Exhaust Gas Math'!$E$10*((-0.000000001)*V1157^3+(0.000002)*V1157^2-0.0012*V1157+1.3446)*$B$18+T1158*'Exhaust Gas Math'!$D$14*$B$17)/('Exhaust Gas Math'!$E$10*((-0.000000001)*V1157^3+(0.000002)*V1157^2-0.0012*V1157+1.3446)+T1158*'Exhaust Gas Math'!$D$14)</f>
        <v>314.38007520526344</v>
      </c>
      <c r="W1158">
        <f t="shared" si="259"/>
        <v>90044.313368626434</v>
      </c>
      <c r="X1158" s="9">
        <f t="shared" si="260"/>
        <v>89998.949192805128</v>
      </c>
    </row>
    <row r="1159" spans="3:24" x14ac:dyDescent="0.2">
      <c r="C1159" s="1"/>
      <c r="D1159" s="1"/>
      <c r="E1159">
        <f t="shared" si="253"/>
        <v>0.144375000000002</v>
      </c>
      <c r="F1159">
        <f t="shared" si="254"/>
        <v>90223.660179886137</v>
      </c>
      <c r="H1159" s="1">
        <v>0.144375000000002</v>
      </c>
      <c r="I1159" s="1">
        <f t="shared" si="261"/>
        <v>157.50000000007185</v>
      </c>
      <c r="J1159" s="1">
        <f t="shared" si="262"/>
        <v>1</v>
      </c>
      <c r="K1159" s="1">
        <f t="shared" si="263"/>
        <v>6.8843581830246607E-3</v>
      </c>
      <c r="L1159" s="1">
        <f t="shared" si="264"/>
        <v>0.91</v>
      </c>
      <c r="M1159" s="10">
        <f t="shared" si="255"/>
        <v>6.0986981180622971E-2</v>
      </c>
      <c r="N1159" s="9">
        <f t="shared" si="256"/>
        <v>7.6221728149104733</v>
      </c>
      <c r="O1159">
        <f>((-0.0000000008)*V1159^3+(0.000003)*V1159^2-0.004*V1159+2.013)*('Exhaust Gas Math'!$E$10/(T1159+'Exhaust Gas Math'!$E$10))+(357.45*V1159^-1.004)*(T1159/(T1159+'Exhaust Gas Math'!$E$10))</f>
        <v>1.1107393455518113</v>
      </c>
      <c r="P1159">
        <f t="shared" si="265"/>
        <v>-32.265599794207624</v>
      </c>
      <c r="Q1159" s="9">
        <f t="shared" si="257"/>
        <v>4.3228904366900459E-4</v>
      </c>
      <c r="R1159" s="10">
        <f t="shared" si="258"/>
        <v>4.7205833996312571E-4</v>
      </c>
      <c r="S1159">
        <f t="shared" si="266"/>
        <v>3.8820125827627522E-4</v>
      </c>
      <c r="T1159" s="9">
        <f>S1159*'Exhaust Gas Math'!$C$14</f>
        <v>4.5990882633653856E-4</v>
      </c>
      <c r="U1159" s="9">
        <f>(T1159/'Exhaust Gas Math'!$B$14)+('Exhaust Gas Math'!$D$10)</f>
        <v>1.6315941025433638E-2</v>
      </c>
      <c r="V1159">
        <f>('Exhaust Gas Math'!$E$10*((-0.000000001)*V1158^3+(0.000002)*V1158^2-0.0012*V1158+1.3446)*$B$18+T1159*'Exhaust Gas Math'!$D$14*$B$17)/('Exhaust Gas Math'!$E$10*((-0.000000001)*V1158^3+(0.000002)*V1158^2-0.0012*V1158+1.3446)+T1159*'Exhaust Gas Math'!$D$14)</f>
        <v>314.06911831209669</v>
      </c>
      <c r="W1159">
        <f t="shared" si="259"/>
        <v>90255.925779680343</v>
      </c>
      <c r="X1159" s="9">
        <f t="shared" si="260"/>
        <v>90223.660179886137</v>
      </c>
    </row>
    <row r="1160" spans="3:24" x14ac:dyDescent="0.2">
      <c r="C1160" s="1"/>
      <c r="D1160" s="1"/>
      <c r="E1160">
        <f t="shared" si="253"/>
        <v>0.14450000000000299</v>
      </c>
      <c r="F1160">
        <f t="shared" si="254"/>
        <v>90361.294652276061</v>
      </c>
      <c r="H1160" s="1">
        <v>0.14450000000000299</v>
      </c>
      <c r="I1160" s="1">
        <f t="shared" si="261"/>
        <v>162.00000000010732</v>
      </c>
      <c r="J1160" s="1">
        <f t="shared" si="262"/>
        <v>1</v>
      </c>
      <c r="K1160" s="1">
        <f t="shared" si="263"/>
        <v>6.6813902206614966E-3</v>
      </c>
      <c r="L1160" s="1">
        <f t="shared" si="264"/>
        <v>0.88</v>
      </c>
      <c r="M1160" s="10">
        <f t="shared" si="255"/>
        <v>6.1848491566574723E-2</v>
      </c>
      <c r="N1160" s="9">
        <f t="shared" si="256"/>
        <v>6.1549069927242295</v>
      </c>
      <c r="O1160">
        <f>((-0.0000000008)*V1160^3+(0.000003)*V1160^2-0.004*V1160+2.013)*('Exhaust Gas Math'!$E$10/(T1160+'Exhaust Gas Math'!$E$10))+(357.45*V1160^-1.004)*(T1160/(T1160+'Exhaust Gas Math'!$E$10))</f>
        <v>1.1116116325213274</v>
      </c>
      <c r="P1160">
        <f t="shared" si="265"/>
        <v>-21.055525090219078</v>
      </c>
      <c r="Q1160" s="9">
        <f t="shared" si="257"/>
        <v>4.3839561745974545E-4</v>
      </c>
      <c r="R1160" s="10">
        <f t="shared" si="258"/>
        <v>4.7816491375386662E-4</v>
      </c>
      <c r="S1160">
        <f t="shared" si="266"/>
        <v>3.9423825425377026E-4</v>
      </c>
      <c r="T1160" s="9">
        <f>S1160*'Exhaust Gas Math'!$C$14</f>
        <v>4.6706096115170238E-4</v>
      </c>
      <c r="U1160" s="9">
        <f>(T1160/'Exhaust Gas Math'!$B$14)+('Exhaust Gas Math'!$D$10)</f>
        <v>1.6562821757748581E-2</v>
      </c>
      <c r="V1160">
        <f>('Exhaust Gas Math'!$E$10*((-0.000000001)*V1159^3+(0.000002)*V1159^2-0.0012*V1159+1.3446)*$B$18+T1160*'Exhaust Gas Math'!$D$14*$B$17)/('Exhaust Gas Math'!$E$10*((-0.000000001)*V1159^3+(0.000002)*V1159^2-0.0012*V1159+1.3446)+T1160*'Exhaust Gas Math'!$D$14)</f>
        <v>313.82892535589826</v>
      </c>
      <c r="W1160">
        <f t="shared" si="259"/>
        <v>90382.350177366287</v>
      </c>
      <c r="X1160" s="9">
        <f t="shared" si="260"/>
        <v>90361.294652276061</v>
      </c>
    </row>
    <row r="1161" spans="3:24" x14ac:dyDescent="0.2">
      <c r="C1161" s="1"/>
      <c r="D1161" s="1"/>
      <c r="E1161">
        <f t="shared" si="253"/>
        <v>0.144625000000003</v>
      </c>
      <c r="F1161">
        <f t="shared" si="254"/>
        <v>90433.394595301288</v>
      </c>
      <c r="H1161" s="1">
        <v>0.144625000000003</v>
      </c>
      <c r="I1161" s="1">
        <f t="shared" si="261"/>
        <v>166.50000000010823</v>
      </c>
      <c r="J1161" s="1">
        <f t="shared" si="262"/>
        <v>1</v>
      </c>
      <c r="K1161" s="1">
        <f t="shared" si="263"/>
        <v>6.4569410764167895E-3</v>
      </c>
      <c r="L1161" s="1">
        <f t="shared" si="264"/>
        <v>0.85</v>
      </c>
      <c r="M1161" s="10">
        <f t="shared" si="255"/>
        <v>6.2524126476620298E-2</v>
      </c>
      <c r="N1161" s="9">
        <f t="shared" si="256"/>
        <v>4.6496941222248065</v>
      </c>
      <c r="O1161">
        <f>((-0.0000000008)*V1161^3+(0.000003)*V1161^2-0.004*V1161+2.013)*('Exhaust Gas Math'!$E$10/(T1161+'Exhaust Gas Math'!$E$10))+(357.45*V1161^-1.004)*(T1161/(T1161+'Exhaust Gas Math'!$E$10))</f>
        <v>1.1122560282131886</v>
      </c>
      <c r="P1161">
        <f t="shared" si="265"/>
        <v>-12.023296040094845</v>
      </c>
      <c r="Q1161" s="9">
        <f t="shared" si="257"/>
        <v>4.4318466527747537E-4</v>
      </c>
      <c r="R1161" s="10">
        <f t="shared" si="258"/>
        <v>4.8295396157159649E-4</v>
      </c>
      <c r="S1161">
        <f t="shared" si="266"/>
        <v>3.988113332554927E-4</v>
      </c>
      <c r="T1161" s="9">
        <f>S1161*'Exhaust Gas Math'!$C$14</f>
        <v>4.7247876789907161E-4</v>
      </c>
      <c r="U1161" s="9">
        <f>(T1161/'Exhaust Gas Math'!$B$14)+('Exhaust Gas Math'!$D$10)</f>
        <v>1.6749836143229051E-2</v>
      </c>
      <c r="V1161">
        <f>('Exhaust Gas Math'!$E$10*((-0.000000001)*V1160^3+(0.000002)*V1160^2-0.0012*V1160+1.3446)*$B$18+T1161*'Exhaust Gas Math'!$D$14*$B$17)/('Exhaust Gas Math'!$E$10*((-0.000000001)*V1160^3+(0.000002)*V1160^2-0.0012*V1160+1.3446)+T1161*'Exhaust Gas Math'!$D$14)</f>
        <v>313.65174048248628</v>
      </c>
      <c r="W1161">
        <f t="shared" si="259"/>
        <v>90445.417891341378</v>
      </c>
      <c r="X1161" s="9">
        <f t="shared" si="260"/>
        <v>90433.394595301288</v>
      </c>
    </row>
    <row r="1162" spans="3:24" x14ac:dyDescent="0.2">
      <c r="C1162" s="1"/>
      <c r="D1162" s="1"/>
      <c r="E1162">
        <f t="shared" si="253"/>
        <v>0.14475000000000299</v>
      </c>
      <c r="F1162">
        <f t="shared" si="254"/>
        <v>90460.430289937853</v>
      </c>
      <c r="H1162" s="1">
        <v>0.14475000000000299</v>
      </c>
      <c r="I1162" s="1">
        <f t="shared" si="261"/>
        <v>171.00000000010732</v>
      </c>
      <c r="J1162" s="1">
        <f t="shared" si="262"/>
        <v>1</v>
      </c>
      <c r="K1162" s="1">
        <f t="shared" si="263"/>
        <v>6.2126840512035783E-3</v>
      </c>
      <c r="L1162" s="1">
        <f t="shared" si="264"/>
        <v>0.82</v>
      </c>
      <c r="M1162" s="10">
        <f t="shared" si="255"/>
        <v>6.3009720396875191E-2</v>
      </c>
      <c r="N1162" s="9">
        <f t="shared" si="256"/>
        <v>3.1158143412819443</v>
      </c>
      <c r="O1162">
        <f>((-0.0000000008)*V1162^3+(0.000003)*V1162^2-0.004*V1162+2.013)*('Exhaust Gas Math'!$E$10/(T1162+'Exhaust Gas Math'!$E$10))+(357.45*V1162^-1.004)*(T1162/(T1162+'Exhaust Gas Math'!$E$10))</f>
        <v>1.1126947081650331</v>
      </c>
      <c r="P1162">
        <f t="shared" si="265"/>
        <v>-5.4011864664872453</v>
      </c>
      <c r="Q1162" s="9">
        <f t="shared" si="257"/>
        <v>4.466266610499299E-4</v>
      </c>
      <c r="R1162" s="10">
        <f t="shared" si="258"/>
        <v>4.8639595734405107E-4</v>
      </c>
      <c r="S1162">
        <f t="shared" si="266"/>
        <v>4.0198210361611309E-4</v>
      </c>
      <c r="T1162" s="9">
        <f>S1162*'Exhaust Gas Math'!$C$14</f>
        <v>4.7623523505121513E-4</v>
      </c>
      <c r="U1162" s="9">
        <f>(T1162/'Exhaust Gas Math'!$B$14)+('Exhaust Gas Math'!$D$10)</f>
        <v>1.6879503632084538E-2</v>
      </c>
      <c r="V1162">
        <f>('Exhaust Gas Math'!$E$10*((-0.000000001)*V1161^3+(0.000002)*V1161^2-0.0012*V1161+1.3446)*$B$18+T1162*'Exhaust Gas Math'!$D$14*$B$17)/('Exhaust Gas Math'!$E$10*((-0.000000001)*V1161^3+(0.000002)*V1161^2-0.0012*V1161+1.3446)+T1162*'Exhaust Gas Math'!$D$14)</f>
        <v>313.53124470683156</v>
      </c>
      <c r="W1162">
        <f t="shared" si="259"/>
        <v>90465.831476404346</v>
      </c>
      <c r="X1162" s="9">
        <f t="shared" si="260"/>
        <v>90460.430289937853</v>
      </c>
    </row>
    <row r="1163" spans="3:24" x14ac:dyDescent="0.2">
      <c r="C1163" s="1"/>
      <c r="D1163" s="1"/>
      <c r="E1163">
        <f t="shared" si="253"/>
        <v>0.144875000000003</v>
      </c>
      <c r="F1163">
        <f t="shared" si="254"/>
        <v>90457.324011892473</v>
      </c>
      <c r="H1163" s="1">
        <v>0.144875000000003</v>
      </c>
      <c r="I1163" s="1">
        <f t="shared" si="261"/>
        <v>175.50000000010823</v>
      </c>
      <c r="J1163" s="1">
        <f t="shared" si="262"/>
        <v>1</v>
      </c>
      <c r="K1163" s="1">
        <f t="shared" si="263"/>
        <v>5.9504401165607476E-3</v>
      </c>
      <c r="L1163" s="1">
        <f t="shared" si="264"/>
        <v>0.78</v>
      </c>
      <c r="M1163" s="10">
        <f t="shared" si="255"/>
        <v>6.3302279479344858E-2</v>
      </c>
      <c r="N1163" s="9">
        <f t="shared" si="256"/>
        <v>1.5627245288113896</v>
      </c>
      <c r="O1163">
        <f>((-0.0000000008)*V1163^3+(0.000003)*V1163^2-0.004*V1163+2.013)*('Exhaust Gas Math'!$E$10/(T1163+'Exhaust Gas Math'!$E$10))+(357.45*V1163^-1.004)*(T1163/(T1163+'Exhaust Gas Math'!$E$10))</f>
        <v>1.1129430085409777</v>
      </c>
      <c r="P1163">
        <f t="shared" si="265"/>
        <v>-1.3589634861683315</v>
      </c>
      <c r="Q1163" s="9">
        <f t="shared" si="257"/>
        <v>4.4870038372859362E-4</v>
      </c>
      <c r="R1163" s="10">
        <f t="shared" si="258"/>
        <v>4.8846968002271474E-4</v>
      </c>
      <c r="S1163">
        <f t="shared" si="266"/>
        <v>4.0379923314079653E-4</v>
      </c>
      <c r="T1163" s="9">
        <f>S1163*'Exhaust Gas Math'!$C$14</f>
        <v>4.7838802020886621E-4</v>
      </c>
      <c r="U1163" s="9">
        <f>(T1163/'Exhaust Gas Math'!$B$14)+('Exhaust Gas Math'!$D$10)</f>
        <v>1.6953814476325171E-2</v>
      </c>
      <c r="V1163">
        <f>('Exhaust Gas Math'!$E$10*((-0.000000001)*V1162^3+(0.000002)*V1162^2-0.0012*V1162+1.3446)*$B$18+T1163*'Exhaust Gas Math'!$D$14*$B$17)/('Exhaust Gas Math'!$E$10*((-0.000000001)*V1162^3+(0.000002)*V1162^2-0.0012*V1162+1.3446)+T1163*'Exhaust Gas Math'!$D$14)</f>
        <v>313.46308810010009</v>
      </c>
      <c r="W1163">
        <f t="shared" si="259"/>
        <v>90458.682975378644</v>
      </c>
      <c r="X1163" s="9">
        <f t="shared" si="260"/>
        <v>90457.324011892473</v>
      </c>
    </row>
    <row r="1164" spans="3:24" x14ac:dyDescent="0.2">
      <c r="C1164" s="1"/>
      <c r="D1164" s="1"/>
      <c r="E1164">
        <f t="shared" si="253"/>
        <v>0.14500000000000299</v>
      </c>
      <c r="F1164">
        <f t="shared" si="254"/>
        <v>90451.501084000978</v>
      </c>
      <c r="H1164" s="1">
        <v>0.14500000000000299</v>
      </c>
      <c r="I1164" s="1">
        <f t="shared" si="261"/>
        <v>180.00000000010732</v>
      </c>
      <c r="J1164" s="1">
        <f t="shared" si="262"/>
        <v>1</v>
      </c>
      <c r="K1164" s="1">
        <f t="shared" si="263"/>
        <v>5.672164339045405E-3</v>
      </c>
      <c r="L1164" s="1">
        <f t="shared" si="264"/>
        <v>0.75</v>
      </c>
      <c r="M1164" s="10">
        <f t="shared" si="255"/>
        <v>6.3399999999999998E-2</v>
      </c>
      <c r="N1164" s="9">
        <f t="shared" si="256"/>
        <v>-3.7362266255290177E-11</v>
      </c>
      <c r="O1164">
        <f>((-0.0000000008)*V1164^3+(0.000003)*V1164^2-0.004*V1164+2.013)*('Exhaust Gas Math'!$E$10/(T1164+'Exhaust Gas Math'!$E$10))+(357.45*V1164^-1.004)*(T1164/(T1164+'Exhaust Gas Math'!$E$10))</f>
        <v>1.1130219795840681</v>
      </c>
      <c r="P1164">
        <f t="shared" si="265"/>
        <v>7.7685536103904998E-22</v>
      </c>
      <c r="Q1164" s="9">
        <f t="shared" si="257"/>
        <v>4.4939304812356896E-4</v>
      </c>
      <c r="R1164" s="10">
        <f t="shared" si="258"/>
        <v>4.8916234441769013E-4</v>
      </c>
      <c r="S1164">
        <f t="shared" si="266"/>
        <v>4.0438284583875576E-4</v>
      </c>
      <c r="T1164" s="9">
        <f>S1164*'Exhaust Gas Math'!$C$14</f>
        <v>4.7907943638856985E-4</v>
      </c>
      <c r="U1164" s="9">
        <f>(T1164/'Exhaust Gas Math'!$B$14)+('Exhaust Gas Math'!$D$10)</f>
        <v>1.6977681103170307E-2</v>
      </c>
      <c r="V1164">
        <f>('Exhaust Gas Math'!$E$10*((-0.000000001)*V1163^3+(0.000002)*V1163^2-0.0012*V1163+1.3446)*$B$18+T1164*'Exhaust Gas Math'!$D$14*$B$17)/('Exhaust Gas Math'!$E$10*((-0.000000001)*V1163^3+(0.000002)*V1163^2-0.0012*V1163+1.3446)+T1164*'Exhaust Gas Math'!$D$14)</f>
        <v>313.44142035323512</v>
      </c>
      <c r="W1164">
        <f t="shared" si="259"/>
        <v>90451.501084000978</v>
      </c>
      <c r="X1164" s="9">
        <f t="shared" si="260"/>
        <v>90451.501084000978</v>
      </c>
    </row>
    <row r="1165" spans="3:24" x14ac:dyDescent="0.2">
      <c r="C1165" s="1"/>
      <c r="D1165" s="1"/>
      <c r="E1165">
        <f t="shared" si="253"/>
        <v>0.145125000000003</v>
      </c>
      <c r="F1165">
        <f t="shared" si="254"/>
        <v>90466.579702687348</v>
      </c>
      <c r="H1165" s="1">
        <v>0.145125000000003</v>
      </c>
      <c r="I1165" s="1">
        <f t="shared" si="261"/>
        <v>184.50000000010823</v>
      </c>
      <c r="J1165" s="1">
        <f t="shared" si="262"/>
        <v>1</v>
      </c>
      <c r="K1165" s="1">
        <f t="shared" si="263"/>
        <v>5.3799313049273691E-3</v>
      </c>
      <c r="L1165" s="1">
        <f t="shared" si="264"/>
        <v>0.71</v>
      </c>
      <c r="M1165" s="10">
        <f t="shared" si="255"/>
        <v>6.3302279479335463E-2</v>
      </c>
      <c r="N1165" s="9">
        <f t="shared" si="256"/>
        <v>-1.5627245288864482</v>
      </c>
      <c r="O1165">
        <f>((-0.0000000008)*V1165^3+(0.000003)*V1165^2-0.004*V1165+2.013)*('Exhaust Gas Math'!$E$10/(T1165+'Exhaust Gas Math'!$E$10))+(357.45*V1165^-1.004)*(T1165/(T1165+'Exhaust Gas Math'!$E$10))</f>
        <v>1.1129462406910757</v>
      </c>
      <c r="P1165">
        <f t="shared" si="265"/>
        <v>1.3589674329286054</v>
      </c>
      <c r="Q1165" s="9">
        <f t="shared" si="257"/>
        <v>4.4870038372852705E-4</v>
      </c>
      <c r="R1165" s="10">
        <f t="shared" si="258"/>
        <v>4.8846968002264817E-4</v>
      </c>
      <c r="S1165">
        <f t="shared" si="266"/>
        <v>4.038303591513013E-4</v>
      </c>
      <c r="T1165" s="9">
        <f>S1165*'Exhaust Gas Math'!$C$14</f>
        <v>4.7842489573838751E-4</v>
      </c>
      <c r="U1165" s="9">
        <f>(T1165/'Exhaust Gas Math'!$B$14)+('Exhaust Gas Math'!$D$10)</f>
        <v>1.6955087363088074E-2</v>
      </c>
      <c r="V1165">
        <f>('Exhaust Gas Math'!$E$10*((-0.000000001)*V1164^3+(0.000002)*V1164^2-0.0012*V1164+1.3446)*$B$18+T1165*'Exhaust Gas Math'!$D$14*$B$17)/('Exhaust Gas Math'!$E$10*((-0.000000001)*V1164^3+(0.000002)*V1164^2-0.0012*V1164+1.3446)+T1165*'Exhaust Gas Math'!$D$14)</f>
        <v>313.4622085160774</v>
      </c>
      <c r="W1165">
        <f t="shared" si="259"/>
        <v>90465.220735254421</v>
      </c>
      <c r="X1165" s="9">
        <f t="shared" si="260"/>
        <v>90466.579702687348</v>
      </c>
    </row>
    <row r="1166" spans="3:24" x14ac:dyDescent="0.2">
      <c r="C1166" s="1"/>
      <c r="D1166" s="1"/>
      <c r="E1166">
        <f t="shared" si="253"/>
        <v>0.14525000000000299</v>
      </c>
      <c r="F1166">
        <f t="shared" si="254"/>
        <v>90531.256117213386</v>
      </c>
      <c r="H1166" s="1">
        <v>0.14525000000000299</v>
      </c>
      <c r="I1166" s="1">
        <f t="shared" si="261"/>
        <v>189.00000000010732</v>
      </c>
      <c r="J1166" s="1">
        <f t="shared" si="262"/>
        <v>1</v>
      </c>
      <c r="K1166" s="1">
        <f t="shared" si="263"/>
        <v>5.0759196538486435E-3</v>
      </c>
      <c r="L1166" s="1">
        <f t="shared" si="264"/>
        <v>0.67</v>
      </c>
      <c r="M1166" s="10">
        <f t="shared" si="255"/>
        <v>6.3009720396856511E-2</v>
      </c>
      <c r="N1166" s="9">
        <f t="shared" si="256"/>
        <v>-3.1158143413560282</v>
      </c>
      <c r="O1166">
        <f>((-0.0000000008)*V1166^3+(0.000003)*V1166^2-0.004*V1166+2.013)*('Exhaust Gas Math'!$E$10/(T1166+'Exhaust Gas Math'!$E$10))+(357.45*V1166^-1.004)*(T1166/(T1166+'Exhaust Gas Math'!$E$10))</f>
        <v>1.1127321631548919</v>
      </c>
      <c r="P1166">
        <f t="shared" si="265"/>
        <v>5.4013682788645685</v>
      </c>
      <c r="Q1166" s="9">
        <f t="shared" si="257"/>
        <v>4.4662666104979752E-4</v>
      </c>
      <c r="R1166" s="10">
        <f t="shared" si="258"/>
        <v>4.8639595734391869E-4</v>
      </c>
      <c r="S1166">
        <f t="shared" si="266"/>
        <v>4.0226949148261342E-4</v>
      </c>
      <c r="T1166" s="9">
        <f>S1166*'Exhaust Gas Math'!$C$14</f>
        <v>4.7657570848752599E-4</v>
      </c>
      <c r="U1166" s="9">
        <f>(T1166/'Exhaust Gas Math'!$B$14)+('Exhaust Gas Math'!$D$10)</f>
        <v>1.6891256253289608E-2</v>
      </c>
      <c r="V1166">
        <f>('Exhaust Gas Math'!$E$10*((-0.000000001)*V1165^3+(0.000002)*V1165^2-0.0012*V1165+1.3446)*$B$18+T1166*'Exhaust Gas Math'!$D$14*$B$17)/('Exhaust Gas Math'!$E$10*((-0.000000001)*V1165^3+(0.000002)*V1165^2-0.0012*V1165+1.3446)+T1166*'Exhaust Gas Math'!$D$14)</f>
        <v>313.5209759568599</v>
      </c>
      <c r="W1166">
        <f t="shared" si="259"/>
        <v>90525.854748934522</v>
      </c>
      <c r="X1166" s="9">
        <f t="shared" si="260"/>
        <v>90531.256117213386</v>
      </c>
    </row>
    <row r="1167" spans="3:24" x14ac:dyDescent="0.2">
      <c r="C1167" s="1"/>
      <c r="D1167" s="1"/>
      <c r="E1167">
        <f t="shared" si="253"/>
        <v>0.145375000000003</v>
      </c>
      <c r="F1167">
        <f t="shared" si="254"/>
        <v>90672.088092294609</v>
      </c>
      <c r="H1167" s="1">
        <v>0.145375000000003</v>
      </c>
      <c r="I1167" s="1">
        <f t="shared" si="261"/>
        <v>193.50000000010823</v>
      </c>
      <c r="J1167" s="1">
        <f t="shared" si="262"/>
        <v>1</v>
      </c>
      <c r="K1167" s="1">
        <f t="shared" si="263"/>
        <v>4.7623958367480276E-3</v>
      </c>
      <c r="L1167" s="1">
        <f t="shared" si="264"/>
        <v>0.63</v>
      </c>
      <c r="M1167" s="10">
        <f t="shared" si="255"/>
        <v>6.2524126476592432E-2</v>
      </c>
      <c r="N1167" s="9">
        <f t="shared" si="256"/>
        <v>-4.649694122297741</v>
      </c>
      <c r="O1167">
        <f>((-0.0000000008)*V1167^3+(0.000003)*V1167^2-0.004*V1167+2.013)*('Exhaust Gas Math'!$E$10/(T1167+'Exhaust Gas Math'!$E$10))+(357.45*V1167^-1.004)*(T1167/(T1167+'Exhaust Gas Math'!$E$10))</f>
        <v>1.1123952524261564</v>
      </c>
      <c r="P1167">
        <f t="shared" si="265"/>
        <v>12.024801030228039</v>
      </c>
      <c r="Q1167" s="9">
        <f t="shared" si="257"/>
        <v>4.4318466527727782E-4</v>
      </c>
      <c r="R1167" s="10">
        <f t="shared" si="258"/>
        <v>4.8295396157139894E-4</v>
      </c>
      <c r="S1167">
        <f t="shared" si="266"/>
        <v>3.9983341181526141E-4</v>
      </c>
      <c r="T1167" s="9">
        <f>S1167*'Exhaust Gas Math'!$C$14</f>
        <v>4.7368964226082456E-4</v>
      </c>
      <c r="U1167" s="9">
        <f>(T1167/'Exhaust Gas Math'!$B$14)+('Exhaust Gas Math'!$D$10)</f>
        <v>1.6791633670386556E-2</v>
      </c>
      <c r="V1167">
        <f>('Exhaust Gas Math'!$E$10*((-0.000000001)*V1166^3+(0.000002)*V1166^2-0.0012*V1166+1.3446)*$B$18+T1167*'Exhaust Gas Math'!$D$14*$B$17)/('Exhaust Gas Math'!$E$10*((-0.000000001)*V1166^3+(0.000002)*V1166^2-0.0012*V1166+1.3446)+T1167*'Exhaust Gas Math'!$D$14)</f>
        <v>313.6135090625275</v>
      </c>
      <c r="W1167">
        <f t="shared" si="259"/>
        <v>90660.063291264378</v>
      </c>
      <c r="X1167" s="9">
        <f t="shared" si="260"/>
        <v>90672.088092294609</v>
      </c>
    </row>
    <row r="1168" spans="3:24" x14ac:dyDescent="0.2">
      <c r="C1168" s="1"/>
      <c r="D1168" s="1"/>
      <c r="E1168">
        <f t="shared" si="253"/>
        <v>0.14550000000000299</v>
      </c>
      <c r="F1168">
        <f t="shared" si="254"/>
        <v>90916.650937110404</v>
      </c>
      <c r="H1168" s="1">
        <v>0.14550000000000299</v>
      </c>
      <c r="I1168" s="1">
        <f t="shared" si="261"/>
        <v>198.00000000010732</v>
      </c>
      <c r="J1168" s="1">
        <f t="shared" si="262"/>
        <v>1</v>
      </c>
      <c r="K1168" s="1">
        <f t="shared" si="263"/>
        <v>4.4416972191417331E-3</v>
      </c>
      <c r="L1168" s="1">
        <f t="shared" si="264"/>
        <v>0.59</v>
      </c>
      <c r="M1168" s="10">
        <f t="shared" si="255"/>
        <v>6.1848491566537975E-2</v>
      </c>
      <c r="N1168" s="9">
        <f t="shared" si="256"/>
        <v>-6.1549069927952962</v>
      </c>
      <c r="O1168">
        <f>((-0.0000000008)*V1168^3+(0.000003)*V1168^2-0.004*V1168+2.013)*('Exhaust Gas Math'!$E$10/(T1168+'Exhaust Gas Math'!$E$10))+(357.45*V1168^-1.004)*(T1168/(T1168+'Exhaust Gas Math'!$E$10))</f>
        <v>1.1119506787801525</v>
      </c>
      <c r="P1168">
        <f t="shared" si="265"/>
        <v>21.061947115089318</v>
      </c>
      <c r="Q1168" s="9">
        <f t="shared" si="257"/>
        <v>4.3839561745948497E-4</v>
      </c>
      <c r="R1168" s="10">
        <f t="shared" si="258"/>
        <v>4.7816491375360609E-4</v>
      </c>
      <c r="S1168">
        <f t="shared" si="266"/>
        <v>3.9665915697872998E-4</v>
      </c>
      <c r="T1168" s="9">
        <f>S1168*'Exhaust Gas Math'!$C$14</f>
        <v>4.6992904698907171E-4</v>
      </c>
      <c r="U1168" s="9">
        <f>(T1168/'Exhaust Gas Math'!$B$14)+('Exhaust Gas Math'!$D$10)</f>
        <v>1.666182368516899E-2</v>
      </c>
      <c r="V1168">
        <f>('Exhaust Gas Math'!$E$10*((-0.000000001)*V1167^3+(0.000002)*V1167^2-0.0012*V1167+1.3446)*$B$18+T1168*'Exhaust Gas Math'!$D$14*$B$17)/('Exhaust Gas Math'!$E$10*((-0.000000001)*V1167^3+(0.000002)*V1167^2-0.0012*V1167+1.3446)+T1168*'Exhaust Gas Math'!$D$14)</f>
        <v>313.73570122884382</v>
      </c>
      <c r="W1168">
        <f t="shared" si="259"/>
        <v>90895.588989995318</v>
      </c>
      <c r="X1168" s="9">
        <f t="shared" si="260"/>
        <v>90916.650937110404</v>
      </c>
    </row>
    <row r="1169" spans="3:24" x14ac:dyDescent="0.2">
      <c r="C1169" s="1"/>
      <c r="D1169" s="1"/>
      <c r="E1169">
        <f t="shared" si="253"/>
        <v>0.145625000000003</v>
      </c>
      <c r="F1169">
        <f t="shared" si="254"/>
        <v>91308.727662694946</v>
      </c>
      <c r="H1169" s="1">
        <v>0.145625000000003</v>
      </c>
      <c r="I1169" s="1">
        <f t="shared" si="261"/>
        <v>202.50000000010823</v>
      </c>
      <c r="J1169" s="1">
        <f t="shared" si="262"/>
        <v>1</v>
      </c>
      <c r="K1169" s="1">
        <f t="shared" si="263"/>
        <v>4.1162146557235345E-3</v>
      </c>
      <c r="L1169" s="1">
        <f t="shared" si="264"/>
        <v>0.54</v>
      </c>
      <c r="M1169" s="10">
        <f t="shared" si="255"/>
        <v>6.0986981180584876E-2</v>
      </c>
      <c r="N1169" s="9">
        <f t="shared" si="256"/>
        <v>-7.6221728149682662</v>
      </c>
      <c r="O1169">
        <f>((-0.0000000008)*V1169^3+(0.000003)*V1169^2-0.004*V1169+2.013)*('Exhaust Gas Math'!$E$10/(T1169+'Exhaust Gas Math'!$E$10))+(357.45*V1169^-1.004)*(T1169/(T1169+'Exhaust Gas Math'!$E$10))</f>
        <v>1.1114235866973987</v>
      </c>
      <c r="P1169">
        <f t="shared" si="265"/>
        <v>32.285476150977075</v>
      </c>
      <c r="Q1169" s="9">
        <f t="shared" si="257"/>
        <v>4.3228904366873457E-4</v>
      </c>
      <c r="R1169" s="10">
        <f t="shared" si="258"/>
        <v>4.7205833996285574E-4</v>
      </c>
      <c r="S1169">
        <f t="shared" si="266"/>
        <v>3.9295463671980675E-4</v>
      </c>
      <c r="T1169" s="9">
        <f>S1169*'Exhaust Gas Math'!$C$14</f>
        <v>4.6554023698885065E-4</v>
      </c>
      <c r="U1169" s="9">
        <f>(T1169/'Exhaust Gas Math'!$B$14)+('Exhaust Gas Math'!$D$10)</f>
        <v>1.6510328690339131E-2</v>
      </c>
      <c r="V1169">
        <f>('Exhaust Gas Math'!$E$10*((-0.000000001)*V1168^3+(0.000002)*V1168^2-0.0012*V1168+1.3446)*$B$18+T1169*'Exhaust Gas Math'!$D$14*$B$17)/('Exhaust Gas Math'!$E$10*((-0.000000001)*V1168^3+(0.000002)*V1168^2-0.0012*V1168+1.3446)+T1169*'Exhaust Gas Math'!$D$14)</f>
        <v>313.8807063169819</v>
      </c>
      <c r="W1169">
        <f t="shared" si="259"/>
        <v>91276.442186543965</v>
      </c>
      <c r="X1169" s="9">
        <f t="shared" si="260"/>
        <v>91308.727662694946</v>
      </c>
    </row>
    <row r="1170" spans="3:24" x14ac:dyDescent="0.2">
      <c r="C1170" s="1"/>
      <c r="D1170" s="1"/>
      <c r="E1170">
        <f t="shared" si="253"/>
        <v>0.14575000000000299</v>
      </c>
      <c r="F1170">
        <f t="shared" si="254"/>
        <v>91868.269651388633</v>
      </c>
      <c r="H1170" s="1">
        <v>0.14575000000000299</v>
      </c>
      <c r="I1170" s="1">
        <f t="shared" si="261"/>
        <v>207.00000000010732</v>
      </c>
      <c r="J1170" s="1">
        <f t="shared" si="262"/>
        <v>1</v>
      </c>
      <c r="K1170" s="1">
        <f t="shared" si="263"/>
        <v>3.788374666197419E-3</v>
      </c>
      <c r="L1170" s="1">
        <f t="shared" si="264"/>
        <v>0.5</v>
      </c>
      <c r="M1170" s="10">
        <f t="shared" si="255"/>
        <v>5.9944906816744331E-2</v>
      </c>
      <c r="N1170" s="9">
        <f t="shared" si="256"/>
        <v>-9.0424454071067739</v>
      </c>
      <c r="O1170">
        <f>((-0.0000000008)*V1170^3+(0.000003)*V1170^2-0.004*V1170+2.013)*('Exhaust Gas Math'!$E$10/(T1170+'Exhaust Gas Math'!$E$10))+(357.45*V1170^-1.004)*(T1170/(T1170+'Exhaust Gas Math'!$E$10))</f>
        <v>1.1108223011618754</v>
      </c>
      <c r="P1170">
        <f t="shared" si="265"/>
        <v>45.413647575939287</v>
      </c>
      <c r="Q1170" s="9">
        <f t="shared" si="257"/>
        <v>4.2490259296309215E-4</v>
      </c>
      <c r="R1170" s="10">
        <f t="shared" si="258"/>
        <v>4.6467188925721327E-4</v>
      </c>
      <c r="S1170">
        <f t="shared" si="266"/>
        <v>3.8880560826684178E-4</v>
      </c>
      <c r="T1170" s="9">
        <f>S1170*'Exhaust Gas Math'!$C$14</f>
        <v>4.6062481034981072E-4</v>
      </c>
      <c r="U1170" s="9">
        <f>(T1170/'Exhaust Gas Math'!$B$14)+('Exhaust Gas Math'!$D$10)</f>
        <v>1.6340655696240412E-2</v>
      </c>
      <c r="V1170">
        <f>('Exhaust Gas Math'!$E$10*((-0.000000001)*V1169^3+(0.000002)*V1169^2-0.0012*V1169+1.3446)*$B$18+T1170*'Exhaust Gas Math'!$D$14*$B$17)/('Exhaust Gas Math'!$E$10*((-0.000000001)*V1169^3+(0.000002)*V1169^2-0.0012*V1169+1.3446)+T1170*'Exhaust Gas Math'!$D$14)</f>
        <v>314.04629904112863</v>
      </c>
      <c r="W1170">
        <f t="shared" si="259"/>
        <v>91822.856003812689</v>
      </c>
      <c r="X1170" s="9">
        <f t="shared" si="260"/>
        <v>91868.269651388633</v>
      </c>
    </row>
    <row r="1171" spans="3:24" x14ac:dyDescent="0.2">
      <c r="C1171" s="1"/>
      <c r="D1171" s="1"/>
      <c r="E1171">
        <f t="shared" si="253"/>
        <v>0.145875000000003</v>
      </c>
      <c r="F1171">
        <f t="shared" si="254"/>
        <v>92629.131249485872</v>
      </c>
      <c r="H1171" s="1">
        <v>0.145875000000003</v>
      </c>
      <c r="I1171" s="1">
        <f t="shared" si="261"/>
        <v>211.50000000010823</v>
      </c>
      <c r="J1171" s="1">
        <f t="shared" si="262"/>
        <v>1</v>
      </c>
      <c r="K1171" s="1">
        <f t="shared" si="263"/>
        <v>3.4606213452202921E-3</v>
      </c>
      <c r="L1171" s="1">
        <f t="shared" si="264"/>
        <v>0.46</v>
      </c>
      <c r="M1171" s="10">
        <f t="shared" si="255"/>
        <v>5.8728693209993542E-2</v>
      </c>
      <c r="N1171" s="9">
        <f t="shared" si="256"/>
        <v>-10.406968316392751</v>
      </c>
      <c r="O1171">
        <f>((-0.0000000008)*V1171^3+(0.000003)*V1171^2-0.004*V1171+2.013)*('Exhaust Gas Math'!$E$10/(T1171+'Exhaust Gas Math'!$E$10))+(357.45*V1171^-1.004)*(T1171/(T1171+'Exhaust Gas Math'!$E$10))</f>
        <v>1.1101634206714863</v>
      </c>
      <c r="P1171">
        <f t="shared" si="265"/>
        <v>60.118118830871268</v>
      </c>
      <c r="Q1171" s="9">
        <f t="shared" si="257"/>
        <v>4.1628180526739661E-4</v>
      </c>
      <c r="R1171" s="10">
        <f t="shared" si="258"/>
        <v>4.5605110156151773E-4</v>
      </c>
      <c r="S1171">
        <f t="shared" si="266"/>
        <v>3.8435063208506592E-4</v>
      </c>
      <c r="T1171" s="9">
        <f>S1171*'Exhaust Gas Math'!$C$14</f>
        <v>4.5534692208068099E-4</v>
      </c>
      <c r="U1171" s="9">
        <f>(T1171/'Exhaust Gas Math'!$B$14)+('Exhaust Gas Math'!$D$10)</f>
        <v>1.6158471082186918E-2</v>
      </c>
      <c r="V1171">
        <f>('Exhaust Gas Math'!$E$10*((-0.000000001)*V1170^3+(0.000002)*V1170^2-0.0012*V1170+1.3446)*$B$18+T1171*'Exhaust Gas Math'!$D$14*$B$17)/('Exhaust Gas Math'!$E$10*((-0.000000001)*V1170^3+(0.000002)*V1170^2-0.0012*V1170+1.3446)+T1171*'Exhaust Gas Math'!$D$14)</f>
        <v>314.22796991517134</v>
      </c>
      <c r="W1171">
        <f t="shared" si="259"/>
        <v>92569.013130655003</v>
      </c>
      <c r="X1171" s="9">
        <f t="shared" si="260"/>
        <v>92629.131249485872</v>
      </c>
    </row>
    <row r="1172" spans="3:24" x14ac:dyDescent="0.2">
      <c r="C1172" s="1"/>
      <c r="D1172" s="1"/>
      <c r="E1172">
        <f t="shared" si="253"/>
        <v>0.14600000000000299</v>
      </c>
      <c r="F1172">
        <f t="shared" si="254"/>
        <v>93653.447087878027</v>
      </c>
      <c r="H1172" s="1">
        <v>0.14600000000000299</v>
      </c>
      <c r="I1172" s="1">
        <f t="shared" si="261"/>
        <v>216.00000000010732</v>
      </c>
      <c r="J1172" s="1">
        <f t="shared" si="262"/>
        <v>1</v>
      </c>
      <c r="K1172" s="1">
        <f t="shared" si="263"/>
        <v>3.1353981413229778E-3</v>
      </c>
      <c r="L1172" s="1">
        <f t="shared" si="264"/>
        <v>0.41</v>
      </c>
      <c r="M1172" s="10">
        <f t="shared" si="255"/>
        <v>5.7345838721650819E-2</v>
      </c>
      <c r="N1172" s="9">
        <f t="shared" si="256"/>
        <v>-11.707328805339779</v>
      </c>
      <c r="O1172">
        <f>((-0.0000000008)*V1172^3+(0.000003)*V1172^2-0.004*V1172+2.013)*('Exhaust Gas Math'!$E$10/(T1172+'Exhaust Gas Math'!$E$10))+(357.45*V1172^-1.004)*(T1172/(T1172+'Exhaust Gas Math'!$E$10))</f>
        <v>1.109481280234941</v>
      </c>
      <c r="P1172">
        <f t="shared" si="265"/>
        <v>76.033610737842494</v>
      </c>
      <c r="Q1172" s="9">
        <f t="shared" si="257"/>
        <v>4.064798306044992E-4</v>
      </c>
      <c r="R1172" s="10">
        <f t="shared" si="258"/>
        <v>4.4624912689862032E-4</v>
      </c>
      <c r="S1172">
        <f t="shared" si="266"/>
        <v>3.7983583706622956E-4</v>
      </c>
      <c r="T1172" s="9">
        <f>S1172*'Exhaust Gas Math'!$C$14</f>
        <v>4.4999816538812703E-4</v>
      </c>
      <c r="U1172" s="9">
        <f>(T1172/'Exhaust Gas Math'!$B$14)+('Exhaust Gas Math'!$D$10)</f>
        <v>1.597384019877118E-2</v>
      </c>
      <c r="V1172">
        <f>('Exhaust Gas Math'!$E$10*((-0.000000001)*V1171^3+(0.000002)*V1171^2-0.0012*V1171+1.3446)*$B$18+T1172*'Exhaust Gas Math'!$D$14*$B$17)/('Exhaust Gas Math'!$E$10*((-0.000000001)*V1171^3+(0.000002)*V1171^2-0.0012*V1171+1.3446)+T1172*'Exhaust Gas Math'!$D$14)</f>
        <v>314.41629299070314</v>
      </c>
      <c r="W1172">
        <f t="shared" si="259"/>
        <v>93577.413477140188</v>
      </c>
      <c r="X1172" s="9">
        <f t="shared" si="260"/>
        <v>93653.447087878027</v>
      </c>
    </row>
    <row r="1173" spans="3:24" x14ac:dyDescent="0.2">
      <c r="C1173" s="1"/>
      <c r="D1173" s="1"/>
      <c r="E1173">
        <f t="shared" si="253"/>
        <v>0.146125000000003</v>
      </c>
      <c r="F1173">
        <f t="shared" si="254"/>
        <v>94961.598401297495</v>
      </c>
      <c r="H1173" s="1">
        <v>0.146125000000003</v>
      </c>
      <c r="I1173" s="1">
        <f t="shared" si="261"/>
        <v>220.50000000010823</v>
      </c>
      <c r="J1173" s="1">
        <f t="shared" si="262"/>
        <v>1</v>
      </c>
      <c r="K1173" s="1">
        <f t="shared" si="263"/>
        <v>2.8151296406460995E-3</v>
      </c>
      <c r="L1173" s="1">
        <f t="shared" si="264"/>
        <v>0.37</v>
      </c>
      <c r="M1173" s="10">
        <f t="shared" si="255"/>
        <v>5.5804869109482055E-2</v>
      </c>
      <c r="N1173" s="9">
        <f t="shared" si="256"/>
        <v>-12.93550971912023</v>
      </c>
      <c r="O1173">
        <f>((-0.0000000008)*V1173^3+(0.000003)*V1173^2-0.004*V1173+2.013)*('Exhaust Gas Math'!$E$10/(T1173+'Exhaust Gas Math'!$E$10))+(357.45*V1173^-1.004)*(T1173/(T1173+'Exhaust Gas Math'!$E$10))</f>
        <v>1.108780082532119</v>
      </c>
      <c r="P1173">
        <f t="shared" si="265"/>
        <v>92.76465067367684</v>
      </c>
      <c r="Q1173" s="9">
        <f t="shared" si="257"/>
        <v>3.9555710140768037E-4</v>
      </c>
      <c r="R1173" s="10">
        <f t="shared" si="258"/>
        <v>4.3532639770180149E-4</v>
      </c>
      <c r="S1173">
        <f t="shared" si="266"/>
        <v>3.752956526311814E-4</v>
      </c>
      <c r="T1173" s="9">
        <f>S1173*'Exhaust Gas Math'!$C$14</f>
        <v>4.4461932940973261E-4</v>
      </c>
      <c r="U1173" s="9">
        <f>(T1173/'Exhaust Gas Math'!$B$14)+('Exhaust Gas Math'!$D$10)</f>
        <v>1.578817102450834E-2</v>
      </c>
      <c r="V1173">
        <f>('Exhaust Gas Math'!$E$10*((-0.000000001)*V1172^3+(0.000002)*V1172^2-0.0012*V1172+1.3446)*$B$18+T1173*'Exhaust Gas Math'!$D$14*$B$17)/('Exhaust Gas Math'!$E$10*((-0.000000001)*V1172^3+(0.000002)*V1172^2-0.0012*V1172+1.3446)+T1173*'Exhaust Gas Math'!$D$14)</f>
        <v>314.61013183423432</v>
      </c>
      <c r="W1173">
        <f t="shared" si="259"/>
        <v>94868.833750623817</v>
      </c>
      <c r="X1173" s="9">
        <f t="shared" si="260"/>
        <v>94961.598401297495</v>
      </c>
    </row>
    <row r="1174" spans="3:24" x14ac:dyDescent="0.2">
      <c r="C1174" s="1"/>
      <c r="D1174" s="1"/>
      <c r="E1174">
        <f t="shared" si="253"/>
        <v>0.14625000000000299</v>
      </c>
      <c r="F1174">
        <f t="shared" si="254"/>
        <v>96600.065575731365</v>
      </c>
      <c r="H1174" s="1">
        <v>0.14625000000000299</v>
      </c>
      <c r="I1174" s="1">
        <f t="shared" si="261"/>
        <v>225.00000000010732</v>
      </c>
      <c r="J1174" s="1">
        <f t="shared" si="262"/>
        <v>1</v>
      </c>
      <c r="K1174" s="1">
        <f t="shared" si="263"/>
        <v>2.5022034912998833E-3</v>
      </c>
      <c r="L1174" s="1">
        <f t="shared" si="264"/>
        <v>0.33</v>
      </c>
      <c r="M1174" s="10">
        <f t="shared" si="255"/>
        <v>5.4115284963571569E-2</v>
      </c>
      <c r="N1174" s="9">
        <f t="shared" si="256"/>
        <v>-14.083938913988403</v>
      </c>
      <c r="O1174">
        <f>((-0.0000000008)*V1174^3+(0.000003)*V1174^2-0.004*V1174+2.013)*('Exhaust Gas Math'!$E$10/(T1174+'Exhaust Gas Math'!$E$10))+(357.45*V1174^-1.004)*(T1174/(T1174+'Exhaust Gas Math'!$E$10))</f>
        <v>1.1080791690387917</v>
      </c>
      <c r="P1174">
        <f t="shared" si="265"/>
        <v>109.89781565424587</v>
      </c>
      <c r="Q1174" s="9">
        <f t="shared" si="257"/>
        <v>3.835809599346209E-4</v>
      </c>
      <c r="R1174" s="10">
        <f t="shared" si="258"/>
        <v>4.2335025622874207E-4</v>
      </c>
      <c r="S1174">
        <f t="shared" si="266"/>
        <v>3.7085577027797889E-4</v>
      </c>
      <c r="T1174" s="9">
        <f>S1174*'Exhaust Gas Math'!$C$14</f>
        <v>4.3935932306353871E-4</v>
      </c>
      <c r="U1174" s="9">
        <f>(T1174/'Exhaust Gas Math'!$B$14)+('Exhaust Gas Math'!$D$10)</f>
        <v>1.5606603667028398E-2</v>
      </c>
      <c r="V1174">
        <f>('Exhaust Gas Math'!$E$10*((-0.000000001)*V1173^3+(0.000002)*V1173^2-0.0012*V1173+1.3446)*$B$18+T1174*'Exhaust Gas Math'!$D$14*$B$17)/('Exhaust Gas Math'!$E$10*((-0.000000001)*V1173^3+(0.000002)*V1173^2-0.0012*V1173+1.3446)+T1174*'Exhaust Gas Math'!$D$14)</f>
        <v>314.8041500869607</v>
      </c>
      <c r="W1174">
        <f t="shared" si="259"/>
        <v>96490.167760077122</v>
      </c>
      <c r="X1174" s="9">
        <f t="shared" si="260"/>
        <v>96600.065575731365</v>
      </c>
    </row>
    <row r="1175" spans="3:24" x14ac:dyDescent="0.2">
      <c r="C1175" s="1"/>
      <c r="D1175" s="1"/>
      <c r="E1175">
        <f t="shared" si="253"/>
        <v>0.146375000000003</v>
      </c>
      <c r="F1175">
        <f t="shared" si="254"/>
        <v>98621.390109912318</v>
      </c>
      <c r="H1175" s="1">
        <v>0.146375000000003</v>
      </c>
      <c r="I1175" s="1">
        <f t="shared" si="261"/>
        <v>229.50000000010823</v>
      </c>
      <c r="J1175" s="1">
        <f t="shared" si="262"/>
        <v>1</v>
      </c>
      <c r="K1175" s="1">
        <f t="shared" si="263"/>
        <v>2.1989526031002751E-3</v>
      </c>
      <c r="L1175" s="1">
        <f t="shared" si="264"/>
        <v>0.28999999999999998</v>
      </c>
      <c r="M1175" s="10">
        <f t="shared" si="255"/>
        <v>5.2287503132021407E-2</v>
      </c>
      <c r="N1175" s="9">
        <f t="shared" si="256"/>
        <v>-15.145535942067305</v>
      </c>
      <c r="O1175">
        <f>((-0.0000000008)*V1175^3+(0.000003)*V1175^2-0.004*V1175+2.013)*('Exhaust Gas Math'!$E$10/(T1175+'Exhaust Gas Math'!$E$10))+(357.45*V1175^-1.004)*(T1175/(T1175+'Exhaust Gas Math'!$E$10))</f>
        <v>1.1073984379562465</v>
      </c>
      <c r="P1175">
        <f t="shared" si="265"/>
        <v>127.01154613657948</v>
      </c>
      <c r="Q1175" s="9">
        <f t="shared" si="257"/>
        <v>3.7062524307996465E-4</v>
      </c>
      <c r="R1175" s="10">
        <f t="shared" si="258"/>
        <v>4.1039453937408577E-4</v>
      </c>
      <c r="S1175">
        <f t="shared" si="266"/>
        <v>3.6663491899224164E-4</v>
      </c>
      <c r="T1175" s="9">
        <f>S1175*'Exhaust Gas Math'!$C$14</f>
        <v>4.3435880665721892E-4</v>
      </c>
      <c r="U1175" s="9">
        <f>(T1175/'Exhaust Gas Math'!$B$14)+('Exhaust Gas Math'!$D$10)</f>
        <v>1.5433993504573451E-2</v>
      </c>
      <c r="V1175">
        <f>('Exhaust Gas Math'!$E$10*((-0.000000001)*V1174^3+(0.000002)*V1174^2-0.0012*V1174+1.3446)*$B$18+T1175*'Exhaust Gas Math'!$D$14*$B$17)/('Exhaust Gas Math'!$E$10*((-0.000000001)*V1174^3+(0.000002)*V1174^2-0.0012*V1174+1.3446)+T1175*'Exhaust Gas Math'!$D$14)</f>
        <v>314.99282900075741</v>
      </c>
      <c r="W1175">
        <f t="shared" si="259"/>
        <v>98494.378563775739</v>
      </c>
      <c r="X1175" s="9">
        <f t="shared" si="260"/>
        <v>98621.390109912318</v>
      </c>
    </row>
    <row r="1176" spans="3:24" x14ac:dyDescent="0.2">
      <c r="C1176" s="1"/>
      <c r="D1176" s="1"/>
      <c r="E1176">
        <f t="shared" si="253"/>
        <v>0.14650000000000299</v>
      </c>
      <c r="F1176">
        <f t="shared" si="254"/>
        <v>101085.43342522047</v>
      </c>
      <c r="H1176" s="1">
        <v>0.14650000000000299</v>
      </c>
      <c r="I1176" s="1">
        <f t="shared" si="261"/>
        <v>234.00000000010732</v>
      </c>
      <c r="J1176" s="1">
        <f t="shared" si="262"/>
        <v>1</v>
      </c>
      <c r="K1176" s="1">
        <f t="shared" si="263"/>
        <v>1.9076377553889834E-3</v>
      </c>
      <c r="L1176" s="1">
        <f t="shared" si="264"/>
        <v>0.25</v>
      </c>
      <c r="M1176" s="10">
        <f t="shared" si="255"/>
        <v>5.0332792497623152E-2</v>
      </c>
      <c r="N1176" s="9">
        <f t="shared" si="256"/>
        <v>-16.113755704661397</v>
      </c>
      <c r="O1176">
        <f>((-0.0000000008)*V1176^3+(0.000003)*V1176^2-0.004*V1176+2.013)*('Exhaust Gas Math'!$E$10/(T1176+'Exhaust Gas Math'!$E$10))+(357.45*V1176^-1.004)*(T1176/(T1176+'Exhaust Gas Math'!$E$10))</f>
        <v>1.1067580373761341</v>
      </c>
      <c r="P1176">
        <f t="shared" si="265"/>
        <v>143.68659035495543</v>
      </c>
      <c r="Q1176" s="9">
        <f t="shared" si="257"/>
        <v>3.5676982714634024E-4</v>
      </c>
      <c r="R1176" s="10">
        <f t="shared" si="258"/>
        <v>3.9653912344046142E-4</v>
      </c>
      <c r="S1176">
        <f t="shared" si="266"/>
        <v>3.6274357000561948E-4</v>
      </c>
      <c r="T1176" s="9">
        <f>S1176*'Exhaust Gas Math'!$C$14</f>
        <v>4.2974865739276287E-4</v>
      </c>
      <c r="U1176" s="9">
        <f>(T1176/'Exhaust Gas Math'!$B$14)+('Exhaust Gas Math'!$D$10)</f>
        <v>1.5274858217571172E-2</v>
      </c>
      <c r="V1176">
        <f>('Exhaust Gas Math'!$E$10*((-0.000000001)*V1175^3+(0.000002)*V1175^2-0.0012*V1175+1.3446)*$B$18+T1176*'Exhaust Gas Math'!$D$14*$B$17)/('Exhaust Gas Math'!$E$10*((-0.000000001)*V1175^3+(0.000002)*V1175^2-0.0012*V1175+1.3446)+T1176*'Exhaust Gas Math'!$D$14)</f>
        <v>315.17055224357085</v>
      </c>
      <c r="W1176">
        <f t="shared" si="259"/>
        <v>100941.74683486551</v>
      </c>
      <c r="X1176" s="9">
        <f t="shared" si="260"/>
        <v>101085.43342522047</v>
      </c>
    </row>
    <row r="1177" spans="3:24" x14ac:dyDescent="0.2">
      <c r="C1177" s="1"/>
      <c r="D1177" s="1"/>
      <c r="E1177">
        <f t="shared" si="253"/>
        <v>0.146625000000003</v>
      </c>
      <c r="F1177">
        <f t="shared" si="254"/>
        <v>104017.17947896324</v>
      </c>
      <c r="H1177" s="1">
        <v>0.146625000000003</v>
      </c>
      <c r="I1177" s="1">
        <f t="shared" si="261"/>
        <v>238.50000000010823</v>
      </c>
      <c r="J1177" s="1">
        <f t="shared" si="262"/>
        <v>1</v>
      </c>
      <c r="K1177" s="1">
        <f t="shared" si="263"/>
        <v>1.6304307425947396E-3</v>
      </c>
      <c r="L1177" s="1">
        <f t="shared" si="264"/>
        <v>0.22</v>
      </c>
      <c r="M1177" s="10">
        <f t="shared" si="255"/>
        <v>4.8263204501444432E-2</v>
      </c>
      <c r="N1177" s="9">
        <f t="shared" si="256"/>
        <v>-16.982628804968893</v>
      </c>
      <c r="O1177">
        <f>((-0.0000000008)*V1177^3+(0.000003)*V1177^2-0.004*V1177+2.013)*('Exhaust Gas Math'!$E$10/(T1177+'Exhaust Gas Math'!$E$10))+(357.45*V1177^-1.004)*(T1177/(T1177+'Exhaust Gas Math'!$E$10))</f>
        <v>1.1061498897500381</v>
      </c>
      <c r="P1177">
        <f t="shared" si="265"/>
        <v>159.51216849093601</v>
      </c>
      <c r="Q1177" s="9">
        <f t="shared" si="257"/>
        <v>3.4210013538036699E-4</v>
      </c>
      <c r="R1177" s="10">
        <f t="shared" si="258"/>
        <v>3.8186943167448811E-4</v>
      </c>
      <c r="S1177">
        <f t="shared" si="266"/>
        <v>3.5911793338772773E-4</v>
      </c>
      <c r="T1177" s="9">
        <f>S1177*'Exhaust Gas Math'!$C$14</f>
        <v>4.2545330222296931E-4</v>
      </c>
      <c r="U1177" s="9">
        <f>(T1177/'Exhaust Gas Math'!$B$14)+('Exhaust Gas Math'!$D$10)</f>
        <v>1.512658914025693E-2</v>
      </c>
      <c r="V1177">
        <f>('Exhaust Gas Math'!$E$10*((-0.000000001)*V1176^3+(0.000002)*V1176^2-0.0012*V1176+1.3446)*$B$18+T1177*'Exhaust Gas Math'!$D$14*$B$17)/('Exhaust Gas Math'!$E$10*((-0.000000001)*V1176^3+(0.000002)*V1176^2-0.0012*V1176+1.3446)+T1177*'Exhaust Gas Math'!$D$14)</f>
        <v>315.33952559133388</v>
      </c>
      <c r="W1177">
        <f t="shared" si="259"/>
        <v>103857.6673104723</v>
      </c>
      <c r="X1177" s="9">
        <f t="shared" si="260"/>
        <v>104017.17947896324</v>
      </c>
    </row>
    <row r="1178" spans="3:24" x14ac:dyDescent="0.2">
      <c r="C1178" s="1"/>
      <c r="D1178" s="1"/>
      <c r="E1178">
        <f t="shared" si="253"/>
        <v>0.14675000000000299</v>
      </c>
      <c r="F1178">
        <f t="shared" si="254"/>
        <v>107533.7744558003</v>
      </c>
      <c r="H1178" s="1">
        <v>0.14675000000000299</v>
      </c>
      <c r="I1178" s="1">
        <f t="shared" si="261"/>
        <v>243.00000000010732</v>
      </c>
      <c r="J1178" s="1">
        <f t="shared" si="262"/>
        <v>1</v>
      </c>
      <c r="K1178" s="1">
        <f t="shared" si="263"/>
        <v>1.369398183191864E-3</v>
      </c>
      <c r="L1178" s="1">
        <f t="shared" si="264"/>
        <v>0.18</v>
      </c>
      <c r="M1178" s="10">
        <f t="shared" si="255"/>
        <v>4.6091498841690677E-2</v>
      </c>
      <c r="N1178" s="9">
        <f t="shared" si="256"/>
        <v>-17.746798351396325</v>
      </c>
      <c r="O1178">
        <f>((-0.0000000008)*V1178^3+(0.000003)*V1178^2-0.004*V1178+2.013)*('Exhaust Gas Math'!$E$10/(T1178+'Exhaust Gas Math'!$E$10))+(357.45*V1178^-1.004)*(T1178/(T1178+'Exhaust Gas Math'!$E$10))</f>
        <v>1.1056188750414297</v>
      </c>
      <c r="P1178">
        <f t="shared" si="265"/>
        <v>174.10669756996046</v>
      </c>
      <c r="Q1178" s="9">
        <f t="shared" si="257"/>
        <v>3.2670661130995774E-4</v>
      </c>
      <c r="R1178" s="10">
        <f t="shared" si="258"/>
        <v>3.6647590760407892E-4</v>
      </c>
      <c r="S1178">
        <f t="shared" si="266"/>
        <v>3.560051337650528E-4</v>
      </c>
      <c r="T1178" s="9">
        <f>S1178*'Exhaust Gas Math'!$C$14</f>
        <v>4.2176551401887651E-4</v>
      </c>
      <c r="U1178" s="9">
        <f>(T1178/'Exhaust Gas Math'!$B$14)+('Exhaust Gas Math'!$D$10)</f>
        <v>1.4999292343429426E-2</v>
      </c>
      <c r="V1178">
        <f>('Exhaust Gas Math'!$E$10*((-0.000000001)*V1177^3+(0.000002)*V1177^2-0.0012*V1177+1.3446)*$B$18+T1178*'Exhaust Gas Math'!$D$14*$B$17)/('Exhaust Gas Math'!$E$10*((-0.000000001)*V1177^3+(0.000002)*V1177^2-0.0012*V1177+1.3446)+T1178*'Exhaust Gas Math'!$D$14)</f>
        <v>315.48722656136039</v>
      </c>
      <c r="W1178">
        <f t="shared" si="259"/>
        <v>107359.66775823034</v>
      </c>
      <c r="X1178" s="9">
        <f t="shared" si="260"/>
        <v>107533.7744558003</v>
      </c>
    </row>
    <row r="1179" spans="3:24" x14ac:dyDescent="0.2">
      <c r="C1179" s="1"/>
      <c r="D1179" s="1"/>
      <c r="E1179">
        <f t="shared" si="253"/>
        <v>0.146875000000003</v>
      </c>
      <c r="F1179">
        <f t="shared" si="254"/>
        <v>111674.71588885436</v>
      </c>
      <c r="H1179" s="1">
        <v>0.146875000000003</v>
      </c>
      <c r="I1179" s="1">
        <f t="shared" si="261"/>
        <v>247.50000000010823</v>
      </c>
      <c r="J1179" s="1">
        <f t="shared" si="262"/>
        <v>1</v>
      </c>
      <c r="K1179" s="1">
        <f t="shared" si="263"/>
        <v>1.1264861127589731E-3</v>
      </c>
      <c r="L1179" s="1">
        <f t="shared" si="264"/>
        <v>0.15</v>
      </c>
      <c r="M1179" s="10">
        <f t="shared" si="255"/>
        <v>4.3831064805918113E-2</v>
      </c>
      <c r="N1179" s="9">
        <f t="shared" si="256"/>
        <v>-18.40155298457837</v>
      </c>
      <c r="O1179">
        <f>((-0.0000000008)*V1179^3+(0.000003)*V1179^2-0.004*V1179+2.013)*('Exhaust Gas Math'!$E$10/(T1179+'Exhaust Gas Math'!$E$10))+(357.45*V1179^-1.004)*(T1179/(T1179+'Exhaust Gas Math'!$E$10))</f>
        <v>1.1051513286850065</v>
      </c>
      <c r="P1179">
        <f t="shared" si="265"/>
        <v>187.11159785913031</v>
      </c>
      <c r="Q1179" s="9">
        <f t="shared" si="257"/>
        <v>3.1068416112986166E-4</v>
      </c>
      <c r="R1179" s="10">
        <f t="shared" si="258"/>
        <v>3.5045345742398283E-4</v>
      </c>
      <c r="S1179">
        <f t="shared" si="266"/>
        <v>3.5330515223132438E-4</v>
      </c>
      <c r="T1179" s="9">
        <f>S1179*'Exhaust Gas Math'!$C$14</f>
        <v>4.1856679863134507E-4</v>
      </c>
      <c r="U1179" s="9">
        <f>(T1179/'Exhaust Gas Math'!$B$14)+('Exhaust Gas Math'!$D$10)</f>
        <v>1.4888877590666864E-2</v>
      </c>
      <c r="V1179">
        <f>('Exhaust Gas Math'!$E$10*((-0.000000001)*V1178^3+(0.000002)*V1178^2-0.0012*V1178+1.3446)*$B$18+T1179*'Exhaust Gas Math'!$D$14*$B$17)/('Exhaust Gas Math'!$E$10*((-0.000000001)*V1178^3+(0.000002)*V1178^2-0.0012*V1178+1.3446)+T1179*'Exhaust Gas Math'!$D$14)</f>
        <v>315.61739781967731</v>
      </c>
      <c r="W1179">
        <f t="shared" si="259"/>
        <v>111487.60429099524</v>
      </c>
      <c r="X1179" s="9">
        <f t="shared" si="260"/>
        <v>111674.71588885436</v>
      </c>
    </row>
    <row r="1180" spans="3:24" x14ac:dyDescent="0.2">
      <c r="C1180" s="1"/>
      <c r="D1180" s="1"/>
      <c r="E1180">
        <f t="shared" si="253"/>
        <v>0.14700000000000299</v>
      </c>
      <c r="F1180">
        <f t="shared" si="254"/>
        <v>101325</v>
      </c>
      <c r="H1180" s="1">
        <v>0.14700000000000299</v>
      </c>
      <c r="I1180" s="1">
        <f t="shared" si="261"/>
        <v>252.00000000010732</v>
      </c>
      <c r="J1180" s="1">
        <f t="shared" si="262"/>
        <v>0</v>
      </c>
      <c r="K1180" s="1">
        <f t="shared" si="263"/>
        <v>9.0350547600244989E-4</v>
      </c>
      <c r="L1180" s="1">
        <f t="shared" si="264"/>
        <v>0</v>
      </c>
      <c r="M1180" s="10">
        <f t="shared" si="255"/>
        <v>4.1495838721629069E-2</v>
      </c>
      <c r="N1180" s="9">
        <f t="shared" si="256"/>
        <v>-18.942855924473054</v>
      </c>
      <c r="O1180">
        <f>((-0.0000000008)*V1180^3+(0.000003)*V1180^2-0.004*V1180+2.013)*('Exhaust Gas Math'!$E$10/(T1180+'Exhaust Gas Math'!$E$10))+(357.45*V1180^-1.004)*(T1180/(T1180+'Exhaust Gas Math'!$E$10))</f>
        <v>0.17819999999999947</v>
      </c>
      <c r="P1180">
        <f t="shared" si="265"/>
        <v>0</v>
      </c>
      <c r="Q1180" s="9">
        <f t="shared" si="257"/>
        <v>0</v>
      </c>
      <c r="R1180" s="10">
        <f t="shared" si="258"/>
        <v>3.9769296294121147E-5</v>
      </c>
      <c r="S1180">
        <f t="shared" si="266"/>
        <v>0</v>
      </c>
      <c r="T1180" s="9">
        <f>S1180*'Exhaust Gas Math'!$C$14</f>
        <v>0</v>
      </c>
      <c r="U1180" s="9">
        <f>(T1180/'Exhaust Gas Math'!$B$14)+('Exhaust Gas Math'!$D$10)</f>
        <v>4.4059320573952224E-4</v>
      </c>
      <c r="V1180">
        <f>('Exhaust Gas Math'!$E$10*((-0.000000001)*V1179^3+(0.000002)*V1179^2-0.0012*V1179+1.3446)*$B$18+T1180*'Exhaust Gas Math'!$D$14*$B$17)/('Exhaust Gas Math'!$E$10*((-0.000000001)*V1179^3+(0.000002)*V1179^2-0.0012*V1179+1.3446)+T1180*'Exhaust Gas Math'!$D$14)</f>
        <v>1100</v>
      </c>
      <c r="W1180">
        <f t="shared" si="259"/>
        <v>101325</v>
      </c>
      <c r="X1180" s="9">
        <f t="shared" si="260"/>
        <v>101325</v>
      </c>
    </row>
    <row r="1181" spans="3:24" x14ac:dyDescent="0.2">
      <c r="C1181" s="1"/>
      <c r="D1181" s="1"/>
      <c r="E1181">
        <f t="shared" si="253"/>
        <v>0.147125000000003</v>
      </c>
      <c r="F1181">
        <f t="shared" si="254"/>
        <v>101325</v>
      </c>
      <c r="H1181" s="1">
        <v>0.147125000000003</v>
      </c>
      <c r="I1181" s="1">
        <f t="shared" si="261"/>
        <v>256.50000000010823</v>
      </c>
      <c r="J1181" s="1">
        <f t="shared" si="262"/>
        <v>0</v>
      </c>
      <c r="K1181" s="1">
        <f t="shared" si="263"/>
        <v>7.0211862590027459E-4</v>
      </c>
      <c r="L1181" s="1">
        <f t="shared" si="264"/>
        <v>0</v>
      </c>
      <c r="M1181" s="10">
        <f t="shared" si="255"/>
        <v>3.9100218034173823E-2</v>
      </c>
      <c r="N1181" s="9">
        <f t="shared" si="256"/>
        <v>-19.367369858454634</v>
      </c>
      <c r="O1181">
        <f>((-0.0000000008)*V1181^3+(0.000003)*V1181^2-0.004*V1181+2.013)*('Exhaust Gas Math'!$E$10/(T1181+'Exhaust Gas Math'!$E$10))+(357.45*V1181^-1.004)*(T1181/(T1181+'Exhaust Gas Math'!$E$10))</f>
        <v>0.17819999999999947</v>
      </c>
      <c r="P1181">
        <f t="shared" si="265"/>
        <v>0</v>
      </c>
      <c r="Q1181" s="9">
        <f t="shared" si="257"/>
        <v>0</v>
      </c>
      <c r="R1181" s="10">
        <f t="shared" si="258"/>
        <v>3.9769296294121147E-5</v>
      </c>
      <c r="S1181">
        <f t="shared" si="266"/>
        <v>0</v>
      </c>
      <c r="T1181" s="9">
        <f>S1181*'Exhaust Gas Math'!$C$14</f>
        <v>0</v>
      </c>
      <c r="U1181" s="9">
        <f>(T1181/'Exhaust Gas Math'!$B$14)+('Exhaust Gas Math'!$D$10)</f>
        <v>4.4059320573952224E-4</v>
      </c>
      <c r="V1181">
        <f>('Exhaust Gas Math'!$E$10*((-0.000000001)*V1180^3+(0.000002)*V1180^2-0.0012*V1180+1.3446)*$B$18+T1181*'Exhaust Gas Math'!$D$14*$B$17)/('Exhaust Gas Math'!$E$10*((-0.000000001)*V1180^3+(0.000002)*V1180^2-0.0012*V1180+1.3446)+T1181*'Exhaust Gas Math'!$D$14)</f>
        <v>1100</v>
      </c>
      <c r="W1181">
        <f t="shared" si="259"/>
        <v>101325</v>
      </c>
      <c r="X1181" s="9">
        <f t="shared" si="260"/>
        <v>101325</v>
      </c>
    </row>
    <row r="1182" spans="3:24" x14ac:dyDescent="0.2">
      <c r="C1182" s="1"/>
      <c r="D1182" s="1"/>
      <c r="E1182">
        <f t="shared" si="253"/>
        <v>0.14725000000000299</v>
      </c>
      <c r="F1182">
        <f t="shared" si="254"/>
        <v>101325</v>
      </c>
      <c r="H1182" s="1">
        <v>0.14725000000000299</v>
      </c>
      <c r="I1182" s="1">
        <f t="shared" si="261"/>
        <v>261.00000000010732</v>
      </c>
      <c r="J1182" s="1">
        <f t="shared" si="262"/>
        <v>0</v>
      </c>
      <c r="K1182" s="1">
        <f t="shared" si="263"/>
        <v>5.2382693062025991E-4</v>
      </c>
      <c r="L1182" s="1">
        <f t="shared" si="264"/>
        <v>0</v>
      </c>
      <c r="M1182" s="10">
        <f t="shared" si="255"/>
        <v>3.6658972541716559E-2</v>
      </c>
      <c r="N1182" s="9">
        <f t="shared" si="256"/>
        <v>-19.672477516954711</v>
      </c>
      <c r="O1182">
        <f>((-0.0000000008)*V1182^3+(0.000003)*V1182^2-0.004*V1182+2.013)*('Exhaust Gas Math'!$E$10/(T1182+'Exhaust Gas Math'!$E$10))+(357.45*V1182^-1.004)*(T1182/(T1182+'Exhaust Gas Math'!$E$10))</f>
        <v>0.17819999999999947</v>
      </c>
      <c r="P1182">
        <f t="shared" si="265"/>
        <v>0</v>
      </c>
      <c r="Q1182" s="9">
        <f t="shared" si="257"/>
        <v>0</v>
      </c>
      <c r="R1182" s="10">
        <f t="shared" si="258"/>
        <v>3.9769296294121147E-5</v>
      </c>
      <c r="S1182">
        <f t="shared" si="266"/>
        <v>0</v>
      </c>
      <c r="T1182" s="9">
        <f>S1182*'Exhaust Gas Math'!$C$14</f>
        <v>0</v>
      </c>
      <c r="U1182" s="9">
        <f>(T1182/'Exhaust Gas Math'!$B$14)+('Exhaust Gas Math'!$D$10)</f>
        <v>4.4059320573952224E-4</v>
      </c>
      <c r="V1182">
        <f>('Exhaust Gas Math'!$E$10*((-0.000000001)*V1181^3+(0.000002)*V1181^2-0.0012*V1181+1.3446)*$B$18+T1182*'Exhaust Gas Math'!$D$14*$B$17)/('Exhaust Gas Math'!$E$10*((-0.000000001)*V1181^3+(0.000002)*V1181^2-0.0012*V1181+1.3446)+T1182*'Exhaust Gas Math'!$D$14)</f>
        <v>1100</v>
      </c>
      <c r="W1182">
        <f t="shared" si="259"/>
        <v>101325</v>
      </c>
      <c r="X1182" s="9">
        <f t="shared" si="260"/>
        <v>101325</v>
      </c>
    </row>
    <row r="1183" spans="3:24" x14ac:dyDescent="0.2">
      <c r="C1183" s="1"/>
      <c r="D1183" s="1"/>
      <c r="E1183">
        <f t="shared" si="253"/>
        <v>0.147375000000003</v>
      </c>
      <c r="F1183">
        <f t="shared" si="254"/>
        <v>101325</v>
      </c>
      <c r="H1183" s="1">
        <v>0.147375000000003</v>
      </c>
      <c r="I1183" s="1">
        <f t="shared" si="261"/>
        <v>265.50000000010823</v>
      </c>
      <c r="J1183" s="1">
        <f t="shared" si="262"/>
        <v>0</v>
      </c>
      <c r="K1183" s="1">
        <f t="shared" si="263"/>
        <v>3.6995958060202653E-4</v>
      </c>
      <c r="L1183" s="1">
        <f t="shared" si="264"/>
        <v>0</v>
      </c>
      <c r="M1183" s="10">
        <f t="shared" si="255"/>
        <v>3.4187153334513026E-2</v>
      </c>
      <c r="N1183" s="9">
        <f t="shared" si="256"/>
        <v>-19.856297809800253</v>
      </c>
      <c r="O1183">
        <f>((-0.0000000008)*V1183^3+(0.000003)*V1183^2-0.004*V1183+2.013)*('Exhaust Gas Math'!$E$10/(T1183+'Exhaust Gas Math'!$E$10))+(357.45*V1183^-1.004)*(T1183/(T1183+'Exhaust Gas Math'!$E$10))</f>
        <v>0.17819999999999947</v>
      </c>
      <c r="P1183">
        <f t="shared" si="265"/>
        <v>0</v>
      </c>
      <c r="Q1183" s="9">
        <f t="shared" si="257"/>
        <v>0</v>
      </c>
      <c r="R1183" s="10">
        <f t="shared" si="258"/>
        <v>3.9769296294121147E-5</v>
      </c>
      <c r="S1183">
        <f t="shared" si="266"/>
        <v>0</v>
      </c>
      <c r="T1183" s="9">
        <f>S1183*'Exhaust Gas Math'!$C$14</f>
        <v>0</v>
      </c>
      <c r="U1183" s="9">
        <f>(T1183/'Exhaust Gas Math'!$B$14)+('Exhaust Gas Math'!$D$10)</f>
        <v>4.4059320573952224E-4</v>
      </c>
      <c r="V1183">
        <f>('Exhaust Gas Math'!$E$10*((-0.000000001)*V1182^3+(0.000002)*V1182^2-0.0012*V1182+1.3446)*$B$18+T1183*'Exhaust Gas Math'!$D$14*$B$17)/('Exhaust Gas Math'!$E$10*((-0.000000001)*V1182^3+(0.000002)*V1182^2-0.0012*V1182+1.3446)+T1183*'Exhaust Gas Math'!$D$14)</f>
        <v>1100</v>
      </c>
      <c r="W1183">
        <f t="shared" si="259"/>
        <v>101325</v>
      </c>
      <c r="X1183" s="9">
        <f t="shared" si="260"/>
        <v>101325</v>
      </c>
    </row>
    <row r="1184" spans="3:24" x14ac:dyDescent="0.2">
      <c r="C1184" s="1"/>
      <c r="D1184" s="1"/>
      <c r="E1184">
        <f t="shared" si="253"/>
        <v>0.14750000000000299</v>
      </c>
      <c r="F1184">
        <f t="shared" si="254"/>
        <v>101325</v>
      </c>
      <c r="H1184" s="1">
        <v>0.14750000000000299</v>
      </c>
      <c r="I1184" s="1">
        <f t="shared" si="261"/>
        <v>270.00000000010732</v>
      </c>
      <c r="J1184" s="1">
        <f t="shared" si="262"/>
        <v>0</v>
      </c>
      <c r="K1184" s="1">
        <f t="shared" si="263"/>
        <v>2.416636792501284E-4</v>
      </c>
      <c r="L1184" s="1">
        <f t="shared" si="264"/>
        <v>0</v>
      </c>
      <c r="M1184" s="10">
        <f t="shared" si="255"/>
        <v>3.1699999999940255E-2</v>
      </c>
      <c r="N1184" s="9">
        <f t="shared" si="256"/>
        <v>-19.917697423759289</v>
      </c>
      <c r="O1184">
        <f>((-0.0000000008)*V1184^3+(0.000003)*V1184^2-0.004*V1184+2.013)*('Exhaust Gas Math'!$E$10/(T1184+'Exhaust Gas Math'!$E$10))+(357.45*V1184^-1.004)*(T1184/(T1184+'Exhaust Gas Math'!$E$10))</f>
        <v>0.17819999999999947</v>
      </c>
      <c r="P1184">
        <f t="shared" si="265"/>
        <v>0</v>
      </c>
      <c r="Q1184" s="9">
        <f t="shared" si="257"/>
        <v>0</v>
      </c>
      <c r="R1184" s="10">
        <f t="shared" si="258"/>
        <v>3.9769296294121147E-5</v>
      </c>
      <c r="S1184">
        <f t="shared" si="266"/>
        <v>0</v>
      </c>
      <c r="T1184" s="9">
        <f>S1184*'Exhaust Gas Math'!$C$14</f>
        <v>0</v>
      </c>
      <c r="U1184" s="9">
        <f>(T1184/'Exhaust Gas Math'!$B$14)+('Exhaust Gas Math'!$D$10)</f>
        <v>4.4059320573952224E-4</v>
      </c>
      <c r="V1184">
        <f>('Exhaust Gas Math'!$E$10*((-0.000000001)*V1183^3+(0.000002)*V1183^2-0.0012*V1183+1.3446)*$B$18+T1184*'Exhaust Gas Math'!$D$14*$B$17)/('Exhaust Gas Math'!$E$10*((-0.000000001)*V1183^3+(0.000002)*V1183^2-0.0012*V1183+1.3446)+T1184*'Exhaust Gas Math'!$D$14)</f>
        <v>1100</v>
      </c>
      <c r="W1184">
        <f t="shared" si="259"/>
        <v>101325</v>
      </c>
      <c r="X1184" s="9">
        <f t="shared" si="260"/>
        <v>101325</v>
      </c>
    </row>
    <row r="1185" spans="3:24" x14ac:dyDescent="0.2">
      <c r="C1185" s="1"/>
      <c r="D1185" s="1"/>
      <c r="E1185">
        <f t="shared" si="253"/>
        <v>0.147625000000003</v>
      </c>
      <c r="F1185">
        <f t="shared" si="254"/>
        <v>101325</v>
      </c>
      <c r="H1185" s="1">
        <v>0.147625000000003</v>
      </c>
      <c r="I1185" s="1">
        <f t="shared" si="261"/>
        <v>274.50000000010823</v>
      </c>
      <c r="J1185" s="1">
        <f t="shared" si="262"/>
        <v>0</v>
      </c>
      <c r="K1185" s="1">
        <f t="shared" si="263"/>
        <v>1.3989569111133842E-4</v>
      </c>
      <c r="L1185" s="1">
        <f t="shared" si="264"/>
        <v>0</v>
      </c>
      <c r="M1185" s="10">
        <f t="shared" si="255"/>
        <v>2.9212846665367852E-2</v>
      </c>
      <c r="N1185" s="9">
        <f t="shared" si="256"/>
        <v>-19.856297809794363</v>
      </c>
      <c r="O1185">
        <f>((-0.0000000008)*V1185^3+(0.000003)*V1185^2-0.004*V1185+2.013)*('Exhaust Gas Math'!$E$10/(T1185+'Exhaust Gas Math'!$E$10))+(357.45*V1185^-1.004)*(T1185/(T1185+'Exhaust Gas Math'!$E$10))</f>
        <v>0.17819999999999947</v>
      </c>
      <c r="P1185">
        <f t="shared" si="265"/>
        <v>0</v>
      </c>
      <c r="Q1185" s="9">
        <f t="shared" si="257"/>
        <v>0</v>
      </c>
      <c r="R1185" s="10">
        <f t="shared" si="258"/>
        <v>3.9769296294121147E-5</v>
      </c>
      <c r="S1185">
        <f t="shared" si="266"/>
        <v>0</v>
      </c>
      <c r="T1185" s="9">
        <f>S1185*'Exhaust Gas Math'!$C$14</f>
        <v>0</v>
      </c>
      <c r="U1185" s="9">
        <f>(T1185/'Exhaust Gas Math'!$B$14)+('Exhaust Gas Math'!$D$10)</f>
        <v>4.4059320573952224E-4</v>
      </c>
      <c r="V1185">
        <f>('Exhaust Gas Math'!$E$10*((-0.000000001)*V1184^3+(0.000002)*V1184^2-0.0012*V1184+1.3446)*$B$18+T1185*'Exhaust Gas Math'!$D$14*$B$17)/('Exhaust Gas Math'!$E$10*((-0.000000001)*V1184^3+(0.000002)*V1184^2-0.0012*V1184+1.3446)+T1185*'Exhaust Gas Math'!$D$14)</f>
        <v>1100</v>
      </c>
      <c r="W1185">
        <f t="shared" si="259"/>
        <v>101325</v>
      </c>
      <c r="X1185" s="9">
        <f t="shared" si="260"/>
        <v>101325</v>
      </c>
    </row>
    <row r="1186" spans="3:24" x14ac:dyDescent="0.2">
      <c r="C1186" s="1"/>
      <c r="D1186" s="1"/>
      <c r="E1186">
        <f t="shared" si="253"/>
        <v>0.14775000000000299</v>
      </c>
      <c r="F1186">
        <f t="shared" si="254"/>
        <v>101325</v>
      </c>
      <c r="H1186" s="1">
        <v>0.14775000000000299</v>
      </c>
      <c r="I1186" s="1">
        <f t="shared" si="261"/>
        <v>279.00000000010732</v>
      </c>
      <c r="J1186" s="1">
        <f t="shared" si="262"/>
        <v>0</v>
      </c>
      <c r="K1186" s="1">
        <f t="shared" si="263"/>
        <v>6.5414311293192362E-5</v>
      </c>
      <c r="L1186" s="1">
        <f t="shared" si="264"/>
        <v>0</v>
      </c>
      <c r="M1186" s="10">
        <f t="shared" si="255"/>
        <v>2.6741027458165867E-2</v>
      </c>
      <c r="N1186" s="9">
        <f t="shared" si="256"/>
        <v>-19.672477516943008</v>
      </c>
      <c r="O1186">
        <f>((-0.0000000008)*V1186^3+(0.000003)*V1186^2-0.004*V1186+2.013)*('Exhaust Gas Math'!$E$10/(T1186+'Exhaust Gas Math'!$E$10))+(357.45*V1186^-1.004)*(T1186/(T1186+'Exhaust Gas Math'!$E$10))</f>
        <v>0.17819999999999947</v>
      </c>
      <c r="P1186">
        <f t="shared" si="265"/>
        <v>0</v>
      </c>
      <c r="Q1186" s="9">
        <f t="shared" si="257"/>
        <v>0</v>
      </c>
      <c r="R1186" s="10">
        <f t="shared" si="258"/>
        <v>3.9769296294121147E-5</v>
      </c>
      <c r="S1186">
        <f t="shared" si="266"/>
        <v>0</v>
      </c>
      <c r="T1186" s="9">
        <f>S1186*'Exhaust Gas Math'!$C$14</f>
        <v>0</v>
      </c>
      <c r="U1186" s="9">
        <f>(T1186/'Exhaust Gas Math'!$B$14)+('Exhaust Gas Math'!$D$10)</f>
        <v>4.4059320573952224E-4</v>
      </c>
      <c r="V1186">
        <f>('Exhaust Gas Math'!$E$10*((-0.000000001)*V1185^3+(0.000002)*V1185^2-0.0012*V1185+1.3446)*$B$18+T1186*'Exhaust Gas Math'!$D$14*$B$17)/('Exhaust Gas Math'!$E$10*((-0.000000001)*V1185^3+(0.000002)*V1185^2-0.0012*V1185+1.3446)+T1186*'Exhaust Gas Math'!$D$14)</f>
        <v>1100</v>
      </c>
      <c r="W1186">
        <f t="shared" si="259"/>
        <v>101325</v>
      </c>
      <c r="X1186" s="9">
        <f t="shared" si="260"/>
        <v>101325</v>
      </c>
    </row>
    <row r="1187" spans="3:24" x14ac:dyDescent="0.2">
      <c r="C1187" s="1"/>
      <c r="D1187" s="1"/>
      <c r="E1187">
        <f t="shared" si="253"/>
        <v>0.147875000000003</v>
      </c>
      <c r="F1187">
        <f t="shared" si="254"/>
        <v>101325</v>
      </c>
      <c r="H1187" s="1">
        <v>0.147875000000003</v>
      </c>
      <c r="I1187" s="1">
        <f t="shared" si="261"/>
        <v>283.50000000010823</v>
      </c>
      <c r="J1187" s="1">
        <f t="shared" si="262"/>
        <v>0</v>
      </c>
      <c r="K1187" s="1">
        <f t="shared" si="263"/>
        <v>1.8774809281621799E-5</v>
      </c>
      <c r="L1187" s="1">
        <f t="shared" si="264"/>
        <v>0</v>
      </c>
      <c r="M1187" s="10">
        <f t="shared" si="255"/>
        <v>2.4299781965709553E-2</v>
      </c>
      <c r="N1187" s="9">
        <f t="shared" si="256"/>
        <v>-19.367369858437041</v>
      </c>
      <c r="O1187">
        <f>((-0.0000000008)*V1187^3+(0.000003)*V1187^2-0.004*V1187+2.013)*('Exhaust Gas Math'!$E$10/(T1187+'Exhaust Gas Math'!$E$10))+(357.45*V1187^-1.004)*(T1187/(T1187+'Exhaust Gas Math'!$E$10))</f>
        <v>0.17819999999999947</v>
      </c>
      <c r="P1187">
        <f t="shared" si="265"/>
        <v>0</v>
      </c>
      <c r="Q1187" s="9">
        <f t="shared" si="257"/>
        <v>0</v>
      </c>
      <c r="R1187" s="10">
        <f t="shared" si="258"/>
        <v>3.9769296294121147E-5</v>
      </c>
      <c r="S1187">
        <f t="shared" si="266"/>
        <v>0</v>
      </c>
      <c r="T1187" s="9">
        <f>S1187*'Exhaust Gas Math'!$C$14</f>
        <v>0</v>
      </c>
      <c r="U1187" s="9">
        <f>(T1187/'Exhaust Gas Math'!$B$14)+('Exhaust Gas Math'!$D$10)</f>
        <v>4.4059320573952224E-4</v>
      </c>
      <c r="V1187">
        <f>('Exhaust Gas Math'!$E$10*((-0.000000001)*V1186^3+(0.000002)*V1186^2-0.0012*V1186+1.3446)*$B$18+T1187*'Exhaust Gas Math'!$D$14*$B$17)/('Exhaust Gas Math'!$E$10*((-0.000000001)*V1186^3+(0.000002)*V1186^2-0.0012*V1186+1.3446)+T1187*'Exhaust Gas Math'!$D$14)</f>
        <v>1100</v>
      </c>
      <c r="W1187">
        <f t="shared" si="259"/>
        <v>101325</v>
      </c>
      <c r="X1187" s="9">
        <f t="shared" si="260"/>
        <v>101325</v>
      </c>
    </row>
    <row r="1188" spans="3:24" x14ac:dyDescent="0.2">
      <c r="C1188" s="1"/>
      <c r="D1188" s="1"/>
      <c r="E1188">
        <f t="shared" si="253"/>
        <v>0.14800000000000299</v>
      </c>
      <c r="F1188">
        <f t="shared" si="254"/>
        <v>101325</v>
      </c>
      <c r="H1188" s="1">
        <v>0.14800000000000299</v>
      </c>
      <c r="I1188" s="1">
        <f t="shared" si="261"/>
        <v>288.00000000010732</v>
      </c>
      <c r="J1188" s="1">
        <f t="shared" si="262"/>
        <v>0</v>
      </c>
      <c r="K1188" s="1">
        <f t="shared" si="263"/>
        <v>3.2488932666732695E-7</v>
      </c>
      <c r="L1188" s="1">
        <f t="shared" si="264"/>
        <v>0</v>
      </c>
      <c r="M1188" s="10">
        <f t="shared" si="255"/>
        <v>2.1904161278257294E-2</v>
      </c>
      <c r="N1188" s="9">
        <f t="shared" si="256"/>
        <v>-18.942855924449855</v>
      </c>
      <c r="O1188">
        <f>((-0.0000000008)*V1188^3+(0.000003)*V1188^2-0.004*V1188+2.013)*('Exhaust Gas Math'!$E$10/(T1188+'Exhaust Gas Math'!$E$10))+(357.45*V1188^-1.004)*(T1188/(T1188+'Exhaust Gas Math'!$E$10))</f>
        <v>0.17819999999999947</v>
      </c>
      <c r="P1188">
        <f t="shared" si="265"/>
        <v>0</v>
      </c>
      <c r="Q1188" s="9">
        <f t="shared" si="257"/>
        <v>0</v>
      </c>
      <c r="R1188" s="10">
        <f t="shared" si="258"/>
        <v>3.9769296294121147E-5</v>
      </c>
      <c r="S1188">
        <f t="shared" si="266"/>
        <v>0</v>
      </c>
      <c r="T1188" s="9">
        <f>S1188*'Exhaust Gas Math'!$C$14</f>
        <v>0</v>
      </c>
      <c r="U1188" s="9">
        <f>(T1188/'Exhaust Gas Math'!$B$14)+('Exhaust Gas Math'!$D$10)</f>
        <v>4.4059320573952224E-4</v>
      </c>
      <c r="V1188">
        <f>('Exhaust Gas Math'!$E$10*((-0.000000001)*V1187^3+(0.000002)*V1187^2-0.0012*V1187+1.3446)*$B$18+T1188*'Exhaust Gas Math'!$D$14*$B$17)/('Exhaust Gas Math'!$E$10*((-0.000000001)*V1187^3+(0.000002)*V1187^2-0.0012*V1187+1.3446)+T1188*'Exhaust Gas Math'!$D$14)</f>
        <v>1100</v>
      </c>
      <c r="W1188">
        <f t="shared" si="259"/>
        <v>101325</v>
      </c>
      <c r="X1188" s="9">
        <f t="shared" si="260"/>
        <v>101325</v>
      </c>
    </row>
    <row r="1189" spans="3:24" x14ac:dyDescent="0.2">
      <c r="C1189" s="1"/>
      <c r="D1189" s="1"/>
      <c r="E1189">
        <f t="shared" si="253"/>
        <v>0.148125000000003</v>
      </c>
      <c r="F1189">
        <f t="shared" si="254"/>
        <v>101325</v>
      </c>
      <c r="H1189" s="1">
        <v>0.148125000000003</v>
      </c>
      <c r="I1189" s="1">
        <f t="shared" si="261"/>
        <v>292.50000000010823</v>
      </c>
      <c r="J1189" s="1">
        <f t="shared" si="262"/>
        <v>0</v>
      </c>
      <c r="K1189" s="1">
        <f t="shared" si="263"/>
        <v>1.0202098256731698E-5</v>
      </c>
      <c r="L1189" s="1">
        <f t="shared" si="264"/>
        <v>0</v>
      </c>
      <c r="M1189" s="10">
        <f t="shared" si="255"/>
        <v>1.9568935193971498E-2</v>
      </c>
      <c r="N1189" s="9">
        <f t="shared" si="256"/>
        <v>-18.401552984549639</v>
      </c>
      <c r="O1189">
        <f>((-0.0000000008)*V1189^3+(0.000003)*V1189^2-0.004*V1189+2.013)*('Exhaust Gas Math'!$E$10/(T1189+'Exhaust Gas Math'!$E$10))+(357.45*V1189^-1.004)*(T1189/(T1189+'Exhaust Gas Math'!$E$10))</f>
        <v>0.17819999999999947</v>
      </c>
      <c r="P1189">
        <f t="shared" si="265"/>
        <v>0</v>
      </c>
      <c r="Q1189" s="9">
        <f t="shared" si="257"/>
        <v>0</v>
      </c>
      <c r="R1189" s="10">
        <f t="shared" si="258"/>
        <v>3.9769296294121147E-5</v>
      </c>
      <c r="S1189">
        <f t="shared" si="266"/>
        <v>0</v>
      </c>
      <c r="T1189" s="9">
        <f>S1189*'Exhaust Gas Math'!$C$14</f>
        <v>0</v>
      </c>
      <c r="U1189" s="9">
        <f>(T1189/'Exhaust Gas Math'!$B$14)+('Exhaust Gas Math'!$D$10)</f>
        <v>4.4059320573952224E-4</v>
      </c>
      <c r="V1189">
        <f>('Exhaust Gas Math'!$E$10*((-0.000000001)*V1188^3+(0.000002)*V1188^2-0.0012*V1188+1.3446)*$B$18+T1189*'Exhaust Gas Math'!$D$14*$B$17)/('Exhaust Gas Math'!$E$10*((-0.000000001)*V1188^3+(0.000002)*V1188^2-0.0012*V1188+1.3446)+T1189*'Exhaust Gas Math'!$D$14)</f>
        <v>1100</v>
      </c>
      <c r="W1189">
        <f t="shared" si="259"/>
        <v>101325</v>
      </c>
      <c r="X1189" s="9">
        <f t="shared" si="260"/>
        <v>101325</v>
      </c>
    </row>
    <row r="1190" spans="3:24" x14ac:dyDescent="0.2">
      <c r="C1190" s="1"/>
      <c r="D1190" s="1"/>
      <c r="E1190">
        <f t="shared" si="253"/>
        <v>0.14825000000000299</v>
      </c>
      <c r="F1190">
        <f t="shared" si="254"/>
        <v>101325</v>
      </c>
      <c r="H1190" s="1">
        <v>0.14825000000000299</v>
      </c>
      <c r="I1190" s="1">
        <f t="shared" si="261"/>
        <v>297.00000000010732</v>
      </c>
      <c r="J1190" s="1">
        <f t="shared" si="262"/>
        <v>0</v>
      </c>
      <c r="K1190" s="1">
        <f t="shared" si="263"/>
        <v>4.8332800047081858E-5</v>
      </c>
      <c r="L1190" s="1">
        <f t="shared" si="264"/>
        <v>0</v>
      </c>
      <c r="M1190" s="10">
        <f t="shared" si="255"/>
        <v>1.730850115820326E-2</v>
      </c>
      <c r="N1190" s="9">
        <f t="shared" si="256"/>
        <v>-17.746798351362372</v>
      </c>
      <c r="O1190">
        <f>((-0.0000000008)*V1190^3+(0.000003)*V1190^2-0.004*V1190+2.013)*('Exhaust Gas Math'!$E$10/(T1190+'Exhaust Gas Math'!$E$10))+(357.45*V1190^-1.004)*(T1190/(T1190+'Exhaust Gas Math'!$E$10))</f>
        <v>0.17819999999999947</v>
      </c>
      <c r="P1190">
        <f t="shared" si="265"/>
        <v>0</v>
      </c>
      <c r="Q1190" s="9">
        <f t="shared" si="257"/>
        <v>0</v>
      </c>
      <c r="R1190" s="10">
        <f t="shared" si="258"/>
        <v>3.9769296294121147E-5</v>
      </c>
      <c r="S1190">
        <f t="shared" si="266"/>
        <v>0</v>
      </c>
      <c r="T1190" s="9">
        <f>S1190*'Exhaust Gas Math'!$C$14</f>
        <v>0</v>
      </c>
      <c r="U1190" s="9">
        <f>(T1190/'Exhaust Gas Math'!$B$14)+('Exhaust Gas Math'!$D$10)</f>
        <v>4.4059320573952224E-4</v>
      </c>
      <c r="V1190">
        <f>('Exhaust Gas Math'!$E$10*((-0.000000001)*V1189^3+(0.000002)*V1189^2-0.0012*V1189+1.3446)*$B$18+T1190*'Exhaust Gas Math'!$D$14*$B$17)/('Exhaust Gas Math'!$E$10*((-0.000000001)*V1189^3+(0.000002)*V1189^2-0.0012*V1189+1.3446)+T1190*'Exhaust Gas Math'!$D$14)</f>
        <v>1100</v>
      </c>
      <c r="W1190">
        <f t="shared" si="259"/>
        <v>101325</v>
      </c>
      <c r="X1190" s="9">
        <f t="shared" si="260"/>
        <v>101325</v>
      </c>
    </row>
    <row r="1191" spans="3:24" x14ac:dyDescent="0.2">
      <c r="C1191" s="1"/>
      <c r="D1191" s="1"/>
      <c r="E1191">
        <f t="shared" si="253"/>
        <v>0.148375000000003</v>
      </c>
      <c r="F1191">
        <f t="shared" si="254"/>
        <v>101325</v>
      </c>
      <c r="H1191" s="1">
        <v>0.148375000000003</v>
      </c>
      <c r="I1191" s="1">
        <f t="shared" si="261"/>
        <v>301.50000000010823</v>
      </c>
      <c r="J1191" s="1">
        <f t="shared" si="262"/>
        <v>0</v>
      </c>
      <c r="K1191" s="1">
        <f t="shared" si="263"/>
        <v>1.144327247871329E-4</v>
      </c>
      <c r="L1191" s="1">
        <f t="shared" si="264"/>
        <v>0</v>
      </c>
      <c r="M1191" s="10">
        <f t="shared" si="255"/>
        <v>1.5136795498453301E-2</v>
      </c>
      <c r="N1191" s="9">
        <f t="shared" si="256"/>
        <v>-16.982628804929515</v>
      </c>
      <c r="O1191">
        <f>((-0.0000000008)*V1191^3+(0.000003)*V1191^2-0.004*V1191+2.013)*('Exhaust Gas Math'!$E$10/(T1191+'Exhaust Gas Math'!$E$10))+(357.45*V1191^-1.004)*(T1191/(T1191+'Exhaust Gas Math'!$E$10))</f>
        <v>0.17819999999999947</v>
      </c>
      <c r="P1191">
        <f t="shared" si="265"/>
        <v>0</v>
      </c>
      <c r="Q1191" s="9">
        <f t="shared" si="257"/>
        <v>0</v>
      </c>
      <c r="R1191" s="10">
        <f t="shared" si="258"/>
        <v>3.9769296294121147E-5</v>
      </c>
      <c r="S1191">
        <f t="shared" si="266"/>
        <v>0</v>
      </c>
      <c r="T1191" s="9">
        <f>S1191*'Exhaust Gas Math'!$C$14</f>
        <v>0</v>
      </c>
      <c r="U1191" s="9">
        <f>(T1191/'Exhaust Gas Math'!$B$14)+('Exhaust Gas Math'!$D$10)</f>
        <v>4.4059320573952224E-4</v>
      </c>
      <c r="V1191">
        <f>('Exhaust Gas Math'!$E$10*((-0.000000001)*V1190^3+(0.000002)*V1190^2-0.0012*V1190+1.3446)*$B$18+T1191*'Exhaust Gas Math'!$D$14*$B$17)/('Exhaust Gas Math'!$E$10*((-0.000000001)*V1190^3+(0.000002)*V1190^2-0.0012*V1190+1.3446)+T1191*'Exhaust Gas Math'!$D$14)</f>
        <v>1100</v>
      </c>
      <c r="W1191">
        <f t="shared" si="259"/>
        <v>101325</v>
      </c>
      <c r="X1191" s="9">
        <f t="shared" si="260"/>
        <v>101325</v>
      </c>
    </row>
    <row r="1192" spans="3:24" x14ac:dyDescent="0.2">
      <c r="C1192" s="1"/>
      <c r="D1192" s="1"/>
      <c r="E1192">
        <f t="shared" si="253"/>
        <v>0.14850000000000299</v>
      </c>
      <c r="F1192">
        <f t="shared" si="254"/>
        <v>101325</v>
      </c>
      <c r="H1192" s="1">
        <v>0.14850000000000299</v>
      </c>
      <c r="I1192" s="1">
        <f t="shared" si="261"/>
        <v>306.00000000010732</v>
      </c>
      <c r="J1192" s="1">
        <f t="shared" si="262"/>
        <v>0</v>
      </c>
      <c r="K1192" s="1">
        <f t="shared" si="263"/>
        <v>2.0800908795371538E-4</v>
      </c>
      <c r="L1192" s="1">
        <f t="shared" si="264"/>
        <v>0</v>
      </c>
      <c r="M1192" s="10">
        <f t="shared" si="255"/>
        <v>1.3067207502280541E-2</v>
      </c>
      <c r="N1192" s="9">
        <f t="shared" si="256"/>
        <v>-16.113755704617432</v>
      </c>
      <c r="O1192">
        <f>((-0.0000000008)*V1192^3+(0.000003)*V1192^2-0.004*V1192+2.013)*('Exhaust Gas Math'!$E$10/(T1192+'Exhaust Gas Math'!$E$10))+(357.45*V1192^-1.004)*(T1192/(T1192+'Exhaust Gas Math'!$E$10))</f>
        <v>0.17819999999999947</v>
      </c>
      <c r="P1192">
        <f t="shared" si="265"/>
        <v>0</v>
      </c>
      <c r="Q1192" s="9">
        <f t="shared" si="257"/>
        <v>0</v>
      </c>
      <c r="R1192" s="10">
        <f t="shared" si="258"/>
        <v>3.9769296294121147E-5</v>
      </c>
      <c r="S1192">
        <f t="shared" si="266"/>
        <v>0</v>
      </c>
      <c r="T1192" s="9">
        <f>S1192*'Exhaust Gas Math'!$C$14</f>
        <v>0</v>
      </c>
      <c r="U1192" s="9">
        <f>(T1192/'Exhaust Gas Math'!$B$14)+('Exhaust Gas Math'!$D$10)</f>
        <v>4.4059320573952224E-4</v>
      </c>
      <c r="V1192">
        <f>('Exhaust Gas Math'!$E$10*((-0.000000001)*V1191^3+(0.000002)*V1191^2-0.0012*V1191+1.3446)*$B$18+T1192*'Exhaust Gas Math'!$D$14*$B$17)/('Exhaust Gas Math'!$E$10*((-0.000000001)*V1191^3+(0.000002)*V1191^2-0.0012*V1191+1.3446)+T1192*'Exhaust Gas Math'!$D$14)</f>
        <v>1100</v>
      </c>
      <c r="W1192">
        <f t="shared" si="259"/>
        <v>101325</v>
      </c>
      <c r="X1192" s="9">
        <f t="shared" si="260"/>
        <v>101325</v>
      </c>
    </row>
    <row r="1193" spans="3:24" x14ac:dyDescent="0.2">
      <c r="C1193" s="1"/>
      <c r="D1193" s="1"/>
      <c r="E1193">
        <f t="shared" si="253"/>
        <v>0.148625000000003</v>
      </c>
      <c r="F1193">
        <f t="shared" si="254"/>
        <v>101325</v>
      </c>
      <c r="H1193" s="1">
        <v>0.148625000000003</v>
      </c>
      <c r="I1193" s="1">
        <f t="shared" si="261"/>
        <v>310.50000000010823</v>
      </c>
      <c r="J1193" s="1">
        <f t="shared" si="262"/>
        <v>0</v>
      </c>
      <c r="K1193" s="1">
        <f t="shared" si="263"/>
        <v>3.2836426419136739E-4</v>
      </c>
      <c r="L1193" s="1">
        <f t="shared" si="264"/>
        <v>0</v>
      </c>
      <c r="M1193" s="10">
        <f t="shared" si="255"/>
        <v>1.111249686788774E-2</v>
      </c>
      <c r="N1193" s="9">
        <f t="shared" si="256"/>
        <v>-15.145535942018547</v>
      </c>
      <c r="O1193">
        <f>((-0.0000000008)*V1193^3+(0.000003)*V1193^2-0.004*V1193+2.013)*('Exhaust Gas Math'!$E$10/(T1193+'Exhaust Gas Math'!$E$10))+(357.45*V1193^-1.004)*(T1193/(T1193+'Exhaust Gas Math'!$E$10))</f>
        <v>0.17819999999999947</v>
      </c>
      <c r="P1193">
        <f t="shared" si="265"/>
        <v>0</v>
      </c>
      <c r="Q1193" s="9">
        <f t="shared" si="257"/>
        <v>0</v>
      </c>
      <c r="R1193" s="10">
        <f t="shared" si="258"/>
        <v>3.9769296294121147E-5</v>
      </c>
      <c r="S1193">
        <f t="shared" si="266"/>
        <v>0</v>
      </c>
      <c r="T1193" s="9">
        <f>S1193*'Exhaust Gas Math'!$C$14</f>
        <v>0</v>
      </c>
      <c r="U1193" s="9">
        <f>(T1193/'Exhaust Gas Math'!$B$14)+('Exhaust Gas Math'!$D$10)</f>
        <v>4.4059320573952224E-4</v>
      </c>
      <c r="V1193">
        <f>('Exhaust Gas Math'!$E$10*((-0.000000001)*V1192^3+(0.000002)*V1192^2-0.0012*V1192+1.3446)*$B$18+T1193*'Exhaust Gas Math'!$D$14*$B$17)/('Exhaust Gas Math'!$E$10*((-0.000000001)*V1192^3+(0.000002)*V1192^2-0.0012*V1192+1.3446)+T1193*'Exhaust Gas Math'!$D$14)</f>
        <v>1100</v>
      </c>
      <c r="W1193">
        <f t="shared" si="259"/>
        <v>101325</v>
      </c>
      <c r="X1193" s="9">
        <f t="shared" si="260"/>
        <v>101325</v>
      </c>
    </row>
    <row r="1194" spans="3:24" x14ac:dyDescent="0.2">
      <c r="C1194" s="1"/>
      <c r="D1194" s="1"/>
      <c r="E1194">
        <f t="shared" si="253"/>
        <v>0.14875000000000299</v>
      </c>
      <c r="F1194">
        <f t="shared" si="254"/>
        <v>101325</v>
      </c>
      <c r="H1194" s="1">
        <v>0.14875000000000299</v>
      </c>
      <c r="I1194" s="1">
        <f t="shared" si="261"/>
        <v>315.00000000010732</v>
      </c>
      <c r="J1194" s="1">
        <f t="shared" si="262"/>
        <v>0</v>
      </c>
      <c r="K1194" s="1">
        <f t="shared" si="263"/>
        <v>4.7460098821020848E-4</v>
      </c>
      <c r="L1194" s="1">
        <f t="shared" si="264"/>
        <v>0</v>
      </c>
      <c r="M1194" s="10">
        <f t="shared" si="255"/>
        <v>9.2847150363442564E-3</v>
      </c>
      <c r="N1194" s="9">
        <f t="shared" si="256"/>
        <v>-14.083938913935516</v>
      </c>
      <c r="O1194">
        <f>((-0.0000000008)*V1194^3+(0.000003)*V1194^2-0.004*V1194+2.013)*('Exhaust Gas Math'!$E$10/(T1194+'Exhaust Gas Math'!$E$10))+(357.45*V1194^-1.004)*(T1194/(T1194+'Exhaust Gas Math'!$E$10))</f>
        <v>0.17819999999999947</v>
      </c>
      <c r="P1194">
        <f t="shared" si="265"/>
        <v>0</v>
      </c>
      <c r="Q1194" s="9">
        <f t="shared" si="257"/>
        <v>0</v>
      </c>
      <c r="R1194" s="10">
        <f t="shared" si="258"/>
        <v>3.9769296294121147E-5</v>
      </c>
      <c r="S1194">
        <f t="shared" si="266"/>
        <v>0</v>
      </c>
      <c r="T1194" s="9">
        <f>S1194*'Exhaust Gas Math'!$C$14</f>
        <v>0</v>
      </c>
      <c r="U1194" s="9">
        <f>(T1194/'Exhaust Gas Math'!$B$14)+('Exhaust Gas Math'!$D$10)</f>
        <v>4.4059320573952224E-4</v>
      </c>
      <c r="V1194">
        <f>('Exhaust Gas Math'!$E$10*((-0.000000001)*V1193^3+(0.000002)*V1193^2-0.0012*V1193+1.3446)*$B$18+T1194*'Exhaust Gas Math'!$D$14*$B$17)/('Exhaust Gas Math'!$E$10*((-0.000000001)*V1193^3+(0.000002)*V1193^2-0.0012*V1193+1.3446)+T1194*'Exhaust Gas Math'!$D$14)</f>
        <v>1100</v>
      </c>
      <c r="W1194">
        <f t="shared" si="259"/>
        <v>101325</v>
      </c>
      <c r="X1194" s="9">
        <f t="shared" si="260"/>
        <v>101325</v>
      </c>
    </row>
    <row r="1195" spans="3:24" x14ac:dyDescent="0.2">
      <c r="C1195" s="1"/>
      <c r="D1195" s="1"/>
      <c r="E1195">
        <f t="shared" si="253"/>
        <v>0.148875000000003</v>
      </c>
      <c r="F1195">
        <f t="shared" si="254"/>
        <v>101325</v>
      </c>
      <c r="H1195" s="1">
        <v>0.148875000000003</v>
      </c>
      <c r="I1195" s="1">
        <f t="shared" si="261"/>
        <v>319.50000000010823</v>
      </c>
      <c r="J1195" s="1">
        <f t="shared" si="262"/>
        <v>0</v>
      </c>
      <c r="K1195" s="1">
        <f t="shared" si="263"/>
        <v>6.4562904402916095E-4</v>
      </c>
      <c r="L1195" s="1">
        <f t="shared" si="264"/>
        <v>0</v>
      </c>
      <c r="M1195" s="10">
        <f t="shared" si="255"/>
        <v>7.5951308904400466E-3</v>
      </c>
      <c r="N1195" s="9">
        <f t="shared" si="256"/>
        <v>-12.935509719062926</v>
      </c>
      <c r="O1195">
        <f>((-0.0000000008)*V1195^3+(0.000003)*V1195^2-0.004*V1195+2.013)*('Exhaust Gas Math'!$E$10/(T1195+'Exhaust Gas Math'!$E$10))+(357.45*V1195^-1.004)*(T1195/(T1195+'Exhaust Gas Math'!$E$10))</f>
        <v>0.17819999999999947</v>
      </c>
      <c r="P1195">
        <f t="shared" si="265"/>
        <v>0</v>
      </c>
      <c r="Q1195" s="9">
        <f t="shared" si="257"/>
        <v>0</v>
      </c>
      <c r="R1195" s="10">
        <f t="shared" si="258"/>
        <v>3.9769296294121147E-5</v>
      </c>
      <c r="S1195">
        <f t="shared" si="266"/>
        <v>0</v>
      </c>
      <c r="T1195" s="9">
        <f>S1195*'Exhaust Gas Math'!$C$14</f>
        <v>0</v>
      </c>
      <c r="U1195" s="9">
        <f>(T1195/'Exhaust Gas Math'!$B$14)+('Exhaust Gas Math'!$D$10)</f>
        <v>4.4059320573952224E-4</v>
      </c>
      <c r="V1195">
        <f>('Exhaust Gas Math'!$E$10*((-0.000000001)*V1194^3+(0.000002)*V1194^2-0.0012*V1194+1.3446)*$B$18+T1195*'Exhaust Gas Math'!$D$14*$B$17)/('Exhaust Gas Math'!$E$10*((-0.000000001)*V1194^3+(0.000002)*V1194^2-0.0012*V1194+1.3446)+T1195*'Exhaust Gas Math'!$D$14)</f>
        <v>1100</v>
      </c>
      <c r="W1195">
        <f t="shared" si="259"/>
        <v>101325</v>
      </c>
      <c r="X1195" s="9">
        <f t="shared" si="260"/>
        <v>101325</v>
      </c>
    </row>
    <row r="1196" spans="3:24" x14ac:dyDescent="0.2">
      <c r="C1196" s="1"/>
      <c r="D1196" s="1"/>
      <c r="E1196">
        <f t="shared" si="253"/>
        <v>0.14900000000000299</v>
      </c>
      <c r="F1196">
        <f t="shared" si="254"/>
        <v>101325</v>
      </c>
      <c r="H1196" s="1">
        <v>0.14900000000000299</v>
      </c>
      <c r="I1196" s="1">
        <f t="shared" si="261"/>
        <v>324.00000000010732</v>
      </c>
      <c r="J1196" s="1">
        <f t="shared" si="262"/>
        <v>0</v>
      </c>
      <c r="K1196" s="1">
        <f t="shared" si="263"/>
        <v>8.4017339269369705E-4</v>
      </c>
      <c r="L1196" s="1">
        <f t="shared" si="264"/>
        <v>0</v>
      </c>
      <c r="M1196" s="10">
        <f t="shared" si="255"/>
        <v>6.054161278279218E-3</v>
      </c>
      <c r="N1196" s="9">
        <f t="shared" si="256"/>
        <v>-11.707328805279269</v>
      </c>
      <c r="O1196">
        <f>((-0.0000000008)*V1196^3+(0.000003)*V1196^2-0.004*V1196+2.013)*('Exhaust Gas Math'!$E$10/(T1196+'Exhaust Gas Math'!$E$10))+(357.45*V1196^-1.004)*(T1196/(T1196+'Exhaust Gas Math'!$E$10))</f>
        <v>0.17819999999999947</v>
      </c>
      <c r="P1196">
        <f t="shared" si="265"/>
        <v>0</v>
      </c>
      <c r="Q1196" s="9">
        <f t="shared" si="257"/>
        <v>0</v>
      </c>
      <c r="R1196" s="10">
        <f t="shared" si="258"/>
        <v>3.9769296294121147E-5</v>
      </c>
      <c r="S1196">
        <f t="shared" si="266"/>
        <v>0</v>
      </c>
      <c r="T1196" s="9">
        <f>S1196*'Exhaust Gas Math'!$C$14</f>
        <v>0</v>
      </c>
      <c r="U1196" s="9">
        <f>(T1196/'Exhaust Gas Math'!$B$14)+('Exhaust Gas Math'!$D$10)</f>
        <v>4.4059320573952224E-4</v>
      </c>
      <c r="V1196">
        <f>('Exhaust Gas Math'!$E$10*((-0.000000001)*V1195^3+(0.000002)*V1195^2-0.0012*V1195+1.3446)*$B$18+T1196*'Exhaust Gas Math'!$D$14*$B$17)/('Exhaust Gas Math'!$E$10*((-0.000000001)*V1195^3+(0.000002)*V1195^2-0.0012*V1195+1.3446)+T1196*'Exhaust Gas Math'!$D$14)</f>
        <v>1100</v>
      </c>
      <c r="W1196">
        <f t="shared" si="259"/>
        <v>101325</v>
      </c>
      <c r="X1196" s="9">
        <f t="shared" si="260"/>
        <v>101325</v>
      </c>
    </row>
    <row r="1197" spans="3:24" x14ac:dyDescent="0.2">
      <c r="C1197" s="1"/>
      <c r="D1197" s="1"/>
      <c r="E1197">
        <f t="shared" si="253"/>
        <v>0.14912500000000301</v>
      </c>
      <c r="F1197">
        <f t="shared" si="254"/>
        <v>101325</v>
      </c>
      <c r="H1197" s="1">
        <v>0.14912500000000301</v>
      </c>
      <c r="I1197" s="1">
        <f t="shared" si="261"/>
        <v>328.50000000010823</v>
      </c>
      <c r="J1197" s="1">
        <f t="shared" si="262"/>
        <v>0</v>
      </c>
      <c r="K1197" s="1">
        <f t="shared" si="263"/>
        <v>1.0567836778766684E-3</v>
      </c>
      <c r="L1197" s="1">
        <f t="shared" si="264"/>
        <v>0</v>
      </c>
      <c r="M1197" s="10">
        <f t="shared" si="255"/>
        <v>4.6713067899440269E-3</v>
      </c>
      <c r="N1197" s="9">
        <f t="shared" si="256"/>
        <v>-10.406968316328738</v>
      </c>
      <c r="O1197">
        <f>((-0.0000000008)*V1197^3+(0.000003)*V1197^2-0.004*V1197+2.013)*('Exhaust Gas Math'!$E$10/(T1197+'Exhaust Gas Math'!$E$10))+(357.45*V1197^-1.004)*(T1197/(T1197+'Exhaust Gas Math'!$E$10))</f>
        <v>0.17819999999999947</v>
      </c>
      <c r="P1197">
        <f t="shared" si="265"/>
        <v>0</v>
      </c>
      <c r="Q1197" s="9">
        <f t="shared" si="257"/>
        <v>0</v>
      </c>
      <c r="R1197" s="10">
        <f t="shared" si="258"/>
        <v>3.9769296294121147E-5</v>
      </c>
      <c r="S1197">
        <f t="shared" si="266"/>
        <v>0</v>
      </c>
      <c r="T1197" s="9">
        <f>S1197*'Exhaust Gas Math'!$C$14</f>
        <v>0</v>
      </c>
      <c r="U1197" s="9">
        <f>(T1197/'Exhaust Gas Math'!$B$14)+('Exhaust Gas Math'!$D$10)</f>
        <v>4.4059320573952224E-4</v>
      </c>
      <c r="V1197">
        <f>('Exhaust Gas Math'!$E$10*((-0.000000001)*V1196^3+(0.000002)*V1196^2-0.0012*V1196+1.3446)*$B$18+T1197*'Exhaust Gas Math'!$D$14*$B$17)/('Exhaust Gas Math'!$E$10*((-0.000000001)*V1196^3+(0.000002)*V1196^2-0.0012*V1196+1.3446)+T1197*'Exhaust Gas Math'!$D$14)</f>
        <v>1100</v>
      </c>
      <c r="W1197">
        <f t="shared" si="259"/>
        <v>101325</v>
      </c>
      <c r="X1197" s="9">
        <f t="shared" si="260"/>
        <v>101325</v>
      </c>
    </row>
    <row r="1198" spans="3:24" x14ac:dyDescent="0.2">
      <c r="C1198" s="1"/>
      <c r="D1198" s="1"/>
      <c r="E1198">
        <f t="shared" si="253"/>
        <v>0.14925000000000299</v>
      </c>
      <c r="F1198">
        <f t="shared" si="254"/>
        <v>101325</v>
      </c>
      <c r="H1198" s="1">
        <v>0.14925000000000299</v>
      </c>
      <c r="I1198" s="1">
        <f t="shared" si="261"/>
        <v>333.00000000010732</v>
      </c>
      <c r="J1198" s="1">
        <f t="shared" si="262"/>
        <v>0</v>
      </c>
      <c r="K1198" s="1">
        <f t="shared" si="263"/>
        <v>1.2938450384943848E-3</v>
      </c>
      <c r="L1198" s="1">
        <f t="shared" si="264"/>
        <v>0</v>
      </c>
      <c r="M1198" s="10">
        <f t="shared" si="255"/>
        <v>3.4550931832016268E-3</v>
      </c>
      <c r="N1198" s="9">
        <f t="shared" si="256"/>
        <v>-9.0424454070401339</v>
      </c>
      <c r="O1198">
        <f>((-0.0000000008)*V1198^3+(0.000003)*V1198^2-0.004*V1198+2.013)*('Exhaust Gas Math'!$E$10/(T1198+'Exhaust Gas Math'!$E$10))+(357.45*V1198^-1.004)*(T1198/(T1198+'Exhaust Gas Math'!$E$10))</f>
        <v>0.17819999999999947</v>
      </c>
      <c r="P1198">
        <f t="shared" si="265"/>
        <v>0</v>
      </c>
      <c r="Q1198" s="9">
        <f t="shared" si="257"/>
        <v>0</v>
      </c>
      <c r="R1198" s="10">
        <f t="shared" si="258"/>
        <v>3.9769296294121147E-5</v>
      </c>
      <c r="S1198">
        <f t="shared" si="266"/>
        <v>0</v>
      </c>
      <c r="T1198" s="9">
        <f>S1198*'Exhaust Gas Math'!$C$14</f>
        <v>0</v>
      </c>
      <c r="U1198" s="9">
        <f>(T1198/'Exhaust Gas Math'!$B$14)+('Exhaust Gas Math'!$D$10)</f>
        <v>4.4059320573952224E-4</v>
      </c>
      <c r="V1198">
        <f>('Exhaust Gas Math'!$E$10*((-0.000000001)*V1197^3+(0.000002)*V1197^2-0.0012*V1197+1.3446)*$B$18+T1198*'Exhaust Gas Math'!$D$14*$B$17)/('Exhaust Gas Math'!$E$10*((-0.000000001)*V1197^3+(0.000002)*V1197^2-0.0012*V1197+1.3446)+T1198*'Exhaust Gas Math'!$D$14)</f>
        <v>1100</v>
      </c>
      <c r="W1198">
        <f t="shared" si="259"/>
        <v>101325</v>
      </c>
      <c r="X1198" s="9">
        <f t="shared" si="260"/>
        <v>101325</v>
      </c>
    </row>
    <row r="1199" spans="3:24" x14ac:dyDescent="0.2">
      <c r="C1199" s="1"/>
      <c r="D1199" s="1"/>
      <c r="E1199">
        <f t="shared" si="253"/>
        <v>0.14937500000000301</v>
      </c>
      <c r="F1199">
        <f t="shared" si="254"/>
        <v>101325</v>
      </c>
      <c r="H1199" s="1">
        <v>0.14937500000000301</v>
      </c>
      <c r="I1199" s="1">
        <f t="shared" si="261"/>
        <v>337.50000000010823</v>
      </c>
      <c r="J1199" s="1">
        <f t="shared" si="262"/>
        <v>0</v>
      </c>
      <c r="K1199" s="1">
        <f t="shared" si="263"/>
        <v>1.5495901477308649E-3</v>
      </c>
      <c r="L1199" s="1">
        <f t="shared" si="264"/>
        <v>0</v>
      </c>
      <c r="M1199" s="10">
        <f t="shared" si="255"/>
        <v>2.4130188193692247E-3</v>
      </c>
      <c r="N1199" s="9">
        <f t="shared" si="256"/>
        <v>-7.6221728148986427</v>
      </c>
      <c r="O1199">
        <f>((-0.0000000008)*V1199^3+(0.000003)*V1199^2-0.004*V1199+2.013)*('Exhaust Gas Math'!$E$10/(T1199+'Exhaust Gas Math'!$E$10))+(357.45*V1199^-1.004)*(T1199/(T1199+'Exhaust Gas Math'!$E$10))</f>
        <v>0.17819999999999947</v>
      </c>
      <c r="P1199">
        <f t="shared" si="265"/>
        <v>0</v>
      </c>
      <c r="Q1199" s="9">
        <f t="shared" si="257"/>
        <v>0</v>
      </c>
      <c r="R1199" s="10">
        <f t="shared" si="258"/>
        <v>3.9769296294121147E-5</v>
      </c>
      <c r="S1199">
        <f t="shared" si="266"/>
        <v>0</v>
      </c>
      <c r="T1199" s="9">
        <f>S1199*'Exhaust Gas Math'!$C$14</f>
        <v>0</v>
      </c>
      <c r="U1199" s="9">
        <f>(T1199/'Exhaust Gas Math'!$B$14)+('Exhaust Gas Math'!$D$10)</f>
        <v>4.4059320573952224E-4</v>
      </c>
      <c r="V1199">
        <f>('Exhaust Gas Math'!$E$10*((-0.000000001)*V1198^3+(0.000002)*V1198^2-0.0012*V1198+1.3446)*$B$18+T1199*'Exhaust Gas Math'!$D$14*$B$17)/('Exhaust Gas Math'!$E$10*((-0.000000001)*V1198^3+(0.000002)*V1198^2-0.0012*V1198+1.3446)+T1199*'Exhaust Gas Math'!$D$14)</f>
        <v>1100</v>
      </c>
      <c r="W1199">
        <f t="shared" si="259"/>
        <v>101325</v>
      </c>
      <c r="X1199" s="9">
        <f t="shared" si="260"/>
        <v>101325</v>
      </c>
    </row>
    <row r="1200" spans="3:24" x14ac:dyDescent="0.2">
      <c r="C1200" s="1"/>
      <c r="D1200" s="1"/>
      <c r="E1200">
        <f t="shared" si="253"/>
        <v>0.14950000000000299</v>
      </c>
      <c r="F1200">
        <f t="shared" si="254"/>
        <v>101325</v>
      </c>
      <c r="H1200" s="1">
        <v>0.14950000000000299</v>
      </c>
      <c r="I1200" s="1">
        <f t="shared" si="261"/>
        <v>342.00000000010732</v>
      </c>
      <c r="J1200" s="1">
        <f t="shared" si="262"/>
        <v>0</v>
      </c>
      <c r="K1200" s="1">
        <f t="shared" si="263"/>
        <v>1.8221123887147139E-3</v>
      </c>
      <c r="L1200" s="1">
        <f t="shared" si="264"/>
        <v>0</v>
      </c>
      <c r="M1200" s="10">
        <f t="shared" si="255"/>
        <v>1.5515084334252402E-3</v>
      </c>
      <c r="N1200" s="9">
        <f t="shared" si="256"/>
        <v>-6.1549069927241638</v>
      </c>
      <c r="O1200">
        <f>((-0.0000000008)*V1200^3+(0.000003)*V1200^2-0.004*V1200+2.013)*('Exhaust Gas Math'!$E$10/(T1200+'Exhaust Gas Math'!$E$10))+(357.45*V1200^-1.004)*(T1200/(T1200+'Exhaust Gas Math'!$E$10))</f>
        <v>0.17819999999999947</v>
      </c>
      <c r="P1200">
        <f t="shared" si="265"/>
        <v>0</v>
      </c>
      <c r="Q1200" s="9">
        <f t="shared" si="257"/>
        <v>0</v>
      </c>
      <c r="R1200" s="10">
        <f t="shared" si="258"/>
        <v>3.9769296294121147E-5</v>
      </c>
      <c r="S1200">
        <f t="shared" si="266"/>
        <v>0</v>
      </c>
      <c r="T1200" s="9">
        <f>S1200*'Exhaust Gas Math'!$C$14</f>
        <v>0</v>
      </c>
      <c r="U1200" s="9">
        <f>(T1200/'Exhaust Gas Math'!$B$14)+('Exhaust Gas Math'!$D$10)</f>
        <v>4.4059320573952224E-4</v>
      </c>
      <c r="V1200">
        <f>('Exhaust Gas Math'!$E$10*((-0.000000001)*V1199^3+(0.000002)*V1199^2-0.0012*V1199+1.3446)*$B$18+T1200*'Exhaust Gas Math'!$D$14*$B$17)/('Exhaust Gas Math'!$E$10*((-0.000000001)*V1199^3+(0.000002)*V1199^2-0.0012*V1199+1.3446)+T1200*'Exhaust Gas Math'!$D$14)</f>
        <v>1100</v>
      </c>
      <c r="W1200">
        <f t="shared" si="259"/>
        <v>101325</v>
      </c>
      <c r="X1200" s="9">
        <f t="shared" si="260"/>
        <v>101325</v>
      </c>
    </row>
    <row r="1201" spans="3:24" x14ac:dyDescent="0.2">
      <c r="C1201" s="1"/>
      <c r="D1201" s="1"/>
      <c r="E1201">
        <f t="shared" si="253"/>
        <v>0.14962500000000301</v>
      </c>
      <c r="F1201">
        <f t="shared" si="254"/>
        <v>101325</v>
      </c>
      <c r="H1201" s="1">
        <v>0.14962500000000301</v>
      </c>
      <c r="I1201" s="1">
        <f t="shared" si="261"/>
        <v>346.50000000010823</v>
      </c>
      <c r="J1201" s="1">
        <f t="shared" si="262"/>
        <v>0</v>
      </c>
      <c r="K1201" s="1">
        <f t="shared" si="263"/>
        <v>2.109380068625163E-3</v>
      </c>
      <c r="L1201" s="1">
        <f t="shared" si="264"/>
        <v>0</v>
      </c>
      <c r="M1201" s="10">
        <f t="shared" si="255"/>
        <v>8.7587352337967564E-4</v>
      </c>
      <c r="N1201" s="9">
        <f t="shared" si="256"/>
        <v>-4.6496941222247399</v>
      </c>
      <c r="O1201">
        <f>((-0.0000000008)*V1201^3+(0.000003)*V1201^2-0.004*V1201+2.013)*('Exhaust Gas Math'!$E$10/(T1201+'Exhaust Gas Math'!$E$10))+(357.45*V1201^-1.004)*(T1201/(T1201+'Exhaust Gas Math'!$E$10))</f>
        <v>0.17819999999999947</v>
      </c>
      <c r="P1201">
        <f t="shared" si="265"/>
        <v>0</v>
      </c>
      <c r="Q1201" s="9">
        <f t="shared" si="257"/>
        <v>0</v>
      </c>
      <c r="R1201" s="10">
        <f t="shared" si="258"/>
        <v>3.9769296294121147E-5</v>
      </c>
      <c r="S1201">
        <f t="shared" si="266"/>
        <v>0</v>
      </c>
      <c r="T1201" s="9">
        <f>S1201*'Exhaust Gas Math'!$C$14</f>
        <v>0</v>
      </c>
      <c r="U1201" s="9">
        <f>(T1201/'Exhaust Gas Math'!$B$14)+('Exhaust Gas Math'!$D$10)</f>
        <v>4.4059320573952224E-4</v>
      </c>
      <c r="V1201">
        <f>('Exhaust Gas Math'!$E$10*((-0.000000001)*V1200^3+(0.000002)*V1200^2-0.0012*V1200+1.3446)*$B$18+T1201*'Exhaust Gas Math'!$D$14*$B$17)/('Exhaust Gas Math'!$E$10*((-0.000000001)*V1200^3+(0.000002)*V1200^2-0.0012*V1200+1.3446)+T1201*'Exhaust Gas Math'!$D$14)</f>
        <v>1100</v>
      </c>
      <c r="W1201">
        <f t="shared" si="259"/>
        <v>101325</v>
      </c>
      <c r="X1201" s="9">
        <f t="shared" si="260"/>
        <v>101325</v>
      </c>
    </row>
    <row r="1202" spans="3:24" x14ac:dyDescent="0.2">
      <c r="C1202" s="1"/>
      <c r="D1202" s="1"/>
      <c r="E1202">
        <f t="shared" si="253"/>
        <v>0.14975000000000299</v>
      </c>
      <c r="F1202">
        <f t="shared" si="254"/>
        <v>101325</v>
      </c>
      <c r="H1202" s="1">
        <v>0.14975000000000299</v>
      </c>
      <c r="I1202" s="1">
        <f t="shared" si="261"/>
        <v>351.00000000010732</v>
      </c>
      <c r="J1202" s="1">
        <f t="shared" si="262"/>
        <v>0</v>
      </c>
      <c r="K1202" s="1">
        <f t="shared" si="263"/>
        <v>2.4092515652558008E-3</v>
      </c>
      <c r="L1202" s="1">
        <f t="shared" si="264"/>
        <v>0</v>
      </c>
      <c r="M1202" s="10">
        <f t="shared" si="255"/>
        <v>3.9027960312478654E-4</v>
      </c>
      <c r="N1202" s="9">
        <f t="shared" si="256"/>
        <v>-3.1158143412818773</v>
      </c>
      <c r="O1202">
        <f>((-0.0000000008)*V1202^3+(0.000003)*V1202^2-0.004*V1202+2.013)*('Exhaust Gas Math'!$E$10/(T1202+'Exhaust Gas Math'!$E$10))+(357.45*V1202^-1.004)*(T1202/(T1202+'Exhaust Gas Math'!$E$10))</f>
        <v>0.17819999999999947</v>
      </c>
      <c r="P1202">
        <f t="shared" si="265"/>
        <v>0</v>
      </c>
      <c r="Q1202" s="9">
        <f t="shared" si="257"/>
        <v>0</v>
      </c>
      <c r="R1202" s="10">
        <f t="shared" si="258"/>
        <v>3.9769296294121147E-5</v>
      </c>
      <c r="S1202">
        <f t="shared" si="266"/>
        <v>0</v>
      </c>
      <c r="T1202" s="9">
        <f>S1202*'Exhaust Gas Math'!$C$14</f>
        <v>0</v>
      </c>
      <c r="U1202" s="9">
        <f>(T1202/'Exhaust Gas Math'!$B$14)+('Exhaust Gas Math'!$D$10)</f>
        <v>4.4059320573952224E-4</v>
      </c>
      <c r="V1202">
        <f>('Exhaust Gas Math'!$E$10*((-0.000000001)*V1201^3+(0.000002)*V1201^2-0.0012*V1201+1.3446)*$B$18+T1202*'Exhaust Gas Math'!$D$14*$B$17)/('Exhaust Gas Math'!$E$10*((-0.000000001)*V1201^3+(0.000002)*V1201^2-0.0012*V1201+1.3446)+T1202*'Exhaust Gas Math'!$D$14)</f>
        <v>1100</v>
      </c>
      <c r="W1202">
        <f t="shared" si="259"/>
        <v>101325</v>
      </c>
      <c r="X1202" s="9">
        <f t="shared" si="260"/>
        <v>101325</v>
      </c>
    </row>
    <row r="1203" spans="3:24" x14ac:dyDescent="0.2">
      <c r="C1203" s="1"/>
      <c r="D1203" s="1"/>
      <c r="E1203">
        <f t="shared" si="253"/>
        <v>0.14987500000000301</v>
      </c>
      <c r="F1203">
        <f t="shared" si="254"/>
        <v>101325</v>
      </c>
      <c r="H1203" s="1">
        <v>0.14987500000000301</v>
      </c>
      <c r="I1203" s="1">
        <f t="shared" si="261"/>
        <v>355.50000000010823</v>
      </c>
      <c r="J1203" s="1">
        <f t="shared" si="262"/>
        <v>0</v>
      </c>
      <c r="K1203" s="1">
        <f t="shared" si="263"/>
        <v>2.7194912931195405E-3</v>
      </c>
      <c r="L1203" s="1">
        <f t="shared" si="264"/>
        <v>0</v>
      </c>
      <c r="M1203" s="10">
        <f t="shared" si="255"/>
        <v>9.7720520655160403E-5</v>
      </c>
      <c r="N1203" s="9">
        <f t="shared" si="256"/>
        <v>-1.5627245288116038</v>
      </c>
      <c r="O1203">
        <f>((-0.0000000008)*V1203^3+(0.000003)*V1203^2-0.004*V1203+2.013)*('Exhaust Gas Math'!$E$10/(T1203+'Exhaust Gas Math'!$E$10))+(357.45*V1203^-1.004)*(T1203/(T1203+'Exhaust Gas Math'!$E$10))</f>
        <v>0.17819999999999947</v>
      </c>
      <c r="P1203">
        <f t="shared" si="265"/>
        <v>0</v>
      </c>
      <c r="Q1203" s="9">
        <f t="shared" si="257"/>
        <v>0</v>
      </c>
      <c r="R1203" s="10">
        <f t="shared" si="258"/>
        <v>3.9769296294121147E-5</v>
      </c>
      <c r="S1203">
        <f t="shared" si="266"/>
        <v>0</v>
      </c>
      <c r="T1203" s="9">
        <f>S1203*'Exhaust Gas Math'!$C$14</f>
        <v>0</v>
      </c>
      <c r="U1203" s="9">
        <f>(T1203/'Exhaust Gas Math'!$B$14)+('Exhaust Gas Math'!$D$10)</f>
        <v>4.4059320573952224E-4</v>
      </c>
      <c r="V1203">
        <f>('Exhaust Gas Math'!$E$10*((-0.000000001)*V1202^3+(0.000002)*V1202^2-0.0012*V1202+1.3446)*$B$18+T1203*'Exhaust Gas Math'!$D$14*$B$17)/('Exhaust Gas Math'!$E$10*((-0.000000001)*V1202^3+(0.000002)*V1202^2-0.0012*V1202+1.3446)+T1203*'Exhaust Gas Math'!$D$14)</f>
        <v>1100</v>
      </c>
      <c r="W1203">
        <f t="shared" si="259"/>
        <v>101325</v>
      </c>
      <c r="X1203" s="9">
        <f t="shared" si="260"/>
        <v>101325</v>
      </c>
    </row>
    <row r="1204" spans="3:24" x14ac:dyDescent="0.2">
      <c r="C1204" s="1"/>
      <c r="D1204" s="1"/>
      <c r="E1204">
        <f t="shared" si="253"/>
        <v>0.15000000000000299</v>
      </c>
      <c r="F1204">
        <f t="shared" si="254"/>
        <v>101325</v>
      </c>
      <c r="H1204" s="1">
        <v>0.15000000000000299</v>
      </c>
      <c r="I1204" s="1">
        <f t="shared" si="261"/>
        <v>360.00000000010732</v>
      </c>
      <c r="J1204" s="1">
        <f t="shared" si="262"/>
        <v>0</v>
      </c>
      <c r="K1204" s="1">
        <f t="shared" si="263"/>
        <v>3.0377863700616061E-3</v>
      </c>
      <c r="L1204" s="1">
        <f t="shared" si="264"/>
        <v>0</v>
      </c>
      <c r="M1204" s="10">
        <f t="shared" si="255"/>
        <v>0</v>
      </c>
      <c r="N1204" s="9">
        <f t="shared" si="256"/>
        <v>3.7430587917755368E-11</v>
      </c>
      <c r="O1204">
        <f>((-0.0000000008)*V1204^3+(0.000003)*V1204^2-0.004*V1204+2.013)*('Exhaust Gas Math'!$E$10/(T1204+'Exhaust Gas Math'!$E$10))+(357.45*V1204^-1.004)*(T1204/(T1204+'Exhaust Gas Math'!$E$10))</f>
        <v>0.17819999999999947</v>
      </c>
      <c r="P1204">
        <f t="shared" si="265"/>
        <v>0</v>
      </c>
      <c r="Q1204" s="9">
        <f t="shared" si="257"/>
        <v>0</v>
      </c>
      <c r="R1204" s="10">
        <f t="shared" si="258"/>
        <v>3.9769296294121147E-5</v>
      </c>
      <c r="S1204">
        <f t="shared" si="266"/>
        <v>0</v>
      </c>
      <c r="T1204" s="9">
        <f>S1204*'Exhaust Gas Math'!$C$14</f>
        <v>0</v>
      </c>
      <c r="U1204" s="9">
        <f>(T1204/'Exhaust Gas Math'!$B$14)+('Exhaust Gas Math'!$D$10)</f>
        <v>4.4059320573952224E-4</v>
      </c>
      <c r="V1204">
        <f>('Exhaust Gas Math'!$E$10*((-0.000000001)*V1203^3+(0.000002)*V1203^2-0.0012*V1203+1.3446)*$B$18+T1204*'Exhaust Gas Math'!$D$14*$B$17)/('Exhaust Gas Math'!$E$10*((-0.000000001)*V1203^3+(0.000002)*V1203^2-0.0012*V1203+1.3446)+T1204*'Exhaust Gas Math'!$D$14)</f>
        <v>1100</v>
      </c>
      <c r="W1204">
        <f t="shared" si="259"/>
        <v>101325</v>
      </c>
      <c r="X1204" s="9">
        <f t="shared" si="260"/>
        <v>101325</v>
      </c>
    </row>
    <row r="1205" spans="3:24" x14ac:dyDescent="0.2">
      <c r="C1205" s="1"/>
      <c r="D1205" s="1"/>
      <c r="E1205">
        <f t="shared" si="253"/>
        <v>0.15012500000000301</v>
      </c>
      <c r="F1205">
        <f t="shared" si="254"/>
        <v>101325</v>
      </c>
      <c r="H1205" s="1">
        <v>0.15012500000000301</v>
      </c>
      <c r="I1205" s="1">
        <f t="shared" si="261"/>
        <v>364.50000000010823</v>
      </c>
      <c r="J1205" s="1">
        <f t="shared" si="262"/>
        <v>0</v>
      </c>
      <c r="K1205" s="1">
        <f t="shared" si="263"/>
        <v>3.3617638601323684E-3</v>
      </c>
      <c r="L1205" s="1">
        <f t="shared" si="264"/>
        <v>0</v>
      </c>
      <c r="M1205" s="10">
        <f t="shared" si="255"/>
        <v>9.7720520664548727E-5</v>
      </c>
      <c r="N1205" s="9">
        <f t="shared" si="256"/>
        <v>1.5627245288865164</v>
      </c>
      <c r="O1205">
        <f>((-0.0000000008)*V1205^3+(0.000003)*V1205^2-0.004*V1205+2.013)*('Exhaust Gas Math'!$E$10/(T1205+'Exhaust Gas Math'!$E$10))+(357.45*V1205^-1.004)*(T1205/(T1205+'Exhaust Gas Math'!$E$10))</f>
        <v>0.17819999999999947</v>
      </c>
      <c r="P1205">
        <f t="shared" si="265"/>
        <v>0</v>
      </c>
      <c r="Q1205" s="9">
        <f t="shared" si="257"/>
        <v>0</v>
      </c>
      <c r="R1205" s="10">
        <f t="shared" si="258"/>
        <v>3.9769296294121147E-5</v>
      </c>
      <c r="S1205">
        <f t="shared" si="266"/>
        <v>0</v>
      </c>
      <c r="T1205" s="9">
        <f>S1205*'Exhaust Gas Math'!$C$14</f>
        <v>0</v>
      </c>
      <c r="U1205" s="9">
        <f>(T1205/'Exhaust Gas Math'!$B$14)+('Exhaust Gas Math'!$D$10)</f>
        <v>4.4059320573952224E-4</v>
      </c>
      <c r="V1205">
        <f>('Exhaust Gas Math'!$E$10*((-0.000000001)*V1204^3+(0.000002)*V1204^2-0.0012*V1204+1.3446)*$B$18+T1205*'Exhaust Gas Math'!$D$14*$B$17)/('Exhaust Gas Math'!$E$10*((-0.000000001)*V1204^3+(0.000002)*V1204^2-0.0012*V1204+1.3446)+T1205*'Exhaust Gas Math'!$D$14)</f>
        <v>1100</v>
      </c>
      <c r="W1205">
        <f t="shared" si="259"/>
        <v>101325</v>
      </c>
      <c r="X1205" s="9">
        <f t="shared" si="260"/>
        <v>101325</v>
      </c>
    </row>
    <row r="1206" spans="3:24" x14ac:dyDescent="0.2">
      <c r="C1206" s="1"/>
      <c r="D1206" s="1"/>
      <c r="E1206">
        <f t="shared" si="253"/>
        <v>0.15025000000000299</v>
      </c>
      <c r="F1206">
        <f t="shared" si="254"/>
        <v>101325</v>
      </c>
      <c r="H1206" s="1">
        <v>0.15025000000000299</v>
      </c>
      <c r="I1206" s="1">
        <f t="shared" si="261"/>
        <v>369.00000000010732</v>
      </c>
      <c r="J1206" s="1">
        <f t="shared" si="262"/>
        <v>0</v>
      </c>
      <c r="K1206" s="1">
        <f t="shared" si="263"/>
        <v>3.6890084641678848E-3</v>
      </c>
      <c r="L1206" s="1">
        <f t="shared" si="264"/>
        <v>0</v>
      </c>
      <c r="M1206" s="10">
        <f t="shared" si="255"/>
        <v>3.902796031434938E-4</v>
      </c>
      <c r="N1206" s="9">
        <f t="shared" si="256"/>
        <v>3.1158143413560957</v>
      </c>
      <c r="O1206">
        <f>((-0.0000000008)*V1206^3+(0.000003)*V1206^2-0.004*V1206+2.013)*('Exhaust Gas Math'!$E$10/(T1206+'Exhaust Gas Math'!$E$10))+(357.45*V1206^-1.004)*(T1206/(T1206+'Exhaust Gas Math'!$E$10))</f>
        <v>0.17819999999999947</v>
      </c>
      <c r="P1206">
        <f t="shared" si="265"/>
        <v>0</v>
      </c>
      <c r="Q1206" s="9">
        <f t="shared" si="257"/>
        <v>0</v>
      </c>
      <c r="R1206" s="10">
        <f t="shared" si="258"/>
        <v>3.9769296294121147E-5</v>
      </c>
      <c r="S1206">
        <f t="shared" si="266"/>
        <v>0</v>
      </c>
      <c r="T1206" s="9">
        <f>S1206*'Exhaust Gas Math'!$C$14</f>
        <v>0</v>
      </c>
      <c r="U1206" s="9">
        <f>(T1206/'Exhaust Gas Math'!$B$14)+('Exhaust Gas Math'!$D$10)</f>
        <v>4.4059320573952224E-4</v>
      </c>
      <c r="V1206">
        <f>('Exhaust Gas Math'!$E$10*((-0.000000001)*V1205^3+(0.000002)*V1205^2-0.0012*V1205+1.3446)*$B$18+T1206*'Exhaust Gas Math'!$D$14*$B$17)/('Exhaust Gas Math'!$E$10*((-0.000000001)*V1205^3+(0.000002)*V1205^2-0.0012*V1205+1.3446)+T1206*'Exhaust Gas Math'!$D$14)</f>
        <v>1100</v>
      </c>
      <c r="W1206">
        <f t="shared" si="259"/>
        <v>101325</v>
      </c>
      <c r="X1206" s="9">
        <f t="shared" si="260"/>
        <v>101325</v>
      </c>
    </row>
    <row r="1207" spans="3:24" x14ac:dyDescent="0.2">
      <c r="C1207" s="1"/>
      <c r="D1207" s="1"/>
      <c r="E1207">
        <f t="shared" si="253"/>
        <v>0.15037500000000301</v>
      </c>
      <c r="F1207">
        <f t="shared" si="254"/>
        <v>101325</v>
      </c>
      <c r="H1207" s="1">
        <v>0.15037500000000301</v>
      </c>
      <c r="I1207" s="1">
        <f t="shared" si="261"/>
        <v>373.50000000010823</v>
      </c>
      <c r="J1207" s="1">
        <f t="shared" si="262"/>
        <v>0</v>
      </c>
      <c r="K1207" s="1">
        <f t="shared" si="263"/>
        <v>4.0170805261964052E-3</v>
      </c>
      <c r="L1207" s="1">
        <f t="shared" si="264"/>
        <v>0</v>
      </c>
      <c r="M1207" s="10">
        <f t="shared" si="255"/>
        <v>8.7587352340759428E-4</v>
      </c>
      <c r="N1207" s="9">
        <f t="shared" si="256"/>
        <v>4.6496941222978077</v>
      </c>
      <c r="O1207">
        <f>((-0.0000000008)*V1207^3+(0.000003)*V1207^2-0.004*V1207+2.013)*('Exhaust Gas Math'!$E$10/(T1207+'Exhaust Gas Math'!$E$10))+(357.45*V1207^-1.004)*(T1207/(T1207+'Exhaust Gas Math'!$E$10))</f>
        <v>0.17819999999999947</v>
      </c>
      <c r="P1207">
        <f t="shared" si="265"/>
        <v>0</v>
      </c>
      <c r="Q1207" s="9">
        <f t="shared" si="257"/>
        <v>0</v>
      </c>
      <c r="R1207" s="10">
        <f t="shared" si="258"/>
        <v>3.9769296294121147E-5</v>
      </c>
      <c r="S1207">
        <f t="shared" si="266"/>
        <v>0</v>
      </c>
      <c r="T1207" s="9">
        <f>S1207*'Exhaust Gas Math'!$C$14</f>
        <v>0</v>
      </c>
      <c r="U1207" s="9">
        <f>(T1207/'Exhaust Gas Math'!$B$14)+('Exhaust Gas Math'!$D$10)</f>
        <v>4.4059320573952224E-4</v>
      </c>
      <c r="V1207">
        <f>('Exhaust Gas Math'!$E$10*((-0.000000001)*V1206^3+(0.000002)*V1206^2-0.0012*V1206+1.3446)*$B$18+T1207*'Exhaust Gas Math'!$D$14*$B$17)/('Exhaust Gas Math'!$E$10*((-0.000000001)*V1206^3+(0.000002)*V1206^2-0.0012*V1206+1.3446)+T1207*'Exhaust Gas Math'!$D$14)</f>
        <v>1100</v>
      </c>
      <c r="W1207">
        <f t="shared" si="259"/>
        <v>101325</v>
      </c>
      <c r="X1207" s="9">
        <f t="shared" si="260"/>
        <v>101325</v>
      </c>
    </row>
    <row r="1208" spans="3:24" x14ac:dyDescent="0.2">
      <c r="C1208" s="1"/>
      <c r="D1208" s="1"/>
      <c r="E1208">
        <f t="shared" si="253"/>
        <v>0.15050000000000299</v>
      </c>
      <c r="F1208">
        <f t="shared" si="254"/>
        <v>101325</v>
      </c>
      <c r="H1208" s="1">
        <v>0.15050000000000299</v>
      </c>
      <c r="I1208" s="1">
        <f t="shared" si="261"/>
        <v>378.00000000010732</v>
      </c>
      <c r="J1208" s="1">
        <f t="shared" si="262"/>
        <v>0</v>
      </c>
      <c r="K1208" s="1">
        <f t="shared" si="263"/>
        <v>4.3435342214263534E-3</v>
      </c>
      <c r="L1208" s="1">
        <f t="shared" si="264"/>
        <v>0</v>
      </c>
      <c r="M1208" s="10">
        <f t="shared" si="255"/>
        <v>1.551508433462058E-3</v>
      </c>
      <c r="N1208" s="9">
        <f t="shared" si="256"/>
        <v>6.1549069927953619</v>
      </c>
      <c r="O1208">
        <f>((-0.0000000008)*V1208^3+(0.000003)*V1208^2-0.004*V1208+2.013)*('Exhaust Gas Math'!$E$10/(T1208+'Exhaust Gas Math'!$E$10))+(357.45*V1208^-1.004)*(T1208/(T1208+'Exhaust Gas Math'!$E$10))</f>
        <v>0.17819999999999947</v>
      </c>
      <c r="P1208">
        <f t="shared" si="265"/>
        <v>0</v>
      </c>
      <c r="Q1208" s="9">
        <f t="shared" si="257"/>
        <v>0</v>
      </c>
      <c r="R1208" s="10">
        <f t="shared" si="258"/>
        <v>3.9769296294121147E-5</v>
      </c>
      <c r="S1208">
        <f t="shared" si="266"/>
        <v>0</v>
      </c>
      <c r="T1208" s="9">
        <f>S1208*'Exhaust Gas Math'!$C$14</f>
        <v>0</v>
      </c>
      <c r="U1208" s="9">
        <f>(T1208/'Exhaust Gas Math'!$B$14)+('Exhaust Gas Math'!$D$10)</f>
        <v>4.4059320573952224E-4</v>
      </c>
      <c r="V1208">
        <f>('Exhaust Gas Math'!$E$10*((-0.000000001)*V1207^3+(0.000002)*V1207^2-0.0012*V1207+1.3446)*$B$18+T1208*'Exhaust Gas Math'!$D$14*$B$17)/('Exhaust Gas Math'!$E$10*((-0.000000001)*V1207^3+(0.000002)*V1207^2-0.0012*V1207+1.3446)+T1208*'Exhaust Gas Math'!$D$14)</f>
        <v>1100</v>
      </c>
      <c r="W1208">
        <f t="shared" si="259"/>
        <v>101325</v>
      </c>
      <c r="X1208" s="9">
        <f t="shared" si="260"/>
        <v>101325</v>
      </c>
    </row>
    <row r="1209" spans="3:24" x14ac:dyDescent="0.2">
      <c r="C1209" s="1"/>
      <c r="D1209" s="1"/>
      <c r="E1209">
        <f t="shared" si="253"/>
        <v>0.15062500000000301</v>
      </c>
      <c r="F1209">
        <f t="shared" si="254"/>
        <v>101325</v>
      </c>
      <c r="H1209" s="1">
        <v>0.15062500000000301</v>
      </c>
      <c r="I1209" s="1">
        <f t="shared" si="261"/>
        <v>382.50000000010823</v>
      </c>
      <c r="J1209" s="1">
        <f t="shared" si="262"/>
        <v>0</v>
      </c>
      <c r="K1209" s="1">
        <f t="shared" si="263"/>
        <v>4.6659357902258088E-3</v>
      </c>
      <c r="L1209" s="1">
        <f t="shared" si="264"/>
        <v>0</v>
      </c>
      <c r="M1209" s="10">
        <f t="shared" si="255"/>
        <v>2.4130188194151636E-3</v>
      </c>
      <c r="N1209" s="9">
        <f t="shared" si="256"/>
        <v>7.6221728149683292</v>
      </c>
      <c r="O1209">
        <f>((-0.0000000008)*V1209^3+(0.000003)*V1209^2-0.004*V1209+2.013)*('Exhaust Gas Math'!$E$10/(T1209+'Exhaust Gas Math'!$E$10))+(357.45*V1209^-1.004)*(T1209/(T1209+'Exhaust Gas Math'!$E$10))</f>
        <v>0.17819999999999947</v>
      </c>
      <c r="P1209">
        <f t="shared" si="265"/>
        <v>0</v>
      </c>
      <c r="Q1209" s="9">
        <f t="shared" si="257"/>
        <v>0</v>
      </c>
      <c r="R1209" s="10">
        <f t="shared" si="258"/>
        <v>3.9769296294121147E-5</v>
      </c>
      <c r="S1209">
        <f t="shared" si="266"/>
        <v>0</v>
      </c>
      <c r="T1209" s="9">
        <f>S1209*'Exhaust Gas Math'!$C$14</f>
        <v>0</v>
      </c>
      <c r="U1209" s="9">
        <f>(T1209/'Exhaust Gas Math'!$B$14)+('Exhaust Gas Math'!$D$10)</f>
        <v>4.4059320573952224E-4</v>
      </c>
      <c r="V1209">
        <f>('Exhaust Gas Math'!$E$10*((-0.000000001)*V1208^3+(0.000002)*V1208^2-0.0012*V1208+1.3446)*$B$18+T1209*'Exhaust Gas Math'!$D$14*$B$17)/('Exhaust Gas Math'!$E$10*((-0.000000001)*V1208^3+(0.000002)*V1208^2-0.0012*V1208+1.3446)+T1209*'Exhaust Gas Math'!$D$14)</f>
        <v>1100</v>
      </c>
      <c r="W1209">
        <f t="shared" si="259"/>
        <v>101325</v>
      </c>
      <c r="X1209" s="9">
        <f t="shared" si="260"/>
        <v>101325</v>
      </c>
    </row>
    <row r="1210" spans="3:24" x14ac:dyDescent="0.2">
      <c r="C1210" s="1"/>
      <c r="D1210" s="1"/>
      <c r="E1210">
        <f t="shared" si="253"/>
        <v>0.15075000000000299</v>
      </c>
      <c r="F1210">
        <f t="shared" si="254"/>
        <v>101325</v>
      </c>
      <c r="H1210" s="1">
        <v>0.15075000000000299</v>
      </c>
      <c r="I1210" s="1">
        <f t="shared" si="261"/>
        <v>387.00000000010732</v>
      </c>
      <c r="J1210" s="1">
        <f t="shared" si="262"/>
        <v>0</v>
      </c>
      <c r="K1210" s="1">
        <f t="shared" si="263"/>
        <v>4.9818816821523915E-3</v>
      </c>
      <c r="L1210" s="1">
        <f t="shared" si="264"/>
        <v>0</v>
      </c>
      <c r="M1210" s="10">
        <f t="shared" si="255"/>
        <v>3.4550931832557225E-3</v>
      </c>
      <c r="N1210" s="9">
        <f t="shared" si="256"/>
        <v>9.0424454071068343</v>
      </c>
      <c r="O1210">
        <f>((-0.0000000008)*V1210^3+(0.000003)*V1210^2-0.004*V1210+2.013)*('Exhaust Gas Math'!$E$10/(T1210+'Exhaust Gas Math'!$E$10))+(357.45*V1210^-1.004)*(T1210/(T1210+'Exhaust Gas Math'!$E$10))</f>
        <v>0.17819999999999947</v>
      </c>
      <c r="P1210">
        <f t="shared" si="265"/>
        <v>0</v>
      </c>
      <c r="Q1210" s="9">
        <f t="shared" si="257"/>
        <v>0</v>
      </c>
      <c r="R1210" s="10">
        <f t="shared" si="258"/>
        <v>3.9769296294121147E-5</v>
      </c>
      <c r="S1210">
        <f t="shared" si="266"/>
        <v>0</v>
      </c>
      <c r="T1210" s="9">
        <f>S1210*'Exhaust Gas Math'!$C$14</f>
        <v>0</v>
      </c>
      <c r="U1210" s="9">
        <f>(T1210/'Exhaust Gas Math'!$B$14)+('Exhaust Gas Math'!$D$10)</f>
        <v>4.4059320573952224E-4</v>
      </c>
      <c r="V1210">
        <f>('Exhaust Gas Math'!$E$10*((-0.000000001)*V1209^3+(0.000002)*V1209^2-0.0012*V1209+1.3446)*$B$18+T1210*'Exhaust Gas Math'!$D$14*$B$17)/('Exhaust Gas Math'!$E$10*((-0.000000001)*V1209^3+(0.000002)*V1209^2-0.0012*V1209+1.3446)+T1210*'Exhaust Gas Math'!$D$14)</f>
        <v>1100</v>
      </c>
      <c r="W1210">
        <f t="shared" si="259"/>
        <v>101325</v>
      </c>
      <c r="X1210" s="9">
        <f t="shared" si="260"/>
        <v>101325</v>
      </c>
    </row>
    <row r="1211" spans="3:24" x14ac:dyDescent="0.2">
      <c r="C1211" s="1"/>
      <c r="D1211" s="1"/>
      <c r="E1211">
        <f t="shared" si="253"/>
        <v>0.15087500000000301</v>
      </c>
      <c r="F1211">
        <f t="shared" si="254"/>
        <v>101325</v>
      </c>
      <c r="H1211" s="1">
        <v>0.15087500000000301</v>
      </c>
      <c r="I1211" s="1">
        <f t="shared" si="261"/>
        <v>391.50000000010823</v>
      </c>
      <c r="J1211" s="1">
        <f t="shared" si="262"/>
        <v>0</v>
      </c>
      <c r="K1211" s="1">
        <f t="shared" si="263"/>
        <v>5.2890164747713938E-3</v>
      </c>
      <c r="L1211" s="1">
        <f t="shared" si="264"/>
        <v>0</v>
      </c>
      <c r="M1211" s="10">
        <f t="shared" si="255"/>
        <v>4.6713067900065117E-3</v>
      </c>
      <c r="N1211" s="9">
        <f t="shared" si="256"/>
        <v>10.406968316392808</v>
      </c>
      <c r="O1211">
        <f>((-0.0000000008)*V1211^3+(0.000003)*V1211^2-0.004*V1211+2.013)*('Exhaust Gas Math'!$E$10/(T1211+'Exhaust Gas Math'!$E$10))+(357.45*V1211^-1.004)*(T1211/(T1211+'Exhaust Gas Math'!$E$10))</f>
        <v>0.17819999999999947</v>
      </c>
      <c r="P1211">
        <f t="shared" si="265"/>
        <v>0</v>
      </c>
      <c r="Q1211" s="9">
        <f t="shared" si="257"/>
        <v>0</v>
      </c>
      <c r="R1211" s="10">
        <f t="shared" si="258"/>
        <v>3.9769296294121147E-5</v>
      </c>
      <c r="S1211">
        <f t="shared" si="266"/>
        <v>0</v>
      </c>
      <c r="T1211" s="9">
        <f>S1211*'Exhaust Gas Math'!$C$14</f>
        <v>0</v>
      </c>
      <c r="U1211" s="9">
        <f>(T1211/'Exhaust Gas Math'!$B$14)+('Exhaust Gas Math'!$D$10)</f>
        <v>4.4059320573952224E-4</v>
      </c>
      <c r="V1211">
        <f>('Exhaust Gas Math'!$E$10*((-0.000000001)*V1210^3+(0.000002)*V1210^2-0.0012*V1210+1.3446)*$B$18+T1211*'Exhaust Gas Math'!$D$14*$B$17)/('Exhaust Gas Math'!$E$10*((-0.000000001)*V1210^3+(0.000002)*V1210^2-0.0012*V1210+1.3446)+T1211*'Exhaust Gas Math'!$D$14)</f>
        <v>1100</v>
      </c>
      <c r="W1211">
        <f t="shared" si="259"/>
        <v>101325</v>
      </c>
      <c r="X1211" s="9">
        <f t="shared" si="260"/>
        <v>101325</v>
      </c>
    </row>
    <row r="1212" spans="3:24" x14ac:dyDescent="0.2">
      <c r="C1212" s="1"/>
      <c r="D1212" s="1"/>
      <c r="E1212">
        <f t="shared" si="253"/>
        <v>0.15100000000000299</v>
      </c>
      <c r="F1212">
        <f t="shared" si="254"/>
        <v>101325</v>
      </c>
      <c r="H1212" s="1">
        <v>0.15100000000000299</v>
      </c>
      <c r="I1212" s="1">
        <f t="shared" si="261"/>
        <v>396.00000000010732</v>
      </c>
      <c r="J1212" s="1">
        <f t="shared" si="262"/>
        <v>0</v>
      </c>
      <c r="K1212" s="1">
        <f t="shared" si="263"/>
        <v>5.585050433670493E-3</v>
      </c>
      <c r="L1212" s="1">
        <f t="shared" si="264"/>
        <v>0</v>
      </c>
      <c r="M1212" s="10">
        <f t="shared" si="255"/>
        <v>6.0541612783492488E-3</v>
      </c>
      <c r="N1212" s="9">
        <f t="shared" si="256"/>
        <v>11.707328805339836</v>
      </c>
      <c r="O1212">
        <f>((-0.0000000008)*V1212^3+(0.000003)*V1212^2-0.004*V1212+2.013)*('Exhaust Gas Math'!$E$10/(T1212+'Exhaust Gas Math'!$E$10))+(357.45*V1212^-1.004)*(T1212/(T1212+'Exhaust Gas Math'!$E$10))</f>
        <v>0.17819999999999947</v>
      </c>
      <c r="P1212">
        <f t="shared" si="265"/>
        <v>0</v>
      </c>
      <c r="Q1212" s="9">
        <f t="shared" si="257"/>
        <v>0</v>
      </c>
      <c r="R1212" s="10">
        <f t="shared" si="258"/>
        <v>3.9769296294121147E-5</v>
      </c>
      <c r="S1212">
        <f t="shared" si="266"/>
        <v>0</v>
      </c>
      <c r="T1212" s="9">
        <f>S1212*'Exhaust Gas Math'!$C$14</f>
        <v>0</v>
      </c>
      <c r="U1212" s="9">
        <f>(T1212/'Exhaust Gas Math'!$B$14)+('Exhaust Gas Math'!$D$10)</f>
        <v>4.4059320573952224E-4</v>
      </c>
      <c r="V1212">
        <f>('Exhaust Gas Math'!$E$10*((-0.000000001)*V1211^3+(0.000002)*V1211^2-0.0012*V1211+1.3446)*$B$18+T1212*'Exhaust Gas Math'!$D$14*$B$17)/('Exhaust Gas Math'!$E$10*((-0.000000001)*V1211^3+(0.000002)*V1211^2-0.0012*V1211+1.3446)+T1212*'Exhaust Gas Math'!$D$14)</f>
        <v>1100</v>
      </c>
      <c r="W1212">
        <f t="shared" si="259"/>
        <v>101325</v>
      </c>
      <c r="X1212" s="9">
        <f t="shared" si="260"/>
        <v>101325</v>
      </c>
    </row>
    <row r="1213" spans="3:24" x14ac:dyDescent="0.2">
      <c r="C1213" s="1"/>
      <c r="D1213" s="1"/>
      <c r="E1213">
        <f t="shared" si="253"/>
        <v>0.15112500000000301</v>
      </c>
      <c r="F1213">
        <f t="shared" si="254"/>
        <v>101325</v>
      </c>
      <c r="H1213" s="1">
        <v>0.15112500000000301</v>
      </c>
      <c r="I1213" s="1">
        <f t="shared" si="261"/>
        <v>400.50000000010823</v>
      </c>
      <c r="J1213" s="1">
        <f t="shared" si="262"/>
        <v>0</v>
      </c>
      <c r="K1213" s="1">
        <f t="shared" si="263"/>
        <v>5.8677765827628136E-3</v>
      </c>
      <c r="L1213" s="1">
        <f t="shared" si="264"/>
        <v>0</v>
      </c>
      <c r="M1213" s="10">
        <f t="shared" si="255"/>
        <v>7.595130890518012E-3</v>
      </c>
      <c r="N1213" s="9">
        <f t="shared" si="256"/>
        <v>12.935509719120281</v>
      </c>
      <c r="O1213">
        <f>((-0.0000000008)*V1213^3+(0.000003)*V1213^2-0.004*V1213+2.013)*('Exhaust Gas Math'!$E$10/(T1213+'Exhaust Gas Math'!$E$10))+(357.45*V1213^-1.004)*(T1213/(T1213+'Exhaust Gas Math'!$E$10))</f>
        <v>0.17819999999999947</v>
      </c>
      <c r="P1213">
        <f t="shared" si="265"/>
        <v>0</v>
      </c>
      <c r="Q1213" s="9">
        <f t="shared" si="257"/>
        <v>0</v>
      </c>
      <c r="R1213" s="10">
        <f t="shared" si="258"/>
        <v>3.9769296294121147E-5</v>
      </c>
      <c r="S1213">
        <f t="shared" si="266"/>
        <v>0</v>
      </c>
      <c r="T1213" s="9">
        <f>S1213*'Exhaust Gas Math'!$C$14</f>
        <v>0</v>
      </c>
      <c r="U1213" s="9">
        <f>(T1213/'Exhaust Gas Math'!$B$14)+('Exhaust Gas Math'!$D$10)</f>
        <v>4.4059320573952224E-4</v>
      </c>
      <c r="V1213">
        <f>('Exhaust Gas Math'!$E$10*((-0.000000001)*V1212^3+(0.000002)*V1212^2-0.0012*V1212+1.3446)*$B$18+T1213*'Exhaust Gas Math'!$D$14*$B$17)/('Exhaust Gas Math'!$E$10*((-0.000000001)*V1212^3+(0.000002)*V1212^2-0.0012*V1212+1.3446)+T1213*'Exhaust Gas Math'!$D$14)</f>
        <v>1100</v>
      </c>
      <c r="W1213">
        <f t="shared" si="259"/>
        <v>101325</v>
      </c>
      <c r="X1213" s="9">
        <f t="shared" si="260"/>
        <v>101325</v>
      </c>
    </row>
    <row r="1214" spans="3:24" x14ac:dyDescent="0.2">
      <c r="C1214" s="1"/>
      <c r="D1214" s="1"/>
      <c r="E1214">
        <f t="shared" si="253"/>
        <v>0.15125000000000299</v>
      </c>
      <c r="F1214">
        <f t="shared" si="254"/>
        <v>101325</v>
      </c>
      <c r="H1214" s="1">
        <v>0.15125000000000299</v>
      </c>
      <c r="I1214" s="1">
        <f t="shared" si="261"/>
        <v>405.00000000010732</v>
      </c>
      <c r="J1214" s="1">
        <f t="shared" si="262"/>
        <v>0</v>
      </c>
      <c r="K1214" s="1">
        <f t="shared" si="263"/>
        <v>6.1350871576126842E-3</v>
      </c>
      <c r="L1214" s="1">
        <f t="shared" si="264"/>
        <v>0</v>
      </c>
      <c r="M1214" s="10">
        <f t="shared" si="255"/>
        <v>9.284715036428505E-3</v>
      </c>
      <c r="N1214" s="9">
        <f t="shared" si="256"/>
        <v>14.083938913988451</v>
      </c>
      <c r="O1214">
        <f>((-0.0000000008)*V1214^3+(0.000003)*V1214^2-0.004*V1214+2.013)*('Exhaust Gas Math'!$E$10/(T1214+'Exhaust Gas Math'!$E$10))+(357.45*V1214^-1.004)*(T1214/(T1214+'Exhaust Gas Math'!$E$10))</f>
        <v>0.17819999999999947</v>
      </c>
      <c r="P1214">
        <f t="shared" si="265"/>
        <v>0</v>
      </c>
      <c r="Q1214" s="9">
        <f t="shared" si="257"/>
        <v>0</v>
      </c>
      <c r="R1214" s="10">
        <f t="shared" si="258"/>
        <v>3.9769296294121147E-5</v>
      </c>
      <c r="S1214">
        <f t="shared" si="266"/>
        <v>0</v>
      </c>
      <c r="T1214" s="9">
        <f>S1214*'Exhaust Gas Math'!$C$14</f>
        <v>0</v>
      </c>
      <c r="U1214" s="9">
        <f>(T1214/'Exhaust Gas Math'!$B$14)+('Exhaust Gas Math'!$D$10)</f>
        <v>4.4059320573952224E-4</v>
      </c>
      <c r="V1214">
        <f>('Exhaust Gas Math'!$E$10*((-0.000000001)*V1213^3+(0.000002)*V1213^2-0.0012*V1213+1.3446)*$B$18+T1214*'Exhaust Gas Math'!$D$14*$B$17)/('Exhaust Gas Math'!$E$10*((-0.000000001)*V1213^3+(0.000002)*V1213^2-0.0012*V1213+1.3446)+T1214*'Exhaust Gas Math'!$D$14)</f>
        <v>1100</v>
      </c>
      <c r="W1214">
        <f t="shared" si="259"/>
        <v>101325</v>
      </c>
      <c r="X1214" s="9">
        <f t="shared" si="260"/>
        <v>101325</v>
      </c>
    </row>
    <row r="1215" spans="3:24" x14ac:dyDescent="0.2">
      <c r="C1215" s="1"/>
      <c r="D1215" s="1"/>
      <c r="E1215">
        <f t="shared" si="253"/>
        <v>0.15137500000000301</v>
      </c>
      <c r="F1215">
        <f t="shared" si="254"/>
        <v>101325</v>
      </c>
      <c r="H1215" s="1">
        <v>0.15137500000000301</v>
      </c>
      <c r="I1215" s="1">
        <f t="shared" si="261"/>
        <v>409.50000000010823</v>
      </c>
      <c r="J1215" s="1">
        <f t="shared" si="262"/>
        <v>0</v>
      </c>
      <c r="K1215" s="1">
        <f t="shared" si="263"/>
        <v>6.3849893191260517E-3</v>
      </c>
      <c r="L1215" s="1">
        <f t="shared" si="264"/>
        <v>0</v>
      </c>
      <c r="M1215" s="10">
        <f t="shared" si="255"/>
        <v>1.1112496867978681E-2</v>
      </c>
      <c r="N1215" s="9">
        <f t="shared" si="256"/>
        <v>15.145535942067347</v>
      </c>
      <c r="O1215">
        <f>((-0.0000000008)*V1215^3+(0.000003)*V1215^2-0.004*V1215+2.013)*('Exhaust Gas Math'!$E$10/(T1215+'Exhaust Gas Math'!$E$10))+(357.45*V1215^-1.004)*(T1215/(T1215+'Exhaust Gas Math'!$E$10))</f>
        <v>0.17819999999999947</v>
      </c>
      <c r="P1215">
        <f t="shared" si="265"/>
        <v>0</v>
      </c>
      <c r="Q1215" s="9">
        <f t="shared" si="257"/>
        <v>0</v>
      </c>
      <c r="R1215" s="10">
        <f t="shared" si="258"/>
        <v>3.9769296294121147E-5</v>
      </c>
      <c r="S1215">
        <f t="shared" si="266"/>
        <v>0</v>
      </c>
      <c r="T1215" s="9">
        <f>S1215*'Exhaust Gas Math'!$C$14</f>
        <v>0</v>
      </c>
      <c r="U1215" s="9">
        <f>(T1215/'Exhaust Gas Math'!$B$14)+('Exhaust Gas Math'!$D$10)</f>
        <v>4.4059320573952224E-4</v>
      </c>
      <c r="V1215">
        <f>('Exhaust Gas Math'!$E$10*((-0.000000001)*V1214^3+(0.000002)*V1214^2-0.0012*V1214+1.3446)*$B$18+T1215*'Exhaust Gas Math'!$D$14*$B$17)/('Exhaust Gas Math'!$E$10*((-0.000000001)*V1214^3+(0.000002)*V1214^2-0.0012*V1214+1.3446)+T1215*'Exhaust Gas Math'!$D$14)</f>
        <v>1100</v>
      </c>
      <c r="W1215">
        <f t="shared" si="259"/>
        <v>101325</v>
      </c>
      <c r="X1215" s="9">
        <f t="shared" si="260"/>
        <v>101325</v>
      </c>
    </row>
    <row r="1216" spans="3:24" x14ac:dyDescent="0.2">
      <c r="C1216" s="1"/>
      <c r="D1216" s="1"/>
      <c r="E1216">
        <f t="shared" si="253"/>
        <v>0.15150000000000299</v>
      </c>
      <c r="F1216">
        <f t="shared" si="254"/>
        <v>101325</v>
      </c>
      <c r="H1216" s="1">
        <v>0.15150000000000299</v>
      </c>
      <c r="I1216" s="1">
        <f t="shared" si="261"/>
        <v>414.00000000010732</v>
      </c>
      <c r="J1216" s="1">
        <f t="shared" si="262"/>
        <v>0</v>
      </c>
      <c r="K1216" s="1">
        <f t="shared" si="263"/>
        <v>6.6156200104539849E-3</v>
      </c>
      <c r="L1216" s="1">
        <f t="shared" si="264"/>
        <v>0</v>
      </c>
      <c r="M1216" s="10">
        <f t="shared" si="255"/>
        <v>1.3067207502376933E-2</v>
      </c>
      <c r="N1216" s="9">
        <f t="shared" si="256"/>
        <v>16.113755704661436</v>
      </c>
      <c r="O1216">
        <f>((-0.0000000008)*V1216^3+(0.000003)*V1216^2-0.004*V1216+2.013)*('Exhaust Gas Math'!$E$10/(T1216+'Exhaust Gas Math'!$E$10))+(357.45*V1216^-1.004)*(T1216/(T1216+'Exhaust Gas Math'!$E$10))</f>
        <v>0.17819999999999947</v>
      </c>
      <c r="P1216">
        <f t="shared" si="265"/>
        <v>0</v>
      </c>
      <c r="Q1216" s="9">
        <f t="shared" si="257"/>
        <v>0</v>
      </c>
      <c r="R1216" s="10">
        <f t="shared" si="258"/>
        <v>3.9769296294121147E-5</v>
      </c>
      <c r="S1216">
        <f t="shared" si="266"/>
        <v>0</v>
      </c>
      <c r="T1216" s="9">
        <f>S1216*'Exhaust Gas Math'!$C$14</f>
        <v>0</v>
      </c>
      <c r="U1216" s="9">
        <f>(T1216/'Exhaust Gas Math'!$B$14)+('Exhaust Gas Math'!$D$10)</f>
        <v>4.4059320573952224E-4</v>
      </c>
      <c r="V1216">
        <f>('Exhaust Gas Math'!$E$10*((-0.000000001)*V1215^3+(0.000002)*V1215^2-0.0012*V1215+1.3446)*$B$18+T1216*'Exhaust Gas Math'!$D$14*$B$17)/('Exhaust Gas Math'!$E$10*((-0.000000001)*V1215^3+(0.000002)*V1215^2-0.0012*V1215+1.3446)+T1216*'Exhaust Gas Math'!$D$14)</f>
        <v>1100</v>
      </c>
      <c r="W1216">
        <f t="shared" si="259"/>
        <v>101325</v>
      </c>
      <c r="X1216" s="9">
        <f t="shared" si="260"/>
        <v>101325</v>
      </c>
    </row>
    <row r="1217" spans="3:24" x14ac:dyDescent="0.2">
      <c r="C1217" s="1"/>
      <c r="D1217" s="1"/>
      <c r="E1217">
        <f t="shared" si="253"/>
        <v>0.15162500000000301</v>
      </c>
      <c r="F1217">
        <f t="shared" si="254"/>
        <v>101325</v>
      </c>
      <c r="H1217" s="1">
        <v>0.15162500000000301</v>
      </c>
      <c r="I1217" s="1">
        <f t="shared" si="261"/>
        <v>418.50000000010823</v>
      </c>
      <c r="J1217" s="1">
        <f t="shared" si="262"/>
        <v>0</v>
      </c>
      <c r="K1217" s="1">
        <f t="shared" si="263"/>
        <v>6.8252598463524675E-3</v>
      </c>
      <c r="L1217" s="1">
        <f t="shared" si="264"/>
        <v>0</v>
      </c>
      <c r="M1217" s="10">
        <f t="shared" si="255"/>
        <v>1.5136795498555657E-2</v>
      </c>
      <c r="N1217" s="9">
        <f t="shared" si="256"/>
        <v>16.982628804968929</v>
      </c>
      <c r="O1217">
        <f>((-0.0000000008)*V1217^3+(0.000003)*V1217^2-0.004*V1217+2.013)*('Exhaust Gas Math'!$E$10/(T1217+'Exhaust Gas Math'!$E$10))+(357.45*V1217^-1.004)*(T1217/(T1217+'Exhaust Gas Math'!$E$10))</f>
        <v>0.17819999999999947</v>
      </c>
      <c r="P1217">
        <f t="shared" si="265"/>
        <v>0</v>
      </c>
      <c r="Q1217" s="9">
        <f t="shared" si="257"/>
        <v>0</v>
      </c>
      <c r="R1217" s="10">
        <f t="shared" si="258"/>
        <v>3.9769296294121147E-5</v>
      </c>
      <c r="S1217">
        <f t="shared" si="266"/>
        <v>0</v>
      </c>
      <c r="T1217" s="9">
        <f>S1217*'Exhaust Gas Math'!$C$14</f>
        <v>0</v>
      </c>
      <c r="U1217" s="9">
        <f>(T1217/'Exhaust Gas Math'!$B$14)+('Exhaust Gas Math'!$D$10)</f>
        <v>4.4059320573952224E-4</v>
      </c>
      <c r="V1217">
        <f>('Exhaust Gas Math'!$E$10*((-0.000000001)*V1216^3+(0.000002)*V1216^2-0.0012*V1216+1.3446)*$B$18+T1217*'Exhaust Gas Math'!$D$14*$B$17)/('Exhaust Gas Math'!$E$10*((-0.000000001)*V1216^3+(0.000002)*V1216^2-0.0012*V1216+1.3446)+T1217*'Exhaust Gas Math'!$D$14)</f>
        <v>1100</v>
      </c>
      <c r="W1217">
        <f t="shared" si="259"/>
        <v>101325</v>
      </c>
      <c r="X1217" s="9">
        <f t="shared" si="260"/>
        <v>101325</v>
      </c>
    </row>
    <row r="1218" spans="3:24" x14ac:dyDescent="0.2">
      <c r="C1218" s="1"/>
      <c r="D1218" s="1"/>
      <c r="E1218">
        <f t="shared" si="253"/>
        <v>0.15175000000000299</v>
      </c>
      <c r="F1218">
        <f t="shared" si="254"/>
        <v>101325</v>
      </c>
      <c r="H1218" s="1">
        <v>0.15175000000000299</v>
      </c>
      <c r="I1218" s="1">
        <f t="shared" si="261"/>
        <v>423.00000000010732</v>
      </c>
      <c r="J1218" s="1">
        <f t="shared" si="262"/>
        <v>0</v>
      </c>
      <c r="K1218" s="1">
        <f t="shared" si="263"/>
        <v>7.012345931447922E-3</v>
      </c>
      <c r="L1218" s="1">
        <f t="shared" si="264"/>
        <v>0</v>
      </c>
      <c r="M1218" s="10">
        <f t="shared" si="255"/>
        <v>1.7308501158309418E-2</v>
      </c>
      <c r="N1218" s="9">
        <f t="shared" si="256"/>
        <v>17.746798351396361</v>
      </c>
      <c r="O1218">
        <f>((-0.0000000008)*V1218^3+(0.000003)*V1218^2-0.004*V1218+2.013)*('Exhaust Gas Math'!$E$10/(T1218+'Exhaust Gas Math'!$E$10))+(357.45*V1218^-1.004)*(T1218/(T1218+'Exhaust Gas Math'!$E$10))</f>
        <v>0.17819999999999947</v>
      </c>
      <c r="P1218">
        <f t="shared" si="265"/>
        <v>0</v>
      </c>
      <c r="Q1218" s="9">
        <f t="shared" si="257"/>
        <v>0</v>
      </c>
      <c r="R1218" s="10">
        <f t="shared" si="258"/>
        <v>3.9769296294121147E-5</v>
      </c>
      <c r="S1218">
        <f t="shared" si="266"/>
        <v>0</v>
      </c>
      <c r="T1218" s="9">
        <f>S1218*'Exhaust Gas Math'!$C$14</f>
        <v>0</v>
      </c>
      <c r="U1218" s="9">
        <f>(T1218/'Exhaust Gas Math'!$B$14)+('Exhaust Gas Math'!$D$10)</f>
        <v>4.4059320573952224E-4</v>
      </c>
      <c r="V1218">
        <f>('Exhaust Gas Math'!$E$10*((-0.000000001)*V1217^3+(0.000002)*V1217^2-0.0012*V1217+1.3446)*$B$18+T1218*'Exhaust Gas Math'!$D$14*$B$17)/('Exhaust Gas Math'!$E$10*((-0.000000001)*V1217^3+(0.000002)*V1217^2-0.0012*V1217+1.3446)+T1218*'Exhaust Gas Math'!$D$14)</f>
        <v>1100</v>
      </c>
      <c r="W1218">
        <f t="shared" si="259"/>
        <v>101325</v>
      </c>
      <c r="X1218" s="9">
        <f t="shared" si="260"/>
        <v>101325</v>
      </c>
    </row>
    <row r="1219" spans="3:24" x14ac:dyDescent="0.2">
      <c r="C1219" s="1"/>
      <c r="D1219" s="1"/>
      <c r="E1219">
        <f t="shared" ref="E1219:E1282" si="267">H1219</f>
        <v>0.15187500000000301</v>
      </c>
      <c r="F1219">
        <f t="shared" ref="F1219:F1282" si="268">X1219</f>
        <v>101325</v>
      </c>
      <c r="H1219" s="1">
        <v>0.15187500000000301</v>
      </c>
      <c r="I1219" s="1">
        <f t="shared" si="261"/>
        <v>427.50000000010823</v>
      </c>
      <c r="J1219" s="1">
        <f t="shared" si="262"/>
        <v>0</v>
      </c>
      <c r="K1219" s="1">
        <f t="shared" si="263"/>
        <v>7.1754835118495053E-3</v>
      </c>
      <c r="L1219" s="1">
        <f t="shared" si="264"/>
        <v>0</v>
      </c>
      <c r="M1219" s="10">
        <f t="shared" si="255"/>
        <v>1.9568935194081989E-2</v>
      </c>
      <c r="N1219" s="9">
        <f t="shared" si="256"/>
        <v>18.401552984578395</v>
      </c>
      <c r="O1219">
        <f>((-0.0000000008)*V1219^3+(0.000003)*V1219^2-0.004*V1219+2.013)*('Exhaust Gas Math'!$E$10/(T1219+'Exhaust Gas Math'!$E$10))+(357.45*V1219^-1.004)*(T1219/(T1219+'Exhaust Gas Math'!$E$10))</f>
        <v>0.17819999999999947</v>
      </c>
      <c r="P1219">
        <f t="shared" si="265"/>
        <v>0</v>
      </c>
      <c r="Q1219" s="9">
        <f t="shared" si="257"/>
        <v>0</v>
      </c>
      <c r="R1219" s="10">
        <f t="shared" si="258"/>
        <v>3.9769296294121147E-5</v>
      </c>
      <c r="S1219">
        <f t="shared" si="266"/>
        <v>0</v>
      </c>
      <c r="T1219" s="9">
        <f>S1219*'Exhaust Gas Math'!$C$14</f>
        <v>0</v>
      </c>
      <c r="U1219" s="9">
        <f>(T1219/'Exhaust Gas Math'!$B$14)+('Exhaust Gas Math'!$D$10)</f>
        <v>4.4059320573952224E-4</v>
      </c>
      <c r="V1219">
        <f>('Exhaust Gas Math'!$E$10*((-0.000000001)*V1218^3+(0.000002)*V1218^2-0.0012*V1218+1.3446)*$B$18+T1219*'Exhaust Gas Math'!$D$14*$B$17)/('Exhaust Gas Math'!$E$10*((-0.000000001)*V1218^3+(0.000002)*V1218^2-0.0012*V1218+1.3446)+T1219*'Exhaust Gas Math'!$D$14)</f>
        <v>1100</v>
      </c>
      <c r="W1219">
        <f t="shared" si="259"/>
        <v>101325</v>
      </c>
      <c r="X1219" s="9">
        <f t="shared" si="260"/>
        <v>101325</v>
      </c>
    </row>
    <row r="1220" spans="3:24" x14ac:dyDescent="0.2">
      <c r="C1220" s="1"/>
      <c r="D1220" s="1"/>
      <c r="E1220">
        <f t="shared" si="267"/>
        <v>0.15200000000000299</v>
      </c>
      <c r="F1220">
        <f t="shared" si="268"/>
        <v>101325</v>
      </c>
      <c r="H1220" s="1">
        <v>0.15200000000000299</v>
      </c>
      <c r="I1220" s="1">
        <f t="shared" si="261"/>
        <v>432.00000000010823</v>
      </c>
      <c r="J1220" s="1">
        <f t="shared" si="262"/>
        <v>0</v>
      </c>
      <c r="K1220" s="1">
        <f t="shared" si="263"/>
        <v>7.3134563732410503E-3</v>
      </c>
      <c r="L1220" s="1">
        <f t="shared" si="264"/>
        <v>0</v>
      </c>
      <c r="M1220" s="10">
        <f t="shared" ref="M1220:M1283" si="269">-(($B$3/1000)/2)*COS($B$10*H1220)+(($B$3/1000)/2)</f>
        <v>2.1904161278371033E-2</v>
      </c>
      <c r="N1220" s="9">
        <f t="shared" ref="N1220:N1283" si="270">($B$3/1000/2)*$B$10*SIN($B$10*H1220)</f>
        <v>18.942855924473076</v>
      </c>
      <c r="O1220">
        <f>((-0.0000000008)*V1220^3+(0.000003)*V1220^2-0.004*V1220+2.013)*('Exhaust Gas Math'!$E$10/(T1220+'Exhaust Gas Math'!$E$10))+(357.45*V1220^-1.004)*(T1220/(T1220+'Exhaust Gas Math'!$E$10))</f>
        <v>0.17819999999999947</v>
      </c>
      <c r="P1220">
        <f t="shared" si="265"/>
        <v>0</v>
      </c>
      <c r="Q1220" s="9">
        <f t="shared" ref="Q1220:Q1283" si="271">M1220*$B$4*J1220</f>
        <v>0</v>
      </c>
      <c r="R1220" s="10">
        <f t="shared" ref="R1220:R1283" si="272">$B$7+J1220*Q1220</f>
        <v>3.9769296294121147E-5</v>
      </c>
      <c r="S1220">
        <f t="shared" si="266"/>
        <v>0</v>
      </c>
      <c r="T1220" s="9">
        <f>S1220*'Exhaust Gas Math'!$C$14</f>
        <v>0</v>
      </c>
      <c r="U1220" s="9">
        <f>(T1220/'Exhaust Gas Math'!$B$14)+('Exhaust Gas Math'!$D$10)</f>
        <v>4.4059320573952224E-4</v>
      </c>
      <c r="V1220">
        <f>('Exhaust Gas Math'!$E$10*((-0.000000001)*V1219^3+(0.000002)*V1219^2-0.0012*V1219+1.3446)*$B$18+T1220*'Exhaust Gas Math'!$D$14*$B$17)/('Exhaust Gas Math'!$E$10*((-0.000000001)*V1219^3+(0.000002)*V1219^2-0.0012*V1219+1.3446)+T1220*'Exhaust Gas Math'!$D$14)</f>
        <v>1100</v>
      </c>
      <c r="W1220">
        <f t="shared" ref="W1220:W1283" si="273">(U1220*$B$15*V1220)/R1220</f>
        <v>101325</v>
      </c>
      <c r="X1220" s="9">
        <f t="shared" ref="X1220:X1283" si="274">P1220+W1220</f>
        <v>101325</v>
      </c>
    </row>
    <row r="1221" spans="3:24" x14ac:dyDescent="0.2">
      <c r="C1221" s="1"/>
      <c r="D1221" s="1"/>
      <c r="E1221">
        <f t="shared" si="267"/>
        <v>0.15212500000000301</v>
      </c>
      <c r="F1221">
        <f t="shared" si="268"/>
        <v>101325</v>
      </c>
      <c r="H1221" s="1">
        <v>0.15212500000000301</v>
      </c>
      <c r="I1221" s="1">
        <f t="shared" ref="I1221:I1284" si="275">($B$9*360*H1221)-(720*FLOOR(H1221/(1/($B$9/2)),1))</f>
        <v>436.50000000010823</v>
      </c>
      <c r="J1221" s="1">
        <f t="shared" ref="J1221:J1284" si="276">IF(I1221&lt;=$B$12,1,0)</f>
        <v>0</v>
      </c>
      <c r="K1221" s="1">
        <f t="shared" ref="K1221:K1284" si="277">-0.0038*COS(0.549848656*(I1221+(327.363-$B$12)/2)*2*PI()/180)+0.0038</f>
        <v>7.4252359079354955E-3</v>
      </c>
      <c r="L1221" s="1">
        <f t="shared" ref="L1221:L1284" si="278">ROUND((-0.0038*COS(0.549848656*(I1221+38.606)*2*PI()/180)+0.0038)/0.0076,2)*J1221</f>
        <v>0</v>
      </c>
      <c r="M1221" s="10">
        <f t="shared" si="269"/>
        <v>2.4299781965826283E-2</v>
      </c>
      <c r="N1221" s="9">
        <f t="shared" si="270"/>
        <v>19.367369858454651</v>
      </c>
      <c r="O1221">
        <f>((-0.0000000008)*V1221^3+(0.000003)*V1221^2-0.004*V1221+2.013)*('Exhaust Gas Math'!$E$10/(T1221+'Exhaust Gas Math'!$E$10))+(357.45*V1221^-1.004)*(T1221/(T1221+'Exhaust Gas Math'!$E$10))</f>
        <v>0.17819999999999947</v>
      </c>
      <c r="P1221">
        <f t="shared" ref="P1221:P1284" si="279">J1221*SIGN(N1221)*-0.5*O1221*N1221^2</f>
        <v>0</v>
      </c>
      <c r="Q1221" s="9">
        <f t="shared" si="271"/>
        <v>0</v>
      </c>
      <c r="R1221" s="10">
        <f t="shared" si="272"/>
        <v>3.9769296294121147E-5</v>
      </c>
      <c r="S1221">
        <f t="shared" ref="S1221:S1284" si="280">J1221*(1.5603*L1221*(Q1221-Q1220)*$B$14+S1220)</f>
        <v>0</v>
      </c>
      <c r="T1221" s="9">
        <f>S1221*'Exhaust Gas Math'!$C$14</f>
        <v>0</v>
      </c>
      <c r="U1221" s="9">
        <f>(T1221/'Exhaust Gas Math'!$B$14)+('Exhaust Gas Math'!$D$10)</f>
        <v>4.4059320573952224E-4</v>
      </c>
      <c r="V1221">
        <f>('Exhaust Gas Math'!$E$10*((-0.000000001)*V1220^3+(0.000002)*V1220^2-0.0012*V1220+1.3446)*$B$18+T1221*'Exhaust Gas Math'!$D$14*$B$17)/('Exhaust Gas Math'!$E$10*((-0.000000001)*V1220^3+(0.000002)*V1220^2-0.0012*V1220+1.3446)+T1221*'Exhaust Gas Math'!$D$14)</f>
        <v>1100</v>
      </c>
      <c r="W1221">
        <f t="shared" si="273"/>
        <v>101325</v>
      </c>
      <c r="X1221" s="9">
        <f t="shared" si="274"/>
        <v>101325</v>
      </c>
    </row>
    <row r="1222" spans="3:24" x14ac:dyDescent="0.2">
      <c r="C1222" s="1"/>
      <c r="D1222" s="1"/>
      <c r="E1222">
        <f t="shared" si="267"/>
        <v>0.15225000000000299</v>
      </c>
      <c r="F1222">
        <f t="shared" si="268"/>
        <v>101325</v>
      </c>
      <c r="H1222" s="1">
        <v>0.15225000000000299</v>
      </c>
      <c r="I1222" s="1">
        <f t="shared" si="275"/>
        <v>441.00000000010823</v>
      </c>
      <c r="J1222" s="1">
        <f t="shared" si="276"/>
        <v>0</v>
      </c>
      <c r="K1222" s="1">
        <f t="shared" si="277"/>
        <v>7.5099887832941938E-3</v>
      </c>
      <c r="L1222" s="1">
        <f t="shared" si="278"/>
        <v>0</v>
      </c>
      <c r="M1222" s="10">
        <f t="shared" si="269"/>
        <v>2.6741027458283547E-2</v>
      </c>
      <c r="N1222" s="9">
        <f t="shared" si="270"/>
        <v>19.672477516954721</v>
      </c>
      <c r="O1222">
        <f>((-0.0000000008)*V1222^3+(0.000003)*V1222^2-0.004*V1222+2.013)*('Exhaust Gas Math'!$E$10/(T1222+'Exhaust Gas Math'!$E$10))+(357.45*V1222^-1.004)*(T1222/(T1222+'Exhaust Gas Math'!$E$10))</f>
        <v>0.17819999999999947</v>
      </c>
      <c r="P1222">
        <f t="shared" si="279"/>
        <v>0</v>
      </c>
      <c r="Q1222" s="9">
        <f t="shared" si="271"/>
        <v>0</v>
      </c>
      <c r="R1222" s="10">
        <f t="shared" si="272"/>
        <v>3.9769296294121147E-5</v>
      </c>
      <c r="S1222">
        <f t="shared" si="280"/>
        <v>0</v>
      </c>
      <c r="T1222" s="9">
        <f>S1222*'Exhaust Gas Math'!$C$14</f>
        <v>0</v>
      </c>
      <c r="U1222" s="9">
        <f>(T1222/'Exhaust Gas Math'!$B$14)+('Exhaust Gas Math'!$D$10)</f>
        <v>4.4059320573952224E-4</v>
      </c>
      <c r="V1222">
        <f>('Exhaust Gas Math'!$E$10*((-0.000000001)*V1221^3+(0.000002)*V1221^2-0.0012*V1221+1.3446)*$B$18+T1222*'Exhaust Gas Math'!$D$14*$B$17)/('Exhaust Gas Math'!$E$10*((-0.000000001)*V1221^3+(0.000002)*V1221^2-0.0012*V1221+1.3446)+T1222*'Exhaust Gas Math'!$D$14)</f>
        <v>1100</v>
      </c>
      <c r="W1222">
        <f t="shared" si="273"/>
        <v>101325</v>
      </c>
      <c r="X1222" s="9">
        <f t="shared" si="274"/>
        <v>101325</v>
      </c>
    </row>
    <row r="1223" spans="3:24" x14ac:dyDescent="0.2">
      <c r="C1223" s="1"/>
      <c r="D1223" s="1"/>
      <c r="E1223">
        <f t="shared" si="267"/>
        <v>0.15237500000000301</v>
      </c>
      <c r="F1223">
        <f t="shared" si="268"/>
        <v>101325</v>
      </c>
      <c r="H1223" s="1">
        <v>0.15237500000000301</v>
      </c>
      <c r="I1223" s="1">
        <f t="shared" si="275"/>
        <v>445.50000000010823</v>
      </c>
      <c r="J1223" s="1">
        <f t="shared" si="276"/>
        <v>0</v>
      </c>
      <c r="K1223" s="1">
        <f t="shared" si="277"/>
        <v>7.5670831543425791E-3</v>
      </c>
      <c r="L1223" s="1">
        <f t="shared" si="278"/>
        <v>0</v>
      </c>
      <c r="M1223" s="10">
        <f t="shared" si="269"/>
        <v>2.9212846665487079E-2</v>
      </c>
      <c r="N1223" s="9">
        <f t="shared" si="270"/>
        <v>19.85629780980026</v>
      </c>
      <c r="O1223">
        <f>((-0.0000000008)*V1223^3+(0.000003)*V1223^2-0.004*V1223+2.013)*('Exhaust Gas Math'!$E$10/(T1223+'Exhaust Gas Math'!$E$10))+(357.45*V1223^-1.004)*(T1223/(T1223+'Exhaust Gas Math'!$E$10))</f>
        <v>0.17819999999999947</v>
      </c>
      <c r="P1223">
        <f t="shared" si="279"/>
        <v>0</v>
      </c>
      <c r="Q1223" s="9">
        <f t="shared" si="271"/>
        <v>0</v>
      </c>
      <c r="R1223" s="10">
        <f t="shared" si="272"/>
        <v>3.9769296294121147E-5</v>
      </c>
      <c r="S1223">
        <f t="shared" si="280"/>
        <v>0</v>
      </c>
      <c r="T1223" s="9">
        <f>S1223*'Exhaust Gas Math'!$C$14</f>
        <v>0</v>
      </c>
      <c r="U1223" s="9">
        <f>(T1223/'Exhaust Gas Math'!$B$14)+('Exhaust Gas Math'!$D$10)</f>
        <v>4.4059320573952224E-4</v>
      </c>
      <c r="V1223">
        <f>('Exhaust Gas Math'!$E$10*((-0.000000001)*V1222^3+(0.000002)*V1222^2-0.0012*V1222+1.3446)*$B$18+T1223*'Exhaust Gas Math'!$D$14*$B$17)/('Exhaust Gas Math'!$E$10*((-0.000000001)*V1222^3+(0.000002)*V1222^2-0.0012*V1222+1.3446)+T1223*'Exhaust Gas Math'!$D$14)</f>
        <v>1100</v>
      </c>
      <c r="W1223">
        <f t="shared" si="273"/>
        <v>101325</v>
      </c>
      <c r="X1223" s="9">
        <f t="shared" si="274"/>
        <v>101325</v>
      </c>
    </row>
    <row r="1224" spans="3:24" x14ac:dyDescent="0.2">
      <c r="C1224" s="1"/>
      <c r="D1224" s="1"/>
      <c r="E1224">
        <f t="shared" si="267"/>
        <v>0.15250000000000299</v>
      </c>
      <c r="F1224">
        <f t="shared" si="268"/>
        <v>101325</v>
      </c>
      <c r="H1224" s="1">
        <v>0.15250000000000299</v>
      </c>
      <c r="I1224" s="1">
        <f t="shared" si="275"/>
        <v>450.00000000010823</v>
      </c>
      <c r="J1224" s="1">
        <f t="shared" si="276"/>
        <v>0</v>
      </c>
      <c r="K1224" s="1">
        <f t="shared" si="277"/>
        <v>7.5960933742660695E-3</v>
      </c>
      <c r="L1224" s="1">
        <f t="shared" si="278"/>
        <v>0</v>
      </c>
      <c r="M1224" s="10">
        <f t="shared" si="269"/>
        <v>3.1700000000059854E-2</v>
      </c>
      <c r="N1224" s="9">
        <f t="shared" si="270"/>
        <v>19.917697423759289</v>
      </c>
      <c r="O1224">
        <f>((-0.0000000008)*V1224^3+(0.000003)*V1224^2-0.004*V1224+2.013)*('Exhaust Gas Math'!$E$10/(T1224+'Exhaust Gas Math'!$E$10))+(357.45*V1224^-1.004)*(T1224/(T1224+'Exhaust Gas Math'!$E$10))</f>
        <v>0.17819999999999947</v>
      </c>
      <c r="P1224">
        <f t="shared" si="279"/>
        <v>0</v>
      </c>
      <c r="Q1224" s="9">
        <f t="shared" si="271"/>
        <v>0</v>
      </c>
      <c r="R1224" s="10">
        <f t="shared" si="272"/>
        <v>3.9769296294121147E-5</v>
      </c>
      <c r="S1224">
        <f t="shared" si="280"/>
        <v>0</v>
      </c>
      <c r="T1224" s="9">
        <f>S1224*'Exhaust Gas Math'!$C$14</f>
        <v>0</v>
      </c>
      <c r="U1224" s="9">
        <f>(T1224/'Exhaust Gas Math'!$B$14)+('Exhaust Gas Math'!$D$10)</f>
        <v>4.4059320573952224E-4</v>
      </c>
      <c r="V1224">
        <f>('Exhaust Gas Math'!$E$10*((-0.000000001)*V1223^3+(0.000002)*V1223^2-0.0012*V1223+1.3446)*$B$18+T1224*'Exhaust Gas Math'!$D$14*$B$17)/('Exhaust Gas Math'!$E$10*((-0.000000001)*V1223^3+(0.000002)*V1223^2-0.0012*V1223+1.3446)+T1224*'Exhaust Gas Math'!$D$14)</f>
        <v>1100</v>
      </c>
      <c r="W1224">
        <f t="shared" si="273"/>
        <v>101325</v>
      </c>
      <c r="X1224" s="9">
        <f t="shared" si="274"/>
        <v>101325</v>
      </c>
    </row>
    <row r="1225" spans="3:24" x14ac:dyDescent="0.2">
      <c r="C1225" s="1"/>
      <c r="D1225" s="1"/>
      <c r="E1225">
        <f t="shared" si="267"/>
        <v>0.15262500000000301</v>
      </c>
      <c r="F1225">
        <f t="shared" si="268"/>
        <v>101325</v>
      </c>
      <c r="H1225" s="1">
        <v>0.15262500000000301</v>
      </c>
      <c r="I1225" s="1">
        <f t="shared" si="275"/>
        <v>454.50000000010823</v>
      </c>
      <c r="J1225" s="1">
        <f t="shared" si="276"/>
        <v>0</v>
      </c>
      <c r="K1225" s="1">
        <f t="shared" si="277"/>
        <v>7.5968031676687912E-3</v>
      </c>
      <c r="L1225" s="1">
        <f t="shared" si="278"/>
        <v>0</v>
      </c>
      <c r="M1225" s="10">
        <f t="shared" si="269"/>
        <v>3.418715333463225E-2</v>
      </c>
      <c r="N1225" s="9">
        <f t="shared" si="270"/>
        <v>19.856297809794356</v>
      </c>
      <c r="O1225">
        <f>((-0.0000000008)*V1225^3+(0.000003)*V1225^2-0.004*V1225+2.013)*('Exhaust Gas Math'!$E$10/(T1225+'Exhaust Gas Math'!$E$10))+(357.45*V1225^-1.004)*(T1225/(T1225+'Exhaust Gas Math'!$E$10))</f>
        <v>0.17819999999999947</v>
      </c>
      <c r="P1225">
        <f t="shared" si="279"/>
        <v>0</v>
      </c>
      <c r="Q1225" s="9">
        <f t="shared" si="271"/>
        <v>0</v>
      </c>
      <c r="R1225" s="10">
        <f t="shared" si="272"/>
        <v>3.9769296294121147E-5</v>
      </c>
      <c r="S1225">
        <f t="shared" si="280"/>
        <v>0</v>
      </c>
      <c r="T1225" s="9">
        <f>S1225*'Exhaust Gas Math'!$C$14</f>
        <v>0</v>
      </c>
      <c r="U1225" s="9">
        <f>(T1225/'Exhaust Gas Math'!$B$14)+('Exhaust Gas Math'!$D$10)</f>
        <v>4.4059320573952224E-4</v>
      </c>
      <c r="V1225">
        <f>('Exhaust Gas Math'!$E$10*((-0.000000001)*V1224^3+(0.000002)*V1224^2-0.0012*V1224+1.3446)*$B$18+T1225*'Exhaust Gas Math'!$D$14*$B$17)/('Exhaust Gas Math'!$E$10*((-0.000000001)*V1224^3+(0.000002)*V1224^2-0.0012*V1224+1.3446)+T1225*'Exhaust Gas Math'!$D$14)</f>
        <v>1100</v>
      </c>
      <c r="W1225">
        <f t="shared" si="273"/>
        <v>101325</v>
      </c>
      <c r="X1225" s="9">
        <f t="shared" si="274"/>
        <v>101325</v>
      </c>
    </row>
    <row r="1226" spans="3:24" x14ac:dyDescent="0.2">
      <c r="C1226" s="1"/>
      <c r="D1226" s="1"/>
      <c r="E1226">
        <f t="shared" si="267"/>
        <v>0.15275000000000299</v>
      </c>
      <c r="F1226">
        <f t="shared" si="268"/>
        <v>101325</v>
      </c>
      <c r="H1226" s="1">
        <v>0.15275000000000299</v>
      </c>
      <c r="I1226" s="1">
        <f t="shared" si="275"/>
        <v>459.00000000010823</v>
      </c>
      <c r="J1226" s="1">
        <f t="shared" si="276"/>
        <v>0</v>
      </c>
      <c r="K1226" s="1">
        <f t="shared" si="277"/>
        <v>7.5692072429380114E-3</v>
      </c>
      <c r="L1226" s="1">
        <f t="shared" si="278"/>
        <v>0</v>
      </c>
      <c r="M1226" s="10">
        <f t="shared" si="269"/>
        <v>3.6658972541834235E-2</v>
      </c>
      <c r="N1226" s="9">
        <f t="shared" si="270"/>
        <v>19.672477516942998</v>
      </c>
      <c r="O1226">
        <f>((-0.0000000008)*V1226^3+(0.000003)*V1226^2-0.004*V1226+2.013)*('Exhaust Gas Math'!$E$10/(T1226+'Exhaust Gas Math'!$E$10))+(357.45*V1226^-1.004)*(T1226/(T1226+'Exhaust Gas Math'!$E$10))</f>
        <v>0.17819999999999947</v>
      </c>
      <c r="P1226">
        <f t="shared" si="279"/>
        <v>0</v>
      </c>
      <c r="Q1226" s="9">
        <f t="shared" si="271"/>
        <v>0</v>
      </c>
      <c r="R1226" s="10">
        <f t="shared" si="272"/>
        <v>3.9769296294121147E-5</v>
      </c>
      <c r="S1226">
        <f t="shared" si="280"/>
        <v>0</v>
      </c>
      <c r="T1226" s="9">
        <f>S1226*'Exhaust Gas Math'!$C$14</f>
        <v>0</v>
      </c>
      <c r="U1226" s="9">
        <f>(T1226/'Exhaust Gas Math'!$B$14)+('Exhaust Gas Math'!$D$10)</f>
        <v>4.4059320573952224E-4</v>
      </c>
      <c r="V1226">
        <f>('Exhaust Gas Math'!$E$10*((-0.000000001)*V1225^3+(0.000002)*V1225^2-0.0012*V1225+1.3446)*$B$18+T1226*'Exhaust Gas Math'!$D$14*$B$17)/('Exhaust Gas Math'!$E$10*((-0.000000001)*V1225^3+(0.000002)*V1225^2-0.0012*V1225+1.3446)+T1226*'Exhaust Gas Math'!$D$14)</f>
        <v>1100</v>
      </c>
      <c r="W1226">
        <f t="shared" si="273"/>
        <v>101325</v>
      </c>
      <c r="X1226" s="9">
        <f t="shared" si="274"/>
        <v>101325</v>
      </c>
    </row>
    <row r="1227" spans="3:24" x14ac:dyDescent="0.2">
      <c r="C1227" s="1"/>
      <c r="D1227" s="1"/>
      <c r="E1227">
        <f t="shared" si="267"/>
        <v>0.15287500000000301</v>
      </c>
      <c r="F1227">
        <f t="shared" si="268"/>
        <v>101325</v>
      </c>
      <c r="H1227" s="1">
        <v>0.15287500000000301</v>
      </c>
      <c r="I1227" s="1">
        <f t="shared" si="275"/>
        <v>463.50000000010823</v>
      </c>
      <c r="J1227" s="1">
        <f t="shared" si="276"/>
        <v>0</v>
      </c>
      <c r="K1227" s="1">
        <f t="shared" si="277"/>
        <v>7.5135113316938751E-3</v>
      </c>
      <c r="L1227" s="1">
        <f t="shared" si="278"/>
        <v>0</v>
      </c>
      <c r="M1227" s="10">
        <f t="shared" si="269"/>
        <v>3.9100218034290549E-2</v>
      </c>
      <c r="N1227" s="9">
        <f t="shared" si="270"/>
        <v>19.367369858437026</v>
      </c>
      <c r="O1227">
        <f>((-0.0000000008)*V1227^3+(0.000003)*V1227^2-0.004*V1227+2.013)*('Exhaust Gas Math'!$E$10/(T1227+'Exhaust Gas Math'!$E$10))+(357.45*V1227^-1.004)*(T1227/(T1227+'Exhaust Gas Math'!$E$10))</f>
        <v>0.17819999999999947</v>
      </c>
      <c r="P1227">
        <f t="shared" si="279"/>
        <v>0</v>
      </c>
      <c r="Q1227" s="9">
        <f t="shared" si="271"/>
        <v>0</v>
      </c>
      <c r="R1227" s="10">
        <f t="shared" si="272"/>
        <v>3.9769296294121147E-5</v>
      </c>
      <c r="S1227">
        <f t="shared" si="280"/>
        <v>0</v>
      </c>
      <c r="T1227" s="9">
        <f>S1227*'Exhaust Gas Math'!$C$14</f>
        <v>0</v>
      </c>
      <c r="U1227" s="9">
        <f>(T1227/'Exhaust Gas Math'!$B$14)+('Exhaust Gas Math'!$D$10)</f>
        <v>4.4059320573952224E-4</v>
      </c>
      <c r="V1227">
        <f>('Exhaust Gas Math'!$E$10*((-0.000000001)*V1226^3+(0.000002)*V1226^2-0.0012*V1226+1.3446)*$B$18+T1227*'Exhaust Gas Math'!$D$14*$B$17)/('Exhaust Gas Math'!$E$10*((-0.000000001)*V1226^3+(0.000002)*V1226^2-0.0012*V1226+1.3446)+T1227*'Exhaust Gas Math'!$D$14)</f>
        <v>1100</v>
      </c>
      <c r="W1227">
        <f t="shared" si="273"/>
        <v>101325</v>
      </c>
      <c r="X1227" s="9">
        <f t="shared" si="274"/>
        <v>101325</v>
      </c>
    </row>
    <row r="1228" spans="3:24" x14ac:dyDescent="0.2">
      <c r="C1228" s="1"/>
      <c r="D1228" s="1"/>
      <c r="E1228">
        <f t="shared" si="267"/>
        <v>0.15300000000000299</v>
      </c>
      <c r="F1228">
        <f t="shared" si="268"/>
        <v>101325</v>
      </c>
      <c r="H1228" s="1">
        <v>0.15300000000000299</v>
      </c>
      <c r="I1228" s="1">
        <f t="shared" si="275"/>
        <v>468.00000000010823</v>
      </c>
      <c r="J1228" s="1">
        <f t="shared" si="276"/>
        <v>0</v>
      </c>
      <c r="K1228" s="1">
        <f t="shared" si="277"/>
        <v>7.4301306550303529E-3</v>
      </c>
      <c r="L1228" s="1">
        <f t="shared" si="278"/>
        <v>0</v>
      </c>
      <c r="M1228" s="10">
        <f t="shared" si="269"/>
        <v>4.1495838721742381E-2</v>
      </c>
      <c r="N1228" s="9">
        <f t="shared" si="270"/>
        <v>18.942855924449923</v>
      </c>
      <c r="O1228">
        <f>((-0.0000000008)*V1228^3+(0.000003)*V1228^2-0.004*V1228+2.013)*('Exhaust Gas Math'!$E$10/(T1228+'Exhaust Gas Math'!$E$10))+(357.45*V1228^-1.004)*(T1228/(T1228+'Exhaust Gas Math'!$E$10))</f>
        <v>0.17819999999999947</v>
      </c>
      <c r="P1228">
        <f t="shared" si="279"/>
        <v>0</v>
      </c>
      <c r="Q1228" s="9">
        <f t="shared" si="271"/>
        <v>0</v>
      </c>
      <c r="R1228" s="10">
        <f t="shared" si="272"/>
        <v>3.9769296294121147E-5</v>
      </c>
      <c r="S1228">
        <f t="shared" si="280"/>
        <v>0</v>
      </c>
      <c r="T1228" s="9">
        <f>S1228*'Exhaust Gas Math'!$C$14</f>
        <v>0</v>
      </c>
      <c r="U1228" s="9">
        <f>(T1228/'Exhaust Gas Math'!$B$14)+('Exhaust Gas Math'!$D$10)</f>
        <v>4.4059320573952224E-4</v>
      </c>
      <c r="V1228">
        <f>('Exhaust Gas Math'!$E$10*((-0.000000001)*V1227^3+(0.000002)*V1227^2-0.0012*V1227+1.3446)*$B$18+T1228*'Exhaust Gas Math'!$D$14*$B$17)/('Exhaust Gas Math'!$E$10*((-0.000000001)*V1227^3+(0.000002)*V1227^2-0.0012*V1227+1.3446)+T1228*'Exhaust Gas Math'!$D$14)</f>
        <v>1100</v>
      </c>
      <c r="W1228">
        <f t="shared" si="273"/>
        <v>101325</v>
      </c>
      <c r="X1228" s="9">
        <f t="shared" si="274"/>
        <v>101325</v>
      </c>
    </row>
    <row r="1229" spans="3:24" x14ac:dyDescent="0.2">
      <c r="C1229" s="1"/>
      <c r="D1229" s="1"/>
      <c r="E1229">
        <f t="shared" si="267"/>
        <v>0.15312500000000301</v>
      </c>
      <c r="F1229">
        <f t="shared" si="268"/>
        <v>101325</v>
      </c>
      <c r="H1229" s="1">
        <v>0.15312500000000301</v>
      </c>
      <c r="I1229" s="1">
        <f t="shared" si="275"/>
        <v>472.50000000010823</v>
      </c>
      <c r="J1229" s="1">
        <f t="shared" si="276"/>
        <v>0</v>
      </c>
      <c r="K1229" s="1">
        <f t="shared" si="277"/>
        <v>7.3196868279817792E-3</v>
      </c>
      <c r="L1229" s="1">
        <f t="shared" si="278"/>
        <v>0</v>
      </c>
      <c r="M1229" s="10">
        <f t="shared" si="269"/>
        <v>4.3831064806028601E-2</v>
      </c>
      <c r="N1229" s="9">
        <f t="shared" si="270"/>
        <v>18.401552984549614</v>
      </c>
      <c r="O1229">
        <f>((-0.0000000008)*V1229^3+(0.000003)*V1229^2-0.004*V1229+2.013)*('Exhaust Gas Math'!$E$10/(T1229+'Exhaust Gas Math'!$E$10))+(357.45*V1229^-1.004)*(T1229/(T1229+'Exhaust Gas Math'!$E$10))</f>
        <v>0.17819999999999947</v>
      </c>
      <c r="P1229">
        <f t="shared" si="279"/>
        <v>0</v>
      </c>
      <c r="Q1229" s="9">
        <f t="shared" si="271"/>
        <v>0</v>
      </c>
      <c r="R1229" s="10">
        <f t="shared" si="272"/>
        <v>3.9769296294121147E-5</v>
      </c>
      <c r="S1229">
        <f t="shared" si="280"/>
        <v>0</v>
      </c>
      <c r="T1229" s="9">
        <f>S1229*'Exhaust Gas Math'!$C$14</f>
        <v>0</v>
      </c>
      <c r="U1229" s="9">
        <f>(T1229/'Exhaust Gas Math'!$B$14)+('Exhaust Gas Math'!$D$10)</f>
        <v>4.4059320573952224E-4</v>
      </c>
      <c r="V1229">
        <f>('Exhaust Gas Math'!$E$10*((-0.000000001)*V1228^3+(0.000002)*V1228^2-0.0012*V1228+1.3446)*$B$18+T1229*'Exhaust Gas Math'!$D$14*$B$17)/('Exhaust Gas Math'!$E$10*((-0.000000001)*V1228^3+(0.000002)*V1228^2-0.0012*V1228+1.3446)+T1229*'Exhaust Gas Math'!$D$14)</f>
        <v>1100</v>
      </c>
      <c r="W1229">
        <f t="shared" si="273"/>
        <v>101325</v>
      </c>
      <c r="X1229" s="9">
        <f t="shared" si="274"/>
        <v>101325</v>
      </c>
    </row>
    <row r="1230" spans="3:24" x14ac:dyDescent="0.2">
      <c r="C1230" s="1"/>
      <c r="D1230" s="1"/>
      <c r="E1230">
        <f t="shared" si="267"/>
        <v>0.15325000000000299</v>
      </c>
      <c r="F1230">
        <f t="shared" si="268"/>
        <v>101325</v>
      </c>
      <c r="H1230" s="1">
        <v>0.15325000000000299</v>
      </c>
      <c r="I1230" s="1">
        <f t="shared" si="275"/>
        <v>477.00000000010823</v>
      </c>
      <c r="J1230" s="1">
        <f t="shared" si="276"/>
        <v>0</v>
      </c>
      <c r="K1230" s="1">
        <f t="shared" si="277"/>
        <v>7.1830032252926251E-3</v>
      </c>
      <c r="L1230" s="1">
        <f t="shared" si="278"/>
        <v>0</v>
      </c>
      <c r="M1230" s="10">
        <f t="shared" si="269"/>
        <v>4.6091498841796835E-2</v>
      </c>
      <c r="N1230" s="9">
        <f t="shared" si="270"/>
        <v>17.74679835136234</v>
      </c>
      <c r="O1230">
        <f>((-0.0000000008)*V1230^3+(0.000003)*V1230^2-0.004*V1230+2.013)*('Exhaust Gas Math'!$E$10/(T1230+'Exhaust Gas Math'!$E$10))+(357.45*V1230^-1.004)*(T1230/(T1230+'Exhaust Gas Math'!$E$10))</f>
        <v>0.17819999999999947</v>
      </c>
      <c r="P1230">
        <f t="shared" si="279"/>
        <v>0</v>
      </c>
      <c r="Q1230" s="9">
        <f t="shared" si="271"/>
        <v>0</v>
      </c>
      <c r="R1230" s="10">
        <f t="shared" si="272"/>
        <v>3.9769296294121147E-5</v>
      </c>
      <c r="S1230">
        <f t="shared" si="280"/>
        <v>0</v>
      </c>
      <c r="T1230" s="9">
        <f>S1230*'Exhaust Gas Math'!$C$14</f>
        <v>0</v>
      </c>
      <c r="U1230" s="9">
        <f>(T1230/'Exhaust Gas Math'!$B$14)+('Exhaust Gas Math'!$D$10)</f>
        <v>4.4059320573952224E-4</v>
      </c>
      <c r="V1230">
        <f>('Exhaust Gas Math'!$E$10*((-0.000000001)*V1229^3+(0.000002)*V1229^2-0.0012*V1229+1.3446)*$B$18+T1230*'Exhaust Gas Math'!$D$14*$B$17)/('Exhaust Gas Math'!$E$10*((-0.000000001)*V1229^3+(0.000002)*V1229^2-0.0012*V1229+1.3446)+T1230*'Exhaust Gas Math'!$D$14)</f>
        <v>1100</v>
      </c>
      <c r="W1230">
        <f t="shared" si="273"/>
        <v>101325</v>
      </c>
      <c r="X1230" s="9">
        <f t="shared" si="274"/>
        <v>101325</v>
      </c>
    </row>
    <row r="1231" spans="3:24" x14ac:dyDescent="0.2">
      <c r="C1231" s="1"/>
      <c r="D1231" s="1"/>
      <c r="E1231">
        <f t="shared" si="267"/>
        <v>0.15337500000000301</v>
      </c>
      <c r="F1231">
        <f t="shared" si="268"/>
        <v>101325</v>
      </c>
      <c r="H1231" s="1">
        <v>0.15337500000000301</v>
      </c>
      <c r="I1231" s="1">
        <f t="shared" si="275"/>
        <v>481.50000000010823</v>
      </c>
      <c r="J1231" s="1">
        <f t="shared" si="276"/>
        <v>0</v>
      </c>
      <c r="K1231" s="1">
        <f t="shared" si="277"/>
        <v>7.0210988430394229E-3</v>
      </c>
      <c r="L1231" s="1">
        <f t="shared" si="278"/>
        <v>0</v>
      </c>
      <c r="M1231" s="10">
        <f t="shared" si="269"/>
        <v>4.8263204501546794E-2</v>
      </c>
      <c r="N1231" s="9">
        <f t="shared" si="270"/>
        <v>16.98262880492948</v>
      </c>
      <c r="O1231">
        <f>((-0.0000000008)*V1231^3+(0.000003)*V1231^2-0.004*V1231+2.013)*('Exhaust Gas Math'!$E$10/(T1231+'Exhaust Gas Math'!$E$10))+(357.45*V1231^-1.004)*(T1231/(T1231+'Exhaust Gas Math'!$E$10))</f>
        <v>0.17819999999999947</v>
      </c>
      <c r="P1231">
        <f t="shared" si="279"/>
        <v>0</v>
      </c>
      <c r="Q1231" s="9">
        <f t="shared" si="271"/>
        <v>0</v>
      </c>
      <c r="R1231" s="10">
        <f t="shared" si="272"/>
        <v>3.9769296294121147E-5</v>
      </c>
      <c r="S1231">
        <f t="shared" si="280"/>
        <v>0</v>
      </c>
      <c r="T1231" s="9">
        <f>S1231*'Exhaust Gas Math'!$C$14</f>
        <v>0</v>
      </c>
      <c r="U1231" s="9">
        <f>(T1231/'Exhaust Gas Math'!$B$14)+('Exhaust Gas Math'!$D$10)</f>
        <v>4.4059320573952224E-4</v>
      </c>
      <c r="V1231">
        <f>('Exhaust Gas Math'!$E$10*((-0.000000001)*V1230^3+(0.000002)*V1230^2-0.0012*V1230+1.3446)*$B$18+T1231*'Exhaust Gas Math'!$D$14*$B$17)/('Exhaust Gas Math'!$E$10*((-0.000000001)*V1230^3+(0.000002)*V1230^2-0.0012*V1230+1.3446)+T1231*'Exhaust Gas Math'!$D$14)</f>
        <v>1100</v>
      </c>
      <c r="W1231">
        <f t="shared" si="273"/>
        <v>101325</v>
      </c>
      <c r="X1231" s="9">
        <f t="shared" si="274"/>
        <v>101325</v>
      </c>
    </row>
    <row r="1232" spans="3:24" x14ac:dyDescent="0.2">
      <c r="C1232" s="1"/>
      <c r="D1232" s="1"/>
      <c r="E1232">
        <f t="shared" si="267"/>
        <v>0.15350000000000399</v>
      </c>
      <c r="F1232">
        <f t="shared" si="268"/>
        <v>101325</v>
      </c>
      <c r="H1232" s="1">
        <v>0.15350000000000399</v>
      </c>
      <c r="I1232" s="1">
        <f t="shared" si="275"/>
        <v>486.0000000001437</v>
      </c>
      <c r="J1232" s="1">
        <f t="shared" si="276"/>
        <v>0</v>
      </c>
      <c r="K1232" s="1">
        <f t="shared" si="277"/>
        <v>6.8351807018656808E-3</v>
      </c>
      <c r="L1232" s="1">
        <f t="shared" si="278"/>
        <v>0</v>
      </c>
      <c r="M1232" s="10">
        <f t="shared" si="269"/>
        <v>5.0332792497735944E-2</v>
      </c>
      <c r="N1232" s="9">
        <f t="shared" si="270"/>
        <v>16.113755704609908</v>
      </c>
      <c r="O1232">
        <f>((-0.0000000008)*V1232^3+(0.000003)*V1232^2-0.004*V1232+2.013)*('Exhaust Gas Math'!$E$10/(T1232+'Exhaust Gas Math'!$E$10))+(357.45*V1232^-1.004)*(T1232/(T1232+'Exhaust Gas Math'!$E$10))</f>
        <v>0.17819999999999947</v>
      </c>
      <c r="P1232">
        <f t="shared" si="279"/>
        <v>0</v>
      </c>
      <c r="Q1232" s="9">
        <f t="shared" si="271"/>
        <v>0</v>
      </c>
      <c r="R1232" s="10">
        <f t="shared" si="272"/>
        <v>3.9769296294121147E-5</v>
      </c>
      <c r="S1232">
        <f t="shared" si="280"/>
        <v>0</v>
      </c>
      <c r="T1232" s="9">
        <f>S1232*'Exhaust Gas Math'!$C$14</f>
        <v>0</v>
      </c>
      <c r="U1232" s="9">
        <f>(T1232/'Exhaust Gas Math'!$B$14)+('Exhaust Gas Math'!$D$10)</f>
        <v>4.4059320573952224E-4</v>
      </c>
      <c r="V1232">
        <f>('Exhaust Gas Math'!$E$10*((-0.000000001)*V1231^3+(0.000002)*V1231^2-0.0012*V1231+1.3446)*$B$18+T1232*'Exhaust Gas Math'!$D$14*$B$17)/('Exhaust Gas Math'!$E$10*((-0.000000001)*V1231^3+(0.000002)*V1231^2-0.0012*V1231+1.3446)+T1232*'Exhaust Gas Math'!$D$14)</f>
        <v>1100</v>
      </c>
      <c r="W1232">
        <f t="shared" si="273"/>
        <v>101325</v>
      </c>
      <c r="X1232" s="9">
        <f t="shared" si="274"/>
        <v>101325</v>
      </c>
    </row>
    <row r="1233" spans="3:24" x14ac:dyDescent="0.2">
      <c r="C1233" s="1"/>
      <c r="D1233" s="1"/>
      <c r="E1233">
        <f t="shared" si="267"/>
        <v>0.15362500000000401</v>
      </c>
      <c r="F1233">
        <f t="shared" si="268"/>
        <v>101325</v>
      </c>
      <c r="H1233" s="1">
        <v>0.15362500000000401</v>
      </c>
      <c r="I1233" s="1">
        <f t="shared" si="275"/>
        <v>490.50000000014461</v>
      </c>
      <c r="J1233" s="1">
        <f t="shared" si="276"/>
        <v>0</v>
      </c>
      <c r="K1233" s="1">
        <f t="shared" si="277"/>
        <v>6.62663484847399E-3</v>
      </c>
      <c r="L1233" s="1">
        <f t="shared" si="278"/>
        <v>0</v>
      </c>
      <c r="M1233" s="10">
        <f t="shared" si="269"/>
        <v>5.2287503132127412E-2</v>
      </c>
      <c r="N1233" s="9">
        <f t="shared" si="270"/>
        <v>15.145535942010413</v>
      </c>
      <c r="O1233">
        <f>((-0.0000000008)*V1233^3+(0.000003)*V1233^2-0.004*V1233+2.013)*('Exhaust Gas Math'!$E$10/(T1233+'Exhaust Gas Math'!$E$10))+(357.45*V1233^-1.004)*(T1233/(T1233+'Exhaust Gas Math'!$E$10))</f>
        <v>0.17819999999999947</v>
      </c>
      <c r="P1233">
        <f t="shared" si="279"/>
        <v>0</v>
      </c>
      <c r="Q1233" s="9">
        <f t="shared" si="271"/>
        <v>0</v>
      </c>
      <c r="R1233" s="10">
        <f t="shared" si="272"/>
        <v>3.9769296294121147E-5</v>
      </c>
      <c r="S1233">
        <f t="shared" si="280"/>
        <v>0</v>
      </c>
      <c r="T1233" s="9">
        <f>S1233*'Exhaust Gas Math'!$C$14</f>
        <v>0</v>
      </c>
      <c r="U1233" s="9">
        <f>(T1233/'Exhaust Gas Math'!$B$14)+('Exhaust Gas Math'!$D$10)</f>
        <v>4.4059320573952224E-4</v>
      </c>
      <c r="V1233">
        <f>('Exhaust Gas Math'!$E$10*((-0.000000001)*V1232^3+(0.000002)*V1232^2-0.0012*V1232+1.3446)*$B$18+T1233*'Exhaust Gas Math'!$D$14*$B$17)/('Exhaust Gas Math'!$E$10*((-0.000000001)*V1232^3+(0.000002)*V1232^2-0.0012*V1232+1.3446)+T1233*'Exhaust Gas Math'!$D$14)</f>
        <v>1100</v>
      </c>
      <c r="W1233">
        <f t="shared" si="273"/>
        <v>101325</v>
      </c>
      <c r="X1233" s="9">
        <f t="shared" si="274"/>
        <v>101325</v>
      </c>
    </row>
    <row r="1234" spans="3:24" x14ac:dyDescent="0.2">
      <c r="C1234" s="1"/>
      <c r="D1234" s="1"/>
      <c r="E1234">
        <f t="shared" si="267"/>
        <v>0.15375000000000399</v>
      </c>
      <c r="F1234">
        <f t="shared" si="268"/>
        <v>101325</v>
      </c>
      <c r="H1234" s="1">
        <v>0.15375000000000399</v>
      </c>
      <c r="I1234" s="1">
        <f t="shared" si="275"/>
        <v>495.0000000001437</v>
      </c>
      <c r="J1234" s="1">
        <f t="shared" si="276"/>
        <v>0</v>
      </c>
      <c r="K1234" s="1">
        <f t="shared" si="277"/>
        <v>6.397016022438304E-3</v>
      </c>
      <c r="L1234" s="1">
        <f t="shared" si="278"/>
        <v>0</v>
      </c>
      <c r="M1234" s="10">
        <f t="shared" si="269"/>
        <v>5.4115284963669831E-2</v>
      </c>
      <c r="N1234" s="9">
        <f t="shared" si="270"/>
        <v>14.08393891392666</v>
      </c>
      <c r="O1234">
        <f>((-0.0000000008)*V1234^3+(0.000003)*V1234^2-0.004*V1234+2.013)*('Exhaust Gas Math'!$E$10/(T1234+'Exhaust Gas Math'!$E$10))+(357.45*V1234^-1.004)*(T1234/(T1234+'Exhaust Gas Math'!$E$10))</f>
        <v>0.17819999999999947</v>
      </c>
      <c r="P1234">
        <f t="shared" si="279"/>
        <v>0</v>
      </c>
      <c r="Q1234" s="9">
        <f t="shared" si="271"/>
        <v>0</v>
      </c>
      <c r="R1234" s="10">
        <f t="shared" si="272"/>
        <v>3.9769296294121147E-5</v>
      </c>
      <c r="S1234">
        <f t="shared" si="280"/>
        <v>0</v>
      </c>
      <c r="T1234" s="9">
        <f>S1234*'Exhaust Gas Math'!$C$14</f>
        <v>0</v>
      </c>
      <c r="U1234" s="9">
        <f>(T1234/'Exhaust Gas Math'!$B$14)+('Exhaust Gas Math'!$D$10)</f>
        <v>4.4059320573952224E-4</v>
      </c>
      <c r="V1234">
        <f>('Exhaust Gas Math'!$E$10*((-0.000000001)*V1233^3+(0.000002)*V1233^2-0.0012*V1233+1.3446)*$B$18+T1234*'Exhaust Gas Math'!$D$14*$B$17)/('Exhaust Gas Math'!$E$10*((-0.000000001)*V1233^3+(0.000002)*V1233^2-0.0012*V1233+1.3446)+T1234*'Exhaust Gas Math'!$D$14)</f>
        <v>1100</v>
      </c>
      <c r="W1234">
        <f t="shared" si="273"/>
        <v>101325</v>
      </c>
      <c r="X1234" s="9">
        <f t="shared" si="274"/>
        <v>101325</v>
      </c>
    </row>
    <row r="1235" spans="3:24" x14ac:dyDescent="0.2">
      <c r="C1235" s="1"/>
      <c r="D1235" s="1"/>
      <c r="E1235">
        <f t="shared" si="267"/>
        <v>0.15387500000000401</v>
      </c>
      <c r="F1235">
        <f t="shared" si="268"/>
        <v>101325</v>
      </c>
      <c r="H1235" s="1">
        <v>0.15387500000000401</v>
      </c>
      <c r="I1235" s="1">
        <f t="shared" si="275"/>
        <v>499.50000000014461</v>
      </c>
      <c r="J1235" s="1">
        <f t="shared" si="276"/>
        <v>0</v>
      </c>
      <c r="K1235" s="1">
        <f t="shared" si="277"/>
        <v>6.1480360654001861E-3</v>
      </c>
      <c r="L1235" s="1">
        <f t="shared" si="278"/>
        <v>0</v>
      </c>
      <c r="M1235" s="10">
        <f t="shared" si="269"/>
        <v>5.5804869109572899E-2</v>
      </c>
      <c r="N1235" s="9">
        <f t="shared" si="270"/>
        <v>12.935509719053403</v>
      </c>
      <c r="O1235">
        <f>((-0.0000000008)*V1235^3+(0.000003)*V1235^2-0.004*V1235+2.013)*('Exhaust Gas Math'!$E$10/(T1235+'Exhaust Gas Math'!$E$10))+(357.45*V1235^-1.004)*(T1235/(T1235+'Exhaust Gas Math'!$E$10))</f>
        <v>0.17819999999999947</v>
      </c>
      <c r="P1235">
        <f t="shared" si="279"/>
        <v>0</v>
      </c>
      <c r="Q1235" s="9">
        <f t="shared" si="271"/>
        <v>0</v>
      </c>
      <c r="R1235" s="10">
        <f t="shared" si="272"/>
        <v>3.9769296294121147E-5</v>
      </c>
      <c r="S1235">
        <f t="shared" si="280"/>
        <v>0</v>
      </c>
      <c r="T1235" s="9">
        <f>S1235*'Exhaust Gas Math'!$C$14</f>
        <v>0</v>
      </c>
      <c r="U1235" s="9">
        <f>(T1235/'Exhaust Gas Math'!$B$14)+('Exhaust Gas Math'!$D$10)</f>
        <v>4.4059320573952224E-4</v>
      </c>
      <c r="V1235">
        <f>('Exhaust Gas Math'!$E$10*((-0.000000001)*V1234^3+(0.000002)*V1234^2-0.0012*V1234+1.3446)*$B$18+T1235*'Exhaust Gas Math'!$D$14*$B$17)/('Exhaust Gas Math'!$E$10*((-0.000000001)*V1234^3+(0.000002)*V1234^2-0.0012*V1234+1.3446)+T1235*'Exhaust Gas Math'!$D$14)</f>
        <v>1100</v>
      </c>
      <c r="W1235">
        <f t="shared" si="273"/>
        <v>101325</v>
      </c>
      <c r="X1235" s="9">
        <f t="shared" si="274"/>
        <v>101325</v>
      </c>
    </row>
    <row r="1236" spans="3:24" x14ac:dyDescent="0.2">
      <c r="C1236" s="1"/>
      <c r="D1236" s="1"/>
      <c r="E1236">
        <f t="shared" si="267"/>
        <v>0.15400000000000399</v>
      </c>
      <c r="F1236">
        <f t="shared" si="268"/>
        <v>101325</v>
      </c>
      <c r="H1236" s="1">
        <v>0.15400000000000399</v>
      </c>
      <c r="I1236" s="1">
        <f t="shared" si="275"/>
        <v>504.0000000001437</v>
      </c>
      <c r="J1236" s="1">
        <f t="shared" si="276"/>
        <v>0</v>
      </c>
      <c r="K1236" s="1">
        <f t="shared" si="277"/>
        <v>5.8815511590404801E-3</v>
      </c>
      <c r="L1236" s="1">
        <f t="shared" si="278"/>
        <v>0</v>
      </c>
      <c r="M1236" s="10">
        <f t="shared" si="269"/>
        <v>5.7345838721732496E-2</v>
      </c>
      <c r="N1236" s="9">
        <f t="shared" si="270"/>
        <v>11.707328805269141</v>
      </c>
      <c r="O1236">
        <f>((-0.0000000008)*V1236^3+(0.000003)*V1236^2-0.004*V1236+2.013)*('Exhaust Gas Math'!$E$10/(T1236+'Exhaust Gas Math'!$E$10))+(357.45*V1236^-1.004)*(T1236/(T1236+'Exhaust Gas Math'!$E$10))</f>
        <v>0.17819999999999947</v>
      </c>
      <c r="P1236">
        <f t="shared" si="279"/>
        <v>0</v>
      </c>
      <c r="Q1236" s="9">
        <f t="shared" si="271"/>
        <v>0</v>
      </c>
      <c r="R1236" s="10">
        <f t="shared" si="272"/>
        <v>3.9769296294121147E-5</v>
      </c>
      <c r="S1236">
        <f t="shared" si="280"/>
        <v>0</v>
      </c>
      <c r="T1236" s="9">
        <f>S1236*'Exhaust Gas Math'!$C$14</f>
        <v>0</v>
      </c>
      <c r="U1236" s="9">
        <f>(T1236/'Exhaust Gas Math'!$B$14)+('Exhaust Gas Math'!$D$10)</f>
        <v>4.4059320573952224E-4</v>
      </c>
      <c r="V1236">
        <f>('Exhaust Gas Math'!$E$10*((-0.000000001)*V1235^3+(0.000002)*V1235^2-0.0012*V1235+1.3446)*$B$18+T1236*'Exhaust Gas Math'!$D$14*$B$17)/('Exhaust Gas Math'!$E$10*((-0.000000001)*V1235^3+(0.000002)*V1235^2-0.0012*V1235+1.3446)+T1236*'Exhaust Gas Math'!$D$14)</f>
        <v>1100</v>
      </c>
      <c r="W1236">
        <f t="shared" si="273"/>
        <v>101325</v>
      </c>
      <c r="X1236" s="9">
        <f t="shared" si="274"/>
        <v>101325</v>
      </c>
    </row>
    <row r="1237" spans="3:24" x14ac:dyDescent="0.2">
      <c r="C1237" s="1"/>
      <c r="D1237" s="1"/>
      <c r="E1237">
        <f t="shared" si="267"/>
        <v>0.15412500000000401</v>
      </c>
      <c r="F1237">
        <f t="shared" si="268"/>
        <v>101325</v>
      </c>
      <c r="H1237" s="1">
        <v>0.15412500000000401</v>
      </c>
      <c r="I1237" s="1">
        <f t="shared" si="275"/>
        <v>508.50000000014461</v>
      </c>
      <c r="J1237" s="1">
        <f t="shared" si="276"/>
        <v>0</v>
      </c>
      <c r="K1237" s="1">
        <f t="shared" si="277"/>
        <v>5.599547986974914E-3</v>
      </c>
      <c r="L1237" s="1">
        <f t="shared" si="278"/>
        <v>0</v>
      </c>
      <c r="M1237" s="10">
        <f t="shared" si="269"/>
        <v>5.8728693210066386E-2</v>
      </c>
      <c r="N1237" s="9">
        <f t="shared" si="270"/>
        <v>10.406968316318059</v>
      </c>
      <c r="O1237">
        <f>((-0.0000000008)*V1237^3+(0.000003)*V1237^2-0.004*V1237+2.013)*('Exhaust Gas Math'!$E$10/(T1237+'Exhaust Gas Math'!$E$10))+(357.45*V1237^-1.004)*(T1237/(T1237+'Exhaust Gas Math'!$E$10))</f>
        <v>0.17819999999999947</v>
      </c>
      <c r="P1237">
        <f t="shared" si="279"/>
        <v>0</v>
      </c>
      <c r="Q1237" s="9">
        <f t="shared" si="271"/>
        <v>0</v>
      </c>
      <c r="R1237" s="10">
        <f t="shared" si="272"/>
        <v>3.9769296294121147E-5</v>
      </c>
      <c r="S1237">
        <f t="shared" si="280"/>
        <v>0</v>
      </c>
      <c r="T1237" s="9">
        <f>S1237*'Exhaust Gas Math'!$C$14</f>
        <v>0</v>
      </c>
      <c r="U1237" s="9">
        <f>(T1237/'Exhaust Gas Math'!$B$14)+('Exhaust Gas Math'!$D$10)</f>
        <v>4.4059320573952224E-4</v>
      </c>
      <c r="V1237">
        <f>('Exhaust Gas Math'!$E$10*((-0.000000001)*V1236^3+(0.000002)*V1236^2-0.0012*V1236+1.3446)*$B$18+T1237*'Exhaust Gas Math'!$D$14*$B$17)/('Exhaust Gas Math'!$E$10*((-0.000000001)*V1236^3+(0.000002)*V1236^2-0.0012*V1236+1.3446)+T1237*'Exhaust Gas Math'!$D$14)</f>
        <v>1100</v>
      </c>
      <c r="W1237">
        <f t="shared" si="273"/>
        <v>101325</v>
      </c>
      <c r="X1237" s="9">
        <f t="shared" si="274"/>
        <v>101325</v>
      </c>
    </row>
    <row r="1238" spans="3:24" x14ac:dyDescent="0.2">
      <c r="C1238" s="1"/>
      <c r="D1238" s="1"/>
      <c r="E1238">
        <f t="shared" si="267"/>
        <v>0.154250000000004</v>
      </c>
      <c r="F1238">
        <f t="shared" si="268"/>
        <v>101325</v>
      </c>
      <c r="H1238" s="1">
        <v>0.154250000000004</v>
      </c>
      <c r="I1238" s="1">
        <f t="shared" si="275"/>
        <v>513.0000000001437</v>
      </c>
      <c r="J1238" s="1">
        <f t="shared" si="276"/>
        <v>0</v>
      </c>
      <c r="K1238" s="1">
        <f t="shared" si="277"/>
        <v>5.3041289237406126E-3</v>
      </c>
      <c r="L1238" s="1">
        <f t="shared" si="278"/>
        <v>0</v>
      </c>
      <c r="M1238" s="10">
        <f t="shared" si="269"/>
        <v>5.994490681680742E-2</v>
      </c>
      <c r="N1238" s="9">
        <f t="shared" si="270"/>
        <v>9.0424454070289766</v>
      </c>
      <c r="O1238">
        <f>((-0.0000000008)*V1238^3+(0.000003)*V1238^2-0.004*V1238+2.013)*('Exhaust Gas Math'!$E$10/(T1238+'Exhaust Gas Math'!$E$10))+(357.45*V1238^-1.004)*(T1238/(T1238+'Exhaust Gas Math'!$E$10))</f>
        <v>0.17819999999999947</v>
      </c>
      <c r="P1238">
        <f t="shared" si="279"/>
        <v>0</v>
      </c>
      <c r="Q1238" s="9">
        <f t="shared" si="271"/>
        <v>0</v>
      </c>
      <c r="R1238" s="10">
        <f t="shared" si="272"/>
        <v>3.9769296294121147E-5</v>
      </c>
      <c r="S1238">
        <f t="shared" si="280"/>
        <v>0</v>
      </c>
      <c r="T1238" s="9">
        <f>S1238*'Exhaust Gas Math'!$C$14</f>
        <v>0</v>
      </c>
      <c r="U1238" s="9">
        <f>(T1238/'Exhaust Gas Math'!$B$14)+('Exhaust Gas Math'!$D$10)</f>
        <v>4.4059320573952224E-4</v>
      </c>
      <c r="V1238">
        <f>('Exhaust Gas Math'!$E$10*((-0.000000001)*V1237^3+(0.000002)*V1237^2-0.0012*V1237+1.3446)*$B$18+T1238*'Exhaust Gas Math'!$D$14*$B$17)/('Exhaust Gas Math'!$E$10*((-0.000000001)*V1237^3+(0.000002)*V1237^2-0.0012*V1237+1.3446)+T1238*'Exhaust Gas Math'!$D$14)</f>
        <v>1100</v>
      </c>
      <c r="W1238">
        <f t="shared" si="273"/>
        <v>101325</v>
      </c>
      <c r="X1238" s="9">
        <f t="shared" si="274"/>
        <v>101325</v>
      </c>
    </row>
    <row r="1239" spans="3:24" x14ac:dyDescent="0.2">
      <c r="C1239" s="1"/>
      <c r="D1239" s="1"/>
      <c r="E1239">
        <f t="shared" si="267"/>
        <v>0.15437500000000401</v>
      </c>
      <c r="F1239">
        <f t="shared" si="268"/>
        <v>101325</v>
      </c>
      <c r="H1239" s="1">
        <v>0.15437500000000401</v>
      </c>
      <c r="I1239" s="1">
        <f t="shared" si="275"/>
        <v>517.50000000014461</v>
      </c>
      <c r="J1239" s="1">
        <f t="shared" si="276"/>
        <v>0</v>
      </c>
      <c r="K1239" s="1">
        <f t="shared" si="277"/>
        <v>4.9974963612881102E-3</v>
      </c>
      <c r="L1239" s="1">
        <f t="shared" si="278"/>
        <v>0</v>
      </c>
      <c r="M1239" s="10">
        <f t="shared" si="269"/>
        <v>6.0986981180638403E-2</v>
      </c>
      <c r="N1239" s="9">
        <f t="shared" si="270"/>
        <v>7.6221728148870733</v>
      </c>
      <c r="O1239">
        <f>((-0.0000000008)*V1239^3+(0.000003)*V1239^2-0.004*V1239+2.013)*('Exhaust Gas Math'!$E$10/(T1239+'Exhaust Gas Math'!$E$10))+(357.45*V1239^-1.004)*(T1239/(T1239+'Exhaust Gas Math'!$E$10))</f>
        <v>0.17819999999999947</v>
      </c>
      <c r="P1239">
        <f t="shared" si="279"/>
        <v>0</v>
      </c>
      <c r="Q1239" s="9">
        <f t="shared" si="271"/>
        <v>0</v>
      </c>
      <c r="R1239" s="10">
        <f t="shared" si="272"/>
        <v>3.9769296294121147E-5</v>
      </c>
      <c r="S1239">
        <f t="shared" si="280"/>
        <v>0</v>
      </c>
      <c r="T1239" s="9">
        <f>S1239*'Exhaust Gas Math'!$C$14</f>
        <v>0</v>
      </c>
      <c r="U1239" s="9">
        <f>(T1239/'Exhaust Gas Math'!$B$14)+('Exhaust Gas Math'!$D$10)</f>
        <v>4.4059320573952224E-4</v>
      </c>
      <c r="V1239">
        <f>('Exhaust Gas Math'!$E$10*((-0.000000001)*V1238^3+(0.000002)*V1238^2-0.0012*V1238+1.3446)*$B$18+T1239*'Exhaust Gas Math'!$D$14*$B$17)/('Exhaust Gas Math'!$E$10*((-0.000000001)*V1238^3+(0.000002)*V1238^2-0.0012*V1238+1.3446)+T1239*'Exhaust Gas Math'!$D$14)</f>
        <v>1100</v>
      </c>
      <c r="W1239">
        <f t="shared" si="273"/>
        <v>101325</v>
      </c>
      <c r="X1239" s="9">
        <f t="shared" si="274"/>
        <v>101325</v>
      </c>
    </row>
    <row r="1240" spans="3:24" x14ac:dyDescent="0.2">
      <c r="C1240" s="1"/>
      <c r="D1240" s="1"/>
      <c r="E1240">
        <f t="shared" si="267"/>
        <v>0.154500000000004</v>
      </c>
      <c r="F1240">
        <f t="shared" si="268"/>
        <v>101325</v>
      </c>
      <c r="H1240" s="1">
        <v>0.154500000000004</v>
      </c>
      <c r="I1240" s="1">
        <f t="shared" si="275"/>
        <v>522.0000000001437</v>
      </c>
      <c r="J1240" s="1">
        <f t="shared" si="276"/>
        <v>0</v>
      </c>
      <c r="K1240" s="1">
        <f t="shared" si="277"/>
        <v>4.6819362898310084E-3</v>
      </c>
      <c r="L1240" s="1">
        <f t="shared" si="278"/>
        <v>0</v>
      </c>
      <c r="M1240" s="10">
        <f t="shared" si="269"/>
        <v>6.1848491566580913E-2</v>
      </c>
      <c r="N1240" s="9">
        <f t="shared" si="270"/>
        <v>6.1549069927122542</v>
      </c>
      <c r="O1240">
        <f>((-0.0000000008)*V1240^3+(0.000003)*V1240^2-0.004*V1240+2.013)*('Exhaust Gas Math'!$E$10/(T1240+'Exhaust Gas Math'!$E$10))+(357.45*V1240^-1.004)*(T1240/(T1240+'Exhaust Gas Math'!$E$10))</f>
        <v>0.17819999999999947</v>
      </c>
      <c r="P1240">
        <f t="shared" si="279"/>
        <v>0</v>
      </c>
      <c r="Q1240" s="9">
        <f t="shared" si="271"/>
        <v>0</v>
      </c>
      <c r="R1240" s="10">
        <f t="shared" si="272"/>
        <v>3.9769296294121147E-5</v>
      </c>
      <c r="S1240">
        <f t="shared" si="280"/>
        <v>0</v>
      </c>
      <c r="T1240" s="9">
        <f>S1240*'Exhaust Gas Math'!$C$14</f>
        <v>0</v>
      </c>
      <c r="U1240" s="9">
        <f>(T1240/'Exhaust Gas Math'!$B$14)+('Exhaust Gas Math'!$D$10)</f>
        <v>4.4059320573952224E-4</v>
      </c>
      <c r="V1240">
        <f>('Exhaust Gas Math'!$E$10*((-0.000000001)*V1239^3+(0.000002)*V1239^2-0.0012*V1239+1.3446)*$B$18+T1240*'Exhaust Gas Math'!$D$14*$B$17)/('Exhaust Gas Math'!$E$10*((-0.000000001)*V1239^3+(0.000002)*V1239^2-0.0012*V1239+1.3446)+T1240*'Exhaust Gas Math'!$D$14)</f>
        <v>1100</v>
      </c>
      <c r="W1240">
        <f t="shared" si="273"/>
        <v>101325</v>
      </c>
      <c r="X1240" s="9">
        <f t="shared" si="274"/>
        <v>101325</v>
      </c>
    </row>
    <row r="1241" spans="3:24" x14ac:dyDescent="0.2">
      <c r="C1241" s="1"/>
      <c r="D1241" s="1"/>
      <c r="E1241">
        <f t="shared" si="267"/>
        <v>0.15462500000000401</v>
      </c>
      <c r="F1241">
        <f t="shared" si="268"/>
        <v>101325</v>
      </c>
      <c r="H1241" s="1">
        <v>0.15462500000000401</v>
      </c>
      <c r="I1241" s="1">
        <f t="shared" si="275"/>
        <v>526.50000000014461</v>
      </c>
      <c r="J1241" s="1">
        <f t="shared" si="276"/>
        <v>0</v>
      </c>
      <c r="K1241" s="1">
        <f t="shared" si="277"/>
        <v>4.3598012554565005E-3</v>
      </c>
      <c r="L1241" s="1">
        <f t="shared" si="278"/>
        <v>0</v>
      </c>
      <c r="M1241" s="10">
        <f t="shared" si="269"/>
        <v>6.2524126476624975E-2</v>
      </c>
      <c r="N1241" s="9">
        <f t="shared" si="270"/>
        <v>4.6496941222125638</v>
      </c>
      <c r="O1241">
        <f>((-0.0000000008)*V1241^3+(0.000003)*V1241^2-0.004*V1241+2.013)*('Exhaust Gas Math'!$E$10/(T1241+'Exhaust Gas Math'!$E$10))+(357.45*V1241^-1.004)*(T1241/(T1241+'Exhaust Gas Math'!$E$10))</f>
        <v>0.17819999999999947</v>
      </c>
      <c r="P1241">
        <f t="shared" si="279"/>
        <v>0</v>
      </c>
      <c r="Q1241" s="9">
        <f t="shared" si="271"/>
        <v>0</v>
      </c>
      <c r="R1241" s="10">
        <f t="shared" si="272"/>
        <v>3.9769296294121147E-5</v>
      </c>
      <c r="S1241">
        <f t="shared" si="280"/>
        <v>0</v>
      </c>
      <c r="T1241" s="9">
        <f>S1241*'Exhaust Gas Math'!$C$14</f>
        <v>0</v>
      </c>
      <c r="U1241" s="9">
        <f>(T1241/'Exhaust Gas Math'!$B$14)+('Exhaust Gas Math'!$D$10)</f>
        <v>4.4059320573952224E-4</v>
      </c>
      <c r="V1241">
        <f>('Exhaust Gas Math'!$E$10*((-0.000000001)*V1240^3+(0.000002)*V1240^2-0.0012*V1240+1.3446)*$B$18+T1241*'Exhaust Gas Math'!$D$14*$B$17)/('Exhaust Gas Math'!$E$10*((-0.000000001)*V1240^3+(0.000002)*V1240^2-0.0012*V1240+1.3446)+T1241*'Exhaust Gas Math'!$D$14)</f>
        <v>1100</v>
      </c>
      <c r="W1241">
        <f t="shared" si="273"/>
        <v>101325</v>
      </c>
      <c r="X1241" s="9">
        <f t="shared" si="274"/>
        <v>101325</v>
      </c>
    </row>
    <row r="1242" spans="3:24" x14ac:dyDescent="0.2">
      <c r="C1242" s="1"/>
      <c r="D1242" s="1"/>
      <c r="E1242">
        <f t="shared" si="267"/>
        <v>0.154750000000004</v>
      </c>
      <c r="F1242">
        <f t="shared" si="268"/>
        <v>101325</v>
      </c>
      <c r="H1242" s="1">
        <v>0.154750000000004</v>
      </c>
      <c r="I1242" s="1">
        <f t="shared" si="275"/>
        <v>531.0000000001437</v>
      </c>
      <c r="J1242" s="1">
        <f t="shared" si="276"/>
        <v>0</v>
      </c>
      <c r="K1242" s="1">
        <f t="shared" si="277"/>
        <v>4.0334928215541395E-3</v>
      </c>
      <c r="L1242" s="1">
        <f t="shared" si="278"/>
        <v>0</v>
      </c>
      <c r="M1242" s="10">
        <f t="shared" si="269"/>
        <v>6.3009720396878327E-2</v>
      </c>
      <c r="N1242" s="9">
        <f t="shared" si="270"/>
        <v>3.1158143412695085</v>
      </c>
      <c r="O1242">
        <f>((-0.0000000008)*V1242^3+(0.000003)*V1242^2-0.004*V1242+2.013)*('Exhaust Gas Math'!$E$10/(T1242+'Exhaust Gas Math'!$E$10))+(357.45*V1242^-1.004)*(T1242/(T1242+'Exhaust Gas Math'!$E$10))</f>
        <v>0.17819999999999947</v>
      </c>
      <c r="P1242">
        <f t="shared" si="279"/>
        <v>0</v>
      </c>
      <c r="Q1242" s="9">
        <f t="shared" si="271"/>
        <v>0</v>
      </c>
      <c r="R1242" s="10">
        <f t="shared" si="272"/>
        <v>3.9769296294121147E-5</v>
      </c>
      <c r="S1242">
        <f t="shared" si="280"/>
        <v>0</v>
      </c>
      <c r="T1242" s="9">
        <f>S1242*'Exhaust Gas Math'!$C$14</f>
        <v>0</v>
      </c>
      <c r="U1242" s="9">
        <f>(T1242/'Exhaust Gas Math'!$B$14)+('Exhaust Gas Math'!$D$10)</f>
        <v>4.4059320573952224E-4</v>
      </c>
      <c r="V1242">
        <f>('Exhaust Gas Math'!$E$10*((-0.000000001)*V1241^3+(0.000002)*V1241^2-0.0012*V1241+1.3446)*$B$18+T1242*'Exhaust Gas Math'!$D$14*$B$17)/('Exhaust Gas Math'!$E$10*((-0.000000001)*V1241^3+(0.000002)*V1241^2-0.0012*V1241+1.3446)+T1242*'Exhaust Gas Math'!$D$14)</f>
        <v>1100</v>
      </c>
      <c r="W1242">
        <f t="shared" si="273"/>
        <v>101325</v>
      </c>
      <c r="X1242" s="9">
        <f t="shared" si="274"/>
        <v>101325</v>
      </c>
    </row>
    <row r="1243" spans="3:24" x14ac:dyDescent="0.2">
      <c r="C1243" s="1"/>
      <c r="D1243" s="1"/>
      <c r="E1243">
        <f t="shared" si="267"/>
        <v>0.15487500000000401</v>
      </c>
      <c r="F1243">
        <f t="shared" si="268"/>
        <v>101325</v>
      </c>
      <c r="H1243" s="1">
        <v>0.15487500000000401</v>
      </c>
      <c r="I1243" s="1">
        <f t="shared" si="275"/>
        <v>535.50000000014461</v>
      </c>
      <c r="J1243" s="1">
        <f t="shared" si="276"/>
        <v>0</v>
      </c>
      <c r="K1243" s="1">
        <f t="shared" si="277"/>
        <v>3.7054436648116208E-3</v>
      </c>
      <c r="L1243" s="1">
        <f t="shared" si="278"/>
        <v>0</v>
      </c>
      <c r="M1243" s="10">
        <f t="shared" si="269"/>
        <v>6.3302279479346441E-2</v>
      </c>
      <c r="N1243" s="9">
        <f t="shared" si="270"/>
        <v>1.5627245287988376</v>
      </c>
      <c r="O1243">
        <f>((-0.0000000008)*V1243^3+(0.000003)*V1243^2-0.004*V1243+2.013)*('Exhaust Gas Math'!$E$10/(T1243+'Exhaust Gas Math'!$E$10))+(357.45*V1243^-1.004)*(T1243/(T1243+'Exhaust Gas Math'!$E$10))</f>
        <v>0.17819999999999947</v>
      </c>
      <c r="P1243">
        <f t="shared" si="279"/>
        <v>0</v>
      </c>
      <c r="Q1243" s="9">
        <f t="shared" si="271"/>
        <v>0</v>
      </c>
      <c r="R1243" s="10">
        <f t="shared" si="272"/>
        <v>3.9769296294121147E-5</v>
      </c>
      <c r="S1243">
        <f t="shared" si="280"/>
        <v>0</v>
      </c>
      <c r="T1243" s="9">
        <f>S1243*'Exhaust Gas Math'!$C$14</f>
        <v>0</v>
      </c>
      <c r="U1243" s="9">
        <f>(T1243/'Exhaust Gas Math'!$B$14)+('Exhaust Gas Math'!$D$10)</f>
        <v>4.4059320573952224E-4</v>
      </c>
      <c r="V1243">
        <f>('Exhaust Gas Math'!$E$10*((-0.000000001)*V1242^3+(0.000002)*V1242^2-0.0012*V1242+1.3446)*$B$18+T1243*'Exhaust Gas Math'!$D$14*$B$17)/('Exhaust Gas Math'!$E$10*((-0.000000001)*V1242^3+(0.000002)*V1242^2-0.0012*V1242+1.3446)+T1243*'Exhaust Gas Math'!$D$14)</f>
        <v>1100</v>
      </c>
      <c r="W1243">
        <f t="shared" si="273"/>
        <v>101325</v>
      </c>
      <c r="X1243" s="9">
        <f t="shared" si="274"/>
        <v>101325</v>
      </c>
    </row>
    <row r="1244" spans="3:24" x14ac:dyDescent="0.2">
      <c r="C1244" s="1"/>
      <c r="D1244" s="1"/>
      <c r="E1244">
        <f t="shared" si="267"/>
        <v>0.155000000000004</v>
      </c>
      <c r="F1244">
        <f t="shared" si="268"/>
        <v>101325</v>
      </c>
      <c r="H1244" s="1">
        <v>0.155000000000004</v>
      </c>
      <c r="I1244" s="1">
        <f t="shared" si="275"/>
        <v>540.0000000001437</v>
      </c>
      <c r="J1244" s="1">
        <f t="shared" si="276"/>
        <v>0</v>
      </c>
      <c r="K1244" s="1">
        <f t="shared" si="277"/>
        <v>3.378099439258275E-3</v>
      </c>
      <c r="L1244" s="1">
        <f t="shared" si="278"/>
        <v>0</v>
      </c>
      <c r="M1244" s="10">
        <f t="shared" si="269"/>
        <v>6.3399999999999998E-2</v>
      </c>
      <c r="N1244" s="9">
        <f t="shared" si="270"/>
        <v>-4.9952999771638005E-11</v>
      </c>
      <c r="O1244">
        <f>((-0.0000000008)*V1244^3+(0.000003)*V1244^2-0.004*V1244+2.013)*('Exhaust Gas Math'!$E$10/(T1244+'Exhaust Gas Math'!$E$10))+(357.45*V1244^-1.004)*(T1244/(T1244+'Exhaust Gas Math'!$E$10))</f>
        <v>0.17819999999999947</v>
      </c>
      <c r="P1244">
        <f t="shared" si="279"/>
        <v>0</v>
      </c>
      <c r="Q1244" s="9">
        <f t="shared" si="271"/>
        <v>0</v>
      </c>
      <c r="R1244" s="10">
        <f t="shared" si="272"/>
        <v>3.9769296294121147E-5</v>
      </c>
      <c r="S1244">
        <f t="shared" si="280"/>
        <v>0</v>
      </c>
      <c r="T1244" s="9">
        <f>S1244*'Exhaust Gas Math'!$C$14</f>
        <v>0</v>
      </c>
      <c r="U1244" s="9">
        <f>(T1244/'Exhaust Gas Math'!$B$14)+('Exhaust Gas Math'!$D$10)</f>
        <v>4.4059320573952224E-4</v>
      </c>
      <c r="V1244">
        <f>('Exhaust Gas Math'!$E$10*((-0.000000001)*V1243^3+(0.000002)*V1243^2-0.0012*V1243+1.3446)*$B$18+T1244*'Exhaust Gas Math'!$D$14*$B$17)/('Exhaust Gas Math'!$E$10*((-0.000000001)*V1243^3+(0.000002)*V1243^2-0.0012*V1243+1.3446)+T1244*'Exhaust Gas Math'!$D$14)</f>
        <v>1100</v>
      </c>
      <c r="W1244">
        <f t="shared" si="273"/>
        <v>101325</v>
      </c>
      <c r="X1244" s="9">
        <f t="shared" si="274"/>
        <v>101325</v>
      </c>
    </row>
    <row r="1245" spans="3:24" x14ac:dyDescent="0.2">
      <c r="C1245" s="1"/>
      <c r="D1245" s="1"/>
      <c r="E1245">
        <f t="shared" si="267"/>
        <v>0.15512500000000401</v>
      </c>
      <c r="F1245">
        <f t="shared" si="268"/>
        <v>101325</v>
      </c>
      <c r="H1245" s="1">
        <v>0.15512500000000401</v>
      </c>
      <c r="I1245" s="1">
        <f t="shared" si="275"/>
        <v>544.50000000014461</v>
      </c>
      <c r="J1245" s="1">
        <f t="shared" si="276"/>
        <v>0</v>
      </c>
      <c r="K1245" s="1">
        <f t="shared" si="277"/>
        <v>3.0539005435587206E-3</v>
      </c>
      <c r="L1245" s="1">
        <f t="shared" si="278"/>
        <v>0</v>
      </c>
      <c r="M1245" s="10">
        <f t="shared" si="269"/>
        <v>6.3302279479333895E-2</v>
      </c>
      <c r="N1245" s="9">
        <f t="shared" si="270"/>
        <v>-1.5627245288990002</v>
      </c>
      <c r="O1245">
        <f>((-0.0000000008)*V1245^3+(0.000003)*V1245^2-0.004*V1245+2.013)*('Exhaust Gas Math'!$E$10/(T1245+'Exhaust Gas Math'!$E$10))+(357.45*V1245^-1.004)*(T1245/(T1245+'Exhaust Gas Math'!$E$10))</f>
        <v>0.17819999999999947</v>
      </c>
      <c r="P1245">
        <f t="shared" si="279"/>
        <v>0</v>
      </c>
      <c r="Q1245" s="9">
        <f t="shared" si="271"/>
        <v>0</v>
      </c>
      <c r="R1245" s="10">
        <f t="shared" si="272"/>
        <v>3.9769296294121147E-5</v>
      </c>
      <c r="S1245">
        <f t="shared" si="280"/>
        <v>0</v>
      </c>
      <c r="T1245" s="9">
        <f>S1245*'Exhaust Gas Math'!$C$14</f>
        <v>0</v>
      </c>
      <c r="U1245" s="9">
        <f>(T1245/'Exhaust Gas Math'!$B$14)+('Exhaust Gas Math'!$D$10)</f>
        <v>4.4059320573952224E-4</v>
      </c>
      <c r="V1245">
        <f>('Exhaust Gas Math'!$E$10*((-0.000000001)*V1244^3+(0.000002)*V1244^2-0.0012*V1244+1.3446)*$B$18+T1245*'Exhaust Gas Math'!$D$14*$B$17)/('Exhaust Gas Math'!$E$10*((-0.000000001)*V1244^3+(0.000002)*V1244^2-0.0012*V1244+1.3446)+T1245*'Exhaust Gas Math'!$D$14)</f>
        <v>1100</v>
      </c>
      <c r="W1245">
        <f t="shared" si="273"/>
        <v>101325</v>
      </c>
      <c r="X1245" s="9">
        <f t="shared" si="274"/>
        <v>101325</v>
      </c>
    </row>
    <row r="1246" spans="3:24" x14ac:dyDescent="0.2">
      <c r="C1246" s="1"/>
      <c r="D1246" s="1"/>
      <c r="E1246">
        <f t="shared" si="267"/>
        <v>0.155250000000004</v>
      </c>
      <c r="F1246">
        <f t="shared" si="268"/>
        <v>101325</v>
      </c>
      <c r="H1246" s="1">
        <v>0.155250000000004</v>
      </c>
      <c r="I1246" s="1">
        <f t="shared" si="275"/>
        <v>549.0000000001437</v>
      </c>
      <c r="J1246" s="1">
        <f t="shared" si="276"/>
        <v>0</v>
      </c>
      <c r="K1246" s="1">
        <f t="shared" si="277"/>
        <v>2.7352639274879666E-3</v>
      </c>
      <c r="L1246" s="1">
        <f t="shared" si="278"/>
        <v>0</v>
      </c>
      <c r="M1246" s="10">
        <f t="shared" si="269"/>
        <v>6.3009720396853389E-2</v>
      </c>
      <c r="N1246" s="9">
        <f t="shared" si="270"/>
        <v>-3.115814341368464</v>
      </c>
      <c r="O1246">
        <f>((-0.0000000008)*V1246^3+(0.000003)*V1246^2-0.004*V1246+2.013)*('Exhaust Gas Math'!$E$10/(T1246+'Exhaust Gas Math'!$E$10))+(357.45*V1246^-1.004)*(T1246/(T1246+'Exhaust Gas Math'!$E$10))</f>
        <v>0.17819999999999947</v>
      </c>
      <c r="P1246">
        <f t="shared" si="279"/>
        <v>0</v>
      </c>
      <c r="Q1246" s="9">
        <f t="shared" si="271"/>
        <v>0</v>
      </c>
      <c r="R1246" s="10">
        <f t="shared" si="272"/>
        <v>3.9769296294121147E-5</v>
      </c>
      <c r="S1246">
        <f t="shared" si="280"/>
        <v>0</v>
      </c>
      <c r="T1246" s="9">
        <f>S1246*'Exhaust Gas Math'!$C$14</f>
        <v>0</v>
      </c>
      <c r="U1246" s="9">
        <f>(T1246/'Exhaust Gas Math'!$B$14)+('Exhaust Gas Math'!$D$10)</f>
        <v>4.4059320573952224E-4</v>
      </c>
      <c r="V1246">
        <f>('Exhaust Gas Math'!$E$10*((-0.000000001)*V1245^3+(0.000002)*V1245^2-0.0012*V1245+1.3446)*$B$18+T1246*'Exhaust Gas Math'!$D$14*$B$17)/('Exhaust Gas Math'!$E$10*((-0.000000001)*V1245^3+(0.000002)*V1245^2-0.0012*V1245+1.3446)+T1246*'Exhaust Gas Math'!$D$14)</f>
        <v>1100</v>
      </c>
      <c r="W1246">
        <f t="shared" si="273"/>
        <v>101325</v>
      </c>
      <c r="X1246" s="9">
        <f t="shared" si="274"/>
        <v>101325</v>
      </c>
    </row>
    <row r="1247" spans="3:24" x14ac:dyDescent="0.2">
      <c r="C1247" s="1"/>
      <c r="D1247" s="1"/>
      <c r="E1247">
        <f t="shared" si="267"/>
        <v>0.15537500000000401</v>
      </c>
      <c r="F1247">
        <f t="shared" si="268"/>
        <v>101325</v>
      </c>
      <c r="H1247" s="1">
        <v>0.15537500000000401</v>
      </c>
      <c r="I1247" s="1">
        <f t="shared" si="275"/>
        <v>553.50000000014461</v>
      </c>
      <c r="J1247" s="1">
        <f t="shared" si="276"/>
        <v>0</v>
      </c>
      <c r="K1247" s="1">
        <f t="shared" si="277"/>
        <v>2.4245650732193568E-3</v>
      </c>
      <c r="L1247" s="1">
        <f t="shared" si="278"/>
        <v>0</v>
      </c>
      <c r="M1247" s="10">
        <f t="shared" si="269"/>
        <v>6.2524126476587644E-2</v>
      </c>
      <c r="N1247" s="9">
        <f t="shared" si="270"/>
        <v>-4.6496941223102599</v>
      </c>
      <c r="O1247">
        <f>((-0.0000000008)*V1247^3+(0.000003)*V1247^2-0.004*V1247+2.013)*('Exhaust Gas Math'!$E$10/(T1247+'Exhaust Gas Math'!$E$10))+(357.45*V1247^-1.004)*(T1247/(T1247+'Exhaust Gas Math'!$E$10))</f>
        <v>0.17819999999999947</v>
      </c>
      <c r="P1247">
        <f t="shared" si="279"/>
        <v>0</v>
      </c>
      <c r="Q1247" s="9">
        <f t="shared" si="271"/>
        <v>0</v>
      </c>
      <c r="R1247" s="10">
        <f t="shared" si="272"/>
        <v>3.9769296294121147E-5</v>
      </c>
      <c r="S1247">
        <f t="shared" si="280"/>
        <v>0</v>
      </c>
      <c r="T1247" s="9">
        <f>S1247*'Exhaust Gas Math'!$C$14</f>
        <v>0</v>
      </c>
      <c r="U1247" s="9">
        <f>(T1247/'Exhaust Gas Math'!$B$14)+('Exhaust Gas Math'!$D$10)</f>
        <v>4.4059320573952224E-4</v>
      </c>
      <c r="V1247">
        <f>('Exhaust Gas Math'!$E$10*((-0.000000001)*V1246^3+(0.000002)*V1246^2-0.0012*V1246+1.3446)*$B$18+T1247*'Exhaust Gas Math'!$D$14*$B$17)/('Exhaust Gas Math'!$E$10*((-0.000000001)*V1246^3+(0.000002)*V1246^2-0.0012*V1246+1.3446)+T1247*'Exhaust Gas Math'!$D$14)</f>
        <v>1100</v>
      </c>
      <c r="W1247">
        <f t="shared" si="273"/>
        <v>101325</v>
      </c>
      <c r="X1247" s="9">
        <f t="shared" si="274"/>
        <v>101325</v>
      </c>
    </row>
    <row r="1248" spans="3:24" x14ac:dyDescent="0.2">
      <c r="C1248" s="1"/>
      <c r="D1248" s="1"/>
      <c r="E1248">
        <f t="shared" si="267"/>
        <v>0.155500000000004</v>
      </c>
      <c r="F1248">
        <f t="shared" si="268"/>
        <v>101325</v>
      </c>
      <c r="H1248" s="1">
        <v>0.155500000000004</v>
      </c>
      <c r="I1248" s="1">
        <f t="shared" si="275"/>
        <v>558.0000000001437</v>
      </c>
      <c r="J1248" s="1">
        <f t="shared" si="276"/>
        <v>0</v>
      </c>
      <c r="K1248" s="1">
        <f t="shared" si="277"/>
        <v>2.1241202857616047E-3</v>
      </c>
      <c r="L1248" s="1">
        <f t="shared" si="278"/>
        <v>0</v>
      </c>
      <c r="M1248" s="10">
        <f t="shared" si="269"/>
        <v>6.1848491566531785E-2</v>
      </c>
      <c r="N1248" s="9">
        <f t="shared" si="270"/>
        <v>-6.1549069928072706</v>
      </c>
      <c r="O1248">
        <f>((-0.0000000008)*V1248^3+(0.000003)*V1248^2-0.004*V1248+2.013)*('Exhaust Gas Math'!$E$10/(T1248+'Exhaust Gas Math'!$E$10))+(357.45*V1248^-1.004)*(T1248/(T1248+'Exhaust Gas Math'!$E$10))</f>
        <v>0.17819999999999947</v>
      </c>
      <c r="P1248">
        <f t="shared" si="279"/>
        <v>0</v>
      </c>
      <c r="Q1248" s="9">
        <f t="shared" si="271"/>
        <v>0</v>
      </c>
      <c r="R1248" s="10">
        <f t="shared" si="272"/>
        <v>3.9769296294121147E-5</v>
      </c>
      <c r="S1248">
        <f t="shared" si="280"/>
        <v>0</v>
      </c>
      <c r="T1248" s="9">
        <f>S1248*'Exhaust Gas Math'!$C$14</f>
        <v>0</v>
      </c>
      <c r="U1248" s="9">
        <f>(T1248/'Exhaust Gas Math'!$B$14)+('Exhaust Gas Math'!$D$10)</f>
        <v>4.4059320573952224E-4</v>
      </c>
      <c r="V1248">
        <f>('Exhaust Gas Math'!$E$10*((-0.000000001)*V1247^3+(0.000002)*V1247^2-0.0012*V1247+1.3446)*$B$18+T1248*'Exhaust Gas Math'!$D$14*$B$17)/('Exhaust Gas Math'!$E$10*((-0.000000001)*V1247^3+(0.000002)*V1247^2-0.0012*V1247+1.3446)+T1248*'Exhaust Gas Math'!$D$14)</f>
        <v>1100</v>
      </c>
      <c r="W1248">
        <f t="shared" si="273"/>
        <v>101325</v>
      </c>
      <c r="X1248" s="9">
        <f t="shared" si="274"/>
        <v>101325</v>
      </c>
    </row>
    <row r="1249" spans="3:24" x14ac:dyDescent="0.2">
      <c r="C1249" s="1"/>
      <c r="D1249" s="1"/>
      <c r="E1249">
        <f t="shared" si="267"/>
        <v>0.15562500000000401</v>
      </c>
      <c r="F1249">
        <f t="shared" si="268"/>
        <v>101325</v>
      </c>
      <c r="H1249" s="1">
        <v>0.15562500000000401</v>
      </c>
      <c r="I1249" s="1">
        <f t="shared" si="275"/>
        <v>562.50000000014461</v>
      </c>
      <c r="J1249" s="1">
        <f t="shared" si="276"/>
        <v>0</v>
      </c>
      <c r="K1249" s="1">
        <f t="shared" si="277"/>
        <v>1.8361694245680174E-3</v>
      </c>
      <c r="L1249" s="1">
        <f t="shared" si="278"/>
        <v>0</v>
      </c>
      <c r="M1249" s="10">
        <f t="shared" si="269"/>
        <v>6.0986981180577209E-2</v>
      </c>
      <c r="N1249" s="9">
        <f t="shared" si="270"/>
        <v>-7.6221728149798977</v>
      </c>
      <c r="O1249">
        <f>((-0.0000000008)*V1249^3+(0.000003)*V1249^2-0.004*V1249+2.013)*('Exhaust Gas Math'!$E$10/(T1249+'Exhaust Gas Math'!$E$10))+(357.45*V1249^-1.004)*(T1249/(T1249+'Exhaust Gas Math'!$E$10))</f>
        <v>0.17819999999999947</v>
      </c>
      <c r="P1249">
        <f t="shared" si="279"/>
        <v>0</v>
      </c>
      <c r="Q1249" s="9">
        <f t="shared" si="271"/>
        <v>0</v>
      </c>
      <c r="R1249" s="10">
        <f t="shared" si="272"/>
        <v>3.9769296294121147E-5</v>
      </c>
      <c r="S1249">
        <f t="shared" si="280"/>
        <v>0</v>
      </c>
      <c r="T1249" s="9">
        <f>S1249*'Exhaust Gas Math'!$C$14</f>
        <v>0</v>
      </c>
      <c r="U1249" s="9">
        <f>(T1249/'Exhaust Gas Math'!$B$14)+('Exhaust Gas Math'!$D$10)</f>
        <v>4.4059320573952224E-4</v>
      </c>
      <c r="V1249">
        <f>('Exhaust Gas Math'!$E$10*((-0.000000001)*V1248^3+(0.000002)*V1248^2-0.0012*V1248+1.3446)*$B$18+T1249*'Exhaust Gas Math'!$D$14*$B$17)/('Exhaust Gas Math'!$E$10*((-0.000000001)*V1248^3+(0.000002)*V1248^2-0.0012*V1248+1.3446)+T1249*'Exhaust Gas Math'!$D$14)</f>
        <v>1100</v>
      </c>
      <c r="W1249">
        <f t="shared" si="273"/>
        <v>101325</v>
      </c>
      <c r="X1249" s="9">
        <f t="shared" si="274"/>
        <v>101325</v>
      </c>
    </row>
    <row r="1250" spans="3:24" x14ac:dyDescent="0.2">
      <c r="C1250" s="1"/>
      <c r="D1250" s="1"/>
      <c r="E1250">
        <f t="shared" si="267"/>
        <v>0.155750000000004</v>
      </c>
      <c r="F1250">
        <f t="shared" si="268"/>
        <v>101325</v>
      </c>
      <c r="H1250" s="1">
        <v>0.155750000000004</v>
      </c>
      <c r="I1250" s="1">
        <f t="shared" si="275"/>
        <v>567.0000000001437</v>
      </c>
      <c r="J1250" s="1">
        <f t="shared" si="276"/>
        <v>0</v>
      </c>
      <c r="K1250" s="1">
        <f t="shared" si="277"/>
        <v>1.5628592050605464E-3</v>
      </c>
      <c r="L1250" s="1">
        <f t="shared" si="278"/>
        <v>0</v>
      </c>
      <c r="M1250" s="10">
        <f t="shared" si="269"/>
        <v>5.9944906816735026E-2</v>
      </c>
      <c r="N1250" s="9">
        <f t="shared" si="270"/>
        <v>-9.0424454071182456</v>
      </c>
      <c r="O1250">
        <f>((-0.0000000008)*V1250^3+(0.000003)*V1250^2-0.004*V1250+2.013)*('Exhaust Gas Math'!$E$10/(T1250+'Exhaust Gas Math'!$E$10))+(357.45*V1250^-1.004)*(T1250/(T1250+'Exhaust Gas Math'!$E$10))</f>
        <v>0.17819999999999947</v>
      </c>
      <c r="P1250">
        <f t="shared" si="279"/>
        <v>0</v>
      </c>
      <c r="Q1250" s="9">
        <f t="shared" si="271"/>
        <v>0</v>
      </c>
      <c r="R1250" s="10">
        <f t="shared" si="272"/>
        <v>3.9769296294121147E-5</v>
      </c>
      <c r="S1250">
        <f t="shared" si="280"/>
        <v>0</v>
      </c>
      <c r="T1250" s="9">
        <f>S1250*'Exhaust Gas Math'!$C$14</f>
        <v>0</v>
      </c>
      <c r="U1250" s="9">
        <f>(T1250/'Exhaust Gas Math'!$B$14)+('Exhaust Gas Math'!$D$10)</f>
        <v>4.4059320573952224E-4</v>
      </c>
      <c r="V1250">
        <f>('Exhaust Gas Math'!$E$10*((-0.000000001)*V1249^3+(0.000002)*V1249^2-0.0012*V1249+1.3446)*$B$18+T1250*'Exhaust Gas Math'!$D$14*$B$17)/('Exhaust Gas Math'!$E$10*((-0.000000001)*V1249^3+(0.000002)*V1249^2-0.0012*V1249+1.3446)+T1250*'Exhaust Gas Math'!$D$14)</f>
        <v>1100</v>
      </c>
      <c r="W1250">
        <f t="shared" si="273"/>
        <v>101325</v>
      </c>
      <c r="X1250" s="9">
        <f t="shared" si="274"/>
        <v>101325</v>
      </c>
    </row>
    <row r="1251" spans="3:24" x14ac:dyDescent="0.2">
      <c r="C1251" s="1"/>
      <c r="D1251" s="1"/>
      <c r="E1251">
        <f t="shared" si="267"/>
        <v>0.15587500000000401</v>
      </c>
      <c r="F1251">
        <f t="shared" si="268"/>
        <v>101325</v>
      </c>
      <c r="H1251" s="1">
        <v>0.15587500000000401</v>
      </c>
      <c r="I1251" s="1">
        <f t="shared" si="275"/>
        <v>571.50000000014461</v>
      </c>
      <c r="J1251" s="1">
        <f t="shared" si="276"/>
        <v>0</v>
      </c>
      <c r="K1251" s="1">
        <f t="shared" si="277"/>
        <v>1.3062271945540925E-3</v>
      </c>
      <c r="L1251" s="1">
        <f t="shared" si="278"/>
        <v>0</v>
      </c>
      <c r="M1251" s="10">
        <f t="shared" si="269"/>
        <v>5.8728693209983071E-2</v>
      </c>
      <c r="N1251" s="9">
        <f t="shared" si="270"/>
        <v>-10.406968316403487</v>
      </c>
      <c r="O1251">
        <f>((-0.0000000008)*V1251^3+(0.000003)*V1251^2-0.004*V1251+2.013)*('Exhaust Gas Math'!$E$10/(T1251+'Exhaust Gas Math'!$E$10))+(357.45*V1251^-1.004)*(T1251/(T1251+'Exhaust Gas Math'!$E$10))</f>
        <v>0.17819999999999947</v>
      </c>
      <c r="P1251">
        <f t="shared" si="279"/>
        <v>0</v>
      </c>
      <c r="Q1251" s="9">
        <f t="shared" si="271"/>
        <v>0</v>
      </c>
      <c r="R1251" s="10">
        <f t="shared" si="272"/>
        <v>3.9769296294121147E-5</v>
      </c>
      <c r="S1251">
        <f t="shared" si="280"/>
        <v>0</v>
      </c>
      <c r="T1251" s="9">
        <f>S1251*'Exhaust Gas Math'!$C$14</f>
        <v>0</v>
      </c>
      <c r="U1251" s="9">
        <f>(T1251/'Exhaust Gas Math'!$B$14)+('Exhaust Gas Math'!$D$10)</f>
        <v>4.4059320573952224E-4</v>
      </c>
      <c r="V1251">
        <f>('Exhaust Gas Math'!$E$10*((-0.000000001)*V1250^3+(0.000002)*V1250^2-0.0012*V1250+1.3446)*$B$18+T1251*'Exhaust Gas Math'!$D$14*$B$17)/('Exhaust Gas Math'!$E$10*((-0.000000001)*V1250^3+(0.000002)*V1250^2-0.0012*V1250+1.3446)+T1251*'Exhaust Gas Math'!$D$14)</f>
        <v>1100</v>
      </c>
      <c r="W1251">
        <f t="shared" si="273"/>
        <v>101325</v>
      </c>
      <c r="X1251" s="9">
        <f t="shared" si="274"/>
        <v>101325</v>
      </c>
    </row>
    <row r="1252" spans="3:24" x14ac:dyDescent="0.2">
      <c r="C1252" s="1"/>
      <c r="D1252" s="1"/>
      <c r="E1252">
        <f t="shared" si="267"/>
        <v>0.156000000000004</v>
      </c>
      <c r="F1252">
        <f t="shared" si="268"/>
        <v>101325</v>
      </c>
      <c r="H1252" s="1">
        <v>0.156000000000004</v>
      </c>
      <c r="I1252" s="1">
        <f t="shared" si="275"/>
        <v>576.0000000001437</v>
      </c>
      <c r="J1252" s="1">
        <f t="shared" si="276"/>
        <v>0</v>
      </c>
      <c r="K1252" s="1">
        <f t="shared" si="277"/>
        <v>1.0681866218976263E-3</v>
      </c>
      <c r="L1252" s="1">
        <f t="shared" si="278"/>
        <v>0</v>
      </c>
      <c r="M1252" s="10">
        <f t="shared" si="269"/>
        <v>5.7345838721639036E-2</v>
      </c>
      <c r="N1252" s="9">
        <f t="shared" si="270"/>
        <v>-11.707328805349965</v>
      </c>
      <c r="O1252">
        <f>((-0.0000000008)*V1252^3+(0.000003)*V1252^2-0.004*V1252+2.013)*('Exhaust Gas Math'!$E$10/(T1252+'Exhaust Gas Math'!$E$10))+(357.45*V1252^-1.004)*(T1252/(T1252+'Exhaust Gas Math'!$E$10))</f>
        <v>0.17819999999999947</v>
      </c>
      <c r="P1252">
        <f t="shared" si="279"/>
        <v>0</v>
      </c>
      <c r="Q1252" s="9">
        <f t="shared" si="271"/>
        <v>0</v>
      </c>
      <c r="R1252" s="10">
        <f t="shared" si="272"/>
        <v>3.9769296294121147E-5</v>
      </c>
      <c r="S1252">
        <f t="shared" si="280"/>
        <v>0</v>
      </c>
      <c r="T1252" s="9">
        <f>S1252*'Exhaust Gas Math'!$C$14</f>
        <v>0</v>
      </c>
      <c r="U1252" s="9">
        <f>(T1252/'Exhaust Gas Math'!$B$14)+('Exhaust Gas Math'!$D$10)</f>
        <v>4.4059320573952224E-4</v>
      </c>
      <c r="V1252">
        <f>('Exhaust Gas Math'!$E$10*((-0.000000001)*V1251^3+(0.000002)*V1251^2-0.0012*V1251+1.3446)*$B$18+T1252*'Exhaust Gas Math'!$D$14*$B$17)/('Exhaust Gas Math'!$E$10*((-0.000000001)*V1251^3+(0.000002)*V1251^2-0.0012*V1251+1.3446)+T1252*'Exhaust Gas Math'!$D$14)</f>
        <v>1100</v>
      </c>
      <c r="W1252">
        <f t="shared" si="273"/>
        <v>101325</v>
      </c>
      <c r="X1252" s="9">
        <f t="shared" si="274"/>
        <v>101325</v>
      </c>
    </row>
    <row r="1253" spans="3:24" x14ac:dyDescent="0.2">
      <c r="C1253" s="1"/>
      <c r="D1253" s="1"/>
      <c r="E1253">
        <f t="shared" si="267"/>
        <v>0.15612500000000401</v>
      </c>
      <c r="F1253">
        <f t="shared" si="268"/>
        <v>101325</v>
      </c>
      <c r="H1253" s="1">
        <v>0.15612500000000401</v>
      </c>
      <c r="I1253" s="1">
        <f t="shared" si="275"/>
        <v>580.50000000014461</v>
      </c>
      <c r="J1253" s="1">
        <f t="shared" si="276"/>
        <v>0</v>
      </c>
      <c r="K1253" s="1">
        <f t="shared" si="277"/>
        <v>8.5051211407486445E-4</v>
      </c>
      <c r="L1253" s="1">
        <f t="shared" si="278"/>
        <v>0</v>
      </c>
      <c r="M1253" s="10">
        <f t="shared" si="269"/>
        <v>5.5804869109469045E-2</v>
      </c>
      <c r="N1253" s="9">
        <f t="shared" si="270"/>
        <v>-12.935509719129804</v>
      </c>
      <c r="O1253">
        <f>((-0.0000000008)*V1253^3+(0.000003)*V1253^2-0.004*V1253+2.013)*('Exhaust Gas Math'!$E$10/(T1253+'Exhaust Gas Math'!$E$10))+(357.45*V1253^-1.004)*(T1253/(T1253+'Exhaust Gas Math'!$E$10))</f>
        <v>0.17819999999999947</v>
      </c>
      <c r="P1253">
        <f t="shared" si="279"/>
        <v>0</v>
      </c>
      <c r="Q1253" s="9">
        <f t="shared" si="271"/>
        <v>0</v>
      </c>
      <c r="R1253" s="10">
        <f t="shared" si="272"/>
        <v>3.9769296294121147E-5</v>
      </c>
      <c r="S1253">
        <f t="shared" si="280"/>
        <v>0</v>
      </c>
      <c r="T1253" s="9">
        <f>S1253*'Exhaust Gas Math'!$C$14</f>
        <v>0</v>
      </c>
      <c r="U1253" s="9">
        <f>(T1253/'Exhaust Gas Math'!$B$14)+('Exhaust Gas Math'!$D$10)</f>
        <v>4.4059320573952224E-4</v>
      </c>
      <c r="V1253">
        <f>('Exhaust Gas Math'!$E$10*((-0.000000001)*V1252^3+(0.000002)*V1252^2-0.0012*V1252+1.3446)*$B$18+T1253*'Exhaust Gas Math'!$D$14*$B$17)/('Exhaust Gas Math'!$E$10*((-0.000000001)*V1252^3+(0.000002)*V1252^2-0.0012*V1252+1.3446)+T1253*'Exhaust Gas Math'!$D$14)</f>
        <v>1100</v>
      </c>
      <c r="W1253">
        <f t="shared" si="273"/>
        <v>101325</v>
      </c>
      <c r="X1253" s="9">
        <f t="shared" si="274"/>
        <v>101325</v>
      </c>
    </row>
    <row r="1254" spans="3:24" x14ac:dyDescent="0.2">
      <c r="C1254" s="1"/>
      <c r="D1254" s="1"/>
      <c r="E1254">
        <f t="shared" si="267"/>
        <v>0.156250000000004</v>
      </c>
      <c r="F1254">
        <f t="shared" si="268"/>
        <v>101325</v>
      </c>
      <c r="H1254" s="1">
        <v>0.156250000000004</v>
      </c>
      <c r="I1254" s="1">
        <f t="shared" si="275"/>
        <v>585.0000000001437</v>
      </c>
      <c r="J1254" s="1">
        <f t="shared" si="276"/>
        <v>0</v>
      </c>
      <c r="K1254" s="1">
        <f t="shared" si="277"/>
        <v>6.5482646610356705E-4</v>
      </c>
      <c r="L1254" s="1">
        <f t="shared" si="278"/>
        <v>0</v>
      </c>
      <c r="M1254" s="10">
        <f t="shared" si="269"/>
        <v>5.41152849635574E-2</v>
      </c>
      <c r="N1254" s="9">
        <f t="shared" si="270"/>
        <v>-14.083938913997306</v>
      </c>
      <c r="O1254">
        <f>((-0.0000000008)*V1254^3+(0.000003)*V1254^2-0.004*V1254+2.013)*('Exhaust Gas Math'!$E$10/(T1254+'Exhaust Gas Math'!$E$10))+(357.45*V1254^-1.004)*(T1254/(T1254+'Exhaust Gas Math'!$E$10))</f>
        <v>0.17819999999999947</v>
      </c>
      <c r="P1254">
        <f t="shared" si="279"/>
        <v>0</v>
      </c>
      <c r="Q1254" s="9">
        <f t="shared" si="271"/>
        <v>0</v>
      </c>
      <c r="R1254" s="10">
        <f t="shared" si="272"/>
        <v>3.9769296294121147E-5</v>
      </c>
      <c r="S1254">
        <f t="shared" si="280"/>
        <v>0</v>
      </c>
      <c r="T1254" s="9">
        <f>S1254*'Exhaust Gas Math'!$C$14</f>
        <v>0</v>
      </c>
      <c r="U1254" s="9">
        <f>(T1254/'Exhaust Gas Math'!$B$14)+('Exhaust Gas Math'!$D$10)</f>
        <v>4.4059320573952224E-4</v>
      </c>
      <c r="V1254">
        <f>('Exhaust Gas Math'!$E$10*((-0.000000001)*V1253^3+(0.000002)*V1253^2-0.0012*V1253+1.3446)*$B$18+T1254*'Exhaust Gas Math'!$D$14*$B$17)/('Exhaust Gas Math'!$E$10*((-0.000000001)*V1253^3+(0.000002)*V1253^2-0.0012*V1253+1.3446)+T1254*'Exhaust Gas Math'!$D$14)</f>
        <v>1100</v>
      </c>
      <c r="W1254">
        <f t="shared" si="273"/>
        <v>101325</v>
      </c>
      <c r="X1254" s="9">
        <f t="shared" si="274"/>
        <v>101325</v>
      </c>
    </row>
    <row r="1255" spans="3:24" x14ac:dyDescent="0.2">
      <c r="C1255" s="1"/>
      <c r="D1255" s="1"/>
      <c r="E1255">
        <f t="shared" si="267"/>
        <v>0.15637500000000401</v>
      </c>
      <c r="F1255">
        <f t="shared" si="268"/>
        <v>101325</v>
      </c>
      <c r="H1255" s="1">
        <v>0.15637500000000401</v>
      </c>
      <c r="I1255" s="1">
        <f t="shared" si="275"/>
        <v>589.50000000014461</v>
      </c>
      <c r="J1255" s="1">
        <f t="shared" si="276"/>
        <v>0</v>
      </c>
      <c r="K1255" s="1">
        <f t="shared" si="277"/>
        <v>4.8258854286270742E-4</v>
      </c>
      <c r="L1255" s="1">
        <f t="shared" si="278"/>
        <v>0</v>
      </c>
      <c r="M1255" s="10">
        <f t="shared" si="269"/>
        <v>5.2287503132006162E-2</v>
      </c>
      <c r="N1255" s="9">
        <f t="shared" si="270"/>
        <v>-15.145535942075481</v>
      </c>
      <c r="O1255">
        <f>((-0.0000000008)*V1255^3+(0.000003)*V1255^2-0.004*V1255+2.013)*('Exhaust Gas Math'!$E$10/(T1255+'Exhaust Gas Math'!$E$10))+(357.45*V1255^-1.004)*(T1255/(T1255+'Exhaust Gas Math'!$E$10))</f>
        <v>0.17819999999999947</v>
      </c>
      <c r="P1255">
        <f t="shared" si="279"/>
        <v>0</v>
      </c>
      <c r="Q1255" s="9">
        <f t="shared" si="271"/>
        <v>0</v>
      </c>
      <c r="R1255" s="10">
        <f t="shared" si="272"/>
        <v>3.9769296294121147E-5</v>
      </c>
      <c r="S1255">
        <f t="shared" si="280"/>
        <v>0</v>
      </c>
      <c r="T1255" s="9">
        <f>S1255*'Exhaust Gas Math'!$C$14</f>
        <v>0</v>
      </c>
      <c r="U1255" s="9">
        <f>(T1255/'Exhaust Gas Math'!$B$14)+('Exhaust Gas Math'!$D$10)</f>
        <v>4.4059320573952224E-4</v>
      </c>
      <c r="V1255">
        <f>('Exhaust Gas Math'!$E$10*((-0.000000001)*V1254^3+(0.000002)*V1254^2-0.0012*V1254+1.3446)*$B$18+T1255*'Exhaust Gas Math'!$D$14*$B$17)/('Exhaust Gas Math'!$E$10*((-0.000000001)*V1254^3+(0.000002)*V1254^2-0.0012*V1254+1.3446)+T1255*'Exhaust Gas Math'!$D$14)</f>
        <v>1100</v>
      </c>
      <c r="W1255">
        <f t="shared" si="273"/>
        <v>101325</v>
      </c>
      <c r="X1255" s="9">
        <f t="shared" si="274"/>
        <v>101325</v>
      </c>
    </row>
    <row r="1256" spans="3:24" x14ac:dyDescent="0.2">
      <c r="C1256" s="1"/>
      <c r="D1256" s="1"/>
      <c r="E1256">
        <f t="shared" si="267"/>
        <v>0.156500000000004</v>
      </c>
      <c r="F1256">
        <f t="shared" si="268"/>
        <v>101325</v>
      </c>
      <c r="H1256" s="1">
        <v>0.156500000000004</v>
      </c>
      <c r="I1256" s="1">
        <f t="shared" si="275"/>
        <v>594.0000000001437</v>
      </c>
      <c r="J1256" s="1">
        <f t="shared" si="276"/>
        <v>0</v>
      </c>
      <c r="K1256" s="1">
        <f t="shared" si="277"/>
        <v>3.3508240304386564E-4</v>
      </c>
      <c r="L1256" s="1">
        <f t="shared" si="278"/>
        <v>0</v>
      </c>
      <c r="M1256" s="10">
        <f t="shared" si="269"/>
        <v>5.0332792497606943E-2</v>
      </c>
      <c r="N1256" s="9">
        <f t="shared" si="270"/>
        <v>-16.113755704668797</v>
      </c>
      <c r="O1256">
        <f>((-0.0000000008)*V1256^3+(0.000003)*V1256^2-0.004*V1256+2.013)*('Exhaust Gas Math'!$E$10/(T1256+'Exhaust Gas Math'!$E$10))+(357.45*V1256^-1.004)*(T1256/(T1256+'Exhaust Gas Math'!$E$10))</f>
        <v>0.17819999999999947</v>
      </c>
      <c r="P1256">
        <f t="shared" si="279"/>
        <v>0</v>
      </c>
      <c r="Q1256" s="9">
        <f t="shared" si="271"/>
        <v>0</v>
      </c>
      <c r="R1256" s="10">
        <f t="shared" si="272"/>
        <v>3.9769296294121147E-5</v>
      </c>
      <c r="S1256">
        <f t="shared" si="280"/>
        <v>0</v>
      </c>
      <c r="T1256" s="9">
        <f>S1256*'Exhaust Gas Math'!$C$14</f>
        <v>0</v>
      </c>
      <c r="U1256" s="9">
        <f>(T1256/'Exhaust Gas Math'!$B$14)+('Exhaust Gas Math'!$D$10)</f>
        <v>4.4059320573952224E-4</v>
      </c>
      <c r="V1256">
        <f>('Exhaust Gas Math'!$E$10*((-0.000000001)*V1255^3+(0.000002)*V1255^2-0.0012*V1255+1.3446)*$B$18+T1256*'Exhaust Gas Math'!$D$14*$B$17)/('Exhaust Gas Math'!$E$10*((-0.000000001)*V1255^3+(0.000002)*V1255^2-0.0012*V1255+1.3446)+T1256*'Exhaust Gas Math'!$D$14)</f>
        <v>1100</v>
      </c>
      <c r="W1256">
        <f t="shared" si="273"/>
        <v>101325</v>
      </c>
      <c r="X1256" s="9">
        <f t="shared" si="274"/>
        <v>101325</v>
      </c>
    </row>
    <row r="1257" spans="3:24" x14ac:dyDescent="0.2">
      <c r="C1257" s="1"/>
      <c r="D1257" s="1"/>
      <c r="E1257">
        <f t="shared" si="267"/>
        <v>0.15662500000000401</v>
      </c>
      <c r="F1257">
        <f t="shared" si="268"/>
        <v>101325</v>
      </c>
      <c r="H1257" s="1">
        <v>0.15662500000000401</v>
      </c>
      <c r="I1257" s="1">
        <f t="shared" si="275"/>
        <v>598.50000000014461</v>
      </c>
      <c r="J1257" s="1">
        <f t="shared" si="276"/>
        <v>0</v>
      </c>
      <c r="K1257" s="1">
        <f t="shared" si="277"/>
        <v>2.1340772630697126E-4</v>
      </c>
      <c r="L1257" s="1">
        <f t="shared" si="278"/>
        <v>0</v>
      </c>
      <c r="M1257" s="10">
        <f t="shared" si="269"/>
        <v>4.8263204501427348E-2</v>
      </c>
      <c r="N1257" s="9">
        <f t="shared" si="270"/>
        <v>-16.982628804975473</v>
      </c>
      <c r="O1257">
        <f>((-0.0000000008)*V1257^3+(0.000003)*V1257^2-0.004*V1257+2.013)*('Exhaust Gas Math'!$E$10/(T1257+'Exhaust Gas Math'!$E$10))+(357.45*V1257^-1.004)*(T1257/(T1257+'Exhaust Gas Math'!$E$10))</f>
        <v>0.17819999999999947</v>
      </c>
      <c r="P1257">
        <f t="shared" si="279"/>
        <v>0</v>
      </c>
      <c r="Q1257" s="9">
        <f t="shared" si="271"/>
        <v>0</v>
      </c>
      <c r="R1257" s="10">
        <f t="shared" si="272"/>
        <v>3.9769296294121147E-5</v>
      </c>
      <c r="S1257">
        <f t="shared" si="280"/>
        <v>0</v>
      </c>
      <c r="T1257" s="9">
        <f>S1257*'Exhaust Gas Math'!$C$14</f>
        <v>0</v>
      </c>
      <c r="U1257" s="9">
        <f>(T1257/'Exhaust Gas Math'!$B$14)+('Exhaust Gas Math'!$D$10)</f>
        <v>4.4059320573952224E-4</v>
      </c>
      <c r="V1257">
        <f>('Exhaust Gas Math'!$E$10*((-0.000000001)*V1256^3+(0.000002)*V1256^2-0.0012*V1256+1.3446)*$B$18+T1257*'Exhaust Gas Math'!$D$14*$B$17)/('Exhaust Gas Math'!$E$10*((-0.000000001)*V1256^3+(0.000002)*V1256^2-0.0012*V1256+1.3446)+T1257*'Exhaust Gas Math'!$D$14)</f>
        <v>1100</v>
      </c>
      <c r="W1257">
        <f t="shared" si="273"/>
        <v>101325</v>
      </c>
      <c r="X1257" s="9">
        <f t="shared" si="274"/>
        <v>101325</v>
      </c>
    </row>
    <row r="1258" spans="3:24" x14ac:dyDescent="0.2">
      <c r="C1258" s="1"/>
      <c r="D1258" s="1"/>
      <c r="E1258">
        <f t="shared" si="267"/>
        <v>0.156750000000004</v>
      </c>
      <c r="F1258">
        <f t="shared" si="268"/>
        <v>101325</v>
      </c>
      <c r="H1258" s="1">
        <v>0.156750000000004</v>
      </c>
      <c r="I1258" s="1">
        <f t="shared" si="275"/>
        <v>603.0000000001437</v>
      </c>
      <c r="J1258" s="1">
        <f t="shared" si="276"/>
        <v>0</v>
      </c>
      <c r="K1258" s="1">
        <f t="shared" si="277"/>
        <v>1.1847161500944505E-4</v>
      </c>
      <c r="L1258" s="1">
        <f t="shared" si="278"/>
        <v>0</v>
      </c>
      <c r="M1258" s="10">
        <f t="shared" si="269"/>
        <v>4.6091498841672823E-2</v>
      </c>
      <c r="N1258" s="9">
        <f t="shared" si="270"/>
        <v>-17.746798351402042</v>
      </c>
      <c r="O1258">
        <f>((-0.0000000008)*V1258^3+(0.000003)*V1258^2-0.004*V1258+2.013)*('Exhaust Gas Math'!$E$10/(T1258+'Exhaust Gas Math'!$E$10))+(357.45*V1258^-1.004)*(T1258/(T1258+'Exhaust Gas Math'!$E$10))</f>
        <v>0.17819999999999947</v>
      </c>
      <c r="P1258">
        <f t="shared" si="279"/>
        <v>0</v>
      </c>
      <c r="Q1258" s="9">
        <f t="shared" si="271"/>
        <v>0</v>
      </c>
      <c r="R1258" s="10">
        <f t="shared" si="272"/>
        <v>3.9769296294121147E-5</v>
      </c>
      <c r="S1258">
        <f t="shared" si="280"/>
        <v>0</v>
      </c>
      <c r="T1258" s="9">
        <f>S1258*'Exhaust Gas Math'!$C$14</f>
        <v>0</v>
      </c>
      <c r="U1258" s="9">
        <f>(T1258/'Exhaust Gas Math'!$B$14)+('Exhaust Gas Math'!$D$10)</f>
        <v>4.4059320573952224E-4</v>
      </c>
      <c r="V1258">
        <f>('Exhaust Gas Math'!$E$10*((-0.000000001)*V1257^3+(0.000002)*V1257^2-0.0012*V1257+1.3446)*$B$18+T1258*'Exhaust Gas Math'!$D$14*$B$17)/('Exhaust Gas Math'!$E$10*((-0.000000001)*V1257^3+(0.000002)*V1257^2-0.0012*V1257+1.3446)+T1258*'Exhaust Gas Math'!$D$14)</f>
        <v>1100</v>
      </c>
      <c r="W1258">
        <f t="shared" si="273"/>
        <v>101325</v>
      </c>
      <c r="X1258" s="9">
        <f t="shared" si="274"/>
        <v>101325</v>
      </c>
    </row>
    <row r="1259" spans="3:24" x14ac:dyDescent="0.2">
      <c r="C1259" s="1"/>
      <c r="D1259" s="1"/>
      <c r="E1259">
        <f t="shared" si="267"/>
        <v>0.15687500000000401</v>
      </c>
      <c r="F1259">
        <f t="shared" si="268"/>
        <v>101325</v>
      </c>
      <c r="H1259" s="1">
        <v>0.15687500000000401</v>
      </c>
      <c r="I1259" s="1">
        <f t="shared" si="275"/>
        <v>607.50000000014461</v>
      </c>
      <c r="J1259" s="1">
        <f t="shared" si="276"/>
        <v>0</v>
      </c>
      <c r="K1259" s="1">
        <f t="shared" si="277"/>
        <v>5.0981831626225205E-5</v>
      </c>
      <c r="L1259" s="1">
        <f t="shared" si="278"/>
        <v>0</v>
      </c>
      <c r="M1259" s="10">
        <f t="shared" si="269"/>
        <v>4.3831064805899593E-2</v>
      </c>
      <c r="N1259" s="9">
        <f t="shared" si="270"/>
        <v>-18.401552984583187</v>
      </c>
      <c r="O1259">
        <f>((-0.0000000008)*V1259^3+(0.000003)*V1259^2-0.004*V1259+2.013)*('Exhaust Gas Math'!$E$10/(T1259+'Exhaust Gas Math'!$E$10))+(357.45*V1259^-1.004)*(T1259/(T1259+'Exhaust Gas Math'!$E$10))</f>
        <v>0.17819999999999947</v>
      </c>
      <c r="P1259">
        <f t="shared" si="279"/>
        <v>0</v>
      </c>
      <c r="Q1259" s="9">
        <f t="shared" si="271"/>
        <v>0</v>
      </c>
      <c r="R1259" s="10">
        <f t="shared" si="272"/>
        <v>3.9769296294121147E-5</v>
      </c>
      <c r="S1259">
        <f t="shared" si="280"/>
        <v>0</v>
      </c>
      <c r="T1259" s="9">
        <f>S1259*'Exhaust Gas Math'!$C$14</f>
        <v>0</v>
      </c>
      <c r="U1259" s="9">
        <f>(T1259/'Exhaust Gas Math'!$B$14)+('Exhaust Gas Math'!$D$10)</f>
        <v>4.4059320573952224E-4</v>
      </c>
      <c r="V1259">
        <f>('Exhaust Gas Math'!$E$10*((-0.000000001)*V1258^3+(0.000002)*V1258^2-0.0012*V1258+1.3446)*$B$18+T1259*'Exhaust Gas Math'!$D$14*$B$17)/('Exhaust Gas Math'!$E$10*((-0.000000001)*V1258^3+(0.000002)*V1258^2-0.0012*V1258+1.3446)+T1259*'Exhaust Gas Math'!$D$14)</f>
        <v>1100</v>
      </c>
      <c r="W1259">
        <f t="shared" si="273"/>
        <v>101325</v>
      </c>
      <c r="X1259" s="9">
        <f t="shared" si="274"/>
        <v>101325</v>
      </c>
    </row>
    <row r="1260" spans="3:24" x14ac:dyDescent="0.2">
      <c r="C1260" s="1"/>
      <c r="D1260" s="1"/>
      <c r="E1260">
        <f t="shared" si="267"/>
        <v>0.157000000000004</v>
      </c>
      <c r="F1260">
        <f t="shared" si="268"/>
        <v>101325</v>
      </c>
      <c r="H1260" s="1">
        <v>0.157000000000004</v>
      </c>
      <c r="I1260" s="1">
        <f t="shared" si="275"/>
        <v>612.0000000001437</v>
      </c>
      <c r="J1260" s="1">
        <f t="shared" si="276"/>
        <v>0</v>
      </c>
      <c r="K1260" s="1">
        <f t="shared" si="277"/>
        <v>1.144152227818343E-5</v>
      </c>
      <c r="L1260" s="1">
        <f t="shared" si="278"/>
        <v>0</v>
      </c>
      <c r="M1260" s="10">
        <f t="shared" si="269"/>
        <v>4.1495838721610008E-2</v>
      </c>
      <c r="N1260" s="9">
        <f t="shared" si="270"/>
        <v>-18.942855924476945</v>
      </c>
      <c r="O1260">
        <f>((-0.0000000008)*V1260^3+(0.000003)*V1260^2-0.004*V1260+2.013)*('Exhaust Gas Math'!$E$10/(T1260+'Exhaust Gas Math'!$E$10))+(357.45*V1260^-1.004)*(T1260/(T1260+'Exhaust Gas Math'!$E$10))</f>
        <v>0.17819999999999947</v>
      </c>
      <c r="P1260">
        <f t="shared" si="279"/>
        <v>0</v>
      </c>
      <c r="Q1260" s="9">
        <f t="shared" si="271"/>
        <v>0</v>
      </c>
      <c r="R1260" s="10">
        <f t="shared" si="272"/>
        <v>3.9769296294121147E-5</v>
      </c>
      <c r="S1260">
        <f t="shared" si="280"/>
        <v>0</v>
      </c>
      <c r="T1260" s="9">
        <f>S1260*'Exhaust Gas Math'!$C$14</f>
        <v>0</v>
      </c>
      <c r="U1260" s="9">
        <f>(T1260/'Exhaust Gas Math'!$B$14)+('Exhaust Gas Math'!$D$10)</f>
        <v>4.4059320573952224E-4</v>
      </c>
      <c r="V1260">
        <f>('Exhaust Gas Math'!$E$10*((-0.000000001)*V1259^3+(0.000002)*V1259^2-0.0012*V1259+1.3446)*$B$18+T1260*'Exhaust Gas Math'!$D$14*$B$17)/('Exhaust Gas Math'!$E$10*((-0.000000001)*V1259^3+(0.000002)*V1259^2-0.0012*V1259+1.3446)+T1260*'Exhaust Gas Math'!$D$14)</f>
        <v>1100</v>
      </c>
      <c r="W1260">
        <f t="shared" si="273"/>
        <v>101325</v>
      </c>
      <c r="X1260" s="9">
        <f t="shared" si="274"/>
        <v>101325</v>
      </c>
    </row>
    <row r="1261" spans="3:24" x14ac:dyDescent="0.2">
      <c r="C1261" s="1"/>
      <c r="D1261" s="1"/>
      <c r="E1261">
        <f t="shared" si="267"/>
        <v>0.15712500000000401</v>
      </c>
      <c r="F1261">
        <f t="shared" si="268"/>
        <v>101325</v>
      </c>
      <c r="H1261" s="1">
        <v>0.15712500000000401</v>
      </c>
      <c r="I1261" s="1">
        <f t="shared" si="275"/>
        <v>616.50000000014461</v>
      </c>
      <c r="J1261" s="1">
        <f t="shared" si="276"/>
        <v>0</v>
      </c>
      <c r="K1261" s="1">
        <f t="shared" si="277"/>
        <v>1.45465704638921E-7</v>
      </c>
      <c r="L1261" s="1">
        <f t="shared" si="278"/>
        <v>0</v>
      </c>
      <c r="M1261" s="10">
        <f t="shared" si="269"/>
        <v>3.9100218034154338E-2</v>
      </c>
      <c r="N1261" s="9">
        <f t="shared" si="270"/>
        <v>-19.367369858457575</v>
      </c>
      <c r="O1261">
        <f>((-0.0000000008)*V1261^3+(0.000003)*V1261^2-0.004*V1261+2.013)*('Exhaust Gas Math'!$E$10/(T1261+'Exhaust Gas Math'!$E$10))+(357.45*V1261^-1.004)*(T1261/(T1261+'Exhaust Gas Math'!$E$10))</f>
        <v>0.17819999999999947</v>
      </c>
      <c r="P1261">
        <f t="shared" si="279"/>
        <v>0</v>
      </c>
      <c r="Q1261" s="9">
        <f t="shared" si="271"/>
        <v>0</v>
      </c>
      <c r="R1261" s="10">
        <f t="shared" si="272"/>
        <v>3.9769296294121147E-5</v>
      </c>
      <c r="S1261">
        <f t="shared" si="280"/>
        <v>0</v>
      </c>
      <c r="T1261" s="9">
        <f>S1261*'Exhaust Gas Math'!$C$14</f>
        <v>0</v>
      </c>
      <c r="U1261" s="9">
        <f>(T1261/'Exhaust Gas Math'!$B$14)+('Exhaust Gas Math'!$D$10)</f>
        <v>4.4059320573952224E-4</v>
      </c>
      <c r="V1261">
        <f>('Exhaust Gas Math'!$E$10*((-0.000000001)*V1260^3+(0.000002)*V1260^2-0.0012*V1260+1.3446)*$B$18+T1261*'Exhaust Gas Math'!$D$14*$B$17)/('Exhaust Gas Math'!$E$10*((-0.000000001)*V1260^3+(0.000002)*V1260^2-0.0012*V1260+1.3446)+T1261*'Exhaust Gas Math'!$D$14)</f>
        <v>1100</v>
      </c>
      <c r="W1261">
        <f t="shared" si="273"/>
        <v>101325</v>
      </c>
      <c r="X1261" s="9">
        <f t="shared" si="274"/>
        <v>101325</v>
      </c>
    </row>
    <row r="1262" spans="3:24" x14ac:dyDescent="0.2">
      <c r="C1262" s="1"/>
      <c r="D1262" s="1"/>
      <c r="E1262">
        <f t="shared" si="267"/>
        <v>0.157250000000004</v>
      </c>
      <c r="F1262">
        <f t="shared" si="268"/>
        <v>101325</v>
      </c>
      <c r="H1262" s="1">
        <v>0.157250000000004</v>
      </c>
      <c r="I1262" s="1">
        <f t="shared" si="275"/>
        <v>621.0000000001437</v>
      </c>
      <c r="J1262" s="1">
        <f t="shared" si="276"/>
        <v>0</v>
      </c>
      <c r="K1262" s="1">
        <f t="shared" si="277"/>
        <v>1.7177875645229233E-5</v>
      </c>
      <c r="L1262" s="1">
        <f t="shared" si="278"/>
        <v>0</v>
      </c>
      <c r="M1262" s="10">
        <f t="shared" si="269"/>
        <v>3.6658972541696769E-2</v>
      </c>
      <c r="N1262" s="9">
        <f t="shared" si="270"/>
        <v>-19.672477516956679</v>
      </c>
      <c r="O1262">
        <f>((-0.0000000008)*V1262^3+(0.000003)*V1262^2-0.004*V1262+2.013)*('Exhaust Gas Math'!$E$10/(T1262+'Exhaust Gas Math'!$E$10))+(357.45*V1262^-1.004)*(T1262/(T1262+'Exhaust Gas Math'!$E$10))</f>
        <v>0.17819999999999947</v>
      </c>
      <c r="P1262">
        <f t="shared" si="279"/>
        <v>0</v>
      </c>
      <c r="Q1262" s="9">
        <f t="shared" si="271"/>
        <v>0</v>
      </c>
      <c r="R1262" s="10">
        <f t="shared" si="272"/>
        <v>3.9769296294121147E-5</v>
      </c>
      <c r="S1262">
        <f t="shared" si="280"/>
        <v>0</v>
      </c>
      <c r="T1262" s="9">
        <f>S1262*'Exhaust Gas Math'!$C$14</f>
        <v>0</v>
      </c>
      <c r="U1262" s="9">
        <f>(T1262/'Exhaust Gas Math'!$B$14)+('Exhaust Gas Math'!$D$10)</f>
        <v>4.4059320573952224E-4</v>
      </c>
      <c r="V1262">
        <f>('Exhaust Gas Math'!$E$10*((-0.000000001)*V1261^3+(0.000002)*V1261^2-0.0012*V1261+1.3446)*$B$18+T1262*'Exhaust Gas Math'!$D$14*$B$17)/('Exhaust Gas Math'!$E$10*((-0.000000001)*V1261^3+(0.000002)*V1261^2-0.0012*V1261+1.3446)+T1262*'Exhaust Gas Math'!$D$14)</f>
        <v>1100</v>
      </c>
      <c r="W1262">
        <f t="shared" si="273"/>
        <v>101325</v>
      </c>
      <c r="X1262" s="9">
        <f t="shared" si="274"/>
        <v>101325</v>
      </c>
    </row>
    <row r="1263" spans="3:24" x14ac:dyDescent="0.2">
      <c r="C1263" s="1"/>
      <c r="D1263" s="1"/>
      <c r="E1263">
        <f t="shared" si="267"/>
        <v>0.15737500000000401</v>
      </c>
      <c r="F1263">
        <f t="shared" si="268"/>
        <v>101325</v>
      </c>
      <c r="H1263" s="1">
        <v>0.15737500000000401</v>
      </c>
      <c r="I1263" s="1">
        <f t="shared" si="275"/>
        <v>625.50000000014461</v>
      </c>
      <c r="J1263" s="1">
        <f t="shared" si="276"/>
        <v>0</v>
      </c>
      <c r="K1263" s="1">
        <f t="shared" si="277"/>
        <v>6.241177301424556E-5</v>
      </c>
      <c r="L1263" s="1">
        <f t="shared" si="278"/>
        <v>0</v>
      </c>
      <c r="M1263" s="10">
        <f t="shared" si="269"/>
        <v>3.4187153334493049E-2</v>
      </c>
      <c r="N1263" s="9">
        <f t="shared" si="270"/>
        <v>-19.856297809801241</v>
      </c>
      <c r="O1263">
        <f>((-0.0000000008)*V1263^3+(0.000003)*V1263^2-0.004*V1263+2.013)*('Exhaust Gas Math'!$E$10/(T1263+'Exhaust Gas Math'!$E$10))+(357.45*V1263^-1.004)*(T1263/(T1263+'Exhaust Gas Math'!$E$10))</f>
        <v>0.17819999999999947</v>
      </c>
      <c r="P1263">
        <f t="shared" si="279"/>
        <v>0</v>
      </c>
      <c r="Q1263" s="9">
        <f t="shared" si="271"/>
        <v>0</v>
      </c>
      <c r="R1263" s="10">
        <f t="shared" si="272"/>
        <v>3.9769296294121147E-5</v>
      </c>
      <c r="S1263">
        <f t="shared" si="280"/>
        <v>0</v>
      </c>
      <c r="T1263" s="9">
        <f>S1263*'Exhaust Gas Math'!$C$14</f>
        <v>0</v>
      </c>
      <c r="U1263" s="9">
        <f>(T1263/'Exhaust Gas Math'!$B$14)+('Exhaust Gas Math'!$D$10)</f>
        <v>4.4059320573952224E-4</v>
      </c>
      <c r="V1263">
        <f>('Exhaust Gas Math'!$E$10*((-0.000000001)*V1262^3+(0.000002)*V1262^2-0.0012*V1262+1.3446)*$B$18+T1263*'Exhaust Gas Math'!$D$14*$B$17)/('Exhaust Gas Math'!$E$10*((-0.000000001)*V1262^3+(0.000002)*V1262^2-0.0012*V1262+1.3446)+T1263*'Exhaust Gas Math'!$D$14)</f>
        <v>1100</v>
      </c>
      <c r="W1263">
        <f t="shared" si="273"/>
        <v>101325</v>
      </c>
      <c r="X1263" s="9">
        <f t="shared" si="274"/>
        <v>101325</v>
      </c>
    </row>
    <row r="1264" spans="3:24" x14ac:dyDescent="0.2">
      <c r="C1264" s="1"/>
      <c r="D1264" s="1"/>
      <c r="E1264">
        <f t="shared" si="267"/>
        <v>0.157500000000004</v>
      </c>
      <c r="F1264">
        <f t="shared" si="268"/>
        <v>101325</v>
      </c>
      <c r="H1264" s="1">
        <v>0.157500000000004</v>
      </c>
      <c r="I1264" s="1">
        <f t="shared" si="275"/>
        <v>630.0000000001437</v>
      </c>
      <c r="J1264" s="1">
        <f t="shared" si="276"/>
        <v>0</v>
      </c>
      <c r="K1264" s="1">
        <f t="shared" si="277"/>
        <v>1.3550993254805811E-4</v>
      </c>
      <c r="L1264" s="1">
        <f t="shared" si="278"/>
        <v>0</v>
      </c>
      <c r="M1264" s="10">
        <f t="shared" si="269"/>
        <v>3.1699999999920216E-2</v>
      </c>
      <c r="N1264" s="9">
        <f t="shared" si="270"/>
        <v>-19.917697423759289</v>
      </c>
      <c r="O1264">
        <f>((-0.0000000008)*V1264^3+(0.000003)*V1264^2-0.004*V1264+2.013)*('Exhaust Gas Math'!$E$10/(T1264+'Exhaust Gas Math'!$E$10))+(357.45*V1264^-1.004)*(T1264/(T1264+'Exhaust Gas Math'!$E$10))</f>
        <v>0.17819999999999947</v>
      </c>
      <c r="P1264">
        <f t="shared" si="279"/>
        <v>0</v>
      </c>
      <c r="Q1264" s="9">
        <f t="shared" si="271"/>
        <v>0</v>
      </c>
      <c r="R1264" s="10">
        <f t="shared" si="272"/>
        <v>3.9769296294121147E-5</v>
      </c>
      <c r="S1264">
        <f t="shared" si="280"/>
        <v>0</v>
      </c>
      <c r="T1264" s="9">
        <f>S1264*'Exhaust Gas Math'!$C$14</f>
        <v>0</v>
      </c>
      <c r="U1264" s="9">
        <f>(T1264/'Exhaust Gas Math'!$B$14)+('Exhaust Gas Math'!$D$10)</f>
        <v>4.4059320573952224E-4</v>
      </c>
      <c r="V1264">
        <f>('Exhaust Gas Math'!$E$10*((-0.000000001)*V1263^3+(0.000002)*V1263^2-0.0012*V1263+1.3446)*$B$18+T1264*'Exhaust Gas Math'!$D$14*$B$17)/('Exhaust Gas Math'!$E$10*((-0.000000001)*V1263^3+(0.000002)*V1263^2-0.0012*V1263+1.3446)+T1264*'Exhaust Gas Math'!$D$14)</f>
        <v>1100</v>
      </c>
      <c r="W1264">
        <f t="shared" si="273"/>
        <v>101325</v>
      </c>
      <c r="X1264" s="9">
        <f t="shared" si="274"/>
        <v>101325</v>
      </c>
    </row>
    <row r="1265" spans="3:24" x14ac:dyDescent="0.2">
      <c r="C1265" s="1"/>
      <c r="D1265" s="1"/>
      <c r="E1265">
        <f t="shared" si="267"/>
        <v>0.15762500000000401</v>
      </c>
      <c r="F1265">
        <f t="shared" si="268"/>
        <v>101325</v>
      </c>
      <c r="H1265" s="1">
        <v>0.15762500000000401</v>
      </c>
      <c r="I1265" s="1">
        <f t="shared" si="275"/>
        <v>634.50000000014461</v>
      </c>
      <c r="J1265" s="1">
        <f t="shared" si="276"/>
        <v>0</v>
      </c>
      <c r="K1265" s="1">
        <f t="shared" si="277"/>
        <v>2.3592739686852018E-4</v>
      </c>
      <c r="L1265" s="1">
        <f t="shared" si="278"/>
        <v>0</v>
      </c>
      <c r="M1265" s="10">
        <f t="shared" si="269"/>
        <v>2.9212846665347427E-2</v>
      </c>
      <c r="N1265" s="9">
        <f t="shared" si="270"/>
        <v>-19.856297809793354</v>
      </c>
      <c r="O1265">
        <f>((-0.0000000008)*V1265^3+(0.000003)*V1265^2-0.004*V1265+2.013)*('Exhaust Gas Math'!$E$10/(T1265+'Exhaust Gas Math'!$E$10))+(357.45*V1265^-1.004)*(T1265/(T1265+'Exhaust Gas Math'!$E$10))</f>
        <v>0.17819999999999947</v>
      </c>
      <c r="P1265">
        <f t="shared" si="279"/>
        <v>0</v>
      </c>
      <c r="Q1265" s="9">
        <f t="shared" si="271"/>
        <v>0</v>
      </c>
      <c r="R1265" s="10">
        <f t="shared" si="272"/>
        <v>3.9769296294121147E-5</v>
      </c>
      <c r="S1265">
        <f t="shared" si="280"/>
        <v>0</v>
      </c>
      <c r="T1265" s="9">
        <f>S1265*'Exhaust Gas Math'!$C$14</f>
        <v>0</v>
      </c>
      <c r="U1265" s="9">
        <f>(T1265/'Exhaust Gas Math'!$B$14)+('Exhaust Gas Math'!$D$10)</f>
        <v>4.4059320573952224E-4</v>
      </c>
      <c r="V1265">
        <f>('Exhaust Gas Math'!$E$10*((-0.000000001)*V1264^3+(0.000002)*V1264^2-0.0012*V1264+1.3446)*$B$18+T1265*'Exhaust Gas Math'!$D$14*$B$17)/('Exhaust Gas Math'!$E$10*((-0.000000001)*V1264^3+(0.000002)*V1264^2-0.0012*V1264+1.3446)+T1265*'Exhaust Gas Math'!$D$14)</f>
        <v>1100</v>
      </c>
      <c r="W1265">
        <f t="shared" si="273"/>
        <v>101325</v>
      </c>
      <c r="X1265" s="9">
        <f t="shared" si="274"/>
        <v>101325</v>
      </c>
    </row>
    <row r="1266" spans="3:24" x14ac:dyDescent="0.2">
      <c r="C1266" s="1"/>
      <c r="D1266" s="1"/>
      <c r="E1266">
        <f t="shared" si="267"/>
        <v>0.157750000000004</v>
      </c>
      <c r="F1266">
        <f t="shared" si="268"/>
        <v>101325</v>
      </c>
      <c r="H1266" s="1">
        <v>0.157750000000004</v>
      </c>
      <c r="I1266" s="1">
        <f t="shared" si="275"/>
        <v>639.0000000001437</v>
      </c>
      <c r="J1266" s="1">
        <f t="shared" si="276"/>
        <v>0</v>
      </c>
      <c r="K1266" s="1">
        <f t="shared" si="277"/>
        <v>3.6291553921897731E-4</v>
      </c>
      <c r="L1266" s="1">
        <f t="shared" si="278"/>
        <v>0</v>
      </c>
      <c r="M1266" s="10">
        <f t="shared" si="269"/>
        <v>2.6741027458146077E-2</v>
      </c>
      <c r="N1266" s="9">
        <f t="shared" si="270"/>
        <v>-19.67247751694104</v>
      </c>
      <c r="O1266">
        <f>((-0.0000000008)*V1266^3+(0.000003)*V1266^2-0.004*V1266+2.013)*('Exhaust Gas Math'!$E$10/(T1266+'Exhaust Gas Math'!$E$10))+(357.45*V1266^-1.004)*(T1266/(T1266+'Exhaust Gas Math'!$E$10))</f>
        <v>0.17819999999999947</v>
      </c>
      <c r="P1266">
        <f t="shared" si="279"/>
        <v>0</v>
      </c>
      <c r="Q1266" s="9">
        <f t="shared" si="271"/>
        <v>0</v>
      </c>
      <c r="R1266" s="10">
        <f t="shared" si="272"/>
        <v>3.9769296294121147E-5</v>
      </c>
      <c r="S1266">
        <f t="shared" si="280"/>
        <v>0</v>
      </c>
      <c r="T1266" s="9">
        <f>S1266*'Exhaust Gas Math'!$C$14</f>
        <v>0</v>
      </c>
      <c r="U1266" s="9">
        <f>(T1266/'Exhaust Gas Math'!$B$14)+('Exhaust Gas Math'!$D$10)</f>
        <v>4.4059320573952224E-4</v>
      </c>
      <c r="V1266">
        <f>('Exhaust Gas Math'!$E$10*((-0.000000001)*V1265^3+(0.000002)*V1265^2-0.0012*V1265+1.3446)*$B$18+T1266*'Exhaust Gas Math'!$D$14*$B$17)/('Exhaust Gas Math'!$E$10*((-0.000000001)*V1265^3+(0.000002)*V1265^2-0.0012*V1265+1.3446)+T1266*'Exhaust Gas Math'!$D$14)</f>
        <v>1100</v>
      </c>
      <c r="W1266">
        <f t="shared" si="273"/>
        <v>101325</v>
      </c>
      <c r="X1266" s="9">
        <f t="shared" si="274"/>
        <v>101325</v>
      </c>
    </row>
    <row r="1267" spans="3:24" x14ac:dyDescent="0.2">
      <c r="C1267" s="1"/>
      <c r="D1267" s="1"/>
      <c r="E1267">
        <f t="shared" si="267"/>
        <v>0.15787500000000401</v>
      </c>
      <c r="F1267">
        <f t="shared" si="268"/>
        <v>101325</v>
      </c>
      <c r="H1267" s="1">
        <v>0.15787500000000401</v>
      </c>
      <c r="I1267" s="1">
        <f t="shared" si="275"/>
        <v>643.50000000014461</v>
      </c>
      <c r="J1267" s="1">
        <f t="shared" si="276"/>
        <v>0</v>
      </c>
      <c r="K1267" s="1">
        <f t="shared" si="277"/>
        <v>5.1552764458562793E-4</v>
      </c>
      <c r="L1267" s="1">
        <f t="shared" si="278"/>
        <v>0</v>
      </c>
      <c r="M1267" s="10">
        <f t="shared" si="269"/>
        <v>2.4299781965690069E-2</v>
      </c>
      <c r="N1267" s="9">
        <f t="shared" si="270"/>
        <v>-19.367369858434103</v>
      </c>
      <c r="O1267">
        <f>((-0.0000000008)*V1267^3+(0.000003)*V1267^2-0.004*V1267+2.013)*('Exhaust Gas Math'!$E$10/(T1267+'Exhaust Gas Math'!$E$10))+(357.45*V1267^-1.004)*(T1267/(T1267+'Exhaust Gas Math'!$E$10))</f>
        <v>0.17819999999999947</v>
      </c>
      <c r="P1267">
        <f t="shared" si="279"/>
        <v>0</v>
      </c>
      <c r="Q1267" s="9">
        <f t="shared" si="271"/>
        <v>0</v>
      </c>
      <c r="R1267" s="10">
        <f t="shared" si="272"/>
        <v>3.9769296294121147E-5</v>
      </c>
      <c r="S1267">
        <f t="shared" si="280"/>
        <v>0</v>
      </c>
      <c r="T1267" s="9">
        <f>S1267*'Exhaust Gas Math'!$C$14</f>
        <v>0</v>
      </c>
      <c r="U1267" s="9">
        <f>(T1267/'Exhaust Gas Math'!$B$14)+('Exhaust Gas Math'!$D$10)</f>
        <v>4.4059320573952224E-4</v>
      </c>
      <c r="V1267">
        <f>('Exhaust Gas Math'!$E$10*((-0.000000001)*V1266^3+(0.000002)*V1266^2-0.0012*V1266+1.3446)*$B$18+T1267*'Exhaust Gas Math'!$D$14*$B$17)/('Exhaust Gas Math'!$E$10*((-0.000000001)*V1266^3+(0.000002)*V1266^2-0.0012*V1266+1.3446)+T1267*'Exhaust Gas Math'!$D$14)</f>
        <v>1100</v>
      </c>
      <c r="W1267">
        <f t="shared" si="273"/>
        <v>101325</v>
      </c>
      <c r="X1267" s="9">
        <f t="shared" si="274"/>
        <v>101325</v>
      </c>
    </row>
    <row r="1268" spans="3:24" x14ac:dyDescent="0.2">
      <c r="C1268" s="1"/>
      <c r="D1268" s="1"/>
      <c r="E1268">
        <f t="shared" si="267"/>
        <v>0.158000000000004</v>
      </c>
      <c r="F1268">
        <f t="shared" si="268"/>
        <v>101325</v>
      </c>
      <c r="H1268" s="1">
        <v>0.158000000000004</v>
      </c>
      <c r="I1268" s="1">
        <f t="shared" si="275"/>
        <v>648.0000000001437</v>
      </c>
      <c r="J1268" s="1">
        <f t="shared" si="276"/>
        <v>0</v>
      </c>
      <c r="K1268" s="1">
        <f t="shared" si="277"/>
        <v>6.926259675948147E-4</v>
      </c>
      <c r="L1268" s="1">
        <f t="shared" si="278"/>
        <v>0</v>
      </c>
      <c r="M1268" s="10">
        <f t="shared" si="269"/>
        <v>2.1904161278238236E-2</v>
      </c>
      <c r="N1268" s="9">
        <f t="shared" si="270"/>
        <v>-18.942855924445961</v>
      </c>
      <c r="O1268">
        <f>((-0.0000000008)*V1268^3+(0.000003)*V1268^2-0.004*V1268+2.013)*('Exhaust Gas Math'!$E$10/(T1268+'Exhaust Gas Math'!$E$10))+(357.45*V1268^-1.004)*(T1268/(T1268+'Exhaust Gas Math'!$E$10))</f>
        <v>0.17819999999999947</v>
      </c>
      <c r="P1268">
        <f t="shared" si="279"/>
        <v>0</v>
      </c>
      <c r="Q1268" s="9">
        <f t="shared" si="271"/>
        <v>0</v>
      </c>
      <c r="R1268" s="10">
        <f t="shared" si="272"/>
        <v>3.9769296294121147E-5</v>
      </c>
      <c r="S1268">
        <f t="shared" si="280"/>
        <v>0</v>
      </c>
      <c r="T1268" s="9">
        <f>S1268*'Exhaust Gas Math'!$C$14</f>
        <v>0</v>
      </c>
      <c r="U1268" s="9">
        <f>(T1268/'Exhaust Gas Math'!$B$14)+('Exhaust Gas Math'!$D$10)</f>
        <v>4.4059320573952224E-4</v>
      </c>
      <c r="V1268">
        <f>('Exhaust Gas Math'!$E$10*((-0.000000001)*V1267^3+(0.000002)*V1267^2-0.0012*V1267+1.3446)*$B$18+T1268*'Exhaust Gas Math'!$D$14*$B$17)/('Exhaust Gas Math'!$E$10*((-0.000000001)*V1267^3+(0.000002)*V1267^2-0.0012*V1267+1.3446)+T1268*'Exhaust Gas Math'!$D$14)</f>
        <v>1100</v>
      </c>
      <c r="W1268">
        <f t="shared" si="273"/>
        <v>101325</v>
      </c>
      <c r="X1268" s="9">
        <f t="shared" si="274"/>
        <v>101325</v>
      </c>
    </row>
    <row r="1269" spans="3:24" x14ac:dyDescent="0.2">
      <c r="C1269" s="1"/>
      <c r="D1269" s="1"/>
      <c r="E1269">
        <f t="shared" si="267"/>
        <v>0.15812500000000401</v>
      </c>
      <c r="F1269">
        <f t="shared" si="268"/>
        <v>101325</v>
      </c>
      <c r="H1269" s="1">
        <v>0.15812500000000401</v>
      </c>
      <c r="I1269" s="1">
        <f t="shared" si="275"/>
        <v>652.50000000014461</v>
      </c>
      <c r="J1269" s="1">
        <f t="shared" si="276"/>
        <v>0</v>
      </c>
      <c r="K1269" s="1">
        <f t="shared" si="277"/>
        <v>8.9289021457021785E-4</v>
      </c>
      <c r="L1269" s="1">
        <f t="shared" si="278"/>
        <v>0</v>
      </c>
      <c r="M1269" s="10">
        <f t="shared" si="269"/>
        <v>1.9568935193952981E-2</v>
      </c>
      <c r="N1269" s="9">
        <f t="shared" si="270"/>
        <v>-18.401552984544821</v>
      </c>
      <c r="O1269">
        <f>((-0.0000000008)*V1269^3+(0.000003)*V1269^2-0.004*V1269+2.013)*('Exhaust Gas Math'!$E$10/(T1269+'Exhaust Gas Math'!$E$10))+(357.45*V1269^-1.004)*(T1269/(T1269+'Exhaust Gas Math'!$E$10))</f>
        <v>0.17819999999999947</v>
      </c>
      <c r="P1269">
        <f t="shared" si="279"/>
        <v>0</v>
      </c>
      <c r="Q1269" s="9">
        <f t="shared" si="271"/>
        <v>0</v>
      </c>
      <c r="R1269" s="10">
        <f t="shared" si="272"/>
        <v>3.9769296294121147E-5</v>
      </c>
      <c r="S1269">
        <f t="shared" si="280"/>
        <v>0</v>
      </c>
      <c r="T1269" s="9">
        <f>S1269*'Exhaust Gas Math'!$C$14</f>
        <v>0</v>
      </c>
      <c r="U1269" s="9">
        <f>(T1269/'Exhaust Gas Math'!$B$14)+('Exhaust Gas Math'!$D$10)</f>
        <v>4.4059320573952224E-4</v>
      </c>
      <c r="V1269">
        <f>('Exhaust Gas Math'!$E$10*((-0.000000001)*V1268^3+(0.000002)*V1268^2-0.0012*V1268+1.3446)*$B$18+T1269*'Exhaust Gas Math'!$D$14*$B$17)/('Exhaust Gas Math'!$E$10*((-0.000000001)*V1268^3+(0.000002)*V1268^2-0.0012*V1268+1.3446)+T1269*'Exhaust Gas Math'!$D$14)</f>
        <v>1100</v>
      </c>
      <c r="W1269">
        <f t="shared" si="273"/>
        <v>101325</v>
      </c>
      <c r="X1269" s="9">
        <f t="shared" si="274"/>
        <v>101325</v>
      </c>
    </row>
    <row r="1270" spans="3:24" x14ac:dyDescent="0.2">
      <c r="C1270" s="1"/>
      <c r="D1270" s="1"/>
      <c r="E1270">
        <f t="shared" si="267"/>
        <v>0.158250000000004</v>
      </c>
      <c r="F1270">
        <f t="shared" si="268"/>
        <v>101325</v>
      </c>
      <c r="H1270" s="1">
        <v>0.158250000000004</v>
      </c>
      <c r="I1270" s="1">
        <f t="shared" si="275"/>
        <v>657.0000000001437</v>
      </c>
      <c r="J1270" s="1">
        <f t="shared" si="276"/>
        <v>0</v>
      </c>
      <c r="K1270" s="1">
        <f t="shared" si="277"/>
        <v>1.1148273865131107E-3</v>
      </c>
      <c r="L1270" s="1">
        <f t="shared" si="278"/>
        <v>0</v>
      </c>
      <c r="M1270" s="10">
        <f t="shared" si="269"/>
        <v>1.7308501158185406E-2</v>
      </c>
      <c r="N1270" s="9">
        <f t="shared" si="270"/>
        <v>-17.746798351356656</v>
      </c>
      <c r="O1270">
        <f>((-0.0000000008)*V1270^3+(0.000003)*V1270^2-0.004*V1270+2.013)*('Exhaust Gas Math'!$E$10/(T1270+'Exhaust Gas Math'!$E$10))+(357.45*V1270^-1.004)*(T1270/(T1270+'Exhaust Gas Math'!$E$10))</f>
        <v>0.17819999999999947</v>
      </c>
      <c r="P1270">
        <f t="shared" si="279"/>
        <v>0</v>
      </c>
      <c r="Q1270" s="9">
        <f t="shared" si="271"/>
        <v>0</v>
      </c>
      <c r="R1270" s="10">
        <f t="shared" si="272"/>
        <v>3.9769296294121147E-5</v>
      </c>
      <c r="S1270">
        <f t="shared" si="280"/>
        <v>0</v>
      </c>
      <c r="T1270" s="9">
        <f>S1270*'Exhaust Gas Math'!$C$14</f>
        <v>0</v>
      </c>
      <c r="U1270" s="9">
        <f>(T1270/'Exhaust Gas Math'!$B$14)+('Exhaust Gas Math'!$D$10)</f>
        <v>4.4059320573952224E-4</v>
      </c>
      <c r="V1270">
        <f>('Exhaust Gas Math'!$E$10*((-0.000000001)*V1269^3+(0.000002)*V1269^2-0.0012*V1269+1.3446)*$B$18+T1270*'Exhaust Gas Math'!$D$14*$B$17)/('Exhaust Gas Math'!$E$10*((-0.000000001)*V1269^3+(0.000002)*V1269^2-0.0012*V1269+1.3446)+T1270*'Exhaust Gas Math'!$D$14)</f>
        <v>1100</v>
      </c>
      <c r="W1270">
        <f t="shared" si="273"/>
        <v>101325</v>
      </c>
      <c r="X1270" s="9">
        <f t="shared" si="274"/>
        <v>101325</v>
      </c>
    </row>
    <row r="1271" spans="3:24" x14ac:dyDescent="0.2">
      <c r="C1271" s="1"/>
      <c r="D1271" s="1"/>
      <c r="E1271">
        <f t="shared" si="267"/>
        <v>0.15837500000000401</v>
      </c>
      <c r="F1271">
        <f t="shared" si="268"/>
        <v>101325</v>
      </c>
      <c r="H1271" s="1">
        <v>0.15837500000000401</v>
      </c>
      <c r="I1271" s="1">
        <f t="shared" si="275"/>
        <v>661.50000000014461</v>
      </c>
      <c r="J1271" s="1">
        <f t="shared" si="276"/>
        <v>0</v>
      </c>
      <c r="K1271" s="1">
        <f t="shared" si="277"/>
        <v>1.3567829096269935E-3</v>
      </c>
      <c r="L1271" s="1">
        <f t="shared" si="278"/>
        <v>0</v>
      </c>
      <c r="M1271" s="10">
        <f t="shared" si="269"/>
        <v>1.5136795498436217E-2</v>
      </c>
      <c r="N1271" s="9">
        <f t="shared" si="270"/>
        <v>-16.982628804922939</v>
      </c>
      <c r="O1271">
        <f>((-0.0000000008)*V1271^3+(0.000003)*V1271^2-0.004*V1271+2.013)*('Exhaust Gas Math'!$E$10/(T1271+'Exhaust Gas Math'!$E$10))+(357.45*V1271^-1.004)*(T1271/(T1271+'Exhaust Gas Math'!$E$10))</f>
        <v>0.17819999999999947</v>
      </c>
      <c r="P1271">
        <f t="shared" si="279"/>
        <v>0</v>
      </c>
      <c r="Q1271" s="9">
        <f t="shared" si="271"/>
        <v>0</v>
      </c>
      <c r="R1271" s="10">
        <f t="shared" si="272"/>
        <v>3.9769296294121147E-5</v>
      </c>
      <c r="S1271">
        <f t="shared" si="280"/>
        <v>0</v>
      </c>
      <c r="T1271" s="9">
        <f>S1271*'Exhaust Gas Math'!$C$14</f>
        <v>0</v>
      </c>
      <c r="U1271" s="9">
        <f>(T1271/'Exhaust Gas Math'!$B$14)+('Exhaust Gas Math'!$D$10)</f>
        <v>4.4059320573952224E-4</v>
      </c>
      <c r="V1271">
        <f>('Exhaust Gas Math'!$E$10*((-0.000000001)*V1270^3+(0.000002)*V1270^2-0.0012*V1270+1.3446)*$B$18+T1271*'Exhaust Gas Math'!$D$14*$B$17)/('Exhaust Gas Math'!$E$10*((-0.000000001)*V1270^3+(0.000002)*V1270^2-0.0012*V1270+1.3446)+T1271*'Exhaust Gas Math'!$D$14)</f>
        <v>1100</v>
      </c>
      <c r="W1271">
        <f t="shared" si="273"/>
        <v>101325</v>
      </c>
      <c r="X1271" s="9">
        <f t="shared" si="274"/>
        <v>101325</v>
      </c>
    </row>
    <row r="1272" spans="3:24" x14ac:dyDescent="0.2">
      <c r="C1272" s="1"/>
      <c r="D1272" s="1"/>
      <c r="E1272">
        <f t="shared" si="267"/>
        <v>0.158500000000004</v>
      </c>
      <c r="F1272">
        <f t="shared" si="268"/>
        <v>101325</v>
      </c>
      <c r="H1272" s="1">
        <v>0.158500000000004</v>
      </c>
      <c r="I1272" s="1">
        <f t="shared" si="275"/>
        <v>666.0000000001437</v>
      </c>
      <c r="J1272" s="1">
        <f t="shared" si="276"/>
        <v>0</v>
      </c>
      <c r="K1272" s="1">
        <f t="shared" si="277"/>
        <v>1.6169529704044409E-3</v>
      </c>
      <c r="L1272" s="1">
        <f t="shared" si="278"/>
        <v>0</v>
      </c>
      <c r="M1272" s="10">
        <f t="shared" si="269"/>
        <v>1.3067207502264328E-2</v>
      </c>
      <c r="N1272" s="9">
        <f t="shared" si="270"/>
        <v>-16.113755704610035</v>
      </c>
      <c r="O1272">
        <f>((-0.0000000008)*V1272^3+(0.000003)*V1272^2-0.004*V1272+2.013)*('Exhaust Gas Math'!$E$10/(T1272+'Exhaust Gas Math'!$E$10))+(357.45*V1272^-1.004)*(T1272/(T1272+'Exhaust Gas Math'!$E$10))</f>
        <v>0.17819999999999947</v>
      </c>
      <c r="P1272">
        <f t="shared" si="279"/>
        <v>0</v>
      </c>
      <c r="Q1272" s="9">
        <f t="shared" si="271"/>
        <v>0</v>
      </c>
      <c r="R1272" s="10">
        <f t="shared" si="272"/>
        <v>3.9769296294121147E-5</v>
      </c>
      <c r="S1272">
        <f t="shared" si="280"/>
        <v>0</v>
      </c>
      <c r="T1272" s="9">
        <f>S1272*'Exhaust Gas Math'!$C$14</f>
        <v>0</v>
      </c>
      <c r="U1272" s="9">
        <f>(T1272/'Exhaust Gas Math'!$B$14)+('Exhaust Gas Math'!$D$10)</f>
        <v>4.4059320573952224E-4</v>
      </c>
      <c r="V1272">
        <f>('Exhaust Gas Math'!$E$10*((-0.000000001)*V1271^3+(0.000002)*V1271^2-0.0012*V1271+1.3446)*$B$18+T1272*'Exhaust Gas Math'!$D$14*$B$17)/('Exhaust Gas Math'!$E$10*((-0.000000001)*V1271^3+(0.000002)*V1271^2-0.0012*V1271+1.3446)+T1272*'Exhaust Gas Math'!$D$14)</f>
        <v>1100</v>
      </c>
      <c r="W1272">
        <f t="shared" si="273"/>
        <v>101325</v>
      </c>
      <c r="X1272" s="9">
        <f t="shared" si="274"/>
        <v>101325</v>
      </c>
    </row>
    <row r="1273" spans="3:24" x14ac:dyDescent="0.2">
      <c r="C1273" s="1"/>
      <c r="D1273" s="1"/>
      <c r="E1273">
        <f t="shared" si="267"/>
        <v>0.15862500000000401</v>
      </c>
      <c r="F1273">
        <f t="shared" si="268"/>
        <v>101325</v>
      </c>
      <c r="H1273" s="1">
        <v>0.15862500000000401</v>
      </c>
      <c r="I1273" s="1">
        <f t="shared" si="275"/>
        <v>670.50000000014461</v>
      </c>
      <c r="J1273" s="1">
        <f t="shared" si="276"/>
        <v>0</v>
      </c>
      <c r="K1273" s="1">
        <f t="shared" si="277"/>
        <v>1.8933979633191384E-3</v>
      </c>
      <c r="L1273" s="1">
        <f t="shared" si="278"/>
        <v>0</v>
      </c>
      <c r="M1273" s="10">
        <f t="shared" si="269"/>
        <v>1.1112496867872499E-2</v>
      </c>
      <c r="N1273" s="9">
        <f t="shared" si="270"/>
        <v>-15.145535942010369</v>
      </c>
      <c r="O1273">
        <f>((-0.0000000008)*V1273^3+(0.000003)*V1273^2-0.004*V1273+2.013)*('Exhaust Gas Math'!$E$10/(T1273+'Exhaust Gas Math'!$E$10))+(357.45*V1273^-1.004)*(T1273/(T1273+'Exhaust Gas Math'!$E$10))</f>
        <v>0.17819999999999947</v>
      </c>
      <c r="P1273">
        <f t="shared" si="279"/>
        <v>0</v>
      </c>
      <c r="Q1273" s="9">
        <f t="shared" si="271"/>
        <v>0</v>
      </c>
      <c r="R1273" s="10">
        <f t="shared" si="272"/>
        <v>3.9769296294121147E-5</v>
      </c>
      <c r="S1273">
        <f t="shared" si="280"/>
        <v>0</v>
      </c>
      <c r="T1273" s="9">
        <f>S1273*'Exhaust Gas Math'!$C$14</f>
        <v>0</v>
      </c>
      <c r="U1273" s="9">
        <f>(T1273/'Exhaust Gas Math'!$B$14)+('Exhaust Gas Math'!$D$10)</f>
        <v>4.4059320573952224E-4</v>
      </c>
      <c r="V1273">
        <f>('Exhaust Gas Math'!$E$10*((-0.000000001)*V1272^3+(0.000002)*V1272^2-0.0012*V1272+1.3446)*$B$18+T1273*'Exhaust Gas Math'!$D$14*$B$17)/('Exhaust Gas Math'!$E$10*((-0.000000001)*V1272^3+(0.000002)*V1272^2-0.0012*V1272+1.3446)+T1273*'Exhaust Gas Math'!$D$14)</f>
        <v>1100</v>
      </c>
      <c r="W1273">
        <f t="shared" si="273"/>
        <v>101325</v>
      </c>
      <c r="X1273" s="9">
        <f t="shared" si="274"/>
        <v>101325</v>
      </c>
    </row>
    <row r="1274" spans="3:24" x14ac:dyDescent="0.2">
      <c r="C1274" s="1"/>
      <c r="D1274" s="1"/>
      <c r="E1274">
        <f t="shared" si="267"/>
        <v>0.158750000000004</v>
      </c>
      <c r="F1274">
        <f t="shared" si="268"/>
        <v>101325</v>
      </c>
      <c r="H1274" s="1">
        <v>0.158750000000004</v>
      </c>
      <c r="I1274" s="1">
        <f t="shared" si="275"/>
        <v>675.0000000001437</v>
      </c>
      <c r="J1274" s="1">
        <f t="shared" si="276"/>
        <v>0</v>
      </c>
      <c r="K1274" s="1">
        <f t="shared" si="277"/>
        <v>2.1840569508654799E-3</v>
      </c>
      <c r="L1274" s="1">
        <f t="shared" si="278"/>
        <v>0</v>
      </c>
      <c r="M1274" s="10">
        <f t="shared" si="269"/>
        <v>9.2847150363300872E-3</v>
      </c>
      <c r="N1274" s="9">
        <f t="shared" si="270"/>
        <v>-14.083938913926612</v>
      </c>
      <c r="O1274">
        <f>((-0.0000000008)*V1274^3+(0.000003)*V1274^2-0.004*V1274+2.013)*('Exhaust Gas Math'!$E$10/(T1274+'Exhaust Gas Math'!$E$10))+(357.45*V1274^-1.004)*(T1274/(T1274+'Exhaust Gas Math'!$E$10))</f>
        <v>0.17819999999999947</v>
      </c>
      <c r="P1274">
        <f t="shared" si="279"/>
        <v>0</v>
      </c>
      <c r="Q1274" s="9">
        <f t="shared" si="271"/>
        <v>0</v>
      </c>
      <c r="R1274" s="10">
        <f t="shared" si="272"/>
        <v>3.9769296294121147E-5</v>
      </c>
      <c r="S1274">
        <f t="shared" si="280"/>
        <v>0</v>
      </c>
      <c r="T1274" s="9">
        <f>S1274*'Exhaust Gas Math'!$C$14</f>
        <v>0</v>
      </c>
      <c r="U1274" s="9">
        <f>(T1274/'Exhaust Gas Math'!$B$14)+('Exhaust Gas Math'!$D$10)</f>
        <v>4.4059320573952224E-4</v>
      </c>
      <c r="V1274">
        <f>('Exhaust Gas Math'!$E$10*((-0.000000001)*V1273^3+(0.000002)*V1273^2-0.0012*V1273+1.3446)*$B$18+T1274*'Exhaust Gas Math'!$D$14*$B$17)/('Exhaust Gas Math'!$E$10*((-0.000000001)*V1273^3+(0.000002)*V1273^2-0.0012*V1273+1.3446)+T1274*'Exhaust Gas Math'!$D$14)</f>
        <v>1100</v>
      </c>
      <c r="W1274">
        <f t="shared" si="273"/>
        <v>101325</v>
      </c>
      <c r="X1274" s="9">
        <f t="shared" si="274"/>
        <v>101325</v>
      </c>
    </row>
    <row r="1275" spans="3:24" x14ac:dyDescent="0.2">
      <c r="C1275" s="1"/>
      <c r="D1275" s="1"/>
      <c r="E1275">
        <f t="shared" si="267"/>
        <v>0.15887500000000401</v>
      </c>
      <c r="F1275">
        <f t="shared" si="268"/>
        <v>101325</v>
      </c>
      <c r="H1275" s="1">
        <v>0.15887500000000401</v>
      </c>
      <c r="I1275" s="1">
        <f t="shared" si="275"/>
        <v>679.50000000014461</v>
      </c>
      <c r="J1275" s="1">
        <f t="shared" si="276"/>
        <v>0</v>
      </c>
      <c r="K1275" s="1">
        <f t="shared" si="277"/>
        <v>2.4867630281473468E-3</v>
      </c>
      <c r="L1275" s="1">
        <f t="shared" si="278"/>
        <v>0</v>
      </c>
      <c r="M1275" s="10">
        <f t="shared" si="269"/>
        <v>7.5951308904270293E-3</v>
      </c>
      <c r="N1275" s="9">
        <f t="shared" si="270"/>
        <v>-12.935509719053353</v>
      </c>
      <c r="O1275">
        <f>((-0.0000000008)*V1275^3+(0.000003)*V1275^2-0.004*V1275+2.013)*('Exhaust Gas Math'!$E$10/(T1275+'Exhaust Gas Math'!$E$10))+(357.45*V1275^-1.004)*(T1275/(T1275+'Exhaust Gas Math'!$E$10))</f>
        <v>0.17819999999999947</v>
      </c>
      <c r="P1275">
        <f t="shared" si="279"/>
        <v>0</v>
      </c>
      <c r="Q1275" s="9">
        <f t="shared" si="271"/>
        <v>0</v>
      </c>
      <c r="R1275" s="10">
        <f t="shared" si="272"/>
        <v>3.9769296294121147E-5</v>
      </c>
      <c r="S1275">
        <f t="shared" si="280"/>
        <v>0</v>
      </c>
      <c r="T1275" s="9">
        <f>S1275*'Exhaust Gas Math'!$C$14</f>
        <v>0</v>
      </c>
      <c r="U1275" s="9">
        <f>(T1275/'Exhaust Gas Math'!$B$14)+('Exhaust Gas Math'!$D$10)</f>
        <v>4.4059320573952224E-4</v>
      </c>
      <c r="V1275">
        <f>('Exhaust Gas Math'!$E$10*((-0.000000001)*V1274^3+(0.000002)*V1274^2-0.0012*V1274+1.3446)*$B$18+T1275*'Exhaust Gas Math'!$D$14*$B$17)/('Exhaust Gas Math'!$E$10*((-0.000000001)*V1274^3+(0.000002)*V1274^2-0.0012*V1274+1.3446)+T1275*'Exhaust Gas Math'!$D$14)</f>
        <v>1100</v>
      </c>
      <c r="W1275">
        <f t="shared" si="273"/>
        <v>101325</v>
      </c>
      <c r="X1275" s="9">
        <f t="shared" si="274"/>
        <v>101325</v>
      </c>
    </row>
    <row r="1276" spans="3:24" x14ac:dyDescent="0.2">
      <c r="C1276" s="1"/>
      <c r="D1276" s="1"/>
      <c r="E1276">
        <f t="shared" si="267"/>
        <v>0.159000000000004</v>
      </c>
      <c r="F1276">
        <f t="shared" si="268"/>
        <v>101325</v>
      </c>
      <c r="H1276" s="1">
        <v>0.159000000000004</v>
      </c>
      <c r="I1276" s="1">
        <f t="shared" si="275"/>
        <v>684.0000000001437</v>
      </c>
      <c r="J1276" s="1">
        <f t="shared" si="276"/>
        <v>0</v>
      </c>
      <c r="K1276" s="1">
        <f t="shared" si="277"/>
        <v>2.7992594774674025E-3</v>
      </c>
      <c r="L1276" s="1">
        <f t="shared" si="278"/>
        <v>0</v>
      </c>
      <c r="M1276" s="10">
        <f t="shared" si="269"/>
        <v>6.0541612782674392E-3</v>
      </c>
      <c r="N1276" s="9">
        <f t="shared" si="270"/>
        <v>-11.707328805269084</v>
      </c>
      <c r="O1276">
        <f>((-0.0000000008)*V1276^3+(0.000003)*V1276^2-0.004*V1276+2.013)*('Exhaust Gas Math'!$E$10/(T1276+'Exhaust Gas Math'!$E$10))+(357.45*V1276^-1.004)*(T1276/(T1276+'Exhaust Gas Math'!$E$10))</f>
        <v>0.17819999999999947</v>
      </c>
      <c r="P1276">
        <f t="shared" si="279"/>
        <v>0</v>
      </c>
      <c r="Q1276" s="9">
        <f t="shared" si="271"/>
        <v>0</v>
      </c>
      <c r="R1276" s="10">
        <f t="shared" si="272"/>
        <v>3.9769296294121147E-5</v>
      </c>
      <c r="S1276">
        <f t="shared" si="280"/>
        <v>0</v>
      </c>
      <c r="T1276" s="9">
        <f>S1276*'Exhaust Gas Math'!$C$14</f>
        <v>0</v>
      </c>
      <c r="U1276" s="9">
        <f>(T1276/'Exhaust Gas Math'!$B$14)+('Exhaust Gas Math'!$D$10)</f>
        <v>4.4059320573952224E-4</v>
      </c>
      <c r="V1276">
        <f>('Exhaust Gas Math'!$E$10*((-0.000000001)*V1275^3+(0.000002)*V1275^2-0.0012*V1275+1.3446)*$B$18+T1276*'Exhaust Gas Math'!$D$14*$B$17)/('Exhaust Gas Math'!$E$10*((-0.000000001)*V1275^3+(0.000002)*V1275^2-0.0012*V1275+1.3446)+T1276*'Exhaust Gas Math'!$D$14)</f>
        <v>1100</v>
      </c>
      <c r="W1276">
        <f t="shared" si="273"/>
        <v>101325</v>
      </c>
      <c r="X1276" s="9">
        <f t="shared" si="274"/>
        <v>101325</v>
      </c>
    </row>
    <row r="1277" spans="3:24" x14ac:dyDescent="0.2">
      <c r="C1277" s="1"/>
      <c r="D1277" s="1"/>
      <c r="E1277">
        <f t="shared" si="267"/>
        <v>0.15912500000000401</v>
      </c>
      <c r="F1277">
        <f t="shared" si="268"/>
        <v>101325</v>
      </c>
      <c r="H1277" s="1">
        <v>0.15912500000000401</v>
      </c>
      <c r="I1277" s="1">
        <f t="shared" si="275"/>
        <v>688.50000000014461</v>
      </c>
      <c r="J1277" s="1">
        <f t="shared" si="276"/>
        <v>0</v>
      </c>
      <c r="K1277" s="1">
        <f t="shared" si="277"/>
        <v>3.1192165924857382E-3</v>
      </c>
      <c r="L1277" s="1">
        <f t="shared" si="278"/>
        <v>0</v>
      </c>
      <c r="M1277" s="10">
        <f t="shared" si="269"/>
        <v>4.6713067899335561E-3</v>
      </c>
      <c r="N1277" s="9">
        <f t="shared" si="270"/>
        <v>-10.406968316318002</v>
      </c>
      <c r="O1277">
        <f>((-0.0000000008)*V1277^3+(0.000003)*V1277^2-0.004*V1277+2.013)*('Exhaust Gas Math'!$E$10/(T1277+'Exhaust Gas Math'!$E$10))+(357.45*V1277^-1.004)*(T1277/(T1277+'Exhaust Gas Math'!$E$10))</f>
        <v>0.17819999999999947</v>
      </c>
      <c r="P1277">
        <f t="shared" si="279"/>
        <v>0</v>
      </c>
      <c r="Q1277" s="9">
        <f t="shared" si="271"/>
        <v>0</v>
      </c>
      <c r="R1277" s="10">
        <f t="shared" si="272"/>
        <v>3.9769296294121147E-5</v>
      </c>
      <c r="S1277">
        <f t="shared" si="280"/>
        <v>0</v>
      </c>
      <c r="T1277" s="9">
        <f>S1277*'Exhaust Gas Math'!$C$14</f>
        <v>0</v>
      </c>
      <c r="U1277" s="9">
        <f>(T1277/'Exhaust Gas Math'!$B$14)+('Exhaust Gas Math'!$D$10)</f>
        <v>4.4059320573952224E-4</v>
      </c>
      <c r="V1277">
        <f>('Exhaust Gas Math'!$E$10*((-0.000000001)*V1276^3+(0.000002)*V1276^2-0.0012*V1276+1.3446)*$B$18+T1277*'Exhaust Gas Math'!$D$14*$B$17)/('Exhaust Gas Math'!$E$10*((-0.000000001)*V1276^3+(0.000002)*V1276^2-0.0012*V1276+1.3446)+T1277*'Exhaust Gas Math'!$D$14)</f>
        <v>1100</v>
      </c>
      <c r="W1277">
        <f t="shared" si="273"/>
        <v>101325</v>
      </c>
      <c r="X1277" s="9">
        <f t="shared" si="274"/>
        <v>101325</v>
      </c>
    </row>
    <row r="1278" spans="3:24" x14ac:dyDescent="0.2">
      <c r="C1278" s="1"/>
      <c r="D1278" s="1"/>
      <c r="E1278">
        <f t="shared" si="267"/>
        <v>0.159250000000004</v>
      </c>
      <c r="F1278">
        <f t="shared" si="268"/>
        <v>101325</v>
      </c>
      <c r="H1278" s="1">
        <v>0.159250000000004</v>
      </c>
      <c r="I1278" s="1">
        <f t="shared" si="275"/>
        <v>693.0000000001437</v>
      </c>
      <c r="J1278" s="1">
        <f t="shared" si="276"/>
        <v>0</v>
      </c>
      <c r="K1278" s="1">
        <f t="shared" si="277"/>
        <v>3.4442490465173203E-3</v>
      </c>
      <c r="L1278" s="1">
        <f t="shared" si="278"/>
        <v>0</v>
      </c>
      <c r="M1278" s="10">
        <f t="shared" si="269"/>
        <v>3.4550931831925334E-3</v>
      </c>
      <c r="N1278" s="9">
        <f t="shared" si="270"/>
        <v>-9.0424454070289144</v>
      </c>
      <c r="O1278">
        <f>((-0.0000000008)*V1278^3+(0.000003)*V1278^2-0.004*V1278+2.013)*('Exhaust Gas Math'!$E$10/(T1278+'Exhaust Gas Math'!$E$10))+(357.45*V1278^-1.004)*(T1278/(T1278+'Exhaust Gas Math'!$E$10))</f>
        <v>0.17819999999999947</v>
      </c>
      <c r="P1278">
        <f t="shared" si="279"/>
        <v>0</v>
      </c>
      <c r="Q1278" s="9">
        <f t="shared" si="271"/>
        <v>0</v>
      </c>
      <c r="R1278" s="10">
        <f t="shared" si="272"/>
        <v>3.9769296294121147E-5</v>
      </c>
      <c r="S1278">
        <f t="shared" si="280"/>
        <v>0</v>
      </c>
      <c r="T1278" s="9">
        <f>S1278*'Exhaust Gas Math'!$C$14</f>
        <v>0</v>
      </c>
      <c r="U1278" s="9">
        <f>(T1278/'Exhaust Gas Math'!$B$14)+('Exhaust Gas Math'!$D$10)</f>
        <v>4.4059320573952224E-4</v>
      </c>
      <c r="V1278">
        <f>('Exhaust Gas Math'!$E$10*((-0.000000001)*V1277^3+(0.000002)*V1277^2-0.0012*V1277+1.3446)*$B$18+T1278*'Exhaust Gas Math'!$D$14*$B$17)/('Exhaust Gas Math'!$E$10*((-0.000000001)*V1277^3+(0.000002)*V1277^2-0.0012*V1277+1.3446)+T1278*'Exhaust Gas Math'!$D$14)</f>
        <v>1100</v>
      </c>
      <c r="W1278">
        <f t="shared" si="273"/>
        <v>101325</v>
      </c>
      <c r="X1278" s="9">
        <f t="shared" si="274"/>
        <v>101325</v>
      </c>
    </row>
    <row r="1279" spans="3:24" x14ac:dyDescent="0.2">
      <c r="C1279" s="1"/>
      <c r="D1279" s="1"/>
      <c r="E1279">
        <f t="shared" si="267"/>
        <v>0.15937500000000401</v>
      </c>
      <c r="F1279">
        <f t="shared" si="268"/>
        <v>101325</v>
      </c>
      <c r="H1279" s="1">
        <v>0.15937500000000401</v>
      </c>
      <c r="I1279" s="1">
        <f t="shared" si="275"/>
        <v>697.50000000014461</v>
      </c>
      <c r="J1279" s="1">
        <f t="shared" si="276"/>
        <v>0</v>
      </c>
      <c r="K1279" s="1">
        <f t="shared" si="277"/>
        <v>3.7719336754894715E-3</v>
      </c>
      <c r="L1279" s="1">
        <f t="shared" si="278"/>
        <v>0</v>
      </c>
      <c r="M1279" s="10">
        <f t="shared" si="269"/>
        <v>2.4130188193615572E-3</v>
      </c>
      <c r="N1279" s="9">
        <f t="shared" si="270"/>
        <v>-7.6221728148870103</v>
      </c>
      <c r="O1279">
        <f>((-0.0000000008)*V1279^3+(0.000003)*V1279^2-0.004*V1279+2.013)*('Exhaust Gas Math'!$E$10/(T1279+'Exhaust Gas Math'!$E$10))+(357.45*V1279^-1.004)*(T1279/(T1279+'Exhaust Gas Math'!$E$10))</f>
        <v>0.17819999999999947</v>
      </c>
      <c r="P1279">
        <f t="shared" si="279"/>
        <v>0</v>
      </c>
      <c r="Q1279" s="9">
        <f t="shared" si="271"/>
        <v>0</v>
      </c>
      <c r="R1279" s="10">
        <f t="shared" si="272"/>
        <v>3.9769296294121147E-5</v>
      </c>
      <c r="S1279">
        <f t="shared" si="280"/>
        <v>0</v>
      </c>
      <c r="T1279" s="9">
        <f>S1279*'Exhaust Gas Math'!$C$14</f>
        <v>0</v>
      </c>
      <c r="U1279" s="9">
        <f>(T1279/'Exhaust Gas Math'!$B$14)+('Exhaust Gas Math'!$D$10)</f>
        <v>4.4059320573952224E-4</v>
      </c>
      <c r="V1279">
        <f>('Exhaust Gas Math'!$E$10*((-0.000000001)*V1278^3+(0.000002)*V1278^2-0.0012*V1278+1.3446)*$B$18+T1279*'Exhaust Gas Math'!$D$14*$B$17)/('Exhaust Gas Math'!$E$10*((-0.000000001)*V1278^3+(0.000002)*V1278^2-0.0012*V1278+1.3446)+T1279*'Exhaust Gas Math'!$D$14)</f>
        <v>1100</v>
      </c>
      <c r="W1279">
        <f t="shared" si="273"/>
        <v>101325</v>
      </c>
      <c r="X1279" s="9">
        <f t="shared" si="274"/>
        <v>101325</v>
      </c>
    </row>
    <row r="1280" spans="3:24" x14ac:dyDescent="0.2">
      <c r="C1280" s="1"/>
      <c r="D1280" s="1"/>
      <c r="E1280">
        <f t="shared" si="267"/>
        <v>0.159500000000004</v>
      </c>
      <c r="F1280">
        <f t="shared" si="268"/>
        <v>101325</v>
      </c>
      <c r="H1280" s="1">
        <v>0.159500000000004</v>
      </c>
      <c r="I1280" s="1">
        <f t="shared" si="275"/>
        <v>702.0000000001437</v>
      </c>
      <c r="J1280" s="1">
        <f t="shared" si="276"/>
        <v>0</v>
      </c>
      <c r="K1280" s="1">
        <f t="shared" si="277"/>
        <v>4.0998275429801993E-3</v>
      </c>
      <c r="L1280" s="1">
        <f t="shared" si="278"/>
        <v>0</v>
      </c>
      <c r="M1280" s="10">
        <f t="shared" si="269"/>
        <v>1.5515084334190472E-3</v>
      </c>
      <c r="N1280" s="9">
        <f t="shared" si="270"/>
        <v>-6.1549069927121902</v>
      </c>
      <c r="O1280">
        <f>((-0.0000000008)*V1280^3+(0.000003)*V1280^2-0.004*V1280+2.013)*('Exhaust Gas Math'!$E$10/(T1280+'Exhaust Gas Math'!$E$10))+(357.45*V1280^-1.004)*(T1280/(T1280+'Exhaust Gas Math'!$E$10))</f>
        <v>0.17819999999999947</v>
      </c>
      <c r="P1280">
        <f t="shared" si="279"/>
        <v>0</v>
      </c>
      <c r="Q1280" s="9">
        <f t="shared" si="271"/>
        <v>0</v>
      </c>
      <c r="R1280" s="10">
        <f t="shared" si="272"/>
        <v>3.9769296294121147E-5</v>
      </c>
      <c r="S1280">
        <f t="shared" si="280"/>
        <v>0</v>
      </c>
      <c r="T1280" s="9">
        <f>S1280*'Exhaust Gas Math'!$C$14</f>
        <v>0</v>
      </c>
      <c r="U1280" s="9">
        <f>(T1280/'Exhaust Gas Math'!$B$14)+('Exhaust Gas Math'!$D$10)</f>
        <v>4.4059320573952224E-4</v>
      </c>
      <c r="V1280">
        <f>('Exhaust Gas Math'!$E$10*((-0.000000001)*V1279^3+(0.000002)*V1279^2-0.0012*V1279+1.3446)*$B$18+T1280*'Exhaust Gas Math'!$D$14*$B$17)/('Exhaust Gas Math'!$E$10*((-0.000000001)*V1279^3+(0.000002)*V1279^2-0.0012*V1279+1.3446)+T1280*'Exhaust Gas Math'!$D$14)</f>
        <v>1100</v>
      </c>
      <c r="W1280">
        <f t="shared" si="273"/>
        <v>101325</v>
      </c>
      <c r="X1280" s="9">
        <f t="shared" si="274"/>
        <v>101325</v>
      </c>
    </row>
    <row r="1281" spans="3:24" x14ac:dyDescent="0.2">
      <c r="C1281" s="1"/>
      <c r="D1281" s="1"/>
      <c r="E1281">
        <f t="shared" si="267"/>
        <v>0.15962500000000401</v>
      </c>
      <c r="F1281">
        <f t="shared" si="268"/>
        <v>101325</v>
      </c>
      <c r="H1281" s="1">
        <v>0.15962500000000401</v>
      </c>
      <c r="I1281" s="1">
        <f t="shared" si="275"/>
        <v>706.50000000014461</v>
      </c>
      <c r="J1281" s="1">
        <f t="shared" si="276"/>
        <v>0</v>
      </c>
      <c r="K1281" s="1">
        <f t="shared" si="277"/>
        <v>4.4254861526645513E-3</v>
      </c>
      <c r="L1281" s="1">
        <f t="shared" si="278"/>
        <v>0</v>
      </c>
      <c r="M1281" s="10">
        <f t="shared" si="269"/>
        <v>8.7587352337499536E-4</v>
      </c>
      <c r="N1281" s="9">
        <f t="shared" si="270"/>
        <v>-4.6496941222124972</v>
      </c>
      <c r="O1281">
        <f>((-0.0000000008)*V1281^3+(0.000003)*V1281^2-0.004*V1281+2.013)*('Exhaust Gas Math'!$E$10/(T1281+'Exhaust Gas Math'!$E$10))+(357.45*V1281^-1.004)*(T1281/(T1281+'Exhaust Gas Math'!$E$10))</f>
        <v>0.17819999999999947</v>
      </c>
      <c r="P1281">
        <f t="shared" si="279"/>
        <v>0</v>
      </c>
      <c r="Q1281" s="9">
        <f t="shared" si="271"/>
        <v>0</v>
      </c>
      <c r="R1281" s="10">
        <f t="shared" si="272"/>
        <v>3.9769296294121147E-5</v>
      </c>
      <c r="S1281">
        <f t="shared" si="280"/>
        <v>0</v>
      </c>
      <c r="T1281" s="9">
        <f>S1281*'Exhaust Gas Math'!$C$14</f>
        <v>0</v>
      </c>
      <c r="U1281" s="9">
        <f>(T1281/'Exhaust Gas Math'!$B$14)+('Exhaust Gas Math'!$D$10)</f>
        <v>4.4059320573952224E-4</v>
      </c>
      <c r="V1281">
        <f>('Exhaust Gas Math'!$E$10*((-0.000000001)*V1280^3+(0.000002)*V1280^2-0.0012*V1280+1.3446)*$B$18+T1281*'Exhaust Gas Math'!$D$14*$B$17)/('Exhaust Gas Math'!$E$10*((-0.000000001)*V1280^3+(0.000002)*V1280^2-0.0012*V1280+1.3446)+T1281*'Exhaust Gas Math'!$D$14)</f>
        <v>1100</v>
      </c>
      <c r="W1281">
        <f t="shared" si="273"/>
        <v>101325</v>
      </c>
      <c r="X1281" s="9">
        <f t="shared" si="274"/>
        <v>101325</v>
      </c>
    </row>
    <row r="1282" spans="3:24" x14ac:dyDescent="0.2">
      <c r="C1282" s="1"/>
      <c r="D1282" s="1"/>
      <c r="E1282">
        <f t="shared" si="267"/>
        <v>0.159750000000004</v>
      </c>
      <c r="F1282">
        <f t="shared" si="268"/>
        <v>101325</v>
      </c>
      <c r="H1282" s="1">
        <v>0.159750000000004</v>
      </c>
      <c r="I1282" s="1">
        <f t="shared" si="275"/>
        <v>711.0000000001437</v>
      </c>
      <c r="J1282" s="1">
        <f t="shared" si="276"/>
        <v>0</v>
      </c>
      <c r="K1282" s="1">
        <f t="shared" si="277"/>
        <v>4.7464816723881385E-3</v>
      </c>
      <c r="L1282" s="1">
        <f t="shared" si="278"/>
        <v>0</v>
      </c>
      <c r="M1282" s="10">
        <f t="shared" si="269"/>
        <v>3.9027960312165016E-4</v>
      </c>
      <c r="N1282" s="9">
        <f t="shared" si="270"/>
        <v>-3.115814341269441</v>
      </c>
      <c r="O1282">
        <f>((-0.0000000008)*V1282^3+(0.000003)*V1282^2-0.004*V1282+2.013)*('Exhaust Gas Math'!$E$10/(T1282+'Exhaust Gas Math'!$E$10))+(357.45*V1282^-1.004)*(T1282/(T1282+'Exhaust Gas Math'!$E$10))</f>
        <v>0.17819999999999947</v>
      </c>
      <c r="P1282">
        <f t="shared" si="279"/>
        <v>0</v>
      </c>
      <c r="Q1282" s="9">
        <f t="shared" si="271"/>
        <v>0</v>
      </c>
      <c r="R1282" s="10">
        <f t="shared" si="272"/>
        <v>3.9769296294121147E-5</v>
      </c>
      <c r="S1282">
        <f t="shared" si="280"/>
        <v>0</v>
      </c>
      <c r="T1282" s="9">
        <f>S1282*'Exhaust Gas Math'!$C$14</f>
        <v>0</v>
      </c>
      <c r="U1282" s="9">
        <f>(T1282/'Exhaust Gas Math'!$B$14)+('Exhaust Gas Math'!$D$10)</f>
        <v>4.4059320573952224E-4</v>
      </c>
      <c r="V1282">
        <f>('Exhaust Gas Math'!$E$10*((-0.000000001)*V1281^3+(0.000002)*V1281^2-0.0012*V1281+1.3446)*$B$18+T1282*'Exhaust Gas Math'!$D$14*$B$17)/('Exhaust Gas Math'!$E$10*((-0.000000001)*V1281^3+(0.000002)*V1281^2-0.0012*V1281+1.3446)+T1282*'Exhaust Gas Math'!$D$14)</f>
        <v>1100</v>
      </c>
      <c r="W1282">
        <f t="shared" si="273"/>
        <v>101325</v>
      </c>
      <c r="X1282" s="9">
        <f t="shared" si="274"/>
        <v>101325</v>
      </c>
    </row>
    <row r="1283" spans="3:24" x14ac:dyDescent="0.2">
      <c r="C1283" s="1"/>
      <c r="D1283" s="1"/>
      <c r="E1283">
        <f t="shared" ref="E1283:E1346" si="281">H1283</f>
        <v>0.15987500000000399</v>
      </c>
      <c r="F1283">
        <f t="shared" ref="F1283:F1346" si="282">X1283</f>
        <v>101325</v>
      </c>
      <c r="H1283" s="1">
        <v>0.15987500000000399</v>
      </c>
      <c r="I1283" s="1">
        <f t="shared" si="275"/>
        <v>715.5000000001437</v>
      </c>
      <c r="J1283" s="1">
        <f t="shared" si="276"/>
        <v>0</v>
      </c>
      <c r="K1283" s="1">
        <f t="shared" si="277"/>
        <v>5.0604210340087453E-3</v>
      </c>
      <c r="L1283" s="1">
        <f t="shared" si="278"/>
        <v>0</v>
      </c>
      <c r="M1283" s="10">
        <f t="shared" si="269"/>
        <v>9.7720520653626908E-5</v>
      </c>
      <c r="N1283" s="9">
        <f t="shared" si="270"/>
        <v>-1.5627245287993341</v>
      </c>
      <c r="O1283">
        <f>((-0.0000000008)*V1283^3+(0.000003)*V1283^2-0.004*V1283+2.013)*('Exhaust Gas Math'!$E$10/(T1283+'Exhaust Gas Math'!$E$10))+(357.45*V1283^-1.004)*(T1283/(T1283+'Exhaust Gas Math'!$E$10))</f>
        <v>0.17819999999999947</v>
      </c>
      <c r="P1283">
        <f t="shared" si="279"/>
        <v>0</v>
      </c>
      <c r="Q1283" s="9">
        <f t="shared" si="271"/>
        <v>0</v>
      </c>
      <c r="R1283" s="10">
        <f t="shared" si="272"/>
        <v>3.9769296294121147E-5</v>
      </c>
      <c r="S1283">
        <f t="shared" si="280"/>
        <v>0</v>
      </c>
      <c r="T1283" s="9">
        <f>S1283*'Exhaust Gas Math'!$C$14</f>
        <v>0</v>
      </c>
      <c r="U1283" s="9">
        <f>(T1283/'Exhaust Gas Math'!$B$14)+('Exhaust Gas Math'!$D$10)</f>
        <v>4.4059320573952224E-4</v>
      </c>
      <c r="V1283">
        <f>('Exhaust Gas Math'!$E$10*((-0.000000001)*V1282^3+(0.000002)*V1282^2-0.0012*V1282+1.3446)*$B$18+T1283*'Exhaust Gas Math'!$D$14*$B$17)/('Exhaust Gas Math'!$E$10*((-0.000000001)*V1282^3+(0.000002)*V1282^2-0.0012*V1282+1.3446)+T1283*'Exhaust Gas Math'!$D$14)</f>
        <v>1100</v>
      </c>
      <c r="W1283">
        <f t="shared" si="273"/>
        <v>101325</v>
      </c>
      <c r="X1283" s="9">
        <f t="shared" si="274"/>
        <v>101325</v>
      </c>
    </row>
    <row r="1284" spans="3:24" x14ac:dyDescent="0.2">
      <c r="C1284" s="1"/>
      <c r="D1284" s="1"/>
      <c r="E1284">
        <f t="shared" si="281"/>
        <v>0.160000000000004</v>
      </c>
      <c r="F1284">
        <f t="shared" si="282"/>
        <v>101325</v>
      </c>
      <c r="H1284" s="1">
        <v>0.160000000000004</v>
      </c>
      <c r="I1284" s="1">
        <f t="shared" si="275"/>
        <v>1.4370016288012266E-10</v>
      </c>
      <c r="J1284" s="1">
        <f t="shared" si="276"/>
        <v>1</v>
      </c>
      <c r="K1284" s="1">
        <f t="shared" si="277"/>
        <v>1.0000467763065539E-3</v>
      </c>
      <c r="L1284" s="1">
        <f t="shared" si="278"/>
        <v>0.13</v>
      </c>
      <c r="M1284" s="10">
        <f t="shared" ref="M1284:M1347" si="283">-(($B$3/1000)/2)*COS($B$10*H1284)+(($B$3/1000)/2)</f>
        <v>0</v>
      </c>
      <c r="N1284" s="9">
        <f t="shared" ref="N1284:N1347" si="284">($B$3/1000/2)*$B$10*SIN($B$10*H1284)</f>
        <v>5.0021321434103202E-11</v>
      </c>
      <c r="O1284">
        <f>((-0.0000000008)*V1284^3+(0.000003)*V1284^2-0.004*V1284+2.013)*('Exhaust Gas Math'!$E$10/(T1284+'Exhaust Gas Math'!$E$10))+(357.45*V1284^-1.004)*(T1284/(T1284+'Exhaust Gas Math'!$E$10))</f>
        <v>0.17819999999999947</v>
      </c>
      <c r="P1284">
        <f t="shared" si="279"/>
        <v>-2.2294001448303534E-22</v>
      </c>
      <c r="Q1284" s="9">
        <f t="shared" ref="Q1284:Q1347" si="285">M1284*$B$4*J1284</f>
        <v>0</v>
      </c>
      <c r="R1284" s="10">
        <f t="shared" ref="R1284:R1347" si="286">$B$7+J1284*Q1284</f>
        <v>3.9769296294121147E-5</v>
      </c>
      <c r="S1284">
        <f t="shared" si="280"/>
        <v>0</v>
      </c>
      <c r="T1284" s="9">
        <f>S1284*'Exhaust Gas Math'!$C$14</f>
        <v>0</v>
      </c>
      <c r="U1284" s="9">
        <f>(T1284/'Exhaust Gas Math'!$B$14)+('Exhaust Gas Math'!$D$10)</f>
        <v>4.4059320573952224E-4</v>
      </c>
      <c r="V1284">
        <f>('Exhaust Gas Math'!$E$10*((-0.000000001)*V1283^3+(0.000002)*V1283^2-0.0012*V1283+1.3446)*$B$18+T1284*'Exhaust Gas Math'!$D$14*$B$17)/('Exhaust Gas Math'!$E$10*((-0.000000001)*V1283^3+(0.000002)*V1283^2-0.0012*V1283+1.3446)+T1284*'Exhaust Gas Math'!$D$14)</f>
        <v>1100</v>
      </c>
      <c r="W1284">
        <f t="shared" ref="W1284:W1347" si="287">(U1284*$B$15*V1284)/R1284</f>
        <v>101325</v>
      </c>
      <c r="X1284" s="9">
        <f t="shared" ref="X1284:X1347" si="288">P1284+W1284</f>
        <v>101325</v>
      </c>
    </row>
    <row r="1285" spans="3:24" x14ac:dyDescent="0.2">
      <c r="C1285" s="1"/>
      <c r="D1285" s="1"/>
      <c r="E1285">
        <f t="shared" si="281"/>
        <v>0.16012500000000399</v>
      </c>
      <c r="F1285">
        <f t="shared" si="282"/>
        <v>99586.331636934512</v>
      </c>
      <c r="H1285" s="1">
        <v>0.16012500000000399</v>
      </c>
      <c r="I1285" s="1">
        <f t="shared" ref="I1285:I1348" si="289">($B$9*360*H1285)-(720*FLOOR(H1285/(1/($B$9/2)),1))</f>
        <v>4.5000000001437002</v>
      </c>
      <c r="J1285" s="1">
        <f t="shared" ref="J1285:J1348" si="290">IF(I1285&lt;=$B$12,1,0)</f>
        <v>1</v>
      </c>
      <c r="K1285" s="1">
        <f t="shared" ref="K1285:K1348" si="291">-0.0038*COS(0.549848656*(I1285+(327.363-$B$12)/2)*2*PI()/180)+0.0038</f>
        <v>1.2321010436845215E-3</v>
      </c>
      <c r="L1285" s="1">
        <f t="shared" ref="L1285:L1348" si="292">ROUND((-0.0038*COS(0.549848656*(I1285+38.606)*2*PI()/180)+0.0038)/0.0076,2)*J1285</f>
        <v>0.16</v>
      </c>
      <c r="M1285" s="10">
        <f t="shared" si="283"/>
        <v>9.7720520666082222E-5</v>
      </c>
      <c r="N1285" s="9">
        <f t="shared" si="284"/>
        <v>1.5627245288987861</v>
      </c>
      <c r="O1285">
        <f>((-0.0000000008)*V1285^3+(0.000003)*V1285^2-0.004*V1285+2.013)*('Exhaust Gas Math'!$E$10/(T1285+'Exhaust Gas Math'!$E$10))+(357.45*V1285^-1.004)*(T1285/(T1285+'Exhaust Gas Math'!$E$10))</f>
        <v>0.18447244024822629</v>
      </c>
      <c r="P1285">
        <f t="shared" ref="P1285:P1348" si="293">J1285*SIGN(N1285)*-0.5*O1285*N1285^2</f>
        <v>-0.2252508067402256</v>
      </c>
      <c r="Q1285" s="9">
        <f t="shared" si="285"/>
        <v>6.9266439505288489E-7</v>
      </c>
      <c r="R1285" s="10">
        <f t="shared" si="286"/>
        <v>4.046196068917403E-5</v>
      </c>
      <c r="S1285">
        <f t="shared" ref="S1285:S1348" si="294">J1285*(1.5603*L1285*(Q1285-Q1284)*$B$14+S1284)</f>
        <v>1.2450404224523706E-7</v>
      </c>
      <c r="T1285" s="9">
        <f>S1285*'Exhaust Gas Math'!$C$14</f>
        <v>1.4750211835328624E-7</v>
      </c>
      <c r="U1285" s="9">
        <f>(T1285/'Exhaust Gas Math'!$B$14)+('Exhaust Gas Math'!$D$10)</f>
        <v>4.4568475280038817E-4</v>
      </c>
      <c r="V1285">
        <f>('Exhaust Gas Math'!$E$10*((-0.000000001)*V1284^3+(0.000002)*V1284^2-0.0012*V1284+1.3446)*$B$18+T1285*'Exhaust Gas Math'!$D$14*$B$17)/('Exhaust Gas Math'!$E$10*((-0.000000001)*V1284^3+(0.000002)*V1284^2-0.0012*V1284+1.3446)+T1285*'Exhaust Gas Math'!$D$14)</f>
        <v>1087.391231060067</v>
      </c>
      <c r="W1285">
        <f t="shared" si="287"/>
        <v>99586.556887741259</v>
      </c>
      <c r="X1285" s="9">
        <f t="shared" si="288"/>
        <v>99586.331636934512</v>
      </c>
    </row>
    <row r="1286" spans="3:24" x14ac:dyDescent="0.2">
      <c r="C1286" s="1"/>
      <c r="D1286" s="1"/>
      <c r="E1286">
        <f t="shared" si="281"/>
        <v>0.160250000000004</v>
      </c>
      <c r="F1286">
        <f t="shared" si="282"/>
        <v>94811.214330400413</v>
      </c>
      <c r="H1286" s="1">
        <v>0.160250000000004</v>
      </c>
      <c r="I1286" s="1">
        <f t="shared" si="289"/>
        <v>9.0000000001437002</v>
      </c>
      <c r="J1286" s="1">
        <f t="shared" si="290"/>
        <v>1</v>
      </c>
      <c r="K1286" s="1">
        <f t="shared" si="291"/>
        <v>1.4832993701150449E-3</v>
      </c>
      <c r="L1286" s="1">
        <f t="shared" si="292"/>
        <v>0.19</v>
      </c>
      <c r="M1286" s="10">
        <f t="shared" si="283"/>
        <v>3.9027960314662324E-4</v>
      </c>
      <c r="N1286" s="9">
        <f t="shared" si="284"/>
        <v>3.1158143413685315</v>
      </c>
      <c r="O1286">
        <f>((-0.0000000008)*V1286^3+(0.000003)*V1286^2-0.004*V1286+2.013)*('Exhaust Gas Math'!$E$10/(T1286+'Exhaust Gas Math'!$E$10))+(357.45*V1286^-1.004)*(T1286/(T1286+'Exhaust Gas Math'!$E$10))</f>
        <v>0.20598790786798979</v>
      </c>
      <c r="P1286">
        <f t="shared" si="293"/>
        <v>-0.99989610100080406</v>
      </c>
      <c r="Q1286" s="9">
        <f t="shared" si="285"/>
        <v>2.7663870737936571E-6</v>
      </c>
      <c r="R1286" s="10">
        <f t="shared" si="286"/>
        <v>4.2535683367914805E-5</v>
      </c>
      <c r="S1286">
        <f t="shared" si="294"/>
        <v>5.6713815724868333E-7</v>
      </c>
      <c r="T1286" s="9">
        <f>S1286*'Exhaust Gas Math'!$C$14</f>
        <v>6.7189850292880884E-7</v>
      </c>
      <c r="U1286" s="9">
        <f>(T1286/'Exhaust Gas Math'!$B$14)+('Exhaust Gas Math'!$D$10)</f>
        <v>4.637861122955736E-4</v>
      </c>
      <c r="V1286">
        <f>('Exhaust Gas Math'!$E$10*((-0.000000001)*V1285^3+(0.000002)*V1285^2-0.0012*V1285+1.3446)*$B$18+T1286*'Exhaust Gas Math'!$D$14*$B$17)/('Exhaust Gas Math'!$E$10*((-0.000000001)*V1285^3+(0.000002)*V1285^2-0.0012*V1285+1.3446)+T1286*'Exhaust Gas Math'!$D$14)</f>
        <v>1045.8416319075584</v>
      </c>
      <c r="W1286">
        <f t="shared" si="287"/>
        <v>94812.214226501412</v>
      </c>
      <c r="X1286" s="9">
        <f t="shared" si="288"/>
        <v>94811.214330400413</v>
      </c>
    </row>
    <row r="1287" spans="3:24" x14ac:dyDescent="0.2">
      <c r="C1287" s="1"/>
      <c r="D1287" s="1"/>
      <c r="E1287">
        <f t="shared" si="281"/>
        <v>0.16037500000000399</v>
      </c>
      <c r="F1287">
        <f t="shared" si="282"/>
        <v>88235.599054786144</v>
      </c>
      <c r="H1287" s="1">
        <v>0.16037500000000399</v>
      </c>
      <c r="I1287" s="1">
        <f t="shared" si="289"/>
        <v>13.5000000001437</v>
      </c>
      <c r="J1287" s="1">
        <f t="shared" si="290"/>
        <v>1</v>
      </c>
      <c r="K1287" s="1">
        <f t="shared" si="291"/>
        <v>1.7517690356520133E-3</v>
      </c>
      <c r="L1287" s="1">
        <f t="shared" si="292"/>
        <v>0.23</v>
      </c>
      <c r="M1287" s="10">
        <f t="shared" si="283"/>
        <v>8.7587352341216701E-4</v>
      </c>
      <c r="N1287" s="9">
        <f t="shared" si="284"/>
        <v>4.649694122309775</v>
      </c>
      <c r="O1287">
        <f>((-0.0000000008)*V1287^3+(0.000003)*V1287^2-0.004*V1287+2.013)*('Exhaust Gas Math'!$E$10/(T1287+'Exhaust Gas Math'!$E$10))+(357.45*V1287^-1.004)*(T1287/(T1287+'Exhaust Gas Math'!$E$10))</f>
        <v>0.24590757904556437</v>
      </c>
      <c r="P1287">
        <f t="shared" si="293"/>
        <v>-2.6582185634234214</v>
      </c>
      <c r="Q1287" s="9">
        <f t="shared" si="285"/>
        <v>6.2083828463237203E-6</v>
      </c>
      <c r="R1287" s="10">
        <f t="shared" si="286"/>
        <v>4.5977679140444867E-5</v>
      </c>
      <c r="S1287">
        <f t="shared" si="294"/>
        <v>1.456500575490989E-6</v>
      </c>
      <c r="T1287" s="9">
        <f>S1287*'Exhaust Gas Math'!$C$14</f>
        <v>1.7255417285531551E-6</v>
      </c>
      <c r="U1287" s="9">
        <f>(T1287/'Exhaust Gas Math'!$B$14)+('Exhaust Gas Math'!$D$10)</f>
        <v>5.0015626160949652E-4</v>
      </c>
      <c r="V1287">
        <f>('Exhaust Gas Math'!$E$10*((-0.000000001)*V1286^3+(0.000002)*V1286^2-0.0012*V1286+1.3446)*$B$18+T1287*'Exhaust Gas Math'!$D$14*$B$17)/('Exhaust Gas Math'!$E$10*((-0.000000001)*V1286^3+(0.000002)*V1286^2-0.0012*V1286+1.3446)+T1287*'Exhaust Gas Math'!$D$14)</f>
        <v>975.58298935780283</v>
      </c>
      <c r="W1287">
        <f t="shared" si="287"/>
        <v>88238.257273349562</v>
      </c>
      <c r="X1287" s="9">
        <f t="shared" si="288"/>
        <v>88235.599054786144</v>
      </c>
    </row>
    <row r="1288" spans="3:24" x14ac:dyDescent="0.2">
      <c r="C1288" s="1"/>
      <c r="D1288" s="1"/>
      <c r="E1288">
        <f t="shared" si="281"/>
        <v>0.160500000000004</v>
      </c>
      <c r="F1288">
        <f t="shared" si="282"/>
        <v>81277.46208497406</v>
      </c>
      <c r="H1288" s="1">
        <v>0.160500000000004</v>
      </c>
      <c r="I1288" s="1">
        <f t="shared" si="289"/>
        <v>18.0000000001437</v>
      </c>
      <c r="J1288" s="1">
        <f t="shared" si="290"/>
        <v>1</v>
      </c>
      <c r="K1288" s="1">
        <f t="shared" si="291"/>
        <v>2.0355085600120134E-3</v>
      </c>
      <c r="L1288" s="1">
        <f t="shared" si="292"/>
        <v>0.27</v>
      </c>
      <c r="M1288" s="10">
        <f t="shared" si="283"/>
        <v>1.5515084334682509E-3</v>
      </c>
      <c r="N1288" s="9">
        <f t="shared" si="284"/>
        <v>6.1549069928073354</v>
      </c>
      <c r="O1288">
        <f>((-0.0000000008)*V1288^3+(0.000003)*V1288^2-0.004*V1288+2.013)*('Exhaust Gas Math'!$E$10/(T1288+'Exhaust Gas Math'!$E$10))+(357.45*V1288^-1.004)*(T1288/(T1288+'Exhaust Gas Math'!$E$10))</f>
        <v>0.30353369365137117</v>
      </c>
      <c r="P1288">
        <f t="shared" si="293"/>
        <v>-5.7493652599513316</v>
      </c>
      <c r="Q1288" s="9">
        <f t="shared" si="285"/>
        <v>1.0997430664128088E-5</v>
      </c>
      <c r="R1288" s="10">
        <f t="shared" si="286"/>
        <v>5.0766726958249235E-5</v>
      </c>
      <c r="S1288">
        <f t="shared" si="294"/>
        <v>2.909125670178347E-6</v>
      </c>
      <c r="T1288" s="9">
        <f>S1288*'Exhaust Gas Math'!$C$14</f>
        <v>3.4464921071560241E-6</v>
      </c>
      <c r="U1288" s="9">
        <f>(T1288/'Exhaust Gas Math'!$B$14)+('Exhaust Gas Math'!$D$10)</f>
        <v>5.5956083111598145E-4</v>
      </c>
      <c r="V1288">
        <f>('Exhaust Gas Math'!$E$10*((-0.000000001)*V1287^3+(0.000002)*V1287^2-0.0012*V1287+1.3446)*$B$18+T1288*'Exhaust Gas Math'!$D$14*$B$17)/('Exhaust Gas Math'!$E$10*((-0.000000001)*V1287^3+(0.000002)*V1287^2-0.0012*V1287+1.3446)+T1288*'Exhaust Gas Math'!$D$14)</f>
        <v>886.94905219351597</v>
      </c>
      <c r="W1288">
        <f t="shared" si="287"/>
        <v>81283.211450234012</v>
      </c>
      <c r="X1288" s="9">
        <f t="shared" si="288"/>
        <v>81277.46208497406</v>
      </c>
    </row>
    <row r="1289" spans="3:24" x14ac:dyDescent="0.2">
      <c r="C1289" s="1"/>
      <c r="D1289" s="1"/>
      <c r="E1289">
        <f t="shared" si="281"/>
        <v>0.16062500000000399</v>
      </c>
      <c r="F1289">
        <f t="shared" si="282"/>
        <v>74877.903985855548</v>
      </c>
      <c r="H1289" s="1">
        <v>0.16062500000000399</v>
      </c>
      <c r="I1289" s="1">
        <f t="shared" si="289"/>
        <v>22.5000000001437</v>
      </c>
      <c r="J1289" s="1">
        <f t="shared" si="290"/>
        <v>1</v>
      </c>
      <c r="K1289" s="1">
        <f t="shared" si="291"/>
        <v>2.3324026239000522E-3</v>
      </c>
      <c r="L1289" s="1">
        <f t="shared" si="292"/>
        <v>0.31</v>
      </c>
      <c r="M1289" s="10">
        <f t="shared" si="283"/>
        <v>2.4130188194226611E-3</v>
      </c>
      <c r="N1289" s="9">
        <f t="shared" si="284"/>
        <v>7.6221728149796997</v>
      </c>
      <c r="O1289">
        <f>((-0.0000000008)*V1289^3+(0.000003)*V1289^2-0.004*V1289+2.013)*('Exhaust Gas Math'!$E$10/(T1289+'Exhaust Gas Math'!$E$10))+(357.45*V1289^-1.004)*(T1289/(T1289+'Exhaust Gas Math'!$E$10))</f>
        <v>0.37492999730200438</v>
      </c>
      <c r="P1289">
        <f t="shared" si="293"/>
        <v>-10.891251212497242</v>
      </c>
      <c r="Q1289" s="9">
        <f t="shared" si="285"/>
        <v>1.7104004454887784E-5</v>
      </c>
      <c r="R1289" s="10">
        <f t="shared" si="286"/>
        <v>5.6873300749008931E-5</v>
      </c>
      <c r="S1289">
        <f t="shared" si="294"/>
        <v>5.035794707711576E-6</v>
      </c>
      <c r="T1289" s="9">
        <f>S1289*'Exhaust Gas Math'!$C$14</f>
        <v>5.9659941443237843E-6</v>
      </c>
      <c r="U1289" s="9">
        <f>(T1289/'Exhaust Gas Math'!$B$14)+('Exhaust Gas Math'!$D$10)</f>
        <v>6.4653017999992206E-4</v>
      </c>
      <c r="V1289">
        <f>('Exhaust Gas Math'!$E$10*((-0.000000001)*V1288^3+(0.000002)*V1288^2-0.0012*V1288+1.3446)*$B$18+T1289*'Exhaust Gas Math'!$D$14*$B$17)/('Exhaust Gas Math'!$E$10*((-0.000000001)*V1288^3+(0.000002)*V1288^2-0.0012*V1288+1.3446)+T1289*'Exhaust Gas Math'!$D$14)</f>
        <v>792.32331857430927</v>
      </c>
      <c r="W1289">
        <f t="shared" si="287"/>
        <v>74888.795237068043</v>
      </c>
      <c r="X1289" s="9">
        <f t="shared" si="288"/>
        <v>74877.903985855548</v>
      </c>
    </row>
    <row r="1290" spans="3:24" x14ac:dyDescent="0.2">
      <c r="C1290" s="1"/>
      <c r="D1290" s="1"/>
      <c r="E1290">
        <f t="shared" si="281"/>
        <v>0.160750000000004</v>
      </c>
      <c r="F1290">
        <f t="shared" si="282"/>
        <v>69502.765222647664</v>
      </c>
      <c r="H1290" s="1">
        <v>0.160750000000004</v>
      </c>
      <c r="I1290" s="1">
        <f t="shared" si="289"/>
        <v>27.0000000001437</v>
      </c>
      <c r="J1290" s="1">
        <f t="shared" si="290"/>
        <v>1</v>
      </c>
      <c r="K1290" s="1">
        <f t="shared" si="291"/>
        <v>2.6402378390216041E-3</v>
      </c>
      <c r="L1290" s="1">
        <f t="shared" si="292"/>
        <v>0.35</v>
      </c>
      <c r="M1290" s="10">
        <f t="shared" si="283"/>
        <v>3.455093183265024E-3</v>
      </c>
      <c r="N1290" s="9">
        <f t="shared" si="284"/>
        <v>9.042445407118306</v>
      </c>
      <c r="O1290">
        <f>((-0.0000000008)*V1290^3+(0.000003)*V1290^2-0.004*V1290+2.013)*('Exhaust Gas Math'!$E$10/(T1290+'Exhaust Gas Math'!$E$10))+(357.45*V1290^-1.004)*(T1290/(T1290+'Exhaust Gas Math'!$E$10))</f>
        <v>0.45385030429766904</v>
      </c>
      <c r="P1290">
        <f t="shared" si="293"/>
        <v>-18.554720903695795</v>
      </c>
      <c r="Q1290" s="9">
        <f t="shared" si="285"/>
        <v>2.4490455160543124E-5</v>
      </c>
      <c r="R1290" s="10">
        <f t="shared" si="286"/>
        <v>6.4259751454664278E-5</v>
      </c>
      <c r="S1290">
        <f t="shared" si="294"/>
        <v>7.9401146247921496E-6</v>
      </c>
      <c r="T1290" s="9">
        <f>S1290*'Exhaust Gas Math'!$C$14</f>
        <v>9.4067927916577711E-6</v>
      </c>
      <c r="U1290" s="9">
        <f>(T1290/'Exhaust Gas Math'!$B$14)+('Exhaust Gas Math'!$D$10)</f>
        <v>7.6530127586923471E-4</v>
      </c>
      <c r="V1290">
        <f>('Exhaust Gas Math'!$E$10*((-0.000000001)*V1289^3+(0.000002)*V1289^2-0.0012*V1289+1.3446)*$B$18+T1290*'Exhaust Gas Math'!$D$14*$B$17)/('Exhaust Gas Math'!$E$10*((-0.000000001)*V1289^3+(0.000002)*V1289^2-0.0012*V1289+1.3446)+T1290*'Exhaust Gas Math'!$D$14)</f>
        <v>702.08642402173314</v>
      </c>
      <c r="W1290">
        <f t="shared" si="287"/>
        <v>69521.319943551352</v>
      </c>
      <c r="X1290" s="9">
        <f t="shared" si="288"/>
        <v>69502.765222647664</v>
      </c>
    </row>
    <row r="1291" spans="3:24" x14ac:dyDescent="0.2">
      <c r="C1291" s="1"/>
      <c r="D1291" s="1"/>
      <c r="E1291">
        <f t="shared" si="281"/>
        <v>0.16087500000000399</v>
      </c>
      <c r="F1291">
        <f t="shared" si="282"/>
        <v>65365.754783672317</v>
      </c>
      <c r="H1291" s="1">
        <v>0.16087500000000399</v>
      </c>
      <c r="I1291" s="1">
        <f t="shared" si="289"/>
        <v>31.5000000001437</v>
      </c>
      <c r="J1291" s="1">
        <f t="shared" si="290"/>
        <v>1</v>
      </c>
      <c r="K1291" s="1">
        <f t="shared" si="291"/>
        <v>2.9567192492132893E-3</v>
      </c>
      <c r="L1291" s="1">
        <f t="shared" si="292"/>
        <v>0.39</v>
      </c>
      <c r="M1291" s="10">
        <f t="shared" si="283"/>
        <v>4.6713067900167465E-3</v>
      </c>
      <c r="N1291" s="9">
        <f t="shared" si="284"/>
        <v>10.406968316403303</v>
      </c>
      <c r="O1291">
        <f>((-0.0000000008)*V1291^3+(0.000003)*V1291^2-0.004*V1291+2.013)*('Exhaust Gas Math'!$E$10/(T1291+'Exhaust Gas Math'!$E$10))+(357.45*V1291^-1.004)*(T1291/(T1291+'Exhaust Gas Math'!$E$10))</f>
        <v>0.53364853337788309</v>
      </c>
      <c r="P1291">
        <f t="shared" si="293"/>
        <v>-28.898399412396351</v>
      </c>
      <c r="Q1291" s="9">
        <f t="shared" si="285"/>
        <v>3.3111242856245268E-5</v>
      </c>
      <c r="R1291" s="10">
        <f t="shared" si="286"/>
        <v>7.2880539150366408E-5</v>
      </c>
      <c r="S1291">
        <f t="shared" si="294"/>
        <v>1.1717159648474568E-5</v>
      </c>
      <c r="T1291" s="9">
        <f>S1291*'Exhaust Gas Math'!$C$14</f>
        <v>1.3881524150271214E-5</v>
      </c>
      <c r="U1291" s="9">
        <f>(T1291/'Exhaust Gas Math'!$B$14)+('Exhaust Gas Math'!$D$10)</f>
        <v>9.197621443060122E-4</v>
      </c>
      <c r="V1291">
        <f>('Exhaust Gas Math'!$E$10*((-0.000000001)*V1290^3+(0.000002)*V1290^2-0.0012*V1290+1.3446)*$B$18+T1291*'Exhaust Gas Math'!$D$14*$B$17)/('Exhaust Gas Math'!$E$10*((-0.000000001)*V1290^3+(0.000002)*V1290^2-0.0012*V1290+1.3446)+T1291*'Exhaust Gas Math'!$D$14)</f>
        <v>623.2241140794963</v>
      </c>
      <c r="W1291">
        <f t="shared" si="287"/>
        <v>65394.653183084716</v>
      </c>
      <c r="X1291" s="9">
        <f t="shared" si="288"/>
        <v>65365.754783672317</v>
      </c>
    </row>
    <row r="1292" spans="3:24" x14ac:dyDescent="0.2">
      <c r="C1292" s="1"/>
      <c r="D1292" s="1"/>
      <c r="E1292">
        <f t="shared" si="281"/>
        <v>0.161000000000004</v>
      </c>
      <c r="F1292">
        <f t="shared" si="282"/>
        <v>62502.214271670433</v>
      </c>
      <c r="H1292" s="1">
        <v>0.161000000000004</v>
      </c>
      <c r="I1292" s="1">
        <f t="shared" si="289"/>
        <v>36.0000000001437</v>
      </c>
      <c r="J1292" s="1">
        <f t="shared" si="290"/>
        <v>1</v>
      </c>
      <c r="K1292" s="1">
        <f t="shared" si="291"/>
        <v>3.2794874396738158E-3</v>
      </c>
      <c r="L1292" s="1">
        <f t="shared" si="292"/>
        <v>0.43</v>
      </c>
      <c r="M1292" s="10">
        <f t="shared" si="283"/>
        <v>6.0541612783610275E-3</v>
      </c>
      <c r="N1292" s="9">
        <f t="shared" si="284"/>
        <v>11.70732880535002</v>
      </c>
      <c r="O1292">
        <f>((-0.0000000008)*V1292^3+(0.000003)*V1292^2-0.004*V1292+2.013)*('Exhaust Gas Math'!$E$10/(T1292+'Exhaust Gas Math'!$E$10))+(357.45*V1292^-1.004)*(T1292/(T1292+'Exhaust Gas Math'!$E$10))</f>
        <v>0.60927075817124488</v>
      </c>
      <c r="P1292">
        <f t="shared" si="293"/>
        <v>-41.753796558887387</v>
      </c>
      <c r="Q1292" s="9">
        <f t="shared" si="285"/>
        <v>4.2913217519153704E-5</v>
      </c>
      <c r="R1292" s="10">
        <f t="shared" si="286"/>
        <v>8.2682513813274851E-5</v>
      </c>
      <c r="S1292">
        <f t="shared" si="294"/>
        <v>1.6452188570674125E-5</v>
      </c>
      <c r="T1292" s="9">
        <f>S1292*'Exhaust Gas Math'!$C$14</f>
        <v>1.9491195803443833E-5</v>
      </c>
      <c r="U1292" s="9">
        <f>(T1292/'Exhaust Gas Math'!$B$14)+('Exhaust Gas Math'!$D$10)</f>
        <v>1.113399412278833E-3</v>
      </c>
      <c r="V1292">
        <f>('Exhaust Gas Math'!$E$10*((-0.000000001)*V1291^3+(0.000002)*V1291^2-0.0012*V1291+1.3446)*$B$18+T1292*'Exhaust Gas Math'!$D$14*$B$17)/('Exhaust Gas Math'!$E$10*((-0.000000001)*V1291^3+(0.000002)*V1291^2-0.0012*V1291+1.3446)+T1292*'Exhaust Gas Math'!$D$14)</f>
        <v>558.61690961242107</v>
      </c>
      <c r="W1292">
        <f t="shared" si="287"/>
        <v>62543.968068229318</v>
      </c>
      <c r="X1292" s="9">
        <f t="shared" si="288"/>
        <v>62502.214271670433</v>
      </c>
    </row>
    <row r="1293" spans="3:24" x14ac:dyDescent="0.2">
      <c r="C1293" s="1"/>
      <c r="D1293" s="1"/>
      <c r="E1293">
        <f t="shared" si="281"/>
        <v>0.16112500000000399</v>
      </c>
      <c r="F1293">
        <f t="shared" si="282"/>
        <v>60792.374688960786</v>
      </c>
      <c r="H1293" s="1">
        <v>0.16112500000000399</v>
      </c>
      <c r="I1293" s="1">
        <f t="shared" si="289"/>
        <v>40.5000000001437</v>
      </c>
      <c r="J1293" s="1">
        <f t="shared" si="290"/>
        <v>1</v>
      </c>
      <c r="K1293" s="1">
        <f t="shared" si="291"/>
        <v>3.6061361267434372E-3</v>
      </c>
      <c r="L1293" s="1">
        <f t="shared" si="292"/>
        <v>0.47</v>
      </c>
      <c r="M1293" s="10">
        <f t="shared" si="283"/>
        <v>7.595130890530731E-3</v>
      </c>
      <c r="N1293" s="9">
        <f t="shared" si="284"/>
        <v>12.935509719129641</v>
      </c>
      <c r="O1293">
        <f>((-0.0000000008)*V1293^3+(0.000003)*V1293^2-0.004*V1293+2.013)*('Exhaust Gas Math'!$E$10/(T1293+'Exhaust Gas Math'!$E$10))+(357.45*V1293^-1.004)*(T1293/(T1293+'Exhaust Gas Math'!$E$10))</f>
        <v>0.67801875684154045</v>
      </c>
      <c r="P1293">
        <f t="shared" si="293"/>
        <v>-56.725561831036671</v>
      </c>
      <c r="Q1293" s="9">
        <f t="shared" si="285"/>
        <v>5.3835946715979207E-5</v>
      </c>
      <c r="R1293" s="10">
        <f t="shared" si="286"/>
        <v>9.3605243010100347E-5</v>
      </c>
      <c r="S1293">
        <f t="shared" si="294"/>
        <v>2.2219449880063156E-5</v>
      </c>
      <c r="T1293" s="9">
        <f>S1293*'Exhaust Gas Math'!$C$14</f>
        <v>2.6323771235462567E-5</v>
      </c>
      <c r="U1293" s="9">
        <f>(T1293/'Exhaust Gas Math'!$B$14)+('Exhaust Gas Math'!$D$10)</f>
        <v>1.3492494444506914E-3</v>
      </c>
      <c r="V1293">
        <f>('Exhaust Gas Math'!$E$10*((-0.000000001)*V1292^3+(0.000002)*V1292^2-0.0012*V1292+1.3446)*$B$18+T1293*'Exhaust Gas Math'!$D$14*$B$17)/('Exhaust Gas Math'!$E$10*((-0.000000001)*V1292^3+(0.000002)*V1292^2-0.0012*V1292+1.3446)+T1293*'Exhaust Gas Math'!$D$14)</f>
        <v>507.72441772155651</v>
      </c>
      <c r="W1293">
        <f t="shared" si="287"/>
        <v>60849.100250791824</v>
      </c>
      <c r="X1293" s="9">
        <f t="shared" si="288"/>
        <v>60792.374688960786</v>
      </c>
    </row>
    <row r="1294" spans="3:24" x14ac:dyDescent="0.2">
      <c r="C1294" s="1"/>
      <c r="D1294" s="1"/>
      <c r="E1294">
        <f t="shared" si="281"/>
        <v>0.161250000000004</v>
      </c>
      <c r="F1294">
        <f t="shared" si="282"/>
        <v>60155.443627342494</v>
      </c>
      <c r="H1294" s="1">
        <v>0.161250000000004</v>
      </c>
      <c r="I1294" s="1">
        <f t="shared" si="289"/>
        <v>45.0000000001437</v>
      </c>
      <c r="J1294" s="1">
        <f t="shared" si="290"/>
        <v>1</v>
      </c>
      <c r="K1294" s="1">
        <f t="shared" si="291"/>
        <v>3.9342300970975326E-3</v>
      </c>
      <c r="L1294" s="1">
        <f t="shared" si="292"/>
        <v>0.52</v>
      </c>
      <c r="M1294" s="10">
        <f t="shared" si="283"/>
        <v>9.2847150364426777E-3</v>
      </c>
      <c r="N1294" s="9">
        <f t="shared" si="284"/>
        <v>14.083938913997354</v>
      </c>
      <c r="O1294">
        <f>((-0.0000000008)*V1294^3+(0.000003)*V1294^2-0.004*V1294+2.013)*('Exhaust Gas Math'!$E$10/(T1294+'Exhaust Gas Math'!$E$10))+(357.45*V1294^-1.004)*(T1294/(T1294+'Exhaust Gas Math'!$E$10))</f>
        <v>0.74007038607151521</v>
      </c>
      <c r="P1294">
        <f t="shared" si="293"/>
        <v>-73.399194870082482</v>
      </c>
      <c r="Q1294" s="9">
        <f t="shared" si="285"/>
        <v>6.5812088189049026E-5</v>
      </c>
      <c r="R1294" s="10">
        <f t="shared" si="286"/>
        <v>1.0558138448317017E-4</v>
      </c>
      <c r="S1294">
        <f t="shared" si="294"/>
        <v>2.9215628133600462E-5</v>
      </c>
      <c r="T1294" s="9">
        <f>S1294*'Exhaust Gas Math'!$C$14</f>
        <v>3.4612266084017775E-5</v>
      </c>
      <c r="U1294" s="9">
        <f>(T1294/'Exhaust Gas Math'!$B$14)+('Exhaust Gas Math'!$D$10)</f>
        <v>1.6353555835102427E-3</v>
      </c>
      <c r="V1294">
        <f>('Exhaust Gas Math'!$E$10*((-0.000000001)*V1293^3+(0.000002)*V1293^2-0.0012*V1293+1.3446)*$B$18+T1294*'Exhaust Gas Math'!$D$14*$B$17)/('Exhaust Gas Math'!$E$10*((-0.000000001)*V1293^3+(0.000002)*V1293^2-0.0012*V1293+1.3446)+T1294*'Exhaust Gas Math'!$D$14)</f>
        <v>467.67659469842346</v>
      </c>
      <c r="W1294">
        <f t="shared" si="287"/>
        <v>60228.84282221258</v>
      </c>
      <c r="X1294" s="9">
        <f t="shared" si="288"/>
        <v>60155.443627342494</v>
      </c>
    </row>
    <row r="1295" spans="3:24" x14ac:dyDescent="0.2">
      <c r="C1295" s="1"/>
      <c r="D1295" s="1"/>
      <c r="E1295">
        <f t="shared" si="281"/>
        <v>0.16137500000000399</v>
      </c>
      <c r="F1295">
        <f t="shared" si="282"/>
        <v>60243.649212541146</v>
      </c>
      <c r="H1295" s="1">
        <v>0.16137500000000399</v>
      </c>
      <c r="I1295" s="1">
        <f t="shared" si="289"/>
        <v>49.5000000001437</v>
      </c>
      <c r="J1295" s="1">
        <f t="shared" si="290"/>
        <v>1</v>
      </c>
      <c r="K1295" s="1">
        <f t="shared" si="291"/>
        <v>4.2613233626150344E-3</v>
      </c>
      <c r="L1295" s="1">
        <f t="shared" si="292"/>
        <v>0.56000000000000005</v>
      </c>
      <c r="M1295" s="10">
        <f t="shared" si="283"/>
        <v>1.1112496867993576E-2</v>
      </c>
      <c r="N1295" s="9">
        <f t="shared" si="284"/>
        <v>15.145535942075343</v>
      </c>
      <c r="O1295">
        <f>((-0.0000000008)*V1295^3+(0.000003)*V1295^2-0.004*V1295+2.013)*('Exhaust Gas Math'!$E$10/(T1295+'Exhaust Gas Math'!$E$10))+(357.45*V1295^-1.004)*(T1295/(T1295+'Exhaust Gas Math'!$E$10))</f>
        <v>0.7941121505676747</v>
      </c>
      <c r="P1295">
        <f t="shared" si="293"/>
        <v>-91.079604767815894</v>
      </c>
      <c r="Q1295" s="9">
        <f t="shared" si="285"/>
        <v>7.8767805043710514E-5</v>
      </c>
      <c r="R1295" s="10">
        <f t="shared" si="286"/>
        <v>1.1853710133783166E-4</v>
      </c>
      <c r="S1295">
        <f t="shared" si="294"/>
        <v>3.7366237512958439E-5</v>
      </c>
      <c r="T1295" s="9">
        <f>S1295*'Exhaust Gas Math'!$C$14</f>
        <v>4.4268435696225338E-5</v>
      </c>
      <c r="U1295" s="9">
        <f>(T1295/'Exhaust Gas Math'!$B$14)+('Exhaust Gas Math'!$D$10)</f>
        <v>1.9686717592854435E-3</v>
      </c>
      <c r="V1295">
        <f>('Exhaust Gas Math'!$E$10*((-0.000000001)*V1294^3+(0.000002)*V1294^2-0.0012*V1294+1.3446)*$B$18+T1295*'Exhaust Gas Math'!$D$14*$B$17)/('Exhaust Gas Math'!$E$10*((-0.000000001)*V1294^3+(0.000002)*V1294^2-0.0012*V1294+1.3446)+T1295*'Exhaust Gas Math'!$D$14)</f>
        <v>436.9324689398602</v>
      </c>
      <c r="W1295">
        <f t="shared" si="287"/>
        <v>60334.728817308962</v>
      </c>
      <c r="X1295" s="9">
        <f t="shared" si="288"/>
        <v>60243.649212541146</v>
      </c>
    </row>
    <row r="1296" spans="3:24" x14ac:dyDescent="0.2">
      <c r="C1296" s="1"/>
      <c r="D1296" s="1"/>
      <c r="E1296">
        <f t="shared" si="281"/>
        <v>0.161500000000004</v>
      </c>
      <c r="F1296">
        <f t="shared" si="282"/>
        <v>60880.941106329599</v>
      </c>
      <c r="H1296" s="1">
        <v>0.161500000000004</v>
      </c>
      <c r="I1296" s="1">
        <f t="shared" si="289"/>
        <v>54.0000000001437</v>
      </c>
      <c r="J1296" s="1">
        <f t="shared" si="290"/>
        <v>1</v>
      </c>
      <c r="K1296" s="1">
        <f t="shared" si="291"/>
        <v>4.5849773955745337E-3</v>
      </c>
      <c r="L1296" s="1">
        <f t="shared" si="292"/>
        <v>0.6</v>
      </c>
      <c r="M1296" s="10">
        <f t="shared" si="283"/>
        <v>1.3067207502393145E-2</v>
      </c>
      <c r="N1296" s="9">
        <f t="shared" si="284"/>
        <v>16.113755704668836</v>
      </c>
      <c r="O1296">
        <f>((-0.0000000008)*V1296^3+(0.000003)*V1296^2-0.004*V1296+2.013)*('Exhaust Gas Math'!$E$10/(T1296+'Exhaust Gas Math'!$E$10))+(357.45*V1296^-1.004)*(T1296/(T1296+'Exhaust Gas Math'!$E$10))</f>
        <v>0.84082869447937347</v>
      </c>
      <c r="P1296">
        <f t="shared" si="293"/>
        <v>-109.16189817684764</v>
      </c>
      <c r="Q1296" s="9">
        <f t="shared" si="285"/>
        <v>9.2623220977344222E-5</v>
      </c>
      <c r="R1296" s="10">
        <f t="shared" si="286"/>
        <v>1.3239251727146536E-4</v>
      </c>
      <c r="S1296">
        <f t="shared" si="294"/>
        <v>4.6705475080857867E-5</v>
      </c>
      <c r="T1296" s="9">
        <f>S1296*'Exhaust Gas Math'!$C$14</f>
        <v>5.5332793930927211E-5</v>
      </c>
      <c r="U1296" s="9">
        <f>(T1296/'Exhaust Gas Math'!$B$14)+('Exhaust Gas Math'!$D$10)</f>
        <v>2.3505964480911691E-3</v>
      </c>
      <c r="V1296">
        <f>('Exhaust Gas Math'!$E$10*((-0.000000001)*V1295^3+(0.000002)*V1295^2-0.0012*V1295+1.3446)*$B$18+T1296*'Exhaust Gas Math'!$D$14*$B$17)/('Exhaust Gas Math'!$E$10*((-0.000000001)*V1295^3+(0.000002)*V1295^2-0.0012*V1295+1.3446)+T1296*'Exhaust Gas Math'!$D$14)</f>
        <v>413.15279315398573</v>
      </c>
      <c r="W1296">
        <f t="shared" si="287"/>
        <v>60990.103004506447</v>
      </c>
      <c r="X1296" s="9">
        <f t="shared" si="288"/>
        <v>60880.941106329599</v>
      </c>
    </row>
    <row r="1297" spans="3:24" x14ac:dyDescent="0.2">
      <c r="C1297" s="1"/>
      <c r="D1297" s="1"/>
      <c r="E1297">
        <f t="shared" si="281"/>
        <v>0.16162500000000399</v>
      </c>
      <c r="F1297">
        <f t="shared" si="282"/>
        <v>61931.130117102526</v>
      </c>
      <c r="H1297" s="1">
        <v>0.16162500000000399</v>
      </c>
      <c r="I1297" s="1">
        <f t="shared" si="289"/>
        <v>58.5000000001437</v>
      </c>
      <c r="J1297" s="1">
        <f t="shared" si="290"/>
        <v>1</v>
      </c>
      <c r="K1297" s="1">
        <f t="shared" si="291"/>
        <v>4.9027793082320088E-3</v>
      </c>
      <c r="L1297" s="1">
        <f t="shared" si="292"/>
        <v>0.64</v>
      </c>
      <c r="M1297" s="10">
        <f t="shared" si="283"/>
        <v>1.5136795498571973E-2</v>
      </c>
      <c r="N1297" s="9">
        <f t="shared" si="284"/>
        <v>16.98262880497521</v>
      </c>
      <c r="O1297">
        <f>((-0.0000000008)*V1297^3+(0.000003)*V1297^2-0.004*V1297+2.013)*('Exhaust Gas Math'!$E$10/(T1297+'Exhaust Gas Math'!$E$10))+(357.45*V1297^-1.004)*(T1297/(T1297+'Exhaust Gas Math'!$E$10))</f>
        <v>0.88102023146817621</v>
      </c>
      <c r="P1297">
        <f t="shared" si="293"/>
        <v>-127.04738201233894</v>
      </c>
      <c r="Q1297" s="9">
        <f t="shared" si="285"/>
        <v>1.0729291274331824E-4</v>
      </c>
      <c r="R1297" s="10">
        <f t="shared" si="286"/>
        <v>1.4706220903743937E-4</v>
      </c>
      <c r="S1297">
        <f t="shared" si="294"/>
        <v>5.7252781605634483E-5</v>
      </c>
      <c r="T1297" s="9">
        <f>S1297*'Exhaust Gas Math'!$C$14</f>
        <v>6.7828372606691082E-5</v>
      </c>
      <c r="U1297" s="9">
        <f>(T1297/'Exhaust Gas Math'!$B$14)+('Exhaust Gas Math'!$D$10)</f>
        <v>2.7819246730053518E-3</v>
      </c>
      <c r="V1297">
        <f>('Exhaust Gas Math'!$E$10*((-0.000000001)*V1296^3+(0.000002)*V1296^2-0.0012*V1296+1.3446)*$B$18+T1297*'Exhaust Gas Math'!$D$14*$B$17)/('Exhaust Gas Math'!$E$10*((-0.000000001)*V1296^3+(0.000002)*V1296^2-0.0012*V1296+1.3446)+T1297*'Exhaust Gas Math'!$D$14)</f>
        <v>394.56694418548551</v>
      </c>
      <c r="W1297">
        <f t="shared" si="287"/>
        <v>62058.177499114863</v>
      </c>
      <c r="X1297" s="9">
        <f t="shared" si="288"/>
        <v>61931.130117102526</v>
      </c>
    </row>
    <row r="1298" spans="3:24" x14ac:dyDescent="0.2">
      <c r="C1298" s="1"/>
      <c r="D1298" s="1"/>
      <c r="E1298">
        <f t="shared" si="281"/>
        <v>0.161750000000004</v>
      </c>
      <c r="F1298">
        <f t="shared" si="282"/>
        <v>63399.054565006045</v>
      </c>
      <c r="H1298" s="1">
        <v>0.161750000000004</v>
      </c>
      <c r="I1298" s="1">
        <f t="shared" si="289"/>
        <v>63.0000000001437</v>
      </c>
      <c r="J1298" s="1">
        <f t="shared" si="290"/>
        <v>1</v>
      </c>
      <c r="K1298" s="1">
        <f t="shared" si="291"/>
        <v>5.2123598412488203E-3</v>
      </c>
      <c r="L1298" s="1">
        <f t="shared" si="292"/>
        <v>0.69</v>
      </c>
      <c r="M1298" s="10">
        <f t="shared" si="283"/>
        <v>1.7308501158327275E-2</v>
      </c>
      <c r="N1298" s="9">
        <f t="shared" si="284"/>
        <v>17.746798351402074</v>
      </c>
      <c r="O1298">
        <f>((-0.0000000008)*V1298^3+(0.000003)*V1298^2-0.004*V1298+2.013)*('Exhaust Gas Math'!$E$10/(T1298+'Exhaust Gas Math'!$E$10))+(357.45*V1298^-1.004)*(T1298/(T1298+'Exhaust Gas Math'!$E$10))</f>
        <v>0.91593449645819391</v>
      </c>
      <c r="P1298">
        <f t="shared" si="293"/>
        <v>-144.23625895756206</v>
      </c>
      <c r="Q1298" s="9">
        <f t="shared" si="285"/>
        <v>1.2268643681373844E-4</v>
      </c>
      <c r="R1298" s="10">
        <f t="shared" si="286"/>
        <v>1.6245573310785959E-4</v>
      </c>
      <c r="S1298">
        <f t="shared" si="294"/>
        <v>6.9185180159230154E-5</v>
      </c>
      <c r="T1298" s="9">
        <f>S1298*'Exhaust Gas Math'!$C$14</f>
        <v>8.196489405572365E-5</v>
      </c>
      <c r="U1298" s="9">
        <f>(T1298/'Exhaust Gas Math'!$B$14)+('Exhaust Gas Math'!$D$10)</f>
        <v>3.2698957275111361E-3</v>
      </c>
      <c r="V1298">
        <f>('Exhaust Gas Math'!$E$10*((-0.000000001)*V1297^3+(0.000002)*V1297^2-0.0012*V1297+1.3446)*$B$18+T1298*'Exhaust Gas Math'!$D$14*$B$17)/('Exhaust Gas Math'!$E$10*((-0.000000001)*V1297^3+(0.000002)*V1297^2-0.0012*V1297+1.3446)+T1298*'Exhaust Gas Math'!$D$14)</f>
        <v>379.69668305241834</v>
      </c>
      <c r="W1298">
        <f t="shared" si="287"/>
        <v>63543.290823963609</v>
      </c>
      <c r="X1298" s="9">
        <f t="shared" si="288"/>
        <v>63399.054565006045</v>
      </c>
    </row>
    <row r="1299" spans="3:24" x14ac:dyDescent="0.2">
      <c r="C1299" s="1"/>
      <c r="D1299" s="1"/>
      <c r="E1299">
        <f t="shared" si="281"/>
        <v>0.16187500000000399</v>
      </c>
      <c r="F1299">
        <f t="shared" si="282"/>
        <v>64985.900956900077</v>
      </c>
      <c r="H1299" s="1">
        <v>0.16187500000000399</v>
      </c>
      <c r="I1299" s="1">
        <f t="shared" si="289"/>
        <v>67.5000000001437</v>
      </c>
      <c r="J1299" s="1">
        <f t="shared" si="290"/>
        <v>1</v>
      </c>
      <c r="K1299" s="1">
        <f t="shared" si="291"/>
        <v>5.5114110268636154E-3</v>
      </c>
      <c r="L1299" s="1">
        <f t="shared" si="292"/>
        <v>0.72</v>
      </c>
      <c r="M1299" s="10">
        <f t="shared" si="283"/>
        <v>1.9568935194100086E-2</v>
      </c>
      <c r="N1299" s="9">
        <f t="shared" si="284"/>
        <v>18.401552984583105</v>
      </c>
      <c r="O1299">
        <f>((-0.0000000008)*V1299^3+(0.000003)*V1299^2-0.004*V1299+2.013)*('Exhaust Gas Math'!$E$10/(T1299+'Exhaust Gas Math'!$E$10))+(357.45*V1299^-1.004)*(T1299/(T1299+'Exhaust Gas Math'!$E$10))</f>
        <v>0.94533391526486854</v>
      </c>
      <c r="P1299">
        <f t="shared" si="293"/>
        <v>-160.05313915352852</v>
      </c>
      <c r="Q1299" s="9">
        <f t="shared" si="285"/>
        <v>1.3870888699383632E-4</v>
      </c>
      <c r="R1299" s="10">
        <f t="shared" si="286"/>
        <v>1.7847818328795746E-4</v>
      </c>
      <c r="S1299">
        <f t="shared" si="294"/>
        <v>8.2145091521128031E-5</v>
      </c>
      <c r="T1299" s="9">
        <f>S1299*'Exhaust Gas Math'!$C$14</f>
        <v>9.7318727915876005E-5</v>
      </c>
      <c r="U1299" s="9">
        <f>(T1299/'Exhaust Gas Math'!$B$14)+('Exhaust Gas Math'!$D$10)</f>
        <v>3.7998865407714863E-3</v>
      </c>
      <c r="V1299">
        <f>('Exhaust Gas Math'!$E$10*((-0.000000001)*V1298^3+(0.000002)*V1298^2-0.0012*V1298+1.3446)*$B$18+T1299*'Exhaust Gas Math'!$D$14*$B$17)/('Exhaust Gas Math'!$E$10*((-0.000000001)*V1298^3+(0.000002)*V1298^2-0.0012*V1298+1.3446)+T1299*'Exhaust Gas Math'!$D$14)</f>
        <v>368.017031868255</v>
      </c>
      <c r="W1299">
        <f t="shared" si="287"/>
        <v>65145.954096053603</v>
      </c>
      <c r="X1299" s="9">
        <f t="shared" si="288"/>
        <v>64985.900956900077</v>
      </c>
    </row>
    <row r="1300" spans="3:24" x14ac:dyDescent="0.2">
      <c r="C1300" s="1"/>
      <c r="D1300" s="1"/>
      <c r="E1300">
        <f t="shared" si="281"/>
        <v>0.162000000000004</v>
      </c>
      <c r="F1300">
        <f t="shared" si="282"/>
        <v>66750.258747066677</v>
      </c>
      <c r="H1300" s="1">
        <v>0.162000000000004</v>
      </c>
      <c r="I1300" s="1">
        <f t="shared" si="289"/>
        <v>72.0000000001437</v>
      </c>
      <c r="J1300" s="1">
        <f t="shared" si="290"/>
        <v>1</v>
      </c>
      <c r="K1300" s="1">
        <f t="shared" si="291"/>
        <v>5.7977033951266237E-3</v>
      </c>
      <c r="L1300" s="1">
        <f t="shared" si="292"/>
        <v>0.76</v>
      </c>
      <c r="M1300" s="10">
        <f t="shared" si="283"/>
        <v>2.1904161278390094E-2</v>
      </c>
      <c r="N1300" s="9">
        <f t="shared" si="284"/>
        <v>18.942855924476966</v>
      </c>
      <c r="O1300">
        <f>((-0.0000000008)*V1300^3+(0.000003)*V1300^2-0.004*V1300+2.013)*('Exhaust Gas Math'!$E$10/(T1300+'Exhaust Gas Math'!$E$10))+(357.45*V1300^-1.004)*(T1300/(T1300+'Exhaust Gas Math'!$E$10))</f>
        <v>0.97049331905764646</v>
      </c>
      <c r="P1300">
        <f t="shared" si="293"/>
        <v>-174.12192770950381</v>
      </c>
      <c r="Q1300" s="9">
        <f t="shared" si="285"/>
        <v>1.5526147955025198E-4</v>
      </c>
      <c r="R1300" s="10">
        <f t="shared" si="286"/>
        <v>1.9503077584437313E-4</v>
      </c>
      <c r="S1300">
        <f t="shared" si="294"/>
        <v>9.6277631483840316E-5</v>
      </c>
      <c r="T1300" s="9">
        <f>S1300*'Exhaust Gas Math'!$C$14</f>
        <v>1.1406179540686168E-4</v>
      </c>
      <c r="U1300" s="9">
        <f>(T1300/'Exhaust Gas Math'!$B$14)+('Exhaust Gas Math'!$D$10)</f>
        <v>4.3778315698010228E-3</v>
      </c>
      <c r="V1300">
        <f>('Exhaust Gas Math'!$E$10*((-0.000000001)*V1299^3+(0.000002)*V1299^2-0.0012*V1299+1.3446)*$B$18+T1300*'Exhaust Gas Math'!$D$14*$B$17)/('Exhaust Gas Math'!$E$10*((-0.000000001)*V1299^3+(0.000002)*V1299^2-0.0012*V1299+1.3446)+T1300*'Exhaust Gas Math'!$D$14)</f>
        <v>358.58690241356982</v>
      </c>
      <c r="W1300">
        <f t="shared" si="287"/>
        <v>66924.380674776185</v>
      </c>
      <c r="X1300" s="9">
        <f t="shared" si="288"/>
        <v>66750.258747066677</v>
      </c>
    </row>
    <row r="1301" spans="3:24" x14ac:dyDescent="0.2">
      <c r="C1301" s="1"/>
      <c r="D1301" s="1"/>
      <c r="E1301">
        <f t="shared" si="281"/>
        <v>0.16212500000000399</v>
      </c>
      <c r="F1301">
        <f t="shared" si="282"/>
        <v>68647.262788084234</v>
      </c>
      <c r="H1301" s="1">
        <v>0.16212500000000399</v>
      </c>
      <c r="I1301" s="1">
        <f t="shared" si="289"/>
        <v>76.5000000001437</v>
      </c>
      <c r="J1301" s="1">
        <f t="shared" si="290"/>
        <v>1</v>
      </c>
      <c r="K1301" s="1">
        <f t="shared" si="291"/>
        <v>6.0691025949214019E-3</v>
      </c>
      <c r="L1301" s="1">
        <f t="shared" si="292"/>
        <v>0.8</v>
      </c>
      <c r="M1301" s="10">
        <f t="shared" si="283"/>
        <v>2.4299781965844893E-2</v>
      </c>
      <c r="N1301" s="9">
        <f t="shared" si="284"/>
        <v>19.367369858457458</v>
      </c>
      <c r="O1301">
        <f>((-0.0000000008)*V1301^3+(0.000003)*V1301^2-0.004*V1301+2.013)*('Exhaust Gas Math'!$E$10/(T1301+'Exhaust Gas Math'!$E$10))+(357.45*V1301^-1.004)*(T1301/(T1301+'Exhaust Gas Math'!$E$10))</f>
        <v>0.99202691912629903</v>
      </c>
      <c r="P1301">
        <f t="shared" si="293"/>
        <v>-186.05217617125069</v>
      </c>
      <c r="Q1301" s="9">
        <f t="shared" si="285"/>
        <v>1.7224216224557046E-4</v>
      </c>
      <c r="R1301" s="10">
        <f t="shared" si="286"/>
        <v>2.1201145853969161E-4</v>
      </c>
      <c r="S1301">
        <f t="shared" si="294"/>
        <v>1.1153872798851545E-4</v>
      </c>
      <c r="T1301" s="9">
        <f>S1301*'Exhaust Gas Math'!$C$14</f>
        <v>1.3214188358905585E-4</v>
      </c>
      <c r="U1301" s="9">
        <f>(T1301/'Exhaust Gas Math'!$B$14)+('Exhaust Gas Math'!$D$10)</f>
        <v>5.0019285039464897E-3</v>
      </c>
      <c r="V1301">
        <f>('Exhaust Gas Math'!$E$10*((-0.000000001)*V1300^3+(0.000002)*V1300^2-0.0012*V1300+1.3446)*$B$18+T1301*'Exhaust Gas Math'!$D$14*$B$17)/('Exhaust Gas Math'!$E$10*((-0.000000001)*V1300^3+(0.000002)*V1300^2-0.0012*V1300+1.3446)+T1301*'Exhaust Gas Math'!$D$14)</f>
        <v>350.9025316615332</v>
      </c>
      <c r="W1301">
        <f t="shared" si="287"/>
        <v>68833.314964255478</v>
      </c>
      <c r="X1301" s="9">
        <f t="shared" si="288"/>
        <v>68647.262788084234</v>
      </c>
    </row>
    <row r="1302" spans="3:24" x14ac:dyDescent="0.2">
      <c r="C1302" s="1"/>
      <c r="D1302" s="1"/>
      <c r="E1302">
        <f t="shared" si="281"/>
        <v>0.162250000000004</v>
      </c>
      <c r="F1302">
        <f t="shared" si="282"/>
        <v>70555.747810891553</v>
      </c>
      <c r="H1302" s="1">
        <v>0.162250000000004</v>
      </c>
      <c r="I1302" s="1">
        <f t="shared" si="289"/>
        <v>81.0000000001437</v>
      </c>
      <c r="J1302" s="1">
        <f t="shared" si="290"/>
        <v>1</v>
      </c>
      <c r="K1302" s="1">
        <f t="shared" si="291"/>
        <v>6.3235853058618806E-3</v>
      </c>
      <c r="L1302" s="1">
        <f t="shared" si="292"/>
        <v>0.83</v>
      </c>
      <c r="M1302" s="10">
        <f t="shared" si="283"/>
        <v>2.6741027458303337E-2</v>
      </c>
      <c r="N1302" s="9">
        <f t="shared" si="284"/>
        <v>19.67247751695669</v>
      </c>
      <c r="O1302">
        <f>((-0.0000000008)*V1302^3+(0.000003)*V1302^2-0.004*V1302+2.013)*('Exhaust Gas Math'!$E$10/(T1302+'Exhaust Gas Math'!$E$10))+(357.45*V1302^-1.004)*(T1302/(T1302+'Exhaust Gas Math'!$E$10))</f>
        <v>1.0102780192218608</v>
      </c>
      <c r="P1302">
        <f t="shared" si="293"/>
        <v>-195.49201529101043</v>
      </c>
      <c r="Q1302" s="9">
        <f t="shared" si="285"/>
        <v>1.8954624352433738E-4</v>
      </c>
      <c r="R1302" s="10">
        <f t="shared" si="286"/>
        <v>2.2931553981845852E-4</v>
      </c>
      <c r="S1302">
        <f t="shared" si="294"/>
        <v>1.2767366386082522E-4</v>
      </c>
      <c r="T1302" s="9">
        <f>S1302*'Exhaust Gas Math'!$C$14</f>
        <v>1.5125722456708072E-4</v>
      </c>
      <c r="U1302" s="9">
        <f>(T1302/'Exhaust Gas Math'!$B$14)+('Exhaust Gas Math'!$D$10)</f>
        <v>5.6617607779549427E-3</v>
      </c>
      <c r="V1302">
        <f>('Exhaust Gas Math'!$E$10*((-0.000000001)*V1301^3+(0.000002)*V1301^2-0.0012*V1301+1.3446)*$B$18+T1302*'Exhaust Gas Math'!$D$14*$B$17)/('Exhaust Gas Math'!$E$10*((-0.000000001)*V1301^3+(0.000002)*V1301^2-0.0012*V1301+1.3446)+T1302*'Exhaust Gas Math'!$D$14)</f>
        <v>344.65294000886951</v>
      </c>
      <c r="W1302">
        <f t="shared" si="287"/>
        <v>70751.239826182558</v>
      </c>
      <c r="X1302" s="9">
        <f t="shared" si="288"/>
        <v>70555.747810891553</v>
      </c>
    </row>
    <row r="1303" spans="3:24" x14ac:dyDescent="0.2">
      <c r="C1303" s="1"/>
      <c r="D1303" s="1"/>
      <c r="E1303">
        <f t="shared" si="281"/>
        <v>0.16237500000000499</v>
      </c>
      <c r="F1303">
        <f t="shared" si="282"/>
        <v>72463.052935200933</v>
      </c>
      <c r="H1303" s="1">
        <v>0.16237500000000499</v>
      </c>
      <c r="I1303" s="1">
        <f t="shared" si="289"/>
        <v>85.50000000017917</v>
      </c>
      <c r="J1303" s="1">
        <f t="shared" si="290"/>
        <v>1</v>
      </c>
      <c r="K1303" s="1">
        <f t="shared" si="291"/>
        <v>6.559254322440985E-3</v>
      </c>
      <c r="L1303" s="1">
        <f t="shared" si="292"/>
        <v>0.86</v>
      </c>
      <c r="M1303" s="10">
        <f t="shared" si="283"/>
        <v>2.9212846665526367E-2</v>
      </c>
      <c r="N1303" s="9">
        <f t="shared" si="284"/>
        <v>19.8562978098022</v>
      </c>
      <c r="O1303">
        <f>((-0.0000000008)*V1303^3+(0.000003)*V1303^2-0.004*V1303+2.013)*('Exhaust Gas Math'!$E$10/(T1303+'Exhaust Gas Math'!$E$10))+(357.45*V1303^-1.004)*(T1303/(T1303+'Exhaust Gas Math'!$E$10))</f>
        <v>1.0258221492037674</v>
      </c>
      <c r="P1303">
        <f t="shared" si="293"/>
        <v>-202.22676382642257</v>
      </c>
      <c r="Q1303" s="9">
        <f t="shared" si="285"/>
        <v>2.0706703797140902E-4</v>
      </c>
      <c r="R1303" s="10">
        <f t="shared" si="286"/>
        <v>2.4683633426553014E-4</v>
      </c>
      <c r="S1303">
        <f t="shared" si="294"/>
        <v>1.4460116496133946E-4</v>
      </c>
      <c r="T1303" s="9">
        <f>S1303*'Exhaust Gas Math'!$C$14</f>
        <v>1.7131153144520902E-4</v>
      </c>
      <c r="U1303" s="9">
        <f>(T1303/'Exhaust Gas Math'!$B$14)+('Exhaust Gas Math'!$D$10)</f>
        <v>6.3540047157570933E-3</v>
      </c>
      <c r="V1303">
        <f>('Exhaust Gas Math'!$E$10*((-0.000000001)*V1302^3+(0.000002)*V1302^2-0.0012*V1302+1.3446)*$B$18+T1303*'Exhaust Gas Math'!$D$14*$B$17)/('Exhaust Gas Math'!$E$10*((-0.000000001)*V1302^3+(0.000002)*V1302^2-0.0012*V1302+1.3446)+T1303*'Exhaust Gas Math'!$D$14)</f>
        <v>339.51148252426253</v>
      </c>
      <c r="W1303">
        <f t="shared" si="287"/>
        <v>72665.279699027349</v>
      </c>
      <c r="X1303" s="9">
        <f t="shared" si="288"/>
        <v>72463.052935200933</v>
      </c>
    </row>
    <row r="1304" spans="3:24" x14ac:dyDescent="0.2">
      <c r="C1304" s="1"/>
      <c r="D1304" s="1"/>
      <c r="E1304">
        <f t="shared" si="281"/>
        <v>0.162500000000005</v>
      </c>
      <c r="F1304">
        <f t="shared" si="282"/>
        <v>74359.207188418543</v>
      </c>
      <c r="H1304" s="1">
        <v>0.162500000000005</v>
      </c>
      <c r="I1304" s="1">
        <f t="shared" si="289"/>
        <v>90.00000000018008</v>
      </c>
      <c r="J1304" s="1">
        <f t="shared" si="290"/>
        <v>1</v>
      </c>
      <c r="K1304" s="1">
        <f t="shared" si="291"/>
        <v>6.7743526979655499E-3</v>
      </c>
      <c r="L1304" s="1">
        <f t="shared" si="292"/>
        <v>0.89</v>
      </c>
      <c r="M1304" s="10">
        <f t="shared" si="283"/>
        <v>3.1700000000099711E-2</v>
      </c>
      <c r="N1304" s="9">
        <f t="shared" si="284"/>
        <v>19.917697423759289</v>
      </c>
      <c r="O1304">
        <f>((-0.0000000008)*V1304^3+(0.000003)*V1304^2-0.004*V1304+2.013)*('Exhaust Gas Math'!$E$10/(T1304+'Exhaust Gas Math'!$E$10))+(357.45*V1304^-1.004)*(T1304/(T1304+'Exhaust Gas Math'!$E$10))</f>
        <v>1.0391194351115436</v>
      </c>
      <c r="P1304">
        <f t="shared" si="293"/>
        <v>-206.11696224064096</v>
      </c>
      <c r="Q1304" s="9">
        <f t="shared" si="285"/>
        <v>2.2469652406249124E-4</v>
      </c>
      <c r="R1304" s="10">
        <f t="shared" si="286"/>
        <v>2.6446582035661236E-4</v>
      </c>
      <c r="S1304">
        <f t="shared" si="294"/>
        <v>1.6222783456572377E-4</v>
      </c>
      <c r="T1304" s="9">
        <f>S1304*'Exhaust Gas Math'!$C$14</f>
        <v>1.9219415548916557E-4</v>
      </c>
      <c r="U1304" s="9">
        <f>(T1304/'Exhaust Gas Math'!$B$14)+('Exhaust Gas Math'!$D$10)</f>
        <v>7.0748408926282202E-3</v>
      </c>
      <c r="V1304">
        <f>('Exhaust Gas Math'!$E$10*((-0.000000001)*V1303^3+(0.000002)*V1303^2-0.0012*V1303+1.3446)*$B$18+T1304*'Exhaust Gas Math'!$D$14*$B$17)/('Exhaust Gas Math'!$E$10*((-0.000000001)*V1303^3+(0.000002)*V1303^2-0.0012*V1303+1.3446)+T1304*'Exhaust Gas Math'!$D$14)</f>
        <v>335.23993406898148</v>
      </c>
      <c r="W1304">
        <f t="shared" si="287"/>
        <v>74565.324150659188</v>
      </c>
      <c r="X1304" s="9">
        <f t="shared" si="288"/>
        <v>74359.207188418543</v>
      </c>
    </row>
    <row r="1305" spans="3:24" x14ac:dyDescent="0.2">
      <c r="C1305" s="1"/>
      <c r="D1305" s="1"/>
      <c r="E1305">
        <f t="shared" si="281"/>
        <v>0.16262500000000499</v>
      </c>
      <c r="F1305">
        <f t="shared" si="282"/>
        <v>76235.882675943212</v>
      </c>
      <c r="H1305" s="1">
        <v>0.16262500000000499</v>
      </c>
      <c r="I1305" s="1">
        <f t="shared" si="289"/>
        <v>94.50000000017917</v>
      </c>
      <c r="J1305" s="1">
        <f t="shared" si="290"/>
        <v>1</v>
      </c>
      <c r="K1305" s="1">
        <f t="shared" si="291"/>
        <v>6.967276842859603E-3</v>
      </c>
      <c r="L1305" s="1">
        <f t="shared" si="292"/>
        <v>0.92</v>
      </c>
      <c r="M1305" s="10">
        <f t="shared" si="283"/>
        <v>3.4187153334671538E-2</v>
      </c>
      <c r="N1305" s="9">
        <f t="shared" si="284"/>
        <v>19.856297809792412</v>
      </c>
      <c r="O1305">
        <f>((-0.0000000008)*V1305^3+(0.000003)*V1305^2-0.004*V1305+2.013)*('Exhaust Gas Math'!$E$10/(T1305+'Exhaust Gas Math'!$E$10))+(357.45*V1305^-1.004)*(T1305/(T1305+'Exhaust Gas Math'!$E$10))</f>
        <v>1.0505413379162531</v>
      </c>
      <c r="P1305">
        <f t="shared" si="293"/>
        <v>-207.09981276712955</v>
      </c>
      <c r="Q1305" s="9">
        <f t="shared" si="285"/>
        <v>2.4232601015356273E-4</v>
      </c>
      <c r="R1305" s="10">
        <f t="shared" si="286"/>
        <v>2.8209530644768385E-4</v>
      </c>
      <c r="S1305">
        <f t="shared" si="294"/>
        <v>1.8044866157249196E-4</v>
      </c>
      <c r="T1305" s="9">
        <f>S1305*'Exhaust Gas Math'!$C$14</f>
        <v>2.1378068820874794E-4</v>
      </c>
      <c r="U1305" s="9">
        <f>(T1305/'Exhaust Gas Math'!$B$14)+('Exhaust Gas Math'!$D$10)</f>
        <v>7.8199749181574706E-3</v>
      </c>
      <c r="V1305">
        <f>('Exhaust Gas Math'!$E$10*((-0.000000001)*V1304^3+(0.000002)*V1304^2-0.0012*V1304+1.3446)*$B$18+T1305*'Exhaust Gas Math'!$D$14*$B$17)/('Exhaust Gas Math'!$E$10*((-0.000000001)*V1304^3+(0.000002)*V1304^2-0.0012*V1304+1.3446)+T1305*'Exhaust Gas Math'!$D$14)</f>
        <v>331.6607553272512</v>
      </c>
      <c r="W1305">
        <f t="shared" si="287"/>
        <v>76442.982488710346</v>
      </c>
      <c r="X1305" s="9">
        <f t="shared" si="288"/>
        <v>76235.882675943212</v>
      </c>
    </row>
    <row r="1306" spans="3:24" x14ac:dyDescent="0.2">
      <c r="C1306" s="1"/>
      <c r="D1306" s="1"/>
      <c r="E1306">
        <f t="shared" si="281"/>
        <v>0.162750000000005</v>
      </c>
      <c r="F1306">
        <f t="shared" si="282"/>
        <v>78019.369248673815</v>
      </c>
      <c r="H1306" s="1">
        <v>0.162750000000005</v>
      </c>
      <c r="I1306" s="1">
        <f t="shared" si="289"/>
        <v>99.00000000018008</v>
      </c>
      <c r="J1306" s="1">
        <f t="shared" si="290"/>
        <v>1</v>
      </c>
      <c r="K1306" s="1">
        <f t="shared" si="291"/>
        <v>7.1365884796500238E-3</v>
      </c>
      <c r="L1306" s="1">
        <f t="shared" si="292"/>
        <v>0.94</v>
      </c>
      <c r="M1306" s="10">
        <f t="shared" si="283"/>
        <v>3.6658972541873606E-2</v>
      </c>
      <c r="N1306" s="9">
        <f t="shared" si="284"/>
        <v>19.672477516939079</v>
      </c>
      <c r="O1306">
        <f>((-0.0000000008)*V1306^3+(0.000003)*V1306^2-0.004*V1306+2.013)*('Exhaust Gas Math'!$E$10/(T1306+'Exhaust Gas Math'!$E$10))+(357.45*V1306^-1.004)*(T1306/(T1306+'Exhaust Gas Math'!$E$10))</f>
        <v>1.0602931691829036</v>
      </c>
      <c r="P1306">
        <f t="shared" si="293"/>
        <v>-205.17010614774918</v>
      </c>
      <c r="Q1306" s="9">
        <f t="shared" si="285"/>
        <v>2.5984680460048578E-4</v>
      </c>
      <c r="R1306" s="10">
        <f t="shared" si="286"/>
        <v>2.9961610089460696E-4</v>
      </c>
      <c r="S1306">
        <f t="shared" si="294"/>
        <v>1.9895081393801338E-4</v>
      </c>
      <c r="T1306" s="9">
        <f>S1306*'Exhaust Gas Math'!$C$14</f>
        <v>2.3570051200558597E-4</v>
      </c>
      <c r="U1306" s="9">
        <f>(T1306/'Exhaust Gas Math'!$B$14)+('Exhaust Gas Math'!$D$10)</f>
        <v>8.5766136408650297E-3</v>
      </c>
      <c r="V1306">
        <f>('Exhaust Gas Math'!$E$10*((-0.000000001)*V1305^3+(0.000002)*V1305^2-0.0012*V1305+1.3446)*$B$18+T1306*'Exhaust Gas Math'!$D$14*$B$17)/('Exhaust Gas Math'!$E$10*((-0.000000001)*V1305^3+(0.000002)*V1305^2-0.0012*V1305+1.3446)+T1306*'Exhaust Gas Math'!$D$14)</f>
        <v>328.66864778880705</v>
      </c>
      <c r="W1306">
        <f t="shared" si="287"/>
        <v>78224.539354821565</v>
      </c>
      <c r="X1306" s="9">
        <f t="shared" si="288"/>
        <v>78019.369248673815</v>
      </c>
    </row>
    <row r="1307" spans="3:24" x14ac:dyDescent="0.2">
      <c r="C1307" s="1"/>
      <c r="D1307" s="1"/>
      <c r="E1307">
        <f t="shared" si="281"/>
        <v>0.16287500000000499</v>
      </c>
      <c r="F1307">
        <f t="shared" si="282"/>
        <v>79715.434902153327</v>
      </c>
      <c r="H1307" s="1">
        <v>0.16287500000000499</v>
      </c>
      <c r="I1307" s="1">
        <f t="shared" si="289"/>
        <v>103.50000000017917</v>
      </c>
      <c r="J1307" s="1">
        <f t="shared" si="290"/>
        <v>1</v>
      </c>
      <c r="K1307" s="1">
        <f t="shared" si="291"/>
        <v>7.2810253655350163E-3</v>
      </c>
      <c r="L1307" s="1">
        <f t="shared" si="292"/>
        <v>0.96</v>
      </c>
      <c r="M1307" s="10">
        <f t="shared" si="283"/>
        <v>3.9100218034328872E-2</v>
      </c>
      <c r="N1307" s="9">
        <f t="shared" si="284"/>
        <v>19.367369858431246</v>
      </c>
      <c r="O1307">
        <f>((-0.0000000008)*V1307^3+(0.000003)*V1307^2-0.004*V1307+2.013)*('Exhaust Gas Math'!$E$10/(T1307+'Exhaust Gas Math'!$E$10))+(357.45*V1307^-1.004)*(T1307/(T1307+'Exhaust Gas Math'!$E$10))</f>
        <v>1.0686646688712598</v>
      </c>
      <c r="P1307">
        <f t="shared" si="293"/>
        <v>-200.42539512476193</v>
      </c>
      <c r="Q1307" s="9">
        <f t="shared" si="285"/>
        <v>2.771508858792302E-4</v>
      </c>
      <c r="R1307" s="10">
        <f t="shared" si="286"/>
        <v>3.1692018217335132E-4</v>
      </c>
      <c r="S1307">
        <f t="shared" si="294"/>
        <v>2.1761290844090164E-4</v>
      </c>
      <c r="T1307" s="9">
        <f>S1307*'Exhaust Gas Math'!$C$14</f>
        <v>2.5780982205242939E-4</v>
      </c>
      <c r="U1307" s="9">
        <f>(T1307/'Exhaust Gas Math'!$B$14)+('Exhaust Gas Math'!$D$10)</f>
        <v>9.3397931385123707E-3</v>
      </c>
      <c r="V1307">
        <f>('Exhaust Gas Math'!$E$10*((-0.000000001)*V1306^3+(0.000002)*V1306^2-0.0012*V1306+1.3446)*$B$18+T1307*'Exhaust Gas Math'!$D$14*$B$17)/('Exhaust Gas Math'!$E$10*((-0.000000001)*V1306^3+(0.000002)*V1306^2-0.0012*V1306+1.3446)+T1307*'Exhaust Gas Math'!$D$14)</f>
        <v>326.14564263379498</v>
      </c>
      <c r="W1307">
        <f t="shared" si="287"/>
        <v>79915.860297278094</v>
      </c>
      <c r="X1307" s="9">
        <f t="shared" si="288"/>
        <v>79715.434902153327</v>
      </c>
    </row>
    <row r="1308" spans="3:24" x14ac:dyDescent="0.2">
      <c r="C1308" s="1"/>
      <c r="D1308" s="1"/>
      <c r="E1308">
        <f t="shared" si="281"/>
        <v>0.163000000000005</v>
      </c>
      <c r="F1308">
        <f t="shared" si="282"/>
        <v>81270.680023606576</v>
      </c>
      <c r="H1308" s="1">
        <v>0.163000000000005</v>
      </c>
      <c r="I1308" s="1">
        <f t="shared" si="289"/>
        <v>108.00000000018008</v>
      </c>
      <c r="J1308" s="1">
        <f t="shared" si="290"/>
        <v>1</v>
      </c>
      <c r="K1308" s="1">
        <f t="shared" si="291"/>
        <v>7.3995107025877568E-3</v>
      </c>
      <c r="L1308" s="1">
        <f t="shared" si="292"/>
        <v>0.97</v>
      </c>
      <c r="M1308" s="10">
        <f t="shared" si="283"/>
        <v>4.1495838721780719E-2</v>
      </c>
      <c r="N1308" s="9">
        <f t="shared" si="284"/>
        <v>18.942855924442092</v>
      </c>
      <c r="O1308">
        <f>((-0.0000000008)*V1308^3+(0.000003)*V1308^2-0.004*V1308+2.013)*('Exhaust Gas Math'!$E$10/(T1308+'Exhaust Gas Math'!$E$10))+(357.45*V1308^-1.004)*(T1308/(T1308+'Exhaust Gas Math'!$E$10))</f>
        <v>1.0758146684150354</v>
      </c>
      <c r="P1308">
        <f t="shared" si="293"/>
        <v>-193.01825189666255</v>
      </c>
      <c r="Q1308" s="9">
        <f t="shared" si="285"/>
        <v>2.9413156857452773E-4</v>
      </c>
      <c r="R1308" s="10">
        <f t="shared" si="286"/>
        <v>3.3390086486864885E-4</v>
      </c>
      <c r="S1308">
        <f t="shared" si="294"/>
        <v>2.361169879527974E-4</v>
      </c>
      <c r="T1308" s="9">
        <f>S1308*'Exhaust Gas Math'!$C$14</f>
        <v>2.7973192897331274E-4</v>
      </c>
      <c r="U1308" s="9">
        <f>(T1308/'Exhaust Gas Math'!$B$14)+('Exhaust Gas Math'!$D$10)</f>
        <v>1.0096510671162814E-2</v>
      </c>
      <c r="V1308">
        <f>('Exhaust Gas Math'!$E$10*((-0.000000001)*V1307^3+(0.000002)*V1307^2-0.0012*V1307+1.3446)*$B$18+T1308*'Exhaust Gas Math'!$D$14*$B$17)/('Exhaust Gas Math'!$E$10*((-0.000000001)*V1307^3+(0.000002)*V1307^2-0.0012*V1307+1.3446)+T1308*'Exhaust Gas Math'!$D$14)</f>
        <v>324.02335890320671</v>
      </c>
      <c r="W1308">
        <f t="shared" si="287"/>
        <v>81463.698275503237</v>
      </c>
      <c r="X1308" s="9">
        <f t="shared" si="288"/>
        <v>81270.680023606576</v>
      </c>
    </row>
    <row r="1309" spans="3:24" x14ac:dyDescent="0.2">
      <c r="C1309" s="1"/>
      <c r="D1309" s="1"/>
      <c r="E1309">
        <f t="shared" si="281"/>
        <v>0.16312500000000499</v>
      </c>
      <c r="F1309">
        <f t="shared" si="282"/>
        <v>82752.867495003447</v>
      </c>
      <c r="H1309" s="1">
        <v>0.16312500000000499</v>
      </c>
      <c r="I1309" s="1">
        <f t="shared" si="289"/>
        <v>112.50000000017917</v>
      </c>
      <c r="J1309" s="1">
        <f t="shared" si="290"/>
        <v>1</v>
      </c>
      <c r="K1309" s="1">
        <f t="shared" si="291"/>
        <v>7.491161165440607E-3</v>
      </c>
      <c r="L1309" s="1">
        <f t="shared" si="292"/>
        <v>0.99</v>
      </c>
      <c r="M1309" s="10">
        <f t="shared" si="283"/>
        <v>4.3831064806065009E-2</v>
      </c>
      <c r="N1309" s="9">
        <f t="shared" si="284"/>
        <v>18.401552984540135</v>
      </c>
      <c r="O1309">
        <f>((-0.0000000008)*V1309^3+(0.000003)*V1309^2-0.004*V1309+2.013)*('Exhaust Gas Math'!$E$10/(T1309+'Exhaust Gas Math'!$E$10))+(357.45*V1309^-1.004)*(T1309/(T1309+'Exhaust Gas Math'!$E$10))</f>
        <v>1.0820126655835267</v>
      </c>
      <c r="P1309">
        <f t="shared" si="293"/>
        <v>-183.19402375528799</v>
      </c>
      <c r="Q1309" s="9">
        <f t="shared" si="285"/>
        <v>3.1068416113090287E-4</v>
      </c>
      <c r="R1309" s="10">
        <f t="shared" si="286"/>
        <v>3.5045345742502399E-4</v>
      </c>
      <c r="S1309">
        <f t="shared" si="294"/>
        <v>2.5452648079891699E-4</v>
      </c>
      <c r="T1309" s="9">
        <f>S1309*'Exhaust Gas Math'!$C$14</f>
        <v>3.0154197741546438E-4</v>
      </c>
      <c r="U1309" s="9">
        <f>(T1309/'Exhaust Gas Math'!$B$14)+('Exhaust Gas Math'!$D$10)</f>
        <v>1.0849360116870498E-2</v>
      </c>
      <c r="V1309">
        <f>('Exhaust Gas Math'!$E$10*((-0.000000001)*V1308^3+(0.000002)*V1308^2-0.0012*V1308+1.3446)*$B$18+T1309*'Exhaust Gas Math'!$D$14*$B$17)/('Exhaust Gas Math'!$E$10*((-0.000000001)*V1308^3+(0.000002)*V1308^2-0.0012*V1308+1.3446)+T1309*'Exhaust Gas Math'!$D$14)</f>
        <v>322.20746196743954</v>
      </c>
      <c r="W1309">
        <f t="shared" si="287"/>
        <v>82936.061518758739</v>
      </c>
      <c r="X1309" s="9">
        <f t="shared" si="288"/>
        <v>82752.867495003447</v>
      </c>
    </row>
    <row r="1310" spans="3:24" x14ac:dyDescent="0.2">
      <c r="C1310" s="1"/>
      <c r="D1310" s="1"/>
      <c r="E1310">
        <f t="shared" si="281"/>
        <v>0.163250000000005</v>
      </c>
      <c r="F1310">
        <f t="shared" si="282"/>
        <v>84063.748369961133</v>
      </c>
      <c r="H1310" s="1">
        <v>0.163250000000005</v>
      </c>
      <c r="I1310" s="1">
        <f t="shared" si="289"/>
        <v>117.00000000018008</v>
      </c>
      <c r="J1310" s="1">
        <f t="shared" si="290"/>
        <v>1</v>
      </c>
      <c r="K1310" s="1">
        <f t="shared" si="291"/>
        <v>7.5552934866041886E-3</v>
      </c>
      <c r="L1310" s="1">
        <f t="shared" si="292"/>
        <v>0.99</v>
      </c>
      <c r="M1310" s="10">
        <f t="shared" si="283"/>
        <v>4.6091498841832348E-2</v>
      </c>
      <c r="N1310" s="9">
        <f t="shared" si="284"/>
        <v>17.746798351350972</v>
      </c>
      <c r="O1310">
        <f>((-0.0000000008)*V1310^3+(0.000003)*V1310^2-0.004*V1310+2.013)*('Exhaust Gas Math'!$E$10/(T1310+'Exhaust Gas Math'!$E$10))+(357.45*V1310^-1.004)*(T1310/(T1310+'Exhaust Gas Math'!$E$10))</f>
        <v>1.0872980778158809</v>
      </c>
      <c r="P1310">
        <f t="shared" si="293"/>
        <v>-171.22164054464758</v>
      </c>
      <c r="Q1310" s="9">
        <f t="shared" si="285"/>
        <v>3.2670661131096193E-4</v>
      </c>
      <c r="R1310" s="10">
        <f t="shared" si="286"/>
        <v>3.6647590760508311E-4</v>
      </c>
      <c r="S1310">
        <f t="shared" si="294"/>
        <v>2.7234635892148338E-4</v>
      </c>
      <c r="T1310" s="9">
        <f>S1310*'Exhaust Gas Math'!$C$14</f>
        <v>3.226534989731227E-4</v>
      </c>
      <c r="U1310" s="9">
        <f>(T1310/'Exhaust Gas Math'!$B$14)+('Exhaust Gas Math'!$D$10)</f>
        <v>1.1578097485101715E-2</v>
      </c>
      <c r="V1310">
        <f>('Exhaust Gas Math'!$E$10*((-0.000000001)*V1309^3+(0.000002)*V1309^2-0.0012*V1309+1.3446)*$B$18+T1310*'Exhaust Gas Math'!$D$14*$B$17)/('Exhaust Gas Math'!$E$10*((-0.000000001)*V1309^3+(0.000002)*V1309^2-0.0012*V1309+1.3446)+T1310*'Exhaust Gas Math'!$D$14)</f>
        <v>320.67611604690785</v>
      </c>
      <c r="W1310">
        <f t="shared" si="287"/>
        <v>84234.970010505785</v>
      </c>
      <c r="X1310" s="9">
        <f t="shared" si="288"/>
        <v>84063.748369961133</v>
      </c>
    </row>
    <row r="1311" spans="3:24" x14ac:dyDescent="0.2">
      <c r="C1311" s="1"/>
      <c r="D1311" s="1"/>
      <c r="E1311">
        <f t="shared" si="281"/>
        <v>0.16337500000000499</v>
      </c>
      <c r="F1311">
        <f t="shared" si="282"/>
        <v>85268.869496920364</v>
      </c>
      <c r="H1311" s="1">
        <v>0.16337500000000499</v>
      </c>
      <c r="I1311" s="1">
        <f t="shared" si="289"/>
        <v>121.50000000017917</v>
      </c>
      <c r="J1311" s="1">
        <f t="shared" si="290"/>
        <v>1</v>
      </c>
      <c r="K1311" s="1">
        <f t="shared" si="291"/>
        <v>7.5914295503252925E-3</v>
      </c>
      <c r="L1311" s="1">
        <f t="shared" si="292"/>
        <v>1</v>
      </c>
      <c r="M1311" s="10">
        <f t="shared" si="283"/>
        <v>4.8263204501580392E-2</v>
      </c>
      <c r="N1311" s="9">
        <f t="shared" si="284"/>
        <v>16.982628804916544</v>
      </c>
      <c r="O1311">
        <f>((-0.0000000008)*V1311^3+(0.000003)*V1311^2-0.004*V1311+2.013)*('Exhaust Gas Math'!$E$10/(T1311+'Exhaust Gas Math'!$E$10))+(357.45*V1311^-1.004)*(T1311/(T1311+'Exhaust Gas Math'!$E$10))</f>
        <v>1.0918682109441611</v>
      </c>
      <c r="P1311">
        <f t="shared" si="293"/>
        <v>-157.45268127478212</v>
      </c>
      <c r="Q1311" s="9">
        <f t="shared" si="285"/>
        <v>3.4210013538133073E-4</v>
      </c>
      <c r="R1311" s="10">
        <f t="shared" si="286"/>
        <v>3.8186943167545185E-4</v>
      </c>
      <c r="S1311">
        <f t="shared" si="294"/>
        <v>2.8963969015852084E-4</v>
      </c>
      <c r="T1311" s="9">
        <f>S1311*'Exhaust Gas Math'!$C$14</f>
        <v>3.43141211218029E-4</v>
      </c>
      <c r="U1311" s="9">
        <f>(T1311/'Exhaust Gas Math'!$B$14)+('Exhaust Gas Math'!$D$10)</f>
        <v>1.2285301911919328E-2</v>
      </c>
      <c r="V1311">
        <f>('Exhaust Gas Math'!$E$10*((-0.000000001)*V1310^3+(0.000002)*V1310^2-0.0012*V1310+1.3446)*$B$18+T1311*'Exhaust Gas Math'!$D$14*$B$17)/('Exhaust Gas Math'!$E$10*((-0.000000001)*V1310^3+(0.000002)*V1310^2-0.0012*V1310+1.3446)+T1311*'Exhaust Gas Math'!$D$14)</f>
        <v>319.36456871920552</v>
      </c>
      <c r="W1311">
        <f t="shared" si="287"/>
        <v>85426.322178195143</v>
      </c>
      <c r="X1311" s="9">
        <f t="shared" si="288"/>
        <v>85268.869496920364</v>
      </c>
    </row>
    <row r="1312" spans="3:24" x14ac:dyDescent="0.2">
      <c r="C1312" s="1"/>
      <c r="D1312" s="1"/>
      <c r="E1312">
        <f t="shared" si="281"/>
        <v>0.163500000000005</v>
      </c>
      <c r="F1312">
        <f t="shared" si="282"/>
        <v>86333.512528582563</v>
      </c>
      <c r="H1312" s="1">
        <v>0.163500000000005</v>
      </c>
      <c r="I1312" s="1">
        <f t="shared" si="289"/>
        <v>126.00000000018008</v>
      </c>
      <c r="J1312" s="1">
        <f t="shared" si="290"/>
        <v>1</v>
      </c>
      <c r="K1312" s="1">
        <f t="shared" si="291"/>
        <v>7.5992999570093488E-3</v>
      </c>
      <c r="L1312" s="1">
        <f t="shared" si="292"/>
        <v>1</v>
      </c>
      <c r="M1312" s="10">
        <f t="shared" si="283"/>
        <v>5.033279249775216E-2</v>
      </c>
      <c r="N1312" s="9">
        <f t="shared" si="284"/>
        <v>16.113755704602507</v>
      </c>
      <c r="O1312">
        <f>((-0.0000000008)*V1312^3+(0.000003)*V1312^2-0.004*V1312+2.013)*('Exhaust Gas Math'!$E$10/(T1312+'Exhaust Gas Math'!$E$10))+(357.45*V1312^-1.004)*(T1312/(T1312+'Exhaust Gas Math'!$E$10))</f>
        <v>1.0957887421888053</v>
      </c>
      <c r="P1312">
        <f t="shared" si="293"/>
        <v>-142.26248447816252</v>
      </c>
      <c r="Q1312" s="9">
        <f t="shared" si="285"/>
        <v>3.5676982714725466E-4</v>
      </c>
      <c r="R1312" s="10">
        <f t="shared" si="286"/>
        <v>3.9653912344137583E-4</v>
      </c>
      <c r="S1312">
        <f t="shared" si="294"/>
        <v>3.0611985660342804E-4</v>
      </c>
      <c r="T1312" s="9">
        <f>S1312*'Exhaust Gas Math'!$C$14</f>
        <v>3.6266555289884343E-4</v>
      </c>
      <c r="U1312" s="9">
        <f>(T1312/'Exhaust Gas Math'!$B$14)+('Exhaust Gas Math'!$D$10)</f>
        <v>1.295925226334544E-2</v>
      </c>
      <c r="V1312">
        <f>('Exhaust Gas Math'!$E$10*((-0.000000001)*V1311^3+(0.000002)*V1311^2-0.0012*V1311+1.3446)*$B$18+T1312*'Exhaust Gas Math'!$D$14*$B$17)/('Exhaust Gas Math'!$E$10*((-0.000000001)*V1311^3+(0.000002)*V1311^2-0.0012*V1311+1.3446)+T1312*'Exhaust Gas Math'!$D$14)</f>
        <v>318.24861583110948</v>
      </c>
      <c r="W1312">
        <f t="shared" si="287"/>
        <v>86475.775013060731</v>
      </c>
      <c r="X1312" s="9">
        <f t="shared" si="288"/>
        <v>86333.512528582563</v>
      </c>
    </row>
    <row r="1313" spans="3:24" x14ac:dyDescent="0.2">
      <c r="C1313" s="1"/>
      <c r="D1313" s="1"/>
      <c r="E1313">
        <f t="shared" si="281"/>
        <v>0.16362500000000499</v>
      </c>
      <c r="F1313">
        <f t="shared" si="282"/>
        <v>87272.144460002135</v>
      </c>
      <c r="H1313" s="1">
        <v>0.16362500000000499</v>
      </c>
      <c r="I1313" s="1">
        <f t="shared" si="289"/>
        <v>130.50000000017917</v>
      </c>
      <c r="J1313" s="1">
        <f t="shared" si="290"/>
        <v>1</v>
      </c>
      <c r="K1313" s="1">
        <f t="shared" si="291"/>
        <v>7.5788460316333472E-3</v>
      </c>
      <c r="L1313" s="1">
        <f t="shared" si="292"/>
        <v>1</v>
      </c>
      <c r="M1313" s="10">
        <f t="shared" si="283"/>
        <v>5.228750313214231E-2</v>
      </c>
      <c r="N1313" s="9">
        <f t="shared" si="284"/>
        <v>15.145535942002422</v>
      </c>
      <c r="O1313">
        <f>((-0.0000000008)*V1313^3+(0.000003)*V1313^2-0.004*V1313+2.013)*('Exhaust Gas Math'!$E$10/(T1313+'Exhaust Gas Math'!$E$10))+(357.45*V1313^-1.004)*(T1313/(T1313+'Exhaust Gas Math'!$E$10))</f>
        <v>1.0991565716177791</v>
      </c>
      <c r="P1313">
        <f t="shared" si="293"/>
        <v>-126.06625657140017</v>
      </c>
      <c r="Q1313" s="9">
        <f t="shared" si="285"/>
        <v>3.7062524308082161E-4</v>
      </c>
      <c r="R1313" s="10">
        <f t="shared" si="286"/>
        <v>4.1039453937494273E-4</v>
      </c>
      <c r="S1313">
        <f t="shared" si="294"/>
        <v>3.2168525254985206E-4</v>
      </c>
      <c r="T1313" s="9">
        <f>S1313*'Exhaust Gas Math'!$C$14</f>
        <v>3.8110614995659102E-4</v>
      </c>
      <c r="U1313" s="9">
        <f>(T1313/'Exhaust Gas Math'!$B$14)+('Exhaust Gas Math'!$D$10)</f>
        <v>1.3595793411351914E-2</v>
      </c>
      <c r="V1313">
        <f>('Exhaust Gas Math'!$E$10*((-0.000000001)*V1312^3+(0.000002)*V1312^2-0.0012*V1312+1.3446)*$B$18+T1313*'Exhaust Gas Math'!$D$14*$B$17)/('Exhaust Gas Math'!$E$10*((-0.000000001)*V1312^3+(0.000002)*V1312^2-0.0012*V1312+1.3446)+T1313*'Exhaust Gas Math'!$D$14)</f>
        <v>317.29667444340072</v>
      </c>
      <c r="W1313">
        <f t="shared" si="287"/>
        <v>87398.210716573536</v>
      </c>
      <c r="X1313" s="9">
        <f t="shared" si="288"/>
        <v>87272.144460002135</v>
      </c>
    </row>
    <row r="1314" spans="3:24" x14ac:dyDescent="0.2">
      <c r="C1314" s="1"/>
      <c r="D1314" s="1"/>
      <c r="E1314">
        <f t="shared" si="281"/>
        <v>0.163750000000005</v>
      </c>
      <c r="F1314">
        <f t="shared" si="282"/>
        <v>88062.104681563753</v>
      </c>
      <c r="H1314" s="1">
        <v>0.163750000000005</v>
      </c>
      <c r="I1314" s="1">
        <f t="shared" si="289"/>
        <v>135.00000000018008</v>
      </c>
      <c r="J1314" s="1">
        <f t="shared" si="290"/>
        <v>1</v>
      </c>
      <c r="K1314" s="1">
        <f t="shared" si="291"/>
        <v>7.5302202611766747E-3</v>
      </c>
      <c r="L1314" s="1">
        <f t="shared" si="292"/>
        <v>0.99</v>
      </c>
      <c r="M1314" s="10">
        <f t="shared" si="283"/>
        <v>5.4115284963684E-2</v>
      </c>
      <c r="N1314" s="9">
        <f t="shared" si="284"/>
        <v>14.083938913917759</v>
      </c>
      <c r="O1314">
        <f>((-0.0000000008)*V1314^3+(0.000003)*V1314^2-0.004*V1314+2.013)*('Exhaust Gas Math'!$E$10/(T1314+'Exhaust Gas Math'!$E$10))+(357.45*V1314^-1.004)*(T1314/(T1314+'Exhaust Gas Math'!$E$10))</f>
        <v>1.1020205398523173</v>
      </c>
      <c r="P1314">
        <f t="shared" si="293"/>
        <v>-109.29692888254966</v>
      </c>
      <c r="Q1314" s="9">
        <f t="shared" si="285"/>
        <v>3.8358095993541784E-4</v>
      </c>
      <c r="R1314" s="10">
        <f t="shared" si="286"/>
        <v>4.2335025622953896E-4</v>
      </c>
      <c r="S1314">
        <f t="shared" si="294"/>
        <v>3.3609436555971591E-4</v>
      </c>
      <c r="T1314" s="9">
        <f>S1314*'Exhaust Gas Math'!$C$14</f>
        <v>3.9817687837808623E-4</v>
      </c>
      <c r="U1314" s="9">
        <f>(T1314/'Exhaust Gas Math'!$B$14)+('Exhaust Gas Math'!$D$10)</f>
        <v>1.4185048793522961E-2</v>
      </c>
      <c r="V1314">
        <f>('Exhaust Gas Math'!$E$10*((-0.000000001)*V1313^3+(0.000002)*V1313^2-0.0012*V1313+1.3446)*$B$18+T1314*'Exhaust Gas Math'!$D$14*$B$17)/('Exhaust Gas Math'!$E$10*((-0.000000001)*V1313^3+(0.000002)*V1313^2-0.0012*V1313+1.3446)+T1314*'Exhaust Gas Math'!$D$14)</f>
        <v>316.49197294710615</v>
      </c>
      <c r="W1314">
        <f t="shared" si="287"/>
        <v>88171.401610446308</v>
      </c>
      <c r="X1314" s="9">
        <f t="shared" si="288"/>
        <v>88062.104681563753</v>
      </c>
    </row>
    <row r="1315" spans="3:24" x14ac:dyDescent="0.2">
      <c r="C1315" s="1"/>
      <c r="D1315" s="1"/>
      <c r="E1315">
        <f t="shared" si="281"/>
        <v>0.16387500000000499</v>
      </c>
      <c r="F1315">
        <f t="shared" si="282"/>
        <v>88721.555780779934</v>
      </c>
      <c r="H1315" s="1">
        <v>0.16387500000000499</v>
      </c>
      <c r="I1315" s="1">
        <f t="shared" si="289"/>
        <v>139.50000000017917</v>
      </c>
      <c r="J1315" s="1">
        <f t="shared" si="290"/>
        <v>1</v>
      </c>
      <c r="K1315" s="1">
        <f t="shared" si="291"/>
        <v>7.45378515780863E-3</v>
      </c>
      <c r="L1315" s="1">
        <f t="shared" si="292"/>
        <v>0.98</v>
      </c>
      <c r="M1315" s="10">
        <f t="shared" si="283"/>
        <v>5.5804869109585611E-2</v>
      </c>
      <c r="N1315" s="9">
        <f t="shared" si="284"/>
        <v>12.935509719044045</v>
      </c>
      <c r="O1315">
        <f>((-0.0000000008)*V1315^3+(0.000003)*V1315^2-0.004*V1315+2.013)*('Exhaust Gas Math'!$E$10/(T1315+'Exhaust Gas Math'!$E$10))+(357.45*V1315^-1.004)*(T1315/(T1315+'Exhaust Gas Math'!$E$10))</f>
        <v>1.104451793048588</v>
      </c>
      <c r="P1315">
        <f t="shared" si="293"/>
        <v>-92.402529934418808</v>
      </c>
      <c r="Q1315" s="9">
        <f t="shared" si="285"/>
        <v>3.9555710140841437E-4</v>
      </c>
      <c r="R1315" s="10">
        <f t="shared" si="286"/>
        <v>4.3532639770253549E-4</v>
      </c>
      <c r="S1315">
        <f t="shared" si="294"/>
        <v>3.4927947072976325E-4</v>
      </c>
      <c r="T1315" s="9">
        <f>S1315*'Exhaust Gas Math'!$C$14</f>
        <v>4.1379750328488321E-4</v>
      </c>
      <c r="U1315" s="9">
        <f>(T1315/'Exhaust Gas Math'!$B$14)+('Exhaust Gas Math'!$D$10)</f>
        <v>1.4724248824824204E-2</v>
      </c>
      <c r="V1315">
        <f>('Exhaust Gas Math'!$E$10*((-0.000000001)*V1314^3+(0.000002)*V1314^2-0.0012*V1314+1.3446)*$B$18+T1315*'Exhaust Gas Math'!$D$14*$B$17)/('Exhaust Gas Math'!$E$10*((-0.000000001)*V1314^3+(0.000002)*V1314^2-0.0012*V1314+1.3446)+T1315*'Exhaust Gas Math'!$D$14)</f>
        <v>315.81230223776015</v>
      </c>
      <c r="W1315">
        <f t="shared" si="287"/>
        <v>88813.958310714355</v>
      </c>
      <c r="X1315" s="9">
        <f t="shared" si="288"/>
        <v>88721.555780779934</v>
      </c>
    </row>
    <row r="1316" spans="3:24" x14ac:dyDescent="0.2">
      <c r="C1316" s="1"/>
      <c r="D1316" s="1"/>
      <c r="E1316">
        <f t="shared" si="281"/>
        <v>0.164000000000005</v>
      </c>
      <c r="F1316">
        <f t="shared" si="282"/>
        <v>89266.288677269185</v>
      </c>
      <c r="H1316" s="1">
        <v>0.164000000000005</v>
      </c>
      <c r="I1316" s="1">
        <f t="shared" si="289"/>
        <v>144.00000000018008</v>
      </c>
      <c r="J1316" s="1">
        <f t="shared" si="290"/>
        <v>1</v>
      </c>
      <c r="K1316" s="1">
        <f t="shared" si="291"/>
        <v>7.3501105563074914E-3</v>
      </c>
      <c r="L1316" s="1">
        <f t="shared" si="292"/>
        <v>0.97</v>
      </c>
      <c r="M1316" s="10">
        <f t="shared" si="283"/>
        <v>5.7345838721744535E-2</v>
      </c>
      <c r="N1316" s="9">
        <f t="shared" si="284"/>
        <v>11.707328805258724</v>
      </c>
      <c r="O1316">
        <f>((-0.0000000008)*V1316^3+(0.000003)*V1316^2-0.004*V1316+2.013)*('Exhaust Gas Math'!$E$10/(T1316+'Exhaust Gas Math'!$E$10))+(357.45*V1316^-1.004)*(T1316/(T1316+'Exhaust Gas Math'!$E$10))</f>
        <v>1.1065066830272139</v>
      </c>
      <c r="P1316">
        <f t="shared" si="293"/>
        <v>-75.829759288171104</v>
      </c>
      <c r="Q1316" s="9">
        <f t="shared" si="285"/>
        <v>4.0647983060516349E-4</v>
      </c>
      <c r="R1316" s="10">
        <f t="shared" si="286"/>
        <v>4.4624912689928461E-4</v>
      </c>
      <c r="S1316">
        <f t="shared" si="294"/>
        <v>3.6118211641075949E-4</v>
      </c>
      <c r="T1316" s="9">
        <f>S1316*'Exhaust Gas Math'!$C$14</f>
        <v>4.2789877598490834E-4</v>
      </c>
      <c r="U1316" s="9">
        <f>(T1316/'Exhaust Gas Math'!$B$14)+('Exhaust Gas Math'!$D$10)</f>
        <v>1.5211003146537188E-2</v>
      </c>
      <c r="V1316">
        <f>('Exhaust Gas Math'!$E$10*((-0.000000001)*V1315^3+(0.000002)*V1315^2-0.0012*V1315+1.3446)*$B$18+T1316*'Exhaust Gas Math'!$D$14*$B$17)/('Exhaust Gas Math'!$E$10*((-0.000000001)*V1315^3+(0.000002)*V1315^2-0.0012*V1315+1.3446)+T1316*'Exhaust Gas Math'!$D$14)</f>
        <v>315.24029947735494</v>
      </c>
      <c r="W1316">
        <f t="shared" si="287"/>
        <v>89342.118436557357</v>
      </c>
      <c r="X1316" s="9">
        <f t="shared" si="288"/>
        <v>89266.288677269185</v>
      </c>
    </row>
    <row r="1317" spans="3:24" x14ac:dyDescent="0.2">
      <c r="C1317" s="1"/>
      <c r="D1317" s="1"/>
      <c r="E1317">
        <f t="shared" si="281"/>
        <v>0.16412500000000499</v>
      </c>
      <c r="F1317">
        <f t="shared" si="282"/>
        <v>89685.65488931803</v>
      </c>
      <c r="H1317" s="1">
        <v>0.16412500000000499</v>
      </c>
      <c r="I1317" s="1">
        <f t="shared" si="289"/>
        <v>148.50000000017917</v>
      </c>
      <c r="J1317" s="1">
        <f t="shared" si="290"/>
        <v>1</v>
      </c>
      <c r="K1317" s="1">
        <f t="shared" si="291"/>
        <v>7.2199693658598595E-3</v>
      </c>
      <c r="L1317" s="1">
        <f t="shared" si="292"/>
        <v>0.95</v>
      </c>
      <c r="M1317" s="10">
        <f t="shared" si="283"/>
        <v>5.8728693210076621E-2</v>
      </c>
      <c r="N1317" s="9">
        <f t="shared" si="284"/>
        <v>10.406968316307568</v>
      </c>
      <c r="O1317">
        <f>((-0.0000000008)*V1317^3+(0.000003)*V1317^2-0.004*V1317+2.013)*('Exhaust Gas Math'!$E$10/(T1317+'Exhaust Gas Math'!$E$10))+(357.45*V1317^-1.004)*(T1317/(T1317+'Exhaust Gas Math'!$E$10))</f>
        <v>1.1082126621211663</v>
      </c>
      <c r="P1317">
        <f t="shared" si="293"/>
        <v>-60.012480387696662</v>
      </c>
      <c r="Q1317" s="9">
        <f t="shared" si="285"/>
        <v>4.1628180526798549E-4</v>
      </c>
      <c r="R1317" s="10">
        <f t="shared" si="286"/>
        <v>4.5605110156210667E-4</v>
      </c>
      <c r="S1317">
        <f t="shared" si="294"/>
        <v>3.7164322682017788E-4</v>
      </c>
      <c r="T1317" s="9">
        <f>S1317*'Exhaust Gas Math'!$C$14</f>
        <v>4.4029223661390133E-4</v>
      </c>
      <c r="U1317" s="9">
        <f>(T1317/'Exhaust Gas Math'!$B$14)+('Exhaust Gas Math'!$D$10)</f>
        <v>1.5638806412984995E-2</v>
      </c>
      <c r="V1317">
        <f>('Exhaust Gas Math'!$E$10*((-0.000000001)*V1316^3+(0.000002)*V1316^2-0.0012*V1316+1.3446)*$B$18+T1317*'Exhaust Gas Math'!$D$14*$B$17)/('Exhaust Gas Math'!$E$10*((-0.000000001)*V1316^3+(0.000002)*V1316^2-0.0012*V1316+1.3446)+T1317*'Exhaust Gas Math'!$D$14)</f>
        <v>314.76711890105065</v>
      </c>
      <c r="W1317">
        <f t="shared" si="287"/>
        <v>89745.667369705727</v>
      </c>
      <c r="X1317" s="9">
        <f t="shared" si="288"/>
        <v>89685.65488931803</v>
      </c>
    </row>
    <row r="1318" spans="3:24" x14ac:dyDescent="0.2">
      <c r="C1318" s="1"/>
      <c r="D1318" s="1"/>
      <c r="E1318">
        <f t="shared" si="281"/>
        <v>0.164250000000005</v>
      </c>
      <c r="F1318">
        <f t="shared" si="282"/>
        <v>89998.949192772387</v>
      </c>
      <c r="H1318" s="1">
        <v>0.164250000000005</v>
      </c>
      <c r="I1318" s="1">
        <f t="shared" si="289"/>
        <v>153.00000000018008</v>
      </c>
      <c r="J1318" s="1">
        <f t="shared" si="290"/>
        <v>1</v>
      </c>
      <c r="K1318" s="1">
        <f t="shared" si="291"/>
        <v>7.0643318079102752E-3</v>
      </c>
      <c r="L1318" s="1">
        <f t="shared" si="292"/>
        <v>0.93</v>
      </c>
      <c r="M1318" s="10">
        <f t="shared" si="283"/>
        <v>5.9944906816816509E-2</v>
      </c>
      <c r="N1318" s="9">
        <f t="shared" si="284"/>
        <v>9.0424454070177571</v>
      </c>
      <c r="O1318">
        <f>((-0.0000000008)*V1318^3+(0.000003)*V1318^2-0.004*V1318+2.013)*('Exhaust Gas Math'!$E$10/(T1318+'Exhaust Gas Math'!$E$10))+(357.45*V1318^-1.004)*(T1318/(T1318+'Exhaust Gas Math'!$E$10))</f>
        <v>1.1096122171752512</v>
      </c>
      <c r="P1318">
        <f t="shared" si="293"/>
        <v>-45.364175820969557</v>
      </c>
      <c r="Q1318" s="9">
        <f t="shared" si="285"/>
        <v>4.2490259296360373E-4</v>
      </c>
      <c r="R1318" s="10">
        <f t="shared" si="286"/>
        <v>4.6467188925772491E-4</v>
      </c>
      <c r="S1318">
        <f t="shared" si="294"/>
        <v>3.8065002649194829E-4</v>
      </c>
      <c r="T1318" s="9">
        <f>S1318*'Exhaust Gas Math'!$C$14</f>
        <v>4.5096274985356797E-4</v>
      </c>
      <c r="U1318" s="9">
        <f>(T1318/'Exhaust Gas Math'!$B$14)+('Exhaust Gas Math'!$D$10)</f>
        <v>1.6007136176176804E-2</v>
      </c>
      <c r="V1318">
        <f>('Exhaust Gas Math'!$E$10*((-0.000000001)*V1317^3+(0.000002)*V1317^2-0.0012*V1317+1.3446)*$B$18+T1318*'Exhaust Gas Math'!$D$14*$B$17)/('Exhaust Gas Math'!$E$10*((-0.000000001)*V1317^3+(0.000002)*V1317^2-0.0012*V1317+1.3446)+T1318*'Exhaust Gas Math'!$D$14)</f>
        <v>314.38007520526264</v>
      </c>
      <c r="W1318">
        <f t="shared" si="287"/>
        <v>90044.313368593357</v>
      </c>
      <c r="X1318" s="9">
        <f t="shared" si="288"/>
        <v>89998.949192772387</v>
      </c>
    </row>
    <row r="1319" spans="3:24" x14ac:dyDescent="0.2">
      <c r="C1319" s="1"/>
      <c r="D1319" s="1"/>
      <c r="E1319">
        <f t="shared" si="281"/>
        <v>0.16437500000000499</v>
      </c>
      <c r="F1319">
        <f t="shared" si="282"/>
        <v>90223.660179852872</v>
      </c>
      <c r="H1319" s="1">
        <v>0.16437500000000499</v>
      </c>
      <c r="I1319" s="1">
        <f t="shared" si="289"/>
        <v>157.50000000017917</v>
      </c>
      <c r="J1319" s="1">
        <f t="shared" si="290"/>
        <v>1</v>
      </c>
      <c r="K1319" s="1">
        <f t="shared" si="291"/>
        <v>6.8843581830200888E-3</v>
      </c>
      <c r="L1319" s="1">
        <f t="shared" si="292"/>
        <v>0.91</v>
      </c>
      <c r="M1319" s="10">
        <f t="shared" si="283"/>
        <v>6.0986981180645897E-2</v>
      </c>
      <c r="N1319" s="9">
        <f t="shared" si="284"/>
        <v>7.6221728148757029</v>
      </c>
      <c r="O1319">
        <f>((-0.0000000008)*V1319^3+(0.000003)*V1319^2-0.004*V1319+2.013)*('Exhaust Gas Math'!$E$10/(T1319+'Exhaust Gas Math'!$E$10))+(357.45*V1319^-1.004)*(T1319/(T1319+'Exhaust Gas Math'!$E$10))</f>
        <v>1.1107393455518093</v>
      </c>
      <c r="P1319">
        <f t="shared" si="293"/>
        <v>-32.265599793913189</v>
      </c>
      <c r="Q1319" s="9">
        <f t="shared" si="285"/>
        <v>4.3228904366916711E-4</v>
      </c>
      <c r="R1319" s="10">
        <f t="shared" si="286"/>
        <v>4.7205833996328823E-4</v>
      </c>
      <c r="S1319">
        <f t="shared" si="294"/>
        <v>3.8820125827626378E-4</v>
      </c>
      <c r="T1319" s="9">
        <f>S1319*'Exhaust Gas Math'!$C$14</f>
        <v>4.5990882633652501E-4</v>
      </c>
      <c r="U1319" s="9">
        <f>(T1319/'Exhaust Gas Math'!$B$14)+('Exhaust Gas Math'!$D$10)</f>
        <v>1.631594102543317E-2</v>
      </c>
      <c r="V1319">
        <f>('Exhaust Gas Math'!$E$10*((-0.000000001)*V1318^3+(0.000002)*V1318^2-0.0012*V1318+1.3446)*$B$18+T1319*'Exhaust Gas Math'!$D$14*$B$17)/('Exhaust Gas Math'!$E$10*((-0.000000001)*V1318^3+(0.000002)*V1318^2-0.0012*V1318+1.3446)+T1319*'Exhaust Gas Math'!$D$14)</f>
        <v>314.06911831209715</v>
      </c>
      <c r="W1319">
        <f t="shared" si="287"/>
        <v>90255.925779646786</v>
      </c>
      <c r="X1319" s="9">
        <f t="shared" si="288"/>
        <v>90223.660179852872</v>
      </c>
    </row>
    <row r="1320" spans="3:24" x14ac:dyDescent="0.2">
      <c r="C1320" s="1"/>
      <c r="D1320" s="1"/>
      <c r="E1320">
        <f t="shared" si="281"/>
        <v>0.164500000000005</v>
      </c>
      <c r="F1320">
        <f t="shared" si="282"/>
        <v>90361.294652241559</v>
      </c>
      <c r="H1320" s="1">
        <v>0.164500000000005</v>
      </c>
      <c r="I1320" s="1">
        <f t="shared" si="289"/>
        <v>162.00000000018008</v>
      </c>
      <c r="J1320" s="1">
        <f t="shared" si="290"/>
        <v>1</v>
      </c>
      <c r="K1320" s="1">
        <f t="shared" si="291"/>
        <v>6.6813902206580376E-3</v>
      </c>
      <c r="L1320" s="1">
        <f t="shared" si="292"/>
        <v>0.88</v>
      </c>
      <c r="M1320" s="10">
        <f t="shared" si="283"/>
        <v>6.1848491566587109E-2</v>
      </c>
      <c r="N1320" s="9">
        <f t="shared" si="284"/>
        <v>6.1549069927002797</v>
      </c>
      <c r="O1320">
        <f>((-0.0000000008)*V1320^3+(0.000003)*V1320^2-0.004*V1320+2.013)*('Exhaust Gas Math'!$E$10/(T1320+'Exhaust Gas Math'!$E$10))+(357.45*V1320^-1.004)*(T1320/(T1320+'Exhaust Gas Math'!$E$10))</f>
        <v>1.1116116325213155</v>
      </c>
      <c r="P1320">
        <f t="shared" si="293"/>
        <v>-21.055525090054989</v>
      </c>
      <c r="Q1320" s="9">
        <f t="shared" si="285"/>
        <v>4.3839561745983327E-4</v>
      </c>
      <c r="R1320" s="10">
        <f t="shared" si="286"/>
        <v>4.7816491375395444E-4</v>
      </c>
      <c r="S1320">
        <f t="shared" si="294"/>
        <v>3.9423825425368499E-4</v>
      </c>
      <c r="T1320" s="9">
        <f>S1320*'Exhaust Gas Math'!$C$14</f>
        <v>4.6706096115160133E-4</v>
      </c>
      <c r="U1320" s="9">
        <f>(T1320/'Exhaust Gas Math'!$B$14)+('Exhaust Gas Math'!$D$10)</f>
        <v>1.6562821757745091E-2</v>
      </c>
      <c r="V1320">
        <f>('Exhaust Gas Math'!$E$10*((-0.000000001)*V1319^3+(0.000002)*V1319^2-0.0012*V1319+1.3446)*$B$18+T1320*'Exhaust Gas Math'!$D$14*$B$17)/('Exhaust Gas Math'!$E$10*((-0.000000001)*V1319^3+(0.000002)*V1319^2-0.0012*V1319+1.3446)+T1320*'Exhaust Gas Math'!$D$14)</f>
        <v>313.82892535590162</v>
      </c>
      <c r="W1320">
        <f t="shared" si="287"/>
        <v>90382.350177331609</v>
      </c>
      <c r="X1320" s="9">
        <f t="shared" si="288"/>
        <v>90361.294652241559</v>
      </c>
    </row>
    <row r="1321" spans="3:24" x14ac:dyDescent="0.2">
      <c r="C1321" s="1"/>
      <c r="D1321" s="1"/>
      <c r="E1321">
        <f t="shared" si="281"/>
        <v>0.16462500000000499</v>
      </c>
      <c r="F1321">
        <f t="shared" si="282"/>
        <v>90433.394595266815</v>
      </c>
      <c r="H1321" s="1">
        <v>0.16462500000000499</v>
      </c>
      <c r="I1321" s="1">
        <f t="shared" si="289"/>
        <v>166.50000000017917</v>
      </c>
      <c r="J1321" s="1">
        <f t="shared" si="290"/>
        <v>1</v>
      </c>
      <c r="K1321" s="1">
        <f t="shared" si="291"/>
        <v>6.4569410764130919E-3</v>
      </c>
      <c r="L1321" s="1">
        <f t="shared" si="292"/>
        <v>0.85</v>
      </c>
      <c r="M1321" s="10">
        <f t="shared" si="283"/>
        <v>6.2524126476629555E-2</v>
      </c>
      <c r="N1321" s="9">
        <f t="shared" si="284"/>
        <v>4.6496941222005956</v>
      </c>
      <c r="O1321">
        <f>((-0.0000000008)*V1321^3+(0.000003)*V1321^2-0.004*V1321+2.013)*('Exhaust Gas Math'!$E$10/(T1321+'Exhaust Gas Math'!$E$10))+(357.45*V1321^-1.004)*(T1321/(T1321+'Exhaust Gas Math'!$E$10))</f>
        <v>1.1122560282131733</v>
      </c>
      <c r="P1321">
        <f t="shared" si="293"/>
        <v>-12.023296039969468</v>
      </c>
      <c r="Q1321" s="9">
        <f t="shared" si="285"/>
        <v>4.4318466527754096E-4</v>
      </c>
      <c r="R1321" s="10">
        <f t="shared" si="286"/>
        <v>4.8295396157166208E-4</v>
      </c>
      <c r="S1321">
        <f t="shared" si="294"/>
        <v>3.9881133325538623E-4</v>
      </c>
      <c r="T1321" s="9">
        <f>S1321*'Exhaust Gas Math'!$C$14</f>
        <v>4.7247876789894547E-4</v>
      </c>
      <c r="U1321" s="9">
        <f>(T1321/'Exhaust Gas Math'!$B$14)+('Exhaust Gas Math'!$D$10)</f>
        <v>1.6749836143224697E-2</v>
      </c>
      <c r="V1321">
        <f>('Exhaust Gas Math'!$E$10*((-0.000000001)*V1320^3+(0.000002)*V1320^2-0.0012*V1320+1.3446)*$B$18+T1321*'Exhaust Gas Math'!$D$14*$B$17)/('Exhaust Gas Math'!$E$10*((-0.000000001)*V1320^3+(0.000002)*V1320^2-0.0012*V1320+1.3446)+T1321*'Exhaust Gas Math'!$D$14)</f>
        <v>313.65174048249037</v>
      </c>
      <c r="W1321">
        <f t="shared" si="287"/>
        <v>90445.417891306788</v>
      </c>
      <c r="X1321" s="9">
        <f t="shared" si="288"/>
        <v>90433.394595266815</v>
      </c>
    </row>
    <row r="1322" spans="3:24" x14ac:dyDescent="0.2">
      <c r="C1322" s="1"/>
      <c r="D1322" s="1"/>
      <c r="E1322">
        <f t="shared" si="281"/>
        <v>0.164750000000005</v>
      </c>
      <c r="F1322">
        <f t="shared" si="282"/>
        <v>90460.430289903466</v>
      </c>
      <c r="H1322" s="1">
        <v>0.164750000000005</v>
      </c>
      <c r="I1322" s="1">
        <f t="shared" si="289"/>
        <v>171.00000000018008</v>
      </c>
      <c r="J1322" s="1">
        <f t="shared" si="290"/>
        <v>1</v>
      </c>
      <c r="K1322" s="1">
        <f t="shared" si="291"/>
        <v>6.2126840511994791E-3</v>
      </c>
      <c r="L1322" s="1">
        <f t="shared" si="292"/>
        <v>0.82</v>
      </c>
      <c r="M1322" s="10">
        <f t="shared" si="283"/>
        <v>6.3009720396881463E-2</v>
      </c>
      <c r="N1322" s="9">
        <f t="shared" si="284"/>
        <v>3.1158143412570727</v>
      </c>
      <c r="O1322">
        <f>((-0.0000000008)*V1322^3+(0.000003)*V1322^2-0.004*V1322+2.013)*('Exhaust Gas Math'!$E$10/(T1322+'Exhaust Gas Math'!$E$10))+(357.45*V1322^-1.004)*(T1322/(T1322+'Exhaust Gas Math'!$E$10))</f>
        <v>1.1126947081650151</v>
      </c>
      <c r="P1322">
        <f t="shared" si="293"/>
        <v>-5.4011864664009286</v>
      </c>
      <c r="Q1322" s="9">
        <f t="shared" si="285"/>
        <v>4.4662666104997435E-4</v>
      </c>
      <c r="R1322" s="10">
        <f t="shared" si="286"/>
        <v>4.8639595734409553E-4</v>
      </c>
      <c r="S1322">
        <f t="shared" si="294"/>
        <v>4.0198210361598716E-4</v>
      </c>
      <c r="T1322" s="9">
        <f>S1322*'Exhaust Gas Math'!$C$14</f>
        <v>4.7623523505106594E-4</v>
      </c>
      <c r="U1322" s="9">
        <f>(T1322/'Exhaust Gas Math'!$B$14)+('Exhaust Gas Math'!$D$10)</f>
        <v>1.6879503632079389E-2</v>
      </c>
      <c r="V1322">
        <f>('Exhaust Gas Math'!$E$10*((-0.000000001)*V1321^3+(0.000002)*V1321^2-0.0012*V1321+1.3446)*$B$18+T1322*'Exhaust Gas Math'!$D$14*$B$17)/('Exhaust Gas Math'!$E$10*((-0.000000001)*V1321^3+(0.000002)*V1321^2-0.0012*V1321+1.3446)+T1322*'Exhaust Gas Math'!$D$14)</f>
        <v>313.53124470683633</v>
      </c>
      <c r="W1322">
        <f t="shared" si="287"/>
        <v>90465.831476369873</v>
      </c>
      <c r="X1322" s="9">
        <f t="shared" si="288"/>
        <v>90460.430289903466</v>
      </c>
    </row>
    <row r="1323" spans="3:24" x14ac:dyDescent="0.2">
      <c r="C1323" s="1"/>
      <c r="D1323" s="1"/>
      <c r="E1323">
        <f t="shared" si="281"/>
        <v>0.16487500000000499</v>
      </c>
      <c r="F1323">
        <f t="shared" si="282"/>
        <v>90457.324011858189</v>
      </c>
      <c r="H1323" s="1">
        <v>0.16487500000000499</v>
      </c>
      <c r="I1323" s="1">
        <f t="shared" si="289"/>
        <v>175.50000000018008</v>
      </c>
      <c r="J1323" s="1">
        <f t="shared" si="290"/>
        <v>1</v>
      </c>
      <c r="K1323" s="1">
        <f t="shared" si="291"/>
        <v>5.9504401165564264E-3</v>
      </c>
      <c r="L1323" s="1">
        <f t="shared" si="292"/>
        <v>0.78</v>
      </c>
      <c r="M1323" s="10">
        <f t="shared" si="283"/>
        <v>6.3302279479347939E-2</v>
      </c>
      <c r="N1323" s="9">
        <f t="shared" si="284"/>
        <v>1.5627245287868501</v>
      </c>
      <c r="O1323">
        <f>((-0.0000000008)*V1323^3+(0.000003)*V1323^2-0.004*V1323+2.013)*('Exhaust Gas Math'!$E$10/(T1323+'Exhaust Gas Math'!$E$10))+(357.45*V1323^-1.004)*(T1323/(T1323+'Exhaust Gas Math'!$E$10))</f>
        <v>1.1129430085409573</v>
      </c>
      <c r="P1323">
        <f t="shared" si="293"/>
        <v>-1.358963486125627</v>
      </c>
      <c r="Q1323" s="9">
        <f t="shared" si="285"/>
        <v>4.4870038372861546E-4</v>
      </c>
      <c r="R1323" s="10">
        <f t="shared" si="286"/>
        <v>4.8846968002273664E-4</v>
      </c>
      <c r="S1323">
        <f t="shared" si="294"/>
        <v>4.0379923314065082E-4</v>
      </c>
      <c r="T1323" s="9">
        <f>S1323*'Exhaust Gas Math'!$C$14</f>
        <v>4.7838802020869355E-4</v>
      </c>
      <c r="U1323" s="9">
        <f>(T1323/'Exhaust Gas Math'!$B$14)+('Exhaust Gas Math'!$D$10)</f>
        <v>1.6953814476319211E-2</v>
      </c>
      <c r="V1323">
        <f>('Exhaust Gas Math'!$E$10*((-0.000000001)*V1322^3+(0.000002)*V1322^2-0.0012*V1322+1.3446)*$B$18+T1323*'Exhaust Gas Math'!$D$14*$B$17)/('Exhaust Gas Math'!$E$10*((-0.000000001)*V1322^3+(0.000002)*V1322^2-0.0012*V1322+1.3446)+T1323*'Exhaust Gas Math'!$D$14)</f>
        <v>313.46308810010544</v>
      </c>
      <c r="W1323">
        <f t="shared" si="287"/>
        <v>90458.682975344316</v>
      </c>
      <c r="X1323" s="9">
        <f t="shared" si="288"/>
        <v>90457.324011858189</v>
      </c>
    </row>
    <row r="1324" spans="3:24" x14ac:dyDescent="0.2">
      <c r="C1324" s="1"/>
      <c r="D1324" s="1"/>
      <c r="E1324">
        <f t="shared" si="281"/>
        <v>0.165000000000005</v>
      </c>
      <c r="F1324">
        <f t="shared" si="282"/>
        <v>90451.501083966999</v>
      </c>
      <c r="H1324" s="1">
        <v>0.165000000000005</v>
      </c>
      <c r="I1324" s="1">
        <f t="shared" si="289"/>
        <v>180.00000000018008</v>
      </c>
      <c r="J1324" s="1">
        <f t="shared" si="290"/>
        <v>1</v>
      </c>
      <c r="K1324" s="1">
        <f t="shared" si="291"/>
        <v>5.6721643390407854E-3</v>
      </c>
      <c r="L1324" s="1">
        <f t="shared" si="292"/>
        <v>0.75</v>
      </c>
      <c r="M1324" s="10">
        <f t="shared" si="283"/>
        <v>6.3399999999999998E-2</v>
      </c>
      <c r="N1324" s="9">
        <f t="shared" si="284"/>
        <v>-6.2543733287985839E-11</v>
      </c>
      <c r="O1324">
        <f>((-0.0000000008)*V1324^3+(0.000003)*V1324^2-0.004*V1324+2.013)*('Exhaust Gas Math'!$E$10/(T1324+'Exhaust Gas Math'!$E$10))+(357.45*V1324^-1.004)*(T1324/(T1324+'Exhaust Gas Math'!$E$10))</f>
        <v>1.1130219795840459</v>
      </c>
      <c r="P1324">
        <f t="shared" si="293"/>
        <v>2.1769143751812573E-21</v>
      </c>
      <c r="Q1324" s="9">
        <f t="shared" si="285"/>
        <v>4.4939304812356896E-4</v>
      </c>
      <c r="R1324" s="10">
        <f t="shared" si="286"/>
        <v>4.8916234441769013E-4</v>
      </c>
      <c r="S1324">
        <f t="shared" si="294"/>
        <v>4.0438284583859161E-4</v>
      </c>
      <c r="T1324" s="9">
        <f>S1324*'Exhaust Gas Math'!$C$14</f>
        <v>4.7907943638837534E-4</v>
      </c>
      <c r="U1324" s="9">
        <f>(T1324/'Exhaust Gas Math'!$B$14)+('Exhaust Gas Math'!$D$10)</f>
        <v>1.6977681103163594E-2</v>
      </c>
      <c r="V1324">
        <f>('Exhaust Gas Math'!$E$10*((-0.000000001)*V1323^3+(0.000002)*V1323^2-0.0012*V1323+1.3446)*$B$18+T1324*'Exhaust Gas Math'!$D$14*$B$17)/('Exhaust Gas Math'!$E$10*((-0.000000001)*V1323^3+(0.000002)*V1323^2-0.0012*V1323+1.3446)+T1324*'Exhaust Gas Math'!$D$14)</f>
        <v>313.44142035324126</v>
      </c>
      <c r="W1324">
        <f t="shared" si="287"/>
        <v>90451.501083966999</v>
      </c>
      <c r="X1324" s="9">
        <f t="shared" si="288"/>
        <v>90451.501083966999</v>
      </c>
    </row>
    <row r="1325" spans="3:24" x14ac:dyDescent="0.2">
      <c r="C1325" s="1"/>
      <c r="D1325" s="1"/>
      <c r="E1325">
        <f t="shared" si="281"/>
        <v>0.16512500000000499</v>
      </c>
      <c r="F1325">
        <f t="shared" si="282"/>
        <v>90466.579702653777</v>
      </c>
      <c r="H1325" s="1">
        <v>0.16512500000000499</v>
      </c>
      <c r="I1325" s="1">
        <f t="shared" si="289"/>
        <v>184.50000000018008</v>
      </c>
      <c r="J1325" s="1">
        <f t="shared" si="290"/>
        <v>1</v>
      </c>
      <c r="K1325" s="1">
        <f t="shared" si="291"/>
        <v>5.3799313049226029E-3</v>
      </c>
      <c r="L1325" s="1">
        <f t="shared" si="292"/>
        <v>0.71</v>
      </c>
      <c r="M1325" s="10">
        <f t="shared" si="283"/>
        <v>6.3302279479332355E-2</v>
      </c>
      <c r="N1325" s="9">
        <f t="shared" si="284"/>
        <v>-1.5627245289112699</v>
      </c>
      <c r="O1325">
        <f>((-0.0000000008)*V1325^3+(0.000003)*V1325^2-0.004*V1325+2.013)*('Exhaust Gas Math'!$E$10/(T1325+'Exhaust Gas Math'!$E$10))+(357.45*V1325^-1.004)*(T1325/(T1325+'Exhaust Gas Math'!$E$10))</f>
        <v>1.1129462406910504</v>
      </c>
      <c r="P1325">
        <f t="shared" si="293"/>
        <v>1.3589674329717449</v>
      </c>
      <c r="Q1325" s="9">
        <f t="shared" si="285"/>
        <v>4.4870038372850498E-4</v>
      </c>
      <c r="R1325" s="10">
        <f t="shared" si="286"/>
        <v>4.8846968002262616E-4</v>
      </c>
      <c r="S1325">
        <f t="shared" si="294"/>
        <v>4.0383035915111953E-4</v>
      </c>
      <c r="T1325" s="9">
        <f>S1325*'Exhaust Gas Math'!$C$14</f>
        <v>4.7842489573817219E-4</v>
      </c>
      <c r="U1325" s="9">
        <f>(T1325/'Exhaust Gas Math'!$B$14)+('Exhaust Gas Math'!$D$10)</f>
        <v>1.6955087363080639E-2</v>
      </c>
      <c r="V1325">
        <f>('Exhaust Gas Math'!$E$10*((-0.000000001)*V1324^3+(0.000002)*V1324^2-0.0012*V1324+1.3446)*$B$18+T1325*'Exhaust Gas Math'!$D$14*$B$17)/('Exhaust Gas Math'!$E$10*((-0.000000001)*V1324^3+(0.000002)*V1324^2-0.0012*V1324+1.3446)+T1325*'Exhaust Gas Math'!$D$14)</f>
        <v>313.46220851608422</v>
      </c>
      <c r="W1325">
        <f t="shared" si="287"/>
        <v>90465.220735220806</v>
      </c>
      <c r="X1325" s="9">
        <f t="shared" si="288"/>
        <v>90466.579702653777</v>
      </c>
    </row>
    <row r="1326" spans="3:24" x14ac:dyDescent="0.2">
      <c r="C1326" s="1"/>
      <c r="D1326" s="1"/>
      <c r="E1326">
        <f t="shared" si="281"/>
        <v>0.165250000000005</v>
      </c>
      <c r="F1326">
        <f t="shared" si="282"/>
        <v>90531.256117180368</v>
      </c>
      <c r="H1326" s="1">
        <v>0.165250000000005</v>
      </c>
      <c r="I1326" s="1">
        <f t="shared" si="289"/>
        <v>189.00000000018008</v>
      </c>
      <c r="J1326" s="1">
        <f t="shared" si="290"/>
        <v>1</v>
      </c>
      <c r="K1326" s="1">
        <f t="shared" si="291"/>
        <v>5.0759196538436458E-3</v>
      </c>
      <c r="L1326" s="1">
        <f t="shared" si="292"/>
        <v>0.67</v>
      </c>
      <c r="M1326" s="10">
        <f t="shared" si="283"/>
        <v>6.3009720396850252E-2</v>
      </c>
      <c r="N1326" s="9">
        <f t="shared" si="284"/>
        <v>-3.1158143413808999</v>
      </c>
      <c r="O1326">
        <f>((-0.0000000008)*V1326^3+(0.000003)*V1326^2-0.004*V1326+2.013)*('Exhaust Gas Math'!$E$10/(T1326+'Exhaust Gas Math'!$E$10))+(357.45*V1326^-1.004)*(T1326/(T1326+'Exhaust Gas Math'!$E$10))</f>
        <v>1.1127321631548643</v>
      </c>
      <c r="P1326">
        <f t="shared" si="293"/>
        <v>5.4013682789506667</v>
      </c>
      <c r="Q1326" s="9">
        <f t="shared" si="285"/>
        <v>4.4662666104975312E-4</v>
      </c>
      <c r="R1326" s="10">
        <f t="shared" si="286"/>
        <v>4.8639595734387424E-4</v>
      </c>
      <c r="S1326">
        <f t="shared" si="294"/>
        <v>4.0226949148241485E-4</v>
      </c>
      <c r="T1326" s="9">
        <f>S1326*'Exhaust Gas Math'!$C$14</f>
        <v>4.7657570848729072E-4</v>
      </c>
      <c r="U1326" s="9">
        <f>(T1326/'Exhaust Gas Math'!$B$14)+('Exhaust Gas Math'!$D$10)</f>
        <v>1.6891256253281486E-2</v>
      </c>
      <c r="V1326">
        <f>('Exhaust Gas Math'!$E$10*((-0.000000001)*V1325^3+(0.000002)*V1325^2-0.0012*V1325+1.3446)*$B$18+T1326*'Exhaust Gas Math'!$D$14*$B$17)/('Exhaust Gas Math'!$E$10*((-0.000000001)*V1325^3+(0.000002)*V1325^2-0.0012*V1325+1.3446)+T1326*'Exhaust Gas Math'!$D$14)</f>
        <v>313.52097595686735</v>
      </c>
      <c r="W1326">
        <f t="shared" si="287"/>
        <v>90525.854748901416</v>
      </c>
      <c r="X1326" s="9">
        <f t="shared" si="288"/>
        <v>90531.256117180368</v>
      </c>
    </row>
    <row r="1327" spans="3:24" x14ac:dyDescent="0.2">
      <c r="C1327" s="1"/>
      <c r="D1327" s="1"/>
      <c r="E1327">
        <f t="shared" si="281"/>
        <v>0.16537500000000499</v>
      </c>
      <c r="F1327">
        <f t="shared" si="282"/>
        <v>90672.088092262216</v>
      </c>
      <c r="H1327" s="1">
        <v>0.16537500000000499</v>
      </c>
      <c r="I1327" s="1">
        <f t="shared" si="289"/>
        <v>193.50000000018008</v>
      </c>
      <c r="J1327" s="1">
        <f t="shared" si="290"/>
        <v>1</v>
      </c>
      <c r="K1327" s="1">
        <f t="shared" si="291"/>
        <v>4.762395836742957E-3</v>
      </c>
      <c r="L1327" s="1">
        <f t="shared" si="292"/>
        <v>0.63</v>
      </c>
      <c r="M1327" s="10">
        <f t="shared" si="283"/>
        <v>6.2524126476583175E-2</v>
      </c>
      <c r="N1327" s="9">
        <f t="shared" si="284"/>
        <v>-4.6496941223219519</v>
      </c>
      <c r="O1327">
        <f>((-0.0000000008)*V1327^3+(0.000003)*V1327^2-0.004*V1327+2.013)*('Exhaust Gas Math'!$E$10/(T1327+'Exhaust Gas Math'!$E$10))+(357.45*V1327^-1.004)*(T1327/(T1327+'Exhaust Gas Math'!$E$10))</f>
        <v>1.1123952524261282</v>
      </c>
      <c r="P1327">
        <f t="shared" si="293"/>
        <v>12.024801030352959</v>
      </c>
      <c r="Q1327" s="9">
        <f t="shared" si="285"/>
        <v>4.4318466527721223E-4</v>
      </c>
      <c r="R1327" s="10">
        <f t="shared" si="286"/>
        <v>4.8295396157133335E-4</v>
      </c>
      <c r="S1327">
        <f t="shared" si="294"/>
        <v>3.9983341181504782E-4</v>
      </c>
      <c r="T1327" s="9">
        <f>S1327*'Exhaust Gas Math'!$C$14</f>
        <v>4.7368964226057151E-4</v>
      </c>
      <c r="U1327" s="9">
        <f>(T1327/'Exhaust Gas Math'!$B$14)+('Exhaust Gas Math'!$D$10)</f>
        <v>1.6791633670377819E-2</v>
      </c>
      <c r="V1327">
        <f>('Exhaust Gas Math'!$E$10*((-0.000000001)*V1326^3+(0.000002)*V1326^2-0.0012*V1326+1.3446)*$B$18+T1327*'Exhaust Gas Math'!$D$14*$B$17)/('Exhaust Gas Math'!$E$10*((-0.000000001)*V1326^3+(0.000002)*V1326^2-0.0012*V1326+1.3446)+T1327*'Exhaust Gas Math'!$D$14)</f>
        <v>313.61350906253557</v>
      </c>
      <c r="W1327">
        <f t="shared" si="287"/>
        <v>90660.063291231869</v>
      </c>
      <c r="X1327" s="9">
        <f t="shared" si="288"/>
        <v>90672.088092262216</v>
      </c>
    </row>
    <row r="1328" spans="3:24" x14ac:dyDescent="0.2">
      <c r="C1328" s="1"/>
      <c r="D1328" s="1"/>
      <c r="E1328">
        <f t="shared" si="281"/>
        <v>0.165500000000005</v>
      </c>
      <c r="F1328">
        <f t="shared" si="282"/>
        <v>90916.650937078884</v>
      </c>
      <c r="H1328" s="1">
        <v>0.165500000000005</v>
      </c>
      <c r="I1328" s="1">
        <f t="shared" si="289"/>
        <v>198.00000000018008</v>
      </c>
      <c r="J1328" s="1">
        <f t="shared" si="290"/>
        <v>1</v>
      </c>
      <c r="K1328" s="1">
        <f t="shared" si="291"/>
        <v>4.4416972191365003E-3</v>
      </c>
      <c r="L1328" s="1">
        <f t="shared" si="292"/>
        <v>0.59</v>
      </c>
      <c r="M1328" s="10">
        <f t="shared" si="283"/>
        <v>6.1848491566525589E-2</v>
      </c>
      <c r="N1328" s="9">
        <f t="shared" si="284"/>
        <v>-6.154906992819245</v>
      </c>
      <c r="O1328">
        <f>((-0.0000000008)*V1328^3+(0.000003)*V1328^2-0.004*V1328+2.013)*('Exhaust Gas Math'!$E$10/(T1328+'Exhaust Gas Math'!$E$10))+(357.45*V1328^-1.004)*(T1328/(T1328+'Exhaust Gas Math'!$E$10))</f>
        <v>1.1119506787801201</v>
      </c>
      <c r="P1328">
        <f t="shared" si="293"/>
        <v>21.061947115252607</v>
      </c>
      <c r="Q1328" s="9">
        <f t="shared" si="285"/>
        <v>4.383956174593972E-4</v>
      </c>
      <c r="R1328" s="10">
        <f t="shared" si="286"/>
        <v>4.7816491375351838E-4</v>
      </c>
      <c r="S1328">
        <f t="shared" si="294"/>
        <v>3.966591569785017E-4</v>
      </c>
      <c r="T1328" s="9">
        <f>S1328*'Exhaust Gas Math'!$C$14</f>
        <v>4.6992904698880126E-4</v>
      </c>
      <c r="U1328" s="9">
        <f>(T1328/'Exhaust Gas Math'!$B$14)+('Exhaust Gas Math'!$D$10)</f>
        <v>1.6661823685159657E-2</v>
      </c>
      <c r="V1328">
        <f>('Exhaust Gas Math'!$E$10*((-0.000000001)*V1327^3+(0.000002)*V1327^2-0.0012*V1327+1.3446)*$B$18+T1328*'Exhaust Gas Math'!$D$14*$B$17)/('Exhaust Gas Math'!$E$10*((-0.000000001)*V1327^3+(0.000002)*V1327^2-0.0012*V1327+1.3446)+T1328*'Exhaust Gas Math'!$D$14)</f>
        <v>313.73570122885269</v>
      </c>
      <c r="W1328">
        <f t="shared" si="287"/>
        <v>90895.588989963639</v>
      </c>
      <c r="X1328" s="9">
        <f t="shared" si="288"/>
        <v>90916.650937078884</v>
      </c>
    </row>
    <row r="1329" spans="3:24" x14ac:dyDescent="0.2">
      <c r="C1329" s="1"/>
      <c r="D1329" s="1"/>
      <c r="E1329">
        <f t="shared" si="281"/>
        <v>0.16562500000000499</v>
      </c>
      <c r="F1329">
        <f t="shared" si="282"/>
        <v>91308.727662664372</v>
      </c>
      <c r="H1329" s="1">
        <v>0.16562500000000499</v>
      </c>
      <c r="I1329" s="1">
        <f t="shared" si="289"/>
        <v>202.50000000018008</v>
      </c>
      <c r="J1329" s="1">
        <f t="shared" si="290"/>
        <v>1</v>
      </c>
      <c r="K1329" s="1">
        <f t="shared" si="291"/>
        <v>4.1162146557183112E-3</v>
      </c>
      <c r="L1329" s="1">
        <f t="shared" si="292"/>
        <v>0.54</v>
      </c>
      <c r="M1329" s="10">
        <f t="shared" si="283"/>
        <v>6.0986981180569708E-2</v>
      </c>
      <c r="N1329" s="9">
        <f t="shared" si="284"/>
        <v>-7.6221728149912691</v>
      </c>
      <c r="O1329">
        <f>((-0.0000000008)*V1329^3+(0.000003)*V1329^2-0.004*V1329+2.013)*('Exhaust Gas Math'!$E$10/(T1329+'Exhaust Gas Math'!$E$10))+(357.45*V1329^-1.004)*(T1329/(T1329+'Exhaust Gas Math'!$E$10))</f>
        <v>1.1114235866973645</v>
      </c>
      <c r="P1329">
        <f t="shared" si="293"/>
        <v>32.285476151170954</v>
      </c>
      <c r="Q1329" s="9">
        <f t="shared" si="285"/>
        <v>4.3228904366862707E-4</v>
      </c>
      <c r="R1329" s="10">
        <f t="shared" si="286"/>
        <v>4.7205833996274819E-4</v>
      </c>
      <c r="S1329">
        <f t="shared" si="294"/>
        <v>3.9295463671956649E-4</v>
      </c>
      <c r="T1329" s="9">
        <f>S1329*'Exhaust Gas Math'!$C$14</f>
        <v>4.6554023698856605E-4</v>
      </c>
      <c r="U1329" s="9">
        <f>(T1329/'Exhaust Gas Math'!$B$14)+('Exhaust Gas Math'!$D$10)</f>
        <v>1.6510328690329305E-2</v>
      </c>
      <c r="V1329">
        <f>('Exhaust Gas Math'!$E$10*((-0.000000001)*V1328^3+(0.000002)*V1328^2-0.0012*V1328+1.3446)*$B$18+T1329*'Exhaust Gas Math'!$D$14*$B$17)/('Exhaust Gas Math'!$E$10*((-0.000000001)*V1328^3+(0.000002)*V1328^2-0.0012*V1328+1.3446)+T1329*'Exhaust Gas Math'!$D$14)</f>
        <v>313.88070631699139</v>
      </c>
      <c r="W1329">
        <f t="shared" si="287"/>
        <v>91276.442186513203</v>
      </c>
      <c r="X1329" s="9">
        <f t="shared" si="288"/>
        <v>91308.727662664372</v>
      </c>
    </row>
    <row r="1330" spans="3:24" x14ac:dyDescent="0.2">
      <c r="C1330" s="1"/>
      <c r="D1330" s="1"/>
      <c r="E1330">
        <f t="shared" si="281"/>
        <v>0.165750000000005</v>
      </c>
      <c r="F1330">
        <f t="shared" si="282"/>
        <v>91868.269651359427</v>
      </c>
      <c r="H1330" s="1">
        <v>0.165750000000005</v>
      </c>
      <c r="I1330" s="1">
        <f t="shared" si="289"/>
        <v>207.00000000018008</v>
      </c>
      <c r="J1330" s="1">
        <f t="shared" si="290"/>
        <v>1</v>
      </c>
      <c r="K1330" s="1">
        <f t="shared" si="291"/>
        <v>3.7883746661921164E-3</v>
      </c>
      <c r="L1330" s="1">
        <f t="shared" si="292"/>
        <v>0.5</v>
      </c>
      <c r="M1330" s="10">
        <f t="shared" si="283"/>
        <v>5.9944906816725929E-2</v>
      </c>
      <c r="N1330" s="9">
        <f t="shared" si="284"/>
        <v>-9.0424454071294633</v>
      </c>
      <c r="O1330">
        <f>((-0.0000000008)*V1330^3+(0.000003)*V1330^2-0.004*V1330+2.013)*('Exhaust Gas Math'!$E$10/(T1330+'Exhaust Gas Math'!$E$10))+(357.45*V1330^-1.004)*(T1330/(T1330+'Exhaust Gas Math'!$E$10))</f>
        <v>1.1108223011618381</v>
      </c>
      <c r="P1330">
        <f t="shared" si="293"/>
        <v>45.413647576165665</v>
      </c>
      <c r="Q1330" s="9">
        <f t="shared" si="285"/>
        <v>4.2490259296296172E-4</v>
      </c>
      <c r="R1330" s="10">
        <f t="shared" si="286"/>
        <v>4.6467188925708284E-4</v>
      </c>
      <c r="S1330">
        <f t="shared" si="294"/>
        <v>3.8880560826658862E-4</v>
      </c>
      <c r="T1330" s="9">
        <f>S1330*'Exhaust Gas Math'!$C$14</f>
        <v>4.6062481034951083E-4</v>
      </c>
      <c r="U1330" s="9">
        <f>(T1330/'Exhaust Gas Math'!$B$14)+('Exhaust Gas Math'!$D$10)</f>
        <v>1.6340655696230059E-2</v>
      </c>
      <c r="V1330">
        <f>('Exhaust Gas Math'!$E$10*((-0.000000001)*V1329^3+(0.000002)*V1329^2-0.0012*V1329+1.3446)*$B$18+T1330*'Exhaust Gas Math'!$D$14*$B$17)/('Exhaust Gas Math'!$E$10*((-0.000000001)*V1329^3+(0.000002)*V1329^2-0.0012*V1329+1.3446)+T1330*'Exhaust Gas Math'!$D$14)</f>
        <v>314.04629904113887</v>
      </c>
      <c r="W1330">
        <f t="shared" si="287"/>
        <v>91822.856003783265</v>
      </c>
      <c r="X1330" s="9">
        <f t="shared" si="288"/>
        <v>91868.269651359427</v>
      </c>
    </row>
    <row r="1331" spans="3:24" x14ac:dyDescent="0.2">
      <c r="C1331" s="1"/>
      <c r="D1331" s="1"/>
      <c r="E1331">
        <f t="shared" si="281"/>
        <v>0.16587500000000499</v>
      </c>
      <c r="F1331">
        <f t="shared" si="282"/>
        <v>92629.131249457816</v>
      </c>
      <c r="H1331" s="1">
        <v>0.16587500000000499</v>
      </c>
      <c r="I1331" s="1">
        <f t="shared" si="289"/>
        <v>211.50000000018008</v>
      </c>
      <c r="J1331" s="1">
        <f t="shared" si="290"/>
        <v>1</v>
      </c>
      <c r="K1331" s="1">
        <f t="shared" si="291"/>
        <v>3.460621345215068E-3</v>
      </c>
      <c r="L1331" s="1">
        <f t="shared" si="292"/>
        <v>0.46</v>
      </c>
      <c r="M1331" s="10">
        <f t="shared" si="283"/>
        <v>5.8728693209972836E-2</v>
      </c>
      <c r="N1331" s="9">
        <f t="shared" si="284"/>
        <v>-10.406968316413979</v>
      </c>
      <c r="O1331">
        <f>((-0.0000000008)*V1331^3+(0.000003)*V1331^2-0.004*V1331+2.013)*('Exhaust Gas Math'!$E$10/(T1331+'Exhaust Gas Math'!$E$10))+(357.45*V1331^-1.004)*(T1331/(T1331+'Exhaust Gas Math'!$E$10))</f>
        <v>1.1101634206714472</v>
      </c>
      <c r="P1331">
        <f t="shared" si="293"/>
        <v>60.118118831114401</v>
      </c>
      <c r="Q1331" s="9">
        <f t="shared" si="285"/>
        <v>4.1628180526724986E-4</v>
      </c>
      <c r="R1331" s="10">
        <f t="shared" si="286"/>
        <v>4.5605110156137104E-4</v>
      </c>
      <c r="S1331">
        <f t="shared" si="294"/>
        <v>3.8435063208480436E-4</v>
      </c>
      <c r="T1331" s="9">
        <f>S1331*'Exhaust Gas Math'!$C$14</f>
        <v>4.5534692208037107E-4</v>
      </c>
      <c r="U1331" s="9">
        <f>(T1331/'Exhaust Gas Math'!$B$14)+('Exhaust Gas Math'!$D$10)</f>
        <v>1.6158471082176218E-2</v>
      </c>
      <c r="V1331">
        <f>('Exhaust Gas Math'!$E$10*((-0.000000001)*V1330^3+(0.000002)*V1330^2-0.0012*V1330+1.3446)*$B$18+T1331*'Exhaust Gas Math'!$D$14*$B$17)/('Exhaust Gas Math'!$E$10*((-0.000000001)*V1330^3+(0.000002)*V1330^2-0.0012*V1330+1.3446)+T1331*'Exhaust Gas Math'!$D$14)</f>
        <v>314.2279699151822</v>
      </c>
      <c r="W1331">
        <f t="shared" si="287"/>
        <v>92569.013130626699</v>
      </c>
      <c r="X1331" s="9">
        <f t="shared" si="288"/>
        <v>92629.131249457816</v>
      </c>
    </row>
    <row r="1332" spans="3:24" x14ac:dyDescent="0.2">
      <c r="C1332" s="1"/>
      <c r="D1332" s="1"/>
      <c r="E1332">
        <f t="shared" si="281"/>
        <v>0.166000000000005</v>
      </c>
      <c r="F1332">
        <f t="shared" si="282"/>
        <v>93653.447087851819</v>
      </c>
      <c r="H1332" s="1">
        <v>0.166000000000005</v>
      </c>
      <c r="I1332" s="1">
        <f t="shared" si="289"/>
        <v>216.00000000018008</v>
      </c>
      <c r="J1332" s="1">
        <f t="shared" si="290"/>
        <v>1</v>
      </c>
      <c r="K1332" s="1">
        <f t="shared" si="291"/>
        <v>3.1353981413177506E-3</v>
      </c>
      <c r="L1332" s="1">
        <f t="shared" si="292"/>
        <v>0.41</v>
      </c>
      <c r="M1332" s="10">
        <f t="shared" si="283"/>
        <v>5.7345838721627254E-2</v>
      </c>
      <c r="N1332" s="9">
        <f t="shared" si="284"/>
        <v>-11.707328805360152</v>
      </c>
      <c r="O1332">
        <f>((-0.0000000008)*V1332^3+(0.000003)*V1332^2-0.004*V1332+2.013)*('Exhaust Gas Math'!$E$10/(T1332+'Exhaust Gas Math'!$E$10))+(357.45*V1332^-1.004)*(T1332/(T1332+'Exhaust Gas Math'!$E$10))</f>
        <v>1.1094812802348997</v>
      </c>
      <c r="P1332">
        <f t="shared" si="293"/>
        <v>76.033610738104286</v>
      </c>
      <c r="Q1332" s="9">
        <f t="shared" si="285"/>
        <v>4.0647983060433218E-4</v>
      </c>
      <c r="R1332" s="10">
        <f t="shared" si="286"/>
        <v>4.4624912689845335E-4</v>
      </c>
      <c r="S1332">
        <f t="shared" si="294"/>
        <v>3.7983583706595867E-4</v>
      </c>
      <c r="T1332" s="9">
        <f>S1332*'Exhaust Gas Math'!$C$14</f>
        <v>4.4999816538780611E-4</v>
      </c>
      <c r="U1332" s="9">
        <f>(T1332/'Exhaust Gas Math'!$B$14)+('Exhaust Gas Math'!$D$10)</f>
        <v>1.5973840198760102E-2</v>
      </c>
      <c r="V1332">
        <f>('Exhaust Gas Math'!$E$10*((-0.000000001)*V1331^3+(0.000002)*V1331^2-0.0012*V1331+1.3446)*$B$18+T1332*'Exhaust Gas Math'!$D$14*$B$17)/('Exhaust Gas Math'!$E$10*((-0.000000001)*V1331^3+(0.000002)*V1331^2-0.0012*V1331+1.3446)+T1332*'Exhaust Gas Math'!$D$14)</f>
        <v>314.41629299071457</v>
      </c>
      <c r="W1332">
        <f t="shared" si="287"/>
        <v>93577.413477113718</v>
      </c>
      <c r="X1332" s="9">
        <f t="shared" si="288"/>
        <v>93653.447087851819</v>
      </c>
    </row>
    <row r="1333" spans="3:24" x14ac:dyDescent="0.2">
      <c r="C1333" s="1"/>
      <c r="D1333" s="1"/>
      <c r="E1333">
        <f t="shared" si="281"/>
        <v>0.16612500000000499</v>
      </c>
      <c r="F1333">
        <f t="shared" si="282"/>
        <v>94961.598401272975</v>
      </c>
      <c r="H1333" s="1">
        <v>0.16612500000000499</v>
      </c>
      <c r="I1333" s="1">
        <f t="shared" si="289"/>
        <v>220.50000000018008</v>
      </c>
      <c r="J1333" s="1">
        <f t="shared" si="290"/>
        <v>1</v>
      </c>
      <c r="K1333" s="1">
        <f t="shared" si="291"/>
        <v>2.8151296406410406E-3</v>
      </c>
      <c r="L1333" s="1">
        <f t="shared" si="292"/>
        <v>0.37</v>
      </c>
      <c r="M1333" s="10">
        <f t="shared" si="283"/>
        <v>5.5804869109456326E-2</v>
      </c>
      <c r="N1333" s="9">
        <f t="shared" si="284"/>
        <v>-12.935509719139162</v>
      </c>
      <c r="O1333">
        <f>((-0.0000000008)*V1333^3+(0.000003)*V1333^2-0.004*V1333+2.013)*('Exhaust Gas Math'!$E$10/(T1333+'Exhaust Gas Math'!$E$10))+(357.45*V1333^-1.004)*(T1333/(T1333+'Exhaust Gas Math'!$E$10))</f>
        <v>1.1087800825320755</v>
      </c>
      <c r="P1333">
        <f t="shared" si="293"/>
        <v>92.764650673944757</v>
      </c>
      <c r="Q1333" s="9">
        <f t="shared" si="285"/>
        <v>3.9555710140749801E-4</v>
      </c>
      <c r="R1333" s="10">
        <f t="shared" si="286"/>
        <v>4.3532639770161913E-4</v>
      </c>
      <c r="S1333">
        <f t="shared" si="294"/>
        <v>3.7529565263090412E-4</v>
      </c>
      <c r="T1333" s="9">
        <f>S1333*'Exhaust Gas Math'!$C$14</f>
        <v>4.446193294094041E-4</v>
      </c>
      <c r="U1333" s="9">
        <f>(T1333/'Exhaust Gas Math'!$B$14)+('Exhaust Gas Math'!$D$10)</f>
        <v>1.5788171024497002E-2</v>
      </c>
      <c r="V1333">
        <f>('Exhaust Gas Math'!$E$10*((-0.000000001)*V1332^3+(0.000002)*V1332^2-0.0012*V1332+1.3446)*$B$18+T1333*'Exhaust Gas Math'!$D$14*$B$17)/('Exhaust Gas Math'!$E$10*((-0.000000001)*V1332^3+(0.000002)*V1332^2-0.0012*V1332+1.3446)+T1333*'Exhaust Gas Math'!$D$14)</f>
        <v>314.61013183424626</v>
      </c>
      <c r="W1333">
        <f t="shared" si="287"/>
        <v>94868.833750599035</v>
      </c>
      <c r="X1333" s="9">
        <f t="shared" si="288"/>
        <v>94961.598401272975</v>
      </c>
    </row>
    <row r="1334" spans="3:24" x14ac:dyDescent="0.2">
      <c r="C1334" s="1"/>
      <c r="D1334" s="1"/>
      <c r="E1334">
        <f t="shared" si="281"/>
        <v>0.166250000000005</v>
      </c>
      <c r="F1334">
        <f t="shared" si="282"/>
        <v>96600.065575709756</v>
      </c>
      <c r="H1334" s="1">
        <v>0.166250000000005</v>
      </c>
      <c r="I1334" s="1">
        <f t="shared" si="289"/>
        <v>225.00000000018008</v>
      </c>
      <c r="J1334" s="1">
        <f t="shared" si="290"/>
        <v>1</v>
      </c>
      <c r="K1334" s="1">
        <f t="shared" si="291"/>
        <v>2.5022034912949003E-3</v>
      </c>
      <c r="L1334" s="1">
        <f t="shared" si="292"/>
        <v>0.33</v>
      </c>
      <c r="M1334" s="10">
        <f t="shared" si="283"/>
        <v>5.4115284963542912E-2</v>
      </c>
      <c r="N1334" s="9">
        <f t="shared" si="284"/>
        <v>-14.083938914006408</v>
      </c>
      <c r="O1334">
        <f>((-0.0000000008)*V1334^3+(0.000003)*V1334^2-0.004*V1334+2.013)*('Exhaust Gas Math'!$E$10/(T1334+'Exhaust Gas Math'!$E$10))+(357.45*V1334^-1.004)*(T1334/(T1334+'Exhaust Gas Math'!$E$10))</f>
        <v>1.1080791690387464</v>
      </c>
      <c r="P1334">
        <f t="shared" si="293"/>
        <v>109.89781565452238</v>
      </c>
      <c r="Q1334" s="9">
        <f t="shared" si="285"/>
        <v>3.8358095993441777E-4</v>
      </c>
      <c r="R1334" s="10">
        <f t="shared" si="286"/>
        <v>4.2335025622853889E-4</v>
      </c>
      <c r="S1334">
        <f t="shared" si="294"/>
        <v>3.7085577027769391E-4</v>
      </c>
      <c r="T1334" s="9">
        <f>S1334*'Exhaust Gas Math'!$C$14</f>
        <v>4.3935932306320109E-4</v>
      </c>
      <c r="U1334" s="9">
        <f>(T1334/'Exhaust Gas Math'!$B$14)+('Exhaust Gas Math'!$D$10)</f>
        <v>1.5606603667016744E-2</v>
      </c>
      <c r="V1334">
        <f>('Exhaust Gas Math'!$E$10*((-0.000000001)*V1333^3+(0.000002)*V1333^2-0.0012*V1333+1.3446)*$B$18+T1334*'Exhaust Gas Math'!$D$14*$B$17)/('Exhaust Gas Math'!$E$10*((-0.000000001)*V1333^3+(0.000002)*V1333^2-0.0012*V1333+1.3446)+T1334*'Exhaust Gas Math'!$D$14)</f>
        <v>314.80415008697332</v>
      </c>
      <c r="W1334">
        <f t="shared" si="287"/>
        <v>96490.167760055236</v>
      </c>
      <c r="X1334" s="9">
        <f t="shared" si="288"/>
        <v>96600.065575709756</v>
      </c>
    </row>
    <row r="1335" spans="3:24" x14ac:dyDescent="0.2">
      <c r="C1335" s="1"/>
      <c r="D1335" s="1"/>
      <c r="E1335">
        <f t="shared" si="281"/>
        <v>0.16637500000000499</v>
      </c>
      <c r="F1335">
        <f t="shared" si="282"/>
        <v>98621.390109892687</v>
      </c>
      <c r="H1335" s="1">
        <v>0.16637500000000499</v>
      </c>
      <c r="I1335" s="1">
        <f t="shared" si="289"/>
        <v>229.50000000018008</v>
      </c>
      <c r="J1335" s="1">
        <f t="shared" si="290"/>
        <v>1</v>
      </c>
      <c r="K1335" s="1">
        <f t="shared" si="291"/>
        <v>2.198952603095522E-3</v>
      </c>
      <c r="L1335" s="1">
        <f t="shared" si="292"/>
        <v>0.28999999999999998</v>
      </c>
      <c r="M1335" s="10">
        <f t="shared" si="283"/>
        <v>5.2287503131991264E-2</v>
      </c>
      <c r="N1335" s="9">
        <f t="shared" si="284"/>
        <v>-15.145535942083475</v>
      </c>
      <c r="O1335">
        <f>((-0.0000000008)*V1335^3+(0.000003)*V1335^2-0.004*V1335+2.013)*('Exhaust Gas Math'!$E$10/(T1335+'Exhaust Gas Math'!$E$10))+(357.45*V1335^-1.004)*(T1335/(T1335+'Exhaust Gas Math'!$E$10))</f>
        <v>1.1073984379561994</v>
      </c>
      <c r="P1335">
        <f t="shared" si="293"/>
        <v>127.01154613684528</v>
      </c>
      <c r="Q1335" s="9">
        <f t="shared" si="285"/>
        <v>3.7062524307975096E-4</v>
      </c>
      <c r="R1335" s="10">
        <f t="shared" si="286"/>
        <v>4.1039453937387208E-4</v>
      </c>
      <c r="S1335">
        <f t="shared" si="294"/>
        <v>3.6663491899195324E-4</v>
      </c>
      <c r="T1335" s="9">
        <f>S1335*'Exhaust Gas Math'!$C$14</f>
        <v>4.3435880665687729E-4</v>
      </c>
      <c r="U1335" s="9">
        <f>(T1335/'Exhaust Gas Math'!$B$14)+('Exhaust Gas Math'!$D$10)</f>
        <v>1.5433993504561658E-2</v>
      </c>
      <c r="V1335">
        <f>('Exhaust Gas Math'!$E$10*((-0.000000001)*V1334^3+(0.000002)*V1334^2-0.0012*V1334+1.3446)*$B$18+T1335*'Exhaust Gas Math'!$D$14*$B$17)/('Exhaust Gas Math'!$E$10*((-0.000000001)*V1334^3+(0.000002)*V1334^2-0.0012*V1334+1.3446)+T1335*'Exhaust Gas Math'!$D$14)</f>
        <v>314.99282900077048</v>
      </c>
      <c r="W1335">
        <f t="shared" si="287"/>
        <v>98494.378563755847</v>
      </c>
      <c r="X1335" s="9">
        <f t="shared" si="288"/>
        <v>98621.390109892687</v>
      </c>
    </row>
    <row r="1336" spans="3:24" x14ac:dyDescent="0.2">
      <c r="C1336" s="1"/>
      <c r="D1336" s="1"/>
      <c r="E1336">
        <f t="shared" si="281"/>
        <v>0.16650000000000501</v>
      </c>
      <c r="F1336">
        <f t="shared" si="282"/>
        <v>101085.43342520441</v>
      </c>
      <c r="H1336" s="1">
        <v>0.16650000000000501</v>
      </c>
      <c r="I1336" s="1">
        <f t="shared" si="289"/>
        <v>234.00000000018008</v>
      </c>
      <c r="J1336" s="1">
        <f t="shared" si="290"/>
        <v>1</v>
      </c>
      <c r="K1336" s="1">
        <f t="shared" si="291"/>
        <v>1.9076377553843794E-3</v>
      </c>
      <c r="L1336" s="1">
        <f t="shared" si="292"/>
        <v>0.25</v>
      </c>
      <c r="M1336" s="10">
        <f t="shared" si="283"/>
        <v>5.0332792497590734E-2</v>
      </c>
      <c r="N1336" s="9">
        <f t="shared" si="284"/>
        <v>-16.113755704676198</v>
      </c>
      <c r="O1336">
        <f>((-0.0000000008)*V1336^3+(0.000003)*V1336^2-0.004*V1336+2.013)*('Exhaust Gas Math'!$E$10/(T1336+'Exhaust Gas Math'!$E$10))+(357.45*V1336^-1.004)*(T1336/(T1336+'Exhaust Gas Math'!$E$10))</f>
        <v>1.1067580373760859</v>
      </c>
      <c r="P1336">
        <f t="shared" si="293"/>
        <v>143.68659035521313</v>
      </c>
      <c r="Q1336" s="9">
        <f t="shared" si="285"/>
        <v>3.5676982714611045E-4</v>
      </c>
      <c r="R1336" s="10">
        <f t="shared" si="286"/>
        <v>3.9653912344023157E-4</v>
      </c>
      <c r="S1336">
        <f t="shared" si="294"/>
        <v>3.6274357000532658E-4</v>
      </c>
      <c r="T1336" s="9">
        <f>S1336*'Exhaust Gas Math'!$C$14</f>
        <v>4.2974865739241587E-4</v>
      </c>
      <c r="U1336" s="9">
        <f>(T1336/'Exhaust Gas Math'!$B$14)+('Exhaust Gas Math'!$D$10)</f>
        <v>1.5274858217559193E-2</v>
      </c>
      <c r="V1336">
        <f>('Exhaust Gas Math'!$E$10*((-0.000000001)*V1335^3+(0.000002)*V1335^2-0.0012*V1335+1.3446)*$B$18+T1336*'Exhaust Gas Math'!$D$14*$B$17)/('Exhaust Gas Math'!$E$10*((-0.000000001)*V1335^3+(0.000002)*V1335^2-0.0012*V1335+1.3446)+T1336*'Exhaust Gas Math'!$D$14)</f>
        <v>315.17055224358432</v>
      </c>
      <c r="W1336">
        <f t="shared" si="287"/>
        <v>100941.7468348492</v>
      </c>
      <c r="X1336" s="9">
        <f t="shared" si="288"/>
        <v>101085.43342520441</v>
      </c>
    </row>
    <row r="1337" spans="3:24" x14ac:dyDescent="0.2">
      <c r="C1337" s="1"/>
      <c r="D1337" s="1"/>
      <c r="E1337">
        <f t="shared" si="281"/>
        <v>0.16662500000000499</v>
      </c>
      <c r="F1337">
        <f t="shared" si="282"/>
        <v>104017.17947895027</v>
      </c>
      <c r="H1337" s="1">
        <v>0.16662500000000499</v>
      </c>
      <c r="I1337" s="1">
        <f t="shared" si="289"/>
        <v>238.50000000018008</v>
      </c>
      <c r="J1337" s="1">
        <f t="shared" si="290"/>
        <v>1</v>
      </c>
      <c r="K1337" s="1">
        <f t="shared" si="291"/>
        <v>1.6304307425904396E-3</v>
      </c>
      <c r="L1337" s="1">
        <f t="shared" si="292"/>
        <v>0.22</v>
      </c>
      <c r="M1337" s="10">
        <f t="shared" si="283"/>
        <v>4.8263204501410646E-2</v>
      </c>
      <c r="N1337" s="9">
        <f t="shared" si="284"/>
        <v>-16.982628804981903</v>
      </c>
      <c r="O1337">
        <f>((-0.0000000008)*V1337^3+(0.000003)*V1337^2-0.004*V1337+2.013)*('Exhaust Gas Math'!$E$10/(T1337+'Exhaust Gas Math'!$E$10))+(357.45*V1337^-1.004)*(T1337/(T1337+'Exhaust Gas Math'!$E$10))</f>
        <v>1.1061498897499868</v>
      </c>
      <c r="P1337">
        <f t="shared" si="293"/>
        <v>159.51216849117301</v>
      </c>
      <c r="Q1337" s="9">
        <f t="shared" si="285"/>
        <v>3.4210013538012749E-4</v>
      </c>
      <c r="R1337" s="10">
        <f t="shared" si="286"/>
        <v>3.8186943167424861E-4</v>
      </c>
      <c r="S1337">
        <f t="shared" si="294"/>
        <v>3.5911793338743239E-4</v>
      </c>
      <c r="T1337" s="9">
        <f>S1337*'Exhaust Gas Math'!$C$14</f>
        <v>4.2545330222261944E-4</v>
      </c>
      <c r="U1337" s="9">
        <f>(T1337/'Exhaust Gas Math'!$B$14)+('Exhaust Gas Math'!$D$10)</f>
        <v>1.5126589140244853E-2</v>
      </c>
      <c r="V1337">
        <f>('Exhaust Gas Math'!$E$10*((-0.000000001)*V1336^3+(0.000002)*V1336^2-0.0012*V1336+1.3446)*$B$18+T1337*'Exhaust Gas Math'!$D$14*$B$17)/('Exhaust Gas Math'!$E$10*((-0.000000001)*V1336^3+(0.000002)*V1336^2-0.0012*V1336+1.3446)+T1337*'Exhaust Gas Math'!$D$14)</f>
        <v>315.33952559134775</v>
      </c>
      <c r="W1337">
        <f t="shared" si="287"/>
        <v>103857.6673104591</v>
      </c>
      <c r="X1337" s="9">
        <f t="shared" si="288"/>
        <v>104017.17947895027</v>
      </c>
    </row>
    <row r="1338" spans="3:24" x14ac:dyDescent="0.2">
      <c r="C1338" s="1"/>
      <c r="D1338" s="1"/>
      <c r="E1338">
        <f t="shared" si="281"/>
        <v>0.16675000000000501</v>
      </c>
      <c r="F1338">
        <f t="shared" si="282"/>
        <v>107533.77445579226</v>
      </c>
      <c r="H1338" s="1">
        <v>0.16675000000000501</v>
      </c>
      <c r="I1338" s="1">
        <f t="shared" si="289"/>
        <v>243.00000000018008</v>
      </c>
      <c r="J1338" s="1">
        <f t="shared" si="290"/>
        <v>1</v>
      </c>
      <c r="K1338" s="1">
        <f t="shared" si="291"/>
        <v>1.3693981831877831E-3</v>
      </c>
      <c r="L1338" s="1">
        <f t="shared" si="292"/>
        <v>0.18</v>
      </c>
      <c r="M1338" s="10">
        <f t="shared" si="283"/>
        <v>4.6091498841654963E-2</v>
      </c>
      <c r="N1338" s="9">
        <f t="shared" si="284"/>
        <v>-17.746798351407758</v>
      </c>
      <c r="O1338">
        <f>((-0.0000000008)*V1338^3+(0.000003)*V1338^2-0.004*V1338+2.013)*('Exhaust Gas Math'!$E$10/(T1338+'Exhaust Gas Math'!$E$10))+(357.45*V1338^-1.004)*(T1338/(T1338+'Exhaust Gas Math'!$E$10))</f>
        <v>1.1056188750413785</v>
      </c>
      <c r="P1338">
        <f t="shared" si="293"/>
        <v>174.10669757017669</v>
      </c>
      <c r="Q1338" s="9">
        <f t="shared" si="285"/>
        <v>3.2670661130970458E-4</v>
      </c>
      <c r="R1338" s="10">
        <f t="shared" si="286"/>
        <v>3.6647590760382576E-4</v>
      </c>
      <c r="S1338">
        <f t="shared" si="294"/>
        <v>3.560051337647547E-4</v>
      </c>
      <c r="T1338" s="9">
        <f>S1338*'Exhaust Gas Math'!$C$14</f>
        <v>4.2176551401852333E-4</v>
      </c>
      <c r="U1338" s="9">
        <f>(T1338/'Exhaust Gas Math'!$B$14)+('Exhaust Gas Math'!$D$10)</f>
        <v>1.4999292343417235E-2</v>
      </c>
      <c r="V1338">
        <f>('Exhaust Gas Math'!$E$10*((-0.000000001)*V1337^3+(0.000002)*V1337^2-0.0012*V1337+1.3446)*$B$18+T1338*'Exhaust Gas Math'!$D$14*$B$17)/('Exhaust Gas Math'!$E$10*((-0.000000001)*V1337^3+(0.000002)*V1337^2-0.0012*V1337+1.3446)+T1338*'Exhaust Gas Math'!$D$14)</f>
        <v>315.48722656137465</v>
      </c>
      <c r="W1338">
        <f t="shared" si="287"/>
        <v>107359.66775822207</v>
      </c>
      <c r="X1338" s="9">
        <f t="shared" si="288"/>
        <v>107533.77445579226</v>
      </c>
    </row>
    <row r="1339" spans="3:24" x14ac:dyDescent="0.2">
      <c r="C1339" s="1"/>
      <c r="D1339" s="1"/>
      <c r="E1339">
        <f t="shared" si="281"/>
        <v>0.16687500000000499</v>
      </c>
      <c r="F1339">
        <f t="shared" si="282"/>
        <v>111674.71588885065</v>
      </c>
      <c r="H1339" s="1">
        <v>0.16687500000000499</v>
      </c>
      <c r="I1339" s="1">
        <f t="shared" si="289"/>
        <v>247.50000000018008</v>
      </c>
      <c r="J1339" s="1">
        <f t="shared" si="290"/>
        <v>1</v>
      </c>
      <c r="K1339" s="1">
        <f t="shared" si="291"/>
        <v>1.1264861127552482E-3</v>
      </c>
      <c r="L1339" s="1">
        <f t="shared" si="292"/>
        <v>0.15</v>
      </c>
      <c r="M1339" s="10">
        <f t="shared" si="283"/>
        <v>4.3831064805881496E-2</v>
      </c>
      <c r="N1339" s="9">
        <f t="shared" si="284"/>
        <v>-18.401552984587898</v>
      </c>
      <c r="O1339">
        <f>((-0.0000000008)*V1339^3+(0.000003)*V1339^2-0.004*V1339+2.013)*('Exhaust Gas Math'!$E$10/(T1339+'Exhaust Gas Math'!$E$10))+(357.45*V1339^-1.004)*(T1339/(T1339+'Exhaust Gas Math'!$E$10))</f>
        <v>1.1051513286849555</v>
      </c>
      <c r="P1339">
        <f t="shared" si="293"/>
        <v>187.11159785931545</v>
      </c>
      <c r="Q1339" s="9">
        <f t="shared" si="285"/>
        <v>3.106841611296021E-4</v>
      </c>
      <c r="R1339" s="10">
        <f t="shared" si="286"/>
        <v>3.5045345742372328E-4</v>
      </c>
      <c r="S1339">
        <f t="shared" si="294"/>
        <v>3.533051522310252E-4</v>
      </c>
      <c r="T1339" s="9">
        <f>S1339*'Exhaust Gas Math'!$C$14</f>
        <v>4.1856679863099065E-4</v>
      </c>
      <c r="U1339" s="9">
        <f>(T1339/'Exhaust Gas Math'!$B$14)+('Exhaust Gas Math'!$D$10)</f>
        <v>1.4888877590654629E-2</v>
      </c>
      <c r="V1339">
        <f>('Exhaust Gas Math'!$E$10*((-0.000000001)*V1338^3+(0.000002)*V1338^2-0.0012*V1338+1.3446)*$B$18+T1339*'Exhaust Gas Math'!$D$14*$B$17)/('Exhaust Gas Math'!$E$10*((-0.000000001)*V1338^3+(0.000002)*V1338^2-0.0012*V1338+1.3446)+T1339*'Exhaust Gas Math'!$D$14)</f>
        <v>315.61739781969186</v>
      </c>
      <c r="W1339">
        <f t="shared" si="287"/>
        <v>111487.60429099134</v>
      </c>
      <c r="X1339" s="9">
        <f t="shared" si="288"/>
        <v>111674.71588885065</v>
      </c>
    </row>
    <row r="1340" spans="3:24" x14ac:dyDescent="0.2">
      <c r="C1340" s="1"/>
      <c r="D1340" s="1"/>
      <c r="E1340">
        <f t="shared" si="281"/>
        <v>0.16700000000000501</v>
      </c>
      <c r="F1340">
        <f t="shared" si="282"/>
        <v>101325</v>
      </c>
      <c r="H1340" s="1">
        <v>0.16700000000000501</v>
      </c>
      <c r="I1340" s="1">
        <f t="shared" si="289"/>
        <v>252.00000000018008</v>
      </c>
      <c r="J1340" s="1">
        <f t="shared" si="290"/>
        <v>0</v>
      </c>
      <c r="K1340" s="1">
        <f t="shared" si="291"/>
        <v>9.0350547599901774E-4</v>
      </c>
      <c r="L1340" s="1">
        <f t="shared" si="292"/>
        <v>0</v>
      </c>
      <c r="M1340" s="10">
        <f t="shared" si="283"/>
        <v>4.1495838721590947E-2</v>
      </c>
      <c r="N1340" s="9">
        <f t="shared" si="284"/>
        <v>-18.942855924480835</v>
      </c>
      <c r="O1340">
        <f>((-0.0000000008)*V1340^3+(0.000003)*V1340^2-0.004*V1340+2.013)*('Exhaust Gas Math'!$E$10/(T1340+'Exhaust Gas Math'!$E$10))+(357.45*V1340^-1.004)*(T1340/(T1340+'Exhaust Gas Math'!$E$10))</f>
        <v>0.17819999999999947</v>
      </c>
      <c r="P1340">
        <f t="shared" si="293"/>
        <v>0</v>
      </c>
      <c r="Q1340" s="9">
        <f t="shared" si="285"/>
        <v>0</v>
      </c>
      <c r="R1340" s="10">
        <f t="shared" si="286"/>
        <v>3.9769296294121147E-5</v>
      </c>
      <c r="S1340">
        <f t="shared" si="294"/>
        <v>0</v>
      </c>
      <c r="T1340" s="9">
        <f>S1340*'Exhaust Gas Math'!$C$14</f>
        <v>0</v>
      </c>
      <c r="U1340" s="9">
        <f>(T1340/'Exhaust Gas Math'!$B$14)+('Exhaust Gas Math'!$D$10)</f>
        <v>4.4059320573952224E-4</v>
      </c>
      <c r="V1340">
        <f>('Exhaust Gas Math'!$E$10*((-0.000000001)*V1339^3+(0.000002)*V1339^2-0.0012*V1339+1.3446)*$B$18+T1340*'Exhaust Gas Math'!$D$14*$B$17)/('Exhaust Gas Math'!$E$10*((-0.000000001)*V1339^3+(0.000002)*V1339^2-0.0012*V1339+1.3446)+T1340*'Exhaust Gas Math'!$D$14)</f>
        <v>1100</v>
      </c>
      <c r="W1340">
        <f t="shared" si="287"/>
        <v>101325</v>
      </c>
      <c r="X1340" s="9">
        <f t="shared" si="288"/>
        <v>101325</v>
      </c>
    </row>
    <row r="1341" spans="3:24" x14ac:dyDescent="0.2">
      <c r="C1341" s="1"/>
      <c r="D1341" s="1"/>
      <c r="E1341">
        <f t="shared" si="281"/>
        <v>0.16712500000000499</v>
      </c>
      <c r="F1341">
        <f t="shared" si="282"/>
        <v>101325</v>
      </c>
      <c r="H1341" s="1">
        <v>0.16712500000000499</v>
      </c>
      <c r="I1341" s="1">
        <f t="shared" si="289"/>
        <v>256.50000000018008</v>
      </c>
      <c r="J1341" s="1">
        <f t="shared" si="290"/>
        <v>0</v>
      </c>
      <c r="K1341" s="1">
        <f t="shared" si="291"/>
        <v>7.0211862589723926E-4</v>
      </c>
      <c r="L1341" s="1">
        <f t="shared" si="292"/>
        <v>0</v>
      </c>
      <c r="M1341" s="10">
        <f t="shared" si="283"/>
        <v>3.9100218034135284E-2</v>
      </c>
      <c r="N1341" s="9">
        <f t="shared" si="284"/>
        <v>-19.367369858460446</v>
      </c>
      <c r="O1341">
        <f>((-0.0000000008)*V1341^3+(0.000003)*V1341^2-0.004*V1341+2.013)*('Exhaust Gas Math'!$E$10/(T1341+'Exhaust Gas Math'!$E$10))+(357.45*V1341^-1.004)*(T1341/(T1341+'Exhaust Gas Math'!$E$10))</f>
        <v>0.17819999999999947</v>
      </c>
      <c r="P1341">
        <f t="shared" si="293"/>
        <v>0</v>
      </c>
      <c r="Q1341" s="9">
        <f t="shared" si="285"/>
        <v>0</v>
      </c>
      <c r="R1341" s="10">
        <f t="shared" si="286"/>
        <v>3.9769296294121147E-5</v>
      </c>
      <c r="S1341">
        <f t="shared" si="294"/>
        <v>0</v>
      </c>
      <c r="T1341" s="9">
        <f>S1341*'Exhaust Gas Math'!$C$14</f>
        <v>0</v>
      </c>
      <c r="U1341" s="9">
        <f>(T1341/'Exhaust Gas Math'!$B$14)+('Exhaust Gas Math'!$D$10)</f>
        <v>4.4059320573952224E-4</v>
      </c>
      <c r="V1341">
        <f>('Exhaust Gas Math'!$E$10*((-0.000000001)*V1340^3+(0.000002)*V1340^2-0.0012*V1340+1.3446)*$B$18+T1341*'Exhaust Gas Math'!$D$14*$B$17)/('Exhaust Gas Math'!$E$10*((-0.000000001)*V1340^3+(0.000002)*V1340^2-0.0012*V1340+1.3446)+T1341*'Exhaust Gas Math'!$D$14)</f>
        <v>1100</v>
      </c>
      <c r="W1341">
        <f t="shared" si="287"/>
        <v>101325</v>
      </c>
      <c r="X1341" s="9">
        <f t="shared" si="288"/>
        <v>101325</v>
      </c>
    </row>
    <row r="1342" spans="3:24" x14ac:dyDescent="0.2">
      <c r="C1342" s="1"/>
      <c r="D1342" s="1"/>
      <c r="E1342">
        <f t="shared" si="281"/>
        <v>0.16725000000000501</v>
      </c>
      <c r="F1342">
        <f t="shared" si="282"/>
        <v>101325</v>
      </c>
      <c r="H1342" s="1">
        <v>0.16725000000000501</v>
      </c>
      <c r="I1342" s="1">
        <f t="shared" si="289"/>
        <v>261.00000000018008</v>
      </c>
      <c r="J1342" s="1">
        <f t="shared" si="290"/>
        <v>0</v>
      </c>
      <c r="K1342" s="1">
        <f t="shared" si="291"/>
        <v>5.2382693061757022E-4</v>
      </c>
      <c r="L1342" s="1">
        <f t="shared" si="292"/>
        <v>0</v>
      </c>
      <c r="M1342" s="10">
        <f t="shared" si="283"/>
        <v>3.6658972541676979E-2</v>
      </c>
      <c r="N1342" s="9">
        <f t="shared" si="284"/>
        <v>-19.672477516958647</v>
      </c>
      <c r="O1342">
        <f>((-0.0000000008)*V1342^3+(0.000003)*V1342^2-0.004*V1342+2.013)*('Exhaust Gas Math'!$E$10/(T1342+'Exhaust Gas Math'!$E$10))+(357.45*V1342^-1.004)*(T1342/(T1342+'Exhaust Gas Math'!$E$10))</f>
        <v>0.17819999999999947</v>
      </c>
      <c r="P1342">
        <f t="shared" si="293"/>
        <v>0</v>
      </c>
      <c r="Q1342" s="9">
        <f t="shared" si="285"/>
        <v>0</v>
      </c>
      <c r="R1342" s="10">
        <f t="shared" si="286"/>
        <v>3.9769296294121147E-5</v>
      </c>
      <c r="S1342">
        <f t="shared" si="294"/>
        <v>0</v>
      </c>
      <c r="T1342" s="9">
        <f>S1342*'Exhaust Gas Math'!$C$14</f>
        <v>0</v>
      </c>
      <c r="U1342" s="9">
        <f>(T1342/'Exhaust Gas Math'!$B$14)+('Exhaust Gas Math'!$D$10)</f>
        <v>4.4059320573952224E-4</v>
      </c>
      <c r="V1342">
        <f>('Exhaust Gas Math'!$E$10*((-0.000000001)*V1341^3+(0.000002)*V1341^2-0.0012*V1341+1.3446)*$B$18+T1342*'Exhaust Gas Math'!$D$14*$B$17)/('Exhaust Gas Math'!$E$10*((-0.000000001)*V1341^3+(0.000002)*V1341^2-0.0012*V1341+1.3446)+T1342*'Exhaust Gas Math'!$D$14)</f>
        <v>1100</v>
      </c>
      <c r="W1342">
        <f t="shared" si="287"/>
        <v>101325</v>
      </c>
      <c r="X1342" s="9">
        <f t="shared" si="288"/>
        <v>101325</v>
      </c>
    </row>
    <row r="1343" spans="3:24" x14ac:dyDescent="0.2">
      <c r="C1343" s="1"/>
      <c r="D1343" s="1"/>
      <c r="E1343">
        <f t="shared" si="281"/>
        <v>0.16737500000000499</v>
      </c>
      <c r="F1343">
        <f t="shared" si="282"/>
        <v>101325</v>
      </c>
      <c r="H1343" s="1">
        <v>0.16737500000000499</v>
      </c>
      <c r="I1343" s="1">
        <f t="shared" si="289"/>
        <v>265.50000000018008</v>
      </c>
      <c r="J1343" s="1">
        <f t="shared" si="290"/>
        <v>0</v>
      </c>
      <c r="K1343" s="1">
        <f t="shared" si="291"/>
        <v>3.6995958059977095E-4</v>
      </c>
      <c r="L1343" s="1">
        <f t="shared" si="292"/>
        <v>0</v>
      </c>
      <c r="M1343" s="10">
        <f t="shared" si="283"/>
        <v>3.4187153334473523E-2</v>
      </c>
      <c r="N1343" s="9">
        <f t="shared" si="284"/>
        <v>-19.856297809802207</v>
      </c>
      <c r="O1343">
        <f>((-0.0000000008)*V1343^3+(0.000003)*V1343^2-0.004*V1343+2.013)*('Exhaust Gas Math'!$E$10/(T1343+'Exhaust Gas Math'!$E$10))+(357.45*V1343^-1.004)*(T1343/(T1343+'Exhaust Gas Math'!$E$10))</f>
        <v>0.17819999999999947</v>
      </c>
      <c r="P1343">
        <f t="shared" si="293"/>
        <v>0</v>
      </c>
      <c r="Q1343" s="9">
        <f t="shared" si="285"/>
        <v>0</v>
      </c>
      <c r="R1343" s="10">
        <f t="shared" si="286"/>
        <v>3.9769296294121147E-5</v>
      </c>
      <c r="S1343">
        <f t="shared" si="294"/>
        <v>0</v>
      </c>
      <c r="T1343" s="9">
        <f>S1343*'Exhaust Gas Math'!$C$14</f>
        <v>0</v>
      </c>
      <c r="U1343" s="9">
        <f>(T1343/'Exhaust Gas Math'!$B$14)+('Exhaust Gas Math'!$D$10)</f>
        <v>4.4059320573952224E-4</v>
      </c>
      <c r="V1343">
        <f>('Exhaust Gas Math'!$E$10*((-0.000000001)*V1342^3+(0.000002)*V1342^2-0.0012*V1342+1.3446)*$B$18+T1343*'Exhaust Gas Math'!$D$14*$B$17)/('Exhaust Gas Math'!$E$10*((-0.000000001)*V1342^3+(0.000002)*V1342^2-0.0012*V1342+1.3446)+T1343*'Exhaust Gas Math'!$D$14)</f>
        <v>1100</v>
      </c>
      <c r="W1343">
        <f t="shared" si="287"/>
        <v>101325</v>
      </c>
      <c r="X1343" s="9">
        <f t="shared" si="288"/>
        <v>101325</v>
      </c>
    </row>
    <row r="1344" spans="3:24" x14ac:dyDescent="0.2">
      <c r="C1344" s="1"/>
      <c r="D1344" s="1"/>
      <c r="E1344">
        <f t="shared" si="281"/>
        <v>0.16750000000000501</v>
      </c>
      <c r="F1344">
        <f t="shared" si="282"/>
        <v>101325</v>
      </c>
      <c r="H1344" s="1">
        <v>0.16750000000000501</v>
      </c>
      <c r="I1344" s="1">
        <f t="shared" si="289"/>
        <v>270.00000000018008</v>
      </c>
      <c r="J1344" s="1">
        <f t="shared" si="290"/>
        <v>0</v>
      </c>
      <c r="K1344" s="1">
        <f t="shared" si="291"/>
        <v>2.4166367924826531E-4</v>
      </c>
      <c r="L1344" s="1">
        <f t="shared" si="292"/>
        <v>0</v>
      </c>
      <c r="M1344" s="10">
        <f t="shared" si="283"/>
        <v>3.1699999999900176E-2</v>
      </c>
      <c r="N1344" s="9">
        <f t="shared" si="284"/>
        <v>-19.917697423759289</v>
      </c>
      <c r="O1344">
        <f>((-0.0000000008)*V1344^3+(0.000003)*V1344^2-0.004*V1344+2.013)*('Exhaust Gas Math'!$E$10/(T1344+'Exhaust Gas Math'!$E$10))+(357.45*V1344^-1.004)*(T1344/(T1344+'Exhaust Gas Math'!$E$10))</f>
        <v>0.17819999999999947</v>
      </c>
      <c r="P1344">
        <f t="shared" si="293"/>
        <v>0</v>
      </c>
      <c r="Q1344" s="9">
        <f t="shared" si="285"/>
        <v>0</v>
      </c>
      <c r="R1344" s="10">
        <f t="shared" si="286"/>
        <v>3.9769296294121147E-5</v>
      </c>
      <c r="S1344">
        <f t="shared" si="294"/>
        <v>0</v>
      </c>
      <c r="T1344" s="9">
        <f>S1344*'Exhaust Gas Math'!$C$14</f>
        <v>0</v>
      </c>
      <c r="U1344" s="9">
        <f>(T1344/'Exhaust Gas Math'!$B$14)+('Exhaust Gas Math'!$D$10)</f>
        <v>4.4059320573952224E-4</v>
      </c>
      <c r="V1344">
        <f>('Exhaust Gas Math'!$E$10*((-0.000000001)*V1343^3+(0.000002)*V1343^2-0.0012*V1343+1.3446)*$B$18+T1344*'Exhaust Gas Math'!$D$14*$B$17)/('Exhaust Gas Math'!$E$10*((-0.000000001)*V1343^3+(0.000002)*V1343^2-0.0012*V1343+1.3446)+T1344*'Exhaust Gas Math'!$D$14)</f>
        <v>1100</v>
      </c>
      <c r="W1344">
        <f t="shared" si="287"/>
        <v>101325</v>
      </c>
      <c r="X1344" s="9">
        <f t="shared" si="288"/>
        <v>101325</v>
      </c>
    </row>
    <row r="1345" spans="3:24" x14ac:dyDescent="0.2">
      <c r="C1345" s="1"/>
      <c r="D1345" s="1"/>
      <c r="E1345">
        <f t="shared" si="281"/>
        <v>0.16762500000000499</v>
      </c>
      <c r="F1345">
        <f t="shared" si="282"/>
        <v>101325</v>
      </c>
      <c r="H1345" s="1">
        <v>0.16762500000000499</v>
      </c>
      <c r="I1345" s="1">
        <f t="shared" si="289"/>
        <v>274.50000000018008</v>
      </c>
      <c r="J1345" s="1">
        <f t="shared" si="290"/>
        <v>0</v>
      </c>
      <c r="K1345" s="1">
        <f t="shared" si="291"/>
        <v>1.3989569110993026E-4</v>
      </c>
      <c r="L1345" s="1">
        <f t="shared" si="292"/>
        <v>0</v>
      </c>
      <c r="M1345" s="10">
        <f t="shared" si="283"/>
        <v>2.9212846665328349E-2</v>
      </c>
      <c r="N1345" s="9">
        <f t="shared" si="284"/>
        <v>-19.856297809792409</v>
      </c>
      <c r="O1345">
        <f>((-0.0000000008)*V1345^3+(0.000003)*V1345^2-0.004*V1345+2.013)*('Exhaust Gas Math'!$E$10/(T1345+'Exhaust Gas Math'!$E$10))+(357.45*V1345^-1.004)*(T1345/(T1345+'Exhaust Gas Math'!$E$10))</f>
        <v>0.17819999999999947</v>
      </c>
      <c r="P1345">
        <f t="shared" si="293"/>
        <v>0</v>
      </c>
      <c r="Q1345" s="9">
        <f t="shared" si="285"/>
        <v>0</v>
      </c>
      <c r="R1345" s="10">
        <f t="shared" si="286"/>
        <v>3.9769296294121147E-5</v>
      </c>
      <c r="S1345">
        <f t="shared" si="294"/>
        <v>0</v>
      </c>
      <c r="T1345" s="9">
        <f>S1345*'Exhaust Gas Math'!$C$14</f>
        <v>0</v>
      </c>
      <c r="U1345" s="9">
        <f>(T1345/'Exhaust Gas Math'!$B$14)+('Exhaust Gas Math'!$D$10)</f>
        <v>4.4059320573952224E-4</v>
      </c>
      <c r="V1345">
        <f>('Exhaust Gas Math'!$E$10*((-0.000000001)*V1344^3+(0.000002)*V1344^2-0.0012*V1344+1.3446)*$B$18+T1345*'Exhaust Gas Math'!$D$14*$B$17)/('Exhaust Gas Math'!$E$10*((-0.000000001)*V1344^3+(0.000002)*V1344^2-0.0012*V1344+1.3446)+T1345*'Exhaust Gas Math'!$D$14)</f>
        <v>1100</v>
      </c>
      <c r="W1345">
        <f t="shared" si="287"/>
        <v>101325</v>
      </c>
      <c r="X1345" s="9">
        <f t="shared" si="288"/>
        <v>101325</v>
      </c>
    </row>
    <row r="1346" spans="3:24" x14ac:dyDescent="0.2">
      <c r="C1346" s="1"/>
      <c r="D1346" s="1"/>
      <c r="E1346">
        <f t="shared" si="281"/>
        <v>0.16775000000000501</v>
      </c>
      <c r="F1346">
        <f t="shared" si="282"/>
        <v>101325</v>
      </c>
      <c r="H1346" s="1">
        <v>0.16775000000000501</v>
      </c>
      <c r="I1346" s="1">
        <f t="shared" si="289"/>
        <v>279.00000000018008</v>
      </c>
      <c r="J1346" s="1">
        <f t="shared" si="290"/>
        <v>0</v>
      </c>
      <c r="K1346" s="1">
        <f t="shared" si="291"/>
        <v>6.5414311292212677E-5</v>
      </c>
      <c r="L1346" s="1">
        <f t="shared" si="292"/>
        <v>0</v>
      </c>
      <c r="M1346" s="10">
        <f t="shared" si="283"/>
        <v>2.6741027458126284E-2</v>
      </c>
      <c r="N1346" s="9">
        <f t="shared" si="284"/>
        <v>-19.672477516939068</v>
      </c>
      <c r="O1346">
        <f>((-0.0000000008)*V1346^3+(0.000003)*V1346^2-0.004*V1346+2.013)*('Exhaust Gas Math'!$E$10/(T1346+'Exhaust Gas Math'!$E$10))+(357.45*V1346^-1.004)*(T1346/(T1346+'Exhaust Gas Math'!$E$10))</f>
        <v>0.17819999999999947</v>
      </c>
      <c r="P1346">
        <f t="shared" si="293"/>
        <v>0</v>
      </c>
      <c r="Q1346" s="9">
        <f t="shared" si="285"/>
        <v>0</v>
      </c>
      <c r="R1346" s="10">
        <f t="shared" si="286"/>
        <v>3.9769296294121147E-5</v>
      </c>
      <c r="S1346">
        <f t="shared" si="294"/>
        <v>0</v>
      </c>
      <c r="T1346" s="9">
        <f>S1346*'Exhaust Gas Math'!$C$14</f>
        <v>0</v>
      </c>
      <c r="U1346" s="9">
        <f>(T1346/'Exhaust Gas Math'!$B$14)+('Exhaust Gas Math'!$D$10)</f>
        <v>4.4059320573952224E-4</v>
      </c>
      <c r="V1346">
        <f>('Exhaust Gas Math'!$E$10*((-0.000000001)*V1345^3+(0.000002)*V1345^2-0.0012*V1345+1.3446)*$B$18+T1346*'Exhaust Gas Math'!$D$14*$B$17)/('Exhaust Gas Math'!$E$10*((-0.000000001)*V1345^3+(0.000002)*V1345^2-0.0012*V1345+1.3446)+T1346*'Exhaust Gas Math'!$D$14)</f>
        <v>1100</v>
      </c>
      <c r="W1346">
        <f t="shared" si="287"/>
        <v>101325</v>
      </c>
      <c r="X1346" s="9">
        <f t="shared" si="288"/>
        <v>101325</v>
      </c>
    </row>
    <row r="1347" spans="3:24" x14ac:dyDescent="0.2">
      <c r="C1347" s="1"/>
      <c r="D1347" s="1"/>
      <c r="E1347">
        <f t="shared" ref="E1347:E1410" si="295">H1347</f>
        <v>0.16787500000000499</v>
      </c>
      <c r="F1347">
        <f t="shared" ref="F1347:F1410" si="296">X1347</f>
        <v>101325</v>
      </c>
      <c r="H1347" s="1">
        <v>0.16787500000000499</v>
      </c>
      <c r="I1347" s="1">
        <f t="shared" si="289"/>
        <v>283.50000000018008</v>
      </c>
      <c r="J1347" s="1">
        <f t="shared" si="290"/>
        <v>0</v>
      </c>
      <c r="K1347" s="1">
        <f t="shared" si="291"/>
        <v>1.8774809281101382E-5</v>
      </c>
      <c r="L1347" s="1">
        <f t="shared" si="292"/>
        <v>0</v>
      </c>
      <c r="M1347" s="10">
        <f t="shared" si="283"/>
        <v>2.4299781965671022E-2</v>
      </c>
      <c r="N1347" s="9">
        <f t="shared" si="284"/>
        <v>-19.367369858431232</v>
      </c>
      <c r="O1347">
        <f>((-0.0000000008)*V1347^3+(0.000003)*V1347^2-0.004*V1347+2.013)*('Exhaust Gas Math'!$E$10/(T1347+'Exhaust Gas Math'!$E$10))+(357.45*V1347^-1.004)*(T1347/(T1347+'Exhaust Gas Math'!$E$10))</f>
        <v>0.17819999999999947</v>
      </c>
      <c r="P1347">
        <f t="shared" si="293"/>
        <v>0</v>
      </c>
      <c r="Q1347" s="9">
        <f t="shared" si="285"/>
        <v>0</v>
      </c>
      <c r="R1347" s="10">
        <f t="shared" si="286"/>
        <v>3.9769296294121147E-5</v>
      </c>
      <c r="S1347">
        <f t="shared" si="294"/>
        <v>0</v>
      </c>
      <c r="T1347" s="9">
        <f>S1347*'Exhaust Gas Math'!$C$14</f>
        <v>0</v>
      </c>
      <c r="U1347" s="9">
        <f>(T1347/'Exhaust Gas Math'!$B$14)+('Exhaust Gas Math'!$D$10)</f>
        <v>4.4059320573952224E-4</v>
      </c>
      <c r="V1347">
        <f>('Exhaust Gas Math'!$E$10*((-0.000000001)*V1346^3+(0.000002)*V1346^2-0.0012*V1346+1.3446)*$B$18+T1347*'Exhaust Gas Math'!$D$14*$B$17)/('Exhaust Gas Math'!$E$10*((-0.000000001)*V1346^3+(0.000002)*V1346^2-0.0012*V1346+1.3446)+T1347*'Exhaust Gas Math'!$D$14)</f>
        <v>1100</v>
      </c>
      <c r="W1347">
        <f t="shared" si="287"/>
        <v>101325</v>
      </c>
      <c r="X1347" s="9">
        <f t="shared" si="288"/>
        <v>101325</v>
      </c>
    </row>
    <row r="1348" spans="3:24" x14ac:dyDescent="0.2">
      <c r="C1348" s="1"/>
      <c r="D1348" s="1"/>
      <c r="E1348">
        <f t="shared" si="295"/>
        <v>0.16800000000000501</v>
      </c>
      <c r="F1348">
        <f t="shared" si="296"/>
        <v>101325</v>
      </c>
      <c r="H1348" s="1">
        <v>0.16800000000000501</v>
      </c>
      <c r="I1348" s="1">
        <f t="shared" si="289"/>
        <v>288.00000000018008</v>
      </c>
      <c r="J1348" s="1">
        <f t="shared" si="290"/>
        <v>0</v>
      </c>
      <c r="K1348" s="1">
        <f t="shared" si="291"/>
        <v>3.2488932659837169E-7</v>
      </c>
      <c r="L1348" s="1">
        <f t="shared" si="292"/>
        <v>0</v>
      </c>
      <c r="M1348" s="10">
        <f t="shared" ref="M1348:M1411" si="297">-(($B$3/1000)/2)*COS($B$10*H1348)+(($B$3/1000)/2)</f>
        <v>2.1904161278219179E-2</v>
      </c>
      <c r="N1348" s="9">
        <f t="shared" ref="N1348:N1411" si="298">($B$3/1000/2)*$B$10*SIN($B$10*H1348)</f>
        <v>-18.942855924442075</v>
      </c>
      <c r="O1348">
        <f>((-0.0000000008)*V1348^3+(0.000003)*V1348^2-0.004*V1348+2.013)*('Exhaust Gas Math'!$E$10/(T1348+'Exhaust Gas Math'!$E$10))+(357.45*V1348^-1.004)*(T1348/(T1348+'Exhaust Gas Math'!$E$10))</f>
        <v>0.17819999999999947</v>
      </c>
      <c r="P1348">
        <f t="shared" si="293"/>
        <v>0</v>
      </c>
      <c r="Q1348" s="9">
        <f t="shared" ref="Q1348:Q1411" si="299">M1348*$B$4*J1348</f>
        <v>0</v>
      </c>
      <c r="R1348" s="10">
        <f t="shared" ref="R1348:R1411" si="300">$B$7+J1348*Q1348</f>
        <v>3.9769296294121147E-5</v>
      </c>
      <c r="S1348">
        <f t="shared" si="294"/>
        <v>0</v>
      </c>
      <c r="T1348" s="9">
        <f>S1348*'Exhaust Gas Math'!$C$14</f>
        <v>0</v>
      </c>
      <c r="U1348" s="9">
        <f>(T1348/'Exhaust Gas Math'!$B$14)+('Exhaust Gas Math'!$D$10)</f>
        <v>4.4059320573952224E-4</v>
      </c>
      <c r="V1348">
        <f>('Exhaust Gas Math'!$E$10*((-0.000000001)*V1347^3+(0.000002)*V1347^2-0.0012*V1347+1.3446)*$B$18+T1348*'Exhaust Gas Math'!$D$14*$B$17)/('Exhaust Gas Math'!$E$10*((-0.000000001)*V1347^3+(0.000002)*V1347^2-0.0012*V1347+1.3446)+T1348*'Exhaust Gas Math'!$D$14)</f>
        <v>1100</v>
      </c>
      <c r="W1348">
        <f t="shared" ref="W1348:W1411" si="301">(U1348*$B$15*V1348)/R1348</f>
        <v>101325</v>
      </c>
      <c r="X1348" s="9">
        <f t="shared" ref="X1348:X1411" si="302">P1348+W1348</f>
        <v>101325</v>
      </c>
    </row>
    <row r="1349" spans="3:24" x14ac:dyDescent="0.2">
      <c r="C1349" s="1"/>
      <c r="D1349" s="1"/>
      <c r="E1349">
        <f t="shared" si="295"/>
        <v>0.16812500000000499</v>
      </c>
      <c r="F1349">
        <f t="shared" si="296"/>
        <v>101325</v>
      </c>
      <c r="H1349" s="1">
        <v>0.16812500000000499</v>
      </c>
      <c r="I1349" s="1">
        <f t="shared" ref="I1349:I1412" si="303">($B$9*360*H1349)-(720*FLOOR(H1349/(1/($B$9/2)),1))</f>
        <v>292.50000000018008</v>
      </c>
      <c r="J1349" s="1">
        <f t="shared" ref="J1349:J1412" si="304">IF(I1349&lt;=$B$12,1,0)</f>
        <v>0</v>
      </c>
      <c r="K1349" s="1">
        <f t="shared" ref="K1349:K1412" si="305">-0.0038*COS(0.549848656*(I1349+(327.363-$B$12)/2)*2*PI()/180)+0.0038</f>
        <v>1.0202098257115072E-5</v>
      </c>
      <c r="L1349" s="1">
        <f t="shared" ref="L1349:L1412" si="306">ROUND((-0.0038*COS(0.549848656*(I1349+38.606)*2*PI()/180)+0.0038)/0.0076,2)*J1349</f>
        <v>0</v>
      </c>
      <c r="M1349" s="10">
        <f t="shared" si="297"/>
        <v>1.9568935193934885E-2</v>
      </c>
      <c r="N1349" s="9">
        <f t="shared" si="298"/>
        <v>-18.40155298454011</v>
      </c>
      <c r="O1349">
        <f>((-0.0000000008)*V1349^3+(0.000003)*V1349^2-0.004*V1349+2.013)*('Exhaust Gas Math'!$E$10/(T1349+'Exhaust Gas Math'!$E$10))+(357.45*V1349^-1.004)*(T1349/(T1349+'Exhaust Gas Math'!$E$10))</f>
        <v>0.17819999999999947</v>
      </c>
      <c r="P1349">
        <f t="shared" ref="P1349:P1412" si="307">J1349*SIGN(N1349)*-0.5*O1349*N1349^2</f>
        <v>0</v>
      </c>
      <c r="Q1349" s="9">
        <f t="shared" si="299"/>
        <v>0</v>
      </c>
      <c r="R1349" s="10">
        <f t="shared" si="300"/>
        <v>3.9769296294121147E-5</v>
      </c>
      <c r="S1349">
        <f t="shared" ref="S1349:S1412" si="308">J1349*(1.5603*L1349*(Q1349-Q1348)*$B$14+S1348)</f>
        <v>0</v>
      </c>
      <c r="T1349" s="9">
        <f>S1349*'Exhaust Gas Math'!$C$14</f>
        <v>0</v>
      </c>
      <c r="U1349" s="9">
        <f>(T1349/'Exhaust Gas Math'!$B$14)+('Exhaust Gas Math'!$D$10)</f>
        <v>4.4059320573952224E-4</v>
      </c>
      <c r="V1349">
        <f>('Exhaust Gas Math'!$E$10*((-0.000000001)*V1348^3+(0.000002)*V1348^2-0.0012*V1348+1.3446)*$B$18+T1349*'Exhaust Gas Math'!$D$14*$B$17)/('Exhaust Gas Math'!$E$10*((-0.000000001)*V1348^3+(0.000002)*V1348^2-0.0012*V1348+1.3446)+T1349*'Exhaust Gas Math'!$D$14)</f>
        <v>1100</v>
      </c>
      <c r="W1349">
        <f t="shared" si="301"/>
        <v>101325</v>
      </c>
      <c r="X1349" s="9">
        <f t="shared" si="302"/>
        <v>101325</v>
      </c>
    </row>
    <row r="1350" spans="3:24" x14ac:dyDescent="0.2">
      <c r="C1350" s="1"/>
      <c r="D1350" s="1"/>
      <c r="E1350">
        <f t="shared" si="295"/>
        <v>0.16825000000000501</v>
      </c>
      <c r="F1350">
        <f t="shared" si="296"/>
        <v>101325</v>
      </c>
      <c r="H1350" s="1">
        <v>0.16825000000000501</v>
      </c>
      <c r="I1350" s="1">
        <f t="shared" si="303"/>
        <v>297.00000000018008</v>
      </c>
      <c r="J1350" s="1">
        <f t="shared" si="304"/>
        <v>0</v>
      </c>
      <c r="K1350" s="1">
        <f t="shared" si="305"/>
        <v>4.8332800047925801E-5</v>
      </c>
      <c r="L1350" s="1">
        <f t="shared" si="306"/>
        <v>0</v>
      </c>
      <c r="M1350" s="10">
        <f t="shared" si="297"/>
        <v>1.7308501158167552E-2</v>
      </c>
      <c r="N1350" s="9">
        <f t="shared" si="298"/>
        <v>-17.74679835135094</v>
      </c>
      <c r="O1350">
        <f>((-0.0000000008)*V1350^3+(0.000003)*V1350^2-0.004*V1350+2.013)*('Exhaust Gas Math'!$E$10/(T1350+'Exhaust Gas Math'!$E$10))+(357.45*V1350^-1.004)*(T1350/(T1350+'Exhaust Gas Math'!$E$10))</f>
        <v>0.17819999999999947</v>
      </c>
      <c r="P1350">
        <f t="shared" si="307"/>
        <v>0</v>
      </c>
      <c r="Q1350" s="9">
        <f t="shared" si="299"/>
        <v>0</v>
      </c>
      <c r="R1350" s="10">
        <f t="shared" si="300"/>
        <v>3.9769296294121147E-5</v>
      </c>
      <c r="S1350">
        <f t="shared" si="308"/>
        <v>0</v>
      </c>
      <c r="T1350" s="9">
        <f>S1350*'Exhaust Gas Math'!$C$14</f>
        <v>0</v>
      </c>
      <c r="U1350" s="9">
        <f>(T1350/'Exhaust Gas Math'!$B$14)+('Exhaust Gas Math'!$D$10)</f>
        <v>4.4059320573952224E-4</v>
      </c>
      <c r="V1350">
        <f>('Exhaust Gas Math'!$E$10*((-0.000000001)*V1349^3+(0.000002)*V1349^2-0.0012*V1349+1.3446)*$B$18+T1350*'Exhaust Gas Math'!$D$14*$B$17)/('Exhaust Gas Math'!$E$10*((-0.000000001)*V1349^3+(0.000002)*V1349^2-0.0012*V1349+1.3446)+T1350*'Exhaust Gas Math'!$D$14)</f>
        <v>1100</v>
      </c>
      <c r="W1350">
        <f t="shared" si="301"/>
        <v>101325</v>
      </c>
      <c r="X1350" s="9">
        <f t="shared" si="302"/>
        <v>101325</v>
      </c>
    </row>
    <row r="1351" spans="3:24" x14ac:dyDescent="0.2">
      <c r="C1351" s="1"/>
      <c r="D1351" s="1"/>
      <c r="E1351">
        <f t="shared" si="295"/>
        <v>0.16837500000000499</v>
      </c>
      <c r="F1351">
        <f t="shared" si="296"/>
        <v>101325</v>
      </c>
      <c r="H1351" s="1">
        <v>0.16837500000000499</v>
      </c>
      <c r="I1351" s="1">
        <f t="shared" si="303"/>
        <v>301.50000000018008</v>
      </c>
      <c r="J1351" s="1">
        <f t="shared" si="304"/>
        <v>0</v>
      </c>
      <c r="K1351" s="1">
        <f t="shared" si="305"/>
        <v>1.1443272478840966E-4</v>
      </c>
      <c r="L1351" s="1">
        <f t="shared" si="306"/>
        <v>0</v>
      </c>
      <c r="M1351" s="10">
        <f t="shared" si="297"/>
        <v>1.5136795498419512E-2</v>
      </c>
      <c r="N1351" s="9">
        <f t="shared" si="298"/>
        <v>-16.982628804916509</v>
      </c>
      <c r="O1351">
        <f>((-0.0000000008)*V1351^3+(0.000003)*V1351^2-0.004*V1351+2.013)*('Exhaust Gas Math'!$E$10/(T1351+'Exhaust Gas Math'!$E$10))+(357.45*V1351^-1.004)*(T1351/(T1351+'Exhaust Gas Math'!$E$10))</f>
        <v>0.17819999999999947</v>
      </c>
      <c r="P1351">
        <f t="shared" si="307"/>
        <v>0</v>
      </c>
      <c r="Q1351" s="9">
        <f t="shared" si="299"/>
        <v>0</v>
      </c>
      <c r="R1351" s="10">
        <f t="shared" si="300"/>
        <v>3.9769296294121147E-5</v>
      </c>
      <c r="S1351">
        <f t="shared" si="308"/>
        <v>0</v>
      </c>
      <c r="T1351" s="9">
        <f>S1351*'Exhaust Gas Math'!$C$14</f>
        <v>0</v>
      </c>
      <c r="U1351" s="9">
        <f>(T1351/'Exhaust Gas Math'!$B$14)+('Exhaust Gas Math'!$D$10)</f>
        <v>4.4059320573952224E-4</v>
      </c>
      <c r="V1351">
        <f>('Exhaust Gas Math'!$E$10*((-0.000000001)*V1350^3+(0.000002)*V1350^2-0.0012*V1350+1.3446)*$B$18+T1351*'Exhaust Gas Math'!$D$14*$B$17)/('Exhaust Gas Math'!$E$10*((-0.000000001)*V1350^3+(0.000002)*V1350^2-0.0012*V1350+1.3446)+T1351*'Exhaust Gas Math'!$D$14)</f>
        <v>1100</v>
      </c>
      <c r="W1351">
        <f t="shared" si="301"/>
        <v>101325</v>
      </c>
      <c r="X1351" s="9">
        <f t="shared" si="302"/>
        <v>101325</v>
      </c>
    </row>
    <row r="1352" spans="3:24" x14ac:dyDescent="0.2">
      <c r="C1352" s="1"/>
      <c r="D1352" s="1"/>
      <c r="E1352">
        <f t="shared" si="295"/>
        <v>0.16850000000000501</v>
      </c>
      <c r="F1352">
        <f t="shared" si="296"/>
        <v>101325</v>
      </c>
      <c r="H1352" s="1">
        <v>0.16850000000000501</v>
      </c>
      <c r="I1352" s="1">
        <f t="shared" si="303"/>
        <v>306.00000000018008</v>
      </c>
      <c r="J1352" s="1">
        <f t="shared" si="304"/>
        <v>0</v>
      </c>
      <c r="K1352" s="1">
        <f t="shared" si="305"/>
        <v>2.080090879554475E-4</v>
      </c>
      <c r="L1352" s="1">
        <f t="shared" si="306"/>
        <v>0</v>
      </c>
      <c r="M1352" s="10">
        <f t="shared" si="297"/>
        <v>1.3067207502247755E-2</v>
      </c>
      <c r="N1352" s="9">
        <f t="shared" si="298"/>
        <v>-16.113755704602468</v>
      </c>
      <c r="O1352">
        <f>((-0.0000000008)*V1352^3+(0.000003)*V1352^2-0.004*V1352+2.013)*('Exhaust Gas Math'!$E$10/(T1352+'Exhaust Gas Math'!$E$10))+(357.45*V1352^-1.004)*(T1352/(T1352+'Exhaust Gas Math'!$E$10))</f>
        <v>0.17819999999999947</v>
      </c>
      <c r="P1352">
        <f t="shared" si="307"/>
        <v>0</v>
      </c>
      <c r="Q1352" s="9">
        <f t="shared" si="299"/>
        <v>0</v>
      </c>
      <c r="R1352" s="10">
        <f t="shared" si="300"/>
        <v>3.9769296294121147E-5</v>
      </c>
      <c r="S1352">
        <f t="shared" si="308"/>
        <v>0</v>
      </c>
      <c r="T1352" s="9">
        <f>S1352*'Exhaust Gas Math'!$C$14</f>
        <v>0</v>
      </c>
      <c r="U1352" s="9">
        <f>(T1352/'Exhaust Gas Math'!$B$14)+('Exhaust Gas Math'!$D$10)</f>
        <v>4.4059320573952224E-4</v>
      </c>
      <c r="V1352">
        <f>('Exhaust Gas Math'!$E$10*((-0.000000001)*V1351^3+(0.000002)*V1351^2-0.0012*V1351+1.3446)*$B$18+T1352*'Exhaust Gas Math'!$D$14*$B$17)/('Exhaust Gas Math'!$E$10*((-0.000000001)*V1351^3+(0.000002)*V1351^2-0.0012*V1351+1.3446)+T1352*'Exhaust Gas Math'!$D$14)</f>
        <v>1100</v>
      </c>
      <c r="W1352">
        <f t="shared" si="301"/>
        <v>101325</v>
      </c>
      <c r="X1352" s="9">
        <f t="shared" si="302"/>
        <v>101325</v>
      </c>
    </row>
    <row r="1353" spans="3:24" x14ac:dyDescent="0.2">
      <c r="C1353" s="1"/>
      <c r="D1353" s="1"/>
      <c r="E1353">
        <f t="shared" si="295"/>
        <v>0.16862500000000499</v>
      </c>
      <c r="F1353">
        <f t="shared" si="296"/>
        <v>101325</v>
      </c>
      <c r="H1353" s="1">
        <v>0.16862500000000499</v>
      </c>
      <c r="I1353" s="1">
        <f t="shared" si="303"/>
        <v>310.50000000018008</v>
      </c>
      <c r="J1353" s="1">
        <f t="shared" si="304"/>
        <v>0</v>
      </c>
      <c r="K1353" s="1">
        <f t="shared" si="305"/>
        <v>3.283642641934959E-4</v>
      </c>
      <c r="L1353" s="1">
        <f t="shared" si="306"/>
        <v>0</v>
      </c>
      <c r="M1353" s="10">
        <f t="shared" si="297"/>
        <v>1.1112496867857605E-2</v>
      </c>
      <c r="N1353" s="9">
        <f t="shared" si="298"/>
        <v>-15.145535942002375</v>
      </c>
      <c r="O1353">
        <f>((-0.0000000008)*V1353^3+(0.000003)*V1353^2-0.004*V1353+2.013)*('Exhaust Gas Math'!$E$10/(T1353+'Exhaust Gas Math'!$E$10))+(357.45*V1353^-1.004)*(T1353/(T1353+'Exhaust Gas Math'!$E$10))</f>
        <v>0.17819999999999947</v>
      </c>
      <c r="P1353">
        <f t="shared" si="307"/>
        <v>0</v>
      </c>
      <c r="Q1353" s="9">
        <f t="shared" si="299"/>
        <v>0</v>
      </c>
      <c r="R1353" s="10">
        <f t="shared" si="300"/>
        <v>3.9769296294121147E-5</v>
      </c>
      <c r="S1353">
        <f t="shared" si="308"/>
        <v>0</v>
      </c>
      <c r="T1353" s="9">
        <f>S1353*'Exhaust Gas Math'!$C$14</f>
        <v>0</v>
      </c>
      <c r="U1353" s="9">
        <f>(T1353/'Exhaust Gas Math'!$B$14)+('Exhaust Gas Math'!$D$10)</f>
        <v>4.4059320573952224E-4</v>
      </c>
      <c r="V1353">
        <f>('Exhaust Gas Math'!$E$10*((-0.000000001)*V1352^3+(0.000002)*V1352^2-0.0012*V1352+1.3446)*$B$18+T1353*'Exhaust Gas Math'!$D$14*$B$17)/('Exhaust Gas Math'!$E$10*((-0.000000001)*V1352^3+(0.000002)*V1352^2-0.0012*V1352+1.3446)+T1353*'Exhaust Gas Math'!$D$14)</f>
        <v>1100</v>
      </c>
      <c r="W1353">
        <f t="shared" si="301"/>
        <v>101325</v>
      </c>
      <c r="X1353" s="9">
        <f t="shared" si="302"/>
        <v>101325</v>
      </c>
    </row>
    <row r="1354" spans="3:24" x14ac:dyDescent="0.2">
      <c r="C1354" s="1"/>
      <c r="D1354" s="1"/>
      <c r="E1354">
        <f t="shared" si="295"/>
        <v>0.16875000000000501</v>
      </c>
      <c r="F1354">
        <f t="shared" si="296"/>
        <v>101325</v>
      </c>
      <c r="H1354" s="1">
        <v>0.16875000000000501</v>
      </c>
      <c r="I1354" s="1">
        <f t="shared" si="303"/>
        <v>315.00000000018008</v>
      </c>
      <c r="J1354" s="1">
        <f t="shared" si="304"/>
        <v>0</v>
      </c>
      <c r="K1354" s="1">
        <f t="shared" si="305"/>
        <v>4.7460098821277587E-4</v>
      </c>
      <c r="L1354" s="1">
        <f t="shared" si="306"/>
        <v>0</v>
      </c>
      <c r="M1354" s="10">
        <f t="shared" si="297"/>
        <v>9.2847150363159214E-3</v>
      </c>
      <c r="N1354" s="9">
        <f t="shared" si="298"/>
        <v>-14.083938913917709</v>
      </c>
      <c r="O1354">
        <f>((-0.0000000008)*V1354^3+(0.000003)*V1354^2-0.004*V1354+2.013)*('Exhaust Gas Math'!$E$10/(T1354+'Exhaust Gas Math'!$E$10))+(357.45*V1354^-1.004)*(T1354/(T1354+'Exhaust Gas Math'!$E$10))</f>
        <v>0.17819999999999947</v>
      </c>
      <c r="P1354">
        <f t="shared" si="307"/>
        <v>0</v>
      </c>
      <c r="Q1354" s="9">
        <f t="shared" si="299"/>
        <v>0</v>
      </c>
      <c r="R1354" s="10">
        <f t="shared" si="300"/>
        <v>3.9769296294121147E-5</v>
      </c>
      <c r="S1354">
        <f t="shared" si="308"/>
        <v>0</v>
      </c>
      <c r="T1354" s="9">
        <f>S1354*'Exhaust Gas Math'!$C$14</f>
        <v>0</v>
      </c>
      <c r="U1354" s="9">
        <f>(T1354/'Exhaust Gas Math'!$B$14)+('Exhaust Gas Math'!$D$10)</f>
        <v>4.4059320573952224E-4</v>
      </c>
      <c r="V1354">
        <f>('Exhaust Gas Math'!$E$10*((-0.000000001)*V1353^3+(0.000002)*V1353^2-0.0012*V1353+1.3446)*$B$18+T1354*'Exhaust Gas Math'!$D$14*$B$17)/('Exhaust Gas Math'!$E$10*((-0.000000001)*V1353^3+(0.000002)*V1353^2-0.0012*V1353+1.3446)+T1354*'Exhaust Gas Math'!$D$14)</f>
        <v>1100</v>
      </c>
      <c r="W1354">
        <f t="shared" si="301"/>
        <v>101325</v>
      </c>
      <c r="X1354" s="9">
        <f t="shared" si="302"/>
        <v>101325</v>
      </c>
    </row>
    <row r="1355" spans="3:24" x14ac:dyDescent="0.2">
      <c r="C1355" s="1"/>
      <c r="D1355" s="1"/>
      <c r="E1355">
        <f t="shared" si="295"/>
        <v>0.16887500000000499</v>
      </c>
      <c r="F1355">
        <f t="shared" si="296"/>
        <v>101325</v>
      </c>
      <c r="H1355" s="1">
        <v>0.16887500000000499</v>
      </c>
      <c r="I1355" s="1">
        <f t="shared" si="303"/>
        <v>319.50000000018008</v>
      </c>
      <c r="J1355" s="1">
        <f t="shared" si="304"/>
        <v>0</v>
      </c>
      <c r="K1355" s="1">
        <f t="shared" si="305"/>
        <v>6.4562904403208353E-4</v>
      </c>
      <c r="L1355" s="1">
        <f t="shared" si="306"/>
        <v>0</v>
      </c>
      <c r="M1355" s="10">
        <f t="shared" si="297"/>
        <v>7.5951308904143103E-3</v>
      </c>
      <c r="N1355" s="9">
        <f t="shared" si="298"/>
        <v>-12.935509719043992</v>
      </c>
      <c r="O1355">
        <f>((-0.0000000008)*V1355^3+(0.000003)*V1355^2-0.004*V1355+2.013)*('Exhaust Gas Math'!$E$10/(T1355+'Exhaust Gas Math'!$E$10))+(357.45*V1355^-1.004)*(T1355/(T1355+'Exhaust Gas Math'!$E$10))</f>
        <v>0.17819999999999947</v>
      </c>
      <c r="P1355">
        <f t="shared" si="307"/>
        <v>0</v>
      </c>
      <c r="Q1355" s="9">
        <f t="shared" si="299"/>
        <v>0</v>
      </c>
      <c r="R1355" s="10">
        <f t="shared" si="300"/>
        <v>3.9769296294121147E-5</v>
      </c>
      <c r="S1355">
        <f t="shared" si="308"/>
        <v>0</v>
      </c>
      <c r="T1355" s="9">
        <f>S1355*'Exhaust Gas Math'!$C$14</f>
        <v>0</v>
      </c>
      <c r="U1355" s="9">
        <f>(T1355/'Exhaust Gas Math'!$B$14)+('Exhaust Gas Math'!$D$10)</f>
        <v>4.4059320573952224E-4</v>
      </c>
      <c r="V1355">
        <f>('Exhaust Gas Math'!$E$10*((-0.000000001)*V1354^3+(0.000002)*V1354^2-0.0012*V1354+1.3446)*$B$18+T1355*'Exhaust Gas Math'!$D$14*$B$17)/('Exhaust Gas Math'!$E$10*((-0.000000001)*V1354^3+(0.000002)*V1354^2-0.0012*V1354+1.3446)+T1355*'Exhaust Gas Math'!$D$14)</f>
        <v>1100</v>
      </c>
      <c r="W1355">
        <f t="shared" si="301"/>
        <v>101325</v>
      </c>
      <c r="X1355" s="9">
        <f t="shared" si="302"/>
        <v>101325</v>
      </c>
    </row>
    <row r="1356" spans="3:24" x14ac:dyDescent="0.2">
      <c r="C1356" s="1"/>
      <c r="D1356" s="1"/>
      <c r="E1356">
        <f t="shared" si="295"/>
        <v>0.16900000000000501</v>
      </c>
      <c r="F1356">
        <f t="shared" si="296"/>
        <v>101325</v>
      </c>
      <c r="H1356" s="1">
        <v>0.16900000000000501</v>
      </c>
      <c r="I1356" s="1">
        <f t="shared" si="303"/>
        <v>324.00000000018008</v>
      </c>
      <c r="J1356" s="1">
        <f t="shared" si="304"/>
        <v>0</v>
      </c>
      <c r="K1356" s="1">
        <f t="shared" si="305"/>
        <v>8.4017339269702642E-4</v>
      </c>
      <c r="L1356" s="1">
        <f t="shared" si="306"/>
        <v>0</v>
      </c>
      <c r="M1356" s="10">
        <f t="shared" si="297"/>
        <v>6.0541612782556604E-3</v>
      </c>
      <c r="N1356" s="9">
        <f t="shared" si="298"/>
        <v>-11.7073288052589</v>
      </c>
      <c r="O1356">
        <f>((-0.0000000008)*V1356^3+(0.000003)*V1356^2-0.004*V1356+2.013)*('Exhaust Gas Math'!$E$10/(T1356+'Exhaust Gas Math'!$E$10))+(357.45*V1356^-1.004)*(T1356/(T1356+'Exhaust Gas Math'!$E$10))</f>
        <v>0.17819999999999947</v>
      </c>
      <c r="P1356">
        <f t="shared" si="307"/>
        <v>0</v>
      </c>
      <c r="Q1356" s="9">
        <f t="shared" si="299"/>
        <v>0</v>
      </c>
      <c r="R1356" s="10">
        <f t="shared" si="300"/>
        <v>3.9769296294121147E-5</v>
      </c>
      <c r="S1356">
        <f t="shared" si="308"/>
        <v>0</v>
      </c>
      <c r="T1356" s="9">
        <f>S1356*'Exhaust Gas Math'!$C$14</f>
        <v>0</v>
      </c>
      <c r="U1356" s="9">
        <f>(T1356/'Exhaust Gas Math'!$B$14)+('Exhaust Gas Math'!$D$10)</f>
        <v>4.4059320573952224E-4</v>
      </c>
      <c r="V1356">
        <f>('Exhaust Gas Math'!$E$10*((-0.000000001)*V1355^3+(0.000002)*V1355^2-0.0012*V1355+1.3446)*$B$18+T1356*'Exhaust Gas Math'!$D$14*$B$17)/('Exhaust Gas Math'!$E$10*((-0.000000001)*V1355^3+(0.000002)*V1355^2-0.0012*V1355+1.3446)+T1356*'Exhaust Gas Math'!$D$14)</f>
        <v>1100</v>
      </c>
      <c r="W1356">
        <f t="shared" si="301"/>
        <v>101325</v>
      </c>
      <c r="X1356" s="9">
        <f t="shared" si="302"/>
        <v>101325</v>
      </c>
    </row>
    <row r="1357" spans="3:24" x14ac:dyDescent="0.2">
      <c r="C1357" s="1"/>
      <c r="D1357" s="1"/>
      <c r="E1357">
        <f t="shared" si="295"/>
        <v>0.16912500000000499</v>
      </c>
      <c r="F1357">
        <f t="shared" si="296"/>
        <v>101325</v>
      </c>
      <c r="H1357" s="1">
        <v>0.16912500000000499</v>
      </c>
      <c r="I1357" s="1">
        <f t="shared" si="303"/>
        <v>328.50000000018008</v>
      </c>
      <c r="J1357" s="1">
        <f t="shared" si="304"/>
        <v>0</v>
      </c>
      <c r="K1357" s="1">
        <f t="shared" si="305"/>
        <v>1.0567836778802905E-3</v>
      </c>
      <c r="L1357" s="1">
        <f t="shared" si="306"/>
        <v>0</v>
      </c>
      <c r="M1357" s="10">
        <f t="shared" si="297"/>
        <v>4.6713067899233213E-3</v>
      </c>
      <c r="N1357" s="9">
        <f t="shared" si="298"/>
        <v>-10.406968316307509</v>
      </c>
      <c r="O1357">
        <f>((-0.0000000008)*V1357^3+(0.000003)*V1357^2-0.004*V1357+2.013)*('Exhaust Gas Math'!$E$10/(T1357+'Exhaust Gas Math'!$E$10))+(357.45*V1357^-1.004)*(T1357/(T1357+'Exhaust Gas Math'!$E$10))</f>
        <v>0.17819999999999947</v>
      </c>
      <c r="P1357">
        <f t="shared" si="307"/>
        <v>0</v>
      </c>
      <c r="Q1357" s="9">
        <f t="shared" si="299"/>
        <v>0</v>
      </c>
      <c r="R1357" s="10">
        <f t="shared" si="300"/>
        <v>3.9769296294121147E-5</v>
      </c>
      <c r="S1357">
        <f t="shared" si="308"/>
        <v>0</v>
      </c>
      <c r="T1357" s="9">
        <f>S1357*'Exhaust Gas Math'!$C$14</f>
        <v>0</v>
      </c>
      <c r="U1357" s="9">
        <f>(T1357/'Exhaust Gas Math'!$B$14)+('Exhaust Gas Math'!$D$10)</f>
        <v>4.4059320573952224E-4</v>
      </c>
      <c r="V1357">
        <f>('Exhaust Gas Math'!$E$10*((-0.000000001)*V1356^3+(0.000002)*V1356^2-0.0012*V1356+1.3446)*$B$18+T1357*'Exhaust Gas Math'!$D$14*$B$17)/('Exhaust Gas Math'!$E$10*((-0.000000001)*V1356^3+(0.000002)*V1356^2-0.0012*V1356+1.3446)+T1357*'Exhaust Gas Math'!$D$14)</f>
        <v>1100</v>
      </c>
      <c r="W1357">
        <f t="shared" si="301"/>
        <v>101325</v>
      </c>
      <c r="X1357" s="9">
        <f t="shared" si="302"/>
        <v>101325</v>
      </c>
    </row>
    <row r="1358" spans="3:24" x14ac:dyDescent="0.2">
      <c r="C1358" s="1"/>
      <c r="D1358" s="1"/>
      <c r="E1358">
        <f t="shared" si="295"/>
        <v>0.16925000000000501</v>
      </c>
      <c r="F1358">
        <f t="shared" si="296"/>
        <v>101325</v>
      </c>
      <c r="H1358" s="1">
        <v>0.16925000000000501</v>
      </c>
      <c r="I1358" s="1">
        <f t="shared" si="303"/>
        <v>333.00000000018008</v>
      </c>
      <c r="J1358" s="1">
        <f t="shared" si="304"/>
        <v>0</v>
      </c>
      <c r="K1358" s="1">
        <f t="shared" si="305"/>
        <v>1.2938450384983756E-3</v>
      </c>
      <c r="L1358" s="1">
        <f t="shared" si="306"/>
        <v>0</v>
      </c>
      <c r="M1358" s="10">
        <f t="shared" si="297"/>
        <v>3.4550931831834365E-3</v>
      </c>
      <c r="N1358" s="9">
        <f t="shared" si="298"/>
        <v>-9.0424454070176967</v>
      </c>
      <c r="O1358">
        <f>((-0.0000000008)*V1358^3+(0.000003)*V1358^2-0.004*V1358+2.013)*('Exhaust Gas Math'!$E$10/(T1358+'Exhaust Gas Math'!$E$10))+(357.45*V1358^-1.004)*(T1358/(T1358+'Exhaust Gas Math'!$E$10))</f>
        <v>0.17819999999999947</v>
      </c>
      <c r="P1358">
        <f t="shared" si="307"/>
        <v>0</v>
      </c>
      <c r="Q1358" s="9">
        <f t="shared" si="299"/>
        <v>0</v>
      </c>
      <c r="R1358" s="10">
        <f t="shared" si="300"/>
        <v>3.9769296294121147E-5</v>
      </c>
      <c r="S1358">
        <f t="shared" si="308"/>
        <v>0</v>
      </c>
      <c r="T1358" s="9">
        <f>S1358*'Exhaust Gas Math'!$C$14</f>
        <v>0</v>
      </c>
      <c r="U1358" s="9">
        <f>(T1358/'Exhaust Gas Math'!$B$14)+('Exhaust Gas Math'!$D$10)</f>
        <v>4.4059320573952224E-4</v>
      </c>
      <c r="V1358">
        <f>('Exhaust Gas Math'!$E$10*((-0.000000001)*V1357^3+(0.000002)*V1357^2-0.0012*V1357+1.3446)*$B$18+T1358*'Exhaust Gas Math'!$D$14*$B$17)/('Exhaust Gas Math'!$E$10*((-0.000000001)*V1357^3+(0.000002)*V1357^2-0.0012*V1357+1.3446)+T1358*'Exhaust Gas Math'!$D$14)</f>
        <v>1100</v>
      </c>
      <c r="W1358">
        <f t="shared" si="301"/>
        <v>101325</v>
      </c>
      <c r="X1358" s="9">
        <f t="shared" si="302"/>
        <v>101325</v>
      </c>
    </row>
    <row r="1359" spans="3:24" x14ac:dyDescent="0.2">
      <c r="C1359" s="1"/>
      <c r="D1359" s="1"/>
      <c r="E1359">
        <f t="shared" si="295"/>
        <v>0.16937500000000499</v>
      </c>
      <c r="F1359">
        <f t="shared" si="296"/>
        <v>101325</v>
      </c>
      <c r="H1359" s="1">
        <v>0.16937500000000499</v>
      </c>
      <c r="I1359" s="1">
        <f t="shared" si="303"/>
        <v>337.50000000018008</v>
      </c>
      <c r="J1359" s="1">
        <f t="shared" si="304"/>
        <v>0</v>
      </c>
      <c r="K1359" s="1">
        <f t="shared" si="305"/>
        <v>1.549590147735088E-3</v>
      </c>
      <c r="L1359" s="1">
        <f t="shared" si="306"/>
        <v>0</v>
      </c>
      <c r="M1359" s="10">
        <f t="shared" si="297"/>
        <v>2.4130188193540597E-3</v>
      </c>
      <c r="N1359" s="9">
        <f t="shared" si="298"/>
        <v>-7.6221728148756398</v>
      </c>
      <c r="O1359">
        <f>((-0.0000000008)*V1359^3+(0.000003)*V1359^2-0.004*V1359+2.013)*('Exhaust Gas Math'!$E$10/(T1359+'Exhaust Gas Math'!$E$10))+(357.45*V1359^-1.004)*(T1359/(T1359+'Exhaust Gas Math'!$E$10))</f>
        <v>0.17819999999999947</v>
      </c>
      <c r="P1359">
        <f t="shared" si="307"/>
        <v>0</v>
      </c>
      <c r="Q1359" s="9">
        <f t="shared" si="299"/>
        <v>0</v>
      </c>
      <c r="R1359" s="10">
        <f t="shared" si="300"/>
        <v>3.9769296294121147E-5</v>
      </c>
      <c r="S1359">
        <f t="shared" si="308"/>
        <v>0</v>
      </c>
      <c r="T1359" s="9">
        <f>S1359*'Exhaust Gas Math'!$C$14</f>
        <v>0</v>
      </c>
      <c r="U1359" s="9">
        <f>(T1359/'Exhaust Gas Math'!$B$14)+('Exhaust Gas Math'!$D$10)</f>
        <v>4.4059320573952224E-4</v>
      </c>
      <c r="V1359">
        <f>('Exhaust Gas Math'!$E$10*((-0.000000001)*V1358^3+(0.000002)*V1358^2-0.0012*V1358+1.3446)*$B$18+T1359*'Exhaust Gas Math'!$D$14*$B$17)/('Exhaust Gas Math'!$E$10*((-0.000000001)*V1358^3+(0.000002)*V1358^2-0.0012*V1358+1.3446)+T1359*'Exhaust Gas Math'!$D$14)</f>
        <v>1100</v>
      </c>
      <c r="W1359">
        <f t="shared" si="301"/>
        <v>101325</v>
      </c>
      <c r="X1359" s="9">
        <f t="shared" si="302"/>
        <v>101325</v>
      </c>
    </row>
    <row r="1360" spans="3:24" x14ac:dyDescent="0.2">
      <c r="C1360" s="1"/>
      <c r="D1360" s="1"/>
      <c r="E1360">
        <f t="shared" si="295"/>
        <v>0.16950000000000501</v>
      </c>
      <c r="F1360">
        <f t="shared" si="296"/>
        <v>101325</v>
      </c>
      <c r="H1360" s="1">
        <v>0.16950000000000501</v>
      </c>
      <c r="I1360" s="1">
        <f t="shared" si="303"/>
        <v>342.00000000018008</v>
      </c>
      <c r="J1360" s="1">
        <f t="shared" si="304"/>
        <v>0</v>
      </c>
      <c r="K1360" s="1">
        <f t="shared" si="305"/>
        <v>1.8221123887192411E-3</v>
      </c>
      <c r="L1360" s="1">
        <f t="shared" si="306"/>
        <v>0</v>
      </c>
      <c r="M1360" s="10">
        <f t="shared" si="297"/>
        <v>1.5515084334128543E-3</v>
      </c>
      <c r="N1360" s="9">
        <f t="shared" si="298"/>
        <v>-6.1549069927002149</v>
      </c>
      <c r="O1360">
        <f>((-0.0000000008)*V1360^3+(0.000003)*V1360^2-0.004*V1360+2.013)*('Exhaust Gas Math'!$E$10/(T1360+'Exhaust Gas Math'!$E$10))+(357.45*V1360^-1.004)*(T1360/(T1360+'Exhaust Gas Math'!$E$10))</f>
        <v>0.17819999999999947</v>
      </c>
      <c r="P1360">
        <f t="shared" si="307"/>
        <v>0</v>
      </c>
      <c r="Q1360" s="9">
        <f t="shared" si="299"/>
        <v>0</v>
      </c>
      <c r="R1360" s="10">
        <f t="shared" si="300"/>
        <v>3.9769296294121147E-5</v>
      </c>
      <c r="S1360">
        <f t="shared" si="308"/>
        <v>0</v>
      </c>
      <c r="T1360" s="9">
        <f>S1360*'Exhaust Gas Math'!$C$14</f>
        <v>0</v>
      </c>
      <c r="U1360" s="9">
        <f>(T1360/'Exhaust Gas Math'!$B$14)+('Exhaust Gas Math'!$D$10)</f>
        <v>4.4059320573952224E-4</v>
      </c>
      <c r="V1360">
        <f>('Exhaust Gas Math'!$E$10*((-0.000000001)*V1359^3+(0.000002)*V1359^2-0.0012*V1359+1.3446)*$B$18+T1360*'Exhaust Gas Math'!$D$14*$B$17)/('Exhaust Gas Math'!$E$10*((-0.000000001)*V1359^3+(0.000002)*V1359^2-0.0012*V1359+1.3446)+T1360*'Exhaust Gas Math'!$D$14)</f>
        <v>1100</v>
      </c>
      <c r="W1360">
        <f t="shared" si="301"/>
        <v>101325</v>
      </c>
      <c r="X1360" s="9">
        <f t="shared" si="302"/>
        <v>101325</v>
      </c>
    </row>
    <row r="1361" spans="3:24" x14ac:dyDescent="0.2">
      <c r="C1361" s="1"/>
      <c r="D1361" s="1"/>
      <c r="E1361">
        <f t="shared" si="295"/>
        <v>0.16962500000000499</v>
      </c>
      <c r="F1361">
        <f t="shared" si="296"/>
        <v>101325</v>
      </c>
      <c r="H1361" s="1">
        <v>0.16962500000000499</v>
      </c>
      <c r="I1361" s="1">
        <f t="shared" si="303"/>
        <v>346.50000000018008</v>
      </c>
      <c r="J1361" s="1">
        <f t="shared" si="304"/>
        <v>0</v>
      </c>
      <c r="K1361" s="1">
        <f t="shared" si="305"/>
        <v>2.1093800686298536E-3</v>
      </c>
      <c r="L1361" s="1">
        <f t="shared" si="306"/>
        <v>0</v>
      </c>
      <c r="M1361" s="10">
        <f t="shared" si="297"/>
        <v>8.7587352337042609E-4</v>
      </c>
      <c r="N1361" s="9">
        <f t="shared" si="298"/>
        <v>-4.6496941222005299</v>
      </c>
      <c r="O1361">
        <f>((-0.0000000008)*V1361^3+(0.000003)*V1361^2-0.004*V1361+2.013)*('Exhaust Gas Math'!$E$10/(T1361+'Exhaust Gas Math'!$E$10))+(357.45*V1361^-1.004)*(T1361/(T1361+'Exhaust Gas Math'!$E$10))</f>
        <v>0.17819999999999947</v>
      </c>
      <c r="P1361">
        <f t="shared" si="307"/>
        <v>0</v>
      </c>
      <c r="Q1361" s="9">
        <f t="shared" si="299"/>
        <v>0</v>
      </c>
      <c r="R1361" s="10">
        <f t="shared" si="300"/>
        <v>3.9769296294121147E-5</v>
      </c>
      <c r="S1361">
        <f t="shared" si="308"/>
        <v>0</v>
      </c>
      <c r="T1361" s="9">
        <f>S1361*'Exhaust Gas Math'!$C$14</f>
        <v>0</v>
      </c>
      <c r="U1361" s="9">
        <f>(T1361/'Exhaust Gas Math'!$B$14)+('Exhaust Gas Math'!$D$10)</f>
        <v>4.4059320573952224E-4</v>
      </c>
      <c r="V1361">
        <f>('Exhaust Gas Math'!$E$10*((-0.000000001)*V1360^3+(0.000002)*V1360^2-0.0012*V1360+1.3446)*$B$18+T1361*'Exhaust Gas Math'!$D$14*$B$17)/('Exhaust Gas Math'!$E$10*((-0.000000001)*V1360^3+(0.000002)*V1360^2-0.0012*V1360+1.3446)+T1361*'Exhaust Gas Math'!$D$14)</f>
        <v>1100</v>
      </c>
      <c r="W1361">
        <f t="shared" si="301"/>
        <v>101325</v>
      </c>
      <c r="X1361" s="9">
        <f t="shared" si="302"/>
        <v>101325</v>
      </c>
    </row>
    <row r="1362" spans="3:24" x14ac:dyDescent="0.2">
      <c r="C1362" s="1"/>
      <c r="D1362" s="1"/>
      <c r="E1362">
        <f t="shared" si="295"/>
        <v>0.16975000000000501</v>
      </c>
      <c r="F1362">
        <f t="shared" si="296"/>
        <v>101325</v>
      </c>
      <c r="H1362" s="1">
        <v>0.16975000000000501</v>
      </c>
      <c r="I1362" s="1">
        <f t="shared" si="303"/>
        <v>351.00000000018008</v>
      </c>
      <c r="J1362" s="1">
        <f t="shared" si="304"/>
        <v>0</v>
      </c>
      <c r="K1362" s="1">
        <f t="shared" si="305"/>
        <v>2.4092515652607413E-3</v>
      </c>
      <c r="L1362" s="1">
        <f t="shared" si="306"/>
        <v>0</v>
      </c>
      <c r="M1362" s="10">
        <f t="shared" si="297"/>
        <v>3.9027960311851378E-4</v>
      </c>
      <c r="N1362" s="9">
        <f t="shared" si="298"/>
        <v>-3.1158143412570052</v>
      </c>
      <c r="O1362">
        <f>((-0.0000000008)*V1362^3+(0.000003)*V1362^2-0.004*V1362+2.013)*('Exhaust Gas Math'!$E$10/(T1362+'Exhaust Gas Math'!$E$10))+(357.45*V1362^-1.004)*(T1362/(T1362+'Exhaust Gas Math'!$E$10))</f>
        <v>0.17819999999999947</v>
      </c>
      <c r="P1362">
        <f t="shared" si="307"/>
        <v>0</v>
      </c>
      <c r="Q1362" s="9">
        <f t="shared" si="299"/>
        <v>0</v>
      </c>
      <c r="R1362" s="10">
        <f t="shared" si="300"/>
        <v>3.9769296294121147E-5</v>
      </c>
      <c r="S1362">
        <f t="shared" si="308"/>
        <v>0</v>
      </c>
      <c r="T1362" s="9">
        <f>S1362*'Exhaust Gas Math'!$C$14</f>
        <v>0</v>
      </c>
      <c r="U1362" s="9">
        <f>(T1362/'Exhaust Gas Math'!$B$14)+('Exhaust Gas Math'!$D$10)</f>
        <v>4.4059320573952224E-4</v>
      </c>
      <c r="V1362">
        <f>('Exhaust Gas Math'!$E$10*((-0.000000001)*V1361^3+(0.000002)*V1361^2-0.0012*V1361+1.3446)*$B$18+T1362*'Exhaust Gas Math'!$D$14*$B$17)/('Exhaust Gas Math'!$E$10*((-0.000000001)*V1361^3+(0.000002)*V1361^2-0.0012*V1361+1.3446)+T1362*'Exhaust Gas Math'!$D$14)</f>
        <v>1100</v>
      </c>
      <c r="W1362">
        <f t="shared" si="301"/>
        <v>101325</v>
      </c>
      <c r="X1362" s="9">
        <f t="shared" si="302"/>
        <v>101325</v>
      </c>
    </row>
    <row r="1363" spans="3:24" x14ac:dyDescent="0.2">
      <c r="C1363" s="1"/>
      <c r="D1363" s="1"/>
      <c r="E1363">
        <f t="shared" si="295"/>
        <v>0.16987500000000499</v>
      </c>
      <c r="F1363">
        <f t="shared" si="296"/>
        <v>101325</v>
      </c>
      <c r="H1363" s="1">
        <v>0.16987500000000499</v>
      </c>
      <c r="I1363" s="1">
        <f t="shared" si="303"/>
        <v>355.50000000018008</v>
      </c>
      <c r="J1363" s="1">
        <f t="shared" si="304"/>
        <v>0</v>
      </c>
      <c r="K1363" s="1">
        <f t="shared" si="305"/>
        <v>2.7194912931245655E-3</v>
      </c>
      <c r="L1363" s="1">
        <f t="shared" si="306"/>
        <v>0</v>
      </c>
      <c r="M1363" s="10">
        <f t="shared" si="297"/>
        <v>9.7720520652051779E-5</v>
      </c>
      <c r="N1363" s="9">
        <f t="shared" si="298"/>
        <v>-1.5627245287867821</v>
      </c>
      <c r="O1363">
        <f>((-0.0000000008)*V1363^3+(0.000003)*V1363^2-0.004*V1363+2.013)*('Exhaust Gas Math'!$E$10/(T1363+'Exhaust Gas Math'!$E$10))+(357.45*V1363^-1.004)*(T1363/(T1363+'Exhaust Gas Math'!$E$10))</f>
        <v>0.17819999999999947</v>
      </c>
      <c r="P1363">
        <f t="shared" si="307"/>
        <v>0</v>
      </c>
      <c r="Q1363" s="9">
        <f t="shared" si="299"/>
        <v>0</v>
      </c>
      <c r="R1363" s="10">
        <f t="shared" si="300"/>
        <v>3.9769296294121147E-5</v>
      </c>
      <c r="S1363">
        <f t="shared" si="308"/>
        <v>0</v>
      </c>
      <c r="T1363" s="9">
        <f>S1363*'Exhaust Gas Math'!$C$14</f>
        <v>0</v>
      </c>
      <c r="U1363" s="9">
        <f>(T1363/'Exhaust Gas Math'!$B$14)+('Exhaust Gas Math'!$D$10)</f>
        <v>4.4059320573952224E-4</v>
      </c>
      <c r="V1363">
        <f>('Exhaust Gas Math'!$E$10*((-0.000000001)*V1362^3+(0.000002)*V1362^2-0.0012*V1362+1.3446)*$B$18+T1363*'Exhaust Gas Math'!$D$14*$B$17)/('Exhaust Gas Math'!$E$10*((-0.000000001)*V1362^3+(0.000002)*V1362^2-0.0012*V1362+1.3446)+T1363*'Exhaust Gas Math'!$D$14)</f>
        <v>1100</v>
      </c>
      <c r="W1363">
        <f t="shared" si="301"/>
        <v>101325</v>
      </c>
      <c r="X1363" s="9">
        <f t="shared" si="302"/>
        <v>101325</v>
      </c>
    </row>
    <row r="1364" spans="3:24" x14ac:dyDescent="0.2">
      <c r="C1364" s="1"/>
      <c r="D1364" s="1"/>
      <c r="E1364">
        <f t="shared" si="295"/>
        <v>0.17000000000000501</v>
      </c>
      <c r="F1364">
        <f t="shared" si="296"/>
        <v>101325</v>
      </c>
      <c r="H1364" s="1">
        <v>0.17000000000000501</v>
      </c>
      <c r="I1364" s="1">
        <f t="shared" si="303"/>
        <v>360.00000000018008</v>
      </c>
      <c r="J1364" s="1">
        <f t="shared" si="304"/>
        <v>0</v>
      </c>
      <c r="K1364" s="1">
        <f t="shared" si="305"/>
        <v>3.0377863700668042E-3</v>
      </c>
      <c r="L1364" s="1">
        <f t="shared" si="306"/>
        <v>0</v>
      </c>
      <c r="M1364" s="10">
        <f t="shared" si="297"/>
        <v>0</v>
      </c>
      <c r="N1364" s="9">
        <f t="shared" si="298"/>
        <v>6.2612054950451036E-11</v>
      </c>
      <c r="O1364">
        <f>((-0.0000000008)*V1364^3+(0.000003)*V1364^2-0.004*V1364+2.013)*('Exhaust Gas Math'!$E$10/(T1364+'Exhaust Gas Math'!$E$10))+(357.45*V1364^-1.004)*(T1364/(T1364+'Exhaust Gas Math'!$E$10))</f>
        <v>0.17819999999999947</v>
      </c>
      <c r="P1364">
        <f t="shared" si="307"/>
        <v>0</v>
      </c>
      <c r="Q1364" s="9">
        <f t="shared" si="299"/>
        <v>0</v>
      </c>
      <c r="R1364" s="10">
        <f t="shared" si="300"/>
        <v>3.9769296294121147E-5</v>
      </c>
      <c r="S1364">
        <f t="shared" si="308"/>
        <v>0</v>
      </c>
      <c r="T1364" s="9">
        <f>S1364*'Exhaust Gas Math'!$C$14</f>
        <v>0</v>
      </c>
      <c r="U1364" s="9">
        <f>(T1364/'Exhaust Gas Math'!$B$14)+('Exhaust Gas Math'!$D$10)</f>
        <v>4.4059320573952224E-4</v>
      </c>
      <c r="V1364">
        <f>('Exhaust Gas Math'!$E$10*((-0.000000001)*V1363^3+(0.000002)*V1363^2-0.0012*V1363+1.3446)*$B$18+T1364*'Exhaust Gas Math'!$D$14*$B$17)/('Exhaust Gas Math'!$E$10*((-0.000000001)*V1363^3+(0.000002)*V1363^2-0.0012*V1363+1.3446)+T1364*'Exhaust Gas Math'!$D$14)</f>
        <v>1100</v>
      </c>
      <c r="W1364">
        <f t="shared" si="301"/>
        <v>101325</v>
      </c>
      <c r="X1364" s="9">
        <f t="shared" si="302"/>
        <v>101325</v>
      </c>
    </row>
    <row r="1365" spans="3:24" x14ac:dyDescent="0.2">
      <c r="C1365" s="1"/>
      <c r="D1365" s="1"/>
      <c r="E1365">
        <f t="shared" si="295"/>
        <v>0.17012500000000499</v>
      </c>
      <c r="F1365">
        <f t="shared" si="296"/>
        <v>101325</v>
      </c>
      <c r="H1365" s="1">
        <v>0.17012500000000499</v>
      </c>
      <c r="I1365" s="1">
        <f t="shared" si="303"/>
        <v>364.50000000018008</v>
      </c>
      <c r="J1365" s="1">
        <f t="shared" si="304"/>
        <v>0</v>
      </c>
      <c r="K1365" s="1">
        <f t="shared" si="305"/>
        <v>3.3617638601375682E-3</v>
      </c>
      <c r="L1365" s="1">
        <f t="shared" si="306"/>
        <v>0</v>
      </c>
      <c r="M1365" s="10">
        <f t="shared" si="297"/>
        <v>9.7720520667650412E-5</v>
      </c>
      <c r="N1365" s="9">
        <f t="shared" si="298"/>
        <v>1.5627245289113378</v>
      </c>
      <c r="O1365">
        <f>((-0.0000000008)*V1365^3+(0.000003)*V1365^2-0.004*V1365+2.013)*('Exhaust Gas Math'!$E$10/(T1365+'Exhaust Gas Math'!$E$10))+(357.45*V1365^-1.004)*(T1365/(T1365+'Exhaust Gas Math'!$E$10))</f>
        <v>0.17819999999999947</v>
      </c>
      <c r="P1365">
        <f t="shared" si="307"/>
        <v>0</v>
      </c>
      <c r="Q1365" s="9">
        <f t="shared" si="299"/>
        <v>0</v>
      </c>
      <c r="R1365" s="10">
        <f t="shared" si="300"/>
        <v>3.9769296294121147E-5</v>
      </c>
      <c r="S1365">
        <f t="shared" si="308"/>
        <v>0</v>
      </c>
      <c r="T1365" s="9">
        <f>S1365*'Exhaust Gas Math'!$C$14</f>
        <v>0</v>
      </c>
      <c r="U1365" s="9">
        <f>(T1365/'Exhaust Gas Math'!$B$14)+('Exhaust Gas Math'!$D$10)</f>
        <v>4.4059320573952224E-4</v>
      </c>
      <c r="V1365">
        <f>('Exhaust Gas Math'!$E$10*((-0.000000001)*V1364^3+(0.000002)*V1364^2-0.0012*V1364+1.3446)*$B$18+T1365*'Exhaust Gas Math'!$D$14*$B$17)/('Exhaust Gas Math'!$E$10*((-0.000000001)*V1364^3+(0.000002)*V1364^2-0.0012*V1364+1.3446)+T1365*'Exhaust Gas Math'!$D$14)</f>
        <v>1100</v>
      </c>
      <c r="W1365">
        <f t="shared" si="301"/>
        <v>101325</v>
      </c>
      <c r="X1365" s="9">
        <f t="shared" si="302"/>
        <v>101325</v>
      </c>
    </row>
    <row r="1366" spans="3:24" x14ac:dyDescent="0.2">
      <c r="C1366" s="1"/>
      <c r="D1366" s="1"/>
      <c r="E1366">
        <f t="shared" si="295"/>
        <v>0.17025000000000501</v>
      </c>
      <c r="F1366">
        <f t="shared" si="296"/>
        <v>101325</v>
      </c>
      <c r="H1366" s="1">
        <v>0.17025000000000501</v>
      </c>
      <c r="I1366" s="1">
        <f t="shared" si="303"/>
        <v>369.00000000018008</v>
      </c>
      <c r="J1366" s="1">
        <f t="shared" si="304"/>
        <v>0</v>
      </c>
      <c r="K1366" s="1">
        <f t="shared" si="305"/>
        <v>3.6890084641731848E-3</v>
      </c>
      <c r="L1366" s="1">
        <f t="shared" si="306"/>
        <v>0</v>
      </c>
      <c r="M1366" s="10">
        <f t="shared" si="297"/>
        <v>3.9027960314975962E-4</v>
      </c>
      <c r="N1366" s="9">
        <f t="shared" si="298"/>
        <v>3.1158143413809674</v>
      </c>
      <c r="O1366">
        <f>((-0.0000000008)*V1366^3+(0.000003)*V1366^2-0.004*V1366+2.013)*('Exhaust Gas Math'!$E$10/(T1366+'Exhaust Gas Math'!$E$10))+(357.45*V1366^-1.004)*(T1366/(T1366+'Exhaust Gas Math'!$E$10))</f>
        <v>0.17819999999999947</v>
      </c>
      <c r="P1366">
        <f t="shared" si="307"/>
        <v>0</v>
      </c>
      <c r="Q1366" s="9">
        <f t="shared" si="299"/>
        <v>0</v>
      </c>
      <c r="R1366" s="10">
        <f t="shared" si="300"/>
        <v>3.9769296294121147E-5</v>
      </c>
      <c r="S1366">
        <f t="shared" si="308"/>
        <v>0</v>
      </c>
      <c r="T1366" s="9">
        <f>S1366*'Exhaust Gas Math'!$C$14</f>
        <v>0</v>
      </c>
      <c r="U1366" s="9">
        <f>(T1366/'Exhaust Gas Math'!$B$14)+('Exhaust Gas Math'!$D$10)</f>
        <v>4.4059320573952224E-4</v>
      </c>
      <c r="V1366">
        <f>('Exhaust Gas Math'!$E$10*((-0.000000001)*V1365^3+(0.000002)*V1365^2-0.0012*V1365+1.3446)*$B$18+T1366*'Exhaust Gas Math'!$D$14*$B$17)/('Exhaust Gas Math'!$E$10*((-0.000000001)*V1365^3+(0.000002)*V1365^2-0.0012*V1365+1.3446)+T1366*'Exhaust Gas Math'!$D$14)</f>
        <v>1100</v>
      </c>
      <c r="W1366">
        <f t="shared" si="301"/>
        <v>101325</v>
      </c>
      <c r="X1366" s="9">
        <f t="shared" si="302"/>
        <v>101325</v>
      </c>
    </row>
    <row r="1367" spans="3:24" x14ac:dyDescent="0.2">
      <c r="C1367" s="1"/>
      <c r="D1367" s="1"/>
      <c r="E1367">
        <f t="shared" si="295"/>
        <v>0.17037500000000499</v>
      </c>
      <c r="F1367">
        <f t="shared" si="296"/>
        <v>101325</v>
      </c>
      <c r="H1367" s="1">
        <v>0.17037500000000499</v>
      </c>
      <c r="I1367" s="1">
        <f t="shared" si="303"/>
        <v>373.50000000018008</v>
      </c>
      <c r="J1367" s="1">
        <f t="shared" si="304"/>
        <v>0</v>
      </c>
      <c r="K1367" s="1">
        <f t="shared" si="305"/>
        <v>4.0170805262016388E-3</v>
      </c>
      <c r="L1367" s="1">
        <f t="shared" si="306"/>
        <v>0</v>
      </c>
      <c r="M1367" s="10">
        <f t="shared" si="297"/>
        <v>8.7587352341684729E-4</v>
      </c>
      <c r="N1367" s="9">
        <f t="shared" si="298"/>
        <v>4.6496941223220185</v>
      </c>
      <c r="O1367">
        <f>((-0.0000000008)*V1367^3+(0.000003)*V1367^2-0.004*V1367+2.013)*('Exhaust Gas Math'!$E$10/(T1367+'Exhaust Gas Math'!$E$10))+(357.45*V1367^-1.004)*(T1367/(T1367+'Exhaust Gas Math'!$E$10))</f>
        <v>0.17819999999999947</v>
      </c>
      <c r="P1367">
        <f t="shared" si="307"/>
        <v>0</v>
      </c>
      <c r="Q1367" s="9">
        <f t="shared" si="299"/>
        <v>0</v>
      </c>
      <c r="R1367" s="10">
        <f t="shared" si="300"/>
        <v>3.9769296294121147E-5</v>
      </c>
      <c r="S1367">
        <f t="shared" si="308"/>
        <v>0</v>
      </c>
      <c r="T1367" s="9">
        <f>S1367*'Exhaust Gas Math'!$C$14</f>
        <v>0</v>
      </c>
      <c r="U1367" s="9">
        <f>(T1367/'Exhaust Gas Math'!$B$14)+('Exhaust Gas Math'!$D$10)</f>
        <v>4.4059320573952224E-4</v>
      </c>
      <c r="V1367">
        <f>('Exhaust Gas Math'!$E$10*((-0.000000001)*V1366^3+(0.000002)*V1366^2-0.0012*V1366+1.3446)*$B$18+T1367*'Exhaust Gas Math'!$D$14*$B$17)/('Exhaust Gas Math'!$E$10*((-0.000000001)*V1366^3+(0.000002)*V1366^2-0.0012*V1366+1.3446)+T1367*'Exhaust Gas Math'!$D$14)</f>
        <v>1100</v>
      </c>
      <c r="W1367">
        <f t="shared" si="301"/>
        <v>101325</v>
      </c>
      <c r="X1367" s="9">
        <f t="shared" si="302"/>
        <v>101325</v>
      </c>
    </row>
    <row r="1368" spans="3:24" x14ac:dyDescent="0.2">
      <c r="C1368" s="1"/>
      <c r="D1368" s="1"/>
      <c r="E1368">
        <f t="shared" si="295"/>
        <v>0.17050000000000501</v>
      </c>
      <c r="F1368">
        <f t="shared" si="296"/>
        <v>101325</v>
      </c>
      <c r="H1368" s="1">
        <v>0.17050000000000501</v>
      </c>
      <c r="I1368" s="1">
        <f t="shared" si="303"/>
        <v>378.00000000018008</v>
      </c>
      <c r="J1368" s="1">
        <f t="shared" si="304"/>
        <v>0</v>
      </c>
      <c r="K1368" s="1">
        <f t="shared" si="305"/>
        <v>4.3435342214316079E-3</v>
      </c>
      <c r="L1368" s="1">
        <f t="shared" si="306"/>
        <v>0</v>
      </c>
      <c r="M1368" s="10">
        <f t="shared" si="297"/>
        <v>1.5515084334744404E-3</v>
      </c>
      <c r="N1368" s="9">
        <f t="shared" si="298"/>
        <v>6.1549069928193099</v>
      </c>
      <c r="O1368">
        <f>((-0.0000000008)*V1368^3+(0.000003)*V1368^2-0.004*V1368+2.013)*('Exhaust Gas Math'!$E$10/(T1368+'Exhaust Gas Math'!$E$10))+(357.45*V1368^-1.004)*(T1368/(T1368+'Exhaust Gas Math'!$E$10))</f>
        <v>0.17819999999999947</v>
      </c>
      <c r="P1368">
        <f t="shared" si="307"/>
        <v>0</v>
      </c>
      <c r="Q1368" s="9">
        <f t="shared" si="299"/>
        <v>0</v>
      </c>
      <c r="R1368" s="10">
        <f t="shared" si="300"/>
        <v>3.9769296294121147E-5</v>
      </c>
      <c r="S1368">
        <f t="shared" si="308"/>
        <v>0</v>
      </c>
      <c r="T1368" s="9">
        <f>S1368*'Exhaust Gas Math'!$C$14</f>
        <v>0</v>
      </c>
      <c r="U1368" s="9">
        <f>(T1368/'Exhaust Gas Math'!$B$14)+('Exhaust Gas Math'!$D$10)</f>
        <v>4.4059320573952224E-4</v>
      </c>
      <c r="V1368">
        <f>('Exhaust Gas Math'!$E$10*((-0.000000001)*V1367^3+(0.000002)*V1367^2-0.0012*V1367+1.3446)*$B$18+T1368*'Exhaust Gas Math'!$D$14*$B$17)/('Exhaust Gas Math'!$E$10*((-0.000000001)*V1367^3+(0.000002)*V1367^2-0.0012*V1367+1.3446)+T1368*'Exhaust Gas Math'!$D$14)</f>
        <v>1100</v>
      </c>
      <c r="W1368">
        <f t="shared" si="301"/>
        <v>101325</v>
      </c>
      <c r="X1368" s="9">
        <f t="shared" si="302"/>
        <v>101325</v>
      </c>
    </row>
    <row r="1369" spans="3:24" x14ac:dyDescent="0.2">
      <c r="C1369" s="1"/>
      <c r="D1369" s="1"/>
      <c r="E1369">
        <f t="shared" si="295"/>
        <v>0.17062500000000499</v>
      </c>
      <c r="F1369">
        <f t="shared" si="296"/>
        <v>101325</v>
      </c>
      <c r="H1369" s="1">
        <v>0.17062500000000499</v>
      </c>
      <c r="I1369" s="1">
        <f t="shared" si="303"/>
        <v>382.50000000018008</v>
      </c>
      <c r="J1369" s="1">
        <f t="shared" si="304"/>
        <v>0</v>
      </c>
      <c r="K1369" s="1">
        <f t="shared" si="305"/>
        <v>4.6659357902309089E-3</v>
      </c>
      <c r="L1369" s="1">
        <f t="shared" si="306"/>
        <v>0</v>
      </c>
      <c r="M1369" s="10">
        <f t="shared" si="297"/>
        <v>2.4130188194303286E-3</v>
      </c>
      <c r="N1369" s="9">
        <f t="shared" si="298"/>
        <v>7.6221728149913321</v>
      </c>
      <c r="O1369">
        <f>((-0.0000000008)*V1369^3+(0.000003)*V1369^2-0.004*V1369+2.013)*('Exhaust Gas Math'!$E$10/(T1369+'Exhaust Gas Math'!$E$10))+(357.45*V1369^-1.004)*(T1369/(T1369+'Exhaust Gas Math'!$E$10))</f>
        <v>0.17819999999999947</v>
      </c>
      <c r="P1369">
        <f t="shared" si="307"/>
        <v>0</v>
      </c>
      <c r="Q1369" s="9">
        <f t="shared" si="299"/>
        <v>0</v>
      </c>
      <c r="R1369" s="10">
        <f t="shared" si="300"/>
        <v>3.9769296294121147E-5</v>
      </c>
      <c r="S1369">
        <f t="shared" si="308"/>
        <v>0</v>
      </c>
      <c r="T1369" s="9">
        <f>S1369*'Exhaust Gas Math'!$C$14</f>
        <v>0</v>
      </c>
      <c r="U1369" s="9">
        <f>(T1369/'Exhaust Gas Math'!$B$14)+('Exhaust Gas Math'!$D$10)</f>
        <v>4.4059320573952224E-4</v>
      </c>
      <c r="V1369">
        <f>('Exhaust Gas Math'!$E$10*((-0.000000001)*V1368^3+(0.000002)*V1368^2-0.0012*V1368+1.3446)*$B$18+T1369*'Exhaust Gas Math'!$D$14*$B$17)/('Exhaust Gas Math'!$E$10*((-0.000000001)*V1368^3+(0.000002)*V1368^2-0.0012*V1368+1.3446)+T1369*'Exhaust Gas Math'!$D$14)</f>
        <v>1100</v>
      </c>
      <c r="W1369">
        <f t="shared" si="301"/>
        <v>101325</v>
      </c>
      <c r="X1369" s="9">
        <f t="shared" si="302"/>
        <v>101325</v>
      </c>
    </row>
    <row r="1370" spans="3:24" x14ac:dyDescent="0.2">
      <c r="C1370" s="1"/>
      <c r="D1370" s="1"/>
      <c r="E1370">
        <f t="shared" si="295"/>
        <v>0.17075000000000501</v>
      </c>
      <c r="F1370">
        <f t="shared" si="296"/>
        <v>101325</v>
      </c>
      <c r="H1370" s="1">
        <v>0.17075000000000501</v>
      </c>
      <c r="I1370" s="1">
        <f t="shared" si="303"/>
        <v>387.00000000018008</v>
      </c>
      <c r="J1370" s="1">
        <f t="shared" si="304"/>
        <v>0</v>
      </c>
      <c r="K1370" s="1">
        <f t="shared" si="305"/>
        <v>4.9818816821574343E-3</v>
      </c>
      <c r="L1370" s="1">
        <f t="shared" si="306"/>
        <v>0</v>
      </c>
      <c r="M1370" s="10">
        <f t="shared" si="297"/>
        <v>3.4550931832741209E-3</v>
      </c>
      <c r="N1370" s="9">
        <f t="shared" si="298"/>
        <v>9.0424454071295237</v>
      </c>
      <c r="O1370">
        <f>((-0.0000000008)*V1370^3+(0.000003)*V1370^2-0.004*V1370+2.013)*('Exhaust Gas Math'!$E$10/(T1370+'Exhaust Gas Math'!$E$10))+(357.45*V1370^-1.004)*(T1370/(T1370+'Exhaust Gas Math'!$E$10))</f>
        <v>0.17819999999999947</v>
      </c>
      <c r="P1370">
        <f t="shared" si="307"/>
        <v>0</v>
      </c>
      <c r="Q1370" s="9">
        <f t="shared" si="299"/>
        <v>0</v>
      </c>
      <c r="R1370" s="10">
        <f t="shared" si="300"/>
        <v>3.9769296294121147E-5</v>
      </c>
      <c r="S1370">
        <f t="shared" si="308"/>
        <v>0</v>
      </c>
      <c r="T1370" s="9">
        <f>S1370*'Exhaust Gas Math'!$C$14</f>
        <v>0</v>
      </c>
      <c r="U1370" s="9">
        <f>(T1370/'Exhaust Gas Math'!$B$14)+('Exhaust Gas Math'!$D$10)</f>
        <v>4.4059320573952224E-4</v>
      </c>
      <c r="V1370">
        <f>('Exhaust Gas Math'!$E$10*((-0.000000001)*V1369^3+(0.000002)*V1369^2-0.0012*V1369+1.3446)*$B$18+T1370*'Exhaust Gas Math'!$D$14*$B$17)/('Exhaust Gas Math'!$E$10*((-0.000000001)*V1369^3+(0.000002)*V1369^2-0.0012*V1369+1.3446)+T1370*'Exhaust Gas Math'!$D$14)</f>
        <v>1100</v>
      </c>
      <c r="W1370">
        <f t="shared" si="301"/>
        <v>101325</v>
      </c>
      <c r="X1370" s="9">
        <f t="shared" si="302"/>
        <v>101325</v>
      </c>
    </row>
    <row r="1371" spans="3:24" x14ac:dyDescent="0.2">
      <c r="C1371" s="1"/>
      <c r="D1371" s="1"/>
      <c r="E1371">
        <f t="shared" si="295"/>
        <v>0.170875000000005</v>
      </c>
      <c r="F1371">
        <f t="shared" si="296"/>
        <v>101325</v>
      </c>
      <c r="H1371" s="1">
        <v>0.170875000000005</v>
      </c>
      <c r="I1371" s="1">
        <f t="shared" si="303"/>
        <v>391.50000000018008</v>
      </c>
      <c r="J1371" s="1">
        <f t="shared" si="304"/>
        <v>0</v>
      </c>
      <c r="K1371" s="1">
        <f t="shared" si="305"/>
        <v>5.2890164747762189E-3</v>
      </c>
      <c r="L1371" s="1">
        <f t="shared" si="306"/>
        <v>0</v>
      </c>
      <c r="M1371" s="10">
        <f t="shared" si="297"/>
        <v>4.6713067900272173E-3</v>
      </c>
      <c r="N1371" s="9">
        <f t="shared" si="298"/>
        <v>10.406968316414039</v>
      </c>
      <c r="O1371">
        <f>((-0.0000000008)*V1371^3+(0.000003)*V1371^2-0.004*V1371+2.013)*('Exhaust Gas Math'!$E$10/(T1371+'Exhaust Gas Math'!$E$10))+(357.45*V1371^-1.004)*(T1371/(T1371+'Exhaust Gas Math'!$E$10))</f>
        <v>0.17819999999999947</v>
      </c>
      <c r="P1371">
        <f t="shared" si="307"/>
        <v>0</v>
      </c>
      <c r="Q1371" s="9">
        <f t="shared" si="299"/>
        <v>0</v>
      </c>
      <c r="R1371" s="10">
        <f t="shared" si="300"/>
        <v>3.9769296294121147E-5</v>
      </c>
      <c r="S1371">
        <f t="shared" si="308"/>
        <v>0</v>
      </c>
      <c r="T1371" s="9">
        <f>S1371*'Exhaust Gas Math'!$C$14</f>
        <v>0</v>
      </c>
      <c r="U1371" s="9">
        <f>(T1371/'Exhaust Gas Math'!$B$14)+('Exhaust Gas Math'!$D$10)</f>
        <v>4.4059320573952224E-4</v>
      </c>
      <c r="V1371">
        <f>('Exhaust Gas Math'!$E$10*((-0.000000001)*V1370^3+(0.000002)*V1370^2-0.0012*V1370+1.3446)*$B$18+T1371*'Exhaust Gas Math'!$D$14*$B$17)/('Exhaust Gas Math'!$E$10*((-0.000000001)*V1370^3+(0.000002)*V1370^2-0.0012*V1370+1.3446)+T1371*'Exhaust Gas Math'!$D$14)</f>
        <v>1100</v>
      </c>
      <c r="W1371">
        <f t="shared" si="301"/>
        <v>101325</v>
      </c>
      <c r="X1371" s="9">
        <f t="shared" si="302"/>
        <v>101325</v>
      </c>
    </row>
    <row r="1372" spans="3:24" x14ac:dyDescent="0.2">
      <c r="C1372" s="1"/>
      <c r="D1372" s="1"/>
      <c r="E1372">
        <f t="shared" si="295"/>
        <v>0.17100000000000501</v>
      </c>
      <c r="F1372">
        <f t="shared" si="296"/>
        <v>101325</v>
      </c>
      <c r="H1372" s="1">
        <v>0.17100000000000501</v>
      </c>
      <c r="I1372" s="1">
        <f t="shared" si="303"/>
        <v>396.00000000018008</v>
      </c>
      <c r="J1372" s="1">
        <f t="shared" si="304"/>
        <v>0</v>
      </c>
      <c r="K1372" s="1">
        <f t="shared" si="305"/>
        <v>5.5850504336751768E-3</v>
      </c>
      <c r="L1372" s="1">
        <f t="shared" si="306"/>
        <v>0</v>
      </c>
      <c r="M1372" s="10">
        <f t="shared" si="297"/>
        <v>6.0541612783728063E-3</v>
      </c>
      <c r="N1372" s="9">
        <f t="shared" si="298"/>
        <v>11.707328805360207</v>
      </c>
      <c r="O1372">
        <f>((-0.0000000008)*V1372^3+(0.000003)*V1372^2-0.004*V1372+2.013)*('Exhaust Gas Math'!$E$10/(T1372+'Exhaust Gas Math'!$E$10))+(357.45*V1372^-1.004)*(T1372/(T1372+'Exhaust Gas Math'!$E$10))</f>
        <v>0.17819999999999947</v>
      </c>
      <c r="P1372">
        <f t="shared" si="307"/>
        <v>0</v>
      </c>
      <c r="Q1372" s="9">
        <f t="shared" si="299"/>
        <v>0</v>
      </c>
      <c r="R1372" s="10">
        <f t="shared" si="300"/>
        <v>3.9769296294121147E-5</v>
      </c>
      <c r="S1372">
        <f t="shared" si="308"/>
        <v>0</v>
      </c>
      <c r="T1372" s="9">
        <f>S1372*'Exhaust Gas Math'!$C$14</f>
        <v>0</v>
      </c>
      <c r="U1372" s="9">
        <f>(T1372/'Exhaust Gas Math'!$B$14)+('Exhaust Gas Math'!$D$10)</f>
        <v>4.4059320573952224E-4</v>
      </c>
      <c r="V1372">
        <f>('Exhaust Gas Math'!$E$10*((-0.000000001)*V1371^3+(0.000002)*V1371^2-0.0012*V1371+1.3446)*$B$18+T1372*'Exhaust Gas Math'!$D$14*$B$17)/('Exhaust Gas Math'!$E$10*((-0.000000001)*V1371^3+(0.000002)*V1371^2-0.0012*V1371+1.3446)+T1372*'Exhaust Gas Math'!$D$14)</f>
        <v>1100</v>
      </c>
      <c r="W1372">
        <f t="shared" si="301"/>
        <v>101325</v>
      </c>
      <c r="X1372" s="9">
        <f t="shared" si="302"/>
        <v>101325</v>
      </c>
    </row>
    <row r="1373" spans="3:24" x14ac:dyDescent="0.2">
      <c r="C1373" s="1"/>
      <c r="D1373" s="1"/>
      <c r="E1373">
        <f t="shared" si="295"/>
        <v>0.171125000000005</v>
      </c>
      <c r="F1373">
        <f t="shared" si="296"/>
        <v>101325</v>
      </c>
      <c r="H1373" s="1">
        <v>0.171125000000005</v>
      </c>
      <c r="I1373" s="1">
        <f t="shared" si="303"/>
        <v>400.50000000018008</v>
      </c>
      <c r="J1373" s="1">
        <f t="shared" si="304"/>
        <v>0</v>
      </c>
      <c r="K1373" s="1">
        <f t="shared" si="305"/>
        <v>5.8677765827672085E-3</v>
      </c>
      <c r="L1373" s="1">
        <f t="shared" si="306"/>
        <v>0</v>
      </c>
      <c r="M1373" s="10">
        <f t="shared" si="297"/>
        <v>7.5951308905437449E-3</v>
      </c>
      <c r="N1373" s="9">
        <f t="shared" si="298"/>
        <v>12.935509719139214</v>
      </c>
      <c r="O1373">
        <f>((-0.0000000008)*V1373^3+(0.000003)*V1373^2-0.004*V1373+2.013)*('Exhaust Gas Math'!$E$10/(T1373+'Exhaust Gas Math'!$E$10))+(357.45*V1373^-1.004)*(T1373/(T1373+'Exhaust Gas Math'!$E$10))</f>
        <v>0.17819999999999947</v>
      </c>
      <c r="P1373">
        <f t="shared" si="307"/>
        <v>0</v>
      </c>
      <c r="Q1373" s="9">
        <f t="shared" si="299"/>
        <v>0</v>
      </c>
      <c r="R1373" s="10">
        <f t="shared" si="300"/>
        <v>3.9769296294121147E-5</v>
      </c>
      <c r="S1373">
        <f t="shared" si="308"/>
        <v>0</v>
      </c>
      <c r="T1373" s="9">
        <f>S1373*'Exhaust Gas Math'!$C$14</f>
        <v>0</v>
      </c>
      <c r="U1373" s="9">
        <f>(T1373/'Exhaust Gas Math'!$B$14)+('Exhaust Gas Math'!$D$10)</f>
        <v>4.4059320573952224E-4</v>
      </c>
      <c r="V1373">
        <f>('Exhaust Gas Math'!$E$10*((-0.000000001)*V1372^3+(0.000002)*V1372^2-0.0012*V1372+1.3446)*$B$18+T1373*'Exhaust Gas Math'!$D$14*$B$17)/('Exhaust Gas Math'!$E$10*((-0.000000001)*V1372^3+(0.000002)*V1372^2-0.0012*V1372+1.3446)+T1373*'Exhaust Gas Math'!$D$14)</f>
        <v>1100</v>
      </c>
      <c r="W1373">
        <f t="shared" si="301"/>
        <v>101325</v>
      </c>
      <c r="X1373" s="9">
        <f t="shared" si="302"/>
        <v>101325</v>
      </c>
    </row>
    <row r="1374" spans="3:24" x14ac:dyDescent="0.2">
      <c r="C1374" s="1"/>
      <c r="D1374" s="1"/>
      <c r="E1374">
        <f t="shared" si="295"/>
        <v>0.17125000000000501</v>
      </c>
      <c r="F1374">
        <f t="shared" si="296"/>
        <v>101325</v>
      </c>
      <c r="H1374" s="1">
        <v>0.17125000000000501</v>
      </c>
      <c r="I1374" s="1">
        <f t="shared" si="303"/>
        <v>405.00000000018008</v>
      </c>
      <c r="J1374" s="1">
        <f t="shared" si="304"/>
        <v>0</v>
      </c>
      <c r="K1374" s="1">
        <f t="shared" si="305"/>
        <v>6.1350871576168753E-3</v>
      </c>
      <c r="L1374" s="1">
        <f t="shared" si="306"/>
        <v>0</v>
      </c>
      <c r="M1374" s="10">
        <f t="shared" si="297"/>
        <v>9.2847150364571626E-3</v>
      </c>
      <c r="N1374" s="9">
        <f t="shared" si="298"/>
        <v>14.083938914006456</v>
      </c>
      <c r="O1374">
        <f>((-0.0000000008)*V1374^3+(0.000003)*V1374^2-0.004*V1374+2.013)*('Exhaust Gas Math'!$E$10/(T1374+'Exhaust Gas Math'!$E$10))+(357.45*V1374^-1.004)*(T1374/(T1374+'Exhaust Gas Math'!$E$10))</f>
        <v>0.17819999999999947</v>
      </c>
      <c r="P1374">
        <f t="shared" si="307"/>
        <v>0</v>
      </c>
      <c r="Q1374" s="9">
        <f t="shared" si="299"/>
        <v>0</v>
      </c>
      <c r="R1374" s="10">
        <f t="shared" si="300"/>
        <v>3.9769296294121147E-5</v>
      </c>
      <c r="S1374">
        <f t="shared" si="308"/>
        <v>0</v>
      </c>
      <c r="T1374" s="9">
        <f>S1374*'Exhaust Gas Math'!$C$14</f>
        <v>0</v>
      </c>
      <c r="U1374" s="9">
        <f>(T1374/'Exhaust Gas Math'!$B$14)+('Exhaust Gas Math'!$D$10)</f>
        <v>4.4059320573952224E-4</v>
      </c>
      <c r="V1374">
        <f>('Exhaust Gas Math'!$E$10*((-0.000000001)*V1373^3+(0.000002)*V1373^2-0.0012*V1373+1.3446)*$B$18+T1374*'Exhaust Gas Math'!$D$14*$B$17)/('Exhaust Gas Math'!$E$10*((-0.000000001)*V1373^3+(0.000002)*V1373^2-0.0012*V1373+1.3446)+T1374*'Exhaust Gas Math'!$D$14)</f>
        <v>1100</v>
      </c>
      <c r="W1374">
        <f t="shared" si="301"/>
        <v>101325</v>
      </c>
      <c r="X1374" s="9">
        <f t="shared" si="302"/>
        <v>101325</v>
      </c>
    </row>
    <row r="1375" spans="3:24" x14ac:dyDescent="0.2">
      <c r="C1375" s="1"/>
      <c r="D1375" s="1"/>
      <c r="E1375">
        <f t="shared" si="295"/>
        <v>0.17137500000000599</v>
      </c>
      <c r="F1375">
        <f t="shared" si="296"/>
        <v>101325</v>
      </c>
      <c r="H1375" s="1">
        <v>0.17137500000000599</v>
      </c>
      <c r="I1375" s="1">
        <f t="shared" si="303"/>
        <v>409.50000000021555</v>
      </c>
      <c r="J1375" s="1">
        <f t="shared" si="304"/>
        <v>0</v>
      </c>
      <c r="K1375" s="1">
        <f t="shared" si="305"/>
        <v>6.3849893191317859E-3</v>
      </c>
      <c r="L1375" s="1">
        <f t="shared" si="306"/>
        <v>0</v>
      </c>
      <c r="M1375" s="10">
        <f t="shared" si="297"/>
        <v>1.1112496868023885E-2</v>
      </c>
      <c r="N1375" s="9">
        <f t="shared" si="298"/>
        <v>15.145535942091609</v>
      </c>
      <c r="O1375">
        <f>((-0.0000000008)*V1375^3+(0.000003)*V1375^2-0.004*V1375+2.013)*('Exhaust Gas Math'!$E$10/(T1375+'Exhaust Gas Math'!$E$10))+(357.45*V1375^-1.004)*(T1375/(T1375+'Exhaust Gas Math'!$E$10))</f>
        <v>0.17819999999999947</v>
      </c>
      <c r="P1375">
        <f t="shared" si="307"/>
        <v>0</v>
      </c>
      <c r="Q1375" s="9">
        <f t="shared" si="299"/>
        <v>0</v>
      </c>
      <c r="R1375" s="10">
        <f t="shared" si="300"/>
        <v>3.9769296294121147E-5</v>
      </c>
      <c r="S1375">
        <f t="shared" si="308"/>
        <v>0</v>
      </c>
      <c r="T1375" s="9">
        <f>S1375*'Exhaust Gas Math'!$C$14</f>
        <v>0</v>
      </c>
      <c r="U1375" s="9">
        <f>(T1375/'Exhaust Gas Math'!$B$14)+('Exhaust Gas Math'!$D$10)</f>
        <v>4.4059320573952224E-4</v>
      </c>
      <c r="V1375">
        <f>('Exhaust Gas Math'!$E$10*((-0.000000001)*V1374^3+(0.000002)*V1374^2-0.0012*V1374+1.3446)*$B$18+T1375*'Exhaust Gas Math'!$D$14*$B$17)/('Exhaust Gas Math'!$E$10*((-0.000000001)*V1374^3+(0.000002)*V1374^2-0.0012*V1374+1.3446)+T1375*'Exhaust Gas Math'!$D$14)</f>
        <v>1100</v>
      </c>
      <c r="W1375">
        <f t="shared" si="301"/>
        <v>101325</v>
      </c>
      <c r="X1375" s="9">
        <f t="shared" si="302"/>
        <v>101325</v>
      </c>
    </row>
    <row r="1376" spans="3:24" x14ac:dyDescent="0.2">
      <c r="C1376" s="1"/>
      <c r="D1376" s="1"/>
      <c r="E1376">
        <f t="shared" si="295"/>
        <v>0.17150000000000601</v>
      </c>
      <c r="F1376">
        <f t="shared" si="296"/>
        <v>101325</v>
      </c>
      <c r="H1376" s="1">
        <v>0.17150000000000601</v>
      </c>
      <c r="I1376" s="1">
        <f t="shared" si="303"/>
        <v>414.00000000021646</v>
      </c>
      <c r="J1376" s="1">
        <f t="shared" si="304"/>
        <v>0</v>
      </c>
      <c r="K1376" s="1">
        <f t="shared" si="305"/>
        <v>6.6156200104593287E-3</v>
      </c>
      <c r="L1376" s="1">
        <f t="shared" si="306"/>
        <v>0</v>
      </c>
      <c r="M1376" s="10">
        <f t="shared" si="297"/>
        <v>1.306720750242539E-2</v>
      </c>
      <c r="N1376" s="9">
        <f t="shared" si="298"/>
        <v>16.113755704683559</v>
      </c>
      <c r="O1376">
        <f>((-0.0000000008)*V1376^3+(0.000003)*V1376^2-0.004*V1376+2.013)*('Exhaust Gas Math'!$E$10/(T1376+'Exhaust Gas Math'!$E$10))+(357.45*V1376^-1.004)*(T1376/(T1376+'Exhaust Gas Math'!$E$10))</f>
        <v>0.17819999999999947</v>
      </c>
      <c r="P1376">
        <f t="shared" si="307"/>
        <v>0</v>
      </c>
      <c r="Q1376" s="9">
        <f t="shared" si="299"/>
        <v>0</v>
      </c>
      <c r="R1376" s="10">
        <f t="shared" si="300"/>
        <v>3.9769296294121147E-5</v>
      </c>
      <c r="S1376">
        <f t="shared" si="308"/>
        <v>0</v>
      </c>
      <c r="T1376" s="9">
        <f>S1376*'Exhaust Gas Math'!$C$14</f>
        <v>0</v>
      </c>
      <c r="U1376" s="9">
        <f>(T1376/'Exhaust Gas Math'!$B$14)+('Exhaust Gas Math'!$D$10)</f>
        <v>4.4059320573952224E-4</v>
      </c>
      <c r="V1376">
        <f>('Exhaust Gas Math'!$E$10*((-0.000000001)*V1375^3+(0.000002)*V1375^2-0.0012*V1375+1.3446)*$B$18+T1376*'Exhaust Gas Math'!$D$14*$B$17)/('Exhaust Gas Math'!$E$10*((-0.000000001)*V1375^3+(0.000002)*V1375^2-0.0012*V1375+1.3446)+T1376*'Exhaust Gas Math'!$D$14)</f>
        <v>1100</v>
      </c>
      <c r="W1376">
        <f t="shared" si="301"/>
        <v>101325</v>
      </c>
      <c r="X1376" s="9">
        <f t="shared" si="302"/>
        <v>101325</v>
      </c>
    </row>
    <row r="1377" spans="3:24" x14ac:dyDescent="0.2">
      <c r="C1377" s="1"/>
      <c r="D1377" s="1"/>
      <c r="E1377">
        <f t="shared" si="295"/>
        <v>0.17162500000000599</v>
      </c>
      <c r="F1377">
        <f t="shared" si="296"/>
        <v>101325</v>
      </c>
      <c r="H1377" s="1">
        <v>0.17162500000000599</v>
      </c>
      <c r="I1377" s="1">
        <f t="shared" si="303"/>
        <v>418.50000000021555</v>
      </c>
      <c r="J1377" s="1">
        <f t="shared" si="304"/>
        <v>0</v>
      </c>
      <c r="K1377" s="1">
        <f t="shared" si="305"/>
        <v>6.8252598463572059E-3</v>
      </c>
      <c r="L1377" s="1">
        <f t="shared" si="306"/>
        <v>0</v>
      </c>
      <c r="M1377" s="10">
        <f t="shared" si="297"/>
        <v>1.5136795498606345E-2</v>
      </c>
      <c r="N1377" s="9">
        <f t="shared" si="298"/>
        <v>16.982628804988444</v>
      </c>
      <c r="O1377">
        <f>((-0.0000000008)*V1377^3+(0.000003)*V1377^2-0.004*V1377+2.013)*('Exhaust Gas Math'!$E$10/(T1377+'Exhaust Gas Math'!$E$10))+(357.45*V1377^-1.004)*(T1377/(T1377+'Exhaust Gas Math'!$E$10))</f>
        <v>0.17819999999999947</v>
      </c>
      <c r="P1377">
        <f t="shared" si="307"/>
        <v>0</v>
      </c>
      <c r="Q1377" s="9">
        <f t="shared" si="299"/>
        <v>0</v>
      </c>
      <c r="R1377" s="10">
        <f t="shared" si="300"/>
        <v>3.9769296294121147E-5</v>
      </c>
      <c r="S1377">
        <f t="shared" si="308"/>
        <v>0</v>
      </c>
      <c r="T1377" s="9">
        <f>S1377*'Exhaust Gas Math'!$C$14</f>
        <v>0</v>
      </c>
      <c r="U1377" s="9">
        <f>(T1377/'Exhaust Gas Math'!$B$14)+('Exhaust Gas Math'!$D$10)</f>
        <v>4.4059320573952224E-4</v>
      </c>
      <c r="V1377">
        <f>('Exhaust Gas Math'!$E$10*((-0.000000001)*V1376^3+(0.000002)*V1376^2-0.0012*V1376+1.3446)*$B$18+T1377*'Exhaust Gas Math'!$D$14*$B$17)/('Exhaust Gas Math'!$E$10*((-0.000000001)*V1376^3+(0.000002)*V1376^2-0.0012*V1376+1.3446)+T1377*'Exhaust Gas Math'!$D$14)</f>
        <v>1100</v>
      </c>
      <c r="W1377">
        <f t="shared" si="301"/>
        <v>101325</v>
      </c>
      <c r="X1377" s="9">
        <f t="shared" si="302"/>
        <v>101325</v>
      </c>
    </row>
    <row r="1378" spans="3:24" x14ac:dyDescent="0.2">
      <c r="C1378" s="1"/>
      <c r="D1378" s="1"/>
      <c r="E1378">
        <f t="shared" si="295"/>
        <v>0.17175000000000601</v>
      </c>
      <c r="F1378">
        <f t="shared" si="296"/>
        <v>101325</v>
      </c>
      <c r="H1378" s="1">
        <v>0.17175000000000601</v>
      </c>
      <c r="I1378" s="1">
        <f t="shared" si="303"/>
        <v>423.00000000021646</v>
      </c>
      <c r="J1378" s="1">
        <f t="shared" si="304"/>
        <v>0</v>
      </c>
      <c r="K1378" s="1">
        <f t="shared" si="305"/>
        <v>7.0123459314521738E-3</v>
      </c>
      <c r="L1378" s="1">
        <f t="shared" si="306"/>
        <v>0</v>
      </c>
      <c r="M1378" s="10">
        <f t="shared" si="297"/>
        <v>1.7308501158363191E-2</v>
      </c>
      <c r="N1378" s="9">
        <f t="shared" si="298"/>
        <v>17.746798351413574</v>
      </c>
      <c r="O1378">
        <f>((-0.0000000008)*V1378^3+(0.000003)*V1378^2-0.004*V1378+2.013)*('Exhaust Gas Math'!$E$10/(T1378+'Exhaust Gas Math'!$E$10))+(357.45*V1378^-1.004)*(T1378/(T1378+'Exhaust Gas Math'!$E$10))</f>
        <v>0.17819999999999947</v>
      </c>
      <c r="P1378">
        <f t="shared" si="307"/>
        <v>0</v>
      </c>
      <c r="Q1378" s="9">
        <f t="shared" si="299"/>
        <v>0</v>
      </c>
      <c r="R1378" s="10">
        <f t="shared" si="300"/>
        <v>3.9769296294121147E-5</v>
      </c>
      <c r="S1378">
        <f t="shared" si="308"/>
        <v>0</v>
      </c>
      <c r="T1378" s="9">
        <f>S1378*'Exhaust Gas Math'!$C$14</f>
        <v>0</v>
      </c>
      <c r="U1378" s="9">
        <f>(T1378/'Exhaust Gas Math'!$B$14)+('Exhaust Gas Math'!$D$10)</f>
        <v>4.4059320573952224E-4</v>
      </c>
      <c r="V1378">
        <f>('Exhaust Gas Math'!$E$10*((-0.000000001)*V1377^3+(0.000002)*V1377^2-0.0012*V1377+1.3446)*$B$18+T1378*'Exhaust Gas Math'!$D$14*$B$17)/('Exhaust Gas Math'!$E$10*((-0.000000001)*V1377^3+(0.000002)*V1377^2-0.0012*V1377+1.3446)+T1378*'Exhaust Gas Math'!$D$14)</f>
        <v>1100</v>
      </c>
      <c r="W1378">
        <f t="shared" si="301"/>
        <v>101325</v>
      </c>
      <c r="X1378" s="9">
        <f t="shared" si="302"/>
        <v>101325</v>
      </c>
    </row>
    <row r="1379" spans="3:24" x14ac:dyDescent="0.2">
      <c r="C1379" s="1"/>
      <c r="D1379" s="1"/>
      <c r="E1379">
        <f t="shared" si="295"/>
        <v>0.171875000000006</v>
      </c>
      <c r="F1379">
        <f t="shared" si="296"/>
        <v>101325</v>
      </c>
      <c r="H1379" s="1">
        <v>0.171875000000006</v>
      </c>
      <c r="I1379" s="1">
        <f t="shared" si="303"/>
        <v>427.50000000021555</v>
      </c>
      <c r="J1379" s="1">
        <f t="shared" si="304"/>
        <v>0</v>
      </c>
      <c r="K1379" s="1">
        <f t="shared" si="305"/>
        <v>7.1754835118531014E-3</v>
      </c>
      <c r="L1379" s="1">
        <f t="shared" si="306"/>
        <v>0</v>
      </c>
      <c r="M1379" s="10">
        <f t="shared" si="297"/>
        <v>1.9568935194136911E-2</v>
      </c>
      <c r="N1379" s="9">
        <f t="shared" si="298"/>
        <v>18.401552984592687</v>
      </c>
      <c r="O1379">
        <f>((-0.0000000008)*V1379^3+(0.000003)*V1379^2-0.004*V1379+2.013)*('Exhaust Gas Math'!$E$10/(T1379+'Exhaust Gas Math'!$E$10))+(357.45*V1379^-1.004)*(T1379/(T1379+'Exhaust Gas Math'!$E$10))</f>
        <v>0.17819999999999947</v>
      </c>
      <c r="P1379">
        <f t="shared" si="307"/>
        <v>0</v>
      </c>
      <c r="Q1379" s="9">
        <f t="shared" si="299"/>
        <v>0</v>
      </c>
      <c r="R1379" s="10">
        <f t="shared" si="300"/>
        <v>3.9769296294121147E-5</v>
      </c>
      <c r="S1379">
        <f t="shared" si="308"/>
        <v>0</v>
      </c>
      <c r="T1379" s="9">
        <f>S1379*'Exhaust Gas Math'!$C$14</f>
        <v>0</v>
      </c>
      <c r="U1379" s="9">
        <f>(T1379/'Exhaust Gas Math'!$B$14)+('Exhaust Gas Math'!$D$10)</f>
        <v>4.4059320573952224E-4</v>
      </c>
      <c r="V1379">
        <f>('Exhaust Gas Math'!$E$10*((-0.000000001)*V1378^3+(0.000002)*V1378^2-0.0012*V1378+1.3446)*$B$18+T1379*'Exhaust Gas Math'!$D$14*$B$17)/('Exhaust Gas Math'!$E$10*((-0.000000001)*V1378^3+(0.000002)*V1378^2-0.0012*V1378+1.3446)+T1379*'Exhaust Gas Math'!$D$14)</f>
        <v>1100</v>
      </c>
      <c r="W1379">
        <f t="shared" si="301"/>
        <v>101325</v>
      </c>
      <c r="X1379" s="9">
        <f t="shared" si="302"/>
        <v>101325</v>
      </c>
    </row>
    <row r="1380" spans="3:24" x14ac:dyDescent="0.2">
      <c r="C1380" s="1"/>
      <c r="D1380" s="1"/>
      <c r="E1380">
        <f t="shared" si="295"/>
        <v>0.17200000000000601</v>
      </c>
      <c r="F1380">
        <f t="shared" si="296"/>
        <v>101325</v>
      </c>
      <c r="H1380" s="1">
        <v>0.17200000000000601</v>
      </c>
      <c r="I1380" s="1">
        <f t="shared" si="303"/>
        <v>432.00000000021646</v>
      </c>
      <c r="J1380" s="1">
        <f t="shared" si="304"/>
        <v>0</v>
      </c>
      <c r="K1380" s="1">
        <f t="shared" si="305"/>
        <v>7.3134563732440566E-3</v>
      </c>
      <c r="L1380" s="1">
        <f t="shared" si="306"/>
        <v>0</v>
      </c>
      <c r="M1380" s="10">
        <f t="shared" si="297"/>
        <v>2.1904161278428001E-2</v>
      </c>
      <c r="N1380" s="9">
        <f t="shared" si="298"/>
        <v>18.942855924484704</v>
      </c>
      <c r="O1380">
        <f>((-0.0000000008)*V1380^3+(0.000003)*V1380^2-0.004*V1380+2.013)*('Exhaust Gas Math'!$E$10/(T1380+'Exhaust Gas Math'!$E$10))+(357.45*V1380^-1.004)*(T1380/(T1380+'Exhaust Gas Math'!$E$10))</f>
        <v>0.17819999999999947</v>
      </c>
      <c r="P1380">
        <f t="shared" si="307"/>
        <v>0</v>
      </c>
      <c r="Q1380" s="9">
        <f t="shared" si="299"/>
        <v>0</v>
      </c>
      <c r="R1380" s="10">
        <f t="shared" si="300"/>
        <v>3.9769296294121147E-5</v>
      </c>
      <c r="S1380">
        <f t="shared" si="308"/>
        <v>0</v>
      </c>
      <c r="T1380" s="9">
        <f>S1380*'Exhaust Gas Math'!$C$14</f>
        <v>0</v>
      </c>
      <c r="U1380" s="9">
        <f>(T1380/'Exhaust Gas Math'!$B$14)+('Exhaust Gas Math'!$D$10)</f>
        <v>4.4059320573952224E-4</v>
      </c>
      <c r="V1380">
        <f>('Exhaust Gas Math'!$E$10*((-0.000000001)*V1379^3+(0.000002)*V1379^2-0.0012*V1379+1.3446)*$B$18+T1380*'Exhaust Gas Math'!$D$14*$B$17)/('Exhaust Gas Math'!$E$10*((-0.000000001)*V1379^3+(0.000002)*V1379^2-0.0012*V1379+1.3446)+T1380*'Exhaust Gas Math'!$D$14)</f>
        <v>1100</v>
      </c>
      <c r="W1380">
        <f t="shared" si="301"/>
        <v>101325</v>
      </c>
      <c r="X1380" s="9">
        <f t="shared" si="302"/>
        <v>101325</v>
      </c>
    </row>
    <row r="1381" spans="3:24" x14ac:dyDescent="0.2">
      <c r="C1381" s="1"/>
      <c r="D1381" s="1"/>
      <c r="E1381">
        <f t="shared" si="295"/>
        <v>0.172125000000006</v>
      </c>
      <c r="F1381">
        <f t="shared" si="296"/>
        <v>101325</v>
      </c>
      <c r="H1381" s="1">
        <v>0.172125000000006</v>
      </c>
      <c r="I1381" s="1">
        <f t="shared" si="303"/>
        <v>436.50000000021555</v>
      </c>
      <c r="J1381" s="1">
        <f t="shared" si="304"/>
        <v>0</v>
      </c>
      <c r="K1381" s="1">
        <f t="shared" si="305"/>
        <v>7.4252359079378435E-3</v>
      </c>
      <c r="L1381" s="1">
        <f t="shared" si="306"/>
        <v>0</v>
      </c>
      <c r="M1381" s="10">
        <f t="shared" si="297"/>
        <v>2.4299781965884091E-2</v>
      </c>
      <c r="N1381" s="9">
        <f t="shared" si="298"/>
        <v>19.36736985846337</v>
      </c>
      <c r="O1381">
        <f>((-0.0000000008)*V1381^3+(0.000003)*V1381^2-0.004*V1381+2.013)*('Exhaust Gas Math'!$E$10/(T1381+'Exhaust Gas Math'!$E$10))+(357.45*V1381^-1.004)*(T1381/(T1381+'Exhaust Gas Math'!$E$10))</f>
        <v>0.17819999999999947</v>
      </c>
      <c r="P1381">
        <f t="shared" si="307"/>
        <v>0</v>
      </c>
      <c r="Q1381" s="9">
        <f t="shared" si="299"/>
        <v>0</v>
      </c>
      <c r="R1381" s="10">
        <f t="shared" si="300"/>
        <v>3.9769296294121147E-5</v>
      </c>
      <c r="S1381">
        <f t="shared" si="308"/>
        <v>0</v>
      </c>
      <c r="T1381" s="9">
        <f>S1381*'Exhaust Gas Math'!$C$14</f>
        <v>0</v>
      </c>
      <c r="U1381" s="9">
        <f>(T1381/'Exhaust Gas Math'!$B$14)+('Exhaust Gas Math'!$D$10)</f>
        <v>4.4059320573952224E-4</v>
      </c>
      <c r="V1381">
        <f>('Exhaust Gas Math'!$E$10*((-0.000000001)*V1380^3+(0.000002)*V1380^2-0.0012*V1380+1.3446)*$B$18+T1381*'Exhaust Gas Math'!$D$14*$B$17)/('Exhaust Gas Math'!$E$10*((-0.000000001)*V1380^3+(0.000002)*V1380^2-0.0012*V1380+1.3446)+T1381*'Exhaust Gas Math'!$D$14)</f>
        <v>1100</v>
      </c>
      <c r="W1381">
        <f t="shared" si="301"/>
        <v>101325</v>
      </c>
      <c r="X1381" s="9">
        <f t="shared" si="302"/>
        <v>101325</v>
      </c>
    </row>
    <row r="1382" spans="3:24" x14ac:dyDescent="0.2">
      <c r="C1382" s="1"/>
      <c r="D1382" s="1"/>
      <c r="E1382">
        <f t="shared" si="295"/>
        <v>0.17225000000000601</v>
      </c>
      <c r="F1382">
        <f t="shared" si="296"/>
        <v>101325</v>
      </c>
      <c r="H1382" s="1">
        <v>0.17225000000000601</v>
      </c>
      <c r="I1382" s="1">
        <f t="shared" si="303"/>
        <v>441.00000000021646</v>
      </c>
      <c r="J1382" s="1">
        <f t="shared" si="304"/>
        <v>0</v>
      </c>
      <c r="K1382" s="1">
        <f t="shared" si="305"/>
        <v>7.5099887832959008E-3</v>
      </c>
      <c r="L1382" s="1">
        <f t="shared" si="306"/>
        <v>0</v>
      </c>
      <c r="M1382" s="10">
        <f t="shared" si="297"/>
        <v>2.6741027458342708E-2</v>
      </c>
      <c r="N1382" s="9">
        <f t="shared" si="298"/>
        <v>19.672477516960608</v>
      </c>
      <c r="O1382">
        <f>((-0.0000000008)*V1382^3+(0.000003)*V1382^2-0.004*V1382+2.013)*('Exhaust Gas Math'!$E$10/(T1382+'Exhaust Gas Math'!$E$10))+(357.45*V1382^-1.004)*(T1382/(T1382+'Exhaust Gas Math'!$E$10))</f>
        <v>0.17819999999999947</v>
      </c>
      <c r="P1382">
        <f t="shared" si="307"/>
        <v>0</v>
      </c>
      <c r="Q1382" s="9">
        <f t="shared" si="299"/>
        <v>0</v>
      </c>
      <c r="R1382" s="10">
        <f t="shared" si="300"/>
        <v>3.9769296294121147E-5</v>
      </c>
      <c r="S1382">
        <f t="shared" si="308"/>
        <v>0</v>
      </c>
      <c r="T1382" s="9">
        <f>S1382*'Exhaust Gas Math'!$C$14</f>
        <v>0</v>
      </c>
      <c r="U1382" s="9">
        <f>(T1382/'Exhaust Gas Math'!$B$14)+('Exhaust Gas Math'!$D$10)</f>
        <v>4.4059320573952224E-4</v>
      </c>
      <c r="V1382">
        <f>('Exhaust Gas Math'!$E$10*((-0.000000001)*V1381^3+(0.000002)*V1381^2-0.0012*V1381+1.3446)*$B$18+T1382*'Exhaust Gas Math'!$D$14*$B$17)/('Exhaust Gas Math'!$E$10*((-0.000000001)*V1381^3+(0.000002)*V1381^2-0.0012*V1381+1.3446)+T1382*'Exhaust Gas Math'!$D$14)</f>
        <v>1100</v>
      </c>
      <c r="W1382">
        <f t="shared" si="301"/>
        <v>101325</v>
      </c>
      <c r="X1382" s="9">
        <f t="shared" si="302"/>
        <v>101325</v>
      </c>
    </row>
    <row r="1383" spans="3:24" x14ac:dyDescent="0.2">
      <c r="C1383" s="1"/>
      <c r="D1383" s="1"/>
      <c r="E1383">
        <f t="shared" si="295"/>
        <v>0.172375000000006</v>
      </c>
      <c r="F1383">
        <f t="shared" si="296"/>
        <v>101325</v>
      </c>
      <c r="H1383" s="1">
        <v>0.172375000000006</v>
      </c>
      <c r="I1383" s="1">
        <f t="shared" si="303"/>
        <v>445.50000000021555</v>
      </c>
      <c r="J1383" s="1">
        <f t="shared" si="304"/>
        <v>0</v>
      </c>
      <c r="K1383" s="1">
        <f t="shared" si="305"/>
        <v>7.5670831543436061E-3</v>
      </c>
      <c r="L1383" s="1">
        <f t="shared" si="306"/>
        <v>0</v>
      </c>
      <c r="M1383" s="10">
        <f t="shared" si="297"/>
        <v>2.9212846665546344E-2</v>
      </c>
      <c r="N1383" s="9">
        <f t="shared" si="298"/>
        <v>19.856297809803188</v>
      </c>
      <c r="O1383">
        <f>((-0.0000000008)*V1383^3+(0.000003)*V1383^2-0.004*V1383+2.013)*('Exhaust Gas Math'!$E$10/(T1383+'Exhaust Gas Math'!$E$10))+(357.45*V1383^-1.004)*(T1383/(T1383+'Exhaust Gas Math'!$E$10))</f>
        <v>0.17819999999999947</v>
      </c>
      <c r="P1383">
        <f t="shared" si="307"/>
        <v>0</v>
      </c>
      <c r="Q1383" s="9">
        <f t="shared" si="299"/>
        <v>0</v>
      </c>
      <c r="R1383" s="10">
        <f t="shared" si="300"/>
        <v>3.9769296294121147E-5</v>
      </c>
      <c r="S1383">
        <f t="shared" si="308"/>
        <v>0</v>
      </c>
      <c r="T1383" s="9">
        <f>S1383*'Exhaust Gas Math'!$C$14</f>
        <v>0</v>
      </c>
      <c r="U1383" s="9">
        <f>(T1383/'Exhaust Gas Math'!$B$14)+('Exhaust Gas Math'!$D$10)</f>
        <v>4.4059320573952224E-4</v>
      </c>
      <c r="V1383">
        <f>('Exhaust Gas Math'!$E$10*((-0.000000001)*V1382^3+(0.000002)*V1382^2-0.0012*V1382+1.3446)*$B$18+T1383*'Exhaust Gas Math'!$D$14*$B$17)/('Exhaust Gas Math'!$E$10*((-0.000000001)*V1382^3+(0.000002)*V1382^2-0.0012*V1382+1.3446)+T1383*'Exhaust Gas Math'!$D$14)</f>
        <v>1100</v>
      </c>
      <c r="W1383">
        <f t="shared" si="301"/>
        <v>101325</v>
      </c>
      <c r="X1383" s="9">
        <f t="shared" si="302"/>
        <v>101325</v>
      </c>
    </row>
    <row r="1384" spans="3:24" x14ac:dyDescent="0.2">
      <c r="C1384" s="1"/>
      <c r="D1384" s="1"/>
      <c r="E1384">
        <f t="shared" si="295"/>
        <v>0.17250000000000601</v>
      </c>
      <c r="F1384">
        <f t="shared" si="296"/>
        <v>101325</v>
      </c>
      <c r="H1384" s="1">
        <v>0.17250000000000601</v>
      </c>
      <c r="I1384" s="1">
        <f t="shared" si="303"/>
        <v>450.00000000021646</v>
      </c>
      <c r="J1384" s="1">
        <f t="shared" si="304"/>
        <v>0</v>
      </c>
      <c r="K1384" s="1">
        <f t="shared" si="305"/>
        <v>7.5960933742664268E-3</v>
      </c>
      <c r="L1384" s="1">
        <f t="shared" si="306"/>
        <v>0</v>
      </c>
      <c r="M1384" s="10">
        <f t="shared" si="297"/>
        <v>3.170000000011975E-2</v>
      </c>
      <c r="N1384" s="9">
        <f t="shared" si="298"/>
        <v>19.917697423759289</v>
      </c>
      <c r="O1384">
        <f>((-0.0000000008)*V1384^3+(0.000003)*V1384^2-0.004*V1384+2.013)*('Exhaust Gas Math'!$E$10/(T1384+'Exhaust Gas Math'!$E$10))+(357.45*V1384^-1.004)*(T1384/(T1384+'Exhaust Gas Math'!$E$10))</f>
        <v>0.17819999999999947</v>
      </c>
      <c r="P1384">
        <f t="shared" si="307"/>
        <v>0</v>
      </c>
      <c r="Q1384" s="9">
        <f t="shared" si="299"/>
        <v>0</v>
      </c>
      <c r="R1384" s="10">
        <f t="shared" si="300"/>
        <v>3.9769296294121147E-5</v>
      </c>
      <c r="S1384">
        <f t="shared" si="308"/>
        <v>0</v>
      </c>
      <c r="T1384" s="9">
        <f>S1384*'Exhaust Gas Math'!$C$14</f>
        <v>0</v>
      </c>
      <c r="U1384" s="9">
        <f>(T1384/'Exhaust Gas Math'!$B$14)+('Exhaust Gas Math'!$D$10)</f>
        <v>4.4059320573952224E-4</v>
      </c>
      <c r="V1384">
        <f>('Exhaust Gas Math'!$E$10*((-0.000000001)*V1383^3+(0.000002)*V1383^2-0.0012*V1383+1.3446)*$B$18+T1384*'Exhaust Gas Math'!$D$14*$B$17)/('Exhaust Gas Math'!$E$10*((-0.000000001)*V1383^3+(0.000002)*V1383^2-0.0012*V1383+1.3446)+T1384*'Exhaust Gas Math'!$D$14)</f>
        <v>1100</v>
      </c>
      <c r="W1384">
        <f t="shared" si="301"/>
        <v>101325</v>
      </c>
      <c r="X1384" s="9">
        <f t="shared" si="302"/>
        <v>101325</v>
      </c>
    </row>
    <row r="1385" spans="3:24" x14ac:dyDescent="0.2">
      <c r="C1385" s="1"/>
      <c r="D1385" s="1"/>
      <c r="E1385">
        <f t="shared" si="295"/>
        <v>0.172625000000006</v>
      </c>
      <c r="F1385">
        <f t="shared" si="296"/>
        <v>101325</v>
      </c>
      <c r="H1385" s="1">
        <v>0.172625000000006</v>
      </c>
      <c r="I1385" s="1">
        <f t="shared" si="303"/>
        <v>454.50000000021555</v>
      </c>
      <c r="J1385" s="1">
        <f t="shared" si="304"/>
        <v>0</v>
      </c>
      <c r="K1385" s="1">
        <f t="shared" si="305"/>
        <v>7.5968031676684703E-3</v>
      </c>
      <c r="L1385" s="1">
        <f t="shared" si="306"/>
        <v>0</v>
      </c>
      <c r="M1385" s="10">
        <f t="shared" si="297"/>
        <v>3.4187153334691966E-2</v>
      </c>
      <c r="N1385" s="9">
        <f t="shared" si="298"/>
        <v>19.856297809791403</v>
      </c>
      <c r="O1385">
        <f>((-0.0000000008)*V1385^3+(0.000003)*V1385^2-0.004*V1385+2.013)*('Exhaust Gas Math'!$E$10/(T1385+'Exhaust Gas Math'!$E$10))+(357.45*V1385^-1.004)*(T1385/(T1385+'Exhaust Gas Math'!$E$10))</f>
        <v>0.17819999999999947</v>
      </c>
      <c r="P1385">
        <f t="shared" si="307"/>
        <v>0</v>
      </c>
      <c r="Q1385" s="9">
        <f t="shared" si="299"/>
        <v>0</v>
      </c>
      <c r="R1385" s="10">
        <f t="shared" si="300"/>
        <v>3.9769296294121147E-5</v>
      </c>
      <c r="S1385">
        <f t="shared" si="308"/>
        <v>0</v>
      </c>
      <c r="T1385" s="9">
        <f>S1385*'Exhaust Gas Math'!$C$14</f>
        <v>0</v>
      </c>
      <c r="U1385" s="9">
        <f>(T1385/'Exhaust Gas Math'!$B$14)+('Exhaust Gas Math'!$D$10)</f>
        <v>4.4059320573952224E-4</v>
      </c>
      <c r="V1385">
        <f>('Exhaust Gas Math'!$E$10*((-0.000000001)*V1384^3+(0.000002)*V1384^2-0.0012*V1384+1.3446)*$B$18+T1385*'Exhaust Gas Math'!$D$14*$B$17)/('Exhaust Gas Math'!$E$10*((-0.000000001)*V1384^3+(0.000002)*V1384^2-0.0012*V1384+1.3446)+T1385*'Exhaust Gas Math'!$D$14)</f>
        <v>1100</v>
      </c>
      <c r="W1385">
        <f t="shared" si="301"/>
        <v>101325</v>
      </c>
      <c r="X1385" s="9">
        <f t="shared" si="302"/>
        <v>101325</v>
      </c>
    </row>
    <row r="1386" spans="3:24" x14ac:dyDescent="0.2">
      <c r="C1386" s="1"/>
      <c r="D1386" s="1"/>
      <c r="E1386">
        <f t="shared" si="295"/>
        <v>0.17275000000000601</v>
      </c>
      <c r="F1386">
        <f t="shared" si="296"/>
        <v>101325</v>
      </c>
      <c r="H1386" s="1">
        <v>0.17275000000000601</v>
      </c>
      <c r="I1386" s="1">
        <f t="shared" si="303"/>
        <v>459.00000000021646</v>
      </c>
      <c r="J1386" s="1">
        <f t="shared" si="304"/>
        <v>0</v>
      </c>
      <c r="K1386" s="1">
        <f t="shared" si="305"/>
        <v>7.5692072429370087E-3</v>
      </c>
      <c r="L1386" s="1">
        <f t="shared" si="306"/>
        <v>0</v>
      </c>
      <c r="M1386" s="10">
        <f t="shared" si="297"/>
        <v>3.6658972541893403E-2</v>
      </c>
      <c r="N1386" s="9">
        <f t="shared" si="298"/>
        <v>19.672477516937111</v>
      </c>
      <c r="O1386">
        <f>((-0.0000000008)*V1386^3+(0.000003)*V1386^2-0.004*V1386+2.013)*('Exhaust Gas Math'!$E$10/(T1386+'Exhaust Gas Math'!$E$10))+(357.45*V1386^-1.004)*(T1386/(T1386+'Exhaust Gas Math'!$E$10))</f>
        <v>0.17819999999999947</v>
      </c>
      <c r="P1386">
        <f t="shared" si="307"/>
        <v>0</v>
      </c>
      <c r="Q1386" s="9">
        <f t="shared" si="299"/>
        <v>0</v>
      </c>
      <c r="R1386" s="10">
        <f t="shared" si="300"/>
        <v>3.9769296294121147E-5</v>
      </c>
      <c r="S1386">
        <f t="shared" si="308"/>
        <v>0</v>
      </c>
      <c r="T1386" s="9">
        <f>S1386*'Exhaust Gas Math'!$C$14</f>
        <v>0</v>
      </c>
      <c r="U1386" s="9">
        <f>(T1386/'Exhaust Gas Math'!$B$14)+('Exhaust Gas Math'!$D$10)</f>
        <v>4.4059320573952224E-4</v>
      </c>
      <c r="V1386">
        <f>('Exhaust Gas Math'!$E$10*((-0.000000001)*V1385^3+(0.000002)*V1385^2-0.0012*V1385+1.3446)*$B$18+T1386*'Exhaust Gas Math'!$D$14*$B$17)/('Exhaust Gas Math'!$E$10*((-0.000000001)*V1385^3+(0.000002)*V1385^2-0.0012*V1385+1.3446)+T1386*'Exhaust Gas Math'!$D$14)</f>
        <v>1100</v>
      </c>
      <c r="W1386">
        <f t="shared" si="301"/>
        <v>101325</v>
      </c>
      <c r="X1386" s="9">
        <f t="shared" si="302"/>
        <v>101325</v>
      </c>
    </row>
    <row r="1387" spans="3:24" x14ac:dyDescent="0.2">
      <c r="C1387" s="1"/>
      <c r="D1387" s="1"/>
      <c r="E1387">
        <f t="shared" si="295"/>
        <v>0.172875000000006</v>
      </c>
      <c r="F1387">
        <f t="shared" si="296"/>
        <v>101325</v>
      </c>
      <c r="H1387" s="1">
        <v>0.172875000000006</v>
      </c>
      <c r="I1387" s="1">
        <f t="shared" si="303"/>
        <v>463.50000000021555</v>
      </c>
      <c r="J1387" s="1">
        <f t="shared" si="304"/>
        <v>0</v>
      </c>
      <c r="K1387" s="1">
        <f t="shared" si="305"/>
        <v>7.5135113316922159E-3</v>
      </c>
      <c r="L1387" s="1">
        <f t="shared" si="306"/>
        <v>0</v>
      </c>
      <c r="M1387" s="10">
        <f t="shared" si="297"/>
        <v>3.9100218034348357E-2</v>
      </c>
      <c r="N1387" s="9">
        <f t="shared" si="298"/>
        <v>19.367369858428308</v>
      </c>
      <c r="O1387">
        <f>((-0.0000000008)*V1387^3+(0.000003)*V1387^2-0.004*V1387+2.013)*('Exhaust Gas Math'!$E$10/(T1387+'Exhaust Gas Math'!$E$10))+(357.45*V1387^-1.004)*(T1387/(T1387+'Exhaust Gas Math'!$E$10))</f>
        <v>0.17819999999999947</v>
      </c>
      <c r="P1387">
        <f t="shared" si="307"/>
        <v>0</v>
      </c>
      <c r="Q1387" s="9">
        <f t="shared" si="299"/>
        <v>0</v>
      </c>
      <c r="R1387" s="10">
        <f t="shared" si="300"/>
        <v>3.9769296294121147E-5</v>
      </c>
      <c r="S1387">
        <f t="shared" si="308"/>
        <v>0</v>
      </c>
      <c r="T1387" s="9">
        <f>S1387*'Exhaust Gas Math'!$C$14</f>
        <v>0</v>
      </c>
      <c r="U1387" s="9">
        <f>(T1387/'Exhaust Gas Math'!$B$14)+('Exhaust Gas Math'!$D$10)</f>
        <v>4.4059320573952224E-4</v>
      </c>
      <c r="V1387">
        <f>('Exhaust Gas Math'!$E$10*((-0.000000001)*V1386^3+(0.000002)*V1386^2-0.0012*V1386+1.3446)*$B$18+T1387*'Exhaust Gas Math'!$D$14*$B$17)/('Exhaust Gas Math'!$E$10*((-0.000000001)*V1386^3+(0.000002)*V1386^2-0.0012*V1386+1.3446)+T1387*'Exhaust Gas Math'!$D$14)</f>
        <v>1100</v>
      </c>
      <c r="W1387">
        <f t="shared" si="301"/>
        <v>101325</v>
      </c>
      <c r="X1387" s="9">
        <f t="shared" si="302"/>
        <v>101325</v>
      </c>
    </row>
    <row r="1388" spans="3:24" x14ac:dyDescent="0.2">
      <c r="C1388" s="1"/>
      <c r="D1388" s="1"/>
      <c r="E1388">
        <f t="shared" si="295"/>
        <v>0.17300000000000601</v>
      </c>
      <c r="F1388">
        <f t="shared" si="296"/>
        <v>101325</v>
      </c>
      <c r="H1388" s="1">
        <v>0.17300000000000601</v>
      </c>
      <c r="I1388" s="1">
        <f t="shared" si="303"/>
        <v>468.00000000021646</v>
      </c>
      <c r="J1388" s="1">
        <f t="shared" si="304"/>
        <v>0</v>
      </c>
      <c r="K1388" s="1">
        <f t="shared" si="305"/>
        <v>7.4301306550280206E-3</v>
      </c>
      <c r="L1388" s="1">
        <f t="shared" si="306"/>
        <v>0</v>
      </c>
      <c r="M1388" s="10">
        <f t="shared" si="297"/>
        <v>4.1495838721799773E-2</v>
      </c>
      <c r="N1388" s="9">
        <f t="shared" si="298"/>
        <v>18.942855924438202</v>
      </c>
      <c r="O1388">
        <f>((-0.0000000008)*V1388^3+(0.000003)*V1388^2-0.004*V1388+2.013)*('Exhaust Gas Math'!$E$10/(T1388+'Exhaust Gas Math'!$E$10))+(357.45*V1388^-1.004)*(T1388/(T1388+'Exhaust Gas Math'!$E$10))</f>
        <v>0.17819999999999947</v>
      </c>
      <c r="P1388">
        <f t="shared" si="307"/>
        <v>0</v>
      </c>
      <c r="Q1388" s="9">
        <f t="shared" si="299"/>
        <v>0</v>
      </c>
      <c r="R1388" s="10">
        <f t="shared" si="300"/>
        <v>3.9769296294121147E-5</v>
      </c>
      <c r="S1388">
        <f t="shared" si="308"/>
        <v>0</v>
      </c>
      <c r="T1388" s="9">
        <f>S1388*'Exhaust Gas Math'!$C$14</f>
        <v>0</v>
      </c>
      <c r="U1388" s="9">
        <f>(T1388/'Exhaust Gas Math'!$B$14)+('Exhaust Gas Math'!$D$10)</f>
        <v>4.4059320573952224E-4</v>
      </c>
      <c r="V1388">
        <f>('Exhaust Gas Math'!$E$10*((-0.000000001)*V1387^3+(0.000002)*V1387^2-0.0012*V1387+1.3446)*$B$18+T1388*'Exhaust Gas Math'!$D$14*$B$17)/('Exhaust Gas Math'!$E$10*((-0.000000001)*V1387^3+(0.000002)*V1387^2-0.0012*V1387+1.3446)+T1388*'Exhaust Gas Math'!$D$14)</f>
        <v>1100</v>
      </c>
      <c r="W1388">
        <f t="shared" si="301"/>
        <v>101325</v>
      </c>
      <c r="X1388" s="9">
        <f t="shared" si="302"/>
        <v>101325</v>
      </c>
    </row>
    <row r="1389" spans="3:24" x14ac:dyDescent="0.2">
      <c r="C1389" s="1"/>
      <c r="D1389" s="1"/>
      <c r="E1389">
        <f t="shared" si="295"/>
        <v>0.173125000000006</v>
      </c>
      <c r="F1389">
        <f t="shared" si="296"/>
        <v>101325</v>
      </c>
      <c r="H1389" s="1">
        <v>0.173125000000006</v>
      </c>
      <c r="I1389" s="1">
        <f t="shared" si="303"/>
        <v>472.50000000021555</v>
      </c>
      <c r="J1389" s="1">
        <f t="shared" si="304"/>
        <v>0</v>
      </c>
      <c r="K1389" s="1">
        <f t="shared" si="305"/>
        <v>7.3196868279788276E-3</v>
      </c>
      <c r="L1389" s="1">
        <f t="shared" si="306"/>
        <v>0</v>
      </c>
      <c r="M1389" s="10">
        <f t="shared" si="297"/>
        <v>4.3831064806083522E-2</v>
      </c>
      <c r="N1389" s="9">
        <f t="shared" si="298"/>
        <v>18.401552984535318</v>
      </c>
      <c r="O1389">
        <f>((-0.0000000008)*V1389^3+(0.000003)*V1389^2-0.004*V1389+2.013)*('Exhaust Gas Math'!$E$10/(T1389+'Exhaust Gas Math'!$E$10))+(357.45*V1389^-1.004)*(T1389/(T1389+'Exhaust Gas Math'!$E$10))</f>
        <v>0.17819999999999947</v>
      </c>
      <c r="P1389">
        <f t="shared" si="307"/>
        <v>0</v>
      </c>
      <c r="Q1389" s="9">
        <f t="shared" si="299"/>
        <v>0</v>
      </c>
      <c r="R1389" s="10">
        <f t="shared" si="300"/>
        <v>3.9769296294121147E-5</v>
      </c>
      <c r="S1389">
        <f t="shared" si="308"/>
        <v>0</v>
      </c>
      <c r="T1389" s="9">
        <f>S1389*'Exhaust Gas Math'!$C$14</f>
        <v>0</v>
      </c>
      <c r="U1389" s="9">
        <f>(T1389/'Exhaust Gas Math'!$B$14)+('Exhaust Gas Math'!$D$10)</f>
        <v>4.4059320573952224E-4</v>
      </c>
      <c r="V1389">
        <f>('Exhaust Gas Math'!$E$10*((-0.000000001)*V1388^3+(0.000002)*V1388^2-0.0012*V1388+1.3446)*$B$18+T1389*'Exhaust Gas Math'!$D$14*$B$17)/('Exhaust Gas Math'!$E$10*((-0.000000001)*V1388^3+(0.000002)*V1388^2-0.0012*V1388+1.3446)+T1389*'Exhaust Gas Math'!$D$14)</f>
        <v>1100</v>
      </c>
      <c r="W1389">
        <f t="shared" si="301"/>
        <v>101325</v>
      </c>
      <c r="X1389" s="9">
        <f t="shared" si="302"/>
        <v>101325</v>
      </c>
    </row>
    <row r="1390" spans="3:24" x14ac:dyDescent="0.2">
      <c r="C1390" s="1"/>
      <c r="D1390" s="1"/>
      <c r="E1390">
        <f t="shared" si="295"/>
        <v>0.17325000000000601</v>
      </c>
      <c r="F1390">
        <f t="shared" si="296"/>
        <v>101325</v>
      </c>
      <c r="H1390" s="1">
        <v>0.17325000000000601</v>
      </c>
      <c r="I1390" s="1">
        <f t="shared" si="303"/>
        <v>477.00000000021646</v>
      </c>
      <c r="J1390" s="1">
        <f t="shared" si="304"/>
        <v>0</v>
      </c>
      <c r="K1390" s="1">
        <f t="shared" si="305"/>
        <v>7.1830032252890282E-3</v>
      </c>
      <c r="L1390" s="1">
        <f t="shared" si="306"/>
        <v>0</v>
      </c>
      <c r="M1390" s="10">
        <f t="shared" si="297"/>
        <v>4.6091498841850209E-2</v>
      </c>
      <c r="N1390" s="9">
        <f t="shared" si="298"/>
        <v>17.746798351345255</v>
      </c>
      <c r="O1390">
        <f>((-0.0000000008)*V1390^3+(0.000003)*V1390^2-0.004*V1390+2.013)*('Exhaust Gas Math'!$E$10/(T1390+'Exhaust Gas Math'!$E$10))+(357.45*V1390^-1.004)*(T1390/(T1390+'Exhaust Gas Math'!$E$10))</f>
        <v>0.17819999999999947</v>
      </c>
      <c r="P1390">
        <f t="shared" si="307"/>
        <v>0</v>
      </c>
      <c r="Q1390" s="9">
        <f t="shared" si="299"/>
        <v>0</v>
      </c>
      <c r="R1390" s="10">
        <f t="shared" si="300"/>
        <v>3.9769296294121147E-5</v>
      </c>
      <c r="S1390">
        <f t="shared" si="308"/>
        <v>0</v>
      </c>
      <c r="T1390" s="9">
        <f>S1390*'Exhaust Gas Math'!$C$14</f>
        <v>0</v>
      </c>
      <c r="U1390" s="9">
        <f>(T1390/'Exhaust Gas Math'!$B$14)+('Exhaust Gas Math'!$D$10)</f>
        <v>4.4059320573952224E-4</v>
      </c>
      <c r="V1390">
        <f>('Exhaust Gas Math'!$E$10*((-0.000000001)*V1389^3+(0.000002)*V1389^2-0.0012*V1389+1.3446)*$B$18+T1390*'Exhaust Gas Math'!$D$14*$B$17)/('Exhaust Gas Math'!$E$10*((-0.000000001)*V1389^3+(0.000002)*V1389^2-0.0012*V1389+1.3446)+T1390*'Exhaust Gas Math'!$D$14)</f>
        <v>1100</v>
      </c>
      <c r="W1390">
        <f t="shared" si="301"/>
        <v>101325</v>
      </c>
      <c r="X1390" s="9">
        <f t="shared" si="302"/>
        <v>101325</v>
      </c>
    </row>
    <row r="1391" spans="3:24" x14ac:dyDescent="0.2">
      <c r="C1391" s="1"/>
      <c r="D1391" s="1"/>
      <c r="E1391">
        <f t="shared" si="295"/>
        <v>0.173375000000006</v>
      </c>
      <c r="F1391">
        <f t="shared" si="296"/>
        <v>101325</v>
      </c>
      <c r="H1391" s="1">
        <v>0.173375000000006</v>
      </c>
      <c r="I1391" s="1">
        <f t="shared" si="303"/>
        <v>481.50000000021555</v>
      </c>
      <c r="J1391" s="1">
        <f t="shared" si="304"/>
        <v>0</v>
      </c>
      <c r="K1391" s="1">
        <f t="shared" si="305"/>
        <v>7.0210988430352726E-3</v>
      </c>
      <c r="L1391" s="1">
        <f t="shared" si="306"/>
        <v>0</v>
      </c>
      <c r="M1391" s="10">
        <f t="shared" si="297"/>
        <v>4.8263204501597476E-2</v>
      </c>
      <c r="N1391" s="9">
        <f t="shared" si="298"/>
        <v>16.982628804909965</v>
      </c>
      <c r="O1391">
        <f>((-0.0000000008)*V1391^3+(0.000003)*V1391^2-0.004*V1391+2.013)*('Exhaust Gas Math'!$E$10/(T1391+'Exhaust Gas Math'!$E$10))+(357.45*V1391^-1.004)*(T1391/(T1391+'Exhaust Gas Math'!$E$10))</f>
        <v>0.17819999999999947</v>
      </c>
      <c r="P1391">
        <f t="shared" si="307"/>
        <v>0</v>
      </c>
      <c r="Q1391" s="9">
        <f t="shared" si="299"/>
        <v>0</v>
      </c>
      <c r="R1391" s="10">
        <f t="shared" si="300"/>
        <v>3.9769296294121147E-5</v>
      </c>
      <c r="S1391">
        <f t="shared" si="308"/>
        <v>0</v>
      </c>
      <c r="T1391" s="9">
        <f>S1391*'Exhaust Gas Math'!$C$14</f>
        <v>0</v>
      </c>
      <c r="U1391" s="9">
        <f>(T1391/'Exhaust Gas Math'!$B$14)+('Exhaust Gas Math'!$D$10)</f>
        <v>4.4059320573952224E-4</v>
      </c>
      <c r="V1391">
        <f>('Exhaust Gas Math'!$E$10*((-0.000000001)*V1390^3+(0.000002)*V1390^2-0.0012*V1390+1.3446)*$B$18+T1391*'Exhaust Gas Math'!$D$14*$B$17)/('Exhaust Gas Math'!$E$10*((-0.000000001)*V1390^3+(0.000002)*V1390^2-0.0012*V1390+1.3446)+T1391*'Exhaust Gas Math'!$D$14)</f>
        <v>1100</v>
      </c>
      <c r="W1391">
        <f t="shared" si="301"/>
        <v>101325</v>
      </c>
      <c r="X1391" s="9">
        <f t="shared" si="302"/>
        <v>101325</v>
      </c>
    </row>
    <row r="1392" spans="3:24" x14ac:dyDescent="0.2">
      <c r="C1392" s="1"/>
      <c r="D1392" s="1"/>
      <c r="E1392">
        <f t="shared" si="295"/>
        <v>0.17350000000000601</v>
      </c>
      <c r="F1392">
        <f t="shared" si="296"/>
        <v>101325</v>
      </c>
      <c r="H1392" s="1">
        <v>0.17350000000000601</v>
      </c>
      <c r="I1392" s="1">
        <f t="shared" si="303"/>
        <v>486.00000000021646</v>
      </c>
      <c r="J1392" s="1">
        <f t="shared" si="304"/>
        <v>0</v>
      </c>
      <c r="K1392" s="1">
        <f t="shared" si="305"/>
        <v>6.8351807018624845E-3</v>
      </c>
      <c r="L1392" s="1">
        <f t="shared" si="306"/>
        <v>0</v>
      </c>
      <c r="M1392" s="10">
        <f t="shared" si="297"/>
        <v>5.0332792497768369E-2</v>
      </c>
      <c r="N1392" s="9">
        <f t="shared" si="298"/>
        <v>16.113755704595107</v>
      </c>
      <c r="O1392">
        <f>((-0.0000000008)*V1392^3+(0.000003)*V1392^2-0.004*V1392+2.013)*('Exhaust Gas Math'!$E$10/(T1392+'Exhaust Gas Math'!$E$10))+(357.45*V1392^-1.004)*(T1392/(T1392+'Exhaust Gas Math'!$E$10))</f>
        <v>0.17819999999999947</v>
      </c>
      <c r="P1392">
        <f t="shared" si="307"/>
        <v>0</v>
      </c>
      <c r="Q1392" s="9">
        <f t="shared" si="299"/>
        <v>0</v>
      </c>
      <c r="R1392" s="10">
        <f t="shared" si="300"/>
        <v>3.9769296294121147E-5</v>
      </c>
      <c r="S1392">
        <f t="shared" si="308"/>
        <v>0</v>
      </c>
      <c r="T1392" s="9">
        <f>S1392*'Exhaust Gas Math'!$C$14</f>
        <v>0</v>
      </c>
      <c r="U1392" s="9">
        <f>(T1392/'Exhaust Gas Math'!$B$14)+('Exhaust Gas Math'!$D$10)</f>
        <v>4.4059320573952224E-4</v>
      </c>
      <c r="V1392">
        <f>('Exhaust Gas Math'!$E$10*((-0.000000001)*V1391^3+(0.000002)*V1391^2-0.0012*V1391+1.3446)*$B$18+T1392*'Exhaust Gas Math'!$D$14*$B$17)/('Exhaust Gas Math'!$E$10*((-0.000000001)*V1391^3+(0.000002)*V1391^2-0.0012*V1391+1.3446)+T1392*'Exhaust Gas Math'!$D$14)</f>
        <v>1100</v>
      </c>
      <c r="W1392">
        <f t="shared" si="301"/>
        <v>101325</v>
      </c>
      <c r="X1392" s="9">
        <f t="shared" si="302"/>
        <v>101325</v>
      </c>
    </row>
    <row r="1393" spans="3:24" x14ac:dyDescent="0.2">
      <c r="C1393" s="1"/>
      <c r="D1393" s="1"/>
      <c r="E1393">
        <f t="shared" si="295"/>
        <v>0.173625000000006</v>
      </c>
      <c r="F1393">
        <f t="shared" si="296"/>
        <v>101325</v>
      </c>
      <c r="H1393" s="1">
        <v>0.173625000000006</v>
      </c>
      <c r="I1393" s="1">
        <f t="shared" si="303"/>
        <v>490.50000000021555</v>
      </c>
      <c r="J1393" s="1">
        <f t="shared" si="304"/>
        <v>0</v>
      </c>
      <c r="K1393" s="1">
        <f t="shared" si="305"/>
        <v>6.6266348484705345E-3</v>
      </c>
      <c r="L1393" s="1">
        <f t="shared" si="306"/>
        <v>0</v>
      </c>
      <c r="M1393" s="10">
        <f t="shared" si="297"/>
        <v>5.2287503132157548E-2</v>
      </c>
      <c r="N1393" s="9">
        <f t="shared" si="298"/>
        <v>15.145535941994245</v>
      </c>
      <c r="O1393">
        <f>((-0.0000000008)*V1393^3+(0.000003)*V1393^2-0.004*V1393+2.013)*('Exhaust Gas Math'!$E$10/(T1393+'Exhaust Gas Math'!$E$10))+(357.45*V1393^-1.004)*(T1393/(T1393+'Exhaust Gas Math'!$E$10))</f>
        <v>0.17819999999999947</v>
      </c>
      <c r="P1393">
        <f t="shared" si="307"/>
        <v>0</v>
      </c>
      <c r="Q1393" s="9">
        <f t="shared" si="299"/>
        <v>0</v>
      </c>
      <c r="R1393" s="10">
        <f t="shared" si="300"/>
        <v>3.9769296294121147E-5</v>
      </c>
      <c r="S1393">
        <f t="shared" si="308"/>
        <v>0</v>
      </c>
      <c r="T1393" s="9">
        <f>S1393*'Exhaust Gas Math'!$C$14</f>
        <v>0</v>
      </c>
      <c r="U1393" s="9">
        <f>(T1393/'Exhaust Gas Math'!$B$14)+('Exhaust Gas Math'!$D$10)</f>
        <v>4.4059320573952224E-4</v>
      </c>
      <c r="V1393">
        <f>('Exhaust Gas Math'!$E$10*((-0.000000001)*V1392^3+(0.000002)*V1392^2-0.0012*V1392+1.3446)*$B$18+T1393*'Exhaust Gas Math'!$D$14*$B$17)/('Exhaust Gas Math'!$E$10*((-0.000000001)*V1392^3+(0.000002)*V1392^2-0.0012*V1392+1.3446)+T1393*'Exhaust Gas Math'!$D$14)</f>
        <v>1100</v>
      </c>
      <c r="W1393">
        <f t="shared" si="301"/>
        <v>101325</v>
      </c>
      <c r="X1393" s="9">
        <f t="shared" si="302"/>
        <v>101325</v>
      </c>
    </row>
    <row r="1394" spans="3:24" x14ac:dyDescent="0.2">
      <c r="C1394" s="1"/>
      <c r="D1394" s="1"/>
      <c r="E1394">
        <f t="shared" si="295"/>
        <v>0.17375000000000601</v>
      </c>
      <c r="F1394">
        <f t="shared" si="296"/>
        <v>101325</v>
      </c>
      <c r="H1394" s="1">
        <v>0.17375000000000601</v>
      </c>
      <c r="I1394" s="1">
        <f t="shared" si="303"/>
        <v>495.00000000021646</v>
      </c>
      <c r="J1394" s="1">
        <f t="shared" si="304"/>
        <v>0</v>
      </c>
      <c r="K1394" s="1">
        <f t="shared" si="305"/>
        <v>6.3970160224344364E-3</v>
      </c>
      <c r="L1394" s="1">
        <f t="shared" si="306"/>
        <v>0</v>
      </c>
      <c r="M1394" s="10">
        <f t="shared" si="297"/>
        <v>5.4115284963698169E-2</v>
      </c>
      <c r="N1394" s="9">
        <f t="shared" si="298"/>
        <v>14.083938913908856</v>
      </c>
      <c r="O1394">
        <f>((-0.0000000008)*V1394^3+(0.000003)*V1394^2-0.004*V1394+2.013)*('Exhaust Gas Math'!$E$10/(T1394+'Exhaust Gas Math'!$E$10))+(357.45*V1394^-1.004)*(T1394/(T1394+'Exhaust Gas Math'!$E$10))</f>
        <v>0.17819999999999947</v>
      </c>
      <c r="P1394">
        <f t="shared" si="307"/>
        <v>0</v>
      </c>
      <c r="Q1394" s="9">
        <f t="shared" si="299"/>
        <v>0</v>
      </c>
      <c r="R1394" s="10">
        <f t="shared" si="300"/>
        <v>3.9769296294121147E-5</v>
      </c>
      <c r="S1394">
        <f t="shared" si="308"/>
        <v>0</v>
      </c>
      <c r="T1394" s="9">
        <f>S1394*'Exhaust Gas Math'!$C$14</f>
        <v>0</v>
      </c>
      <c r="U1394" s="9">
        <f>(T1394/'Exhaust Gas Math'!$B$14)+('Exhaust Gas Math'!$D$10)</f>
        <v>4.4059320573952224E-4</v>
      </c>
      <c r="V1394">
        <f>('Exhaust Gas Math'!$E$10*((-0.000000001)*V1393^3+(0.000002)*V1393^2-0.0012*V1393+1.3446)*$B$18+T1394*'Exhaust Gas Math'!$D$14*$B$17)/('Exhaust Gas Math'!$E$10*((-0.000000001)*V1393^3+(0.000002)*V1393^2-0.0012*V1393+1.3446)+T1394*'Exhaust Gas Math'!$D$14)</f>
        <v>1100</v>
      </c>
      <c r="W1394">
        <f t="shared" si="301"/>
        <v>101325</v>
      </c>
      <c r="X1394" s="9">
        <f t="shared" si="302"/>
        <v>101325</v>
      </c>
    </row>
    <row r="1395" spans="3:24" x14ac:dyDescent="0.2">
      <c r="C1395" s="1"/>
      <c r="D1395" s="1"/>
      <c r="E1395">
        <f t="shared" si="295"/>
        <v>0.173875000000006</v>
      </c>
      <c r="F1395">
        <f t="shared" si="296"/>
        <v>101325</v>
      </c>
      <c r="H1395" s="1">
        <v>0.173875000000006</v>
      </c>
      <c r="I1395" s="1">
        <f t="shared" si="303"/>
        <v>499.50000000021555</v>
      </c>
      <c r="J1395" s="1">
        <f t="shared" si="304"/>
        <v>0</v>
      </c>
      <c r="K1395" s="1">
        <f t="shared" si="305"/>
        <v>6.1480360653961216E-3</v>
      </c>
      <c r="L1395" s="1">
        <f t="shared" si="306"/>
        <v>0</v>
      </c>
      <c r="M1395" s="10">
        <f t="shared" si="297"/>
        <v>5.5804869109598629E-2</v>
      </c>
      <c r="N1395" s="9">
        <f t="shared" si="298"/>
        <v>12.935509719034471</v>
      </c>
      <c r="O1395">
        <f>((-0.0000000008)*V1395^3+(0.000003)*V1395^2-0.004*V1395+2.013)*('Exhaust Gas Math'!$E$10/(T1395+'Exhaust Gas Math'!$E$10))+(357.45*V1395^-1.004)*(T1395/(T1395+'Exhaust Gas Math'!$E$10))</f>
        <v>0.17819999999999947</v>
      </c>
      <c r="P1395">
        <f t="shared" si="307"/>
        <v>0</v>
      </c>
      <c r="Q1395" s="9">
        <f t="shared" si="299"/>
        <v>0</v>
      </c>
      <c r="R1395" s="10">
        <f t="shared" si="300"/>
        <v>3.9769296294121147E-5</v>
      </c>
      <c r="S1395">
        <f t="shared" si="308"/>
        <v>0</v>
      </c>
      <c r="T1395" s="9">
        <f>S1395*'Exhaust Gas Math'!$C$14</f>
        <v>0</v>
      </c>
      <c r="U1395" s="9">
        <f>(T1395/'Exhaust Gas Math'!$B$14)+('Exhaust Gas Math'!$D$10)</f>
        <v>4.4059320573952224E-4</v>
      </c>
      <c r="V1395">
        <f>('Exhaust Gas Math'!$E$10*((-0.000000001)*V1394^3+(0.000002)*V1394^2-0.0012*V1394+1.3446)*$B$18+T1395*'Exhaust Gas Math'!$D$14*$B$17)/('Exhaust Gas Math'!$E$10*((-0.000000001)*V1394^3+(0.000002)*V1394^2-0.0012*V1394+1.3446)+T1395*'Exhaust Gas Math'!$D$14)</f>
        <v>1100</v>
      </c>
      <c r="W1395">
        <f t="shared" si="301"/>
        <v>101325</v>
      </c>
      <c r="X1395" s="9">
        <f t="shared" si="302"/>
        <v>101325</v>
      </c>
    </row>
    <row r="1396" spans="3:24" x14ac:dyDescent="0.2">
      <c r="C1396" s="1"/>
      <c r="D1396" s="1"/>
      <c r="E1396">
        <f t="shared" si="295"/>
        <v>0.17400000000000601</v>
      </c>
      <c r="F1396">
        <f t="shared" si="296"/>
        <v>101325</v>
      </c>
      <c r="H1396" s="1">
        <v>0.17400000000000601</v>
      </c>
      <c r="I1396" s="1">
        <f t="shared" si="303"/>
        <v>504.00000000021646</v>
      </c>
      <c r="J1396" s="1">
        <f t="shared" si="304"/>
        <v>0</v>
      </c>
      <c r="K1396" s="1">
        <f t="shared" si="305"/>
        <v>5.8815511590360366E-3</v>
      </c>
      <c r="L1396" s="1">
        <f t="shared" si="306"/>
        <v>0</v>
      </c>
      <c r="M1396" s="10">
        <f t="shared" si="297"/>
        <v>5.7345838721756318E-2</v>
      </c>
      <c r="N1396" s="9">
        <f t="shared" si="298"/>
        <v>11.707328805248538</v>
      </c>
      <c r="O1396">
        <f>((-0.0000000008)*V1396^3+(0.000003)*V1396^2-0.004*V1396+2.013)*('Exhaust Gas Math'!$E$10/(T1396+'Exhaust Gas Math'!$E$10))+(357.45*V1396^-1.004)*(T1396/(T1396+'Exhaust Gas Math'!$E$10))</f>
        <v>0.17819999999999947</v>
      </c>
      <c r="P1396">
        <f t="shared" si="307"/>
        <v>0</v>
      </c>
      <c r="Q1396" s="9">
        <f t="shared" si="299"/>
        <v>0</v>
      </c>
      <c r="R1396" s="10">
        <f t="shared" si="300"/>
        <v>3.9769296294121147E-5</v>
      </c>
      <c r="S1396">
        <f t="shared" si="308"/>
        <v>0</v>
      </c>
      <c r="T1396" s="9">
        <f>S1396*'Exhaust Gas Math'!$C$14</f>
        <v>0</v>
      </c>
      <c r="U1396" s="9">
        <f>(T1396/'Exhaust Gas Math'!$B$14)+('Exhaust Gas Math'!$D$10)</f>
        <v>4.4059320573952224E-4</v>
      </c>
      <c r="V1396">
        <f>('Exhaust Gas Math'!$E$10*((-0.000000001)*V1395^3+(0.000002)*V1395^2-0.0012*V1395+1.3446)*$B$18+T1396*'Exhaust Gas Math'!$D$14*$B$17)/('Exhaust Gas Math'!$E$10*((-0.000000001)*V1395^3+(0.000002)*V1395^2-0.0012*V1395+1.3446)+T1396*'Exhaust Gas Math'!$D$14)</f>
        <v>1100</v>
      </c>
      <c r="W1396">
        <f t="shared" si="301"/>
        <v>101325</v>
      </c>
      <c r="X1396" s="9">
        <f t="shared" si="302"/>
        <v>101325</v>
      </c>
    </row>
    <row r="1397" spans="3:24" x14ac:dyDescent="0.2">
      <c r="C1397" s="1"/>
      <c r="D1397" s="1"/>
      <c r="E1397">
        <f t="shared" si="295"/>
        <v>0.174125000000006</v>
      </c>
      <c r="F1397">
        <f t="shared" si="296"/>
        <v>101325</v>
      </c>
      <c r="H1397" s="1">
        <v>0.174125000000006</v>
      </c>
      <c r="I1397" s="1">
        <f t="shared" si="303"/>
        <v>508.50000000021555</v>
      </c>
      <c r="J1397" s="1">
        <f t="shared" si="304"/>
        <v>0</v>
      </c>
      <c r="K1397" s="1">
        <f t="shared" si="305"/>
        <v>5.5995479869703543E-3</v>
      </c>
      <c r="L1397" s="1">
        <f t="shared" si="306"/>
        <v>0</v>
      </c>
      <c r="M1397" s="10">
        <f t="shared" si="297"/>
        <v>5.8728693210087092E-2</v>
      </c>
      <c r="N1397" s="9">
        <f t="shared" si="298"/>
        <v>10.406968316296831</v>
      </c>
      <c r="O1397">
        <f>((-0.0000000008)*V1397^3+(0.000003)*V1397^2-0.004*V1397+2.013)*('Exhaust Gas Math'!$E$10/(T1397+'Exhaust Gas Math'!$E$10))+(357.45*V1397^-1.004)*(T1397/(T1397+'Exhaust Gas Math'!$E$10))</f>
        <v>0.17819999999999947</v>
      </c>
      <c r="P1397">
        <f t="shared" si="307"/>
        <v>0</v>
      </c>
      <c r="Q1397" s="9">
        <f t="shared" si="299"/>
        <v>0</v>
      </c>
      <c r="R1397" s="10">
        <f t="shared" si="300"/>
        <v>3.9769296294121147E-5</v>
      </c>
      <c r="S1397">
        <f t="shared" si="308"/>
        <v>0</v>
      </c>
      <c r="T1397" s="9">
        <f>S1397*'Exhaust Gas Math'!$C$14</f>
        <v>0</v>
      </c>
      <c r="U1397" s="9">
        <f>(T1397/'Exhaust Gas Math'!$B$14)+('Exhaust Gas Math'!$D$10)</f>
        <v>4.4059320573952224E-4</v>
      </c>
      <c r="V1397">
        <f>('Exhaust Gas Math'!$E$10*((-0.000000001)*V1396^3+(0.000002)*V1396^2-0.0012*V1396+1.3446)*$B$18+T1397*'Exhaust Gas Math'!$D$14*$B$17)/('Exhaust Gas Math'!$E$10*((-0.000000001)*V1396^3+(0.000002)*V1396^2-0.0012*V1396+1.3446)+T1397*'Exhaust Gas Math'!$D$14)</f>
        <v>1100</v>
      </c>
      <c r="W1397">
        <f t="shared" si="301"/>
        <v>101325</v>
      </c>
      <c r="X1397" s="9">
        <f t="shared" si="302"/>
        <v>101325</v>
      </c>
    </row>
    <row r="1398" spans="3:24" x14ac:dyDescent="0.2">
      <c r="C1398" s="1"/>
      <c r="D1398" s="1"/>
      <c r="E1398">
        <f t="shared" si="295"/>
        <v>0.17425000000000601</v>
      </c>
      <c r="F1398">
        <f t="shared" si="296"/>
        <v>101325</v>
      </c>
      <c r="H1398" s="1">
        <v>0.17425000000000601</v>
      </c>
      <c r="I1398" s="1">
        <f t="shared" si="303"/>
        <v>513.00000000021646</v>
      </c>
      <c r="J1398" s="1">
        <f t="shared" si="304"/>
        <v>0</v>
      </c>
      <c r="K1398" s="1">
        <f t="shared" si="305"/>
        <v>5.3041289237357346E-3</v>
      </c>
      <c r="L1398" s="1">
        <f t="shared" si="306"/>
        <v>0</v>
      </c>
      <c r="M1398" s="10">
        <f t="shared" si="297"/>
        <v>5.9944906816825613E-2</v>
      </c>
      <c r="N1398" s="9">
        <f t="shared" si="298"/>
        <v>9.0424454070065394</v>
      </c>
      <c r="O1398">
        <f>((-0.0000000008)*V1398^3+(0.000003)*V1398^2-0.004*V1398+2.013)*('Exhaust Gas Math'!$E$10/(T1398+'Exhaust Gas Math'!$E$10))+(357.45*V1398^-1.004)*(T1398/(T1398+'Exhaust Gas Math'!$E$10))</f>
        <v>0.17819999999999947</v>
      </c>
      <c r="P1398">
        <f t="shared" si="307"/>
        <v>0</v>
      </c>
      <c r="Q1398" s="9">
        <f t="shared" si="299"/>
        <v>0</v>
      </c>
      <c r="R1398" s="10">
        <f t="shared" si="300"/>
        <v>3.9769296294121147E-5</v>
      </c>
      <c r="S1398">
        <f t="shared" si="308"/>
        <v>0</v>
      </c>
      <c r="T1398" s="9">
        <f>S1398*'Exhaust Gas Math'!$C$14</f>
        <v>0</v>
      </c>
      <c r="U1398" s="9">
        <f>(T1398/'Exhaust Gas Math'!$B$14)+('Exhaust Gas Math'!$D$10)</f>
        <v>4.4059320573952224E-4</v>
      </c>
      <c r="V1398">
        <f>('Exhaust Gas Math'!$E$10*((-0.000000001)*V1397^3+(0.000002)*V1397^2-0.0012*V1397+1.3446)*$B$18+T1398*'Exhaust Gas Math'!$D$14*$B$17)/('Exhaust Gas Math'!$E$10*((-0.000000001)*V1397^3+(0.000002)*V1397^2-0.0012*V1397+1.3446)+T1398*'Exhaust Gas Math'!$D$14)</f>
        <v>1100</v>
      </c>
      <c r="W1398">
        <f t="shared" si="301"/>
        <v>101325</v>
      </c>
      <c r="X1398" s="9">
        <f t="shared" si="302"/>
        <v>101325</v>
      </c>
    </row>
    <row r="1399" spans="3:24" x14ac:dyDescent="0.2">
      <c r="C1399" s="1"/>
      <c r="D1399" s="1"/>
      <c r="E1399">
        <f t="shared" si="295"/>
        <v>0.174375000000006</v>
      </c>
      <c r="F1399">
        <f t="shared" si="296"/>
        <v>101325</v>
      </c>
      <c r="H1399" s="1">
        <v>0.174375000000006</v>
      </c>
      <c r="I1399" s="1">
        <f t="shared" si="303"/>
        <v>517.50000000021555</v>
      </c>
      <c r="J1399" s="1">
        <f t="shared" si="304"/>
        <v>0</v>
      </c>
      <c r="K1399" s="1">
        <f t="shared" si="305"/>
        <v>4.9974963612831966E-3</v>
      </c>
      <c r="L1399" s="1">
        <f t="shared" si="306"/>
        <v>0</v>
      </c>
      <c r="M1399" s="10">
        <f t="shared" si="297"/>
        <v>6.0986981180653564E-2</v>
      </c>
      <c r="N1399" s="9">
        <f t="shared" si="298"/>
        <v>7.6221728148640704</v>
      </c>
      <c r="O1399">
        <f>((-0.0000000008)*V1399^3+(0.000003)*V1399^2-0.004*V1399+2.013)*('Exhaust Gas Math'!$E$10/(T1399+'Exhaust Gas Math'!$E$10))+(357.45*V1399^-1.004)*(T1399/(T1399+'Exhaust Gas Math'!$E$10))</f>
        <v>0.17819999999999947</v>
      </c>
      <c r="P1399">
        <f t="shared" si="307"/>
        <v>0</v>
      </c>
      <c r="Q1399" s="9">
        <f t="shared" si="299"/>
        <v>0</v>
      </c>
      <c r="R1399" s="10">
        <f t="shared" si="300"/>
        <v>3.9769296294121147E-5</v>
      </c>
      <c r="S1399">
        <f t="shared" si="308"/>
        <v>0</v>
      </c>
      <c r="T1399" s="9">
        <f>S1399*'Exhaust Gas Math'!$C$14</f>
        <v>0</v>
      </c>
      <c r="U1399" s="9">
        <f>(T1399/'Exhaust Gas Math'!$B$14)+('Exhaust Gas Math'!$D$10)</f>
        <v>4.4059320573952224E-4</v>
      </c>
      <c r="V1399">
        <f>('Exhaust Gas Math'!$E$10*((-0.000000001)*V1398^3+(0.000002)*V1398^2-0.0012*V1398+1.3446)*$B$18+T1399*'Exhaust Gas Math'!$D$14*$B$17)/('Exhaust Gas Math'!$E$10*((-0.000000001)*V1398^3+(0.000002)*V1398^2-0.0012*V1398+1.3446)+T1399*'Exhaust Gas Math'!$D$14)</f>
        <v>1100</v>
      </c>
      <c r="W1399">
        <f t="shared" si="301"/>
        <v>101325</v>
      </c>
      <c r="X1399" s="9">
        <f t="shared" si="302"/>
        <v>101325</v>
      </c>
    </row>
    <row r="1400" spans="3:24" x14ac:dyDescent="0.2">
      <c r="C1400" s="1"/>
      <c r="D1400" s="1"/>
      <c r="E1400">
        <f t="shared" si="295"/>
        <v>0.17450000000000601</v>
      </c>
      <c r="F1400">
        <f t="shared" si="296"/>
        <v>101325</v>
      </c>
      <c r="H1400" s="1">
        <v>0.17450000000000601</v>
      </c>
      <c r="I1400" s="1">
        <f t="shared" si="303"/>
        <v>522.00000000021646</v>
      </c>
      <c r="J1400" s="1">
        <f t="shared" si="304"/>
        <v>0</v>
      </c>
      <c r="K1400" s="1">
        <f t="shared" si="305"/>
        <v>4.6819362898258476E-3</v>
      </c>
      <c r="L1400" s="1">
        <f t="shared" si="306"/>
        <v>0</v>
      </c>
      <c r="M1400" s="10">
        <f t="shared" si="297"/>
        <v>6.1848491566593444E-2</v>
      </c>
      <c r="N1400" s="9">
        <f t="shared" si="298"/>
        <v>6.1549069926880353</v>
      </c>
      <c r="O1400">
        <f>((-0.0000000008)*V1400^3+(0.000003)*V1400^2-0.004*V1400+2.013)*('Exhaust Gas Math'!$E$10/(T1400+'Exhaust Gas Math'!$E$10))+(357.45*V1400^-1.004)*(T1400/(T1400+'Exhaust Gas Math'!$E$10))</f>
        <v>0.17819999999999947</v>
      </c>
      <c r="P1400">
        <f t="shared" si="307"/>
        <v>0</v>
      </c>
      <c r="Q1400" s="9">
        <f t="shared" si="299"/>
        <v>0</v>
      </c>
      <c r="R1400" s="10">
        <f t="shared" si="300"/>
        <v>3.9769296294121147E-5</v>
      </c>
      <c r="S1400">
        <f t="shared" si="308"/>
        <v>0</v>
      </c>
      <c r="T1400" s="9">
        <f>S1400*'Exhaust Gas Math'!$C$14</f>
        <v>0</v>
      </c>
      <c r="U1400" s="9">
        <f>(T1400/'Exhaust Gas Math'!$B$14)+('Exhaust Gas Math'!$D$10)</f>
        <v>4.4059320573952224E-4</v>
      </c>
      <c r="V1400">
        <f>('Exhaust Gas Math'!$E$10*((-0.000000001)*V1399^3+(0.000002)*V1399^2-0.0012*V1399+1.3446)*$B$18+T1400*'Exhaust Gas Math'!$D$14*$B$17)/('Exhaust Gas Math'!$E$10*((-0.000000001)*V1399^3+(0.000002)*V1399^2-0.0012*V1399+1.3446)+T1400*'Exhaust Gas Math'!$D$14)</f>
        <v>1100</v>
      </c>
      <c r="W1400">
        <f t="shared" si="301"/>
        <v>101325</v>
      </c>
      <c r="X1400" s="9">
        <f t="shared" si="302"/>
        <v>101325</v>
      </c>
    </row>
    <row r="1401" spans="3:24" x14ac:dyDescent="0.2">
      <c r="C1401" s="1"/>
      <c r="D1401" s="1"/>
      <c r="E1401">
        <f t="shared" si="295"/>
        <v>0.174625000000006</v>
      </c>
      <c r="F1401">
        <f t="shared" si="296"/>
        <v>101325</v>
      </c>
      <c r="H1401" s="1">
        <v>0.174625000000006</v>
      </c>
      <c r="I1401" s="1">
        <f t="shared" si="303"/>
        <v>526.50000000021555</v>
      </c>
      <c r="J1401" s="1">
        <f t="shared" si="304"/>
        <v>0</v>
      </c>
      <c r="K1401" s="1">
        <f t="shared" si="305"/>
        <v>4.3598012554513736E-3</v>
      </c>
      <c r="L1401" s="1">
        <f t="shared" si="306"/>
        <v>0</v>
      </c>
      <c r="M1401" s="10">
        <f t="shared" si="297"/>
        <v>6.2524126476634218E-2</v>
      </c>
      <c r="N1401" s="9">
        <f t="shared" si="298"/>
        <v>4.649694122188353</v>
      </c>
      <c r="O1401">
        <f>((-0.0000000008)*V1401^3+(0.000003)*V1401^2-0.004*V1401+2.013)*('Exhaust Gas Math'!$E$10/(T1401+'Exhaust Gas Math'!$E$10))+(357.45*V1401^-1.004)*(T1401/(T1401+'Exhaust Gas Math'!$E$10))</f>
        <v>0.17819999999999947</v>
      </c>
      <c r="P1401">
        <f t="shared" si="307"/>
        <v>0</v>
      </c>
      <c r="Q1401" s="9">
        <f t="shared" si="299"/>
        <v>0</v>
      </c>
      <c r="R1401" s="10">
        <f t="shared" si="300"/>
        <v>3.9769296294121147E-5</v>
      </c>
      <c r="S1401">
        <f t="shared" si="308"/>
        <v>0</v>
      </c>
      <c r="T1401" s="9">
        <f>S1401*'Exhaust Gas Math'!$C$14</f>
        <v>0</v>
      </c>
      <c r="U1401" s="9">
        <f>(T1401/'Exhaust Gas Math'!$B$14)+('Exhaust Gas Math'!$D$10)</f>
        <v>4.4059320573952224E-4</v>
      </c>
      <c r="V1401">
        <f>('Exhaust Gas Math'!$E$10*((-0.000000001)*V1400^3+(0.000002)*V1400^2-0.0012*V1400+1.3446)*$B$18+T1401*'Exhaust Gas Math'!$D$14*$B$17)/('Exhaust Gas Math'!$E$10*((-0.000000001)*V1400^3+(0.000002)*V1400^2-0.0012*V1400+1.3446)+T1401*'Exhaust Gas Math'!$D$14)</f>
        <v>1100</v>
      </c>
      <c r="W1401">
        <f t="shared" si="301"/>
        <v>101325</v>
      </c>
      <c r="X1401" s="9">
        <f t="shared" si="302"/>
        <v>101325</v>
      </c>
    </row>
    <row r="1402" spans="3:24" x14ac:dyDescent="0.2">
      <c r="C1402" s="1"/>
      <c r="D1402" s="1"/>
      <c r="E1402">
        <f t="shared" si="295"/>
        <v>0.17475000000000601</v>
      </c>
      <c r="F1402">
        <f t="shared" si="296"/>
        <v>101325</v>
      </c>
      <c r="H1402" s="1">
        <v>0.17475000000000601</v>
      </c>
      <c r="I1402" s="1">
        <f t="shared" si="303"/>
        <v>531.00000000021646</v>
      </c>
      <c r="J1402" s="1">
        <f t="shared" si="304"/>
        <v>0</v>
      </c>
      <c r="K1402" s="1">
        <f t="shared" si="305"/>
        <v>4.0334928215488503E-3</v>
      </c>
      <c r="L1402" s="1">
        <f t="shared" si="306"/>
        <v>0</v>
      </c>
      <c r="M1402" s="10">
        <f t="shared" si="297"/>
        <v>6.30097203968846E-2</v>
      </c>
      <c r="N1402" s="9">
        <f t="shared" si="298"/>
        <v>3.1158143412446369</v>
      </c>
      <c r="O1402">
        <f>((-0.0000000008)*V1402^3+(0.000003)*V1402^2-0.004*V1402+2.013)*('Exhaust Gas Math'!$E$10/(T1402+'Exhaust Gas Math'!$E$10))+(357.45*V1402^-1.004)*(T1402/(T1402+'Exhaust Gas Math'!$E$10))</f>
        <v>0.17819999999999947</v>
      </c>
      <c r="P1402">
        <f t="shared" si="307"/>
        <v>0</v>
      </c>
      <c r="Q1402" s="9">
        <f t="shared" si="299"/>
        <v>0</v>
      </c>
      <c r="R1402" s="10">
        <f t="shared" si="300"/>
        <v>3.9769296294121147E-5</v>
      </c>
      <c r="S1402">
        <f t="shared" si="308"/>
        <v>0</v>
      </c>
      <c r="T1402" s="9">
        <f>S1402*'Exhaust Gas Math'!$C$14</f>
        <v>0</v>
      </c>
      <c r="U1402" s="9">
        <f>(T1402/'Exhaust Gas Math'!$B$14)+('Exhaust Gas Math'!$D$10)</f>
        <v>4.4059320573952224E-4</v>
      </c>
      <c r="V1402">
        <f>('Exhaust Gas Math'!$E$10*((-0.000000001)*V1401^3+(0.000002)*V1401^2-0.0012*V1401+1.3446)*$B$18+T1402*'Exhaust Gas Math'!$D$14*$B$17)/('Exhaust Gas Math'!$E$10*((-0.000000001)*V1401^3+(0.000002)*V1401^2-0.0012*V1401+1.3446)+T1402*'Exhaust Gas Math'!$D$14)</f>
        <v>1100</v>
      </c>
      <c r="W1402">
        <f t="shared" si="301"/>
        <v>101325</v>
      </c>
      <c r="X1402" s="9">
        <f t="shared" si="302"/>
        <v>101325</v>
      </c>
    </row>
    <row r="1403" spans="3:24" x14ac:dyDescent="0.2">
      <c r="C1403" s="1"/>
      <c r="D1403" s="1"/>
      <c r="E1403">
        <f t="shared" si="295"/>
        <v>0.174875000000006</v>
      </c>
      <c r="F1403">
        <f t="shared" si="296"/>
        <v>101325</v>
      </c>
      <c r="H1403" s="1">
        <v>0.174875000000006</v>
      </c>
      <c r="I1403" s="1">
        <f t="shared" si="303"/>
        <v>535.50000000021555</v>
      </c>
      <c r="J1403" s="1">
        <f t="shared" si="304"/>
        <v>0</v>
      </c>
      <c r="K1403" s="1">
        <f t="shared" si="305"/>
        <v>3.7054436648064517E-3</v>
      </c>
      <c r="L1403" s="1">
        <f t="shared" si="306"/>
        <v>0</v>
      </c>
      <c r="M1403" s="10">
        <f t="shared" si="297"/>
        <v>6.3302279479349549E-2</v>
      </c>
      <c r="N1403" s="9">
        <f t="shared" si="298"/>
        <v>1.5627245287740159</v>
      </c>
      <c r="O1403">
        <f>((-0.0000000008)*V1403^3+(0.000003)*V1403^2-0.004*V1403+2.013)*('Exhaust Gas Math'!$E$10/(T1403+'Exhaust Gas Math'!$E$10))+(357.45*V1403^-1.004)*(T1403/(T1403+'Exhaust Gas Math'!$E$10))</f>
        <v>0.17819999999999947</v>
      </c>
      <c r="P1403">
        <f t="shared" si="307"/>
        <v>0</v>
      </c>
      <c r="Q1403" s="9">
        <f t="shared" si="299"/>
        <v>0</v>
      </c>
      <c r="R1403" s="10">
        <f t="shared" si="300"/>
        <v>3.9769296294121147E-5</v>
      </c>
      <c r="S1403">
        <f t="shared" si="308"/>
        <v>0</v>
      </c>
      <c r="T1403" s="9">
        <f>S1403*'Exhaust Gas Math'!$C$14</f>
        <v>0</v>
      </c>
      <c r="U1403" s="9">
        <f>(T1403/'Exhaust Gas Math'!$B$14)+('Exhaust Gas Math'!$D$10)</f>
        <v>4.4059320573952224E-4</v>
      </c>
      <c r="V1403">
        <f>('Exhaust Gas Math'!$E$10*((-0.000000001)*V1402^3+(0.000002)*V1402^2-0.0012*V1402+1.3446)*$B$18+T1403*'Exhaust Gas Math'!$D$14*$B$17)/('Exhaust Gas Math'!$E$10*((-0.000000001)*V1402^3+(0.000002)*V1402^2-0.0012*V1402+1.3446)+T1403*'Exhaust Gas Math'!$D$14)</f>
        <v>1100</v>
      </c>
      <c r="W1403">
        <f t="shared" si="301"/>
        <v>101325</v>
      </c>
      <c r="X1403" s="9">
        <f t="shared" si="302"/>
        <v>101325</v>
      </c>
    </row>
    <row r="1404" spans="3:24" x14ac:dyDescent="0.2">
      <c r="C1404" s="1"/>
      <c r="D1404" s="1"/>
      <c r="E1404">
        <f t="shared" si="295"/>
        <v>0.17500000000000601</v>
      </c>
      <c r="F1404">
        <f t="shared" si="296"/>
        <v>101325</v>
      </c>
      <c r="H1404" s="1">
        <v>0.17500000000000601</v>
      </c>
      <c r="I1404" s="1">
        <f t="shared" si="303"/>
        <v>540.00000000021646</v>
      </c>
      <c r="J1404" s="1">
        <f t="shared" si="304"/>
        <v>0</v>
      </c>
      <c r="K1404" s="1">
        <f t="shared" si="305"/>
        <v>3.3780994392530019E-3</v>
      </c>
      <c r="L1404" s="1">
        <f t="shared" si="306"/>
        <v>0</v>
      </c>
      <c r="M1404" s="10">
        <f t="shared" si="297"/>
        <v>6.3399999999999998E-2</v>
      </c>
      <c r="N1404" s="9">
        <f t="shared" si="298"/>
        <v>-7.5134466804333674E-11</v>
      </c>
      <c r="O1404">
        <f>((-0.0000000008)*V1404^3+(0.000003)*V1404^2-0.004*V1404+2.013)*('Exhaust Gas Math'!$E$10/(T1404+'Exhaust Gas Math'!$E$10))+(357.45*V1404^-1.004)*(T1404/(T1404+'Exhaust Gas Math'!$E$10))</f>
        <v>0.17819999999999947</v>
      </c>
      <c r="P1404">
        <f t="shared" si="307"/>
        <v>0</v>
      </c>
      <c r="Q1404" s="9">
        <f t="shared" si="299"/>
        <v>0</v>
      </c>
      <c r="R1404" s="10">
        <f t="shared" si="300"/>
        <v>3.9769296294121147E-5</v>
      </c>
      <c r="S1404">
        <f t="shared" si="308"/>
        <v>0</v>
      </c>
      <c r="T1404" s="9">
        <f>S1404*'Exhaust Gas Math'!$C$14</f>
        <v>0</v>
      </c>
      <c r="U1404" s="9">
        <f>(T1404/'Exhaust Gas Math'!$B$14)+('Exhaust Gas Math'!$D$10)</f>
        <v>4.4059320573952224E-4</v>
      </c>
      <c r="V1404">
        <f>('Exhaust Gas Math'!$E$10*((-0.000000001)*V1403^3+(0.000002)*V1403^2-0.0012*V1403+1.3446)*$B$18+T1404*'Exhaust Gas Math'!$D$14*$B$17)/('Exhaust Gas Math'!$E$10*((-0.000000001)*V1403^3+(0.000002)*V1403^2-0.0012*V1403+1.3446)+T1404*'Exhaust Gas Math'!$D$14)</f>
        <v>1100</v>
      </c>
      <c r="W1404">
        <f t="shared" si="301"/>
        <v>101325</v>
      </c>
      <c r="X1404" s="9">
        <f t="shared" si="302"/>
        <v>101325</v>
      </c>
    </row>
    <row r="1405" spans="3:24" x14ac:dyDescent="0.2">
      <c r="C1405" s="1"/>
      <c r="D1405" s="1"/>
      <c r="E1405">
        <f t="shared" si="295"/>
        <v>0.175125000000006</v>
      </c>
      <c r="F1405">
        <f t="shared" si="296"/>
        <v>101325</v>
      </c>
      <c r="H1405" s="1">
        <v>0.175125000000006</v>
      </c>
      <c r="I1405" s="1">
        <f t="shared" si="303"/>
        <v>544.50000000021555</v>
      </c>
      <c r="J1405" s="1">
        <f t="shared" si="304"/>
        <v>0</v>
      </c>
      <c r="K1405" s="1">
        <f t="shared" si="305"/>
        <v>3.0539005435536509E-3</v>
      </c>
      <c r="L1405" s="1">
        <f t="shared" si="306"/>
        <v>0</v>
      </c>
      <c r="M1405" s="10">
        <f t="shared" si="297"/>
        <v>6.3302279479330786E-2</v>
      </c>
      <c r="N1405" s="9">
        <f t="shared" si="298"/>
        <v>-1.5627245289238219</v>
      </c>
      <c r="O1405">
        <f>((-0.0000000008)*V1405^3+(0.000003)*V1405^2-0.004*V1405+2.013)*('Exhaust Gas Math'!$E$10/(T1405+'Exhaust Gas Math'!$E$10))+(357.45*V1405^-1.004)*(T1405/(T1405+'Exhaust Gas Math'!$E$10))</f>
        <v>0.17819999999999947</v>
      </c>
      <c r="P1405">
        <f t="shared" si="307"/>
        <v>0</v>
      </c>
      <c r="Q1405" s="9">
        <f t="shared" si="299"/>
        <v>0</v>
      </c>
      <c r="R1405" s="10">
        <f t="shared" si="300"/>
        <v>3.9769296294121147E-5</v>
      </c>
      <c r="S1405">
        <f t="shared" si="308"/>
        <v>0</v>
      </c>
      <c r="T1405" s="9">
        <f>S1405*'Exhaust Gas Math'!$C$14</f>
        <v>0</v>
      </c>
      <c r="U1405" s="9">
        <f>(T1405/'Exhaust Gas Math'!$B$14)+('Exhaust Gas Math'!$D$10)</f>
        <v>4.4059320573952224E-4</v>
      </c>
      <c r="V1405">
        <f>('Exhaust Gas Math'!$E$10*((-0.000000001)*V1404^3+(0.000002)*V1404^2-0.0012*V1404+1.3446)*$B$18+T1405*'Exhaust Gas Math'!$D$14*$B$17)/('Exhaust Gas Math'!$E$10*((-0.000000001)*V1404^3+(0.000002)*V1404^2-0.0012*V1404+1.3446)+T1405*'Exhaust Gas Math'!$D$14)</f>
        <v>1100</v>
      </c>
      <c r="W1405">
        <f t="shared" si="301"/>
        <v>101325</v>
      </c>
      <c r="X1405" s="9">
        <f t="shared" si="302"/>
        <v>101325</v>
      </c>
    </row>
    <row r="1406" spans="3:24" x14ac:dyDescent="0.2">
      <c r="C1406" s="1"/>
      <c r="D1406" s="1"/>
      <c r="E1406">
        <f t="shared" si="295"/>
        <v>0.17525000000000601</v>
      </c>
      <c r="F1406">
        <f t="shared" si="296"/>
        <v>101325</v>
      </c>
      <c r="H1406" s="1">
        <v>0.17525000000000601</v>
      </c>
      <c r="I1406" s="1">
        <f t="shared" si="303"/>
        <v>549.00000000021646</v>
      </c>
      <c r="J1406" s="1">
        <f t="shared" si="304"/>
        <v>0</v>
      </c>
      <c r="K1406" s="1">
        <f t="shared" si="305"/>
        <v>2.7352639274828734E-3</v>
      </c>
      <c r="L1406" s="1">
        <f t="shared" si="306"/>
        <v>0</v>
      </c>
      <c r="M1406" s="10">
        <f t="shared" si="297"/>
        <v>6.3009720396847116E-2</v>
      </c>
      <c r="N1406" s="9">
        <f t="shared" si="298"/>
        <v>-3.1158143413933352</v>
      </c>
      <c r="O1406">
        <f>((-0.0000000008)*V1406^3+(0.000003)*V1406^2-0.004*V1406+2.013)*('Exhaust Gas Math'!$E$10/(T1406+'Exhaust Gas Math'!$E$10))+(357.45*V1406^-1.004)*(T1406/(T1406+'Exhaust Gas Math'!$E$10))</f>
        <v>0.17819999999999947</v>
      </c>
      <c r="P1406">
        <f t="shared" si="307"/>
        <v>0</v>
      </c>
      <c r="Q1406" s="9">
        <f t="shared" si="299"/>
        <v>0</v>
      </c>
      <c r="R1406" s="10">
        <f t="shared" si="300"/>
        <v>3.9769296294121147E-5</v>
      </c>
      <c r="S1406">
        <f t="shared" si="308"/>
        <v>0</v>
      </c>
      <c r="T1406" s="9">
        <f>S1406*'Exhaust Gas Math'!$C$14</f>
        <v>0</v>
      </c>
      <c r="U1406" s="9">
        <f>(T1406/'Exhaust Gas Math'!$B$14)+('Exhaust Gas Math'!$D$10)</f>
        <v>4.4059320573952224E-4</v>
      </c>
      <c r="V1406">
        <f>('Exhaust Gas Math'!$E$10*((-0.000000001)*V1405^3+(0.000002)*V1405^2-0.0012*V1405+1.3446)*$B$18+T1406*'Exhaust Gas Math'!$D$14*$B$17)/('Exhaust Gas Math'!$E$10*((-0.000000001)*V1405^3+(0.000002)*V1405^2-0.0012*V1405+1.3446)+T1406*'Exhaust Gas Math'!$D$14)</f>
        <v>1100</v>
      </c>
      <c r="W1406">
        <f t="shared" si="301"/>
        <v>101325</v>
      </c>
      <c r="X1406" s="9">
        <f t="shared" si="302"/>
        <v>101325</v>
      </c>
    </row>
    <row r="1407" spans="3:24" x14ac:dyDescent="0.2">
      <c r="C1407" s="1"/>
      <c r="D1407" s="1"/>
      <c r="E1407">
        <f t="shared" si="295"/>
        <v>0.175375000000006</v>
      </c>
      <c r="F1407">
        <f t="shared" si="296"/>
        <v>101325</v>
      </c>
      <c r="H1407" s="1">
        <v>0.175375000000006</v>
      </c>
      <c r="I1407" s="1">
        <f t="shared" si="303"/>
        <v>553.50000000021555</v>
      </c>
      <c r="J1407" s="1">
        <f t="shared" si="304"/>
        <v>0</v>
      </c>
      <c r="K1407" s="1">
        <f t="shared" si="305"/>
        <v>2.4245650732145369E-3</v>
      </c>
      <c r="L1407" s="1">
        <f t="shared" si="306"/>
        <v>0</v>
      </c>
      <c r="M1407" s="10">
        <f t="shared" si="297"/>
        <v>6.2524126476578498E-2</v>
      </c>
      <c r="N1407" s="9">
        <f t="shared" si="298"/>
        <v>-4.6496941223341945</v>
      </c>
      <c r="O1407">
        <f>((-0.0000000008)*V1407^3+(0.000003)*V1407^2-0.004*V1407+2.013)*('Exhaust Gas Math'!$E$10/(T1407+'Exhaust Gas Math'!$E$10))+(357.45*V1407^-1.004)*(T1407/(T1407+'Exhaust Gas Math'!$E$10))</f>
        <v>0.17819999999999947</v>
      </c>
      <c r="P1407">
        <f t="shared" si="307"/>
        <v>0</v>
      </c>
      <c r="Q1407" s="9">
        <f t="shared" si="299"/>
        <v>0</v>
      </c>
      <c r="R1407" s="10">
        <f t="shared" si="300"/>
        <v>3.9769296294121147E-5</v>
      </c>
      <c r="S1407">
        <f t="shared" si="308"/>
        <v>0</v>
      </c>
      <c r="T1407" s="9">
        <f>S1407*'Exhaust Gas Math'!$C$14</f>
        <v>0</v>
      </c>
      <c r="U1407" s="9">
        <f>(T1407/'Exhaust Gas Math'!$B$14)+('Exhaust Gas Math'!$D$10)</f>
        <v>4.4059320573952224E-4</v>
      </c>
      <c r="V1407">
        <f>('Exhaust Gas Math'!$E$10*((-0.000000001)*V1406^3+(0.000002)*V1406^2-0.0012*V1406+1.3446)*$B$18+T1407*'Exhaust Gas Math'!$D$14*$B$17)/('Exhaust Gas Math'!$E$10*((-0.000000001)*V1406^3+(0.000002)*V1406^2-0.0012*V1406+1.3446)+T1407*'Exhaust Gas Math'!$D$14)</f>
        <v>1100</v>
      </c>
      <c r="W1407">
        <f t="shared" si="301"/>
        <v>101325</v>
      </c>
      <c r="X1407" s="9">
        <f t="shared" si="302"/>
        <v>101325</v>
      </c>
    </row>
    <row r="1408" spans="3:24" x14ac:dyDescent="0.2">
      <c r="C1408" s="1"/>
      <c r="D1408" s="1"/>
      <c r="E1408">
        <f t="shared" si="295"/>
        <v>0.17550000000000601</v>
      </c>
      <c r="F1408">
        <f t="shared" si="296"/>
        <v>101325</v>
      </c>
      <c r="H1408" s="1">
        <v>0.17550000000000601</v>
      </c>
      <c r="I1408" s="1">
        <f t="shared" si="303"/>
        <v>558.00000000021646</v>
      </c>
      <c r="J1408" s="1">
        <f t="shared" si="304"/>
        <v>0</v>
      </c>
      <c r="K1408" s="1">
        <f t="shared" si="305"/>
        <v>2.1241202857568428E-3</v>
      </c>
      <c r="L1408" s="1">
        <f t="shared" si="306"/>
        <v>0</v>
      </c>
      <c r="M1408" s="10">
        <f t="shared" si="297"/>
        <v>6.1848491566519392E-2</v>
      </c>
      <c r="N1408" s="9">
        <f t="shared" si="298"/>
        <v>-6.1549069928312203</v>
      </c>
      <c r="O1408">
        <f>((-0.0000000008)*V1408^3+(0.000003)*V1408^2-0.004*V1408+2.013)*('Exhaust Gas Math'!$E$10/(T1408+'Exhaust Gas Math'!$E$10))+(357.45*V1408^-1.004)*(T1408/(T1408+'Exhaust Gas Math'!$E$10))</f>
        <v>0.17819999999999947</v>
      </c>
      <c r="P1408">
        <f t="shared" si="307"/>
        <v>0</v>
      </c>
      <c r="Q1408" s="9">
        <f t="shared" si="299"/>
        <v>0</v>
      </c>
      <c r="R1408" s="10">
        <f t="shared" si="300"/>
        <v>3.9769296294121147E-5</v>
      </c>
      <c r="S1408">
        <f t="shared" si="308"/>
        <v>0</v>
      </c>
      <c r="T1408" s="9">
        <f>S1408*'Exhaust Gas Math'!$C$14</f>
        <v>0</v>
      </c>
      <c r="U1408" s="9">
        <f>(T1408/'Exhaust Gas Math'!$B$14)+('Exhaust Gas Math'!$D$10)</f>
        <v>4.4059320573952224E-4</v>
      </c>
      <c r="V1408">
        <f>('Exhaust Gas Math'!$E$10*((-0.000000001)*V1407^3+(0.000002)*V1407^2-0.0012*V1407+1.3446)*$B$18+T1408*'Exhaust Gas Math'!$D$14*$B$17)/('Exhaust Gas Math'!$E$10*((-0.000000001)*V1407^3+(0.000002)*V1407^2-0.0012*V1407+1.3446)+T1408*'Exhaust Gas Math'!$D$14)</f>
        <v>1100</v>
      </c>
      <c r="W1408">
        <f t="shared" si="301"/>
        <v>101325</v>
      </c>
      <c r="X1408" s="9">
        <f t="shared" si="302"/>
        <v>101325</v>
      </c>
    </row>
    <row r="1409" spans="3:24" x14ac:dyDescent="0.2">
      <c r="C1409" s="1"/>
      <c r="D1409" s="1"/>
      <c r="E1409">
        <f t="shared" si="295"/>
        <v>0.175625000000006</v>
      </c>
      <c r="F1409">
        <f t="shared" si="296"/>
        <v>101325</v>
      </c>
      <c r="H1409" s="1">
        <v>0.175625000000006</v>
      </c>
      <c r="I1409" s="1">
        <f t="shared" si="303"/>
        <v>562.50000000021555</v>
      </c>
      <c r="J1409" s="1">
        <f t="shared" si="304"/>
        <v>0</v>
      </c>
      <c r="K1409" s="1">
        <f t="shared" si="305"/>
        <v>1.8361694245635852E-3</v>
      </c>
      <c r="L1409" s="1">
        <f t="shared" si="306"/>
        <v>0</v>
      </c>
      <c r="M1409" s="10">
        <f t="shared" si="297"/>
        <v>6.0986981180562047E-2</v>
      </c>
      <c r="N1409" s="9">
        <f t="shared" si="298"/>
        <v>-7.6221728150029007</v>
      </c>
      <c r="O1409">
        <f>((-0.0000000008)*V1409^3+(0.000003)*V1409^2-0.004*V1409+2.013)*('Exhaust Gas Math'!$E$10/(T1409+'Exhaust Gas Math'!$E$10))+(357.45*V1409^-1.004)*(T1409/(T1409+'Exhaust Gas Math'!$E$10))</f>
        <v>0.17819999999999947</v>
      </c>
      <c r="P1409">
        <f t="shared" si="307"/>
        <v>0</v>
      </c>
      <c r="Q1409" s="9">
        <f t="shared" si="299"/>
        <v>0</v>
      </c>
      <c r="R1409" s="10">
        <f t="shared" si="300"/>
        <v>3.9769296294121147E-5</v>
      </c>
      <c r="S1409">
        <f t="shared" si="308"/>
        <v>0</v>
      </c>
      <c r="T1409" s="9">
        <f>S1409*'Exhaust Gas Math'!$C$14</f>
        <v>0</v>
      </c>
      <c r="U1409" s="9">
        <f>(T1409/'Exhaust Gas Math'!$B$14)+('Exhaust Gas Math'!$D$10)</f>
        <v>4.4059320573952224E-4</v>
      </c>
      <c r="V1409">
        <f>('Exhaust Gas Math'!$E$10*((-0.000000001)*V1408^3+(0.000002)*V1408^2-0.0012*V1408+1.3446)*$B$18+T1409*'Exhaust Gas Math'!$D$14*$B$17)/('Exhaust Gas Math'!$E$10*((-0.000000001)*V1408^3+(0.000002)*V1408^2-0.0012*V1408+1.3446)+T1409*'Exhaust Gas Math'!$D$14)</f>
        <v>1100</v>
      </c>
      <c r="W1409">
        <f t="shared" si="301"/>
        <v>101325</v>
      </c>
      <c r="X1409" s="9">
        <f t="shared" si="302"/>
        <v>101325</v>
      </c>
    </row>
    <row r="1410" spans="3:24" x14ac:dyDescent="0.2">
      <c r="C1410" s="1"/>
      <c r="D1410" s="1"/>
      <c r="E1410">
        <f t="shared" si="295"/>
        <v>0.17575000000000601</v>
      </c>
      <c r="F1410">
        <f t="shared" si="296"/>
        <v>101325</v>
      </c>
      <c r="H1410" s="1">
        <v>0.17575000000000601</v>
      </c>
      <c r="I1410" s="1">
        <f t="shared" si="303"/>
        <v>567.00000000021646</v>
      </c>
      <c r="J1410" s="1">
        <f t="shared" si="304"/>
        <v>0</v>
      </c>
      <c r="K1410" s="1">
        <f t="shared" si="305"/>
        <v>1.5628592050562526E-3</v>
      </c>
      <c r="L1410" s="1">
        <f t="shared" si="306"/>
        <v>0</v>
      </c>
      <c r="M1410" s="10">
        <f t="shared" si="297"/>
        <v>5.9944906816716825E-2</v>
      </c>
      <c r="N1410" s="9">
        <f t="shared" si="298"/>
        <v>-9.042445407140681</v>
      </c>
      <c r="O1410">
        <f>((-0.0000000008)*V1410^3+(0.000003)*V1410^2-0.004*V1410+2.013)*('Exhaust Gas Math'!$E$10/(T1410+'Exhaust Gas Math'!$E$10))+(357.45*V1410^-1.004)*(T1410/(T1410+'Exhaust Gas Math'!$E$10))</f>
        <v>0.17819999999999947</v>
      </c>
      <c r="P1410">
        <f t="shared" si="307"/>
        <v>0</v>
      </c>
      <c r="Q1410" s="9">
        <f t="shared" si="299"/>
        <v>0</v>
      </c>
      <c r="R1410" s="10">
        <f t="shared" si="300"/>
        <v>3.9769296294121147E-5</v>
      </c>
      <c r="S1410">
        <f t="shared" si="308"/>
        <v>0</v>
      </c>
      <c r="T1410" s="9">
        <f>S1410*'Exhaust Gas Math'!$C$14</f>
        <v>0</v>
      </c>
      <c r="U1410" s="9">
        <f>(T1410/'Exhaust Gas Math'!$B$14)+('Exhaust Gas Math'!$D$10)</f>
        <v>4.4059320573952224E-4</v>
      </c>
      <c r="V1410">
        <f>('Exhaust Gas Math'!$E$10*((-0.000000001)*V1409^3+(0.000002)*V1409^2-0.0012*V1409+1.3446)*$B$18+T1410*'Exhaust Gas Math'!$D$14*$B$17)/('Exhaust Gas Math'!$E$10*((-0.000000001)*V1409^3+(0.000002)*V1409^2-0.0012*V1409+1.3446)+T1410*'Exhaust Gas Math'!$D$14)</f>
        <v>1100</v>
      </c>
      <c r="W1410">
        <f t="shared" si="301"/>
        <v>101325</v>
      </c>
      <c r="X1410" s="9">
        <f t="shared" si="302"/>
        <v>101325</v>
      </c>
    </row>
    <row r="1411" spans="3:24" x14ac:dyDescent="0.2">
      <c r="C1411" s="1"/>
      <c r="D1411" s="1"/>
      <c r="E1411">
        <f t="shared" ref="E1411:E1474" si="309">H1411</f>
        <v>0.175875000000006</v>
      </c>
      <c r="F1411">
        <f t="shared" ref="F1411:F1474" si="310">X1411</f>
        <v>101325</v>
      </c>
      <c r="H1411" s="1">
        <v>0.175875000000006</v>
      </c>
      <c r="I1411" s="1">
        <f t="shared" si="303"/>
        <v>571.50000000021555</v>
      </c>
      <c r="J1411" s="1">
        <f t="shared" si="304"/>
        <v>0</v>
      </c>
      <c r="K1411" s="1">
        <f t="shared" si="305"/>
        <v>1.3062271945501907E-3</v>
      </c>
      <c r="L1411" s="1">
        <f t="shared" si="306"/>
        <v>0</v>
      </c>
      <c r="M1411" s="10">
        <f t="shared" si="297"/>
        <v>5.8728693209962365E-2</v>
      </c>
      <c r="N1411" s="9">
        <f t="shared" si="298"/>
        <v>-10.406968316424715</v>
      </c>
      <c r="O1411">
        <f>((-0.0000000008)*V1411^3+(0.000003)*V1411^2-0.004*V1411+2.013)*('Exhaust Gas Math'!$E$10/(T1411+'Exhaust Gas Math'!$E$10))+(357.45*V1411^-1.004)*(T1411/(T1411+'Exhaust Gas Math'!$E$10))</f>
        <v>0.17819999999999947</v>
      </c>
      <c r="P1411">
        <f t="shared" si="307"/>
        <v>0</v>
      </c>
      <c r="Q1411" s="9">
        <f t="shared" si="299"/>
        <v>0</v>
      </c>
      <c r="R1411" s="10">
        <f t="shared" si="300"/>
        <v>3.9769296294121147E-5</v>
      </c>
      <c r="S1411">
        <f t="shared" si="308"/>
        <v>0</v>
      </c>
      <c r="T1411" s="9">
        <f>S1411*'Exhaust Gas Math'!$C$14</f>
        <v>0</v>
      </c>
      <c r="U1411" s="9">
        <f>(T1411/'Exhaust Gas Math'!$B$14)+('Exhaust Gas Math'!$D$10)</f>
        <v>4.4059320573952224E-4</v>
      </c>
      <c r="V1411">
        <f>('Exhaust Gas Math'!$E$10*((-0.000000001)*V1410^3+(0.000002)*V1410^2-0.0012*V1410+1.3446)*$B$18+T1411*'Exhaust Gas Math'!$D$14*$B$17)/('Exhaust Gas Math'!$E$10*((-0.000000001)*V1410^3+(0.000002)*V1410^2-0.0012*V1410+1.3446)+T1411*'Exhaust Gas Math'!$D$14)</f>
        <v>1100</v>
      </c>
      <c r="W1411">
        <f t="shared" si="301"/>
        <v>101325</v>
      </c>
      <c r="X1411" s="9">
        <f t="shared" si="302"/>
        <v>101325</v>
      </c>
    </row>
    <row r="1412" spans="3:24" x14ac:dyDescent="0.2">
      <c r="C1412" s="1"/>
      <c r="D1412" s="1"/>
      <c r="E1412">
        <f t="shared" si="309"/>
        <v>0.17600000000000601</v>
      </c>
      <c r="F1412">
        <f t="shared" si="310"/>
        <v>101325</v>
      </c>
      <c r="H1412" s="1">
        <v>0.17600000000000601</v>
      </c>
      <c r="I1412" s="1">
        <f t="shared" si="303"/>
        <v>576.00000000021646</v>
      </c>
      <c r="J1412" s="1">
        <f t="shared" si="304"/>
        <v>0</v>
      </c>
      <c r="K1412" s="1">
        <f t="shared" si="305"/>
        <v>1.0681866218939426E-3</v>
      </c>
      <c r="L1412" s="1">
        <f t="shared" si="306"/>
        <v>0</v>
      </c>
      <c r="M1412" s="10">
        <f t="shared" ref="M1412:M1475" si="311">-(($B$3/1000)/2)*COS($B$10*H1412)+(($B$3/1000)/2)</f>
        <v>5.7345838721615479E-2</v>
      </c>
      <c r="N1412" s="9">
        <f t="shared" ref="N1412:N1475" si="312">($B$3/1000/2)*$B$10*SIN($B$10*H1412)</f>
        <v>-11.707328805370338</v>
      </c>
      <c r="O1412">
        <f>((-0.0000000008)*V1412^3+(0.000003)*V1412^2-0.004*V1412+2.013)*('Exhaust Gas Math'!$E$10/(T1412+'Exhaust Gas Math'!$E$10))+(357.45*V1412^-1.004)*(T1412/(T1412+'Exhaust Gas Math'!$E$10))</f>
        <v>0.17819999999999947</v>
      </c>
      <c r="P1412">
        <f t="shared" si="307"/>
        <v>0</v>
      </c>
      <c r="Q1412" s="9">
        <f t="shared" ref="Q1412:Q1475" si="313">M1412*$B$4*J1412</f>
        <v>0</v>
      </c>
      <c r="R1412" s="10">
        <f t="shared" ref="R1412:R1475" si="314">$B$7+J1412*Q1412</f>
        <v>3.9769296294121147E-5</v>
      </c>
      <c r="S1412">
        <f t="shared" si="308"/>
        <v>0</v>
      </c>
      <c r="T1412" s="9">
        <f>S1412*'Exhaust Gas Math'!$C$14</f>
        <v>0</v>
      </c>
      <c r="U1412" s="9">
        <f>(T1412/'Exhaust Gas Math'!$B$14)+('Exhaust Gas Math'!$D$10)</f>
        <v>4.4059320573952224E-4</v>
      </c>
      <c r="V1412">
        <f>('Exhaust Gas Math'!$E$10*((-0.000000001)*V1411^3+(0.000002)*V1411^2-0.0012*V1411+1.3446)*$B$18+T1412*'Exhaust Gas Math'!$D$14*$B$17)/('Exhaust Gas Math'!$E$10*((-0.000000001)*V1411^3+(0.000002)*V1411^2-0.0012*V1411+1.3446)+T1412*'Exhaust Gas Math'!$D$14)</f>
        <v>1100</v>
      </c>
      <c r="W1412">
        <f t="shared" ref="W1412:W1475" si="315">(U1412*$B$15*V1412)/R1412</f>
        <v>101325</v>
      </c>
      <c r="X1412" s="9">
        <f t="shared" ref="X1412:X1475" si="316">P1412+W1412</f>
        <v>101325</v>
      </c>
    </row>
    <row r="1413" spans="3:24" x14ac:dyDescent="0.2">
      <c r="C1413" s="1"/>
      <c r="D1413" s="1"/>
      <c r="E1413">
        <f t="shared" si="309"/>
        <v>0.176125000000006</v>
      </c>
      <c r="F1413">
        <f t="shared" si="310"/>
        <v>101325</v>
      </c>
      <c r="H1413" s="1">
        <v>0.176125000000006</v>
      </c>
      <c r="I1413" s="1">
        <f t="shared" ref="I1413:I1476" si="317">($B$9*360*H1413)-(720*FLOOR(H1413/(1/($B$9/2)),1))</f>
        <v>580.50000000021555</v>
      </c>
      <c r="J1413" s="1">
        <f t="shared" ref="J1413:J1476" si="318">IF(I1413&lt;=$B$12,1,0)</f>
        <v>0</v>
      </c>
      <c r="K1413" s="1">
        <f t="shared" ref="K1413:K1476" si="319">-0.0038*COS(0.549848656*(I1413+(327.363-$B$12)/2)*2*PI()/180)+0.0038</f>
        <v>8.5051211407159537E-4</v>
      </c>
      <c r="L1413" s="1">
        <f t="shared" ref="L1413:L1476" si="320">ROUND((-0.0038*COS(0.549848656*(I1413+38.606)*2*PI()/180)+0.0038)/0.0076,2)*J1413</f>
        <v>0</v>
      </c>
      <c r="M1413" s="10">
        <f t="shared" si="311"/>
        <v>5.5804869109443309E-2</v>
      </c>
      <c r="N1413" s="9">
        <f t="shared" si="312"/>
        <v>-12.935509719148735</v>
      </c>
      <c r="O1413">
        <f>((-0.0000000008)*V1413^3+(0.000003)*V1413^2-0.004*V1413+2.013)*('Exhaust Gas Math'!$E$10/(T1413+'Exhaust Gas Math'!$E$10))+(357.45*V1413^-1.004)*(T1413/(T1413+'Exhaust Gas Math'!$E$10))</f>
        <v>0.17819999999999947</v>
      </c>
      <c r="P1413">
        <f t="shared" ref="P1413:P1476" si="321">J1413*SIGN(N1413)*-0.5*O1413*N1413^2</f>
        <v>0</v>
      </c>
      <c r="Q1413" s="9">
        <f t="shared" si="313"/>
        <v>0</v>
      </c>
      <c r="R1413" s="10">
        <f t="shared" si="314"/>
        <v>3.9769296294121147E-5</v>
      </c>
      <c r="S1413">
        <f t="shared" ref="S1413:S1476" si="322">J1413*(1.5603*L1413*(Q1413-Q1412)*$B$14+S1412)</f>
        <v>0</v>
      </c>
      <c r="T1413" s="9">
        <f>S1413*'Exhaust Gas Math'!$C$14</f>
        <v>0</v>
      </c>
      <c r="U1413" s="9">
        <f>(T1413/'Exhaust Gas Math'!$B$14)+('Exhaust Gas Math'!$D$10)</f>
        <v>4.4059320573952224E-4</v>
      </c>
      <c r="V1413">
        <f>('Exhaust Gas Math'!$E$10*((-0.000000001)*V1412^3+(0.000002)*V1412^2-0.0012*V1412+1.3446)*$B$18+T1413*'Exhaust Gas Math'!$D$14*$B$17)/('Exhaust Gas Math'!$E$10*((-0.000000001)*V1412^3+(0.000002)*V1412^2-0.0012*V1412+1.3446)+T1413*'Exhaust Gas Math'!$D$14)</f>
        <v>1100</v>
      </c>
      <c r="W1413">
        <f t="shared" si="315"/>
        <v>101325</v>
      </c>
      <c r="X1413" s="9">
        <f t="shared" si="316"/>
        <v>101325</v>
      </c>
    </row>
    <row r="1414" spans="3:24" x14ac:dyDescent="0.2">
      <c r="C1414" s="1"/>
      <c r="D1414" s="1"/>
      <c r="E1414">
        <f t="shared" si="309"/>
        <v>0.17625000000000601</v>
      </c>
      <c r="F1414">
        <f t="shared" si="310"/>
        <v>101325</v>
      </c>
      <c r="H1414" s="1">
        <v>0.17625000000000601</v>
      </c>
      <c r="I1414" s="1">
        <f t="shared" si="317"/>
        <v>585.00000000021646</v>
      </c>
      <c r="J1414" s="1">
        <f t="shared" si="318"/>
        <v>0</v>
      </c>
      <c r="K1414" s="1">
        <f t="shared" si="319"/>
        <v>6.5482646610058939E-4</v>
      </c>
      <c r="L1414" s="1">
        <f t="shared" si="320"/>
        <v>0</v>
      </c>
      <c r="M1414" s="10">
        <f t="shared" si="311"/>
        <v>5.4115284963528743E-2</v>
      </c>
      <c r="N1414" s="9">
        <f t="shared" si="312"/>
        <v>-14.083938914015313</v>
      </c>
      <c r="O1414">
        <f>((-0.0000000008)*V1414^3+(0.000003)*V1414^2-0.004*V1414+2.013)*('Exhaust Gas Math'!$E$10/(T1414+'Exhaust Gas Math'!$E$10))+(357.45*V1414^-1.004)*(T1414/(T1414+'Exhaust Gas Math'!$E$10))</f>
        <v>0.17819999999999947</v>
      </c>
      <c r="P1414">
        <f t="shared" si="321"/>
        <v>0</v>
      </c>
      <c r="Q1414" s="9">
        <f t="shared" si="313"/>
        <v>0</v>
      </c>
      <c r="R1414" s="10">
        <f t="shared" si="314"/>
        <v>3.9769296294121147E-5</v>
      </c>
      <c r="S1414">
        <f t="shared" si="322"/>
        <v>0</v>
      </c>
      <c r="T1414" s="9">
        <f>S1414*'Exhaust Gas Math'!$C$14</f>
        <v>0</v>
      </c>
      <c r="U1414" s="9">
        <f>(T1414/'Exhaust Gas Math'!$B$14)+('Exhaust Gas Math'!$D$10)</f>
        <v>4.4059320573952224E-4</v>
      </c>
      <c r="V1414">
        <f>('Exhaust Gas Math'!$E$10*((-0.000000001)*V1413^3+(0.000002)*V1413^2-0.0012*V1413+1.3446)*$B$18+T1414*'Exhaust Gas Math'!$D$14*$B$17)/('Exhaust Gas Math'!$E$10*((-0.000000001)*V1413^3+(0.000002)*V1413^2-0.0012*V1413+1.3446)+T1414*'Exhaust Gas Math'!$D$14)</f>
        <v>1100</v>
      </c>
      <c r="W1414">
        <f t="shared" si="315"/>
        <v>101325</v>
      </c>
      <c r="X1414" s="9">
        <f t="shared" si="316"/>
        <v>101325</v>
      </c>
    </row>
    <row r="1415" spans="3:24" x14ac:dyDescent="0.2">
      <c r="C1415" s="1"/>
      <c r="D1415" s="1"/>
      <c r="E1415">
        <f t="shared" si="309"/>
        <v>0.176375000000006</v>
      </c>
      <c r="F1415">
        <f t="shared" si="310"/>
        <v>101325</v>
      </c>
      <c r="H1415" s="1">
        <v>0.176375000000006</v>
      </c>
      <c r="I1415" s="1">
        <f t="shared" si="317"/>
        <v>589.50000000021555</v>
      </c>
      <c r="J1415" s="1">
        <f t="shared" si="318"/>
        <v>0</v>
      </c>
      <c r="K1415" s="1">
        <f t="shared" si="319"/>
        <v>4.8258854286018253E-4</v>
      </c>
      <c r="L1415" s="1">
        <f t="shared" si="320"/>
        <v>0</v>
      </c>
      <c r="M1415" s="10">
        <f t="shared" si="311"/>
        <v>5.2287503131976026E-2</v>
      </c>
      <c r="N1415" s="9">
        <f t="shared" si="312"/>
        <v>-15.145535942091653</v>
      </c>
      <c r="O1415">
        <f>((-0.0000000008)*V1415^3+(0.000003)*V1415^2-0.004*V1415+2.013)*('Exhaust Gas Math'!$E$10/(T1415+'Exhaust Gas Math'!$E$10))+(357.45*V1415^-1.004)*(T1415/(T1415+'Exhaust Gas Math'!$E$10))</f>
        <v>0.17819999999999947</v>
      </c>
      <c r="P1415">
        <f t="shared" si="321"/>
        <v>0</v>
      </c>
      <c r="Q1415" s="9">
        <f t="shared" si="313"/>
        <v>0</v>
      </c>
      <c r="R1415" s="10">
        <f t="shared" si="314"/>
        <v>3.9769296294121147E-5</v>
      </c>
      <c r="S1415">
        <f t="shared" si="322"/>
        <v>0</v>
      </c>
      <c r="T1415" s="9">
        <f>S1415*'Exhaust Gas Math'!$C$14</f>
        <v>0</v>
      </c>
      <c r="U1415" s="9">
        <f>(T1415/'Exhaust Gas Math'!$B$14)+('Exhaust Gas Math'!$D$10)</f>
        <v>4.4059320573952224E-4</v>
      </c>
      <c r="V1415">
        <f>('Exhaust Gas Math'!$E$10*((-0.000000001)*V1414^3+(0.000002)*V1414^2-0.0012*V1414+1.3446)*$B$18+T1415*'Exhaust Gas Math'!$D$14*$B$17)/('Exhaust Gas Math'!$E$10*((-0.000000001)*V1414^3+(0.000002)*V1414^2-0.0012*V1414+1.3446)+T1415*'Exhaust Gas Math'!$D$14)</f>
        <v>1100</v>
      </c>
      <c r="W1415">
        <f t="shared" si="315"/>
        <v>101325</v>
      </c>
      <c r="X1415" s="9">
        <f t="shared" si="316"/>
        <v>101325</v>
      </c>
    </row>
    <row r="1416" spans="3:24" x14ac:dyDescent="0.2">
      <c r="C1416" s="1"/>
      <c r="D1416" s="1"/>
      <c r="E1416">
        <f t="shared" si="309"/>
        <v>0.17650000000000601</v>
      </c>
      <c r="F1416">
        <f t="shared" si="310"/>
        <v>101325</v>
      </c>
      <c r="H1416" s="1">
        <v>0.17650000000000601</v>
      </c>
      <c r="I1416" s="1">
        <f t="shared" si="317"/>
        <v>594.00000000021646</v>
      </c>
      <c r="J1416" s="1">
        <f t="shared" si="318"/>
        <v>0</v>
      </c>
      <c r="K1416" s="1">
        <f t="shared" si="319"/>
        <v>3.350824030416877E-4</v>
      </c>
      <c r="L1416" s="1">
        <f t="shared" si="320"/>
        <v>0</v>
      </c>
      <c r="M1416" s="10">
        <f t="shared" si="311"/>
        <v>5.0332792497574518E-2</v>
      </c>
      <c r="N1416" s="9">
        <f t="shared" si="312"/>
        <v>-16.113755704683598</v>
      </c>
      <c r="O1416">
        <f>((-0.0000000008)*V1416^3+(0.000003)*V1416^2-0.004*V1416+2.013)*('Exhaust Gas Math'!$E$10/(T1416+'Exhaust Gas Math'!$E$10))+(357.45*V1416^-1.004)*(T1416/(T1416+'Exhaust Gas Math'!$E$10))</f>
        <v>0.17819999999999947</v>
      </c>
      <c r="P1416">
        <f t="shared" si="321"/>
        <v>0</v>
      </c>
      <c r="Q1416" s="9">
        <f t="shared" si="313"/>
        <v>0</v>
      </c>
      <c r="R1416" s="10">
        <f t="shared" si="314"/>
        <v>3.9769296294121147E-5</v>
      </c>
      <c r="S1416">
        <f t="shared" si="322"/>
        <v>0</v>
      </c>
      <c r="T1416" s="9">
        <f>S1416*'Exhaust Gas Math'!$C$14</f>
        <v>0</v>
      </c>
      <c r="U1416" s="9">
        <f>(T1416/'Exhaust Gas Math'!$B$14)+('Exhaust Gas Math'!$D$10)</f>
        <v>4.4059320573952224E-4</v>
      </c>
      <c r="V1416">
        <f>('Exhaust Gas Math'!$E$10*((-0.000000001)*V1415^3+(0.000002)*V1415^2-0.0012*V1415+1.3446)*$B$18+T1416*'Exhaust Gas Math'!$D$14*$B$17)/('Exhaust Gas Math'!$E$10*((-0.000000001)*V1415^3+(0.000002)*V1415^2-0.0012*V1415+1.3446)+T1416*'Exhaust Gas Math'!$D$14)</f>
        <v>1100</v>
      </c>
      <c r="W1416">
        <f t="shared" si="315"/>
        <v>101325</v>
      </c>
      <c r="X1416" s="9">
        <f t="shared" si="316"/>
        <v>101325</v>
      </c>
    </row>
    <row r="1417" spans="3:24" x14ac:dyDescent="0.2">
      <c r="C1417" s="1"/>
      <c r="D1417" s="1"/>
      <c r="E1417">
        <f t="shared" si="309"/>
        <v>0.176625000000006</v>
      </c>
      <c r="F1417">
        <f t="shared" si="310"/>
        <v>101325</v>
      </c>
      <c r="H1417" s="1">
        <v>0.176625000000006</v>
      </c>
      <c r="I1417" s="1">
        <f t="shared" si="317"/>
        <v>598.50000000021555</v>
      </c>
      <c r="J1417" s="1">
        <f t="shared" si="318"/>
        <v>0</v>
      </c>
      <c r="K1417" s="1">
        <f t="shared" si="319"/>
        <v>2.1340772630526516E-4</v>
      </c>
      <c r="L1417" s="1">
        <f t="shared" si="320"/>
        <v>0</v>
      </c>
      <c r="M1417" s="10">
        <f t="shared" si="311"/>
        <v>4.8263204501393556E-2</v>
      </c>
      <c r="N1417" s="9">
        <f t="shared" si="312"/>
        <v>-16.982628804988479</v>
      </c>
      <c r="O1417">
        <f>((-0.0000000008)*V1417^3+(0.000003)*V1417^2-0.004*V1417+2.013)*('Exhaust Gas Math'!$E$10/(T1417+'Exhaust Gas Math'!$E$10))+(357.45*V1417^-1.004)*(T1417/(T1417+'Exhaust Gas Math'!$E$10))</f>
        <v>0.17819999999999947</v>
      </c>
      <c r="P1417">
        <f t="shared" si="321"/>
        <v>0</v>
      </c>
      <c r="Q1417" s="9">
        <f t="shared" si="313"/>
        <v>0</v>
      </c>
      <c r="R1417" s="10">
        <f t="shared" si="314"/>
        <v>3.9769296294121147E-5</v>
      </c>
      <c r="S1417">
        <f t="shared" si="322"/>
        <v>0</v>
      </c>
      <c r="T1417" s="9">
        <f>S1417*'Exhaust Gas Math'!$C$14</f>
        <v>0</v>
      </c>
      <c r="U1417" s="9">
        <f>(T1417/'Exhaust Gas Math'!$B$14)+('Exhaust Gas Math'!$D$10)</f>
        <v>4.4059320573952224E-4</v>
      </c>
      <c r="V1417">
        <f>('Exhaust Gas Math'!$E$10*((-0.000000001)*V1416^3+(0.000002)*V1416^2-0.0012*V1416+1.3446)*$B$18+T1417*'Exhaust Gas Math'!$D$14*$B$17)/('Exhaust Gas Math'!$E$10*((-0.000000001)*V1416^3+(0.000002)*V1416^2-0.0012*V1416+1.3446)+T1417*'Exhaust Gas Math'!$D$14)</f>
        <v>1100</v>
      </c>
      <c r="W1417">
        <f t="shared" si="315"/>
        <v>101325</v>
      </c>
      <c r="X1417" s="9">
        <f t="shared" si="316"/>
        <v>101325</v>
      </c>
    </row>
    <row r="1418" spans="3:24" x14ac:dyDescent="0.2">
      <c r="C1418" s="1"/>
      <c r="D1418" s="1"/>
      <c r="E1418">
        <f t="shared" si="309"/>
        <v>0.17675000000000601</v>
      </c>
      <c r="F1418">
        <f t="shared" si="310"/>
        <v>101325</v>
      </c>
      <c r="H1418" s="1">
        <v>0.17675000000000601</v>
      </c>
      <c r="I1418" s="1">
        <f t="shared" si="317"/>
        <v>603.00000000021646</v>
      </c>
      <c r="J1418" s="1">
        <f t="shared" si="318"/>
        <v>0</v>
      </c>
      <c r="K1418" s="1">
        <f t="shared" si="319"/>
        <v>1.1847161500813056E-4</v>
      </c>
      <c r="L1418" s="1">
        <f t="shared" si="320"/>
        <v>0</v>
      </c>
      <c r="M1418" s="10">
        <f t="shared" si="311"/>
        <v>4.6091498841636713E-2</v>
      </c>
      <c r="N1418" s="9">
        <f t="shared" si="312"/>
        <v>-17.746798351413602</v>
      </c>
      <c r="O1418">
        <f>((-0.0000000008)*V1418^3+(0.000003)*V1418^2-0.004*V1418+2.013)*('Exhaust Gas Math'!$E$10/(T1418+'Exhaust Gas Math'!$E$10))+(357.45*V1418^-1.004)*(T1418/(T1418+'Exhaust Gas Math'!$E$10))</f>
        <v>0.17819999999999947</v>
      </c>
      <c r="P1418">
        <f t="shared" si="321"/>
        <v>0</v>
      </c>
      <c r="Q1418" s="9">
        <f t="shared" si="313"/>
        <v>0</v>
      </c>
      <c r="R1418" s="10">
        <f t="shared" si="314"/>
        <v>3.9769296294121147E-5</v>
      </c>
      <c r="S1418">
        <f t="shared" si="322"/>
        <v>0</v>
      </c>
      <c r="T1418" s="9">
        <f>S1418*'Exhaust Gas Math'!$C$14</f>
        <v>0</v>
      </c>
      <c r="U1418" s="9">
        <f>(T1418/'Exhaust Gas Math'!$B$14)+('Exhaust Gas Math'!$D$10)</f>
        <v>4.4059320573952224E-4</v>
      </c>
      <c r="V1418">
        <f>('Exhaust Gas Math'!$E$10*((-0.000000001)*V1417^3+(0.000002)*V1417^2-0.0012*V1417+1.3446)*$B$18+T1418*'Exhaust Gas Math'!$D$14*$B$17)/('Exhaust Gas Math'!$E$10*((-0.000000001)*V1417^3+(0.000002)*V1417^2-0.0012*V1417+1.3446)+T1418*'Exhaust Gas Math'!$D$14)</f>
        <v>1100</v>
      </c>
      <c r="W1418">
        <f t="shared" si="315"/>
        <v>101325</v>
      </c>
      <c r="X1418" s="9">
        <f t="shared" si="316"/>
        <v>101325</v>
      </c>
    </row>
    <row r="1419" spans="3:24" x14ac:dyDescent="0.2">
      <c r="C1419" s="1"/>
      <c r="D1419" s="1"/>
      <c r="E1419">
        <f t="shared" si="309"/>
        <v>0.176875000000006</v>
      </c>
      <c r="F1419">
        <f t="shared" si="310"/>
        <v>101325</v>
      </c>
      <c r="H1419" s="1">
        <v>0.176875000000006</v>
      </c>
      <c r="I1419" s="1">
        <f t="shared" si="317"/>
        <v>607.50000000021555</v>
      </c>
      <c r="J1419" s="1">
        <f t="shared" si="318"/>
        <v>0</v>
      </c>
      <c r="K1419" s="1">
        <f t="shared" si="319"/>
        <v>5.0981831625379961E-5</v>
      </c>
      <c r="L1419" s="1">
        <f t="shared" si="320"/>
        <v>0</v>
      </c>
      <c r="M1419" s="10">
        <f t="shared" si="311"/>
        <v>4.3831064805862983E-2</v>
      </c>
      <c r="N1419" s="9">
        <f t="shared" si="312"/>
        <v>-18.401552984592715</v>
      </c>
      <c r="O1419">
        <f>((-0.0000000008)*V1419^3+(0.000003)*V1419^2-0.004*V1419+2.013)*('Exhaust Gas Math'!$E$10/(T1419+'Exhaust Gas Math'!$E$10))+(357.45*V1419^-1.004)*(T1419/(T1419+'Exhaust Gas Math'!$E$10))</f>
        <v>0.17819999999999947</v>
      </c>
      <c r="P1419">
        <f t="shared" si="321"/>
        <v>0</v>
      </c>
      <c r="Q1419" s="9">
        <f t="shared" si="313"/>
        <v>0</v>
      </c>
      <c r="R1419" s="10">
        <f t="shared" si="314"/>
        <v>3.9769296294121147E-5</v>
      </c>
      <c r="S1419">
        <f t="shared" si="322"/>
        <v>0</v>
      </c>
      <c r="T1419" s="9">
        <f>S1419*'Exhaust Gas Math'!$C$14</f>
        <v>0</v>
      </c>
      <c r="U1419" s="9">
        <f>(T1419/'Exhaust Gas Math'!$B$14)+('Exhaust Gas Math'!$D$10)</f>
        <v>4.4059320573952224E-4</v>
      </c>
      <c r="V1419">
        <f>('Exhaust Gas Math'!$E$10*((-0.000000001)*V1418^3+(0.000002)*V1418^2-0.0012*V1418+1.3446)*$B$18+T1419*'Exhaust Gas Math'!$D$14*$B$17)/('Exhaust Gas Math'!$E$10*((-0.000000001)*V1418^3+(0.000002)*V1418^2-0.0012*V1418+1.3446)+T1419*'Exhaust Gas Math'!$D$14)</f>
        <v>1100</v>
      </c>
      <c r="W1419">
        <f t="shared" si="315"/>
        <v>101325</v>
      </c>
      <c r="X1419" s="9">
        <f t="shared" si="316"/>
        <v>101325</v>
      </c>
    </row>
    <row r="1420" spans="3:24" x14ac:dyDescent="0.2">
      <c r="C1420" s="1"/>
      <c r="D1420" s="1"/>
      <c r="E1420">
        <f t="shared" si="309"/>
        <v>0.17700000000000601</v>
      </c>
      <c r="F1420">
        <f t="shared" si="310"/>
        <v>101325</v>
      </c>
      <c r="H1420" s="1">
        <v>0.17700000000000601</v>
      </c>
      <c r="I1420" s="1">
        <f t="shared" si="317"/>
        <v>612.00000000021646</v>
      </c>
      <c r="J1420" s="1">
        <f t="shared" si="318"/>
        <v>0</v>
      </c>
      <c r="K1420" s="1">
        <f t="shared" si="319"/>
        <v>1.1441522277772301E-5</v>
      </c>
      <c r="L1420" s="1">
        <f t="shared" si="320"/>
        <v>0</v>
      </c>
      <c r="M1420" s="10">
        <f t="shared" si="311"/>
        <v>4.1495838721571893E-2</v>
      </c>
      <c r="N1420" s="9">
        <f t="shared" si="312"/>
        <v>-18.942855924484729</v>
      </c>
      <c r="O1420">
        <f>((-0.0000000008)*V1420^3+(0.000003)*V1420^2-0.004*V1420+2.013)*('Exhaust Gas Math'!$E$10/(T1420+'Exhaust Gas Math'!$E$10))+(357.45*V1420^-1.004)*(T1420/(T1420+'Exhaust Gas Math'!$E$10))</f>
        <v>0.17819999999999947</v>
      </c>
      <c r="P1420">
        <f t="shared" si="321"/>
        <v>0</v>
      </c>
      <c r="Q1420" s="9">
        <f t="shared" si="313"/>
        <v>0</v>
      </c>
      <c r="R1420" s="10">
        <f t="shared" si="314"/>
        <v>3.9769296294121147E-5</v>
      </c>
      <c r="S1420">
        <f t="shared" si="322"/>
        <v>0</v>
      </c>
      <c r="T1420" s="9">
        <f>S1420*'Exhaust Gas Math'!$C$14</f>
        <v>0</v>
      </c>
      <c r="U1420" s="9">
        <f>(T1420/'Exhaust Gas Math'!$B$14)+('Exhaust Gas Math'!$D$10)</f>
        <v>4.4059320573952224E-4</v>
      </c>
      <c r="V1420">
        <f>('Exhaust Gas Math'!$E$10*((-0.000000001)*V1419^3+(0.000002)*V1419^2-0.0012*V1419+1.3446)*$B$18+T1420*'Exhaust Gas Math'!$D$14*$B$17)/('Exhaust Gas Math'!$E$10*((-0.000000001)*V1419^3+(0.000002)*V1419^2-0.0012*V1419+1.3446)+T1420*'Exhaust Gas Math'!$D$14)</f>
        <v>1100</v>
      </c>
      <c r="W1420">
        <f t="shared" si="315"/>
        <v>101325</v>
      </c>
      <c r="X1420" s="9">
        <f t="shared" si="316"/>
        <v>101325</v>
      </c>
    </row>
    <row r="1421" spans="3:24" x14ac:dyDescent="0.2">
      <c r="C1421" s="1"/>
      <c r="D1421" s="1"/>
      <c r="E1421">
        <f t="shared" si="309"/>
        <v>0.177125000000006</v>
      </c>
      <c r="F1421">
        <f t="shared" si="310"/>
        <v>101325</v>
      </c>
      <c r="H1421" s="1">
        <v>0.177125000000006</v>
      </c>
      <c r="I1421" s="1">
        <f t="shared" si="317"/>
        <v>616.50000000021555</v>
      </c>
      <c r="J1421" s="1">
        <f t="shared" si="318"/>
        <v>0</v>
      </c>
      <c r="K1421" s="1">
        <f t="shared" si="319"/>
        <v>1.4546570468402381E-7</v>
      </c>
      <c r="L1421" s="1">
        <f t="shared" si="320"/>
        <v>0</v>
      </c>
      <c r="M1421" s="10">
        <f t="shared" si="311"/>
        <v>3.91002180341158E-2</v>
      </c>
      <c r="N1421" s="9">
        <f t="shared" si="312"/>
        <v>-19.367369858463388</v>
      </c>
      <c r="O1421">
        <f>((-0.0000000008)*V1421^3+(0.000003)*V1421^2-0.004*V1421+2.013)*('Exhaust Gas Math'!$E$10/(T1421+'Exhaust Gas Math'!$E$10))+(357.45*V1421^-1.004)*(T1421/(T1421+'Exhaust Gas Math'!$E$10))</f>
        <v>0.17819999999999947</v>
      </c>
      <c r="P1421">
        <f t="shared" si="321"/>
        <v>0</v>
      </c>
      <c r="Q1421" s="9">
        <f t="shared" si="313"/>
        <v>0</v>
      </c>
      <c r="R1421" s="10">
        <f t="shared" si="314"/>
        <v>3.9769296294121147E-5</v>
      </c>
      <c r="S1421">
        <f t="shared" si="322"/>
        <v>0</v>
      </c>
      <c r="T1421" s="9">
        <f>S1421*'Exhaust Gas Math'!$C$14</f>
        <v>0</v>
      </c>
      <c r="U1421" s="9">
        <f>(T1421/'Exhaust Gas Math'!$B$14)+('Exhaust Gas Math'!$D$10)</f>
        <v>4.4059320573952224E-4</v>
      </c>
      <c r="V1421">
        <f>('Exhaust Gas Math'!$E$10*((-0.000000001)*V1420^3+(0.000002)*V1420^2-0.0012*V1420+1.3446)*$B$18+T1421*'Exhaust Gas Math'!$D$14*$B$17)/('Exhaust Gas Math'!$E$10*((-0.000000001)*V1420^3+(0.000002)*V1420^2-0.0012*V1420+1.3446)+T1421*'Exhaust Gas Math'!$D$14)</f>
        <v>1100</v>
      </c>
      <c r="W1421">
        <f t="shared" si="315"/>
        <v>101325</v>
      </c>
      <c r="X1421" s="9">
        <f t="shared" si="316"/>
        <v>101325</v>
      </c>
    </row>
    <row r="1422" spans="3:24" x14ac:dyDescent="0.2">
      <c r="C1422" s="1"/>
      <c r="D1422" s="1"/>
      <c r="E1422">
        <f t="shared" si="309"/>
        <v>0.17725000000000601</v>
      </c>
      <c r="F1422">
        <f t="shared" si="310"/>
        <v>101325</v>
      </c>
      <c r="H1422" s="1">
        <v>0.17725000000000601</v>
      </c>
      <c r="I1422" s="1">
        <f t="shared" si="317"/>
        <v>621.00000000021646</v>
      </c>
      <c r="J1422" s="1">
        <f t="shared" si="318"/>
        <v>0</v>
      </c>
      <c r="K1422" s="1">
        <f t="shared" si="319"/>
        <v>1.7177875645734038E-5</v>
      </c>
      <c r="L1422" s="1">
        <f t="shared" si="320"/>
        <v>0</v>
      </c>
      <c r="M1422" s="10">
        <f t="shared" si="311"/>
        <v>3.6658972541657182E-2</v>
      </c>
      <c r="N1422" s="9">
        <f t="shared" si="312"/>
        <v>-19.672477516960619</v>
      </c>
      <c r="O1422">
        <f>((-0.0000000008)*V1422^3+(0.000003)*V1422^2-0.004*V1422+2.013)*('Exhaust Gas Math'!$E$10/(T1422+'Exhaust Gas Math'!$E$10))+(357.45*V1422^-1.004)*(T1422/(T1422+'Exhaust Gas Math'!$E$10))</f>
        <v>0.17819999999999947</v>
      </c>
      <c r="P1422">
        <f t="shared" si="321"/>
        <v>0</v>
      </c>
      <c r="Q1422" s="9">
        <f t="shared" si="313"/>
        <v>0</v>
      </c>
      <c r="R1422" s="10">
        <f t="shared" si="314"/>
        <v>3.9769296294121147E-5</v>
      </c>
      <c r="S1422">
        <f t="shared" si="322"/>
        <v>0</v>
      </c>
      <c r="T1422" s="9">
        <f>S1422*'Exhaust Gas Math'!$C$14</f>
        <v>0</v>
      </c>
      <c r="U1422" s="9">
        <f>(T1422/'Exhaust Gas Math'!$B$14)+('Exhaust Gas Math'!$D$10)</f>
        <v>4.4059320573952224E-4</v>
      </c>
      <c r="V1422">
        <f>('Exhaust Gas Math'!$E$10*((-0.000000001)*V1421^3+(0.000002)*V1421^2-0.0012*V1421+1.3446)*$B$18+T1422*'Exhaust Gas Math'!$D$14*$B$17)/('Exhaust Gas Math'!$E$10*((-0.000000001)*V1421^3+(0.000002)*V1421^2-0.0012*V1421+1.3446)+T1422*'Exhaust Gas Math'!$D$14)</f>
        <v>1100</v>
      </c>
      <c r="W1422">
        <f t="shared" si="315"/>
        <v>101325</v>
      </c>
      <c r="X1422" s="9">
        <f t="shared" si="316"/>
        <v>101325</v>
      </c>
    </row>
    <row r="1423" spans="3:24" x14ac:dyDescent="0.2">
      <c r="C1423" s="1"/>
      <c r="D1423" s="1"/>
      <c r="E1423">
        <f t="shared" si="309"/>
        <v>0.177375000000006</v>
      </c>
      <c r="F1423">
        <f t="shared" si="310"/>
        <v>101325</v>
      </c>
      <c r="H1423" s="1">
        <v>0.177375000000006</v>
      </c>
      <c r="I1423" s="1">
        <f t="shared" si="317"/>
        <v>625.50000000021555</v>
      </c>
      <c r="J1423" s="1">
        <f t="shared" si="318"/>
        <v>0</v>
      </c>
      <c r="K1423" s="1">
        <f t="shared" si="319"/>
        <v>6.2411773015177974E-5</v>
      </c>
      <c r="L1423" s="1">
        <f t="shared" si="320"/>
        <v>0</v>
      </c>
      <c r="M1423" s="10">
        <f t="shared" si="311"/>
        <v>3.4187153334453546E-2</v>
      </c>
      <c r="N1423" s="9">
        <f t="shared" si="312"/>
        <v>-19.856297809803195</v>
      </c>
      <c r="O1423">
        <f>((-0.0000000008)*V1423^3+(0.000003)*V1423^2-0.004*V1423+2.013)*('Exhaust Gas Math'!$E$10/(T1423+'Exhaust Gas Math'!$E$10))+(357.45*V1423^-1.004)*(T1423/(T1423+'Exhaust Gas Math'!$E$10))</f>
        <v>0.17819999999999947</v>
      </c>
      <c r="P1423">
        <f t="shared" si="321"/>
        <v>0</v>
      </c>
      <c r="Q1423" s="9">
        <f t="shared" si="313"/>
        <v>0</v>
      </c>
      <c r="R1423" s="10">
        <f t="shared" si="314"/>
        <v>3.9769296294121147E-5</v>
      </c>
      <c r="S1423">
        <f t="shared" si="322"/>
        <v>0</v>
      </c>
      <c r="T1423" s="9">
        <f>S1423*'Exhaust Gas Math'!$C$14</f>
        <v>0</v>
      </c>
      <c r="U1423" s="9">
        <f>(T1423/'Exhaust Gas Math'!$B$14)+('Exhaust Gas Math'!$D$10)</f>
        <v>4.4059320573952224E-4</v>
      </c>
      <c r="V1423">
        <f>('Exhaust Gas Math'!$E$10*((-0.000000001)*V1422^3+(0.000002)*V1422^2-0.0012*V1422+1.3446)*$B$18+T1423*'Exhaust Gas Math'!$D$14*$B$17)/('Exhaust Gas Math'!$E$10*((-0.000000001)*V1422^3+(0.000002)*V1422^2-0.0012*V1422+1.3446)+T1423*'Exhaust Gas Math'!$D$14)</f>
        <v>1100</v>
      </c>
      <c r="W1423">
        <f t="shared" si="315"/>
        <v>101325</v>
      </c>
      <c r="X1423" s="9">
        <f t="shared" si="316"/>
        <v>101325</v>
      </c>
    </row>
    <row r="1424" spans="3:24" x14ac:dyDescent="0.2">
      <c r="C1424" s="1"/>
      <c r="D1424" s="1"/>
      <c r="E1424">
        <f t="shared" si="309"/>
        <v>0.17750000000000599</v>
      </c>
      <c r="F1424">
        <f t="shared" si="310"/>
        <v>101325</v>
      </c>
      <c r="H1424" s="1">
        <v>0.17750000000000599</v>
      </c>
      <c r="I1424" s="1">
        <f t="shared" si="317"/>
        <v>630.00000000021555</v>
      </c>
      <c r="J1424" s="1">
        <f t="shared" si="318"/>
        <v>0</v>
      </c>
      <c r="K1424" s="1">
        <f t="shared" si="319"/>
        <v>1.3550993254944632E-4</v>
      </c>
      <c r="L1424" s="1">
        <f t="shared" si="320"/>
        <v>0</v>
      </c>
      <c r="M1424" s="10">
        <f t="shared" si="311"/>
        <v>3.1699999999880588E-2</v>
      </c>
      <c r="N1424" s="9">
        <f t="shared" si="312"/>
        <v>-19.917697423759289</v>
      </c>
      <c r="O1424">
        <f>((-0.0000000008)*V1424^3+(0.000003)*V1424^2-0.004*V1424+2.013)*('Exhaust Gas Math'!$E$10/(T1424+'Exhaust Gas Math'!$E$10))+(357.45*V1424^-1.004)*(T1424/(T1424+'Exhaust Gas Math'!$E$10))</f>
        <v>0.17819999999999947</v>
      </c>
      <c r="P1424">
        <f t="shared" si="321"/>
        <v>0</v>
      </c>
      <c r="Q1424" s="9">
        <f t="shared" si="313"/>
        <v>0</v>
      </c>
      <c r="R1424" s="10">
        <f t="shared" si="314"/>
        <v>3.9769296294121147E-5</v>
      </c>
      <c r="S1424">
        <f t="shared" si="322"/>
        <v>0</v>
      </c>
      <c r="T1424" s="9">
        <f>S1424*'Exhaust Gas Math'!$C$14</f>
        <v>0</v>
      </c>
      <c r="U1424" s="9">
        <f>(T1424/'Exhaust Gas Math'!$B$14)+('Exhaust Gas Math'!$D$10)</f>
        <v>4.4059320573952224E-4</v>
      </c>
      <c r="V1424">
        <f>('Exhaust Gas Math'!$E$10*((-0.000000001)*V1423^3+(0.000002)*V1423^2-0.0012*V1423+1.3446)*$B$18+T1424*'Exhaust Gas Math'!$D$14*$B$17)/('Exhaust Gas Math'!$E$10*((-0.000000001)*V1423^3+(0.000002)*V1423^2-0.0012*V1423+1.3446)+T1424*'Exhaust Gas Math'!$D$14)</f>
        <v>1100</v>
      </c>
      <c r="W1424">
        <f t="shared" si="315"/>
        <v>101325</v>
      </c>
      <c r="X1424" s="9">
        <f t="shared" si="316"/>
        <v>101325</v>
      </c>
    </row>
    <row r="1425" spans="3:24" x14ac:dyDescent="0.2">
      <c r="C1425" s="1"/>
      <c r="D1425" s="1"/>
      <c r="E1425">
        <f t="shared" si="309"/>
        <v>0.177625000000006</v>
      </c>
      <c r="F1425">
        <f t="shared" si="310"/>
        <v>101325</v>
      </c>
      <c r="H1425" s="1">
        <v>0.177625000000006</v>
      </c>
      <c r="I1425" s="1">
        <f t="shared" si="317"/>
        <v>634.50000000021646</v>
      </c>
      <c r="J1425" s="1">
        <f t="shared" si="318"/>
        <v>0</v>
      </c>
      <c r="K1425" s="1">
        <f t="shared" si="319"/>
        <v>2.359273968703347E-4</v>
      </c>
      <c r="L1425" s="1">
        <f t="shared" si="320"/>
        <v>0</v>
      </c>
      <c r="M1425" s="10">
        <f t="shared" si="311"/>
        <v>2.9212846665308372E-2</v>
      </c>
      <c r="N1425" s="9">
        <f t="shared" si="312"/>
        <v>-19.856297809791421</v>
      </c>
      <c r="O1425">
        <f>((-0.0000000008)*V1425^3+(0.000003)*V1425^2-0.004*V1425+2.013)*('Exhaust Gas Math'!$E$10/(T1425+'Exhaust Gas Math'!$E$10))+(357.45*V1425^-1.004)*(T1425/(T1425+'Exhaust Gas Math'!$E$10))</f>
        <v>0.17819999999999947</v>
      </c>
      <c r="P1425">
        <f t="shared" si="321"/>
        <v>0</v>
      </c>
      <c r="Q1425" s="9">
        <f t="shared" si="313"/>
        <v>0</v>
      </c>
      <c r="R1425" s="10">
        <f t="shared" si="314"/>
        <v>3.9769296294121147E-5</v>
      </c>
      <c r="S1425">
        <f t="shared" si="322"/>
        <v>0</v>
      </c>
      <c r="T1425" s="9">
        <f>S1425*'Exhaust Gas Math'!$C$14</f>
        <v>0</v>
      </c>
      <c r="U1425" s="9">
        <f>(T1425/'Exhaust Gas Math'!$B$14)+('Exhaust Gas Math'!$D$10)</f>
        <v>4.4059320573952224E-4</v>
      </c>
      <c r="V1425">
        <f>('Exhaust Gas Math'!$E$10*((-0.000000001)*V1424^3+(0.000002)*V1424^2-0.0012*V1424+1.3446)*$B$18+T1425*'Exhaust Gas Math'!$D$14*$B$17)/('Exhaust Gas Math'!$E$10*((-0.000000001)*V1424^3+(0.000002)*V1424^2-0.0012*V1424+1.3446)+T1425*'Exhaust Gas Math'!$D$14)</f>
        <v>1100</v>
      </c>
      <c r="W1425">
        <f t="shared" si="315"/>
        <v>101325</v>
      </c>
      <c r="X1425" s="9">
        <f t="shared" si="316"/>
        <v>101325</v>
      </c>
    </row>
    <row r="1426" spans="3:24" x14ac:dyDescent="0.2">
      <c r="C1426" s="1"/>
      <c r="D1426" s="1"/>
      <c r="E1426">
        <f t="shared" si="309"/>
        <v>0.17775000000000599</v>
      </c>
      <c r="F1426">
        <f t="shared" si="310"/>
        <v>101325</v>
      </c>
      <c r="H1426" s="1">
        <v>0.17775000000000599</v>
      </c>
      <c r="I1426" s="1">
        <f t="shared" si="317"/>
        <v>639.00000000021555</v>
      </c>
      <c r="J1426" s="1">
        <f t="shared" si="318"/>
        <v>0</v>
      </c>
      <c r="K1426" s="1">
        <f t="shared" si="319"/>
        <v>3.6291553922121423E-4</v>
      </c>
      <c r="L1426" s="1">
        <f t="shared" si="320"/>
        <v>0</v>
      </c>
      <c r="M1426" s="10">
        <f t="shared" si="311"/>
        <v>2.6741027458106935E-2</v>
      </c>
      <c r="N1426" s="9">
        <f t="shared" si="312"/>
        <v>-19.672477516937146</v>
      </c>
      <c r="O1426">
        <f>((-0.0000000008)*V1426^3+(0.000003)*V1426^2-0.004*V1426+2.013)*('Exhaust Gas Math'!$E$10/(T1426+'Exhaust Gas Math'!$E$10))+(357.45*V1426^-1.004)*(T1426/(T1426+'Exhaust Gas Math'!$E$10))</f>
        <v>0.17819999999999947</v>
      </c>
      <c r="P1426">
        <f t="shared" si="321"/>
        <v>0</v>
      </c>
      <c r="Q1426" s="9">
        <f t="shared" si="313"/>
        <v>0</v>
      </c>
      <c r="R1426" s="10">
        <f t="shared" si="314"/>
        <v>3.9769296294121147E-5</v>
      </c>
      <c r="S1426">
        <f t="shared" si="322"/>
        <v>0</v>
      </c>
      <c r="T1426" s="9">
        <f>S1426*'Exhaust Gas Math'!$C$14</f>
        <v>0</v>
      </c>
      <c r="U1426" s="9">
        <f>(T1426/'Exhaust Gas Math'!$B$14)+('Exhaust Gas Math'!$D$10)</f>
        <v>4.4059320573952224E-4</v>
      </c>
      <c r="V1426">
        <f>('Exhaust Gas Math'!$E$10*((-0.000000001)*V1425^3+(0.000002)*V1425^2-0.0012*V1425+1.3446)*$B$18+T1426*'Exhaust Gas Math'!$D$14*$B$17)/('Exhaust Gas Math'!$E$10*((-0.000000001)*V1425^3+(0.000002)*V1425^2-0.0012*V1425+1.3446)+T1426*'Exhaust Gas Math'!$D$14)</f>
        <v>1100</v>
      </c>
      <c r="W1426">
        <f t="shared" si="315"/>
        <v>101325</v>
      </c>
      <c r="X1426" s="9">
        <f t="shared" si="316"/>
        <v>101325</v>
      </c>
    </row>
    <row r="1427" spans="3:24" x14ac:dyDescent="0.2">
      <c r="C1427" s="1"/>
      <c r="D1427" s="1"/>
      <c r="E1427">
        <f t="shared" si="309"/>
        <v>0.177875000000006</v>
      </c>
      <c r="F1427">
        <f t="shared" si="310"/>
        <v>101325</v>
      </c>
      <c r="H1427" s="1">
        <v>0.177875000000006</v>
      </c>
      <c r="I1427" s="1">
        <f t="shared" si="317"/>
        <v>643.50000000021646</v>
      </c>
      <c r="J1427" s="1">
        <f t="shared" si="318"/>
        <v>0</v>
      </c>
      <c r="K1427" s="1">
        <f t="shared" si="319"/>
        <v>5.1552764458826601E-4</v>
      </c>
      <c r="L1427" s="1">
        <f t="shared" si="320"/>
        <v>0</v>
      </c>
      <c r="M1427" s="10">
        <f t="shared" si="311"/>
        <v>2.4299781965651537E-2</v>
      </c>
      <c r="N1427" s="9">
        <f t="shared" si="312"/>
        <v>-19.36736985842829</v>
      </c>
      <c r="O1427">
        <f>((-0.0000000008)*V1427^3+(0.000003)*V1427^2-0.004*V1427+2.013)*('Exhaust Gas Math'!$E$10/(T1427+'Exhaust Gas Math'!$E$10))+(357.45*V1427^-1.004)*(T1427/(T1427+'Exhaust Gas Math'!$E$10))</f>
        <v>0.17819999999999947</v>
      </c>
      <c r="P1427">
        <f t="shared" si="321"/>
        <v>0</v>
      </c>
      <c r="Q1427" s="9">
        <f t="shared" si="313"/>
        <v>0</v>
      </c>
      <c r="R1427" s="10">
        <f t="shared" si="314"/>
        <v>3.9769296294121147E-5</v>
      </c>
      <c r="S1427">
        <f t="shared" si="322"/>
        <v>0</v>
      </c>
      <c r="T1427" s="9">
        <f>S1427*'Exhaust Gas Math'!$C$14</f>
        <v>0</v>
      </c>
      <c r="U1427" s="9">
        <f>(T1427/'Exhaust Gas Math'!$B$14)+('Exhaust Gas Math'!$D$10)</f>
        <v>4.4059320573952224E-4</v>
      </c>
      <c r="V1427">
        <f>('Exhaust Gas Math'!$E$10*((-0.000000001)*V1426^3+(0.000002)*V1426^2-0.0012*V1426+1.3446)*$B$18+T1427*'Exhaust Gas Math'!$D$14*$B$17)/('Exhaust Gas Math'!$E$10*((-0.000000001)*V1426^3+(0.000002)*V1426^2-0.0012*V1426+1.3446)+T1427*'Exhaust Gas Math'!$D$14)</f>
        <v>1100</v>
      </c>
      <c r="W1427">
        <f t="shared" si="315"/>
        <v>101325</v>
      </c>
      <c r="X1427" s="9">
        <f t="shared" si="316"/>
        <v>101325</v>
      </c>
    </row>
    <row r="1428" spans="3:24" x14ac:dyDescent="0.2">
      <c r="C1428" s="1"/>
      <c r="D1428" s="1"/>
      <c r="E1428">
        <f t="shared" si="309"/>
        <v>0.17800000000000599</v>
      </c>
      <c r="F1428">
        <f t="shared" si="310"/>
        <v>101325</v>
      </c>
      <c r="H1428" s="1">
        <v>0.17800000000000599</v>
      </c>
      <c r="I1428" s="1">
        <f t="shared" si="317"/>
        <v>648.00000000021555</v>
      </c>
      <c r="J1428" s="1">
        <f t="shared" si="318"/>
        <v>0</v>
      </c>
      <c r="K1428" s="1">
        <f t="shared" si="319"/>
        <v>6.9262596759783008E-4</v>
      </c>
      <c r="L1428" s="1">
        <f t="shared" si="320"/>
        <v>0</v>
      </c>
      <c r="M1428" s="10">
        <f t="shared" si="311"/>
        <v>2.1904161278200548E-2</v>
      </c>
      <c r="N1428" s="9">
        <f t="shared" si="312"/>
        <v>-18.94285592443827</v>
      </c>
      <c r="O1428">
        <f>((-0.0000000008)*V1428^3+(0.000003)*V1428^2-0.004*V1428+2.013)*('Exhaust Gas Math'!$E$10/(T1428+'Exhaust Gas Math'!$E$10))+(357.45*V1428^-1.004)*(T1428/(T1428+'Exhaust Gas Math'!$E$10))</f>
        <v>0.17819999999999947</v>
      </c>
      <c r="P1428">
        <f t="shared" si="321"/>
        <v>0</v>
      </c>
      <c r="Q1428" s="9">
        <f t="shared" si="313"/>
        <v>0</v>
      </c>
      <c r="R1428" s="10">
        <f t="shared" si="314"/>
        <v>3.9769296294121147E-5</v>
      </c>
      <c r="S1428">
        <f t="shared" si="322"/>
        <v>0</v>
      </c>
      <c r="T1428" s="9">
        <f>S1428*'Exhaust Gas Math'!$C$14</f>
        <v>0</v>
      </c>
      <c r="U1428" s="9">
        <f>(T1428/'Exhaust Gas Math'!$B$14)+('Exhaust Gas Math'!$D$10)</f>
        <v>4.4059320573952224E-4</v>
      </c>
      <c r="V1428">
        <f>('Exhaust Gas Math'!$E$10*((-0.000000001)*V1427^3+(0.000002)*V1427^2-0.0012*V1427+1.3446)*$B$18+T1428*'Exhaust Gas Math'!$D$14*$B$17)/('Exhaust Gas Math'!$E$10*((-0.000000001)*V1427^3+(0.000002)*V1427^2-0.0012*V1427+1.3446)+T1428*'Exhaust Gas Math'!$D$14)</f>
        <v>1100</v>
      </c>
      <c r="W1428">
        <f t="shared" si="315"/>
        <v>101325</v>
      </c>
      <c r="X1428" s="9">
        <f t="shared" si="316"/>
        <v>101325</v>
      </c>
    </row>
    <row r="1429" spans="3:24" x14ac:dyDescent="0.2">
      <c r="C1429" s="1"/>
      <c r="D1429" s="1"/>
      <c r="E1429">
        <f t="shared" si="309"/>
        <v>0.178125000000006</v>
      </c>
      <c r="F1429">
        <f t="shared" si="310"/>
        <v>101325</v>
      </c>
      <c r="H1429" s="1">
        <v>0.178125000000006</v>
      </c>
      <c r="I1429" s="1">
        <f t="shared" si="317"/>
        <v>652.50000000021646</v>
      </c>
      <c r="J1429" s="1">
        <f t="shared" si="318"/>
        <v>0</v>
      </c>
      <c r="K1429" s="1">
        <f t="shared" si="319"/>
        <v>8.9289021457359622E-4</v>
      </c>
      <c r="L1429" s="1">
        <f t="shared" si="320"/>
        <v>0</v>
      </c>
      <c r="M1429" s="10">
        <f t="shared" si="311"/>
        <v>1.9568935193916372E-2</v>
      </c>
      <c r="N1429" s="9">
        <f t="shared" si="312"/>
        <v>-18.401552984535293</v>
      </c>
      <c r="O1429">
        <f>((-0.0000000008)*V1429^3+(0.000003)*V1429^2-0.004*V1429+2.013)*('Exhaust Gas Math'!$E$10/(T1429+'Exhaust Gas Math'!$E$10))+(357.45*V1429^-1.004)*(T1429/(T1429+'Exhaust Gas Math'!$E$10))</f>
        <v>0.17819999999999947</v>
      </c>
      <c r="P1429">
        <f t="shared" si="321"/>
        <v>0</v>
      </c>
      <c r="Q1429" s="9">
        <f t="shared" si="313"/>
        <v>0</v>
      </c>
      <c r="R1429" s="10">
        <f t="shared" si="314"/>
        <v>3.9769296294121147E-5</v>
      </c>
      <c r="S1429">
        <f t="shared" si="322"/>
        <v>0</v>
      </c>
      <c r="T1429" s="9">
        <f>S1429*'Exhaust Gas Math'!$C$14</f>
        <v>0</v>
      </c>
      <c r="U1429" s="9">
        <f>(T1429/'Exhaust Gas Math'!$B$14)+('Exhaust Gas Math'!$D$10)</f>
        <v>4.4059320573952224E-4</v>
      </c>
      <c r="V1429">
        <f>('Exhaust Gas Math'!$E$10*((-0.000000001)*V1428^3+(0.000002)*V1428^2-0.0012*V1428+1.3446)*$B$18+T1429*'Exhaust Gas Math'!$D$14*$B$17)/('Exhaust Gas Math'!$E$10*((-0.000000001)*V1428^3+(0.000002)*V1428^2-0.0012*V1428+1.3446)+T1429*'Exhaust Gas Math'!$D$14)</f>
        <v>1100</v>
      </c>
      <c r="W1429">
        <f t="shared" si="315"/>
        <v>101325</v>
      </c>
      <c r="X1429" s="9">
        <f t="shared" si="316"/>
        <v>101325</v>
      </c>
    </row>
    <row r="1430" spans="3:24" x14ac:dyDescent="0.2">
      <c r="C1430" s="1"/>
      <c r="D1430" s="1"/>
      <c r="E1430">
        <f t="shared" si="309"/>
        <v>0.17825000000000599</v>
      </c>
      <c r="F1430">
        <f t="shared" si="310"/>
        <v>101325</v>
      </c>
      <c r="H1430" s="1">
        <v>0.17825000000000599</v>
      </c>
      <c r="I1430" s="1">
        <f t="shared" si="317"/>
        <v>657.00000000021555</v>
      </c>
      <c r="J1430" s="1">
        <f t="shared" si="318"/>
        <v>0</v>
      </c>
      <c r="K1430" s="1">
        <f t="shared" si="319"/>
        <v>1.1148273865168217E-3</v>
      </c>
      <c r="L1430" s="1">
        <f t="shared" si="320"/>
        <v>0</v>
      </c>
      <c r="M1430" s="10">
        <f t="shared" si="311"/>
        <v>1.7308501158150098E-2</v>
      </c>
      <c r="N1430" s="9">
        <f t="shared" si="312"/>
        <v>-17.746798351345355</v>
      </c>
      <c r="O1430">
        <f>((-0.0000000008)*V1430^3+(0.000003)*V1430^2-0.004*V1430+2.013)*('Exhaust Gas Math'!$E$10/(T1430+'Exhaust Gas Math'!$E$10))+(357.45*V1430^-1.004)*(T1430/(T1430+'Exhaust Gas Math'!$E$10))</f>
        <v>0.17819999999999947</v>
      </c>
      <c r="P1430">
        <f t="shared" si="321"/>
        <v>0</v>
      </c>
      <c r="Q1430" s="9">
        <f t="shared" si="313"/>
        <v>0</v>
      </c>
      <c r="R1430" s="10">
        <f t="shared" si="314"/>
        <v>3.9769296294121147E-5</v>
      </c>
      <c r="S1430">
        <f t="shared" si="322"/>
        <v>0</v>
      </c>
      <c r="T1430" s="9">
        <f>S1430*'Exhaust Gas Math'!$C$14</f>
        <v>0</v>
      </c>
      <c r="U1430" s="9">
        <f>(T1430/'Exhaust Gas Math'!$B$14)+('Exhaust Gas Math'!$D$10)</f>
        <v>4.4059320573952224E-4</v>
      </c>
      <c r="V1430">
        <f>('Exhaust Gas Math'!$E$10*((-0.000000001)*V1429^3+(0.000002)*V1429^2-0.0012*V1429+1.3446)*$B$18+T1430*'Exhaust Gas Math'!$D$14*$B$17)/('Exhaust Gas Math'!$E$10*((-0.000000001)*V1429^3+(0.000002)*V1429^2-0.0012*V1429+1.3446)+T1430*'Exhaust Gas Math'!$D$14)</f>
        <v>1100</v>
      </c>
      <c r="W1430">
        <f t="shared" si="315"/>
        <v>101325</v>
      </c>
      <c r="X1430" s="9">
        <f t="shared" si="316"/>
        <v>101325</v>
      </c>
    </row>
    <row r="1431" spans="3:24" x14ac:dyDescent="0.2">
      <c r="C1431" s="1"/>
      <c r="D1431" s="1"/>
      <c r="E1431">
        <f t="shared" si="309"/>
        <v>0.178375000000006</v>
      </c>
      <c r="F1431">
        <f t="shared" si="310"/>
        <v>101325</v>
      </c>
      <c r="H1431" s="1">
        <v>0.178375000000006</v>
      </c>
      <c r="I1431" s="1">
        <f t="shared" si="317"/>
        <v>661.50000000021646</v>
      </c>
      <c r="J1431" s="1">
        <f t="shared" si="318"/>
        <v>0</v>
      </c>
      <c r="K1431" s="1">
        <f t="shared" si="319"/>
        <v>1.3567829096310055E-3</v>
      </c>
      <c r="L1431" s="1">
        <f t="shared" si="320"/>
        <v>0</v>
      </c>
      <c r="M1431" s="10">
        <f t="shared" si="311"/>
        <v>1.5136795498402425E-2</v>
      </c>
      <c r="N1431" s="9">
        <f t="shared" si="312"/>
        <v>-16.982628804909929</v>
      </c>
      <c r="O1431">
        <f>((-0.0000000008)*V1431^3+(0.000003)*V1431^2-0.004*V1431+2.013)*('Exhaust Gas Math'!$E$10/(T1431+'Exhaust Gas Math'!$E$10))+(357.45*V1431^-1.004)*(T1431/(T1431+'Exhaust Gas Math'!$E$10))</f>
        <v>0.17819999999999947</v>
      </c>
      <c r="P1431">
        <f t="shared" si="321"/>
        <v>0</v>
      </c>
      <c r="Q1431" s="9">
        <f t="shared" si="313"/>
        <v>0</v>
      </c>
      <c r="R1431" s="10">
        <f t="shared" si="314"/>
        <v>3.9769296294121147E-5</v>
      </c>
      <c r="S1431">
        <f t="shared" si="322"/>
        <v>0</v>
      </c>
      <c r="T1431" s="9">
        <f>S1431*'Exhaust Gas Math'!$C$14</f>
        <v>0</v>
      </c>
      <c r="U1431" s="9">
        <f>(T1431/'Exhaust Gas Math'!$B$14)+('Exhaust Gas Math'!$D$10)</f>
        <v>4.4059320573952224E-4</v>
      </c>
      <c r="V1431">
        <f>('Exhaust Gas Math'!$E$10*((-0.000000001)*V1430^3+(0.000002)*V1430^2-0.0012*V1430+1.3446)*$B$18+T1431*'Exhaust Gas Math'!$D$14*$B$17)/('Exhaust Gas Math'!$E$10*((-0.000000001)*V1430^3+(0.000002)*V1430^2-0.0012*V1430+1.3446)+T1431*'Exhaust Gas Math'!$D$14)</f>
        <v>1100</v>
      </c>
      <c r="W1431">
        <f t="shared" si="315"/>
        <v>101325</v>
      </c>
      <c r="X1431" s="9">
        <f t="shared" si="316"/>
        <v>101325</v>
      </c>
    </row>
    <row r="1432" spans="3:24" x14ac:dyDescent="0.2">
      <c r="C1432" s="1"/>
      <c r="D1432" s="1"/>
      <c r="E1432">
        <f t="shared" si="309"/>
        <v>0.17850000000000599</v>
      </c>
      <c r="F1432">
        <f t="shared" si="310"/>
        <v>101325</v>
      </c>
      <c r="H1432" s="1">
        <v>0.17850000000000599</v>
      </c>
      <c r="I1432" s="1">
        <f t="shared" si="317"/>
        <v>666.00000000021555</v>
      </c>
      <c r="J1432" s="1">
        <f t="shared" si="318"/>
        <v>0</v>
      </c>
      <c r="K1432" s="1">
        <f t="shared" si="319"/>
        <v>1.6169529704087339E-3</v>
      </c>
      <c r="L1432" s="1">
        <f t="shared" si="320"/>
        <v>0</v>
      </c>
      <c r="M1432" s="10">
        <f t="shared" si="311"/>
        <v>1.306720750223227E-2</v>
      </c>
      <c r="N1432" s="9">
        <f t="shared" si="312"/>
        <v>-16.113755704595398</v>
      </c>
      <c r="O1432">
        <f>((-0.0000000008)*V1432^3+(0.000003)*V1432^2-0.004*V1432+2.013)*('Exhaust Gas Math'!$E$10/(T1432+'Exhaust Gas Math'!$E$10))+(357.45*V1432^-1.004)*(T1432/(T1432+'Exhaust Gas Math'!$E$10))</f>
        <v>0.17819999999999947</v>
      </c>
      <c r="P1432">
        <f t="shared" si="321"/>
        <v>0</v>
      </c>
      <c r="Q1432" s="9">
        <f t="shared" si="313"/>
        <v>0</v>
      </c>
      <c r="R1432" s="10">
        <f t="shared" si="314"/>
        <v>3.9769296294121147E-5</v>
      </c>
      <c r="S1432">
        <f t="shared" si="322"/>
        <v>0</v>
      </c>
      <c r="T1432" s="9">
        <f>S1432*'Exhaust Gas Math'!$C$14</f>
        <v>0</v>
      </c>
      <c r="U1432" s="9">
        <f>(T1432/'Exhaust Gas Math'!$B$14)+('Exhaust Gas Math'!$D$10)</f>
        <v>4.4059320573952224E-4</v>
      </c>
      <c r="V1432">
        <f>('Exhaust Gas Math'!$E$10*((-0.000000001)*V1431^3+(0.000002)*V1431^2-0.0012*V1431+1.3446)*$B$18+T1432*'Exhaust Gas Math'!$D$14*$B$17)/('Exhaust Gas Math'!$E$10*((-0.000000001)*V1431^3+(0.000002)*V1431^2-0.0012*V1431+1.3446)+T1432*'Exhaust Gas Math'!$D$14)</f>
        <v>1100</v>
      </c>
      <c r="W1432">
        <f t="shared" si="315"/>
        <v>101325</v>
      </c>
      <c r="X1432" s="9">
        <f t="shared" si="316"/>
        <v>101325</v>
      </c>
    </row>
    <row r="1433" spans="3:24" x14ac:dyDescent="0.2">
      <c r="C1433" s="1"/>
      <c r="D1433" s="1"/>
      <c r="E1433">
        <f t="shared" si="309"/>
        <v>0.178625000000006</v>
      </c>
      <c r="F1433">
        <f t="shared" si="310"/>
        <v>101325</v>
      </c>
      <c r="H1433" s="1">
        <v>0.178625000000006</v>
      </c>
      <c r="I1433" s="1">
        <f t="shared" si="317"/>
        <v>670.50000000021646</v>
      </c>
      <c r="J1433" s="1">
        <f t="shared" si="318"/>
        <v>0</v>
      </c>
      <c r="K1433" s="1">
        <f t="shared" si="319"/>
        <v>1.8933979633236754E-3</v>
      </c>
      <c r="L1433" s="1">
        <f t="shared" si="320"/>
        <v>0</v>
      </c>
      <c r="M1433" s="10">
        <f t="shared" si="311"/>
        <v>1.1112496867842367E-2</v>
      </c>
      <c r="N1433" s="9">
        <f t="shared" si="312"/>
        <v>-15.145535941994201</v>
      </c>
      <c r="O1433">
        <f>((-0.0000000008)*V1433^3+(0.000003)*V1433^2-0.004*V1433+2.013)*('Exhaust Gas Math'!$E$10/(T1433+'Exhaust Gas Math'!$E$10))+(357.45*V1433^-1.004)*(T1433/(T1433+'Exhaust Gas Math'!$E$10))</f>
        <v>0.17819999999999947</v>
      </c>
      <c r="P1433">
        <f t="shared" si="321"/>
        <v>0</v>
      </c>
      <c r="Q1433" s="9">
        <f t="shared" si="313"/>
        <v>0</v>
      </c>
      <c r="R1433" s="10">
        <f t="shared" si="314"/>
        <v>3.9769296294121147E-5</v>
      </c>
      <c r="S1433">
        <f t="shared" si="322"/>
        <v>0</v>
      </c>
      <c r="T1433" s="9">
        <f>S1433*'Exhaust Gas Math'!$C$14</f>
        <v>0</v>
      </c>
      <c r="U1433" s="9">
        <f>(T1433/'Exhaust Gas Math'!$B$14)+('Exhaust Gas Math'!$D$10)</f>
        <v>4.4059320573952224E-4</v>
      </c>
      <c r="V1433">
        <f>('Exhaust Gas Math'!$E$10*((-0.000000001)*V1432^3+(0.000002)*V1432^2-0.0012*V1432+1.3446)*$B$18+T1433*'Exhaust Gas Math'!$D$14*$B$17)/('Exhaust Gas Math'!$E$10*((-0.000000001)*V1432^3+(0.000002)*V1432^2-0.0012*V1432+1.3446)+T1433*'Exhaust Gas Math'!$D$14)</f>
        <v>1100</v>
      </c>
      <c r="W1433">
        <f t="shared" si="315"/>
        <v>101325</v>
      </c>
      <c r="X1433" s="9">
        <f t="shared" si="316"/>
        <v>101325</v>
      </c>
    </row>
    <row r="1434" spans="3:24" x14ac:dyDescent="0.2">
      <c r="C1434" s="1"/>
      <c r="D1434" s="1"/>
      <c r="E1434">
        <f t="shared" si="309"/>
        <v>0.17875000000000599</v>
      </c>
      <c r="F1434">
        <f t="shared" si="310"/>
        <v>101325</v>
      </c>
      <c r="H1434" s="1">
        <v>0.17875000000000599</v>
      </c>
      <c r="I1434" s="1">
        <f t="shared" si="317"/>
        <v>675.00000000021555</v>
      </c>
      <c r="J1434" s="1">
        <f t="shared" si="318"/>
        <v>0</v>
      </c>
      <c r="K1434" s="1">
        <f t="shared" si="319"/>
        <v>2.1840569508702209E-3</v>
      </c>
      <c r="L1434" s="1">
        <f t="shared" si="320"/>
        <v>0</v>
      </c>
      <c r="M1434" s="10">
        <f t="shared" si="311"/>
        <v>9.2847150363020679E-3</v>
      </c>
      <c r="N1434" s="9">
        <f t="shared" si="312"/>
        <v>-14.083938913909005</v>
      </c>
      <c r="O1434">
        <f>((-0.0000000008)*V1434^3+(0.000003)*V1434^2-0.004*V1434+2.013)*('Exhaust Gas Math'!$E$10/(T1434+'Exhaust Gas Math'!$E$10))+(357.45*V1434^-1.004)*(T1434/(T1434+'Exhaust Gas Math'!$E$10))</f>
        <v>0.17819999999999947</v>
      </c>
      <c r="P1434">
        <f t="shared" si="321"/>
        <v>0</v>
      </c>
      <c r="Q1434" s="9">
        <f t="shared" si="313"/>
        <v>0</v>
      </c>
      <c r="R1434" s="10">
        <f t="shared" si="314"/>
        <v>3.9769296294121147E-5</v>
      </c>
      <c r="S1434">
        <f t="shared" si="322"/>
        <v>0</v>
      </c>
      <c r="T1434" s="9">
        <f>S1434*'Exhaust Gas Math'!$C$14</f>
        <v>0</v>
      </c>
      <c r="U1434" s="9">
        <f>(T1434/'Exhaust Gas Math'!$B$14)+('Exhaust Gas Math'!$D$10)</f>
        <v>4.4059320573952224E-4</v>
      </c>
      <c r="V1434">
        <f>('Exhaust Gas Math'!$E$10*((-0.000000001)*V1433^3+(0.000002)*V1433^2-0.0012*V1433+1.3446)*$B$18+T1434*'Exhaust Gas Math'!$D$14*$B$17)/('Exhaust Gas Math'!$E$10*((-0.000000001)*V1433^3+(0.000002)*V1433^2-0.0012*V1433+1.3446)+T1434*'Exhaust Gas Math'!$D$14)</f>
        <v>1100</v>
      </c>
      <c r="W1434">
        <f t="shared" si="315"/>
        <v>101325</v>
      </c>
      <c r="X1434" s="9">
        <f t="shared" si="316"/>
        <v>101325</v>
      </c>
    </row>
    <row r="1435" spans="3:24" x14ac:dyDescent="0.2">
      <c r="C1435" s="1"/>
      <c r="D1435" s="1"/>
      <c r="E1435">
        <f t="shared" si="309"/>
        <v>0.178875000000006</v>
      </c>
      <c r="F1435">
        <f t="shared" si="310"/>
        <v>101325</v>
      </c>
      <c r="H1435" s="1">
        <v>0.178875000000006</v>
      </c>
      <c r="I1435" s="1">
        <f t="shared" si="317"/>
        <v>679.50000000021646</v>
      </c>
      <c r="J1435" s="1">
        <f t="shared" si="318"/>
        <v>0</v>
      </c>
      <c r="K1435" s="1">
        <f t="shared" si="319"/>
        <v>2.4867630281522686E-3</v>
      </c>
      <c r="L1435" s="1">
        <f t="shared" si="320"/>
        <v>0</v>
      </c>
      <c r="M1435" s="10">
        <f t="shared" si="311"/>
        <v>7.5951308904012964E-3</v>
      </c>
      <c r="N1435" s="9">
        <f t="shared" si="312"/>
        <v>-12.935509719034419</v>
      </c>
      <c r="O1435">
        <f>((-0.0000000008)*V1435^3+(0.000003)*V1435^2-0.004*V1435+2.013)*('Exhaust Gas Math'!$E$10/(T1435+'Exhaust Gas Math'!$E$10))+(357.45*V1435^-1.004)*(T1435/(T1435+'Exhaust Gas Math'!$E$10))</f>
        <v>0.17819999999999947</v>
      </c>
      <c r="P1435">
        <f t="shared" si="321"/>
        <v>0</v>
      </c>
      <c r="Q1435" s="9">
        <f t="shared" si="313"/>
        <v>0</v>
      </c>
      <c r="R1435" s="10">
        <f t="shared" si="314"/>
        <v>3.9769296294121147E-5</v>
      </c>
      <c r="S1435">
        <f t="shared" si="322"/>
        <v>0</v>
      </c>
      <c r="T1435" s="9">
        <f>S1435*'Exhaust Gas Math'!$C$14</f>
        <v>0</v>
      </c>
      <c r="U1435" s="9">
        <f>(T1435/'Exhaust Gas Math'!$B$14)+('Exhaust Gas Math'!$D$10)</f>
        <v>4.4059320573952224E-4</v>
      </c>
      <c r="V1435">
        <f>('Exhaust Gas Math'!$E$10*((-0.000000001)*V1434^3+(0.000002)*V1434^2-0.0012*V1434+1.3446)*$B$18+T1435*'Exhaust Gas Math'!$D$14*$B$17)/('Exhaust Gas Math'!$E$10*((-0.000000001)*V1434^3+(0.000002)*V1434^2-0.0012*V1434+1.3446)+T1435*'Exhaust Gas Math'!$D$14)</f>
        <v>1100</v>
      </c>
      <c r="W1435">
        <f t="shared" si="315"/>
        <v>101325</v>
      </c>
      <c r="X1435" s="9">
        <f t="shared" si="316"/>
        <v>101325</v>
      </c>
    </row>
    <row r="1436" spans="3:24" x14ac:dyDescent="0.2">
      <c r="C1436" s="1"/>
      <c r="D1436" s="1"/>
      <c r="E1436">
        <f t="shared" si="309"/>
        <v>0.17900000000000599</v>
      </c>
      <c r="F1436">
        <f t="shared" si="310"/>
        <v>101325</v>
      </c>
      <c r="H1436" s="1">
        <v>0.17900000000000599</v>
      </c>
      <c r="I1436" s="1">
        <f t="shared" si="317"/>
        <v>684.00000000021555</v>
      </c>
      <c r="J1436" s="1">
        <f t="shared" si="318"/>
        <v>0</v>
      </c>
      <c r="K1436" s="1">
        <f t="shared" si="319"/>
        <v>2.7992594774724623E-3</v>
      </c>
      <c r="L1436" s="1">
        <f t="shared" si="320"/>
        <v>0</v>
      </c>
      <c r="M1436" s="10">
        <f t="shared" si="311"/>
        <v>6.0541612782441453E-3</v>
      </c>
      <c r="N1436" s="9">
        <f t="shared" si="312"/>
        <v>-11.707328805248942</v>
      </c>
      <c r="O1436">
        <f>((-0.0000000008)*V1436^3+(0.000003)*V1436^2-0.004*V1436+2.013)*('Exhaust Gas Math'!$E$10/(T1436+'Exhaust Gas Math'!$E$10))+(357.45*V1436^-1.004)*(T1436/(T1436+'Exhaust Gas Math'!$E$10))</f>
        <v>0.17819999999999947</v>
      </c>
      <c r="P1436">
        <f t="shared" si="321"/>
        <v>0</v>
      </c>
      <c r="Q1436" s="9">
        <f t="shared" si="313"/>
        <v>0</v>
      </c>
      <c r="R1436" s="10">
        <f t="shared" si="314"/>
        <v>3.9769296294121147E-5</v>
      </c>
      <c r="S1436">
        <f t="shared" si="322"/>
        <v>0</v>
      </c>
      <c r="T1436" s="9">
        <f>S1436*'Exhaust Gas Math'!$C$14</f>
        <v>0</v>
      </c>
      <c r="U1436" s="9">
        <f>(T1436/'Exhaust Gas Math'!$B$14)+('Exhaust Gas Math'!$D$10)</f>
        <v>4.4059320573952224E-4</v>
      </c>
      <c r="V1436">
        <f>('Exhaust Gas Math'!$E$10*((-0.000000001)*V1435^3+(0.000002)*V1435^2-0.0012*V1435+1.3446)*$B$18+T1436*'Exhaust Gas Math'!$D$14*$B$17)/('Exhaust Gas Math'!$E$10*((-0.000000001)*V1435^3+(0.000002)*V1435^2-0.0012*V1435+1.3446)+T1436*'Exhaust Gas Math'!$D$14)</f>
        <v>1100</v>
      </c>
      <c r="W1436">
        <f t="shared" si="315"/>
        <v>101325</v>
      </c>
      <c r="X1436" s="9">
        <f t="shared" si="316"/>
        <v>101325</v>
      </c>
    </row>
    <row r="1437" spans="3:24" x14ac:dyDescent="0.2">
      <c r="C1437" s="1"/>
      <c r="D1437" s="1"/>
      <c r="E1437">
        <f t="shared" si="309"/>
        <v>0.179125000000006</v>
      </c>
      <c r="F1437">
        <f t="shared" si="310"/>
        <v>101325</v>
      </c>
      <c r="H1437" s="1">
        <v>0.179125000000006</v>
      </c>
      <c r="I1437" s="1">
        <f t="shared" si="317"/>
        <v>688.50000000021646</v>
      </c>
      <c r="J1437" s="1">
        <f t="shared" si="318"/>
        <v>0</v>
      </c>
      <c r="K1437" s="1">
        <f t="shared" si="319"/>
        <v>3.1192165924908985E-3</v>
      </c>
      <c r="L1437" s="1">
        <f t="shared" si="320"/>
        <v>0</v>
      </c>
      <c r="M1437" s="10">
        <f t="shared" si="311"/>
        <v>4.6713067899128505E-3</v>
      </c>
      <c r="N1437" s="9">
        <f t="shared" si="312"/>
        <v>-10.406968316296773</v>
      </c>
      <c r="O1437">
        <f>((-0.0000000008)*V1437^3+(0.000003)*V1437^2-0.004*V1437+2.013)*('Exhaust Gas Math'!$E$10/(T1437+'Exhaust Gas Math'!$E$10))+(357.45*V1437^-1.004)*(T1437/(T1437+'Exhaust Gas Math'!$E$10))</f>
        <v>0.17819999999999947</v>
      </c>
      <c r="P1437">
        <f t="shared" si="321"/>
        <v>0</v>
      </c>
      <c r="Q1437" s="9">
        <f t="shared" si="313"/>
        <v>0</v>
      </c>
      <c r="R1437" s="10">
        <f t="shared" si="314"/>
        <v>3.9769296294121147E-5</v>
      </c>
      <c r="S1437">
        <f t="shared" si="322"/>
        <v>0</v>
      </c>
      <c r="T1437" s="9">
        <f>S1437*'Exhaust Gas Math'!$C$14</f>
        <v>0</v>
      </c>
      <c r="U1437" s="9">
        <f>(T1437/'Exhaust Gas Math'!$B$14)+('Exhaust Gas Math'!$D$10)</f>
        <v>4.4059320573952224E-4</v>
      </c>
      <c r="V1437">
        <f>('Exhaust Gas Math'!$E$10*((-0.000000001)*V1436^3+(0.000002)*V1436^2-0.0012*V1436+1.3446)*$B$18+T1437*'Exhaust Gas Math'!$D$14*$B$17)/('Exhaust Gas Math'!$E$10*((-0.000000001)*V1436^3+(0.000002)*V1436^2-0.0012*V1436+1.3446)+T1437*'Exhaust Gas Math'!$D$14)</f>
        <v>1100</v>
      </c>
      <c r="W1437">
        <f t="shared" si="315"/>
        <v>101325</v>
      </c>
      <c r="X1437" s="9">
        <f t="shared" si="316"/>
        <v>101325</v>
      </c>
    </row>
    <row r="1438" spans="3:24" x14ac:dyDescent="0.2">
      <c r="C1438" s="1"/>
      <c r="D1438" s="1"/>
      <c r="E1438">
        <f t="shared" si="309"/>
        <v>0.17925000000000599</v>
      </c>
      <c r="F1438">
        <f t="shared" si="310"/>
        <v>101325</v>
      </c>
      <c r="H1438" s="1">
        <v>0.17925000000000599</v>
      </c>
      <c r="I1438" s="1">
        <f t="shared" si="317"/>
        <v>693.00000000021555</v>
      </c>
      <c r="J1438" s="1">
        <f t="shared" si="318"/>
        <v>0</v>
      </c>
      <c r="K1438" s="1">
        <f t="shared" si="319"/>
        <v>3.4442490465225423E-3</v>
      </c>
      <c r="L1438" s="1">
        <f t="shared" si="320"/>
        <v>0</v>
      </c>
      <c r="M1438" s="10">
        <f t="shared" si="311"/>
        <v>3.4550931831745409E-3</v>
      </c>
      <c r="N1438" s="9">
        <f t="shared" si="312"/>
        <v>-9.0424454070067295</v>
      </c>
      <c r="O1438">
        <f>((-0.0000000008)*V1438^3+(0.000003)*V1438^2-0.004*V1438+2.013)*('Exhaust Gas Math'!$E$10/(T1438+'Exhaust Gas Math'!$E$10))+(357.45*V1438^-1.004)*(T1438/(T1438+'Exhaust Gas Math'!$E$10))</f>
        <v>0.17819999999999947</v>
      </c>
      <c r="P1438">
        <f t="shared" si="321"/>
        <v>0</v>
      </c>
      <c r="Q1438" s="9">
        <f t="shared" si="313"/>
        <v>0</v>
      </c>
      <c r="R1438" s="10">
        <f t="shared" si="314"/>
        <v>3.9769296294121147E-5</v>
      </c>
      <c r="S1438">
        <f t="shared" si="322"/>
        <v>0</v>
      </c>
      <c r="T1438" s="9">
        <f>S1438*'Exhaust Gas Math'!$C$14</f>
        <v>0</v>
      </c>
      <c r="U1438" s="9">
        <f>(T1438/'Exhaust Gas Math'!$B$14)+('Exhaust Gas Math'!$D$10)</f>
        <v>4.4059320573952224E-4</v>
      </c>
      <c r="V1438">
        <f>('Exhaust Gas Math'!$E$10*((-0.000000001)*V1437^3+(0.000002)*V1437^2-0.0012*V1437+1.3446)*$B$18+T1438*'Exhaust Gas Math'!$D$14*$B$17)/('Exhaust Gas Math'!$E$10*((-0.000000001)*V1437^3+(0.000002)*V1437^2-0.0012*V1437+1.3446)+T1438*'Exhaust Gas Math'!$D$14)</f>
        <v>1100</v>
      </c>
      <c r="W1438">
        <f t="shared" si="315"/>
        <v>101325</v>
      </c>
      <c r="X1438" s="9">
        <f t="shared" si="316"/>
        <v>101325</v>
      </c>
    </row>
    <row r="1439" spans="3:24" x14ac:dyDescent="0.2">
      <c r="C1439" s="1"/>
      <c r="D1439" s="1"/>
      <c r="E1439">
        <f t="shared" si="309"/>
        <v>0.179375000000006</v>
      </c>
      <c r="F1439">
        <f t="shared" si="310"/>
        <v>101325</v>
      </c>
      <c r="H1439" s="1">
        <v>0.179375000000006</v>
      </c>
      <c r="I1439" s="1">
        <f t="shared" si="317"/>
        <v>697.50000000021646</v>
      </c>
      <c r="J1439" s="1">
        <f t="shared" si="318"/>
        <v>0</v>
      </c>
      <c r="K1439" s="1">
        <f t="shared" si="319"/>
        <v>3.7719336754947095E-3</v>
      </c>
      <c r="L1439" s="1">
        <f t="shared" si="320"/>
        <v>0</v>
      </c>
      <c r="M1439" s="10">
        <f t="shared" si="311"/>
        <v>2.4130188193463922E-3</v>
      </c>
      <c r="N1439" s="9">
        <f t="shared" si="312"/>
        <v>-7.6221728148640073</v>
      </c>
      <c r="O1439">
        <f>((-0.0000000008)*V1439^3+(0.000003)*V1439^2-0.004*V1439+2.013)*('Exhaust Gas Math'!$E$10/(T1439+'Exhaust Gas Math'!$E$10))+(357.45*V1439^-1.004)*(T1439/(T1439+'Exhaust Gas Math'!$E$10))</f>
        <v>0.17819999999999947</v>
      </c>
      <c r="P1439">
        <f t="shared" si="321"/>
        <v>0</v>
      </c>
      <c r="Q1439" s="9">
        <f t="shared" si="313"/>
        <v>0</v>
      </c>
      <c r="R1439" s="10">
        <f t="shared" si="314"/>
        <v>3.9769296294121147E-5</v>
      </c>
      <c r="S1439">
        <f t="shared" si="322"/>
        <v>0</v>
      </c>
      <c r="T1439" s="9">
        <f>S1439*'Exhaust Gas Math'!$C$14</f>
        <v>0</v>
      </c>
      <c r="U1439" s="9">
        <f>(T1439/'Exhaust Gas Math'!$B$14)+('Exhaust Gas Math'!$D$10)</f>
        <v>4.4059320573952224E-4</v>
      </c>
      <c r="V1439">
        <f>('Exhaust Gas Math'!$E$10*((-0.000000001)*V1438^3+(0.000002)*V1438^2-0.0012*V1438+1.3446)*$B$18+T1439*'Exhaust Gas Math'!$D$14*$B$17)/('Exhaust Gas Math'!$E$10*((-0.000000001)*V1438^3+(0.000002)*V1438^2-0.0012*V1438+1.3446)+T1439*'Exhaust Gas Math'!$D$14)</f>
        <v>1100</v>
      </c>
      <c r="W1439">
        <f t="shared" si="315"/>
        <v>101325</v>
      </c>
      <c r="X1439" s="9">
        <f t="shared" si="316"/>
        <v>101325</v>
      </c>
    </row>
    <row r="1440" spans="3:24" x14ac:dyDescent="0.2">
      <c r="C1440" s="1"/>
      <c r="D1440" s="1"/>
      <c r="E1440">
        <f t="shared" si="309"/>
        <v>0.17950000000000599</v>
      </c>
      <c r="F1440">
        <f t="shared" si="310"/>
        <v>101325</v>
      </c>
      <c r="H1440" s="1">
        <v>0.17950000000000599</v>
      </c>
      <c r="I1440" s="1">
        <f t="shared" si="317"/>
        <v>702.00000000021555</v>
      </c>
      <c r="J1440" s="1">
        <f t="shared" si="318"/>
        <v>0</v>
      </c>
      <c r="K1440" s="1">
        <f t="shared" si="319"/>
        <v>4.0998275429854208E-3</v>
      </c>
      <c r="L1440" s="1">
        <f t="shared" si="320"/>
        <v>0</v>
      </c>
      <c r="M1440" s="10">
        <f t="shared" si="311"/>
        <v>1.5515084334068036E-3</v>
      </c>
      <c r="N1440" s="9">
        <f t="shared" si="312"/>
        <v>-6.1549069926885105</v>
      </c>
      <c r="O1440">
        <f>((-0.0000000008)*V1440^3+(0.000003)*V1440^2-0.004*V1440+2.013)*('Exhaust Gas Math'!$E$10/(T1440+'Exhaust Gas Math'!$E$10))+(357.45*V1440^-1.004)*(T1440/(T1440+'Exhaust Gas Math'!$E$10))</f>
        <v>0.17819999999999947</v>
      </c>
      <c r="P1440">
        <f t="shared" si="321"/>
        <v>0</v>
      </c>
      <c r="Q1440" s="9">
        <f t="shared" si="313"/>
        <v>0</v>
      </c>
      <c r="R1440" s="10">
        <f t="shared" si="314"/>
        <v>3.9769296294121147E-5</v>
      </c>
      <c r="S1440">
        <f t="shared" si="322"/>
        <v>0</v>
      </c>
      <c r="T1440" s="9">
        <f>S1440*'Exhaust Gas Math'!$C$14</f>
        <v>0</v>
      </c>
      <c r="U1440" s="9">
        <f>(T1440/'Exhaust Gas Math'!$B$14)+('Exhaust Gas Math'!$D$10)</f>
        <v>4.4059320573952224E-4</v>
      </c>
      <c r="V1440">
        <f>('Exhaust Gas Math'!$E$10*((-0.000000001)*V1439^3+(0.000002)*V1439^2-0.0012*V1439+1.3446)*$B$18+T1440*'Exhaust Gas Math'!$D$14*$B$17)/('Exhaust Gas Math'!$E$10*((-0.000000001)*V1439^3+(0.000002)*V1439^2-0.0012*V1439+1.3446)+T1440*'Exhaust Gas Math'!$D$14)</f>
        <v>1100</v>
      </c>
      <c r="W1440">
        <f t="shared" si="315"/>
        <v>101325</v>
      </c>
      <c r="X1440" s="9">
        <f t="shared" si="316"/>
        <v>101325</v>
      </c>
    </row>
    <row r="1441" spans="3:24" x14ac:dyDescent="0.2">
      <c r="C1441" s="1"/>
      <c r="D1441" s="1"/>
      <c r="E1441">
        <f t="shared" si="309"/>
        <v>0.179625000000006</v>
      </c>
      <c r="F1441">
        <f t="shared" si="310"/>
        <v>101325</v>
      </c>
      <c r="H1441" s="1">
        <v>0.179625000000006</v>
      </c>
      <c r="I1441" s="1">
        <f t="shared" si="317"/>
        <v>706.50000000021646</v>
      </c>
      <c r="J1441" s="1">
        <f t="shared" si="318"/>
        <v>0</v>
      </c>
      <c r="K1441" s="1">
        <f t="shared" si="319"/>
        <v>4.4254861526697182E-3</v>
      </c>
      <c r="L1441" s="1">
        <f t="shared" si="320"/>
        <v>0</v>
      </c>
      <c r="M1441" s="10">
        <f t="shared" si="311"/>
        <v>8.7587352336574928E-4</v>
      </c>
      <c r="N1441" s="9">
        <f t="shared" si="312"/>
        <v>-4.6496941221882864</v>
      </c>
      <c r="O1441">
        <f>((-0.0000000008)*V1441^3+(0.000003)*V1441^2-0.004*V1441+2.013)*('Exhaust Gas Math'!$E$10/(T1441+'Exhaust Gas Math'!$E$10))+(357.45*V1441^-1.004)*(T1441/(T1441+'Exhaust Gas Math'!$E$10))</f>
        <v>0.17819999999999947</v>
      </c>
      <c r="P1441">
        <f t="shared" si="321"/>
        <v>0</v>
      </c>
      <c r="Q1441" s="9">
        <f t="shared" si="313"/>
        <v>0</v>
      </c>
      <c r="R1441" s="10">
        <f t="shared" si="314"/>
        <v>3.9769296294121147E-5</v>
      </c>
      <c r="S1441">
        <f t="shared" si="322"/>
        <v>0</v>
      </c>
      <c r="T1441" s="9">
        <f>S1441*'Exhaust Gas Math'!$C$14</f>
        <v>0</v>
      </c>
      <c r="U1441" s="9">
        <f>(T1441/'Exhaust Gas Math'!$B$14)+('Exhaust Gas Math'!$D$10)</f>
        <v>4.4059320573952224E-4</v>
      </c>
      <c r="V1441">
        <f>('Exhaust Gas Math'!$E$10*((-0.000000001)*V1440^3+(0.000002)*V1440^2-0.0012*V1440+1.3446)*$B$18+T1441*'Exhaust Gas Math'!$D$14*$B$17)/('Exhaust Gas Math'!$E$10*((-0.000000001)*V1440^3+(0.000002)*V1440^2-0.0012*V1440+1.3446)+T1441*'Exhaust Gas Math'!$D$14)</f>
        <v>1100</v>
      </c>
      <c r="W1441">
        <f t="shared" si="315"/>
        <v>101325</v>
      </c>
      <c r="X1441" s="9">
        <f t="shared" si="316"/>
        <v>101325</v>
      </c>
    </row>
    <row r="1442" spans="3:24" x14ac:dyDescent="0.2">
      <c r="C1442" s="1"/>
      <c r="D1442" s="1"/>
      <c r="E1442">
        <f t="shared" si="309"/>
        <v>0.17975000000000599</v>
      </c>
      <c r="F1442">
        <f t="shared" si="310"/>
        <v>101325</v>
      </c>
      <c r="H1442" s="1">
        <v>0.17975000000000599</v>
      </c>
      <c r="I1442" s="1">
        <f t="shared" si="317"/>
        <v>711.00000000021555</v>
      </c>
      <c r="J1442" s="1">
        <f t="shared" si="318"/>
        <v>0</v>
      </c>
      <c r="K1442" s="1">
        <f t="shared" si="319"/>
        <v>4.7464816723932048E-3</v>
      </c>
      <c r="L1442" s="1">
        <f t="shared" si="320"/>
        <v>0</v>
      </c>
      <c r="M1442" s="10">
        <f t="shared" si="311"/>
        <v>3.9027960311545373E-4</v>
      </c>
      <c r="N1442" s="9">
        <f t="shared" si="312"/>
        <v>-3.1158143412448491</v>
      </c>
      <c r="O1442">
        <f>((-0.0000000008)*V1442^3+(0.000003)*V1442^2-0.004*V1442+2.013)*('Exhaust Gas Math'!$E$10/(T1442+'Exhaust Gas Math'!$E$10))+(357.45*V1442^-1.004)*(T1442/(T1442+'Exhaust Gas Math'!$E$10))</f>
        <v>0.17819999999999947</v>
      </c>
      <c r="P1442">
        <f t="shared" si="321"/>
        <v>0</v>
      </c>
      <c r="Q1442" s="9">
        <f t="shared" si="313"/>
        <v>0</v>
      </c>
      <c r="R1442" s="10">
        <f t="shared" si="314"/>
        <v>3.9769296294121147E-5</v>
      </c>
      <c r="S1442">
        <f t="shared" si="322"/>
        <v>0</v>
      </c>
      <c r="T1442" s="9">
        <f>S1442*'Exhaust Gas Math'!$C$14</f>
        <v>0</v>
      </c>
      <c r="U1442" s="9">
        <f>(T1442/'Exhaust Gas Math'!$B$14)+('Exhaust Gas Math'!$D$10)</f>
        <v>4.4059320573952224E-4</v>
      </c>
      <c r="V1442">
        <f>('Exhaust Gas Math'!$E$10*((-0.000000001)*V1441^3+(0.000002)*V1441^2-0.0012*V1441+1.3446)*$B$18+T1442*'Exhaust Gas Math'!$D$14*$B$17)/('Exhaust Gas Math'!$E$10*((-0.000000001)*V1441^3+(0.000002)*V1441^2-0.0012*V1441+1.3446)+T1442*'Exhaust Gas Math'!$D$14)</f>
        <v>1100</v>
      </c>
      <c r="W1442">
        <f t="shared" si="315"/>
        <v>101325</v>
      </c>
      <c r="X1442" s="9">
        <f t="shared" si="316"/>
        <v>101325</v>
      </c>
    </row>
    <row r="1443" spans="3:24" x14ac:dyDescent="0.2">
      <c r="C1443" s="1"/>
      <c r="D1443" s="1"/>
      <c r="E1443">
        <f t="shared" si="309"/>
        <v>0.179875000000006</v>
      </c>
      <c r="F1443">
        <f t="shared" si="310"/>
        <v>101325</v>
      </c>
      <c r="H1443" s="1">
        <v>0.179875000000006</v>
      </c>
      <c r="I1443" s="1">
        <f t="shared" si="317"/>
        <v>715.50000000021646</v>
      </c>
      <c r="J1443" s="1">
        <f t="shared" si="318"/>
        <v>0</v>
      </c>
      <c r="K1443" s="1">
        <f t="shared" si="319"/>
        <v>5.0604210340137509E-3</v>
      </c>
      <c r="L1443" s="1">
        <f t="shared" si="320"/>
        <v>0</v>
      </c>
      <c r="M1443" s="10">
        <f t="shared" si="311"/>
        <v>9.7720520650441955E-5</v>
      </c>
      <c r="N1443" s="9">
        <f t="shared" si="312"/>
        <v>-1.562724528773948</v>
      </c>
      <c r="O1443">
        <f>((-0.0000000008)*V1443^3+(0.000003)*V1443^2-0.004*V1443+2.013)*('Exhaust Gas Math'!$E$10/(T1443+'Exhaust Gas Math'!$E$10))+(357.45*V1443^-1.004)*(T1443/(T1443+'Exhaust Gas Math'!$E$10))</f>
        <v>0.17819999999999947</v>
      </c>
      <c r="P1443">
        <f t="shared" si="321"/>
        <v>0</v>
      </c>
      <c r="Q1443" s="9">
        <f t="shared" si="313"/>
        <v>0</v>
      </c>
      <c r="R1443" s="10">
        <f t="shared" si="314"/>
        <v>3.9769296294121147E-5</v>
      </c>
      <c r="S1443">
        <f t="shared" si="322"/>
        <v>0</v>
      </c>
      <c r="T1443" s="9">
        <f>S1443*'Exhaust Gas Math'!$C$14</f>
        <v>0</v>
      </c>
      <c r="U1443" s="9">
        <f>(T1443/'Exhaust Gas Math'!$B$14)+('Exhaust Gas Math'!$D$10)</f>
        <v>4.4059320573952224E-4</v>
      </c>
      <c r="V1443">
        <f>('Exhaust Gas Math'!$E$10*((-0.000000001)*V1442^3+(0.000002)*V1442^2-0.0012*V1442+1.3446)*$B$18+T1443*'Exhaust Gas Math'!$D$14*$B$17)/('Exhaust Gas Math'!$E$10*((-0.000000001)*V1442^3+(0.000002)*V1442^2-0.0012*V1442+1.3446)+T1443*'Exhaust Gas Math'!$D$14)</f>
        <v>1100</v>
      </c>
      <c r="W1443">
        <f t="shared" si="315"/>
        <v>101325</v>
      </c>
      <c r="X1443" s="9">
        <f t="shared" si="316"/>
        <v>101325</v>
      </c>
    </row>
    <row r="1444" spans="3:24" x14ac:dyDescent="0.2">
      <c r="C1444" s="1"/>
      <c r="D1444" s="1"/>
      <c r="E1444">
        <f t="shared" si="309"/>
        <v>0.18000000000000599</v>
      </c>
      <c r="F1444">
        <f t="shared" si="310"/>
        <v>101325</v>
      </c>
      <c r="H1444" s="1">
        <v>0.18000000000000599</v>
      </c>
      <c r="I1444" s="1">
        <f t="shared" si="317"/>
        <v>2.1555024432018399E-10</v>
      </c>
      <c r="J1444" s="1">
        <f t="shared" si="318"/>
        <v>1</v>
      </c>
      <c r="K1444" s="1">
        <f t="shared" si="319"/>
        <v>1.000046776310097E-3</v>
      </c>
      <c r="L1444" s="1">
        <f t="shared" si="320"/>
        <v>0.13</v>
      </c>
      <c r="M1444" s="10">
        <f t="shared" si="311"/>
        <v>0</v>
      </c>
      <c r="N1444" s="9">
        <f t="shared" si="312"/>
        <v>7.4919740962448466E-11</v>
      </c>
      <c r="O1444">
        <f>((-0.0000000008)*V1444^3+(0.000003)*V1444^2-0.004*V1444+2.013)*('Exhaust Gas Math'!$E$10/(T1444+'Exhaust Gas Math'!$E$10))+(357.45*V1444^-1.004)*(T1444/(T1444+'Exhaust Gas Math'!$E$10))</f>
        <v>0.17819999999999947</v>
      </c>
      <c r="P1444">
        <f t="shared" si="321"/>
        <v>-5.0011541190194019E-22</v>
      </c>
      <c r="Q1444" s="9">
        <f t="shared" si="313"/>
        <v>0</v>
      </c>
      <c r="R1444" s="10">
        <f t="shared" si="314"/>
        <v>3.9769296294121147E-5</v>
      </c>
      <c r="S1444">
        <f t="shared" si="322"/>
        <v>0</v>
      </c>
      <c r="T1444" s="9">
        <f>S1444*'Exhaust Gas Math'!$C$14</f>
        <v>0</v>
      </c>
      <c r="U1444" s="9">
        <f>(T1444/'Exhaust Gas Math'!$B$14)+('Exhaust Gas Math'!$D$10)</f>
        <v>4.4059320573952224E-4</v>
      </c>
      <c r="V1444">
        <f>('Exhaust Gas Math'!$E$10*((-0.000000001)*V1443^3+(0.000002)*V1443^2-0.0012*V1443+1.3446)*$B$18+T1444*'Exhaust Gas Math'!$D$14*$B$17)/('Exhaust Gas Math'!$E$10*((-0.000000001)*V1443^3+(0.000002)*V1443^2-0.0012*V1443+1.3446)+T1444*'Exhaust Gas Math'!$D$14)</f>
        <v>1100</v>
      </c>
      <c r="W1444">
        <f t="shared" si="315"/>
        <v>101325</v>
      </c>
      <c r="X1444" s="9">
        <f t="shared" si="316"/>
        <v>101325</v>
      </c>
    </row>
    <row r="1445" spans="3:24" x14ac:dyDescent="0.2">
      <c r="C1445" s="1"/>
      <c r="D1445" s="1"/>
      <c r="E1445">
        <f t="shared" si="309"/>
        <v>0.180125000000006</v>
      </c>
      <c r="F1445">
        <f t="shared" si="310"/>
        <v>99586.33163687971</v>
      </c>
      <c r="H1445" s="1">
        <v>0.180125000000006</v>
      </c>
      <c r="I1445" s="1">
        <f t="shared" si="317"/>
        <v>4.5000000002164597</v>
      </c>
      <c r="J1445" s="1">
        <f t="shared" si="318"/>
        <v>1</v>
      </c>
      <c r="K1445" s="1">
        <f t="shared" si="319"/>
        <v>1.2321010436884337E-3</v>
      </c>
      <c r="L1445" s="1">
        <f t="shared" si="320"/>
        <v>0.16</v>
      </c>
      <c r="M1445" s="10">
        <f t="shared" si="311"/>
        <v>9.7720520669225541E-5</v>
      </c>
      <c r="N1445" s="9">
        <f t="shared" si="312"/>
        <v>1.5627245289238898</v>
      </c>
      <c r="O1445">
        <f>((-0.0000000008)*V1445^3+(0.000003)*V1445^2-0.004*V1445+2.013)*('Exhaust Gas Math'!$E$10/(T1445+'Exhaust Gas Math'!$E$10))+(357.45*V1445^-1.004)*(T1445/(T1445+'Exhaust Gas Math'!$E$10))</f>
        <v>0.18447244024842663</v>
      </c>
      <c r="P1445">
        <f t="shared" si="321"/>
        <v>-0.22525080674770712</v>
      </c>
      <c r="Q1445" s="9">
        <f t="shared" si="313"/>
        <v>6.9266439507516546E-7</v>
      </c>
      <c r="R1445" s="10">
        <f t="shared" si="314"/>
        <v>4.046196068919631E-5</v>
      </c>
      <c r="S1445">
        <f t="shared" si="322"/>
        <v>1.2450404224924194E-7</v>
      </c>
      <c r="T1445" s="9">
        <f>S1445*'Exhaust Gas Math'!$C$14</f>
        <v>1.475021183580309E-7</v>
      </c>
      <c r="U1445" s="9">
        <f>(T1445/'Exhaust Gas Math'!$B$14)+('Exhaust Gas Math'!$D$10)</f>
        <v>4.4568475280055194E-4</v>
      </c>
      <c r="V1445">
        <f>('Exhaust Gas Math'!$E$10*((-0.000000001)*V1444^3+(0.000002)*V1444^2-0.0012*V1444+1.3446)*$B$18+T1445*'Exhaust Gas Math'!$D$14*$B$17)/('Exhaust Gas Math'!$E$10*((-0.000000001)*V1444^3+(0.000002)*V1444^2-0.0012*V1444+1.3446)+T1445*'Exhaust Gas Math'!$D$14)</f>
        <v>1087.3912310596677</v>
      </c>
      <c r="W1445">
        <f t="shared" si="315"/>
        <v>99586.556887686456</v>
      </c>
      <c r="X1445" s="9">
        <f t="shared" si="316"/>
        <v>99586.33163687971</v>
      </c>
    </row>
    <row r="1446" spans="3:24" x14ac:dyDescent="0.2">
      <c r="C1446" s="1"/>
      <c r="D1446" s="1"/>
      <c r="E1446">
        <f t="shared" si="309"/>
        <v>0.18025000000000699</v>
      </c>
      <c r="F1446">
        <f t="shared" si="310"/>
        <v>94811.214330257833</v>
      </c>
      <c r="H1446" s="1">
        <v>0.18025000000000699</v>
      </c>
      <c r="I1446" s="1">
        <f t="shared" si="317"/>
        <v>9.00000000025193</v>
      </c>
      <c r="J1446" s="1">
        <f t="shared" si="318"/>
        <v>1</v>
      </c>
      <c r="K1446" s="1">
        <f t="shared" si="319"/>
        <v>1.4832993701213021E-3</v>
      </c>
      <c r="L1446" s="1">
        <f t="shared" si="320"/>
        <v>0.19</v>
      </c>
      <c r="M1446" s="10">
        <f t="shared" si="311"/>
        <v>3.902796031559283E-4</v>
      </c>
      <c r="N1446" s="9">
        <f t="shared" si="312"/>
        <v>3.1158143414054238</v>
      </c>
      <c r="O1446">
        <f>((-0.0000000008)*V1446^3+(0.000003)*V1446^2-0.004*V1446+2.013)*('Exhaust Gas Math'!$E$10/(T1446+'Exhaust Gas Math'!$E$10))+(357.45*V1446^-1.004)*(T1446/(T1446+'Exhaust Gas Math'!$E$10))</f>
        <v>0.20598790786862065</v>
      </c>
      <c r="P1446">
        <f t="shared" si="321"/>
        <v>-0.99989610102754445</v>
      </c>
      <c r="Q1446" s="9">
        <f t="shared" si="313"/>
        <v>2.7663870738596134E-6</v>
      </c>
      <c r="R1446" s="10">
        <f t="shared" si="314"/>
        <v>4.2535683367980759E-5</v>
      </c>
      <c r="S1446">
        <f t="shared" si="322"/>
        <v>5.6713815726201066E-7</v>
      </c>
      <c r="T1446" s="9">
        <f>S1446*'Exhaust Gas Math'!$C$14</f>
        <v>6.7189850294459795E-7</v>
      </c>
      <c r="U1446" s="9">
        <f>(T1446/'Exhaust Gas Math'!$B$14)+('Exhaust Gas Math'!$D$10)</f>
        <v>4.6378611229611863E-4</v>
      </c>
      <c r="V1446">
        <f>('Exhaust Gas Math'!$E$10*((-0.000000001)*V1445^3+(0.000002)*V1445^2-0.0012*V1445+1.3446)*$B$18+T1446*'Exhaust Gas Math'!$D$14*$B$17)/('Exhaust Gas Math'!$E$10*((-0.000000001)*V1445^3+(0.000002)*V1445^2-0.0012*V1445+1.3446)+T1446*'Exhaust Gas Math'!$D$14)</f>
        <v>1045.8416319063788</v>
      </c>
      <c r="W1446">
        <f t="shared" si="315"/>
        <v>94812.214226358861</v>
      </c>
      <c r="X1446" s="9">
        <f t="shared" si="316"/>
        <v>94811.214330257833</v>
      </c>
    </row>
    <row r="1447" spans="3:24" x14ac:dyDescent="0.2">
      <c r="C1447" s="1"/>
      <c r="D1447" s="1"/>
      <c r="E1447">
        <f t="shared" si="309"/>
        <v>0.180375000000007</v>
      </c>
      <c r="F1447">
        <f t="shared" si="310"/>
        <v>88235.599054612554</v>
      </c>
      <c r="H1447" s="1">
        <v>0.180375000000007</v>
      </c>
      <c r="I1447" s="1">
        <f t="shared" si="317"/>
        <v>13.50000000025193</v>
      </c>
      <c r="J1447" s="1">
        <f t="shared" si="318"/>
        <v>1</v>
      </c>
      <c r="K1447" s="1">
        <f t="shared" si="319"/>
        <v>1.7517690356586625E-3</v>
      </c>
      <c r="L1447" s="1">
        <f t="shared" si="320"/>
        <v>0.23</v>
      </c>
      <c r="M1447" s="10">
        <f t="shared" si="311"/>
        <v>8.7587352342625643E-4</v>
      </c>
      <c r="N1447" s="9">
        <f t="shared" si="312"/>
        <v>4.6496941223466468</v>
      </c>
      <c r="O1447">
        <f>((-0.0000000008)*V1447^3+(0.000003)*V1447^2-0.004*V1447+2.013)*('Exhaust Gas Math'!$E$10/(T1447+'Exhaust Gas Math'!$E$10))+(357.45*V1447^-1.004)*(T1447/(T1447+'Exhaust Gas Math'!$E$10))</f>
        <v>0.24590757904650679</v>
      </c>
      <c r="P1447">
        <f t="shared" si="321"/>
        <v>-2.6582185634757676</v>
      </c>
      <c r="Q1447" s="9">
        <f t="shared" si="313"/>
        <v>6.2083828464235889E-6</v>
      </c>
      <c r="R1447" s="10">
        <f t="shared" si="314"/>
        <v>4.5977679140544736E-5</v>
      </c>
      <c r="S1447">
        <f t="shared" si="322"/>
        <v>1.4565005755130788E-6</v>
      </c>
      <c r="T1447" s="9">
        <f>S1447*'Exhaust Gas Math'!$C$14</f>
        <v>1.7255417285793252E-6</v>
      </c>
      <c r="U1447" s="9">
        <f>(T1447/'Exhaust Gas Math'!$B$14)+('Exhaust Gas Math'!$D$10)</f>
        <v>5.0015626161039987E-4</v>
      </c>
      <c r="V1447">
        <f>('Exhaust Gas Math'!$E$10*((-0.000000001)*V1446^3+(0.000002)*V1446^2-0.0012*V1446+1.3446)*$B$18+T1447*'Exhaust Gas Math'!$D$14*$B$17)/('Exhaust Gas Math'!$E$10*((-0.000000001)*V1446^3+(0.000002)*V1446^2-0.0012*V1446+1.3446)+T1447*'Exhaust Gas Math'!$D$14)</f>
        <v>975.58298935624123</v>
      </c>
      <c r="W1447">
        <f t="shared" si="315"/>
        <v>88238.25727317603</v>
      </c>
      <c r="X1447" s="9">
        <f t="shared" si="316"/>
        <v>88235.599054612554</v>
      </c>
    </row>
    <row r="1448" spans="3:24" x14ac:dyDescent="0.2">
      <c r="C1448" s="1"/>
      <c r="D1448" s="1"/>
      <c r="E1448">
        <f t="shared" si="309"/>
        <v>0.18050000000000699</v>
      </c>
      <c r="F1448">
        <f t="shared" si="310"/>
        <v>81277.462084800136</v>
      </c>
      <c r="H1448" s="1">
        <v>0.18050000000000699</v>
      </c>
      <c r="I1448" s="1">
        <f t="shared" si="317"/>
        <v>18.00000000025193</v>
      </c>
      <c r="J1448" s="1">
        <f t="shared" si="318"/>
        <v>1</v>
      </c>
      <c r="K1448" s="1">
        <f t="shared" si="319"/>
        <v>2.0355085600190044E-3</v>
      </c>
      <c r="L1448" s="1">
        <f t="shared" si="320"/>
        <v>0.27</v>
      </c>
      <c r="M1448" s="10">
        <f t="shared" si="311"/>
        <v>1.5515084334866217E-3</v>
      </c>
      <c r="N1448" s="9">
        <f t="shared" si="312"/>
        <v>6.1549069928428608</v>
      </c>
      <c r="O1448">
        <f>((-0.0000000008)*V1448^3+(0.000003)*V1448^2-0.004*V1448+2.013)*('Exhaust Gas Math'!$E$10/(T1448+'Exhaust Gas Math'!$E$10))+(357.45*V1448^-1.004)*(T1448/(T1448+'Exhaust Gas Math'!$E$10))</f>
        <v>0.3035336936525253</v>
      </c>
      <c r="P1448">
        <f t="shared" si="321"/>
        <v>-5.7493652600395615</v>
      </c>
      <c r="Q1448" s="9">
        <f t="shared" si="313"/>
        <v>1.0997430664258304E-5</v>
      </c>
      <c r="R1448" s="10">
        <f t="shared" si="314"/>
        <v>5.0766726958379447E-5</v>
      </c>
      <c r="S1448">
        <f t="shared" si="322"/>
        <v>2.9091256702096419E-6</v>
      </c>
      <c r="T1448" s="9">
        <f>S1448*'Exhaust Gas Math'!$C$14</f>
        <v>3.4464921071930996E-6</v>
      </c>
      <c r="U1448" s="9">
        <f>(T1448/'Exhaust Gas Math'!$B$14)+('Exhaust Gas Math'!$D$10)</f>
        <v>5.5956083111726124E-4</v>
      </c>
      <c r="V1448">
        <f>('Exhaust Gas Math'!$E$10*((-0.000000001)*V1447^3+(0.000002)*V1447^2-0.0012*V1447+1.3446)*$B$18+T1448*'Exhaust Gas Math'!$D$14*$B$17)/('Exhaust Gas Math'!$E$10*((-0.000000001)*V1447^3+(0.000002)*V1447^2-0.0012*V1447+1.3446)+T1448*'Exhaust Gas Math'!$D$14)</f>
        <v>886.94905219186546</v>
      </c>
      <c r="W1448">
        <f t="shared" si="315"/>
        <v>81283.211450060175</v>
      </c>
      <c r="X1448" s="9">
        <f t="shared" si="316"/>
        <v>81277.462084800136</v>
      </c>
    </row>
    <row r="1449" spans="3:24" x14ac:dyDescent="0.2">
      <c r="C1449" s="1"/>
      <c r="D1449" s="1"/>
      <c r="E1449">
        <f t="shared" si="309"/>
        <v>0.180625000000007</v>
      </c>
      <c r="F1449">
        <f t="shared" si="310"/>
        <v>74877.903985691853</v>
      </c>
      <c r="H1449" s="1">
        <v>0.180625000000007</v>
      </c>
      <c r="I1449" s="1">
        <f t="shared" si="317"/>
        <v>22.50000000025193</v>
      </c>
      <c r="J1449" s="1">
        <f t="shared" si="318"/>
        <v>1</v>
      </c>
      <c r="K1449" s="1">
        <f t="shared" si="319"/>
        <v>2.3324026239073328E-3</v>
      </c>
      <c r="L1449" s="1">
        <f t="shared" si="320"/>
        <v>0.31</v>
      </c>
      <c r="M1449" s="10">
        <f t="shared" si="311"/>
        <v>2.4130188194455837E-3</v>
      </c>
      <c r="N1449" s="9">
        <f t="shared" si="312"/>
        <v>7.6221728150144701</v>
      </c>
      <c r="O1449">
        <f>((-0.0000000008)*V1449^3+(0.000003)*V1449^2-0.004*V1449+2.013)*('Exhaust Gas Math'!$E$10/(T1449+'Exhaust Gas Math'!$E$10))+(357.45*V1449^-1.004)*(T1449/(T1449+'Exhaust Gas Math'!$E$10))</f>
        <v>0.37492999730330312</v>
      </c>
      <c r="P1449">
        <f t="shared" si="321"/>
        <v>-10.891251212634335</v>
      </c>
      <c r="Q1449" s="9">
        <f t="shared" si="313"/>
        <v>1.7104004455050265E-5</v>
      </c>
      <c r="R1449" s="10">
        <f t="shared" si="314"/>
        <v>5.6873300749171412E-5</v>
      </c>
      <c r="S1449">
        <f t="shared" si="322"/>
        <v>5.0357947077541072E-6</v>
      </c>
      <c r="T1449" s="9">
        <f>S1449*'Exhaust Gas Math'!$C$14</f>
        <v>5.9659941443741718E-6</v>
      </c>
      <c r="U1449" s="9">
        <f>(T1449/'Exhaust Gas Math'!$B$14)+('Exhaust Gas Math'!$D$10)</f>
        <v>6.4653018000166145E-4</v>
      </c>
      <c r="V1449">
        <f>('Exhaust Gas Math'!$E$10*((-0.000000001)*V1448^3+(0.000002)*V1448^2-0.0012*V1448+1.3446)*$B$18+T1449*'Exhaust Gas Math'!$D$14*$B$17)/('Exhaust Gas Math'!$E$10*((-0.000000001)*V1448^3+(0.000002)*V1448^2-0.0012*V1448+1.3446)+T1449*'Exhaust Gas Math'!$D$14)</f>
        <v>792.32331857271083</v>
      </c>
      <c r="W1449">
        <f t="shared" si="315"/>
        <v>74888.795236904494</v>
      </c>
      <c r="X1449" s="9">
        <f t="shared" si="316"/>
        <v>74877.903985691853</v>
      </c>
    </row>
    <row r="1450" spans="3:24" x14ac:dyDescent="0.2">
      <c r="C1450" s="1"/>
      <c r="D1450" s="1"/>
      <c r="E1450">
        <f t="shared" si="309"/>
        <v>0.18075000000000699</v>
      </c>
      <c r="F1450">
        <f t="shared" si="310"/>
        <v>69502.765222503571</v>
      </c>
      <c r="H1450" s="1">
        <v>0.18075000000000699</v>
      </c>
      <c r="I1450" s="1">
        <f t="shared" si="317"/>
        <v>27.00000000025193</v>
      </c>
      <c r="J1450" s="1">
        <f t="shared" si="318"/>
        <v>1</v>
      </c>
      <c r="K1450" s="1">
        <f t="shared" si="319"/>
        <v>2.6402378390291224E-3</v>
      </c>
      <c r="L1450" s="1">
        <f t="shared" si="320"/>
        <v>0.35</v>
      </c>
      <c r="M1450" s="10">
        <f t="shared" si="311"/>
        <v>3.4550931832920094E-3</v>
      </c>
      <c r="N1450" s="9">
        <f t="shared" si="312"/>
        <v>9.0424454071515878</v>
      </c>
      <c r="O1450">
        <f>((-0.0000000008)*V1450^3+(0.000003)*V1450^2-0.004*V1450+2.013)*('Exhaust Gas Math'!$E$10/(T1450+'Exhaust Gas Math'!$E$10))+(357.45*V1450^-1.004)*(T1450/(T1450+'Exhaust Gas Math'!$E$10))</f>
        <v>0.45385030429897188</v>
      </c>
      <c r="P1450">
        <f t="shared" si="321"/>
        <v>-18.554720903885645</v>
      </c>
      <c r="Q1450" s="9">
        <f t="shared" si="313"/>
        <v>2.4490455160734401E-5</v>
      </c>
      <c r="R1450" s="10">
        <f t="shared" si="314"/>
        <v>6.4259751454855544E-5</v>
      </c>
      <c r="S1450">
        <f t="shared" si="322"/>
        <v>7.9401146248460039E-6</v>
      </c>
      <c r="T1450" s="9">
        <f>S1450*'Exhaust Gas Math'!$C$14</f>
        <v>9.4067927917215747E-6</v>
      </c>
      <c r="U1450" s="9">
        <f>(T1450/'Exhaust Gas Math'!$B$14)+('Exhaust Gas Math'!$D$10)</f>
        <v>7.6530127587143715E-4</v>
      </c>
      <c r="V1450">
        <f>('Exhaust Gas Math'!$E$10*((-0.000000001)*V1449^3+(0.000002)*V1449^2-0.0012*V1449+1.3446)*$B$18+T1450*'Exhaust Gas Math'!$D$14*$B$17)/('Exhaust Gas Math'!$E$10*((-0.000000001)*V1449^3+(0.000002)*V1449^2-0.0012*V1449+1.3446)+T1450*'Exhaust Gas Math'!$D$14)</f>
        <v>702.08642402034934</v>
      </c>
      <c r="W1450">
        <f t="shared" si="315"/>
        <v>69521.319943407463</v>
      </c>
      <c r="X1450" s="9">
        <f t="shared" si="316"/>
        <v>69502.765222503571</v>
      </c>
    </row>
    <row r="1451" spans="3:24" x14ac:dyDescent="0.2">
      <c r="C1451" s="1"/>
      <c r="D1451" s="1"/>
      <c r="E1451">
        <f t="shared" si="309"/>
        <v>0.180875000000007</v>
      </c>
      <c r="F1451">
        <f t="shared" si="310"/>
        <v>65365.754783548924</v>
      </c>
      <c r="H1451" s="1">
        <v>0.180875000000007</v>
      </c>
      <c r="I1451" s="1">
        <f t="shared" si="317"/>
        <v>31.50000000025193</v>
      </c>
      <c r="J1451" s="1">
        <f t="shared" si="318"/>
        <v>1</v>
      </c>
      <c r="K1451" s="1">
        <f t="shared" si="319"/>
        <v>2.9567192492209859E-3</v>
      </c>
      <c r="L1451" s="1">
        <f t="shared" si="320"/>
        <v>0.39</v>
      </c>
      <c r="M1451" s="10">
        <f t="shared" si="311"/>
        <v>4.6713067900480444E-3</v>
      </c>
      <c r="N1451" s="9">
        <f t="shared" si="312"/>
        <v>10.406968316435391</v>
      </c>
      <c r="O1451">
        <f>((-0.0000000008)*V1451^3+(0.000003)*V1451^2-0.004*V1451+2.013)*('Exhaust Gas Math'!$E$10/(T1451+'Exhaust Gas Math'!$E$10))+(357.45*V1451^-1.004)*(T1451/(T1451+'Exhaust Gas Math'!$E$10))</f>
        <v>0.53364853337912521</v>
      </c>
      <c r="P1451">
        <f t="shared" si="321"/>
        <v>-28.898399412641822</v>
      </c>
      <c r="Q1451" s="9">
        <f t="shared" si="313"/>
        <v>3.3111242856467116E-5</v>
      </c>
      <c r="R1451" s="10">
        <f t="shared" si="314"/>
        <v>7.2880539150588263E-5</v>
      </c>
      <c r="S1451">
        <f t="shared" si="322"/>
        <v>1.1717159648541816E-5</v>
      </c>
      <c r="T1451" s="9">
        <f>S1451*'Exhaust Gas Math'!$C$14</f>
        <v>1.3881524150350882E-5</v>
      </c>
      <c r="U1451" s="9">
        <f>(T1451/'Exhaust Gas Math'!$B$14)+('Exhaust Gas Math'!$D$10)</f>
        <v>9.1976214430876217E-4</v>
      </c>
      <c r="V1451">
        <f>('Exhaust Gas Math'!$E$10*((-0.000000001)*V1450^3+(0.000002)*V1450^2-0.0012*V1450+1.3446)*$B$18+T1451*'Exhaust Gas Math'!$D$14*$B$17)/('Exhaust Gas Math'!$E$10*((-0.000000001)*V1450^3+(0.000002)*V1450^2-0.0012*V1450+1.3446)+T1451*'Exhaust Gas Math'!$D$14)</f>
        <v>623.22411407835648</v>
      </c>
      <c r="W1451">
        <f t="shared" si="315"/>
        <v>65394.653182961563</v>
      </c>
      <c r="X1451" s="9">
        <f t="shared" si="316"/>
        <v>65365.754783548924</v>
      </c>
    </row>
    <row r="1452" spans="3:24" x14ac:dyDescent="0.2">
      <c r="C1452" s="1"/>
      <c r="D1452" s="1"/>
      <c r="E1452">
        <f t="shared" si="309"/>
        <v>0.18100000000000699</v>
      </c>
      <c r="F1452">
        <f t="shared" si="310"/>
        <v>62502.214271567944</v>
      </c>
      <c r="H1452" s="1">
        <v>0.18100000000000699</v>
      </c>
      <c r="I1452" s="1">
        <f t="shared" si="317"/>
        <v>36.00000000025193</v>
      </c>
      <c r="J1452" s="1">
        <f t="shared" si="318"/>
        <v>1</v>
      </c>
      <c r="K1452" s="1">
        <f t="shared" si="319"/>
        <v>3.2794874396816351E-3</v>
      </c>
      <c r="L1452" s="1">
        <f t="shared" si="320"/>
        <v>0.43</v>
      </c>
      <c r="M1452" s="10">
        <f t="shared" si="311"/>
        <v>6.0541612783959718E-3</v>
      </c>
      <c r="N1452" s="9">
        <f t="shared" si="312"/>
        <v>11.707328805380241</v>
      </c>
      <c r="O1452">
        <f>((-0.0000000008)*V1452^3+(0.000003)*V1452^2-0.004*V1452+2.013)*('Exhaust Gas Math'!$E$10/(T1452+'Exhaust Gas Math'!$E$10))+(357.45*V1452^-1.004)*(T1452/(T1452+'Exhaust Gas Math'!$E$10))</f>
        <v>0.60927075817234844</v>
      </c>
      <c r="P1452">
        <f t="shared" si="321"/>
        <v>-41.753796559178575</v>
      </c>
      <c r="Q1452" s="9">
        <f t="shared" si="313"/>
        <v>4.2913217519401397E-5</v>
      </c>
      <c r="R1452" s="10">
        <f t="shared" si="314"/>
        <v>8.2682513813522537E-5</v>
      </c>
      <c r="S1452">
        <f t="shared" si="322"/>
        <v>1.6452188570753858E-5</v>
      </c>
      <c r="T1452" s="9">
        <f>S1452*'Exhaust Gas Math'!$C$14</f>
        <v>1.9491195803538294E-5</v>
      </c>
      <c r="U1452" s="9">
        <f>(T1452/'Exhaust Gas Math'!$B$14)+('Exhaust Gas Math'!$D$10)</f>
        <v>1.1133994122820936E-3</v>
      </c>
      <c r="V1452">
        <f>('Exhaust Gas Math'!$E$10*((-0.000000001)*V1451^3+(0.000002)*V1451^2-0.0012*V1451+1.3446)*$B$18+T1452*'Exhaust Gas Math'!$D$14*$B$17)/('Exhaust Gas Math'!$E$10*((-0.000000001)*V1451^3+(0.000002)*V1451^2-0.0012*V1451+1.3446)+T1452*'Exhaust Gas Math'!$D$14)</f>
        <v>558.61690961154579</v>
      </c>
      <c r="W1452">
        <f t="shared" si="315"/>
        <v>62543.96806812712</v>
      </c>
      <c r="X1452" s="9">
        <f t="shared" si="316"/>
        <v>62502.214271567944</v>
      </c>
    </row>
    <row r="1453" spans="3:24" x14ac:dyDescent="0.2">
      <c r="C1453" s="1"/>
      <c r="D1453" s="1"/>
      <c r="E1453">
        <f t="shared" si="309"/>
        <v>0.181125000000007</v>
      </c>
      <c r="F1453">
        <f t="shared" si="310"/>
        <v>60792.374688875141</v>
      </c>
      <c r="H1453" s="1">
        <v>0.181125000000007</v>
      </c>
      <c r="I1453" s="1">
        <f t="shared" si="317"/>
        <v>40.50000000025193</v>
      </c>
      <c r="J1453" s="1">
        <f t="shared" si="318"/>
        <v>1</v>
      </c>
      <c r="K1453" s="1">
        <f t="shared" si="319"/>
        <v>3.6061361267513197E-3</v>
      </c>
      <c r="L1453" s="1">
        <f t="shared" si="320"/>
        <v>0.47</v>
      </c>
      <c r="M1453" s="10">
        <f t="shared" si="311"/>
        <v>7.5951308905696339E-3</v>
      </c>
      <c r="N1453" s="9">
        <f t="shared" si="312"/>
        <v>12.93550971915826</v>
      </c>
      <c r="O1453">
        <f>((-0.0000000008)*V1453^3+(0.000003)*V1453^2-0.004*V1453+2.013)*('Exhaust Gas Math'!$E$10/(T1453+'Exhaust Gas Math'!$E$10))+(357.45*V1453^-1.004)*(T1453/(T1453+'Exhaust Gas Math'!$E$10))</f>
        <v>0.67801875684251445</v>
      </c>
      <c r="P1453">
        <f t="shared" si="321"/>
        <v>-56.72556183136917</v>
      </c>
      <c r="Q1453" s="9">
        <f t="shared" si="313"/>
        <v>5.383594671625496E-5</v>
      </c>
      <c r="R1453" s="10">
        <f t="shared" si="314"/>
        <v>9.3605243010376113E-5</v>
      </c>
      <c r="S1453">
        <f t="shared" si="322"/>
        <v>2.2219449880157706E-5</v>
      </c>
      <c r="T1453" s="9">
        <f>S1453*'Exhaust Gas Math'!$C$14</f>
        <v>2.6323771235574582E-5</v>
      </c>
      <c r="U1453" s="9">
        <f>(T1453/'Exhaust Gas Math'!$B$14)+('Exhaust Gas Math'!$D$10)</f>
        <v>1.3492494444545579E-3</v>
      </c>
      <c r="V1453">
        <f>('Exhaust Gas Math'!$E$10*((-0.000000001)*V1452^3+(0.000002)*V1452^2-0.0012*V1452+1.3446)*$B$18+T1453*'Exhaust Gas Math'!$D$14*$B$17)/('Exhaust Gas Math'!$E$10*((-0.000000001)*V1452^3+(0.000002)*V1452^2-0.0012*V1452+1.3446)+T1453*'Exhaust Gas Math'!$D$14)</f>
        <v>507.72441772088558</v>
      </c>
      <c r="W1453">
        <f t="shared" si="315"/>
        <v>60849.100250706513</v>
      </c>
      <c r="X1453" s="9">
        <f t="shared" si="316"/>
        <v>60792.374688875141</v>
      </c>
    </row>
    <row r="1454" spans="3:24" x14ac:dyDescent="0.2">
      <c r="C1454" s="1"/>
      <c r="D1454" s="1"/>
      <c r="E1454">
        <f t="shared" si="309"/>
        <v>0.18125000000000699</v>
      </c>
      <c r="F1454">
        <f t="shared" si="310"/>
        <v>60155.443627270055</v>
      </c>
      <c r="H1454" s="1">
        <v>0.18125000000000699</v>
      </c>
      <c r="I1454" s="1">
        <f t="shared" si="317"/>
        <v>45.00000000025193</v>
      </c>
      <c r="J1454" s="1">
        <f t="shared" si="318"/>
        <v>1</v>
      </c>
      <c r="K1454" s="1">
        <f t="shared" si="319"/>
        <v>3.9342300971054213E-3</v>
      </c>
      <c r="L1454" s="1">
        <f t="shared" si="320"/>
        <v>0.52</v>
      </c>
      <c r="M1454" s="10">
        <f t="shared" si="311"/>
        <v>9.2847150364850292E-3</v>
      </c>
      <c r="N1454" s="9">
        <f t="shared" si="312"/>
        <v>14.083938914023966</v>
      </c>
      <c r="O1454">
        <f>((-0.0000000008)*V1454^3+(0.000003)*V1454^2-0.004*V1454+2.013)*('Exhaust Gas Math'!$E$10/(T1454+'Exhaust Gas Math'!$E$10))+(357.45*V1454^-1.004)*(T1454/(T1454+'Exhaust Gas Math'!$E$10))</f>
        <v>0.74007038607234921</v>
      </c>
      <c r="P1454">
        <f t="shared" si="321"/>
        <v>-73.399194870442571</v>
      </c>
      <c r="Q1454" s="9">
        <f t="shared" si="313"/>
        <v>6.5812088189349228E-5</v>
      </c>
      <c r="R1454" s="10">
        <f t="shared" si="314"/>
        <v>1.0558138448347038E-4</v>
      </c>
      <c r="S1454">
        <f t="shared" si="322"/>
        <v>2.9215628133709296E-5</v>
      </c>
      <c r="T1454" s="9">
        <f>S1454*'Exhaust Gas Math'!$C$14</f>
        <v>3.4612266084146714E-5</v>
      </c>
      <c r="U1454" s="9">
        <f>(T1454/'Exhaust Gas Math'!$B$14)+('Exhaust Gas Math'!$D$10)</f>
        <v>1.6353555835146936E-3</v>
      </c>
      <c r="V1454">
        <f>('Exhaust Gas Math'!$E$10*((-0.000000001)*V1453^3+(0.000002)*V1453^2-0.0012*V1453+1.3446)*$B$18+T1454*'Exhaust Gas Math'!$D$14*$B$17)/('Exhaust Gas Math'!$E$10*((-0.000000001)*V1453^3+(0.000002)*V1453^2-0.0012*V1453+1.3446)+T1454*'Exhaust Gas Math'!$D$14)</f>
        <v>467.67659469792056</v>
      </c>
      <c r="W1454">
        <f t="shared" si="315"/>
        <v>60228.842822140497</v>
      </c>
      <c r="X1454" s="9">
        <f t="shared" si="316"/>
        <v>60155.443627270055</v>
      </c>
    </row>
    <row r="1455" spans="3:24" x14ac:dyDescent="0.2">
      <c r="C1455" s="1"/>
      <c r="D1455" s="1"/>
      <c r="E1455">
        <f t="shared" si="309"/>
        <v>0.181375000000007</v>
      </c>
      <c r="F1455">
        <f t="shared" si="310"/>
        <v>60243.649212478354</v>
      </c>
      <c r="H1455" s="1">
        <v>0.181375000000007</v>
      </c>
      <c r="I1455" s="1">
        <f t="shared" si="317"/>
        <v>49.50000000025193</v>
      </c>
      <c r="J1455" s="1">
        <f t="shared" si="318"/>
        <v>1</v>
      </c>
      <c r="K1455" s="1">
        <f t="shared" si="319"/>
        <v>4.261323362622871E-3</v>
      </c>
      <c r="L1455" s="1">
        <f t="shared" si="320"/>
        <v>0.56000000000000005</v>
      </c>
      <c r="M1455" s="10">
        <f t="shared" si="311"/>
        <v>1.1112496868039123E-2</v>
      </c>
      <c r="N1455" s="9">
        <f t="shared" si="312"/>
        <v>15.145535942099784</v>
      </c>
      <c r="O1455">
        <f>((-0.0000000008)*V1455^3+(0.000003)*V1455^2-0.004*V1455+2.013)*('Exhaust Gas Math'!$E$10/(T1455+'Exhaust Gas Math'!$E$10))+(357.45*V1455^-1.004)*(T1455/(T1455+'Exhaust Gas Math'!$E$10))</f>
        <v>0.7941121505683818</v>
      </c>
      <c r="P1455">
        <f t="shared" si="321"/>
        <v>-91.079604768190947</v>
      </c>
      <c r="Q1455" s="9">
        <f t="shared" si="313"/>
        <v>7.8767805044033349E-5</v>
      </c>
      <c r="R1455" s="10">
        <f t="shared" si="314"/>
        <v>1.185371013381545E-4</v>
      </c>
      <c r="S1455">
        <f t="shared" si="322"/>
        <v>3.7366237513081517E-5</v>
      </c>
      <c r="T1455" s="9">
        <f>S1455*'Exhaust Gas Math'!$C$14</f>
        <v>4.426843569637115E-5</v>
      </c>
      <c r="U1455" s="9">
        <f>(T1455/'Exhaust Gas Math'!$B$14)+('Exhaust Gas Math'!$D$10)</f>
        <v>1.9686717592904768E-3</v>
      </c>
      <c r="V1455">
        <f>('Exhaust Gas Math'!$E$10*((-0.000000001)*V1454^3+(0.000002)*V1454^2-0.0012*V1454+1.3446)*$B$18+T1455*'Exhaust Gas Math'!$D$14*$B$17)/('Exhaust Gas Math'!$E$10*((-0.000000001)*V1454^3+(0.000002)*V1454^2-0.0012*V1454+1.3446)+T1455*'Exhaust Gas Math'!$D$14)</f>
        <v>436.93246893948111</v>
      </c>
      <c r="W1455">
        <f t="shared" si="315"/>
        <v>60334.728817246549</v>
      </c>
      <c r="X1455" s="9">
        <f t="shared" si="316"/>
        <v>60243.649212478354</v>
      </c>
    </row>
    <row r="1456" spans="3:24" x14ac:dyDescent="0.2">
      <c r="C1456" s="1"/>
      <c r="D1456" s="1"/>
      <c r="E1456">
        <f t="shared" si="309"/>
        <v>0.18150000000000699</v>
      </c>
      <c r="F1456">
        <f t="shared" si="310"/>
        <v>60880.941106273654</v>
      </c>
      <c r="H1456" s="1">
        <v>0.18150000000000699</v>
      </c>
      <c r="I1456" s="1">
        <f t="shared" si="317"/>
        <v>54.00000000025193</v>
      </c>
      <c r="J1456" s="1">
        <f t="shared" si="318"/>
        <v>1</v>
      </c>
      <c r="K1456" s="1">
        <f t="shared" si="319"/>
        <v>4.5849773955822567E-3</v>
      </c>
      <c r="L1456" s="1">
        <f t="shared" si="320"/>
        <v>0.6</v>
      </c>
      <c r="M1456" s="10">
        <f t="shared" si="311"/>
        <v>1.3067207502441239E-2</v>
      </c>
      <c r="N1456" s="9">
        <f t="shared" si="312"/>
        <v>16.113755704690792</v>
      </c>
      <c r="O1456">
        <f>((-0.0000000008)*V1456^3+(0.000003)*V1456^2-0.004*V1456+2.013)*('Exhaust Gas Math'!$E$10/(T1456+'Exhaust Gas Math'!$E$10))+(357.45*V1456^-1.004)*(T1456/(T1456+'Exhaust Gas Math'!$E$10))</f>
        <v>0.84082869447996267</v>
      </c>
      <c r="P1456">
        <f t="shared" si="321"/>
        <v>-109.16189817722162</v>
      </c>
      <c r="Q1456" s="9">
        <f t="shared" si="313"/>
        <v>9.2623220977685122E-5</v>
      </c>
      <c r="R1456" s="10">
        <f t="shared" si="314"/>
        <v>1.3239251727180628E-4</v>
      </c>
      <c r="S1456">
        <f t="shared" si="322"/>
        <v>4.6705475080993121E-5</v>
      </c>
      <c r="T1456" s="9">
        <f>S1456*'Exhaust Gas Math'!$C$14</f>
        <v>5.5332793931087449E-5</v>
      </c>
      <c r="U1456" s="9">
        <f>(T1456/'Exhaust Gas Math'!$B$14)+('Exhaust Gas Math'!$D$10)</f>
        <v>2.3505964480967003E-3</v>
      </c>
      <c r="V1456">
        <f>('Exhaust Gas Math'!$E$10*((-0.000000001)*V1455^3+(0.000002)*V1455^2-0.0012*V1455+1.3446)*$B$18+T1456*'Exhaust Gas Math'!$D$14*$B$17)/('Exhaust Gas Math'!$E$10*((-0.000000001)*V1455^3+(0.000002)*V1455^2-0.0012*V1455+1.3446)+T1456*'Exhaust Gas Math'!$D$14)</f>
        <v>413.152793153701</v>
      </c>
      <c r="W1456">
        <f t="shared" si="315"/>
        <v>60990.103004450873</v>
      </c>
      <c r="X1456" s="9">
        <f t="shared" si="316"/>
        <v>60880.941106273654</v>
      </c>
    </row>
    <row r="1457" spans="3:24" x14ac:dyDescent="0.2">
      <c r="C1457" s="1"/>
      <c r="D1457" s="1"/>
      <c r="E1457">
        <f t="shared" si="309"/>
        <v>0.181625000000007</v>
      </c>
      <c r="F1457">
        <f t="shared" si="310"/>
        <v>61931.1301170519</v>
      </c>
      <c r="H1457" s="1">
        <v>0.181625000000007</v>
      </c>
      <c r="I1457" s="1">
        <f t="shared" si="317"/>
        <v>58.50000000025193</v>
      </c>
      <c r="J1457" s="1">
        <f t="shared" si="318"/>
        <v>1</v>
      </c>
      <c r="K1457" s="1">
        <f t="shared" si="319"/>
        <v>4.9027793082395618E-3</v>
      </c>
      <c r="L1457" s="1">
        <f t="shared" si="320"/>
        <v>0.64</v>
      </c>
      <c r="M1457" s="10">
        <f t="shared" si="311"/>
        <v>1.5136795498623432E-2</v>
      </c>
      <c r="N1457" s="9">
        <f t="shared" si="312"/>
        <v>16.982628804995024</v>
      </c>
      <c r="O1457">
        <f>((-0.0000000008)*V1457^3+(0.000003)*V1457^2-0.004*V1457+2.013)*('Exhaust Gas Math'!$E$10/(T1457+'Exhaust Gas Math'!$E$10))+(357.45*V1457^-1.004)*(T1457/(T1457+'Exhaust Gas Math'!$E$10))</f>
        <v>0.88102023146868524</v>
      </c>
      <c r="P1457">
        <f t="shared" si="321"/>
        <v>-127.04738201270879</v>
      </c>
      <c r="Q1457" s="9">
        <f t="shared" si="313"/>
        <v>1.0729291274368299E-4</v>
      </c>
      <c r="R1457" s="10">
        <f t="shared" si="314"/>
        <v>1.4706220903780415E-4</v>
      </c>
      <c r="S1457">
        <f t="shared" si="322"/>
        <v>5.7252781605786888E-5</v>
      </c>
      <c r="T1457" s="9">
        <f>S1457*'Exhaust Gas Math'!$C$14</f>
        <v>6.7828372606871642E-5</v>
      </c>
      <c r="U1457" s="9">
        <f>(T1457/'Exhaust Gas Math'!$B$14)+('Exhaust Gas Math'!$D$10)</f>
        <v>2.7819246730115843E-3</v>
      </c>
      <c r="V1457">
        <f>('Exhaust Gas Math'!$E$10*((-0.000000001)*V1456^3+(0.000002)*V1456^2-0.0012*V1456+1.3446)*$B$18+T1457*'Exhaust Gas Math'!$D$14*$B$17)/('Exhaust Gas Math'!$E$10*((-0.000000001)*V1456^3+(0.000002)*V1456^2-0.0012*V1456+1.3446)+T1457*'Exhaust Gas Math'!$D$14)</f>
        <v>394.5669441852607</v>
      </c>
      <c r="W1457">
        <f t="shared" si="315"/>
        <v>62058.177499064608</v>
      </c>
      <c r="X1457" s="9">
        <f t="shared" si="316"/>
        <v>61931.1301170519</v>
      </c>
    </row>
    <row r="1458" spans="3:24" x14ac:dyDescent="0.2">
      <c r="C1458" s="1"/>
      <c r="D1458" s="1"/>
      <c r="E1458">
        <f t="shared" si="309"/>
        <v>0.18175000000000699</v>
      </c>
      <c r="F1458">
        <f t="shared" si="310"/>
        <v>63399.054564958264</v>
      </c>
      <c r="H1458" s="1">
        <v>0.18175000000000699</v>
      </c>
      <c r="I1458" s="1">
        <f t="shared" si="317"/>
        <v>63.00000000025193</v>
      </c>
      <c r="J1458" s="1">
        <f t="shared" si="318"/>
        <v>1</v>
      </c>
      <c r="K1458" s="1">
        <f t="shared" si="319"/>
        <v>5.2123598412561478E-3</v>
      </c>
      <c r="L1458" s="1">
        <f t="shared" si="320"/>
        <v>0.69</v>
      </c>
      <c r="M1458" s="10">
        <f t="shared" si="311"/>
        <v>1.7308501158380243E-2</v>
      </c>
      <c r="N1458" s="9">
        <f t="shared" si="312"/>
        <v>17.746798351419031</v>
      </c>
      <c r="O1458">
        <f>((-0.0000000008)*V1458^3+(0.000003)*V1458^2-0.004*V1458+2.013)*('Exhaust Gas Math'!$E$10/(T1458+'Exhaust Gas Math'!$E$10))+(357.45*V1458^-1.004)*(T1458/(T1458+'Exhaust Gas Math'!$E$10))</f>
        <v>0.91593449645860692</v>
      </c>
      <c r="P1458">
        <f t="shared" si="321"/>
        <v>-144.23625895790272</v>
      </c>
      <c r="Q1458" s="9">
        <f t="shared" si="313"/>
        <v>1.226864368141139E-4</v>
      </c>
      <c r="R1458" s="10">
        <f t="shared" si="314"/>
        <v>1.6245573310823505E-4</v>
      </c>
      <c r="S1458">
        <f t="shared" si="322"/>
        <v>6.918518015939086E-5</v>
      </c>
      <c r="T1458" s="9">
        <f>S1458*'Exhaust Gas Math'!$C$14</f>
        <v>8.196489405591405E-5</v>
      </c>
      <c r="U1458" s="9">
        <f>(T1458/'Exhaust Gas Math'!$B$14)+('Exhaust Gas Math'!$D$10)</f>
        <v>3.2698957275177085E-3</v>
      </c>
      <c r="V1458">
        <f>('Exhaust Gas Math'!$E$10*((-0.000000001)*V1457^3+(0.000002)*V1457^2-0.0012*V1457+1.3446)*$B$18+T1458*'Exhaust Gas Math'!$D$14*$B$17)/('Exhaust Gas Math'!$E$10*((-0.000000001)*V1457^3+(0.000002)*V1457^2-0.0012*V1457+1.3446)+T1458*'Exhaust Gas Math'!$D$14)</f>
        <v>379.69668305224923</v>
      </c>
      <c r="W1458">
        <f t="shared" si="315"/>
        <v>63543.29082391617</v>
      </c>
      <c r="X1458" s="9">
        <f t="shared" si="316"/>
        <v>63399.054564958264</v>
      </c>
    </row>
    <row r="1459" spans="3:24" x14ac:dyDescent="0.2">
      <c r="C1459" s="1"/>
      <c r="D1459" s="1"/>
      <c r="E1459">
        <f t="shared" si="309"/>
        <v>0.181875000000007</v>
      </c>
      <c r="F1459">
        <f t="shared" si="310"/>
        <v>64985.900956855003</v>
      </c>
      <c r="H1459" s="1">
        <v>0.181875000000007</v>
      </c>
      <c r="I1459" s="1">
        <f t="shared" si="317"/>
        <v>67.50000000025193</v>
      </c>
      <c r="J1459" s="1">
        <f t="shared" si="318"/>
        <v>1</v>
      </c>
      <c r="K1459" s="1">
        <f t="shared" si="319"/>
        <v>5.5114110268706627E-3</v>
      </c>
      <c r="L1459" s="1">
        <f t="shared" si="320"/>
        <v>0.72</v>
      </c>
      <c r="M1459" s="10">
        <f t="shared" si="311"/>
        <v>1.9568935194155427E-2</v>
      </c>
      <c r="N1459" s="9">
        <f t="shared" si="312"/>
        <v>18.401552984597508</v>
      </c>
      <c r="O1459">
        <f>((-0.0000000008)*V1459^3+(0.000003)*V1459^2-0.004*V1459+2.013)*('Exhaust Gas Math'!$E$10/(T1459+'Exhaust Gas Math'!$E$10))+(357.45*V1459^-1.004)*(T1459/(T1459+'Exhaust Gas Math'!$E$10))</f>
        <v>0.94533391526521715</v>
      </c>
      <c r="P1459">
        <f t="shared" si="321"/>
        <v>-160.05313915383809</v>
      </c>
      <c r="Q1459" s="9">
        <f t="shared" si="313"/>
        <v>1.3870888699422858E-4</v>
      </c>
      <c r="R1459" s="10">
        <f t="shared" si="314"/>
        <v>1.7847818328834973E-4</v>
      </c>
      <c r="S1459">
        <f t="shared" si="322"/>
        <v>8.214509152130233E-5</v>
      </c>
      <c r="T1459" s="9">
        <f>S1459*'Exhaust Gas Math'!$C$14</f>
        <v>9.7318727916082505E-5</v>
      </c>
      <c r="U1459" s="9">
        <f>(T1459/'Exhaust Gas Math'!$B$14)+('Exhaust Gas Math'!$D$10)</f>
        <v>3.7998865407786147E-3</v>
      </c>
      <c r="V1459">
        <f>('Exhaust Gas Math'!$E$10*((-0.000000001)*V1458^3+(0.000002)*V1458^2-0.0012*V1458+1.3446)*$B$18+T1459*'Exhaust Gas Math'!$D$14*$B$17)/('Exhaust Gas Math'!$E$10*((-0.000000001)*V1458^3+(0.000002)*V1458^2-0.0012*V1458+1.3446)+T1459*'Exhaust Gas Math'!$D$14)</f>
        <v>368.01703186812051</v>
      </c>
      <c r="W1459">
        <f t="shared" si="315"/>
        <v>65145.954096008842</v>
      </c>
      <c r="X1459" s="9">
        <f t="shared" si="316"/>
        <v>64985.900956855003</v>
      </c>
    </row>
    <row r="1460" spans="3:24" x14ac:dyDescent="0.2">
      <c r="C1460" s="1"/>
      <c r="D1460" s="1"/>
      <c r="E1460">
        <f t="shared" si="309"/>
        <v>0.18200000000000699</v>
      </c>
      <c r="F1460">
        <f t="shared" si="310"/>
        <v>66750.258747022846</v>
      </c>
      <c r="H1460" s="1">
        <v>0.18200000000000699</v>
      </c>
      <c r="I1460" s="1">
        <f t="shared" si="317"/>
        <v>72.00000000025193</v>
      </c>
      <c r="J1460" s="1">
        <f t="shared" si="318"/>
        <v>1</v>
      </c>
      <c r="K1460" s="1">
        <f t="shared" si="319"/>
        <v>5.7977033951333379E-3</v>
      </c>
      <c r="L1460" s="1">
        <f t="shared" si="320"/>
        <v>0.76</v>
      </c>
      <c r="M1460" s="10">
        <f t="shared" si="311"/>
        <v>2.1904161278446632E-2</v>
      </c>
      <c r="N1460" s="9">
        <f t="shared" si="312"/>
        <v>18.942855924488509</v>
      </c>
      <c r="O1460">
        <f>((-0.0000000008)*V1460^3+(0.000003)*V1460^2-0.004*V1460+2.013)*('Exhaust Gas Math'!$E$10/(T1460+'Exhaust Gas Math'!$E$10))+(357.45*V1460^-1.004)*(T1460/(T1460+'Exhaust Gas Math'!$E$10))</f>
        <v>0.97049331905793301</v>
      </c>
      <c r="P1460">
        <f t="shared" si="321"/>
        <v>-174.12192770976742</v>
      </c>
      <c r="Q1460" s="9">
        <f t="shared" si="313"/>
        <v>1.5526147955065273E-4</v>
      </c>
      <c r="R1460" s="10">
        <f t="shared" si="314"/>
        <v>1.9503077584477388E-4</v>
      </c>
      <c r="S1460">
        <f t="shared" si="322"/>
        <v>9.6277631484021852E-5</v>
      </c>
      <c r="T1460" s="9">
        <f>S1460*'Exhaust Gas Math'!$C$14</f>
        <v>1.1406179540707674E-4</v>
      </c>
      <c r="U1460" s="9">
        <f>(T1460/'Exhaust Gas Math'!$B$14)+('Exhaust Gas Math'!$D$10)</f>
        <v>4.3778315698084465E-3</v>
      </c>
      <c r="V1460">
        <f>('Exhaust Gas Math'!$E$10*((-0.000000001)*V1459^3+(0.000002)*V1459^2-0.0012*V1459+1.3446)*$B$18+T1460*'Exhaust Gas Math'!$D$14*$B$17)/('Exhaust Gas Math'!$E$10*((-0.000000001)*V1459^3+(0.000002)*V1459^2-0.0012*V1459+1.3446)+T1460*'Exhaust Gas Math'!$D$14)</f>
        <v>358.58690241346511</v>
      </c>
      <c r="W1460">
        <f t="shared" si="315"/>
        <v>66924.380674732616</v>
      </c>
      <c r="X1460" s="9">
        <f t="shared" si="316"/>
        <v>66750.258747022846</v>
      </c>
    </row>
    <row r="1461" spans="3:24" x14ac:dyDescent="0.2">
      <c r="C1461" s="1"/>
      <c r="D1461" s="1"/>
      <c r="E1461">
        <f t="shared" si="309"/>
        <v>0.182125000000007</v>
      </c>
      <c r="F1461">
        <f t="shared" si="310"/>
        <v>68647.262788042004</v>
      </c>
      <c r="H1461" s="1">
        <v>0.182125000000007</v>
      </c>
      <c r="I1461" s="1">
        <f t="shared" si="317"/>
        <v>76.50000000025193</v>
      </c>
      <c r="J1461" s="1">
        <f t="shared" si="318"/>
        <v>1</v>
      </c>
      <c r="K1461" s="1">
        <f t="shared" si="319"/>
        <v>6.0691025949277354E-3</v>
      </c>
      <c r="L1461" s="1">
        <f t="shared" si="320"/>
        <v>0.8</v>
      </c>
      <c r="M1461" s="10">
        <f t="shared" si="311"/>
        <v>2.4299781965903575E-2</v>
      </c>
      <c r="N1461" s="9">
        <f t="shared" si="312"/>
        <v>19.367369858466311</v>
      </c>
      <c r="O1461">
        <f>((-0.0000000008)*V1461^3+(0.000003)*V1461^2-0.004*V1461+2.013)*('Exhaust Gas Math'!$E$10/(T1461+'Exhaust Gas Math'!$E$10))+(357.45*V1461^-1.004)*(T1461/(T1461+'Exhaust Gas Math'!$E$10))</f>
        <v>0.99202691912654462</v>
      </c>
      <c r="P1461">
        <f t="shared" si="321"/>
        <v>-186.05217617146684</v>
      </c>
      <c r="Q1461" s="9">
        <f t="shared" si="313"/>
        <v>1.7224216224598642E-4</v>
      </c>
      <c r="R1461" s="10">
        <f t="shared" si="314"/>
        <v>2.1201145854010756E-4</v>
      </c>
      <c r="S1461">
        <f t="shared" si="322"/>
        <v>1.1153872798871064E-4</v>
      </c>
      <c r="T1461" s="9">
        <f>S1461*'Exhaust Gas Math'!$C$14</f>
        <v>1.3214188358928709E-4</v>
      </c>
      <c r="U1461" s="9">
        <f>(T1461/'Exhaust Gas Math'!$B$14)+('Exhaust Gas Math'!$D$10)</f>
        <v>5.001928503954472E-3</v>
      </c>
      <c r="V1461">
        <f>('Exhaust Gas Math'!$E$10*((-0.000000001)*V1460^3+(0.000002)*V1460^2-0.0012*V1460+1.3446)*$B$18+T1461*'Exhaust Gas Math'!$D$14*$B$17)/('Exhaust Gas Math'!$E$10*((-0.000000001)*V1460^3+(0.000002)*V1460^2-0.0012*V1460+1.3446)+T1461*'Exhaust Gas Math'!$D$14)</f>
        <v>350.90253166144748</v>
      </c>
      <c r="W1461">
        <f t="shared" si="315"/>
        <v>68833.314964213467</v>
      </c>
      <c r="X1461" s="9">
        <f t="shared" si="316"/>
        <v>68647.262788042004</v>
      </c>
    </row>
    <row r="1462" spans="3:24" x14ac:dyDescent="0.2">
      <c r="C1462" s="1"/>
      <c r="D1462" s="1"/>
      <c r="E1462">
        <f t="shared" si="309"/>
        <v>0.18225000000000699</v>
      </c>
      <c r="F1462">
        <f t="shared" si="310"/>
        <v>70555.747810849163</v>
      </c>
      <c r="H1462" s="1">
        <v>0.18225000000000699</v>
      </c>
      <c r="I1462" s="1">
        <f t="shared" si="317"/>
        <v>81.00000000025193</v>
      </c>
      <c r="J1462" s="1">
        <f t="shared" si="318"/>
        <v>1</v>
      </c>
      <c r="K1462" s="1">
        <f t="shared" si="319"/>
        <v>6.3235853058677838E-3</v>
      </c>
      <c r="L1462" s="1">
        <f t="shared" si="320"/>
        <v>0.83</v>
      </c>
      <c r="M1462" s="10">
        <f t="shared" si="311"/>
        <v>2.6741027458362054E-2</v>
      </c>
      <c r="N1462" s="9">
        <f t="shared" si="312"/>
        <v>19.672477516962534</v>
      </c>
      <c r="O1462">
        <f>((-0.0000000008)*V1462^3+(0.000003)*V1462^2-0.004*V1462+2.013)*('Exhaust Gas Math'!$E$10/(T1462+'Exhaust Gas Math'!$E$10))+(357.45*V1462^-1.004)*(T1462/(T1462+'Exhaust Gas Math'!$E$10))</f>
        <v>1.0102780192220595</v>
      </c>
      <c r="P1462">
        <f t="shared" si="321"/>
        <v>-195.49201529116502</v>
      </c>
      <c r="Q1462" s="9">
        <f t="shared" si="313"/>
        <v>1.8954624352475358E-4</v>
      </c>
      <c r="R1462" s="10">
        <f t="shared" si="314"/>
        <v>2.2931553981887472E-4</v>
      </c>
      <c r="S1462">
        <f t="shared" si="322"/>
        <v>1.2767366386102065E-4</v>
      </c>
      <c r="T1462" s="9">
        <f>S1462*'Exhaust Gas Math'!$C$14</f>
        <v>1.5125722456731225E-4</v>
      </c>
      <c r="U1462" s="9">
        <f>(T1462/'Exhaust Gas Math'!$B$14)+('Exhaust Gas Math'!$D$10)</f>
        <v>5.6617607779629346E-3</v>
      </c>
      <c r="V1462">
        <f>('Exhaust Gas Math'!$E$10*((-0.000000001)*V1461^3+(0.000002)*V1461^2-0.0012*V1461+1.3446)*$B$18+T1462*'Exhaust Gas Math'!$D$14*$B$17)/('Exhaust Gas Math'!$E$10*((-0.000000001)*V1461^3+(0.000002)*V1461^2-0.0012*V1461+1.3446)+T1462*'Exhaust Gas Math'!$D$14)</f>
        <v>344.65294000880283</v>
      </c>
      <c r="W1462">
        <f t="shared" si="315"/>
        <v>70751.239826140329</v>
      </c>
      <c r="X1462" s="9">
        <f t="shared" si="316"/>
        <v>70555.747810849163</v>
      </c>
    </row>
    <row r="1463" spans="3:24" x14ac:dyDescent="0.2">
      <c r="C1463" s="1"/>
      <c r="D1463" s="1"/>
      <c r="E1463">
        <f t="shared" si="309"/>
        <v>0.182375000000007</v>
      </c>
      <c r="F1463">
        <f t="shared" si="310"/>
        <v>72463.052935144995</v>
      </c>
      <c r="H1463" s="1">
        <v>0.182375000000007</v>
      </c>
      <c r="I1463" s="1">
        <f t="shared" si="317"/>
        <v>85.50000000025193</v>
      </c>
      <c r="J1463" s="1">
        <f t="shared" si="318"/>
        <v>1</v>
      </c>
      <c r="K1463" s="1">
        <f t="shared" si="319"/>
        <v>6.5592543224446331E-3</v>
      </c>
      <c r="L1463" s="1">
        <f t="shared" si="320"/>
        <v>0.86</v>
      </c>
      <c r="M1463" s="10">
        <f t="shared" si="311"/>
        <v>2.9212846665566321E-2</v>
      </c>
      <c r="N1463" s="9">
        <f t="shared" si="312"/>
        <v>19.856297809804179</v>
      </c>
      <c r="O1463">
        <f>((-0.0000000008)*V1463^3+(0.000003)*V1463^2-0.004*V1463+2.013)*('Exhaust Gas Math'!$E$10/(T1463+'Exhaust Gas Math'!$E$10))+(357.45*V1463^-1.004)*(T1463/(T1463+'Exhaust Gas Math'!$E$10))</f>
        <v>1.0258221492038218</v>
      </c>
      <c r="P1463">
        <f t="shared" si="321"/>
        <v>-202.22676382647361</v>
      </c>
      <c r="Q1463" s="9">
        <f t="shared" si="313"/>
        <v>2.0706703797169221E-4</v>
      </c>
      <c r="R1463" s="10">
        <f t="shared" si="314"/>
        <v>2.4683633426581333E-4</v>
      </c>
      <c r="S1463">
        <f t="shared" si="322"/>
        <v>1.4460116496140639E-4</v>
      </c>
      <c r="T1463" s="9">
        <f>S1463*'Exhaust Gas Math'!$C$14</f>
        <v>1.713115314452883E-4</v>
      </c>
      <c r="U1463" s="9">
        <f>(T1463/'Exhaust Gas Math'!$B$14)+('Exhaust Gas Math'!$D$10)</f>
        <v>6.3540047157598298E-3</v>
      </c>
      <c r="V1463">
        <f>('Exhaust Gas Math'!$E$10*((-0.000000001)*V1462^3+(0.000002)*V1462^2-0.0012*V1462+1.3446)*$B$18+T1463*'Exhaust Gas Math'!$D$14*$B$17)/('Exhaust Gas Math'!$E$10*((-0.000000001)*V1462^3+(0.000002)*V1462^2-0.0012*V1462+1.3446)+T1463*'Exhaust Gas Math'!$D$14)</f>
        <v>339.51148252424474</v>
      </c>
      <c r="W1463">
        <f t="shared" si="315"/>
        <v>72665.27969897147</v>
      </c>
      <c r="X1463" s="9">
        <f t="shared" si="316"/>
        <v>72463.052935144995</v>
      </c>
    </row>
    <row r="1464" spans="3:24" x14ac:dyDescent="0.2">
      <c r="C1464" s="1"/>
      <c r="D1464" s="1"/>
      <c r="E1464">
        <f t="shared" si="309"/>
        <v>0.18250000000000699</v>
      </c>
      <c r="F1464">
        <f t="shared" si="310"/>
        <v>74359.207188364075</v>
      </c>
      <c r="H1464" s="1">
        <v>0.18250000000000699</v>
      </c>
      <c r="I1464" s="1">
        <f t="shared" si="317"/>
        <v>90.00000000025193</v>
      </c>
      <c r="J1464" s="1">
        <f t="shared" si="318"/>
        <v>1</v>
      </c>
      <c r="K1464" s="1">
        <f t="shared" si="319"/>
        <v>6.7743526979688121E-3</v>
      </c>
      <c r="L1464" s="1">
        <f t="shared" si="320"/>
        <v>0.89</v>
      </c>
      <c r="M1464" s="10">
        <f t="shared" si="311"/>
        <v>3.1700000000139339E-2</v>
      </c>
      <c r="N1464" s="9">
        <f t="shared" si="312"/>
        <v>19.917697423759289</v>
      </c>
      <c r="O1464">
        <f>((-0.0000000008)*V1464^3+(0.000003)*V1464^2-0.004*V1464+2.013)*('Exhaust Gas Math'!$E$10/(T1464+'Exhaust Gas Math'!$E$10))+(357.45*V1464^-1.004)*(T1464/(T1464+'Exhaust Gas Math'!$E$10))</f>
        <v>1.0391194351115878</v>
      </c>
      <c r="P1464">
        <f t="shared" si="321"/>
        <v>-206.11696224064971</v>
      </c>
      <c r="Q1464" s="9">
        <f t="shared" si="313"/>
        <v>2.2469652406277213E-4</v>
      </c>
      <c r="R1464" s="10">
        <f t="shared" si="314"/>
        <v>2.6446582035689328E-4</v>
      </c>
      <c r="S1464">
        <f t="shared" si="322"/>
        <v>1.6222783456578839E-4</v>
      </c>
      <c r="T1464" s="9">
        <f>S1464*'Exhaust Gas Math'!$C$14</f>
        <v>1.9219415548924211E-4</v>
      </c>
      <c r="U1464" s="9">
        <f>(T1464/'Exhaust Gas Math'!$B$14)+('Exhaust Gas Math'!$D$10)</f>
        <v>7.0748408926308622E-3</v>
      </c>
      <c r="V1464">
        <f>('Exhaust Gas Math'!$E$10*((-0.000000001)*V1463^3+(0.000002)*V1463^2-0.0012*V1463+1.3446)*$B$18+T1464*'Exhaust Gas Math'!$D$14*$B$17)/('Exhaust Gas Math'!$E$10*((-0.000000001)*V1463^3+(0.000002)*V1463^2-0.0012*V1463+1.3446)+T1464*'Exhaust Gas Math'!$D$14)</f>
        <v>335.2399340689675</v>
      </c>
      <c r="W1464">
        <f t="shared" si="315"/>
        <v>74565.32415060472</v>
      </c>
      <c r="X1464" s="9">
        <f t="shared" si="316"/>
        <v>74359.207188364075</v>
      </c>
    </row>
    <row r="1465" spans="3:24" x14ac:dyDescent="0.2">
      <c r="C1465" s="1"/>
      <c r="D1465" s="1"/>
      <c r="E1465">
        <f t="shared" si="309"/>
        <v>0.182625000000007</v>
      </c>
      <c r="F1465">
        <f t="shared" si="310"/>
        <v>76235.882675890869</v>
      </c>
      <c r="H1465" s="1">
        <v>0.182625000000007</v>
      </c>
      <c r="I1465" s="1">
        <f t="shared" si="317"/>
        <v>94.50000000025193</v>
      </c>
      <c r="J1465" s="1">
        <f t="shared" si="318"/>
        <v>1</v>
      </c>
      <c r="K1465" s="1">
        <f t="shared" si="319"/>
        <v>6.9672768428625364E-3</v>
      </c>
      <c r="L1465" s="1">
        <f t="shared" si="320"/>
        <v>0.92</v>
      </c>
      <c r="M1465" s="10">
        <f t="shared" si="311"/>
        <v>3.4187153334711944E-2</v>
      </c>
      <c r="N1465" s="9">
        <f t="shared" si="312"/>
        <v>19.856297809790416</v>
      </c>
      <c r="O1465">
        <f>((-0.0000000008)*V1465^3+(0.000003)*V1465^2-0.004*V1465+2.013)*('Exhaust Gas Math'!$E$10/(T1465+'Exhaust Gas Math'!$E$10))+(357.45*V1465^-1.004)*(T1465/(T1465+'Exhaust Gas Math'!$E$10))</f>
        <v>1.050541337916294</v>
      </c>
      <c r="P1465">
        <f t="shared" si="321"/>
        <v>-207.09981276709598</v>
      </c>
      <c r="Q1465" s="9">
        <f t="shared" si="313"/>
        <v>2.4232601015384913E-4</v>
      </c>
      <c r="R1465" s="10">
        <f t="shared" si="314"/>
        <v>2.820953064479703E-4</v>
      </c>
      <c r="S1465">
        <f t="shared" si="322"/>
        <v>1.8044866157256227E-4</v>
      </c>
      <c r="T1465" s="9">
        <f>S1465*'Exhaust Gas Math'!$C$14</f>
        <v>2.1378068820883123E-4</v>
      </c>
      <c r="U1465" s="9">
        <f>(T1465/'Exhaust Gas Math'!$B$14)+('Exhaust Gas Math'!$D$10)</f>
        <v>7.819974918160345E-3</v>
      </c>
      <c r="V1465">
        <f>('Exhaust Gas Math'!$E$10*((-0.000000001)*V1464^3+(0.000002)*V1464^2-0.0012*V1464+1.3446)*$B$18+T1465*'Exhaust Gas Math'!$D$14*$B$17)/('Exhaust Gas Math'!$E$10*((-0.000000001)*V1464^3+(0.000002)*V1464^2-0.0012*V1464+1.3446)+T1465*'Exhaust Gas Math'!$D$14)</f>
        <v>331.66075532723875</v>
      </c>
      <c r="W1465">
        <f t="shared" si="315"/>
        <v>76442.982488657959</v>
      </c>
      <c r="X1465" s="9">
        <f t="shared" si="316"/>
        <v>76235.882675890869</v>
      </c>
    </row>
    <row r="1466" spans="3:24" x14ac:dyDescent="0.2">
      <c r="C1466" s="1"/>
      <c r="D1466" s="1"/>
      <c r="E1466">
        <f t="shared" si="309"/>
        <v>0.18275000000000699</v>
      </c>
      <c r="F1466">
        <f t="shared" si="310"/>
        <v>78019.369248622053</v>
      </c>
      <c r="H1466" s="1">
        <v>0.18275000000000699</v>
      </c>
      <c r="I1466" s="1">
        <f t="shared" si="317"/>
        <v>99.00000000025193</v>
      </c>
      <c r="J1466" s="1">
        <f t="shared" si="318"/>
        <v>1</v>
      </c>
      <c r="K1466" s="1">
        <f t="shared" si="319"/>
        <v>7.1365884796525314E-3</v>
      </c>
      <c r="L1466" s="1">
        <f t="shared" si="320"/>
        <v>0.94</v>
      </c>
      <c r="M1466" s="10">
        <f t="shared" si="311"/>
        <v>3.6658972541912749E-2</v>
      </c>
      <c r="N1466" s="9">
        <f t="shared" si="312"/>
        <v>19.672477516935185</v>
      </c>
      <c r="O1466">
        <f>((-0.0000000008)*V1466^3+(0.000003)*V1466^2-0.004*V1466+2.013)*('Exhaust Gas Math'!$E$10/(T1466+'Exhaust Gas Math'!$E$10))+(357.45*V1466^-1.004)*(T1466/(T1466+'Exhaust Gas Math'!$E$10))</f>
        <v>1.0602931691829325</v>
      </c>
      <c r="P1466">
        <f t="shared" si="321"/>
        <v>-205.17010614767355</v>
      </c>
      <c r="Q1466" s="9">
        <f t="shared" si="313"/>
        <v>2.5984680460076323E-4</v>
      </c>
      <c r="R1466" s="10">
        <f t="shared" si="314"/>
        <v>2.9961610089488441E-4</v>
      </c>
      <c r="S1466">
        <f t="shared" si="322"/>
        <v>1.9895081393807426E-4</v>
      </c>
      <c r="T1466" s="9">
        <f>S1466*'Exhaust Gas Math'!$C$14</f>
        <v>2.357005120056581E-4</v>
      </c>
      <c r="U1466" s="9">
        <f>(T1466/'Exhaust Gas Math'!$B$14)+('Exhaust Gas Math'!$D$10)</f>
        <v>8.5766136408675208E-3</v>
      </c>
      <c r="V1466">
        <f>('Exhaust Gas Math'!$E$10*((-0.000000001)*V1465^3+(0.000002)*V1465^2-0.0012*V1465+1.3446)*$B$18+T1466*'Exhaust Gas Math'!$D$14*$B$17)/('Exhaust Gas Math'!$E$10*((-0.000000001)*V1465^3+(0.000002)*V1465^2-0.0012*V1465+1.3446)+T1466*'Exhaust Gas Math'!$D$14)</f>
        <v>328.66864778879807</v>
      </c>
      <c r="W1466">
        <f t="shared" si="315"/>
        <v>78224.539354769731</v>
      </c>
      <c r="X1466" s="9">
        <f t="shared" si="316"/>
        <v>78019.369248622053</v>
      </c>
    </row>
    <row r="1467" spans="3:24" x14ac:dyDescent="0.2">
      <c r="C1467" s="1"/>
      <c r="D1467" s="1"/>
      <c r="E1467">
        <f t="shared" si="309"/>
        <v>0.182875000000007</v>
      </c>
      <c r="F1467">
        <f t="shared" si="310"/>
        <v>79715.434902102788</v>
      </c>
      <c r="H1467" s="1">
        <v>0.182875000000007</v>
      </c>
      <c r="I1467" s="1">
        <f t="shared" si="317"/>
        <v>103.50000000025193</v>
      </c>
      <c r="J1467" s="1">
        <f t="shared" si="318"/>
        <v>1</v>
      </c>
      <c r="K1467" s="1">
        <f t="shared" si="319"/>
        <v>7.2810253655371448E-3</v>
      </c>
      <c r="L1467" s="1">
        <f t="shared" si="320"/>
        <v>0.96</v>
      </c>
      <c r="M1467" s="10">
        <f t="shared" si="311"/>
        <v>3.9100218034367841E-2</v>
      </c>
      <c r="N1467" s="9">
        <f t="shared" si="312"/>
        <v>19.36736985842537</v>
      </c>
      <c r="O1467">
        <f>((-0.0000000008)*V1467^3+(0.000003)*V1467^2-0.004*V1467+2.013)*('Exhaust Gas Math'!$E$10/(T1467+'Exhaust Gas Math'!$E$10))+(357.45*V1467^-1.004)*(T1467/(T1467+'Exhaust Gas Math'!$E$10))</f>
        <v>1.0686646688712844</v>
      </c>
      <c r="P1467">
        <f t="shared" si="321"/>
        <v>-200.42539512464492</v>
      </c>
      <c r="Q1467" s="9">
        <f t="shared" si="313"/>
        <v>2.771508858795064E-4</v>
      </c>
      <c r="R1467" s="10">
        <f t="shared" si="314"/>
        <v>3.1692018217362758E-4</v>
      </c>
      <c r="S1467">
        <f t="shared" si="322"/>
        <v>2.1761290844096118E-4</v>
      </c>
      <c r="T1467" s="9">
        <f>S1467*'Exhaust Gas Math'!$C$14</f>
        <v>2.5780982205249992E-4</v>
      </c>
      <c r="U1467" s="9">
        <f>(T1467/'Exhaust Gas Math'!$B$14)+('Exhaust Gas Math'!$D$10)</f>
        <v>9.3397931385148045E-3</v>
      </c>
      <c r="V1467">
        <f>('Exhaust Gas Math'!$E$10*((-0.000000001)*V1466^3+(0.000002)*V1466^2-0.0012*V1466+1.3446)*$B$18+T1467*'Exhaust Gas Math'!$D$14*$B$17)/('Exhaust Gas Math'!$E$10*((-0.000000001)*V1466^3+(0.000002)*V1466^2-0.0012*V1466+1.3446)+T1467*'Exhaust Gas Math'!$D$14)</f>
        <v>326.14564263378753</v>
      </c>
      <c r="W1467">
        <f t="shared" si="315"/>
        <v>79915.860297227438</v>
      </c>
      <c r="X1467" s="9">
        <f t="shared" si="316"/>
        <v>79715.434902102788</v>
      </c>
    </row>
    <row r="1468" spans="3:24" x14ac:dyDescent="0.2">
      <c r="C1468" s="1"/>
      <c r="D1468" s="1"/>
      <c r="E1468">
        <f t="shared" si="309"/>
        <v>0.18300000000000699</v>
      </c>
      <c r="F1468">
        <f t="shared" si="310"/>
        <v>81270.680023556604</v>
      </c>
      <c r="H1468" s="1">
        <v>0.18300000000000699</v>
      </c>
      <c r="I1468" s="1">
        <f t="shared" si="317"/>
        <v>108.00000000025193</v>
      </c>
      <c r="J1468" s="1">
        <f t="shared" si="318"/>
        <v>1</v>
      </c>
      <c r="K1468" s="1">
        <f t="shared" si="319"/>
        <v>7.3995107025894361E-3</v>
      </c>
      <c r="L1468" s="1">
        <f t="shared" si="320"/>
        <v>0.97</v>
      </c>
      <c r="M1468" s="10">
        <f t="shared" si="311"/>
        <v>4.1495838721818404E-2</v>
      </c>
      <c r="N1468" s="9">
        <f t="shared" si="312"/>
        <v>18.942855924434401</v>
      </c>
      <c r="O1468">
        <f>((-0.0000000008)*V1468^3+(0.000003)*V1468^2-0.004*V1468+2.013)*('Exhaust Gas Math'!$E$10/(T1468+'Exhaust Gas Math'!$E$10))+(357.45*V1468^-1.004)*(T1468/(T1468+'Exhaust Gas Math'!$E$10))</f>
        <v>1.0758146684150527</v>
      </c>
      <c r="P1468">
        <f t="shared" si="321"/>
        <v>-193.01825189650887</v>
      </c>
      <c r="Q1468" s="9">
        <f t="shared" si="313"/>
        <v>2.9413156857479488E-4</v>
      </c>
      <c r="R1468" s="10">
        <f t="shared" si="314"/>
        <v>3.33900864868916E-4</v>
      </c>
      <c r="S1468">
        <f t="shared" si="322"/>
        <v>2.3611698795284708E-4</v>
      </c>
      <c r="T1468" s="9">
        <f>S1468*'Exhaust Gas Math'!$C$14</f>
        <v>2.7973192897337161E-4</v>
      </c>
      <c r="U1468" s="9">
        <f>(T1468/'Exhaust Gas Math'!$B$14)+('Exhaust Gas Math'!$D$10)</f>
        <v>1.0096510671164845E-2</v>
      </c>
      <c r="V1468">
        <f>('Exhaust Gas Math'!$E$10*((-0.000000001)*V1467^3+(0.000002)*V1467^2-0.0012*V1467+1.3446)*$B$18+T1468*'Exhaust Gas Math'!$D$14*$B$17)/('Exhaust Gas Math'!$E$10*((-0.000000001)*V1467^3+(0.000002)*V1467^2-0.0012*V1467+1.3446)+T1468*'Exhaust Gas Math'!$D$14)</f>
        <v>324.02335890320143</v>
      </c>
      <c r="W1468">
        <f t="shared" si="315"/>
        <v>81463.69827545312</v>
      </c>
      <c r="X1468" s="9">
        <f t="shared" si="316"/>
        <v>81270.680023556604</v>
      </c>
    </row>
    <row r="1469" spans="3:24" x14ac:dyDescent="0.2">
      <c r="C1469" s="1"/>
      <c r="D1469" s="1"/>
      <c r="E1469">
        <f t="shared" si="309"/>
        <v>0.183125000000007</v>
      </c>
      <c r="F1469">
        <f t="shared" si="310"/>
        <v>82752.86749495464</v>
      </c>
      <c r="H1469" s="1">
        <v>0.183125000000007</v>
      </c>
      <c r="I1469" s="1">
        <f t="shared" si="317"/>
        <v>112.50000000025193</v>
      </c>
      <c r="J1469" s="1">
        <f t="shared" si="318"/>
        <v>1</v>
      </c>
      <c r="K1469" s="1">
        <f t="shared" si="319"/>
        <v>7.4911611654418682E-3</v>
      </c>
      <c r="L1469" s="1">
        <f t="shared" si="320"/>
        <v>0.99</v>
      </c>
      <c r="M1469" s="10">
        <f t="shared" si="311"/>
        <v>4.3831064806102452E-2</v>
      </c>
      <c r="N1469" s="9">
        <f t="shared" si="312"/>
        <v>18.40155298453039</v>
      </c>
      <c r="O1469">
        <f>((-0.0000000008)*V1469^3+(0.000003)*V1469^2-0.004*V1469+2.013)*('Exhaust Gas Math'!$E$10/(T1469+'Exhaust Gas Math'!$E$10))+(357.45*V1469^-1.004)*(T1469/(T1469+'Exhaust Gas Math'!$E$10))</f>
        <v>1.0820126655835414</v>
      </c>
      <c r="P1469">
        <f t="shared" si="321"/>
        <v>-183.19402375509645</v>
      </c>
      <c r="Q1469" s="9">
        <f t="shared" si="313"/>
        <v>3.1068416113116829E-4</v>
      </c>
      <c r="R1469" s="10">
        <f t="shared" si="314"/>
        <v>3.5045345742528941E-4</v>
      </c>
      <c r="S1469">
        <f t="shared" si="322"/>
        <v>2.5452648079896475E-4</v>
      </c>
      <c r="T1469" s="9">
        <f>S1469*'Exhaust Gas Math'!$C$14</f>
        <v>3.0154197741552092E-4</v>
      </c>
      <c r="U1469" s="9">
        <f>(T1469/'Exhaust Gas Math'!$B$14)+('Exhaust Gas Math'!$D$10)</f>
        <v>1.084936011687245E-2</v>
      </c>
      <c r="V1469">
        <f>('Exhaust Gas Math'!$E$10*((-0.000000001)*V1468^3+(0.000002)*V1468^2-0.0012*V1468+1.3446)*$B$18+T1469*'Exhaust Gas Math'!$D$14*$B$17)/('Exhaust Gas Math'!$E$10*((-0.000000001)*V1468^3+(0.000002)*V1468^2-0.0012*V1468+1.3446)+T1469*'Exhaust Gas Math'!$D$14)</f>
        <v>322.20746196743522</v>
      </c>
      <c r="W1469">
        <f t="shared" si="315"/>
        <v>82936.061518709743</v>
      </c>
      <c r="X1469" s="9">
        <f t="shared" si="316"/>
        <v>82752.86749495464</v>
      </c>
    </row>
    <row r="1470" spans="3:24" x14ac:dyDescent="0.2">
      <c r="C1470" s="1"/>
      <c r="D1470" s="1"/>
      <c r="E1470">
        <f t="shared" si="309"/>
        <v>0.18325000000000699</v>
      </c>
      <c r="F1470">
        <f t="shared" si="310"/>
        <v>84063.748369912355</v>
      </c>
      <c r="H1470" s="1">
        <v>0.18325000000000699</v>
      </c>
      <c r="I1470" s="1">
        <f t="shared" si="317"/>
        <v>117.00000000025193</v>
      </c>
      <c r="J1470" s="1">
        <f t="shared" si="318"/>
        <v>1</v>
      </c>
      <c r="K1470" s="1">
        <f t="shared" si="319"/>
        <v>7.5552934866049901E-3</v>
      </c>
      <c r="L1470" s="1">
        <f t="shared" si="320"/>
        <v>0.99</v>
      </c>
      <c r="M1470" s="10">
        <f t="shared" si="311"/>
        <v>4.609149884186766E-2</v>
      </c>
      <c r="N1470" s="9">
        <f t="shared" si="312"/>
        <v>17.746798351339667</v>
      </c>
      <c r="O1470">
        <f>((-0.0000000008)*V1470^3+(0.000003)*V1470^2-0.004*V1470+2.013)*('Exhaust Gas Math'!$E$10/(T1470+'Exhaust Gas Math'!$E$10))+(357.45*V1470^-1.004)*(T1470/(T1470+'Exhaust Gas Math'!$E$10))</f>
        <v>1.0872980778158898</v>
      </c>
      <c r="P1470">
        <f t="shared" si="321"/>
        <v>-171.22164054443087</v>
      </c>
      <c r="Q1470" s="9">
        <f t="shared" si="313"/>
        <v>3.2670661131121222E-4</v>
      </c>
      <c r="R1470" s="10">
        <f t="shared" si="314"/>
        <v>3.6647590760533334E-4</v>
      </c>
      <c r="S1470">
        <f t="shared" si="322"/>
        <v>2.7234635892151433E-4</v>
      </c>
      <c r="T1470" s="9">
        <f>S1470*'Exhaust Gas Math'!$C$14</f>
        <v>3.2265349897315934E-4</v>
      </c>
      <c r="U1470" s="9">
        <f>(T1470/'Exhaust Gas Math'!$B$14)+('Exhaust Gas Math'!$D$10)</f>
        <v>1.1578097485102979E-2</v>
      </c>
      <c r="V1470">
        <f>('Exhaust Gas Math'!$E$10*((-0.000000001)*V1469^3+(0.000002)*V1469^2-0.0012*V1469+1.3446)*$B$18+T1470*'Exhaust Gas Math'!$D$14*$B$17)/('Exhaust Gas Math'!$E$10*((-0.000000001)*V1469^3+(0.000002)*V1469^2-0.0012*V1469+1.3446)+T1470*'Exhaust Gas Math'!$D$14)</f>
        <v>320.67611604690529</v>
      </c>
      <c r="W1470">
        <f t="shared" si="315"/>
        <v>84234.970010456789</v>
      </c>
      <c r="X1470" s="9">
        <f t="shared" si="316"/>
        <v>84063.748369912355</v>
      </c>
    </row>
    <row r="1471" spans="3:24" x14ac:dyDescent="0.2">
      <c r="C1471" s="1"/>
      <c r="D1471" s="1"/>
      <c r="E1471">
        <f t="shared" si="309"/>
        <v>0.183375000000007</v>
      </c>
      <c r="F1471">
        <f t="shared" si="310"/>
        <v>85268.869496872197</v>
      </c>
      <c r="H1471" s="1">
        <v>0.183375000000007</v>
      </c>
      <c r="I1471" s="1">
        <f t="shared" si="317"/>
        <v>121.50000000025193</v>
      </c>
      <c r="J1471" s="1">
        <f t="shared" si="318"/>
        <v>1</v>
      </c>
      <c r="K1471" s="1">
        <f t="shared" si="319"/>
        <v>7.591429550325649E-3</v>
      </c>
      <c r="L1471" s="1">
        <f t="shared" si="320"/>
        <v>1</v>
      </c>
      <c r="M1471" s="10">
        <f t="shared" si="311"/>
        <v>4.8263204501614559E-2</v>
      </c>
      <c r="N1471" s="9">
        <f t="shared" si="312"/>
        <v>16.982628804903388</v>
      </c>
      <c r="O1471">
        <f>((-0.0000000008)*V1471^3+(0.000003)*V1471^2-0.004*V1471+2.013)*('Exhaust Gas Math'!$E$10/(T1471+'Exhaust Gas Math'!$E$10))+(357.45*V1471^-1.004)*(T1471/(T1471+'Exhaust Gas Math'!$E$10))</f>
        <v>1.0918682109441669</v>
      </c>
      <c r="P1471">
        <f t="shared" si="321"/>
        <v>-157.452681274539</v>
      </c>
      <c r="Q1471" s="9">
        <f t="shared" si="313"/>
        <v>3.4210013538157289E-4</v>
      </c>
      <c r="R1471" s="10">
        <f t="shared" si="314"/>
        <v>3.8186943167569406E-4</v>
      </c>
      <c r="S1471">
        <f t="shared" si="322"/>
        <v>2.8963969015854263E-4</v>
      </c>
      <c r="T1471" s="9">
        <f>S1471*'Exhaust Gas Math'!$C$14</f>
        <v>3.4314121121805486E-4</v>
      </c>
      <c r="U1471" s="9">
        <f>(T1471/'Exhaust Gas Math'!$B$14)+('Exhaust Gas Math'!$D$10)</f>
        <v>1.2285301911920222E-2</v>
      </c>
      <c r="V1471">
        <f>('Exhaust Gas Math'!$E$10*((-0.000000001)*V1470^3+(0.000002)*V1470^2-0.0012*V1470+1.3446)*$B$18+T1471*'Exhaust Gas Math'!$D$14*$B$17)/('Exhaust Gas Math'!$E$10*((-0.000000001)*V1470^3+(0.000002)*V1470^2-0.0012*V1470+1.3446)+T1471*'Exhaust Gas Math'!$D$14)</f>
        <v>319.36456871920399</v>
      </c>
      <c r="W1471">
        <f t="shared" si="315"/>
        <v>85426.322178146744</v>
      </c>
      <c r="X1471" s="9">
        <f t="shared" si="316"/>
        <v>85268.869496872197</v>
      </c>
    </row>
    <row r="1472" spans="3:24" x14ac:dyDescent="0.2">
      <c r="C1472" s="1"/>
      <c r="D1472" s="1"/>
      <c r="E1472">
        <f t="shared" si="309"/>
        <v>0.18350000000000699</v>
      </c>
      <c r="F1472">
        <f t="shared" si="310"/>
        <v>86333.512528534557</v>
      </c>
      <c r="H1472" s="1">
        <v>0.18350000000000699</v>
      </c>
      <c r="I1472" s="1">
        <f t="shared" si="317"/>
        <v>126.00000000025193</v>
      </c>
      <c r="J1472" s="1">
        <f t="shared" si="318"/>
        <v>1</v>
      </c>
      <c r="K1472" s="1">
        <f t="shared" si="319"/>
        <v>7.5992999570092482E-3</v>
      </c>
      <c r="L1472" s="1">
        <f t="shared" si="320"/>
        <v>1</v>
      </c>
      <c r="M1472" s="10">
        <f t="shared" si="311"/>
        <v>5.0332792497784218E-2</v>
      </c>
      <c r="N1472" s="9">
        <f t="shared" si="312"/>
        <v>16.113755704587874</v>
      </c>
      <c r="O1472">
        <f>((-0.0000000008)*V1472^3+(0.000003)*V1472^2-0.004*V1472+2.013)*('Exhaust Gas Math'!$E$10/(T1472+'Exhaust Gas Math'!$E$10))+(357.45*V1472^-1.004)*(T1472/(T1472+'Exhaust Gas Math'!$E$10))</f>
        <v>1.0957887421888064</v>
      </c>
      <c r="P1472">
        <f t="shared" si="321"/>
        <v>-142.26248447790428</v>
      </c>
      <c r="Q1472" s="9">
        <f t="shared" si="313"/>
        <v>3.5676982714748191E-4</v>
      </c>
      <c r="R1472" s="10">
        <f t="shared" si="314"/>
        <v>3.9653912344160308E-4</v>
      </c>
      <c r="S1472">
        <f t="shared" si="322"/>
        <v>3.0611985660343308E-4</v>
      </c>
      <c r="T1472" s="9">
        <f>S1472*'Exhaust Gas Math'!$C$14</f>
        <v>3.626655528988494E-4</v>
      </c>
      <c r="U1472" s="9">
        <f>(T1472/'Exhaust Gas Math'!$B$14)+('Exhaust Gas Math'!$D$10)</f>
        <v>1.2959252263345647E-2</v>
      </c>
      <c r="V1472">
        <f>('Exhaust Gas Math'!$E$10*((-0.000000001)*V1471^3+(0.000002)*V1471^2-0.0012*V1471+1.3446)*$B$18+T1472*'Exhaust Gas Math'!$D$14*$B$17)/('Exhaust Gas Math'!$E$10*((-0.000000001)*V1471^3+(0.000002)*V1471^2-0.0012*V1471+1.3446)+T1472*'Exhaust Gas Math'!$D$14)</f>
        <v>318.24861583110913</v>
      </c>
      <c r="W1472">
        <f t="shared" si="315"/>
        <v>86475.775013012462</v>
      </c>
      <c r="X1472" s="9">
        <f t="shared" si="316"/>
        <v>86333.512528534557</v>
      </c>
    </row>
    <row r="1473" spans="3:24" x14ac:dyDescent="0.2">
      <c r="C1473" s="1"/>
      <c r="D1473" s="1"/>
      <c r="E1473">
        <f t="shared" si="309"/>
        <v>0.183625000000007</v>
      </c>
      <c r="F1473">
        <f t="shared" si="310"/>
        <v>87272.144459954521</v>
      </c>
      <c r="H1473" s="1">
        <v>0.183625000000007</v>
      </c>
      <c r="I1473" s="1">
        <f t="shared" si="317"/>
        <v>130.50000000025193</v>
      </c>
      <c r="J1473" s="1">
        <f t="shared" si="318"/>
        <v>1</v>
      </c>
      <c r="K1473" s="1">
        <f t="shared" si="319"/>
        <v>7.5788460316327886E-3</v>
      </c>
      <c r="L1473" s="1">
        <f t="shared" si="320"/>
        <v>1</v>
      </c>
      <c r="M1473" s="10">
        <f t="shared" si="311"/>
        <v>5.2287503132172786E-2</v>
      </c>
      <c r="N1473" s="9">
        <f t="shared" si="312"/>
        <v>15.145535941986067</v>
      </c>
      <c r="O1473">
        <f>((-0.0000000008)*V1473^3+(0.000003)*V1473^2-0.004*V1473+2.013)*('Exhaust Gas Math'!$E$10/(T1473+'Exhaust Gas Math'!$E$10))+(357.45*V1473^-1.004)*(T1473/(T1473+'Exhaust Gas Math'!$E$10))</f>
        <v>1.0991565716177774</v>
      </c>
      <c r="P1473">
        <f t="shared" si="321"/>
        <v>-126.0662565711277</v>
      </c>
      <c r="Q1473" s="9">
        <f t="shared" si="313"/>
        <v>3.7062524308103764E-4</v>
      </c>
      <c r="R1473" s="10">
        <f t="shared" si="314"/>
        <v>4.1039453937515881E-4</v>
      </c>
      <c r="S1473">
        <f t="shared" si="322"/>
        <v>3.2168525254984453E-4</v>
      </c>
      <c r="T1473" s="9">
        <f>S1473*'Exhaust Gas Math'!$C$14</f>
        <v>3.8110614995658207E-4</v>
      </c>
      <c r="U1473" s="9">
        <f>(T1473/'Exhaust Gas Math'!$B$14)+('Exhaust Gas Math'!$D$10)</f>
        <v>1.3595793411351606E-2</v>
      </c>
      <c r="V1473">
        <f>('Exhaust Gas Math'!$E$10*((-0.000000001)*V1472^3+(0.000002)*V1472^2-0.0012*V1472+1.3446)*$B$18+T1473*'Exhaust Gas Math'!$D$14*$B$17)/('Exhaust Gas Math'!$E$10*((-0.000000001)*V1472^3+(0.000002)*V1472^2-0.0012*V1472+1.3446)+T1473*'Exhaust Gas Math'!$D$14)</f>
        <v>317.29667444340112</v>
      </c>
      <c r="W1473">
        <f t="shared" si="315"/>
        <v>87398.210716525646</v>
      </c>
      <c r="X1473" s="9">
        <f t="shared" si="316"/>
        <v>87272.144459954521</v>
      </c>
    </row>
    <row r="1474" spans="3:24" x14ac:dyDescent="0.2">
      <c r="C1474" s="1"/>
      <c r="D1474" s="1"/>
      <c r="E1474">
        <f t="shared" si="309"/>
        <v>0.18375000000000699</v>
      </c>
      <c r="F1474">
        <f t="shared" si="310"/>
        <v>88062.104681516197</v>
      </c>
      <c r="H1474" s="1">
        <v>0.18375000000000699</v>
      </c>
      <c r="I1474" s="1">
        <f t="shared" si="317"/>
        <v>135.00000000025193</v>
      </c>
      <c r="J1474" s="1">
        <f t="shared" si="318"/>
        <v>1</v>
      </c>
      <c r="K1474" s="1">
        <f t="shared" si="319"/>
        <v>7.5302202611756755E-3</v>
      </c>
      <c r="L1474" s="1">
        <f t="shared" si="320"/>
        <v>0.99</v>
      </c>
      <c r="M1474" s="10">
        <f t="shared" si="311"/>
        <v>5.4115284963712026E-2</v>
      </c>
      <c r="N1474" s="9">
        <f t="shared" si="312"/>
        <v>14.083938913900152</v>
      </c>
      <c r="O1474">
        <f>((-0.0000000008)*V1474^3+(0.000003)*V1474^2-0.004*V1474+2.013)*('Exhaust Gas Math'!$E$10/(T1474+'Exhaust Gas Math'!$E$10))+(357.45*V1474^-1.004)*(T1474/(T1474+'Exhaust Gas Math'!$E$10))</f>
        <v>1.1020205398523135</v>
      </c>
      <c r="P1474">
        <f t="shared" si="321"/>
        <v>-109.29692888227601</v>
      </c>
      <c r="Q1474" s="9">
        <f t="shared" si="313"/>
        <v>3.8358095993561652E-4</v>
      </c>
      <c r="R1474" s="10">
        <f t="shared" si="314"/>
        <v>4.2335025622973769E-4</v>
      </c>
      <c r="S1474">
        <f t="shared" si="322"/>
        <v>3.3609436555968907E-4</v>
      </c>
      <c r="T1474" s="9">
        <f>S1474*'Exhaust Gas Math'!$C$14</f>
        <v>3.9817687837805446E-4</v>
      </c>
      <c r="U1474" s="9">
        <f>(T1474/'Exhaust Gas Math'!$B$14)+('Exhaust Gas Math'!$D$10)</f>
        <v>1.4185048793521865E-2</v>
      </c>
      <c r="V1474">
        <f>('Exhaust Gas Math'!$E$10*((-0.000000001)*V1473^3+(0.000002)*V1473^2-0.0012*V1473+1.3446)*$B$18+T1474*'Exhaust Gas Math'!$D$14*$B$17)/('Exhaust Gas Math'!$E$10*((-0.000000001)*V1473^3+(0.000002)*V1473^2-0.0012*V1473+1.3446)+T1474*'Exhaust Gas Math'!$D$14)</f>
        <v>316.49197294710751</v>
      </c>
      <c r="W1474">
        <f t="shared" si="315"/>
        <v>88171.401610398476</v>
      </c>
      <c r="X1474" s="9">
        <f t="shared" si="316"/>
        <v>88062.104681516197</v>
      </c>
    </row>
    <row r="1475" spans="3:24" x14ac:dyDescent="0.2">
      <c r="C1475" s="1"/>
      <c r="D1475" s="1"/>
      <c r="E1475">
        <f t="shared" ref="E1475:E1538" si="323">H1475</f>
        <v>0.18387500000000701</v>
      </c>
      <c r="F1475">
        <f t="shared" ref="F1475:F1538" si="324">X1475</f>
        <v>88721.555780732655</v>
      </c>
      <c r="H1475" s="1">
        <v>0.18387500000000701</v>
      </c>
      <c r="I1475" s="1">
        <f t="shared" si="317"/>
        <v>139.50000000025193</v>
      </c>
      <c r="J1475" s="1">
        <f t="shared" si="318"/>
        <v>1</v>
      </c>
      <c r="K1475" s="1">
        <f t="shared" si="319"/>
        <v>7.4537851578071728E-3</v>
      </c>
      <c r="L1475" s="1">
        <f t="shared" si="320"/>
        <v>0.98</v>
      </c>
      <c r="M1475" s="10">
        <f t="shared" si="311"/>
        <v>5.5804869109611646E-2</v>
      </c>
      <c r="N1475" s="9">
        <f t="shared" si="312"/>
        <v>12.935509719024898</v>
      </c>
      <c r="O1475">
        <f>((-0.0000000008)*V1475^3+(0.000003)*V1475^2-0.004*V1475+2.013)*('Exhaust Gas Math'!$E$10/(T1475+'Exhaust Gas Math'!$E$10))+(357.45*V1475^-1.004)*(T1475/(T1475+'Exhaust Gas Math'!$E$10))</f>
        <v>1.10445179304858</v>
      </c>
      <c r="P1475">
        <f t="shared" si="321"/>
        <v>-92.402529934144582</v>
      </c>
      <c r="Q1475" s="9">
        <f t="shared" si="313"/>
        <v>3.9555710140859896E-4</v>
      </c>
      <c r="R1475" s="10">
        <f t="shared" si="314"/>
        <v>4.3532639770272013E-4</v>
      </c>
      <c r="S1475">
        <f t="shared" si="322"/>
        <v>3.4927947072972086E-4</v>
      </c>
      <c r="T1475" s="9">
        <f>S1475*'Exhaust Gas Math'!$C$14</f>
        <v>4.1379750328483295E-4</v>
      </c>
      <c r="U1475" s="9">
        <f>(T1475/'Exhaust Gas Math'!$B$14)+('Exhaust Gas Math'!$D$10)</f>
        <v>1.472424882482247E-2</v>
      </c>
      <c r="V1475">
        <f>('Exhaust Gas Math'!$E$10*((-0.000000001)*V1474^3+(0.000002)*V1474^2-0.0012*V1474+1.3446)*$B$18+T1475*'Exhaust Gas Math'!$D$14*$B$17)/('Exhaust Gas Math'!$E$10*((-0.000000001)*V1474^3+(0.000002)*V1474^2-0.0012*V1474+1.3446)+T1475*'Exhaust Gas Math'!$D$14)</f>
        <v>315.8123022377622</v>
      </c>
      <c r="W1475">
        <f t="shared" si="315"/>
        <v>88813.9583106668</v>
      </c>
      <c r="X1475" s="9">
        <f t="shared" si="316"/>
        <v>88721.555780732655</v>
      </c>
    </row>
    <row r="1476" spans="3:24" x14ac:dyDescent="0.2">
      <c r="C1476" s="1"/>
      <c r="D1476" s="1"/>
      <c r="E1476">
        <f t="shared" si="323"/>
        <v>0.18400000000000699</v>
      </c>
      <c r="F1476">
        <f t="shared" si="324"/>
        <v>89266.288677221877</v>
      </c>
      <c r="H1476" s="1">
        <v>0.18400000000000699</v>
      </c>
      <c r="I1476" s="1">
        <f t="shared" si="317"/>
        <v>144.00000000025193</v>
      </c>
      <c r="J1476" s="1">
        <f t="shared" si="318"/>
        <v>1</v>
      </c>
      <c r="K1476" s="1">
        <f t="shared" si="319"/>
        <v>7.3501105563056231E-3</v>
      </c>
      <c r="L1476" s="1">
        <f t="shared" si="320"/>
        <v>0.97</v>
      </c>
      <c r="M1476" s="10">
        <f t="shared" ref="M1476:M1539" si="325">-(($B$3/1000)/2)*COS($B$10*H1476)+(($B$3/1000)/2)</f>
        <v>5.7345838721767566E-2</v>
      </c>
      <c r="N1476" s="9">
        <f t="shared" ref="N1476:N1539" si="326">($B$3/1000/2)*$B$10*SIN($B$10*H1476)</f>
        <v>11.707328805238811</v>
      </c>
      <c r="O1476">
        <f>((-0.0000000008)*V1476^3+(0.000003)*V1476^2-0.004*V1476+2.013)*('Exhaust Gas Math'!$E$10/(T1476+'Exhaust Gas Math'!$E$10))+(357.45*V1476^-1.004)*(T1476/(T1476+'Exhaust Gas Math'!$E$10))</f>
        <v>1.1065066830272028</v>
      </c>
      <c r="P1476">
        <f t="shared" si="321"/>
        <v>-75.829759287912395</v>
      </c>
      <c r="Q1476" s="9">
        <f t="shared" ref="Q1476:Q1539" si="327">M1476*$B$4*J1476</f>
        <v>4.0647983060532671E-4</v>
      </c>
      <c r="R1476" s="10">
        <f t="shared" ref="R1476:R1539" si="328">$B$7+J1476*Q1476</f>
        <v>4.4624912689944789E-4</v>
      </c>
      <c r="S1476">
        <f t="shared" si="322"/>
        <v>3.6118211641069384E-4</v>
      </c>
      <c r="T1476" s="9">
        <f>S1476*'Exhaust Gas Math'!$C$14</f>
        <v>4.2789877598483055E-4</v>
      </c>
      <c r="U1476" s="9">
        <f>(T1476/'Exhaust Gas Math'!$B$14)+('Exhaust Gas Math'!$D$10)</f>
        <v>1.5211003146534502E-2</v>
      </c>
      <c r="V1476">
        <f>('Exhaust Gas Math'!$E$10*((-0.000000001)*V1475^3+(0.000002)*V1475^2-0.0012*V1475+1.3446)*$B$18+T1476*'Exhaust Gas Math'!$D$14*$B$17)/('Exhaust Gas Math'!$E$10*((-0.000000001)*V1475^3+(0.000002)*V1475^2-0.0012*V1475+1.3446)+T1476*'Exhaust Gas Math'!$D$14)</f>
        <v>315.24029947735806</v>
      </c>
      <c r="W1476">
        <f t="shared" ref="W1476:W1539" si="329">(U1476*$B$15*V1476)/R1476</f>
        <v>89342.118436509787</v>
      </c>
      <c r="X1476" s="9">
        <f t="shared" ref="X1476:X1539" si="330">P1476+W1476</f>
        <v>89266.288677221877</v>
      </c>
    </row>
    <row r="1477" spans="3:24" x14ac:dyDescent="0.2">
      <c r="C1477" s="1"/>
      <c r="D1477" s="1"/>
      <c r="E1477">
        <f t="shared" si="323"/>
        <v>0.18412500000000701</v>
      </c>
      <c r="F1477">
        <f t="shared" si="324"/>
        <v>89685.654889270998</v>
      </c>
      <c r="H1477" s="1">
        <v>0.18412500000000701</v>
      </c>
      <c r="I1477" s="1">
        <f t="shared" ref="I1477:I1540" si="331">($B$9*360*H1477)-(720*FLOOR(H1477/(1/($B$9/2)),1))</f>
        <v>148.50000000025193</v>
      </c>
      <c r="J1477" s="1">
        <f t="shared" ref="J1477:J1540" si="332">IF(I1477&lt;=$B$12,1,0)</f>
        <v>1</v>
      </c>
      <c r="K1477" s="1">
        <f t="shared" ref="K1477:K1540" si="333">-0.0038*COS(0.549848656*(I1477+(327.363-$B$12)/2)*2*PI()/180)+0.0038</f>
        <v>7.2199693658575462E-3</v>
      </c>
      <c r="L1477" s="1">
        <f t="shared" ref="L1477:L1540" si="334">ROUND((-0.0038*COS(0.549848656*(I1477+38.606)*2*PI()/180)+0.0038)/0.0076,2)*J1477</f>
        <v>0.95</v>
      </c>
      <c r="M1477" s="10">
        <f t="shared" si="325"/>
        <v>5.8728693210097563E-2</v>
      </c>
      <c r="N1477" s="9">
        <f t="shared" si="326"/>
        <v>10.406968316286095</v>
      </c>
      <c r="O1477">
        <f>((-0.0000000008)*V1477^3+(0.000003)*V1477^2-0.004*V1477+2.013)*('Exhaust Gas Math'!$E$10/(T1477+'Exhaust Gas Math'!$E$10))+(357.45*V1477^-1.004)*(T1477/(T1477+'Exhaust Gas Math'!$E$10))</f>
        <v>1.108212662121153</v>
      </c>
      <c r="P1477">
        <f t="shared" ref="P1477:P1540" si="335">J1477*SIGN(N1477)*-0.5*O1477*N1477^2</f>
        <v>-60.012480387448292</v>
      </c>
      <c r="Q1477" s="9">
        <f t="shared" si="327"/>
        <v>4.1628180526813392E-4</v>
      </c>
      <c r="R1477" s="10">
        <f t="shared" si="328"/>
        <v>4.5605110156225509E-4</v>
      </c>
      <c r="S1477">
        <f t="shared" ref="S1477:S1540" si="336">J1477*(1.5603*L1477*(Q1477-Q1476)*$B$14+S1476)</f>
        <v>3.7164322682009646E-4</v>
      </c>
      <c r="T1477" s="9">
        <f>S1477*'Exhaust Gas Math'!$C$14</f>
        <v>4.4029223661380489E-4</v>
      </c>
      <c r="U1477" s="9">
        <f>(T1477/'Exhaust Gas Math'!$B$14)+('Exhaust Gas Math'!$D$10)</f>
        <v>1.5638806412981668E-2</v>
      </c>
      <c r="V1477">
        <f>('Exhaust Gas Math'!$E$10*((-0.000000001)*V1476^3+(0.000002)*V1476^2-0.0012*V1476+1.3446)*$B$18+T1477*'Exhaust Gas Math'!$D$14*$B$17)/('Exhaust Gas Math'!$E$10*((-0.000000001)*V1476^3+(0.000002)*V1476^2-0.0012*V1476+1.3446)+T1477*'Exhaust Gas Math'!$D$14)</f>
        <v>314.76711890105423</v>
      </c>
      <c r="W1477">
        <f t="shared" si="329"/>
        <v>89745.667369658448</v>
      </c>
      <c r="X1477" s="9">
        <f t="shared" si="330"/>
        <v>89685.654889270998</v>
      </c>
    </row>
    <row r="1478" spans="3:24" x14ac:dyDescent="0.2">
      <c r="C1478" s="1"/>
      <c r="D1478" s="1"/>
      <c r="E1478">
        <f t="shared" si="323"/>
        <v>0.18425000000000699</v>
      </c>
      <c r="F1478">
        <f t="shared" si="324"/>
        <v>89998.949192725384</v>
      </c>
      <c r="H1478" s="1">
        <v>0.18425000000000699</v>
      </c>
      <c r="I1478" s="1">
        <f t="shared" si="331"/>
        <v>153.00000000025193</v>
      </c>
      <c r="J1478" s="1">
        <f t="shared" si="332"/>
        <v>1</v>
      </c>
      <c r="K1478" s="1">
        <f t="shared" si="333"/>
        <v>7.0643318079075916E-3</v>
      </c>
      <c r="L1478" s="1">
        <f t="shared" si="334"/>
        <v>0.93</v>
      </c>
      <c r="M1478" s="10">
        <f t="shared" si="325"/>
        <v>5.9944906816834509E-2</v>
      </c>
      <c r="N1478" s="9">
        <f t="shared" si="326"/>
        <v>9.042445406995574</v>
      </c>
      <c r="O1478">
        <f>((-0.0000000008)*V1478^3+(0.000003)*V1478^2-0.004*V1478+2.013)*('Exhaust Gas Math'!$E$10/(T1478+'Exhaust Gas Math'!$E$10))+(357.45*V1478^-1.004)*(T1478/(T1478+'Exhaust Gas Math'!$E$10))</f>
        <v>1.1096122171752358</v>
      </c>
      <c r="P1478">
        <f t="shared" si="335"/>
        <v>-45.364175820746361</v>
      </c>
      <c r="Q1478" s="9">
        <f t="shared" si="327"/>
        <v>4.2490259296373134E-4</v>
      </c>
      <c r="R1478" s="10">
        <f t="shared" si="328"/>
        <v>4.6467188925785252E-4</v>
      </c>
      <c r="S1478">
        <f t="shared" si="336"/>
        <v>3.8065002649184513E-4</v>
      </c>
      <c r="T1478" s="9">
        <f>S1478*'Exhaust Gas Math'!$C$14</f>
        <v>4.5096274985344578E-4</v>
      </c>
      <c r="U1478" s="9">
        <f>(T1478/'Exhaust Gas Math'!$B$14)+('Exhaust Gas Math'!$D$10)</f>
        <v>1.6007136176172585E-2</v>
      </c>
      <c r="V1478">
        <f>('Exhaust Gas Math'!$E$10*((-0.000000001)*V1477^3+(0.000002)*V1477^2-0.0012*V1477+1.3446)*$B$18+T1478*'Exhaust Gas Math'!$D$14*$B$17)/('Exhaust Gas Math'!$E$10*((-0.000000001)*V1477^3+(0.000002)*V1477^2-0.0012*V1477+1.3446)+T1478*'Exhaust Gas Math'!$D$14)</f>
        <v>314.38007520526696</v>
      </c>
      <c r="W1478">
        <f t="shared" si="329"/>
        <v>90044.313368546136</v>
      </c>
      <c r="X1478" s="9">
        <f t="shared" si="330"/>
        <v>89998.949192725384</v>
      </c>
    </row>
    <row r="1479" spans="3:24" x14ac:dyDescent="0.2">
      <c r="C1479" s="1"/>
      <c r="D1479" s="1"/>
      <c r="E1479">
        <f t="shared" si="323"/>
        <v>0.18437500000000701</v>
      </c>
      <c r="F1479">
        <f t="shared" si="324"/>
        <v>90223.660179806</v>
      </c>
      <c r="H1479" s="1">
        <v>0.18437500000000701</v>
      </c>
      <c r="I1479" s="1">
        <f t="shared" si="331"/>
        <v>157.50000000025193</v>
      </c>
      <c r="J1479" s="1">
        <f t="shared" si="332"/>
        <v>1</v>
      </c>
      <c r="K1479" s="1">
        <f t="shared" si="333"/>
        <v>6.8843581830169897E-3</v>
      </c>
      <c r="L1479" s="1">
        <f t="shared" si="334"/>
        <v>0.91</v>
      </c>
      <c r="M1479" s="10">
        <f t="shared" si="325"/>
        <v>6.0986981180661232E-2</v>
      </c>
      <c r="N1479" s="9">
        <f t="shared" si="326"/>
        <v>7.6221728148524388</v>
      </c>
      <c r="O1479">
        <f>((-0.0000000008)*V1479^3+(0.000003)*V1479^2-0.004*V1479+2.013)*('Exhaust Gas Math'!$E$10/(T1479+'Exhaust Gas Math'!$E$10))+(357.45*V1479^-1.004)*(T1479/(T1479+'Exhaust Gas Math'!$E$10))</f>
        <v>1.1107393455517915</v>
      </c>
      <c r="P1479">
        <f t="shared" si="335"/>
        <v>-32.265599793715715</v>
      </c>
      <c r="Q1479" s="9">
        <f t="shared" si="327"/>
        <v>4.322890436692758E-4</v>
      </c>
      <c r="R1479" s="10">
        <f t="shared" si="328"/>
        <v>4.7205833996339698E-4</v>
      </c>
      <c r="S1479">
        <f t="shared" si="336"/>
        <v>3.8820125827614127E-4</v>
      </c>
      <c r="T1479" s="9">
        <f>S1479*'Exhaust Gas Math'!$C$14</f>
        <v>4.5990882633637983E-4</v>
      </c>
      <c r="U1479" s="9">
        <f>(T1479/'Exhaust Gas Math'!$B$14)+('Exhaust Gas Math'!$D$10)</f>
        <v>1.631594102542816E-2</v>
      </c>
      <c r="V1479">
        <f>('Exhaust Gas Math'!$E$10*((-0.000000001)*V1478^3+(0.000002)*V1478^2-0.0012*V1478+1.3446)*$B$18+T1479*'Exhaust Gas Math'!$D$14*$B$17)/('Exhaust Gas Math'!$E$10*((-0.000000001)*V1478^3+(0.000002)*V1478^2-0.0012*V1478+1.3446)+T1479*'Exhaust Gas Math'!$D$14)</f>
        <v>314.06911831210215</v>
      </c>
      <c r="W1479">
        <f t="shared" si="329"/>
        <v>90255.925779599711</v>
      </c>
      <c r="X1479" s="9">
        <f t="shared" si="330"/>
        <v>90223.660179806</v>
      </c>
    </row>
    <row r="1480" spans="3:24" x14ac:dyDescent="0.2">
      <c r="C1480" s="1"/>
      <c r="D1480" s="1"/>
      <c r="E1480">
        <f t="shared" si="323"/>
        <v>0.18450000000000699</v>
      </c>
      <c r="F1480">
        <f t="shared" si="324"/>
        <v>90361.294652194774</v>
      </c>
      <c r="H1480" s="1">
        <v>0.18450000000000699</v>
      </c>
      <c r="I1480" s="1">
        <f t="shared" si="331"/>
        <v>162.00000000025193</v>
      </c>
      <c r="J1480" s="1">
        <f t="shared" si="332"/>
        <v>1</v>
      </c>
      <c r="K1480" s="1">
        <f t="shared" si="333"/>
        <v>6.6813902206546202E-3</v>
      </c>
      <c r="L1480" s="1">
        <f t="shared" si="334"/>
        <v>0.88</v>
      </c>
      <c r="M1480" s="10">
        <f t="shared" si="325"/>
        <v>6.1848491566599356E-2</v>
      </c>
      <c r="N1480" s="9">
        <f t="shared" si="326"/>
        <v>6.1549069926766</v>
      </c>
      <c r="O1480">
        <f>((-0.0000000008)*V1480^3+(0.000003)*V1480^2-0.004*V1480+2.013)*('Exhaust Gas Math'!$E$10/(T1480+'Exhaust Gas Math'!$E$10))+(357.45*V1480^-1.004)*(T1480/(T1480+'Exhaust Gas Math'!$E$10))</f>
        <v>1.1116116325212955</v>
      </c>
      <c r="P1480">
        <f t="shared" si="335"/>
        <v>-21.055525089892594</v>
      </c>
      <c r="Q1480" s="9">
        <f t="shared" si="327"/>
        <v>4.3839561745992006E-4</v>
      </c>
      <c r="R1480" s="10">
        <f t="shared" si="328"/>
        <v>4.7816491375404118E-4</v>
      </c>
      <c r="S1480">
        <f t="shared" si="336"/>
        <v>3.9423825425354084E-4</v>
      </c>
      <c r="T1480" s="9">
        <f>S1480*'Exhaust Gas Math'!$C$14</f>
        <v>4.6706096115143057E-4</v>
      </c>
      <c r="U1480" s="9">
        <f>(T1480/'Exhaust Gas Math'!$B$14)+('Exhaust Gas Math'!$D$10)</f>
        <v>1.6562821757739196E-2</v>
      </c>
      <c r="V1480">
        <f>('Exhaust Gas Math'!$E$10*((-0.000000001)*V1479^3+(0.000002)*V1479^2-0.0012*V1479+1.3446)*$B$18+T1480*'Exhaust Gas Math'!$D$14*$B$17)/('Exhaust Gas Math'!$E$10*((-0.000000001)*V1479^3+(0.000002)*V1479^2-0.0012*V1479+1.3446)+T1480*'Exhaust Gas Math'!$D$14)</f>
        <v>313.82892535590724</v>
      </c>
      <c r="W1480">
        <f t="shared" si="329"/>
        <v>90382.350177284665</v>
      </c>
      <c r="X1480" s="9">
        <f t="shared" si="330"/>
        <v>90361.294652194774</v>
      </c>
    </row>
    <row r="1481" spans="3:24" x14ac:dyDescent="0.2">
      <c r="C1481" s="1"/>
      <c r="D1481" s="1"/>
      <c r="E1481">
        <f t="shared" si="323"/>
        <v>0.18462500000000701</v>
      </c>
      <c r="F1481">
        <f t="shared" si="324"/>
        <v>90433.394595220176</v>
      </c>
      <c r="H1481" s="1">
        <v>0.18462500000000701</v>
      </c>
      <c r="I1481" s="1">
        <f t="shared" si="331"/>
        <v>166.50000000025193</v>
      </c>
      <c r="J1481" s="1">
        <f t="shared" si="332"/>
        <v>1</v>
      </c>
      <c r="K1481" s="1">
        <f t="shared" si="333"/>
        <v>6.4569410764092963E-3</v>
      </c>
      <c r="L1481" s="1">
        <f t="shared" si="334"/>
        <v>0.85</v>
      </c>
      <c r="M1481" s="10">
        <f t="shared" si="325"/>
        <v>6.2524126476638908E-2</v>
      </c>
      <c r="N1481" s="9">
        <f t="shared" si="326"/>
        <v>4.6496941221761103</v>
      </c>
      <c r="O1481">
        <f>((-0.0000000008)*V1481^3+(0.000003)*V1481^2-0.004*V1481+2.013)*('Exhaust Gas Math'!$E$10/(T1481+'Exhaust Gas Math'!$E$10))+(357.45*V1481^-1.004)*(T1481/(T1481+'Exhaust Gas Math'!$E$10))</f>
        <v>1.1122560282131504</v>
      </c>
      <c r="P1481">
        <f t="shared" si="335"/>
        <v>-12.023296039842593</v>
      </c>
      <c r="Q1481" s="9">
        <f t="shared" si="327"/>
        <v>4.4318466527760726E-4</v>
      </c>
      <c r="R1481" s="10">
        <f t="shared" si="328"/>
        <v>4.8295396157172843E-4</v>
      </c>
      <c r="S1481">
        <f t="shared" si="336"/>
        <v>3.9881133325522252E-4</v>
      </c>
      <c r="T1481" s="9">
        <f>S1481*'Exhaust Gas Math'!$C$14</f>
        <v>4.724787678987515E-4</v>
      </c>
      <c r="U1481" s="9">
        <f>(T1481/'Exhaust Gas Math'!$B$14)+('Exhaust Gas Math'!$D$10)</f>
        <v>1.6749836143218001E-2</v>
      </c>
      <c r="V1481">
        <f>('Exhaust Gas Math'!$E$10*((-0.000000001)*V1480^3+(0.000002)*V1480^2-0.0012*V1480+1.3446)*$B$18+T1481*'Exhaust Gas Math'!$D$14*$B$17)/('Exhaust Gas Math'!$E$10*((-0.000000001)*V1480^3+(0.000002)*V1480^2-0.0012*V1480+1.3446)+T1481*'Exhaust Gas Math'!$D$14)</f>
        <v>313.65174048249668</v>
      </c>
      <c r="W1481">
        <f t="shared" si="329"/>
        <v>90445.417891260018</v>
      </c>
      <c r="X1481" s="9">
        <f t="shared" si="330"/>
        <v>90433.394595220176</v>
      </c>
    </row>
    <row r="1482" spans="3:24" x14ac:dyDescent="0.2">
      <c r="C1482" s="1"/>
      <c r="D1482" s="1"/>
      <c r="E1482">
        <f t="shared" si="323"/>
        <v>0.18475000000000699</v>
      </c>
      <c r="F1482">
        <f t="shared" si="324"/>
        <v>90460.430289856973</v>
      </c>
      <c r="H1482" s="1">
        <v>0.18475000000000699</v>
      </c>
      <c r="I1482" s="1">
        <f t="shared" si="331"/>
        <v>171.00000000025193</v>
      </c>
      <c r="J1482" s="1">
        <f t="shared" si="332"/>
        <v>1</v>
      </c>
      <c r="K1482" s="1">
        <f t="shared" si="333"/>
        <v>6.2126840511954294E-3</v>
      </c>
      <c r="L1482" s="1">
        <f t="shared" si="334"/>
        <v>0.82</v>
      </c>
      <c r="M1482" s="10">
        <f t="shared" si="325"/>
        <v>6.3009720396887667E-2</v>
      </c>
      <c r="N1482" s="9">
        <f t="shared" si="326"/>
        <v>3.1158143412324808</v>
      </c>
      <c r="O1482">
        <f>((-0.0000000008)*V1482^3+(0.000003)*V1482^2-0.004*V1482+2.013)*('Exhaust Gas Math'!$E$10/(T1482+'Exhaust Gas Math'!$E$10))+(357.45*V1482^-1.004)*(T1482/(T1482+'Exhaust Gas Math'!$E$10))</f>
        <v>1.1126947081649907</v>
      </c>
      <c r="P1482">
        <f t="shared" si="335"/>
        <v>-5.4011864663155515</v>
      </c>
      <c r="Q1482" s="9">
        <f t="shared" si="327"/>
        <v>4.4662666105001837E-4</v>
      </c>
      <c r="R1482" s="10">
        <f t="shared" si="328"/>
        <v>4.8639595734413954E-4</v>
      </c>
      <c r="S1482">
        <f t="shared" si="336"/>
        <v>4.019821036158029E-4</v>
      </c>
      <c r="T1482" s="9">
        <f>S1482*'Exhaust Gas Math'!$C$14</f>
        <v>4.7623523505084764E-4</v>
      </c>
      <c r="U1482" s="9">
        <f>(T1482/'Exhaust Gas Math'!$B$14)+('Exhaust Gas Math'!$D$10)</f>
        <v>1.6879503632071854E-2</v>
      </c>
      <c r="V1482">
        <f>('Exhaust Gas Math'!$E$10*((-0.000000001)*V1481^3+(0.000002)*V1481^2-0.0012*V1481+1.3446)*$B$18+T1482*'Exhaust Gas Math'!$D$14*$B$17)/('Exhaust Gas Math'!$E$10*((-0.000000001)*V1481^3+(0.000002)*V1481^2-0.0012*V1481+1.3446)+T1482*'Exhaust Gas Math'!$D$14)</f>
        <v>313.53124470684327</v>
      </c>
      <c r="W1482">
        <f t="shared" si="329"/>
        <v>90465.831476323292</v>
      </c>
      <c r="X1482" s="9">
        <f t="shared" si="330"/>
        <v>90460.430289856973</v>
      </c>
    </row>
    <row r="1483" spans="3:24" x14ac:dyDescent="0.2">
      <c r="C1483" s="1"/>
      <c r="D1483" s="1"/>
      <c r="E1483">
        <f t="shared" si="323"/>
        <v>0.18487500000000701</v>
      </c>
      <c r="F1483">
        <f t="shared" si="324"/>
        <v>90457.324011811972</v>
      </c>
      <c r="H1483" s="1">
        <v>0.18487500000000701</v>
      </c>
      <c r="I1483" s="1">
        <f t="shared" si="331"/>
        <v>175.50000000025193</v>
      </c>
      <c r="J1483" s="1">
        <f t="shared" si="332"/>
        <v>1</v>
      </c>
      <c r="K1483" s="1">
        <f t="shared" si="333"/>
        <v>5.9504401165521078E-3</v>
      </c>
      <c r="L1483" s="1">
        <f t="shared" si="334"/>
        <v>0.78</v>
      </c>
      <c r="M1483" s="10">
        <f t="shared" si="325"/>
        <v>6.3302279479351117E-2</v>
      </c>
      <c r="N1483" s="9">
        <f t="shared" si="326"/>
        <v>1.5627245287614644</v>
      </c>
      <c r="O1483">
        <f>((-0.0000000008)*V1483^3+(0.000003)*V1483^2-0.004*V1483+2.013)*('Exhaust Gas Math'!$E$10/(T1483+'Exhaust Gas Math'!$E$10))+(357.45*V1483^-1.004)*(T1483/(T1483+'Exhaust Gas Math'!$E$10))</f>
        <v>1.1129430085409302</v>
      </c>
      <c r="P1483">
        <f t="shared" si="335"/>
        <v>-1.3589634860814424</v>
      </c>
      <c r="Q1483" s="9">
        <f t="shared" si="327"/>
        <v>4.4870038372863796E-4</v>
      </c>
      <c r="R1483" s="10">
        <f t="shared" si="328"/>
        <v>4.8846968002275908E-4</v>
      </c>
      <c r="S1483">
        <f t="shared" si="336"/>
        <v>4.0379923314044769E-4</v>
      </c>
      <c r="T1483" s="9">
        <f>S1483*'Exhaust Gas Math'!$C$14</f>
        <v>4.7838802020845291E-4</v>
      </c>
      <c r="U1483" s="9">
        <f>(T1483/'Exhaust Gas Math'!$B$14)+('Exhaust Gas Math'!$D$10)</f>
        <v>1.6953814476310905E-2</v>
      </c>
      <c r="V1483">
        <f>('Exhaust Gas Math'!$E$10*((-0.000000001)*V1482^3+(0.000002)*V1482^2-0.0012*V1482+1.3446)*$B$18+T1483*'Exhaust Gas Math'!$D$14*$B$17)/('Exhaust Gas Math'!$E$10*((-0.000000001)*V1482^3+(0.000002)*V1482^2-0.0012*V1482+1.3446)+T1483*'Exhaust Gas Math'!$D$14)</f>
        <v>313.46308810011311</v>
      </c>
      <c r="W1483">
        <f t="shared" si="329"/>
        <v>90458.682975298056</v>
      </c>
      <c r="X1483" s="9">
        <f t="shared" si="330"/>
        <v>90457.324011811972</v>
      </c>
    </row>
    <row r="1484" spans="3:24" x14ac:dyDescent="0.2">
      <c r="C1484" s="1"/>
      <c r="D1484" s="1"/>
      <c r="E1484">
        <f t="shared" si="323"/>
        <v>0.18500000000000699</v>
      </c>
      <c r="F1484">
        <f t="shared" si="324"/>
        <v>90451.501083921001</v>
      </c>
      <c r="H1484" s="1">
        <v>0.18500000000000699</v>
      </c>
      <c r="I1484" s="1">
        <f t="shared" si="331"/>
        <v>180.00000000025193</v>
      </c>
      <c r="J1484" s="1">
        <f t="shared" si="332"/>
        <v>1</v>
      </c>
      <c r="K1484" s="1">
        <f t="shared" si="333"/>
        <v>5.6721643390362239E-3</v>
      </c>
      <c r="L1484" s="1">
        <f t="shared" si="334"/>
        <v>0.75</v>
      </c>
      <c r="M1484" s="10">
        <f t="shared" si="325"/>
        <v>6.3399999999999998E-2</v>
      </c>
      <c r="N1484" s="9">
        <f t="shared" si="326"/>
        <v>-8.7442152816331104E-11</v>
      </c>
      <c r="O1484">
        <f>((-0.0000000008)*V1484^3+(0.000003)*V1484^2-0.004*V1484+2.013)*('Exhaust Gas Math'!$E$10/(T1484+'Exhaust Gas Math'!$E$10))+(357.45*V1484^-1.004)*(T1484/(T1484+'Exhaust Gas Math'!$E$10))</f>
        <v>1.1130219795840155</v>
      </c>
      <c r="P1484">
        <f t="shared" si="335"/>
        <v>4.25515542399388E-21</v>
      </c>
      <c r="Q1484" s="9">
        <f t="shared" si="327"/>
        <v>4.4939304812356896E-4</v>
      </c>
      <c r="R1484" s="10">
        <f t="shared" si="328"/>
        <v>4.8916234441769013E-4</v>
      </c>
      <c r="S1484">
        <f t="shared" si="336"/>
        <v>4.0438284583836957E-4</v>
      </c>
      <c r="T1484" s="9">
        <f>S1484*'Exhaust Gas Math'!$C$14</f>
        <v>4.7907943638811232E-4</v>
      </c>
      <c r="U1484" s="9">
        <f>(T1484/'Exhaust Gas Math'!$B$14)+('Exhaust Gas Math'!$D$10)</f>
        <v>1.6977681103154514E-2</v>
      </c>
      <c r="V1484">
        <f>('Exhaust Gas Math'!$E$10*((-0.000000001)*V1483^3+(0.000002)*V1483^2-0.0012*V1483+1.3446)*$B$18+T1484*'Exhaust Gas Math'!$D$14*$B$17)/('Exhaust Gas Math'!$E$10*((-0.000000001)*V1483^3+(0.000002)*V1483^2-0.0012*V1483+1.3446)+T1484*'Exhaust Gas Math'!$D$14)</f>
        <v>313.44142035324955</v>
      </c>
      <c r="W1484">
        <f t="shared" si="329"/>
        <v>90451.501083921001</v>
      </c>
      <c r="X1484" s="9">
        <f t="shared" si="330"/>
        <v>90451.501083921001</v>
      </c>
    </row>
    <row r="1485" spans="3:24" x14ac:dyDescent="0.2">
      <c r="C1485" s="1"/>
      <c r="D1485" s="1"/>
      <c r="E1485">
        <f t="shared" si="323"/>
        <v>0.18512500000000701</v>
      </c>
      <c r="F1485">
        <f t="shared" si="324"/>
        <v>90466.5797026082</v>
      </c>
      <c r="H1485" s="1">
        <v>0.18512500000000701</v>
      </c>
      <c r="I1485" s="1">
        <f t="shared" si="331"/>
        <v>184.50000000025193</v>
      </c>
      <c r="J1485" s="1">
        <f t="shared" si="332"/>
        <v>1</v>
      </c>
      <c r="K1485" s="1">
        <f t="shared" si="333"/>
        <v>5.3799313049178385E-3</v>
      </c>
      <c r="L1485" s="1">
        <f t="shared" si="334"/>
        <v>0.71</v>
      </c>
      <c r="M1485" s="10">
        <f t="shared" si="325"/>
        <v>6.3302279479329204E-2</v>
      </c>
      <c r="N1485" s="9">
        <f t="shared" si="326"/>
        <v>-1.5627245289363738</v>
      </c>
      <c r="O1485">
        <f>((-0.0000000008)*V1485^3+(0.000003)*V1485^2-0.004*V1485+2.013)*('Exhaust Gas Math'!$E$10/(T1485+'Exhaust Gas Math'!$E$10))+(357.45*V1485^-1.004)*(T1485/(T1485+'Exhaust Gas Math'!$E$10))</f>
        <v>1.1129462406910182</v>
      </c>
      <c r="P1485">
        <f t="shared" si="335"/>
        <v>1.3589674330153672</v>
      </c>
      <c r="Q1485" s="9">
        <f t="shared" si="327"/>
        <v>4.4870038372848265E-4</v>
      </c>
      <c r="R1485" s="10">
        <f t="shared" si="328"/>
        <v>4.8846968002260382E-4</v>
      </c>
      <c r="S1485">
        <f t="shared" si="336"/>
        <v>4.0383035915087965E-4</v>
      </c>
      <c r="T1485" s="9">
        <f>S1485*'Exhaust Gas Math'!$C$14</f>
        <v>4.7842489573788797E-4</v>
      </c>
      <c r="U1485" s="9">
        <f>(T1485/'Exhaust Gas Math'!$B$14)+('Exhaust Gas Math'!$D$10)</f>
        <v>1.6955087363070831E-2</v>
      </c>
      <c r="V1485">
        <f>('Exhaust Gas Math'!$E$10*((-0.000000001)*V1484^3+(0.000002)*V1484^2-0.0012*V1484+1.3446)*$B$18+T1485*'Exhaust Gas Math'!$D$14*$B$17)/('Exhaust Gas Math'!$E$10*((-0.000000001)*V1484^3+(0.000002)*V1484^2-0.0012*V1484+1.3446)+T1485*'Exhaust Gas Math'!$D$14)</f>
        <v>313.46220851609314</v>
      </c>
      <c r="W1485">
        <f t="shared" si="329"/>
        <v>90465.220735175186</v>
      </c>
      <c r="X1485" s="9">
        <f t="shared" si="330"/>
        <v>90466.5797026082</v>
      </c>
    </row>
    <row r="1486" spans="3:24" x14ac:dyDescent="0.2">
      <c r="C1486" s="1"/>
      <c r="D1486" s="1"/>
      <c r="E1486">
        <f t="shared" si="323"/>
        <v>0.18525000000000699</v>
      </c>
      <c r="F1486">
        <f t="shared" si="324"/>
        <v>90531.256117135301</v>
      </c>
      <c r="H1486" s="1">
        <v>0.18525000000000699</v>
      </c>
      <c r="I1486" s="1">
        <f t="shared" si="331"/>
        <v>189.00000000025193</v>
      </c>
      <c r="J1486" s="1">
        <f t="shared" si="332"/>
        <v>1</v>
      </c>
      <c r="K1486" s="1">
        <f t="shared" si="333"/>
        <v>5.0759196538387088E-3</v>
      </c>
      <c r="L1486" s="1">
        <f t="shared" si="334"/>
        <v>0.67</v>
      </c>
      <c r="M1486" s="10">
        <f t="shared" si="325"/>
        <v>6.3009720396844049E-2</v>
      </c>
      <c r="N1486" s="9">
        <f t="shared" si="326"/>
        <v>-3.1158143414054922</v>
      </c>
      <c r="O1486">
        <f>((-0.0000000008)*V1486^3+(0.000003)*V1486^2-0.004*V1486+2.013)*('Exhaust Gas Math'!$E$10/(T1486+'Exhaust Gas Math'!$E$10))+(357.45*V1486^-1.004)*(T1486/(T1486+'Exhaust Gas Math'!$E$10))</f>
        <v>1.112732163154829</v>
      </c>
      <c r="P1486">
        <f t="shared" si="335"/>
        <v>5.4013682790357578</v>
      </c>
      <c r="Q1486" s="9">
        <f t="shared" si="327"/>
        <v>4.4662666104970916E-4</v>
      </c>
      <c r="R1486" s="10">
        <f t="shared" si="328"/>
        <v>4.8639595734383033E-4</v>
      </c>
      <c r="S1486">
        <f t="shared" si="336"/>
        <v>4.0226949148215865E-4</v>
      </c>
      <c r="T1486" s="9">
        <f>S1486*'Exhaust Gas Math'!$C$14</f>
        <v>4.765757084869872E-4</v>
      </c>
      <c r="U1486" s="9">
        <f>(T1486/'Exhaust Gas Math'!$B$14)+('Exhaust Gas Math'!$D$10)</f>
        <v>1.6891256253271009E-2</v>
      </c>
      <c r="V1486">
        <f>('Exhaust Gas Math'!$E$10*((-0.000000001)*V1485^3+(0.000002)*V1485^2-0.0012*V1485+1.3446)*$B$18+T1486*'Exhaust Gas Math'!$D$14*$B$17)/('Exhaust Gas Math'!$E$10*((-0.000000001)*V1485^3+(0.000002)*V1485^2-0.0012*V1485+1.3446)+T1486*'Exhaust Gas Math'!$D$14)</f>
        <v>313.52097595687707</v>
      </c>
      <c r="W1486">
        <f t="shared" si="329"/>
        <v>90525.854748856262</v>
      </c>
      <c r="X1486" s="9">
        <f t="shared" si="330"/>
        <v>90531.256117135301</v>
      </c>
    </row>
    <row r="1487" spans="3:24" x14ac:dyDescent="0.2">
      <c r="C1487" s="1"/>
      <c r="D1487" s="1"/>
      <c r="E1487">
        <f t="shared" si="323"/>
        <v>0.18537500000000701</v>
      </c>
      <c r="F1487">
        <f t="shared" si="324"/>
        <v>90672.088092217818</v>
      </c>
      <c r="H1487" s="1">
        <v>0.18537500000000701</v>
      </c>
      <c r="I1487" s="1">
        <f t="shared" si="331"/>
        <v>193.50000000025193</v>
      </c>
      <c r="J1487" s="1">
        <f t="shared" si="332"/>
        <v>1</v>
      </c>
      <c r="K1487" s="1">
        <f t="shared" si="333"/>
        <v>4.7623958367378899E-3</v>
      </c>
      <c r="L1487" s="1">
        <f t="shared" si="334"/>
        <v>0.63</v>
      </c>
      <c r="M1487" s="10">
        <f t="shared" si="325"/>
        <v>6.252412647657371E-2</v>
      </c>
      <c r="N1487" s="9">
        <f t="shared" si="326"/>
        <v>-4.6496941223467134</v>
      </c>
      <c r="O1487">
        <f>((-0.0000000008)*V1487^3+(0.000003)*V1487^2-0.004*V1487+2.013)*('Exhaust Gas Math'!$E$10/(T1487+'Exhaust Gas Math'!$E$10))+(357.45*V1487^-1.004)*(T1487/(T1487+'Exhaust Gas Math'!$E$10))</f>
        <v>1.1123952524260896</v>
      </c>
      <c r="P1487">
        <f t="shared" si="335"/>
        <v>12.024801030480617</v>
      </c>
      <c r="Q1487" s="9">
        <f t="shared" si="327"/>
        <v>4.4318466527714512E-4</v>
      </c>
      <c r="R1487" s="10">
        <f t="shared" si="328"/>
        <v>4.8295396157126624E-4</v>
      </c>
      <c r="S1487">
        <f t="shared" si="336"/>
        <v>3.9983341181477525E-4</v>
      </c>
      <c r="T1487" s="9">
        <f>S1487*'Exhaust Gas Math'!$C$14</f>
        <v>4.7368964226024858E-4</v>
      </c>
      <c r="U1487" s="9">
        <f>(T1487/'Exhaust Gas Math'!$B$14)+('Exhaust Gas Math'!$D$10)</f>
        <v>1.6791633670366676E-2</v>
      </c>
      <c r="V1487">
        <f>('Exhaust Gas Math'!$E$10*((-0.000000001)*V1486^3+(0.000002)*V1486^2-0.0012*V1486+1.3446)*$B$18+T1487*'Exhaust Gas Math'!$D$14*$B$17)/('Exhaust Gas Math'!$E$10*((-0.000000001)*V1486^3+(0.000002)*V1486^2-0.0012*V1486+1.3446)+T1487*'Exhaust Gas Math'!$D$14)</f>
        <v>313.61350906254609</v>
      </c>
      <c r="W1487">
        <f t="shared" si="329"/>
        <v>90660.06329118734</v>
      </c>
      <c r="X1487" s="9">
        <f t="shared" si="330"/>
        <v>90672.088092217818</v>
      </c>
    </row>
    <row r="1488" spans="3:24" x14ac:dyDescent="0.2">
      <c r="C1488" s="1"/>
      <c r="D1488" s="1"/>
      <c r="E1488">
        <f t="shared" si="323"/>
        <v>0.18550000000000699</v>
      </c>
      <c r="F1488">
        <f t="shared" si="324"/>
        <v>90916.650937035069</v>
      </c>
      <c r="H1488" s="1">
        <v>0.18550000000000699</v>
      </c>
      <c r="I1488" s="1">
        <f t="shared" si="331"/>
        <v>198.00000000025193</v>
      </c>
      <c r="J1488" s="1">
        <f t="shared" si="332"/>
        <v>1</v>
      </c>
      <c r="K1488" s="1">
        <f t="shared" si="333"/>
        <v>4.4416972191313343E-3</v>
      </c>
      <c r="L1488" s="1">
        <f t="shared" si="334"/>
        <v>0.59</v>
      </c>
      <c r="M1488" s="10">
        <f t="shared" si="325"/>
        <v>6.1848491566513342E-2</v>
      </c>
      <c r="N1488" s="9">
        <f t="shared" si="326"/>
        <v>-6.1549069928429248</v>
      </c>
      <c r="O1488">
        <f>((-0.0000000008)*V1488^3+(0.000003)*V1488^2-0.004*V1488+2.013)*('Exhaust Gas Math'!$E$10/(T1488+'Exhaust Gas Math'!$E$10))+(357.45*V1488^-1.004)*(T1488/(T1488+'Exhaust Gas Math'!$E$10))</f>
        <v>1.1119506787800797</v>
      </c>
      <c r="P1488">
        <f t="shared" si="335"/>
        <v>21.061947115413904</v>
      </c>
      <c r="Q1488" s="9">
        <f t="shared" si="327"/>
        <v>4.3839561745931041E-4</v>
      </c>
      <c r="R1488" s="10">
        <f t="shared" si="328"/>
        <v>4.7816491375343153E-4</v>
      </c>
      <c r="S1488">
        <f t="shared" si="336"/>
        <v>3.9665915697821612E-4</v>
      </c>
      <c r="T1488" s="9">
        <f>S1488*'Exhaust Gas Math'!$C$14</f>
        <v>4.6992904698846293E-4</v>
      </c>
      <c r="U1488" s="9">
        <f>(T1488/'Exhaust Gas Math'!$B$14)+('Exhaust Gas Math'!$D$10)</f>
        <v>1.6661823685147976E-2</v>
      </c>
      <c r="V1488">
        <f>('Exhaust Gas Math'!$E$10*((-0.000000001)*V1487^3+(0.000002)*V1487^2-0.0012*V1487+1.3446)*$B$18+T1488*'Exhaust Gas Math'!$D$14*$B$17)/('Exhaust Gas Math'!$E$10*((-0.000000001)*V1487^3+(0.000002)*V1487^2-0.0012*V1487+1.3446)+T1488*'Exhaust Gas Math'!$D$14)</f>
        <v>313.73570122886383</v>
      </c>
      <c r="W1488">
        <f t="shared" si="329"/>
        <v>90895.588989919648</v>
      </c>
      <c r="X1488" s="9">
        <f t="shared" si="330"/>
        <v>90916.650937035069</v>
      </c>
    </row>
    <row r="1489" spans="3:24" x14ac:dyDescent="0.2">
      <c r="C1489" s="1"/>
      <c r="D1489" s="1"/>
      <c r="E1489">
        <f t="shared" si="323"/>
        <v>0.18562500000000701</v>
      </c>
      <c r="F1489">
        <f t="shared" si="324"/>
        <v>91308.727662621459</v>
      </c>
      <c r="H1489" s="1">
        <v>0.18562500000000701</v>
      </c>
      <c r="I1489" s="1">
        <f t="shared" si="331"/>
        <v>202.50000000025193</v>
      </c>
      <c r="J1489" s="1">
        <f t="shared" si="332"/>
        <v>1</v>
      </c>
      <c r="K1489" s="1">
        <f t="shared" si="333"/>
        <v>4.116214655713088E-3</v>
      </c>
      <c r="L1489" s="1">
        <f t="shared" si="334"/>
        <v>0.54</v>
      </c>
      <c r="M1489" s="10">
        <f t="shared" si="325"/>
        <v>6.0986981180554373E-2</v>
      </c>
      <c r="N1489" s="9">
        <f t="shared" si="326"/>
        <v>-7.6221728150145331</v>
      </c>
      <c r="O1489">
        <f>((-0.0000000008)*V1489^3+(0.000003)*V1489^2-0.004*V1489+2.013)*('Exhaust Gas Math'!$E$10/(T1489+'Exhaust Gas Math'!$E$10))+(357.45*V1489^-1.004)*(T1489/(T1489+'Exhaust Gas Math'!$E$10))</f>
        <v>1.111423586697321</v>
      </c>
      <c r="P1489">
        <f t="shared" si="335"/>
        <v>32.285476151366773</v>
      </c>
      <c r="Q1489" s="9">
        <f t="shared" si="327"/>
        <v>4.3228904366851838E-4</v>
      </c>
      <c r="R1489" s="10">
        <f t="shared" si="328"/>
        <v>4.7205833996263955E-4</v>
      </c>
      <c r="S1489">
        <f t="shared" si="336"/>
        <v>3.9295463671926763E-4</v>
      </c>
      <c r="T1489" s="9">
        <f>S1489*'Exhaust Gas Math'!$C$14</f>
        <v>4.6554023698821195E-4</v>
      </c>
      <c r="U1489" s="9">
        <f>(T1489/'Exhaust Gas Math'!$B$14)+('Exhaust Gas Math'!$D$10)</f>
        <v>1.6510328690317082E-2</v>
      </c>
      <c r="V1489">
        <f>('Exhaust Gas Math'!$E$10*((-0.000000001)*V1488^3+(0.000002)*V1488^2-0.0012*V1488+1.3446)*$B$18+T1489*'Exhaust Gas Math'!$D$14*$B$17)/('Exhaust Gas Math'!$E$10*((-0.000000001)*V1488^3+(0.000002)*V1488^2-0.0012*V1488+1.3446)+T1489*'Exhaust Gas Math'!$D$14)</f>
        <v>313.88070631700327</v>
      </c>
      <c r="W1489">
        <f t="shared" si="329"/>
        <v>91276.442186470085</v>
      </c>
      <c r="X1489" s="9">
        <f t="shared" si="330"/>
        <v>91308.727662621459</v>
      </c>
    </row>
    <row r="1490" spans="3:24" x14ac:dyDescent="0.2">
      <c r="C1490" s="1"/>
      <c r="D1490" s="1"/>
      <c r="E1490">
        <f t="shared" si="323"/>
        <v>0.18575000000000699</v>
      </c>
      <c r="F1490">
        <f t="shared" si="324"/>
        <v>91868.269651317358</v>
      </c>
      <c r="H1490" s="1">
        <v>0.18575000000000699</v>
      </c>
      <c r="I1490" s="1">
        <f t="shared" si="331"/>
        <v>207.00000000025193</v>
      </c>
      <c r="J1490" s="1">
        <f t="shared" si="332"/>
        <v>1</v>
      </c>
      <c r="K1490" s="1">
        <f t="shared" si="333"/>
        <v>3.7883746661868719E-3</v>
      </c>
      <c r="L1490" s="1">
        <f t="shared" si="334"/>
        <v>0.5</v>
      </c>
      <c r="M1490" s="10">
        <f t="shared" si="325"/>
        <v>5.9944906816707944E-2</v>
      </c>
      <c r="N1490" s="9">
        <f t="shared" si="326"/>
        <v>-9.0424454071516482</v>
      </c>
      <c r="O1490">
        <f>((-0.0000000008)*V1490^3+(0.000003)*V1490^2-0.004*V1490+2.013)*('Exhaust Gas Math'!$E$10/(T1490+'Exhaust Gas Math'!$E$10))+(357.45*V1490^-1.004)*(T1490/(T1490+'Exhaust Gas Math'!$E$10))</f>
        <v>1.1108223011617926</v>
      </c>
      <c r="P1490">
        <f t="shared" si="335"/>
        <v>45.413647576386637</v>
      </c>
      <c r="Q1490" s="9">
        <f t="shared" si="327"/>
        <v>4.2490259296283422E-4</v>
      </c>
      <c r="R1490" s="10">
        <f t="shared" si="328"/>
        <v>4.6467188925695534E-4</v>
      </c>
      <c r="S1490">
        <f t="shared" si="336"/>
        <v>3.8880560826627918E-4</v>
      </c>
      <c r="T1490" s="9">
        <f>S1490*'Exhaust Gas Math'!$C$14</f>
        <v>4.606248103491442E-4</v>
      </c>
      <c r="U1490" s="9">
        <f>(T1490/'Exhaust Gas Math'!$B$14)+('Exhaust Gas Math'!$D$10)</f>
        <v>1.6340655696217402E-2</v>
      </c>
      <c r="V1490">
        <f>('Exhaust Gas Math'!$E$10*((-0.000000001)*V1489^3+(0.000002)*V1489^2-0.0012*V1489+1.3446)*$B$18+T1490*'Exhaust Gas Math'!$D$14*$B$17)/('Exhaust Gas Math'!$E$10*((-0.000000001)*V1489^3+(0.000002)*V1489^2-0.0012*V1489+1.3446)+T1490*'Exhaust Gas Math'!$D$14)</f>
        <v>314.04629904115131</v>
      </c>
      <c r="W1490">
        <f t="shared" si="329"/>
        <v>91822.856003740977</v>
      </c>
      <c r="X1490" s="9">
        <f t="shared" si="330"/>
        <v>91868.269651317358</v>
      </c>
    </row>
    <row r="1491" spans="3:24" x14ac:dyDescent="0.2">
      <c r="C1491" s="1"/>
      <c r="D1491" s="1"/>
      <c r="E1491">
        <f t="shared" si="323"/>
        <v>0.18587500000000701</v>
      </c>
      <c r="F1491">
        <f t="shared" si="324"/>
        <v>92629.131249417027</v>
      </c>
      <c r="H1491" s="1">
        <v>0.18587500000000701</v>
      </c>
      <c r="I1491" s="1">
        <f t="shared" si="331"/>
        <v>211.50000000025193</v>
      </c>
      <c r="J1491" s="1">
        <f t="shared" si="332"/>
        <v>1</v>
      </c>
      <c r="K1491" s="1">
        <f t="shared" si="333"/>
        <v>3.4606213452098508E-3</v>
      </c>
      <c r="L1491" s="1">
        <f t="shared" si="334"/>
        <v>0.46</v>
      </c>
      <c r="M1491" s="10">
        <f t="shared" si="325"/>
        <v>5.8728693209951902E-2</v>
      </c>
      <c r="N1491" s="9">
        <f t="shared" si="326"/>
        <v>-10.406968316435451</v>
      </c>
      <c r="O1491">
        <f>((-0.0000000008)*V1491^3+(0.000003)*V1491^2-0.004*V1491+2.013)*('Exhaust Gas Math'!$E$10/(T1491+'Exhaust Gas Math'!$E$10))+(357.45*V1491^-1.004)*(T1491/(T1491+'Exhaust Gas Math'!$E$10))</f>
        <v>1.1101634206714008</v>
      </c>
      <c r="P1491">
        <f t="shared" si="335"/>
        <v>60.118118831359972</v>
      </c>
      <c r="Q1491" s="9">
        <f t="shared" si="327"/>
        <v>4.1628180526710143E-4</v>
      </c>
      <c r="R1491" s="10">
        <f t="shared" si="328"/>
        <v>4.5605110156122261E-4</v>
      </c>
      <c r="S1491">
        <f t="shared" si="336"/>
        <v>3.8435063208448408E-4</v>
      </c>
      <c r="T1491" s="9">
        <f>S1491*'Exhaust Gas Math'!$C$14</f>
        <v>4.5534692207999165E-4</v>
      </c>
      <c r="U1491" s="9">
        <f>(T1491/'Exhaust Gas Math'!$B$14)+('Exhaust Gas Math'!$D$10)</f>
        <v>1.6158471082163121E-2</v>
      </c>
      <c r="V1491">
        <f>('Exhaust Gas Math'!$E$10*((-0.000000001)*V1490^3+(0.000002)*V1490^2-0.0012*V1490+1.3446)*$B$18+T1491*'Exhaust Gas Math'!$D$14*$B$17)/('Exhaust Gas Math'!$E$10*((-0.000000001)*V1490^3+(0.000002)*V1490^2-0.0012*V1490+1.3446)+T1491*'Exhaust Gas Math'!$D$14)</f>
        <v>314.22796991519527</v>
      </c>
      <c r="W1491">
        <f t="shared" si="329"/>
        <v>92569.013130585663</v>
      </c>
      <c r="X1491" s="9">
        <f t="shared" si="330"/>
        <v>92629.131249417027</v>
      </c>
    </row>
    <row r="1492" spans="3:24" x14ac:dyDescent="0.2">
      <c r="C1492" s="1"/>
      <c r="D1492" s="1"/>
      <c r="E1492">
        <f t="shared" si="323"/>
        <v>0.18600000000000699</v>
      </c>
      <c r="F1492">
        <f t="shared" si="324"/>
        <v>93653.447087812237</v>
      </c>
      <c r="H1492" s="1">
        <v>0.18600000000000699</v>
      </c>
      <c r="I1492" s="1">
        <f t="shared" si="331"/>
        <v>216.00000000025193</v>
      </c>
      <c r="J1492" s="1">
        <f t="shared" si="332"/>
        <v>1</v>
      </c>
      <c r="K1492" s="1">
        <f t="shared" si="333"/>
        <v>3.1353981413125933E-3</v>
      </c>
      <c r="L1492" s="1">
        <f t="shared" si="334"/>
        <v>0.41</v>
      </c>
      <c r="M1492" s="10">
        <f t="shared" si="325"/>
        <v>5.7345838721603967E-2</v>
      </c>
      <c r="N1492" s="9">
        <f t="shared" si="326"/>
        <v>-11.707328805380296</v>
      </c>
      <c r="O1492">
        <f>((-0.0000000008)*V1492^3+(0.000003)*V1492^2-0.004*V1492+2.013)*('Exhaust Gas Math'!$E$10/(T1492+'Exhaust Gas Math'!$E$10))+(357.45*V1492^-1.004)*(T1492/(T1492+'Exhaust Gas Math'!$E$10))</f>
        <v>1.1094812802348484</v>
      </c>
      <c r="P1492">
        <f t="shared" si="335"/>
        <v>76.033610738362427</v>
      </c>
      <c r="Q1492" s="9">
        <f t="shared" si="327"/>
        <v>4.0647983060416711E-4</v>
      </c>
      <c r="R1492" s="10">
        <f t="shared" si="328"/>
        <v>4.4624912689828823E-4</v>
      </c>
      <c r="S1492">
        <f t="shared" si="336"/>
        <v>3.798358370656307E-4</v>
      </c>
      <c r="T1492" s="9">
        <f>S1492*'Exhaust Gas Math'!$C$14</f>
        <v>4.4999816538741758E-4</v>
      </c>
      <c r="U1492" s="9">
        <f>(T1492/'Exhaust Gas Math'!$B$14)+('Exhaust Gas Math'!$D$10)</f>
        <v>1.5973840198746689E-2</v>
      </c>
      <c r="V1492">
        <f>('Exhaust Gas Math'!$E$10*((-0.000000001)*V1491^3+(0.000002)*V1491^2-0.0012*V1491+1.3446)*$B$18+T1492*'Exhaust Gas Math'!$D$14*$B$17)/('Exhaust Gas Math'!$E$10*((-0.000000001)*V1491^3+(0.000002)*V1491^2-0.0012*V1491+1.3446)+T1492*'Exhaust Gas Math'!$D$14)</f>
        <v>314.41629299072838</v>
      </c>
      <c r="W1492">
        <f t="shared" si="329"/>
        <v>93577.413477073875</v>
      </c>
      <c r="X1492" s="9">
        <f t="shared" si="330"/>
        <v>93653.447087812237</v>
      </c>
    </row>
    <row r="1493" spans="3:24" x14ac:dyDescent="0.2">
      <c r="C1493" s="1"/>
      <c r="D1493" s="1"/>
      <c r="E1493">
        <f t="shared" si="323"/>
        <v>0.18612500000000701</v>
      </c>
      <c r="F1493">
        <f t="shared" si="324"/>
        <v>94961.598401235286</v>
      </c>
      <c r="H1493" s="1">
        <v>0.18612500000000701</v>
      </c>
      <c r="I1493" s="1">
        <f t="shared" si="331"/>
        <v>220.50000000025193</v>
      </c>
      <c r="J1493" s="1">
        <f t="shared" si="332"/>
        <v>1</v>
      </c>
      <c r="K1493" s="1">
        <f t="shared" si="333"/>
        <v>2.8151296406359752E-3</v>
      </c>
      <c r="L1493" s="1">
        <f t="shared" si="334"/>
        <v>0.37</v>
      </c>
      <c r="M1493" s="10">
        <f t="shared" si="325"/>
        <v>5.5804869109430291E-2</v>
      </c>
      <c r="N1493" s="9">
        <f t="shared" si="326"/>
        <v>-12.935509719158311</v>
      </c>
      <c r="O1493">
        <f>((-0.0000000008)*V1493^3+(0.000003)*V1493^2-0.004*V1493+2.013)*('Exhaust Gas Math'!$E$10/(T1493+'Exhaust Gas Math'!$E$10))+(357.45*V1493^-1.004)*(T1493/(T1493+'Exhaust Gas Math'!$E$10))</f>
        <v>1.1087800825320233</v>
      </c>
      <c r="P1493">
        <f t="shared" si="335"/>
        <v>92.764650674215019</v>
      </c>
      <c r="Q1493" s="9">
        <f t="shared" si="327"/>
        <v>3.9555710140731348E-4</v>
      </c>
      <c r="R1493" s="10">
        <f t="shared" si="328"/>
        <v>4.353263977014346E-4</v>
      </c>
      <c r="S1493">
        <f t="shared" si="336"/>
        <v>3.7529565263056807E-4</v>
      </c>
      <c r="T1493" s="9">
        <f>S1493*'Exhaust Gas Math'!$C$14</f>
        <v>4.4461932940900598E-4</v>
      </c>
      <c r="U1493" s="9">
        <f>(T1493/'Exhaust Gas Math'!$B$14)+('Exhaust Gas Math'!$D$10)</f>
        <v>1.5788171024483259E-2</v>
      </c>
      <c r="V1493">
        <f>('Exhaust Gas Math'!$E$10*((-0.000000001)*V1492^3+(0.000002)*V1492^2-0.0012*V1492+1.3446)*$B$18+T1493*'Exhaust Gas Math'!$D$14*$B$17)/('Exhaust Gas Math'!$E$10*((-0.000000001)*V1492^3+(0.000002)*V1492^2-0.0012*V1492+1.3446)+T1493*'Exhaust Gas Math'!$D$14)</f>
        <v>314.61013183426081</v>
      </c>
      <c r="W1493">
        <f t="shared" si="329"/>
        <v>94868.833750561069</v>
      </c>
      <c r="X1493" s="9">
        <f t="shared" si="330"/>
        <v>94961.598401235286</v>
      </c>
    </row>
    <row r="1494" spans="3:24" x14ac:dyDescent="0.2">
      <c r="C1494" s="1"/>
      <c r="D1494" s="1"/>
      <c r="E1494">
        <f t="shared" si="323"/>
        <v>0.18625000000000699</v>
      </c>
      <c r="F1494">
        <f t="shared" si="324"/>
        <v>96600.065575673638</v>
      </c>
      <c r="H1494" s="1">
        <v>0.18625000000000699</v>
      </c>
      <c r="I1494" s="1">
        <f t="shared" si="331"/>
        <v>225.00000000025193</v>
      </c>
      <c r="J1494" s="1">
        <f t="shared" si="332"/>
        <v>1</v>
      </c>
      <c r="K1494" s="1">
        <f t="shared" si="333"/>
        <v>2.5022034912899737E-3</v>
      </c>
      <c r="L1494" s="1">
        <f t="shared" si="334"/>
        <v>0.33</v>
      </c>
      <c r="M1494" s="10">
        <f t="shared" si="325"/>
        <v>5.4115284963514892E-2</v>
      </c>
      <c r="N1494" s="9">
        <f t="shared" si="326"/>
        <v>-14.083938914024014</v>
      </c>
      <c r="O1494">
        <f>((-0.0000000008)*V1494^3+(0.000003)*V1494^2-0.004*V1494+2.013)*('Exhaust Gas Math'!$E$10/(T1494+'Exhaust Gas Math'!$E$10))+(357.45*V1494^-1.004)*(T1494/(T1494+'Exhaust Gas Math'!$E$10))</f>
        <v>1.1080791690386922</v>
      </c>
      <c r="P1494">
        <f t="shared" si="335"/>
        <v>109.89781565479177</v>
      </c>
      <c r="Q1494" s="9">
        <f t="shared" si="327"/>
        <v>3.8358095993421915E-4</v>
      </c>
      <c r="R1494" s="10">
        <f t="shared" si="328"/>
        <v>4.2335025622834027E-4</v>
      </c>
      <c r="S1494">
        <f t="shared" si="336"/>
        <v>3.708557702773526E-4</v>
      </c>
      <c r="T1494" s="9">
        <f>S1494*'Exhaust Gas Math'!$C$14</f>
        <v>4.3935932306279674E-4</v>
      </c>
      <c r="U1494" s="9">
        <f>(T1494/'Exhaust Gas Math'!$B$14)+('Exhaust Gas Math'!$D$10)</f>
        <v>1.5606603667002786E-2</v>
      </c>
      <c r="V1494">
        <f>('Exhaust Gas Math'!$E$10*((-0.000000001)*V1493^3+(0.000002)*V1493^2-0.0012*V1493+1.3446)*$B$18+T1494*'Exhaust Gas Math'!$D$14*$B$17)/('Exhaust Gas Math'!$E$10*((-0.000000001)*V1493^3+(0.000002)*V1493^2-0.0012*V1493+1.3446)+T1494*'Exhaust Gas Math'!$D$14)</f>
        <v>314.80415008698844</v>
      </c>
      <c r="W1494">
        <f t="shared" si="329"/>
        <v>96490.167760018841</v>
      </c>
      <c r="X1494" s="9">
        <f t="shared" si="330"/>
        <v>96600.065575673638</v>
      </c>
    </row>
    <row r="1495" spans="3:24" x14ac:dyDescent="0.2">
      <c r="C1495" s="1"/>
      <c r="D1495" s="1"/>
      <c r="E1495">
        <f t="shared" si="323"/>
        <v>0.18637500000000701</v>
      </c>
      <c r="F1495">
        <f t="shared" si="324"/>
        <v>98621.39010985913</v>
      </c>
      <c r="H1495" s="1">
        <v>0.18637500000000701</v>
      </c>
      <c r="I1495" s="1">
        <f t="shared" si="331"/>
        <v>229.50000000025193</v>
      </c>
      <c r="J1495" s="1">
        <f t="shared" si="332"/>
        <v>1</v>
      </c>
      <c r="K1495" s="1">
        <f t="shared" si="333"/>
        <v>2.1989526030907684E-3</v>
      </c>
      <c r="L1495" s="1">
        <f t="shared" si="334"/>
        <v>0.28999999999999998</v>
      </c>
      <c r="M1495" s="10">
        <f t="shared" si="325"/>
        <v>5.2287503131960796E-2</v>
      </c>
      <c r="N1495" s="9">
        <f t="shared" si="326"/>
        <v>-15.145535942099828</v>
      </c>
      <c r="O1495">
        <f>((-0.0000000008)*V1495^3+(0.000003)*V1495^2-0.004*V1495+2.013)*('Exhaust Gas Math'!$E$10/(T1495+'Exhaust Gas Math'!$E$10))+(357.45*V1495^-1.004)*(T1495/(T1495+'Exhaust Gas Math'!$E$10))</f>
        <v>1.107398437956143</v>
      </c>
      <c r="P1495">
        <f t="shared" si="335"/>
        <v>127.01154613711309</v>
      </c>
      <c r="Q1495" s="9">
        <f t="shared" si="327"/>
        <v>3.7062524307953504E-4</v>
      </c>
      <c r="R1495" s="10">
        <f t="shared" si="328"/>
        <v>4.1039453937365621E-4</v>
      </c>
      <c r="S1495">
        <f t="shared" si="336"/>
        <v>3.666349189916063E-4</v>
      </c>
      <c r="T1495" s="9">
        <f>S1495*'Exhaust Gas Math'!$C$14</f>
        <v>4.3435880665646621E-4</v>
      </c>
      <c r="U1495" s="9">
        <f>(T1495/'Exhaust Gas Math'!$B$14)+('Exhaust Gas Math'!$D$10)</f>
        <v>1.543399350454747E-2</v>
      </c>
      <c r="V1495">
        <f>('Exhaust Gas Math'!$E$10*((-0.000000001)*V1494^3+(0.000002)*V1494^2-0.0012*V1494+1.3446)*$B$18+T1495*'Exhaust Gas Math'!$D$14*$B$17)/('Exhaust Gas Math'!$E$10*((-0.000000001)*V1494^3+(0.000002)*V1494^2-0.0012*V1494+1.3446)+T1495*'Exhaust Gas Math'!$D$14)</f>
        <v>314.99282900078612</v>
      </c>
      <c r="W1495">
        <f t="shared" si="329"/>
        <v>98494.378563722013</v>
      </c>
      <c r="X1495" s="9">
        <f t="shared" si="330"/>
        <v>98621.39010985913</v>
      </c>
    </row>
    <row r="1496" spans="3:24" x14ac:dyDescent="0.2">
      <c r="C1496" s="1"/>
      <c r="D1496" s="1"/>
      <c r="E1496">
        <f t="shared" si="323"/>
        <v>0.18650000000000699</v>
      </c>
      <c r="F1496">
        <f t="shared" si="324"/>
        <v>101085.43342517308</v>
      </c>
      <c r="H1496" s="1">
        <v>0.18650000000000699</v>
      </c>
      <c r="I1496" s="1">
        <f t="shared" si="331"/>
        <v>234.00000000025193</v>
      </c>
      <c r="J1496" s="1">
        <f t="shared" si="332"/>
        <v>1</v>
      </c>
      <c r="K1496" s="1">
        <f t="shared" si="333"/>
        <v>1.907637755379837E-3</v>
      </c>
      <c r="L1496" s="1">
        <f t="shared" si="334"/>
        <v>0.25</v>
      </c>
      <c r="M1496" s="10">
        <f t="shared" si="325"/>
        <v>5.0332792497558669E-2</v>
      </c>
      <c r="N1496" s="9">
        <f t="shared" si="326"/>
        <v>-16.113755704690835</v>
      </c>
      <c r="O1496">
        <f>((-0.0000000008)*V1496^3+(0.000003)*V1496^2-0.004*V1496+2.013)*('Exhaust Gas Math'!$E$10/(T1496+'Exhaust Gas Math'!$E$10))+(357.45*V1496^-1.004)*(T1496/(T1496+'Exhaust Gas Math'!$E$10))</f>
        <v>1.1067580373760268</v>
      </c>
      <c r="P1496">
        <f t="shared" si="335"/>
        <v>143.68659035546651</v>
      </c>
      <c r="Q1496" s="9">
        <f t="shared" si="327"/>
        <v>3.567698271458832E-4</v>
      </c>
      <c r="R1496" s="10">
        <f t="shared" si="328"/>
        <v>3.9653912344000432E-4</v>
      </c>
      <c r="S1496">
        <f t="shared" si="336"/>
        <v>3.6274357000497644E-4</v>
      </c>
      <c r="T1496" s="9">
        <f>S1496*'Exhaust Gas Math'!$C$14</f>
        <v>4.2974865739200106E-4</v>
      </c>
      <c r="U1496" s="9">
        <f>(T1496/'Exhaust Gas Math'!$B$14)+('Exhaust Gas Math'!$D$10)</f>
        <v>1.5274858217544875E-2</v>
      </c>
      <c r="V1496">
        <f>('Exhaust Gas Math'!$E$10*((-0.000000001)*V1495^3+(0.000002)*V1495^2-0.0012*V1495+1.3446)*$B$18+T1496*'Exhaust Gas Math'!$D$14*$B$17)/('Exhaust Gas Math'!$E$10*((-0.000000001)*V1495^3+(0.000002)*V1495^2-0.0012*V1495+1.3446)+T1496*'Exhaust Gas Math'!$D$14)</f>
        <v>315.17055224360053</v>
      </c>
      <c r="W1496">
        <f t="shared" si="329"/>
        <v>100941.7468348176</v>
      </c>
      <c r="X1496" s="9">
        <f t="shared" si="330"/>
        <v>101085.43342517308</v>
      </c>
    </row>
    <row r="1497" spans="3:24" x14ac:dyDescent="0.2">
      <c r="C1497" s="1"/>
      <c r="D1497" s="1"/>
      <c r="E1497">
        <f t="shared" si="323"/>
        <v>0.18662500000000701</v>
      </c>
      <c r="F1497">
        <f t="shared" si="324"/>
        <v>104017.17947892254</v>
      </c>
      <c r="H1497" s="1">
        <v>0.18662500000000701</v>
      </c>
      <c r="I1497" s="1">
        <f t="shared" si="331"/>
        <v>238.50000000025193</v>
      </c>
      <c r="J1497" s="1">
        <f t="shared" si="332"/>
        <v>1</v>
      </c>
      <c r="K1497" s="1">
        <f t="shared" si="333"/>
        <v>1.6304307425861362E-3</v>
      </c>
      <c r="L1497" s="1">
        <f t="shared" si="334"/>
        <v>0.22</v>
      </c>
      <c r="M1497" s="10">
        <f t="shared" si="325"/>
        <v>4.8263204501376472E-2</v>
      </c>
      <c r="N1497" s="9">
        <f t="shared" si="326"/>
        <v>-16.982628804995059</v>
      </c>
      <c r="O1497">
        <f>((-0.0000000008)*V1497^3+(0.000003)*V1497^2-0.004*V1497+2.013)*('Exhaust Gas Math'!$E$10/(T1497+'Exhaust Gas Math'!$E$10))+(357.45*V1497^-1.004)*(T1497/(T1497+'Exhaust Gas Math'!$E$10))</f>
        <v>1.1061498897499276</v>
      </c>
      <c r="P1497">
        <f t="shared" si="335"/>
        <v>159.51216849141159</v>
      </c>
      <c r="Q1497" s="9">
        <f t="shared" si="327"/>
        <v>3.4210013537988527E-4</v>
      </c>
      <c r="R1497" s="10">
        <f t="shared" si="328"/>
        <v>3.8186943167400639E-4</v>
      </c>
      <c r="S1497">
        <f t="shared" si="336"/>
        <v>3.5911793338707856E-4</v>
      </c>
      <c r="T1497" s="9">
        <f>S1497*'Exhaust Gas Math'!$C$14</f>
        <v>4.2545330222220024E-4</v>
      </c>
      <c r="U1497" s="9">
        <f>(T1497/'Exhaust Gas Math'!$B$14)+('Exhaust Gas Math'!$D$10)</f>
        <v>1.5126589140230384E-2</v>
      </c>
      <c r="V1497">
        <f>('Exhaust Gas Math'!$E$10*((-0.000000001)*V1496^3+(0.000002)*V1496^2-0.0012*V1496+1.3446)*$B$18+T1497*'Exhaust Gas Math'!$D$14*$B$17)/('Exhaust Gas Math'!$E$10*((-0.000000001)*V1496^3+(0.000002)*V1496^2-0.0012*V1496+1.3446)+T1497*'Exhaust Gas Math'!$D$14)</f>
        <v>315.33952559136446</v>
      </c>
      <c r="W1497">
        <f t="shared" si="329"/>
        <v>103857.66731043113</v>
      </c>
      <c r="X1497" s="9">
        <f t="shared" si="330"/>
        <v>104017.17947892254</v>
      </c>
    </row>
    <row r="1498" spans="3:24" x14ac:dyDescent="0.2">
      <c r="C1498" s="1"/>
      <c r="D1498" s="1"/>
      <c r="E1498">
        <f t="shared" si="323"/>
        <v>0.18675000000000699</v>
      </c>
      <c r="F1498">
        <f t="shared" si="324"/>
        <v>107533.77445576755</v>
      </c>
      <c r="H1498" s="1">
        <v>0.18675000000000699</v>
      </c>
      <c r="I1498" s="1">
        <f t="shared" si="331"/>
        <v>243.00000000025193</v>
      </c>
      <c r="J1498" s="1">
        <f t="shared" si="332"/>
        <v>1</v>
      </c>
      <c r="K1498" s="1">
        <f t="shared" si="333"/>
        <v>1.3693981831837542E-3</v>
      </c>
      <c r="L1498" s="1">
        <f t="shared" si="334"/>
        <v>0.18</v>
      </c>
      <c r="M1498" s="10">
        <f t="shared" si="325"/>
        <v>4.6091498841619657E-2</v>
      </c>
      <c r="N1498" s="9">
        <f t="shared" si="326"/>
        <v>-17.746798351419063</v>
      </c>
      <c r="O1498">
        <f>((-0.0000000008)*V1498^3+(0.000003)*V1498^2-0.004*V1498+2.013)*('Exhaust Gas Math'!$E$10/(T1498+'Exhaust Gas Math'!$E$10))+(357.45*V1498^-1.004)*(T1498/(T1498+'Exhaust Gas Math'!$E$10))</f>
        <v>1.1056188750413174</v>
      </c>
      <c r="P1498">
        <f t="shared" si="335"/>
        <v>174.10669757038889</v>
      </c>
      <c r="Q1498" s="9">
        <f t="shared" si="327"/>
        <v>3.2670661130945435E-4</v>
      </c>
      <c r="R1498" s="10">
        <f t="shared" si="328"/>
        <v>3.6647590760357552E-4</v>
      </c>
      <c r="S1498">
        <f t="shared" si="336"/>
        <v>3.5600513376439925E-4</v>
      </c>
      <c r="T1498" s="9">
        <f>S1498*'Exhaust Gas Math'!$C$14</f>
        <v>4.2176551401810222E-4</v>
      </c>
      <c r="U1498" s="9">
        <f>(T1498/'Exhaust Gas Math'!$B$14)+('Exhaust Gas Math'!$D$10)</f>
        <v>1.49992923434027E-2</v>
      </c>
      <c r="V1498">
        <f>('Exhaust Gas Math'!$E$10*((-0.000000001)*V1497^3+(0.000002)*V1497^2-0.0012*V1497+1.3446)*$B$18+T1498*'Exhaust Gas Math'!$D$14*$B$17)/('Exhaust Gas Math'!$E$10*((-0.000000001)*V1497^3+(0.000002)*V1497^2-0.0012*V1497+1.3446)+T1498*'Exhaust Gas Math'!$D$14)</f>
        <v>315.48722656139171</v>
      </c>
      <c r="W1498">
        <f t="shared" si="329"/>
        <v>107359.66775819716</v>
      </c>
      <c r="X1498" s="9">
        <f t="shared" si="330"/>
        <v>107533.77445576755</v>
      </c>
    </row>
    <row r="1499" spans="3:24" x14ac:dyDescent="0.2">
      <c r="C1499" s="1"/>
      <c r="D1499" s="1"/>
      <c r="E1499">
        <f t="shared" si="323"/>
        <v>0.18687500000000701</v>
      </c>
      <c r="F1499">
        <f t="shared" si="324"/>
        <v>111674.71588883101</v>
      </c>
      <c r="H1499" s="1">
        <v>0.18687500000000701</v>
      </c>
      <c r="I1499" s="1">
        <f t="shared" si="331"/>
        <v>247.50000000025193</v>
      </c>
      <c r="J1499" s="1">
        <f t="shared" si="332"/>
        <v>1</v>
      </c>
      <c r="K1499" s="1">
        <f t="shared" si="333"/>
        <v>1.1264861127515259E-3</v>
      </c>
      <c r="L1499" s="1">
        <f t="shared" si="334"/>
        <v>0.15</v>
      </c>
      <c r="M1499" s="10">
        <f t="shared" si="325"/>
        <v>4.383106480584447E-2</v>
      </c>
      <c r="N1499" s="9">
        <f t="shared" si="326"/>
        <v>-18.401552984597533</v>
      </c>
      <c r="O1499">
        <f>((-0.0000000008)*V1499^3+(0.000003)*V1499^2-0.004*V1499+2.013)*('Exhaust Gas Math'!$E$10/(T1499+'Exhaust Gas Math'!$E$10))+(357.45*V1499^-1.004)*(T1499/(T1499+'Exhaust Gas Math'!$E$10))</f>
        <v>1.1051513286848924</v>
      </c>
      <c r="P1499">
        <f t="shared" si="335"/>
        <v>187.1115978595007</v>
      </c>
      <c r="Q1499" s="9">
        <f t="shared" si="327"/>
        <v>3.1068416112933967E-4</v>
      </c>
      <c r="R1499" s="10">
        <f t="shared" si="328"/>
        <v>3.5045345742346079E-4</v>
      </c>
      <c r="S1499">
        <f t="shared" si="336"/>
        <v>3.5330515223066768E-4</v>
      </c>
      <c r="T1499" s="9">
        <f>S1499*'Exhaust Gas Math'!$C$14</f>
        <v>4.185667986305671E-4</v>
      </c>
      <c r="U1499" s="9">
        <f>(T1499/'Exhaust Gas Math'!$B$14)+('Exhaust Gas Math'!$D$10)</f>
        <v>1.4888877590640009E-2</v>
      </c>
      <c r="V1499">
        <f>('Exhaust Gas Math'!$E$10*((-0.000000001)*V1498^3+(0.000002)*V1498^2-0.0012*V1498+1.3446)*$B$18+T1499*'Exhaust Gas Math'!$D$14*$B$17)/('Exhaust Gas Math'!$E$10*((-0.000000001)*V1498^3+(0.000002)*V1498^2-0.0012*V1498+1.3446)+T1499*'Exhaust Gas Math'!$D$14)</f>
        <v>315.61739781970925</v>
      </c>
      <c r="W1499">
        <f t="shared" si="329"/>
        <v>111487.6042909715</v>
      </c>
      <c r="X1499" s="9">
        <f t="shared" si="330"/>
        <v>111674.71588883101</v>
      </c>
    </row>
    <row r="1500" spans="3:24" x14ac:dyDescent="0.2">
      <c r="C1500" s="1"/>
      <c r="D1500" s="1"/>
      <c r="E1500">
        <f t="shared" si="323"/>
        <v>0.18700000000000699</v>
      </c>
      <c r="F1500">
        <f t="shared" si="324"/>
        <v>101325</v>
      </c>
      <c r="H1500" s="1">
        <v>0.18700000000000699</v>
      </c>
      <c r="I1500" s="1">
        <f t="shared" si="331"/>
        <v>252.00000000025193</v>
      </c>
      <c r="J1500" s="1">
        <f t="shared" si="332"/>
        <v>0</v>
      </c>
      <c r="K1500" s="1">
        <f t="shared" si="333"/>
        <v>9.0350547599562462E-4</v>
      </c>
      <c r="L1500" s="1">
        <f t="shared" si="334"/>
        <v>0</v>
      </c>
      <c r="M1500" s="10">
        <f t="shared" si="325"/>
        <v>4.1495838721553262E-2</v>
      </c>
      <c r="N1500" s="9">
        <f t="shared" si="326"/>
        <v>-18.94285592448853</v>
      </c>
      <c r="O1500">
        <f>((-0.0000000008)*V1500^3+(0.000003)*V1500^2-0.004*V1500+2.013)*('Exhaust Gas Math'!$E$10/(T1500+'Exhaust Gas Math'!$E$10))+(357.45*V1500^-1.004)*(T1500/(T1500+'Exhaust Gas Math'!$E$10))</f>
        <v>0.17819999999999947</v>
      </c>
      <c r="P1500">
        <f t="shared" si="335"/>
        <v>0</v>
      </c>
      <c r="Q1500" s="9">
        <f t="shared" si="327"/>
        <v>0</v>
      </c>
      <c r="R1500" s="10">
        <f t="shared" si="328"/>
        <v>3.9769296294121147E-5</v>
      </c>
      <c r="S1500">
        <f t="shared" si="336"/>
        <v>0</v>
      </c>
      <c r="T1500" s="9">
        <f>S1500*'Exhaust Gas Math'!$C$14</f>
        <v>0</v>
      </c>
      <c r="U1500" s="9">
        <f>(T1500/'Exhaust Gas Math'!$B$14)+('Exhaust Gas Math'!$D$10)</f>
        <v>4.4059320573952224E-4</v>
      </c>
      <c r="V1500">
        <f>('Exhaust Gas Math'!$E$10*((-0.000000001)*V1499^3+(0.000002)*V1499^2-0.0012*V1499+1.3446)*$B$18+T1500*'Exhaust Gas Math'!$D$14*$B$17)/('Exhaust Gas Math'!$E$10*((-0.000000001)*V1499^3+(0.000002)*V1499^2-0.0012*V1499+1.3446)+T1500*'Exhaust Gas Math'!$D$14)</f>
        <v>1100</v>
      </c>
      <c r="W1500">
        <f t="shared" si="329"/>
        <v>101325</v>
      </c>
      <c r="X1500" s="9">
        <f t="shared" si="330"/>
        <v>101325</v>
      </c>
    </row>
    <row r="1501" spans="3:24" x14ac:dyDescent="0.2">
      <c r="C1501" s="1"/>
      <c r="D1501" s="1"/>
      <c r="E1501">
        <f t="shared" si="323"/>
        <v>0.18712500000000701</v>
      </c>
      <c r="F1501">
        <f t="shared" si="324"/>
        <v>101325</v>
      </c>
      <c r="H1501" s="1">
        <v>0.18712500000000701</v>
      </c>
      <c r="I1501" s="1">
        <f t="shared" si="331"/>
        <v>256.50000000025193</v>
      </c>
      <c r="J1501" s="1">
        <f t="shared" si="332"/>
        <v>0</v>
      </c>
      <c r="K1501" s="1">
        <f t="shared" si="333"/>
        <v>7.0211862589420349E-4</v>
      </c>
      <c r="L1501" s="1">
        <f t="shared" si="334"/>
        <v>0</v>
      </c>
      <c r="M1501" s="10">
        <f t="shared" si="325"/>
        <v>3.9100218034096315E-2</v>
      </c>
      <c r="N1501" s="9">
        <f t="shared" si="326"/>
        <v>-19.367369858466326</v>
      </c>
      <c r="O1501">
        <f>((-0.0000000008)*V1501^3+(0.000003)*V1501^2-0.004*V1501+2.013)*('Exhaust Gas Math'!$E$10/(T1501+'Exhaust Gas Math'!$E$10))+(357.45*V1501^-1.004)*(T1501/(T1501+'Exhaust Gas Math'!$E$10))</f>
        <v>0.17819999999999947</v>
      </c>
      <c r="P1501">
        <f t="shared" si="335"/>
        <v>0</v>
      </c>
      <c r="Q1501" s="9">
        <f t="shared" si="327"/>
        <v>0</v>
      </c>
      <c r="R1501" s="10">
        <f t="shared" si="328"/>
        <v>3.9769296294121147E-5</v>
      </c>
      <c r="S1501">
        <f t="shared" si="336"/>
        <v>0</v>
      </c>
      <c r="T1501" s="9">
        <f>S1501*'Exhaust Gas Math'!$C$14</f>
        <v>0</v>
      </c>
      <c r="U1501" s="9">
        <f>(T1501/'Exhaust Gas Math'!$B$14)+('Exhaust Gas Math'!$D$10)</f>
        <v>4.4059320573952224E-4</v>
      </c>
      <c r="V1501">
        <f>('Exhaust Gas Math'!$E$10*((-0.000000001)*V1500^3+(0.000002)*V1500^2-0.0012*V1500+1.3446)*$B$18+T1501*'Exhaust Gas Math'!$D$14*$B$17)/('Exhaust Gas Math'!$E$10*((-0.000000001)*V1500^3+(0.000002)*V1500^2-0.0012*V1500+1.3446)+T1501*'Exhaust Gas Math'!$D$14)</f>
        <v>1100</v>
      </c>
      <c r="W1501">
        <f t="shared" si="329"/>
        <v>101325</v>
      </c>
      <c r="X1501" s="9">
        <f t="shared" si="330"/>
        <v>101325</v>
      </c>
    </row>
    <row r="1502" spans="3:24" x14ac:dyDescent="0.2">
      <c r="C1502" s="1"/>
      <c r="D1502" s="1"/>
      <c r="E1502">
        <f t="shared" si="323"/>
        <v>0.18725000000000699</v>
      </c>
      <c r="F1502">
        <f t="shared" si="324"/>
        <v>101325</v>
      </c>
      <c r="H1502" s="1">
        <v>0.18725000000000699</v>
      </c>
      <c r="I1502" s="1">
        <f t="shared" si="331"/>
        <v>261.00000000025193</v>
      </c>
      <c r="J1502" s="1">
        <f t="shared" si="332"/>
        <v>0</v>
      </c>
      <c r="K1502" s="1">
        <f t="shared" si="333"/>
        <v>5.2382693061491436E-4</v>
      </c>
      <c r="L1502" s="1">
        <f t="shared" si="334"/>
        <v>0</v>
      </c>
      <c r="M1502" s="10">
        <f t="shared" si="325"/>
        <v>3.6658972541637837E-2</v>
      </c>
      <c r="N1502" s="9">
        <f t="shared" si="326"/>
        <v>-19.672477516962545</v>
      </c>
      <c r="O1502">
        <f>((-0.0000000008)*V1502^3+(0.000003)*V1502^2-0.004*V1502+2.013)*('Exhaust Gas Math'!$E$10/(T1502+'Exhaust Gas Math'!$E$10))+(357.45*V1502^-1.004)*(T1502/(T1502+'Exhaust Gas Math'!$E$10))</f>
        <v>0.17819999999999947</v>
      </c>
      <c r="P1502">
        <f t="shared" si="335"/>
        <v>0</v>
      </c>
      <c r="Q1502" s="9">
        <f t="shared" si="327"/>
        <v>0</v>
      </c>
      <c r="R1502" s="10">
        <f t="shared" si="328"/>
        <v>3.9769296294121147E-5</v>
      </c>
      <c r="S1502">
        <f t="shared" si="336"/>
        <v>0</v>
      </c>
      <c r="T1502" s="9">
        <f>S1502*'Exhaust Gas Math'!$C$14</f>
        <v>0</v>
      </c>
      <c r="U1502" s="9">
        <f>(T1502/'Exhaust Gas Math'!$B$14)+('Exhaust Gas Math'!$D$10)</f>
        <v>4.4059320573952224E-4</v>
      </c>
      <c r="V1502">
        <f>('Exhaust Gas Math'!$E$10*((-0.000000001)*V1501^3+(0.000002)*V1501^2-0.0012*V1501+1.3446)*$B$18+T1502*'Exhaust Gas Math'!$D$14*$B$17)/('Exhaust Gas Math'!$E$10*((-0.000000001)*V1501^3+(0.000002)*V1501^2-0.0012*V1501+1.3446)+T1502*'Exhaust Gas Math'!$D$14)</f>
        <v>1100</v>
      </c>
      <c r="W1502">
        <f t="shared" si="329"/>
        <v>101325</v>
      </c>
      <c r="X1502" s="9">
        <f t="shared" si="330"/>
        <v>101325</v>
      </c>
    </row>
    <row r="1503" spans="3:24" x14ac:dyDescent="0.2">
      <c r="C1503" s="1"/>
      <c r="D1503" s="1"/>
      <c r="E1503">
        <f t="shared" si="323"/>
        <v>0.18737500000000701</v>
      </c>
      <c r="F1503">
        <f t="shared" si="324"/>
        <v>101325</v>
      </c>
      <c r="H1503" s="1">
        <v>0.18737500000000701</v>
      </c>
      <c r="I1503" s="1">
        <f t="shared" si="331"/>
        <v>265.50000000025193</v>
      </c>
      <c r="J1503" s="1">
        <f t="shared" si="332"/>
        <v>0</v>
      </c>
      <c r="K1503" s="1">
        <f t="shared" si="333"/>
        <v>3.6995958059751494E-4</v>
      </c>
      <c r="L1503" s="1">
        <f t="shared" si="334"/>
        <v>0</v>
      </c>
      <c r="M1503" s="10">
        <f t="shared" si="325"/>
        <v>3.4187153334433569E-2</v>
      </c>
      <c r="N1503" s="9">
        <f t="shared" si="326"/>
        <v>-19.856297809804182</v>
      </c>
      <c r="O1503">
        <f>((-0.0000000008)*V1503^3+(0.000003)*V1503^2-0.004*V1503+2.013)*('Exhaust Gas Math'!$E$10/(T1503+'Exhaust Gas Math'!$E$10))+(357.45*V1503^-1.004)*(T1503/(T1503+'Exhaust Gas Math'!$E$10))</f>
        <v>0.17819999999999947</v>
      </c>
      <c r="P1503">
        <f t="shared" si="335"/>
        <v>0</v>
      </c>
      <c r="Q1503" s="9">
        <f t="shared" si="327"/>
        <v>0</v>
      </c>
      <c r="R1503" s="10">
        <f t="shared" si="328"/>
        <v>3.9769296294121147E-5</v>
      </c>
      <c r="S1503">
        <f t="shared" si="336"/>
        <v>0</v>
      </c>
      <c r="T1503" s="9">
        <f>S1503*'Exhaust Gas Math'!$C$14</f>
        <v>0</v>
      </c>
      <c r="U1503" s="9">
        <f>(T1503/'Exhaust Gas Math'!$B$14)+('Exhaust Gas Math'!$D$10)</f>
        <v>4.4059320573952224E-4</v>
      </c>
      <c r="V1503">
        <f>('Exhaust Gas Math'!$E$10*((-0.000000001)*V1502^3+(0.000002)*V1502^2-0.0012*V1502+1.3446)*$B$18+T1503*'Exhaust Gas Math'!$D$14*$B$17)/('Exhaust Gas Math'!$E$10*((-0.000000001)*V1502^3+(0.000002)*V1502^2-0.0012*V1502+1.3446)+T1503*'Exhaust Gas Math'!$D$14)</f>
        <v>1100</v>
      </c>
      <c r="W1503">
        <f t="shared" si="329"/>
        <v>101325</v>
      </c>
      <c r="X1503" s="9">
        <f t="shared" si="330"/>
        <v>101325</v>
      </c>
    </row>
    <row r="1504" spans="3:24" x14ac:dyDescent="0.2">
      <c r="C1504" s="1"/>
      <c r="D1504" s="1"/>
      <c r="E1504">
        <f t="shared" si="323"/>
        <v>0.18750000000000699</v>
      </c>
      <c r="F1504">
        <f t="shared" si="324"/>
        <v>101325</v>
      </c>
      <c r="H1504" s="1">
        <v>0.18750000000000699</v>
      </c>
      <c r="I1504" s="1">
        <f t="shared" si="331"/>
        <v>270.00000000025193</v>
      </c>
      <c r="J1504" s="1">
        <f t="shared" si="332"/>
        <v>0</v>
      </c>
      <c r="K1504" s="1">
        <f t="shared" si="333"/>
        <v>2.4166367924642693E-4</v>
      </c>
      <c r="L1504" s="1">
        <f t="shared" si="334"/>
        <v>0</v>
      </c>
      <c r="M1504" s="10">
        <f t="shared" si="325"/>
        <v>3.1699999999860548E-2</v>
      </c>
      <c r="N1504" s="9">
        <f t="shared" si="326"/>
        <v>-19.917697423759289</v>
      </c>
      <c r="O1504">
        <f>((-0.0000000008)*V1504^3+(0.000003)*V1504^2-0.004*V1504+2.013)*('Exhaust Gas Math'!$E$10/(T1504+'Exhaust Gas Math'!$E$10))+(357.45*V1504^-1.004)*(T1504/(T1504+'Exhaust Gas Math'!$E$10))</f>
        <v>0.17819999999999947</v>
      </c>
      <c r="P1504">
        <f t="shared" si="335"/>
        <v>0</v>
      </c>
      <c r="Q1504" s="9">
        <f t="shared" si="327"/>
        <v>0</v>
      </c>
      <c r="R1504" s="10">
        <f t="shared" si="328"/>
        <v>3.9769296294121147E-5</v>
      </c>
      <c r="S1504">
        <f t="shared" si="336"/>
        <v>0</v>
      </c>
      <c r="T1504" s="9">
        <f>S1504*'Exhaust Gas Math'!$C$14</f>
        <v>0</v>
      </c>
      <c r="U1504" s="9">
        <f>(T1504/'Exhaust Gas Math'!$B$14)+('Exhaust Gas Math'!$D$10)</f>
        <v>4.4059320573952224E-4</v>
      </c>
      <c r="V1504">
        <f>('Exhaust Gas Math'!$E$10*((-0.000000001)*V1503^3+(0.000002)*V1503^2-0.0012*V1503+1.3446)*$B$18+T1504*'Exhaust Gas Math'!$D$14*$B$17)/('Exhaust Gas Math'!$E$10*((-0.000000001)*V1503^3+(0.000002)*V1503^2-0.0012*V1503+1.3446)+T1504*'Exhaust Gas Math'!$D$14)</f>
        <v>1100</v>
      </c>
      <c r="W1504">
        <f t="shared" si="329"/>
        <v>101325</v>
      </c>
      <c r="X1504" s="9">
        <f t="shared" si="330"/>
        <v>101325</v>
      </c>
    </row>
    <row r="1505" spans="3:24" x14ac:dyDescent="0.2">
      <c r="C1505" s="1"/>
      <c r="D1505" s="1"/>
      <c r="E1505">
        <f t="shared" si="323"/>
        <v>0.18762500000000701</v>
      </c>
      <c r="F1505">
        <f t="shared" si="324"/>
        <v>101325</v>
      </c>
      <c r="H1505" s="1">
        <v>0.18762500000000701</v>
      </c>
      <c r="I1505" s="1">
        <f t="shared" si="331"/>
        <v>274.50000000025193</v>
      </c>
      <c r="J1505" s="1">
        <f t="shared" si="332"/>
        <v>0</v>
      </c>
      <c r="K1505" s="1">
        <f t="shared" si="333"/>
        <v>1.3989569110852123E-4</v>
      </c>
      <c r="L1505" s="1">
        <f t="shared" si="334"/>
        <v>0</v>
      </c>
      <c r="M1505" s="10">
        <f t="shared" si="325"/>
        <v>2.9212846665287947E-2</v>
      </c>
      <c r="N1505" s="9">
        <f t="shared" si="326"/>
        <v>-19.856297809790412</v>
      </c>
      <c r="O1505">
        <f>((-0.0000000008)*V1505^3+(0.000003)*V1505^2-0.004*V1505+2.013)*('Exhaust Gas Math'!$E$10/(T1505+'Exhaust Gas Math'!$E$10))+(357.45*V1505^-1.004)*(T1505/(T1505+'Exhaust Gas Math'!$E$10))</f>
        <v>0.17819999999999947</v>
      </c>
      <c r="P1505">
        <f t="shared" si="335"/>
        <v>0</v>
      </c>
      <c r="Q1505" s="9">
        <f t="shared" si="327"/>
        <v>0</v>
      </c>
      <c r="R1505" s="10">
        <f t="shared" si="328"/>
        <v>3.9769296294121147E-5</v>
      </c>
      <c r="S1505">
        <f t="shared" si="336"/>
        <v>0</v>
      </c>
      <c r="T1505" s="9">
        <f>S1505*'Exhaust Gas Math'!$C$14</f>
        <v>0</v>
      </c>
      <c r="U1505" s="9">
        <f>(T1505/'Exhaust Gas Math'!$B$14)+('Exhaust Gas Math'!$D$10)</f>
        <v>4.4059320573952224E-4</v>
      </c>
      <c r="V1505">
        <f>('Exhaust Gas Math'!$E$10*((-0.000000001)*V1504^3+(0.000002)*V1504^2-0.0012*V1504+1.3446)*$B$18+T1505*'Exhaust Gas Math'!$D$14*$B$17)/('Exhaust Gas Math'!$E$10*((-0.000000001)*V1504^3+(0.000002)*V1504^2-0.0012*V1504+1.3446)+T1505*'Exhaust Gas Math'!$D$14)</f>
        <v>1100</v>
      </c>
      <c r="W1505">
        <f t="shared" si="329"/>
        <v>101325</v>
      </c>
      <c r="X1505" s="9">
        <f t="shared" si="330"/>
        <v>101325</v>
      </c>
    </row>
    <row r="1506" spans="3:24" x14ac:dyDescent="0.2">
      <c r="C1506" s="1"/>
      <c r="D1506" s="1"/>
      <c r="E1506">
        <f t="shared" si="323"/>
        <v>0.18775000000000699</v>
      </c>
      <c r="F1506">
        <f t="shared" si="324"/>
        <v>101325</v>
      </c>
      <c r="H1506" s="1">
        <v>0.18775000000000699</v>
      </c>
      <c r="I1506" s="1">
        <f t="shared" si="331"/>
        <v>279.00000000025193</v>
      </c>
      <c r="J1506" s="1">
        <f t="shared" si="332"/>
        <v>0</v>
      </c>
      <c r="K1506" s="1">
        <f t="shared" si="333"/>
        <v>6.5414311291244701E-5</v>
      </c>
      <c r="L1506" s="1">
        <f t="shared" si="334"/>
        <v>0</v>
      </c>
      <c r="M1506" s="10">
        <f t="shared" si="325"/>
        <v>2.6741027458087145E-2</v>
      </c>
      <c r="N1506" s="9">
        <f t="shared" si="326"/>
        <v>-19.672477516935174</v>
      </c>
      <c r="O1506">
        <f>((-0.0000000008)*V1506^3+(0.000003)*V1506^2-0.004*V1506+2.013)*('Exhaust Gas Math'!$E$10/(T1506+'Exhaust Gas Math'!$E$10))+(357.45*V1506^-1.004)*(T1506/(T1506+'Exhaust Gas Math'!$E$10))</f>
        <v>0.17819999999999947</v>
      </c>
      <c r="P1506">
        <f t="shared" si="335"/>
        <v>0</v>
      </c>
      <c r="Q1506" s="9">
        <f t="shared" si="327"/>
        <v>0</v>
      </c>
      <c r="R1506" s="10">
        <f t="shared" si="328"/>
        <v>3.9769296294121147E-5</v>
      </c>
      <c r="S1506">
        <f t="shared" si="336"/>
        <v>0</v>
      </c>
      <c r="T1506" s="9">
        <f>S1506*'Exhaust Gas Math'!$C$14</f>
        <v>0</v>
      </c>
      <c r="U1506" s="9">
        <f>(T1506/'Exhaust Gas Math'!$B$14)+('Exhaust Gas Math'!$D$10)</f>
        <v>4.4059320573952224E-4</v>
      </c>
      <c r="V1506">
        <f>('Exhaust Gas Math'!$E$10*((-0.000000001)*V1505^3+(0.000002)*V1505^2-0.0012*V1505+1.3446)*$B$18+T1506*'Exhaust Gas Math'!$D$14*$B$17)/('Exhaust Gas Math'!$E$10*((-0.000000001)*V1505^3+(0.000002)*V1505^2-0.0012*V1505+1.3446)+T1506*'Exhaust Gas Math'!$D$14)</f>
        <v>1100</v>
      </c>
      <c r="W1506">
        <f t="shared" si="329"/>
        <v>101325</v>
      </c>
      <c r="X1506" s="9">
        <f t="shared" si="330"/>
        <v>101325</v>
      </c>
    </row>
    <row r="1507" spans="3:24" x14ac:dyDescent="0.2">
      <c r="C1507" s="1"/>
      <c r="D1507" s="1"/>
      <c r="E1507">
        <f t="shared" si="323"/>
        <v>0.18787500000000701</v>
      </c>
      <c r="F1507">
        <f t="shared" si="324"/>
        <v>101325</v>
      </c>
      <c r="H1507" s="1">
        <v>0.18787500000000701</v>
      </c>
      <c r="I1507" s="1">
        <f t="shared" si="331"/>
        <v>283.50000000025193</v>
      </c>
      <c r="J1507" s="1">
        <f t="shared" si="332"/>
        <v>0</v>
      </c>
      <c r="K1507" s="1">
        <f t="shared" si="333"/>
        <v>1.8774809280580965E-5</v>
      </c>
      <c r="L1507" s="1">
        <f t="shared" si="334"/>
        <v>0</v>
      </c>
      <c r="M1507" s="10">
        <f t="shared" si="325"/>
        <v>2.4299781965632053E-2</v>
      </c>
      <c r="N1507" s="9">
        <f t="shared" si="326"/>
        <v>-19.367369858425352</v>
      </c>
      <c r="O1507">
        <f>((-0.0000000008)*V1507^3+(0.000003)*V1507^2-0.004*V1507+2.013)*('Exhaust Gas Math'!$E$10/(T1507+'Exhaust Gas Math'!$E$10))+(357.45*V1507^-1.004)*(T1507/(T1507+'Exhaust Gas Math'!$E$10))</f>
        <v>0.17819999999999947</v>
      </c>
      <c r="P1507">
        <f t="shared" si="335"/>
        <v>0</v>
      </c>
      <c r="Q1507" s="9">
        <f t="shared" si="327"/>
        <v>0</v>
      </c>
      <c r="R1507" s="10">
        <f t="shared" si="328"/>
        <v>3.9769296294121147E-5</v>
      </c>
      <c r="S1507">
        <f t="shared" si="336"/>
        <v>0</v>
      </c>
      <c r="T1507" s="9">
        <f>S1507*'Exhaust Gas Math'!$C$14</f>
        <v>0</v>
      </c>
      <c r="U1507" s="9">
        <f>(T1507/'Exhaust Gas Math'!$B$14)+('Exhaust Gas Math'!$D$10)</f>
        <v>4.4059320573952224E-4</v>
      </c>
      <c r="V1507">
        <f>('Exhaust Gas Math'!$E$10*((-0.000000001)*V1506^3+(0.000002)*V1506^2-0.0012*V1506+1.3446)*$B$18+T1507*'Exhaust Gas Math'!$D$14*$B$17)/('Exhaust Gas Math'!$E$10*((-0.000000001)*V1506^3+(0.000002)*V1506^2-0.0012*V1506+1.3446)+T1507*'Exhaust Gas Math'!$D$14)</f>
        <v>1100</v>
      </c>
      <c r="W1507">
        <f t="shared" si="329"/>
        <v>101325</v>
      </c>
      <c r="X1507" s="9">
        <f t="shared" si="330"/>
        <v>101325</v>
      </c>
    </row>
    <row r="1508" spans="3:24" x14ac:dyDescent="0.2">
      <c r="C1508" s="1"/>
      <c r="D1508" s="1"/>
      <c r="E1508">
        <f t="shared" si="323"/>
        <v>0.18800000000000699</v>
      </c>
      <c r="F1508">
        <f t="shared" si="324"/>
        <v>101325</v>
      </c>
      <c r="H1508" s="1">
        <v>0.18800000000000699</v>
      </c>
      <c r="I1508" s="1">
        <f t="shared" si="331"/>
        <v>288.00000000025193</v>
      </c>
      <c r="J1508" s="1">
        <f t="shared" si="332"/>
        <v>0</v>
      </c>
      <c r="K1508" s="1">
        <f t="shared" si="333"/>
        <v>3.2488932652941643E-7</v>
      </c>
      <c r="L1508" s="1">
        <f t="shared" si="334"/>
        <v>0</v>
      </c>
      <c r="M1508" s="10">
        <f t="shared" si="325"/>
        <v>2.190416127818149E-2</v>
      </c>
      <c r="N1508" s="9">
        <f t="shared" si="326"/>
        <v>-18.942855924434379</v>
      </c>
      <c r="O1508">
        <f>((-0.0000000008)*V1508^3+(0.000003)*V1508^2-0.004*V1508+2.013)*('Exhaust Gas Math'!$E$10/(T1508+'Exhaust Gas Math'!$E$10))+(357.45*V1508^-1.004)*(T1508/(T1508+'Exhaust Gas Math'!$E$10))</f>
        <v>0.17819999999999947</v>
      </c>
      <c r="P1508">
        <f t="shared" si="335"/>
        <v>0</v>
      </c>
      <c r="Q1508" s="9">
        <f t="shared" si="327"/>
        <v>0</v>
      </c>
      <c r="R1508" s="10">
        <f t="shared" si="328"/>
        <v>3.9769296294121147E-5</v>
      </c>
      <c r="S1508">
        <f t="shared" si="336"/>
        <v>0</v>
      </c>
      <c r="T1508" s="9">
        <f>S1508*'Exhaust Gas Math'!$C$14</f>
        <v>0</v>
      </c>
      <c r="U1508" s="9">
        <f>(T1508/'Exhaust Gas Math'!$B$14)+('Exhaust Gas Math'!$D$10)</f>
        <v>4.4059320573952224E-4</v>
      </c>
      <c r="V1508">
        <f>('Exhaust Gas Math'!$E$10*((-0.000000001)*V1507^3+(0.000002)*V1507^2-0.0012*V1507+1.3446)*$B$18+T1508*'Exhaust Gas Math'!$D$14*$B$17)/('Exhaust Gas Math'!$E$10*((-0.000000001)*V1507^3+(0.000002)*V1507^2-0.0012*V1507+1.3446)+T1508*'Exhaust Gas Math'!$D$14)</f>
        <v>1100</v>
      </c>
      <c r="W1508">
        <f t="shared" si="329"/>
        <v>101325</v>
      </c>
      <c r="X1508" s="9">
        <f t="shared" si="330"/>
        <v>101325</v>
      </c>
    </row>
    <row r="1509" spans="3:24" x14ac:dyDescent="0.2">
      <c r="C1509" s="1"/>
      <c r="D1509" s="1"/>
      <c r="E1509">
        <f t="shared" si="323"/>
        <v>0.18812500000000701</v>
      </c>
      <c r="F1509">
        <f t="shared" si="324"/>
        <v>101325</v>
      </c>
      <c r="H1509" s="1">
        <v>0.18812500000000701</v>
      </c>
      <c r="I1509" s="1">
        <f t="shared" si="331"/>
        <v>292.50000000025193</v>
      </c>
      <c r="J1509" s="1">
        <f t="shared" si="332"/>
        <v>0</v>
      </c>
      <c r="K1509" s="1">
        <f t="shared" si="333"/>
        <v>1.0202098257498446E-5</v>
      </c>
      <c r="L1509" s="1">
        <f t="shared" si="334"/>
        <v>0</v>
      </c>
      <c r="M1509" s="10">
        <f t="shared" si="325"/>
        <v>1.9568935193897859E-2</v>
      </c>
      <c r="N1509" s="9">
        <f t="shared" si="326"/>
        <v>-18.401552984530472</v>
      </c>
      <c r="O1509">
        <f>((-0.0000000008)*V1509^3+(0.000003)*V1509^2-0.004*V1509+2.013)*('Exhaust Gas Math'!$E$10/(T1509+'Exhaust Gas Math'!$E$10))+(357.45*V1509^-1.004)*(T1509/(T1509+'Exhaust Gas Math'!$E$10))</f>
        <v>0.17819999999999947</v>
      </c>
      <c r="P1509">
        <f t="shared" si="335"/>
        <v>0</v>
      </c>
      <c r="Q1509" s="9">
        <f t="shared" si="327"/>
        <v>0</v>
      </c>
      <c r="R1509" s="10">
        <f t="shared" si="328"/>
        <v>3.9769296294121147E-5</v>
      </c>
      <c r="S1509">
        <f t="shared" si="336"/>
        <v>0</v>
      </c>
      <c r="T1509" s="9">
        <f>S1509*'Exhaust Gas Math'!$C$14</f>
        <v>0</v>
      </c>
      <c r="U1509" s="9">
        <f>(T1509/'Exhaust Gas Math'!$B$14)+('Exhaust Gas Math'!$D$10)</f>
        <v>4.4059320573952224E-4</v>
      </c>
      <c r="V1509">
        <f>('Exhaust Gas Math'!$E$10*((-0.000000001)*V1508^3+(0.000002)*V1508^2-0.0012*V1508+1.3446)*$B$18+T1509*'Exhaust Gas Math'!$D$14*$B$17)/('Exhaust Gas Math'!$E$10*((-0.000000001)*V1508^3+(0.000002)*V1508^2-0.0012*V1508+1.3446)+T1509*'Exhaust Gas Math'!$D$14)</f>
        <v>1100</v>
      </c>
      <c r="W1509">
        <f t="shared" si="329"/>
        <v>101325</v>
      </c>
      <c r="X1509" s="9">
        <f t="shared" si="330"/>
        <v>101325</v>
      </c>
    </row>
    <row r="1510" spans="3:24" x14ac:dyDescent="0.2">
      <c r="C1510" s="1"/>
      <c r="D1510" s="1"/>
      <c r="E1510">
        <f t="shared" si="323"/>
        <v>0.188250000000007</v>
      </c>
      <c r="F1510">
        <f t="shared" si="324"/>
        <v>101325</v>
      </c>
      <c r="H1510" s="1">
        <v>0.188250000000007</v>
      </c>
      <c r="I1510" s="1">
        <f t="shared" si="331"/>
        <v>297.00000000025193</v>
      </c>
      <c r="J1510" s="1">
        <f t="shared" si="332"/>
        <v>0</v>
      </c>
      <c r="K1510" s="1">
        <f t="shared" si="333"/>
        <v>4.8332800048759336E-5</v>
      </c>
      <c r="L1510" s="1">
        <f t="shared" si="334"/>
        <v>0</v>
      </c>
      <c r="M1510" s="10">
        <f t="shared" si="325"/>
        <v>1.7308501158132244E-2</v>
      </c>
      <c r="N1510" s="9">
        <f t="shared" si="326"/>
        <v>-17.746798351339638</v>
      </c>
      <c r="O1510">
        <f>((-0.0000000008)*V1510^3+(0.000003)*V1510^2-0.004*V1510+2.013)*('Exhaust Gas Math'!$E$10/(T1510+'Exhaust Gas Math'!$E$10))+(357.45*V1510^-1.004)*(T1510/(T1510+'Exhaust Gas Math'!$E$10))</f>
        <v>0.17819999999999947</v>
      </c>
      <c r="P1510">
        <f t="shared" si="335"/>
        <v>0</v>
      </c>
      <c r="Q1510" s="9">
        <f t="shared" si="327"/>
        <v>0</v>
      </c>
      <c r="R1510" s="10">
        <f t="shared" si="328"/>
        <v>3.9769296294121147E-5</v>
      </c>
      <c r="S1510">
        <f t="shared" si="336"/>
        <v>0</v>
      </c>
      <c r="T1510" s="9">
        <f>S1510*'Exhaust Gas Math'!$C$14</f>
        <v>0</v>
      </c>
      <c r="U1510" s="9">
        <f>(T1510/'Exhaust Gas Math'!$B$14)+('Exhaust Gas Math'!$D$10)</f>
        <v>4.4059320573952224E-4</v>
      </c>
      <c r="V1510">
        <f>('Exhaust Gas Math'!$E$10*((-0.000000001)*V1509^3+(0.000002)*V1509^2-0.0012*V1509+1.3446)*$B$18+T1510*'Exhaust Gas Math'!$D$14*$B$17)/('Exhaust Gas Math'!$E$10*((-0.000000001)*V1509^3+(0.000002)*V1509^2-0.0012*V1509+1.3446)+T1510*'Exhaust Gas Math'!$D$14)</f>
        <v>1100</v>
      </c>
      <c r="W1510">
        <f t="shared" si="329"/>
        <v>101325</v>
      </c>
      <c r="X1510" s="9">
        <f t="shared" si="330"/>
        <v>101325</v>
      </c>
    </row>
    <row r="1511" spans="3:24" x14ac:dyDescent="0.2">
      <c r="C1511" s="1"/>
      <c r="D1511" s="1"/>
      <c r="E1511">
        <f t="shared" si="323"/>
        <v>0.18837500000000701</v>
      </c>
      <c r="F1511">
        <f t="shared" si="324"/>
        <v>101325</v>
      </c>
      <c r="H1511" s="1">
        <v>0.18837500000000701</v>
      </c>
      <c r="I1511" s="1">
        <f t="shared" si="331"/>
        <v>301.50000000025193</v>
      </c>
      <c r="J1511" s="1">
        <f t="shared" si="332"/>
        <v>0</v>
      </c>
      <c r="K1511" s="1">
        <f t="shared" si="333"/>
        <v>1.1443272478968598E-4</v>
      </c>
      <c r="L1511" s="1">
        <f t="shared" si="334"/>
        <v>0</v>
      </c>
      <c r="M1511" s="10">
        <f t="shared" si="325"/>
        <v>1.5136795498385345E-2</v>
      </c>
      <c r="N1511" s="9">
        <f t="shared" si="326"/>
        <v>-16.982628804903349</v>
      </c>
      <c r="O1511">
        <f>((-0.0000000008)*V1511^3+(0.000003)*V1511^2-0.004*V1511+2.013)*('Exhaust Gas Math'!$E$10/(T1511+'Exhaust Gas Math'!$E$10))+(357.45*V1511^-1.004)*(T1511/(T1511+'Exhaust Gas Math'!$E$10))</f>
        <v>0.17819999999999947</v>
      </c>
      <c r="P1511">
        <f t="shared" si="335"/>
        <v>0</v>
      </c>
      <c r="Q1511" s="9">
        <f t="shared" si="327"/>
        <v>0</v>
      </c>
      <c r="R1511" s="10">
        <f t="shared" si="328"/>
        <v>3.9769296294121147E-5</v>
      </c>
      <c r="S1511">
        <f t="shared" si="336"/>
        <v>0</v>
      </c>
      <c r="T1511" s="9">
        <f>S1511*'Exhaust Gas Math'!$C$14</f>
        <v>0</v>
      </c>
      <c r="U1511" s="9">
        <f>(T1511/'Exhaust Gas Math'!$B$14)+('Exhaust Gas Math'!$D$10)</f>
        <v>4.4059320573952224E-4</v>
      </c>
      <c r="V1511">
        <f>('Exhaust Gas Math'!$E$10*((-0.000000001)*V1510^3+(0.000002)*V1510^2-0.0012*V1510+1.3446)*$B$18+T1511*'Exhaust Gas Math'!$D$14*$B$17)/('Exhaust Gas Math'!$E$10*((-0.000000001)*V1510^3+(0.000002)*V1510^2-0.0012*V1510+1.3446)+T1511*'Exhaust Gas Math'!$D$14)</f>
        <v>1100</v>
      </c>
      <c r="W1511">
        <f t="shared" si="329"/>
        <v>101325</v>
      </c>
      <c r="X1511" s="9">
        <f t="shared" si="330"/>
        <v>101325</v>
      </c>
    </row>
    <row r="1512" spans="3:24" x14ac:dyDescent="0.2">
      <c r="C1512" s="1"/>
      <c r="D1512" s="1"/>
      <c r="E1512">
        <f t="shared" si="323"/>
        <v>0.188500000000007</v>
      </c>
      <c r="F1512">
        <f t="shared" si="324"/>
        <v>101325</v>
      </c>
      <c r="H1512" s="1">
        <v>0.188500000000007</v>
      </c>
      <c r="I1512" s="1">
        <f t="shared" si="331"/>
        <v>306.00000000025193</v>
      </c>
      <c r="J1512" s="1">
        <f t="shared" si="332"/>
        <v>0</v>
      </c>
      <c r="K1512" s="1">
        <f t="shared" si="333"/>
        <v>2.0800908795715707E-4</v>
      </c>
      <c r="L1512" s="1">
        <f t="shared" si="334"/>
        <v>0</v>
      </c>
      <c r="M1512" s="10">
        <f t="shared" si="325"/>
        <v>1.3067207502215693E-2</v>
      </c>
      <c r="N1512" s="9">
        <f t="shared" si="326"/>
        <v>-16.113755704587831</v>
      </c>
      <c r="O1512">
        <f>((-0.0000000008)*V1512^3+(0.000003)*V1512^2-0.004*V1512+2.013)*('Exhaust Gas Math'!$E$10/(T1512+'Exhaust Gas Math'!$E$10))+(357.45*V1512^-1.004)*(T1512/(T1512+'Exhaust Gas Math'!$E$10))</f>
        <v>0.17819999999999947</v>
      </c>
      <c r="P1512">
        <f t="shared" si="335"/>
        <v>0</v>
      </c>
      <c r="Q1512" s="9">
        <f t="shared" si="327"/>
        <v>0</v>
      </c>
      <c r="R1512" s="10">
        <f t="shared" si="328"/>
        <v>3.9769296294121147E-5</v>
      </c>
      <c r="S1512">
        <f t="shared" si="336"/>
        <v>0</v>
      </c>
      <c r="T1512" s="9">
        <f>S1512*'Exhaust Gas Math'!$C$14</f>
        <v>0</v>
      </c>
      <c r="U1512" s="9">
        <f>(T1512/'Exhaust Gas Math'!$B$14)+('Exhaust Gas Math'!$D$10)</f>
        <v>4.4059320573952224E-4</v>
      </c>
      <c r="V1512">
        <f>('Exhaust Gas Math'!$E$10*((-0.000000001)*V1511^3+(0.000002)*V1511^2-0.0012*V1511+1.3446)*$B$18+T1512*'Exhaust Gas Math'!$D$14*$B$17)/('Exhaust Gas Math'!$E$10*((-0.000000001)*V1511^3+(0.000002)*V1511^2-0.0012*V1511+1.3446)+T1512*'Exhaust Gas Math'!$D$14)</f>
        <v>1100</v>
      </c>
      <c r="W1512">
        <f t="shared" si="329"/>
        <v>101325</v>
      </c>
      <c r="X1512" s="9">
        <f t="shared" si="330"/>
        <v>101325</v>
      </c>
    </row>
    <row r="1513" spans="3:24" x14ac:dyDescent="0.2">
      <c r="C1513" s="1"/>
      <c r="D1513" s="1"/>
      <c r="E1513">
        <f t="shared" si="323"/>
        <v>0.18862500000000701</v>
      </c>
      <c r="F1513">
        <f t="shared" si="324"/>
        <v>101325</v>
      </c>
      <c r="H1513" s="1">
        <v>0.18862500000000701</v>
      </c>
      <c r="I1513" s="1">
        <f t="shared" si="331"/>
        <v>310.50000000025193</v>
      </c>
      <c r="J1513" s="1">
        <f t="shared" si="332"/>
        <v>0</v>
      </c>
      <c r="K1513" s="1">
        <f t="shared" si="333"/>
        <v>3.2836426419562874E-4</v>
      </c>
      <c r="L1513" s="1">
        <f t="shared" si="334"/>
        <v>0</v>
      </c>
      <c r="M1513" s="10">
        <f t="shared" si="325"/>
        <v>1.1112496867827133E-2</v>
      </c>
      <c r="N1513" s="9">
        <f t="shared" si="326"/>
        <v>-15.145535941986022</v>
      </c>
      <c r="O1513">
        <f>((-0.0000000008)*V1513^3+(0.000003)*V1513^2-0.004*V1513+2.013)*('Exhaust Gas Math'!$E$10/(T1513+'Exhaust Gas Math'!$E$10))+(357.45*V1513^-1.004)*(T1513/(T1513+'Exhaust Gas Math'!$E$10))</f>
        <v>0.17819999999999947</v>
      </c>
      <c r="P1513">
        <f t="shared" si="335"/>
        <v>0</v>
      </c>
      <c r="Q1513" s="9">
        <f t="shared" si="327"/>
        <v>0</v>
      </c>
      <c r="R1513" s="10">
        <f t="shared" si="328"/>
        <v>3.9769296294121147E-5</v>
      </c>
      <c r="S1513">
        <f t="shared" si="336"/>
        <v>0</v>
      </c>
      <c r="T1513" s="9">
        <f>S1513*'Exhaust Gas Math'!$C$14</f>
        <v>0</v>
      </c>
      <c r="U1513" s="9">
        <f>(T1513/'Exhaust Gas Math'!$B$14)+('Exhaust Gas Math'!$D$10)</f>
        <v>4.4059320573952224E-4</v>
      </c>
      <c r="V1513">
        <f>('Exhaust Gas Math'!$E$10*((-0.000000001)*V1512^3+(0.000002)*V1512^2-0.0012*V1512+1.3446)*$B$18+T1513*'Exhaust Gas Math'!$D$14*$B$17)/('Exhaust Gas Math'!$E$10*((-0.000000001)*V1512^3+(0.000002)*V1512^2-0.0012*V1512+1.3446)+T1513*'Exhaust Gas Math'!$D$14)</f>
        <v>1100</v>
      </c>
      <c r="W1513">
        <f t="shared" si="329"/>
        <v>101325</v>
      </c>
      <c r="X1513" s="9">
        <f t="shared" si="330"/>
        <v>101325</v>
      </c>
    </row>
    <row r="1514" spans="3:24" x14ac:dyDescent="0.2">
      <c r="C1514" s="1"/>
      <c r="D1514" s="1"/>
      <c r="E1514">
        <f t="shared" si="323"/>
        <v>0.188750000000007</v>
      </c>
      <c r="F1514">
        <f t="shared" si="324"/>
        <v>101325</v>
      </c>
      <c r="H1514" s="1">
        <v>0.188750000000007</v>
      </c>
      <c r="I1514" s="1">
        <f t="shared" si="331"/>
        <v>315.00000000025193</v>
      </c>
      <c r="J1514" s="1">
        <f t="shared" si="332"/>
        <v>0</v>
      </c>
      <c r="K1514" s="1">
        <f t="shared" si="333"/>
        <v>4.7460098821531247E-4</v>
      </c>
      <c r="L1514" s="1">
        <f t="shared" si="334"/>
        <v>0</v>
      </c>
      <c r="M1514" s="10">
        <f t="shared" si="325"/>
        <v>9.2847150362878987E-3</v>
      </c>
      <c r="N1514" s="9">
        <f t="shared" si="326"/>
        <v>-14.083938913900104</v>
      </c>
      <c r="O1514">
        <f>((-0.0000000008)*V1514^3+(0.000003)*V1514^2-0.004*V1514+2.013)*('Exhaust Gas Math'!$E$10/(T1514+'Exhaust Gas Math'!$E$10))+(357.45*V1514^-1.004)*(T1514/(T1514+'Exhaust Gas Math'!$E$10))</f>
        <v>0.17819999999999947</v>
      </c>
      <c r="P1514">
        <f t="shared" si="335"/>
        <v>0</v>
      </c>
      <c r="Q1514" s="9">
        <f t="shared" si="327"/>
        <v>0</v>
      </c>
      <c r="R1514" s="10">
        <f t="shared" si="328"/>
        <v>3.9769296294121147E-5</v>
      </c>
      <c r="S1514">
        <f t="shared" si="336"/>
        <v>0</v>
      </c>
      <c r="T1514" s="9">
        <f>S1514*'Exhaust Gas Math'!$C$14</f>
        <v>0</v>
      </c>
      <c r="U1514" s="9">
        <f>(T1514/'Exhaust Gas Math'!$B$14)+('Exhaust Gas Math'!$D$10)</f>
        <v>4.4059320573952224E-4</v>
      </c>
      <c r="V1514">
        <f>('Exhaust Gas Math'!$E$10*((-0.000000001)*V1513^3+(0.000002)*V1513^2-0.0012*V1513+1.3446)*$B$18+T1514*'Exhaust Gas Math'!$D$14*$B$17)/('Exhaust Gas Math'!$E$10*((-0.000000001)*V1513^3+(0.000002)*V1513^2-0.0012*V1513+1.3446)+T1514*'Exhaust Gas Math'!$D$14)</f>
        <v>1100</v>
      </c>
      <c r="W1514">
        <f t="shared" si="329"/>
        <v>101325</v>
      </c>
      <c r="X1514" s="9">
        <f t="shared" si="330"/>
        <v>101325</v>
      </c>
    </row>
    <row r="1515" spans="3:24" x14ac:dyDescent="0.2">
      <c r="C1515" s="1"/>
      <c r="D1515" s="1"/>
      <c r="E1515">
        <f t="shared" si="323"/>
        <v>0.18887500000000701</v>
      </c>
      <c r="F1515">
        <f t="shared" si="324"/>
        <v>101325</v>
      </c>
      <c r="H1515" s="1">
        <v>0.18887500000000701</v>
      </c>
      <c r="I1515" s="1">
        <f t="shared" si="331"/>
        <v>319.50000000025193</v>
      </c>
      <c r="J1515" s="1">
        <f t="shared" si="332"/>
        <v>0</v>
      </c>
      <c r="K1515" s="1">
        <f t="shared" si="333"/>
        <v>6.4562904403500654E-4</v>
      </c>
      <c r="L1515" s="1">
        <f t="shared" si="334"/>
        <v>0</v>
      </c>
      <c r="M1515" s="10">
        <f t="shared" si="325"/>
        <v>7.5951308903882825E-3</v>
      </c>
      <c r="N1515" s="9">
        <f t="shared" si="326"/>
        <v>-12.935509719024845</v>
      </c>
      <c r="O1515">
        <f>((-0.0000000008)*V1515^3+(0.000003)*V1515^2-0.004*V1515+2.013)*('Exhaust Gas Math'!$E$10/(T1515+'Exhaust Gas Math'!$E$10))+(357.45*V1515^-1.004)*(T1515/(T1515+'Exhaust Gas Math'!$E$10))</f>
        <v>0.17819999999999947</v>
      </c>
      <c r="P1515">
        <f t="shared" si="335"/>
        <v>0</v>
      </c>
      <c r="Q1515" s="9">
        <f t="shared" si="327"/>
        <v>0</v>
      </c>
      <c r="R1515" s="10">
        <f t="shared" si="328"/>
        <v>3.9769296294121147E-5</v>
      </c>
      <c r="S1515">
        <f t="shared" si="336"/>
        <v>0</v>
      </c>
      <c r="T1515" s="9">
        <f>S1515*'Exhaust Gas Math'!$C$14</f>
        <v>0</v>
      </c>
      <c r="U1515" s="9">
        <f>(T1515/'Exhaust Gas Math'!$B$14)+('Exhaust Gas Math'!$D$10)</f>
        <v>4.4059320573952224E-4</v>
      </c>
      <c r="V1515">
        <f>('Exhaust Gas Math'!$E$10*((-0.000000001)*V1514^3+(0.000002)*V1514^2-0.0012*V1514+1.3446)*$B$18+T1515*'Exhaust Gas Math'!$D$14*$B$17)/('Exhaust Gas Math'!$E$10*((-0.000000001)*V1514^3+(0.000002)*V1514^2-0.0012*V1514+1.3446)+T1515*'Exhaust Gas Math'!$D$14)</f>
        <v>1100</v>
      </c>
      <c r="W1515">
        <f t="shared" si="329"/>
        <v>101325</v>
      </c>
      <c r="X1515" s="9">
        <f t="shared" si="330"/>
        <v>101325</v>
      </c>
    </row>
    <row r="1516" spans="3:24" x14ac:dyDescent="0.2">
      <c r="C1516" s="1"/>
      <c r="D1516" s="1"/>
      <c r="E1516">
        <f t="shared" si="323"/>
        <v>0.189000000000007</v>
      </c>
      <c r="F1516">
        <f t="shared" si="324"/>
        <v>101325</v>
      </c>
      <c r="H1516" s="1">
        <v>0.189000000000007</v>
      </c>
      <c r="I1516" s="1">
        <f t="shared" si="331"/>
        <v>324.00000000025193</v>
      </c>
      <c r="J1516" s="1">
        <f t="shared" si="332"/>
        <v>0</v>
      </c>
      <c r="K1516" s="1">
        <f t="shared" si="333"/>
        <v>8.4017339270030895E-4</v>
      </c>
      <c r="L1516" s="1">
        <f t="shared" si="334"/>
        <v>0</v>
      </c>
      <c r="M1516" s="10">
        <f t="shared" si="325"/>
        <v>6.0541612782323666E-3</v>
      </c>
      <c r="N1516" s="9">
        <f t="shared" si="326"/>
        <v>-11.707328805238756</v>
      </c>
      <c r="O1516">
        <f>((-0.0000000008)*V1516^3+(0.000003)*V1516^2-0.004*V1516+2.013)*('Exhaust Gas Math'!$E$10/(T1516+'Exhaust Gas Math'!$E$10))+(357.45*V1516^-1.004)*(T1516/(T1516+'Exhaust Gas Math'!$E$10))</f>
        <v>0.17819999999999947</v>
      </c>
      <c r="P1516">
        <f t="shared" si="335"/>
        <v>0</v>
      </c>
      <c r="Q1516" s="9">
        <f t="shared" si="327"/>
        <v>0</v>
      </c>
      <c r="R1516" s="10">
        <f t="shared" si="328"/>
        <v>3.9769296294121147E-5</v>
      </c>
      <c r="S1516">
        <f t="shared" si="336"/>
        <v>0</v>
      </c>
      <c r="T1516" s="9">
        <f>S1516*'Exhaust Gas Math'!$C$14</f>
        <v>0</v>
      </c>
      <c r="U1516" s="9">
        <f>(T1516/'Exhaust Gas Math'!$B$14)+('Exhaust Gas Math'!$D$10)</f>
        <v>4.4059320573952224E-4</v>
      </c>
      <c r="V1516">
        <f>('Exhaust Gas Math'!$E$10*((-0.000000001)*V1515^3+(0.000002)*V1515^2-0.0012*V1515+1.3446)*$B$18+T1516*'Exhaust Gas Math'!$D$14*$B$17)/('Exhaust Gas Math'!$E$10*((-0.000000001)*V1515^3+(0.000002)*V1515^2-0.0012*V1515+1.3446)+T1516*'Exhaust Gas Math'!$D$14)</f>
        <v>1100</v>
      </c>
      <c r="W1516">
        <f t="shared" si="329"/>
        <v>101325</v>
      </c>
      <c r="X1516" s="9">
        <f t="shared" si="330"/>
        <v>101325</v>
      </c>
    </row>
    <row r="1517" spans="3:24" x14ac:dyDescent="0.2">
      <c r="C1517" s="1"/>
      <c r="D1517" s="1"/>
      <c r="E1517">
        <f t="shared" si="323"/>
        <v>0.18912500000000701</v>
      </c>
      <c r="F1517">
        <f t="shared" si="324"/>
        <v>101325</v>
      </c>
      <c r="H1517" s="1">
        <v>0.18912500000000701</v>
      </c>
      <c r="I1517" s="1">
        <f t="shared" si="331"/>
        <v>328.50000000025193</v>
      </c>
      <c r="J1517" s="1">
        <f t="shared" si="332"/>
        <v>0</v>
      </c>
      <c r="K1517" s="1">
        <f t="shared" si="333"/>
        <v>1.0567836778839178E-3</v>
      </c>
      <c r="L1517" s="1">
        <f t="shared" si="334"/>
        <v>0</v>
      </c>
      <c r="M1517" s="10">
        <f t="shared" si="325"/>
        <v>4.6713067899023797E-3</v>
      </c>
      <c r="N1517" s="9">
        <f t="shared" si="326"/>
        <v>-10.406968316286038</v>
      </c>
      <c r="O1517">
        <f>((-0.0000000008)*V1517^3+(0.000003)*V1517^2-0.004*V1517+2.013)*('Exhaust Gas Math'!$E$10/(T1517+'Exhaust Gas Math'!$E$10))+(357.45*V1517^-1.004)*(T1517/(T1517+'Exhaust Gas Math'!$E$10))</f>
        <v>0.17819999999999947</v>
      </c>
      <c r="P1517">
        <f t="shared" si="335"/>
        <v>0</v>
      </c>
      <c r="Q1517" s="9">
        <f t="shared" si="327"/>
        <v>0</v>
      </c>
      <c r="R1517" s="10">
        <f t="shared" si="328"/>
        <v>3.9769296294121147E-5</v>
      </c>
      <c r="S1517">
        <f t="shared" si="336"/>
        <v>0</v>
      </c>
      <c r="T1517" s="9">
        <f>S1517*'Exhaust Gas Math'!$C$14</f>
        <v>0</v>
      </c>
      <c r="U1517" s="9">
        <f>(T1517/'Exhaust Gas Math'!$B$14)+('Exhaust Gas Math'!$D$10)</f>
        <v>4.4059320573952224E-4</v>
      </c>
      <c r="V1517">
        <f>('Exhaust Gas Math'!$E$10*((-0.000000001)*V1516^3+(0.000002)*V1516^2-0.0012*V1516+1.3446)*$B$18+T1517*'Exhaust Gas Math'!$D$14*$B$17)/('Exhaust Gas Math'!$E$10*((-0.000000001)*V1516^3+(0.000002)*V1516^2-0.0012*V1516+1.3446)+T1517*'Exhaust Gas Math'!$D$14)</f>
        <v>1100</v>
      </c>
      <c r="W1517">
        <f t="shared" si="329"/>
        <v>101325</v>
      </c>
      <c r="X1517" s="9">
        <f t="shared" si="330"/>
        <v>101325</v>
      </c>
    </row>
    <row r="1518" spans="3:24" x14ac:dyDescent="0.2">
      <c r="C1518" s="1"/>
      <c r="D1518" s="1"/>
      <c r="E1518">
        <f t="shared" si="323"/>
        <v>0.189250000000008</v>
      </c>
      <c r="F1518">
        <f t="shared" si="324"/>
        <v>101325</v>
      </c>
      <c r="H1518" s="1">
        <v>0.189250000000008</v>
      </c>
      <c r="I1518" s="1">
        <f t="shared" si="331"/>
        <v>333.0000000002874</v>
      </c>
      <c r="J1518" s="1">
        <f t="shared" si="332"/>
        <v>0</v>
      </c>
      <c r="K1518" s="1">
        <f t="shared" si="333"/>
        <v>1.2938450385042615E-3</v>
      </c>
      <c r="L1518" s="1">
        <f t="shared" si="334"/>
        <v>0</v>
      </c>
      <c r="M1518" s="10">
        <f t="shared" si="325"/>
        <v>3.4550931831564442E-3</v>
      </c>
      <c r="N1518" s="9">
        <f t="shared" si="326"/>
        <v>-9.0424454069844149</v>
      </c>
      <c r="O1518">
        <f>((-0.0000000008)*V1518^3+(0.000003)*V1518^2-0.004*V1518+2.013)*('Exhaust Gas Math'!$E$10/(T1518+'Exhaust Gas Math'!$E$10))+(357.45*V1518^-1.004)*(T1518/(T1518+'Exhaust Gas Math'!$E$10))</f>
        <v>0.17819999999999947</v>
      </c>
      <c r="P1518">
        <f t="shared" si="335"/>
        <v>0</v>
      </c>
      <c r="Q1518" s="9">
        <f t="shared" si="327"/>
        <v>0</v>
      </c>
      <c r="R1518" s="10">
        <f t="shared" si="328"/>
        <v>3.9769296294121147E-5</v>
      </c>
      <c r="S1518">
        <f t="shared" si="336"/>
        <v>0</v>
      </c>
      <c r="T1518" s="9">
        <f>S1518*'Exhaust Gas Math'!$C$14</f>
        <v>0</v>
      </c>
      <c r="U1518" s="9">
        <f>(T1518/'Exhaust Gas Math'!$B$14)+('Exhaust Gas Math'!$D$10)</f>
        <v>4.4059320573952224E-4</v>
      </c>
      <c r="V1518">
        <f>('Exhaust Gas Math'!$E$10*((-0.000000001)*V1517^3+(0.000002)*V1517^2-0.0012*V1517+1.3446)*$B$18+T1518*'Exhaust Gas Math'!$D$14*$B$17)/('Exhaust Gas Math'!$E$10*((-0.000000001)*V1517^3+(0.000002)*V1517^2-0.0012*V1517+1.3446)+T1518*'Exhaust Gas Math'!$D$14)</f>
        <v>1100</v>
      </c>
      <c r="W1518">
        <f t="shared" si="329"/>
        <v>101325</v>
      </c>
      <c r="X1518" s="9">
        <f t="shared" si="330"/>
        <v>101325</v>
      </c>
    </row>
    <row r="1519" spans="3:24" x14ac:dyDescent="0.2">
      <c r="C1519" s="1"/>
      <c r="D1519" s="1"/>
      <c r="E1519">
        <f t="shared" si="323"/>
        <v>0.18937500000000801</v>
      </c>
      <c r="F1519">
        <f t="shared" si="324"/>
        <v>101325</v>
      </c>
      <c r="H1519" s="1">
        <v>0.18937500000000801</v>
      </c>
      <c r="I1519" s="1">
        <f t="shared" si="331"/>
        <v>337.50000000028831</v>
      </c>
      <c r="J1519" s="1">
        <f t="shared" si="332"/>
        <v>0</v>
      </c>
      <c r="K1519" s="1">
        <f t="shared" si="333"/>
        <v>1.5495901477414523E-3</v>
      </c>
      <c r="L1519" s="1">
        <f t="shared" si="334"/>
        <v>0</v>
      </c>
      <c r="M1519" s="10">
        <f t="shared" si="325"/>
        <v>2.4130188193311371E-3</v>
      </c>
      <c r="N1519" s="9">
        <f t="shared" si="326"/>
        <v>-7.6221728148408694</v>
      </c>
      <c r="O1519">
        <f>((-0.0000000008)*V1519^3+(0.000003)*V1519^2-0.004*V1519+2.013)*('Exhaust Gas Math'!$E$10/(T1519+'Exhaust Gas Math'!$E$10))+(357.45*V1519^-1.004)*(T1519/(T1519+'Exhaust Gas Math'!$E$10))</f>
        <v>0.17819999999999947</v>
      </c>
      <c r="P1519">
        <f t="shared" si="335"/>
        <v>0</v>
      </c>
      <c r="Q1519" s="9">
        <f t="shared" si="327"/>
        <v>0</v>
      </c>
      <c r="R1519" s="10">
        <f t="shared" si="328"/>
        <v>3.9769296294121147E-5</v>
      </c>
      <c r="S1519">
        <f t="shared" si="336"/>
        <v>0</v>
      </c>
      <c r="T1519" s="9">
        <f>S1519*'Exhaust Gas Math'!$C$14</f>
        <v>0</v>
      </c>
      <c r="U1519" s="9">
        <f>(T1519/'Exhaust Gas Math'!$B$14)+('Exhaust Gas Math'!$D$10)</f>
        <v>4.4059320573952224E-4</v>
      </c>
      <c r="V1519">
        <f>('Exhaust Gas Math'!$E$10*((-0.000000001)*V1518^3+(0.000002)*V1518^2-0.0012*V1518+1.3446)*$B$18+T1519*'Exhaust Gas Math'!$D$14*$B$17)/('Exhaust Gas Math'!$E$10*((-0.000000001)*V1518^3+(0.000002)*V1518^2-0.0012*V1518+1.3446)+T1519*'Exhaust Gas Math'!$D$14)</f>
        <v>1100</v>
      </c>
      <c r="W1519">
        <f t="shared" si="329"/>
        <v>101325</v>
      </c>
      <c r="X1519" s="9">
        <f t="shared" si="330"/>
        <v>101325</v>
      </c>
    </row>
    <row r="1520" spans="3:24" x14ac:dyDescent="0.2">
      <c r="C1520" s="1"/>
      <c r="D1520" s="1"/>
      <c r="E1520">
        <f t="shared" si="323"/>
        <v>0.189500000000008</v>
      </c>
      <c r="F1520">
        <f t="shared" si="324"/>
        <v>101325</v>
      </c>
      <c r="H1520" s="1">
        <v>0.189500000000008</v>
      </c>
      <c r="I1520" s="1">
        <f t="shared" si="331"/>
        <v>342.0000000002874</v>
      </c>
      <c r="J1520" s="1">
        <f t="shared" si="332"/>
        <v>0</v>
      </c>
      <c r="K1520" s="1">
        <f t="shared" si="333"/>
        <v>1.8221123887259272E-3</v>
      </c>
      <c r="L1520" s="1">
        <f t="shared" si="334"/>
        <v>0</v>
      </c>
      <c r="M1520" s="10">
        <f t="shared" si="325"/>
        <v>1.5515084333943482E-3</v>
      </c>
      <c r="N1520" s="9">
        <f t="shared" si="326"/>
        <v>-6.1549069926644213</v>
      </c>
      <c r="O1520">
        <f>((-0.0000000008)*V1520^3+(0.000003)*V1520^2-0.004*V1520+2.013)*('Exhaust Gas Math'!$E$10/(T1520+'Exhaust Gas Math'!$E$10))+(357.45*V1520^-1.004)*(T1520/(T1520+'Exhaust Gas Math'!$E$10))</f>
        <v>0.17819999999999947</v>
      </c>
      <c r="P1520">
        <f t="shared" si="335"/>
        <v>0</v>
      </c>
      <c r="Q1520" s="9">
        <f t="shared" si="327"/>
        <v>0</v>
      </c>
      <c r="R1520" s="10">
        <f t="shared" si="328"/>
        <v>3.9769296294121147E-5</v>
      </c>
      <c r="S1520">
        <f t="shared" si="336"/>
        <v>0</v>
      </c>
      <c r="T1520" s="9">
        <f>S1520*'Exhaust Gas Math'!$C$14</f>
        <v>0</v>
      </c>
      <c r="U1520" s="9">
        <f>(T1520/'Exhaust Gas Math'!$B$14)+('Exhaust Gas Math'!$D$10)</f>
        <v>4.4059320573952224E-4</v>
      </c>
      <c r="V1520">
        <f>('Exhaust Gas Math'!$E$10*((-0.000000001)*V1519^3+(0.000002)*V1519^2-0.0012*V1519+1.3446)*$B$18+T1520*'Exhaust Gas Math'!$D$14*$B$17)/('Exhaust Gas Math'!$E$10*((-0.000000001)*V1519^3+(0.000002)*V1519^2-0.0012*V1519+1.3446)+T1520*'Exhaust Gas Math'!$D$14)</f>
        <v>1100</v>
      </c>
      <c r="W1520">
        <f t="shared" si="329"/>
        <v>101325</v>
      </c>
      <c r="X1520" s="9">
        <f t="shared" si="330"/>
        <v>101325</v>
      </c>
    </row>
    <row r="1521" spans="3:24" x14ac:dyDescent="0.2">
      <c r="C1521" s="1"/>
      <c r="D1521" s="1"/>
      <c r="E1521">
        <f t="shared" si="323"/>
        <v>0.18962500000000801</v>
      </c>
      <c r="F1521">
        <f t="shared" si="324"/>
        <v>101325</v>
      </c>
      <c r="H1521" s="1">
        <v>0.18962500000000801</v>
      </c>
      <c r="I1521" s="1">
        <f t="shared" si="331"/>
        <v>346.50000000028831</v>
      </c>
      <c r="J1521" s="1">
        <f t="shared" si="332"/>
        <v>0</v>
      </c>
      <c r="K1521" s="1">
        <f t="shared" si="333"/>
        <v>2.1093800686369235E-3</v>
      </c>
      <c r="L1521" s="1">
        <f t="shared" si="334"/>
        <v>0</v>
      </c>
      <c r="M1521" s="10">
        <f t="shared" si="325"/>
        <v>8.7587352335644075E-4</v>
      </c>
      <c r="N1521" s="9">
        <f t="shared" si="326"/>
        <v>-4.6496941221639343</v>
      </c>
      <c r="O1521">
        <f>((-0.0000000008)*V1521^3+(0.000003)*V1521^2-0.004*V1521+2.013)*('Exhaust Gas Math'!$E$10/(T1521+'Exhaust Gas Math'!$E$10))+(357.45*V1521^-1.004)*(T1521/(T1521+'Exhaust Gas Math'!$E$10))</f>
        <v>0.17819999999999947</v>
      </c>
      <c r="P1521">
        <f t="shared" si="335"/>
        <v>0</v>
      </c>
      <c r="Q1521" s="9">
        <f t="shared" si="327"/>
        <v>0</v>
      </c>
      <c r="R1521" s="10">
        <f t="shared" si="328"/>
        <v>3.9769296294121147E-5</v>
      </c>
      <c r="S1521">
        <f t="shared" si="336"/>
        <v>0</v>
      </c>
      <c r="T1521" s="9">
        <f>S1521*'Exhaust Gas Math'!$C$14</f>
        <v>0</v>
      </c>
      <c r="U1521" s="9">
        <f>(T1521/'Exhaust Gas Math'!$B$14)+('Exhaust Gas Math'!$D$10)</f>
        <v>4.4059320573952224E-4</v>
      </c>
      <c r="V1521">
        <f>('Exhaust Gas Math'!$E$10*((-0.000000001)*V1520^3+(0.000002)*V1520^2-0.0012*V1520+1.3446)*$B$18+T1521*'Exhaust Gas Math'!$D$14*$B$17)/('Exhaust Gas Math'!$E$10*((-0.000000001)*V1520^3+(0.000002)*V1520^2-0.0012*V1520+1.3446)+T1521*'Exhaust Gas Math'!$D$14)</f>
        <v>1100</v>
      </c>
      <c r="W1521">
        <f t="shared" si="329"/>
        <v>101325</v>
      </c>
      <c r="X1521" s="9">
        <f t="shared" si="330"/>
        <v>101325</v>
      </c>
    </row>
    <row r="1522" spans="3:24" x14ac:dyDescent="0.2">
      <c r="C1522" s="1"/>
      <c r="D1522" s="1"/>
      <c r="E1522">
        <f t="shared" si="323"/>
        <v>0.189750000000008</v>
      </c>
      <c r="F1522">
        <f t="shared" si="324"/>
        <v>101325</v>
      </c>
      <c r="H1522" s="1">
        <v>0.189750000000008</v>
      </c>
      <c r="I1522" s="1">
        <f t="shared" si="331"/>
        <v>351.0000000002874</v>
      </c>
      <c r="J1522" s="1">
        <f t="shared" si="332"/>
        <v>0</v>
      </c>
      <c r="K1522" s="1">
        <f t="shared" si="333"/>
        <v>2.4092515652680245E-3</v>
      </c>
      <c r="L1522" s="1">
        <f t="shared" si="334"/>
        <v>0</v>
      </c>
      <c r="M1522" s="10">
        <f t="shared" si="325"/>
        <v>3.9027960310921567E-4</v>
      </c>
      <c r="N1522" s="9">
        <f t="shared" si="326"/>
        <v>-3.1158143412201129</v>
      </c>
      <c r="O1522">
        <f>((-0.0000000008)*V1522^3+(0.000003)*V1522^2-0.004*V1522+2.013)*('Exhaust Gas Math'!$E$10/(T1522+'Exhaust Gas Math'!$E$10))+(357.45*V1522^-1.004)*(T1522/(T1522+'Exhaust Gas Math'!$E$10))</f>
        <v>0.17819999999999947</v>
      </c>
      <c r="P1522">
        <f t="shared" si="335"/>
        <v>0</v>
      </c>
      <c r="Q1522" s="9">
        <f t="shared" si="327"/>
        <v>0</v>
      </c>
      <c r="R1522" s="10">
        <f t="shared" si="328"/>
        <v>3.9769296294121147E-5</v>
      </c>
      <c r="S1522">
        <f t="shared" si="336"/>
        <v>0</v>
      </c>
      <c r="T1522" s="9">
        <f>S1522*'Exhaust Gas Math'!$C$14</f>
        <v>0</v>
      </c>
      <c r="U1522" s="9">
        <f>(T1522/'Exhaust Gas Math'!$B$14)+('Exhaust Gas Math'!$D$10)</f>
        <v>4.4059320573952224E-4</v>
      </c>
      <c r="V1522">
        <f>('Exhaust Gas Math'!$E$10*((-0.000000001)*V1521^3+(0.000002)*V1521^2-0.0012*V1521+1.3446)*$B$18+T1522*'Exhaust Gas Math'!$D$14*$B$17)/('Exhaust Gas Math'!$E$10*((-0.000000001)*V1521^3+(0.000002)*V1521^2-0.0012*V1521+1.3446)+T1522*'Exhaust Gas Math'!$D$14)</f>
        <v>1100</v>
      </c>
      <c r="W1522">
        <f t="shared" si="329"/>
        <v>101325</v>
      </c>
      <c r="X1522" s="9">
        <f t="shared" si="330"/>
        <v>101325</v>
      </c>
    </row>
    <row r="1523" spans="3:24" x14ac:dyDescent="0.2">
      <c r="C1523" s="1"/>
      <c r="D1523" s="1"/>
      <c r="E1523">
        <f t="shared" si="323"/>
        <v>0.18987500000000801</v>
      </c>
      <c r="F1523">
        <f t="shared" si="324"/>
        <v>101325</v>
      </c>
      <c r="H1523" s="1">
        <v>0.18987500000000801</v>
      </c>
      <c r="I1523" s="1">
        <f t="shared" si="331"/>
        <v>355.50000000028831</v>
      </c>
      <c r="J1523" s="1">
        <f t="shared" si="332"/>
        <v>0</v>
      </c>
      <c r="K1523" s="1">
        <f t="shared" si="333"/>
        <v>2.7194912931321311E-3</v>
      </c>
      <c r="L1523" s="1">
        <f t="shared" si="334"/>
        <v>0</v>
      </c>
      <c r="M1523" s="10">
        <f t="shared" si="325"/>
        <v>9.7720520647319453E-5</v>
      </c>
      <c r="N1523" s="9">
        <f t="shared" si="326"/>
        <v>-1.5627245287489804</v>
      </c>
      <c r="O1523">
        <f>((-0.0000000008)*V1523^3+(0.000003)*V1523^2-0.004*V1523+2.013)*('Exhaust Gas Math'!$E$10/(T1523+'Exhaust Gas Math'!$E$10))+(357.45*V1523^-1.004)*(T1523/(T1523+'Exhaust Gas Math'!$E$10))</f>
        <v>0.17819999999999947</v>
      </c>
      <c r="P1523">
        <f t="shared" si="335"/>
        <v>0</v>
      </c>
      <c r="Q1523" s="9">
        <f t="shared" si="327"/>
        <v>0</v>
      </c>
      <c r="R1523" s="10">
        <f t="shared" si="328"/>
        <v>3.9769296294121147E-5</v>
      </c>
      <c r="S1523">
        <f t="shared" si="336"/>
        <v>0</v>
      </c>
      <c r="T1523" s="9">
        <f>S1523*'Exhaust Gas Math'!$C$14</f>
        <v>0</v>
      </c>
      <c r="U1523" s="9">
        <f>(T1523/'Exhaust Gas Math'!$B$14)+('Exhaust Gas Math'!$D$10)</f>
        <v>4.4059320573952224E-4</v>
      </c>
      <c r="V1523">
        <f>('Exhaust Gas Math'!$E$10*((-0.000000001)*V1522^3+(0.000002)*V1522^2-0.0012*V1522+1.3446)*$B$18+T1523*'Exhaust Gas Math'!$D$14*$B$17)/('Exhaust Gas Math'!$E$10*((-0.000000001)*V1522^3+(0.000002)*V1522^2-0.0012*V1522+1.3446)+T1523*'Exhaust Gas Math'!$D$14)</f>
        <v>1100</v>
      </c>
      <c r="W1523">
        <f t="shared" si="329"/>
        <v>101325</v>
      </c>
      <c r="X1523" s="9">
        <f t="shared" si="330"/>
        <v>101325</v>
      </c>
    </row>
    <row r="1524" spans="3:24" x14ac:dyDescent="0.2">
      <c r="C1524" s="1"/>
      <c r="D1524" s="1"/>
      <c r="E1524">
        <f t="shared" si="323"/>
        <v>0.190000000000008</v>
      </c>
      <c r="F1524">
        <f t="shared" si="324"/>
        <v>101325</v>
      </c>
      <c r="H1524" s="1">
        <v>0.190000000000008</v>
      </c>
      <c r="I1524" s="1">
        <f t="shared" si="331"/>
        <v>360.0000000002874</v>
      </c>
      <c r="J1524" s="1">
        <f t="shared" si="332"/>
        <v>0</v>
      </c>
      <c r="K1524" s="1">
        <f t="shared" si="333"/>
        <v>3.0377863700744717E-3</v>
      </c>
      <c r="L1524" s="1">
        <f t="shared" si="334"/>
        <v>0</v>
      </c>
      <c r="M1524" s="10">
        <f t="shared" si="325"/>
        <v>0</v>
      </c>
      <c r="N1524" s="9">
        <f t="shared" si="326"/>
        <v>9.9964564670213754E-11</v>
      </c>
      <c r="O1524">
        <f>((-0.0000000008)*V1524^3+(0.000003)*V1524^2-0.004*V1524+2.013)*('Exhaust Gas Math'!$E$10/(T1524+'Exhaust Gas Math'!$E$10))+(357.45*V1524^-1.004)*(T1524/(T1524+'Exhaust Gas Math'!$E$10))</f>
        <v>0.17819999999999947</v>
      </c>
      <c r="P1524">
        <f t="shared" si="335"/>
        <v>0</v>
      </c>
      <c r="Q1524" s="9">
        <f t="shared" si="327"/>
        <v>0</v>
      </c>
      <c r="R1524" s="10">
        <f t="shared" si="328"/>
        <v>3.9769296294121147E-5</v>
      </c>
      <c r="S1524">
        <f t="shared" si="336"/>
        <v>0</v>
      </c>
      <c r="T1524" s="9">
        <f>S1524*'Exhaust Gas Math'!$C$14</f>
        <v>0</v>
      </c>
      <c r="U1524" s="9">
        <f>(T1524/'Exhaust Gas Math'!$B$14)+('Exhaust Gas Math'!$D$10)</f>
        <v>4.4059320573952224E-4</v>
      </c>
      <c r="V1524">
        <f>('Exhaust Gas Math'!$E$10*((-0.000000001)*V1523^3+(0.000002)*V1523^2-0.0012*V1523+1.3446)*$B$18+T1524*'Exhaust Gas Math'!$D$14*$B$17)/('Exhaust Gas Math'!$E$10*((-0.000000001)*V1523^3+(0.000002)*V1523^2-0.0012*V1523+1.3446)+T1524*'Exhaust Gas Math'!$D$14)</f>
        <v>1100</v>
      </c>
      <c r="W1524">
        <f t="shared" si="329"/>
        <v>101325</v>
      </c>
      <c r="X1524" s="9">
        <f t="shared" si="330"/>
        <v>101325</v>
      </c>
    </row>
    <row r="1525" spans="3:24" x14ac:dyDescent="0.2">
      <c r="C1525" s="1"/>
      <c r="D1525" s="1"/>
      <c r="E1525">
        <f t="shared" si="323"/>
        <v>0.19012500000000801</v>
      </c>
      <c r="F1525">
        <f t="shared" si="324"/>
        <v>101325</v>
      </c>
      <c r="H1525" s="1">
        <v>0.19012500000000801</v>
      </c>
      <c r="I1525" s="1">
        <f t="shared" si="331"/>
        <v>364.50000000028831</v>
      </c>
      <c r="J1525" s="1">
        <f t="shared" si="332"/>
        <v>0</v>
      </c>
      <c r="K1525" s="1">
        <f t="shared" si="333"/>
        <v>3.3617638601454135E-3</v>
      </c>
      <c r="L1525" s="1">
        <f t="shared" si="334"/>
        <v>0</v>
      </c>
      <c r="M1525" s="10">
        <f t="shared" si="325"/>
        <v>9.7720520672354982E-5</v>
      </c>
      <c r="N1525" s="9">
        <f t="shared" si="326"/>
        <v>1.5627245289488576</v>
      </c>
      <c r="O1525">
        <f>((-0.0000000008)*V1525^3+(0.000003)*V1525^2-0.004*V1525+2.013)*('Exhaust Gas Math'!$E$10/(T1525+'Exhaust Gas Math'!$E$10))+(357.45*V1525^-1.004)*(T1525/(T1525+'Exhaust Gas Math'!$E$10))</f>
        <v>0.17819999999999947</v>
      </c>
      <c r="P1525">
        <f t="shared" si="335"/>
        <v>0</v>
      </c>
      <c r="Q1525" s="9">
        <f t="shared" si="327"/>
        <v>0</v>
      </c>
      <c r="R1525" s="10">
        <f t="shared" si="328"/>
        <v>3.9769296294121147E-5</v>
      </c>
      <c r="S1525">
        <f t="shared" si="336"/>
        <v>0</v>
      </c>
      <c r="T1525" s="9">
        <f>S1525*'Exhaust Gas Math'!$C$14</f>
        <v>0</v>
      </c>
      <c r="U1525" s="9">
        <f>(T1525/'Exhaust Gas Math'!$B$14)+('Exhaust Gas Math'!$D$10)</f>
        <v>4.4059320573952224E-4</v>
      </c>
      <c r="V1525">
        <f>('Exhaust Gas Math'!$E$10*((-0.000000001)*V1524^3+(0.000002)*V1524^2-0.0012*V1524+1.3446)*$B$18+T1525*'Exhaust Gas Math'!$D$14*$B$17)/('Exhaust Gas Math'!$E$10*((-0.000000001)*V1524^3+(0.000002)*V1524^2-0.0012*V1524+1.3446)+T1525*'Exhaust Gas Math'!$D$14)</f>
        <v>1100</v>
      </c>
      <c r="W1525">
        <f t="shared" si="329"/>
        <v>101325</v>
      </c>
      <c r="X1525" s="9">
        <f t="shared" si="330"/>
        <v>101325</v>
      </c>
    </row>
    <row r="1526" spans="3:24" x14ac:dyDescent="0.2">
      <c r="C1526" s="1"/>
      <c r="D1526" s="1"/>
      <c r="E1526">
        <f t="shared" si="323"/>
        <v>0.190250000000008</v>
      </c>
      <c r="F1526">
        <f t="shared" si="324"/>
        <v>101325</v>
      </c>
      <c r="H1526" s="1">
        <v>0.190250000000008</v>
      </c>
      <c r="I1526" s="1">
        <f t="shared" si="331"/>
        <v>369.00000000028831</v>
      </c>
      <c r="J1526" s="1">
        <f t="shared" si="332"/>
        <v>0</v>
      </c>
      <c r="K1526" s="1">
        <f t="shared" si="333"/>
        <v>3.6890084641810791E-3</v>
      </c>
      <c r="L1526" s="1">
        <f t="shared" si="334"/>
        <v>0</v>
      </c>
      <c r="M1526" s="10">
        <f t="shared" si="325"/>
        <v>3.9027960315905774E-4</v>
      </c>
      <c r="N1526" s="9">
        <f t="shared" si="326"/>
        <v>3.1158143414178596</v>
      </c>
      <c r="O1526">
        <f>((-0.0000000008)*V1526^3+(0.000003)*V1526^2-0.004*V1526+2.013)*('Exhaust Gas Math'!$E$10/(T1526+'Exhaust Gas Math'!$E$10))+(357.45*V1526^-1.004)*(T1526/(T1526+'Exhaust Gas Math'!$E$10))</f>
        <v>0.17819999999999947</v>
      </c>
      <c r="P1526">
        <f t="shared" si="335"/>
        <v>0</v>
      </c>
      <c r="Q1526" s="9">
        <f t="shared" si="327"/>
        <v>0</v>
      </c>
      <c r="R1526" s="10">
        <f t="shared" si="328"/>
        <v>3.9769296294121147E-5</v>
      </c>
      <c r="S1526">
        <f t="shared" si="336"/>
        <v>0</v>
      </c>
      <c r="T1526" s="9">
        <f>S1526*'Exhaust Gas Math'!$C$14</f>
        <v>0</v>
      </c>
      <c r="U1526" s="9">
        <f>(T1526/'Exhaust Gas Math'!$B$14)+('Exhaust Gas Math'!$D$10)</f>
        <v>4.4059320573952224E-4</v>
      </c>
      <c r="V1526">
        <f>('Exhaust Gas Math'!$E$10*((-0.000000001)*V1525^3+(0.000002)*V1525^2-0.0012*V1525+1.3446)*$B$18+T1526*'Exhaust Gas Math'!$D$14*$B$17)/('Exhaust Gas Math'!$E$10*((-0.000000001)*V1525^3+(0.000002)*V1525^2-0.0012*V1525+1.3446)+T1526*'Exhaust Gas Math'!$D$14)</f>
        <v>1100</v>
      </c>
      <c r="W1526">
        <f t="shared" si="329"/>
        <v>101325</v>
      </c>
      <c r="X1526" s="9">
        <f t="shared" si="330"/>
        <v>101325</v>
      </c>
    </row>
    <row r="1527" spans="3:24" x14ac:dyDescent="0.2">
      <c r="C1527" s="1"/>
      <c r="D1527" s="1"/>
      <c r="E1527">
        <f t="shared" si="323"/>
        <v>0.19037500000000801</v>
      </c>
      <c r="F1527">
        <f t="shared" si="324"/>
        <v>101325</v>
      </c>
      <c r="H1527" s="1">
        <v>0.19037500000000801</v>
      </c>
      <c r="I1527" s="1">
        <f t="shared" si="331"/>
        <v>373.50000000028831</v>
      </c>
      <c r="J1527" s="1">
        <f t="shared" si="332"/>
        <v>0</v>
      </c>
      <c r="K1527" s="1">
        <f t="shared" si="333"/>
        <v>4.0170805262095162E-3</v>
      </c>
      <c r="L1527" s="1">
        <f t="shared" si="334"/>
        <v>0</v>
      </c>
      <c r="M1527" s="10">
        <f t="shared" si="325"/>
        <v>8.7587352343093325E-4</v>
      </c>
      <c r="N1527" s="9">
        <f t="shared" si="326"/>
        <v>4.6496941223588895</v>
      </c>
      <c r="O1527">
        <f>((-0.0000000008)*V1527^3+(0.000003)*V1527^2-0.004*V1527+2.013)*('Exhaust Gas Math'!$E$10/(T1527+'Exhaust Gas Math'!$E$10))+(357.45*V1527^-1.004)*(T1527/(T1527+'Exhaust Gas Math'!$E$10))</f>
        <v>0.17819999999999947</v>
      </c>
      <c r="P1527">
        <f t="shared" si="335"/>
        <v>0</v>
      </c>
      <c r="Q1527" s="9">
        <f t="shared" si="327"/>
        <v>0</v>
      </c>
      <c r="R1527" s="10">
        <f t="shared" si="328"/>
        <v>3.9769296294121147E-5</v>
      </c>
      <c r="S1527">
        <f t="shared" si="336"/>
        <v>0</v>
      </c>
      <c r="T1527" s="9">
        <f>S1527*'Exhaust Gas Math'!$C$14</f>
        <v>0</v>
      </c>
      <c r="U1527" s="9">
        <f>(T1527/'Exhaust Gas Math'!$B$14)+('Exhaust Gas Math'!$D$10)</f>
        <v>4.4059320573952224E-4</v>
      </c>
      <c r="V1527">
        <f>('Exhaust Gas Math'!$E$10*((-0.000000001)*V1526^3+(0.000002)*V1526^2-0.0012*V1526+1.3446)*$B$18+T1527*'Exhaust Gas Math'!$D$14*$B$17)/('Exhaust Gas Math'!$E$10*((-0.000000001)*V1526^3+(0.000002)*V1526^2-0.0012*V1526+1.3446)+T1527*'Exhaust Gas Math'!$D$14)</f>
        <v>1100</v>
      </c>
      <c r="W1527">
        <f t="shared" si="329"/>
        <v>101325</v>
      </c>
      <c r="X1527" s="9">
        <f t="shared" si="330"/>
        <v>101325</v>
      </c>
    </row>
    <row r="1528" spans="3:24" x14ac:dyDescent="0.2">
      <c r="C1528" s="1"/>
      <c r="D1528" s="1"/>
      <c r="E1528">
        <f t="shared" si="323"/>
        <v>0.190500000000008</v>
      </c>
      <c r="F1528">
        <f t="shared" si="324"/>
        <v>101325</v>
      </c>
      <c r="H1528" s="1">
        <v>0.190500000000008</v>
      </c>
      <c r="I1528" s="1">
        <f t="shared" si="331"/>
        <v>378.00000000028831</v>
      </c>
      <c r="J1528" s="1">
        <f t="shared" si="332"/>
        <v>0</v>
      </c>
      <c r="K1528" s="1">
        <f t="shared" si="333"/>
        <v>4.3435342214394211E-3</v>
      </c>
      <c r="L1528" s="1">
        <f t="shared" si="334"/>
        <v>0</v>
      </c>
      <c r="M1528" s="10">
        <f t="shared" si="325"/>
        <v>1.5515084334928146E-3</v>
      </c>
      <c r="N1528" s="9">
        <f t="shared" si="326"/>
        <v>6.1549069928548343</v>
      </c>
      <c r="O1528">
        <f>((-0.0000000008)*V1528^3+(0.000003)*V1528^2-0.004*V1528+2.013)*('Exhaust Gas Math'!$E$10/(T1528+'Exhaust Gas Math'!$E$10))+(357.45*V1528^-1.004)*(T1528/(T1528+'Exhaust Gas Math'!$E$10))</f>
        <v>0.17819999999999947</v>
      </c>
      <c r="P1528">
        <f t="shared" si="335"/>
        <v>0</v>
      </c>
      <c r="Q1528" s="9">
        <f t="shared" si="327"/>
        <v>0</v>
      </c>
      <c r="R1528" s="10">
        <f t="shared" si="328"/>
        <v>3.9769296294121147E-5</v>
      </c>
      <c r="S1528">
        <f t="shared" si="336"/>
        <v>0</v>
      </c>
      <c r="T1528" s="9">
        <f>S1528*'Exhaust Gas Math'!$C$14</f>
        <v>0</v>
      </c>
      <c r="U1528" s="9">
        <f>(T1528/'Exhaust Gas Math'!$B$14)+('Exhaust Gas Math'!$D$10)</f>
        <v>4.4059320573952224E-4</v>
      </c>
      <c r="V1528">
        <f>('Exhaust Gas Math'!$E$10*((-0.000000001)*V1527^3+(0.000002)*V1527^2-0.0012*V1527+1.3446)*$B$18+T1528*'Exhaust Gas Math'!$D$14*$B$17)/('Exhaust Gas Math'!$E$10*((-0.000000001)*V1527^3+(0.000002)*V1527^2-0.0012*V1527+1.3446)+T1528*'Exhaust Gas Math'!$D$14)</f>
        <v>1100</v>
      </c>
      <c r="W1528">
        <f t="shared" si="329"/>
        <v>101325</v>
      </c>
      <c r="X1528" s="9">
        <f t="shared" si="330"/>
        <v>101325</v>
      </c>
    </row>
    <row r="1529" spans="3:24" x14ac:dyDescent="0.2">
      <c r="C1529" s="1"/>
      <c r="D1529" s="1"/>
      <c r="E1529">
        <f t="shared" si="323"/>
        <v>0.19062500000000801</v>
      </c>
      <c r="F1529">
        <f t="shared" si="324"/>
        <v>101325</v>
      </c>
      <c r="H1529" s="1">
        <v>0.19062500000000801</v>
      </c>
      <c r="I1529" s="1">
        <f t="shared" si="331"/>
        <v>382.50000000028831</v>
      </c>
      <c r="J1529" s="1">
        <f t="shared" si="332"/>
        <v>0</v>
      </c>
      <c r="K1529" s="1">
        <f t="shared" si="333"/>
        <v>4.665935790238592E-3</v>
      </c>
      <c r="L1529" s="1">
        <f t="shared" si="334"/>
        <v>0</v>
      </c>
      <c r="M1529" s="10">
        <f t="shared" si="325"/>
        <v>2.4130188194532512E-3</v>
      </c>
      <c r="N1529" s="9">
        <f t="shared" si="326"/>
        <v>7.6221728150261026</v>
      </c>
      <c r="O1529">
        <f>((-0.0000000008)*V1529^3+(0.000003)*V1529^2-0.004*V1529+2.013)*('Exhaust Gas Math'!$E$10/(T1529+'Exhaust Gas Math'!$E$10))+(357.45*V1529^-1.004)*(T1529/(T1529+'Exhaust Gas Math'!$E$10))</f>
        <v>0.17819999999999947</v>
      </c>
      <c r="P1529">
        <f t="shared" si="335"/>
        <v>0</v>
      </c>
      <c r="Q1529" s="9">
        <f t="shared" si="327"/>
        <v>0</v>
      </c>
      <c r="R1529" s="10">
        <f t="shared" si="328"/>
        <v>3.9769296294121147E-5</v>
      </c>
      <c r="S1529">
        <f t="shared" si="336"/>
        <v>0</v>
      </c>
      <c r="T1529" s="9">
        <f>S1529*'Exhaust Gas Math'!$C$14</f>
        <v>0</v>
      </c>
      <c r="U1529" s="9">
        <f>(T1529/'Exhaust Gas Math'!$B$14)+('Exhaust Gas Math'!$D$10)</f>
        <v>4.4059320573952224E-4</v>
      </c>
      <c r="V1529">
        <f>('Exhaust Gas Math'!$E$10*((-0.000000001)*V1528^3+(0.000002)*V1528^2-0.0012*V1528+1.3446)*$B$18+T1529*'Exhaust Gas Math'!$D$14*$B$17)/('Exhaust Gas Math'!$E$10*((-0.000000001)*V1528^3+(0.000002)*V1528^2-0.0012*V1528+1.3446)+T1529*'Exhaust Gas Math'!$D$14)</f>
        <v>1100</v>
      </c>
      <c r="W1529">
        <f t="shared" si="329"/>
        <v>101325</v>
      </c>
      <c r="X1529" s="9">
        <f t="shared" si="330"/>
        <v>101325</v>
      </c>
    </row>
    <row r="1530" spans="3:24" x14ac:dyDescent="0.2">
      <c r="C1530" s="1"/>
      <c r="D1530" s="1"/>
      <c r="E1530">
        <f t="shared" si="323"/>
        <v>0.190750000000008</v>
      </c>
      <c r="F1530">
        <f t="shared" si="324"/>
        <v>101325</v>
      </c>
      <c r="H1530" s="1">
        <v>0.190750000000008</v>
      </c>
      <c r="I1530" s="1">
        <f t="shared" si="331"/>
        <v>387.00000000028831</v>
      </c>
      <c r="J1530" s="1">
        <f t="shared" si="332"/>
        <v>0</v>
      </c>
      <c r="K1530" s="1">
        <f t="shared" si="333"/>
        <v>4.9818816821649405E-3</v>
      </c>
      <c r="L1530" s="1">
        <f t="shared" si="334"/>
        <v>0</v>
      </c>
      <c r="M1530" s="10">
        <f t="shared" si="325"/>
        <v>3.4550931833011063E-3</v>
      </c>
      <c r="N1530" s="9">
        <f t="shared" si="326"/>
        <v>9.0424454071628055</v>
      </c>
      <c r="O1530">
        <f>((-0.0000000008)*V1530^3+(0.000003)*V1530^2-0.004*V1530+2.013)*('Exhaust Gas Math'!$E$10/(T1530+'Exhaust Gas Math'!$E$10))+(357.45*V1530^-1.004)*(T1530/(T1530+'Exhaust Gas Math'!$E$10))</f>
        <v>0.17819999999999947</v>
      </c>
      <c r="P1530">
        <f t="shared" si="335"/>
        <v>0</v>
      </c>
      <c r="Q1530" s="9">
        <f t="shared" si="327"/>
        <v>0</v>
      </c>
      <c r="R1530" s="10">
        <f t="shared" si="328"/>
        <v>3.9769296294121147E-5</v>
      </c>
      <c r="S1530">
        <f t="shared" si="336"/>
        <v>0</v>
      </c>
      <c r="T1530" s="9">
        <f>S1530*'Exhaust Gas Math'!$C$14</f>
        <v>0</v>
      </c>
      <c r="U1530" s="9">
        <f>(T1530/'Exhaust Gas Math'!$B$14)+('Exhaust Gas Math'!$D$10)</f>
        <v>4.4059320573952224E-4</v>
      </c>
      <c r="V1530">
        <f>('Exhaust Gas Math'!$E$10*((-0.000000001)*V1529^3+(0.000002)*V1529^2-0.0012*V1529+1.3446)*$B$18+T1530*'Exhaust Gas Math'!$D$14*$B$17)/('Exhaust Gas Math'!$E$10*((-0.000000001)*V1529^3+(0.000002)*V1529^2-0.0012*V1529+1.3446)+T1530*'Exhaust Gas Math'!$D$14)</f>
        <v>1100</v>
      </c>
      <c r="W1530">
        <f t="shared" si="329"/>
        <v>101325</v>
      </c>
      <c r="X1530" s="9">
        <f t="shared" si="330"/>
        <v>101325</v>
      </c>
    </row>
    <row r="1531" spans="3:24" x14ac:dyDescent="0.2">
      <c r="C1531" s="1"/>
      <c r="D1531" s="1"/>
      <c r="E1531">
        <f t="shared" si="323"/>
        <v>0.19087500000000801</v>
      </c>
      <c r="F1531">
        <f t="shared" si="324"/>
        <v>101325</v>
      </c>
      <c r="H1531" s="1">
        <v>0.19087500000000801</v>
      </c>
      <c r="I1531" s="1">
        <f t="shared" si="331"/>
        <v>391.50000000028831</v>
      </c>
      <c r="J1531" s="1">
        <f t="shared" si="332"/>
        <v>0</v>
      </c>
      <c r="K1531" s="1">
        <f t="shared" si="333"/>
        <v>5.2890164747834726E-3</v>
      </c>
      <c r="L1531" s="1">
        <f t="shared" si="334"/>
        <v>0</v>
      </c>
      <c r="M1531" s="10">
        <f t="shared" si="325"/>
        <v>4.6713067900587511E-3</v>
      </c>
      <c r="N1531" s="9">
        <f t="shared" si="326"/>
        <v>10.406968316446369</v>
      </c>
      <c r="O1531">
        <f>((-0.0000000008)*V1531^3+(0.000003)*V1531^2-0.004*V1531+2.013)*('Exhaust Gas Math'!$E$10/(T1531+'Exhaust Gas Math'!$E$10))+(357.45*V1531^-1.004)*(T1531/(T1531+'Exhaust Gas Math'!$E$10))</f>
        <v>0.17819999999999947</v>
      </c>
      <c r="P1531">
        <f t="shared" si="335"/>
        <v>0</v>
      </c>
      <c r="Q1531" s="9">
        <f t="shared" si="327"/>
        <v>0</v>
      </c>
      <c r="R1531" s="10">
        <f t="shared" si="328"/>
        <v>3.9769296294121147E-5</v>
      </c>
      <c r="S1531">
        <f t="shared" si="336"/>
        <v>0</v>
      </c>
      <c r="T1531" s="9">
        <f>S1531*'Exhaust Gas Math'!$C$14</f>
        <v>0</v>
      </c>
      <c r="U1531" s="9">
        <f>(T1531/'Exhaust Gas Math'!$B$14)+('Exhaust Gas Math'!$D$10)</f>
        <v>4.4059320573952224E-4</v>
      </c>
      <c r="V1531">
        <f>('Exhaust Gas Math'!$E$10*((-0.000000001)*V1530^3+(0.000002)*V1530^2-0.0012*V1530+1.3446)*$B$18+T1531*'Exhaust Gas Math'!$D$14*$B$17)/('Exhaust Gas Math'!$E$10*((-0.000000001)*V1530^3+(0.000002)*V1530^2-0.0012*V1530+1.3446)+T1531*'Exhaust Gas Math'!$D$14)</f>
        <v>1100</v>
      </c>
      <c r="W1531">
        <f t="shared" si="329"/>
        <v>101325</v>
      </c>
      <c r="X1531" s="9">
        <f t="shared" si="330"/>
        <v>101325</v>
      </c>
    </row>
    <row r="1532" spans="3:24" x14ac:dyDescent="0.2">
      <c r="C1532" s="1"/>
      <c r="D1532" s="1"/>
      <c r="E1532">
        <f t="shared" si="323"/>
        <v>0.191000000000008</v>
      </c>
      <c r="F1532">
        <f t="shared" si="324"/>
        <v>101325</v>
      </c>
      <c r="H1532" s="1">
        <v>0.191000000000008</v>
      </c>
      <c r="I1532" s="1">
        <f t="shared" si="331"/>
        <v>396.00000000028831</v>
      </c>
      <c r="J1532" s="1">
        <f t="shared" si="332"/>
        <v>0</v>
      </c>
      <c r="K1532" s="1">
        <f t="shared" si="333"/>
        <v>5.5850504336821434E-3</v>
      </c>
      <c r="L1532" s="1">
        <f t="shared" si="334"/>
        <v>0</v>
      </c>
      <c r="M1532" s="10">
        <f t="shared" si="325"/>
        <v>6.0541612784077471E-3</v>
      </c>
      <c r="N1532" s="9">
        <f t="shared" si="326"/>
        <v>11.707328805390425</v>
      </c>
      <c r="O1532">
        <f>((-0.0000000008)*V1532^3+(0.000003)*V1532^2-0.004*V1532+2.013)*('Exhaust Gas Math'!$E$10/(T1532+'Exhaust Gas Math'!$E$10))+(357.45*V1532^-1.004)*(T1532/(T1532+'Exhaust Gas Math'!$E$10))</f>
        <v>0.17819999999999947</v>
      </c>
      <c r="P1532">
        <f t="shared" si="335"/>
        <v>0</v>
      </c>
      <c r="Q1532" s="9">
        <f t="shared" si="327"/>
        <v>0</v>
      </c>
      <c r="R1532" s="10">
        <f t="shared" si="328"/>
        <v>3.9769296294121147E-5</v>
      </c>
      <c r="S1532">
        <f t="shared" si="336"/>
        <v>0</v>
      </c>
      <c r="T1532" s="9">
        <f>S1532*'Exhaust Gas Math'!$C$14</f>
        <v>0</v>
      </c>
      <c r="U1532" s="9">
        <f>(T1532/'Exhaust Gas Math'!$B$14)+('Exhaust Gas Math'!$D$10)</f>
        <v>4.4059320573952224E-4</v>
      </c>
      <c r="V1532">
        <f>('Exhaust Gas Math'!$E$10*((-0.000000001)*V1531^3+(0.000002)*V1531^2-0.0012*V1531+1.3446)*$B$18+T1532*'Exhaust Gas Math'!$D$14*$B$17)/('Exhaust Gas Math'!$E$10*((-0.000000001)*V1531^3+(0.000002)*V1531^2-0.0012*V1531+1.3446)+T1532*'Exhaust Gas Math'!$D$14)</f>
        <v>1100</v>
      </c>
      <c r="W1532">
        <f t="shared" si="329"/>
        <v>101325</v>
      </c>
      <c r="X1532" s="9">
        <f t="shared" si="330"/>
        <v>101325</v>
      </c>
    </row>
    <row r="1533" spans="3:24" x14ac:dyDescent="0.2">
      <c r="C1533" s="1"/>
      <c r="D1533" s="1"/>
      <c r="E1533">
        <f t="shared" si="323"/>
        <v>0.19112500000000801</v>
      </c>
      <c r="F1533">
        <f t="shared" si="324"/>
        <v>101325</v>
      </c>
      <c r="H1533" s="1">
        <v>0.19112500000000801</v>
      </c>
      <c r="I1533" s="1">
        <f t="shared" si="331"/>
        <v>400.50000000028831</v>
      </c>
      <c r="J1533" s="1">
        <f t="shared" si="332"/>
        <v>0</v>
      </c>
      <c r="K1533" s="1">
        <f t="shared" si="333"/>
        <v>5.8677765827738343E-3</v>
      </c>
      <c r="L1533" s="1">
        <f t="shared" si="334"/>
        <v>0</v>
      </c>
      <c r="M1533" s="10">
        <f t="shared" si="325"/>
        <v>7.5951308905826444E-3</v>
      </c>
      <c r="N1533" s="9">
        <f t="shared" si="326"/>
        <v>12.935509719167833</v>
      </c>
      <c r="O1533">
        <f>((-0.0000000008)*V1533^3+(0.000003)*V1533^2-0.004*V1533+2.013)*('Exhaust Gas Math'!$E$10/(T1533+'Exhaust Gas Math'!$E$10))+(357.45*V1533^-1.004)*(T1533/(T1533+'Exhaust Gas Math'!$E$10))</f>
        <v>0.17819999999999947</v>
      </c>
      <c r="P1533">
        <f t="shared" si="335"/>
        <v>0</v>
      </c>
      <c r="Q1533" s="9">
        <f t="shared" si="327"/>
        <v>0</v>
      </c>
      <c r="R1533" s="10">
        <f t="shared" si="328"/>
        <v>3.9769296294121147E-5</v>
      </c>
      <c r="S1533">
        <f t="shared" si="336"/>
        <v>0</v>
      </c>
      <c r="T1533" s="9">
        <f>S1533*'Exhaust Gas Math'!$C$14</f>
        <v>0</v>
      </c>
      <c r="U1533" s="9">
        <f>(T1533/'Exhaust Gas Math'!$B$14)+('Exhaust Gas Math'!$D$10)</f>
        <v>4.4059320573952224E-4</v>
      </c>
      <c r="V1533">
        <f>('Exhaust Gas Math'!$E$10*((-0.000000001)*V1532^3+(0.000002)*V1532^2-0.0012*V1532+1.3446)*$B$18+T1533*'Exhaust Gas Math'!$D$14*$B$17)/('Exhaust Gas Math'!$E$10*((-0.000000001)*V1532^3+(0.000002)*V1532^2-0.0012*V1532+1.3446)+T1533*'Exhaust Gas Math'!$D$14)</f>
        <v>1100</v>
      </c>
      <c r="W1533">
        <f t="shared" si="329"/>
        <v>101325</v>
      </c>
      <c r="X1533" s="9">
        <f t="shared" si="330"/>
        <v>101325</v>
      </c>
    </row>
    <row r="1534" spans="3:24" x14ac:dyDescent="0.2">
      <c r="C1534" s="1"/>
      <c r="D1534" s="1"/>
      <c r="E1534">
        <f t="shared" si="323"/>
        <v>0.191250000000008</v>
      </c>
      <c r="F1534">
        <f t="shared" si="324"/>
        <v>101325</v>
      </c>
      <c r="H1534" s="1">
        <v>0.191250000000008</v>
      </c>
      <c r="I1534" s="1">
        <f t="shared" si="331"/>
        <v>405.00000000028831</v>
      </c>
      <c r="J1534" s="1">
        <f t="shared" si="332"/>
        <v>0</v>
      </c>
      <c r="K1534" s="1">
        <f t="shared" si="333"/>
        <v>6.1350871576231064E-3</v>
      </c>
      <c r="L1534" s="1">
        <f t="shared" si="334"/>
        <v>0</v>
      </c>
      <c r="M1534" s="10">
        <f t="shared" si="325"/>
        <v>9.2847150364991984E-3</v>
      </c>
      <c r="N1534" s="9">
        <f t="shared" si="326"/>
        <v>14.083938914032869</v>
      </c>
      <c r="O1534">
        <f>((-0.0000000008)*V1534^3+(0.000003)*V1534^2-0.004*V1534+2.013)*('Exhaust Gas Math'!$E$10/(T1534+'Exhaust Gas Math'!$E$10))+(357.45*V1534^-1.004)*(T1534/(T1534+'Exhaust Gas Math'!$E$10))</f>
        <v>0.17819999999999947</v>
      </c>
      <c r="P1534">
        <f t="shared" si="335"/>
        <v>0</v>
      </c>
      <c r="Q1534" s="9">
        <f t="shared" si="327"/>
        <v>0</v>
      </c>
      <c r="R1534" s="10">
        <f t="shared" si="328"/>
        <v>3.9769296294121147E-5</v>
      </c>
      <c r="S1534">
        <f t="shared" si="336"/>
        <v>0</v>
      </c>
      <c r="T1534" s="9">
        <f>S1534*'Exhaust Gas Math'!$C$14</f>
        <v>0</v>
      </c>
      <c r="U1534" s="9">
        <f>(T1534/'Exhaust Gas Math'!$B$14)+('Exhaust Gas Math'!$D$10)</f>
        <v>4.4059320573952224E-4</v>
      </c>
      <c r="V1534">
        <f>('Exhaust Gas Math'!$E$10*((-0.000000001)*V1533^3+(0.000002)*V1533^2-0.0012*V1533+1.3446)*$B$18+T1534*'Exhaust Gas Math'!$D$14*$B$17)/('Exhaust Gas Math'!$E$10*((-0.000000001)*V1533^3+(0.000002)*V1533^2-0.0012*V1533+1.3446)+T1534*'Exhaust Gas Math'!$D$14)</f>
        <v>1100</v>
      </c>
      <c r="W1534">
        <f t="shared" si="329"/>
        <v>101325</v>
      </c>
      <c r="X1534" s="9">
        <f t="shared" si="330"/>
        <v>101325</v>
      </c>
    </row>
    <row r="1535" spans="3:24" x14ac:dyDescent="0.2">
      <c r="C1535" s="1"/>
      <c r="D1535" s="1"/>
      <c r="E1535">
        <f t="shared" si="323"/>
        <v>0.19137500000000801</v>
      </c>
      <c r="F1535">
        <f t="shared" si="324"/>
        <v>101325</v>
      </c>
      <c r="H1535" s="1">
        <v>0.19137500000000801</v>
      </c>
      <c r="I1535" s="1">
        <f t="shared" si="331"/>
        <v>409.50000000028831</v>
      </c>
      <c r="J1535" s="1">
        <f t="shared" si="332"/>
        <v>0</v>
      </c>
      <c r="K1535" s="1">
        <f t="shared" si="333"/>
        <v>6.3849893191356751E-3</v>
      </c>
      <c r="L1535" s="1">
        <f t="shared" si="334"/>
        <v>0</v>
      </c>
      <c r="M1535" s="10">
        <f t="shared" si="325"/>
        <v>1.1112496868054361E-2</v>
      </c>
      <c r="N1535" s="9">
        <f t="shared" si="326"/>
        <v>15.14553594210796</v>
      </c>
      <c r="O1535">
        <f>((-0.0000000008)*V1535^3+(0.000003)*V1535^2-0.004*V1535+2.013)*('Exhaust Gas Math'!$E$10/(T1535+'Exhaust Gas Math'!$E$10))+(357.45*V1535^-1.004)*(T1535/(T1535+'Exhaust Gas Math'!$E$10))</f>
        <v>0.17819999999999947</v>
      </c>
      <c r="P1535">
        <f t="shared" si="335"/>
        <v>0</v>
      </c>
      <c r="Q1535" s="9">
        <f t="shared" si="327"/>
        <v>0</v>
      </c>
      <c r="R1535" s="10">
        <f t="shared" si="328"/>
        <v>3.9769296294121147E-5</v>
      </c>
      <c r="S1535">
        <f t="shared" si="336"/>
        <v>0</v>
      </c>
      <c r="T1535" s="9">
        <f>S1535*'Exhaust Gas Math'!$C$14</f>
        <v>0</v>
      </c>
      <c r="U1535" s="9">
        <f>(T1535/'Exhaust Gas Math'!$B$14)+('Exhaust Gas Math'!$D$10)</f>
        <v>4.4059320573952224E-4</v>
      </c>
      <c r="V1535">
        <f>('Exhaust Gas Math'!$E$10*((-0.000000001)*V1534^3+(0.000002)*V1534^2-0.0012*V1534+1.3446)*$B$18+T1535*'Exhaust Gas Math'!$D$14*$B$17)/('Exhaust Gas Math'!$E$10*((-0.000000001)*V1534^3+(0.000002)*V1534^2-0.0012*V1534+1.3446)+T1535*'Exhaust Gas Math'!$D$14)</f>
        <v>1100</v>
      </c>
      <c r="W1535">
        <f t="shared" si="329"/>
        <v>101325</v>
      </c>
      <c r="X1535" s="9">
        <f t="shared" si="330"/>
        <v>101325</v>
      </c>
    </row>
    <row r="1536" spans="3:24" x14ac:dyDescent="0.2">
      <c r="C1536" s="1"/>
      <c r="D1536" s="1"/>
      <c r="E1536">
        <f t="shared" si="323"/>
        <v>0.191500000000008</v>
      </c>
      <c r="F1536">
        <f t="shared" si="324"/>
        <v>101325</v>
      </c>
      <c r="H1536" s="1">
        <v>0.191500000000008</v>
      </c>
      <c r="I1536" s="1">
        <f t="shared" si="331"/>
        <v>414.00000000028831</v>
      </c>
      <c r="J1536" s="1">
        <f t="shared" si="332"/>
        <v>0</v>
      </c>
      <c r="K1536" s="1">
        <f t="shared" si="333"/>
        <v>6.6156200104628519E-3</v>
      </c>
      <c r="L1536" s="1">
        <f t="shared" si="334"/>
        <v>0</v>
      </c>
      <c r="M1536" s="10">
        <f t="shared" si="325"/>
        <v>1.3067207502457451E-2</v>
      </c>
      <c r="N1536" s="9">
        <f t="shared" si="326"/>
        <v>16.113755704698193</v>
      </c>
      <c r="O1536">
        <f>((-0.0000000008)*V1536^3+(0.000003)*V1536^2-0.004*V1536+2.013)*('Exhaust Gas Math'!$E$10/(T1536+'Exhaust Gas Math'!$E$10))+(357.45*V1536^-1.004)*(T1536/(T1536+'Exhaust Gas Math'!$E$10))</f>
        <v>0.17819999999999947</v>
      </c>
      <c r="P1536">
        <f t="shared" si="335"/>
        <v>0</v>
      </c>
      <c r="Q1536" s="9">
        <f t="shared" si="327"/>
        <v>0</v>
      </c>
      <c r="R1536" s="10">
        <f t="shared" si="328"/>
        <v>3.9769296294121147E-5</v>
      </c>
      <c r="S1536">
        <f t="shared" si="336"/>
        <v>0</v>
      </c>
      <c r="T1536" s="9">
        <f>S1536*'Exhaust Gas Math'!$C$14</f>
        <v>0</v>
      </c>
      <c r="U1536" s="9">
        <f>(T1536/'Exhaust Gas Math'!$B$14)+('Exhaust Gas Math'!$D$10)</f>
        <v>4.4059320573952224E-4</v>
      </c>
      <c r="V1536">
        <f>('Exhaust Gas Math'!$E$10*((-0.000000001)*V1535^3+(0.000002)*V1535^2-0.0012*V1535+1.3446)*$B$18+T1536*'Exhaust Gas Math'!$D$14*$B$17)/('Exhaust Gas Math'!$E$10*((-0.000000001)*V1535^3+(0.000002)*V1535^2-0.0012*V1535+1.3446)+T1536*'Exhaust Gas Math'!$D$14)</f>
        <v>1100</v>
      </c>
      <c r="W1536">
        <f t="shared" si="329"/>
        <v>101325</v>
      </c>
      <c r="X1536" s="9">
        <f t="shared" si="330"/>
        <v>101325</v>
      </c>
    </row>
    <row r="1537" spans="3:24" x14ac:dyDescent="0.2">
      <c r="C1537" s="1"/>
      <c r="D1537" s="1"/>
      <c r="E1537">
        <f t="shared" si="323"/>
        <v>0.19162500000000801</v>
      </c>
      <c r="F1537">
        <f t="shared" si="324"/>
        <v>101325</v>
      </c>
      <c r="H1537" s="1">
        <v>0.19162500000000801</v>
      </c>
      <c r="I1537" s="1">
        <f t="shared" si="331"/>
        <v>418.50000000028831</v>
      </c>
      <c r="J1537" s="1">
        <f t="shared" si="332"/>
        <v>0</v>
      </c>
      <c r="K1537" s="1">
        <f t="shared" si="333"/>
        <v>6.8252598463604168E-3</v>
      </c>
      <c r="L1537" s="1">
        <f t="shared" si="334"/>
        <v>0</v>
      </c>
      <c r="M1537" s="10">
        <f t="shared" si="325"/>
        <v>1.5136795498640519E-2</v>
      </c>
      <c r="N1537" s="9">
        <f t="shared" si="326"/>
        <v>16.982628805001603</v>
      </c>
      <c r="O1537">
        <f>((-0.0000000008)*V1537^3+(0.000003)*V1537^2-0.004*V1537+2.013)*('Exhaust Gas Math'!$E$10/(T1537+'Exhaust Gas Math'!$E$10))+(357.45*V1537^-1.004)*(T1537/(T1537+'Exhaust Gas Math'!$E$10))</f>
        <v>0.17819999999999947</v>
      </c>
      <c r="P1537">
        <f t="shared" si="335"/>
        <v>0</v>
      </c>
      <c r="Q1537" s="9">
        <f t="shared" si="327"/>
        <v>0</v>
      </c>
      <c r="R1537" s="10">
        <f t="shared" si="328"/>
        <v>3.9769296294121147E-5</v>
      </c>
      <c r="S1537">
        <f t="shared" si="336"/>
        <v>0</v>
      </c>
      <c r="T1537" s="9">
        <f>S1537*'Exhaust Gas Math'!$C$14</f>
        <v>0</v>
      </c>
      <c r="U1537" s="9">
        <f>(T1537/'Exhaust Gas Math'!$B$14)+('Exhaust Gas Math'!$D$10)</f>
        <v>4.4059320573952224E-4</v>
      </c>
      <c r="V1537">
        <f>('Exhaust Gas Math'!$E$10*((-0.000000001)*V1536^3+(0.000002)*V1536^2-0.0012*V1536+1.3446)*$B$18+T1537*'Exhaust Gas Math'!$D$14*$B$17)/('Exhaust Gas Math'!$E$10*((-0.000000001)*V1536^3+(0.000002)*V1536^2-0.0012*V1536+1.3446)+T1537*'Exhaust Gas Math'!$D$14)</f>
        <v>1100</v>
      </c>
      <c r="W1537">
        <f t="shared" si="329"/>
        <v>101325</v>
      </c>
      <c r="X1537" s="9">
        <f t="shared" si="330"/>
        <v>101325</v>
      </c>
    </row>
    <row r="1538" spans="3:24" x14ac:dyDescent="0.2">
      <c r="C1538" s="1"/>
      <c r="D1538" s="1"/>
      <c r="E1538">
        <f t="shared" si="323"/>
        <v>0.191750000000008</v>
      </c>
      <c r="F1538">
        <f t="shared" si="324"/>
        <v>101325</v>
      </c>
      <c r="H1538" s="1">
        <v>0.191750000000008</v>
      </c>
      <c r="I1538" s="1">
        <f t="shared" si="331"/>
        <v>423.00000000028831</v>
      </c>
      <c r="J1538" s="1">
        <f t="shared" si="332"/>
        <v>0</v>
      </c>
      <c r="K1538" s="1">
        <f t="shared" si="333"/>
        <v>7.0123459314549719E-3</v>
      </c>
      <c r="L1538" s="1">
        <f t="shared" si="334"/>
        <v>0</v>
      </c>
      <c r="M1538" s="10">
        <f t="shared" si="325"/>
        <v>1.73085011583985E-2</v>
      </c>
      <c r="N1538" s="9">
        <f t="shared" si="326"/>
        <v>17.746798351424875</v>
      </c>
      <c r="O1538">
        <f>((-0.0000000008)*V1538^3+(0.000003)*V1538^2-0.004*V1538+2.013)*('Exhaust Gas Math'!$E$10/(T1538+'Exhaust Gas Math'!$E$10))+(357.45*V1538^-1.004)*(T1538/(T1538+'Exhaust Gas Math'!$E$10))</f>
        <v>0.17819999999999947</v>
      </c>
      <c r="P1538">
        <f t="shared" si="335"/>
        <v>0</v>
      </c>
      <c r="Q1538" s="9">
        <f t="shared" si="327"/>
        <v>0</v>
      </c>
      <c r="R1538" s="10">
        <f t="shared" si="328"/>
        <v>3.9769296294121147E-5</v>
      </c>
      <c r="S1538">
        <f t="shared" si="336"/>
        <v>0</v>
      </c>
      <c r="T1538" s="9">
        <f>S1538*'Exhaust Gas Math'!$C$14</f>
        <v>0</v>
      </c>
      <c r="U1538" s="9">
        <f>(T1538/'Exhaust Gas Math'!$B$14)+('Exhaust Gas Math'!$D$10)</f>
        <v>4.4059320573952224E-4</v>
      </c>
      <c r="V1538">
        <f>('Exhaust Gas Math'!$E$10*((-0.000000001)*V1537^3+(0.000002)*V1537^2-0.0012*V1537+1.3446)*$B$18+T1538*'Exhaust Gas Math'!$D$14*$B$17)/('Exhaust Gas Math'!$E$10*((-0.000000001)*V1537^3+(0.000002)*V1537^2-0.0012*V1537+1.3446)+T1538*'Exhaust Gas Math'!$D$14)</f>
        <v>1100</v>
      </c>
      <c r="W1538">
        <f t="shared" si="329"/>
        <v>101325</v>
      </c>
      <c r="X1538" s="9">
        <f t="shared" si="330"/>
        <v>101325</v>
      </c>
    </row>
    <row r="1539" spans="3:24" x14ac:dyDescent="0.2">
      <c r="C1539" s="1"/>
      <c r="D1539" s="1"/>
      <c r="E1539">
        <f t="shared" ref="E1539:E1602" si="337">H1539</f>
        <v>0.19187500000000801</v>
      </c>
      <c r="F1539">
        <f t="shared" ref="F1539:F1602" si="338">X1539</f>
        <v>101325</v>
      </c>
      <c r="H1539" s="1">
        <v>0.19187500000000801</v>
      </c>
      <c r="I1539" s="1">
        <f t="shared" si="331"/>
        <v>427.50000000028831</v>
      </c>
      <c r="J1539" s="1">
        <f t="shared" si="332"/>
        <v>0</v>
      </c>
      <c r="K1539" s="1">
        <f t="shared" si="333"/>
        <v>7.1754835118555387E-3</v>
      </c>
      <c r="L1539" s="1">
        <f t="shared" si="334"/>
        <v>0</v>
      </c>
      <c r="M1539" s="10">
        <f t="shared" si="325"/>
        <v>1.9568935194173936E-2</v>
      </c>
      <c r="N1539" s="9">
        <f t="shared" si="326"/>
        <v>18.401552984602326</v>
      </c>
      <c r="O1539">
        <f>((-0.0000000008)*V1539^3+(0.000003)*V1539^2-0.004*V1539+2.013)*('Exhaust Gas Math'!$E$10/(T1539+'Exhaust Gas Math'!$E$10))+(357.45*V1539^-1.004)*(T1539/(T1539+'Exhaust Gas Math'!$E$10))</f>
        <v>0.17819999999999947</v>
      </c>
      <c r="P1539">
        <f t="shared" si="335"/>
        <v>0</v>
      </c>
      <c r="Q1539" s="9">
        <f t="shared" si="327"/>
        <v>0</v>
      </c>
      <c r="R1539" s="10">
        <f t="shared" si="328"/>
        <v>3.9769296294121147E-5</v>
      </c>
      <c r="S1539">
        <f t="shared" si="336"/>
        <v>0</v>
      </c>
      <c r="T1539" s="9">
        <f>S1539*'Exhaust Gas Math'!$C$14</f>
        <v>0</v>
      </c>
      <c r="U1539" s="9">
        <f>(T1539/'Exhaust Gas Math'!$B$14)+('Exhaust Gas Math'!$D$10)</f>
        <v>4.4059320573952224E-4</v>
      </c>
      <c r="V1539">
        <f>('Exhaust Gas Math'!$E$10*((-0.000000001)*V1538^3+(0.000002)*V1538^2-0.0012*V1538+1.3446)*$B$18+T1539*'Exhaust Gas Math'!$D$14*$B$17)/('Exhaust Gas Math'!$E$10*((-0.000000001)*V1538^3+(0.000002)*V1538^2-0.0012*V1538+1.3446)+T1539*'Exhaust Gas Math'!$D$14)</f>
        <v>1100</v>
      </c>
      <c r="W1539">
        <f t="shared" si="329"/>
        <v>101325</v>
      </c>
      <c r="X1539" s="9">
        <f t="shared" si="330"/>
        <v>101325</v>
      </c>
    </row>
    <row r="1540" spans="3:24" x14ac:dyDescent="0.2">
      <c r="C1540" s="1"/>
      <c r="D1540" s="1"/>
      <c r="E1540">
        <f t="shared" si="337"/>
        <v>0.192000000000008</v>
      </c>
      <c r="F1540">
        <f t="shared" si="338"/>
        <v>101325</v>
      </c>
      <c r="H1540" s="1">
        <v>0.192000000000008</v>
      </c>
      <c r="I1540" s="1">
        <f t="shared" si="331"/>
        <v>432.00000000028831</v>
      </c>
      <c r="J1540" s="1">
        <f t="shared" si="332"/>
        <v>0</v>
      </c>
      <c r="K1540" s="1">
        <f t="shared" si="333"/>
        <v>7.3134563732460516E-3</v>
      </c>
      <c r="L1540" s="1">
        <f t="shared" si="334"/>
        <v>0</v>
      </c>
      <c r="M1540" s="10">
        <f t="shared" ref="M1540:M1603" si="339">-(($B$3/1000)/2)*COS($B$10*H1540)+(($B$3/1000)/2)</f>
        <v>2.190416127846569E-2</v>
      </c>
      <c r="N1540" s="9">
        <f t="shared" ref="N1540:N1603" si="340">($B$3/1000/2)*$B$10*SIN($B$10*H1540)</f>
        <v>18.942855924492399</v>
      </c>
      <c r="O1540">
        <f>((-0.0000000008)*V1540^3+(0.000003)*V1540^2-0.004*V1540+2.013)*('Exhaust Gas Math'!$E$10/(T1540+'Exhaust Gas Math'!$E$10))+(357.45*V1540^-1.004)*(T1540/(T1540+'Exhaust Gas Math'!$E$10))</f>
        <v>0.17819999999999947</v>
      </c>
      <c r="P1540">
        <f t="shared" si="335"/>
        <v>0</v>
      </c>
      <c r="Q1540" s="9">
        <f t="shared" ref="Q1540:Q1603" si="341">M1540*$B$4*J1540</f>
        <v>0</v>
      </c>
      <c r="R1540" s="10">
        <f t="shared" ref="R1540:R1603" si="342">$B$7+J1540*Q1540</f>
        <v>3.9769296294121147E-5</v>
      </c>
      <c r="S1540">
        <f t="shared" si="336"/>
        <v>0</v>
      </c>
      <c r="T1540" s="9">
        <f>S1540*'Exhaust Gas Math'!$C$14</f>
        <v>0</v>
      </c>
      <c r="U1540" s="9">
        <f>(T1540/'Exhaust Gas Math'!$B$14)+('Exhaust Gas Math'!$D$10)</f>
        <v>4.4059320573952224E-4</v>
      </c>
      <c r="V1540">
        <f>('Exhaust Gas Math'!$E$10*((-0.000000001)*V1539^3+(0.000002)*V1539^2-0.0012*V1539+1.3446)*$B$18+T1540*'Exhaust Gas Math'!$D$14*$B$17)/('Exhaust Gas Math'!$E$10*((-0.000000001)*V1539^3+(0.000002)*V1539^2-0.0012*V1539+1.3446)+T1540*'Exhaust Gas Math'!$D$14)</f>
        <v>1100</v>
      </c>
      <c r="W1540">
        <f t="shared" ref="W1540:W1603" si="343">(U1540*$B$15*V1540)/R1540</f>
        <v>101325</v>
      </c>
      <c r="X1540" s="9">
        <f t="shared" ref="X1540:X1603" si="344">P1540+W1540</f>
        <v>101325</v>
      </c>
    </row>
    <row r="1541" spans="3:24" x14ac:dyDescent="0.2">
      <c r="C1541" s="1"/>
      <c r="D1541" s="1"/>
      <c r="E1541">
        <f t="shared" si="337"/>
        <v>0.19212500000000801</v>
      </c>
      <c r="F1541">
        <f t="shared" si="338"/>
        <v>101325</v>
      </c>
      <c r="H1541" s="1">
        <v>0.19212500000000801</v>
      </c>
      <c r="I1541" s="1">
        <f t="shared" ref="I1541:I1604" si="345">($B$9*360*H1541)-(720*FLOOR(H1541/(1/($B$9/2)),1))</f>
        <v>436.50000000028831</v>
      </c>
      <c r="J1541" s="1">
        <f t="shared" ref="J1541:J1604" si="346">IF(I1541&lt;=$B$12,1,0)</f>
        <v>0</v>
      </c>
      <c r="K1541" s="1">
        <f t="shared" ref="K1541:K1604" si="347">-0.0038*COS(0.549848656*(I1541+(327.363-$B$12)/2)*2*PI()/180)+0.0038</f>
        <v>7.4252359079394342E-3</v>
      </c>
      <c r="L1541" s="1">
        <f t="shared" ref="L1541:L1604" si="348">ROUND((-0.0038*COS(0.549848656*(I1541+38.606)*2*PI()/180)+0.0038)/0.0076,2)*J1541</f>
        <v>0</v>
      </c>
      <c r="M1541" s="10">
        <f t="shared" si="339"/>
        <v>2.429978196592306E-2</v>
      </c>
      <c r="N1541" s="9">
        <f t="shared" si="340"/>
        <v>19.36736985846925</v>
      </c>
      <c r="O1541">
        <f>((-0.0000000008)*V1541^3+(0.000003)*V1541^2-0.004*V1541+2.013)*('Exhaust Gas Math'!$E$10/(T1541+'Exhaust Gas Math'!$E$10))+(357.45*V1541^-1.004)*(T1541/(T1541+'Exhaust Gas Math'!$E$10))</f>
        <v>0.17819999999999947</v>
      </c>
      <c r="P1541">
        <f t="shared" ref="P1541:P1604" si="349">J1541*SIGN(N1541)*-0.5*O1541*N1541^2</f>
        <v>0</v>
      </c>
      <c r="Q1541" s="9">
        <f t="shared" si="341"/>
        <v>0</v>
      </c>
      <c r="R1541" s="10">
        <f t="shared" si="342"/>
        <v>3.9769296294121147E-5</v>
      </c>
      <c r="S1541">
        <f t="shared" ref="S1541:S1604" si="350">J1541*(1.5603*L1541*(Q1541-Q1540)*$B$14+S1540)</f>
        <v>0</v>
      </c>
      <c r="T1541" s="9">
        <f>S1541*'Exhaust Gas Math'!$C$14</f>
        <v>0</v>
      </c>
      <c r="U1541" s="9">
        <f>(T1541/'Exhaust Gas Math'!$B$14)+('Exhaust Gas Math'!$D$10)</f>
        <v>4.4059320573952224E-4</v>
      </c>
      <c r="V1541">
        <f>('Exhaust Gas Math'!$E$10*((-0.000000001)*V1540^3+(0.000002)*V1540^2-0.0012*V1540+1.3446)*$B$18+T1541*'Exhaust Gas Math'!$D$14*$B$17)/('Exhaust Gas Math'!$E$10*((-0.000000001)*V1540^3+(0.000002)*V1540^2-0.0012*V1540+1.3446)+T1541*'Exhaust Gas Math'!$D$14)</f>
        <v>1100</v>
      </c>
      <c r="W1541">
        <f t="shared" si="343"/>
        <v>101325</v>
      </c>
      <c r="X1541" s="9">
        <f t="shared" si="344"/>
        <v>101325</v>
      </c>
    </row>
    <row r="1542" spans="3:24" x14ac:dyDescent="0.2">
      <c r="C1542" s="1"/>
      <c r="D1542" s="1"/>
      <c r="E1542">
        <f t="shared" si="337"/>
        <v>0.192250000000008</v>
      </c>
      <c r="F1542">
        <f t="shared" si="338"/>
        <v>101325</v>
      </c>
      <c r="H1542" s="1">
        <v>0.192250000000008</v>
      </c>
      <c r="I1542" s="1">
        <f t="shared" si="345"/>
        <v>441.00000000028831</v>
      </c>
      <c r="J1542" s="1">
        <f t="shared" si="346"/>
        <v>0</v>
      </c>
      <c r="K1542" s="1">
        <f t="shared" si="347"/>
        <v>7.5099887832970353E-3</v>
      </c>
      <c r="L1542" s="1">
        <f t="shared" si="348"/>
        <v>0</v>
      </c>
      <c r="M1542" s="10">
        <f t="shared" si="339"/>
        <v>2.6741027458381847E-2</v>
      </c>
      <c r="N1542" s="9">
        <f t="shared" si="340"/>
        <v>19.672477516964502</v>
      </c>
      <c r="O1542">
        <f>((-0.0000000008)*V1542^3+(0.000003)*V1542^2-0.004*V1542+2.013)*('Exhaust Gas Math'!$E$10/(T1542+'Exhaust Gas Math'!$E$10))+(357.45*V1542^-1.004)*(T1542/(T1542+'Exhaust Gas Math'!$E$10))</f>
        <v>0.17819999999999947</v>
      </c>
      <c r="P1542">
        <f t="shared" si="349"/>
        <v>0</v>
      </c>
      <c r="Q1542" s="9">
        <f t="shared" si="341"/>
        <v>0</v>
      </c>
      <c r="R1542" s="10">
        <f t="shared" si="342"/>
        <v>3.9769296294121147E-5</v>
      </c>
      <c r="S1542">
        <f t="shared" si="350"/>
        <v>0</v>
      </c>
      <c r="T1542" s="9">
        <f>S1542*'Exhaust Gas Math'!$C$14</f>
        <v>0</v>
      </c>
      <c r="U1542" s="9">
        <f>(T1542/'Exhaust Gas Math'!$B$14)+('Exhaust Gas Math'!$D$10)</f>
        <v>4.4059320573952224E-4</v>
      </c>
      <c r="V1542">
        <f>('Exhaust Gas Math'!$E$10*((-0.000000001)*V1541^3+(0.000002)*V1541^2-0.0012*V1541+1.3446)*$B$18+T1542*'Exhaust Gas Math'!$D$14*$B$17)/('Exhaust Gas Math'!$E$10*((-0.000000001)*V1541^3+(0.000002)*V1541^2-0.0012*V1541+1.3446)+T1542*'Exhaust Gas Math'!$D$14)</f>
        <v>1100</v>
      </c>
      <c r="W1542">
        <f t="shared" si="343"/>
        <v>101325</v>
      </c>
      <c r="X1542" s="9">
        <f t="shared" si="344"/>
        <v>101325</v>
      </c>
    </row>
    <row r="1543" spans="3:24" x14ac:dyDescent="0.2">
      <c r="C1543" s="1"/>
      <c r="D1543" s="1"/>
      <c r="E1543">
        <f t="shared" si="337"/>
        <v>0.19237500000000801</v>
      </c>
      <c r="F1543">
        <f t="shared" si="338"/>
        <v>101325</v>
      </c>
      <c r="H1543" s="1">
        <v>0.19237500000000801</v>
      </c>
      <c r="I1543" s="1">
        <f t="shared" si="345"/>
        <v>445.50000000028831</v>
      </c>
      <c r="J1543" s="1">
        <f t="shared" si="346"/>
        <v>0</v>
      </c>
      <c r="K1543" s="1">
        <f t="shared" si="347"/>
        <v>7.5670831543443035E-3</v>
      </c>
      <c r="L1543" s="1">
        <f t="shared" si="348"/>
        <v>0</v>
      </c>
      <c r="M1543" s="10">
        <f t="shared" si="339"/>
        <v>2.9212846665586299E-2</v>
      </c>
      <c r="N1543" s="9">
        <f t="shared" si="340"/>
        <v>19.856297809805163</v>
      </c>
      <c r="O1543">
        <f>((-0.0000000008)*V1543^3+(0.000003)*V1543^2-0.004*V1543+2.013)*('Exhaust Gas Math'!$E$10/(T1543+'Exhaust Gas Math'!$E$10))+(357.45*V1543^-1.004)*(T1543/(T1543+'Exhaust Gas Math'!$E$10))</f>
        <v>0.17819999999999947</v>
      </c>
      <c r="P1543">
        <f t="shared" si="349"/>
        <v>0</v>
      </c>
      <c r="Q1543" s="9">
        <f t="shared" si="341"/>
        <v>0</v>
      </c>
      <c r="R1543" s="10">
        <f t="shared" si="342"/>
        <v>3.9769296294121147E-5</v>
      </c>
      <c r="S1543">
        <f t="shared" si="350"/>
        <v>0</v>
      </c>
      <c r="T1543" s="9">
        <f>S1543*'Exhaust Gas Math'!$C$14</f>
        <v>0</v>
      </c>
      <c r="U1543" s="9">
        <f>(T1543/'Exhaust Gas Math'!$B$14)+('Exhaust Gas Math'!$D$10)</f>
        <v>4.4059320573952224E-4</v>
      </c>
      <c r="V1543">
        <f>('Exhaust Gas Math'!$E$10*((-0.000000001)*V1542^3+(0.000002)*V1542^2-0.0012*V1542+1.3446)*$B$18+T1543*'Exhaust Gas Math'!$D$14*$B$17)/('Exhaust Gas Math'!$E$10*((-0.000000001)*V1542^3+(0.000002)*V1542^2-0.0012*V1542+1.3446)+T1543*'Exhaust Gas Math'!$D$14)</f>
        <v>1100</v>
      </c>
      <c r="W1543">
        <f t="shared" si="343"/>
        <v>101325</v>
      </c>
      <c r="X1543" s="9">
        <f t="shared" si="344"/>
        <v>101325</v>
      </c>
    </row>
    <row r="1544" spans="3:24" x14ac:dyDescent="0.2">
      <c r="C1544" s="1"/>
      <c r="D1544" s="1"/>
      <c r="E1544">
        <f t="shared" si="337"/>
        <v>0.192500000000008</v>
      </c>
      <c r="F1544">
        <f t="shared" si="338"/>
        <v>101325</v>
      </c>
      <c r="H1544" s="1">
        <v>0.192500000000008</v>
      </c>
      <c r="I1544" s="1">
        <f t="shared" si="345"/>
        <v>450.00000000028831</v>
      </c>
      <c r="J1544" s="1">
        <f t="shared" si="346"/>
        <v>0</v>
      </c>
      <c r="K1544" s="1">
        <f t="shared" si="347"/>
        <v>7.5960933742666645E-3</v>
      </c>
      <c r="L1544" s="1">
        <f t="shared" si="348"/>
        <v>0</v>
      </c>
      <c r="M1544" s="10">
        <f t="shared" si="339"/>
        <v>3.1700000000159378E-2</v>
      </c>
      <c r="N1544" s="9">
        <f t="shared" si="340"/>
        <v>19.917697423759289</v>
      </c>
      <c r="O1544">
        <f>((-0.0000000008)*V1544^3+(0.000003)*V1544^2-0.004*V1544+2.013)*('Exhaust Gas Math'!$E$10/(T1544+'Exhaust Gas Math'!$E$10))+(357.45*V1544^-1.004)*(T1544/(T1544+'Exhaust Gas Math'!$E$10))</f>
        <v>0.17819999999999947</v>
      </c>
      <c r="P1544">
        <f t="shared" si="349"/>
        <v>0</v>
      </c>
      <c r="Q1544" s="9">
        <f t="shared" si="341"/>
        <v>0</v>
      </c>
      <c r="R1544" s="10">
        <f t="shared" si="342"/>
        <v>3.9769296294121147E-5</v>
      </c>
      <c r="S1544">
        <f t="shared" si="350"/>
        <v>0</v>
      </c>
      <c r="T1544" s="9">
        <f>S1544*'Exhaust Gas Math'!$C$14</f>
        <v>0</v>
      </c>
      <c r="U1544" s="9">
        <f>(T1544/'Exhaust Gas Math'!$B$14)+('Exhaust Gas Math'!$D$10)</f>
        <v>4.4059320573952224E-4</v>
      </c>
      <c r="V1544">
        <f>('Exhaust Gas Math'!$E$10*((-0.000000001)*V1543^3+(0.000002)*V1543^2-0.0012*V1543+1.3446)*$B$18+T1544*'Exhaust Gas Math'!$D$14*$B$17)/('Exhaust Gas Math'!$E$10*((-0.000000001)*V1543^3+(0.000002)*V1543^2-0.0012*V1543+1.3446)+T1544*'Exhaust Gas Math'!$D$14)</f>
        <v>1100</v>
      </c>
      <c r="W1544">
        <f t="shared" si="343"/>
        <v>101325</v>
      </c>
      <c r="X1544" s="9">
        <f t="shared" si="344"/>
        <v>101325</v>
      </c>
    </row>
    <row r="1545" spans="3:24" x14ac:dyDescent="0.2">
      <c r="C1545" s="1"/>
      <c r="D1545" s="1"/>
      <c r="E1545">
        <f t="shared" si="337"/>
        <v>0.19262500000000801</v>
      </c>
      <c r="F1545">
        <f t="shared" si="338"/>
        <v>101325</v>
      </c>
      <c r="H1545" s="1">
        <v>0.19262500000000801</v>
      </c>
      <c r="I1545" s="1">
        <f t="shared" si="345"/>
        <v>454.50000000028831</v>
      </c>
      <c r="J1545" s="1">
        <f t="shared" si="346"/>
        <v>0</v>
      </c>
      <c r="K1545" s="1">
        <f t="shared" si="347"/>
        <v>7.5968031676682526E-3</v>
      </c>
      <c r="L1545" s="1">
        <f t="shared" si="348"/>
        <v>0</v>
      </c>
      <c r="M1545" s="10">
        <f t="shared" si="339"/>
        <v>3.4187153334731921E-2</v>
      </c>
      <c r="N1545" s="9">
        <f t="shared" si="340"/>
        <v>19.856297809789428</v>
      </c>
      <c r="O1545">
        <f>((-0.0000000008)*V1545^3+(0.000003)*V1545^2-0.004*V1545+2.013)*('Exhaust Gas Math'!$E$10/(T1545+'Exhaust Gas Math'!$E$10))+(357.45*V1545^-1.004)*(T1545/(T1545+'Exhaust Gas Math'!$E$10))</f>
        <v>0.17819999999999947</v>
      </c>
      <c r="P1545">
        <f t="shared" si="349"/>
        <v>0</v>
      </c>
      <c r="Q1545" s="9">
        <f t="shared" si="341"/>
        <v>0</v>
      </c>
      <c r="R1545" s="10">
        <f t="shared" si="342"/>
        <v>3.9769296294121147E-5</v>
      </c>
      <c r="S1545">
        <f t="shared" si="350"/>
        <v>0</v>
      </c>
      <c r="T1545" s="9">
        <f>S1545*'Exhaust Gas Math'!$C$14</f>
        <v>0</v>
      </c>
      <c r="U1545" s="9">
        <f>(T1545/'Exhaust Gas Math'!$B$14)+('Exhaust Gas Math'!$D$10)</f>
        <v>4.4059320573952224E-4</v>
      </c>
      <c r="V1545">
        <f>('Exhaust Gas Math'!$E$10*((-0.000000001)*V1544^3+(0.000002)*V1544^2-0.0012*V1544+1.3446)*$B$18+T1545*'Exhaust Gas Math'!$D$14*$B$17)/('Exhaust Gas Math'!$E$10*((-0.000000001)*V1544^3+(0.000002)*V1544^2-0.0012*V1544+1.3446)+T1545*'Exhaust Gas Math'!$D$14)</f>
        <v>1100</v>
      </c>
      <c r="W1545">
        <f t="shared" si="343"/>
        <v>101325</v>
      </c>
      <c r="X1545" s="9">
        <f t="shared" si="344"/>
        <v>101325</v>
      </c>
    </row>
    <row r="1546" spans="3:24" x14ac:dyDescent="0.2">
      <c r="C1546" s="1"/>
      <c r="D1546" s="1"/>
      <c r="E1546">
        <f t="shared" si="337"/>
        <v>0.192750000000008</v>
      </c>
      <c r="F1546">
        <f t="shared" si="338"/>
        <v>101325</v>
      </c>
      <c r="H1546" s="1">
        <v>0.192750000000008</v>
      </c>
      <c r="I1546" s="1">
        <f t="shared" si="345"/>
        <v>459.00000000028831</v>
      </c>
      <c r="J1546" s="1">
        <f t="shared" si="346"/>
        <v>0</v>
      </c>
      <c r="K1546" s="1">
        <f t="shared" si="347"/>
        <v>7.5692072429363426E-3</v>
      </c>
      <c r="L1546" s="1">
        <f t="shared" si="348"/>
        <v>0</v>
      </c>
      <c r="M1546" s="10">
        <f t="shared" si="339"/>
        <v>3.6658972541932539E-2</v>
      </c>
      <c r="N1546" s="9">
        <f t="shared" si="340"/>
        <v>19.672477516933217</v>
      </c>
      <c r="O1546">
        <f>((-0.0000000008)*V1546^3+(0.000003)*V1546^2-0.004*V1546+2.013)*('Exhaust Gas Math'!$E$10/(T1546+'Exhaust Gas Math'!$E$10))+(357.45*V1546^-1.004)*(T1546/(T1546+'Exhaust Gas Math'!$E$10))</f>
        <v>0.17819999999999947</v>
      </c>
      <c r="P1546">
        <f t="shared" si="349"/>
        <v>0</v>
      </c>
      <c r="Q1546" s="9">
        <f t="shared" si="341"/>
        <v>0</v>
      </c>
      <c r="R1546" s="10">
        <f t="shared" si="342"/>
        <v>3.9769296294121147E-5</v>
      </c>
      <c r="S1546">
        <f t="shared" si="350"/>
        <v>0</v>
      </c>
      <c r="T1546" s="9">
        <f>S1546*'Exhaust Gas Math'!$C$14</f>
        <v>0</v>
      </c>
      <c r="U1546" s="9">
        <f>(T1546/'Exhaust Gas Math'!$B$14)+('Exhaust Gas Math'!$D$10)</f>
        <v>4.4059320573952224E-4</v>
      </c>
      <c r="V1546">
        <f>('Exhaust Gas Math'!$E$10*((-0.000000001)*V1545^3+(0.000002)*V1545^2-0.0012*V1545+1.3446)*$B$18+T1546*'Exhaust Gas Math'!$D$14*$B$17)/('Exhaust Gas Math'!$E$10*((-0.000000001)*V1545^3+(0.000002)*V1545^2-0.0012*V1545+1.3446)+T1546*'Exhaust Gas Math'!$D$14)</f>
        <v>1100</v>
      </c>
      <c r="W1546">
        <f t="shared" si="343"/>
        <v>101325</v>
      </c>
      <c r="X1546" s="9">
        <f t="shared" si="344"/>
        <v>101325</v>
      </c>
    </row>
    <row r="1547" spans="3:24" x14ac:dyDescent="0.2">
      <c r="C1547" s="1"/>
      <c r="D1547" s="1"/>
      <c r="E1547">
        <f t="shared" si="337"/>
        <v>0.19287500000000801</v>
      </c>
      <c r="F1547">
        <f t="shared" si="338"/>
        <v>101325</v>
      </c>
      <c r="H1547" s="1">
        <v>0.19287500000000801</v>
      </c>
      <c r="I1547" s="1">
        <f t="shared" si="345"/>
        <v>463.50000000028831</v>
      </c>
      <c r="J1547" s="1">
        <f t="shared" si="346"/>
        <v>0</v>
      </c>
      <c r="K1547" s="1">
        <f t="shared" si="347"/>
        <v>7.5135113316910918E-3</v>
      </c>
      <c r="L1547" s="1">
        <f t="shared" si="348"/>
        <v>0</v>
      </c>
      <c r="M1547" s="10">
        <f t="shared" si="339"/>
        <v>3.9100218034387325E-2</v>
      </c>
      <c r="N1547" s="9">
        <f t="shared" si="340"/>
        <v>19.367369858422428</v>
      </c>
      <c r="O1547">
        <f>((-0.0000000008)*V1547^3+(0.000003)*V1547^2-0.004*V1547+2.013)*('Exhaust Gas Math'!$E$10/(T1547+'Exhaust Gas Math'!$E$10))+(357.45*V1547^-1.004)*(T1547/(T1547+'Exhaust Gas Math'!$E$10))</f>
        <v>0.17819999999999947</v>
      </c>
      <c r="P1547">
        <f t="shared" si="349"/>
        <v>0</v>
      </c>
      <c r="Q1547" s="9">
        <f t="shared" si="341"/>
        <v>0</v>
      </c>
      <c r="R1547" s="10">
        <f t="shared" si="342"/>
        <v>3.9769296294121147E-5</v>
      </c>
      <c r="S1547">
        <f t="shared" si="350"/>
        <v>0</v>
      </c>
      <c r="T1547" s="9">
        <f>S1547*'Exhaust Gas Math'!$C$14</f>
        <v>0</v>
      </c>
      <c r="U1547" s="9">
        <f>(T1547/'Exhaust Gas Math'!$B$14)+('Exhaust Gas Math'!$D$10)</f>
        <v>4.4059320573952224E-4</v>
      </c>
      <c r="V1547">
        <f>('Exhaust Gas Math'!$E$10*((-0.000000001)*V1546^3+(0.000002)*V1546^2-0.0012*V1546+1.3446)*$B$18+T1547*'Exhaust Gas Math'!$D$14*$B$17)/('Exhaust Gas Math'!$E$10*((-0.000000001)*V1546^3+(0.000002)*V1546^2-0.0012*V1546+1.3446)+T1547*'Exhaust Gas Math'!$D$14)</f>
        <v>1100</v>
      </c>
      <c r="W1547">
        <f t="shared" si="343"/>
        <v>101325</v>
      </c>
      <c r="X1547" s="9">
        <f t="shared" si="344"/>
        <v>101325</v>
      </c>
    </row>
    <row r="1548" spans="3:24" x14ac:dyDescent="0.2">
      <c r="C1548" s="1"/>
      <c r="D1548" s="1"/>
      <c r="E1548">
        <f t="shared" si="337"/>
        <v>0.193000000000008</v>
      </c>
      <c r="F1548">
        <f t="shared" si="338"/>
        <v>101325</v>
      </c>
      <c r="H1548" s="1">
        <v>0.193000000000008</v>
      </c>
      <c r="I1548" s="1">
        <f t="shared" si="345"/>
        <v>468.00000000028831</v>
      </c>
      <c r="J1548" s="1">
        <f t="shared" si="346"/>
        <v>0</v>
      </c>
      <c r="K1548" s="1">
        <f t="shared" si="347"/>
        <v>7.4301306550264698E-3</v>
      </c>
      <c r="L1548" s="1">
        <f t="shared" si="348"/>
        <v>0</v>
      </c>
      <c r="M1548" s="10">
        <f t="shared" si="339"/>
        <v>4.1495838721837465E-2</v>
      </c>
      <c r="N1548" s="9">
        <f t="shared" si="340"/>
        <v>18.942855924430507</v>
      </c>
      <c r="O1548">
        <f>((-0.0000000008)*V1548^3+(0.000003)*V1548^2-0.004*V1548+2.013)*('Exhaust Gas Math'!$E$10/(T1548+'Exhaust Gas Math'!$E$10))+(357.45*V1548^-1.004)*(T1548/(T1548+'Exhaust Gas Math'!$E$10))</f>
        <v>0.17819999999999947</v>
      </c>
      <c r="P1548">
        <f t="shared" si="349"/>
        <v>0</v>
      </c>
      <c r="Q1548" s="9">
        <f t="shared" si="341"/>
        <v>0</v>
      </c>
      <c r="R1548" s="10">
        <f t="shared" si="342"/>
        <v>3.9769296294121147E-5</v>
      </c>
      <c r="S1548">
        <f t="shared" si="350"/>
        <v>0</v>
      </c>
      <c r="T1548" s="9">
        <f>S1548*'Exhaust Gas Math'!$C$14</f>
        <v>0</v>
      </c>
      <c r="U1548" s="9">
        <f>(T1548/'Exhaust Gas Math'!$B$14)+('Exhaust Gas Math'!$D$10)</f>
        <v>4.4059320573952224E-4</v>
      </c>
      <c r="V1548">
        <f>('Exhaust Gas Math'!$E$10*((-0.000000001)*V1547^3+(0.000002)*V1547^2-0.0012*V1547+1.3446)*$B$18+T1548*'Exhaust Gas Math'!$D$14*$B$17)/('Exhaust Gas Math'!$E$10*((-0.000000001)*V1547^3+(0.000002)*V1547^2-0.0012*V1547+1.3446)+T1548*'Exhaust Gas Math'!$D$14)</f>
        <v>1100</v>
      </c>
      <c r="W1548">
        <f t="shared" si="343"/>
        <v>101325</v>
      </c>
      <c r="X1548" s="9">
        <f t="shared" si="344"/>
        <v>101325</v>
      </c>
    </row>
    <row r="1549" spans="3:24" x14ac:dyDescent="0.2">
      <c r="C1549" s="1"/>
      <c r="D1549" s="1"/>
      <c r="E1549">
        <f t="shared" si="337"/>
        <v>0.19312500000000801</v>
      </c>
      <c r="F1549">
        <f t="shared" si="338"/>
        <v>101325</v>
      </c>
      <c r="H1549" s="1">
        <v>0.19312500000000801</v>
      </c>
      <c r="I1549" s="1">
        <f t="shared" si="345"/>
        <v>472.50000000028831</v>
      </c>
      <c r="J1549" s="1">
        <f t="shared" si="346"/>
        <v>0</v>
      </c>
      <c r="K1549" s="1">
        <f t="shared" si="347"/>
        <v>7.3196868279768248E-3</v>
      </c>
      <c r="L1549" s="1">
        <f t="shared" si="348"/>
        <v>0</v>
      </c>
      <c r="M1549" s="10">
        <f t="shared" si="339"/>
        <v>4.3831064806120965E-2</v>
      </c>
      <c r="N1549" s="9">
        <f t="shared" si="340"/>
        <v>18.401552984525573</v>
      </c>
      <c r="O1549">
        <f>((-0.0000000008)*V1549^3+(0.000003)*V1549^2-0.004*V1549+2.013)*('Exhaust Gas Math'!$E$10/(T1549+'Exhaust Gas Math'!$E$10))+(357.45*V1549^-1.004)*(T1549/(T1549+'Exhaust Gas Math'!$E$10))</f>
        <v>0.17819999999999947</v>
      </c>
      <c r="P1549">
        <f t="shared" si="349"/>
        <v>0</v>
      </c>
      <c r="Q1549" s="9">
        <f t="shared" si="341"/>
        <v>0</v>
      </c>
      <c r="R1549" s="10">
        <f t="shared" si="342"/>
        <v>3.9769296294121147E-5</v>
      </c>
      <c r="S1549">
        <f t="shared" si="350"/>
        <v>0</v>
      </c>
      <c r="T1549" s="9">
        <f>S1549*'Exhaust Gas Math'!$C$14</f>
        <v>0</v>
      </c>
      <c r="U1549" s="9">
        <f>(T1549/'Exhaust Gas Math'!$B$14)+('Exhaust Gas Math'!$D$10)</f>
        <v>4.4059320573952224E-4</v>
      </c>
      <c r="V1549">
        <f>('Exhaust Gas Math'!$E$10*((-0.000000001)*V1548^3+(0.000002)*V1548^2-0.0012*V1548+1.3446)*$B$18+T1549*'Exhaust Gas Math'!$D$14*$B$17)/('Exhaust Gas Math'!$E$10*((-0.000000001)*V1548^3+(0.000002)*V1548^2-0.0012*V1548+1.3446)+T1549*'Exhaust Gas Math'!$D$14)</f>
        <v>1100</v>
      </c>
      <c r="W1549">
        <f t="shared" si="343"/>
        <v>101325</v>
      </c>
      <c r="X1549" s="9">
        <f t="shared" si="344"/>
        <v>101325</v>
      </c>
    </row>
    <row r="1550" spans="3:24" x14ac:dyDescent="0.2">
      <c r="C1550" s="1"/>
      <c r="D1550" s="1"/>
      <c r="E1550">
        <f t="shared" si="337"/>
        <v>0.193250000000008</v>
      </c>
      <c r="F1550">
        <f t="shared" si="338"/>
        <v>101325</v>
      </c>
      <c r="H1550" s="1">
        <v>0.193250000000008</v>
      </c>
      <c r="I1550" s="1">
        <f t="shared" si="345"/>
        <v>477.00000000028831</v>
      </c>
      <c r="J1550" s="1">
        <f t="shared" si="346"/>
        <v>0</v>
      </c>
      <c r="K1550" s="1">
        <f t="shared" si="347"/>
        <v>7.1830032252866421E-3</v>
      </c>
      <c r="L1550" s="1">
        <f t="shared" si="348"/>
        <v>0</v>
      </c>
      <c r="M1550" s="10">
        <f t="shared" si="339"/>
        <v>4.6091498841885514E-2</v>
      </c>
      <c r="N1550" s="9">
        <f t="shared" si="340"/>
        <v>17.74679835133395</v>
      </c>
      <c r="O1550">
        <f>((-0.0000000008)*V1550^3+(0.000003)*V1550^2-0.004*V1550+2.013)*('Exhaust Gas Math'!$E$10/(T1550+'Exhaust Gas Math'!$E$10))+(357.45*V1550^-1.004)*(T1550/(T1550+'Exhaust Gas Math'!$E$10))</f>
        <v>0.17819999999999947</v>
      </c>
      <c r="P1550">
        <f t="shared" si="349"/>
        <v>0</v>
      </c>
      <c r="Q1550" s="9">
        <f t="shared" si="341"/>
        <v>0</v>
      </c>
      <c r="R1550" s="10">
        <f t="shared" si="342"/>
        <v>3.9769296294121147E-5</v>
      </c>
      <c r="S1550">
        <f t="shared" si="350"/>
        <v>0</v>
      </c>
      <c r="T1550" s="9">
        <f>S1550*'Exhaust Gas Math'!$C$14</f>
        <v>0</v>
      </c>
      <c r="U1550" s="9">
        <f>(T1550/'Exhaust Gas Math'!$B$14)+('Exhaust Gas Math'!$D$10)</f>
        <v>4.4059320573952224E-4</v>
      </c>
      <c r="V1550">
        <f>('Exhaust Gas Math'!$E$10*((-0.000000001)*V1549^3+(0.000002)*V1549^2-0.0012*V1549+1.3446)*$B$18+T1550*'Exhaust Gas Math'!$D$14*$B$17)/('Exhaust Gas Math'!$E$10*((-0.000000001)*V1549^3+(0.000002)*V1549^2-0.0012*V1549+1.3446)+T1550*'Exhaust Gas Math'!$D$14)</f>
        <v>1100</v>
      </c>
      <c r="W1550">
        <f t="shared" si="343"/>
        <v>101325</v>
      </c>
      <c r="X1550" s="9">
        <f t="shared" si="344"/>
        <v>101325</v>
      </c>
    </row>
    <row r="1551" spans="3:24" x14ac:dyDescent="0.2">
      <c r="C1551" s="1"/>
      <c r="D1551" s="1"/>
      <c r="E1551">
        <f t="shared" si="337"/>
        <v>0.19337500000000801</v>
      </c>
      <c r="F1551">
        <f t="shared" si="338"/>
        <v>101325</v>
      </c>
      <c r="H1551" s="1">
        <v>0.19337500000000801</v>
      </c>
      <c r="I1551" s="1">
        <f t="shared" si="345"/>
        <v>481.50000000028831</v>
      </c>
      <c r="J1551" s="1">
        <f t="shared" si="346"/>
        <v>0</v>
      </c>
      <c r="K1551" s="1">
        <f t="shared" si="347"/>
        <v>7.0210988430324545E-3</v>
      </c>
      <c r="L1551" s="1">
        <f t="shared" si="348"/>
        <v>0</v>
      </c>
      <c r="M1551" s="10">
        <f t="shared" si="339"/>
        <v>4.826320450163165E-2</v>
      </c>
      <c r="N1551" s="9">
        <f t="shared" si="340"/>
        <v>16.982628804896809</v>
      </c>
      <c r="O1551">
        <f>((-0.0000000008)*V1551^3+(0.000003)*V1551^2-0.004*V1551+2.013)*('Exhaust Gas Math'!$E$10/(T1551+'Exhaust Gas Math'!$E$10))+(357.45*V1551^-1.004)*(T1551/(T1551+'Exhaust Gas Math'!$E$10))</f>
        <v>0.17819999999999947</v>
      </c>
      <c r="P1551">
        <f t="shared" si="349"/>
        <v>0</v>
      </c>
      <c r="Q1551" s="9">
        <f t="shared" si="341"/>
        <v>0</v>
      </c>
      <c r="R1551" s="10">
        <f t="shared" si="342"/>
        <v>3.9769296294121147E-5</v>
      </c>
      <c r="S1551">
        <f t="shared" si="350"/>
        <v>0</v>
      </c>
      <c r="T1551" s="9">
        <f>S1551*'Exhaust Gas Math'!$C$14</f>
        <v>0</v>
      </c>
      <c r="U1551" s="9">
        <f>(T1551/'Exhaust Gas Math'!$B$14)+('Exhaust Gas Math'!$D$10)</f>
        <v>4.4059320573952224E-4</v>
      </c>
      <c r="V1551">
        <f>('Exhaust Gas Math'!$E$10*((-0.000000001)*V1550^3+(0.000002)*V1550^2-0.0012*V1550+1.3446)*$B$18+T1551*'Exhaust Gas Math'!$D$14*$B$17)/('Exhaust Gas Math'!$E$10*((-0.000000001)*V1550^3+(0.000002)*V1550^2-0.0012*V1550+1.3446)+T1551*'Exhaust Gas Math'!$D$14)</f>
        <v>1100</v>
      </c>
      <c r="W1551">
        <f t="shared" si="343"/>
        <v>101325</v>
      </c>
      <c r="X1551" s="9">
        <f t="shared" si="344"/>
        <v>101325</v>
      </c>
    </row>
    <row r="1552" spans="3:24" x14ac:dyDescent="0.2">
      <c r="C1552" s="1"/>
      <c r="D1552" s="1"/>
      <c r="E1552">
        <f t="shared" si="337"/>
        <v>0.193500000000008</v>
      </c>
      <c r="F1552">
        <f t="shared" si="338"/>
        <v>101325</v>
      </c>
      <c r="H1552" s="1">
        <v>0.193500000000008</v>
      </c>
      <c r="I1552" s="1">
        <f t="shared" si="345"/>
        <v>486.00000000028831</v>
      </c>
      <c r="J1552" s="1">
        <f t="shared" si="346"/>
        <v>0</v>
      </c>
      <c r="K1552" s="1">
        <f t="shared" si="347"/>
        <v>6.8351807018593325E-3</v>
      </c>
      <c r="L1552" s="1">
        <f t="shared" si="348"/>
        <v>0</v>
      </c>
      <c r="M1552" s="10">
        <f t="shared" si="339"/>
        <v>5.0332792497800427E-2</v>
      </c>
      <c r="N1552" s="9">
        <f t="shared" si="340"/>
        <v>16.113755704580473</v>
      </c>
      <c r="O1552">
        <f>((-0.0000000008)*V1552^3+(0.000003)*V1552^2-0.004*V1552+2.013)*('Exhaust Gas Math'!$E$10/(T1552+'Exhaust Gas Math'!$E$10))+(357.45*V1552^-1.004)*(T1552/(T1552+'Exhaust Gas Math'!$E$10))</f>
        <v>0.17819999999999947</v>
      </c>
      <c r="P1552">
        <f t="shared" si="349"/>
        <v>0</v>
      </c>
      <c r="Q1552" s="9">
        <f t="shared" si="341"/>
        <v>0</v>
      </c>
      <c r="R1552" s="10">
        <f t="shared" si="342"/>
        <v>3.9769296294121147E-5</v>
      </c>
      <c r="S1552">
        <f t="shared" si="350"/>
        <v>0</v>
      </c>
      <c r="T1552" s="9">
        <f>S1552*'Exhaust Gas Math'!$C$14</f>
        <v>0</v>
      </c>
      <c r="U1552" s="9">
        <f>(T1552/'Exhaust Gas Math'!$B$14)+('Exhaust Gas Math'!$D$10)</f>
        <v>4.4059320573952224E-4</v>
      </c>
      <c r="V1552">
        <f>('Exhaust Gas Math'!$E$10*((-0.000000001)*V1551^3+(0.000002)*V1551^2-0.0012*V1551+1.3446)*$B$18+T1552*'Exhaust Gas Math'!$D$14*$B$17)/('Exhaust Gas Math'!$E$10*((-0.000000001)*V1551^3+(0.000002)*V1551^2-0.0012*V1551+1.3446)+T1552*'Exhaust Gas Math'!$D$14)</f>
        <v>1100</v>
      </c>
      <c r="W1552">
        <f t="shared" si="343"/>
        <v>101325</v>
      </c>
      <c r="X1552" s="9">
        <f t="shared" si="344"/>
        <v>101325</v>
      </c>
    </row>
    <row r="1553" spans="3:24" x14ac:dyDescent="0.2">
      <c r="C1553" s="1"/>
      <c r="D1553" s="1"/>
      <c r="E1553">
        <f t="shared" si="337"/>
        <v>0.19362500000000801</v>
      </c>
      <c r="F1553">
        <f t="shared" si="338"/>
        <v>101325</v>
      </c>
      <c r="H1553" s="1">
        <v>0.19362500000000801</v>
      </c>
      <c r="I1553" s="1">
        <f t="shared" si="345"/>
        <v>490.50000000028831</v>
      </c>
      <c r="J1553" s="1">
        <f t="shared" si="346"/>
        <v>0</v>
      </c>
      <c r="K1553" s="1">
        <f t="shared" si="347"/>
        <v>6.6266348484669835E-3</v>
      </c>
      <c r="L1553" s="1">
        <f t="shared" si="348"/>
        <v>0</v>
      </c>
      <c r="M1553" s="10">
        <f t="shared" si="339"/>
        <v>5.228750313218837E-2</v>
      </c>
      <c r="N1553" s="9">
        <f t="shared" si="340"/>
        <v>15.145535941977705</v>
      </c>
      <c r="O1553">
        <f>((-0.0000000008)*V1553^3+(0.000003)*V1553^2-0.004*V1553+2.013)*('Exhaust Gas Math'!$E$10/(T1553+'Exhaust Gas Math'!$E$10))+(357.45*V1553^-1.004)*(T1553/(T1553+'Exhaust Gas Math'!$E$10))</f>
        <v>0.17819999999999947</v>
      </c>
      <c r="P1553">
        <f t="shared" si="349"/>
        <v>0</v>
      </c>
      <c r="Q1553" s="9">
        <f t="shared" si="341"/>
        <v>0</v>
      </c>
      <c r="R1553" s="10">
        <f t="shared" si="342"/>
        <v>3.9769296294121147E-5</v>
      </c>
      <c r="S1553">
        <f t="shared" si="350"/>
        <v>0</v>
      </c>
      <c r="T1553" s="9">
        <f>S1553*'Exhaust Gas Math'!$C$14</f>
        <v>0</v>
      </c>
      <c r="U1553" s="9">
        <f>(T1553/'Exhaust Gas Math'!$B$14)+('Exhaust Gas Math'!$D$10)</f>
        <v>4.4059320573952224E-4</v>
      </c>
      <c r="V1553">
        <f>('Exhaust Gas Math'!$E$10*((-0.000000001)*V1552^3+(0.000002)*V1552^2-0.0012*V1552+1.3446)*$B$18+T1553*'Exhaust Gas Math'!$D$14*$B$17)/('Exhaust Gas Math'!$E$10*((-0.000000001)*V1552^3+(0.000002)*V1552^2-0.0012*V1552+1.3446)+T1553*'Exhaust Gas Math'!$D$14)</f>
        <v>1100</v>
      </c>
      <c r="W1553">
        <f t="shared" si="343"/>
        <v>101325</v>
      </c>
      <c r="X1553" s="9">
        <f t="shared" si="344"/>
        <v>101325</v>
      </c>
    </row>
    <row r="1554" spans="3:24" x14ac:dyDescent="0.2">
      <c r="C1554" s="1"/>
      <c r="D1554" s="1"/>
      <c r="E1554">
        <f t="shared" si="337"/>
        <v>0.193750000000008</v>
      </c>
      <c r="F1554">
        <f t="shared" si="338"/>
        <v>101325</v>
      </c>
      <c r="H1554" s="1">
        <v>0.193750000000008</v>
      </c>
      <c r="I1554" s="1">
        <f t="shared" si="345"/>
        <v>495.00000000028831</v>
      </c>
      <c r="J1554" s="1">
        <f t="shared" si="346"/>
        <v>0</v>
      </c>
      <c r="K1554" s="1">
        <f t="shared" si="347"/>
        <v>6.397016022430607E-3</v>
      </c>
      <c r="L1554" s="1">
        <f t="shared" si="348"/>
        <v>0</v>
      </c>
      <c r="M1554" s="10">
        <f t="shared" si="339"/>
        <v>5.4115284963726196E-2</v>
      </c>
      <c r="N1554" s="9">
        <f t="shared" si="340"/>
        <v>14.083938913891249</v>
      </c>
      <c r="O1554">
        <f>((-0.0000000008)*V1554^3+(0.000003)*V1554^2-0.004*V1554+2.013)*('Exhaust Gas Math'!$E$10/(T1554+'Exhaust Gas Math'!$E$10))+(357.45*V1554^-1.004)*(T1554/(T1554+'Exhaust Gas Math'!$E$10))</f>
        <v>0.17819999999999947</v>
      </c>
      <c r="P1554">
        <f t="shared" si="349"/>
        <v>0</v>
      </c>
      <c r="Q1554" s="9">
        <f t="shared" si="341"/>
        <v>0</v>
      </c>
      <c r="R1554" s="10">
        <f t="shared" si="342"/>
        <v>3.9769296294121147E-5</v>
      </c>
      <c r="S1554">
        <f t="shared" si="350"/>
        <v>0</v>
      </c>
      <c r="T1554" s="9">
        <f>S1554*'Exhaust Gas Math'!$C$14</f>
        <v>0</v>
      </c>
      <c r="U1554" s="9">
        <f>(T1554/'Exhaust Gas Math'!$B$14)+('Exhaust Gas Math'!$D$10)</f>
        <v>4.4059320573952224E-4</v>
      </c>
      <c r="V1554">
        <f>('Exhaust Gas Math'!$E$10*((-0.000000001)*V1553^3+(0.000002)*V1553^2-0.0012*V1553+1.3446)*$B$18+T1554*'Exhaust Gas Math'!$D$14*$B$17)/('Exhaust Gas Math'!$E$10*((-0.000000001)*V1553^3+(0.000002)*V1553^2-0.0012*V1553+1.3446)+T1554*'Exhaust Gas Math'!$D$14)</f>
        <v>1100</v>
      </c>
      <c r="W1554">
        <f t="shared" si="343"/>
        <v>101325</v>
      </c>
      <c r="X1554" s="9">
        <f t="shared" si="344"/>
        <v>101325</v>
      </c>
    </row>
    <row r="1555" spans="3:24" x14ac:dyDescent="0.2">
      <c r="C1555" s="1"/>
      <c r="D1555" s="1"/>
      <c r="E1555">
        <f t="shared" si="337"/>
        <v>0.19387500000000801</v>
      </c>
      <c r="F1555">
        <f t="shared" si="338"/>
        <v>101325</v>
      </c>
      <c r="H1555" s="1">
        <v>0.19387500000000801</v>
      </c>
      <c r="I1555" s="1">
        <f t="shared" si="345"/>
        <v>499.50000000028831</v>
      </c>
      <c r="J1555" s="1">
        <f t="shared" si="346"/>
        <v>0</v>
      </c>
      <c r="K1555" s="1">
        <f t="shared" si="347"/>
        <v>6.1480360653919496E-3</v>
      </c>
      <c r="L1555" s="1">
        <f t="shared" si="348"/>
        <v>0</v>
      </c>
      <c r="M1555" s="10">
        <f t="shared" si="339"/>
        <v>5.5804869109624664E-2</v>
      </c>
      <c r="N1555" s="9">
        <f t="shared" si="340"/>
        <v>12.935509719015323</v>
      </c>
      <c r="O1555">
        <f>((-0.0000000008)*V1555^3+(0.000003)*V1555^2-0.004*V1555+2.013)*('Exhaust Gas Math'!$E$10/(T1555+'Exhaust Gas Math'!$E$10))+(357.45*V1555^-1.004)*(T1555/(T1555+'Exhaust Gas Math'!$E$10))</f>
        <v>0.17819999999999947</v>
      </c>
      <c r="P1555">
        <f t="shared" si="349"/>
        <v>0</v>
      </c>
      <c r="Q1555" s="9">
        <f t="shared" si="341"/>
        <v>0</v>
      </c>
      <c r="R1555" s="10">
        <f t="shared" si="342"/>
        <v>3.9769296294121147E-5</v>
      </c>
      <c r="S1555">
        <f t="shared" si="350"/>
        <v>0</v>
      </c>
      <c r="T1555" s="9">
        <f>S1555*'Exhaust Gas Math'!$C$14</f>
        <v>0</v>
      </c>
      <c r="U1555" s="9">
        <f>(T1555/'Exhaust Gas Math'!$B$14)+('Exhaust Gas Math'!$D$10)</f>
        <v>4.4059320573952224E-4</v>
      </c>
      <c r="V1555">
        <f>('Exhaust Gas Math'!$E$10*((-0.000000001)*V1554^3+(0.000002)*V1554^2-0.0012*V1554+1.3446)*$B$18+T1555*'Exhaust Gas Math'!$D$14*$B$17)/('Exhaust Gas Math'!$E$10*((-0.000000001)*V1554^3+(0.000002)*V1554^2-0.0012*V1554+1.3446)+T1555*'Exhaust Gas Math'!$D$14)</f>
        <v>1100</v>
      </c>
      <c r="W1555">
        <f t="shared" si="343"/>
        <v>101325</v>
      </c>
      <c r="X1555" s="9">
        <f t="shared" si="344"/>
        <v>101325</v>
      </c>
    </row>
    <row r="1556" spans="3:24" x14ac:dyDescent="0.2">
      <c r="C1556" s="1"/>
      <c r="D1556" s="1"/>
      <c r="E1556">
        <f t="shared" si="337"/>
        <v>0.194000000000008</v>
      </c>
      <c r="F1556">
        <f t="shared" si="338"/>
        <v>101325</v>
      </c>
      <c r="H1556" s="1">
        <v>0.194000000000008</v>
      </c>
      <c r="I1556" s="1">
        <f t="shared" si="345"/>
        <v>504.00000000028831</v>
      </c>
      <c r="J1556" s="1">
        <f t="shared" si="346"/>
        <v>0</v>
      </c>
      <c r="K1556" s="1">
        <f t="shared" si="347"/>
        <v>5.8815511590316529E-3</v>
      </c>
      <c r="L1556" s="1">
        <f t="shared" si="348"/>
        <v>0</v>
      </c>
      <c r="M1556" s="10">
        <f t="shared" si="339"/>
        <v>5.7345838721779611E-2</v>
      </c>
      <c r="N1556" s="9">
        <f t="shared" si="340"/>
        <v>11.707328805228396</v>
      </c>
      <c r="O1556">
        <f>((-0.0000000008)*V1556^3+(0.000003)*V1556^2-0.004*V1556+2.013)*('Exhaust Gas Math'!$E$10/(T1556+'Exhaust Gas Math'!$E$10))+(357.45*V1556^-1.004)*(T1556/(T1556+'Exhaust Gas Math'!$E$10))</f>
        <v>0.17819999999999947</v>
      </c>
      <c r="P1556">
        <f t="shared" si="349"/>
        <v>0</v>
      </c>
      <c r="Q1556" s="9">
        <f t="shared" si="341"/>
        <v>0</v>
      </c>
      <c r="R1556" s="10">
        <f t="shared" si="342"/>
        <v>3.9769296294121147E-5</v>
      </c>
      <c r="S1556">
        <f t="shared" si="350"/>
        <v>0</v>
      </c>
      <c r="T1556" s="9">
        <f>S1556*'Exhaust Gas Math'!$C$14</f>
        <v>0</v>
      </c>
      <c r="U1556" s="9">
        <f>(T1556/'Exhaust Gas Math'!$B$14)+('Exhaust Gas Math'!$D$10)</f>
        <v>4.4059320573952224E-4</v>
      </c>
      <c r="V1556">
        <f>('Exhaust Gas Math'!$E$10*((-0.000000001)*V1555^3+(0.000002)*V1555^2-0.0012*V1555+1.3446)*$B$18+T1556*'Exhaust Gas Math'!$D$14*$B$17)/('Exhaust Gas Math'!$E$10*((-0.000000001)*V1555^3+(0.000002)*V1555^2-0.0012*V1555+1.3446)+T1556*'Exhaust Gas Math'!$D$14)</f>
        <v>1100</v>
      </c>
      <c r="W1556">
        <f t="shared" si="343"/>
        <v>101325</v>
      </c>
      <c r="X1556" s="9">
        <f t="shared" si="344"/>
        <v>101325</v>
      </c>
    </row>
    <row r="1557" spans="3:24" x14ac:dyDescent="0.2">
      <c r="C1557" s="1"/>
      <c r="D1557" s="1"/>
      <c r="E1557">
        <f t="shared" si="337"/>
        <v>0.19412500000000801</v>
      </c>
      <c r="F1557">
        <f t="shared" si="338"/>
        <v>101325</v>
      </c>
      <c r="H1557" s="1">
        <v>0.19412500000000801</v>
      </c>
      <c r="I1557" s="1">
        <f t="shared" si="345"/>
        <v>508.50000000028831</v>
      </c>
      <c r="J1557" s="1">
        <f t="shared" si="346"/>
        <v>0</v>
      </c>
      <c r="K1557" s="1">
        <f t="shared" si="347"/>
        <v>5.5995479869656809E-3</v>
      </c>
      <c r="L1557" s="1">
        <f t="shared" si="348"/>
        <v>0</v>
      </c>
      <c r="M1557" s="10">
        <f t="shared" si="339"/>
        <v>5.8728693210108027E-2</v>
      </c>
      <c r="N1557" s="9">
        <f t="shared" si="340"/>
        <v>10.406968316275361</v>
      </c>
      <c r="O1557">
        <f>((-0.0000000008)*V1557^3+(0.000003)*V1557^2-0.004*V1557+2.013)*('Exhaust Gas Math'!$E$10/(T1557+'Exhaust Gas Math'!$E$10))+(357.45*V1557^-1.004)*(T1557/(T1557+'Exhaust Gas Math'!$E$10))</f>
        <v>0.17819999999999947</v>
      </c>
      <c r="P1557">
        <f t="shared" si="349"/>
        <v>0</v>
      </c>
      <c r="Q1557" s="9">
        <f t="shared" si="341"/>
        <v>0</v>
      </c>
      <c r="R1557" s="10">
        <f t="shared" si="342"/>
        <v>3.9769296294121147E-5</v>
      </c>
      <c r="S1557">
        <f t="shared" si="350"/>
        <v>0</v>
      </c>
      <c r="T1557" s="9">
        <f>S1557*'Exhaust Gas Math'!$C$14</f>
        <v>0</v>
      </c>
      <c r="U1557" s="9">
        <f>(T1557/'Exhaust Gas Math'!$B$14)+('Exhaust Gas Math'!$D$10)</f>
        <v>4.4059320573952224E-4</v>
      </c>
      <c r="V1557">
        <f>('Exhaust Gas Math'!$E$10*((-0.000000001)*V1556^3+(0.000002)*V1556^2-0.0012*V1556+1.3446)*$B$18+T1557*'Exhaust Gas Math'!$D$14*$B$17)/('Exhaust Gas Math'!$E$10*((-0.000000001)*V1556^3+(0.000002)*V1556^2-0.0012*V1556+1.3446)+T1557*'Exhaust Gas Math'!$D$14)</f>
        <v>1100</v>
      </c>
      <c r="W1557">
        <f t="shared" si="343"/>
        <v>101325</v>
      </c>
      <c r="X1557" s="9">
        <f t="shared" si="344"/>
        <v>101325</v>
      </c>
    </row>
    <row r="1558" spans="3:24" x14ac:dyDescent="0.2">
      <c r="C1558" s="1"/>
      <c r="D1558" s="1"/>
      <c r="E1558">
        <f t="shared" si="337"/>
        <v>0.194250000000008</v>
      </c>
      <c r="F1558">
        <f t="shared" si="338"/>
        <v>101325</v>
      </c>
      <c r="H1558" s="1">
        <v>0.194250000000008</v>
      </c>
      <c r="I1558" s="1">
        <f t="shared" si="345"/>
        <v>513.00000000028831</v>
      </c>
      <c r="J1558" s="1">
        <f t="shared" si="346"/>
        <v>0</v>
      </c>
      <c r="K1558" s="1">
        <f t="shared" si="347"/>
        <v>5.3041289237309242E-3</v>
      </c>
      <c r="L1558" s="1">
        <f t="shared" si="348"/>
        <v>0</v>
      </c>
      <c r="M1558" s="10">
        <f t="shared" si="339"/>
        <v>5.9944906816843599E-2</v>
      </c>
      <c r="N1558" s="9">
        <f t="shared" si="340"/>
        <v>9.0424454069843545</v>
      </c>
      <c r="O1558">
        <f>((-0.0000000008)*V1558^3+(0.000003)*V1558^2-0.004*V1558+2.013)*('Exhaust Gas Math'!$E$10/(T1558+'Exhaust Gas Math'!$E$10))+(357.45*V1558^-1.004)*(T1558/(T1558+'Exhaust Gas Math'!$E$10))</f>
        <v>0.17819999999999947</v>
      </c>
      <c r="P1558">
        <f t="shared" si="349"/>
        <v>0</v>
      </c>
      <c r="Q1558" s="9">
        <f t="shared" si="341"/>
        <v>0</v>
      </c>
      <c r="R1558" s="10">
        <f t="shared" si="342"/>
        <v>3.9769296294121147E-5</v>
      </c>
      <c r="S1558">
        <f t="shared" si="350"/>
        <v>0</v>
      </c>
      <c r="T1558" s="9">
        <f>S1558*'Exhaust Gas Math'!$C$14</f>
        <v>0</v>
      </c>
      <c r="U1558" s="9">
        <f>(T1558/'Exhaust Gas Math'!$B$14)+('Exhaust Gas Math'!$D$10)</f>
        <v>4.4059320573952224E-4</v>
      </c>
      <c r="V1558">
        <f>('Exhaust Gas Math'!$E$10*((-0.000000001)*V1557^3+(0.000002)*V1557^2-0.0012*V1557+1.3446)*$B$18+T1558*'Exhaust Gas Math'!$D$14*$B$17)/('Exhaust Gas Math'!$E$10*((-0.000000001)*V1557^3+(0.000002)*V1557^2-0.0012*V1557+1.3446)+T1558*'Exhaust Gas Math'!$D$14)</f>
        <v>1100</v>
      </c>
      <c r="W1558">
        <f t="shared" si="343"/>
        <v>101325</v>
      </c>
      <c r="X1558" s="9">
        <f t="shared" si="344"/>
        <v>101325</v>
      </c>
    </row>
    <row r="1559" spans="3:24" x14ac:dyDescent="0.2">
      <c r="C1559" s="1"/>
      <c r="D1559" s="1"/>
      <c r="E1559">
        <f t="shared" si="337"/>
        <v>0.19437500000000801</v>
      </c>
      <c r="F1559">
        <f t="shared" si="338"/>
        <v>101325</v>
      </c>
      <c r="H1559" s="1">
        <v>0.19437500000000801</v>
      </c>
      <c r="I1559" s="1">
        <f t="shared" si="345"/>
        <v>517.50000000028831</v>
      </c>
      <c r="J1559" s="1">
        <f t="shared" si="346"/>
        <v>0</v>
      </c>
      <c r="K1559" s="1">
        <f t="shared" si="347"/>
        <v>4.9974963612781555E-3</v>
      </c>
      <c r="L1559" s="1">
        <f t="shared" si="348"/>
        <v>0</v>
      </c>
      <c r="M1559" s="10">
        <f t="shared" si="339"/>
        <v>6.0986981180668906E-2</v>
      </c>
      <c r="N1559" s="9">
        <f t="shared" si="340"/>
        <v>7.6221728148408063</v>
      </c>
      <c r="O1559">
        <f>((-0.0000000008)*V1559^3+(0.000003)*V1559^2-0.004*V1559+2.013)*('Exhaust Gas Math'!$E$10/(T1559+'Exhaust Gas Math'!$E$10))+(357.45*V1559^-1.004)*(T1559/(T1559+'Exhaust Gas Math'!$E$10))</f>
        <v>0.17819999999999947</v>
      </c>
      <c r="P1559">
        <f t="shared" si="349"/>
        <v>0</v>
      </c>
      <c r="Q1559" s="9">
        <f t="shared" si="341"/>
        <v>0</v>
      </c>
      <c r="R1559" s="10">
        <f t="shared" si="342"/>
        <v>3.9769296294121147E-5</v>
      </c>
      <c r="S1559">
        <f t="shared" si="350"/>
        <v>0</v>
      </c>
      <c r="T1559" s="9">
        <f>S1559*'Exhaust Gas Math'!$C$14</f>
        <v>0</v>
      </c>
      <c r="U1559" s="9">
        <f>(T1559/'Exhaust Gas Math'!$B$14)+('Exhaust Gas Math'!$D$10)</f>
        <v>4.4059320573952224E-4</v>
      </c>
      <c r="V1559">
        <f>('Exhaust Gas Math'!$E$10*((-0.000000001)*V1558^3+(0.000002)*V1558^2-0.0012*V1558+1.3446)*$B$18+T1559*'Exhaust Gas Math'!$D$14*$B$17)/('Exhaust Gas Math'!$E$10*((-0.000000001)*V1558^3+(0.000002)*V1558^2-0.0012*V1558+1.3446)+T1559*'Exhaust Gas Math'!$D$14)</f>
        <v>1100</v>
      </c>
      <c r="W1559">
        <f t="shared" si="343"/>
        <v>101325</v>
      </c>
      <c r="X1559" s="9">
        <f t="shared" si="344"/>
        <v>101325</v>
      </c>
    </row>
    <row r="1560" spans="3:24" x14ac:dyDescent="0.2">
      <c r="C1560" s="1"/>
      <c r="D1560" s="1"/>
      <c r="E1560">
        <f t="shared" si="337"/>
        <v>0.194500000000008</v>
      </c>
      <c r="F1560">
        <f t="shared" si="338"/>
        <v>101325</v>
      </c>
      <c r="H1560" s="1">
        <v>0.194500000000008</v>
      </c>
      <c r="I1560" s="1">
        <f t="shared" si="345"/>
        <v>522.00000000028831</v>
      </c>
      <c r="J1560" s="1">
        <f t="shared" si="346"/>
        <v>0</v>
      </c>
      <c r="K1560" s="1">
        <f t="shared" si="347"/>
        <v>4.6819362898207458E-3</v>
      </c>
      <c r="L1560" s="1">
        <f t="shared" si="348"/>
        <v>0</v>
      </c>
      <c r="M1560" s="10">
        <f t="shared" si="339"/>
        <v>6.1848491566605546E-2</v>
      </c>
      <c r="N1560" s="9">
        <f t="shared" si="340"/>
        <v>6.1549069926646256</v>
      </c>
      <c r="O1560">
        <f>((-0.0000000008)*V1560^3+(0.000003)*V1560^2-0.004*V1560+2.013)*('Exhaust Gas Math'!$E$10/(T1560+'Exhaust Gas Math'!$E$10))+(357.45*V1560^-1.004)*(T1560/(T1560+'Exhaust Gas Math'!$E$10))</f>
        <v>0.17819999999999947</v>
      </c>
      <c r="P1560">
        <f t="shared" si="349"/>
        <v>0</v>
      </c>
      <c r="Q1560" s="9">
        <f t="shared" si="341"/>
        <v>0</v>
      </c>
      <c r="R1560" s="10">
        <f t="shared" si="342"/>
        <v>3.9769296294121147E-5</v>
      </c>
      <c r="S1560">
        <f t="shared" si="350"/>
        <v>0</v>
      </c>
      <c r="T1560" s="9">
        <f>S1560*'Exhaust Gas Math'!$C$14</f>
        <v>0</v>
      </c>
      <c r="U1560" s="9">
        <f>(T1560/'Exhaust Gas Math'!$B$14)+('Exhaust Gas Math'!$D$10)</f>
        <v>4.4059320573952224E-4</v>
      </c>
      <c r="V1560">
        <f>('Exhaust Gas Math'!$E$10*((-0.000000001)*V1559^3+(0.000002)*V1559^2-0.0012*V1559+1.3446)*$B$18+T1560*'Exhaust Gas Math'!$D$14*$B$17)/('Exhaust Gas Math'!$E$10*((-0.000000001)*V1559^3+(0.000002)*V1559^2-0.0012*V1559+1.3446)+T1560*'Exhaust Gas Math'!$D$14)</f>
        <v>1100</v>
      </c>
      <c r="W1560">
        <f t="shared" si="343"/>
        <v>101325</v>
      </c>
      <c r="X1560" s="9">
        <f t="shared" si="344"/>
        <v>101325</v>
      </c>
    </row>
    <row r="1561" spans="3:24" x14ac:dyDescent="0.2">
      <c r="C1561" s="1"/>
      <c r="D1561" s="1"/>
      <c r="E1561">
        <f t="shared" si="337"/>
        <v>0.19462500000000801</v>
      </c>
      <c r="F1561">
        <f t="shared" si="338"/>
        <v>101325</v>
      </c>
      <c r="H1561" s="1">
        <v>0.19462500000000801</v>
      </c>
      <c r="I1561" s="1">
        <f t="shared" si="345"/>
        <v>526.50000000028831</v>
      </c>
      <c r="J1561" s="1">
        <f t="shared" si="346"/>
        <v>0</v>
      </c>
      <c r="K1561" s="1">
        <f t="shared" si="347"/>
        <v>4.3598012554461321E-3</v>
      </c>
      <c r="L1561" s="1">
        <f t="shared" si="348"/>
        <v>0</v>
      </c>
      <c r="M1561" s="10">
        <f t="shared" si="339"/>
        <v>6.2524126476643585E-2</v>
      </c>
      <c r="N1561" s="9">
        <f t="shared" si="340"/>
        <v>4.6496941221638668</v>
      </c>
      <c r="O1561">
        <f>((-0.0000000008)*V1561^3+(0.000003)*V1561^2-0.004*V1561+2.013)*('Exhaust Gas Math'!$E$10/(T1561+'Exhaust Gas Math'!$E$10))+(357.45*V1561^-1.004)*(T1561/(T1561+'Exhaust Gas Math'!$E$10))</f>
        <v>0.17819999999999947</v>
      </c>
      <c r="P1561">
        <f t="shared" si="349"/>
        <v>0</v>
      </c>
      <c r="Q1561" s="9">
        <f t="shared" si="341"/>
        <v>0</v>
      </c>
      <c r="R1561" s="10">
        <f t="shared" si="342"/>
        <v>3.9769296294121147E-5</v>
      </c>
      <c r="S1561">
        <f t="shared" si="350"/>
        <v>0</v>
      </c>
      <c r="T1561" s="9">
        <f>S1561*'Exhaust Gas Math'!$C$14</f>
        <v>0</v>
      </c>
      <c r="U1561" s="9">
        <f>(T1561/'Exhaust Gas Math'!$B$14)+('Exhaust Gas Math'!$D$10)</f>
        <v>4.4059320573952224E-4</v>
      </c>
      <c r="V1561">
        <f>('Exhaust Gas Math'!$E$10*((-0.000000001)*V1560^3+(0.000002)*V1560^2-0.0012*V1560+1.3446)*$B$18+T1561*'Exhaust Gas Math'!$D$14*$B$17)/('Exhaust Gas Math'!$E$10*((-0.000000001)*V1560^3+(0.000002)*V1560^2-0.0012*V1560+1.3446)+T1561*'Exhaust Gas Math'!$D$14)</f>
        <v>1100</v>
      </c>
      <c r="W1561">
        <f t="shared" si="343"/>
        <v>101325</v>
      </c>
      <c r="X1561" s="9">
        <f t="shared" si="344"/>
        <v>101325</v>
      </c>
    </row>
    <row r="1562" spans="3:24" x14ac:dyDescent="0.2">
      <c r="C1562" s="1"/>
      <c r="D1562" s="1"/>
      <c r="E1562">
        <f t="shared" si="337"/>
        <v>0.194750000000008</v>
      </c>
      <c r="F1562">
        <f t="shared" si="338"/>
        <v>101325</v>
      </c>
      <c r="H1562" s="1">
        <v>0.194750000000008</v>
      </c>
      <c r="I1562" s="1">
        <f t="shared" si="345"/>
        <v>531.00000000028831</v>
      </c>
      <c r="J1562" s="1">
        <f t="shared" si="346"/>
        <v>0</v>
      </c>
      <c r="K1562" s="1">
        <f t="shared" si="347"/>
        <v>4.0334928215436158E-3</v>
      </c>
      <c r="L1562" s="1">
        <f t="shared" si="348"/>
        <v>0</v>
      </c>
      <c r="M1562" s="10">
        <f t="shared" si="339"/>
        <v>6.3009720396890803E-2</v>
      </c>
      <c r="N1562" s="9">
        <f t="shared" si="340"/>
        <v>3.115814341220045</v>
      </c>
      <c r="O1562">
        <f>((-0.0000000008)*V1562^3+(0.000003)*V1562^2-0.004*V1562+2.013)*('Exhaust Gas Math'!$E$10/(T1562+'Exhaust Gas Math'!$E$10))+(357.45*V1562^-1.004)*(T1562/(T1562+'Exhaust Gas Math'!$E$10))</f>
        <v>0.17819999999999947</v>
      </c>
      <c r="P1562">
        <f t="shared" si="349"/>
        <v>0</v>
      </c>
      <c r="Q1562" s="9">
        <f t="shared" si="341"/>
        <v>0</v>
      </c>
      <c r="R1562" s="10">
        <f t="shared" si="342"/>
        <v>3.9769296294121147E-5</v>
      </c>
      <c r="S1562">
        <f t="shared" si="350"/>
        <v>0</v>
      </c>
      <c r="T1562" s="9">
        <f>S1562*'Exhaust Gas Math'!$C$14</f>
        <v>0</v>
      </c>
      <c r="U1562" s="9">
        <f>(T1562/'Exhaust Gas Math'!$B$14)+('Exhaust Gas Math'!$D$10)</f>
        <v>4.4059320573952224E-4</v>
      </c>
      <c r="V1562">
        <f>('Exhaust Gas Math'!$E$10*((-0.000000001)*V1561^3+(0.000002)*V1561^2-0.0012*V1561+1.3446)*$B$18+T1562*'Exhaust Gas Math'!$D$14*$B$17)/('Exhaust Gas Math'!$E$10*((-0.000000001)*V1561^3+(0.000002)*V1561^2-0.0012*V1561+1.3446)+T1562*'Exhaust Gas Math'!$D$14)</f>
        <v>1100</v>
      </c>
      <c r="W1562">
        <f t="shared" si="343"/>
        <v>101325</v>
      </c>
      <c r="X1562" s="9">
        <f t="shared" si="344"/>
        <v>101325</v>
      </c>
    </row>
    <row r="1563" spans="3:24" x14ac:dyDescent="0.2">
      <c r="C1563" s="1"/>
      <c r="D1563" s="1"/>
      <c r="E1563">
        <f t="shared" si="337"/>
        <v>0.19487500000000799</v>
      </c>
      <c r="F1563">
        <f t="shared" si="338"/>
        <v>101325</v>
      </c>
      <c r="H1563" s="1">
        <v>0.19487500000000799</v>
      </c>
      <c r="I1563" s="1">
        <f t="shared" si="345"/>
        <v>535.5000000002874</v>
      </c>
      <c r="J1563" s="1">
        <f t="shared" si="346"/>
        <v>0</v>
      </c>
      <c r="K1563" s="1">
        <f t="shared" si="347"/>
        <v>3.7054436648012085E-3</v>
      </c>
      <c r="L1563" s="1">
        <f t="shared" si="348"/>
        <v>0</v>
      </c>
      <c r="M1563" s="10">
        <f t="shared" si="339"/>
        <v>6.3302279479352658E-2</v>
      </c>
      <c r="N1563" s="9">
        <f t="shared" si="340"/>
        <v>1.5627245287491942</v>
      </c>
      <c r="O1563">
        <f>((-0.0000000008)*V1563^3+(0.000003)*V1563^2-0.004*V1563+2.013)*('Exhaust Gas Math'!$E$10/(T1563+'Exhaust Gas Math'!$E$10))+(357.45*V1563^-1.004)*(T1563/(T1563+'Exhaust Gas Math'!$E$10))</f>
        <v>0.17819999999999947</v>
      </c>
      <c r="P1563">
        <f t="shared" si="349"/>
        <v>0</v>
      </c>
      <c r="Q1563" s="9">
        <f t="shared" si="341"/>
        <v>0</v>
      </c>
      <c r="R1563" s="10">
        <f t="shared" si="342"/>
        <v>3.9769296294121147E-5</v>
      </c>
      <c r="S1563">
        <f t="shared" si="350"/>
        <v>0</v>
      </c>
      <c r="T1563" s="9">
        <f>S1563*'Exhaust Gas Math'!$C$14</f>
        <v>0</v>
      </c>
      <c r="U1563" s="9">
        <f>(T1563/'Exhaust Gas Math'!$B$14)+('Exhaust Gas Math'!$D$10)</f>
        <v>4.4059320573952224E-4</v>
      </c>
      <c r="V1563">
        <f>('Exhaust Gas Math'!$E$10*((-0.000000001)*V1562^3+(0.000002)*V1562^2-0.0012*V1562+1.3446)*$B$18+T1563*'Exhaust Gas Math'!$D$14*$B$17)/('Exhaust Gas Math'!$E$10*((-0.000000001)*V1562^3+(0.000002)*V1562^2-0.0012*V1562+1.3446)+T1563*'Exhaust Gas Math'!$D$14)</f>
        <v>1100</v>
      </c>
      <c r="W1563">
        <f t="shared" si="343"/>
        <v>101325</v>
      </c>
      <c r="X1563" s="9">
        <f t="shared" si="344"/>
        <v>101325</v>
      </c>
    </row>
    <row r="1564" spans="3:24" x14ac:dyDescent="0.2">
      <c r="C1564" s="1"/>
      <c r="D1564" s="1"/>
      <c r="E1564">
        <f t="shared" si="337"/>
        <v>0.195000000000008</v>
      </c>
      <c r="F1564">
        <f t="shared" si="338"/>
        <v>101325</v>
      </c>
      <c r="H1564" s="1">
        <v>0.195000000000008</v>
      </c>
      <c r="I1564" s="1">
        <f t="shared" si="345"/>
        <v>540.00000000028831</v>
      </c>
      <c r="J1564" s="1">
        <f t="shared" si="346"/>
        <v>0</v>
      </c>
      <c r="K1564" s="1">
        <f t="shared" si="347"/>
        <v>3.3780994392477895E-3</v>
      </c>
      <c r="L1564" s="1">
        <f t="shared" si="348"/>
        <v>0</v>
      </c>
      <c r="M1564" s="10">
        <f t="shared" si="339"/>
        <v>6.3399999999999998E-2</v>
      </c>
      <c r="N1564" s="9">
        <f t="shared" si="340"/>
        <v>-1.0003288633267894E-10</v>
      </c>
      <c r="O1564">
        <f>((-0.0000000008)*V1564^3+(0.000003)*V1564^2-0.004*V1564+2.013)*('Exhaust Gas Math'!$E$10/(T1564+'Exhaust Gas Math'!$E$10))+(357.45*V1564^-1.004)*(T1564/(T1564+'Exhaust Gas Math'!$E$10))</f>
        <v>0.17819999999999947</v>
      </c>
      <c r="P1564">
        <f t="shared" si="349"/>
        <v>0</v>
      </c>
      <c r="Q1564" s="9">
        <f t="shared" si="341"/>
        <v>0</v>
      </c>
      <c r="R1564" s="10">
        <f t="shared" si="342"/>
        <v>3.9769296294121147E-5</v>
      </c>
      <c r="S1564">
        <f t="shared" si="350"/>
        <v>0</v>
      </c>
      <c r="T1564" s="9">
        <f>S1564*'Exhaust Gas Math'!$C$14</f>
        <v>0</v>
      </c>
      <c r="U1564" s="9">
        <f>(T1564/'Exhaust Gas Math'!$B$14)+('Exhaust Gas Math'!$D$10)</f>
        <v>4.4059320573952224E-4</v>
      </c>
      <c r="V1564">
        <f>('Exhaust Gas Math'!$E$10*((-0.000000001)*V1563^3+(0.000002)*V1563^2-0.0012*V1563+1.3446)*$B$18+T1564*'Exhaust Gas Math'!$D$14*$B$17)/('Exhaust Gas Math'!$E$10*((-0.000000001)*V1563^3+(0.000002)*V1563^2-0.0012*V1563+1.3446)+T1564*'Exhaust Gas Math'!$D$14)</f>
        <v>1100</v>
      </c>
      <c r="W1564">
        <f t="shared" si="343"/>
        <v>101325</v>
      </c>
      <c r="X1564" s="9">
        <f t="shared" si="344"/>
        <v>101325</v>
      </c>
    </row>
    <row r="1565" spans="3:24" x14ac:dyDescent="0.2">
      <c r="C1565" s="1"/>
      <c r="D1565" s="1"/>
      <c r="E1565">
        <f t="shared" si="337"/>
        <v>0.19512500000000799</v>
      </c>
      <c r="F1565">
        <f t="shared" si="338"/>
        <v>101325</v>
      </c>
      <c r="H1565" s="1">
        <v>0.19512500000000799</v>
      </c>
      <c r="I1565" s="1">
        <f t="shared" si="345"/>
        <v>544.5000000002874</v>
      </c>
      <c r="J1565" s="1">
        <f t="shared" si="346"/>
        <v>0</v>
      </c>
      <c r="K1565" s="1">
        <f t="shared" si="347"/>
        <v>3.0539005435485144E-3</v>
      </c>
      <c r="L1565" s="1">
        <f t="shared" si="348"/>
        <v>0</v>
      </c>
      <c r="M1565" s="10">
        <f t="shared" si="339"/>
        <v>6.3302279479327678E-2</v>
      </c>
      <c r="N1565" s="9">
        <f t="shared" si="340"/>
        <v>-1.5627245289486436</v>
      </c>
      <c r="O1565">
        <f>((-0.0000000008)*V1565^3+(0.000003)*V1565^2-0.004*V1565+2.013)*('Exhaust Gas Math'!$E$10/(T1565+'Exhaust Gas Math'!$E$10))+(357.45*V1565^-1.004)*(T1565/(T1565+'Exhaust Gas Math'!$E$10))</f>
        <v>0.17819999999999947</v>
      </c>
      <c r="P1565">
        <f t="shared" si="349"/>
        <v>0</v>
      </c>
      <c r="Q1565" s="9">
        <f t="shared" si="341"/>
        <v>0</v>
      </c>
      <c r="R1565" s="10">
        <f t="shared" si="342"/>
        <v>3.9769296294121147E-5</v>
      </c>
      <c r="S1565">
        <f t="shared" si="350"/>
        <v>0</v>
      </c>
      <c r="T1565" s="9">
        <f>S1565*'Exhaust Gas Math'!$C$14</f>
        <v>0</v>
      </c>
      <c r="U1565" s="9">
        <f>(T1565/'Exhaust Gas Math'!$B$14)+('Exhaust Gas Math'!$D$10)</f>
        <v>4.4059320573952224E-4</v>
      </c>
      <c r="V1565">
        <f>('Exhaust Gas Math'!$E$10*((-0.000000001)*V1564^3+(0.000002)*V1564^2-0.0012*V1564+1.3446)*$B$18+T1565*'Exhaust Gas Math'!$D$14*$B$17)/('Exhaust Gas Math'!$E$10*((-0.000000001)*V1564^3+(0.000002)*V1564^2-0.0012*V1564+1.3446)+T1565*'Exhaust Gas Math'!$D$14)</f>
        <v>1100</v>
      </c>
      <c r="W1565">
        <f t="shared" si="343"/>
        <v>101325</v>
      </c>
      <c r="X1565" s="9">
        <f t="shared" si="344"/>
        <v>101325</v>
      </c>
    </row>
    <row r="1566" spans="3:24" x14ac:dyDescent="0.2">
      <c r="C1566" s="1"/>
      <c r="D1566" s="1"/>
      <c r="E1566">
        <f t="shared" si="337"/>
        <v>0.195250000000008</v>
      </c>
      <c r="F1566">
        <f t="shared" si="338"/>
        <v>101325</v>
      </c>
      <c r="H1566" s="1">
        <v>0.195250000000008</v>
      </c>
      <c r="I1566" s="1">
        <f t="shared" si="345"/>
        <v>549.00000000028831</v>
      </c>
      <c r="J1566" s="1">
        <f t="shared" si="346"/>
        <v>0</v>
      </c>
      <c r="K1566" s="1">
        <f t="shared" si="347"/>
        <v>2.7352639274778449E-3</v>
      </c>
      <c r="L1566" s="1">
        <f t="shared" si="348"/>
        <v>0</v>
      </c>
      <c r="M1566" s="10">
        <f t="shared" si="339"/>
        <v>6.3009720396840913E-2</v>
      </c>
      <c r="N1566" s="9">
        <f t="shared" si="340"/>
        <v>-3.1158143414179271</v>
      </c>
      <c r="O1566">
        <f>((-0.0000000008)*V1566^3+(0.000003)*V1566^2-0.004*V1566+2.013)*('Exhaust Gas Math'!$E$10/(T1566+'Exhaust Gas Math'!$E$10))+(357.45*V1566^-1.004)*(T1566/(T1566+'Exhaust Gas Math'!$E$10))</f>
        <v>0.17819999999999947</v>
      </c>
      <c r="P1566">
        <f t="shared" si="349"/>
        <v>0</v>
      </c>
      <c r="Q1566" s="9">
        <f t="shared" si="341"/>
        <v>0</v>
      </c>
      <c r="R1566" s="10">
        <f t="shared" si="342"/>
        <v>3.9769296294121147E-5</v>
      </c>
      <c r="S1566">
        <f t="shared" si="350"/>
        <v>0</v>
      </c>
      <c r="T1566" s="9">
        <f>S1566*'Exhaust Gas Math'!$C$14</f>
        <v>0</v>
      </c>
      <c r="U1566" s="9">
        <f>(T1566/'Exhaust Gas Math'!$B$14)+('Exhaust Gas Math'!$D$10)</f>
        <v>4.4059320573952224E-4</v>
      </c>
      <c r="V1566">
        <f>('Exhaust Gas Math'!$E$10*((-0.000000001)*V1565^3+(0.000002)*V1565^2-0.0012*V1565+1.3446)*$B$18+T1566*'Exhaust Gas Math'!$D$14*$B$17)/('Exhaust Gas Math'!$E$10*((-0.000000001)*V1565^3+(0.000002)*V1565^2-0.0012*V1565+1.3446)+T1566*'Exhaust Gas Math'!$D$14)</f>
        <v>1100</v>
      </c>
      <c r="W1566">
        <f t="shared" si="343"/>
        <v>101325</v>
      </c>
      <c r="X1566" s="9">
        <f t="shared" si="344"/>
        <v>101325</v>
      </c>
    </row>
    <row r="1567" spans="3:24" x14ac:dyDescent="0.2">
      <c r="C1567" s="1"/>
      <c r="D1567" s="1"/>
      <c r="E1567">
        <f t="shared" si="337"/>
        <v>0.19537500000000799</v>
      </c>
      <c r="F1567">
        <f t="shared" si="338"/>
        <v>101325</v>
      </c>
      <c r="H1567" s="1">
        <v>0.19537500000000799</v>
      </c>
      <c r="I1567" s="1">
        <f t="shared" si="345"/>
        <v>553.5000000002874</v>
      </c>
      <c r="J1567" s="1">
        <f t="shared" si="346"/>
        <v>0</v>
      </c>
      <c r="K1567" s="1">
        <f t="shared" si="347"/>
        <v>2.4245650732096537E-3</v>
      </c>
      <c r="L1567" s="1">
        <f t="shared" si="348"/>
        <v>0</v>
      </c>
      <c r="M1567" s="10">
        <f t="shared" si="339"/>
        <v>6.2524126476569242E-2</v>
      </c>
      <c r="N1567" s="9">
        <f t="shared" si="340"/>
        <v>-4.6496941223584054</v>
      </c>
      <c r="O1567">
        <f>((-0.0000000008)*V1567^3+(0.000003)*V1567^2-0.004*V1567+2.013)*('Exhaust Gas Math'!$E$10/(T1567+'Exhaust Gas Math'!$E$10))+(357.45*V1567^-1.004)*(T1567/(T1567+'Exhaust Gas Math'!$E$10))</f>
        <v>0.17819999999999947</v>
      </c>
      <c r="P1567">
        <f t="shared" si="349"/>
        <v>0</v>
      </c>
      <c r="Q1567" s="9">
        <f t="shared" si="341"/>
        <v>0</v>
      </c>
      <c r="R1567" s="10">
        <f t="shared" si="342"/>
        <v>3.9769296294121147E-5</v>
      </c>
      <c r="S1567">
        <f t="shared" si="350"/>
        <v>0</v>
      </c>
      <c r="T1567" s="9">
        <f>S1567*'Exhaust Gas Math'!$C$14</f>
        <v>0</v>
      </c>
      <c r="U1567" s="9">
        <f>(T1567/'Exhaust Gas Math'!$B$14)+('Exhaust Gas Math'!$D$10)</f>
        <v>4.4059320573952224E-4</v>
      </c>
      <c r="V1567">
        <f>('Exhaust Gas Math'!$E$10*((-0.000000001)*V1566^3+(0.000002)*V1566^2-0.0012*V1566+1.3446)*$B$18+T1567*'Exhaust Gas Math'!$D$14*$B$17)/('Exhaust Gas Math'!$E$10*((-0.000000001)*V1566^3+(0.000002)*V1566^2-0.0012*V1566+1.3446)+T1567*'Exhaust Gas Math'!$D$14)</f>
        <v>1100</v>
      </c>
      <c r="W1567">
        <f t="shared" si="343"/>
        <v>101325</v>
      </c>
      <c r="X1567" s="9">
        <f t="shared" si="344"/>
        <v>101325</v>
      </c>
    </row>
    <row r="1568" spans="3:24" x14ac:dyDescent="0.2">
      <c r="C1568" s="1"/>
      <c r="D1568" s="1"/>
      <c r="E1568">
        <f t="shared" si="337"/>
        <v>0.195500000000008</v>
      </c>
      <c r="F1568">
        <f t="shared" si="338"/>
        <v>101325</v>
      </c>
      <c r="H1568" s="1">
        <v>0.195500000000008</v>
      </c>
      <c r="I1568" s="1">
        <f t="shared" si="345"/>
        <v>558.00000000028831</v>
      </c>
      <c r="J1568" s="1">
        <f t="shared" si="346"/>
        <v>0</v>
      </c>
      <c r="K1568" s="1">
        <f t="shared" si="347"/>
        <v>2.1241202857521357E-3</v>
      </c>
      <c r="L1568" s="1">
        <f t="shared" si="348"/>
        <v>0</v>
      </c>
      <c r="M1568" s="10">
        <f t="shared" si="339"/>
        <v>6.1848491566507152E-2</v>
      </c>
      <c r="N1568" s="9">
        <f t="shared" si="340"/>
        <v>-6.1549069928549001</v>
      </c>
      <c r="O1568">
        <f>((-0.0000000008)*V1568^3+(0.000003)*V1568^2-0.004*V1568+2.013)*('Exhaust Gas Math'!$E$10/(T1568+'Exhaust Gas Math'!$E$10))+(357.45*V1568^-1.004)*(T1568/(T1568+'Exhaust Gas Math'!$E$10))</f>
        <v>0.17819999999999947</v>
      </c>
      <c r="P1568">
        <f t="shared" si="349"/>
        <v>0</v>
      </c>
      <c r="Q1568" s="9">
        <f t="shared" si="341"/>
        <v>0</v>
      </c>
      <c r="R1568" s="10">
        <f t="shared" si="342"/>
        <v>3.9769296294121147E-5</v>
      </c>
      <c r="S1568">
        <f t="shared" si="350"/>
        <v>0</v>
      </c>
      <c r="T1568" s="9">
        <f>S1568*'Exhaust Gas Math'!$C$14</f>
        <v>0</v>
      </c>
      <c r="U1568" s="9">
        <f>(T1568/'Exhaust Gas Math'!$B$14)+('Exhaust Gas Math'!$D$10)</f>
        <v>4.4059320573952224E-4</v>
      </c>
      <c r="V1568">
        <f>('Exhaust Gas Math'!$E$10*((-0.000000001)*V1567^3+(0.000002)*V1567^2-0.0012*V1567+1.3446)*$B$18+T1568*'Exhaust Gas Math'!$D$14*$B$17)/('Exhaust Gas Math'!$E$10*((-0.000000001)*V1567^3+(0.000002)*V1567^2-0.0012*V1567+1.3446)+T1568*'Exhaust Gas Math'!$D$14)</f>
        <v>1100</v>
      </c>
      <c r="W1568">
        <f t="shared" si="343"/>
        <v>101325</v>
      </c>
      <c r="X1568" s="9">
        <f t="shared" si="344"/>
        <v>101325</v>
      </c>
    </row>
    <row r="1569" spans="3:24" x14ac:dyDescent="0.2">
      <c r="C1569" s="1"/>
      <c r="D1569" s="1"/>
      <c r="E1569">
        <f t="shared" si="337"/>
        <v>0.19562500000000799</v>
      </c>
      <c r="F1569">
        <f t="shared" si="338"/>
        <v>101325</v>
      </c>
      <c r="H1569" s="1">
        <v>0.19562500000000799</v>
      </c>
      <c r="I1569" s="1">
        <f t="shared" si="345"/>
        <v>562.5000000002874</v>
      </c>
      <c r="J1569" s="1">
        <f t="shared" si="346"/>
        <v>0</v>
      </c>
      <c r="K1569" s="1">
        <f t="shared" si="347"/>
        <v>1.8361694245590953E-3</v>
      </c>
      <c r="L1569" s="1">
        <f t="shared" si="348"/>
        <v>0</v>
      </c>
      <c r="M1569" s="10">
        <f t="shared" si="339"/>
        <v>6.0986981180546879E-2</v>
      </c>
      <c r="N1569" s="9">
        <f t="shared" si="340"/>
        <v>-7.6221728150259036</v>
      </c>
      <c r="O1569">
        <f>((-0.0000000008)*V1569^3+(0.000003)*V1569^2-0.004*V1569+2.013)*('Exhaust Gas Math'!$E$10/(T1569+'Exhaust Gas Math'!$E$10))+(357.45*V1569^-1.004)*(T1569/(T1569+'Exhaust Gas Math'!$E$10))</f>
        <v>0.17819999999999947</v>
      </c>
      <c r="P1569">
        <f t="shared" si="349"/>
        <v>0</v>
      </c>
      <c r="Q1569" s="9">
        <f t="shared" si="341"/>
        <v>0</v>
      </c>
      <c r="R1569" s="10">
        <f t="shared" si="342"/>
        <v>3.9769296294121147E-5</v>
      </c>
      <c r="S1569">
        <f t="shared" si="350"/>
        <v>0</v>
      </c>
      <c r="T1569" s="9">
        <f>S1569*'Exhaust Gas Math'!$C$14</f>
        <v>0</v>
      </c>
      <c r="U1569" s="9">
        <f>(T1569/'Exhaust Gas Math'!$B$14)+('Exhaust Gas Math'!$D$10)</f>
        <v>4.4059320573952224E-4</v>
      </c>
      <c r="V1569">
        <f>('Exhaust Gas Math'!$E$10*((-0.000000001)*V1568^3+(0.000002)*V1568^2-0.0012*V1568+1.3446)*$B$18+T1569*'Exhaust Gas Math'!$D$14*$B$17)/('Exhaust Gas Math'!$E$10*((-0.000000001)*V1568^3+(0.000002)*V1568^2-0.0012*V1568+1.3446)+T1569*'Exhaust Gas Math'!$D$14)</f>
        <v>1100</v>
      </c>
      <c r="W1569">
        <f t="shared" si="343"/>
        <v>101325</v>
      </c>
      <c r="X1569" s="9">
        <f t="shared" si="344"/>
        <v>101325</v>
      </c>
    </row>
    <row r="1570" spans="3:24" x14ac:dyDescent="0.2">
      <c r="C1570" s="1"/>
      <c r="D1570" s="1"/>
      <c r="E1570">
        <f t="shared" si="337"/>
        <v>0.195750000000008</v>
      </c>
      <c r="F1570">
        <f t="shared" si="338"/>
        <v>101325</v>
      </c>
      <c r="H1570" s="1">
        <v>0.195750000000008</v>
      </c>
      <c r="I1570" s="1">
        <f t="shared" si="345"/>
        <v>567.00000000028831</v>
      </c>
      <c r="J1570" s="1">
        <f t="shared" si="346"/>
        <v>0</v>
      </c>
      <c r="K1570" s="1">
        <f t="shared" si="347"/>
        <v>1.5628592050520181E-3</v>
      </c>
      <c r="L1570" s="1">
        <f t="shared" si="348"/>
        <v>0</v>
      </c>
      <c r="M1570" s="10">
        <f t="shared" si="339"/>
        <v>5.994490681669884E-2</v>
      </c>
      <c r="N1570" s="9">
        <f t="shared" si="340"/>
        <v>-9.0424454071628659</v>
      </c>
      <c r="O1570">
        <f>((-0.0000000008)*V1570^3+(0.000003)*V1570^2-0.004*V1570+2.013)*('Exhaust Gas Math'!$E$10/(T1570+'Exhaust Gas Math'!$E$10))+(357.45*V1570^-1.004)*(T1570/(T1570+'Exhaust Gas Math'!$E$10))</f>
        <v>0.17819999999999947</v>
      </c>
      <c r="P1570">
        <f t="shared" si="349"/>
        <v>0</v>
      </c>
      <c r="Q1570" s="9">
        <f t="shared" si="341"/>
        <v>0</v>
      </c>
      <c r="R1570" s="10">
        <f t="shared" si="342"/>
        <v>3.9769296294121147E-5</v>
      </c>
      <c r="S1570">
        <f t="shared" si="350"/>
        <v>0</v>
      </c>
      <c r="T1570" s="9">
        <f>S1570*'Exhaust Gas Math'!$C$14</f>
        <v>0</v>
      </c>
      <c r="U1570" s="9">
        <f>(T1570/'Exhaust Gas Math'!$B$14)+('Exhaust Gas Math'!$D$10)</f>
        <v>4.4059320573952224E-4</v>
      </c>
      <c r="V1570">
        <f>('Exhaust Gas Math'!$E$10*((-0.000000001)*V1569^3+(0.000002)*V1569^2-0.0012*V1569+1.3446)*$B$18+T1570*'Exhaust Gas Math'!$D$14*$B$17)/('Exhaust Gas Math'!$E$10*((-0.000000001)*V1569^3+(0.000002)*V1569^2-0.0012*V1569+1.3446)+T1570*'Exhaust Gas Math'!$D$14)</f>
        <v>1100</v>
      </c>
      <c r="W1570">
        <f t="shared" si="343"/>
        <v>101325</v>
      </c>
      <c r="X1570" s="9">
        <f t="shared" si="344"/>
        <v>101325</v>
      </c>
    </row>
    <row r="1571" spans="3:24" x14ac:dyDescent="0.2">
      <c r="C1571" s="1"/>
      <c r="D1571" s="1"/>
      <c r="E1571">
        <f t="shared" si="337"/>
        <v>0.19587500000000799</v>
      </c>
      <c r="F1571">
        <f t="shared" si="338"/>
        <v>101325</v>
      </c>
      <c r="H1571" s="1">
        <v>0.19587500000000799</v>
      </c>
      <c r="I1571" s="1">
        <f t="shared" si="345"/>
        <v>571.5000000002874</v>
      </c>
      <c r="J1571" s="1">
        <f t="shared" si="346"/>
        <v>0</v>
      </c>
      <c r="K1571" s="1">
        <f t="shared" si="347"/>
        <v>1.3062271945462338E-3</v>
      </c>
      <c r="L1571" s="1">
        <f t="shared" si="348"/>
        <v>0</v>
      </c>
      <c r="M1571" s="10">
        <f t="shared" si="339"/>
        <v>5.872869320994166E-2</v>
      </c>
      <c r="N1571" s="9">
        <f t="shared" si="340"/>
        <v>-10.406968316445944</v>
      </c>
      <c r="O1571">
        <f>((-0.0000000008)*V1571^3+(0.000003)*V1571^2-0.004*V1571+2.013)*('Exhaust Gas Math'!$E$10/(T1571+'Exhaust Gas Math'!$E$10))+(357.45*V1571^-1.004)*(T1571/(T1571+'Exhaust Gas Math'!$E$10))</f>
        <v>0.17819999999999947</v>
      </c>
      <c r="P1571">
        <f t="shared" si="349"/>
        <v>0</v>
      </c>
      <c r="Q1571" s="9">
        <f t="shared" si="341"/>
        <v>0</v>
      </c>
      <c r="R1571" s="10">
        <f t="shared" si="342"/>
        <v>3.9769296294121147E-5</v>
      </c>
      <c r="S1571">
        <f t="shared" si="350"/>
        <v>0</v>
      </c>
      <c r="T1571" s="9">
        <f>S1571*'Exhaust Gas Math'!$C$14</f>
        <v>0</v>
      </c>
      <c r="U1571" s="9">
        <f>(T1571/'Exhaust Gas Math'!$B$14)+('Exhaust Gas Math'!$D$10)</f>
        <v>4.4059320573952224E-4</v>
      </c>
      <c r="V1571">
        <f>('Exhaust Gas Math'!$E$10*((-0.000000001)*V1570^3+(0.000002)*V1570^2-0.0012*V1570+1.3446)*$B$18+T1571*'Exhaust Gas Math'!$D$14*$B$17)/('Exhaust Gas Math'!$E$10*((-0.000000001)*V1570^3+(0.000002)*V1570^2-0.0012*V1570+1.3446)+T1571*'Exhaust Gas Math'!$D$14)</f>
        <v>1100</v>
      </c>
      <c r="W1571">
        <f t="shared" si="343"/>
        <v>101325</v>
      </c>
      <c r="X1571" s="9">
        <f t="shared" si="344"/>
        <v>101325</v>
      </c>
    </row>
    <row r="1572" spans="3:24" x14ac:dyDescent="0.2">
      <c r="C1572" s="1"/>
      <c r="D1572" s="1"/>
      <c r="E1572">
        <f t="shared" si="337"/>
        <v>0.196000000000008</v>
      </c>
      <c r="F1572">
        <f t="shared" si="338"/>
        <v>101325</v>
      </c>
      <c r="H1572" s="1">
        <v>0.196000000000008</v>
      </c>
      <c r="I1572" s="1">
        <f t="shared" si="345"/>
        <v>576.00000000028831</v>
      </c>
      <c r="J1572" s="1">
        <f t="shared" si="346"/>
        <v>0</v>
      </c>
      <c r="K1572" s="1">
        <f t="shared" si="347"/>
        <v>1.0681866218902967E-3</v>
      </c>
      <c r="L1572" s="1">
        <f t="shared" si="348"/>
        <v>0</v>
      </c>
      <c r="M1572" s="10">
        <f t="shared" si="339"/>
        <v>5.7345838721592185E-2</v>
      </c>
      <c r="N1572" s="9">
        <f t="shared" si="340"/>
        <v>-11.70732880539048</v>
      </c>
      <c r="O1572">
        <f>((-0.0000000008)*V1572^3+(0.000003)*V1572^2-0.004*V1572+2.013)*('Exhaust Gas Math'!$E$10/(T1572+'Exhaust Gas Math'!$E$10))+(357.45*V1572^-1.004)*(T1572/(T1572+'Exhaust Gas Math'!$E$10))</f>
        <v>0.17819999999999947</v>
      </c>
      <c r="P1572">
        <f t="shared" si="349"/>
        <v>0</v>
      </c>
      <c r="Q1572" s="9">
        <f t="shared" si="341"/>
        <v>0</v>
      </c>
      <c r="R1572" s="10">
        <f t="shared" si="342"/>
        <v>3.9769296294121147E-5</v>
      </c>
      <c r="S1572">
        <f t="shared" si="350"/>
        <v>0</v>
      </c>
      <c r="T1572" s="9">
        <f>S1572*'Exhaust Gas Math'!$C$14</f>
        <v>0</v>
      </c>
      <c r="U1572" s="9">
        <f>(T1572/'Exhaust Gas Math'!$B$14)+('Exhaust Gas Math'!$D$10)</f>
        <v>4.4059320573952224E-4</v>
      </c>
      <c r="V1572">
        <f>('Exhaust Gas Math'!$E$10*((-0.000000001)*V1571^3+(0.000002)*V1571^2-0.0012*V1571+1.3446)*$B$18+T1572*'Exhaust Gas Math'!$D$14*$B$17)/('Exhaust Gas Math'!$E$10*((-0.000000001)*V1571^3+(0.000002)*V1571^2-0.0012*V1571+1.3446)+T1572*'Exhaust Gas Math'!$D$14)</f>
        <v>1100</v>
      </c>
      <c r="W1572">
        <f t="shared" si="343"/>
        <v>101325</v>
      </c>
      <c r="X1572" s="9">
        <f t="shared" si="344"/>
        <v>101325</v>
      </c>
    </row>
    <row r="1573" spans="3:24" x14ac:dyDescent="0.2">
      <c r="C1573" s="1"/>
      <c r="D1573" s="1"/>
      <c r="E1573">
        <f t="shared" si="337"/>
        <v>0.19612500000000799</v>
      </c>
      <c r="F1573">
        <f t="shared" si="338"/>
        <v>101325</v>
      </c>
      <c r="H1573" s="1">
        <v>0.19612500000000799</v>
      </c>
      <c r="I1573" s="1">
        <f t="shared" si="345"/>
        <v>580.5000000002874</v>
      </c>
      <c r="J1573" s="1">
        <f t="shared" si="346"/>
        <v>0</v>
      </c>
      <c r="K1573" s="1">
        <f t="shared" si="347"/>
        <v>8.5051211406828899E-4</v>
      </c>
      <c r="L1573" s="1">
        <f t="shared" si="348"/>
        <v>0</v>
      </c>
      <c r="M1573" s="10">
        <f t="shared" si="339"/>
        <v>5.5804869109417579E-2</v>
      </c>
      <c r="N1573" s="9">
        <f t="shared" si="340"/>
        <v>-12.935509719167669</v>
      </c>
      <c r="O1573">
        <f>((-0.0000000008)*V1573^3+(0.000003)*V1573^2-0.004*V1573+2.013)*('Exhaust Gas Math'!$E$10/(T1573+'Exhaust Gas Math'!$E$10))+(357.45*V1573^-1.004)*(T1573/(T1573+'Exhaust Gas Math'!$E$10))</f>
        <v>0.17819999999999947</v>
      </c>
      <c r="P1573">
        <f t="shared" si="349"/>
        <v>0</v>
      </c>
      <c r="Q1573" s="9">
        <f t="shared" si="341"/>
        <v>0</v>
      </c>
      <c r="R1573" s="10">
        <f t="shared" si="342"/>
        <v>3.9769296294121147E-5</v>
      </c>
      <c r="S1573">
        <f t="shared" si="350"/>
        <v>0</v>
      </c>
      <c r="T1573" s="9">
        <f>S1573*'Exhaust Gas Math'!$C$14</f>
        <v>0</v>
      </c>
      <c r="U1573" s="9">
        <f>(T1573/'Exhaust Gas Math'!$B$14)+('Exhaust Gas Math'!$D$10)</f>
        <v>4.4059320573952224E-4</v>
      </c>
      <c r="V1573">
        <f>('Exhaust Gas Math'!$E$10*((-0.000000001)*V1572^3+(0.000002)*V1572^2-0.0012*V1572+1.3446)*$B$18+T1573*'Exhaust Gas Math'!$D$14*$B$17)/('Exhaust Gas Math'!$E$10*((-0.000000001)*V1572^3+(0.000002)*V1572^2-0.0012*V1572+1.3446)+T1573*'Exhaust Gas Math'!$D$14)</f>
        <v>1100</v>
      </c>
      <c r="W1573">
        <f t="shared" si="343"/>
        <v>101325</v>
      </c>
      <c r="X1573" s="9">
        <f t="shared" si="344"/>
        <v>101325</v>
      </c>
    </row>
    <row r="1574" spans="3:24" x14ac:dyDescent="0.2">
      <c r="C1574" s="1"/>
      <c r="D1574" s="1"/>
      <c r="E1574">
        <f t="shared" si="337"/>
        <v>0.196250000000008</v>
      </c>
      <c r="F1574">
        <f t="shared" si="338"/>
        <v>101325</v>
      </c>
      <c r="H1574" s="1">
        <v>0.196250000000008</v>
      </c>
      <c r="I1574" s="1">
        <f t="shared" si="345"/>
        <v>585.00000000028831</v>
      </c>
      <c r="J1574" s="1">
        <f t="shared" si="346"/>
        <v>0</v>
      </c>
      <c r="K1574" s="1">
        <f t="shared" si="347"/>
        <v>6.5482646609764557E-4</v>
      </c>
      <c r="L1574" s="1">
        <f t="shared" si="348"/>
        <v>0</v>
      </c>
      <c r="M1574" s="10">
        <f t="shared" si="339"/>
        <v>5.4115284963500723E-2</v>
      </c>
      <c r="N1574" s="9">
        <f t="shared" si="340"/>
        <v>-14.083938914032917</v>
      </c>
      <c r="O1574">
        <f>((-0.0000000008)*V1574^3+(0.000003)*V1574^2-0.004*V1574+2.013)*('Exhaust Gas Math'!$E$10/(T1574+'Exhaust Gas Math'!$E$10))+(357.45*V1574^-1.004)*(T1574/(T1574+'Exhaust Gas Math'!$E$10))</f>
        <v>0.17819999999999947</v>
      </c>
      <c r="P1574">
        <f t="shared" si="349"/>
        <v>0</v>
      </c>
      <c r="Q1574" s="9">
        <f t="shared" si="341"/>
        <v>0</v>
      </c>
      <c r="R1574" s="10">
        <f t="shared" si="342"/>
        <v>3.9769296294121147E-5</v>
      </c>
      <c r="S1574">
        <f t="shared" si="350"/>
        <v>0</v>
      </c>
      <c r="T1574" s="9">
        <f>S1574*'Exhaust Gas Math'!$C$14</f>
        <v>0</v>
      </c>
      <c r="U1574" s="9">
        <f>(T1574/'Exhaust Gas Math'!$B$14)+('Exhaust Gas Math'!$D$10)</f>
        <v>4.4059320573952224E-4</v>
      </c>
      <c r="V1574">
        <f>('Exhaust Gas Math'!$E$10*((-0.000000001)*V1573^3+(0.000002)*V1573^2-0.0012*V1573+1.3446)*$B$18+T1574*'Exhaust Gas Math'!$D$14*$B$17)/('Exhaust Gas Math'!$E$10*((-0.000000001)*V1573^3+(0.000002)*V1573^2-0.0012*V1573+1.3446)+T1574*'Exhaust Gas Math'!$D$14)</f>
        <v>1100</v>
      </c>
      <c r="W1574">
        <f t="shared" si="343"/>
        <v>101325</v>
      </c>
      <c r="X1574" s="9">
        <f t="shared" si="344"/>
        <v>101325</v>
      </c>
    </row>
    <row r="1575" spans="3:24" x14ac:dyDescent="0.2">
      <c r="C1575" s="1"/>
      <c r="D1575" s="1"/>
      <c r="E1575">
        <f t="shared" si="337"/>
        <v>0.19637500000000799</v>
      </c>
      <c r="F1575">
        <f t="shared" si="338"/>
        <v>101325</v>
      </c>
      <c r="H1575" s="1">
        <v>0.19637500000000799</v>
      </c>
      <c r="I1575" s="1">
        <f t="shared" si="345"/>
        <v>589.5000000002874</v>
      </c>
      <c r="J1575" s="1">
        <f t="shared" si="346"/>
        <v>0</v>
      </c>
      <c r="K1575" s="1">
        <f t="shared" si="347"/>
        <v>4.8258854285763075E-4</v>
      </c>
      <c r="L1575" s="1">
        <f t="shared" si="348"/>
        <v>0</v>
      </c>
      <c r="M1575" s="10">
        <f t="shared" si="339"/>
        <v>5.2287503131945898E-2</v>
      </c>
      <c r="N1575" s="9">
        <f t="shared" si="340"/>
        <v>-15.145535942107822</v>
      </c>
      <c r="O1575">
        <f>((-0.0000000008)*V1575^3+(0.000003)*V1575^2-0.004*V1575+2.013)*('Exhaust Gas Math'!$E$10/(T1575+'Exhaust Gas Math'!$E$10))+(357.45*V1575^-1.004)*(T1575/(T1575+'Exhaust Gas Math'!$E$10))</f>
        <v>0.17819999999999947</v>
      </c>
      <c r="P1575">
        <f t="shared" si="349"/>
        <v>0</v>
      </c>
      <c r="Q1575" s="9">
        <f t="shared" si="341"/>
        <v>0</v>
      </c>
      <c r="R1575" s="10">
        <f t="shared" si="342"/>
        <v>3.9769296294121147E-5</v>
      </c>
      <c r="S1575">
        <f t="shared" si="350"/>
        <v>0</v>
      </c>
      <c r="T1575" s="9">
        <f>S1575*'Exhaust Gas Math'!$C$14</f>
        <v>0</v>
      </c>
      <c r="U1575" s="9">
        <f>(T1575/'Exhaust Gas Math'!$B$14)+('Exhaust Gas Math'!$D$10)</f>
        <v>4.4059320573952224E-4</v>
      </c>
      <c r="V1575">
        <f>('Exhaust Gas Math'!$E$10*((-0.000000001)*V1574^3+(0.000002)*V1574^2-0.0012*V1574+1.3446)*$B$18+T1575*'Exhaust Gas Math'!$D$14*$B$17)/('Exhaust Gas Math'!$E$10*((-0.000000001)*V1574^3+(0.000002)*V1574^2-0.0012*V1574+1.3446)+T1575*'Exhaust Gas Math'!$D$14)</f>
        <v>1100</v>
      </c>
      <c r="W1575">
        <f t="shared" si="343"/>
        <v>101325</v>
      </c>
      <c r="X1575" s="9">
        <f t="shared" si="344"/>
        <v>101325</v>
      </c>
    </row>
    <row r="1576" spans="3:24" x14ac:dyDescent="0.2">
      <c r="C1576" s="1"/>
      <c r="D1576" s="1"/>
      <c r="E1576">
        <f t="shared" si="337"/>
        <v>0.196500000000008</v>
      </c>
      <c r="F1576">
        <f t="shared" si="338"/>
        <v>101325</v>
      </c>
      <c r="H1576" s="1">
        <v>0.196500000000008</v>
      </c>
      <c r="I1576" s="1">
        <f t="shared" si="345"/>
        <v>594.00000000028831</v>
      </c>
      <c r="J1576" s="1">
        <f t="shared" si="346"/>
        <v>0</v>
      </c>
      <c r="K1576" s="1">
        <f t="shared" si="347"/>
        <v>3.3508240303953404E-4</v>
      </c>
      <c r="L1576" s="1">
        <f t="shared" si="348"/>
        <v>0</v>
      </c>
      <c r="M1576" s="10">
        <f t="shared" si="339"/>
        <v>5.033279249754246E-2</v>
      </c>
      <c r="N1576" s="9">
        <f t="shared" si="340"/>
        <v>-16.113755704698232</v>
      </c>
      <c r="O1576">
        <f>((-0.0000000008)*V1576^3+(0.000003)*V1576^2-0.004*V1576+2.013)*('Exhaust Gas Math'!$E$10/(T1576+'Exhaust Gas Math'!$E$10))+(357.45*V1576^-1.004)*(T1576/(T1576+'Exhaust Gas Math'!$E$10))</f>
        <v>0.17819999999999947</v>
      </c>
      <c r="P1576">
        <f t="shared" si="349"/>
        <v>0</v>
      </c>
      <c r="Q1576" s="9">
        <f t="shared" si="341"/>
        <v>0</v>
      </c>
      <c r="R1576" s="10">
        <f t="shared" si="342"/>
        <v>3.9769296294121147E-5</v>
      </c>
      <c r="S1576">
        <f t="shared" si="350"/>
        <v>0</v>
      </c>
      <c r="T1576" s="9">
        <f>S1576*'Exhaust Gas Math'!$C$14</f>
        <v>0</v>
      </c>
      <c r="U1576" s="9">
        <f>(T1576/'Exhaust Gas Math'!$B$14)+('Exhaust Gas Math'!$D$10)</f>
        <v>4.4059320573952224E-4</v>
      </c>
      <c r="V1576">
        <f>('Exhaust Gas Math'!$E$10*((-0.000000001)*V1575^3+(0.000002)*V1575^2-0.0012*V1575+1.3446)*$B$18+T1576*'Exhaust Gas Math'!$D$14*$B$17)/('Exhaust Gas Math'!$E$10*((-0.000000001)*V1575^3+(0.000002)*V1575^2-0.0012*V1575+1.3446)+T1576*'Exhaust Gas Math'!$D$14)</f>
        <v>1100</v>
      </c>
      <c r="W1576">
        <f t="shared" si="343"/>
        <v>101325</v>
      </c>
      <c r="X1576" s="9">
        <f t="shared" si="344"/>
        <v>101325</v>
      </c>
    </row>
    <row r="1577" spans="3:24" x14ac:dyDescent="0.2">
      <c r="C1577" s="1"/>
      <c r="D1577" s="1"/>
      <c r="E1577">
        <f t="shared" si="337"/>
        <v>0.19662500000000799</v>
      </c>
      <c r="F1577">
        <f t="shared" si="338"/>
        <v>101325</v>
      </c>
      <c r="H1577" s="1">
        <v>0.19662500000000799</v>
      </c>
      <c r="I1577" s="1">
        <f t="shared" si="345"/>
        <v>598.5000000002874</v>
      </c>
      <c r="J1577" s="1">
        <f t="shared" si="346"/>
        <v>0</v>
      </c>
      <c r="K1577" s="1">
        <f t="shared" si="347"/>
        <v>2.1340772630353173E-4</v>
      </c>
      <c r="L1577" s="1">
        <f t="shared" si="348"/>
        <v>0</v>
      </c>
      <c r="M1577" s="10">
        <f t="shared" si="339"/>
        <v>4.8263204501359777E-2</v>
      </c>
      <c r="N1577" s="9">
        <f t="shared" si="340"/>
        <v>-16.98262880500149</v>
      </c>
      <c r="O1577">
        <f>((-0.0000000008)*V1577^3+(0.000003)*V1577^2-0.004*V1577+2.013)*('Exhaust Gas Math'!$E$10/(T1577+'Exhaust Gas Math'!$E$10))+(357.45*V1577^-1.004)*(T1577/(T1577+'Exhaust Gas Math'!$E$10))</f>
        <v>0.17819999999999947</v>
      </c>
      <c r="P1577">
        <f t="shared" si="349"/>
        <v>0</v>
      </c>
      <c r="Q1577" s="9">
        <f t="shared" si="341"/>
        <v>0</v>
      </c>
      <c r="R1577" s="10">
        <f t="shared" si="342"/>
        <v>3.9769296294121147E-5</v>
      </c>
      <c r="S1577">
        <f t="shared" si="350"/>
        <v>0</v>
      </c>
      <c r="T1577" s="9">
        <f>S1577*'Exhaust Gas Math'!$C$14</f>
        <v>0</v>
      </c>
      <c r="U1577" s="9">
        <f>(T1577/'Exhaust Gas Math'!$B$14)+('Exhaust Gas Math'!$D$10)</f>
        <v>4.4059320573952224E-4</v>
      </c>
      <c r="V1577">
        <f>('Exhaust Gas Math'!$E$10*((-0.000000001)*V1576^3+(0.000002)*V1576^2-0.0012*V1576+1.3446)*$B$18+T1577*'Exhaust Gas Math'!$D$14*$B$17)/('Exhaust Gas Math'!$E$10*((-0.000000001)*V1576^3+(0.000002)*V1576^2-0.0012*V1576+1.3446)+T1577*'Exhaust Gas Math'!$D$14)</f>
        <v>1100</v>
      </c>
      <c r="W1577">
        <f t="shared" si="343"/>
        <v>101325</v>
      </c>
      <c r="X1577" s="9">
        <f t="shared" si="344"/>
        <v>101325</v>
      </c>
    </row>
    <row r="1578" spans="3:24" x14ac:dyDescent="0.2">
      <c r="C1578" s="1"/>
      <c r="D1578" s="1"/>
      <c r="E1578">
        <f t="shared" si="337"/>
        <v>0.196750000000008</v>
      </c>
      <c r="F1578">
        <f t="shared" si="338"/>
        <v>101325</v>
      </c>
      <c r="H1578" s="1">
        <v>0.196750000000008</v>
      </c>
      <c r="I1578" s="1">
        <f t="shared" si="345"/>
        <v>603.00000000028831</v>
      </c>
      <c r="J1578" s="1">
        <f t="shared" si="346"/>
        <v>0</v>
      </c>
      <c r="K1578" s="1">
        <f t="shared" si="347"/>
        <v>1.1847161500683429E-4</v>
      </c>
      <c r="L1578" s="1">
        <f t="shared" si="348"/>
        <v>0</v>
      </c>
      <c r="M1578" s="10">
        <f t="shared" si="339"/>
        <v>4.6091498841601804E-2</v>
      </c>
      <c r="N1578" s="9">
        <f t="shared" si="340"/>
        <v>-17.746798351424779</v>
      </c>
      <c r="O1578">
        <f>((-0.0000000008)*V1578^3+(0.000003)*V1578^2-0.004*V1578+2.013)*('Exhaust Gas Math'!$E$10/(T1578+'Exhaust Gas Math'!$E$10))+(357.45*V1578^-1.004)*(T1578/(T1578+'Exhaust Gas Math'!$E$10))</f>
        <v>0.17819999999999947</v>
      </c>
      <c r="P1578">
        <f t="shared" si="349"/>
        <v>0</v>
      </c>
      <c r="Q1578" s="9">
        <f t="shared" si="341"/>
        <v>0</v>
      </c>
      <c r="R1578" s="10">
        <f t="shared" si="342"/>
        <v>3.9769296294121147E-5</v>
      </c>
      <c r="S1578">
        <f t="shared" si="350"/>
        <v>0</v>
      </c>
      <c r="T1578" s="9">
        <f>S1578*'Exhaust Gas Math'!$C$14</f>
        <v>0</v>
      </c>
      <c r="U1578" s="9">
        <f>(T1578/'Exhaust Gas Math'!$B$14)+('Exhaust Gas Math'!$D$10)</f>
        <v>4.4059320573952224E-4</v>
      </c>
      <c r="V1578">
        <f>('Exhaust Gas Math'!$E$10*((-0.000000001)*V1577^3+(0.000002)*V1577^2-0.0012*V1577+1.3446)*$B$18+T1578*'Exhaust Gas Math'!$D$14*$B$17)/('Exhaust Gas Math'!$E$10*((-0.000000001)*V1577^3+(0.000002)*V1577^2-0.0012*V1577+1.3446)+T1578*'Exhaust Gas Math'!$D$14)</f>
        <v>1100</v>
      </c>
      <c r="W1578">
        <f t="shared" si="343"/>
        <v>101325</v>
      </c>
      <c r="X1578" s="9">
        <f t="shared" si="344"/>
        <v>101325</v>
      </c>
    </row>
    <row r="1579" spans="3:24" x14ac:dyDescent="0.2">
      <c r="C1579" s="1"/>
      <c r="D1579" s="1"/>
      <c r="E1579">
        <f t="shared" si="337"/>
        <v>0.19687500000000799</v>
      </c>
      <c r="F1579">
        <f t="shared" si="338"/>
        <v>101325</v>
      </c>
      <c r="H1579" s="1">
        <v>0.19687500000000799</v>
      </c>
      <c r="I1579" s="1">
        <f t="shared" si="345"/>
        <v>607.5000000002874</v>
      </c>
      <c r="J1579" s="1">
        <f t="shared" si="346"/>
        <v>0</v>
      </c>
      <c r="K1579" s="1">
        <f t="shared" si="347"/>
        <v>5.0981831624524743E-5</v>
      </c>
      <c r="L1579" s="1">
        <f t="shared" si="348"/>
        <v>0</v>
      </c>
      <c r="M1579" s="10">
        <f t="shared" si="339"/>
        <v>4.3831064805826374E-2</v>
      </c>
      <c r="N1579" s="9">
        <f t="shared" si="340"/>
        <v>-18.401552984602244</v>
      </c>
      <c r="O1579">
        <f>((-0.0000000008)*V1579^3+(0.000003)*V1579^2-0.004*V1579+2.013)*('Exhaust Gas Math'!$E$10/(T1579+'Exhaust Gas Math'!$E$10))+(357.45*V1579^-1.004)*(T1579/(T1579+'Exhaust Gas Math'!$E$10))</f>
        <v>0.17819999999999947</v>
      </c>
      <c r="P1579">
        <f t="shared" si="349"/>
        <v>0</v>
      </c>
      <c r="Q1579" s="9">
        <f t="shared" si="341"/>
        <v>0</v>
      </c>
      <c r="R1579" s="10">
        <f t="shared" si="342"/>
        <v>3.9769296294121147E-5</v>
      </c>
      <c r="S1579">
        <f t="shared" si="350"/>
        <v>0</v>
      </c>
      <c r="T1579" s="9">
        <f>S1579*'Exhaust Gas Math'!$C$14</f>
        <v>0</v>
      </c>
      <c r="U1579" s="9">
        <f>(T1579/'Exhaust Gas Math'!$B$14)+('Exhaust Gas Math'!$D$10)</f>
        <v>4.4059320573952224E-4</v>
      </c>
      <c r="V1579">
        <f>('Exhaust Gas Math'!$E$10*((-0.000000001)*V1578^3+(0.000002)*V1578^2-0.0012*V1578+1.3446)*$B$18+T1579*'Exhaust Gas Math'!$D$14*$B$17)/('Exhaust Gas Math'!$E$10*((-0.000000001)*V1578^3+(0.000002)*V1578^2-0.0012*V1578+1.3446)+T1579*'Exhaust Gas Math'!$D$14)</f>
        <v>1100</v>
      </c>
      <c r="W1579">
        <f t="shared" si="343"/>
        <v>101325</v>
      </c>
      <c r="X1579" s="9">
        <f t="shared" si="344"/>
        <v>101325</v>
      </c>
    </row>
    <row r="1580" spans="3:24" x14ac:dyDescent="0.2">
      <c r="C1580" s="1"/>
      <c r="D1580" s="1"/>
      <c r="E1580">
        <f t="shared" si="337"/>
        <v>0.197000000000008</v>
      </c>
      <c r="F1580">
        <f t="shared" si="338"/>
        <v>101325</v>
      </c>
      <c r="H1580" s="1">
        <v>0.197000000000008</v>
      </c>
      <c r="I1580" s="1">
        <f t="shared" si="345"/>
        <v>612.00000000028831</v>
      </c>
      <c r="J1580" s="1">
        <f t="shared" si="346"/>
        <v>0</v>
      </c>
      <c r="K1580" s="1">
        <f t="shared" si="347"/>
        <v>1.1441522277366809E-5</v>
      </c>
      <c r="L1580" s="1">
        <f t="shared" si="348"/>
        <v>0</v>
      </c>
      <c r="M1580" s="10">
        <f t="shared" si="339"/>
        <v>4.1495838721534201E-2</v>
      </c>
      <c r="N1580" s="9">
        <f t="shared" si="340"/>
        <v>-18.94285592449242</v>
      </c>
      <c r="O1580">
        <f>((-0.0000000008)*V1580^3+(0.000003)*V1580^2-0.004*V1580+2.013)*('Exhaust Gas Math'!$E$10/(T1580+'Exhaust Gas Math'!$E$10))+(357.45*V1580^-1.004)*(T1580/(T1580+'Exhaust Gas Math'!$E$10))</f>
        <v>0.17819999999999947</v>
      </c>
      <c r="P1580">
        <f t="shared" si="349"/>
        <v>0</v>
      </c>
      <c r="Q1580" s="9">
        <f t="shared" si="341"/>
        <v>0</v>
      </c>
      <c r="R1580" s="10">
        <f t="shared" si="342"/>
        <v>3.9769296294121147E-5</v>
      </c>
      <c r="S1580">
        <f t="shared" si="350"/>
        <v>0</v>
      </c>
      <c r="T1580" s="9">
        <f>S1580*'Exhaust Gas Math'!$C$14</f>
        <v>0</v>
      </c>
      <c r="U1580" s="9">
        <f>(T1580/'Exhaust Gas Math'!$B$14)+('Exhaust Gas Math'!$D$10)</f>
        <v>4.4059320573952224E-4</v>
      </c>
      <c r="V1580">
        <f>('Exhaust Gas Math'!$E$10*((-0.000000001)*V1579^3+(0.000002)*V1579^2-0.0012*V1579+1.3446)*$B$18+T1580*'Exhaust Gas Math'!$D$14*$B$17)/('Exhaust Gas Math'!$E$10*((-0.000000001)*V1579^3+(0.000002)*V1579^2-0.0012*V1579+1.3446)+T1580*'Exhaust Gas Math'!$D$14)</f>
        <v>1100</v>
      </c>
      <c r="W1580">
        <f t="shared" si="343"/>
        <v>101325</v>
      </c>
      <c r="X1580" s="9">
        <f t="shared" si="344"/>
        <v>101325</v>
      </c>
    </row>
    <row r="1581" spans="3:24" x14ac:dyDescent="0.2">
      <c r="C1581" s="1"/>
      <c r="D1581" s="1"/>
      <c r="E1581">
        <f t="shared" si="337"/>
        <v>0.19712500000000799</v>
      </c>
      <c r="F1581">
        <f t="shared" si="338"/>
        <v>101325</v>
      </c>
      <c r="H1581" s="1">
        <v>0.19712500000000799</v>
      </c>
      <c r="I1581" s="1">
        <f t="shared" si="345"/>
        <v>616.5000000002874</v>
      </c>
      <c r="J1581" s="1">
        <f t="shared" si="346"/>
        <v>0</v>
      </c>
      <c r="K1581" s="1">
        <f t="shared" si="347"/>
        <v>1.4546570472999398E-7</v>
      </c>
      <c r="L1581" s="1">
        <f t="shared" si="348"/>
        <v>0</v>
      </c>
      <c r="M1581" s="10">
        <f t="shared" si="339"/>
        <v>3.9100218034077268E-2</v>
      </c>
      <c r="N1581" s="9">
        <f t="shared" si="340"/>
        <v>-19.3673698584692</v>
      </c>
      <c r="O1581">
        <f>((-0.0000000008)*V1581^3+(0.000003)*V1581^2-0.004*V1581+2.013)*('Exhaust Gas Math'!$E$10/(T1581+'Exhaust Gas Math'!$E$10))+(357.45*V1581^-1.004)*(T1581/(T1581+'Exhaust Gas Math'!$E$10))</f>
        <v>0.17819999999999947</v>
      </c>
      <c r="P1581">
        <f t="shared" si="349"/>
        <v>0</v>
      </c>
      <c r="Q1581" s="9">
        <f t="shared" si="341"/>
        <v>0</v>
      </c>
      <c r="R1581" s="10">
        <f t="shared" si="342"/>
        <v>3.9769296294121147E-5</v>
      </c>
      <c r="S1581">
        <f t="shared" si="350"/>
        <v>0</v>
      </c>
      <c r="T1581" s="9">
        <f>S1581*'Exhaust Gas Math'!$C$14</f>
        <v>0</v>
      </c>
      <c r="U1581" s="9">
        <f>(T1581/'Exhaust Gas Math'!$B$14)+('Exhaust Gas Math'!$D$10)</f>
        <v>4.4059320573952224E-4</v>
      </c>
      <c r="V1581">
        <f>('Exhaust Gas Math'!$E$10*((-0.000000001)*V1580^3+(0.000002)*V1580^2-0.0012*V1580+1.3446)*$B$18+T1581*'Exhaust Gas Math'!$D$14*$B$17)/('Exhaust Gas Math'!$E$10*((-0.000000001)*V1580^3+(0.000002)*V1580^2-0.0012*V1580+1.3446)+T1581*'Exhaust Gas Math'!$D$14)</f>
        <v>1100</v>
      </c>
      <c r="W1581">
        <f t="shared" si="343"/>
        <v>101325</v>
      </c>
      <c r="X1581" s="9">
        <f t="shared" si="344"/>
        <v>101325</v>
      </c>
    </row>
    <row r="1582" spans="3:24" x14ac:dyDescent="0.2">
      <c r="C1582" s="1"/>
      <c r="D1582" s="1"/>
      <c r="E1582">
        <f t="shared" si="337"/>
        <v>0.197250000000008</v>
      </c>
      <c r="F1582">
        <f t="shared" si="338"/>
        <v>101325</v>
      </c>
      <c r="H1582" s="1">
        <v>0.197250000000008</v>
      </c>
      <c r="I1582" s="1">
        <f t="shared" si="345"/>
        <v>621.00000000028831</v>
      </c>
      <c r="J1582" s="1">
        <f t="shared" si="346"/>
        <v>0</v>
      </c>
      <c r="K1582" s="1">
        <f t="shared" si="347"/>
        <v>1.717787564623147E-5</v>
      </c>
      <c r="L1582" s="1">
        <f t="shared" si="348"/>
        <v>0</v>
      </c>
      <c r="M1582" s="10">
        <f t="shared" si="339"/>
        <v>3.665897254161804E-2</v>
      </c>
      <c r="N1582" s="9">
        <f t="shared" si="340"/>
        <v>-19.672477516964513</v>
      </c>
      <c r="O1582">
        <f>((-0.0000000008)*V1582^3+(0.000003)*V1582^2-0.004*V1582+2.013)*('Exhaust Gas Math'!$E$10/(T1582+'Exhaust Gas Math'!$E$10))+(357.45*V1582^-1.004)*(T1582/(T1582+'Exhaust Gas Math'!$E$10))</f>
        <v>0.17819999999999947</v>
      </c>
      <c r="P1582">
        <f t="shared" si="349"/>
        <v>0</v>
      </c>
      <c r="Q1582" s="9">
        <f t="shared" si="341"/>
        <v>0</v>
      </c>
      <c r="R1582" s="10">
        <f t="shared" si="342"/>
        <v>3.9769296294121147E-5</v>
      </c>
      <c r="S1582">
        <f t="shared" si="350"/>
        <v>0</v>
      </c>
      <c r="T1582" s="9">
        <f>S1582*'Exhaust Gas Math'!$C$14</f>
        <v>0</v>
      </c>
      <c r="U1582" s="9">
        <f>(T1582/'Exhaust Gas Math'!$B$14)+('Exhaust Gas Math'!$D$10)</f>
        <v>4.4059320573952224E-4</v>
      </c>
      <c r="V1582">
        <f>('Exhaust Gas Math'!$E$10*((-0.000000001)*V1581^3+(0.000002)*V1581^2-0.0012*V1581+1.3446)*$B$18+T1582*'Exhaust Gas Math'!$D$14*$B$17)/('Exhaust Gas Math'!$E$10*((-0.000000001)*V1581^3+(0.000002)*V1581^2-0.0012*V1581+1.3446)+T1582*'Exhaust Gas Math'!$D$14)</f>
        <v>1100</v>
      </c>
      <c r="W1582">
        <f t="shared" si="343"/>
        <v>101325</v>
      </c>
      <c r="X1582" s="9">
        <f t="shared" si="344"/>
        <v>101325</v>
      </c>
    </row>
    <row r="1583" spans="3:24" x14ac:dyDescent="0.2">
      <c r="C1583" s="1"/>
      <c r="D1583" s="1"/>
      <c r="E1583">
        <f t="shared" si="337"/>
        <v>0.19737500000000799</v>
      </c>
      <c r="F1583">
        <f t="shared" si="338"/>
        <v>101325</v>
      </c>
      <c r="H1583" s="1">
        <v>0.19737500000000799</v>
      </c>
      <c r="I1583" s="1">
        <f t="shared" si="345"/>
        <v>625.5000000002874</v>
      </c>
      <c r="J1583" s="1">
        <f t="shared" si="346"/>
        <v>0</v>
      </c>
      <c r="K1583" s="1">
        <f t="shared" si="347"/>
        <v>6.2411773016124265E-5</v>
      </c>
      <c r="L1583" s="1">
        <f t="shared" si="348"/>
        <v>0</v>
      </c>
      <c r="M1583" s="10">
        <f t="shared" si="339"/>
        <v>3.4187153334414036E-2</v>
      </c>
      <c r="N1583" s="9">
        <f t="shared" si="340"/>
        <v>-19.856297809805149</v>
      </c>
      <c r="O1583">
        <f>((-0.0000000008)*V1583^3+(0.000003)*V1583^2-0.004*V1583+2.013)*('Exhaust Gas Math'!$E$10/(T1583+'Exhaust Gas Math'!$E$10))+(357.45*V1583^-1.004)*(T1583/(T1583+'Exhaust Gas Math'!$E$10))</f>
        <v>0.17819999999999947</v>
      </c>
      <c r="P1583">
        <f t="shared" si="349"/>
        <v>0</v>
      </c>
      <c r="Q1583" s="9">
        <f t="shared" si="341"/>
        <v>0</v>
      </c>
      <c r="R1583" s="10">
        <f t="shared" si="342"/>
        <v>3.9769296294121147E-5</v>
      </c>
      <c r="S1583">
        <f t="shared" si="350"/>
        <v>0</v>
      </c>
      <c r="T1583" s="9">
        <f>S1583*'Exhaust Gas Math'!$C$14</f>
        <v>0</v>
      </c>
      <c r="U1583" s="9">
        <f>(T1583/'Exhaust Gas Math'!$B$14)+('Exhaust Gas Math'!$D$10)</f>
        <v>4.4059320573952224E-4</v>
      </c>
      <c r="V1583">
        <f>('Exhaust Gas Math'!$E$10*((-0.000000001)*V1582^3+(0.000002)*V1582^2-0.0012*V1582+1.3446)*$B$18+T1583*'Exhaust Gas Math'!$D$14*$B$17)/('Exhaust Gas Math'!$E$10*((-0.000000001)*V1582^3+(0.000002)*V1582^2-0.0012*V1582+1.3446)+T1583*'Exhaust Gas Math'!$D$14)</f>
        <v>1100</v>
      </c>
      <c r="W1583">
        <f t="shared" si="343"/>
        <v>101325</v>
      </c>
      <c r="X1583" s="9">
        <f t="shared" si="344"/>
        <v>101325</v>
      </c>
    </row>
    <row r="1584" spans="3:24" x14ac:dyDescent="0.2">
      <c r="C1584" s="1"/>
      <c r="D1584" s="1"/>
      <c r="E1584">
        <f t="shared" si="337"/>
        <v>0.197500000000008</v>
      </c>
      <c r="F1584">
        <f t="shared" si="338"/>
        <v>101325</v>
      </c>
      <c r="H1584" s="1">
        <v>0.197500000000008</v>
      </c>
      <c r="I1584" s="1">
        <f t="shared" si="345"/>
        <v>630.00000000028831</v>
      </c>
      <c r="J1584" s="1">
        <f t="shared" si="346"/>
        <v>0</v>
      </c>
      <c r="K1584" s="1">
        <f t="shared" si="347"/>
        <v>1.3550993255085058E-4</v>
      </c>
      <c r="L1584" s="1">
        <f t="shared" si="348"/>
        <v>0</v>
      </c>
      <c r="M1584" s="10">
        <f t="shared" si="339"/>
        <v>3.1699999999840515E-2</v>
      </c>
      <c r="N1584" s="9">
        <f t="shared" si="340"/>
        <v>-19.917697423759289</v>
      </c>
      <c r="O1584">
        <f>((-0.0000000008)*V1584^3+(0.000003)*V1584^2-0.004*V1584+2.013)*('Exhaust Gas Math'!$E$10/(T1584+'Exhaust Gas Math'!$E$10))+(357.45*V1584^-1.004)*(T1584/(T1584+'Exhaust Gas Math'!$E$10))</f>
        <v>0.17819999999999947</v>
      </c>
      <c r="P1584">
        <f t="shared" si="349"/>
        <v>0</v>
      </c>
      <c r="Q1584" s="9">
        <f t="shared" si="341"/>
        <v>0</v>
      </c>
      <c r="R1584" s="10">
        <f t="shared" si="342"/>
        <v>3.9769296294121147E-5</v>
      </c>
      <c r="S1584">
        <f t="shared" si="350"/>
        <v>0</v>
      </c>
      <c r="T1584" s="9">
        <f>S1584*'Exhaust Gas Math'!$C$14</f>
        <v>0</v>
      </c>
      <c r="U1584" s="9">
        <f>(T1584/'Exhaust Gas Math'!$B$14)+('Exhaust Gas Math'!$D$10)</f>
        <v>4.4059320573952224E-4</v>
      </c>
      <c r="V1584">
        <f>('Exhaust Gas Math'!$E$10*((-0.000000001)*V1583^3+(0.000002)*V1583^2-0.0012*V1583+1.3446)*$B$18+T1584*'Exhaust Gas Math'!$D$14*$B$17)/('Exhaust Gas Math'!$E$10*((-0.000000001)*V1583^3+(0.000002)*V1583^2-0.0012*V1583+1.3446)+T1584*'Exhaust Gas Math'!$D$14)</f>
        <v>1100</v>
      </c>
      <c r="W1584">
        <f t="shared" si="343"/>
        <v>101325</v>
      </c>
      <c r="X1584" s="9">
        <f t="shared" si="344"/>
        <v>101325</v>
      </c>
    </row>
    <row r="1585" spans="3:24" x14ac:dyDescent="0.2">
      <c r="C1585" s="1"/>
      <c r="D1585" s="1"/>
      <c r="E1585">
        <f t="shared" si="337"/>
        <v>0.19762500000000799</v>
      </c>
      <c r="F1585">
        <f t="shared" si="338"/>
        <v>101325</v>
      </c>
      <c r="H1585" s="1">
        <v>0.19762500000000799</v>
      </c>
      <c r="I1585" s="1">
        <f t="shared" si="345"/>
        <v>634.5000000002874</v>
      </c>
      <c r="J1585" s="1">
        <f t="shared" si="346"/>
        <v>0</v>
      </c>
      <c r="K1585" s="1">
        <f t="shared" si="347"/>
        <v>2.3592739687213274E-4</v>
      </c>
      <c r="L1585" s="1">
        <f t="shared" si="348"/>
        <v>0</v>
      </c>
      <c r="M1585" s="10">
        <f t="shared" si="339"/>
        <v>2.9212846665268868E-2</v>
      </c>
      <c r="N1585" s="9">
        <f t="shared" si="340"/>
        <v>-19.856297809789467</v>
      </c>
      <c r="O1585">
        <f>((-0.0000000008)*V1585^3+(0.000003)*V1585^2-0.004*V1585+2.013)*('Exhaust Gas Math'!$E$10/(T1585+'Exhaust Gas Math'!$E$10))+(357.45*V1585^-1.004)*(T1585/(T1585+'Exhaust Gas Math'!$E$10))</f>
        <v>0.17819999999999947</v>
      </c>
      <c r="P1585">
        <f t="shared" si="349"/>
        <v>0</v>
      </c>
      <c r="Q1585" s="9">
        <f t="shared" si="341"/>
        <v>0</v>
      </c>
      <c r="R1585" s="10">
        <f t="shared" si="342"/>
        <v>3.9769296294121147E-5</v>
      </c>
      <c r="S1585">
        <f t="shared" si="350"/>
        <v>0</v>
      </c>
      <c r="T1585" s="9">
        <f>S1585*'Exhaust Gas Math'!$C$14</f>
        <v>0</v>
      </c>
      <c r="U1585" s="9">
        <f>(T1585/'Exhaust Gas Math'!$B$14)+('Exhaust Gas Math'!$D$10)</f>
        <v>4.4059320573952224E-4</v>
      </c>
      <c r="V1585">
        <f>('Exhaust Gas Math'!$E$10*((-0.000000001)*V1584^3+(0.000002)*V1584^2-0.0012*V1584+1.3446)*$B$18+T1585*'Exhaust Gas Math'!$D$14*$B$17)/('Exhaust Gas Math'!$E$10*((-0.000000001)*V1584^3+(0.000002)*V1584^2-0.0012*V1584+1.3446)+T1585*'Exhaust Gas Math'!$D$14)</f>
        <v>1100</v>
      </c>
      <c r="W1585">
        <f t="shared" si="343"/>
        <v>101325</v>
      </c>
      <c r="X1585" s="9">
        <f t="shared" si="344"/>
        <v>101325</v>
      </c>
    </row>
    <row r="1586" spans="3:24" x14ac:dyDescent="0.2">
      <c r="C1586" s="1"/>
      <c r="D1586" s="1"/>
      <c r="E1586">
        <f t="shared" si="337"/>
        <v>0.197750000000008</v>
      </c>
      <c r="F1586">
        <f t="shared" si="338"/>
        <v>101325</v>
      </c>
      <c r="H1586" s="1">
        <v>0.197750000000008</v>
      </c>
      <c r="I1586" s="1">
        <f t="shared" si="345"/>
        <v>639.00000000028831</v>
      </c>
      <c r="J1586" s="1">
        <f t="shared" si="346"/>
        <v>0</v>
      </c>
      <c r="K1586" s="1">
        <f t="shared" si="347"/>
        <v>3.6291553922347414E-4</v>
      </c>
      <c r="L1586" s="1">
        <f t="shared" si="348"/>
        <v>0</v>
      </c>
      <c r="M1586" s="10">
        <f t="shared" si="339"/>
        <v>2.6741027458067352E-2</v>
      </c>
      <c r="N1586" s="9">
        <f t="shared" si="340"/>
        <v>-19.672477516933206</v>
      </c>
      <c r="O1586">
        <f>((-0.0000000008)*V1586^3+(0.000003)*V1586^2-0.004*V1586+2.013)*('Exhaust Gas Math'!$E$10/(T1586+'Exhaust Gas Math'!$E$10))+(357.45*V1586^-1.004)*(T1586/(T1586+'Exhaust Gas Math'!$E$10))</f>
        <v>0.17819999999999947</v>
      </c>
      <c r="P1586">
        <f t="shared" si="349"/>
        <v>0</v>
      </c>
      <c r="Q1586" s="9">
        <f t="shared" si="341"/>
        <v>0</v>
      </c>
      <c r="R1586" s="10">
        <f t="shared" si="342"/>
        <v>3.9769296294121147E-5</v>
      </c>
      <c r="S1586">
        <f t="shared" si="350"/>
        <v>0</v>
      </c>
      <c r="T1586" s="9">
        <f>S1586*'Exhaust Gas Math'!$C$14</f>
        <v>0</v>
      </c>
      <c r="U1586" s="9">
        <f>(T1586/'Exhaust Gas Math'!$B$14)+('Exhaust Gas Math'!$D$10)</f>
        <v>4.4059320573952224E-4</v>
      </c>
      <c r="V1586">
        <f>('Exhaust Gas Math'!$E$10*((-0.000000001)*V1585^3+(0.000002)*V1585^2-0.0012*V1585+1.3446)*$B$18+T1586*'Exhaust Gas Math'!$D$14*$B$17)/('Exhaust Gas Math'!$E$10*((-0.000000001)*V1585^3+(0.000002)*V1585^2-0.0012*V1585+1.3446)+T1586*'Exhaust Gas Math'!$D$14)</f>
        <v>1100</v>
      </c>
      <c r="W1586">
        <f t="shared" si="343"/>
        <v>101325</v>
      </c>
      <c r="X1586" s="9">
        <f t="shared" si="344"/>
        <v>101325</v>
      </c>
    </row>
    <row r="1587" spans="3:24" x14ac:dyDescent="0.2">
      <c r="C1587" s="1"/>
      <c r="D1587" s="1"/>
      <c r="E1587">
        <f t="shared" si="337"/>
        <v>0.19787500000000799</v>
      </c>
      <c r="F1587">
        <f t="shared" si="338"/>
        <v>101325</v>
      </c>
      <c r="H1587" s="1">
        <v>0.19787500000000799</v>
      </c>
      <c r="I1587" s="1">
        <f t="shared" si="345"/>
        <v>643.5000000002874</v>
      </c>
      <c r="J1587" s="1">
        <f t="shared" si="346"/>
        <v>0</v>
      </c>
      <c r="K1587" s="1">
        <f t="shared" si="347"/>
        <v>5.155276445908733E-4</v>
      </c>
      <c r="L1587" s="1">
        <f t="shared" si="348"/>
        <v>0</v>
      </c>
      <c r="M1587" s="10">
        <f t="shared" si="339"/>
        <v>2.4299781965613006E-2</v>
      </c>
      <c r="N1587" s="9">
        <f t="shared" si="340"/>
        <v>-19.367369858422478</v>
      </c>
      <c r="O1587">
        <f>((-0.0000000008)*V1587^3+(0.000003)*V1587^2-0.004*V1587+2.013)*('Exhaust Gas Math'!$E$10/(T1587+'Exhaust Gas Math'!$E$10))+(357.45*V1587^-1.004)*(T1587/(T1587+'Exhaust Gas Math'!$E$10))</f>
        <v>0.17819999999999947</v>
      </c>
      <c r="P1587">
        <f t="shared" si="349"/>
        <v>0</v>
      </c>
      <c r="Q1587" s="9">
        <f t="shared" si="341"/>
        <v>0</v>
      </c>
      <c r="R1587" s="10">
        <f t="shared" si="342"/>
        <v>3.9769296294121147E-5</v>
      </c>
      <c r="S1587">
        <f t="shared" si="350"/>
        <v>0</v>
      </c>
      <c r="T1587" s="9">
        <f>S1587*'Exhaust Gas Math'!$C$14</f>
        <v>0</v>
      </c>
      <c r="U1587" s="9">
        <f>(T1587/'Exhaust Gas Math'!$B$14)+('Exhaust Gas Math'!$D$10)</f>
        <v>4.4059320573952224E-4</v>
      </c>
      <c r="V1587">
        <f>('Exhaust Gas Math'!$E$10*((-0.000000001)*V1586^3+(0.000002)*V1586^2-0.0012*V1586+1.3446)*$B$18+T1587*'Exhaust Gas Math'!$D$14*$B$17)/('Exhaust Gas Math'!$E$10*((-0.000000001)*V1586^3+(0.000002)*V1586^2-0.0012*V1586+1.3446)+T1587*'Exhaust Gas Math'!$D$14)</f>
        <v>1100</v>
      </c>
      <c r="W1587">
        <f t="shared" si="343"/>
        <v>101325</v>
      </c>
      <c r="X1587" s="9">
        <f t="shared" si="344"/>
        <v>101325</v>
      </c>
    </row>
    <row r="1588" spans="3:24" x14ac:dyDescent="0.2">
      <c r="C1588" s="1"/>
      <c r="D1588" s="1"/>
      <c r="E1588">
        <f t="shared" si="337"/>
        <v>0.198000000000008</v>
      </c>
      <c r="F1588">
        <f t="shared" si="338"/>
        <v>101325</v>
      </c>
      <c r="H1588" s="1">
        <v>0.198000000000008</v>
      </c>
      <c r="I1588" s="1">
        <f t="shared" si="345"/>
        <v>648.00000000028831</v>
      </c>
      <c r="J1588" s="1">
        <f t="shared" si="346"/>
        <v>0</v>
      </c>
      <c r="K1588" s="1">
        <f t="shared" si="347"/>
        <v>6.9262596760088797E-4</v>
      </c>
      <c r="L1588" s="1">
        <f t="shared" si="348"/>
        <v>0</v>
      </c>
      <c r="M1588" s="10">
        <f t="shared" si="339"/>
        <v>2.1904161278162429E-2</v>
      </c>
      <c r="N1588" s="9">
        <f t="shared" si="340"/>
        <v>-18.942855924430489</v>
      </c>
      <c r="O1588">
        <f>((-0.0000000008)*V1588^3+(0.000003)*V1588^2-0.004*V1588+2.013)*('Exhaust Gas Math'!$E$10/(T1588+'Exhaust Gas Math'!$E$10))+(357.45*V1588^-1.004)*(T1588/(T1588+'Exhaust Gas Math'!$E$10))</f>
        <v>0.17819999999999947</v>
      </c>
      <c r="P1588">
        <f t="shared" si="349"/>
        <v>0</v>
      </c>
      <c r="Q1588" s="9">
        <f t="shared" si="341"/>
        <v>0</v>
      </c>
      <c r="R1588" s="10">
        <f t="shared" si="342"/>
        <v>3.9769296294121147E-5</v>
      </c>
      <c r="S1588">
        <f t="shared" si="350"/>
        <v>0</v>
      </c>
      <c r="T1588" s="9">
        <f>S1588*'Exhaust Gas Math'!$C$14</f>
        <v>0</v>
      </c>
      <c r="U1588" s="9">
        <f>(T1588/'Exhaust Gas Math'!$B$14)+('Exhaust Gas Math'!$D$10)</f>
        <v>4.4059320573952224E-4</v>
      </c>
      <c r="V1588">
        <f>('Exhaust Gas Math'!$E$10*((-0.000000001)*V1587^3+(0.000002)*V1587^2-0.0012*V1587+1.3446)*$B$18+T1588*'Exhaust Gas Math'!$D$14*$B$17)/('Exhaust Gas Math'!$E$10*((-0.000000001)*V1587^3+(0.000002)*V1587^2-0.0012*V1587+1.3446)+T1588*'Exhaust Gas Math'!$D$14)</f>
        <v>1100</v>
      </c>
      <c r="W1588">
        <f t="shared" si="343"/>
        <v>101325</v>
      </c>
      <c r="X1588" s="9">
        <f t="shared" si="344"/>
        <v>101325</v>
      </c>
    </row>
    <row r="1589" spans="3:24" x14ac:dyDescent="0.2">
      <c r="C1589" s="1"/>
      <c r="D1589" s="1"/>
      <c r="E1589">
        <f t="shared" si="337"/>
        <v>0.19812500000000899</v>
      </c>
      <c r="F1589">
        <f t="shared" si="338"/>
        <v>101325</v>
      </c>
      <c r="H1589" s="1">
        <v>0.19812500000000899</v>
      </c>
      <c r="I1589" s="1">
        <f t="shared" si="345"/>
        <v>652.50000000032378</v>
      </c>
      <c r="J1589" s="1">
        <f t="shared" si="346"/>
        <v>0</v>
      </c>
      <c r="K1589" s="1">
        <f t="shared" si="347"/>
        <v>8.9289021457863429E-4</v>
      </c>
      <c r="L1589" s="1">
        <f t="shared" si="348"/>
        <v>0</v>
      </c>
      <c r="M1589" s="10">
        <f t="shared" si="339"/>
        <v>1.9568935193861034E-2</v>
      </c>
      <c r="N1589" s="9">
        <f t="shared" si="340"/>
        <v>-18.40155298452089</v>
      </c>
      <c r="O1589">
        <f>((-0.0000000008)*V1589^3+(0.000003)*V1589^2-0.004*V1589+2.013)*('Exhaust Gas Math'!$E$10/(T1589+'Exhaust Gas Math'!$E$10))+(357.45*V1589^-1.004)*(T1589/(T1589+'Exhaust Gas Math'!$E$10))</f>
        <v>0.17819999999999947</v>
      </c>
      <c r="P1589">
        <f t="shared" si="349"/>
        <v>0</v>
      </c>
      <c r="Q1589" s="9">
        <f t="shared" si="341"/>
        <v>0</v>
      </c>
      <c r="R1589" s="10">
        <f t="shared" si="342"/>
        <v>3.9769296294121147E-5</v>
      </c>
      <c r="S1589">
        <f t="shared" si="350"/>
        <v>0</v>
      </c>
      <c r="T1589" s="9">
        <f>S1589*'Exhaust Gas Math'!$C$14</f>
        <v>0</v>
      </c>
      <c r="U1589" s="9">
        <f>(T1589/'Exhaust Gas Math'!$B$14)+('Exhaust Gas Math'!$D$10)</f>
        <v>4.4059320573952224E-4</v>
      </c>
      <c r="V1589">
        <f>('Exhaust Gas Math'!$E$10*((-0.000000001)*V1588^3+(0.000002)*V1588^2-0.0012*V1588+1.3446)*$B$18+T1589*'Exhaust Gas Math'!$D$14*$B$17)/('Exhaust Gas Math'!$E$10*((-0.000000001)*V1588^3+(0.000002)*V1588^2-0.0012*V1588+1.3446)+T1589*'Exhaust Gas Math'!$D$14)</f>
        <v>1100</v>
      </c>
      <c r="W1589">
        <f t="shared" si="343"/>
        <v>101325</v>
      </c>
      <c r="X1589" s="9">
        <f t="shared" si="344"/>
        <v>101325</v>
      </c>
    </row>
    <row r="1590" spans="3:24" x14ac:dyDescent="0.2">
      <c r="C1590" s="1"/>
      <c r="D1590" s="1"/>
      <c r="E1590">
        <f t="shared" si="337"/>
        <v>0.198250000000009</v>
      </c>
      <c r="F1590">
        <f t="shared" si="338"/>
        <v>101325</v>
      </c>
      <c r="H1590" s="1">
        <v>0.198250000000009</v>
      </c>
      <c r="I1590" s="1">
        <f t="shared" si="345"/>
        <v>657.00000000032378</v>
      </c>
      <c r="J1590" s="1">
        <f t="shared" si="346"/>
        <v>0</v>
      </c>
      <c r="K1590" s="1">
        <f t="shared" si="347"/>
        <v>1.1148273865224053E-3</v>
      </c>
      <c r="L1590" s="1">
        <f t="shared" si="348"/>
        <v>0</v>
      </c>
      <c r="M1590" s="10">
        <f t="shared" si="339"/>
        <v>1.7308501158096727E-2</v>
      </c>
      <c r="N1590" s="9">
        <f t="shared" si="340"/>
        <v>-17.746798351328266</v>
      </c>
      <c r="O1590">
        <f>((-0.0000000008)*V1590^3+(0.000003)*V1590^2-0.004*V1590+2.013)*('Exhaust Gas Math'!$E$10/(T1590+'Exhaust Gas Math'!$E$10))+(357.45*V1590^-1.004)*(T1590/(T1590+'Exhaust Gas Math'!$E$10))</f>
        <v>0.17819999999999947</v>
      </c>
      <c r="P1590">
        <f t="shared" si="349"/>
        <v>0</v>
      </c>
      <c r="Q1590" s="9">
        <f t="shared" si="341"/>
        <v>0</v>
      </c>
      <c r="R1590" s="10">
        <f t="shared" si="342"/>
        <v>3.9769296294121147E-5</v>
      </c>
      <c r="S1590">
        <f t="shared" si="350"/>
        <v>0</v>
      </c>
      <c r="T1590" s="9">
        <f>S1590*'Exhaust Gas Math'!$C$14</f>
        <v>0</v>
      </c>
      <c r="U1590" s="9">
        <f>(T1590/'Exhaust Gas Math'!$B$14)+('Exhaust Gas Math'!$D$10)</f>
        <v>4.4059320573952224E-4</v>
      </c>
      <c r="V1590">
        <f>('Exhaust Gas Math'!$E$10*((-0.000000001)*V1589^3+(0.000002)*V1589^2-0.0012*V1589+1.3446)*$B$18+T1590*'Exhaust Gas Math'!$D$14*$B$17)/('Exhaust Gas Math'!$E$10*((-0.000000001)*V1589^3+(0.000002)*V1589^2-0.0012*V1589+1.3446)+T1590*'Exhaust Gas Math'!$D$14)</f>
        <v>1100</v>
      </c>
      <c r="W1590">
        <f t="shared" si="343"/>
        <v>101325</v>
      </c>
      <c r="X1590" s="9">
        <f t="shared" si="344"/>
        <v>101325</v>
      </c>
    </row>
    <row r="1591" spans="3:24" x14ac:dyDescent="0.2">
      <c r="C1591" s="1"/>
      <c r="D1591" s="1"/>
      <c r="E1591">
        <f t="shared" si="337"/>
        <v>0.19837500000000899</v>
      </c>
      <c r="F1591">
        <f t="shared" si="338"/>
        <v>101325</v>
      </c>
      <c r="H1591" s="1">
        <v>0.19837500000000899</v>
      </c>
      <c r="I1591" s="1">
        <f t="shared" si="345"/>
        <v>661.50000000032378</v>
      </c>
      <c r="J1591" s="1">
        <f t="shared" si="346"/>
        <v>0</v>
      </c>
      <c r="K1591" s="1">
        <f t="shared" si="347"/>
        <v>1.3567829096369976E-3</v>
      </c>
      <c r="L1591" s="1">
        <f t="shared" si="348"/>
        <v>0</v>
      </c>
      <c r="M1591" s="10">
        <f t="shared" si="339"/>
        <v>1.513679549835174E-2</v>
      </c>
      <c r="N1591" s="9">
        <f t="shared" si="340"/>
        <v>-16.982628804890414</v>
      </c>
      <c r="O1591">
        <f>((-0.0000000008)*V1591^3+(0.000003)*V1591^2-0.004*V1591+2.013)*('Exhaust Gas Math'!$E$10/(T1591+'Exhaust Gas Math'!$E$10))+(357.45*V1591^-1.004)*(T1591/(T1591+'Exhaust Gas Math'!$E$10))</f>
        <v>0.17819999999999947</v>
      </c>
      <c r="P1591">
        <f t="shared" si="349"/>
        <v>0</v>
      </c>
      <c r="Q1591" s="9">
        <f t="shared" si="341"/>
        <v>0</v>
      </c>
      <c r="R1591" s="10">
        <f t="shared" si="342"/>
        <v>3.9769296294121147E-5</v>
      </c>
      <c r="S1591">
        <f t="shared" si="350"/>
        <v>0</v>
      </c>
      <c r="T1591" s="9">
        <f>S1591*'Exhaust Gas Math'!$C$14</f>
        <v>0</v>
      </c>
      <c r="U1591" s="9">
        <f>(T1591/'Exhaust Gas Math'!$B$14)+('Exhaust Gas Math'!$D$10)</f>
        <v>4.4059320573952224E-4</v>
      </c>
      <c r="V1591">
        <f>('Exhaust Gas Math'!$E$10*((-0.000000001)*V1590^3+(0.000002)*V1590^2-0.0012*V1590+1.3446)*$B$18+T1591*'Exhaust Gas Math'!$D$14*$B$17)/('Exhaust Gas Math'!$E$10*((-0.000000001)*V1590^3+(0.000002)*V1590^2-0.0012*V1590+1.3446)+T1591*'Exhaust Gas Math'!$D$14)</f>
        <v>1100</v>
      </c>
      <c r="W1591">
        <f t="shared" si="343"/>
        <v>101325</v>
      </c>
      <c r="X1591" s="9">
        <f t="shared" si="344"/>
        <v>101325</v>
      </c>
    </row>
    <row r="1592" spans="3:24" x14ac:dyDescent="0.2">
      <c r="C1592" s="1"/>
      <c r="D1592" s="1"/>
      <c r="E1592">
        <f t="shared" si="337"/>
        <v>0.198500000000009</v>
      </c>
      <c r="F1592">
        <f t="shared" si="338"/>
        <v>101325</v>
      </c>
      <c r="H1592" s="1">
        <v>0.198500000000009</v>
      </c>
      <c r="I1592" s="1">
        <f t="shared" si="345"/>
        <v>666.00000000032378</v>
      </c>
      <c r="J1592" s="1">
        <f t="shared" si="346"/>
        <v>0</v>
      </c>
      <c r="K1592" s="1">
        <f t="shared" si="347"/>
        <v>1.6169529704151927E-3</v>
      </c>
      <c r="L1592" s="1">
        <f t="shared" si="348"/>
        <v>0</v>
      </c>
      <c r="M1592" s="10">
        <f t="shared" si="339"/>
        <v>1.3067207502183448E-2</v>
      </c>
      <c r="N1592" s="9">
        <f t="shared" si="340"/>
        <v>-16.113755704573109</v>
      </c>
      <c r="O1592">
        <f>((-0.0000000008)*V1592^3+(0.000003)*V1592^2-0.004*V1592+2.013)*('Exhaust Gas Math'!$E$10/(T1592+'Exhaust Gas Math'!$E$10))+(357.45*V1592^-1.004)*(T1592/(T1592+'Exhaust Gas Math'!$E$10))</f>
        <v>0.17819999999999947</v>
      </c>
      <c r="P1592">
        <f t="shared" si="349"/>
        <v>0</v>
      </c>
      <c r="Q1592" s="9">
        <f t="shared" si="341"/>
        <v>0</v>
      </c>
      <c r="R1592" s="10">
        <f t="shared" si="342"/>
        <v>3.9769296294121147E-5</v>
      </c>
      <c r="S1592">
        <f t="shared" si="350"/>
        <v>0</v>
      </c>
      <c r="T1592" s="9">
        <f>S1592*'Exhaust Gas Math'!$C$14</f>
        <v>0</v>
      </c>
      <c r="U1592" s="9">
        <f>(T1592/'Exhaust Gas Math'!$B$14)+('Exhaust Gas Math'!$D$10)</f>
        <v>4.4059320573952224E-4</v>
      </c>
      <c r="V1592">
        <f>('Exhaust Gas Math'!$E$10*((-0.000000001)*V1591^3+(0.000002)*V1591^2-0.0012*V1591+1.3446)*$B$18+T1592*'Exhaust Gas Math'!$D$14*$B$17)/('Exhaust Gas Math'!$E$10*((-0.000000001)*V1591^3+(0.000002)*V1591^2-0.0012*V1591+1.3446)+T1592*'Exhaust Gas Math'!$D$14)</f>
        <v>1100</v>
      </c>
      <c r="W1592">
        <f t="shared" si="343"/>
        <v>101325</v>
      </c>
      <c r="X1592" s="9">
        <f t="shared" si="344"/>
        <v>101325</v>
      </c>
    </row>
    <row r="1593" spans="3:24" x14ac:dyDescent="0.2">
      <c r="C1593" s="1"/>
      <c r="D1593" s="1"/>
      <c r="E1593">
        <f t="shared" si="337"/>
        <v>0.19862500000000899</v>
      </c>
      <c r="F1593">
        <f t="shared" si="338"/>
        <v>101325</v>
      </c>
      <c r="H1593" s="1">
        <v>0.19862500000000899</v>
      </c>
      <c r="I1593" s="1">
        <f t="shared" si="345"/>
        <v>670.50000000032378</v>
      </c>
      <c r="J1593" s="1">
        <f t="shared" si="346"/>
        <v>0</v>
      </c>
      <c r="K1593" s="1">
        <f t="shared" si="347"/>
        <v>1.8933979633304428E-3</v>
      </c>
      <c r="L1593" s="1">
        <f t="shared" si="348"/>
        <v>0</v>
      </c>
      <c r="M1593" s="10">
        <f t="shared" si="339"/>
        <v>1.1112496867797163E-2</v>
      </c>
      <c r="N1593" s="9">
        <f t="shared" si="340"/>
        <v>-15.145535941969941</v>
      </c>
      <c r="O1593">
        <f>((-0.0000000008)*V1593^3+(0.000003)*V1593^2-0.004*V1593+2.013)*('Exhaust Gas Math'!$E$10/(T1593+'Exhaust Gas Math'!$E$10))+(357.45*V1593^-1.004)*(T1593/(T1593+'Exhaust Gas Math'!$E$10))</f>
        <v>0.17819999999999947</v>
      </c>
      <c r="P1593">
        <f t="shared" si="349"/>
        <v>0</v>
      </c>
      <c r="Q1593" s="9">
        <f t="shared" si="341"/>
        <v>0</v>
      </c>
      <c r="R1593" s="10">
        <f t="shared" si="342"/>
        <v>3.9769296294121147E-5</v>
      </c>
      <c r="S1593">
        <f t="shared" si="350"/>
        <v>0</v>
      </c>
      <c r="T1593" s="9">
        <f>S1593*'Exhaust Gas Math'!$C$14</f>
        <v>0</v>
      </c>
      <c r="U1593" s="9">
        <f>(T1593/'Exhaust Gas Math'!$B$14)+('Exhaust Gas Math'!$D$10)</f>
        <v>4.4059320573952224E-4</v>
      </c>
      <c r="V1593">
        <f>('Exhaust Gas Math'!$E$10*((-0.000000001)*V1592^3+(0.000002)*V1592^2-0.0012*V1592+1.3446)*$B$18+T1593*'Exhaust Gas Math'!$D$14*$B$17)/('Exhaust Gas Math'!$E$10*((-0.000000001)*V1592^3+(0.000002)*V1592^2-0.0012*V1592+1.3446)+T1593*'Exhaust Gas Math'!$D$14)</f>
        <v>1100</v>
      </c>
      <c r="W1593">
        <f t="shared" si="343"/>
        <v>101325</v>
      </c>
      <c r="X1593" s="9">
        <f t="shared" si="344"/>
        <v>101325</v>
      </c>
    </row>
    <row r="1594" spans="3:24" x14ac:dyDescent="0.2">
      <c r="C1594" s="1"/>
      <c r="D1594" s="1"/>
      <c r="E1594">
        <f t="shared" si="337"/>
        <v>0.198750000000009</v>
      </c>
      <c r="F1594">
        <f t="shared" si="338"/>
        <v>101325</v>
      </c>
      <c r="H1594" s="1">
        <v>0.198750000000009</v>
      </c>
      <c r="I1594" s="1">
        <f t="shared" si="345"/>
        <v>675.00000000032378</v>
      </c>
      <c r="J1594" s="1">
        <f t="shared" si="346"/>
        <v>0</v>
      </c>
      <c r="K1594" s="1">
        <f t="shared" si="347"/>
        <v>2.1840569508773627E-3</v>
      </c>
      <c r="L1594" s="1">
        <f t="shared" si="348"/>
        <v>0</v>
      </c>
      <c r="M1594" s="10">
        <f t="shared" si="339"/>
        <v>9.2847150362597164E-3</v>
      </c>
      <c r="N1594" s="9">
        <f t="shared" si="340"/>
        <v>-14.083938913882395</v>
      </c>
      <c r="O1594">
        <f>((-0.0000000008)*V1594^3+(0.000003)*V1594^2-0.004*V1594+2.013)*('Exhaust Gas Math'!$E$10/(T1594+'Exhaust Gas Math'!$E$10))+(357.45*V1594^-1.004)*(T1594/(T1594+'Exhaust Gas Math'!$E$10))</f>
        <v>0.17819999999999947</v>
      </c>
      <c r="P1594">
        <f t="shared" si="349"/>
        <v>0</v>
      </c>
      <c r="Q1594" s="9">
        <f t="shared" si="341"/>
        <v>0</v>
      </c>
      <c r="R1594" s="10">
        <f t="shared" si="342"/>
        <v>3.9769296294121147E-5</v>
      </c>
      <c r="S1594">
        <f t="shared" si="350"/>
        <v>0</v>
      </c>
      <c r="T1594" s="9">
        <f>S1594*'Exhaust Gas Math'!$C$14</f>
        <v>0</v>
      </c>
      <c r="U1594" s="9">
        <f>(T1594/'Exhaust Gas Math'!$B$14)+('Exhaust Gas Math'!$D$10)</f>
        <v>4.4059320573952224E-4</v>
      </c>
      <c r="V1594">
        <f>('Exhaust Gas Math'!$E$10*((-0.000000001)*V1593^3+(0.000002)*V1593^2-0.0012*V1593+1.3446)*$B$18+T1594*'Exhaust Gas Math'!$D$14*$B$17)/('Exhaust Gas Math'!$E$10*((-0.000000001)*V1593^3+(0.000002)*V1593^2-0.0012*V1593+1.3446)+T1594*'Exhaust Gas Math'!$D$14)</f>
        <v>1100</v>
      </c>
      <c r="W1594">
        <f t="shared" si="343"/>
        <v>101325</v>
      </c>
      <c r="X1594" s="9">
        <f t="shared" si="344"/>
        <v>101325</v>
      </c>
    </row>
    <row r="1595" spans="3:24" x14ac:dyDescent="0.2">
      <c r="C1595" s="1"/>
      <c r="D1595" s="1"/>
      <c r="E1595">
        <f t="shared" si="337"/>
        <v>0.19887500000000899</v>
      </c>
      <c r="F1595">
        <f t="shared" si="338"/>
        <v>101325</v>
      </c>
      <c r="H1595" s="1">
        <v>0.19887500000000899</v>
      </c>
      <c r="I1595" s="1">
        <f t="shared" si="345"/>
        <v>679.50000000032378</v>
      </c>
      <c r="J1595" s="1">
        <f t="shared" si="346"/>
        <v>0</v>
      </c>
      <c r="K1595" s="1">
        <f t="shared" si="347"/>
        <v>2.48676302815961E-3</v>
      </c>
      <c r="L1595" s="1">
        <f t="shared" si="348"/>
        <v>0</v>
      </c>
      <c r="M1595" s="10">
        <f t="shared" si="339"/>
        <v>7.5951308903626884E-3</v>
      </c>
      <c r="N1595" s="9">
        <f t="shared" si="340"/>
        <v>-12.935509719006015</v>
      </c>
      <c r="O1595">
        <f>((-0.0000000008)*V1595^3+(0.000003)*V1595^2-0.004*V1595+2.013)*('Exhaust Gas Math'!$E$10/(T1595+'Exhaust Gas Math'!$E$10))+(357.45*V1595^-1.004)*(T1595/(T1595+'Exhaust Gas Math'!$E$10))</f>
        <v>0.17819999999999947</v>
      </c>
      <c r="P1595">
        <f t="shared" si="349"/>
        <v>0</v>
      </c>
      <c r="Q1595" s="9">
        <f t="shared" si="341"/>
        <v>0</v>
      </c>
      <c r="R1595" s="10">
        <f t="shared" si="342"/>
        <v>3.9769296294121147E-5</v>
      </c>
      <c r="S1595">
        <f t="shared" si="350"/>
        <v>0</v>
      </c>
      <c r="T1595" s="9">
        <f>S1595*'Exhaust Gas Math'!$C$14</f>
        <v>0</v>
      </c>
      <c r="U1595" s="9">
        <f>(T1595/'Exhaust Gas Math'!$B$14)+('Exhaust Gas Math'!$D$10)</f>
        <v>4.4059320573952224E-4</v>
      </c>
      <c r="V1595">
        <f>('Exhaust Gas Math'!$E$10*((-0.000000001)*V1594^3+(0.000002)*V1594^2-0.0012*V1594+1.3446)*$B$18+T1595*'Exhaust Gas Math'!$D$14*$B$17)/('Exhaust Gas Math'!$E$10*((-0.000000001)*V1594^3+(0.000002)*V1594^2-0.0012*V1594+1.3446)+T1595*'Exhaust Gas Math'!$D$14)</f>
        <v>1100</v>
      </c>
      <c r="W1595">
        <f t="shared" si="343"/>
        <v>101325</v>
      </c>
      <c r="X1595" s="9">
        <f t="shared" si="344"/>
        <v>101325</v>
      </c>
    </row>
    <row r="1596" spans="3:24" x14ac:dyDescent="0.2">
      <c r="C1596" s="1"/>
      <c r="D1596" s="1"/>
      <c r="E1596">
        <f t="shared" si="337"/>
        <v>0.199000000000009</v>
      </c>
      <c r="F1596">
        <f t="shared" si="338"/>
        <v>101325</v>
      </c>
      <c r="H1596" s="1">
        <v>0.199000000000009</v>
      </c>
      <c r="I1596" s="1">
        <f t="shared" si="345"/>
        <v>684.00000000032378</v>
      </c>
      <c r="J1596" s="1">
        <f t="shared" si="346"/>
        <v>0</v>
      </c>
      <c r="K1596" s="1">
        <f t="shared" si="347"/>
        <v>2.7992594774800808E-3</v>
      </c>
      <c r="L1596" s="1">
        <f t="shared" si="348"/>
        <v>0</v>
      </c>
      <c r="M1596" s="10">
        <f t="shared" si="339"/>
        <v>6.0541612782086737E-3</v>
      </c>
      <c r="N1596" s="9">
        <f t="shared" si="340"/>
        <v>-11.707328805218264</v>
      </c>
      <c r="O1596">
        <f>((-0.0000000008)*V1596^3+(0.000003)*V1596^2-0.004*V1596+2.013)*('Exhaust Gas Math'!$E$10/(T1596+'Exhaust Gas Math'!$E$10))+(357.45*V1596^-1.004)*(T1596/(T1596+'Exhaust Gas Math'!$E$10))</f>
        <v>0.17819999999999947</v>
      </c>
      <c r="P1596">
        <f t="shared" si="349"/>
        <v>0</v>
      </c>
      <c r="Q1596" s="9">
        <f t="shared" si="341"/>
        <v>0</v>
      </c>
      <c r="R1596" s="10">
        <f t="shared" si="342"/>
        <v>3.9769296294121147E-5</v>
      </c>
      <c r="S1596">
        <f t="shared" si="350"/>
        <v>0</v>
      </c>
      <c r="T1596" s="9">
        <f>S1596*'Exhaust Gas Math'!$C$14</f>
        <v>0</v>
      </c>
      <c r="U1596" s="9">
        <f>(T1596/'Exhaust Gas Math'!$B$14)+('Exhaust Gas Math'!$D$10)</f>
        <v>4.4059320573952224E-4</v>
      </c>
      <c r="V1596">
        <f>('Exhaust Gas Math'!$E$10*((-0.000000001)*V1595^3+(0.000002)*V1595^2-0.0012*V1595+1.3446)*$B$18+T1596*'Exhaust Gas Math'!$D$14*$B$17)/('Exhaust Gas Math'!$E$10*((-0.000000001)*V1595^3+(0.000002)*V1595^2-0.0012*V1595+1.3446)+T1596*'Exhaust Gas Math'!$D$14)</f>
        <v>1100</v>
      </c>
      <c r="W1596">
        <f t="shared" si="343"/>
        <v>101325</v>
      </c>
      <c r="X1596" s="9">
        <f t="shared" si="344"/>
        <v>101325</v>
      </c>
    </row>
    <row r="1597" spans="3:24" x14ac:dyDescent="0.2">
      <c r="C1597" s="1"/>
      <c r="D1597" s="1"/>
      <c r="E1597">
        <f t="shared" si="337"/>
        <v>0.19912500000000899</v>
      </c>
      <c r="F1597">
        <f t="shared" si="338"/>
        <v>101325</v>
      </c>
      <c r="H1597" s="1">
        <v>0.19912500000000899</v>
      </c>
      <c r="I1597" s="1">
        <f t="shared" si="345"/>
        <v>688.50000000032378</v>
      </c>
      <c r="J1597" s="1">
        <f t="shared" si="346"/>
        <v>0</v>
      </c>
      <c r="K1597" s="1">
        <f t="shared" si="347"/>
        <v>3.1192165924985951E-3</v>
      </c>
      <c r="L1597" s="1">
        <f t="shared" si="348"/>
        <v>0</v>
      </c>
      <c r="M1597" s="10">
        <f t="shared" si="339"/>
        <v>4.6713067898817885E-3</v>
      </c>
      <c r="N1597" s="9">
        <f t="shared" si="340"/>
        <v>-10.406968316264924</v>
      </c>
      <c r="O1597">
        <f>((-0.0000000008)*V1597^3+(0.000003)*V1597^2-0.004*V1597+2.013)*('Exhaust Gas Math'!$E$10/(T1597+'Exhaust Gas Math'!$E$10))+(357.45*V1597^-1.004)*(T1597/(T1597+'Exhaust Gas Math'!$E$10))</f>
        <v>0.17819999999999947</v>
      </c>
      <c r="P1597">
        <f t="shared" si="349"/>
        <v>0</v>
      </c>
      <c r="Q1597" s="9">
        <f t="shared" si="341"/>
        <v>0</v>
      </c>
      <c r="R1597" s="10">
        <f t="shared" si="342"/>
        <v>3.9769296294121147E-5</v>
      </c>
      <c r="S1597">
        <f t="shared" si="350"/>
        <v>0</v>
      </c>
      <c r="T1597" s="9">
        <f>S1597*'Exhaust Gas Math'!$C$14</f>
        <v>0</v>
      </c>
      <c r="U1597" s="9">
        <f>(T1597/'Exhaust Gas Math'!$B$14)+('Exhaust Gas Math'!$D$10)</f>
        <v>4.4059320573952224E-4</v>
      </c>
      <c r="V1597">
        <f>('Exhaust Gas Math'!$E$10*((-0.000000001)*V1596^3+(0.000002)*V1596^2-0.0012*V1596+1.3446)*$B$18+T1597*'Exhaust Gas Math'!$D$14*$B$17)/('Exhaust Gas Math'!$E$10*((-0.000000001)*V1596^3+(0.000002)*V1596^2-0.0012*V1596+1.3446)+T1597*'Exhaust Gas Math'!$D$14)</f>
        <v>1100</v>
      </c>
      <c r="W1597">
        <f t="shared" si="343"/>
        <v>101325</v>
      </c>
      <c r="X1597" s="9">
        <f t="shared" si="344"/>
        <v>101325</v>
      </c>
    </row>
    <row r="1598" spans="3:24" x14ac:dyDescent="0.2">
      <c r="C1598" s="1"/>
      <c r="D1598" s="1"/>
      <c r="E1598">
        <f t="shared" si="337"/>
        <v>0.199250000000009</v>
      </c>
      <c r="F1598">
        <f t="shared" si="338"/>
        <v>101325</v>
      </c>
      <c r="H1598" s="1">
        <v>0.199250000000009</v>
      </c>
      <c r="I1598" s="1">
        <f t="shared" si="345"/>
        <v>693.00000000032378</v>
      </c>
      <c r="J1598" s="1">
        <f t="shared" si="346"/>
        <v>0</v>
      </c>
      <c r="K1598" s="1">
        <f t="shared" si="347"/>
        <v>3.4442490465303984E-3</v>
      </c>
      <c r="L1598" s="1">
        <f t="shared" si="348"/>
        <v>0</v>
      </c>
      <c r="M1598" s="10">
        <f t="shared" si="339"/>
        <v>3.4550931831473473E-3</v>
      </c>
      <c r="N1598" s="9">
        <f t="shared" si="340"/>
        <v>-9.0424454069731972</v>
      </c>
      <c r="O1598">
        <f>((-0.0000000008)*V1598^3+(0.000003)*V1598^2-0.004*V1598+2.013)*('Exhaust Gas Math'!$E$10/(T1598+'Exhaust Gas Math'!$E$10))+(357.45*V1598^-1.004)*(T1598/(T1598+'Exhaust Gas Math'!$E$10))</f>
        <v>0.17819999999999947</v>
      </c>
      <c r="P1598">
        <f t="shared" si="349"/>
        <v>0</v>
      </c>
      <c r="Q1598" s="9">
        <f t="shared" si="341"/>
        <v>0</v>
      </c>
      <c r="R1598" s="10">
        <f t="shared" si="342"/>
        <v>3.9769296294121147E-5</v>
      </c>
      <c r="S1598">
        <f t="shared" si="350"/>
        <v>0</v>
      </c>
      <c r="T1598" s="9">
        <f>S1598*'Exhaust Gas Math'!$C$14</f>
        <v>0</v>
      </c>
      <c r="U1598" s="9">
        <f>(T1598/'Exhaust Gas Math'!$B$14)+('Exhaust Gas Math'!$D$10)</f>
        <v>4.4059320573952224E-4</v>
      </c>
      <c r="V1598">
        <f>('Exhaust Gas Math'!$E$10*((-0.000000001)*V1597^3+(0.000002)*V1597^2-0.0012*V1597+1.3446)*$B$18+T1598*'Exhaust Gas Math'!$D$14*$B$17)/('Exhaust Gas Math'!$E$10*((-0.000000001)*V1597^3+(0.000002)*V1597^2-0.0012*V1597+1.3446)+T1598*'Exhaust Gas Math'!$D$14)</f>
        <v>1100</v>
      </c>
      <c r="W1598">
        <f t="shared" si="343"/>
        <v>101325</v>
      </c>
      <c r="X1598" s="9">
        <f t="shared" si="344"/>
        <v>101325</v>
      </c>
    </row>
    <row r="1599" spans="3:24" x14ac:dyDescent="0.2">
      <c r="C1599" s="1"/>
      <c r="D1599" s="1"/>
      <c r="E1599">
        <f t="shared" si="337"/>
        <v>0.19937500000000899</v>
      </c>
      <c r="F1599">
        <f t="shared" si="338"/>
        <v>101325</v>
      </c>
      <c r="H1599" s="1">
        <v>0.19937500000000899</v>
      </c>
      <c r="I1599" s="1">
        <f t="shared" si="345"/>
        <v>697.50000000032378</v>
      </c>
      <c r="J1599" s="1">
        <f t="shared" si="346"/>
        <v>0</v>
      </c>
      <c r="K1599" s="1">
        <f t="shared" si="347"/>
        <v>3.7719336755025396E-3</v>
      </c>
      <c r="L1599" s="1">
        <f t="shared" si="348"/>
        <v>0</v>
      </c>
      <c r="M1599" s="10">
        <f t="shared" si="339"/>
        <v>2.4130188193236431E-3</v>
      </c>
      <c r="N1599" s="9">
        <f t="shared" si="340"/>
        <v>-7.6221728148294989</v>
      </c>
      <c r="O1599">
        <f>((-0.0000000008)*V1599^3+(0.000003)*V1599^2-0.004*V1599+2.013)*('Exhaust Gas Math'!$E$10/(T1599+'Exhaust Gas Math'!$E$10))+(357.45*V1599^-1.004)*(T1599/(T1599+'Exhaust Gas Math'!$E$10))</f>
        <v>0.17819999999999947</v>
      </c>
      <c r="P1599">
        <f t="shared" si="349"/>
        <v>0</v>
      </c>
      <c r="Q1599" s="9">
        <f t="shared" si="341"/>
        <v>0</v>
      </c>
      <c r="R1599" s="10">
        <f t="shared" si="342"/>
        <v>3.9769296294121147E-5</v>
      </c>
      <c r="S1599">
        <f t="shared" si="350"/>
        <v>0</v>
      </c>
      <c r="T1599" s="9">
        <f>S1599*'Exhaust Gas Math'!$C$14</f>
        <v>0</v>
      </c>
      <c r="U1599" s="9">
        <f>(T1599/'Exhaust Gas Math'!$B$14)+('Exhaust Gas Math'!$D$10)</f>
        <v>4.4059320573952224E-4</v>
      </c>
      <c r="V1599">
        <f>('Exhaust Gas Math'!$E$10*((-0.000000001)*V1598^3+(0.000002)*V1598^2-0.0012*V1598+1.3446)*$B$18+T1599*'Exhaust Gas Math'!$D$14*$B$17)/('Exhaust Gas Math'!$E$10*((-0.000000001)*V1598^3+(0.000002)*V1598^2-0.0012*V1598+1.3446)+T1599*'Exhaust Gas Math'!$D$14)</f>
        <v>1100</v>
      </c>
      <c r="W1599">
        <f t="shared" si="343"/>
        <v>101325</v>
      </c>
      <c r="X1599" s="9">
        <f t="shared" si="344"/>
        <v>101325</v>
      </c>
    </row>
    <row r="1600" spans="3:24" x14ac:dyDescent="0.2">
      <c r="C1600" s="1"/>
      <c r="D1600" s="1"/>
      <c r="E1600">
        <f t="shared" si="337"/>
        <v>0.199500000000009</v>
      </c>
      <c r="F1600">
        <f t="shared" si="338"/>
        <v>101325</v>
      </c>
      <c r="H1600" s="1">
        <v>0.199500000000009</v>
      </c>
      <c r="I1600" s="1">
        <f t="shared" si="345"/>
        <v>702.00000000032378</v>
      </c>
      <c r="J1600" s="1">
        <f t="shared" si="346"/>
        <v>0</v>
      </c>
      <c r="K1600" s="1">
        <f t="shared" si="347"/>
        <v>4.099827542993287E-3</v>
      </c>
      <c r="L1600" s="1">
        <f t="shared" si="348"/>
        <v>0</v>
      </c>
      <c r="M1600" s="10">
        <f t="shared" si="339"/>
        <v>1.5515084333881518E-3</v>
      </c>
      <c r="N1600" s="9">
        <f t="shared" si="340"/>
        <v>-6.1549069926524469</v>
      </c>
      <c r="O1600">
        <f>((-0.0000000008)*V1600^3+(0.000003)*V1600^2-0.004*V1600+2.013)*('Exhaust Gas Math'!$E$10/(T1600+'Exhaust Gas Math'!$E$10))+(357.45*V1600^-1.004)*(T1600/(T1600+'Exhaust Gas Math'!$E$10))</f>
        <v>0.17819999999999947</v>
      </c>
      <c r="P1600">
        <f t="shared" si="349"/>
        <v>0</v>
      </c>
      <c r="Q1600" s="9">
        <f t="shared" si="341"/>
        <v>0</v>
      </c>
      <c r="R1600" s="10">
        <f t="shared" si="342"/>
        <v>3.9769296294121147E-5</v>
      </c>
      <c r="S1600">
        <f t="shared" si="350"/>
        <v>0</v>
      </c>
      <c r="T1600" s="9">
        <f>S1600*'Exhaust Gas Math'!$C$14</f>
        <v>0</v>
      </c>
      <c r="U1600" s="9">
        <f>(T1600/'Exhaust Gas Math'!$B$14)+('Exhaust Gas Math'!$D$10)</f>
        <v>4.4059320573952224E-4</v>
      </c>
      <c r="V1600">
        <f>('Exhaust Gas Math'!$E$10*((-0.000000001)*V1599^3+(0.000002)*V1599^2-0.0012*V1599+1.3446)*$B$18+T1600*'Exhaust Gas Math'!$D$14*$B$17)/('Exhaust Gas Math'!$E$10*((-0.000000001)*V1599^3+(0.000002)*V1599^2-0.0012*V1599+1.3446)+T1600*'Exhaust Gas Math'!$D$14)</f>
        <v>1100</v>
      </c>
      <c r="W1600">
        <f t="shared" si="343"/>
        <v>101325</v>
      </c>
      <c r="X1600" s="9">
        <f t="shared" si="344"/>
        <v>101325</v>
      </c>
    </row>
    <row r="1601" spans="3:24" x14ac:dyDescent="0.2">
      <c r="C1601" s="1"/>
      <c r="D1601" s="1"/>
      <c r="E1601">
        <f t="shared" si="337"/>
        <v>0.19962500000000899</v>
      </c>
      <c r="F1601">
        <f t="shared" si="338"/>
        <v>101325</v>
      </c>
      <c r="H1601" s="1">
        <v>0.19962500000000899</v>
      </c>
      <c r="I1601" s="1">
        <f t="shared" si="345"/>
        <v>706.50000000032378</v>
      </c>
      <c r="J1601" s="1">
        <f t="shared" si="346"/>
        <v>0</v>
      </c>
      <c r="K1601" s="1">
        <f t="shared" si="347"/>
        <v>4.4254861526774481E-3</v>
      </c>
      <c r="L1601" s="1">
        <f t="shared" si="348"/>
        <v>0</v>
      </c>
      <c r="M1601" s="10">
        <f t="shared" si="339"/>
        <v>8.7587352335187149E-4</v>
      </c>
      <c r="N1601" s="9">
        <f t="shared" si="340"/>
        <v>-4.6496941221519661</v>
      </c>
      <c r="O1601">
        <f>((-0.0000000008)*V1601^3+(0.000003)*V1601^2-0.004*V1601+2.013)*('Exhaust Gas Math'!$E$10/(T1601+'Exhaust Gas Math'!$E$10))+(357.45*V1601^-1.004)*(T1601/(T1601+'Exhaust Gas Math'!$E$10))</f>
        <v>0.17819999999999947</v>
      </c>
      <c r="P1601">
        <f t="shared" si="349"/>
        <v>0</v>
      </c>
      <c r="Q1601" s="9">
        <f t="shared" si="341"/>
        <v>0</v>
      </c>
      <c r="R1601" s="10">
        <f t="shared" si="342"/>
        <v>3.9769296294121147E-5</v>
      </c>
      <c r="S1601">
        <f t="shared" si="350"/>
        <v>0</v>
      </c>
      <c r="T1601" s="9">
        <f>S1601*'Exhaust Gas Math'!$C$14</f>
        <v>0</v>
      </c>
      <c r="U1601" s="9">
        <f>(T1601/'Exhaust Gas Math'!$B$14)+('Exhaust Gas Math'!$D$10)</f>
        <v>4.4059320573952224E-4</v>
      </c>
      <c r="V1601">
        <f>('Exhaust Gas Math'!$E$10*((-0.000000001)*V1600^3+(0.000002)*V1600^2-0.0012*V1600+1.3446)*$B$18+T1601*'Exhaust Gas Math'!$D$14*$B$17)/('Exhaust Gas Math'!$E$10*((-0.000000001)*V1600^3+(0.000002)*V1600^2-0.0012*V1600+1.3446)+T1601*'Exhaust Gas Math'!$D$14)</f>
        <v>1100</v>
      </c>
      <c r="W1601">
        <f t="shared" si="343"/>
        <v>101325</v>
      </c>
      <c r="X1601" s="9">
        <f t="shared" si="344"/>
        <v>101325</v>
      </c>
    </row>
    <row r="1602" spans="3:24" x14ac:dyDescent="0.2">
      <c r="C1602" s="1"/>
      <c r="D1602" s="1"/>
      <c r="E1602">
        <f t="shared" si="337"/>
        <v>0.199750000000009</v>
      </c>
      <c r="F1602">
        <f t="shared" si="338"/>
        <v>101325</v>
      </c>
      <c r="H1602" s="1">
        <v>0.199750000000009</v>
      </c>
      <c r="I1602" s="1">
        <f t="shared" si="345"/>
        <v>711.00000000032378</v>
      </c>
      <c r="J1602" s="1">
        <f t="shared" si="346"/>
        <v>0</v>
      </c>
      <c r="K1602" s="1">
        <f t="shared" si="347"/>
        <v>4.7464816724008541E-3</v>
      </c>
      <c r="L1602" s="1">
        <f t="shared" si="348"/>
        <v>0</v>
      </c>
      <c r="M1602" s="10">
        <f t="shared" si="339"/>
        <v>3.9027960310607929E-4</v>
      </c>
      <c r="N1602" s="9">
        <f t="shared" si="340"/>
        <v>-3.1158143412076771</v>
      </c>
      <c r="O1602">
        <f>((-0.0000000008)*V1602^3+(0.000003)*V1602^2-0.004*V1602+2.013)*('Exhaust Gas Math'!$E$10/(T1602+'Exhaust Gas Math'!$E$10))+(357.45*V1602^-1.004)*(T1602/(T1602+'Exhaust Gas Math'!$E$10))</f>
        <v>0.17819999999999947</v>
      </c>
      <c r="P1602">
        <f t="shared" si="349"/>
        <v>0</v>
      </c>
      <c r="Q1602" s="9">
        <f t="shared" si="341"/>
        <v>0</v>
      </c>
      <c r="R1602" s="10">
        <f t="shared" si="342"/>
        <v>3.9769296294121147E-5</v>
      </c>
      <c r="S1602">
        <f t="shared" si="350"/>
        <v>0</v>
      </c>
      <c r="T1602" s="9">
        <f>S1602*'Exhaust Gas Math'!$C$14</f>
        <v>0</v>
      </c>
      <c r="U1602" s="9">
        <f>(T1602/'Exhaust Gas Math'!$B$14)+('Exhaust Gas Math'!$D$10)</f>
        <v>4.4059320573952224E-4</v>
      </c>
      <c r="V1602">
        <f>('Exhaust Gas Math'!$E$10*((-0.000000001)*V1601^3+(0.000002)*V1601^2-0.0012*V1601+1.3446)*$B$18+T1602*'Exhaust Gas Math'!$D$14*$B$17)/('Exhaust Gas Math'!$E$10*((-0.000000001)*V1601^3+(0.000002)*V1601^2-0.0012*V1601+1.3446)+T1602*'Exhaust Gas Math'!$D$14)</f>
        <v>1100</v>
      </c>
      <c r="W1602">
        <f t="shared" si="343"/>
        <v>101325</v>
      </c>
      <c r="X1602" s="9">
        <f t="shared" si="344"/>
        <v>101325</v>
      </c>
    </row>
    <row r="1603" spans="3:24" x14ac:dyDescent="0.2">
      <c r="C1603" s="1"/>
      <c r="D1603" s="1"/>
      <c r="E1603">
        <f t="shared" ref="E1603:E1666" si="351">H1603</f>
        <v>0.19987500000000899</v>
      </c>
      <c r="F1603">
        <f t="shared" ref="F1603:F1666" si="352">X1603</f>
        <v>101325</v>
      </c>
      <c r="H1603" s="1">
        <v>0.19987500000000899</v>
      </c>
      <c r="I1603" s="1">
        <f t="shared" si="345"/>
        <v>715.50000000032378</v>
      </c>
      <c r="J1603" s="1">
        <f t="shared" si="346"/>
        <v>0</v>
      </c>
      <c r="K1603" s="1">
        <f t="shared" si="347"/>
        <v>5.0604210340211312E-3</v>
      </c>
      <c r="L1603" s="1">
        <f t="shared" si="348"/>
        <v>0</v>
      </c>
      <c r="M1603" s="10">
        <f t="shared" si="339"/>
        <v>9.7720520645779019E-5</v>
      </c>
      <c r="N1603" s="9">
        <f t="shared" si="340"/>
        <v>-1.5627245287367106</v>
      </c>
      <c r="O1603">
        <f>((-0.0000000008)*V1603^3+(0.000003)*V1603^2-0.004*V1603+2.013)*('Exhaust Gas Math'!$E$10/(T1603+'Exhaust Gas Math'!$E$10))+(357.45*V1603^-1.004)*(T1603/(T1603+'Exhaust Gas Math'!$E$10))</f>
        <v>0.17819999999999947</v>
      </c>
      <c r="P1603">
        <f t="shared" si="349"/>
        <v>0</v>
      </c>
      <c r="Q1603" s="9">
        <f t="shared" si="341"/>
        <v>0</v>
      </c>
      <c r="R1603" s="10">
        <f t="shared" si="342"/>
        <v>3.9769296294121147E-5</v>
      </c>
      <c r="S1603">
        <f t="shared" si="350"/>
        <v>0</v>
      </c>
      <c r="T1603" s="9">
        <f>S1603*'Exhaust Gas Math'!$C$14</f>
        <v>0</v>
      </c>
      <c r="U1603" s="9">
        <f>(T1603/'Exhaust Gas Math'!$B$14)+('Exhaust Gas Math'!$D$10)</f>
        <v>4.4059320573952224E-4</v>
      </c>
      <c r="V1603">
        <f>('Exhaust Gas Math'!$E$10*((-0.000000001)*V1602^3+(0.000002)*V1602^2-0.0012*V1602+1.3446)*$B$18+T1603*'Exhaust Gas Math'!$D$14*$B$17)/('Exhaust Gas Math'!$E$10*((-0.000000001)*V1602^3+(0.000002)*V1602^2-0.0012*V1602+1.3446)+T1603*'Exhaust Gas Math'!$D$14)</f>
        <v>1100</v>
      </c>
      <c r="W1603">
        <f t="shared" si="343"/>
        <v>101325</v>
      </c>
      <c r="X1603" s="9">
        <f t="shared" si="344"/>
        <v>101325</v>
      </c>
    </row>
    <row r="1604" spans="3:24" x14ac:dyDescent="0.2">
      <c r="C1604" s="1"/>
      <c r="D1604" s="1"/>
      <c r="E1604">
        <f t="shared" si="351"/>
        <v>0.200000000000009</v>
      </c>
      <c r="F1604">
        <f t="shared" si="352"/>
        <v>101325</v>
      </c>
      <c r="H1604" s="1">
        <v>0.200000000000009</v>
      </c>
      <c r="I1604" s="1">
        <f t="shared" si="345"/>
        <v>3.2378011383116245E-10</v>
      </c>
      <c r="J1604" s="1">
        <f t="shared" si="346"/>
        <v>1</v>
      </c>
      <c r="K1604" s="1">
        <f t="shared" si="347"/>
        <v>1.0000467763154335E-3</v>
      </c>
      <c r="L1604" s="1">
        <f t="shared" si="348"/>
        <v>0.13</v>
      </c>
      <c r="M1604" s="10">
        <f t="shared" ref="M1604:M1667" si="353">-(($B$3/1000)/2)*COS($B$10*H1604)+(($B$3/1000)/2)</f>
        <v>0</v>
      </c>
      <c r="N1604" s="9">
        <f t="shared" ref="N1604:N1667" si="354">($B$3/1000/2)*$B$10*SIN($B$10*H1604)</f>
        <v>1.1255529818656159E-10</v>
      </c>
      <c r="O1604">
        <f>((-0.0000000008)*V1604^3+(0.000003)*V1604^2-0.004*V1604+2.013)*('Exhaust Gas Math'!$E$10/(T1604+'Exhaust Gas Math'!$E$10))+(357.45*V1604^-1.004)*(T1604/(T1604+'Exhaust Gas Math'!$E$10))</f>
        <v>0.17819999999999947</v>
      </c>
      <c r="P1604">
        <f t="shared" si="349"/>
        <v>-1.128780737853039E-21</v>
      </c>
      <c r="Q1604" s="9">
        <f t="shared" ref="Q1604:Q1667" si="355">M1604*$B$4*J1604</f>
        <v>0</v>
      </c>
      <c r="R1604" s="10">
        <f t="shared" ref="R1604:R1667" si="356">$B$7+J1604*Q1604</f>
        <v>3.9769296294121147E-5</v>
      </c>
      <c r="S1604">
        <f t="shared" si="350"/>
        <v>0</v>
      </c>
      <c r="T1604" s="9">
        <f>S1604*'Exhaust Gas Math'!$C$14</f>
        <v>0</v>
      </c>
      <c r="U1604" s="9">
        <f>(T1604/'Exhaust Gas Math'!$B$14)+('Exhaust Gas Math'!$D$10)</f>
        <v>4.4059320573952224E-4</v>
      </c>
      <c r="V1604">
        <f>('Exhaust Gas Math'!$E$10*((-0.000000001)*V1603^3+(0.000002)*V1603^2-0.0012*V1603+1.3446)*$B$18+T1604*'Exhaust Gas Math'!$D$14*$B$17)/('Exhaust Gas Math'!$E$10*((-0.000000001)*V1603^3+(0.000002)*V1603^2-0.0012*V1603+1.3446)+T1604*'Exhaust Gas Math'!$D$14)</f>
        <v>1100</v>
      </c>
      <c r="W1604">
        <f t="shared" ref="W1604:W1667" si="357">(U1604*$B$15*V1604)/R1604</f>
        <v>101325</v>
      </c>
      <c r="X1604" s="9">
        <f t="shared" ref="X1604:X1667" si="358">P1604+W1604</f>
        <v>101325</v>
      </c>
    </row>
    <row r="1605" spans="3:24" x14ac:dyDescent="0.2">
      <c r="C1605" s="1"/>
      <c r="D1605" s="1"/>
      <c r="E1605">
        <f t="shared" si="351"/>
        <v>0.20012500000000899</v>
      </c>
      <c r="F1605">
        <f t="shared" si="352"/>
        <v>99586.331636798364</v>
      </c>
      <c r="H1605" s="1">
        <v>0.20012500000000899</v>
      </c>
      <c r="I1605" s="1">
        <f t="shared" ref="I1605:I1668" si="359">($B$9*360*H1605)-(720*FLOOR(H1605/(1/($B$9/2)),1))</f>
        <v>4.5000000003237801</v>
      </c>
      <c r="J1605" s="1">
        <f t="shared" ref="J1605:J1668" si="360">IF(I1605&lt;=$B$12,1,0)</f>
        <v>1</v>
      </c>
      <c r="K1605" s="1">
        <f t="shared" ref="K1605:K1668" si="361">-0.0038*COS(0.549848656*(I1605+(327.363-$B$12)/2)*2*PI()/180)+0.0038</f>
        <v>1.2321010436942034E-3</v>
      </c>
      <c r="L1605" s="1">
        <f t="shared" ref="L1605:L1668" si="362">ROUND((-0.0038*COS(0.549848656*(I1605+38.606)*2*PI()/180)+0.0038)/0.0076,2)*J1605</f>
        <v>0.16</v>
      </c>
      <c r="M1605" s="10">
        <f t="shared" si="353"/>
        <v>9.7720520673888478E-5</v>
      </c>
      <c r="N1605" s="9">
        <f t="shared" si="354"/>
        <v>1.5627245289611271</v>
      </c>
      <c r="O1605">
        <f>((-0.0000000008)*V1605^3+(0.000003)*V1605^2-0.004*V1605+2.013)*('Exhaust Gas Math'!$E$10/(T1605+'Exhaust Gas Math'!$E$10))+(357.45*V1605^-1.004)*(T1605/(T1605+'Exhaust Gas Math'!$E$10))</f>
        <v>0.18447244024872372</v>
      </c>
      <c r="P1605">
        <f t="shared" ref="P1605:P1668" si="363">J1605*SIGN(N1605)*-0.5*O1605*N1605^2</f>
        <v>-0.22525080675880466</v>
      </c>
      <c r="Q1605" s="9">
        <f t="shared" si="355"/>
        <v>6.9266439510821732E-7</v>
      </c>
      <c r="R1605" s="10">
        <f t="shared" si="356"/>
        <v>4.0461960689229365E-5</v>
      </c>
      <c r="S1605">
        <f t="shared" ref="S1605:S1668" si="364">J1605*(1.5603*L1605*(Q1605-Q1604)*$B$14+S1604)</f>
        <v>1.2450404225518287E-7</v>
      </c>
      <c r="T1605" s="9">
        <f>S1605*'Exhaust Gas Math'!$C$14</f>
        <v>1.4750211836506921E-7</v>
      </c>
      <c r="U1605" s="9">
        <f>(T1605/'Exhaust Gas Math'!$B$14)+('Exhaust Gas Math'!$D$10)</f>
        <v>4.4568475280079491E-4</v>
      </c>
      <c r="V1605">
        <f>('Exhaust Gas Math'!$E$10*((-0.000000001)*V1604^3+(0.000002)*V1604^2-0.0012*V1604+1.3446)*$B$18+T1605*'Exhaust Gas Math'!$D$14*$B$17)/('Exhaust Gas Math'!$E$10*((-0.000000001)*V1604^3+(0.000002)*V1604^2-0.0012*V1604+1.3446)+T1605*'Exhaust Gas Math'!$D$14)</f>
        <v>1087.3912310590754</v>
      </c>
      <c r="W1605">
        <f t="shared" si="357"/>
        <v>99586.556887605126</v>
      </c>
      <c r="X1605" s="9">
        <f t="shared" si="358"/>
        <v>99586.331636798364</v>
      </c>
    </row>
    <row r="1606" spans="3:24" x14ac:dyDescent="0.2">
      <c r="C1606" s="1"/>
      <c r="D1606" s="1"/>
      <c r="E1606">
        <f t="shared" si="351"/>
        <v>0.200250000000009</v>
      </c>
      <c r="F1606">
        <f t="shared" si="352"/>
        <v>94811.214330162184</v>
      </c>
      <c r="H1606" s="1">
        <v>0.200250000000009</v>
      </c>
      <c r="I1606" s="1">
        <f t="shared" si="359"/>
        <v>9.0000000003237801</v>
      </c>
      <c r="J1606" s="1">
        <f t="shared" si="360"/>
        <v>1</v>
      </c>
      <c r="K1606" s="1">
        <f t="shared" si="361"/>
        <v>1.4832993701254563E-3</v>
      </c>
      <c r="L1606" s="1">
        <f t="shared" si="362"/>
        <v>0.19</v>
      </c>
      <c r="M1606" s="10">
        <f t="shared" si="353"/>
        <v>3.9027960316219412E-4</v>
      </c>
      <c r="N1606" s="9">
        <f t="shared" si="354"/>
        <v>3.1158143414302959</v>
      </c>
      <c r="O1606">
        <f>((-0.0000000008)*V1606^3+(0.000003)*V1606^2-0.004*V1606+2.013)*('Exhaust Gas Math'!$E$10/(T1606+'Exhaust Gas Math'!$E$10))+(357.45*V1606^-1.004)*(T1606/(T1606+'Exhaust Gas Math'!$E$10))</f>
        <v>0.20598790786901541</v>
      </c>
      <c r="P1606">
        <f t="shared" si="363"/>
        <v>-0.99989610104542415</v>
      </c>
      <c r="Q1606" s="9">
        <f t="shared" si="355"/>
        <v>2.7663870739040267E-6</v>
      </c>
      <c r="R1606" s="10">
        <f t="shared" si="356"/>
        <v>4.253568336802517E-5</v>
      </c>
      <c r="S1606">
        <f t="shared" si="364"/>
        <v>5.671381572703768E-7</v>
      </c>
      <c r="T1606" s="9">
        <f>S1606*'Exhaust Gas Math'!$C$14</f>
        <v>6.7189850295450951E-7</v>
      </c>
      <c r="U1606" s="9">
        <f>(T1606/'Exhaust Gas Math'!$B$14)+('Exhaust Gas Math'!$D$10)</f>
        <v>4.6378611229646075E-4</v>
      </c>
      <c r="V1606">
        <f>('Exhaust Gas Math'!$E$10*((-0.000000001)*V1605^3+(0.000002)*V1605^2-0.0012*V1605+1.3446)*$B$18+T1606*'Exhaust Gas Math'!$D$14*$B$17)/('Exhaust Gas Math'!$E$10*((-0.000000001)*V1605^3+(0.000002)*V1605^2-0.0012*V1605+1.3446)+T1606*'Exhaust Gas Math'!$D$14)</f>
        <v>1045.8416319056444</v>
      </c>
      <c r="W1606">
        <f t="shared" si="357"/>
        <v>94812.214226263226</v>
      </c>
      <c r="X1606" s="9">
        <f t="shared" si="358"/>
        <v>94811.214330162184</v>
      </c>
    </row>
    <row r="1607" spans="3:24" x14ac:dyDescent="0.2">
      <c r="C1607" s="1"/>
      <c r="D1607" s="1"/>
      <c r="E1607">
        <f t="shared" si="351"/>
        <v>0.20037500000000899</v>
      </c>
      <c r="F1607">
        <f t="shared" si="352"/>
        <v>88235.599054498045</v>
      </c>
      <c r="H1607" s="1">
        <v>0.20037500000000899</v>
      </c>
      <c r="I1607" s="1">
        <f t="shared" si="359"/>
        <v>13.50000000032378</v>
      </c>
      <c r="J1607" s="1">
        <f t="shared" si="360"/>
        <v>1</v>
      </c>
      <c r="K1607" s="1">
        <f t="shared" si="361"/>
        <v>1.7517690356630756E-3</v>
      </c>
      <c r="L1607" s="1">
        <f t="shared" si="362"/>
        <v>0.23</v>
      </c>
      <c r="M1607" s="10">
        <f t="shared" si="353"/>
        <v>8.7587352343550598E-4</v>
      </c>
      <c r="N1607" s="9">
        <f t="shared" si="354"/>
        <v>4.6496941223708577</v>
      </c>
      <c r="O1607">
        <f>((-0.0000000008)*V1607^3+(0.000003)*V1607^2-0.004*V1607+2.013)*('Exhaust Gas Math'!$E$10/(T1607+'Exhaust Gas Math'!$E$10))+(357.45*V1607^-1.004)*(T1607/(T1607+'Exhaust Gas Math'!$E$10))</f>
        <v>0.24590757904709601</v>
      </c>
      <c r="P1607">
        <f t="shared" si="363"/>
        <v>-2.6582185635098194</v>
      </c>
      <c r="Q1607" s="9">
        <f t="shared" si="355"/>
        <v>6.2083828464891517E-6</v>
      </c>
      <c r="R1607" s="10">
        <f t="shared" si="356"/>
        <v>4.5977679140610296E-5</v>
      </c>
      <c r="S1607">
        <f t="shared" si="364"/>
        <v>1.4565005755269096E-6</v>
      </c>
      <c r="T1607" s="9">
        <f>S1607*'Exhaust Gas Math'!$C$14</f>
        <v>1.7255417285957106E-6</v>
      </c>
      <c r="U1607" s="9">
        <f>(T1607/'Exhaust Gas Math'!$B$14)+('Exhaust Gas Math'!$D$10)</f>
        <v>5.001562616109655E-4</v>
      </c>
      <c r="V1607">
        <f>('Exhaust Gas Math'!$E$10*((-0.000000001)*V1606^3+(0.000002)*V1606^2-0.0012*V1606+1.3446)*$B$18+T1607*'Exhaust Gas Math'!$D$14*$B$17)/('Exhaust Gas Math'!$E$10*((-0.000000001)*V1606^3+(0.000002)*V1606^2-0.0012*V1606+1.3446)+T1607*'Exhaust Gas Math'!$D$14)</f>
        <v>975.58298935526341</v>
      </c>
      <c r="W1607">
        <f t="shared" si="357"/>
        <v>88238.25727306155</v>
      </c>
      <c r="X1607" s="9">
        <f t="shared" si="358"/>
        <v>88235.599054498045</v>
      </c>
    </row>
    <row r="1608" spans="3:24" x14ac:dyDescent="0.2">
      <c r="C1608" s="1"/>
      <c r="D1608" s="1"/>
      <c r="E1608">
        <f t="shared" si="351"/>
        <v>0.200500000000009</v>
      </c>
      <c r="F1608">
        <f t="shared" si="352"/>
        <v>81277.462084682222</v>
      </c>
      <c r="H1608" s="1">
        <v>0.200500000000009</v>
      </c>
      <c r="I1608" s="1">
        <f t="shared" si="359"/>
        <v>18.00000000032378</v>
      </c>
      <c r="J1608" s="1">
        <f t="shared" si="360"/>
        <v>1</v>
      </c>
      <c r="K1608" s="1">
        <f t="shared" si="361"/>
        <v>2.0355085600236461E-3</v>
      </c>
      <c r="L1608" s="1">
        <f t="shared" si="362"/>
        <v>0.27</v>
      </c>
      <c r="M1608" s="10">
        <f t="shared" si="353"/>
        <v>1.5515084334990041E-3</v>
      </c>
      <c r="N1608" s="9">
        <f t="shared" si="354"/>
        <v>6.1549069928668088</v>
      </c>
      <c r="O1608">
        <f>((-0.0000000008)*V1608^3+(0.000003)*V1608^2-0.004*V1608+2.013)*('Exhaust Gas Math'!$E$10/(T1608+'Exhaust Gas Math'!$E$10))+(357.45*V1608^-1.004)*(T1608/(T1608+'Exhaust Gas Math'!$E$10))</f>
        <v>0.30353369365328375</v>
      </c>
      <c r="P1608">
        <f t="shared" si="363"/>
        <v>-5.749365260098668</v>
      </c>
      <c r="Q1608" s="9">
        <f t="shared" si="355"/>
        <v>1.0997430664346073E-5</v>
      </c>
      <c r="R1608" s="10">
        <f t="shared" si="356"/>
        <v>5.076672695846722E-5</v>
      </c>
      <c r="S1608">
        <f t="shared" si="364"/>
        <v>2.9091256702302083E-6</v>
      </c>
      <c r="T1608" s="9">
        <f>S1608*'Exhaust Gas Math'!$C$14</f>
        <v>3.4464921072174649E-6</v>
      </c>
      <c r="U1608" s="9">
        <f>(T1608/'Exhaust Gas Math'!$B$14)+('Exhaust Gas Math'!$D$10)</f>
        <v>5.5956083111810236E-4</v>
      </c>
      <c r="V1608">
        <f>('Exhaust Gas Math'!$E$10*((-0.000000001)*V1607^3+(0.000002)*V1607^2-0.0012*V1607+1.3446)*$B$18+T1608*'Exhaust Gas Math'!$D$14*$B$17)/('Exhaust Gas Math'!$E$10*((-0.000000001)*V1607^3+(0.000002)*V1607^2-0.0012*V1607+1.3446)+T1608*'Exhaust Gas Math'!$D$14)</f>
        <v>886.94905219077975</v>
      </c>
      <c r="W1608">
        <f t="shared" si="357"/>
        <v>81283.211449942319</v>
      </c>
      <c r="X1608" s="9">
        <f t="shared" si="358"/>
        <v>81277.462084682222</v>
      </c>
    </row>
    <row r="1609" spans="3:24" x14ac:dyDescent="0.2">
      <c r="C1609" s="1"/>
      <c r="D1609" s="1"/>
      <c r="E1609">
        <f t="shared" si="351"/>
        <v>0.20062500000000899</v>
      </c>
      <c r="F1609">
        <f t="shared" si="352"/>
        <v>74877.903985582714</v>
      </c>
      <c r="H1609" s="1">
        <v>0.20062500000000899</v>
      </c>
      <c r="I1609" s="1">
        <f t="shared" si="359"/>
        <v>22.50000000032378</v>
      </c>
      <c r="J1609" s="1">
        <f t="shared" si="360"/>
        <v>1</v>
      </c>
      <c r="K1609" s="1">
        <f t="shared" si="361"/>
        <v>2.3324026239121662E-3</v>
      </c>
      <c r="L1609" s="1">
        <f t="shared" si="362"/>
        <v>0.31</v>
      </c>
      <c r="M1609" s="10">
        <f t="shared" si="353"/>
        <v>2.4130188194607487E-3</v>
      </c>
      <c r="N1609" s="9">
        <f t="shared" si="354"/>
        <v>7.6221728150374739</v>
      </c>
      <c r="O1609">
        <f>((-0.0000000008)*V1609^3+(0.000003)*V1609^2-0.004*V1609+2.013)*('Exhaust Gas Math'!$E$10/(T1609+'Exhaust Gas Math'!$E$10))+(357.45*V1609^-1.004)*(T1609/(T1609+'Exhaust Gas Math'!$E$10))</f>
        <v>0.37492999730414089</v>
      </c>
      <c r="P1609">
        <f t="shared" si="363"/>
        <v>-10.891251212724411</v>
      </c>
      <c r="Q1609" s="9">
        <f t="shared" si="355"/>
        <v>1.7104004455157757E-5</v>
      </c>
      <c r="R1609" s="10">
        <f t="shared" si="356"/>
        <v>5.6873300749278904E-5</v>
      </c>
      <c r="S1609">
        <f t="shared" si="364"/>
        <v>5.0357947077815426E-6</v>
      </c>
      <c r="T1609" s="9">
        <f>S1609*'Exhaust Gas Math'!$C$14</f>
        <v>5.965994144406675E-6</v>
      </c>
      <c r="U1609" s="9">
        <f>(T1609/'Exhaust Gas Math'!$B$14)+('Exhaust Gas Math'!$D$10)</f>
        <v>6.4653018000278338E-4</v>
      </c>
      <c r="V1609">
        <f>('Exhaust Gas Math'!$E$10*((-0.000000001)*V1608^3+(0.000002)*V1608^2-0.0012*V1608+1.3446)*$B$18+T1609*'Exhaust Gas Math'!$D$14*$B$17)/('Exhaust Gas Math'!$E$10*((-0.000000001)*V1608^3+(0.000002)*V1608^2-0.0012*V1608+1.3446)+T1609*'Exhaust Gas Math'!$D$14)</f>
        <v>792.32331857167992</v>
      </c>
      <c r="W1609">
        <f t="shared" si="357"/>
        <v>74888.795236795442</v>
      </c>
      <c r="X1609" s="9">
        <f t="shared" si="358"/>
        <v>74877.903985582714</v>
      </c>
    </row>
    <row r="1610" spans="3:24" x14ac:dyDescent="0.2">
      <c r="C1610" s="1"/>
      <c r="D1610" s="1"/>
      <c r="E1610">
        <f t="shared" si="351"/>
        <v>0.200750000000009</v>
      </c>
      <c r="F1610">
        <f t="shared" si="352"/>
        <v>69502.765222406</v>
      </c>
      <c r="H1610" s="1">
        <v>0.200750000000009</v>
      </c>
      <c r="I1610" s="1">
        <f t="shared" si="359"/>
        <v>27.00000000032378</v>
      </c>
      <c r="J1610" s="1">
        <f t="shared" si="360"/>
        <v>1</v>
      </c>
      <c r="K1610" s="1">
        <f t="shared" si="361"/>
        <v>2.6402378390341123E-3</v>
      </c>
      <c r="L1610" s="1">
        <f t="shared" si="362"/>
        <v>0.35</v>
      </c>
      <c r="M1610" s="10">
        <f t="shared" si="353"/>
        <v>3.4550931833102032E-3</v>
      </c>
      <c r="N1610" s="9">
        <f t="shared" si="354"/>
        <v>9.042445407174025</v>
      </c>
      <c r="O1610">
        <f>((-0.0000000008)*V1610^3+(0.000003)*V1610^2-0.004*V1610+2.013)*('Exhaust Gas Math'!$E$10/(T1610+'Exhaust Gas Math'!$E$10))+(357.45*V1610^-1.004)*(T1610/(T1610+'Exhaust Gas Math'!$E$10))</f>
        <v>0.45385030429983919</v>
      </c>
      <c r="P1610">
        <f t="shared" si="363"/>
        <v>-18.55472090401318</v>
      </c>
      <c r="Q1610" s="9">
        <f t="shared" si="355"/>
        <v>2.4490455160863363E-5</v>
      </c>
      <c r="R1610" s="10">
        <f t="shared" si="356"/>
        <v>6.425975145498451E-5</v>
      </c>
      <c r="S1610">
        <f t="shared" si="364"/>
        <v>7.9401146248818808E-6</v>
      </c>
      <c r="T1610" s="9">
        <f>S1610*'Exhaust Gas Math'!$C$14</f>
        <v>9.4067927917640772E-6</v>
      </c>
      <c r="U1610" s="9">
        <f>(T1610/'Exhaust Gas Math'!$B$14)+('Exhaust Gas Math'!$D$10)</f>
        <v>7.653012758729043E-4</v>
      </c>
      <c r="V1610">
        <f>('Exhaust Gas Math'!$E$10*((-0.000000001)*V1609^3+(0.000002)*V1609^2-0.0012*V1609+1.3446)*$B$18+T1610*'Exhaust Gas Math'!$D$14*$B$17)/('Exhaust Gas Math'!$E$10*((-0.000000001)*V1609^3+(0.000002)*V1609^2-0.0012*V1609+1.3446)+T1610*'Exhaust Gas Math'!$D$14)</f>
        <v>702.08642401942814</v>
      </c>
      <c r="W1610">
        <f t="shared" si="357"/>
        <v>69521.319943310009</v>
      </c>
      <c r="X1610" s="9">
        <f t="shared" si="358"/>
        <v>69502.765222406</v>
      </c>
    </row>
    <row r="1611" spans="3:24" x14ac:dyDescent="0.2">
      <c r="C1611" s="1"/>
      <c r="D1611" s="1"/>
      <c r="E1611">
        <f t="shared" si="351"/>
        <v>0.20087500000000899</v>
      </c>
      <c r="F1611">
        <f t="shared" si="352"/>
        <v>65365.754783466313</v>
      </c>
      <c r="H1611" s="1">
        <v>0.20087500000000899</v>
      </c>
      <c r="I1611" s="1">
        <f t="shared" si="359"/>
        <v>31.50000000032378</v>
      </c>
      <c r="J1611" s="1">
        <f t="shared" si="360"/>
        <v>1</v>
      </c>
      <c r="K1611" s="1">
        <f t="shared" si="361"/>
        <v>2.9567192492260964E-3</v>
      </c>
      <c r="L1611" s="1">
        <f t="shared" si="362"/>
        <v>0.39</v>
      </c>
      <c r="M1611" s="10">
        <f t="shared" si="353"/>
        <v>4.6713067900687501E-3</v>
      </c>
      <c r="N1611" s="9">
        <f t="shared" si="354"/>
        <v>10.406968316456622</v>
      </c>
      <c r="O1611">
        <f>((-0.0000000008)*V1611^3+(0.000003)*V1611^2-0.004*V1611+2.013)*('Exhaust Gas Math'!$E$10/(T1611+'Exhaust Gas Math'!$E$10))+(357.45*V1611^-1.004)*(T1611/(T1611+'Exhaust Gas Math'!$E$10))</f>
        <v>0.53364853337993334</v>
      </c>
      <c r="P1611">
        <f t="shared" si="363"/>
        <v>-28.898399412803496</v>
      </c>
      <c r="Q1611" s="9">
        <f t="shared" si="355"/>
        <v>3.3111242856613883E-5</v>
      </c>
      <c r="R1611" s="10">
        <f t="shared" si="356"/>
        <v>7.2880539150735037E-5</v>
      </c>
      <c r="S1611">
        <f t="shared" si="364"/>
        <v>1.1717159648585494E-5</v>
      </c>
      <c r="T1611" s="9">
        <f>S1611*'Exhaust Gas Math'!$C$14</f>
        <v>1.3881524150402629E-5</v>
      </c>
      <c r="U1611" s="9">
        <f>(T1611/'Exhaust Gas Math'!$B$14)+('Exhaust Gas Math'!$D$10)</f>
        <v>9.197621443105485E-4</v>
      </c>
      <c r="V1611">
        <f>('Exhaust Gas Math'!$E$10*((-0.000000001)*V1610^3+(0.000002)*V1610^2-0.0012*V1610+1.3446)*$B$18+T1611*'Exhaust Gas Math'!$D$14*$B$17)/('Exhaust Gas Math'!$E$10*((-0.000000001)*V1610^3+(0.000002)*V1610^2-0.0012*V1610+1.3446)+T1611*'Exhaust Gas Math'!$D$14)</f>
        <v>623.22411407761547</v>
      </c>
      <c r="W1611">
        <f t="shared" si="357"/>
        <v>65394.653182879119</v>
      </c>
      <c r="X1611" s="9">
        <f t="shared" si="358"/>
        <v>65365.754783466313</v>
      </c>
    </row>
    <row r="1612" spans="3:24" x14ac:dyDescent="0.2">
      <c r="C1612" s="1"/>
      <c r="D1612" s="1"/>
      <c r="E1612">
        <f t="shared" si="351"/>
        <v>0.201000000000009</v>
      </c>
      <c r="F1612">
        <f t="shared" si="352"/>
        <v>62502.214271498575</v>
      </c>
      <c r="H1612" s="1">
        <v>0.201000000000009</v>
      </c>
      <c r="I1612" s="1">
        <f t="shared" si="359"/>
        <v>36.00000000032378</v>
      </c>
      <c r="J1612" s="1">
        <f t="shared" si="360"/>
        <v>1</v>
      </c>
      <c r="K1612" s="1">
        <f t="shared" si="361"/>
        <v>3.2794874396868262E-3</v>
      </c>
      <c r="L1612" s="1">
        <f t="shared" si="362"/>
        <v>0.43</v>
      </c>
      <c r="M1612" s="10">
        <f t="shared" si="353"/>
        <v>6.0541612784195259E-3</v>
      </c>
      <c r="N1612" s="9">
        <f t="shared" si="354"/>
        <v>11.707328805400611</v>
      </c>
      <c r="O1612">
        <f>((-0.0000000008)*V1612^3+(0.000003)*V1612^2-0.004*V1612+2.013)*('Exhaust Gas Math'!$E$10/(T1612+'Exhaust Gas Math'!$E$10))+(357.45*V1612^-1.004)*(T1612/(T1612+'Exhaust Gas Math'!$E$10))</f>
        <v>0.60927075817308762</v>
      </c>
      <c r="P1612">
        <f t="shared" si="363"/>
        <v>-41.753796559374528</v>
      </c>
      <c r="Q1612" s="9">
        <f t="shared" si="355"/>
        <v>4.2913217519568357E-5</v>
      </c>
      <c r="R1612" s="10">
        <f t="shared" si="356"/>
        <v>8.2682513813689504E-5</v>
      </c>
      <c r="S1612">
        <f t="shared" si="364"/>
        <v>1.6452188570807289E-5</v>
      </c>
      <c r="T1612" s="9">
        <f>S1612*'Exhaust Gas Math'!$C$14</f>
        <v>1.9491195803601594E-5</v>
      </c>
      <c r="U1612" s="9">
        <f>(T1612/'Exhaust Gas Math'!$B$14)+('Exhaust Gas Math'!$D$10)</f>
        <v>1.1133994122842787E-3</v>
      </c>
      <c r="V1612">
        <f>('Exhaust Gas Math'!$E$10*((-0.000000001)*V1611^3+(0.000002)*V1611^2-0.0012*V1611+1.3446)*$B$18+T1612*'Exhaust Gas Math'!$D$14*$B$17)/('Exhaust Gas Math'!$E$10*((-0.000000001)*V1611^3+(0.000002)*V1611^2-0.0012*V1611+1.3446)+T1612*'Exhaust Gas Math'!$D$14)</f>
        <v>558.61690961095974</v>
      </c>
      <c r="W1612">
        <f t="shared" si="357"/>
        <v>62543.968068057948</v>
      </c>
      <c r="X1612" s="9">
        <f t="shared" si="358"/>
        <v>62502.214271498575</v>
      </c>
    </row>
    <row r="1613" spans="3:24" x14ac:dyDescent="0.2">
      <c r="C1613" s="1"/>
      <c r="D1613" s="1"/>
      <c r="E1613">
        <f t="shared" si="351"/>
        <v>0.20112500000000899</v>
      </c>
      <c r="F1613">
        <f t="shared" si="352"/>
        <v>60792.374688817545</v>
      </c>
      <c r="H1613" s="1">
        <v>0.20112500000000899</v>
      </c>
      <c r="I1613" s="1">
        <f t="shared" si="359"/>
        <v>40.50000000032378</v>
      </c>
      <c r="J1613" s="1">
        <f t="shared" si="360"/>
        <v>1</v>
      </c>
      <c r="K1613" s="1">
        <f t="shared" si="361"/>
        <v>3.6061361267565534E-3</v>
      </c>
      <c r="L1613" s="1">
        <f t="shared" si="362"/>
        <v>0.47</v>
      </c>
      <c r="M1613" s="10">
        <f t="shared" si="353"/>
        <v>7.5951308905953668E-3</v>
      </c>
      <c r="N1613" s="9">
        <f t="shared" si="354"/>
        <v>12.93550971917719</v>
      </c>
      <c r="O1613">
        <f>((-0.0000000008)*V1613^3+(0.000003)*V1613^2-0.004*V1613+2.013)*('Exhaust Gas Math'!$E$10/(T1613+'Exhaust Gas Math'!$E$10))+(357.45*V1613^-1.004)*(T1613/(T1613+'Exhaust Gas Math'!$E$10))</f>
        <v>0.67801875684314838</v>
      </c>
      <c r="P1613">
        <f t="shared" si="363"/>
        <v>-56.72556183158823</v>
      </c>
      <c r="Q1613" s="9">
        <f t="shared" si="355"/>
        <v>5.3835946716437363E-5</v>
      </c>
      <c r="R1613" s="10">
        <f t="shared" si="356"/>
        <v>9.3605243010558503E-5</v>
      </c>
      <c r="S1613">
        <f t="shared" si="364"/>
        <v>2.2219449880219292E-5</v>
      </c>
      <c r="T1613" s="9">
        <f>S1613*'Exhaust Gas Math'!$C$14</f>
        <v>2.6323771235647542E-5</v>
      </c>
      <c r="U1613" s="9">
        <f>(T1613/'Exhaust Gas Math'!$B$14)+('Exhaust Gas Math'!$D$10)</f>
        <v>1.3492494444570762E-3</v>
      </c>
      <c r="V1613">
        <f>('Exhaust Gas Math'!$E$10*((-0.000000001)*V1612^3+(0.000002)*V1612^2-0.0012*V1612+1.3446)*$B$18+T1613*'Exhaust Gas Math'!$D$14*$B$17)/('Exhaust Gas Math'!$E$10*((-0.000000001)*V1612^3+(0.000002)*V1612^2-0.0012*V1612+1.3446)+T1613*'Exhaust Gas Math'!$D$14)</f>
        <v>507.7244177204484</v>
      </c>
      <c r="W1613">
        <f t="shared" si="357"/>
        <v>60849.100250649135</v>
      </c>
      <c r="X1613" s="9">
        <f t="shared" si="358"/>
        <v>60792.374688817545</v>
      </c>
    </row>
    <row r="1614" spans="3:24" x14ac:dyDescent="0.2">
      <c r="C1614" s="1"/>
      <c r="D1614" s="1"/>
      <c r="E1614">
        <f t="shared" si="351"/>
        <v>0.20125000000000901</v>
      </c>
      <c r="F1614">
        <f t="shared" si="352"/>
        <v>60155.443627221146</v>
      </c>
      <c r="H1614" s="1">
        <v>0.20125000000000901</v>
      </c>
      <c r="I1614" s="1">
        <f t="shared" si="359"/>
        <v>45.00000000032378</v>
      </c>
      <c r="J1614" s="1">
        <f t="shared" si="360"/>
        <v>1</v>
      </c>
      <c r="K1614" s="1">
        <f t="shared" si="361"/>
        <v>3.9342300971106576E-3</v>
      </c>
      <c r="L1614" s="1">
        <f t="shared" si="362"/>
        <v>0.52</v>
      </c>
      <c r="M1614" s="10">
        <f t="shared" si="353"/>
        <v>9.2847150365133677E-3</v>
      </c>
      <c r="N1614" s="9">
        <f t="shared" si="354"/>
        <v>14.083938914041774</v>
      </c>
      <c r="O1614">
        <f>((-0.0000000008)*V1614^3+(0.000003)*V1614^2-0.004*V1614+2.013)*('Exhaust Gas Math'!$E$10/(T1614+'Exhaust Gas Math'!$E$10))+(357.45*V1614^-1.004)*(T1614/(T1614+'Exhaust Gas Math'!$E$10))</f>
        <v>0.74007038607290343</v>
      </c>
      <c r="P1614">
        <f t="shared" si="363"/>
        <v>-73.399194870683161</v>
      </c>
      <c r="Q1614" s="9">
        <f t="shared" si="355"/>
        <v>6.581208818955009E-5</v>
      </c>
      <c r="R1614" s="10">
        <f t="shared" si="356"/>
        <v>1.0558138448367124E-4</v>
      </c>
      <c r="S1614">
        <f t="shared" si="364"/>
        <v>2.9215628133781666E-5</v>
      </c>
      <c r="T1614" s="9">
        <f>S1614*'Exhaust Gas Math'!$C$14</f>
        <v>3.4612266084232447E-5</v>
      </c>
      <c r="U1614" s="9">
        <f>(T1614/'Exhaust Gas Math'!$B$14)+('Exhaust Gas Math'!$D$10)</f>
        <v>1.6353555835176528E-3</v>
      </c>
      <c r="V1614">
        <f>('Exhaust Gas Math'!$E$10*((-0.000000001)*V1613^3+(0.000002)*V1613^2-0.0012*V1613+1.3446)*$B$18+T1614*'Exhaust Gas Math'!$D$14*$B$17)/('Exhaust Gas Math'!$E$10*((-0.000000001)*V1613^3+(0.000002)*V1613^2-0.0012*V1613+1.3446)+T1614*'Exhaust Gas Math'!$D$14)</f>
        <v>467.67659469758615</v>
      </c>
      <c r="W1614">
        <f t="shared" si="357"/>
        <v>60228.842822091829</v>
      </c>
      <c r="X1614" s="9">
        <f t="shared" si="358"/>
        <v>60155.443627221146</v>
      </c>
    </row>
    <row r="1615" spans="3:24" x14ac:dyDescent="0.2">
      <c r="C1615" s="1"/>
      <c r="D1615" s="1"/>
      <c r="E1615">
        <f t="shared" si="351"/>
        <v>0.20137500000000899</v>
      </c>
      <c r="F1615">
        <f t="shared" si="352"/>
        <v>60243.649212435943</v>
      </c>
      <c r="H1615" s="1">
        <v>0.20137500000000899</v>
      </c>
      <c r="I1615" s="1">
        <f t="shared" si="359"/>
        <v>49.50000000032378</v>
      </c>
      <c r="J1615" s="1">
        <f t="shared" si="360"/>
        <v>1</v>
      </c>
      <c r="K1615" s="1">
        <f t="shared" si="361"/>
        <v>4.2613233626280726E-3</v>
      </c>
      <c r="L1615" s="1">
        <f t="shared" si="362"/>
        <v>0.56000000000000005</v>
      </c>
      <c r="M1615" s="10">
        <f t="shared" si="353"/>
        <v>1.1112496868069255E-2</v>
      </c>
      <c r="N1615" s="9">
        <f t="shared" si="354"/>
        <v>15.145535942115956</v>
      </c>
      <c r="O1615">
        <f>((-0.0000000008)*V1615^3+(0.000003)*V1615^2-0.004*V1615+2.013)*('Exhaust Gas Math'!$E$10/(T1615+'Exhaust Gas Math'!$E$10))+(357.45*V1615^-1.004)*(T1615/(T1615+'Exhaust Gas Math'!$E$10))</f>
        <v>0.79411215056884366</v>
      </c>
      <c r="P1615">
        <f t="shared" si="363"/>
        <v>-91.079604768438429</v>
      </c>
      <c r="Q1615" s="9">
        <f t="shared" si="355"/>
        <v>7.8767805044246936E-5</v>
      </c>
      <c r="R1615" s="10">
        <f t="shared" si="356"/>
        <v>1.1853710133836808E-4</v>
      </c>
      <c r="S1615">
        <f t="shared" si="364"/>
        <v>3.736623751316189E-5</v>
      </c>
      <c r="T1615" s="9">
        <f>S1615*'Exhaust Gas Math'!$C$14</f>
        <v>4.426843569646637E-5</v>
      </c>
      <c r="U1615" s="9">
        <f>(T1615/'Exhaust Gas Math'!$B$14)+('Exhaust Gas Math'!$D$10)</f>
        <v>1.9686717592937637E-3</v>
      </c>
      <c r="V1615">
        <f>('Exhaust Gas Math'!$E$10*((-0.000000001)*V1614^3+(0.000002)*V1614^2-0.0012*V1614+1.3446)*$B$18+T1615*'Exhaust Gas Math'!$D$14*$B$17)/('Exhaust Gas Math'!$E$10*((-0.000000001)*V1614^3+(0.000002)*V1614^2-0.0012*V1614+1.3446)+T1615*'Exhaust Gas Math'!$D$14)</f>
        <v>436.93246893923356</v>
      </c>
      <c r="W1615">
        <f t="shared" si="357"/>
        <v>60334.728817204385</v>
      </c>
      <c r="X1615" s="9">
        <f t="shared" si="358"/>
        <v>60243.649212435943</v>
      </c>
    </row>
    <row r="1616" spans="3:24" x14ac:dyDescent="0.2">
      <c r="C1616" s="1"/>
      <c r="D1616" s="1"/>
      <c r="E1616">
        <f t="shared" si="351"/>
        <v>0.20150000000000901</v>
      </c>
      <c r="F1616">
        <f t="shared" si="352"/>
        <v>60880.941106236052</v>
      </c>
      <c r="H1616" s="1">
        <v>0.20150000000000901</v>
      </c>
      <c r="I1616" s="1">
        <f t="shared" si="359"/>
        <v>54.00000000032378</v>
      </c>
      <c r="J1616" s="1">
        <f t="shared" si="360"/>
        <v>1</v>
      </c>
      <c r="K1616" s="1">
        <f t="shared" si="361"/>
        <v>4.5849773955873845E-3</v>
      </c>
      <c r="L1616" s="1">
        <f t="shared" si="362"/>
        <v>0.6</v>
      </c>
      <c r="M1616" s="10">
        <f t="shared" si="353"/>
        <v>1.3067207502473661E-2</v>
      </c>
      <c r="N1616" s="9">
        <f t="shared" si="354"/>
        <v>16.113755704705593</v>
      </c>
      <c r="O1616">
        <f>((-0.0000000008)*V1616^3+(0.000003)*V1616^2-0.004*V1616+2.013)*('Exhaust Gas Math'!$E$10/(T1616+'Exhaust Gas Math'!$E$10))+(357.45*V1616^-1.004)*(T1616/(T1616+'Exhaust Gas Math'!$E$10))</f>
        <v>0.84082869448036057</v>
      </c>
      <c r="P1616">
        <f t="shared" si="363"/>
        <v>-109.16189817747379</v>
      </c>
      <c r="Q1616" s="9">
        <f t="shared" si="355"/>
        <v>9.2623220977914932E-5</v>
      </c>
      <c r="R1616" s="10">
        <f t="shared" si="356"/>
        <v>1.3239251727203608E-4</v>
      </c>
      <c r="S1616">
        <f t="shared" si="364"/>
        <v>4.6705475081084431E-5</v>
      </c>
      <c r="T1616" s="9">
        <f>S1616*'Exhaust Gas Math'!$C$14</f>
        <v>5.5332793931195626E-5</v>
      </c>
      <c r="U1616" s="9">
        <f>(T1616/'Exhaust Gas Math'!$B$14)+('Exhaust Gas Math'!$D$10)</f>
        <v>2.3505964481004343E-3</v>
      </c>
      <c r="V1616">
        <f>('Exhaust Gas Math'!$E$10*((-0.000000001)*V1615^3+(0.000002)*V1615^2-0.0012*V1615+1.3446)*$B$18+T1616*'Exhaust Gas Math'!$D$14*$B$17)/('Exhaust Gas Math'!$E$10*((-0.000000001)*V1615^3+(0.000002)*V1615^2-0.0012*V1615+1.3446)+T1616*'Exhaust Gas Math'!$D$14)</f>
        <v>413.15279315350875</v>
      </c>
      <c r="W1616">
        <f t="shared" si="357"/>
        <v>60990.103004413526</v>
      </c>
      <c r="X1616" s="9">
        <f t="shared" si="358"/>
        <v>60880.941106236052</v>
      </c>
    </row>
    <row r="1617" spans="3:24" x14ac:dyDescent="0.2">
      <c r="C1617" s="1"/>
      <c r="D1617" s="1"/>
      <c r="E1617">
        <f t="shared" si="351"/>
        <v>0.20162500000000899</v>
      </c>
      <c r="F1617">
        <f t="shared" si="352"/>
        <v>61931.130117017463</v>
      </c>
      <c r="H1617" s="1">
        <v>0.20162500000000899</v>
      </c>
      <c r="I1617" s="1">
        <f t="shared" si="359"/>
        <v>58.50000000032378</v>
      </c>
      <c r="J1617" s="1">
        <f t="shared" si="360"/>
        <v>1</v>
      </c>
      <c r="K1617" s="1">
        <f t="shared" si="361"/>
        <v>4.902779308244576E-3</v>
      </c>
      <c r="L1617" s="1">
        <f t="shared" si="362"/>
        <v>0.64</v>
      </c>
      <c r="M1617" s="10">
        <f t="shared" si="353"/>
        <v>1.5136795498657218E-2</v>
      </c>
      <c r="N1617" s="9">
        <f t="shared" si="354"/>
        <v>16.982628805008034</v>
      </c>
      <c r="O1617">
        <f>((-0.0000000008)*V1617^3+(0.000003)*V1617^2-0.004*V1617+2.013)*('Exhaust Gas Math'!$E$10/(T1617+'Exhaust Gas Math'!$E$10))+(357.45*V1617^-1.004)*(T1617/(T1617+'Exhaust Gas Math'!$E$10))</f>
        <v>0.88102023146901276</v>
      </c>
      <c r="P1617">
        <f t="shared" si="363"/>
        <v>-127.04738201295069</v>
      </c>
      <c r="Q1617" s="9">
        <f t="shared" si="355"/>
        <v>1.0729291274392248E-4</v>
      </c>
      <c r="R1617" s="10">
        <f t="shared" si="356"/>
        <v>1.4706220903804363E-4</v>
      </c>
      <c r="S1617">
        <f t="shared" si="364"/>
        <v>5.7252781605885157E-5</v>
      </c>
      <c r="T1617" s="9">
        <f>S1617*'Exhaust Gas Math'!$C$14</f>
        <v>6.7828372606988072E-5</v>
      </c>
      <c r="U1617" s="9">
        <f>(T1617/'Exhaust Gas Math'!$B$14)+('Exhaust Gas Math'!$D$10)</f>
        <v>2.7819246730156036E-3</v>
      </c>
      <c r="V1617">
        <f>('Exhaust Gas Math'!$E$10*((-0.000000001)*V1616^3+(0.000002)*V1616^2-0.0012*V1616+1.3446)*$B$18+T1617*'Exhaust Gas Math'!$D$14*$B$17)/('Exhaust Gas Math'!$E$10*((-0.000000001)*V1616^3+(0.000002)*V1616^2-0.0012*V1616+1.3446)+T1617*'Exhaust Gas Math'!$D$14)</f>
        <v>394.56694418511574</v>
      </c>
      <c r="W1617">
        <f t="shared" si="357"/>
        <v>62058.177499030411</v>
      </c>
      <c r="X1617" s="9">
        <f t="shared" si="358"/>
        <v>61931.130117017463</v>
      </c>
    </row>
    <row r="1618" spans="3:24" x14ac:dyDescent="0.2">
      <c r="C1618" s="1"/>
      <c r="D1618" s="1"/>
      <c r="E1618">
        <f t="shared" si="351"/>
        <v>0.20175000000000901</v>
      </c>
      <c r="F1618">
        <f t="shared" si="352"/>
        <v>63399.054564926591</v>
      </c>
      <c r="H1618" s="1">
        <v>0.20175000000000901</v>
      </c>
      <c r="I1618" s="1">
        <f t="shared" si="359"/>
        <v>63.00000000032378</v>
      </c>
      <c r="J1618" s="1">
        <f t="shared" si="360"/>
        <v>1</v>
      </c>
      <c r="K1618" s="1">
        <f t="shared" si="361"/>
        <v>5.2123598412610137E-3</v>
      </c>
      <c r="L1618" s="1">
        <f t="shared" si="362"/>
        <v>0.69</v>
      </c>
      <c r="M1618" s="10">
        <f t="shared" si="353"/>
        <v>1.7308501158416353E-2</v>
      </c>
      <c r="N1618" s="9">
        <f t="shared" si="354"/>
        <v>17.746798351430591</v>
      </c>
      <c r="O1618">
        <f>((-0.0000000008)*V1618^3+(0.000003)*V1618^2-0.004*V1618+2.013)*('Exhaust Gas Math'!$E$10/(T1618+'Exhaust Gas Math'!$E$10))+(357.45*V1618^-1.004)*(T1618/(T1618+'Exhaust Gas Math'!$E$10))</f>
        <v>0.91593449645889113</v>
      </c>
      <c r="P1618">
        <f t="shared" si="363"/>
        <v>-144.23625895813541</v>
      </c>
      <c r="Q1618" s="9">
        <f t="shared" si="355"/>
        <v>1.2268643681436986E-4</v>
      </c>
      <c r="R1618" s="10">
        <f t="shared" si="356"/>
        <v>1.62455733108491E-4</v>
      </c>
      <c r="S1618">
        <f t="shared" si="364"/>
        <v>6.9185180159501896E-5</v>
      </c>
      <c r="T1618" s="9">
        <f>S1618*'Exhaust Gas Math'!$C$14</f>
        <v>8.1964894056045591E-5</v>
      </c>
      <c r="U1618" s="9">
        <f>(T1618/'Exhaust Gas Math'!$B$14)+('Exhaust Gas Math'!$D$10)</f>
        <v>3.2698957275222487E-3</v>
      </c>
      <c r="V1618">
        <f>('Exhaust Gas Math'!$E$10*((-0.000000001)*V1617^3+(0.000002)*V1617^2-0.0012*V1617+1.3446)*$B$18+T1618*'Exhaust Gas Math'!$D$14*$B$17)/('Exhaust Gas Math'!$E$10*((-0.000000001)*V1617^3+(0.000002)*V1617^2-0.0012*V1617+1.3446)+T1618*'Exhaust Gas Math'!$D$14)</f>
        <v>379.69668305213236</v>
      </c>
      <c r="W1618">
        <f t="shared" si="357"/>
        <v>63543.29082388473</v>
      </c>
      <c r="X1618" s="9">
        <f t="shared" si="358"/>
        <v>63399.054564926591</v>
      </c>
    </row>
    <row r="1619" spans="3:24" x14ac:dyDescent="0.2">
      <c r="C1619" s="1"/>
      <c r="D1619" s="1"/>
      <c r="E1619">
        <f t="shared" si="351"/>
        <v>0.20187500000000899</v>
      </c>
      <c r="F1619">
        <f t="shared" si="352"/>
        <v>64985.900956824378</v>
      </c>
      <c r="H1619" s="1">
        <v>0.20187500000000899</v>
      </c>
      <c r="I1619" s="1">
        <f t="shared" si="359"/>
        <v>67.50000000032378</v>
      </c>
      <c r="J1619" s="1">
        <f t="shared" si="360"/>
        <v>1</v>
      </c>
      <c r="K1619" s="1">
        <f t="shared" si="361"/>
        <v>5.5114110268753404E-3</v>
      </c>
      <c r="L1619" s="1">
        <f t="shared" si="362"/>
        <v>0.72</v>
      </c>
      <c r="M1619" s="10">
        <f t="shared" si="353"/>
        <v>1.9568935194192037E-2</v>
      </c>
      <c r="N1619" s="9">
        <f t="shared" si="354"/>
        <v>18.401552984607036</v>
      </c>
      <c r="O1619">
        <f>((-0.0000000008)*V1619^3+(0.000003)*V1619^2-0.004*V1619+2.013)*('Exhaust Gas Math'!$E$10/(T1619+'Exhaust Gas Math'!$E$10))+(357.45*V1619^-1.004)*(T1619/(T1619+'Exhaust Gas Math'!$E$10))</f>
        <v>0.9453339152654453</v>
      </c>
      <c r="P1619">
        <f t="shared" si="363"/>
        <v>-160.05313915404247</v>
      </c>
      <c r="Q1619" s="9">
        <f t="shared" si="355"/>
        <v>1.3870888699448809E-4</v>
      </c>
      <c r="R1619" s="10">
        <f t="shared" si="356"/>
        <v>1.7847818328860923E-4</v>
      </c>
      <c r="S1619">
        <f t="shared" si="364"/>
        <v>8.2145091521416239E-5</v>
      </c>
      <c r="T1619" s="9">
        <f>S1619*'Exhaust Gas Math'!$C$14</f>
        <v>9.7318727916217447E-5</v>
      </c>
      <c r="U1619" s="9">
        <f>(T1619/'Exhaust Gas Math'!$B$14)+('Exhaust Gas Math'!$D$10)</f>
        <v>3.7998865407832725E-3</v>
      </c>
      <c r="V1619">
        <f>('Exhaust Gas Math'!$E$10*((-0.000000001)*V1618^3+(0.000002)*V1618^2-0.0012*V1618+1.3446)*$B$18+T1619*'Exhaust Gas Math'!$D$14*$B$17)/('Exhaust Gas Math'!$E$10*((-0.000000001)*V1618^3+(0.000002)*V1618^2-0.0012*V1618+1.3446)+T1619*'Exhaust Gas Math'!$D$14)</f>
        <v>368.01703186803269</v>
      </c>
      <c r="W1619">
        <f t="shared" si="357"/>
        <v>65145.954095978421</v>
      </c>
      <c r="X1619" s="9">
        <f t="shared" si="358"/>
        <v>64985.900956824378</v>
      </c>
    </row>
    <row r="1620" spans="3:24" x14ac:dyDescent="0.2">
      <c r="C1620" s="1"/>
      <c r="D1620" s="1"/>
      <c r="E1620">
        <f t="shared" si="351"/>
        <v>0.20200000000000901</v>
      </c>
      <c r="F1620">
        <f t="shared" si="352"/>
        <v>66750.258746993626</v>
      </c>
      <c r="H1620" s="1">
        <v>0.20200000000000901</v>
      </c>
      <c r="I1620" s="1">
        <f t="shared" si="359"/>
        <v>72.00000000032378</v>
      </c>
      <c r="J1620" s="1">
        <f t="shared" si="360"/>
        <v>1</v>
      </c>
      <c r="K1620" s="1">
        <f t="shared" si="361"/>
        <v>5.797703395137797E-3</v>
      </c>
      <c r="L1620" s="1">
        <f t="shared" si="362"/>
        <v>0.76</v>
      </c>
      <c r="M1620" s="10">
        <f t="shared" si="353"/>
        <v>2.1904161278484748E-2</v>
      </c>
      <c r="N1620" s="9">
        <f t="shared" si="354"/>
        <v>18.942855924496289</v>
      </c>
      <c r="O1620">
        <f>((-0.0000000008)*V1620^3+(0.000003)*V1620^2-0.004*V1620+2.013)*('Exhaust Gas Math'!$E$10/(T1620+'Exhaust Gas Math'!$E$10))+(357.45*V1620^-1.004)*(T1620/(T1620+'Exhaust Gas Math'!$E$10))</f>
        <v>0.97049331905812808</v>
      </c>
      <c r="P1620">
        <f t="shared" si="363"/>
        <v>-174.12192770994545</v>
      </c>
      <c r="Q1620" s="9">
        <f t="shared" si="355"/>
        <v>1.5526147955092289E-4</v>
      </c>
      <c r="R1620" s="10">
        <f t="shared" si="356"/>
        <v>1.9503077584504403E-4</v>
      </c>
      <c r="S1620">
        <f t="shared" si="364"/>
        <v>9.6277631484144855E-5</v>
      </c>
      <c r="T1620" s="9">
        <f>S1620*'Exhaust Gas Math'!$C$14</f>
        <v>1.1406179540722247E-4</v>
      </c>
      <c r="U1620" s="9">
        <f>(T1620/'Exhaust Gas Math'!$B$14)+('Exhaust Gas Math'!$D$10)</f>
        <v>4.3778315698134772E-3</v>
      </c>
      <c r="V1620">
        <f>('Exhaust Gas Math'!$E$10*((-0.000000001)*V1619^3+(0.000002)*V1619^2-0.0012*V1619+1.3446)*$B$18+T1620*'Exhaust Gas Math'!$D$14*$B$17)/('Exhaust Gas Math'!$E$10*((-0.000000001)*V1619^3+(0.000002)*V1619^2-0.0012*V1619+1.3446)+T1620*'Exhaust Gas Math'!$D$14)</f>
        <v>358.58690241339417</v>
      </c>
      <c r="W1620">
        <f t="shared" si="357"/>
        <v>66924.380674703571</v>
      </c>
      <c r="X1620" s="9">
        <f t="shared" si="358"/>
        <v>66750.258746993626</v>
      </c>
    </row>
    <row r="1621" spans="3:24" x14ac:dyDescent="0.2">
      <c r="C1621" s="1"/>
      <c r="D1621" s="1"/>
      <c r="E1621">
        <f t="shared" si="351"/>
        <v>0.20212500000000899</v>
      </c>
      <c r="F1621">
        <f t="shared" si="352"/>
        <v>68647.26278801306</v>
      </c>
      <c r="H1621" s="1">
        <v>0.20212500000000899</v>
      </c>
      <c r="I1621" s="1">
        <f t="shared" si="359"/>
        <v>76.50000000032378</v>
      </c>
      <c r="J1621" s="1">
        <f t="shared" si="360"/>
        <v>1</v>
      </c>
      <c r="K1621" s="1">
        <f t="shared" si="361"/>
        <v>6.0691025949319377E-3</v>
      </c>
      <c r="L1621" s="1">
        <f t="shared" si="362"/>
        <v>0.8</v>
      </c>
      <c r="M1621" s="10">
        <f t="shared" si="353"/>
        <v>2.4299781965942107E-2</v>
      </c>
      <c r="N1621" s="9">
        <f t="shared" si="354"/>
        <v>19.367369858472124</v>
      </c>
      <c r="O1621">
        <f>((-0.0000000008)*V1621^3+(0.000003)*V1621^2-0.004*V1621+2.013)*('Exhaust Gas Math'!$E$10/(T1621+'Exhaust Gas Math'!$E$10))+(357.45*V1621^-1.004)*(T1621/(T1621+'Exhaust Gas Math'!$E$10))</f>
        <v>0.99202691912670315</v>
      </c>
      <c r="P1621">
        <f t="shared" si="363"/>
        <v>-186.05217617160827</v>
      </c>
      <c r="Q1621" s="9">
        <f t="shared" si="355"/>
        <v>1.7224216224625953E-4</v>
      </c>
      <c r="R1621" s="10">
        <f t="shared" si="356"/>
        <v>2.1201145854038067E-4</v>
      </c>
      <c r="S1621">
        <f t="shared" si="364"/>
        <v>1.115387279888363E-4</v>
      </c>
      <c r="T1621" s="9">
        <f>S1621*'Exhaust Gas Math'!$C$14</f>
        <v>1.3214188358943597E-4</v>
      </c>
      <c r="U1621" s="9">
        <f>(T1621/'Exhaust Gas Math'!$B$14)+('Exhaust Gas Math'!$D$10)</f>
        <v>5.0019285039596111E-3</v>
      </c>
      <c r="V1621">
        <f>('Exhaust Gas Math'!$E$10*((-0.000000001)*V1620^3+(0.000002)*V1620^2-0.0012*V1620+1.3446)*$B$18+T1621*'Exhaust Gas Math'!$D$14*$B$17)/('Exhaust Gas Math'!$E$10*((-0.000000001)*V1620^3+(0.000002)*V1620^2-0.0012*V1620+1.3446)+T1621*'Exhaust Gas Math'!$D$14)</f>
        <v>350.90253166139217</v>
      </c>
      <c r="W1621">
        <f t="shared" si="357"/>
        <v>68833.314964184668</v>
      </c>
      <c r="X1621" s="9">
        <f t="shared" si="358"/>
        <v>68647.26278801306</v>
      </c>
    </row>
    <row r="1622" spans="3:24" x14ac:dyDescent="0.2">
      <c r="C1622" s="1"/>
      <c r="D1622" s="1"/>
      <c r="E1622">
        <f t="shared" si="351"/>
        <v>0.20225000000000901</v>
      </c>
      <c r="F1622">
        <f t="shared" si="352"/>
        <v>70555.747810821296</v>
      </c>
      <c r="H1622" s="1">
        <v>0.20225000000000901</v>
      </c>
      <c r="I1622" s="1">
        <f t="shared" si="359"/>
        <v>81.00000000032378</v>
      </c>
      <c r="J1622" s="1">
        <f t="shared" si="360"/>
        <v>1</v>
      </c>
      <c r="K1622" s="1">
        <f t="shared" si="361"/>
        <v>6.3235853058717017E-3</v>
      </c>
      <c r="L1622" s="1">
        <f t="shared" si="362"/>
        <v>0.83</v>
      </c>
      <c r="M1622" s="10">
        <f t="shared" si="353"/>
        <v>2.6741027458402084E-2</v>
      </c>
      <c r="N1622" s="9">
        <f t="shared" si="354"/>
        <v>19.672477516966516</v>
      </c>
      <c r="O1622">
        <f>((-0.0000000008)*V1622^3+(0.000003)*V1622^2-0.004*V1622+2.013)*('Exhaust Gas Math'!$E$10/(T1622+'Exhaust Gas Math'!$E$10))+(357.45*V1622^-1.004)*(T1622/(T1622+'Exhaust Gas Math'!$E$10))</f>
        <v>1.0102780192221972</v>
      </c>
      <c r="P1622">
        <f t="shared" si="363"/>
        <v>-195.49201529127083</v>
      </c>
      <c r="Q1622" s="9">
        <f t="shared" si="355"/>
        <v>1.8954624352503734E-4</v>
      </c>
      <c r="R1622" s="10">
        <f t="shared" si="356"/>
        <v>2.2931553981915849E-4</v>
      </c>
      <c r="S1622">
        <f t="shared" si="364"/>
        <v>1.2767366386115626E-4</v>
      </c>
      <c r="T1622" s="9">
        <f>S1622*'Exhaust Gas Math'!$C$14</f>
        <v>1.512572245674729E-4</v>
      </c>
      <c r="U1622" s="9">
        <f>(T1622/'Exhaust Gas Math'!$B$14)+('Exhaust Gas Math'!$D$10)</f>
        <v>5.6617607779684796E-3</v>
      </c>
      <c r="V1622">
        <f>('Exhaust Gas Math'!$E$10*((-0.000000001)*V1621^3+(0.000002)*V1621^2-0.0012*V1621+1.3446)*$B$18+T1622*'Exhaust Gas Math'!$D$14*$B$17)/('Exhaust Gas Math'!$E$10*((-0.000000001)*V1621^3+(0.000002)*V1621^2-0.0012*V1621+1.3446)+T1622*'Exhaust Gas Math'!$D$14)</f>
        <v>344.6529400087565</v>
      </c>
      <c r="W1622">
        <f t="shared" si="357"/>
        <v>70751.239826112564</v>
      </c>
      <c r="X1622" s="9">
        <f t="shared" si="358"/>
        <v>70555.747810821296</v>
      </c>
    </row>
    <row r="1623" spans="3:24" x14ac:dyDescent="0.2">
      <c r="C1623" s="1"/>
      <c r="D1623" s="1"/>
      <c r="E1623">
        <f t="shared" si="351"/>
        <v>0.20237500000000899</v>
      </c>
      <c r="F1623">
        <f t="shared" si="352"/>
        <v>72463.052935116604</v>
      </c>
      <c r="H1623" s="1">
        <v>0.20237500000000899</v>
      </c>
      <c r="I1623" s="1">
        <f t="shared" si="359"/>
        <v>85.50000000032378</v>
      </c>
      <c r="J1623" s="1">
        <f t="shared" si="360"/>
        <v>1</v>
      </c>
      <c r="K1623" s="1">
        <f t="shared" si="361"/>
        <v>6.559254322448237E-3</v>
      </c>
      <c r="L1623" s="1">
        <f t="shared" si="362"/>
        <v>0.86</v>
      </c>
      <c r="M1623" s="10">
        <f t="shared" si="353"/>
        <v>2.9212846665605828E-2</v>
      </c>
      <c r="N1623" s="9">
        <f t="shared" si="354"/>
        <v>19.856297809806129</v>
      </c>
      <c r="O1623">
        <f>((-0.0000000008)*V1623^3+(0.000003)*V1623^2-0.004*V1623+2.013)*('Exhaust Gas Math'!$E$10/(T1623+'Exhaust Gas Math'!$E$10))+(357.45*V1623^-1.004)*(T1623/(T1623+'Exhaust Gas Math'!$E$10))</f>
        <v>1.0258221492039323</v>
      </c>
      <c r="P1623">
        <f t="shared" si="363"/>
        <v>-202.22676382653515</v>
      </c>
      <c r="Q1623" s="9">
        <f t="shared" si="355"/>
        <v>2.0706703797197226E-4</v>
      </c>
      <c r="R1623" s="10">
        <f t="shared" si="356"/>
        <v>2.4683633426609338E-4</v>
      </c>
      <c r="S1623">
        <f t="shared" si="364"/>
        <v>1.4460116496153841E-4</v>
      </c>
      <c r="T1623" s="9">
        <f>S1623*'Exhaust Gas Math'!$C$14</f>
        <v>1.7131153144544473E-4</v>
      </c>
      <c r="U1623" s="9">
        <f>(T1623/'Exhaust Gas Math'!$B$14)+('Exhaust Gas Math'!$D$10)</f>
        <v>6.3540047157652291E-3</v>
      </c>
      <c r="V1623">
        <f>('Exhaust Gas Math'!$E$10*((-0.000000001)*V1622^3+(0.000002)*V1622^2-0.0012*V1622+1.3446)*$B$18+T1623*'Exhaust Gas Math'!$D$14*$B$17)/('Exhaust Gas Math'!$E$10*((-0.000000001)*V1622^3+(0.000002)*V1622^2-0.0012*V1622+1.3446)+T1623*'Exhaust Gas Math'!$D$14)</f>
        <v>339.5114825242091</v>
      </c>
      <c r="W1623">
        <f t="shared" si="357"/>
        <v>72665.279698943137</v>
      </c>
      <c r="X1623" s="9">
        <f t="shared" si="358"/>
        <v>72463.052935116604</v>
      </c>
    </row>
    <row r="1624" spans="3:24" x14ac:dyDescent="0.2">
      <c r="C1624" s="1"/>
      <c r="D1624" s="1"/>
      <c r="E1624">
        <f t="shared" si="351"/>
        <v>0.20250000000000901</v>
      </c>
      <c r="F1624">
        <f t="shared" si="352"/>
        <v>74359.207188336004</v>
      </c>
      <c r="H1624" s="1">
        <v>0.20250000000000901</v>
      </c>
      <c r="I1624" s="1">
        <f t="shared" si="359"/>
        <v>90.00000000032378</v>
      </c>
      <c r="J1624" s="1">
        <f t="shared" si="360"/>
        <v>1</v>
      </c>
      <c r="K1624" s="1">
        <f t="shared" si="361"/>
        <v>6.7743526979720733E-3</v>
      </c>
      <c r="L1624" s="1">
        <f t="shared" si="362"/>
        <v>0.89</v>
      </c>
      <c r="M1624" s="10">
        <f t="shared" si="353"/>
        <v>3.1700000000179418E-2</v>
      </c>
      <c r="N1624" s="9">
        <f t="shared" si="354"/>
        <v>19.917697423759289</v>
      </c>
      <c r="O1624">
        <f>((-0.0000000008)*V1624^3+(0.000003)*V1624^2-0.004*V1624+2.013)*('Exhaust Gas Math'!$E$10/(T1624+'Exhaust Gas Math'!$E$10))+(357.45*V1624^-1.004)*(T1624/(T1624+'Exhaust Gas Math'!$E$10))</f>
        <v>1.0391194351116821</v>
      </c>
      <c r="P1624">
        <f t="shared" si="363"/>
        <v>-206.11696224066844</v>
      </c>
      <c r="Q1624" s="9">
        <f t="shared" si="355"/>
        <v>2.2469652406305622E-4</v>
      </c>
      <c r="R1624" s="10">
        <f t="shared" si="356"/>
        <v>2.6446582035717734E-4</v>
      </c>
      <c r="S1624">
        <f t="shared" si="364"/>
        <v>1.6222783456592446E-4</v>
      </c>
      <c r="T1624" s="9">
        <f>S1624*'Exhaust Gas Math'!$C$14</f>
        <v>1.921941554894033E-4</v>
      </c>
      <c r="U1624" s="9">
        <f>(T1624/'Exhaust Gas Math'!$B$14)+('Exhaust Gas Math'!$D$10)</f>
        <v>7.0748408926364264E-3</v>
      </c>
      <c r="V1624">
        <f>('Exhaust Gas Math'!$E$10*((-0.000000001)*V1623^3+(0.000002)*V1623^2-0.0012*V1623+1.3446)*$B$18+T1624*'Exhaust Gas Math'!$D$14*$B$17)/('Exhaust Gas Math'!$E$10*((-0.000000001)*V1623^3+(0.000002)*V1623^2-0.0012*V1623+1.3446)+T1624*'Exhaust Gas Math'!$D$14)</f>
        <v>335.23993406893788</v>
      </c>
      <c r="W1624">
        <f t="shared" si="357"/>
        <v>74565.324150576678</v>
      </c>
      <c r="X1624" s="9">
        <f t="shared" si="358"/>
        <v>74359.207188336004</v>
      </c>
    </row>
    <row r="1625" spans="3:24" x14ac:dyDescent="0.2">
      <c r="C1625" s="1"/>
      <c r="D1625" s="1"/>
      <c r="E1625">
        <f t="shared" si="351"/>
        <v>0.20262500000000899</v>
      </c>
      <c r="F1625">
        <f t="shared" si="352"/>
        <v>76235.882675862347</v>
      </c>
      <c r="H1625" s="1">
        <v>0.20262500000000899</v>
      </c>
      <c r="I1625" s="1">
        <f t="shared" si="359"/>
        <v>94.50000000032378</v>
      </c>
      <c r="J1625" s="1">
        <f t="shared" si="360"/>
        <v>1</v>
      </c>
      <c r="K1625" s="1">
        <f t="shared" si="361"/>
        <v>6.9672768428654316E-3</v>
      </c>
      <c r="L1625" s="1">
        <f t="shared" si="362"/>
        <v>0.92</v>
      </c>
      <c r="M1625" s="10">
        <f t="shared" si="353"/>
        <v>3.4187153334751447E-2</v>
      </c>
      <c r="N1625" s="9">
        <f t="shared" si="354"/>
        <v>19.856297809788465</v>
      </c>
      <c r="O1625">
        <f>((-0.0000000008)*V1625^3+(0.000003)*V1625^2-0.004*V1625+2.013)*('Exhaust Gas Math'!$E$10/(T1625+'Exhaust Gas Math'!$E$10))+(357.45*V1625^-1.004)*(T1625/(T1625+'Exhaust Gas Math'!$E$10))</f>
        <v>1.0505413379163697</v>
      </c>
      <c r="P1625">
        <f t="shared" si="363"/>
        <v>-207.09981276707023</v>
      </c>
      <c r="Q1625" s="9">
        <f t="shared" si="355"/>
        <v>2.4232601015412915E-4</v>
      </c>
      <c r="R1625" s="10">
        <f t="shared" si="356"/>
        <v>2.820953064482503E-4</v>
      </c>
      <c r="S1625">
        <f t="shared" si="364"/>
        <v>1.8044866157269413E-4</v>
      </c>
      <c r="T1625" s="9">
        <f>S1625*'Exhaust Gas Math'!$C$14</f>
        <v>2.1378068820898744E-4</v>
      </c>
      <c r="U1625" s="9">
        <f>(T1625/'Exhaust Gas Math'!$B$14)+('Exhaust Gas Math'!$D$10)</f>
        <v>7.8199749181657383E-3</v>
      </c>
      <c r="V1625">
        <f>('Exhaust Gas Math'!$E$10*((-0.000000001)*V1624^3+(0.000002)*V1624^2-0.0012*V1624+1.3446)*$B$18+T1625*'Exhaust Gas Math'!$D$14*$B$17)/('Exhaust Gas Math'!$E$10*((-0.000000001)*V1624^3+(0.000002)*V1624^2-0.0012*V1624+1.3446)+T1625*'Exhaust Gas Math'!$D$14)</f>
        <v>331.66075532721538</v>
      </c>
      <c r="W1625">
        <f t="shared" si="357"/>
        <v>76442.982488629423</v>
      </c>
      <c r="X1625" s="9">
        <f t="shared" si="358"/>
        <v>76235.882675862347</v>
      </c>
    </row>
    <row r="1626" spans="3:24" x14ac:dyDescent="0.2">
      <c r="C1626" s="1"/>
      <c r="D1626" s="1"/>
      <c r="E1626">
        <f t="shared" si="351"/>
        <v>0.20275000000000901</v>
      </c>
      <c r="F1626">
        <f t="shared" si="352"/>
        <v>78019.369248593634</v>
      </c>
      <c r="H1626" s="1">
        <v>0.20275000000000901</v>
      </c>
      <c r="I1626" s="1">
        <f t="shared" si="359"/>
        <v>99.00000000032378</v>
      </c>
      <c r="J1626" s="1">
        <f t="shared" si="360"/>
        <v>1</v>
      </c>
      <c r="K1626" s="1">
        <f t="shared" si="361"/>
        <v>7.1365884796550398E-3</v>
      </c>
      <c r="L1626" s="1">
        <f t="shared" si="362"/>
        <v>0.94</v>
      </c>
      <c r="M1626" s="10">
        <f t="shared" si="353"/>
        <v>3.6658972541952328E-2</v>
      </c>
      <c r="N1626" s="9">
        <f t="shared" si="354"/>
        <v>19.672477516931245</v>
      </c>
      <c r="O1626">
        <f>((-0.0000000008)*V1626^3+(0.000003)*V1626^2-0.004*V1626+2.013)*('Exhaust Gas Math'!$E$10/(T1626+'Exhaust Gas Math'!$E$10))+(357.45*V1626^-1.004)*(T1626/(T1626+'Exhaust Gas Math'!$E$10))</f>
        <v>1.0602931691829975</v>
      </c>
      <c r="P1626">
        <f t="shared" si="363"/>
        <v>-205.17010614760397</v>
      </c>
      <c r="Q1626" s="9">
        <f t="shared" si="355"/>
        <v>2.5984680460104377E-4</v>
      </c>
      <c r="R1626" s="10">
        <f t="shared" si="356"/>
        <v>2.9961610089516489E-4</v>
      </c>
      <c r="S1626">
        <f t="shared" si="364"/>
        <v>1.9895081393820667E-4</v>
      </c>
      <c r="T1626" s="9">
        <f>S1626*'Exhaust Gas Math'!$C$14</f>
        <v>2.3570051200581495E-4</v>
      </c>
      <c r="U1626" s="9">
        <f>(T1626/'Exhaust Gas Math'!$B$14)+('Exhaust Gas Math'!$D$10)</f>
        <v>8.5766136408729349E-3</v>
      </c>
      <c r="V1626">
        <f>('Exhaust Gas Math'!$E$10*((-0.000000001)*V1625^3+(0.000002)*V1625^2-0.0012*V1625+1.3446)*$B$18+T1626*'Exhaust Gas Math'!$D$14*$B$17)/('Exhaust Gas Math'!$E$10*((-0.000000001)*V1625^3+(0.000002)*V1625^2-0.0012*V1625+1.3446)+T1626*'Exhaust Gas Math'!$D$14)</f>
        <v>328.66864778877857</v>
      </c>
      <c r="W1626">
        <f t="shared" si="357"/>
        <v>78224.539354741239</v>
      </c>
      <c r="X1626" s="9">
        <f t="shared" si="358"/>
        <v>78019.369248593634</v>
      </c>
    </row>
    <row r="1627" spans="3:24" x14ac:dyDescent="0.2">
      <c r="C1627" s="1"/>
      <c r="D1627" s="1"/>
      <c r="E1627">
        <f t="shared" si="351"/>
        <v>0.20287500000000899</v>
      </c>
      <c r="F1627">
        <f t="shared" si="352"/>
        <v>79715.434902073801</v>
      </c>
      <c r="H1627" s="1">
        <v>0.20287500000000899</v>
      </c>
      <c r="I1627" s="1">
        <f t="shared" si="359"/>
        <v>103.50000000032378</v>
      </c>
      <c r="J1627" s="1">
        <f t="shared" si="360"/>
        <v>1</v>
      </c>
      <c r="K1627" s="1">
        <f t="shared" si="361"/>
        <v>7.2810253655392464E-3</v>
      </c>
      <c r="L1627" s="1">
        <f t="shared" si="362"/>
        <v>0.96</v>
      </c>
      <c r="M1627" s="10">
        <f t="shared" si="353"/>
        <v>3.9100218034406373E-2</v>
      </c>
      <c r="N1627" s="9">
        <f t="shared" si="354"/>
        <v>19.367369858419554</v>
      </c>
      <c r="O1627">
        <f>((-0.0000000008)*V1627^3+(0.000003)*V1627^2-0.004*V1627+2.013)*('Exhaust Gas Math'!$E$10/(T1627+'Exhaust Gas Math'!$E$10))+(357.45*V1627^-1.004)*(T1627/(T1627+'Exhaust Gas Math'!$E$10))</f>
        <v>1.0686646688713366</v>
      </c>
      <c r="P1627">
        <f t="shared" si="363"/>
        <v>-200.42539512453433</v>
      </c>
      <c r="Q1627" s="9">
        <f t="shared" si="355"/>
        <v>2.7715088587977951E-4</v>
      </c>
      <c r="R1627" s="10">
        <f t="shared" si="356"/>
        <v>3.1692018217390069E-4</v>
      </c>
      <c r="S1627">
        <f t="shared" si="364"/>
        <v>2.1761290844108557E-4</v>
      </c>
      <c r="T1627" s="9">
        <f>S1627*'Exhaust Gas Math'!$C$14</f>
        <v>2.5780982205264732E-4</v>
      </c>
      <c r="U1627" s="9">
        <f>(T1627/'Exhaust Gas Math'!$B$14)+('Exhaust Gas Math'!$D$10)</f>
        <v>9.3397931385198925E-3</v>
      </c>
      <c r="V1627">
        <f>('Exhaust Gas Math'!$E$10*((-0.000000001)*V1626^3+(0.000002)*V1626^2-0.0012*V1626+1.3446)*$B$18+T1627*'Exhaust Gas Math'!$D$14*$B$17)/('Exhaust Gas Math'!$E$10*((-0.000000001)*V1626^3+(0.000002)*V1626^2-0.0012*V1626+1.3446)+T1627*'Exhaust Gas Math'!$D$14)</f>
        <v>326.14564263377218</v>
      </c>
      <c r="W1627">
        <f t="shared" si="357"/>
        <v>79915.860297198335</v>
      </c>
      <c r="X1627" s="9">
        <f t="shared" si="358"/>
        <v>79715.434902073801</v>
      </c>
    </row>
    <row r="1628" spans="3:24" x14ac:dyDescent="0.2">
      <c r="C1628" s="1"/>
      <c r="D1628" s="1"/>
      <c r="E1628">
        <f t="shared" si="351"/>
        <v>0.20300000000000901</v>
      </c>
      <c r="F1628">
        <f t="shared" si="352"/>
        <v>81270.680023527559</v>
      </c>
      <c r="H1628" s="1">
        <v>0.20300000000000901</v>
      </c>
      <c r="I1628" s="1">
        <f t="shared" si="359"/>
        <v>108.00000000032469</v>
      </c>
      <c r="J1628" s="1">
        <f t="shared" si="360"/>
        <v>1</v>
      </c>
      <c r="K1628" s="1">
        <f t="shared" si="361"/>
        <v>7.3995107025911378E-3</v>
      </c>
      <c r="L1628" s="1">
        <f t="shared" si="362"/>
        <v>0.97</v>
      </c>
      <c r="M1628" s="10">
        <f t="shared" si="353"/>
        <v>4.1495838721856519E-2</v>
      </c>
      <c r="N1628" s="9">
        <f t="shared" si="354"/>
        <v>18.942855924426617</v>
      </c>
      <c r="O1628">
        <f>((-0.0000000008)*V1628^3+(0.000003)*V1628^2-0.004*V1628+2.013)*('Exhaust Gas Math'!$E$10/(T1628+'Exhaust Gas Math'!$E$10))+(357.45*V1628^-1.004)*(T1628/(T1628+'Exhaust Gas Math'!$E$10))</f>
        <v>1.0758146684150964</v>
      </c>
      <c r="P1628">
        <f t="shared" si="363"/>
        <v>-193.01825189635809</v>
      </c>
      <c r="Q1628" s="9">
        <f t="shared" si="355"/>
        <v>2.9413156857506501E-4</v>
      </c>
      <c r="R1628" s="10">
        <f t="shared" si="356"/>
        <v>3.3390086486918618E-4</v>
      </c>
      <c r="S1628">
        <f t="shared" si="364"/>
        <v>2.3611698795296821E-4</v>
      </c>
      <c r="T1628" s="9">
        <f>S1628*'Exhaust Gas Math'!$C$14</f>
        <v>2.7973192897351511E-4</v>
      </c>
      <c r="U1628" s="9">
        <f>(T1628/'Exhaust Gas Math'!$B$14)+('Exhaust Gas Math'!$D$10)</f>
        <v>1.0096510671169798E-2</v>
      </c>
      <c r="V1628">
        <f>('Exhaust Gas Math'!$E$10*((-0.000000001)*V1627^3+(0.000002)*V1627^2-0.0012*V1627+1.3446)*$B$18+T1628*'Exhaust Gas Math'!$D$14*$B$17)/('Exhaust Gas Math'!$E$10*((-0.000000001)*V1627^3+(0.000002)*V1627^2-0.0012*V1627+1.3446)+T1628*'Exhaust Gas Math'!$D$14)</f>
        <v>324.02335890318858</v>
      </c>
      <c r="W1628">
        <f t="shared" si="357"/>
        <v>81463.698275423914</v>
      </c>
      <c r="X1628" s="9">
        <f t="shared" si="358"/>
        <v>81270.680023527559</v>
      </c>
    </row>
    <row r="1629" spans="3:24" x14ac:dyDescent="0.2">
      <c r="C1629" s="1"/>
      <c r="D1629" s="1"/>
      <c r="E1629">
        <f t="shared" si="351"/>
        <v>0.20312500000000899</v>
      </c>
      <c r="F1629">
        <f t="shared" si="352"/>
        <v>82752.867494924751</v>
      </c>
      <c r="H1629" s="1">
        <v>0.20312500000000899</v>
      </c>
      <c r="I1629" s="1">
        <f t="shared" si="359"/>
        <v>112.50000000032378</v>
      </c>
      <c r="J1629" s="1">
        <f t="shared" si="360"/>
        <v>1</v>
      </c>
      <c r="K1629" s="1">
        <f t="shared" si="361"/>
        <v>7.4911611654431129E-3</v>
      </c>
      <c r="L1629" s="1">
        <f t="shared" si="362"/>
        <v>0.99</v>
      </c>
      <c r="M1629" s="10">
        <f t="shared" si="353"/>
        <v>4.3831064806138645E-2</v>
      </c>
      <c r="N1629" s="9">
        <f t="shared" si="354"/>
        <v>18.401552984520972</v>
      </c>
      <c r="O1629">
        <f>((-0.0000000008)*V1629^3+(0.000003)*V1629^2-0.004*V1629+2.013)*('Exhaust Gas Math'!$E$10/(T1629+'Exhaust Gas Math'!$E$10))+(357.45*V1629^-1.004)*(T1629/(T1629+'Exhaust Gas Math'!$E$10))</f>
        <v>1.0820126655835747</v>
      </c>
      <c r="P1629">
        <f t="shared" si="363"/>
        <v>-183.19402375491455</v>
      </c>
      <c r="Q1629" s="9">
        <f t="shared" si="355"/>
        <v>3.1068416113142481E-4</v>
      </c>
      <c r="R1629" s="10">
        <f t="shared" si="356"/>
        <v>3.5045345742554593E-4</v>
      </c>
      <c r="S1629">
        <f t="shared" si="364"/>
        <v>2.5452648079907073E-4</v>
      </c>
      <c r="T1629" s="9">
        <f>S1629*'Exhaust Gas Math'!$C$14</f>
        <v>3.0154197741564647E-4</v>
      </c>
      <c r="U1629" s="9">
        <f>(T1629/'Exhaust Gas Math'!$B$14)+('Exhaust Gas Math'!$D$10)</f>
        <v>1.0849360116876785E-2</v>
      </c>
      <c r="V1629">
        <f>('Exhaust Gas Math'!$E$10*((-0.000000001)*V1628^3+(0.000002)*V1628^2-0.0012*V1628+1.3446)*$B$18+T1629*'Exhaust Gas Math'!$D$14*$B$17)/('Exhaust Gas Math'!$E$10*((-0.000000001)*V1628^3+(0.000002)*V1628^2-0.0012*V1628+1.3446)+T1629*'Exhaust Gas Math'!$D$14)</f>
        <v>322.2074619674255</v>
      </c>
      <c r="W1629">
        <f t="shared" si="357"/>
        <v>82936.061518679664</v>
      </c>
      <c r="X1629" s="9">
        <f t="shared" si="358"/>
        <v>82752.867494924751</v>
      </c>
    </row>
    <row r="1630" spans="3:24" x14ac:dyDescent="0.2">
      <c r="C1630" s="1"/>
      <c r="D1630" s="1"/>
      <c r="E1630">
        <f t="shared" si="351"/>
        <v>0.20325000000000901</v>
      </c>
      <c r="F1630">
        <f t="shared" si="352"/>
        <v>84063.74836988264</v>
      </c>
      <c r="H1630" s="1">
        <v>0.20325000000000901</v>
      </c>
      <c r="I1630" s="1">
        <f t="shared" si="359"/>
        <v>117.00000000032469</v>
      </c>
      <c r="J1630" s="1">
        <f t="shared" si="360"/>
        <v>1</v>
      </c>
      <c r="K1630" s="1">
        <f t="shared" si="361"/>
        <v>7.5552934866058019E-3</v>
      </c>
      <c r="L1630" s="1">
        <f t="shared" si="362"/>
        <v>0.99</v>
      </c>
      <c r="M1630" s="10">
        <f t="shared" si="353"/>
        <v>4.6091498841903368E-2</v>
      </c>
      <c r="N1630" s="9">
        <f t="shared" si="354"/>
        <v>17.746798351328234</v>
      </c>
      <c r="O1630">
        <f>((-0.0000000008)*V1630^3+(0.000003)*V1630^2-0.004*V1630+2.013)*('Exhaust Gas Math'!$E$10/(T1630+'Exhaust Gas Math'!$E$10))+(357.45*V1630^-1.004)*(T1630/(T1630+'Exhaust Gas Math'!$E$10))</f>
        <v>1.0872980778159185</v>
      </c>
      <c r="P1630">
        <f t="shared" si="363"/>
        <v>-171.22164054421478</v>
      </c>
      <c r="Q1630" s="9">
        <f t="shared" si="355"/>
        <v>3.2670661131146533E-4</v>
      </c>
      <c r="R1630" s="10">
        <f t="shared" si="356"/>
        <v>3.664759076055865E-4</v>
      </c>
      <c r="S1630">
        <f t="shared" si="364"/>
        <v>2.7234635892161652E-4</v>
      </c>
      <c r="T1630" s="9">
        <f>S1630*'Exhaust Gas Math'!$C$14</f>
        <v>3.2265349897328039E-4</v>
      </c>
      <c r="U1630" s="9">
        <f>(T1630/'Exhaust Gas Math'!$B$14)+('Exhaust Gas Math'!$D$10)</f>
        <v>1.1578097485107158E-2</v>
      </c>
      <c r="V1630">
        <f>('Exhaust Gas Math'!$E$10*((-0.000000001)*V1629^3+(0.000002)*V1629^2-0.0012*V1629+1.3446)*$B$18+T1630*'Exhaust Gas Math'!$D$14*$B$17)/('Exhaust Gas Math'!$E$10*((-0.000000001)*V1629^3+(0.000002)*V1629^2-0.0012*V1629+1.3446)+T1630*'Exhaust Gas Math'!$D$14)</f>
        <v>320.67611604689711</v>
      </c>
      <c r="W1630">
        <f t="shared" si="357"/>
        <v>84234.970010426856</v>
      </c>
      <c r="X1630" s="9">
        <f t="shared" si="358"/>
        <v>84063.74836988264</v>
      </c>
    </row>
    <row r="1631" spans="3:24" x14ac:dyDescent="0.2">
      <c r="C1631" s="1"/>
      <c r="D1631" s="1"/>
      <c r="E1631">
        <f t="shared" si="351"/>
        <v>0.20337500000000899</v>
      </c>
      <c r="F1631">
        <f t="shared" si="352"/>
        <v>85268.869496841944</v>
      </c>
      <c r="H1631" s="1">
        <v>0.20337500000000899</v>
      </c>
      <c r="I1631" s="1">
        <f t="shared" si="359"/>
        <v>121.50000000032378</v>
      </c>
      <c r="J1631" s="1">
        <f t="shared" si="360"/>
        <v>1</v>
      </c>
      <c r="K1631" s="1">
        <f t="shared" si="361"/>
        <v>7.5914295503260011E-3</v>
      </c>
      <c r="L1631" s="1">
        <f t="shared" si="362"/>
        <v>1</v>
      </c>
      <c r="M1631" s="10">
        <f t="shared" si="353"/>
        <v>4.8263204501648352E-2</v>
      </c>
      <c r="N1631" s="9">
        <f t="shared" si="354"/>
        <v>16.982628804890375</v>
      </c>
      <c r="O1631">
        <f>((-0.0000000008)*V1631^3+(0.000003)*V1631^2-0.004*V1631+2.013)*('Exhaust Gas Math'!$E$10/(T1631+'Exhaust Gas Math'!$E$10))+(357.45*V1631^-1.004)*(T1631/(T1631+'Exhaust Gas Math'!$E$10))</f>
        <v>1.0918682109441884</v>
      </c>
      <c r="P1631">
        <f t="shared" si="363"/>
        <v>-157.4526812743008</v>
      </c>
      <c r="Q1631" s="9">
        <f t="shared" si="355"/>
        <v>3.4210013538181244E-4</v>
      </c>
      <c r="R1631" s="10">
        <f t="shared" si="356"/>
        <v>3.8186943167593356E-4</v>
      </c>
      <c r="S1631">
        <f t="shared" si="364"/>
        <v>2.8963969015862958E-4</v>
      </c>
      <c r="T1631" s="9">
        <f>S1631*'Exhaust Gas Math'!$C$14</f>
        <v>3.4314121121815786E-4</v>
      </c>
      <c r="U1631" s="9">
        <f>(T1631/'Exhaust Gas Math'!$B$14)+('Exhaust Gas Math'!$D$10)</f>
        <v>1.2285301911923778E-2</v>
      </c>
      <c r="V1631">
        <f>('Exhaust Gas Math'!$E$10*((-0.000000001)*V1630^3+(0.000002)*V1630^2-0.0012*V1630+1.3446)*$B$18+T1631*'Exhaust Gas Math'!$D$14*$B$17)/('Exhaust Gas Math'!$E$10*((-0.000000001)*V1630^3+(0.000002)*V1630^2-0.0012*V1630+1.3446)+T1631*'Exhaust Gas Math'!$D$14)</f>
        <v>319.36456871919779</v>
      </c>
      <c r="W1631">
        <f t="shared" si="357"/>
        <v>85426.322178116243</v>
      </c>
      <c r="X1631" s="9">
        <f t="shared" si="358"/>
        <v>85268.869496841944</v>
      </c>
    </row>
    <row r="1632" spans="3:24" x14ac:dyDescent="0.2">
      <c r="C1632" s="1"/>
      <c r="D1632" s="1"/>
      <c r="E1632">
        <f t="shared" si="351"/>
        <v>0.20350000000000901</v>
      </c>
      <c r="F1632">
        <f t="shared" si="352"/>
        <v>86333.512528504143</v>
      </c>
      <c r="H1632" s="1">
        <v>0.20350000000000901</v>
      </c>
      <c r="I1632" s="1">
        <f t="shared" si="359"/>
        <v>126.00000000032469</v>
      </c>
      <c r="J1632" s="1">
        <f t="shared" si="360"/>
        <v>1</v>
      </c>
      <c r="K1632" s="1">
        <f t="shared" si="361"/>
        <v>7.5992999570091459E-3</v>
      </c>
      <c r="L1632" s="1">
        <f t="shared" si="362"/>
        <v>1</v>
      </c>
      <c r="M1632" s="10">
        <f t="shared" si="353"/>
        <v>5.0332792497816636E-2</v>
      </c>
      <c r="N1632" s="9">
        <f t="shared" si="354"/>
        <v>16.113755704573069</v>
      </c>
      <c r="O1632">
        <f>((-0.0000000008)*V1632^3+(0.000003)*V1632^2-0.004*V1632+2.013)*('Exhaust Gas Math'!$E$10/(T1632+'Exhaust Gas Math'!$E$10))+(357.45*V1632^-1.004)*(T1632/(T1632+'Exhaust Gas Math'!$E$10))</f>
        <v>1.0957887421888233</v>
      </c>
      <c r="P1632">
        <f t="shared" si="363"/>
        <v>-142.26248447764507</v>
      </c>
      <c r="Q1632" s="9">
        <f t="shared" si="355"/>
        <v>3.5676982714771171E-4</v>
      </c>
      <c r="R1632" s="10">
        <f t="shared" si="356"/>
        <v>3.9653912344183282E-4</v>
      </c>
      <c r="S1632">
        <f t="shared" si="364"/>
        <v>3.0611985660350909E-4</v>
      </c>
      <c r="T1632" s="9">
        <f>S1632*'Exhaust Gas Math'!$C$14</f>
        <v>3.6266555289893944E-4</v>
      </c>
      <c r="U1632" s="9">
        <f>(T1632/'Exhaust Gas Math'!$B$14)+('Exhaust Gas Math'!$D$10)</f>
        <v>1.2959252263348753E-2</v>
      </c>
      <c r="V1632">
        <f>('Exhaust Gas Math'!$E$10*((-0.000000001)*V1631^3+(0.000002)*V1631^2-0.0012*V1631+1.3446)*$B$18+T1632*'Exhaust Gas Math'!$D$14*$B$17)/('Exhaust Gas Math'!$E$10*((-0.000000001)*V1631^3+(0.000002)*V1631^2-0.0012*V1631+1.3446)+T1632*'Exhaust Gas Math'!$D$14)</f>
        <v>318.2486158311043</v>
      </c>
      <c r="W1632">
        <f t="shared" si="357"/>
        <v>86475.775012981787</v>
      </c>
      <c r="X1632" s="9">
        <f t="shared" si="358"/>
        <v>86333.512528504143</v>
      </c>
    </row>
    <row r="1633" spans="3:24" x14ac:dyDescent="0.2">
      <c r="C1633" s="1"/>
      <c r="D1633" s="1"/>
      <c r="E1633">
        <f t="shared" si="351"/>
        <v>0.20362500000000899</v>
      </c>
      <c r="F1633">
        <f t="shared" si="352"/>
        <v>87272.144459923584</v>
      </c>
      <c r="H1633" s="1">
        <v>0.20362500000000899</v>
      </c>
      <c r="I1633" s="1">
        <f t="shared" si="359"/>
        <v>130.50000000032378</v>
      </c>
      <c r="J1633" s="1">
        <f t="shared" si="360"/>
        <v>1</v>
      </c>
      <c r="K1633" s="1">
        <f t="shared" si="361"/>
        <v>7.578846031632237E-3</v>
      </c>
      <c r="L1633" s="1">
        <f t="shared" si="362"/>
        <v>1</v>
      </c>
      <c r="M1633" s="10">
        <f t="shared" si="353"/>
        <v>5.2287503132202914E-2</v>
      </c>
      <c r="N1633" s="9">
        <f t="shared" si="354"/>
        <v>15.145535941969896</v>
      </c>
      <c r="O1633">
        <f>((-0.0000000008)*V1633^3+(0.000003)*V1633^2-0.004*V1633+2.013)*('Exhaust Gas Math'!$E$10/(T1633+'Exhaust Gas Math'!$E$10))+(357.45*V1633^-1.004)*(T1633/(T1633+'Exhaust Gas Math'!$E$10))</f>
        <v>1.0991565716177891</v>
      </c>
      <c r="P1633">
        <f t="shared" si="363"/>
        <v>-126.06625657085986</v>
      </c>
      <c r="Q1633" s="9">
        <f t="shared" si="355"/>
        <v>3.7062524308125122E-4</v>
      </c>
      <c r="R1633" s="10">
        <f t="shared" si="356"/>
        <v>4.103945393753724E-4</v>
      </c>
      <c r="S1633">
        <f t="shared" si="364"/>
        <v>3.2168525254990232E-4</v>
      </c>
      <c r="T1633" s="9">
        <f>S1633*'Exhaust Gas Math'!$C$14</f>
        <v>3.8110614995665054E-4</v>
      </c>
      <c r="U1633" s="9">
        <f>(T1633/'Exhaust Gas Math'!$B$14)+('Exhaust Gas Math'!$D$10)</f>
        <v>1.359579341135397E-2</v>
      </c>
      <c r="V1633">
        <f>('Exhaust Gas Math'!$E$10*((-0.000000001)*V1632^3+(0.000002)*V1632^2-0.0012*V1632+1.3446)*$B$18+T1633*'Exhaust Gas Math'!$D$14*$B$17)/('Exhaust Gas Math'!$E$10*((-0.000000001)*V1632^3+(0.000002)*V1632^2-0.0012*V1632+1.3446)+T1633*'Exhaust Gas Math'!$D$14)</f>
        <v>317.29667444339776</v>
      </c>
      <c r="W1633">
        <f t="shared" si="357"/>
        <v>87398.210716494446</v>
      </c>
      <c r="X1633" s="9">
        <f t="shared" si="358"/>
        <v>87272.144459923584</v>
      </c>
    </row>
    <row r="1634" spans="3:24" x14ac:dyDescent="0.2">
      <c r="C1634" s="1"/>
      <c r="D1634" s="1"/>
      <c r="E1634">
        <f t="shared" si="351"/>
        <v>0.20375000000000901</v>
      </c>
      <c r="F1634">
        <f t="shared" si="352"/>
        <v>88062.10468148526</v>
      </c>
      <c r="H1634" s="1">
        <v>0.20375000000000901</v>
      </c>
      <c r="I1634" s="1">
        <f t="shared" si="359"/>
        <v>135.00000000032469</v>
      </c>
      <c r="J1634" s="1">
        <f t="shared" si="360"/>
        <v>1</v>
      </c>
      <c r="K1634" s="1">
        <f t="shared" si="361"/>
        <v>7.5302202611746624E-3</v>
      </c>
      <c r="L1634" s="1">
        <f t="shared" si="362"/>
        <v>0.99</v>
      </c>
      <c r="M1634" s="10">
        <f t="shared" si="353"/>
        <v>5.4115284963740684E-2</v>
      </c>
      <c r="N1634" s="9">
        <f t="shared" si="354"/>
        <v>14.083938913882145</v>
      </c>
      <c r="O1634">
        <f>((-0.0000000008)*V1634^3+(0.000003)*V1634^2-0.004*V1634+2.013)*('Exhaust Gas Math'!$E$10/(T1634+'Exhaust Gas Math'!$E$10))+(357.45*V1634^-1.004)*(T1634/(T1634+'Exhaust Gas Math'!$E$10))</f>
        <v>1.1020205398523213</v>
      </c>
      <c r="P1634">
        <f t="shared" si="363"/>
        <v>-109.2969288819973</v>
      </c>
      <c r="Q1634" s="9">
        <f t="shared" si="355"/>
        <v>3.8358095993581965E-4</v>
      </c>
      <c r="R1634" s="10">
        <f t="shared" si="356"/>
        <v>4.2335025622994077E-4</v>
      </c>
      <c r="S1634">
        <f t="shared" si="364"/>
        <v>3.3609436555973526E-4</v>
      </c>
      <c r="T1634" s="9">
        <f>S1634*'Exhaust Gas Math'!$C$14</f>
        <v>3.9817687837810916E-4</v>
      </c>
      <c r="U1634" s="9">
        <f>(T1634/'Exhaust Gas Math'!$B$14)+('Exhaust Gas Math'!$D$10)</f>
        <v>1.4185048793523752E-2</v>
      </c>
      <c r="V1634">
        <f>('Exhaust Gas Math'!$E$10*((-0.000000001)*V1633^3+(0.000002)*V1633^2-0.0012*V1633+1.3446)*$B$18+T1634*'Exhaust Gas Math'!$D$14*$B$17)/('Exhaust Gas Math'!$E$10*((-0.000000001)*V1633^3+(0.000002)*V1633^2-0.0012*V1633+1.3446)+T1634*'Exhaust Gas Math'!$D$14)</f>
        <v>316.49197294710513</v>
      </c>
      <c r="W1634">
        <f t="shared" si="357"/>
        <v>88171.401610367262</v>
      </c>
      <c r="X1634" s="9">
        <f t="shared" si="358"/>
        <v>88062.10468148526</v>
      </c>
    </row>
    <row r="1635" spans="3:24" x14ac:dyDescent="0.2">
      <c r="C1635" s="1"/>
      <c r="D1635" s="1"/>
      <c r="E1635">
        <f t="shared" si="351"/>
        <v>0.20387500000000899</v>
      </c>
      <c r="F1635">
        <f t="shared" si="352"/>
        <v>88721.555780701048</v>
      </c>
      <c r="H1635" s="1">
        <v>0.20387500000000899</v>
      </c>
      <c r="I1635" s="1">
        <f t="shared" si="359"/>
        <v>139.50000000032378</v>
      </c>
      <c r="J1635" s="1">
        <f t="shared" si="360"/>
        <v>1</v>
      </c>
      <c r="K1635" s="1">
        <f t="shared" si="361"/>
        <v>7.453785157805733E-3</v>
      </c>
      <c r="L1635" s="1">
        <f t="shared" si="362"/>
        <v>0.98</v>
      </c>
      <c r="M1635" s="10">
        <f t="shared" si="353"/>
        <v>5.5804869109637084E-2</v>
      </c>
      <c r="N1635" s="9">
        <f t="shared" si="354"/>
        <v>12.935509719006179</v>
      </c>
      <c r="O1635">
        <f>((-0.0000000008)*V1635^3+(0.000003)*V1635^2-0.004*V1635+2.013)*('Exhaust Gas Math'!$E$10/(T1635+'Exhaust Gas Math'!$E$10))+(357.45*V1635^-1.004)*(T1635/(T1635+'Exhaust Gas Math'!$E$10))</f>
        <v>1.1044517930485838</v>
      </c>
      <c r="P1635">
        <f t="shared" si="363"/>
        <v>-92.402529933877474</v>
      </c>
      <c r="Q1635" s="9">
        <f t="shared" si="355"/>
        <v>3.9555710140877926E-4</v>
      </c>
      <c r="R1635" s="10">
        <f t="shared" si="356"/>
        <v>4.3532639770290044E-4</v>
      </c>
      <c r="S1635">
        <f t="shared" si="364"/>
        <v>3.4927947072974194E-4</v>
      </c>
      <c r="T1635" s="9">
        <f>S1635*'Exhaust Gas Math'!$C$14</f>
        <v>4.1379750328485794E-4</v>
      </c>
      <c r="U1635" s="9">
        <f>(T1635/'Exhaust Gas Math'!$B$14)+('Exhaust Gas Math'!$D$10)</f>
        <v>1.4724248824823332E-2</v>
      </c>
      <c r="V1635">
        <f>('Exhaust Gas Math'!$E$10*((-0.000000001)*V1634^3+(0.000002)*V1634^2-0.0012*V1634+1.3446)*$B$18+T1635*'Exhaust Gas Math'!$D$14*$B$17)/('Exhaust Gas Math'!$E$10*((-0.000000001)*V1634^3+(0.000002)*V1634^2-0.0012*V1634+1.3446)+T1635*'Exhaust Gas Math'!$D$14)</f>
        <v>315.81230223776117</v>
      </c>
      <c r="W1635">
        <f t="shared" si="357"/>
        <v>88813.958310634931</v>
      </c>
      <c r="X1635" s="9">
        <f t="shared" si="358"/>
        <v>88721.555780701048</v>
      </c>
    </row>
    <row r="1636" spans="3:24" x14ac:dyDescent="0.2">
      <c r="C1636" s="1"/>
      <c r="D1636" s="1"/>
      <c r="E1636">
        <f t="shared" si="351"/>
        <v>0.20400000000000901</v>
      </c>
      <c r="F1636">
        <f t="shared" si="352"/>
        <v>89266.288677190299</v>
      </c>
      <c r="H1636" s="1">
        <v>0.20400000000000901</v>
      </c>
      <c r="I1636" s="1">
        <f t="shared" si="359"/>
        <v>144.00000000032469</v>
      </c>
      <c r="J1636" s="1">
        <f t="shared" si="360"/>
        <v>1</v>
      </c>
      <c r="K1636" s="1">
        <f t="shared" si="361"/>
        <v>7.3501105563037296E-3</v>
      </c>
      <c r="L1636" s="1">
        <f t="shared" si="362"/>
        <v>0.97</v>
      </c>
      <c r="M1636" s="10">
        <f t="shared" si="353"/>
        <v>5.7345838721791387E-2</v>
      </c>
      <c r="N1636" s="9">
        <f t="shared" si="354"/>
        <v>11.707328805218209</v>
      </c>
      <c r="O1636">
        <f>((-0.0000000008)*V1636^3+(0.000003)*V1636^2-0.004*V1636+2.013)*('Exhaust Gas Math'!$E$10/(T1636+'Exhaust Gas Math'!$E$10))+(357.45*V1636^-1.004)*(T1636/(T1636+'Exhaust Gas Math'!$E$10))</f>
        <v>1.1065066830272039</v>
      </c>
      <c r="P1636">
        <f t="shared" si="363"/>
        <v>-75.829759287645587</v>
      </c>
      <c r="Q1636" s="9">
        <f t="shared" si="355"/>
        <v>4.0647983060549558E-4</v>
      </c>
      <c r="R1636" s="10">
        <f t="shared" si="356"/>
        <v>4.462491268996167E-4</v>
      </c>
      <c r="S1636">
        <f t="shared" si="364"/>
        <v>3.6118211641070246E-4</v>
      </c>
      <c r="T1636" s="9">
        <f>S1636*'Exhaust Gas Math'!$C$14</f>
        <v>4.278987759848408E-4</v>
      </c>
      <c r="U1636" s="9">
        <f>(T1636/'Exhaust Gas Math'!$B$14)+('Exhaust Gas Math'!$D$10)</f>
        <v>1.5211003146534856E-2</v>
      </c>
      <c r="V1636">
        <f>('Exhaust Gas Math'!$E$10*((-0.000000001)*V1635^3+(0.000002)*V1635^2-0.0012*V1635+1.3446)*$B$18+T1636*'Exhaust Gas Math'!$D$14*$B$17)/('Exhaust Gas Math'!$E$10*((-0.000000001)*V1635^3+(0.000002)*V1635^2-0.0012*V1635+1.3446)+T1636*'Exhaust Gas Math'!$D$14)</f>
        <v>315.24029947735761</v>
      </c>
      <c r="W1636">
        <f t="shared" si="357"/>
        <v>89342.118436477947</v>
      </c>
      <c r="X1636" s="9">
        <f t="shared" si="358"/>
        <v>89266.288677190299</v>
      </c>
    </row>
    <row r="1637" spans="3:24" x14ac:dyDescent="0.2">
      <c r="C1637" s="1"/>
      <c r="D1637" s="1"/>
      <c r="E1637">
        <f t="shared" si="351"/>
        <v>0.20412500000000899</v>
      </c>
      <c r="F1637">
        <f t="shared" si="352"/>
        <v>89685.6548892391</v>
      </c>
      <c r="H1637" s="1">
        <v>0.20412500000000899</v>
      </c>
      <c r="I1637" s="1">
        <f t="shared" si="359"/>
        <v>148.50000000032378</v>
      </c>
      <c r="J1637" s="1">
        <f t="shared" si="360"/>
        <v>1</v>
      </c>
      <c r="K1637" s="1">
        <f t="shared" si="361"/>
        <v>7.2199693658552616E-3</v>
      </c>
      <c r="L1637" s="1">
        <f t="shared" si="362"/>
        <v>0.95</v>
      </c>
      <c r="M1637" s="10">
        <f t="shared" si="353"/>
        <v>5.8728693210118504E-2</v>
      </c>
      <c r="N1637" s="9">
        <f t="shared" si="354"/>
        <v>10.406968316264626</v>
      </c>
      <c r="O1637">
        <f>((-0.0000000008)*V1637^3+(0.000003)*V1637^2-0.004*V1637+2.013)*('Exhaust Gas Math'!$E$10/(T1637+'Exhaust Gas Math'!$E$10))+(357.45*V1637^-1.004)*(T1637/(T1637+'Exhaust Gas Math'!$E$10))</f>
        <v>1.1082126621211512</v>
      </c>
      <c r="P1637">
        <f t="shared" si="363"/>
        <v>-60.01248038720059</v>
      </c>
      <c r="Q1637" s="9">
        <f t="shared" si="355"/>
        <v>4.1628180526828235E-4</v>
      </c>
      <c r="R1637" s="10">
        <f t="shared" si="356"/>
        <v>4.5605110156240352E-4</v>
      </c>
      <c r="S1637">
        <f t="shared" si="364"/>
        <v>3.7164322682008328E-4</v>
      </c>
      <c r="T1637" s="9">
        <f>S1637*'Exhaust Gas Math'!$C$14</f>
        <v>4.4029223661378928E-4</v>
      </c>
      <c r="U1637" s="9">
        <f>(T1637/'Exhaust Gas Math'!$B$14)+('Exhaust Gas Math'!$D$10)</f>
        <v>1.5638806412981127E-2</v>
      </c>
      <c r="V1637">
        <f>('Exhaust Gas Math'!$E$10*((-0.000000001)*V1636^3+(0.000002)*V1636^2-0.0012*V1636+1.3446)*$B$18+T1637*'Exhaust Gas Math'!$D$14*$B$17)/('Exhaust Gas Math'!$E$10*((-0.000000001)*V1636^3+(0.000002)*V1636^2-0.0012*V1636+1.3446)+T1637*'Exhaust Gas Math'!$D$14)</f>
        <v>314.7671189010548</v>
      </c>
      <c r="W1637">
        <f t="shared" si="357"/>
        <v>89745.667369626302</v>
      </c>
      <c r="X1637" s="9">
        <f t="shared" si="358"/>
        <v>89685.6548892391</v>
      </c>
    </row>
    <row r="1638" spans="3:24" x14ac:dyDescent="0.2">
      <c r="C1638" s="1"/>
      <c r="D1638" s="1"/>
      <c r="E1638">
        <f t="shared" si="351"/>
        <v>0.20425000000000901</v>
      </c>
      <c r="F1638">
        <f t="shared" si="352"/>
        <v>89998.949192693326</v>
      </c>
      <c r="H1638" s="1">
        <v>0.20425000000000901</v>
      </c>
      <c r="I1638" s="1">
        <f t="shared" si="359"/>
        <v>153.00000000032469</v>
      </c>
      <c r="J1638" s="1">
        <f t="shared" si="360"/>
        <v>1</v>
      </c>
      <c r="K1638" s="1">
        <f t="shared" si="361"/>
        <v>7.064331807904875E-3</v>
      </c>
      <c r="L1638" s="1">
        <f t="shared" si="362"/>
        <v>0.93</v>
      </c>
      <c r="M1638" s="10">
        <f t="shared" si="353"/>
        <v>5.9944906816852703E-2</v>
      </c>
      <c r="N1638" s="9">
        <f t="shared" si="354"/>
        <v>9.0424454069731368</v>
      </c>
      <c r="O1638">
        <f>((-0.0000000008)*V1638^3+(0.000003)*V1638^2-0.004*V1638+2.013)*('Exhaust Gas Math'!$E$10/(T1638+'Exhaust Gas Math'!$E$10))+(357.45*V1638^-1.004)*(T1638/(T1638+'Exhaust Gas Math'!$E$10))</f>
        <v>1.1096122171752312</v>
      </c>
      <c r="P1638">
        <f t="shared" si="363"/>
        <v>-45.364175820521041</v>
      </c>
      <c r="Q1638" s="9">
        <f t="shared" si="355"/>
        <v>4.2490259296386031E-4</v>
      </c>
      <c r="R1638" s="10">
        <f t="shared" si="356"/>
        <v>4.6467188925798143E-4</v>
      </c>
      <c r="S1638">
        <f t="shared" si="364"/>
        <v>3.8065002649181163E-4</v>
      </c>
      <c r="T1638" s="9">
        <f>S1638*'Exhaust Gas Math'!$C$14</f>
        <v>4.509627498534061E-4</v>
      </c>
      <c r="U1638" s="9">
        <f>(T1638/'Exhaust Gas Math'!$B$14)+('Exhaust Gas Math'!$D$10)</f>
        <v>1.6007136176171215E-2</v>
      </c>
      <c r="V1638">
        <f>('Exhaust Gas Math'!$E$10*((-0.000000001)*V1637^3+(0.000002)*V1637^2-0.0012*V1637+1.3446)*$B$18+T1638*'Exhaust Gas Math'!$D$14*$B$17)/('Exhaust Gas Math'!$E$10*((-0.000000001)*V1637^3+(0.000002)*V1637^2-0.0012*V1637+1.3446)+T1638*'Exhaust Gas Math'!$D$14)</f>
        <v>314.38007520526838</v>
      </c>
      <c r="W1638">
        <f t="shared" si="357"/>
        <v>90044.313368513845</v>
      </c>
      <c r="X1638" s="9">
        <f t="shared" si="358"/>
        <v>89998.949192693326</v>
      </c>
    </row>
    <row r="1639" spans="3:24" x14ac:dyDescent="0.2">
      <c r="C1639" s="1"/>
      <c r="D1639" s="1"/>
      <c r="E1639">
        <f t="shared" si="351"/>
        <v>0.20437500000000899</v>
      </c>
      <c r="F1639">
        <f t="shared" si="352"/>
        <v>90223.660179773753</v>
      </c>
      <c r="H1639" s="1">
        <v>0.20437500000000899</v>
      </c>
      <c r="I1639" s="1">
        <f t="shared" si="359"/>
        <v>157.50000000032378</v>
      </c>
      <c r="J1639" s="1">
        <f t="shared" si="360"/>
        <v>1</v>
      </c>
      <c r="K1639" s="1">
        <f t="shared" si="361"/>
        <v>6.8843581830139271E-3</v>
      </c>
      <c r="L1639" s="1">
        <f t="shared" si="362"/>
        <v>0.91</v>
      </c>
      <c r="M1639" s="10">
        <f t="shared" si="353"/>
        <v>6.09869811806764E-2</v>
      </c>
      <c r="N1639" s="9">
        <f t="shared" si="354"/>
        <v>7.6221728148294359</v>
      </c>
      <c r="O1639">
        <f>((-0.0000000008)*V1639^3+(0.000003)*V1639^2-0.004*V1639+2.013)*('Exhaust Gas Math'!$E$10/(T1639+'Exhaust Gas Math'!$E$10))+(357.45*V1639^-1.004)*(T1639/(T1639+'Exhaust Gas Math'!$E$10))</f>
        <v>1.1107393455517833</v>
      </c>
      <c r="P1639">
        <f t="shared" si="363"/>
        <v>-32.265599793520728</v>
      </c>
      <c r="Q1639" s="9">
        <f t="shared" si="355"/>
        <v>4.3228904366938336E-4</v>
      </c>
      <c r="R1639" s="10">
        <f t="shared" si="356"/>
        <v>4.7205833996350453E-4</v>
      </c>
      <c r="S1639">
        <f t="shared" si="364"/>
        <v>3.8820125827608587E-4</v>
      </c>
      <c r="T1639" s="9">
        <f>S1639*'Exhaust Gas Math'!$C$14</f>
        <v>4.5990882633631424E-4</v>
      </c>
      <c r="U1639" s="9">
        <f>(T1639/'Exhaust Gas Math'!$B$14)+('Exhaust Gas Math'!$D$10)</f>
        <v>1.6315941025425895E-2</v>
      </c>
      <c r="V1639">
        <f>('Exhaust Gas Math'!$E$10*((-0.000000001)*V1638^3+(0.000002)*V1638^2-0.0012*V1638+1.3446)*$B$18+T1639*'Exhaust Gas Math'!$D$14*$B$17)/('Exhaust Gas Math'!$E$10*((-0.000000001)*V1638^3+(0.000002)*V1638^2-0.0012*V1638+1.3446)+T1639*'Exhaust Gas Math'!$D$14)</f>
        <v>314.06911831210437</v>
      </c>
      <c r="W1639">
        <f t="shared" si="357"/>
        <v>90255.925779567275</v>
      </c>
      <c r="X1639" s="9">
        <f t="shared" si="358"/>
        <v>90223.660179773753</v>
      </c>
    </row>
    <row r="1640" spans="3:24" x14ac:dyDescent="0.2">
      <c r="C1640" s="1"/>
      <c r="D1640" s="1"/>
      <c r="E1640">
        <f t="shared" si="351"/>
        <v>0.20450000000000901</v>
      </c>
      <c r="F1640">
        <f t="shared" si="352"/>
        <v>90361.294652162469</v>
      </c>
      <c r="H1640" s="1">
        <v>0.20450000000000901</v>
      </c>
      <c r="I1640" s="1">
        <f t="shared" si="359"/>
        <v>162.00000000032469</v>
      </c>
      <c r="J1640" s="1">
        <f t="shared" si="360"/>
        <v>1</v>
      </c>
      <c r="K1640" s="1">
        <f t="shared" si="361"/>
        <v>6.6813902206511611E-3</v>
      </c>
      <c r="L1640" s="1">
        <f t="shared" si="362"/>
        <v>0.88</v>
      </c>
      <c r="M1640" s="10">
        <f t="shared" si="353"/>
        <v>6.1848491566611735E-2</v>
      </c>
      <c r="N1640" s="9">
        <f t="shared" si="354"/>
        <v>6.1549069926526512</v>
      </c>
      <c r="O1640">
        <f>((-0.0000000008)*V1640^3+(0.000003)*V1640^2-0.004*V1640+2.013)*('Exhaust Gas Math'!$E$10/(T1640+'Exhaust Gas Math'!$E$10))+(357.45*V1640^-1.004)*(T1640/(T1640+'Exhaust Gas Math'!$E$10))</f>
        <v>1.1116116325212844</v>
      </c>
      <c r="P1640">
        <f t="shared" si="363"/>
        <v>-21.05552508972853</v>
      </c>
      <c r="Q1640" s="9">
        <f t="shared" si="355"/>
        <v>4.3839561746000783E-4</v>
      </c>
      <c r="R1640" s="10">
        <f t="shared" si="356"/>
        <v>4.78164913754129E-4</v>
      </c>
      <c r="S1640">
        <f t="shared" si="364"/>
        <v>3.9423825425346587E-4</v>
      </c>
      <c r="T1640" s="9">
        <f>S1640*'Exhaust Gas Math'!$C$14</f>
        <v>4.6706096115134177E-4</v>
      </c>
      <c r="U1640" s="9">
        <f>(T1640/'Exhaust Gas Math'!$B$14)+('Exhaust Gas Math'!$D$10)</f>
        <v>1.6562821757736133E-2</v>
      </c>
      <c r="V1640">
        <f>('Exhaust Gas Math'!$E$10*((-0.000000001)*V1639^3+(0.000002)*V1639^2-0.0012*V1639+1.3446)*$B$18+T1640*'Exhaust Gas Math'!$D$14*$B$17)/('Exhaust Gas Math'!$E$10*((-0.000000001)*V1639^3+(0.000002)*V1639^2-0.0012*V1639+1.3446)+T1640*'Exhaust Gas Math'!$D$14)</f>
        <v>313.8289253559102</v>
      </c>
      <c r="W1640">
        <f t="shared" si="357"/>
        <v>90382.3501772522</v>
      </c>
      <c r="X1640" s="9">
        <f t="shared" si="358"/>
        <v>90361.294652162469</v>
      </c>
    </row>
    <row r="1641" spans="3:24" x14ac:dyDescent="0.2">
      <c r="C1641" s="1"/>
      <c r="D1641" s="1"/>
      <c r="E1641">
        <f t="shared" si="351"/>
        <v>0.20462500000000899</v>
      </c>
      <c r="F1641">
        <f t="shared" si="352"/>
        <v>90433.39459518787</v>
      </c>
      <c r="H1641" s="1">
        <v>0.20462500000000899</v>
      </c>
      <c r="I1641" s="1">
        <f t="shared" si="359"/>
        <v>166.50000000032378</v>
      </c>
      <c r="J1641" s="1">
        <f t="shared" si="360"/>
        <v>1</v>
      </c>
      <c r="K1641" s="1">
        <f t="shared" si="361"/>
        <v>6.4569410764055502E-3</v>
      </c>
      <c r="L1641" s="1">
        <f t="shared" si="362"/>
        <v>0.85</v>
      </c>
      <c r="M1641" s="10">
        <f t="shared" si="353"/>
        <v>6.2524126476648151E-2</v>
      </c>
      <c r="N1641" s="9">
        <f t="shared" si="354"/>
        <v>4.6496941221518995</v>
      </c>
      <c r="O1641">
        <f>((-0.0000000008)*V1641^3+(0.000003)*V1641^2-0.004*V1641+2.013)*('Exhaust Gas Math'!$E$10/(T1641+'Exhaust Gas Math'!$E$10))+(357.45*V1641^-1.004)*(T1641/(T1641+'Exhaust Gas Math'!$E$10))</f>
        <v>1.1122560282131371</v>
      </c>
      <c r="P1641">
        <f t="shared" si="363"/>
        <v>-12.023296039717239</v>
      </c>
      <c r="Q1641" s="9">
        <f t="shared" si="355"/>
        <v>4.431846652776728E-4</v>
      </c>
      <c r="R1641" s="10">
        <f t="shared" si="356"/>
        <v>4.8295396157179392E-4</v>
      </c>
      <c r="S1641">
        <f t="shared" si="364"/>
        <v>3.9881133325512629E-4</v>
      </c>
      <c r="T1641" s="9">
        <f>S1641*'Exhaust Gas Math'!$C$14</f>
        <v>4.724787678986375E-4</v>
      </c>
      <c r="U1641" s="9">
        <f>(T1641/'Exhaust Gas Math'!$B$14)+('Exhaust Gas Math'!$D$10)</f>
        <v>1.6749836143214066E-2</v>
      </c>
      <c r="V1641">
        <f>('Exhaust Gas Math'!$E$10*((-0.000000001)*V1640^3+(0.000002)*V1640^2-0.0012*V1640+1.3446)*$B$18+T1641*'Exhaust Gas Math'!$D$14*$B$17)/('Exhaust Gas Math'!$E$10*((-0.000000001)*V1640^3+(0.000002)*V1640^2-0.0012*V1640+1.3446)+T1641*'Exhaust Gas Math'!$D$14)</f>
        <v>313.65174048250043</v>
      </c>
      <c r="W1641">
        <f t="shared" si="357"/>
        <v>90445.417891227582</v>
      </c>
      <c r="X1641" s="9">
        <f t="shared" si="358"/>
        <v>90433.39459518787</v>
      </c>
    </row>
    <row r="1642" spans="3:24" x14ac:dyDescent="0.2">
      <c r="C1642" s="1"/>
      <c r="D1642" s="1"/>
      <c r="E1642">
        <f t="shared" si="351"/>
        <v>0.20475000000000901</v>
      </c>
      <c r="F1642">
        <f t="shared" si="352"/>
        <v>90460.430289824726</v>
      </c>
      <c r="H1642" s="1">
        <v>0.20475000000000901</v>
      </c>
      <c r="I1642" s="1">
        <f t="shared" si="359"/>
        <v>171.00000000032469</v>
      </c>
      <c r="J1642" s="1">
        <f t="shared" si="360"/>
        <v>1</v>
      </c>
      <c r="K1642" s="1">
        <f t="shared" si="361"/>
        <v>6.2126840511913303E-3</v>
      </c>
      <c r="L1642" s="1">
        <f t="shared" si="362"/>
        <v>0.82</v>
      </c>
      <c r="M1642" s="10">
        <f t="shared" si="353"/>
        <v>6.3009720396894009E-2</v>
      </c>
      <c r="N1642" s="9">
        <f t="shared" si="354"/>
        <v>3.1158143412073298</v>
      </c>
      <c r="O1642">
        <f>((-0.0000000008)*V1642^3+(0.000003)*V1642^2-0.004*V1642+2.013)*('Exhaust Gas Math'!$E$10/(T1642+'Exhaust Gas Math'!$E$10))+(357.45*V1642^-1.004)*(T1642/(T1642+'Exhaust Gas Math'!$E$10))</f>
        <v>1.1126947081649747</v>
      </c>
      <c r="P1642">
        <f t="shared" si="363"/>
        <v>-5.4011864662282765</v>
      </c>
      <c r="Q1642" s="9">
        <f t="shared" si="355"/>
        <v>4.4662666105006331E-4</v>
      </c>
      <c r="R1642" s="10">
        <f t="shared" si="356"/>
        <v>4.8639595734418443E-4</v>
      </c>
      <c r="S1642">
        <f t="shared" si="364"/>
        <v>4.019821036156877E-4</v>
      </c>
      <c r="T1642" s="9">
        <f>S1642*'Exhaust Gas Math'!$C$14</f>
        <v>4.7623523505071114E-4</v>
      </c>
      <c r="U1642" s="9">
        <f>(T1642/'Exhaust Gas Math'!$B$14)+('Exhaust Gas Math'!$D$10)</f>
        <v>1.6879503632067142E-2</v>
      </c>
      <c r="V1642">
        <f>('Exhaust Gas Math'!$E$10*((-0.000000001)*V1641^3+(0.000002)*V1641^2-0.0012*V1641+1.3446)*$B$18+T1642*'Exhaust Gas Math'!$D$14*$B$17)/('Exhaust Gas Math'!$E$10*((-0.000000001)*V1641^3+(0.000002)*V1641^2-0.0012*V1641+1.3446)+T1642*'Exhaust Gas Math'!$D$14)</f>
        <v>313.53124470684764</v>
      </c>
      <c r="W1642">
        <f t="shared" si="357"/>
        <v>90465.831476290958</v>
      </c>
      <c r="X1642" s="9">
        <f t="shared" si="358"/>
        <v>90460.430289824726</v>
      </c>
    </row>
    <row r="1643" spans="3:24" x14ac:dyDescent="0.2">
      <c r="C1643" s="1"/>
      <c r="D1643" s="1"/>
      <c r="E1643">
        <f t="shared" si="351"/>
        <v>0.20487500000000899</v>
      </c>
      <c r="F1643">
        <f t="shared" si="352"/>
        <v>90457.3240117799</v>
      </c>
      <c r="H1643" s="1">
        <v>0.20487500000000899</v>
      </c>
      <c r="I1643" s="1">
        <f t="shared" si="359"/>
        <v>175.50000000032378</v>
      </c>
      <c r="J1643" s="1">
        <f t="shared" si="360"/>
        <v>1</v>
      </c>
      <c r="K1643" s="1">
        <f t="shared" si="361"/>
        <v>5.9504401165477866E-3</v>
      </c>
      <c r="L1643" s="1">
        <f t="shared" si="362"/>
        <v>0.78</v>
      </c>
      <c r="M1643" s="10">
        <f t="shared" si="353"/>
        <v>6.3302279479354184E-2</v>
      </c>
      <c r="N1643" s="9">
        <f t="shared" si="354"/>
        <v>1.5627245287369245</v>
      </c>
      <c r="O1643">
        <f>((-0.0000000008)*V1643^3+(0.000003)*V1643^2-0.004*V1643+2.013)*('Exhaust Gas Math'!$E$10/(T1643+'Exhaust Gas Math'!$E$10))+(357.45*V1643^-1.004)*(T1643/(T1643+'Exhaust Gas Math'!$E$10))</f>
        <v>1.1129430085409113</v>
      </c>
      <c r="P1643">
        <f t="shared" si="363"/>
        <v>-1.358963486038739</v>
      </c>
      <c r="Q1643" s="9">
        <f t="shared" si="355"/>
        <v>4.487003837286597E-4</v>
      </c>
      <c r="R1643" s="10">
        <f t="shared" si="356"/>
        <v>4.8846968002278087E-4</v>
      </c>
      <c r="S1643">
        <f t="shared" si="364"/>
        <v>4.0379923314031216E-4</v>
      </c>
      <c r="T1643" s="9">
        <f>S1643*'Exhaust Gas Math'!$C$14</f>
        <v>4.7838802020829234E-4</v>
      </c>
      <c r="U1643" s="9">
        <f>(T1643/'Exhaust Gas Math'!$B$14)+('Exhaust Gas Math'!$D$10)</f>
        <v>1.6953814476305361E-2</v>
      </c>
      <c r="V1643">
        <f>('Exhaust Gas Math'!$E$10*((-0.000000001)*V1642^3+(0.000002)*V1642^2-0.0012*V1642+1.3446)*$B$18+T1643*'Exhaust Gas Math'!$D$14*$B$17)/('Exhaust Gas Math'!$E$10*((-0.000000001)*V1642^3+(0.000002)*V1642^2-0.0012*V1642+1.3446)+T1643*'Exhaust Gas Math'!$D$14)</f>
        <v>313.46308810011823</v>
      </c>
      <c r="W1643">
        <f t="shared" si="357"/>
        <v>90458.68297526594</v>
      </c>
      <c r="X1643" s="9">
        <f t="shared" si="358"/>
        <v>90457.3240117799</v>
      </c>
    </row>
    <row r="1644" spans="3:24" x14ac:dyDescent="0.2">
      <c r="C1644" s="1"/>
      <c r="D1644" s="1"/>
      <c r="E1644">
        <f t="shared" si="351"/>
        <v>0.20500000000000901</v>
      </c>
      <c r="F1644">
        <f t="shared" si="352"/>
        <v>90451.501083889132</v>
      </c>
      <c r="H1644" s="1">
        <v>0.20500000000000901</v>
      </c>
      <c r="I1644" s="1">
        <f t="shared" si="359"/>
        <v>180.00000000032469</v>
      </c>
      <c r="J1644" s="1">
        <f t="shared" si="360"/>
        <v>1</v>
      </c>
      <c r="K1644" s="1">
        <f t="shared" si="361"/>
        <v>5.672164339031607E-3</v>
      </c>
      <c r="L1644" s="1">
        <f t="shared" si="362"/>
        <v>0.75</v>
      </c>
      <c r="M1644" s="10">
        <f t="shared" si="353"/>
        <v>6.3399999999999998E-2</v>
      </c>
      <c r="N1644" s="9">
        <f t="shared" si="354"/>
        <v>-1.1290666735337718E-10</v>
      </c>
      <c r="O1644">
        <f>((-0.0000000008)*V1644^3+(0.000003)*V1644^2-0.004*V1644+2.013)*('Exhaust Gas Math'!$E$10/(T1644+'Exhaust Gas Math'!$E$10))+(357.45*V1644^-1.004)*(T1644/(T1644+'Exhaust Gas Math'!$E$10))</f>
        <v>1.113021979583994</v>
      </c>
      <c r="P1644">
        <f t="shared" si="363"/>
        <v>7.0943550909689937E-21</v>
      </c>
      <c r="Q1644" s="9">
        <f t="shared" si="355"/>
        <v>4.4939304812356896E-4</v>
      </c>
      <c r="R1644" s="10">
        <f t="shared" si="356"/>
        <v>4.8916234441769013E-4</v>
      </c>
      <c r="S1644">
        <f t="shared" si="364"/>
        <v>4.0438284583821572E-4</v>
      </c>
      <c r="T1644" s="9">
        <f>S1644*'Exhaust Gas Math'!$C$14</f>
        <v>4.7907943638793001E-4</v>
      </c>
      <c r="U1644" s="9">
        <f>(T1644/'Exhaust Gas Math'!$B$14)+('Exhaust Gas Math'!$D$10)</f>
        <v>1.6977681103148221E-2</v>
      </c>
      <c r="V1644">
        <f>('Exhaust Gas Math'!$E$10*((-0.000000001)*V1643^3+(0.000002)*V1643^2-0.0012*V1643+1.3446)*$B$18+T1644*'Exhaust Gas Math'!$D$14*$B$17)/('Exhaust Gas Math'!$E$10*((-0.000000001)*V1643^3+(0.000002)*V1643^2-0.0012*V1643+1.3446)+T1644*'Exhaust Gas Math'!$D$14)</f>
        <v>313.4414203532553</v>
      </c>
      <c r="W1644">
        <f t="shared" si="357"/>
        <v>90451.501083889132</v>
      </c>
      <c r="X1644" s="9">
        <f t="shared" si="358"/>
        <v>90451.501083889132</v>
      </c>
    </row>
    <row r="1645" spans="3:24" x14ac:dyDescent="0.2">
      <c r="C1645" s="1"/>
      <c r="D1645" s="1"/>
      <c r="E1645">
        <f t="shared" si="351"/>
        <v>0.20512500000000899</v>
      </c>
      <c r="F1645">
        <f t="shared" si="352"/>
        <v>90466.579702576768</v>
      </c>
      <c r="H1645" s="1">
        <v>0.20512500000000899</v>
      </c>
      <c r="I1645" s="1">
        <f t="shared" si="359"/>
        <v>184.50000000032378</v>
      </c>
      <c r="J1645" s="1">
        <f t="shared" si="360"/>
        <v>1</v>
      </c>
      <c r="K1645" s="1">
        <f t="shared" si="361"/>
        <v>5.3799313049130715E-3</v>
      </c>
      <c r="L1645" s="1">
        <f t="shared" si="362"/>
        <v>0.71</v>
      </c>
      <c r="M1645" s="10">
        <f t="shared" si="353"/>
        <v>6.3302279479326068E-2</v>
      </c>
      <c r="N1645" s="9">
        <f t="shared" si="354"/>
        <v>-1.5627245289614775</v>
      </c>
      <c r="O1645">
        <f>((-0.0000000008)*V1645^3+(0.000003)*V1645^2-0.004*V1645+2.013)*('Exhaust Gas Math'!$E$10/(T1645+'Exhaust Gas Math'!$E$10))+(357.45*V1645^-1.004)*(T1645/(T1645+'Exhaust Gas Math'!$E$10))</f>
        <v>1.112946240690994</v>
      </c>
      <c r="P1645">
        <f t="shared" si="363"/>
        <v>1.3589674330589987</v>
      </c>
      <c r="Q1645" s="9">
        <f t="shared" si="355"/>
        <v>4.4870038372846042E-4</v>
      </c>
      <c r="R1645" s="10">
        <f t="shared" si="356"/>
        <v>4.884696800225816E-4</v>
      </c>
      <c r="S1645">
        <f t="shared" si="364"/>
        <v>4.0383035915070808E-4</v>
      </c>
      <c r="T1645" s="9">
        <f>S1645*'Exhaust Gas Math'!$C$14</f>
        <v>4.7842489573768473E-4</v>
      </c>
      <c r="U1645" s="9">
        <f>(T1645/'Exhaust Gas Math'!$B$14)+('Exhaust Gas Math'!$D$10)</f>
        <v>1.6955087363063816E-2</v>
      </c>
      <c r="V1645">
        <f>('Exhaust Gas Math'!$E$10*((-0.000000001)*V1644^3+(0.000002)*V1644^2-0.0012*V1644+1.3446)*$B$18+T1645*'Exhaust Gas Math'!$D$14*$B$17)/('Exhaust Gas Math'!$E$10*((-0.000000001)*V1644^3+(0.000002)*V1644^2-0.0012*V1644+1.3446)+T1645*'Exhaust Gas Math'!$D$14)</f>
        <v>313.46220851609951</v>
      </c>
      <c r="W1645">
        <f t="shared" si="357"/>
        <v>90465.22073514371</v>
      </c>
      <c r="X1645" s="9">
        <f t="shared" si="358"/>
        <v>90466.579702576768</v>
      </c>
    </row>
    <row r="1646" spans="3:24" x14ac:dyDescent="0.2">
      <c r="C1646" s="1"/>
      <c r="D1646" s="1"/>
      <c r="E1646">
        <f t="shared" si="351"/>
        <v>0.20525000000000901</v>
      </c>
      <c r="F1646">
        <f t="shared" si="352"/>
        <v>90531.256117104451</v>
      </c>
      <c r="H1646" s="1">
        <v>0.20525000000000901</v>
      </c>
      <c r="I1646" s="1">
        <f t="shared" si="359"/>
        <v>189.00000000032469</v>
      </c>
      <c r="J1646" s="1">
        <f t="shared" si="360"/>
        <v>1</v>
      </c>
      <c r="K1646" s="1">
        <f t="shared" si="361"/>
        <v>5.075919653833711E-3</v>
      </c>
      <c r="L1646" s="1">
        <f t="shared" si="362"/>
        <v>0.67</v>
      </c>
      <c r="M1646" s="10">
        <f t="shared" si="353"/>
        <v>6.3009720396837776E-2</v>
      </c>
      <c r="N1646" s="9">
        <f t="shared" si="354"/>
        <v>-3.115814341430363</v>
      </c>
      <c r="O1646">
        <f>((-0.0000000008)*V1646^3+(0.000003)*V1646^2-0.004*V1646+2.013)*('Exhaust Gas Math'!$E$10/(T1646+'Exhaust Gas Math'!$E$10))+(357.45*V1646^-1.004)*(T1646/(T1646+'Exhaust Gas Math'!$E$10))</f>
        <v>1.1127321631548037</v>
      </c>
      <c r="P1646">
        <f t="shared" si="363"/>
        <v>5.401368279121864</v>
      </c>
      <c r="Q1646" s="9">
        <f t="shared" si="355"/>
        <v>4.466266610496647E-4</v>
      </c>
      <c r="R1646" s="10">
        <f t="shared" si="356"/>
        <v>4.8639595734378588E-4</v>
      </c>
      <c r="S1646">
        <f t="shared" si="364"/>
        <v>4.0226949148197038E-4</v>
      </c>
      <c r="T1646" s="9">
        <f>S1646*'Exhaust Gas Math'!$C$14</f>
        <v>4.7657570848676418E-4</v>
      </c>
      <c r="U1646" s="9">
        <f>(T1646/'Exhaust Gas Math'!$B$14)+('Exhaust Gas Math'!$D$10)</f>
        <v>1.6891256253263313E-2</v>
      </c>
      <c r="V1646">
        <f>('Exhaust Gas Math'!$E$10*((-0.000000001)*V1645^3+(0.000002)*V1645^2-0.0012*V1645+1.3446)*$B$18+T1646*'Exhaust Gas Math'!$D$14*$B$17)/('Exhaust Gas Math'!$E$10*((-0.000000001)*V1645^3+(0.000002)*V1645^2-0.0012*V1645+1.3446)+T1646*'Exhaust Gas Math'!$D$14)</f>
        <v>313.52097595688417</v>
      </c>
      <c r="W1646">
        <f t="shared" si="357"/>
        <v>90525.854748825324</v>
      </c>
      <c r="X1646" s="9">
        <f t="shared" si="358"/>
        <v>90531.256117104451</v>
      </c>
    </row>
    <row r="1647" spans="3:24" x14ac:dyDescent="0.2">
      <c r="C1647" s="1"/>
      <c r="D1647" s="1"/>
      <c r="E1647">
        <f t="shared" si="351"/>
        <v>0.20537500000000899</v>
      </c>
      <c r="F1647">
        <f t="shared" si="352"/>
        <v>90672.088092187594</v>
      </c>
      <c r="H1647" s="1">
        <v>0.20537500000000899</v>
      </c>
      <c r="I1647" s="1">
        <f t="shared" si="359"/>
        <v>193.50000000032378</v>
      </c>
      <c r="J1647" s="1">
        <f t="shared" si="360"/>
        <v>1</v>
      </c>
      <c r="K1647" s="1">
        <f t="shared" si="361"/>
        <v>4.7623958367328193E-3</v>
      </c>
      <c r="L1647" s="1">
        <f t="shared" si="362"/>
        <v>0.63</v>
      </c>
      <c r="M1647" s="10">
        <f t="shared" si="353"/>
        <v>6.2524126476564468E-2</v>
      </c>
      <c r="N1647" s="9">
        <f t="shared" si="354"/>
        <v>-4.6496941223709234</v>
      </c>
      <c r="O1647">
        <f>((-0.0000000008)*V1647^3+(0.000003)*V1647^2-0.004*V1647+2.013)*('Exhaust Gas Math'!$E$10/(T1647+'Exhaust Gas Math'!$E$10))+(357.45*V1647^-1.004)*(T1647/(T1647+'Exhaust Gas Math'!$E$10))</f>
        <v>1.1123952524260614</v>
      </c>
      <c r="P1647">
        <f t="shared" si="363"/>
        <v>12.024801030605534</v>
      </c>
      <c r="Q1647" s="9">
        <f t="shared" si="355"/>
        <v>4.4318466527707963E-4</v>
      </c>
      <c r="R1647" s="10">
        <f t="shared" si="356"/>
        <v>4.8295396157120075E-4</v>
      </c>
      <c r="S1647">
        <f t="shared" si="364"/>
        <v>3.9983341181457207E-4</v>
      </c>
      <c r="T1647" s="9">
        <f>S1647*'Exhaust Gas Math'!$C$14</f>
        <v>4.7368964226000788E-4</v>
      </c>
      <c r="U1647" s="9">
        <f>(T1647/'Exhaust Gas Math'!$B$14)+('Exhaust Gas Math'!$D$10)</f>
        <v>1.6791633670358366E-2</v>
      </c>
      <c r="V1647">
        <f>('Exhaust Gas Math'!$E$10*((-0.000000001)*V1646^3+(0.000002)*V1646^2-0.0012*V1646+1.3446)*$B$18+T1647*'Exhaust Gas Math'!$D$14*$B$17)/('Exhaust Gas Math'!$E$10*((-0.000000001)*V1646^3+(0.000002)*V1646^2-0.0012*V1646+1.3446)+T1647*'Exhaust Gas Math'!$D$14)</f>
        <v>313.61350906255376</v>
      </c>
      <c r="W1647">
        <f t="shared" si="357"/>
        <v>90660.063291156985</v>
      </c>
      <c r="X1647" s="9">
        <f t="shared" si="358"/>
        <v>90672.088092187594</v>
      </c>
    </row>
    <row r="1648" spans="3:24" x14ac:dyDescent="0.2">
      <c r="C1648" s="1"/>
      <c r="D1648" s="1"/>
      <c r="E1648">
        <f t="shared" si="351"/>
        <v>0.20550000000000901</v>
      </c>
      <c r="F1648">
        <f t="shared" si="352"/>
        <v>90916.650937005717</v>
      </c>
      <c r="H1648" s="1">
        <v>0.20550000000000901</v>
      </c>
      <c r="I1648" s="1">
        <f t="shared" si="359"/>
        <v>198.00000000032469</v>
      </c>
      <c r="J1648" s="1">
        <f t="shared" si="360"/>
        <v>1</v>
      </c>
      <c r="K1648" s="1">
        <f t="shared" si="361"/>
        <v>4.4416972191261049E-3</v>
      </c>
      <c r="L1648" s="1">
        <f t="shared" si="362"/>
        <v>0.59</v>
      </c>
      <c r="M1648" s="10">
        <f t="shared" si="353"/>
        <v>6.1848491566500963E-2</v>
      </c>
      <c r="N1648" s="9">
        <f t="shared" si="354"/>
        <v>-6.1549069928668745</v>
      </c>
      <c r="O1648">
        <f>((-0.0000000008)*V1648^3+(0.000003)*V1648^2-0.004*V1648+2.013)*('Exhaust Gas Math'!$E$10/(T1648+'Exhaust Gas Math'!$E$10))+(357.45*V1648^-1.004)*(T1648/(T1648+'Exhaust Gas Math'!$E$10))</f>
        <v>1.1119506787800495</v>
      </c>
      <c r="P1648">
        <f t="shared" si="363"/>
        <v>21.061947115577244</v>
      </c>
      <c r="Q1648" s="9">
        <f t="shared" si="355"/>
        <v>4.3839561745922265E-4</v>
      </c>
      <c r="R1648" s="10">
        <f t="shared" si="356"/>
        <v>4.7816491375334382E-4</v>
      </c>
      <c r="S1648">
        <f t="shared" si="364"/>
        <v>3.9665915697799814E-4</v>
      </c>
      <c r="T1648" s="9">
        <f>S1648*'Exhaust Gas Math'!$C$14</f>
        <v>4.6992904698820473E-4</v>
      </c>
      <c r="U1648" s="9">
        <f>(T1648/'Exhaust Gas Math'!$B$14)+('Exhaust Gas Math'!$D$10)</f>
        <v>1.6661823685139066E-2</v>
      </c>
      <c r="V1648">
        <f>('Exhaust Gas Math'!$E$10*((-0.000000001)*V1647^3+(0.000002)*V1647^2-0.0012*V1647+1.3446)*$B$18+T1648*'Exhaust Gas Math'!$D$14*$B$17)/('Exhaust Gas Math'!$E$10*((-0.000000001)*V1647^3+(0.000002)*V1647^2-0.0012*V1647+1.3446)+T1648*'Exhaust Gas Math'!$D$14)</f>
        <v>313.73570122887219</v>
      </c>
      <c r="W1648">
        <f t="shared" si="357"/>
        <v>90895.588989890137</v>
      </c>
      <c r="X1648" s="9">
        <f t="shared" si="358"/>
        <v>90916.650937005717</v>
      </c>
    </row>
    <row r="1649" spans="3:24" x14ac:dyDescent="0.2">
      <c r="C1649" s="1"/>
      <c r="D1649" s="1"/>
      <c r="E1649">
        <f t="shared" si="351"/>
        <v>0.205625000000009</v>
      </c>
      <c r="F1649">
        <f t="shared" si="352"/>
        <v>91308.727662593141</v>
      </c>
      <c r="H1649" s="1">
        <v>0.205625000000009</v>
      </c>
      <c r="I1649" s="1">
        <f t="shared" si="359"/>
        <v>202.50000000032378</v>
      </c>
      <c r="J1649" s="1">
        <f t="shared" si="360"/>
        <v>1</v>
      </c>
      <c r="K1649" s="1">
        <f t="shared" si="361"/>
        <v>4.1162146557078682E-3</v>
      </c>
      <c r="L1649" s="1">
        <f t="shared" si="362"/>
        <v>0.54</v>
      </c>
      <c r="M1649" s="10">
        <f t="shared" si="353"/>
        <v>6.0986981180539204E-2</v>
      </c>
      <c r="N1649" s="9">
        <f t="shared" si="354"/>
        <v>-7.6221728150375361</v>
      </c>
      <c r="O1649">
        <f>((-0.0000000008)*V1649^3+(0.000003)*V1649^2-0.004*V1649+2.013)*('Exhaust Gas Math'!$E$10/(T1649+'Exhaust Gas Math'!$E$10))+(357.45*V1649^-1.004)*(T1649/(T1649+'Exhaust Gas Math'!$E$10))</f>
        <v>1.1114235866972879</v>
      </c>
      <c r="P1649">
        <f t="shared" si="363"/>
        <v>32.285476151560673</v>
      </c>
      <c r="Q1649" s="9">
        <f t="shared" si="355"/>
        <v>4.3228904366841088E-4</v>
      </c>
      <c r="R1649" s="10">
        <f t="shared" si="356"/>
        <v>4.72058339962532E-4</v>
      </c>
      <c r="S1649">
        <f t="shared" si="364"/>
        <v>3.9295463671903773E-4</v>
      </c>
      <c r="T1649" s="9">
        <f>S1649*'Exhaust Gas Math'!$C$14</f>
        <v>4.655402369879396E-4</v>
      </c>
      <c r="U1649" s="9">
        <f>(T1649/'Exhaust Gas Math'!$B$14)+('Exhaust Gas Math'!$D$10)</f>
        <v>1.6510328690307684E-2</v>
      </c>
      <c r="V1649">
        <f>('Exhaust Gas Math'!$E$10*((-0.000000001)*V1648^3+(0.000002)*V1648^2-0.0012*V1648+1.3446)*$B$18+T1649*'Exhaust Gas Math'!$D$14*$B$17)/('Exhaust Gas Math'!$E$10*((-0.000000001)*V1648^3+(0.000002)*V1648^2-0.0012*V1648+1.3446)+T1649*'Exhaust Gas Math'!$D$14)</f>
        <v>313.88070631701237</v>
      </c>
      <c r="W1649">
        <f t="shared" si="357"/>
        <v>91276.442186441578</v>
      </c>
      <c r="X1649" s="9">
        <f t="shared" si="358"/>
        <v>91308.727662593141</v>
      </c>
    </row>
    <row r="1650" spans="3:24" x14ac:dyDescent="0.2">
      <c r="C1650" s="1"/>
      <c r="D1650" s="1"/>
      <c r="E1650">
        <f t="shared" si="351"/>
        <v>0.20575000000000901</v>
      </c>
      <c r="F1650">
        <f t="shared" si="352"/>
        <v>91868.269651290291</v>
      </c>
      <c r="H1650" s="1">
        <v>0.20575000000000901</v>
      </c>
      <c r="I1650" s="1">
        <f t="shared" si="359"/>
        <v>207.00000000032469</v>
      </c>
      <c r="J1650" s="1">
        <f t="shared" si="360"/>
        <v>1</v>
      </c>
      <c r="K1650" s="1">
        <f t="shared" si="361"/>
        <v>3.7883746661815662E-3</v>
      </c>
      <c r="L1650" s="1">
        <f t="shared" si="362"/>
        <v>0.5</v>
      </c>
      <c r="M1650" s="10">
        <f t="shared" si="353"/>
        <v>5.9944906816689944E-2</v>
      </c>
      <c r="N1650" s="9">
        <f t="shared" si="354"/>
        <v>-9.0424454071738314</v>
      </c>
      <c r="O1650">
        <f>((-0.0000000008)*V1650^3+(0.000003)*V1650^2-0.004*V1650+2.013)*('Exhaust Gas Math'!$E$10/(T1650+'Exhaust Gas Math'!$E$10))+(357.45*V1650^-1.004)*(T1650/(T1650+'Exhaust Gas Math'!$E$10))</f>
        <v>1.1108223011617573</v>
      </c>
      <c r="P1650">
        <f t="shared" si="363"/>
        <v>45.413647576608014</v>
      </c>
      <c r="Q1650" s="9">
        <f t="shared" si="355"/>
        <v>4.2490259296270661E-4</v>
      </c>
      <c r="R1650" s="10">
        <f t="shared" si="356"/>
        <v>4.6467188925682773E-4</v>
      </c>
      <c r="S1650">
        <f t="shared" si="364"/>
        <v>3.88805608266038E-4</v>
      </c>
      <c r="T1650" s="9">
        <f>S1650*'Exhaust Gas Math'!$C$14</f>
        <v>4.6062481034885852E-4</v>
      </c>
      <c r="U1650" s="9">
        <f>(T1650/'Exhaust Gas Math'!$B$14)+('Exhaust Gas Math'!$D$10)</f>
        <v>1.6340655696207542E-2</v>
      </c>
      <c r="V1650">
        <f>('Exhaust Gas Math'!$E$10*((-0.000000001)*V1649^3+(0.000002)*V1649^2-0.0012*V1649+1.3446)*$B$18+T1650*'Exhaust Gas Math'!$D$14*$B$17)/('Exhaust Gas Math'!$E$10*((-0.000000001)*V1649^3+(0.000002)*V1649^2-0.0012*V1649+1.3446)+T1650*'Exhaust Gas Math'!$D$14)</f>
        <v>314.04629904116115</v>
      </c>
      <c r="W1650">
        <f t="shared" si="357"/>
        <v>91822.856003713678</v>
      </c>
      <c r="X1650" s="9">
        <f t="shared" si="358"/>
        <v>91868.269651290291</v>
      </c>
    </row>
    <row r="1651" spans="3:24" x14ac:dyDescent="0.2">
      <c r="C1651" s="1"/>
      <c r="D1651" s="1"/>
      <c r="E1651">
        <f t="shared" si="351"/>
        <v>0.205875000000009</v>
      </c>
      <c r="F1651">
        <f t="shared" si="352"/>
        <v>92629.131249391299</v>
      </c>
      <c r="H1651" s="1">
        <v>0.205875000000009</v>
      </c>
      <c r="I1651" s="1">
        <f t="shared" si="359"/>
        <v>211.50000000032378</v>
      </c>
      <c r="J1651" s="1">
        <f t="shared" si="360"/>
        <v>1</v>
      </c>
      <c r="K1651" s="1">
        <f t="shared" si="361"/>
        <v>3.4606213452046336E-3</v>
      </c>
      <c r="L1651" s="1">
        <f t="shared" si="362"/>
        <v>0.46</v>
      </c>
      <c r="M1651" s="10">
        <f t="shared" si="353"/>
        <v>5.8728693209931196E-2</v>
      </c>
      <c r="N1651" s="9">
        <f t="shared" si="354"/>
        <v>-10.40696831645668</v>
      </c>
      <c r="O1651">
        <f>((-0.0000000008)*V1651^3+(0.000003)*V1651^2-0.004*V1651+2.013)*('Exhaust Gas Math'!$E$10/(T1651+'Exhaust Gas Math'!$E$10))+(357.45*V1651^-1.004)*(T1651/(T1651+'Exhaust Gas Math'!$E$10))</f>
        <v>1.1101634206713629</v>
      </c>
      <c r="P1651">
        <f t="shared" si="363"/>
        <v>60.118118831603191</v>
      </c>
      <c r="Q1651" s="9">
        <f t="shared" si="355"/>
        <v>4.1628180526695469E-4</v>
      </c>
      <c r="R1651" s="10">
        <f t="shared" si="356"/>
        <v>4.5605110156107581E-4</v>
      </c>
      <c r="S1651">
        <f t="shared" si="364"/>
        <v>3.8435063208423304E-4</v>
      </c>
      <c r="T1651" s="9">
        <f>S1651*'Exhaust Gas Math'!$C$14</f>
        <v>4.5534692207969426E-4</v>
      </c>
      <c r="U1651" s="9">
        <f>(T1651/'Exhaust Gas Math'!$B$14)+('Exhaust Gas Math'!$D$10)</f>
        <v>1.6158471082152855E-2</v>
      </c>
      <c r="V1651">
        <f>('Exhaust Gas Math'!$E$10*((-0.000000001)*V1650^3+(0.000002)*V1650^2-0.0012*V1650+1.3446)*$B$18+T1651*'Exhaust Gas Math'!$D$14*$B$17)/('Exhaust Gas Math'!$E$10*((-0.000000001)*V1650^3+(0.000002)*V1650^2-0.0012*V1650+1.3446)+T1651*'Exhaust Gas Math'!$D$14)</f>
        <v>314.22796991520573</v>
      </c>
      <c r="W1651">
        <f t="shared" si="357"/>
        <v>92569.013130559702</v>
      </c>
      <c r="X1651" s="9">
        <f t="shared" si="358"/>
        <v>92629.131249391299</v>
      </c>
    </row>
    <row r="1652" spans="3:24" x14ac:dyDescent="0.2">
      <c r="C1652" s="1"/>
      <c r="D1652" s="1"/>
      <c r="E1652">
        <f t="shared" si="351"/>
        <v>0.20600000000000901</v>
      </c>
      <c r="F1652">
        <f t="shared" si="352"/>
        <v>93653.447087788605</v>
      </c>
      <c r="H1652" s="1">
        <v>0.20600000000000901</v>
      </c>
      <c r="I1652" s="1">
        <f t="shared" si="359"/>
        <v>216.00000000032469</v>
      </c>
      <c r="J1652" s="1">
        <f t="shared" si="360"/>
        <v>1</v>
      </c>
      <c r="K1652" s="1">
        <f t="shared" si="361"/>
        <v>3.1353981413073662E-3</v>
      </c>
      <c r="L1652" s="1">
        <f t="shared" si="362"/>
        <v>0.41</v>
      </c>
      <c r="M1652" s="10">
        <f t="shared" si="353"/>
        <v>5.7345838721580139E-2</v>
      </c>
      <c r="N1652" s="9">
        <f t="shared" si="354"/>
        <v>-11.707328805400897</v>
      </c>
      <c r="O1652">
        <f>((-0.0000000008)*V1652^3+(0.000003)*V1652^2-0.004*V1652+2.013)*('Exhaust Gas Math'!$E$10/(T1652+'Exhaust Gas Math'!$E$10))+(357.45*V1652^-1.004)*(T1652/(T1652+'Exhaust Gas Math'!$E$10))</f>
        <v>1.1094812802348091</v>
      </c>
      <c r="P1652">
        <f t="shared" si="363"/>
        <v>76.033610738627303</v>
      </c>
      <c r="Q1652" s="9">
        <f t="shared" si="355"/>
        <v>4.0647983060399824E-4</v>
      </c>
      <c r="R1652" s="10">
        <f t="shared" si="356"/>
        <v>4.4624912689811942E-4</v>
      </c>
      <c r="S1652">
        <f t="shared" si="364"/>
        <v>3.7983583706536946E-4</v>
      </c>
      <c r="T1652" s="9">
        <f>S1652*'Exhaust Gas Math'!$C$14</f>
        <v>4.499981653871081E-4</v>
      </c>
      <c r="U1652" s="9">
        <f>(T1652/'Exhaust Gas Math'!$B$14)+('Exhaust Gas Math'!$D$10)</f>
        <v>1.5973840198736006E-2</v>
      </c>
      <c r="V1652">
        <f>('Exhaust Gas Math'!$E$10*((-0.000000001)*V1651^3+(0.000002)*V1651^2-0.0012*V1651+1.3446)*$B$18+T1652*'Exhaust Gas Math'!$D$14*$B$17)/('Exhaust Gas Math'!$E$10*((-0.000000001)*V1651^3+(0.000002)*V1651^2-0.0012*V1651+1.3446)+T1652*'Exhaust Gas Math'!$D$14)</f>
        <v>314.41629299073941</v>
      </c>
      <c r="W1652">
        <f t="shared" si="357"/>
        <v>93577.41347704998</v>
      </c>
      <c r="X1652" s="9">
        <f t="shared" si="358"/>
        <v>93653.447087788605</v>
      </c>
    </row>
    <row r="1653" spans="3:24" x14ac:dyDescent="0.2">
      <c r="C1653" s="1"/>
      <c r="D1653" s="1"/>
      <c r="E1653">
        <f t="shared" si="351"/>
        <v>0.206125000000009</v>
      </c>
      <c r="F1653">
        <f t="shared" si="352"/>
        <v>94961.598401212934</v>
      </c>
      <c r="H1653" s="1">
        <v>0.206125000000009</v>
      </c>
      <c r="I1653" s="1">
        <f t="shared" si="359"/>
        <v>220.50000000032378</v>
      </c>
      <c r="J1653" s="1">
        <f t="shared" si="360"/>
        <v>1</v>
      </c>
      <c r="K1653" s="1">
        <f t="shared" si="361"/>
        <v>2.8151296406309124E-3</v>
      </c>
      <c r="L1653" s="1">
        <f t="shared" si="362"/>
        <v>0.37</v>
      </c>
      <c r="M1653" s="10">
        <f t="shared" si="353"/>
        <v>5.5804869109404853E-2</v>
      </c>
      <c r="N1653" s="9">
        <f t="shared" si="354"/>
        <v>-12.935509719177029</v>
      </c>
      <c r="O1653">
        <f>((-0.0000000008)*V1653^3+(0.000003)*V1653^2-0.004*V1653+2.013)*('Exhaust Gas Math'!$E$10/(T1653+'Exhaust Gas Math'!$E$10))+(357.45*V1653^-1.004)*(T1653/(T1653+'Exhaust Gas Math'!$E$10))</f>
        <v>1.108780082531982</v>
      </c>
      <c r="P1653">
        <f t="shared" si="363"/>
        <v>92.764650674480038</v>
      </c>
      <c r="Q1653" s="9">
        <f t="shared" si="355"/>
        <v>3.9555710140713317E-4</v>
      </c>
      <c r="R1653" s="10">
        <f t="shared" si="356"/>
        <v>4.3532639770125429E-4</v>
      </c>
      <c r="S1653">
        <f t="shared" si="364"/>
        <v>3.7529565263030206E-4</v>
      </c>
      <c r="T1653" s="9">
        <f>S1653*'Exhaust Gas Math'!$C$14</f>
        <v>4.4461932940869086E-4</v>
      </c>
      <c r="U1653" s="9">
        <f>(T1653/'Exhaust Gas Math'!$B$14)+('Exhaust Gas Math'!$D$10)</f>
        <v>1.5788171024472379E-2</v>
      </c>
      <c r="V1653">
        <f>('Exhaust Gas Math'!$E$10*((-0.000000001)*V1652^3+(0.000002)*V1652^2-0.0012*V1652+1.3446)*$B$18+T1653*'Exhaust Gas Math'!$D$14*$B$17)/('Exhaust Gas Math'!$E$10*((-0.000000001)*V1652^3+(0.000002)*V1652^2-0.0012*V1652+1.3446)+T1653*'Exhaust Gas Math'!$D$14)</f>
        <v>314.61013183427229</v>
      </c>
      <c r="W1653">
        <f t="shared" si="357"/>
        <v>94868.833750538455</v>
      </c>
      <c r="X1653" s="9">
        <f t="shared" si="358"/>
        <v>94961.598401212934</v>
      </c>
    </row>
    <row r="1654" spans="3:24" x14ac:dyDescent="0.2">
      <c r="C1654" s="1"/>
      <c r="D1654" s="1"/>
      <c r="E1654">
        <f t="shared" si="351"/>
        <v>0.20625000000000901</v>
      </c>
      <c r="F1654">
        <f t="shared" si="352"/>
        <v>96600.065575654196</v>
      </c>
      <c r="H1654" s="1">
        <v>0.20625000000000901</v>
      </c>
      <c r="I1654" s="1">
        <f t="shared" si="359"/>
        <v>225.00000000032469</v>
      </c>
      <c r="J1654" s="1">
        <f t="shared" si="360"/>
        <v>1</v>
      </c>
      <c r="K1654" s="1">
        <f t="shared" si="361"/>
        <v>2.5022034912849838E-3</v>
      </c>
      <c r="L1654" s="1">
        <f t="shared" si="362"/>
        <v>0.33</v>
      </c>
      <c r="M1654" s="10">
        <f t="shared" si="353"/>
        <v>5.4115284963486554E-2</v>
      </c>
      <c r="N1654" s="9">
        <f t="shared" si="354"/>
        <v>-14.08393891404182</v>
      </c>
      <c r="O1654">
        <f>((-0.0000000008)*V1654^3+(0.000003)*V1654^2-0.004*V1654+2.013)*('Exhaust Gas Math'!$E$10/(T1654+'Exhaust Gas Math'!$E$10))+(357.45*V1654^-1.004)*(T1654/(T1654+'Exhaust Gas Math'!$E$10))</f>
        <v>1.1080791690386471</v>
      </c>
      <c r="P1654">
        <f t="shared" si="363"/>
        <v>109.89781565506517</v>
      </c>
      <c r="Q1654" s="9">
        <f t="shared" si="355"/>
        <v>3.835809599340183E-4</v>
      </c>
      <c r="R1654" s="10">
        <f t="shared" si="356"/>
        <v>4.2335025622813947E-4</v>
      </c>
      <c r="S1654">
        <f t="shared" si="364"/>
        <v>3.70855770277079E-4</v>
      </c>
      <c r="T1654" s="9">
        <f>S1654*'Exhaust Gas Math'!$C$14</f>
        <v>4.3935932306247256E-4</v>
      </c>
      <c r="U1654" s="9">
        <f>(T1654/'Exhaust Gas Math'!$B$14)+('Exhaust Gas Math'!$D$10)</f>
        <v>1.5606603666991596E-2</v>
      </c>
      <c r="V1654">
        <f>('Exhaust Gas Math'!$E$10*((-0.000000001)*V1653^3+(0.000002)*V1653^2-0.0012*V1653+1.3446)*$B$18+T1654*'Exhaust Gas Math'!$D$14*$B$17)/('Exhaust Gas Math'!$E$10*((-0.000000001)*V1653^3+(0.000002)*V1653^2-0.0012*V1653+1.3446)+T1654*'Exhaust Gas Math'!$D$14)</f>
        <v>314.80415008700055</v>
      </c>
      <c r="W1654">
        <f t="shared" si="357"/>
        <v>96490.167759999138</v>
      </c>
      <c r="X1654" s="9">
        <f t="shared" si="358"/>
        <v>96600.065575654196</v>
      </c>
    </row>
    <row r="1655" spans="3:24" x14ac:dyDescent="0.2">
      <c r="C1655" s="1"/>
      <c r="D1655" s="1"/>
      <c r="E1655">
        <f t="shared" si="351"/>
        <v>0.206375000000009</v>
      </c>
      <c r="F1655">
        <f t="shared" si="352"/>
        <v>98621.390109842512</v>
      </c>
      <c r="H1655" s="1">
        <v>0.206375000000009</v>
      </c>
      <c r="I1655" s="1">
        <f t="shared" si="359"/>
        <v>229.50000000032378</v>
      </c>
      <c r="J1655" s="1">
        <f t="shared" si="360"/>
        <v>1</v>
      </c>
      <c r="K1655" s="1">
        <f t="shared" si="361"/>
        <v>2.1989526030860179E-3</v>
      </c>
      <c r="L1655" s="1">
        <f t="shared" si="362"/>
        <v>0.28999999999999998</v>
      </c>
      <c r="M1655" s="10">
        <f t="shared" si="353"/>
        <v>5.2287503131930313E-2</v>
      </c>
      <c r="N1655" s="9">
        <f t="shared" si="354"/>
        <v>-15.145535942116183</v>
      </c>
      <c r="O1655">
        <f>((-0.0000000008)*V1655^3+(0.000003)*V1655^2-0.004*V1655+2.013)*('Exhaust Gas Math'!$E$10/(T1655+'Exhaust Gas Math'!$E$10))+(357.45*V1655^-1.004)*(T1655/(T1655+'Exhaust Gas Math'!$E$10))</f>
        <v>1.1073984379560977</v>
      </c>
      <c r="P1655">
        <f t="shared" si="363"/>
        <v>127.01154613738221</v>
      </c>
      <c r="Q1655" s="9">
        <f t="shared" si="355"/>
        <v>3.7062524307931896E-4</v>
      </c>
      <c r="R1655" s="10">
        <f t="shared" si="356"/>
        <v>4.1039453937344013E-4</v>
      </c>
      <c r="S1655">
        <f t="shared" si="364"/>
        <v>3.6663491899132771E-4</v>
      </c>
      <c r="T1655" s="9">
        <f>S1655*'Exhaust Gas Math'!$C$14</f>
        <v>4.3435880665613618E-4</v>
      </c>
      <c r="U1655" s="9">
        <f>(T1655/'Exhaust Gas Math'!$B$14)+('Exhaust Gas Math'!$D$10)</f>
        <v>1.5433993504536076E-2</v>
      </c>
      <c r="V1655">
        <f>('Exhaust Gas Math'!$E$10*((-0.000000001)*V1654^3+(0.000002)*V1654^2-0.0012*V1654+1.3446)*$B$18+T1655*'Exhaust Gas Math'!$D$14*$B$17)/('Exhaust Gas Math'!$E$10*((-0.000000001)*V1654^3+(0.000002)*V1654^2-0.0012*V1654+1.3446)+T1655*'Exhaust Gas Math'!$D$14)</f>
        <v>314.99282900079879</v>
      </c>
      <c r="W1655">
        <f t="shared" si="357"/>
        <v>98494.378563705133</v>
      </c>
      <c r="X1655" s="9">
        <f t="shared" si="358"/>
        <v>98621.390109842512</v>
      </c>
    </row>
    <row r="1656" spans="3:24" x14ac:dyDescent="0.2">
      <c r="C1656" s="1"/>
      <c r="D1656" s="1"/>
      <c r="E1656">
        <f t="shared" si="351"/>
        <v>0.20650000000000901</v>
      </c>
      <c r="F1656">
        <f t="shared" si="352"/>
        <v>101085.43342515967</v>
      </c>
      <c r="H1656" s="1">
        <v>0.20650000000000901</v>
      </c>
      <c r="I1656" s="1">
        <f t="shared" si="359"/>
        <v>234.00000000032469</v>
      </c>
      <c r="J1656" s="1">
        <f t="shared" si="360"/>
        <v>1</v>
      </c>
      <c r="K1656" s="1">
        <f t="shared" si="361"/>
        <v>1.9076377553752331E-3</v>
      </c>
      <c r="L1656" s="1">
        <f t="shared" si="362"/>
        <v>0.25</v>
      </c>
      <c r="M1656" s="10">
        <f t="shared" si="353"/>
        <v>5.0332792497526251E-2</v>
      </c>
      <c r="N1656" s="9">
        <f t="shared" si="354"/>
        <v>-16.113755704705635</v>
      </c>
      <c r="O1656">
        <f>((-0.0000000008)*V1656^3+(0.000003)*V1656^2-0.004*V1656+2.013)*('Exhaust Gas Math'!$E$10/(T1656+'Exhaust Gas Math'!$E$10))+(357.45*V1656^-1.004)*(T1656/(T1656+'Exhaust Gas Math'!$E$10))</f>
        <v>1.1067580373759796</v>
      </c>
      <c r="P1656">
        <f t="shared" si="363"/>
        <v>143.68659035572432</v>
      </c>
      <c r="Q1656" s="9">
        <f t="shared" si="355"/>
        <v>3.567698271456534E-4</v>
      </c>
      <c r="R1656" s="10">
        <f t="shared" si="356"/>
        <v>3.9653912343977458E-4</v>
      </c>
      <c r="S1656">
        <f t="shared" si="364"/>
        <v>3.62743570004694E-4</v>
      </c>
      <c r="T1656" s="9">
        <f>S1656*'Exhaust Gas Math'!$C$14</f>
        <v>4.2974865739166647E-4</v>
      </c>
      <c r="U1656" s="9">
        <f>(T1656/'Exhaust Gas Math'!$B$14)+('Exhaust Gas Math'!$D$10)</f>
        <v>1.5274858217533325E-2</v>
      </c>
      <c r="V1656">
        <f>('Exhaust Gas Math'!$E$10*((-0.000000001)*V1655^3+(0.000002)*V1655^2-0.0012*V1655+1.3446)*$B$18+T1656*'Exhaust Gas Math'!$D$14*$B$17)/('Exhaust Gas Math'!$E$10*((-0.000000001)*V1655^3+(0.000002)*V1655^2-0.0012*V1655+1.3446)+T1656*'Exhaust Gas Math'!$D$14)</f>
        <v>315.1705522436136</v>
      </c>
      <c r="W1656">
        <f t="shared" si="357"/>
        <v>100941.74683480395</v>
      </c>
      <c r="X1656" s="9">
        <f t="shared" si="358"/>
        <v>101085.43342515967</v>
      </c>
    </row>
    <row r="1657" spans="3:24" x14ac:dyDescent="0.2">
      <c r="C1657" s="1"/>
      <c r="D1657" s="1"/>
      <c r="E1657">
        <f t="shared" si="351"/>
        <v>0.206625000000009</v>
      </c>
      <c r="F1657">
        <f t="shared" si="352"/>
        <v>104017.17947891235</v>
      </c>
      <c r="H1657" s="1">
        <v>0.206625000000009</v>
      </c>
      <c r="I1657" s="1">
        <f t="shared" si="359"/>
        <v>238.50000000032378</v>
      </c>
      <c r="J1657" s="1">
        <f t="shared" si="360"/>
        <v>1</v>
      </c>
      <c r="K1657" s="1">
        <f t="shared" si="361"/>
        <v>1.6304307425818333E-3</v>
      </c>
      <c r="L1657" s="1">
        <f t="shared" si="362"/>
        <v>0.22</v>
      </c>
      <c r="M1657" s="10">
        <f t="shared" si="353"/>
        <v>4.8263204501342687E-2</v>
      </c>
      <c r="N1657" s="9">
        <f t="shared" si="354"/>
        <v>-16.982628805008069</v>
      </c>
      <c r="O1657">
        <f>((-0.0000000008)*V1657^3+(0.000003)*V1657^2-0.004*V1657+2.013)*('Exhaust Gas Math'!$E$10/(T1657+'Exhaust Gas Math'!$E$10))+(357.45*V1657^-1.004)*(T1657/(T1657+'Exhaust Gas Math'!$E$10))</f>
        <v>1.1061498897498796</v>
      </c>
      <c r="P1657">
        <f t="shared" si="363"/>
        <v>159.51216849164908</v>
      </c>
      <c r="Q1657" s="9">
        <f t="shared" si="355"/>
        <v>3.4210013537964577E-4</v>
      </c>
      <c r="R1657" s="10">
        <f t="shared" si="356"/>
        <v>3.8186943167376689E-4</v>
      </c>
      <c r="S1657">
        <f t="shared" si="364"/>
        <v>3.5911793338679374E-4</v>
      </c>
      <c r="T1657" s="9">
        <f>S1657*'Exhaust Gas Math'!$C$14</f>
        <v>4.2545330222186283E-4</v>
      </c>
      <c r="U1657" s="9">
        <f>(T1657/'Exhaust Gas Math'!$B$14)+('Exhaust Gas Math'!$D$10)</f>
        <v>1.5126589140218737E-2</v>
      </c>
      <c r="V1657">
        <f>('Exhaust Gas Math'!$E$10*((-0.000000001)*V1656^3+(0.000002)*V1656^2-0.0012*V1656+1.3446)*$B$18+T1657*'Exhaust Gas Math'!$D$14*$B$17)/('Exhaust Gas Math'!$E$10*((-0.000000001)*V1656^3+(0.000002)*V1656^2-0.0012*V1656+1.3446)+T1657*'Exhaust Gas Math'!$D$14)</f>
        <v>315.33952559137788</v>
      </c>
      <c r="W1657">
        <f t="shared" si="357"/>
        <v>103857.6673104207</v>
      </c>
      <c r="X1657" s="9">
        <f t="shared" si="358"/>
        <v>104017.17947891235</v>
      </c>
    </row>
    <row r="1658" spans="3:24" x14ac:dyDescent="0.2">
      <c r="C1658" s="1"/>
      <c r="D1658" s="1"/>
      <c r="E1658">
        <f t="shared" si="351"/>
        <v>0.20675000000000901</v>
      </c>
      <c r="F1658">
        <f t="shared" si="352"/>
        <v>107533.77445576244</v>
      </c>
      <c r="H1658" s="1">
        <v>0.20675000000000901</v>
      </c>
      <c r="I1658" s="1">
        <f t="shared" si="359"/>
        <v>243.00000000032469</v>
      </c>
      <c r="J1658" s="1">
        <f t="shared" si="360"/>
        <v>1</v>
      </c>
      <c r="K1658" s="1">
        <f t="shared" si="361"/>
        <v>1.369398183179678E-3</v>
      </c>
      <c r="L1658" s="1">
        <f t="shared" si="362"/>
        <v>0.18</v>
      </c>
      <c r="M1658" s="10">
        <f t="shared" si="353"/>
        <v>4.609149884158395E-2</v>
      </c>
      <c r="N1658" s="9">
        <f t="shared" si="354"/>
        <v>-17.746798351430495</v>
      </c>
      <c r="O1658">
        <f>((-0.0000000008)*V1658^3+(0.000003)*V1658^2-0.004*V1658+2.013)*('Exhaust Gas Math'!$E$10/(T1658+'Exhaust Gas Math'!$E$10))+(357.45*V1658^-1.004)*(T1658/(T1658+'Exhaust Gas Math'!$E$10))</f>
        <v>1.1056188750412672</v>
      </c>
      <c r="P1658">
        <f t="shared" si="363"/>
        <v>174.10669757060532</v>
      </c>
      <c r="Q1658" s="9">
        <f t="shared" si="355"/>
        <v>3.2670661130920124E-4</v>
      </c>
      <c r="R1658" s="10">
        <f t="shared" si="356"/>
        <v>3.6647590760332236E-4</v>
      </c>
      <c r="S1658">
        <f t="shared" si="364"/>
        <v>3.5600513376411172E-4</v>
      </c>
      <c r="T1658" s="9">
        <f>S1658*'Exhaust Gas Math'!$C$14</f>
        <v>4.2176551401776157E-4</v>
      </c>
      <c r="U1658" s="9">
        <f>(T1658/'Exhaust Gas Math'!$B$14)+('Exhaust Gas Math'!$D$10)</f>
        <v>1.499929234339094E-2</v>
      </c>
      <c r="V1658">
        <f>('Exhaust Gas Math'!$E$10*((-0.000000001)*V1657^3+(0.000002)*V1657^2-0.0012*V1657+1.3446)*$B$18+T1658*'Exhaust Gas Math'!$D$14*$B$17)/('Exhaust Gas Math'!$E$10*((-0.000000001)*V1657^3+(0.000002)*V1657^2-0.0012*V1657+1.3446)+T1658*'Exhaust Gas Math'!$D$14)</f>
        <v>315.48722656140546</v>
      </c>
      <c r="W1658">
        <f t="shared" si="357"/>
        <v>107359.66775819183</v>
      </c>
      <c r="X1658" s="9">
        <f t="shared" si="358"/>
        <v>107533.77445576244</v>
      </c>
    </row>
    <row r="1659" spans="3:24" x14ac:dyDescent="0.2">
      <c r="C1659" s="1"/>
      <c r="D1659" s="1"/>
      <c r="E1659">
        <f t="shared" si="351"/>
        <v>0.206875000000009</v>
      </c>
      <c r="F1659">
        <f t="shared" si="352"/>
        <v>111674.71588883031</v>
      </c>
      <c r="H1659" s="1">
        <v>0.206875000000009</v>
      </c>
      <c r="I1659" s="1">
        <f t="shared" si="359"/>
        <v>247.50000000032378</v>
      </c>
      <c r="J1659" s="1">
        <f t="shared" si="360"/>
        <v>1</v>
      </c>
      <c r="K1659" s="1">
        <f t="shared" si="361"/>
        <v>1.1264861127478014E-3</v>
      </c>
      <c r="L1659" s="1">
        <f t="shared" si="362"/>
        <v>0.15</v>
      </c>
      <c r="M1659" s="10">
        <f t="shared" si="353"/>
        <v>4.3831064805807861E-2</v>
      </c>
      <c r="N1659" s="9">
        <f t="shared" si="354"/>
        <v>-18.401552984607061</v>
      </c>
      <c r="O1659">
        <f>((-0.0000000008)*V1659^3+(0.000003)*V1659^2-0.004*V1659+2.013)*('Exhaust Gas Math'!$E$10/(T1659+'Exhaust Gas Math'!$E$10))+(357.45*V1659^-1.004)*(T1659/(T1659+'Exhaust Gas Math'!$E$10))</f>
        <v>1.105151328684842</v>
      </c>
      <c r="P1659">
        <f t="shared" si="363"/>
        <v>187.11159785968593</v>
      </c>
      <c r="Q1659" s="9">
        <f t="shared" si="355"/>
        <v>3.1068416112908017E-4</v>
      </c>
      <c r="R1659" s="10">
        <f t="shared" si="356"/>
        <v>3.5045345742320134E-4</v>
      </c>
      <c r="S1659">
        <f t="shared" si="364"/>
        <v>3.5330515223037907E-4</v>
      </c>
      <c r="T1659" s="9">
        <f>S1659*'Exhaust Gas Math'!$C$14</f>
        <v>4.1856679863022515E-4</v>
      </c>
      <c r="U1659" s="9">
        <f>(T1659/'Exhaust Gas Math'!$B$14)+('Exhaust Gas Math'!$D$10)</f>
        <v>1.4888877590628206E-2</v>
      </c>
      <c r="V1659">
        <f>('Exhaust Gas Math'!$E$10*((-0.000000001)*V1658^3+(0.000002)*V1658^2-0.0012*V1658+1.3446)*$B$18+T1659*'Exhaust Gas Math'!$D$14*$B$17)/('Exhaust Gas Math'!$E$10*((-0.000000001)*V1658^3+(0.000002)*V1658^2-0.0012*V1658+1.3446)+T1659*'Exhaust Gas Math'!$D$14)</f>
        <v>315.61739781972329</v>
      </c>
      <c r="W1659">
        <f t="shared" si="357"/>
        <v>111487.60429097063</v>
      </c>
      <c r="X1659" s="9">
        <f t="shared" si="358"/>
        <v>111674.71588883031</v>
      </c>
    </row>
    <row r="1660" spans="3:24" x14ac:dyDescent="0.2">
      <c r="C1660" s="1"/>
      <c r="D1660" s="1"/>
      <c r="E1660">
        <f t="shared" si="351"/>
        <v>0.20700000000000901</v>
      </c>
      <c r="F1660">
        <f t="shared" si="352"/>
        <v>101325</v>
      </c>
      <c r="H1660" s="1">
        <v>0.20700000000000901</v>
      </c>
      <c r="I1660" s="1">
        <f t="shared" si="359"/>
        <v>252.00000000032469</v>
      </c>
      <c r="J1660" s="1">
        <f t="shared" si="360"/>
        <v>0</v>
      </c>
      <c r="K1660" s="1">
        <f t="shared" si="361"/>
        <v>9.0350547599219073E-4</v>
      </c>
      <c r="L1660" s="1">
        <f t="shared" si="362"/>
        <v>0</v>
      </c>
      <c r="M1660" s="10">
        <f t="shared" si="353"/>
        <v>4.1495838721514716E-2</v>
      </c>
      <c r="N1660" s="9">
        <f t="shared" si="354"/>
        <v>-18.942855924496399</v>
      </c>
      <c r="O1660">
        <f>((-0.0000000008)*V1660^3+(0.000003)*V1660^2-0.004*V1660+2.013)*('Exhaust Gas Math'!$E$10/(T1660+'Exhaust Gas Math'!$E$10))+(357.45*V1660^-1.004)*(T1660/(T1660+'Exhaust Gas Math'!$E$10))</f>
        <v>0.17819999999999947</v>
      </c>
      <c r="P1660">
        <f t="shared" si="363"/>
        <v>0</v>
      </c>
      <c r="Q1660" s="9">
        <f t="shared" si="355"/>
        <v>0</v>
      </c>
      <c r="R1660" s="10">
        <f t="shared" si="356"/>
        <v>3.9769296294121147E-5</v>
      </c>
      <c r="S1660">
        <f t="shared" si="364"/>
        <v>0</v>
      </c>
      <c r="T1660" s="9">
        <f>S1660*'Exhaust Gas Math'!$C$14</f>
        <v>0</v>
      </c>
      <c r="U1660" s="9">
        <f>(T1660/'Exhaust Gas Math'!$B$14)+('Exhaust Gas Math'!$D$10)</f>
        <v>4.4059320573952224E-4</v>
      </c>
      <c r="V1660">
        <f>('Exhaust Gas Math'!$E$10*((-0.000000001)*V1659^3+(0.000002)*V1659^2-0.0012*V1659+1.3446)*$B$18+T1660*'Exhaust Gas Math'!$D$14*$B$17)/('Exhaust Gas Math'!$E$10*((-0.000000001)*V1659^3+(0.000002)*V1659^2-0.0012*V1659+1.3446)+T1660*'Exhaust Gas Math'!$D$14)</f>
        <v>1100</v>
      </c>
      <c r="W1660">
        <f t="shared" si="357"/>
        <v>101325</v>
      </c>
      <c r="X1660" s="9">
        <f t="shared" si="358"/>
        <v>101325</v>
      </c>
    </row>
    <row r="1661" spans="3:24" x14ac:dyDescent="0.2">
      <c r="C1661" s="1"/>
      <c r="D1661" s="1"/>
      <c r="E1661">
        <f t="shared" si="351"/>
        <v>0.20712500000001</v>
      </c>
      <c r="F1661">
        <f t="shared" si="352"/>
        <v>101325</v>
      </c>
      <c r="H1661" s="1">
        <v>0.20712500000001</v>
      </c>
      <c r="I1661" s="1">
        <f t="shared" si="359"/>
        <v>256.50000000036016</v>
      </c>
      <c r="J1661" s="1">
        <f t="shared" si="360"/>
        <v>0</v>
      </c>
      <c r="K1661" s="1">
        <f t="shared" si="361"/>
        <v>7.0211862588963336E-4</v>
      </c>
      <c r="L1661" s="1">
        <f t="shared" si="362"/>
        <v>0</v>
      </c>
      <c r="M1661" s="10">
        <f t="shared" si="353"/>
        <v>3.9100218034038951E-2</v>
      </c>
      <c r="N1661" s="9">
        <f t="shared" si="354"/>
        <v>-19.36736985847498</v>
      </c>
      <c r="O1661">
        <f>((-0.0000000008)*V1661^3+(0.000003)*V1661^2-0.004*V1661+2.013)*('Exhaust Gas Math'!$E$10/(T1661+'Exhaust Gas Math'!$E$10))+(357.45*V1661^-1.004)*(T1661/(T1661+'Exhaust Gas Math'!$E$10))</f>
        <v>0.17819999999999947</v>
      </c>
      <c r="P1661">
        <f t="shared" si="363"/>
        <v>0</v>
      </c>
      <c r="Q1661" s="9">
        <f t="shared" si="355"/>
        <v>0</v>
      </c>
      <c r="R1661" s="10">
        <f t="shared" si="356"/>
        <v>3.9769296294121147E-5</v>
      </c>
      <c r="S1661">
        <f t="shared" si="364"/>
        <v>0</v>
      </c>
      <c r="T1661" s="9">
        <f>S1661*'Exhaust Gas Math'!$C$14</f>
        <v>0</v>
      </c>
      <c r="U1661" s="9">
        <f>(T1661/'Exhaust Gas Math'!$B$14)+('Exhaust Gas Math'!$D$10)</f>
        <v>4.4059320573952224E-4</v>
      </c>
      <c r="V1661">
        <f>('Exhaust Gas Math'!$E$10*((-0.000000001)*V1660^3+(0.000002)*V1660^2-0.0012*V1660+1.3446)*$B$18+T1661*'Exhaust Gas Math'!$D$14*$B$17)/('Exhaust Gas Math'!$E$10*((-0.000000001)*V1660^3+(0.000002)*V1660^2-0.0012*V1660+1.3446)+T1661*'Exhaust Gas Math'!$D$14)</f>
        <v>1100</v>
      </c>
      <c r="W1661">
        <f t="shared" si="357"/>
        <v>101325</v>
      </c>
      <c r="X1661" s="9">
        <f t="shared" si="358"/>
        <v>101325</v>
      </c>
    </row>
    <row r="1662" spans="3:24" x14ac:dyDescent="0.2">
      <c r="C1662" s="1"/>
      <c r="D1662" s="1"/>
      <c r="E1662">
        <f t="shared" si="351"/>
        <v>0.20725000000001001</v>
      </c>
      <c r="F1662">
        <f t="shared" si="352"/>
        <v>101325</v>
      </c>
      <c r="H1662" s="1">
        <v>0.20725000000001001</v>
      </c>
      <c r="I1662" s="1">
        <f t="shared" si="359"/>
        <v>261.00000000036016</v>
      </c>
      <c r="J1662" s="1">
        <f t="shared" si="360"/>
        <v>0</v>
      </c>
      <c r="K1662" s="1">
        <f t="shared" si="361"/>
        <v>5.2382693061091496E-4</v>
      </c>
      <c r="L1662" s="1">
        <f t="shared" si="362"/>
        <v>0</v>
      </c>
      <c r="M1662" s="10">
        <f t="shared" si="353"/>
        <v>3.6658972541578232E-2</v>
      </c>
      <c r="N1662" s="9">
        <f t="shared" si="354"/>
        <v>-19.672477516968474</v>
      </c>
      <c r="O1662">
        <f>((-0.0000000008)*V1662^3+(0.000003)*V1662^2-0.004*V1662+2.013)*('Exhaust Gas Math'!$E$10/(T1662+'Exhaust Gas Math'!$E$10))+(357.45*V1662^-1.004)*(T1662/(T1662+'Exhaust Gas Math'!$E$10))</f>
        <v>0.17819999999999947</v>
      </c>
      <c r="P1662">
        <f t="shared" si="363"/>
        <v>0</v>
      </c>
      <c r="Q1662" s="9">
        <f t="shared" si="355"/>
        <v>0</v>
      </c>
      <c r="R1662" s="10">
        <f t="shared" si="356"/>
        <v>3.9769296294121147E-5</v>
      </c>
      <c r="S1662">
        <f t="shared" si="364"/>
        <v>0</v>
      </c>
      <c r="T1662" s="9">
        <f>S1662*'Exhaust Gas Math'!$C$14</f>
        <v>0</v>
      </c>
      <c r="U1662" s="9">
        <f>(T1662/'Exhaust Gas Math'!$B$14)+('Exhaust Gas Math'!$D$10)</f>
        <v>4.4059320573952224E-4</v>
      </c>
      <c r="V1662">
        <f>('Exhaust Gas Math'!$E$10*((-0.000000001)*V1661^3+(0.000002)*V1661^2-0.0012*V1661+1.3446)*$B$18+T1662*'Exhaust Gas Math'!$D$14*$B$17)/('Exhaust Gas Math'!$E$10*((-0.000000001)*V1661^3+(0.000002)*V1661^2-0.0012*V1661+1.3446)+T1662*'Exhaust Gas Math'!$D$14)</f>
        <v>1100</v>
      </c>
      <c r="W1662">
        <f t="shared" si="357"/>
        <v>101325</v>
      </c>
      <c r="X1662" s="9">
        <f t="shared" si="358"/>
        <v>101325</v>
      </c>
    </row>
    <row r="1663" spans="3:24" x14ac:dyDescent="0.2">
      <c r="C1663" s="1"/>
      <c r="D1663" s="1"/>
      <c r="E1663">
        <f t="shared" si="351"/>
        <v>0.20737500000001</v>
      </c>
      <c r="F1663">
        <f t="shared" si="352"/>
        <v>101325</v>
      </c>
      <c r="H1663" s="1">
        <v>0.20737500000001</v>
      </c>
      <c r="I1663" s="1">
        <f t="shared" si="359"/>
        <v>265.50000000036016</v>
      </c>
      <c r="J1663" s="1">
        <f t="shared" si="360"/>
        <v>0</v>
      </c>
      <c r="K1663" s="1">
        <f t="shared" si="361"/>
        <v>3.6995958059411879E-4</v>
      </c>
      <c r="L1663" s="1">
        <f t="shared" si="362"/>
        <v>0</v>
      </c>
      <c r="M1663" s="10">
        <f t="shared" si="353"/>
        <v>3.4187153334373853E-2</v>
      </c>
      <c r="N1663" s="9">
        <f t="shared" si="354"/>
        <v>-19.856297809807135</v>
      </c>
      <c r="O1663">
        <f>((-0.0000000008)*V1663^3+(0.000003)*V1663^2-0.004*V1663+2.013)*('Exhaust Gas Math'!$E$10/(T1663+'Exhaust Gas Math'!$E$10))+(357.45*V1663^-1.004)*(T1663/(T1663+'Exhaust Gas Math'!$E$10))</f>
        <v>0.17819999999999947</v>
      </c>
      <c r="P1663">
        <f t="shared" si="363"/>
        <v>0</v>
      </c>
      <c r="Q1663" s="9">
        <f t="shared" si="355"/>
        <v>0</v>
      </c>
      <c r="R1663" s="10">
        <f t="shared" si="356"/>
        <v>3.9769296294121147E-5</v>
      </c>
      <c r="S1663">
        <f t="shared" si="364"/>
        <v>0</v>
      </c>
      <c r="T1663" s="9">
        <f>S1663*'Exhaust Gas Math'!$C$14</f>
        <v>0</v>
      </c>
      <c r="U1663" s="9">
        <f>(T1663/'Exhaust Gas Math'!$B$14)+('Exhaust Gas Math'!$D$10)</f>
        <v>4.4059320573952224E-4</v>
      </c>
      <c r="V1663">
        <f>('Exhaust Gas Math'!$E$10*((-0.000000001)*V1662^3+(0.000002)*V1662^2-0.0012*V1662+1.3446)*$B$18+T1663*'Exhaust Gas Math'!$D$14*$B$17)/('Exhaust Gas Math'!$E$10*((-0.000000001)*V1662^3+(0.000002)*V1662^2-0.0012*V1662+1.3446)+T1663*'Exhaust Gas Math'!$D$14)</f>
        <v>1100</v>
      </c>
      <c r="W1663">
        <f t="shared" si="357"/>
        <v>101325</v>
      </c>
      <c r="X1663" s="9">
        <f t="shared" si="358"/>
        <v>101325</v>
      </c>
    </row>
    <row r="1664" spans="3:24" x14ac:dyDescent="0.2">
      <c r="C1664" s="1"/>
      <c r="D1664" s="1"/>
      <c r="E1664">
        <f t="shared" si="351"/>
        <v>0.20750000000001001</v>
      </c>
      <c r="F1664">
        <f t="shared" si="352"/>
        <v>101325</v>
      </c>
      <c r="H1664" s="1">
        <v>0.20750000000001001</v>
      </c>
      <c r="I1664" s="1">
        <f t="shared" si="359"/>
        <v>270.00000000036016</v>
      </c>
      <c r="J1664" s="1">
        <f t="shared" si="360"/>
        <v>0</v>
      </c>
      <c r="K1664" s="1">
        <f t="shared" si="361"/>
        <v>2.4166367924365701E-4</v>
      </c>
      <c r="L1664" s="1">
        <f t="shared" si="362"/>
        <v>0</v>
      </c>
      <c r="M1664" s="10">
        <f t="shared" si="353"/>
        <v>3.1699999999800652E-2</v>
      </c>
      <c r="N1664" s="9">
        <f t="shared" si="354"/>
        <v>-19.917697423759289</v>
      </c>
      <c r="O1664">
        <f>((-0.0000000008)*V1664^3+(0.000003)*V1664^2-0.004*V1664+2.013)*('Exhaust Gas Math'!$E$10/(T1664+'Exhaust Gas Math'!$E$10))+(357.45*V1664^-1.004)*(T1664/(T1664+'Exhaust Gas Math'!$E$10))</f>
        <v>0.17819999999999947</v>
      </c>
      <c r="P1664">
        <f t="shared" si="363"/>
        <v>0</v>
      </c>
      <c r="Q1664" s="9">
        <f t="shared" si="355"/>
        <v>0</v>
      </c>
      <c r="R1664" s="10">
        <f t="shared" si="356"/>
        <v>3.9769296294121147E-5</v>
      </c>
      <c r="S1664">
        <f t="shared" si="364"/>
        <v>0</v>
      </c>
      <c r="T1664" s="9">
        <f>S1664*'Exhaust Gas Math'!$C$14</f>
        <v>0</v>
      </c>
      <c r="U1664" s="9">
        <f>(T1664/'Exhaust Gas Math'!$B$14)+('Exhaust Gas Math'!$D$10)</f>
        <v>4.4059320573952224E-4</v>
      </c>
      <c r="V1664">
        <f>('Exhaust Gas Math'!$E$10*((-0.000000001)*V1663^3+(0.000002)*V1663^2-0.0012*V1663+1.3446)*$B$18+T1664*'Exhaust Gas Math'!$D$14*$B$17)/('Exhaust Gas Math'!$E$10*((-0.000000001)*V1663^3+(0.000002)*V1663^2-0.0012*V1663+1.3446)+T1664*'Exhaust Gas Math'!$D$14)</f>
        <v>1100</v>
      </c>
      <c r="W1664">
        <f t="shared" si="357"/>
        <v>101325</v>
      </c>
      <c r="X1664" s="9">
        <f t="shared" si="358"/>
        <v>101325</v>
      </c>
    </row>
    <row r="1665" spans="3:24" x14ac:dyDescent="0.2">
      <c r="C1665" s="1"/>
      <c r="D1665" s="1"/>
      <c r="E1665">
        <f t="shared" si="351"/>
        <v>0.20762500000001</v>
      </c>
      <c r="F1665">
        <f t="shared" si="352"/>
        <v>101325</v>
      </c>
      <c r="H1665" s="1">
        <v>0.20762500000001</v>
      </c>
      <c r="I1665" s="1">
        <f t="shared" si="359"/>
        <v>274.50000000036016</v>
      </c>
      <c r="J1665" s="1">
        <f t="shared" si="360"/>
        <v>0</v>
      </c>
      <c r="K1665" s="1">
        <f t="shared" si="361"/>
        <v>1.3989569110639923E-4</v>
      </c>
      <c r="L1665" s="1">
        <f t="shared" si="362"/>
        <v>0</v>
      </c>
      <c r="M1665" s="10">
        <f t="shared" si="353"/>
        <v>2.9212846665228682E-2</v>
      </c>
      <c r="N1665" s="9">
        <f t="shared" si="354"/>
        <v>-19.856297809787481</v>
      </c>
      <c r="O1665">
        <f>((-0.0000000008)*V1665^3+(0.000003)*V1665^2-0.004*V1665+2.013)*('Exhaust Gas Math'!$E$10/(T1665+'Exhaust Gas Math'!$E$10))+(357.45*V1665^-1.004)*(T1665/(T1665+'Exhaust Gas Math'!$E$10))</f>
        <v>0.17819999999999947</v>
      </c>
      <c r="P1665">
        <f t="shared" si="363"/>
        <v>0</v>
      </c>
      <c r="Q1665" s="9">
        <f t="shared" si="355"/>
        <v>0</v>
      </c>
      <c r="R1665" s="10">
        <f t="shared" si="356"/>
        <v>3.9769296294121147E-5</v>
      </c>
      <c r="S1665">
        <f t="shared" si="364"/>
        <v>0</v>
      </c>
      <c r="T1665" s="9">
        <f>S1665*'Exhaust Gas Math'!$C$14</f>
        <v>0</v>
      </c>
      <c r="U1665" s="9">
        <f>(T1665/'Exhaust Gas Math'!$B$14)+('Exhaust Gas Math'!$D$10)</f>
        <v>4.4059320573952224E-4</v>
      </c>
      <c r="V1665">
        <f>('Exhaust Gas Math'!$E$10*((-0.000000001)*V1664^3+(0.000002)*V1664^2-0.0012*V1664+1.3446)*$B$18+T1665*'Exhaust Gas Math'!$D$14*$B$17)/('Exhaust Gas Math'!$E$10*((-0.000000001)*V1664^3+(0.000002)*V1664^2-0.0012*V1664+1.3446)+T1665*'Exhaust Gas Math'!$D$14)</f>
        <v>1100</v>
      </c>
      <c r="W1665">
        <f t="shared" si="357"/>
        <v>101325</v>
      </c>
      <c r="X1665" s="9">
        <f t="shared" si="358"/>
        <v>101325</v>
      </c>
    </row>
    <row r="1666" spans="3:24" x14ac:dyDescent="0.2">
      <c r="C1666" s="1"/>
      <c r="D1666" s="1"/>
      <c r="E1666">
        <f t="shared" si="351"/>
        <v>0.20775000000001001</v>
      </c>
      <c r="F1666">
        <f t="shared" si="352"/>
        <v>101325</v>
      </c>
      <c r="H1666" s="1">
        <v>0.20775000000001001</v>
      </c>
      <c r="I1666" s="1">
        <f t="shared" si="359"/>
        <v>279.00000000036016</v>
      </c>
      <c r="J1666" s="1">
        <f t="shared" si="360"/>
        <v>0</v>
      </c>
      <c r="K1666" s="1">
        <f t="shared" si="361"/>
        <v>6.5414311289785365E-5</v>
      </c>
      <c r="L1666" s="1">
        <f t="shared" si="362"/>
        <v>0</v>
      </c>
      <c r="M1666" s="10">
        <f t="shared" si="353"/>
        <v>2.6741027458027984E-2</v>
      </c>
      <c r="N1666" s="9">
        <f t="shared" si="354"/>
        <v>-19.672477516929288</v>
      </c>
      <c r="O1666">
        <f>((-0.0000000008)*V1666^3+(0.000003)*V1666^2-0.004*V1666+2.013)*('Exhaust Gas Math'!$E$10/(T1666+'Exhaust Gas Math'!$E$10))+(357.45*V1666^-1.004)*(T1666/(T1666+'Exhaust Gas Math'!$E$10))</f>
        <v>0.17819999999999947</v>
      </c>
      <c r="P1666">
        <f t="shared" si="363"/>
        <v>0</v>
      </c>
      <c r="Q1666" s="9">
        <f t="shared" si="355"/>
        <v>0</v>
      </c>
      <c r="R1666" s="10">
        <f t="shared" si="356"/>
        <v>3.9769296294121147E-5</v>
      </c>
      <c r="S1666">
        <f t="shared" si="364"/>
        <v>0</v>
      </c>
      <c r="T1666" s="9">
        <f>S1666*'Exhaust Gas Math'!$C$14</f>
        <v>0</v>
      </c>
      <c r="U1666" s="9">
        <f>(T1666/'Exhaust Gas Math'!$B$14)+('Exhaust Gas Math'!$D$10)</f>
        <v>4.4059320573952224E-4</v>
      </c>
      <c r="V1666">
        <f>('Exhaust Gas Math'!$E$10*((-0.000000001)*V1665^3+(0.000002)*V1665^2-0.0012*V1665+1.3446)*$B$18+T1666*'Exhaust Gas Math'!$D$14*$B$17)/('Exhaust Gas Math'!$E$10*((-0.000000001)*V1665^3+(0.000002)*V1665^2-0.0012*V1665+1.3446)+T1666*'Exhaust Gas Math'!$D$14)</f>
        <v>1100</v>
      </c>
      <c r="W1666">
        <f t="shared" si="357"/>
        <v>101325</v>
      </c>
      <c r="X1666" s="9">
        <f t="shared" si="358"/>
        <v>101325</v>
      </c>
    </row>
    <row r="1667" spans="3:24" x14ac:dyDescent="0.2">
      <c r="C1667" s="1"/>
      <c r="D1667" s="1"/>
      <c r="E1667">
        <f t="shared" ref="E1667:E1730" si="365">H1667</f>
        <v>0.20787500000001</v>
      </c>
      <c r="F1667">
        <f t="shared" ref="F1667:F1730" si="366">X1667</f>
        <v>101325</v>
      </c>
      <c r="H1667" s="1">
        <v>0.20787500000001</v>
      </c>
      <c r="I1667" s="1">
        <f t="shared" si="359"/>
        <v>283.50000000036016</v>
      </c>
      <c r="J1667" s="1">
        <f t="shared" si="360"/>
        <v>0</v>
      </c>
      <c r="K1667" s="1">
        <f t="shared" si="361"/>
        <v>1.8774809279797303E-5</v>
      </c>
      <c r="L1667" s="1">
        <f t="shared" si="362"/>
        <v>0</v>
      </c>
      <c r="M1667" s="10">
        <f t="shared" si="353"/>
        <v>2.4299781965574245E-2</v>
      </c>
      <c r="N1667" s="9">
        <f t="shared" si="354"/>
        <v>-19.36736985841663</v>
      </c>
      <c r="O1667">
        <f>((-0.0000000008)*V1667^3+(0.000003)*V1667^2-0.004*V1667+2.013)*('Exhaust Gas Math'!$E$10/(T1667+'Exhaust Gas Math'!$E$10))+(357.45*V1667^-1.004)*(T1667/(T1667+'Exhaust Gas Math'!$E$10))</f>
        <v>0.17819999999999947</v>
      </c>
      <c r="P1667">
        <f t="shared" si="363"/>
        <v>0</v>
      </c>
      <c r="Q1667" s="9">
        <f t="shared" si="355"/>
        <v>0</v>
      </c>
      <c r="R1667" s="10">
        <f t="shared" si="356"/>
        <v>3.9769296294121147E-5</v>
      </c>
      <c r="S1667">
        <f t="shared" si="364"/>
        <v>0</v>
      </c>
      <c r="T1667" s="9">
        <f>S1667*'Exhaust Gas Math'!$C$14</f>
        <v>0</v>
      </c>
      <c r="U1667" s="9">
        <f>(T1667/'Exhaust Gas Math'!$B$14)+('Exhaust Gas Math'!$D$10)</f>
        <v>4.4059320573952224E-4</v>
      </c>
      <c r="V1667">
        <f>('Exhaust Gas Math'!$E$10*((-0.000000001)*V1666^3+(0.000002)*V1666^2-0.0012*V1666+1.3446)*$B$18+T1667*'Exhaust Gas Math'!$D$14*$B$17)/('Exhaust Gas Math'!$E$10*((-0.000000001)*V1666^3+(0.000002)*V1666^2-0.0012*V1666+1.3446)+T1667*'Exhaust Gas Math'!$D$14)</f>
        <v>1100</v>
      </c>
      <c r="W1667">
        <f t="shared" si="357"/>
        <v>101325</v>
      </c>
      <c r="X1667" s="9">
        <f t="shared" si="358"/>
        <v>101325</v>
      </c>
    </row>
    <row r="1668" spans="3:24" x14ac:dyDescent="0.2">
      <c r="C1668" s="1"/>
      <c r="D1668" s="1"/>
      <c r="E1668">
        <f t="shared" si="365"/>
        <v>0.20800000000001001</v>
      </c>
      <c r="F1668">
        <f t="shared" si="366"/>
        <v>101325</v>
      </c>
      <c r="H1668" s="1">
        <v>0.20800000000001001</v>
      </c>
      <c r="I1668" s="1">
        <f t="shared" si="359"/>
        <v>288.00000000036016</v>
      </c>
      <c r="J1668" s="1">
        <f t="shared" si="360"/>
        <v>0</v>
      </c>
      <c r="K1668" s="1">
        <f t="shared" si="361"/>
        <v>3.2488932642663407E-7</v>
      </c>
      <c r="L1668" s="1">
        <f t="shared" si="362"/>
        <v>0</v>
      </c>
      <c r="M1668" s="10">
        <f t="shared" ref="M1668:M1731" si="367">-(($B$3/1000)/2)*COS($B$10*H1668)+(($B$3/1000)/2)</f>
        <v>2.1904161278124095E-2</v>
      </c>
      <c r="N1668" s="9">
        <f t="shared" ref="N1668:N1731" si="368">($B$3/1000/2)*$B$10*SIN($B$10*H1668)</f>
        <v>-18.942855924422663</v>
      </c>
      <c r="O1668">
        <f>((-0.0000000008)*V1668^3+(0.000003)*V1668^2-0.004*V1668+2.013)*('Exhaust Gas Math'!$E$10/(T1668+'Exhaust Gas Math'!$E$10))+(357.45*V1668^-1.004)*(T1668/(T1668+'Exhaust Gas Math'!$E$10))</f>
        <v>0.17819999999999947</v>
      </c>
      <c r="P1668">
        <f t="shared" si="363"/>
        <v>0</v>
      </c>
      <c r="Q1668" s="9">
        <f t="shared" ref="Q1668:Q1731" si="369">M1668*$B$4*J1668</f>
        <v>0</v>
      </c>
      <c r="R1668" s="10">
        <f t="shared" ref="R1668:R1731" si="370">$B$7+J1668*Q1668</f>
        <v>3.9769296294121147E-5</v>
      </c>
      <c r="S1668">
        <f t="shared" si="364"/>
        <v>0</v>
      </c>
      <c r="T1668" s="9">
        <f>S1668*'Exhaust Gas Math'!$C$14</f>
        <v>0</v>
      </c>
      <c r="U1668" s="9">
        <f>(T1668/'Exhaust Gas Math'!$B$14)+('Exhaust Gas Math'!$D$10)</f>
        <v>4.4059320573952224E-4</v>
      </c>
      <c r="V1668">
        <f>('Exhaust Gas Math'!$E$10*((-0.000000001)*V1667^3+(0.000002)*V1667^2-0.0012*V1667+1.3446)*$B$18+T1668*'Exhaust Gas Math'!$D$14*$B$17)/('Exhaust Gas Math'!$E$10*((-0.000000001)*V1667^3+(0.000002)*V1667^2-0.0012*V1667+1.3446)+T1668*'Exhaust Gas Math'!$D$14)</f>
        <v>1100</v>
      </c>
      <c r="W1668">
        <f t="shared" ref="W1668:W1731" si="371">(U1668*$B$15*V1668)/R1668</f>
        <v>101325</v>
      </c>
      <c r="X1668" s="9">
        <f t="shared" ref="X1668:X1731" si="372">P1668+W1668</f>
        <v>101325</v>
      </c>
    </row>
    <row r="1669" spans="3:24" x14ac:dyDescent="0.2">
      <c r="C1669" s="1"/>
      <c r="D1669" s="1"/>
      <c r="E1669">
        <f t="shared" si="365"/>
        <v>0.20812500000001</v>
      </c>
      <c r="F1669">
        <f t="shared" si="366"/>
        <v>101325</v>
      </c>
      <c r="H1669" s="1">
        <v>0.20812500000001</v>
      </c>
      <c r="I1669" s="1">
        <f t="shared" ref="I1669:I1732" si="373">($B$9*360*H1669)-(720*FLOOR(H1669/(1/($B$9/2)),1))</f>
        <v>292.50000000036016</v>
      </c>
      <c r="J1669" s="1">
        <f t="shared" ref="J1669:J1732" si="374">IF(I1669&lt;=$B$12,1,0)</f>
        <v>0</v>
      </c>
      <c r="K1669" s="1">
        <f t="shared" ref="K1669:K1732" si="375">-0.0038*COS(0.549848656*(I1669+(327.363-$B$12)/2)*2*PI()/180)+0.0038</f>
        <v>1.0202098258076976E-5</v>
      </c>
      <c r="L1669" s="1">
        <f t="shared" ref="L1669:L1732" si="376">ROUND((-0.0038*COS(0.549848656*(I1669+38.606)*2*PI()/180)+0.0038)/0.0076,2)*J1669</f>
        <v>0</v>
      </c>
      <c r="M1669" s="10">
        <f t="shared" si="367"/>
        <v>1.9568935193842937E-2</v>
      </c>
      <c r="N1669" s="9">
        <f t="shared" si="368"/>
        <v>-18.401552984516179</v>
      </c>
      <c r="O1669">
        <f>((-0.0000000008)*V1669^3+(0.000003)*V1669^2-0.004*V1669+2.013)*('Exhaust Gas Math'!$E$10/(T1669+'Exhaust Gas Math'!$E$10))+(357.45*V1669^-1.004)*(T1669/(T1669+'Exhaust Gas Math'!$E$10))</f>
        <v>0.17819999999999947</v>
      </c>
      <c r="P1669">
        <f t="shared" ref="P1669:P1732" si="377">J1669*SIGN(N1669)*-0.5*O1669*N1669^2</f>
        <v>0</v>
      </c>
      <c r="Q1669" s="9">
        <f t="shared" si="369"/>
        <v>0</v>
      </c>
      <c r="R1669" s="10">
        <f t="shared" si="370"/>
        <v>3.9769296294121147E-5</v>
      </c>
      <c r="S1669">
        <f t="shared" ref="S1669:S1732" si="378">J1669*(1.5603*L1669*(Q1669-Q1668)*$B$14+S1668)</f>
        <v>0</v>
      </c>
      <c r="T1669" s="9">
        <f>S1669*'Exhaust Gas Math'!$C$14</f>
        <v>0</v>
      </c>
      <c r="U1669" s="9">
        <f>(T1669/'Exhaust Gas Math'!$B$14)+('Exhaust Gas Math'!$D$10)</f>
        <v>4.4059320573952224E-4</v>
      </c>
      <c r="V1669">
        <f>('Exhaust Gas Math'!$E$10*((-0.000000001)*V1668^3+(0.000002)*V1668^2-0.0012*V1668+1.3446)*$B$18+T1669*'Exhaust Gas Math'!$D$14*$B$17)/('Exhaust Gas Math'!$E$10*((-0.000000001)*V1668^3+(0.000002)*V1668^2-0.0012*V1668+1.3446)+T1669*'Exhaust Gas Math'!$D$14)</f>
        <v>1100</v>
      </c>
      <c r="W1669">
        <f t="shared" si="371"/>
        <v>101325</v>
      </c>
      <c r="X1669" s="9">
        <f t="shared" si="372"/>
        <v>101325</v>
      </c>
    </row>
    <row r="1670" spans="3:24" x14ac:dyDescent="0.2">
      <c r="C1670" s="1"/>
      <c r="D1670" s="1"/>
      <c r="E1670">
        <f t="shared" si="365"/>
        <v>0.20825000000001001</v>
      </c>
      <c r="F1670">
        <f t="shared" si="366"/>
        <v>101325</v>
      </c>
      <c r="H1670" s="1">
        <v>0.20825000000001001</v>
      </c>
      <c r="I1670" s="1">
        <f t="shared" si="373"/>
        <v>297.00000000036016</v>
      </c>
      <c r="J1670" s="1">
        <f t="shared" si="374"/>
        <v>0</v>
      </c>
      <c r="K1670" s="1">
        <f t="shared" si="375"/>
        <v>4.8332800050013541E-5</v>
      </c>
      <c r="L1670" s="1">
        <f t="shared" si="376"/>
        <v>0</v>
      </c>
      <c r="M1670" s="10">
        <f t="shared" si="367"/>
        <v>1.7308501158078471E-2</v>
      </c>
      <c r="N1670" s="9">
        <f t="shared" si="368"/>
        <v>-17.746798351322422</v>
      </c>
      <c r="O1670">
        <f>((-0.0000000008)*V1670^3+(0.000003)*V1670^2-0.004*V1670+2.013)*('Exhaust Gas Math'!$E$10/(T1670+'Exhaust Gas Math'!$E$10))+(357.45*V1670^-1.004)*(T1670/(T1670+'Exhaust Gas Math'!$E$10))</f>
        <v>0.17819999999999947</v>
      </c>
      <c r="P1670">
        <f t="shared" si="377"/>
        <v>0</v>
      </c>
      <c r="Q1670" s="9">
        <f t="shared" si="369"/>
        <v>0</v>
      </c>
      <c r="R1670" s="10">
        <f t="shared" si="370"/>
        <v>3.9769296294121147E-5</v>
      </c>
      <c r="S1670">
        <f t="shared" si="378"/>
        <v>0</v>
      </c>
      <c r="T1670" s="9">
        <f>S1670*'Exhaust Gas Math'!$C$14</f>
        <v>0</v>
      </c>
      <c r="U1670" s="9">
        <f>(T1670/'Exhaust Gas Math'!$B$14)+('Exhaust Gas Math'!$D$10)</f>
        <v>4.4059320573952224E-4</v>
      </c>
      <c r="V1670">
        <f>('Exhaust Gas Math'!$E$10*((-0.000000001)*V1669^3+(0.000002)*V1669^2-0.0012*V1669+1.3446)*$B$18+T1670*'Exhaust Gas Math'!$D$14*$B$17)/('Exhaust Gas Math'!$E$10*((-0.000000001)*V1669^3+(0.000002)*V1669^2-0.0012*V1669+1.3446)+T1670*'Exhaust Gas Math'!$D$14)</f>
        <v>1100</v>
      </c>
      <c r="W1670">
        <f t="shared" si="371"/>
        <v>101325</v>
      </c>
      <c r="X1670" s="9">
        <f t="shared" si="372"/>
        <v>101325</v>
      </c>
    </row>
    <row r="1671" spans="3:24" x14ac:dyDescent="0.2">
      <c r="C1671" s="1"/>
      <c r="D1671" s="1"/>
      <c r="E1671">
        <f t="shared" si="365"/>
        <v>0.20837500000001</v>
      </c>
      <c r="F1671">
        <f t="shared" si="366"/>
        <v>101325</v>
      </c>
      <c r="H1671" s="1">
        <v>0.20837500000001</v>
      </c>
      <c r="I1671" s="1">
        <f t="shared" si="373"/>
        <v>301.50000000036016</v>
      </c>
      <c r="J1671" s="1">
        <f t="shared" si="374"/>
        <v>0</v>
      </c>
      <c r="K1671" s="1">
        <f t="shared" si="375"/>
        <v>1.1443272479160762E-4</v>
      </c>
      <c r="L1671" s="1">
        <f t="shared" si="376"/>
        <v>0</v>
      </c>
      <c r="M1671" s="10">
        <f t="shared" si="367"/>
        <v>1.5136795498334271E-2</v>
      </c>
      <c r="N1671" s="9">
        <f t="shared" si="368"/>
        <v>-16.982628804883685</v>
      </c>
      <c r="O1671">
        <f>((-0.0000000008)*V1671^3+(0.000003)*V1671^2-0.004*V1671+2.013)*('Exhaust Gas Math'!$E$10/(T1671+'Exhaust Gas Math'!$E$10))+(357.45*V1671^-1.004)*(T1671/(T1671+'Exhaust Gas Math'!$E$10))</f>
        <v>0.17819999999999947</v>
      </c>
      <c r="P1671">
        <f t="shared" si="377"/>
        <v>0</v>
      </c>
      <c r="Q1671" s="9">
        <f t="shared" si="369"/>
        <v>0</v>
      </c>
      <c r="R1671" s="10">
        <f t="shared" si="370"/>
        <v>3.9769296294121147E-5</v>
      </c>
      <c r="S1671">
        <f t="shared" si="378"/>
        <v>0</v>
      </c>
      <c r="T1671" s="9">
        <f>S1671*'Exhaust Gas Math'!$C$14</f>
        <v>0</v>
      </c>
      <c r="U1671" s="9">
        <f>(T1671/'Exhaust Gas Math'!$B$14)+('Exhaust Gas Math'!$D$10)</f>
        <v>4.4059320573952224E-4</v>
      </c>
      <c r="V1671">
        <f>('Exhaust Gas Math'!$E$10*((-0.000000001)*V1670^3+(0.000002)*V1670^2-0.0012*V1670+1.3446)*$B$18+T1671*'Exhaust Gas Math'!$D$14*$B$17)/('Exhaust Gas Math'!$E$10*((-0.000000001)*V1670^3+(0.000002)*V1670^2-0.0012*V1670+1.3446)+T1671*'Exhaust Gas Math'!$D$14)</f>
        <v>1100</v>
      </c>
      <c r="W1671">
        <f t="shared" si="371"/>
        <v>101325</v>
      </c>
      <c r="X1671" s="9">
        <f t="shared" si="372"/>
        <v>101325</v>
      </c>
    </row>
    <row r="1672" spans="3:24" x14ac:dyDescent="0.2">
      <c r="C1672" s="1"/>
      <c r="D1672" s="1"/>
      <c r="E1672">
        <f t="shared" si="365"/>
        <v>0.20850000000001001</v>
      </c>
      <c r="F1672">
        <f t="shared" si="366"/>
        <v>101325</v>
      </c>
      <c r="H1672" s="1">
        <v>0.20850000000001001</v>
      </c>
      <c r="I1672" s="1">
        <f t="shared" si="373"/>
        <v>306.00000000036016</v>
      </c>
      <c r="J1672" s="1">
        <f t="shared" si="374"/>
        <v>0</v>
      </c>
      <c r="K1672" s="1">
        <f t="shared" si="375"/>
        <v>2.0800908795973183E-4</v>
      </c>
      <c r="L1672" s="1">
        <f t="shared" si="376"/>
        <v>0</v>
      </c>
      <c r="M1672" s="10">
        <f t="shared" si="367"/>
        <v>1.3067207502167236E-2</v>
      </c>
      <c r="N1672" s="9">
        <f t="shared" si="368"/>
        <v>-16.113755704565712</v>
      </c>
      <c r="O1672">
        <f>((-0.0000000008)*V1672^3+(0.000003)*V1672^2-0.004*V1672+2.013)*('Exhaust Gas Math'!$E$10/(T1672+'Exhaust Gas Math'!$E$10))+(357.45*V1672^-1.004)*(T1672/(T1672+'Exhaust Gas Math'!$E$10))</f>
        <v>0.17819999999999947</v>
      </c>
      <c r="P1672">
        <f t="shared" si="377"/>
        <v>0</v>
      </c>
      <c r="Q1672" s="9">
        <f t="shared" si="369"/>
        <v>0</v>
      </c>
      <c r="R1672" s="10">
        <f t="shared" si="370"/>
        <v>3.9769296294121147E-5</v>
      </c>
      <c r="S1672">
        <f t="shared" si="378"/>
        <v>0</v>
      </c>
      <c r="T1672" s="9">
        <f>S1672*'Exhaust Gas Math'!$C$14</f>
        <v>0</v>
      </c>
      <c r="U1672" s="9">
        <f>(T1672/'Exhaust Gas Math'!$B$14)+('Exhaust Gas Math'!$D$10)</f>
        <v>4.4059320573952224E-4</v>
      </c>
      <c r="V1672">
        <f>('Exhaust Gas Math'!$E$10*((-0.000000001)*V1671^3+(0.000002)*V1671^2-0.0012*V1671+1.3446)*$B$18+T1672*'Exhaust Gas Math'!$D$14*$B$17)/('Exhaust Gas Math'!$E$10*((-0.000000001)*V1671^3+(0.000002)*V1671^2-0.0012*V1671+1.3446)+T1672*'Exhaust Gas Math'!$D$14)</f>
        <v>1100</v>
      </c>
      <c r="W1672">
        <f t="shared" si="371"/>
        <v>101325</v>
      </c>
      <c r="X1672" s="9">
        <f t="shared" si="372"/>
        <v>101325</v>
      </c>
    </row>
    <row r="1673" spans="3:24" x14ac:dyDescent="0.2">
      <c r="C1673" s="1"/>
      <c r="D1673" s="1"/>
      <c r="E1673">
        <f t="shared" si="365"/>
        <v>0.20862500000001</v>
      </c>
      <c r="F1673">
        <f t="shared" si="366"/>
        <v>101325</v>
      </c>
      <c r="H1673" s="1">
        <v>0.20862500000001</v>
      </c>
      <c r="I1673" s="1">
        <f t="shared" si="373"/>
        <v>310.50000000036016</v>
      </c>
      <c r="J1673" s="1">
        <f t="shared" si="374"/>
        <v>0</v>
      </c>
      <c r="K1673" s="1">
        <f t="shared" si="375"/>
        <v>3.2836426419883885E-4</v>
      </c>
      <c r="L1673" s="1">
        <f t="shared" si="376"/>
        <v>0</v>
      </c>
      <c r="M1673" s="10">
        <f t="shared" si="367"/>
        <v>1.1112496867781582E-2</v>
      </c>
      <c r="N1673" s="9">
        <f t="shared" si="368"/>
        <v>-15.14553594196158</v>
      </c>
      <c r="O1673">
        <f>((-0.0000000008)*V1673^3+(0.000003)*V1673^2-0.004*V1673+2.013)*('Exhaust Gas Math'!$E$10/(T1673+'Exhaust Gas Math'!$E$10))+(357.45*V1673^-1.004)*(T1673/(T1673+'Exhaust Gas Math'!$E$10))</f>
        <v>0.17819999999999947</v>
      </c>
      <c r="P1673">
        <f t="shared" si="377"/>
        <v>0</v>
      </c>
      <c r="Q1673" s="9">
        <f t="shared" si="369"/>
        <v>0</v>
      </c>
      <c r="R1673" s="10">
        <f t="shared" si="370"/>
        <v>3.9769296294121147E-5</v>
      </c>
      <c r="S1673">
        <f t="shared" si="378"/>
        <v>0</v>
      </c>
      <c r="T1673" s="9">
        <f>S1673*'Exhaust Gas Math'!$C$14</f>
        <v>0</v>
      </c>
      <c r="U1673" s="9">
        <f>(T1673/'Exhaust Gas Math'!$B$14)+('Exhaust Gas Math'!$D$10)</f>
        <v>4.4059320573952224E-4</v>
      </c>
      <c r="V1673">
        <f>('Exhaust Gas Math'!$E$10*((-0.000000001)*V1672^3+(0.000002)*V1672^2-0.0012*V1672+1.3446)*$B$18+T1673*'Exhaust Gas Math'!$D$14*$B$17)/('Exhaust Gas Math'!$E$10*((-0.000000001)*V1672^3+(0.000002)*V1672^2-0.0012*V1672+1.3446)+T1673*'Exhaust Gas Math'!$D$14)</f>
        <v>1100</v>
      </c>
      <c r="W1673">
        <f t="shared" si="371"/>
        <v>101325</v>
      </c>
      <c r="X1673" s="9">
        <f t="shared" si="372"/>
        <v>101325</v>
      </c>
    </row>
    <row r="1674" spans="3:24" x14ac:dyDescent="0.2">
      <c r="C1674" s="1"/>
      <c r="D1674" s="1"/>
      <c r="E1674">
        <f t="shared" si="365"/>
        <v>0.20875000000001001</v>
      </c>
      <c r="F1674">
        <f t="shared" si="366"/>
        <v>101325</v>
      </c>
      <c r="H1674" s="1">
        <v>0.20875000000001001</v>
      </c>
      <c r="I1674" s="1">
        <f t="shared" si="373"/>
        <v>315.00000000036016</v>
      </c>
      <c r="J1674" s="1">
        <f t="shared" si="374"/>
        <v>0</v>
      </c>
      <c r="K1674" s="1">
        <f t="shared" si="375"/>
        <v>4.7460098821913276E-4</v>
      </c>
      <c r="L1674" s="1">
        <f t="shared" si="376"/>
        <v>0</v>
      </c>
      <c r="M1674" s="10">
        <f t="shared" si="367"/>
        <v>9.2847150362455472E-3</v>
      </c>
      <c r="N1674" s="9">
        <f t="shared" si="368"/>
        <v>-14.083938913873492</v>
      </c>
      <c r="O1674">
        <f>((-0.0000000008)*V1674^3+(0.000003)*V1674^2-0.004*V1674+2.013)*('Exhaust Gas Math'!$E$10/(T1674+'Exhaust Gas Math'!$E$10))+(357.45*V1674^-1.004)*(T1674/(T1674+'Exhaust Gas Math'!$E$10))</f>
        <v>0.17819999999999947</v>
      </c>
      <c r="P1674">
        <f t="shared" si="377"/>
        <v>0</v>
      </c>
      <c r="Q1674" s="9">
        <f t="shared" si="369"/>
        <v>0</v>
      </c>
      <c r="R1674" s="10">
        <f t="shared" si="370"/>
        <v>3.9769296294121147E-5</v>
      </c>
      <c r="S1674">
        <f t="shared" si="378"/>
        <v>0</v>
      </c>
      <c r="T1674" s="9">
        <f>S1674*'Exhaust Gas Math'!$C$14</f>
        <v>0</v>
      </c>
      <c r="U1674" s="9">
        <f>(T1674/'Exhaust Gas Math'!$B$14)+('Exhaust Gas Math'!$D$10)</f>
        <v>4.4059320573952224E-4</v>
      </c>
      <c r="V1674">
        <f>('Exhaust Gas Math'!$E$10*((-0.000000001)*V1673^3+(0.000002)*V1673^2-0.0012*V1673+1.3446)*$B$18+T1674*'Exhaust Gas Math'!$D$14*$B$17)/('Exhaust Gas Math'!$E$10*((-0.000000001)*V1673^3+(0.000002)*V1673^2-0.0012*V1673+1.3446)+T1674*'Exhaust Gas Math'!$D$14)</f>
        <v>1100</v>
      </c>
      <c r="W1674">
        <f t="shared" si="371"/>
        <v>101325</v>
      </c>
      <c r="X1674" s="9">
        <f t="shared" si="372"/>
        <v>101325</v>
      </c>
    </row>
    <row r="1675" spans="3:24" x14ac:dyDescent="0.2">
      <c r="C1675" s="1"/>
      <c r="D1675" s="1"/>
      <c r="E1675">
        <f t="shared" si="365"/>
        <v>0.20887500000001</v>
      </c>
      <c r="F1675">
        <f t="shared" si="366"/>
        <v>101325</v>
      </c>
      <c r="H1675" s="1">
        <v>0.20887500000001</v>
      </c>
      <c r="I1675" s="1">
        <f t="shared" si="373"/>
        <v>319.50000000036016</v>
      </c>
      <c r="J1675" s="1">
        <f t="shared" si="374"/>
        <v>0</v>
      </c>
      <c r="K1675" s="1">
        <f t="shared" si="375"/>
        <v>6.4562904403940623E-4</v>
      </c>
      <c r="L1675" s="1">
        <f t="shared" si="376"/>
        <v>0</v>
      </c>
      <c r="M1675" s="10">
        <f t="shared" si="367"/>
        <v>7.5951308903496745E-3</v>
      </c>
      <c r="N1675" s="9">
        <f t="shared" si="368"/>
        <v>-12.935509718996443</v>
      </c>
      <c r="O1675">
        <f>((-0.0000000008)*V1675^3+(0.000003)*V1675^2-0.004*V1675+2.013)*('Exhaust Gas Math'!$E$10/(T1675+'Exhaust Gas Math'!$E$10))+(357.45*V1675^-1.004)*(T1675/(T1675+'Exhaust Gas Math'!$E$10))</f>
        <v>0.17819999999999947</v>
      </c>
      <c r="P1675">
        <f t="shared" si="377"/>
        <v>0</v>
      </c>
      <c r="Q1675" s="9">
        <f t="shared" si="369"/>
        <v>0</v>
      </c>
      <c r="R1675" s="10">
        <f t="shared" si="370"/>
        <v>3.9769296294121147E-5</v>
      </c>
      <c r="S1675">
        <f t="shared" si="378"/>
        <v>0</v>
      </c>
      <c r="T1675" s="9">
        <f>S1675*'Exhaust Gas Math'!$C$14</f>
        <v>0</v>
      </c>
      <c r="U1675" s="9">
        <f>(T1675/'Exhaust Gas Math'!$B$14)+('Exhaust Gas Math'!$D$10)</f>
        <v>4.4059320573952224E-4</v>
      </c>
      <c r="V1675">
        <f>('Exhaust Gas Math'!$E$10*((-0.000000001)*V1674^3+(0.000002)*V1674^2-0.0012*V1674+1.3446)*$B$18+T1675*'Exhaust Gas Math'!$D$14*$B$17)/('Exhaust Gas Math'!$E$10*((-0.000000001)*V1674^3+(0.000002)*V1674^2-0.0012*V1674+1.3446)+T1675*'Exhaust Gas Math'!$D$14)</f>
        <v>1100</v>
      </c>
      <c r="W1675">
        <f t="shared" si="371"/>
        <v>101325</v>
      </c>
      <c r="X1675" s="9">
        <f t="shared" si="372"/>
        <v>101325</v>
      </c>
    </row>
    <row r="1676" spans="3:24" x14ac:dyDescent="0.2">
      <c r="C1676" s="1"/>
      <c r="D1676" s="1"/>
      <c r="E1676">
        <f t="shared" si="365"/>
        <v>0.20900000000001001</v>
      </c>
      <c r="F1676">
        <f t="shared" si="366"/>
        <v>101325</v>
      </c>
      <c r="H1676" s="1">
        <v>0.20900000000001001</v>
      </c>
      <c r="I1676" s="1">
        <f t="shared" si="373"/>
        <v>324.00000000036016</v>
      </c>
      <c r="J1676" s="1">
        <f t="shared" si="374"/>
        <v>0</v>
      </c>
      <c r="K1676" s="1">
        <f t="shared" si="375"/>
        <v>8.4017339270526245E-4</v>
      </c>
      <c r="L1676" s="1">
        <f t="shared" si="376"/>
        <v>0</v>
      </c>
      <c r="M1676" s="10">
        <f t="shared" si="367"/>
        <v>6.0541612781971586E-3</v>
      </c>
      <c r="N1676" s="9">
        <f t="shared" si="368"/>
        <v>-11.707328805208308</v>
      </c>
      <c r="O1676">
        <f>((-0.0000000008)*V1676^3+(0.000003)*V1676^2-0.004*V1676+2.013)*('Exhaust Gas Math'!$E$10/(T1676+'Exhaust Gas Math'!$E$10))+(357.45*V1676^-1.004)*(T1676/(T1676+'Exhaust Gas Math'!$E$10))</f>
        <v>0.17819999999999947</v>
      </c>
      <c r="P1676">
        <f t="shared" si="377"/>
        <v>0</v>
      </c>
      <c r="Q1676" s="9">
        <f t="shared" si="369"/>
        <v>0</v>
      </c>
      <c r="R1676" s="10">
        <f t="shared" si="370"/>
        <v>3.9769296294121147E-5</v>
      </c>
      <c r="S1676">
        <f t="shared" si="378"/>
        <v>0</v>
      </c>
      <c r="T1676" s="9">
        <f>S1676*'Exhaust Gas Math'!$C$14</f>
        <v>0</v>
      </c>
      <c r="U1676" s="9">
        <f>(T1676/'Exhaust Gas Math'!$B$14)+('Exhaust Gas Math'!$D$10)</f>
        <v>4.4059320573952224E-4</v>
      </c>
      <c r="V1676">
        <f>('Exhaust Gas Math'!$E$10*((-0.000000001)*V1675^3+(0.000002)*V1675^2-0.0012*V1675+1.3446)*$B$18+T1676*'Exhaust Gas Math'!$D$14*$B$17)/('Exhaust Gas Math'!$E$10*((-0.000000001)*V1675^3+(0.000002)*V1675^2-0.0012*V1675+1.3446)+T1676*'Exhaust Gas Math'!$D$14)</f>
        <v>1100</v>
      </c>
      <c r="W1676">
        <f t="shared" si="371"/>
        <v>101325</v>
      </c>
      <c r="X1676" s="9">
        <f t="shared" si="372"/>
        <v>101325</v>
      </c>
    </row>
    <row r="1677" spans="3:24" x14ac:dyDescent="0.2">
      <c r="C1677" s="1"/>
      <c r="D1677" s="1"/>
      <c r="E1677">
        <f t="shared" si="365"/>
        <v>0.20912500000001</v>
      </c>
      <c r="F1677">
        <f t="shared" si="366"/>
        <v>101325</v>
      </c>
      <c r="H1677" s="1">
        <v>0.20912500000001</v>
      </c>
      <c r="I1677" s="1">
        <f t="shared" si="373"/>
        <v>328.50000000036016</v>
      </c>
      <c r="J1677" s="1">
        <f t="shared" si="374"/>
        <v>0</v>
      </c>
      <c r="K1677" s="1">
        <f t="shared" si="375"/>
        <v>1.056783677889383E-3</v>
      </c>
      <c r="L1677" s="1">
        <f t="shared" si="376"/>
        <v>0</v>
      </c>
      <c r="M1677" s="10">
        <f t="shared" si="367"/>
        <v>4.6713067898713177E-3</v>
      </c>
      <c r="N1677" s="9">
        <f t="shared" si="368"/>
        <v>-10.40696831625419</v>
      </c>
      <c r="O1677">
        <f>((-0.0000000008)*V1677^3+(0.000003)*V1677^2-0.004*V1677+2.013)*('Exhaust Gas Math'!$E$10/(T1677+'Exhaust Gas Math'!$E$10))+(357.45*V1677^-1.004)*(T1677/(T1677+'Exhaust Gas Math'!$E$10))</f>
        <v>0.17819999999999947</v>
      </c>
      <c r="P1677">
        <f t="shared" si="377"/>
        <v>0</v>
      </c>
      <c r="Q1677" s="9">
        <f t="shared" si="369"/>
        <v>0</v>
      </c>
      <c r="R1677" s="10">
        <f t="shared" si="370"/>
        <v>3.9769296294121147E-5</v>
      </c>
      <c r="S1677">
        <f t="shared" si="378"/>
        <v>0</v>
      </c>
      <c r="T1677" s="9">
        <f>S1677*'Exhaust Gas Math'!$C$14</f>
        <v>0</v>
      </c>
      <c r="U1677" s="9">
        <f>(T1677/'Exhaust Gas Math'!$B$14)+('Exhaust Gas Math'!$D$10)</f>
        <v>4.4059320573952224E-4</v>
      </c>
      <c r="V1677">
        <f>('Exhaust Gas Math'!$E$10*((-0.000000001)*V1676^3+(0.000002)*V1676^2-0.0012*V1676+1.3446)*$B$18+T1677*'Exhaust Gas Math'!$D$14*$B$17)/('Exhaust Gas Math'!$E$10*((-0.000000001)*V1676^3+(0.000002)*V1676^2-0.0012*V1676+1.3446)+T1677*'Exhaust Gas Math'!$D$14)</f>
        <v>1100</v>
      </c>
      <c r="W1677">
        <f t="shared" si="371"/>
        <v>101325</v>
      </c>
      <c r="X1677" s="9">
        <f t="shared" si="372"/>
        <v>101325</v>
      </c>
    </row>
    <row r="1678" spans="3:24" x14ac:dyDescent="0.2">
      <c r="C1678" s="1"/>
      <c r="D1678" s="1"/>
      <c r="E1678">
        <f t="shared" si="365"/>
        <v>0.20925000000001001</v>
      </c>
      <c r="F1678">
        <f t="shared" si="366"/>
        <v>101325</v>
      </c>
      <c r="H1678" s="1">
        <v>0.20925000000001001</v>
      </c>
      <c r="I1678" s="1">
        <f t="shared" si="373"/>
        <v>333.00000000036016</v>
      </c>
      <c r="J1678" s="1">
        <f t="shared" si="374"/>
        <v>0</v>
      </c>
      <c r="K1678" s="1">
        <f t="shared" si="375"/>
        <v>1.2938450385082496E-3</v>
      </c>
      <c r="L1678" s="1">
        <f t="shared" si="376"/>
        <v>0</v>
      </c>
      <c r="M1678" s="10">
        <f t="shared" si="367"/>
        <v>3.4550931831380458E-3</v>
      </c>
      <c r="N1678" s="9">
        <f t="shared" si="368"/>
        <v>-9.0424454069617255</v>
      </c>
      <c r="O1678">
        <f>((-0.0000000008)*V1678^3+(0.000003)*V1678^2-0.004*V1678+2.013)*('Exhaust Gas Math'!$E$10/(T1678+'Exhaust Gas Math'!$E$10))+(357.45*V1678^-1.004)*(T1678/(T1678+'Exhaust Gas Math'!$E$10))</f>
        <v>0.17819999999999947</v>
      </c>
      <c r="P1678">
        <f t="shared" si="377"/>
        <v>0</v>
      </c>
      <c r="Q1678" s="9">
        <f t="shared" si="369"/>
        <v>0</v>
      </c>
      <c r="R1678" s="10">
        <f t="shared" si="370"/>
        <v>3.9769296294121147E-5</v>
      </c>
      <c r="S1678">
        <f t="shared" si="378"/>
        <v>0</v>
      </c>
      <c r="T1678" s="9">
        <f>S1678*'Exhaust Gas Math'!$C$14</f>
        <v>0</v>
      </c>
      <c r="U1678" s="9">
        <f>(T1678/'Exhaust Gas Math'!$B$14)+('Exhaust Gas Math'!$D$10)</f>
        <v>4.4059320573952224E-4</v>
      </c>
      <c r="V1678">
        <f>('Exhaust Gas Math'!$E$10*((-0.000000001)*V1677^3+(0.000002)*V1677^2-0.0012*V1677+1.3446)*$B$18+T1678*'Exhaust Gas Math'!$D$14*$B$17)/('Exhaust Gas Math'!$E$10*((-0.000000001)*V1677^3+(0.000002)*V1677^2-0.0012*V1677+1.3446)+T1678*'Exhaust Gas Math'!$D$14)</f>
        <v>1100</v>
      </c>
      <c r="W1678">
        <f t="shared" si="371"/>
        <v>101325</v>
      </c>
      <c r="X1678" s="9">
        <f t="shared" si="372"/>
        <v>101325</v>
      </c>
    </row>
    <row r="1679" spans="3:24" x14ac:dyDescent="0.2">
      <c r="C1679" s="1"/>
      <c r="D1679" s="1"/>
      <c r="E1679">
        <f t="shared" si="365"/>
        <v>0.20937500000001</v>
      </c>
      <c r="F1679">
        <f t="shared" si="366"/>
        <v>101325</v>
      </c>
      <c r="H1679" s="1">
        <v>0.20937500000001</v>
      </c>
      <c r="I1679" s="1">
        <f t="shared" si="373"/>
        <v>337.50000000036016</v>
      </c>
      <c r="J1679" s="1">
        <f t="shared" si="374"/>
        <v>0</v>
      </c>
      <c r="K1679" s="1">
        <f t="shared" si="375"/>
        <v>1.5495901477456703E-3</v>
      </c>
      <c r="L1679" s="1">
        <f t="shared" si="376"/>
        <v>0</v>
      </c>
      <c r="M1679" s="10">
        <f t="shared" si="367"/>
        <v>2.4130188193161456E-3</v>
      </c>
      <c r="N1679" s="9">
        <f t="shared" si="368"/>
        <v>-7.6221728148181276</v>
      </c>
      <c r="O1679">
        <f>((-0.0000000008)*V1679^3+(0.000003)*V1679^2-0.004*V1679+2.013)*('Exhaust Gas Math'!$E$10/(T1679+'Exhaust Gas Math'!$E$10))+(357.45*V1679^-1.004)*(T1679/(T1679+'Exhaust Gas Math'!$E$10))</f>
        <v>0.17819999999999947</v>
      </c>
      <c r="P1679">
        <f t="shared" si="377"/>
        <v>0</v>
      </c>
      <c r="Q1679" s="9">
        <f t="shared" si="369"/>
        <v>0</v>
      </c>
      <c r="R1679" s="10">
        <f t="shared" si="370"/>
        <v>3.9769296294121147E-5</v>
      </c>
      <c r="S1679">
        <f t="shared" si="378"/>
        <v>0</v>
      </c>
      <c r="T1679" s="9">
        <f>S1679*'Exhaust Gas Math'!$C$14</f>
        <v>0</v>
      </c>
      <c r="U1679" s="9">
        <f>(T1679/'Exhaust Gas Math'!$B$14)+('Exhaust Gas Math'!$D$10)</f>
        <v>4.4059320573952224E-4</v>
      </c>
      <c r="V1679">
        <f>('Exhaust Gas Math'!$E$10*((-0.000000001)*V1678^3+(0.000002)*V1678^2-0.0012*V1678+1.3446)*$B$18+T1679*'Exhaust Gas Math'!$D$14*$B$17)/('Exhaust Gas Math'!$E$10*((-0.000000001)*V1678^3+(0.000002)*V1678^2-0.0012*V1678+1.3446)+T1679*'Exhaust Gas Math'!$D$14)</f>
        <v>1100</v>
      </c>
      <c r="W1679">
        <f t="shared" si="371"/>
        <v>101325</v>
      </c>
      <c r="X1679" s="9">
        <f t="shared" si="372"/>
        <v>101325</v>
      </c>
    </row>
    <row r="1680" spans="3:24" x14ac:dyDescent="0.2">
      <c r="C1680" s="1"/>
      <c r="D1680" s="1"/>
      <c r="E1680">
        <f t="shared" si="365"/>
        <v>0.20950000000001001</v>
      </c>
      <c r="F1680">
        <f t="shared" si="366"/>
        <v>101325</v>
      </c>
      <c r="H1680" s="1">
        <v>0.20950000000001001</v>
      </c>
      <c r="I1680" s="1">
        <f t="shared" si="373"/>
        <v>342.00000000036016</v>
      </c>
      <c r="J1680" s="1">
        <f t="shared" si="374"/>
        <v>0</v>
      </c>
      <c r="K1680" s="1">
        <f t="shared" si="375"/>
        <v>1.8221123887304544E-3</v>
      </c>
      <c r="L1680" s="1">
        <f t="shared" si="376"/>
        <v>0</v>
      </c>
      <c r="M1680" s="10">
        <f t="shared" si="367"/>
        <v>1.5515084333819623E-3</v>
      </c>
      <c r="N1680" s="9">
        <f t="shared" si="368"/>
        <v>-6.1549069926404725</v>
      </c>
      <c r="O1680">
        <f>((-0.0000000008)*V1680^3+(0.000003)*V1680^2-0.004*V1680+2.013)*('Exhaust Gas Math'!$E$10/(T1680+'Exhaust Gas Math'!$E$10))+(357.45*V1680^-1.004)*(T1680/(T1680+'Exhaust Gas Math'!$E$10))</f>
        <v>0.17819999999999947</v>
      </c>
      <c r="P1680">
        <f t="shared" si="377"/>
        <v>0</v>
      </c>
      <c r="Q1680" s="9">
        <f t="shared" si="369"/>
        <v>0</v>
      </c>
      <c r="R1680" s="10">
        <f t="shared" si="370"/>
        <v>3.9769296294121147E-5</v>
      </c>
      <c r="S1680">
        <f t="shared" si="378"/>
        <v>0</v>
      </c>
      <c r="T1680" s="9">
        <f>S1680*'Exhaust Gas Math'!$C$14</f>
        <v>0</v>
      </c>
      <c r="U1680" s="9">
        <f>(T1680/'Exhaust Gas Math'!$B$14)+('Exhaust Gas Math'!$D$10)</f>
        <v>4.4059320573952224E-4</v>
      </c>
      <c r="V1680">
        <f>('Exhaust Gas Math'!$E$10*((-0.000000001)*V1679^3+(0.000002)*V1679^2-0.0012*V1679+1.3446)*$B$18+T1680*'Exhaust Gas Math'!$D$14*$B$17)/('Exhaust Gas Math'!$E$10*((-0.000000001)*V1679^3+(0.000002)*V1679^2-0.0012*V1679+1.3446)+T1680*'Exhaust Gas Math'!$D$14)</f>
        <v>1100</v>
      </c>
      <c r="W1680">
        <f t="shared" si="371"/>
        <v>101325</v>
      </c>
      <c r="X1680" s="9">
        <f t="shared" si="372"/>
        <v>101325</v>
      </c>
    </row>
    <row r="1681" spans="3:24" x14ac:dyDescent="0.2">
      <c r="C1681" s="1"/>
      <c r="D1681" s="1"/>
      <c r="E1681">
        <f t="shared" si="365"/>
        <v>0.20962500000001</v>
      </c>
      <c r="F1681">
        <f t="shared" si="366"/>
        <v>101325</v>
      </c>
      <c r="H1681" s="1">
        <v>0.20962500000001</v>
      </c>
      <c r="I1681" s="1">
        <f t="shared" si="373"/>
        <v>346.50000000036016</v>
      </c>
      <c r="J1681" s="1">
        <f t="shared" si="374"/>
        <v>0</v>
      </c>
      <c r="K1681" s="1">
        <f t="shared" si="375"/>
        <v>2.1093800686416177E-3</v>
      </c>
      <c r="L1681" s="1">
        <f t="shared" si="376"/>
        <v>0</v>
      </c>
      <c r="M1681" s="10">
        <f t="shared" si="367"/>
        <v>8.7587352334708365E-4</v>
      </c>
      <c r="N1681" s="9">
        <f t="shared" si="368"/>
        <v>-4.6496941221394481</v>
      </c>
      <c r="O1681">
        <f>((-0.0000000008)*V1681^3+(0.000003)*V1681^2-0.004*V1681+2.013)*('Exhaust Gas Math'!$E$10/(T1681+'Exhaust Gas Math'!$E$10))+(357.45*V1681^-1.004)*(T1681/(T1681+'Exhaust Gas Math'!$E$10))</f>
        <v>0.17819999999999947</v>
      </c>
      <c r="P1681">
        <f t="shared" si="377"/>
        <v>0</v>
      </c>
      <c r="Q1681" s="9">
        <f t="shared" si="369"/>
        <v>0</v>
      </c>
      <c r="R1681" s="10">
        <f t="shared" si="370"/>
        <v>3.9769296294121147E-5</v>
      </c>
      <c r="S1681">
        <f t="shared" si="378"/>
        <v>0</v>
      </c>
      <c r="T1681" s="9">
        <f>S1681*'Exhaust Gas Math'!$C$14</f>
        <v>0</v>
      </c>
      <c r="U1681" s="9">
        <f>(T1681/'Exhaust Gas Math'!$B$14)+('Exhaust Gas Math'!$D$10)</f>
        <v>4.4059320573952224E-4</v>
      </c>
      <c r="V1681">
        <f>('Exhaust Gas Math'!$E$10*((-0.000000001)*V1680^3+(0.000002)*V1680^2-0.0012*V1680+1.3446)*$B$18+T1681*'Exhaust Gas Math'!$D$14*$B$17)/('Exhaust Gas Math'!$E$10*((-0.000000001)*V1680^3+(0.000002)*V1680^2-0.0012*V1680+1.3446)+T1681*'Exhaust Gas Math'!$D$14)</f>
        <v>1100</v>
      </c>
      <c r="W1681">
        <f t="shared" si="371"/>
        <v>101325</v>
      </c>
      <c r="X1681" s="9">
        <f t="shared" si="372"/>
        <v>101325</v>
      </c>
    </row>
    <row r="1682" spans="3:24" x14ac:dyDescent="0.2">
      <c r="C1682" s="1"/>
      <c r="D1682" s="1"/>
      <c r="E1682">
        <f t="shared" si="365"/>
        <v>0.20975000000001001</v>
      </c>
      <c r="F1682">
        <f t="shared" si="366"/>
        <v>101325</v>
      </c>
      <c r="H1682" s="1">
        <v>0.20975000000001001</v>
      </c>
      <c r="I1682" s="1">
        <f t="shared" si="373"/>
        <v>351.00000000036016</v>
      </c>
      <c r="J1682" s="1">
        <f t="shared" si="374"/>
        <v>0</v>
      </c>
      <c r="K1682" s="1">
        <f t="shared" si="375"/>
        <v>2.4092515652729624E-3</v>
      </c>
      <c r="L1682" s="1">
        <f t="shared" si="376"/>
        <v>0</v>
      </c>
      <c r="M1682" s="10">
        <f t="shared" si="367"/>
        <v>3.9027960310294291E-4</v>
      </c>
      <c r="N1682" s="9">
        <f t="shared" si="368"/>
        <v>-3.1158143411952413</v>
      </c>
      <c r="O1682">
        <f>((-0.0000000008)*V1682^3+(0.000003)*V1682^2-0.004*V1682+2.013)*('Exhaust Gas Math'!$E$10/(T1682+'Exhaust Gas Math'!$E$10))+(357.45*V1682^-1.004)*(T1682/(T1682+'Exhaust Gas Math'!$E$10))</f>
        <v>0.17819999999999947</v>
      </c>
      <c r="P1682">
        <f t="shared" si="377"/>
        <v>0</v>
      </c>
      <c r="Q1682" s="9">
        <f t="shared" si="369"/>
        <v>0</v>
      </c>
      <c r="R1682" s="10">
        <f t="shared" si="370"/>
        <v>3.9769296294121147E-5</v>
      </c>
      <c r="S1682">
        <f t="shared" si="378"/>
        <v>0</v>
      </c>
      <c r="T1682" s="9">
        <f>S1682*'Exhaust Gas Math'!$C$14</f>
        <v>0</v>
      </c>
      <c r="U1682" s="9">
        <f>(T1682/'Exhaust Gas Math'!$B$14)+('Exhaust Gas Math'!$D$10)</f>
        <v>4.4059320573952224E-4</v>
      </c>
      <c r="V1682">
        <f>('Exhaust Gas Math'!$E$10*((-0.000000001)*V1681^3+(0.000002)*V1681^2-0.0012*V1681+1.3446)*$B$18+T1682*'Exhaust Gas Math'!$D$14*$B$17)/('Exhaust Gas Math'!$E$10*((-0.000000001)*V1681^3+(0.000002)*V1681^2-0.0012*V1681+1.3446)+T1682*'Exhaust Gas Math'!$D$14)</f>
        <v>1100</v>
      </c>
      <c r="W1682">
        <f t="shared" si="371"/>
        <v>101325</v>
      </c>
      <c r="X1682" s="9">
        <f t="shared" si="372"/>
        <v>101325</v>
      </c>
    </row>
    <row r="1683" spans="3:24" x14ac:dyDescent="0.2">
      <c r="C1683" s="1"/>
      <c r="D1683" s="1"/>
      <c r="E1683">
        <f t="shared" si="365"/>
        <v>0.20987500000001</v>
      </c>
      <c r="F1683">
        <f t="shared" si="366"/>
        <v>101325</v>
      </c>
      <c r="H1683" s="1">
        <v>0.20987500000001</v>
      </c>
      <c r="I1683" s="1">
        <f t="shared" si="373"/>
        <v>355.50000000036016</v>
      </c>
      <c r="J1683" s="1">
        <f t="shared" si="374"/>
        <v>0</v>
      </c>
      <c r="K1683" s="1">
        <f t="shared" si="375"/>
        <v>2.7194912931371561E-3</v>
      </c>
      <c r="L1683" s="1">
        <f t="shared" si="376"/>
        <v>0</v>
      </c>
      <c r="M1683" s="10">
        <f t="shared" si="367"/>
        <v>9.772052064420389E-5</v>
      </c>
      <c r="N1683" s="9">
        <f t="shared" si="368"/>
        <v>-1.5627245287241587</v>
      </c>
      <c r="O1683">
        <f>((-0.0000000008)*V1683^3+(0.000003)*V1683^2-0.004*V1683+2.013)*('Exhaust Gas Math'!$E$10/(T1683+'Exhaust Gas Math'!$E$10))+(357.45*V1683^-1.004)*(T1683/(T1683+'Exhaust Gas Math'!$E$10))</f>
        <v>0.17819999999999947</v>
      </c>
      <c r="P1683">
        <f t="shared" si="377"/>
        <v>0</v>
      </c>
      <c r="Q1683" s="9">
        <f t="shared" si="369"/>
        <v>0</v>
      </c>
      <c r="R1683" s="10">
        <f t="shared" si="370"/>
        <v>3.9769296294121147E-5</v>
      </c>
      <c r="S1683">
        <f t="shared" si="378"/>
        <v>0</v>
      </c>
      <c r="T1683" s="9">
        <f>S1683*'Exhaust Gas Math'!$C$14</f>
        <v>0</v>
      </c>
      <c r="U1683" s="9">
        <f>(T1683/'Exhaust Gas Math'!$B$14)+('Exhaust Gas Math'!$D$10)</f>
        <v>4.4059320573952224E-4</v>
      </c>
      <c r="V1683">
        <f>('Exhaust Gas Math'!$E$10*((-0.000000001)*V1682^3+(0.000002)*V1682^2-0.0012*V1682+1.3446)*$B$18+T1683*'Exhaust Gas Math'!$D$14*$B$17)/('Exhaust Gas Math'!$E$10*((-0.000000001)*V1682^3+(0.000002)*V1682^2-0.0012*V1682+1.3446)+T1683*'Exhaust Gas Math'!$D$14)</f>
        <v>1100</v>
      </c>
      <c r="W1683">
        <f t="shared" si="371"/>
        <v>101325</v>
      </c>
      <c r="X1683" s="9">
        <f t="shared" si="372"/>
        <v>101325</v>
      </c>
    </row>
    <row r="1684" spans="3:24" x14ac:dyDescent="0.2">
      <c r="C1684" s="1"/>
      <c r="D1684" s="1"/>
      <c r="E1684">
        <f t="shared" si="365"/>
        <v>0.21000000000001001</v>
      </c>
      <c r="F1684">
        <f t="shared" si="366"/>
        <v>101325</v>
      </c>
      <c r="H1684" s="1">
        <v>0.21000000000001001</v>
      </c>
      <c r="I1684" s="1">
        <f t="shared" si="373"/>
        <v>360.00000000036016</v>
      </c>
      <c r="J1684" s="1">
        <f t="shared" si="374"/>
        <v>0</v>
      </c>
      <c r="K1684" s="1">
        <f t="shared" si="375"/>
        <v>3.0377863700796698E-3</v>
      </c>
      <c r="L1684" s="1">
        <f t="shared" si="376"/>
        <v>0</v>
      </c>
      <c r="M1684" s="10">
        <f t="shared" si="367"/>
        <v>0</v>
      </c>
      <c r="N1684" s="9">
        <f t="shared" si="368"/>
        <v>1.2514603170290941E-10</v>
      </c>
      <c r="O1684">
        <f>((-0.0000000008)*V1684^3+(0.000003)*V1684^2-0.004*V1684+2.013)*('Exhaust Gas Math'!$E$10/(T1684+'Exhaust Gas Math'!$E$10))+(357.45*V1684^-1.004)*(T1684/(T1684+'Exhaust Gas Math'!$E$10))</f>
        <v>0.17819999999999947</v>
      </c>
      <c r="P1684">
        <f t="shared" si="377"/>
        <v>0</v>
      </c>
      <c r="Q1684" s="9">
        <f t="shared" si="369"/>
        <v>0</v>
      </c>
      <c r="R1684" s="10">
        <f t="shared" si="370"/>
        <v>3.9769296294121147E-5</v>
      </c>
      <c r="S1684">
        <f t="shared" si="378"/>
        <v>0</v>
      </c>
      <c r="T1684" s="9">
        <f>S1684*'Exhaust Gas Math'!$C$14</f>
        <v>0</v>
      </c>
      <c r="U1684" s="9">
        <f>(T1684/'Exhaust Gas Math'!$B$14)+('Exhaust Gas Math'!$D$10)</f>
        <v>4.4059320573952224E-4</v>
      </c>
      <c r="V1684">
        <f>('Exhaust Gas Math'!$E$10*((-0.000000001)*V1683^3+(0.000002)*V1683^2-0.0012*V1683+1.3446)*$B$18+T1684*'Exhaust Gas Math'!$D$14*$B$17)/('Exhaust Gas Math'!$E$10*((-0.000000001)*V1683^3+(0.000002)*V1683^2-0.0012*V1683+1.3446)+T1684*'Exhaust Gas Math'!$D$14)</f>
        <v>1100</v>
      </c>
      <c r="W1684">
        <f t="shared" si="371"/>
        <v>101325</v>
      </c>
      <c r="X1684" s="9">
        <f t="shared" si="372"/>
        <v>101325</v>
      </c>
    </row>
    <row r="1685" spans="3:24" x14ac:dyDescent="0.2">
      <c r="C1685" s="1"/>
      <c r="D1685" s="1"/>
      <c r="E1685">
        <f t="shared" si="365"/>
        <v>0.21012500000001</v>
      </c>
      <c r="F1685">
        <f t="shared" si="366"/>
        <v>101325</v>
      </c>
      <c r="H1685" s="1">
        <v>0.21012500000001</v>
      </c>
      <c r="I1685" s="1">
        <f t="shared" si="373"/>
        <v>364.50000000036016</v>
      </c>
      <c r="J1685" s="1">
        <f t="shared" si="374"/>
        <v>0</v>
      </c>
      <c r="K1685" s="1">
        <f t="shared" si="375"/>
        <v>3.3617638601506198E-3</v>
      </c>
      <c r="L1685" s="1">
        <f t="shared" si="376"/>
        <v>0</v>
      </c>
      <c r="M1685" s="10">
        <f t="shared" si="367"/>
        <v>9.7720520675463607E-5</v>
      </c>
      <c r="N1685" s="9">
        <f t="shared" si="368"/>
        <v>1.5627245289736791</v>
      </c>
      <c r="O1685">
        <f>((-0.0000000008)*V1685^3+(0.000003)*V1685^2-0.004*V1685+2.013)*('Exhaust Gas Math'!$E$10/(T1685+'Exhaust Gas Math'!$E$10))+(357.45*V1685^-1.004)*(T1685/(T1685+'Exhaust Gas Math'!$E$10))</f>
        <v>0.17819999999999947</v>
      </c>
      <c r="P1685">
        <f t="shared" si="377"/>
        <v>0</v>
      </c>
      <c r="Q1685" s="9">
        <f t="shared" si="369"/>
        <v>0</v>
      </c>
      <c r="R1685" s="10">
        <f t="shared" si="370"/>
        <v>3.9769296294121147E-5</v>
      </c>
      <c r="S1685">
        <f t="shared" si="378"/>
        <v>0</v>
      </c>
      <c r="T1685" s="9">
        <f>S1685*'Exhaust Gas Math'!$C$14</f>
        <v>0</v>
      </c>
      <c r="U1685" s="9">
        <f>(T1685/'Exhaust Gas Math'!$B$14)+('Exhaust Gas Math'!$D$10)</f>
        <v>4.4059320573952224E-4</v>
      </c>
      <c r="V1685">
        <f>('Exhaust Gas Math'!$E$10*((-0.000000001)*V1684^3+(0.000002)*V1684^2-0.0012*V1684+1.3446)*$B$18+T1685*'Exhaust Gas Math'!$D$14*$B$17)/('Exhaust Gas Math'!$E$10*((-0.000000001)*V1684^3+(0.000002)*V1684^2-0.0012*V1684+1.3446)+T1685*'Exhaust Gas Math'!$D$14)</f>
        <v>1100</v>
      </c>
      <c r="W1685">
        <f t="shared" si="371"/>
        <v>101325</v>
      </c>
      <c r="X1685" s="9">
        <f t="shared" si="372"/>
        <v>101325</v>
      </c>
    </row>
    <row r="1686" spans="3:24" x14ac:dyDescent="0.2">
      <c r="C1686" s="1"/>
      <c r="D1686" s="1"/>
      <c r="E1686">
        <f t="shared" si="365"/>
        <v>0.21025000000001001</v>
      </c>
      <c r="F1686">
        <f t="shared" si="366"/>
        <v>101325</v>
      </c>
      <c r="H1686" s="1">
        <v>0.21025000000001001</v>
      </c>
      <c r="I1686" s="1">
        <f t="shared" si="373"/>
        <v>369.00000000036016</v>
      </c>
      <c r="J1686" s="1">
        <f t="shared" si="374"/>
        <v>0</v>
      </c>
      <c r="K1686" s="1">
        <f t="shared" si="375"/>
        <v>3.6890084641863115E-3</v>
      </c>
      <c r="L1686" s="1">
        <f t="shared" si="376"/>
        <v>0</v>
      </c>
      <c r="M1686" s="10">
        <f t="shared" si="367"/>
        <v>3.9027960316539989E-4</v>
      </c>
      <c r="N1686" s="9">
        <f t="shared" si="368"/>
        <v>3.1158143414430106</v>
      </c>
      <c r="O1686">
        <f>((-0.0000000008)*V1686^3+(0.000003)*V1686^2-0.004*V1686+2.013)*('Exhaust Gas Math'!$E$10/(T1686+'Exhaust Gas Math'!$E$10))+(357.45*V1686^-1.004)*(T1686/(T1686+'Exhaust Gas Math'!$E$10))</f>
        <v>0.17819999999999947</v>
      </c>
      <c r="P1686">
        <f t="shared" si="377"/>
        <v>0</v>
      </c>
      <c r="Q1686" s="9">
        <f t="shared" si="369"/>
        <v>0</v>
      </c>
      <c r="R1686" s="10">
        <f t="shared" si="370"/>
        <v>3.9769296294121147E-5</v>
      </c>
      <c r="S1686">
        <f t="shared" si="378"/>
        <v>0</v>
      </c>
      <c r="T1686" s="9">
        <f>S1686*'Exhaust Gas Math'!$C$14</f>
        <v>0</v>
      </c>
      <c r="U1686" s="9">
        <f>(T1686/'Exhaust Gas Math'!$B$14)+('Exhaust Gas Math'!$D$10)</f>
        <v>4.4059320573952224E-4</v>
      </c>
      <c r="V1686">
        <f>('Exhaust Gas Math'!$E$10*((-0.000000001)*V1685^3+(0.000002)*V1685^2-0.0012*V1685+1.3446)*$B$18+T1686*'Exhaust Gas Math'!$D$14*$B$17)/('Exhaust Gas Math'!$E$10*((-0.000000001)*V1685^3+(0.000002)*V1685^2-0.0012*V1685+1.3446)+T1686*'Exhaust Gas Math'!$D$14)</f>
        <v>1100</v>
      </c>
      <c r="W1686">
        <f t="shared" si="371"/>
        <v>101325</v>
      </c>
      <c r="X1686" s="9">
        <f t="shared" si="372"/>
        <v>101325</v>
      </c>
    </row>
    <row r="1687" spans="3:24" x14ac:dyDescent="0.2">
      <c r="C1687" s="1"/>
      <c r="D1687" s="1"/>
      <c r="E1687">
        <f t="shared" si="365"/>
        <v>0.21037500000001</v>
      </c>
      <c r="F1687">
        <f t="shared" si="366"/>
        <v>101325</v>
      </c>
      <c r="H1687" s="1">
        <v>0.21037500000001</v>
      </c>
      <c r="I1687" s="1">
        <f t="shared" si="373"/>
        <v>373.50000000036016</v>
      </c>
      <c r="J1687" s="1">
        <f t="shared" si="374"/>
        <v>0</v>
      </c>
      <c r="K1687" s="1">
        <f t="shared" si="375"/>
        <v>4.0170805262147525E-3</v>
      </c>
      <c r="L1687" s="1">
        <f t="shared" si="376"/>
        <v>0</v>
      </c>
      <c r="M1687" s="10">
        <f t="shared" si="367"/>
        <v>8.7587352344007871E-4</v>
      </c>
      <c r="N1687" s="9">
        <f t="shared" si="368"/>
        <v>4.649694122382825</v>
      </c>
      <c r="O1687">
        <f>((-0.0000000008)*V1687^3+(0.000003)*V1687^2-0.004*V1687+2.013)*('Exhaust Gas Math'!$E$10/(T1687+'Exhaust Gas Math'!$E$10))+(357.45*V1687^-1.004)*(T1687/(T1687+'Exhaust Gas Math'!$E$10))</f>
        <v>0.17819999999999947</v>
      </c>
      <c r="P1687">
        <f t="shared" si="377"/>
        <v>0</v>
      </c>
      <c r="Q1687" s="9">
        <f t="shared" si="369"/>
        <v>0</v>
      </c>
      <c r="R1687" s="10">
        <f t="shared" si="370"/>
        <v>3.9769296294121147E-5</v>
      </c>
      <c r="S1687">
        <f t="shared" si="378"/>
        <v>0</v>
      </c>
      <c r="T1687" s="9">
        <f>S1687*'Exhaust Gas Math'!$C$14</f>
        <v>0</v>
      </c>
      <c r="U1687" s="9">
        <f>(T1687/'Exhaust Gas Math'!$B$14)+('Exhaust Gas Math'!$D$10)</f>
        <v>4.4059320573952224E-4</v>
      </c>
      <c r="V1687">
        <f>('Exhaust Gas Math'!$E$10*((-0.000000001)*V1686^3+(0.000002)*V1686^2-0.0012*V1686+1.3446)*$B$18+T1687*'Exhaust Gas Math'!$D$14*$B$17)/('Exhaust Gas Math'!$E$10*((-0.000000001)*V1686^3+(0.000002)*V1686^2-0.0012*V1686+1.3446)+T1687*'Exhaust Gas Math'!$D$14)</f>
        <v>1100</v>
      </c>
      <c r="W1687">
        <f t="shared" si="371"/>
        <v>101325</v>
      </c>
      <c r="X1687" s="9">
        <f t="shared" si="372"/>
        <v>101325</v>
      </c>
    </row>
    <row r="1688" spans="3:24" x14ac:dyDescent="0.2">
      <c r="C1688" s="1"/>
      <c r="D1688" s="1"/>
      <c r="E1688">
        <f t="shared" si="365"/>
        <v>0.21050000000001001</v>
      </c>
      <c r="F1688">
        <f t="shared" si="366"/>
        <v>101325</v>
      </c>
      <c r="H1688" s="1">
        <v>0.21050000000001001</v>
      </c>
      <c r="I1688" s="1">
        <f t="shared" si="373"/>
        <v>378.00000000036016</v>
      </c>
      <c r="J1688" s="1">
        <f t="shared" si="374"/>
        <v>0</v>
      </c>
      <c r="K1688" s="1">
        <f t="shared" si="375"/>
        <v>4.3435342214446088E-3</v>
      </c>
      <c r="L1688" s="1">
        <f t="shared" si="376"/>
        <v>0</v>
      </c>
      <c r="M1688" s="10">
        <f t="shared" si="367"/>
        <v>1.5515084335053358E-3</v>
      </c>
      <c r="N1688" s="9">
        <f t="shared" si="368"/>
        <v>6.1549069928790532</v>
      </c>
      <c r="O1688">
        <f>((-0.0000000008)*V1688^3+(0.000003)*V1688^2-0.004*V1688+2.013)*('Exhaust Gas Math'!$E$10/(T1688+'Exhaust Gas Math'!$E$10))+(357.45*V1688^-1.004)*(T1688/(T1688+'Exhaust Gas Math'!$E$10))</f>
        <v>0.17819999999999947</v>
      </c>
      <c r="P1688">
        <f t="shared" si="377"/>
        <v>0</v>
      </c>
      <c r="Q1688" s="9">
        <f t="shared" si="369"/>
        <v>0</v>
      </c>
      <c r="R1688" s="10">
        <f t="shared" si="370"/>
        <v>3.9769296294121147E-5</v>
      </c>
      <c r="S1688">
        <f t="shared" si="378"/>
        <v>0</v>
      </c>
      <c r="T1688" s="9">
        <f>S1688*'Exhaust Gas Math'!$C$14</f>
        <v>0</v>
      </c>
      <c r="U1688" s="9">
        <f>(T1688/'Exhaust Gas Math'!$B$14)+('Exhaust Gas Math'!$D$10)</f>
        <v>4.4059320573952224E-4</v>
      </c>
      <c r="V1688">
        <f>('Exhaust Gas Math'!$E$10*((-0.000000001)*V1687^3+(0.000002)*V1687^2-0.0012*V1687+1.3446)*$B$18+T1688*'Exhaust Gas Math'!$D$14*$B$17)/('Exhaust Gas Math'!$E$10*((-0.000000001)*V1687^3+(0.000002)*V1687^2-0.0012*V1687+1.3446)+T1688*'Exhaust Gas Math'!$D$14)</f>
        <v>1100</v>
      </c>
      <c r="W1688">
        <f t="shared" si="371"/>
        <v>101325</v>
      </c>
      <c r="X1688" s="9">
        <f t="shared" si="372"/>
        <v>101325</v>
      </c>
    </row>
    <row r="1689" spans="3:24" x14ac:dyDescent="0.2">
      <c r="C1689" s="1"/>
      <c r="D1689" s="1"/>
      <c r="E1689">
        <f t="shared" si="365"/>
        <v>0.21062500000001</v>
      </c>
      <c r="F1689">
        <f t="shared" si="366"/>
        <v>101325</v>
      </c>
      <c r="H1689" s="1">
        <v>0.21062500000001</v>
      </c>
      <c r="I1689" s="1">
        <f t="shared" si="373"/>
        <v>382.50000000036016</v>
      </c>
      <c r="J1689" s="1">
        <f t="shared" si="374"/>
        <v>0</v>
      </c>
      <c r="K1689" s="1">
        <f t="shared" si="375"/>
        <v>4.665935790243699E-3</v>
      </c>
      <c r="L1689" s="1">
        <f t="shared" si="376"/>
        <v>0</v>
      </c>
      <c r="M1689" s="10">
        <f t="shared" si="367"/>
        <v>2.4130188194685896E-3</v>
      </c>
      <c r="N1689" s="9">
        <f t="shared" si="368"/>
        <v>7.6221728150493666</v>
      </c>
      <c r="O1689">
        <f>((-0.0000000008)*V1689^3+(0.000003)*V1689^2-0.004*V1689+2.013)*('Exhaust Gas Math'!$E$10/(T1689+'Exhaust Gas Math'!$E$10))+(357.45*V1689^-1.004)*(T1689/(T1689+'Exhaust Gas Math'!$E$10))</f>
        <v>0.17819999999999947</v>
      </c>
      <c r="P1689">
        <f t="shared" si="377"/>
        <v>0</v>
      </c>
      <c r="Q1689" s="9">
        <f t="shared" si="369"/>
        <v>0</v>
      </c>
      <c r="R1689" s="10">
        <f t="shared" si="370"/>
        <v>3.9769296294121147E-5</v>
      </c>
      <c r="S1689">
        <f t="shared" si="378"/>
        <v>0</v>
      </c>
      <c r="T1689" s="9">
        <f>S1689*'Exhaust Gas Math'!$C$14</f>
        <v>0</v>
      </c>
      <c r="U1689" s="9">
        <f>(T1689/'Exhaust Gas Math'!$B$14)+('Exhaust Gas Math'!$D$10)</f>
        <v>4.4059320573952224E-4</v>
      </c>
      <c r="V1689">
        <f>('Exhaust Gas Math'!$E$10*((-0.000000001)*V1688^3+(0.000002)*V1688^2-0.0012*V1688+1.3446)*$B$18+T1689*'Exhaust Gas Math'!$D$14*$B$17)/('Exhaust Gas Math'!$E$10*((-0.000000001)*V1688^3+(0.000002)*V1688^2-0.0012*V1688+1.3446)+T1689*'Exhaust Gas Math'!$D$14)</f>
        <v>1100</v>
      </c>
      <c r="W1689">
        <f t="shared" si="371"/>
        <v>101325</v>
      </c>
      <c r="X1689" s="9">
        <f t="shared" si="372"/>
        <v>101325</v>
      </c>
    </row>
    <row r="1690" spans="3:24" x14ac:dyDescent="0.2">
      <c r="C1690" s="1"/>
      <c r="D1690" s="1"/>
      <c r="E1690">
        <f t="shared" si="365"/>
        <v>0.21075000000001001</v>
      </c>
      <c r="F1690">
        <f t="shared" si="366"/>
        <v>101325</v>
      </c>
      <c r="H1690" s="1">
        <v>0.21075000000001001</v>
      </c>
      <c r="I1690" s="1">
        <f t="shared" si="373"/>
        <v>387.00000000036016</v>
      </c>
      <c r="J1690" s="1">
        <f t="shared" si="374"/>
        <v>0</v>
      </c>
      <c r="K1690" s="1">
        <f t="shared" si="375"/>
        <v>4.9818816821699183E-3</v>
      </c>
      <c r="L1690" s="1">
        <f t="shared" si="376"/>
        <v>0</v>
      </c>
      <c r="M1690" s="10">
        <f t="shared" si="367"/>
        <v>3.4550931833193035E-3</v>
      </c>
      <c r="N1690" s="9">
        <f t="shared" si="368"/>
        <v>9.0424454071852427</v>
      </c>
      <c r="O1690">
        <f>((-0.0000000008)*V1690^3+(0.000003)*V1690^2-0.004*V1690+2.013)*('Exhaust Gas Math'!$E$10/(T1690+'Exhaust Gas Math'!$E$10))+(357.45*V1690^-1.004)*(T1690/(T1690+'Exhaust Gas Math'!$E$10))</f>
        <v>0.17819999999999947</v>
      </c>
      <c r="P1690">
        <f t="shared" si="377"/>
        <v>0</v>
      </c>
      <c r="Q1690" s="9">
        <f t="shared" si="369"/>
        <v>0</v>
      </c>
      <c r="R1690" s="10">
        <f t="shared" si="370"/>
        <v>3.9769296294121147E-5</v>
      </c>
      <c r="S1690">
        <f t="shared" si="378"/>
        <v>0</v>
      </c>
      <c r="T1690" s="9">
        <f>S1690*'Exhaust Gas Math'!$C$14</f>
        <v>0</v>
      </c>
      <c r="U1690" s="9">
        <f>(T1690/'Exhaust Gas Math'!$B$14)+('Exhaust Gas Math'!$D$10)</f>
        <v>4.4059320573952224E-4</v>
      </c>
      <c r="V1690">
        <f>('Exhaust Gas Math'!$E$10*((-0.000000001)*V1689^3+(0.000002)*V1689^2-0.0012*V1689+1.3446)*$B$18+T1690*'Exhaust Gas Math'!$D$14*$B$17)/('Exhaust Gas Math'!$E$10*((-0.000000001)*V1689^3+(0.000002)*V1689^2-0.0012*V1689+1.3446)+T1690*'Exhaust Gas Math'!$D$14)</f>
        <v>1100</v>
      </c>
      <c r="W1690">
        <f t="shared" si="371"/>
        <v>101325</v>
      </c>
      <c r="X1690" s="9">
        <f t="shared" si="372"/>
        <v>101325</v>
      </c>
    </row>
    <row r="1691" spans="3:24" x14ac:dyDescent="0.2">
      <c r="C1691" s="1"/>
      <c r="D1691" s="1"/>
      <c r="E1691">
        <f t="shared" si="365"/>
        <v>0.21087500000001</v>
      </c>
      <c r="F1691">
        <f t="shared" si="366"/>
        <v>101325</v>
      </c>
      <c r="H1691" s="1">
        <v>0.21087500000001</v>
      </c>
      <c r="I1691" s="1">
        <f t="shared" si="373"/>
        <v>391.50000000036016</v>
      </c>
      <c r="J1691" s="1">
        <f t="shared" si="374"/>
        <v>0</v>
      </c>
      <c r="K1691" s="1">
        <f t="shared" si="375"/>
        <v>5.2890164747882926E-3</v>
      </c>
      <c r="L1691" s="1">
        <f t="shared" si="376"/>
        <v>0</v>
      </c>
      <c r="M1691" s="10">
        <f t="shared" si="367"/>
        <v>4.6713067900794568E-3</v>
      </c>
      <c r="N1691" s="9">
        <f t="shared" si="368"/>
        <v>10.4069683164676</v>
      </c>
      <c r="O1691">
        <f>((-0.0000000008)*V1691^3+(0.000003)*V1691^2-0.004*V1691+2.013)*('Exhaust Gas Math'!$E$10/(T1691+'Exhaust Gas Math'!$E$10))+(357.45*V1691^-1.004)*(T1691/(T1691+'Exhaust Gas Math'!$E$10))</f>
        <v>0.17819999999999947</v>
      </c>
      <c r="P1691">
        <f t="shared" si="377"/>
        <v>0</v>
      </c>
      <c r="Q1691" s="9">
        <f t="shared" si="369"/>
        <v>0</v>
      </c>
      <c r="R1691" s="10">
        <f t="shared" si="370"/>
        <v>3.9769296294121147E-5</v>
      </c>
      <c r="S1691">
        <f t="shared" si="378"/>
        <v>0</v>
      </c>
      <c r="T1691" s="9">
        <f>S1691*'Exhaust Gas Math'!$C$14</f>
        <v>0</v>
      </c>
      <c r="U1691" s="9">
        <f>(T1691/'Exhaust Gas Math'!$B$14)+('Exhaust Gas Math'!$D$10)</f>
        <v>4.4059320573952224E-4</v>
      </c>
      <c r="V1691">
        <f>('Exhaust Gas Math'!$E$10*((-0.000000001)*V1690^3+(0.000002)*V1690^2-0.0012*V1690+1.3446)*$B$18+T1691*'Exhaust Gas Math'!$D$14*$B$17)/('Exhaust Gas Math'!$E$10*((-0.000000001)*V1690^3+(0.000002)*V1690^2-0.0012*V1690+1.3446)+T1691*'Exhaust Gas Math'!$D$14)</f>
        <v>1100</v>
      </c>
      <c r="W1691">
        <f t="shared" si="371"/>
        <v>101325</v>
      </c>
      <c r="X1691" s="9">
        <f t="shared" si="372"/>
        <v>101325</v>
      </c>
    </row>
    <row r="1692" spans="3:24" x14ac:dyDescent="0.2">
      <c r="C1692" s="1"/>
      <c r="D1692" s="1"/>
      <c r="E1692">
        <f t="shared" si="365"/>
        <v>0.21100000000001001</v>
      </c>
      <c r="F1692">
        <f t="shared" si="366"/>
        <v>101325</v>
      </c>
      <c r="H1692" s="1">
        <v>0.21100000000001001</v>
      </c>
      <c r="I1692" s="1">
        <f t="shared" si="373"/>
        <v>396.00000000036016</v>
      </c>
      <c r="J1692" s="1">
        <f t="shared" si="374"/>
        <v>0</v>
      </c>
      <c r="K1692" s="1">
        <f t="shared" si="375"/>
        <v>5.5850504336867734E-3</v>
      </c>
      <c r="L1692" s="1">
        <f t="shared" si="376"/>
        <v>0</v>
      </c>
      <c r="M1692" s="10">
        <f t="shared" si="367"/>
        <v>6.0541612784313047E-3</v>
      </c>
      <c r="N1692" s="9">
        <f t="shared" si="368"/>
        <v>11.707328805410798</v>
      </c>
      <c r="O1692">
        <f>((-0.0000000008)*V1692^3+(0.000003)*V1692^2-0.004*V1692+2.013)*('Exhaust Gas Math'!$E$10/(T1692+'Exhaust Gas Math'!$E$10))+(357.45*V1692^-1.004)*(T1692/(T1692+'Exhaust Gas Math'!$E$10))</f>
        <v>0.17819999999999947</v>
      </c>
      <c r="P1692">
        <f t="shared" si="377"/>
        <v>0</v>
      </c>
      <c r="Q1692" s="9">
        <f t="shared" si="369"/>
        <v>0</v>
      </c>
      <c r="R1692" s="10">
        <f t="shared" si="370"/>
        <v>3.9769296294121147E-5</v>
      </c>
      <c r="S1692">
        <f t="shared" si="378"/>
        <v>0</v>
      </c>
      <c r="T1692" s="9">
        <f>S1692*'Exhaust Gas Math'!$C$14</f>
        <v>0</v>
      </c>
      <c r="U1692" s="9">
        <f>(T1692/'Exhaust Gas Math'!$B$14)+('Exhaust Gas Math'!$D$10)</f>
        <v>4.4059320573952224E-4</v>
      </c>
      <c r="V1692">
        <f>('Exhaust Gas Math'!$E$10*((-0.000000001)*V1691^3+(0.000002)*V1691^2-0.0012*V1691+1.3446)*$B$18+T1692*'Exhaust Gas Math'!$D$14*$B$17)/('Exhaust Gas Math'!$E$10*((-0.000000001)*V1691^3+(0.000002)*V1691^2-0.0012*V1691+1.3446)+T1692*'Exhaust Gas Math'!$D$14)</f>
        <v>1100</v>
      </c>
      <c r="W1692">
        <f t="shared" si="371"/>
        <v>101325</v>
      </c>
      <c r="X1692" s="9">
        <f t="shared" si="372"/>
        <v>101325</v>
      </c>
    </row>
    <row r="1693" spans="3:24" x14ac:dyDescent="0.2">
      <c r="C1693" s="1"/>
      <c r="D1693" s="1"/>
      <c r="E1693">
        <f t="shared" si="365"/>
        <v>0.21112500000001</v>
      </c>
      <c r="F1693">
        <f t="shared" si="366"/>
        <v>101325</v>
      </c>
      <c r="H1693" s="1">
        <v>0.21112500000001</v>
      </c>
      <c r="I1693" s="1">
        <f t="shared" si="373"/>
        <v>400.50000000036016</v>
      </c>
      <c r="J1693" s="1">
        <f t="shared" si="374"/>
        <v>0</v>
      </c>
      <c r="K1693" s="1">
        <f t="shared" si="375"/>
        <v>5.8677765827782353E-3</v>
      </c>
      <c r="L1693" s="1">
        <f t="shared" si="376"/>
        <v>0</v>
      </c>
      <c r="M1693" s="10">
        <f t="shared" si="367"/>
        <v>7.5951308906083807E-3</v>
      </c>
      <c r="N1693" s="9">
        <f t="shared" si="368"/>
        <v>12.935509719186765</v>
      </c>
      <c r="O1693">
        <f>((-0.0000000008)*V1693^3+(0.000003)*V1693^2-0.004*V1693+2.013)*('Exhaust Gas Math'!$E$10/(T1693+'Exhaust Gas Math'!$E$10))+(357.45*V1693^-1.004)*(T1693/(T1693+'Exhaust Gas Math'!$E$10))</f>
        <v>0.17819999999999947</v>
      </c>
      <c r="P1693">
        <f t="shared" si="377"/>
        <v>0</v>
      </c>
      <c r="Q1693" s="9">
        <f t="shared" si="369"/>
        <v>0</v>
      </c>
      <c r="R1693" s="10">
        <f t="shared" si="370"/>
        <v>3.9769296294121147E-5</v>
      </c>
      <c r="S1693">
        <f t="shared" si="378"/>
        <v>0</v>
      </c>
      <c r="T1693" s="9">
        <f>S1693*'Exhaust Gas Math'!$C$14</f>
        <v>0</v>
      </c>
      <c r="U1693" s="9">
        <f>(T1693/'Exhaust Gas Math'!$B$14)+('Exhaust Gas Math'!$D$10)</f>
        <v>4.4059320573952224E-4</v>
      </c>
      <c r="V1693">
        <f>('Exhaust Gas Math'!$E$10*((-0.000000001)*V1692^3+(0.000002)*V1692^2-0.0012*V1692+1.3446)*$B$18+T1693*'Exhaust Gas Math'!$D$14*$B$17)/('Exhaust Gas Math'!$E$10*((-0.000000001)*V1692^3+(0.000002)*V1692^2-0.0012*V1692+1.3446)+T1693*'Exhaust Gas Math'!$D$14)</f>
        <v>1100</v>
      </c>
      <c r="W1693">
        <f t="shared" si="371"/>
        <v>101325</v>
      </c>
      <c r="X1693" s="9">
        <f t="shared" si="372"/>
        <v>101325</v>
      </c>
    </row>
    <row r="1694" spans="3:24" x14ac:dyDescent="0.2">
      <c r="C1694" s="1"/>
      <c r="D1694" s="1"/>
      <c r="E1694">
        <f t="shared" si="365"/>
        <v>0.21125000000001001</v>
      </c>
      <c r="F1694">
        <f t="shared" si="366"/>
        <v>101325</v>
      </c>
      <c r="H1694" s="1">
        <v>0.21125000000001001</v>
      </c>
      <c r="I1694" s="1">
        <f t="shared" si="373"/>
        <v>405.00000000036016</v>
      </c>
      <c r="J1694" s="1">
        <f t="shared" si="374"/>
        <v>0</v>
      </c>
      <c r="K1694" s="1">
        <f t="shared" si="375"/>
        <v>6.1350871576272333E-3</v>
      </c>
      <c r="L1694" s="1">
        <f t="shared" si="376"/>
        <v>0</v>
      </c>
      <c r="M1694" s="10">
        <f t="shared" si="367"/>
        <v>9.2847150365272212E-3</v>
      </c>
      <c r="N1694" s="9">
        <f t="shared" si="368"/>
        <v>14.083938914050474</v>
      </c>
      <c r="O1694">
        <f>((-0.0000000008)*V1694^3+(0.000003)*V1694^2-0.004*V1694+2.013)*('Exhaust Gas Math'!$E$10/(T1694+'Exhaust Gas Math'!$E$10))+(357.45*V1694^-1.004)*(T1694/(T1694+'Exhaust Gas Math'!$E$10))</f>
        <v>0.17819999999999947</v>
      </c>
      <c r="P1694">
        <f t="shared" si="377"/>
        <v>0</v>
      </c>
      <c r="Q1694" s="9">
        <f t="shared" si="369"/>
        <v>0</v>
      </c>
      <c r="R1694" s="10">
        <f t="shared" si="370"/>
        <v>3.9769296294121147E-5</v>
      </c>
      <c r="S1694">
        <f t="shared" si="378"/>
        <v>0</v>
      </c>
      <c r="T1694" s="9">
        <f>S1694*'Exhaust Gas Math'!$C$14</f>
        <v>0</v>
      </c>
      <c r="U1694" s="9">
        <f>(T1694/'Exhaust Gas Math'!$B$14)+('Exhaust Gas Math'!$D$10)</f>
        <v>4.4059320573952224E-4</v>
      </c>
      <c r="V1694">
        <f>('Exhaust Gas Math'!$E$10*((-0.000000001)*V1693^3+(0.000002)*V1693^2-0.0012*V1693+1.3446)*$B$18+T1694*'Exhaust Gas Math'!$D$14*$B$17)/('Exhaust Gas Math'!$E$10*((-0.000000001)*V1693^3+(0.000002)*V1693^2-0.0012*V1693+1.3446)+T1694*'Exhaust Gas Math'!$D$14)</f>
        <v>1100</v>
      </c>
      <c r="W1694">
        <f t="shared" si="371"/>
        <v>101325</v>
      </c>
      <c r="X1694" s="9">
        <f t="shared" si="372"/>
        <v>101325</v>
      </c>
    </row>
    <row r="1695" spans="3:24" x14ac:dyDescent="0.2">
      <c r="C1695" s="1"/>
      <c r="D1695" s="1"/>
      <c r="E1695">
        <f t="shared" si="365"/>
        <v>0.21137500000001</v>
      </c>
      <c r="F1695">
        <f t="shared" si="366"/>
        <v>101325</v>
      </c>
      <c r="H1695" s="1">
        <v>0.21137500000001</v>
      </c>
      <c r="I1695" s="1">
        <f t="shared" si="373"/>
        <v>409.50000000036016</v>
      </c>
      <c r="J1695" s="1">
        <f t="shared" si="374"/>
        <v>0</v>
      </c>
      <c r="K1695" s="1">
        <f t="shared" si="375"/>
        <v>6.3849893191395193E-3</v>
      </c>
      <c r="L1695" s="1">
        <f t="shared" si="376"/>
        <v>0</v>
      </c>
      <c r="M1695" s="10">
        <f t="shared" si="367"/>
        <v>1.1112496868084493E-2</v>
      </c>
      <c r="N1695" s="9">
        <f t="shared" si="368"/>
        <v>15.145535942124132</v>
      </c>
      <c r="O1695">
        <f>((-0.0000000008)*V1695^3+(0.000003)*V1695^2-0.004*V1695+2.013)*('Exhaust Gas Math'!$E$10/(T1695+'Exhaust Gas Math'!$E$10))+(357.45*V1695^-1.004)*(T1695/(T1695+'Exhaust Gas Math'!$E$10))</f>
        <v>0.17819999999999947</v>
      </c>
      <c r="P1695">
        <f t="shared" si="377"/>
        <v>0</v>
      </c>
      <c r="Q1695" s="9">
        <f t="shared" si="369"/>
        <v>0</v>
      </c>
      <c r="R1695" s="10">
        <f t="shared" si="370"/>
        <v>3.9769296294121147E-5</v>
      </c>
      <c r="S1695">
        <f t="shared" si="378"/>
        <v>0</v>
      </c>
      <c r="T1695" s="9">
        <f>S1695*'Exhaust Gas Math'!$C$14</f>
        <v>0</v>
      </c>
      <c r="U1695" s="9">
        <f>(T1695/'Exhaust Gas Math'!$B$14)+('Exhaust Gas Math'!$D$10)</f>
        <v>4.4059320573952224E-4</v>
      </c>
      <c r="V1695">
        <f>('Exhaust Gas Math'!$E$10*((-0.000000001)*V1694^3+(0.000002)*V1694^2-0.0012*V1694+1.3446)*$B$18+T1695*'Exhaust Gas Math'!$D$14*$B$17)/('Exhaust Gas Math'!$E$10*((-0.000000001)*V1694^3+(0.000002)*V1694^2-0.0012*V1694+1.3446)+T1695*'Exhaust Gas Math'!$D$14)</f>
        <v>1100</v>
      </c>
      <c r="W1695">
        <f t="shared" si="371"/>
        <v>101325</v>
      </c>
      <c r="X1695" s="9">
        <f t="shared" si="372"/>
        <v>101325</v>
      </c>
    </row>
    <row r="1696" spans="3:24" x14ac:dyDescent="0.2">
      <c r="C1696" s="1"/>
      <c r="D1696" s="1"/>
      <c r="E1696">
        <f t="shared" si="365"/>
        <v>0.21150000000001001</v>
      </c>
      <c r="F1696">
        <f t="shared" si="366"/>
        <v>101325</v>
      </c>
      <c r="H1696" s="1">
        <v>0.21150000000001001</v>
      </c>
      <c r="I1696" s="1">
        <f t="shared" si="373"/>
        <v>414.00000000036016</v>
      </c>
      <c r="J1696" s="1">
        <f t="shared" si="374"/>
        <v>0</v>
      </c>
      <c r="K1696" s="1">
        <f t="shared" si="375"/>
        <v>6.61562001046637E-3</v>
      </c>
      <c r="L1696" s="1">
        <f t="shared" si="376"/>
        <v>0</v>
      </c>
      <c r="M1696" s="10">
        <f t="shared" si="367"/>
        <v>1.3067207502490238E-2</v>
      </c>
      <c r="N1696" s="9">
        <f t="shared" si="368"/>
        <v>16.11375570471316</v>
      </c>
      <c r="O1696">
        <f>((-0.0000000008)*V1696^3+(0.000003)*V1696^2-0.004*V1696+2.013)*('Exhaust Gas Math'!$E$10/(T1696+'Exhaust Gas Math'!$E$10))+(357.45*V1696^-1.004)*(T1696/(T1696+'Exhaust Gas Math'!$E$10))</f>
        <v>0.17819999999999947</v>
      </c>
      <c r="P1696">
        <f t="shared" si="377"/>
        <v>0</v>
      </c>
      <c r="Q1696" s="9">
        <f t="shared" si="369"/>
        <v>0</v>
      </c>
      <c r="R1696" s="10">
        <f t="shared" si="370"/>
        <v>3.9769296294121147E-5</v>
      </c>
      <c r="S1696">
        <f t="shared" si="378"/>
        <v>0</v>
      </c>
      <c r="T1696" s="9">
        <f>S1696*'Exhaust Gas Math'!$C$14</f>
        <v>0</v>
      </c>
      <c r="U1696" s="9">
        <f>(T1696/'Exhaust Gas Math'!$B$14)+('Exhaust Gas Math'!$D$10)</f>
        <v>4.4059320573952224E-4</v>
      </c>
      <c r="V1696">
        <f>('Exhaust Gas Math'!$E$10*((-0.000000001)*V1695^3+(0.000002)*V1695^2-0.0012*V1695+1.3446)*$B$18+T1696*'Exhaust Gas Math'!$D$14*$B$17)/('Exhaust Gas Math'!$E$10*((-0.000000001)*V1695^3+(0.000002)*V1695^2-0.0012*V1695+1.3446)+T1696*'Exhaust Gas Math'!$D$14)</f>
        <v>1100</v>
      </c>
      <c r="W1696">
        <f t="shared" si="371"/>
        <v>101325</v>
      </c>
      <c r="X1696" s="9">
        <f t="shared" si="372"/>
        <v>101325</v>
      </c>
    </row>
    <row r="1697" spans="3:24" x14ac:dyDescent="0.2">
      <c r="C1697" s="1"/>
      <c r="D1697" s="1"/>
      <c r="E1697">
        <f t="shared" si="365"/>
        <v>0.21162500000001</v>
      </c>
      <c r="F1697">
        <f t="shared" si="366"/>
        <v>101325</v>
      </c>
      <c r="H1697" s="1">
        <v>0.21162500000001</v>
      </c>
      <c r="I1697" s="1">
        <f t="shared" si="373"/>
        <v>418.50000000036016</v>
      </c>
      <c r="J1697" s="1">
        <f t="shared" si="374"/>
        <v>0</v>
      </c>
      <c r="K1697" s="1">
        <f t="shared" si="375"/>
        <v>6.8252598463635862E-3</v>
      </c>
      <c r="L1697" s="1">
        <f t="shared" si="376"/>
        <v>0</v>
      </c>
      <c r="M1697" s="10">
        <f t="shared" si="367"/>
        <v>1.513679549867392E-2</v>
      </c>
      <c r="N1697" s="9">
        <f t="shared" si="368"/>
        <v>16.982628805014464</v>
      </c>
      <c r="O1697">
        <f>((-0.0000000008)*V1697^3+(0.000003)*V1697^2-0.004*V1697+2.013)*('Exhaust Gas Math'!$E$10/(T1697+'Exhaust Gas Math'!$E$10))+(357.45*V1697^-1.004)*(T1697/(T1697+'Exhaust Gas Math'!$E$10))</f>
        <v>0.17819999999999947</v>
      </c>
      <c r="P1697">
        <f t="shared" si="377"/>
        <v>0</v>
      </c>
      <c r="Q1697" s="9">
        <f t="shared" si="369"/>
        <v>0</v>
      </c>
      <c r="R1697" s="10">
        <f t="shared" si="370"/>
        <v>3.9769296294121147E-5</v>
      </c>
      <c r="S1697">
        <f t="shared" si="378"/>
        <v>0</v>
      </c>
      <c r="T1697" s="9">
        <f>S1697*'Exhaust Gas Math'!$C$14</f>
        <v>0</v>
      </c>
      <c r="U1697" s="9">
        <f>(T1697/'Exhaust Gas Math'!$B$14)+('Exhaust Gas Math'!$D$10)</f>
        <v>4.4059320573952224E-4</v>
      </c>
      <c r="V1697">
        <f>('Exhaust Gas Math'!$E$10*((-0.000000001)*V1696^3+(0.000002)*V1696^2-0.0012*V1696+1.3446)*$B$18+T1697*'Exhaust Gas Math'!$D$14*$B$17)/('Exhaust Gas Math'!$E$10*((-0.000000001)*V1696^3+(0.000002)*V1696^2-0.0012*V1696+1.3446)+T1697*'Exhaust Gas Math'!$D$14)</f>
        <v>1100</v>
      </c>
      <c r="W1697">
        <f t="shared" si="371"/>
        <v>101325</v>
      </c>
      <c r="X1697" s="9">
        <f t="shared" si="372"/>
        <v>101325</v>
      </c>
    </row>
    <row r="1698" spans="3:24" x14ac:dyDescent="0.2">
      <c r="C1698" s="1"/>
      <c r="D1698" s="1"/>
      <c r="E1698">
        <f t="shared" si="365"/>
        <v>0.21175000000001001</v>
      </c>
      <c r="F1698">
        <f t="shared" si="366"/>
        <v>101325</v>
      </c>
      <c r="H1698" s="1">
        <v>0.21175000000001001</v>
      </c>
      <c r="I1698" s="1">
        <f t="shared" si="373"/>
        <v>423.00000000036016</v>
      </c>
      <c r="J1698" s="1">
        <f t="shared" si="374"/>
        <v>0</v>
      </c>
      <c r="K1698" s="1">
        <f t="shared" si="375"/>
        <v>7.01234593145777E-3</v>
      </c>
      <c r="L1698" s="1">
        <f t="shared" si="376"/>
        <v>0</v>
      </c>
      <c r="M1698" s="10">
        <f t="shared" si="367"/>
        <v>1.7308501158434207E-2</v>
      </c>
      <c r="N1698" s="9">
        <f t="shared" si="368"/>
        <v>17.746798351436308</v>
      </c>
      <c r="O1698">
        <f>((-0.0000000008)*V1698^3+(0.000003)*V1698^2-0.004*V1698+2.013)*('Exhaust Gas Math'!$E$10/(T1698+'Exhaust Gas Math'!$E$10))+(357.45*V1698^-1.004)*(T1698/(T1698+'Exhaust Gas Math'!$E$10))</f>
        <v>0.17819999999999947</v>
      </c>
      <c r="P1698">
        <f t="shared" si="377"/>
        <v>0</v>
      </c>
      <c r="Q1698" s="9">
        <f t="shared" si="369"/>
        <v>0</v>
      </c>
      <c r="R1698" s="10">
        <f t="shared" si="370"/>
        <v>3.9769296294121147E-5</v>
      </c>
      <c r="S1698">
        <f t="shared" si="378"/>
        <v>0</v>
      </c>
      <c r="T1698" s="9">
        <f>S1698*'Exhaust Gas Math'!$C$14</f>
        <v>0</v>
      </c>
      <c r="U1698" s="9">
        <f>(T1698/'Exhaust Gas Math'!$B$14)+('Exhaust Gas Math'!$D$10)</f>
        <v>4.4059320573952224E-4</v>
      </c>
      <c r="V1698">
        <f>('Exhaust Gas Math'!$E$10*((-0.000000001)*V1697^3+(0.000002)*V1697^2-0.0012*V1697+1.3446)*$B$18+T1698*'Exhaust Gas Math'!$D$14*$B$17)/('Exhaust Gas Math'!$E$10*((-0.000000001)*V1697^3+(0.000002)*V1697^2-0.0012*V1697+1.3446)+T1698*'Exhaust Gas Math'!$D$14)</f>
        <v>1100</v>
      </c>
      <c r="W1698">
        <f t="shared" si="371"/>
        <v>101325</v>
      </c>
      <c r="X1698" s="9">
        <f t="shared" si="372"/>
        <v>101325</v>
      </c>
    </row>
    <row r="1699" spans="3:24" x14ac:dyDescent="0.2">
      <c r="C1699" s="1"/>
      <c r="D1699" s="1"/>
      <c r="E1699">
        <f t="shared" si="365"/>
        <v>0.21187500000001</v>
      </c>
      <c r="F1699">
        <f t="shared" si="366"/>
        <v>101325</v>
      </c>
      <c r="H1699" s="1">
        <v>0.21187500000001</v>
      </c>
      <c r="I1699" s="1">
        <f t="shared" si="373"/>
        <v>427.50000000036016</v>
      </c>
      <c r="J1699" s="1">
        <f t="shared" si="374"/>
        <v>0</v>
      </c>
      <c r="K1699" s="1">
        <f t="shared" si="375"/>
        <v>7.1754835118579482E-3</v>
      </c>
      <c r="L1699" s="1">
        <f t="shared" si="376"/>
        <v>0</v>
      </c>
      <c r="M1699" s="10">
        <f t="shared" si="367"/>
        <v>1.9568935194210966E-2</v>
      </c>
      <c r="N1699" s="9">
        <f t="shared" si="368"/>
        <v>18.401552984611964</v>
      </c>
      <c r="O1699">
        <f>((-0.0000000008)*V1699^3+(0.000003)*V1699^2-0.004*V1699+2.013)*('Exhaust Gas Math'!$E$10/(T1699+'Exhaust Gas Math'!$E$10))+(357.45*V1699^-1.004)*(T1699/(T1699+'Exhaust Gas Math'!$E$10))</f>
        <v>0.17819999999999947</v>
      </c>
      <c r="P1699">
        <f t="shared" si="377"/>
        <v>0</v>
      </c>
      <c r="Q1699" s="9">
        <f t="shared" si="369"/>
        <v>0</v>
      </c>
      <c r="R1699" s="10">
        <f t="shared" si="370"/>
        <v>3.9769296294121147E-5</v>
      </c>
      <c r="S1699">
        <f t="shared" si="378"/>
        <v>0</v>
      </c>
      <c r="T1699" s="9">
        <f>S1699*'Exhaust Gas Math'!$C$14</f>
        <v>0</v>
      </c>
      <c r="U1699" s="9">
        <f>(T1699/'Exhaust Gas Math'!$B$14)+('Exhaust Gas Math'!$D$10)</f>
        <v>4.4059320573952224E-4</v>
      </c>
      <c r="V1699">
        <f>('Exhaust Gas Math'!$E$10*((-0.000000001)*V1698^3+(0.000002)*V1698^2-0.0012*V1698+1.3446)*$B$18+T1699*'Exhaust Gas Math'!$D$14*$B$17)/('Exhaust Gas Math'!$E$10*((-0.000000001)*V1698^3+(0.000002)*V1698^2-0.0012*V1698+1.3446)+T1699*'Exhaust Gas Math'!$D$14)</f>
        <v>1100</v>
      </c>
      <c r="W1699">
        <f t="shared" si="371"/>
        <v>101325</v>
      </c>
      <c r="X1699" s="9">
        <f t="shared" si="372"/>
        <v>101325</v>
      </c>
    </row>
    <row r="1700" spans="3:24" x14ac:dyDescent="0.2">
      <c r="C1700" s="1"/>
      <c r="D1700" s="1"/>
      <c r="E1700">
        <f t="shared" si="365"/>
        <v>0.21200000000001001</v>
      </c>
      <c r="F1700">
        <f t="shared" si="366"/>
        <v>101325</v>
      </c>
      <c r="H1700" s="1">
        <v>0.21200000000001001</v>
      </c>
      <c r="I1700" s="1">
        <f t="shared" si="373"/>
        <v>432.00000000036016</v>
      </c>
      <c r="J1700" s="1">
        <f t="shared" si="374"/>
        <v>0</v>
      </c>
      <c r="K1700" s="1">
        <f t="shared" si="375"/>
        <v>7.3134563732480465E-3</v>
      </c>
      <c r="L1700" s="1">
        <f t="shared" si="376"/>
        <v>0</v>
      </c>
      <c r="M1700" s="10">
        <f t="shared" si="367"/>
        <v>2.1904161278503809E-2</v>
      </c>
      <c r="N1700" s="9">
        <f t="shared" si="368"/>
        <v>18.942855924500179</v>
      </c>
      <c r="O1700">
        <f>((-0.0000000008)*V1700^3+(0.000003)*V1700^2-0.004*V1700+2.013)*('Exhaust Gas Math'!$E$10/(T1700+'Exhaust Gas Math'!$E$10))+(357.45*V1700^-1.004)*(T1700/(T1700+'Exhaust Gas Math'!$E$10))</f>
        <v>0.17819999999999947</v>
      </c>
      <c r="P1700">
        <f t="shared" si="377"/>
        <v>0</v>
      </c>
      <c r="Q1700" s="9">
        <f t="shared" si="369"/>
        <v>0</v>
      </c>
      <c r="R1700" s="10">
        <f t="shared" si="370"/>
        <v>3.9769296294121147E-5</v>
      </c>
      <c r="S1700">
        <f t="shared" si="378"/>
        <v>0</v>
      </c>
      <c r="T1700" s="9">
        <f>S1700*'Exhaust Gas Math'!$C$14</f>
        <v>0</v>
      </c>
      <c r="U1700" s="9">
        <f>(T1700/'Exhaust Gas Math'!$B$14)+('Exhaust Gas Math'!$D$10)</f>
        <v>4.4059320573952224E-4</v>
      </c>
      <c r="V1700">
        <f>('Exhaust Gas Math'!$E$10*((-0.000000001)*V1699^3+(0.000002)*V1699^2-0.0012*V1699+1.3446)*$B$18+T1700*'Exhaust Gas Math'!$D$14*$B$17)/('Exhaust Gas Math'!$E$10*((-0.000000001)*V1699^3+(0.000002)*V1699^2-0.0012*V1699+1.3446)+T1700*'Exhaust Gas Math'!$D$14)</f>
        <v>1100</v>
      </c>
      <c r="W1700">
        <f t="shared" si="371"/>
        <v>101325</v>
      </c>
      <c r="X1700" s="9">
        <f t="shared" si="372"/>
        <v>101325</v>
      </c>
    </row>
    <row r="1701" spans="3:24" x14ac:dyDescent="0.2">
      <c r="C1701" s="1"/>
      <c r="D1701" s="1"/>
      <c r="E1701">
        <f t="shared" si="365"/>
        <v>0.21212500000001</v>
      </c>
      <c r="F1701">
        <f t="shared" si="366"/>
        <v>101325</v>
      </c>
      <c r="H1701" s="1">
        <v>0.21212500000001</v>
      </c>
      <c r="I1701" s="1">
        <f t="shared" si="373"/>
        <v>436.50000000036016</v>
      </c>
      <c r="J1701" s="1">
        <f t="shared" si="374"/>
        <v>0</v>
      </c>
      <c r="K1701" s="1">
        <f t="shared" si="375"/>
        <v>7.4252359079410041E-3</v>
      </c>
      <c r="L1701" s="1">
        <f t="shared" si="376"/>
        <v>0</v>
      </c>
      <c r="M1701" s="10">
        <f t="shared" si="367"/>
        <v>2.4299781965961591E-2</v>
      </c>
      <c r="N1701" s="9">
        <f t="shared" si="368"/>
        <v>19.367369858475062</v>
      </c>
      <c r="O1701">
        <f>((-0.0000000008)*V1701^3+(0.000003)*V1701^2-0.004*V1701+2.013)*('Exhaust Gas Math'!$E$10/(T1701+'Exhaust Gas Math'!$E$10))+(357.45*V1701^-1.004)*(T1701/(T1701+'Exhaust Gas Math'!$E$10))</f>
        <v>0.17819999999999947</v>
      </c>
      <c r="P1701">
        <f t="shared" si="377"/>
        <v>0</v>
      </c>
      <c r="Q1701" s="9">
        <f t="shared" si="369"/>
        <v>0</v>
      </c>
      <c r="R1701" s="10">
        <f t="shared" si="370"/>
        <v>3.9769296294121147E-5</v>
      </c>
      <c r="S1701">
        <f t="shared" si="378"/>
        <v>0</v>
      </c>
      <c r="T1701" s="9">
        <f>S1701*'Exhaust Gas Math'!$C$14</f>
        <v>0</v>
      </c>
      <c r="U1701" s="9">
        <f>(T1701/'Exhaust Gas Math'!$B$14)+('Exhaust Gas Math'!$D$10)</f>
        <v>4.4059320573952224E-4</v>
      </c>
      <c r="V1701">
        <f>('Exhaust Gas Math'!$E$10*((-0.000000001)*V1700^3+(0.000002)*V1700^2-0.0012*V1700+1.3446)*$B$18+T1701*'Exhaust Gas Math'!$D$14*$B$17)/('Exhaust Gas Math'!$E$10*((-0.000000001)*V1700^3+(0.000002)*V1700^2-0.0012*V1700+1.3446)+T1701*'Exhaust Gas Math'!$D$14)</f>
        <v>1100</v>
      </c>
      <c r="W1701">
        <f t="shared" si="371"/>
        <v>101325</v>
      </c>
      <c r="X1701" s="9">
        <f t="shared" si="372"/>
        <v>101325</v>
      </c>
    </row>
    <row r="1702" spans="3:24" x14ac:dyDescent="0.2">
      <c r="C1702" s="1"/>
      <c r="D1702" s="1"/>
      <c r="E1702">
        <f t="shared" si="365"/>
        <v>0.21225000000000999</v>
      </c>
      <c r="F1702">
        <f t="shared" si="366"/>
        <v>101325</v>
      </c>
      <c r="H1702" s="1">
        <v>0.21225000000000999</v>
      </c>
      <c r="I1702" s="1">
        <f t="shared" si="373"/>
        <v>441.00000000035925</v>
      </c>
      <c r="J1702" s="1">
        <f t="shared" si="374"/>
        <v>0</v>
      </c>
      <c r="K1702" s="1">
        <f t="shared" si="375"/>
        <v>7.5099887832981559E-3</v>
      </c>
      <c r="L1702" s="1">
        <f t="shared" si="376"/>
        <v>0</v>
      </c>
      <c r="M1702" s="10">
        <f t="shared" si="367"/>
        <v>2.674102745842143E-2</v>
      </c>
      <c r="N1702" s="9">
        <f t="shared" si="368"/>
        <v>19.672477516968442</v>
      </c>
      <c r="O1702">
        <f>((-0.0000000008)*V1702^3+(0.000003)*V1702^2-0.004*V1702+2.013)*('Exhaust Gas Math'!$E$10/(T1702+'Exhaust Gas Math'!$E$10))+(357.45*V1702^-1.004)*(T1702/(T1702+'Exhaust Gas Math'!$E$10))</f>
        <v>0.17819999999999947</v>
      </c>
      <c r="P1702">
        <f t="shared" si="377"/>
        <v>0</v>
      </c>
      <c r="Q1702" s="9">
        <f t="shared" si="369"/>
        <v>0</v>
      </c>
      <c r="R1702" s="10">
        <f t="shared" si="370"/>
        <v>3.9769296294121147E-5</v>
      </c>
      <c r="S1702">
        <f t="shared" si="378"/>
        <v>0</v>
      </c>
      <c r="T1702" s="9">
        <f>S1702*'Exhaust Gas Math'!$C$14</f>
        <v>0</v>
      </c>
      <c r="U1702" s="9">
        <f>(T1702/'Exhaust Gas Math'!$B$14)+('Exhaust Gas Math'!$D$10)</f>
        <v>4.4059320573952224E-4</v>
      </c>
      <c r="V1702">
        <f>('Exhaust Gas Math'!$E$10*((-0.000000001)*V1701^3+(0.000002)*V1701^2-0.0012*V1701+1.3446)*$B$18+T1702*'Exhaust Gas Math'!$D$14*$B$17)/('Exhaust Gas Math'!$E$10*((-0.000000001)*V1701^3+(0.000002)*V1701^2-0.0012*V1701+1.3446)+T1702*'Exhaust Gas Math'!$D$14)</f>
        <v>1100</v>
      </c>
      <c r="W1702">
        <f t="shared" si="371"/>
        <v>101325</v>
      </c>
      <c r="X1702" s="9">
        <f t="shared" si="372"/>
        <v>101325</v>
      </c>
    </row>
    <row r="1703" spans="3:24" x14ac:dyDescent="0.2">
      <c r="C1703" s="1"/>
      <c r="D1703" s="1"/>
      <c r="E1703">
        <f t="shared" si="365"/>
        <v>0.21237500000001</v>
      </c>
      <c r="F1703">
        <f t="shared" si="366"/>
        <v>101325</v>
      </c>
      <c r="H1703" s="1">
        <v>0.21237500000001</v>
      </c>
      <c r="I1703" s="1">
        <f t="shared" si="373"/>
        <v>445.50000000036016</v>
      </c>
      <c r="J1703" s="1">
        <f t="shared" si="374"/>
        <v>0</v>
      </c>
      <c r="K1703" s="1">
        <f t="shared" si="375"/>
        <v>7.5670831543449921E-3</v>
      </c>
      <c r="L1703" s="1">
        <f t="shared" si="376"/>
        <v>0</v>
      </c>
      <c r="M1703" s="10">
        <f t="shared" si="367"/>
        <v>2.9212846665625805E-2</v>
      </c>
      <c r="N1703" s="9">
        <f t="shared" si="368"/>
        <v>19.856297809807117</v>
      </c>
      <c r="O1703">
        <f>((-0.0000000008)*V1703^3+(0.000003)*V1703^2-0.004*V1703+2.013)*('Exhaust Gas Math'!$E$10/(T1703+'Exhaust Gas Math'!$E$10))+(357.45*V1703^-1.004)*(T1703/(T1703+'Exhaust Gas Math'!$E$10))</f>
        <v>0.17819999999999947</v>
      </c>
      <c r="P1703">
        <f t="shared" si="377"/>
        <v>0</v>
      </c>
      <c r="Q1703" s="9">
        <f t="shared" si="369"/>
        <v>0</v>
      </c>
      <c r="R1703" s="10">
        <f t="shared" si="370"/>
        <v>3.9769296294121147E-5</v>
      </c>
      <c r="S1703">
        <f t="shared" si="378"/>
        <v>0</v>
      </c>
      <c r="T1703" s="9">
        <f>S1703*'Exhaust Gas Math'!$C$14</f>
        <v>0</v>
      </c>
      <c r="U1703" s="9">
        <f>(T1703/'Exhaust Gas Math'!$B$14)+('Exhaust Gas Math'!$D$10)</f>
        <v>4.4059320573952224E-4</v>
      </c>
      <c r="V1703">
        <f>('Exhaust Gas Math'!$E$10*((-0.000000001)*V1702^3+(0.000002)*V1702^2-0.0012*V1702+1.3446)*$B$18+T1703*'Exhaust Gas Math'!$D$14*$B$17)/('Exhaust Gas Math'!$E$10*((-0.000000001)*V1702^3+(0.000002)*V1702^2-0.0012*V1702+1.3446)+T1703*'Exhaust Gas Math'!$D$14)</f>
        <v>1100</v>
      </c>
      <c r="W1703">
        <f t="shared" si="371"/>
        <v>101325</v>
      </c>
      <c r="X1703" s="9">
        <f t="shared" si="372"/>
        <v>101325</v>
      </c>
    </row>
    <row r="1704" spans="3:24" x14ac:dyDescent="0.2">
      <c r="C1704" s="1"/>
      <c r="D1704" s="1"/>
      <c r="E1704">
        <f t="shared" si="365"/>
        <v>0.21250000000000999</v>
      </c>
      <c r="F1704">
        <f t="shared" si="366"/>
        <v>101325</v>
      </c>
      <c r="H1704" s="1">
        <v>0.21250000000000999</v>
      </c>
      <c r="I1704" s="1">
        <f t="shared" si="373"/>
        <v>450.00000000035925</v>
      </c>
      <c r="J1704" s="1">
        <f t="shared" si="374"/>
        <v>0</v>
      </c>
      <c r="K1704" s="1">
        <f t="shared" si="375"/>
        <v>7.5960933742668987E-3</v>
      </c>
      <c r="L1704" s="1">
        <f t="shared" si="376"/>
        <v>0</v>
      </c>
      <c r="M1704" s="10">
        <f t="shared" si="367"/>
        <v>3.1700000000199006E-2</v>
      </c>
      <c r="N1704" s="9">
        <f t="shared" si="368"/>
        <v>19.917697423759289</v>
      </c>
      <c r="O1704">
        <f>((-0.0000000008)*V1704^3+(0.000003)*V1704^2-0.004*V1704+2.013)*('Exhaust Gas Math'!$E$10/(T1704+'Exhaust Gas Math'!$E$10))+(357.45*V1704^-1.004)*(T1704/(T1704+'Exhaust Gas Math'!$E$10))</f>
        <v>0.17819999999999947</v>
      </c>
      <c r="P1704">
        <f t="shared" si="377"/>
        <v>0</v>
      </c>
      <c r="Q1704" s="9">
        <f t="shared" si="369"/>
        <v>0</v>
      </c>
      <c r="R1704" s="10">
        <f t="shared" si="370"/>
        <v>3.9769296294121147E-5</v>
      </c>
      <c r="S1704">
        <f t="shared" si="378"/>
        <v>0</v>
      </c>
      <c r="T1704" s="9">
        <f>S1704*'Exhaust Gas Math'!$C$14</f>
        <v>0</v>
      </c>
      <c r="U1704" s="9">
        <f>(T1704/'Exhaust Gas Math'!$B$14)+('Exhaust Gas Math'!$D$10)</f>
        <v>4.4059320573952224E-4</v>
      </c>
      <c r="V1704">
        <f>('Exhaust Gas Math'!$E$10*((-0.000000001)*V1703^3+(0.000002)*V1703^2-0.0012*V1703+1.3446)*$B$18+T1704*'Exhaust Gas Math'!$D$14*$B$17)/('Exhaust Gas Math'!$E$10*((-0.000000001)*V1703^3+(0.000002)*V1703^2-0.0012*V1703+1.3446)+T1704*'Exhaust Gas Math'!$D$14)</f>
        <v>1100</v>
      </c>
      <c r="W1704">
        <f t="shared" si="371"/>
        <v>101325</v>
      </c>
      <c r="X1704" s="9">
        <f t="shared" si="372"/>
        <v>101325</v>
      </c>
    </row>
    <row r="1705" spans="3:24" x14ac:dyDescent="0.2">
      <c r="C1705" s="1"/>
      <c r="D1705" s="1"/>
      <c r="E1705">
        <f t="shared" si="365"/>
        <v>0.21262500000001</v>
      </c>
      <c r="F1705">
        <f t="shared" si="366"/>
        <v>101325</v>
      </c>
      <c r="H1705" s="1">
        <v>0.21262500000001</v>
      </c>
      <c r="I1705" s="1">
        <f t="shared" si="373"/>
        <v>454.50000000036016</v>
      </c>
      <c r="J1705" s="1">
        <f t="shared" si="374"/>
        <v>0</v>
      </c>
      <c r="K1705" s="1">
        <f t="shared" si="375"/>
        <v>7.5968031676680384E-3</v>
      </c>
      <c r="L1705" s="1">
        <f t="shared" si="376"/>
        <v>0</v>
      </c>
      <c r="M1705" s="10">
        <f t="shared" si="367"/>
        <v>3.418715333477098E-2</v>
      </c>
      <c r="N1705" s="9">
        <f t="shared" si="368"/>
        <v>19.856297809787499</v>
      </c>
      <c r="O1705">
        <f>((-0.0000000008)*V1705^3+(0.000003)*V1705^2-0.004*V1705+2.013)*('Exhaust Gas Math'!$E$10/(T1705+'Exhaust Gas Math'!$E$10))+(357.45*V1705^-1.004)*(T1705/(T1705+'Exhaust Gas Math'!$E$10))</f>
        <v>0.17819999999999947</v>
      </c>
      <c r="P1705">
        <f t="shared" si="377"/>
        <v>0</v>
      </c>
      <c r="Q1705" s="9">
        <f t="shared" si="369"/>
        <v>0</v>
      </c>
      <c r="R1705" s="10">
        <f t="shared" si="370"/>
        <v>3.9769296294121147E-5</v>
      </c>
      <c r="S1705">
        <f t="shared" si="378"/>
        <v>0</v>
      </c>
      <c r="T1705" s="9">
        <f>S1705*'Exhaust Gas Math'!$C$14</f>
        <v>0</v>
      </c>
      <c r="U1705" s="9">
        <f>(T1705/'Exhaust Gas Math'!$B$14)+('Exhaust Gas Math'!$D$10)</f>
        <v>4.4059320573952224E-4</v>
      </c>
      <c r="V1705">
        <f>('Exhaust Gas Math'!$E$10*((-0.000000001)*V1704^3+(0.000002)*V1704^2-0.0012*V1704+1.3446)*$B$18+T1705*'Exhaust Gas Math'!$D$14*$B$17)/('Exhaust Gas Math'!$E$10*((-0.000000001)*V1704^3+(0.000002)*V1704^2-0.0012*V1704+1.3446)+T1705*'Exhaust Gas Math'!$D$14)</f>
        <v>1100</v>
      </c>
      <c r="W1705">
        <f t="shared" si="371"/>
        <v>101325</v>
      </c>
      <c r="X1705" s="9">
        <f t="shared" si="372"/>
        <v>101325</v>
      </c>
    </row>
    <row r="1706" spans="3:24" x14ac:dyDescent="0.2">
      <c r="C1706" s="1"/>
      <c r="D1706" s="1"/>
      <c r="E1706">
        <f t="shared" si="365"/>
        <v>0.21275000000000999</v>
      </c>
      <c r="F1706">
        <f t="shared" si="366"/>
        <v>101325</v>
      </c>
      <c r="H1706" s="1">
        <v>0.21275000000000999</v>
      </c>
      <c r="I1706" s="1">
        <f t="shared" si="373"/>
        <v>459.00000000035925</v>
      </c>
      <c r="J1706" s="1">
        <f t="shared" si="374"/>
        <v>0</v>
      </c>
      <c r="K1706" s="1">
        <f t="shared" si="375"/>
        <v>7.569207242935686E-3</v>
      </c>
      <c r="L1706" s="1">
        <f t="shared" si="376"/>
        <v>0</v>
      </c>
      <c r="M1706" s="10">
        <f t="shared" si="367"/>
        <v>3.6658972541971674E-2</v>
      </c>
      <c r="N1706" s="9">
        <f t="shared" si="368"/>
        <v>19.672477516929323</v>
      </c>
      <c r="O1706">
        <f>((-0.0000000008)*V1706^3+(0.000003)*V1706^2-0.004*V1706+2.013)*('Exhaust Gas Math'!$E$10/(T1706+'Exhaust Gas Math'!$E$10))+(357.45*V1706^-1.004)*(T1706/(T1706+'Exhaust Gas Math'!$E$10))</f>
        <v>0.17819999999999947</v>
      </c>
      <c r="P1706">
        <f t="shared" si="377"/>
        <v>0</v>
      </c>
      <c r="Q1706" s="9">
        <f t="shared" si="369"/>
        <v>0</v>
      </c>
      <c r="R1706" s="10">
        <f t="shared" si="370"/>
        <v>3.9769296294121147E-5</v>
      </c>
      <c r="S1706">
        <f t="shared" si="378"/>
        <v>0</v>
      </c>
      <c r="T1706" s="9">
        <f>S1706*'Exhaust Gas Math'!$C$14</f>
        <v>0</v>
      </c>
      <c r="U1706" s="9">
        <f>(T1706/'Exhaust Gas Math'!$B$14)+('Exhaust Gas Math'!$D$10)</f>
        <v>4.4059320573952224E-4</v>
      </c>
      <c r="V1706">
        <f>('Exhaust Gas Math'!$E$10*((-0.000000001)*V1705^3+(0.000002)*V1705^2-0.0012*V1705+1.3446)*$B$18+T1706*'Exhaust Gas Math'!$D$14*$B$17)/('Exhaust Gas Math'!$E$10*((-0.000000001)*V1705^3+(0.000002)*V1705^2-0.0012*V1705+1.3446)+T1706*'Exhaust Gas Math'!$D$14)</f>
        <v>1100</v>
      </c>
      <c r="W1706">
        <f t="shared" si="371"/>
        <v>101325</v>
      </c>
      <c r="X1706" s="9">
        <f t="shared" si="372"/>
        <v>101325</v>
      </c>
    </row>
    <row r="1707" spans="3:24" x14ac:dyDescent="0.2">
      <c r="C1707" s="1"/>
      <c r="D1707" s="1"/>
      <c r="E1707">
        <f t="shared" si="365"/>
        <v>0.21287500000001</v>
      </c>
      <c r="F1707">
        <f t="shared" si="366"/>
        <v>101325</v>
      </c>
      <c r="H1707" s="1">
        <v>0.21287500000001</v>
      </c>
      <c r="I1707" s="1">
        <f t="shared" si="373"/>
        <v>463.50000000036016</v>
      </c>
      <c r="J1707" s="1">
        <f t="shared" si="374"/>
        <v>0</v>
      </c>
      <c r="K1707" s="1">
        <f t="shared" si="375"/>
        <v>7.5135113316899789E-3</v>
      </c>
      <c r="L1707" s="1">
        <f t="shared" si="376"/>
        <v>0</v>
      </c>
      <c r="M1707" s="10">
        <f t="shared" si="367"/>
        <v>3.9100218034426294E-2</v>
      </c>
      <c r="N1707" s="9">
        <f t="shared" si="368"/>
        <v>19.367369858416549</v>
      </c>
      <c r="O1707">
        <f>((-0.0000000008)*V1707^3+(0.000003)*V1707^2-0.004*V1707+2.013)*('Exhaust Gas Math'!$E$10/(T1707+'Exhaust Gas Math'!$E$10))+(357.45*V1707^-1.004)*(T1707/(T1707+'Exhaust Gas Math'!$E$10))</f>
        <v>0.17819999999999947</v>
      </c>
      <c r="P1707">
        <f t="shared" si="377"/>
        <v>0</v>
      </c>
      <c r="Q1707" s="9">
        <f t="shared" si="369"/>
        <v>0</v>
      </c>
      <c r="R1707" s="10">
        <f t="shared" si="370"/>
        <v>3.9769296294121147E-5</v>
      </c>
      <c r="S1707">
        <f t="shared" si="378"/>
        <v>0</v>
      </c>
      <c r="T1707" s="9">
        <f>S1707*'Exhaust Gas Math'!$C$14</f>
        <v>0</v>
      </c>
      <c r="U1707" s="9">
        <f>(T1707/'Exhaust Gas Math'!$B$14)+('Exhaust Gas Math'!$D$10)</f>
        <v>4.4059320573952224E-4</v>
      </c>
      <c r="V1707">
        <f>('Exhaust Gas Math'!$E$10*((-0.000000001)*V1706^3+(0.000002)*V1706^2-0.0012*V1706+1.3446)*$B$18+T1707*'Exhaust Gas Math'!$D$14*$B$17)/('Exhaust Gas Math'!$E$10*((-0.000000001)*V1706^3+(0.000002)*V1706^2-0.0012*V1706+1.3446)+T1707*'Exhaust Gas Math'!$D$14)</f>
        <v>1100</v>
      </c>
      <c r="W1707">
        <f t="shared" si="371"/>
        <v>101325</v>
      </c>
      <c r="X1707" s="9">
        <f t="shared" si="372"/>
        <v>101325</v>
      </c>
    </row>
    <row r="1708" spans="3:24" x14ac:dyDescent="0.2">
      <c r="C1708" s="1"/>
      <c r="D1708" s="1"/>
      <c r="E1708">
        <f t="shared" si="365"/>
        <v>0.21300000000000999</v>
      </c>
      <c r="F1708">
        <f t="shared" si="366"/>
        <v>101325</v>
      </c>
      <c r="H1708" s="1">
        <v>0.21300000000000999</v>
      </c>
      <c r="I1708" s="1">
        <f t="shared" si="373"/>
        <v>468.00000000035925</v>
      </c>
      <c r="J1708" s="1">
        <f t="shared" si="374"/>
        <v>0</v>
      </c>
      <c r="K1708" s="1">
        <f t="shared" si="375"/>
        <v>7.4301306550249406E-3</v>
      </c>
      <c r="L1708" s="1">
        <f t="shared" si="376"/>
        <v>0</v>
      </c>
      <c r="M1708" s="10">
        <f t="shared" si="367"/>
        <v>4.149583872187472E-2</v>
      </c>
      <c r="N1708" s="9">
        <f t="shared" si="368"/>
        <v>18.942855924422904</v>
      </c>
      <c r="O1708">
        <f>((-0.0000000008)*V1708^3+(0.000003)*V1708^2-0.004*V1708+2.013)*('Exhaust Gas Math'!$E$10/(T1708+'Exhaust Gas Math'!$E$10))+(357.45*V1708^-1.004)*(T1708/(T1708+'Exhaust Gas Math'!$E$10))</f>
        <v>0.17819999999999947</v>
      </c>
      <c r="P1708">
        <f t="shared" si="377"/>
        <v>0</v>
      </c>
      <c r="Q1708" s="9">
        <f t="shared" si="369"/>
        <v>0</v>
      </c>
      <c r="R1708" s="10">
        <f t="shared" si="370"/>
        <v>3.9769296294121147E-5</v>
      </c>
      <c r="S1708">
        <f t="shared" si="378"/>
        <v>0</v>
      </c>
      <c r="T1708" s="9">
        <f>S1708*'Exhaust Gas Math'!$C$14</f>
        <v>0</v>
      </c>
      <c r="U1708" s="9">
        <f>(T1708/'Exhaust Gas Math'!$B$14)+('Exhaust Gas Math'!$D$10)</f>
        <v>4.4059320573952224E-4</v>
      </c>
      <c r="V1708">
        <f>('Exhaust Gas Math'!$E$10*((-0.000000001)*V1707^3+(0.000002)*V1707^2-0.0012*V1707+1.3446)*$B$18+T1708*'Exhaust Gas Math'!$D$14*$B$17)/('Exhaust Gas Math'!$E$10*((-0.000000001)*V1707^3+(0.000002)*V1707^2-0.0012*V1707+1.3446)+T1708*'Exhaust Gas Math'!$D$14)</f>
        <v>1100</v>
      </c>
      <c r="W1708">
        <f t="shared" si="371"/>
        <v>101325</v>
      </c>
      <c r="X1708" s="9">
        <f t="shared" si="372"/>
        <v>101325</v>
      </c>
    </row>
    <row r="1709" spans="3:24" x14ac:dyDescent="0.2">
      <c r="C1709" s="1"/>
      <c r="D1709" s="1"/>
      <c r="E1709">
        <f t="shared" si="365"/>
        <v>0.21312500000001</v>
      </c>
      <c r="F1709">
        <f t="shared" si="366"/>
        <v>101325</v>
      </c>
      <c r="H1709" s="1">
        <v>0.21312500000001</v>
      </c>
      <c r="I1709" s="1">
        <f t="shared" si="373"/>
        <v>472.50000000036016</v>
      </c>
      <c r="J1709" s="1">
        <f t="shared" si="374"/>
        <v>0</v>
      </c>
      <c r="K1709" s="1">
        <f t="shared" si="375"/>
        <v>7.3196868279748507E-3</v>
      </c>
      <c r="L1709" s="1">
        <f t="shared" si="376"/>
        <v>0</v>
      </c>
      <c r="M1709" s="10">
        <f t="shared" si="367"/>
        <v>4.3831064806157581E-2</v>
      </c>
      <c r="N1709" s="9">
        <f t="shared" si="368"/>
        <v>18.401552984516044</v>
      </c>
      <c r="O1709">
        <f>((-0.0000000008)*V1709^3+(0.000003)*V1709^2-0.004*V1709+2.013)*('Exhaust Gas Math'!$E$10/(T1709+'Exhaust Gas Math'!$E$10))+(357.45*V1709^-1.004)*(T1709/(T1709+'Exhaust Gas Math'!$E$10))</f>
        <v>0.17819999999999947</v>
      </c>
      <c r="P1709">
        <f t="shared" si="377"/>
        <v>0</v>
      </c>
      <c r="Q1709" s="9">
        <f t="shared" si="369"/>
        <v>0</v>
      </c>
      <c r="R1709" s="10">
        <f t="shared" si="370"/>
        <v>3.9769296294121147E-5</v>
      </c>
      <c r="S1709">
        <f t="shared" si="378"/>
        <v>0</v>
      </c>
      <c r="T1709" s="9">
        <f>S1709*'Exhaust Gas Math'!$C$14</f>
        <v>0</v>
      </c>
      <c r="U1709" s="9">
        <f>(T1709/'Exhaust Gas Math'!$B$14)+('Exhaust Gas Math'!$D$10)</f>
        <v>4.4059320573952224E-4</v>
      </c>
      <c r="V1709">
        <f>('Exhaust Gas Math'!$E$10*((-0.000000001)*V1708^3+(0.000002)*V1708^2-0.0012*V1708+1.3446)*$B$18+T1709*'Exhaust Gas Math'!$D$14*$B$17)/('Exhaust Gas Math'!$E$10*((-0.000000001)*V1708^3+(0.000002)*V1708^2-0.0012*V1708+1.3446)+T1709*'Exhaust Gas Math'!$D$14)</f>
        <v>1100</v>
      </c>
      <c r="W1709">
        <f t="shared" si="371"/>
        <v>101325</v>
      </c>
      <c r="X1709" s="9">
        <f t="shared" si="372"/>
        <v>101325</v>
      </c>
    </row>
    <row r="1710" spans="3:24" x14ac:dyDescent="0.2">
      <c r="C1710" s="1"/>
      <c r="D1710" s="1"/>
      <c r="E1710">
        <f t="shared" si="365"/>
        <v>0.21325000000000999</v>
      </c>
      <c r="F1710">
        <f t="shared" si="366"/>
        <v>101325</v>
      </c>
      <c r="H1710" s="1">
        <v>0.21325000000000999</v>
      </c>
      <c r="I1710" s="1">
        <f t="shared" si="373"/>
        <v>477.00000000035925</v>
      </c>
      <c r="J1710" s="1">
        <f t="shared" si="374"/>
        <v>0</v>
      </c>
      <c r="K1710" s="1">
        <f t="shared" si="375"/>
        <v>7.1830032252842846E-3</v>
      </c>
      <c r="L1710" s="1">
        <f t="shared" si="376"/>
        <v>0</v>
      </c>
      <c r="M1710" s="10">
        <f t="shared" si="367"/>
        <v>4.6091498841921222E-2</v>
      </c>
      <c r="N1710" s="9">
        <f t="shared" si="368"/>
        <v>17.746798351322518</v>
      </c>
      <c r="O1710">
        <f>((-0.0000000008)*V1710^3+(0.000003)*V1710^2-0.004*V1710+2.013)*('Exhaust Gas Math'!$E$10/(T1710+'Exhaust Gas Math'!$E$10))+(357.45*V1710^-1.004)*(T1710/(T1710+'Exhaust Gas Math'!$E$10))</f>
        <v>0.17819999999999947</v>
      </c>
      <c r="P1710">
        <f t="shared" si="377"/>
        <v>0</v>
      </c>
      <c r="Q1710" s="9">
        <f t="shared" si="369"/>
        <v>0</v>
      </c>
      <c r="R1710" s="10">
        <f t="shared" si="370"/>
        <v>3.9769296294121147E-5</v>
      </c>
      <c r="S1710">
        <f t="shared" si="378"/>
        <v>0</v>
      </c>
      <c r="T1710" s="9">
        <f>S1710*'Exhaust Gas Math'!$C$14</f>
        <v>0</v>
      </c>
      <c r="U1710" s="9">
        <f>(T1710/'Exhaust Gas Math'!$B$14)+('Exhaust Gas Math'!$D$10)</f>
        <v>4.4059320573952224E-4</v>
      </c>
      <c r="V1710">
        <f>('Exhaust Gas Math'!$E$10*((-0.000000001)*V1709^3+(0.000002)*V1709^2-0.0012*V1709+1.3446)*$B$18+T1710*'Exhaust Gas Math'!$D$14*$B$17)/('Exhaust Gas Math'!$E$10*((-0.000000001)*V1709^3+(0.000002)*V1709^2-0.0012*V1709+1.3446)+T1710*'Exhaust Gas Math'!$D$14)</f>
        <v>1100</v>
      </c>
      <c r="W1710">
        <f t="shared" si="371"/>
        <v>101325</v>
      </c>
      <c r="X1710" s="9">
        <f t="shared" si="372"/>
        <v>101325</v>
      </c>
    </row>
    <row r="1711" spans="3:24" x14ac:dyDescent="0.2">
      <c r="C1711" s="1"/>
      <c r="D1711" s="1"/>
      <c r="E1711">
        <f t="shared" si="365"/>
        <v>0.21337500000001</v>
      </c>
      <c r="F1711">
        <f t="shared" si="366"/>
        <v>101325</v>
      </c>
      <c r="H1711" s="1">
        <v>0.21337500000001</v>
      </c>
      <c r="I1711" s="1">
        <f t="shared" si="373"/>
        <v>481.50000000036016</v>
      </c>
      <c r="J1711" s="1">
        <f t="shared" si="374"/>
        <v>0</v>
      </c>
      <c r="K1711" s="1">
        <f t="shared" si="375"/>
        <v>7.0210988430296755E-3</v>
      </c>
      <c r="L1711" s="1">
        <f t="shared" si="376"/>
        <v>0</v>
      </c>
      <c r="M1711" s="10">
        <f t="shared" si="367"/>
        <v>4.8263204501665435E-2</v>
      </c>
      <c r="N1711" s="9">
        <f t="shared" si="368"/>
        <v>16.982628804883799</v>
      </c>
      <c r="O1711">
        <f>((-0.0000000008)*V1711^3+(0.000003)*V1711^2-0.004*V1711+2.013)*('Exhaust Gas Math'!$E$10/(T1711+'Exhaust Gas Math'!$E$10))+(357.45*V1711^-1.004)*(T1711/(T1711+'Exhaust Gas Math'!$E$10))</f>
        <v>0.17819999999999947</v>
      </c>
      <c r="P1711">
        <f t="shared" si="377"/>
        <v>0</v>
      </c>
      <c r="Q1711" s="9">
        <f t="shared" si="369"/>
        <v>0</v>
      </c>
      <c r="R1711" s="10">
        <f t="shared" si="370"/>
        <v>3.9769296294121147E-5</v>
      </c>
      <c r="S1711">
        <f t="shared" si="378"/>
        <v>0</v>
      </c>
      <c r="T1711" s="9">
        <f>S1711*'Exhaust Gas Math'!$C$14</f>
        <v>0</v>
      </c>
      <c r="U1711" s="9">
        <f>(T1711/'Exhaust Gas Math'!$B$14)+('Exhaust Gas Math'!$D$10)</f>
        <v>4.4059320573952224E-4</v>
      </c>
      <c r="V1711">
        <f>('Exhaust Gas Math'!$E$10*((-0.000000001)*V1710^3+(0.000002)*V1710^2-0.0012*V1710+1.3446)*$B$18+T1711*'Exhaust Gas Math'!$D$14*$B$17)/('Exhaust Gas Math'!$E$10*((-0.000000001)*V1710^3+(0.000002)*V1710^2-0.0012*V1710+1.3446)+T1711*'Exhaust Gas Math'!$D$14)</f>
        <v>1100</v>
      </c>
      <c r="W1711">
        <f t="shared" si="371"/>
        <v>101325</v>
      </c>
      <c r="X1711" s="9">
        <f t="shared" si="372"/>
        <v>101325</v>
      </c>
    </row>
    <row r="1712" spans="3:24" x14ac:dyDescent="0.2">
      <c r="C1712" s="1"/>
      <c r="D1712" s="1"/>
      <c r="E1712">
        <f t="shared" si="365"/>
        <v>0.21350000000000999</v>
      </c>
      <c r="F1712">
        <f t="shared" si="366"/>
        <v>101325</v>
      </c>
      <c r="H1712" s="1">
        <v>0.21350000000000999</v>
      </c>
      <c r="I1712" s="1">
        <f t="shared" si="373"/>
        <v>486.00000000035925</v>
      </c>
      <c r="J1712" s="1">
        <f t="shared" si="374"/>
        <v>0</v>
      </c>
      <c r="K1712" s="1">
        <f t="shared" si="375"/>
        <v>6.8351807018562222E-3</v>
      </c>
      <c r="L1712" s="1">
        <f t="shared" si="376"/>
        <v>0</v>
      </c>
      <c r="M1712" s="10">
        <f t="shared" si="367"/>
        <v>5.0332792497832485E-2</v>
      </c>
      <c r="N1712" s="9">
        <f t="shared" si="368"/>
        <v>16.113755704565836</v>
      </c>
      <c r="O1712">
        <f>((-0.0000000008)*V1712^3+(0.000003)*V1712^2-0.004*V1712+2.013)*('Exhaust Gas Math'!$E$10/(T1712+'Exhaust Gas Math'!$E$10))+(357.45*V1712^-1.004)*(T1712/(T1712+'Exhaust Gas Math'!$E$10))</f>
        <v>0.17819999999999947</v>
      </c>
      <c r="P1712">
        <f t="shared" si="377"/>
        <v>0</v>
      </c>
      <c r="Q1712" s="9">
        <f t="shared" si="369"/>
        <v>0</v>
      </c>
      <c r="R1712" s="10">
        <f t="shared" si="370"/>
        <v>3.9769296294121147E-5</v>
      </c>
      <c r="S1712">
        <f t="shared" si="378"/>
        <v>0</v>
      </c>
      <c r="T1712" s="9">
        <f>S1712*'Exhaust Gas Math'!$C$14</f>
        <v>0</v>
      </c>
      <c r="U1712" s="9">
        <f>(T1712/'Exhaust Gas Math'!$B$14)+('Exhaust Gas Math'!$D$10)</f>
        <v>4.4059320573952224E-4</v>
      </c>
      <c r="V1712">
        <f>('Exhaust Gas Math'!$E$10*((-0.000000001)*V1711^3+(0.000002)*V1711^2-0.0012*V1711+1.3446)*$B$18+T1712*'Exhaust Gas Math'!$D$14*$B$17)/('Exhaust Gas Math'!$E$10*((-0.000000001)*V1711^3+(0.000002)*V1711^2-0.0012*V1711+1.3446)+T1712*'Exhaust Gas Math'!$D$14)</f>
        <v>1100</v>
      </c>
      <c r="W1712">
        <f t="shared" si="371"/>
        <v>101325</v>
      </c>
      <c r="X1712" s="9">
        <f t="shared" si="372"/>
        <v>101325</v>
      </c>
    </row>
    <row r="1713" spans="3:24" x14ac:dyDescent="0.2">
      <c r="C1713" s="1"/>
      <c r="D1713" s="1"/>
      <c r="E1713">
        <f t="shared" si="365"/>
        <v>0.21362500000001</v>
      </c>
      <c r="F1713">
        <f t="shared" si="366"/>
        <v>101325</v>
      </c>
      <c r="H1713" s="1">
        <v>0.21362500000001</v>
      </c>
      <c r="I1713" s="1">
        <f t="shared" si="373"/>
        <v>490.50000000036016</v>
      </c>
      <c r="J1713" s="1">
        <f t="shared" si="374"/>
        <v>0</v>
      </c>
      <c r="K1713" s="1">
        <f t="shared" si="375"/>
        <v>6.6266348484634828E-3</v>
      </c>
      <c r="L1713" s="1">
        <f t="shared" si="376"/>
        <v>0</v>
      </c>
      <c r="M1713" s="10">
        <f t="shared" si="367"/>
        <v>5.2287503132218152E-2</v>
      </c>
      <c r="N1713" s="9">
        <f t="shared" si="368"/>
        <v>15.14553594196172</v>
      </c>
      <c r="O1713">
        <f>((-0.0000000008)*V1713^3+(0.000003)*V1713^2-0.004*V1713+2.013)*('Exhaust Gas Math'!$E$10/(T1713+'Exhaust Gas Math'!$E$10))+(357.45*V1713^-1.004)*(T1713/(T1713+'Exhaust Gas Math'!$E$10))</f>
        <v>0.17819999999999947</v>
      </c>
      <c r="P1713">
        <f t="shared" si="377"/>
        <v>0</v>
      </c>
      <c r="Q1713" s="9">
        <f t="shared" si="369"/>
        <v>0</v>
      </c>
      <c r="R1713" s="10">
        <f t="shared" si="370"/>
        <v>3.9769296294121147E-5</v>
      </c>
      <c r="S1713">
        <f t="shared" si="378"/>
        <v>0</v>
      </c>
      <c r="T1713" s="9">
        <f>S1713*'Exhaust Gas Math'!$C$14</f>
        <v>0</v>
      </c>
      <c r="U1713" s="9">
        <f>(T1713/'Exhaust Gas Math'!$B$14)+('Exhaust Gas Math'!$D$10)</f>
        <v>4.4059320573952224E-4</v>
      </c>
      <c r="V1713">
        <f>('Exhaust Gas Math'!$E$10*((-0.000000001)*V1712^3+(0.000002)*V1712^2-0.0012*V1712+1.3446)*$B$18+T1713*'Exhaust Gas Math'!$D$14*$B$17)/('Exhaust Gas Math'!$E$10*((-0.000000001)*V1712^3+(0.000002)*V1712^2-0.0012*V1712+1.3446)+T1713*'Exhaust Gas Math'!$D$14)</f>
        <v>1100</v>
      </c>
      <c r="W1713">
        <f t="shared" si="371"/>
        <v>101325</v>
      </c>
      <c r="X1713" s="9">
        <f t="shared" si="372"/>
        <v>101325</v>
      </c>
    </row>
    <row r="1714" spans="3:24" x14ac:dyDescent="0.2">
      <c r="C1714" s="1"/>
      <c r="D1714" s="1"/>
      <c r="E1714">
        <f t="shared" si="365"/>
        <v>0.21375000000000999</v>
      </c>
      <c r="F1714">
        <f t="shared" si="366"/>
        <v>101325</v>
      </c>
      <c r="H1714" s="1">
        <v>0.21375000000000999</v>
      </c>
      <c r="I1714" s="1">
        <f t="shared" si="373"/>
        <v>495.00000000035925</v>
      </c>
      <c r="J1714" s="1">
        <f t="shared" si="374"/>
        <v>0</v>
      </c>
      <c r="K1714" s="1">
        <f t="shared" si="375"/>
        <v>6.397016022426827E-3</v>
      </c>
      <c r="L1714" s="1">
        <f t="shared" si="376"/>
        <v>0</v>
      </c>
      <c r="M1714" s="10">
        <f t="shared" si="367"/>
        <v>5.4115284963754215E-2</v>
      </c>
      <c r="N1714" s="9">
        <f t="shared" si="368"/>
        <v>14.083938913873643</v>
      </c>
      <c r="O1714">
        <f>((-0.0000000008)*V1714^3+(0.000003)*V1714^2-0.004*V1714+2.013)*('Exhaust Gas Math'!$E$10/(T1714+'Exhaust Gas Math'!$E$10))+(357.45*V1714^-1.004)*(T1714/(T1714+'Exhaust Gas Math'!$E$10))</f>
        <v>0.17819999999999947</v>
      </c>
      <c r="P1714">
        <f t="shared" si="377"/>
        <v>0</v>
      </c>
      <c r="Q1714" s="9">
        <f t="shared" si="369"/>
        <v>0</v>
      </c>
      <c r="R1714" s="10">
        <f t="shared" si="370"/>
        <v>3.9769296294121147E-5</v>
      </c>
      <c r="S1714">
        <f t="shared" si="378"/>
        <v>0</v>
      </c>
      <c r="T1714" s="9">
        <f>S1714*'Exhaust Gas Math'!$C$14</f>
        <v>0</v>
      </c>
      <c r="U1714" s="9">
        <f>(T1714/'Exhaust Gas Math'!$B$14)+('Exhaust Gas Math'!$D$10)</f>
        <v>4.4059320573952224E-4</v>
      </c>
      <c r="V1714">
        <f>('Exhaust Gas Math'!$E$10*((-0.000000001)*V1713^3+(0.000002)*V1713^2-0.0012*V1713+1.3446)*$B$18+T1714*'Exhaust Gas Math'!$D$14*$B$17)/('Exhaust Gas Math'!$E$10*((-0.000000001)*V1713^3+(0.000002)*V1713^2-0.0012*V1713+1.3446)+T1714*'Exhaust Gas Math'!$D$14)</f>
        <v>1100</v>
      </c>
      <c r="W1714">
        <f t="shared" si="371"/>
        <v>101325</v>
      </c>
      <c r="X1714" s="9">
        <f t="shared" si="372"/>
        <v>101325</v>
      </c>
    </row>
    <row r="1715" spans="3:24" x14ac:dyDescent="0.2">
      <c r="C1715" s="1"/>
      <c r="D1715" s="1"/>
      <c r="E1715">
        <f t="shared" si="365"/>
        <v>0.21387500000001</v>
      </c>
      <c r="F1715">
        <f t="shared" si="366"/>
        <v>101325</v>
      </c>
      <c r="H1715" s="1">
        <v>0.21387500000001</v>
      </c>
      <c r="I1715" s="1">
        <f t="shared" si="373"/>
        <v>499.50000000036016</v>
      </c>
      <c r="J1715" s="1">
        <f t="shared" si="374"/>
        <v>0</v>
      </c>
      <c r="K1715" s="1">
        <f t="shared" si="375"/>
        <v>6.1480360653878262E-3</v>
      </c>
      <c r="L1715" s="1">
        <f t="shared" si="376"/>
        <v>0</v>
      </c>
      <c r="M1715" s="10">
        <f t="shared" si="367"/>
        <v>5.5804869109650101E-2</v>
      </c>
      <c r="N1715" s="9">
        <f t="shared" si="368"/>
        <v>12.935509718996606</v>
      </c>
      <c r="O1715">
        <f>((-0.0000000008)*V1715^3+(0.000003)*V1715^2-0.004*V1715+2.013)*('Exhaust Gas Math'!$E$10/(T1715+'Exhaust Gas Math'!$E$10))+(357.45*V1715^-1.004)*(T1715/(T1715+'Exhaust Gas Math'!$E$10))</f>
        <v>0.17819999999999947</v>
      </c>
      <c r="P1715">
        <f t="shared" si="377"/>
        <v>0</v>
      </c>
      <c r="Q1715" s="9">
        <f t="shared" si="369"/>
        <v>0</v>
      </c>
      <c r="R1715" s="10">
        <f t="shared" si="370"/>
        <v>3.9769296294121147E-5</v>
      </c>
      <c r="S1715">
        <f t="shared" si="378"/>
        <v>0</v>
      </c>
      <c r="T1715" s="9">
        <f>S1715*'Exhaust Gas Math'!$C$14</f>
        <v>0</v>
      </c>
      <c r="U1715" s="9">
        <f>(T1715/'Exhaust Gas Math'!$B$14)+('Exhaust Gas Math'!$D$10)</f>
        <v>4.4059320573952224E-4</v>
      </c>
      <c r="V1715">
        <f>('Exhaust Gas Math'!$E$10*((-0.000000001)*V1714^3+(0.000002)*V1714^2-0.0012*V1714+1.3446)*$B$18+T1715*'Exhaust Gas Math'!$D$14*$B$17)/('Exhaust Gas Math'!$E$10*((-0.000000001)*V1714^3+(0.000002)*V1714^2-0.0012*V1714+1.3446)+T1715*'Exhaust Gas Math'!$D$14)</f>
        <v>1100</v>
      </c>
      <c r="W1715">
        <f t="shared" si="371"/>
        <v>101325</v>
      </c>
      <c r="X1715" s="9">
        <f t="shared" si="372"/>
        <v>101325</v>
      </c>
    </row>
    <row r="1716" spans="3:24" x14ac:dyDescent="0.2">
      <c r="C1716" s="1"/>
      <c r="D1716" s="1"/>
      <c r="E1716">
        <f t="shared" si="365"/>
        <v>0.21400000000000999</v>
      </c>
      <c r="F1716">
        <f t="shared" si="366"/>
        <v>101325</v>
      </c>
      <c r="H1716" s="1">
        <v>0.21400000000000999</v>
      </c>
      <c r="I1716" s="1">
        <f t="shared" si="373"/>
        <v>504.00000000035925</v>
      </c>
      <c r="J1716" s="1">
        <f t="shared" si="374"/>
        <v>0</v>
      </c>
      <c r="K1716" s="1">
        <f t="shared" si="375"/>
        <v>5.8815511590273213E-3</v>
      </c>
      <c r="L1716" s="1">
        <f t="shared" si="376"/>
        <v>0</v>
      </c>
      <c r="M1716" s="10">
        <f t="shared" si="367"/>
        <v>5.7345838721802642E-2</v>
      </c>
      <c r="N1716" s="9">
        <f t="shared" si="368"/>
        <v>11.707328805208482</v>
      </c>
      <c r="O1716">
        <f>((-0.0000000008)*V1716^3+(0.000003)*V1716^2-0.004*V1716+2.013)*('Exhaust Gas Math'!$E$10/(T1716+'Exhaust Gas Math'!$E$10))+(357.45*V1716^-1.004)*(T1716/(T1716+'Exhaust Gas Math'!$E$10))</f>
        <v>0.17819999999999947</v>
      </c>
      <c r="P1716">
        <f t="shared" si="377"/>
        <v>0</v>
      </c>
      <c r="Q1716" s="9">
        <f t="shared" si="369"/>
        <v>0</v>
      </c>
      <c r="R1716" s="10">
        <f t="shared" si="370"/>
        <v>3.9769296294121147E-5</v>
      </c>
      <c r="S1716">
        <f t="shared" si="378"/>
        <v>0</v>
      </c>
      <c r="T1716" s="9">
        <f>S1716*'Exhaust Gas Math'!$C$14</f>
        <v>0</v>
      </c>
      <c r="U1716" s="9">
        <f>(T1716/'Exhaust Gas Math'!$B$14)+('Exhaust Gas Math'!$D$10)</f>
        <v>4.4059320573952224E-4</v>
      </c>
      <c r="V1716">
        <f>('Exhaust Gas Math'!$E$10*((-0.000000001)*V1715^3+(0.000002)*V1715^2-0.0012*V1715+1.3446)*$B$18+T1716*'Exhaust Gas Math'!$D$14*$B$17)/('Exhaust Gas Math'!$E$10*((-0.000000001)*V1715^3+(0.000002)*V1715^2-0.0012*V1715+1.3446)+T1716*'Exhaust Gas Math'!$D$14)</f>
        <v>1100</v>
      </c>
      <c r="W1716">
        <f t="shared" si="371"/>
        <v>101325</v>
      </c>
      <c r="X1716" s="9">
        <f t="shared" si="372"/>
        <v>101325</v>
      </c>
    </row>
    <row r="1717" spans="3:24" x14ac:dyDescent="0.2">
      <c r="C1717" s="1"/>
      <c r="D1717" s="1"/>
      <c r="E1717">
        <f t="shared" si="365"/>
        <v>0.21412500000001</v>
      </c>
      <c r="F1717">
        <f t="shared" si="366"/>
        <v>101325</v>
      </c>
      <c r="H1717" s="1">
        <v>0.21412500000001</v>
      </c>
      <c r="I1717" s="1">
        <f t="shared" si="373"/>
        <v>508.50000000036016</v>
      </c>
      <c r="J1717" s="1">
        <f t="shared" si="374"/>
        <v>0</v>
      </c>
      <c r="K1717" s="1">
        <f t="shared" si="375"/>
        <v>5.5995479869610674E-3</v>
      </c>
      <c r="L1717" s="1">
        <f t="shared" si="376"/>
        <v>0</v>
      </c>
      <c r="M1717" s="10">
        <f t="shared" si="367"/>
        <v>5.8728693210128968E-2</v>
      </c>
      <c r="N1717" s="9">
        <f t="shared" si="368"/>
        <v>10.40696831625389</v>
      </c>
      <c r="O1717">
        <f>((-0.0000000008)*V1717^3+(0.000003)*V1717^2-0.004*V1717+2.013)*('Exhaust Gas Math'!$E$10/(T1717+'Exhaust Gas Math'!$E$10))+(357.45*V1717^-1.004)*(T1717/(T1717+'Exhaust Gas Math'!$E$10))</f>
        <v>0.17819999999999947</v>
      </c>
      <c r="P1717">
        <f t="shared" si="377"/>
        <v>0</v>
      </c>
      <c r="Q1717" s="9">
        <f t="shared" si="369"/>
        <v>0</v>
      </c>
      <c r="R1717" s="10">
        <f t="shared" si="370"/>
        <v>3.9769296294121147E-5</v>
      </c>
      <c r="S1717">
        <f t="shared" si="378"/>
        <v>0</v>
      </c>
      <c r="T1717" s="9">
        <f>S1717*'Exhaust Gas Math'!$C$14</f>
        <v>0</v>
      </c>
      <c r="U1717" s="9">
        <f>(T1717/'Exhaust Gas Math'!$B$14)+('Exhaust Gas Math'!$D$10)</f>
        <v>4.4059320573952224E-4</v>
      </c>
      <c r="V1717">
        <f>('Exhaust Gas Math'!$E$10*((-0.000000001)*V1716^3+(0.000002)*V1716^2-0.0012*V1716+1.3446)*$B$18+T1717*'Exhaust Gas Math'!$D$14*$B$17)/('Exhaust Gas Math'!$E$10*((-0.000000001)*V1716^3+(0.000002)*V1716^2-0.0012*V1716+1.3446)+T1717*'Exhaust Gas Math'!$D$14)</f>
        <v>1100</v>
      </c>
      <c r="W1717">
        <f t="shared" si="371"/>
        <v>101325</v>
      </c>
      <c r="X1717" s="9">
        <f t="shared" si="372"/>
        <v>101325</v>
      </c>
    </row>
    <row r="1718" spans="3:24" x14ac:dyDescent="0.2">
      <c r="C1718" s="1"/>
      <c r="D1718" s="1"/>
      <c r="E1718">
        <f t="shared" si="365"/>
        <v>0.21425000000000999</v>
      </c>
      <c r="F1718">
        <f t="shared" si="366"/>
        <v>101325</v>
      </c>
      <c r="H1718" s="1">
        <v>0.21425000000000999</v>
      </c>
      <c r="I1718" s="1">
        <f t="shared" si="373"/>
        <v>513.00000000035925</v>
      </c>
      <c r="J1718" s="1">
        <f t="shared" si="374"/>
        <v>0</v>
      </c>
      <c r="K1718" s="1">
        <f t="shared" si="375"/>
        <v>5.3041289237261754E-3</v>
      </c>
      <c r="L1718" s="1">
        <f t="shared" si="376"/>
        <v>0</v>
      </c>
      <c r="M1718" s="10">
        <f t="shared" si="367"/>
        <v>5.994490681686139E-2</v>
      </c>
      <c r="N1718" s="9">
        <f t="shared" si="368"/>
        <v>9.0424454069624218</v>
      </c>
      <c r="O1718">
        <f>((-0.0000000008)*V1718^3+(0.000003)*V1718^2-0.004*V1718+2.013)*('Exhaust Gas Math'!$E$10/(T1718+'Exhaust Gas Math'!$E$10))+(357.45*V1718^-1.004)*(T1718/(T1718+'Exhaust Gas Math'!$E$10))</f>
        <v>0.17819999999999947</v>
      </c>
      <c r="P1718">
        <f t="shared" si="377"/>
        <v>0</v>
      </c>
      <c r="Q1718" s="9">
        <f t="shared" si="369"/>
        <v>0</v>
      </c>
      <c r="R1718" s="10">
        <f t="shared" si="370"/>
        <v>3.9769296294121147E-5</v>
      </c>
      <c r="S1718">
        <f t="shared" si="378"/>
        <v>0</v>
      </c>
      <c r="T1718" s="9">
        <f>S1718*'Exhaust Gas Math'!$C$14</f>
        <v>0</v>
      </c>
      <c r="U1718" s="9">
        <f>(T1718/'Exhaust Gas Math'!$B$14)+('Exhaust Gas Math'!$D$10)</f>
        <v>4.4059320573952224E-4</v>
      </c>
      <c r="V1718">
        <f>('Exhaust Gas Math'!$E$10*((-0.000000001)*V1717^3+(0.000002)*V1717^2-0.0012*V1717+1.3446)*$B$18+T1718*'Exhaust Gas Math'!$D$14*$B$17)/('Exhaust Gas Math'!$E$10*((-0.000000001)*V1717^3+(0.000002)*V1717^2-0.0012*V1717+1.3446)+T1718*'Exhaust Gas Math'!$D$14)</f>
        <v>1100</v>
      </c>
      <c r="W1718">
        <f t="shared" si="371"/>
        <v>101325</v>
      </c>
      <c r="X1718" s="9">
        <f t="shared" si="372"/>
        <v>101325</v>
      </c>
    </row>
    <row r="1719" spans="3:24" x14ac:dyDescent="0.2">
      <c r="C1719" s="1"/>
      <c r="D1719" s="1"/>
      <c r="E1719">
        <f t="shared" si="365"/>
        <v>0.21437500000001</v>
      </c>
      <c r="F1719">
        <f t="shared" si="366"/>
        <v>101325</v>
      </c>
      <c r="H1719" s="1">
        <v>0.21437500000001</v>
      </c>
      <c r="I1719" s="1">
        <f t="shared" si="373"/>
        <v>517.50000000036016</v>
      </c>
      <c r="J1719" s="1">
        <f t="shared" si="374"/>
        <v>0</v>
      </c>
      <c r="K1719" s="1">
        <f t="shared" si="375"/>
        <v>4.9974963612731838E-3</v>
      </c>
      <c r="L1719" s="1">
        <f t="shared" si="376"/>
        <v>0</v>
      </c>
      <c r="M1719" s="10">
        <f t="shared" si="367"/>
        <v>6.0986981180684068E-2</v>
      </c>
      <c r="N1719" s="9">
        <f t="shared" si="368"/>
        <v>7.6221728148178034</v>
      </c>
      <c r="O1719">
        <f>((-0.0000000008)*V1719^3+(0.000003)*V1719^2-0.004*V1719+2.013)*('Exhaust Gas Math'!$E$10/(T1719+'Exhaust Gas Math'!$E$10))+(357.45*V1719^-1.004)*(T1719/(T1719+'Exhaust Gas Math'!$E$10))</f>
        <v>0.17819999999999947</v>
      </c>
      <c r="P1719">
        <f t="shared" si="377"/>
        <v>0</v>
      </c>
      <c r="Q1719" s="9">
        <f t="shared" si="369"/>
        <v>0</v>
      </c>
      <c r="R1719" s="10">
        <f t="shared" si="370"/>
        <v>3.9769296294121147E-5</v>
      </c>
      <c r="S1719">
        <f t="shared" si="378"/>
        <v>0</v>
      </c>
      <c r="T1719" s="9">
        <f>S1719*'Exhaust Gas Math'!$C$14</f>
        <v>0</v>
      </c>
      <c r="U1719" s="9">
        <f>(T1719/'Exhaust Gas Math'!$B$14)+('Exhaust Gas Math'!$D$10)</f>
        <v>4.4059320573952224E-4</v>
      </c>
      <c r="V1719">
        <f>('Exhaust Gas Math'!$E$10*((-0.000000001)*V1718^3+(0.000002)*V1718^2-0.0012*V1718+1.3446)*$B$18+T1719*'Exhaust Gas Math'!$D$14*$B$17)/('Exhaust Gas Math'!$E$10*((-0.000000001)*V1718^3+(0.000002)*V1718^2-0.0012*V1718+1.3446)+T1719*'Exhaust Gas Math'!$D$14)</f>
        <v>1100</v>
      </c>
      <c r="W1719">
        <f t="shared" si="371"/>
        <v>101325</v>
      </c>
      <c r="X1719" s="9">
        <f t="shared" si="372"/>
        <v>101325</v>
      </c>
    </row>
    <row r="1720" spans="3:24" x14ac:dyDescent="0.2">
      <c r="C1720" s="1"/>
      <c r="D1720" s="1"/>
      <c r="E1720">
        <f t="shared" si="365"/>
        <v>0.21450000000000999</v>
      </c>
      <c r="F1720">
        <f t="shared" si="366"/>
        <v>101325</v>
      </c>
      <c r="H1720" s="1">
        <v>0.21450000000000999</v>
      </c>
      <c r="I1720" s="1">
        <f t="shared" si="373"/>
        <v>522.00000000035925</v>
      </c>
      <c r="J1720" s="1">
        <f t="shared" si="374"/>
        <v>0</v>
      </c>
      <c r="K1720" s="1">
        <f t="shared" si="375"/>
        <v>4.6819362898157229E-3</v>
      </c>
      <c r="L1720" s="1">
        <f t="shared" si="376"/>
        <v>0</v>
      </c>
      <c r="M1720" s="10">
        <f t="shared" si="367"/>
        <v>6.1848491566617932E-2</v>
      </c>
      <c r="N1720" s="9">
        <f t="shared" si="368"/>
        <v>6.1549069926406759</v>
      </c>
      <c r="O1720">
        <f>((-0.0000000008)*V1720^3+(0.000003)*V1720^2-0.004*V1720+2.013)*('Exhaust Gas Math'!$E$10/(T1720+'Exhaust Gas Math'!$E$10))+(357.45*V1720^-1.004)*(T1720/(T1720+'Exhaust Gas Math'!$E$10))</f>
        <v>0.17819999999999947</v>
      </c>
      <c r="P1720">
        <f t="shared" si="377"/>
        <v>0</v>
      </c>
      <c r="Q1720" s="9">
        <f t="shared" si="369"/>
        <v>0</v>
      </c>
      <c r="R1720" s="10">
        <f t="shared" si="370"/>
        <v>3.9769296294121147E-5</v>
      </c>
      <c r="S1720">
        <f t="shared" si="378"/>
        <v>0</v>
      </c>
      <c r="T1720" s="9">
        <f>S1720*'Exhaust Gas Math'!$C$14</f>
        <v>0</v>
      </c>
      <c r="U1720" s="9">
        <f>(T1720/'Exhaust Gas Math'!$B$14)+('Exhaust Gas Math'!$D$10)</f>
        <v>4.4059320573952224E-4</v>
      </c>
      <c r="V1720">
        <f>('Exhaust Gas Math'!$E$10*((-0.000000001)*V1719^3+(0.000002)*V1719^2-0.0012*V1719+1.3446)*$B$18+T1720*'Exhaust Gas Math'!$D$14*$B$17)/('Exhaust Gas Math'!$E$10*((-0.000000001)*V1719^3+(0.000002)*V1719^2-0.0012*V1719+1.3446)+T1720*'Exhaust Gas Math'!$D$14)</f>
        <v>1100</v>
      </c>
      <c r="W1720">
        <f t="shared" si="371"/>
        <v>101325</v>
      </c>
      <c r="X1720" s="9">
        <f t="shared" si="372"/>
        <v>101325</v>
      </c>
    </row>
    <row r="1721" spans="3:24" x14ac:dyDescent="0.2">
      <c r="C1721" s="1"/>
      <c r="D1721" s="1"/>
      <c r="E1721">
        <f t="shared" si="365"/>
        <v>0.21462500000001</v>
      </c>
      <c r="F1721">
        <f t="shared" si="366"/>
        <v>101325</v>
      </c>
      <c r="H1721" s="1">
        <v>0.21462500000001</v>
      </c>
      <c r="I1721" s="1">
        <f t="shared" si="373"/>
        <v>526.50000000036016</v>
      </c>
      <c r="J1721" s="1">
        <f t="shared" si="374"/>
        <v>0</v>
      </c>
      <c r="K1721" s="1">
        <f t="shared" si="375"/>
        <v>4.3598012554409513E-3</v>
      </c>
      <c r="L1721" s="1">
        <f t="shared" si="376"/>
        <v>0</v>
      </c>
      <c r="M1721" s="10">
        <f t="shared" si="367"/>
        <v>6.2524126476652828E-2</v>
      </c>
      <c r="N1721" s="9">
        <f t="shared" si="368"/>
        <v>4.6496941221396568</v>
      </c>
      <c r="O1721">
        <f>((-0.0000000008)*V1721^3+(0.000003)*V1721^2-0.004*V1721+2.013)*('Exhaust Gas Math'!$E$10/(T1721+'Exhaust Gas Math'!$E$10))+(357.45*V1721^-1.004)*(T1721/(T1721+'Exhaust Gas Math'!$E$10))</f>
        <v>0.17819999999999947</v>
      </c>
      <c r="P1721">
        <f t="shared" si="377"/>
        <v>0</v>
      </c>
      <c r="Q1721" s="9">
        <f t="shared" si="369"/>
        <v>0</v>
      </c>
      <c r="R1721" s="10">
        <f t="shared" si="370"/>
        <v>3.9769296294121147E-5</v>
      </c>
      <c r="S1721">
        <f t="shared" si="378"/>
        <v>0</v>
      </c>
      <c r="T1721" s="9">
        <f>S1721*'Exhaust Gas Math'!$C$14</f>
        <v>0</v>
      </c>
      <c r="U1721" s="9">
        <f>(T1721/'Exhaust Gas Math'!$B$14)+('Exhaust Gas Math'!$D$10)</f>
        <v>4.4059320573952224E-4</v>
      </c>
      <c r="V1721">
        <f>('Exhaust Gas Math'!$E$10*((-0.000000001)*V1720^3+(0.000002)*V1720^2-0.0012*V1720+1.3446)*$B$18+T1721*'Exhaust Gas Math'!$D$14*$B$17)/('Exhaust Gas Math'!$E$10*((-0.000000001)*V1720^3+(0.000002)*V1720^2-0.0012*V1720+1.3446)+T1721*'Exhaust Gas Math'!$D$14)</f>
        <v>1100</v>
      </c>
      <c r="W1721">
        <f t="shared" si="371"/>
        <v>101325</v>
      </c>
      <c r="X1721" s="9">
        <f t="shared" si="372"/>
        <v>101325</v>
      </c>
    </row>
    <row r="1722" spans="3:24" x14ac:dyDescent="0.2">
      <c r="C1722" s="1"/>
      <c r="D1722" s="1"/>
      <c r="E1722">
        <f t="shared" si="365"/>
        <v>0.21475000000000999</v>
      </c>
      <c r="F1722">
        <f t="shared" si="366"/>
        <v>101325</v>
      </c>
      <c r="H1722" s="1">
        <v>0.21475000000000999</v>
      </c>
      <c r="I1722" s="1">
        <f t="shared" si="373"/>
        <v>531.00000000035925</v>
      </c>
      <c r="J1722" s="1">
        <f t="shared" si="374"/>
        <v>0</v>
      </c>
      <c r="K1722" s="1">
        <f t="shared" si="375"/>
        <v>4.033492821538448E-3</v>
      </c>
      <c r="L1722" s="1">
        <f t="shared" si="376"/>
        <v>0</v>
      </c>
      <c r="M1722" s="10">
        <f t="shared" si="367"/>
        <v>6.3009720396897007E-2</v>
      </c>
      <c r="N1722" s="9">
        <f t="shared" si="368"/>
        <v>3.1158143411954535</v>
      </c>
      <c r="O1722">
        <f>((-0.0000000008)*V1722^3+(0.000003)*V1722^2-0.004*V1722+2.013)*('Exhaust Gas Math'!$E$10/(T1722+'Exhaust Gas Math'!$E$10))+(357.45*V1722^-1.004)*(T1722/(T1722+'Exhaust Gas Math'!$E$10))</f>
        <v>0.17819999999999947</v>
      </c>
      <c r="P1722">
        <f t="shared" si="377"/>
        <v>0</v>
      </c>
      <c r="Q1722" s="9">
        <f t="shared" si="369"/>
        <v>0</v>
      </c>
      <c r="R1722" s="10">
        <f t="shared" si="370"/>
        <v>3.9769296294121147E-5</v>
      </c>
      <c r="S1722">
        <f t="shared" si="378"/>
        <v>0</v>
      </c>
      <c r="T1722" s="9">
        <f>S1722*'Exhaust Gas Math'!$C$14</f>
        <v>0</v>
      </c>
      <c r="U1722" s="9">
        <f>(T1722/'Exhaust Gas Math'!$B$14)+('Exhaust Gas Math'!$D$10)</f>
        <v>4.4059320573952224E-4</v>
      </c>
      <c r="V1722">
        <f>('Exhaust Gas Math'!$E$10*((-0.000000001)*V1721^3+(0.000002)*V1721^2-0.0012*V1721+1.3446)*$B$18+T1722*'Exhaust Gas Math'!$D$14*$B$17)/('Exhaust Gas Math'!$E$10*((-0.000000001)*V1721^3+(0.000002)*V1721^2-0.0012*V1721+1.3446)+T1722*'Exhaust Gas Math'!$D$14)</f>
        <v>1100</v>
      </c>
      <c r="W1722">
        <f t="shared" si="371"/>
        <v>101325</v>
      </c>
      <c r="X1722" s="9">
        <f t="shared" si="372"/>
        <v>101325</v>
      </c>
    </row>
    <row r="1723" spans="3:24" x14ac:dyDescent="0.2">
      <c r="C1723" s="1"/>
      <c r="D1723" s="1"/>
      <c r="E1723">
        <f t="shared" si="365"/>
        <v>0.21487500000001</v>
      </c>
      <c r="F1723">
        <f t="shared" si="366"/>
        <v>101325</v>
      </c>
      <c r="H1723" s="1">
        <v>0.21487500000001</v>
      </c>
      <c r="I1723" s="1">
        <f t="shared" si="373"/>
        <v>535.50000000036016</v>
      </c>
      <c r="J1723" s="1">
        <f t="shared" si="374"/>
        <v>0</v>
      </c>
      <c r="K1723" s="1">
        <f t="shared" si="375"/>
        <v>3.7054436647959046E-3</v>
      </c>
      <c r="L1723" s="1">
        <f t="shared" si="376"/>
        <v>0</v>
      </c>
      <c r="M1723" s="10">
        <f t="shared" si="367"/>
        <v>6.3302279479355766E-2</v>
      </c>
      <c r="N1723" s="9">
        <f t="shared" si="368"/>
        <v>1.5627245287243727</v>
      </c>
      <c r="O1723">
        <f>((-0.0000000008)*V1723^3+(0.000003)*V1723^2-0.004*V1723+2.013)*('Exhaust Gas Math'!$E$10/(T1723+'Exhaust Gas Math'!$E$10))+(357.45*V1723^-1.004)*(T1723/(T1723+'Exhaust Gas Math'!$E$10))</f>
        <v>0.17819999999999947</v>
      </c>
      <c r="P1723">
        <f t="shared" si="377"/>
        <v>0</v>
      </c>
      <c r="Q1723" s="9">
        <f t="shared" si="369"/>
        <v>0</v>
      </c>
      <c r="R1723" s="10">
        <f t="shared" si="370"/>
        <v>3.9769296294121147E-5</v>
      </c>
      <c r="S1723">
        <f t="shared" si="378"/>
        <v>0</v>
      </c>
      <c r="T1723" s="9">
        <f>S1723*'Exhaust Gas Math'!$C$14</f>
        <v>0</v>
      </c>
      <c r="U1723" s="9">
        <f>(T1723/'Exhaust Gas Math'!$B$14)+('Exhaust Gas Math'!$D$10)</f>
        <v>4.4059320573952224E-4</v>
      </c>
      <c r="V1723">
        <f>('Exhaust Gas Math'!$E$10*((-0.000000001)*V1722^3+(0.000002)*V1722^2-0.0012*V1722+1.3446)*$B$18+T1723*'Exhaust Gas Math'!$D$14*$B$17)/('Exhaust Gas Math'!$E$10*((-0.000000001)*V1722^3+(0.000002)*V1722^2-0.0012*V1722+1.3446)+T1723*'Exhaust Gas Math'!$D$14)</f>
        <v>1100</v>
      </c>
      <c r="W1723">
        <f t="shared" si="371"/>
        <v>101325</v>
      </c>
      <c r="X1723" s="9">
        <f t="shared" si="372"/>
        <v>101325</v>
      </c>
    </row>
    <row r="1724" spans="3:24" x14ac:dyDescent="0.2">
      <c r="C1724" s="1"/>
      <c r="D1724" s="1"/>
      <c r="E1724">
        <f t="shared" si="365"/>
        <v>0.21500000000000999</v>
      </c>
      <c r="F1724">
        <f t="shared" si="366"/>
        <v>101325</v>
      </c>
      <c r="H1724" s="1">
        <v>0.21500000000000999</v>
      </c>
      <c r="I1724" s="1">
        <f t="shared" si="373"/>
        <v>540.00000000035925</v>
      </c>
      <c r="J1724" s="1">
        <f t="shared" si="374"/>
        <v>0</v>
      </c>
      <c r="K1724" s="1">
        <f t="shared" si="375"/>
        <v>3.3780994392426508E-3</v>
      </c>
      <c r="L1724" s="1">
        <f t="shared" si="376"/>
        <v>0</v>
      </c>
      <c r="M1724" s="10">
        <f t="shared" si="367"/>
        <v>6.3399999999999998E-2</v>
      </c>
      <c r="N1724" s="9">
        <f t="shared" si="368"/>
        <v>-1.2493130586102422E-10</v>
      </c>
      <c r="O1724">
        <f>((-0.0000000008)*V1724^3+(0.000003)*V1724^2-0.004*V1724+2.013)*('Exhaust Gas Math'!$E$10/(T1724+'Exhaust Gas Math'!$E$10))+(357.45*V1724^-1.004)*(T1724/(T1724+'Exhaust Gas Math'!$E$10))</f>
        <v>0.17819999999999947</v>
      </c>
      <c r="P1724">
        <f t="shared" si="377"/>
        <v>0</v>
      </c>
      <c r="Q1724" s="9">
        <f t="shared" si="369"/>
        <v>0</v>
      </c>
      <c r="R1724" s="10">
        <f t="shared" si="370"/>
        <v>3.9769296294121147E-5</v>
      </c>
      <c r="S1724">
        <f t="shared" si="378"/>
        <v>0</v>
      </c>
      <c r="T1724" s="9">
        <f>S1724*'Exhaust Gas Math'!$C$14</f>
        <v>0</v>
      </c>
      <c r="U1724" s="9">
        <f>(T1724/'Exhaust Gas Math'!$B$14)+('Exhaust Gas Math'!$D$10)</f>
        <v>4.4059320573952224E-4</v>
      </c>
      <c r="V1724">
        <f>('Exhaust Gas Math'!$E$10*((-0.000000001)*V1723^3+(0.000002)*V1723^2-0.0012*V1723+1.3446)*$B$18+T1724*'Exhaust Gas Math'!$D$14*$B$17)/('Exhaust Gas Math'!$E$10*((-0.000000001)*V1723^3+(0.000002)*V1723^2-0.0012*V1723+1.3446)+T1724*'Exhaust Gas Math'!$D$14)</f>
        <v>1100</v>
      </c>
      <c r="W1724">
        <f t="shared" si="371"/>
        <v>101325</v>
      </c>
      <c r="X1724" s="9">
        <f t="shared" si="372"/>
        <v>101325</v>
      </c>
    </row>
    <row r="1725" spans="3:24" x14ac:dyDescent="0.2">
      <c r="C1725" s="1"/>
      <c r="D1725" s="1"/>
      <c r="E1725">
        <f t="shared" si="365"/>
        <v>0.21512500000001</v>
      </c>
      <c r="F1725">
        <f t="shared" si="366"/>
        <v>101325</v>
      </c>
      <c r="H1725" s="1">
        <v>0.21512500000001</v>
      </c>
      <c r="I1725" s="1">
        <f t="shared" si="373"/>
        <v>544.50000000036016</v>
      </c>
      <c r="J1725" s="1">
        <f t="shared" si="374"/>
        <v>0</v>
      </c>
      <c r="K1725" s="1">
        <f t="shared" si="375"/>
        <v>3.0539005435433059E-3</v>
      </c>
      <c r="L1725" s="1">
        <f t="shared" si="376"/>
        <v>0</v>
      </c>
      <c r="M1725" s="10">
        <f t="shared" si="367"/>
        <v>6.3302279479324486E-2</v>
      </c>
      <c r="N1725" s="9">
        <f t="shared" si="368"/>
        <v>-1.5627245289740295</v>
      </c>
      <c r="O1725">
        <f>((-0.0000000008)*V1725^3+(0.000003)*V1725^2-0.004*V1725+2.013)*('Exhaust Gas Math'!$E$10/(T1725+'Exhaust Gas Math'!$E$10))+(357.45*V1725^-1.004)*(T1725/(T1725+'Exhaust Gas Math'!$E$10))</f>
        <v>0.17819999999999947</v>
      </c>
      <c r="P1725">
        <f t="shared" si="377"/>
        <v>0</v>
      </c>
      <c r="Q1725" s="9">
        <f t="shared" si="369"/>
        <v>0</v>
      </c>
      <c r="R1725" s="10">
        <f t="shared" si="370"/>
        <v>3.9769296294121147E-5</v>
      </c>
      <c r="S1725">
        <f t="shared" si="378"/>
        <v>0</v>
      </c>
      <c r="T1725" s="9">
        <f>S1725*'Exhaust Gas Math'!$C$14</f>
        <v>0</v>
      </c>
      <c r="U1725" s="9">
        <f>(T1725/'Exhaust Gas Math'!$B$14)+('Exhaust Gas Math'!$D$10)</f>
        <v>4.4059320573952224E-4</v>
      </c>
      <c r="V1725">
        <f>('Exhaust Gas Math'!$E$10*((-0.000000001)*V1724^3+(0.000002)*V1724^2-0.0012*V1724+1.3446)*$B$18+T1725*'Exhaust Gas Math'!$D$14*$B$17)/('Exhaust Gas Math'!$E$10*((-0.000000001)*V1724^3+(0.000002)*V1724^2-0.0012*V1724+1.3446)+T1725*'Exhaust Gas Math'!$D$14)</f>
        <v>1100</v>
      </c>
      <c r="W1725">
        <f t="shared" si="371"/>
        <v>101325</v>
      </c>
      <c r="X1725" s="9">
        <f t="shared" si="372"/>
        <v>101325</v>
      </c>
    </row>
    <row r="1726" spans="3:24" x14ac:dyDescent="0.2">
      <c r="C1726" s="1"/>
      <c r="D1726" s="1"/>
      <c r="E1726">
        <f t="shared" si="365"/>
        <v>0.21525000000000999</v>
      </c>
      <c r="F1726">
        <f t="shared" si="366"/>
        <v>101325</v>
      </c>
      <c r="H1726" s="1">
        <v>0.21525000000000999</v>
      </c>
      <c r="I1726" s="1">
        <f t="shared" si="373"/>
        <v>549.00000000035925</v>
      </c>
      <c r="J1726" s="1">
        <f t="shared" si="374"/>
        <v>0</v>
      </c>
      <c r="K1726" s="1">
        <f t="shared" si="375"/>
        <v>2.7352639274728684E-3</v>
      </c>
      <c r="L1726" s="1">
        <f t="shared" si="376"/>
        <v>0</v>
      </c>
      <c r="M1726" s="10">
        <f t="shared" si="367"/>
        <v>6.3009720396834792E-2</v>
      </c>
      <c r="N1726" s="9">
        <f t="shared" si="368"/>
        <v>-3.1158143414422397</v>
      </c>
      <c r="O1726">
        <f>((-0.0000000008)*V1726^3+(0.000003)*V1726^2-0.004*V1726+2.013)*('Exhaust Gas Math'!$E$10/(T1726+'Exhaust Gas Math'!$E$10))+(357.45*V1726^-1.004)*(T1726/(T1726+'Exhaust Gas Math'!$E$10))</f>
        <v>0.17819999999999947</v>
      </c>
      <c r="P1726">
        <f t="shared" si="377"/>
        <v>0</v>
      </c>
      <c r="Q1726" s="9">
        <f t="shared" si="369"/>
        <v>0</v>
      </c>
      <c r="R1726" s="10">
        <f t="shared" si="370"/>
        <v>3.9769296294121147E-5</v>
      </c>
      <c r="S1726">
        <f t="shared" si="378"/>
        <v>0</v>
      </c>
      <c r="T1726" s="9">
        <f>S1726*'Exhaust Gas Math'!$C$14</f>
        <v>0</v>
      </c>
      <c r="U1726" s="9">
        <f>(T1726/'Exhaust Gas Math'!$B$14)+('Exhaust Gas Math'!$D$10)</f>
        <v>4.4059320573952224E-4</v>
      </c>
      <c r="V1726">
        <f>('Exhaust Gas Math'!$E$10*((-0.000000001)*V1725^3+(0.000002)*V1725^2-0.0012*V1725+1.3446)*$B$18+T1726*'Exhaust Gas Math'!$D$14*$B$17)/('Exhaust Gas Math'!$E$10*((-0.000000001)*V1725^3+(0.000002)*V1725^2-0.0012*V1725+1.3446)+T1726*'Exhaust Gas Math'!$D$14)</f>
        <v>1100</v>
      </c>
      <c r="W1726">
        <f t="shared" si="371"/>
        <v>101325</v>
      </c>
      <c r="X1726" s="9">
        <f t="shared" si="372"/>
        <v>101325</v>
      </c>
    </row>
    <row r="1727" spans="3:24" x14ac:dyDescent="0.2">
      <c r="C1727" s="1"/>
      <c r="D1727" s="1"/>
      <c r="E1727">
        <f t="shared" si="365"/>
        <v>0.21537500000001</v>
      </c>
      <c r="F1727">
        <f t="shared" si="366"/>
        <v>101325</v>
      </c>
      <c r="H1727" s="1">
        <v>0.21537500000001</v>
      </c>
      <c r="I1727" s="1">
        <f t="shared" si="373"/>
        <v>553.50000000036016</v>
      </c>
      <c r="J1727" s="1">
        <f t="shared" si="374"/>
        <v>0</v>
      </c>
      <c r="K1727" s="1">
        <f t="shared" si="375"/>
        <v>2.4245650732047019E-3</v>
      </c>
      <c r="L1727" s="1">
        <f t="shared" si="376"/>
        <v>0</v>
      </c>
      <c r="M1727" s="10">
        <f t="shared" si="367"/>
        <v>6.2524126476559791E-2</v>
      </c>
      <c r="N1727" s="9">
        <f t="shared" si="368"/>
        <v>-4.6496941223831669</v>
      </c>
      <c r="O1727">
        <f>((-0.0000000008)*V1727^3+(0.000003)*V1727^2-0.004*V1727+2.013)*('Exhaust Gas Math'!$E$10/(T1727+'Exhaust Gas Math'!$E$10))+(357.45*V1727^-1.004)*(T1727/(T1727+'Exhaust Gas Math'!$E$10))</f>
        <v>0.17819999999999947</v>
      </c>
      <c r="P1727">
        <f t="shared" si="377"/>
        <v>0</v>
      </c>
      <c r="Q1727" s="9">
        <f t="shared" si="369"/>
        <v>0</v>
      </c>
      <c r="R1727" s="10">
        <f t="shared" si="370"/>
        <v>3.9769296294121147E-5</v>
      </c>
      <c r="S1727">
        <f t="shared" si="378"/>
        <v>0</v>
      </c>
      <c r="T1727" s="9">
        <f>S1727*'Exhaust Gas Math'!$C$14</f>
        <v>0</v>
      </c>
      <c r="U1727" s="9">
        <f>(T1727/'Exhaust Gas Math'!$B$14)+('Exhaust Gas Math'!$D$10)</f>
        <v>4.4059320573952224E-4</v>
      </c>
      <c r="V1727">
        <f>('Exhaust Gas Math'!$E$10*((-0.000000001)*V1726^3+(0.000002)*V1726^2-0.0012*V1726+1.3446)*$B$18+T1727*'Exhaust Gas Math'!$D$14*$B$17)/('Exhaust Gas Math'!$E$10*((-0.000000001)*V1726^3+(0.000002)*V1726^2-0.0012*V1726+1.3446)+T1727*'Exhaust Gas Math'!$D$14)</f>
        <v>1100</v>
      </c>
      <c r="W1727">
        <f t="shared" si="371"/>
        <v>101325</v>
      </c>
      <c r="X1727" s="9">
        <f t="shared" si="372"/>
        <v>101325</v>
      </c>
    </row>
    <row r="1728" spans="3:24" x14ac:dyDescent="0.2">
      <c r="C1728" s="1"/>
      <c r="D1728" s="1"/>
      <c r="E1728">
        <f t="shared" si="365"/>
        <v>0.21550000000000999</v>
      </c>
      <c r="F1728">
        <f t="shared" si="366"/>
        <v>101325</v>
      </c>
      <c r="H1728" s="1">
        <v>0.21550000000000999</v>
      </c>
      <c r="I1728" s="1">
        <f t="shared" si="373"/>
        <v>558.00000000035925</v>
      </c>
      <c r="J1728" s="1">
        <f t="shared" si="374"/>
        <v>0</v>
      </c>
      <c r="K1728" s="1">
        <f t="shared" si="375"/>
        <v>2.1241202857474827E-3</v>
      </c>
      <c r="L1728" s="1">
        <f t="shared" si="376"/>
        <v>0</v>
      </c>
      <c r="M1728" s="10">
        <f t="shared" si="367"/>
        <v>6.1848491566494773E-2</v>
      </c>
      <c r="N1728" s="9">
        <f t="shared" si="368"/>
        <v>-6.154906992878848</v>
      </c>
      <c r="O1728">
        <f>((-0.0000000008)*V1728^3+(0.000003)*V1728^2-0.004*V1728+2.013)*('Exhaust Gas Math'!$E$10/(T1728+'Exhaust Gas Math'!$E$10))+(357.45*V1728^-1.004)*(T1728/(T1728+'Exhaust Gas Math'!$E$10))</f>
        <v>0.17819999999999947</v>
      </c>
      <c r="P1728">
        <f t="shared" si="377"/>
        <v>0</v>
      </c>
      <c r="Q1728" s="9">
        <f t="shared" si="369"/>
        <v>0</v>
      </c>
      <c r="R1728" s="10">
        <f t="shared" si="370"/>
        <v>3.9769296294121147E-5</v>
      </c>
      <c r="S1728">
        <f t="shared" si="378"/>
        <v>0</v>
      </c>
      <c r="T1728" s="9">
        <f>S1728*'Exhaust Gas Math'!$C$14</f>
        <v>0</v>
      </c>
      <c r="U1728" s="9">
        <f>(T1728/'Exhaust Gas Math'!$B$14)+('Exhaust Gas Math'!$D$10)</f>
        <v>4.4059320573952224E-4</v>
      </c>
      <c r="V1728">
        <f>('Exhaust Gas Math'!$E$10*((-0.000000001)*V1727^3+(0.000002)*V1727^2-0.0012*V1727+1.3446)*$B$18+T1728*'Exhaust Gas Math'!$D$14*$B$17)/('Exhaust Gas Math'!$E$10*((-0.000000001)*V1727^3+(0.000002)*V1727^2-0.0012*V1727+1.3446)+T1728*'Exhaust Gas Math'!$D$14)</f>
        <v>1100</v>
      </c>
      <c r="W1728">
        <f t="shared" si="371"/>
        <v>101325</v>
      </c>
      <c r="X1728" s="9">
        <f t="shared" si="372"/>
        <v>101325</v>
      </c>
    </row>
    <row r="1729" spans="3:24" x14ac:dyDescent="0.2">
      <c r="C1729" s="1"/>
      <c r="D1729" s="1"/>
      <c r="E1729">
        <f t="shared" si="365"/>
        <v>0.21562500000001</v>
      </c>
      <c r="F1729">
        <f t="shared" si="366"/>
        <v>101325</v>
      </c>
      <c r="H1729" s="1">
        <v>0.21562500000001</v>
      </c>
      <c r="I1729" s="1">
        <f t="shared" si="373"/>
        <v>562.50000000036016</v>
      </c>
      <c r="J1729" s="1">
        <f t="shared" si="374"/>
        <v>0</v>
      </c>
      <c r="K1729" s="1">
        <f t="shared" si="375"/>
        <v>1.8361694245545533E-3</v>
      </c>
      <c r="L1729" s="1">
        <f t="shared" si="376"/>
        <v>0</v>
      </c>
      <c r="M1729" s="10">
        <f t="shared" si="367"/>
        <v>6.0986981180531544E-2</v>
      </c>
      <c r="N1729" s="9">
        <f t="shared" si="368"/>
        <v>-7.6221728150491694</v>
      </c>
      <c r="O1729">
        <f>((-0.0000000008)*V1729^3+(0.000003)*V1729^2-0.004*V1729+2.013)*('Exhaust Gas Math'!$E$10/(T1729+'Exhaust Gas Math'!$E$10))+(357.45*V1729^-1.004)*(T1729/(T1729+'Exhaust Gas Math'!$E$10))</f>
        <v>0.17819999999999947</v>
      </c>
      <c r="P1729">
        <f t="shared" si="377"/>
        <v>0</v>
      </c>
      <c r="Q1729" s="9">
        <f t="shared" si="369"/>
        <v>0</v>
      </c>
      <c r="R1729" s="10">
        <f t="shared" si="370"/>
        <v>3.9769296294121147E-5</v>
      </c>
      <c r="S1729">
        <f t="shared" si="378"/>
        <v>0</v>
      </c>
      <c r="T1729" s="9">
        <f>S1729*'Exhaust Gas Math'!$C$14</f>
        <v>0</v>
      </c>
      <c r="U1729" s="9">
        <f>(T1729/'Exhaust Gas Math'!$B$14)+('Exhaust Gas Math'!$D$10)</f>
        <v>4.4059320573952224E-4</v>
      </c>
      <c r="V1729">
        <f>('Exhaust Gas Math'!$E$10*((-0.000000001)*V1728^3+(0.000002)*V1728^2-0.0012*V1728+1.3446)*$B$18+T1729*'Exhaust Gas Math'!$D$14*$B$17)/('Exhaust Gas Math'!$E$10*((-0.000000001)*V1728^3+(0.000002)*V1728^2-0.0012*V1728+1.3446)+T1729*'Exhaust Gas Math'!$D$14)</f>
        <v>1100</v>
      </c>
      <c r="W1729">
        <f t="shared" si="371"/>
        <v>101325</v>
      </c>
      <c r="X1729" s="9">
        <f t="shared" si="372"/>
        <v>101325</v>
      </c>
    </row>
    <row r="1730" spans="3:24" x14ac:dyDescent="0.2">
      <c r="C1730" s="1"/>
      <c r="D1730" s="1"/>
      <c r="E1730">
        <f t="shared" si="365"/>
        <v>0.21575000000000999</v>
      </c>
      <c r="F1730">
        <f t="shared" si="366"/>
        <v>101325</v>
      </c>
      <c r="H1730" s="1">
        <v>0.21575000000000999</v>
      </c>
      <c r="I1730" s="1">
        <f t="shared" si="373"/>
        <v>567.00000000035925</v>
      </c>
      <c r="J1730" s="1">
        <f t="shared" si="374"/>
        <v>0</v>
      </c>
      <c r="K1730" s="1">
        <f t="shared" si="375"/>
        <v>1.5628592050478439E-3</v>
      </c>
      <c r="L1730" s="1">
        <f t="shared" si="376"/>
        <v>0</v>
      </c>
      <c r="M1730" s="10">
        <f t="shared" si="367"/>
        <v>5.9944906816680854E-2</v>
      </c>
      <c r="N1730" s="9">
        <f t="shared" si="368"/>
        <v>-9.0424454071850509</v>
      </c>
      <c r="O1730">
        <f>((-0.0000000008)*V1730^3+(0.000003)*V1730^2-0.004*V1730+2.013)*('Exhaust Gas Math'!$E$10/(T1730+'Exhaust Gas Math'!$E$10))+(357.45*V1730^-1.004)*(T1730/(T1730+'Exhaust Gas Math'!$E$10))</f>
        <v>0.17819999999999947</v>
      </c>
      <c r="P1730">
        <f t="shared" si="377"/>
        <v>0</v>
      </c>
      <c r="Q1730" s="9">
        <f t="shared" si="369"/>
        <v>0</v>
      </c>
      <c r="R1730" s="10">
        <f t="shared" si="370"/>
        <v>3.9769296294121147E-5</v>
      </c>
      <c r="S1730">
        <f t="shared" si="378"/>
        <v>0</v>
      </c>
      <c r="T1730" s="9">
        <f>S1730*'Exhaust Gas Math'!$C$14</f>
        <v>0</v>
      </c>
      <c r="U1730" s="9">
        <f>(T1730/'Exhaust Gas Math'!$B$14)+('Exhaust Gas Math'!$D$10)</f>
        <v>4.4059320573952224E-4</v>
      </c>
      <c r="V1730">
        <f>('Exhaust Gas Math'!$E$10*((-0.000000001)*V1729^3+(0.000002)*V1729^2-0.0012*V1729+1.3446)*$B$18+T1730*'Exhaust Gas Math'!$D$14*$B$17)/('Exhaust Gas Math'!$E$10*((-0.000000001)*V1729^3+(0.000002)*V1729^2-0.0012*V1729+1.3446)+T1730*'Exhaust Gas Math'!$D$14)</f>
        <v>1100</v>
      </c>
      <c r="W1730">
        <f t="shared" si="371"/>
        <v>101325</v>
      </c>
      <c r="X1730" s="9">
        <f t="shared" si="372"/>
        <v>101325</v>
      </c>
    </row>
    <row r="1731" spans="3:24" x14ac:dyDescent="0.2">
      <c r="C1731" s="1"/>
      <c r="D1731" s="1"/>
      <c r="E1731">
        <f t="shared" ref="E1731:E1794" si="379">H1731</f>
        <v>0.21587500000001</v>
      </c>
      <c r="F1731">
        <f t="shared" ref="F1731:F1794" si="380">X1731</f>
        <v>101325</v>
      </c>
      <c r="H1731" s="1">
        <v>0.21587500000001</v>
      </c>
      <c r="I1731" s="1">
        <f t="shared" si="373"/>
        <v>571.50000000036016</v>
      </c>
      <c r="J1731" s="1">
        <f t="shared" si="374"/>
        <v>0</v>
      </c>
      <c r="K1731" s="1">
        <f t="shared" si="375"/>
        <v>1.3062271945422305E-3</v>
      </c>
      <c r="L1731" s="1">
        <f t="shared" si="376"/>
        <v>0</v>
      </c>
      <c r="M1731" s="10">
        <f t="shared" si="367"/>
        <v>5.8728693209920718E-2</v>
      </c>
      <c r="N1731" s="9">
        <f t="shared" si="368"/>
        <v>-10.406968316467415</v>
      </c>
      <c r="O1731">
        <f>((-0.0000000008)*V1731^3+(0.000003)*V1731^2-0.004*V1731+2.013)*('Exhaust Gas Math'!$E$10/(T1731+'Exhaust Gas Math'!$E$10))+(357.45*V1731^-1.004)*(T1731/(T1731+'Exhaust Gas Math'!$E$10))</f>
        <v>0.17819999999999947</v>
      </c>
      <c r="P1731">
        <f t="shared" si="377"/>
        <v>0</v>
      </c>
      <c r="Q1731" s="9">
        <f t="shared" si="369"/>
        <v>0</v>
      </c>
      <c r="R1731" s="10">
        <f t="shared" si="370"/>
        <v>3.9769296294121147E-5</v>
      </c>
      <c r="S1731">
        <f t="shared" si="378"/>
        <v>0</v>
      </c>
      <c r="T1731" s="9">
        <f>S1731*'Exhaust Gas Math'!$C$14</f>
        <v>0</v>
      </c>
      <c r="U1731" s="9">
        <f>(T1731/'Exhaust Gas Math'!$B$14)+('Exhaust Gas Math'!$D$10)</f>
        <v>4.4059320573952224E-4</v>
      </c>
      <c r="V1731">
        <f>('Exhaust Gas Math'!$E$10*((-0.000000001)*V1730^3+(0.000002)*V1730^2-0.0012*V1730+1.3446)*$B$18+T1731*'Exhaust Gas Math'!$D$14*$B$17)/('Exhaust Gas Math'!$E$10*((-0.000000001)*V1730^3+(0.000002)*V1730^2-0.0012*V1730+1.3446)+T1731*'Exhaust Gas Math'!$D$14)</f>
        <v>1100</v>
      </c>
      <c r="W1731">
        <f t="shared" si="371"/>
        <v>101325</v>
      </c>
      <c r="X1731" s="9">
        <f t="shared" si="372"/>
        <v>101325</v>
      </c>
    </row>
    <row r="1732" spans="3:24" x14ac:dyDescent="0.2">
      <c r="C1732" s="1"/>
      <c r="D1732" s="1"/>
      <c r="E1732">
        <f t="shared" si="379"/>
        <v>0.21600000000001099</v>
      </c>
      <c r="F1732">
        <f t="shared" si="380"/>
        <v>101325</v>
      </c>
      <c r="H1732" s="1">
        <v>0.21600000000001099</v>
      </c>
      <c r="I1732" s="1">
        <f t="shared" si="373"/>
        <v>576.00000000039563</v>
      </c>
      <c r="J1732" s="1">
        <f t="shared" si="374"/>
        <v>0</v>
      </c>
      <c r="K1732" s="1">
        <f t="shared" si="375"/>
        <v>1.068186621884854E-3</v>
      </c>
      <c r="L1732" s="1">
        <f t="shared" si="376"/>
        <v>0</v>
      </c>
      <c r="M1732" s="10">
        <f t="shared" ref="M1732:M1795" si="381">-(($B$3/1000)/2)*COS($B$10*H1732)+(($B$3/1000)/2)</f>
        <v>5.7345838721557241E-2</v>
      </c>
      <c r="N1732" s="9">
        <f t="shared" ref="N1732:N1795" si="382">($B$3/1000/2)*$B$10*SIN($B$10*H1732)</f>
        <v>-11.707328805420701</v>
      </c>
      <c r="O1732">
        <f>((-0.0000000008)*V1732^3+(0.000003)*V1732^2-0.004*V1732+2.013)*('Exhaust Gas Math'!$E$10/(T1732+'Exhaust Gas Math'!$E$10))+(357.45*V1732^-1.004)*(T1732/(T1732+'Exhaust Gas Math'!$E$10))</f>
        <v>0.17819999999999947</v>
      </c>
      <c r="P1732">
        <f t="shared" si="377"/>
        <v>0</v>
      </c>
      <c r="Q1732" s="9">
        <f t="shared" ref="Q1732:Q1795" si="383">M1732*$B$4*J1732</f>
        <v>0</v>
      </c>
      <c r="R1732" s="10">
        <f t="shared" ref="R1732:R1795" si="384">$B$7+J1732*Q1732</f>
        <v>3.9769296294121147E-5</v>
      </c>
      <c r="S1732">
        <f t="shared" si="378"/>
        <v>0</v>
      </c>
      <c r="T1732" s="9">
        <f>S1732*'Exhaust Gas Math'!$C$14</f>
        <v>0</v>
      </c>
      <c r="U1732" s="9">
        <f>(T1732/'Exhaust Gas Math'!$B$14)+('Exhaust Gas Math'!$D$10)</f>
        <v>4.4059320573952224E-4</v>
      </c>
      <c r="V1732">
        <f>('Exhaust Gas Math'!$E$10*((-0.000000001)*V1731^3+(0.000002)*V1731^2-0.0012*V1731+1.3446)*$B$18+T1732*'Exhaust Gas Math'!$D$14*$B$17)/('Exhaust Gas Math'!$E$10*((-0.000000001)*V1731^3+(0.000002)*V1731^2-0.0012*V1731+1.3446)+T1732*'Exhaust Gas Math'!$D$14)</f>
        <v>1100</v>
      </c>
      <c r="W1732">
        <f t="shared" ref="W1732:W1795" si="385">(U1732*$B$15*V1732)/R1732</f>
        <v>101325</v>
      </c>
      <c r="X1732" s="9">
        <f t="shared" ref="X1732:X1795" si="386">P1732+W1732</f>
        <v>101325</v>
      </c>
    </row>
    <row r="1733" spans="3:24" x14ac:dyDescent="0.2">
      <c r="C1733" s="1"/>
      <c r="D1733" s="1"/>
      <c r="E1733">
        <f t="shared" si="379"/>
        <v>0.216125000000011</v>
      </c>
      <c r="F1733">
        <f t="shared" si="380"/>
        <v>101325</v>
      </c>
      <c r="H1733" s="1">
        <v>0.216125000000011</v>
      </c>
      <c r="I1733" s="1">
        <f t="shared" ref="I1733:I1796" si="387">($B$9*360*H1733)-(720*FLOOR(H1733/(1/($B$9/2)),1))</f>
        <v>580.50000000039654</v>
      </c>
      <c r="J1733" s="1">
        <f t="shared" ref="J1733:J1796" si="388">IF(I1733&lt;=$B$12,1,0)</f>
        <v>0</v>
      </c>
      <c r="K1733" s="1">
        <f t="shared" ref="K1733:K1796" si="389">-0.0038*COS(0.549848656*(I1733+(327.363-$B$12)/2)*2*PI()/180)+0.0038</f>
        <v>8.505121140632791E-4</v>
      </c>
      <c r="L1733" s="1">
        <f t="shared" ref="L1733:L1796" si="390">ROUND((-0.0038*COS(0.549848656*(I1733+38.606)*2*PI()/180)+0.0038)/0.0076,2)*J1733</f>
        <v>0</v>
      </c>
      <c r="M1733" s="10">
        <f t="shared" si="381"/>
        <v>5.5804869109378374E-2</v>
      </c>
      <c r="N1733" s="9">
        <f t="shared" si="382"/>
        <v>-12.935509719196501</v>
      </c>
      <c r="O1733">
        <f>((-0.0000000008)*V1733^3+(0.000003)*V1733^2-0.004*V1733+2.013)*('Exhaust Gas Math'!$E$10/(T1733+'Exhaust Gas Math'!$E$10))+(357.45*V1733^-1.004)*(T1733/(T1733+'Exhaust Gas Math'!$E$10))</f>
        <v>0.17819999999999947</v>
      </c>
      <c r="P1733">
        <f t="shared" ref="P1733:P1796" si="391">J1733*SIGN(N1733)*-0.5*O1733*N1733^2</f>
        <v>0</v>
      </c>
      <c r="Q1733" s="9">
        <f t="shared" si="383"/>
        <v>0</v>
      </c>
      <c r="R1733" s="10">
        <f t="shared" si="384"/>
        <v>3.9769296294121147E-5</v>
      </c>
      <c r="S1733">
        <f t="shared" ref="S1733:S1796" si="392">J1733*(1.5603*L1733*(Q1733-Q1732)*$B$14+S1732)</f>
        <v>0</v>
      </c>
      <c r="T1733" s="9">
        <f>S1733*'Exhaust Gas Math'!$C$14</f>
        <v>0</v>
      </c>
      <c r="U1733" s="9">
        <f>(T1733/'Exhaust Gas Math'!$B$14)+('Exhaust Gas Math'!$D$10)</f>
        <v>4.4059320573952224E-4</v>
      </c>
      <c r="V1733">
        <f>('Exhaust Gas Math'!$E$10*((-0.000000001)*V1732^3+(0.000002)*V1732^2-0.0012*V1732+1.3446)*$B$18+T1733*'Exhaust Gas Math'!$D$14*$B$17)/('Exhaust Gas Math'!$E$10*((-0.000000001)*V1732^3+(0.000002)*V1732^2-0.0012*V1732+1.3446)+T1733*'Exhaust Gas Math'!$D$14)</f>
        <v>1100</v>
      </c>
      <c r="W1733">
        <f t="shared" si="385"/>
        <v>101325</v>
      </c>
      <c r="X1733" s="9">
        <f t="shared" si="386"/>
        <v>101325</v>
      </c>
    </row>
    <row r="1734" spans="3:24" x14ac:dyDescent="0.2">
      <c r="C1734" s="1"/>
      <c r="D1734" s="1"/>
      <c r="E1734">
        <f t="shared" si="379"/>
        <v>0.21625000000001099</v>
      </c>
      <c r="F1734">
        <f t="shared" si="380"/>
        <v>101325</v>
      </c>
      <c r="H1734" s="1">
        <v>0.21625000000001099</v>
      </c>
      <c r="I1734" s="1">
        <f t="shared" si="387"/>
        <v>585.00000000039563</v>
      </c>
      <c r="J1734" s="1">
        <f t="shared" si="388"/>
        <v>0</v>
      </c>
      <c r="K1734" s="1">
        <f t="shared" si="389"/>
        <v>6.5482646609325498E-4</v>
      </c>
      <c r="L1734" s="1">
        <f t="shared" si="390"/>
        <v>0</v>
      </c>
      <c r="M1734" s="10">
        <f t="shared" si="381"/>
        <v>5.4115284963459007E-2</v>
      </c>
      <c r="N1734" s="9">
        <f t="shared" si="382"/>
        <v>-14.08393891405913</v>
      </c>
      <c r="O1734">
        <f>((-0.0000000008)*V1734^3+(0.000003)*V1734^2-0.004*V1734+2.013)*('Exhaust Gas Math'!$E$10/(T1734+'Exhaust Gas Math'!$E$10))+(357.45*V1734^-1.004)*(T1734/(T1734+'Exhaust Gas Math'!$E$10))</f>
        <v>0.17819999999999947</v>
      </c>
      <c r="P1734">
        <f t="shared" si="391"/>
        <v>0</v>
      </c>
      <c r="Q1734" s="9">
        <f t="shared" si="383"/>
        <v>0</v>
      </c>
      <c r="R1734" s="10">
        <f t="shared" si="384"/>
        <v>3.9769296294121147E-5</v>
      </c>
      <c r="S1734">
        <f t="shared" si="392"/>
        <v>0</v>
      </c>
      <c r="T1734" s="9">
        <f>S1734*'Exhaust Gas Math'!$C$14</f>
        <v>0</v>
      </c>
      <c r="U1734" s="9">
        <f>(T1734/'Exhaust Gas Math'!$B$14)+('Exhaust Gas Math'!$D$10)</f>
        <v>4.4059320573952224E-4</v>
      </c>
      <c r="V1734">
        <f>('Exhaust Gas Math'!$E$10*((-0.000000001)*V1733^3+(0.000002)*V1733^2-0.0012*V1733+1.3446)*$B$18+T1734*'Exhaust Gas Math'!$D$14*$B$17)/('Exhaust Gas Math'!$E$10*((-0.000000001)*V1733^3+(0.000002)*V1733^2-0.0012*V1733+1.3446)+T1734*'Exhaust Gas Math'!$D$14)</f>
        <v>1100</v>
      </c>
      <c r="W1734">
        <f t="shared" si="385"/>
        <v>101325</v>
      </c>
      <c r="X1734" s="9">
        <f t="shared" si="386"/>
        <v>101325</v>
      </c>
    </row>
    <row r="1735" spans="3:24" x14ac:dyDescent="0.2">
      <c r="C1735" s="1"/>
      <c r="D1735" s="1"/>
      <c r="E1735">
        <f t="shared" si="379"/>
        <v>0.216375000000011</v>
      </c>
      <c r="F1735">
        <f t="shared" si="380"/>
        <v>101325</v>
      </c>
      <c r="H1735" s="1">
        <v>0.216375000000011</v>
      </c>
      <c r="I1735" s="1">
        <f t="shared" si="387"/>
        <v>589.50000000039654</v>
      </c>
      <c r="J1735" s="1">
        <f t="shared" si="388"/>
        <v>0</v>
      </c>
      <c r="K1735" s="1">
        <f t="shared" si="389"/>
        <v>4.8258854285374627E-4</v>
      </c>
      <c r="L1735" s="1">
        <f t="shared" si="390"/>
        <v>0</v>
      </c>
      <c r="M1735" s="10">
        <f t="shared" si="381"/>
        <v>5.2287503131900004E-2</v>
      </c>
      <c r="N1735" s="9">
        <f t="shared" si="382"/>
        <v>-15.145535942132449</v>
      </c>
      <c r="O1735">
        <f>((-0.0000000008)*V1735^3+(0.000003)*V1735^2-0.004*V1735+2.013)*('Exhaust Gas Math'!$E$10/(T1735+'Exhaust Gas Math'!$E$10))+(357.45*V1735^-1.004)*(T1735/(T1735+'Exhaust Gas Math'!$E$10))</f>
        <v>0.17819999999999947</v>
      </c>
      <c r="P1735">
        <f t="shared" si="391"/>
        <v>0</v>
      </c>
      <c r="Q1735" s="9">
        <f t="shared" si="383"/>
        <v>0</v>
      </c>
      <c r="R1735" s="10">
        <f t="shared" si="384"/>
        <v>3.9769296294121147E-5</v>
      </c>
      <c r="S1735">
        <f t="shared" si="392"/>
        <v>0</v>
      </c>
      <c r="T1735" s="9">
        <f>S1735*'Exhaust Gas Math'!$C$14</f>
        <v>0</v>
      </c>
      <c r="U1735" s="9">
        <f>(T1735/'Exhaust Gas Math'!$B$14)+('Exhaust Gas Math'!$D$10)</f>
        <v>4.4059320573952224E-4</v>
      </c>
      <c r="V1735">
        <f>('Exhaust Gas Math'!$E$10*((-0.000000001)*V1734^3+(0.000002)*V1734^2-0.0012*V1734+1.3446)*$B$18+T1735*'Exhaust Gas Math'!$D$14*$B$17)/('Exhaust Gas Math'!$E$10*((-0.000000001)*V1734^3+(0.000002)*V1734^2-0.0012*V1734+1.3446)+T1735*'Exhaust Gas Math'!$D$14)</f>
        <v>1100</v>
      </c>
      <c r="W1735">
        <f t="shared" si="385"/>
        <v>101325</v>
      </c>
      <c r="X1735" s="9">
        <f t="shared" si="386"/>
        <v>101325</v>
      </c>
    </row>
    <row r="1736" spans="3:24" x14ac:dyDescent="0.2">
      <c r="C1736" s="1"/>
      <c r="D1736" s="1"/>
      <c r="E1736">
        <f t="shared" si="379"/>
        <v>0.21650000000001099</v>
      </c>
      <c r="F1736">
        <f t="shared" si="380"/>
        <v>101325</v>
      </c>
      <c r="H1736" s="1">
        <v>0.21650000000001099</v>
      </c>
      <c r="I1736" s="1">
        <f t="shared" si="387"/>
        <v>594.00000000039563</v>
      </c>
      <c r="J1736" s="1">
        <f t="shared" si="388"/>
        <v>0</v>
      </c>
      <c r="K1736" s="1">
        <f t="shared" si="389"/>
        <v>3.3508240303632177E-4</v>
      </c>
      <c r="L1736" s="1">
        <f t="shared" si="390"/>
        <v>0</v>
      </c>
      <c r="M1736" s="10">
        <f t="shared" si="381"/>
        <v>5.0332792497494006E-2</v>
      </c>
      <c r="N1736" s="9">
        <f t="shared" si="382"/>
        <v>-16.113755704720354</v>
      </c>
      <c r="O1736">
        <f>((-0.0000000008)*V1736^3+(0.000003)*V1736^2-0.004*V1736+2.013)*('Exhaust Gas Math'!$E$10/(T1736+'Exhaust Gas Math'!$E$10))+(357.45*V1736^-1.004)*(T1736/(T1736+'Exhaust Gas Math'!$E$10))</f>
        <v>0.17819999999999947</v>
      </c>
      <c r="P1736">
        <f t="shared" si="391"/>
        <v>0</v>
      </c>
      <c r="Q1736" s="9">
        <f t="shared" si="383"/>
        <v>0</v>
      </c>
      <c r="R1736" s="10">
        <f t="shared" si="384"/>
        <v>3.9769296294121147E-5</v>
      </c>
      <c r="S1736">
        <f t="shared" si="392"/>
        <v>0</v>
      </c>
      <c r="T1736" s="9">
        <f>S1736*'Exhaust Gas Math'!$C$14</f>
        <v>0</v>
      </c>
      <c r="U1736" s="9">
        <f>(T1736/'Exhaust Gas Math'!$B$14)+('Exhaust Gas Math'!$D$10)</f>
        <v>4.4059320573952224E-4</v>
      </c>
      <c r="V1736">
        <f>('Exhaust Gas Math'!$E$10*((-0.000000001)*V1735^3+(0.000002)*V1735^2-0.0012*V1735+1.3446)*$B$18+T1736*'Exhaust Gas Math'!$D$14*$B$17)/('Exhaust Gas Math'!$E$10*((-0.000000001)*V1735^3+(0.000002)*V1735^2-0.0012*V1735+1.3446)+T1736*'Exhaust Gas Math'!$D$14)</f>
        <v>1100</v>
      </c>
      <c r="W1736">
        <f t="shared" si="385"/>
        <v>101325</v>
      </c>
      <c r="X1736" s="9">
        <f t="shared" si="386"/>
        <v>101325</v>
      </c>
    </row>
    <row r="1737" spans="3:24" x14ac:dyDescent="0.2">
      <c r="C1737" s="1"/>
      <c r="D1737" s="1"/>
      <c r="E1737">
        <f t="shared" si="379"/>
        <v>0.216625000000011</v>
      </c>
      <c r="F1737">
        <f t="shared" si="380"/>
        <v>101325</v>
      </c>
      <c r="H1737" s="1">
        <v>0.216625000000011</v>
      </c>
      <c r="I1737" s="1">
        <f t="shared" si="387"/>
        <v>598.50000000039654</v>
      </c>
      <c r="J1737" s="1">
        <f t="shared" si="388"/>
        <v>0</v>
      </c>
      <c r="K1737" s="1">
        <f t="shared" si="389"/>
        <v>2.1340772630090016E-4</v>
      </c>
      <c r="L1737" s="1">
        <f t="shared" si="390"/>
        <v>0</v>
      </c>
      <c r="M1737" s="10">
        <f t="shared" si="381"/>
        <v>4.82632045013087E-2</v>
      </c>
      <c r="N1737" s="9">
        <f t="shared" si="382"/>
        <v>-16.982628805021154</v>
      </c>
      <c r="O1737">
        <f>((-0.0000000008)*V1737^3+(0.000003)*V1737^2-0.004*V1737+2.013)*('Exhaust Gas Math'!$E$10/(T1737+'Exhaust Gas Math'!$E$10))+(357.45*V1737^-1.004)*(T1737/(T1737+'Exhaust Gas Math'!$E$10))</f>
        <v>0.17819999999999947</v>
      </c>
      <c r="P1737">
        <f t="shared" si="391"/>
        <v>0</v>
      </c>
      <c r="Q1737" s="9">
        <f t="shared" si="383"/>
        <v>0</v>
      </c>
      <c r="R1737" s="10">
        <f t="shared" si="384"/>
        <v>3.9769296294121147E-5</v>
      </c>
      <c r="S1737">
        <f t="shared" si="392"/>
        <v>0</v>
      </c>
      <c r="T1737" s="9">
        <f>S1737*'Exhaust Gas Math'!$C$14</f>
        <v>0</v>
      </c>
      <c r="U1737" s="9">
        <f>(T1737/'Exhaust Gas Math'!$B$14)+('Exhaust Gas Math'!$D$10)</f>
        <v>4.4059320573952224E-4</v>
      </c>
      <c r="V1737">
        <f>('Exhaust Gas Math'!$E$10*((-0.000000001)*V1736^3+(0.000002)*V1736^2-0.0012*V1736+1.3446)*$B$18+T1737*'Exhaust Gas Math'!$D$14*$B$17)/('Exhaust Gas Math'!$E$10*((-0.000000001)*V1736^3+(0.000002)*V1736^2-0.0012*V1736+1.3446)+T1737*'Exhaust Gas Math'!$D$14)</f>
        <v>1100</v>
      </c>
      <c r="W1737">
        <f t="shared" si="385"/>
        <v>101325</v>
      </c>
      <c r="X1737" s="9">
        <f t="shared" si="386"/>
        <v>101325</v>
      </c>
    </row>
    <row r="1738" spans="3:24" x14ac:dyDescent="0.2">
      <c r="C1738" s="1"/>
      <c r="D1738" s="1"/>
      <c r="E1738">
        <f t="shared" si="379"/>
        <v>0.21675000000001099</v>
      </c>
      <c r="F1738">
        <f t="shared" si="380"/>
        <v>101325</v>
      </c>
      <c r="H1738" s="1">
        <v>0.21675000000001099</v>
      </c>
      <c r="I1738" s="1">
        <f t="shared" si="387"/>
        <v>603.00000000039563</v>
      </c>
      <c r="J1738" s="1">
        <f t="shared" si="388"/>
        <v>0</v>
      </c>
      <c r="K1738" s="1">
        <f t="shared" si="389"/>
        <v>1.184716150048927E-4</v>
      </c>
      <c r="L1738" s="1">
        <f t="shared" si="390"/>
        <v>0</v>
      </c>
      <c r="M1738" s="10">
        <f t="shared" si="381"/>
        <v>4.6091498841548437E-2</v>
      </c>
      <c r="N1738" s="9">
        <f t="shared" si="382"/>
        <v>-17.746798351441864</v>
      </c>
      <c r="O1738">
        <f>((-0.0000000008)*V1738^3+(0.000003)*V1738^2-0.004*V1738+2.013)*('Exhaust Gas Math'!$E$10/(T1738+'Exhaust Gas Math'!$E$10))+(357.45*V1738^-1.004)*(T1738/(T1738+'Exhaust Gas Math'!$E$10))</f>
        <v>0.17819999999999947</v>
      </c>
      <c r="P1738">
        <f t="shared" si="391"/>
        <v>0</v>
      </c>
      <c r="Q1738" s="9">
        <f t="shared" si="383"/>
        <v>0</v>
      </c>
      <c r="R1738" s="10">
        <f t="shared" si="384"/>
        <v>3.9769296294121147E-5</v>
      </c>
      <c r="S1738">
        <f t="shared" si="392"/>
        <v>0</v>
      </c>
      <c r="T1738" s="9">
        <f>S1738*'Exhaust Gas Math'!$C$14</f>
        <v>0</v>
      </c>
      <c r="U1738" s="9">
        <f>(T1738/'Exhaust Gas Math'!$B$14)+('Exhaust Gas Math'!$D$10)</f>
        <v>4.4059320573952224E-4</v>
      </c>
      <c r="V1738">
        <f>('Exhaust Gas Math'!$E$10*((-0.000000001)*V1737^3+(0.000002)*V1737^2-0.0012*V1737+1.3446)*$B$18+T1738*'Exhaust Gas Math'!$D$14*$B$17)/('Exhaust Gas Math'!$E$10*((-0.000000001)*V1737^3+(0.000002)*V1737^2-0.0012*V1737+1.3446)+T1738*'Exhaust Gas Math'!$D$14)</f>
        <v>1100</v>
      </c>
      <c r="W1738">
        <f t="shared" si="385"/>
        <v>101325</v>
      </c>
      <c r="X1738" s="9">
        <f t="shared" si="386"/>
        <v>101325</v>
      </c>
    </row>
    <row r="1739" spans="3:24" x14ac:dyDescent="0.2">
      <c r="C1739" s="1"/>
      <c r="D1739" s="1"/>
      <c r="E1739">
        <f t="shared" si="379"/>
        <v>0.216875000000011</v>
      </c>
      <c r="F1739">
        <f t="shared" si="380"/>
        <v>101325</v>
      </c>
      <c r="H1739" s="1">
        <v>0.216875000000011</v>
      </c>
      <c r="I1739" s="1">
        <f t="shared" si="387"/>
        <v>607.50000000039654</v>
      </c>
      <c r="J1739" s="1">
        <f t="shared" si="388"/>
        <v>0</v>
      </c>
      <c r="K1739" s="1">
        <f t="shared" si="389"/>
        <v>5.0981831623225435E-5</v>
      </c>
      <c r="L1739" s="1">
        <f t="shared" si="390"/>
        <v>0</v>
      </c>
      <c r="M1739" s="10">
        <f t="shared" si="381"/>
        <v>4.3831064805771036E-2</v>
      </c>
      <c r="N1739" s="9">
        <f t="shared" si="382"/>
        <v>-18.401552984616647</v>
      </c>
      <c r="O1739">
        <f>((-0.0000000008)*V1739^3+(0.000003)*V1739^2-0.004*V1739+2.013)*('Exhaust Gas Math'!$E$10/(T1739+'Exhaust Gas Math'!$E$10))+(357.45*V1739^-1.004)*(T1739/(T1739+'Exhaust Gas Math'!$E$10))</f>
        <v>0.17819999999999947</v>
      </c>
      <c r="P1739">
        <f t="shared" si="391"/>
        <v>0</v>
      </c>
      <c r="Q1739" s="9">
        <f t="shared" si="383"/>
        <v>0</v>
      </c>
      <c r="R1739" s="10">
        <f t="shared" si="384"/>
        <v>3.9769296294121147E-5</v>
      </c>
      <c r="S1739">
        <f t="shared" si="392"/>
        <v>0</v>
      </c>
      <c r="T1739" s="9">
        <f>S1739*'Exhaust Gas Math'!$C$14</f>
        <v>0</v>
      </c>
      <c r="U1739" s="9">
        <f>(T1739/'Exhaust Gas Math'!$B$14)+('Exhaust Gas Math'!$D$10)</f>
        <v>4.4059320573952224E-4</v>
      </c>
      <c r="V1739">
        <f>('Exhaust Gas Math'!$E$10*((-0.000000001)*V1738^3+(0.000002)*V1738^2-0.0012*V1738+1.3446)*$B$18+T1739*'Exhaust Gas Math'!$D$14*$B$17)/('Exhaust Gas Math'!$E$10*((-0.000000001)*V1738^3+(0.000002)*V1738^2-0.0012*V1738+1.3446)+T1739*'Exhaust Gas Math'!$D$14)</f>
        <v>1100</v>
      </c>
      <c r="W1739">
        <f t="shared" si="385"/>
        <v>101325</v>
      </c>
      <c r="X1739" s="9">
        <f t="shared" si="386"/>
        <v>101325</v>
      </c>
    </row>
    <row r="1740" spans="3:24" x14ac:dyDescent="0.2">
      <c r="C1740" s="1"/>
      <c r="D1740" s="1"/>
      <c r="E1740">
        <f t="shared" si="379"/>
        <v>0.21700000000001099</v>
      </c>
      <c r="F1740">
        <f t="shared" si="380"/>
        <v>101325</v>
      </c>
      <c r="H1740" s="1">
        <v>0.21700000000001099</v>
      </c>
      <c r="I1740" s="1">
        <f t="shared" si="387"/>
        <v>612.00000000039563</v>
      </c>
      <c r="J1740" s="1">
        <f t="shared" si="388"/>
        <v>0</v>
      </c>
      <c r="K1740" s="1">
        <f t="shared" si="389"/>
        <v>1.1441522276758789E-5</v>
      </c>
      <c r="L1740" s="1">
        <f t="shared" si="390"/>
        <v>0</v>
      </c>
      <c r="M1740" s="10">
        <f t="shared" si="381"/>
        <v>4.1495838721477663E-2</v>
      </c>
      <c r="N1740" s="9">
        <f t="shared" si="382"/>
        <v>-18.942855924503963</v>
      </c>
      <c r="O1740">
        <f>((-0.0000000008)*V1740^3+(0.000003)*V1740^2-0.004*V1740+2.013)*('Exhaust Gas Math'!$E$10/(T1740+'Exhaust Gas Math'!$E$10))+(357.45*V1740^-1.004)*(T1740/(T1740+'Exhaust Gas Math'!$E$10))</f>
        <v>0.17819999999999947</v>
      </c>
      <c r="P1740">
        <f t="shared" si="391"/>
        <v>0</v>
      </c>
      <c r="Q1740" s="9">
        <f t="shared" si="383"/>
        <v>0</v>
      </c>
      <c r="R1740" s="10">
        <f t="shared" si="384"/>
        <v>3.9769296294121147E-5</v>
      </c>
      <c r="S1740">
        <f t="shared" si="392"/>
        <v>0</v>
      </c>
      <c r="T1740" s="9">
        <f>S1740*'Exhaust Gas Math'!$C$14</f>
        <v>0</v>
      </c>
      <c r="U1740" s="9">
        <f>(T1740/'Exhaust Gas Math'!$B$14)+('Exhaust Gas Math'!$D$10)</f>
        <v>4.4059320573952224E-4</v>
      </c>
      <c r="V1740">
        <f>('Exhaust Gas Math'!$E$10*((-0.000000001)*V1739^3+(0.000002)*V1739^2-0.0012*V1739+1.3446)*$B$18+T1740*'Exhaust Gas Math'!$D$14*$B$17)/('Exhaust Gas Math'!$E$10*((-0.000000001)*V1739^3+(0.000002)*V1739^2-0.0012*V1739+1.3446)+T1740*'Exhaust Gas Math'!$D$14)</f>
        <v>1100</v>
      </c>
      <c r="W1740">
        <f t="shared" si="385"/>
        <v>101325</v>
      </c>
      <c r="X1740" s="9">
        <f t="shared" si="386"/>
        <v>101325</v>
      </c>
    </row>
    <row r="1741" spans="3:24" x14ac:dyDescent="0.2">
      <c r="C1741" s="1"/>
      <c r="D1741" s="1"/>
      <c r="E1741">
        <f t="shared" si="379"/>
        <v>0.217125000000011</v>
      </c>
      <c r="F1741">
        <f t="shared" si="380"/>
        <v>101325</v>
      </c>
      <c r="H1741" s="1">
        <v>0.217125000000011</v>
      </c>
      <c r="I1741" s="1">
        <f t="shared" si="387"/>
        <v>616.50000000039654</v>
      </c>
      <c r="J1741" s="1">
        <f t="shared" si="388"/>
        <v>0</v>
      </c>
      <c r="K1741" s="1">
        <f t="shared" si="389"/>
        <v>1.454657047998166E-7</v>
      </c>
      <c r="L1741" s="1">
        <f t="shared" si="390"/>
        <v>0</v>
      </c>
      <c r="M1741" s="10">
        <f t="shared" si="381"/>
        <v>3.9100218034019467E-2</v>
      </c>
      <c r="N1741" s="9">
        <f t="shared" si="382"/>
        <v>-19.367369858477918</v>
      </c>
      <c r="O1741">
        <f>((-0.0000000008)*V1741^3+(0.000003)*V1741^2-0.004*V1741+2.013)*('Exhaust Gas Math'!$E$10/(T1741+'Exhaust Gas Math'!$E$10))+(357.45*V1741^-1.004)*(T1741/(T1741+'Exhaust Gas Math'!$E$10))</f>
        <v>0.17819999999999947</v>
      </c>
      <c r="P1741">
        <f t="shared" si="391"/>
        <v>0</v>
      </c>
      <c r="Q1741" s="9">
        <f t="shared" si="383"/>
        <v>0</v>
      </c>
      <c r="R1741" s="10">
        <f t="shared" si="384"/>
        <v>3.9769296294121147E-5</v>
      </c>
      <c r="S1741">
        <f t="shared" si="392"/>
        <v>0</v>
      </c>
      <c r="T1741" s="9">
        <f>S1741*'Exhaust Gas Math'!$C$14</f>
        <v>0</v>
      </c>
      <c r="U1741" s="9">
        <f>(T1741/'Exhaust Gas Math'!$B$14)+('Exhaust Gas Math'!$D$10)</f>
        <v>4.4059320573952224E-4</v>
      </c>
      <c r="V1741">
        <f>('Exhaust Gas Math'!$E$10*((-0.000000001)*V1740^3+(0.000002)*V1740^2-0.0012*V1740+1.3446)*$B$18+T1741*'Exhaust Gas Math'!$D$14*$B$17)/('Exhaust Gas Math'!$E$10*((-0.000000001)*V1740^3+(0.000002)*V1740^2-0.0012*V1740+1.3446)+T1741*'Exhaust Gas Math'!$D$14)</f>
        <v>1100</v>
      </c>
      <c r="W1741">
        <f t="shared" si="385"/>
        <v>101325</v>
      </c>
      <c r="X1741" s="9">
        <f t="shared" si="386"/>
        <v>101325</v>
      </c>
    </row>
    <row r="1742" spans="3:24" x14ac:dyDescent="0.2">
      <c r="C1742" s="1"/>
      <c r="D1742" s="1"/>
      <c r="E1742">
        <f t="shared" si="379"/>
        <v>0.21725000000001099</v>
      </c>
      <c r="F1742">
        <f t="shared" si="380"/>
        <v>101325</v>
      </c>
      <c r="H1742" s="1">
        <v>0.21725000000001099</v>
      </c>
      <c r="I1742" s="1">
        <f t="shared" si="387"/>
        <v>621.00000000039563</v>
      </c>
      <c r="J1742" s="1">
        <f t="shared" si="388"/>
        <v>0</v>
      </c>
      <c r="K1742" s="1">
        <f t="shared" si="389"/>
        <v>1.7177875646974799E-5</v>
      </c>
      <c r="L1742" s="1">
        <f t="shared" si="390"/>
        <v>0</v>
      </c>
      <c r="M1742" s="10">
        <f t="shared" si="381"/>
        <v>3.665897254155933E-2</v>
      </c>
      <c r="N1742" s="9">
        <f t="shared" si="382"/>
        <v>-19.672477516970357</v>
      </c>
      <c r="O1742">
        <f>((-0.0000000008)*V1742^3+(0.000003)*V1742^2-0.004*V1742+2.013)*('Exhaust Gas Math'!$E$10/(T1742+'Exhaust Gas Math'!$E$10))+(357.45*V1742^-1.004)*(T1742/(T1742+'Exhaust Gas Math'!$E$10))</f>
        <v>0.17819999999999947</v>
      </c>
      <c r="P1742">
        <f t="shared" si="391"/>
        <v>0</v>
      </c>
      <c r="Q1742" s="9">
        <f t="shared" si="383"/>
        <v>0</v>
      </c>
      <c r="R1742" s="10">
        <f t="shared" si="384"/>
        <v>3.9769296294121147E-5</v>
      </c>
      <c r="S1742">
        <f t="shared" si="392"/>
        <v>0</v>
      </c>
      <c r="T1742" s="9">
        <f>S1742*'Exhaust Gas Math'!$C$14</f>
        <v>0</v>
      </c>
      <c r="U1742" s="9">
        <f>(T1742/'Exhaust Gas Math'!$B$14)+('Exhaust Gas Math'!$D$10)</f>
        <v>4.4059320573952224E-4</v>
      </c>
      <c r="V1742">
        <f>('Exhaust Gas Math'!$E$10*((-0.000000001)*V1741^3+(0.000002)*V1741^2-0.0012*V1741+1.3446)*$B$18+T1742*'Exhaust Gas Math'!$D$14*$B$17)/('Exhaust Gas Math'!$E$10*((-0.000000001)*V1741^3+(0.000002)*V1741^2-0.0012*V1741+1.3446)+T1742*'Exhaust Gas Math'!$D$14)</f>
        <v>1100</v>
      </c>
      <c r="W1742">
        <f t="shared" si="385"/>
        <v>101325</v>
      </c>
      <c r="X1742" s="9">
        <f t="shared" si="386"/>
        <v>101325</v>
      </c>
    </row>
    <row r="1743" spans="3:24" x14ac:dyDescent="0.2">
      <c r="C1743" s="1"/>
      <c r="D1743" s="1"/>
      <c r="E1743">
        <f t="shared" si="379"/>
        <v>0.217375000000011</v>
      </c>
      <c r="F1743">
        <f t="shared" si="380"/>
        <v>101325</v>
      </c>
      <c r="H1743" s="1">
        <v>0.217375000000011</v>
      </c>
      <c r="I1743" s="1">
        <f t="shared" si="387"/>
        <v>625.50000000039654</v>
      </c>
      <c r="J1743" s="1">
        <f t="shared" si="388"/>
        <v>0</v>
      </c>
      <c r="K1743" s="1">
        <f t="shared" si="389"/>
        <v>6.2411773017562351E-5</v>
      </c>
      <c r="L1743" s="1">
        <f t="shared" si="390"/>
        <v>0</v>
      </c>
      <c r="M1743" s="10">
        <f t="shared" si="381"/>
        <v>3.4187153334353876E-2</v>
      </c>
      <c r="N1743" s="9">
        <f t="shared" si="382"/>
        <v>-19.856297809808122</v>
      </c>
      <c r="O1743">
        <f>((-0.0000000008)*V1743^3+(0.000003)*V1743^2-0.004*V1743+2.013)*('Exhaust Gas Math'!$E$10/(T1743+'Exhaust Gas Math'!$E$10))+(357.45*V1743^-1.004)*(T1743/(T1743+'Exhaust Gas Math'!$E$10))</f>
        <v>0.17819999999999947</v>
      </c>
      <c r="P1743">
        <f t="shared" si="391"/>
        <v>0</v>
      </c>
      <c r="Q1743" s="9">
        <f t="shared" si="383"/>
        <v>0</v>
      </c>
      <c r="R1743" s="10">
        <f t="shared" si="384"/>
        <v>3.9769296294121147E-5</v>
      </c>
      <c r="S1743">
        <f t="shared" si="392"/>
        <v>0</v>
      </c>
      <c r="T1743" s="9">
        <f>S1743*'Exhaust Gas Math'!$C$14</f>
        <v>0</v>
      </c>
      <c r="U1743" s="9">
        <f>(T1743/'Exhaust Gas Math'!$B$14)+('Exhaust Gas Math'!$D$10)</f>
        <v>4.4059320573952224E-4</v>
      </c>
      <c r="V1743">
        <f>('Exhaust Gas Math'!$E$10*((-0.000000001)*V1742^3+(0.000002)*V1742^2-0.0012*V1742+1.3446)*$B$18+T1743*'Exhaust Gas Math'!$D$14*$B$17)/('Exhaust Gas Math'!$E$10*((-0.000000001)*V1742^3+(0.000002)*V1742^2-0.0012*V1742+1.3446)+T1743*'Exhaust Gas Math'!$D$14)</f>
        <v>1100</v>
      </c>
      <c r="W1743">
        <f t="shared" si="385"/>
        <v>101325</v>
      </c>
      <c r="X1743" s="9">
        <f t="shared" si="386"/>
        <v>101325</v>
      </c>
    </row>
    <row r="1744" spans="3:24" x14ac:dyDescent="0.2">
      <c r="C1744" s="1"/>
      <c r="D1744" s="1"/>
      <c r="E1744">
        <f t="shared" si="379"/>
        <v>0.21750000000001099</v>
      </c>
      <c r="F1744">
        <f t="shared" si="380"/>
        <v>101325</v>
      </c>
      <c r="H1744" s="1">
        <v>0.21750000000001099</v>
      </c>
      <c r="I1744" s="1">
        <f t="shared" si="387"/>
        <v>630.00000000039563</v>
      </c>
      <c r="J1744" s="1">
        <f t="shared" si="388"/>
        <v>0</v>
      </c>
      <c r="K1744" s="1">
        <f t="shared" si="389"/>
        <v>1.3550993255292141E-4</v>
      </c>
      <c r="L1744" s="1">
        <f t="shared" si="390"/>
        <v>0</v>
      </c>
      <c r="M1744" s="10">
        <f t="shared" si="381"/>
        <v>3.1699999999781514E-2</v>
      </c>
      <c r="N1744" s="9">
        <f t="shared" si="382"/>
        <v>-19.917697423759289</v>
      </c>
      <c r="O1744">
        <f>((-0.0000000008)*V1744^3+(0.000003)*V1744^2-0.004*V1744+2.013)*('Exhaust Gas Math'!$E$10/(T1744+'Exhaust Gas Math'!$E$10))+(357.45*V1744^-1.004)*(T1744/(T1744+'Exhaust Gas Math'!$E$10))</f>
        <v>0.17819999999999947</v>
      </c>
      <c r="P1744">
        <f t="shared" si="391"/>
        <v>0</v>
      </c>
      <c r="Q1744" s="9">
        <f t="shared" si="383"/>
        <v>0</v>
      </c>
      <c r="R1744" s="10">
        <f t="shared" si="384"/>
        <v>3.9769296294121147E-5</v>
      </c>
      <c r="S1744">
        <f t="shared" si="392"/>
        <v>0</v>
      </c>
      <c r="T1744" s="9">
        <f>S1744*'Exhaust Gas Math'!$C$14</f>
        <v>0</v>
      </c>
      <c r="U1744" s="9">
        <f>(T1744/'Exhaust Gas Math'!$B$14)+('Exhaust Gas Math'!$D$10)</f>
        <v>4.4059320573952224E-4</v>
      </c>
      <c r="V1744">
        <f>('Exhaust Gas Math'!$E$10*((-0.000000001)*V1743^3+(0.000002)*V1743^2-0.0012*V1743+1.3446)*$B$18+T1744*'Exhaust Gas Math'!$D$14*$B$17)/('Exhaust Gas Math'!$E$10*((-0.000000001)*V1743^3+(0.000002)*V1743^2-0.0012*V1743+1.3446)+T1744*'Exhaust Gas Math'!$D$14)</f>
        <v>1100</v>
      </c>
      <c r="W1744">
        <f t="shared" si="385"/>
        <v>101325</v>
      </c>
      <c r="X1744" s="9">
        <f t="shared" si="386"/>
        <v>101325</v>
      </c>
    </row>
    <row r="1745" spans="3:24" x14ac:dyDescent="0.2">
      <c r="C1745" s="1"/>
      <c r="D1745" s="1"/>
      <c r="E1745">
        <f t="shared" si="379"/>
        <v>0.217625000000011</v>
      </c>
      <c r="F1745">
        <f t="shared" si="380"/>
        <v>101325</v>
      </c>
      <c r="H1745" s="1">
        <v>0.217625000000011</v>
      </c>
      <c r="I1745" s="1">
        <f t="shared" si="387"/>
        <v>634.50000000039654</v>
      </c>
      <c r="J1745" s="1">
        <f t="shared" si="388"/>
        <v>0</v>
      </c>
      <c r="K1745" s="1">
        <f t="shared" si="389"/>
        <v>2.3592739687489355E-4</v>
      </c>
      <c r="L1745" s="1">
        <f t="shared" si="390"/>
        <v>0</v>
      </c>
      <c r="M1745" s="10">
        <f t="shared" si="381"/>
        <v>2.9212846665208705E-2</v>
      </c>
      <c r="N1745" s="9">
        <f t="shared" si="382"/>
        <v>-19.85629780978649</v>
      </c>
      <c r="O1745">
        <f>((-0.0000000008)*V1745^3+(0.000003)*V1745^2-0.004*V1745+2.013)*('Exhaust Gas Math'!$E$10/(T1745+'Exhaust Gas Math'!$E$10))+(357.45*V1745^-1.004)*(T1745/(T1745+'Exhaust Gas Math'!$E$10))</f>
        <v>0.17819999999999947</v>
      </c>
      <c r="P1745">
        <f t="shared" si="391"/>
        <v>0</v>
      </c>
      <c r="Q1745" s="9">
        <f t="shared" si="383"/>
        <v>0</v>
      </c>
      <c r="R1745" s="10">
        <f t="shared" si="384"/>
        <v>3.9769296294121147E-5</v>
      </c>
      <c r="S1745">
        <f t="shared" si="392"/>
        <v>0</v>
      </c>
      <c r="T1745" s="9">
        <f>S1745*'Exhaust Gas Math'!$C$14</f>
        <v>0</v>
      </c>
      <c r="U1745" s="9">
        <f>(T1745/'Exhaust Gas Math'!$B$14)+('Exhaust Gas Math'!$D$10)</f>
        <v>4.4059320573952224E-4</v>
      </c>
      <c r="V1745">
        <f>('Exhaust Gas Math'!$E$10*((-0.000000001)*V1744^3+(0.000002)*V1744^2-0.0012*V1744+1.3446)*$B$18+T1745*'Exhaust Gas Math'!$D$14*$B$17)/('Exhaust Gas Math'!$E$10*((-0.000000001)*V1744^3+(0.000002)*V1744^2-0.0012*V1744+1.3446)+T1745*'Exhaust Gas Math'!$D$14)</f>
        <v>1100</v>
      </c>
      <c r="W1745">
        <f t="shared" si="385"/>
        <v>101325</v>
      </c>
      <c r="X1745" s="9">
        <f t="shared" si="386"/>
        <v>101325</v>
      </c>
    </row>
    <row r="1746" spans="3:24" x14ac:dyDescent="0.2">
      <c r="C1746" s="1"/>
      <c r="D1746" s="1"/>
      <c r="E1746">
        <f t="shared" si="379"/>
        <v>0.21775000000001099</v>
      </c>
      <c r="F1746">
        <f t="shared" si="380"/>
        <v>101325</v>
      </c>
      <c r="H1746" s="1">
        <v>0.21775000000001099</v>
      </c>
      <c r="I1746" s="1">
        <f t="shared" si="387"/>
        <v>639.00000000039563</v>
      </c>
      <c r="J1746" s="1">
        <f t="shared" si="388"/>
        <v>0</v>
      </c>
      <c r="K1746" s="1">
        <f t="shared" si="389"/>
        <v>3.6291553922681349E-4</v>
      </c>
      <c r="L1746" s="1">
        <f t="shared" si="390"/>
        <v>0</v>
      </c>
      <c r="M1746" s="10">
        <f t="shared" si="381"/>
        <v>2.6741027458008191E-2</v>
      </c>
      <c r="N1746" s="9">
        <f t="shared" si="382"/>
        <v>-19.672477516927319</v>
      </c>
      <c r="O1746">
        <f>((-0.0000000008)*V1746^3+(0.000003)*V1746^2-0.004*V1746+2.013)*('Exhaust Gas Math'!$E$10/(T1746+'Exhaust Gas Math'!$E$10))+(357.45*V1746^-1.004)*(T1746/(T1746+'Exhaust Gas Math'!$E$10))</f>
        <v>0.17819999999999947</v>
      </c>
      <c r="P1746">
        <f t="shared" si="391"/>
        <v>0</v>
      </c>
      <c r="Q1746" s="9">
        <f t="shared" si="383"/>
        <v>0</v>
      </c>
      <c r="R1746" s="10">
        <f t="shared" si="384"/>
        <v>3.9769296294121147E-5</v>
      </c>
      <c r="S1746">
        <f t="shared" si="392"/>
        <v>0</v>
      </c>
      <c r="T1746" s="9">
        <f>S1746*'Exhaust Gas Math'!$C$14</f>
        <v>0</v>
      </c>
      <c r="U1746" s="9">
        <f>(T1746/'Exhaust Gas Math'!$B$14)+('Exhaust Gas Math'!$D$10)</f>
        <v>4.4059320573952224E-4</v>
      </c>
      <c r="V1746">
        <f>('Exhaust Gas Math'!$E$10*((-0.000000001)*V1745^3+(0.000002)*V1745^2-0.0012*V1745+1.3446)*$B$18+T1746*'Exhaust Gas Math'!$D$14*$B$17)/('Exhaust Gas Math'!$E$10*((-0.000000001)*V1745^3+(0.000002)*V1745^2-0.0012*V1745+1.3446)+T1746*'Exhaust Gas Math'!$D$14)</f>
        <v>1100</v>
      </c>
      <c r="W1746">
        <f t="shared" si="385"/>
        <v>101325</v>
      </c>
      <c r="X1746" s="9">
        <f t="shared" si="386"/>
        <v>101325</v>
      </c>
    </row>
    <row r="1747" spans="3:24" x14ac:dyDescent="0.2">
      <c r="C1747" s="1"/>
      <c r="D1747" s="1"/>
      <c r="E1747">
        <f t="shared" si="379"/>
        <v>0.217875000000011</v>
      </c>
      <c r="F1747">
        <f t="shared" si="380"/>
        <v>101325</v>
      </c>
      <c r="H1747" s="1">
        <v>0.217875000000011</v>
      </c>
      <c r="I1747" s="1">
        <f t="shared" si="387"/>
        <v>643.50000000039654</v>
      </c>
      <c r="J1747" s="1">
        <f t="shared" si="388"/>
        <v>0</v>
      </c>
      <c r="K1747" s="1">
        <f t="shared" si="389"/>
        <v>5.1552764459487227E-4</v>
      </c>
      <c r="L1747" s="1">
        <f t="shared" si="390"/>
        <v>0</v>
      </c>
      <c r="M1747" s="10">
        <f t="shared" si="381"/>
        <v>2.4299781965554761E-2</v>
      </c>
      <c r="N1747" s="9">
        <f t="shared" si="382"/>
        <v>-19.367369858413692</v>
      </c>
      <c r="O1747">
        <f>((-0.0000000008)*V1747^3+(0.000003)*V1747^2-0.004*V1747+2.013)*('Exhaust Gas Math'!$E$10/(T1747+'Exhaust Gas Math'!$E$10))+(357.45*V1747^-1.004)*(T1747/(T1747+'Exhaust Gas Math'!$E$10))</f>
        <v>0.17819999999999947</v>
      </c>
      <c r="P1747">
        <f t="shared" si="391"/>
        <v>0</v>
      </c>
      <c r="Q1747" s="9">
        <f t="shared" si="383"/>
        <v>0</v>
      </c>
      <c r="R1747" s="10">
        <f t="shared" si="384"/>
        <v>3.9769296294121147E-5</v>
      </c>
      <c r="S1747">
        <f t="shared" si="392"/>
        <v>0</v>
      </c>
      <c r="T1747" s="9">
        <f>S1747*'Exhaust Gas Math'!$C$14</f>
        <v>0</v>
      </c>
      <c r="U1747" s="9">
        <f>(T1747/'Exhaust Gas Math'!$B$14)+('Exhaust Gas Math'!$D$10)</f>
        <v>4.4059320573952224E-4</v>
      </c>
      <c r="V1747">
        <f>('Exhaust Gas Math'!$E$10*((-0.000000001)*V1746^3+(0.000002)*V1746^2-0.0012*V1746+1.3446)*$B$18+T1747*'Exhaust Gas Math'!$D$14*$B$17)/('Exhaust Gas Math'!$E$10*((-0.000000001)*V1746^3+(0.000002)*V1746^2-0.0012*V1746+1.3446)+T1747*'Exhaust Gas Math'!$D$14)</f>
        <v>1100</v>
      </c>
      <c r="W1747">
        <f t="shared" si="385"/>
        <v>101325</v>
      </c>
      <c r="X1747" s="9">
        <f t="shared" si="386"/>
        <v>101325</v>
      </c>
    </row>
    <row r="1748" spans="3:24" x14ac:dyDescent="0.2">
      <c r="C1748" s="1"/>
      <c r="D1748" s="1"/>
      <c r="E1748">
        <f t="shared" si="379"/>
        <v>0.21800000000001099</v>
      </c>
      <c r="F1748">
        <f t="shared" si="380"/>
        <v>101325</v>
      </c>
      <c r="H1748" s="1">
        <v>0.21800000000001099</v>
      </c>
      <c r="I1748" s="1">
        <f t="shared" si="387"/>
        <v>648.00000000039563</v>
      </c>
      <c r="J1748" s="1">
        <f t="shared" si="388"/>
        <v>0</v>
      </c>
      <c r="K1748" s="1">
        <f t="shared" si="389"/>
        <v>6.9262596760539131E-4</v>
      </c>
      <c r="L1748" s="1">
        <f t="shared" si="390"/>
        <v>0</v>
      </c>
      <c r="M1748" s="10">
        <f t="shared" si="381"/>
        <v>2.1904161278105894E-2</v>
      </c>
      <c r="N1748" s="9">
        <f t="shared" si="382"/>
        <v>-18.942855924418947</v>
      </c>
      <c r="O1748">
        <f>((-0.0000000008)*V1748^3+(0.000003)*V1748^2-0.004*V1748+2.013)*('Exhaust Gas Math'!$E$10/(T1748+'Exhaust Gas Math'!$E$10))+(357.45*V1748^-1.004)*(T1748/(T1748+'Exhaust Gas Math'!$E$10))</f>
        <v>0.17819999999999947</v>
      </c>
      <c r="P1748">
        <f t="shared" si="391"/>
        <v>0</v>
      </c>
      <c r="Q1748" s="9">
        <f t="shared" si="383"/>
        <v>0</v>
      </c>
      <c r="R1748" s="10">
        <f t="shared" si="384"/>
        <v>3.9769296294121147E-5</v>
      </c>
      <c r="S1748">
        <f t="shared" si="392"/>
        <v>0</v>
      </c>
      <c r="T1748" s="9">
        <f>S1748*'Exhaust Gas Math'!$C$14</f>
        <v>0</v>
      </c>
      <c r="U1748" s="9">
        <f>(T1748/'Exhaust Gas Math'!$B$14)+('Exhaust Gas Math'!$D$10)</f>
        <v>4.4059320573952224E-4</v>
      </c>
      <c r="V1748">
        <f>('Exhaust Gas Math'!$E$10*((-0.000000001)*V1747^3+(0.000002)*V1747^2-0.0012*V1747+1.3446)*$B$18+T1748*'Exhaust Gas Math'!$D$14*$B$17)/('Exhaust Gas Math'!$E$10*((-0.000000001)*V1747^3+(0.000002)*V1747^2-0.0012*V1747+1.3446)+T1748*'Exhaust Gas Math'!$D$14)</f>
        <v>1100</v>
      </c>
      <c r="W1748">
        <f t="shared" si="385"/>
        <v>101325</v>
      </c>
      <c r="X1748" s="9">
        <f t="shared" si="386"/>
        <v>101325</v>
      </c>
    </row>
    <row r="1749" spans="3:24" x14ac:dyDescent="0.2">
      <c r="C1749" s="1"/>
      <c r="D1749" s="1"/>
      <c r="E1749">
        <f t="shared" si="379"/>
        <v>0.218125000000011</v>
      </c>
      <c r="F1749">
        <f t="shared" si="380"/>
        <v>101325</v>
      </c>
      <c r="H1749" s="1">
        <v>0.218125000000011</v>
      </c>
      <c r="I1749" s="1">
        <f t="shared" si="387"/>
        <v>652.50000000039654</v>
      </c>
      <c r="J1749" s="1">
        <f t="shared" si="388"/>
        <v>0</v>
      </c>
      <c r="K1749" s="1">
        <f t="shared" si="389"/>
        <v>8.9289021458205517E-4</v>
      </c>
      <c r="L1749" s="1">
        <f t="shared" si="390"/>
        <v>0</v>
      </c>
      <c r="M1749" s="10">
        <f t="shared" si="381"/>
        <v>1.9568935193824424E-2</v>
      </c>
      <c r="N1749" s="9">
        <f t="shared" si="382"/>
        <v>-18.401552984511362</v>
      </c>
      <c r="O1749">
        <f>((-0.0000000008)*V1749^3+(0.000003)*V1749^2-0.004*V1749+2.013)*('Exhaust Gas Math'!$E$10/(T1749+'Exhaust Gas Math'!$E$10))+(357.45*V1749^-1.004)*(T1749/(T1749+'Exhaust Gas Math'!$E$10))</f>
        <v>0.17819999999999947</v>
      </c>
      <c r="P1749">
        <f t="shared" si="391"/>
        <v>0</v>
      </c>
      <c r="Q1749" s="9">
        <f t="shared" si="383"/>
        <v>0</v>
      </c>
      <c r="R1749" s="10">
        <f t="shared" si="384"/>
        <v>3.9769296294121147E-5</v>
      </c>
      <c r="S1749">
        <f t="shared" si="392"/>
        <v>0</v>
      </c>
      <c r="T1749" s="9">
        <f>S1749*'Exhaust Gas Math'!$C$14</f>
        <v>0</v>
      </c>
      <c r="U1749" s="9">
        <f>(T1749/'Exhaust Gas Math'!$B$14)+('Exhaust Gas Math'!$D$10)</f>
        <v>4.4059320573952224E-4</v>
      </c>
      <c r="V1749">
        <f>('Exhaust Gas Math'!$E$10*((-0.000000001)*V1748^3+(0.000002)*V1748^2-0.0012*V1748+1.3446)*$B$18+T1749*'Exhaust Gas Math'!$D$14*$B$17)/('Exhaust Gas Math'!$E$10*((-0.000000001)*V1748^3+(0.000002)*V1748^2-0.0012*V1748+1.3446)+T1749*'Exhaust Gas Math'!$D$14)</f>
        <v>1100</v>
      </c>
      <c r="W1749">
        <f t="shared" si="385"/>
        <v>101325</v>
      </c>
      <c r="X1749" s="9">
        <f t="shared" si="386"/>
        <v>101325</v>
      </c>
    </row>
    <row r="1750" spans="3:24" x14ac:dyDescent="0.2">
      <c r="C1750" s="1"/>
      <c r="D1750" s="1"/>
      <c r="E1750">
        <f t="shared" si="379"/>
        <v>0.21825000000001099</v>
      </c>
      <c r="F1750">
        <f t="shared" si="380"/>
        <v>101325</v>
      </c>
      <c r="H1750" s="1">
        <v>0.21825000000001099</v>
      </c>
      <c r="I1750" s="1">
        <f t="shared" si="387"/>
        <v>657.00000000039563</v>
      </c>
      <c r="J1750" s="1">
        <f t="shared" si="388"/>
        <v>0</v>
      </c>
      <c r="K1750" s="1">
        <f t="shared" si="389"/>
        <v>1.1148273865261116E-3</v>
      </c>
      <c r="L1750" s="1">
        <f t="shared" si="390"/>
        <v>0</v>
      </c>
      <c r="M1750" s="10">
        <f t="shared" si="381"/>
        <v>1.7308501158061419E-2</v>
      </c>
      <c r="N1750" s="9">
        <f t="shared" si="382"/>
        <v>-17.746798351316961</v>
      </c>
      <c r="O1750">
        <f>((-0.0000000008)*V1750^3+(0.000003)*V1750^2-0.004*V1750+2.013)*('Exhaust Gas Math'!$E$10/(T1750+'Exhaust Gas Math'!$E$10))+(357.45*V1750^-1.004)*(T1750/(T1750+'Exhaust Gas Math'!$E$10))</f>
        <v>0.17819999999999947</v>
      </c>
      <c r="P1750">
        <f t="shared" si="391"/>
        <v>0</v>
      </c>
      <c r="Q1750" s="9">
        <f t="shared" si="383"/>
        <v>0</v>
      </c>
      <c r="R1750" s="10">
        <f t="shared" si="384"/>
        <v>3.9769296294121147E-5</v>
      </c>
      <c r="S1750">
        <f t="shared" si="392"/>
        <v>0</v>
      </c>
      <c r="T1750" s="9">
        <f>S1750*'Exhaust Gas Math'!$C$14</f>
        <v>0</v>
      </c>
      <c r="U1750" s="9">
        <f>(T1750/'Exhaust Gas Math'!$B$14)+('Exhaust Gas Math'!$D$10)</f>
        <v>4.4059320573952224E-4</v>
      </c>
      <c r="V1750">
        <f>('Exhaust Gas Math'!$E$10*((-0.000000001)*V1749^3+(0.000002)*V1749^2-0.0012*V1749+1.3446)*$B$18+T1750*'Exhaust Gas Math'!$D$14*$B$17)/('Exhaust Gas Math'!$E$10*((-0.000000001)*V1749^3+(0.000002)*V1749^2-0.0012*V1749+1.3446)+T1750*'Exhaust Gas Math'!$D$14)</f>
        <v>1100</v>
      </c>
      <c r="W1750">
        <f t="shared" si="385"/>
        <v>101325</v>
      </c>
      <c r="X1750" s="9">
        <f t="shared" si="386"/>
        <v>101325</v>
      </c>
    </row>
    <row r="1751" spans="3:24" x14ac:dyDescent="0.2">
      <c r="C1751" s="1"/>
      <c r="D1751" s="1"/>
      <c r="E1751">
        <f t="shared" si="379"/>
        <v>0.218375000000011</v>
      </c>
      <c r="F1751">
        <f t="shared" si="380"/>
        <v>101325</v>
      </c>
      <c r="H1751" s="1">
        <v>0.218375000000011</v>
      </c>
      <c r="I1751" s="1">
        <f t="shared" si="387"/>
        <v>661.50000000039654</v>
      </c>
      <c r="J1751" s="1">
        <f t="shared" si="388"/>
        <v>0</v>
      </c>
      <c r="K1751" s="1">
        <f t="shared" si="389"/>
        <v>1.3567829096410664E-3</v>
      </c>
      <c r="L1751" s="1">
        <f t="shared" si="390"/>
        <v>0</v>
      </c>
      <c r="M1751" s="10">
        <f t="shared" si="381"/>
        <v>1.5136795498317184E-2</v>
      </c>
      <c r="N1751" s="9">
        <f t="shared" si="382"/>
        <v>-16.982628804877109</v>
      </c>
      <c r="O1751">
        <f>((-0.0000000008)*V1751^3+(0.000003)*V1751^2-0.004*V1751+2.013)*('Exhaust Gas Math'!$E$10/(T1751+'Exhaust Gas Math'!$E$10))+(357.45*V1751^-1.004)*(T1751/(T1751+'Exhaust Gas Math'!$E$10))</f>
        <v>0.17819999999999947</v>
      </c>
      <c r="P1751">
        <f t="shared" si="391"/>
        <v>0</v>
      </c>
      <c r="Q1751" s="9">
        <f t="shared" si="383"/>
        <v>0</v>
      </c>
      <c r="R1751" s="10">
        <f t="shared" si="384"/>
        <v>3.9769296294121147E-5</v>
      </c>
      <c r="S1751">
        <f t="shared" si="392"/>
        <v>0</v>
      </c>
      <c r="T1751" s="9">
        <f>S1751*'Exhaust Gas Math'!$C$14</f>
        <v>0</v>
      </c>
      <c r="U1751" s="9">
        <f>(T1751/'Exhaust Gas Math'!$B$14)+('Exhaust Gas Math'!$D$10)</f>
        <v>4.4059320573952224E-4</v>
      </c>
      <c r="V1751">
        <f>('Exhaust Gas Math'!$E$10*((-0.000000001)*V1750^3+(0.000002)*V1750^2-0.0012*V1750+1.3446)*$B$18+T1751*'Exhaust Gas Math'!$D$14*$B$17)/('Exhaust Gas Math'!$E$10*((-0.000000001)*V1750^3+(0.000002)*V1750^2-0.0012*V1750+1.3446)+T1751*'Exhaust Gas Math'!$D$14)</f>
        <v>1100</v>
      </c>
      <c r="W1751">
        <f t="shared" si="385"/>
        <v>101325</v>
      </c>
      <c r="X1751" s="9">
        <f t="shared" si="386"/>
        <v>101325</v>
      </c>
    </row>
    <row r="1752" spans="3:24" x14ac:dyDescent="0.2">
      <c r="C1752" s="1"/>
      <c r="D1752" s="1"/>
      <c r="E1752">
        <f t="shared" si="379"/>
        <v>0.21850000000001099</v>
      </c>
      <c r="F1752">
        <f t="shared" si="380"/>
        <v>101325</v>
      </c>
      <c r="H1752" s="1">
        <v>0.21850000000001099</v>
      </c>
      <c r="I1752" s="1">
        <f t="shared" si="387"/>
        <v>666.00000000039563</v>
      </c>
      <c r="J1752" s="1">
        <f t="shared" si="388"/>
        <v>0</v>
      </c>
      <c r="K1752" s="1">
        <f t="shared" si="389"/>
        <v>1.6169529704194801E-3</v>
      </c>
      <c r="L1752" s="1">
        <f t="shared" si="390"/>
        <v>0</v>
      </c>
      <c r="M1752" s="10">
        <f t="shared" si="381"/>
        <v>1.3067207502151755E-2</v>
      </c>
      <c r="N1752" s="9">
        <f t="shared" si="382"/>
        <v>-16.113755704558642</v>
      </c>
      <c r="O1752">
        <f>((-0.0000000008)*V1752^3+(0.000003)*V1752^2-0.004*V1752+2.013)*('Exhaust Gas Math'!$E$10/(T1752+'Exhaust Gas Math'!$E$10))+(357.45*V1752^-1.004)*(T1752/(T1752+'Exhaust Gas Math'!$E$10))</f>
        <v>0.17819999999999947</v>
      </c>
      <c r="P1752">
        <f t="shared" si="391"/>
        <v>0</v>
      </c>
      <c r="Q1752" s="9">
        <f t="shared" si="383"/>
        <v>0</v>
      </c>
      <c r="R1752" s="10">
        <f t="shared" si="384"/>
        <v>3.9769296294121147E-5</v>
      </c>
      <c r="S1752">
        <f t="shared" si="392"/>
        <v>0</v>
      </c>
      <c r="T1752" s="9">
        <f>S1752*'Exhaust Gas Math'!$C$14</f>
        <v>0</v>
      </c>
      <c r="U1752" s="9">
        <f>(T1752/'Exhaust Gas Math'!$B$14)+('Exhaust Gas Math'!$D$10)</f>
        <v>4.4059320573952224E-4</v>
      </c>
      <c r="V1752">
        <f>('Exhaust Gas Math'!$E$10*((-0.000000001)*V1751^3+(0.000002)*V1751^2-0.0012*V1751+1.3446)*$B$18+T1752*'Exhaust Gas Math'!$D$14*$B$17)/('Exhaust Gas Math'!$E$10*((-0.000000001)*V1751^3+(0.000002)*V1751^2-0.0012*V1751+1.3446)+T1752*'Exhaust Gas Math'!$D$14)</f>
        <v>1100</v>
      </c>
      <c r="W1752">
        <f t="shared" si="385"/>
        <v>101325</v>
      </c>
      <c r="X1752" s="9">
        <f t="shared" si="386"/>
        <v>101325</v>
      </c>
    </row>
    <row r="1753" spans="3:24" x14ac:dyDescent="0.2">
      <c r="C1753" s="1"/>
      <c r="D1753" s="1"/>
      <c r="E1753">
        <f t="shared" si="379"/>
        <v>0.218625000000011</v>
      </c>
      <c r="F1753">
        <f t="shared" si="380"/>
        <v>101325</v>
      </c>
      <c r="H1753" s="1">
        <v>0.218625000000011</v>
      </c>
      <c r="I1753" s="1">
        <f t="shared" si="387"/>
        <v>670.50000000039654</v>
      </c>
      <c r="J1753" s="1">
        <f t="shared" si="388"/>
        <v>0</v>
      </c>
      <c r="K1753" s="1">
        <f t="shared" si="389"/>
        <v>1.8933979633350324E-3</v>
      </c>
      <c r="L1753" s="1">
        <f t="shared" si="390"/>
        <v>0</v>
      </c>
      <c r="M1753" s="10">
        <f t="shared" si="381"/>
        <v>1.1112496867766348E-2</v>
      </c>
      <c r="N1753" s="9">
        <f t="shared" si="382"/>
        <v>-15.145535941953403</v>
      </c>
      <c r="O1753">
        <f>((-0.0000000008)*V1753^3+(0.000003)*V1753^2-0.004*V1753+2.013)*('Exhaust Gas Math'!$E$10/(T1753+'Exhaust Gas Math'!$E$10))+(357.45*V1753^-1.004)*(T1753/(T1753+'Exhaust Gas Math'!$E$10))</f>
        <v>0.17819999999999947</v>
      </c>
      <c r="P1753">
        <f t="shared" si="391"/>
        <v>0</v>
      </c>
      <c r="Q1753" s="9">
        <f t="shared" si="383"/>
        <v>0</v>
      </c>
      <c r="R1753" s="10">
        <f t="shared" si="384"/>
        <v>3.9769296294121147E-5</v>
      </c>
      <c r="S1753">
        <f t="shared" si="392"/>
        <v>0</v>
      </c>
      <c r="T1753" s="9">
        <f>S1753*'Exhaust Gas Math'!$C$14</f>
        <v>0</v>
      </c>
      <c r="U1753" s="9">
        <f>(T1753/'Exhaust Gas Math'!$B$14)+('Exhaust Gas Math'!$D$10)</f>
        <v>4.4059320573952224E-4</v>
      </c>
      <c r="V1753">
        <f>('Exhaust Gas Math'!$E$10*((-0.000000001)*V1752^3+(0.000002)*V1752^2-0.0012*V1752+1.3446)*$B$18+T1753*'Exhaust Gas Math'!$D$14*$B$17)/('Exhaust Gas Math'!$E$10*((-0.000000001)*V1752^3+(0.000002)*V1752^2-0.0012*V1752+1.3446)+T1753*'Exhaust Gas Math'!$D$14)</f>
        <v>1100</v>
      </c>
      <c r="W1753">
        <f t="shared" si="385"/>
        <v>101325</v>
      </c>
      <c r="X1753" s="9">
        <f t="shared" si="386"/>
        <v>101325</v>
      </c>
    </row>
    <row r="1754" spans="3:24" x14ac:dyDescent="0.2">
      <c r="C1754" s="1"/>
      <c r="D1754" s="1"/>
      <c r="E1754">
        <f t="shared" si="379"/>
        <v>0.21875000000001099</v>
      </c>
      <c r="F1754">
        <f t="shared" si="380"/>
        <v>101325</v>
      </c>
      <c r="H1754" s="1">
        <v>0.21875000000001099</v>
      </c>
      <c r="I1754" s="1">
        <f t="shared" si="387"/>
        <v>675.00000000039563</v>
      </c>
      <c r="J1754" s="1">
        <f t="shared" si="388"/>
        <v>0</v>
      </c>
      <c r="K1754" s="1">
        <f t="shared" si="389"/>
        <v>2.1840569508821098E-3</v>
      </c>
      <c r="L1754" s="1">
        <f t="shared" si="390"/>
        <v>0</v>
      </c>
      <c r="M1754" s="10">
        <f t="shared" si="381"/>
        <v>9.2847150362313745E-3</v>
      </c>
      <c r="N1754" s="9">
        <f t="shared" si="382"/>
        <v>-14.083938913864589</v>
      </c>
      <c r="O1754">
        <f>((-0.0000000008)*V1754^3+(0.000003)*V1754^2-0.004*V1754+2.013)*('Exhaust Gas Math'!$E$10/(T1754+'Exhaust Gas Math'!$E$10))+(357.45*V1754^-1.004)*(T1754/(T1754+'Exhaust Gas Math'!$E$10))</f>
        <v>0.17819999999999947</v>
      </c>
      <c r="P1754">
        <f t="shared" si="391"/>
        <v>0</v>
      </c>
      <c r="Q1754" s="9">
        <f t="shared" si="383"/>
        <v>0</v>
      </c>
      <c r="R1754" s="10">
        <f t="shared" si="384"/>
        <v>3.9769296294121147E-5</v>
      </c>
      <c r="S1754">
        <f t="shared" si="392"/>
        <v>0</v>
      </c>
      <c r="T1754" s="9">
        <f>S1754*'Exhaust Gas Math'!$C$14</f>
        <v>0</v>
      </c>
      <c r="U1754" s="9">
        <f>(T1754/'Exhaust Gas Math'!$B$14)+('Exhaust Gas Math'!$D$10)</f>
        <v>4.4059320573952224E-4</v>
      </c>
      <c r="V1754">
        <f>('Exhaust Gas Math'!$E$10*((-0.000000001)*V1753^3+(0.000002)*V1753^2-0.0012*V1753+1.3446)*$B$18+T1754*'Exhaust Gas Math'!$D$14*$B$17)/('Exhaust Gas Math'!$E$10*((-0.000000001)*V1753^3+(0.000002)*V1753^2-0.0012*V1753+1.3446)+T1754*'Exhaust Gas Math'!$D$14)</f>
        <v>1100</v>
      </c>
      <c r="W1754">
        <f t="shared" si="385"/>
        <v>101325</v>
      </c>
      <c r="X1754" s="9">
        <f t="shared" si="386"/>
        <v>101325</v>
      </c>
    </row>
    <row r="1755" spans="3:24" x14ac:dyDescent="0.2">
      <c r="C1755" s="1"/>
      <c r="D1755" s="1"/>
      <c r="E1755">
        <f t="shared" si="379"/>
        <v>0.21887500000001101</v>
      </c>
      <c r="F1755">
        <f t="shared" si="380"/>
        <v>101325</v>
      </c>
      <c r="H1755" s="1">
        <v>0.21887500000001101</v>
      </c>
      <c r="I1755" s="1">
        <f t="shared" si="387"/>
        <v>679.50000000039654</v>
      </c>
      <c r="J1755" s="1">
        <f t="shared" si="388"/>
        <v>0</v>
      </c>
      <c r="K1755" s="1">
        <f t="shared" si="389"/>
        <v>2.4867630281645886E-3</v>
      </c>
      <c r="L1755" s="1">
        <f t="shared" si="390"/>
        <v>0</v>
      </c>
      <c r="M1755" s="10">
        <f t="shared" si="381"/>
        <v>7.5951308903366606E-3</v>
      </c>
      <c r="N1755" s="9">
        <f t="shared" si="382"/>
        <v>-12.935509718986868</v>
      </c>
      <c r="O1755">
        <f>((-0.0000000008)*V1755^3+(0.000003)*V1755^2-0.004*V1755+2.013)*('Exhaust Gas Math'!$E$10/(T1755+'Exhaust Gas Math'!$E$10))+(357.45*V1755^-1.004)*(T1755/(T1755+'Exhaust Gas Math'!$E$10))</f>
        <v>0.17819999999999947</v>
      </c>
      <c r="P1755">
        <f t="shared" si="391"/>
        <v>0</v>
      </c>
      <c r="Q1755" s="9">
        <f t="shared" si="383"/>
        <v>0</v>
      </c>
      <c r="R1755" s="10">
        <f t="shared" si="384"/>
        <v>3.9769296294121147E-5</v>
      </c>
      <c r="S1755">
        <f t="shared" si="392"/>
        <v>0</v>
      </c>
      <c r="T1755" s="9">
        <f>S1755*'Exhaust Gas Math'!$C$14</f>
        <v>0</v>
      </c>
      <c r="U1755" s="9">
        <f>(T1755/'Exhaust Gas Math'!$B$14)+('Exhaust Gas Math'!$D$10)</f>
        <v>4.4059320573952224E-4</v>
      </c>
      <c r="V1755">
        <f>('Exhaust Gas Math'!$E$10*((-0.000000001)*V1754^3+(0.000002)*V1754^2-0.0012*V1754+1.3446)*$B$18+T1755*'Exhaust Gas Math'!$D$14*$B$17)/('Exhaust Gas Math'!$E$10*((-0.000000001)*V1754^3+(0.000002)*V1754^2-0.0012*V1754+1.3446)+T1755*'Exhaust Gas Math'!$D$14)</f>
        <v>1100</v>
      </c>
      <c r="W1755">
        <f t="shared" si="385"/>
        <v>101325</v>
      </c>
      <c r="X1755" s="9">
        <f t="shared" si="386"/>
        <v>101325</v>
      </c>
    </row>
    <row r="1756" spans="3:24" x14ac:dyDescent="0.2">
      <c r="C1756" s="1"/>
      <c r="D1756" s="1"/>
      <c r="E1756">
        <f t="shared" si="379"/>
        <v>0.21900000000001099</v>
      </c>
      <c r="F1756">
        <f t="shared" si="380"/>
        <v>101325</v>
      </c>
      <c r="H1756" s="1">
        <v>0.21900000000001099</v>
      </c>
      <c r="I1756" s="1">
        <f t="shared" si="387"/>
        <v>684.00000000039563</v>
      </c>
      <c r="J1756" s="1">
        <f t="shared" si="388"/>
        <v>0</v>
      </c>
      <c r="K1756" s="1">
        <f t="shared" si="389"/>
        <v>2.799259477485134E-3</v>
      </c>
      <c r="L1756" s="1">
        <f t="shared" si="390"/>
        <v>0</v>
      </c>
      <c r="M1756" s="10">
        <f t="shared" si="381"/>
        <v>6.0541612781853799E-3</v>
      </c>
      <c r="N1756" s="9">
        <f t="shared" si="382"/>
        <v>-11.707328805198122</v>
      </c>
      <c r="O1756">
        <f>((-0.0000000008)*V1756^3+(0.000003)*V1756^2-0.004*V1756+2.013)*('Exhaust Gas Math'!$E$10/(T1756+'Exhaust Gas Math'!$E$10))+(357.45*V1756^-1.004)*(T1756/(T1756+'Exhaust Gas Math'!$E$10))</f>
        <v>0.17819999999999947</v>
      </c>
      <c r="P1756">
        <f t="shared" si="391"/>
        <v>0</v>
      </c>
      <c r="Q1756" s="9">
        <f t="shared" si="383"/>
        <v>0</v>
      </c>
      <c r="R1756" s="10">
        <f t="shared" si="384"/>
        <v>3.9769296294121147E-5</v>
      </c>
      <c r="S1756">
        <f t="shared" si="392"/>
        <v>0</v>
      </c>
      <c r="T1756" s="9">
        <f>S1756*'Exhaust Gas Math'!$C$14</f>
        <v>0</v>
      </c>
      <c r="U1756" s="9">
        <f>(T1756/'Exhaust Gas Math'!$B$14)+('Exhaust Gas Math'!$D$10)</f>
        <v>4.4059320573952224E-4</v>
      </c>
      <c r="V1756">
        <f>('Exhaust Gas Math'!$E$10*((-0.000000001)*V1755^3+(0.000002)*V1755^2-0.0012*V1755+1.3446)*$B$18+T1756*'Exhaust Gas Math'!$D$14*$B$17)/('Exhaust Gas Math'!$E$10*((-0.000000001)*V1755^3+(0.000002)*V1755^2-0.0012*V1755+1.3446)+T1756*'Exhaust Gas Math'!$D$14)</f>
        <v>1100</v>
      </c>
      <c r="W1756">
        <f t="shared" si="385"/>
        <v>101325</v>
      </c>
      <c r="X1756" s="9">
        <f t="shared" si="386"/>
        <v>101325</v>
      </c>
    </row>
    <row r="1757" spans="3:24" x14ac:dyDescent="0.2">
      <c r="C1757" s="1"/>
      <c r="D1757" s="1"/>
      <c r="E1757">
        <f t="shared" si="379"/>
        <v>0.21912500000001101</v>
      </c>
      <c r="F1757">
        <f t="shared" si="380"/>
        <v>101325</v>
      </c>
      <c r="H1757" s="1">
        <v>0.21912500000001101</v>
      </c>
      <c r="I1757" s="1">
        <f t="shared" si="387"/>
        <v>688.50000000039654</v>
      </c>
      <c r="J1757" s="1">
        <f t="shared" si="388"/>
        <v>0</v>
      </c>
      <c r="K1757" s="1">
        <f t="shared" si="389"/>
        <v>3.1192165925038083E-3</v>
      </c>
      <c r="L1757" s="1">
        <f t="shared" si="390"/>
        <v>0</v>
      </c>
      <c r="M1757" s="10">
        <f t="shared" si="381"/>
        <v>4.6713067898608469E-3</v>
      </c>
      <c r="N1757" s="9">
        <f t="shared" si="382"/>
        <v>-10.406968316243454</v>
      </c>
      <c r="O1757">
        <f>((-0.0000000008)*V1757^3+(0.000003)*V1757^2-0.004*V1757+2.013)*('Exhaust Gas Math'!$E$10/(T1757+'Exhaust Gas Math'!$E$10))+(357.45*V1757^-1.004)*(T1757/(T1757+'Exhaust Gas Math'!$E$10))</f>
        <v>0.17819999999999947</v>
      </c>
      <c r="P1757">
        <f t="shared" si="391"/>
        <v>0</v>
      </c>
      <c r="Q1757" s="9">
        <f t="shared" si="383"/>
        <v>0</v>
      </c>
      <c r="R1757" s="10">
        <f t="shared" si="384"/>
        <v>3.9769296294121147E-5</v>
      </c>
      <c r="S1757">
        <f t="shared" si="392"/>
        <v>0</v>
      </c>
      <c r="T1757" s="9">
        <f>S1757*'Exhaust Gas Math'!$C$14</f>
        <v>0</v>
      </c>
      <c r="U1757" s="9">
        <f>(T1757/'Exhaust Gas Math'!$B$14)+('Exhaust Gas Math'!$D$10)</f>
        <v>4.4059320573952224E-4</v>
      </c>
      <c r="V1757">
        <f>('Exhaust Gas Math'!$E$10*((-0.000000001)*V1756^3+(0.000002)*V1756^2-0.0012*V1756+1.3446)*$B$18+T1757*'Exhaust Gas Math'!$D$14*$B$17)/('Exhaust Gas Math'!$E$10*((-0.000000001)*V1756^3+(0.000002)*V1756^2-0.0012*V1756+1.3446)+T1757*'Exhaust Gas Math'!$D$14)</f>
        <v>1100</v>
      </c>
      <c r="W1757">
        <f t="shared" si="385"/>
        <v>101325</v>
      </c>
      <c r="X1757" s="9">
        <f t="shared" si="386"/>
        <v>101325</v>
      </c>
    </row>
    <row r="1758" spans="3:24" x14ac:dyDescent="0.2">
      <c r="C1758" s="1"/>
      <c r="D1758" s="1"/>
      <c r="E1758">
        <f t="shared" si="379"/>
        <v>0.21925000000001099</v>
      </c>
      <c r="F1758">
        <f t="shared" si="380"/>
        <v>101325</v>
      </c>
      <c r="H1758" s="1">
        <v>0.21925000000001099</v>
      </c>
      <c r="I1758" s="1">
        <f t="shared" si="387"/>
        <v>693.00000000039563</v>
      </c>
      <c r="J1758" s="1">
        <f t="shared" si="388"/>
        <v>0</v>
      </c>
      <c r="K1758" s="1">
        <f t="shared" si="389"/>
        <v>3.4442490465356203E-3</v>
      </c>
      <c r="L1758" s="1">
        <f t="shared" si="390"/>
        <v>0</v>
      </c>
      <c r="M1758" s="10">
        <f t="shared" si="381"/>
        <v>3.4550931831293548E-3</v>
      </c>
      <c r="N1758" s="9">
        <f t="shared" si="382"/>
        <v>-9.0424454069510123</v>
      </c>
      <c r="O1758">
        <f>((-0.0000000008)*V1758^3+(0.000003)*V1758^2-0.004*V1758+2.013)*('Exhaust Gas Math'!$E$10/(T1758+'Exhaust Gas Math'!$E$10))+(357.45*V1758^-1.004)*(T1758/(T1758+'Exhaust Gas Math'!$E$10))</f>
        <v>0.17819999999999947</v>
      </c>
      <c r="P1758">
        <f t="shared" si="391"/>
        <v>0</v>
      </c>
      <c r="Q1758" s="9">
        <f t="shared" si="383"/>
        <v>0</v>
      </c>
      <c r="R1758" s="10">
        <f t="shared" si="384"/>
        <v>3.9769296294121147E-5</v>
      </c>
      <c r="S1758">
        <f t="shared" si="392"/>
        <v>0</v>
      </c>
      <c r="T1758" s="9">
        <f>S1758*'Exhaust Gas Math'!$C$14</f>
        <v>0</v>
      </c>
      <c r="U1758" s="9">
        <f>(T1758/'Exhaust Gas Math'!$B$14)+('Exhaust Gas Math'!$D$10)</f>
        <v>4.4059320573952224E-4</v>
      </c>
      <c r="V1758">
        <f>('Exhaust Gas Math'!$E$10*((-0.000000001)*V1757^3+(0.000002)*V1757^2-0.0012*V1757+1.3446)*$B$18+T1758*'Exhaust Gas Math'!$D$14*$B$17)/('Exhaust Gas Math'!$E$10*((-0.000000001)*V1757^3+(0.000002)*V1757^2-0.0012*V1757+1.3446)+T1758*'Exhaust Gas Math'!$D$14)</f>
        <v>1100</v>
      </c>
      <c r="W1758">
        <f t="shared" si="385"/>
        <v>101325</v>
      </c>
      <c r="X1758" s="9">
        <f t="shared" si="386"/>
        <v>101325</v>
      </c>
    </row>
    <row r="1759" spans="3:24" x14ac:dyDescent="0.2">
      <c r="C1759" s="1"/>
      <c r="D1759" s="1"/>
      <c r="E1759">
        <f t="shared" si="379"/>
        <v>0.21937500000001101</v>
      </c>
      <c r="F1759">
        <f t="shared" si="380"/>
        <v>101325</v>
      </c>
      <c r="H1759" s="1">
        <v>0.21937500000001101</v>
      </c>
      <c r="I1759" s="1">
        <f t="shared" si="387"/>
        <v>697.50000000039654</v>
      </c>
      <c r="J1759" s="1">
        <f t="shared" si="388"/>
        <v>0</v>
      </c>
      <c r="K1759" s="1">
        <f t="shared" si="389"/>
        <v>3.7719336755078453E-3</v>
      </c>
      <c r="L1759" s="1">
        <f t="shared" si="390"/>
        <v>0</v>
      </c>
      <c r="M1759" s="10">
        <f t="shared" si="381"/>
        <v>2.4130188193084781E-3</v>
      </c>
      <c r="N1759" s="9">
        <f t="shared" si="382"/>
        <v>-7.622172814806496</v>
      </c>
      <c r="O1759">
        <f>((-0.0000000008)*V1759^3+(0.000003)*V1759^2-0.004*V1759+2.013)*('Exhaust Gas Math'!$E$10/(T1759+'Exhaust Gas Math'!$E$10))+(357.45*V1759^-1.004)*(T1759/(T1759+'Exhaust Gas Math'!$E$10))</f>
        <v>0.17819999999999947</v>
      </c>
      <c r="P1759">
        <f t="shared" si="391"/>
        <v>0</v>
      </c>
      <c r="Q1759" s="9">
        <f t="shared" si="383"/>
        <v>0</v>
      </c>
      <c r="R1759" s="10">
        <f t="shared" si="384"/>
        <v>3.9769296294121147E-5</v>
      </c>
      <c r="S1759">
        <f t="shared" si="392"/>
        <v>0</v>
      </c>
      <c r="T1759" s="9">
        <f>S1759*'Exhaust Gas Math'!$C$14</f>
        <v>0</v>
      </c>
      <c r="U1759" s="9">
        <f>(T1759/'Exhaust Gas Math'!$B$14)+('Exhaust Gas Math'!$D$10)</f>
        <v>4.4059320573952224E-4</v>
      </c>
      <c r="V1759">
        <f>('Exhaust Gas Math'!$E$10*((-0.000000001)*V1758^3+(0.000002)*V1758^2-0.0012*V1758+1.3446)*$B$18+T1759*'Exhaust Gas Math'!$D$14*$B$17)/('Exhaust Gas Math'!$E$10*((-0.000000001)*V1758^3+(0.000002)*V1758^2-0.0012*V1758+1.3446)+T1759*'Exhaust Gas Math'!$D$14)</f>
        <v>1100</v>
      </c>
      <c r="W1759">
        <f t="shared" si="385"/>
        <v>101325</v>
      </c>
      <c r="X1759" s="9">
        <f t="shared" si="386"/>
        <v>101325</v>
      </c>
    </row>
    <row r="1760" spans="3:24" x14ac:dyDescent="0.2">
      <c r="C1760" s="1"/>
      <c r="D1760" s="1"/>
      <c r="E1760">
        <f t="shared" si="379"/>
        <v>0.21950000000001099</v>
      </c>
      <c r="F1760">
        <f t="shared" si="380"/>
        <v>101325</v>
      </c>
      <c r="H1760" s="1">
        <v>0.21950000000001099</v>
      </c>
      <c r="I1760" s="1">
        <f t="shared" si="387"/>
        <v>702.00000000039563</v>
      </c>
      <c r="J1760" s="1">
        <f t="shared" si="388"/>
        <v>0</v>
      </c>
      <c r="K1760" s="1">
        <f t="shared" si="389"/>
        <v>4.0998275429985154E-3</v>
      </c>
      <c r="L1760" s="1">
        <f t="shared" si="390"/>
        <v>0</v>
      </c>
      <c r="M1760" s="10">
        <f t="shared" si="381"/>
        <v>1.5515084333760469E-3</v>
      </c>
      <c r="N1760" s="9">
        <f t="shared" si="382"/>
        <v>-6.1549069926290354</v>
      </c>
      <c r="O1760">
        <f>((-0.0000000008)*V1760^3+(0.000003)*V1760^2-0.004*V1760+2.013)*('Exhaust Gas Math'!$E$10/(T1760+'Exhaust Gas Math'!$E$10))+(357.45*V1760^-1.004)*(T1760/(T1760+'Exhaust Gas Math'!$E$10))</f>
        <v>0.17819999999999947</v>
      </c>
      <c r="P1760">
        <f t="shared" si="391"/>
        <v>0</v>
      </c>
      <c r="Q1760" s="9">
        <f t="shared" si="383"/>
        <v>0</v>
      </c>
      <c r="R1760" s="10">
        <f t="shared" si="384"/>
        <v>3.9769296294121147E-5</v>
      </c>
      <c r="S1760">
        <f t="shared" si="392"/>
        <v>0</v>
      </c>
      <c r="T1760" s="9">
        <f>S1760*'Exhaust Gas Math'!$C$14</f>
        <v>0</v>
      </c>
      <c r="U1760" s="9">
        <f>(T1760/'Exhaust Gas Math'!$B$14)+('Exhaust Gas Math'!$D$10)</f>
        <v>4.4059320573952224E-4</v>
      </c>
      <c r="V1760">
        <f>('Exhaust Gas Math'!$E$10*((-0.000000001)*V1759^3+(0.000002)*V1759^2-0.0012*V1759+1.3446)*$B$18+T1760*'Exhaust Gas Math'!$D$14*$B$17)/('Exhaust Gas Math'!$E$10*((-0.000000001)*V1759^3+(0.000002)*V1759^2-0.0012*V1759+1.3446)+T1760*'Exhaust Gas Math'!$D$14)</f>
        <v>1100</v>
      </c>
      <c r="W1760">
        <f t="shared" si="385"/>
        <v>101325</v>
      </c>
      <c r="X1760" s="9">
        <f t="shared" si="386"/>
        <v>101325</v>
      </c>
    </row>
    <row r="1761" spans="3:24" x14ac:dyDescent="0.2">
      <c r="C1761" s="1"/>
      <c r="D1761" s="1"/>
      <c r="E1761">
        <f t="shared" si="379"/>
        <v>0.21962500000001101</v>
      </c>
      <c r="F1761">
        <f t="shared" si="380"/>
        <v>101325</v>
      </c>
      <c r="H1761" s="1">
        <v>0.21962500000001101</v>
      </c>
      <c r="I1761" s="1">
        <f t="shared" si="387"/>
        <v>706.50000000039654</v>
      </c>
      <c r="J1761" s="1">
        <f t="shared" si="388"/>
        <v>0</v>
      </c>
      <c r="K1761" s="1">
        <f t="shared" si="389"/>
        <v>4.4254861526826748E-3</v>
      </c>
      <c r="L1761" s="1">
        <f t="shared" si="390"/>
        <v>0</v>
      </c>
      <c r="M1761" s="10">
        <f t="shared" si="381"/>
        <v>8.7587352334240684E-4</v>
      </c>
      <c r="N1761" s="9">
        <f t="shared" si="382"/>
        <v>-4.6496941221272055</v>
      </c>
      <c r="O1761">
        <f>((-0.0000000008)*V1761^3+(0.000003)*V1761^2-0.004*V1761+2.013)*('Exhaust Gas Math'!$E$10/(T1761+'Exhaust Gas Math'!$E$10))+(357.45*V1761^-1.004)*(T1761/(T1761+'Exhaust Gas Math'!$E$10))</f>
        <v>0.17819999999999947</v>
      </c>
      <c r="P1761">
        <f t="shared" si="391"/>
        <v>0</v>
      </c>
      <c r="Q1761" s="9">
        <f t="shared" si="383"/>
        <v>0</v>
      </c>
      <c r="R1761" s="10">
        <f t="shared" si="384"/>
        <v>3.9769296294121147E-5</v>
      </c>
      <c r="S1761">
        <f t="shared" si="392"/>
        <v>0</v>
      </c>
      <c r="T1761" s="9">
        <f>S1761*'Exhaust Gas Math'!$C$14</f>
        <v>0</v>
      </c>
      <c r="U1761" s="9">
        <f>(T1761/'Exhaust Gas Math'!$B$14)+('Exhaust Gas Math'!$D$10)</f>
        <v>4.4059320573952224E-4</v>
      </c>
      <c r="V1761">
        <f>('Exhaust Gas Math'!$E$10*((-0.000000001)*V1760^3+(0.000002)*V1760^2-0.0012*V1760+1.3446)*$B$18+T1761*'Exhaust Gas Math'!$D$14*$B$17)/('Exhaust Gas Math'!$E$10*((-0.000000001)*V1760^3+(0.000002)*V1760^2-0.0012*V1760+1.3446)+T1761*'Exhaust Gas Math'!$D$14)</f>
        <v>1100</v>
      </c>
      <c r="W1761">
        <f t="shared" si="385"/>
        <v>101325</v>
      </c>
      <c r="X1761" s="9">
        <f t="shared" si="386"/>
        <v>101325</v>
      </c>
    </row>
    <row r="1762" spans="3:24" x14ac:dyDescent="0.2">
      <c r="C1762" s="1"/>
      <c r="D1762" s="1"/>
      <c r="E1762">
        <f t="shared" si="379"/>
        <v>0.21975000000001099</v>
      </c>
      <c r="F1762">
        <f t="shared" si="380"/>
        <v>101325</v>
      </c>
      <c r="H1762" s="1">
        <v>0.21975000000001099</v>
      </c>
      <c r="I1762" s="1">
        <f t="shared" si="387"/>
        <v>711.00000000039563</v>
      </c>
      <c r="J1762" s="1">
        <f t="shared" si="388"/>
        <v>0</v>
      </c>
      <c r="K1762" s="1">
        <f t="shared" si="389"/>
        <v>4.7464816724059333E-3</v>
      </c>
      <c r="L1762" s="1">
        <f t="shared" si="390"/>
        <v>0</v>
      </c>
      <c r="M1762" s="10">
        <f t="shared" si="381"/>
        <v>3.9027960309981347E-4</v>
      </c>
      <c r="N1762" s="9">
        <f t="shared" si="382"/>
        <v>-3.1158143411828054</v>
      </c>
      <c r="O1762">
        <f>((-0.0000000008)*V1762^3+(0.000003)*V1762^2-0.004*V1762+2.013)*('Exhaust Gas Math'!$E$10/(T1762+'Exhaust Gas Math'!$E$10))+(357.45*V1762^-1.004)*(T1762/(T1762+'Exhaust Gas Math'!$E$10))</f>
        <v>0.17819999999999947</v>
      </c>
      <c r="P1762">
        <f t="shared" si="391"/>
        <v>0</v>
      </c>
      <c r="Q1762" s="9">
        <f t="shared" si="383"/>
        <v>0</v>
      </c>
      <c r="R1762" s="10">
        <f t="shared" si="384"/>
        <v>3.9769296294121147E-5</v>
      </c>
      <c r="S1762">
        <f t="shared" si="392"/>
        <v>0</v>
      </c>
      <c r="T1762" s="9">
        <f>S1762*'Exhaust Gas Math'!$C$14</f>
        <v>0</v>
      </c>
      <c r="U1762" s="9">
        <f>(T1762/'Exhaust Gas Math'!$B$14)+('Exhaust Gas Math'!$D$10)</f>
        <v>4.4059320573952224E-4</v>
      </c>
      <c r="V1762">
        <f>('Exhaust Gas Math'!$E$10*((-0.000000001)*V1761^3+(0.000002)*V1761^2-0.0012*V1761+1.3446)*$B$18+T1762*'Exhaust Gas Math'!$D$14*$B$17)/('Exhaust Gas Math'!$E$10*((-0.000000001)*V1761^3+(0.000002)*V1761^2-0.0012*V1761+1.3446)+T1762*'Exhaust Gas Math'!$D$14)</f>
        <v>1100</v>
      </c>
      <c r="W1762">
        <f t="shared" si="385"/>
        <v>101325</v>
      </c>
      <c r="X1762" s="9">
        <f t="shared" si="386"/>
        <v>101325</v>
      </c>
    </row>
    <row r="1763" spans="3:24" x14ac:dyDescent="0.2">
      <c r="C1763" s="1"/>
      <c r="D1763" s="1"/>
      <c r="E1763">
        <f t="shared" si="379"/>
        <v>0.21987500000001101</v>
      </c>
      <c r="F1763">
        <f t="shared" si="380"/>
        <v>101325</v>
      </c>
      <c r="H1763" s="1">
        <v>0.21987500000001101</v>
      </c>
      <c r="I1763" s="1">
        <f t="shared" si="387"/>
        <v>715.50000000039654</v>
      </c>
      <c r="J1763" s="1">
        <f t="shared" si="388"/>
        <v>0</v>
      </c>
      <c r="K1763" s="1">
        <f t="shared" si="389"/>
        <v>5.0604210340261429E-3</v>
      </c>
      <c r="L1763" s="1">
        <f t="shared" si="390"/>
        <v>0</v>
      </c>
      <c r="M1763" s="10">
        <f t="shared" si="381"/>
        <v>9.77205206426357E-5</v>
      </c>
      <c r="N1763" s="9">
        <f t="shared" si="382"/>
        <v>-1.5627245287116067</v>
      </c>
      <c r="O1763">
        <f>((-0.0000000008)*V1763^3+(0.000003)*V1763^2-0.004*V1763+2.013)*('Exhaust Gas Math'!$E$10/(T1763+'Exhaust Gas Math'!$E$10))+(357.45*V1763^-1.004)*(T1763/(T1763+'Exhaust Gas Math'!$E$10))</f>
        <v>0.17819999999999947</v>
      </c>
      <c r="P1763">
        <f t="shared" si="391"/>
        <v>0</v>
      </c>
      <c r="Q1763" s="9">
        <f t="shared" si="383"/>
        <v>0</v>
      </c>
      <c r="R1763" s="10">
        <f t="shared" si="384"/>
        <v>3.9769296294121147E-5</v>
      </c>
      <c r="S1763">
        <f t="shared" si="392"/>
        <v>0</v>
      </c>
      <c r="T1763" s="9">
        <f>S1763*'Exhaust Gas Math'!$C$14</f>
        <v>0</v>
      </c>
      <c r="U1763" s="9">
        <f>(T1763/'Exhaust Gas Math'!$B$14)+('Exhaust Gas Math'!$D$10)</f>
        <v>4.4059320573952224E-4</v>
      </c>
      <c r="V1763">
        <f>('Exhaust Gas Math'!$E$10*((-0.000000001)*V1762^3+(0.000002)*V1762^2-0.0012*V1762+1.3446)*$B$18+T1763*'Exhaust Gas Math'!$D$14*$B$17)/('Exhaust Gas Math'!$E$10*((-0.000000001)*V1762^3+(0.000002)*V1762^2-0.0012*V1762+1.3446)+T1763*'Exhaust Gas Math'!$D$14)</f>
        <v>1100</v>
      </c>
      <c r="W1763">
        <f t="shared" si="385"/>
        <v>101325</v>
      </c>
      <c r="X1763" s="9">
        <f t="shared" si="386"/>
        <v>101325</v>
      </c>
    </row>
    <row r="1764" spans="3:24" x14ac:dyDescent="0.2">
      <c r="C1764" s="1"/>
      <c r="D1764" s="1"/>
      <c r="E1764">
        <f t="shared" si="379"/>
        <v>0.22000000000001099</v>
      </c>
      <c r="F1764">
        <f t="shared" si="380"/>
        <v>101325</v>
      </c>
      <c r="H1764" s="1">
        <v>0.22000000000001099</v>
      </c>
      <c r="I1764" s="1">
        <f t="shared" si="387"/>
        <v>3.9563019527122378E-10</v>
      </c>
      <c r="J1764" s="1">
        <f t="shared" si="388"/>
        <v>1</v>
      </c>
      <c r="K1764" s="1">
        <f t="shared" si="389"/>
        <v>1.0000467763189762E-3</v>
      </c>
      <c r="L1764" s="1">
        <f t="shared" si="390"/>
        <v>0.13</v>
      </c>
      <c r="M1764" s="10">
        <f t="shared" si="381"/>
        <v>0</v>
      </c>
      <c r="N1764" s="9">
        <f t="shared" si="382"/>
        <v>1.3773676521925724E-10</v>
      </c>
      <c r="O1764">
        <f>((-0.0000000008)*V1764^3+(0.000003)*V1764^2-0.004*V1764+2.013)*('Exhaust Gas Math'!$E$10/(T1764+'Exhaust Gas Math'!$E$10))+(357.45*V1764^-1.004)*(T1764/(T1764+'Exhaust Gas Math'!$E$10))</f>
        <v>0.17819999999999947</v>
      </c>
      <c r="P1764">
        <f t="shared" si="391"/>
        <v>-1.690353209532068E-21</v>
      </c>
      <c r="Q1764" s="9">
        <f t="shared" si="383"/>
        <v>0</v>
      </c>
      <c r="R1764" s="10">
        <f t="shared" si="384"/>
        <v>3.9769296294121147E-5</v>
      </c>
      <c r="S1764">
        <f t="shared" si="392"/>
        <v>0</v>
      </c>
      <c r="T1764" s="9">
        <f>S1764*'Exhaust Gas Math'!$C$14</f>
        <v>0</v>
      </c>
      <c r="U1764" s="9">
        <f>(T1764/'Exhaust Gas Math'!$B$14)+('Exhaust Gas Math'!$D$10)</f>
        <v>4.4059320573952224E-4</v>
      </c>
      <c r="V1764">
        <f>('Exhaust Gas Math'!$E$10*((-0.000000001)*V1763^3+(0.000002)*V1763^2-0.0012*V1763+1.3446)*$B$18+T1764*'Exhaust Gas Math'!$D$14*$B$17)/('Exhaust Gas Math'!$E$10*((-0.000000001)*V1763^3+(0.000002)*V1763^2-0.0012*V1763+1.3446)+T1764*'Exhaust Gas Math'!$D$14)</f>
        <v>1100</v>
      </c>
      <c r="W1764">
        <f t="shared" si="385"/>
        <v>101325</v>
      </c>
      <c r="X1764" s="9">
        <f t="shared" si="386"/>
        <v>101325</v>
      </c>
    </row>
    <row r="1765" spans="3:24" x14ac:dyDescent="0.2">
      <c r="C1765" s="1"/>
      <c r="D1765" s="1"/>
      <c r="E1765">
        <f t="shared" si="379"/>
        <v>0.22012500000001101</v>
      </c>
      <c r="F1765">
        <f t="shared" si="380"/>
        <v>99586.331636743475</v>
      </c>
      <c r="H1765" s="1">
        <v>0.22012500000001101</v>
      </c>
      <c r="I1765" s="1">
        <f t="shared" si="387"/>
        <v>4.5000000003965397</v>
      </c>
      <c r="J1765" s="1">
        <f t="shared" si="388"/>
        <v>1</v>
      </c>
      <c r="K1765" s="1">
        <f t="shared" si="389"/>
        <v>1.2321010436981152E-3</v>
      </c>
      <c r="L1765" s="1">
        <f t="shared" si="390"/>
        <v>0.16</v>
      </c>
      <c r="M1765" s="10">
        <f t="shared" si="381"/>
        <v>9.7720520677038736E-5</v>
      </c>
      <c r="N1765" s="9">
        <f t="shared" si="382"/>
        <v>1.562724528986231</v>
      </c>
      <c r="O1765">
        <f>((-0.0000000008)*V1765^3+(0.000003)*V1765^2-0.004*V1765+2.013)*('Exhaust Gas Math'!$E$10/(T1765+'Exhaust Gas Math'!$E$10))+(357.45*V1765^-1.004)*(T1765/(T1765+'Exhaust Gas Math'!$E$10))</f>
        <v>0.18447244024892423</v>
      </c>
      <c r="P1765">
        <f t="shared" si="391"/>
        <v>-0.22525080676628642</v>
      </c>
      <c r="Q1765" s="9">
        <f t="shared" si="383"/>
        <v>6.9266439513054701E-7</v>
      </c>
      <c r="R1765" s="10">
        <f t="shared" si="384"/>
        <v>4.0461960689251692E-5</v>
      </c>
      <c r="S1765">
        <f t="shared" si="392"/>
        <v>1.2450404225919656E-7</v>
      </c>
      <c r="T1765" s="9">
        <f>S1765*'Exhaust Gas Math'!$C$14</f>
        <v>1.4750211836982432E-7</v>
      </c>
      <c r="U1765" s="9">
        <f>(T1765/'Exhaust Gas Math'!$B$14)+('Exhaust Gas Math'!$D$10)</f>
        <v>4.4568475280095906E-4</v>
      </c>
      <c r="V1765">
        <f>('Exhaust Gas Math'!$E$10*((-0.000000001)*V1764^3+(0.000002)*V1764^2-0.0012*V1764+1.3446)*$B$18+T1765*'Exhaust Gas Math'!$D$14*$B$17)/('Exhaust Gas Math'!$E$10*((-0.000000001)*V1764^3+(0.000002)*V1764^2-0.0012*V1764+1.3446)+T1765*'Exhaust Gas Math'!$D$14)</f>
        <v>1087.3912310586754</v>
      </c>
      <c r="W1765">
        <f t="shared" si="385"/>
        <v>99586.556887550236</v>
      </c>
      <c r="X1765" s="9">
        <f t="shared" si="386"/>
        <v>99586.331636743475</v>
      </c>
    </row>
    <row r="1766" spans="3:24" x14ac:dyDescent="0.2">
      <c r="C1766" s="1"/>
      <c r="D1766" s="1"/>
      <c r="E1766">
        <f t="shared" si="379"/>
        <v>0.22025000000001099</v>
      </c>
      <c r="F1766">
        <f t="shared" si="380"/>
        <v>94811.21433006732</v>
      </c>
      <c r="H1766" s="1">
        <v>0.22025000000001099</v>
      </c>
      <c r="I1766" s="1">
        <f t="shared" si="387"/>
        <v>9.0000000003956302</v>
      </c>
      <c r="J1766" s="1">
        <f t="shared" si="388"/>
        <v>1</v>
      </c>
      <c r="K1766" s="1">
        <f t="shared" si="389"/>
        <v>1.4832993701296101E-3</v>
      </c>
      <c r="L1766" s="1">
        <f t="shared" si="390"/>
        <v>0.19</v>
      </c>
      <c r="M1766" s="10">
        <f t="shared" si="381"/>
        <v>3.9027960316839749E-4</v>
      </c>
      <c r="N1766" s="9">
        <f t="shared" si="382"/>
        <v>3.1158143414548878</v>
      </c>
      <c r="O1766">
        <f>((-0.0000000008)*V1766^3+(0.000003)*V1766^2-0.004*V1766+2.013)*('Exhaust Gas Math'!$E$10/(T1766+'Exhaust Gas Math'!$E$10))+(357.45*V1766^-1.004)*(T1766/(T1766+'Exhaust Gas Math'!$E$10))</f>
        <v>0.20598790786942259</v>
      </c>
      <c r="P1766">
        <f t="shared" si="391"/>
        <v>-0.99989610106318427</v>
      </c>
      <c r="Q1766" s="9">
        <f t="shared" si="383"/>
        <v>2.7663870739479975E-6</v>
      </c>
      <c r="R1766" s="10">
        <f t="shared" si="384"/>
        <v>4.2535683368069141E-5</v>
      </c>
      <c r="S1766">
        <f t="shared" si="392"/>
        <v>5.6713815727900976E-7</v>
      </c>
      <c r="T1766" s="9">
        <f>S1766*'Exhaust Gas Math'!$C$14</f>
        <v>6.7189850296473712E-7</v>
      </c>
      <c r="U1766" s="9">
        <f>(T1766/'Exhaust Gas Math'!$B$14)+('Exhaust Gas Math'!$D$10)</f>
        <v>4.6378611229681382E-4</v>
      </c>
      <c r="V1766">
        <f>('Exhaust Gas Math'!$E$10*((-0.000000001)*V1765^3+(0.000002)*V1765^2-0.0012*V1765+1.3446)*$B$18+T1766*'Exhaust Gas Math'!$D$14*$B$17)/('Exhaust Gas Math'!$E$10*((-0.000000001)*V1765^3+(0.000002)*V1765^2-0.0012*V1765+1.3446)+T1766*'Exhaust Gas Math'!$D$14)</f>
        <v>1045.8416319048829</v>
      </c>
      <c r="W1766">
        <f t="shared" si="385"/>
        <v>94812.214226168377</v>
      </c>
      <c r="X1766" s="9">
        <f t="shared" si="386"/>
        <v>94811.21433006732</v>
      </c>
    </row>
    <row r="1767" spans="3:24" x14ac:dyDescent="0.2">
      <c r="C1767" s="1"/>
      <c r="D1767" s="1"/>
      <c r="E1767">
        <f t="shared" si="379"/>
        <v>0.22037500000001101</v>
      </c>
      <c r="F1767">
        <f t="shared" si="380"/>
        <v>88235.599054383783</v>
      </c>
      <c r="H1767" s="1">
        <v>0.22037500000001101</v>
      </c>
      <c r="I1767" s="1">
        <f t="shared" si="387"/>
        <v>13.50000000039654</v>
      </c>
      <c r="J1767" s="1">
        <f t="shared" si="388"/>
        <v>1</v>
      </c>
      <c r="K1767" s="1">
        <f t="shared" si="389"/>
        <v>1.751769035667546E-3</v>
      </c>
      <c r="L1767" s="1">
        <f t="shared" si="390"/>
        <v>0.23</v>
      </c>
      <c r="M1767" s="10">
        <f t="shared" si="381"/>
        <v>8.7587352344475899E-4</v>
      </c>
      <c r="N1767" s="9">
        <f t="shared" si="382"/>
        <v>4.6496941223950676</v>
      </c>
      <c r="O1767">
        <f>((-0.0000000008)*V1767^3+(0.000003)*V1767^2-0.004*V1767+2.013)*('Exhaust Gas Math'!$E$10/(T1767+'Exhaust Gas Math'!$E$10))+(357.45*V1767^-1.004)*(T1767/(T1767+'Exhaust Gas Math'!$E$10))</f>
        <v>0.24590757904770247</v>
      </c>
      <c r="P1767">
        <f t="shared" si="391"/>
        <v>-2.6582185635440569</v>
      </c>
      <c r="Q1767" s="9">
        <f t="shared" si="383"/>
        <v>6.2083828465547392E-6</v>
      </c>
      <c r="R1767" s="10">
        <f t="shared" si="384"/>
        <v>4.5977679140675884E-5</v>
      </c>
      <c r="S1767">
        <f t="shared" si="392"/>
        <v>1.4565005755411279E-6</v>
      </c>
      <c r="T1767" s="9">
        <f>S1767*'Exhaust Gas Math'!$C$14</f>
        <v>1.7255417286125554E-6</v>
      </c>
      <c r="U1767" s="9">
        <f>(T1767/'Exhaust Gas Math'!$B$14)+('Exhaust Gas Math'!$D$10)</f>
        <v>5.0015626161154696E-4</v>
      </c>
      <c r="V1767">
        <f>('Exhaust Gas Math'!$E$10*((-0.000000001)*V1766^3+(0.000002)*V1766^2-0.0012*V1766+1.3446)*$B$18+T1767*'Exhaust Gas Math'!$D$14*$B$17)/('Exhaust Gas Math'!$E$10*((-0.000000001)*V1766^3+(0.000002)*V1766^2-0.0012*V1766+1.3446)+T1767*'Exhaust Gas Math'!$D$14)</f>
        <v>975.58298935425819</v>
      </c>
      <c r="W1767">
        <f t="shared" si="385"/>
        <v>88238.257272947332</v>
      </c>
      <c r="X1767" s="9">
        <f t="shared" si="386"/>
        <v>88235.599054383783</v>
      </c>
    </row>
    <row r="1768" spans="3:24" x14ac:dyDescent="0.2">
      <c r="C1768" s="1"/>
      <c r="D1768" s="1"/>
      <c r="E1768">
        <f t="shared" si="379"/>
        <v>0.22050000000001099</v>
      </c>
      <c r="F1768">
        <f t="shared" si="380"/>
        <v>81277.462084565996</v>
      </c>
      <c r="H1768" s="1">
        <v>0.22050000000001099</v>
      </c>
      <c r="I1768" s="1">
        <f t="shared" si="387"/>
        <v>18.00000000039563</v>
      </c>
      <c r="J1768" s="1">
        <f t="shared" si="388"/>
        <v>1</v>
      </c>
      <c r="K1768" s="1">
        <f t="shared" si="389"/>
        <v>2.0355085600282873E-3</v>
      </c>
      <c r="L1768" s="1">
        <f t="shared" si="390"/>
        <v>0.27</v>
      </c>
      <c r="M1768" s="10">
        <f t="shared" si="381"/>
        <v>1.5515084335112513E-3</v>
      </c>
      <c r="N1768" s="9">
        <f t="shared" si="382"/>
        <v>6.1549069928904885</v>
      </c>
      <c r="O1768">
        <f>((-0.0000000008)*V1768^3+(0.000003)*V1768^2-0.004*V1768+2.013)*('Exhaust Gas Math'!$E$10/(T1768+'Exhaust Gas Math'!$E$10))+(357.45*V1768^-1.004)*(T1768/(T1768+'Exhaust Gas Math'!$E$10))</f>
        <v>0.30353369365404559</v>
      </c>
      <c r="P1768">
        <f t="shared" si="391"/>
        <v>-5.7493652601573375</v>
      </c>
      <c r="Q1768" s="9">
        <f t="shared" si="383"/>
        <v>1.0997430664432884E-5</v>
      </c>
      <c r="R1768" s="10">
        <f t="shared" si="384"/>
        <v>5.0766726958554031E-5</v>
      </c>
      <c r="S1768">
        <f t="shared" si="392"/>
        <v>2.9091256702508644E-6</v>
      </c>
      <c r="T1768" s="9">
        <f>S1768*'Exhaust Gas Math'!$C$14</f>
        <v>3.4464921072419366E-6</v>
      </c>
      <c r="U1768" s="9">
        <f>(T1768/'Exhaust Gas Math'!$B$14)+('Exhaust Gas Math'!$D$10)</f>
        <v>5.5956083111894706E-4</v>
      </c>
      <c r="V1768">
        <f>('Exhaust Gas Math'!$E$10*((-0.000000001)*V1767^3+(0.000002)*V1767^2-0.0012*V1767+1.3446)*$B$18+T1768*'Exhaust Gas Math'!$D$14*$B$17)/('Exhaust Gas Math'!$E$10*((-0.000000001)*V1767^3+(0.000002)*V1767^2-0.0012*V1767+1.3446)+T1768*'Exhaust Gas Math'!$D$14)</f>
        <v>886.94905218968995</v>
      </c>
      <c r="W1768">
        <f t="shared" si="385"/>
        <v>81283.211449826151</v>
      </c>
      <c r="X1768" s="9">
        <f t="shared" si="386"/>
        <v>81277.462084565996</v>
      </c>
    </row>
    <row r="1769" spans="3:24" x14ac:dyDescent="0.2">
      <c r="C1769" s="1"/>
      <c r="D1769" s="1"/>
      <c r="E1769">
        <f t="shared" si="379"/>
        <v>0.22062500000001101</v>
      </c>
      <c r="F1769">
        <f t="shared" si="380"/>
        <v>74877.903985471887</v>
      </c>
      <c r="H1769" s="1">
        <v>0.22062500000001101</v>
      </c>
      <c r="I1769" s="1">
        <f t="shared" si="387"/>
        <v>22.50000000039654</v>
      </c>
      <c r="J1769" s="1">
        <f t="shared" si="388"/>
        <v>1</v>
      </c>
      <c r="K1769" s="1">
        <f t="shared" si="389"/>
        <v>2.332402623917062E-3</v>
      </c>
      <c r="L1769" s="1">
        <f t="shared" si="390"/>
        <v>0.31</v>
      </c>
      <c r="M1769" s="10">
        <f t="shared" si="381"/>
        <v>2.4130188194762571E-3</v>
      </c>
      <c r="N1769" s="9">
        <f t="shared" si="382"/>
        <v>7.622172815061</v>
      </c>
      <c r="O1769">
        <f>((-0.0000000008)*V1769^3+(0.000003)*V1769^2-0.004*V1769+2.013)*('Exhaust Gas Math'!$E$10/(T1769+'Exhaust Gas Math'!$E$10))+(357.45*V1769^-1.004)*(T1769/(T1769+'Exhaust Gas Math'!$E$10))</f>
        <v>0.37492999730501775</v>
      </c>
      <c r="P1769">
        <f t="shared" si="391"/>
        <v>-10.891251212817116</v>
      </c>
      <c r="Q1769" s="9">
        <f t="shared" si="383"/>
        <v>1.7104004455267685E-5</v>
      </c>
      <c r="R1769" s="10">
        <f t="shared" si="384"/>
        <v>5.6873300749388835E-5</v>
      </c>
      <c r="S1769">
        <f t="shared" si="392"/>
        <v>5.0357947078102502E-6</v>
      </c>
      <c r="T1769" s="9">
        <f>S1769*'Exhaust Gas Math'!$C$14</f>
        <v>5.9659941444406859E-6</v>
      </c>
      <c r="U1769" s="9">
        <f>(T1769/'Exhaust Gas Math'!$B$14)+('Exhaust Gas Math'!$D$10)</f>
        <v>6.4653018000395736E-4</v>
      </c>
      <c r="V1769">
        <f>('Exhaust Gas Math'!$E$10*((-0.000000001)*V1768^3+(0.000002)*V1768^2-0.0012*V1768+1.3446)*$B$18+T1769*'Exhaust Gas Math'!$D$14*$B$17)/('Exhaust Gas Math'!$E$10*((-0.000000001)*V1768^3+(0.000002)*V1768^2-0.0012*V1768+1.3446)+T1769*'Exhaust Gas Math'!$D$14)</f>
        <v>792.32331857060092</v>
      </c>
      <c r="W1769">
        <f t="shared" si="385"/>
        <v>74888.795236684702</v>
      </c>
      <c r="X1769" s="9">
        <f t="shared" si="386"/>
        <v>74877.903985471887</v>
      </c>
    </row>
    <row r="1770" spans="3:24" x14ac:dyDescent="0.2">
      <c r="C1770" s="1"/>
      <c r="D1770" s="1"/>
      <c r="E1770">
        <f t="shared" si="379"/>
        <v>0.22075000000001099</v>
      </c>
      <c r="F1770">
        <f t="shared" si="380"/>
        <v>69502.765222310452</v>
      </c>
      <c r="H1770" s="1">
        <v>0.22075000000001099</v>
      </c>
      <c r="I1770" s="1">
        <f t="shared" si="387"/>
        <v>27.00000000039563</v>
      </c>
      <c r="J1770" s="1">
        <f t="shared" si="388"/>
        <v>1</v>
      </c>
      <c r="K1770" s="1">
        <f t="shared" si="389"/>
        <v>2.6402378390391022E-3</v>
      </c>
      <c r="L1770" s="1">
        <f t="shared" si="390"/>
        <v>0.35</v>
      </c>
      <c r="M1770" s="10">
        <f t="shared" si="381"/>
        <v>3.455093183327991E-3</v>
      </c>
      <c r="N1770" s="9">
        <f t="shared" si="382"/>
        <v>9.0424454071959559</v>
      </c>
      <c r="O1770">
        <f>((-0.0000000008)*V1770^3+(0.000003)*V1770^2-0.004*V1770+2.013)*('Exhaust Gas Math'!$E$10/(T1770+'Exhaust Gas Math'!$E$10))+(357.45*V1770^-1.004)*(T1770/(T1770+'Exhaust Gas Math'!$E$10))</f>
        <v>0.45385030430068779</v>
      </c>
      <c r="P1770">
        <f t="shared" si="391"/>
        <v>-18.554720904137881</v>
      </c>
      <c r="Q1770" s="9">
        <f t="shared" si="383"/>
        <v>2.4490455160989446E-5</v>
      </c>
      <c r="R1770" s="10">
        <f t="shared" si="384"/>
        <v>6.4259751455110589E-5</v>
      </c>
      <c r="S1770">
        <f t="shared" si="392"/>
        <v>7.9401146249169412E-6</v>
      </c>
      <c r="T1770" s="9">
        <f>S1770*'Exhaust Gas Math'!$C$14</f>
        <v>9.406792791805614E-6</v>
      </c>
      <c r="U1770" s="9">
        <f>(T1770/'Exhaust Gas Math'!$B$14)+('Exhaust Gas Math'!$D$10)</f>
        <v>7.6530127587433805E-4</v>
      </c>
      <c r="V1770">
        <f>('Exhaust Gas Math'!$E$10*((-0.000000001)*V1769^3+(0.000002)*V1769^2-0.0012*V1769+1.3446)*$B$18+T1770*'Exhaust Gas Math'!$D$14*$B$17)/('Exhaust Gas Math'!$E$10*((-0.000000001)*V1769^3+(0.000002)*V1769^2-0.0012*V1769+1.3446)+T1770*'Exhaust Gas Math'!$D$14)</f>
        <v>702.08642401852671</v>
      </c>
      <c r="W1770">
        <f t="shared" si="385"/>
        <v>69521.319943214592</v>
      </c>
      <c r="X1770" s="9">
        <f t="shared" si="386"/>
        <v>69502.765222310452</v>
      </c>
    </row>
    <row r="1771" spans="3:24" x14ac:dyDescent="0.2">
      <c r="C1771" s="1"/>
      <c r="D1771" s="1"/>
      <c r="E1771">
        <f t="shared" si="379"/>
        <v>0.22087500000001101</v>
      </c>
      <c r="F1771">
        <f t="shared" si="380"/>
        <v>65365.754783383003</v>
      </c>
      <c r="H1771" s="1">
        <v>0.22087500000001101</v>
      </c>
      <c r="I1771" s="1">
        <f t="shared" si="387"/>
        <v>31.50000000039654</v>
      </c>
      <c r="J1771" s="1">
        <f t="shared" si="388"/>
        <v>1</v>
      </c>
      <c r="K1771" s="1">
        <f t="shared" si="389"/>
        <v>2.9567192492312711E-3</v>
      </c>
      <c r="L1771" s="1">
        <f t="shared" si="390"/>
        <v>0.39</v>
      </c>
      <c r="M1771" s="10">
        <f t="shared" si="381"/>
        <v>4.6713067900899276E-3</v>
      </c>
      <c r="N1771" s="9">
        <f t="shared" si="382"/>
        <v>10.406968316478332</v>
      </c>
      <c r="O1771">
        <f>((-0.0000000008)*V1771^3+(0.000003)*V1771^2-0.004*V1771+2.013)*('Exhaust Gas Math'!$E$10/(T1771+'Exhaust Gas Math'!$E$10))+(357.45*V1771^-1.004)*(T1771/(T1771+'Exhaust Gas Math'!$E$10))</f>
        <v>0.53364853338077456</v>
      </c>
      <c r="P1771">
        <f t="shared" si="391"/>
        <v>-28.898399412969621</v>
      </c>
      <c r="Q1771" s="9">
        <f t="shared" si="383"/>
        <v>3.3111242856763991E-5</v>
      </c>
      <c r="R1771" s="10">
        <f t="shared" si="384"/>
        <v>7.2880539150885145E-5</v>
      </c>
      <c r="S1771">
        <f t="shared" si="392"/>
        <v>1.1717159648631081E-5</v>
      </c>
      <c r="T1771" s="9">
        <f>S1771*'Exhaust Gas Math'!$C$14</f>
        <v>1.3881524150456638E-5</v>
      </c>
      <c r="U1771" s="9">
        <f>(T1771/'Exhaust Gas Math'!$B$14)+('Exhaust Gas Math'!$D$10)</f>
        <v>9.1976214431241268E-4</v>
      </c>
      <c r="V1771">
        <f>('Exhaust Gas Math'!$E$10*((-0.000000001)*V1770^3+(0.000002)*V1770^2-0.0012*V1770+1.3446)*$B$18+T1771*'Exhaust Gas Math'!$D$14*$B$17)/('Exhaust Gas Math'!$E$10*((-0.000000001)*V1770^3+(0.000002)*V1770^2-0.0012*V1770+1.3446)+T1771*'Exhaust Gas Math'!$D$14)</f>
        <v>623.22411407684342</v>
      </c>
      <c r="W1771">
        <f t="shared" si="385"/>
        <v>65394.65318279597</v>
      </c>
      <c r="X1771" s="9">
        <f t="shared" si="386"/>
        <v>65365.754783383003</v>
      </c>
    </row>
    <row r="1772" spans="3:24" x14ac:dyDescent="0.2">
      <c r="C1772" s="1"/>
      <c r="D1772" s="1"/>
      <c r="E1772">
        <f t="shared" si="379"/>
        <v>0.22100000000001099</v>
      </c>
      <c r="F1772">
        <f t="shared" si="380"/>
        <v>62502.21427142946</v>
      </c>
      <c r="H1772" s="1">
        <v>0.22100000000001099</v>
      </c>
      <c r="I1772" s="1">
        <f t="shared" si="387"/>
        <v>36.00000000039563</v>
      </c>
      <c r="J1772" s="1">
        <f t="shared" si="388"/>
        <v>1</v>
      </c>
      <c r="K1772" s="1">
        <f t="shared" si="389"/>
        <v>3.2794874396920174E-3</v>
      </c>
      <c r="L1772" s="1">
        <f t="shared" si="390"/>
        <v>0.43</v>
      </c>
      <c r="M1772" s="10">
        <f t="shared" si="381"/>
        <v>6.0541612784430834E-3</v>
      </c>
      <c r="N1772" s="9">
        <f t="shared" si="382"/>
        <v>11.707328805420984</v>
      </c>
      <c r="O1772">
        <f>((-0.0000000008)*V1772^3+(0.000003)*V1772^2-0.004*V1772+2.013)*('Exhaust Gas Math'!$E$10/(T1772+'Exhaust Gas Math'!$E$10))+(357.45*V1772^-1.004)*(T1772/(T1772+'Exhaust Gas Math'!$E$10))</f>
        <v>0.60927075817383136</v>
      </c>
      <c r="P1772">
        <f t="shared" si="391"/>
        <v>-41.753796559570816</v>
      </c>
      <c r="Q1772" s="9">
        <f t="shared" si="383"/>
        <v>4.2913217519735338E-5</v>
      </c>
      <c r="R1772" s="10">
        <f t="shared" si="384"/>
        <v>8.2682513813856485E-5</v>
      </c>
      <c r="S1772">
        <f t="shared" si="392"/>
        <v>1.6452188570861028E-5</v>
      </c>
      <c r="T1772" s="9">
        <f>S1772*'Exhaust Gas Math'!$C$14</f>
        <v>1.9491195803665257E-5</v>
      </c>
      <c r="U1772" s="9">
        <f>(T1772/'Exhaust Gas Math'!$B$14)+('Exhaust Gas Math'!$D$10)</f>
        <v>1.1133994122864762E-3</v>
      </c>
      <c r="V1772">
        <f>('Exhaust Gas Math'!$E$10*((-0.000000001)*V1771^3+(0.000002)*V1771^2-0.0012*V1771+1.3446)*$B$18+T1772*'Exhaust Gas Math'!$D$14*$B$17)/('Exhaust Gas Math'!$E$10*((-0.000000001)*V1771^3+(0.000002)*V1771^2-0.0012*V1771+1.3446)+T1772*'Exhaust Gas Math'!$D$14)</f>
        <v>558.61690961036982</v>
      </c>
      <c r="W1772">
        <f t="shared" si="385"/>
        <v>62543.96806798903</v>
      </c>
      <c r="X1772" s="9">
        <f t="shared" si="386"/>
        <v>62502.21427142946</v>
      </c>
    </row>
    <row r="1773" spans="3:24" x14ac:dyDescent="0.2">
      <c r="C1773" s="1"/>
      <c r="D1773" s="1"/>
      <c r="E1773">
        <f t="shared" si="379"/>
        <v>0.22112500000001101</v>
      </c>
      <c r="F1773">
        <f t="shared" si="380"/>
        <v>60792.374688759985</v>
      </c>
      <c r="H1773" s="1">
        <v>0.22112500000001101</v>
      </c>
      <c r="I1773" s="1">
        <f t="shared" si="387"/>
        <v>40.50000000039654</v>
      </c>
      <c r="J1773" s="1">
        <f t="shared" si="388"/>
        <v>1</v>
      </c>
      <c r="K1773" s="1">
        <f t="shared" si="389"/>
        <v>3.606136126761853E-3</v>
      </c>
      <c r="L1773" s="1">
        <f t="shared" si="390"/>
        <v>0.47</v>
      </c>
      <c r="M1773" s="10">
        <f t="shared" si="381"/>
        <v>7.5951308906213981E-3</v>
      </c>
      <c r="N1773" s="9">
        <f t="shared" si="382"/>
        <v>12.935509719196341</v>
      </c>
      <c r="O1773">
        <f>((-0.0000000008)*V1773^3+(0.000003)*V1773^2-0.004*V1773+2.013)*('Exhaust Gas Math'!$E$10/(T1773+'Exhaust Gas Math'!$E$10))+(357.45*V1773^-1.004)*(T1773/(T1773+'Exhaust Gas Math'!$E$10))</f>
        <v>0.67801875684379753</v>
      </c>
      <c r="P1773">
        <f t="shared" si="391"/>
        <v>-56.725561831810502</v>
      </c>
      <c r="Q1773" s="9">
        <f t="shared" si="383"/>
        <v>5.3835946716621881E-5</v>
      </c>
      <c r="R1773" s="10">
        <f t="shared" si="384"/>
        <v>9.3605243010743035E-5</v>
      </c>
      <c r="S1773">
        <f t="shared" si="392"/>
        <v>2.2219449880282291E-5</v>
      </c>
      <c r="T1773" s="9">
        <f>S1773*'Exhaust Gas Math'!$C$14</f>
        <v>2.6323771235722179E-5</v>
      </c>
      <c r="U1773" s="9">
        <f>(T1773/'Exhaust Gas Math'!$B$14)+('Exhaust Gas Math'!$D$10)</f>
        <v>1.3492494444596527E-3</v>
      </c>
      <c r="V1773">
        <f>('Exhaust Gas Math'!$E$10*((-0.000000001)*V1772^3+(0.000002)*V1772^2-0.0012*V1772+1.3446)*$B$18+T1773*'Exhaust Gas Math'!$D$14*$B$17)/('Exhaust Gas Math'!$E$10*((-0.000000001)*V1772^3+(0.000002)*V1772^2-0.0012*V1772+1.3446)+T1773*'Exhaust Gas Math'!$D$14)</f>
        <v>507.72441772000133</v>
      </c>
      <c r="W1773">
        <f t="shared" si="385"/>
        <v>60849.100250591793</v>
      </c>
      <c r="X1773" s="9">
        <f t="shared" si="386"/>
        <v>60792.374688759985</v>
      </c>
    </row>
    <row r="1774" spans="3:24" x14ac:dyDescent="0.2">
      <c r="C1774" s="1"/>
      <c r="D1774" s="1"/>
      <c r="E1774">
        <f t="shared" si="379"/>
        <v>0.22125000000001099</v>
      </c>
      <c r="F1774">
        <f t="shared" si="380"/>
        <v>60155.443627172499</v>
      </c>
      <c r="H1774" s="1">
        <v>0.22125000000001099</v>
      </c>
      <c r="I1774" s="1">
        <f t="shared" si="387"/>
        <v>45.00000000039563</v>
      </c>
      <c r="J1774" s="1">
        <f t="shared" si="388"/>
        <v>1</v>
      </c>
      <c r="K1774" s="1">
        <f t="shared" si="389"/>
        <v>3.9342300971158947E-3</v>
      </c>
      <c r="L1774" s="1">
        <f t="shared" si="390"/>
        <v>0.52</v>
      </c>
      <c r="M1774" s="10">
        <f t="shared" si="381"/>
        <v>9.2847150365413904E-3</v>
      </c>
      <c r="N1774" s="9">
        <f t="shared" si="382"/>
        <v>14.083938914059377</v>
      </c>
      <c r="O1774">
        <f>((-0.0000000008)*V1774^3+(0.000003)*V1774^2-0.004*V1774+2.013)*('Exhaust Gas Math'!$E$10/(T1774+'Exhaust Gas Math'!$E$10))+(357.45*V1774^-1.004)*(T1774/(T1774+'Exhaust Gas Math'!$E$10))</f>
        <v>0.74007038607344944</v>
      </c>
      <c r="P1774">
        <f t="shared" si="391"/>
        <v>-73.399194870920795</v>
      </c>
      <c r="Q1774" s="9">
        <f t="shared" si="383"/>
        <v>6.581208818974873E-5</v>
      </c>
      <c r="R1774" s="10">
        <f t="shared" si="384"/>
        <v>1.0558138448386988E-4</v>
      </c>
      <c r="S1774">
        <f t="shared" si="392"/>
        <v>2.9215628133852912E-5</v>
      </c>
      <c r="T1774" s="9">
        <f>S1774*'Exhaust Gas Math'!$C$14</f>
        <v>3.4612266084316852E-5</v>
      </c>
      <c r="U1774" s="9">
        <f>(T1774/'Exhaust Gas Math'!$B$14)+('Exhaust Gas Math'!$D$10)</f>
        <v>1.6353555835205665E-3</v>
      </c>
      <c r="V1774">
        <f>('Exhaust Gas Math'!$E$10*((-0.000000001)*V1773^3+(0.000002)*V1773^2-0.0012*V1773+1.3446)*$B$18+T1774*'Exhaust Gas Math'!$D$14*$B$17)/('Exhaust Gas Math'!$E$10*((-0.000000001)*V1773^3+(0.000002)*V1773^2-0.0012*V1773+1.3446)+T1774*'Exhaust Gas Math'!$D$14)</f>
        <v>467.67659469725686</v>
      </c>
      <c r="W1774">
        <f t="shared" si="385"/>
        <v>60228.842822043422</v>
      </c>
      <c r="X1774" s="9">
        <f t="shared" si="386"/>
        <v>60155.443627172499</v>
      </c>
    </row>
    <row r="1775" spans="3:24" x14ac:dyDescent="0.2">
      <c r="C1775" s="1"/>
      <c r="D1775" s="1"/>
      <c r="E1775">
        <f t="shared" si="379"/>
        <v>0.22137500000001101</v>
      </c>
      <c r="F1775">
        <f t="shared" si="380"/>
        <v>60243.649212393786</v>
      </c>
      <c r="H1775" s="1">
        <v>0.22137500000001101</v>
      </c>
      <c r="I1775" s="1">
        <f t="shared" si="387"/>
        <v>49.50000000039654</v>
      </c>
      <c r="J1775" s="1">
        <f t="shared" si="388"/>
        <v>1</v>
      </c>
      <c r="K1775" s="1">
        <f t="shared" si="389"/>
        <v>4.26132336263334E-3</v>
      </c>
      <c r="L1775" s="1">
        <f t="shared" si="390"/>
        <v>0.56000000000000005</v>
      </c>
      <c r="M1775" s="10">
        <f t="shared" si="381"/>
        <v>1.111249686809973E-2</v>
      </c>
      <c r="N1775" s="9">
        <f t="shared" si="382"/>
        <v>15.145535942132311</v>
      </c>
      <c r="O1775">
        <f>((-0.0000000008)*V1775^3+(0.000003)*V1775^2-0.004*V1775+2.013)*('Exhaust Gas Math'!$E$10/(T1775+'Exhaust Gas Math'!$E$10))+(357.45*V1775^-1.004)*(T1775/(T1775+'Exhaust Gas Math'!$E$10))</f>
        <v>0.79411215056931606</v>
      </c>
      <c r="P1775">
        <f t="shared" si="391"/>
        <v>-91.079604768689308</v>
      </c>
      <c r="Q1775" s="9">
        <f t="shared" si="383"/>
        <v>7.876780504446295E-5</v>
      </c>
      <c r="R1775" s="10">
        <f t="shared" si="384"/>
        <v>1.185371013385841E-4</v>
      </c>
      <c r="S1775">
        <f t="shared" si="392"/>
        <v>3.7366237513244066E-5</v>
      </c>
      <c r="T1775" s="9">
        <f>S1775*'Exhaust Gas Math'!$C$14</f>
        <v>4.4268435696563724E-5</v>
      </c>
      <c r="U1775" s="9">
        <f>(T1775/'Exhaust Gas Math'!$B$14)+('Exhaust Gas Math'!$D$10)</f>
        <v>1.9686717592971243E-3</v>
      </c>
      <c r="V1775">
        <f>('Exhaust Gas Math'!$E$10*((-0.000000001)*V1774^3+(0.000002)*V1774^2-0.0012*V1774+1.3446)*$B$18+T1775*'Exhaust Gas Math'!$D$14*$B$17)/('Exhaust Gas Math'!$E$10*((-0.000000001)*V1774^3+(0.000002)*V1774^2-0.0012*V1774+1.3446)+T1775*'Exhaust Gas Math'!$D$14)</f>
        <v>436.93246893898049</v>
      </c>
      <c r="W1775">
        <f t="shared" si="385"/>
        <v>60334.728817162475</v>
      </c>
      <c r="X1775" s="9">
        <f t="shared" si="386"/>
        <v>60243.649212393786</v>
      </c>
    </row>
    <row r="1776" spans="3:24" x14ac:dyDescent="0.2">
      <c r="C1776" s="1"/>
      <c r="D1776" s="1"/>
      <c r="E1776">
        <f t="shared" si="379"/>
        <v>0.22150000000001099</v>
      </c>
      <c r="F1776">
        <f t="shared" si="380"/>
        <v>60880.941106198457</v>
      </c>
      <c r="H1776" s="1">
        <v>0.22150000000001099</v>
      </c>
      <c r="I1776" s="1">
        <f t="shared" si="387"/>
        <v>54.00000000039563</v>
      </c>
      <c r="J1776" s="1">
        <f t="shared" si="388"/>
        <v>1</v>
      </c>
      <c r="K1776" s="1">
        <f t="shared" si="389"/>
        <v>4.5849773955925115E-3</v>
      </c>
      <c r="L1776" s="1">
        <f t="shared" si="390"/>
        <v>0.6</v>
      </c>
      <c r="M1776" s="10">
        <f t="shared" si="381"/>
        <v>1.3067207502505722E-2</v>
      </c>
      <c r="N1776" s="9">
        <f t="shared" si="382"/>
        <v>16.11375570472023</v>
      </c>
      <c r="O1776">
        <f>((-0.0000000008)*V1776^3+(0.000003)*V1776^2-0.004*V1776+2.013)*('Exhaust Gas Math'!$E$10/(T1776+'Exhaust Gas Math'!$E$10))+(357.45*V1776^-1.004)*(T1776/(T1776+'Exhaust Gas Math'!$E$10))</f>
        <v>0.84082869448075226</v>
      </c>
      <c r="P1776">
        <f t="shared" si="391"/>
        <v>-109.16189817772297</v>
      </c>
      <c r="Q1776" s="9">
        <f t="shared" si="383"/>
        <v>9.2623220978142195E-5</v>
      </c>
      <c r="R1776" s="10">
        <f t="shared" si="384"/>
        <v>1.3239251727226333E-4</v>
      </c>
      <c r="S1776">
        <f t="shared" si="392"/>
        <v>4.6705475081174183E-5</v>
      </c>
      <c r="T1776" s="9">
        <f>S1776*'Exhaust Gas Math'!$C$14</f>
        <v>5.5332793931301959E-5</v>
      </c>
      <c r="U1776" s="9">
        <f>(T1776/'Exhaust Gas Math'!$B$14)+('Exhaust Gas Math'!$D$10)</f>
        <v>2.350596448104105E-3</v>
      </c>
      <c r="V1776">
        <f>('Exhaust Gas Math'!$E$10*((-0.000000001)*V1775^3+(0.000002)*V1775^2-0.0012*V1775+1.3446)*$B$18+T1776*'Exhaust Gas Math'!$D$14*$B$17)/('Exhaust Gas Math'!$E$10*((-0.000000001)*V1775^3+(0.000002)*V1775^2-0.0012*V1775+1.3446)+T1776*'Exhaust Gas Math'!$D$14)</f>
        <v>413.15279315331975</v>
      </c>
      <c r="W1776">
        <f t="shared" si="385"/>
        <v>60990.103004376178</v>
      </c>
      <c r="X1776" s="9">
        <f t="shared" si="386"/>
        <v>60880.941106198457</v>
      </c>
    </row>
    <row r="1777" spans="3:24" x14ac:dyDescent="0.2">
      <c r="C1777" s="1"/>
      <c r="D1777" s="1"/>
      <c r="E1777">
        <f t="shared" si="379"/>
        <v>0.22162500000001101</v>
      </c>
      <c r="F1777">
        <f t="shared" si="380"/>
        <v>61931.130116983171</v>
      </c>
      <c r="H1777" s="1">
        <v>0.22162500000001101</v>
      </c>
      <c r="I1777" s="1">
        <f t="shared" si="387"/>
        <v>58.50000000039654</v>
      </c>
      <c r="J1777" s="1">
        <f t="shared" si="388"/>
        <v>1</v>
      </c>
      <c r="K1777" s="1">
        <f t="shared" si="389"/>
        <v>4.9027793082496562E-3</v>
      </c>
      <c r="L1777" s="1">
        <f t="shared" si="390"/>
        <v>0.64</v>
      </c>
      <c r="M1777" s="10">
        <f t="shared" si="381"/>
        <v>1.5136795498691007E-2</v>
      </c>
      <c r="N1777" s="9">
        <f t="shared" si="382"/>
        <v>16.982628805021044</v>
      </c>
      <c r="O1777">
        <f>((-0.0000000008)*V1777^3+(0.000003)*V1777^2-0.004*V1777+2.013)*('Exhaust Gas Math'!$E$10/(T1777+'Exhaust Gas Math'!$E$10))+(357.45*V1777^-1.004)*(T1777/(T1777+'Exhaust Gas Math'!$E$10))</f>
        <v>0.88102023146934116</v>
      </c>
      <c r="P1777">
        <f t="shared" si="391"/>
        <v>-127.04738201319272</v>
      </c>
      <c r="Q1777" s="9">
        <f t="shared" si="383"/>
        <v>1.0729291274416198E-4</v>
      </c>
      <c r="R1777" s="10">
        <f t="shared" si="384"/>
        <v>1.4706220903828313E-4</v>
      </c>
      <c r="S1777">
        <f t="shared" si="392"/>
        <v>5.7252781605983704E-5</v>
      </c>
      <c r="T1777" s="9">
        <f>S1777*'Exhaust Gas Math'!$C$14</f>
        <v>6.7828372607104813E-5</v>
      </c>
      <c r="U1777" s="9">
        <f>(T1777/'Exhaust Gas Math'!$B$14)+('Exhaust Gas Math'!$D$10)</f>
        <v>2.7819246730196334E-3</v>
      </c>
      <c r="V1777">
        <f>('Exhaust Gas Math'!$E$10*((-0.000000001)*V1776^3+(0.000002)*V1776^2-0.0012*V1776+1.3446)*$B$18+T1777*'Exhaust Gas Math'!$D$14*$B$17)/('Exhaust Gas Math'!$E$10*((-0.000000001)*V1776^3+(0.000002)*V1776^2-0.0012*V1776+1.3446)+T1777*'Exhaust Gas Math'!$D$14)</f>
        <v>394.56694418497034</v>
      </c>
      <c r="W1777">
        <f t="shared" si="385"/>
        <v>62058.177498996367</v>
      </c>
      <c r="X1777" s="9">
        <f t="shared" si="386"/>
        <v>61931.130116983171</v>
      </c>
    </row>
    <row r="1778" spans="3:24" x14ac:dyDescent="0.2">
      <c r="C1778" s="1"/>
      <c r="D1778" s="1"/>
      <c r="E1778">
        <f t="shared" si="379"/>
        <v>0.22175000000001099</v>
      </c>
      <c r="F1778">
        <f t="shared" si="380"/>
        <v>63399.054564894366</v>
      </c>
      <c r="H1778" s="1">
        <v>0.22175000000001099</v>
      </c>
      <c r="I1778" s="1">
        <f t="shared" si="387"/>
        <v>63.00000000039563</v>
      </c>
      <c r="J1778" s="1">
        <f t="shared" si="388"/>
        <v>1</v>
      </c>
      <c r="K1778" s="1">
        <f t="shared" si="389"/>
        <v>5.2123598412658788E-3</v>
      </c>
      <c r="L1778" s="1">
        <f t="shared" si="390"/>
        <v>0.69</v>
      </c>
      <c r="M1778" s="10">
        <f t="shared" si="381"/>
        <v>1.7308501158451259E-2</v>
      </c>
      <c r="N1778" s="9">
        <f t="shared" si="382"/>
        <v>17.746798351441768</v>
      </c>
      <c r="O1778">
        <f>((-0.0000000008)*V1778^3+(0.000003)*V1778^2-0.004*V1778+2.013)*('Exhaust Gas Math'!$E$10/(T1778+'Exhaust Gas Math'!$E$10))+(357.45*V1778^-1.004)*(T1778/(T1778+'Exhaust Gas Math'!$E$10))</f>
        <v>0.91593449645916059</v>
      </c>
      <c r="P1778">
        <f t="shared" si="391"/>
        <v>-144.23625895835951</v>
      </c>
      <c r="Q1778" s="9">
        <f t="shared" si="383"/>
        <v>1.2268643681461727E-4</v>
      </c>
      <c r="R1778" s="10">
        <f t="shared" si="384"/>
        <v>1.6245573310873842E-4</v>
      </c>
      <c r="S1778">
        <f t="shared" si="392"/>
        <v>6.9185180159606576E-5</v>
      </c>
      <c r="T1778" s="9">
        <f>S1778*'Exhaust Gas Math'!$C$14</f>
        <v>8.196489405616961E-5</v>
      </c>
      <c r="U1778" s="9">
        <f>(T1778/'Exhaust Gas Math'!$B$14)+('Exhaust Gas Math'!$D$10)</f>
        <v>3.26989572752653E-3</v>
      </c>
      <c r="V1778">
        <f>('Exhaust Gas Math'!$E$10*((-0.000000001)*V1777^3+(0.000002)*V1777^2-0.0012*V1777+1.3446)*$B$18+T1778*'Exhaust Gas Math'!$D$14*$B$17)/('Exhaust Gas Math'!$E$10*((-0.000000001)*V1777^3+(0.000002)*V1777^2-0.0012*V1777+1.3446)+T1778*'Exhaust Gas Math'!$D$14)</f>
        <v>379.69668305202219</v>
      </c>
      <c r="W1778">
        <f t="shared" si="385"/>
        <v>63543.290823852723</v>
      </c>
      <c r="X1778" s="9">
        <f t="shared" si="386"/>
        <v>63399.054564894366</v>
      </c>
    </row>
    <row r="1779" spans="3:24" x14ac:dyDescent="0.2">
      <c r="C1779" s="1"/>
      <c r="D1779" s="1"/>
      <c r="E1779">
        <f t="shared" si="379"/>
        <v>0.22187500000001101</v>
      </c>
      <c r="F1779">
        <f t="shared" si="380"/>
        <v>64985.90095679459</v>
      </c>
      <c r="H1779" s="1">
        <v>0.22187500000001101</v>
      </c>
      <c r="I1779" s="1">
        <f t="shared" si="387"/>
        <v>67.50000000039654</v>
      </c>
      <c r="J1779" s="1">
        <f t="shared" si="388"/>
        <v>1</v>
      </c>
      <c r="K1779" s="1">
        <f t="shared" si="389"/>
        <v>5.5114110268800805E-3</v>
      </c>
      <c r="L1779" s="1">
        <f t="shared" si="390"/>
        <v>0.72</v>
      </c>
      <c r="M1779" s="10">
        <f t="shared" si="381"/>
        <v>1.9568935194229482E-2</v>
      </c>
      <c r="N1779" s="9">
        <f t="shared" si="382"/>
        <v>18.401552984616782</v>
      </c>
      <c r="O1779">
        <f>((-0.0000000008)*V1779^3+(0.000003)*V1779^2-0.004*V1779+2.013)*('Exhaust Gas Math'!$E$10/(T1779+'Exhaust Gas Math'!$E$10))+(357.45*V1779^-1.004)*(T1779/(T1779+'Exhaust Gas Math'!$E$10))</f>
        <v>0.94533391526568489</v>
      </c>
      <c r="P1779">
        <f t="shared" si="391"/>
        <v>-160.05313915425253</v>
      </c>
      <c r="Q1779" s="9">
        <f t="shared" si="383"/>
        <v>1.387088869947535E-4</v>
      </c>
      <c r="R1779" s="10">
        <f t="shared" si="384"/>
        <v>1.7847818328887465E-4</v>
      </c>
      <c r="S1779">
        <f t="shared" si="392"/>
        <v>8.2145091521535475E-5</v>
      </c>
      <c r="T1779" s="9">
        <f>S1779*'Exhaust Gas Math'!$C$14</f>
        <v>9.7318727916358705E-5</v>
      </c>
      <c r="U1779" s="9">
        <f>(T1779/'Exhaust Gas Math'!$B$14)+('Exhaust Gas Math'!$D$10)</f>
        <v>3.7998865407881488E-3</v>
      </c>
      <c r="V1779">
        <f>('Exhaust Gas Math'!$E$10*((-0.000000001)*V1778^3+(0.000002)*V1778^2-0.0012*V1778+1.3446)*$B$18+T1779*'Exhaust Gas Math'!$D$14*$B$17)/('Exhaust Gas Math'!$E$10*((-0.000000001)*V1778^3+(0.000002)*V1778^2-0.0012*V1778+1.3446)+T1779*'Exhaust Gas Math'!$D$14)</f>
        <v>368.0170318679406</v>
      </c>
      <c r="W1779">
        <f t="shared" si="385"/>
        <v>65145.954095948844</v>
      </c>
      <c r="X1779" s="9">
        <f t="shared" si="386"/>
        <v>64985.90095679459</v>
      </c>
    </row>
    <row r="1780" spans="3:24" x14ac:dyDescent="0.2">
      <c r="C1780" s="1"/>
      <c r="D1780" s="1"/>
      <c r="E1780">
        <f t="shared" si="379"/>
        <v>0.22200000000001099</v>
      </c>
      <c r="F1780">
        <f t="shared" si="380"/>
        <v>66750.258746964551</v>
      </c>
      <c r="H1780" s="1">
        <v>0.22200000000001099</v>
      </c>
      <c r="I1780" s="1">
        <f t="shared" si="387"/>
        <v>72.00000000039563</v>
      </c>
      <c r="J1780" s="1">
        <f t="shared" si="388"/>
        <v>1</v>
      </c>
      <c r="K1780" s="1">
        <f t="shared" si="389"/>
        <v>5.7977033951422535E-3</v>
      </c>
      <c r="L1780" s="1">
        <f t="shared" si="390"/>
        <v>0.76</v>
      </c>
      <c r="M1780" s="10">
        <f t="shared" si="381"/>
        <v>2.1904161278522863E-2</v>
      </c>
      <c r="N1780" s="9">
        <f t="shared" si="382"/>
        <v>18.942855924504073</v>
      </c>
      <c r="O1780">
        <f>((-0.0000000008)*V1780^3+(0.000003)*V1780^2-0.004*V1780+2.013)*('Exhaust Gas Math'!$E$10/(T1780+'Exhaust Gas Math'!$E$10))+(357.45*V1780^-1.004)*(T1780/(T1780+'Exhaust Gas Math'!$E$10))</f>
        <v>0.97049331905832248</v>
      </c>
      <c r="P1780">
        <f t="shared" si="391"/>
        <v>-174.12192771012343</v>
      </c>
      <c r="Q1780" s="9">
        <f t="shared" si="383"/>
        <v>1.5526147955119307E-4</v>
      </c>
      <c r="R1780" s="10">
        <f t="shared" si="384"/>
        <v>1.9503077584531422E-4</v>
      </c>
      <c r="S1780">
        <f t="shared" si="392"/>
        <v>9.627763148426817E-5</v>
      </c>
      <c r="T1780" s="9">
        <f>S1780*'Exhaust Gas Math'!$C$14</f>
        <v>1.1406179540736856E-4</v>
      </c>
      <c r="U1780" s="9">
        <f>(T1780/'Exhaust Gas Math'!$B$14)+('Exhaust Gas Math'!$D$10)</f>
        <v>4.3778315698185201E-3</v>
      </c>
      <c r="V1780">
        <f>('Exhaust Gas Math'!$E$10*((-0.000000001)*V1779^3+(0.000002)*V1779^2-0.0012*V1779+1.3446)*$B$18+T1780*'Exhaust Gas Math'!$D$14*$B$17)/('Exhaust Gas Math'!$E$10*((-0.000000001)*V1779^3+(0.000002)*V1779^2-0.0012*V1779+1.3446)+T1780*'Exhaust Gas Math'!$D$14)</f>
        <v>358.58690241332306</v>
      </c>
      <c r="W1780">
        <f t="shared" si="385"/>
        <v>66924.38067467467</v>
      </c>
      <c r="X1780" s="9">
        <f t="shared" si="386"/>
        <v>66750.258746964551</v>
      </c>
    </row>
    <row r="1781" spans="3:24" x14ac:dyDescent="0.2">
      <c r="C1781" s="1"/>
      <c r="D1781" s="1"/>
      <c r="E1781">
        <f t="shared" si="379"/>
        <v>0.22212500000001101</v>
      </c>
      <c r="F1781">
        <f t="shared" si="380"/>
        <v>68647.262787984597</v>
      </c>
      <c r="H1781" s="1">
        <v>0.22212500000001101</v>
      </c>
      <c r="I1781" s="1">
        <f t="shared" si="387"/>
        <v>76.50000000039654</v>
      </c>
      <c r="J1781" s="1">
        <f t="shared" si="388"/>
        <v>1</v>
      </c>
      <c r="K1781" s="1">
        <f t="shared" si="389"/>
        <v>6.0691025949361948E-3</v>
      </c>
      <c r="L1781" s="1">
        <f t="shared" si="390"/>
        <v>0.8</v>
      </c>
      <c r="M1781" s="10">
        <f t="shared" si="381"/>
        <v>2.4299781965981076E-2</v>
      </c>
      <c r="N1781" s="9">
        <f t="shared" si="382"/>
        <v>19.367369858478</v>
      </c>
      <c r="O1781">
        <f>((-0.0000000008)*V1781^3+(0.000003)*V1781^2-0.004*V1781+2.013)*('Exhaust Gas Math'!$E$10/(T1781+'Exhaust Gas Math'!$E$10))+(357.45*V1781^-1.004)*(T1781/(T1781+'Exhaust Gas Math'!$E$10))</f>
        <v>0.9920269191268658</v>
      </c>
      <c r="P1781">
        <f t="shared" si="391"/>
        <v>-186.05217617175165</v>
      </c>
      <c r="Q1781" s="9">
        <f t="shared" si="383"/>
        <v>1.7224216224653575E-4</v>
      </c>
      <c r="R1781" s="10">
        <f t="shared" si="384"/>
        <v>2.120114585406569E-4</v>
      </c>
      <c r="S1781">
        <f t="shared" si="392"/>
        <v>1.1153872798896505E-4</v>
      </c>
      <c r="T1781" s="9">
        <f>S1781*'Exhaust Gas Math'!$C$14</f>
        <v>1.3214188358958849E-4</v>
      </c>
      <c r="U1781" s="9">
        <f>(T1781/'Exhaust Gas Math'!$B$14)+('Exhaust Gas Math'!$D$10)</f>
        <v>5.001928503964876E-3</v>
      </c>
      <c r="V1781">
        <f>('Exhaust Gas Math'!$E$10*((-0.000000001)*V1780^3+(0.000002)*V1780^2-0.0012*V1780+1.3446)*$B$18+T1781*'Exhaust Gas Math'!$D$14*$B$17)/('Exhaust Gas Math'!$E$10*((-0.000000001)*V1780^3+(0.000002)*V1780^2-0.0012*V1780+1.3446)+T1781*'Exhaust Gas Math'!$D$14)</f>
        <v>350.90253166133567</v>
      </c>
      <c r="W1781">
        <f t="shared" si="385"/>
        <v>68833.31496415635</v>
      </c>
      <c r="X1781" s="9">
        <f t="shared" si="386"/>
        <v>68647.262787984597</v>
      </c>
    </row>
    <row r="1782" spans="3:24" x14ac:dyDescent="0.2">
      <c r="C1782" s="1"/>
      <c r="D1782" s="1"/>
      <c r="E1782">
        <f t="shared" si="379"/>
        <v>0.22225000000001099</v>
      </c>
      <c r="F1782">
        <f t="shared" si="380"/>
        <v>70555.747810792862</v>
      </c>
      <c r="H1782" s="1">
        <v>0.22225000000001099</v>
      </c>
      <c r="I1782" s="1">
        <f t="shared" si="387"/>
        <v>81.00000000039563</v>
      </c>
      <c r="J1782" s="1">
        <f t="shared" si="388"/>
        <v>1</v>
      </c>
      <c r="K1782" s="1">
        <f t="shared" si="389"/>
        <v>6.3235853058756196E-3</v>
      </c>
      <c r="L1782" s="1">
        <f t="shared" si="390"/>
        <v>0.83</v>
      </c>
      <c r="M1782" s="10">
        <f t="shared" si="381"/>
        <v>2.6741027458441223E-2</v>
      </c>
      <c r="N1782" s="9">
        <f t="shared" si="382"/>
        <v>19.672477516970414</v>
      </c>
      <c r="O1782">
        <f>((-0.0000000008)*V1782^3+(0.000003)*V1782^2-0.004*V1782+2.013)*('Exhaust Gas Math'!$E$10/(T1782+'Exhaust Gas Math'!$E$10))+(357.45*V1782^-1.004)*(T1782/(T1782+'Exhaust Gas Math'!$E$10))</f>
        <v>1.0102780192223291</v>
      </c>
      <c r="P1782">
        <f t="shared" si="391"/>
        <v>-195.4920152913738</v>
      </c>
      <c r="Q1782" s="9">
        <f t="shared" si="383"/>
        <v>1.8954624352531476E-4</v>
      </c>
      <c r="R1782" s="10">
        <f t="shared" si="384"/>
        <v>2.2931553981943591E-4</v>
      </c>
      <c r="S1782">
        <f t="shared" si="392"/>
        <v>1.2767366386128612E-4</v>
      </c>
      <c r="T1782" s="9">
        <f>S1782*'Exhaust Gas Math'!$C$14</f>
        <v>1.5125722456762675E-4</v>
      </c>
      <c r="U1782" s="9">
        <f>(T1782/'Exhaust Gas Math'!$B$14)+('Exhaust Gas Math'!$D$10)</f>
        <v>5.6617607779737905E-3</v>
      </c>
      <c r="V1782">
        <f>('Exhaust Gas Math'!$E$10*((-0.000000001)*V1781^3+(0.000002)*V1781^2-0.0012*V1781+1.3446)*$B$18+T1782*'Exhaust Gas Math'!$D$14*$B$17)/('Exhaust Gas Math'!$E$10*((-0.000000001)*V1781^3+(0.000002)*V1781^2-0.0012*V1781+1.3446)+T1782*'Exhaust Gas Math'!$D$14)</f>
        <v>344.65294000871216</v>
      </c>
      <c r="W1782">
        <f t="shared" si="385"/>
        <v>70751.239826084231</v>
      </c>
      <c r="X1782" s="9">
        <f t="shared" si="386"/>
        <v>70555.747810792862</v>
      </c>
    </row>
    <row r="1783" spans="3:24" x14ac:dyDescent="0.2">
      <c r="C1783" s="1"/>
      <c r="D1783" s="1"/>
      <c r="E1783">
        <f t="shared" si="379"/>
        <v>0.22237500000001101</v>
      </c>
      <c r="F1783">
        <f t="shared" si="380"/>
        <v>72463.052935088679</v>
      </c>
      <c r="H1783" s="1">
        <v>0.22237500000001101</v>
      </c>
      <c r="I1783" s="1">
        <f t="shared" si="387"/>
        <v>85.50000000039654</v>
      </c>
      <c r="J1783" s="1">
        <f t="shared" si="388"/>
        <v>1</v>
      </c>
      <c r="K1783" s="1">
        <f t="shared" si="389"/>
        <v>6.559254322451886E-3</v>
      </c>
      <c r="L1783" s="1">
        <f t="shared" si="390"/>
        <v>0.86</v>
      </c>
      <c r="M1783" s="10">
        <f t="shared" si="381"/>
        <v>2.9212846665645782E-2</v>
      </c>
      <c r="N1783" s="9">
        <f t="shared" si="382"/>
        <v>19.856297809808108</v>
      </c>
      <c r="O1783">
        <f>((-0.0000000008)*V1783^3+(0.000003)*V1783^2-0.004*V1783+2.013)*('Exhaust Gas Math'!$E$10/(T1783+'Exhaust Gas Math'!$E$10))+(357.45*V1783^-1.004)*(T1783/(T1783+'Exhaust Gas Math'!$E$10))</f>
        <v>1.025822149204044</v>
      </c>
      <c r="P1783">
        <f t="shared" si="391"/>
        <v>-202.22676382659745</v>
      </c>
      <c r="Q1783" s="9">
        <f t="shared" si="383"/>
        <v>2.0706703797225545E-4</v>
      </c>
      <c r="R1783" s="10">
        <f t="shared" si="384"/>
        <v>2.4683633426637657E-4</v>
      </c>
      <c r="S1783">
        <f t="shared" si="392"/>
        <v>1.4460116496167383E-4</v>
      </c>
      <c r="T1783" s="9">
        <f>S1783*'Exhaust Gas Math'!$C$14</f>
        <v>1.7131153144560516E-4</v>
      </c>
      <c r="U1783" s="9">
        <f>(T1783/'Exhaust Gas Math'!$B$14)+('Exhaust Gas Math'!$D$10)</f>
        <v>6.3540047157707672E-3</v>
      </c>
      <c r="V1783">
        <f>('Exhaust Gas Math'!$E$10*((-0.000000001)*V1782^3+(0.000002)*V1782^2-0.0012*V1782+1.3446)*$B$18+T1783*'Exhaust Gas Math'!$D$14*$B$17)/('Exhaust Gas Math'!$E$10*((-0.000000001)*V1782^3+(0.000002)*V1782^2-0.0012*V1782+1.3446)+T1783*'Exhaust Gas Math'!$D$14)</f>
        <v>339.51148252417249</v>
      </c>
      <c r="W1783">
        <f t="shared" si="385"/>
        <v>72665.27969891527</v>
      </c>
      <c r="X1783" s="9">
        <f t="shared" si="386"/>
        <v>72463.052935088679</v>
      </c>
    </row>
    <row r="1784" spans="3:24" x14ac:dyDescent="0.2">
      <c r="C1784" s="1"/>
      <c r="D1784" s="1"/>
      <c r="E1784">
        <f t="shared" si="379"/>
        <v>0.22250000000001099</v>
      </c>
      <c r="F1784">
        <f t="shared" si="380"/>
        <v>74359.207188307744</v>
      </c>
      <c r="H1784" s="1">
        <v>0.22250000000001099</v>
      </c>
      <c r="I1784" s="1">
        <f t="shared" si="387"/>
        <v>90.00000000039563</v>
      </c>
      <c r="J1784" s="1">
        <f t="shared" si="388"/>
        <v>1</v>
      </c>
      <c r="K1784" s="1">
        <f t="shared" si="389"/>
        <v>6.7743526979753355E-3</v>
      </c>
      <c r="L1784" s="1">
        <f t="shared" si="390"/>
        <v>0.89</v>
      </c>
      <c r="M1784" s="10">
        <f t="shared" si="381"/>
        <v>3.1700000000219046E-2</v>
      </c>
      <c r="N1784" s="9">
        <f t="shared" si="382"/>
        <v>19.917697423759289</v>
      </c>
      <c r="O1784">
        <f>((-0.0000000008)*V1784^3+(0.000003)*V1784^2-0.004*V1784+2.013)*('Exhaust Gas Math'!$E$10/(T1784+'Exhaust Gas Math'!$E$10))+(357.45*V1784^-1.004)*(T1784/(T1784+'Exhaust Gas Math'!$E$10))</f>
        <v>1.039119435111773</v>
      </c>
      <c r="P1784">
        <f t="shared" si="391"/>
        <v>-206.11696224068643</v>
      </c>
      <c r="Q1784" s="9">
        <f t="shared" si="383"/>
        <v>2.2469652406333711E-4</v>
      </c>
      <c r="R1784" s="10">
        <f t="shared" si="384"/>
        <v>2.6446582035745826E-4</v>
      </c>
      <c r="S1784">
        <f t="shared" si="392"/>
        <v>1.6222783456605757E-4</v>
      </c>
      <c r="T1784" s="9">
        <f>S1784*'Exhaust Gas Math'!$C$14</f>
        <v>1.9219415548956103E-4</v>
      </c>
      <c r="U1784" s="9">
        <f>(T1784/'Exhaust Gas Math'!$B$14)+('Exhaust Gas Math'!$D$10)</f>
        <v>7.0748408926418708E-3</v>
      </c>
      <c r="V1784">
        <f>('Exhaust Gas Math'!$E$10*((-0.000000001)*V1783^3+(0.000002)*V1783^2-0.0012*V1783+1.3446)*$B$18+T1784*'Exhaust Gas Math'!$D$14*$B$17)/('Exhaust Gas Math'!$E$10*((-0.000000001)*V1783^3+(0.000002)*V1783^2-0.0012*V1783+1.3446)+T1784*'Exhaust Gas Math'!$D$14)</f>
        <v>335.23993406890895</v>
      </c>
      <c r="W1784">
        <f t="shared" si="385"/>
        <v>74565.324150548433</v>
      </c>
      <c r="X1784" s="9">
        <f t="shared" si="386"/>
        <v>74359.207188307744</v>
      </c>
    </row>
    <row r="1785" spans="3:24" x14ac:dyDescent="0.2">
      <c r="C1785" s="1"/>
      <c r="D1785" s="1"/>
      <c r="E1785">
        <f t="shared" si="379"/>
        <v>0.22262500000001101</v>
      </c>
      <c r="F1785">
        <f t="shared" si="380"/>
        <v>76235.882675833942</v>
      </c>
      <c r="H1785" s="1">
        <v>0.22262500000001101</v>
      </c>
      <c r="I1785" s="1">
        <f t="shared" si="387"/>
        <v>94.50000000039654</v>
      </c>
      <c r="J1785" s="1">
        <f t="shared" si="388"/>
        <v>1</v>
      </c>
      <c r="K1785" s="1">
        <f t="shared" si="389"/>
        <v>6.9672768428683633E-3</v>
      </c>
      <c r="L1785" s="1">
        <f t="shared" si="390"/>
        <v>0.92</v>
      </c>
      <c r="M1785" s="10">
        <f t="shared" si="381"/>
        <v>3.4187153334790957E-2</v>
      </c>
      <c r="N1785" s="9">
        <f t="shared" si="382"/>
        <v>19.856297809786508</v>
      </c>
      <c r="O1785">
        <f>((-0.0000000008)*V1785^3+(0.000003)*V1785^2-0.004*V1785+2.013)*('Exhaust Gas Math'!$E$10/(T1785+'Exhaust Gas Math'!$E$10))+(357.45*V1785^-1.004)*(T1785/(T1785+'Exhaust Gas Math'!$E$10))</f>
        <v>1.0505413379164454</v>
      </c>
      <c r="P1785">
        <f t="shared" si="391"/>
        <v>-207.09981276704431</v>
      </c>
      <c r="Q1785" s="9">
        <f t="shared" si="383"/>
        <v>2.423260101544092E-4</v>
      </c>
      <c r="R1785" s="10">
        <f t="shared" si="384"/>
        <v>2.8209530644853034E-4</v>
      </c>
      <c r="S1785">
        <f t="shared" si="392"/>
        <v>1.8044866157282638E-4</v>
      </c>
      <c r="T1785" s="9">
        <f>S1785*'Exhaust Gas Math'!$C$14</f>
        <v>2.1378068820914414E-4</v>
      </c>
      <c r="U1785" s="9">
        <f>(T1785/'Exhaust Gas Math'!$B$14)+('Exhaust Gas Math'!$D$10)</f>
        <v>7.8199749181711471E-3</v>
      </c>
      <c r="V1785">
        <f>('Exhaust Gas Math'!$E$10*((-0.000000001)*V1784^3+(0.000002)*V1784^2-0.0012*V1784+1.3446)*$B$18+T1785*'Exhaust Gas Math'!$D$14*$B$17)/('Exhaust Gas Math'!$E$10*((-0.000000001)*V1784^3+(0.000002)*V1784^2-0.0012*V1784+1.3446)+T1785*'Exhaust Gas Math'!$D$14)</f>
        <v>331.66075532719191</v>
      </c>
      <c r="W1785">
        <f t="shared" si="385"/>
        <v>76442.982488600988</v>
      </c>
      <c r="X1785" s="9">
        <f t="shared" si="386"/>
        <v>76235.882675833942</v>
      </c>
    </row>
    <row r="1786" spans="3:24" x14ac:dyDescent="0.2">
      <c r="C1786" s="1"/>
      <c r="D1786" s="1"/>
      <c r="E1786">
        <f t="shared" si="379"/>
        <v>0.22275000000001099</v>
      </c>
      <c r="F1786">
        <f t="shared" si="380"/>
        <v>78019.369248565024</v>
      </c>
      <c r="H1786" s="1">
        <v>0.22275000000001099</v>
      </c>
      <c r="I1786" s="1">
        <f t="shared" si="387"/>
        <v>99.00000000039563</v>
      </c>
      <c r="J1786" s="1">
        <f t="shared" si="388"/>
        <v>1</v>
      </c>
      <c r="K1786" s="1">
        <f t="shared" si="389"/>
        <v>7.1365884796575473E-3</v>
      </c>
      <c r="L1786" s="1">
        <f t="shared" si="390"/>
        <v>0.94</v>
      </c>
      <c r="M1786" s="10">
        <f t="shared" si="381"/>
        <v>3.6658972541991471E-2</v>
      </c>
      <c r="N1786" s="9">
        <f t="shared" si="382"/>
        <v>19.672477516927351</v>
      </c>
      <c r="O1786">
        <f>((-0.0000000008)*V1786^3+(0.000003)*V1786^2-0.004*V1786+2.013)*('Exhaust Gas Math'!$E$10/(T1786+'Exhaust Gas Math'!$E$10))+(357.45*V1786^-1.004)*(T1786/(T1786+'Exhaust Gas Math'!$E$10))</f>
        <v>1.0602931691830606</v>
      </c>
      <c r="P1786">
        <f t="shared" si="391"/>
        <v>-205.17010614753497</v>
      </c>
      <c r="Q1786" s="9">
        <f t="shared" si="383"/>
        <v>2.5984680460132122E-4</v>
      </c>
      <c r="R1786" s="10">
        <f t="shared" si="384"/>
        <v>2.9961610089544234E-4</v>
      </c>
      <c r="S1786">
        <f t="shared" si="392"/>
        <v>1.9895081393833618E-4</v>
      </c>
      <c r="T1786" s="9">
        <f>S1786*'Exhaust Gas Math'!$C$14</f>
        <v>2.3570051200596839E-4</v>
      </c>
      <c r="U1786" s="9">
        <f>(T1786/'Exhaust Gas Math'!$B$14)+('Exhaust Gas Math'!$D$10)</f>
        <v>8.576613640878231E-3</v>
      </c>
      <c r="V1786">
        <f>('Exhaust Gas Math'!$E$10*((-0.000000001)*V1785^3+(0.000002)*V1785^2-0.0012*V1785+1.3446)*$B$18+T1786*'Exhaust Gas Math'!$D$14*$B$17)/('Exhaust Gas Math'!$E$10*((-0.000000001)*V1785^3+(0.000002)*V1785^2-0.0012*V1785+1.3446)+T1786*'Exhaust Gas Math'!$D$14)</f>
        <v>328.66864778875947</v>
      </c>
      <c r="W1786">
        <f t="shared" si="385"/>
        <v>78224.539354712557</v>
      </c>
      <c r="X1786" s="9">
        <f t="shared" si="386"/>
        <v>78019.369248565024</v>
      </c>
    </row>
    <row r="1787" spans="3:24" x14ac:dyDescent="0.2">
      <c r="C1787" s="1"/>
      <c r="D1787" s="1"/>
      <c r="E1787">
        <f t="shared" si="379"/>
        <v>0.22287500000001101</v>
      </c>
      <c r="F1787">
        <f t="shared" si="380"/>
        <v>79715.434902045497</v>
      </c>
      <c r="H1787" s="1">
        <v>0.22287500000001101</v>
      </c>
      <c r="I1787" s="1">
        <f t="shared" si="387"/>
        <v>103.50000000039654</v>
      </c>
      <c r="J1787" s="1">
        <f t="shared" si="388"/>
        <v>1</v>
      </c>
      <c r="K1787" s="1">
        <f t="shared" si="389"/>
        <v>7.2810253655413749E-3</v>
      </c>
      <c r="L1787" s="1">
        <f t="shared" si="390"/>
        <v>0.96</v>
      </c>
      <c r="M1787" s="10">
        <f t="shared" si="381"/>
        <v>3.9100218034445779E-2</v>
      </c>
      <c r="N1787" s="9">
        <f t="shared" si="382"/>
        <v>19.36736985841361</v>
      </c>
      <c r="O1787">
        <f>((-0.0000000008)*V1787^3+(0.000003)*V1787^2-0.004*V1787+2.013)*('Exhaust Gas Math'!$E$10/(T1787+'Exhaust Gas Math'!$E$10))+(357.45*V1787^-1.004)*(T1787/(T1787+'Exhaust Gas Math'!$E$10))</f>
        <v>1.0686646688713914</v>
      </c>
      <c r="P1787">
        <f t="shared" si="391"/>
        <v>-200.42539512442161</v>
      </c>
      <c r="Q1787" s="9">
        <f t="shared" si="383"/>
        <v>2.7715088588005886E-4</v>
      </c>
      <c r="R1787" s="10">
        <f t="shared" si="384"/>
        <v>3.1692018217417998E-4</v>
      </c>
      <c r="S1787">
        <f t="shared" si="392"/>
        <v>2.1761290844121714E-4</v>
      </c>
      <c r="T1787" s="9">
        <f>S1787*'Exhaust Gas Math'!$C$14</f>
        <v>2.5780982205280317E-4</v>
      </c>
      <c r="U1787" s="9">
        <f>(T1787/'Exhaust Gas Math'!$B$14)+('Exhaust Gas Math'!$D$10)</f>
        <v>9.3397931385252719E-3</v>
      </c>
      <c r="V1787">
        <f>('Exhaust Gas Math'!$E$10*((-0.000000001)*V1786^3+(0.000002)*V1786^2-0.0012*V1786+1.3446)*$B$18+T1787*'Exhaust Gas Math'!$D$14*$B$17)/('Exhaust Gas Math'!$E$10*((-0.000000001)*V1786^3+(0.000002)*V1786^2-0.0012*V1786+1.3446)+T1787*'Exhaust Gas Math'!$D$14)</f>
        <v>326.14564263375576</v>
      </c>
      <c r="W1787">
        <f t="shared" si="385"/>
        <v>79915.860297169915</v>
      </c>
      <c r="X1787" s="9">
        <f t="shared" si="386"/>
        <v>79715.434902045497</v>
      </c>
    </row>
    <row r="1788" spans="3:24" x14ac:dyDescent="0.2">
      <c r="C1788" s="1"/>
      <c r="D1788" s="1"/>
      <c r="E1788">
        <f t="shared" si="379"/>
        <v>0.22300000000001099</v>
      </c>
      <c r="F1788">
        <f t="shared" si="380"/>
        <v>81270.680023498178</v>
      </c>
      <c r="H1788" s="1">
        <v>0.22300000000001099</v>
      </c>
      <c r="I1788" s="1">
        <f t="shared" si="387"/>
        <v>108.00000000039563</v>
      </c>
      <c r="J1788" s="1">
        <f t="shared" si="388"/>
        <v>1</v>
      </c>
      <c r="K1788" s="1">
        <f t="shared" si="389"/>
        <v>7.3995107025927953E-3</v>
      </c>
      <c r="L1788" s="1">
        <f t="shared" si="390"/>
        <v>0.97</v>
      </c>
      <c r="M1788" s="10">
        <f t="shared" si="381"/>
        <v>4.1495838721893781E-2</v>
      </c>
      <c r="N1788" s="9">
        <f t="shared" si="382"/>
        <v>18.94285592441901</v>
      </c>
      <c r="O1788">
        <f>((-0.0000000008)*V1788^3+(0.000003)*V1788^2-0.004*V1788+2.013)*('Exhaust Gas Math'!$E$10/(T1788+'Exhaust Gas Math'!$E$10))+(357.45*V1788^-1.004)*(T1788/(T1788+'Exhaust Gas Math'!$E$10))</f>
        <v>1.0758146684151384</v>
      </c>
      <c r="P1788">
        <f t="shared" si="391"/>
        <v>-193.01825189621064</v>
      </c>
      <c r="Q1788" s="9">
        <f t="shared" si="383"/>
        <v>2.9413156857532912E-4</v>
      </c>
      <c r="R1788" s="10">
        <f t="shared" si="384"/>
        <v>3.3390086486945029E-4</v>
      </c>
      <c r="S1788">
        <f t="shared" si="392"/>
        <v>2.3611698795308317E-4</v>
      </c>
      <c r="T1788" s="9">
        <f>S1788*'Exhaust Gas Math'!$C$14</f>
        <v>2.7973192897365134E-4</v>
      </c>
      <c r="U1788" s="9">
        <f>(T1788/'Exhaust Gas Math'!$B$14)+('Exhaust Gas Math'!$D$10)</f>
        <v>1.0096510671174501E-2</v>
      </c>
      <c r="V1788">
        <f>('Exhaust Gas Math'!$E$10*((-0.000000001)*V1787^3+(0.000002)*V1787^2-0.0012*V1787+1.3446)*$B$18+T1788*'Exhaust Gas Math'!$D$14*$B$17)/('Exhaust Gas Math'!$E$10*((-0.000000001)*V1787^3+(0.000002)*V1787^2-0.0012*V1787+1.3446)+T1788*'Exhaust Gas Math'!$D$14)</f>
        <v>324.02335890317642</v>
      </c>
      <c r="W1788">
        <f t="shared" si="385"/>
        <v>81463.698275394388</v>
      </c>
      <c r="X1788" s="9">
        <f t="shared" si="386"/>
        <v>81270.680023498178</v>
      </c>
    </row>
    <row r="1789" spans="3:24" x14ac:dyDescent="0.2">
      <c r="C1789" s="1"/>
      <c r="D1789" s="1"/>
      <c r="E1789">
        <f t="shared" si="379"/>
        <v>0.22312500000001101</v>
      </c>
      <c r="F1789">
        <f t="shared" si="380"/>
        <v>82752.867494895763</v>
      </c>
      <c r="H1789" s="1">
        <v>0.22312500000001101</v>
      </c>
      <c r="I1789" s="1">
        <f t="shared" si="387"/>
        <v>112.50000000039654</v>
      </c>
      <c r="J1789" s="1">
        <f t="shared" si="388"/>
        <v>1</v>
      </c>
      <c r="K1789" s="1">
        <f t="shared" si="389"/>
        <v>7.4911611654443749E-3</v>
      </c>
      <c r="L1789" s="1">
        <f t="shared" si="390"/>
        <v>0.99</v>
      </c>
      <c r="M1789" s="10">
        <f t="shared" si="381"/>
        <v>4.3831064806176087E-2</v>
      </c>
      <c r="N1789" s="9">
        <f t="shared" si="382"/>
        <v>18.401552984511227</v>
      </c>
      <c r="O1789">
        <f>((-0.0000000008)*V1789^3+(0.000003)*V1789^2-0.004*V1789+2.013)*('Exhaust Gas Math'!$E$10/(T1789+'Exhaust Gas Math'!$E$10))+(357.45*V1789^-1.004)*(T1789/(T1789+'Exhaust Gas Math'!$E$10))</f>
        <v>1.0820126655836118</v>
      </c>
      <c r="P1789">
        <f t="shared" si="391"/>
        <v>-183.1940237547268</v>
      </c>
      <c r="Q1789" s="9">
        <f t="shared" si="383"/>
        <v>3.1068416113169022E-4</v>
      </c>
      <c r="R1789" s="10">
        <f t="shared" si="384"/>
        <v>3.5045345742581134E-4</v>
      </c>
      <c r="S1789">
        <f t="shared" si="392"/>
        <v>2.5452648079918718E-4</v>
      </c>
      <c r="T1789" s="9">
        <f>S1789*'Exhaust Gas Math'!$C$14</f>
        <v>3.0154197741578444E-4</v>
      </c>
      <c r="U1789" s="9">
        <f>(T1789/'Exhaust Gas Math'!$B$14)+('Exhaust Gas Math'!$D$10)</f>
        <v>1.0849360116881547E-2</v>
      </c>
      <c r="V1789">
        <f>('Exhaust Gas Math'!$E$10*((-0.000000001)*V1788^3+(0.000002)*V1788^2-0.0012*V1788+1.3446)*$B$18+T1789*'Exhaust Gas Math'!$D$14*$B$17)/('Exhaust Gas Math'!$E$10*((-0.000000001)*V1788^3+(0.000002)*V1788^2-0.0012*V1788+1.3446)+T1789*'Exhaust Gas Math'!$D$14)</f>
        <v>322.20746196741476</v>
      </c>
      <c r="W1789">
        <f t="shared" si="385"/>
        <v>82936.061518650487</v>
      </c>
      <c r="X1789" s="9">
        <f t="shared" si="386"/>
        <v>82752.867494895763</v>
      </c>
    </row>
    <row r="1790" spans="3:24" x14ac:dyDescent="0.2">
      <c r="C1790" s="1"/>
      <c r="D1790" s="1"/>
      <c r="E1790">
        <f t="shared" si="379"/>
        <v>0.223250000000011</v>
      </c>
      <c r="F1790">
        <f t="shared" si="380"/>
        <v>84063.748369853085</v>
      </c>
      <c r="H1790" s="1">
        <v>0.223250000000011</v>
      </c>
      <c r="I1790" s="1">
        <f t="shared" si="387"/>
        <v>117.00000000039563</v>
      </c>
      <c r="J1790" s="1">
        <f t="shared" si="388"/>
        <v>1</v>
      </c>
      <c r="K1790" s="1">
        <f t="shared" si="389"/>
        <v>7.5552934866065929E-3</v>
      </c>
      <c r="L1790" s="1">
        <f t="shared" si="390"/>
        <v>0.99</v>
      </c>
      <c r="M1790" s="10">
        <f t="shared" si="381"/>
        <v>4.6091498841939076E-2</v>
      </c>
      <c r="N1790" s="9">
        <f t="shared" si="382"/>
        <v>17.746798351316802</v>
      </c>
      <c r="O1790">
        <f>((-0.0000000008)*V1790^3+(0.000003)*V1790^2-0.004*V1790+2.013)*('Exhaust Gas Math'!$E$10/(T1790+'Exhaust Gas Math'!$E$10))+(357.45*V1790^-1.004)*(T1790/(T1790+'Exhaust Gas Math'!$E$10))</f>
        <v>1.0872980778159471</v>
      </c>
      <c r="P1790">
        <f t="shared" si="391"/>
        <v>-171.22164054399866</v>
      </c>
      <c r="Q1790" s="9">
        <f t="shared" si="383"/>
        <v>3.2670661131171843E-4</v>
      </c>
      <c r="R1790" s="10">
        <f t="shared" si="384"/>
        <v>3.6647590760583955E-4</v>
      </c>
      <c r="S1790">
        <f t="shared" si="392"/>
        <v>2.723463589217193E-4</v>
      </c>
      <c r="T1790" s="9">
        <f>S1790*'Exhaust Gas Math'!$C$14</f>
        <v>3.2265349897340215E-4</v>
      </c>
      <c r="U1790" s="9">
        <f>(T1790/'Exhaust Gas Math'!$B$14)+('Exhaust Gas Math'!$D$10)</f>
        <v>1.157809748511136E-2</v>
      </c>
      <c r="V1790">
        <f>('Exhaust Gas Math'!$E$10*((-0.000000001)*V1789^3+(0.000002)*V1789^2-0.0012*V1789+1.3446)*$B$18+T1790*'Exhaust Gas Math'!$D$14*$B$17)/('Exhaust Gas Math'!$E$10*((-0.000000001)*V1789^3+(0.000002)*V1789^2-0.0012*V1789+1.3446)+T1790*'Exhaust Gas Math'!$D$14)</f>
        <v>320.67611604688886</v>
      </c>
      <c r="W1790">
        <f t="shared" si="385"/>
        <v>84234.970010397083</v>
      </c>
      <c r="X1790" s="9">
        <f t="shared" si="386"/>
        <v>84063.748369853085</v>
      </c>
    </row>
    <row r="1791" spans="3:24" x14ac:dyDescent="0.2">
      <c r="C1791" s="1"/>
      <c r="D1791" s="1"/>
      <c r="E1791">
        <f t="shared" si="379"/>
        <v>0.22337500000001101</v>
      </c>
      <c r="F1791">
        <f t="shared" si="380"/>
        <v>85268.869496811967</v>
      </c>
      <c r="H1791" s="1">
        <v>0.22337500000001101</v>
      </c>
      <c r="I1791" s="1">
        <f t="shared" si="387"/>
        <v>121.50000000039654</v>
      </c>
      <c r="J1791" s="1">
        <f t="shared" si="388"/>
        <v>1</v>
      </c>
      <c r="K1791" s="1">
        <f t="shared" si="389"/>
        <v>7.5914295503263576E-3</v>
      </c>
      <c r="L1791" s="1">
        <f t="shared" si="390"/>
        <v>1</v>
      </c>
      <c r="M1791" s="10">
        <f t="shared" si="381"/>
        <v>4.8263204501682519E-2</v>
      </c>
      <c r="N1791" s="9">
        <f t="shared" si="382"/>
        <v>16.982628804877219</v>
      </c>
      <c r="O1791">
        <f>((-0.0000000008)*V1791^3+(0.000003)*V1791^2-0.004*V1791+2.013)*('Exhaust Gas Math'!$E$10/(T1791+'Exhaust Gas Math'!$E$10))+(357.45*V1791^-1.004)*(T1791/(T1791+'Exhaust Gas Math'!$E$10))</f>
        <v>1.0918682109442102</v>
      </c>
      <c r="P1791">
        <f t="shared" si="391"/>
        <v>-157.45268127405998</v>
      </c>
      <c r="Q1791" s="9">
        <f t="shared" si="383"/>
        <v>3.421001353820546E-4</v>
      </c>
      <c r="R1791" s="10">
        <f t="shared" si="384"/>
        <v>3.8186943167617577E-4</v>
      </c>
      <c r="S1791">
        <f t="shared" si="392"/>
        <v>2.8963969015872006E-4</v>
      </c>
      <c r="T1791" s="9">
        <f>S1791*'Exhaust Gas Math'!$C$14</f>
        <v>3.4314121121826503E-4</v>
      </c>
      <c r="U1791" s="9">
        <f>(T1791/'Exhaust Gas Math'!$B$14)+('Exhaust Gas Math'!$D$10)</f>
        <v>1.2285301911927476E-2</v>
      </c>
      <c r="V1791">
        <f>('Exhaust Gas Math'!$E$10*((-0.000000001)*V1790^3+(0.000002)*V1790^2-0.0012*V1790+1.3446)*$B$18+T1791*'Exhaust Gas Math'!$D$14*$B$17)/('Exhaust Gas Math'!$E$10*((-0.000000001)*V1790^3+(0.000002)*V1790^2-0.0012*V1790+1.3446)+T1791*'Exhaust Gas Math'!$D$14)</f>
        <v>319.36456871919131</v>
      </c>
      <c r="W1791">
        <f t="shared" si="385"/>
        <v>85426.322178086033</v>
      </c>
      <c r="X1791" s="9">
        <f t="shared" si="386"/>
        <v>85268.869496811967</v>
      </c>
    </row>
    <row r="1792" spans="3:24" x14ac:dyDescent="0.2">
      <c r="C1792" s="1"/>
      <c r="D1792" s="1"/>
      <c r="E1792">
        <f t="shared" si="379"/>
        <v>0.223500000000011</v>
      </c>
      <c r="F1792">
        <f t="shared" si="380"/>
        <v>86333.512528473701</v>
      </c>
      <c r="H1792" s="1">
        <v>0.223500000000011</v>
      </c>
      <c r="I1792" s="1">
        <f t="shared" si="387"/>
        <v>126.00000000039563</v>
      </c>
      <c r="J1792" s="1">
        <f t="shared" si="388"/>
        <v>1</v>
      </c>
      <c r="K1792" s="1">
        <f t="shared" si="389"/>
        <v>7.599299957009047E-3</v>
      </c>
      <c r="L1792" s="1">
        <f t="shared" si="390"/>
        <v>1</v>
      </c>
      <c r="M1792" s="10">
        <f t="shared" si="381"/>
        <v>5.0332792497848694E-2</v>
      </c>
      <c r="N1792" s="9">
        <f t="shared" si="382"/>
        <v>16.113755704558436</v>
      </c>
      <c r="O1792">
        <f>((-0.0000000008)*V1792^3+(0.000003)*V1792^2-0.004*V1792+2.013)*('Exhaust Gas Math'!$E$10/(T1792+'Exhaust Gas Math'!$E$10))+(357.45*V1792^-1.004)*(T1792/(T1792+'Exhaust Gas Math'!$E$10))</f>
        <v>1.0957887421888401</v>
      </c>
      <c r="P1792">
        <f t="shared" si="391"/>
        <v>-142.26248447738888</v>
      </c>
      <c r="Q1792" s="9">
        <f t="shared" si="383"/>
        <v>3.5676982714793895E-4</v>
      </c>
      <c r="R1792" s="10">
        <f t="shared" si="384"/>
        <v>3.9653912344206007E-4</v>
      </c>
      <c r="S1792">
        <f t="shared" si="392"/>
        <v>3.0611985660358281E-4</v>
      </c>
      <c r="T1792" s="9">
        <f>S1792*'Exhaust Gas Math'!$C$14</f>
        <v>3.6266555289902677E-4</v>
      </c>
      <c r="U1792" s="9">
        <f>(T1792/'Exhaust Gas Math'!$B$14)+('Exhaust Gas Math'!$D$10)</f>
        <v>1.2959252263351768E-2</v>
      </c>
      <c r="V1792">
        <f>('Exhaust Gas Math'!$E$10*((-0.000000001)*V1791^3+(0.000002)*V1791^2-0.0012*V1791+1.3446)*$B$18+T1792*'Exhaust Gas Math'!$D$14*$B$17)/('Exhaust Gas Math'!$E$10*((-0.000000001)*V1791^3+(0.000002)*V1791^2-0.0012*V1791+1.3446)+T1792*'Exhaust Gas Math'!$D$14)</f>
        <v>318.24861583109958</v>
      </c>
      <c r="W1792">
        <f t="shared" si="385"/>
        <v>86475.775012951082</v>
      </c>
      <c r="X1792" s="9">
        <f t="shared" si="386"/>
        <v>86333.512528473701</v>
      </c>
    </row>
    <row r="1793" spans="3:24" x14ac:dyDescent="0.2">
      <c r="C1793" s="1"/>
      <c r="D1793" s="1"/>
      <c r="E1793">
        <f t="shared" si="379"/>
        <v>0.22362500000001101</v>
      </c>
      <c r="F1793">
        <f t="shared" si="380"/>
        <v>87272.144459892952</v>
      </c>
      <c r="H1793" s="1">
        <v>0.22362500000001101</v>
      </c>
      <c r="I1793" s="1">
        <f t="shared" si="387"/>
        <v>130.50000000039654</v>
      </c>
      <c r="J1793" s="1">
        <f t="shared" si="388"/>
        <v>1</v>
      </c>
      <c r="K1793" s="1">
        <f t="shared" si="389"/>
        <v>7.5788460316316775E-3</v>
      </c>
      <c r="L1793" s="1">
        <f t="shared" si="390"/>
        <v>1</v>
      </c>
      <c r="M1793" s="10">
        <f t="shared" si="381"/>
        <v>5.228750313223339E-2</v>
      </c>
      <c r="N1793" s="9">
        <f t="shared" si="382"/>
        <v>15.145535941953543</v>
      </c>
      <c r="O1793">
        <f>((-0.0000000008)*V1793^3+(0.000003)*V1793^2-0.004*V1793+2.013)*('Exhaust Gas Math'!$E$10/(T1793+'Exhaust Gas Math'!$E$10))+(357.45*V1793^-1.004)*(T1793/(T1793+'Exhaust Gas Math'!$E$10))</f>
        <v>1.099156571617802</v>
      </c>
      <c r="P1793">
        <f t="shared" si="391"/>
        <v>-126.0662565705891</v>
      </c>
      <c r="Q1793" s="9">
        <f t="shared" si="383"/>
        <v>3.7062524308146725E-4</v>
      </c>
      <c r="R1793" s="10">
        <f t="shared" si="384"/>
        <v>4.1039453937558837E-4</v>
      </c>
      <c r="S1793">
        <f t="shared" si="392"/>
        <v>3.2168525254996341E-4</v>
      </c>
      <c r="T1793" s="9">
        <f>S1793*'Exhaust Gas Math'!$C$14</f>
        <v>3.8110614995672291E-4</v>
      </c>
      <c r="U1793" s="9">
        <f>(T1793/'Exhaust Gas Math'!$B$14)+('Exhaust Gas Math'!$D$10)</f>
        <v>1.3595793411356468E-2</v>
      </c>
      <c r="V1793">
        <f>('Exhaust Gas Math'!$E$10*((-0.000000001)*V1792^3+(0.000002)*V1792^2-0.0012*V1792+1.3446)*$B$18+T1793*'Exhaust Gas Math'!$D$14*$B$17)/('Exhaust Gas Math'!$E$10*((-0.000000001)*V1792^3+(0.000002)*V1792^2-0.0012*V1792+1.3446)+T1793*'Exhaust Gas Math'!$D$14)</f>
        <v>317.29667444339424</v>
      </c>
      <c r="W1793">
        <f t="shared" si="385"/>
        <v>87398.210716463538</v>
      </c>
      <c r="X1793" s="9">
        <f t="shared" si="386"/>
        <v>87272.144459892952</v>
      </c>
    </row>
    <row r="1794" spans="3:24" x14ac:dyDescent="0.2">
      <c r="C1794" s="1"/>
      <c r="D1794" s="1"/>
      <c r="E1794">
        <f t="shared" si="379"/>
        <v>0.223750000000011</v>
      </c>
      <c r="F1794">
        <f t="shared" si="380"/>
        <v>88062.104681454002</v>
      </c>
      <c r="H1794" s="1">
        <v>0.223750000000011</v>
      </c>
      <c r="I1794" s="1">
        <f t="shared" si="387"/>
        <v>135.00000000039563</v>
      </c>
      <c r="J1794" s="1">
        <f t="shared" si="388"/>
        <v>1</v>
      </c>
      <c r="K1794" s="1">
        <f t="shared" si="389"/>
        <v>7.5302202611736754E-3</v>
      </c>
      <c r="L1794" s="1">
        <f t="shared" si="390"/>
        <v>0.99</v>
      </c>
      <c r="M1794" s="10">
        <f t="shared" si="381"/>
        <v>5.4115284963768384E-2</v>
      </c>
      <c r="N1794" s="9">
        <f t="shared" si="382"/>
        <v>14.08393891386474</v>
      </c>
      <c r="O1794">
        <f>((-0.0000000008)*V1794^3+(0.000003)*V1794^2-0.004*V1794+2.013)*('Exhaust Gas Math'!$E$10/(T1794+'Exhaust Gas Math'!$E$10))+(357.45*V1794^-1.004)*(T1794/(T1794+'Exhaust Gas Math'!$E$10))</f>
        <v>1.1020205398523293</v>
      </c>
      <c r="P1794">
        <f t="shared" si="391"/>
        <v>-109.29692888172796</v>
      </c>
      <c r="Q1794" s="9">
        <f t="shared" si="383"/>
        <v>3.8358095993601599E-4</v>
      </c>
      <c r="R1794" s="10">
        <f t="shared" si="384"/>
        <v>4.2335025623013711E-4</v>
      </c>
      <c r="S1794">
        <f t="shared" si="392"/>
        <v>3.3609436555977445E-4</v>
      </c>
      <c r="T1794" s="9">
        <f>S1794*'Exhaust Gas Math'!$C$14</f>
        <v>3.9817687837815562E-4</v>
      </c>
      <c r="U1794" s="9">
        <f>(T1794/'Exhaust Gas Math'!$B$14)+('Exhaust Gas Math'!$D$10)</f>
        <v>1.4185048793525357E-2</v>
      </c>
      <c r="V1794">
        <f>('Exhaust Gas Math'!$E$10*((-0.000000001)*V1793^3+(0.000002)*V1793^2-0.0012*V1793+1.3446)*$B$18+T1794*'Exhaust Gas Math'!$D$14*$B$17)/('Exhaust Gas Math'!$E$10*((-0.000000001)*V1793^3+(0.000002)*V1793^2-0.0012*V1793+1.3446)+T1794*'Exhaust Gas Math'!$D$14)</f>
        <v>316.49197294710297</v>
      </c>
      <c r="W1794">
        <f t="shared" si="385"/>
        <v>88171.401610335728</v>
      </c>
      <c r="X1794" s="9">
        <f t="shared" si="386"/>
        <v>88062.104681454002</v>
      </c>
    </row>
    <row r="1795" spans="3:24" x14ac:dyDescent="0.2">
      <c r="C1795" s="1"/>
      <c r="D1795" s="1"/>
      <c r="E1795">
        <f t="shared" ref="E1795:E1858" si="393">H1795</f>
        <v>0.22387500000001101</v>
      </c>
      <c r="F1795">
        <f t="shared" ref="F1795:F1858" si="394">X1795</f>
        <v>88721.555780670009</v>
      </c>
      <c r="H1795" s="1">
        <v>0.22387500000001101</v>
      </c>
      <c r="I1795" s="1">
        <f t="shared" si="387"/>
        <v>139.50000000039654</v>
      </c>
      <c r="J1795" s="1">
        <f t="shared" si="388"/>
        <v>1</v>
      </c>
      <c r="K1795" s="1">
        <f t="shared" si="389"/>
        <v>7.4537851578042758E-3</v>
      </c>
      <c r="L1795" s="1">
        <f t="shared" si="390"/>
        <v>0.98</v>
      </c>
      <c r="M1795" s="10">
        <f t="shared" si="381"/>
        <v>5.5804869109663702E-2</v>
      </c>
      <c r="N1795" s="9">
        <f t="shared" si="382"/>
        <v>12.9355097189866</v>
      </c>
      <c r="O1795">
        <f>((-0.0000000008)*V1795^3+(0.000003)*V1795^2-0.004*V1795+2.013)*('Exhaust Gas Math'!$E$10/(T1795+'Exhaust Gas Math'!$E$10))+(357.45*V1795^-1.004)*(T1795/(T1795+'Exhaust Gas Math'!$E$10))</f>
        <v>1.1044517930485893</v>
      </c>
      <c r="P1795">
        <f t="shared" si="391"/>
        <v>-92.402529933598217</v>
      </c>
      <c r="Q1795" s="9">
        <f t="shared" si="383"/>
        <v>3.9555710140896791E-4</v>
      </c>
      <c r="R1795" s="10">
        <f t="shared" si="384"/>
        <v>4.3532639770308909E-4</v>
      </c>
      <c r="S1795">
        <f t="shared" si="392"/>
        <v>3.4927947072977263E-4</v>
      </c>
      <c r="T1795" s="9">
        <f>S1795*'Exhaust Gas Math'!$C$14</f>
        <v>4.1379750328489432E-4</v>
      </c>
      <c r="U1795" s="9">
        <f>(T1795/'Exhaust Gas Math'!$B$14)+('Exhaust Gas Math'!$D$10)</f>
        <v>1.4724248824824588E-2</v>
      </c>
      <c r="V1795">
        <f>('Exhaust Gas Math'!$E$10*((-0.000000001)*V1794^3+(0.000002)*V1794^2-0.0012*V1794+1.3446)*$B$18+T1795*'Exhaust Gas Math'!$D$14*$B$17)/('Exhaust Gas Math'!$E$10*((-0.000000001)*V1794^3+(0.000002)*V1794^2-0.0012*V1794+1.3446)+T1795*'Exhaust Gas Math'!$D$14)</f>
        <v>315.8123022377597</v>
      </c>
      <c r="W1795">
        <f t="shared" si="385"/>
        <v>88813.958310603601</v>
      </c>
      <c r="X1795" s="9">
        <f t="shared" si="386"/>
        <v>88721.555780670009</v>
      </c>
    </row>
    <row r="1796" spans="3:24" x14ac:dyDescent="0.2">
      <c r="C1796" s="1"/>
      <c r="D1796" s="1"/>
      <c r="E1796">
        <f t="shared" si="393"/>
        <v>0.224000000000011</v>
      </c>
      <c r="F1796">
        <f t="shared" si="394"/>
        <v>89266.288677158533</v>
      </c>
      <c r="H1796" s="1">
        <v>0.224000000000011</v>
      </c>
      <c r="I1796" s="1">
        <f t="shared" si="387"/>
        <v>144.00000000039563</v>
      </c>
      <c r="J1796" s="1">
        <f t="shared" si="388"/>
        <v>1</v>
      </c>
      <c r="K1796" s="1">
        <f t="shared" si="389"/>
        <v>7.3501105563018847E-3</v>
      </c>
      <c r="L1796" s="1">
        <f t="shared" si="390"/>
        <v>0.97</v>
      </c>
      <c r="M1796" s="10">
        <f t="shared" ref="M1796:M1859" si="395">-(($B$3/1000)/2)*COS($B$10*H1796)+(($B$3/1000)/2)</f>
        <v>5.7345838721814417E-2</v>
      </c>
      <c r="N1796" s="9">
        <f t="shared" ref="N1796:N1859" si="396">($B$3/1000/2)*$B$10*SIN($B$10*H1796)</f>
        <v>11.707328805198296</v>
      </c>
      <c r="O1796">
        <f>((-0.0000000008)*V1796^3+(0.000003)*V1796^2-0.004*V1796+2.013)*('Exhaust Gas Math'!$E$10/(T1796+'Exhaust Gas Math'!$E$10))+(357.45*V1796^-1.004)*(T1796/(T1796+'Exhaust Gas Math'!$E$10))</f>
        <v>1.1065066830272048</v>
      </c>
      <c r="P1796">
        <f t="shared" si="391"/>
        <v>-75.829759287387688</v>
      </c>
      <c r="Q1796" s="9">
        <f t="shared" ref="Q1796:Q1859" si="397">M1796*$B$4*J1796</f>
        <v>4.0647983060565881E-4</v>
      </c>
      <c r="R1796" s="10">
        <f t="shared" ref="R1796:R1859" si="398">$B$7+J1796*Q1796</f>
        <v>4.4624912689977998E-4</v>
      </c>
      <c r="S1796">
        <f t="shared" si="392"/>
        <v>3.6118211641070544E-4</v>
      </c>
      <c r="T1796" s="9">
        <f>S1796*'Exhaust Gas Math'!$C$14</f>
        <v>4.2789877598484432E-4</v>
      </c>
      <c r="U1796" s="9">
        <f>(T1796/'Exhaust Gas Math'!$B$14)+('Exhaust Gas Math'!$D$10)</f>
        <v>1.5211003146534978E-2</v>
      </c>
      <c r="V1796">
        <f>('Exhaust Gas Math'!$E$10*((-0.000000001)*V1795^3+(0.000002)*V1795^2-0.0012*V1795+1.3446)*$B$18+T1796*'Exhaust Gas Math'!$D$14*$B$17)/('Exhaust Gas Math'!$E$10*((-0.000000001)*V1795^3+(0.000002)*V1795^2-0.0012*V1795+1.3446)+T1796*'Exhaust Gas Math'!$D$14)</f>
        <v>315.2402994773575</v>
      </c>
      <c r="W1796">
        <f t="shared" ref="W1796:W1859" si="399">(U1796*$B$15*V1796)/R1796</f>
        <v>89342.118436445919</v>
      </c>
      <c r="X1796" s="9">
        <f t="shared" ref="X1796:X1859" si="400">P1796+W1796</f>
        <v>89266.288677158533</v>
      </c>
    </row>
    <row r="1797" spans="3:24" x14ac:dyDescent="0.2">
      <c r="C1797" s="1"/>
      <c r="D1797" s="1"/>
      <c r="E1797">
        <f t="shared" si="393"/>
        <v>0.22412500000001101</v>
      </c>
      <c r="F1797">
        <f t="shared" si="394"/>
        <v>89685.65488920729</v>
      </c>
      <c r="H1797" s="1">
        <v>0.22412500000001101</v>
      </c>
      <c r="I1797" s="1">
        <f t="shared" ref="I1797:I1860" si="401">($B$9*360*H1797)-(720*FLOOR(H1797/(1/($B$9/2)),1))</f>
        <v>148.50000000039654</v>
      </c>
      <c r="J1797" s="1">
        <f t="shared" ref="J1797:J1860" si="402">IF(I1797&lt;=$B$12,1,0)</f>
        <v>1</v>
      </c>
      <c r="K1797" s="1">
        <f t="shared" ref="K1797:K1860" si="403">-0.0038*COS(0.549848656*(I1797+(327.363-$B$12)/2)*2*PI()/180)+0.0038</f>
        <v>7.2199693658529483E-3</v>
      </c>
      <c r="L1797" s="1">
        <f t="shared" ref="L1797:L1860" si="404">ROUND((-0.0038*COS(0.549848656*(I1797+38.606)*2*PI()/180)+0.0038)/0.0076,2)*J1797</f>
        <v>0.95</v>
      </c>
      <c r="M1797" s="10">
        <f t="shared" si="395"/>
        <v>5.8728693210139446E-2</v>
      </c>
      <c r="N1797" s="9">
        <f t="shared" si="396"/>
        <v>10.406968316243153</v>
      </c>
      <c r="O1797">
        <f>((-0.0000000008)*V1797^3+(0.000003)*V1797^2-0.004*V1797+2.013)*('Exhaust Gas Math'!$E$10/(T1797+'Exhaust Gas Math'!$E$10))+(357.45*V1797^-1.004)*(T1797/(T1797+'Exhaust Gas Math'!$E$10))</f>
        <v>1.1082126621211492</v>
      </c>
      <c r="P1797">
        <f t="shared" ref="P1797:P1860" si="405">J1797*SIGN(N1797)*-0.5*O1797*N1797^2</f>
        <v>-60.012480386952838</v>
      </c>
      <c r="Q1797" s="9">
        <f t="shared" si="397"/>
        <v>4.1628180526843083E-4</v>
      </c>
      <c r="R1797" s="10">
        <f t="shared" si="398"/>
        <v>4.5605110156255195E-4</v>
      </c>
      <c r="S1797">
        <f t="shared" ref="S1797:S1860" si="406">J1797*(1.5603*L1797*(Q1797-Q1796)*$B$14+S1796)</f>
        <v>3.7164322682007049E-4</v>
      </c>
      <c r="T1797" s="9">
        <f>S1797*'Exhaust Gas Math'!$C$14</f>
        <v>4.402922366137741E-4</v>
      </c>
      <c r="U1797" s="9">
        <f>(T1797/'Exhaust Gas Math'!$B$14)+('Exhaust Gas Math'!$D$10)</f>
        <v>1.5638806412980603E-2</v>
      </c>
      <c r="V1797">
        <f>('Exhaust Gas Math'!$E$10*((-0.000000001)*V1796^3+(0.000002)*V1796^2-0.0012*V1796+1.3446)*$B$18+T1797*'Exhaust Gas Math'!$D$14*$B$17)/('Exhaust Gas Math'!$E$10*((-0.000000001)*V1796^3+(0.000002)*V1796^2-0.0012*V1796+1.3446)+T1797*'Exhaust Gas Math'!$D$14)</f>
        <v>314.76711890105537</v>
      </c>
      <c r="W1797">
        <f t="shared" si="399"/>
        <v>89745.667369594245</v>
      </c>
      <c r="X1797" s="9">
        <f t="shared" si="400"/>
        <v>89685.65488920729</v>
      </c>
    </row>
    <row r="1798" spans="3:24" x14ac:dyDescent="0.2">
      <c r="C1798" s="1"/>
      <c r="D1798" s="1"/>
      <c r="E1798">
        <f t="shared" si="393"/>
        <v>0.224250000000011</v>
      </c>
      <c r="F1798">
        <f t="shared" si="394"/>
        <v>89998.949192661326</v>
      </c>
      <c r="H1798" s="1">
        <v>0.224250000000011</v>
      </c>
      <c r="I1798" s="1">
        <f t="shared" si="401"/>
        <v>153.00000000039563</v>
      </c>
      <c r="J1798" s="1">
        <f t="shared" si="402"/>
        <v>1</v>
      </c>
      <c r="K1798" s="1">
        <f t="shared" si="403"/>
        <v>7.064331807902227E-3</v>
      </c>
      <c r="L1798" s="1">
        <f t="shared" si="404"/>
        <v>0.93</v>
      </c>
      <c r="M1798" s="10">
        <f t="shared" si="395"/>
        <v>5.9944906816870897E-2</v>
      </c>
      <c r="N1798" s="9">
        <f t="shared" si="396"/>
        <v>9.0424454069506996</v>
      </c>
      <c r="O1798">
        <f>((-0.0000000008)*V1798^3+(0.000003)*V1798^2-0.004*V1798+2.013)*('Exhaust Gas Math'!$E$10/(T1798+'Exhaust Gas Math'!$E$10))+(357.45*V1798^-1.004)*(T1798/(T1798+'Exhaust Gas Math'!$E$10))</f>
        <v>1.1096122171752261</v>
      </c>
      <c r="P1798">
        <f t="shared" si="405"/>
        <v>-45.364175820295706</v>
      </c>
      <c r="Q1798" s="9">
        <f t="shared" si="397"/>
        <v>4.2490259296398928E-4</v>
      </c>
      <c r="R1798" s="10">
        <f t="shared" si="398"/>
        <v>4.6467188925811045E-4</v>
      </c>
      <c r="S1798">
        <f t="shared" si="406"/>
        <v>3.8065002649177845E-4</v>
      </c>
      <c r="T1798" s="9">
        <f>S1798*'Exhaust Gas Math'!$C$14</f>
        <v>4.509627498533668E-4</v>
      </c>
      <c r="U1798" s="9">
        <f>(T1798/'Exhaust Gas Math'!$B$14)+('Exhaust Gas Math'!$D$10)</f>
        <v>1.6007136176169858E-2</v>
      </c>
      <c r="V1798">
        <f>('Exhaust Gas Math'!$E$10*((-0.000000001)*V1797^3+(0.000002)*V1797^2-0.0012*V1797+1.3446)*$B$18+T1798*'Exhaust Gas Math'!$D$14*$B$17)/('Exhaust Gas Math'!$E$10*((-0.000000001)*V1797^3+(0.000002)*V1797^2-0.0012*V1797+1.3446)+T1798*'Exhaust Gas Math'!$D$14)</f>
        <v>314.3800752052698</v>
      </c>
      <c r="W1798">
        <f t="shared" si="399"/>
        <v>90044.313368481628</v>
      </c>
      <c r="X1798" s="9">
        <f t="shared" si="400"/>
        <v>89998.949192661326</v>
      </c>
    </row>
    <row r="1799" spans="3:24" x14ac:dyDescent="0.2">
      <c r="C1799" s="1"/>
      <c r="D1799" s="1"/>
      <c r="E1799">
        <f t="shared" si="393"/>
        <v>0.22437500000001101</v>
      </c>
      <c r="F1799">
        <f t="shared" si="394"/>
        <v>90223.660179741637</v>
      </c>
      <c r="H1799" s="1">
        <v>0.22437500000001101</v>
      </c>
      <c r="I1799" s="1">
        <f t="shared" si="401"/>
        <v>157.50000000039654</v>
      </c>
      <c r="J1799" s="1">
        <f t="shared" si="402"/>
        <v>1</v>
      </c>
      <c r="K1799" s="1">
        <f t="shared" si="403"/>
        <v>6.884358183010828E-3</v>
      </c>
      <c r="L1799" s="1">
        <f t="shared" si="404"/>
        <v>0.91</v>
      </c>
      <c r="M1799" s="10">
        <f t="shared" si="395"/>
        <v>6.0986981180691735E-2</v>
      </c>
      <c r="N1799" s="9">
        <f t="shared" si="396"/>
        <v>7.6221728148061709</v>
      </c>
      <c r="O1799">
        <f>((-0.0000000008)*V1799^3+(0.000003)*V1799^2-0.004*V1799+2.013)*('Exhaust Gas Math'!$E$10/(T1799+'Exhaust Gas Math'!$E$10))+(357.45*V1799^-1.004)*(T1799/(T1799+'Exhaust Gas Math'!$E$10))</f>
        <v>1.1107393455517753</v>
      </c>
      <c r="P1799">
        <f t="shared" si="405"/>
        <v>-32.265599793323531</v>
      </c>
      <c r="Q1799" s="9">
        <f t="shared" si="397"/>
        <v>4.3228904366949205E-4</v>
      </c>
      <c r="R1799" s="10">
        <f t="shared" si="398"/>
        <v>4.7205833996361317E-4</v>
      </c>
      <c r="S1799">
        <f t="shared" si="406"/>
        <v>3.8820125827603198E-4</v>
      </c>
      <c r="T1799" s="9">
        <f>S1799*'Exhaust Gas Math'!$C$14</f>
        <v>4.5990882633625038E-4</v>
      </c>
      <c r="U1799" s="9">
        <f>(T1799/'Exhaust Gas Math'!$B$14)+('Exhaust Gas Math'!$D$10)</f>
        <v>1.6315941025423691E-2</v>
      </c>
      <c r="V1799">
        <f>('Exhaust Gas Math'!$E$10*((-0.000000001)*V1798^3+(0.000002)*V1798^2-0.0012*V1798+1.3446)*$B$18+T1799*'Exhaust Gas Math'!$D$14*$B$17)/('Exhaust Gas Math'!$E$10*((-0.000000001)*V1798^3+(0.000002)*V1798^2-0.0012*V1798+1.3446)+T1799*'Exhaust Gas Math'!$D$14)</f>
        <v>314.06911831210658</v>
      </c>
      <c r="W1799">
        <f t="shared" si="399"/>
        <v>90255.925779534955</v>
      </c>
      <c r="X1799" s="9">
        <f t="shared" si="400"/>
        <v>90223.660179741637</v>
      </c>
    </row>
    <row r="1800" spans="3:24" x14ac:dyDescent="0.2">
      <c r="C1800" s="1"/>
      <c r="D1800" s="1"/>
      <c r="E1800">
        <f t="shared" si="393"/>
        <v>0.224500000000011</v>
      </c>
      <c r="F1800">
        <f t="shared" si="394"/>
        <v>90361.294652130222</v>
      </c>
      <c r="H1800" s="1">
        <v>0.224500000000011</v>
      </c>
      <c r="I1800" s="1">
        <f t="shared" si="401"/>
        <v>162.00000000039563</v>
      </c>
      <c r="J1800" s="1">
        <f t="shared" si="402"/>
        <v>1</v>
      </c>
      <c r="K1800" s="1">
        <f t="shared" si="403"/>
        <v>6.6813902206477888E-3</v>
      </c>
      <c r="L1800" s="1">
        <f t="shared" si="404"/>
        <v>0.88</v>
      </c>
      <c r="M1800" s="10">
        <f t="shared" si="395"/>
        <v>6.1848491566624128E-2</v>
      </c>
      <c r="N1800" s="9">
        <f t="shared" si="396"/>
        <v>6.1549069926287023</v>
      </c>
      <c r="O1800">
        <f>((-0.0000000008)*V1800^3+(0.000003)*V1800^2-0.004*V1800+2.013)*('Exhaust Gas Math'!$E$10/(T1800+'Exhaust Gas Math'!$E$10))+(357.45*V1800^-1.004)*(T1800/(T1800+'Exhaust Gas Math'!$E$10))</f>
        <v>1.1116116325212744</v>
      </c>
      <c r="P1800">
        <f t="shared" si="405"/>
        <v>-21.055525089564487</v>
      </c>
      <c r="Q1800" s="9">
        <f t="shared" si="397"/>
        <v>4.3839561746009565E-4</v>
      </c>
      <c r="R1800" s="10">
        <f t="shared" si="398"/>
        <v>4.7816491375421682E-4</v>
      </c>
      <c r="S1800">
        <f t="shared" si="406"/>
        <v>3.9423825425339133E-4</v>
      </c>
      <c r="T1800" s="9">
        <f>S1800*'Exhaust Gas Math'!$C$14</f>
        <v>4.6706096115125347E-4</v>
      </c>
      <c r="U1800" s="9">
        <f>(T1800/'Exhaust Gas Math'!$B$14)+('Exhaust Gas Math'!$D$10)</f>
        <v>1.6562821757733083E-2</v>
      </c>
      <c r="V1800">
        <f>('Exhaust Gas Math'!$E$10*((-0.000000001)*V1799^3+(0.000002)*V1799^2-0.0012*V1799+1.3446)*$B$18+T1800*'Exhaust Gas Math'!$D$14*$B$17)/('Exhaust Gas Math'!$E$10*((-0.000000001)*V1799^3+(0.000002)*V1799^2-0.0012*V1799+1.3446)+T1800*'Exhaust Gas Math'!$D$14)</f>
        <v>313.8289253559131</v>
      </c>
      <c r="W1800">
        <f t="shared" si="399"/>
        <v>90382.350177219792</v>
      </c>
      <c r="X1800" s="9">
        <f t="shared" si="400"/>
        <v>90361.294652130222</v>
      </c>
    </row>
    <row r="1801" spans="3:24" x14ac:dyDescent="0.2">
      <c r="C1801" s="1"/>
      <c r="D1801" s="1"/>
      <c r="E1801">
        <f t="shared" si="393"/>
        <v>0.22462500000001101</v>
      </c>
      <c r="F1801">
        <f t="shared" si="394"/>
        <v>90433.394595155594</v>
      </c>
      <c r="H1801" s="1">
        <v>0.22462500000001101</v>
      </c>
      <c r="I1801" s="1">
        <f t="shared" si="401"/>
        <v>166.50000000039654</v>
      </c>
      <c r="J1801" s="1">
        <f t="shared" si="402"/>
        <v>1</v>
      </c>
      <c r="K1801" s="1">
        <f t="shared" si="403"/>
        <v>6.4569410764017572E-3</v>
      </c>
      <c r="L1801" s="1">
        <f t="shared" si="404"/>
        <v>0.85</v>
      </c>
      <c r="M1801" s="10">
        <f t="shared" si="395"/>
        <v>6.2524126476657504E-2</v>
      </c>
      <c r="N1801" s="9">
        <f t="shared" si="396"/>
        <v>4.6496941221274142</v>
      </c>
      <c r="O1801">
        <f>((-0.0000000008)*V1801^3+(0.000003)*V1801^2-0.004*V1801+2.013)*('Exhaust Gas Math'!$E$10/(T1801+'Exhaust Gas Math'!$E$10))+(357.45*V1801^-1.004)*(T1801/(T1801+'Exhaust Gas Math'!$E$10))</f>
        <v>1.112256028213124</v>
      </c>
      <c r="P1801">
        <f t="shared" si="405"/>
        <v>-12.023296039590466</v>
      </c>
      <c r="Q1801" s="9">
        <f t="shared" si="397"/>
        <v>4.431846652777391E-4</v>
      </c>
      <c r="R1801" s="10">
        <f t="shared" si="398"/>
        <v>4.8295396157186027E-4</v>
      </c>
      <c r="S1801">
        <f t="shared" si="406"/>
        <v>3.9881133325503121E-4</v>
      </c>
      <c r="T1801" s="9">
        <f>S1801*'Exhaust Gas Math'!$C$14</f>
        <v>4.724787678985249E-4</v>
      </c>
      <c r="U1801" s="9">
        <f>(T1801/'Exhaust Gas Math'!$B$14)+('Exhaust Gas Math'!$D$10)</f>
        <v>1.6749836143210177E-2</v>
      </c>
      <c r="V1801">
        <f>('Exhaust Gas Math'!$E$10*((-0.000000001)*V1800^3+(0.000002)*V1800^2-0.0012*V1800+1.3446)*$B$18+T1801*'Exhaust Gas Math'!$D$14*$B$17)/('Exhaust Gas Math'!$E$10*((-0.000000001)*V1800^3+(0.000002)*V1800^2-0.0012*V1800+1.3446)+T1801*'Exhaust Gas Math'!$D$14)</f>
        <v>313.65174048250401</v>
      </c>
      <c r="W1801">
        <f t="shared" si="399"/>
        <v>90445.417891195189</v>
      </c>
      <c r="X1801" s="9">
        <f t="shared" si="400"/>
        <v>90433.394595155594</v>
      </c>
    </row>
    <row r="1802" spans="3:24" x14ac:dyDescent="0.2">
      <c r="C1802" s="1"/>
      <c r="D1802" s="1"/>
      <c r="E1802">
        <f t="shared" si="393"/>
        <v>0.224750000000011</v>
      </c>
      <c r="F1802">
        <f t="shared" si="394"/>
        <v>90460.430289792537</v>
      </c>
      <c r="H1802" s="1">
        <v>0.224750000000011</v>
      </c>
      <c r="I1802" s="1">
        <f t="shared" si="401"/>
        <v>171.00000000039563</v>
      </c>
      <c r="J1802" s="1">
        <f t="shared" si="402"/>
        <v>1</v>
      </c>
      <c r="K1802" s="1">
        <f t="shared" si="403"/>
        <v>6.2126840511873335E-3</v>
      </c>
      <c r="L1802" s="1">
        <f t="shared" si="404"/>
        <v>0.82</v>
      </c>
      <c r="M1802" s="10">
        <f t="shared" si="395"/>
        <v>6.3009720396900143E-2</v>
      </c>
      <c r="N1802" s="9">
        <f t="shared" si="396"/>
        <v>3.1158143411830177</v>
      </c>
      <c r="O1802">
        <f>((-0.0000000008)*V1802^3+(0.000003)*V1802^2-0.004*V1802+2.013)*('Exhaust Gas Math'!$E$10/(T1802+'Exhaust Gas Math'!$E$10))+(357.45*V1802^-1.004)*(T1802/(T1802+'Exhaust Gas Math'!$E$10))</f>
        <v>1.1126947081649585</v>
      </c>
      <c r="P1802">
        <f t="shared" si="405"/>
        <v>-5.4011864661439093</v>
      </c>
      <c r="Q1802" s="9">
        <f t="shared" si="397"/>
        <v>4.4662666105010679E-4</v>
      </c>
      <c r="R1802" s="10">
        <f t="shared" si="398"/>
        <v>4.8639595734422791E-4</v>
      </c>
      <c r="S1802">
        <f t="shared" si="406"/>
        <v>4.0198210361557158E-4</v>
      </c>
      <c r="T1802" s="9">
        <f>S1802*'Exhaust Gas Math'!$C$14</f>
        <v>4.7623523505057361E-4</v>
      </c>
      <c r="U1802" s="9">
        <f>(T1802/'Exhaust Gas Math'!$B$14)+('Exhaust Gas Math'!$D$10)</f>
        <v>1.6879503632062396E-2</v>
      </c>
      <c r="V1802">
        <f>('Exhaust Gas Math'!$E$10*((-0.000000001)*V1801^3+(0.000002)*V1801^2-0.0012*V1801+1.3446)*$B$18+T1802*'Exhaust Gas Math'!$D$14*$B$17)/('Exhaust Gas Math'!$E$10*((-0.000000001)*V1801^3+(0.000002)*V1801^2-0.0012*V1801+1.3446)+T1802*'Exhaust Gas Math'!$D$14)</f>
        <v>313.53124470685196</v>
      </c>
      <c r="W1802">
        <f t="shared" si="399"/>
        <v>90465.831476258682</v>
      </c>
      <c r="X1802" s="9">
        <f t="shared" si="400"/>
        <v>90460.430289792537</v>
      </c>
    </row>
    <row r="1803" spans="3:24" x14ac:dyDescent="0.2">
      <c r="C1803" s="1"/>
      <c r="D1803" s="1"/>
      <c r="E1803">
        <f t="shared" si="393"/>
        <v>0.22487500000001101</v>
      </c>
      <c r="F1803">
        <f t="shared" si="394"/>
        <v>90457.324011747856</v>
      </c>
      <c r="H1803" s="1">
        <v>0.22487500000001101</v>
      </c>
      <c r="I1803" s="1">
        <f t="shared" si="401"/>
        <v>175.50000000039654</v>
      </c>
      <c r="J1803" s="1">
        <f t="shared" si="402"/>
        <v>1</v>
      </c>
      <c r="K1803" s="1">
        <f t="shared" si="403"/>
        <v>5.9504401165434116E-3</v>
      </c>
      <c r="L1803" s="1">
        <f t="shared" si="404"/>
        <v>0.78</v>
      </c>
      <c r="M1803" s="10">
        <f t="shared" si="395"/>
        <v>6.3302279479357335E-2</v>
      </c>
      <c r="N1803" s="9">
        <f t="shared" si="396"/>
        <v>1.562724528711821</v>
      </c>
      <c r="O1803">
        <f>((-0.0000000008)*V1803^3+(0.000003)*V1803^2-0.004*V1803+2.013)*('Exhaust Gas Math'!$E$10/(T1803+'Exhaust Gas Math'!$E$10))+(357.45*V1803^-1.004)*(T1803/(T1803+'Exhaust Gas Math'!$E$10))</f>
        <v>1.1129430085408931</v>
      </c>
      <c r="P1803">
        <f t="shared" si="405"/>
        <v>-1.3589634859950563</v>
      </c>
      <c r="Q1803" s="9">
        <f t="shared" si="397"/>
        <v>4.4870038372868203E-4</v>
      </c>
      <c r="R1803" s="10">
        <f t="shared" si="398"/>
        <v>4.8846968002280321E-4</v>
      </c>
      <c r="S1803">
        <f t="shared" si="406"/>
        <v>4.0379923314017751E-4</v>
      </c>
      <c r="T1803" s="9">
        <f>S1803*'Exhaust Gas Math'!$C$14</f>
        <v>4.783880202081328E-4</v>
      </c>
      <c r="U1803" s="9">
        <f>(T1803/'Exhaust Gas Math'!$B$14)+('Exhaust Gas Math'!$D$10)</f>
        <v>1.6953814476299855E-2</v>
      </c>
      <c r="V1803">
        <f>('Exhaust Gas Math'!$E$10*((-0.000000001)*V1802^3+(0.000002)*V1802^2-0.0012*V1802+1.3446)*$B$18+T1803*'Exhaust Gas Math'!$D$14*$B$17)/('Exhaust Gas Math'!$E$10*((-0.000000001)*V1802^3+(0.000002)*V1802^2-0.0012*V1802+1.3446)+T1803*'Exhaust Gas Math'!$D$14)</f>
        <v>313.46308810012323</v>
      </c>
      <c r="W1803">
        <f t="shared" si="399"/>
        <v>90458.682975233853</v>
      </c>
      <c r="X1803" s="9">
        <f t="shared" si="400"/>
        <v>90457.324011747856</v>
      </c>
    </row>
    <row r="1804" spans="3:24" x14ac:dyDescent="0.2">
      <c r="C1804" s="1"/>
      <c r="D1804" s="1"/>
      <c r="E1804">
        <f t="shared" si="393"/>
        <v>0.225000000000012</v>
      </c>
      <c r="F1804">
        <f t="shared" si="394"/>
        <v>90451.501083857365</v>
      </c>
      <c r="H1804" s="1">
        <v>0.225000000000012</v>
      </c>
      <c r="I1804" s="1">
        <f t="shared" si="401"/>
        <v>180.00000000043201</v>
      </c>
      <c r="J1804" s="1">
        <f t="shared" si="402"/>
        <v>1</v>
      </c>
      <c r="K1804" s="1">
        <f t="shared" si="403"/>
        <v>5.6721643390247956E-3</v>
      </c>
      <c r="L1804" s="1">
        <f t="shared" si="404"/>
        <v>0.75</v>
      </c>
      <c r="M1804" s="10">
        <f t="shared" si="395"/>
        <v>6.3399999999999998E-2</v>
      </c>
      <c r="N1804" s="9">
        <f t="shared" si="396"/>
        <v>-1.4997612956878949E-10</v>
      </c>
      <c r="O1804">
        <f>((-0.0000000008)*V1804^3+(0.000003)*V1804^2-0.004*V1804+2.013)*('Exhaust Gas Math'!$E$10/(T1804+'Exhaust Gas Math'!$E$10))+(357.45*V1804^-1.004)*(T1804/(T1804+'Exhaust Gas Math'!$E$10))</f>
        <v>1.1130219795839742</v>
      </c>
      <c r="P1804">
        <f t="shared" si="405"/>
        <v>1.2517512340228355E-20</v>
      </c>
      <c r="Q1804" s="9">
        <f t="shared" si="397"/>
        <v>4.4939304812356896E-4</v>
      </c>
      <c r="R1804" s="10">
        <f t="shared" si="398"/>
        <v>4.8916234441769013E-4</v>
      </c>
      <c r="S1804">
        <f t="shared" si="406"/>
        <v>4.0438284583806225E-4</v>
      </c>
      <c r="T1804" s="9">
        <f>S1804*'Exhaust Gas Math'!$C$14</f>
        <v>4.7907943638774824E-4</v>
      </c>
      <c r="U1804" s="9">
        <f>(T1804/'Exhaust Gas Math'!$B$14)+('Exhaust Gas Math'!$D$10)</f>
        <v>1.6977681103141948E-2</v>
      </c>
      <c r="V1804">
        <f>('Exhaust Gas Math'!$E$10*((-0.000000001)*V1803^3+(0.000002)*V1803^2-0.0012*V1803+1.3446)*$B$18+T1804*'Exhaust Gas Math'!$D$14*$B$17)/('Exhaust Gas Math'!$E$10*((-0.000000001)*V1803^3+(0.000002)*V1803^2-0.0012*V1803+1.3446)+T1804*'Exhaust Gas Math'!$D$14)</f>
        <v>313.44142035326098</v>
      </c>
      <c r="W1804">
        <f t="shared" si="399"/>
        <v>90451.501083857365</v>
      </c>
      <c r="X1804" s="9">
        <f t="shared" si="400"/>
        <v>90451.501083857365</v>
      </c>
    </row>
    <row r="1805" spans="3:24" x14ac:dyDescent="0.2">
      <c r="C1805" s="1"/>
      <c r="D1805" s="1"/>
      <c r="E1805">
        <f t="shared" si="393"/>
        <v>0.22512500000001201</v>
      </c>
      <c r="F1805">
        <f t="shared" si="394"/>
        <v>90466.579702545685</v>
      </c>
      <c r="H1805" s="1">
        <v>0.22512500000001201</v>
      </c>
      <c r="I1805" s="1">
        <f t="shared" si="401"/>
        <v>184.50000000043201</v>
      </c>
      <c r="J1805" s="1">
        <f t="shared" si="402"/>
        <v>1</v>
      </c>
      <c r="K1805" s="1">
        <f t="shared" si="403"/>
        <v>5.3799313049058923E-3</v>
      </c>
      <c r="L1805" s="1">
        <f t="shared" si="404"/>
        <v>0.71</v>
      </c>
      <c r="M1805" s="10">
        <f t="shared" si="395"/>
        <v>6.3302279479321363E-2</v>
      </c>
      <c r="N1805" s="9">
        <f t="shared" si="396"/>
        <v>-1.5627245289989971</v>
      </c>
      <c r="O1805">
        <f>((-0.0000000008)*V1805^3+(0.000003)*V1805^2-0.004*V1805+2.013)*('Exhaust Gas Math'!$E$10/(T1805+'Exhaust Gas Math'!$E$10))+(357.45*V1805^-1.004)*(T1805/(T1805+'Exhaust Gas Math'!$E$10))</f>
        <v>1.1129462406909696</v>
      </c>
      <c r="P1805">
        <f t="shared" si="405"/>
        <v>1.3589674331242239</v>
      </c>
      <c r="Q1805" s="9">
        <f t="shared" si="397"/>
        <v>4.4870038372842708E-4</v>
      </c>
      <c r="R1805" s="10">
        <f t="shared" si="398"/>
        <v>4.884696800225482E-4</v>
      </c>
      <c r="S1805">
        <f t="shared" si="406"/>
        <v>4.0383035915052804E-4</v>
      </c>
      <c r="T1805" s="9">
        <f>S1805*'Exhaust Gas Math'!$C$14</f>
        <v>4.7842489573747142E-4</v>
      </c>
      <c r="U1805" s="9">
        <f>(T1805/'Exhaust Gas Math'!$B$14)+('Exhaust Gas Math'!$D$10)</f>
        <v>1.695508736305645E-2</v>
      </c>
      <c r="V1805">
        <f>('Exhaust Gas Math'!$E$10*((-0.000000001)*V1804^3+(0.000002)*V1804^2-0.0012*V1804+1.3446)*$B$18+T1805*'Exhaust Gas Math'!$D$14*$B$17)/('Exhaust Gas Math'!$E$10*((-0.000000001)*V1804^3+(0.000002)*V1804^2-0.0012*V1804+1.3446)+T1805*'Exhaust Gas Math'!$D$14)</f>
        <v>313.46220851610627</v>
      </c>
      <c r="W1805">
        <f t="shared" si="399"/>
        <v>90465.220735112554</v>
      </c>
      <c r="X1805" s="9">
        <f t="shared" si="400"/>
        <v>90466.579702545685</v>
      </c>
    </row>
    <row r="1806" spans="3:24" x14ac:dyDescent="0.2">
      <c r="C1806" s="1"/>
      <c r="D1806" s="1"/>
      <c r="E1806">
        <f t="shared" si="393"/>
        <v>0.225250000000012</v>
      </c>
      <c r="F1806">
        <f t="shared" si="394"/>
        <v>90531.256117074241</v>
      </c>
      <c r="H1806" s="1">
        <v>0.225250000000012</v>
      </c>
      <c r="I1806" s="1">
        <f t="shared" si="401"/>
        <v>189.00000000043201</v>
      </c>
      <c r="J1806" s="1">
        <f t="shared" si="402"/>
        <v>1</v>
      </c>
      <c r="K1806" s="1">
        <f t="shared" si="403"/>
        <v>5.0759196538263385E-3</v>
      </c>
      <c r="L1806" s="1">
        <f t="shared" si="404"/>
        <v>0.67</v>
      </c>
      <c r="M1806" s="10">
        <f t="shared" si="395"/>
        <v>6.3009720396828423E-2</v>
      </c>
      <c r="N1806" s="9">
        <f t="shared" si="396"/>
        <v>-3.1158143414675354</v>
      </c>
      <c r="O1806">
        <f>((-0.0000000008)*V1806^3+(0.000003)*V1806^2-0.004*V1806+2.013)*('Exhaust Gas Math'!$E$10/(T1806+'Exhaust Gas Math'!$E$10))+(357.45*V1806^-1.004)*(T1806/(T1806+'Exhaust Gas Math'!$E$10))</f>
        <v>1.1127321631547757</v>
      </c>
      <c r="P1806">
        <f t="shared" si="405"/>
        <v>5.4013682792506081</v>
      </c>
      <c r="Q1806" s="9">
        <f t="shared" si="397"/>
        <v>4.466266610495984E-4</v>
      </c>
      <c r="R1806" s="10">
        <f t="shared" si="398"/>
        <v>4.8639595734371952E-4</v>
      </c>
      <c r="S1806">
        <f t="shared" si="406"/>
        <v>4.0226949148176552E-4</v>
      </c>
      <c r="T1806" s="9">
        <f>S1806*'Exhaust Gas Math'!$C$14</f>
        <v>4.7657570848652148E-4</v>
      </c>
      <c r="U1806" s="9">
        <f>(T1806/'Exhaust Gas Math'!$B$14)+('Exhaust Gas Math'!$D$10)</f>
        <v>1.6891256253254935E-2</v>
      </c>
      <c r="V1806">
        <f>('Exhaust Gas Math'!$E$10*((-0.000000001)*V1805^3+(0.000002)*V1805^2-0.0012*V1805+1.3446)*$B$18+T1806*'Exhaust Gas Math'!$D$14*$B$17)/('Exhaust Gas Math'!$E$10*((-0.000000001)*V1805^3+(0.000002)*V1805^2-0.0012*V1805+1.3446)+T1806*'Exhaust Gas Math'!$D$14)</f>
        <v>313.52097595689185</v>
      </c>
      <c r="W1806">
        <f t="shared" si="399"/>
        <v>90525.854748794984</v>
      </c>
      <c r="X1806" s="9">
        <f t="shared" si="400"/>
        <v>90531.256117074241</v>
      </c>
    </row>
    <row r="1807" spans="3:24" x14ac:dyDescent="0.2">
      <c r="C1807" s="1"/>
      <c r="D1807" s="1"/>
      <c r="E1807">
        <f t="shared" si="393"/>
        <v>0.22537500000001201</v>
      </c>
      <c r="F1807">
        <f t="shared" si="394"/>
        <v>90672.088092158534</v>
      </c>
      <c r="H1807" s="1">
        <v>0.22537500000001201</v>
      </c>
      <c r="I1807" s="1">
        <f t="shared" si="401"/>
        <v>193.50000000043201</v>
      </c>
      <c r="J1807" s="1">
        <f t="shared" si="402"/>
        <v>1</v>
      </c>
      <c r="K1807" s="1">
        <f t="shared" si="403"/>
        <v>4.7623958367251822E-3</v>
      </c>
      <c r="L1807" s="1">
        <f t="shared" si="404"/>
        <v>0.63</v>
      </c>
      <c r="M1807" s="10">
        <f t="shared" si="395"/>
        <v>6.2524126476550479E-2</v>
      </c>
      <c r="N1807" s="9">
        <f t="shared" si="396"/>
        <v>-4.649694122407519</v>
      </c>
      <c r="O1807">
        <f>((-0.0000000008)*V1807^3+(0.000003)*V1807^2-0.004*V1807+2.013)*('Exhaust Gas Math'!$E$10/(T1807+'Exhaust Gas Math'!$E$10))+(357.45*V1807^-1.004)*(T1807/(T1807+'Exhaust Gas Math'!$E$10))</f>
        <v>1.1123952524260292</v>
      </c>
      <c r="P1807">
        <f t="shared" si="405"/>
        <v>12.024801030794469</v>
      </c>
      <c r="Q1807" s="9">
        <f t="shared" si="397"/>
        <v>4.4318466527698048E-4</v>
      </c>
      <c r="R1807" s="10">
        <f t="shared" si="398"/>
        <v>4.8295396157110166E-4</v>
      </c>
      <c r="S1807">
        <f t="shared" si="406"/>
        <v>3.9983341181434396E-4</v>
      </c>
      <c r="T1807" s="9">
        <f>S1807*'Exhaust Gas Math'!$C$14</f>
        <v>4.7368964225973759E-4</v>
      </c>
      <c r="U1807" s="9">
        <f>(T1807/'Exhaust Gas Math'!$B$14)+('Exhaust Gas Math'!$D$10)</f>
        <v>1.6791633670349037E-2</v>
      </c>
      <c r="V1807">
        <f>('Exhaust Gas Math'!$E$10*((-0.000000001)*V1806^3+(0.000002)*V1806^2-0.0012*V1806+1.3446)*$B$18+T1807*'Exhaust Gas Math'!$D$14*$B$17)/('Exhaust Gas Math'!$E$10*((-0.000000001)*V1806^3+(0.000002)*V1806^2-0.0012*V1806+1.3446)+T1807*'Exhaust Gas Math'!$D$14)</f>
        <v>313.61350906256246</v>
      </c>
      <c r="W1807">
        <f t="shared" si="399"/>
        <v>90660.063291127735</v>
      </c>
      <c r="X1807" s="9">
        <f t="shared" si="400"/>
        <v>90672.088092158534</v>
      </c>
    </row>
    <row r="1808" spans="3:24" x14ac:dyDescent="0.2">
      <c r="C1808" s="1"/>
      <c r="D1808" s="1"/>
      <c r="E1808">
        <f t="shared" si="393"/>
        <v>0.225500000000012</v>
      </c>
      <c r="F1808">
        <f t="shared" si="394"/>
        <v>90916.650936978069</v>
      </c>
      <c r="H1808" s="1">
        <v>0.225500000000012</v>
      </c>
      <c r="I1808" s="1">
        <f t="shared" si="401"/>
        <v>198.00000000043201</v>
      </c>
      <c r="J1808" s="1">
        <f t="shared" si="402"/>
        <v>1</v>
      </c>
      <c r="K1808" s="1">
        <f t="shared" si="403"/>
        <v>4.4416972191183872E-3</v>
      </c>
      <c r="L1808" s="1">
        <f t="shared" si="404"/>
        <v>0.59</v>
      </c>
      <c r="M1808" s="10">
        <f t="shared" si="395"/>
        <v>6.184849156648245E-2</v>
      </c>
      <c r="N1808" s="9">
        <f t="shared" si="396"/>
        <v>-6.1549069929026672</v>
      </c>
      <c r="O1808">
        <f>((-0.0000000008)*V1808^3+(0.000003)*V1808^2-0.004*V1808+2.013)*('Exhaust Gas Math'!$E$10/(T1808+'Exhaust Gas Math'!$E$10))+(357.45*V1808^-1.004)*(T1808/(T1808+'Exhaust Gas Math'!$E$10))</f>
        <v>1.1119506787800142</v>
      </c>
      <c r="P1808">
        <f t="shared" si="405"/>
        <v>21.061947115821539</v>
      </c>
      <c r="Q1808" s="9">
        <f t="shared" si="397"/>
        <v>4.383956174590914E-4</v>
      </c>
      <c r="R1808" s="10">
        <f t="shared" si="398"/>
        <v>4.7816491375321252E-4</v>
      </c>
      <c r="S1808">
        <f t="shared" si="406"/>
        <v>3.9665915697774878E-4</v>
      </c>
      <c r="T1808" s="9">
        <f>S1808*'Exhaust Gas Math'!$C$14</f>
        <v>4.6992904698790928E-4</v>
      </c>
      <c r="U1808" s="9">
        <f>(T1808/'Exhaust Gas Math'!$B$14)+('Exhaust Gas Math'!$D$10)</f>
        <v>1.6661823685128866E-2</v>
      </c>
      <c r="V1808">
        <f>('Exhaust Gas Math'!$E$10*((-0.000000001)*V1807^3+(0.000002)*V1807^2-0.0012*V1807+1.3446)*$B$18+T1808*'Exhaust Gas Math'!$D$14*$B$17)/('Exhaust Gas Math'!$E$10*((-0.000000001)*V1807^3+(0.000002)*V1807^2-0.0012*V1807+1.3446)+T1808*'Exhaust Gas Math'!$D$14)</f>
        <v>313.73570122888185</v>
      </c>
      <c r="W1808">
        <f t="shared" si="399"/>
        <v>90895.588989862241</v>
      </c>
      <c r="X1808" s="9">
        <f t="shared" si="400"/>
        <v>90916.650936978069</v>
      </c>
    </row>
    <row r="1809" spans="3:24" x14ac:dyDescent="0.2">
      <c r="C1809" s="1"/>
      <c r="D1809" s="1"/>
      <c r="E1809">
        <f t="shared" si="393"/>
        <v>0.22562500000001201</v>
      </c>
      <c r="F1809">
        <f t="shared" si="394"/>
        <v>91308.727662567224</v>
      </c>
      <c r="H1809" s="1">
        <v>0.22562500000001201</v>
      </c>
      <c r="I1809" s="1">
        <f t="shared" si="401"/>
        <v>202.50000000043201</v>
      </c>
      <c r="J1809" s="1">
        <f t="shared" si="402"/>
        <v>1</v>
      </c>
      <c r="K1809" s="1">
        <f t="shared" si="403"/>
        <v>4.1162146557000047E-3</v>
      </c>
      <c r="L1809" s="1">
        <f t="shared" si="404"/>
        <v>0.54</v>
      </c>
      <c r="M1809" s="10">
        <f t="shared" si="395"/>
        <v>6.0986981180516285E-2</v>
      </c>
      <c r="N1809" s="9">
        <f t="shared" si="396"/>
        <v>-7.6221728150723074</v>
      </c>
      <c r="O1809">
        <f>((-0.0000000008)*V1809^3+(0.000003)*V1809^2-0.004*V1809+2.013)*('Exhaust Gas Math'!$E$10/(T1809+'Exhaust Gas Math'!$E$10))+(357.45*V1809^-1.004)*(T1809/(T1809+'Exhaust Gas Math'!$E$10))</f>
        <v>1.1114235866972506</v>
      </c>
      <c r="P1809">
        <f t="shared" si="405"/>
        <v>32.285476151854155</v>
      </c>
      <c r="Q1809" s="9">
        <f t="shared" si="397"/>
        <v>4.3228904366824841E-4</v>
      </c>
      <c r="R1809" s="10">
        <f t="shared" si="398"/>
        <v>4.7205833996236959E-4</v>
      </c>
      <c r="S1809">
        <f t="shared" si="406"/>
        <v>3.9295463671876939E-4</v>
      </c>
      <c r="T1809" s="9">
        <f>S1809*'Exhaust Gas Math'!$C$14</f>
        <v>4.6554023698762171E-4</v>
      </c>
      <c r="U1809" s="9">
        <f>(T1809/'Exhaust Gas Math'!$B$14)+('Exhaust Gas Math'!$D$10)</f>
        <v>1.651032869029671E-2</v>
      </c>
      <c r="V1809">
        <f>('Exhaust Gas Math'!$E$10*((-0.000000001)*V1808^3+(0.000002)*V1808^2-0.0012*V1808+1.3446)*$B$18+T1809*'Exhaust Gas Math'!$D$14*$B$17)/('Exhaust Gas Math'!$E$10*((-0.000000001)*V1808^3+(0.000002)*V1808^2-0.0012*V1808+1.3446)+T1809*'Exhaust Gas Math'!$D$14)</f>
        <v>313.88070631702288</v>
      </c>
      <c r="W1809">
        <f t="shared" si="399"/>
        <v>91276.44218641537</v>
      </c>
      <c r="X1809" s="9">
        <f t="shared" si="400"/>
        <v>91308.727662567224</v>
      </c>
    </row>
    <row r="1810" spans="3:24" x14ac:dyDescent="0.2">
      <c r="C1810" s="1"/>
      <c r="D1810" s="1"/>
      <c r="E1810">
        <f t="shared" si="393"/>
        <v>0.225750000000012</v>
      </c>
      <c r="F1810">
        <f t="shared" si="394"/>
        <v>91868.269651266484</v>
      </c>
      <c r="H1810" s="1">
        <v>0.225750000000012</v>
      </c>
      <c r="I1810" s="1">
        <f t="shared" si="401"/>
        <v>207.00000000043201</v>
      </c>
      <c r="J1810" s="1">
        <f t="shared" si="402"/>
        <v>1</v>
      </c>
      <c r="K1810" s="1">
        <f t="shared" si="403"/>
        <v>3.7883746661737392E-3</v>
      </c>
      <c r="L1810" s="1">
        <f t="shared" si="404"/>
        <v>0.5</v>
      </c>
      <c r="M1810" s="10">
        <f t="shared" si="395"/>
        <v>5.9944906816662757E-2</v>
      </c>
      <c r="N1810" s="9">
        <f t="shared" si="396"/>
        <v>-9.0424454072073672</v>
      </c>
      <c r="O1810">
        <f>((-0.0000000008)*V1810^3+(0.000003)*V1810^2-0.004*V1810+2.013)*('Exhaust Gas Math'!$E$10/(T1810+'Exhaust Gas Math'!$E$10))+(357.45*V1810^-1.004)*(T1810/(T1810+'Exhaust Gas Math'!$E$10))</f>
        <v>1.1108223011617149</v>
      </c>
      <c r="P1810">
        <f t="shared" si="405"/>
        <v>45.413647576943134</v>
      </c>
      <c r="Q1810" s="9">
        <f t="shared" si="397"/>
        <v>4.2490259296251395E-4</v>
      </c>
      <c r="R1810" s="10">
        <f t="shared" si="398"/>
        <v>4.6467188925663507E-4</v>
      </c>
      <c r="S1810">
        <f t="shared" si="406"/>
        <v>3.888056082657527E-4</v>
      </c>
      <c r="T1810" s="9">
        <f>S1810*'Exhaust Gas Math'!$C$14</f>
        <v>4.6062481034852046E-4</v>
      </c>
      <c r="U1810" s="9">
        <f>(T1810/'Exhaust Gas Math'!$B$14)+('Exhaust Gas Math'!$D$10)</f>
        <v>1.6340655696195874E-2</v>
      </c>
      <c r="V1810">
        <f>('Exhaust Gas Math'!$E$10*((-0.000000001)*V1809^3+(0.000002)*V1809^2-0.0012*V1809+1.3446)*$B$18+T1810*'Exhaust Gas Math'!$D$14*$B$17)/('Exhaust Gas Math'!$E$10*((-0.000000001)*V1809^3+(0.000002)*V1809^2-0.0012*V1809+1.3446)+T1810*'Exhaust Gas Math'!$D$14)</f>
        <v>314.04629904117263</v>
      </c>
      <c r="W1810">
        <f t="shared" si="399"/>
        <v>91822.856003689536</v>
      </c>
      <c r="X1810" s="9">
        <f t="shared" si="400"/>
        <v>91868.269651266484</v>
      </c>
    </row>
    <row r="1811" spans="3:24" x14ac:dyDescent="0.2">
      <c r="C1811" s="1"/>
      <c r="D1811" s="1"/>
      <c r="E1811">
        <f t="shared" si="393"/>
        <v>0.22587500000001201</v>
      </c>
      <c r="F1811">
        <f t="shared" si="394"/>
        <v>92629.131249369981</v>
      </c>
      <c r="H1811" s="1">
        <v>0.22587500000001201</v>
      </c>
      <c r="I1811" s="1">
        <f t="shared" si="401"/>
        <v>211.50000000043201</v>
      </c>
      <c r="J1811" s="1">
        <f t="shared" si="402"/>
        <v>1</v>
      </c>
      <c r="K1811" s="1">
        <f t="shared" si="403"/>
        <v>3.4606213451967675E-3</v>
      </c>
      <c r="L1811" s="1">
        <f t="shared" si="404"/>
        <v>0.46</v>
      </c>
      <c r="M1811" s="10">
        <f t="shared" si="395"/>
        <v>5.8728693209899895E-2</v>
      </c>
      <c r="N1811" s="9">
        <f t="shared" si="396"/>
        <v>-10.40696831648877</v>
      </c>
      <c r="O1811">
        <f>((-0.0000000008)*V1811^3+(0.000003)*V1811^2-0.004*V1811+2.013)*('Exhaust Gas Math'!$E$10/(T1811+'Exhaust Gas Math'!$E$10))+(357.45*V1811^-1.004)*(T1811/(T1811+'Exhaust Gas Math'!$E$10))</f>
        <v>1.1101634206713185</v>
      </c>
      <c r="P1811">
        <f t="shared" si="405"/>
        <v>60.118118831971529</v>
      </c>
      <c r="Q1811" s="9">
        <f t="shared" si="397"/>
        <v>4.1628180526673281E-4</v>
      </c>
      <c r="R1811" s="10">
        <f t="shared" si="398"/>
        <v>4.5605110156085398E-4</v>
      </c>
      <c r="S1811">
        <f t="shared" si="406"/>
        <v>3.843506320839326E-4</v>
      </c>
      <c r="T1811" s="9">
        <f>S1811*'Exhaust Gas Math'!$C$14</f>
        <v>4.5534692207933831E-4</v>
      </c>
      <c r="U1811" s="9">
        <f>(T1811/'Exhaust Gas Math'!$B$14)+('Exhaust Gas Math'!$D$10)</f>
        <v>1.6158471082140569E-2</v>
      </c>
      <c r="V1811">
        <f>('Exhaust Gas Math'!$E$10*((-0.000000001)*V1810^3+(0.000002)*V1810^2-0.0012*V1810+1.3446)*$B$18+T1811*'Exhaust Gas Math'!$D$14*$B$17)/('Exhaust Gas Math'!$E$10*((-0.000000001)*V1810^3+(0.000002)*V1810^2-0.0012*V1810+1.3446)+T1811*'Exhaust Gas Math'!$D$14)</f>
        <v>314.22796991521813</v>
      </c>
      <c r="W1811">
        <f t="shared" si="399"/>
        <v>92569.013130538005</v>
      </c>
      <c r="X1811" s="9">
        <f t="shared" si="400"/>
        <v>92629.131249369981</v>
      </c>
    </row>
    <row r="1812" spans="3:24" x14ac:dyDescent="0.2">
      <c r="C1812" s="1"/>
      <c r="D1812" s="1"/>
      <c r="E1812">
        <f t="shared" si="393"/>
        <v>0.226000000000012</v>
      </c>
      <c r="F1812">
        <f t="shared" si="394"/>
        <v>93653.447087769848</v>
      </c>
      <c r="H1812" s="1">
        <v>0.226000000000012</v>
      </c>
      <c r="I1812" s="1">
        <f t="shared" si="401"/>
        <v>216.00000000043201</v>
      </c>
      <c r="J1812" s="1">
        <f t="shared" si="402"/>
        <v>1</v>
      </c>
      <c r="K1812" s="1">
        <f t="shared" si="403"/>
        <v>3.1353981412996597E-3</v>
      </c>
      <c r="L1812" s="1">
        <f t="shared" si="404"/>
        <v>0.41</v>
      </c>
      <c r="M1812" s="10">
        <f t="shared" si="395"/>
        <v>5.7345838721545465E-2</v>
      </c>
      <c r="N1812" s="9">
        <f t="shared" si="396"/>
        <v>-11.707328805430887</v>
      </c>
      <c r="O1812">
        <f>((-0.0000000008)*V1812^3+(0.000003)*V1812^2-0.004*V1812+2.013)*('Exhaust Gas Math'!$E$10/(T1812+'Exhaust Gas Math'!$E$10))+(357.45*V1812^-1.004)*(T1812/(T1812+'Exhaust Gas Math'!$E$10))</f>
        <v>1.109481280234762</v>
      </c>
      <c r="P1812">
        <f t="shared" si="405"/>
        <v>76.033610739013625</v>
      </c>
      <c r="Q1812" s="9">
        <f t="shared" si="397"/>
        <v>4.0647983060375245E-4</v>
      </c>
      <c r="R1812" s="10">
        <f t="shared" si="398"/>
        <v>4.4624912689787363E-4</v>
      </c>
      <c r="S1812">
        <f t="shared" si="406"/>
        <v>3.7983583706505803E-4</v>
      </c>
      <c r="T1812" s="9">
        <f>S1812*'Exhaust Gas Math'!$C$14</f>
        <v>4.4999816538673909E-4</v>
      </c>
      <c r="U1812" s="9">
        <f>(T1812/'Exhaust Gas Math'!$B$14)+('Exhaust Gas Math'!$D$10)</f>
        <v>1.597384019872327E-2</v>
      </c>
      <c r="V1812">
        <f>('Exhaust Gas Math'!$E$10*((-0.000000001)*V1811^3+(0.000002)*V1811^2-0.0012*V1811+1.3446)*$B$18+T1812*'Exhaust Gas Math'!$D$14*$B$17)/('Exhaust Gas Math'!$E$10*((-0.000000001)*V1811^3+(0.000002)*V1811^2-0.0012*V1811+1.3446)+T1812*'Exhaust Gas Math'!$D$14)</f>
        <v>314.41629299075254</v>
      </c>
      <c r="W1812">
        <f t="shared" si="399"/>
        <v>93577.41347703083</v>
      </c>
      <c r="X1812" s="9">
        <f t="shared" si="400"/>
        <v>93653.447087769848</v>
      </c>
    </row>
    <row r="1813" spans="3:24" x14ac:dyDescent="0.2">
      <c r="C1813" s="1"/>
      <c r="D1813" s="1"/>
      <c r="E1813">
        <f t="shared" si="393"/>
        <v>0.22612500000001201</v>
      </c>
      <c r="F1813">
        <f t="shared" si="394"/>
        <v>94961.598401198557</v>
      </c>
      <c r="H1813" s="1">
        <v>0.22612500000001201</v>
      </c>
      <c r="I1813" s="1">
        <f t="shared" si="401"/>
        <v>220.50000000043201</v>
      </c>
      <c r="J1813" s="1">
        <f t="shared" si="402"/>
        <v>1</v>
      </c>
      <c r="K1813" s="1">
        <f t="shared" si="403"/>
        <v>2.8151296406232909E-3</v>
      </c>
      <c r="L1813" s="1">
        <f t="shared" si="404"/>
        <v>0.37</v>
      </c>
      <c r="M1813" s="10">
        <f t="shared" si="395"/>
        <v>5.5804869109365364E-2</v>
      </c>
      <c r="N1813" s="9">
        <f t="shared" si="396"/>
        <v>-12.935509719206078</v>
      </c>
      <c r="O1813">
        <f>((-0.0000000008)*V1813^3+(0.000003)*V1813^2-0.004*V1813+2.013)*('Exhaust Gas Math'!$E$10/(T1813+'Exhaust Gas Math'!$E$10))+(357.45*V1813^-1.004)*(T1813/(T1813+'Exhaust Gas Math'!$E$10))</f>
        <v>1.1087800825319318</v>
      </c>
      <c r="P1813">
        <f t="shared" si="405"/>
        <v>92.764650674892479</v>
      </c>
      <c r="Q1813" s="9">
        <f t="shared" si="397"/>
        <v>3.9555710140685323E-4</v>
      </c>
      <c r="R1813" s="10">
        <f t="shared" si="398"/>
        <v>4.3532639770097435E-4</v>
      </c>
      <c r="S1813">
        <f t="shared" si="406"/>
        <v>3.7529565262997642E-4</v>
      </c>
      <c r="T1813" s="9">
        <f>S1813*'Exhaust Gas Math'!$C$14</f>
        <v>4.4461932940830504E-4</v>
      </c>
      <c r="U1813" s="9">
        <f>(T1813/'Exhaust Gas Math'!$B$14)+('Exhaust Gas Math'!$D$10)</f>
        <v>1.5788171024459063E-2</v>
      </c>
      <c r="V1813">
        <f>('Exhaust Gas Math'!$E$10*((-0.000000001)*V1812^3+(0.000002)*V1812^2-0.0012*V1812+1.3446)*$B$18+T1813*'Exhaust Gas Math'!$D$14*$B$17)/('Exhaust Gas Math'!$E$10*((-0.000000001)*V1812^3+(0.000002)*V1812^2-0.0012*V1812+1.3446)+T1813*'Exhaust Gas Math'!$D$14)</f>
        <v>314.61013183428634</v>
      </c>
      <c r="W1813">
        <f t="shared" si="399"/>
        <v>94868.83375052367</v>
      </c>
      <c r="X1813" s="9">
        <f t="shared" si="400"/>
        <v>94961.598401198557</v>
      </c>
    </row>
    <row r="1814" spans="3:24" x14ac:dyDescent="0.2">
      <c r="C1814" s="1"/>
      <c r="D1814" s="1"/>
      <c r="E1814">
        <f t="shared" si="393"/>
        <v>0.226250000000012</v>
      </c>
      <c r="F1814">
        <f t="shared" si="394"/>
        <v>96600.065575642686</v>
      </c>
      <c r="H1814" s="1">
        <v>0.226250000000012</v>
      </c>
      <c r="I1814" s="1">
        <f t="shared" si="401"/>
        <v>225.00000000043201</v>
      </c>
      <c r="J1814" s="1">
        <f t="shared" si="402"/>
        <v>1</v>
      </c>
      <c r="K1814" s="1">
        <f t="shared" si="403"/>
        <v>2.5022034912776277E-3</v>
      </c>
      <c r="L1814" s="1">
        <f t="shared" si="404"/>
        <v>0.33</v>
      </c>
      <c r="M1814" s="10">
        <f t="shared" si="395"/>
        <v>5.4115284963444837E-2</v>
      </c>
      <c r="N1814" s="9">
        <f t="shared" si="396"/>
        <v>-14.083938914068032</v>
      </c>
      <c r="O1814">
        <f>((-0.0000000008)*V1814^3+(0.000003)*V1814^2-0.004*V1814+2.013)*('Exhaust Gas Math'!$E$10/(T1814+'Exhaust Gas Math'!$E$10))+(357.45*V1814^-1.004)*(T1814/(T1814+'Exhaust Gas Math'!$E$10))</f>
        <v>1.1080791690385947</v>
      </c>
      <c r="P1814">
        <f t="shared" si="405"/>
        <v>109.89781565546905</v>
      </c>
      <c r="Q1814" s="9">
        <f t="shared" si="397"/>
        <v>3.8358095993372258E-4</v>
      </c>
      <c r="R1814" s="10">
        <f t="shared" si="398"/>
        <v>4.233502562278437E-4</v>
      </c>
      <c r="S1814">
        <f t="shared" si="406"/>
        <v>3.7085577027674751E-4</v>
      </c>
      <c r="T1814" s="9">
        <f>S1814*'Exhaust Gas Math'!$C$14</f>
        <v>4.3935932306207986E-4</v>
      </c>
      <c r="U1814" s="9">
        <f>(T1814/'Exhaust Gas Math'!$B$14)+('Exhaust Gas Math'!$D$10)</f>
        <v>1.5606603666978041E-2</v>
      </c>
      <c r="V1814">
        <f>('Exhaust Gas Math'!$E$10*((-0.000000001)*V1813^3+(0.000002)*V1813^2-0.0012*V1813+1.3446)*$B$18+T1814*'Exhaust Gas Math'!$D$14*$B$17)/('Exhaust Gas Math'!$E$10*((-0.000000001)*V1813^3+(0.000002)*V1813^2-0.0012*V1813+1.3446)+T1814*'Exhaust Gas Math'!$D$14)</f>
        <v>314.80415008701516</v>
      </c>
      <c r="W1814">
        <f t="shared" si="399"/>
        <v>96490.16775998722</v>
      </c>
      <c r="X1814" s="9">
        <f t="shared" si="400"/>
        <v>96600.065575642686</v>
      </c>
    </row>
    <row r="1815" spans="3:24" x14ac:dyDescent="0.2">
      <c r="C1815" s="1"/>
      <c r="D1815" s="1"/>
      <c r="E1815">
        <f t="shared" si="393"/>
        <v>0.22637500000001201</v>
      </c>
      <c r="F1815">
        <f t="shared" si="394"/>
        <v>98621.390109836386</v>
      </c>
      <c r="H1815" s="1">
        <v>0.22637500000001201</v>
      </c>
      <c r="I1815" s="1">
        <f t="shared" si="401"/>
        <v>229.50000000043201</v>
      </c>
      <c r="J1815" s="1">
        <f t="shared" si="402"/>
        <v>1</v>
      </c>
      <c r="K1815" s="1">
        <f t="shared" si="403"/>
        <v>2.1989526030788582E-3</v>
      </c>
      <c r="L1815" s="1">
        <f t="shared" si="404"/>
        <v>0.28999999999999998</v>
      </c>
      <c r="M1815" s="10">
        <f t="shared" si="395"/>
        <v>5.2287503131884773E-2</v>
      </c>
      <c r="N1815" s="9">
        <f t="shared" si="396"/>
        <v>-15.145535942140624</v>
      </c>
      <c r="O1815">
        <f>((-0.0000000008)*V1815^3+(0.000003)*V1815^2-0.004*V1815+2.013)*('Exhaust Gas Math'!$E$10/(T1815+'Exhaust Gas Math'!$E$10))+(357.45*V1815^-1.004)*(T1815/(T1815+'Exhaust Gas Math'!$E$10))</f>
        <v>1.1073984379560418</v>
      </c>
      <c r="P1815">
        <f t="shared" si="405"/>
        <v>127.01154613778571</v>
      </c>
      <c r="Q1815" s="9">
        <f t="shared" si="397"/>
        <v>3.7062524307899614E-4</v>
      </c>
      <c r="R1815" s="10">
        <f t="shared" si="398"/>
        <v>4.1039453937311726E-4</v>
      </c>
      <c r="S1815">
        <f t="shared" si="406"/>
        <v>3.6663491899098738E-4</v>
      </c>
      <c r="T1815" s="9">
        <f>S1815*'Exhaust Gas Math'!$C$14</f>
        <v>4.3435880665573296E-4</v>
      </c>
      <c r="U1815" s="9">
        <f>(T1815/'Exhaust Gas Math'!$B$14)+('Exhaust Gas Math'!$D$10)</f>
        <v>1.5433993504522158E-2</v>
      </c>
      <c r="V1815">
        <f>('Exhaust Gas Math'!$E$10*((-0.000000001)*V1814^3+(0.000002)*V1814^2-0.0012*V1814+1.3446)*$B$18+T1815*'Exhaust Gas Math'!$D$14*$B$17)/('Exhaust Gas Math'!$E$10*((-0.000000001)*V1814^3+(0.000002)*V1814^2-0.0012*V1814+1.3446)+T1815*'Exhaust Gas Math'!$D$14)</f>
        <v>314.9928290008142</v>
      </c>
      <c r="W1815">
        <f t="shared" si="399"/>
        <v>98494.378563698599</v>
      </c>
      <c r="X1815" s="9">
        <f t="shared" si="400"/>
        <v>98621.390109836386</v>
      </c>
    </row>
    <row r="1816" spans="3:24" x14ac:dyDescent="0.2">
      <c r="C1816" s="1"/>
      <c r="D1816" s="1"/>
      <c r="E1816">
        <f t="shared" si="393"/>
        <v>0.226500000000012</v>
      </c>
      <c r="F1816">
        <f t="shared" si="394"/>
        <v>101085.43342515908</v>
      </c>
      <c r="H1816" s="1">
        <v>0.226500000000012</v>
      </c>
      <c r="I1816" s="1">
        <f t="shared" si="401"/>
        <v>234.00000000043201</v>
      </c>
      <c r="J1816" s="1">
        <f t="shared" si="402"/>
        <v>1</v>
      </c>
      <c r="K1816" s="1">
        <f t="shared" si="403"/>
        <v>1.907637755368446E-3</v>
      </c>
      <c r="L1816" s="1">
        <f t="shared" si="404"/>
        <v>0.25</v>
      </c>
      <c r="M1816" s="10">
        <f t="shared" si="395"/>
        <v>5.0332792497477782E-2</v>
      </c>
      <c r="N1816" s="9">
        <f t="shared" si="396"/>
        <v>-16.113755704727755</v>
      </c>
      <c r="O1816">
        <f>((-0.0000000008)*V1816^3+(0.000003)*V1816^2-0.004*V1816+2.013)*('Exhaust Gas Math'!$E$10/(T1816+'Exhaust Gas Math'!$E$10))+(357.45*V1816^-1.004)*(T1816/(T1816+'Exhaust Gas Math'!$E$10))</f>
        <v>1.1067580373759223</v>
      </c>
      <c r="P1816">
        <f t="shared" si="405"/>
        <v>143.68659035611137</v>
      </c>
      <c r="Q1816" s="9">
        <f t="shared" si="397"/>
        <v>3.5676982714530982E-4</v>
      </c>
      <c r="R1816" s="10">
        <f t="shared" si="398"/>
        <v>3.9653912343943099E-4</v>
      </c>
      <c r="S1816">
        <f t="shared" si="406"/>
        <v>3.6274357000434782E-4</v>
      </c>
      <c r="T1816" s="9">
        <f>S1816*'Exhaust Gas Math'!$C$14</f>
        <v>4.2974865739125632E-4</v>
      </c>
      <c r="U1816" s="9">
        <f>(T1816/'Exhaust Gas Math'!$B$14)+('Exhaust Gas Math'!$D$10)</f>
        <v>1.5274858217519168E-2</v>
      </c>
      <c r="V1816">
        <f>('Exhaust Gas Math'!$E$10*((-0.000000001)*V1815^3+(0.000002)*V1815^2-0.0012*V1815+1.3446)*$B$18+T1816*'Exhaust Gas Math'!$D$14*$B$17)/('Exhaust Gas Math'!$E$10*((-0.000000001)*V1815^3+(0.000002)*V1815^2-0.0012*V1815+1.3446)+T1816*'Exhaust Gas Math'!$D$14)</f>
        <v>315.17055224362957</v>
      </c>
      <c r="W1816">
        <f t="shared" si="399"/>
        <v>100941.74683480297</v>
      </c>
      <c r="X1816" s="9">
        <f t="shared" si="400"/>
        <v>101085.43342515908</v>
      </c>
    </row>
    <row r="1817" spans="3:24" x14ac:dyDescent="0.2">
      <c r="C1817" s="1"/>
      <c r="D1817" s="1"/>
      <c r="E1817">
        <f t="shared" si="393"/>
        <v>0.22662500000001201</v>
      </c>
      <c r="F1817">
        <f t="shared" si="394"/>
        <v>104017.1794789181</v>
      </c>
      <c r="H1817" s="1">
        <v>0.22662500000001201</v>
      </c>
      <c r="I1817" s="1">
        <f t="shared" si="401"/>
        <v>238.50000000043201</v>
      </c>
      <c r="J1817" s="1">
        <f t="shared" si="402"/>
        <v>1</v>
      </c>
      <c r="K1817" s="1">
        <f t="shared" si="403"/>
        <v>1.6304307425753545E-3</v>
      </c>
      <c r="L1817" s="1">
        <f t="shared" si="404"/>
        <v>0.22</v>
      </c>
      <c r="M1817" s="10">
        <f t="shared" si="395"/>
        <v>4.8263204501291616E-2</v>
      </c>
      <c r="N1817" s="9">
        <f t="shared" si="396"/>
        <v>-16.982628805027733</v>
      </c>
      <c r="O1817">
        <f>((-0.0000000008)*V1817^3+(0.000003)*V1817^2-0.004*V1817+2.013)*('Exhaust Gas Math'!$E$10/(T1817+'Exhaust Gas Math'!$E$10))+(357.45*V1817^-1.004)*(T1817/(T1817+'Exhaust Gas Math'!$E$10))</f>
        <v>1.1061498897498205</v>
      </c>
      <c r="P1817">
        <f t="shared" si="405"/>
        <v>159.51216849200995</v>
      </c>
      <c r="Q1817" s="9">
        <f t="shared" si="397"/>
        <v>3.4210013537928381E-4</v>
      </c>
      <c r="R1817" s="10">
        <f t="shared" si="398"/>
        <v>3.8186943167340499E-4</v>
      </c>
      <c r="S1817">
        <f t="shared" si="406"/>
        <v>3.59117933386443E-4</v>
      </c>
      <c r="T1817" s="9">
        <f>S1817*'Exhaust Gas Math'!$C$14</f>
        <v>4.2545330222144726E-4</v>
      </c>
      <c r="U1817" s="9">
        <f>(T1817/'Exhaust Gas Math'!$B$14)+('Exhaust Gas Math'!$D$10)</f>
        <v>1.5126589140204391E-2</v>
      </c>
      <c r="V1817">
        <f>('Exhaust Gas Math'!$E$10*((-0.000000001)*V1816^3+(0.000002)*V1816^2-0.0012*V1816+1.3446)*$B$18+T1817*'Exhaust Gas Math'!$D$14*$B$17)/('Exhaust Gas Math'!$E$10*((-0.000000001)*V1816^3+(0.000002)*V1816^2-0.0012*V1816+1.3446)+T1817*'Exhaust Gas Math'!$D$14)</f>
        <v>315.33952559139436</v>
      </c>
      <c r="W1817">
        <f t="shared" si="399"/>
        <v>103857.66731042608</v>
      </c>
      <c r="X1817" s="9">
        <f t="shared" si="400"/>
        <v>104017.1794789181</v>
      </c>
    </row>
    <row r="1818" spans="3:24" x14ac:dyDescent="0.2">
      <c r="C1818" s="1"/>
      <c r="D1818" s="1"/>
      <c r="E1818">
        <f t="shared" si="393"/>
        <v>0.226750000000012</v>
      </c>
      <c r="F1818">
        <f t="shared" si="394"/>
        <v>107533.77445577567</v>
      </c>
      <c r="H1818" s="1">
        <v>0.226750000000012</v>
      </c>
      <c r="I1818" s="1">
        <f t="shared" si="401"/>
        <v>243.00000000043201</v>
      </c>
      <c r="J1818" s="1">
        <f t="shared" si="402"/>
        <v>1</v>
      </c>
      <c r="K1818" s="1">
        <f t="shared" si="403"/>
        <v>1.3693981831736589E-3</v>
      </c>
      <c r="L1818" s="1">
        <f t="shared" si="404"/>
        <v>0.18</v>
      </c>
      <c r="M1818" s="10">
        <f t="shared" si="395"/>
        <v>4.6091498841530576E-2</v>
      </c>
      <c r="N1818" s="9">
        <f t="shared" si="396"/>
        <v>-17.74679835144758</v>
      </c>
      <c r="O1818">
        <f>((-0.0000000008)*V1818^3+(0.000003)*V1818^2-0.004*V1818+2.013)*('Exhaust Gas Math'!$E$10/(T1818+'Exhaust Gas Math'!$E$10))+(357.45*V1818^-1.004)*(T1818/(T1818+'Exhaust Gas Math'!$E$10))</f>
        <v>1.105618875041207</v>
      </c>
      <c r="P1818">
        <f t="shared" si="405"/>
        <v>174.10669757093109</v>
      </c>
      <c r="Q1818" s="9">
        <f t="shared" si="397"/>
        <v>3.2670661130882291E-4</v>
      </c>
      <c r="R1818" s="10">
        <f t="shared" si="398"/>
        <v>3.6647590760294408E-4</v>
      </c>
      <c r="S1818">
        <f t="shared" si="406"/>
        <v>3.5600513376375762E-4</v>
      </c>
      <c r="T1818" s="9">
        <f>S1818*'Exhaust Gas Math'!$C$14</f>
        <v>4.2176551401734203E-4</v>
      </c>
      <c r="U1818" s="9">
        <f>(T1818/'Exhaust Gas Math'!$B$14)+('Exhaust Gas Math'!$D$10)</f>
        <v>1.4999292343376458E-2</v>
      </c>
      <c r="V1818">
        <f>('Exhaust Gas Math'!$E$10*((-0.000000001)*V1817^3+(0.000002)*V1817^2-0.0012*V1817+1.3446)*$B$18+T1818*'Exhaust Gas Math'!$D$14*$B$17)/('Exhaust Gas Math'!$E$10*((-0.000000001)*V1817^3+(0.000002)*V1817^2-0.0012*V1817+1.3446)+T1818*'Exhaust Gas Math'!$D$14)</f>
        <v>315.48722656142235</v>
      </c>
      <c r="W1818">
        <f t="shared" si="399"/>
        <v>107359.66775820474</v>
      </c>
      <c r="X1818" s="9">
        <f t="shared" si="400"/>
        <v>107533.77445577567</v>
      </c>
    </row>
    <row r="1819" spans="3:24" x14ac:dyDescent="0.2">
      <c r="C1819" s="1"/>
      <c r="D1819" s="1"/>
      <c r="E1819">
        <f t="shared" si="393"/>
        <v>0.22687500000001201</v>
      </c>
      <c r="F1819">
        <f t="shared" si="394"/>
        <v>111674.71588885237</v>
      </c>
      <c r="H1819" s="1">
        <v>0.22687500000001201</v>
      </c>
      <c r="I1819" s="1">
        <f t="shared" si="401"/>
        <v>247.50000000043201</v>
      </c>
      <c r="J1819" s="1">
        <f t="shared" si="402"/>
        <v>1</v>
      </c>
      <c r="K1819" s="1">
        <f t="shared" si="403"/>
        <v>1.1264861127421961E-3</v>
      </c>
      <c r="L1819" s="1">
        <f t="shared" si="404"/>
        <v>0.15</v>
      </c>
      <c r="M1819" s="10">
        <f t="shared" si="395"/>
        <v>4.3831064805752523E-2</v>
      </c>
      <c r="N1819" s="9">
        <f t="shared" si="396"/>
        <v>-18.401552984621464</v>
      </c>
      <c r="O1819">
        <f>((-0.0000000008)*V1819^3+(0.000003)*V1819^2-0.004*V1819+2.013)*('Exhaust Gas Math'!$E$10/(T1819+'Exhaust Gas Math'!$E$10))+(357.45*V1819^-1.004)*(T1819/(T1819+'Exhaust Gas Math'!$E$10))</f>
        <v>1.1051513286847798</v>
      </c>
      <c r="P1819">
        <f t="shared" si="405"/>
        <v>187.11159785996833</v>
      </c>
      <c r="Q1819" s="9">
        <f t="shared" si="397"/>
        <v>3.106841611286879E-4</v>
      </c>
      <c r="R1819" s="10">
        <f t="shared" si="398"/>
        <v>3.5045345742280908E-4</v>
      </c>
      <c r="S1819">
        <f t="shared" si="406"/>
        <v>3.5330515223002263E-4</v>
      </c>
      <c r="T1819" s="9">
        <f>S1819*'Exhaust Gas Math'!$C$14</f>
        <v>4.185667986298029E-4</v>
      </c>
      <c r="U1819" s="9">
        <f>(T1819/'Exhaust Gas Math'!$B$14)+('Exhaust Gas Math'!$D$10)</f>
        <v>1.4888877590613631E-2</v>
      </c>
      <c r="V1819">
        <f>('Exhaust Gas Math'!$E$10*((-0.000000001)*V1818^3+(0.000002)*V1818^2-0.0012*V1818+1.3446)*$B$18+T1819*'Exhaust Gas Math'!$D$14*$B$17)/('Exhaust Gas Math'!$E$10*((-0.000000001)*V1818^3+(0.000002)*V1818^2-0.0012*V1818+1.3446)+T1819*'Exhaust Gas Math'!$D$14)</f>
        <v>315.61739781974063</v>
      </c>
      <c r="W1819">
        <f t="shared" si="399"/>
        <v>111487.6042909924</v>
      </c>
      <c r="X1819" s="9">
        <f t="shared" si="400"/>
        <v>111674.71588885237</v>
      </c>
    </row>
    <row r="1820" spans="3:24" x14ac:dyDescent="0.2">
      <c r="C1820" s="1"/>
      <c r="D1820" s="1"/>
      <c r="E1820">
        <f t="shared" si="393"/>
        <v>0.227000000000012</v>
      </c>
      <c r="F1820">
        <f t="shared" si="394"/>
        <v>101325</v>
      </c>
      <c r="H1820" s="1">
        <v>0.227000000000012</v>
      </c>
      <c r="I1820" s="1">
        <f t="shared" si="401"/>
        <v>252.00000000043201</v>
      </c>
      <c r="J1820" s="1">
        <f t="shared" si="402"/>
        <v>0</v>
      </c>
      <c r="K1820" s="1">
        <f t="shared" si="403"/>
        <v>9.0350547598712404E-4</v>
      </c>
      <c r="L1820" s="1">
        <f t="shared" si="404"/>
        <v>0</v>
      </c>
      <c r="M1820" s="10">
        <f t="shared" si="395"/>
        <v>4.1495838721458608E-2</v>
      </c>
      <c r="N1820" s="9">
        <f t="shared" si="396"/>
        <v>-18.942855924507853</v>
      </c>
      <c r="O1820">
        <f>((-0.0000000008)*V1820^3+(0.000003)*V1820^2-0.004*V1820+2.013)*('Exhaust Gas Math'!$E$10/(T1820+'Exhaust Gas Math'!$E$10))+(357.45*V1820^-1.004)*(T1820/(T1820+'Exhaust Gas Math'!$E$10))</f>
        <v>0.17819999999999947</v>
      </c>
      <c r="P1820">
        <f t="shared" si="405"/>
        <v>0</v>
      </c>
      <c r="Q1820" s="9">
        <f t="shared" si="397"/>
        <v>0</v>
      </c>
      <c r="R1820" s="10">
        <f t="shared" si="398"/>
        <v>3.9769296294121147E-5</v>
      </c>
      <c r="S1820">
        <f t="shared" si="406"/>
        <v>0</v>
      </c>
      <c r="T1820" s="9">
        <f>S1820*'Exhaust Gas Math'!$C$14</f>
        <v>0</v>
      </c>
      <c r="U1820" s="9">
        <f>(T1820/'Exhaust Gas Math'!$B$14)+('Exhaust Gas Math'!$D$10)</f>
        <v>4.4059320573952224E-4</v>
      </c>
      <c r="V1820">
        <f>('Exhaust Gas Math'!$E$10*((-0.000000001)*V1819^3+(0.000002)*V1819^2-0.0012*V1819+1.3446)*$B$18+T1820*'Exhaust Gas Math'!$D$14*$B$17)/('Exhaust Gas Math'!$E$10*((-0.000000001)*V1819^3+(0.000002)*V1819^2-0.0012*V1819+1.3446)+T1820*'Exhaust Gas Math'!$D$14)</f>
        <v>1100</v>
      </c>
      <c r="W1820">
        <f t="shared" si="399"/>
        <v>101325</v>
      </c>
      <c r="X1820" s="9">
        <f t="shared" si="400"/>
        <v>101325</v>
      </c>
    </row>
    <row r="1821" spans="3:24" x14ac:dyDescent="0.2">
      <c r="C1821" s="1"/>
      <c r="D1821" s="1"/>
      <c r="E1821">
        <f t="shared" si="393"/>
        <v>0.22712500000001201</v>
      </c>
      <c r="F1821">
        <f t="shared" si="394"/>
        <v>101325</v>
      </c>
      <c r="H1821" s="1">
        <v>0.22712500000001201</v>
      </c>
      <c r="I1821" s="1">
        <f t="shared" si="401"/>
        <v>256.50000000043201</v>
      </c>
      <c r="J1821" s="1">
        <f t="shared" si="402"/>
        <v>0</v>
      </c>
      <c r="K1821" s="1">
        <f t="shared" si="403"/>
        <v>7.0211862588659803E-4</v>
      </c>
      <c r="L1821" s="1">
        <f t="shared" si="404"/>
        <v>0</v>
      </c>
      <c r="M1821" s="10">
        <f t="shared" si="395"/>
        <v>3.9100218033999101E-2</v>
      </c>
      <c r="N1821" s="9">
        <f t="shared" si="396"/>
        <v>-19.367369858480991</v>
      </c>
      <c r="O1821">
        <f>((-0.0000000008)*V1821^3+(0.000003)*V1821^2-0.004*V1821+2.013)*('Exhaust Gas Math'!$E$10/(T1821+'Exhaust Gas Math'!$E$10))+(357.45*V1821^-1.004)*(T1821/(T1821+'Exhaust Gas Math'!$E$10))</f>
        <v>0.17819999999999947</v>
      </c>
      <c r="P1821">
        <f t="shared" si="405"/>
        <v>0</v>
      </c>
      <c r="Q1821" s="9">
        <f t="shared" si="397"/>
        <v>0</v>
      </c>
      <c r="R1821" s="10">
        <f t="shared" si="398"/>
        <v>3.9769296294121147E-5</v>
      </c>
      <c r="S1821">
        <f t="shared" si="406"/>
        <v>0</v>
      </c>
      <c r="T1821" s="9">
        <f>S1821*'Exhaust Gas Math'!$C$14</f>
        <v>0</v>
      </c>
      <c r="U1821" s="9">
        <f>(T1821/'Exhaust Gas Math'!$B$14)+('Exhaust Gas Math'!$D$10)</f>
        <v>4.4059320573952224E-4</v>
      </c>
      <c r="V1821">
        <f>('Exhaust Gas Math'!$E$10*((-0.000000001)*V1820^3+(0.000002)*V1820^2-0.0012*V1820+1.3446)*$B$18+T1821*'Exhaust Gas Math'!$D$14*$B$17)/('Exhaust Gas Math'!$E$10*((-0.000000001)*V1820^3+(0.000002)*V1820^2-0.0012*V1820+1.3446)+T1821*'Exhaust Gas Math'!$D$14)</f>
        <v>1100</v>
      </c>
      <c r="W1821">
        <f t="shared" si="399"/>
        <v>101325</v>
      </c>
      <c r="X1821" s="9">
        <f t="shared" si="400"/>
        <v>101325</v>
      </c>
    </row>
    <row r="1822" spans="3:24" x14ac:dyDescent="0.2">
      <c r="C1822" s="1"/>
      <c r="D1822" s="1"/>
      <c r="E1822">
        <f t="shared" si="393"/>
        <v>0.227250000000012</v>
      </c>
      <c r="F1822">
        <f t="shared" si="394"/>
        <v>101325</v>
      </c>
      <c r="H1822" s="1">
        <v>0.227250000000012</v>
      </c>
      <c r="I1822" s="1">
        <f t="shared" si="401"/>
        <v>261.00000000043201</v>
      </c>
      <c r="J1822" s="1">
        <f t="shared" si="402"/>
        <v>0</v>
      </c>
      <c r="K1822" s="1">
        <f t="shared" si="403"/>
        <v>5.2382693060826083E-4</v>
      </c>
      <c r="L1822" s="1">
        <f t="shared" si="404"/>
        <v>0</v>
      </c>
      <c r="M1822" s="10">
        <f t="shared" si="395"/>
        <v>3.6658972541539533E-2</v>
      </c>
      <c r="N1822" s="9">
        <f t="shared" si="396"/>
        <v>-19.672477516972329</v>
      </c>
      <c r="O1822">
        <f>((-0.0000000008)*V1822^3+(0.000003)*V1822^2-0.004*V1822+2.013)*('Exhaust Gas Math'!$E$10/(T1822+'Exhaust Gas Math'!$E$10))+(357.45*V1822^-1.004)*(T1822/(T1822+'Exhaust Gas Math'!$E$10))</f>
        <v>0.17819999999999947</v>
      </c>
      <c r="P1822">
        <f t="shared" si="405"/>
        <v>0</v>
      </c>
      <c r="Q1822" s="9">
        <f t="shared" si="397"/>
        <v>0</v>
      </c>
      <c r="R1822" s="10">
        <f t="shared" si="398"/>
        <v>3.9769296294121147E-5</v>
      </c>
      <c r="S1822">
        <f t="shared" si="406"/>
        <v>0</v>
      </c>
      <c r="T1822" s="9">
        <f>S1822*'Exhaust Gas Math'!$C$14</f>
        <v>0</v>
      </c>
      <c r="U1822" s="9">
        <f>(T1822/'Exhaust Gas Math'!$B$14)+('Exhaust Gas Math'!$D$10)</f>
        <v>4.4059320573952224E-4</v>
      </c>
      <c r="V1822">
        <f>('Exhaust Gas Math'!$E$10*((-0.000000001)*V1821^3+(0.000002)*V1821^2-0.0012*V1821+1.3446)*$B$18+T1822*'Exhaust Gas Math'!$D$14*$B$17)/('Exhaust Gas Math'!$E$10*((-0.000000001)*V1821^3+(0.000002)*V1821^2-0.0012*V1821+1.3446)+T1822*'Exhaust Gas Math'!$D$14)</f>
        <v>1100</v>
      </c>
      <c r="W1822">
        <f t="shared" si="399"/>
        <v>101325</v>
      </c>
      <c r="X1822" s="9">
        <f t="shared" si="400"/>
        <v>101325</v>
      </c>
    </row>
    <row r="1823" spans="3:24" x14ac:dyDescent="0.2">
      <c r="C1823" s="1"/>
      <c r="D1823" s="1"/>
      <c r="E1823">
        <f t="shared" si="393"/>
        <v>0.22737500000001201</v>
      </c>
      <c r="F1823">
        <f t="shared" si="394"/>
        <v>101325</v>
      </c>
      <c r="H1823" s="1">
        <v>0.22737500000001201</v>
      </c>
      <c r="I1823" s="1">
        <f t="shared" si="401"/>
        <v>265.50000000043201</v>
      </c>
      <c r="J1823" s="1">
        <f t="shared" si="402"/>
        <v>0</v>
      </c>
      <c r="K1823" s="1">
        <f t="shared" si="403"/>
        <v>3.6995958059186278E-4</v>
      </c>
      <c r="L1823" s="1">
        <f t="shared" si="404"/>
        <v>0</v>
      </c>
      <c r="M1823" s="10">
        <f t="shared" si="395"/>
        <v>3.4187153334333899E-2</v>
      </c>
      <c r="N1823" s="9">
        <f t="shared" si="396"/>
        <v>-19.85629780980911</v>
      </c>
      <c r="O1823">
        <f>((-0.0000000008)*V1823^3+(0.000003)*V1823^2-0.004*V1823+2.013)*('Exhaust Gas Math'!$E$10/(T1823+'Exhaust Gas Math'!$E$10))+(357.45*V1823^-1.004)*(T1823/(T1823+'Exhaust Gas Math'!$E$10))</f>
        <v>0.17819999999999947</v>
      </c>
      <c r="P1823">
        <f t="shared" si="405"/>
        <v>0</v>
      </c>
      <c r="Q1823" s="9">
        <f t="shared" si="397"/>
        <v>0</v>
      </c>
      <c r="R1823" s="10">
        <f t="shared" si="398"/>
        <v>3.9769296294121147E-5</v>
      </c>
      <c r="S1823">
        <f t="shared" si="406"/>
        <v>0</v>
      </c>
      <c r="T1823" s="9">
        <f>S1823*'Exhaust Gas Math'!$C$14</f>
        <v>0</v>
      </c>
      <c r="U1823" s="9">
        <f>(T1823/'Exhaust Gas Math'!$B$14)+('Exhaust Gas Math'!$D$10)</f>
        <v>4.4059320573952224E-4</v>
      </c>
      <c r="V1823">
        <f>('Exhaust Gas Math'!$E$10*((-0.000000001)*V1822^3+(0.000002)*V1822^2-0.0012*V1822+1.3446)*$B$18+T1823*'Exhaust Gas Math'!$D$14*$B$17)/('Exhaust Gas Math'!$E$10*((-0.000000001)*V1822^3+(0.000002)*V1822^2-0.0012*V1822+1.3446)+T1823*'Exhaust Gas Math'!$D$14)</f>
        <v>1100</v>
      </c>
      <c r="W1823">
        <f t="shared" si="399"/>
        <v>101325</v>
      </c>
      <c r="X1823" s="9">
        <f t="shared" si="400"/>
        <v>101325</v>
      </c>
    </row>
    <row r="1824" spans="3:24" x14ac:dyDescent="0.2">
      <c r="C1824" s="1"/>
      <c r="D1824" s="1"/>
      <c r="E1824">
        <f t="shared" si="393"/>
        <v>0.227500000000012</v>
      </c>
      <c r="F1824">
        <f t="shared" si="394"/>
        <v>101325</v>
      </c>
      <c r="H1824" s="1">
        <v>0.227500000000012</v>
      </c>
      <c r="I1824" s="1">
        <f t="shared" si="401"/>
        <v>270.00000000043201</v>
      </c>
      <c r="J1824" s="1">
        <f t="shared" si="402"/>
        <v>0</v>
      </c>
      <c r="K1824" s="1">
        <f t="shared" si="403"/>
        <v>2.4166367924181777E-4</v>
      </c>
      <c r="L1824" s="1">
        <f t="shared" si="404"/>
        <v>0</v>
      </c>
      <c r="M1824" s="10">
        <f t="shared" si="395"/>
        <v>3.1699999999760572E-2</v>
      </c>
      <c r="N1824" s="9">
        <f t="shared" si="396"/>
        <v>-19.917697423759289</v>
      </c>
      <c r="O1824">
        <f>((-0.0000000008)*V1824^3+(0.000003)*V1824^2-0.004*V1824+2.013)*('Exhaust Gas Math'!$E$10/(T1824+'Exhaust Gas Math'!$E$10))+(357.45*V1824^-1.004)*(T1824/(T1824+'Exhaust Gas Math'!$E$10))</f>
        <v>0.17819999999999947</v>
      </c>
      <c r="P1824">
        <f t="shared" si="405"/>
        <v>0</v>
      </c>
      <c r="Q1824" s="9">
        <f t="shared" si="397"/>
        <v>0</v>
      </c>
      <c r="R1824" s="10">
        <f t="shared" si="398"/>
        <v>3.9769296294121147E-5</v>
      </c>
      <c r="S1824">
        <f t="shared" si="406"/>
        <v>0</v>
      </c>
      <c r="T1824" s="9">
        <f>S1824*'Exhaust Gas Math'!$C$14</f>
        <v>0</v>
      </c>
      <c r="U1824" s="9">
        <f>(T1824/'Exhaust Gas Math'!$B$14)+('Exhaust Gas Math'!$D$10)</f>
        <v>4.4059320573952224E-4</v>
      </c>
      <c r="V1824">
        <f>('Exhaust Gas Math'!$E$10*((-0.000000001)*V1823^3+(0.000002)*V1823^2-0.0012*V1823+1.3446)*$B$18+T1824*'Exhaust Gas Math'!$D$14*$B$17)/('Exhaust Gas Math'!$E$10*((-0.000000001)*V1823^3+(0.000002)*V1823^2-0.0012*V1823+1.3446)+T1824*'Exhaust Gas Math'!$D$14)</f>
        <v>1100</v>
      </c>
      <c r="W1824">
        <f t="shared" si="399"/>
        <v>101325</v>
      </c>
      <c r="X1824" s="9">
        <f t="shared" si="400"/>
        <v>101325</v>
      </c>
    </row>
    <row r="1825" spans="3:24" x14ac:dyDescent="0.2">
      <c r="C1825" s="1"/>
      <c r="D1825" s="1"/>
      <c r="E1825">
        <f t="shared" si="393"/>
        <v>0.22762500000001201</v>
      </c>
      <c r="F1825">
        <f t="shared" si="394"/>
        <v>101325</v>
      </c>
      <c r="H1825" s="1">
        <v>0.22762500000001201</v>
      </c>
      <c r="I1825" s="1">
        <f t="shared" si="401"/>
        <v>274.50000000043292</v>
      </c>
      <c r="J1825" s="1">
        <f t="shared" si="402"/>
        <v>0</v>
      </c>
      <c r="K1825" s="1">
        <f t="shared" si="403"/>
        <v>1.3989569110497199E-4</v>
      </c>
      <c r="L1825" s="1">
        <f t="shared" si="404"/>
        <v>0</v>
      </c>
      <c r="M1825" s="10">
        <f t="shared" si="395"/>
        <v>2.9212846665188728E-2</v>
      </c>
      <c r="N1825" s="9">
        <f t="shared" si="396"/>
        <v>-19.856297809785506</v>
      </c>
      <c r="O1825">
        <f>((-0.0000000008)*V1825^3+(0.000003)*V1825^2-0.004*V1825+2.013)*('Exhaust Gas Math'!$E$10/(T1825+'Exhaust Gas Math'!$E$10))+(357.45*V1825^-1.004)*(T1825/(T1825+'Exhaust Gas Math'!$E$10))</f>
        <v>0.17819999999999947</v>
      </c>
      <c r="P1825">
        <f t="shared" si="405"/>
        <v>0</v>
      </c>
      <c r="Q1825" s="9">
        <f t="shared" si="397"/>
        <v>0</v>
      </c>
      <c r="R1825" s="10">
        <f t="shared" si="398"/>
        <v>3.9769296294121147E-5</v>
      </c>
      <c r="S1825">
        <f t="shared" si="406"/>
        <v>0</v>
      </c>
      <c r="T1825" s="9">
        <f>S1825*'Exhaust Gas Math'!$C$14</f>
        <v>0</v>
      </c>
      <c r="U1825" s="9">
        <f>(T1825/'Exhaust Gas Math'!$B$14)+('Exhaust Gas Math'!$D$10)</f>
        <v>4.4059320573952224E-4</v>
      </c>
      <c r="V1825">
        <f>('Exhaust Gas Math'!$E$10*((-0.000000001)*V1824^3+(0.000002)*V1824^2-0.0012*V1824+1.3446)*$B$18+T1825*'Exhaust Gas Math'!$D$14*$B$17)/('Exhaust Gas Math'!$E$10*((-0.000000001)*V1824^3+(0.000002)*V1824^2-0.0012*V1824+1.3446)+T1825*'Exhaust Gas Math'!$D$14)</f>
        <v>1100</v>
      </c>
      <c r="W1825">
        <f t="shared" si="399"/>
        <v>101325</v>
      </c>
      <c r="X1825" s="9">
        <f t="shared" si="400"/>
        <v>101325</v>
      </c>
    </row>
    <row r="1826" spans="3:24" x14ac:dyDescent="0.2">
      <c r="C1826" s="1"/>
      <c r="D1826" s="1"/>
      <c r="E1826">
        <f t="shared" si="393"/>
        <v>0.227750000000012</v>
      </c>
      <c r="F1826">
        <f t="shared" si="394"/>
        <v>101325</v>
      </c>
      <c r="H1826" s="1">
        <v>0.227750000000012</v>
      </c>
      <c r="I1826" s="1">
        <f t="shared" si="401"/>
        <v>279.0000000004311</v>
      </c>
      <c r="J1826" s="1">
        <f t="shared" si="402"/>
        <v>0</v>
      </c>
      <c r="K1826" s="1">
        <f t="shared" si="403"/>
        <v>6.5414311288829532E-5</v>
      </c>
      <c r="L1826" s="1">
        <f t="shared" si="404"/>
        <v>0</v>
      </c>
      <c r="M1826" s="10">
        <f t="shared" si="395"/>
        <v>2.6741027457988398E-2</v>
      </c>
      <c r="N1826" s="9">
        <f t="shared" si="396"/>
        <v>-19.672477516925348</v>
      </c>
      <c r="O1826">
        <f>((-0.0000000008)*V1826^3+(0.000003)*V1826^2-0.004*V1826+2.013)*('Exhaust Gas Math'!$E$10/(T1826+'Exhaust Gas Math'!$E$10))+(357.45*V1826^-1.004)*(T1826/(T1826+'Exhaust Gas Math'!$E$10))</f>
        <v>0.17819999999999947</v>
      </c>
      <c r="P1826">
        <f t="shared" si="405"/>
        <v>0</v>
      </c>
      <c r="Q1826" s="9">
        <f t="shared" si="397"/>
        <v>0</v>
      </c>
      <c r="R1826" s="10">
        <f t="shared" si="398"/>
        <v>3.9769296294121147E-5</v>
      </c>
      <c r="S1826">
        <f t="shared" si="406"/>
        <v>0</v>
      </c>
      <c r="T1826" s="9">
        <f>S1826*'Exhaust Gas Math'!$C$14</f>
        <v>0</v>
      </c>
      <c r="U1826" s="9">
        <f>(T1826/'Exhaust Gas Math'!$B$14)+('Exhaust Gas Math'!$D$10)</f>
        <v>4.4059320573952224E-4</v>
      </c>
      <c r="V1826">
        <f>('Exhaust Gas Math'!$E$10*((-0.000000001)*V1825^3+(0.000002)*V1825^2-0.0012*V1825+1.3446)*$B$18+T1826*'Exhaust Gas Math'!$D$14*$B$17)/('Exhaust Gas Math'!$E$10*((-0.000000001)*V1825^3+(0.000002)*V1825^2-0.0012*V1825+1.3446)+T1826*'Exhaust Gas Math'!$D$14)</f>
        <v>1100</v>
      </c>
      <c r="W1826">
        <f t="shared" si="399"/>
        <v>101325</v>
      </c>
      <c r="X1826" s="9">
        <f t="shared" si="400"/>
        <v>101325</v>
      </c>
    </row>
    <row r="1827" spans="3:24" x14ac:dyDescent="0.2">
      <c r="C1827" s="1"/>
      <c r="D1827" s="1"/>
      <c r="E1827">
        <f t="shared" si="393"/>
        <v>0.22787500000001201</v>
      </c>
      <c r="F1827">
        <f t="shared" si="394"/>
        <v>101325</v>
      </c>
      <c r="H1827" s="1">
        <v>0.22787500000001201</v>
      </c>
      <c r="I1827" s="1">
        <f t="shared" si="401"/>
        <v>283.50000000043292</v>
      </c>
      <c r="J1827" s="1">
        <f t="shared" si="402"/>
        <v>0</v>
      </c>
      <c r="K1827" s="1">
        <f t="shared" si="403"/>
        <v>1.8774809279270381E-5</v>
      </c>
      <c r="L1827" s="1">
        <f t="shared" si="404"/>
        <v>0</v>
      </c>
      <c r="M1827" s="10">
        <f t="shared" si="395"/>
        <v>2.4299781965535276E-2</v>
      </c>
      <c r="N1827" s="9">
        <f t="shared" si="396"/>
        <v>-19.367369858410754</v>
      </c>
      <c r="O1827">
        <f>((-0.0000000008)*V1827^3+(0.000003)*V1827^2-0.004*V1827+2.013)*('Exhaust Gas Math'!$E$10/(T1827+'Exhaust Gas Math'!$E$10))+(357.45*V1827^-1.004)*(T1827/(T1827+'Exhaust Gas Math'!$E$10))</f>
        <v>0.17819999999999947</v>
      </c>
      <c r="P1827">
        <f t="shared" si="405"/>
        <v>0</v>
      </c>
      <c r="Q1827" s="9">
        <f t="shared" si="397"/>
        <v>0</v>
      </c>
      <c r="R1827" s="10">
        <f t="shared" si="398"/>
        <v>3.9769296294121147E-5</v>
      </c>
      <c r="S1827">
        <f t="shared" si="406"/>
        <v>0</v>
      </c>
      <c r="T1827" s="9">
        <f>S1827*'Exhaust Gas Math'!$C$14</f>
        <v>0</v>
      </c>
      <c r="U1827" s="9">
        <f>(T1827/'Exhaust Gas Math'!$B$14)+('Exhaust Gas Math'!$D$10)</f>
        <v>4.4059320573952224E-4</v>
      </c>
      <c r="V1827">
        <f>('Exhaust Gas Math'!$E$10*((-0.000000001)*V1826^3+(0.000002)*V1826^2-0.0012*V1826+1.3446)*$B$18+T1827*'Exhaust Gas Math'!$D$14*$B$17)/('Exhaust Gas Math'!$E$10*((-0.000000001)*V1826^3+(0.000002)*V1826^2-0.0012*V1826+1.3446)+T1827*'Exhaust Gas Math'!$D$14)</f>
        <v>1100</v>
      </c>
      <c r="W1827">
        <f t="shared" si="399"/>
        <v>101325</v>
      </c>
      <c r="X1827" s="9">
        <f t="shared" si="400"/>
        <v>101325</v>
      </c>
    </row>
    <row r="1828" spans="3:24" x14ac:dyDescent="0.2">
      <c r="C1828" s="1"/>
      <c r="D1828" s="1"/>
      <c r="E1828">
        <f t="shared" si="393"/>
        <v>0.228000000000012</v>
      </c>
      <c r="F1828">
        <f t="shared" si="394"/>
        <v>101325</v>
      </c>
      <c r="H1828" s="1">
        <v>0.228000000000012</v>
      </c>
      <c r="I1828" s="1">
        <f t="shared" si="401"/>
        <v>288.0000000004311</v>
      </c>
      <c r="J1828" s="1">
        <f t="shared" si="402"/>
        <v>0</v>
      </c>
      <c r="K1828" s="1">
        <f t="shared" si="403"/>
        <v>3.2488932635854617E-7</v>
      </c>
      <c r="L1828" s="1">
        <f t="shared" si="404"/>
        <v>0</v>
      </c>
      <c r="M1828" s="10">
        <f t="shared" si="395"/>
        <v>2.1904161278086837E-2</v>
      </c>
      <c r="N1828" s="9">
        <f t="shared" si="396"/>
        <v>-18.942855924415056</v>
      </c>
      <c r="O1828">
        <f>((-0.0000000008)*V1828^3+(0.000003)*V1828^2-0.004*V1828+2.013)*('Exhaust Gas Math'!$E$10/(T1828+'Exhaust Gas Math'!$E$10))+(357.45*V1828^-1.004)*(T1828/(T1828+'Exhaust Gas Math'!$E$10))</f>
        <v>0.17819999999999947</v>
      </c>
      <c r="P1828">
        <f t="shared" si="405"/>
        <v>0</v>
      </c>
      <c r="Q1828" s="9">
        <f t="shared" si="397"/>
        <v>0</v>
      </c>
      <c r="R1828" s="10">
        <f t="shared" si="398"/>
        <v>3.9769296294121147E-5</v>
      </c>
      <c r="S1828">
        <f t="shared" si="406"/>
        <v>0</v>
      </c>
      <c r="T1828" s="9">
        <f>S1828*'Exhaust Gas Math'!$C$14</f>
        <v>0</v>
      </c>
      <c r="U1828" s="9">
        <f>(T1828/'Exhaust Gas Math'!$B$14)+('Exhaust Gas Math'!$D$10)</f>
        <v>4.4059320573952224E-4</v>
      </c>
      <c r="V1828">
        <f>('Exhaust Gas Math'!$E$10*((-0.000000001)*V1827^3+(0.000002)*V1827^2-0.0012*V1827+1.3446)*$B$18+T1828*'Exhaust Gas Math'!$D$14*$B$17)/('Exhaust Gas Math'!$E$10*((-0.000000001)*V1827^3+(0.000002)*V1827^2-0.0012*V1827+1.3446)+T1828*'Exhaust Gas Math'!$D$14)</f>
        <v>1100</v>
      </c>
      <c r="W1828">
        <f t="shared" si="399"/>
        <v>101325</v>
      </c>
      <c r="X1828" s="9">
        <f t="shared" si="400"/>
        <v>101325</v>
      </c>
    </row>
    <row r="1829" spans="3:24" x14ac:dyDescent="0.2">
      <c r="C1829" s="1"/>
      <c r="D1829" s="1"/>
      <c r="E1829">
        <f t="shared" si="393"/>
        <v>0.22812500000001201</v>
      </c>
      <c r="F1829">
        <f t="shared" si="394"/>
        <v>101325</v>
      </c>
      <c r="H1829" s="1">
        <v>0.22812500000001201</v>
      </c>
      <c r="I1829" s="1">
        <f t="shared" si="401"/>
        <v>292.50000000043292</v>
      </c>
      <c r="J1829" s="1">
        <f t="shared" si="402"/>
        <v>0</v>
      </c>
      <c r="K1829" s="1">
        <f t="shared" si="403"/>
        <v>1.0202098258465554E-5</v>
      </c>
      <c r="L1829" s="1">
        <f t="shared" si="404"/>
        <v>0</v>
      </c>
      <c r="M1829" s="10">
        <f t="shared" si="395"/>
        <v>1.9568935193805911E-2</v>
      </c>
      <c r="N1829" s="9">
        <f t="shared" si="396"/>
        <v>-18.401552984506544</v>
      </c>
      <c r="O1829">
        <f>((-0.0000000008)*V1829^3+(0.000003)*V1829^2-0.004*V1829+2.013)*('Exhaust Gas Math'!$E$10/(T1829+'Exhaust Gas Math'!$E$10))+(357.45*V1829^-1.004)*(T1829/(T1829+'Exhaust Gas Math'!$E$10))</f>
        <v>0.17819999999999947</v>
      </c>
      <c r="P1829">
        <f t="shared" si="405"/>
        <v>0</v>
      </c>
      <c r="Q1829" s="9">
        <f t="shared" si="397"/>
        <v>0</v>
      </c>
      <c r="R1829" s="10">
        <f t="shared" si="398"/>
        <v>3.9769296294121147E-5</v>
      </c>
      <c r="S1829">
        <f t="shared" si="406"/>
        <v>0</v>
      </c>
      <c r="T1829" s="9">
        <f>S1829*'Exhaust Gas Math'!$C$14</f>
        <v>0</v>
      </c>
      <c r="U1829" s="9">
        <f>(T1829/'Exhaust Gas Math'!$B$14)+('Exhaust Gas Math'!$D$10)</f>
        <v>4.4059320573952224E-4</v>
      </c>
      <c r="V1829">
        <f>('Exhaust Gas Math'!$E$10*((-0.000000001)*V1828^3+(0.000002)*V1828^2-0.0012*V1828+1.3446)*$B$18+T1829*'Exhaust Gas Math'!$D$14*$B$17)/('Exhaust Gas Math'!$E$10*((-0.000000001)*V1828^3+(0.000002)*V1828^2-0.0012*V1828+1.3446)+T1829*'Exhaust Gas Math'!$D$14)</f>
        <v>1100</v>
      </c>
      <c r="W1829">
        <f t="shared" si="399"/>
        <v>101325</v>
      </c>
      <c r="X1829" s="9">
        <f t="shared" si="400"/>
        <v>101325</v>
      </c>
    </row>
    <row r="1830" spans="3:24" x14ac:dyDescent="0.2">
      <c r="C1830" s="1"/>
      <c r="D1830" s="1"/>
      <c r="E1830">
        <f t="shared" si="393"/>
        <v>0.228250000000012</v>
      </c>
      <c r="F1830">
        <f t="shared" si="394"/>
        <v>101325</v>
      </c>
      <c r="H1830" s="1">
        <v>0.228250000000012</v>
      </c>
      <c r="I1830" s="1">
        <f t="shared" si="401"/>
        <v>297.0000000004311</v>
      </c>
      <c r="J1830" s="1">
        <f t="shared" si="402"/>
        <v>0</v>
      </c>
      <c r="K1830" s="1">
        <f t="shared" si="403"/>
        <v>4.8332800050836233E-5</v>
      </c>
      <c r="L1830" s="1">
        <f t="shared" si="404"/>
        <v>0</v>
      </c>
      <c r="M1830" s="10">
        <f t="shared" si="395"/>
        <v>1.7308501158043565E-2</v>
      </c>
      <c r="N1830" s="9">
        <f t="shared" si="396"/>
        <v>-17.746798351311245</v>
      </c>
      <c r="O1830">
        <f>((-0.0000000008)*V1830^3+(0.000003)*V1830^2-0.004*V1830+2.013)*('Exhaust Gas Math'!$E$10/(T1830+'Exhaust Gas Math'!$E$10))+(357.45*V1830^-1.004)*(T1830/(T1830+'Exhaust Gas Math'!$E$10))</f>
        <v>0.17819999999999947</v>
      </c>
      <c r="P1830">
        <f t="shared" si="405"/>
        <v>0</v>
      </c>
      <c r="Q1830" s="9">
        <f t="shared" si="397"/>
        <v>0</v>
      </c>
      <c r="R1830" s="10">
        <f t="shared" si="398"/>
        <v>3.9769296294121147E-5</v>
      </c>
      <c r="S1830">
        <f t="shared" si="406"/>
        <v>0</v>
      </c>
      <c r="T1830" s="9">
        <f>S1830*'Exhaust Gas Math'!$C$14</f>
        <v>0</v>
      </c>
      <c r="U1830" s="9">
        <f>(T1830/'Exhaust Gas Math'!$B$14)+('Exhaust Gas Math'!$D$10)</f>
        <v>4.4059320573952224E-4</v>
      </c>
      <c r="V1830">
        <f>('Exhaust Gas Math'!$E$10*((-0.000000001)*V1829^3+(0.000002)*V1829^2-0.0012*V1829+1.3446)*$B$18+T1830*'Exhaust Gas Math'!$D$14*$B$17)/('Exhaust Gas Math'!$E$10*((-0.000000001)*V1829^3+(0.000002)*V1829^2-0.0012*V1829+1.3446)+T1830*'Exhaust Gas Math'!$D$14)</f>
        <v>1100</v>
      </c>
      <c r="W1830">
        <f t="shared" si="399"/>
        <v>101325</v>
      </c>
      <c r="X1830" s="9">
        <f t="shared" si="400"/>
        <v>101325</v>
      </c>
    </row>
    <row r="1831" spans="3:24" x14ac:dyDescent="0.2">
      <c r="C1831" s="1"/>
      <c r="D1831" s="1"/>
      <c r="E1831">
        <f t="shared" si="393"/>
        <v>0.22837500000001201</v>
      </c>
      <c r="F1831">
        <f t="shared" si="394"/>
        <v>101325</v>
      </c>
      <c r="H1831" s="1">
        <v>0.22837500000001201</v>
      </c>
      <c r="I1831" s="1">
        <f t="shared" si="401"/>
        <v>301.50000000043292</v>
      </c>
      <c r="J1831" s="1">
        <f t="shared" si="402"/>
        <v>0</v>
      </c>
      <c r="K1831" s="1">
        <f t="shared" si="403"/>
        <v>1.1443272479289999E-4</v>
      </c>
      <c r="L1831" s="1">
        <f t="shared" si="404"/>
        <v>0</v>
      </c>
      <c r="M1831" s="10">
        <f t="shared" si="395"/>
        <v>1.5136795498300097E-2</v>
      </c>
      <c r="N1831" s="9">
        <f t="shared" si="396"/>
        <v>-16.982628804870529</v>
      </c>
      <c r="O1831">
        <f>((-0.0000000008)*V1831^3+(0.000003)*V1831^2-0.004*V1831+2.013)*('Exhaust Gas Math'!$E$10/(T1831+'Exhaust Gas Math'!$E$10))+(357.45*V1831^-1.004)*(T1831/(T1831+'Exhaust Gas Math'!$E$10))</f>
        <v>0.17819999999999947</v>
      </c>
      <c r="P1831">
        <f t="shared" si="405"/>
        <v>0</v>
      </c>
      <c r="Q1831" s="9">
        <f t="shared" si="397"/>
        <v>0</v>
      </c>
      <c r="R1831" s="10">
        <f t="shared" si="398"/>
        <v>3.9769296294121147E-5</v>
      </c>
      <c r="S1831">
        <f t="shared" si="406"/>
        <v>0</v>
      </c>
      <c r="T1831" s="9">
        <f>S1831*'Exhaust Gas Math'!$C$14</f>
        <v>0</v>
      </c>
      <c r="U1831" s="9">
        <f>(T1831/'Exhaust Gas Math'!$B$14)+('Exhaust Gas Math'!$D$10)</f>
        <v>4.4059320573952224E-4</v>
      </c>
      <c r="V1831">
        <f>('Exhaust Gas Math'!$E$10*((-0.000000001)*V1830^3+(0.000002)*V1830^2-0.0012*V1830+1.3446)*$B$18+T1831*'Exhaust Gas Math'!$D$14*$B$17)/('Exhaust Gas Math'!$E$10*((-0.000000001)*V1830^3+(0.000002)*V1830^2-0.0012*V1830+1.3446)+T1831*'Exhaust Gas Math'!$D$14)</f>
        <v>1100</v>
      </c>
      <c r="W1831">
        <f t="shared" si="399"/>
        <v>101325</v>
      </c>
      <c r="X1831" s="9">
        <f t="shared" si="400"/>
        <v>101325</v>
      </c>
    </row>
    <row r="1832" spans="3:24" x14ac:dyDescent="0.2">
      <c r="C1832" s="1"/>
      <c r="D1832" s="1"/>
      <c r="E1832">
        <f t="shared" si="393"/>
        <v>0.228500000000012</v>
      </c>
      <c r="F1832">
        <f t="shared" si="394"/>
        <v>101325</v>
      </c>
      <c r="H1832" s="1">
        <v>0.228500000000012</v>
      </c>
      <c r="I1832" s="1">
        <f t="shared" si="401"/>
        <v>306.0000000004311</v>
      </c>
      <c r="J1832" s="1">
        <f t="shared" si="402"/>
        <v>0</v>
      </c>
      <c r="K1832" s="1">
        <f t="shared" si="403"/>
        <v>2.0800908796142015E-4</v>
      </c>
      <c r="L1832" s="1">
        <f t="shared" si="404"/>
        <v>0</v>
      </c>
      <c r="M1832" s="10">
        <f t="shared" si="395"/>
        <v>1.3067207502135539E-2</v>
      </c>
      <c r="N1832" s="9">
        <f t="shared" si="396"/>
        <v>-16.113755704551242</v>
      </c>
      <c r="O1832">
        <f>((-0.0000000008)*V1832^3+(0.000003)*V1832^2-0.004*V1832+2.013)*('Exhaust Gas Math'!$E$10/(T1832+'Exhaust Gas Math'!$E$10))+(357.45*V1832^-1.004)*(T1832/(T1832+'Exhaust Gas Math'!$E$10))</f>
        <v>0.17819999999999947</v>
      </c>
      <c r="P1832">
        <f t="shared" si="405"/>
        <v>0</v>
      </c>
      <c r="Q1832" s="9">
        <f t="shared" si="397"/>
        <v>0</v>
      </c>
      <c r="R1832" s="10">
        <f t="shared" si="398"/>
        <v>3.9769296294121147E-5</v>
      </c>
      <c r="S1832">
        <f t="shared" si="406"/>
        <v>0</v>
      </c>
      <c r="T1832" s="9">
        <f>S1832*'Exhaust Gas Math'!$C$14</f>
        <v>0</v>
      </c>
      <c r="U1832" s="9">
        <f>(T1832/'Exhaust Gas Math'!$B$14)+('Exhaust Gas Math'!$D$10)</f>
        <v>4.4059320573952224E-4</v>
      </c>
      <c r="V1832">
        <f>('Exhaust Gas Math'!$E$10*((-0.000000001)*V1831^3+(0.000002)*V1831^2-0.0012*V1831+1.3446)*$B$18+T1832*'Exhaust Gas Math'!$D$14*$B$17)/('Exhaust Gas Math'!$E$10*((-0.000000001)*V1831^3+(0.000002)*V1831^2-0.0012*V1831+1.3446)+T1832*'Exhaust Gas Math'!$D$14)</f>
        <v>1100</v>
      </c>
      <c r="W1832">
        <f t="shared" si="399"/>
        <v>101325</v>
      </c>
      <c r="X1832" s="9">
        <f t="shared" si="400"/>
        <v>101325</v>
      </c>
    </row>
    <row r="1833" spans="3:24" x14ac:dyDescent="0.2">
      <c r="C1833" s="1"/>
      <c r="D1833" s="1"/>
      <c r="E1833">
        <f t="shared" si="393"/>
        <v>0.22862500000001201</v>
      </c>
      <c r="F1833">
        <f t="shared" si="394"/>
        <v>101325</v>
      </c>
      <c r="H1833" s="1">
        <v>0.22862500000001201</v>
      </c>
      <c r="I1833" s="1">
        <f t="shared" si="401"/>
        <v>310.50000000043292</v>
      </c>
      <c r="J1833" s="1">
        <f t="shared" si="402"/>
        <v>0</v>
      </c>
      <c r="K1833" s="1">
        <f t="shared" si="403"/>
        <v>3.2836426420099771E-4</v>
      </c>
      <c r="L1833" s="1">
        <f t="shared" si="404"/>
        <v>0</v>
      </c>
      <c r="M1833" s="10">
        <f t="shared" si="395"/>
        <v>1.1112496867751107E-2</v>
      </c>
      <c r="N1833" s="9">
        <f t="shared" si="396"/>
        <v>-15.145535941945226</v>
      </c>
      <c r="O1833">
        <f>((-0.0000000008)*V1833^3+(0.000003)*V1833^2-0.004*V1833+2.013)*('Exhaust Gas Math'!$E$10/(T1833+'Exhaust Gas Math'!$E$10))+(357.45*V1833^-1.004)*(T1833/(T1833+'Exhaust Gas Math'!$E$10))</f>
        <v>0.17819999999999947</v>
      </c>
      <c r="P1833">
        <f t="shared" si="405"/>
        <v>0</v>
      </c>
      <c r="Q1833" s="9">
        <f t="shared" si="397"/>
        <v>0</v>
      </c>
      <c r="R1833" s="10">
        <f t="shared" si="398"/>
        <v>3.9769296294121147E-5</v>
      </c>
      <c r="S1833">
        <f t="shared" si="406"/>
        <v>0</v>
      </c>
      <c r="T1833" s="9">
        <f>S1833*'Exhaust Gas Math'!$C$14</f>
        <v>0</v>
      </c>
      <c r="U1833" s="9">
        <f>(T1833/'Exhaust Gas Math'!$B$14)+('Exhaust Gas Math'!$D$10)</f>
        <v>4.4059320573952224E-4</v>
      </c>
      <c r="V1833">
        <f>('Exhaust Gas Math'!$E$10*((-0.000000001)*V1832^3+(0.000002)*V1832^2-0.0012*V1832+1.3446)*$B$18+T1833*'Exhaust Gas Math'!$D$14*$B$17)/('Exhaust Gas Math'!$E$10*((-0.000000001)*V1832^3+(0.000002)*V1832^2-0.0012*V1832+1.3446)+T1833*'Exhaust Gas Math'!$D$14)</f>
        <v>1100</v>
      </c>
      <c r="W1833">
        <f t="shared" si="399"/>
        <v>101325</v>
      </c>
      <c r="X1833" s="9">
        <f t="shared" si="400"/>
        <v>101325</v>
      </c>
    </row>
    <row r="1834" spans="3:24" x14ac:dyDescent="0.2">
      <c r="C1834" s="1"/>
      <c r="D1834" s="1"/>
      <c r="E1834">
        <f t="shared" si="393"/>
        <v>0.228750000000012</v>
      </c>
      <c r="F1834">
        <f t="shared" si="394"/>
        <v>101325</v>
      </c>
      <c r="H1834" s="1">
        <v>0.228750000000012</v>
      </c>
      <c r="I1834" s="1">
        <f t="shared" si="401"/>
        <v>315.0000000004311</v>
      </c>
      <c r="J1834" s="1">
        <f t="shared" si="402"/>
        <v>0</v>
      </c>
      <c r="K1834" s="1">
        <f t="shared" si="403"/>
        <v>4.746009882216351E-4</v>
      </c>
      <c r="L1834" s="1">
        <f t="shared" si="404"/>
        <v>0</v>
      </c>
      <c r="M1834" s="10">
        <f t="shared" si="395"/>
        <v>9.2847150362172053E-3</v>
      </c>
      <c r="N1834" s="9">
        <f t="shared" si="396"/>
        <v>-14.083938913855684</v>
      </c>
      <c r="O1834">
        <f>((-0.0000000008)*V1834^3+(0.000003)*V1834^2-0.004*V1834+2.013)*('Exhaust Gas Math'!$E$10/(T1834+'Exhaust Gas Math'!$E$10))+(357.45*V1834^-1.004)*(T1834/(T1834+'Exhaust Gas Math'!$E$10))</f>
        <v>0.17819999999999947</v>
      </c>
      <c r="P1834">
        <f t="shared" si="405"/>
        <v>0</v>
      </c>
      <c r="Q1834" s="9">
        <f t="shared" si="397"/>
        <v>0</v>
      </c>
      <c r="R1834" s="10">
        <f t="shared" si="398"/>
        <v>3.9769296294121147E-5</v>
      </c>
      <c r="S1834">
        <f t="shared" si="406"/>
        <v>0</v>
      </c>
      <c r="T1834" s="9">
        <f>S1834*'Exhaust Gas Math'!$C$14</f>
        <v>0</v>
      </c>
      <c r="U1834" s="9">
        <f>(T1834/'Exhaust Gas Math'!$B$14)+('Exhaust Gas Math'!$D$10)</f>
        <v>4.4059320573952224E-4</v>
      </c>
      <c r="V1834">
        <f>('Exhaust Gas Math'!$E$10*((-0.000000001)*V1833^3+(0.000002)*V1833^2-0.0012*V1833+1.3446)*$B$18+T1834*'Exhaust Gas Math'!$D$14*$B$17)/('Exhaust Gas Math'!$E$10*((-0.000000001)*V1833^3+(0.000002)*V1833^2-0.0012*V1833+1.3446)+T1834*'Exhaust Gas Math'!$D$14)</f>
        <v>1100</v>
      </c>
      <c r="W1834">
        <f t="shared" si="399"/>
        <v>101325</v>
      </c>
      <c r="X1834" s="9">
        <f t="shared" si="400"/>
        <v>101325</v>
      </c>
    </row>
    <row r="1835" spans="3:24" x14ac:dyDescent="0.2">
      <c r="C1835" s="1"/>
      <c r="D1835" s="1"/>
      <c r="E1835">
        <f t="shared" si="393"/>
        <v>0.22887500000001201</v>
      </c>
      <c r="F1835">
        <f t="shared" si="394"/>
        <v>101325</v>
      </c>
      <c r="H1835" s="1">
        <v>0.22887500000001201</v>
      </c>
      <c r="I1835" s="1">
        <f t="shared" si="401"/>
        <v>319.50000000043292</v>
      </c>
      <c r="J1835" s="1">
        <f t="shared" si="402"/>
        <v>0</v>
      </c>
      <c r="K1835" s="1">
        <f t="shared" si="403"/>
        <v>6.4562904404236654E-4</v>
      </c>
      <c r="L1835" s="1">
        <f t="shared" si="404"/>
        <v>0</v>
      </c>
      <c r="M1835" s="10">
        <f t="shared" si="395"/>
        <v>7.5951308903236432E-3</v>
      </c>
      <c r="N1835" s="9">
        <f t="shared" si="396"/>
        <v>-12.935509718977293</v>
      </c>
      <c r="O1835">
        <f>((-0.0000000008)*V1835^3+(0.000003)*V1835^2-0.004*V1835+2.013)*('Exhaust Gas Math'!$E$10/(T1835+'Exhaust Gas Math'!$E$10))+(357.45*V1835^-1.004)*(T1835/(T1835+'Exhaust Gas Math'!$E$10))</f>
        <v>0.17819999999999947</v>
      </c>
      <c r="P1835">
        <f t="shared" si="405"/>
        <v>0</v>
      </c>
      <c r="Q1835" s="9">
        <f t="shared" si="397"/>
        <v>0</v>
      </c>
      <c r="R1835" s="10">
        <f t="shared" si="398"/>
        <v>3.9769296294121147E-5</v>
      </c>
      <c r="S1835">
        <f t="shared" si="406"/>
        <v>0</v>
      </c>
      <c r="T1835" s="9">
        <f>S1835*'Exhaust Gas Math'!$C$14</f>
        <v>0</v>
      </c>
      <c r="U1835" s="9">
        <f>(T1835/'Exhaust Gas Math'!$B$14)+('Exhaust Gas Math'!$D$10)</f>
        <v>4.4059320573952224E-4</v>
      </c>
      <c r="V1835">
        <f>('Exhaust Gas Math'!$E$10*((-0.000000001)*V1834^3+(0.000002)*V1834^2-0.0012*V1834+1.3446)*$B$18+T1835*'Exhaust Gas Math'!$D$14*$B$17)/('Exhaust Gas Math'!$E$10*((-0.000000001)*V1834^3+(0.000002)*V1834^2-0.0012*V1834+1.3446)+T1835*'Exhaust Gas Math'!$D$14)</f>
        <v>1100</v>
      </c>
      <c r="W1835">
        <f t="shared" si="399"/>
        <v>101325</v>
      </c>
      <c r="X1835" s="9">
        <f t="shared" si="400"/>
        <v>101325</v>
      </c>
    </row>
    <row r="1836" spans="3:24" x14ac:dyDescent="0.2">
      <c r="C1836" s="1"/>
      <c r="D1836" s="1"/>
      <c r="E1836">
        <f t="shared" si="393"/>
        <v>0.229000000000012</v>
      </c>
      <c r="F1836">
        <f t="shared" si="394"/>
        <v>101325</v>
      </c>
      <c r="H1836" s="1">
        <v>0.229000000000012</v>
      </c>
      <c r="I1836" s="1">
        <f t="shared" si="401"/>
        <v>324.0000000004311</v>
      </c>
      <c r="J1836" s="1">
        <f t="shared" si="402"/>
        <v>0</v>
      </c>
      <c r="K1836" s="1">
        <f t="shared" si="403"/>
        <v>8.4017339270850725E-4</v>
      </c>
      <c r="L1836" s="1">
        <f t="shared" si="404"/>
        <v>0</v>
      </c>
      <c r="M1836" s="10">
        <f t="shared" si="395"/>
        <v>6.0541612781736046E-3</v>
      </c>
      <c r="N1836" s="9">
        <f t="shared" si="396"/>
        <v>-11.707328805187936</v>
      </c>
      <c r="O1836">
        <f>((-0.0000000008)*V1836^3+(0.000003)*V1836^2-0.004*V1836+2.013)*('Exhaust Gas Math'!$E$10/(T1836+'Exhaust Gas Math'!$E$10))+(357.45*V1836^-1.004)*(T1836/(T1836+'Exhaust Gas Math'!$E$10))</f>
        <v>0.17819999999999947</v>
      </c>
      <c r="P1836">
        <f t="shared" si="405"/>
        <v>0</v>
      </c>
      <c r="Q1836" s="9">
        <f t="shared" si="397"/>
        <v>0</v>
      </c>
      <c r="R1836" s="10">
        <f t="shared" si="398"/>
        <v>3.9769296294121147E-5</v>
      </c>
      <c r="S1836">
        <f t="shared" si="406"/>
        <v>0</v>
      </c>
      <c r="T1836" s="9">
        <f>S1836*'Exhaust Gas Math'!$C$14</f>
        <v>0</v>
      </c>
      <c r="U1836" s="9">
        <f>(T1836/'Exhaust Gas Math'!$B$14)+('Exhaust Gas Math'!$D$10)</f>
        <v>4.4059320573952224E-4</v>
      </c>
      <c r="V1836">
        <f>('Exhaust Gas Math'!$E$10*((-0.000000001)*V1835^3+(0.000002)*V1835^2-0.0012*V1835+1.3446)*$B$18+T1836*'Exhaust Gas Math'!$D$14*$B$17)/('Exhaust Gas Math'!$E$10*((-0.000000001)*V1835^3+(0.000002)*V1835^2-0.0012*V1835+1.3446)+T1836*'Exhaust Gas Math'!$D$14)</f>
        <v>1100</v>
      </c>
      <c r="W1836">
        <f t="shared" si="399"/>
        <v>101325</v>
      </c>
      <c r="X1836" s="9">
        <f t="shared" si="400"/>
        <v>101325</v>
      </c>
    </row>
    <row r="1837" spans="3:24" x14ac:dyDescent="0.2">
      <c r="C1837" s="1"/>
      <c r="D1837" s="1"/>
      <c r="E1837">
        <f t="shared" si="393"/>
        <v>0.22912500000001201</v>
      </c>
      <c r="F1837">
        <f t="shared" si="394"/>
        <v>101325</v>
      </c>
      <c r="H1837" s="1">
        <v>0.22912500000001201</v>
      </c>
      <c r="I1837" s="1">
        <f t="shared" si="401"/>
        <v>328.50000000043292</v>
      </c>
      <c r="J1837" s="1">
        <f t="shared" si="402"/>
        <v>0</v>
      </c>
      <c r="K1837" s="1">
        <f t="shared" si="403"/>
        <v>1.0567836778930541E-3</v>
      </c>
      <c r="L1837" s="1">
        <f t="shared" si="404"/>
        <v>0</v>
      </c>
      <c r="M1837" s="10">
        <f t="shared" si="395"/>
        <v>4.6713067898503761E-3</v>
      </c>
      <c r="N1837" s="9">
        <f t="shared" si="396"/>
        <v>-10.406968316232719</v>
      </c>
      <c r="O1837">
        <f>((-0.0000000008)*V1837^3+(0.000003)*V1837^2-0.004*V1837+2.013)*('Exhaust Gas Math'!$E$10/(T1837+'Exhaust Gas Math'!$E$10))+(357.45*V1837^-1.004)*(T1837/(T1837+'Exhaust Gas Math'!$E$10))</f>
        <v>0.17819999999999947</v>
      </c>
      <c r="P1837">
        <f t="shared" si="405"/>
        <v>0</v>
      </c>
      <c r="Q1837" s="9">
        <f t="shared" si="397"/>
        <v>0</v>
      </c>
      <c r="R1837" s="10">
        <f t="shared" si="398"/>
        <v>3.9769296294121147E-5</v>
      </c>
      <c r="S1837">
        <f t="shared" si="406"/>
        <v>0</v>
      </c>
      <c r="T1837" s="9">
        <f>S1837*'Exhaust Gas Math'!$C$14</f>
        <v>0</v>
      </c>
      <c r="U1837" s="9">
        <f>(T1837/'Exhaust Gas Math'!$B$14)+('Exhaust Gas Math'!$D$10)</f>
        <v>4.4059320573952224E-4</v>
      </c>
      <c r="V1837">
        <f>('Exhaust Gas Math'!$E$10*((-0.000000001)*V1836^3+(0.000002)*V1836^2-0.0012*V1836+1.3446)*$B$18+T1837*'Exhaust Gas Math'!$D$14*$B$17)/('Exhaust Gas Math'!$E$10*((-0.000000001)*V1836^3+(0.000002)*V1836^2-0.0012*V1836+1.3446)+T1837*'Exhaust Gas Math'!$D$14)</f>
        <v>1100</v>
      </c>
      <c r="W1837">
        <f t="shared" si="399"/>
        <v>101325</v>
      </c>
      <c r="X1837" s="9">
        <f t="shared" si="400"/>
        <v>101325</v>
      </c>
    </row>
    <row r="1838" spans="3:24" x14ac:dyDescent="0.2">
      <c r="C1838" s="1"/>
      <c r="D1838" s="1"/>
      <c r="E1838">
        <f t="shared" si="393"/>
        <v>0.229250000000012</v>
      </c>
      <c r="F1838">
        <f t="shared" si="394"/>
        <v>101325</v>
      </c>
      <c r="H1838" s="1">
        <v>0.229250000000012</v>
      </c>
      <c r="I1838" s="1">
        <f t="shared" si="401"/>
        <v>333.0000000004311</v>
      </c>
      <c r="J1838" s="1">
        <f t="shared" si="402"/>
        <v>0</v>
      </c>
      <c r="K1838" s="1">
        <f t="shared" si="403"/>
        <v>1.2938450385121389E-3</v>
      </c>
      <c r="L1838" s="1">
        <f t="shared" si="404"/>
        <v>0</v>
      </c>
      <c r="M1838" s="10">
        <f t="shared" si="395"/>
        <v>3.4550931831202579E-3</v>
      </c>
      <c r="N1838" s="9">
        <f t="shared" si="396"/>
        <v>-9.0424454069397946</v>
      </c>
      <c r="O1838">
        <f>((-0.0000000008)*V1838^3+(0.000003)*V1838^2-0.004*V1838+2.013)*('Exhaust Gas Math'!$E$10/(T1838+'Exhaust Gas Math'!$E$10))+(357.45*V1838^-1.004)*(T1838/(T1838+'Exhaust Gas Math'!$E$10))</f>
        <v>0.17819999999999947</v>
      </c>
      <c r="P1838">
        <f t="shared" si="405"/>
        <v>0</v>
      </c>
      <c r="Q1838" s="9">
        <f t="shared" si="397"/>
        <v>0</v>
      </c>
      <c r="R1838" s="10">
        <f t="shared" si="398"/>
        <v>3.9769296294121147E-5</v>
      </c>
      <c r="S1838">
        <f t="shared" si="406"/>
        <v>0</v>
      </c>
      <c r="T1838" s="9">
        <f>S1838*'Exhaust Gas Math'!$C$14</f>
        <v>0</v>
      </c>
      <c r="U1838" s="9">
        <f>(T1838/'Exhaust Gas Math'!$B$14)+('Exhaust Gas Math'!$D$10)</f>
        <v>4.4059320573952224E-4</v>
      </c>
      <c r="V1838">
        <f>('Exhaust Gas Math'!$E$10*((-0.000000001)*V1837^3+(0.000002)*V1837^2-0.0012*V1837+1.3446)*$B$18+T1838*'Exhaust Gas Math'!$D$14*$B$17)/('Exhaust Gas Math'!$E$10*((-0.000000001)*V1837^3+(0.000002)*V1837^2-0.0012*V1837+1.3446)+T1838*'Exhaust Gas Math'!$D$14)</f>
        <v>1100</v>
      </c>
      <c r="W1838">
        <f t="shared" si="399"/>
        <v>101325</v>
      </c>
      <c r="X1838" s="9">
        <f t="shared" si="400"/>
        <v>101325</v>
      </c>
    </row>
    <row r="1839" spans="3:24" x14ac:dyDescent="0.2">
      <c r="C1839" s="1"/>
      <c r="D1839" s="1"/>
      <c r="E1839">
        <f t="shared" si="393"/>
        <v>0.22937500000001201</v>
      </c>
      <c r="F1839">
        <f t="shared" si="394"/>
        <v>101325</v>
      </c>
      <c r="H1839" s="1">
        <v>0.22937500000001201</v>
      </c>
      <c r="I1839" s="1">
        <f t="shared" si="401"/>
        <v>337.50000000043292</v>
      </c>
      <c r="J1839" s="1">
        <f t="shared" si="402"/>
        <v>0</v>
      </c>
      <c r="K1839" s="1">
        <f t="shared" si="403"/>
        <v>1.5495901477499481E-3</v>
      </c>
      <c r="L1839" s="1">
        <f t="shared" si="404"/>
        <v>0</v>
      </c>
      <c r="M1839" s="10">
        <f t="shared" si="395"/>
        <v>2.4130188193004637E-3</v>
      </c>
      <c r="N1839" s="9">
        <f t="shared" si="396"/>
        <v>-7.6221728147943404</v>
      </c>
      <c r="O1839">
        <f>((-0.0000000008)*V1839^3+(0.000003)*V1839^2-0.004*V1839+2.013)*('Exhaust Gas Math'!$E$10/(T1839+'Exhaust Gas Math'!$E$10))+(357.45*V1839^-1.004)*(T1839/(T1839+'Exhaust Gas Math'!$E$10))</f>
        <v>0.17819999999999947</v>
      </c>
      <c r="P1839">
        <f t="shared" si="405"/>
        <v>0</v>
      </c>
      <c r="Q1839" s="9">
        <f t="shared" si="397"/>
        <v>0</v>
      </c>
      <c r="R1839" s="10">
        <f t="shared" si="398"/>
        <v>3.9769296294121147E-5</v>
      </c>
      <c r="S1839">
        <f t="shared" si="406"/>
        <v>0</v>
      </c>
      <c r="T1839" s="9">
        <f>S1839*'Exhaust Gas Math'!$C$14</f>
        <v>0</v>
      </c>
      <c r="U1839" s="9">
        <f>(T1839/'Exhaust Gas Math'!$B$14)+('Exhaust Gas Math'!$D$10)</f>
        <v>4.4059320573952224E-4</v>
      </c>
      <c r="V1839">
        <f>('Exhaust Gas Math'!$E$10*((-0.000000001)*V1838^3+(0.000002)*V1838^2-0.0012*V1838+1.3446)*$B$18+T1839*'Exhaust Gas Math'!$D$14*$B$17)/('Exhaust Gas Math'!$E$10*((-0.000000001)*V1838^3+(0.000002)*V1838^2-0.0012*V1838+1.3446)+T1839*'Exhaust Gas Math'!$D$14)</f>
        <v>1100</v>
      </c>
      <c r="W1839">
        <f t="shared" si="399"/>
        <v>101325</v>
      </c>
      <c r="X1839" s="9">
        <f t="shared" si="400"/>
        <v>101325</v>
      </c>
    </row>
    <row r="1840" spans="3:24" x14ac:dyDescent="0.2">
      <c r="C1840" s="1"/>
      <c r="D1840" s="1"/>
      <c r="E1840">
        <f t="shared" si="393"/>
        <v>0.229500000000012</v>
      </c>
      <c r="F1840">
        <f t="shared" si="394"/>
        <v>101325</v>
      </c>
      <c r="H1840" s="1">
        <v>0.229500000000012</v>
      </c>
      <c r="I1840" s="1">
        <f t="shared" si="401"/>
        <v>342.0000000004311</v>
      </c>
      <c r="J1840" s="1">
        <f t="shared" si="402"/>
        <v>0</v>
      </c>
      <c r="K1840" s="1">
        <f t="shared" si="403"/>
        <v>1.8221123887348727E-3</v>
      </c>
      <c r="L1840" s="1">
        <f t="shared" si="404"/>
        <v>0</v>
      </c>
      <c r="M1840" s="10">
        <f t="shared" si="395"/>
        <v>1.5515084333698574E-3</v>
      </c>
      <c r="N1840" s="9">
        <f t="shared" si="396"/>
        <v>-6.1549069926170619</v>
      </c>
      <c r="O1840">
        <f>((-0.0000000008)*V1840^3+(0.000003)*V1840^2-0.004*V1840+2.013)*('Exhaust Gas Math'!$E$10/(T1840+'Exhaust Gas Math'!$E$10))+(357.45*V1840^-1.004)*(T1840/(T1840+'Exhaust Gas Math'!$E$10))</f>
        <v>0.17819999999999947</v>
      </c>
      <c r="P1840">
        <f t="shared" si="405"/>
        <v>0</v>
      </c>
      <c r="Q1840" s="9">
        <f t="shared" si="397"/>
        <v>0</v>
      </c>
      <c r="R1840" s="10">
        <f t="shared" si="398"/>
        <v>3.9769296294121147E-5</v>
      </c>
      <c r="S1840">
        <f t="shared" si="406"/>
        <v>0</v>
      </c>
      <c r="T1840" s="9">
        <f>S1840*'Exhaust Gas Math'!$C$14</f>
        <v>0</v>
      </c>
      <c r="U1840" s="9">
        <f>(T1840/'Exhaust Gas Math'!$B$14)+('Exhaust Gas Math'!$D$10)</f>
        <v>4.4059320573952224E-4</v>
      </c>
      <c r="V1840">
        <f>('Exhaust Gas Math'!$E$10*((-0.000000001)*V1839^3+(0.000002)*V1839^2-0.0012*V1839+1.3446)*$B$18+T1840*'Exhaust Gas Math'!$D$14*$B$17)/('Exhaust Gas Math'!$E$10*((-0.000000001)*V1839^3+(0.000002)*V1839^2-0.0012*V1839+1.3446)+T1840*'Exhaust Gas Math'!$D$14)</f>
        <v>1100</v>
      </c>
      <c r="W1840">
        <f t="shared" si="399"/>
        <v>101325</v>
      </c>
      <c r="X1840" s="9">
        <f t="shared" si="400"/>
        <v>101325</v>
      </c>
    </row>
    <row r="1841" spans="3:24" x14ac:dyDescent="0.2">
      <c r="C1841" s="1"/>
      <c r="D1841" s="1"/>
      <c r="E1841">
        <f t="shared" si="393"/>
        <v>0.22962500000001199</v>
      </c>
      <c r="F1841">
        <f t="shared" si="394"/>
        <v>101325</v>
      </c>
      <c r="H1841" s="1">
        <v>0.22962500000001199</v>
      </c>
      <c r="I1841" s="1">
        <f t="shared" si="401"/>
        <v>346.5000000004311</v>
      </c>
      <c r="J1841" s="1">
        <f t="shared" si="402"/>
        <v>0</v>
      </c>
      <c r="K1841" s="1">
        <f t="shared" si="403"/>
        <v>2.1093800686462485E-3</v>
      </c>
      <c r="L1841" s="1">
        <f t="shared" si="404"/>
        <v>0</v>
      </c>
      <c r="M1841" s="10">
        <f t="shared" si="395"/>
        <v>8.7587352333794166E-4</v>
      </c>
      <c r="N1841" s="9">
        <f t="shared" si="396"/>
        <v>-4.6496941221155126</v>
      </c>
      <c r="O1841">
        <f>((-0.0000000008)*V1841^3+(0.000003)*V1841^2-0.004*V1841+2.013)*('Exhaust Gas Math'!$E$10/(T1841+'Exhaust Gas Math'!$E$10))+(357.45*V1841^-1.004)*(T1841/(T1841+'Exhaust Gas Math'!$E$10))</f>
        <v>0.17819999999999947</v>
      </c>
      <c r="P1841">
        <f t="shared" si="405"/>
        <v>0</v>
      </c>
      <c r="Q1841" s="9">
        <f t="shared" si="397"/>
        <v>0</v>
      </c>
      <c r="R1841" s="10">
        <f t="shared" si="398"/>
        <v>3.9769296294121147E-5</v>
      </c>
      <c r="S1841">
        <f t="shared" si="406"/>
        <v>0</v>
      </c>
      <c r="T1841" s="9">
        <f>S1841*'Exhaust Gas Math'!$C$14</f>
        <v>0</v>
      </c>
      <c r="U1841" s="9">
        <f>(T1841/'Exhaust Gas Math'!$B$14)+('Exhaust Gas Math'!$D$10)</f>
        <v>4.4059320573952224E-4</v>
      </c>
      <c r="V1841">
        <f>('Exhaust Gas Math'!$E$10*((-0.000000001)*V1840^3+(0.000002)*V1840^2-0.0012*V1840+1.3446)*$B$18+T1841*'Exhaust Gas Math'!$D$14*$B$17)/('Exhaust Gas Math'!$E$10*((-0.000000001)*V1840^3+(0.000002)*V1840^2-0.0012*V1840+1.3446)+T1841*'Exhaust Gas Math'!$D$14)</f>
        <v>1100</v>
      </c>
      <c r="W1841">
        <f t="shared" si="399"/>
        <v>101325</v>
      </c>
      <c r="X1841" s="9">
        <f t="shared" si="400"/>
        <v>101325</v>
      </c>
    </row>
    <row r="1842" spans="3:24" x14ac:dyDescent="0.2">
      <c r="C1842" s="1"/>
      <c r="D1842" s="1"/>
      <c r="E1842">
        <f t="shared" si="393"/>
        <v>0.229750000000012</v>
      </c>
      <c r="F1842">
        <f t="shared" si="394"/>
        <v>101325</v>
      </c>
      <c r="H1842" s="1">
        <v>0.229750000000012</v>
      </c>
      <c r="I1842" s="1">
        <f t="shared" si="401"/>
        <v>351.0000000004311</v>
      </c>
      <c r="J1842" s="1">
        <f t="shared" si="402"/>
        <v>0</v>
      </c>
      <c r="K1842" s="1">
        <f t="shared" si="403"/>
        <v>2.4092515652777776E-3</v>
      </c>
      <c r="L1842" s="1">
        <f t="shared" si="404"/>
        <v>0</v>
      </c>
      <c r="M1842" s="10">
        <f t="shared" si="395"/>
        <v>3.9027960309667709E-4</v>
      </c>
      <c r="N1842" s="9">
        <f t="shared" si="396"/>
        <v>-3.1158143411703696</v>
      </c>
      <c r="O1842">
        <f>((-0.0000000008)*V1842^3+(0.000003)*V1842^2-0.004*V1842+2.013)*('Exhaust Gas Math'!$E$10/(T1842+'Exhaust Gas Math'!$E$10))+(357.45*V1842^-1.004)*(T1842/(T1842+'Exhaust Gas Math'!$E$10))</f>
        <v>0.17819999999999947</v>
      </c>
      <c r="P1842">
        <f t="shared" si="405"/>
        <v>0</v>
      </c>
      <c r="Q1842" s="9">
        <f t="shared" si="397"/>
        <v>0</v>
      </c>
      <c r="R1842" s="10">
        <f t="shared" si="398"/>
        <v>3.9769296294121147E-5</v>
      </c>
      <c r="S1842">
        <f t="shared" si="406"/>
        <v>0</v>
      </c>
      <c r="T1842" s="9">
        <f>S1842*'Exhaust Gas Math'!$C$14</f>
        <v>0</v>
      </c>
      <c r="U1842" s="9">
        <f>(T1842/'Exhaust Gas Math'!$B$14)+('Exhaust Gas Math'!$D$10)</f>
        <v>4.4059320573952224E-4</v>
      </c>
      <c r="V1842">
        <f>('Exhaust Gas Math'!$E$10*((-0.000000001)*V1841^3+(0.000002)*V1841^2-0.0012*V1841+1.3446)*$B$18+T1842*'Exhaust Gas Math'!$D$14*$B$17)/('Exhaust Gas Math'!$E$10*((-0.000000001)*V1841^3+(0.000002)*V1841^2-0.0012*V1841+1.3446)+T1842*'Exhaust Gas Math'!$D$14)</f>
        <v>1100</v>
      </c>
      <c r="W1842">
        <f t="shared" si="399"/>
        <v>101325</v>
      </c>
      <c r="X1842" s="9">
        <f t="shared" si="400"/>
        <v>101325</v>
      </c>
    </row>
    <row r="1843" spans="3:24" x14ac:dyDescent="0.2">
      <c r="C1843" s="1"/>
      <c r="D1843" s="1"/>
      <c r="E1843">
        <f t="shared" si="393"/>
        <v>0.22987500000001199</v>
      </c>
      <c r="F1843">
        <f t="shared" si="394"/>
        <v>101325</v>
      </c>
      <c r="H1843" s="1">
        <v>0.22987500000001199</v>
      </c>
      <c r="I1843" s="1">
        <f t="shared" si="401"/>
        <v>355.5000000004311</v>
      </c>
      <c r="J1843" s="1">
        <f t="shared" si="402"/>
        <v>0</v>
      </c>
      <c r="K1843" s="1">
        <f t="shared" si="403"/>
        <v>2.7194912931421166E-3</v>
      </c>
      <c r="L1843" s="1">
        <f t="shared" si="404"/>
        <v>0</v>
      </c>
      <c r="M1843" s="10">
        <f t="shared" si="395"/>
        <v>9.7720520641136899E-5</v>
      </c>
      <c r="N1843" s="9">
        <f t="shared" si="396"/>
        <v>-1.5627245286996192</v>
      </c>
      <c r="O1843">
        <f>((-0.0000000008)*V1843^3+(0.000003)*V1843^2-0.004*V1843+2.013)*('Exhaust Gas Math'!$E$10/(T1843+'Exhaust Gas Math'!$E$10))+(357.45*V1843^-1.004)*(T1843/(T1843+'Exhaust Gas Math'!$E$10))</f>
        <v>0.17819999999999947</v>
      </c>
      <c r="P1843">
        <f t="shared" si="405"/>
        <v>0</v>
      </c>
      <c r="Q1843" s="9">
        <f t="shared" si="397"/>
        <v>0</v>
      </c>
      <c r="R1843" s="10">
        <f t="shared" si="398"/>
        <v>3.9769296294121147E-5</v>
      </c>
      <c r="S1843">
        <f t="shared" si="406"/>
        <v>0</v>
      </c>
      <c r="T1843" s="9">
        <f>S1843*'Exhaust Gas Math'!$C$14</f>
        <v>0</v>
      </c>
      <c r="U1843" s="9">
        <f>(T1843/'Exhaust Gas Math'!$B$14)+('Exhaust Gas Math'!$D$10)</f>
        <v>4.4059320573952224E-4</v>
      </c>
      <c r="V1843">
        <f>('Exhaust Gas Math'!$E$10*((-0.000000001)*V1842^3+(0.000002)*V1842^2-0.0012*V1842+1.3446)*$B$18+T1843*'Exhaust Gas Math'!$D$14*$B$17)/('Exhaust Gas Math'!$E$10*((-0.000000001)*V1842^3+(0.000002)*V1842^2-0.0012*V1842+1.3446)+T1843*'Exhaust Gas Math'!$D$14)</f>
        <v>1100</v>
      </c>
      <c r="W1843">
        <f t="shared" si="399"/>
        <v>101325</v>
      </c>
      <c r="X1843" s="9">
        <f t="shared" si="400"/>
        <v>101325</v>
      </c>
    </row>
    <row r="1844" spans="3:24" x14ac:dyDescent="0.2">
      <c r="C1844" s="1"/>
      <c r="D1844" s="1"/>
      <c r="E1844">
        <f t="shared" si="393"/>
        <v>0.230000000000012</v>
      </c>
      <c r="F1844">
        <f t="shared" si="394"/>
        <v>101325</v>
      </c>
      <c r="H1844" s="1">
        <v>0.230000000000012</v>
      </c>
      <c r="I1844" s="1">
        <f t="shared" si="401"/>
        <v>360.00000000043292</v>
      </c>
      <c r="J1844" s="1">
        <f t="shared" si="402"/>
        <v>0</v>
      </c>
      <c r="K1844" s="1">
        <f t="shared" si="403"/>
        <v>3.0377863700848705E-3</v>
      </c>
      <c r="L1844" s="1">
        <f t="shared" si="404"/>
        <v>0</v>
      </c>
      <c r="M1844" s="10">
        <f t="shared" si="395"/>
        <v>0</v>
      </c>
      <c r="N1844" s="9">
        <f t="shared" si="396"/>
        <v>1.5032749873560508E-10</v>
      </c>
      <c r="O1844">
        <f>((-0.0000000008)*V1844^3+(0.000003)*V1844^2-0.004*V1844+2.013)*('Exhaust Gas Math'!$E$10/(T1844+'Exhaust Gas Math'!$E$10))+(357.45*V1844^-1.004)*(T1844/(T1844+'Exhaust Gas Math'!$E$10))</f>
        <v>0.17819999999999947</v>
      </c>
      <c r="P1844">
        <f t="shared" si="405"/>
        <v>0</v>
      </c>
      <c r="Q1844" s="9">
        <f t="shared" si="397"/>
        <v>0</v>
      </c>
      <c r="R1844" s="10">
        <f t="shared" si="398"/>
        <v>3.9769296294121147E-5</v>
      </c>
      <c r="S1844">
        <f t="shared" si="406"/>
        <v>0</v>
      </c>
      <c r="T1844" s="9">
        <f>S1844*'Exhaust Gas Math'!$C$14</f>
        <v>0</v>
      </c>
      <c r="U1844" s="9">
        <f>(T1844/'Exhaust Gas Math'!$B$14)+('Exhaust Gas Math'!$D$10)</f>
        <v>4.4059320573952224E-4</v>
      </c>
      <c r="V1844">
        <f>('Exhaust Gas Math'!$E$10*((-0.000000001)*V1843^3+(0.000002)*V1843^2-0.0012*V1843+1.3446)*$B$18+T1844*'Exhaust Gas Math'!$D$14*$B$17)/('Exhaust Gas Math'!$E$10*((-0.000000001)*V1843^3+(0.000002)*V1843^2-0.0012*V1843+1.3446)+T1844*'Exhaust Gas Math'!$D$14)</f>
        <v>1100</v>
      </c>
      <c r="W1844">
        <f t="shared" si="399"/>
        <v>101325</v>
      </c>
      <c r="X1844" s="9">
        <f t="shared" si="400"/>
        <v>101325</v>
      </c>
    </row>
    <row r="1845" spans="3:24" x14ac:dyDescent="0.2">
      <c r="C1845" s="1"/>
      <c r="D1845" s="1"/>
      <c r="E1845">
        <f t="shared" si="393"/>
        <v>0.23012500000001199</v>
      </c>
      <c r="F1845">
        <f t="shared" si="394"/>
        <v>101325</v>
      </c>
      <c r="H1845" s="1">
        <v>0.23012500000001199</v>
      </c>
      <c r="I1845" s="1">
        <f t="shared" si="401"/>
        <v>364.5000000004311</v>
      </c>
      <c r="J1845" s="1">
        <f t="shared" si="402"/>
        <v>0</v>
      </c>
      <c r="K1845" s="1">
        <f t="shared" si="403"/>
        <v>3.3617638601557594E-3</v>
      </c>
      <c r="L1845" s="1">
        <f t="shared" si="404"/>
        <v>0</v>
      </c>
      <c r="M1845" s="10">
        <f t="shared" si="395"/>
        <v>9.7720520678606926E-5</v>
      </c>
      <c r="N1845" s="9">
        <f t="shared" si="396"/>
        <v>1.562724528998783</v>
      </c>
      <c r="O1845">
        <f>((-0.0000000008)*V1845^3+(0.000003)*V1845^2-0.004*V1845+2.013)*('Exhaust Gas Math'!$E$10/(T1845+'Exhaust Gas Math'!$E$10))+(357.45*V1845^-1.004)*(T1845/(T1845+'Exhaust Gas Math'!$E$10))</f>
        <v>0.17819999999999947</v>
      </c>
      <c r="P1845">
        <f t="shared" si="405"/>
        <v>0</v>
      </c>
      <c r="Q1845" s="9">
        <f t="shared" si="397"/>
        <v>0</v>
      </c>
      <c r="R1845" s="10">
        <f t="shared" si="398"/>
        <v>3.9769296294121147E-5</v>
      </c>
      <c r="S1845">
        <f t="shared" si="406"/>
        <v>0</v>
      </c>
      <c r="T1845" s="9">
        <f>S1845*'Exhaust Gas Math'!$C$14</f>
        <v>0</v>
      </c>
      <c r="U1845" s="9">
        <f>(T1845/'Exhaust Gas Math'!$B$14)+('Exhaust Gas Math'!$D$10)</f>
        <v>4.4059320573952224E-4</v>
      </c>
      <c r="V1845">
        <f>('Exhaust Gas Math'!$E$10*((-0.000000001)*V1844^3+(0.000002)*V1844^2-0.0012*V1844+1.3446)*$B$18+T1845*'Exhaust Gas Math'!$D$14*$B$17)/('Exhaust Gas Math'!$E$10*((-0.000000001)*V1844^3+(0.000002)*V1844^2-0.0012*V1844+1.3446)+T1845*'Exhaust Gas Math'!$D$14)</f>
        <v>1100</v>
      </c>
      <c r="W1845">
        <f t="shared" si="399"/>
        <v>101325</v>
      </c>
      <c r="X1845" s="9">
        <f t="shared" si="400"/>
        <v>101325</v>
      </c>
    </row>
    <row r="1846" spans="3:24" x14ac:dyDescent="0.2">
      <c r="C1846" s="1"/>
      <c r="D1846" s="1"/>
      <c r="E1846">
        <f t="shared" si="393"/>
        <v>0.230250000000012</v>
      </c>
      <c r="F1846">
        <f t="shared" si="394"/>
        <v>101325</v>
      </c>
      <c r="H1846" s="1">
        <v>0.230250000000012</v>
      </c>
      <c r="I1846" s="1">
        <f t="shared" si="401"/>
        <v>369.00000000043292</v>
      </c>
      <c r="J1846" s="1">
        <f t="shared" si="402"/>
        <v>0</v>
      </c>
      <c r="K1846" s="1">
        <f t="shared" si="403"/>
        <v>3.689008464191618E-3</v>
      </c>
      <c r="L1846" s="1">
        <f t="shared" si="404"/>
        <v>0</v>
      </c>
      <c r="M1846" s="10">
        <f t="shared" si="395"/>
        <v>3.9027960317152693E-4</v>
      </c>
      <c r="N1846" s="9">
        <f t="shared" si="396"/>
        <v>3.1158143414673236</v>
      </c>
      <c r="O1846">
        <f>((-0.0000000008)*V1846^3+(0.000003)*V1846^2-0.004*V1846+2.013)*('Exhaust Gas Math'!$E$10/(T1846+'Exhaust Gas Math'!$E$10))+(357.45*V1846^-1.004)*(T1846/(T1846+'Exhaust Gas Math'!$E$10))</f>
        <v>0.17819999999999947</v>
      </c>
      <c r="P1846">
        <f t="shared" si="405"/>
        <v>0</v>
      </c>
      <c r="Q1846" s="9">
        <f t="shared" si="397"/>
        <v>0</v>
      </c>
      <c r="R1846" s="10">
        <f t="shared" si="398"/>
        <v>3.9769296294121147E-5</v>
      </c>
      <c r="S1846">
        <f t="shared" si="406"/>
        <v>0</v>
      </c>
      <c r="T1846" s="9">
        <f>S1846*'Exhaust Gas Math'!$C$14</f>
        <v>0</v>
      </c>
      <c r="U1846" s="9">
        <f>(T1846/'Exhaust Gas Math'!$B$14)+('Exhaust Gas Math'!$D$10)</f>
        <v>4.4059320573952224E-4</v>
      </c>
      <c r="V1846">
        <f>('Exhaust Gas Math'!$E$10*((-0.000000001)*V1845^3+(0.000002)*V1845^2-0.0012*V1845+1.3446)*$B$18+T1846*'Exhaust Gas Math'!$D$14*$B$17)/('Exhaust Gas Math'!$E$10*((-0.000000001)*V1845^3+(0.000002)*V1845^2-0.0012*V1845+1.3446)+T1846*'Exhaust Gas Math'!$D$14)</f>
        <v>1100</v>
      </c>
      <c r="W1846">
        <f t="shared" si="399"/>
        <v>101325</v>
      </c>
      <c r="X1846" s="9">
        <f t="shared" si="400"/>
        <v>101325</v>
      </c>
    </row>
    <row r="1847" spans="3:24" x14ac:dyDescent="0.2">
      <c r="C1847" s="1"/>
      <c r="D1847" s="1"/>
      <c r="E1847">
        <f t="shared" si="393"/>
        <v>0.23037500000001199</v>
      </c>
      <c r="F1847">
        <f t="shared" si="394"/>
        <v>101325</v>
      </c>
      <c r="H1847" s="1">
        <v>0.23037500000001199</v>
      </c>
      <c r="I1847" s="1">
        <f t="shared" si="401"/>
        <v>373.5000000004311</v>
      </c>
      <c r="J1847" s="1">
        <f t="shared" si="402"/>
        <v>0</v>
      </c>
      <c r="K1847" s="1">
        <f t="shared" si="403"/>
        <v>4.0170805262199185E-3</v>
      </c>
      <c r="L1847" s="1">
        <f t="shared" si="404"/>
        <v>0</v>
      </c>
      <c r="M1847" s="10">
        <f t="shared" si="395"/>
        <v>8.7587352344943581E-4</v>
      </c>
      <c r="N1847" s="9">
        <f t="shared" si="396"/>
        <v>4.6496941224073103</v>
      </c>
      <c r="O1847">
        <f>((-0.0000000008)*V1847^3+(0.000003)*V1847^2-0.004*V1847+2.013)*('Exhaust Gas Math'!$E$10/(T1847+'Exhaust Gas Math'!$E$10))+(357.45*V1847^-1.004)*(T1847/(T1847+'Exhaust Gas Math'!$E$10))</f>
        <v>0.17819999999999947</v>
      </c>
      <c r="P1847">
        <f t="shared" si="405"/>
        <v>0</v>
      </c>
      <c r="Q1847" s="9">
        <f t="shared" si="397"/>
        <v>0</v>
      </c>
      <c r="R1847" s="10">
        <f t="shared" si="398"/>
        <v>3.9769296294121147E-5</v>
      </c>
      <c r="S1847">
        <f t="shared" si="406"/>
        <v>0</v>
      </c>
      <c r="T1847" s="9">
        <f>S1847*'Exhaust Gas Math'!$C$14</f>
        <v>0</v>
      </c>
      <c r="U1847" s="9">
        <f>(T1847/'Exhaust Gas Math'!$B$14)+('Exhaust Gas Math'!$D$10)</f>
        <v>4.4059320573952224E-4</v>
      </c>
      <c r="V1847">
        <f>('Exhaust Gas Math'!$E$10*((-0.000000001)*V1846^3+(0.000002)*V1846^2-0.0012*V1846+1.3446)*$B$18+T1847*'Exhaust Gas Math'!$D$14*$B$17)/('Exhaust Gas Math'!$E$10*((-0.000000001)*V1846^3+(0.000002)*V1846^2-0.0012*V1846+1.3446)+T1847*'Exhaust Gas Math'!$D$14)</f>
        <v>1100</v>
      </c>
      <c r="W1847">
        <f t="shared" si="399"/>
        <v>101325</v>
      </c>
      <c r="X1847" s="9">
        <f t="shared" si="400"/>
        <v>101325</v>
      </c>
    </row>
    <row r="1848" spans="3:24" x14ac:dyDescent="0.2">
      <c r="C1848" s="1"/>
      <c r="D1848" s="1"/>
      <c r="E1848">
        <f t="shared" si="393"/>
        <v>0.230500000000012</v>
      </c>
      <c r="F1848">
        <f t="shared" si="394"/>
        <v>101325</v>
      </c>
      <c r="H1848" s="1">
        <v>0.230500000000012</v>
      </c>
      <c r="I1848" s="1">
        <f t="shared" si="401"/>
        <v>378.00000000043292</v>
      </c>
      <c r="J1848" s="1">
        <f t="shared" si="402"/>
        <v>0</v>
      </c>
      <c r="K1848" s="1">
        <f t="shared" si="403"/>
        <v>4.3435342214498563E-3</v>
      </c>
      <c r="L1848" s="1">
        <f t="shared" si="404"/>
        <v>0</v>
      </c>
      <c r="M1848" s="10">
        <f t="shared" si="395"/>
        <v>1.5515084335174407E-3</v>
      </c>
      <c r="N1848" s="9">
        <f t="shared" si="396"/>
        <v>6.1549069929024629</v>
      </c>
      <c r="O1848">
        <f>((-0.0000000008)*V1848^3+(0.000003)*V1848^2-0.004*V1848+2.013)*('Exhaust Gas Math'!$E$10/(T1848+'Exhaust Gas Math'!$E$10))+(357.45*V1848^-1.004)*(T1848/(T1848+'Exhaust Gas Math'!$E$10))</f>
        <v>0.17819999999999947</v>
      </c>
      <c r="P1848">
        <f t="shared" si="405"/>
        <v>0</v>
      </c>
      <c r="Q1848" s="9">
        <f t="shared" si="397"/>
        <v>0</v>
      </c>
      <c r="R1848" s="10">
        <f t="shared" si="398"/>
        <v>3.9769296294121147E-5</v>
      </c>
      <c r="S1848">
        <f t="shared" si="406"/>
        <v>0</v>
      </c>
      <c r="T1848" s="9">
        <f>S1848*'Exhaust Gas Math'!$C$14</f>
        <v>0</v>
      </c>
      <c r="U1848" s="9">
        <f>(T1848/'Exhaust Gas Math'!$B$14)+('Exhaust Gas Math'!$D$10)</f>
        <v>4.4059320573952224E-4</v>
      </c>
      <c r="V1848">
        <f>('Exhaust Gas Math'!$E$10*((-0.000000001)*V1847^3+(0.000002)*V1847^2-0.0012*V1847+1.3446)*$B$18+T1848*'Exhaust Gas Math'!$D$14*$B$17)/('Exhaust Gas Math'!$E$10*((-0.000000001)*V1847^3+(0.000002)*V1847^2-0.0012*V1847+1.3446)+T1848*'Exhaust Gas Math'!$D$14)</f>
        <v>1100</v>
      </c>
      <c r="W1848">
        <f t="shared" si="399"/>
        <v>101325</v>
      </c>
      <c r="X1848" s="9">
        <f t="shared" si="400"/>
        <v>101325</v>
      </c>
    </row>
    <row r="1849" spans="3:24" x14ac:dyDescent="0.2">
      <c r="C1849" s="1"/>
      <c r="D1849" s="1"/>
      <c r="E1849">
        <f t="shared" si="393"/>
        <v>0.23062500000001199</v>
      </c>
      <c r="F1849">
        <f t="shared" si="394"/>
        <v>101325</v>
      </c>
      <c r="H1849" s="1">
        <v>0.23062500000001199</v>
      </c>
      <c r="I1849" s="1">
        <f t="shared" si="401"/>
        <v>382.5000000004311</v>
      </c>
      <c r="J1849" s="1">
        <f t="shared" si="402"/>
        <v>0</v>
      </c>
      <c r="K1849" s="1">
        <f t="shared" si="403"/>
        <v>4.665935790248734E-3</v>
      </c>
      <c r="L1849" s="1">
        <f t="shared" si="404"/>
        <v>0</v>
      </c>
      <c r="M1849" s="10">
        <f t="shared" si="395"/>
        <v>2.4130188194835811E-3</v>
      </c>
      <c r="N1849" s="9">
        <f t="shared" si="396"/>
        <v>7.6221728150721093</v>
      </c>
      <c r="O1849">
        <f>((-0.0000000008)*V1849^3+(0.000003)*V1849^2-0.004*V1849+2.013)*('Exhaust Gas Math'!$E$10/(T1849+'Exhaust Gas Math'!$E$10))+(357.45*V1849^-1.004)*(T1849/(T1849+'Exhaust Gas Math'!$E$10))</f>
        <v>0.17819999999999947</v>
      </c>
      <c r="P1849">
        <f t="shared" si="405"/>
        <v>0</v>
      </c>
      <c r="Q1849" s="9">
        <f t="shared" si="397"/>
        <v>0</v>
      </c>
      <c r="R1849" s="10">
        <f t="shared" si="398"/>
        <v>3.9769296294121147E-5</v>
      </c>
      <c r="S1849">
        <f t="shared" si="406"/>
        <v>0</v>
      </c>
      <c r="T1849" s="9">
        <f>S1849*'Exhaust Gas Math'!$C$14</f>
        <v>0</v>
      </c>
      <c r="U1849" s="9">
        <f>(T1849/'Exhaust Gas Math'!$B$14)+('Exhaust Gas Math'!$D$10)</f>
        <v>4.4059320573952224E-4</v>
      </c>
      <c r="V1849">
        <f>('Exhaust Gas Math'!$E$10*((-0.000000001)*V1848^3+(0.000002)*V1848^2-0.0012*V1848+1.3446)*$B$18+T1849*'Exhaust Gas Math'!$D$14*$B$17)/('Exhaust Gas Math'!$E$10*((-0.000000001)*V1848^3+(0.000002)*V1848^2-0.0012*V1848+1.3446)+T1849*'Exhaust Gas Math'!$D$14)</f>
        <v>1100</v>
      </c>
      <c r="W1849">
        <f t="shared" si="399"/>
        <v>101325</v>
      </c>
      <c r="X1849" s="9">
        <f t="shared" si="400"/>
        <v>101325</v>
      </c>
    </row>
    <row r="1850" spans="3:24" x14ac:dyDescent="0.2">
      <c r="C1850" s="1"/>
      <c r="D1850" s="1"/>
      <c r="E1850">
        <f t="shared" si="393"/>
        <v>0.230750000000012</v>
      </c>
      <c r="F1850">
        <f t="shared" si="394"/>
        <v>101325</v>
      </c>
      <c r="H1850" s="1">
        <v>0.230750000000012</v>
      </c>
      <c r="I1850" s="1">
        <f t="shared" si="401"/>
        <v>387.00000000043292</v>
      </c>
      <c r="J1850" s="1">
        <f t="shared" si="402"/>
        <v>0</v>
      </c>
      <c r="K1850" s="1">
        <f t="shared" si="403"/>
        <v>4.9818816821749542E-3</v>
      </c>
      <c r="L1850" s="1">
        <f t="shared" si="404"/>
        <v>0</v>
      </c>
      <c r="M1850" s="10">
        <f t="shared" si="395"/>
        <v>3.4550931833370879E-3</v>
      </c>
      <c r="N1850" s="9">
        <f t="shared" si="396"/>
        <v>9.0424454072071754</v>
      </c>
      <c r="O1850">
        <f>((-0.0000000008)*V1850^3+(0.000003)*V1850^2-0.004*V1850+2.013)*('Exhaust Gas Math'!$E$10/(T1850+'Exhaust Gas Math'!$E$10))+(357.45*V1850^-1.004)*(T1850/(T1850+'Exhaust Gas Math'!$E$10))</f>
        <v>0.17819999999999947</v>
      </c>
      <c r="P1850">
        <f t="shared" si="405"/>
        <v>0</v>
      </c>
      <c r="Q1850" s="9">
        <f t="shared" si="397"/>
        <v>0</v>
      </c>
      <c r="R1850" s="10">
        <f t="shared" si="398"/>
        <v>3.9769296294121147E-5</v>
      </c>
      <c r="S1850">
        <f t="shared" si="406"/>
        <v>0</v>
      </c>
      <c r="T1850" s="9">
        <f>S1850*'Exhaust Gas Math'!$C$14</f>
        <v>0</v>
      </c>
      <c r="U1850" s="9">
        <f>(T1850/'Exhaust Gas Math'!$B$14)+('Exhaust Gas Math'!$D$10)</f>
        <v>4.4059320573952224E-4</v>
      </c>
      <c r="V1850">
        <f>('Exhaust Gas Math'!$E$10*((-0.000000001)*V1849^3+(0.000002)*V1849^2-0.0012*V1849+1.3446)*$B$18+T1850*'Exhaust Gas Math'!$D$14*$B$17)/('Exhaust Gas Math'!$E$10*((-0.000000001)*V1849^3+(0.000002)*V1849^2-0.0012*V1849+1.3446)+T1850*'Exhaust Gas Math'!$D$14)</f>
        <v>1100</v>
      </c>
      <c r="W1850">
        <f t="shared" si="399"/>
        <v>101325</v>
      </c>
      <c r="X1850" s="9">
        <f t="shared" si="400"/>
        <v>101325</v>
      </c>
    </row>
    <row r="1851" spans="3:24" x14ac:dyDescent="0.2">
      <c r="C1851" s="1"/>
      <c r="D1851" s="1"/>
      <c r="E1851">
        <f t="shared" si="393"/>
        <v>0.23087500000001199</v>
      </c>
      <c r="F1851">
        <f t="shared" si="394"/>
        <v>101325</v>
      </c>
      <c r="H1851" s="1">
        <v>0.23087500000001199</v>
      </c>
      <c r="I1851" s="1">
        <f t="shared" si="401"/>
        <v>391.5000000004311</v>
      </c>
      <c r="J1851" s="1">
        <f t="shared" si="402"/>
        <v>0</v>
      </c>
      <c r="K1851" s="1">
        <f t="shared" si="403"/>
        <v>5.2890164747930613E-3</v>
      </c>
      <c r="L1851" s="1">
        <f t="shared" si="404"/>
        <v>0</v>
      </c>
      <c r="M1851" s="10">
        <f t="shared" si="395"/>
        <v>4.6713067900999231E-3</v>
      </c>
      <c r="N1851" s="9">
        <f t="shared" si="396"/>
        <v>10.406968316488587</v>
      </c>
      <c r="O1851">
        <f>((-0.0000000008)*V1851^3+(0.000003)*V1851^2-0.004*V1851+2.013)*('Exhaust Gas Math'!$E$10/(T1851+'Exhaust Gas Math'!$E$10))+(357.45*V1851^-1.004)*(T1851/(T1851+'Exhaust Gas Math'!$E$10))</f>
        <v>0.17819999999999947</v>
      </c>
      <c r="P1851">
        <f t="shared" si="405"/>
        <v>0</v>
      </c>
      <c r="Q1851" s="9">
        <f t="shared" si="397"/>
        <v>0</v>
      </c>
      <c r="R1851" s="10">
        <f t="shared" si="398"/>
        <v>3.9769296294121147E-5</v>
      </c>
      <c r="S1851">
        <f t="shared" si="406"/>
        <v>0</v>
      </c>
      <c r="T1851" s="9">
        <f>S1851*'Exhaust Gas Math'!$C$14</f>
        <v>0</v>
      </c>
      <c r="U1851" s="9">
        <f>(T1851/'Exhaust Gas Math'!$B$14)+('Exhaust Gas Math'!$D$10)</f>
        <v>4.4059320573952224E-4</v>
      </c>
      <c r="V1851">
        <f>('Exhaust Gas Math'!$E$10*((-0.000000001)*V1850^3+(0.000002)*V1850^2-0.0012*V1850+1.3446)*$B$18+T1851*'Exhaust Gas Math'!$D$14*$B$17)/('Exhaust Gas Math'!$E$10*((-0.000000001)*V1850^3+(0.000002)*V1850^2-0.0012*V1850+1.3446)+T1851*'Exhaust Gas Math'!$D$14)</f>
        <v>1100</v>
      </c>
      <c r="W1851">
        <f t="shared" si="399"/>
        <v>101325</v>
      </c>
      <c r="X1851" s="9">
        <f t="shared" si="400"/>
        <v>101325</v>
      </c>
    </row>
    <row r="1852" spans="3:24" x14ac:dyDescent="0.2">
      <c r="C1852" s="1"/>
      <c r="D1852" s="1"/>
      <c r="E1852">
        <f t="shared" si="393"/>
        <v>0.231000000000012</v>
      </c>
      <c r="F1852">
        <f t="shared" si="394"/>
        <v>101325</v>
      </c>
      <c r="H1852" s="1">
        <v>0.231000000000012</v>
      </c>
      <c r="I1852" s="1">
        <f t="shared" si="401"/>
        <v>396.00000000043292</v>
      </c>
      <c r="J1852" s="1">
        <f t="shared" si="402"/>
        <v>0</v>
      </c>
      <c r="K1852" s="1">
        <f t="shared" si="403"/>
        <v>5.5850504336914571E-3</v>
      </c>
      <c r="L1852" s="1">
        <f t="shared" si="404"/>
        <v>0</v>
      </c>
      <c r="M1852" s="10">
        <f t="shared" si="395"/>
        <v>6.0541612784548622E-3</v>
      </c>
      <c r="N1852" s="9">
        <f t="shared" si="396"/>
        <v>11.707328805431171</v>
      </c>
      <c r="O1852">
        <f>((-0.0000000008)*V1852^3+(0.000003)*V1852^2-0.004*V1852+2.013)*('Exhaust Gas Math'!$E$10/(T1852+'Exhaust Gas Math'!$E$10))+(357.45*V1852^-1.004)*(T1852/(T1852+'Exhaust Gas Math'!$E$10))</f>
        <v>0.17819999999999947</v>
      </c>
      <c r="P1852">
        <f t="shared" si="405"/>
        <v>0</v>
      </c>
      <c r="Q1852" s="9">
        <f t="shared" si="397"/>
        <v>0</v>
      </c>
      <c r="R1852" s="10">
        <f t="shared" si="398"/>
        <v>3.9769296294121147E-5</v>
      </c>
      <c r="S1852">
        <f t="shared" si="406"/>
        <v>0</v>
      </c>
      <c r="T1852" s="9">
        <f>S1852*'Exhaust Gas Math'!$C$14</f>
        <v>0</v>
      </c>
      <c r="U1852" s="9">
        <f>(T1852/'Exhaust Gas Math'!$B$14)+('Exhaust Gas Math'!$D$10)</f>
        <v>4.4059320573952224E-4</v>
      </c>
      <c r="V1852">
        <f>('Exhaust Gas Math'!$E$10*((-0.000000001)*V1851^3+(0.000002)*V1851^2-0.0012*V1851+1.3446)*$B$18+T1852*'Exhaust Gas Math'!$D$14*$B$17)/('Exhaust Gas Math'!$E$10*((-0.000000001)*V1851^3+(0.000002)*V1851^2-0.0012*V1851+1.3446)+T1852*'Exhaust Gas Math'!$D$14)</f>
        <v>1100</v>
      </c>
      <c r="W1852">
        <f t="shared" si="399"/>
        <v>101325</v>
      </c>
      <c r="X1852" s="9">
        <f t="shared" si="400"/>
        <v>101325</v>
      </c>
    </row>
    <row r="1853" spans="3:24" x14ac:dyDescent="0.2">
      <c r="C1853" s="1"/>
      <c r="D1853" s="1"/>
      <c r="E1853">
        <f t="shared" si="393"/>
        <v>0.23112500000001199</v>
      </c>
      <c r="F1853">
        <f t="shared" si="394"/>
        <v>101325</v>
      </c>
      <c r="H1853" s="1">
        <v>0.23112500000001199</v>
      </c>
      <c r="I1853" s="1">
        <f t="shared" si="401"/>
        <v>400.5000000004311</v>
      </c>
      <c r="J1853" s="1">
        <f t="shared" si="402"/>
        <v>0</v>
      </c>
      <c r="K1853" s="1">
        <f t="shared" si="403"/>
        <v>5.8677765827825738E-3</v>
      </c>
      <c r="L1853" s="1">
        <f t="shared" si="404"/>
        <v>0</v>
      </c>
      <c r="M1853" s="10">
        <f t="shared" si="395"/>
        <v>7.5951308906338222E-3</v>
      </c>
      <c r="N1853" s="9">
        <f t="shared" si="396"/>
        <v>12.935509719205484</v>
      </c>
      <c r="O1853">
        <f>((-0.0000000008)*V1853^3+(0.000003)*V1853^2-0.004*V1853+2.013)*('Exhaust Gas Math'!$E$10/(T1853+'Exhaust Gas Math'!$E$10))+(357.45*V1853^-1.004)*(T1853/(T1853+'Exhaust Gas Math'!$E$10))</f>
        <v>0.17819999999999947</v>
      </c>
      <c r="P1853">
        <f t="shared" si="405"/>
        <v>0</v>
      </c>
      <c r="Q1853" s="9">
        <f t="shared" si="397"/>
        <v>0</v>
      </c>
      <c r="R1853" s="10">
        <f t="shared" si="398"/>
        <v>3.9769296294121147E-5</v>
      </c>
      <c r="S1853">
        <f t="shared" si="406"/>
        <v>0</v>
      </c>
      <c r="T1853" s="9">
        <f>S1853*'Exhaust Gas Math'!$C$14</f>
        <v>0</v>
      </c>
      <c r="U1853" s="9">
        <f>(T1853/'Exhaust Gas Math'!$B$14)+('Exhaust Gas Math'!$D$10)</f>
        <v>4.4059320573952224E-4</v>
      </c>
      <c r="V1853">
        <f>('Exhaust Gas Math'!$E$10*((-0.000000001)*V1852^3+(0.000002)*V1852^2-0.0012*V1852+1.3446)*$B$18+T1853*'Exhaust Gas Math'!$D$14*$B$17)/('Exhaust Gas Math'!$E$10*((-0.000000001)*V1852^3+(0.000002)*V1852^2-0.0012*V1852+1.3446)+T1853*'Exhaust Gas Math'!$D$14)</f>
        <v>1100</v>
      </c>
      <c r="W1853">
        <f t="shared" si="399"/>
        <v>101325</v>
      </c>
      <c r="X1853" s="9">
        <f t="shared" si="400"/>
        <v>101325</v>
      </c>
    </row>
    <row r="1854" spans="3:24" x14ac:dyDescent="0.2">
      <c r="C1854" s="1"/>
      <c r="D1854" s="1"/>
      <c r="E1854">
        <f t="shared" si="393"/>
        <v>0.231250000000012</v>
      </c>
      <c r="F1854">
        <f t="shared" si="394"/>
        <v>101325</v>
      </c>
      <c r="H1854" s="1">
        <v>0.231250000000012</v>
      </c>
      <c r="I1854" s="1">
        <f t="shared" si="401"/>
        <v>405.00000000043292</v>
      </c>
      <c r="J1854" s="1">
        <f t="shared" si="402"/>
        <v>0</v>
      </c>
      <c r="K1854" s="1">
        <f t="shared" si="403"/>
        <v>6.1350871576314244E-3</v>
      </c>
      <c r="L1854" s="1">
        <f t="shared" si="404"/>
        <v>0</v>
      </c>
      <c r="M1854" s="10">
        <f t="shared" si="395"/>
        <v>9.2847150365555596E-3</v>
      </c>
      <c r="N1854" s="9">
        <f t="shared" si="396"/>
        <v>14.08393891406828</v>
      </c>
      <c r="O1854">
        <f>((-0.0000000008)*V1854^3+(0.000003)*V1854^2-0.004*V1854+2.013)*('Exhaust Gas Math'!$E$10/(T1854+'Exhaust Gas Math'!$E$10))+(357.45*V1854^-1.004)*(T1854/(T1854+'Exhaust Gas Math'!$E$10))</f>
        <v>0.17819999999999947</v>
      </c>
      <c r="P1854">
        <f t="shared" si="405"/>
        <v>0</v>
      </c>
      <c r="Q1854" s="9">
        <f t="shared" si="397"/>
        <v>0</v>
      </c>
      <c r="R1854" s="10">
        <f t="shared" si="398"/>
        <v>3.9769296294121147E-5</v>
      </c>
      <c r="S1854">
        <f t="shared" si="406"/>
        <v>0</v>
      </c>
      <c r="T1854" s="9">
        <f>S1854*'Exhaust Gas Math'!$C$14</f>
        <v>0</v>
      </c>
      <c r="U1854" s="9">
        <f>(T1854/'Exhaust Gas Math'!$B$14)+('Exhaust Gas Math'!$D$10)</f>
        <v>4.4059320573952224E-4</v>
      </c>
      <c r="V1854">
        <f>('Exhaust Gas Math'!$E$10*((-0.000000001)*V1853^3+(0.000002)*V1853^2-0.0012*V1853+1.3446)*$B$18+T1854*'Exhaust Gas Math'!$D$14*$B$17)/('Exhaust Gas Math'!$E$10*((-0.000000001)*V1853^3+(0.000002)*V1853^2-0.0012*V1853+1.3446)+T1854*'Exhaust Gas Math'!$D$14)</f>
        <v>1100</v>
      </c>
      <c r="W1854">
        <f t="shared" si="399"/>
        <v>101325</v>
      </c>
      <c r="X1854" s="9">
        <f t="shared" si="400"/>
        <v>101325</v>
      </c>
    </row>
    <row r="1855" spans="3:24" x14ac:dyDescent="0.2">
      <c r="C1855" s="1"/>
      <c r="D1855" s="1"/>
      <c r="E1855">
        <f t="shared" si="393"/>
        <v>0.23137500000001199</v>
      </c>
      <c r="F1855">
        <f t="shared" si="394"/>
        <v>101325</v>
      </c>
      <c r="H1855" s="1">
        <v>0.23137500000001199</v>
      </c>
      <c r="I1855" s="1">
        <f t="shared" si="401"/>
        <v>409.5000000004311</v>
      </c>
      <c r="J1855" s="1">
        <f t="shared" si="402"/>
        <v>0</v>
      </c>
      <c r="K1855" s="1">
        <f t="shared" si="403"/>
        <v>6.3849893191433096E-3</v>
      </c>
      <c r="L1855" s="1">
        <f t="shared" si="404"/>
        <v>0</v>
      </c>
      <c r="M1855" s="10">
        <f t="shared" si="395"/>
        <v>1.1112496868114968E-2</v>
      </c>
      <c r="N1855" s="9">
        <f t="shared" si="396"/>
        <v>15.145535942140485</v>
      </c>
      <c r="O1855">
        <f>((-0.0000000008)*V1855^3+(0.000003)*V1855^2-0.004*V1855+2.013)*('Exhaust Gas Math'!$E$10/(T1855+'Exhaust Gas Math'!$E$10))+(357.45*V1855^-1.004)*(T1855/(T1855+'Exhaust Gas Math'!$E$10))</f>
        <v>0.17819999999999947</v>
      </c>
      <c r="P1855">
        <f t="shared" si="405"/>
        <v>0</v>
      </c>
      <c r="Q1855" s="9">
        <f t="shared" si="397"/>
        <v>0</v>
      </c>
      <c r="R1855" s="10">
        <f t="shared" si="398"/>
        <v>3.9769296294121147E-5</v>
      </c>
      <c r="S1855">
        <f t="shared" si="406"/>
        <v>0</v>
      </c>
      <c r="T1855" s="9">
        <f>S1855*'Exhaust Gas Math'!$C$14</f>
        <v>0</v>
      </c>
      <c r="U1855" s="9">
        <f>(T1855/'Exhaust Gas Math'!$B$14)+('Exhaust Gas Math'!$D$10)</f>
        <v>4.4059320573952224E-4</v>
      </c>
      <c r="V1855">
        <f>('Exhaust Gas Math'!$E$10*((-0.000000001)*V1854^3+(0.000002)*V1854^2-0.0012*V1854+1.3446)*$B$18+T1855*'Exhaust Gas Math'!$D$14*$B$17)/('Exhaust Gas Math'!$E$10*((-0.000000001)*V1854^3+(0.000002)*V1854^2-0.0012*V1854+1.3446)+T1855*'Exhaust Gas Math'!$D$14)</f>
        <v>1100</v>
      </c>
      <c r="W1855">
        <f t="shared" si="399"/>
        <v>101325</v>
      </c>
      <c r="X1855" s="9">
        <f t="shared" si="400"/>
        <v>101325</v>
      </c>
    </row>
    <row r="1856" spans="3:24" x14ac:dyDescent="0.2">
      <c r="C1856" s="1"/>
      <c r="D1856" s="1"/>
      <c r="E1856">
        <f t="shared" si="393"/>
        <v>0.231500000000012</v>
      </c>
      <c r="F1856">
        <f t="shared" si="394"/>
        <v>101325</v>
      </c>
      <c r="H1856" s="1">
        <v>0.231500000000012</v>
      </c>
      <c r="I1856" s="1">
        <f t="shared" si="401"/>
        <v>414.00000000043292</v>
      </c>
      <c r="J1856" s="1">
        <f t="shared" si="402"/>
        <v>0</v>
      </c>
      <c r="K1856" s="1">
        <f t="shared" si="403"/>
        <v>6.6156200104699331E-3</v>
      </c>
      <c r="L1856" s="1">
        <f t="shared" si="404"/>
        <v>0</v>
      </c>
      <c r="M1856" s="10">
        <f t="shared" si="395"/>
        <v>1.3067207502521931E-2</v>
      </c>
      <c r="N1856" s="9">
        <f t="shared" si="396"/>
        <v>16.11375570472763</v>
      </c>
      <c r="O1856">
        <f>((-0.0000000008)*V1856^3+(0.000003)*V1856^2-0.004*V1856+2.013)*('Exhaust Gas Math'!$E$10/(T1856+'Exhaust Gas Math'!$E$10))+(357.45*V1856^-1.004)*(T1856/(T1856+'Exhaust Gas Math'!$E$10))</f>
        <v>0.17819999999999947</v>
      </c>
      <c r="P1856">
        <f t="shared" si="405"/>
        <v>0</v>
      </c>
      <c r="Q1856" s="9">
        <f t="shared" si="397"/>
        <v>0</v>
      </c>
      <c r="R1856" s="10">
        <f t="shared" si="398"/>
        <v>3.9769296294121147E-5</v>
      </c>
      <c r="S1856">
        <f t="shared" si="406"/>
        <v>0</v>
      </c>
      <c r="T1856" s="9">
        <f>S1856*'Exhaust Gas Math'!$C$14</f>
        <v>0</v>
      </c>
      <c r="U1856" s="9">
        <f>(T1856/'Exhaust Gas Math'!$B$14)+('Exhaust Gas Math'!$D$10)</f>
        <v>4.4059320573952224E-4</v>
      </c>
      <c r="V1856">
        <f>('Exhaust Gas Math'!$E$10*((-0.000000001)*V1855^3+(0.000002)*V1855^2-0.0012*V1855+1.3446)*$B$18+T1856*'Exhaust Gas Math'!$D$14*$B$17)/('Exhaust Gas Math'!$E$10*((-0.000000001)*V1855^3+(0.000002)*V1855^2-0.0012*V1855+1.3446)+T1856*'Exhaust Gas Math'!$D$14)</f>
        <v>1100</v>
      </c>
      <c r="W1856">
        <f t="shared" si="399"/>
        <v>101325</v>
      </c>
      <c r="X1856" s="9">
        <f t="shared" si="400"/>
        <v>101325</v>
      </c>
    </row>
    <row r="1857" spans="3:24" x14ac:dyDescent="0.2">
      <c r="C1857" s="1"/>
      <c r="D1857" s="1"/>
      <c r="E1857">
        <f t="shared" si="393"/>
        <v>0.23162500000001199</v>
      </c>
      <c r="F1857">
        <f t="shared" si="394"/>
        <v>101325</v>
      </c>
      <c r="H1857" s="1">
        <v>0.23162500000001199</v>
      </c>
      <c r="I1857" s="1">
        <f t="shared" si="401"/>
        <v>418.5000000004311</v>
      </c>
      <c r="J1857" s="1">
        <f t="shared" si="402"/>
        <v>0</v>
      </c>
      <c r="K1857" s="1">
        <f t="shared" si="403"/>
        <v>6.8252598463667191E-3</v>
      </c>
      <c r="L1857" s="1">
        <f t="shared" si="404"/>
        <v>0</v>
      </c>
      <c r="M1857" s="10">
        <f t="shared" si="395"/>
        <v>1.5136795498708094E-2</v>
      </c>
      <c r="N1857" s="9">
        <f t="shared" si="396"/>
        <v>16.98262880502762</v>
      </c>
      <c r="O1857">
        <f>((-0.0000000008)*V1857^3+(0.000003)*V1857^2-0.004*V1857+2.013)*('Exhaust Gas Math'!$E$10/(T1857+'Exhaust Gas Math'!$E$10))+(357.45*V1857^-1.004)*(T1857/(T1857+'Exhaust Gas Math'!$E$10))</f>
        <v>0.17819999999999947</v>
      </c>
      <c r="P1857">
        <f t="shared" si="405"/>
        <v>0</v>
      </c>
      <c r="Q1857" s="9">
        <f t="shared" si="397"/>
        <v>0</v>
      </c>
      <c r="R1857" s="10">
        <f t="shared" si="398"/>
        <v>3.9769296294121147E-5</v>
      </c>
      <c r="S1857">
        <f t="shared" si="406"/>
        <v>0</v>
      </c>
      <c r="T1857" s="9">
        <f>S1857*'Exhaust Gas Math'!$C$14</f>
        <v>0</v>
      </c>
      <c r="U1857" s="9">
        <f>(T1857/'Exhaust Gas Math'!$B$14)+('Exhaust Gas Math'!$D$10)</f>
        <v>4.4059320573952224E-4</v>
      </c>
      <c r="V1857">
        <f>('Exhaust Gas Math'!$E$10*((-0.000000001)*V1856^3+(0.000002)*V1856^2-0.0012*V1856+1.3446)*$B$18+T1857*'Exhaust Gas Math'!$D$14*$B$17)/('Exhaust Gas Math'!$E$10*((-0.000000001)*V1856^3+(0.000002)*V1856^2-0.0012*V1856+1.3446)+T1857*'Exhaust Gas Math'!$D$14)</f>
        <v>1100</v>
      </c>
      <c r="W1857">
        <f t="shared" si="399"/>
        <v>101325</v>
      </c>
      <c r="X1857" s="9">
        <f t="shared" si="400"/>
        <v>101325</v>
      </c>
    </row>
    <row r="1858" spans="3:24" x14ac:dyDescent="0.2">
      <c r="C1858" s="1"/>
      <c r="D1858" s="1"/>
      <c r="E1858">
        <f t="shared" si="393"/>
        <v>0.231750000000012</v>
      </c>
      <c r="F1858">
        <f t="shared" si="394"/>
        <v>101325</v>
      </c>
      <c r="H1858" s="1">
        <v>0.231750000000012</v>
      </c>
      <c r="I1858" s="1">
        <f t="shared" si="401"/>
        <v>423.00000000043292</v>
      </c>
      <c r="J1858" s="1">
        <f t="shared" si="402"/>
        <v>0</v>
      </c>
      <c r="K1858" s="1">
        <f t="shared" si="403"/>
        <v>7.012345931460608E-3</v>
      </c>
      <c r="L1858" s="1">
        <f t="shared" si="404"/>
        <v>0</v>
      </c>
      <c r="M1858" s="10">
        <f t="shared" si="395"/>
        <v>1.7308501158469117E-2</v>
      </c>
      <c r="N1858" s="9">
        <f t="shared" si="396"/>
        <v>17.746798351447485</v>
      </c>
      <c r="O1858">
        <f>((-0.0000000008)*V1858^3+(0.000003)*V1858^2-0.004*V1858+2.013)*('Exhaust Gas Math'!$E$10/(T1858+'Exhaust Gas Math'!$E$10))+(357.45*V1858^-1.004)*(T1858/(T1858+'Exhaust Gas Math'!$E$10))</f>
        <v>0.17819999999999947</v>
      </c>
      <c r="P1858">
        <f t="shared" si="405"/>
        <v>0</v>
      </c>
      <c r="Q1858" s="9">
        <f t="shared" si="397"/>
        <v>0</v>
      </c>
      <c r="R1858" s="10">
        <f t="shared" si="398"/>
        <v>3.9769296294121147E-5</v>
      </c>
      <c r="S1858">
        <f t="shared" si="406"/>
        <v>0</v>
      </c>
      <c r="T1858" s="9">
        <f>S1858*'Exhaust Gas Math'!$C$14</f>
        <v>0</v>
      </c>
      <c r="U1858" s="9">
        <f>(T1858/'Exhaust Gas Math'!$B$14)+('Exhaust Gas Math'!$D$10)</f>
        <v>4.4059320573952224E-4</v>
      </c>
      <c r="V1858">
        <f>('Exhaust Gas Math'!$E$10*((-0.000000001)*V1857^3+(0.000002)*V1857^2-0.0012*V1857+1.3446)*$B$18+T1858*'Exhaust Gas Math'!$D$14*$B$17)/('Exhaust Gas Math'!$E$10*((-0.000000001)*V1857^3+(0.000002)*V1857^2-0.0012*V1857+1.3446)+T1858*'Exhaust Gas Math'!$D$14)</f>
        <v>1100</v>
      </c>
      <c r="W1858">
        <f t="shared" si="399"/>
        <v>101325</v>
      </c>
      <c r="X1858" s="9">
        <f t="shared" si="400"/>
        <v>101325</v>
      </c>
    </row>
    <row r="1859" spans="3:24" x14ac:dyDescent="0.2">
      <c r="C1859" s="1"/>
      <c r="D1859" s="1"/>
      <c r="E1859">
        <f t="shared" ref="E1859:E1922" si="407">H1859</f>
        <v>0.23187500000001199</v>
      </c>
      <c r="F1859">
        <f t="shared" ref="F1859:F1922" si="408">X1859</f>
        <v>101325</v>
      </c>
      <c r="H1859" s="1">
        <v>0.23187500000001199</v>
      </c>
      <c r="I1859" s="1">
        <f t="shared" si="401"/>
        <v>427.5000000004311</v>
      </c>
      <c r="J1859" s="1">
        <f t="shared" si="402"/>
        <v>0</v>
      </c>
      <c r="K1859" s="1">
        <f t="shared" si="403"/>
        <v>7.1754835118603231E-3</v>
      </c>
      <c r="L1859" s="1">
        <f t="shared" si="404"/>
        <v>0</v>
      </c>
      <c r="M1859" s="10">
        <f t="shared" si="395"/>
        <v>1.9568935194247159E-2</v>
      </c>
      <c r="N1859" s="9">
        <f t="shared" si="396"/>
        <v>18.401552984621382</v>
      </c>
      <c r="O1859">
        <f>((-0.0000000008)*V1859^3+(0.000003)*V1859^2-0.004*V1859+2.013)*('Exhaust Gas Math'!$E$10/(T1859+'Exhaust Gas Math'!$E$10))+(357.45*V1859^-1.004)*(T1859/(T1859+'Exhaust Gas Math'!$E$10))</f>
        <v>0.17819999999999947</v>
      </c>
      <c r="P1859">
        <f t="shared" si="405"/>
        <v>0</v>
      </c>
      <c r="Q1859" s="9">
        <f t="shared" si="397"/>
        <v>0</v>
      </c>
      <c r="R1859" s="10">
        <f t="shared" si="398"/>
        <v>3.9769296294121147E-5</v>
      </c>
      <c r="S1859">
        <f t="shared" si="406"/>
        <v>0</v>
      </c>
      <c r="T1859" s="9">
        <f>S1859*'Exhaust Gas Math'!$C$14</f>
        <v>0</v>
      </c>
      <c r="U1859" s="9">
        <f>(T1859/'Exhaust Gas Math'!$B$14)+('Exhaust Gas Math'!$D$10)</f>
        <v>4.4059320573952224E-4</v>
      </c>
      <c r="V1859">
        <f>('Exhaust Gas Math'!$E$10*((-0.000000001)*V1858^3+(0.000002)*V1858^2-0.0012*V1858+1.3446)*$B$18+T1859*'Exhaust Gas Math'!$D$14*$B$17)/('Exhaust Gas Math'!$E$10*((-0.000000001)*V1858^3+(0.000002)*V1858^2-0.0012*V1858+1.3446)+T1859*'Exhaust Gas Math'!$D$14)</f>
        <v>1100</v>
      </c>
      <c r="W1859">
        <f t="shared" si="399"/>
        <v>101325</v>
      </c>
      <c r="X1859" s="9">
        <f t="shared" si="400"/>
        <v>101325</v>
      </c>
    </row>
    <row r="1860" spans="3:24" x14ac:dyDescent="0.2">
      <c r="C1860" s="1"/>
      <c r="D1860" s="1"/>
      <c r="E1860">
        <f t="shared" si="407"/>
        <v>0.232000000000012</v>
      </c>
      <c r="F1860">
        <f t="shared" si="408"/>
        <v>101325</v>
      </c>
      <c r="H1860" s="1">
        <v>0.232000000000012</v>
      </c>
      <c r="I1860" s="1">
        <f t="shared" si="401"/>
        <v>432.00000000043292</v>
      </c>
      <c r="J1860" s="1">
        <f t="shared" si="402"/>
        <v>0</v>
      </c>
      <c r="K1860" s="1">
        <f t="shared" si="403"/>
        <v>7.3134563732500709E-3</v>
      </c>
      <c r="L1860" s="1">
        <f t="shared" si="404"/>
        <v>0</v>
      </c>
      <c r="M1860" s="10">
        <f t="shared" ref="M1860:M1923" si="409">-(($B$3/1000)/2)*COS($B$10*H1860)+(($B$3/1000)/2)</f>
        <v>2.1904161278541924E-2</v>
      </c>
      <c r="N1860" s="9">
        <f t="shared" ref="N1860:N1923" si="410">($B$3/1000/2)*$B$10*SIN($B$10*H1860)</f>
        <v>18.94285592450796</v>
      </c>
      <c r="O1860">
        <f>((-0.0000000008)*V1860^3+(0.000003)*V1860^2-0.004*V1860+2.013)*('Exhaust Gas Math'!$E$10/(T1860+'Exhaust Gas Math'!$E$10))+(357.45*V1860^-1.004)*(T1860/(T1860+'Exhaust Gas Math'!$E$10))</f>
        <v>0.17819999999999947</v>
      </c>
      <c r="P1860">
        <f t="shared" si="405"/>
        <v>0</v>
      </c>
      <c r="Q1860" s="9">
        <f t="shared" ref="Q1860:Q1923" si="411">M1860*$B$4*J1860</f>
        <v>0</v>
      </c>
      <c r="R1860" s="10">
        <f t="shared" ref="R1860:R1923" si="412">$B$7+J1860*Q1860</f>
        <v>3.9769296294121147E-5</v>
      </c>
      <c r="S1860">
        <f t="shared" si="406"/>
        <v>0</v>
      </c>
      <c r="T1860" s="9">
        <f>S1860*'Exhaust Gas Math'!$C$14</f>
        <v>0</v>
      </c>
      <c r="U1860" s="9">
        <f>(T1860/'Exhaust Gas Math'!$B$14)+('Exhaust Gas Math'!$D$10)</f>
        <v>4.4059320573952224E-4</v>
      </c>
      <c r="V1860">
        <f>('Exhaust Gas Math'!$E$10*((-0.000000001)*V1859^3+(0.000002)*V1859^2-0.0012*V1859+1.3446)*$B$18+T1860*'Exhaust Gas Math'!$D$14*$B$17)/('Exhaust Gas Math'!$E$10*((-0.000000001)*V1859^3+(0.000002)*V1859^2-0.0012*V1859+1.3446)+T1860*'Exhaust Gas Math'!$D$14)</f>
        <v>1100</v>
      </c>
      <c r="W1860">
        <f t="shared" ref="W1860:W1923" si="413">(U1860*$B$15*V1860)/R1860</f>
        <v>101325</v>
      </c>
      <c r="X1860" s="9">
        <f t="shared" ref="X1860:X1923" si="414">P1860+W1860</f>
        <v>101325</v>
      </c>
    </row>
    <row r="1861" spans="3:24" x14ac:dyDescent="0.2">
      <c r="C1861" s="1"/>
      <c r="D1861" s="1"/>
      <c r="E1861">
        <f t="shared" si="407"/>
        <v>0.23212500000001199</v>
      </c>
      <c r="F1861">
        <f t="shared" si="408"/>
        <v>101325</v>
      </c>
      <c r="H1861" s="1">
        <v>0.23212500000001199</v>
      </c>
      <c r="I1861" s="1">
        <f t="shared" ref="I1861:I1924" si="415">($B$9*360*H1861)-(720*FLOOR(H1861/(1/($B$9/2)),1))</f>
        <v>436.5000000004311</v>
      </c>
      <c r="J1861" s="1">
        <f t="shared" ref="J1861:J1924" si="416">IF(I1861&lt;=$B$12,1,0)</f>
        <v>0</v>
      </c>
      <c r="K1861" s="1">
        <f t="shared" ref="K1861:K1924" si="417">-0.0038*COS(0.549848656*(I1861+(327.363-$B$12)/2)*2*PI()/180)+0.0038</f>
        <v>7.4252359079425559E-3</v>
      </c>
      <c r="L1861" s="1">
        <f t="shared" ref="L1861:L1924" si="418">ROUND((-0.0038*COS(0.549848656*(I1861+38.606)*2*PI()/180)+0.0038)/0.0076,2)*J1861</f>
        <v>0</v>
      </c>
      <c r="M1861" s="10">
        <f t="shared" si="409"/>
        <v>2.4299781965999686E-2</v>
      </c>
      <c r="N1861" s="9">
        <f t="shared" si="410"/>
        <v>19.36736985848081</v>
      </c>
      <c r="O1861">
        <f>((-0.0000000008)*V1861^3+(0.000003)*V1861^2-0.004*V1861+2.013)*('Exhaust Gas Math'!$E$10/(T1861+'Exhaust Gas Math'!$E$10))+(357.45*V1861^-1.004)*(T1861/(T1861+'Exhaust Gas Math'!$E$10))</f>
        <v>0.17819999999999947</v>
      </c>
      <c r="P1861">
        <f t="shared" ref="P1861:P1924" si="419">J1861*SIGN(N1861)*-0.5*O1861*N1861^2</f>
        <v>0</v>
      </c>
      <c r="Q1861" s="9">
        <f t="shared" si="411"/>
        <v>0</v>
      </c>
      <c r="R1861" s="10">
        <f t="shared" si="412"/>
        <v>3.9769296294121147E-5</v>
      </c>
      <c r="S1861">
        <f t="shared" ref="S1861:S1924" si="420">J1861*(1.5603*L1861*(Q1861-Q1860)*$B$14+S1860)</f>
        <v>0</v>
      </c>
      <c r="T1861" s="9">
        <f>S1861*'Exhaust Gas Math'!$C$14</f>
        <v>0</v>
      </c>
      <c r="U1861" s="9">
        <f>(T1861/'Exhaust Gas Math'!$B$14)+('Exhaust Gas Math'!$D$10)</f>
        <v>4.4059320573952224E-4</v>
      </c>
      <c r="V1861">
        <f>('Exhaust Gas Math'!$E$10*((-0.000000001)*V1860^3+(0.000002)*V1860^2-0.0012*V1860+1.3446)*$B$18+T1861*'Exhaust Gas Math'!$D$14*$B$17)/('Exhaust Gas Math'!$E$10*((-0.000000001)*V1860^3+(0.000002)*V1860^2-0.0012*V1860+1.3446)+T1861*'Exhaust Gas Math'!$D$14)</f>
        <v>1100</v>
      </c>
      <c r="W1861">
        <f t="shared" si="413"/>
        <v>101325</v>
      </c>
      <c r="X1861" s="9">
        <f t="shared" si="414"/>
        <v>101325</v>
      </c>
    </row>
    <row r="1862" spans="3:24" x14ac:dyDescent="0.2">
      <c r="C1862" s="1"/>
      <c r="D1862" s="1"/>
      <c r="E1862">
        <f t="shared" si="407"/>
        <v>0.232250000000012</v>
      </c>
      <c r="F1862">
        <f t="shared" si="408"/>
        <v>101325</v>
      </c>
      <c r="H1862" s="1">
        <v>0.232250000000012</v>
      </c>
      <c r="I1862" s="1">
        <f t="shared" si="415"/>
        <v>441.00000000043292</v>
      </c>
      <c r="J1862" s="1">
        <f t="shared" si="416"/>
        <v>0</v>
      </c>
      <c r="K1862" s="1">
        <f t="shared" si="417"/>
        <v>7.5099887832993165E-3</v>
      </c>
      <c r="L1862" s="1">
        <f t="shared" si="418"/>
        <v>0</v>
      </c>
      <c r="M1862" s="10">
        <f t="shared" si="409"/>
        <v>2.6741027458461016E-2</v>
      </c>
      <c r="N1862" s="9">
        <f t="shared" si="410"/>
        <v>19.672477516972382</v>
      </c>
      <c r="O1862">
        <f>((-0.0000000008)*V1862^3+(0.000003)*V1862^2-0.004*V1862+2.013)*('Exhaust Gas Math'!$E$10/(T1862+'Exhaust Gas Math'!$E$10))+(357.45*V1862^-1.004)*(T1862/(T1862+'Exhaust Gas Math'!$E$10))</f>
        <v>0.17819999999999947</v>
      </c>
      <c r="P1862">
        <f t="shared" si="419"/>
        <v>0</v>
      </c>
      <c r="Q1862" s="9">
        <f t="shared" si="411"/>
        <v>0</v>
      </c>
      <c r="R1862" s="10">
        <f t="shared" si="412"/>
        <v>3.9769296294121147E-5</v>
      </c>
      <c r="S1862">
        <f t="shared" si="420"/>
        <v>0</v>
      </c>
      <c r="T1862" s="9">
        <f>S1862*'Exhaust Gas Math'!$C$14</f>
        <v>0</v>
      </c>
      <c r="U1862" s="9">
        <f>(T1862/'Exhaust Gas Math'!$B$14)+('Exhaust Gas Math'!$D$10)</f>
        <v>4.4059320573952224E-4</v>
      </c>
      <c r="V1862">
        <f>('Exhaust Gas Math'!$E$10*((-0.000000001)*V1861^3+(0.000002)*V1861^2-0.0012*V1861+1.3446)*$B$18+T1862*'Exhaust Gas Math'!$D$14*$B$17)/('Exhaust Gas Math'!$E$10*((-0.000000001)*V1861^3+(0.000002)*V1861^2-0.0012*V1861+1.3446)+T1862*'Exhaust Gas Math'!$D$14)</f>
        <v>1100</v>
      </c>
      <c r="W1862">
        <f t="shared" si="413"/>
        <v>101325</v>
      </c>
      <c r="X1862" s="9">
        <f t="shared" si="414"/>
        <v>101325</v>
      </c>
    </row>
    <row r="1863" spans="3:24" x14ac:dyDescent="0.2">
      <c r="C1863" s="1"/>
      <c r="D1863" s="1"/>
      <c r="E1863">
        <f t="shared" si="407"/>
        <v>0.23237500000001199</v>
      </c>
      <c r="F1863">
        <f t="shared" si="408"/>
        <v>101325</v>
      </c>
      <c r="H1863" s="1">
        <v>0.23237500000001199</v>
      </c>
      <c r="I1863" s="1">
        <f t="shared" si="415"/>
        <v>445.5000000004311</v>
      </c>
      <c r="J1863" s="1">
        <f t="shared" si="416"/>
        <v>0</v>
      </c>
      <c r="K1863" s="1">
        <f t="shared" si="417"/>
        <v>7.5670831543456713E-3</v>
      </c>
      <c r="L1863" s="1">
        <f t="shared" si="418"/>
        <v>0</v>
      </c>
      <c r="M1863" s="10">
        <f t="shared" si="409"/>
        <v>2.9212846665665759E-2</v>
      </c>
      <c r="N1863" s="9">
        <f t="shared" si="410"/>
        <v>19.856297809809092</v>
      </c>
      <c r="O1863">
        <f>((-0.0000000008)*V1863^3+(0.000003)*V1863^2-0.004*V1863+2.013)*('Exhaust Gas Math'!$E$10/(T1863+'Exhaust Gas Math'!$E$10))+(357.45*V1863^-1.004)*(T1863/(T1863+'Exhaust Gas Math'!$E$10))</f>
        <v>0.17819999999999947</v>
      </c>
      <c r="P1863">
        <f t="shared" si="419"/>
        <v>0</v>
      </c>
      <c r="Q1863" s="9">
        <f t="shared" si="411"/>
        <v>0</v>
      </c>
      <c r="R1863" s="10">
        <f t="shared" si="412"/>
        <v>3.9769296294121147E-5</v>
      </c>
      <c r="S1863">
        <f t="shared" si="420"/>
        <v>0</v>
      </c>
      <c r="T1863" s="9">
        <f>S1863*'Exhaust Gas Math'!$C$14</f>
        <v>0</v>
      </c>
      <c r="U1863" s="9">
        <f>(T1863/'Exhaust Gas Math'!$B$14)+('Exhaust Gas Math'!$D$10)</f>
        <v>4.4059320573952224E-4</v>
      </c>
      <c r="V1863">
        <f>('Exhaust Gas Math'!$E$10*((-0.000000001)*V1862^3+(0.000002)*V1862^2-0.0012*V1862+1.3446)*$B$18+T1863*'Exhaust Gas Math'!$D$14*$B$17)/('Exhaust Gas Math'!$E$10*((-0.000000001)*V1862^3+(0.000002)*V1862^2-0.0012*V1862+1.3446)+T1863*'Exhaust Gas Math'!$D$14)</f>
        <v>1100</v>
      </c>
      <c r="W1863">
        <f t="shared" si="413"/>
        <v>101325</v>
      </c>
      <c r="X1863" s="9">
        <f t="shared" si="414"/>
        <v>101325</v>
      </c>
    </row>
    <row r="1864" spans="3:24" x14ac:dyDescent="0.2">
      <c r="C1864" s="1"/>
      <c r="D1864" s="1"/>
      <c r="E1864">
        <f t="shared" si="407"/>
        <v>0.232500000000012</v>
      </c>
      <c r="F1864">
        <f t="shared" si="408"/>
        <v>101325</v>
      </c>
      <c r="H1864" s="1">
        <v>0.232500000000012</v>
      </c>
      <c r="I1864" s="1">
        <f t="shared" si="415"/>
        <v>450.00000000043292</v>
      </c>
      <c r="J1864" s="1">
        <f t="shared" si="416"/>
        <v>0</v>
      </c>
      <c r="K1864" s="1">
        <f t="shared" si="417"/>
        <v>7.5960933742671433E-3</v>
      </c>
      <c r="L1864" s="1">
        <f t="shared" si="418"/>
        <v>0</v>
      </c>
      <c r="M1864" s="10">
        <f t="shared" si="409"/>
        <v>3.1700000000239079E-2</v>
      </c>
      <c r="N1864" s="9">
        <f t="shared" si="410"/>
        <v>19.917697423759289</v>
      </c>
      <c r="O1864">
        <f>((-0.0000000008)*V1864^3+(0.000003)*V1864^2-0.004*V1864+2.013)*('Exhaust Gas Math'!$E$10/(T1864+'Exhaust Gas Math'!$E$10))+(357.45*V1864^-1.004)*(T1864/(T1864+'Exhaust Gas Math'!$E$10))</f>
        <v>0.17819999999999947</v>
      </c>
      <c r="P1864">
        <f t="shared" si="419"/>
        <v>0</v>
      </c>
      <c r="Q1864" s="9">
        <f t="shared" si="411"/>
        <v>0</v>
      </c>
      <c r="R1864" s="10">
        <f t="shared" si="412"/>
        <v>3.9769296294121147E-5</v>
      </c>
      <c r="S1864">
        <f t="shared" si="420"/>
        <v>0</v>
      </c>
      <c r="T1864" s="9">
        <f>S1864*'Exhaust Gas Math'!$C$14</f>
        <v>0</v>
      </c>
      <c r="U1864" s="9">
        <f>(T1864/'Exhaust Gas Math'!$B$14)+('Exhaust Gas Math'!$D$10)</f>
        <v>4.4059320573952224E-4</v>
      </c>
      <c r="V1864">
        <f>('Exhaust Gas Math'!$E$10*((-0.000000001)*V1863^3+(0.000002)*V1863^2-0.0012*V1863+1.3446)*$B$18+T1864*'Exhaust Gas Math'!$D$14*$B$17)/('Exhaust Gas Math'!$E$10*((-0.000000001)*V1863^3+(0.000002)*V1863^2-0.0012*V1863+1.3446)+T1864*'Exhaust Gas Math'!$D$14)</f>
        <v>1100</v>
      </c>
      <c r="W1864">
        <f t="shared" si="413"/>
        <v>101325</v>
      </c>
      <c r="X1864" s="9">
        <f t="shared" si="414"/>
        <v>101325</v>
      </c>
    </row>
    <row r="1865" spans="3:24" x14ac:dyDescent="0.2">
      <c r="C1865" s="1"/>
      <c r="D1865" s="1"/>
      <c r="E1865">
        <f t="shared" si="407"/>
        <v>0.23262500000001199</v>
      </c>
      <c r="F1865">
        <f t="shared" si="408"/>
        <v>101325</v>
      </c>
      <c r="H1865" s="1">
        <v>0.23262500000001199</v>
      </c>
      <c r="I1865" s="1">
        <f t="shared" si="415"/>
        <v>454.5000000004311</v>
      </c>
      <c r="J1865" s="1">
        <f t="shared" si="416"/>
        <v>0</v>
      </c>
      <c r="K1865" s="1">
        <f t="shared" si="417"/>
        <v>7.596803167667825E-3</v>
      </c>
      <c r="L1865" s="1">
        <f t="shared" si="418"/>
        <v>0</v>
      </c>
      <c r="M1865" s="10">
        <f t="shared" si="409"/>
        <v>3.4187153334810934E-2</v>
      </c>
      <c r="N1865" s="9">
        <f t="shared" si="410"/>
        <v>19.85629780978552</v>
      </c>
      <c r="O1865">
        <f>((-0.0000000008)*V1865^3+(0.000003)*V1865^2-0.004*V1865+2.013)*('Exhaust Gas Math'!$E$10/(T1865+'Exhaust Gas Math'!$E$10))+(357.45*V1865^-1.004)*(T1865/(T1865+'Exhaust Gas Math'!$E$10))</f>
        <v>0.17819999999999947</v>
      </c>
      <c r="P1865">
        <f t="shared" si="419"/>
        <v>0</v>
      </c>
      <c r="Q1865" s="9">
        <f t="shared" si="411"/>
        <v>0</v>
      </c>
      <c r="R1865" s="10">
        <f t="shared" si="412"/>
        <v>3.9769296294121147E-5</v>
      </c>
      <c r="S1865">
        <f t="shared" si="420"/>
        <v>0</v>
      </c>
      <c r="T1865" s="9">
        <f>S1865*'Exhaust Gas Math'!$C$14</f>
        <v>0</v>
      </c>
      <c r="U1865" s="9">
        <f>(T1865/'Exhaust Gas Math'!$B$14)+('Exhaust Gas Math'!$D$10)</f>
        <v>4.4059320573952224E-4</v>
      </c>
      <c r="V1865">
        <f>('Exhaust Gas Math'!$E$10*((-0.000000001)*V1864^3+(0.000002)*V1864^2-0.0012*V1864+1.3446)*$B$18+T1865*'Exhaust Gas Math'!$D$14*$B$17)/('Exhaust Gas Math'!$E$10*((-0.000000001)*V1864^3+(0.000002)*V1864^2-0.0012*V1864+1.3446)+T1865*'Exhaust Gas Math'!$D$14)</f>
        <v>1100</v>
      </c>
      <c r="W1865">
        <f t="shared" si="413"/>
        <v>101325</v>
      </c>
      <c r="X1865" s="9">
        <f t="shared" si="414"/>
        <v>101325</v>
      </c>
    </row>
    <row r="1866" spans="3:24" x14ac:dyDescent="0.2">
      <c r="C1866" s="1"/>
      <c r="D1866" s="1"/>
      <c r="E1866">
        <f t="shared" si="407"/>
        <v>0.232750000000012</v>
      </c>
      <c r="F1866">
        <f t="shared" si="408"/>
        <v>101325</v>
      </c>
      <c r="H1866" s="1">
        <v>0.232750000000012</v>
      </c>
      <c r="I1866" s="1">
        <f t="shared" si="415"/>
        <v>459.00000000043292</v>
      </c>
      <c r="J1866" s="1">
        <f t="shared" si="416"/>
        <v>0</v>
      </c>
      <c r="K1866" s="1">
        <f t="shared" si="417"/>
        <v>7.5692072429350025E-3</v>
      </c>
      <c r="L1866" s="1">
        <f t="shared" si="418"/>
        <v>0</v>
      </c>
      <c r="M1866" s="10">
        <f t="shared" si="409"/>
        <v>3.665897254201126E-2</v>
      </c>
      <c r="N1866" s="9">
        <f t="shared" si="410"/>
        <v>19.67247751692538</v>
      </c>
      <c r="O1866">
        <f>((-0.0000000008)*V1866^3+(0.000003)*V1866^2-0.004*V1866+2.013)*('Exhaust Gas Math'!$E$10/(T1866+'Exhaust Gas Math'!$E$10))+(357.45*V1866^-1.004)*(T1866/(T1866+'Exhaust Gas Math'!$E$10))</f>
        <v>0.17819999999999947</v>
      </c>
      <c r="P1866">
        <f t="shared" si="419"/>
        <v>0</v>
      </c>
      <c r="Q1866" s="9">
        <f t="shared" si="411"/>
        <v>0</v>
      </c>
      <c r="R1866" s="10">
        <f t="shared" si="412"/>
        <v>3.9769296294121147E-5</v>
      </c>
      <c r="S1866">
        <f t="shared" si="420"/>
        <v>0</v>
      </c>
      <c r="T1866" s="9">
        <f>S1866*'Exhaust Gas Math'!$C$14</f>
        <v>0</v>
      </c>
      <c r="U1866" s="9">
        <f>(T1866/'Exhaust Gas Math'!$B$14)+('Exhaust Gas Math'!$D$10)</f>
        <v>4.4059320573952224E-4</v>
      </c>
      <c r="V1866">
        <f>('Exhaust Gas Math'!$E$10*((-0.000000001)*V1865^3+(0.000002)*V1865^2-0.0012*V1865+1.3446)*$B$18+T1866*'Exhaust Gas Math'!$D$14*$B$17)/('Exhaust Gas Math'!$E$10*((-0.000000001)*V1865^3+(0.000002)*V1865^2-0.0012*V1865+1.3446)+T1866*'Exhaust Gas Math'!$D$14)</f>
        <v>1100</v>
      </c>
      <c r="W1866">
        <f t="shared" si="413"/>
        <v>101325</v>
      </c>
      <c r="X1866" s="9">
        <f t="shared" si="414"/>
        <v>101325</v>
      </c>
    </row>
    <row r="1867" spans="3:24" x14ac:dyDescent="0.2">
      <c r="C1867" s="1"/>
      <c r="D1867" s="1"/>
      <c r="E1867">
        <f t="shared" si="407"/>
        <v>0.23287500000001199</v>
      </c>
      <c r="F1867">
        <f t="shared" si="408"/>
        <v>101325</v>
      </c>
      <c r="H1867" s="1">
        <v>0.23287500000001199</v>
      </c>
      <c r="I1867" s="1">
        <f t="shared" si="415"/>
        <v>463.5000000004311</v>
      </c>
      <c r="J1867" s="1">
        <f t="shared" si="416"/>
        <v>0</v>
      </c>
      <c r="K1867" s="1">
        <f t="shared" si="417"/>
        <v>7.51351133168888E-3</v>
      </c>
      <c r="L1867" s="1">
        <f t="shared" si="418"/>
        <v>0</v>
      </c>
      <c r="M1867" s="10">
        <f t="shared" si="409"/>
        <v>3.9100218034464389E-2</v>
      </c>
      <c r="N1867" s="9">
        <f t="shared" si="410"/>
        <v>19.367369858410804</v>
      </c>
      <c r="O1867">
        <f>((-0.0000000008)*V1867^3+(0.000003)*V1867^2-0.004*V1867+2.013)*('Exhaust Gas Math'!$E$10/(T1867+'Exhaust Gas Math'!$E$10))+(357.45*V1867^-1.004)*(T1867/(T1867+'Exhaust Gas Math'!$E$10))</f>
        <v>0.17819999999999947</v>
      </c>
      <c r="P1867">
        <f t="shared" si="419"/>
        <v>0</v>
      </c>
      <c r="Q1867" s="9">
        <f t="shared" si="411"/>
        <v>0</v>
      </c>
      <c r="R1867" s="10">
        <f t="shared" si="412"/>
        <v>3.9769296294121147E-5</v>
      </c>
      <c r="S1867">
        <f t="shared" si="420"/>
        <v>0</v>
      </c>
      <c r="T1867" s="9">
        <f>S1867*'Exhaust Gas Math'!$C$14</f>
        <v>0</v>
      </c>
      <c r="U1867" s="9">
        <f>(T1867/'Exhaust Gas Math'!$B$14)+('Exhaust Gas Math'!$D$10)</f>
        <v>4.4059320573952224E-4</v>
      </c>
      <c r="V1867">
        <f>('Exhaust Gas Math'!$E$10*((-0.000000001)*V1866^3+(0.000002)*V1866^2-0.0012*V1866+1.3446)*$B$18+T1867*'Exhaust Gas Math'!$D$14*$B$17)/('Exhaust Gas Math'!$E$10*((-0.000000001)*V1866^3+(0.000002)*V1866^2-0.0012*V1866+1.3446)+T1867*'Exhaust Gas Math'!$D$14)</f>
        <v>1100</v>
      </c>
      <c r="W1867">
        <f t="shared" si="413"/>
        <v>101325</v>
      </c>
      <c r="X1867" s="9">
        <f t="shared" si="414"/>
        <v>101325</v>
      </c>
    </row>
    <row r="1868" spans="3:24" x14ac:dyDescent="0.2">
      <c r="C1868" s="1"/>
      <c r="D1868" s="1"/>
      <c r="E1868">
        <f t="shared" si="407"/>
        <v>0.233000000000012</v>
      </c>
      <c r="F1868">
        <f t="shared" si="408"/>
        <v>101325</v>
      </c>
      <c r="H1868" s="1">
        <v>0.233000000000012</v>
      </c>
      <c r="I1868" s="1">
        <f t="shared" si="415"/>
        <v>468.00000000043292</v>
      </c>
      <c r="J1868" s="1">
        <f t="shared" si="416"/>
        <v>0</v>
      </c>
      <c r="K1868" s="1">
        <f t="shared" si="417"/>
        <v>7.4301306550233525E-3</v>
      </c>
      <c r="L1868" s="1">
        <f t="shared" si="418"/>
        <v>0</v>
      </c>
      <c r="M1868" s="10">
        <f t="shared" si="409"/>
        <v>4.1495838721912842E-2</v>
      </c>
      <c r="N1868" s="9">
        <f t="shared" si="410"/>
        <v>18.94285592441512</v>
      </c>
      <c r="O1868">
        <f>((-0.0000000008)*V1868^3+(0.000003)*V1868^2-0.004*V1868+2.013)*('Exhaust Gas Math'!$E$10/(T1868+'Exhaust Gas Math'!$E$10))+(357.45*V1868^-1.004)*(T1868/(T1868+'Exhaust Gas Math'!$E$10))</f>
        <v>0.17819999999999947</v>
      </c>
      <c r="P1868">
        <f t="shared" si="419"/>
        <v>0</v>
      </c>
      <c r="Q1868" s="9">
        <f t="shared" si="411"/>
        <v>0</v>
      </c>
      <c r="R1868" s="10">
        <f t="shared" si="412"/>
        <v>3.9769296294121147E-5</v>
      </c>
      <c r="S1868">
        <f t="shared" si="420"/>
        <v>0</v>
      </c>
      <c r="T1868" s="9">
        <f>S1868*'Exhaust Gas Math'!$C$14</f>
        <v>0</v>
      </c>
      <c r="U1868" s="9">
        <f>(T1868/'Exhaust Gas Math'!$B$14)+('Exhaust Gas Math'!$D$10)</f>
        <v>4.4059320573952224E-4</v>
      </c>
      <c r="V1868">
        <f>('Exhaust Gas Math'!$E$10*((-0.000000001)*V1867^3+(0.000002)*V1867^2-0.0012*V1867+1.3446)*$B$18+T1868*'Exhaust Gas Math'!$D$14*$B$17)/('Exhaust Gas Math'!$E$10*((-0.000000001)*V1867^3+(0.000002)*V1867^2-0.0012*V1867+1.3446)+T1868*'Exhaust Gas Math'!$D$14)</f>
        <v>1100</v>
      </c>
      <c r="W1868">
        <f t="shared" si="413"/>
        <v>101325</v>
      </c>
      <c r="X1868" s="9">
        <f t="shared" si="414"/>
        <v>101325</v>
      </c>
    </row>
    <row r="1869" spans="3:24" x14ac:dyDescent="0.2">
      <c r="C1869" s="1"/>
      <c r="D1869" s="1"/>
      <c r="E1869">
        <f t="shared" si="407"/>
        <v>0.23312500000001199</v>
      </c>
      <c r="F1869">
        <f t="shared" si="408"/>
        <v>101325</v>
      </c>
      <c r="H1869" s="1">
        <v>0.23312500000001199</v>
      </c>
      <c r="I1869" s="1">
        <f t="shared" si="415"/>
        <v>472.5000000004311</v>
      </c>
      <c r="J1869" s="1">
        <f t="shared" si="416"/>
        <v>0</v>
      </c>
      <c r="K1869" s="1">
        <f t="shared" si="417"/>
        <v>7.3196868279728992E-3</v>
      </c>
      <c r="L1869" s="1">
        <f t="shared" si="418"/>
        <v>0</v>
      </c>
      <c r="M1869" s="10">
        <f t="shared" si="409"/>
        <v>4.3831064806193774E-2</v>
      </c>
      <c r="N1869" s="9">
        <f t="shared" si="410"/>
        <v>18.401552984506626</v>
      </c>
      <c r="O1869">
        <f>((-0.0000000008)*V1869^3+(0.000003)*V1869^2-0.004*V1869+2.013)*('Exhaust Gas Math'!$E$10/(T1869+'Exhaust Gas Math'!$E$10))+(357.45*V1869^-1.004)*(T1869/(T1869+'Exhaust Gas Math'!$E$10))</f>
        <v>0.17819999999999947</v>
      </c>
      <c r="P1869">
        <f t="shared" si="419"/>
        <v>0</v>
      </c>
      <c r="Q1869" s="9">
        <f t="shared" si="411"/>
        <v>0</v>
      </c>
      <c r="R1869" s="10">
        <f t="shared" si="412"/>
        <v>3.9769296294121147E-5</v>
      </c>
      <c r="S1869">
        <f t="shared" si="420"/>
        <v>0</v>
      </c>
      <c r="T1869" s="9">
        <f>S1869*'Exhaust Gas Math'!$C$14</f>
        <v>0</v>
      </c>
      <c r="U1869" s="9">
        <f>(T1869/'Exhaust Gas Math'!$B$14)+('Exhaust Gas Math'!$D$10)</f>
        <v>4.4059320573952224E-4</v>
      </c>
      <c r="V1869">
        <f>('Exhaust Gas Math'!$E$10*((-0.000000001)*V1868^3+(0.000002)*V1868^2-0.0012*V1868+1.3446)*$B$18+T1869*'Exhaust Gas Math'!$D$14*$B$17)/('Exhaust Gas Math'!$E$10*((-0.000000001)*V1868^3+(0.000002)*V1868^2-0.0012*V1868+1.3446)+T1869*'Exhaust Gas Math'!$D$14)</f>
        <v>1100</v>
      </c>
      <c r="W1869">
        <f t="shared" si="413"/>
        <v>101325</v>
      </c>
      <c r="X1869" s="9">
        <f t="shared" si="414"/>
        <v>101325</v>
      </c>
    </row>
    <row r="1870" spans="3:24" x14ac:dyDescent="0.2">
      <c r="C1870" s="1"/>
      <c r="D1870" s="1"/>
      <c r="E1870">
        <f t="shared" si="407"/>
        <v>0.233250000000012</v>
      </c>
      <c r="F1870">
        <f t="shared" si="408"/>
        <v>101325</v>
      </c>
      <c r="H1870" s="1">
        <v>0.233250000000012</v>
      </c>
      <c r="I1870" s="1">
        <f t="shared" si="415"/>
        <v>477.00000000043292</v>
      </c>
      <c r="J1870" s="1">
        <f t="shared" si="416"/>
        <v>0</v>
      </c>
      <c r="K1870" s="1">
        <f t="shared" si="417"/>
        <v>7.1830032252818369E-3</v>
      </c>
      <c r="L1870" s="1">
        <f t="shared" si="418"/>
        <v>0</v>
      </c>
      <c r="M1870" s="10">
        <f t="shared" si="409"/>
        <v>4.6091498841956929E-2</v>
      </c>
      <c r="N1870" s="9">
        <f t="shared" si="410"/>
        <v>17.746798351311085</v>
      </c>
      <c r="O1870">
        <f>((-0.0000000008)*V1870^3+(0.000003)*V1870^2-0.004*V1870+2.013)*('Exhaust Gas Math'!$E$10/(T1870+'Exhaust Gas Math'!$E$10))+(357.45*V1870^-1.004)*(T1870/(T1870+'Exhaust Gas Math'!$E$10))</f>
        <v>0.17819999999999947</v>
      </c>
      <c r="P1870">
        <f t="shared" si="419"/>
        <v>0</v>
      </c>
      <c r="Q1870" s="9">
        <f t="shared" si="411"/>
        <v>0</v>
      </c>
      <c r="R1870" s="10">
        <f t="shared" si="412"/>
        <v>3.9769296294121147E-5</v>
      </c>
      <c r="S1870">
        <f t="shared" si="420"/>
        <v>0</v>
      </c>
      <c r="T1870" s="9">
        <f>S1870*'Exhaust Gas Math'!$C$14</f>
        <v>0</v>
      </c>
      <c r="U1870" s="9">
        <f>(T1870/'Exhaust Gas Math'!$B$14)+('Exhaust Gas Math'!$D$10)</f>
        <v>4.4059320573952224E-4</v>
      </c>
      <c r="V1870">
        <f>('Exhaust Gas Math'!$E$10*((-0.000000001)*V1869^3+(0.000002)*V1869^2-0.0012*V1869+1.3446)*$B$18+T1870*'Exhaust Gas Math'!$D$14*$B$17)/('Exhaust Gas Math'!$E$10*((-0.000000001)*V1869^3+(0.000002)*V1869^2-0.0012*V1869+1.3446)+T1870*'Exhaust Gas Math'!$D$14)</f>
        <v>1100</v>
      </c>
      <c r="W1870">
        <f t="shared" si="413"/>
        <v>101325</v>
      </c>
      <c r="X1870" s="9">
        <f t="shared" si="414"/>
        <v>101325</v>
      </c>
    </row>
    <row r="1871" spans="3:24" x14ac:dyDescent="0.2">
      <c r="C1871" s="1"/>
      <c r="D1871" s="1"/>
      <c r="E1871">
        <f t="shared" si="407"/>
        <v>0.23337500000001199</v>
      </c>
      <c r="F1871">
        <f t="shared" si="408"/>
        <v>101325</v>
      </c>
      <c r="H1871" s="1">
        <v>0.23337500000001199</v>
      </c>
      <c r="I1871" s="1">
        <f t="shared" si="415"/>
        <v>481.5000000004311</v>
      </c>
      <c r="J1871" s="1">
        <f t="shared" si="416"/>
        <v>0</v>
      </c>
      <c r="K1871" s="1">
        <f t="shared" si="417"/>
        <v>7.021098843026932E-3</v>
      </c>
      <c r="L1871" s="1">
        <f t="shared" si="418"/>
        <v>0</v>
      </c>
      <c r="M1871" s="10">
        <f t="shared" si="409"/>
        <v>4.8263204501698839E-2</v>
      </c>
      <c r="N1871" s="9">
        <f t="shared" si="410"/>
        <v>16.982628804870938</v>
      </c>
      <c r="O1871">
        <f>((-0.0000000008)*V1871^3+(0.000003)*V1871^2-0.004*V1871+2.013)*('Exhaust Gas Math'!$E$10/(T1871+'Exhaust Gas Math'!$E$10))+(357.45*V1871^-1.004)*(T1871/(T1871+'Exhaust Gas Math'!$E$10))</f>
        <v>0.17819999999999947</v>
      </c>
      <c r="P1871">
        <f t="shared" si="419"/>
        <v>0</v>
      </c>
      <c r="Q1871" s="9">
        <f t="shared" si="411"/>
        <v>0</v>
      </c>
      <c r="R1871" s="10">
        <f t="shared" si="412"/>
        <v>3.9769296294121147E-5</v>
      </c>
      <c r="S1871">
        <f t="shared" si="420"/>
        <v>0</v>
      </c>
      <c r="T1871" s="9">
        <f>S1871*'Exhaust Gas Math'!$C$14</f>
        <v>0</v>
      </c>
      <c r="U1871" s="9">
        <f>(T1871/'Exhaust Gas Math'!$B$14)+('Exhaust Gas Math'!$D$10)</f>
        <v>4.4059320573952224E-4</v>
      </c>
      <c r="V1871">
        <f>('Exhaust Gas Math'!$E$10*((-0.000000001)*V1870^3+(0.000002)*V1870^2-0.0012*V1870+1.3446)*$B$18+T1871*'Exhaust Gas Math'!$D$14*$B$17)/('Exhaust Gas Math'!$E$10*((-0.000000001)*V1870^3+(0.000002)*V1870^2-0.0012*V1870+1.3446)+T1871*'Exhaust Gas Math'!$D$14)</f>
        <v>1100</v>
      </c>
      <c r="W1871">
        <f t="shared" si="413"/>
        <v>101325</v>
      </c>
      <c r="X1871" s="9">
        <f t="shared" si="414"/>
        <v>101325</v>
      </c>
    </row>
    <row r="1872" spans="3:24" x14ac:dyDescent="0.2">
      <c r="C1872" s="1"/>
      <c r="D1872" s="1"/>
      <c r="E1872">
        <f t="shared" si="407"/>
        <v>0.233500000000012</v>
      </c>
      <c r="F1872">
        <f t="shared" si="408"/>
        <v>101325</v>
      </c>
      <c r="H1872" s="1">
        <v>0.233500000000012</v>
      </c>
      <c r="I1872" s="1">
        <f t="shared" si="415"/>
        <v>486.00000000043292</v>
      </c>
      <c r="J1872" s="1">
        <f t="shared" si="416"/>
        <v>0</v>
      </c>
      <c r="K1872" s="1">
        <f t="shared" si="417"/>
        <v>6.8351807018529886E-3</v>
      </c>
      <c r="L1872" s="1">
        <f t="shared" si="418"/>
        <v>0</v>
      </c>
      <c r="M1872" s="10">
        <f t="shared" si="409"/>
        <v>5.0332792497864903E-2</v>
      </c>
      <c r="N1872" s="9">
        <f t="shared" si="410"/>
        <v>16.113755704551036</v>
      </c>
      <c r="O1872">
        <f>((-0.0000000008)*V1872^3+(0.000003)*V1872^2-0.004*V1872+2.013)*('Exhaust Gas Math'!$E$10/(T1872+'Exhaust Gas Math'!$E$10))+(357.45*V1872^-1.004)*(T1872/(T1872+'Exhaust Gas Math'!$E$10))</f>
        <v>0.17819999999999947</v>
      </c>
      <c r="P1872">
        <f t="shared" si="419"/>
        <v>0</v>
      </c>
      <c r="Q1872" s="9">
        <f t="shared" si="411"/>
        <v>0</v>
      </c>
      <c r="R1872" s="10">
        <f t="shared" si="412"/>
        <v>3.9769296294121147E-5</v>
      </c>
      <c r="S1872">
        <f t="shared" si="420"/>
        <v>0</v>
      </c>
      <c r="T1872" s="9">
        <f>S1872*'Exhaust Gas Math'!$C$14</f>
        <v>0</v>
      </c>
      <c r="U1872" s="9">
        <f>(T1872/'Exhaust Gas Math'!$B$14)+('Exhaust Gas Math'!$D$10)</f>
        <v>4.4059320573952224E-4</v>
      </c>
      <c r="V1872">
        <f>('Exhaust Gas Math'!$E$10*((-0.000000001)*V1871^3+(0.000002)*V1871^2-0.0012*V1871+1.3446)*$B$18+T1872*'Exhaust Gas Math'!$D$14*$B$17)/('Exhaust Gas Math'!$E$10*((-0.000000001)*V1871^3+(0.000002)*V1871^2-0.0012*V1871+1.3446)+T1872*'Exhaust Gas Math'!$D$14)</f>
        <v>1100</v>
      </c>
      <c r="W1872">
        <f t="shared" si="413"/>
        <v>101325</v>
      </c>
      <c r="X1872" s="9">
        <f t="shared" si="414"/>
        <v>101325</v>
      </c>
    </row>
    <row r="1873" spans="3:24" x14ac:dyDescent="0.2">
      <c r="C1873" s="1"/>
      <c r="D1873" s="1"/>
      <c r="E1873">
        <f t="shared" si="407"/>
        <v>0.23362500000001199</v>
      </c>
      <c r="F1873">
        <f t="shared" si="408"/>
        <v>101325</v>
      </c>
      <c r="H1873" s="1">
        <v>0.23362500000001199</v>
      </c>
      <c r="I1873" s="1">
        <f t="shared" si="415"/>
        <v>490.5000000004311</v>
      </c>
      <c r="J1873" s="1">
        <f t="shared" si="416"/>
        <v>0</v>
      </c>
      <c r="K1873" s="1">
        <f t="shared" si="417"/>
        <v>6.6266348484600272E-3</v>
      </c>
      <c r="L1873" s="1">
        <f t="shared" si="418"/>
        <v>0</v>
      </c>
      <c r="M1873" s="10">
        <f t="shared" si="409"/>
        <v>5.2287503132248628E-2</v>
      </c>
      <c r="N1873" s="9">
        <f t="shared" si="410"/>
        <v>15.145535941945365</v>
      </c>
      <c r="O1873">
        <f>((-0.0000000008)*V1873^3+(0.000003)*V1873^2-0.004*V1873+2.013)*('Exhaust Gas Math'!$E$10/(T1873+'Exhaust Gas Math'!$E$10))+(357.45*V1873^-1.004)*(T1873/(T1873+'Exhaust Gas Math'!$E$10))</f>
        <v>0.17819999999999947</v>
      </c>
      <c r="P1873">
        <f t="shared" si="419"/>
        <v>0</v>
      </c>
      <c r="Q1873" s="9">
        <f t="shared" si="411"/>
        <v>0</v>
      </c>
      <c r="R1873" s="10">
        <f t="shared" si="412"/>
        <v>3.9769296294121147E-5</v>
      </c>
      <c r="S1873">
        <f t="shared" si="420"/>
        <v>0</v>
      </c>
      <c r="T1873" s="9">
        <f>S1873*'Exhaust Gas Math'!$C$14</f>
        <v>0</v>
      </c>
      <c r="U1873" s="9">
        <f>(T1873/'Exhaust Gas Math'!$B$14)+('Exhaust Gas Math'!$D$10)</f>
        <v>4.4059320573952224E-4</v>
      </c>
      <c r="V1873">
        <f>('Exhaust Gas Math'!$E$10*((-0.000000001)*V1872^3+(0.000002)*V1872^2-0.0012*V1872+1.3446)*$B$18+T1873*'Exhaust Gas Math'!$D$14*$B$17)/('Exhaust Gas Math'!$E$10*((-0.000000001)*V1872^3+(0.000002)*V1872^2-0.0012*V1872+1.3446)+T1873*'Exhaust Gas Math'!$D$14)</f>
        <v>1100</v>
      </c>
      <c r="W1873">
        <f t="shared" si="413"/>
        <v>101325</v>
      </c>
      <c r="X1873" s="9">
        <f t="shared" si="414"/>
        <v>101325</v>
      </c>
    </row>
    <row r="1874" spans="3:24" x14ac:dyDescent="0.2">
      <c r="C1874" s="1"/>
      <c r="D1874" s="1"/>
      <c r="E1874">
        <f t="shared" si="407"/>
        <v>0.233750000000012</v>
      </c>
      <c r="F1874">
        <f t="shared" si="408"/>
        <v>101325</v>
      </c>
      <c r="H1874" s="1">
        <v>0.233750000000012</v>
      </c>
      <c r="I1874" s="1">
        <f t="shared" si="415"/>
        <v>495.00000000043292</v>
      </c>
      <c r="J1874" s="1">
        <f t="shared" si="416"/>
        <v>0</v>
      </c>
      <c r="K1874" s="1">
        <f t="shared" si="417"/>
        <v>6.39701602242291E-3</v>
      </c>
      <c r="L1874" s="1">
        <f t="shared" si="418"/>
        <v>0</v>
      </c>
      <c r="M1874" s="10">
        <f t="shared" si="409"/>
        <v>5.4115284963782553E-2</v>
      </c>
      <c r="N1874" s="9">
        <f t="shared" si="410"/>
        <v>14.083938913855837</v>
      </c>
      <c r="O1874">
        <f>((-0.0000000008)*V1874^3+(0.000003)*V1874^2-0.004*V1874+2.013)*('Exhaust Gas Math'!$E$10/(T1874+'Exhaust Gas Math'!$E$10))+(357.45*V1874^-1.004)*(T1874/(T1874+'Exhaust Gas Math'!$E$10))</f>
        <v>0.17819999999999947</v>
      </c>
      <c r="P1874">
        <f t="shared" si="419"/>
        <v>0</v>
      </c>
      <c r="Q1874" s="9">
        <f t="shared" si="411"/>
        <v>0</v>
      </c>
      <c r="R1874" s="10">
        <f t="shared" si="412"/>
        <v>3.9769296294121147E-5</v>
      </c>
      <c r="S1874">
        <f t="shared" si="420"/>
        <v>0</v>
      </c>
      <c r="T1874" s="9">
        <f>S1874*'Exhaust Gas Math'!$C$14</f>
        <v>0</v>
      </c>
      <c r="U1874" s="9">
        <f>(T1874/'Exhaust Gas Math'!$B$14)+('Exhaust Gas Math'!$D$10)</f>
        <v>4.4059320573952224E-4</v>
      </c>
      <c r="V1874">
        <f>('Exhaust Gas Math'!$E$10*((-0.000000001)*V1873^3+(0.000002)*V1873^2-0.0012*V1873+1.3446)*$B$18+T1874*'Exhaust Gas Math'!$D$14*$B$17)/('Exhaust Gas Math'!$E$10*((-0.000000001)*V1873^3+(0.000002)*V1873^2-0.0012*V1873+1.3446)+T1874*'Exhaust Gas Math'!$D$14)</f>
        <v>1100</v>
      </c>
      <c r="W1874">
        <f t="shared" si="413"/>
        <v>101325</v>
      </c>
      <c r="X1874" s="9">
        <f t="shared" si="414"/>
        <v>101325</v>
      </c>
    </row>
    <row r="1875" spans="3:24" x14ac:dyDescent="0.2">
      <c r="C1875" s="1"/>
      <c r="D1875" s="1"/>
      <c r="E1875">
        <f t="shared" si="407"/>
        <v>0.23387500000001299</v>
      </c>
      <c r="F1875">
        <f t="shared" si="408"/>
        <v>101325</v>
      </c>
      <c r="H1875" s="1">
        <v>0.23387500000001299</v>
      </c>
      <c r="I1875" s="1">
        <f t="shared" si="415"/>
        <v>499.50000000046748</v>
      </c>
      <c r="J1875" s="1">
        <f t="shared" si="416"/>
        <v>0</v>
      </c>
      <c r="K1875" s="1">
        <f t="shared" si="417"/>
        <v>6.1480360653816749E-3</v>
      </c>
      <c r="L1875" s="1">
        <f t="shared" si="418"/>
        <v>0</v>
      </c>
      <c r="M1875" s="10">
        <f t="shared" si="409"/>
        <v>5.5804869109689001E-2</v>
      </c>
      <c r="N1875" s="9">
        <f t="shared" si="410"/>
        <v>12.935509718967987</v>
      </c>
      <c r="O1875">
        <f>((-0.0000000008)*V1875^3+(0.000003)*V1875^2-0.004*V1875+2.013)*('Exhaust Gas Math'!$E$10/(T1875+'Exhaust Gas Math'!$E$10))+(357.45*V1875^-1.004)*(T1875/(T1875+'Exhaust Gas Math'!$E$10))</f>
        <v>0.17819999999999947</v>
      </c>
      <c r="P1875">
        <f t="shared" si="419"/>
        <v>0</v>
      </c>
      <c r="Q1875" s="9">
        <f t="shared" si="411"/>
        <v>0</v>
      </c>
      <c r="R1875" s="10">
        <f t="shared" si="412"/>
        <v>3.9769296294121147E-5</v>
      </c>
      <c r="S1875">
        <f t="shared" si="420"/>
        <v>0</v>
      </c>
      <c r="T1875" s="9">
        <f>S1875*'Exhaust Gas Math'!$C$14</f>
        <v>0</v>
      </c>
      <c r="U1875" s="9">
        <f>(T1875/'Exhaust Gas Math'!$B$14)+('Exhaust Gas Math'!$D$10)</f>
        <v>4.4059320573952224E-4</v>
      </c>
      <c r="V1875">
        <f>('Exhaust Gas Math'!$E$10*((-0.000000001)*V1874^3+(0.000002)*V1874^2-0.0012*V1874+1.3446)*$B$18+T1875*'Exhaust Gas Math'!$D$14*$B$17)/('Exhaust Gas Math'!$E$10*((-0.000000001)*V1874^3+(0.000002)*V1874^2-0.0012*V1874+1.3446)+T1875*'Exhaust Gas Math'!$D$14)</f>
        <v>1100</v>
      </c>
      <c r="W1875">
        <f t="shared" si="413"/>
        <v>101325</v>
      </c>
      <c r="X1875" s="9">
        <f t="shared" si="414"/>
        <v>101325</v>
      </c>
    </row>
    <row r="1876" spans="3:24" x14ac:dyDescent="0.2">
      <c r="C1876" s="1"/>
      <c r="D1876" s="1"/>
      <c r="E1876">
        <f t="shared" si="407"/>
        <v>0.234000000000013</v>
      </c>
      <c r="F1876">
        <f t="shared" si="408"/>
        <v>101325</v>
      </c>
      <c r="H1876" s="1">
        <v>0.234000000000013</v>
      </c>
      <c r="I1876" s="1">
        <f t="shared" si="415"/>
        <v>504.00000000046748</v>
      </c>
      <c r="J1876" s="1">
        <f t="shared" si="416"/>
        <v>0</v>
      </c>
      <c r="K1876" s="1">
        <f t="shared" si="417"/>
        <v>5.8815511590207207E-3</v>
      </c>
      <c r="L1876" s="1">
        <f t="shared" si="418"/>
        <v>0</v>
      </c>
      <c r="M1876" s="10">
        <f t="shared" si="409"/>
        <v>5.734583872183785E-2</v>
      </c>
      <c r="N1876" s="9">
        <f t="shared" si="410"/>
        <v>11.707328805178033</v>
      </c>
      <c r="O1876">
        <f>((-0.0000000008)*V1876^3+(0.000003)*V1876^2-0.004*V1876+2.013)*('Exhaust Gas Math'!$E$10/(T1876+'Exhaust Gas Math'!$E$10))+(357.45*V1876^-1.004)*(T1876/(T1876+'Exhaust Gas Math'!$E$10))</f>
        <v>0.17819999999999947</v>
      </c>
      <c r="P1876">
        <f t="shared" si="419"/>
        <v>0</v>
      </c>
      <c r="Q1876" s="9">
        <f t="shared" si="411"/>
        <v>0</v>
      </c>
      <c r="R1876" s="10">
        <f t="shared" si="412"/>
        <v>3.9769296294121147E-5</v>
      </c>
      <c r="S1876">
        <f t="shared" si="420"/>
        <v>0</v>
      </c>
      <c r="T1876" s="9">
        <f>S1876*'Exhaust Gas Math'!$C$14</f>
        <v>0</v>
      </c>
      <c r="U1876" s="9">
        <f>(T1876/'Exhaust Gas Math'!$B$14)+('Exhaust Gas Math'!$D$10)</f>
        <v>4.4059320573952224E-4</v>
      </c>
      <c r="V1876">
        <f>('Exhaust Gas Math'!$E$10*((-0.000000001)*V1875^3+(0.000002)*V1875^2-0.0012*V1875+1.3446)*$B$18+T1876*'Exhaust Gas Math'!$D$14*$B$17)/('Exhaust Gas Math'!$E$10*((-0.000000001)*V1875^3+(0.000002)*V1875^2-0.0012*V1875+1.3446)+T1876*'Exhaust Gas Math'!$D$14)</f>
        <v>1100</v>
      </c>
      <c r="W1876">
        <f t="shared" si="413"/>
        <v>101325</v>
      </c>
      <c r="X1876" s="9">
        <f t="shared" si="414"/>
        <v>101325</v>
      </c>
    </row>
    <row r="1877" spans="3:24" x14ac:dyDescent="0.2">
      <c r="C1877" s="1"/>
      <c r="D1877" s="1"/>
      <c r="E1877">
        <f t="shared" si="407"/>
        <v>0.23412500000001299</v>
      </c>
      <c r="F1877">
        <f t="shared" si="408"/>
        <v>101325</v>
      </c>
      <c r="H1877" s="1">
        <v>0.23412500000001299</v>
      </c>
      <c r="I1877" s="1">
        <f t="shared" si="415"/>
        <v>508.50000000046748</v>
      </c>
      <c r="J1877" s="1">
        <f t="shared" si="416"/>
        <v>0</v>
      </c>
      <c r="K1877" s="1">
        <f t="shared" si="417"/>
        <v>5.599547986954171E-3</v>
      </c>
      <c r="L1877" s="1">
        <f t="shared" si="418"/>
        <v>0</v>
      </c>
      <c r="M1877" s="10">
        <f t="shared" si="409"/>
        <v>5.8728693210159798E-2</v>
      </c>
      <c r="N1877" s="9">
        <f t="shared" si="410"/>
        <v>10.406968316222283</v>
      </c>
      <c r="O1877">
        <f>((-0.0000000008)*V1877^3+(0.000003)*V1877^2-0.004*V1877+2.013)*('Exhaust Gas Math'!$E$10/(T1877+'Exhaust Gas Math'!$E$10))+(357.45*V1877^-1.004)*(T1877/(T1877+'Exhaust Gas Math'!$E$10))</f>
        <v>0.17819999999999947</v>
      </c>
      <c r="P1877">
        <f t="shared" si="419"/>
        <v>0</v>
      </c>
      <c r="Q1877" s="9">
        <f t="shared" si="411"/>
        <v>0</v>
      </c>
      <c r="R1877" s="10">
        <f t="shared" si="412"/>
        <v>3.9769296294121147E-5</v>
      </c>
      <c r="S1877">
        <f t="shared" si="420"/>
        <v>0</v>
      </c>
      <c r="T1877" s="9">
        <f>S1877*'Exhaust Gas Math'!$C$14</f>
        <v>0</v>
      </c>
      <c r="U1877" s="9">
        <f>(T1877/'Exhaust Gas Math'!$B$14)+('Exhaust Gas Math'!$D$10)</f>
        <v>4.4059320573952224E-4</v>
      </c>
      <c r="V1877">
        <f>('Exhaust Gas Math'!$E$10*((-0.000000001)*V1876^3+(0.000002)*V1876^2-0.0012*V1876+1.3446)*$B$18+T1877*'Exhaust Gas Math'!$D$14*$B$17)/('Exhaust Gas Math'!$E$10*((-0.000000001)*V1876^3+(0.000002)*V1876^2-0.0012*V1876+1.3446)+T1877*'Exhaust Gas Math'!$D$14)</f>
        <v>1100</v>
      </c>
      <c r="W1877">
        <f t="shared" si="413"/>
        <v>101325</v>
      </c>
      <c r="X1877" s="9">
        <f t="shared" si="414"/>
        <v>101325</v>
      </c>
    </row>
    <row r="1878" spans="3:24" x14ac:dyDescent="0.2">
      <c r="C1878" s="1"/>
      <c r="D1878" s="1"/>
      <c r="E1878">
        <f t="shared" si="407"/>
        <v>0.234250000000013</v>
      </c>
      <c r="F1878">
        <f t="shared" si="408"/>
        <v>101325</v>
      </c>
      <c r="H1878" s="1">
        <v>0.234250000000013</v>
      </c>
      <c r="I1878" s="1">
        <f t="shared" si="415"/>
        <v>513.00000000046748</v>
      </c>
      <c r="J1878" s="1">
        <f t="shared" si="416"/>
        <v>0</v>
      </c>
      <c r="K1878" s="1">
        <f t="shared" si="417"/>
        <v>5.3041289237189234E-3</v>
      </c>
      <c r="L1878" s="1">
        <f t="shared" si="418"/>
        <v>0</v>
      </c>
      <c r="M1878" s="10">
        <f t="shared" si="409"/>
        <v>5.9944906816888993E-2</v>
      </c>
      <c r="N1878" s="9">
        <f t="shared" si="410"/>
        <v>9.0424454069283833</v>
      </c>
      <c r="O1878">
        <f>((-0.0000000008)*V1878^3+(0.000003)*V1878^2-0.004*V1878+2.013)*('Exhaust Gas Math'!$E$10/(T1878+'Exhaust Gas Math'!$E$10))+(357.45*V1878^-1.004)*(T1878/(T1878+'Exhaust Gas Math'!$E$10))</f>
        <v>0.17819999999999947</v>
      </c>
      <c r="P1878">
        <f t="shared" si="419"/>
        <v>0</v>
      </c>
      <c r="Q1878" s="9">
        <f t="shared" si="411"/>
        <v>0</v>
      </c>
      <c r="R1878" s="10">
        <f t="shared" si="412"/>
        <v>3.9769296294121147E-5</v>
      </c>
      <c r="S1878">
        <f t="shared" si="420"/>
        <v>0</v>
      </c>
      <c r="T1878" s="9">
        <f>S1878*'Exhaust Gas Math'!$C$14</f>
        <v>0</v>
      </c>
      <c r="U1878" s="9">
        <f>(T1878/'Exhaust Gas Math'!$B$14)+('Exhaust Gas Math'!$D$10)</f>
        <v>4.4059320573952224E-4</v>
      </c>
      <c r="V1878">
        <f>('Exhaust Gas Math'!$E$10*((-0.000000001)*V1877^3+(0.000002)*V1877^2-0.0012*V1877+1.3446)*$B$18+T1878*'Exhaust Gas Math'!$D$14*$B$17)/('Exhaust Gas Math'!$E$10*((-0.000000001)*V1877^3+(0.000002)*V1877^2-0.0012*V1877+1.3446)+T1878*'Exhaust Gas Math'!$D$14)</f>
        <v>1100</v>
      </c>
      <c r="W1878">
        <f t="shared" si="413"/>
        <v>101325</v>
      </c>
      <c r="X1878" s="9">
        <f t="shared" si="414"/>
        <v>101325</v>
      </c>
    </row>
    <row r="1879" spans="3:24" x14ac:dyDescent="0.2">
      <c r="C1879" s="1"/>
      <c r="D1879" s="1"/>
      <c r="E1879">
        <f t="shared" si="407"/>
        <v>0.23437500000001299</v>
      </c>
      <c r="F1879">
        <f t="shared" si="408"/>
        <v>101325</v>
      </c>
      <c r="H1879" s="1">
        <v>0.23437500000001299</v>
      </c>
      <c r="I1879" s="1">
        <f t="shared" si="415"/>
        <v>517.50000000046748</v>
      </c>
      <c r="J1879" s="1">
        <f t="shared" si="416"/>
        <v>0</v>
      </c>
      <c r="K1879" s="1">
        <f t="shared" si="417"/>
        <v>4.9974963612657592E-3</v>
      </c>
      <c r="L1879" s="1">
        <f t="shared" si="418"/>
        <v>0</v>
      </c>
      <c r="M1879" s="10">
        <f t="shared" si="409"/>
        <v>6.098698118070664E-2</v>
      </c>
      <c r="N1879" s="9">
        <f t="shared" si="410"/>
        <v>7.6221728147835552</v>
      </c>
      <c r="O1879">
        <f>((-0.0000000008)*V1879^3+(0.000003)*V1879^2-0.004*V1879+2.013)*('Exhaust Gas Math'!$E$10/(T1879+'Exhaust Gas Math'!$E$10))+(357.45*V1879^-1.004)*(T1879/(T1879+'Exhaust Gas Math'!$E$10))</f>
        <v>0.17819999999999947</v>
      </c>
      <c r="P1879">
        <f t="shared" si="419"/>
        <v>0</v>
      </c>
      <c r="Q1879" s="9">
        <f t="shared" si="411"/>
        <v>0</v>
      </c>
      <c r="R1879" s="10">
        <f t="shared" si="412"/>
        <v>3.9769296294121147E-5</v>
      </c>
      <c r="S1879">
        <f t="shared" si="420"/>
        <v>0</v>
      </c>
      <c r="T1879" s="9">
        <f>S1879*'Exhaust Gas Math'!$C$14</f>
        <v>0</v>
      </c>
      <c r="U1879" s="9">
        <f>(T1879/'Exhaust Gas Math'!$B$14)+('Exhaust Gas Math'!$D$10)</f>
        <v>4.4059320573952224E-4</v>
      </c>
      <c r="V1879">
        <f>('Exhaust Gas Math'!$E$10*((-0.000000001)*V1878^3+(0.000002)*V1878^2-0.0012*V1878+1.3446)*$B$18+T1879*'Exhaust Gas Math'!$D$14*$B$17)/('Exhaust Gas Math'!$E$10*((-0.000000001)*V1878^3+(0.000002)*V1878^2-0.0012*V1878+1.3446)+T1879*'Exhaust Gas Math'!$D$14)</f>
        <v>1100</v>
      </c>
      <c r="W1879">
        <f t="shared" si="413"/>
        <v>101325</v>
      </c>
      <c r="X1879" s="9">
        <f t="shared" si="414"/>
        <v>101325</v>
      </c>
    </row>
    <row r="1880" spans="3:24" x14ac:dyDescent="0.2">
      <c r="C1880" s="1"/>
      <c r="D1880" s="1"/>
      <c r="E1880">
        <f t="shared" si="407"/>
        <v>0.234500000000013</v>
      </c>
      <c r="F1880">
        <f t="shared" si="408"/>
        <v>101325</v>
      </c>
      <c r="H1880" s="1">
        <v>0.234500000000013</v>
      </c>
      <c r="I1880" s="1">
        <f t="shared" si="415"/>
        <v>522.00000000046748</v>
      </c>
      <c r="J1880" s="1">
        <f t="shared" si="416"/>
        <v>0</v>
      </c>
      <c r="K1880" s="1">
        <f t="shared" si="417"/>
        <v>4.6819362898080415E-3</v>
      </c>
      <c r="L1880" s="1">
        <f t="shared" si="418"/>
        <v>0</v>
      </c>
      <c r="M1880" s="10">
        <f t="shared" si="409"/>
        <v>6.1848491566636438E-2</v>
      </c>
      <c r="N1880" s="9">
        <f t="shared" si="410"/>
        <v>6.1549069926048832</v>
      </c>
      <c r="O1880">
        <f>((-0.0000000008)*V1880^3+(0.000003)*V1880^2-0.004*V1880+2.013)*('Exhaust Gas Math'!$E$10/(T1880+'Exhaust Gas Math'!$E$10))+(357.45*V1880^-1.004)*(T1880/(T1880+'Exhaust Gas Math'!$E$10))</f>
        <v>0.17819999999999947</v>
      </c>
      <c r="P1880">
        <f t="shared" si="419"/>
        <v>0</v>
      </c>
      <c r="Q1880" s="9">
        <f t="shared" si="411"/>
        <v>0</v>
      </c>
      <c r="R1880" s="10">
        <f t="shared" si="412"/>
        <v>3.9769296294121147E-5</v>
      </c>
      <c r="S1880">
        <f t="shared" si="420"/>
        <v>0</v>
      </c>
      <c r="T1880" s="9">
        <f>S1880*'Exhaust Gas Math'!$C$14</f>
        <v>0</v>
      </c>
      <c r="U1880" s="9">
        <f>(T1880/'Exhaust Gas Math'!$B$14)+('Exhaust Gas Math'!$D$10)</f>
        <v>4.4059320573952224E-4</v>
      </c>
      <c r="V1880">
        <f>('Exhaust Gas Math'!$E$10*((-0.000000001)*V1879^3+(0.000002)*V1879^2-0.0012*V1879+1.3446)*$B$18+T1880*'Exhaust Gas Math'!$D$14*$B$17)/('Exhaust Gas Math'!$E$10*((-0.000000001)*V1879^3+(0.000002)*V1879^2-0.0012*V1879+1.3446)+T1880*'Exhaust Gas Math'!$D$14)</f>
        <v>1100</v>
      </c>
      <c r="W1880">
        <f t="shared" si="413"/>
        <v>101325</v>
      </c>
      <c r="X1880" s="9">
        <f t="shared" si="414"/>
        <v>101325</v>
      </c>
    </row>
    <row r="1881" spans="3:24" x14ac:dyDescent="0.2">
      <c r="C1881" s="1"/>
      <c r="D1881" s="1"/>
      <c r="E1881">
        <f t="shared" si="407"/>
        <v>0.23462500000001299</v>
      </c>
      <c r="F1881">
        <f t="shared" si="408"/>
        <v>101325</v>
      </c>
      <c r="H1881" s="1">
        <v>0.23462500000001299</v>
      </c>
      <c r="I1881" s="1">
        <f t="shared" si="415"/>
        <v>526.50000000046748</v>
      </c>
      <c r="J1881" s="1">
        <f t="shared" si="416"/>
        <v>0</v>
      </c>
      <c r="K1881" s="1">
        <f t="shared" si="417"/>
        <v>4.3598012554332067E-3</v>
      </c>
      <c r="L1881" s="1">
        <f t="shared" si="418"/>
        <v>0</v>
      </c>
      <c r="M1881" s="10">
        <f t="shared" si="409"/>
        <v>6.2524126476666816E-2</v>
      </c>
      <c r="N1881" s="9">
        <f t="shared" si="410"/>
        <v>4.6496941221030612</v>
      </c>
      <c r="O1881">
        <f>((-0.0000000008)*V1881^3+(0.000003)*V1881^2-0.004*V1881+2.013)*('Exhaust Gas Math'!$E$10/(T1881+'Exhaust Gas Math'!$E$10))+(357.45*V1881^-1.004)*(T1881/(T1881+'Exhaust Gas Math'!$E$10))</f>
        <v>0.17819999999999947</v>
      </c>
      <c r="P1881">
        <f t="shared" si="419"/>
        <v>0</v>
      </c>
      <c r="Q1881" s="9">
        <f t="shared" si="411"/>
        <v>0</v>
      </c>
      <c r="R1881" s="10">
        <f t="shared" si="412"/>
        <v>3.9769296294121147E-5</v>
      </c>
      <c r="S1881">
        <f t="shared" si="420"/>
        <v>0</v>
      </c>
      <c r="T1881" s="9">
        <f>S1881*'Exhaust Gas Math'!$C$14</f>
        <v>0</v>
      </c>
      <c r="U1881" s="9">
        <f>(T1881/'Exhaust Gas Math'!$B$14)+('Exhaust Gas Math'!$D$10)</f>
        <v>4.4059320573952224E-4</v>
      </c>
      <c r="V1881">
        <f>('Exhaust Gas Math'!$E$10*((-0.000000001)*V1880^3+(0.000002)*V1880^2-0.0012*V1880+1.3446)*$B$18+T1881*'Exhaust Gas Math'!$D$14*$B$17)/('Exhaust Gas Math'!$E$10*((-0.000000001)*V1880^3+(0.000002)*V1880^2-0.0012*V1880+1.3446)+T1881*'Exhaust Gas Math'!$D$14)</f>
        <v>1100</v>
      </c>
      <c r="W1881">
        <f t="shared" si="413"/>
        <v>101325</v>
      </c>
      <c r="X1881" s="9">
        <f t="shared" si="414"/>
        <v>101325</v>
      </c>
    </row>
    <row r="1882" spans="3:24" x14ac:dyDescent="0.2">
      <c r="C1882" s="1"/>
      <c r="D1882" s="1"/>
      <c r="E1882">
        <f t="shared" si="407"/>
        <v>0.234750000000013</v>
      </c>
      <c r="F1882">
        <f t="shared" si="408"/>
        <v>101325</v>
      </c>
      <c r="H1882" s="1">
        <v>0.234750000000013</v>
      </c>
      <c r="I1882" s="1">
        <f t="shared" si="415"/>
        <v>531.00000000046748</v>
      </c>
      <c r="J1882" s="1">
        <f t="shared" si="416"/>
        <v>0</v>
      </c>
      <c r="K1882" s="1">
        <f t="shared" si="417"/>
        <v>4.0334928215305715E-3</v>
      </c>
      <c r="L1882" s="1">
        <f t="shared" si="418"/>
        <v>0</v>
      </c>
      <c r="M1882" s="10">
        <f t="shared" si="409"/>
        <v>6.300972039690636E-2</v>
      </c>
      <c r="N1882" s="9">
        <f t="shared" si="410"/>
        <v>3.115814341158281</v>
      </c>
      <c r="O1882">
        <f>((-0.0000000008)*V1882^3+(0.000003)*V1882^2-0.004*V1882+2.013)*('Exhaust Gas Math'!$E$10/(T1882+'Exhaust Gas Math'!$E$10))+(357.45*V1882^-1.004)*(T1882/(T1882+'Exhaust Gas Math'!$E$10))</f>
        <v>0.17819999999999947</v>
      </c>
      <c r="P1882">
        <f t="shared" si="419"/>
        <v>0</v>
      </c>
      <c r="Q1882" s="9">
        <f t="shared" si="411"/>
        <v>0</v>
      </c>
      <c r="R1882" s="10">
        <f t="shared" si="412"/>
        <v>3.9769296294121147E-5</v>
      </c>
      <c r="S1882">
        <f t="shared" si="420"/>
        <v>0</v>
      </c>
      <c r="T1882" s="9">
        <f>S1882*'Exhaust Gas Math'!$C$14</f>
        <v>0</v>
      </c>
      <c r="U1882" s="9">
        <f>(T1882/'Exhaust Gas Math'!$B$14)+('Exhaust Gas Math'!$D$10)</f>
        <v>4.4059320573952224E-4</v>
      </c>
      <c r="V1882">
        <f>('Exhaust Gas Math'!$E$10*((-0.000000001)*V1881^3+(0.000002)*V1881^2-0.0012*V1881+1.3446)*$B$18+T1882*'Exhaust Gas Math'!$D$14*$B$17)/('Exhaust Gas Math'!$E$10*((-0.000000001)*V1881^3+(0.000002)*V1881^2-0.0012*V1881+1.3446)+T1882*'Exhaust Gas Math'!$D$14)</f>
        <v>1100</v>
      </c>
      <c r="W1882">
        <f t="shared" si="413"/>
        <v>101325</v>
      </c>
      <c r="X1882" s="9">
        <f t="shared" si="414"/>
        <v>101325</v>
      </c>
    </row>
    <row r="1883" spans="3:24" x14ac:dyDescent="0.2">
      <c r="C1883" s="1"/>
      <c r="D1883" s="1"/>
      <c r="E1883">
        <f t="shared" si="407"/>
        <v>0.23487500000001299</v>
      </c>
      <c r="F1883">
        <f t="shared" si="408"/>
        <v>101325</v>
      </c>
      <c r="H1883" s="1">
        <v>0.23487500000001299</v>
      </c>
      <c r="I1883" s="1">
        <f t="shared" si="415"/>
        <v>535.50000000046748</v>
      </c>
      <c r="J1883" s="1">
        <f t="shared" si="416"/>
        <v>0</v>
      </c>
      <c r="K1883" s="1">
        <f t="shared" si="417"/>
        <v>3.7054436647880836E-3</v>
      </c>
      <c r="L1883" s="1">
        <f t="shared" si="418"/>
        <v>0</v>
      </c>
      <c r="M1883" s="10">
        <f t="shared" si="409"/>
        <v>6.3302279479360457E-2</v>
      </c>
      <c r="N1883" s="9">
        <f t="shared" si="410"/>
        <v>1.5627245286868534</v>
      </c>
      <c r="O1883">
        <f>((-0.0000000008)*V1883^3+(0.000003)*V1883^2-0.004*V1883+2.013)*('Exhaust Gas Math'!$E$10/(T1883+'Exhaust Gas Math'!$E$10))+(357.45*V1883^-1.004)*(T1883/(T1883+'Exhaust Gas Math'!$E$10))</f>
        <v>0.17819999999999947</v>
      </c>
      <c r="P1883">
        <f t="shared" si="419"/>
        <v>0</v>
      </c>
      <c r="Q1883" s="9">
        <f t="shared" si="411"/>
        <v>0</v>
      </c>
      <c r="R1883" s="10">
        <f t="shared" si="412"/>
        <v>3.9769296294121147E-5</v>
      </c>
      <c r="S1883">
        <f t="shared" si="420"/>
        <v>0</v>
      </c>
      <c r="T1883" s="9">
        <f>S1883*'Exhaust Gas Math'!$C$14</f>
        <v>0</v>
      </c>
      <c r="U1883" s="9">
        <f>(T1883/'Exhaust Gas Math'!$B$14)+('Exhaust Gas Math'!$D$10)</f>
        <v>4.4059320573952224E-4</v>
      </c>
      <c r="V1883">
        <f>('Exhaust Gas Math'!$E$10*((-0.000000001)*V1882^3+(0.000002)*V1882^2-0.0012*V1882+1.3446)*$B$18+T1883*'Exhaust Gas Math'!$D$14*$B$17)/('Exhaust Gas Math'!$E$10*((-0.000000001)*V1882^3+(0.000002)*V1882^2-0.0012*V1882+1.3446)+T1883*'Exhaust Gas Math'!$D$14)</f>
        <v>1100</v>
      </c>
      <c r="W1883">
        <f t="shared" si="413"/>
        <v>101325</v>
      </c>
      <c r="X1883" s="9">
        <f t="shared" si="414"/>
        <v>101325</v>
      </c>
    </row>
    <row r="1884" spans="3:24" x14ac:dyDescent="0.2">
      <c r="C1884" s="1"/>
      <c r="D1884" s="1"/>
      <c r="E1884">
        <f t="shared" si="407"/>
        <v>0.235000000000013</v>
      </c>
      <c r="F1884">
        <f t="shared" si="408"/>
        <v>101325</v>
      </c>
      <c r="H1884" s="1">
        <v>0.235000000000013</v>
      </c>
      <c r="I1884" s="1">
        <f t="shared" si="415"/>
        <v>540.00000000046748</v>
      </c>
      <c r="J1884" s="1">
        <f t="shared" si="416"/>
        <v>0</v>
      </c>
      <c r="K1884" s="1">
        <f t="shared" si="417"/>
        <v>3.378099439234802E-3</v>
      </c>
      <c r="L1884" s="1">
        <f t="shared" si="418"/>
        <v>0</v>
      </c>
      <c r="M1884" s="10">
        <f t="shared" si="409"/>
        <v>6.3399999999999998E-2</v>
      </c>
      <c r="N1884" s="9">
        <f t="shared" si="410"/>
        <v>-1.6256686308513732E-10</v>
      </c>
      <c r="O1884">
        <f>((-0.0000000008)*V1884^3+(0.000003)*V1884^2-0.004*V1884+2.013)*('Exhaust Gas Math'!$E$10/(T1884+'Exhaust Gas Math'!$E$10))+(357.45*V1884^-1.004)*(T1884/(T1884+'Exhaust Gas Math'!$E$10))</f>
        <v>0.17819999999999947</v>
      </c>
      <c r="P1884">
        <f t="shared" si="419"/>
        <v>0</v>
      </c>
      <c r="Q1884" s="9">
        <f t="shared" si="411"/>
        <v>0</v>
      </c>
      <c r="R1884" s="10">
        <f t="shared" si="412"/>
        <v>3.9769296294121147E-5</v>
      </c>
      <c r="S1884">
        <f t="shared" si="420"/>
        <v>0</v>
      </c>
      <c r="T1884" s="9">
        <f>S1884*'Exhaust Gas Math'!$C$14</f>
        <v>0</v>
      </c>
      <c r="U1884" s="9">
        <f>(T1884/'Exhaust Gas Math'!$B$14)+('Exhaust Gas Math'!$D$10)</f>
        <v>4.4059320573952224E-4</v>
      </c>
      <c r="V1884">
        <f>('Exhaust Gas Math'!$E$10*((-0.000000001)*V1883^3+(0.000002)*V1883^2-0.0012*V1883+1.3446)*$B$18+T1884*'Exhaust Gas Math'!$D$14*$B$17)/('Exhaust Gas Math'!$E$10*((-0.000000001)*V1883^3+(0.000002)*V1883^2-0.0012*V1883+1.3446)+T1884*'Exhaust Gas Math'!$D$14)</f>
        <v>1100</v>
      </c>
      <c r="W1884">
        <f t="shared" si="413"/>
        <v>101325</v>
      </c>
      <c r="X1884" s="9">
        <f t="shared" si="414"/>
        <v>101325</v>
      </c>
    </row>
    <row r="1885" spans="3:24" x14ac:dyDescent="0.2">
      <c r="C1885" s="1"/>
      <c r="D1885" s="1"/>
      <c r="E1885">
        <f t="shared" si="407"/>
        <v>0.23512500000001299</v>
      </c>
      <c r="F1885">
        <f t="shared" si="408"/>
        <v>101325</v>
      </c>
      <c r="H1885" s="1">
        <v>0.23512500000001299</v>
      </c>
      <c r="I1885" s="1">
        <f t="shared" si="415"/>
        <v>544.50000000046748</v>
      </c>
      <c r="J1885" s="1">
        <f t="shared" si="416"/>
        <v>0</v>
      </c>
      <c r="K1885" s="1">
        <f t="shared" si="417"/>
        <v>3.0539005435356345E-3</v>
      </c>
      <c r="L1885" s="1">
        <f t="shared" si="418"/>
        <v>0</v>
      </c>
      <c r="M1885" s="10">
        <f t="shared" si="409"/>
        <v>6.3302279479319865E-2</v>
      </c>
      <c r="N1885" s="9">
        <f t="shared" si="410"/>
        <v>-1.5627245290109848</v>
      </c>
      <c r="O1885">
        <f>((-0.0000000008)*V1885^3+(0.000003)*V1885^2-0.004*V1885+2.013)*('Exhaust Gas Math'!$E$10/(T1885+'Exhaust Gas Math'!$E$10))+(357.45*V1885^-1.004)*(T1885/(T1885+'Exhaust Gas Math'!$E$10))</f>
        <v>0.17819999999999947</v>
      </c>
      <c r="P1885">
        <f t="shared" si="419"/>
        <v>0</v>
      </c>
      <c r="Q1885" s="9">
        <f t="shared" si="411"/>
        <v>0</v>
      </c>
      <c r="R1885" s="10">
        <f t="shared" si="412"/>
        <v>3.9769296294121147E-5</v>
      </c>
      <c r="S1885">
        <f t="shared" si="420"/>
        <v>0</v>
      </c>
      <c r="T1885" s="9">
        <f>S1885*'Exhaust Gas Math'!$C$14</f>
        <v>0</v>
      </c>
      <c r="U1885" s="9">
        <f>(T1885/'Exhaust Gas Math'!$B$14)+('Exhaust Gas Math'!$D$10)</f>
        <v>4.4059320573952224E-4</v>
      </c>
      <c r="V1885">
        <f>('Exhaust Gas Math'!$E$10*((-0.000000001)*V1884^3+(0.000002)*V1884^2-0.0012*V1884+1.3446)*$B$18+T1885*'Exhaust Gas Math'!$D$14*$B$17)/('Exhaust Gas Math'!$E$10*((-0.000000001)*V1884^3+(0.000002)*V1884^2-0.0012*V1884+1.3446)+T1885*'Exhaust Gas Math'!$D$14)</f>
        <v>1100</v>
      </c>
      <c r="W1885">
        <f t="shared" si="413"/>
        <v>101325</v>
      </c>
      <c r="X1885" s="9">
        <f t="shared" si="414"/>
        <v>101325</v>
      </c>
    </row>
    <row r="1886" spans="3:24" x14ac:dyDescent="0.2">
      <c r="C1886" s="1"/>
      <c r="D1886" s="1"/>
      <c r="E1886">
        <f t="shared" si="407"/>
        <v>0.235250000000013</v>
      </c>
      <c r="F1886">
        <f t="shared" si="408"/>
        <v>101325</v>
      </c>
      <c r="H1886" s="1">
        <v>0.235250000000013</v>
      </c>
      <c r="I1886" s="1">
        <f t="shared" si="415"/>
        <v>549.00000000046748</v>
      </c>
      <c r="J1886" s="1">
        <f t="shared" si="416"/>
        <v>0</v>
      </c>
      <c r="K1886" s="1">
        <f t="shared" si="417"/>
        <v>2.7352639274652937E-3</v>
      </c>
      <c r="L1886" s="1">
        <f t="shared" si="418"/>
        <v>0</v>
      </c>
      <c r="M1886" s="10">
        <f t="shared" si="409"/>
        <v>6.3009720396825286E-2</v>
      </c>
      <c r="N1886" s="9">
        <f t="shared" si="410"/>
        <v>-3.1158143414799713</v>
      </c>
      <c r="O1886">
        <f>((-0.0000000008)*V1886^3+(0.000003)*V1886^2-0.004*V1886+2.013)*('Exhaust Gas Math'!$E$10/(T1886+'Exhaust Gas Math'!$E$10))+(357.45*V1886^-1.004)*(T1886/(T1886+'Exhaust Gas Math'!$E$10))</f>
        <v>0.17819999999999947</v>
      </c>
      <c r="P1886">
        <f t="shared" si="419"/>
        <v>0</v>
      </c>
      <c r="Q1886" s="9">
        <f t="shared" si="411"/>
        <v>0</v>
      </c>
      <c r="R1886" s="10">
        <f t="shared" si="412"/>
        <v>3.9769296294121147E-5</v>
      </c>
      <c r="S1886">
        <f t="shared" si="420"/>
        <v>0</v>
      </c>
      <c r="T1886" s="9">
        <f>S1886*'Exhaust Gas Math'!$C$14</f>
        <v>0</v>
      </c>
      <c r="U1886" s="9">
        <f>(T1886/'Exhaust Gas Math'!$B$14)+('Exhaust Gas Math'!$D$10)</f>
        <v>4.4059320573952224E-4</v>
      </c>
      <c r="V1886">
        <f>('Exhaust Gas Math'!$E$10*((-0.000000001)*V1885^3+(0.000002)*V1885^2-0.0012*V1885+1.3446)*$B$18+T1886*'Exhaust Gas Math'!$D$14*$B$17)/('Exhaust Gas Math'!$E$10*((-0.000000001)*V1885^3+(0.000002)*V1885^2-0.0012*V1885+1.3446)+T1886*'Exhaust Gas Math'!$D$14)</f>
        <v>1100</v>
      </c>
      <c r="W1886">
        <f t="shared" si="413"/>
        <v>101325</v>
      </c>
      <c r="X1886" s="9">
        <f t="shared" si="414"/>
        <v>101325</v>
      </c>
    </row>
    <row r="1887" spans="3:24" x14ac:dyDescent="0.2">
      <c r="C1887" s="1"/>
      <c r="D1887" s="1"/>
      <c r="E1887">
        <f t="shared" si="407"/>
        <v>0.23537500000001299</v>
      </c>
      <c r="F1887">
        <f t="shared" si="408"/>
        <v>101325</v>
      </c>
      <c r="H1887" s="1">
        <v>0.23537500000001299</v>
      </c>
      <c r="I1887" s="1">
        <f t="shared" si="415"/>
        <v>553.50000000046748</v>
      </c>
      <c r="J1887" s="1">
        <f t="shared" si="416"/>
        <v>0</v>
      </c>
      <c r="K1887" s="1">
        <f t="shared" si="417"/>
        <v>2.4245650731974087E-3</v>
      </c>
      <c r="L1887" s="1">
        <f t="shared" si="418"/>
        <v>0</v>
      </c>
      <c r="M1887" s="10">
        <f t="shared" si="409"/>
        <v>6.252412647654601E-2</v>
      </c>
      <c r="N1887" s="9">
        <f t="shared" si="410"/>
        <v>-4.649694122419211</v>
      </c>
      <c r="O1887">
        <f>((-0.0000000008)*V1887^3+(0.000003)*V1887^2-0.004*V1887+2.013)*('Exhaust Gas Math'!$E$10/(T1887+'Exhaust Gas Math'!$E$10))+(357.45*V1887^-1.004)*(T1887/(T1887+'Exhaust Gas Math'!$E$10))</f>
        <v>0.17819999999999947</v>
      </c>
      <c r="P1887">
        <f t="shared" si="419"/>
        <v>0</v>
      </c>
      <c r="Q1887" s="9">
        <f t="shared" si="411"/>
        <v>0</v>
      </c>
      <c r="R1887" s="10">
        <f t="shared" si="412"/>
        <v>3.9769296294121147E-5</v>
      </c>
      <c r="S1887">
        <f t="shared" si="420"/>
        <v>0</v>
      </c>
      <c r="T1887" s="9">
        <f>S1887*'Exhaust Gas Math'!$C$14</f>
        <v>0</v>
      </c>
      <c r="U1887" s="9">
        <f>(T1887/'Exhaust Gas Math'!$B$14)+('Exhaust Gas Math'!$D$10)</f>
        <v>4.4059320573952224E-4</v>
      </c>
      <c r="V1887">
        <f>('Exhaust Gas Math'!$E$10*((-0.000000001)*V1886^3+(0.000002)*V1886^2-0.0012*V1886+1.3446)*$B$18+T1887*'Exhaust Gas Math'!$D$14*$B$17)/('Exhaust Gas Math'!$E$10*((-0.000000001)*V1886^3+(0.000002)*V1886^2-0.0012*V1886+1.3446)+T1887*'Exhaust Gas Math'!$D$14)</f>
        <v>1100</v>
      </c>
      <c r="W1887">
        <f t="shared" si="413"/>
        <v>101325</v>
      </c>
      <c r="X1887" s="9">
        <f t="shared" si="414"/>
        <v>101325</v>
      </c>
    </row>
    <row r="1888" spans="3:24" x14ac:dyDescent="0.2">
      <c r="C1888" s="1"/>
      <c r="D1888" s="1"/>
      <c r="E1888">
        <f t="shared" si="407"/>
        <v>0.235500000000013</v>
      </c>
      <c r="F1888">
        <f t="shared" si="408"/>
        <v>101325</v>
      </c>
      <c r="H1888" s="1">
        <v>0.235500000000013</v>
      </c>
      <c r="I1888" s="1">
        <f t="shared" si="415"/>
        <v>558.00000000046748</v>
      </c>
      <c r="J1888" s="1">
        <f t="shared" si="416"/>
        <v>0</v>
      </c>
      <c r="K1888" s="1">
        <f t="shared" si="417"/>
        <v>2.1241202857404068E-3</v>
      </c>
      <c r="L1888" s="1">
        <f t="shared" si="418"/>
        <v>0</v>
      </c>
      <c r="M1888" s="10">
        <f t="shared" si="409"/>
        <v>6.184849156647626E-2</v>
      </c>
      <c r="N1888" s="9">
        <f t="shared" si="410"/>
        <v>-6.1549069929146416</v>
      </c>
      <c r="O1888">
        <f>((-0.0000000008)*V1888^3+(0.000003)*V1888^2-0.004*V1888+2.013)*('Exhaust Gas Math'!$E$10/(T1888+'Exhaust Gas Math'!$E$10))+(357.45*V1888^-1.004)*(T1888/(T1888+'Exhaust Gas Math'!$E$10))</f>
        <v>0.17819999999999947</v>
      </c>
      <c r="P1888">
        <f t="shared" si="419"/>
        <v>0</v>
      </c>
      <c r="Q1888" s="9">
        <f t="shared" si="411"/>
        <v>0</v>
      </c>
      <c r="R1888" s="10">
        <f t="shared" si="412"/>
        <v>3.9769296294121147E-5</v>
      </c>
      <c r="S1888">
        <f t="shared" si="420"/>
        <v>0</v>
      </c>
      <c r="T1888" s="9">
        <f>S1888*'Exhaust Gas Math'!$C$14</f>
        <v>0</v>
      </c>
      <c r="U1888" s="9">
        <f>(T1888/'Exhaust Gas Math'!$B$14)+('Exhaust Gas Math'!$D$10)</f>
        <v>4.4059320573952224E-4</v>
      </c>
      <c r="V1888">
        <f>('Exhaust Gas Math'!$E$10*((-0.000000001)*V1887^3+(0.000002)*V1887^2-0.0012*V1887+1.3446)*$B$18+T1888*'Exhaust Gas Math'!$D$14*$B$17)/('Exhaust Gas Math'!$E$10*((-0.000000001)*V1887^3+(0.000002)*V1887^2-0.0012*V1887+1.3446)+T1888*'Exhaust Gas Math'!$D$14)</f>
        <v>1100</v>
      </c>
      <c r="W1888">
        <f t="shared" si="413"/>
        <v>101325</v>
      </c>
      <c r="X1888" s="9">
        <f t="shared" si="414"/>
        <v>101325</v>
      </c>
    </row>
    <row r="1889" spans="3:24" x14ac:dyDescent="0.2">
      <c r="C1889" s="1"/>
      <c r="D1889" s="1"/>
      <c r="E1889">
        <f t="shared" si="407"/>
        <v>0.23562500000001299</v>
      </c>
      <c r="F1889">
        <f t="shared" si="408"/>
        <v>101325</v>
      </c>
      <c r="H1889" s="1">
        <v>0.23562500000001299</v>
      </c>
      <c r="I1889" s="1">
        <f t="shared" si="415"/>
        <v>562.50000000046748</v>
      </c>
      <c r="J1889" s="1">
        <f t="shared" si="416"/>
        <v>0</v>
      </c>
      <c r="K1889" s="1">
        <f t="shared" si="417"/>
        <v>1.8361694245478551E-3</v>
      </c>
      <c r="L1889" s="1">
        <f t="shared" si="418"/>
        <v>0</v>
      </c>
      <c r="M1889" s="10">
        <f t="shared" si="409"/>
        <v>6.0986981180508618E-2</v>
      </c>
      <c r="N1889" s="9">
        <f t="shared" si="410"/>
        <v>-7.6221728150839398</v>
      </c>
      <c r="O1889">
        <f>((-0.0000000008)*V1889^3+(0.000003)*V1889^2-0.004*V1889+2.013)*('Exhaust Gas Math'!$E$10/(T1889+'Exhaust Gas Math'!$E$10))+(357.45*V1889^-1.004)*(T1889/(T1889+'Exhaust Gas Math'!$E$10))</f>
        <v>0.17819999999999947</v>
      </c>
      <c r="P1889">
        <f t="shared" si="419"/>
        <v>0</v>
      </c>
      <c r="Q1889" s="9">
        <f t="shared" si="411"/>
        <v>0</v>
      </c>
      <c r="R1889" s="10">
        <f t="shared" si="412"/>
        <v>3.9769296294121147E-5</v>
      </c>
      <c r="S1889">
        <f t="shared" si="420"/>
        <v>0</v>
      </c>
      <c r="T1889" s="9">
        <f>S1889*'Exhaust Gas Math'!$C$14</f>
        <v>0</v>
      </c>
      <c r="U1889" s="9">
        <f>(T1889/'Exhaust Gas Math'!$B$14)+('Exhaust Gas Math'!$D$10)</f>
        <v>4.4059320573952224E-4</v>
      </c>
      <c r="V1889">
        <f>('Exhaust Gas Math'!$E$10*((-0.000000001)*V1888^3+(0.000002)*V1888^2-0.0012*V1888+1.3446)*$B$18+T1889*'Exhaust Gas Math'!$D$14*$B$17)/('Exhaust Gas Math'!$E$10*((-0.000000001)*V1888^3+(0.000002)*V1888^2-0.0012*V1888+1.3446)+T1889*'Exhaust Gas Math'!$D$14)</f>
        <v>1100</v>
      </c>
      <c r="W1889">
        <f t="shared" si="413"/>
        <v>101325</v>
      </c>
      <c r="X1889" s="9">
        <f t="shared" si="414"/>
        <v>101325</v>
      </c>
    </row>
    <row r="1890" spans="3:24" x14ac:dyDescent="0.2">
      <c r="C1890" s="1"/>
      <c r="D1890" s="1"/>
      <c r="E1890">
        <f t="shared" si="407"/>
        <v>0.235750000000013</v>
      </c>
      <c r="F1890">
        <f t="shared" si="408"/>
        <v>101325</v>
      </c>
      <c r="H1890" s="1">
        <v>0.235750000000013</v>
      </c>
      <c r="I1890" s="1">
        <f t="shared" si="415"/>
        <v>567.00000000046748</v>
      </c>
      <c r="J1890" s="1">
        <f t="shared" si="416"/>
        <v>0</v>
      </c>
      <c r="K1890" s="1">
        <f t="shared" si="417"/>
        <v>1.5628592050414545E-3</v>
      </c>
      <c r="L1890" s="1">
        <f t="shared" si="418"/>
        <v>0</v>
      </c>
      <c r="M1890" s="10">
        <f t="shared" si="409"/>
        <v>5.9944906816653654E-2</v>
      </c>
      <c r="N1890" s="9">
        <f t="shared" si="410"/>
        <v>-9.0424454072185849</v>
      </c>
      <c r="O1890">
        <f>((-0.0000000008)*V1890^3+(0.000003)*V1890^2-0.004*V1890+2.013)*('Exhaust Gas Math'!$E$10/(T1890+'Exhaust Gas Math'!$E$10))+(357.45*V1890^-1.004)*(T1890/(T1890+'Exhaust Gas Math'!$E$10))</f>
        <v>0.17819999999999947</v>
      </c>
      <c r="P1890">
        <f t="shared" si="419"/>
        <v>0</v>
      </c>
      <c r="Q1890" s="9">
        <f t="shared" si="411"/>
        <v>0</v>
      </c>
      <c r="R1890" s="10">
        <f t="shared" si="412"/>
        <v>3.9769296294121147E-5</v>
      </c>
      <c r="S1890">
        <f t="shared" si="420"/>
        <v>0</v>
      </c>
      <c r="T1890" s="9">
        <f>S1890*'Exhaust Gas Math'!$C$14</f>
        <v>0</v>
      </c>
      <c r="U1890" s="9">
        <f>(T1890/'Exhaust Gas Math'!$B$14)+('Exhaust Gas Math'!$D$10)</f>
        <v>4.4059320573952224E-4</v>
      </c>
      <c r="V1890">
        <f>('Exhaust Gas Math'!$E$10*((-0.000000001)*V1889^3+(0.000002)*V1889^2-0.0012*V1889+1.3446)*$B$18+T1890*'Exhaust Gas Math'!$D$14*$B$17)/('Exhaust Gas Math'!$E$10*((-0.000000001)*V1889^3+(0.000002)*V1889^2-0.0012*V1889+1.3446)+T1890*'Exhaust Gas Math'!$D$14)</f>
        <v>1100</v>
      </c>
      <c r="W1890">
        <f t="shared" si="413"/>
        <v>101325</v>
      </c>
      <c r="X1890" s="9">
        <f t="shared" si="414"/>
        <v>101325</v>
      </c>
    </row>
    <row r="1891" spans="3:24" x14ac:dyDescent="0.2">
      <c r="C1891" s="1"/>
      <c r="D1891" s="1"/>
      <c r="E1891">
        <f t="shared" si="407"/>
        <v>0.23587500000001299</v>
      </c>
      <c r="F1891">
        <f t="shared" si="408"/>
        <v>101325</v>
      </c>
      <c r="H1891" s="1">
        <v>0.23587500000001299</v>
      </c>
      <c r="I1891" s="1">
        <f t="shared" si="415"/>
        <v>571.50000000046748</v>
      </c>
      <c r="J1891" s="1">
        <f t="shared" si="416"/>
        <v>0</v>
      </c>
      <c r="K1891" s="1">
        <f t="shared" si="417"/>
        <v>1.3062271945363272E-3</v>
      </c>
      <c r="L1891" s="1">
        <f t="shared" si="418"/>
        <v>0</v>
      </c>
      <c r="M1891" s="10">
        <f t="shared" si="409"/>
        <v>5.8728693209889424E-2</v>
      </c>
      <c r="N1891" s="9">
        <f t="shared" si="410"/>
        <v>-10.406968316499505</v>
      </c>
      <c r="O1891">
        <f>((-0.0000000008)*V1891^3+(0.000003)*V1891^2-0.004*V1891+2.013)*('Exhaust Gas Math'!$E$10/(T1891+'Exhaust Gas Math'!$E$10))+(357.45*V1891^-1.004)*(T1891/(T1891+'Exhaust Gas Math'!$E$10))</f>
        <v>0.17819999999999947</v>
      </c>
      <c r="P1891">
        <f t="shared" si="419"/>
        <v>0</v>
      </c>
      <c r="Q1891" s="9">
        <f t="shared" si="411"/>
        <v>0</v>
      </c>
      <c r="R1891" s="10">
        <f t="shared" si="412"/>
        <v>3.9769296294121147E-5</v>
      </c>
      <c r="S1891">
        <f t="shared" si="420"/>
        <v>0</v>
      </c>
      <c r="T1891" s="9">
        <f>S1891*'Exhaust Gas Math'!$C$14</f>
        <v>0</v>
      </c>
      <c r="U1891" s="9">
        <f>(T1891/'Exhaust Gas Math'!$B$14)+('Exhaust Gas Math'!$D$10)</f>
        <v>4.4059320573952224E-4</v>
      </c>
      <c r="V1891">
        <f>('Exhaust Gas Math'!$E$10*((-0.000000001)*V1890^3+(0.000002)*V1890^2-0.0012*V1890+1.3446)*$B$18+T1891*'Exhaust Gas Math'!$D$14*$B$17)/('Exhaust Gas Math'!$E$10*((-0.000000001)*V1890^3+(0.000002)*V1890^2-0.0012*V1890+1.3446)+T1891*'Exhaust Gas Math'!$D$14)</f>
        <v>1100</v>
      </c>
      <c r="W1891">
        <f t="shared" si="413"/>
        <v>101325</v>
      </c>
      <c r="X1891" s="9">
        <f t="shared" si="414"/>
        <v>101325</v>
      </c>
    </row>
    <row r="1892" spans="3:24" x14ac:dyDescent="0.2">
      <c r="C1892" s="1"/>
      <c r="D1892" s="1"/>
      <c r="E1892">
        <f t="shared" si="407"/>
        <v>0.236000000000013</v>
      </c>
      <c r="F1892">
        <f t="shared" si="408"/>
        <v>101325</v>
      </c>
      <c r="H1892" s="1">
        <v>0.236000000000013</v>
      </c>
      <c r="I1892" s="1">
        <f t="shared" si="415"/>
        <v>576.00000000046748</v>
      </c>
      <c r="J1892" s="1">
        <f t="shared" si="416"/>
        <v>0</v>
      </c>
      <c r="K1892" s="1">
        <f t="shared" si="417"/>
        <v>1.068186621881218E-3</v>
      </c>
      <c r="L1892" s="1">
        <f t="shared" si="418"/>
        <v>0</v>
      </c>
      <c r="M1892" s="10">
        <f t="shared" si="409"/>
        <v>5.734583872153369E-2</v>
      </c>
      <c r="N1892" s="9">
        <f t="shared" si="410"/>
        <v>-11.707328805441071</v>
      </c>
      <c r="O1892">
        <f>((-0.0000000008)*V1892^3+(0.000003)*V1892^2-0.004*V1892+2.013)*('Exhaust Gas Math'!$E$10/(T1892+'Exhaust Gas Math'!$E$10))+(357.45*V1892^-1.004)*(T1892/(T1892+'Exhaust Gas Math'!$E$10))</f>
        <v>0.17819999999999947</v>
      </c>
      <c r="P1892">
        <f t="shared" si="419"/>
        <v>0</v>
      </c>
      <c r="Q1892" s="9">
        <f t="shared" si="411"/>
        <v>0</v>
      </c>
      <c r="R1892" s="10">
        <f t="shared" si="412"/>
        <v>3.9769296294121147E-5</v>
      </c>
      <c r="S1892">
        <f t="shared" si="420"/>
        <v>0</v>
      </c>
      <c r="T1892" s="9">
        <f>S1892*'Exhaust Gas Math'!$C$14</f>
        <v>0</v>
      </c>
      <c r="U1892" s="9">
        <f>(T1892/'Exhaust Gas Math'!$B$14)+('Exhaust Gas Math'!$D$10)</f>
        <v>4.4059320573952224E-4</v>
      </c>
      <c r="V1892">
        <f>('Exhaust Gas Math'!$E$10*((-0.000000001)*V1891^3+(0.000002)*V1891^2-0.0012*V1891+1.3446)*$B$18+T1892*'Exhaust Gas Math'!$D$14*$B$17)/('Exhaust Gas Math'!$E$10*((-0.000000001)*V1891^3+(0.000002)*V1891^2-0.0012*V1891+1.3446)+T1892*'Exhaust Gas Math'!$D$14)</f>
        <v>1100</v>
      </c>
      <c r="W1892">
        <f t="shared" si="413"/>
        <v>101325</v>
      </c>
      <c r="X1892" s="9">
        <f t="shared" si="414"/>
        <v>101325</v>
      </c>
    </row>
    <row r="1893" spans="3:24" x14ac:dyDescent="0.2">
      <c r="C1893" s="1"/>
      <c r="D1893" s="1"/>
      <c r="E1893">
        <f t="shared" si="407"/>
        <v>0.23612500000001299</v>
      </c>
      <c r="F1893">
        <f t="shared" si="408"/>
        <v>101325</v>
      </c>
      <c r="H1893" s="1">
        <v>0.23612500000001299</v>
      </c>
      <c r="I1893" s="1">
        <f t="shared" si="415"/>
        <v>580.50000000046748</v>
      </c>
      <c r="J1893" s="1">
        <f t="shared" si="416"/>
        <v>0</v>
      </c>
      <c r="K1893" s="1">
        <f t="shared" si="417"/>
        <v>8.5051211406001045E-4</v>
      </c>
      <c r="L1893" s="1">
        <f t="shared" si="418"/>
        <v>0</v>
      </c>
      <c r="M1893" s="10">
        <f t="shared" si="409"/>
        <v>5.5804869109352936E-2</v>
      </c>
      <c r="N1893" s="9">
        <f t="shared" si="410"/>
        <v>-12.93550971921522</v>
      </c>
      <c r="O1893">
        <f>((-0.0000000008)*V1893^3+(0.000003)*V1893^2-0.004*V1893+2.013)*('Exhaust Gas Math'!$E$10/(T1893+'Exhaust Gas Math'!$E$10))+(357.45*V1893^-1.004)*(T1893/(T1893+'Exhaust Gas Math'!$E$10))</f>
        <v>0.17819999999999947</v>
      </c>
      <c r="P1893">
        <f t="shared" si="419"/>
        <v>0</v>
      </c>
      <c r="Q1893" s="9">
        <f t="shared" si="411"/>
        <v>0</v>
      </c>
      <c r="R1893" s="10">
        <f t="shared" si="412"/>
        <v>3.9769296294121147E-5</v>
      </c>
      <c r="S1893">
        <f t="shared" si="420"/>
        <v>0</v>
      </c>
      <c r="T1893" s="9">
        <f>S1893*'Exhaust Gas Math'!$C$14</f>
        <v>0</v>
      </c>
      <c r="U1893" s="9">
        <f>(T1893/'Exhaust Gas Math'!$B$14)+('Exhaust Gas Math'!$D$10)</f>
        <v>4.4059320573952224E-4</v>
      </c>
      <c r="V1893">
        <f>('Exhaust Gas Math'!$E$10*((-0.000000001)*V1892^3+(0.000002)*V1892^2-0.0012*V1892+1.3446)*$B$18+T1893*'Exhaust Gas Math'!$D$14*$B$17)/('Exhaust Gas Math'!$E$10*((-0.000000001)*V1892^3+(0.000002)*V1892^2-0.0012*V1892+1.3446)+T1893*'Exhaust Gas Math'!$D$14)</f>
        <v>1100</v>
      </c>
      <c r="W1893">
        <f t="shared" si="413"/>
        <v>101325</v>
      </c>
      <c r="X1893" s="9">
        <f t="shared" si="414"/>
        <v>101325</v>
      </c>
    </row>
    <row r="1894" spans="3:24" x14ac:dyDescent="0.2">
      <c r="C1894" s="1"/>
      <c r="D1894" s="1"/>
      <c r="E1894">
        <f t="shared" si="407"/>
        <v>0.23625000000001301</v>
      </c>
      <c r="F1894">
        <f t="shared" si="408"/>
        <v>101325</v>
      </c>
      <c r="H1894" s="1">
        <v>0.23625000000001301</v>
      </c>
      <c r="I1894" s="1">
        <f t="shared" si="415"/>
        <v>585.00000000046748</v>
      </c>
      <c r="J1894" s="1">
        <f t="shared" si="416"/>
        <v>0</v>
      </c>
      <c r="K1894" s="1">
        <f t="shared" si="417"/>
        <v>6.5482646609031549E-4</v>
      </c>
      <c r="L1894" s="1">
        <f t="shared" si="418"/>
        <v>0</v>
      </c>
      <c r="M1894" s="10">
        <f t="shared" si="409"/>
        <v>5.4115284963430668E-2</v>
      </c>
      <c r="N1894" s="9">
        <f t="shared" si="410"/>
        <v>-14.083938914076935</v>
      </c>
      <c r="O1894">
        <f>((-0.0000000008)*V1894^3+(0.000003)*V1894^2-0.004*V1894+2.013)*('Exhaust Gas Math'!$E$10/(T1894+'Exhaust Gas Math'!$E$10))+(357.45*V1894^-1.004)*(T1894/(T1894+'Exhaust Gas Math'!$E$10))</f>
        <v>0.17819999999999947</v>
      </c>
      <c r="P1894">
        <f t="shared" si="419"/>
        <v>0</v>
      </c>
      <c r="Q1894" s="9">
        <f t="shared" si="411"/>
        <v>0</v>
      </c>
      <c r="R1894" s="10">
        <f t="shared" si="412"/>
        <v>3.9769296294121147E-5</v>
      </c>
      <c r="S1894">
        <f t="shared" si="420"/>
        <v>0</v>
      </c>
      <c r="T1894" s="9">
        <f>S1894*'Exhaust Gas Math'!$C$14</f>
        <v>0</v>
      </c>
      <c r="U1894" s="9">
        <f>(T1894/'Exhaust Gas Math'!$B$14)+('Exhaust Gas Math'!$D$10)</f>
        <v>4.4059320573952224E-4</v>
      </c>
      <c r="V1894">
        <f>('Exhaust Gas Math'!$E$10*((-0.000000001)*V1893^3+(0.000002)*V1893^2-0.0012*V1893+1.3446)*$B$18+T1894*'Exhaust Gas Math'!$D$14*$B$17)/('Exhaust Gas Math'!$E$10*((-0.000000001)*V1893^3+(0.000002)*V1893^2-0.0012*V1893+1.3446)+T1894*'Exhaust Gas Math'!$D$14)</f>
        <v>1100</v>
      </c>
      <c r="W1894">
        <f t="shared" si="413"/>
        <v>101325</v>
      </c>
      <c r="X1894" s="9">
        <f t="shared" si="414"/>
        <v>101325</v>
      </c>
    </row>
    <row r="1895" spans="3:24" x14ac:dyDescent="0.2">
      <c r="C1895" s="1"/>
      <c r="D1895" s="1"/>
      <c r="E1895">
        <f t="shared" si="407"/>
        <v>0.23637500000001299</v>
      </c>
      <c r="F1895">
        <f t="shared" si="408"/>
        <v>101325</v>
      </c>
      <c r="H1895" s="1">
        <v>0.23637500000001299</v>
      </c>
      <c r="I1895" s="1">
        <f t="shared" si="415"/>
        <v>589.50000000046748</v>
      </c>
      <c r="J1895" s="1">
        <f t="shared" si="416"/>
        <v>0</v>
      </c>
      <c r="K1895" s="1">
        <f t="shared" si="417"/>
        <v>4.8258854285122095E-4</v>
      </c>
      <c r="L1895" s="1">
        <f t="shared" si="418"/>
        <v>0</v>
      </c>
      <c r="M1895" s="10">
        <f t="shared" si="409"/>
        <v>5.2287503131870222E-2</v>
      </c>
      <c r="N1895" s="9">
        <f t="shared" si="410"/>
        <v>-15.145535942148435</v>
      </c>
      <c r="O1895">
        <f>((-0.0000000008)*V1895^3+(0.000003)*V1895^2-0.004*V1895+2.013)*('Exhaust Gas Math'!$E$10/(T1895+'Exhaust Gas Math'!$E$10))+(357.45*V1895^-1.004)*(T1895/(T1895+'Exhaust Gas Math'!$E$10))</f>
        <v>0.17819999999999947</v>
      </c>
      <c r="P1895">
        <f t="shared" si="419"/>
        <v>0</v>
      </c>
      <c r="Q1895" s="9">
        <f t="shared" si="411"/>
        <v>0</v>
      </c>
      <c r="R1895" s="10">
        <f t="shared" si="412"/>
        <v>3.9769296294121147E-5</v>
      </c>
      <c r="S1895">
        <f t="shared" si="420"/>
        <v>0</v>
      </c>
      <c r="T1895" s="9">
        <f>S1895*'Exhaust Gas Math'!$C$14</f>
        <v>0</v>
      </c>
      <c r="U1895" s="9">
        <f>(T1895/'Exhaust Gas Math'!$B$14)+('Exhaust Gas Math'!$D$10)</f>
        <v>4.4059320573952224E-4</v>
      </c>
      <c r="V1895">
        <f>('Exhaust Gas Math'!$E$10*((-0.000000001)*V1894^3+(0.000002)*V1894^2-0.0012*V1894+1.3446)*$B$18+T1895*'Exhaust Gas Math'!$D$14*$B$17)/('Exhaust Gas Math'!$E$10*((-0.000000001)*V1894^3+(0.000002)*V1894^2-0.0012*V1894+1.3446)+T1895*'Exhaust Gas Math'!$D$14)</f>
        <v>1100</v>
      </c>
      <c r="W1895">
        <f t="shared" si="413"/>
        <v>101325</v>
      </c>
      <c r="X1895" s="9">
        <f t="shared" si="414"/>
        <v>101325</v>
      </c>
    </row>
    <row r="1896" spans="3:24" x14ac:dyDescent="0.2">
      <c r="C1896" s="1"/>
      <c r="D1896" s="1"/>
      <c r="E1896">
        <f t="shared" si="407"/>
        <v>0.23650000000001301</v>
      </c>
      <c r="F1896">
        <f t="shared" si="408"/>
        <v>101325</v>
      </c>
      <c r="H1896" s="1">
        <v>0.23650000000001301</v>
      </c>
      <c r="I1896" s="1">
        <f t="shared" si="415"/>
        <v>594.00000000046748</v>
      </c>
      <c r="J1896" s="1">
        <f t="shared" si="416"/>
        <v>0</v>
      </c>
      <c r="K1896" s="1">
        <f t="shared" si="417"/>
        <v>3.3508240303417114E-4</v>
      </c>
      <c r="L1896" s="1">
        <f t="shared" si="418"/>
        <v>0</v>
      </c>
      <c r="M1896" s="10">
        <f t="shared" si="409"/>
        <v>5.0332792497461573E-2</v>
      </c>
      <c r="N1896" s="9">
        <f t="shared" si="410"/>
        <v>-16.113755704735159</v>
      </c>
      <c r="O1896">
        <f>((-0.0000000008)*V1896^3+(0.000003)*V1896^2-0.004*V1896+2.013)*('Exhaust Gas Math'!$E$10/(T1896+'Exhaust Gas Math'!$E$10))+(357.45*V1896^-1.004)*(T1896/(T1896+'Exhaust Gas Math'!$E$10))</f>
        <v>0.17819999999999947</v>
      </c>
      <c r="P1896">
        <f t="shared" si="419"/>
        <v>0</v>
      </c>
      <c r="Q1896" s="9">
        <f t="shared" si="411"/>
        <v>0</v>
      </c>
      <c r="R1896" s="10">
        <f t="shared" si="412"/>
        <v>3.9769296294121147E-5</v>
      </c>
      <c r="S1896">
        <f t="shared" si="420"/>
        <v>0</v>
      </c>
      <c r="T1896" s="9">
        <f>S1896*'Exhaust Gas Math'!$C$14</f>
        <v>0</v>
      </c>
      <c r="U1896" s="9">
        <f>(T1896/'Exhaust Gas Math'!$B$14)+('Exhaust Gas Math'!$D$10)</f>
        <v>4.4059320573952224E-4</v>
      </c>
      <c r="V1896">
        <f>('Exhaust Gas Math'!$E$10*((-0.000000001)*V1895^3+(0.000002)*V1895^2-0.0012*V1895+1.3446)*$B$18+T1896*'Exhaust Gas Math'!$D$14*$B$17)/('Exhaust Gas Math'!$E$10*((-0.000000001)*V1895^3+(0.000002)*V1895^2-0.0012*V1895+1.3446)+T1896*'Exhaust Gas Math'!$D$14)</f>
        <v>1100</v>
      </c>
      <c r="W1896">
        <f t="shared" si="413"/>
        <v>101325</v>
      </c>
      <c r="X1896" s="9">
        <f t="shared" si="414"/>
        <v>101325</v>
      </c>
    </row>
    <row r="1897" spans="3:24" x14ac:dyDescent="0.2">
      <c r="C1897" s="1"/>
      <c r="D1897" s="1"/>
      <c r="E1897">
        <f t="shared" si="407"/>
        <v>0.23662500000001299</v>
      </c>
      <c r="F1897">
        <f t="shared" si="408"/>
        <v>101325</v>
      </c>
      <c r="H1897" s="1">
        <v>0.23662500000001299</v>
      </c>
      <c r="I1897" s="1">
        <f t="shared" si="415"/>
        <v>598.50000000046748</v>
      </c>
      <c r="J1897" s="1">
        <f t="shared" si="416"/>
        <v>0</v>
      </c>
      <c r="K1897" s="1">
        <f t="shared" si="417"/>
        <v>2.1340772629919189E-4</v>
      </c>
      <c r="L1897" s="1">
        <f t="shared" si="418"/>
        <v>0</v>
      </c>
      <c r="M1897" s="10">
        <f t="shared" si="409"/>
        <v>4.8263204501275296E-2</v>
      </c>
      <c r="N1897" s="9">
        <f t="shared" si="410"/>
        <v>-16.982628805034015</v>
      </c>
      <c r="O1897">
        <f>((-0.0000000008)*V1897^3+(0.000003)*V1897^2-0.004*V1897+2.013)*('Exhaust Gas Math'!$E$10/(T1897+'Exhaust Gas Math'!$E$10))+(357.45*V1897^-1.004)*(T1897/(T1897+'Exhaust Gas Math'!$E$10))</f>
        <v>0.17819999999999947</v>
      </c>
      <c r="P1897">
        <f t="shared" si="419"/>
        <v>0</v>
      </c>
      <c r="Q1897" s="9">
        <f t="shared" si="411"/>
        <v>0</v>
      </c>
      <c r="R1897" s="10">
        <f t="shared" si="412"/>
        <v>3.9769296294121147E-5</v>
      </c>
      <c r="S1897">
        <f t="shared" si="420"/>
        <v>0</v>
      </c>
      <c r="T1897" s="9">
        <f>S1897*'Exhaust Gas Math'!$C$14</f>
        <v>0</v>
      </c>
      <c r="U1897" s="9">
        <f>(T1897/'Exhaust Gas Math'!$B$14)+('Exhaust Gas Math'!$D$10)</f>
        <v>4.4059320573952224E-4</v>
      </c>
      <c r="V1897">
        <f>('Exhaust Gas Math'!$E$10*((-0.000000001)*V1896^3+(0.000002)*V1896^2-0.0012*V1896+1.3446)*$B$18+T1897*'Exhaust Gas Math'!$D$14*$B$17)/('Exhaust Gas Math'!$E$10*((-0.000000001)*V1896^3+(0.000002)*V1896^2-0.0012*V1896+1.3446)+T1897*'Exhaust Gas Math'!$D$14)</f>
        <v>1100</v>
      </c>
      <c r="W1897">
        <f t="shared" si="413"/>
        <v>101325</v>
      </c>
      <c r="X1897" s="9">
        <f t="shared" si="414"/>
        <v>101325</v>
      </c>
    </row>
    <row r="1898" spans="3:24" x14ac:dyDescent="0.2">
      <c r="C1898" s="1"/>
      <c r="D1898" s="1"/>
      <c r="E1898">
        <f t="shared" si="407"/>
        <v>0.23675000000001301</v>
      </c>
      <c r="F1898">
        <f t="shared" si="408"/>
        <v>101325</v>
      </c>
      <c r="H1898" s="1">
        <v>0.23675000000001301</v>
      </c>
      <c r="I1898" s="1">
        <f t="shared" si="415"/>
        <v>603.00000000046748</v>
      </c>
      <c r="J1898" s="1">
        <f t="shared" si="416"/>
        <v>0</v>
      </c>
      <c r="K1898" s="1">
        <f t="shared" si="417"/>
        <v>1.1847161500359339E-4</v>
      </c>
      <c r="L1898" s="1">
        <f t="shared" si="418"/>
        <v>0</v>
      </c>
      <c r="M1898" s="10">
        <f t="shared" si="409"/>
        <v>4.6091498841512722E-2</v>
      </c>
      <c r="N1898" s="9">
        <f t="shared" si="410"/>
        <v>-17.746798351453297</v>
      </c>
      <c r="O1898">
        <f>((-0.0000000008)*V1898^3+(0.000003)*V1898^2-0.004*V1898+2.013)*('Exhaust Gas Math'!$E$10/(T1898+'Exhaust Gas Math'!$E$10))+(357.45*V1898^-1.004)*(T1898/(T1898+'Exhaust Gas Math'!$E$10))</f>
        <v>0.17819999999999947</v>
      </c>
      <c r="P1898">
        <f t="shared" si="419"/>
        <v>0</v>
      </c>
      <c r="Q1898" s="9">
        <f t="shared" si="411"/>
        <v>0</v>
      </c>
      <c r="R1898" s="10">
        <f t="shared" si="412"/>
        <v>3.9769296294121147E-5</v>
      </c>
      <c r="S1898">
        <f t="shared" si="420"/>
        <v>0</v>
      </c>
      <c r="T1898" s="9">
        <f>S1898*'Exhaust Gas Math'!$C$14</f>
        <v>0</v>
      </c>
      <c r="U1898" s="9">
        <f>(T1898/'Exhaust Gas Math'!$B$14)+('Exhaust Gas Math'!$D$10)</f>
        <v>4.4059320573952224E-4</v>
      </c>
      <c r="V1898">
        <f>('Exhaust Gas Math'!$E$10*((-0.000000001)*V1897^3+(0.000002)*V1897^2-0.0012*V1897+1.3446)*$B$18+T1898*'Exhaust Gas Math'!$D$14*$B$17)/('Exhaust Gas Math'!$E$10*((-0.000000001)*V1897^3+(0.000002)*V1897^2-0.0012*V1897+1.3446)+T1898*'Exhaust Gas Math'!$D$14)</f>
        <v>1100</v>
      </c>
      <c r="W1898">
        <f t="shared" si="413"/>
        <v>101325</v>
      </c>
      <c r="X1898" s="9">
        <f t="shared" si="414"/>
        <v>101325</v>
      </c>
    </row>
    <row r="1899" spans="3:24" x14ac:dyDescent="0.2">
      <c r="C1899" s="1"/>
      <c r="D1899" s="1"/>
      <c r="E1899">
        <f t="shared" si="407"/>
        <v>0.23687500000001299</v>
      </c>
      <c r="F1899">
        <f t="shared" si="408"/>
        <v>101325</v>
      </c>
      <c r="H1899" s="1">
        <v>0.23687500000001299</v>
      </c>
      <c r="I1899" s="1">
        <f t="shared" si="415"/>
        <v>607.50000000046748</v>
      </c>
      <c r="J1899" s="1">
        <f t="shared" si="416"/>
        <v>0</v>
      </c>
      <c r="K1899" s="1">
        <f t="shared" si="417"/>
        <v>5.0981831622380624E-5</v>
      </c>
      <c r="L1899" s="1">
        <f t="shared" si="418"/>
        <v>0</v>
      </c>
      <c r="M1899" s="10">
        <f t="shared" si="409"/>
        <v>4.383106480573401E-2</v>
      </c>
      <c r="N1899" s="9">
        <f t="shared" si="410"/>
        <v>-18.401552984626282</v>
      </c>
      <c r="O1899">
        <f>((-0.0000000008)*V1899^3+(0.000003)*V1899^2-0.004*V1899+2.013)*('Exhaust Gas Math'!$E$10/(T1899+'Exhaust Gas Math'!$E$10))+(357.45*V1899^-1.004)*(T1899/(T1899+'Exhaust Gas Math'!$E$10))</f>
        <v>0.17819999999999947</v>
      </c>
      <c r="P1899">
        <f t="shared" si="419"/>
        <v>0</v>
      </c>
      <c r="Q1899" s="9">
        <f t="shared" si="411"/>
        <v>0</v>
      </c>
      <c r="R1899" s="10">
        <f t="shared" si="412"/>
        <v>3.9769296294121147E-5</v>
      </c>
      <c r="S1899">
        <f t="shared" si="420"/>
        <v>0</v>
      </c>
      <c r="T1899" s="9">
        <f>S1899*'Exhaust Gas Math'!$C$14</f>
        <v>0</v>
      </c>
      <c r="U1899" s="9">
        <f>(T1899/'Exhaust Gas Math'!$B$14)+('Exhaust Gas Math'!$D$10)</f>
        <v>4.4059320573952224E-4</v>
      </c>
      <c r="V1899">
        <f>('Exhaust Gas Math'!$E$10*((-0.000000001)*V1898^3+(0.000002)*V1898^2-0.0012*V1898+1.3446)*$B$18+T1899*'Exhaust Gas Math'!$D$14*$B$17)/('Exhaust Gas Math'!$E$10*((-0.000000001)*V1898^3+(0.000002)*V1898^2-0.0012*V1898+1.3446)+T1899*'Exhaust Gas Math'!$D$14)</f>
        <v>1100</v>
      </c>
      <c r="W1899">
        <f t="shared" si="413"/>
        <v>101325</v>
      </c>
      <c r="X1899" s="9">
        <f t="shared" si="414"/>
        <v>101325</v>
      </c>
    </row>
    <row r="1900" spans="3:24" x14ac:dyDescent="0.2">
      <c r="C1900" s="1"/>
      <c r="D1900" s="1"/>
      <c r="E1900">
        <f t="shared" si="407"/>
        <v>0.23700000000001301</v>
      </c>
      <c r="F1900">
        <f t="shared" si="408"/>
        <v>101325</v>
      </c>
      <c r="H1900" s="1">
        <v>0.23700000000001301</v>
      </c>
      <c r="I1900" s="1">
        <f t="shared" si="415"/>
        <v>612.00000000046748</v>
      </c>
      <c r="J1900" s="1">
        <f t="shared" si="416"/>
        <v>0</v>
      </c>
      <c r="K1900" s="1">
        <f t="shared" si="417"/>
        <v>1.1441522276353297E-5</v>
      </c>
      <c r="L1900" s="1">
        <f t="shared" si="418"/>
        <v>0</v>
      </c>
      <c r="M1900" s="10">
        <f t="shared" si="409"/>
        <v>4.1495838721439554E-2</v>
      </c>
      <c r="N1900" s="9">
        <f t="shared" si="410"/>
        <v>-18.942855924511743</v>
      </c>
      <c r="O1900">
        <f>((-0.0000000008)*V1900^3+(0.000003)*V1900^2-0.004*V1900+2.013)*('Exhaust Gas Math'!$E$10/(T1900+'Exhaust Gas Math'!$E$10))+(357.45*V1900^-1.004)*(T1900/(T1900+'Exhaust Gas Math'!$E$10))</f>
        <v>0.17819999999999947</v>
      </c>
      <c r="P1900">
        <f t="shared" si="419"/>
        <v>0</v>
      </c>
      <c r="Q1900" s="9">
        <f t="shared" si="411"/>
        <v>0</v>
      </c>
      <c r="R1900" s="10">
        <f t="shared" si="412"/>
        <v>3.9769296294121147E-5</v>
      </c>
      <c r="S1900">
        <f t="shared" si="420"/>
        <v>0</v>
      </c>
      <c r="T1900" s="9">
        <f>S1900*'Exhaust Gas Math'!$C$14</f>
        <v>0</v>
      </c>
      <c r="U1900" s="9">
        <f>(T1900/'Exhaust Gas Math'!$B$14)+('Exhaust Gas Math'!$D$10)</f>
        <v>4.4059320573952224E-4</v>
      </c>
      <c r="V1900">
        <f>('Exhaust Gas Math'!$E$10*((-0.000000001)*V1899^3+(0.000002)*V1899^2-0.0012*V1899+1.3446)*$B$18+T1900*'Exhaust Gas Math'!$D$14*$B$17)/('Exhaust Gas Math'!$E$10*((-0.000000001)*V1899^3+(0.000002)*V1899^2-0.0012*V1899+1.3446)+T1900*'Exhaust Gas Math'!$D$14)</f>
        <v>1100</v>
      </c>
      <c r="W1900">
        <f t="shared" si="413"/>
        <v>101325</v>
      </c>
      <c r="X1900" s="9">
        <f t="shared" si="414"/>
        <v>101325</v>
      </c>
    </row>
    <row r="1901" spans="3:24" x14ac:dyDescent="0.2">
      <c r="C1901" s="1"/>
      <c r="D1901" s="1"/>
      <c r="E1901">
        <f t="shared" si="407"/>
        <v>0.23712500000001299</v>
      </c>
      <c r="F1901">
        <f t="shared" si="408"/>
        <v>101325</v>
      </c>
      <c r="H1901" s="1">
        <v>0.23712500000001299</v>
      </c>
      <c r="I1901" s="1">
        <f t="shared" si="415"/>
        <v>616.50000000046748</v>
      </c>
      <c r="J1901" s="1">
        <f t="shared" si="416"/>
        <v>0</v>
      </c>
      <c r="K1901" s="1">
        <f t="shared" si="417"/>
        <v>1.4546570484491941E-7</v>
      </c>
      <c r="L1901" s="1">
        <f t="shared" si="418"/>
        <v>0</v>
      </c>
      <c r="M1901" s="10">
        <f t="shared" si="409"/>
        <v>3.9100218033980491E-2</v>
      </c>
      <c r="N1901" s="9">
        <f t="shared" si="410"/>
        <v>-19.367369858483798</v>
      </c>
      <c r="O1901">
        <f>((-0.0000000008)*V1901^3+(0.000003)*V1901^2-0.004*V1901+2.013)*('Exhaust Gas Math'!$E$10/(T1901+'Exhaust Gas Math'!$E$10))+(357.45*V1901^-1.004)*(T1901/(T1901+'Exhaust Gas Math'!$E$10))</f>
        <v>0.17819999999999947</v>
      </c>
      <c r="P1901">
        <f t="shared" si="419"/>
        <v>0</v>
      </c>
      <c r="Q1901" s="9">
        <f t="shared" si="411"/>
        <v>0</v>
      </c>
      <c r="R1901" s="10">
        <f t="shared" si="412"/>
        <v>3.9769296294121147E-5</v>
      </c>
      <c r="S1901">
        <f t="shared" si="420"/>
        <v>0</v>
      </c>
      <c r="T1901" s="9">
        <f>S1901*'Exhaust Gas Math'!$C$14</f>
        <v>0</v>
      </c>
      <c r="U1901" s="9">
        <f>(T1901/'Exhaust Gas Math'!$B$14)+('Exhaust Gas Math'!$D$10)</f>
        <v>4.4059320573952224E-4</v>
      </c>
      <c r="V1901">
        <f>('Exhaust Gas Math'!$E$10*((-0.000000001)*V1900^3+(0.000002)*V1900^2-0.0012*V1900+1.3446)*$B$18+T1901*'Exhaust Gas Math'!$D$14*$B$17)/('Exhaust Gas Math'!$E$10*((-0.000000001)*V1900^3+(0.000002)*V1900^2-0.0012*V1900+1.3446)+T1901*'Exhaust Gas Math'!$D$14)</f>
        <v>1100</v>
      </c>
      <c r="W1901">
        <f t="shared" si="413"/>
        <v>101325</v>
      </c>
      <c r="X1901" s="9">
        <f t="shared" si="414"/>
        <v>101325</v>
      </c>
    </row>
    <row r="1902" spans="3:24" x14ac:dyDescent="0.2">
      <c r="C1902" s="1"/>
      <c r="D1902" s="1"/>
      <c r="E1902">
        <f t="shared" si="407"/>
        <v>0.23725000000001301</v>
      </c>
      <c r="F1902">
        <f t="shared" si="408"/>
        <v>101325</v>
      </c>
      <c r="H1902" s="1">
        <v>0.23725000000001301</v>
      </c>
      <c r="I1902" s="1">
        <f t="shared" si="415"/>
        <v>621.00000000046748</v>
      </c>
      <c r="J1902" s="1">
        <f t="shared" si="416"/>
        <v>0</v>
      </c>
      <c r="K1902" s="1">
        <f t="shared" si="417"/>
        <v>1.7177875647472664E-5</v>
      </c>
      <c r="L1902" s="1">
        <f t="shared" si="418"/>
        <v>0</v>
      </c>
      <c r="M1902" s="10">
        <f t="shared" si="409"/>
        <v>3.6658972541519744E-2</v>
      </c>
      <c r="N1902" s="9">
        <f t="shared" si="410"/>
        <v>-19.672477516974297</v>
      </c>
      <c r="O1902">
        <f>((-0.0000000008)*V1902^3+(0.000003)*V1902^2-0.004*V1902+2.013)*('Exhaust Gas Math'!$E$10/(T1902+'Exhaust Gas Math'!$E$10))+(357.45*V1902^-1.004)*(T1902/(T1902+'Exhaust Gas Math'!$E$10))</f>
        <v>0.17819999999999947</v>
      </c>
      <c r="P1902">
        <f t="shared" si="419"/>
        <v>0</v>
      </c>
      <c r="Q1902" s="9">
        <f t="shared" si="411"/>
        <v>0</v>
      </c>
      <c r="R1902" s="10">
        <f t="shared" si="412"/>
        <v>3.9769296294121147E-5</v>
      </c>
      <c r="S1902">
        <f t="shared" si="420"/>
        <v>0</v>
      </c>
      <c r="T1902" s="9">
        <f>S1902*'Exhaust Gas Math'!$C$14</f>
        <v>0</v>
      </c>
      <c r="U1902" s="9">
        <f>(T1902/'Exhaust Gas Math'!$B$14)+('Exhaust Gas Math'!$D$10)</f>
        <v>4.4059320573952224E-4</v>
      </c>
      <c r="V1902">
        <f>('Exhaust Gas Math'!$E$10*((-0.000000001)*V1901^3+(0.000002)*V1901^2-0.0012*V1901+1.3446)*$B$18+T1902*'Exhaust Gas Math'!$D$14*$B$17)/('Exhaust Gas Math'!$E$10*((-0.000000001)*V1901^3+(0.000002)*V1901^2-0.0012*V1901+1.3446)+T1902*'Exhaust Gas Math'!$D$14)</f>
        <v>1100</v>
      </c>
      <c r="W1902">
        <f t="shared" si="413"/>
        <v>101325</v>
      </c>
      <c r="X1902" s="9">
        <f t="shared" si="414"/>
        <v>101325</v>
      </c>
    </row>
    <row r="1903" spans="3:24" x14ac:dyDescent="0.2">
      <c r="C1903" s="1"/>
      <c r="D1903" s="1"/>
      <c r="E1903">
        <f t="shared" si="407"/>
        <v>0.23737500000001299</v>
      </c>
      <c r="F1903">
        <f t="shared" si="408"/>
        <v>101325</v>
      </c>
      <c r="H1903" s="1">
        <v>0.23737500000001299</v>
      </c>
      <c r="I1903" s="1">
        <f t="shared" si="415"/>
        <v>625.50000000046748</v>
      </c>
      <c r="J1903" s="1">
        <f t="shared" si="416"/>
        <v>0</v>
      </c>
      <c r="K1903" s="1">
        <f t="shared" si="417"/>
        <v>6.2411773018494765E-5</v>
      </c>
      <c r="L1903" s="1">
        <f t="shared" si="418"/>
        <v>0</v>
      </c>
      <c r="M1903" s="10">
        <f t="shared" si="409"/>
        <v>3.4187153334314824E-2</v>
      </c>
      <c r="N1903" s="9">
        <f t="shared" si="410"/>
        <v>-19.856297809810055</v>
      </c>
      <c r="O1903">
        <f>((-0.0000000008)*V1903^3+(0.000003)*V1903^2-0.004*V1903+2.013)*('Exhaust Gas Math'!$E$10/(T1903+'Exhaust Gas Math'!$E$10))+(357.45*V1903^-1.004)*(T1903/(T1903+'Exhaust Gas Math'!$E$10))</f>
        <v>0.17819999999999947</v>
      </c>
      <c r="P1903">
        <f t="shared" si="419"/>
        <v>0</v>
      </c>
      <c r="Q1903" s="9">
        <f t="shared" si="411"/>
        <v>0</v>
      </c>
      <c r="R1903" s="10">
        <f t="shared" si="412"/>
        <v>3.9769296294121147E-5</v>
      </c>
      <c r="S1903">
        <f t="shared" si="420"/>
        <v>0</v>
      </c>
      <c r="T1903" s="9">
        <f>S1903*'Exhaust Gas Math'!$C$14</f>
        <v>0</v>
      </c>
      <c r="U1903" s="9">
        <f>(T1903/'Exhaust Gas Math'!$B$14)+('Exhaust Gas Math'!$D$10)</f>
        <v>4.4059320573952224E-4</v>
      </c>
      <c r="V1903">
        <f>('Exhaust Gas Math'!$E$10*((-0.000000001)*V1902^3+(0.000002)*V1902^2-0.0012*V1902+1.3446)*$B$18+T1903*'Exhaust Gas Math'!$D$14*$B$17)/('Exhaust Gas Math'!$E$10*((-0.000000001)*V1902^3+(0.000002)*V1902^2-0.0012*V1902+1.3446)+T1903*'Exhaust Gas Math'!$D$14)</f>
        <v>1100</v>
      </c>
      <c r="W1903">
        <f t="shared" si="413"/>
        <v>101325</v>
      </c>
      <c r="X1903" s="9">
        <f t="shared" si="414"/>
        <v>101325</v>
      </c>
    </row>
    <row r="1904" spans="3:24" x14ac:dyDescent="0.2">
      <c r="C1904" s="1"/>
      <c r="D1904" s="1"/>
      <c r="E1904">
        <f t="shared" si="407"/>
        <v>0.23750000000001301</v>
      </c>
      <c r="F1904">
        <f t="shared" si="408"/>
        <v>101325</v>
      </c>
      <c r="H1904" s="1">
        <v>0.23750000000001301</v>
      </c>
      <c r="I1904" s="1">
        <f t="shared" si="415"/>
        <v>630.00000000046748</v>
      </c>
      <c r="J1904" s="1">
        <f t="shared" si="416"/>
        <v>0</v>
      </c>
      <c r="K1904" s="1">
        <f t="shared" si="417"/>
        <v>1.3550993255430918E-4</v>
      </c>
      <c r="L1904" s="1">
        <f t="shared" si="418"/>
        <v>0</v>
      </c>
      <c r="M1904" s="10">
        <f t="shared" si="409"/>
        <v>3.1699999999740533E-2</v>
      </c>
      <c r="N1904" s="9">
        <f t="shared" si="410"/>
        <v>-19.917697423759289</v>
      </c>
      <c r="O1904">
        <f>((-0.0000000008)*V1904^3+(0.000003)*V1904^2-0.004*V1904+2.013)*('Exhaust Gas Math'!$E$10/(T1904+'Exhaust Gas Math'!$E$10))+(357.45*V1904^-1.004)*(T1904/(T1904+'Exhaust Gas Math'!$E$10))</f>
        <v>0.17819999999999947</v>
      </c>
      <c r="P1904">
        <f t="shared" si="419"/>
        <v>0</v>
      </c>
      <c r="Q1904" s="9">
        <f t="shared" si="411"/>
        <v>0</v>
      </c>
      <c r="R1904" s="10">
        <f t="shared" si="412"/>
        <v>3.9769296294121147E-5</v>
      </c>
      <c r="S1904">
        <f t="shared" si="420"/>
        <v>0</v>
      </c>
      <c r="T1904" s="9">
        <f>S1904*'Exhaust Gas Math'!$C$14</f>
        <v>0</v>
      </c>
      <c r="U1904" s="9">
        <f>(T1904/'Exhaust Gas Math'!$B$14)+('Exhaust Gas Math'!$D$10)</f>
        <v>4.4059320573952224E-4</v>
      </c>
      <c r="V1904">
        <f>('Exhaust Gas Math'!$E$10*((-0.000000001)*V1903^3+(0.000002)*V1903^2-0.0012*V1903+1.3446)*$B$18+T1904*'Exhaust Gas Math'!$D$14*$B$17)/('Exhaust Gas Math'!$E$10*((-0.000000001)*V1903^3+(0.000002)*V1903^2-0.0012*V1903+1.3446)+T1904*'Exhaust Gas Math'!$D$14)</f>
        <v>1100</v>
      </c>
      <c r="W1904">
        <f t="shared" si="413"/>
        <v>101325</v>
      </c>
      <c r="X1904" s="9">
        <f t="shared" si="414"/>
        <v>101325</v>
      </c>
    </row>
    <row r="1905" spans="3:24" x14ac:dyDescent="0.2">
      <c r="C1905" s="1"/>
      <c r="D1905" s="1"/>
      <c r="E1905">
        <f t="shared" si="407"/>
        <v>0.23762500000001299</v>
      </c>
      <c r="F1905">
        <f t="shared" si="408"/>
        <v>101325</v>
      </c>
      <c r="H1905" s="1">
        <v>0.23762500000001299</v>
      </c>
      <c r="I1905" s="1">
        <f t="shared" si="415"/>
        <v>634.50000000046748</v>
      </c>
      <c r="J1905" s="1">
        <f t="shared" si="416"/>
        <v>0</v>
      </c>
      <c r="K1905" s="1">
        <f t="shared" si="417"/>
        <v>2.3592739687668726E-4</v>
      </c>
      <c r="L1905" s="1">
        <f t="shared" si="418"/>
        <v>0</v>
      </c>
      <c r="M1905" s="10">
        <f t="shared" si="409"/>
        <v>2.9212846665169649E-2</v>
      </c>
      <c r="N1905" s="9">
        <f t="shared" si="410"/>
        <v>-19.856297809784561</v>
      </c>
      <c r="O1905">
        <f>((-0.0000000008)*V1905^3+(0.000003)*V1905^2-0.004*V1905+2.013)*('Exhaust Gas Math'!$E$10/(T1905+'Exhaust Gas Math'!$E$10))+(357.45*V1905^-1.004)*(T1905/(T1905+'Exhaust Gas Math'!$E$10))</f>
        <v>0.17819999999999947</v>
      </c>
      <c r="P1905">
        <f t="shared" si="419"/>
        <v>0</v>
      </c>
      <c r="Q1905" s="9">
        <f t="shared" si="411"/>
        <v>0</v>
      </c>
      <c r="R1905" s="10">
        <f t="shared" si="412"/>
        <v>3.9769296294121147E-5</v>
      </c>
      <c r="S1905">
        <f t="shared" si="420"/>
        <v>0</v>
      </c>
      <c r="T1905" s="9">
        <f>S1905*'Exhaust Gas Math'!$C$14</f>
        <v>0</v>
      </c>
      <c r="U1905" s="9">
        <f>(T1905/'Exhaust Gas Math'!$B$14)+('Exhaust Gas Math'!$D$10)</f>
        <v>4.4059320573952224E-4</v>
      </c>
      <c r="V1905">
        <f>('Exhaust Gas Math'!$E$10*((-0.000000001)*V1904^3+(0.000002)*V1904^2-0.0012*V1904+1.3446)*$B$18+T1905*'Exhaust Gas Math'!$D$14*$B$17)/('Exhaust Gas Math'!$E$10*((-0.000000001)*V1904^3+(0.000002)*V1904^2-0.0012*V1904+1.3446)+T1905*'Exhaust Gas Math'!$D$14)</f>
        <v>1100</v>
      </c>
      <c r="W1905">
        <f t="shared" si="413"/>
        <v>101325</v>
      </c>
      <c r="X1905" s="9">
        <f t="shared" si="414"/>
        <v>101325</v>
      </c>
    </row>
    <row r="1906" spans="3:24" x14ac:dyDescent="0.2">
      <c r="C1906" s="1"/>
      <c r="D1906" s="1"/>
      <c r="E1906">
        <f t="shared" si="407"/>
        <v>0.23775000000001301</v>
      </c>
      <c r="F1906">
        <f t="shared" si="408"/>
        <v>101325</v>
      </c>
      <c r="H1906" s="1">
        <v>0.23775000000001301</v>
      </c>
      <c r="I1906" s="1">
        <f t="shared" si="415"/>
        <v>639.00000000046748</v>
      </c>
      <c r="J1906" s="1">
        <f t="shared" si="416"/>
        <v>0</v>
      </c>
      <c r="K1906" s="1">
        <f t="shared" si="417"/>
        <v>3.6291553922904998E-4</v>
      </c>
      <c r="L1906" s="1">
        <f t="shared" si="418"/>
        <v>0</v>
      </c>
      <c r="M1906" s="10">
        <f t="shared" si="409"/>
        <v>2.6741027457968608E-2</v>
      </c>
      <c r="N1906" s="9">
        <f t="shared" si="410"/>
        <v>-19.672477516923379</v>
      </c>
      <c r="O1906">
        <f>((-0.0000000008)*V1906^3+(0.000003)*V1906^2-0.004*V1906+2.013)*('Exhaust Gas Math'!$E$10/(T1906+'Exhaust Gas Math'!$E$10))+(357.45*V1906^-1.004)*(T1906/(T1906+'Exhaust Gas Math'!$E$10))</f>
        <v>0.17819999999999947</v>
      </c>
      <c r="P1906">
        <f t="shared" si="419"/>
        <v>0</v>
      </c>
      <c r="Q1906" s="9">
        <f t="shared" si="411"/>
        <v>0</v>
      </c>
      <c r="R1906" s="10">
        <f t="shared" si="412"/>
        <v>3.9769296294121147E-5</v>
      </c>
      <c r="S1906">
        <f t="shared" si="420"/>
        <v>0</v>
      </c>
      <c r="T1906" s="9">
        <f>S1906*'Exhaust Gas Math'!$C$14</f>
        <v>0</v>
      </c>
      <c r="U1906" s="9">
        <f>(T1906/'Exhaust Gas Math'!$B$14)+('Exhaust Gas Math'!$D$10)</f>
        <v>4.4059320573952224E-4</v>
      </c>
      <c r="V1906">
        <f>('Exhaust Gas Math'!$E$10*((-0.000000001)*V1905^3+(0.000002)*V1905^2-0.0012*V1905+1.3446)*$B$18+T1906*'Exhaust Gas Math'!$D$14*$B$17)/('Exhaust Gas Math'!$E$10*((-0.000000001)*V1905^3+(0.000002)*V1905^2-0.0012*V1905+1.3446)+T1906*'Exhaust Gas Math'!$D$14)</f>
        <v>1100</v>
      </c>
      <c r="W1906">
        <f t="shared" si="413"/>
        <v>101325</v>
      </c>
      <c r="X1906" s="9">
        <f t="shared" si="414"/>
        <v>101325</v>
      </c>
    </row>
    <row r="1907" spans="3:24" x14ac:dyDescent="0.2">
      <c r="C1907" s="1"/>
      <c r="D1907" s="1"/>
      <c r="E1907">
        <f t="shared" si="407"/>
        <v>0.23787500000001299</v>
      </c>
      <c r="F1907">
        <f t="shared" si="408"/>
        <v>101325</v>
      </c>
      <c r="H1907" s="1">
        <v>0.23787500000001299</v>
      </c>
      <c r="I1907" s="1">
        <f t="shared" si="415"/>
        <v>643.50000000046748</v>
      </c>
      <c r="J1907" s="1">
        <f t="shared" si="416"/>
        <v>0</v>
      </c>
      <c r="K1907" s="1">
        <f t="shared" si="417"/>
        <v>5.1552764459747262E-4</v>
      </c>
      <c r="L1907" s="1">
        <f t="shared" si="418"/>
        <v>0</v>
      </c>
      <c r="M1907" s="10">
        <f t="shared" si="409"/>
        <v>2.4299781965515792E-2</v>
      </c>
      <c r="N1907" s="9">
        <f t="shared" si="410"/>
        <v>-19.367369858407816</v>
      </c>
      <c r="O1907">
        <f>((-0.0000000008)*V1907^3+(0.000003)*V1907^2-0.004*V1907+2.013)*('Exhaust Gas Math'!$E$10/(T1907+'Exhaust Gas Math'!$E$10))+(357.45*V1907^-1.004)*(T1907/(T1907+'Exhaust Gas Math'!$E$10))</f>
        <v>0.17819999999999947</v>
      </c>
      <c r="P1907">
        <f t="shared" si="419"/>
        <v>0</v>
      </c>
      <c r="Q1907" s="9">
        <f t="shared" si="411"/>
        <v>0</v>
      </c>
      <c r="R1907" s="10">
        <f t="shared" si="412"/>
        <v>3.9769296294121147E-5</v>
      </c>
      <c r="S1907">
        <f t="shared" si="420"/>
        <v>0</v>
      </c>
      <c r="T1907" s="9">
        <f>S1907*'Exhaust Gas Math'!$C$14</f>
        <v>0</v>
      </c>
      <c r="U1907" s="9">
        <f>(T1907/'Exhaust Gas Math'!$B$14)+('Exhaust Gas Math'!$D$10)</f>
        <v>4.4059320573952224E-4</v>
      </c>
      <c r="V1907">
        <f>('Exhaust Gas Math'!$E$10*((-0.000000001)*V1906^3+(0.000002)*V1906^2-0.0012*V1906+1.3446)*$B$18+T1907*'Exhaust Gas Math'!$D$14*$B$17)/('Exhaust Gas Math'!$E$10*((-0.000000001)*V1906^3+(0.000002)*V1906^2-0.0012*V1906+1.3446)+T1907*'Exhaust Gas Math'!$D$14)</f>
        <v>1100</v>
      </c>
      <c r="W1907">
        <f t="shared" si="413"/>
        <v>101325</v>
      </c>
      <c r="X1907" s="9">
        <f t="shared" si="414"/>
        <v>101325</v>
      </c>
    </row>
    <row r="1908" spans="3:24" x14ac:dyDescent="0.2">
      <c r="C1908" s="1"/>
      <c r="D1908" s="1"/>
      <c r="E1908">
        <f t="shared" si="407"/>
        <v>0.23800000000001301</v>
      </c>
      <c r="F1908">
        <f t="shared" si="408"/>
        <v>101325</v>
      </c>
      <c r="H1908" s="1">
        <v>0.23800000000001301</v>
      </c>
      <c r="I1908" s="1">
        <f t="shared" si="415"/>
        <v>648.00000000046748</v>
      </c>
      <c r="J1908" s="1">
        <f t="shared" si="416"/>
        <v>0</v>
      </c>
      <c r="K1908" s="1">
        <f t="shared" si="417"/>
        <v>6.9262596760841016E-4</v>
      </c>
      <c r="L1908" s="1">
        <f t="shared" si="418"/>
        <v>0</v>
      </c>
      <c r="M1908" s="10">
        <f t="shared" si="409"/>
        <v>2.1904161278067776E-2</v>
      </c>
      <c r="N1908" s="9">
        <f t="shared" si="410"/>
        <v>-18.942855924411163</v>
      </c>
      <c r="O1908">
        <f>((-0.0000000008)*V1908^3+(0.000003)*V1908^2-0.004*V1908+2.013)*('Exhaust Gas Math'!$E$10/(T1908+'Exhaust Gas Math'!$E$10))+(357.45*V1908^-1.004)*(T1908/(T1908+'Exhaust Gas Math'!$E$10))</f>
        <v>0.17819999999999947</v>
      </c>
      <c r="P1908">
        <f t="shared" si="419"/>
        <v>0</v>
      </c>
      <c r="Q1908" s="9">
        <f t="shared" si="411"/>
        <v>0</v>
      </c>
      <c r="R1908" s="10">
        <f t="shared" si="412"/>
        <v>3.9769296294121147E-5</v>
      </c>
      <c r="S1908">
        <f t="shared" si="420"/>
        <v>0</v>
      </c>
      <c r="T1908" s="9">
        <f>S1908*'Exhaust Gas Math'!$C$14</f>
        <v>0</v>
      </c>
      <c r="U1908" s="9">
        <f>(T1908/'Exhaust Gas Math'!$B$14)+('Exhaust Gas Math'!$D$10)</f>
        <v>4.4059320573952224E-4</v>
      </c>
      <c r="V1908">
        <f>('Exhaust Gas Math'!$E$10*((-0.000000001)*V1907^3+(0.000002)*V1907^2-0.0012*V1907+1.3446)*$B$18+T1908*'Exhaust Gas Math'!$D$14*$B$17)/('Exhaust Gas Math'!$E$10*((-0.000000001)*V1907^3+(0.000002)*V1907^2-0.0012*V1907+1.3446)+T1908*'Exhaust Gas Math'!$D$14)</f>
        <v>1100</v>
      </c>
      <c r="W1908">
        <f t="shared" si="413"/>
        <v>101325</v>
      </c>
      <c r="X1908" s="9">
        <f t="shared" si="414"/>
        <v>101325</v>
      </c>
    </row>
    <row r="1909" spans="3:24" x14ac:dyDescent="0.2">
      <c r="C1909" s="1"/>
      <c r="D1909" s="1"/>
      <c r="E1909">
        <f t="shared" si="407"/>
        <v>0.23812500000001299</v>
      </c>
      <c r="F1909">
        <f t="shared" si="408"/>
        <v>101325</v>
      </c>
      <c r="H1909" s="1">
        <v>0.23812500000001299</v>
      </c>
      <c r="I1909" s="1">
        <f t="shared" si="415"/>
        <v>652.50000000046748</v>
      </c>
      <c r="J1909" s="1">
        <f t="shared" si="416"/>
        <v>0</v>
      </c>
      <c r="K1909" s="1">
        <f t="shared" si="417"/>
        <v>8.928902145853854E-4</v>
      </c>
      <c r="L1909" s="1">
        <f t="shared" si="418"/>
        <v>0</v>
      </c>
      <c r="M1909" s="10">
        <f t="shared" si="409"/>
        <v>1.9568935193787398E-2</v>
      </c>
      <c r="N1909" s="9">
        <f t="shared" si="410"/>
        <v>-18.401552984501723</v>
      </c>
      <c r="O1909">
        <f>((-0.0000000008)*V1909^3+(0.000003)*V1909^2-0.004*V1909+2.013)*('Exhaust Gas Math'!$E$10/(T1909+'Exhaust Gas Math'!$E$10))+(357.45*V1909^-1.004)*(T1909/(T1909+'Exhaust Gas Math'!$E$10))</f>
        <v>0.17819999999999947</v>
      </c>
      <c r="P1909">
        <f t="shared" si="419"/>
        <v>0</v>
      </c>
      <c r="Q1909" s="9">
        <f t="shared" si="411"/>
        <v>0</v>
      </c>
      <c r="R1909" s="10">
        <f t="shared" si="412"/>
        <v>3.9769296294121147E-5</v>
      </c>
      <c r="S1909">
        <f t="shared" si="420"/>
        <v>0</v>
      </c>
      <c r="T1909" s="9">
        <f>S1909*'Exhaust Gas Math'!$C$14</f>
        <v>0</v>
      </c>
      <c r="U1909" s="9">
        <f>(T1909/'Exhaust Gas Math'!$B$14)+('Exhaust Gas Math'!$D$10)</f>
        <v>4.4059320573952224E-4</v>
      </c>
      <c r="V1909">
        <f>('Exhaust Gas Math'!$E$10*((-0.000000001)*V1908^3+(0.000002)*V1908^2-0.0012*V1908+1.3446)*$B$18+T1909*'Exhaust Gas Math'!$D$14*$B$17)/('Exhaust Gas Math'!$E$10*((-0.000000001)*V1908^3+(0.000002)*V1908^2-0.0012*V1908+1.3446)+T1909*'Exhaust Gas Math'!$D$14)</f>
        <v>1100</v>
      </c>
      <c r="W1909">
        <f t="shared" si="413"/>
        <v>101325</v>
      </c>
      <c r="X1909" s="9">
        <f t="shared" si="414"/>
        <v>101325</v>
      </c>
    </row>
    <row r="1910" spans="3:24" x14ac:dyDescent="0.2">
      <c r="C1910" s="1"/>
      <c r="D1910" s="1"/>
      <c r="E1910">
        <f t="shared" si="407"/>
        <v>0.23825000000001301</v>
      </c>
      <c r="F1910">
        <f t="shared" si="408"/>
        <v>101325</v>
      </c>
      <c r="H1910" s="1">
        <v>0.23825000000001301</v>
      </c>
      <c r="I1910" s="1">
        <f t="shared" si="415"/>
        <v>657.00000000046748</v>
      </c>
      <c r="J1910" s="1">
        <f t="shared" si="416"/>
        <v>0</v>
      </c>
      <c r="K1910" s="1">
        <f t="shared" si="417"/>
        <v>1.114827386529823E-3</v>
      </c>
      <c r="L1910" s="1">
        <f t="shared" si="418"/>
        <v>0</v>
      </c>
      <c r="M1910" s="10">
        <f t="shared" si="409"/>
        <v>1.7308501158025711E-2</v>
      </c>
      <c r="N1910" s="9">
        <f t="shared" si="410"/>
        <v>-17.746798351305529</v>
      </c>
      <c r="O1910">
        <f>((-0.0000000008)*V1910^3+(0.000003)*V1910^2-0.004*V1910+2.013)*('Exhaust Gas Math'!$E$10/(T1910+'Exhaust Gas Math'!$E$10))+(357.45*V1910^-1.004)*(T1910/(T1910+'Exhaust Gas Math'!$E$10))</f>
        <v>0.17819999999999947</v>
      </c>
      <c r="P1910">
        <f t="shared" si="419"/>
        <v>0</v>
      </c>
      <c r="Q1910" s="9">
        <f t="shared" si="411"/>
        <v>0</v>
      </c>
      <c r="R1910" s="10">
        <f t="shared" si="412"/>
        <v>3.9769296294121147E-5</v>
      </c>
      <c r="S1910">
        <f t="shared" si="420"/>
        <v>0</v>
      </c>
      <c r="T1910" s="9">
        <f>S1910*'Exhaust Gas Math'!$C$14</f>
        <v>0</v>
      </c>
      <c r="U1910" s="9">
        <f>(T1910/'Exhaust Gas Math'!$B$14)+('Exhaust Gas Math'!$D$10)</f>
        <v>4.4059320573952224E-4</v>
      </c>
      <c r="V1910">
        <f>('Exhaust Gas Math'!$E$10*((-0.000000001)*V1909^3+(0.000002)*V1909^2-0.0012*V1909+1.3446)*$B$18+T1910*'Exhaust Gas Math'!$D$14*$B$17)/('Exhaust Gas Math'!$E$10*((-0.000000001)*V1909^3+(0.000002)*V1909^2-0.0012*V1909+1.3446)+T1910*'Exhaust Gas Math'!$D$14)</f>
        <v>1100</v>
      </c>
      <c r="W1910">
        <f t="shared" si="413"/>
        <v>101325</v>
      </c>
      <c r="X1910" s="9">
        <f t="shared" si="414"/>
        <v>101325</v>
      </c>
    </row>
    <row r="1911" spans="3:24" x14ac:dyDescent="0.2">
      <c r="C1911" s="1"/>
      <c r="D1911" s="1"/>
      <c r="E1911">
        <f t="shared" si="407"/>
        <v>0.23837500000001299</v>
      </c>
      <c r="F1911">
        <f t="shared" si="408"/>
        <v>101325</v>
      </c>
      <c r="H1911" s="1">
        <v>0.23837500000001299</v>
      </c>
      <c r="I1911" s="1">
        <f t="shared" si="415"/>
        <v>661.50000000046748</v>
      </c>
      <c r="J1911" s="1">
        <f t="shared" si="416"/>
        <v>0</v>
      </c>
      <c r="K1911" s="1">
        <f t="shared" si="417"/>
        <v>1.3567829096450216E-3</v>
      </c>
      <c r="L1911" s="1">
        <f t="shared" si="418"/>
        <v>0</v>
      </c>
      <c r="M1911" s="10">
        <f t="shared" si="409"/>
        <v>1.513679549828378E-2</v>
      </c>
      <c r="N1911" s="9">
        <f t="shared" si="410"/>
        <v>-16.982628804864245</v>
      </c>
      <c r="O1911">
        <f>((-0.0000000008)*V1911^3+(0.000003)*V1911^2-0.004*V1911+2.013)*('Exhaust Gas Math'!$E$10/(T1911+'Exhaust Gas Math'!$E$10))+(357.45*V1911^-1.004)*(T1911/(T1911+'Exhaust Gas Math'!$E$10))</f>
        <v>0.17819999999999947</v>
      </c>
      <c r="P1911">
        <f t="shared" si="419"/>
        <v>0</v>
      </c>
      <c r="Q1911" s="9">
        <f t="shared" si="411"/>
        <v>0</v>
      </c>
      <c r="R1911" s="10">
        <f t="shared" si="412"/>
        <v>3.9769296294121147E-5</v>
      </c>
      <c r="S1911">
        <f t="shared" si="420"/>
        <v>0</v>
      </c>
      <c r="T1911" s="9">
        <f>S1911*'Exhaust Gas Math'!$C$14</f>
        <v>0</v>
      </c>
      <c r="U1911" s="9">
        <f>(T1911/'Exhaust Gas Math'!$B$14)+('Exhaust Gas Math'!$D$10)</f>
        <v>4.4059320573952224E-4</v>
      </c>
      <c r="V1911">
        <f>('Exhaust Gas Math'!$E$10*((-0.000000001)*V1910^3+(0.000002)*V1910^2-0.0012*V1910+1.3446)*$B$18+T1911*'Exhaust Gas Math'!$D$14*$B$17)/('Exhaust Gas Math'!$E$10*((-0.000000001)*V1910^3+(0.000002)*V1910^2-0.0012*V1910+1.3446)+T1911*'Exhaust Gas Math'!$D$14)</f>
        <v>1100</v>
      </c>
      <c r="W1911">
        <f t="shared" si="413"/>
        <v>101325</v>
      </c>
      <c r="X1911" s="9">
        <f t="shared" si="414"/>
        <v>101325</v>
      </c>
    </row>
    <row r="1912" spans="3:24" x14ac:dyDescent="0.2">
      <c r="C1912" s="1"/>
      <c r="D1912" s="1"/>
      <c r="E1912">
        <f t="shared" si="407"/>
        <v>0.23850000000001301</v>
      </c>
      <c r="F1912">
        <f t="shared" si="408"/>
        <v>101325</v>
      </c>
      <c r="H1912" s="1">
        <v>0.23850000000001301</v>
      </c>
      <c r="I1912" s="1">
        <f t="shared" si="415"/>
        <v>666.00000000046748</v>
      </c>
      <c r="J1912" s="1">
        <f t="shared" si="416"/>
        <v>0</v>
      </c>
      <c r="K1912" s="1">
        <f t="shared" si="417"/>
        <v>1.6169529704237731E-3</v>
      </c>
      <c r="L1912" s="1">
        <f t="shared" si="418"/>
        <v>0</v>
      </c>
      <c r="M1912" s="10">
        <f t="shared" si="409"/>
        <v>1.306720750211933E-2</v>
      </c>
      <c r="N1912" s="9">
        <f t="shared" si="410"/>
        <v>-16.113755704543841</v>
      </c>
      <c r="O1912">
        <f>((-0.0000000008)*V1912^3+(0.000003)*V1912^2-0.004*V1912+2.013)*('Exhaust Gas Math'!$E$10/(T1912+'Exhaust Gas Math'!$E$10))+(357.45*V1912^-1.004)*(T1912/(T1912+'Exhaust Gas Math'!$E$10))</f>
        <v>0.17819999999999947</v>
      </c>
      <c r="P1912">
        <f t="shared" si="419"/>
        <v>0</v>
      </c>
      <c r="Q1912" s="9">
        <f t="shared" si="411"/>
        <v>0</v>
      </c>
      <c r="R1912" s="10">
        <f t="shared" si="412"/>
        <v>3.9769296294121147E-5</v>
      </c>
      <c r="S1912">
        <f t="shared" si="420"/>
        <v>0</v>
      </c>
      <c r="T1912" s="9">
        <f>S1912*'Exhaust Gas Math'!$C$14</f>
        <v>0</v>
      </c>
      <c r="U1912" s="9">
        <f>(T1912/'Exhaust Gas Math'!$B$14)+('Exhaust Gas Math'!$D$10)</f>
        <v>4.4059320573952224E-4</v>
      </c>
      <c r="V1912">
        <f>('Exhaust Gas Math'!$E$10*((-0.000000001)*V1911^3+(0.000002)*V1911^2-0.0012*V1911+1.3446)*$B$18+T1912*'Exhaust Gas Math'!$D$14*$B$17)/('Exhaust Gas Math'!$E$10*((-0.000000001)*V1911^3+(0.000002)*V1911^2-0.0012*V1911+1.3446)+T1912*'Exhaust Gas Math'!$D$14)</f>
        <v>1100</v>
      </c>
      <c r="W1912">
        <f t="shared" si="413"/>
        <v>101325</v>
      </c>
      <c r="X1912" s="9">
        <f t="shared" si="414"/>
        <v>101325</v>
      </c>
    </row>
    <row r="1913" spans="3:24" x14ac:dyDescent="0.2">
      <c r="C1913" s="1"/>
      <c r="D1913" s="1"/>
      <c r="E1913">
        <f t="shared" si="407"/>
        <v>0.23862500000001299</v>
      </c>
      <c r="F1913">
        <f t="shared" si="408"/>
        <v>101325</v>
      </c>
      <c r="H1913" s="1">
        <v>0.23862500000001299</v>
      </c>
      <c r="I1913" s="1">
        <f t="shared" si="415"/>
        <v>670.50000000046748</v>
      </c>
      <c r="J1913" s="1">
        <f t="shared" si="416"/>
        <v>0</v>
      </c>
      <c r="K1913" s="1">
        <f t="shared" si="417"/>
        <v>1.8933979633395108E-3</v>
      </c>
      <c r="L1913" s="1">
        <f t="shared" si="418"/>
        <v>0</v>
      </c>
      <c r="M1913" s="10">
        <f t="shared" si="409"/>
        <v>1.1112496867736556E-2</v>
      </c>
      <c r="N1913" s="9">
        <f t="shared" si="410"/>
        <v>-15.145535941937416</v>
      </c>
      <c r="O1913">
        <f>((-0.0000000008)*V1913^3+(0.000003)*V1913^2-0.004*V1913+2.013)*('Exhaust Gas Math'!$E$10/(T1913+'Exhaust Gas Math'!$E$10))+(357.45*V1913^-1.004)*(T1913/(T1913+'Exhaust Gas Math'!$E$10))</f>
        <v>0.17819999999999947</v>
      </c>
      <c r="P1913">
        <f t="shared" si="419"/>
        <v>0</v>
      </c>
      <c r="Q1913" s="9">
        <f t="shared" si="411"/>
        <v>0</v>
      </c>
      <c r="R1913" s="10">
        <f t="shared" si="412"/>
        <v>3.9769296294121147E-5</v>
      </c>
      <c r="S1913">
        <f t="shared" si="420"/>
        <v>0</v>
      </c>
      <c r="T1913" s="9">
        <f>S1913*'Exhaust Gas Math'!$C$14</f>
        <v>0</v>
      </c>
      <c r="U1913" s="9">
        <f>(T1913/'Exhaust Gas Math'!$B$14)+('Exhaust Gas Math'!$D$10)</f>
        <v>4.4059320573952224E-4</v>
      </c>
      <c r="V1913">
        <f>('Exhaust Gas Math'!$E$10*((-0.000000001)*V1912^3+(0.000002)*V1912^2-0.0012*V1912+1.3446)*$B$18+T1913*'Exhaust Gas Math'!$D$14*$B$17)/('Exhaust Gas Math'!$E$10*((-0.000000001)*V1912^3+(0.000002)*V1912^2-0.0012*V1912+1.3446)+T1913*'Exhaust Gas Math'!$D$14)</f>
        <v>1100</v>
      </c>
      <c r="W1913">
        <f t="shared" si="413"/>
        <v>101325</v>
      </c>
      <c r="X1913" s="9">
        <f t="shared" si="414"/>
        <v>101325</v>
      </c>
    </row>
    <row r="1914" spans="3:24" x14ac:dyDescent="0.2">
      <c r="C1914" s="1"/>
      <c r="D1914" s="1"/>
      <c r="E1914">
        <f t="shared" si="407"/>
        <v>0.23875000000001301</v>
      </c>
      <c r="F1914">
        <f t="shared" si="408"/>
        <v>101325</v>
      </c>
      <c r="H1914" s="1">
        <v>0.23875000000001301</v>
      </c>
      <c r="I1914" s="1">
        <f t="shared" si="415"/>
        <v>675.00000000046748</v>
      </c>
      <c r="J1914" s="1">
        <f t="shared" si="416"/>
        <v>0</v>
      </c>
      <c r="K1914" s="1">
        <f t="shared" si="417"/>
        <v>2.1840569508868508E-3</v>
      </c>
      <c r="L1914" s="1">
        <f t="shared" si="418"/>
        <v>0</v>
      </c>
      <c r="M1914" s="10">
        <f t="shared" si="409"/>
        <v>9.284715036203036E-3</v>
      </c>
      <c r="N1914" s="9">
        <f t="shared" si="410"/>
        <v>-14.083938913846781</v>
      </c>
      <c r="O1914">
        <f>((-0.0000000008)*V1914^3+(0.000003)*V1914^2-0.004*V1914+2.013)*('Exhaust Gas Math'!$E$10/(T1914+'Exhaust Gas Math'!$E$10))+(357.45*V1914^-1.004)*(T1914/(T1914+'Exhaust Gas Math'!$E$10))</f>
        <v>0.17819999999999947</v>
      </c>
      <c r="P1914">
        <f t="shared" si="419"/>
        <v>0</v>
      </c>
      <c r="Q1914" s="9">
        <f t="shared" si="411"/>
        <v>0</v>
      </c>
      <c r="R1914" s="10">
        <f t="shared" si="412"/>
        <v>3.9769296294121147E-5</v>
      </c>
      <c r="S1914">
        <f t="shared" si="420"/>
        <v>0</v>
      </c>
      <c r="T1914" s="9">
        <f>S1914*'Exhaust Gas Math'!$C$14</f>
        <v>0</v>
      </c>
      <c r="U1914" s="9">
        <f>(T1914/'Exhaust Gas Math'!$B$14)+('Exhaust Gas Math'!$D$10)</f>
        <v>4.4059320573952224E-4</v>
      </c>
      <c r="V1914">
        <f>('Exhaust Gas Math'!$E$10*((-0.000000001)*V1913^3+(0.000002)*V1913^2-0.0012*V1913+1.3446)*$B$18+T1914*'Exhaust Gas Math'!$D$14*$B$17)/('Exhaust Gas Math'!$E$10*((-0.000000001)*V1913^3+(0.000002)*V1913^2-0.0012*V1913+1.3446)+T1914*'Exhaust Gas Math'!$D$14)</f>
        <v>1100</v>
      </c>
      <c r="W1914">
        <f t="shared" si="413"/>
        <v>101325</v>
      </c>
      <c r="X1914" s="9">
        <f t="shared" si="414"/>
        <v>101325</v>
      </c>
    </row>
    <row r="1915" spans="3:24" x14ac:dyDescent="0.2">
      <c r="C1915" s="1"/>
      <c r="D1915" s="1"/>
      <c r="E1915">
        <f t="shared" si="407"/>
        <v>0.23887500000001299</v>
      </c>
      <c r="F1915">
        <f t="shared" si="408"/>
        <v>101325</v>
      </c>
      <c r="H1915" s="1">
        <v>0.23887500000001299</v>
      </c>
      <c r="I1915" s="1">
        <f t="shared" si="415"/>
        <v>679.50000000046748</v>
      </c>
      <c r="J1915" s="1">
        <f t="shared" si="416"/>
        <v>0</v>
      </c>
      <c r="K1915" s="1">
        <f t="shared" si="417"/>
        <v>2.4867630281694472E-3</v>
      </c>
      <c r="L1915" s="1">
        <f t="shared" si="418"/>
        <v>0</v>
      </c>
      <c r="M1915" s="10">
        <f t="shared" si="409"/>
        <v>7.5951308903106293E-3</v>
      </c>
      <c r="N1915" s="9">
        <f t="shared" si="410"/>
        <v>-12.935509718967721</v>
      </c>
      <c r="O1915">
        <f>((-0.0000000008)*V1915^3+(0.000003)*V1915^2-0.004*V1915+2.013)*('Exhaust Gas Math'!$E$10/(T1915+'Exhaust Gas Math'!$E$10))+(357.45*V1915^-1.004)*(T1915/(T1915+'Exhaust Gas Math'!$E$10))</f>
        <v>0.17819999999999947</v>
      </c>
      <c r="P1915">
        <f t="shared" si="419"/>
        <v>0</v>
      </c>
      <c r="Q1915" s="9">
        <f t="shared" si="411"/>
        <v>0</v>
      </c>
      <c r="R1915" s="10">
        <f t="shared" si="412"/>
        <v>3.9769296294121147E-5</v>
      </c>
      <c r="S1915">
        <f t="shared" si="420"/>
        <v>0</v>
      </c>
      <c r="T1915" s="9">
        <f>S1915*'Exhaust Gas Math'!$C$14</f>
        <v>0</v>
      </c>
      <c r="U1915" s="9">
        <f>(T1915/'Exhaust Gas Math'!$B$14)+('Exhaust Gas Math'!$D$10)</f>
        <v>4.4059320573952224E-4</v>
      </c>
      <c r="V1915">
        <f>('Exhaust Gas Math'!$E$10*((-0.000000001)*V1914^3+(0.000002)*V1914^2-0.0012*V1914+1.3446)*$B$18+T1915*'Exhaust Gas Math'!$D$14*$B$17)/('Exhaust Gas Math'!$E$10*((-0.000000001)*V1914^3+(0.000002)*V1914^2-0.0012*V1914+1.3446)+T1915*'Exhaust Gas Math'!$D$14)</f>
        <v>1100</v>
      </c>
      <c r="W1915">
        <f t="shared" si="413"/>
        <v>101325</v>
      </c>
      <c r="X1915" s="9">
        <f t="shared" si="414"/>
        <v>101325</v>
      </c>
    </row>
    <row r="1916" spans="3:24" x14ac:dyDescent="0.2">
      <c r="C1916" s="1"/>
      <c r="D1916" s="1"/>
      <c r="E1916">
        <f t="shared" si="407"/>
        <v>0.23900000000001301</v>
      </c>
      <c r="F1916">
        <f t="shared" si="408"/>
        <v>101325</v>
      </c>
      <c r="H1916" s="1">
        <v>0.23900000000001301</v>
      </c>
      <c r="I1916" s="1">
        <f t="shared" si="415"/>
        <v>684.00000000046748</v>
      </c>
      <c r="J1916" s="1">
        <f t="shared" si="416"/>
        <v>0</v>
      </c>
      <c r="K1916" s="1">
        <f t="shared" si="417"/>
        <v>2.7992594774901873E-3</v>
      </c>
      <c r="L1916" s="1">
        <f t="shared" si="418"/>
        <v>0</v>
      </c>
      <c r="M1916" s="10">
        <f t="shared" si="409"/>
        <v>6.0541612781618258E-3</v>
      </c>
      <c r="N1916" s="9">
        <f t="shared" si="410"/>
        <v>-11.707328805177749</v>
      </c>
      <c r="O1916">
        <f>((-0.0000000008)*V1916^3+(0.000003)*V1916^2-0.004*V1916+2.013)*('Exhaust Gas Math'!$E$10/(T1916+'Exhaust Gas Math'!$E$10))+(357.45*V1916^-1.004)*(T1916/(T1916+'Exhaust Gas Math'!$E$10))</f>
        <v>0.17819999999999947</v>
      </c>
      <c r="P1916">
        <f t="shared" si="419"/>
        <v>0</v>
      </c>
      <c r="Q1916" s="9">
        <f t="shared" si="411"/>
        <v>0</v>
      </c>
      <c r="R1916" s="10">
        <f t="shared" si="412"/>
        <v>3.9769296294121147E-5</v>
      </c>
      <c r="S1916">
        <f t="shared" si="420"/>
        <v>0</v>
      </c>
      <c r="T1916" s="9">
        <f>S1916*'Exhaust Gas Math'!$C$14</f>
        <v>0</v>
      </c>
      <c r="U1916" s="9">
        <f>(T1916/'Exhaust Gas Math'!$B$14)+('Exhaust Gas Math'!$D$10)</f>
        <v>4.4059320573952224E-4</v>
      </c>
      <c r="V1916">
        <f>('Exhaust Gas Math'!$E$10*((-0.000000001)*V1915^3+(0.000002)*V1915^2-0.0012*V1915+1.3446)*$B$18+T1916*'Exhaust Gas Math'!$D$14*$B$17)/('Exhaust Gas Math'!$E$10*((-0.000000001)*V1915^3+(0.000002)*V1915^2-0.0012*V1915+1.3446)+T1916*'Exhaust Gas Math'!$D$14)</f>
        <v>1100</v>
      </c>
      <c r="W1916">
        <f t="shared" si="413"/>
        <v>101325</v>
      </c>
      <c r="X1916" s="9">
        <f t="shared" si="414"/>
        <v>101325</v>
      </c>
    </row>
    <row r="1917" spans="3:24" x14ac:dyDescent="0.2">
      <c r="C1917" s="1"/>
      <c r="D1917" s="1"/>
      <c r="E1917">
        <f t="shared" si="407"/>
        <v>0.23912500000001299</v>
      </c>
      <c r="F1917">
        <f t="shared" si="408"/>
        <v>101325</v>
      </c>
      <c r="H1917" s="1">
        <v>0.23912500000001299</v>
      </c>
      <c r="I1917" s="1">
        <f t="shared" si="415"/>
        <v>688.50000000046748</v>
      </c>
      <c r="J1917" s="1">
        <f t="shared" si="416"/>
        <v>0</v>
      </c>
      <c r="K1917" s="1">
        <f t="shared" si="417"/>
        <v>3.1192165925089084E-3</v>
      </c>
      <c r="L1917" s="1">
        <f t="shared" si="418"/>
        <v>0</v>
      </c>
      <c r="M1917" s="10">
        <f t="shared" si="409"/>
        <v>4.6713067898399088E-3</v>
      </c>
      <c r="N1917" s="9">
        <f t="shared" si="410"/>
        <v>-10.406968316221983</v>
      </c>
      <c r="O1917">
        <f>((-0.0000000008)*V1917^3+(0.000003)*V1917^2-0.004*V1917+2.013)*('Exhaust Gas Math'!$E$10/(T1917+'Exhaust Gas Math'!$E$10))+(357.45*V1917^-1.004)*(T1917/(T1917+'Exhaust Gas Math'!$E$10))</f>
        <v>0.17819999999999947</v>
      </c>
      <c r="P1917">
        <f t="shared" si="419"/>
        <v>0</v>
      </c>
      <c r="Q1917" s="9">
        <f t="shared" si="411"/>
        <v>0</v>
      </c>
      <c r="R1917" s="10">
        <f t="shared" si="412"/>
        <v>3.9769296294121147E-5</v>
      </c>
      <c r="S1917">
        <f t="shared" si="420"/>
        <v>0</v>
      </c>
      <c r="T1917" s="9">
        <f>S1917*'Exhaust Gas Math'!$C$14</f>
        <v>0</v>
      </c>
      <c r="U1917" s="9">
        <f>(T1917/'Exhaust Gas Math'!$B$14)+('Exhaust Gas Math'!$D$10)</f>
        <v>4.4059320573952224E-4</v>
      </c>
      <c r="V1917">
        <f>('Exhaust Gas Math'!$E$10*((-0.000000001)*V1916^3+(0.000002)*V1916^2-0.0012*V1916+1.3446)*$B$18+T1917*'Exhaust Gas Math'!$D$14*$B$17)/('Exhaust Gas Math'!$E$10*((-0.000000001)*V1916^3+(0.000002)*V1916^2-0.0012*V1916+1.3446)+T1917*'Exhaust Gas Math'!$D$14)</f>
        <v>1100</v>
      </c>
      <c r="W1917">
        <f t="shared" si="413"/>
        <v>101325</v>
      </c>
      <c r="X1917" s="9">
        <f t="shared" si="414"/>
        <v>101325</v>
      </c>
    </row>
    <row r="1918" spans="3:24" x14ac:dyDescent="0.2">
      <c r="C1918" s="1"/>
      <c r="D1918" s="1"/>
      <c r="E1918">
        <f t="shared" si="407"/>
        <v>0.23925000000001301</v>
      </c>
      <c r="F1918">
        <f t="shared" si="408"/>
        <v>101325</v>
      </c>
      <c r="H1918" s="1">
        <v>0.23925000000001301</v>
      </c>
      <c r="I1918" s="1">
        <f t="shared" si="415"/>
        <v>693.00000000046748</v>
      </c>
      <c r="J1918" s="1">
        <f t="shared" si="416"/>
        <v>0</v>
      </c>
      <c r="K1918" s="1">
        <f t="shared" si="417"/>
        <v>3.4442490465408353E-3</v>
      </c>
      <c r="L1918" s="1">
        <f t="shared" si="418"/>
        <v>0</v>
      </c>
      <c r="M1918" s="10">
        <f t="shared" si="409"/>
        <v>3.455093183111161E-3</v>
      </c>
      <c r="N1918" s="9">
        <f t="shared" si="410"/>
        <v>-9.0424454069285751</v>
      </c>
      <c r="O1918">
        <f>((-0.0000000008)*V1918^3+(0.000003)*V1918^2-0.004*V1918+2.013)*('Exhaust Gas Math'!$E$10/(T1918+'Exhaust Gas Math'!$E$10))+(357.45*V1918^-1.004)*(T1918/(T1918+'Exhaust Gas Math'!$E$10))</f>
        <v>0.17819999999999947</v>
      </c>
      <c r="P1918">
        <f t="shared" si="419"/>
        <v>0</v>
      </c>
      <c r="Q1918" s="9">
        <f t="shared" si="411"/>
        <v>0</v>
      </c>
      <c r="R1918" s="10">
        <f t="shared" si="412"/>
        <v>3.9769296294121147E-5</v>
      </c>
      <c r="S1918">
        <f t="shared" si="420"/>
        <v>0</v>
      </c>
      <c r="T1918" s="9">
        <f>S1918*'Exhaust Gas Math'!$C$14</f>
        <v>0</v>
      </c>
      <c r="U1918" s="9">
        <f>(T1918/'Exhaust Gas Math'!$B$14)+('Exhaust Gas Math'!$D$10)</f>
        <v>4.4059320573952224E-4</v>
      </c>
      <c r="V1918">
        <f>('Exhaust Gas Math'!$E$10*((-0.000000001)*V1917^3+(0.000002)*V1917^2-0.0012*V1917+1.3446)*$B$18+T1918*'Exhaust Gas Math'!$D$14*$B$17)/('Exhaust Gas Math'!$E$10*((-0.000000001)*V1917^3+(0.000002)*V1917^2-0.0012*V1917+1.3446)+T1918*'Exhaust Gas Math'!$D$14)</f>
        <v>1100</v>
      </c>
      <c r="W1918">
        <f t="shared" si="413"/>
        <v>101325</v>
      </c>
      <c r="X1918" s="9">
        <f t="shared" si="414"/>
        <v>101325</v>
      </c>
    </row>
    <row r="1919" spans="3:24" x14ac:dyDescent="0.2">
      <c r="C1919" s="1"/>
      <c r="D1919" s="1"/>
      <c r="E1919">
        <f t="shared" si="407"/>
        <v>0.23937500000001299</v>
      </c>
      <c r="F1919">
        <f t="shared" si="408"/>
        <v>101325</v>
      </c>
      <c r="H1919" s="1">
        <v>0.23937500000001299</v>
      </c>
      <c r="I1919" s="1">
        <f t="shared" si="415"/>
        <v>697.50000000046748</v>
      </c>
      <c r="J1919" s="1">
        <f t="shared" si="416"/>
        <v>0</v>
      </c>
      <c r="K1919" s="1">
        <f t="shared" si="417"/>
        <v>3.7719336755130221E-3</v>
      </c>
      <c r="L1919" s="1">
        <f t="shared" si="418"/>
        <v>0</v>
      </c>
      <c r="M1919" s="10">
        <f t="shared" si="409"/>
        <v>2.4130188192931397E-3</v>
      </c>
      <c r="N1919" s="9">
        <f t="shared" si="410"/>
        <v>-7.6221728147832302</v>
      </c>
      <c r="O1919">
        <f>((-0.0000000008)*V1919^3+(0.000003)*V1919^2-0.004*V1919+2.013)*('Exhaust Gas Math'!$E$10/(T1919+'Exhaust Gas Math'!$E$10))+(357.45*V1919^-1.004)*(T1919/(T1919+'Exhaust Gas Math'!$E$10))</f>
        <v>0.17819999999999947</v>
      </c>
      <c r="P1919">
        <f t="shared" si="419"/>
        <v>0</v>
      </c>
      <c r="Q1919" s="9">
        <f t="shared" si="411"/>
        <v>0</v>
      </c>
      <c r="R1919" s="10">
        <f t="shared" si="412"/>
        <v>3.9769296294121147E-5</v>
      </c>
      <c r="S1919">
        <f t="shared" si="420"/>
        <v>0</v>
      </c>
      <c r="T1919" s="9">
        <f>S1919*'Exhaust Gas Math'!$C$14</f>
        <v>0</v>
      </c>
      <c r="U1919" s="9">
        <f>(T1919/'Exhaust Gas Math'!$B$14)+('Exhaust Gas Math'!$D$10)</f>
        <v>4.4059320573952224E-4</v>
      </c>
      <c r="V1919">
        <f>('Exhaust Gas Math'!$E$10*((-0.000000001)*V1918^3+(0.000002)*V1918^2-0.0012*V1918+1.3446)*$B$18+T1919*'Exhaust Gas Math'!$D$14*$B$17)/('Exhaust Gas Math'!$E$10*((-0.000000001)*V1918^3+(0.000002)*V1918^2-0.0012*V1918+1.3446)+T1919*'Exhaust Gas Math'!$D$14)</f>
        <v>1100</v>
      </c>
      <c r="W1919">
        <f t="shared" si="413"/>
        <v>101325</v>
      </c>
      <c r="X1919" s="9">
        <f t="shared" si="414"/>
        <v>101325</v>
      </c>
    </row>
    <row r="1920" spans="3:24" x14ac:dyDescent="0.2">
      <c r="C1920" s="1"/>
      <c r="D1920" s="1"/>
      <c r="E1920">
        <f t="shared" si="407"/>
        <v>0.23950000000001301</v>
      </c>
      <c r="F1920">
        <f t="shared" si="408"/>
        <v>101325</v>
      </c>
      <c r="H1920" s="1">
        <v>0.23950000000001301</v>
      </c>
      <c r="I1920" s="1">
        <f t="shared" si="415"/>
        <v>702.00000000046748</v>
      </c>
      <c r="J1920" s="1">
        <f t="shared" si="416"/>
        <v>0</v>
      </c>
      <c r="K1920" s="1">
        <f t="shared" si="417"/>
        <v>4.0998275430037378E-3</v>
      </c>
      <c r="L1920" s="1">
        <f t="shared" si="418"/>
        <v>0</v>
      </c>
      <c r="M1920" s="10">
        <f t="shared" si="409"/>
        <v>1.551508433363661E-3</v>
      </c>
      <c r="N1920" s="9">
        <f t="shared" si="410"/>
        <v>-6.1549069926050874</v>
      </c>
      <c r="O1920">
        <f>((-0.0000000008)*V1920^3+(0.000003)*V1920^2-0.004*V1920+2.013)*('Exhaust Gas Math'!$E$10/(T1920+'Exhaust Gas Math'!$E$10))+(357.45*V1920^-1.004)*(T1920/(T1920+'Exhaust Gas Math'!$E$10))</f>
        <v>0.17819999999999947</v>
      </c>
      <c r="P1920">
        <f t="shared" si="419"/>
        <v>0</v>
      </c>
      <c r="Q1920" s="9">
        <f t="shared" si="411"/>
        <v>0</v>
      </c>
      <c r="R1920" s="10">
        <f t="shared" si="412"/>
        <v>3.9769296294121147E-5</v>
      </c>
      <c r="S1920">
        <f t="shared" si="420"/>
        <v>0</v>
      </c>
      <c r="T1920" s="9">
        <f>S1920*'Exhaust Gas Math'!$C$14</f>
        <v>0</v>
      </c>
      <c r="U1920" s="9">
        <f>(T1920/'Exhaust Gas Math'!$B$14)+('Exhaust Gas Math'!$D$10)</f>
        <v>4.4059320573952224E-4</v>
      </c>
      <c r="V1920">
        <f>('Exhaust Gas Math'!$E$10*((-0.000000001)*V1919^3+(0.000002)*V1919^2-0.0012*V1919+1.3446)*$B$18+T1920*'Exhaust Gas Math'!$D$14*$B$17)/('Exhaust Gas Math'!$E$10*((-0.000000001)*V1919^3+(0.000002)*V1919^2-0.0012*V1919+1.3446)+T1920*'Exhaust Gas Math'!$D$14)</f>
        <v>1100</v>
      </c>
      <c r="W1920">
        <f t="shared" si="413"/>
        <v>101325</v>
      </c>
      <c r="X1920" s="9">
        <f t="shared" si="414"/>
        <v>101325</v>
      </c>
    </row>
    <row r="1921" spans="3:24" x14ac:dyDescent="0.2">
      <c r="C1921" s="1"/>
      <c r="D1921" s="1"/>
      <c r="E1921">
        <f t="shared" si="407"/>
        <v>0.23962500000001299</v>
      </c>
      <c r="F1921">
        <f t="shared" si="408"/>
        <v>101325</v>
      </c>
      <c r="H1921" s="1">
        <v>0.23962500000001299</v>
      </c>
      <c r="I1921" s="1">
        <f t="shared" si="415"/>
        <v>706.50000000046748</v>
      </c>
      <c r="J1921" s="1">
        <f t="shared" si="416"/>
        <v>0</v>
      </c>
      <c r="K1921" s="1">
        <f t="shared" si="417"/>
        <v>4.4254861526877749E-3</v>
      </c>
      <c r="L1921" s="1">
        <f t="shared" si="418"/>
        <v>0</v>
      </c>
      <c r="M1921" s="10">
        <f t="shared" si="409"/>
        <v>8.7587352333326485E-4</v>
      </c>
      <c r="N1921" s="9">
        <f t="shared" si="410"/>
        <v>-4.6496941221032699</v>
      </c>
      <c r="O1921">
        <f>((-0.0000000008)*V1921^3+(0.000003)*V1921^2-0.004*V1921+2.013)*('Exhaust Gas Math'!$E$10/(T1921+'Exhaust Gas Math'!$E$10))+(357.45*V1921^-1.004)*(T1921/(T1921+'Exhaust Gas Math'!$E$10))</f>
        <v>0.17819999999999947</v>
      </c>
      <c r="P1921">
        <f t="shared" si="419"/>
        <v>0</v>
      </c>
      <c r="Q1921" s="9">
        <f t="shared" si="411"/>
        <v>0</v>
      </c>
      <c r="R1921" s="10">
        <f t="shared" si="412"/>
        <v>3.9769296294121147E-5</v>
      </c>
      <c r="S1921">
        <f t="shared" si="420"/>
        <v>0</v>
      </c>
      <c r="T1921" s="9">
        <f>S1921*'Exhaust Gas Math'!$C$14</f>
        <v>0</v>
      </c>
      <c r="U1921" s="9">
        <f>(T1921/'Exhaust Gas Math'!$B$14)+('Exhaust Gas Math'!$D$10)</f>
        <v>4.4059320573952224E-4</v>
      </c>
      <c r="V1921">
        <f>('Exhaust Gas Math'!$E$10*((-0.000000001)*V1920^3+(0.000002)*V1920^2-0.0012*V1920+1.3446)*$B$18+T1921*'Exhaust Gas Math'!$D$14*$B$17)/('Exhaust Gas Math'!$E$10*((-0.000000001)*V1920^3+(0.000002)*V1920^2-0.0012*V1920+1.3446)+T1921*'Exhaust Gas Math'!$D$14)</f>
        <v>1100</v>
      </c>
      <c r="W1921">
        <f t="shared" si="413"/>
        <v>101325</v>
      </c>
      <c r="X1921" s="9">
        <f t="shared" si="414"/>
        <v>101325</v>
      </c>
    </row>
    <row r="1922" spans="3:24" x14ac:dyDescent="0.2">
      <c r="C1922" s="1"/>
      <c r="D1922" s="1"/>
      <c r="E1922">
        <f t="shared" si="407"/>
        <v>0.23975000000001301</v>
      </c>
      <c r="F1922">
        <f t="shared" si="408"/>
        <v>101325</v>
      </c>
      <c r="H1922" s="1">
        <v>0.23975000000001301</v>
      </c>
      <c r="I1922" s="1">
        <f t="shared" si="415"/>
        <v>711.00000000046748</v>
      </c>
      <c r="J1922" s="1">
        <f t="shared" si="416"/>
        <v>0</v>
      </c>
      <c r="K1922" s="1">
        <f t="shared" si="417"/>
        <v>4.7464816724109996E-3</v>
      </c>
      <c r="L1922" s="1">
        <f t="shared" si="418"/>
        <v>0</v>
      </c>
      <c r="M1922" s="10">
        <f t="shared" si="409"/>
        <v>3.9027960309354071E-4</v>
      </c>
      <c r="N1922" s="9">
        <f t="shared" si="410"/>
        <v>-3.1158143411579342</v>
      </c>
      <c r="O1922">
        <f>((-0.0000000008)*V1922^3+(0.000003)*V1922^2-0.004*V1922+2.013)*('Exhaust Gas Math'!$E$10/(T1922+'Exhaust Gas Math'!$E$10))+(357.45*V1922^-1.004)*(T1922/(T1922+'Exhaust Gas Math'!$E$10))</f>
        <v>0.17819999999999947</v>
      </c>
      <c r="P1922">
        <f t="shared" si="419"/>
        <v>0</v>
      </c>
      <c r="Q1922" s="9">
        <f t="shared" si="411"/>
        <v>0</v>
      </c>
      <c r="R1922" s="10">
        <f t="shared" si="412"/>
        <v>3.9769296294121147E-5</v>
      </c>
      <c r="S1922">
        <f t="shared" si="420"/>
        <v>0</v>
      </c>
      <c r="T1922" s="9">
        <f>S1922*'Exhaust Gas Math'!$C$14</f>
        <v>0</v>
      </c>
      <c r="U1922" s="9">
        <f>(T1922/'Exhaust Gas Math'!$B$14)+('Exhaust Gas Math'!$D$10)</f>
        <v>4.4059320573952224E-4</v>
      </c>
      <c r="V1922">
        <f>('Exhaust Gas Math'!$E$10*((-0.000000001)*V1921^3+(0.000002)*V1921^2-0.0012*V1921+1.3446)*$B$18+T1922*'Exhaust Gas Math'!$D$14*$B$17)/('Exhaust Gas Math'!$E$10*((-0.000000001)*V1921^3+(0.000002)*V1921^2-0.0012*V1921+1.3446)+T1922*'Exhaust Gas Math'!$D$14)</f>
        <v>1100</v>
      </c>
      <c r="W1922">
        <f t="shared" si="413"/>
        <v>101325</v>
      </c>
      <c r="X1922" s="9">
        <f t="shared" si="414"/>
        <v>101325</v>
      </c>
    </row>
    <row r="1923" spans="3:24" x14ac:dyDescent="0.2">
      <c r="C1923" s="1"/>
      <c r="D1923" s="1"/>
      <c r="E1923">
        <f t="shared" ref="E1923:E1986" si="421">H1923</f>
        <v>0.23987500000001299</v>
      </c>
      <c r="F1923">
        <f t="shared" ref="F1923:F1986" si="422">X1923</f>
        <v>101325</v>
      </c>
      <c r="H1923" s="1">
        <v>0.23987500000001299</v>
      </c>
      <c r="I1923" s="1">
        <f t="shared" si="415"/>
        <v>715.50000000046748</v>
      </c>
      <c r="J1923" s="1">
        <f t="shared" si="416"/>
        <v>0</v>
      </c>
      <c r="K1923" s="1">
        <f t="shared" si="417"/>
        <v>5.06042103403102E-3</v>
      </c>
      <c r="L1923" s="1">
        <f t="shared" si="418"/>
        <v>0</v>
      </c>
      <c r="M1923" s="10">
        <f t="shared" si="409"/>
        <v>9.772052063956177E-5</v>
      </c>
      <c r="N1923" s="9">
        <f t="shared" si="410"/>
        <v>-1.5627245286870672</v>
      </c>
      <c r="O1923">
        <f>((-0.0000000008)*V1923^3+(0.000003)*V1923^2-0.004*V1923+2.013)*('Exhaust Gas Math'!$E$10/(T1923+'Exhaust Gas Math'!$E$10))+(357.45*V1923^-1.004)*(T1923/(T1923+'Exhaust Gas Math'!$E$10))</f>
        <v>0.17819999999999947</v>
      </c>
      <c r="P1923">
        <f t="shared" si="419"/>
        <v>0</v>
      </c>
      <c r="Q1923" s="9">
        <f t="shared" si="411"/>
        <v>0</v>
      </c>
      <c r="R1923" s="10">
        <f t="shared" si="412"/>
        <v>3.9769296294121147E-5</v>
      </c>
      <c r="S1923">
        <f t="shared" si="420"/>
        <v>0</v>
      </c>
      <c r="T1923" s="9">
        <f>S1923*'Exhaust Gas Math'!$C$14</f>
        <v>0</v>
      </c>
      <c r="U1923" s="9">
        <f>(T1923/'Exhaust Gas Math'!$B$14)+('Exhaust Gas Math'!$D$10)</f>
        <v>4.4059320573952224E-4</v>
      </c>
      <c r="V1923">
        <f>('Exhaust Gas Math'!$E$10*((-0.000000001)*V1922^3+(0.000002)*V1922^2-0.0012*V1922+1.3446)*$B$18+T1923*'Exhaust Gas Math'!$D$14*$B$17)/('Exhaust Gas Math'!$E$10*((-0.000000001)*V1922^3+(0.000002)*V1922^2-0.0012*V1922+1.3446)+T1923*'Exhaust Gas Math'!$D$14)</f>
        <v>1100</v>
      </c>
      <c r="W1923">
        <f t="shared" si="413"/>
        <v>101325</v>
      </c>
      <c r="X1923" s="9">
        <f t="shared" si="414"/>
        <v>101325</v>
      </c>
    </row>
    <row r="1924" spans="3:24" x14ac:dyDescent="0.2">
      <c r="C1924" s="1"/>
      <c r="D1924" s="1"/>
      <c r="E1924">
        <f t="shared" si="421"/>
        <v>0.24000000000001301</v>
      </c>
      <c r="F1924">
        <f t="shared" si="422"/>
        <v>101325</v>
      </c>
      <c r="H1924" s="1">
        <v>0.24000000000001301</v>
      </c>
      <c r="I1924" s="1">
        <f t="shared" si="415"/>
        <v>4.6748027671128511E-10</v>
      </c>
      <c r="J1924" s="1">
        <f t="shared" si="416"/>
        <v>1</v>
      </c>
      <c r="K1924" s="1">
        <f t="shared" si="417"/>
        <v>1.0000467763225194E-3</v>
      </c>
      <c r="L1924" s="1">
        <f t="shared" si="418"/>
        <v>0.13</v>
      </c>
      <c r="M1924" s="10">
        <f t="shared" ref="M1924:M1987" si="423">-(($B$3/1000)/2)*COS($B$10*H1924)+(($B$3/1000)/2)</f>
        <v>0</v>
      </c>
      <c r="N1924" s="9">
        <f t="shared" ref="N1924:N1987" si="424">($B$3/1000/2)*$B$10*SIN($B$10*H1924)</f>
        <v>1.6291823225195291E-10</v>
      </c>
      <c r="O1924">
        <f>((-0.0000000008)*V1924^3+(0.000003)*V1924^2-0.004*V1924+2.013)*('Exhaust Gas Math'!$E$10/(T1924+'Exhaust Gas Math'!$E$10))+(357.45*V1924^-1.004)*(T1924/(T1924+'Exhaust Gas Math'!$E$10))</f>
        <v>0.17819999999999947</v>
      </c>
      <c r="P1924">
        <f t="shared" si="419"/>
        <v>-2.3649234206490163E-21</v>
      </c>
      <c r="Q1924" s="9">
        <f t="shared" ref="Q1924:Q1987" si="425">M1924*$B$4*J1924</f>
        <v>0</v>
      </c>
      <c r="R1924" s="10">
        <f t="shared" ref="R1924:R1987" si="426">$B$7+J1924*Q1924</f>
        <v>3.9769296294121147E-5</v>
      </c>
      <c r="S1924">
        <f t="shared" si="420"/>
        <v>0</v>
      </c>
      <c r="T1924" s="9">
        <f>S1924*'Exhaust Gas Math'!$C$14</f>
        <v>0</v>
      </c>
      <c r="U1924" s="9">
        <f>(T1924/'Exhaust Gas Math'!$B$14)+('Exhaust Gas Math'!$D$10)</f>
        <v>4.4059320573952224E-4</v>
      </c>
      <c r="V1924">
        <f>('Exhaust Gas Math'!$E$10*((-0.000000001)*V1923^3+(0.000002)*V1923^2-0.0012*V1923+1.3446)*$B$18+T1924*'Exhaust Gas Math'!$D$14*$B$17)/('Exhaust Gas Math'!$E$10*((-0.000000001)*V1923^3+(0.000002)*V1923^2-0.0012*V1923+1.3446)+T1924*'Exhaust Gas Math'!$D$14)</f>
        <v>1100</v>
      </c>
      <c r="W1924">
        <f t="shared" ref="W1924:W1987" si="427">(U1924*$B$15*V1924)/R1924</f>
        <v>101325</v>
      </c>
      <c r="X1924" s="9">
        <f t="shared" ref="X1924:X1987" si="428">P1924+W1924</f>
        <v>101325</v>
      </c>
    </row>
    <row r="1925" spans="3:24" x14ac:dyDescent="0.2">
      <c r="E1925">
        <f t="shared" si="421"/>
        <v>0.24012500000001299</v>
      </c>
      <c r="F1925">
        <f t="shared" si="422"/>
        <v>99586.331636688643</v>
      </c>
      <c r="H1925" s="1">
        <v>0.24012500000001299</v>
      </c>
      <c r="I1925" s="1">
        <f t="shared" ref="I1925:I1988" si="429">($B$9*360*H1925)-(720*FLOOR(H1925/(1/($B$9/2)),1))</f>
        <v>4.5000000004674803</v>
      </c>
      <c r="J1925" s="1">
        <f t="shared" ref="J1925:J1988" si="430">IF(I1925&lt;=$B$12,1,0)</f>
        <v>1</v>
      </c>
      <c r="K1925" s="1">
        <f t="shared" ref="K1925:K1988" si="431">-0.0038*COS(0.549848656*(I1925+(327.363-$B$12)/2)*2*PI()/180)+0.0038</f>
        <v>1.232101043701929E-3</v>
      </c>
      <c r="L1925" s="1">
        <f t="shared" ref="L1925:L1988" si="432">ROUND((-0.0038*COS(0.549848656*(I1925+38.606)*2*PI()/180)+0.0038)/0.0076,2)*J1925</f>
        <v>0.16</v>
      </c>
      <c r="M1925" s="10">
        <f t="shared" si="423"/>
        <v>9.7720520680182055E-5</v>
      </c>
      <c r="N1925" s="9">
        <f t="shared" si="424"/>
        <v>1.562724529011335</v>
      </c>
      <c r="O1925">
        <f>((-0.0000000008)*V1925^3+(0.000003)*V1925^2-0.004*V1925+2.013)*('Exhaust Gas Math'!$E$10/(T1925+'Exhaust Gas Math'!$E$10))+(357.45*V1925^-1.004)*(T1925/(T1925+'Exhaust Gas Math'!$E$10))</f>
        <v>0.18447244024912415</v>
      </c>
      <c r="P1925">
        <f t="shared" ref="P1925:P1988" si="433">J1925*SIGN(N1925)*-0.5*O1925*N1925^2</f>
        <v>-0.22525080677376749</v>
      </c>
      <c r="Q1925" s="9">
        <f t="shared" si="425"/>
        <v>6.9266439515282758E-7</v>
      </c>
      <c r="R1925" s="10">
        <f t="shared" si="426"/>
        <v>4.0461960689273973E-5</v>
      </c>
      <c r="S1925">
        <f t="shared" ref="S1925:S1988" si="434">J1925*(1.5603*L1925*(Q1925-Q1924)*$B$14+S1924)</f>
        <v>1.2450404226320144E-7</v>
      </c>
      <c r="T1925" s="9">
        <f>S1925*'Exhaust Gas Math'!$C$14</f>
        <v>1.4750211837456895E-7</v>
      </c>
      <c r="U1925" s="9">
        <f>(T1925/'Exhaust Gas Math'!$B$14)+('Exhaust Gas Math'!$D$10)</f>
        <v>4.4568475280112283E-4</v>
      </c>
      <c r="V1925">
        <f>('Exhaust Gas Math'!$E$10*((-0.000000001)*V1924^3+(0.000002)*V1924^2-0.0012*V1924+1.3446)*$B$18+T1925*'Exhaust Gas Math'!$D$14*$B$17)/('Exhaust Gas Math'!$E$10*((-0.000000001)*V1924^3+(0.000002)*V1924^2-0.0012*V1924+1.3446)+T1925*'Exhaust Gas Math'!$D$14)</f>
        <v>1087.3912310582762</v>
      </c>
      <c r="W1925">
        <f t="shared" si="427"/>
        <v>99586.556887495419</v>
      </c>
      <c r="X1925" s="9">
        <f t="shared" si="428"/>
        <v>99586.331636688643</v>
      </c>
    </row>
    <row r="1926" spans="3:24" x14ac:dyDescent="0.2">
      <c r="E1926">
        <f t="shared" si="421"/>
        <v>0.24025000000001301</v>
      </c>
      <c r="F1926">
        <f t="shared" si="422"/>
        <v>94811.214329971408</v>
      </c>
      <c r="H1926" s="1">
        <v>0.24025000000001301</v>
      </c>
      <c r="I1926" s="1">
        <f t="shared" si="429"/>
        <v>9.0000000004674803</v>
      </c>
      <c r="J1926" s="1">
        <f t="shared" si="430"/>
        <v>1</v>
      </c>
      <c r="K1926" s="1">
        <f t="shared" si="431"/>
        <v>1.4832993701337639E-3</v>
      </c>
      <c r="L1926" s="1">
        <f t="shared" si="432"/>
        <v>0.19</v>
      </c>
      <c r="M1926" s="10">
        <f t="shared" si="423"/>
        <v>3.9027960317466331E-4</v>
      </c>
      <c r="N1926" s="9">
        <f t="shared" si="424"/>
        <v>3.115814341479759</v>
      </c>
      <c r="O1926">
        <f>((-0.0000000008)*V1926^3+(0.000003)*V1926^2-0.004*V1926+2.013)*('Exhaust Gas Math'!$E$10/(T1926+'Exhaust Gas Math'!$E$10))+(357.45*V1926^-1.004)*(T1926/(T1926+'Exhaust Gas Math'!$E$10))</f>
        <v>0.20598790786983531</v>
      </c>
      <c r="P1926">
        <f t="shared" si="433"/>
        <v>-0.99989610108115046</v>
      </c>
      <c r="Q1926" s="9">
        <f t="shared" si="425"/>
        <v>2.7663870739924112E-6</v>
      </c>
      <c r="R1926" s="10">
        <f t="shared" si="426"/>
        <v>4.253568336811356E-5</v>
      </c>
      <c r="S1926">
        <f t="shared" si="434"/>
        <v>5.6713815728773896E-7</v>
      </c>
      <c r="T1926" s="9">
        <f>S1926*'Exhaust Gas Math'!$C$14</f>
        <v>6.7189850297507875E-7</v>
      </c>
      <c r="U1926" s="9">
        <f>(T1926/'Exhaust Gas Math'!$B$14)+('Exhaust Gas Math'!$D$10)</f>
        <v>4.637861122971708E-4</v>
      </c>
      <c r="V1926">
        <f>('Exhaust Gas Math'!$E$10*((-0.000000001)*V1925^3+(0.000002)*V1925^2-0.0012*V1925+1.3446)*$B$18+T1926*'Exhaust Gas Math'!$D$14*$B$17)/('Exhaust Gas Math'!$E$10*((-0.000000001)*V1925^3+(0.000002)*V1925^2-0.0012*V1925+1.3446)+T1926*'Exhaust Gas Math'!$D$14)</f>
        <v>1045.8416319041125</v>
      </c>
      <c r="W1926">
        <f t="shared" si="427"/>
        <v>94812.214226072494</v>
      </c>
      <c r="X1926" s="9">
        <f t="shared" si="428"/>
        <v>94811.214329971408</v>
      </c>
    </row>
    <row r="1927" spans="3:24" x14ac:dyDescent="0.2">
      <c r="E1927">
        <f t="shared" si="421"/>
        <v>0.24037500000001299</v>
      </c>
      <c r="F1927">
        <f t="shared" si="422"/>
        <v>88235.599054268314</v>
      </c>
      <c r="H1927" s="1">
        <v>0.24037500000001299</v>
      </c>
      <c r="I1927" s="1">
        <f t="shared" si="429"/>
        <v>13.50000000046748</v>
      </c>
      <c r="J1927" s="1">
        <f t="shared" si="430"/>
        <v>1</v>
      </c>
      <c r="K1927" s="1">
        <f t="shared" si="431"/>
        <v>1.751769035671904E-3</v>
      </c>
      <c r="L1927" s="1">
        <f t="shared" si="432"/>
        <v>0.23</v>
      </c>
      <c r="M1927" s="10">
        <f t="shared" si="423"/>
        <v>8.7587352345411262E-4</v>
      </c>
      <c r="N1927" s="9">
        <f t="shared" si="424"/>
        <v>4.6496941224195529</v>
      </c>
      <c r="O1927">
        <f>((-0.0000000008)*V1927^3+(0.000003)*V1927^2-0.004*V1927+2.013)*('Exhaust Gas Math'!$E$10/(T1927+'Exhaust Gas Math'!$E$10))+(357.45*V1927^-1.004)*(T1927/(T1927+'Exhaust Gas Math'!$E$10))</f>
        <v>0.24590757904831609</v>
      </c>
      <c r="P1927">
        <f t="shared" si="433"/>
        <v>-2.6582185635786866</v>
      </c>
      <c r="Q1927" s="9">
        <f t="shared" si="425"/>
        <v>6.2083828466210399E-6</v>
      </c>
      <c r="R1927" s="10">
        <f t="shared" si="426"/>
        <v>4.5977679140742189E-5</v>
      </c>
      <c r="S1927">
        <f t="shared" si="434"/>
        <v>1.4565005755555126E-6</v>
      </c>
      <c r="T1927" s="9">
        <f>S1927*'Exhaust Gas Math'!$C$14</f>
        <v>1.7255417286295973E-6</v>
      </c>
      <c r="U1927" s="9">
        <f>(T1927/'Exhaust Gas Math'!$B$14)+('Exhaust Gas Math'!$D$10)</f>
        <v>5.0015626161213514E-4</v>
      </c>
      <c r="V1927">
        <f>('Exhaust Gas Math'!$E$10*((-0.000000001)*V1926^3+(0.000002)*V1926^2-0.0012*V1926+1.3446)*$B$18+T1927*'Exhaust Gas Math'!$D$14*$B$17)/('Exhaust Gas Math'!$E$10*((-0.000000001)*V1926^3+(0.000002)*V1926^2-0.0012*V1926+1.3446)+T1927*'Exhaust Gas Math'!$D$14)</f>
        <v>975.58298935324137</v>
      </c>
      <c r="W1927">
        <f t="shared" si="427"/>
        <v>88238.257272831892</v>
      </c>
      <c r="X1927" s="9">
        <f t="shared" si="428"/>
        <v>88235.599054268314</v>
      </c>
    </row>
    <row r="1928" spans="3:24" x14ac:dyDescent="0.2">
      <c r="E1928">
        <f t="shared" si="421"/>
        <v>0.24050000000001301</v>
      </c>
      <c r="F1928">
        <f t="shared" si="422"/>
        <v>81277.462084448445</v>
      </c>
      <c r="H1928" s="1">
        <v>0.24050000000001301</v>
      </c>
      <c r="I1928" s="1">
        <f t="shared" si="429"/>
        <v>18.00000000046748</v>
      </c>
      <c r="J1928" s="1">
        <f t="shared" si="430"/>
        <v>1</v>
      </c>
      <c r="K1928" s="1">
        <f t="shared" si="431"/>
        <v>2.0355085600329281E-3</v>
      </c>
      <c r="L1928" s="1">
        <f t="shared" si="432"/>
        <v>0.27</v>
      </c>
      <c r="M1928" s="10">
        <f t="shared" si="423"/>
        <v>1.5515084335236372E-3</v>
      </c>
      <c r="N1928" s="9">
        <f t="shared" si="424"/>
        <v>6.1549069929144382</v>
      </c>
      <c r="O1928">
        <f>((-0.0000000008)*V1928^3+(0.000003)*V1928^2-0.004*V1928+2.013)*('Exhaust Gas Math'!$E$10/(T1928+'Exhaust Gas Math'!$E$10))+(357.45*V1928^-1.004)*(T1928/(T1928+'Exhaust Gas Math'!$E$10))</f>
        <v>0.30353369365481686</v>
      </c>
      <c r="P1928">
        <f t="shared" si="433"/>
        <v>-5.74936526021669</v>
      </c>
      <c r="Q1928" s="9">
        <f t="shared" si="425"/>
        <v>1.0997430664520677E-5</v>
      </c>
      <c r="R1928" s="10">
        <f t="shared" si="426"/>
        <v>5.0766726958641824E-5</v>
      </c>
      <c r="S1928">
        <f t="shared" si="434"/>
        <v>2.9091256702717679E-6</v>
      </c>
      <c r="T1928" s="9">
        <f>S1928*'Exhaust Gas Math'!$C$14</f>
        <v>3.4464921072667017E-6</v>
      </c>
      <c r="U1928" s="9">
        <f>(T1928/'Exhaust Gas Math'!$B$14)+('Exhaust Gas Math'!$D$10)</f>
        <v>5.5956083111980185E-4</v>
      </c>
      <c r="V1928">
        <f>('Exhaust Gas Math'!$E$10*((-0.000000001)*V1927^3+(0.000002)*V1927^2-0.0012*V1927+1.3446)*$B$18+T1928*'Exhaust Gas Math'!$D$14*$B$17)/('Exhaust Gas Math'!$E$10*((-0.000000001)*V1927^3+(0.000002)*V1927^2-0.0012*V1927+1.3446)+T1928*'Exhaust Gas Math'!$D$14)</f>
        <v>886.94905218858685</v>
      </c>
      <c r="W1928">
        <f t="shared" si="427"/>
        <v>81283.211449708659</v>
      </c>
      <c r="X1928" s="9">
        <f t="shared" si="428"/>
        <v>81277.462084448445</v>
      </c>
    </row>
    <row r="1929" spans="3:24" x14ac:dyDescent="0.2">
      <c r="E1929">
        <f t="shared" si="421"/>
        <v>0.240625000000013</v>
      </c>
      <c r="F1929">
        <f t="shared" si="422"/>
        <v>74877.903985364304</v>
      </c>
      <c r="H1929" s="1">
        <v>0.240625000000013</v>
      </c>
      <c r="I1929" s="1">
        <f t="shared" si="429"/>
        <v>22.50000000046748</v>
      </c>
      <c r="J1929" s="1">
        <f t="shared" si="430"/>
        <v>1</v>
      </c>
      <c r="K1929" s="1">
        <f t="shared" si="431"/>
        <v>2.3324026239218351E-3</v>
      </c>
      <c r="L1929" s="1">
        <f t="shared" si="432"/>
        <v>0.31</v>
      </c>
      <c r="M1929" s="10">
        <f t="shared" si="423"/>
        <v>2.4130188194912451E-3</v>
      </c>
      <c r="N1929" s="9">
        <f t="shared" si="424"/>
        <v>7.6221728150837418</v>
      </c>
      <c r="O1929">
        <f>((-0.0000000008)*V1929^3+(0.000003)*V1929^2-0.004*V1929+2.013)*('Exhaust Gas Math'!$E$10/(T1929+'Exhaust Gas Math'!$E$10))+(357.45*V1929^-1.004)*(T1929/(T1929+'Exhaust Gas Math'!$E$10))</f>
        <v>0.37492999730585175</v>
      </c>
      <c r="P1929">
        <f t="shared" si="433"/>
        <v>-10.891251212906333</v>
      </c>
      <c r="Q1929" s="9">
        <f t="shared" si="425"/>
        <v>1.7104004455373923E-5</v>
      </c>
      <c r="R1929" s="10">
        <f t="shared" si="426"/>
        <v>5.6873300749495074E-5</v>
      </c>
      <c r="S1929">
        <f t="shared" si="434"/>
        <v>5.0357947078375772E-6</v>
      </c>
      <c r="T1929" s="9">
        <f>S1929*'Exhaust Gas Math'!$C$14</f>
        <v>5.9659941444730603E-6</v>
      </c>
      <c r="U1929" s="9">
        <f>(T1929/'Exhaust Gas Math'!$B$14)+('Exhaust Gas Math'!$D$10)</f>
        <v>6.4653018000507484E-4</v>
      </c>
      <c r="V1929">
        <f>('Exhaust Gas Math'!$E$10*((-0.000000001)*V1928^3+(0.000002)*V1928^2-0.0012*V1928+1.3446)*$B$18+T1929*'Exhaust Gas Math'!$D$14*$B$17)/('Exhaust Gas Math'!$E$10*((-0.000000001)*V1928^3+(0.000002)*V1928^2-0.0012*V1928+1.3446)+T1929*'Exhaust Gas Math'!$D$14)</f>
        <v>792.32331856957421</v>
      </c>
      <c r="W1929">
        <f t="shared" si="427"/>
        <v>74888.795236577207</v>
      </c>
      <c r="X1929" s="9">
        <f t="shared" si="428"/>
        <v>74877.903985364304</v>
      </c>
    </row>
    <row r="1930" spans="3:24" x14ac:dyDescent="0.2">
      <c r="E1930">
        <f t="shared" si="421"/>
        <v>0.24075000000001301</v>
      </c>
      <c r="F1930">
        <f t="shared" si="422"/>
        <v>69502.765222213289</v>
      </c>
      <c r="H1930" s="1">
        <v>0.24075000000001301</v>
      </c>
      <c r="I1930" s="1">
        <f t="shared" si="429"/>
        <v>27.00000000046748</v>
      </c>
      <c r="J1930" s="1">
        <f t="shared" si="430"/>
        <v>1</v>
      </c>
      <c r="K1930" s="1">
        <f t="shared" si="431"/>
        <v>2.640237839044093E-3</v>
      </c>
      <c r="L1930" s="1">
        <f t="shared" si="432"/>
        <v>0.35</v>
      </c>
      <c r="M1930" s="10">
        <f t="shared" si="423"/>
        <v>3.4550931833461883E-3</v>
      </c>
      <c r="N1930" s="9">
        <f t="shared" si="424"/>
        <v>9.0424454072183931</v>
      </c>
      <c r="O1930">
        <f>((-0.0000000008)*V1930^3+(0.000003)*V1930^2-0.004*V1930+2.013)*('Exhaust Gas Math'!$E$10/(T1930+'Exhaust Gas Math'!$E$10))+(357.45*V1930^-1.004)*(T1930/(T1930+'Exhaust Gas Math'!$E$10))</f>
        <v>0.4538503043015647</v>
      </c>
      <c r="P1930">
        <f t="shared" si="433"/>
        <v>-18.55472090426581</v>
      </c>
      <c r="Q1930" s="9">
        <f t="shared" si="425"/>
        <v>2.4490455161118432E-5</v>
      </c>
      <c r="R1930" s="10">
        <f t="shared" si="426"/>
        <v>6.4259751455239582E-5</v>
      </c>
      <c r="S1930">
        <f t="shared" si="434"/>
        <v>7.9401146249532112E-6</v>
      </c>
      <c r="T1930" s="9">
        <f>S1930*'Exhaust Gas Math'!$C$14</f>
        <v>9.406792791848584E-6</v>
      </c>
      <c r="U1930" s="9">
        <f>(T1930/'Exhaust Gas Math'!$B$14)+('Exhaust Gas Math'!$D$10)</f>
        <v>7.6530127587582123E-4</v>
      </c>
      <c r="V1930">
        <f>('Exhaust Gas Math'!$E$10*((-0.000000001)*V1929^3+(0.000002)*V1929^2-0.0012*V1929+1.3446)*$B$18+T1930*'Exhaust Gas Math'!$D$14*$B$17)/('Exhaust Gas Math'!$E$10*((-0.000000001)*V1929^3+(0.000002)*V1929^2-0.0012*V1929+1.3446)+T1930*'Exhaust Gas Math'!$D$14)</f>
        <v>702.0864240175955</v>
      </c>
      <c r="W1930">
        <f t="shared" si="427"/>
        <v>69521.31994311756</v>
      </c>
      <c r="X1930" s="9">
        <f t="shared" si="428"/>
        <v>69502.765222213289</v>
      </c>
    </row>
    <row r="1931" spans="3:24" x14ac:dyDescent="0.2">
      <c r="E1931">
        <f t="shared" si="421"/>
        <v>0.240875000000013</v>
      </c>
      <c r="F1931">
        <f t="shared" si="422"/>
        <v>65365.754783301483</v>
      </c>
      <c r="H1931" s="1">
        <v>0.240875000000013</v>
      </c>
      <c r="I1931" s="1">
        <f t="shared" si="429"/>
        <v>31.50000000046748</v>
      </c>
      <c r="J1931" s="1">
        <f t="shared" si="430"/>
        <v>1</v>
      </c>
      <c r="K1931" s="1">
        <f t="shared" si="431"/>
        <v>2.9567192492363152E-3</v>
      </c>
      <c r="L1931" s="1">
        <f t="shared" si="432"/>
        <v>0.39</v>
      </c>
      <c r="M1931" s="10">
        <f t="shared" si="423"/>
        <v>4.6713067901103938E-3</v>
      </c>
      <c r="N1931" s="9">
        <f t="shared" si="424"/>
        <v>10.406968316499322</v>
      </c>
      <c r="O1931">
        <f>((-0.0000000008)*V1931^3+(0.000003)*V1931^2-0.004*V1931+2.013)*('Exhaust Gas Math'!$E$10/(T1931+'Exhaust Gas Math'!$E$10))+(357.45*V1931^-1.004)*(T1931/(T1931+'Exhaust Gas Math'!$E$10))</f>
        <v>0.53364853338157547</v>
      </c>
      <c r="P1931">
        <f t="shared" si="433"/>
        <v>-28.89839941312956</v>
      </c>
      <c r="Q1931" s="9">
        <f t="shared" si="425"/>
        <v>3.3111242856909064E-5</v>
      </c>
      <c r="R1931" s="10">
        <f t="shared" si="426"/>
        <v>7.2880539151030211E-5</v>
      </c>
      <c r="S1931">
        <f t="shared" si="434"/>
        <v>1.1717159648674399E-5</v>
      </c>
      <c r="T1931" s="9">
        <f>S1931*'Exhaust Gas Math'!$C$14</f>
        <v>1.3881524150507956E-5</v>
      </c>
      <c r="U1931" s="9">
        <f>(T1931/'Exhaust Gas Math'!$B$14)+('Exhaust Gas Math'!$D$10)</f>
        <v>9.1976214431418416E-4</v>
      </c>
      <c r="V1931">
        <f>('Exhaust Gas Math'!$E$10*((-0.000000001)*V1930^3+(0.000002)*V1930^2-0.0012*V1930+1.3446)*$B$18+T1931*'Exhaust Gas Math'!$D$14*$B$17)/('Exhaust Gas Math'!$E$10*((-0.000000001)*V1930^3+(0.000002)*V1930^2-0.0012*V1930+1.3446)+T1931*'Exhaust Gas Math'!$D$14)</f>
        <v>623.22411407610832</v>
      </c>
      <c r="W1931">
        <f t="shared" si="427"/>
        <v>65394.65318271461</v>
      </c>
      <c r="X1931" s="9">
        <f t="shared" si="428"/>
        <v>65365.754783301483</v>
      </c>
    </row>
    <row r="1932" spans="3:24" x14ac:dyDescent="0.2">
      <c r="E1932">
        <f t="shared" si="421"/>
        <v>0.24100000000001301</v>
      </c>
      <c r="F1932">
        <f t="shared" si="422"/>
        <v>62502.214271360601</v>
      </c>
      <c r="H1932" s="1">
        <v>0.24100000000001301</v>
      </c>
      <c r="I1932" s="1">
        <f t="shared" si="429"/>
        <v>36.00000000046748</v>
      </c>
      <c r="J1932" s="1">
        <f t="shared" si="430"/>
        <v>1</v>
      </c>
      <c r="K1932" s="1">
        <f t="shared" si="431"/>
        <v>3.2794874396972085E-3</v>
      </c>
      <c r="L1932" s="1">
        <f t="shared" si="432"/>
        <v>0.43</v>
      </c>
      <c r="M1932" s="10">
        <f t="shared" si="423"/>
        <v>6.054161278466641E-3</v>
      </c>
      <c r="N1932" s="9">
        <f t="shared" si="424"/>
        <v>11.707328805441357</v>
      </c>
      <c r="O1932">
        <f>((-0.0000000008)*V1932^3+(0.000003)*V1932^2-0.004*V1932+2.013)*('Exhaust Gas Math'!$E$10/(T1932+'Exhaust Gas Math'!$E$10))+(357.45*V1932^-1.004)*(T1932/(T1932+'Exhaust Gas Math'!$E$10))</f>
        <v>0.60927075817457665</v>
      </c>
      <c r="P1932">
        <f t="shared" si="433"/>
        <v>-41.75379655976721</v>
      </c>
      <c r="Q1932" s="9">
        <f t="shared" si="425"/>
        <v>4.2913217519902319E-5</v>
      </c>
      <c r="R1932" s="10">
        <f t="shared" si="426"/>
        <v>8.2682513814023466E-5</v>
      </c>
      <c r="S1932">
        <f t="shared" si="434"/>
        <v>1.6452188570914926E-5</v>
      </c>
      <c r="T1932" s="9">
        <f>S1932*'Exhaust Gas Math'!$C$14</f>
        <v>1.9491195803729113E-5</v>
      </c>
      <c r="U1932" s="9">
        <f>(T1932/'Exhaust Gas Math'!$B$14)+('Exhaust Gas Math'!$D$10)</f>
        <v>1.1133994122886804E-3</v>
      </c>
      <c r="V1932">
        <f>('Exhaust Gas Math'!$E$10*((-0.000000001)*V1931^3+(0.000002)*V1931^2-0.0012*V1931+1.3446)*$B$18+T1932*'Exhaust Gas Math'!$D$14*$B$17)/('Exhaust Gas Math'!$E$10*((-0.000000001)*V1931^3+(0.000002)*V1931^2-0.0012*V1931+1.3446)+T1932*'Exhaust Gas Math'!$D$14)</f>
        <v>558.61690960977876</v>
      </c>
      <c r="W1932">
        <f t="shared" si="427"/>
        <v>62543.968067920367</v>
      </c>
      <c r="X1932" s="9">
        <f t="shared" si="428"/>
        <v>62502.214271360601</v>
      </c>
    </row>
    <row r="1933" spans="3:24" x14ac:dyDescent="0.2">
      <c r="E1933">
        <f t="shared" si="421"/>
        <v>0.241125000000013</v>
      </c>
      <c r="F1933">
        <f t="shared" si="422"/>
        <v>60792.374688702577</v>
      </c>
      <c r="H1933" s="1">
        <v>0.241125000000013</v>
      </c>
      <c r="I1933" s="1">
        <f t="shared" si="429"/>
        <v>40.50000000046748</v>
      </c>
      <c r="J1933" s="1">
        <f t="shared" si="430"/>
        <v>1</v>
      </c>
      <c r="K1933" s="1">
        <f t="shared" si="431"/>
        <v>3.6061361267670212E-3</v>
      </c>
      <c r="L1933" s="1">
        <f t="shared" si="432"/>
        <v>0.47</v>
      </c>
      <c r="M1933" s="10">
        <f t="shared" si="423"/>
        <v>7.5951308906474224E-3</v>
      </c>
      <c r="N1933" s="9">
        <f t="shared" si="424"/>
        <v>12.935509719215489</v>
      </c>
      <c r="O1933">
        <f>((-0.0000000008)*V1933^3+(0.000003)*V1933^2-0.004*V1933+2.013)*('Exhaust Gas Math'!$E$10/(T1933+'Exhaust Gas Math'!$E$10))+(357.45*V1933^-1.004)*(T1933/(T1933+'Exhaust Gas Math'!$E$10))</f>
        <v>0.67801875684444746</v>
      </c>
      <c r="P1933">
        <f t="shared" si="433"/>
        <v>-56.72556183203281</v>
      </c>
      <c r="Q1933" s="9">
        <f t="shared" si="425"/>
        <v>5.3835946716806344E-5</v>
      </c>
      <c r="R1933" s="10">
        <f t="shared" si="426"/>
        <v>9.3605243010927484E-5</v>
      </c>
      <c r="S1933">
        <f t="shared" si="434"/>
        <v>2.2219449880345418E-5</v>
      </c>
      <c r="T1933" s="9">
        <f>S1933*'Exhaust Gas Math'!$C$14</f>
        <v>2.6323771235796968E-5</v>
      </c>
      <c r="U1933" s="9">
        <f>(T1933/'Exhaust Gas Math'!$B$14)+('Exhaust Gas Math'!$D$10)</f>
        <v>1.3492494444622342E-3</v>
      </c>
      <c r="V1933">
        <f>('Exhaust Gas Math'!$E$10*((-0.000000001)*V1932^3+(0.000002)*V1932^2-0.0012*V1932+1.3446)*$B$18+T1933*'Exhaust Gas Math'!$D$14*$B$17)/('Exhaust Gas Math'!$E$10*((-0.000000001)*V1932^3+(0.000002)*V1932^2-0.0012*V1932+1.3446)+T1933*'Exhaust Gas Math'!$D$14)</f>
        <v>507.72441771955323</v>
      </c>
      <c r="W1933">
        <f t="shared" si="427"/>
        <v>60849.100250534611</v>
      </c>
      <c r="X1933" s="9">
        <f t="shared" si="428"/>
        <v>60792.374688702577</v>
      </c>
    </row>
    <row r="1934" spans="3:24" x14ac:dyDescent="0.2">
      <c r="E1934">
        <f t="shared" si="421"/>
        <v>0.24125000000001301</v>
      </c>
      <c r="F1934">
        <f t="shared" si="422"/>
        <v>60155.443627123917</v>
      </c>
      <c r="H1934" s="1">
        <v>0.24125000000001301</v>
      </c>
      <c r="I1934" s="1">
        <f t="shared" si="429"/>
        <v>45.00000000046748</v>
      </c>
      <c r="J1934" s="1">
        <f t="shared" si="430"/>
        <v>1</v>
      </c>
      <c r="K1934" s="1">
        <f t="shared" si="431"/>
        <v>3.9342300971211318E-3</v>
      </c>
      <c r="L1934" s="1">
        <f t="shared" si="432"/>
        <v>0.52</v>
      </c>
      <c r="M1934" s="10">
        <f t="shared" si="423"/>
        <v>9.2847150365697288E-3</v>
      </c>
      <c r="N1934" s="9">
        <f t="shared" si="424"/>
        <v>14.083938914077185</v>
      </c>
      <c r="O1934">
        <f>((-0.0000000008)*V1934^3+(0.000003)*V1934^2-0.004*V1934+2.013)*('Exhaust Gas Math'!$E$10/(T1934+'Exhaust Gas Math'!$E$10))+(357.45*V1934^-1.004)*(T1934/(T1934+'Exhaust Gas Math'!$E$10))</f>
        <v>0.74007038607400699</v>
      </c>
      <c r="P1934">
        <f t="shared" si="433"/>
        <v>-73.399194871161697</v>
      </c>
      <c r="Q1934" s="9">
        <f t="shared" si="425"/>
        <v>6.5812088189949592E-5</v>
      </c>
      <c r="R1934" s="10">
        <f t="shared" si="426"/>
        <v>1.0558138448407074E-4</v>
      </c>
      <c r="S1934">
        <f t="shared" si="434"/>
        <v>2.9215628133925621E-5</v>
      </c>
      <c r="T1934" s="9">
        <f>S1934*'Exhaust Gas Math'!$C$14</f>
        <v>3.4612266084402992E-5</v>
      </c>
      <c r="U1934" s="9">
        <f>(T1934/'Exhaust Gas Math'!$B$14)+('Exhaust Gas Math'!$D$10)</f>
        <v>1.6353555835235398E-3</v>
      </c>
      <c r="V1934">
        <f>('Exhaust Gas Math'!$E$10*((-0.000000001)*V1933^3+(0.000002)*V1933^2-0.0012*V1933+1.3446)*$B$18+T1934*'Exhaust Gas Math'!$D$14*$B$17)/('Exhaust Gas Math'!$E$10*((-0.000000001)*V1933^3+(0.000002)*V1933^2-0.0012*V1933+1.3446)+T1934*'Exhaust Gas Math'!$D$14)</f>
        <v>467.67659469692086</v>
      </c>
      <c r="W1934">
        <f t="shared" si="427"/>
        <v>60228.84282199508</v>
      </c>
      <c r="X1934" s="9">
        <f t="shared" si="428"/>
        <v>60155.443627123917</v>
      </c>
    </row>
    <row r="1935" spans="3:24" x14ac:dyDescent="0.2">
      <c r="E1935">
        <f t="shared" si="421"/>
        <v>0.241375000000013</v>
      </c>
      <c r="F1935">
        <f t="shared" si="422"/>
        <v>60243.64921235168</v>
      </c>
      <c r="H1935" s="1">
        <v>0.241375000000013</v>
      </c>
      <c r="I1935" s="1">
        <f t="shared" si="429"/>
        <v>49.50000000046748</v>
      </c>
      <c r="J1935" s="1">
        <f t="shared" si="430"/>
        <v>1</v>
      </c>
      <c r="K1935" s="1">
        <f t="shared" si="431"/>
        <v>4.2613233626384757E-3</v>
      </c>
      <c r="L1935" s="1">
        <f t="shared" si="432"/>
        <v>0.56000000000000005</v>
      </c>
      <c r="M1935" s="10">
        <f t="shared" si="423"/>
        <v>1.1112496868130206E-2</v>
      </c>
      <c r="N1935" s="9">
        <f t="shared" si="424"/>
        <v>15.145535942148662</v>
      </c>
      <c r="O1935">
        <f>((-0.0000000008)*V1935^3+(0.000003)*V1935^2-0.004*V1935+2.013)*('Exhaust Gas Math'!$E$10/(T1935+'Exhaust Gas Math'!$E$10))+(357.45*V1935^-1.004)*(T1935/(T1935+'Exhaust Gas Math'!$E$10))</f>
        <v>0.79411215056978923</v>
      </c>
      <c r="P1935">
        <f t="shared" si="433"/>
        <v>-91.079604768940243</v>
      </c>
      <c r="Q1935" s="9">
        <f t="shared" si="425"/>
        <v>7.8767805044678977E-5</v>
      </c>
      <c r="R1935" s="10">
        <f t="shared" si="426"/>
        <v>1.1853710133880012E-4</v>
      </c>
      <c r="S1935">
        <f t="shared" si="434"/>
        <v>3.7366237513326316E-5</v>
      </c>
      <c r="T1935" s="9">
        <f>S1935*'Exhaust Gas Math'!$C$14</f>
        <v>4.4268435696661167E-5</v>
      </c>
      <c r="U1935" s="9">
        <f>(T1935/'Exhaust Gas Math'!$B$14)+('Exhaust Gas Math'!$D$10)</f>
        <v>1.9686717593004879E-3</v>
      </c>
      <c r="V1935">
        <f>('Exhaust Gas Math'!$E$10*((-0.000000001)*V1934^3+(0.000002)*V1934^2-0.0012*V1934+1.3446)*$B$18+T1935*'Exhaust Gas Math'!$D$14*$B$17)/('Exhaust Gas Math'!$E$10*((-0.000000001)*V1934^3+(0.000002)*V1934^2-0.0012*V1934+1.3446)+T1935*'Exhaust Gas Math'!$D$14)</f>
        <v>436.93246893872714</v>
      </c>
      <c r="W1935">
        <f t="shared" si="427"/>
        <v>60334.728817120624</v>
      </c>
      <c r="X1935" s="9">
        <f t="shared" si="428"/>
        <v>60243.64921235168</v>
      </c>
    </row>
    <row r="1936" spans="3:24" x14ac:dyDescent="0.2">
      <c r="E1936">
        <f t="shared" si="421"/>
        <v>0.24150000000001301</v>
      </c>
      <c r="F1936">
        <f t="shared" si="422"/>
        <v>60880.941106161008</v>
      </c>
      <c r="H1936" s="1">
        <v>0.24150000000001301</v>
      </c>
      <c r="I1936" s="1">
        <f t="shared" si="429"/>
        <v>54.00000000046748</v>
      </c>
      <c r="J1936" s="1">
        <f t="shared" si="430"/>
        <v>1</v>
      </c>
      <c r="K1936" s="1">
        <f t="shared" si="431"/>
        <v>4.5849773955976393E-3</v>
      </c>
      <c r="L1936" s="1">
        <f t="shared" si="432"/>
        <v>0.6</v>
      </c>
      <c r="M1936" s="10">
        <f t="shared" si="423"/>
        <v>1.3067207502538144E-2</v>
      </c>
      <c r="N1936" s="9">
        <f t="shared" si="424"/>
        <v>16.113755704735031</v>
      </c>
      <c r="O1936">
        <f>((-0.0000000008)*V1936^3+(0.000003)*V1936^2-0.004*V1936+2.013)*('Exhaust Gas Math'!$E$10/(T1936+'Exhaust Gas Math'!$E$10))+(357.45*V1936^-1.004)*(T1936/(T1936+'Exhaust Gas Math'!$E$10))</f>
        <v>0.84082869448115094</v>
      </c>
      <c r="P1936">
        <f t="shared" si="433"/>
        <v>-109.16189817797526</v>
      </c>
      <c r="Q1936" s="9">
        <f t="shared" si="425"/>
        <v>9.2623220978372005E-5</v>
      </c>
      <c r="R1936" s="10">
        <f t="shared" si="426"/>
        <v>1.3239251727249315E-4</v>
      </c>
      <c r="S1936">
        <f t="shared" si="434"/>
        <v>4.670547508126573E-5</v>
      </c>
      <c r="T1936" s="9">
        <f>S1936*'Exhaust Gas Math'!$C$14</f>
        <v>5.533279393141042E-5</v>
      </c>
      <c r="U1936" s="9">
        <f>(T1936/'Exhaust Gas Math'!$B$14)+('Exhaust Gas Math'!$D$10)</f>
        <v>2.3505964481078489E-3</v>
      </c>
      <c r="V1936">
        <f>('Exhaust Gas Math'!$E$10*((-0.000000001)*V1935^3+(0.000002)*V1935^2-0.0012*V1935+1.3446)*$B$18+T1936*'Exhaust Gas Math'!$D$14*$B$17)/('Exhaust Gas Math'!$E$10*((-0.000000001)*V1935^3+(0.000002)*V1935^2-0.0012*V1935+1.3446)+T1936*'Exhaust Gas Math'!$D$14)</f>
        <v>413.15279315312699</v>
      </c>
      <c r="W1936">
        <f t="shared" si="427"/>
        <v>60990.103004338984</v>
      </c>
      <c r="X1936" s="9">
        <f t="shared" si="428"/>
        <v>60880.941106161008</v>
      </c>
    </row>
    <row r="1937" spans="5:24" x14ac:dyDescent="0.2">
      <c r="E1937">
        <f t="shared" si="421"/>
        <v>0.241625000000013</v>
      </c>
      <c r="F1937">
        <f t="shared" si="422"/>
        <v>61931.130116949091</v>
      </c>
      <c r="H1937" s="1">
        <v>0.241625000000013</v>
      </c>
      <c r="I1937" s="1">
        <f t="shared" si="429"/>
        <v>58.50000000046748</v>
      </c>
      <c r="J1937" s="1">
        <f t="shared" si="430"/>
        <v>1</v>
      </c>
      <c r="K1937" s="1">
        <f t="shared" si="431"/>
        <v>4.9027793082546079E-3</v>
      </c>
      <c r="L1937" s="1">
        <f t="shared" si="432"/>
        <v>0.64</v>
      </c>
      <c r="M1937" s="10">
        <f t="shared" si="423"/>
        <v>1.5136795498725177E-2</v>
      </c>
      <c r="N1937" s="9">
        <f t="shared" si="424"/>
        <v>16.982628805034199</v>
      </c>
      <c r="O1937">
        <f>((-0.0000000008)*V1937^3+(0.000003)*V1937^2-0.004*V1937+2.013)*('Exhaust Gas Math'!$E$10/(T1937+'Exhaust Gas Math'!$E$10))+(357.45*V1937^-1.004)*(T1937/(T1937+'Exhaust Gas Math'!$E$10))</f>
        <v>0.88102023146967634</v>
      </c>
      <c r="P1937">
        <f t="shared" si="433"/>
        <v>-127.04738201343788</v>
      </c>
      <c r="Q1937" s="9">
        <f t="shared" si="425"/>
        <v>1.0729291274440419E-4</v>
      </c>
      <c r="R1937" s="10">
        <f t="shared" si="426"/>
        <v>1.4706220903852534E-4</v>
      </c>
      <c r="S1937">
        <f t="shared" si="434"/>
        <v>5.7252781606084169E-5</v>
      </c>
      <c r="T1937" s="9">
        <f>S1937*'Exhaust Gas Math'!$C$14</f>
        <v>6.7828372607223845E-5</v>
      </c>
      <c r="U1937" s="9">
        <f>(T1937/'Exhaust Gas Math'!$B$14)+('Exhaust Gas Math'!$D$10)</f>
        <v>2.7819246730237421E-3</v>
      </c>
      <c r="V1937">
        <f>('Exhaust Gas Math'!$E$10*((-0.000000001)*V1936^3+(0.000002)*V1936^2-0.0012*V1936+1.3446)*$B$18+T1937*'Exhaust Gas Math'!$D$14*$B$17)/('Exhaust Gas Math'!$E$10*((-0.000000001)*V1936^3+(0.000002)*V1936^2-0.0012*V1936+1.3446)+T1937*'Exhaust Gas Math'!$D$14)</f>
        <v>394.56694418482226</v>
      </c>
      <c r="W1937">
        <f t="shared" si="427"/>
        <v>62058.177498962526</v>
      </c>
      <c r="X1937" s="9">
        <f t="shared" si="428"/>
        <v>61931.130116949091</v>
      </c>
    </row>
    <row r="1938" spans="5:24" x14ac:dyDescent="0.2">
      <c r="E1938">
        <f t="shared" si="421"/>
        <v>0.24175000000001301</v>
      </c>
      <c r="F1938">
        <f t="shared" si="422"/>
        <v>63399.054564862476</v>
      </c>
      <c r="H1938" s="1">
        <v>0.24175000000001301</v>
      </c>
      <c r="I1938" s="1">
        <f t="shared" si="429"/>
        <v>63.00000000046748</v>
      </c>
      <c r="J1938" s="1">
        <f t="shared" si="430"/>
        <v>1</v>
      </c>
      <c r="K1938" s="1">
        <f t="shared" si="431"/>
        <v>5.2123598412707438E-3</v>
      </c>
      <c r="L1938" s="1">
        <f t="shared" si="432"/>
        <v>0.69</v>
      </c>
      <c r="M1938" s="10">
        <f t="shared" si="423"/>
        <v>1.7308501158486971E-2</v>
      </c>
      <c r="N1938" s="9">
        <f t="shared" si="424"/>
        <v>17.746798351453201</v>
      </c>
      <c r="O1938">
        <f>((-0.0000000008)*V1938^3+(0.000003)*V1938^2-0.004*V1938+2.013)*('Exhaust Gas Math'!$E$10/(T1938+'Exhaust Gas Math'!$E$10))+(357.45*V1938^-1.004)*(T1938/(T1938+'Exhaust Gas Math'!$E$10))</f>
        <v>0.91593449645944014</v>
      </c>
      <c r="P1938">
        <f t="shared" si="433"/>
        <v>-144.23625895858936</v>
      </c>
      <c r="Q1938" s="9">
        <f t="shared" si="425"/>
        <v>1.226864368148704E-4</v>
      </c>
      <c r="R1938" s="10">
        <f t="shared" si="426"/>
        <v>1.6245573310899155E-4</v>
      </c>
      <c r="S1938">
        <f t="shared" si="434"/>
        <v>6.9185180159715511E-5</v>
      </c>
      <c r="T1938" s="9">
        <f>S1938*'Exhaust Gas Math'!$C$14</f>
        <v>8.1964894056298657E-5</v>
      </c>
      <c r="U1938" s="9">
        <f>(T1938/'Exhaust Gas Math'!$B$14)+('Exhaust Gas Math'!$D$10)</f>
        <v>3.2698957275309843E-3</v>
      </c>
      <c r="V1938">
        <f>('Exhaust Gas Math'!$E$10*((-0.000000001)*V1937^3+(0.000002)*V1937^2-0.0012*V1937+1.3446)*$B$18+T1938*'Exhaust Gas Math'!$D$14*$B$17)/('Exhaust Gas Math'!$E$10*((-0.000000001)*V1937^3+(0.000002)*V1937^2-0.0012*V1937+1.3446)+T1938*'Exhaust Gas Math'!$D$14)</f>
        <v>379.69668305190748</v>
      </c>
      <c r="W1938">
        <f t="shared" si="427"/>
        <v>63543.290823821066</v>
      </c>
      <c r="X1938" s="9">
        <f t="shared" si="428"/>
        <v>63399.054564862476</v>
      </c>
    </row>
    <row r="1939" spans="5:24" x14ac:dyDescent="0.2">
      <c r="E1939">
        <f t="shared" si="421"/>
        <v>0.241875000000013</v>
      </c>
      <c r="F1939">
        <f t="shared" si="422"/>
        <v>64985.900956763806</v>
      </c>
      <c r="H1939" s="1">
        <v>0.241875000000013</v>
      </c>
      <c r="I1939" s="1">
        <f t="shared" si="429"/>
        <v>67.50000000046748</v>
      </c>
      <c r="J1939" s="1">
        <f t="shared" si="430"/>
        <v>1</v>
      </c>
      <c r="K1939" s="1">
        <f t="shared" si="431"/>
        <v>5.5114110268846992E-3</v>
      </c>
      <c r="L1939" s="1">
        <f t="shared" si="432"/>
        <v>0.72</v>
      </c>
      <c r="M1939" s="10">
        <f t="shared" si="423"/>
        <v>1.9568935194265676E-2</v>
      </c>
      <c r="N1939" s="9">
        <f t="shared" si="424"/>
        <v>18.4015529846262</v>
      </c>
      <c r="O1939">
        <f>((-0.0000000008)*V1939^3+(0.000003)*V1939^2-0.004*V1939+2.013)*('Exhaust Gas Math'!$E$10/(T1939+'Exhaust Gas Math'!$E$10))+(357.45*V1939^-1.004)*(T1939/(T1939+'Exhaust Gas Math'!$E$10))</f>
        <v>0.94533391526590893</v>
      </c>
      <c r="P1939">
        <f t="shared" si="433"/>
        <v>-160.05313915445433</v>
      </c>
      <c r="Q1939" s="9">
        <f t="shared" si="425"/>
        <v>1.3870888699501005E-4</v>
      </c>
      <c r="R1939" s="10">
        <f t="shared" si="426"/>
        <v>1.7847818328913119E-4</v>
      </c>
      <c r="S1939">
        <f t="shared" si="434"/>
        <v>8.2145091521647175E-5</v>
      </c>
      <c r="T1939" s="9">
        <f>S1939*'Exhaust Gas Math'!$C$14</f>
        <v>9.7318727916491046E-5</v>
      </c>
      <c r="U1939" s="9">
        <f>(T1939/'Exhaust Gas Math'!$B$14)+('Exhaust Gas Math'!$D$10)</f>
        <v>3.7998865407927167E-3</v>
      </c>
      <c r="V1939">
        <f>('Exhaust Gas Math'!$E$10*((-0.000000001)*V1938^3+(0.000002)*V1938^2-0.0012*V1938+1.3446)*$B$18+T1939*'Exhaust Gas Math'!$D$14*$B$17)/('Exhaust Gas Math'!$E$10*((-0.000000001)*V1938^3+(0.000002)*V1938^2-0.0012*V1938+1.3446)+T1939*'Exhaust Gas Math'!$D$14)</f>
        <v>368.01703186785448</v>
      </c>
      <c r="W1939">
        <f t="shared" si="427"/>
        <v>65145.954095918263</v>
      </c>
      <c r="X1939" s="9">
        <f t="shared" si="428"/>
        <v>64985.900956763806</v>
      </c>
    </row>
    <row r="1940" spans="5:24" x14ac:dyDescent="0.2">
      <c r="E1940">
        <f t="shared" si="421"/>
        <v>0.24200000000001301</v>
      </c>
      <c r="F1940">
        <f t="shared" si="422"/>
        <v>66750.258746935462</v>
      </c>
      <c r="H1940" s="1">
        <v>0.24200000000001301</v>
      </c>
      <c r="I1940" s="1">
        <f t="shared" si="429"/>
        <v>72.00000000046748</v>
      </c>
      <c r="J1940" s="1">
        <f t="shared" si="430"/>
        <v>1</v>
      </c>
      <c r="K1940" s="1">
        <f t="shared" si="431"/>
        <v>5.7977033951467126E-3</v>
      </c>
      <c r="L1940" s="1">
        <f t="shared" si="432"/>
        <v>0.76</v>
      </c>
      <c r="M1940" s="10">
        <f t="shared" si="423"/>
        <v>2.1904161278560982E-2</v>
      </c>
      <c r="N1940" s="9">
        <f t="shared" si="424"/>
        <v>18.942855924511854</v>
      </c>
      <c r="O1940">
        <f>((-0.0000000008)*V1940^3+(0.000003)*V1940^2-0.004*V1940+2.013)*('Exhaust Gas Math'!$E$10/(T1940+'Exhaust Gas Math'!$E$10))+(357.45*V1940^-1.004)*(T1940/(T1940+'Exhaust Gas Math'!$E$10))</f>
        <v>0.97049331905851732</v>
      </c>
      <c r="P1940">
        <f t="shared" si="433"/>
        <v>-174.12192771030143</v>
      </c>
      <c r="Q1940" s="9">
        <f t="shared" si="425"/>
        <v>1.5526147955146325E-4</v>
      </c>
      <c r="R1940" s="10">
        <f t="shared" si="426"/>
        <v>1.950307758455844E-4</v>
      </c>
      <c r="S1940">
        <f t="shared" si="434"/>
        <v>9.6277631484391498E-5</v>
      </c>
      <c r="T1940" s="9">
        <f>S1940*'Exhaust Gas Math'!$C$14</f>
        <v>1.1406179540751467E-4</v>
      </c>
      <c r="U1940" s="9">
        <f>(T1940/'Exhaust Gas Math'!$B$14)+('Exhaust Gas Math'!$D$10)</f>
        <v>4.3778315698235629E-3</v>
      </c>
      <c r="V1940">
        <f>('Exhaust Gas Math'!$E$10*((-0.000000001)*V1939^3+(0.000002)*V1939^2-0.0012*V1939+1.3446)*$B$18+T1940*'Exhaust Gas Math'!$D$14*$B$17)/('Exhaust Gas Math'!$E$10*((-0.000000001)*V1939^3+(0.000002)*V1939^2-0.0012*V1939+1.3446)+T1940*'Exhaust Gas Math'!$D$14)</f>
        <v>358.58690241325189</v>
      </c>
      <c r="W1940">
        <f t="shared" si="427"/>
        <v>66924.38067464577</v>
      </c>
      <c r="X1940" s="9">
        <f t="shared" si="428"/>
        <v>66750.258746935462</v>
      </c>
    </row>
    <row r="1941" spans="5:24" x14ac:dyDescent="0.2">
      <c r="E1941">
        <f t="shared" si="421"/>
        <v>0.242125000000013</v>
      </c>
      <c r="F1941">
        <f t="shared" si="422"/>
        <v>68647.262787955522</v>
      </c>
      <c r="H1941" s="1">
        <v>0.242125000000013</v>
      </c>
      <c r="I1941" s="1">
        <f t="shared" si="429"/>
        <v>76.50000000046748</v>
      </c>
      <c r="J1941" s="1">
        <f t="shared" si="430"/>
        <v>1</v>
      </c>
      <c r="K1941" s="1">
        <f t="shared" si="431"/>
        <v>6.0691025949403451E-3</v>
      </c>
      <c r="L1941" s="1">
        <f t="shared" si="432"/>
        <v>0.8</v>
      </c>
      <c r="M1941" s="10">
        <f t="shared" si="423"/>
        <v>2.429978196601917E-2</v>
      </c>
      <c r="N1941" s="9">
        <f t="shared" si="424"/>
        <v>19.367369858483748</v>
      </c>
      <c r="O1941">
        <f>((-0.0000000008)*V1941^3+(0.000003)*V1941^2-0.004*V1941+2.013)*('Exhaust Gas Math'!$E$10/(T1941+'Exhaust Gas Math'!$E$10))+(357.45*V1941^-1.004)*(T1941/(T1941+'Exhaust Gas Math'!$E$10))</f>
        <v>0.99202691912701968</v>
      </c>
      <c r="P1941">
        <f t="shared" si="433"/>
        <v>-186.05217617189098</v>
      </c>
      <c r="Q1941" s="9">
        <f t="shared" si="425"/>
        <v>1.7224216224680578E-4</v>
      </c>
      <c r="R1941" s="10">
        <f t="shared" si="426"/>
        <v>2.1201145854092692E-4</v>
      </c>
      <c r="S1941">
        <f t="shared" si="434"/>
        <v>1.1153872798908823E-4</v>
      </c>
      <c r="T1941" s="9">
        <f>S1941*'Exhaust Gas Math'!$C$14</f>
        <v>1.3214188358973443E-4</v>
      </c>
      <c r="U1941" s="9">
        <f>(T1941/'Exhaust Gas Math'!$B$14)+('Exhaust Gas Math'!$D$10)</f>
        <v>5.0019285039699136E-3</v>
      </c>
      <c r="V1941">
        <f>('Exhaust Gas Math'!$E$10*((-0.000000001)*V1940^3+(0.000002)*V1940^2-0.0012*V1940+1.3446)*$B$18+T1941*'Exhaust Gas Math'!$D$14*$B$17)/('Exhaust Gas Math'!$E$10*((-0.000000001)*V1940^3+(0.000002)*V1940^2-0.0012*V1940+1.3446)+T1941*'Exhaust Gas Math'!$D$14)</f>
        <v>350.90253166128156</v>
      </c>
      <c r="W1941">
        <f t="shared" si="427"/>
        <v>68833.314964127407</v>
      </c>
      <c r="X1941" s="9">
        <f t="shared" si="428"/>
        <v>68647.262787955522</v>
      </c>
    </row>
    <row r="1942" spans="5:24" x14ac:dyDescent="0.2">
      <c r="E1942">
        <f t="shared" si="421"/>
        <v>0.24225000000001301</v>
      </c>
      <c r="F1942">
        <f t="shared" si="422"/>
        <v>70555.747810764864</v>
      </c>
      <c r="H1942" s="1">
        <v>0.24225000000001301</v>
      </c>
      <c r="I1942" s="1">
        <f t="shared" si="429"/>
        <v>81.00000000046748</v>
      </c>
      <c r="J1942" s="1">
        <f t="shared" si="430"/>
        <v>1</v>
      </c>
      <c r="K1942" s="1">
        <f t="shared" si="431"/>
        <v>6.3235853058795366E-3</v>
      </c>
      <c r="L1942" s="1">
        <f t="shared" si="432"/>
        <v>0.83</v>
      </c>
      <c r="M1942" s="10">
        <f t="shared" si="423"/>
        <v>2.6741027458480806E-2</v>
      </c>
      <c r="N1942" s="9">
        <f t="shared" si="424"/>
        <v>19.67247751697435</v>
      </c>
      <c r="O1942">
        <f>((-0.0000000008)*V1942^3+(0.000003)*V1942^2-0.004*V1942+2.013)*('Exhaust Gas Math'!$E$10/(T1942+'Exhaust Gas Math'!$E$10))+(357.45*V1942^-1.004)*(T1942/(T1942+'Exhaust Gas Math'!$E$10))</f>
        <v>1.0102780192224641</v>
      </c>
      <c r="P1942">
        <f t="shared" si="433"/>
        <v>-195.49201529147817</v>
      </c>
      <c r="Q1942" s="9">
        <f t="shared" si="425"/>
        <v>1.8954624352559532E-4</v>
      </c>
      <c r="R1942" s="10">
        <f t="shared" si="426"/>
        <v>2.2931553981971647E-4</v>
      </c>
      <c r="S1942">
        <f t="shared" si="434"/>
        <v>1.2767366386141912E-4</v>
      </c>
      <c r="T1942" s="9">
        <f>S1942*'Exhaust Gas Math'!$C$14</f>
        <v>1.5125722456778434E-4</v>
      </c>
      <c r="U1942" s="9">
        <f>(T1942/'Exhaust Gas Math'!$B$14)+('Exhaust Gas Math'!$D$10)</f>
        <v>5.6617607779792306E-3</v>
      </c>
      <c r="V1942">
        <f>('Exhaust Gas Math'!$E$10*((-0.000000001)*V1941^3+(0.000002)*V1941^2-0.0012*V1941+1.3446)*$B$18+T1942*'Exhaust Gas Math'!$D$14*$B$17)/('Exhaust Gas Math'!$E$10*((-0.000000001)*V1941^3+(0.000002)*V1941^2-0.0012*V1941+1.3446)+T1942*'Exhaust Gas Math'!$D$14)</f>
        <v>344.65294000866675</v>
      </c>
      <c r="W1942">
        <f t="shared" si="427"/>
        <v>70751.239826056335</v>
      </c>
      <c r="X1942" s="9">
        <f t="shared" si="428"/>
        <v>70555.747810764864</v>
      </c>
    </row>
    <row r="1943" spans="5:24" x14ac:dyDescent="0.2">
      <c r="E1943">
        <f t="shared" si="421"/>
        <v>0.242375000000013</v>
      </c>
      <c r="F1943">
        <f t="shared" si="422"/>
        <v>72463.052935060812</v>
      </c>
      <c r="H1943" s="1">
        <v>0.242375000000013</v>
      </c>
      <c r="I1943" s="1">
        <f t="shared" si="429"/>
        <v>85.50000000046748</v>
      </c>
      <c r="J1943" s="1">
        <f t="shared" si="430"/>
        <v>1</v>
      </c>
      <c r="K1943" s="1">
        <f t="shared" si="431"/>
        <v>6.559254322455443E-3</v>
      </c>
      <c r="L1943" s="1">
        <f t="shared" si="432"/>
        <v>0.86</v>
      </c>
      <c r="M1943" s="10">
        <f t="shared" si="423"/>
        <v>2.9212846665685736E-2</v>
      </c>
      <c r="N1943" s="9">
        <f t="shared" si="424"/>
        <v>19.856297809810084</v>
      </c>
      <c r="O1943">
        <f>((-0.0000000008)*V1943^3+(0.000003)*V1943^2-0.004*V1943+2.013)*('Exhaust Gas Math'!$E$10/(T1943+'Exhaust Gas Math'!$E$10))+(357.45*V1943^-1.004)*(T1943/(T1943+'Exhaust Gas Math'!$E$10))</f>
        <v>1.0258221492041559</v>
      </c>
      <c r="P1943">
        <f t="shared" si="433"/>
        <v>-202.22676382665975</v>
      </c>
      <c r="Q1943" s="9">
        <f t="shared" si="425"/>
        <v>2.0706703797253865E-4</v>
      </c>
      <c r="R1943" s="10">
        <f t="shared" si="426"/>
        <v>2.4683633426665977E-4</v>
      </c>
      <c r="S1943">
        <f t="shared" si="434"/>
        <v>1.4460116496180938E-4</v>
      </c>
      <c r="T1943" s="9">
        <f>S1943*'Exhaust Gas Math'!$C$14</f>
        <v>1.7131153144576576E-4</v>
      </c>
      <c r="U1943" s="9">
        <f>(T1943/'Exhaust Gas Math'!$B$14)+('Exhaust Gas Math'!$D$10)</f>
        <v>6.3540047157763105E-3</v>
      </c>
      <c r="V1943">
        <f>('Exhaust Gas Math'!$E$10*((-0.000000001)*V1942^3+(0.000002)*V1942^2-0.0012*V1942+1.3446)*$B$18+T1943*'Exhaust Gas Math'!$D$14*$B$17)/('Exhaust Gas Math'!$E$10*((-0.000000001)*V1942^3+(0.000002)*V1942^2-0.0012*V1942+1.3446)+T1943*'Exhaust Gas Math'!$D$14)</f>
        <v>339.51148252413589</v>
      </c>
      <c r="W1943">
        <f t="shared" si="427"/>
        <v>72665.279698887476</v>
      </c>
      <c r="X1943" s="9">
        <f t="shared" si="428"/>
        <v>72463.052935060812</v>
      </c>
    </row>
    <row r="1944" spans="5:24" x14ac:dyDescent="0.2">
      <c r="E1944">
        <f t="shared" si="421"/>
        <v>0.24250000000001301</v>
      </c>
      <c r="F1944">
        <f t="shared" si="422"/>
        <v>74359.207188279834</v>
      </c>
      <c r="H1944" s="1">
        <v>0.24250000000001301</v>
      </c>
      <c r="I1944" s="1">
        <f t="shared" si="429"/>
        <v>90.00000000046748</v>
      </c>
      <c r="J1944" s="1">
        <f t="shared" si="430"/>
        <v>1</v>
      </c>
      <c r="K1944" s="1">
        <f t="shared" si="431"/>
        <v>6.774352697978595E-3</v>
      </c>
      <c r="L1944" s="1">
        <f t="shared" si="432"/>
        <v>0.89</v>
      </c>
      <c r="M1944" s="10">
        <f t="shared" si="423"/>
        <v>3.1700000000259118E-2</v>
      </c>
      <c r="N1944" s="9">
        <f t="shared" si="424"/>
        <v>19.917697423759289</v>
      </c>
      <c r="O1944">
        <f>((-0.0000000008)*V1944^3+(0.000003)*V1944^2-0.004*V1944+2.013)*('Exhaust Gas Math'!$E$10/(T1944+'Exhaust Gas Math'!$E$10))+(357.45*V1944^-1.004)*(T1944/(T1944+'Exhaust Gas Math'!$E$10))</f>
        <v>1.0391194351118673</v>
      </c>
      <c r="P1944">
        <f t="shared" si="433"/>
        <v>-206.11696224070516</v>
      </c>
      <c r="Q1944" s="9">
        <f t="shared" si="425"/>
        <v>2.2469652406362117E-4</v>
      </c>
      <c r="R1944" s="10">
        <f t="shared" si="426"/>
        <v>2.6446582035774232E-4</v>
      </c>
      <c r="S1944">
        <f t="shared" si="434"/>
        <v>1.6222783456619399E-4</v>
      </c>
      <c r="T1944" s="9">
        <f>S1944*'Exhaust Gas Math'!$C$14</f>
        <v>1.9219415548972263E-4</v>
      </c>
      <c r="U1944" s="9">
        <f>(T1944/'Exhaust Gas Math'!$B$14)+('Exhaust Gas Math'!$D$10)</f>
        <v>7.0748408926474488E-3</v>
      </c>
      <c r="V1944">
        <f>('Exhaust Gas Math'!$E$10*((-0.000000001)*V1943^3+(0.000002)*V1943^2-0.0012*V1943+1.3446)*$B$18+T1944*'Exhaust Gas Math'!$D$14*$B$17)/('Exhaust Gas Math'!$E$10*((-0.000000001)*V1943^3+(0.000002)*V1943^2-0.0012*V1943+1.3446)+T1944*'Exhaust Gas Math'!$D$14)</f>
        <v>335.23993406887934</v>
      </c>
      <c r="W1944">
        <f t="shared" si="427"/>
        <v>74565.324150520537</v>
      </c>
      <c r="X1944" s="9">
        <f t="shared" si="428"/>
        <v>74359.207188279834</v>
      </c>
    </row>
    <row r="1945" spans="5:24" x14ac:dyDescent="0.2">
      <c r="E1945">
        <f t="shared" si="421"/>
        <v>0.242625000000013</v>
      </c>
      <c r="F1945">
        <f t="shared" si="422"/>
        <v>76235.882675805828</v>
      </c>
      <c r="H1945" s="1">
        <v>0.242625000000013</v>
      </c>
      <c r="I1945" s="1">
        <f t="shared" si="429"/>
        <v>94.50000000046748</v>
      </c>
      <c r="J1945" s="1">
        <f t="shared" si="430"/>
        <v>1</v>
      </c>
      <c r="K1945" s="1">
        <f t="shared" si="431"/>
        <v>6.9672768428712221E-3</v>
      </c>
      <c r="L1945" s="1">
        <f t="shared" si="432"/>
        <v>0.92</v>
      </c>
      <c r="M1945" s="10">
        <f t="shared" si="423"/>
        <v>3.4187153334830911E-2</v>
      </c>
      <c r="N1945" s="9">
        <f t="shared" si="424"/>
        <v>19.856297809784536</v>
      </c>
      <c r="O1945">
        <f>((-0.0000000008)*V1945^3+(0.000003)*V1945^2-0.004*V1945+2.013)*('Exhaust Gas Math'!$E$10/(T1945+'Exhaust Gas Math'!$E$10))+(357.45*V1945^-1.004)*(T1945/(T1945+'Exhaust Gas Math'!$E$10))</f>
        <v>1.0505413379165229</v>
      </c>
      <c r="P1945">
        <f t="shared" si="433"/>
        <v>-207.09981276701848</v>
      </c>
      <c r="Q1945" s="9">
        <f t="shared" si="425"/>
        <v>2.4232601015469239E-4</v>
      </c>
      <c r="R1945" s="10">
        <f t="shared" si="426"/>
        <v>2.8209530644881354E-4</v>
      </c>
      <c r="S1945">
        <f t="shared" si="434"/>
        <v>1.804486615729619E-4</v>
      </c>
      <c r="T1945" s="9">
        <f>S1945*'Exhaust Gas Math'!$C$14</f>
        <v>2.1378068820930468E-4</v>
      </c>
      <c r="U1945" s="9">
        <f>(T1945/'Exhaust Gas Math'!$B$14)+('Exhaust Gas Math'!$D$10)</f>
        <v>7.8199749181766878E-3</v>
      </c>
      <c r="V1945">
        <f>('Exhaust Gas Math'!$E$10*((-0.000000001)*V1944^3+(0.000002)*V1944^2-0.0012*V1944+1.3446)*$B$18+T1945*'Exhaust Gas Math'!$D$14*$B$17)/('Exhaust Gas Math'!$E$10*((-0.000000001)*V1944^3+(0.000002)*V1944^2-0.0012*V1944+1.3446)+T1945*'Exhaust Gas Math'!$D$14)</f>
        <v>331.66075532716775</v>
      </c>
      <c r="W1945">
        <f t="shared" si="427"/>
        <v>76442.982488572845</v>
      </c>
      <c r="X1945" s="9">
        <f t="shared" si="428"/>
        <v>76235.882675805828</v>
      </c>
    </row>
    <row r="1946" spans="5:24" x14ac:dyDescent="0.2">
      <c r="E1946">
        <f t="shared" si="421"/>
        <v>0.24275000000001301</v>
      </c>
      <c r="F1946">
        <f t="shared" si="422"/>
        <v>78019.369248536692</v>
      </c>
      <c r="H1946" s="1">
        <v>0.24275000000001301</v>
      </c>
      <c r="I1946" s="1">
        <f t="shared" si="429"/>
        <v>99.000000000469299</v>
      </c>
      <c r="J1946" s="1">
        <f t="shared" si="430"/>
        <v>1</v>
      </c>
      <c r="K1946" s="1">
        <f t="shared" si="431"/>
        <v>7.1365884796601199E-3</v>
      </c>
      <c r="L1946" s="1">
        <f t="shared" si="432"/>
        <v>0.94</v>
      </c>
      <c r="M1946" s="10">
        <f t="shared" si="423"/>
        <v>3.6658972542031057E-2</v>
      </c>
      <c r="N1946" s="9">
        <f t="shared" si="424"/>
        <v>19.672477516923415</v>
      </c>
      <c r="O1946">
        <f>((-0.0000000008)*V1946^3+(0.000003)*V1946^2-0.004*V1946+2.013)*('Exhaust Gas Math'!$E$10/(T1946+'Exhaust Gas Math'!$E$10))+(357.45*V1946^-1.004)*(T1946/(T1946+'Exhaust Gas Math'!$E$10))</f>
        <v>1.0602931691831246</v>
      </c>
      <c r="P1946">
        <f t="shared" si="433"/>
        <v>-205.17010614746522</v>
      </c>
      <c r="Q1946" s="9">
        <f t="shared" si="425"/>
        <v>2.5984680460160181E-4</v>
      </c>
      <c r="R1946" s="10">
        <f t="shared" si="426"/>
        <v>2.9961610089572293E-4</v>
      </c>
      <c r="S1946">
        <f t="shared" si="434"/>
        <v>1.9895081393846894E-4</v>
      </c>
      <c r="T1946" s="9">
        <f>S1946*'Exhaust Gas Math'!$C$14</f>
        <v>2.3570051200612569E-4</v>
      </c>
      <c r="U1946" s="9">
        <f>(T1946/'Exhaust Gas Math'!$B$14)+('Exhaust Gas Math'!$D$10)</f>
        <v>8.5766136408836607E-3</v>
      </c>
      <c r="V1946">
        <f>('Exhaust Gas Math'!$E$10*((-0.000000001)*V1945^3+(0.000002)*V1945^2-0.0012*V1945+1.3446)*$B$18+T1946*'Exhaust Gas Math'!$D$14*$B$17)/('Exhaust Gas Math'!$E$10*((-0.000000001)*V1945^3+(0.000002)*V1945^2-0.0012*V1945+1.3446)+T1946*'Exhaust Gas Math'!$D$14)</f>
        <v>328.66864778873986</v>
      </c>
      <c r="W1946">
        <f t="shared" si="427"/>
        <v>78224.539354684151</v>
      </c>
      <c r="X1946" s="9">
        <f t="shared" si="428"/>
        <v>78019.369248536692</v>
      </c>
    </row>
    <row r="1947" spans="5:24" x14ac:dyDescent="0.2">
      <c r="E1947">
        <f t="shared" si="421"/>
        <v>0.242875000000013</v>
      </c>
      <c r="F1947">
        <f t="shared" si="422"/>
        <v>79715.434902016306</v>
      </c>
      <c r="H1947" s="1">
        <v>0.242875000000013</v>
      </c>
      <c r="I1947" s="1">
        <f t="shared" si="429"/>
        <v>103.50000000046748</v>
      </c>
      <c r="J1947" s="1">
        <f t="shared" si="430"/>
        <v>1</v>
      </c>
      <c r="K1947" s="1">
        <f t="shared" si="431"/>
        <v>7.2810253655434488E-3</v>
      </c>
      <c r="L1947" s="1">
        <f t="shared" si="432"/>
        <v>0.96</v>
      </c>
      <c r="M1947" s="10">
        <f t="shared" si="423"/>
        <v>3.9100218034483873E-2</v>
      </c>
      <c r="N1947" s="9">
        <f t="shared" si="424"/>
        <v>19.367369858407862</v>
      </c>
      <c r="O1947">
        <f>((-0.0000000008)*V1947^3+(0.000003)*V1947^2-0.004*V1947+2.013)*('Exhaust Gas Math'!$E$10/(T1947+'Exhaust Gas Math'!$E$10))+(357.45*V1947^-1.004)*(T1947/(T1947+'Exhaust Gas Math'!$E$10))</f>
        <v>1.0686646688714407</v>
      </c>
      <c r="P1947">
        <f t="shared" si="433"/>
        <v>-200.42539512431188</v>
      </c>
      <c r="Q1947" s="9">
        <f t="shared" si="425"/>
        <v>2.7715088588032888E-4</v>
      </c>
      <c r="R1947" s="10">
        <f t="shared" si="426"/>
        <v>3.1692018217445005E-4</v>
      </c>
      <c r="S1947">
        <f t="shared" si="434"/>
        <v>2.1761290844133849E-4</v>
      </c>
      <c r="T1947" s="9">
        <f>S1947*'Exhaust Gas Math'!$C$14</f>
        <v>2.5780982205294694E-4</v>
      </c>
      <c r="U1947" s="9">
        <f>(T1947/'Exhaust Gas Math'!$B$14)+('Exhaust Gas Math'!$D$10)</f>
        <v>9.3397931385302349E-3</v>
      </c>
      <c r="V1947">
        <f>('Exhaust Gas Math'!$E$10*((-0.000000001)*V1946^3+(0.000002)*V1946^2-0.0012*V1946+1.3446)*$B$18+T1947*'Exhaust Gas Math'!$D$14*$B$17)/('Exhaust Gas Math'!$E$10*((-0.000000001)*V1946^3+(0.000002)*V1946^2-0.0012*V1946+1.3446)+T1947*'Exhaust Gas Math'!$D$14)</f>
        <v>326.14564263374081</v>
      </c>
      <c r="W1947">
        <f t="shared" si="427"/>
        <v>79915.860297140622</v>
      </c>
      <c r="X1947" s="9">
        <f t="shared" si="428"/>
        <v>79715.434902016306</v>
      </c>
    </row>
    <row r="1948" spans="5:24" x14ac:dyDescent="0.2">
      <c r="E1948">
        <f t="shared" si="421"/>
        <v>0.24300000000001301</v>
      </c>
      <c r="F1948">
        <f t="shared" si="422"/>
        <v>81270.680023469817</v>
      </c>
      <c r="H1948" s="1">
        <v>0.24300000000001301</v>
      </c>
      <c r="I1948" s="1">
        <f t="shared" si="429"/>
        <v>108.0000000004693</v>
      </c>
      <c r="J1948" s="1">
        <f t="shared" si="430"/>
        <v>1</v>
      </c>
      <c r="K1948" s="1">
        <f t="shared" si="431"/>
        <v>7.3995107025945171E-3</v>
      </c>
      <c r="L1948" s="1">
        <f t="shared" si="432"/>
        <v>0.97</v>
      </c>
      <c r="M1948" s="10">
        <f t="shared" si="423"/>
        <v>4.1495838721932757E-2</v>
      </c>
      <c r="N1948" s="9">
        <f t="shared" si="424"/>
        <v>18.942855924411056</v>
      </c>
      <c r="O1948">
        <f>((-0.0000000008)*V1948^3+(0.000003)*V1948^2-0.004*V1948+2.013)*('Exhaust Gas Math'!$E$10/(T1948+'Exhaust Gas Math'!$E$10))+(357.45*V1948^-1.004)*(T1948/(T1948+'Exhaust Gas Math'!$E$10))</f>
        <v>1.0758146684151841</v>
      </c>
      <c r="P1948">
        <f t="shared" si="433"/>
        <v>-193.01825189605671</v>
      </c>
      <c r="Q1948" s="9">
        <f t="shared" si="425"/>
        <v>2.9413156857560543E-4</v>
      </c>
      <c r="R1948" s="10">
        <f t="shared" si="426"/>
        <v>3.3390086486972655E-4</v>
      </c>
      <c r="S1948">
        <f t="shared" si="434"/>
        <v>2.3611698795321137E-4</v>
      </c>
      <c r="T1948" s="9">
        <f>S1948*'Exhaust Gas Math'!$C$14</f>
        <v>2.7973192897380323E-4</v>
      </c>
      <c r="U1948" s="9">
        <f>(T1948/'Exhaust Gas Math'!$B$14)+('Exhaust Gas Math'!$D$10)</f>
        <v>1.0096510671179745E-2</v>
      </c>
      <c r="V1948">
        <f>('Exhaust Gas Math'!$E$10*((-0.000000001)*V1947^3+(0.000002)*V1947^2-0.0012*V1947+1.3446)*$B$18+T1948*'Exhaust Gas Math'!$D$14*$B$17)/('Exhaust Gas Math'!$E$10*((-0.000000001)*V1947^3+(0.000002)*V1947^2-0.0012*V1947+1.3446)+T1948*'Exhaust Gas Math'!$D$14)</f>
        <v>324.02335890316283</v>
      </c>
      <c r="W1948">
        <f t="shared" si="427"/>
        <v>81463.698275365867</v>
      </c>
      <c r="X1948" s="9">
        <f t="shared" si="428"/>
        <v>81270.680023469817</v>
      </c>
    </row>
    <row r="1949" spans="5:24" x14ac:dyDescent="0.2">
      <c r="E1949">
        <f t="shared" si="421"/>
        <v>0.243125000000013</v>
      </c>
      <c r="F1949">
        <f t="shared" si="422"/>
        <v>82752.867494865917</v>
      </c>
      <c r="H1949" s="1">
        <v>0.243125000000013</v>
      </c>
      <c r="I1949" s="1">
        <f t="shared" si="429"/>
        <v>112.50000000046748</v>
      </c>
      <c r="J1949" s="1">
        <f t="shared" si="430"/>
        <v>1</v>
      </c>
      <c r="K1949" s="1">
        <f t="shared" si="431"/>
        <v>7.4911611654456039E-3</v>
      </c>
      <c r="L1949" s="1">
        <f t="shared" si="432"/>
        <v>0.99</v>
      </c>
      <c r="M1949" s="10">
        <f t="shared" si="423"/>
        <v>4.3831064806212287E-2</v>
      </c>
      <c r="N1949" s="9">
        <f t="shared" si="424"/>
        <v>18.401552984501805</v>
      </c>
      <c r="O1949">
        <f>((-0.0000000008)*V1949^3+(0.000003)*V1949^2-0.004*V1949+2.013)*('Exhaust Gas Math'!$E$10/(T1949+'Exhaust Gas Math'!$E$10))+(357.45*V1949^-1.004)*(T1949/(T1949+'Exhaust Gas Math'!$E$10))</f>
        <v>1.0820126655836462</v>
      </c>
      <c r="P1949">
        <f t="shared" si="433"/>
        <v>-183.19402375454501</v>
      </c>
      <c r="Q1949" s="9">
        <f t="shared" si="425"/>
        <v>3.106841611319468E-4</v>
      </c>
      <c r="R1949" s="10">
        <f t="shared" si="426"/>
        <v>3.5045345742606797E-4</v>
      </c>
      <c r="S1949">
        <f t="shared" si="434"/>
        <v>2.5452648079929343E-4</v>
      </c>
      <c r="T1949" s="9">
        <f>S1949*'Exhaust Gas Math'!$C$14</f>
        <v>3.0154197741591031E-4</v>
      </c>
      <c r="U1949" s="9">
        <f>(T1949/'Exhaust Gas Math'!$B$14)+('Exhaust Gas Math'!$D$10)</f>
        <v>1.0849360116885892E-2</v>
      </c>
      <c r="V1949">
        <f>('Exhaust Gas Math'!$E$10*((-0.000000001)*V1948^3+(0.000002)*V1948^2-0.0012*V1948+1.3446)*$B$18+T1949*'Exhaust Gas Math'!$D$14*$B$17)/('Exhaust Gas Math'!$E$10*((-0.000000001)*V1948^3+(0.000002)*V1948^2-0.0012*V1948+1.3446)+T1949*'Exhaust Gas Math'!$D$14)</f>
        <v>322.20746196740504</v>
      </c>
      <c r="W1949">
        <f t="shared" si="427"/>
        <v>82936.061518620467</v>
      </c>
      <c r="X1949" s="9">
        <f t="shared" si="428"/>
        <v>82752.867494865917</v>
      </c>
    </row>
    <row r="1950" spans="5:24" x14ac:dyDescent="0.2">
      <c r="E1950">
        <f t="shared" si="421"/>
        <v>0.24325000000001301</v>
      </c>
      <c r="F1950">
        <f t="shared" si="422"/>
        <v>84063.748369823443</v>
      </c>
      <c r="H1950" s="1">
        <v>0.24325000000001301</v>
      </c>
      <c r="I1950" s="1">
        <f t="shared" si="429"/>
        <v>117.0000000004693</v>
      </c>
      <c r="J1950" s="1">
        <f t="shared" si="430"/>
        <v>1</v>
      </c>
      <c r="K1950" s="1">
        <f t="shared" si="431"/>
        <v>7.5552934866074152E-3</v>
      </c>
      <c r="L1950" s="1">
        <f t="shared" si="432"/>
        <v>0.99</v>
      </c>
      <c r="M1950" s="10">
        <f t="shared" si="423"/>
        <v>4.609149884197479E-2</v>
      </c>
      <c r="N1950" s="9">
        <f t="shared" si="424"/>
        <v>17.746798351305369</v>
      </c>
      <c r="O1950">
        <f>((-0.0000000008)*V1950^3+(0.000003)*V1950^2-0.004*V1950+2.013)*('Exhaust Gas Math'!$E$10/(T1950+'Exhaust Gas Math'!$E$10))+(357.45*V1950^-1.004)*(T1950/(T1950+'Exhaust Gas Math'!$E$10))</f>
        <v>1.0872980778159755</v>
      </c>
      <c r="P1950">
        <f t="shared" si="433"/>
        <v>-171.22164054378257</v>
      </c>
      <c r="Q1950" s="9">
        <f t="shared" si="425"/>
        <v>3.267066113119716E-4</v>
      </c>
      <c r="R1950" s="10">
        <f t="shared" si="426"/>
        <v>3.6647590760609272E-4</v>
      </c>
      <c r="S1950">
        <f t="shared" si="434"/>
        <v>2.7234635892182176E-4</v>
      </c>
      <c r="T1950" s="9">
        <f>S1950*'Exhaust Gas Math'!$C$14</f>
        <v>3.2265349897352358E-4</v>
      </c>
      <c r="U1950" s="9">
        <f>(T1950/'Exhaust Gas Math'!$B$14)+('Exhaust Gas Math'!$D$10)</f>
        <v>1.1578097485115553E-2</v>
      </c>
      <c r="V1950">
        <f>('Exhaust Gas Math'!$E$10*((-0.000000001)*V1949^3+(0.000002)*V1949^2-0.0012*V1949+1.3446)*$B$18+T1950*'Exhaust Gas Math'!$D$14*$B$17)/('Exhaust Gas Math'!$E$10*((-0.000000001)*V1949^3+(0.000002)*V1949^2-0.0012*V1949+1.3446)+T1950*'Exhaust Gas Math'!$D$14)</f>
        <v>320.67611604688057</v>
      </c>
      <c r="W1950">
        <f t="shared" si="427"/>
        <v>84234.970010367222</v>
      </c>
      <c r="X1950" s="9">
        <f t="shared" si="428"/>
        <v>84063.748369823443</v>
      </c>
    </row>
    <row r="1951" spans="5:24" x14ac:dyDescent="0.2">
      <c r="E1951">
        <f t="shared" si="421"/>
        <v>0.243375000000013</v>
      </c>
      <c r="F1951">
        <f t="shared" si="422"/>
        <v>85268.869496781947</v>
      </c>
      <c r="H1951" s="1">
        <v>0.243375000000013</v>
      </c>
      <c r="I1951" s="1">
        <f t="shared" si="429"/>
        <v>121.50000000046748</v>
      </c>
      <c r="J1951" s="1">
        <f t="shared" si="430"/>
        <v>1</v>
      </c>
      <c r="K1951" s="1">
        <f t="shared" si="431"/>
        <v>7.5914295503267046E-3</v>
      </c>
      <c r="L1951" s="1">
        <f t="shared" si="432"/>
        <v>1</v>
      </c>
      <c r="M1951" s="10">
        <f t="shared" si="423"/>
        <v>4.8263204501716693E-2</v>
      </c>
      <c r="N1951" s="9">
        <f t="shared" si="424"/>
        <v>16.98262880486406</v>
      </c>
      <c r="O1951">
        <f>((-0.0000000008)*V1951^3+(0.000003)*V1951^2-0.004*V1951+2.013)*('Exhaust Gas Math'!$E$10/(T1951+'Exhaust Gas Math'!$E$10))+(357.45*V1951^-1.004)*(T1951/(T1951+'Exhaust Gas Math'!$E$10))</f>
        <v>1.091868210944233</v>
      </c>
      <c r="P1951">
        <f t="shared" si="433"/>
        <v>-157.45268127381928</v>
      </c>
      <c r="Q1951" s="9">
        <f t="shared" si="425"/>
        <v>3.4210013538229681E-4</v>
      </c>
      <c r="R1951" s="10">
        <f t="shared" si="426"/>
        <v>3.8186943167641799E-4</v>
      </c>
      <c r="S1951">
        <f t="shared" si="434"/>
        <v>2.8963969015881021E-4</v>
      </c>
      <c r="T1951" s="9">
        <f>S1951*'Exhaust Gas Math'!$C$14</f>
        <v>3.4314121121837183E-4</v>
      </c>
      <c r="U1951" s="9">
        <f>(T1951/'Exhaust Gas Math'!$B$14)+('Exhaust Gas Math'!$D$10)</f>
        <v>1.2285301911931163E-2</v>
      </c>
      <c r="V1951">
        <f>('Exhaust Gas Math'!$E$10*((-0.000000001)*V1950^3+(0.000002)*V1950^2-0.0012*V1950+1.3446)*$B$18+T1951*'Exhaust Gas Math'!$D$14*$B$17)/('Exhaust Gas Math'!$E$10*((-0.000000001)*V1950^3+(0.000002)*V1950^2-0.0012*V1950+1.3446)+T1951*'Exhaust Gas Math'!$D$14)</f>
        <v>319.36456871918489</v>
      </c>
      <c r="W1951">
        <f t="shared" si="427"/>
        <v>85426.322178055765</v>
      </c>
      <c r="X1951" s="9">
        <f t="shared" si="428"/>
        <v>85268.869496781947</v>
      </c>
    </row>
    <row r="1952" spans="5:24" x14ac:dyDescent="0.2">
      <c r="E1952">
        <f t="shared" si="421"/>
        <v>0.24350000000001301</v>
      </c>
      <c r="F1952">
        <f t="shared" si="422"/>
        <v>86333.512528443287</v>
      </c>
      <c r="H1952" s="1">
        <v>0.24350000000001301</v>
      </c>
      <c r="I1952" s="1">
        <f t="shared" si="429"/>
        <v>126.0000000004693</v>
      </c>
      <c r="J1952" s="1">
        <f t="shared" si="430"/>
        <v>1</v>
      </c>
      <c r="K1952" s="1">
        <f t="shared" si="431"/>
        <v>7.5992999570089429E-3</v>
      </c>
      <c r="L1952" s="1">
        <f t="shared" si="432"/>
        <v>1</v>
      </c>
      <c r="M1952" s="10">
        <f t="shared" si="423"/>
        <v>5.0332792497881126E-2</v>
      </c>
      <c r="N1952" s="9">
        <f t="shared" si="424"/>
        <v>16.113755704543635</v>
      </c>
      <c r="O1952">
        <f>((-0.0000000008)*V1952^3+(0.000003)*V1952^2-0.004*V1952+2.013)*('Exhaust Gas Math'!$E$10/(T1952+'Exhaust Gas Math'!$E$10))+(357.45*V1952^-1.004)*(T1952/(T1952+'Exhaust Gas Math'!$E$10))</f>
        <v>1.095788742188857</v>
      </c>
      <c r="P1952">
        <f t="shared" si="433"/>
        <v>-142.26248447712973</v>
      </c>
      <c r="Q1952" s="9">
        <f t="shared" si="425"/>
        <v>3.567698271481688E-4</v>
      </c>
      <c r="R1952" s="10">
        <f t="shared" si="426"/>
        <v>3.9653912344228992E-4</v>
      </c>
      <c r="S1952">
        <f t="shared" si="434"/>
        <v>3.0611985660365909E-4</v>
      </c>
      <c r="T1952" s="9">
        <f>S1952*'Exhaust Gas Math'!$C$14</f>
        <v>3.6266555289911714E-4</v>
      </c>
      <c r="U1952" s="9">
        <f>(T1952/'Exhaust Gas Math'!$B$14)+('Exhaust Gas Math'!$D$10)</f>
        <v>1.2959252263354887E-2</v>
      </c>
      <c r="V1952">
        <f>('Exhaust Gas Math'!$E$10*((-0.000000001)*V1951^3+(0.000002)*V1951^2-0.0012*V1951+1.3446)*$B$18+T1952*'Exhaust Gas Math'!$D$14*$B$17)/('Exhaust Gas Math'!$E$10*((-0.000000001)*V1951^3+(0.000002)*V1951^2-0.0012*V1951+1.3446)+T1952*'Exhaust Gas Math'!$D$14)</f>
        <v>318.24861583109464</v>
      </c>
      <c r="W1952">
        <f t="shared" si="427"/>
        <v>86475.775012920421</v>
      </c>
      <c r="X1952" s="9">
        <f t="shared" si="428"/>
        <v>86333.512528443287</v>
      </c>
    </row>
    <row r="1953" spans="5:24" x14ac:dyDescent="0.2">
      <c r="E1953">
        <f t="shared" si="421"/>
        <v>0.243625000000013</v>
      </c>
      <c r="F1953">
        <f t="shared" si="422"/>
        <v>87272.144459862189</v>
      </c>
      <c r="H1953" s="1">
        <v>0.243625000000013</v>
      </c>
      <c r="I1953" s="1">
        <f t="shared" si="429"/>
        <v>130.50000000046748</v>
      </c>
      <c r="J1953" s="1">
        <f t="shared" si="430"/>
        <v>1</v>
      </c>
      <c r="K1953" s="1">
        <f t="shared" si="431"/>
        <v>7.5788460316311319E-3</v>
      </c>
      <c r="L1953" s="1">
        <f t="shared" si="432"/>
        <v>1</v>
      </c>
      <c r="M1953" s="10">
        <f t="shared" si="423"/>
        <v>5.2287503132263866E-2</v>
      </c>
      <c r="N1953" s="9">
        <f t="shared" si="424"/>
        <v>15.145535941937188</v>
      </c>
      <c r="O1953">
        <f>((-0.0000000008)*V1953^3+(0.000003)*V1953^2-0.004*V1953+2.013)*('Exhaust Gas Math'!$E$10/(T1953+'Exhaust Gas Math'!$E$10))+(357.45*V1953^-1.004)*(T1953/(T1953+'Exhaust Gas Math'!$E$10))</f>
        <v>1.0991565716178149</v>
      </c>
      <c r="P1953">
        <f t="shared" si="433"/>
        <v>-126.06625657031832</v>
      </c>
      <c r="Q1953" s="9">
        <f t="shared" si="425"/>
        <v>3.7062524308168322E-4</v>
      </c>
      <c r="R1953" s="10">
        <f t="shared" si="426"/>
        <v>4.1039453937580434E-4</v>
      </c>
      <c r="S1953">
        <f t="shared" si="434"/>
        <v>3.2168525255002413E-4</v>
      </c>
      <c r="T1953" s="9">
        <f>S1953*'Exhaust Gas Math'!$C$14</f>
        <v>3.8110614995679485E-4</v>
      </c>
      <c r="U1953" s="9">
        <f>(T1953/'Exhaust Gas Math'!$B$14)+('Exhaust Gas Math'!$D$10)</f>
        <v>1.359579341135895E-2</v>
      </c>
      <c r="V1953">
        <f>('Exhaust Gas Math'!$E$10*((-0.000000001)*V1952^3+(0.000002)*V1952^2-0.0012*V1952+1.3446)*$B$18+T1953*'Exhaust Gas Math'!$D$14*$B$17)/('Exhaust Gas Math'!$E$10*((-0.000000001)*V1952^3+(0.000002)*V1952^2-0.0012*V1952+1.3446)+T1953*'Exhaust Gas Math'!$D$14)</f>
        <v>317.29667444339066</v>
      </c>
      <c r="W1953">
        <f t="shared" si="427"/>
        <v>87398.210716432513</v>
      </c>
      <c r="X1953" s="9">
        <f t="shared" si="428"/>
        <v>87272.144459862189</v>
      </c>
    </row>
    <row r="1954" spans="5:24" x14ac:dyDescent="0.2">
      <c r="E1954">
        <f t="shared" si="421"/>
        <v>0.24375000000001301</v>
      </c>
      <c r="F1954">
        <f t="shared" si="422"/>
        <v>88062.104681422948</v>
      </c>
      <c r="H1954" s="1">
        <v>0.24375000000001301</v>
      </c>
      <c r="I1954" s="1">
        <f t="shared" si="429"/>
        <v>135.0000000004693</v>
      </c>
      <c r="J1954" s="1">
        <f t="shared" si="430"/>
        <v>1</v>
      </c>
      <c r="K1954" s="1">
        <f t="shared" si="431"/>
        <v>7.530220261172651E-3</v>
      </c>
      <c r="L1954" s="1">
        <f t="shared" si="432"/>
        <v>0.99</v>
      </c>
      <c r="M1954" s="10">
        <f t="shared" si="423"/>
        <v>5.4115284963796723E-2</v>
      </c>
      <c r="N1954" s="9">
        <f t="shared" si="424"/>
        <v>14.083938913846934</v>
      </c>
      <c r="O1954">
        <f>((-0.0000000008)*V1954^3+(0.000003)*V1954^2-0.004*V1954+2.013)*('Exhaust Gas Math'!$E$10/(T1954+'Exhaust Gas Math'!$E$10))+(357.45*V1954^-1.004)*(T1954/(T1954+'Exhaust Gas Math'!$E$10))</f>
        <v>1.1020205398523375</v>
      </c>
      <c r="P1954">
        <f t="shared" si="433"/>
        <v>-109.2969288814524</v>
      </c>
      <c r="Q1954" s="9">
        <f t="shared" si="425"/>
        <v>3.8358095993621684E-4</v>
      </c>
      <c r="R1954" s="10">
        <f t="shared" si="426"/>
        <v>4.2335025623033802E-4</v>
      </c>
      <c r="S1954">
        <f t="shared" si="434"/>
        <v>3.3609436555981836E-4</v>
      </c>
      <c r="T1954" s="9">
        <f>S1954*'Exhaust Gas Math'!$C$14</f>
        <v>3.981768783782076E-4</v>
      </c>
      <c r="U1954" s="9">
        <f>(T1954/'Exhaust Gas Math'!$B$14)+('Exhaust Gas Math'!$D$10)</f>
        <v>1.4185048793527151E-2</v>
      </c>
      <c r="V1954">
        <f>('Exhaust Gas Math'!$E$10*((-0.000000001)*V1953^3+(0.000002)*V1953^2-0.0012*V1953+1.3446)*$B$18+T1954*'Exhaust Gas Math'!$D$14*$B$17)/('Exhaust Gas Math'!$E$10*((-0.000000001)*V1953^3+(0.000002)*V1953^2-0.0012*V1953+1.3446)+T1954*'Exhaust Gas Math'!$D$14)</f>
        <v>316.49197294710063</v>
      </c>
      <c r="W1954">
        <f t="shared" si="427"/>
        <v>88171.401610304398</v>
      </c>
      <c r="X1954" s="9">
        <f t="shared" si="428"/>
        <v>88062.104681422948</v>
      </c>
    </row>
    <row r="1955" spans="5:24" x14ac:dyDescent="0.2">
      <c r="E1955">
        <f t="shared" si="421"/>
        <v>0.243875000000013</v>
      </c>
      <c r="F1955">
        <f t="shared" si="422"/>
        <v>88721.555780638431</v>
      </c>
      <c r="H1955" s="1">
        <v>0.243875000000013</v>
      </c>
      <c r="I1955" s="1">
        <f t="shared" si="429"/>
        <v>139.50000000046748</v>
      </c>
      <c r="J1955" s="1">
        <f t="shared" si="430"/>
        <v>1</v>
      </c>
      <c r="K1955" s="1">
        <f t="shared" si="431"/>
        <v>7.4537851578028533E-3</v>
      </c>
      <c r="L1955" s="1">
        <f t="shared" si="432"/>
        <v>0.98</v>
      </c>
      <c r="M1955" s="10">
        <f t="shared" si="423"/>
        <v>5.5804869109689147E-2</v>
      </c>
      <c r="N1955" s="9">
        <f t="shared" si="424"/>
        <v>12.935509718967884</v>
      </c>
      <c r="O1955">
        <f>((-0.0000000008)*V1955^3+(0.000003)*V1955^2-0.004*V1955+2.013)*('Exhaust Gas Math'!$E$10/(T1955+'Exhaust Gas Math'!$E$10))+(357.45*V1955^-1.004)*(T1955/(T1955+'Exhaust Gas Math'!$E$10))</f>
        <v>1.1044517930485931</v>
      </c>
      <c r="P1955">
        <f t="shared" si="433"/>
        <v>-92.402529933331152</v>
      </c>
      <c r="Q1955" s="9">
        <f t="shared" si="425"/>
        <v>3.9555710140914827E-4</v>
      </c>
      <c r="R1955" s="10">
        <f t="shared" si="426"/>
        <v>4.3532639770326939E-4</v>
      </c>
      <c r="S1955">
        <f t="shared" si="434"/>
        <v>3.4927947072979399E-4</v>
      </c>
      <c r="T1955" s="9">
        <f>S1955*'Exhaust Gas Math'!$C$14</f>
        <v>4.1379750328491958E-4</v>
      </c>
      <c r="U1955" s="9">
        <f>(T1955/'Exhaust Gas Math'!$B$14)+('Exhaust Gas Math'!$D$10)</f>
        <v>1.4724248824825458E-2</v>
      </c>
      <c r="V1955">
        <f>('Exhaust Gas Math'!$E$10*((-0.000000001)*V1954^3+(0.000002)*V1954^2-0.0012*V1954+1.3446)*$B$18+T1955*'Exhaust Gas Math'!$D$14*$B$17)/('Exhaust Gas Math'!$E$10*((-0.000000001)*V1954^3+(0.000002)*V1954^2-0.0012*V1954+1.3446)+T1955*'Exhaust Gas Math'!$D$14)</f>
        <v>315.81230223775862</v>
      </c>
      <c r="W1955">
        <f t="shared" si="427"/>
        <v>88813.958310571761</v>
      </c>
      <c r="X1955" s="9">
        <f t="shared" si="428"/>
        <v>88721.555780638431</v>
      </c>
    </row>
    <row r="1956" spans="5:24" x14ac:dyDescent="0.2">
      <c r="E1956">
        <f t="shared" si="421"/>
        <v>0.24400000000001301</v>
      </c>
      <c r="F1956">
        <f t="shared" si="422"/>
        <v>89266.288677126911</v>
      </c>
      <c r="H1956" s="1">
        <v>0.24400000000001301</v>
      </c>
      <c r="I1956" s="1">
        <f t="shared" si="429"/>
        <v>144.0000000004693</v>
      </c>
      <c r="J1956" s="1">
        <f t="shared" si="430"/>
        <v>1</v>
      </c>
      <c r="K1956" s="1">
        <f t="shared" si="431"/>
        <v>7.3501105562999679E-3</v>
      </c>
      <c r="L1956" s="1">
        <f t="shared" si="432"/>
        <v>0.97</v>
      </c>
      <c r="M1956" s="10">
        <f t="shared" si="423"/>
        <v>5.7345838721837974E-2</v>
      </c>
      <c r="N1956" s="9">
        <f t="shared" si="424"/>
        <v>11.707328805177923</v>
      </c>
      <c r="O1956">
        <f>((-0.0000000008)*V1956^3+(0.000003)*V1956^2-0.004*V1956+2.013)*('Exhaust Gas Math'!$E$10/(T1956+'Exhaust Gas Math'!$E$10))+(357.45*V1956^-1.004)*(T1956/(T1956+'Exhaust Gas Math'!$E$10))</f>
        <v>1.1065066830272059</v>
      </c>
      <c r="P1956">
        <f t="shared" si="433"/>
        <v>-75.829759287123849</v>
      </c>
      <c r="Q1956" s="9">
        <f t="shared" si="425"/>
        <v>4.0647983060582583E-4</v>
      </c>
      <c r="R1956" s="10">
        <f t="shared" si="426"/>
        <v>4.4624912689994695E-4</v>
      </c>
      <c r="S1956">
        <f t="shared" si="434"/>
        <v>3.6118211641071227E-4</v>
      </c>
      <c r="T1956" s="9">
        <f>S1956*'Exhaust Gas Math'!$C$14</f>
        <v>4.278987759848524E-4</v>
      </c>
      <c r="U1956" s="9">
        <f>(T1956/'Exhaust Gas Math'!$B$14)+('Exhaust Gas Math'!$D$10)</f>
        <v>1.5211003146535257E-2</v>
      </c>
      <c r="V1956">
        <f>('Exhaust Gas Math'!$E$10*((-0.000000001)*V1955^3+(0.000002)*V1955^2-0.0012*V1955+1.3446)*$B$18+T1956*'Exhaust Gas Math'!$D$14*$B$17)/('Exhaust Gas Math'!$E$10*((-0.000000001)*V1955^3+(0.000002)*V1955^2-0.0012*V1955+1.3446)+T1956*'Exhaust Gas Math'!$D$14)</f>
        <v>315.24029947735715</v>
      </c>
      <c r="W1956">
        <f t="shared" si="427"/>
        <v>89342.118436414035</v>
      </c>
      <c r="X1956" s="9">
        <f t="shared" si="428"/>
        <v>89266.288677126911</v>
      </c>
    </row>
    <row r="1957" spans="5:24" x14ac:dyDescent="0.2">
      <c r="E1957">
        <f t="shared" si="421"/>
        <v>0.244125000000013</v>
      </c>
      <c r="F1957">
        <f t="shared" si="422"/>
        <v>89685.654889175305</v>
      </c>
      <c r="H1957" s="1">
        <v>0.244125000000013</v>
      </c>
      <c r="I1957" s="1">
        <f t="shared" si="429"/>
        <v>148.50000000046748</v>
      </c>
      <c r="J1957" s="1">
        <f t="shared" si="430"/>
        <v>1</v>
      </c>
      <c r="K1957" s="1">
        <f t="shared" si="431"/>
        <v>7.2199693658506932E-3</v>
      </c>
      <c r="L1957" s="1">
        <f t="shared" si="432"/>
        <v>0.95</v>
      </c>
      <c r="M1957" s="10">
        <f t="shared" si="423"/>
        <v>5.8728693210159916E-2</v>
      </c>
      <c r="N1957" s="9">
        <f t="shared" si="424"/>
        <v>10.406968316222166</v>
      </c>
      <c r="O1957">
        <f>((-0.0000000008)*V1957^3+(0.000003)*V1957^2-0.004*V1957+2.013)*('Exhaust Gas Math'!$E$10/(T1957+'Exhaust Gas Math'!$E$10))+(357.45*V1957^-1.004)*(T1957/(T1957+'Exhaust Gas Math'!$E$10))</f>
        <v>1.1082126621211472</v>
      </c>
      <c r="P1957">
        <f t="shared" si="433"/>
        <v>-60.012480386710678</v>
      </c>
      <c r="Q1957" s="9">
        <f t="shared" si="425"/>
        <v>4.162818052685759E-4</v>
      </c>
      <c r="R1957" s="10">
        <f t="shared" si="426"/>
        <v>4.5605110156269702E-4</v>
      </c>
      <c r="S1957">
        <f t="shared" si="434"/>
        <v>3.716432268200539E-4</v>
      </c>
      <c r="T1957" s="9">
        <f>S1957*'Exhaust Gas Math'!$C$14</f>
        <v>4.4029223661375447E-4</v>
      </c>
      <c r="U1957" s="9">
        <f>(T1957/'Exhaust Gas Math'!$B$14)+('Exhaust Gas Math'!$D$10)</f>
        <v>1.5638806412979926E-2</v>
      </c>
      <c r="V1957">
        <f>('Exhaust Gas Math'!$E$10*((-0.000000001)*V1956^3+(0.000002)*V1956^2-0.0012*V1956+1.3446)*$B$18+T1957*'Exhaust Gas Math'!$D$14*$B$17)/('Exhaust Gas Math'!$E$10*((-0.000000001)*V1956^3+(0.000002)*V1956^2-0.0012*V1956+1.3446)+T1957*'Exhaust Gas Math'!$D$14)</f>
        <v>314.76711890105611</v>
      </c>
      <c r="W1957">
        <f t="shared" si="427"/>
        <v>89745.667369562012</v>
      </c>
      <c r="X1957" s="9">
        <f t="shared" si="428"/>
        <v>89685.654889175305</v>
      </c>
    </row>
    <row r="1958" spans="5:24" x14ac:dyDescent="0.2">
      <c r="E1958">
        <f t="shared" si="421"/>
        <v>0.24425000000001301</v>
      </c>
      <c r="F1958">
        <f t="shared" si="422"/>
        <v>89998.949192629298</v>
      </c>
      <c r="H1958" s="1">
        <v>0.24425000000001301</v>
      </c>
      <c r="I1958" s="1">
        <f t="shared" si="429"/>
        <v>153.0000000004693</v>
      </c>
      <c r="J1958" s="1">
        <f t="shared" si="430"/>
        <v>1</v>
      </c>
      <c r="K1958" s="1">
        <f t="shared" si="431"/>
        <v>7.0643318078994766E-3</v>
      </c>
      <c r="L1958" s="1">
        <f t="shared" si="432"/>
        <v>0.93</v>
      </c>
      <c r="M1958" s="10">
        <f t="shared" si="423"/>
        <v>5.994490681688909E-2</v>
      </c>
      <c r="N1958" s="9">
        <f t="shared" si="424"/>
        <v>9.0424454069282625</v>
      </c>
      <c r="O1958">
        <f>((-0.0000000008)*V1958^3+(0.000003)*V1958^2-0.004*V1958+2.013)*('Exhaust Gas Math'!$E$10/(T1958+'Exhaust Gas Math'!$E$10))+(357.45*V1958^-1.004)*(T1958/(T1958+'Exhaust Gas Math'!$E$10))</f>
        <v>1.109612217175221</v>
      </c>
      <c r="P1958">
        <f t="shared" si="433"/>
        <v>-45.364175820070372</v>
      </c>
      <c r="Q1958" s="9">
        <f t="shared" si="425"/>
        <v>4.2490259296411824E-4</v>
      </c>
      <c r="R1958" s="10">
        <f t="shared" si="426"/>
        <v>4.6467188925823936E-4</v>
      </c>
      <c r="S1958">
        <f t="shared" si="434"/>
        <v>3.8065002649174501E-4</v>
      </c>
      <c r="T1958" s="9">
        <f>S1958*'Exhaust Gas Math'!$C$14</f>
        <v>4.5096274985332717E-4</v>
      </c>
      <c r="U1958" s="9">
        <f>(T1958/'Exhaust Gas Math'!$B$14)+('Exhaust Gas Math'!$D$10)</f>
        <v>1.6007136176168491E-2</v>
      </c>
      <c r="V1958">
        <f>('Exhaust Gas Math'!$E$10*((-0.000000001)*V1957^3+(0.000002)*V1957^2-0.0012*V1957+1.3446)*$B$18+T1958*'Exhaust Gas Math'!$D$14*$B$17)/('Exhaust Gas Math'!$E$10*((-0.000000001)*V1957^3+(0.000002)*V1957^2-0.0012*V1957+1.3446)+T1958*'Exhaust Gas Math'!$D$14)</f>
        <v>314.38007520527123</v>
      </c>
      <c r="W1958">
        <f t="shared" si="427"/>
        <v>90044.313368449366</v>
      </c>
      <c r="X1958" s="9">
        <f t="shared" si="428"/>
        <v>89998.949192629298</v>
      </c>
    </row>
    <row r="1959" spans="5:24" x14ac:dyDescent="0.2">
      <c r="E1959">
        <f t="shared" si="421"/>
        <v>0.244375000000013</v>
      </c>
      <c r="F1959">
        <f t="shared" si="422"/>
        <v>90223.660179709346</v>
      </c>
      <c r="H1959" s="1">
        <v>0.244375000000013</v>
      </c>
      <c r="I1959" s="1">
        <f t="shared" si="429"/>
        <v>157.50000000046748</v>
      </c>
      <c r="J1959" s="1">
        <f t="shared" si="430"/>
        <v>1</v>
      </c>
      <c r="K1959" s="1">
        <f t="shared" si="431"/>
        <v>6.884358183007807E-3</v>
      </c>
      <c r="L1959" s="1">
        <f t="shared" si="432"/>
        <v>0.91</v>
      </c>
      <c r="M1959" s="10">
        <f t="shared" si="423"/>
        <v>6.098698118070673E-2</v>
      </c>
      <c r="N1959" s="9">
        <f t="shared" si="424"/>
        <v>7.6221728147834291</v>
      </c>
      <c r="O1959">
        <f>((-0.0000000008)*V1959^3+(0.000003)*V1959^2-0.004*V1959+2.013)*('Exhaust Gas Math'!$E$10/(T1959+'Exhaust Gas Math'!$E$10))+(357.45*V1959^-1.004)*(T1959/(T1959+'Exhaust Gas Math'!$E$10))</f>
        <v>1.1107393455517669</v>
      </c>
      <c r="P1959">
        <f t="shared" si="433"/>
        <v>-32.265599793130747</v>
      </c>
      <c r="Q1959" s="9">
        <f t="shared" si="425"/>
        <v>4.322890436695983E-4</v>
      </c>
      <c r="R1959" s="10">
        <f t="shared" si="426"/>
        <v>4.7205833996371942E-4</v>
      </c>
      <c r="S1959">
        <f t="shared" si="434"/>
        <v>3.8820125827597533E-4</v>
      </c>
      <c r="T1959" s="9">
        <f>S1959*'Exhaust Gas Math'!$C$14</f>
        <v>4.5990882633618326E-4</v>
      </c>
      <c r="U1959" s="9">
        <f>(T1959/'Exhaust Gas Math'!$B$14)+('Exhaust Gas Math'!$D$10)</f>
        <v>1.6315941025421374E-2</v>
      </c>
      <c r="V1959">
        <f>('Exhaust Gas Math'!$E$10*((-0.000000001)*V1958^3+(0.000002)*V1958^2-0.0012*V1958+1.3446)*$B$18+T1959*'Exhaust Gas Math'!$D$14*$B$17)/('Exhaust Gas Math'!$E$10*((-0.000000001)*V1958^3+(0.000002)*V1958^2-0.0012*V1958+1.3446)+T1959*'Exhaust Gas Math'!$D$14)</f>
        <v>314.0691183121088</v>
      </c>
      <c r="W1959">
        <f t="shared" si="427"/>
        <v>90255.925779502475</v>
      </c>
      <c r="X1959" s="9">
        <f t="shared" si="428"/>
        <v>90223.660179709346</v>
      </c>
    </row>
    <row r="1960" spans="5:24" x14ac:dyDescent="0.2">
      <c r="E1960">
        <f t="shared" si="421"/>
        <v>0.24450000000001401</v>
      </c>
      <c r="F1960">
        <f t="shared" si="422"/>
        <v>90361.294652098906</v>
      </c>
      <c r="H1960" s="1">
        <v>0.24450000000001401</v>
      </c>
      <c r="I1960" s="1">
        <f t="shared" si="429"/>
        <v>162.00000000050386</v>
      </c>
      <c r="J1960" s="1">
        <f t="shared" si="430"/>
        <v>1</v>
      </c>
      <c r="K1960" s="1">
        <f t="shared" si="431"/>
        <v>6.681390220642641E-3</v>
      </c>
      <c r="L1960" s="1">
        <f t="shared" si="432"/>
        <v>0.88</v>
      </c>
      <c r="M1960" s="10">
        <f t="shared" si="423"/>
        <v>6.1848491566642634E-2</v>
      </c>
      <c r="N1960" s="9">
        <f t="shared" si="424"/>
        <v>6.1549069925929087</v>
      </c>
      <c r="O1960">
        <f>((-0.0000000008)*V1960^3+(0.000003)*V1960^2-0.004*V1960+2.013)*('Exhaust Gas Math'!$E$10/(T1960+'Exhaust Gas Math'!$E$10))+(357.45*V1960^-1.004)*(T1960/(T1960+'Exhaust Gas Math'!$E$10))</f>
        <v>1.111611632521269</v>
      </c>
      <c r="P1960">
        <f t="shared" si="433"/>
        <v>-21.055525089319492</v>
      </c>
      <c r="Q1960" s="9">
        <f t="shared" si="425"/>
        <v>4.3839561746022683E-4</v>
      </c>
      <c r="R1960" s="10">
        <f t="shared" si="426"/>
        <v>4.7816491375434801E-4</v>
      </c>
      <c r="S1960">
        <f t="shared" si="434"/>
        <v>3.9423825425335935E-4</v>
      </c>
      <c r="T1960" s="9">
        <f>S1960*'Exhaust Gas Math'!$C$14</f>
        <v>4.6706096115121557E-4</v>
      </c>
      <c r="U1960" s="9">
        <f>(T1960/'Exhaust Gas Math'!$B$14)+('Exhaust Gas Math'!$D$10)</f>
        <v>1.6562821757731775E-2</v>
      </c>
      <c r="V1960">
        <f>('Exhaust Gas Math'!$E$10*((-0.000000001)*V1959^3+(0.000002)*V1959^2-0.0012*V1959+1.3446)*$B$18+T1960*'Exhaust Gas Math'!$D$14*$B$17)/('Exhaust Gas Math'!$E$10*((-0.000000001)*V1959^3+(0.000002)*V1959^2-0.0012*V1959+1.3446)+T1960*'Exhaust Gas Math'!$D$14)</f>
        <v>313.82892535591435</v>
      </c>
      <c r="W1960">
        <f t="shared" si="427"/>
        <v>90382.350177188229</v>
      </c>
      <c r="X1960" s="9">
        <f t="shared" si="428"/>
        <v>90361.294652098906</v>
      </c>
    </row>
    <row r="1961" spans="5:24" x14ac:dyDescent="0.2">
      <c r="E1961">
        <f t="shared" si="421"/>
        <v>0.244625000000014</v>
      </c>
      <c r="F1961">
        <f t="shared" si="422"/>
        <v>90433.394595124104</v>
      </c>
      <c r="H1961" s="1">
        <v>0.244625000000014</v>
      </c>
      <c r="I1961" s="1">
        <f t="shared" si="429"/>
        <v>166.50000000050386</v>
      </c>
      <c r="J1961" s="1">
        <f t="shared" si="430"/>
        <v>1</v>
      </c>
      <c r="K1961" s="1">
        <f t="shared" si="431"/>
        <v>6.456941076396161E-3</v>
      </c>
      <c r="L1961" s="1">
        <f t="shared" si="432"/>
        <v>0.85</v>
      </c>
      <c r="M1961" s="10">
        <f t="shared" si="423"/>
        <v>6.2524126476671493E-2</v>
      </c>
      <c r="N1961" s="9">
        <f t="shared" si="424"/>
        <v>4.6496941220908186</v>
      </c>
      <c r="O1961">
        <f>((-0.0000000008)*V1961^3+(0.000003)*V1961^2-0.004*V1961+2.013)*('Exhaust Gas Math'!$E$10/(T1961+'Exhaust Gas Math'!$E$10))+(357.45*V1961^-1.004)*(T1961/(T1961+'Exhaust Gas Math'!$E$10))</f>
        <v>1.1122560282131158</v>
      </c>
      <c r="P1961">
        <f t="shared" si="433"/>
        <v>-12.023296039401117</v>
      </c>
      <c r="Q1961" s="9">
        <f t="shared" si="425"/>
        <v>4.4318466527783825E-4</v>
      </c>
      <c r="R1961" s="10">
        <f t="shared" si="426"/>
        <v>4.8295396157195937E-4</v>
      </c>
      <c r="S1961">
        <f t="shared" si="434"/>
        <v>3.9881133325496865E-4</v>
      </c>
      <c r="T1961" s="9">
        <f>S1961*'Exhaust Gas Math'!$C$14</f>
        <v>4.7247876789845074E-4</v>
      </c>
      <c r="U1961" s="9">
        <f>(T1961/'Exhaust Gas Math'!$B$14)+('Exhaust Gas Math'!$D$10)</f>
        <v>1.674983614320762E-2</v>
      </c>
      <c r="V1961">
        <f>('Exhaust Gas Math'!$E$10*((-0.000000001)*V1960^3+(0.000002)*V1960^2-0.0012*V1960+1.3446)*$B$18+T1961*'Exhaust Gas Math'!$D$14*$B$17)/('Exhaust Gas Math'!$E$10*((-0.000000001)*V1960^3+(0.000002)*V1960^2-0.0012*V1960+1.3446)+T1961*'Exhaust Gas Math'!$D$14)</f>
        <v>313.6517404825064</v>
      </c>
      <c r="W1961">
        <f t="shared" si="427"/>
        <v>90445.41789116351</v>
      </c>
      <c r="X1961" s="9">
        <f t="shared" si="428"/>
        <v>90433.394595124104</v>
      </c>
    </row>
    <row r="1962" spans="5:24" x14ac:dyDescent="0.2">
      <c r="E1962">
        <f t="shared" si="421"/>
        <v>0.24475000000001401</v>
      </c>
      <c r="F1962">
        <f t="shared" si="422"/>
        <v>90460.430289761003</v>
      </c>
      <c r="H1962" s="1">
        <v>0.24475000000001401</v>
      </c>
      <c r="I1962" s="1">
        <f t="shared" si="429"/>
        <v>171.00000000050386</v>
      </c>
      <c r="J1962" s="1">
        <f t="shared" si="430"/>
        <v>1</v>
      </c>
      <c r="K1962" s="1">
        <f t="shared" si="431"/>
        <v>6.2126840511812342E-3</v>
      </c>
      <c r="L1962" s="1">
        <f t="shared" si="432"/>
        <v>0.82</v>
      </c>
      <c r="M1962" s="10">
        <f t="shared" si="423"/>
        <v>6.3009720396909497E-2</v>
      </c>
      <c r="N1962" s="9">
        <f t="shared" si="424"/>
        <v>3.1158143411458457</v>
      </c>
      <c r="O1962">
        <f>((-0.0000000008)*V1962^3+(0.000003)*V1962^2-0.004*V1962+2.013)*('Exhaust Gas Math'!$E$10/(T1962+'Exhaust Gas Math'!$E$10))+(357.45*V1962^-1.004)*(T1962/(T1962+'Exhaust Gas Math'!$E$10))</f>
        <v>1.1126947081649454</v>
      </c>
      <c r="P1962">
        <f t="shared" si="433"/>
        <v>-5.4011864660149724</v>
      </c>
      <c r="Q1962" s="9">
        <f t="shared" si="425"/>
        <v>4.4662666105017309E-4</v>
      </c>
      <c r="R1962" s="10">
        <f t="shared" si="426"/>
        <v>4.8639595734429426E-4</v>
      </c>
      <c r="S1962">
        <f t="shared" si="434"/>
        <v>4.0198210361547877E-4</v>
      </c>
      <c r="T1962" s="9">
        <f>S1962*'Exhaust Gas Math'!$C$14</f>
        <v>4.7623523505046361E-4</v>
      </c>
      <c r="U1962" s="9">
        <f>(T1962/'Exhaust Gas Math'!$B$14)+('Exhaust Gas Math'!$D$10)</f>
        <v>1.6879503632058597E-2</v>
      </c>
      <c r="V1962">
        <f>('Exhaust Gas Math'!$E$10*((-0.000000001)*V1961^3+(0.000002)*V1961^2-0.0012*V1961+1.3446)*$B$18+T1962*'Exhaust Gas Math'!$D$14*$B$17)/('Exhaust Gas Math'!$E$10*((-0.000000001)*V1961^3+(0.000002)*V1961^2-0.0012*V1961+1.3446)+T1962*'Exhaust Gas Math'!$D$14)</f>
        <v>313.53124470685555</v>
      </c>
      <c r="W1962">
        <f t="shared" si="427"/>
        <v>90465.831476227017</v>
      </c>
      <c r="X1962" s="9">
        <f t="shared" si="428"/>
        <v>90460.430289761003</v>
      </c>
    </row>
    <row r="1963" spans="5:24" x14ac:dyDescent="0.2">
      <c r="E1963">
        <f t="shared" si="421"/>
        <v>0.244875000000014</v>
      </c>
      <c r="F1963">
        <f t="shared" si="422"/>
        <v>90457.324011716526</v>
      </c>
      <c r="H1963" s="1">
        <v>0.244875000000014</v>
      </c>
      <c r="I1963" s="1">
        <f t="shared" si="429"/>
        <v>175.50000000050386</v>
      </c>
      <c r="J1963" s="1">
        <f t="shared" si="430"/>
        <v>1</v>
      </c>
      <c r="K1963" s="1">
        <f t="shared" si="431"/>
        <v>5.9504401165369567E-3</v>
      </c>
      <c r="L1963" s="1">
        <f t="shared" si="432"/>
        <v>0.78</v>
      </c>
      <c r="M1963" s="10">
        <f t="shared" si="423"/>
        <v>6.3302279479362039E-2</v>
      </c>
      <c r="N1963" s="9">
        <f t="shared" si="424"/>
        <v>1.5627245286743014</v>
      </c>
      <c r="O1963">
        <f>((-0.0000000008)*V1963^3+(0.000003)*V1963^2-0.004*V1963+2.013)*('Exhaust Gas Math'!$E$10/(T1963+'Exhaust Gas Math'!$E$10))+(357.45*V1963^-1.004)*(T1963/(T1963+'Exhaust Gas Math'!$E$10))</f>
        <v>1.1129430085408756</v>
      </c>
      <c r="P1963">
        <f t="shared" si="433"/>
        <v>-1.3589634859297801</v>
      </c>
      <c r="Q1963" s="9">
        <f t="shared" si="425"/>
        <v>4.4870038372871537E-4</v>
      </c>
      <c r="R1963" s="10">
        <f t="shared" si="426"/>
        <v>4.8846968002283649E-4</v>
      </c>
      <c r="S1963">
        <f t="shared" si="434"/>
        <v>4.0379923314005586E-4</v>
      </c>
      <c r="T1963" s="9">
        <f>S1963*'Exhaust Gas Math'!$C$14</f>
        <v>4.7838802020798871E-4</v>
      </c>
      <c r="U1963" s="9">
        <f>(T1963/'Exhaust Gas Math'!$B$14)+('Exhaust Gas Math'!$D$10)</f>
        <v>1.695381447629488E-2</v>
      </c>
      <c r="V1963">
        <f>('Exhaust Gas Math'!$E$10*((-0.000000001)*V1962^3+(0.000002)*V1962^2-0.0012*V1962+1.3446)*$B$18+T1963*'Exhaust Gas Math'!$D$14*$B$17)/('Exhaust Gas Math'!$E$10*((-0.000000001)*V1962^3+(0.000002)*V1962^2-0.0012*V1962+1.3446)+T1963*'Exhaust Gas Math'!$D$14)</f>
        <v>313.46308810012778</v>
      </c>
      <c r="W1963">
        <f t="shared" si="427"/>
        <v>90458.68297520245</v>
      </c>
      <c r="X1963" s="9">
        <f t="shared" si="428"/>
        <v>90457.324011716526</v>
      </c>
    </row>
    <row r="1964" spans="5:24" x14ac:dyDescent="0.2">
      <c r="E1964">
        <f t="shared" si="421"/>
        <v>0.24500000000001401</v>
      </c>
      <c r="F1964">
        <f t="shared" si="422"/>
        <v>90451.501083826355</v>
      </c>
      <c r="H1964" s="1">
        <v>0.24500000000001401</v>
      </c>
      <c r="I1964" s="1">
        <f t="shared" si="429"/>
        <v>180.00000000050386</v>
      </c>
      <c r="J1964" s="1">
        <f t="shared" si="430"/>
        <v>1</v>
      </c>
      <c r="K1964" s="1">
        <f t="shared" si="431"/>
        <v>5.6721643390202341E-3</v>
      </c>
      <c r="L1964" s="1">
        <f t="shared" si="432"/>
        <v>0.75</v>
      </c>
      <c r="M1964" s="10">
        <f t="shared" si="423"/>
        <v>6.3399999999999998E-2</v>
      </c>
      <c r="N1964" s="9">
        <f t="shared" si="424"/>
        <v>-1.7515759660148516E-10</v>
      </c>
      <c r="O1964">
        <f>((-0.0000000008)*V1964^3+(0.000003)*V1964^2-0.004*V1964+2.013)*('Exhaust Gas Math'!$E$10/(T1964+'Exhaust Gas Math'!$E$10))+(357.45*V1964^-1.004)*(T1964/(T1964+'Exhaust Gas Math'!$E$10))</f>
        <v>1.1130219795839529</v>
      </c>
      <c r="P1964">
        <f t="shared" si="433"/>
        <v>1.7073859368507673E-20</v>
      </c>
      <c r="Q1964" s="9">
        <f t="shared" si="425"/>
        <v>4.4939304812356896E-4</v>
      </c>
      <c r="R1964" s="10">
        <f t="shared" si="426"/>
        <v>4.8916234441769013E-4</v>
      </c>
      <c r="S1964">
        <f t="shared" si="434"/>
        <v>4.0438284583791247E-4</v>
      </c>
      <c r="T1964" s="9">
        <f>S1964*'Exhaust Gas Math'!$C$14</f>
        <v>4.7907943638757076E-4</v>
      </c>
      <c r="U1964" s="9">
        <f>(T1964/'Exhaust Gas Math'!$B$14)+('Exhaust Gas Math'!$D$10)</f>
        <v>1.6977681103135821E-2</v>
      </c>
      <c r="V1964">
        <f>('Exhaust Gas Math'!$E$10*((-0.000000001)*V1963^3+(0.000002)*V1963^2-0.0012*V1963+1.3446)*$B$18+T1964*'Exhaust Gas Math'!$D$14*$B$17)/('Exhaust Gas Math'!$E$10*((-0.000000001)*V1963^3+(0.000002)*V1963^2-0.0012*V1963+1.3446)+T1964*'Exhaust Gas Math'!$D$14)</f>
        <v>313.44142035326666</v>
      </c>
      <c r="W1964">
        <f t="shared" si="427"/>
        <v>90451.501083826355</v>
      </c>
      <c r="X1964" s="9">
        <f t="shared" si="428"/>
        <v>90451.501083826355</v>
      </c>
    </row>
    <row r="1965" spans="5:24" x14ac:dyDescent="0.2">
      <c r="E1965">
        <f t="shared" si="421"/>
        <v>0.245125000000014</v>
      </c>
      <c r="F1965">
        <f t="shared" si="422"/>
        <v>90466.579702515082</v>
      </c>
      <c r="H1965" s="1">
        <v>0.245125000000014</v>
      </c>
      <c r="I1965" s="1">
        <f t="shared" si="429"/>
        <v>184.50000000050386</v>
      </c>
      <c r="J1965" s="1">
        <f t="shared" si="430"/>
        <v>1</v>
      </c>
      <c r="K1965" s="1">
        <f t="shared" si="431"/>
        <v>5.3799313049011279E-3</v>
      </c>
      <c r="L1965" s="1">
        <f t="shared" si="432"/>
        <v>0.71</v>
      </c>
      <c r="M1965" s="10">
        <f t="shared" si="423"/>
        <v>6.3302279479318296E-2</v>
      </c>
      <c r="N1965" s="9">
        <f t="shared" si="424"/>
        <v>-1.5627245290235368</v>
      </c>
      <c r="O1965">
        <f>((-0.0000000008)*V1965^3+(0.000003)*V1965^2-0.004*V1965+2.013)*('Exhaust Gas Math'!$E$10/(T1965+'Exhaust Gas Math'!$E$10))+(357.45*V1965^-1.004)*(T1965/(T1965+'Exhaust Gas Math'!$E$10))</f>
        <v>1.1129462406909463</v>
      </c>
      <c r="P1965">
        <f t="shared" si="433"/>
        <v>1.3589674331668757</v>
      </c>
      <c r="Q1965" s="9">
        <f t="shared" si="425"/>
        <v>4.4870038372840534E-4</v>
      </c>
      <c r="R1965" s="10">
        <f t="shared" si="426"/>
        <v>4.8846968002252652E-4</v>
      </c>
      <c r="S1965">
        <f t="shared" si="434"/>
        <v>4.0383035915036091E-4</v>
      </c>
      <c r="T1965" s="9">
        <f>S1965*'Exhaust Gas Math'!$C$14</f>
        <v>4.7842489573727344E-4</v>
      </c>
      <c r="U1965" s="9">
        <f>(T1965/'Exhaust Gas Math'!$B$14)+('Exhaust Gas Math'!$D$10)</f>
        <v>1.6955087363049619E-2</v>
      </c>
      <c r="V1965">
        <f>('Exhaust Gas Math'!$E$10*((-0.000000001)*V1964^3+(0.000002)*V1964^2-0.0012*V1964+1.3446)*$B$18+T1965*'Exhaust Gas Math'!$D$14*$B$17)/('Exhaust Gas Math'!$E$10*((-0.000000001)*V1964^3+(0.000002)*V1964^2-0.0012*V1964+1.3446)+T1965*'Exhaust Gas Math'!$D$14)</f>
        <v>313.46220851611258</v>
      </c>
      <c r="W1965">
        <f t="shared" si="427"/>
        <v>90465.220735081923</v>
      </c>
      <c r="X1965" s="9">
        <f t="shared" si="428"/>
        <v>90466.579702515082</v>
      </c>
    </row>
    <row r="1966" spans="5:24" x14ac:dyDescent="0.2">
      <c r="E1966">
        <f t="shared" si="421"/>
        <v>0.24525000000001401</v>
      </c>
      <c r="F1966">
        <f t="shared" si="422"/>
        <v>90531.25611704422</v>
      </c>
      <c r="H1966" s="1">
        <v>0.24525000000001401</v>
      </c>
      <c r="I1966" s="1">
        <f t="shared" si="429"/>
        <v>189.00000000050386</v>
      </c>
      <c r="J1966" s="1">
        <f t="shared" si="430"/>
        <v>1</v>
      </c>
      <c r="K1966" s="1">
        <f t="shared" si="431"/>
        <v>5.0759196538214015E-3</v>
      </c>
      <c r="L1966" s="1">
        <f t="shared" si="432"/>
        <v>0.67</v>
      </c>
      <c r="M1966" s="10">
        <f t="shared" si="423"/>
        <v>6.300972039682215E-2</v>
      </c>
      <c r="N1966" s="9">
        <f t="shared" si="424"/>
        <v>-3.1158143414924071</v>
      </c>
      <c r="O1966">
        <f>((-0.0000000008)*V1966^3+(0.000003)*V1966^2-0.004*V1966+2.013)*('Exhaust Gas Math'!$E$10/(T1966+'Exhaust Gas Math'!$E$10))+(357.45*V1966^-1.004)*(T1966/(T1966+'Exhaust Gas Math'!$E$10))</f>
        <v>1.1127321631547502</v>
      </c>
      <c r="P1966">
        <f t="shared" si="433"/>
        <v>5.4013682793367153</v>
      </c>
      <c r="Q1966" s="9">
        <f t="shared" si="425"/>
        <v>4.4662666104955395E-4</v>
      </c>
      <c r="R1966" s="10">
        <f t="shared" si="426"/>
        <v>4.8639595734367507E-4</v>
      </c>
      <c r="S1966">
        <f t="shared" si="434"/>
        <v>4.0226949148158131E-4</v>
      </c>
      <c r="T1966" s="9">
        <f>S1966*'Exhaust Gas Math'!$C$14</f>
        <v>4.7657570848630323E-4</v>
      </c>
      <c r="U1966" s="9">
        <f>(T1966/'Exhaust Gas Math'!$B$14)+('Exhaust Gas Math'!$D$10)</f>
        <v>1.6891256253247403E-2</v>
      </c>
      <c r="V1966">
        <f>('Exhaust Gas Math'!$E$10*((-0.000000001)*V1965^3+(0.000002)*V1965^2-0.0012*V1965+1.3446)*$B$18+T1966*'Exhaust Gas Math'!$D$14*$B$17)/('Exhaust Gas Math'!$E$10*((-0.000000001)*V1965^3+(0.000002)*V1965^2-0.0012*V1965+1.3446)+T1966*'Exhaust Gas Math'!$D$14)</f>
        <v>313.52097595689878</v>
      </c>
      <c r="W1966">
        <f t="shared" si="427"/>
        <v>90525.85474876489</v>
      </c>
      <c r="X1966" s="9">
        <f t="shared" si="428"/>
        <v>90531.25611704422</v>
      </c>
    </row>
    <row r="1967" spans="5:24" x14ac:dyDescent="0.2">
      <c r="E1967">
        <f t="shared" si="421"/>
        <v>0.245375000000014</v>
      </c>
      <c r="F1967">
        <f t="shared" si="422"/>
        <v>90672.088092129168</v>
      </c>
      <c r="H1967" s="1">
        <v>0.245375000000014</v>
      </c>
      <c r="I1967" s="1">
        <f t="shared" si="429"/>
        <v>193.50000000050386</v>
      </c>
      <c r="J1967" s="1">
        <f t="shared" si="430"/>
        <v>1</v>
      </c>
      <c r="K1967" s="1">
        <f t="shared" si="431"/>
        <v>4.7623958367201116E-3</v>
      </c>
      <c r="L1967" s="1">
        <f t="shared" si="432"/>
        <v>0.63</v>
      </c>
      <c r="M1967" s="10">
        <f t="shared" si="423"/>
        <v>6.2524126476541333E-2</v>
      </c>
      <c r="N1967" s="9">
        <f t="shared" si="424"/>
        <v>-4.6496941224314545</v>
      </c>
      <c r="O1967">
        <f>((-0.0000000008)*V1967^3+(0.000003)*V1967^2-0.004*V1967+2.013)*('Exhaust Gas Math'!$E$10/(T1967+'Exhaust Gas Math'!$E$10))+(357.45*V1967^-1.004)*(T1967/(T1967+'Exhaust Gas Math'!$E$10))</f>
        <v>1.1123952524260017</v>
      </c>
      <c r="P1967">
        <f t="shared" si="433"/>
        <v>12.024801030917972</v>
      </c>
      <c r="Q1967" s="9">
        <f t="shared" si="425"/>
        <v>4.4318466527691565E-4</v>
      </c>
      <c r="R1967" s="10">
        <f t="shared" si="426"/>
        <v>4.8295396157103682E-4</v>
      </c>
      <c r="S1967">
        <f t="shared" si="434"/>
        <v>3.9983341181414533E-4</v>
      </c>
      <c r="T1967" s="9">
        <f>S1967*'Exhaust Gas Math'!$C$14</f>
        <v>4.7368964225950232E-4</v>
      </c>
      <c r="U1967" s="9">
        <f>(T1967/'Exhaust Gas Math'!$B$14)+('Exhaust Gas Math'!$D$10)</f>
        <v>1.6791633670340915E-2</v>
      </c>
      <c r="V1967">
        <f>('Exhaust Gas Math'!$E$10*((-0.000000001)*V1966^3+(0.000002)*V1966^2-0.0012*V1966+1.3446)*$B$18+T1967*'Exhaust Gas Math'!$D$14*$B$17)/('Exhaust Gas Math'!$E$10*((-0.000000001)*V1966^3+(0.000002)*V1966^2-0.0012*V1966+1.3446)+T1967*'Exhaust Gas Math'!$D$14)</f>
        <v>313.61350906257007</v>
      </c>
      <c r="W1967">
        <f t="shared" si="427"/>
        <v>90660.063291098253</v>
      </c>
      <c r="X1967" s="9">
        <f t="shared" si="428"/>
        <v>90672.088092129168</v>
      </c>
    </row>
    <row r="1968" spans="5:24" x14ac:dyDescent="0.2">
      <c r="E1968">
        <f t="shared" si="421"/>
        <v>0.24550000000001401</v>
      </c>
      <c r="F1968">
        <f t="shared" si="422"/>
        <v>90916.650936949649</v>
      </c>
      <c r="H1968" s="1">
        <v>0.24550000000001401</v>
      </c>
      <c r="I1968" s="1">
        <f t="shared" si="429"/>
        <v>198.00000000050386</v>
      </c>
      <c r="J1968" s="1">
        <f t="shared" si="430"/>
        <v>1</v>
      </c>
      <c r="K1968" s="1">
        <f t="shared" si="431"/>
        <v>4.4416972191132238E-3</v>
      </c>
      <c r="L1968" s="1">
        <f t="shared" si="432"/>
        <v>0.59</v>
      </c>
      <c r="M1968" s="10">
        <f t="shared" si="423"/>
        <v>6.1848491566470071E-2</v>
      </c>
      <c r="N1968" s="9">
        <f t="shared" si="424"/>
        <v>-6.154906992926616</v>
      </c>
      <c r="O1968">
        <f>((-0.0000000008)*V1968^3+(0.000003)*V1968^2-0.004*V1968+2.013)*('Exhaust Gas Math'!$E$10/(T1968+'Exhaust Gas Math'!$E$10))+(357.45*V1968^-1.004)*(T1968/(T1968+'Exhaust Gas Math'!$E$10))</f>
        <v>1.1119506787799838</v>
      </c>
      <c r="P1968">
        <f t="shared" si="433"/>
        <v>21.061947115984864</v>
      </c>
      <c r="Q1968" s="9">
        <f t="shared" si="425"/>
        <v>4.3839561745900369E-4</v>
      </c>
      <c r="R1968" s="10">
        <f t="shared" si="426"/>
        <v>4.7816491375312481E-4</v>
      </c>
      <c r="S1968">
        <f t="shared" si="434"/>
        <v>3.9665915697753497E-4</v>
      </c>
      <c r="T1968" s="9">
        <f>S1968*'Exhaust Gas Math'!$C$14</f>
        <v>4.6992904698765596E-4</v>
      </c>
      <c r="U1968" s="9">
        <f>(T1968/'Exhaust Gas Math'!$B$14)+('Exhaust Gas Math'!$D$10)</f>
        <v>1.6661823685120123E-2</v>
      </c>
      <c r="V1968">
        <f>('Exhaust Gas Math'!$E$10*((-0.000000001)*V1967^3+(0.000002)*V1967^2-0.0012*V1967+1.3446)*$B$18+T1968*'Exhaust Gas Math'!$D$14*$B$17)/('Exhaust Gas Math'!$E$10*((-0.000000001)*V1967^3+(0.000002)*V1967^2-0.0012*V1967+1.3446)+T1968*'Exhaust Gas Math'!$D$14)</f>
        <v>313.73570122889021</v>
      </c>
      <c r="W1968">
        <f t="shared" si="427"/>
        <v>90895.588989833661</v>
      </c>
      <c r="X1968" s="9">
        <f t="shared" si="428"/>
        <v>90916.650936949649</v>
      </c>
    </row>
    <row r="1969" spans="5:24" x14ac:dyDescent="0.2">
      <c r="E1969">
        <f t="shared" si="421"/>
        <v>0.245625000000014</v>
      </c>
      <c r="F1969">
        <f t="shared" si="422"/>
        <v>91308.727662539852</v>
      </c>
      <c r="H1969" s="1">
        <v>0.245625000000014</v>
      </c>
      <c r="I1969" s="1">
        <f t="shared" si="429"/>
        <v>202.50000000050386</v>
      </c>
      <c r="J1969" s="1">
        <f t="shared" si="430"/>
        <v>1</v>
      </c>
      <c r="K1969" s="1">
        <f t="shared" si="431"/>
        <v>4.1162146556947814E-3</v>
      </c>
      <c r="L1969" s="1">
        <f t="shared" si="432"/>
        <v>0.54</v>
      </c>
      <c r="M1969" s="10">
        <f t="shared" si="423"/>
        <v>6.098698118050095E-2</v>
      </c>
      <c r="N1969" s="9">
        <f t="shared" si="424"/>
        <v>-7.6221728150955723</v>
      </c>
      <c r="O1969">
        <f>((-0.0000000008)*V1969^3+(0.000003)*V1969^2-0.004*V1969+2.013)*('Exhaust Gas Math'!$E$10/(T1969+'Exhaust Gas Math'!$E$10))+(357.45*V1969^-1.004)*(T1969/(T1969+'Exhaust Gas Math'!$E$10))</f>
        <v>1.1114235866972171</v>
      </c>
      <c r="P1969">
        <f t="shared" si="433"/>
        <v>32.285476152050272</v>
      </c>
      <c r="Q1969" s="9">
        <f t="shared" si="425"/>
        <v>4.3228904366813972E-4</v>
      </c>
      <c r="R1969" s="10">
        <f t="shared" si="426"/>
        <v>4.7205833996226084E-4</v>
      </c>
      <c r="S1969">
        <f t="shared" si="434"/>
        <v>3.9295463671854285E-4</v>
      </c>
      <c r="T1969" s="9">
        <f>S1969*'Exhaust Gas Math'!$C$14</f>
        <v>4.6554023698735332E-4</v>
      </c>
      <c r="U1969" s="9">
        <f>(T1969/'Exhaust Gas Math'!$B$14)+('Exhaust Gas Math'!$D$10)</f>
        <v>1.6510328690287446E-2</v>
      </c>
      <c r="V1969">
        <f>('Exhaust Gas Math'!$E$10*((-0.000000001)*V1968^3+(0.000002)*V1968^2-0.0012*V1968+1.3446)*$B$18+T1969*'Exhaust Gas Math'!$D$14*$B$17)/('Exhaust Gas Math'!$E$10*((-0.000000001)*V1968^3+(0.000002)*V1968^2-0.0012*V1968+1.3446)+T1969*'Exhaust Gas Math'!$D$14)</f>
        <v>313.88070631703187</v>
      </c>
      <c r="W1969">
        <f t="shared" si="427"/>
        <v>91276.442186387794</v>
      </c>
      <c r="X1969" s="9">
        <f t="shared" si="428"/>
        <v>91308.727662539852</v>
      </c>
    </row>
    <row r="1970" spans="5:24" x14ac:dyDescent="0.2">
      <c r="E1970">
        <f t="shared" si="421"/>
        <v>0.24575000000001401</v>
      </c>
      <c r="F1970">
        <f t="shared" si="422"/>
        <v>91868.269651240291</v>
      </c>
      <c r="H1970" s="1">
        <v>0.24575000000001401</v>
      </c>
      <c r="I1970" s="1">
        <f t="shared" si="429"/>
        <v>207.00000000050386</v>
      </c>
      <c r="J1970" s="1">
        <f t="shared" si="430"/>
        <v>1</v>
      </c>
      <c r="K1970" s="1">
        <f t="shared" si="431"/>
        <v>3.7883746661684977E-3</v>
      </c>
      <c r="L1970" s="1">
        <f t="shared" si="432"/>
        <v>0.5</v>
      </c>
      <c r="M1970" s="10">
        <f t="shared" si="423"/>
        <v>5.9944906816644557E-2</v>
      </c>
      <c r="N1970" s="9">
        <f t="shared" si="424"/>
        <v>-9.0424454072298026</v>
      </c>
      <c r="O1970">
        <f>((-0.0000000008)*V1970^3+(0.000003)*V1970^2-0.004*V1970+2.013)*('Exhaust Gas Math'!$E$10/(T1970+'Exhaust Gas Math'!$E$10))+(357.45*V1970^-1.004)*(T1970/(T1970+'Exhaust Gas Math'!$E$10))</f>
        <v>1.1108223011616807</v>
      </c>
      <c r="P1970">
        <f t="shared" si="433"/>
        <v>45.41364757716709</v>
      </c>
      <c r="Q1970" s="9">
        <f t="shared" si="425"/>
        <v>4.2490259296238493E-4</v>
      </c>
      <c r="R1970" s="10">
        <f t="shared" si="426"/>
        <v>4.6467188925650605E-4</v>
      </c>
      <c r="S1970">
        <f t="shared" si="434"/>
        <v>3.8880560826551471E-4</v>
      </c>
      <c r="T1970" s="9">
        <f>S1970*'Exhaust Gas Math'!$C$14</f>
        <v>4.6062481034823857E-4</v>
      </c>
      <c r="U1970" s="9">
        <f>(T1970/'Exhaust Gas Math'!$B$14)+('Exhaust Gas Math'!$D$10)</f>
        <v>1.6340655696186143E-2</v>
      </c>
      <c r="V1970">
        <f>('Exhaust Gas Math'!$E$10*((-0.000000001)*V1969^3+(0.000002)*V1969^2-0.0012*V1969+1.3446)*$B$18+T1970*'Exhaust Gas Math'!$D$14*$B$17)/('Exhaust Gas Math'!$E$10*((-0.000000001)*V1969^3+(0.000002)*V1969^2-0.0012*V1969+1.3446)+T1970*'Exhaust Gas Math'!$D$14)</f>
        <v>314.04629904118218</v>
      </c>
      <c r="W1970">
        <f t="shared" si="427"/>
        <v>91822.856003663124</v>
      </c>
      <c r="X1970" s="9">
        <f t="shared" si="428"/>
        <v>91868.269651240291</v>
      </c>
    </row>
    <row r="1971" spans="5:24" x14ac:dyDescent="0.2">
      <c r="E1971">
        <f t="shared" si="421"/>
        <v>0.245875000000014</v>
      </c>
      <c r="F1971">
        <f t="shared" si="422"/>
        <v>92629.131249345257</v>
      </c>
      <c r="H1971" s="1">
        <v>0.245875000000014</v>
      </c>
      <c r="I1971" s="1">
        <f t="shared" si="429"/>
        <v>211.50000000050386</v>
      </c>
      <c r="J1971" s="1">
        <f t="shared" si="430"/>
        <v>1</v>
      </c>
      <c r="K1971" s="1">
        <f t="shared" si="431"/>
        <v>3.4606213451915504E-3</v>
      </c>
      <c r="L1971" s="1">
        <f t="shared" si="432"/>
        <v>0.46</v>
      </c>
      <c r="M1971" s="10">
        <f t="shared" si="423"/>
        <v>5.8728693209878953E-2</v>
      </c>
      <c r="N1971" s="9">
        <f t="shared" si="424"/>
        <v>-10.406968316510239</v>
      </c>
      <c r="O1971">
        <f>((-0.0000000008)*V1971^3+(0.000003)*V1971^2-0.004*V1971+2.013)*('Exhaust Gas Math'!$E$10/(T1971+'Exhaust Gas Math'!$E$10))+(357.45*V1971^-1.004)*(T1971/(T1971+'Exhaust Gas Math'!$E$10))</f>
        <v>1.1101634206712798</v>
      </c>
      <c r="P1971">
        <f t="shared" si="433"/>
        <v>60.118118832217483</v>
      </c>
      <c r="Q1971" s="9">
        <f t="shared" si="425"/>
        <v>4.1628180526658438E-4</v>
      </c>
      <c r="R1971" s="10">
        <f t="shared" si="426"/>
        <v>4.5605110156070555E-4</v>
      </c>
      <c r="S1971">
        <f t="shared" si="434"/>
        <v>3.8435063208368459E-4</v>
      </c>
      <c r="T1971" s="9">
        <f>S1971*'Exhaust Gas Math'!$C$14</f>
        <v>4.5534692207904449E-4</v>
      </c>
      <c r="U1971" s="9">
        <f>(T1971/'Exhaust Gas Math'!$B$14)+('Exhaust Gas Math'!$D$10)</f>
        <v>1.6158471082130428E-2</v>
      </c>
      <c r="V1971">
        <f>('Exhaust Gas Math'!$E$10*((-0.000000001)*V1970^3+(0.000002)*V1970^2-0.0012*V1970+1.3446)*$B$18+T1971*'Exhaust Gas Math'!$D$14*$B$17)/('Exhaust Gas Math'!$E$10*((-0.000000001)*V1970^3+(0.000002)*V1970^2-0.0012*V1970+1.3446)+T1971*'Exhaust Gas Math'!$D$14)</f>
        <v>314.22796991522836</v>
      </c>
      <c r="W1971">
        <f t="shared" si="427"/>
        <v>92569.013130513034</v>
      </c>
      <c r="X1971" s="9">
        <f t="shared" si="428"/>
        <v>92629.131249345257</v>
      </c>
    </row>
    <row r="1972" spans="5:24" x14ac:dyDescent="0.2">
      <c r="E1972">
        <f t="shared" si="421"/>
        <v>0.24600000000001401</v>
      </c>
      <c r="F1972">
        <f t="shared" si="422"/>
        <v>93653.447087746914</v>
      </c>
      <c r="H1972" s="1">
        <v>0.24600000000001401</v>
      </c>
      <c r="I1972" s="1">
        <f t="shared" si="429"/>
        <v>216.00000000050386</v>
      </c>
      <c r="J1972" s="1">
        <f t="shared" si="430"/>
        <v>1</v>
      </c>
      <c r="K1972" s="1">
        <f t="shared" si="431"/>
        <v>3.1353981412944993E-3</v>
      </c>
      <c r="L1972" s="1">
        <f t="shared" si="432"/>
        <v>0.41</v>
      </c>
      <c r="M1972" s="10">
        <f t="shared" si="423"/>
        <v>5.7345838721521908E-2</v>
      </c>
      <c r="N1972" s="9">
        <f t="shared" si="424"/>
        <v>-11.707328805451258</v>
      </c>
      <c r="O1972">
        <f>((-0.0000000008)*V1972^3+(0.000003)*V1972^2-0.004*V1972+2.013)*('Exhaust Gas Math'!$E$10/(T1972+'Exhaust Gas Math'!$E$10))+(357.45*V1972^-1.004)*(T1972/(T1972+'Exhaust Gas Math'!$E$10))</f>
        <v>1.1094812802347227</v>
      </c>
      <c r="P1972">
        <f t="shared" si="433"/>
        <v>76.033610739275545</v>
      </c>
      <c r="Q1972" s="9">
        <f t="shared" si="425"/>
        <v>4.0647983060358549E-4</v>
      </c>
      <c r="R1972" s="10">
        <f t="shared" si="426"/>
        <v>4.4624912689770666E-4</v>
      </c>
      <c r="S1972">
        <f t="shared" si="434"/>
        <v>3.798358370648015E-4</v>
      </c>
      <c r="T1972" s="9">
        <f>S1972*'Exhaust Gas Math'!$C$14</f>
        <v>4.4999816538643519E-4</v>
      </c>
      <c r="U1972" s="9">
        <f>(T1972/'Exhaust Gas Math'!$B$14)+('Exhaust Gas Math'!$D$10)</f>
        <v>1.5973840198712778E-2</v>
      </c>
      <c r="V1972">
        <f>('Exhaust Gas Math'!$E$10*((-0.000000001)*V1971^3+(0.000002)*V1971^2-0.0012*V1971+1.3446)*$B$18+T1972*'Exhaust Gas Math'!$D$14*$B$17)/('Exhaust Gas Math'!$E$10*((-0.000000001)*V1971^3+(0.000002)*V1971^2-0.0012*V1971+1.3446)+T1972*'Exhaust Gas Math'!$D$14)</f>
        <v>314.41629299076345</v>
      </c>
      <c r="W1972">
        <f t="shared" si="427"/>
        <v>93577.413477007634</v>
      </c>
      <c r="X1972" s="9">
        <f t="shared" si="428"/>
        <v>93653.447087746914</v>
      </c>
    </row>
    <row r="1973" spans="5:24" x14ac:dyDescent="0.2">
      <c r="E1973">
        <f t="shared" si="421"/>
        <v>0.246125000000014</v>
      </c>
      <c r="F1973">
        <f t="shared" si="422"/>
        <v>94961.598401177151</v>
      </c>
      <c r="H1973" s="1">
        <v>0.246125000000014</v>
      </c>
      <c r="I1973" s="1">
        <f t="shared" si="429"/>
        <v>220.50000000050386</v>
      </c>
      <c r="J1973" s="1">
        <f t="shared" si="430"/>
        <v>1</v>
      </c>
      <c r="K1973" s="1">
        <f t="shared" si="431"/>
        <v>2.815129640618229E-3</v>
      </c>
      <c r="L1973" s="1">
        <f t="shared" si="432"/>
        <v>0.37</v>
      </c>
      <c r="M1973" s="10">
        <f t="shared" si="423"/>
        <v>5.5804869109339919E-2</v>
      </c>
      <c r="N1973" s="9">
        <f t="shared" si="424"/>
        <v>-12.935509719224795</v>
      </c>
      <c r="O1973">
        <f>((-0.0000000008)*V1973^3+(0.000003)*V1973^2-0.004*V1973+2.013)*('Exhaust Gas Math'!$E$10/(T1973+'Exhaust Gas Math'!$E$10))+(357.45*V1973^-1.004)*(T1973/(T1973+'Exhaust Gas Math'!$E$10))</f>
        <v>1.1087800825318914</v>
      </c>
      <c r="P1973">
        <f t="shared" si="433"/>
        <v>92.764650675157554</v>
      </c>
      <c r="Q1973" s="9">
        <f t="shared" si="425"/>
        <v>3.9555710140667287E-4</v>
      </c>
      <c r="R1973" s="10">
        <f t="shared" si="426"/>
        <v>4.3532639770079405E-4</v>
      </c>
      <c r="S1973">
        <f t="shared" si="434"/>
        <v>3.7529565262971437E-4</v>
      </c>
      <c r="T1973" s="9">
        <f>S1973*'Exhaust Gas Math'!$C$14</f>
        <v>4.4461932940799458E-4</v>
      </c>
      <c r="U1973" s="9">
        <f>(T1973/'Exhaust Gas Math'!$B$14)+('Exhaust Gas Math'!$D$10)</f>
        <v>1.5788171024448346E-2</v>
      </c>
      <c r="V1973">
        <f>('Exhaust Gas Math'!$E$10*((-0.000000001)*V1972^3+(0.000002)*V1972^2-0.0012*V1972+1.3446)*$B$18+T1973*'Exhaust Gas Math'!$D$14*$B$17)/('Exhaust Gas Math'!$E$10*((-0.000000001)*V1972^3+(0.000002)*V1972^2-0.0012*V1972+1.3446)+T1973*'Exhaust Gas Math'!$D$14)</f>
        <v>314.61013183429765</v>
      </c>
      <c r="W1973">
        <f t="shared" si="427"/>
        <v>94868.833750501988</v>
      </c>
      <c r="X1973" s="9">
        <f t="shared" si="428"/>
        <v>94961.598401177151</v>
      </c>
    </row>
    <row r="1974" spans="5:24" x14ac:dyDescent="0.2">
      <c r="E1974">
        <f t="shared" si="421"/>
        <v>0.24625000000001401</v>
      </c>
      <c r="F1974">
        <f t="shared" si="422"/>
        <v>96600.065575624816</v>
      </c>
      <c r="H1974" s="1">
        <v>0.24625000000001401</v>
      </c>
      <c r="I1974" s="1">
        <f t="shared" si="429"/>
        <v>225.00000000050386</v>
      </c>
      <c r="J1974" s="1">
        <f t="shared" si="430"/>
        <v>1</v>
      </c>
      <c r="K1974" s="1">
        <f t="shared" si="431"/>
        <v>2.5022034912727045E-3</v>
      </c>
      <c r="L1974" s="1">
        <f t="shared" si="432"/>
        <v>0.33</v>
      </c>
      <c r="M1974" s="10">
        <f t="shared" si="423"/>
        <v>5.4115284963415861E-2</v>
      </c>
      <c r="N1974" s="9">
        <f t="shared" si="424"/>
        <v>-14.083938914086238</v>
      </c>
      <c r="O1974">
        <f>((-0.0000000008)*V1974^3+(0.000003)*V1974^2-0.004*V1974+2.013)*('Exhaust Gas Math'!$E$10/(T1974+'Exhaust Gas Math'!$E$10))+(357.45*V1974^-1.004)*(T1974/(T1974+'Exhaust Gas Math'!$E$10))</f>
        <v>1.1080791690385514</v>
      </c>
      <c r="P1974">
        <f t="shared" si="433"/>
        <v>109.89781565574887</v>
      </c>
      <c r="Q1974" s="9">
        <f t="shared" si="425"/>
        <v>3.8358095993351723E-4</v>
      </c>
      <c r="R1974" s="10">
        <f t="shared" si="426"/>
        <v>4.2335025622763835E-4</v>
      </c>
      <c r="S1974">
        <f t="shared" si="434"/>
        <v>3.7085577027647619E-4</v>
      </c>
      <c r="T1974" s="9">
        <f>S1974*'Exhaust Gas Math'!$C$14</f>
        <v>4.3935932306175839E-4</v>
      </c>
      <c r="U1974" s="9">
        <f>(T1974/'Exhaust Gas Math'!$B$14)+('Exhaust Gas Math'!$D$10)</f>
        <v>1.5606603666966944E-2</v>
      </c>
      <c r="V1974">
        <f>('Exhaust Gas Math'!$E$10*((-0.000000001)*V1973^3+(0.000002)*V1973^2-0.0012*V1973+1.3446)*$B$18+T1974*'Exhaust Gas Math'!$D$14*$B$17)/('Exhaust Gas Math'!$E$10*((-0.000000001)*V1973^3+(0.000002)*V1973^2-0.0012*V1973+1.3446)+T1974*'Exhaust Gas Math'!$D$14)</f>
        <v>314.80415008702715</v>
      </c>
      <c r="W1974">
        <f t="shared" si="427"/>
        <v>96490.167759969074</v>
      </c>
      <c r="X1974" s="9">
        <f t="shared" si="428"/>
        <v>96600.065575624816</v>
      </c>
    </row>
    <row r="1975" spans="5:24" x14ac:dyDescent="0.2">
      <c r="E1975">
        <f t="shared" si="421"/>
        <v>0.246375000000014</v>
      </c>
      <c r="F1975">
        <f t="shared" si="422"/>
        <v>98621.39010981984</v>
      </c>
      <c r="H1975" s="1">
        <v>0.246375000000014</v>
      </c>
      <c r="I1975" s="1">
        <f t="shared" si="429"/>
        <v>229.50000000050386</v>
      </c>
      <c r="J1975" s="1">
        <f t="shared" si="430"/>
        <v>1</v>
      </c>
      <c r="K1975" s="1">
        <f t="shared" si="431"/>
        <v>2.1989526030741051E-3</v>
      </c>
      <c r="L1975" s="1">
        <f t="shared" si="432"/>
        <v>0.28999999999999998</v>
      </c>
      <c r="M1975" s="10">
        <f t="shared" si="423"/>
        <v>5.2287503131854984E-2</v>
      </c>
      <c r="N1975" s="9">
        <f t="shared" si="424"/>
        <v>-15.145535942156613</v>
      </c>
      <c r="O1975">
        <f>((-0.0000000008)*V1975^3+(0.000003)*V1975^2-0.004*V1975+2.013)*('Exhaust Gas Math'!$E$10/(T1975+'Exhaust Gas Math'!$E$10))+(357.45*V1975^-1.004)*(T1975/(T1975+'Exhaust Gas Math'!$E$10))</f>
        <v>1.1073984379559971</v>
      </c>
      <c r="P1975">
        <f t="shared" si="433"/>
        <v>127.01154613804877</v>
      </c>
      <c r="Q1975" s="9">
        <f t="shared" si="425"/>
        <v>3.7062524307878499E-4</v>
      </c>
      <c r="R1975" s="10">
        <f t="shared" si="426"/>
        <v>4.1039453937290616E-4</v>
      </c>
      <c r="S1975">
        <f t="shared" si="434"/>
        <v>3.6663491899071416E-4</v>
      </c>
      <c r="T1975" s="9">
        <f>S1975*'Exhaust Gas Math'!$C$14</f>
        <v>4.3435880665540928E-4</v>
      </c>
      <c r="U1975" s="9">
        <f>(T1975/'Exhaust Gas Math'!$B$14)+('Exhaust Gas Math'!$D$10)</f>
        <v>1.5433993504510985E-2</v>
      </c>
      <c r="V1975">
        <f>('Exhaust Gas Math'!$E$10*((-0.000000001)*V1974^3+(0.000002)*V1974^2-0.0012*V1974+1.3446)*$B$18+T1975*'Exhaust Gas Math'!$D$14*$B$17)/('Exhaust Gas Math'!$E$10*((-0.000000001)*V1974^3+(0.000002)*V1974^2-0.0012*V1974+1.3446)+T1975*'Exhaust Gas Math'!$D$14)</f>
        <v>314.99282900082648</v>
      </c>
      <c r="W1975">
        <f t="shared" si="427"/>
        <v>98494.378563681792</v>
      </c>
      <c r="X1975" s="9">
        <f t="shared" si="428"/>
        <v>98621.39010981984</v>
      </c>
    </row>
    <row r="1976" spans="5:24" x14ac:dyDescent="0.2">
      <c r="E1976">
        <f t="shared" si="421"/>
        <v>0.24650000000001401</v>
      </c>
      <c r="F1976">
        <f t="shared" si="422"/>
        <v>101085.43342514672</v>
      </c>
      <c r="H1976" s="1">
        <v>0.24650000000001401</v>
      </c>
      <c r="I1976" s="1">
        <f t="shared" si="429"/>
        <v>234.00000000050386</v>
      </c>
      <c r="J1976" s="1">
        <f t="shared" si="430"/>
        <v>1</v>
      </c>
      <c r="K1976" s="1">
        <f t="shared" si="431"/>
        <v>1.9076377553639034E-3</v>
      </c>
      <c r="L1976" s="1">
        <f t="shared" si="432"/>
        <v>0.25</v>
      </c>
      <c r="M1976" s="10">
        <f t="shared" si="423"/>
        <v>5.0332792497445364E-2</v>
      </c>
      <c r="N1976" s="9">
        <f t="shared" si="424"/>
        <v>-16.113755704742555</v>
      </c>
      <c r="O1976">
        <f>((-0.0000000008)*V1976^3+(0.000003)*V1976^2-0.004*V1976+2.013)*('Exhaust Gas Math'!$E$10/(T1976+'Exhaust Gas Math'!$E$10))+(357.45*V1976^-1.004)*(T1976/(T1976+'Exhaust Gas Math'!$E$10))</f>
        <v>1.1067580373758761</v>
      </c>
      <c r="P1976">
        <f t="shared" si="433"/>
        <v>143.68659035636932</v>
      </c>
      <c r="Q1976" s="9">
        <f t="shared" si="425"/>
        <v>3.5676982714508002E-4</v>
      </c>
      <c r="R1976" s="10">
        <f t="shared" si="426"/>
        <v>3.9653912343920114E-4</v>
      </c>
      <c r="S1976">
        <f t="shared" si="434"/>
        <v>3.627435700040694E-4</v>
      </c>
      <c r="T1976" s="9">
        <f>S1976*'Exhaust Gas Math'!$C$14</f>
        <v>4.297486573909265E-4</v>
      </c>
      <c r="U1976" s="9">
        <f>(T1976/'Exhaust Gas Math'!$B$14)+('Exhaust Gas Math'!$D$10)</f>
        <v>1.5274858217507783E-2</v>
      </c>
      <c r="V1976">
        <f>('Exhaust Gas Math'!$E$10*((-0.000000001)*V1975^3+(0.000002)*V1975^2-0.0012*V1975+1.3446)*$B$18+T1976*'Exhaust Gas Math'!$D$14*$B$17)/('Exhaust Gas Math'!$E$10*((-0.000000001)*V1975^3+(0.000002)*V1975^2-0.0012*V1975+1.3446)+T1976*'Exhaust Gas Math'!$D$14)</f>
        <v>315.17055224364236</v>
      </c>
      <c r="W1976">
        <f t="shared" si="427"/>
        <v>100941.74683479035</v>
      </c>
      <c r="X1976" s="9">
        <f t="shared" si="428"/>
        <v>101085.43342514672</v>
      </c>
    </row>
    <row r="1977" spans="5:24" x14ac:dyDescent="0.2">
      <c r="E1977">
        <f t="shared" si="421"/>
        <v>0.246625000000014</v>
      </c>
      <c r="F1977">
        <f t="shared" si="422"/>
        <v>104017.17947890956</v>
      </c>
      <c r="H1977" s="1">
        <v>0.246625000000014</v>
      </c>
      <c r="I1977" s="1">
        <f t="shared" si="429"/>
        <v>238.50000000050386</v>
      </c>
      <c r="J1977" s="1">
        <f t="shared" si="430"/>
        <v>1</v>
      </c>
      <c r="K1977" s="1">
        <f t="shared" si="431"/>
        <v>1.6304307425710515E-3</v>
      </c>
      <c r="L1977" s="1">
        <f t="shared" si="432"/>
        <v>0.22</v>
      </c>
      <c r="M1977" s="10">
        <f t="shared" si="423"/>
        <v>4.8263204501257442E-2</v>
      </c>
      <c r="N1977" s="9">
        <f t="shared" si="424"/>
        <v>-16.982628805040889</v>
      </c>
      <c r="O1977">
        <f>((-0.0000000008)*V1977^3+(0.000003)*V1977^2-0.004*V1977+2.013)*('Exhaust Gas Math'!$E$10/(T1977+'Exhaust Gas Math'!$E$10))+(357.45*V1977^-1.004)*(T1977/(T1977+'Exhaust Gas Math'!$E$10))</f>
        <v>1.1061498897497732</v>
      </c>
      <c r="P1977">
        <f t="shared" si="433"/>
        <v>159.51216849225028</v>
      </c>
      <c r="Q1977" s="9">
        <f t="shared" si="425"/>
        <v>3.4210013537904155E-4</v>
      </c>
      <c r="R1977" s="10">
        <f t="shared" si="426"/>
        <v>3.8186943167316267E-4</v>
      </c>
      <c r="S1977">
        <f t="shared" si="434"/>
        <v>3.5911793338616149E-4</v>
      </c>
      <c r="T1977" s="9">
        <f>S1977*'Exhaust Gas Math'!$C$14</f>
        <v>4.2545330222111376E-4</v>
      </c>
      <c r="U1977" s="9">
        <f>(T1977/'Exhaust Gas Math'!$B$14)+('Exhaust Gas Math'!$D$10)</f>
        <v>1.5126589140192879E-2</v>
      </c>
      <c r="V1977">
        <f>('Exhaust Gas Math'!$E$10*((-0.000000001)*V1976^3+(0.000002)*V1976^2-0.0012*V1976+1.3446)*$B$18+T1977*'Exhaust Gas Math'!$D$14*$B$17)/('Exhaust Gas Math'!$E$10*((-0.000000001)*V1976^3+(0.000002)*V1976^2-0.0012*V1976+1.3446)+T1977*'Exhaust Gas Math'!$D$14)</f>
        <v>315.33952559140766</v>
      </c>
      <c r="W1977">
        <f t="shared" si="427"/>
        <v>103857.66731041731</v>
      </c>
      <c r="X1977" s="9">
        <f t="shared" si="428"/>
        <v>104017.17947890956</v>
      </c>
    </row>
    <row r="1978" spans="5:24" x14ac:dyDescent="0.2">
      <c r="E1978">
        <f t="shared" si="421"/>
        <v>0.24675000000001401</v>
      </c>
      <c r="F1978">
        <f t="shared" si="422"/>
        <v>107533.77445577165</v>
      </c>
      <c r="H1978" s="1">
        <v>0.24675000000001401</v>
      </c>
      <c r="I1978" s="1">
        <f t="shared" si="429"/>
        <v>243.00000000050386</v>
      </c>
      <c r="J1978" s="1">
        <f t="shared" si="430"/>
        <v>1</v>
      </c>
      <c r="K1978" s="1">
        <f t="shared" si="431"/>
        <v>1.36939818316963E-3</v>
      </c>
      <c r="L1978" s="1">
        <f t="shared" si="432"/>
        <v>0.18</v>
      </c>
      <c r="M1978" s="10">
        <f t="shared" si="423"/>
        <v>4.6091498841494868E-2</v>
      </c>
      <c r="N1978" s="9">
        <f t="shared" si="424"/>
        <v>-17.746798351459013</v>
      </c>
      <c r="O1978">
        <f>((-0.0000000008)*V1978^3+(0.000003)*V1978^2-0.004*V1978+2.013)*('Exhaust Gas Math'!$E$10/(T1978+'Exhaust Gas Math'!$E$10))+(357.45*V1978^-1.004)*(T1978/(T1978+'Exhaust Gas Math'!$E$10))</f>
        <v>1.105618875041158</v>
      </c>
      <c r="P1978">
        <f t="shared" si="433"/>
        <v>174.10669757114769</v>
      </c>
      <c r="Q1978" s="9">
        <f t="shared" si="425"/>
        <v>3.267066113085698E-4</v>
      </c>
      <c r="R1978" s="10">
        <f t="shared" si="426"/>
        <v>3.6647590760269092E-4</v>
      </c>
      <c r="S1978">
        <f t="shared" si="434"/>
        <v>3.5600513376347393E-4</v>
      </c>
      <c r="T1978" s="9">
        <f>S1978*'Exhaust Gas Math'!$C$14</f>
        <v>4.2176551401700599E-4</v>
      </c>
      <c r="U1978" s="9">
        <f>(T1978/'Exhaust Gas Math'!$B$14)+('Exhaust Gas Math'!$D$10)</f>
        <v>1.4999292343364858E-2</v>
      </c>
      <c r="V1978">
        <f>('Exhaust Gas Math'!$E$10*((-0.000000001)*V1977^3+(0.000002)*V1977^2-0.0012*V1977+1.3446)*$B$18+T1978*'Exhaust Gas Math'!$D$14*$B$17)/('Exhaust Gas Math'!$E$10*((-0.000000001)*V1977^3+(0.000002)*V1977^2-0.0012*V1977+1.3446)+T1978*'Exhaust Gas Math'!$D$14)</f>
        <v>315.48722656143599</v>
      </c>
      <c r="W1978">
        <f t="shared" si="427"/>
        <v>107359.66775820051</v>
      </c>
      <c r="X1978" s="9">
        <f t="shared" si="428"/>
        <v>107533.77445577165</v>
      </c>
    </row>
    <row r="1979" spans="5:24" x14ac:dyDescent="0.2">
      <c r="E1979">
        <f t="shared" si="421"/>
        <v>0.246875000000014</v>
      </c>
      <c r="F1979">
        <f t="shared" si="422"/>
        <v>111674.71588885361</v>
      </c>
      <c r="H1979" s="1">
        <v>0.246875000000014</v>
      </c>
      <c r="I1979" s="1">
        <f t="shared" si="429"/>
        <v>247.50000000050386</v>
      </c>
      <c r="J1979" s="1">
        <f t="shared" si="430"/>
        <v>1</v>
      </c>
      <c r="K1979" s="1">
        <f t="shared" si="431"/>
        <v>1.1264861127384712E-3</v>
      </c>
      <c r="L1979" s="1">
        <f t="shared" si="432"/>
        <v>0.15</v>
      </c>
      <c r="M1979" s="10">
        <f t="shared" si="423"/>
        <v>4.3831064805715497E-2</v>
      </c>
      <c r="N1979" s="9">
        <f t="shared" si="424"/>
        <v>-18.401552984631103</v>
      </c>
      <c r="O1979">
        <f>((-0.0000000008)*V1979^3+(0.000003)*V1979^2-0.004*V1979+2.013)*('Exhaust Gas Math'!$E$10/(T1979+'Exhaust Gas Math'!$E$10))+(357.45*V1979^-1.004)*(T1979/(T1979+'Exhaust Gas Math'!$E$10))</f>
        <v>1.1051513286847299</v>
      </c>
      <c r="P1979">
        <f t="shared" si="433"/>
        <v>187.11159786015585</v>
      </c>
      <c r="Q1979" s="9">
        <f t="shared" si="425"/>
        <v>3.1068416112842547E-4</v>
      </c>
      <c r="R1979" s="10">
        <f t="shared" si="426"/>
        <v>3.5045345742254659E-4</v>
      </c>
      <c r="S1979">
        <f t="shared" si="434"/>
        <v>3.5330515222973738E-4</v>
      </c>
      <c r="T1979" s="9">
        <f>S1979*'Exhaust Gas Math'!$C$14</f>
        <v>4.1856679862946496E-4</v>
      </c>
      <c r="U1979" s="9">
        <f>(T1979/'Exhaust Gas Math'!$B$14)+('Exhaust Gas Math'!$D$10)</f>
        <v>1.4888877590601965E-2</v>
      </c>
      <c r="V1979">
        <f>('Exhaust Gas Math'!$E$10*((-0.000000001)*V1978^3+(0.000002)*V1978^2-0.0012*V1978+1.3446)*$B$18+T1979*'Exhaust Gas Math'!$D$14*$B$17)/('Exhaust Gas Math'!$E$10*((-0.000000001)*V1978^3+(0.000002)*V1978^2-0.0012*V1978+1.3446)+T1979*'Exhaust Gas Math'!$D$14)</f>
        <v>315.6173978197545</v>
      </c>
      <c r="W1979">
        <f t="shared" si="427"/>
        <v>111487.60429099345</v>
      </c>
      <c r="X1979" s="9">
        <f t="shared" si="428"/>
        <v>111674.71588885361</v>
      </c>
    </row>
    <row r="1980" spans="5:24" x14ac:dyDescent="0.2">
      <c r="E1980">
        <f t="shared" si="421"/>
        <v>0.24700000000001399</v>
      </c>
      <c r="F1980">
        <f t="shared" si="422"/>
        <v>101325</v>
      </c>
      <c r="H1980" s="1">
        <v>0.24700000000001399</v>
      </c>
      <c r="I1980" s="1">
        <f t="shared" si="429"/>
        <v>252.00000000050386</v>
      </c>
      <c r="J1980" s="1">
        <f t="shared" si="430"/>
        <v>0</v>
      </c>
      <c r="K1980" s="1">
        <f t="shared" si="431"/>
        <v>9.0350547598373136E-4</v>
      </c>
      <c r="L1980" s="1">
        <f t="shared" si="432"/>
        <v>0</v>
      </c>
      <c r="M1980" s="10">
        <f t="shared" si="423"/>
        <v>4.1495838721420493E-2</v>
      </c>
      <c r="N1980" s="9">
        <f t="shared" si="424"/>
        <v>-18.942855924515634</v>
      </c>
      <c r="O1980">
        <f>((-0.0000000008)*V1980^3+(0.000003)*V1980^2-0.004*V1980+2.013)*('Exhaust Gas Math'!$E$10/(T1980+'Exhaust Gas Math'!$E$10))+(357.45*V1980^-1.004)*(T1980/(T1980+'Exhaust Gas Math'!$E$10))</f>
        <v>0.17819999999999947</v>
      </c>
      <c r="P1980">
        <f t="shared" si="433"/>
        <v>0</v>
      </c>
      <c r="Q1980" s="9">
        <f t="shared" si="425"/>
        <v>0</v>
      </c>
      <c r="R1980" s="10">
        <f t="shared" si="426"/>
        <v>3.9769296294121147E-5</v>
      </c>
      <c r="S1980">
        <f t="shared" si="434"/>
        <v>0</v>
      </c>
      <c r="T1980" s="9">
        <f>S1980*'Exhaust Gas Math'!$C$14</f>
        <v>0</v>
      </c>
      <c r="U1980" s="9">
        <f>(T1980/'Exhaust Gas Math'!$B$14)+('Exhaust Gas Math'!$D$10)</f>
        <v>4.4059320573952224E-4</v>
      </c>
      <c r="V1980">
        <f>('Exhaust Gas Math'!$E$10*((-0.000000001)*V1979^3+(0.000002)*V1979^2-0.0012*V1979+1.3446)*$B$18+T1980*'Exhaust Gas Math'!$D$14*$B$17)/('Exhaust Gas Math'!$E$10*((-0.000000001)*V1979^3+(0.000002)*V1979^2-0.0012*V1979+1.3446)+T1980*'Exhaust Gas Math'!$D$14)</f>
        <v>1100</v>
      </c>
      <c r="W1980">
        <f t="shared" si="427"/>
        <v>101325</v>
      </c>
      <c r="X1980" s="9">
        <f t="shared" si="428"/>
        <v>101325</v>
      </c>
    </row>
    <row r="1981" spans="5:24" x14ac:dyDescent="0.2">
      <c r="E1981">
        <f t="shared" si="421"/>
        <v>0.247125000000014</v>
      </c>
      <c r="F1981">
        <f t="shared" si="422"/>
        <v>101325</v>
      </c>
      <c r="H1981" s="1">
        <v>0.247125000000014</v>
      </c>
      <c r="I1981" s="1">
        <f t="shared" si="429"/>
        <v>256.50000000050386</v>
      </c>
      <c r="J1981" s="1">
        <f t="shared" si="430"/>
        <v>0</v>
      </c>
      <c r="K1981" s="1">
        <f t="shared" si="431"/>
        <v>7.0211862588356226E-4</v>
      </c>
      <c r="L1981" s="1">
        <f t="shared" si="432"/>
        <v>0</v>
      </c>
      <c r="M1981" s="10">
        <f t="shared" si="423"/>
        <v>3.9100218033961007E-2</v>
      </c>
      <c r="N1981" s="9">
        <f t="shared" si="424"/>
        <v>-19.367369858486736</v>
      </c>
      <c r="O1981">
        <f>((-0.0000000008)*V1981^3+(0.000003)*V1981^2-0.004*V1981+2.013)*('Exhaust Gas Math'!$E$10/(T1981+'Exhaust Gas Math'!$E$10))+(357.45*V1981^-1.004)*(T1981/(T1981+'Exhaust Gas Math'!$E$10))</f>
        <v>0.17819999999999947</v>
      </c>
      <c r="P1981">
        <f t="shared" si="433"/>
        <v>0</v>
      </c>
      <c r="Q1981" s="9">
        <f t="shared" si="425"/>
        <v>0</v>
      </c>
      <c r="R1981" s="10">
        <f t="shared" si="426"/>
        <v>3.9769296294121147E-5</v>
      </c>
      <c r="S1981">
        <f t="shared" si="434"/>
        <v>0</v>
      </c>
      <c r="T1981" s="9">
        <f>S1981*'Exhaust Gas Math'!$C$14</f>
        <v>0</v>
      </c>
      <c r="U1981" s="9">
        <f>(T1981/'Exhaust Gas Math'!$B$14)+('Exhaust Gas Math'!$D$10)</f>
        <v>4.4059320573952224E-4</v>
      </c>
      <c r="V1981">
        <f>('Exhaust Gas Math'!$E$10*((-0.000000001)*V1980^3+(0.000002)*V1980^2-0.0012*V1980+1.3446)*$B$18+T1981*'Exhaust Gas Math'!$D$14*$B$17)/('Exhaust Gas Math'!$E$10*((-0.000000001)*V1980^3+(0.000002)*V1980^2-0.0012*V1980+1.3446)+T1981*'Exhaust Gas Math'!$D$14)</f>
        <v>1100</v>
      </c>
      <c r="W1981">
        <f t="shared" si="427"/>
        <v>101325</v>
      </c>
      <c r="X1981" s="9">
        <f t="shared" si="428"/>
        <v>101325</v>
      </c>
    </row>
    <row r="1982" spans="5:24" x14ac:dyDescent="0.2">
      <c r="E1982">
        <f t="shared" si="421"/>
        <v>0.24725000000001399</v>
      </c>
      <c r="F1982">
        <f t="shared" si="422"/>
        <v>101325</v>
      </c>
      <c r="H1982" s="1">
        <v>0.24725000000001399</v>
      </c>
      <c r="I1982" s="1">
        <f t="shared" si="429"/>
        <v>261.00000000050386</v>
      </c>
      <c r="J1982" s="1">
        <f t="shared" si="430"/>
        <v>0</v>
      </c>
      <c r="K1982" s="1">
        <f t="shared" si="431"/>
        <v>5.238269306056054E-4</v>
      </c>
      <c r="L1982" s="1">
        <f t="shared" si="432"/>
        <v>0</v>
      </c>
      <c r="M1982" s="10">
        <f t="shared" si="423"/>
        <v>3.6658972541499954E-2</v>
      </c>
      <c r="N1982" s="9">
        <f t="shared" si="424"/>
        <v>-19.672477516976265</v>
      </c>
      <c r="O1982">
        <f>((-0.0000000008)*V1982^3+(0.000003)*V1982^2-0.004*V1982+2.013)*('Exhaust Gas Math'!$E$10/(T1982+'Exhaust Gas Math'!$E$10))+(357.45*V1982^-1.004)*(T1982/(T1982+'Exhaust Gas Math'!$E$10))</f>
        <v>0.17819999999999947</v>
      </c>
      <c r="P1982">
        <f t="shared" si="433"/>
        <v>0</v>
      </c>
      <c r="Q1982" s="9">
        <f t="shared" si="425"/>
        <v>0</v>
      </c>
      <c r="R1982" s="10">
        <f t="shared" si="426"/>
        <v>3.9769296294121147E-5</v>
      </c>
      <c r="S1982">
        <f t="shared" si="434"/>
        <v>0</v>
      </c>
      <c r="T1982" s="9">
        <f>S1982*'Exhaust Gas Math'!$C$14</f>
        <v>0</v>
      </c>
      <c r="U1982" s="9">
        <f>(T1982/'Exhaust Gas Math'!$B$14)+('Exhaust Gas Math'!$D$10)</f>
        <v>4.4059320573952224E-4</v>
      </c>
      <c r="V1982">
        <f>('Exhaust Gas Math'!$E$10*((-0.000000001)*V1981^3+(0.000002)*V1981^2-0.0012*V1981+1.3446)*$B$18+T1982*'Exhaust Gas Math'!$D$14*$B$17)/('Exhaust Gas Math'!$E$10*((-0.000000001)*V1981^3+(0.000002)*V1981^2-0.0012*V1981+1.3446)+T1982*'Exhaust Gas Math'!$D$14)</f>
        <v>1100</v>
      </c>
      <c r="W1982">
        <f t="shared" si="427"/>
        <v>101325</v>
      </c>
      <c r="X1982" s="9">
        <f t="shared" si="428"/>
        <v>101325</v>
      </c>
    </row>
    <row r="1983" spans="5:24" x14ac:dyDescent="0.2">
      <c r="E1983">
        <f t="shared" si="421"/>
        <v>0.247375000000014</v>
      </c>
      <c r="F1983">
        <f t="shared" si="422"/>
        <v>101325</v>
      </c>
      <c r="H1983" s="1">
        <v>0.247375000000014</v>
      </c>
      <c r="I1983" s="1">
        <f t="shared" si="429"/>
        <v>265.50000000050386</v>
      </c>
      <c r="J1983" s="1">
        <f t="shared" si="430"/>
        <v>0</v>
      </c>
      <c r="K1983" s="1">
        <f t="shared" si="431"/>
        <v>3.6995958058960677E-4</v>
      </c>
      <c r="L1983" s="1">
        <f t="shared" si="432"/>
        <v>0</v>
      </c>
      <c r="M1983" s="10">
        <f t="shared" si="423"/>
        <v>3.418715333429484E-2</v>
      </c>
      <c r="N1983" s="9">
        <f t="shared" si="424"/>
        <v>-19.856297809811043</v>
      </c>
      <c r="O1983">
        <f>((-0.0000000008)*V1983^3+(0.000003)*V1983^2-0.004*V1983+2.013)*('Exhaust Gas Math'!$E$10/(T1983+'Exhaust Gas Math'!$E$10))+(357.45*V1983^-1.004)*(T1983/(T1983+'Exhaust Gas Math'!$E$10))</f>
        <v>0.17819999999999947</v>
      </c>
      <c r="P1983">
        <f t="shared" si="433"/>
        <v>0</v>
      </c>
      <c r="Q1983" s="9">
        <f t="shared" si="425"/>
        <v>0</v>
      </c>
      <c r="R1983" s="10">
        <f t="shared" si="426"/>
        <v>3.9769296294121147E-5</v>
      </c>
      <c r="S1983">
        <f t="shared" si="434"/>
        <v>0</v>
      </c>
      <c r="T1983" s="9">
        <f>S1983*'Exhaust Gas Math'!$C$14</f>
        <v>0</v>
      </c>
      <c r="U1983" s="9">
        <f>(T1983/'Exhaust Gas Math'!$B$14)+('Exhaust Gas Math'!$D$10)</f>
        <v>4.4059320573952224E-4</v>
      </c>
      <c r="V1983">
        <f>('Exhaust Gas Math'!$E$10*((-0.000000001)*V1982^3+(0.000002)*V1982^2-0.0012*V1982+1.3446)*$B$18+T1983*'Exhaust Gas Math'!$D$14*$B$17)/('Exhaust Gas Math'!$E$10*((-0.000000001)*V1982^3+(0.000002)*V1982^2-0.0012*V1982+1.3446)+T1983*'Exhaust Gas Math'!$D$14)</f>
        <v>1100</v>
      </c>
      <c r="W1983">
        <f t="shared" si="427"/>
        <v>101325</v>
      </c>
      <c r="X1983" s="9">
        <f t="shared" si="428"/>
        <v>101325</v>
      </c>
    </row>
    <row r="1984" spans="5:24" x14ac:dyDescent="0.2">
      <c r="E1984">
        <f t="shared" si="421"/>
        <v>0.24750000000001399</v>
      </c>
      <c r="F1984">
        <f t="shared" si="422"/>
        <v>101325</v>
      </c>
      <c r="H1984" s="1">
        <v>0.24750000000001399</v>
      </c>
      <c r="I1984" s="1">
        <f t="shared" si="429"/>
        <v>270.00000000050386</v>
      </c>
      <c r="J1984" s="1">
        <f t="shared" si="430"/>
        <v>0</v>
      </c>
      <c r="K1984" s="1">
        <f t="shared" si="431"/>
        <v>2.416636792399794E-4</v>
      </c>
      <c r="L1984" s="1">
        <f t="shared" si="432"/>
        <v>0</v>
      </c>
      <c r="M1984" s="10">
        <f t="shared" si="423"/>
        <v>3.1699999999721395E-2</v>
      </c>
      <c r="N1984" s="9">
        <f t="shared" si="424"/>
        <v>-19.917697423759289</v>
      </c>
      <c r="O1984">
        <f>((-0.0000000008)*V1984^3+(0.000003)*V1984^2-0.004*V1984+2.013)*('Exhaust Gas Math'!$E$10/(T1984+'Exhaust Gas Math'!$E$10))+(357.45*V1984^-1.004)*(T1984/(T1984+'Exhaust Gas Math'!$E$10))</f>
        <v>0.17819999999999947</v>
      </c>
      <c r="P1984">
        <f t="shared" si="433"/>
        <v>0</v>
      </c>
      <c r="Q1984" s="9">
        <f t="shared" si="425"/>
        <v>0</v>
      </c>
      <c r="R1984" s="10">
        <f t="shared" si="426"/>
        <v>3.9769296294121147E-5</v>
      </c>
      <c r="S1984">
        <f t="shared" si="434"/>
        <v>0</v>
      </c>
      <c r="T1984" s="9">
        <f>S1984*'Exhaust Gas Math'!$C$14</f>
        <v>0</v>
      </c>
      <c r="U1984" s="9">
        <f>(T1984/'Exhaust Gas Math'!$B$14)+('Exhaust Gas Math'!$D$10)</f>
        <v>4.4059320573952224E-4</v>
      </c>
      <c r="V1984">
        <f>('Exhaust Gas Math'!$E$10*((-0.000000001)*V1983^3+(0.000002)*V1983^2-0.0012*V1983+1.3446)*$B$18+T1984*'Exhaust Gas Math'!$D$14*$B$17)/('Exhaust Gas Math'!$E$10*((-0.000000001)*V1983^3+(0.000002)*V1983^2-0.0012*V1983+1.3446)+T1984*'Exhaust Gas Math'!$D$14)</f>
        <v>1100</v>
      </c>
      <c r="W1984">
        <f t="shared" si="427"/>
        <v>101325</v>
      </c>
      <c r="X1984" s="9">
        <f t="shared" si="428"/>
        <v>101325</v>
      </c>
    </row>
    <row r="1985" spans="5:24" x14ac:dyDescent="0.2">
      <c r="E1985">
        <f t="shared" si="421"/>
        <v>0.247625000000014</v>
      </c>
      <c r="F1985">
        <f t="shared" si="422"/>
        <v>101325</v>
      </c>
      <c r="H1985" s="1">
        <v>0.247625000000014</v>
      </c>
      <c r="I1985" s="1">
        <f t="shared" si="429"/>
        <v>274.50000000050386</v>
      </c>
      <c r="J1985" s="1">
        <f t="shared" si="430"/>
        <v>0</v>
      </c>
      <c r="K1985" s="1">
        <f t="shared" si="431"/>
        <v>1.3989569110358204E-4</v>
      </c>
      <c r="L1985" s="1">
        <f t="shared" si="432"/>
        <v>0</v>
      </c>
      <c r="M1985" s="10">
        <f t="shared" si="423"/>
        <v>2.9212846665149672E-2</v>
      </c>
      <c r="N1985" s="9">
        <f t="shared" si="424"/>
        <v>-19.856297809783573</v>
      </c>
      <c r="O1985">
        <f>((-0.0000000008)*V1985^3+(0.000003)*V1985^2-0.004*V1985+2.013)*('Exhaust Gas Math'!$E$10/(T1985+'Exhaust Gas Math'!$E$10))+(357.45*V1985^-1.004)*(T1985/(T1985+'Exhaust Gas Math'!$E$10))</f>
        <v>0.17819999999999947</v>
      </c>
      <c r="P1985">
        <f t="shared" si="433"/>
        <v>0</v>
      </c>
      <c r="Q1985" s="9">
        <f t="shared" si="425"/>
        <v>0</v>
      </c>
      <c r="R1985" s="10">
        <f t="shared" si="426"/>
        <v>3.9769296294121147E-5</v>
      </c>
      <c r="S1985">
        <f t="shared" si="434"/>
        <v>0</v>
      </c>
      <c r="T1985" s="9">
        <f>S1985*'Exhaust Gas Math'!$C$14</f>
        <v>0</v>
      </c>
      <c r="U1985" s="9">
        <f>(T1985/'Exhaust Gas Math'!$B$14)+('Exhaust Gas Math'!$D$10)</f>
        <v>4.4059320573952224E-4</v>
      </c>
      <c r="V1985">
        <f>('Exhaust Gas Math'!$E$10*((-0.000000001)*V1984^3+(0.000002)*V1984^2-0.0012*V1984+1.3446)*$B$18+T1985*'Exhaust Gas Math'!$D$14*$B$17)/('Exhaust Gas Math'!$E$10*((-0.000000001)*V1984^3+(0.000002)*V1984^2-0.0012*V1984+1.3446)+T1985*'Exhaust Gas Math'!$D$14)</f>
        <v>1100</v>
      </c>
      <c r="W1985">
        <f t="shared" si="427"/>
        <v>101325</v>
      </c>
      <c r="X1985" s="9">
        <f t="shared" si="428"/>
        <v>101325</v>
      </c>
    </row>
    <row r="1986" spans="5:24" x14ac:dyDescent="0.2">
      <c r="E1986">
        <f t="shared" si="421"/>
        <v>0.24775000000001399</v>
      </c>
      <c r="F1986">
        <f t="shared" si="422"/>
        <v>101325</v>
      </c>
      <c r="H1986" s="1">
        <v>0.24775000000001399</v>
      </c>
      <c r="I1986" s="1">
        <f t="shared" si="429"/>
        <v>279.00000000050386</v>
      </c>
      <c r="J1986" s="1">
        <f t="shared" si="430"/>
        <v>0</v>
      </c>
      <c r="K1986" s="1">
        <f t="shared" si="431"/>
        <v>6.541431128784898E-5</v>
      </c>
      <c r="L1986" s="1">
        <f t="shared" si="432"/>
        <v>0</v>
      </c>
      <c r="M1986" s="10">
        <f t="shared" si="423"/>
        <v>2.6741027457949703E-2</v>
      </c>
      <c r="N1986" s="9">
        <f t="shared" si="424"/>
        <v>-19.672477516921496</v>
      </c>
      <c r="O1986">
        <f>((-0.0000000008)*V1986^3+(0.000003)*V1986^2-0.004*V1986+2.013)*('Exhaust Gas Math'!$E$10/(T1986+'Exhaust Gas Math'!$E$10))+(357.45*V1986^-1.004)*(T1986/(T1986+'Exhaust Gas Math'!$E$10))</f>
        <v>0.17819999999999947</v>
      </c>
      <c r="P1986">
        <f t="shared" si="433"/>
        <v>0</v>
      </c>
      <c r="Q1986" s="9">
        <f t="shared" si="425"/>
        <v>0</v>
      </c>
      <c r="R1986" s="10">
        <f t="shared" si="426"/>
        <v>3.9769296294121147E-5</v>
      </c>
      <c r="S1986">
        <f t="shared" si="434"/>
        <v>0</v>
      </c>
      <c r="T1986" s="9">
        <f>S1986*'Exhaust Gas Math'!$C$14</f>
        <v>0</v>
      </c>
      <c r="U1986" s="9">
        <f>(T1986/'Exhaust Gas Math'!$B$14)+('Exhaust Gas Math'!$D$10)</f>
        <v>4.4059320573952224E-4</v>
      </c>
      <c r="V1986">
        <f>('Exhaust Gas Math'!$E$10*((-0.000000001)*V1985^3+(0.000002)*V1985^2-0.0012*V1985+1.3446)*$B$18+T1986*'Exhaust Gas Math'!$D$14*$B$17)/('Exhaust Gas Math'!$E$10*((-0.000000001)*V1985^3+(0.000002)*V1985^2-0.0012*V1985+1.3446)+T1986*'Exhaust Gas Math'!$D$14)</f>
        <v>1100</v>
      </c>
      <c r="W1986">
        <f t="shared" si="427"/>
        <v>101325</v>
      </c>
      <c r="X1986" s="9">
        <f t="shared" si="428"/>
        <v>101325</v>
      </c>
    </row>
    <row r="1987" spans="5:24" x14ac:dyDescent="0.2">
      <c r="E1987">
        <f t="shared" ref="E1987:E2004" si="435">H1987</f>
        <v>0.247875000000014</v>
      </c>
      <c r="F1987">
        <f t="shared" ref="F1987:F2004" si="436">X1987</f>
        <v>101325</v>
      </c>
      <c r="H1987" s="1">
        <v>0.247875000000014</v>
      </c>
      <c r="I1987" s="1">
        <f t="shared" si="429"/>
        <v>283.50000000050386</v>
      </c>
      <c r="J1987" s="1">
        <f t="shared" si="430"/>
        <v>0</v>
      </c>
      <c r="K1987" s="1">
        <f t="shared" si="431"/>
        <v>1.8774809278756469E-5</v>
      </c>
      <c r="L1987" s="1">
        <f t="shared" si="432"/>
        <v>0</v>
      </c>
      <c r="M1987" s="10">
        <f t="shared" si="423"/>
        <v>2.4299781965496307E-2</v>
      </c>
      <c r="N1987" s="9">
        <f t="shared" si="424"/>
        <v>-19.367369858404874</v>
      </c>
      <c r="O1987">
        <f>((-0.0000000008)*V1987^3+(0.000003)*V1987^2-0.004*V1987+2.013)*('Exhaust Gas Math'!$E$10/(T1987+'Exhaust Gas Math'!$E$10))+(357.45*V1987^-1.004)*(T1987/(T1987+'Exhaust Gas Math'!$E$10))</f>
        <v>0.17819999999999947</v>
      </c>
      <c r="P1987">
        <f t="shared" si="433"/>
        <v>0</v>
      </c>
      <c r="Q1987" s="9">
        <f t="shared" si="425"/>
        <v>0</v>
      </c>
      <c r="R1987" s="10">
        <f t="shared" si="426"/>
        <v>3.9769296294121147E-5</v>
      </c>
      <c r="S1987">
        <f t="shared" si="434"/>
        <v>0</v>
      </c>
      <c r="T1987" s="9">
        <f>S1987*'Exhaust Gas Math'!$C$14</f>
        <v>0</v>
      </c>
      <c r="U1987" s="9">
        <f>(T1987/'Exhaust Gas Math'!$B$14)+('Exhaust Gas Math'!$D$10)</f>
        <v>4.4059320573952224E-4</v>
      </c>
      <c r="V1987">
        <f>('Exhaust Gas Math'!$E$10*((-0.000000001)*V1986^3+(0.000002)*V1986^2-0.0012*V1986+1.3446)*$B$18+T1987*'Exhaust Gas Math'!$D$14*$B$17)/('Exhaust Gas Math'!$E$10*((-0.000000001)*V1986^3+(0.000002)*V1986^2-0.0012*V1986+1.3446)+T1987*'Exhaust Gas Math'!$D$14)</f>
        <v>1100</v>
      </c>
      <c r="W1987">
        <f t="shared" si="427"/>
        <v>101325</v>
      </c>
      <c r="X1987" s="9">
        <f t="shared" si="428"/>
        <v>101325</v>
      </c>
    </row>
    <row r="1988" spans="5:24" x14ac:dyDescent="0.2">
      <c r="E1988">
        <f t="shared" si="435"/>
        <v>0.24800000000001399</v>
      </c>
      <c r="F1988">
        <f t="shared" si="436"/>
        <v>101325</v>
      </c>
      <c r="H1988" s="1">
        <v>0.24800000000001399</v>
      </c>
      <c r="I1988" s="1">
        <f t="shared" si="429"/>
        <v>288.00000000050386</v>
      </c>
      <c r="J1988" s="1">
        <f t="shared" si="430"/>
        <v>0</v>
      </c>
      <c r="K1988" s="1">
        <f t="shared" si="431"/>
        <v>3.2488932628959091E-7</v>
      </c>
      <c r="L1988" s="1">
        <f t="shared" si="432"/>
        <v>0</v>
      </c>
      <c r="M1988" s="10">
        <f t="shared" ref="M1988:M2004" si="437">-(($B$3/1000)/2)*COS($B$10*H1988)+(($B$3/1000)/2)</f>
        <v>2.1904161278049575E-2</v>
      </c>
      <c r="N1988" s="9">
        <f t="shared" ref="N1988:N2004" si="438">($B$3/1000/2)*$B$10*SIN($B$10*H1988)</f>
        <v>-18.94285592440745</v>
      </c>
      <c r="O1988">
        <f>((-0.0000000008)*V1988^3+(0.000003)*V1988^2-0.004*V1988+2.013)*('Exhaust Gas Math'!$E$10/(T1988+'Exhaust Gas Math'!$E$10))+(357.45*V1988^-1.004)*(T1988/(T1988+'Exhaust Gas Math'!$E$10))</f>
        <v>0.17819999999999947</v>
      </c>
      <c r="P1988">
        <f t="shared" si="433"/>
        <v>0</v>
      </c>
      <c r="Q1988" s="9">
        <f t="shared" ref="Q1988:Q2004" si="439">M1988*$B$4*J1988</f>
        <v>0</v>
      </c>
      <c r="R1988" s="10">
        <f t="shared" ref="R1988:R2004" si="440">$B$7+J1988*Q1988</f>
        <v>3.9769296294121147E-5</v>
      </c>
      <c r="S1988">
        <f t="shared" si="434"/>
        <v>0</v>
      </c>
      <c r="T1988" s="9">
        <f>S1988*'Exhaust Gas Math'!$C$14</f>
        <v>0</v>
      </c>
      <c r="U1988" s="9">
        <f>(T1988/'Exhaust Gas Math'!$B$14)+('Exhaust Gas Math'!$D$10)</f>
        <v>4.4059320573952224E-4</v>
      </c>
      <c r="V1988">
        <f>('Exhaust Gas Math'!$E$10*((-0.000000001)*V1987^3+(0.000002)*V1987^2-0.0012*V1987+1.3446)*$B$18+T1988*'Exhaust Gas Math'!$D$14*$B$17)/('Exhaust Gas Math'!$E$10*((-0.000000001)*V1987^3+(0.000002)*V1987^2-0.0012*V1987+1.3446)+T1988*'Exhaust Gas Math'!$D$14)</f>
        <v>1100</v>
      </c>
      <c r="W1988">
        <f t="shared" ref="W1988:W2004" si="441">(U1988*$B$15*V1988)/R1988</f>
        <v>101325</v>
      </c>
      <c r="X1988" s="9">
        <f t="shared" ref="X1988:X2004" si="442">P1988+W1988</f>
        <v>101325</v>
      </c>
    </row>
    <row r="1989" spans="5:24" x14ac:dyDescent="0.2">
      <c r="E1989">
        <f t="shared" si="435"/>
        <v>0.248125000000014</v>
      </c>
      <c r="F1989">
        <f t="shared" si="436"/>
        <v>101325</v>
      </c>
      <c r="H1989" s="1">
        <v>0.248125000000014</v>
      </c>
      <c r="I1989" s="1">
        <f t="shared" ref="I1989:I2004" si="443">($B$9*360*H1989)-(720*FLOOR(H1989/(1/($B$9/2)),1))</f>
        <v>292.50000000050386</v>
      </c>
      <c r="J1989" s="1">
        <f t="shared" ref="J1989:J2004" si="444">IF(I1989&lt;=$B$12,1,0)</f>
        <v>0</v>
      </c>
      <c r="K1989" s="1">
        <f t="shared" ref="K1989:K2004" si="445">-0.0038*COS(0.549848656*(I1989+(327.363-$B$12)/2)*2*PI()/180)+0.0038</f>
        <v>1.0202098258844158E-5</v>
      </c>
      <c r="L1989" s="1">
        <f t="shared" ref="L1989:L2004" si="446">ROUND((-0.0038*COS(0.549848656*(I1989+38.606)*2*PI()/180)+0.0038)/0.0076,2)*J1989</f>
        <v>0</v>
      </c>
      <c r="M1989" s="10">
        <f t="shared" si="437"/>
        <v>1.9568935193768885E-2</v>
      </c>
      <c r="N1989" s="9">
        <f t="shared" si="438"/>
        <v>-18.401552984496906</v>
      </c>
      <c r="O1989">
        <f>((-0.0000000008)*V1989^3+(0.000003)*V1989^2-0.004*V1989+2.013)*('Exhaust Gas Math'!$E$10/(T1989+'Exhaust Gas Math'!$E$10))+(357.45*V1989^-1.004)*(T1989/(T1989+'Exhaust Gas Math'!$E$10))</f>
        <v>0.17819999999999947</v>
      </c>
      <c r="P1989">
        <f t="shared" ref="P1989:P2004" si="447">J1989*SIGN(N1989)*-0.5*O1989*N1989^2</f>
        <v>0</v>
      </c>
      <c r="Q1989" s="9">
        <f t="shared" si="439"/>
        <v>0</v>
      </c>
      <c r="R1989" s="10">
        <f t="shared" si="440"/>
        <v>3.9769296294121147E-5</v>
      </c>
      <c r="S1989">
        <f t="shared" ref="S1989:S2004" si="448">J1989*(1.5603*L1989*(Q1989-Q1988)*$B$14+S1988)</f>
        <v>0</v>
      </c>
      <c r="T1989" s="9">
        <f>S1989*'Exhaust Gas Math'!$C$14</f>
        <v>0</v>
      </c>
      <c r="U1989" s="9">
        <f>(T1989/'Exhaust Gas Math'!$B$14)+('Exhaust Gas Math'!$D$10)</f>
        <v>4.4059320573952224E-4</v>
      </c>
      <c r="V1989">
        <f>('Exhaust Gas Math'!$E$10*((-0.000000001)*V1988^3+(0.000002)*V1988^2-0.0012*V1988+1.3446)*$B$18+T1989*'Exhaust Gas Math'!$D$14*$B$17)/('Exhaust Gas Math'!$E$10*((-0.000000001)*V1988^3+(0.000002)*V1988^2-0.0012*V1988+1.3446)+T1989*'Exhaust Gas Math'!$D$14)</f>
        <v>1100</v>
      </c>
      <c r="W1989">
        <f t="shared" si="441"/>
        <v>101325</v>
      </c>
      <c r="X1989" s="9">
        <f t="shared" si="442"/>
        <v>101325</v>
      </c>
    </row>
    <row r="1990" spans="5:24" x14ac:dyDescent="0.2">
      <c r="E1990">
        <f t="shared" si="435"/>
        <v>0.24825000000001399</v>
      </c>
      <c r="F1990">
        <f t="shared" si="436"/>
        <v>101325</v>
      </c>
      <c r="H1990" s="1">
        <v>0.24825000000001399</v>
      </c>
      <c r="I1990" s="1">
        <f t="shared" si="443"/>
        <v>297.00000000050386</v>
      </c>
      <c r="J1990" s="1">
        <f t="shared" si="444"/>
        <v>0</v>
      </c>
      <c r="K1990" s="1">
        <f t="shared" si="445"/>
        <v>4.833280005168061E-5</v>
      </c>
      <c r="L1990" s="1">
        <f t="shared" si="446"/>
        <v>0</v>
      </c>
      <c r="M1990" s="10">
        <f t="shared" si="437"/>
        <v>1.7308501158007854E-2</v>
      </c>
      <c r="N1990" s="9">
        <f t="shared" si="438"/>
        <v>-17.746798351299812</v>
      </c>
      <c r="O1990">
        <f>((-0.0000000008)*V1990^3+(0.000003)*V1990^2-0.004*V1990+2.013)*('Exhaust Gas Math'!$E$10/(T1990+'Exhaust Gas Math'!$E$10))+(357.45*V1990^-1.004)*(T1990/(T1990+'Exhaust Gas Math'!$E$10))</f>
        <v>0.17819999999999947</v>
      </c>
      <c r="P1990">
        <f t="shared" si="447"/>
        <v>0</v>
      </c>
      <c r="Q1990" s="9">
        <f t="shared" si="439"/>
        <v>0</v>
      </c>
      <c r="R1990" s="10">
        <f t="shared" si="440"/>
        <v>3.9769296294121147E-5</v>
      </c>
      <c r="S1990">
        <f t="shared" si="448"/>
        <v>0</v>
      </c>
      <c r="T1990" s="9">
        <f>S1990*'Exhaust Gas Math'!$C$14</f>
        <v>0</v>
      </c>
      <c r="U1990" s="9">
        <f>(T1990/'Exhaust Gas Math'!$B$14)+('Exhaust Gas Math'!$D$10)</f>
        <v>4.4059320573952224E-4</v>
      </c>
      <c r="V1990">
        <f>('Exhaust Gas Math'!$E$10*((-0.000000001)*V1989^3+(0.000002)*V1989^2-0.0012*V1989+1.3446)*$B$18+T1990*'Exhaust Gas Math'!$D$14*$B$17)/('Exhaust Gas Math'!$E$10*((-0.000000001)*V1989^3+(0.000002)*V1989^2-0.0012*V1989+1.3446)+T1990*'Exhaust Gas Math'!$D$14)</f>
        <v>1100</v>
      </c>
      <c r="W1990">
        <f t="shared" si="441"/>
        <v>101325</v>
      </c>
      <c r="X1990" s="9">
        <f t="shared" si="442"/>
        <v>101325</v>
      </c>
    </row>
    <row r="1991" spans="5:24" x14ac:dyDescent="0.2">
      <c r="E1991">
        <f t="shared" si="435"/>
        <v>0.248375000000014</v>
      </c>
      <c r="F1991">
        <f t="shared" si="436"/>
        <v>101325</v>
      </c>
      <c r="H1991" s="1">
        <v>0.248375000000014</v>
      </c>
      <c r="I1991" s="1">
        <f t="shared" si="443"/>
        <v>301.50000000050386</v>
      </c>
      <c r="J1991" s="1">
        <f t="shared" si="444"/>
        <v>0</v>
      </c>
      <c r="K1991" s="1">
        <f t="shared" si="445"/>
        <v>1.14432724794162E-4</v>
      </c>
      <c r="L1991" s="1">
        <f t="shared" si="446"/>
        <v>0</v>
      </c>
      <c r="M1991" s="10">
        <f t="shared" si="437"/>
        <v>1.5136795498266693E-2</v>
      </c>
      <c r="N1991" s="9">
        <f t="shared" si="438"/>
        <v>-16.982628804857665</v>
      </c>
      <c r="O1991">
        <f>((-0.0000000008)*V1991^3+(0.000003)*V1991^2-0.004*V1991+2.013)*('Exhaust Gas Math'!$E$10/(T1991+'Exhaust Gas Math'!$E$10))+(357.45*V1991^-1.004)*(T1991/(T1991+'Exhaust Gas Math'!$E$10))</f>
        <v>0.17819999999999947</v>
      </c>
      <c r="P1991">
        <f t="shared" si="447"/>
        <v>0</v>
      </c>
      <c r="Q1991" s="9">
        <f t="shared" si="439"/>
        <v>0</v>
      </c>
      <c r="R1991" s="10">
        <f t="shared" si="440"/>
        <v>3.9769296294121147E-5</v>
      </c>
      <c r="S1991">
        <f t="shared" si="448"/>
        <v>0</v>
      </c>
      <c r="T1991" s="9">
        <f>S1991*'Exhaust Gas Math'!$C$14</f>
        <v>0</v>
      </c>
      <c r="U1991" s="9">
        <f>(T1991/'Exhaust Gas Math'!$B$14)+('Exhaust Gas Math'!$D$10)</f>
        <v>4.4059320573952224E-4</v>
      </c>
      <c r="V1991">
        <f>('Exhaust Gas Math'!$E$10*((-0.000000001)*V1990^3+(0.000002)*V1990^2-0.0012*V1990+1.3446)*$B$18+T1991*'Exhaust Gas Math'!$D$14*$B$17)/('Exhaust Gas Math'!$E$10*((-0.000000001)*V1990^3+(0.000002)*V1990^2-0.0012*V1990+1.3446)+T1991*'Exhaust Gas Math'!$D$14)</f>
        <v>1100</v>
      </c>
      <c r="W1991">
        <f t="shared" si="441"/>
        <v>101325</v>
      </c>
      <c r="X1991" s="9">
        <f t="shared" si="442"/>
        <v>101325</v>
      </c>
    </row>
    <row r="1992" spans="5:24" x14ac:dyDescent="0.2">
      <c r="E1992">
        <f t="shared" si="435"/>
        <v>0.24850000000001399</v>
      </c>
      <c r="F1992">
        <f t="shared" si="436"/>
        <v>101325</v>
      </c>
      <c r="H1992" s="1">
        <v>0.24850000000001399</v>
      </c>
      <c r="I1992" s="1">
        <f t="shared" si="443"/>
        <v>306.00000000050386</v>
      </c>
      <c r="J1992" s="1">
        <f t="shared" si="444"/>
        <v>0</v>
      </c>
      <c r="K1992" s="1">
        <f t="shared" si="445"/>
        <v>2.0800908796315271E-4</v>
      </c>
      <c r="L1992" s="1">
        <f t="shared" si="446"/>
        <v>0</v>
      </c>
      <c r="M1992" s="10">
        <f t="shared" si="437"/>
        <v>1.3067207502103117E-2</v>
      </c>
      <c r="N1992" s="9">
        <f t="shared" si="438"/>
        <v>-16.113755704536441</v>
      </c>
      <c r="O1992">
        <f>((-0.0000000008)*V1992^3+(0.000003)*V1992^2-0.004*V1992+2.013)*('Exhaust Gas Math'!$E$10/(T1992+'Exhaust Gas Math'!$E$10))+(357.45*V1992^-1.004)*(T1992/(T1992+'Exhaust Gas Math'!$E$10))</f>
        <v>0.17819999999999947</v>
      </c>
      <c r="P1992">
        <f t="shared" si="447"/>
        <v>0</v>
      </c>
      <c r="Q1992" s="9">
        <f t="shared" si="439"/>
        <v>0</v>
      </c>
      <c r="R1992" s="10">
        <f t="shared" si="440"/>
        <v>3.9769296294121147E-5</v>
      </c>
      <c r="S1992">
        <f t="shared" si="448"/>
        <v>0</v>
      </c>
      <c r="T1992" s="9">
        <f>S1992*'Exhaust Gas Math'!$C$14</f>
        <v>0</v>
      </c>
      <c r="U1992" s="9">
        <f>(T1992/'Exhaust Gas Math'!$B$14)+('Exhaust Gas Math'!$D$10)</f>
        <v>4.4059320573952224E-4</v>
      </c>
      <c r="V1992">
        <f>('Exhaust Gas Math'!$E$10*((-0.000000001)*V1991^3+(0.000002)*V1991^2-0.0012*V1991+1.3446)*$B$18+T1992*'Exhaust Gas Math'!$D$14*$B$17)/('Exhaust Gas Math'!$E$10*((-0.000000001)*V1991^3+(0.000002)*V1991^2-0.0012*V1991+1.3446)+T1992*'Exhaust Gas Math'!$D$14)</f>
        <v>1100</v>
      </c>
      <c r="W1992">
        <f t="shared" si="441"/>
        <v>101325</v>
      </c>
      <c r="X1992" s="9">
        <f t="shared" si="442"/>
        <v>101325</v>
      </c>
    </row>
    <row r="1993" spans="5:24" x14ac:dyDescent="0.2">
      <c r="E1993">
        <f t="shared" si="435"/>
        <v>0.248625000000014</v>
      </c>
      <c r="F1993">
        <f t="shared" si="436"/>
        <v>101325</v>
      </c>
      <c r="H1993" s="1">
        <v>0.248625000000014</v>
      </c>
      <c r="I1993" s="1">
        <f t="shared" si="443"/>
        <v>310.50000000050386</v>
      </c>
      <c r="J1993" s="1">
        <f t="shared" si="444"/>
        <v>0</v>
      </c>
      <c r="K1993" s="1">
        <f t="shared" si="445"/>
        <v>3.2836426420310063E-4</v>
      </c>
      <c r="L1993" s="1">
        <f t="shared" si="446"/>
        <v>0</v>
      </c>
      <c r="M1993" s="10">
        <f t="shared" si="437"/>
        <v>1.1112496867721318E-2</v>
      </c>
      <c r="N1993" s="9">
        <f t="shared" si="438"/>
        <v>-15.145535941929239</v>
      </c>
      <c r="O1993">
        <f>((-0.0000000008)*V1993^3+(0.000003)*V1993^2-0.004*V1993+2.013)*('Exhaust Gas Math'!$E$10/(T1993+'Exhaust Gas Math'!$E$10))+(357.45*V1993^-1.004)*(T1993/(T1993+'Exhaust Gas Math'!$E$10))</f>
        <v>0.17819999999999947</v>
      </c>
      <c r="P1993">
        <f t="shared" si="447"/>
        <v>0</v>
      </c>
      <c r="Q1993" s="9">
        <f t="shared" si="439"/>
        <v>0</v>
      </c>
      <c r="R1993" s="10">
        <f t="shared" si="440"/>
        <v>3.9769296294121147E-5</v>
      </c>
      <c r="S1993">
        <f t="shared" si="448"/>
        <v>0</v>
      </c>
      <c r="T1993" s="9">
        <f>S1993*'Exhaust Gas Math'!$C$14</f>
        <v>0</v>
      </c>
      <c r="U1993" s="9">
        <f>(T1993/'Exhaust Gas Math'!$B$14)+('Exhaust Gas Math'!$D$10)</f>
        <v>4.4059320573952224E-4</v>
      </c>
      <c r="V1993">
        <f>('Exhaust Gas Math'!$E$10*((-0.000000001)*V1992^3+(0.000002)*V1992^2-0.0012*V1992+1.3446)*$B$18+T1993*'Exhaust Gas Math'!$D$14*$B$17)/('Exhaust Gas Math'!$E$10*((-0.000000001)*V1992^3+(0.000002)*V1992^2-0.0012*V1992+1.3446)+T1993*'Exhaust Gas Math'!$D$14)</f>
        <v>1100</v>
      </c>
      <c r="W1993">
        <f t="shared" si="441"/>
        <v>101325</v>
      </c>
      <c r="X1993" s="9">
        <f t="shared" si="442"/>
        <v>101325</v>
      </c>
    </row>
    <row r="1994" spans="5:24" x14ac:dyDescent="0.2">
      <c r="E1994">
        <f t="shared" si="435"/>
        <v>0.24875000000001399</v>
      </c>
      <c r="F1994">
        <f t="shared" si="436"/>
        <v>101325</v>
      </c>
      <c r="H1994" s="1">
        <v>0.24875000000001399</v>
      </c>
      <c r="I1994" s="1">
        <f t="shared" si="443"/>
        <v>315.00000000050386</v>
      </c>
      <c r="J1994" s="1">
        <f t="shared" si="444"/>
        <v>0</v>
      </c>
      <c r="K1994" s="1">
        <f t="shared" si="445"/>
        <v>4.7460098822420423E-4</v>
      </c>
      <c r="L1994" s="1">
        <f t="shared" si="446"/>
        <v>0</v>
      </c>
      <c r="M1994" s="10">
        <f t="shared" si="437"/>
        <v>9.2847150361895017E-3</v>
      </c>
      <c r="N1994" s="9">
        <f t="shared" si="438"/>
        <v>-14.08393891383828</v>
      </c>
      <c r="O1994">
        <f>((-0.0000000008)*V1994^3+(0.000003)*V1994^2-0.004*V1994+2.013)*('Exhaust Gas Math'!$E$10/(T1994+'Exhaust Gas Math'!$E$10))+(357.45*V1994^-1.004)*(T1994/(T1994+'Exhaust Gas Math'!$E$10))</f>
        <v>0.17819999999999947</v>
      </c>
      <c r="P1994">
        <f t="shared" si="447"/>
        <v>0</v>
      </c>
      <c r="Q1994" s="9">
        <f t="shared" si="439"/>
        <v>0</v>
      </c>
      <c r="R1994" s="10">
        <f t="shared" si="440"/>
        <v>3.9769296294121147E-5</v>
      </c>
      <c r="S1994">
        <f t="shared" si="448"/>
        <v>0</v>
      </c>
      <c r="T1994" s="9">
        <f>S1994*'Exhaust Gas Math'!$C$14</f>
        <v>0</v>
      </c>
      <c r="U1994" s="9">
        <f>(T1994/'Exhaust Gas Math'!$B$14)+('Exhaust Gas Math'!$D$10)</f>
        <v>4.4059320573952224E-4</v>
      </c>
      <c r="V1994">
        <f>('Exhaust Gas Math'!$E$10*((-0.000000001)*V1993^3+(0.000002)*V1993^2-0.0012*V1993+1.3446)*$B$18+T1994*'Exhaust Gas Math'!$D$14*$B$17)/('Exhaust Gas Math'!$E$10*((-0.000000001)*V1993^3+(0.000002)*V1993^2-0.0012*V1993+1.3446)+T1994*'Exhaust Gas Math'!$D$14)</f>
        <v>1100</v>
      </c>
      <c r="W1994">
        <f t="shared" si="441"/>
        <v>101325</v>
      </c>
      <c r="X1994" s="9">
        <f t="shared" si="442"/>
        <v>101325</v>
      </c>
    </row>
    <row r="1995" spans="5:24" x14ac:dyDescent="0.2">
      <c r="E1995">
        <f t="shared" si="435"/>
        <v>0.248875000000014</v>
      </c>
      <c r="F1995">
        <f t="shared" si="436"/>
        <v>101325</v>
      </c>
      <c r="H1995" s="1">
        <v>0.248875000000014</v>
      </c>
      <c r="I1995" s="1">
        <f t="shared" si="443"/>
        <v>319.50000000050386</v>
      </c>
      <c r="J1995" s="1">
        <f t="shared" si="444"/>
        <v>0</v>
      </c>
      <c r="K1995" s="1">
        <f t="shared" si="445"/>
        <v>6.4562904404525182E-4</v>
      </c>
      <c r="L1995" s="1">
        <f t="shared" si="446"/>
        <v>0</v>
      </c>
      <c r="M1995" s="10">
        <f t="shared" si="437"/>
        <v>7.5951308902976154E-3</v>
      </c>
      <c r="N1995" s="9">
        <f t="shared" si="438"/>
        <v>-12.935509718958144</v>
      </c>
      <c r="O1995">
        <f>((-0.0000000008)*V1995^3+(0.000003)*V1995^2-0.004*V1995+2.013)*('Exhaust Gas Math'!$E$10/(T1995+'Exhaust Gas Math'!$E$10))+(357.45*V1995^-1.004)*(T1995/(T1995+'Exhaust Gas Math'!$E$10))</f>
        <v>0.17819999999999947</v>
      </c>
      <c r="P1995">
        <f t="shared" si="447"/>
        <v>0</v>
      </c>
      <c r="Q1995" s="9">
        <f t="shared" si="439"/>
        <v>0</v>
      </c>
      <c r="R1995" s="10">
        <f t="shared" si="440"/>
        <v>3.9769296294121147E-5</v>
      </c>
      <c r="S1995">
        <f t="shared" si="448"/>
        <v>0</v>
      </c>
      <c r="T1995" s="9">
        <f>S1995*'Exhaust Gas Math'!$C$14</f>
        <v>0</v>
      </c>
      <c r="U1995" s="9">
        <f>(T1995/'Exhaust Gas Math'!$B$14)+('Exhaust Gas Math'!$D$10)</f>
        <v>4.4059320573952224E-4</v>
      </c>
      <c r="V1995">
        <f>('Exhaust Gas Math'!$E$10*((-0.000000001)*V1994^3+(0.000002)*V1994^2-0.0012*V1994+1.3446)*$B$18+T1995*'Exhaust Gas Math'!$D$14*$B$17)/('Exhaust Gas Math'!$E$10*((-0.000000001)*V1994^3+(0.000002)*V1994^2-0.0012*V1994+1.3446)+T1995*'Exhaust Gas Math'!$D$14)</f>
        <v>1100</v>
      </c>
      <c r="W1995">
        <f t="shared" si="441"/>
        <v>101325</v>
      </c>
      <c r="X1995" s="9">
        <f t="shared" si="442"/>
        <v>101325</v>
      </c>
    </row>
    <row r="1996" spans="5:24" x14ac:dyDescent="0.2">
      <c r="E1996">
        <f t="shared" si="435"/>
        <v>0.24900000000001399</v>
      </c>
      <c r="F1996">
        <f t="shared" si="436"/>
        <v>101325</v>
      </c>
      <c r="H1996" s="1">
        <v>0.24900000000001399</v>
      </c>
      <c r="I1996" s="1">
        <f t="shared" si="443"/>
        <v>324.00000000050386</v>
      </c>
      <c r="J1996" s="1">
        <f t="shared" si="444"/>
        <v>0</v>
      </c>
      <c r="K1996" s="1">
        <f t="shared" si="445"/>
        <v>8.4017339271183445E-4</v>
      </c>
      <c r="L1996" s="1">
        <f t="shared" si="446"/>
        <v>0</v>
      </c>
      <c r="M1996" s="10">
        <f t="shared" si="437"/>
        <v>6.0541612781505778E-3</v>
      </c>
      <c r="N1996" s="9">
        <f t="shared" si="438"/>
        <v>-11.707328805168022</v>
      </c>
      <c r="O1996">
        <f>((-0.0000000008)*V1996^3+(0.000003)*V1996^2-0.004*V1996+2.013)*('Exhaust Gas Math'!$E$10/(T1996+'Exhaust Gas Math'!$E$10))+(357.45*V1996^-1.004)*(T1996/(T1996+'Exhaust Gas Math'!$E$10))</f>
        <v>0.17819999999999947</v>
      </c>
      <c r="P1996">
        <f t="shared" si="447"/>
        <v>0</v>
      </c>
      <c r="Q1996" s="9">
        <f t="shared" si="439"/>
        <v>0</v>
      </c>
      <c r="R1996" s="10">
        <f t="shared" si="440"/>
        <v>3.9769296294121147E-5</v>
      </c>
      <c r="S1996">
        <f t="shared" si="448"/>
        <v>0</v>
      </c>
      <c r="T1996" s="9">
        <f>S1996*'Exhaust Gas Math'!$C$14</f>
        <v>0</v>
      </c>
      <c r="U1996" s="9">
        <f>(T1996/'Exhaust Gas Math'!$B$14)+('Exhaust Gas Math'!$D$10)</f>
        <v>4.4059320573952224E-4</v>
      </c>
      <c r="V1996">
        <f>('Exhaust Gas Math'!$E$10*((-0.000000001)*V1995^3+(0.000002)*V1995^2-0.0012*V1995+1.3446)*$B$18+T1996*'Exhaust Gas Math'!$D$14*$B$17)/('Exhaust Gas Math'!$E$10*((-0.000000001)*V1995^3+(0.000002)*V1995^2-0.0012*V1995+1.3446)+T1996*'Exhaust Gas Math'!$D$14)</f>
        <v>1100</v>
      </c>
      <c r="W1996">
        <f t="shared" si="441"/>
        <v>101325</v>
      </c>
      <c r="X1996" s="9">
        <f t="shared" si="442"/>
        <v>101325</v>
      </c>
    </row>
    <row r="1997" spans="5:24" x14ac:dyDescent="0.2">
      <c r="E1997">
        <f t="shared" si="435"/>
        <v>0.249125000000014</v>
      </c>
      <c r="F1997">
        <f t="shared" si="436"/>
        <v>101325</v>
      </c>
      <c r="H1997" s="1">
        <v>0.249125000000014</v>
      </c>
      <c r="I1997" s="1">
        <f t="shared" si="443"/>
        <v>328.50000000050386</v>
      </c>
      <c r="J1997" s="1">
        <f t="shared" si="444"/>
        <v>0</v>
      </c>
      <c r="K1997" s="1">
        <f t="shared" si="445"/>
        <v>1.0567836778966346E-3</v>
      </c>
      <c r="L1997" s="1">
        <f t="shared" si="446"/>
        <v>0</v>
      </c>
      <c r="M1997" s="10">
        <f t="shared" si="437"/>
        <v>4.671306789829438E-3</v>
      </c>
      <c r="N1997" s="9">
        <f t="shared" si="438"/>
        <v>-10.406968316211248</v>
      </c>
      <c r="O1997">
        <f>((-0.0000000008)*V1997^3+(0.000003)*V1997^2-0.004*V1997+2.013)*('Exhaust Gas Math'!$E$10/(T1997+'Exhaust Gas Math'!$E$10))+(357.45*V1997^-1.004)*(T1997/(T1997+'Exhaust Gas Math'!$E$10))</f>
        <v>0.17819999999999947</v>
      </c>
      <c r="P1997">
        <f t="shared" si="447"/>
        <v>0</v>
      </c>
      <c r="Q1997" s="9">
        <f t="shared" si="439"/>
        <v>0</v>
      </c>
      <c r="R1997" s="10">
        <f t="shared" si="440"/>
        <v>3.9769296294121147E-5</v>
      </c>
      <c r="S1997">
        <f t="shared" si="448"/>
        <v>0</v>
      </c>
      <c r="T1997" s="9">
        <f>S1997*'Exhaust Gas Math'!$C$14</f>
        <v>0</v>
      </c>
      <c r="U1997" s="9">
        <f>(T1997/'Exhaust Gas Math'!$B$14)+('Exhaust Gas Math'!$D$10)</f>
        <v>4.4059320573952224E-4</v>
      </c>
      <c r="V1997">
        <f>('Exhaust Gas Math'!$E$10*((-0.000000001)*V1996^3+(0.000002)*V1996^2-0.0012*V1996+1.3446)*$B$18+T1997*'Exhaust Gas Math'!$D$14*$B$17)/('Exhaust Gas Math'!$E$10*((-0.000000001)*V1996^3+(0.000002)*V1996^2-0.0012*V1996+1.3446)+T1997*'Exhaust Gas Math'!$D$14)</f>
        <v>1100</v>
      </c>
      <c r="W1997">
        <f t="shared" si="441"/>
        <v>101325</v>
      </c>
      <c r="X1997" s="9">
        <f t="shared" si="442"/>
        <v>101325</v>
      </c>
    </row>
    <row r="1998" spans="5:24" x14ac:dyDescent="0.2">
      <c r="E1998">
        <f t="shared" si="435"/>
        <v>0.24925000000001399</v>
      </c>
      <c r="F1998">
        <f t="shared" si="436"/>
        <v>101325</v>
      </c>
      <c r="H1998" s="1">
        <v>0.24925000000001399</v>
      </c>
      <c r="I1998" s="1">
        <f t="shared" si="443"/>
        <v>333.00000000050386</v>
      </c>
      <c r="J1998" s="1">
        <f t="shared" si="444"/>
        <v>0</v>
      </c>
      <c r="K1998" s="1">
        <f t="shared" si="445"/>
        <v>1.2938450385161244E-3</v>
      </c>
      <c r="L1998" s="1">
        <f t="shared" si="446"/>
        <v>0</v>
      </c>
      <c r="M1998" s="10">
        <f t="shared" si="437"/>
        <v>3.4550931831020676E-3</v>
      </c>
      <c r="N1998" s="9">
        <f t="shared" si="438"/>
        <v>-9.0424454069173574</v>
      </c>
      <c r="O1998">
        <f>((-0.0000000008)*V1998^3+(0.000003)*V1998^2-0.004*V1998+2.013)*('Exhaust Gas Math'!$E$10/(T1998+'Exhaust Gas Math'!$E$10))+(357.45*V1998^-1.004)*(T1998/(T1998+'Exhaust Gas Math'!$E$10))</f>
        <v>0.17819999999999947</v>
      </c>
      <c r="P1998">
        <f t="shared" si="447"/>
        <v>0</v>
      </c>
      <c r="Q1998" s="9">
        <f t="shared" si="439"/>
        <v>0</v>
      </c>
      <c r="R1998" s="10">
        <f t="shared" si="440"/>
        <v>3.9769296294121147E-5</v>
      </c>
      <c r="S1998">
        <f t="shared" si="448"/>
        <v>0</v>
      </c>
      <c r="T1998" s="9">
        <f>S1998*'Exhaust Gas Math'!$C$14</f>
        <v>0</v>
      </c>
      <c r="U1998" s="9">
        <f>(T1998/'Exhaust Gas Math'!$B$14)+('Exhaust Gas Math'!$D$10)</f>
        <v>4.4059320573952224E-4</v>
      </c>
      <c r="V1998">
        <f>('Exhaust Gas Math'!$E$10*((-0.000000001)*V1997^3+(0.000002)*V1997^2-0.0012*V1997+1.3446)*$B$18+T1998*'Exhaust Gas Math'!$D$14*$B$17)/('Exhaust Gas Math'!$E$10*((-0.000000001)*V1997^3+(0.000002)*V1997^2-0.0012*V1997+1.3446)+T1998*'Exhaust Gas Math'!$D$14)</f>
        <v>1100</v>
      </c>
      <c r="W1998">
        <f t="shared" si="441"/>
        <v>101325</v>
      </c>
      <c r="X1998" s="9">
        <f t="shared" si="442"/>
        <v>101325</v>
      </c>
    </row>
    <row r="1999" spans="5:24" x14ac:dyDescent="0.2">
      <c r="E1999">
        <f t="shared" si="435"/>
        <v>0.249375000000014</v>
      </c>
      <c r="F1999">
        <f t="shared" si="436"/>
        <v>101325</v>
      </c>
      <c r="H1999" s="1">
        <v>0.249375000000014</v>
      </c>
      <c r="I1999" s="1">
        <f t="shared" si="443"/>
        <v>337.50000000050386</v>
      </c>
      <c r="J1999" s="1">
        <f t="shared" si="444"/>
        <v>0</v>
      </c>
      <c r="K1999" s="1">
        <f t="shared" si="445"/>
        <v>1.5495901477541171E-3</v>
      </c>
      <c r="L1999" s="1">
        <f t="shared" si="446"/>
        <v>0</v>
      </c>
      <c r="M1999" s="10">
        <f t="shared" si="437"/>
        <v>2.4130188192854687E-3</v>
      </c>
      <c r="N1999" s="9">
        <f t="shared" si="438"/>
        <v>-7.6221728147715977</v>
      </c>
      <c r="O1999">
        <f>((-0.0000000008)*V1999^3+(0.000003)*V1999^2-0.004*V1999+2.013)*('Exhaust Gas Math'!$E$10/(T1999+'Exhaust Gas Math'!$E$10))+(357.45*V1999^-1.004)*(T1999/(T1999+'Exhaust Gas Math'!$E$10))</f>
        <v>0.17819999999999947</v>
      </c>
      <c r="P1999">
        <f t="shared" si="447"/>
        <v>0</v>
      </c>
      <c r="Q1999" s="9">
        <f t="shared" si="439"/>
        <v>0</v>
      </c>
      <c r="R1999" s="10">
        <f t="shared" si="440"/>
        <v>3.9769296294121147E-5</v>
      </c>
      <c r="S1999">
        <f t="shared" si="448"/>
        <v>0</v>
      </c>
      <c r="T1999" s="9">
        <f>S1999*'Exhaust Gas Math'!$C$14</f>
        <v>0</v>
      </c>
      <c r="U1999" s="9">
        <f>(T1999/'Exhaust Gas Math'!$B$14)+('Exhaust Gas Math'!$D$10)</f>
        <v>4.4059320573952224E-4</v>
      </c>
      <c r="V1999">
        <f>('Exhaust Gas Math'!$E$10*((-0.000000001)*V1998^3+(0.000002)*V1998^2-0.0012*V1998+1.3446)*$B$18+T1999*'Exhaust Gas Math'!$D$14*$B$17)/('Exhaust Gas Math'!$E$10*((-0.000000001)*V1998^3+(0.000002)*V1998^2-0.0012*V1998+1.3446)+T1999*'Exhaust Gas Math'!$D$14)</f>
        <v>1100</v>
      </c>
      <c r="W1999">
        <f t="shared" si="441"/>
        <v>101325</v>
      </c>
      <c r="X1999" s="9">
        <f t="shared" si="442"/>
        <v>101325</v>
      </c>
    </row>
    <row r="2000" spans="5:24" x14ac:dyDescent="0.2">
      <c r="E2000">
        <f t="shared" si="435"/>
        <v>0.24950000000001399</v>
      </c>
      <c r="F2000">
        <f t="shared" si="436"/>
        <v>101325</v>
      </c>
      <c r="H2000" s="1">
        <v>0.24950000000001399</v>
      </c>
      <c r="I2000" s="1">
        <f t="shared" si="443"/>
        <v>342.00000000050386</v>
      </c>
      <c r="J2000" s="1">
        <f t="shared" si="444"/>
        <v>0</v>
      </c>
      <c r="K2000" s="1">
        <f t="shared" si="445"/>
        <v>1.8221123887394029E-3</v>
      </c>
      <c r="L2000" s="1">
        <f t="shared" si="446"/>
        <v>0</v>
      </c>
      <c r="M2000" s="10">
        <f t="shared" si="437"/>
        <v>1.5515084333574715E-3</v>
      </c>
      <c r="N2000" s="9">
        <f t="shared" si="438"/>
        <v>-6.154906992593113</v>
      </c>
      <c r="O2000">
        <f>((-0.0000000008)*V2000^3+(0.000003)*V2000^2-0.004*V2000+2.013)*('Exhaust Gas Math'!$E$10/(T2000+'Exhaust Gas Math'!$E$10))+(357.45*V2000^-1.004)*(T2000/(T2000+'Exhaust Gas Math'!$E$10))</f>
        <v>0.17819999999999947</v>
      </c>
      <c r="P2000">
        <f t="shared" si="447"/>
        <v>0</v>
      </c>
      <c r="Q2000" s="9">
        <f t="shared" si="439"/>
        <v>0</v>
      </c>
      <c r="R2000" s="10">
        <f t="shared" si="440"/>
        <v>3.9769296294121147E-5</v>
      </c>
      <c r="S2000">
        <f t="shared" si="448"/>
        <v>0</v>
      </c>
      <c r="T2000" s="9">
        <f>S2000*'Exhaust Gas Math'!$C$14</f>
        <v>0</v>
      </c>
      <c r="U2000" s="9">
        <f>(T2000/'Exhaust Gas Math'!$B$14)+('Exhaust Gas Math'!$D$10)</f>
        <v>4.4059320573952224E-4</v>
      </c>
      <c r="V2000">
        <f>('Exhaust Gas Math'!$E$10*((-0.000000001)*V1999^3+(0.000002)*V1999^2-0.0012*V1999+1.3446)*$B$18+T2000*'Exhaust Gas Math'!$D$14*$B$17)/('Exhaust Gas Math'!$E$10*((-0.000000001)*V1999^3+(0.000002)*V1999^2-0.0012*V1999+1.3446)+T2000*'Exhaust Gas Math'!$D$14)</f>
        <v>1100</v>
      </c>
      <c r="W2000">
        <f t="shared" si="441"/>
        <v>101325</v>
      </c>
      <c r="X2000" s="9">
        <f t="shared" si="442"/>
        <v>101325</v>
      </c>
    </row>
    <row r="2001" spans="5:24" x14ac:dyDescent="0.2">
      <c r="E2001">
        <f t="shared" si="435"/>
        <v>0.249625000000014</v>
      </c>
      <c r="F2001">
        <f t="shared" si="436"/>
        <v>101325</v>
      </c>
      <c r="H2001" s="1">
        <v>0.249625000000014</v>
      </c>
      <c r="I2001" s="1">
        <f t="shared" si="443"/>
        <v>346.50000000050386</v>
      </c>
      <c r="J2001" s="1">
        <f t="shared" si="444"/>
        <v>0</v>
      </c>
      <c r="K2001" s="1">
        <f t="shared" si="445"/>
        <v>2.1093800686510034E-3</v>
      </c>
      <c r="L2001" s="1">
        <f t="shared" si="446"/>
        <v>0</v>
      </c>
      <c r="M2001" s="10">
        <f t="shared" si="437"/>
        <v>8.7587352332858109E-4</v>
      </c>
      <c r="N2001" s="9">
        <f t="shared" si="438"/>
        <v>-4.6496941220910273</v>
      </c>
      <c r="O2001">
        <f>((-0.0000000008)*V2001^3+(0.000003)*V2001^2-0.004*V2001+2.013)*('Exhaust Gas Math'!$E$10/(T2001+'Exhaust Gas Math'!$E$10))+(357.45*V2001^-1.004)*(T2001/(T2001+'Exhaust Gas Math'!$E$10))</f>
        <v>0.17819999999999947</v>
      </c>
      <c r="P2001">
        <f t="shared" si="447"/>
        <v>0</v>
      </c>
      <c r="Q2001" s="9">
        <f t="shared" si="439"/>
        <v>0</v>
      </c>
      <c r="R2001" s="10">
        <f t="shared" si="440"/>
        <v>3.9769296294121147E-5</v>
      </c>
      <c r="S2001">
        <f t="shared" si="448"/>
        <v>0</v>
      </c>
      <c r="T2001" s="9">
        <f>S2001*'Exhaust Gas Math'!$C$14</f>
        <v>0</v>
      </c>
      <c r="U2001" s="9">
        <f>(T2001/'Exhaust Gas Math'!$B$14)+('Exhaust Gas Math'!$D$10)</f>
        <v>4.4059320573952224E-4</v>
      </c>
      <c r="V2001">
        <f>('Exhaust Gas Math'!$E$10*((-0.000000001)*V2000^3+(0.000002)*V2000^2-0.0012*V2000+1.3446)*$B$18+T2001*'Exhaust Gas Math'!$D$14*$B$17)/('Exhaust Gas Math'!$E$10*((-0.000000001)*V2000^3+(0.000002)*V2000^2-0.0012*V2000+1.3446)+T2001*'Exhaust Gas Math'!$D$14)</f>
        <v>1100</v>
      </c>
      <c r="W2001">
        <f t="shared" si="441"/>
        <v>101325</v>
      </c>
      <c r="X2001" s="9">
        <f t="shared" si="442"/>
        <v>101325</v>
      </c>
    </row>
    <row r="2002" spans="5:24" x14ac:dyDescent="0.2">
      <c r="E2002">
        <f t="shared" si="435"/>
        <v>0.24975000000001399</v>
      </c>
      <c r="F2002">
        <f t="shared" si="436"/>
        <v>101325</v>
      </c>
      <c r="H2002" s="1">
        <v>0.24975000000001399</v>
      </c>
      <c r="I2002" s="1">
        <f t="shared" si="443"/>
        <v>351.00000000050386</v>
      </c>
      <c r="J2002" s="1">
        <f t="shared" si="444"/>
        <v>0</v>
      </c>
      <c r="K2002" s="1">
        <f t="shared" si="445"/>
        <v>2.409251565282718E-3</v>
      </c>
      <c r="L2002" s="1">
        <f t="shared" si="446"/>
        <v>0</v>
      </c>
      <c r="M2002" s="10">
        <f t="shared" si="437"/>
        <v>3.9027960309055004E-4</v>
      </c>
      <c r="N2002" s="9">
        <f t="shared" si="438"/>
        <v>-3.1158143411460575</v>
      </c>
      <c r="O2002">
        <f>((-0.0000000008)*V2002^3+(0.000003)*V2002^2-0.004*V2002+2.013)*('Exhaust Gas Math'!$E$10/(T2002+'Exhaust Gas Math'!$E$10))+(357.45*V2002^-1.004)*(T2002/(T2002+'Exhaust Gas Math'!$E$10))</f>
        <v>0.17819999999999947</v>
      </c>
      <c r="P2002">
        <f t="shared" si="447"/>
        <v>0</v>
      </c>
      <c r="Q2002" s="9">
        <f t="shared" si="439"/>
        <v>0</v>
      </c>
      <c r="R2002" s="10">
        <f t="shared" si="440"/>
        <v>3.9769296294121147E-5</v>
      </c>
      <c r="S2002">
        <f t="shared" si="448"/>
        <v>0</v>
      </c>
      <c r="T2002" s="9">
        <f>S2002*'Exhaust Gas Math'!$C$14</f>
        <v>0</v>
      </c>
      <c r="U2002" s="9">
        <f>(T2002/'Exhaust Gas Math'!$B$14)+('Exhaust Gas Math'!$D$10)</f>
        <v>4.4059320573952224E-4</v>
      </c>
      <c r="V2002">
        <f>('Exhaust Gas Math'!$E$10*((-0.000000001)*V2001^3+(0.000002)*V2001^2-0.0012*V2001+1.3446)*$B$18+T2002*'Exhaust Gas Math'!$D$14*$B$17)/('Exhaust Gas Math'!$E$10*((-0.000000001)*V2001^3+(0.000002)*V2001^2-0.0012*V2001+1.3446)+T2002*'Exhaust Gas Math'!$D$14)</f>
        <v>1100</v>
      </c>
      <c r="W2002">
        <f t="shared" si="441"/>
        <v>101325</v>
      </c>
      <c r="X2002" s="9">
        <f t="shared" si="442"/>
        <v>101325</v>
      </c>
    </row>
    <row r="2003" spans="5:24" x14ac:dyDescent="0.2">
      <c r="E2003">
        <f t="shared" si="435"/>
        <v>0.249875000000014</v>
      </c>
      <c r="F2003">
        <f t="shared" si="436"/>
        <v>101325</v>
      </c>
      <c r="H2003" s="1">
        <v>0.249875000000014</v>
      </c>
      <c r="I2003" s="1">
        <f t="shared" si="443"/>
        <v>355.50000000050386</v>
      </c>
      <c r="J2003" s="1">
        <f t="shared" si="444"/>
        <v>0</v>
      </c>
      <c r="K2003" s="1">
        <f t="shared" si="445"/>
        <v>2.7194912931472063E-3</v>
      </c>
      <c r="L2003" s="1">
        <f t="shared" si="446"/>
        <v>0</v>
      </c>
      <c r="M2003" s="10">
        <f t="shared" si="437"/>
        <v>9.772052063799358E-5</v>
      </c>
      <c r="N2003" s="9">
        <f t="shared" si="438"/>
        <v>-1.5627245286745153</v>
      </c>
      <c r="O2003">
        <f>((-0.0000000008)*V2003^3+(0.000003)*V2003^2-0.004*V2003+2.013)*('Exhaust Gas Math'!$E$10/(T2003+'Exhaust Gas Math'!$E$10))+(357.45*V2003^-1.004)*(T2003/(T2003+'Exhaust Gas Math'!$E$10))</f>
        <v>0.17819999999999947</v>
      </c>
      <c r="P2003">
        <f t="shared" si="447"/>
        <v>0</v>
      </c>
      <c r="Q2003" s="9">
        <f t="shared" si="439"/>
        <v>0</v>
      </c>
      <c r="R2003" s="10">
        <f t="shared" si="440"/>
        <v>3.9769296294121147E-5</v>
      </c>
      <c r="S2003">
        <f t="shared" si="448"/>
        <v>0</v>
      </c>
      <c r="T2003" s="9">
        <f>S2003*'Exhaust Gas Math'!$C$14</f>
        <v>0</v>
      </c>
      <c r="U2003" s="9">
        <f>(T2003/'Exhaust Gas Math'!$B$14)+('Exhaust Gas Math'!$D$10)</f>
        <v>4.4059320573952224E-4</v>
      </c>
      <c r="V2003">
        <f>('Exhaust Gas Math'!$E$10*((-0.000000001)*V2002^3+(0.000002)*V2002^2-0.0012*V2002+1.3446)*$B$18+T2003*'Exhaust Gas Math'!$D$14*$B$17)/('Exhaust Gas Math'!$E$10*((-0.000000001)*V2002^3+(0.000002)*V2002^2-0.0012*V2002+1.3446)+T2003*'Exhaust Gas Math'!$D$14)</f>
        <v>1100</v>
      </c>
      <c r="W2003">
        <f t="shared" si="441"/>
        <v>101325</v>
      </c>
      <c r="X2003" s="9">
        <f t="shared" si="442"/>
        <v>101325</v>
      </c>
    </row>
    <row r="2004" spans="5:24" x14ac:dyDescent="0.2">
      <c r="E2004">
        <f t="shared" si="435"/>
        <v>0.25000000000001399</v>
      </c>
      <c r="F2004">
        <f t="shared" si="436"/>
        <v>101325</v>
      </c>
      <c r="H2004" s="1">
        <v>0.25000000000001399</v>
      </c>
      <c r="I2004" s="1">
        <f t="shared" si="443"/>
        <v>360.00000000050386</v>
      </c>
      <c r="J2004" s="1">
        <f t="shared" si="444"/>
        <v>0</v>
      </c>
      <c r="K2004" s="1">
        <f t="shared" si="445"/>
        <v>3.0377863700899394E-3</v>
      </c>
      <c r="L2004" s="1">
        <f t="shared" si="446"/>
        <v>0</v>
      </c>
      <c r="M2004" s="10">
        <f t="shared" si="437"/>
        <v>0</v>
      </c>
      <c r="N2004" s="9">
        <f t="shared" si="438"/>
        <v>1.7494287075959996E-10</v>
      </c>
      <c r="O2004">
        <f>((-0.0000000008)*V2004^3+(0.000003)*V2004^2-0.004*V2004+2.013)*('Exhaust Gas Math'!$E$10/(T2004+'Exhaust Gas Math'!$E$10))+(357.45*V2004^-1.004)*(T2004/(T2004+'Exhaust Gas Math'!$E$10))</f>
        <v>0.17819999999999947</v>
      </c>
      <c r="P2004">
        <f t="shared" si="447"/>
        <v>0</v>
      </c>
      <c r="Q2004" s="9">
        <f t="shared" si="439"/>
        <v>0</v>
      </c>
      <c r="R2004" s="10">
        <f t="shared" si="440"/>
        <v>3.9769296294121147E-5</v>
      </c>
      <c r="S2004">
        <f t="shared" si="448"/>
        <v>0</v>
      </c>
      <c r="T2004" s="9">
        <f>S2004*'Exhaust Gas Math'!$C$14</f>
        <v>0</v>
      </c>
      <c r="U2004" s="9">
        <f>(T2004/'Exhaust Gas Math'!$B$14)+('Exhaust Gas Math'!$D$10)</f>
        <v>4.4059320573952224E-4</v>
      </c>
      <c r="V2004">
        <f>('Exhaust Gas Math'!$E$10*((-0.000000001)*V2003^3+(0.000002)*V2003^2-0.0012*V2003+1.3446)*$B$18+T2004*'Exhaust Gas Math'!$D$14*$B$17)/('Exhaust Gas Math'!$E$10*((-0.000000001)*V2003^3+(0.000002)*V2003^2-0.0012*V2003+1.3446)+T2004*'Exhaust Gas Math'!$D$14)</f>
        <v>1100</v>
      </c>
      <c r="W2004">
        <f t="shared" si="441"/>
        <v>101325</v>
      </c>
      <c r="X2004" s="9">
        <f t="shared" si="442"/>
        <v>101325</v>
      </c>
    </row>
  </sheetData>
  <sheetProtection sheet="1" objects="1" scenarios="1"/>
  <protectedRanges>
    <protectedRange sqref="B14" name="Volu_Efficiency"/>
    <protectedRange sqref="B8" name="RPM"/>
    <protectedRange sqref="B6" name="Comp_Ratio"/>
  </protectedRanges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F2004"/>
  <sheetViews>
    <sheetView topLeftCell="J4" zoomScaleNormal="100" workbookViewId="0">
      <selection activeCell="T4" sqref="T4:U1124"/>
    </sheetView>
  </sheetViews>
  <sheetFormatPr defaultColWidth="14.42578125" defaultRowHeight="12.75" x14ac:dyDescent="0.2"/>
  <cols>
    <col min="1" max="1" width="27" customWidth="1"/>
    <col min="2" max="2" width="14.42578125" customWidth="1"/>
  </cols>
  <sheetData>
    <row r="1" spans="1:21" s="20" customFormat="1" x14ac:dyDescent="0.2">
      <c r="A1" s="19" t="s">
        <v>87</v>
      </c>
      <c r="E1" s="21" t="s">
        <v>49</v>
      </c>
      <c r="T1" s="19" t="s">
        <v>88</v>
      </c>
    </row>
    <row r="2" spans="1:21" x14ac:dyDescent="0.2">
      <c r="A2" s="1" t="s">
        <v>30</v>
      </c>
      <c r="B2" s="1">
        <v>95</v>
      </c>
      <c r="E2" s="1"/>
      <c r="J2" s="1" t="s">
        <v>61</v>
      </c>
      <c r="N2" s="1" t="s">
        <v>79</v>
      </c>
    </row>
    <row r="3" spans="1:21" x14ac:dyDescent="0.2">
      <c r="A3" s="1" t="s">
        <v>32</v>
      </c>
      <c r="B3" s="1">
        <v>63.4</v>
      </c>
      <c r="D3" s="1"/>
      <c r="E3" s="1" t="s">
        <v>56</v>
      </c>
      <c r="F3" s="1" t="s">
        <v>57</v>
      </c>
      <c r="G3" s="1" t="s">
        <v>58</v>
      </c>
      <c r="H3" s="1" t="s">
        <v>59</v>
      </c>
      <c r="I3" s="1" t="s">
        <v>60</v>
      </c>
      <c r="J3" s="18">
        <f>B7</f>
        <v>3.9769296294121147E-5</v>
      </c>
      <c r="K3" s="1" t="s">
        <v>62</v>
      </c>
      <c r="L3" s="1" t="s">
        <v>63</v>
      </c>
      <c r="M3" s="1" t="s">
        <v>64</v>
      </c>
      <c r="N3">
        <v>1100</v>
      </c>
      <c r="O3" s="1" t="s">
        <v>65</v>
      </c>
      <c r="P3" s="3" t="s">
        <v>66</v>
      </c>
      <c r="Q3" s="1" t="s">
        <v>67</v>
      </c>
      <c r="R3" s="3" t="s">
        <v>68</v>
      </c>
      <c r="T3" t="str">
        <f>E3</f>
        <v>Time (s)</v>
      </c>
      <c r="U3" t="str">
        <f>R3</f>
        <v>Tot Pres (Pa)</v>
      </c>
    </row>
    <row r="4" spans="1:21" x14ac:dyDescent="0.2">
      <c r="A4" s="1" t="s">
        <v>45</v>
      </c>
      <c r="B4">
        <f>(PI()*(B2/1000)^2)/4</f>
        <v>7.0882184246619708E-3</v>
      </c>
      <c r="D4" s="1"/>
      <c r="E4" s="1">
        <v>0</v>
      </c>
      <c r="F4" s="4">
        <f t="shared" ref="F4:F67" si="0">-(($B$3/1000)/2)*COS($B$10*E4)+(($B$3/1000)/2)</f>
        <v>0</v>
      </c>
      <c r="G4" s="1">
        <f t="shared" ref="G4:G67" si="1">($B$3/1000/2)*$B$10*SIN($B$10*E4)</f>
        <v>0</v>
      </c>
      <c r="H4" s="1">
        <f t="shared" ref="H4:H67" si="2">IF(MOD(E4,(1/($B$9/2)))&lt;=(1/($B$9*2)),1,0)</f>
        <v>1</v>
      </c>
      <c r="I4">
        <f t="shared" ref="I4:I67" si="3">F4*$B$4*H4</f>
        <v>0</v>
      </c>
      <c r="J4" s="4">
        <f t="shared" ref="J4:J67" si="4">$B$7+H4*I4</f>
        <v>3.9769296294121147E-5</v>
      </c>
      <c r="K4">
        <f t="shared" ref="K4:K67" si="5">(I4)*$B$11*H4</f>
        <v>0</v>
      </c>
      <c r="L4">
        <f>K4*'Exhaust Gas Math'!$C$14</f>
        <v>0</v>
      </c>
      <c r="M4">
        <f>(L4/'Exhaust Gas Math'!$B$14)+('Exhaust Gas Math'!$D$10)</f>
        <v>4.4059320573952224E-4</v>
      </c>
      <c r="N4">
        <f>('Exhaust Gas Math'!$E$10*((-0.000000001)*N3^3+(0.000002)*N3^2-0.0012*N3+1.3446)*$B$15+L4*'Exhaust Gas Math'!$D$14*$B$14)/('Exhaust Gas Math'!$E$10*((-0.000000001)*N3^3+(0.000002)*N3^2-0.0012*N3+1.3446)+L4*'Exhaust Gas Math'!$D$14)</f>
        <v>1100</v>
      </c>
      <c r="O4">
        <f t="shared" ref="O4:O67" si="6">(M4*$B$12*N4)/J4</f>
        <v>101325</v>
      </c>
      <c r="P4">
        <f>((-0.0000000008)*N4^3+(0.000003)*N4^2-0.004*N4+2.013)*('Exhaust Gas Math'!$E$10/(L4+'Exhaust Gas Math'!$E$10))+(357.45*N4^-1.004)*(L4/(L4+'Exhaust Gas Math'!$E$10))</f>
        <v>0.17819999999999947</v>
      </c>
      <c r="Q4">
        <f t="shared" ref="Q4:Q1124" si="7">H4*-0.5*P4*G4^2</f>
        <v>0</v>
      </c>
      <c r="R4">
        <f t="shared" ref="R4:R1124" si="8">Q4+O4</f>
        <v>101325</v>
      </c>
      <c r="T4">
        <f t="shared" ref="T4:T67" si="9">E4</f>
        <v>0</v>
      </c>
      <c r="U4">
        <f t="shared" ref="U4:U67" si="10">R4</f>
        <v>101325</v>
      </c>
    </row>
    <row r="5" spans="1:21" x14ac:dyDescent="0.2">
      <c r="A5" s="1" t="s">
        <v>0</v>
      </c>
      <c r="B5" s="1">
        <f>B4*B3/1000</f>
        <v>4.4939304812356896E-4</v>
      </c>
      <c r="E5" s="1">
        <v>1.25E-4</v>
      </c>
      <c r="F5" s="4">
        <f t="shared" si="0"/>
        <v>9.7720520659844157E-5</v>
      </c>
      <c r="G5" s="1">
        <f t="shared" si="1"/>
        <v>1.5627245288489806</v>
      </c>
      <c r="H5" s="1">
        <f t="shared" si="2"/>
        <v>1</v>
      </c>
      <c r="I5">
        <f t="shared" si="3"/>
        <v>6.9266439500866808E-7</v>
      </c>
      <c r="J5" s="4">
        <f t="shared" si="4"/>
        <v>4.0461960689129814E-5</v>
      </c>
      <c r="K5">
        <f t="shared" si="5"/>
        <v>4.8486507650606762E-7</v>
      </c>
      <c r="L5">
        <f>K5*'Exhaust Gas Math'!$C$14</f>
        <v>5.7442814394172125E-7</v>
      </c>
      <c r="M5">
        <f>(L5/'Exhaust Gas Math'!$B$14)+('Exhaust Gas Math'!$D$10)</f>
        <v>4.6042158488835626E-4</v>
      </c>
      <c r="N5">
        <f>('Exhaust Gas Math'!$E$10*((-0.000000001)*N4^3+(0.000002)*N4^2-0.0012*N4+1.3446)*$B$15+L5*'Exhaust Gas Math'!$D$14*$B$14)/('Exhaust Gas Math'!$E$10*((-0.000000001)*N4^3+(0.000002)*N4^2-0.0012*N4+1.3446)+L5*'Exhaust Gas Math'!$D$14)</f>
        <v>1053.0339210027917</v>
      </c>
      <c r="O5">
        <f t="shared" si="6"/>
        <v>99628.857649791331</v>
      </c>
      <c r="P5">
        <f>((-0.0000000008)*N5^3+(0.000003)*N5^2-0.004*N5+2.013)*('Exhaust Gas Math'!$E$10/(L5+'Exhaust Gas Math'!$E$10))+(357.45*N5^-1.004)*(L5/(L5+'Exhaust Gas Math'!$E$10))</f>
        <v>0.20213240904263632</v>
      </c>
      <c r="Q5">
        <f t="shared" si="7"/>
        <v>-0.24681458184773317</v>
      </c>
      <c r="R5">
        <f t="shared" si="8"/>
        <v>99628.610835209489</v>
      </c>
      <c r="T5">
        <f t="shared" si="9"/>
        <v>1.25E-4</v>
      </c>
      <c r="U5">
        <f t="shared" si="10"/>
        <v>99628.610835209489</v>
      </c>
    </row>
    <row r="6" spans="1:21" x14ac:dyDescent="0.2">
      <c r="A6" s="1" t="s">
        <v>13</v>
      </c>
      <c r="B6" s="2">
        <v>12.3</v>
      </c>
      <c r="E6" s="1">
        <v>2.5000000000000001E-4</v>
      </c>
      <c r="F6" s="4">
        <f t="shared" si="0"/>
        <v>3.9027960313413324E-4</v>
      </c>
      <c r="G6" s="1">
        <f t="shared" si="1"/>
        <v>3.1158143413189689</v>
      </c>
      <c r="H6" s="1">
        <f t="shared" si="2"/>
        <v>1</v>
      </c>
      <c r="I6">
        <f t="shared" si="3"/>
        <v>2.7663870737051252E-6</v>
      </c>
      <c r="J6" s="4">
        <f t="shared" si="4"/>
        <v>4.2535683367826273E-5</v>
      </c>
      <c r="K6">
        <f t="shared" si="5"/>
        <v>1.9364709515935873E-6</v>
      </c>
      <c r="L6">
        <f>K6*'Exhaust Gas Math'!$C$14</f>
        <v>2.2941710352427144E-6</v>
      </c>
      <c r="M6">
        <f>(L6/'Exhaust Gas Math'!$B$14)+('Exhaust Gas Math'!$D$10)</f>
        <v>5.1978447378379954E-4</v>
      </c>
      <c r="N6">
        <f>('Exhaust Gas Math'!$E$10*((-0.000000001)*N5^3+(0.000002)*N5^2-0.0012*N5+1.3446)*$B$15+L6*'Exhaust Gas Math'!$D$14*$B$14)/('Exhaust Gas Math'!$E$10*((-0.000000001)*N5^3+(0.000002)*N5^2-0.0012*N5+1.3446)+L6*'Exhaust Gas Math'!$D$14)</f>
        <v>942.38198543277338</v>
      </c>
      <c r="O6">
        <f t="shared" si="6"/>
        <v>95748.262488920576</v>
      </c>
      <c r="P6">
        <f>((-0.0000000008)*N6^3+(0.000003)*N6^2-0.004*N6+2.013)*('Exhaust Gas Math'!$E$10/(L6+'Exhaust Gas Math'!$E$10))+(357.45*N6^-1.004)*(L6/(L6+'Exhaust Gas Math'!$E$10))</f>
        <v>0.26632808394667962</v>
      </c>
      <c r="Q6">
        <f t="shared" si="7"/>
        <v>-1.2927963367999744</v>
      </c>
      <c r="R6">
        <f t="shared" si="8"/>
        <v>95746.969692583778</v>
      </c>
      <c r="T6">
        <f t="shared" si="9"/>
        <v>2.5000000000000001E-4</v>
      </c>
      <c r="U6">
        <f t="shared" si="10"/>
        <v>95746.969692583778</v>
      </c>
    </row>
    <row r="7" spans="1:21" x14ac:dyDescent="0.2">
      <c r="A7" s="1" t="s">
        <v>16</v>
      </c>
      <c r="B7" s="4">
        <f>B5/(B6-1)</f>
        <v>3.9769296294121147E-5</v>
      </c>
      <c r="C7" s="1"/>
      <c r="E7" s="1">
        <v>3.7500000000000001E-4</v>
      </c>
      <c r="F7" s="4">
        <f t="shared" si="0"/>
        <v>8.7587352339365404E-4</v>
      </c>
      <c r="G7" s="1">
        <f t="shared" si="1"/>
        <v>4.6496941222613177</v>
      </c>
      <c r="H7" s="1">
        <f t="shared" si="2"/>
        <v>1</v>
      </c>
      <c r="I7">
        <f t="shared" si="3"/>
        <v>6.2083828461924962E-6</v>
      </c>
      <c r="J7" s="4">
        <f t="shared" si="4"/>
        <v>4.5977679140313645E-5</v>
      </c>
      <c r="K7">
        <f t="shared" si="5"/>
        <v>4.3458679923347467E-6</v>
      </c>
      <c r="L7">
        <f>K7*'Exhaust Gas Math'!$C$14</f>
        <v>5.148625887105612E-6</v>
      </c>
      <c r="M7">
        <f>(L7/'Exhaust Gas Math'!$B$14)+('Exhaust Gas Math'!$D$10)</f>
        <v>6.1831588047564967E-4</v>
      </c>
      <c r="N7">
        <f>('Exhaust Gas Math'!$E$10*((-0.000000001)*N6^3+(0.000002)*N6^2-0.0012*N6+1.3446)*$B$15+L7*'Exhaust Gas Math'!$D$14*$B$14)/('Exhaust Gas Math'!$E$10*((-0.000000001)*N6^3+(0.000002)*N6^2-0.0012*N6+1.3446)+L7*'Exhaust Gas Math'!$D$14)</f>
        <v>819.29136279073612</v>
      </c>
      <c r="O7">
        <f t="shared" si="6"/>
        <v>91608.499549878805</v>
      </c>
      <c r="P7">
        <f>((-0.0000000008)*N7^3+(0.000003)*N7^2-0.004*N7+2.013)*('Exhaust Gas Math'!$E$10/(L7+'Exhaust Gas Math'!$E$10))+(357.45*N7^-1.004)*(L7/(L7+'Exhaust Gas Math'!$E$10))</f>
        <v>0.35342989853227758</v>
      </c>
      <c r="Q7">
        <f t="shared" si="7"/>
        <v>-3.8205163125683694</v>
      </c>
      <c r="R7">
        <f t="shared" si="8"/>
        <v>91604.679033566237</v>
      </c>
      <c r="T7">
        <f t="shared" si="9"/>
        <v>3.7500000000000001E-4</v>
      </c>
      <c r="U7">
        <f t="shared" si="10"/>
        <v>91604.679033566237</v>
      </c>
    </row>
    <row r="8" spans="1:21" x14ac:dyDescent="0.2">
      <c r="A8" s="1" t="s">
        <v>50</v>
      </c>
      <c r="B8" s="6">
        <v>6000</v>
      </c>
      <c r="E8" s="1">
        <v>5.0000000000000001E-4</v>
      </c>
      <c r="F8" s="4">
        <f t="shared" si="0"/>
        <v>1.5515084334436317E-3</v>
      </c>
      <c r="G8" s="1">
        <f t="shared" si="1"/>
        <v>6.1549069927597282</v>
      </c>
      <c r="H8" s="1">
        <f t="shared" si="2"/>
        <v>1</v>
      </c>
      <c r="I8">
        <f t="shared" si="3"/>
        <v>1.0997430663953582E-5</v>
      </c>
      <c r="J8" s="4">
        <f t="shared" si="4"/>
        <v>5.0766726958074732E-5</v>
      </c>
      <c r="K8">
        <f t="shared" si="5"/>
        <v>7.6982014647675064E-6</v>
      </c>
      <c r="L8">
        <f>K8*'Exhaust Gas Math'!$C$14</f>
        <v>9.1201940361660603E-6</v>
      </c>
      <c r="M8">
        <f>(L8/'Exhaust Gas Math'!$B$14)+('Exhaust Gas Math'!$D$10)</f>
        <v>7.5540832607663168E-4</v>
      </c>
      <c r="N8">
        <f>('Exhaust Gas Math'!$E$10*((-0.000000001)*N7^3+(0.000002)*N7^2-0.0012*N7+1.3446)*$B$15+L8*'Exhaust Gas Math'!$D$14*$B$14)/('Exhaust Gas Math'!$E$10*((-0.000000001)*N7^3+(0.000002)*N7^2-0.0012*N7+1.3446)+L8*'Exhaust Gas Math'!$D$14)</f>
        <v>708.64035503644357</v>
      </c>
      <c r="O8">
        <f t="shared" si="6"/>
        <v>87672.324482879194</v>
      </c>
      <c r="P8">
        <f>((-0.0000000008)*N8^3+(0.000003)*N8^2-0.004*N8+2.013)*('Exhaust Gas Math'!$E$10/(L8+'Exhaust Gas Math'!$E$10))+(357.45*N8^-1.004)*(L8/(L8+'Exhaust Gas Math'!$E$10))</f>
        <v>0.44774206380125742</v>
      </c>
      <c r="Q8">
        <f t="shared" si="7"/>
        <v>-8.4808794570092072</v>
      </c>
      <c r="R8">
        <f t="shared" si="8"/>
        <v>87663.843603422181</v>
      </c>
      <c r="T8">
        <f t="shared" si="9"/>
        <v>5.0000000000000001E-4</v>
      </c>
      <c r="U8">
        <f t="shared" si="10"/>
        <v>87663.843603422181</v>
      </c>
    </row>
    <row r="9" spans="1:21" x14ac:dyDescent="0.2">
      <c r="A9" s="1" t="s">
        <v>51</v>
      </c>
      <c r="B9">
        <f>B8/60</f>
        <v>100</v>
      </c>
      <c r="D9" s="1"/>
      <c r="E9" s="1">
        <v>6.2500000000000001E-4</v>
      </c>
      <c r="F9" s="4">
        <f t="shared" si="0"/>
        <v>2.4130188193922097E-3</v>
      </c>
      <c r="G9" s="1">
        <f t="shared" si="1"/>
        <v>7.6221728149335108</v>
      </c>
      <c r="H9" s="1">
        <f t="shared" si="2"/>
        <v>1</v>
      </c>
      <c r="I9">
        <f t="shared" si="3"/>
        <v>1.7104004454671936E-5</v>
      </c>
      <c r="J9" s="4">
        <f t="shared" si="4"/>
        <v>5.687330074879308E-5</v>
      </c>
      <c r="K9">
        <f t="shared" si="5"/>
        <v>1.1972803118270355E-5</v>
      </c>
      <c r="L9">
        <f>K9*'Exhaust Gas Math'!$C$14</f>
        <v>1.4184389444104718E-5</v>
      </c>
      <c r="M9">
        <f>(L9/'Exhaust Gas Math'!$B$14)+('Exhaust Gas Math'!$D$10)</f>
        <v>9.3021659007175273E-4</v>
      </c>
      <c r="N9">
        <f>('Exhaust Gas Math'!$E$10*((-0.000000001)*N8^3+(0.000002)*N8^2-0.0012*N8+1.3446)*$B$15+L9*'Exhaust Gas Math'!$D$14*$B$14)/('Exhaust Gas Math'!$E$10*((-0.000000001)*N8^3+(0.000002)*N8^2-0.0012*N8+1.3446)+L9*'Exhaust Gas Math'!$D$14)</f>
        <v>619.20217357424394</v>
      </c>
      <c r="O9">
        <f t="shared" si="6"/>
        <v>84205.829169248289</v>
      </c>
      <c r="P9">
        <f>((-0.0000000008)*N9^3+(0.000003)*N9^2-0.004*N9+2.013)*('Exhaust Gas Math'!$E$10/(L9+'Exhaust Gas Math'!$E$10))+(357.45*N9^-1.004)*(L9/(L9+'Exhaust Gas Math'!$E$10))</f>
        <v>0.5380706828181181</v>
      </c>
      <c r="Q9">
        <f t="shared" si="7"/>
        <v>-15.630285703335199</v>
      </c>
      <c r="R9">
        <f t="shared" si="8"/>
        <v>84190.198883544959</v>
      </c>
      <c r="T9">
        <f t="shared" si="9"/>
        <v>6.2500000000000001E-4</v>
      </c>
      <c r="U9">
        <f t="shared" si="10"/>
        <v>84190.198883544959</v>
      </c>
    </row>
    <row r="10" spans="1:21" x14ac:dyDescent="0.2">
      <c r="A10" s="1" t="s">
        <v>53</v>
      </c>
      <c r="B10">
        <f>2*PI()*B9</f>
        <v>628.31853071795865</v>
      </c>
      <c r="D10" s="1"/>
      <c r="E10" s="1">
        <v>7.5000000000000002E-4</v>
      </c>
      <c r="F10" s="4">
        <f t="shared" si="0"/>
        <v>3.4550931832287371E-3</v>
      </c>
      <c r="G10" s="1">
        <f t="shared" si="1"/>
        <v>9.0424454070735631</v>
      </c>
      <c r="H10" s="1">
        <f t="shared" si="2"/>
        <v>1</v>
      </c>
      <c r="I10">
        <f t="shared" si="3"/>
        <v>2.4490455160285914E-5</v>
      </c>
      <c r="J10" s="4">
        <f t="shared" si="4"/>
        <v>6.4259751454407064E-5</v>
      </c>
      <c r="K10">
        <f t="shared" si="5"/>
        <v>1.7143318612200139E-5</v>
      </c>
      <c r="L10">
        <f>K10*'Exhaust Gas Math'!$C$14</f>
        <v>2.0309989662215766E-5</v>
      </c>
      <c r="M10">
        <f>(L10/'Exhaust Gas Math'!$B$14)+('Exhaust Gas Math'!$D$10)</f>
        <v>1.1416629213838359E-3</v>
      </c>
      <c r="N10">
        <f>('Exhaust Gas Math'!$E$10*((-0.000000001)*N9^3+(0.000002)*N9^2-0.0012*N9+1.3446)*$B$15+L10*'Exhaust Gas Math'!$D$14*$B$14)/('Exhaust Gas Math'!$E$10*((-0.000000001)*N9^3+(0.000002)*N9^2-0.0012*N9+1.3446)+L10*'Exhaust Gas Math'!$D$14)</f>
        <v>551.35193937256747</v>
      </c>
      <c r="O10">
        <f t="shared" si="6"/>
        <v>81444.507106685778</v>
      </c>
      <c r="P10">
        <f>((-0.0000000008)*N10^3+(0.000003)*N10^2-0.004*N10+2.013)*('Exhaust Gas Math'!$E$10/(L10+'Exhaust Gas Math'!$E$10))+(357.45*N10^-1.004)*(L10/(L10+'Exhaust Gas Math'!$E$10))</f>
        <v>0.6185217278629791</v>
      </c>
      <c r="Q10">
        <f t="shared" si="7"/>
        <v>-25.286967805421011</v>
      </c>
      <c r="R10">
        <f t="shared" si="8"/>
        <v>81419.220138880351</v>
      </c>
      <c r="T10">
        <f t="shared" si="9"/>
        <v>7.5000000000000002E-4</v>
      </c>
      <c r="U10">
        <f t="shared" si="10"/>
        <v>81419.220138880351</v>
      </c>
    </row>
    <row r="11" spans="1:21" x14ac:dyDescent="0.2">
      <c r="A11" s="1" t="s">
        <v>82</v>
      </c>
      <c r="B11" s="16">
        <v>0.7</v>
      </c>
      <c r="D11" s="1"/>
      <c r="E11" s="1">
        <v>8.7500000000000002E-4</v>
      </c>
      <c r="F11" s="4">
        <f t="shared" si="0"/>
        <v>4.6713067899752762E-3</v>
      </c>
      <c r="G11" s="1">
        <f t="shared" si="1"/>
        <v>10.40696831636078</v>
      </c>
      <c r="H11" s="1">
        <f t="shared" si="2"/>
        <v>1</v>
      </c>
      <c r="I11">
        <f t="shared" si="3"/>
        <v>3.311124285595132E-5</v>
      </c>
      <c r="J11" s="4">
        <f t="shared" si="4"/>
        <v>7.2880539150072467E-5</v>
      </c>
      <c r="K11">
        <f t="shared" si="5"/>
        <v>2.3177869999165922E-5</v>
      </c>
      <c r="L11">
        <f>K11*'Exhaust Gas Math'!$C$14</f>
        <v>2.7459228328185795E-5</v>
      </c>
      <c r="M11">
        <f>(L11/'Exhaust Gas Math'!$B$14)+('Exhaust Gas Math'!$D$10)</f>
        <v>1.3884436830673026E-3</v>
      </c>
      <c r="N11">
        <f>('Exhaust Gas Math'!$E$10*((-0.000000001)*N10^3+(0.000002)*N10^2-0.0012*N10+1.3446)*$B$15+L11*'Exhaust Gas Math'!$D$14*$B$14)/('Exhaust Gas Math'!$E$10*((-0.000000001)*N10^3+(0.000002)*N10^2-0.0012*N10+1.3446)+L11*'Exhaust Gas Math'!$D$14)</f>
        <v>501.15590385832076</v>
      </c>
      <c r="O11">
        <f t="shared" si="6"/>
        <v>79382.282284523651</v>
      </c>
      <c r="P11">
        <f>((-0.0000000008)*N11^3+(0.000003)*N11^2-0.004*N11+2.013)*('Exhaust Gas Math'!$E$10/(L11+'Exhaust Gas Math'!$E$10))+(357.45*N11^-1.004)*(L11/(L11+'Exhaust Gas Math'!$E$10))</f>
        <v>0.68765014388396029</v>
      </c>
      <c r="Q11">
        <f t="shared" si="7"/>
        <v>-37.237970819487877</v>
      </c>
      <c r="R11">
        <f t="shared" si="8"/>
        <v>79345.044313704158</v>
      </c>
      <c r="T11">
        <f t="shared" si="9"/>
        <v>8.7500000000000002E-4</v>
      </c>
      <c r="U11">
        <f t="shared" si="10"/>
        <v>79345.044313704158</v>
      </c>
    </row>
    <row r="12" spans="1:21" x14ac:dyDescent="0.2">
      <c r="A12" s="3" t="s">
        <v>48</v>
      </c>
      <c r="B12" s="5">
        <v>8.3144597999999998</v>
      </c>
      <c r="D12" s="1"/>
      <c r="E12" s="1">
        <v>1E-3</v>
      </c>
      <c r="F12" s="4">
        <f t="shared" si="0"/>
        <v>6.0541612783141657E-3</v>
      </c>
      <c r="G12" s="1">
        <f t="shared" si="1"/>
        <v>11.707328805309496</v>
      </c>
      <c r="H12" s="1">
        <f t="shared" si="2"/>
        <v>1</v>
      </c>
      <c r="I12">
        <f t="shared" si="3"/>
        <v>4.2913217518821539E-5</v>
      </c>
      <c r="J12" s="4">
        <f t="shared" si="4"/>
        <v>8.2682513812942679E-5</v>
      </c>
      <c r="K12">
        <f t="shared" si="5"/>
        <v>3.0039252263175076E-5</v>
      </c>
      <c r="L12">
        <f>K12*'Exhaust Gas Math'!$C$14</f>
        <v>3.5588028008275975E-5</v>
      </c>
      <c r="M12">
        <f>(L12/'Exhaust Gas Math'!$B$14)+('Exhaust Gas Math'!$D$10)</f>
        <v>1.6690373896634427E-3</v>
      </c>
      <c r="N12">
        <f>('Exhaust Gas Math'!$E$10*((-0.000000001)*N11^3+(0.000002)*N11^2-0.0012*N11+1.3446)*$B$15+L12*'Exhaust Gas Math'!$D$14*$B$14)/('Exhaust Gas Math'!$E$10*((-0.000000001)*N11^3+(0.000002)*N11^2-0.0012*N11+1.3446)+L12*'Exhaust Gas Math'!$D$14)</f>
        <v>463.94523913844398</v>
      </c>
      <c r="O12">
        <f t="shared" si="6"/>
        <v>77866.948223147876</v>
      </c>
      <c r="P12">
        <f>((-0.0000000008)*N12^3+(0.000003)*N12^2-0.004*N12+2.013)*('Exhaust Gas Math'!$E$10/(L12+'Exhaust Gas Math'!$E$10))+(357.45*N12^-1.004)*(L12/(L12+'Exhaust Gas Math'!$E$10))</f>
        <v>0.74629781863529587</v>
      </c>
      <c r="Q12">
        <f t="shared" si="7"/>
        <v>-51.144367054401854</v>
      </c>
      <c r="R12">
        <f t="shared" si="8"/>
        <v>77815.80385609348</v>
      </c>
      <c r="T12">
        <f t="shared" si="9"/>
        <v>1E-3</v>
      </c>
      <c r="U12">
        <f t="shared" si="10"/>
        <v>77815.80385609348</v>
      </c>
    </row>
    <row r="13" spans="1:21" x14ac:dyDescent="0.2">
      <c r="A13" s="1" t="s">
        <v>47</v>
      </c>
      <c r="B13" s="1">
        <v>101325</v>
      </c>
      <c r="D13" s="1"/>
      <c r="E13" s="1">
        <v>1.1249999999999999E-3</v>
      </c>
      <c r="F13" s="4">
        <f t="shared" si="0"/>
        <v>7.5951308904790189E-3</v>
      </c>
      <c r="G13" s="1">
        <f t="shared" si="1"/>
        <v>12.935509719091598</v>
      </c>
      <c r="H13" s="1">
        <f t="shared" si="2"/>
        <v>1</v>
      </c>
      <c r="I13">
        <f t="shared" si="3"/>
        <v>5.3835946715612665E-5</v>
      </c>
      <c r="J13" s="4">
        <f t="shared" si="4"/>
        <v>9.3605243009733805E-5</v>
      </c>
      <c r="K13">
        <f t="shared" si="5"/>
        <v>3.7685162700928863E-5</v>
      </c>
      <c r="L13">
        <f>K13*'Exhaust Gas Math'!$C$14</f>
        <v>4.4646271949358377E-5</v>
      </c>
      <c r="M13">
        <f>(L13/'Exhaust Gas Math'!$B$14)+('Exhaust Gas Math'!$D$10)</f>
        <v>1.981714087664216E-3</v>
      </c>
      <c r="N13">
        <f>('Exhaust Gas Math'!$E$10*((-0.000000001)*N12^3+(0.000002)*N12^2-0.0012*N12+1.3446)*$B$15+L13*'Exhaust Gas Math'!$D$14*$B$14)/('Exhaust Gas Math'!$E$10*((-0.000000001)*N12^3+(0.000002)*N12^2-0.0012*N12+1.3446)+L13*'Exhaust Gas Math'!$D$14)</f>
        <v>435.95426646670023</v>
      </c>
      <c r="O13">
        <f t="shared" si="6"/>
        <v>76738.939251708216</v>
      </c>
      <c r="P13">
        <f>((-0.0000000008)*N13^3+(0.000003)*N13^2-0.004*N13+2.013)*('Exhaust Gas Math'!$E$10/(L13+'Exhaust Gas Math'!$E$10))+(357.45*N13^-1.004)*(L13/(L13+'Exhaust Gas Math'!$E$10))</f>
        <v>0.79594162246551403</v>
      </c>
      <c r="Q13">
        <f t="shared" si="7"/>
        <v>-66.591425772826582</v>
      </c>
      <c r="R13">
        <f t="shared" si="8"/>
        <v>76672.347825935387</v>
      </c>
      <c r="T13">
        <f t="shared" si="9"/>
        <v>1.1249999999999999E-3</v>
      </c>
      <c r="U13">
        <f t="shared" si="10"/>
        <v>76672.347825935387</v>
      </c>
    </row>
    <row r="14" spans="1:21" x14ac:dyDescent="0.2">
      <c r="A14" s="1" t="s">
        <v>78</v>
      </c>
      <c r="B14" s="1">
        <f>'Exhaust Gas Math'!B12</f>
        <v>298</v>
      </c>
      <c r="D14" s="1"/>
      <c r="E14" s="1">
        <v>1.25E-3</v>
      </c>
      <c r="F14" s="4">
        <f t="shared" si="0"/>
        <v>9.2847150363864414E-3</v>
      </c>
      <c r="G14" s="1">
        <f t="shared" si="1"/>
        <v>14.083938913962021</v>
      </c>
      <c r="H14" s="1">
        <f t="shared" si="2"/>
        <v>1</v>
      </c>
      <c r="I14">
        <f t="shared" si="3"/>
        <v>6.5812088188650419E-5</v>
      </c>
      <c r="J14" s="4">
        <f t="shared" si="4"/>
        <v>1.0558138448277157E-4</v>
      </c>
      <c r="K14">
        <f t="shared" si="5"/>
        <v>4.6068461732055293E-5</v>
      </c>
      <c r="L14">
        <f>K14*'Exhaust Gas Math'!$C$14</f>
        <v>5.4578113065364435E-5</v>
      </c>
      <c r="M14">
        <f>(L14/'Exhaust Gas Math'!$B$14)+('Exhaust Gas Math'!$D$10)</f>
        <v>2.3245460212508941E-3</v>
      </c>
      <c r="N14">
        <f>('Exhaust Gas Math'!$E$10*((-0.000000001)*N13^3+(0.000002)*N13^2-0.0012*N13+1.3446)*$B$15+L14*'Exhaust Gas Math'!$D$14*$B$14)/('Exhaust Gas Math'!$E$10*((-0.000000001)*N13^3+(0.000002)*N13^2-0.0012*N13+1.3446)+L14*'Exhaust Gas Math'!$D$14)</f>
        <v>414.51598369368304</v>
      </c>
      <c r="O14">
        <f t="shared" si="6"/>
        <v>75879.789177394952</v>
      </c>
      <c r="P14">
        <f>((-0.0000000008)*N14^3+(0.000003)*N14^2-0.004*N14+2.013)*('Exhaust Gas Math'!$E$10/(L14+'Exhaust Gas Math'!$E$10))+(357.45*N14^-1.004)*(L14/(L14+'Exhaust Gas Math'!$E$10))</f>
        <v>0.83801647367205734</v>
      </c>
      <c r="Q14">
        <f t="shared" si="7"/>
        <v>-83.113357341043752</v>
      </c>
      <c r="R14">
        <f t="shared" si="8"/>
        <v>75796.675820053904</v>
      </c>
      <c r="T14">
        <f t="shared" si="9"/>
        <v>1.25E-3</v>
      </c>
      <c r="U14">
        <f t="shared" si="10"/>
        <v>75796.675820053904</v>
      </c>
    </row>
    <row r="15" spans="1:21" x14ac:dyDescent="0.2">
      <c r="A15" s="1" t="s">
        <v>77</v>
      </c>
      <c r="B15">
        <f>'Exhaust Gas Math'!B3</f>
        <v>1100</v>
      </c>
      <c r="D15" s="1"/>
      <c r="E15" s="1">
        <v>1.3749999999999999E-3</v>
      </c>
      <c r="F15" s="4">
        <f t="shared" si="0"/>
        <v>1.1112496867933176E-2</v>
      </c>
      <c r="G15" s="1">
        <f t="shared" si="1"/>
        <v>15.145535942042931</v>
      </c>
      <c r="H15" s="1">
        <f t="shared" si="2"/>
        <v>1</v>
      </c>
      <c r="I15">
        <f t="shared" si="3"/>
        <v>7.8767805043282389E-5</v>
      </c>
      <c r="J15" s="4">
        <f t="shared" si="4"/>
        <v>1.1853710133740354E-4</v>
      </c>
      <c r="K15">
        <f t="shared" si="5"/>
        <v>5.5137463530297666E-5</v>
      </c>
      <c r="L15">
        <f>K15*'Exhaust Gas Math'!$C$14</f>
        <v>6.5322318253141677E-5</v>
      </c>
      <c r="M15">
        <f>(L15/'Exhaust Gas Math'!$B$14)+('Exhaust Gas Math'!$D$10)</f>
        <v>2.6954195175497284E-3</v>
      </c>
      <c r="N15">
        <f>('Exhaust Gas Math'!$E$10*((-0.000000001)*N14^3+(0.000002)*N14^2-0.0012*N14+1.3446)*$B$15+L15*'Exhaust Gas Math'!$D$14*$B$14)/('Exhaust Gas Math'!$E$10*((-0.000000001)*N14^3+(0.000002)*N14^2-0.0012*N14+1.3446)+L15*'Exhaust Gas Math'!$D$14)</f>
        <v>397.80440105838596</v>
      </c>
      <c r="O15">
        <f t="shared" si="6"/>
        <v>75210.017071245704</v>
      </c>
      <c r="P15">
        <f>((-0.0000000008)*N15^3+(0.000003)*N15^2-0.004*N15+2.013)*('Exhaust Gas Math'!$E$10/(L15+'Exhaust Gas Math'!$E$10))+(357.45*N15^-1.004)*(L15/(L15+'Exhaust Gas Math'!$E$10))</f>
        <v>0.87375948730864605</v>
      </c>
      <c r="Q15">
        <f t="shared" si="7"/>
        <v>-100.21464689713034</v>
      </c>
      <c r="R15">
        <f t="shared" si="8"/>
        <v>75109.802424348571</v>
      </c>
      <c r="T15">
        <f t="shared" si="9"/>
        <v>1.3749999999999999E-3</v>
      </c>
      <c r="U15">
        <f t="shared" si="10"/>
        <v>75109.802424348571</v>
      </c>
    </row>
    <row r="16" spans="1:21" x14ac:dyDescent="0.2">
      <c r="A16" s="1" t="s">
        <v>80</v>
      </c>
      <c r="B16" s="1" t="s">
        <v>81</v>
      </c>
      <c r="D16" s="1"/>
      <c r="E16" s="1">
        <v>1.5E-3</v>
      </c>
      <c r="F16" s="4">
        <f t="shared" si="0"/>
        <v>1.3067207502328603E-2</v>
      </c>
      <c r="G16" s="1">
        <f t="shared" si="1"/>
        <v>16.113755704639374</v>
      </c>
      <c r="H16" s="1">
        <f t="shared" si="2"/>
        <v>1</v>
      </c>
      <c r="I16">
        <f t="shared" si="3"/>
        <v>9.2623220976886743E-5</v>
      </c>
      <c r="J16" s="4">
        <f t="shared" si="4"/>
        <v>1.3239251727100788E-4</v>
      </c>
      <c r="K16">
        <f t="shared" si="5"/>
        <v>6.4836254683820719E-5</v>
      </c>
      <c r="L16">
        <f>K16*'Exhaust Gas Math'!$C$14</f>
        <v>7.6812645914896692E-5</v>
      </c>
      <c r="M16">
        <f>(L16/'Exhaust Gas Math'!$B$14)+('Exhaust Gas Math'!$D$10)</f>
        <v>3.0920480181280859E-3</v>
      </c>
      <c r="N16">
        <f>('Exhaust Gas Math'!$E$10*((-0.000000001)*N15^3+(0.000002)*N15^2-0.0012*N15+1.3446)*$B$15+L16*'Exhaust Gas Math'!$D$14*$B$14)/('Exhaust Gas Math'!$E$10*((-0.000000001)*N15^3+(0.000002)*N15^2-0.0012*N15+1.3446)+L16*'Exhaust Gas Math'!$D$14)</f>
        <v>384.56570328996816</v>
      </c>
      <c r="O16">
        <f t="shared" si="6"/>
        <v>74677.088557880168</v>
      </c>
      <c r="P16">
        <f>((-0.0000000008)*N16^3+(0.000003)*N16^2-0.004*N16+2.013)*('Exhaust Gas Math'!$E$10/(L16+'Exhaust Gas Math'!$E$10))+(357.45*N16^-1.004)*(L16/(L16+'Exhaust Gas Math'!$E$10))</f>
        <v>0.90420870238961482</v>
      </c>
      <c r="Q16">
        <f t="shared" si="7"/>
        <v>-117.39030666838769</v>
      </c>
      <c r="R16">
        <f t="shared" si="8"/>
        <v>74559.698251211783</v>
      </c>
      <c r="T16">
        <f t="shared" si="9"/>
        <v>1.5E-3</v>
      </c>
      <c r="U16">
        <f t="shared" si="10"/>
        <v>74559.698251211783</v>
      </c>
    </row>
    <row r="17" spans="1:21" x14ac:dyDescent="0.2">
      <c r="A17" s="1" t="s">
        <v>35</v>
      </c>
      <c r="B17" s="1">
        <f>14/1000000</f>
        <v>1.4E-5</v>
      </c>
      <c r="C17" s="1" t="s">
        <v>40</v>
      </c>
      <c r="D17" s="1"/>
      <c r="E17" s="1">
        <v>1.6249999999999999E-3</v>
      </c>
      <c r="F17" s="4">
        <f t="shared" si="0"/>
        <v>1.513679549850442E-2</v>
      </c>
      <c r="G17" s="1">
        <f t="shared" si="1"/>
        <v>16.982628804949197</v>
      </c>
      <c r="H17" s="1">
        <f t="shared" si="2"/>
        <v>1</v>
      </c>
      <c r="I17">
        <f t="shared" si="3"/>
        <v>1.0729291274283941E-4</v>
      </c>
      <c r="J17" s="4">
        <f t="shared" si="4"/>
        <v>1.4706220903696056E-4</v>
      </c>
      <c r="K17">
        <f t="shared" si="5"/>
        <v>7.5105038919987587E-5</v>
      </c>
      <c r="L17">
        <f>K17*'Exhaust Gas Math'!$C$14</f>
        <v>8.8978254359673028E-5</v>
      </c>
      <c r="M17">
        <f>(L17/'Exhaust Gas Math'!$B$14)+('Exhaust Gas Math'!$D$10)</f>
        <v>3.5119861763875386E-3</v>
      </c>
      <c r="N17">
        <f>('Exhaust Gas Math'!$E$10*((-0.000000001)*N16^3+(0.000002)*N16^2-0.0012*N16+1.3446)*$B$15+L17*'Exhaust Gas Math'!$D$14*$B$14)/('Exhaust Gas Math'!$E$10*((-0.000000001)*N16^3+(0.000002)*N16^2-0.0012*N16+1.3446)+L17*'Exhaust Gas Math'!$D$14)</f>
        <v>373.9258749707335</v>
      </c>
      <c r="O17">
        <f t="shared" si="6"/>
        <v>74245.693632355935</v>
      </c>
      <c r="P17">
        <f>((-0.0000000008)*N17^3+(0.000003)*N17^2-0.004*N17+2.013)*('Exhaust Gas Math'!$E$10/(L17+'Exhaust Gas Math'!$E$10))+(357.45*N17^-1.004)*(L17/(L17+'Exhaust Gas Math'!$E$10))</f>
        <v>0.93022945092832687</v>
      </c>
      <c r="Q17">
        <f t="shared" si="7"/>
        <v>-134.14358965844744</v>
      </c>
      <c r="R17">
        <f t="shared" si="8"/>
        <v>74111.55004269749</v>
      </c>
      <c r="T17">
        <f t="shared" si="9"/>
        <v>1.6249999999999999E-3</v>
      </c>
      <c r="U17">
        <f t="shared" si="10"/>
        <v>74111.55004269749</v>
      </c>
    </row>
    <row r="18" spans="1:21" x14ac:dyDescent="0.2">
      <c r="A18" s="1" t="s">
        <v>41</v>
      </c>
      <c r="B18" s="1">
        <v>80</v>
      </c>
      <c r="C18" s="1" t="s">
        <v>83</v>
      </c>
      <c r="D18" s="1"/>
      <c r="E18" s="1">
        <v>1.75E-3</v>
      </c>
      <c r="F18" s="4">
        <f t="shared" si="0"/>
        <v>1.7308501158256363E-2</v>
      </c>
      <c r="G18" s="1">
        <f t="shared" si="1"/>
        <v>17.746798351379372</v>
      </c>
      <c r="H18" s="1">
        <f t="shared" si="2"/>
        <v>1</v>
      </c>
      <c r="I18">
        <f t="shared" si="3"/>
        <v>1.2268643681323581E-4</v>
      </c>
      <c r="J18" s="4">
        <f t="shared" si="4"/>
        <v>1.6245573310735695E-4</v>
      </c>
      <c r="K18">
        <f t="shared" si="5"/>
        <v>8.5880505769265063E-5</v>
      </c>
      <c r="L18">
        <f>K18*'Exhaust Gas Math'!$C$14</f>
        <v>1.0174413856593334E-4</v>
      </c>
      <c r="M18">
        <f>(L18/'Exhaust Gas Math'!$B$14)+('Exhaust Gas Math'!$D$10)</f>
        <v>3.9526449339388091E-3</v>
      </c>
      <c r="N18">
        <f>('Exhaust Gas Math'!$E$10*((-0.000000001)*N17^3+(0.000002)*N17^2-0.0012*N17+1.3446)*$B$15+L18*'Exhaust Gas Math'!$D$14*$B$14)/('Exhaust Gas Math'!$E$10*((-0.000000001)*N17^3+(0.000002)*N17^2-0.0012*N17+1.3446)+L18*'Exhaust Gas Math'!$D$14)</f>
        <v>365.26447607044474</v>
      </c>
      <c r="O18">
        <f t="shared" si="6"/>
        <v>73891.457961500622</v>
      </c>
      <c r="P18">
        <f>((-0.0000000008)*N18^3+(0.000003)*N18^2-0.004*N18+2.013)*('Exhaust Gas Math'!$E$10/(L18+'Exhaust Gas Math'!$E$10))+(357.45*N18^-1.004)*(L18/(L18+'Exhaust Gas Math'!$E$10))</f>
        <v>0.95254092505290711</v>
      </c>
      <c r="Q18">
        <f t="shared" si="7"/>
        <v>-150.00083528301334</v>
      </c>
      <c r="R18">
        <f t="shared" si="8"/>
        <v>73741.457126217603</v>
      </c>
      <c r="T18">
        <f t="shared" si="9"/>
        <v>1.75E-3</v>
      </c>
      <c r="U18">
        <f t="shared" si="10"/>
        <v>73741.457126217603</v>
      </c>
    </row>
    <row r="19" spans="1:21" x14ac:dyDescent="0.2">
      <c r="A19" s="1" t="s">
        <v>42</v>
      </c>
      <c r="B19" s="1">
        <v>105</v>
      </c>
      <c r="C19" s="1" t="s">
        <v>44</v>
      </c>
      <c r="D19" s="1"/>
      <c r="E19" s="1">
        <v>1.8749999999999999E-3</v>
      </c>
      <c r="F19" s="4">
        <f t="shared" si="0"/>
        <v>1.9568935194026651E-2</v>
      </c>
      <c r="G19" s="1">
        <f t="shared" si="1"/>
        <v>18.401552984563992</v>
      </c>
      <c r="H19" s="1">
        <f t="shared" si="2"/>
        <v>1</v>
      </c>
      <c r="I19">
        <f t="shared" si="3"/>
        <v>1.3870888699331579E-4</v>
      </c>
      <c r="J19" s="4">
        <f t="shared" si="4"/>
        <v>1.7847818328743694E-4</v>
      </c>
      <c r="K19">
        <f t="shared" si="5"/>
        <v>9.7096220895321044E-5</v>
      </c>
      <c r="L19">
        <f>K19*'Exhaust Gas Math'!$C$14</f>
        <v>1.150315926124588E-4</v>
      </c>
      <c r="M19">
        <f>(L19/'Exhaust Gas Math'!$B$14)+('Exhaust Gas Math'!$D$10)</f>
        <v>4.4113074830076891E-3</v>
      </c>
      <c r="N19">
        <f>('Exhaust Gas Math'!$E$10*((-0.000000001)*N18^3+(0.000002)*N18^2-0.0012*N18+1.3446)*$B$15+L19*'Exhaust Gas Math'!$D$14*$B$14)/('Exhaust Gas Math'!$E$10*((-0.000000001)*N18^3+(0.000002)*N18^2-0.0012*N18+1.3446)+L19*'Exhaust Gas Math'!$D$14)</f>
        <v>358.13301596181174</v>
      </c>
      <c r="O19">
        <f t="shared" si="6"/>
        <v>73597.081367749517</v>
      </c>
      <c r="P19">
        <f>((-0.0000000008)*N19^3+(0.000003)*N19^2-0.004*N19+2.013)*('Exhaust Gas Math'!$E$10/(L19+'Exhaust Gas Math'!$E$10))+(357.45*N19^-1.004)*(L19/(L19+'Exhaust Gas Math'!$E$10))</f>
        <v>0.97173942379333966</v>
      </c>
      <c r="Q19">
        <f t="shared" si="7"/>
        <v>-164.52381820392506</v>
      </c>
      <c r="R19">
        <f t="shared" si="8"/>
        <v>73432.557549545585</v>
      </c>
      <c r="T19">
        <f t="shared" si="9"/>
        <v>1.8749999999999999E-3</v>
      </c>
      <c r="U19">
        <f t="shared" si="10"/>
        <v>73432.557549545585</v>
      </c>
    </row>
    <row r="20" spans="1:21" x14ac:dyDescent="0.2">
      <c r="C20" s="1"/>
      <c r="D20" s="1"/>
      <c r="E20" s="1">
        <v>2E-3</v>
      </c>
      <c r="F20" s="4">
        <f t="shared" si="0"/>
        <v>2.1904161278314165E-2</v>
      </c>
      <c r="G20" s="1">
        <f t="shared" si="1"/>
        <v>18.942855924461465</v>
      </c>
      <c r="H20" s="1">
        <f t="shared" si="2"/>
        <v>1</v>
      </c>
      <c r="I20">
        <f t="shared" si="3"/>
        <v>1.5526147954971378E-4</v>
      </c>
      <c r="J20" s="4">
        <f t="shared" si="4"/>
        <v>1.9503077584383493E-4</v>
      </c>
      <c r="K20">
        <f t="shared" si="5"/>
        <v>1.0868303568479964E-4</v>
      </c>
      <c r="L20">
        <f>K20*'Exhaust Gas Math'!$C$14</f>
        <v>1.2875869492652572E-4</v>
      </c>
      <c r="M20">
        <f>(L20/'Exhaust Gas Math'!$B$14)+('Exhaust Gas Math'!$D$10)</f>
        <v>4.8851460164583945E-3</v>
      </c>
      <c r="N20">
        <f>('Exhaust Gas Math'!$E$10*((-0.000000001)*N19^3+(0.000002)*N19^2-0.0012*N19+1.3446)*$B$15+L20*'Exhaust Gas Math'!$D$14*$B$14)/('Exhaust Gas Math'!$E$10*((-0.000000001)*N19^3+(0.000002)*N19^2-0.0012*N19+1.3446)+L20*'Exhaust Gas Math'!$D$14)</f>
        <v>352.2017246978225</v>
      </c>
      <c r="O20">
        <f t="shared" si="6"/>
        <v>73349.966029602176</v>
      </c>
      <c r="P20">
        <f>((-0.0000000008)*N20^3+(0.000003)*N20^2-0.004*N20+2.013)*('Exhaust Gas Math'!$E$10/(L20+'Exhaust Gas Math'!$E$10))+(357.45*N20^-1.004)*(L20/(L20+'Exhaust Gas Math'!$E$10))</f>
        <v>0.98831848219285312</v>
      </c>
      <c r="Q20">
        <f t="shared" si="7"/>
        <v>-177.32004531176685</v>
      </c>
      <c r="R20">
        <f t="shared" si="8"/>
        <v>73172.645984290415</v>
      </c>
      <c r="T20">
        <f t="shared" si="9"/>
        <v>2E-3</v>
      </c>
      <c r="U20">
        <f t="shared" si="10"/>
        <v>73172.645984290415</v>
      </c>
    </row>
    <row r="21" spans="1:21" x14ac:dyDescent="0.2">
      <c r="C21" s="1"/>
      <c r="D21" s="1"/>
      <c r="E21" s="1">
        <v>2.1250000000000002E-3</v>
      </c>
      <c r="F21" s="4">
        <f t="shared" si="0"/>
        <v>2.4299781965767802E-2</v>
      </c>
      <c r="G21" s="1">
        <f t="shared" si="1"/>
        <v>19.36736985844583</v>
      </c>
      <c r="H21" s="1">
        <f t="shared" si="2"/>
        <v>1</v>
      </c>
      <c r="I21">
        <f t="shared" si="3"/>
        <v>1.7224216224502402E-4</v>
      </c>
      <c r="J21" s="4">
        <f t="shared" si="4"/>
        <v>2.1201145853914517E-4</v>
      </c>
      <c r="K21">
        <f t="shared" si="5"/>
        <v>1.2056951357151681E-4</v>
      </c>
      <c r="L21">
        <f>K21*'Exhaust Gas Math'!$C$14</f>
        <v>1.4284081335764315E-4</v>
      </c>
      <c r="M21">
        <f>(L21/'Exhaust Gas Math'!$B$14)+('Exhaust Gas Math'!$D$10)</f>
        <v>5.3712391621648986E-3</v>
      </c>
      <c r="N21">
        <f>('Exhaust Gas Math'!$E$10*((-0.000000001)*N20^3+(0.000002)*N20^2-0.0012*N20+1.3446)*$B$15+L21*'Exhaust Gas Math'!$D$14*$B$14)/('Exhaust Gas Math'!$E$10*((-0.000000001)*N20^3+(0.000002)*N20^2-0.0012*N20+1.3446)+L21*'Exhaust Gas Math'!$D$14)</f>
        <v>347.22428984280037</v>
      </c>
      <c r="O21">
        <f t="shared" si="6"/>
        <v>73140.730371008598</v>
      </c>
      <c r="P21">
        <f>((-0.0000000008)*N21^3+(0.000003)*N21^2-0.004*N21+2.013)*('Exhaust Gas Math'!$E$10/(L21+'Exhaust Gas Math'!$E$10))+(357.45*N21^-1.004)*(L21/(L21+'Exhaust Gas Math'!$E$10))</f>
        <v>1.0026862308700373</v>
      </c>
      <c r="Q21">
        <f t="shared" si="7"/>
        <v>-188.05130352147714</v>
      </c>
      <c r="R21">
        <f t="shared" si="8"/>
        <v>72952.679067487115</v>
      </c>
      <c r="T21">
        <f t="shared" si="9"/>
        <v>2.1250000000000002E-3</v>
      </c>
      <c r="U21">
        <f t="shared" si="10"/>
        <v>72952.679067487115</v>
      </c>
    </row>
    <row r="22" spans="1:21" x14ac:dyDescent="0.2">
      <c r="C22" s="1"/>
      <c r="D22" s="1"/>
      <c r="E22" s="1">
        <v>2.2499999999999998E-3</v>
      </c>
      <c r="F22" s="4">
        <f t="shared" si="0"/>
        <v>2.6741027458224681E-2</v>
      </c>
      <c r="G22" s="1">
        <f t="shared" si="1"/>
        <v>19.672477516948863</v>
      </c>
      <c r="H22" s="1">
        <f t="shared" si="2"/>
        <v>1</v>
      </c>
      <c r="I22">
        <f t="shared" si="3"/>
        <v>1.8954624352377985E-4</v>
      </c>
      <c r="J22" s="4">
        <f t="shared" si="4"/>
        <v>2.29315539817901E-4</v>
      </c>
      <c r="K22">
        <f t="shared" si="5"/>
        <v>1.326823704666459E-4</v>
      </c>
      <c r="L22">
        <f>K22*'Exhaust Gas Math'!$C$14</f>
        <v>1.5719112696290362E-4</v>
      </c>
      <c r="M22">
        <f>(L22/'Exhaust Gas Math'!$B$14)+('Exhaust Gas Math'!$D$10)</f>
        <v>5.866589994241546E-3</v>
      </c>
      <c r="N22">
        <f>('Exhaust Gas Math'!$E$10*((-0.000000001)*N21^3+(0.000002)*N21^2-0.0012*N21+1.3446)*$B$15+L22*'Exhaust Gas Math'!$D$14*$B$14)/('Exhaust Gas Math'!$E$10*((-0.000000001)*N21^3+(0.000002)*N21^2-0.0012*N21+1.3446)+L22*'Exhaust Gas Math'!$D$14)</f>
        <v>343.01407721155948</v>
      </c>
      <c r="O22">
        <f t="shared" si="6"/>
        <v>72962.25241747011</v>
      </c>
      <c r="P22">
        <f>((-0.0000000008)*N22^3+(0.000003)*N22^2-0.004*N22+2.013)*('Exhaust Gas Math'!$E$10/(L22+'Exhaust Gas Math'!$E$10))+(357.45*N22^-1.004)*(L22/(L22+'Exhaust Gas Math'!$E$10))</f>
        <v>1.0151802120485998</v>
      </c>
      <c r="Q22">
        <f t="shared" si="7"/>
        <v>-196.44060522036924</v>
      </c>
      <c r="R22">
        <f t="shared" si="8"/>
        <v>72765.81181224974</v>
      </c>
      <c r="T22">
        <f t="shared" si="9"/>
        <v>2.2499999999999998E-3</v>
      </c>
      <c r="U22">
        <f t="shared" si="10"/>
        <v>72765.81181224974</v>
      </c>
    </row>
    <row r="23" spans="1:21" x14ac:dyDescent="0.2">
      <c r="A23" s="15" t="s">
        <v>89</v>
      </c>
      <c r="C23" s="1"/>
      <c r="D23" s="1"/>
      <c r="E23" s="1">
        <v>2.3749999999999999E-3</v>
      </c>
      <c r="F23" s="4">
        <f t="shared" si="0"/>
        <v>2.9212846665427311E-2</v>
      </c>
      <c r="G23" s="1">
        <f t="shared" si="1"/>
        <v>19.856297809797301</v>
      </c>
      <c r="H23" s="1">
        <f t="shared" si="2"/>
        <v>1</v>
      </c>
      <c r="I23">
        <f t="shared" si="3"/>
        <v>2.0706703797070689E-4</v>
      </c>
      <c r="J23" s="4">
        <f t="shared" si="4"/>
        <v>2.4683633426482801E-4</v>
      </c>
      <c r="K23">
        <f t="shared" si="5"/>
        <v>1.4494692657949482E-4</v>
      </c>
      <c r="L23">
        <f>K23*'Exhaust Gas Math'!$C$14</f>
        <v>1.7172116128696724E-4</v>
      </c>
      <c r="M23">
        <f>(L23/'Exhaust Gas Math'!$B$14)+('Exhaust Gas Math'!$D$10)</f>
        <v>6.3681445100877187E-3</v>
      </c>
      <c r="N23">
        <f>('Exhaust Gas Math'!$E$10*((-0.000000001)*N22^3+(0.000002)*N22^2-0.0012*N22+1.3446)*$B$15+L23*'Exhaust Gas Math'!$D$14*$B$14)/('Exhaust Gas Math'!$E$10*((-0.000000001)*N22^3+(0.000002)*N22^2-0.0012*N22+1.3446)+L23*'Exhaust Gas Math'!$D$14)</f>
        <v>339.42781043166337</v>
      </c>
      <c r="O23">
        <f t="shared" si="6"/>
        <v>72809.036249024532</v>
      </c>
      <c r="P23">
        <f>((-0.0000000008)*N23^3+(0.000003)*N23^2-0.004*N23+2.013)*('Exhaust Gas Math'!$E$10/(L23+'Exhaust Gas Math'!$E$10))+(357.45*N23^-1.004)*(L23/(L23+'Exhaust Gas Math'!$E$10))</f>
        <v>1.0260798630604464</v>
      </c>
      <c r="Q23">
        <f t="shared" si="7"/>
        <v>-202.27756857768233</v>
      </c>
      <c r="R23">
        <f t="shared" si="8"/>
        <v>72606.758680446845</v>
      </c>
      <c r="T23">
        <f t="shared" si="9"/>
        <v>2.3749999999999999E-3</v>
      </c>
      <c r="U23">
        <f t="shared" si="10"/>
        <v>72606.758680446845</v>
      </c>
    </row>
    <row r="24" spans="1:21" x14ac:dyDescent="0.2">
      <c r="A24" s="15" t="s">
        <v>96</v>
      </c>
      <c r="C24" s="1"/>
      <c r="D24" s="1"/>
      <c r="E24" s="1">
        <v>2.5000000000000001E-3</v>
      </c>
      <c r="F24" s="4">
        <f t="shared" si="0"/>
        <v>3.1699999999999999E-2</v>
      </c>
      <c r="G24" s="1">
        <f t="shared" si="1"/>
        <v>19.917697423759289</v>
      </c>
      <c r="H24" s="1">
        <f t="shared" si="2"/>
        <v>1</v>
      </c>
      <c r="I24">
        <f t="shared" si="3"/>
        <v>2.2469652406178448E-4</v>
      </c>
      <c r="J24" s="4">
        <f t="shared" si="4"/>
        <v>2.6446582035590563E-4</v>
      </c>
      <c r="K24">
        <f t="shared" si="5"/>
        <v>1.5728756684324914E-4</v>
      </c>
      <c r="L24">
        <f>K24*'Exhaust Gas Math'!$C$14</f>
        <v>1.8634133383649951E-4</v>
      </c>
      <c r="M24">
        <f>(L24/'Exhaust Gas Math'!$B$14)+('Exhaust Gas Math'!$D$10)</f>
        <v>6.8728104593294261E-3</v>
      </c>
      <c r="N24">
        <f>('Exhaust Gas Math'!$E$10*((-0.000000001)*N23^3+(0.000002)*N23^2-0.0012*N23+1.3446)*$B$15+L24*'Exhaust Gas Math'!$D$14*$B$14)/('Exhaust Gas Math'!$E$10*((-0.000000001)*N23^3+(0.000002)*N23^2-0.0012*N23+1.3446)+L24*'Exhaust Gas Math'!$D$14)</f>
        <v>336.35418027907815</v>
      </c>
      <c r="O24">
        <f t="shared" si="6"/>
        <v>72676.780905301988</v>
      </c>
      <c r="P24">
        <f>((-0.0000000008)*N24^3+(0.000003)*N24^2-0.004*N24+2.013)*('Exhaust Gas Math'!$E$10/(L24+'Exhaust Gas Math'!$E$10))+(357.45*N24^-1.004)*(L24/(L24+'Exhaust Gas Math'!$E$10))</f>
        <v>1.0356169102694965</v>
      </c>
      <c r="Q24">
        <f t="shared" si="7"/>
        <v>-205.42221074603762</v>
      </c>
      <c r="R24">
        <f t="shared" si="8"/>
        <v>72471.358694555951</v>
      </c>
      <c r="T24">
        <f t="shared" si="9"/>
        <v>2.5000000000000001E-3</v>
      </c>
      <c r="U24">
        <f t="shared" si="10"/>
        <v>72471.358694555951</v>
      </c>
    </row>
    <row r="25" spans="1:21" x14ac:dyDescent="0.2">
      <c r="A25" s="15" t="s">
        <v>97</v>
      </c>
      <c r="C25" s="1"/>
      <c r="D25" s="1"/>
      <c r="E25" s="1">
        <v>2.6250000000000002E-3</v>
      </c>
      <c r="F25" s="4">
        <f t="shared" si="0"/>
        <v>3.4187153334572687E-2</v>
      </c>
      <c r="G25" s="1">
        <f t="shared" si="1"/>
        <v>19.856297809797301</v>
      </c>
      <c r="H25" s="1">
        <f t="shared" si="2"/>
        <v>1</v>
      </c>
      <c r="I25">
        <f t="shared" si="3"/>
        <v>2.4232601015286204E-4</v>
      </c>
      <c r="J25" s="4">
        <f t="shared" si="4"/>
        <v>2.8209530644698319E-4</v>
      </c>
      <c r="K25">
        <f t="shared" si="5"/>
        <v>1.6962820710700343E-4</v>
      </c>
      <c r="L25">
        <f>K25*'Exhaust Gas Math'!$C$14</f>
        <v>2.0096150638603173E-4</v>
      </c>
      <c r="M25">
        <f>(L25/'Exhaust Gas Math'!$B$14)+('Exhaust Gas Math'!$D$10)</f>
        <v>7.3774764085711318E-3</v>
      </c>
      <c r="N25">
        <f>('Exhaust Gas Math'!$E$10*((-0.000000001)*N24^3+(0.000002)*N24^2-0.0012*N24+1.3446)*$B$15+L25*'Exhaust Gas Math'!$D$14*$B$14)/('Exhaust Gas Math'!$E$10*((-0.000000001)*N24^3+(0.000002)*N24^2-0.0012*N24+1.3446)+L25*'Exhaust Gas Math'!$D$14)</f>
        <v>333.7057691148222</v>
      </c>
      <c r="O25">
        <f t="shared" si="6"/>
        <v>72562.079733426755</v>
      </c>
      <c r="P25">
        <f>((-0.0000000008)*N25^3+(0.000003)*N25^2-0.004*N25+2.013)*('Exhaust Gas Math'!$E$10/(L25+'Exhaust Gas Math'!$E$10))+(357.45*N25^-1.004)*(L25/(L25+'Exhaust Gas Math'!$E$10))</f>
        <v>1.0439839413085514</v>
      </c>
      <c r="Q25">
        <f t="shared" si="7"/>
        <v>-205.80711198461489</v>
      </c>
      <c r="R25">
        <f t="shared" si="8"/>
        <v>72356.272621442142</v>
      </c>
      <c r="T25">
        <f t="shared" si="9"/>
        <v>2.6250000000000002E-3</v>
      </c>
      <c r="U25">
        <f t="shared" si="10"/>
        <v>72356.272621442142</v>
      </c>
    </row>
    <row r="26" spans="1:21" x14ac:dyDescent="0.2">
      <c r="A26" s="15" t="s">
        <v>99</v>
      </c>
      <c r="C26" s="1"/>
      <c r="D26" s="1"/>
      <c r="E26" s="1">
        <v>2.7499999999999998E-3</v>
      </c>
      <c r="F26" s="4">
        <f t="shared" si="0"/>
        <v>3.6658972541775317E-2</v>
      </c>
      <c r="G26" s="1">
        <f t="shared" si="1"/>
        <v>19.672477516948863</v>
      </c>
      <c r="H26" s="1">
        <f t="shared" si="2"/>
        <v>1</v>
      </c>
      <c r="I26">
        <f t="shared" si="3"/>
        <v>2.5984680459978908E-4</v>
      </c>
      <c r="J26" s="4">
        <f t="shared" si="4"/>
        <v>2.9961610089391025E-4</v>
      </c>
      <c r="K26">
        <f t="shared" si="5"/>
        <v>1.8189276321985235E-4</v>
      </c>
      <c r="L26">
        <f>K26*'Exhaust Gas Math'!$C$14</f>
        <v>2.1549154071009535E-4</v>
      </c>
      <c r="M26">
        <f>(L26/'Exhaust Gas Math'!$B$14)+('Exhaust Gas Math'!$D$10)</f>
        <v>7.8790309244173053E-3</v>
      </c>
      <c r="N26">
        <f>('Exhaust Gas Math'!$E$10*((-0.000000001)*N25^3+(0.000002)*N25^2-0.0012*N25+1.3446)*$B$15+L26*'Exhaust Gas Math'!$D$14*$B$14)/('Exhaust Gas Math'!$E$10*((-0.000000001)*N25^3+(0.000002)*N25^2-0.0012*N25+1.3446)+L26*'Exhaust Gas Math'!$D$14)</f>
        <v>331.41324176296769</v>
      </c>
      <c r="O26">
        <f t="shared" si="6"/>
        <v>72462.206081622222</v>
      </c>
      <c r="P26">
        <f>((-0.0000000008)*N26^3+(0.000003)*N26^2-0.004*N26+2.013)*('Exhaust Gas Math'!$E$10/(L26+'Exhaust Gas Math'!$E$10))+(357.45*N26^-1.004)*(L26/(L26+'Exhaust Gas Math'!$E$10))</f>
        <v>1.0513414262038014</v>
      </c>
      <c r="Q26">
        <f t="shared" si="7"/>
        <v>-203.43791536278869</v>
      </c>
      <c r="R26">
        <f t="shared" si="8"/>
        <v>72258.76816625944</v>
      </c>
      <c r="T26">
        <f t="shared" si="9"/>
        <v>2.7499999999999998E-3</v>
      </c>
      <c r="U26">
        <f t="shared" si="10"/>
        <v>72258.76816625944</v>
      </c>
    </row>
    <row r="27" spans="1:21" x14ac:dyDescent="0.2">
      <c r="A27" s="15" t="s">
        <v>90</v>
      </c>
      <c r="C27" s="1"/>
      <c r="D27" s="1"/>
      <c r="E27" s="1">
        <v>2.875E-3</v>
      </c>
      <c r="F27" s="4">
        <f t="shared" si="0"/>
        <v>3.9100218034232199E-2</v>
      </c>
      <c r="G27" s="1">
        <f t="shared" si="1"/>
        <v>19.36736985844583</v>
      </c>
      <c r="H27" s="1">
        <f t="shared" si="2"/>
        <v>1</v>
      </c>
      <c r="I27">
        <f t="shared" si="3"/>
        <v>2.7715088587854493E-4</v>
      </c>
      <c r="J27" s="4">
        <f t="shared" si="4"/>
        <v>3.1692018217266611E-4</v>
      </c>
      <c r="K27">
        <f t="shared" si="5"/>
        <v>1.9400562011498144E-4</v>
      </c>
      <c r="L27">
        <f>K27*'Exhaust Gas Math'!$C$14</f>
        <v>2.2984185431535581E-4</v>
      </c>
      <c r="M27">
        <f>(L27/'Exhaust Gas Math'!$B$14)+('Exhaust Gas Math'!$D$10)</f>
        <v>8.374381756493951E-3</v>
      </c>
      <c r="N27">
        <f>('Exhaust Gas Math'!$E$10*((-0.000000001)*N26^3+(0.000002)*N26^2-0.0012*N26+1.3446)*$B$15+L27*'Exhaust Gas Math'!$D$14*$B$14)/('Exhaust Gas Math'!$E$10*((-0.000000001)*N26^3+(0.000002)*N26^2-0.0012*N26+1.3446)+L27*'Exhaust Gas Math'!$D$14)</f>
        <v>329.42111017152644</v>
      </c>
      <c r="O27">
        <f t="shared" si="6"/>
        <v>72374.957594722247</v>
      </c>
      <c r="P27">
        <f>((-0.0000000008)*N27^3+(0.000003)*N27^2-0.004*N27+2.013)*('Exhaust Gas Math'!$E$10/(L27+'Exhaust Gas Math'!$E$10))+(357.45*N27^-1.004)*(L27/(L27+'Exhaust Gas Math'!$E$10))</f>
        <v>1.0578234416932151</v>
      </c>
      <c r="Q27">
        <f t="shared" si="7"/>
        <v>-198.39214998831267</v>
      </c>
      <c r="R27">
        <f t="shared" si="8"/>
        <v>72176.565444733933</v>
      </c>
      <c r="T27">
        <f t="shared" si="9"/>
        <v>2.875E-3</v>
      </c>
      <c r="U27">
        <f t="shared" si="10"/>
        <v>72176.565444733933</v>
      </c>
    </row>
    <row r="28" spans="1:21" x14ac:dyDescent="0.2">
      <c r="A28" s="15" t="s">
        <v>91</v>
      </c>
      <c r="C28" s="1"/>
      <c r="D28" s="1"/>
      <c r="E28" s="1">
        <v>3.0000000000000001E-3</v>
      </c>
      <c r="F28" s="4">
        <f t="shared" si="0"/>
        <v>4.1495838721685836E-2</v>
      </c>
      <c r="G28" s="1">
        <f t="shared" si="1"/>
        <v>18.942855924461465</v>
      </c>
      <c r="H28" s="1">
        <f t="shared" si="2"/>
        <v>1</v>
      </c>
      <c r="I28">
        <f t="shared" si="3"/>
        <v>2.941315685738552E-4</v>
      </c>
      <c r="J28" s="4">
        <f t="shared" si="4"/>
        <v>3.3390086486797632E-4</v>
      </c>
      <c r="K28">
        <f t="shared" si="5"/>
        <v>2.0589209800169863E-4</v>
      </c>
      <c r="L28">
        <f>K28*'Exhaust Gas Math'!$C$14</f>
        <v>2.4392397274647327E-4</v>
      </c>
      <c r="M28">
        <f>(L28/'Exhaust Gas Math'!$B$14)+('Exhaust Gas Math'!$D$10)</f>
        <v>8.8604749022004568E-3</v>
      </c>
      <c r="N28">
        <f>('Exhaust Gas Math'!$E$10*((-0.000000001)*N27^3+(0.000002)*N27^2-0.0012*N27+1.3446)*$B$15+L28*'Exhaust Gas Math'!$D$14*$B$14)/('Exhaust Gas Math'!$E$10*((-0.000000001)*N27^3+(0.000002)*N27^2-0.0012*N27+1.3446)+L28*'Exhaust Gas Math'!$D$14)</f>
        <v>327.68460689200737</v>
      </c>
      <c r="O28">
        <f t="shared" si="6"/>
        <v>72298.541189198688</v>
      </c>
      <c r="P28">
        <f>((-0.0000000008)*N28^3+(0.000003)*N28^2-0.004*N28+2.013)*('Exhaust Gas Math'!$E$10/(L28+'Exhaust Gas Math'!$E$10))+(357.45*N28^-1.004)*(L28/(L28+'Exhaust Gas Math'!$E$10))</f>
        <v>1.0635423256873364</v>
      </c>
      <c r="Q28">
        <f t="shared" si="7"/>
        <v>-190.81639853929278</v>
      </c>
      <c r="R28">
        <f t="shared" si="8"/>
        <v>72107.724790659398</v>
      </c>
      <c r="T28">
        <f t="shared" si="9"/>
        <v>3.0000000000000001E-3</v>
      </c>
      <c r="U28">
        <f t="shared" si="10"/>
        <v>72107.724790659398</v>
      </c>
    </row>
    <row r="29" spans="1:21" x14ac:dyDescent="0.2">
      <c r="A29" s="15" t="s">
        <v>92</v>
      </c>
      <c r="C29" s="1"/>
      <c r="D29" s="1"/>
      <c r="E29" s="1">
        <v>3.1250000000000002E-3</v>
      </c>
      <c r="F29" s="4">
        <f t="shared" si="0"/>
        <v>4.3831064805973347E-2</v>
      </c>
      <c r="G29" s="1">
        <f t="shared" si="1"/>
        <v>18.401552984563992</v>
      </c>
      <c r="H29" s="1">
        <f t="shared" si="2"/>
        <v>1</v>
      </c>
      <c r="I29">
        <f t="shared" si="3"/>
        <v>3.1068416113025316E-4</v>
      </c>
      <c r="J29" s="4">
        <f t="shared" si="4"/>
        <v>3.5045345742437434E-4</v>
      </c>
      <c r="K29">
        <f t="shared" si="5"/>
        <v>2.174789127911772E-4</v>
      </c>
      <c r="L29">
        <f>K29*'Exhaust Gas Math'!$C$14</f>
        <v>2.5765107506054016E-4</v>
      </c>
      <c r="M29">
        <f>(L29/'Exhaust Gas Math'!$B$14)+('Exhaust Gas Math'!$D$10)</f>
        <v>9.3343134356511613E-3</v>
      </c>
      <c r="N29">
        <f>('Exhaust Gas Math'!$E$10*((-0.000000001)*N28^3+(0.000002)*N28^2-0.0012*N28+1.3446)*$B$15+L29*'Exhaust Gas Math'!$D$14*$B$14)/('Exhaust Gas Math'!$E$10*((-0.000000001)*N28^3+(0.000002)*N28^2-0.0012*N28+1.3446)+L29*'Exhaust Gas Math'!$D$14)</f>
        <v>326.16735046916239</v>
      </c>
      <c r="O29">
        <f t="shared" si="6"/>
        <v>72231.486839515448</v>
      </c>
      <c r="P29">
        <f>((-0.0000000008)*N29^3+(0.000003)*N29^2-0.004*N29+2.013)*('Exhaust Gas Math'!$E$10/(L29+'Exhaust Gas Math'!$E$10))+(357.45*N29^-1.004)*(L29/(L29+'Exhaust Gas Math'!$E$10))</f>
        <v>1.0685924571926075</v>
      </c>
      <c r="Q29">
        <f t="shared" si="7"/>
        <v>-180.92186738183787</v>
      </c>
      <c r="R29">
        <f t="shared" si="8"/>
        <v>72050.564972133609</v>
      </c>
      <c r="T29">
        <f t="shared" si="9"/>
        <v>3.1250000000000002E-3</v>
      </c>
      <c r="U29">
        <f t="shared" si="10"/>
        <v>72050.564972133609</v>
      </c>
    </row>
    <row r="30" spans="1:21" x14ac:dyDescent="0.2">
      <c r="A30" s="15" t="s">
        <v>93</v>
      </c>
      <c r="C30" s="1"/>
      <c r="D30" s="1"/>
      <c r="E30" s="1">
        <v>3.2499999999999999E-3</v>
      </c>
      <c r="F30" s="4">
        <f t="shared" si="0"/>
        <v>4.6091498841743628E-2</v>
      </c>
      <c r="G30" s="1">
        <f t="shared" si="1"/>
        <v>17.746798351379375</v>
      </c>
      <c r="H30" s="1">
        <f t="shared" si="2"/>
        <v>1</v>
      </c>
      <c r="I30">
        <f t="shared" si="3"/>
        <v>3.267066113103331E-4</v>
      </c>
      <c r="J30" s="4">
        <f t="shared" si="4"/>
        <v>3.6647590760445427E-4</v>
      </c>
      <c r="K30">
        <f t="shared" si="5"/>
        <v>2.2869462791723315E-4</v>
      </c>
      <c r="L30">
        <f>K30*'Exhaust Gas Math'!$C$14</f>
        <v>2.7093852910706559E-4</v>
      </c>
      <c r="M30">
        <f>(L30/'Exhaust Gas Math'!$B$14)+('Exhaust Gas Math'!$D$10)</f>
        <v>9.7929759847200405E-3</v>
      </c>
      <c r="N30">
        <f>('Exhaust Gas Math'!$E$10*((-0.000000001)*N29^3+(0.000002)*N29^2-0.0012*N29+1.3446)*$B$15+L30*'Exhaust Gas Math'!$D$14*$B$14)/('Exhaust Gas Math'!$E$10*((-0.000000001)*N29^3+(0.000002)*N29^2-0.0012*N29+1.3446)+L30*'Exhaust Gas Math'!$D$14)</f>
        <v>324.83958364131706</v>
      </c>
      <c r="O30">
        <f t="shared" si="6"/>
        <v>72172.582136839817</v>
      </c>
      <c r="P30">
        <f>((-0.0000000008)*N30^3+(0.000003)*N30^2-0.004*N30+2.013)*('Exhaust Gas Math'!$E$10/(L30+'Exhaust Gas Math'!$E$10))+(357.45*N30^-1.004)*(L30/(L30+'Exhaust Gas Math'!$E$10))</f>
        <v>1.0730533256076022</v>
      </c>
      <c r="Q30">
        <f t="shared" si="7"/>
        <v>-168.97845636964684</v>
      </c>
      <c r="R30">
        <f t="shared" si="8"/>
        <v>72003.603680470173</v>
      </c>
      <c r="T30">
        <f t="shared" si="9"/>
        <v>3.2499999999999999E-3</v>
      </c>
      <c r="U30">
        <f t="shared" si="10"/>
        <v>72003.603680470173</v>
      </c>
    </row>
    <row r="31" spans="1:21" x14ac:dyDescent="0.2">
      <c r="A31" s="15" t="s">
        <v>98</v>
      </c>
      <c r="C31" s="1"/>
      <c r="D31" s="1"/>
      <c r="E31" s="1">
        <v>3.375E-3</v>
      </c>
      <c r="F31" s="4">
        <f t="shared" si="0"/>
        <v>4.8263204501495571E-2</v>
      </c>
      <c r="G31" s="1">
        <f t="shared" si="1"/>
        <v>16.982628804949201</v>
      </c>
      <c r="H31" s="1">
        <f t="shared" si="2"/>
        <v>1</v>
      </c>
      <c r="I31">
        <f t="shared" si="3"/>
        <v>3.4210013538072949E-4</v>
      </c>
      <c r="J31" s="4">
        <f t="shared" si="4"/>
        <v>3.8186943167485066E-4</v>
      </c>
      <c r="K31">
        <f t="shared" si="5"/>
        <v>2.3947009476651062E-4</v>
      </c>
      <c r="L31">
        <f>K31*'Exhaust Gas Math'!$C$14</f>
        <v>2.8370441331332591E-4</v>
      </c>
      <c r="M31">
        <f>(L31/'Exhaust Gas Math'!$B$14)+('Exhaust Gas Math'!$D$10)</f>
        <v>1.0233634742271311E-2</v>
      </c>
      <c r="N31">
        <f>('Exhaust Gas Math'!$E$10*((-0.000000001)*N30^3+(0.000002)*N30^2-0.0012*N30+1.3446)*$B$15+L31*'Exhaust Gas Math'!$D$14*$B$14)/('Exhaust Gas Math'!$E$10*((-0.000000001)*N30^3+(0.000002)*N30^2-0.0012*N30+1.3446)+L31*'Exhaust Gas Math'!$D$14)</f>
        <v>323.67683084360601</v>
      </c>
      <c r="O31">
        <f t="shared" si="6"/>
        <v>72120.822063012529</v>
      </c>
      <c r="P31">
        <f>((-0.0000000008)*N31^3+(0.000003)*N31^2-0.004*N31+2.013)*('Exhaust Gas Math'!$E$10/(L31+'Exhaust Gas Math'!$E$10))+(357.45*N31^-1.004)*(L31/(L31+'Exhaust Gas Math'!$E$10))</f>
        <v>1.076992024558254</v>
      </c>
      <c r="Q31">
        <f t="shared" si="7"/>
        <v>-155.30746318941735</v>
      </c>
      <c r="R31">
        <f t="shared" si="8"/>
        <v>71965.514599823116</v>
      </c>
      <c r="T31">
        <f t="shared" si="9"/>
        <v>3.375E-3</v>
      </c>
      <c r="U31">
        <f t="shared" si="10"/>
        <v>71965.514599823116</v>
      </c>
    </row>
    <row r="32" spans="1:21" x14ac:dyDescent="0.2">
      <c r="A32" s="15" t="s">
        <v>94</v>
      </c>
      <c r="C32" s="1"/>
      <c r="D32" s="1"/>
      <c r="E32" s="1">
        <v>3.5000000000000001E-3</v>
      </c>
      <c r="F32" s="4">
        <f t="shared" si="0"/>
        <v>5.0332792497671391E-2</v>
      </c>
      <c r="G32" s="1">
        <f t="shared" si="1"/>
        <v>16.113755704639374</v>
      </c>
      <c r="H32" s="1">
        <f t="shared" si="2"/>
        <v>1</v>
      </c>
      <c r="I32">
        <f t="shared" si="3"/>
        <v>3.5676982714668215E-4</v>
      </c>
      <c r="J32" s="4">
        <f t="shared" si="4"/>
        <v>3.9653912344080327E-4</v>
      </c>
      <c r="K32">
        <f t="shared" si="5"/>
        <v>2.497388790026775E-4</v>
      </c>
      <c r="L32">
        <f>K32*'Exhaust Gas Math'!$C$14</f>
        <v>2.9587002175810226E-4</v>
      </c>
      <c r="M32">
        <f>(L32/'Exhaust Gas Math'!$B$14)+('Exhaust Gas Math'!$D$10)</f>
        <v>1.0653572900530765E-2</v>
      </c>
      <c r="N32">
        <f>('Exhaust Gas Math'!$E$10*((-0.000000001)*N31^3+(0.000002)*N31^2-0.0012*N31+1.3446)*$B$15+L32*'Exhaust Gas Math'!$D$14*$B$14)/('Exhaust Gas Math'!$E$10*((-0.000000001)*N31^3+(0.000002)*N31^2-0.0012*N31+1.3446)+L32*'Exhaust Gas Math'!$D$14)</f>
        <v>322.65886612025736</v>
      </c>
      <c r="O32">
        <f t="shared" si="6"/>
        <v>72075.37006817486</v>
      </c>
      <c r="P32">
        <f>((-0.0000000008)*N32^3+(0.000003)*N32^2-0.004*N32+2.013)*('Exhaust Gas Math'!$E$10/(L32+'Exhaust Gas Math'!$E$10))+(357.45*N32^-1.004)*(L32/(L32+'Exhaust Gas Math'!$E$10))</f>
        <v>1.0804652804003785</v>
      </c>
      <c r="Q32">
        <f t="shared" si="7"/>
        <v>-140.27309212524418</v>
      </c>
      <c r="R32">
        <f t="shared" si="8"/>
        <v>71935.096976049608</v>
      </c>
      <c r="T32">
        <f t="shared" si="9"/>
        <v>3.5000000000000001E-3</v>
      </c>
      <c r="U32">
        <f t="shared" si="10"/>
        <v>71935.096976049608</v>
      </c>
    </row>
    <row r="33" spans="1:21" x14ac:dyDescent="0.2">
      <c r="A33" s="15" t="s">
        <v>95</v>
      </c>
      <c r="C33" s="1"/>
      <c r="D33" s="1"/>
      <c r="E33" s="1">
        <v>3.6250000000000002E-3</v>
      </c>
      <c r="F33" s="4">
        <f t="shared" si="0"/>
        <v>5.2287503132066815E-2</v>
      </c>
      <c r="G33" s="1">
        <f t="shared" si="1"/>
        <v>15.145535942042933</v>
      </c>
      <c r="H33" s="1">
        <f t="shared" si="2"/>
        <v>1</v>
      </c>
      <c r="I33">
        <f t="shared" si="3"/>
        <v>3.706252430802865E-4</v>
      </c>
      <c r="J33" s="4">
        <f t="shared" si="4"/>
        <v>4.1039453937440767E-4</v>
      </c>
      <c r="K33">
        <f t="shared" si="5"/>
        <v>2.5943767015620056E-4</v>
      </c>
      <c r="L33">
        <f>K33*'Exhaust Gas Math'!$C$14</f>
        <v>3.0736034941985726E-4</v>
      </c>
      <c r="M33">
        <f>(L33/'Exhaust Gas Math'!$B$14)+('Exhaust Gas Math'!$D$10)</f>
        <v>1.1050201401109121E-2</v>
      </c>
      <c r="N33">
        <f>('Exhaust Gas Math'!$E$10*((-0.000000001)*N32^3+(0.000002)*N32^2-0.0012*N32+1.3446)*$B$15+L33*'Exhaust Gas Math'!$D$14*$B$14)/('Exhaust Gas Math'!$E$10*((-0.000000001)*N32^3+(0.000002)*N32^2-0.0012*N32+1.3446)+L33*'Exhaust Gas Math'!$D$14)</f>
        <v>321.76891330458136</v>
      </c>
      <c r="O33">
        <f t="shared" si="6"/>
        <v>72035.527654277641</v>
      </c>
      <c r="P33">
        <f>((-0.0000000008)*N33^3+(0.000003)*N33^2-0.004*N33+2.013)*('Exhaust Gas Math'!$E$10/(L33+'Exhaust Gas Math'!$E$10))+(357.45*N33^-1.004)*(L33/(L33+'Exhaust Gas Math'!$E$10))</f>
        <v>1.083521104386602</v>
      </c>
      <c r="Q33">
        <f t="shared" si="7"/>
        <v>-124.27296808662369</v>
      </c>
      <c r="R33">
        <f t="shared" si="8"/>
        <v>71911.254686191023</v>
      </c>
      <c r="T33">
        <f t="shared" si="9"/>
        <v>3.6250000000000002E-3</v>
      </c>
      <c r="U33">
        <f t="shared" si="10"/>
        <v>71911.254686191023</v>
      </c>
    </row>
    <row r="34" spans="1:21" x14ac:dyDescent="0.2">
      <c r="C34" s="1"/>
      <c r="D34" s="1"/>
      <c r="E34" s="1">
        <v>3.7499999999999999E-3</v>
      </c>
      <c r="F34" s="4">
        <f t="shared" si="0"/>
        <v>5.411528496361355E-2</v>
      </c>
      <c r="G34" s="1">
        <f t="shared" si="1"/>
        <v>14.083938913962022</v>
      </c>
      <c r="H34" s="1">
        <f t="shared" si="2"/>
        <v>1</v>
      </c>
      <c r="I34">
        <f t="shared" si="3"/>
        <v>3.8358095993491846E-4</v>
      </c>
      <c r="J34" s="4">
        <f t="shared" si="4"/>
        <v>4.2335025622903958E-4</v>
      </c>
      <c r="K34">
        <f t="shared" si="5"/>
        <v>2.6850667195444289E-4</v>
      </c>
      <c r="L34">
        <f>K34*'Exhaust Gas Math'!$C$14</f>
        <v>3.1810455460763444E-4</v>
      </c>
      <c r="M34">
        <f>(L34/'Exhaust Gas Math'!$B$14)+('Exhaust Gas Math'!$D$10)</f>
        <v>1.1421074897407953E-2</v>
      </c>
      <c r="N34">
        <f>('Exhaust Gas Math'!$E$10*((-0.000000001)*N33^3+(0.000002)*N33^2-0.0012*N33+1.3446)*$B$15+L34*'Exhaust Gas Math'!$D$14*$B$14)/('Exhaust Gas Math'!$E$10*((-0.000000001)*N33^3+(0.000002)*N33^2-0.0012*N33+1.3446)+L34*'Exhaust Gas Math'!$D$14)</f>
        <v>320.99302179176647</v>
      </c>
      <c r="O34">
        <f t="shared" si="6"/>
        <v>72000.710434952867</v>
      </c>
      <c r="P34">
        <f>((-0.0000000008)*N34^3+(0.000003)*N34^2-0.004*N34+2.013)*('Exhaust Gas Math'!$E$10/(L34+'Exhaust Gas Math'!$E$10))+(357.45*N34^-1.004)*(L34/(L34+'Exhaust Gas Math'!$E$10))</f>
        <v>1.0862001400261898</v>
      </c>
      <c r="Q34">
        <f t="shared" si="7"/>
        <v>-107.72788270653623</v>
      </c>
      <c r="R34">
        <f t="shared" si="8"/>
        <v>71892.982552246336</v>
      </c>
      <c r="T34">
        <f t="shared" si="9"/>
        <v>3.7499999999999999E-3</v>
      </c>
      <c r="U34">
        <f t="shared" si="10"/>
        <v>71892.982552246336</v>
      </c>
    </row>
    <row r="35" spans="1:21" x14ac:dyDescent="0.2">
      <c r="C35" s="1"/>
      <c r="D35" s="1"/>
      <c r="E35" s="1">
        <v>3.875E-3</v>
      </c>
      <c r="F35" s="4">
        <f t="shared" si="0"/>
        <v>5.5804869109520983E-2</v>
      </c>
      <c r="G35" s="1">
        <f t="shared" si="1"/>
        <v>12.9355097190916</v>
      </c>
      <c r="H35" s="1">
        <f t="shared" si="2"/>
        <v>1</v>
      </c>
      <c r="I35">
        <f t="shared" si="3"/>
        <v>3.955571014079563E-4</v>
      </c>
      <c r="J35" s="4">
        <f t="shared" si="4"/>
        <v>4.3532639770207742E-4</v>
      </c>
      <c r="K35">
        <f t="shared" si="5"/>
        <v>2.768899709855694E-4</v>
      </c>
      <c r="L35">
        <f>K35*'Exhaust Gas Math'!$C$14</f>
        <v>3.2803639572364063E-4</v>
      </c>
      <c r="M35">
        <f>(L35/'Exhaust Gas Math'!$B$14)+('Exhaust Gas Math'!$D$10)</f>
        <v>1.1763906830994635E-2</v>
      </c>
      <c r="N35">
        <f>('Exhaust Gas Math'!$E$10*((-0.000000001)*N34^3+(0.000002)*N34^2-0.0012*N34+1.3446)*$B$15+L35*'Exhaust Gas Math'!$D$14*$B$14)/('Exhaust Gas Math'!$E$10*((-0.000000001)*N34^3+(0.000002)*N34^2-0.0012*N34+1.3446)+L35*'Exhaust Gas Math'!$D$14)</f>
        <v>320.31957639409183</v>
      </c>
      <c r="O35">
        <f t="shared" si="6"/>
        <v>71970.429181239437</v>
      </c>
      <c r="P35">
        <f>((-0.0000000008)*N35^3+(0.000003)*N35^2-0.004*N35+2.013)*('Exhaust Gas Math'!$E$10/(L35+'Exhaust Gas Math'!$E$10))+(357.45*N35^-1.004)*(L35/(L35+'Exhaust Gas Math'!$E$10))</f>
        <v>1.0885367629195093</v>
      </c>
      <c r="Q35">
        <f t="shared" si="7"/>
        <v>-91.071019535843064</v>
      </c>
      <c r="R35">
        <f t="shared" si="8"/>
        <v>71879.358161703596</v>
      </c>
      <c r="T35">
        <f t="shared" si="9"/>
        <v>3.875E-3</v>
      </c>
      <c r="U35">
        <f t="shared" si="10"/>
        <v>71879.358161703596</v>
      </c>
    </row>
    <row r="36" spans="1:21" x14ac:dyDescent="0.2">
      <c r="C36" s="1"/>
      <c r="D36" s="1"/>
      <c r="E36" s="1">
        <v>4.0000000000000001E-3</v>
      </c>
      <c r="F36" s="4">
        <f t="shared" si="0"/>
        <v>5.7345838721685832E-2</v>
      </c>
      <c r="G36" s="1">
        <f t="shared" si="1"/>
        <v>11.707328805309498</v>
      </c>
      <c r="H36" s="1">
        <f t="shared" si="2"/>
        <v>1</v>
      </c>
      <c r="I36">
        <f t="shared" si="3"/>
        <v>4.0647983060474737E-4</v>
      </c>
      <c r="J36" s="4">
        <f t="shared" si="4"/>
        <v>4.4624912689886849E-4</v>
      </c>
      <c r="K36">
        <f t="shared" si="5"/>
        <v>2.8453588142332315E-4</v>
      </c>
      <c r="L36">
        <f>K36*'Exhaust Gas Math'!$C$14</f>
        <v>3.3709463966472296E-4</v>
      </c>
      <c r="M36">
        <f>(L36/'Exhaust Gas Math'!$B$14)+('Exhaust Gas Math'!$D$10)</f>
        <v>1.2076583528995407E-2</v>
      </c>
      <c r="N36">
        <f>('Exhaust Gas Math'!$E$10*((-0.000000001)*N35^3+(0.000002)*N35^2-0.0012*N35+1.3446)*$B$15+L36*'Exhaust Gas Math'!$D$14*$B$14)/('Exhaust Gas Math'!$E$10*((-0.000000001)*N35^3+(0.000002)*N35^2-0.0012*N35+1.3446)+L36*'Exhaust Gas Math'!$D$14)</f>
        <v>319.73891060387405</v>
      </c>
      <c r="O36">
        <f t="shared" si="6"/>
        <v>71944.274746745592</v>
      </c>
      <c r="P36">
        <f>((-0.0000000008)*N36^3+(0.000003)*N36^2-0.004*N36+2.013)*('Exhaust Gas Math'!$E$10/(L36+'Exhaust Gas Math'!$E$10))+(357.45*N36^-1.004)*(L36/(L36+'Exhaust Gas Math'!$E$10))</f>
        <v>1.0905599788287208</v>
      </c>
      <c r="Q36">
        <f t="shared" si="7"/>
        <v>-74.736919309305506</v>
      </c>
      <c r="R36">
        <f t="shared" si="8"/>
        <v>71869.537827436288</v>
      </c>
      <c r="T36">
        <f t="shared" si="9"/>
        <v>4.0000000000000001E-3</v>
      </c>
      <c r="U36">
        <f t="shared" si="10"/>
        <v>71869.537827436288</v>
      </c>
    </row>
    <row r="37" spans="1:21" x14ac:dyDescent="0.2">
      <c r="C37" s="1"/>
      <c r="D37" s="1"/>
      <c r="E37" s="1">
        <v>4.1250000000000002E-3</v>
      </c>
      <c r="F37" s="4">
        <f t="shared" si="0"/>
        <v>5.8728693210024732E-2</v>
      </c>
      <c r="G37" s="1">
        <f t="shared" si="1"/>
        <v>10.406968316360775</v>
      </c>
      <c r="H37" s="1">
        <f t="shared" si="2"/>
        <v>1</v>
      </c>
      <c r="I37">
        <f t="shared" si="3"/>
        <v>4.1628180526761768E-4</v>
      </c>
      <c r="J37" s="4">
        <f t="shared" si="4"/>
        <v>4.560511015617388E-4</v>
      </c>
      <c r="K37">
        <f t="shared" si="5"/>
        <v>2.9139726368733237E-4</v>
      </c>
      <c r="L37">
        <f>K37*'Exhaust Gas Math'!$C$14</f>
        <v>3.4522343934481321E-4</v>
      </c>
      <c r="M37">
        <f>(L37/'Exhaust Gas Math'!$B$14)+('Exhaust Gas Math'!$D$10)</f>
        <v>1.2357177235591548E-2</v>
      </c>
      <c r="N37">
        <f>('Exhaust Gas Math'!$E$10*((-0.000000001)*N36^3+(0.000002)*N36^2-0.0012*N36+1.3446)*$B$15+L37*'Exhaust Gas Math'!$D$14*$B$14)/('Exhaust Gas Math'!$E$10*((-0.000000001)*N36^3+(0.000002)*N36^2-0.0012*N36+1.3446)+L37*'Exhaust Gas Math'!$D$14)</f>
        <v>319.24300041821266</v>
      </c>
      <c r="O37">
        <f t="shared" si="6"/>
        <v>71921.906043474009</v>
      </c>
      <c r="P37">
        <f>((-0.0000000008)*N37^3+(0.000003)*N37^2-0.004*N37+2.013)*('Exhaust Gas Math'!$E$10/(L37+'Exhaust Gas Math'!$E$10))+(357.45*N37^-1.004)*(L37/(L37+'Exhaust Gas Math'!$E$10))</f>
        <v>1.0922941564756865</v>
      </c>
      <c r="Q37">
        <f t="shared" si="7"/>
        <v>-59.15045359461525</v>
      </c>
      <c r="R37">
        <f t="shared" si="8"/>
        <v>71862.755589879394</v>
      </c>
      <c r="T37">
        <f t="shared" si="9"/>
        <v>4.1250000000000002E-3</v>
      </c>
      <c r="U37">
        <f t="shared" si="10"/>
        <v>71862.755589879394</v>
      </c>
    </row>
    <row r="38" spans="1:21" x14ac:dyDescent="0.2">
      <c r="C38" s="1"/>
      <c r="D38" s="1"/>
      <c r="E38" s="1">
        <v>4.2500000000000003E-3</v>
      </c>
      <c r="F38" s="4">
        <f t="shared" si="0"/>
        <v>5.9944906816771268E-2</v>
      </c>
      <c r="G38" s="1">
        <f t="shared" si="1"/>
        <v>9.0424454070735578</v>
      </c>
      <c r="H38" s="1">
        <f t="shared" si="2"/>
        <v>1</v>
      </c>
      <c r="I38">
        <f t="shared" si="3"/>
        <v>4.2490259296328308E-4</v>
      </c>
      <c r="J38" s="4">
        <f t="shared" si="4"/>
        <v>4.646718892574042E-4</v>
      </c>
      <c r="K38">
        <f t="shared" si="5"/>
        <v>2.9743181507429811E-4</v>
      </c>
      <c r="L38">
        <f>K38*'Exhaust Gas Math'!$C$14</f>
        <v>3.523726780107832E-4</v>
      </c>
      <c r="M38">
        <f>(L38/'Exhaust Gas Math'!$B$14)+('Exhaust Gas Math'!$D$10)</f>
        <v>1.2603957997275015E-2</v>
      </c>
      <c r="N38">
        <f>('Exhaust Gas Math'!$E$10*((-0.000000001)*N37^3+(0.000002)*N37^2-0.0012*N37+1.3446)*$B$15+L38*'Exhaust Gas Math'!$D$14*$B$14)/('Exhaust Gas Math'!$E$10*((-0.000000001)*N37^3+(0.000002)*N37^2-0.0012*N37+1.3446)+L38*'Exhaust Gas Math'!$D$14)</f>
        <v>318.82522159799021</v>
      </c>
      <c r="O38">
        <f t="shared" si="6"/>
        <v>71903.040442963262</v>
      </c>
      <c r="P38">
        <f>((-0.0000000008)*N38^3+(0.000003)*N38^2-0.004*N38+2.013)*('Exhaust Gas Math'!$E$10/(L38+'Exhaust Gas Math'!$E$10))+(357.45*N38^-1.004)*(L38/(L38+'Exhaust Gas Math'!$E$10))</f>
        <v>1.0937596241115481</v>
      </c>
      <c r="Q38">
        <f t="shared" si="7"/>
        <v>-44.716075694442075</v>
      </c>
      <c r="R38">
        <f t="shared" si="8"/>
        <v>71858.324367268826</v>
      </c>
      <c r="T38">
        <f t="shared" si="9"/>
        <v>4.2500000000000003E-3</v>
      </c>
      <c r="U38">
        <f t="shared" si="10"/>
        <v>71858.324367268826</v>
      </c>
    </row>
    <row r="39" spans="1:21" x14ac:dyDescent="0.2">
      <c r="C39" s="1"/>
      <c r="D39" s="1"/>
      <c r="E39" s="1">
        <v>4.3750000000000004E-3</v>
      </c>
      <c r="F39" s="4">
        <f t="shared" si="0"/>
        <v>6.0986981180607788E-2</v>
      </c>
      <c r="G39" s="1">
        <f t="shared" si="1"/>
        <v>7.6221728149335046</v>
      </c>
      <c r="H39" s="1">
        <f t="shared" si="2"/>
        <v>1</v>
      </c>
      <c r="I39">
        <f t="shared" si="3"/>
        <v>4.3228904366889698E-4</v>
      </c>
      <c r="J39" s="4">
        <f t="shared" si="4"/>
        <v>4.7205833996301816E-4</v>
      </c>
      <c r="K39">
        <f t="shared" si="5"/>
        <v>3.0260233056822786E-4</v>
      </c>
      <c r="L39">
        <f>K39*'Exhaust Gas Math'!$C$14</f>
        <v>3.584982782288942E-4</v>
      </c>
      <c r="M39">
        <f>(L39/'Exhaust Gas Math'!$B$14)+('Exhaust Gas Math'!$D$10)</f>
        <v>1.2815404328587096E-2</v>
      </c>
      <c r="N39">
        <f>('Exhaust Gas Math'!$E$10*((-0.000000001)*N38^3+(0.000002)*N38^2-0.0012*N38+1.3446)*$B$15+L39*'Exhaust Gas Math'!$D$14*$B$14)/('Exhaust Gas Math'!$E$10*((-0.000000001)*N38^3+(0.000002)*N38^2-0.0012*N38+1.3446)+L39*'Exhaust Gas Math'!$D$14)</f>
        <v>318.48015745717731</v>
      </c>
      <c r="O39">
        <f t="shared" si="6"/>
        <v>71887.446128419804</v>
      </c>
      <c r="P39">
        <f>((-0.0000000008)*N39^3+(0.000003)*N39^2-0.004*N39+2.013)*('Exhaust Gas Math'!$E$10/(L39+'Exhaust Gas Math'!$E$10))+(357.45*N39^-1.004)*(L39/(L39+'Exhaust Gas Math'!$E$10))</f>
        <v>1.0949731529164646</v>
      </c>
      <c r="Q39">
        <f t="shared" si="7"/>
        <v>-31.807611460874341</v>
      </c>
      <c r="R39">
        <f t="shared" si="8"/>
        <v>71855.638516958934</v>
      </c>
      <c r="T39">
        <f t="shared" si="9"/>
        <v>4.3750000000000004E-3</v>
      </c>
      <c r="U39">
        <f t="shared" si="10"/>
        <v>71855.638516958934</v>
      </c>
    </row>
    <row r="40" spans="1:21" x14ac:dyDescent="0.2">
      <c r="C40" s="1"/>
      <c r="D40" s="1"/>
      <c r="E40" s="1">
        <v>4.4999999999999997E-3</v>
      </c>
      <c r="F40" s="4">
        <f t="shared" si="0"/>
        <v>6.1848491566556363E-2</v>
      </c>
      <c r="G40" s="1">
        <f t="shared" si="1"/>
        <v>6.1549069927597309</v>
      </c>
      <c r="H40" s="1">
        <f t="shared" si="2"/>
        <v>1</v>
      </c>
      <c r="I40">
        <f t="shared" si="3"/>
        <v>4.3839561745961534E-4</v>
      </c>
      <c r="J40" s="4">
        <f t="shared" si="4"/>
        <v>4.7816491375373652E-4</v>
      </c>
      <c r="K40">
        <f t="shared" si="5"/>
        <v>3.0687693222173073E-4</v>
      </c>
      <c r="L40">
        <f>K40*'Exhaust Gas Math'!$C$14</f>
        <v>3.6356247363683288E-4</v>
      </c>
      <c r="M40">
        <f>(L40/'Exhaust Gas Math'!$B$14)+('Exhaust Gas Math'!$D$10)</f>
        <v>1.2990212592582217E-2</v>
      </c>
      <c r="N40">
        <f>('Exhaust Gas Math'!$E$10*((-0.000000001)*N39^3+(0.000002)*N39^2-0.0012*N39+1.3446)*$B$15+L40*'Exhaust Gas Math'!$D$14*$B$14)/('Exhaust Gas Math'!$E$10*((-0.000000001)*N39^3+(0.000002)*N39^2-0.0012*N39+1.3446)+L40*'Exhaust Gas Math'!$D$14)</f>
        <v>318.2034474349764</v>
      </c>
      <c r="O40">
        <f t="shared" si="6"/>
        <v>71874.936037141262</v>
      </c>
      <c r="P40">
        <f>((-0.0000000008)*N40^3+(0.000003)*N40^2-0.004*N40+2.013)*('Exhaust Gas Math'!$E$10/(L40+'Exhaust Gas Math'!$E$10))+(357.45*N40^-1.004)*(L40/(L40+'Exhaust Gas Math'!$E$10))</f>
        <v>1.0959483454598651</v>
      </c>
      <c r="Q40">
        <f t="shared" si="7"/>
        <v>-20.7588398776834</v>
      </c>
      <c r="R40">
        <f t="shared" si="8"/>
        <v>71854.177197263576</v>
      </c>
      <c r="T40">
        <f t="shared" si="9"/>
        <v>4.4999999999999997E-3</v>
      </c>
      <c r="U40">
        <f t="shared" si="10"/>
        <v>71854.177197263576</v>
      </c>
    </row>
    <row r="41" spans="1:21" x14ac:dyDescent="0.2">
      <c r="C41" s="1"/>
      <c r="D41" s="1"/>
      <c r="E41" s="1">
        <v>4.6249999999999998E-3</v>
      </c>
      <c r="F41" s="4">
        <f t="shared" si="0"/>
        <v>6.2524126476606351E-2</v>
      </c>
      <c r="G41" s="1">
        <f t="shared" si="1"/>
        <v>4.6496941222613195</v>
      </c>
      <c r="H41" s="1">
        <f t="shared" si="2"/>
        <v>1</v>
      </c>
      <c r="I41">
        <f t="shared" si="3"/>
        <v>4.4318466527737649E-4</v>
      </c>
      <c r="J41" s="4">
        <f t="shared" si="4"/>
        <v>4.8295396157149761E-4</v>
      </c>
      <c r="K41">
        <f t="shared" si="5"/>
        <v>3.1022926569416353E-4</v>
      </c>
      <c r="L41">
        <f>K41*'Exhaust Gas Math'!$C$14</f>
        <v>3.6753404178589341E-4</v>
      </c>
      <c r="M41">
        <f>(L41/'Exhaust Gas Math'!$B$14)+('Exhaust Gas Math'!$D$10)</f>
        <v>1.3127305038183202E-2</v>
      </c>
      <c r="N41">
        <f>('Exhaust Gas Math'!$E$10*((-0.000000001)*N40^3+(0.000002)*N40^2-0.0012*N40+1.3446)*$B$15+L41*'Exhaust Gas Math'!$D$14*$B$14)/('Exhaust Gas Math'!$E$10*((-0.000000001)*N40^3+(0.000002)*N40^2-0.0012*N40+1.3446)+L41*'Exhaust Gas Math'!$D$14)</f>
        <v>317.99166909348662</v>
      </c>
      <c r="O41">
        <f t="shared" si="6"/>
        <v>71865.36311926601</v>
      </c>
      <c r="P41">
        <f>((-0.0000000008)*N41^3+(0.000003)*N41^2-0.004*N41+2.013)*('Exhaust Gas Math'!$E$10/(L41+'Exhaust Gas Math'!$E$10))+(357.45*N41^-1.004)*(L41/(L41+'Exhaust Gas Math'!$E$10))</f>
        <v>1.0966959435329873</v>
      </c>
      <c r="Q41">
        <f t="shared" si="7"/>
        <v>-11.855094205655288</v>
      </c>
      <c r="R41">
        <f t="shared" si="8"/>
        <v>71853.50802506035</v>
      </c>
      <c r="T41">
        <f t="shared" si="9"/>
        <v>4.6249999999999998E-3</v>
      </c>
      <c r="U41">
        <f t="shared" si="10"/>
        <v>71853.50802506035</v>
      </c>
    </row>
    <row r="42" spans="1:21" x14ac:dyDescent="0.2">
      <c r="C42" s="1"/>
      <c r="D42" s="1"/>
      <c r="E42" s="1">
        <v>4.7499999999999999E-3</v>
      </c>
      <c r="F42" s="4">
        <f t="shared" si="0"/>
        <v>6.3009720396865865E-2</v>
      </c>
      <c r="G42" s="1">
        <f t="shared" si="1"/>
        <v>3.1158143413189712</v>
      </c>
      <c r="H42" s="1">
        <f t="shared" si="2"/>
        <v>1</v>
      </c>
      <c r="I42">
        <f t="shared" si="3"/>
        <v>4.4662666104986382E-4</v>
      </c>
      <c r="J42" s="4">
        <f t="shared" si="4"/>
        <v>4.8639595734398494E-4</v>
      </c>
      <c r="K42">
        <f t="shared" si="5"/>
        <v>3.1263866273490467E-4</v>
      </c>
      <c r="L42">
        <f>K42*'Exhaust Gas Math'!$C$14</f>
        <v>3.7038849663775629E-4</v>
      </c>
      <c r="M42">
        <f>(L42/'Exhaust Gas Math'!$B$14)+('Exhaust Gas Math'!$D$10)</f>
        <v>1.3225836444875051E-2</v>
      </c>
      <c r="N42">
        <f>('Exhaust Gas Math'!$E$10*((-0.000000001)*N41^3+(0.000002)*N41^2-0.0012*N41+1.3446)*$B$15+L42*'Exhaust Gas Math'!$D$14*$B$14)/('Exhaust Gas Math'!$E$10*((-0.000000001)*N41^3+(0.000002)*N41^2-0.0012*N41+1.3446)+L42*'Exhaust Gas Math'!$D$14)</f>
        <v>317.84224802172491</v>
      </c>
      <c r="O42">
        <f t="shared" si="6"/>
        <v>71858.616706200482</v>
      </c>
      <c r="P42">
        <f>((-0.0000000008)*N42^3+(0.000003)*N42^2-0.004*N42+2.013)*('Exhaust Gas Math'!$E$10/(L42+'Exhaust Gas Math'!$E$10))+(357.45*N42^-1.004)*(L42/(L42+'Exhaust Gas Math'!$E$10))</f>
        <v>1.0972240664542587</v>
      </c>
      <c r="Q42">
        <f t="shared" si="7"/>
        <v>-5.3260896588165609</v>
      </c>
      <c r="R42">
        <f t="shared" si="8"/>
        <v>71853.290616541664</v>
      </c>
      <c r="T42">
        <f t="shared" si="9"/>
        <v>4.7499999999999999E-3</v>
      </c>
      <c r="U42">
        <f t="shared" si="10"/>
        <v>71853.290616541664</v>
      </c>
    </row>
    <row r="43" spans="1:21" x14ac:dyDescent="0.2">
      <c r="C43" s="1"/>
      <c r="D43" s="1"/>
      <c r="E43" s="1">
        <v>4.875E-3</v>
      </c>
      <c r="F43" s="4">
        <f t="shared" si="0"/>
        <v>6.3302279479340154E-2</v>
      </c>
      <c r="G43" s="1">
        <f t="shared" si="1"/>
        <v>1.5627245288489833</v>
      </c>
      <c r="H43" s="1">
        <f t="shared" si="2"/>
        <v>1</v>
      </c>
      <c r="I43">
        <f t="shared" si="3"/>
        <v>4.4870038372856028E-4</v>
      </c>
      <c r="J43" s="4">
        <f t="shared" si="4"/>
        <v>4.8846968002268145E-4</v>
      </c>
      <c r="K43">
        <f t="shared" si="5"/>
        <v>3.1409026860999216E-4</v>
      </c>
      <c r="L43">
        <f>K43*'Exhaust Gas Math'!$C$14</f>
        <v>3.7210823952905724E-4</v>
      </c>
      <c r="M43">
        <f>(L43/'Exhaust Gas Math'!$B$14)+('Exhaust Gas Math'!$D$10)</f>
        <v>1.3285199333770493E-2</v>
      </c>
      <c r="N43">
        <f>('Exhaust Gas Math'!$E$10*((-0.000000001)*N42^3+(0.000002)*N42^2-0.0012*N42+1.3446)*$B$15+L43*'Exhaust Gas Math'!$D$14*$B$14)/('Exhaust Gas Math'!$E$10*((-0.000000001)*N42^3+(0.000002)*N42^2-0.0012*N42+1.3446)+L43*'Exhaust Gas Math'!$D$14)</f>
        <v>317.75339156804557</v>
      </c>
      <c r="O43">
        <f t="shared" si="6"/>
        <v>71854.619835383186</v>
      </c>
      <c r="P43">
        <f>((-0.0000000008)*N43^3+(0.000003)*N43^2-0.004*N43+2.013)*('Exhaust Gas Math'!$E$10/(L43+'Exhaust Gas Math'!$E$10))+(357.45*N43^-1.004)*(L43/(L43+'Exhaust Gas Math'!$E$10))</f>
        <v>1.0975383882793297</v>
      </c>
      <c r="Q43">
        <f t="shared" si="7"/>
        <v>-1.3401536134062471</v>
      </c>
      <c r="R43">
        <f t="shared" si="8"/>
        <v>71853.279681769782</v>
      </c>
      <c r="T43">
        <f t="shared" si="9"/>
        <v>4.875E-3</v>
      </c>
      <c r="U43">
        <f t="shared" si="10"/>
        <v>71853.279681769782</v>
      </c>
    </row>
    <row r="44" spans="1:21" x14ac:dyDescent="0.2">
      <c r="C44" s="1"/>
      <c r="D44" s="1"/>
      <c r="E44" s="1">
        <v>5.0000000000000001E-3</v>
      </c>
      <c r="F44" s="4">
        <f t="shared" si="0"/>
        <v>6.3399999999999998E-2</v>
      </c>
      <c r="G44" s="1">
        <f t="shared" si="1"/>
        <v>2.4402136224056096E-15</v>
      </c>
      <c r="H44" s="1">
        <f t="shared" si="2"/>
        <v>1</v>
      </c>
      <c r="I44">
        <f t="shared" si="3"/>
        <v>4.4939304812356896E-4</v>
      </c>
      <c r="J44" s="4">
        <f t="shared" si="4"/>
        <v>4.8916234441769013E-4</v>
      </c>
      <c r="K44">
        <f t="shared" si="5"/>
        <v>3.1457513368649828E-4</v>
      </c>
      <c r="L44">
        <f>K44*'Exhaust Gas Math'!$C$14</f>
        <v>3.7268266767299902E-4</v>
      </c>
      <c r="M44">
        <f>(L44/'Exhaust Gas Math'!$B$14)+('Exhaust Gas Math'!$D$10)</f>
        <v>1.330502771291933E-2</v>
      </c>
      <c r="N44">
        <f>('Exhaust Gas Math'!$E$10*((-0.000000001)*N43^3+(0.000002)*N43^2-0.0012*N43+1.3446)*$B$15+L44*'Exhaust Gas Math'!$D$14*$B$14)/('Exhaust Gas Math'!$E$10*((-0.000000001)*N43^3+(0.000002)*N43^2-0.0012*N43+1.3446)+L44*'Exhaust Gas Math'!$D$14)</f>
        <v>317.72404348160063</v>
      </c>
      <c r="O44">
        <f t="shared" si="6"/>
        <v>71853.327421353708</v>
      </c>
      <c r="P44">
        <f>((-0.0000000008)*N44^3+(0.000003)*N44^2-0.004*N44+2.013)*('Exhaust Gas Math'!$E$10/(L44+'Exhaust Gas Math'!$E$10))+(357.45*N44^-1.004)*(L44/(L44+'Exhaust Gas Math'!$E$10))</f>
        <v>1.0976422600864746</v>
      </c>
      <c r="Q44">
        <f t="shared" si="7"/>
        <v>-3.2680336384620536E-30</v>
      </c>
      <c r="R44">
        <f t="shared" si="8"/>
        <v>71853.327421353708</v>
      </c>
      <c r="T44">
        <f t="shared" si="9"/>
        <v>5.0000000000000001E-3</v>
      </c>
      <c r="U44">
        <f t="shared" si="10"/>
        <v>71853.327421353708</v>
      </c>
    </row>
    <row r="45" spans="1:21" x14ac:dyDescent="0.2">
      <c r="C45" s="1"/>
      <c r="D45" s="1"/>
      <c r="E45" s="1">
        <v>5.1250000000000002E-3</v>
      </c>
      <c r="F45" s="4">
        <f t="shared" si="0"/>
        <v>6.3302279479340154E-2</v>
      </c>
      <c r="G45" s="1">
        <f t="shared" si="1"/>
        <v>-1.562724528848987</v>
      </c>
      <c r="H45" s="1">
        <f t="shared" si="2"/>
        <v>0</v>
      </c>
      <c r="I45">
        <f t="shared" si="3"/>
        <v>0</v>
      </c>
      <c r="J45" s="4">
        <f t="shared" si="4"/>
        <v>3.9769296294121147E-5</v>
      </c>
      <c r="K45">
        <f t="shared" si="5"/>
        <v>0</v>
      </c>
      <c r="L45">
        <f>K45*'Exhaust Gas Math'!$C$14</f>
        <v>0</v>
      </c>
      <c r="M45">
        <f>(L45/'Exhaust Gas Math'!$B$14)+('Exhaust Gas Math'!$D$10)</f>
        <v>4.4059320573952224E-4</v>
      </c>
      <c r="N45">
        <f>('Exhaust Gas Math'!$E$10*((-0.000000001)*N44^3+(0.000002)*N44^2-0.0012*N44+1.3446)*$B$15+L45*'Exhaust Gas Math'!$D$14*$B$14)/('Exhaust Gas Math'!$E$10*((-0.000000001)*N44^3+(0.000002)*N44^2-0.0012*N44+1.3446)+L45*'Exhaust Gas Math'!$D$14)</f>
        <v>1100</v>
      </c>
      <c r="O45">
        <f t="shared" si="6"/>
        <v>101325</v>
      </c>
      <c r="P45">
        <f>((-0.0000000008)*N45^3+(0.000003)*N45^2-0.004*N45+2.013)*('Exhaust Gas Math'!$E$10/(L45+'Exhaust Gas Math'!$E$10))+(357.45*N45^-1.004)*(L45/(L45+'Exhaust Gas Math'!$E$10))</f>
        <v>0.17819999999999947</v>
      </c>
      <c r="Q45">
        <f t="shared" si="7"/>
        <v>0</v>
      </c>
      <c r="R45">
        <f t="shared" si="8"/>
        <v>101325</v>
      </c>
      <c r="T45">
        <f t="shared" si="9"/>
        <v>5.1250000000000002E-3</v>
      </c>
      <c r="U45">
        <f t="shared" si="10"/>
        <v>101325</v>
      </c>
    </row>
    <row r="46" spans="1:21" x14ac:dyDescent="0.2">
      <c r="C46" s="1"/>
      <c r="D46" s="1"/>
      <c r="E46" s="1">
        <v>5.2500000000000003E-3</v>
      </c>
      <c r="F46" s="4">
        <f t="shared" si="0"/>
        <v>6.3009720396865865E-2</v>
      </c>
      <c r="G46" s="1">
        <f t="shared" si="1"/>
        <v>-3.1158143413189752</v>
      </c>
      <c r="H46" s="1">
        <f t="shared" si="2"/>
        <v>0</v>
      </c>
      <c r="I46">
        <f t="shared" si="3"/>
        <v>0</v>
      </c>
      <c r="J46" s="4">
        <f t="shared" si="4"/>
        <v>3.9769296294121147E-5</v>
      </c>
      <c r="K46">
        <f t="shared" si="5"/>
        <v>0</v>
      </c>
      <c r="L46">
        <f>K46*'Exhaust Gas Math'!$C$14</f>
        <v>0</v>
      </c>
      <c r="M46">
        <f>(L46/'Exhaust Gas Math'!$B$14)+('Exhaust Gas Math'!$D$10)</f>
        <v>4.4059320573952224E-4</v>
      </c>
      <c r="N46">
        <f>('Exhaust Gas Math'!$E$10*((-0.000000001)*N45^3+(0.000002)*N45^2-0.0012*N45+1.3446)*$B$15+L46*'Exhaust Gas Math'!$D$14*$B$14)/('Exhaust Gas Math'!$E$10*((-0.000000001)*N45^3+(0.000002)*N45^2-0.0012*N45+1.3446)+L46*'Exhaust Gas Math'!$D$14)</f>
        <v>1100</v>
      </c>
      <c r="O46">
        <f t="shared" si="6"/>
        <v>101325</v>
      </c>
      <c r="P46">
        <f>((-0.0000000008)*N46^3+(0.000003)*N46^2-0.004*N46+2.013)*('Exhaust Gas Math'!$E$10/(L46+'Exhaust Gas Math'!$E$10))+(357.45*N46^-1.004)*(L46/(L46+'Exhaust Gas Math'!$E$10))</f>
        <v>0.17819999999999947</v>
      </c>
      <c r="Q46">
        <f t="shared" si="7"/>
        <v>0</v>
      </c>
      <c r="R46">
        <f t="shared" si="8"/>
        <v>101325</v>
      </c>
      <c r="T46">
        <f t="shared" si="9"/>
        <v>5.2500000000000003E-3</v>
      </c>
      <c r="U46">
        <f t="shared" si="10"/>
        <v>101325</v>
      </c>
    </row>
    <row r="47" spans="1:21" x14ac:dyDescent="0.2">
      <c r="C47" s="1"/>
      <c r="D47" s="1"/>
      <c r="E47" s="1">
        <v>5.3749999999999996E-3</v>
      </c>
      <c r="F47" s="4">
        <f t="shared" si="0"/>
        <v>6.2524126476606351E-2</v>
      </c>
      <c r="G47" s="1">
        <f t="shared" si="1"/>
        <v>-4.6496941222613142</v>
      </c>
      <c r="H47" s="1">
        <f t="shared" si="2"/>
        <v>0</v>
      </c>
      <c r="I47">
        <f t="shared" si="3"/>
        <v>0</v>
      </c>
      <c r="J47" s="4">
        <f t="shared" si="4"/>
        <v>3.9769296294121147E-5</v>
      </c>
      <c r="K47">
        <f t="shared" si="5"/>
        <v>0</v>
      </c>
      <c r="L47">
        <f>K47*'Exhaust Gas Math'!$C$14</f>
        <v>0</v>
      </c>
      <c r="M47">
        <f>(L47/'Exhaust Gas Math'!$B$14)+('Exhaust Gas Math'!$D$10)</f>
        <v>4.4059320573952224E-4</v>
      </c>
      <c r="N47">
        <f>('Exhaust Gas Math'!$E$10*((-0.000000001)*N46^3+(0.000002)*N46^2-0.0012*N46+1.3446)*$B$15+L47*'Exhaust Gas Math'!$D$14*$B$14)/('Exhaust Gas Math'!$E$10*((-0.000000001)*N46^3+(0.000002)*N46^2-0.0012*N46+1.3446)+L47*'Exhaust Gas Math'!$D$14)</f>
        <v>1100</v>
      </c>
      <c r="O47">
        <f t="shared" si="6"/>
        <v>101325</v>
      </c>
      <c r="P47">
        <f>((-0.0000000008)*N47^3+(0.000003)*N47^2-0.004*N47+2.013)*('Exhaust Gas Math'!$E$10/(L47+'Exhaust Gas Math'!$E$10))+(357.45*N47^-1.004)*(L47/(L47+'Exhaust Gas Math'!$E$10))</f>
        <v>0.17819999999999947</v>
      </c>
      <c r="Q47">
        <f t="shared" si="7"/>
        <v>0</v>
      </c>
      <c r="R47">
        <f t="shared" si="8"/>
        <v>101325</v>
      </c>
      <c r="T47">
        <f t="shared" si="9"/>
        <v>5.3749999999999996E-3</v>
      </c>
      <c r="U47">
        <f t="shared" si="10"/>
        <v>101325</v>
      </c>
    </row>
    <row r="48" spans="1:21" x14ac:dyDescent="0.2">
      <c r="C48" s="1"/>
      <c r="D48" s="1"/>
      <c r="E48" s="1">
        <v>5.4999999999999997E-3</v>
      </c>
      <c r="F48" s="4">
        <f t="shared" si="0"/>
        <v>6.184849156655637E-2</v>
      </c>
      <c r="G48" s="1">
        <f t="shared" si="1"/>
        <v>-6.1549069927597264</v>
      </c>
      <c r="H48" s="1">
        <f t="shared" si="2"/>
        <v>0</v>
      </c>
      <c r="I48">
        <f t="shared" si="3"/>
        <v>0</v>
      </c>
      <c r="J48" s="4">
        <f t="shared" si="4"/>
        <v>3.9769296294121147E-5</v>
      </c>
      <c r="K48">
        <f t="shared" si="5"/>
        <v>0</v>
      </c>
      <c r="L48">
        <f>K48*'Exhaust Gas Math'!$C$14</f>
        <v>0</v>
      </c>
      <c r="M48">
        <f>(L48/'Exhaust Gas Math'!$B$14)+('Exhaust Gas Math'!$D$10)</f>
        <v>4.4059320573952224E-4</v>
      </c>
      <c r="N48">
        <f>('Exhaust Gas Math'!$E$10*((-0.000000001)*N47^3+(0.000002)*N47^2-0.0012*N47+1.3446)*$B$15+L48*'Exhaust Gas Math'!$D$14*$B$14)/('Exhaust Gas Math'!$E$10*((-0.000000001)*N47^3+(0.000002)*N47^2-0.0012*N47+1.3446)+L48*'Exhaust Gas Math'!$D$14)</f>
        <v>1100</v>
      </c>
      <c r="O48">
        <f t="shared" si="6"/>
        <v>101325</v>
      </c>
      <c r="P48">
        <f>((-0.0000000008)*N48^3+(0.000003)*N48^2-0.004*N48+2.013)*('Exhaust Gas Math'!$E$10/(L48+'Exhaust Gas Math'!$E$10))+(357.45*N48^-1.004)*(L48/(L48+'Exhaust Gas Math'!$E$10))</f>
        <v>0.17819999999999947</v>
      </c>
      <c r="Q48">
        <f t="shared" si="7"/>
        <v>0</v>
      </c>
      <c r="R48">
        <f t="shared" si="8"/>
        <v>101325</v>
      </c>
      <c r="T48">
        <f t="shared" si="9"/>
        <v>5.4999999999999997E-3</v>
      </c>
      <c r="U48">
        <f t="shared" si="10"/>
        <v>101325</v>
      </c>
    </row>
    <row r="49" spans="3:21" x14ac:dyDescent="0.2">
      <c r="C49" s="1"/>
      <c r="D49" s="1"/>
      <c r="E49" s="1">
        <v>5.6249999999999998E-3</v>
      </c>
      <c r="F49" s="4">
        <f t="shared" si="0"/>
        <v>6.0986981180607788E-2</v>
      </c>
      <c r="G49" s="1">
        <f t="shared" si="1"/>
        <v>-7.6221728149335091</v>
      </c>
      <c r="H49" s="1">
        <f t="shared" si="2"/>
        <v>0</v>
      </c>
      <c r="I49">
        <f t="shared" si="3"/>
        <v>0</v>
      </c>
      <c r="J49" s="4">
        <f t="shared" si="4"/>
        <v>3.9769296294121147E-5</v>
      </c>
      <c r="K49">
        <f t="shared" si="5"/>
        <v>0</v>
      </c>
      <c r="L49">
        <f>K49*'Exhaust Gas Math'!$C$14</f>
        <v>0</v>
      </c>
      <c r="M49">
        <f>(L49/'Exhaust Gas Math'!$B$14)+('Exhaust Gas Math'!$D$10)</f>
        <v>4.4059320573952224E-4</v>
      </c>
      <c r="N49">
        <f>('Exhaust Gas Math'!$E$10*((-0.000000001)*N48^3+(0.000002)*N48^2-0.0012*N48+1.3446)*$B$15+L49*'Exhaust Gas Math'!$D$14*$B$14)/('Exhaust Gas Math'!$E$10*((-0.000000001)*N48^3+(0.000002)*N48^2-0.0012*N48+1.3446)+L49*'Exhaust Gas Math'!$D$14)</f>
        <v>1100</v>
      </c>
      <c r="O49">
        <f t="shared" si="6"/>
        <v>101325</v>
      </c>
      <c r="P49">
        <f>((-0.0000000008)*N49^3+(0.000003)*N49^2-0.004*N49+2.013)*('Exhaust Gas Math'!$E$10/(L49+'Exhaust Gas Math'!$E$10))+(357.45*N49^-1.004)*(L49/(L49+'Exhaust Gas Math'!$E$10))</f>
        <v>0.17819999999999947</v>
      </c>
      <c r="Q49">
        <f t="shared" si="7"/>
        <v>0</v>
      </c>
      <c r="R49">
        <f t="shared" si="8"/>
        <v>101325</v>
      </c>
      <c r="T49">
        <f t="shared" si="9"/>
        <v>5.6249999999999998E-3</v>
      </c>
      <c r="U49">
        <f t="shared" si="10"/>
        <v>101325</v>
      </c>
    </row>
    <row r="50" spans="3:21" x14ac:dyDescent="0.2">
      <c r="C50" s="1"/>
      <c r="D50" s="1"/>
      <c r="E50" s="1">
        <v>5.7499999999999999E-3</v>
      </c>
      <c r="F50" s="4">
        <f t="shared" si="0"/>
        <v>5.9944906816771261E-2</v>
      </c>
      <c r="G50" s="1">
        <f t="shared" si="1"/>
        <v>-9.0424454070735614</v>
      </c>
      <c r="H50" s="1">
        <f t="shared" si="2"/>
        <v>0</v>
      </c>
      <c r="I50">
        <f t="shared" si="3"/>
        <v>0</v>
      </c>
      <c r="J50" s="4">
        <f t="shared" si="4"/>
        <v>3.9769296294121147E-5</v>
      </c>
      <c r="K50">
        <f t="shared" si="5"/>
        <v>0</v>
      </c>
      <c r="L50">
        <f>K50*'Exhaust Gas Math'!$C$14</f>
        <v>0</v>
      </c>
      <c r="M50">
        <f>(L50/'Exhaust Gas Math'!$B$14)+('Exhaust Gas Math'!$D$10)</f>
        <v>4.4059320573952224E-4</v>
      </c>
      <c r="N50">
        <f>('Exhaust Gas Math'!$E$10*((-0.000000001)*N49^3+(0.000002)*N49^2-0.0012*N49+1.3446)*$B$15+L50*'Exhaust Gas Math'!$D$14*$B$14)/('Exhaust Gas Math'!$E$10*((-0.000000001)*N49^3+(0.000002)*N49^2-0.0012*N49+1.3446)+L50*'Exhaust Gas Math'!$D$14)</f>
        <v>1100</v>
      </c>
      <c r="O50">
        <f t="shared" si="6"/>
        <v>101325</v>
      </c>
      <c r="P50">
        <f>((-0.0000000008)*N50^3+(0.000003)*N50^2-0.004*N50+2.013)*('Exhaust Gas Math'!$E$10/(L50+'Exhaust Gas Math'!$E$10))+(357.45*N50^-1.004)*(L50/(L50+'Exhaust Gas Math'!$E$10))</f>
        <v>0.17819999999999947</v>
      </c>
      <c r="Q50">
        <f t="shared" si="7"/>
        <v>0</v>
      </c>
      <c r="R50">
        <f t="shared" si="8"/>
        <v>101325</v>
      </c>
      <c r="T50">
        <f t="shared" si="9"/>
        <v>5.7499999999999999E-3</v>
      </c>
      <c r="U50">
        <f t="shared" si="10"/>
        <v>101325</v>
      </c>
    </row>
    <row r="51" spans="3:21" x14ac:dyDescent="0.2">
      <c r="C51" s="1"/>
      <c r="D51" s="1"/>
      <c r="E51" s="1">
        <v>5.875E-3</v>
      </c>
      <c r="F51" s="4">
        <f t="shared" si="0"/>
        <v>5.8728693210024725E-2</v>
      </c>
      <c r="G51" s="1">
        <f t="shared" si="1"/>
        <v>-10.406968316360777</v>
      </c>
      <c r="H51" s="1">
        <f t="shared" si="2"/>
        <v>0</v>
      </c>
      <c r="I51">
        <f t="shared" si="3"/>
        <v>0</v>
      </c>
      <c r="J51" s="4">
        <f t="shared" si="4"/>
        <v>3.9769296294121147E-5</v>
      </c>
      <c r="K51">
        <f t="shared" si="5"/>
        <v>0</v>
      </c>
      <c r="L51">
        <f>K51*'Exhaust Gas Math'!$C$14</f>
        <v>0</v>
      </c>
      <c r="M51">
        <f>(L51/'Exhaust Gas Math'!$B$14)+('Exhaust Gas Math'!$D$10)</f>
        <v>4.4059320573952224E-4</v>
      </c>
      <c r="N51">
        <f>('Exhaust Gas Math'!$E$10*((-0.000000001)*N50^3+(0.000002)*N50^2-0.0012*N50+1.3446)*$B$15+L51*'Exhaust Gas Math'!$D$14*$B$14)/('Exhaust Gas Math'!$E$10*((-0.000000001)*N50^3+(0.000002)*N50^2-0.0012*N50+1.3446)+L51*'Exhaust Gas Math'!$D$14)</f>
        <v>1100</v>
      </c>
      <c r="O51">
        <f t="shared" si="6"/>
        <v>101325</v>
      </c>
      <c r="P51">
        <f>((-0.0000000008)*N51^3+(0.000003)*N51^2-0.004*N51+2.013)*('Exhaust Gas Math'!$E$10/(L51+'Exhaust Gas Math'!$E$10))+(357.45*N51^-1.004)*(L51/(L51+'Exhaust Gas Math'!$E$10))</f>
        <v>0.17819999999999947</v>
      </c>
      <c r="Q51">
        <f t="shared" si="7"/>
        <v>0</v>
      </c>
      <c r="R51">
        <f t="shared" si="8"/>
        <v>101325</v>
      </c>
      <c r="T51">
        <f t="shared" si="9"/>
        <v>5.875E-3</v>
      </c>
      <c r="U51">
        <f t="shared" si="10"/>
        <v>101325</v>
      </c>
    </row>
    <row r="52" spans="3:21" x14ac:dyDescent="0.2">
      <c r="C52" s="1"/>
      <c r="D52" s="1"/>
      <c r="E52" s="1">
        <v>6.0000000000000001E-3</v>
      </c>
      <c r="F52" s="4">
        <f t="shared" si="0"/>
        <v>5.7345838721685825E-2</v>
      </c>
      <c r="G52" s="1">
        <f t="shared" si="1"/>
        <v>-11.707328805309501</v>
      </c>
      <c r="H52" s="1">
        <f t="shared" si="2"/>
        <v>0</v>
      </c>
      <c r="I52">
        <f t="shared" si="3"/>
        <v>0</v>
      </c>
      <c r="J52" s="4">
        <f t="shared" si="4"/>
        <v>3.9769296294121147E-5</v>
      </c>
      <c r="K52">
        <f t="shared" si="5"/>
        <v>0</v>
      </c>
      <c r="L52">
        <f>K52*'Exhaust Gas Math'!$C$14</f>
        <v>0</v>
      </c>
      <c r="M52">
        <f>(L52/'Exhaust Gas Math'!$B$14)+('Exhaust Gas Math'!$D$10)</f>
        <v>4.4059320573952224E-4</v>
      </c>
      <c r="N52">
        <f>('Exhaust Gas Math'!$E$10*((-0.000000001)*N51^3+(0.000002)*N51^2-0.0012*N51+1.3446)*$B$15+L52*'Exhaust Gas Math'!$D$14*$B$14)/('Exhaust Gas Math'!$E$10*((-0.000000001)*N51^3+(0.000002)*N51^2-0.0012*N51+1.3446)+L52*'Exhaust Gas Math'!$D$14)</f>
        <v>1100</v>
      </c>
      <c r="O52">
        <f t="shared" si="6"/>
        <v>101325</v>
      </c>
      <c r="P52">
        <f>((-0.0000000008)*N52^3+(0.000003)*N52^2-0.004*N52+2.013)*('Exhaust Gas Math'!$E$10/(L52+'Exhaust Gas Math'!$E$10))+(357.45*N52^-1.004)*(L52/(L52+'Exhaust Gas Math'!$E$10))</f>
        <v>0.17819999999999947</v>
      </c>
      <c r="Q52">
        <f t="shared" si="7"/>
        <v>0</v>
      </c>
      <c r="R52">
        <f t="shared" si="8"/>
        <v>101325</v>
      </c>
      <c r="T52">
        <f t="shared" si="9"/>
        <v>6.0000000000000001E-3</v>
      </c>
      <c r="U52">
        <f t="shared" si="10"/>
        <v>101325</v>
      </c>
    </row>
    <row r="53" spans="3:21" x14ac:dyDescent="0.2">
      <c r="C53" s="1"/>
      <c r="D53" s="1"/>
      <c r="E53" s="1">
        <v>6.1250000000000002E-3</v>
      </c>
      <c r="F53" s="4">
        <f t="shared" si="0"/>
        <v>5.5804869109520969E-2</v>
      </c>
      <c r="G53" s="1">
        <f t="shared" si="1"/>
        <v>-12.935509719091602</v>
      </c>
      <c r="H53" s="1">
        <f t="shared" si="2"/>
        <v>0</v>
      </c>
      <c r="I53">
        <f t="shared" si="3"/>
        <v>0</v>
      </c>
      <c r="J53" s="4">
        <f t="shared" si="4"/>
        <v>3.9769296294121147E-5</v>
      </c>
      <c r="K53">
        <f t="shared" si="5"/>
        <v>0</v>
      </c>
      <c r="L53">
        <f>K53*'Exhaust Gas Math'!$C$14</f>
        <v>0</v>
      </c>
      <c r="M53">
        <f>(L53/'Exhaust Gas Math'!$B$14)+('Exhaust Gas Math'!$D$10)</f>
        <v>4.4059320573952224E-4</v>
      </c>
      <c r="N53">
        <f>('Exhaust Gas Math'!$E$10*((-0.000000001)*N52^3+(0.000002)*N52^2-0.0012*N52+1.3446)*$B$15+L53*'Exhaust Gas Math'!$D$14*$B$14)/('Exhaust Gas Math'!$E$10*((-0.000000001)*N52^3+(0.000002)*N52^2-0.0012*N52+1.3446)+L53*'Exhaust Gas Math'!$D$14)</f>
        <v>1100</v>
      </c>
      <c r="O53">
        <f t="shared" si="6"/>
        <v>101325</v>
      </c>
      <c r="P53">
        <f>((-0.0000000008)*N53^3+(0.000003)*N53^2-0.004*N53+2.013)*('Exhaust Gas Math'!$E$10/(L53+'Exhaust Gas Math'!$E$10))+(357.45*N53^-1.004)*(L53/(L53+'Exhaust Gas Math'!$E$10))</f>
        <v>0.17819999999999947</v>
      </c>
      <c r="Q53">
        <f t="shared" si="7"/>
        <v>0</v>
      </c>
      <c r="R53">
        <f t="shared" si="8"/>
        <v>101325</v>
      </c>
      <c r="T53">
        <f t="shared" si="9"/>
        <v>6.1250000000000002E-3</v>
      </c>
      <c r="U53">
        <f t="shared" si="10"/>
        <v>101325</v>
      </c>
    </row>
    <row r="54" spans="3:21" x14ac:dyDescent="0.2">
      <c r="C54" s="1"/>
      <c r="D54" s="1"/>
      <c r="E54" s="1">
        <v>6.2500000000000003E-3</v>
      </c>
      <c r="F54" s="4">
        <f t="shared" si="0"/>
        <v>5.411528496361355E-2</v>
      </c>
      <c r="G54" s="1">
        <f t="shared" si="1"/>
        <v>-14.083938913962024</v>
      </c>
      <c r="H54" s="1">
        <f t="shared" si="2"/>
        <v>0</v>
      </c>
      <c r="I54">
        <f t="shared" si="3"/>
        <v>0</v>
      </c>
      <c r="J54" s="4">
        <f t="shared" si="4"/>
        <v>3.9769296294121147E-5</v>
      </c>
      <c r="K54">
        <f t="shared" si="5"/>
        <v>0</v>
      </c>
      <c r="L54">
        <f>K54*'Exhaust Gas Math'!$C$14</f>
        <v>0</v>
      </c>
      <c r="M54">
        <f>(L54/'Exhaust Gas Math'!$B$14)+('Exhaust Gas Math'!$D$10)</f>
        <v>4.4059320573952224E-4</v>
      </c>
      <c r="N54">
        <f>('Exhaust Gas Math'!$E$10*((-0.000000001)*N53^3+(0.000002)*N53^2-0.0012*N53+1.3446)*$B$15+L54*'Exhaust Gas Math'!$D$14*$B$14)/('Exhaust Gas Math'!$E$10*((-0.000000001)*N53^3+(0.000002)*N53^2-0.0012*N53+1.3446)+L54*'Exhaust Gas Math'!$D$14)</f>
        <v>1100</v>
      </c>
      <c r="O54">
        <f t="shared" si="6"/>
        <v>101325</v>
      </c>
      <c r="P54">
        <f>((-0.0000000008)*N54^3+(0.000003)*N54^2-0.004*N54+2.013)*('Exhaust Gas Math'!$E$10/(L54+'Exhaust Gas Math'!$E$10))+(357.45*N54^-1.004)*(L54/(L54+'Exhaust Gas Math'!$E$10))</f>
        <v>0.17819999999999947</v>
      </c>
      <c r="Q54">
        <f t="shared" si="7"/>
        <v>0</v>
      </c>
      <c r="R54">
        <f t="shared" si="8"/>
        <v>101325</v>
      </c>
      <c r="T54">
        <f t="shared" si="9"/>
        <v>6.2500000000000003E-3</v>
      </c>
      <c r="U54">
        <f t="shared" si="10"/>
        <v>101325</v>
      </c>
    </row>
    <row r="55" spans="3:21" x14ac:dyDescent="0.2">
      <c r="C55" s="1"/>
      <c r="D55" s="1"/>
      <c r="E55" s="1">
        <v>6.3749999999999996E-3</v>
      </c>
      <c r="F55" s="4">
        <f t="shared" si="0"/>
        <v>5.2287503132066836E-2</v>
      </c>
      <c r="G55" s="1">
        <f t="shared" si="1"/>
        <v>-15.145535942042924</v>
      </c>
      <c r="H55" s="1">
        <f t="shared" si="2"/>
        <v>0</v>
      </c>
      <c r="I55">
        <f t="shared" si="3"/>
        <v>0</v>
      </c>
      <c r="J55" s="4">
        <f t="shared" si="4"/>
        <v>3.9769296294121147E-5</v>
      </c>
      <c r="K55">
        <f t="shared" si="5"/>
        <v>0</v>
      </c>
      <c r="L55">
        <f>K55*'Exhaust Gas Math'!$C$14</f>
        <v>0</v>
      </c>
      <c r="M55">
        <f>(L55/'Exhaust Gas Math'!$B$14)+('Exhaust Gas Math'!$D$10)</f>
        <v>4.4059320573952224E-4</v>
      </c>
      <c r="N55">
        <f>('Exhaust Gas Math'!$E$10*((-0.000000001)*N54^3+(0.000002)*N54^2-0.0012*N54+1.3446)*$B$15+L55*'Exhaust Gas Math'!$D$14*$B$14)/('Exhaust Gas Math'!$E$10*((-0.000000001)*N54^3+(0.000002)*N54^2-0.0012*N54+1.3446)+L55*'Exhaust Gas Math'!$D$14)</f>
        <v>1100</v>
      </c>
      <c r="O55">
        <f t="shared" si="6"/>
        <v>101325</v>
      </c>
      <c r="P55">
        <f>((-0.0000000008)*N55^3+(0.000003)*N55^2-0.004*N55+2.013)*('Exhaust Gas Math'!$E$10/(L55+'Exhaust Gas Math'!$E$10))+(357.45*N55^-1.004)*(L55/(L55+'Exhaust Gas Math'!$E$10))</f>
        <v>0.17819999999999947</v>
      </c>
      <c r="Q55">
        <f t="shared" si="7"/>
        <v>0</v>
      </c>
      <c r="R55">
        <f t="shared" si="8"/>
        <v>101325</v>
      </c>
      <c r="T55">
        <f t="shared" si="9"/>
        <v>6.3749999999999996E-3</v>
      </c>
      <c r="U55">
        <f t="shared" si="10"/>
        <v>101325</v>
      </c>
    </row>
    <row r="56" spans="3:21" x14ac:dyDescent="0.2">
      <c r="C56" s="1"/>
      <c r="D56" s="1"/>
      <c r="E56" s="1">
        <v>6.4999999999999997E-3</v>
      </c>
      <c r="F56" s="4">
        <f t="shared" si="0"/>
        <v>5.0332792497671405E-2</v>
      </c>
      <c r="G56" s="1">
        <f t="shared" si="1"/>
        <v>-16.113755704639374</v>
      </c>
      <c r="H56" s="1">
        <f t="shared" si="2"/>
        <v>0</v>
      </c>
      <c r="I56">
        <f t="shared" si="3"/>
        <v>0</v>
      </c>
      <c r="J56" s="4">
        <f t="shared" si="4"/>
        <v>3.9769296294121147E-5</v>
      </c>
      <c r="K56">
        <f t="shared" si="5"/>
        <v>0</v>
      </c>
      <c r="L56">
        <f>K56*'Exhaust Gas Math'!$C$14</f>
        <v>0</v>
      </c>
      <c r="M56">
        <f>(L56/'Exhaust Gas Math'!$B$14)+('Exhaust Gas Math'!$D$10)</f>
        <v>4.4059320573952224E-4</v>
      </c>
      <c r="N56">
        <f>('Exhaust Gas Math'!$E$10*((-0.000000001)*N55^3+(0.000002)*N55^2-0.0012*N55+1.3446)*$B$15+L56*'Exhaust Gas Math'!$D$14*$B$14)/('Exhaust Gas Math'!$E$10*((-0.000000001)*N55^3+(0.000002)*N55^2-0.0012*N55+1.3446)+L56*'Exhaust Gas Math'!$D$14)</f>
        <v>1100</v>
      </c>
      <c r="O56">
        <f t="shared" si="6"/>
        <v>101325</v>
      </c>
      <c r="P56">
        <f>((-0.0000000008)*N56^3+(0.000003)*N56^2-0.004*N56+2.013)*('Exhaust Gas Math'!$E$10/(L56+'Exhaust Gas Math'!$E$10))+(357.45*N56^-1.004)*(L56/(L56+'Exhaust Gas Math'!$E$10))</f>
        <v>0.17819999999999947</v>
      </c>
      <c r="Q56">
        <f t="shared" si="7"/>
        <v>0</v>
      </c>
      <c r="R56">
        <f t="shared" si="8"/>
        <v>101325</v>
      </c>
      <c r="T56">
        <f t="shared" si="9"/>
        <v>6.4999999999999997E-3</v>
      </c>
      <c r="U56">
        <f t="shared" si="10"/>
        <v>101325</v>
      </c>
    </row>
    <row r="57" spans="3:21" x14ac:dyDescent="0.2">
      <c r="C57" s="1"/>
      <c r="D57" s="1"/>
      <c r="E57" s="1">
        <v>6.6249999999999998E-3</v>
      </c>
      <c r="F57" s="4">
        <f t="shared" si="0"/>
        <v>4.8263204501495571E-2</v>
      </c>
      <c r="G57" s="1">
        <f t="shared" si="1"/>
        <v>-16.982628804949204</v>
      </c>
      <c r="H57" s="1">
        <f t="shared" si="2"/>
        <v>0</v>
      </c>
      <c r="I57">
        <f t="shared" si="3"/>
        <v>0</v>
      </c>
      <c r="J57" s="4">
        <f t="shared" si="4"/>
        <v>3.9769296294121147E-5</v>
      </c>
      <c r="K57">
        <f t="shared" si="5"/>
        <v>0</v>
      </c>
      <c r="L57">
        <f>K57*'Exhaust Gas Math'!$C$14</f>
        <v>0</v>
      </c>
      <c r="M57">
        <f>(L57/'Exhaust Gas Math'!$B$14)+('Exhaust Gas Math'!$D$10)</f>
        <v>4.4059320573952224E-4</v>
      </c>
      <c r="N57">
        <f>('Exhaust Gas Math'!$E$10*((-0.000000001)*N56^3+(0.000002)*N56^2-0.0012*N56+1.3446)*$B$15+L57*'Exhaust Gas Math'!$D$14*$B$14)/('Exhaust Gas Math'!$E$10*((-0.000000001)*N56^3+(0.000002)*N56^2-0.0012*N56+1.3446)+L57*'Exhaust Gas Math'!$D$14)</f>
        <v>1100</v>
      </c>
      <c r="O57">
        <f t="shared" si="6"/>
        <v>101325</v>
      </c>
      <c r="P57">
        <f>((-0.0000000008)*N57^3+(0.000003)*N57^2-0.004*N57+2.013)*('Exhaust Gas Math'!$E$10/(L57+'Exhaust Gas Math'!$E$10))+(357.45*N57^-1.004)*(L57/(L57+'Exhaust Gas Math'!$E$10))</f>
        <v>0.17819999999999947</v>
      </c>
      <c r="Q57">
        <f t="shared" si="7"/>
        <v>0</v>
      </c>
      <c r="R57">
        <f t="shared" si="8"/>
        <v>101325</v>
      </c>
      <c r="T57">
        <f t="shared" si="9"/>
        <v>6.6249999999999998E-3</v>
      </c>
      <c r="U57">
        <f t="shared" si="10"/>
        <v>101325</v>
      </c>
    </row>
    <row r="58" spans="3:21" x14ac:dyDescent="0.2">
      <c r="C58" s="1"/>
      <c r="D58" s="1"/>
      <c r="E58" s="1">
        <v>6.7499999999999999E-3</v>
      </c>
      <c r="F58" s="4">
        <f t="shared" si="0"/>
        <v>4.6091498841743635E-2</v>
      </c>
      <c r="G58" s="1">
        <f t="shared" si="1"/>
        <v>-17.746798351379372</v>
      </c>
      <c r="H58" s="1">
        <f t="shared" si="2"/>
        <v>0</v>
      </c>
      <c r="I58">
        <f t="shared" si="3"/>
        <v>0</v>
      </c>
      <c r="J58" s="4">
        <f t="shared" si="4"/>
        <v>3.9769296294121147E-5</v>
      </c>
      <c r="K58">
        <f t="shared" si="5"/>
        <v>0</v>
      </c>
      <c r="L58">
        <f>K58*'Exhaust Gas Math'!$C$14</f>
        <v>0</v>
      </c>
      <c r="M58">
        <f>(L58/'Exhaust Gas Math'!$B$14)+('Exhaust Gas Math'!$D$10)</f>
        <v>4.4059320573952224E-4</v>
      </c>
      <c r="N58">
        <f>('Exhaust Gas Math'!$E$10*((-0.000000001)*N57^3+(0.000002)*N57^2-0.0012*N57+1.3446)*$B$15+L58*'Exhaust Gas Math'!$D$14*$B$14)/('Exhaust Gas Math'!$E$10*((-0.000000001)*N57^3+(0.000002)*N57^2-0.0012*N57+1.3446)+L58*'Exhaust Gas Math'!$D$14)</f>
        <v>1100</v>
      </c>
      <c r="O58">
        <f t="shared" si="6"/>
        <v>101325</v>
      </c>
      <c r="P58">
        <f>((-0.0000000008)*N58^3+(0.000003)*N58^2-0.004*N58+2.013)*('Exhaust Gas Math'!$E$10/(L58+'Exhaust Gas Math'!$E$10))+(357.45*N58^-1.004)*(L58/(L58+'Exhaust Gas Math'!$E$10))</f>
        <v>0.17819999999999947</v>
      </c>
      <c r="Q58">
        <f t="shared" si="7"/>
        <v>0</v>
      </c>
      <c r="R58">
        <f t="shared" si="8"/>
        <v>101325</v>
      </c>
      <c r="T58">
        <f t="shared" si="9"/>
        <v>6.7499999999999999E-3</v>
      </c>
      <c r="U58">
        <f t="shared" si="10"/>
        <v>101325</v>
      </c>
    </row>
    <row r="59" spans="3:21" x14ac:dyDescent="0.2">
      <c r="C59" s="1"/>
      <c r="D59" s="1"/>
      <c r="E59" s="1">
        <v>6.875E-3</v>
      </c>
      <c r="F59" s="4">
        <f t="shared" si="0"/>
        <v>4.3831064805973333E-2</v>
      </c>
      <c r="G59" s="1">
        <f t="shared" si="1"/>
        <v>-18.401552984563995</v>
      </c>
      <c r="H59" s="1">
        <f t="shared" si="2"/>
        <v>0</v>
      </c>
      <c r="I59">
        <f t="shared" si="3"/>
        <v>0</v>
      </c>
      <c r="J59" s="4">
        <f t="shared" si="4"/>
        <v>3.9769296294121147E-5</v>
      </c>
      <c r="K59">
        <f t="shared" si="5"/>
        <v>0</v>
      </c>
      <c r="L59">
        <f>K59*'Exhaust Gas Math'!$C$14</f>
        <v>0</v>
      </c>
      <c r="M59">
        <f>(L59/'Exhaust Gas Math'!$B$14)+('Exhaust Gas Math'!$D$10)</f>
        <v>4.4059320573952224E-4</v>
      </c>
      <c r="N59">
        <f>('Exhaust Gas Math'!$E$10*((-0.000000001)*N58^3+(0.000002)*N58^2-0.0012*N58+1.3446)*$B$15+L59*'Exhaust Gas Math'!$D$14*$B$14)/('Exhaust Gas Math'!$E$10*((-0.000000001)*N58^3+(0.000002)*N58^2-0.0012*N58+1.3446)+L59*'Exhaust Gas Math'!$D$14)</f>
        <v>1100</v>
      </c>
      <c r="O59">
        <f t="shared" si="6"/>
        <v>101325</v>
      </c>
      <c r="P59">
        <f>((-0.0000000008)*N59^3+(0.000003)*N59^2-0.004*N59+2.013)*('Exhaust Gas Math'!$E$10/(L59+'Exhaust Gas Math'!$E$10))+(357.45*N59^-1.004)*(L59/(L59+'Exhaust Gas Math'!$E$10))</f>
        <v>0.17819999999999947</v>
      </c>
      <c r="Q59">
        <f t="shared" si="7"/>
        <v>0</v>
      </c>
      <c r="R59">
        <f t="shared" si="8"/>
        <v>101325</v>
      </c>
      <c r="T59">
        <f t="shared" si="9"/>
        <v>6.875E-3</v>
      </c>
      <c r="U59">
        <f t="shared" si="10"/>
        <v>101325</v>
      </c>
    </row>
    <row r="60" spans="3:21" x14ac:dyDescent="0.2">
      <c r="C60" s="1"/>
      <c r="D60" s="1"/>
      <c r="E60" s="1">
        <v>7.0000000000000001E-3</v>
      </c>
      <c r="F60" s="4">
        <f t="shared" si="0"/>
        <v>4.1495838721685836E-2</v>
      </c>
      <c r="G60" s="1">
        <f t="shared" si="1"/>
        <v>-18.942855924461465</v>
      </c>
      <c r="H60" s="1">
        <f t="shared" si="2"/>
        <v>0</v>
      </c>
      <c r="I60">
        <f t="shared" si="3"/>
        <v>0</v>
      </c>
      <c r="J60" s="4">
        <f t="shared" si="4"/>
        <v>3.9769296294121147E-5</v>
      </c>
      <c r="K60">
        <f t="shared" si="5"/>
        <v>0</v>
      </c>
      <c r="L60">
        <f>K60*'Exhaust Gas Math'!$C$14</f>
        <v>0</v>
      </c>
      <c r="M60">
        <f>(L60/'Exhaust Gas Math'!$B$14)+('Exhaust Gas Math'!$D$10)</f>
        <v>4.4059320573952224E-4</v>
      </c>
      <c r="N60">
        <f>('Exhaust Gas Math'!$E$10*((-0.000000001)*N59^3+(0.000002)*N59^2-0.0012*N59+1.3446)*$B$15+L60*'Exhaust Gas Math'!$D$14*$B$14)/('Exhaust Gas Math'!$E$10*((-0.000000001)*N59^3+(0.000002)*N59^2-0.0012*N59+1.3446)+L60*'Exhaust Gas Math'!$D$14)</f>
        <v>1100</v>
      </c>
      <c r="O60">
        <f t="shared" si="6"/>
        <v>101325</v>
      </c>
      <c r="P60">
        <f>((-0.0000000008)*N60^3+(0.000003)*N60^2-0.004*N60+2.013)*('Exhaust Gas Math'!$E$10/(L60+'Exhaust Gas Math'!$E$10))+(357.45*N60^-1.004)*(L60/(L60+'Exhaust Gas Math'!$E$10))</f>
        <v>0.17819999999999947</v>
      </c>
      <c r="Q60">
        <f t="shared" si="7"/>
        <v>0</v>
      </c>
      <c r="R60">
        <f t="shared" si="8"/>
        <v>101325</v>
      </c>
      <c r="T60">
        <f t="shared" si="9"/>
        <v>7.0000000000000001E-3</v>
      </c>
      <c r="U60">
        <f t="shared" si="10"/>
        <v>101325</v>
      </c>
    </row>
    <row r="61" spans="3:21" x14ac:dyDescent="0.2">
      <c r="C61" s="1"/>
      <c r="D61" s="1"/>
      <c r="E61" s="1">
        <v>7.1250000000000003E-3</v>
      </c>
      <c r="F61" s="4">
        <f t="shared" si="0"/>
        <v>3.9100218034232193E-2</v>
      </c>
      <c r="G61" s="1">
        <f t="shared" si="1"/>
        <v>-19.36736985844583</v>
      </c>
      <c r="H61" s="1">
        <f t="shared" si="2"/>
        <v>0</v>
      </c>
      <c r="I61">
        <f t="shared" si="3"/>
        <v>0</v>
      </c>
      <c r="J61" s="4">
        <f t="shared" si="4"/>
        <v>3.9769296294121147E-5</v>
      </c>
      <c r="K61">
        <f t="shared" si="5"/>
        <v>0</v>
      </c>
      <c r="L61">
        <f>K61*'Exhaust Gas Math'!$C$14</f>
        <v>0</v>
      </c>
      <c r="M61">
        <f>(L61/'Exhaust Gas Math'!$B$14)+('Exhaust Gas Math'!$D$10)</f>
        <v>4.4059320573952224E-4</v>
      </c>
      <c r="N61">
        <f>('Exhaust Gas Math'!$E$10*((-0.000000001)*N60^3+(0.000002)*N60^2-0.0012*N60+1.3446)*$B$15+L61*'Exhaust Gas Math'!$D$14*$B$14)/('Exhaust Gas Math'!$E$10*((-0.000000001)*N60^3+(0.000002)*N60^2-0.0012*N60+1.3446)+L61*'Exhaust Gas Math'!$D$14)</f>
        <v>1100</v>
      </c>
      <c r="O61">
        <f t="shared" si="6"/>
        <v>101325</v>
      </c>
      <c r="P61">
        <f>((-0.0000000008)*N61^3+(0.000003)*N61^2-0.004*N61+2.013)*('Exhaust Gas Math'!$E$10/(L61+'Exhaust Gas Math'!$E$10))+(357.45*N61^-1.004)*(L61/(L61+'Exhaust Gas Math'!$E$10))</f>
        <v>0.17819999999999947</v>
      </c>
      <c r="Q61">
        <f t="shared" si="7"/>
        <v>0</v>
      </c>
      <c r="R61">
        <f t="shared" si="8"/>
        <v>101325</v>
      </c>
      <c r="T61">
        <f t="shared" si="9"/>
        <v>7.1250000000000003E-3</v>
      </c>
      <c r="U61">
        <f t="shared" si="10"/>
        <v>101325</v>
      </c>
    </row>
    <row r="62" spans="3:21" x14ac:dyDescent="0.2">
      <c r="C62" s="1"/>
      <c r="D62" s="1"/>
      <c r="E62" s="1">
        <v>7.2500000000000004E-3</v>
      </c>
      <c r="F62" s="4">
        <f t="shared" si="0"/>
        <v>3.6658972541775324E-2</v>
      </c>
      <c r="G62" s="1">
        <f t="shared" si="1"/>
        <v>-19.672477516948859</v>
      </c>
      <c r="H62" s="1">
        <f t="shared" si="2"/>
        <v>0</v>
      </c>
      <c r="I62">
        <f t="shared" si="3"/>
        <v>0</v>
      </c>
      <c r="J62" s="4">
        <f t="shared" si="4"/>
        <v>3.9769296294121147E-5</v>
      </c>
      <c r="K62">
        <f t="shared" si="5"/>
        <v>0</v>
      </c>
      <c r="L62">
        <f>K62*'Exhaust Gas Math'!$C$14</f>
        <v>0</v>
      </c>
      <c r="M62">
        <f>(L62/'Exhaust Gas Math'!$B$14)+('Exhaust Gas Math'!$D$10)</f>
        <v>4.4059320573952224E-4</v>
      </c>
      <c r="N62">
        <f>('Exhaust Gas Math'!$E$10*((-0.000000001)*N61^3+(0.000002)*N61^2-0.0012*N61+1.3446)*$B$15+L62*'Exhaust Gas Math'!$D$14*$B$14)/('Exhaust Gas Math'!$E$10*((-0.000000001)*N61^3+(0.000002)*N61^2-0.0012*N61+1.3446)+L62*'Exhaust Gas Math'!$D$14)</f>
        <v>1100</v>
      </c>
      <c r="O62">
        <f t="shared" si="6"/>
        <v>101325</v>
      </c>
      <c r="P62">
        <f>((-0.0000000008)*N62^3+(0.000003)*N62^2-0.004*N62+2.013)*('Exhaust Gas Math'!$E$10/(L62+'Exhaust Gas Math'!$E$10))+(357.45*N62^-1.004)*(L62/(L62+'Exhaust Gas Math'!$E$10))</f>
        <v>0.17819999999999947</v>
      </c>
      <c r="Q62">
        <f t="shared" si="7"/>
        <v>0</v>
      </c>
      <c r="R62">
        <f t="shared" si="8"/>
        <v>101325</v>
      </c>
      <c r="T62">
        <f t="shared" si="9"/>
        <v>7.2500000000000004E-3</v>
      </c>
      <c r="U62">
        <f t="shared" si="10"/>
        <v>101325</v>
      </c>
    </row>
    <row r="63" spans="3:21" x14ac:dyDescent="0.2">
      <c r="C63" s="1"/>
      <c r="D63" s="1"/>
      <c r="E63" s="1">
        <v>7.3749999999999996E-3</v>
      </c>
      <c r="F63" s="4">
        <f t="shared" si="0"/>
        <v>3.4187153334572701E-2</v>
      </c>
      <c r="G63" s="1">
        <f t="shared" si="1"/>
        <v>-19.856297809797301</v>
      </c>
      <c r="H63" s="1">
        <f t="shared" si="2"/>
        <v>0</v>
      </c>
      <c r="I63">
        <f t="shared" si="3"/>
        <v>0</v>
      </c>
      <c r="J63" s="4">
        <f t="shared" si="4"/>
        <v>3.9769296294121147E-5</v>
      </c>
      <c r="K63">
        <f t="shared" si="5"/>
        <v>0</v>
      </c>
      <c r="L63">
        <f>K63*'Exhaust Gas Math'!$C$14</f>
        <v>0</v>
      </c>
      <c r="M63">
        <f>(L63/'Exhaust Gas Math'!$B$14)+('Exhaust Gas Math'!$D$10)</f>
        <v>4.4059320573952224E-4</v>
      </c>
      <c r="N63">
        <f>('Exhaust Gas Math'!$E$10*((-0.000000001)*N62^3+(0.000002)*N62^2-0.0012*N62+1.3446)*$B$15+L63*'Exhaust Gas Math'!$D$14*$B$14)/('Exhaust Gas Math'!$E$10*((-0.000000001)*N62^3+(0.000002)*N62^2-0.0012*N62+1.3446)+L63*'Exhaust Gas Math'!$D$14)</f>
        <v>1100</v>
      </c>
      <c r="O63">
        <f t="shared" si="6"/>
        <v>101325</v>
      </c>
      <c r="P63">
        <f>((-0.0000000008)*N63^3+(0.000003)*N63^2-0.004*N63+2.013)*('Exhaust Gas Math'!$E$10/(L63+'Exhaust Gas Math'!$E$10))+(357.45*N63^-1.004)*(L63/(L63+'Exhaust Gas Math'!$E$10))</f>
        <v>0.17819999999999947</v>
      </c>
      <c r="Q63">
        <f t="shared" si="7"/>
        <v>0</v>
      </c>
      <c r="R63">
        <f t="shared" si="8"/>
        <v>101325</v>
      </c>
      <c r="T63">
        <f t="shared" si="9"/>
        <v>7.3749999999999996E-3</v>
      </c>
      <c r="U63">
        <f t="shared" si="10"/>
        <v>101325</v>
      </c>
    </row>
    <row r="64" spans="3:21" x14ac:dyDescent="0.2">
      <c r="C64" s="1"/>
      <c r="D64" s="1"/>
      <c r="E64" s="1">
        <v>7.4999999999999997E-3</v>
      </c>
      <c r="F64" s="4">
        <f t="shared" si="0"/>
        <v>3.1700000000000006E-2</v>
      </c>
      <c r="G64" s="1">
        <f t="shared" si="1"/>
        <v>-19.917697423759289</v>
      </c>
      <c r="H64" s="1">
        <f t="shared" si="2"/>
        <v>0</v>
      </c>
      <c r="I64">
        <f t="shared" si="3"/>
        <v>0</v>
      </c>
      <c r="J64" s="4">
        <f t="shared" si="4"/>
        <v>3.9769296294121147E-5</v>
      </c>
      <c r="K64">
        <f t="shared" si="5"/>
        <v>0</v>
      </c>
      <c r="L64">
        <f>K64*'Exhaust Gas Math'!$C$14</f>
        <v>0</v>
      </c>
      <c r="M64">
        <f>(L64/'Exhaust Gas Math'!$B$14)+('Exhaust Gas Math'!$D$10)</f>
        <v>4.4059320573952224E-4</v>
      </c>
      <c r="N64">
        <f>('Exhaust Gas Math'!$E$10*((-0.000000001)*N63^3+(0.000002)*N63^2-0.0012*N63+1.3446)*$B$15+L64*'Exhaust Gas Math'!$D$14*$B$14)/('Exhaust Gas Math'!$E$10*((-0.000000001)*N63^3+(0.000002)*N63^2-0.0012*N63+1.3446)+L64*'Exhaust Gas Math'!$D$14)</f>
        <v>1100</v>
      </c>
      <c r="O64">
        <f t="shared" si="6"/>
        <v>101325</v>
      </c>
      <c r="P64">
        <f>((-0.0000000008)*N64^3+(0.000003)*N64^2-0.004*N64+2.013)*('Exhaust Gas Math'!$E$10/(L64+'Exhaust Gas Math'!$E$10))+(357.45*N64^-1.004)*(L64/(L64+'Exhaust Gas Math'!$E$10))</f>
        <v>0.17819999999999947</v>
      </c>
      <c r="Q64">
        <f t="shared" si="7"/>
        <v>0</v>
      </c>
      <c r="R64">
        <f t="shared" si="8"/>
        <v>101325</v>
      </c>
      <c r="T64">
        <f t="shared" si="9"/>
        <v>7.4999999999999997E-3</v>
      </c>
      <c r="U64">
        <f t="shared" si="10"/>
        <v>101325</v>
      </c>
    </row>
    <row r="65" spans="3:21" x14ac:dyDescent="0.2">
      <c r="C65" s="1"/>
      <c r="D65" s="1"/>
      <c r="E65" s="1">
        <v>7.6249999999999998E-3</v>
      </c>
      <c r="F65" s="4">
        <f t="shared" si="0"/>
        <v>2.9212846665427304E-2</v>
      </c>
      <c r="G65" s="1">
        <f t="shared" si="1"/>
        <v>-19.856297809797301</v>
      </c>
      <c r="H65" s="1">
        <f t="shared" si="2"/>
        <v>0</v>
      </c>
      <c r="I65">
        <f t="shared" si="3"/>
        <v>0</v>
      </c>
      <c r="J65" s="4">
        <f t="shared" si="4"/>
        <v>3.9769296294121147E-5</v>
      </c>
      <c r="K65">
        <f t="shared" si="5"/>
        <v>0</v>
      </c>
      <c r="L65">
        <f>K65*'Exhaust Gas Math'!$C$14</f>
        <v>0</v>
      </c>
      <c r="M65">
        <f>(L65/'Exhaust Gas Math'!$B$14)+('Exhaust Gas Math'!$D$10)</f>
        <v>4.4059320573952224E-4</v>
      </c>
      <c r="N65">
        <f>('Exhaust Gas Math'!$E$10*((-0.000000001)*N64^3+(0.000002)*N64^2-0.0012*N64+1.3446)*$B$15+L65*'Exhaust Gas Math'!$D$14*$B$14)/('Exhaust Gas Math'!$E$10*((-0.000000001)*N64^3+(0.000002)*N64^2-0.0012*N64+1.3446)+L65*'Exhaust Gas Math'!$D$14)</f>
        <v>1100</v>
      </c>
      <c r="O65">
        <f t="shared" si="6"/>
        <v>101325</v>
      </c>
      <c r="P65">
        <f>((-0.0000000008)*N65^3+(0.000003)*N65^2-0.004*N65+2.013)*('Exhaust Gas Math'!$E$10/(L65+'Exhaust Gas Math'!$E$10))+(357.45*N65^-1.004)*(L65/(L65+'Exhaust Gas Math'!$E$10))</f>
        <v>0.17819999999999947</v>
      </c>
      <c r="Q65">
        <f t="shared" si="7"/>
        <v>0</v>
      </c>
      <c r="R65">
        <f t="shared" si="8"/>
        <v>101325</v>
      </c>
      <c r="T65">
        <f t="shared" si="9"/>
        <v>7.6249999999999998E-3</v>
      </c>
      <c r="U65">
        <f t="shared" si="10"/>
        <v>101325</v>
      </c>
    </row>
    <row r="66" spans="3:21" x14ac:dyDescent="0.2">
      <c r="C66" s="1"/>
      <c r="D66" s="1"/>
      <c r="E66" s="1">
        <v>7.7499999999999999E-3</v>
      </c>
      <c r="F66" s="4">
        <f t="shared" si="0"/>
        <v>2.6741027458224688E-2</v>
      </c>
      <c r="G66" s="1">
        <f t="shared" si="1"/>
        <v>-19.672477516948863</v>
      </c>
      <c r="H66" s="1">
        <f t="shared" si="2"/>
        <v>0</v>
      </c>
      <c r="I66">
        <f t="shared" si="3"/>
        <v>0</v>
      </c>
      <c r="J66" s="4">
        <f t="shared" si="4"/>
        <v>3.9769296294121147E-5</v>
      </c>
      <c r="K66">
        <f t="shared" si="5"/>
        <v>0</v>
      </c>
      <c r="L66">
        <f>K66*'Exhaust Gas Math'!$C$14</f>
        <v>0</v>
      </c>
      <c r="M66">
        <f>(L66/'Exhaust Gas Math'!$B$14)+('Exhaust Gas Math'!$D$10)</f>
        <v>4.4059320573952224E-4</v>
      </c>
      <c r="N66">
        <f>('Exhaust Gas Math'!$E$10*((-0.000000001)*N65^3+(0.000002)*N65^2-0.0012*N65+1.3446)*$B$15+L66*'Exhaust Gas Math'!$D$14*$B$14)/('Exhaust Gas Math'!$E$10*((-0.000000001)*N65^3+(0.000002)*N65^2-0.0012*N65+1.3446)+L66*'Exhaust Gas Math'!$D$14)</f>
        <v>1100</v>
      </c>
      <c r="O66">
        <f t="shared" si="6"/>
        <v>101325</v>
      </c>
      <c r="P66">
        <f>((-0.0000000008)*N66^3+(0.000003)*N66^2-0.004*N66+2.013)*('Exhaust Gas Math'!$E$10/(L66+'Exhaust Gas Math'!$E$10))+(357.45*N66^-1.004)*(L66/(L66+'Exhaust Gas Math'!$E$10))</f>
        <v>0.17819999999999947</v>
      </c>
      <c r="Q66">
        <f t="shared" si="7"/>
        <v>0</v>
      </c>
      <c r="R66">
        <f t="shared" si="8"/>
        <v>101325</v>
      </c>
      <c r="T66">
        <f t="shared" si="9"/>
        <v>7.7499999999999999E-3</v>
      </c>
      <c r="U66">
        <f t="shared" si="10"/>
        <v>101325</v>
      </c>
    </row>
    <row r="67" spans="3:21" x14ac:dyDescent="0.2">
      <c r="C67" s="1"/>
      <c r="D67" s="1"/>
      <c r="E67" s="1">
        <v>7.8750000000000001E-3</v>
      </c>
      <c r="F67" s="4">
        <f t="shared" si="0"/>
        <v>2.4299781965767792E-2</v>
      </c>
      <c r="G67" s="1">
        <f t="shared" si="1"/>
        <v>-19.367369858445826</v>
      </c>
      <c r="H67" s="1">
        <f t="shared" si="2"/>
        <v>0</v>
      </c>
      <c r="I67">
        <f t="shared" si="3"/>
        <v>0</v>
      </c>
      <c r="J67" s="4">
        <f t="shared" si="4"/>
        <v>3.9769296294121147E-5</v>
      </c>
      <c r="K67">
        <f t="shared" si="5"/>
        <v>0</v>
      </c>
      <c r="L67">
        <f>K67*'Exhaust Gas Math'!$C$14</f>
        <v>0</v>
      </c>
      <c r="M67">
        <f>(L67/'Exhaust Gas Math'!$B$14)+('Exhaust Gas Math'!$D$10)</f>
        <v>4.4059320573952224E-4</v>
      </c>
      <c r="N67">
        <f>('Exhaust Gas Math'!$E$10*((-0.000000001)*N66^3+(0.000002)*N66^2-0.0012*N66+1.3446)*$B$15+L67*'Exhaust Gas Math'!$D$14*$B$14)/('Exhaust Gas Math'!$E$10*((-0.000000001)*N66^3+(0.000002)*N66^2-0.0012*N66+1.3446)+L67*'Exhaust Gas Math'!$D$14)</f>
        <v>1100</v>
      </c>
      <c r="O67">
        <f t="shared" si="6"/>
        <v>101325</v>
      </c>
      <c r="P67">
        <f>((-0.0000000008)*N67^3+(0.000003)*N67^2-0.004*N67+2.013)*('Exhaust Gas Math'!$E$10/(L67+'Exhaust Gas Math'!$E$10))+(357.45*N67^-1.004)*(L67/(L67+'Exhaust Gas Math'!$E$10))</f>
        <v>0.17819999999999947</v>
      </c>
      <c r="Q67">
        <f t="shared" si="7"/>
        <v>0</v>
      </c>
      <c r="R67">
        <f t="shared" si="8"/>
        <v>101325</v>
      </c>
      <c r="T67">
        <f t="shared" si="9"/>
        <v>7.8750000000000001E-3</v>
      </c>
      <c r="U67">
        <f t="shared" si="10"/>
        <v>101325</v>
      </c>
    </row>
    <row r="68" spans="3:21" x14ac:dyDescent="0.2">
      <c r="C68" s="1"/>
      <c r="D68" s="1"/>
      <c r="E68" s="1">
        <v>8.0000000000000002E-3</v>
      </c>
      <c r="F68" s="4">
        <f t="shared" ref="F68:F131" si="11">-(($B$3/1000)/2)*COS($B$10*E68)+(($B$3/1000)/2)</f>
        <v>2.1904161278314172E-2</v>
      </c>
      <c r="G68" s="1">
        <f t="shared" ref="G68:G131" si="12">($B$3/1000/2)*$B$10*SIN($B$10*E68)</f>
        <v>-18.942855924461465</v>
      </c>
      <c r="H68" s="1">
        <f t="shared" ref="H68:H131" si="13">IF(MOD(E68,(1/($B$9/2)))&lt;=(1/($B$9*2)),1,0)</f>
        <v>0</v>
      </c>
      <c r="I68">
        <f t="shared" ref="I68:I131" si="14">F68*$B$4*H68</f>
        <v>0</v>
      </c>
      <c r="J68" s="4">
        <f t="shared" ref="J68:J131" si="15">$B$7+H68*I68</f>
        <v>3.9769296294121147E-5</v>
      </c>
      <c r="K68">
        <f t="shared" ref="K68:K131" si="16">(I68)*$B$11*H68</f>
        <v>0</v>
      </c>
      <c r="L68">
        <f>K68*'Exhaust Gas Math'!$C$14</f>
        <v>0</v>
      </c>
      <c r="M68">
        <f>(L68/'Exhaust Gas Math'!$B$14)+('Exhaust Gas Math'!$D$10)</f>
        <v>4.4059320573952224E-4</v>
      </c>
      <c r="N68">
        <f>('Exhaust Gas Math'!$E$10*((-0.000000001)*N67^3+(0.000002)*N67^2-0.0012*N67+1.3446)*$B$15+L68*'Exhaust Gas Math'!$D$14*$B$14)/('Exhaust Gas Math'!$E$10*((-0.000000001)*N67^3+(0.000002)*N67^2-0.0012*N67+1.3446)+L68*'Exhaust Gas Math'!$D$14)</f>
        <v>1100</v>
      </c>
      <c r="O68">
        <f t="shared" ref="O68:O131" si="17">(M68*$B$12*N68)/J68</f>
        <v>101325</v>
      </c>
      <c r="P68">
        <f>((-0.0000000008)*N68^3+(0.000003)*N68^2-0.004*N68+2.013)*('Exhaust Gas Math'!$E$10/(L68+'Exhaust Gas Math'!$E$10))+(357.45*N68^-1.004)*(L68/(L68+'Exhaust Gas Math'!$E$10))</f>
        <v>0.17819999999999947</v>
      </c>
      <c r="Q68">
        <f t="shared" si="7"/>
        <v>0</v>
      </c>
      <c r="R68">
        <f t="shared" si="8"/>
        <v>101325</v>
      </c>
      <c r="T68">
        <f t="shared" ref="T68:T131" si="18">E68</f>
        <v>8.0000000000000002E-3</v>
      </c>
      <c r="U68">
        <f t="shared" ref="U68:U131" si="19">R68</f>
        <v>101325</v>
      </c>
    </row>
    <row r="69" spans="3:21" x14ac:dyDescent="0.2">
      <c r="C69" s="1"/>
      <c r="D69" s="1"/>
      <c r="E69" s="1">
        <v>8.1250000000000003E-3</v>
      </c>
      <c r="F69" s="4">
        <f t="shared" si="11"/>
        <v>1.9568935194026645E-2</v>
      </c>
      <c r="G69" s="1">
        <f t="shared" si="12"/>
        <v>-18.401552984563992</v>
      </c>
      <c r="H69" s="1">
        <f t="shared" si="13"/>
        <v>0</v>
      </c>
      <c r="I69">
        <f t="shared" si="14"/>
        <v>0</v>
      </c>
      <c r="J69" s="4">
        <f t="shared" si="15"/>
        <v>3.9769296294121147E-5</v>
      </c>
      <c r="K69">
        <f t="shared" si="16"/>
        <v>0</v>
      </c>
      <c r="L69">
        <f>K69*'Exhaust Gas Math'!$C$14</f>
        <v>0</v>
      </c>
      <c r="M69">
        <f>(L69/'Exhaust Gas Math'!$B$14)+('Exhaust Gas Math'!$D$10)</f>
        <v>4.4059320573952224E-4</v>
      </c>
      <c r="N69">
        <f>('Exhaust Gas Math'!$E$10*((-0.000000001)*N68^3+(0.000002)*N68^2-0.0012*N68+1.3446)*$B$15+L69*'Exhaust Gas Math'!$D$14*$B$14)/('Exhaust Gas Math'!$E$10*((-0.000000001)*N68^3+(0.000002)*N68^2-0.0012*N68+1.3446)+L69*'Exhaust Gas Math'!$D$14)</f>
        <v>1100</v>
      </c>
      <c r="O69">
        <f t="shared" si="17"/>
        <v>101325</v>
      </c>
      <c r="P69">
        <f>((-0.0000000008)*N69^3+(0.000003)*N69^2-0.004*N69+2.013)*('Exhaust Gas Math'!$E$10/(L69+'Exhaust Gas Math'!$E$10))+(357.45*N69^-1.004)*(L69/(L69+'Exhaust Gas Math'!$E$10))</f>
        <v>0.17819999999999947</v>
      </c>
      <c r="Q69">
        <f t="shared" si="7"/>
        <v>0</v>
      </c>
      <c r="R69">
        <f t="shared" si="8"/>
        <v>101325</v>
      </c>
      <c r="T69">
        <f t="shared" si="18"/>
        <v>8.1250000000000003E-3</v>
      </c>
      <c r="U69">
        <f t="shared" si="19"/>
        <v>101325</v>
      </c>
    </row>
    <row r="70" spans="3:21" x14ac:dyDescent="0.2">
      <c r="C70" s="1"/>
      <c r="D70" s="1"/>
      <c r="E70" s="1">
        <v>8.2500000000000004E-3</v>
      </c>
      <c r="F70" s="4">
        <f t="shared" si="11"/>
        <v>1.7308501158256346E-2</v>
      </c>
      <c r="G70" s="1">
        <f t="shared" si="12"/>
        <v>-17.746798351379368</v>
      </c>
      <c r="H70" s="1">
        <f t="shared" si="13"/>
        <v>0</v>
      </c>
      <c r="I70">
        <f t="shared" si="14"/>
        <v>0</v>
      </c>
      <c r="J70" s="4">
        <f t="shared" si="15"/>
        <v>3.9769296294121147E-5</v>
      </c>
      <c r="K70">
        <f t="shared" si="16"/>
        <v>0</v>
      </c>
      <c r="L70">
        <f>K70*'Exhaust Gas Math'!$C$14</f>
        <v>0</v>
      </c>
      <c r="M70">
        <f>(L70/'Exhaust Gas Math'!$B$14)+('Exhaust Gas Math'!$D$10)</f>
        <v>4.4059320573952224E-4</v>
      </c>
      <c r="N70">
        <f>('Exhaust Gas Math'!$E$10*((-0.000000001)*N69^3+(0.000002)*N69^2-0.0012*N69+1.3446)*$B$15+L70*'Exhaust Gas Math'!$D$14*$B$14)/('Exhaust Gas Math'!$E$10*((-0.000000001)*N69^3+(0.000002)*N69^2-0.0012*N69+1.3446)+L70*'Exhaust Gas Math'!$D$14)</f>
        <v>1100</v>
      </c>
      <c r="O70">
        <f t="shared" si="17"/>
        <v>101325</v>
      </c>
      <c r="P70">
        <f>((-0.0000000008)*N70^3+(0.000003)*N70^2-0.004*N70+2.013)*('Exhaust Gas Math'!$E$10/(L70+'Exhaust Gas Math'!$E$10))+(357.45*N70^-1.004)*(L70/(L70+'Exhaust Gas Math'!$E$10))</f>
        <v>0.17819999999999947</v>
      </c>
      <c r="Q70">
        <f t="shared" si="7"/>
        <v>0</v>
      </c>
      <c r="R70">
        <f t="shared" si="8"/>
        <v>101325</v>
      </c>
      <c r="T70">
        <f t="shared" si="18"/>
        <v>8.2500000000000004E-3</v>
      </c>
      <c r="U70">
        <f t="shared" si="19"/>
        <v>101325</v>
      </c>
    </row>
    <row r="71" spans="3:21" x14ac:dyDescent="0.2">
      <c r="C71" s="1"/>
      <c r="D71" s="1"/>
      <c r="E71" s="1">
        <v>8.3750000000000005E-3</v>
      </c>
      <c r="F71" s="4">
        <f t="shared" si="11"/>
        <v>1.5136795498504416E-2</v>
      </c>
      <c r="G71" s="1">
        <f t="shared" si="12"/>
        <v>-16.982628804949197</v>
      </c>
      <c r="H71" s="1">
        <f t="shared" si="13"/>
        <v>0</v>
      </c>
      <c r="I71">
        <f t="shared" si="14"/>
        <v>0</v>
      </c>
      <c r="J71" s="4">
        <f t="shared" si="15"/>
        <v>3.9769296294121147E-5</v>
      </c>
      <c r="K71">
        <f t="shared" si="16"/>
        <v>0</v>
      </c>
      <c r="L71">
        <f>K71*'Exhaust Gas Math'!$C$14</f>
        <v>0</v>
      </c>
      <c r="M71">
        <f>(L71/'Exhaust Gas Math'!$B$14)+('Exhaust Gas Math'!$D$10)</f>
        <v>4.4059320573952224E-4</v>
      </c>
      <c r="N71">
        <f>('Exhaust Gas Math'!$E$10*((-0.000000001)*N70^3+(0.000002)*N70^2-0.0012*N70+1.3446)*$B$15+L71*'Exhaust Gas Math'!$D$14*$B$14)/('Exhaust Gas Math'!$E$10*((-0.000000001)*N70^3+(0.000002)*N70^2-0.0012*N70+1.3446)+L71*'Exhaust Gas Math'!$D$14)</f>
        <v>1100</v>
      </c>
      <c r="O71">
        <f t="shared" si="17"/>
        <v>101325</v>
      </c>
      <c r="P71">
        <f>((-0.0000000008)*N71^3+(0.000003)*N71^2-0.004*N71+2.013)*('Exhaust Gas Math'!$E$10/(L71+'Exhaust Gas Math'!$E$10))+(357.45*N71^-1.004)*(L71/(L71+'Exhaust Gas Math'!$E$10))</f>
        <v>0.17819999999999947</v>
      </c>
      <c r="Q71">
        <f t="shared" si="7"/>
        <v>0</v>
      </c>
      <c r="R71">
        <f t="shared" si="8"/>
        <v>101325</v>
      </c>
      <c r="T71">
        <f t="shared" si="18"/>
        <v>8.3750000000000005E-3</v>
      </c>
      <c r="U71">
        <f t="shared" si="19"/>
        <v>101325</v>
      </c>
    </row>
    <row r="72" spans="3:21" x14ac:dyDescent="0.2">
      <c r="C72" s="1"/>
      <c r="D72" s="1"/>
      <c r="E72" s="1">
        <v>8.5000000000000006E-3</v>
      </c>
      <c r="F72" s="4">
        <f t="shared" si="11"/>
        <v>1.3067207502328582E-2</v>
      </c>
      <c r="G72" s="1">
        <f t="shared" si="12"/>
        <v>-16.113755704639367</v>
      </c>
      <c r="H72" s="1">
        <f t="shared" si="13"/>
        <v>0</v>
      </c>
      <c r="I72">
        <f t="shared" si="14"/>
        <v>0</v>
      </c>
      <c r="J72" s="4">
        <f t="shared" si="15"/>
        <v>3.9769296294121147E-5</v>
      </c>
      <c r="K72">
        <f t="shared" si="16"/>
        <v>0</v>
      </c>
      <c r="L72">
        <f>K72*'Exhaust Gas Math'!$C$14</f>
        <v>0</v>
      </c>
      <c r="M72">
        <f>(L72/'Exhaust Gas Math'!$B$14)+('Exhaust Gas Math'!$D$10)</f>
        <v>4.4059320573952224E-4</v>
      </c>
      <c r="N72">
        <f>('Exhaust Gas Math'!$E$10*((-0.000000001)*N71^3+(0.000002)*N71^2-0.0012*N71+1.3446)*$B$15+L72*'Exhaust Gas Math'!$D$14*$B$14)/('Exhaust Gas Math'!$E$10*((-0.000000001)*N71^3+(0.000002)*N71^2-0.0012*N71+1.3446)+L72*'Exhaust Gas Math'!$D$14)</f>
        <v>1100</v>
      </c>
      <c r="O72">
        <f t="shared" si="17"/>
        <v>101325</v>
      </c>
      <c r="P72">
        <f>((-0.0000000008)*N72^3+(0.000003)*N72^2-0.004*N72+2.013)*('Exhaust Gas Math'!$E$10/(L72+'Exhaust Gas Math'!$E$10))+(357.45*N72^-1.004)*(L72/(L72+'Exhaust Gas Math'!$E$10))</f>
        <v>0.17819999999999947</v>
      </c>
      <c r="Q72">
        <f t="shared" si="7"/>
        <v>0</v>
      </c>
      <c r="R72">
        <f t="shared" si="8"/>
        <v>101325</v>
      </c>
      <c r="T72">
        <f t="shared" si="18"/>
        <v>8.5000000000000006E-3</v>
      </c>
      <c r="U72">
        <f t="shared" si="19"/>
        <v>101325</v>
      </c>
    </row>
    <row r="73" spans="3:21" x14ac:dyDescent="0.2">
      <c r="C73" s="1"/>
      <c r="D73" s="1"/>
      <c r="E73" s="1">
        <v>8.6250000000000007E-3</v>
      </c>
      <c r="F73" s="4">
        <f t="shared" si="11"/>
        <v>1.1112496867933169E-2</v>
      </c>
      <c r="G73" s="1">
        <f t="shared" si="12"/>
        <v>-15.145535942042928</v>
      </c>
      <c r="H73" s="1">
        <f t="shared" si="13"/>
        <v>0</v>
      </c>
      <c r="I73">
        <f t="shared" si="14"/>
        <v>0</v>
      </c>
      <c r="J73" s="4">
        <f t="shared" si="15"/>
        <v>3.9769296294121147E-5</v>
      </c>
      <c r="K73">
        <f t="shared" si="16"/>
        <v>0</v>
      </c>
      <c r="L73">
        <f>K73*'Exhaust Gas Math'!$C$14</f>
        <v>0</v>
      </c>
      <c r="M73">
        <f>(L73/'Exhaust Gas Math'!$B$14)+('Exhaust Gas Math'!$D$10)</f>
        <v>4.4059320573952224E-4</v>
      </c>
      <c r="N73">
        <f>('Exhaust Gas Math'!$E$10*((-0.000000001)*N72^3+(0.000002)*N72^2-0.0012*N72+1.3446)*$B$15+L73*'Exhaust Gas Math'!$D$14*$B$14)/('Exhaust Gas Math'!$E$10*((-0.000000001)*N72^3+(0.000002)*N72^2-0.0012*N72+1.3446)+L73*'Exhaust Gas Math'!$D$14)</f>
        <v>1100</v>
      </c>
      <c r="O73">
        <f t="shared" si="17"/>
        <v>101325</v>
      </c>
      <c r="P73">
        <f>((-0.0000000008)*N73^3+(0.000003)*N73^2-0.004*N73+2.013)*('Exhaust Gas Math'!$E$10/(L73+'Exhaust Gas Math'!$E$10))+(357.45*N73^-1.004)*(L73/(L73+'Exhaust Gas Math'!$E$10))</f>
        <v>0.17819999999999947</v>
      </c>
      <c r="Q73">
        <f t="shared" si="7"/>
        <v>0</v>
      </c>
      <c r="R73">
        <f t="shared" si="8"/>
        <v>101325</v>
      </c>
      <c r="T73">
        <f t="shared" si="18"/>
        <v>8.6250000000000007E-3</v>
      </c>
      <c r="U73">
        <f t="shared" si="19"/>
        <v>101325</v>
      </c>
    </row>
    <row r="74" spans="3:21" x14ac:dyDescent="0.2">
      <c r="C74" s="1"/>
      <c r="D74" s="1"/>
      <c r="E74" s="1">
        <v>8.7500000000000008E-3</v>
      </c>
      <c r="F74" s="4">
        <f t="shared" si="11"/>
        <v>9.2847150363864275E-3</v>
      </c>
      <c r="G74" s="1">
        <f t="shared" si="12"/>
        <v>-14.083938913962012</v>
      </c>
      <c r="H74" s="1">
        <f t="shared" si="13"/>
        <v>0</v>
      </c>
      <c r="I74">
        <f t="shared" si="14"/>
        <v>0</v>
      </c>
      <c r="J74" s="4">
        <f t="shared" si="15"/>
        <v>3.9769296294121147E-5</v>
      </c>
      <c r="K74">
        <f t="shared" si="16"/>
        <v>0</v>
      </c>
      <c r="L74">
        <f>K74*'Exhaust Gas Math'!$C$14</f>
        <v>0</v>
      </c>
      <c r="M74">
        <f>(L74/'Exhaust Gas Math'!$B$14)+('Exhaust Gas Math'!$D$10)</f>
        <v>4.4059320573952224E-4</v>
      </c>
      <c r="N74">
        <f>('Exhaust Gas Math'!$E$10*((-0.000000001)*N73^3+(0.000002)*N73^2-0.0012*N73+1.3446)*$B$15+L74*'Exhaust Gas Math'!$D$14*$B$14)/('Exhaust Gas Math'!$E$10*((-0.000000001)*N73^3+(0.000002)*N73^2-0.0012*N73+1.3446)+L74*'Exhaust Gas Math'!$D$14)</f>
        <v>1100</v>
      </c>
      <c r="O74">
        <f t="shared" si="17"/>
        <v>101325</v>
      </c>
      <c r="P74">
        <f>((-0.0000000008)*N74^3+(0.000003)*N74^2-0.004*N74+2.013)*('Exhaust Gas Math'!$E$10/(L74+'Exhaust Gas Math'!$E$10))+(357.45*N74^-1.004)*(L74/(L74+'Exhaust Gas Math'!$E$10))</f>
        <v>0.17819999999999947</v>
      </c>
      <c r="Q74">
        <f t="shared" si="7"/>
        <v>0</v>
      </c>
      <c r="R74">
        <f t="shared" si="8"/>
        <v>101325</v>
      </c>
      <c r="T74">
        <f t="shared" si="18"/>
        <v>8.7500000000000008E-3</v>
      </c>
      <c r="U74">
        <f t="shared" si="19"/>
        <v>101325</v>
      </c>
    </row>
    <row r="75" spans="3:21" x14ac:dyDescent="0.2">
      <c r="C75" s="1"/>
      <c r="D75" s="1"/>
      <c r="E75" s="1">
        <v>8.8749999999999992E-3</v>
      </c>
      <c r="F75" s="4">
        <f t="shared" si="11"/>
        <v>7.5951308904790328E-3</v>
      </c>
      <c r="G75" s="1">
        <f t="shared" si="12"/>
        <v>-12.935509719091609</v>
      </c>
      <c r="H75" s="1">
        <f t="shared" si="13"/>
        <v>0</v>
      </c>
      <c r="I75">
        <f t="shared" si="14"/>
        <v>0</v>
      </c>
      <c r="J75" s="4">
        <f t="shared" si="15"/>
        <v>3.9769296294121147E-5</v>
      </c>
      <c r="K75">
        <f t="shared" si="16"/>
        <v>0</v>
      </c>
      <c r="L75">
        <f>K75*'Exhaust Gas Math'!$C$14</f>
        <v>0</v>
      </c>
      <c r="M75">
        <f>(L75/'Exhaust Gas Math'!$B$14)+('Exhaust Gas Math'!$D$10)</f>
        <v>4.4059320573952224E-4</v>
      </c>
      <c r="N75">
        <f>('Exhaust Gas Math'!$E$10*((-0.000000001)*N74^3+(0.000002)*N74^2-0.0012*N74+1.3446)*$B$15+L75*'Exhaust Gas Math'!$D$14*$B$14)/('Exhaust Gas Math'!$E$10*((-0.000000001)*N74^3+(0.000002)*N74^2-0.0012*N74+1.3446)+L75*'Exhaust Gas Math'!$D$14)</f>
        <v>1100</v>
      </c>
      <c r="O75">
        <f t="shared" si="17"/>
        <v>101325</v>
      </c>
      <c r="P75">
        <f>((-0.0000000008)*N75^3+(0.000003)*N75^2-0.004*N75+2.013)*('Exhaust Gas Math'!$E$10/(L75+'Exhaust Gas Math'!$E$10))+(357.45*N75^-1.004)*(L75/(L75+'Exhaust Gas Math'!$E$10))</f>
        <v>0.17819999999999947</v>
      </c>
      <c r="Q75">
        <f t="shared" si="7"/>
        <v>0</v>
      </c>
      <c r="R75">
        <f t="shared" si="8"/>
        <v>101325</v>
      </c>
      <c r="T75">
        <f t="shared" si="18"/>
        <v>8.8749999999999992E-3</v>
      </c>
      <c r="U75">
        <f t="shared" si="19"/>
        <v>101325</v>
      </c>
    </row>
    <row r="76" spans="3:21" x14ac:dyDescent="0.2">
      <c r="C76" s="1"/>
      <c r="D76" s="1"/>
      <c r="E76" s="1">
        <v>8.9999999999999993E-3</v>
      </c>
      <c r="F76" s="4">
        <f t="shared" si="11"/>
        <v>6.0541612783141692E-3</v>
      </c>
      <c r="G76" s="1">
        <f t="shared" si="12"/>
        <v>-11.707328805309501</v>
      </c>
      <c r="H76" s="1">
        <f t="shared" si="13"/>
        <v>0</v>
      </c>
      <c r="I76">
        <f t="shared" si="14"/>
        <v>0</v>
      </c>
      <c r="J76" s="4">
        <f t="shared" si="15"/>
        <v>3.9769296294121147E-5</v>
      </c>
      <c r="K76">
        <f t="shared" si="16"/>
        <v>0</v>
      </c>
      <c r="L76">
        <f>K76*'Exhaust Gas Math'!$C$14</f>
        <v>0</v>
      </c>
      <c r="M76">
        <f>(L76/'Exhaust Gas Math'!$B$14)+('Exhaust Gas Math'!$D$10)</f>
        <v>4.4059320573952224E-4</v>
      </c>
      <c r="N76">
        <f>('Exhaust Gas Math'!$E$10*((-0.000000001)*N75^3+(0.000002)*N75^2-0.0012*N75+1.3446)*$B$15+L76*'Exhaust Gas Math'!$D$14*$B$14)/('Exhaust Gas Math'!$E$10*((-0.000000001)*N75^3+(0.000002)*N75^2-0.0012*N75+1.3446)+L76*'Exhaust Gas Math'!$D$14)</f>
        <v>1100</v>
      </c>
      <c r="O76">
        <f t="shared" si="17"/>
        <v>101325</v>
      </c>
      <c r="P76">
        <f>((-0.0000000008)*N76^3+(0.000003)*N76^2-0.004*N76+2.013)*('Exhaust Gas Math'!$E$10/(L76+'Exhaust Gas Math'!$E$10))+(357.45*N76^-1.004)*(L76/(L76+'Exhaust Gas Math'!$E$10))</f>
        <v>0.17819999999999947</v>
      </c>
      <c r="Q76">
        <f t="shared" si="7"/>
        <v>0</v>
      </c>
      <c r="R76">
        <f t="shared" si="8"/>
        <v>101325</v>
      </c>
      <c r="T76">
        <f t="shared" si="18"/>
        <v>8.9999999999999993E-3</v>
      </c>
      <c r="U76">
        <f t="shared" si="19"/>
        <v>101325</v>
      </c>
    </row>
    <row r="77" spans="3:21" x14ac:dyDescent="0.2">
      <c r="C77" s="1"/>
      <c r="D77" s="1"/>
      <c r="E77" s="1">
        <v>9.1249999999999994E-3</v>
      </c>
      <c r="F77" s="4">
        <f t="shared" si="11"/>
        <v>4.6713067899752866E-3</v>
      </c>
      <c r="G77" s="1">
        <f t="shared" si="12"/>
        <v>-10.406968316360793</v>
      </c>
      <c r="H77" s="1">
        <f t="shared" si="13"/>
        <v>0</v>
      </c>
      <c r="I77">
        <f t="shared" si="14"/>
        <v>0</v>
      </c>
      <c r="J77" s="4">
        <f t="shared" si="15"/>
        <v>3.9769296294121147E-5</v>
      </c>
      <c r="K77">
        <f t="shared" si="16"/>
        <v>0</v>
      </c>
      <c r="L77">
        <f>K77*'Exhaust Gas Math'!$C$14</f>
        <v>0</v>
      </c>
      <c r="M77">
        <f>(L77/'Exhaust Gas Math'!$B$14)+('Exhaust Gas Math'!$D$10)</f>
        <v>4.4059320573952224E-4</v>
      </c>
      <c r="N77">
        <f>('Exhaust Gas Math'!$E$10*((-0.000000001)*N76^3+(0.000002)*N76^2-0.0012*N76+1.3446)*$B$15+L77*'Exhaust Gas Math'!$D$14*$B$14)/('Exhaust Gas Math'!$E$10*((-0.000000001)*N76^3+(0.000002)*N76^2-0.0012*N76+1.3446)+L77*'Exhaust Gas Math'!$D$14)</f>
        <v>1100</v>
      </c>
      <c r="O77">
        <f t="shared" si="17"/>
        <v>101325</v>
      </c>
      <c r="P77">
        <f>((-0.0000000008)*N77^3+(0.000003)*N77^2-0.004*N77+2.013)*('Exhaust Gas Math'!$E$10/(L77+'Exhaust Gas Math'!$E$10))+(357.45*N77^-1.004)*(L77/(L77+'Exhaust Gas Math'!$E$10))</f>
        <v>0.17819999999999947</v>
      </c>
      <c r="Q77">
        <f t="shared" si="7"/>
        <v>0</v>
      </c>
      <c r="R77">
        <f t="shared" si="8"/>
        <v>101325</v>
      </c>
      <c r="T77">
        <f t="shared" si="18"/>
        <v>9.1249999999999994E-3</v>
      </c>
      <c r="U77">
        <f t="shared" si="19"/>
        <v>101325</v>
      </c>
    </row>
    <row r="78" spans="3:21" x14ac:dyDescent="0.2">
      <c r="C78" s="1"/>
      <c r="D78" s="1"/>
      <c r="E78" s="1">
        <v>9.2499999999999995E-3</v>
      </c>
      <c r="F78" s="4">
        <f t="shared" si="11"/>
        <v>3.4550931832287406E-3</v>
      </c>
      <c r="G78" s="1">
        <f t="shared" si="12"/>
        <v>-9.0424454070735667</v>
      </c>
      <c r="H78" s="1">
        <f t="shared" si="13"/>
        <v>0</v>
      </c>
      <c r="I78">
        <f t="shared" si="14"/>
        <v>0</v>
      </c>
      <c r="J78" s="4">
        <f t="shared" si="15"/>
        <v>3.9769296294121147E-5</v>
      </c>
      <c r="K78">
        <f t="shared" si="16"/>
        <v>0</v>
      </c>
      <c r="L78">
        <f>K78*'Exhaust Gas Math'!$C$14</f>
        <v>0</v>
      </c>
      <c r="M78">
        <f>(L78/'Exhaust Gas Math'!$B$14)+('Exhaust Gas Math'!$D$10)</f>
        <v>4.4059320573952224E-4</v>
      </c>
      <c r="N78">
        <f>('Exhaust Gas Math'!$E$10*((-0.000000001)*N77^3+(0.000002)*N77^2-0.0012*N77+1.3446)*$B$15+L78*'Exhaust Gas Math'!$D$14*$B$14)/('Exhaust Gas Math'!$E$10*((-0.000000001)*N77^3+(0.000002)*N77^2-0.0012*N77+1.3446)+L78*'Exhaust Gas Math'!$D$14)</f>
        <v>1100</v>
      </c>
      <c r="O78">
        <f t="shared" si="17"/>
        <v>101325</v>
      </c>
      <c r="P78">
        <f>((-0.0000000008)*N78^3+(0.000003)*N78^2-0.004*N78+2.013)*('Exhaust Gas Math'!$E$10/(L78+'Exhaust Gas Math'!$E$10))+(357.45*N78^-1.004)*(L78/(L78+'Exhaust Gas Math'!$E$10))</f>
        <v>0.17819999999999947</v>
      </c>
      <c r="Q78">
        <f t="shared" si="7"/>
        <v>0</v>
      </c>
      <c r="R78">
        <f t="shared" si="8"/>
        <v>101325</v>
      </c>
      <c r="T78">
        <f t="shared" si="18"/>
        <v>9.2499999999999995E-3</v>
      </c>
      <c r="U78">
        <f t="shared" si="19"/>
        <v>101325</v>
      </c>
    </row>
    <row r="79" spans="3:21" x14ac:dyDescent="0.2">
      <c r="C79" s="1"/>
      <c r="D79" s="1"/>
      <c r="E79" s="1">
        <v>9.3749999999999997E-3</v>
      </c>
      <c r="F79" s="4">
        <f t="shared" si="11"/>
        <v>2.4130188193922063E-3</v>
      </c>
      <c r="G79" s="1">
        <f t="shared" si="12"/>
        <v>-7.6221728149335064</v>
      </c>
      <c r="H79" s="1">
        <f t="shared" si="13"/>
        <v>0</v>
      </c>
      <c r="I79">
        <f t="shared" si="14"/>
        <v>0</v>
      </c>
      <c r="J79" s="4">
        <f t="shared" si="15"/>
        <v>3.9769296294121147E-5</v>
      </c>
      <c r="K79">
        <f t="shared" si="16"/>
        <v>0</v>
      </c>
      <c r="L79">
        <f>K79*'Exhaust Gas Math'!$C$14</f>
        <v>0</v>
      </c>
      <c r="M79">
        <f>(L79/'Exhaust Gas Math'!$B$14)+('Exhaust Gas Math'!$D$10)</f>
        <v>4.4059320573952224E-4</v>
      </c>
      <c r="N79">
        <f>('Exhaust Gas Math'!$E$10*((-0.000000001)*N78^3+(0.000002)*N78^2-0.0012*N78+1.3446)*$B$15+L79*'Exhaust Gas Math'!$D$14*$B$14)/('Exhaust Gas Math'!$E$10*((-0.000000001)*N78^3+(0.000002)*N78^2-0.0012*N78+1.3446)+L79*'Exhaust Gas Math'!$D$14)</f>
        <v>1100</v>
      </c>
      <c r="O79">
        <f t="shared" si="17"/>
        <v>101325</v>
      </c>
      <c r="P79">
        <f>((-0.0000000008)*N79^3+(0.000003)*N79^2-0.004*N79+2.013)*('Exhaust Gas Math'!$E$10/(L79+'Exhaust Gas Math'!$E$10))+(357.45*N79^-1.004)*(L79/(L79+'Exhaust Gas Math'!$E$10))</f>
        <v>0.17819999999999947</v>
      </c>
      <c r="Q79">
        <f t="shared" si="7"/>
        <v>0</v>
      </c>
      <c r="R79">
        <f t="shared" si="8"/>
        <v>101325</v>
      </c>
      <c r="T79">
        <f t="shared" si="18"/>
        <v>9.3749999999999997E-3</v>
      </c>
      <c r="U79">
        <f t="shared" si="19"/>
        <v>101325</v>
      </c>
    </row>
    <row r="80" spans="3:21" x14ac:dyDescent="0.2">
      <c r="C80" s="1"/>
      <c r="D80" s="1"/>
      <c r="E80" s="1">
        <v>9.4999999999999998E-3</v>
      </c>
      <c r="F80" s="4">
        <f t="shared" si="11"/>
        <v>1.5515084334436317E-3</v>
      </c>
      <c r="G80" s="1">
        <f t="shared" si="12"/>
        <v>-6.1549069927597326</v>
      </c>
      <c r="H80" s="1">
        <f t="shared" si="13"/>
        <v>0</v>
      </c>
      <c r="I80">
        <f t="shared" si="14"/>
        <v>0</v>
      </c>
      <c r="J80" s="4">
        <f t="shared" si="15"/>
        <v>3.9769296294121147E-5</v>
      </c>
      <c r="K80">
        <f t="shared" si="16"/>
        <v>0</v>
      </c>
      <c r="L80">
        <f>K80*'Exhaust Gas Math'!$C$14</f>
        <v>0</v>
      </c>
      <c r="M80">
        <f>(L80/'Exhaust Gas Math'!$B$14)+('Exhaust Gas Math'!$D$10)</f>
        <v>4.4059320573952224E-4</v>
      </c>
      <c r="N80">
        <f>('Exhaust Gas Math'!$E$10*((-0.000000001)*N79^3+(0.000002)*N79^2-0.0012*N79+1.3446)*$B$15+L80*'Exhaust Gas Math'!$D$14*$B$14)/('Exhaust Gas Math'!$E$10*((-0.000000001)*N79^3+(0.000002)*N79^2-0.0012*N79+1.3446)+L80*'Exhaust Gas Math'!$D$14)</f>
        <v>1100</v>
      </c>
      <c r="O80">
        <f t="shared" si="17"/>
        <v>101325</v>
      </c>
      <c r="P80">
        <f>((-0.0000000008)*N80^3+(0.000003)*N80^2-0.004*N80+2.013)*('Exhaust Gas Math'!$E$10/(L80+'Exhaust Gas Math'!$E$10))+(357.45*N80^-1.004)*(L80/(L80+'Exhaust Gas Math'!$E$10))</f>
        <v>0.17819999999999947</v>
      </c>
      <c r="Q80">
        <f t="shared" si="7"/>
        <v>0</v>
      </c>
      <c r="R80">
        <f t="shared" si="8"/>
        <v>101325</v>
      </c>
      <c r="T80">
        <f t="shared" si="18"/>
        <v>9.4999999999999998E-3</v>
      </c>
      <c r="U80">
        <f t="shared" si="19"/>
        <v>101325</v>
      </c>
    </row>
    <row r="81" spans="3:21" x14ac:dyDescent="0.2">
      <c r="C81" s="1"/>
      <c r="D81" s="1"/>
      <c r="E81" s="1">
        <v>9.6249999999999999E-3</v>
      </c>
      <c r="F81" s="4">
        <f t="shared" si="11"/>
        <v>8.7587352339365057E-4</v>
      </c>
      <c r="G81" s="1">
        <f t="shared" si="12"/>
        <v>-4.6496941222613133</v>
      </c>
      <c r="H81" s="1">
        <f t="shared" si="13"/>
        <v>0</v>
      </c>
      <c r="I81">
        <f t="shared" si="14"/>
        <v>0</v>
      </c>
      <c r="J81" s="4">
        <f t="shared" si="15"/>
        <v>3.9769296294121147E-5</v>
      </c>
      <c r="K81">
        <f t="shared" si="16"/>
        <v>0</v>
      </c>
      <c r="L81">
        <f>K81*'Exhaust Gas Math'!$C$14</f>
        <v>0</v>
      </c>
      <c r="M81">
        <f>(L81/'Exhaust Gas Math'!$B$14)+('Exhaust Gas Math'!$D$10)</f>
        <v>4.4059320573952224E-4</v>
      </c>
      <c r="N81">
        <f>('Exhaust Gas Math'!$E$10*((-0.000000001)*N80^3+(0.000002)*N80^2-0.0012*N80+1.3446)*$B$15+L81*'Exhaust Gas Math'!$D$14*$B$14)/('Exhaust Gas Math'!$E$10*((-0.000000001)*N80^3+(0.000002)*N80^2-0.0012*N80+1.3446)+L81*'Exhaust Gas Math'!$D$14)</f>
        <v>1100</v>
      </c>
      <c r="O81">
        <f t="shared" si="17"/>
        <v>101325</v>
      </c>
      <c r="P81">
        <f>((-0.0000000008)*N81^3+(0.000003)*N81^2-0.004*N81+2.013)*('Exhaust Gas Math'!$E$10/(L81+'Exhaust Gas Math'!$E$10))+(357.45*N81^-1.004)*(L81/(L81+'Exhaust Gas Math'!$E$10))</f>
        <v>0.17819999999999947</v>
      </c>
      <c r="Q81">
        <f t="shared" si="7"/>
        <v>0</v>
      </c>
      <c r="R81">
        <f t="shared" si="8"/>
        <v>101325</v>
      </c>
      <c r="T81">
        <f t="shared" si="18"/>
        <v>9.6249999999999999E-3</v>
      </c>
      <c r="U81">
        <f t="shared" si="19"/>
        <v>101325</v>
      </c>
    </row>
    <row r="82" spans="3:21" x14ac:dyDescent="0.2">
      <c r="C82" s="1"/>
      <c r="D82" s="1"/>
      <c r="E82" s="1">
        <v>9.75E-3</v>
      </c>
      <c r="F82" s="4">
        <f t="shared" si="11"/>
        <v>3.9027960313413324E-4</v>
      </c>
      <c r="G82" s="1">
        <f t="shared" si="12"/>
        <v>-3.1158143413189738</v>
      </c>
      <c r="H82" s="1">
        <f t="shared" si="13"/>
        <v>0</v>
      </c>
      <c r="I82">
        <f t="shared" si="14"/>
        <v>0</v>
      </c>
      <c r="J82" s="4">
        <f t="shared" si="15"/>
        <v>3.9769296294121147E-5</v>
      </c>
      <c r="K82">
        <f t="shared" si="16"/>
        <v>0</v>
      </c>
      <c r="L82">
        <f>K82*'Exhaust Gas Math'!$C$14</f>
        <v>0</v>
      </c>
      <c r="M82">
        <f>(L82/'Exhaust Gas Math'!$B$14)+('Exhaust Gas Math'!$D$10)</f>
        <v>4.4059320573952224E-4</v>
      </c>
      <c r="N82">
        <f>('Exhaust Gas Math'!$E$10*((-0.000000001)*N81^3+(0.000002)*N81^2-0.0012*N81+1.3446)*$B$15+L82*'Exhaust Gas Math'!$D$14*$B$14)/('Exhaust Gas Math'!$E$10*((-0.000000001)*N81^3+(0.000002)*N81^2-0.0012*N81+1.3446)+L82*'Exhaust Gas Math'!$D$14)</f>
        <v>1100</v>
      </c>
      <c r="O82">
        <f t="shared" si="17"/>
        <v>101325</v>
      </c>
      <c r="P82">
        <f>((-0.0000000008)*N82^3+(0.000003)*N82^2-0.004*N82+2.013)*('Exhaust Gas Math'!$E$10/(L82+'Exhaust Gas Math'!$E$10))+(357.45*N82^-1.004)*(L82/(L82+'Exhaust Gas Math'!$E$10))</f>
        <v>0.17819999999999947</v>
      </c>
      <c r="Q82">
        <f t="shared" si="7"/>
        <v>0</v>
      </c>
      <c r="R82">
        <f t="shared" si="8"/>
        <v>101325</v>
      </c>
      <c r="T82">
        <f t="shared" si="18"/>
        <v>9.75E-3</v>
      </c>
      <c r="U82">
        <f t="shared" si="19"/>
        <v>101325</v>
      </c>
    </row>
    <row r="83" spans="3:21" x14ac:dyDescent="0.2">
      <c r="C83" s="1"/>
      <c r="D83" s="1"/>
      <c r="E83" s="1">
        <v>9.8750000000000001E-3</v>
      </c>
      <c r="F83" s="4">
        <f t="shared" si="11"/>
        <v>9.7720520659844157E-5</v>
      </c>
      <c r="G83" s="1">
        <f t="shared" si="12"/>
        <v>-1.5627245288489768</v>
      </c>
      <c r="H83" s="1">
        <f t="shared" si="13"/>
        <v>0</v>
      </c>
      <c r="I83">
        <f t="shared" si="14"/>
        <v>0</v>
      </c>
      <c r="J83" s="4">
        <f t="shared" si="15"/>
        <v>3.9769296294121147E-5</v>
      </c>
      <c r="K83">
        <f t="shared" si="16"/>
        <v>0</v>
      </c>
      <c r="L83">
        <f>K83*'Exhaust Gas Math'!$C$14</f>
        <v>0</v>
      </c>
      <c r="M83">
        <f>(L83/'Exhaust Gas Math'!$B$14)+('Exhaust Gas Math'!$D$10)</f>
        <v>4.4059320573952224E-4</v>
      </c>
      <c r="N83">
        <f>('Exhaust Gas Math'!$E$10*((-0.000000001)*N82^3+(0.000002)*N82^2-0.0012*N82+1.3446)*$B$15+L83*'Exhaust Gas Math'!$D$14*$B$14)/('Exhaust Gas Math'!$E$10*((-0.000000001)*N82^3+(0.000002)*N82^2-0.0012*N82+1.3446)+L83*'Exhaust Gas Math'!$D$14)</f>
        <v>1100</v>
      </c>
      <c r="O83">
        <f t="shared" si="17"/>
        <v>101325</v>
      </c>
      <c r="P83">
        <f>((-0.0000000008)*N83^3+(0.000003)*N83^2-0.004*N83+2.013)*('Exhaust Gas Math'!$E$10/(L83+'Exhaust Gas Math'!$E$10))+(357.45*N83^-1.004)*(L83/(L83+'Exhaust Gas Math'!$E$10))</f>
        <v>0.17819999999999947</v>
      </c>
      <c r="Q83">
        <f t="shared" si="7"/>
        <v>0</v>
      </c>
      <c r="R83">
        <f t="shared" si="8"/>
        <v>101325</v>
      </c>
      <c r="T83">
        <f t="shared" si="18"/>
        <v>9.8750000000000001E-3</v>
      </c>
      <c r="U83">
        <f t="shared" si="19"/>
        <v>101325</v>
      </c>
    </row>
    <row r="84" spans="3:21" x14ac:dyDescent="0.2">
      <c r="C84" s="1"/>
      <c r="D84" s="1"/>
      <c r="E84" s="1">
        <v>0.01</v>
      </c>
      <c r="F84" s="4">
        <f t="shared" si="11"/>
        <v>0</v>
      </c>
      <c r="G84" s="1">
        <f t="shared" si="12"/>
        <v>-4.8804272448112193E-15</v>
      </c>
      <c r="H84" s="1">
        <f t="shared" si="13"/>
        <v>0</v>
      </c>
      <c r="I84">
        <f t="shared" si="14"/>
        <v>0</v>
      </c>
      <c r="J84" s="4">
        <f t="shared" si="15"/>
        <v>3.9769296294121147E-5</v>
      </c>
      <c r="K84">
        <f t="shared" si="16"/>
        <v>0</v>
      </c>
      <c r="L84">
        <f>K84*'Exhaust Gas Math'!$C$14</f>
        <v>0</v>
      </c>
      <c r="M84">
        <f>(L84/'Exhaust Gas Math'!$B$14)+('Exhaust Gas Math'!$D$10)</f>
        <v>4.4059320573952224E-4</v>
      </c>
      <c r="N84">
        <f>('Exhaust Gas Math'!$E$10*((-0.000000001)*N83^3+(0.000002)*N83^2-0.0012*N83+1.3446)*$B$15+L84*'Exhaust Gas Math'!$D$14*$B$14)/('Exhaust Gas Math'!$E$10*((-0.000000001)*N83^3+(0.000002)*N83^2-0.0012*N83+1.3446)+L84*'Exhaust Gas Math'!$D$14)</f>
        <v>1100</v>
      </c>
      <c r="O84">
        <f t="shared" si="17"/>
        <v>101325</v>
      </c>
      <c r="P84">
        <f>((-0.0000000008)*N84^3+(0.000003)*N84^2-0.004*N84+2.013)*('Exhaust Gas Math'!$E$10/(L84+'Exhaust Gas Math'!$E$10))+(357.45*N84^-1.004)*(L84/(L84+'Exhaust Gas Math'!$E$10))</f>
        <v>0.17819999999999947</v>
      </c>
      <c r="Q84">
        <f t="shared" si="7"/>
        <v>0</v>
      </c>
      <c r="R84">
        <f t="shared" si="8"/>
        <v>101325</v>
      </c>
      <c r="T84">
        <f t="shared" si="18"/>
        <v>0.01</v>
      </c>
      <c r="U84">
        <f t="shared" si="19"/>
        <v>101325</v>
      </c>
    </row>
    <row r="85" spans="3:21" x14ac:dyDescent="0.2">
      <c r="C85" s="1"/>
      <c r="D85" s="1"/>
      <c r="E85" s="1">
        <v>1.0125E-2</v>
      </c>
      <c r="F85" s="4">
        <f t="shared" si="11"/>
        <v>9.7720520659844157E-5</v>
      </c>
      <c r="G85" s="1">
        <f t="shared" si="12"/>
        <v>1.5627245288489846</v>
      </c>
      <c r="H85" s="1">
        <f t="shared" si="13"/>
        <v>0</v>
      </c>
      <c r="I85">
        <f t="shared" si="14"/>
        <v>0</v>
      </c>
      <c r="J85" s="4">
        <f t="shared" si="15"/>
        <v>3.9769296294121147E-5</v>
      </c>
      <c r="K85">
        <f t="shared" si="16"/>
        <v>0</v>
      </c>
      <c r="L85">
        <f>K85*'Exhaust Gas Math'!$C$14</f>
        <v>0</v>
      </c>
      <c r="M85">
        <f>(L85/'Exhaust Gas Math'!$B$14)+('Exhaust Gas Math'!$D$10)</f>
        <v>4.4059320573952224E-4</v>
      </c>
      <c r="N85">
        <f>('Exhaust Gas Math'!$E$10*((-0.000000001)*N84^3+(0.000002)*N84^2-0.0012*N84+1.3446)*$B$15+L85*'Exhaust Gas Math'!$D$14*$B$14)/('Exhaust Gas Math'!$E$10*((-0.000000001)*N84^3+(0.000002)*N84^2-0.0012*N84+1.3446)+L85*'Exhaust Gas Math'!$D$14)</f>
        <v>1100</v>
      </c>
      <c r="O85">
        <f t="shared" si="17"/>
        <v>101325</v>
      </c>
      <c r="P85">
        <f>((-0.0000000008)*N85^3+(0.000003)*N85^2-0.004*N85+2.013)*('Exhaust Gas Math'!$E$10/(L85+'Exhaust Gas Math'!$E$10))+(357.45*N85^-1.004)*(L85/(L85+'Exhaust Gas Math'!$E$10))</f>
        <v>0.17819999999999947</v>
      </c>
      <c r="Q85">
        <f t="shared" si="7"/>
        <v>0</v>
      </c>
      <c r="R85">
        <f t="shared" si="8"/>
        <v>101325</v>
      </c>
      <c r="T85">
        <f t="shared" si="18"/>
        <v>1.0125E-2</v>
      </c>
      <c r="U85">
        <f t="shared" si="19"/>
        <v>101325</v>
      </c>
    </row>
    <row r="86" spans="3:21" x14ac:dyDescent="0.2">
      <c r="C86" s="1"/>
      <c r="D86" s="1"/>
      <c r="E86" s="1">
        <v>1.025E-2</v>
      </c>
      <c r="F86" s="4">
        <f t="shared" si="11"/>
        <v>3.9027960313413324E-4</v>
      </c>
      <c r="G86" s="1">
        <f t="shared" si="12"/>
        <v>3.1158143413189818</v>
      </c>
      <c r="H86" s="1">
        <f t="shared" si="13"/>
        <v>0</v>
      </c>
      <c r="I86">
        <f t="shared" si="14"/>
        <v>0</v>
      </c>
      <c r="J86" s="4">
        <f t="shared" si="15"/>
        <v>3.9769296294121147E-5</v>
      </c>
      <c r="K86">
        <f t="shared" si="16"/>
        <v>0</v>
      </c>
      <c r="L86">
        <f>K86*'Exhaust Gas Math'!$C$14</f>
        <v>0</v>
      </c>
      <c r="M86">
        <f>(L86/'Exhaust Gas Math'!$B$14)+('Exhaust Gas Math'!$D$10)</f>
        <v>4.4059320573952224E-4</v>
      </c>
      <c r="N86">
        <f>('Exhaust Gas Math'!$E$10*((-0.000000001)*N85^3+(0.000002)*N85^2-0.0012*N85+1.3446)*$B$15+L86*'Exhaust Gas Math'!$D$14*$B$14)/('Exhaust Gas Math'!$E$10*((-0.000000001)*N85^3+(0.000002)*N85^2-0.0012*N85+1.3446)+L86*'Exhaust Gas Math'!$D$14)</f>
        <v>1100</v>
      </c>
      <c r="O86">
        <f t="shared" si="17"/>
        <v>101325</v>
      </c>
      <c r="P86">
        <f>((-0.0000000008)*N86^3+(0.000003)*N86^2-0.004*N86+2.013)*('Exhaust Gas Math'!$E$10/(L86+'Exhaust Gas Math'!$E$10))+(357.45*N86^-1.004)*(L86/(L86+'Exhaust Gas Math'!$E$10))</f>
        <v>0.17819999999999947</v>
      </c>
      <c r="Q86">
        <f t="shared" si="7"/>
        <v>0</v>
      </c>
      <c r="R86">
        <f t="shared" si="8"/>
        <v>101325</v>
      </c>
      <c r="T86">
        <f t="shared" si="18"/>
        <v>1.025E-2</v>
      </c>
      <c r="U86">
        <f t="shared" si="19"/>
        <v>101325</v>
      </c>
    </row>
    <row r="87" spans="3:21" x14ac:dyDescent="0.2">
      <c r="C87" s="1"/>
      <c r="D87" s="1"/>
      <c r="E87" s="1">
        <v>1.0375000000000001E-2</v>
      </c>
      <c r="F87" s="4">
        <f t="shared" si="11"/>
        <v>8.7587352339365404E-4</v>
      </c>
      <c r="G87" s="1">
        <f t="shared" si="12"/>
        <v>4.6496941222613204</v>
      </c>
      <c r="H87" s="1">
        <f t="shared" si="13"/>
        <v>0</v>
      </c>
      <c r="I87">
        <f t="shared" si="14"/>
        <v>0</v>
      </c>
      <c r="J87" s="4">
        <f t="shared" si="15"/>
        <v>3.9769296294121147E-5</v>
      </c>
      <c r="K87">
        <f t="shared" si="16"/>
        <v>0</v>
      </c>
      <c r="L87">
        <f>K87*'Exhaust Gas Math'!$C$14</f>
        <v>0</v>
      </c>
      <c r="M87">
        <f>(L87/'Exhaust Gas Math'!$B$14)+('Exhaust Gas Math'!$D$10)</f>
        <v>4.4059320573952224E-4</v>
      </c>
      <c r="N87">
        <f>('Exhaust Gas Math'!$E$10*((-0.000000001)*N86^3+(0.000002)*N86^2-0.0012*N86+1.3446)*$B$15+L87*'Exhaust Gas Math'!$D$14*$B$14)/('Exhaust Gas Math'!$E$10*((-0.000000001)*N86^3+(0.000002)*N86^2-0.0012*N86+1.3446)+L87*'Exhaust Gas Math'!$D$14)</f>
        <v>1100</v>
      </c>
      <c r="O87">
        <f t="shared" si="17"/>
        <v>101325</v>
      </c>
      <c r="P87">
        <f>((-0.0000000008)*N87^3+(0.000003)*N87^2-0.004*N87+2.013)*('Exhaust Gas Math'!$E$10/(L87+'Exhaust Gas Math'!$E$10))+(357.45*N87^-1.004)*(L87/(L87+'Exhaust Gas Math'!$E$10))</f>
        <v>0.17819999999999947</v>
      </c>
      <c r="Q87">
        <f t="shared" si="7"/>
        <v>0</v>
      </c>
      <c r="R87">
        <f t="shared" si="8"/>
        <v>101325</v>
      </c>
      <c r="T87">
        <f t="shared" si="18"/>
        <v>1.0375000000000001E-2</v>
      </c>
      <c r="U87">
        <f t="shared" si="19"/>
        <v>101325</v>
      </c>
    </row>
    <row r="88" spans="3:21" x14ac:dyDescent="0.2">
      <c r="C88" s="1"/>
      <c r="D88" s="1"/>
      <c r="E88" s="1">
        <v>1.0500000000000001E-2</v>
      </c>
      <c r="F88" s="4">
        <f t="shared" si="11"/>
        <v>1.5515084334436352E-3</v>
      </c>
      <c r="G88" s="1">
        <f t="shared" si="12"/>
        <v>6.1549069927597406</v>
      </c>
      <c r="H88" s="1">
        <f t="shared" si="13"/>
        <v>0</v>
      </c>
      <c r="I88">
        <f t="shared" si="14"/>
        <v>0</v>
      </c>
      <c r="J88" s="4">
        <f t="shared" si="15"/>
        <v>3.9769296294121147E-5</v>
      </c>
      <c r="K88">
        <f t="shared" si="16"/>
        <v>0</v>
      </c>
      <c r="L88">
        <f>K88*'Exhaust Gas Math'!$C$14</f>
        <v>0</v>
      </c>
      <c r="M88">
        <f>(L88/'Exhaust Gas Math'!$B$14)+('Exhaust Gas Math'!$D$10)</f>
        <v>4.4059320573952224E-4</v>
      </c>
      <c r="N88">
        <f>('Exhaust Gas Math'!$E$10*((-0.000000001)*N87^3+(0.000002)*N87^2-0.0012*N87+1.3446)*$B$15+L88*'Exhaust Gas Math'!$D$14*$B$14)/('Exhaust Gas Math'!$E$10*((-0.000000001)*N87^3+(0.000002)*N87^2-0.0012*N87+1.3446)+L88*'Exhaust Gas Math'!$D$14)</f>
        <v>1100</v>
      </c>
      <c r="O88">
        <f t="shared" si="17"/>
        <v>101325</v>
      </c>
      <c r="P88">
        <f>((-0.0000000008)*N88^3+(0.000003)*N88^2-0.004*N88+2.013)*('Exhaust Gas Math'!$E$10/(L88+'Exhaust Gas Math'!$E$10))+(357.45*N88^-1.004)*(L88/(L88+'Exhaust Gas Math'!$E$10))</f>
        <v>0.17819999999999947</v>
      </c>
      <c r="Q88">
        <f t="shared" si="7"/>
        <v>0</v>
      </c>
      <c r="R88">
        <f t="shared" si="8"/>
        <v>101325</v>
      </c>
      <c r="T88">
        <f t="shared" si="18"/>
        <v>1.0500000000000001E-2</v>
      </c>
      <c r="U88">
        <f t="shared" si="19"/>
        <v>101325</v>
      </c>
    </row>
    <row r="89" spans="3:21" x14ac:dyDescent="0.2">
      <c r="C89" s="1"/>
      <c r="D89" s="1"/>
      <c r="E89" s="1">
        <v>1.0625000000000001E-2</v>
      </c>
      <c r="F89" s="4">
        <f t="shared" si="11"/>
        <v>2.4130188193922097E-3</v>
      </c>
      <c r="G89" s="1">
        <f t="shared" si="12"/>
        <v>7.6221728149335144</v>
      </c>
      <c r="H89" s="1">
        <f t="shared" si="13"/>
        <v>0</v>
      </c>
      <c r="I89">
        <f t="shared" si="14"/>
        <v>0</v>
      </c>
      <c r="J89" s="4">
        <f t="shared" si="15"/>
        <v>3.9769296294121147E-5</v>
      </c>
      <c r="K89">
        <f t="shared" si="16"/>
        <v>0</v>
      </c>
      <c r="L89">
        <f>K89*'Exhaust Gas Math'!$C$14</f>
        <v>0</v>
      </c>
      <c r="M89">
        <f>(L89/'Exhaust Gas Math'!$B$14)+('Exhaust Gas Math'!$D$10)</f>
        <v>4.4059320573952224E-4</v>
      </c>
      <c r="N89">
        <f>('Exhaust Gas Math'!$E$10*((-0.000000001)*N88^3+(0.000002)*N88^2-0.0012*N88+1.3446)*$B$15+L89*'Exhaust Gas Math'!$D$14*$B$14)/('Exhaust Gas Math'!$E$10*((-0.000000001)*N88^3+(0.000002)*N88^2-0.0012*N88+1.3446)+L89*'Exhaust Gas Math'!$D$14)</f>
        <v>1100</v>
      </c>
      <c r="O89">
        <f t="shared" si="17"/>
        <v>101325</v>
      </c>
      <c r="P89">
        <f>((-0.0000000008)*N89^3+(0.000003)*N89^2-0.004*N89+2.013)*('Exhaust Gas Math'!$E$10/(L89+'Exhaust Gas Math'!$E$10))+(357.45*N89^-1.004)*(L89/(L89+'Exhaust Gas Math'!$E$10))</f>
        <v>0.17819999999999947</v>
      </c>
      <c r="Q89">
        <f t="shared" si="7"/>
        <v>0</v>
      </c>
      <c r="R89">
        <f t="shared" si="8"/>
        <v>101325</v>
      </c>
      <c r="T89">
        <f t="shared" si="18"/>
        <v>1.0625000000000001E-2</v>
      </c>
      <c r="U89">
        <f t="shared" si="19"/>
        <v>101325</v>
      </c>
    </row>
    <row r="90" spans="3:21" x14ac:dyDescent="0.2">
      <c r="C90" s="1"/>
      <c r="D90" s="1"/>
      <c r="E90" s="1">
        <v>1.0749999999999999E-2</v>
      </c>
      <c r="F90" s="4">
        <f t="shared" si="11"/>
        <v>3.4550931832287336E-3</v>
      </c>
      <c r="G90" s="1">
        <f t="shared" si="12"/>
        <v>9.0424454070735596</v>
      </c>
      <c r="H90" s="1">
        <f t="shared" si="13"/>
        <v>0</v>
      </c>
      <c r="I90">
        <f t="shared" si="14"/>
        <v>0</v>
      </c>
      <c r="J90" s="4">
        <f t="shared" si="15"/>
        <v>3.9769296294121147E-5</v>
      </c>
      <c r="K90">
        <f t="shared" si="16"/>
        <v>0</v>
      </c>
      <c r="L90">
        <f>K90*'Exhaust Gas Math'!$C$14</f>
        <v>0</v>
      </c>
      <c r="M90">
        <f>(L90/'Exhaust Gas Math'!$B$14)+('Exhaust Gas Math'!$D$10)</f>
        <v>4.4059320573952224E-4</v>
      </c>
      <c r="N90">
        <f>('Exhaust Gas Math'!$E$10*((-0.000000001)*N89^3+(0.000002)*N89^2-0.0012*N89+1.3446)*$B$15+L90*'Exhaust Gas Math'!$D$14*$B$14)/('Exhaust Gas Math'!$E$10*((-0.000000001)*N89^3+(0.000002)*N89^2-0.0012*N89+1.3446)+L90*'Exhaust Gas Math'!$D$14)</f>
        <v>1100</v>
      </c>
      <c r="O90">
        <f t="shared" si="17"/>
        <v>101325</v>
      </c>
      <c r="P90">
        <f>((-0.0000000008)*N90^3+(0.000003)*N90^2-0.004*N90+2.013)*('Exhaust Gas Math'!$E$10/(L90+'Exhaust Gas Math'!$E$10))+(357.45*N90^-1.004)*(L90/(L90+'Exhaust Gas Math'!$E$10))</f>
        <v>0.17819999999999947</v>
      </c>
      <c r="Q90">
        <f t="shared" si="7"/>
        <v>0</v>
      </c>
      <c r="R90">
        <f t="shared" si="8"/>
        <v>101325</v>
      </c>
      <c r="T90">
        <f t="shared" si="18"/>
        <v>1.0749999999999999E-2</v>
      </c>
      <c r="U90">
        <f t="shared" si="19"/>
        <v>101325</v>
      </c>
    </row>
    <row r="91" spans="3:21" x14ac:dyDescent="0.2">
      <c r="C91" s="1"/>
      <c r="D91" s="1"/>
      <c r="E91" s="1">
        <v>1.0874999999999999E-2</v>
      </c>
      <c r="F91" s="4">
        <f t="shared" si="11"/>
        <v>4.6713067899752624E-3</v>
      </c>
      <c r="G91" s="1">
        <f t="shared" si="12"/>
        <v>10.40696831636077</v>
      </c>
      <c r="H91" s="1">
        <f t="shared" si="13"/>
        <v>0</v>
      </c>
      <c r="I91">
        <f t="shared" si="14"/>
        <v>0</v>
      </c>
      <c r="J91" s="4">
        <f t="shared" si="15"/>
        <v>3.9769296294121147E-5</v>
      </c>
      <c r="K91">
        <f t="shared" si="16"/>
        <v>0</v>
      </c>
      <c r="L91">
        <f>K91*'Exhaust Gas Math'!$C$14</f>
        <v>0</v>
      </c>
      <c r="M91">
        <f>(L91/'Exhaust Gas Math'!$B$14)+('Exhaust Gas Math'!$D$10)</f>
        <v>4.4059320573952224E-4</v>
      </c>
      <c r="N91">
        <f>('Exhaust Gas Math'!$E$10*((-0.000000001)*N90^3+(0.000002)*N90^2-0.0012*N90+1.3446)*$B$15+L91*'Exhaust Gas Math'!$D$14*$B$14)/('Exhaust Gas Math'!$E$10*((-0.000000001)*N90^3+(0.000002)*N90^2-0.0012*N90+1.3446)+L91*'Exhaust Gas Math'!$D$14)</f>
        <v>1100</v>
      </c>
      <c r="O91">
        <f t="shared" si="17"/>
        <v>101325</v>
      </c>
      <c r="P91">
        <f>((-0.0000000008)*N91^3+(0.000003)*N91^2-0.004*N91+2.013)*('Exhaust Gas Math'!$E$10/(L91+'Exhaust Gas Math'!$E$10))+(357.45*N91^-1.004)*(L91/(L91+'Exhaust Gas Math'!$E$10))</f>
        <v>0.17819999999999947</v>
      </c>
      <c r="Q91">
        <f t="shared" si="7"/>
        <v>0</v>
      </c>
      <c r="R91">
        <f t="shared" si="8"/>
        <v>101325</v>
      </c>
      <c r="T91">
        <f t="shared" si="18"/>
        <v>1.0874999999999999E-2</v>
      </c>
      <c r="U91">
        <f t="shared" si="19"/>
        <v>101325</v>
      </c>
    </row>
    <row r="92" spans="3:21" x14ac:dyDescent="0.2">
      <c r="C92" s="1"/>
      <c r="D92" s="1"/>
      <c r="E92" s="1">
        <v>1.0999999999999999E-2</v>
      </c>
      <c r="F92" s="4">
        <f t="shared" si="11"/>
        <v>6.0541612783141623E-3</v>
      </c>
      <c r="G92" s="1">
        <f t="shared" si="12"/>
        <v>11.707328805309492</v>
      </c>
      <c r="H92" s="1">
        <f t="shared" si="13"/>
        <v>0</v>
      </c>
      <c r="I92">
        <f t="shared" si="14"/>
        <v>0</v>
      </c>
      <c r="J92" s="4">
        <f t="shared" si="15"/>
        <v>3.9769296294121147E-5</v>
      </c>
      <c r="K92">
        <f t="shared" si="16"/>
        <v>0</v>
      </c>
      <c r="L92">
        <f>K92*'Exhaust Gas Math'!$C$14</f>
        <v>0</v>
      </c>
      <c r="M92">
        <f>(L92/'Exhaust Gas Math'!$B$14)+('Exhaust Gas Math'!$D$10)</f>
        <v>4.4059320573952224E-4</v>
      </c>
      <c r="N92">
        <f>('Exhaust Gas Math'!$E$10*((-0.000000001)*N91^3+(0.000002)*N91^2-0.0012*N91+1.3446)*$B$15+L92*'Exhaust Gas Math'!$D$14*$B$14)/('Exhaust Gas Math'!$E$10*((-0.000000001)*N91^3+(0.000002)*N91^2-0.0012*N91+1.3446)+L92*'Exhaust Gas Math'!$D$14)</f>
        <v>1100</v>
      </c>
      <c r="O92">
        <f t="shared" si="17"/>
        <v>101325</v>
      </c>
      <c r="P92">
        <f>((-0.0000000008)*N92^3+(0.000003)*N92^2-0.004*N92+2.013)*('Exhaust Gas Math'!$E$10/(L92+'Exhaust Gas Math'!$E$10))+(357.45*N92^-1.004)*(L92/(L92+'Exhaust Gas Math'!$E$10))</f>
        <v>0.17819999999999947</v>
      </c>
      <c r="Q92">
        <f t="shared" si="7"/>
        <v>0</v>
      </c>
      <c r="R92">
        <f t="shared" si="8"/>
        <v>101325</v>
      </c>
      <c r="T92">
        <f t="shared" si="18"/>
        <v>1.0999999999999999E-2</v>
      </c>
      <c r="U92">
        <f t="shared" si="19"/>
        <v>101325</v>
      </c>
    </row>
    <row r="93" spans="3:21" x14ac:dyDescent="0.2">
      <c r="C93" s="1"/>
      <c r="D93" s="1"/>
      <c r="E93" s="1">
        <v>1.1124999999999999E-2</v>
      </c>
      <c r="F93" s="4">
        <f t="shared" si="11"/>
        <v>7.5951308904790051E-3</v>
      </c>
      <c r="G93" s="1">
        <f t="shared" si="12"/>
        <v>12.935509719091586</v>
      </c>
      <c r="H93" s="1">
        <f t="shared" si="13"/>
        <v>0</v>
      </c>
      <c r="I93">
        <f t="shared" si="14"/>
        <v>0</v>
      </c>
      <c r="J93" s="4">
        <f t="shared" si="15"/>
        <v>3.9769296294121147E-5</v>
      </c>
      <c r="K93">
        <f t="shared" si="16"/>
        <v>0</v>
      </c>
      <c r="L93">
        <f>K93*'Exhaust Gas Math'!$C$14</f>
        <v>0</v>
      </c>
      <c r="M93">
        <f>(L93/'Exhaust Gas Math'!$B$14)+('Exhaust Gas Math'!$D$10)</f>
        <v>4.4059320573952224E-4</v>
      </c>
      <c r="N93">
        <f>('Exhaust Gas Math'!$E$10*((-0.000000001)*N92^3+(0.000002)*N92^2-0.0012*N92+1.3446)*$B$15+L93*'Exhaust Gas Math'!$D$14*$B$14)/('Exhaust Gas Math'!$E$10*((-0.000000001)*N92^3+(0.000002)*N92^2-0.0012*N92+1.3446)+L93*'Exhaust Gas Math'!$D$14)</f>
        <v>1100</v>
      </c>
      <c r="O93">
        <f t="shared" si="17"/>
        <v>101325</v>
      </c>
      <c r="P93">
        <f>((-0.0000000008)*N93^3+(0.000003)*N93^2-0.004*N93+2.013)*('Exhaust Gas Math'!$E$10/(L93+'Exhaust Gas Math'!$E$10))+(357.45*N93^-1.004)*(L93/(L93+'Exhaust Gas Math'!$E$10))</f>
        <v>0.17819999999999947</v>
      </c>
      <c r="Q93">
        <f t="shared" si="7"/>
        <v>0</v>
      </c>
      <c r="R93">
        <f t="shared" si="8"/>
        <v>101325</v>
      </c>
      <c r="T93">
        <f t="shared" si="18"/>
        <v>1.1124999999999999E-2</v>
      </c>
      <c r="U93">
        <f t="shared" si="19"/>
        <v>101325</v>
      </c>
    </row>
    <row r="94" spans="3:21" x14ac:dyDescent="0.2">
      <c r="C94" s="1"/>
      <c r="D94" s="1"/>
      <c r="E94" s="1">
        <v>1.125E-2</v>
      </c>
      <c r="F94" s="4">
        <f t="shared" si="11"/>
        <v>9.2847150363864379E-3</v>
      </c>
      <c r="G94" s="1">
        <f t="shared" si="12"/>
        <v>14.083938913962017</v>
      </c>
      <c r="H94" s="1">
        <f t="shared" si="13"/>
        <v>0</v>
      </c>
      <c r="I94">
        <f t="shared" si="14"/>
        <v>0</v>
      </c>
      <c r="J94" s="4">
        <f t="shared" si="15"/>
        <v>3.9769296294121147E-5</v>
      </c>
      <c r="K94">
        <f t="shared" si="16"/>
        <v>0</v>
      </c>
      <c r="L94">
        <f>K94*'Exhaust Gas Math'!$C$14</f>
        <v>0</v>
      </c>
      <c r="M94">
        <f>(L94/'Exhaust Gas Math'!$B$14)+('Exhaust Gas Math'!$D$10)</f>
        <v>4.4059320573952224E-4</v>
      </c>
      <c r="N94">
        <f>('Exhaust Gas Math'!$E$10*((-0.000000001)*N93^3+(0.000002)*N93^2-0.0012*N93+1.3446)*$B$15+L94*'Exhaust Gas Math'!$D$14*$B$14)/('Exhaust Gas Math'!$E$10*((-0.000000001)*N93^3+(0.000002)*N93^2-0.0012*N93+1.3446)+L94*'Exhaust Gas Math'!$D$14)</f>
        <v>1100</v>
      </c>
      <c r="O94">
        <f t="shared" si="17"/>
        <v>101325</v>
      </c>
      <c r="P94">
        <f>((-0.0000000008)*N94^3+(0.000003)*N94^2-0.004*N94+2.013)*('Exhaust Gas Math'!$E$10/(L94+'Exhaust Gas Math'!$E$10))+(357.45*N94^-1.004)*(L94/(L94+'Exhaust Gas Math'!$E$10))</f>
        <v>0.17819999999999947</v>
      </c>
      <c r="Q94">
        <f t="shared" si="7"/>
        <v>0</v>
      </c>
      <c r="R94">
        <f t="shared" si="8"/>
        <v>101325</v>
      </c>
      <c r="T94">
        <f t="shared" si="18"/>
        <v>1.125E-2</v>
      </c>
      <c r="U94">
        <f t="shared" si="19"/>
        <v>101325</v>
      </c>
    </row>
    <row r="95" spans="3:21" x14ac:dyDescent="0.2">
      <c r="C95" s="1"/>
      <c r="D95" s="1"/>
      <c r="E95" s="1">
        <v>1.1375E-2</v>
      </c>
      <c r="F95" s="4">
        <f t="shared" si="11"/>
        <v>1.111249686793318E-2</v>
      </c>
      <c r="G95" s="1">
        <f t="shared" si="12"/>
        <v>15.145535942042933</v>
      </c>
      <c r="H95" s="1">
        <f t="shared" si="13"/>
        <v>0</v>
      </c>
      <c r="I95">
        <f t="shared" si="14"/>
        <v>0</v>
      </c>
      <c r="J95" s="4">
        <f t="shared" si="15"/>
        <v>3.9769296294121147E-5</v>
      </c>
      <c r="K95">
        <f t="shared" si="16"/>
        <v>0</v>
      </c>
      <c r="L95">
        <f>K95*'Exhaust Gas Math'!$C$14</f>
        <v>0</v>
      </c>
      <c r="M95">
        <f>(L95/'Exhaust Gas Math'!$B$14)+('Exhaust Gas Math'!$D$10)</f>
        <v>4.4059320573952224E-4</v>
      </c>
      <c r="N95">
        <f>('Exhaust Gas Math'!$E$10*((-0.000000001)*N94^3+(0.000002)*N94^2-0.0012*N94+1.3446)*$B$15+L95*'Exhaust Gas Math'!$D$14*$B$14)/('Exhaust Gas Math'!$E$10*((-0.000000001)*N94^3+(0.000002)*N94^2-0.0012*N94+1.3446)+L95*'Exhaust Gas Math'!$D$14)</f>
        <v>1100</v>
      </c>
      <c r="O95">
        <f t="shared" si="17"/>
        <v>101325</v>
      </c>
      <c r="P95">
        <f>((-0.0000000008)*N95^3+(0.000003)*N95^2-0.004*N95+2.013)*('Exhaust Gas Math'!$E$10/(L95+'Exhaust Gas Math'!$E$10))+(357.45*N95^-1.004)*(L95/(L95+'Exhaust Gas Math'!$E$10))</f>
        <v>0.17819999999999947</v>
      </c>
      <c r="Q95">
        <f t="shared" si="7"/>
        <v>0</v>
      </c>
      <c r="R95">
        <f t="shared" si="8"/>
        <v>101325</v>
      </c>
      <c r="T95">
        <f t="shared" si="18"/>
        <v>1.1375E-2</v>
      </c>
      <c r="U95">
        <f t="shared" si="19"/>
        <v>101325</v>
      </c>
    </row>
    <row r="96" spans="3:21" x14ac:dyDescent="0.2">
      <c r="C96" s="1"/>
      <c r="D96" s="1"/>
      <c r="E96" s="1">
        <v>1.15E-2</v>
      </c>
      <c r="F96" s="4">
        <f t="shared" si="11"/>
        <v>1.3067207502328593E-2</v>
      </c>
      <c r="G96" s="1">
        <f t="shared" si="12"/>
        <v>16.11375570463937</v>
      </c>
      <c r="H96" s="1">
        <f t="shared" si="13"/>
        <v>0</v>
      </c>
      <c r="I96">
        <f t="shared" si="14"/>
        <v>0</v>
      </c>
      <c r="J96" s="4">
        <f t="shared" si="15"/>
        <v>3.9769296294121147E-5</v>
      </c>
      <c r="K96">
        <f t="shared" si="16"/>
        <v>0</v>
      </c>
      <c r="L96">
        <f>K96*'Exhaust Gas Math'!$C$14</f>
        <v>0</v>
      </c>
      <c r="M96">
        <f>(L96/'Exhaust Gas Math'!$B$14)+('Exhaust Gas Math'!$D$10)</f>
        <v>4.4059320573952224E-4</v>
      </c>
      <c r="N96">
        <f>('Exhaust Gas Math'!$E$10*((-0.000000001)*N95^3+(0.000002)*N95^2-0.0012*N95+1.3446)*$B$15+L96*'Exhaust Gas Math'!$D$14*$B$14)/('Exhaust Gas Math'!$E$10*((-0.000000001)*N95^3+(0.000002)*N95^2-0.0012*N95+1.3446)+L96*'Exhaust Gas Math'!$D$14)</f>
        <v>1100</v>
      </c>
      <c r="O96">
        <f t="shared" si="17"/>
        <v>101325</v>
      </c>
      <c r="P96">
        <f>((-0.0000000008)*N96^3+(0.000003)*N96^2-0.004*N96+2.013)*('Exhaust Gas Math'!$E$10/(L96+'Exhaust Gas Math'!$E$10))+(357.45*N96^-1.004)*(L96/(L96+'Exhaust Gas Math'!$E$10))</f>
        <v>0.17819999999999947</v>
      </c>
      <c r="Q96">
        <f t="shared" si="7"/>
        <v>0</v>
      </c>
      <c r="R96">
        <f t="shared" si="8"/>
        <v>101325</v>
      </c>
      <c r="T96">
        <f t="shared" si="18"/>
        <v>1.15E-2</v>
      </c>
      <c r="U96">
        <f t="shared" si="19"/>
        <v>101325</v>
      </c>
    </row>
    <row r="97" spans="3:21" x14ac:dyDescent="0.2">
      <c r="C97" s="1"/>
      <c r="D97" s="1"/>
      <c r="E97" s="1">
        <v>1.1625E-2</v>
      </c>
      <c r="F97" s="4">
        <f t="shared" si="11"/>
        <v>1.5136795498504427E-2</v>
      </c>
      <c r="G97" s="1">
        <f t="shared" si="12"/>
        <v>16.982628804949201</v>
      </c>
      <c r="H97" s="1">
        <f t="shared" si="13"/>
        <v>0</v>
      </c>
      <c r="I97">
        <f t="shared" si="14"/>
        <v>0</v>
      </c>
      <c r="J97" s="4">
        <f t="shared" si="15"/>
        <v>3.9769296294121147E-5</v>
      </c>
      <c r="K97">
        <f t="shared" si="16"/>
        <v>0</v>
      </c>
      <c r="L97">
        <f>K97*'Exhaust Gas Math'!$C$14</f>
        <v>0</v>
      </c>
      <c r="M97">
        <f>(L97/'Exhaust Gas Math'!$B$14)+('Exhaust Gas Math'!$D$10)</f>
        <v>4.4059320573952224E-4</v>
      </c>
      <c r="N97">
        <f>('Exhaust Gas Math'!$E$10*((-0.000000001)*N96^3+(0.000002)*N96^2-0.0012*N96+1.3446)*$B$15+L97*'Exhaust Gas Math'!$D$14*$B$14)/('Exhaust Gas Math'!$E$10*((-0.000000001)*N96^3+(0.000002)*N96^2-0.0012*N96+1.3446)+L97*'Exhaust Gas Math'!$D$14)</f>
        <v>1100</v>
      </c>
      <c r="O97">
        <f t="shared" si="17"/>
        <v>101325</v>
      </c>
      <c r="P97">
        <f>((-0.0000000008)*N97^3+(0.000003)*N97^2-0.004*N97+2.013)*('Exhaust Gas Math'!$E$10/(L97+'Exhaust Gas Math'!$E$10))+(357.45*N97^-1.004)*(L97/(L97+'Exhaust Gas Math'!$E$10))</f>
        <v>0.17819999999999947</v>
      </c>
      <c r="Q97">
        <f t="shared" si="7"/>
        <v>0</v>
      </c>
      <c r="R97">
        <f t="shared" si="8"/>
        <v>101325</v>
      </c>
      <c r="T97">
        <f t="shared" si="18"/>
        <v>1.1625E-2</v>
      </c>
      <c r="U97">
        <f t="shared" si="19"/>
        <v>101325</v>
      </c>
    </row>
    <row r="98" spans="3:21" x14ac:dyDescent="0.2">
      <c r="C98" s="1"/>
      <c r="D98" s="1"/>
      <c r="E98" s="1">
        <v>1.175E-2</v>
      </c>
      <c r="F98" s="4">
        <f t="shared" si="11"/>
        <v>1.7308501158256356E-2</v>
      </c>
      <c r="G98" s="1">
        <f t="shared" si="12"/>
        <v>17.746798351379368</v>
      </c>
      <c r="H98" s="1">
        <f t="shared" si="13"/>
        <v>0</v>
      </c>
      <c r="I98">
        <f t="shared" si="14"/>
        <v>0</v>
      </c>
      <c r="J98" s="4">
        <f t="shared" si="15"/>
        <v>3.9769296294121147E-5</v>
      </c>
      <c r="K98">
        <f t="shared" si="16"/>
        <v>0</v>
      </c>
      <c r="L98">
        <f>K98*'Exhaust Gas Math'!$C$14</f>
        <v>0</v>
      </c>
      <c r="M98">
        <f>(L98/'Exhaust Gas Math'!$B$14)+('Exhaust Gas Math'!$D$10)</f>
        <v>4.4059320573952224E-4</v>
      </c>
      <c r="N98">
        <f>('Exhaust Gas Math'!$E$10*((-0.000000001)*N97^3+(0.000002)*N97^2-0.0012*N97+1.3446)*$B$15+L98*'Exhaust Gas Math'!$D$14*$B$14)/('Exhaust Gas Math'!$E$10*((-0.000000001)*N97^3+(0.000002)*N97^2-0.0012*N97+1.3446)+L98*'Exhaust Gas Math'!$D$14)</f>
        <v>1100</v>
      </c>
      <c r="O98">
        <f t="shared" si="17"/>
        <v>101325</v>
      </c>
      <c r="P98">
        <f>((-0.0000000008)*N98^3+(0.000003)*N98^2-0.004*N98+2.013)*('Exhaust Gas Math'!$E$10/(L98+'Exhaust Gas Math'!$E$10))+(357.45*N98^-1.004)*(L98/(L98+'Exhaust Gas Math'!$E$10))</f>
        <v>0.17819999999999947</v>
      </c>
      <c r="Q98">
        <f t="shared" si="7"/>
        <v>0</v>
      </c>
      <c r="R98">
        <f t="shared" si="8"/>
        <v>101325</v>
      </c>
      <c r="T98">
        <f t="shared" si="18"/>
        <v>1.175E-2</v>
      </c>
      <c r="U98">
        <f t="shared" si="19"/>
        <v>101325</v>
      </c>
    </row>
    <row r="99" spans="3:21" x14ac:dyDescent="0.2">
      <c r="C99" s="1"/>
      <c r="D99" s="1"/>
      <c r="E99" s="1">
        <v>1.1875E-2</v>
      </c>
      <c r="F99" s="4">
        <f t="shared" si="11"/>
        <v>1.9568935194026658E-2</v>
      </c>
      <c r="G99" s="1">
        <f t="shared" si="12"/>
        <v>18.401552984563995</v>
      </c>
      <c r="H99" s="1">
        <f t="shared" si="13"/>
        <v>0</v>
      </c>
      <c r="I99">
        <f t="shared" si="14"/>
        <v>0</v>
      </c>
      <c r="J99" s="4">
        <f t="shared" si="15"/>
        <v>3.9769296294121147E-5</v>
      </c>
      <c r="K99">
        <f t="shared" si="16"/>
        <v>0</v>
      </c>
      <c r="L99">
        <f>K99*'Exhaust Gas Math'!$C$14</f>
        <v>0</v>
      </c>
      <c r="M99">
        <f>(L99/'Exhaust Gas Math'!$B$14)+('Exhaust Gas Math'!$D$10)</f>
        <v>4.4059320573952224E-4</v>
      </c>
      <c r="N99">
        <f>('Exhaust Gas Math'!$E$10*((-0.000000001)*N98^3+(0.000002)*N98^2-0.0012*N98+1.3446)*$B$15+L99*'Exhaust Gas Math'!$D$14*$B$14)/('Exhaust Gas Math'!$E$10*((-0.000000001)*N98^3+(0.000002)*N98^2-0.0012*N98+1.3446)+L99*'Exhaust Gas Math'!$D$14)</f>
        <v>1100</v>
      </c>
      <c r="O99">
        <f t="shared" si="17"/>
        <v>101325</v>
      </c>
      <c r="P99">
        <f>((-0.0000000008)*N99^3+(0.000003)*N99^2-0.004*N99+2.013)*('Exhaust Gas Math'!$E$10/(L99+'Exhaust Gas Math'!$E$10))+(357.45*N99^-1.004)*(L99/(L99+'Exhaust Gas Math'!$E$10))</f>
        <v>0.17819999999999947</v>
      </c>
      <c r="Q99">
        <f t="shared" si="7"/>
        <v>0</v>
      </c>
      <c r="R99">
        <f t="shared" si="8"/>
        <v>101325</v>
      </c>
      <c r="T99">
        <f t="shared" si="18"/>
        <v>1.1875E-2</v>
      </c>
      <c r="U99">
        <f t="shared" si="19"/>
        <v>101325</v>
      </c>
    </row>
    <row r="100" spans="3:21" x14ac:dyDescent="0.2">
      <c r="C100" s="1"/>
      <c r="D100" s="1"/>
      <c r="E100" s="1">
        <v>1.2E-2</v>
      </c>
      <c r="F100" s="4">
        <f t="shared" si="11"/>
        <v>2.1904161278314183E-2</v>
      </c>
      <c r="G100" s="1">
        <f t="shared" si="12"/>
        <v>18.942855924461469</v>
      </c>
      <c r="H100" s="1">
        <f t="shared" si="13"/>
        <v>0</v>
      </c>
      <c r="I100">
        <f t="shared" si="14"/>
        <v>0</v>
      </c>
      <c r="J100" s="4">
        <f t="shared" si="15"/>
        <v>3.9769296294121147E-5</v>
      </c>
      <c r="K100">
        <f t="shared" si="16"/>
        <v>0</v>
      </c>
      <c r="L100">
        <f>K100*'Exhaust Gas Math'!$C$14</f>
        <v>0</v>
      </c>
      <c r="M100">
        <f>(L100/'Exhaust Gas Math'!$B$14)+('Exhaust Gas Math'!$D$10)</f>
        <v>4.4059320573952224E-4</v>
      </c>
      <c r="N100">
        <f>('Exhaust Gas Math'!$E$10*((-0.000000001)*N99^3+(0.000002)*N99^2-0.0012*N99+1.3446)*$B$15+L100*'Exhaust Gas Math'!$D$14*$B$14)/('Exhaust Gas Math'!$E$10*((-0.000000001)*N99^3+(0.000002)*N99^2-0.0012*N99+1.3446)+L100*'Exhaust Gas Math'!$D$14)</f>
        <v>1100</v>
      </c>
      <c r="O100">
        <f t="shared" si="17"/>
        <v>101325</v>
      </c>
      <c r="P100">
        <f>((-0.0000000008)*N100^3+(0.000003)*N100^2-0.004*N100+2.013)*('Exhaust Gas Math'!$E$10/(L100+'Exhaust Gas Math'!$E$10))+(357.45*N100^-1.004)*(L100/(L100+'Exhaust Gas Math'!$E$10))</f>
        <v>0.17819999999999947</v>
      </c>
      <c r="Q100">
        <f t="shared" si="7"/>
        <v>0</v>
      </c>
      <c r="R100">
        <f t="shared" si="8"/>
        <v>101325</v>
      </c>
      <c r="T100">
        <f t="shared" si="18"/>
        <v>1.2E-2</v>
      </c>
      <c r="U100">
        <f t="shared" si="19"/>
        <v>101325</v>
      </c>
    </row>
    <row r="101" spans="3:21" x14ac:dyDescent="0.2">
      <c r="C101" s="1"/>
      <c r="D101" s="1"/>
      <c r="E101" s="1">
        <v>1.2125E-2</v>
      </c>
      <c r="F101" s="4">
        <f t="shared" si="11"/>
        <v>2.4299781965767802E-2</v>
      </c>
      <c r="G101" s="1">
        <f t="shared" si="12"/>
        <v>19.36736985844583</v>
      </c>
      <c r="H101" s="1">
        <f t="shared" si="13"/>
        <v>0</v>
      </c>
      <c r="I101">
        <f t="shared" si="14"/>
        <v>0</v>
      </c>
      <c r="J101" s="4">
        <f t="shared" si="15"/>
        <v>3.9769296294121147E-5</v>
      </c>
      <c r="K101">
        <f t="shared" si="16"/>
        <v>0</v>
      </c>
      <c r="L101">
        <f>K101*'Exhaust Gas Math'!$C$14</f>
        <v>0</v>
      </c>
      <c r="M101">
        <f>(L101/'Exhaust Gas Math'!$B$14)+('Exhaust Gas Math'!$D$10)</f>
        <v>4.4059320573952224E-4</v>
      </c>
      <c r="N101">
        <f>('Exhaust Gas Math'!$E$10*((-0.000000001)*N100^3+(0.000002)*N100^2-0.0012*N100+1.3446)*$B$15+L101*'Exhaust Gas Math'!$D$14*$B$14)/('Exhaust Gas Math'!$E$10*((-0.000000001)*N100^3+(0.000002)*N100^2-0.0012*N100+1.3446)+L101*'Exhaust Gas Math'!$D$14)</f>
        <v>1100</v>
      </c>
      <c r="O101">
        <f t="shared" si="17"/>
        <v>101325</v>
      </c>
      <c r="P101">
        <f>((-0.0000000008)*N101^3+(0.000003)*N101^2-0.004*N101+2.013)*('Exhaust Gas Math'!$E$10/(L101+'Exhaust Gas Math'!$E$10))+(357.45*N101^-1.004)*(L101/(L101+'Exhaust Gas Math'!$E$10))</f>
        <v>0.17819999999999947</v>
      </c>
      <c r="Q101">
        <f t="shared" si="7"/>
        <v>0</v>
      </c>
      <c r="R101">
        <f t="shared" si="8"/>
        <v>101325</v>
      </c>
      <c r="T101">
        <f t="shared" si="18"/>
        <v>1.2125E-2</v>
      </c>
      <c r="U101">
        <f t="shared" si="19"/>
        <v>101325</v>
      </c>
    </row>
    <row r="102" spans="3:21" x14ac:dyDescent="0.2">
      <c r="C102" s="1"/>
      <c r="D102" s="1"/>
      <c r="E102" s="1">
        <v>1.225E-2</v>
      </c>
      <c r="F102" s="4">
        <f t="shared" si="11"/>
        <v>2.6741027458224698E-2</v>
      </c>
      <c r="G102" s="1">
        <f t="shared" si="12"/>
        <v>19.672477516948863</v>
      </c>
      <c r="H102" s="1">
        <f t="shared" si="13"/>
        <v>0</v>
      </c>
      <c r="I102">
        <f t="shared" si="14"/>
        <v>0</v>
      </c>
      <c r="J102" s="4">
        <f t="shared" si="15"/>
        <v>3.9769296294121147E-5</v>
      </c>
      <c r="K102">
        <f t="shared" si="16"/>
        <v>0</v>
      </c>
      <c r="L102">
        <f>K102*'Exhaust Gas Math'!$C$14</f>
        <v>0</v>
      </c>
      <c r="M102">
        <f>(L102/'Exhaust Gas Math'!$B$14)+('Exhaust Gas Math'!$D$10)</f>
        <v>4.4059320573952224E-4</v>
      </c>
      <c r="N102">
        <f>('Exhaust Gas Math'!$E$10*((-0.000000001)*N101^3+(0.000002)*N101^2-0.0012*N101+1.3446)*$B$15+L102*'Exhaust Gas Math'!$D$14*$B$14)/('Exhaust Gas Math'!$E$10*((-0.000000001)*N101^3+(0.000002)*N101^2-0.0012*N101+1.3446)+L102*'Exhaust Gas Math'!$D$14)</f>
        <v>1100</v>
      </c>
      <c r="O102">
        <f t="shared" si="17"/>
        <v>101325</v>
      </c>
      <c r="P102">
        <f>((-0.0000000008)*N102^3+(0.000003)*N102^2-0.004*N102+2.013)*('Exhaust Gas Math'!$E$10/(L102+'Exhaust Gas Math'!$E$10))+(357.45*N102^-1.004)*(L102/(L102+'Exhaust Gas Math'!$E$10))</f>
        <v>0.17819999999999947</v>
      </c>
      <c r="Q102">
        <f t="shared" si="7"/>
        <v>0</v>
      </c>
      <c r="R102">
        <f t="shared" si="8"/>
        <v>101325</v>
      </c>
      <c r="T102">
        <f t="shared" si="18"/>
        <v>1.225E-2</v>
      </c>
      <c r="U102">
        <f t="shared" si="19"/>
        <v>101325</v>
      </c>
    </row>
    <row r="103" spans="3:21" x14ac:dyDescent="0.2">
      <c r="C103" s="1"/>
      <c r="D103" s="1"/>
      <c r="E103" s="1">
        <v>1.2375000000000001E-2</v>
      </c>
      <c r="F103" s="4">
        <f t="shared" si="11"/>
        <v>2.9212846665427318E-2</v>
      </c>
      <c r="G103" s="1">
        <f t="shared" si="12"/>
        <v>19.856297809797301</v>
      </c>
      <c r="H103" s="1">
        <f t="shared" si="13"/>
        <v>0</v>
      </c>
      <c r="I103">
        <f t="shared" si="14"/>
        <v>0</v>
      </c>
      <c r="J103" s="4">
        <f t="shared" si="15"/>
        <v>3.9769296294121147E-5</v>
      </c>
      <c r="K103">
        <f t="shared" si="16"/>
        <v>0</v>
      </c>
      <c r="L103">
        <f>K103*'Exhaust Gas Math'!$C$14</f>
        <v>0</v>
      </c>
      <c r="M103">
        <f>(L103/'Exhaust Gas Math'!$B$14)+('Exhaust Gas Math'!$D$10)</f>
        <v>4.4059320573952224E-4</v>
      </c>
      <c r="N103">
        <f>('Exhaust Gas Math'!$E$10*((-0.000000001)*N102^3+(0.000002)*N102^2-0.0012*N102+1.3446)*$B$15+L103*'Exhaust Gas Math'!$D$14*$B$14)/('Exhaust Gas Math'!$E$10*((-0.000000001)*N102^3+(0.000002)*N102^2-0.0012*N102+1.3446)+L103*'Exhaust Gas Math'!$D$14)</f>
        <v>1100</v>
      </c>
      <c r="O103">
        <f t="shared" si="17"/>
        <v>101325</v>
      </c>
      <c r="P103">
        <f>((-0.0000000008)*N103^3+(0.000003)*N103^2-0.004*N103+2.013)*('Exhaust Gas Math'!$E$10/(L103+'Exhaust Gas Math'!$E$10))+(357.45*N103^-1.004)*(L103/(L103+'Exhaust Gas Math'!$E$10))</f>
        <v>0.17819999999999947</v>
      </c>
      <c r="Q103">
        <f t="shared" si="7"/>
        <v>0</v>
      </c>
      <c r="R103">
        <f t="shared" si="8"/>
        <v>101325</v>
      </c>
      <c r="T103">
        <f t="shared" si="18"/>
        <v>1.2375000000000001E-2</v>
      </c>
      <c r="U103">
        <f t="shared" si="19"/>
        <v>101325</v>
      </c>
    </row>
    <row r="104" spans="3:21" x14ac:dyDescent="0.2">
      <c r="C104" s="1"/>
      <c r="D104" s="1"/>
      <c r="E104" s="1">
        <v>1.2500000000000001E-2</v>
      </c>
      <c r="F104" s="4">
        <f t="shared" si="11"/>
        <v>3.170000000000002E-2</v>
      </c>
      <c r="G104" s="1">
        <f t="shared" si="12"/>
        <v>19.917697423759289</v>
      </c>
      <c r="H104" s="1">
        <f t="shared" si="13"/>
        <v>0</v>
      </c>
      <c r="I104">
        <f t="shared" si="14"/>
        <v>0</v>
      </c>
      <c r="J104" s="4">
        <f t="shared" si="15"/>
        <v>3.9769296294121147E-5</v>
      </c>
      <c r="K104">
        <f t="shared" si="16"/>
        <v>0</v>
      </c>
      <c r="L104">
        <f>K104*'Exhaust Gas Math'!$C$14</f>
        <v>0</v>
      </c>
      <c r="M104">
        <f>(L104/'Exhaust Gas Math'!$B$14)+('Exhaust Gas Math'!$D$10)</f>
        <v>4.4059320573952224E-4</v>
      </c>
      <c r="N104">
        <f>('Exhaust Gas Math'!$E$10*((-0.000000001)*N103^3+(0.000002)*N103^2-0.0012*N103+1.3446)*$B$15+L104*'Exhaust Gas Math'!$D$14*$B$14)/('Exhaust Gas Math'!$E$10*((-0.000000001)*N103^3+(0.000002)*N103^2-0.0012*N103+1.3446)+L104*'Exhaust Gas Math'!$D$14)</f>
        <v>1100</v>
      </c>
      <c r="O104">
        <f t="shared" si="17"/>
        <v>101325</v>
      </c>
      <c r="P104">
        <f>((-0.0000000008)*N104^3+(0.000003)*N104^2-0.004*N104+2.013)*('Exhaust Gas Math'!$E$10/(L104+'Exhaust Gas Math'!$E$10))+(357.45*N104^-1.004)*(L104/(L104+'Exhaust Gas Math'!$E$10))</f>
        <v>0.17819999999999947</v>
      </c>
      <c r="Q104">
        <f t="shared" si="7"/>
        <v>0</v>
      </c>
      <c r="R104">
        <f t="shared" si="8"/>
        <v>101325</v>
      </c>
      <c r="T104">
        <f t="shared" si="18"/>
        <v>1.2500000000000001E-2</v>
      </c>
      <c r="U104">
        <f t="shared" si="19"/>
        <v>101325</v>
      </c>
    </row>
    <row r="105" spans="3:21" x14ac:dyDescent="0.2">
      <c r="C105" s="1"/>
      <c r="D105" s="1"/>
      <c r="E105" s="1">
        <v>1.2625000000000001E-2</v>
      </c>
      <c r="F105" s="4">
        <f t="shared" si="11"/>
        <v>3.4187153334572687E-2</v>
      </c>
      <c r="G105" s="1">
        <f t="shared" si="12"/>
        <v>19.856297809797301</v>
      </c>
      <c r="H105" s="1">
        <f t="shared" si="13"/>
        <v>0</v>
      </c>
      <c r="I105">
        <f t="shared" si="14"/>
        <v>0</v>
      </c>
      <c r="J105" s="4">
        <f t="shared" si="15"/>
        <v>3.9769296294121147E-5</v>
      </c>
      <c r="K105">
        <f t="shared" si="16"/>
        <v>0</v>
      </c>
      <c r="L105">
        <f>K105*'Exhaust Gas Math'!$C$14</f>
        <v>0</v>
      </c>
      <c r="M105">
        <f>(L105/'Exhaust Gas Math'!$B$14)+('Exhaust Gas Math'!$D$10)</f>
        <v>4.4059320573952224E-4</v>
      </c>
      <c r="N105">
        <f>('Exhaust Gas Math'!$E$10*((-0.000000001)*N104^3+(0.000002)*N104^2-0.0012*N104+1.3446)*$B$15+L105*'Exhaust Gas Math'!$D$14*$B$14)/('Exhaust Gas Math'!$E$10*((-0.000000001)*N104^3+(0.000002)*N104^2-0.0012*N104+1.3446)+L105*'Exhaust Gas Math'!$D$14)</f>
        <v>1100</v>
      </c>
      <c r="O105">
        <f t="shared" si="17"/>
        <v>101325</v>
      </c>
      <c r="P105">
        <f>((-0.0000000008)*N105^3+(0.000003)*N105^2-0.004*N105+2.013)*('Exhaust Gas Math'!$E$10/(L105+'Exhaust Gas Math'!$E$10))+(357.45*N105^-1.004)*(L105/(L105+'Exhaust Gas Math'!$E$10))</f>
        <v>0.17819999999999947</v>
      </c>
      <c r="Q105">
        <f t="shared" si="7"/>
        <v>0</v>
      </c>
      <c r="R105">
        <f t="shared" si="8"/>
        <v>101325</v>
      </c>
      <c r="T105">
        <f t="shared" si="18"/>
        <v>1.2625000000000001E-2</v>
      </c>
      <c r="U105">
        <f t="shared" si="19"/>
        <v>101325</v>
      </c>
    </row>
    <row r="106" spans="3:21" x14ac:dyDescent="0.2">
      <c r="C106" s="1"/>
      <c r="D106" s="1"/>
      <c r="E106" s="1">
        <v>1.2749999999999999E-2</v>
      </c>
      <c r="F106" s="4">
        <f t="shared" si="11"/>
        <v>3.6658972541775282E-2</v>
      </c>
      <c r="G106" s="1">
        <f t="shared" si="12"/>
        <v>19.672477516948867</v>
      </c>
      <c r="H106" s="1">
        <f t="shared" si="13"/>
        <v>0</v>
      </c>
      <c r="I106">
        <f t="shared" si="14"/>
        <v>0</v>
      </c>
      <c r="J106" s="4">
        <f t="shared" si="15"/>
        <v>3.9769296294121147E-5</v>
      </c>
      <c r="K106">
        <f t="shared" si="16"/>
        <v>0</v>
      </c>
      <c r="L106">
        <f>K106*'Exhaust Gas Math'!$C$14</f>
        <v>0</v>
      </c>
      <c r="M106">
        <f>(L106/'Exhaust Gas Math'!$B$14)+('Exhaust Gas Math'!$D$10)</f>
        <v>4.4059320573952224E-4</v>
      </c>
      <c r="N106">
        <f>('Exhaust Gas Math'!$E$10*((-0.000000001)*N105^3+(0.000002)*N105^2-0.0012*N105+1.3446)*$B$15+L106*'Exhaust Gas Math'!$D$14*$B$14)/('Exhaust Gas Math'!$E$10*((-0.000000001)*N105^3+(0.000002)*N105^2-0.0012*N105+1.3446)+L106*'Exhaust Gas Math'!$D$14)</f>
        <v>1100</v>
      </c>
      <c r="O106">
        <f t="shared" si="17"/>
        <v>101325</v>
      </c>
      <c r="P106">
        <f>((-0.0000000008)*N106^3+(0.000003)*N106^2-0.004*N106+2.013)*('Exhaust Gas Math'!$E$10/(L106+'Exhaust Gas Math'!$E$10))+(357.45*N106^-1.004)*(L106/(L106+'Exhaust Gas Math'!$E$10))</f>
        <v>0.17819999999999947</v>
      </c>
      <c r="Q106">
        <f t="shared" si="7"/>
        <v>0</v>
      </c>
      <c r="R106">
        <f t="shared" si="8"/>
        <v>101325</v>
      </c>
      <c r="T106">
        <f t="shared" si="18"/>
        <v>1.2749999999999999E-2</v>
      </c>
      <c r="U106">
        <f t="shared" si="19"/>
        <v>101325</v>
      </c>
    </row>
    <row r="107" spans="3:21" x14ac:dyDescent="0.2">
      <c r="C107" s="1"/>
      <c r="D107" s="1"/>
      <c r="E107" s="1">
        <v>1.2874999999999999E-2</v>
      </c>
      <c r="F107" s="4">
        <f t="shared" si="11"/>
        <v>3.9100218034232179E-2</v>
      </c>
      <c r="G107" s="1">
        <f t="shared" si="12"/>
        <v>19.367369858445834</v>
      </c>
      <c r="H107" s="1">
        <f t="shared" si="13"/>
        <v>0</v>
      </c>
      <c r="I107">
        <f t="shared" si="14"/>
        <v>0</v>
      </c>
      <c r="J107" s="4">
        <f t="shared" si="15"/>
        <v>3.9769296294121147E-5</v>
      </c>
      <c r="K107">
        <f t="shared" si="16"/>
        <v>0</v>
      </c>
      <c r="L107">
        <f>K107*'Exhaust Gas Math'!$C$14</f>
        <v>0</v>
      </c>
      <c r="M107">
        <f>(L107/'Exhaust Gas Math'!$B$14)+('Exhaust Gas Math'!$D$10)</f>
        <v>4.4059320573952224E-4</v>
      </c>
      <c r="N107">
        <f>('Exhaust Gas Math'!$E$10*((-0.000000001)*N106^3+(0.000002)*N106^2-0.0012*N106+1.3446)*$B$15+L107*'Exhaust Gas Math'!$D$14*$B$14)/('Exhaust Gas Math'!$E$10*((-0.000000001)*N106^3+(0.000002)*N106^2-0.0012*N106+1.3446)+L107*'Exhaust Gas Math'!$D$14)</f>
        <v>1100</v>
      </c>
      <c r="O107">
        <f t="shared" si="17"/>
        <v>101325</v>
      </c>
      <c r="P107">
        <f>((-0.0000000008)*N107^3+(0.000003)*N107^2-0.004*N107+2.013)*('Exhaust Gas Math'!$E$10/(L107+'Exhaust Gas Math'!$E$10))+(357.45*N107^-1.004)*(L107/(L107+'Exhaust Gas Math'!$E$10))</f>
        <v>0.17819999999999947</v>
      </c>
      <c r="Q107">
        <f t="shared" si="7"/>
        <v>0</v>
      </c>
      <c r="R107">
        <f t="shared" si="8"/>
        <v>101325</v>
      </c>
      <c r="T107">
        <f t="shared" si="18"/>
        <v>1.2874999999999999E-2</v>
      </c>
      <c r="U107">
        <f t="shared" si="19"/>
        <v>101325</v>
      </c>
    </row>
    <row r="108" spans="3:21" x14ac:dyDescent="0.2">
      <c r="C108" s="1"/>
      <c r="D108" s="1"/>
      <c r="E108" s="1">
        <v>1.2999999999999999E-2</v>
      </c>
      <c r="F108" s="4">
        <f t="shared" si="11"/>
        <v>4.1495838721685822E-2</v>
      </c>
      <c r="G108" s="1">
        <f t="shared" si="12"/>
        <v>18.942855924461465</v>
      </c>
      <c r="H108" s="1">
        <f t="shared" si="13"/>
        <v>0</v>
      </c>
      <c r="I108">
        <f t="shared" si="14"/>
        <v>0</v>
      </c>
      <c r="J108" s="4">
        <f t="shared" si="15"/>
        <v>3.9769296294121147E-5</v>
      </c>
      <c r="K108">
        <f t="shared" si="16"/>
        <v>0</v>
      </c>
      <c r="L108">
        <f>K108*'Exhaust Gas Math'!$C$14</f>
        <v>0</v>
      </c>
      <c r="M108">
        <f>(L108/'Exhaust Gas Math'!$B$14)+('Exhaust Gas Math'!$D$10)</f>
        <v>4.4059320573952224E-4</v>
      </c>
      <c r="N108">
        <f>('Exhaust Gas Math'!$E$10*((-0.000000001)*N107^3+(0.000002)*N107^2-0.0012*N107+1.3446)*$B$15+L108*'Exhaust Gas Math'!$D$14*$B$14)/('Exhaust Gas Math'!$E$10*((-0.000000001)*N107^3+(0.000002)*N107^2-0.0012*N107+1.3446)+L108*'Exhaust Gas Math'!$D$14)</f>
        <v>1100</v>
      </c>
      <c r="O108">
        <f t="shared" si="17"/>
        <v>101325</v>
      </c>
      <c r="P108">
        <f>((-0.0000000008)*N108^3+(0.000003)*N108^2-0.004*N108+2.013)*('Exhaust Gas Math'!$E$10/(L108+'Exhaust Gas Math'!$E$10))+(357.45*N108^-1.004)*(L108/(L108+'Exhaust Gas Math'!$E$10))</f>
        <v>0.17819999999999947</v>
      </c>
      <c r="Q108">
        <f t="shared" si="7"/>
        <v>0</v>
      </c>
      <c r="R108">
        <f t="shared" si="8"/>
        <v>101325</v>
      </c>
      <c r="T108">
        <f t="shared" si="18"/>
        <v>1.2999999999999999E-2</v>
      </c>
      <c r="U108">
        <f t="shared" si="19"/>
        <v>101325</v>
      </c>
    </row>
    <row r="109" spans="3:21" x14ac:dyDescent="0.2">
      <c r="C109" s="1"/>
      <c r="D109" s="1"/>
      <c r="E109" s="1">
        <v>1.3125E-2</v>
      </c>
      <c r="F109" s="4">
        <f t="shared" si="11"/>
        <v>4.3831064805973347E-2</v>
      </c>
      <c r="G109" s="1">
        <f t="shared" si="12"/>
        <v>18.401552984563992</v>
      </c>
      <c r="H109" s="1">
        <f t="shared" si="13"/>
        <v>0</v>
      </c>
      <c r="I109">
        <f t="shared" si="14"/>
        <v>0</v>
      </c>
      <c r="J109" s="4">
        <f t="shared" si="15"/>
        <v>3.9769296294121147E-5</v>
      </c>
      <c r="K109">
        <f t="shared" si="16"/>
        <v>0</v>
      </c>
      <c r="L109">
        <f>K109*'Exhaust Gas Math'!$C$14</f>
        <v>0</v>
      </c>
      <c r="M109">
        <f>(L109/'Exhaust Gas Math'!$B$14)+('Exhaust Gas Math'!$D$10)</f>
        <v>4.4059320573952224E-4</v>
      </c>
      <c r="N109">
        <f>('Exhaust Gas Math'!$E$10*((-0.000000001)*N108^3+(0.000002)*N108^2-0.0012*N108+1.3446)*$B$15+L109*'Exhaust Gas Math'!$D$14*$B$14)/('Exhaust Gas Math'!$E$10*((-0.000000001)*N108^3+(0.000002)*N108^2-0.0012*N108+1.3446)+L109*'Exhaust Gas Math'!$D$14)</f>
        <v>1100</v>
      </c>
      <c r="O109">
        <f t="shared" si="17"/>
        <v>101325</v>
      </c>
      <c r="P109">
        <f>((-0.0000000008)*N109^3+(0.000003)*N109^2-0.004*N109+2.013)*('Exhaust Gas Math'!$E$10/(L109+'Exhaust Gas Math'!$E$10))+(357.45*N109^-1.004)*(L109/(L109+'Exhaust Gas Math'!$E$10))</f>
        <v>0.17819999999999947</v>
      </c>
      <c r="Q109">
        <f t="shared" si="7"/>
        <v>0</v>
      </c>
      <c r="R109">
        <f t="shared" si="8"/>
        <v>101325</v>
      </c>
      <c r="T109">
        <f t="shared" si="18"/>
        <v>1.3125E-2</v>
      </c>
      <c r="U109">
        <f t="shared" si="19"/>
        <v>101325</v>
      </c>
    </row>
    <row r="110" spans="3:21" x14ac:dyDescent="0.2">
      <c r="C110" s="1"/>
      <c r="D110" s="1"/>
      <c r="E110" s="1">
        <v>1.325E-2</v>
      </c>
      <c r="F110" s="4">
        <f t="shared" si="11"/>
        <v>4.6091498841743649E-2</v>
      </c>
      <c r="G110" s="1">
        <f t="shared" si="12"/>
        <v>17.746798351379368</v>
      </c>
      <c r="H110" s="1">
        <f t="shared" si="13"/>
        <v>0</v>
      </c>
      <c r="I110">
        <f t="shared" si="14"/>
        <v>0</v>
      </c>
      <c r="J110" s="4">
        <f t="shared" si="15"/>
        <v>3.9769296294121147E-5</v>
      </c>
      <c r="K110">
        <f t="shared" si="16"/>
        <v>0</v>
      </c>
      <c r="L110">
        <f>K110*'Exhaust Gas Math'!$C$14</f>
        <v>0</v>
      </c>
      <c r="M110">
        <f>(L110/'Exhaust Gas Math'!$B$14)+('Exhaust Gas Math'!$D$10)</f>
        <v>4.4059320573952224E-4</v>
      </c>
      <c r="N110">
        <f>('Exhaust Gas Math'!$E$10*((-0.000000001)*N109^3+(0.000002)*N109^2-0.0012*N109+1.3446)*$B$15+L110*'Exhaust Gas Math'!$D$14*$B$14)/('Exhaust Gas Math'!$E$10*((-0.000000001)*N109^3+(0.000002)*N109^2-0.0012*N109+1.3446)+L110*'Exhaust Gas Math'!$D$14)</f>
        <v>1100</v>
      </c>
      <c r="O110">
        <f t="shared" si="17"/>
        <v>101325</v>
      </c>
      <c r="P110">
        <f>((-0.0000000008)*N110^3+(0.000003)*N110^2-0.004*N110+2.013)*('Exhaust Gas Math'!$E$10/(L110+'Exhaust Gas Math'!$E$10))+(357.45*N110^-1.004)*(L110/(L110+'Exhaust Gas Math'!$E$10))</f>
        <v>0.17819999999999947</v>
      </c>
      <c r="Q110">
        <f t="shared" si="7"/>
        <v>0</v>
      </c>
      <c r="R110">
        <f t="shared" si="8"/>
        <v>101325</v>
      </c>
      <c r="T110">
        <f t="shared" si="18"/>
        <v>1.325E-2</v>
      </c>
      <c r="U110">
        <f t="shared" si="19"/>
        <v>101325</v>
      </c>
    </row>
    <row r="111" spans="3:21" x14ac:dyDescent="0.2">
      <c r="C111" s="1"/>
      <c r="D111" s="1"/>
      <c r="E111" s="1">
        <v>1.3375E-2</v>
      </c>
      <c r="F111" s="4">
        <f t="shared" si="11"/>
        <v>4.8263204501495557E-2</v>
      </c>
      <c r="G111" s="1">
        <f t="shared" si="12"/>
        <v>16.982628804949208</v>
      </c>
      <c r="H111" s="1">
        <f t="shared" si="13"/>
        <v>0</v>
      </c>
      <c r="I111">
        <f t="shared" si="14"/>
        <v>0</v>
      </c>
      <c r="J111" s="4">
        <f t="shared" si="15"/>
        <v>3.9769296294121147E-5</v>
      </c>
      <c r="K111">
        <f t="shared" si="16"/>
        <v>0</v>
      </c>
      <c r="L111">
        <f>K111*'Exhaust Gas Math'!$C$14</f>
        <v>0</v>
      </c>
      <c r="M111">
        <f>(L111/'Exhaust Gas Math'!$B$14)+('Exhaust Gas Math'!$D$10)</f>
        <v>4.4059320573952224E-4</v>
      </c>
      <c r="N111">
        <f>('Exhaust Gas Math'!$E$10*((-0.000000001)*N110^3+(0.000002)*N110^2-0.0012*N110+1.3446)*$B$15+L111*'Exhaust Gas Math'!$D$14*$B$14)/('Exhaust Gas Math'!$E$10*((-0.000000001)*N110^3+(0.000002)*N110^2-0.0012*N110+1.3446)+L111*'Exhaust Gas Math'!$D$14)</f>
        <v>1100</v>
      </c>
      <c r="O111">
        <f t="shared" si="17"/>
        <v>101325</v>
      </c>
      <c r="P111">
        <f>((-0.0000000008)*N111^3+(0.000003)*N111^2-0.004*N111+2.013)*('Exhaust Gas Math'!$E$10/(L111+'Exhaust Gas Math'!$E$10))+(357.45*N111^-1.004)*(L111/(L111+'Exhaust Gas Math'!$E$10))</f>
        <v>0.17819999999999947</v>
      </c>
      <c r="Q111">
        <f t="shared" si="7"/>
        <v>0</v>
      </c>
      <c r="R111">
        <f t="shared" si="8"/>
        <v>101325</v>
      </c>
      <c r="T111">
        <f t="shared" si="18"/>
        <v>1.3375E-2</v>
      </c>
      <c r="U111">
        <f t="shared" si="19"/>
        <v>101325</v>
      </c>
    </row>
    <row r="112" spans="3:21" x14ac:dyDescent="0.2">
      <c r="C112" s="1"/>
      <c r="D112" s="1"/>
      <c r="E112" s="1">
        <v>1.35E-2</v>
      </c>
      <c r="F112" s="4">
        <f t="shared" si="11"/>
        <v>5.0332792497671391E-2</v>
      </c>
      <c r="G112" s="1">
        <f t="shared" si="12"/>
        <v>16.113755704639377</v>
      </c>
      <c r="H112" s="1">
        <f t="shared" si="13"/>
        <v>0</v>
      </c>
      <c r="I112">
        <f t="shared" si="14"/>
        <v>0</v>
      </c>
      <c r="J112" s="4">
        <f t="shared" si="15"/>
        <v>3.9769296294121147E-5</v>
      </c>
      <c r="K112">
        <f t="shared" si="16"/>
        <v>0</v>
      </c>
      <c r="L112">
        <f>K112*'Exhaust Gas Math'!$C$14</f>
        <v>0</v>
      </c>
      <c r="M112">
        <f>(L112/'Exhaust Gas Math'!$B$14)+('Exhaust Gas Math'!$D$10)</f>
        <v>4.4059320573952224E-4</v>
      </c>
      <c r="N112">
        <f>('Exhaust Gas Math'!$E$10*((-0.000000001)*N111^3+(0.000002)*N111^2-0.0012*N111+1.3446)*$B$15+L112*'Exhaust Gas Math'!$D$14*$B$14)/('Exhaust Gas Math'!$E$10*((-0.000000001)*N111^3+(0.000002)*N111^2-0.0012*N111+1.3446)+L112*'Exhaust Gas Math'!$D$14)</f>
        <v>1100</v>
      </c>
      <c r="O112">
        <f t="shared" si="17"/>
        <v>101325</v>
      </c>
      <c r="P112">
        <f>((-0.0000000008)*N112^3+(0.000003)*N112^2-0.004*N112+2.013)*('Exhaust Gas Math'!$E$10/(L112+'Exhaust Gas Math'!$E$10))+(357.45*N112^-1.004)*(L112/(L112+'Exhaust Gas Math'!$E$10))</f>
        <v>0.17819999999999947</v>
      </c>
      <c r="Q112">
        <f t="shared" si="7"/>
        <v>0</v>
      </c>
      <c r="R112">
        <f t="shared" si="8"/>
        <v>101325</v>
      </c>
      <c r="T112">
        <f t="shared" si="18"/>
        <v>1.35E-2</v>
      </c>
      <c r="U112">
        <f t="shared" si="19"/>
        <v>101325</v>
      </c>
    </row>
    <row r="113" spans="3:21" x14ac:dyDescent="0.2">
      <c r="C113" s="1"/>
      <c r="D113" s="1"/>
      <c r="E113" s="1">
        <v>1.3625E-2</v>
      </c>
      <c r="F113" s="4">
        <f t="shared" si="11"/>
        <v>5.2287503132066829E-2</v>
      </c>
      <c r="G113" s="1">
        <f t="shared" si="12"/>
        <v>15.145535942042928</v>
      </c>
      <c r="H113" s="1">
        <f t="shared" si="13"/>
        <v>0</v>
      </c>
      <c r="I113">
        <f t="shared" si="14"/>
        <v>0</v>
      </c>
      <c r="J113" s="4">
        <f t="shared" si="15"/>
        <v>3.9769296294121147E-5</v>
      </c>
      <c r="K113">
        <f t="shared" si="16"/>
        <v>0</v>
      </c>
      <c r="L113">
        <f>K113*'Exhaust Gas Math'!$C$14</f>
        <v>0</v>
      </c>
      <c r="M113">
        <f>(L113/'Exhaust Gas Math'!$B$14)+('Exhaust Gas Math'!$D$10)</f>
        <v>4.4059320573952224E-4</v>
      </c>
      <c r="N113">
        <f>('Exhaust Gas Math'!$E$10*((-0.000000001)*N112^3+(0.000002)*N112^2-0.0012*N112+1.3446)*$B$15+L113*'Exhaust Gas Math'!$D$14*$B$14)/('Exhaust Gas Math'!$E$10*((-0.000000001)*N112^3+(0.000002)*N112^2-0.0012*N112+1.3446)+L113*'Exhaust Gas Math'!$D$14)</f>
        <v>1100</v>
      </c>
      <c r="O113">
        <f t="shared" si="17"/>
        <v>101325</v>
      </c>
      <c r="P113">
        <f>((-0.0000000008)*N113^3+(0.000003)*N113^2-0.004*N113+2.013)*('Exhaust Gas Math'!$E$10/(L113+'Exhaust Gas Math'!$E$10))+(357.45*N113^-1.004)*(L113/(L113+'Exhaust Gas Math'!$E$10))</f>
        <v>0.17819999999999947</v>
      </c>
      <c r="Q113">
        <f t="shared" si="7"/>
        <v>0</v>
      </c>
      <c r="R113">
        <f t="shared" si="8"/>
        <v>101325</v>
      </c>
      <c r="T113">
        <f t="shared" si="18"/>
        <v>1.3625E-2</v>
      </c>
      <c r="U113">
        <f t="shared" si="19"/>
        <v>101325</v>
      </c>
    </row>
    <row r="114" spans="3:21" x14ac:dyDescent="0.2">
      <c r="C114" s="1"/>
      <c r="D114" s="1"/>
      <c r="E114" s="1">
        <v>1.375E-2</v>
      </c>
      <c r="F114" s="4">
        <f t="shared" si="11"/>
        <v>5.4115284963613564E-2</v>
      </c>
      <c r="G114" s="1">
        <f t="shared" si="12"/>
        <v>14.083938913962013</v>
      </c>
      <c r="H114" s="1">
        <f t="shared" si="13"/>
        <v>0</v>
      </c>
      <c r="I114">
        <f t="shared" si="14"/>
        <v>0</v>
      </c>
      <c r="J114" s="4">
        <f t="shared" si="15"/>
        <v>3.9769296294121147E-5</v>
      </c>
      <c r="K114">
        <f t="shared" si="16"/>
        <v>0</v>
      </c>
      <c r="L114">
        <f>K114*'Exhaust Gas Math'!$C$14</f>
        <v>0</v>
      </c>
      <c r="M114">
        <f>(L114/'Exhaust Gas Math'!$B$14)+('Exhaust Gas Math'!$D$10)</f>
        <v>4.4059320573952224E-4</v>
      </c>
      <c r="N114">
        <f>('Exhaust Gas Math'!$E$10*((-0.000000001)*N113^3+(0.000002)*N113^2-0.0012*N113+1.3446)*$B$15+L114*'Exhaust Gas Math'!$D$14*$B$14)/('Exhaust Gas Math'!$E$10*((-0.000000001)*N113^3+(0.000002)*N113^2-0.0012*N113+1.3446)+L114*'Exhaust Gas Math'!$D$14)</f>
        <v>1100</v>
      </c>
      <c r="O114">
        <f t="shared" si="17"/>
        <v>101325</v>
      </c>
      <c r="P114">
        <f>((-0.0000000008)*N114^3+(0.000003)*N114^2-0.004*N114+2.013)*('Exhaust Gas Math'!$E$10/(L114+'Exhaust Gas Math'!$E$10))+(357.45*N114^-1.004)*(L114/(L114+'Exhaust Gas Math'!$E$10))</f>
        <v>0.17819999999999947</v>
      </c>
      <c r="Q114">
        <f t="shared" si="7"/>
        <v>0</v>
      </c>
      <c r="R114">
        <f t="shared" si="8"/>
        <v>101325</v>
      </c>
      <c r="T114">
        <f t="shared" si="18"/>
        <v>1.375E-2</v>
      </c>
      <c r="U114">
        <f t="shared" si="19"/>
        <v>101325</v>
      </c>
    </row>
    <row r="115" spans="3:21" x14ac:dyDescent="0.2">
      <c r="C115" s="1"/>
      <c r="D115" s="1"/>
      <c r="E115" s="1">
        <v>1.3875E-2</v>
      </c>
      <c r="F115" s="4">
        <f t="shared" si="11"/>
        <v>5.5804869109520996E-2</v>
      </c>
      <c r="G115" s="1">
        <f t="shared" si="12"/>
        <v>12.935509719091582</v>
      </c>
      <c r="H115" s="1">
        <f t="shared" si="13"/>
        <v>0</v>
      </c>
      <c r="I115">
        <f t="shared" si="14"/>
        <v>0</v>
      </c>
      <c r="J115" s="4">
        <f t="shared" si="15"/>
        <v>3.9769296294121147E-5</v>
      </c>
      <c r="K115">
        <f t="shared" si="16"/>
        <v>0</v>
      </c>
      <c r="L115">
        <f>K115*'Exhaust Gas Math'!$C$14</f>
        <v>0</v>
      </c>
      <c r="M115">
        <f>(L115/'Exhaust Gas Math'!$B$14)+('Exhaust Gas Math'!$D$10)</f>
        <v>4.4059320573952224E-4</v>
      </c>
      <c r="N115">
        <f>('Exhaust Gas Math'!$E$10*((-0.000000001)*N114^3+(0.000002)*N114^2-0.0012*N114+1.3446)*$B$15+L115*'Exhaust Gas Math'!$D$14*$B$14)/('Exhaust Gas Math'!$E$10*((-0.000000001)*N114^3+(0.000002)*N114^2-0.0012*N114+1.3446)+L115*'Exhaust Gas Math'!$D$14)</f>
        <v>1100</v>
      </c>
      <c r="O115">
        <f t="shared" si="17"/>
        <v>101325</v>
      </c>
      <c r="P115">
        <f>((-0.0000000008)*N115^3+(0.000003)*N115^2-0.004*N115+2.013)*('Exhaust Gas Math'!$E$10/(L115+'Exhaust Gas Math'!$E$10))+(357.45*N115^-1.004)*(L115/(L115+'Exhaust Gas Math'!$E$10))</f>
        <v>0.17819999999999947</v>
      </c>
      <c r="Q115">
        <f t="shared" si="7"/>
        <v>0</v>
      </c>
      <c r="R115">
        <f t="shared" si="8"/>
        <v>101325</v>
      </c>
      <c r="T115">
        <f t="shared" si="18"/>
        <v>1.3875E-2</v>
      </c>
      <c r="U115">
        <f t="shared" si="19"/>
        <v>101325</v>
      </c>
    </row>
    <row r="116" spans="3:21" x14ac:dyDescent="0.2">
      <c r="C116" s="1"/>
      <c r="D116" s="1"/>
      <c r="E116" s="1">
        <v>1.4E-2</v>
      </c>
      <c r="F116" s="4">
        <f t="shared" si="11"/>
        <v>5.7345838721685825E-2</v>
      </c>
      <c r="G116" s="1">
        <f t="shared" si="12"/>
        <v>11.707328805309501</v>
      </c>
      <c r="H116" s="1">
        <f t="shared" si="13"/>
        <v>0</v>
      </c>
      <c r="I116">
        <f t="shared" si="14"/>
        <v>0</v>
      </c>
      <c r="J116" s="4">
        <f t="shared" si="15"/>
        <v>3.9769296294121147E-5</v>
      </c>
      <c r="K116">
        <f t="shared" si="16"/>
        <v>0</v>
      </c>
      <c r="L116">
        <f>K116*'Exhaust Gas Math'!$C$14</f>
        <v>0</v>
      </c>
      <c r="M116">
        <f>(L116/'Exhaust Gas Math'!$B$14)+('Exhaust Gas Math'!$D$10)</f>
        <v>4.4059320573952224E-4</v>
      </c>
      <c r="N116">
        <f>('Exhaust Gas Math'!$E$10*((-0.000000001)*N115^3+(0.000002)*N115^2-0.0012*N115+1.3446)*$B$15+L116*'Exhaust Gas Math'!$D$14*$B$14)/('Exhaust Gas Math'!$E$10*((-0.000000001)*N115^3+(0.000002)*N115^2-0.0012*N115+1.3446)+L116*'Exhaust Gas Math'!$D$14)</f>
        <v>1100</v>
      </c>
      <c r="O116">
        <f t="shared" si="17"/>
        <v>101325</v>
      </c>
      <c r="P116">
        <f>((-0.0000000008)*N116^3+(0.000003)*N116^2-0.004*N116+2.013)*('Exhaust Gas Math'!$E$10/(L116+'Exhaust Gas Math'!$E$10))+(357.45*N116^-1.004)*(L116/(L116+'Exhaust Gas Math'!$E$10))</f>
        <v>0.17819999999999947</v>
      </c>
      <c r="Q116">
        <f t="shared" si="7"/>
        <v>0</v>
      </c>
      <c r="R116">
        <f t="shared" si="8"/>
        <v>101325</v>
      </c>
      <c r="T116">
        <f t="shared" si="18"/>
        <v>1.4E-2</v>
      </c>
      <c r="U116">
        <f t="shared" si="19"/>
        <v>101325</v>
      </c>
    </row>
    <row r="117" spans="3:21" x14ac:dyDescent="0.2">
      <c r="C117" s="1"/>
      <c r="D117" s="1"/>
      <c r="E117" s="1">
        <v>1.4125E-2</v>
      </c>
      <c r="F117" s="4">
        <f t="shared" si="11"/>
        <v>5.8728693210024725E-2</v>
      </c>
      <c r="G117" s="1">
        <f t="shared" si="12"/>
        <v>10.40696831636078</v>
      </c>
      <c r="H117" s="1">
        <f t="shared" si="13"/>
        <v>0</v>
      </c>
      <c r="I117">
        <f t="shared" si="14"/>
        <v>0</v>
      </c>
      <c r="J117" s="4">
        <f t="shared" si="15"/>
        <v>3.9769296294121147E-5</v>
      </c>
      <c r="K117">
        <f t="shared" si="16"/>
        <v>0</v>
      </c>
      <c r="L117">
        <f>K117*'Exhaust Gas Math'!$C$14</f>
        <v>0</v>
      </c>
      <c r="M117">
        <f>(L117/'Exhaust Gas Math'!$B$14)+('Exhaust Gas Math'!$D$10)</f>
        <v>4.4059320573952224E-4</v>
      </c>
      <c r="N117">
        <f>('Exhaust Gas Math'!$E$10*((-0.000000001)*N116^3+(0.000002)*N116^2-0.0012*N116+1.3446)*$B$15+L117*'Exhaust Gas Math'!$D$14*$B$14)/('Exhaust Gas Math'!$E$10*((-0.000000001)*N116^3+(0.000002)*N116^2-0.0012*N116+1.3446)+L117*'Exhaust Gas Math'!$D$14)</f>
        <v>1100</v>
      </c>
      <c r="O117">
        <f t="shared" si="17"/>
        <v>101325</v>
      </c>
      <c r="P117">
        <f>((-0.0000000008)*N117^3+(0.000003)*N117^2-0.004*N117+2.013)*('Exhaust Gas Math'!$E$10/(L117+'Exhaust Gas Math'!$E$10))+(357.45*N117^-1.004)*(L117/(L117+'Exhaust Gas Math'!$E$10))</f>
        <v>0.17819999999999947</v>
      </c>
      <c r="Q117">
        <f t="shared" si="7"/>
        <v>0</v>
      </c>
      <c r="R117">
        <f t="shared" si="8"/>
        <v>101325</v>
      </c>
      <c r="T117">
        <f t="shared" si="18"/>
        <v>1.4125E-2</v>
      </c>
      <c r="U117">
        <f t="shared" si="19"/>
        <v>101325</v>
      </c>
    </row>
    <row r="118" spans="3:21" x14ac:dyDescent="0.2">
      <c r="C118" s="1"/>
      <c r="D118" s="1"/>
      <c r="E118" s="1">
        <v>1.4250000000000001E-2</v>
      </c>
      <c r="F118" s="4">
        <f t="shared" si="11"/>
        <v>5.9944906816771268E-2</v>
      </c>
      <c r="G118" s="1">
        <f t="shared" si="12"/>
        <v>9.0424454070735543</v>
      </c>
      <c r="H118" s="1">
        <f t="shared" si="13"/>
        <v>0</v>
      </c>
      <c r="I118">
        <f t="shared" si="14"/>
        <v>0</v>
      </c>
      <c r="J118" s="4">
        <f t="shared" si="15"/>
        <v>3.9769296294121147E-5</v>
      </c>
      <c r="K118">
        <f t="shared" si="16"/>
        <v>0</v>
      </c>
      <c r="L118">
        <f>K118*'Exhaust Gas Math'!$C$14</f>
        <v>0</v>
      </c>
      <c r="M118">
        <f>(L118/'Exhaust Gas Math'!$B$14)+('Exhaust Gas Math'!$D$10)</f>
        <v>4.4059320573952224E-4</v>
      </c>
      <c r="N118">
        <f>('Exhaust Gas Math'!$E$10*((-0.000000001)*N117^3+(0.000002)*N117^2-0.0012*N117+1.3446)*$B$15+L118*'Exhaust Gas Math'!$D$14*$B$14)/('Exhaust Gas Math'!$E$10*((-0.000000001)*N117^3+(0.000002)*N117^2-0.0012*N117+1.3446)+L118*'Exhaust Gas Math'!$D$14)</f>
        <v>1100</v>
      </c>
      <c r="O118">
        <f t="shared" si="17"/>
        <v>101325</v>
      </c>
      <c r="P118">
        <f>((-0.0000000008)*N118^3+(0.000003)*N118^2-0.004*N118+2.013)*('Exhaust Gas Math'!$E$10/(L118+'Exhaust Gas Math'!$E$10))+(357.45*N118^-1.004)*(L118/(L118+'Exhaust Gas Math'!$E$10))</f>
        <v>0.17819999999999947</v>
      </c>
      <c r="Q118">
        <f t="shared" si="7"/>
        <v>0</v>
      </c>
      <c r="R118">
        <f t="shared" si="8"/>
        <v>101325</v>
      </c>
      <c r="T118">
        <f t="shared" si="18"/>
        <v>1.4250000000000001E-2</v>
      </c>
      <c r="U118">
        <f t="shared" si="19"/>
        <v>101325</v>
      </c>
    </row>
    <row r="119" spans="3:21" x14ac:dyDescent="0.2">
      <c r="C119" s="1"/>
      <c r="D119" s="1"/>
      <c r="E119" s="1">
        <v>1.4375000000000001E-2</v>
      </c>
      <c r="F119" s="4">
        <f t="shared" si="11"/>
        <v>6.0986981180607802E-2</v>
      </c>
      <c r="G119" s="1">
        <f t="shared" si="12"/>
        <v>7.6221728149334931</v>
      </c>
      <c r="H119" s="1">
        <f t="shared" si="13"/>
        <v>0</v>
      </c>
      <c r="I119">
        <f t="shared" si="14"/>
        <v>0</v>
      </c>
      <c r="J119" s="4">
        <f t="shared" si="15"/>
        <v>3.9769296294121147E-5</v>
      </c>
      <c r="K119">
        <f t="shared" si="16"/>
        <v>0</v>
      </c>
      <c r="L119">
        <f>K119*'Exhaust Gas Math'!$C$14</f>
        <v>0</v>
      </c>
      <c r="M119">
        <f>(L119/'Exhaust Gas Math'!$B$14)+('Exhaust Gas Math'!$D$10)</f>
        <v>4.4059320573952224E-4</v>
      </c>
      <c r="N119">
        <f>('Exhaust Gas Math'!$E$10*((-0.000000001)*N118^3+(0.000002)*N118^2-0.0012*N118+1.3446)*$B$15+L119*'Exhaust Gas Math'!$D$14*$B$14)/('Exhaust Gas Math'!$E$10*((-0.000000001)*N118^3+(0.000002)*N118^2-0.0012*N118+1.3446)+L119*'Exhaust Gas Math'!$D$14)</f>
        <v>1100</v>
      </c>
      <c r="O119">
        <f t="shared" si="17"/>
        <v>101325</v>
      </c>
      <c r="P119">
        <f>((-0.0000000008)*N119^3+(0.000003)*N119^2-0.004*N119+2.013)*('Exhaust Gas Math'!$E$10/(L119+'Exhaust Gas Math'!$E$10))+(357.45*N119^-1.004)*(L119/(L119+'Exhaust Gas Math'!$E$10))</f>
        <v>0.17819999999999947</v>
      </c>
      <c r="Q119">
        <f t="shared" si="7"/>
        <v>0</v>
      </c>
      <c r="R119">
        <f t="shared" si="8"/>
        <v>101325</v>
      </c>
      <c r="T119">
        <f t="shared" si="18"/>
        <v>1.4375000000000001E-2</v>
      </c>
      <c r="U119">
        <f t="shared" si="19"/>
        <v>101325</v>
      </c>
    </row>
    <row r="120" spans="3:21" x14ac:dyDescent="0.2">
      <c r="C120" s="1"/>
      <c r="D120" s="1"/>
      <c r="E120" s="1">
        <v>1.4500000000000001E-2</v>
      </c>
      <c r="F120" s="4">
        <f t="shared" si="11"/>
        <v>6.1848491566556363E-2</v>
      </c>
      <c r="G120" s="1">
        <f t="shared" si="12"/>
        <v>6.1549069927597362</v>
      </c>
      <c r="H120" s="1">
        <f t="shared" si="13"/>
        <v>0</v>
      </c>
      <c r="I120">
        <f t="shared" si="14"/>
        <v>0</v>
      </c>
      <c r="J120" s="4">
        <f t="shared" si="15"/>
        <v>3.9769296294121147E-5</v>
      </c>
      <c r="K120">
        <f t="shared" si="16"/>
        <v>0</v>
      </c>
      <c r="L120">
        <f>K120*'Exhaust Gas Math'!$C$14</f>
        <v>0</v>
      </c>
      <c r="M120">
        <f>(L120/'Exhaust Gas Math'!$B$14)+('Exhaust Gas Math'!$D$10)</f>
        <v>4.4059320573952224E-4</v>
      </c>
      <c r="N120">
        <f>('Exhaust Gas Math'!$E$10*((-0.000000001)*N119^3+(0.000002)*N119^2-0.0012*N119+1.3446)*$B$15+L120*'Exhaust Gas Math'!$D$14*$B$14)/('Exhaust Gas Math'!$E$10*((-0.000000001)*N119^3+(0.000002)*N119^2-0.0012*N119+1.3446)+L120*'Exhaust Gas Math'!$D$14)</f>
        <v>1100</v>
      </c>
      <c r="O120">
        <f t="shared" si="17"/>
        <v>101325</v>
      </c>
      <c r="P120">
        <f>((-0.0000000008)*N120^3+(0.000003)*N120^2-0.004*N120+2.013)*('Exhaust Gas Math'!$E$10/(L120+'Exhaust Gas Math'!$E$10))+(357.45*N120^-1.004)*(L120/(L120+'Exhaust Gas Math'!$E$10))</f>
        <v>0.17819999999999947</v>
      </c>
      <c r="Q120">
        <f t="shared" si="7"/>
        <v>0</v>
      </c>
      <c r="R120">
        <f t="shared" si="8"/>
        <v>101325</v>
      </c>
      <c r="T120">
        <f t="shared" si="18"/>
        <v>1.4500000000000001E-2</v>
      </c>
      <c r="U120">
        <f t="shared" si="19"/>
        <v>101325</v>
      </c>
    </row>
    <row r="121" spans="3:21" x14ac:dyDescent="0.2">
      <c r="C121" s="1"/>
      <c r="D121" s="1"/>
      <c r="E121" s="1">
        <v>1.4625000000000001E-2</v>
      </c>
      <c r="F121" s="4">
        <f t="shared" si="11"/>
        <v>6.2524126476606351E-2</v>
      </c>
      <c r="G121" s="1">
        <f t="shared" si="12"/>
        <v>4.649694122261316</v>
      </c>
      <c r="H121" s="1">
        <f t="shared" si="13"/>
        <v>0</v>
      </c>
      <c r="I121">
        <f t="shared" si="14"/>
        <v>0</v>
      </c>
      <c r="J121" s="4">
        <f t="shared" si="15"/>
        <v>3.9769296294121147E-5</v>
      </c>
      <c r="K121">
        <f t="shared" si="16"/>
        <v>0</v>
      </c>
      <c r="L121">
        <f>K121*'Exhaust Gas Math'!$C$14</f>
        <v>0</v>
      </c>
      <c r="M121">
        <f>(L121/'Exhaust Gas Math'!$B$14)+('Exhaust Gas Math'!$D$10)</f>
        <v>4.4059320573952224E-4</v>
      </c>
      <c r="N121">
        <f>('Exhaust Gas Math'!$E$10*((-0.000000001)*N120^3+(0.000002)*N120^2-0.0012*N120+1.3446)*$B$15+L121*'Exhaust Gas Math'!$D$14*$B$14)/('Exhaust Gas Math'!$E$10*((-0.000000001)*N120^3+(0.000002)*N120^2-0.0012*N120+1.3446)+L121*'Exhaust Gas Math'!$D$14)</f>
        <v>1100</v>
      </c>
      <c r="O121">
        <f t="shared" si="17"/>
        <v>101325</v>
      </c>
      <c r="P121">
        <f>((-0.0000000008)*N121^3+(0.000003)*N121^2-0.004*N121+2.013)*('Exhaust Gas Math'!$E$10/(L121+'Exhaust Gas Math'!$E$10))+(357.45*N121^-1.004)*(L121/(L121+'Exhaust Gas Math'!$E$10))</f>
        <v>0.17819999999999947</v>
      </c>
      <c r="Q121">
        <f t="shared" si="7"/>
        <v>0</v>
      </c>
      <c r="R121">
        <f t="shared" si="8"/>
        <v>101325</v>
      </c>
      <c r="T121">
        <f t="shared" si="18"/>
        <v>1.4625000000000001E-2</v>
      </c>
      <c r="U121">
        <f t="shared" si="19"/>
        <v>101325</v>
      </c>
    </row>
    <row r="122" spans="3:21" x14ac:dyDescent="0.2">
      <c r="C122" s="1"/>
      <c r="D122" s="1"/>
      <c r="E122" s="1">
        <v>1.4749999999999999E-2</v>
      </c>
      <c r="F122" s="4">
        <f t="shared" si="11"/>
        <v>6.3009720396865865E-2</v>
      </c>
      <c r="G122" s="1">
        <f t="shared" si="12"/>
        <v>3.1158143413189934</v>
      </c>
      <c r="H122" s="1">
        <f t="shared" si="13"/>
        <v>0</v>
      </c>
      <c r="I122">
        <f t="shared" si="14"/>
        <v>0</v>
      </c>
      <c r="J122" s="4">
        <f t="shared" si="15"/>
        <v>3.9769296294121147E-5</v>
      </c>
      <c r="K122">
        <f t="shared" si="16"/>
        <v>0</v>
      </c>
      <c r="L122">
        <f>K122*'Exhaust Gas Math'!$C$14</f>
        <v>0</v>
      </c>
      <c r="M122">
        <f>(L122/'Exhaust Gas Math'!$B$14)+('Exhaust Gas Math'!$D$10)</f>
        <v>4.4059320573952224E-4</v>
      </c>
      <c r="N122">
        <f>('Exhaust Gas Math'!$E$10*((-0.000000001)*N121^3+(0.000002)*N121^2-0.0012*N121+1.3446)*$B$15+L122*'Exhaust Gas Math'!$D$14*$B$14)/('Exhaust Gas Math'!$E$10*((-0.000000001)*N121^3+(0.000002)*N121^2-0.0012*N121+1.3446)+L122*'Exhaust Gas Math'!$D$14)</f>
        <v>1100</v>
      </c>
      <c r="O122">
        <f t="shared" si="17"/>
        <v>101325</v>
      </c>
      <c r="P122">
        <f>((-0.0000000008)*N122^3+(0.000003)*N122^2-0.004*N122+2.013)*('Exhaust Gas Math'!$E$10/(L122+'Exhaust Gas Math'!$E$10))+(357.45*N122^-1.004)*(L122/(L122+'Exhaust Gas Math'!$E$10))</f>
        <v>0.17819999999999947</v>
      </c>
      <c r="Q122">
        <f t="shared" si="7"/>
        <v>0</v>
      </c>
      <c r="R122">
        <f t="shared" si="8"/>
        <v>101325</v>
      </c>
      <c r="T122">
        <f t="shared" si="18"/>
        <v>1.4749999999999999E-2</v>
      </c>
      <c r="U122">
        <f t="shared" si="19"/>
        <v>101325</v>
      </c>
    </row>
    <row r="123" spans="3:21" x14ac:dyDescent="0.2">
      <c r="C123" s="1"/>
      <c r="D123" s="1"/>
      <c r="E123" s="1">
        <v>1.4874999999999999E-2</v>
      </c>
      <c r="F123" s="4">
        <f t="shared" si="11"/>
        <v>6.3302279479340154E-2</v>
      </c>
      <c r="G123" s="1">
        <f t="shared" si="12"/>
        <v>1.5627245288489968</v>
      </c>
      <c r="H123" s="1">
        <f t="shared" si="13"/>
        <v>0</v>
      </c>
      <c r="I123">
        <f t="shared" si="14"/>
        <v>0</v>
      </c>
      <c r="J123" s="4">
        <f t="shared" si="15"/>
        <v>3.9769296294121147E-5</v>
      </c>
      <c r="K123">
        <f t="shared" si="16"/>
        <v>0</v>
      </c>
      <c r="L123">
        <f>K123*'Exhaust Gas Math'!$C$14</f>
        <v>0</v>
      </c>
      <c r="M123">
        <f>(L123/'Exhaust Gas Math'!$B$14)+('Exhaust Gas Math'!$D$10)</f>
        <v>4.4059320573952224E-4</v>
      </c>
      <c r="N123">
        <f>('Exhaust Gas Math'!$E$10*((-0.000000001)*N122^3+(0.000002)*N122^2-0.0012*N122+1.3446)*$B$15+L123*'Exhaust Gas Math'!$D$14*$B$14)/('Exhaust Gas Math'!$E$10*((-0.000000001)*N122^3+(0.000002)*N122^2-0.0012*N122+1.3446)+L123*'Exhaust Gas Math'!$D$14)</f>
        <v>1100</v>
      </c>
      <c r="O123">
        <f t="shared" si="17"/>
        <v>101325</v>
      </c>
      <c r="P123">
        <f>((-0.0000000008)*N123^3+(0.000003)*N123^2-0.004*N123+2.013)*('Exhaust Gas Math'!$E$10/(L123+'Exhaust Gas Math'!$E$10))+(357.45*N123^-1.004)*(L123/(L123+'Exhaust Gas Math'!$E$10))</f>
        <v>0.17819999999999947</v>
      </c>
      <c r="Q123">
        <f t="shared" si="7"/>
        <v>0</v>
      </c>
      <c r="R123">
        <f t="shared" si="8"/>
        <v>101325</v>
      </c>
      <c r="T123">
        <f t="shared" si="18"/>
        <v>1.4874999999999999E-2</v>
      </c>
      <c r="U123">
        <f t="shared" si="19"/>
        <v>101325</v>
      </c>
    </row>
    <row r="124" spans="3:21" x14ac:dyDescent="0.2">
      <c r="C124" s="1"/>
      <c r="D124" s="1"/>
      <c r="E124" s="1">
        <v>1.4999999999999999E-2</v>
      </c>
      <c r="F124" s="4">
        <f t="shared" si="11"/>
        <v>6.3399999999999998E-2</v>
      </c>
      <c r="G124" s="1">
        <f t="shared" si="12"/>
        <v>7.3206408672168281E-15</v>
      </c>
      <c r="H124" s="1">
        <f t="shared" si="13"/>
        <v>0</v>
      </c>
      <c r="I124">
        <f t="shared" si="14"/>
        <v>0</v>
      </c>
      <c r="J124" s="4">
        <f t="shared" si="15"/>
        <v>3.9769296294121147E-5</v>
      </c>
      <c r="K124">
        <f t="shared" si="16"/>
        <v>0</v>
      </c>
      <c r="L124">
        <f>K124*'Exhaust Gas Math'!$C$14</f>
        <v>0</v>
      </c>
      <c r="M124">
        <f>(L124/'Exhaust Gas Math'!$B$14)+('Exhaust Gas Math'!$D$10)</f>
        <v>4.4059320573952224E-4</v>
      </c>
      <c r="N124">
        <f>('Exhaust Gas Math'!$E$10*((-0.000000001)*N123^3+(0.000002)*N123^2-0.0012*N123+1.3446)*$B$15+L124*'Exhaust Gas Math'!$D$14*$B$14)/('Exhaust Gas Math'!$E$10*((-0.000000001)*N123^3+(0.000002)*N123^2-0.0012*N123+1.3446)+L124*'Exhaust Gas Math'!$D$14)</f>
        <v>1100</v>
      </c>
      <c r="O124">
        <f t="shared" si="17"/>
        <v>101325</v>
      </c>
      <c r="P124">
        <f>((-0.0000000008)*N124^3+(0.000003)*N124^2-0.004*N124+2.013)*('Exhaust Gas Math'!$E$10/(L124+'Exhaust Gas Math'!$E$10))+(357.45*N124^-1.004)*(L124/(L124+'Exhaust Gas Math'!$E$10))</f>
        <v>0.17819999999999947</v>
      </c>
      <c r="Q124">
        <f t="shared" si="7"/>
        <v>0</v>
      </c>
      <c r="R124">
        <f t="shared" si="8"/>
        <v>101325</v>
      </c>
      <c r="T124">
        <f t="shared" si="18"/>
        <v>1.4999999999999999E-2</v>
      </c>
      <c r="U124">
        <f t="shared" si="19"/>
        <v>101325</v>
      </c>
    </row>
    <row r="125" spans="3:21" x14ac:dyDescent="0.2">
      <c r="C125" s="1"/>
      <c r="D125" s="1"/>
      <c r="E125" s="1">
        <v>1.5125E-2</v>
      </c>
      <c r="F125" s="4">
        <f t="shared" si="11"/>
        <v>6.3302279479340154E-2</v>
      </c>
      <c r="G125" s="1">
        <f t="shared" si="12"/>
        <v>-1.5627245288489822</v>
      </c>
      <c r="H125" s="1">
        <f t="shared" si="13"/>
        <v>0</v>
      </c>
      <c r="I125">
        <f t="shared" si="14"/>
        <v>0</v>
      </c>
      <c r="J125" s="4">
        <f t="shared" si="15"/>
        <v>3.9769296294121147E-5</v>
      </c>
      <c r="K125">
        <f t="shared" si="16"/>
        <v>0</v>
      </c>
      <c r="L125">
        <f>K125*'Exhaust Gas Math'!$C$14</f>
        <v>0</v>
      </c>
      <c r="M125">
        <f>(L125/'Exhaust Gas Math'!$B$14)+('Exhaust Gas Math'!$D$10)</f>
        <v>4.4059320573952224E-4</v>
      </c>
      <c r="N125">
        <f>('Exhaust Gas Math'!$E$10*((-0.000000001)*N124^3+(0.000002)*N124^2-0.0012*N124+1.3446)*$B$15+L125*'Exhaust Gas Math'!$D$14*$B$14)/('Exhaust Gas Math'!$E$10*((-0.000000001)*N124^3+(0.000002)*N124^2-0.0012*N124+1.3446)+L125*'Exhaust Gas Math'!$D$14)</f>
        <v>1100</v>
      </c>
      <c r="O125">
        <f t="shared" si="17"/>
        <v>101325</v>
      </c>
      <c r="P125">
        <f>((-0.0000000008)*N125^3+(0.000003)*N125^2-0.004*N125+2.013)*('Exhaust Gas Math'!$E$10/(L125+'Exhaust Gas Math'!$E$10))+(357.45*N125^-1.004)*(L125/(L125+'Exhaust Gas Math'!$E$10))</f>
        <v>0.17819999999999947</v>
      </c>
      <c r="Q125">
        <f t="shared" si="7"/>
        <v>0</v>
      </c>
      <c r="R125">
        <f t="shared" si="8"/>
        <v>101325</v>
      </c>
      <c r="T125">
        <f t="shared" si="18"/>
        <v>1.5125E-2</v>
      </c>
      <c r="U125">
        <f t="shared" si="19"/>
        <v>101325</v>
      </c>
    </row>
    <row r="126" spans="3:21" x14ac:dyDescent="0.2">
      <c r="C126" s="1"/>
      <c r="D126" s="1"/>
      <c r="E126" s="1">
        <v>1.525E-2</v>
      </c>
      <c r="F126" s="4">
        <f t="shared" si="11"/>
        <v>6.3009720396865865E-2</v>
      </c>
      <c r="G126" s="1">
        <f t="shared" si="12"/>
        <v>-3.1158143413189792</v>
      </c>
      <c r="H126" s="1">
        <f t="shared" si="13"/>
        <v>0</v>
      </c>
      <c r="I126">
        <f t="shared" si="14"/>
        <v>0</v>
      </c>
      <c r="J126" s="4">
        <f t="shared" si="15"/>
        <v>3.9769296294121147E-5</v>
      </c>
      <c r="K126">
        <f t="shared" si="16"/>
        <v>0</v>
      </c>
      <c r="L126">
        <f>K126*'Exhaust Gas Math'!$C$14</f>
        <v>0</v>
      </c>
      <c r="M126">
        <f>(L126/'Exhaust Gas Math'!$B$14)+('Exhaust Gas Math'!$D$10)</f>
        <v>4.4059320573952224E-4</v>
      </c>
      <c r="N126">
        <f>('Exhaust Gas Math'!$E$10*((-0.000000001)*N125^3+(0.000002)*N125^2-0.0012*N125+1.3446)*$B$15+L126*'Exhaust Gas Math'!$D$14*$B$14)/('Exhaust Gas Math'!$E$10*((-0.000000001)*N125^3+(0.000002)*N125^2-0.0012*N125+1.3446)+L126*'Exhaust Gas Math'!$D$14)</f>
        <v>1100</v>
      </c>
      <c r="O126">
        <f t="shared" si="17"/>
        <v>101325</v>
      </c>
      <c r="P126">
        <f>((-0.0000000008)*N126^3+(0.000003)*N126^2-0.004*N126+2.013)*('Exhaust Gas Math'!$E$10/(L126+'Exhaust Gas Math'!$E$10))+(357.45*N126^-1.004)*(L126/(L126+'Exhaust Gas Math'!$E$10))</f>
        <v>0.17819999999999947</v>
      </c>
      <c r="Q126">
        <f t="shared" si="7"/>
        <v>0</v>
      </c>
      <c r="R126">
        <f t="shared" si="8"/>
        <v>101325</v>
      </c>
      <c r="T126">
        <f t="shared" si="18"/>
        <v>1.525E-2</v>
      </c>
      <c r="U126">
        <f t="shared" si="19"/>
        <v>101325</v>
      </c>
    </row>
    <row r="127" spans="3:21" x14ac:dyDescent="0.2">
      <c r="C127" s="1"/>
      <c r="D127" s="1"/>
      <c r="E127" s="1">
        <v>1.5375E-2</v>
      </c>
      <c r="F127" s="4">
        <f t="shared" si="11"/>
        <v>6.2524126476606351E-2</v>
      </c>
      <c r="G127" s="1">
        <f t="shared" si="12"/>
        <v>-4.6496941222613009</v>
      </c>
      <c r="H127" s="1">
        <f t="shared" si="13"/>
        <v>0</v>
      </c>
      <c r="I127">
        <f t="shared" si="14"/>
        <v>0</v>
      </c>
      <c r="J127" s="4">
        <f t="shared" si="15"/>
        <v>3.9769296294121147E-5</v>
      </c>
      <c r="K127">
        <f t="shared" si="16"/>
        <v>0</v>
      </c>
      <c r="L127">
        <f>K127*'Exhaust Gas Math'!$C$14</f>
        <v>0</v>
      </c>
      <c r="M127">
        <f>(L127/'Exhaust Gas Math'!$B$14)+('Exhaust Gas Math'!$D$10)</f>
        <v>4.4059320573952224E-4</v>
      </c>
      <c r="N127">
        <f>('Exhaust Gas Math'!$E$10*((-0.000000001)*N126^3+(0.000002)*N126^2-0.0012*N126+1.3446)*$B$15+L127*'Exhaust Gas Math'!$D$14*$B$14)/('Exhaust Gas Math'!$E$10*((-0.000000001)*N126^3+(0.000002)*N126^2-0.0012*N126+1.3446)+L127*'Exhaust Gas Math'!$D$14)</f>
        <v>1100</v>
      </c>
      <c r="O127">
        <f t="shared" si="17"/>
        <v>101325</v>
      </c>
      <c r="P127">
        <f>((-0.0000000008)*N127^3+(0.000003)*N127^2-0.004*N127+2.013)*('Exhaust Gas Math'!$E$10/(L127+'Exhaust Gas Math'!$E$10))+(357.45*N127^-1.004)*(L127/(L127+'Exhaust Gas Math'!$E$10))</f>
        <v>0.17819999999999947</v>
      </c>
      <c r="Q127">
        <f t="shared" si="7"/>
        <v>0</v>
      </c>
      <c r="R127">
        <f t="shared" si="8"/>
        <v>101325</v>
      </c>
      <c r="T127">
        <f t="shared" si="18"/>
        <v>1.5375E-2</v>
      </c>
      <c r="U127">
        <f t="shared" si="19"/>
        <v>101325</v>
      </c>
    </row>
    <row r="128" spans="3:21" x14ac:dyDescent="0.2">
      <c r="C128" s="1"/>
      <c r="D128" s="1"/>
      <c r="E128" s="1">
        <v>1.55E-2</v>
      </c>
      <c r="F128" s="4">
        <f t="shared" si="11"/>
        <v>6.184849156655637E-2</v>
      </c>
      <c r="G128" s="1">
        <f t="shared" si="12"/>
        <v>-6.154906992759722</v>
      </c>
      <c r="H128" s="1">
        <f t="shared" si="13"/>
        <v>0</v>
      </c>
      <c r="I128">
        <f t="shared" si="14"/>
        <v>0</v>
      </c>
      <c r="J128" s="4">
        <f t="shared" si="15"/>
        <v>3.9769296294121147E-5</v>
      </c>
      <c r="K128">
        <f t="shared" si="16"/>
        <v>0</v>
      </c>
      <c r="L128">
        <f>K128*'Exhaust Gas Math'!$C$14</f>
        <v>0</v>
      </c>
      <c r="M128">
        <f>(L128/'Exhaust Gas Math'!$B$14)+('Exhaust Gas Math'!$D$10)</f>
        <v>4.4059320573952224E-4</v>
      </c>
      <c r="N128">
        <f>('Exhaust Gas Math'!$E$10*((-0.000000001)*N127^3+(0.000002)*N127^2-0.0012*N127+1.3446)*$B$15+L128*'Exhaust Gas Math'!$D$14*$B$14)/('Exhaust Gas Math'!$E$10*((-0.000000001)*N127^3+(0.000002)*N127^2-0.0012*N127+1.3446)+L128*'Exhaust Gas Math'!$D$14)</f>
        <v>1100</v>
      </c>
      <c r="O128">
        <f t="shared" si="17"/>
        <v>101325</v>
      </c>
      <c r="P128">
        <f>((-0.0000000008)*N128^3+(0.000003)*N128^2-0.004*N128+2.013)*('Exhaust Gas Math'!$E$10/(L128+'Exhaust Gas Math'!$E$10))+(357.45*N128^-1.004)*(L128/(L128+'Exhaust Gas Math'!$E$10))</f>
        <v>0.17819999999999947</v>
      </c>
      <c r="Q128">
        <f t="shared" si="7"/>
        <v>0</v>
      </c>
      <c r="R128">
        <f t="shared" si="8"/>
        <v>101325</v>
      </c>
      <c r="T128">
        <f t="shared" si="18"/>
        <v>1.55E-2</v>
      </c>
      <c r="U128">
        <f t="shared" si="19"/>
        <v>101325</v>
      </c>
    </row>
    <row r="129" spans="3:21" x14ac:dyDescent="0.2">
      <c r="C129" s="1"/>
      <c r="D129" s="1"/>
      <c r="E129" s="1">
        <v>1.5625E-2</v>
      </c>
      <c r="F129" s="4">
        <f t="shared" si="11"/>
        <v>6.0986981180607788E-2</v>
      </c>
      <c r="G129" s="1">
        <f t="shared" si="12"/>
        <v>-7.6221728149335117</v>
      </c>
      <c r="H129" s="1">
        <f t="shared" si="13"/>
        <v>0</v>
      </c>
      <c r="I129">
        <f t="shared" si="14"/>
        <v>0</v>
      </c>
      <c r="J129" s="4">
        <f t="shared" si="15"/>
        <v>3.9769296294121147E-5</v>
      </c>
      <c r="K129">
        <f t="shared" si="16"/>
        <v>0</v>
      </c>
      <c r="L129">
        <f>K129*'Exhaust Gas Math'!$C$14</f>
        <v>0</v>
      </c>
      <c r="M129">
        <f>(L129/'Exhaust Gas Math'!$B$14)+('Exhaust Gas Math'!$D$10)</f>
        <v>4.4059320573952224E-4</v>
      </c>
      <c r="N129">
        <f>('Exhaust Gas Math'!$E$10*((-0.000000001)*N128^3+(0.000002)*N128^2-0.0012*N128+1.3446)*$B$15+L129*'Exhaust Gas Math'!$D$14*$B$14)/('Exhaust Gas Math'!$E$10*((-0.000000001)*N128^3+(0.000002)*N128^2-0.0012*N128+1.3446)+L129*'Exhaust Gas Math'!$D$14)</f>
        <v>1100</v>
      </c>
      <c r="O129">
        <f t="shared" si="17"/>
        <v>101325</v>
      </c>
      <c r="P129">
        <f>((-0.0000000008)*N129^3+(0.000003)*N129^2-0.004*N129+2.013)*('Exhaust Gas Math'!$E$10/(L129+'Exhaust Gas Math'!$E$10))+(357.45*N129^-1.004)*(L129/(L129+'Exhaust Gas Math'!$E$10))</f>
        <v>0.17819999999999947</v>
      </c>
      <c r="Q129">
        <f t="shared" si="7"/>
        <v>0</v>
      </c>
      <c r="R129">
        <f t="shared" si="8"/>
        <v>101325</v>
      </c>
      <c r="T129">
        <f t="shared" si="18"/>
        <v>1.5625E-2</v>
      </c>
      <c r="U129">
        <f t="shared" si="19"/>
        <v>101325</v>
      </c>
    </row>
    <row r="130" spans="3:21" x14ac:dyDescent="0.2">
      <c r="C130" s="1"/>
      <c r="D130" s="1"/>
      <c r="E130" s="1">
        <v>1.575E-2</v>
      </c>
      <c r="F130" s="4">
        <f t="shared" si="11"/>
        <v>5.9944906816771254E-2</v>
      </c>
      <c r="G130" s="1">
        <f t="shared" si="12"/>
        <v>-9.042445407073572</v>
      </c>
      <c r="H130" s="1">
        <f t="shared" si="13"/>
        <v>0</v>
      </c>
      <c r="I130">
        <f t="shared" si="14"/>
        <v>0</v>
      </c>
      <c r="J130" s="4">
        <f t="shared" si="15"/>
        <v>3.9769296294121147E-5</v>
      </c>
      <c r="K130">
        <f t="shared" si="16"/>
        <v>0</v>
      </c>
      <c r="L130">
        <f>K130*'Exhaust Gas Math'!$C$14</f>
        <v>0</v>
      </c>
      <c r="M130">
        <f>(L130/'Exhaust Gas Math'!$B$14)+('Exhaust Gas Math'!$D$10)</f>
        <v>4.4059320573952224E-4</v>
      </c>
      <c r="N130">
        <f>('Exhaust Gas Math'!$E$10*((-0.000000001)*N129^3+(0.000002)*N129^2-0.0012*N129+1.3446)*$B$15+L130*'Exhaust Gas Math'!$D$14*$B$14)/('Exhaust Gas Math'!$E$10*((-0.000000001)*N129^3+(0.000002)*N129^2-0.0012*N129+1.3446)+L130*'Exhaust Gas Math'!$D$14)</f>
        <v>1100</v>
      </c>
      <c r="O130">
        <f t="shared" si="17"/>
        <v>101325</v>
      </c>
      <c r="P130">
        <f>((-0.0000000008)*N130^3+(0.000003)*N130^2-0.004*N130+2.013)*('Exhaust Gas Math'!$E$10/(L130+'Exhaust Gas Math'!$E$10))+(357.45*N130^-1.004)*(L130/(L130+'Exhaust Gas Math'!$E$10))</f>
        <v>0.17819999999999947</v>
      </c>
      <c r="Q130">
        <f t="shared" si="7"/>
        <v>0</v>
      </c>
      <c r="R130">
        <f t="shared" si="8"/>
        <v>101325</v>
      </c>
      <c r="T130">
        <f t="shared" si="18"/>
        <v>1.575E-2</v>
      </c>
      <c r="U130">
        <f t="shared" si="19"/>
        <v>101325</v>
      </c>
    </row>
    <row r="131" spans="3:21" x14ac:dyDescent="0.2">
      <c r="C131" s="1"/>
      <c r="D131" s="1"/>
      <c r="E131" s="1">
        <v>1.5875E-2</v>
      </c>
      <c r="F131" s="4">
        <f t="shared" si="11"/>
        <v>5.8728693210024704E-2</v>
      </c>
      <c r="G131" s="1">
        <f t="shared" si="12"/>
        <v>-10.406968316360798</v>
      </c>
      <c r="H131" s="1">
        <f t="shared" si="13"/>
        <v>0</v>
      </c>
      <c r="I131">
        <f t="shared" si="14"/>
        <v>0</v>
      </c>
      <c r="J131" s="4">
        <f t="shared" si="15"/>
        <v>3.9769296294121147E-5</v>
      </c>
      <c r="K131">
        <f t="shared" si="16"/>
        <v>0</v>
      </c>
      <c r="L131">
        <f>K131*'Exhaust Gas Math'!$C$14</f>
        <v>0</v>
      </c>
      <c r="M131">
        <f>(L131/'Exhaust Gas Math'!$B$14)+('Exhaust Gas Math'!$D$10)</f>
        <v>4.4059320573952224E-4</v>
      </c>
      <c r="N131">
        <f>('Exhaust Gas Math'!$E$10*((-0.000000001)*N130^3+(0.000002)*N130^2-0.0012*N130+1.3446)*$B$15+L131*'Exhaust Gas Math'!$D$14*$B$14)/('Exhaust Gas Math'!$E$10*((-0.000000001)*N130^3+(0.000002)*N130^2-0.0012*N130+1.3446)+L131*'Exhaust Gas Math'!$D$14)</f>
        <v>1100</v>
      </c>
      <c r="O131">
        <f t="shared" si="17"/>
        <v>101325</v>
      </c>
      <c r="P131">
        <f>((-0.0000000008)*N131^3+(0.000003)*N131^2-0.004*N131+2.013)*('Exhaust Gas Math'!$E$10/(L131+'Exhaust Gas Math'!$E$10))+(357.45*N131^-1.004)*(L131/(L131+'Exhaust Gas Math'!$E$10))</f>
        <v>0.17819999999999947</v>
      </c>
      <c r="Q131">
        <f t="shared" si="7"/>
        <v>0</v>
      </c>
      <c r="R131">
        <f t="shared" si="8"/>
        <v>101325</v>
      </c>
      <c r="T131">
        <f t="shared" si="18"/>
        <v>1.5875E-2</v>
      </c>
      <c r="U131">
        <f t="shared" si="19"/>
        <v>101325</v>
      </c>
    </row>
    <row r="132" spans="3:21" x14ac:dyDescent="0.2">
      <c r="C132" s="1"/>
      <c r="D132" s="1"/>
      <c r="E132" s="1">
        <v>1.6E-2</v>
      </c>
      <c r="F132" s="4">
        <f t="shared" ref="F132:F195" si="20">-(($B$3/1000)/2)*COS($B$10*E132)+(($B$3/1000)/2)</f>
        <v>5.7345838721685839E-2</v>
      </c>
      <c r="G132" s="1">
        <f t="shared" ref="G132:G195" si="21">($B$3/1000/2)*$B$10*SIN($B$10*E132)</f>
        <v>-11.707328805309489</v>
      </c>
      <c r="H132" s="1">
        <f t="shared" ref="H132:H195" si="22">IF(MOD(E132,(1/($B$9/2)))&lt;=(1/($B$9*2)),1,0)</f>
        <v>0</v>
      </c>
      <c r="I132">
        <f t="shared" ref="I132:I195" si="23">F132*$B$4*H132</f>
        <v>0</v>
      </c>
      <c r="J132" s="4">
        <f t="shared" ref="J132:J195" si="24">$B$7+H132*I132</f>
        <v>3.9769296294121147E-5</v>
      </c>
      <c r="K132">
        <f t="shared" ref="K132:K195" si="25">(I132)*$B$11*H132</f>
        <v>0</v>
      </c>
      <c r="L132">
        <f>K132*'Exhaust Gas Math'!$C$14</f>
        <v>0</v>
      </c>
      <c r="M132">
        <f>(L132/'Exhaust Gas Math'!$B$14)+('Exhaust Gas Math'!$D$10)</f>
        <v>4.4059320573952224E-4</v>
      </c>
      <c r="N132">
        <f>('Exhaust Gas Math'!$E$10*((-0.000000001)*N131^3+(0.000002)*N131^2-0.0012*N131+1.3446)*$B$15+L132*'Exhaust Gas Math'!$D$14*$B$14)/('Exhaust Gas Math'!$E$10*((-0.000000001)*N131^3+(0.000002)*N131^2-0.0012*N131+1.3446)+L132*'Exhaust Gas Math'!$D$14)</f>
        <v>1100</v>
      </c>
      <c r="O132">
        <f t="shared" ref="O132:O195" si="26">(M132*$B$12*N132)/J132</f>
        <v>101325</v>
      </c>
      <c r="P132">
        <f>((-0.0000000008)*N132^3+(0.000003)*N132^2-0.004*N132+2.013)*('Exhaust Gas Math'!$E$10/(L132+'Exhaust Gas Math'!$E$10))+(357.45*N132^-1.004)*(L132/(L132+'Exhaust Gas Math'!$E$10))</f>
        <v>0.17819999999999947</v>
      </c>
      <c r="Q132">
        <f t="shared" si="7"/>
        <v>0</v>
      </c>
      <c r="R132">
        <f t="shared" si="8"/>
        <v>101325</v>
      </c>
      <c r="T132">
        <f t="shared" ref="T132:T195" si="27">E132</f>
        <v>1.6E-2</v>
      </c>
      <c r="U132">
        <f t="shared" ref="U132:U195" si="28">R132</f>
        <v>101325</v>
      </c>
    </row>
    <row r="133" spans="3:21" x14ac:dyDescent="0.2">
      <c r="C133" s="1"/>
      <c r="D133" s="1"/>
      <c r="E133" s="1">
        <v>1.6125E-2</v>
      </c>
      <c r="F133" s="4">
        <f t="shared" si="20"/>
        <v>5.5804869109520983E-2</v>
      </c>
      <c r="G133" s="1">
        <f t="shared" si="21"/>
        <v>-12.935509719091598</v>
      </c>
      <c r="H133" s="1">
        <f t="shared" si="22"/>
        <v>0</v>
      </c>
      <c r="I133">
        <f t="shared" si="23"/>
        <v>0</v>
      </c>
      <c r="J133" s="4">
        <f t="shared" si="24"/>
        <v>3.9769296294121147E-5</v>
      </c>
      <c r="K133">
        <f t="shared" si="25"/>
        <v>0</v>
      </c>
      <c r="L133">
        <f>K133*'Exhaust Gas Math'!$C$14</f>
        <v>0</v>
      </c>
      <c r="M133">
        <f>(L133/'Exhaust Gas Math'!$B$14)+('Exhaust Gas Math'!$D$10)</f>
        <v>4.4059320573952224E-4</v>
      </c>
      <c r="N133">
        <f>('Exhaust Gas Math'!$E$10*((-0.000000001)*N132^3+(0.000002)*N132^2-0.0012*N132+1.3446)*$B$15+L133*'Exhaust Gas Math'!$D$14*$B$14)/('Exhaust Gas Math'!$E$10*((-0.000000001)*N132^3+(0.000002)*N132^2-0.0012*N132+1.3446)+L133*'Exhaust Gas Math'!$D$14)</f>
        <v>1100</v>
      </c>
      <c r="O133">
        <f t="shared" si="26"/>
        <v>101325</v>
      </c>
      <c r="P133">
        <f>((-0.0000000008)*N133^3+(0.000003)*N133^2-0.004*N133+2.013)*('Exhaust Gas Math'!$E$10/(L133+'Exhaust Gas Math'!$E$10))+(357.45*N133^-1.004)*(L133/(L133+'Exhaust Gas Math'!$E$10))</f>
        <v>0.17819999999999947</v>
      </c>
      <c r="Q133">
        <f t="shared" si="7"/>
        <v>0</v>
      </c>
      <c r="R133">
        <f t="shared" si="8"/>
        <v>101325</v>
      </c>
      <c r="T133">
        <f t="shared" si="27"/>
        <v>1.6125E-2</v>
      </c>
      <c r="U133">
        <f t="shared" si="28"/>
        <v>101325</v>
      </c>
    </row>
    <row r="134" spans="3:21" x14ac:dyDescent="0.2">
      <c r="C134" s="1"/>
      <c r="D134" s="1"/>
      <c r="E134" s="1">
        <v>1.6250000000000001E-2</v>
      </c>
      <c r="F134" s="4">
        <f t="shared" si="20"/>
        <v>5.4115284963613543E-2</v>
      </c>
      <c r="G134" s="1">
        <f t="shared" si="21"/>
        <v>-14.083938913962029</v>
      </c>
      <c r="H134" s="1">
        <f t="shared" si="22"/>
        <v>0</v>
      </c>
      <c r="I134">
        <f t="shared" si="23"/>
        <v>0</v>
      </c>
      <c r="J134" s="4">
        <f t="shared" si="24"/>
        <v>3.9769296294121147E-5</v>
      </c>
      <c r="K134">
        <f t="shared" si="25"/>
        <v>0</v>
      </c>
      <c r="L134">
        <f>K134*'Exhaust Gas Math'!$C$14</f>
        <v>0</v>
      </c>
      <c r="M134">
        <f>(L134/'Exhaust Gas Math'!$B$14)+('Exhaust Gas Math'!$D$10)</f>
        <v>4.4059320573952224E-4</v>
      </c>
      <c r="N134">
        <f>('Exhaust Gas Math'!$E$10*((-0.000000001)*N133^3+(0.000002)*N133^2-0.0012*N133+1.3446)*$B$15+L134*'Exhaust Gas Math'!$D$14*$B$14)/('Exhaust Gas Math'!$E$10*((-0.000000001)*N133^3+(0.000002)*N133^2-0.0012*N133+1.3446)+L134*'Exhaust Gas Math'!$D$14)</f>
        <v>1100</v>
      </c>
      <c r="O134">
        <f t="shared" si="26"/>
        <v>101325</v>
      </c>
      <c r="P134">
        <f>((-0.0000000008)*N134^3+(0.000003)*N134^2-0.004*N134+2.013)*('Exhaust Gas Math'!$E$10/(L134+'Exhaust Gas Math'!$E$10))+(357.45*N134^-1.004)*(L134/(L134+'Exhaust Gas Math'!$E$10))</f>
        <v>0.17819999999999947</v>
      </c>
      <c r="Q134">
        <f t="shared" si="7"/>
        <v>0</v>
      </c>
      <c r="R134">
        <f t="shared" si="8"/>
        <v>101325</v>
      </c>
      <c r="T134">
        <f t="shared" si="27"/>
        <v>1.6250000000000001E-2</v>
      </c>
      <c r="U134">
        <f t="shared" si="28"/>
        <v>101325</v>
      </c>
    </row>
    <row r="135" spans="3:21" x14ac:dyDescent="0.2">
      <c r="C135" s="1"/>
      <c r="D135" s="1"/>
      <c r="E135" s="1">
        <v>1.6375000000000001E-2</v>
      </c>
      <c r="F135" s="4">
        <f t="shared" si="20"/>
        <v>5.2287503132066801E-2</v>
      </c>
      <c r="G135" s="1">
        <f t="shared" si="21"/>
        <v>-15.145535942042944</v>
      </c>
      <c r="H135" s="1">
        <f t="shared" si="22"/>
        <v>0</v>
      </c>
      <c r="I135">
        <f t="shared" si="23"/>
        <v>0</v>
      </c>
      <c r="J135" s="4">
        <f t="shared" si="24"/>
        <v>3.9769296294121147E-5</v>
      </c>
      <c r="K135">
        <f t="shared" si="25"/>
        <v>0</v>
      </c>
      <c r="L135">
        <f>K135*'Exhaust Gas Math'!$C$14</f>
        <v>0</v>
      </c>
      <c r="M135">
        <f>(L135/'Exhaust Gas Math'!$B$14)+('Exhaust Gas Math'!$D$10)</f>
        <v>4.4059320573952224E-4</v>
      </c>
      <c r="N135">
        <f>('Exhaust Gas Math'!$E$10*((-0.000000001)*N134^3+(0.000002)*N134^2-0.0012*N134+1.3446)*$B$15+L135*'Exhaust Gas Math'!$D$14*$B$14)/('Exhaust Gas Math'!$E$10*((-0.000000001)*N134^3+(0.000002)*N134^2-0.0012*N134+1.3446)+L135*'Exhaust Gas Math'!$D$14)</f>
        <v>1100</v>
      </c>
      <c r="O135">
        <f t="shared" si="26"/>
        <v>101325</v>
      </c>
      <c r="P135">
        <f>((-0.0000000008)*N135^3+(0.000003)*N135^2-0.004*N135+2.013)*('Exhaust Gas Math'!$E$10/(L135+'Exhaust Gas Math'!$E$10))+(357.45*N135^-1.004)*(L135/(L135+'Exhaust Gas Math'!$E$10))</f>
        <v>0.17819999999999947</v>
      </c>
      <c r="Q135">
        <f t="shared" si="7"/>
        <v>0</v>
      </c>
      <c r="R135">
        <f t="shared" si="8"/>
        <v>101325</v>
      </c>
      <c r="T135">
        <f t="shared" si="27"/>
        <v>1.6375000000000001E-2</v>
      </c>
      <c r="U135">
        <f t="shared" si="28"/>
        <v>101325</v>
      </c>
    </row>
    <row r="136" spans="3:21" x14ac:dyDescent="0.2">
      <c r="C136" s="1"/>
      <c r="D136" s="1"/>
      <c r="E136" s="1">
        <v>1.6500000000000001E-2</v>
      </c>
      <c r="F136" s="4">
        <f t="shared" si="20"/>
        <v>5.0332792497671364E-2</v>
      </c>
      <c r="G136" s="1">
        <f t="shared" si="21"/>
        <v>-16.113755704639392</v>
      </c>
      <c r="H136" s="1">
        <f t="shared" si="22"/>
        <v>0</v>
      </c>
      <c r="I136">
        <f t="shared" si="23"/>
        <v>0</v>
      </c>
      <c r="J136" s="4">
        <f t="shared" si="24"/>
        <v>3.9769296294121147E-5</v>
      </c>
      <c r="K136">
        <f t="shared" si="25"/>
        <v>0</v>
      </c>
      <c r="L136">
        <f>K136*'Exhaust Gas Math'!$C$14</f>
        <v>0</v>
      </c>
      <c r="M136">
        <f>(L136/'Exhaust Gas Math'!$B$14)+('Exhaust Gas Math'!$D$10)</f>
        <v>4.4059320573952224E-4</v>
      </c>
      <c r="N136">
        <f>('Exhaust Gas Math'!$E$10*((-0.000000001)*N135^3+(0.000002)*N135^2-0.0012*N135+1.3446)*$B$15+L136*'Exhaust Gas Math'!$D$14*$B$14)/('Exhaust Gas Math'!$E$10*((-0.000000001)*N135^3+(0.000002)*N135^2-0.0012*N135+1.3446)+L136*'Exhaust Gas Math'!$D$14)</f>
        <v>1100</v>
      </c>
      <c r="O136">
        <f t="shared" si="26"/>
        <v>101325</v>
      </c>
      <c r="P136">
        <f>((-0.0000000008)*N136^3+(0.000003)*N136^2-0.004*N136+2.013)*('Exhaust Gas Math'!$E$10/(L136+'Exhaust Gas Math'!$E$10))+(357.45*N136^-1.004)*(L136/(L136+'Exhaust Gas Math'!$E$10))</f>
        <v>0.17819999999999947</v>
      </c>
      <c r="Q136">
        <f t="shared" si="7"/>
        <v>0</v>
      </c>
      <c r="R136">
        <f t="shared" si="8"/>
        <v>101325</v>
      </c>
      <c r="T136">
        <f t="shared" si="27"/>
        <v>1.6500000000000001E-2</v>
      </c>
      <c r="U136">
        <f t="shared" si="28"/>
        <v>101325</v>
      </c>
    </row>
    <row r="137" spans="3:21" x14ac:dyDescent="0.2">
      <c r="C137" s="1"/>
      <c r="D137" s="1"/>
      <c r="E137" s="1">
        <v>1.6625000000000001E-2</v>
      </c>
      <c r="F137" s="4">
        <f t="shared" si="20"/>
        <v>4.8263204501495571E-2</v>
      </c>
      <c r="G137" s="1">
        <f t="shared" si="21"/>
        <v>-16.982628804949201</v>
      </c>
      <c r="H137" s="1">
        <f t="shared" si="22"/>
        <v>0</v>
      </c>
      <c r="I137">
        <f t="shared" si="23"/>
        <v>0</v>
      </c>
      <c r="J137" s="4">
        <f t="shared" si="24"/>
        <v>3.9769296294121147E-5</v>
      </c>
      <c r="K137">
        <f t="shared" si="25"/>
        <v>0</v>
      </c>
      <c r="L137">
        <f>K137*'Exhaust Gas Math'!$C$14</f>
        <v>0</v>
      </c>
      <c r="M137">
        <f>(L137/'Exhaust Gas Math'!$B$14)+('Exhaust Gas Math'!$D$10)</f>
        <v>4.4059320573952224E-4</v>
      </c>
      <c r="N137">
        <f>('Exhaust Gas Math'!$E$10*((-0.000000001)*N136^3+(0.000002)*N136^2-0.0012*N136+1.3446)*$B$15+L137*'Exhaust Gas Math'!$D$14*$B$14)/('Exhaust Gas Math'!$E$10*((-0.000000001)*N136^3+(0.000002)*N136^2-0.0012*N136+1.3446)+L137*'Exhaust Gas Math'!$D$14)</f>
        <v>1100</v>
      </c>
      <c r="O137">
        <f t="shared" si="26"/>
        <v>101325</v>
      </c>
      <c r="P137">
        <f>((-0.0000000008)*N137^3+(0.000003)*N137^2-0.004*N137+2.013)*('Exhaust Gas Math'!$E$10/(L137+'Exhaust Gas Math'!$E$10))+(357.45*N137^-1.004)*(L137/(L137+'Exhaust Gas Math'!$E$10))</f>
        <v>0.17819999999999947</v>
      </c>
      <c r="Q137">
        <f t="shared" si="7"/>
        <v>0</v>
      </c>
      <c r="R137">
        <f t="shared" si="8"/>
        <v>101325</v>
      </c>
      <c r="T137">
        <f t="shared" si="27"/>
        <v>1.6625000000000001E-2</v>
      </c>
      <c r="U137">
        <f t="shared" si="28"/>
        <v>101325</v>
      </c>
    </row>
    <row r="138" spans="3:21" x14ac:dyDescent="0.2">
      <c r="C138" s="1"/>
      <c r="D138" s="1"/>
      <c r="E138" s="1">
        <v>1.6750000000000001E-2</v>
      </c>
      <c r="F138" s="4">
        <f t="shared" si="20"/>
        <v>4.6091498841743614E-2</v>
      </c>
      <c r="G138" s="1">
        <f t="shared" si="21"/>
        <v>-17.746798351379379</v>
      </c>
      <c r="H138" s="1">
        <f t="shared" si="22"/>
        <v>0</v>
      </c>
      <c r="I138">
        <f t="shared" si="23"/>
        <v>0</v>
      </c>
      <c r="J138" s="4">
        <f t="shared" si="24"/>
        <v>3.9769296294121147E-5</v>
      </c>
      <c r="K138">
        <f t="shared" si="25"/>
        <v>0</v>
      </c>
      <c r="L138">
        <f>K138*'Exhaust Gas Math'!$C$14</f>
        <v>0</v>
      </c>
      <c r="M138">
        <f>(L138/'Exhaust Gas Math'!$B$14)+('Exhaust Gas Math'!$D$10)</f>
        <v>4.4059320573952224E-4</v>
      </c>
      <c r="N138">
        <f>('Exhaust Gas Math'!$E$10*((-0.000000001)*N137^3+(0.000002)*N137^2-0.0012*N137+1.3446)*$B$15+L138*'Exhaust Gas Math'!$D$14*$B$14)/('Exhaust Gas Math'!$E$10*((-0.000000001)*N137^3+(0.000002)*N137^2-0.0012*N137+1.3446)+L138*'Exhaust Gas Math'!$D$14)</f>
        <v>1100</v>
      </c>
      <c r="O138">
        <f t="shared" si="26"/>
        <v>101325</v>
      </c>
      <c r="P138">
        <f>((-0.0000000008)*N138^3+(0.000003)*N138^2-0.004*N138+2.013)*('Exhaust Gas Math'!$E$10/(L138+'Exhaust Gas Math'!$E$10))+(357.45*N138^-1.004)*(L138/(L138+'Exhaust Gas Math'!$E$10))</f>
        <v>0.17819999999999947</v>
      </c>
      <c r="Q138">
        <f t="shared" si="7"/>
        <v>0</v>
      </c>
      <c r="R138">
        <f t="shared" si="8"/>
        <v>101325</v>
      </c>
      <c r="T138">
        <f t="shared" si="27"/>
        <v>1.6750000000000001E-2</v>
      </c>
      <c r="U138">
        <f t="shared" si="28"/>
        <v>101325</v>
      </c>
    </row>
    <row r="139" spans="3:21" x14ac:dyDescent="0.2">
      <c r="C139" s="1"/>
      <c r="D139" s="1"/>
      <c r="E139" s="1">
        <v>1.6875000000000001E-2</v>
      </c>
      <c r="F139" s="4">
        <f t="shared" si="20"/>
        <v>4.3831064805973319E-2</v>
      </c>
      <c r="G139" s="1">
        <f t="shared" si="21"/>
        <v>-18.401552984563999</v>
      </c>
      <c r="H139" s="1">
        <f t="shared" si="22"/>
        <v>0</v>
      </c>
      <c r="I139">
        <f t="shared" si="23"/>
        <v>0</v>
      </c>
      <c r="J139" s="4">
        <f t="shared" si="24"/>
        <v>3.9769296294121147E-5</v>
      </c>
      <c r="K139">
        <f t="shared" si="25"/>
        <v>0</v>
      </c>
      <c r="L139">
        <f>K139*'Exhaust Gas Math'!$C$14</f>
        <v>0</v>
      </c>
      <c r="M139">
        <f>(L139/'Exhaust Gas Math'!$B$14)+('Exhaust Gas Math'!$D$10)</f>
        <v>4.4059320573952224E-4</v>
      </c>
      <c r="N139">
        <f>('Exhaust Gas Math'!$E$10*((-0.000000001)*N138^3+(0.000002)*N138^2-0.0012*N138+1.3446)*$B$15+L139*'Exhaust Gas Math'!$D$14*$B$14)/('Exhaust Gas Math'!$E$10*((-0.000000001)*N138^3+(0.000002)*N138^2-0.0012*N138+1.3446)+L139*'Exhaust Gas Math'!$D$14)</f>
        <v>1100</v>
      </c>
      <c r="O139">
        <f t="shared" si="26"/>
        <v>101325</v>
      </c>
      <c r="P139">
        <f>((-0.0000000008)*N139^3+(0.000003)*N139^2-0.004*N139+2.013)*('Exhaust Gas Math'!$E$10/(L139+'Exhaust Gas Math'!$E$10))+(357.45*N139^-1.004)*(L139/(L139+'Exhaust Gas Math'!$E$10))</f>
        <v>0.17819999999999947</v>
      </c>
      <c r="Q139">
        <f t="shared" si="7"/>
        <v>0</v>
      </c>
      <c r="R139">
        <f t="shared" si="8"/>
        <v>101325</v>
      </c>
      <c r="T139">
        <f t="shared" si="27"/>
        <v>1.6875000000000001E-2</v>
      </c>
      <c r="U139">
        <f t="shared" si="28"/>
        <v>101325</v>
      </c>
    </row>
    <row r="140" spans="3:21" x14ac:dyDescent="0.2">
      <c r="C140" s="1"/>
      <c r="D140" s="1"/>
      <c r="E140" s="1">
        <v>1.7000000000000001E-2</v>
      </c>
      <c r="F140" s="4">
        <f t="shared" si="20"/>
        <v>4.1495838721685788E-2</v>
      </c>
      <c r="G140" s="1">
        <f t="shared" si="21"/>
        <v>-18.942855924461472</v>
      </c>
      <c r="H140" s="1">
        <f t="shared" si="22"/>
        <v>0</v>
      </c>
      <c r="I140">
        <f t="shared" si="23"/>
        <v>0</v>
      </c>
      <c r="J140" s="4">
        <f t="shared" si="24"/>
        <v>3.9769296294121147E-5</v>
      </c>
      <c r="K140">
        <f t="shared" si="25"/>
        <v>0</v>
      </c>
      <c r="L140">
        <f>K140*'Exhaust Gas Math'!$C$14</f>
        <v>0</v>
      </c>
      <c r="M140">
        <f>(L140/'Exhaust Gas Math'!$B$14)+('Exhaust Gas Math'!$D$10)</f>
        <v>4.4059320573952224E-4</v>
      </c>
      <c r="N140">
        <f>('Exhaust Gas Math'!$E$10*((-0.000000001)*N139^3+(0.000002)*N139^2-0.0012*N139+1.3446)*$B$15+L140*'Exhaust Gas Math'!$D$14*$B$14)/('Exhaust Gas Math'!$E$10*((-0.000000001)*N139^3+(0.000002)*N139^2-0.0012*N139+1.3446)+L140*'Exhaust Gas Math'!$D$14)</f>
        <v>1100</v>
      </c>
      <c r="O140">
        <f t="shared" si="26"/>
        <v>101325</v>
      </c>
      <c r="P140">
        <f>((-0.0000000008)*N140^3+(0.000003)*N140^2-0.004*N140+2.013)*('Exhaust Gas Math'!$E$10/(L140+'Exhaust Gas Math'!$E$10))+(357.45*N140^-1.004)*(L140/(L140+'Exhaust Gas Math'!$E$10))</f>
        <v>0.17819999999999947</v>
      </c>
      <c r="Q140">
        <f t="shared" si="7"/>
        <v>0</v>
      </c>
      <c r="R140">
        <f t="shared" si="8"/>
        <v>101325</v>
      </c>
      <c r="T140">
        <f t="shared" si="27"/>
        <v>1.7000000000000001E-2</v>
      </c>
      <c r="U140">
        <f t="shared" si="28"/>
        <v>101325</v>
      </c>
    </row>
    <row r="141" spans="3:21" x14ac:dyDescent="0.2">
      <c r="C141" s="1"/>
      <c r="D141" s="1"/>
      <c r="E141" s="1">
        <v>1.7125000000000001E-2</v>
      </c>
      <c r="F141" s="4">
        <f t="shared" si="20"/>
        <v>3.9100218034232199E-2</v>
      </c>
      <c r="G141" s="1">
        <f t="shared" si="21"/>
        <v>-19.367369858445826</v>
      </c>
      <c r="H141" s="1">
        <f t="shared" si="22"/>
        <v>0</v>
      </c>
      <c r="I141">
        <f t="shared" si="23"/>
        <v>0</v>
      </c>
      <c r="J141" s="4">
        <f t="shared" si="24"/>
        <v>3.9769296294121147E-5</v>
      </c>
      <c r="K141">
        <f t="shared" si="25"/>
        <v>0</v>
      </c>
      <c r="L141">
        <f>K141*'Exhaust Gas Math'!$C$14</f>
        <v>0</v>
      </c>
      <c r="M141">
        <f>(L141/'Exhaust Gas Math'!$B$14)+('Exhaust Gas Math'!$D$10)</f>
        <v>4.4059320573952224E-4</v>
      </c>
      <c r="N141">
        <f>('Exhaust Gas Math'!$E$10*((-0.000000001)*N140^3+(0.000002)*N140^2-0.0012*N140+1.3446)*$B$15+L141*'Exhaust Gas Math'!$D$14*$B$14)/('Exhaust Gas Math'!$E$10*((-0.000000001)*N140^3+(0.000002)*N140^2-0.0012*N140+1.3446)+L141*'Exhaust Gas Math'!$D$14)</f>
        <v>1100</v>
      </c>
      <c r="O141">
        <f t="shared" si="26"/>
        <v>101325</v>
      </c>
      <c r="P141">
        <f>((-0.0000000008)*N141^3+(0.000003)*N141^2-0.004*N141+2.013)*('Exhaust Gas Math'!$E$10/(L141+'Exhaust Gas Math'!$E$10))+(357.45*N141^-1.004)*(L141/(L141+'Exhaust Gas Math'!$E$10))</f>
        <v>0.17819999999999947</v>
      </c>
      <c r="Q141">
        <f t="shared" si="7"/>
        <v>0</v>
      </c>
      <c r="R141">
        <f t="shared" si="8"/>
        <v>101325</v>
      </c>
      <c r="T141">
        <f t="shared" si="27"/>
        <v>1.7125000000000001E-2</v>
      </c>
      <c r="U141">
        <f t="shared" si="28"/>
        <v>101325</v>
      </c>
    </row>
    <row r="142" spans="3:21" x14ac:dyDescent="0.2">
      <c r="C142" s="1"/>
      <c r="D142" s="1"/>
      <c r="E142" s="1">
        <v>1.7250000000000001E-2</v>
      </c>
      <c r="F142" s="4">
        <f t="shared" si="20"/>
        <v>3.6658972541775303E-2</v>
      </c>
      <c r="G142" s="1">
        <f t="shared" si="21"/>
        <v>-19.672477516948863</v>
      </c>
      <c r="H142" s="1">
        <f t="shared" si="22"/>
        <v>0</v>
      </c>
      <c r="I142">
        <f t="shared" si="23"/>
        <v>0</v>
      </c>
      <c r="J142" s="4">
        <f t="shared" si="24"/>
        <v>3.9769296294121147E-5</v>
      </c>
      <c r="K142">
        <f t="shared" si="25"/>
        <v>0</v>
      </c>
      <c r="L142">
        <f>K142*'Exhaust Gas Math'!$C$14</f>
        <v>0</v>
      </c>
      <c r="M142">
        <f>(L142/'Exhaust Gas Math'!$B$14)+('Exhaust Gas Math'!$D$10)</f>
        <v>4.4059320573952224E-4</v>
      </c>
      <c r="N142">
        <f>('Exhaust Gas Math'!$E$10*((-0.000000001)*N141^3+(0.000002)*N141^2-0.0012*N141+1.3446)*$B$15+L142*'Exhaust Gas Math'!$D$14*$B$14)/('Exhaust Gas Math'!$E$10*((-0.000000001)*N141^3+(0.000002)*N141^2-0.0012*N141+1.3446)+L142*'Exhaust Gas Math'!$D$14)</f>
        <v>1100</v>
      </c>
      <c r="O142">
        <f t="shared" si="26"/>
        <v>101325</v>
      </c>
      <c r="P142">
        <f>((-0.0000000008)*N142^3+(0.000003)*N142^2-0.004*N142+2.013)*('Exhaust Gas Math'!$E$10/(L142+'Exhaust Gas Math'!$E$10))+(357.45*N142^-1.004)*(L142/(L142+'Exhaust Gas Math'!$E$10))</f>
        <v>0.17819999999999947</v>
      </c>
      <c r="Q142">
        <f t="shared" si="7"/>
        <v>0</v>
      </c>
      <c r="R142">
        <f t="shared" si="8"/>
        <v>101325</v>
      </c>
      <c r="T142">
        <f t="shared" si="27"/>
        <v>1.7250000000000001E-2</v>
      </c>
      <c r="U142">
        <f t="shared" si="28"/>
        <v>101325</v>
      </c>
    </row>
    <row r="143" spans="3:21" x14ac:dyDescent="0.2">
      <c r="C143" s="1"/>
      <c r="D143" s="1"/>
      <c r="E143" s="1">
        <v>1.7375000000000002E-2</v>
      </c>
      <c r="F143" s="4">
        <f t="shared" si="20"/>
        <v>3.4187153334572652E-2</v>
      </c>
      <c r="G143" s="1">
        <f t="shared" si="21"/>
        <v>-19.856297809797304</v>
      </c>
      <c r="H143" s="1">
        <f t="shared" si="22"/>
        <v>0</v>
      </c>
      <c r="I143">
        <f t="shared" si="23"/>
        <v>0</v>
      </c>
      <c r="J143" s="4">
        <f t="shared" si="24"/>
        <v>3.9769296294121147E-5</v>
      </c>
      <c r="K143">
        <f t="shared" si="25"/>
        <v>0</v>
      </c>
      <c r="L143">
        <f>K143*'Exhaust Gas Math'!$C$14</f>
        <v>0</v>
      </c>
      <c r="M143">
        <f>(L143/'Exhaust Gas Math'!$B$14)+('Exhaust Gas Math'!$D$10)</f>
        <v>4.4059320573952224E-4</v>
      </c>
      <c r="N143">
        <f>('Exhaust Gas Math'!$E$10*((-0.000000001)*N142^3+(0.000002)*N142^2-0.0012*N142+1.3446)*$B$15+L143*'Exhaust Gas Math'!$D$14*$B$14)/('Exhaust Gas Math'!$E$10*((-0.000000001)*N142^3+(0.000002)*N142^2-0.0012*N142+1.3446)+L143*'Exhaust Gas Math'!$D$14)</f>
        <v>1100</v>
      </c>
      <c r="O143">
        <f t="shared" si="26"/>
        <v>101325</v>
      </c>
      <c r="P143">
        <f>((-0.0000000008)*N143^3+(0.000003)*N143^2-0.004*N143+2.013)*('Exhaust Gas Math'!$E$10/(L143+'Exhaust Gas Math'!$E$10))+(357.45*N143^-1.004)*(L143/(L143+'Exhaust Gas Math'!$E$10))</f>
        <v>0.17819999999999947</v>
      </c>
      <c r="Q143">
        <f t="shared" si="7"/>
        <v>0</v>
      </c>
      <c r="R143">
        <f t="shared" si="8"/>
        <v>101325</v>
      </c>
      <c r="T143">
        <f t="shared" si="27"/>
        <v>1.7375000000000002E-2</v>
      </c>
      <c r="U143">
        <f t="shared" si="28"/>
        <v>101325</v>
      </c>
    </row>
    <row r="144" spans="3:21" x14ac:dyDescent="0.2">
      <c r="C144" s="1"/>
      <c r="D144" s="1"/>
      <c r="E144" s="1">
        <v>1.7500000000000002E-2</v>
      </c>
      <c r="F144" s="4">
        <f t="shared" si="20"/>
        <v>3.1699999999999957E-2</v>
      </c>
      <c r="G144" s="1">
        <f t="shared" si="21"/>
        <v>-19.917697423759289</v>
      </c>
      <c r="H144" s="1">
        <f t="shared" si="22"/>
        <v>0</v>
      </c>
      <c r="I144">
        <f t="shared" si="23"/>
        <v>0</v>
      </c>
      <c r="J144" s="4">
        <f t="shared" si="24"/>
        <v>3.9769296294121147E-5</v>
      </c>
      <c r="K144">
        <f t="shared" si="25"/>
        <v>0</v>
      </c>
      <c r="L144">
        <f>K144*'Exhaust Gas Math'!$C$14</f>
        <v>0</v>
      </c>
      <c r="M144">
        <f>(L144/'Exhaust Gas Math'!$B$14)+('Exhaust Gas Math'!$D$10)</f>
        <v>4.4059320573952224E-4</v>
      </c>
      <c r="N144">
        <f>('Exhaust Gas Math'!$E$10*((-0.000000001)*N143^3+(0.000002)*N143^2-0.0012*N143+1.3446)*$B$15+L144*'Exhaust Gas Math'!$D$14*$B$14)/('Exhaust Gas Math'!$E$10*((-0.000000001)*N143^3+(0.000002)*N143^2-0.0012*N143+1.3446)+L144*'Exhaust Gas Math'!$D$14)</f>
        <v>1100</v>
      </c>
      <c r="O144">
        <f t="shared" si="26"/>
        <v>101325</v>
      </c>
      <c r="P144">
        <f>((-0.0000000008)*N144^3+(0.000003)*N144^2-0.004*N144+2.013)*('Exhaust Gas Math'!$E$10/(L144+'Exhaust Gas Math'!$E$10))+(357.45*N144^-1.004)*(L144/(L144+'Exhaust Gas Math'!$E$10))</f>
        <v>0.17819999999999947</v>
      </c>
      <c r="Q144">
        <f t="shared" si="7"/>
        <v>0</v>
      </c>
      <c r="R144">
        <f t="shared" si="8"/>
        <v>101325</v>
      </c>
      <c r="T144">
        <f t="shared" si="27"/>
        <v>1.7500000000000002E-2</v>
      </c>
      <c r="U144">
        <f t="shared" si="28"/>
        <v>101325</v>
      </c>
    </row>
    <row r="145" spans="3:21" x14ac:dyDescent="0.2">
      <c r="C145" s="1"/>
      <c r="D145" s="1"/>
      <c r="E145" s="1">
        <v>1.7624999999999998E-2</v>
      </c>
      <c r="F145" s="4">
        <f t="shared" si="20"/>
        <v>2.921284666542737E-2</v>
      </c>
      <c r="G145" s="1">
        <f t="shared" si="21"/>
        <v>-19.856297809797304</v>
      </c>
      <c r="H145" s="1">
        <f t="shared" si="22"/>
        <v>0</v>
      </c>
      <c r="I145">
        <f t="shared" si="23"/>
        <v>0</v>
      </c>
      <c r="J145" s="4">
        <f t="shared" si="24"/>
        <v>3.9769296294121147E-5</v>
      </c>
      <c r="K145">
        <f t="shared" si="25"/>
        <v>0</v>
      </c>
      <c r="L145">
        <f>K145*'Exhaust Gas Math'!$C$14</f>
        <v>0</v>
      </c>
      <c r="M145">
        <f>(L145/'Exhaust Gas Math'!$B$14)+('Exhaust Gas Math'!$D$10)</f>
        <v>4.4059320573952224E-4</v>
      </c>
      <c r="N145">
        <f>('Exhaust Gas Math'!$E$10*((-0.000000001)*N144^3+(0.000002)*N144^2-0.0012*N144+1.3446)*$B$15+L145*'Exhaust Gas Math'!$D$14*$B$14)/('Exhaust Gas Math'!$E$10*((-0.000000001)*N144^3+(0.000002)*N144^2-0.0012*N144+1.3446)+L145*'Exhaust Gas Math'!$D$14)</f>
        <v>1100</v>
      </c>
      <c r="O145">
        <f t="shared" si="26"/>
        <v>101325</v>
      </c>
      <c r="P145">
        <f>((-0.0000000008)*N145^3+(0.000003)*N145^2-0.004*N145+2.013)*('Exhaust Gas Math'!$E$10/(L145+'Exhaust Gas Math'!$E$10))+(357.45*N145^-1.004)*(L145/(L145+'Exhaust Gas Math'!$E$10))</f>
        <v>0.17819999999999947</v>
      </c>
      <c r="Q145">
        <f t="shared" si="7"/>
        <v>0</v>
      </c>
      <c r="R145">
        <f t="shared" si="8"/>
        <v>101325</v>
      </c>
      <c r="T145">
        <f t="shared" si="27"/>
        <v>1.7624999999999998E-2</v>
      </c>
      <c r="U145">
        <f t="shared" si="28"/>
        <v>101325</v>
      </c>
    </row>
    <row r="146" spans="3:21" x14ac:dyDescent="0.2">
      <c r="C146" s="1"/>
      <c r="D146" s="1"/>
      <c r="E146" s="1">
        <v>1.7749999999999998E-2</v>
      </c>
      <c r="F146" s="4">
        <f t="shared" si="20"/>
        <v>2.6741027458224723E-2</v>
      </c>
      <c r="G146" s="1">
        <f t="shared" si="21"/>
        <v>-19.672477516948867</v>
      </c>
      <c r="H146" s="1">
        <f t="shared" si="22"/>
        <v>0</v>
      </c>
      <c r="I146">
        <f t="shared" si="23"/>
        <v>0</v>
      </c>
      <c r="J146" s="4">
        <f t="shared" si="24"/>
        <v>3.9769296294121147E-5</v>
      </c>
      <c r="K146">
        <f t="shared" si="25"/>
        <v>0</v>
      </c>
      <c r="L146">
        <f>K146*'Exhaust Gas Math'!$C$14</f>
        <v>0</v>
      </c>
      <c r="M146">
        <f>(L146/'Exhaust Gas Math'!$B$14)+('Exhaust Gas Math'!$D$10)</f>
        <v>4.4059320573952224E-4</v>
      </c>
      <c r="N146">
        <f>('Exhaust Gas Math'!$E$10*((-0.000000001)*N145^3+(0.000002)*N145^2-0.0012*N145+1.3446)*$B$15+L146*'Exhaust Gas Math'!$D$14*$B$14)/('Exhaust Gas Math'!$E$10*((-0.000000001)*N145^3+(0.000002)*N145^2-0.0012*N145+1.3446)+L146*'Exhaust Gas Math'!$D$14)</f>
        <v>1100</v>
      </c>
      <c r="O146">
        <f t="shared" si="26"/>
        <v>101325</v>
      </c>
      <c r="P146">
        <f>((-0.0000000008)*N146^3+(0.000003)*N146^2-0.004*N146+2.013)*('Exhaust Gas Math'!$E$10/(L146+'Exhaust Gas Math'!$E$10))+(357.45*N146^-1.004)*(L146/(L146+'Exhaust Gas Math'!$E$10))</f>
        <v>0.17819999999999947</v>
      </c>
      <c r="Q146">
        <f t="shared" si="7"/>
        <v>0</v>
      </c>
      <c r="R146">
        <f t="shared" si="8"/>
        <v>101325</v>
      </c>
      <c r="T146">
        <f t="shared" si="27"/>
        <v>1.7749999999999998E-2</v>
      </c>
      <c r="U146">
        <f t="shared" si="28"/>
        <v>101325</v>
      </c>
    </row>
    <row r="147" spans="3:21" x14ac:dyDescent="0.2">
      <c r="C147" s="1"/>
      <c r="D147" s="1"/>
      <c r="E147" s="1">
        <v>1.7874999999999999E-2</v>
      </c>
      <c r="F147" s="4">
        <f t="shared" si="20"/>
        <v>2.4299781965767826E-2</v>
      </c>
      <c r="G147" s="1">
        <f t="shared" si="21"/>
        <v>-19.367369858445834</v>
      </c>
      <c r="H147" s="1">
        <f t="shared" si="22"/>
        <v>0</v>
      </c>
      <c r="I147">
        <f t="shared" si="23"/>
        <v>0</v>
      </c>
      <c r="J147" s="4">
        <f t="shared" si="24"/>
        <v>3.9769296294121147E-5</v>
      </c>
      <c r="K147">
        <f t="shared" si="25"/>
        <v>0</v>
      </c>
      <c r="L147">
        <f>K147*'Exhaust Gas Math'!$C$14</f>
        <v>0</v>
      </c>
      <c r="M147">
        <f>(L147/'Exhaust Gas Math'!$B$14)+('Exhaust Gas Math'!$D$10)</f>
        <v>4.4059320573952224E-4</v>
      </c>
      <c r="N147">
        <f>('Exhaust Gas Math'!$E$10*((-0.000000001)*N146^3+(0.000002)*N146^2-0.0012*N146+1.3446)*$B$15+L147*'Exhaust Gas Math'!$D$14*$B$14)/('Exhaust Gas Math'!$E$10*((-0.000000001)*N146^3+(0.000002)*N146^2-0.0012*N146+1.3446)+L147*'Exhaust Gas Math'!$D$14)</f>
        <v>1100</v>
      </c>
      <c r="O147">
        <f t="shared" si="26"/>
        <v>101325</v>
      </c>
      <c r="P147">
        <f>((-0.0000000008)*N147^3+(0.000003)*N147^2-0.004*N147+2.013)*('Exhaust Gas Math'!$E$10/(L147+'Exhaust Gas Math'!$E$10))+(357.45*N147^-1.004)*(L147/(L147+'Exhaust Gas Math'!$E$10))</f>
        <v>0.17819999999999947</v>
      </c>
      <c r="Q147">
        <f t="shared" si="7"/>
        <v>0</v>
      </c>
      <c r="R147">
        <f t="shared" si="8"/>
        <v>101325</v>
      </c>
      <c r="T147">
        <f t="shared" si="27"/>
        <v>1.7874999999999999E-2</v>
      </c>
      <c r="U147">
        <f t="shared" si="28"/>
        <v>101325</v>
      </c>
    </row>
    <row r="148" spans="3:21" x14ac:dyDescent="0.2">
      <c r="C148" s="1"/>
      <c r="D148" s="1"/>
      <c r="E148" s="1">
        <v>1.7999999999999999E-2</v>
      </c>
      <c r="F148" s="4">
        <f t="shared" si="20"/>
        <v>2.1904161278314179E-2</v>
      </c>
      <c r="G148" s="1">
        <f t="shared" si="21"/>
        <v>-18.942855924461469</v>
      </c>
      <c r="H148" s="1">
        <f t="shared" si="22"/>
        <v>0</v>
      </c>
      <c r="I148">
        <f t="shared" si="23"/>
        <v>0</v>
      </c>
      <c r="J148" s="4">
        <f t="shared" si="24"/>
        <v>3.9769296294121147E-5</v>
      </c>
      <c r="K148">
        <f t="shared" si="25"/>
        <v>0</v>
      </c>
      <c r="L148">
        <f>K148*'Exhaust Gas Math'!$C$14</f>
        <v>0</v>
      </c>
      <c r="M148">
        <f>(L148/'Exhaust Gas Math'!$B$14)+('Exhaust Gas Math'!$D$10)</f>
        <v>4.4059320573952224E-4</v>
      </c>
      <c r="N148">
        <f>('Exhaust Gas Math'!$E$10*((-0.000000001)*N147^3+(0.000002)*N147^2-0.0012*N147+1.3446)*$B$15+L148*'Exhaust Gas Math'!$D$14*$B$14)/('Exhaust Gas Math'!$E$10*((-0.000000001)*N147^3+(0.000002)*N147^2-0.0012*N147+1.3446)+L148*'Exhaust Gas Math'!$D$14)</f>
        <v>1100</v>
      </c>
      <c r="O148">
        <f t="shared" si="26"/>
        <v>101325</v>
      </c>
      <c r="P148">
        <f>((-0.0000000008)*N148^3+(0.000003)*N148^2-0.004*N148+2.013)*('Exhaust Gas Math'!$E$10/(L148+'Exhaust Gas Math'!$E$10))+(357.45*N148^-1.004)*(L148/(L148+'Exhaust Gas Math'!$E$10))</f>
        <v>0.17819999999999947</v>
      </c>
      <c r="Q148">
        <f t="shared" si="7"/>
        <v>0</v>
      </c>
      <c r="R148">
        <f t="shared" si="8"/>
        <v>101325</v>
      </c>
      <c r="T148">
        <f t="shared" si="27"/>
        <v>1.7999999999999999E-2</v>
      </c>
      <c r="U148">
        <f t="shared" si="28"/>
        <v>101325</v>
      </c>
    </row>
    <row r="149" spans="3:21" x14ac:dyDescent="0.2">
      <c r="C149" s="1"/>
      <c r="D149" s="1"/>
      <c r="E149" s="1">
        <v>1.8124999999999999E-2</v>
      </c>
      <c r="F149" s="4">
        <f t="shared" si="20"/>
        <v>1.9568935194026651E-2</v>
      </c>
      <c r="G149" s="1">
        <f t="shared" si="21"/>
        <v>-18.401552984563992</v>
      </c>
      <c r="H149" s="1">
        <f t="shared" si="22"/>
        <v>0</v>
      </c>
      <c r="I149">
        <f t="shared" si="23"/>
        <v>0</v>
      </c>
      <c r="J149" s="4">
        <f t="shared" si="24"/>
        <v>3.9769296294121147E-5</v>
      </c>
      <c r="K149">
        <f t="shared" si="25"/>
        <v>0</v>
      </c>
      <c r="L149">
        <f>K149*'Exhaust Gas Math'!$C$14</f>
        <v>0</v>
      </c>
      <c r="M149">
        <f>(L149/'Exhaust Gas Math'!$B$14)+('Exhaust Gas Math'!$D$10)</f>
        <v>4.4059320573952224E-4</v>
      </c>
      <c r="N149">
        <f>('Exhaust Gas Math'!$E$10*((-0.000000001)*N148^3+(0.000002)*N148^2-0.0012*N148+1.3446)*$B$15+L149*'Exhaust Gas Math'!$D$14*$B$14)/('Exhaust Gas Math'!$E$10*((-0.000000001)*N148^3+(0.000002)*N148^2-0.0012*N148+1.3446)+L149*'Exhaust Gas Math'!$D$14)</f>
        <v>1100</v>
      </c>
      <c r="O149">
        <f t="shared" si="26"/>
        <v>101325</v>
      </c>
      <c r="P149">
        <f>((-0.0000000008)*N149^3+(0.000003)*N149^2-0.004*N149+2.013)*('Exhaust Gas Math'!$E$10/(L149+'Exhaust Gas Math'!$E$10))+(357.45*N149^-1.004)*(L149/(L149+'Exhaust Gas Math'!$E$10))</f>
        <v>0.17819999999999947</v>
      </c>
      <c r="Q149">
        <f t="shared" si="7"/>
        <v>0</v>
      </c>
      <c r="R149">
        <f t="shared" si="8"/>
        <v>101325</v>
      </c>
      <c r="T149">
        <f t="shared" si="27"/>
        <v>1.8124999999999999E-2</v>
      </c>
      <c r="U149">
        <f t="shared" si="28"/>
        <v>101325</v>
      </c>
    </row>
    <row r="150" spans="3:21" x14ac:dyDescent="0.2">
      <c r="C150" s="1"/>
      <c r="D150" s="1"/>
      <c r="E150" s="1">
        <v>1.8249999999999999E-2</v>
      </c>
      <c r="F150" s="4">
        <f t="shared" si="20"/>
        <v>1.7308501158256405E-2</v>
      </c>
      <c r="G150" s="1">
        <f t="shared" si="21"/>
        <v>-17.746798351379386</v>
      </c>
      <c r="H150" s="1">
        <f t="shared" si="22"/>
        <v>0</v>
      </c>
      <c r="I150">
        <f t="shared" si="23"/>
        <v>0</v>
      </c>
      <c r="J150" s="4">
        <f t="shared" si="24"/>
        <v>3.9769296294121147E-5</v>
      </c>
      <c r="K150">
        <f t="shared" si="25"/>
        <v>0</v>
      </c>
      <c r="L150">
        <f>K150*'Exhaust Gas Math'!$C$14</f>
        <v>0</v>
      </c>
      <c r="M150">
        <f>(L150/'Exhaust Gas Math'!$B$14)+('Exhaust Gas Math'!$D$10)</f>
        <v>4.4059320573952224E-4</v>
      </c>
      <c r="N150">
        <f>('Exhaust Gas Math'!$E$10*((-0.000000001)*N149^3+(0.000002)*N149^2-0.0012*N149+1.3446)*$B$15+L150*'Exhaust Gas Math'!$D$14*$B$14)/('Exhaust Gas Math'!$E$10*((-0.000000001)*N149^3+(0.000002)*N149^2-0.0012*N149+1.3446)+L150*'Exhaust Gas Math'!$D$14)</f>
        <v>1100</v>
      </c>
      <c r="O150">
        <f t="shared" si="26"/>
        <v>101325</v>
      </c>
      <c r="P150">
        <f>((-0.0000000008)*N150^3+(0.000003)*N150^2-0.004*N150+2.013)*('Exhaust Gas Math'!$E$10/(L150+'Exhaust Gas Math'!$E$10))+(357.45*N150^-1.004)*(L150/(L150+'Exhaust Gas Math'!$E$10))</f>
        <v>0.17819999999999947</v>
      </c>
      <c r="Q150">
        <f t="shared" si="7"/>
        <v>0</v>
      </c>
      <c r="R150">
        <f t="shared" si="8"/>
        <v>101325</v>
      </c>
      <c r="T150">
        <f t="shared" si="27"/>
        <v>1.8249999999999999E-2</v>
      </c>
      <c r="U150">
        <f t="shared" si="28"/>
        <v>101325</v>
      </c>
    </row>
    <row r="151" spans="3:21" x14ac:dyDescent="0.2">
      <c r="C151" s="1"/>
      <c r="D151" s="1"/>
      <c r="E151" s="1">
        <v>1.8374999999999999E-2</v>
      </c>
      <c r="F151" s="4">
        <f t="shared" si="20"/>
        <v>1.5136795498504444E-2</v>
      </c>
      <c r="G151" s="1">
        <f t="shared" si="21"/>
        <v>-16.982628804949211</v>
      </c>
      <c r="H151" s="1">
        <f t="shared" si="22"/>
        <v>0</v>
      </c>
      <c r="I151">
        <f t="shared" si="23"/>
        <v>0</v>
      </c>
      <c r="J151" s="4">
        <f t="shared" si="24"/>
        <v>3.9769296294121147E-5</v>
      </c>
      <c r="K151">
        <f t="shared" si="25"/>
        <v>0</v>
      </c>
      <c r="L151">
        <f>K151*'Exhaust Gas Math'!$C$14</f>
        <v>0</v>
      </c>
      <c r="M151">
        <f>(L151/'Exhaust Gas Math'!$B$14)+('Exhaust Gas Math'!$D$10)</f>
        <v>4.4059320573952224E-4</v>
      </c>
      <c r="N151">
        <f>('Exhaust Gas Math'!$E$10*((-0.000000001)*N150^3+(0.000002)*N150^2-0.0012*N150+1.3446)*$B$15+L151*'Exhaust Gas Math'!$D$14*$B$14)/('Exhaust Gas Math'!$E$10*((-0.000000001)*N150^3+(0.000002)*N150^2-0.0012*N150+1.3446)+L151*'Exhaust Gas Math'!$D$14)</f>
        <v>1100</v>
      </c>
      <c r="O151">
        <f t="shared" si="26"/>
        <v>101325</v>
      </c>
      <c r="P151">
        <f>((-0.0000000008)*N151^3+(0.000003)*N151^2-0.004*N151+2.013)*('Exhaust Gas Math'!$E$10/(L151+'Exhaust Gas Math'!$E$10))+(357.45*N151^-1.004)*(L151/(L151+'Exhaust Gas Math'!$E$10))</f>
        <v>0.17819999999999947</v>
      </c>
      <c r="Q151">
        <f t="shared" si="7"/>
        <v>0</v>
      </c>
      <c r="R151">
        <f t="shared" si="8"/>
        <v>101325</v>
      </c>
      <c r="T151">
        <f t="shared" si="27"/>
        <v>1.8374999999999999E-2</v>
      </c>
      <c r="U151">
        <f t="shared" si="28"/>
        <v>101325</v>
      </c>
    </row>
    <row r="152" spans="3:21" x14ac:dyDescent="0.2">
      <c r="C152" s="1"/>
      <c r="D152" s="1"/>
      <c r="E152" s="1">
        <v>1.8499999999999999E-2</v>
      </c>
      <c r="F152" s="4">
        <f t="shared" si="20"/>
        <v>1.306720750232861E-2</v>
      </c>
      <c r="G152" s="1">
        <f t="shared" si="21"/>
        <v>-16.113755704639377</v>
      </c>
      <c r="H152" s="1">
        <f t="shared" si="22"/>
        <v>0</v>
      </c>
      <c r="I152">
        <f t="shared" si="23"/>
        <v>0</v>
      </c>
      <c r="J152" s="4">
        <f t="shared" si="24"/>
        <v>3.9769296294121147E-5</v>
      </c>
      <c r="K152">
        <f t="shared" si="25"/>
        <v>0</v>
      </c>
      <c r="L152">
        <f>K152*'Exhaust Gas Math'!$C$14</f>
        <v>0</v>
      </c>
      <c r="M152">
        <f>(L152/'Exhaust Gas Math'!$B$14)+('Exhaust Gas Math'!$D$10)</f>
        <v>4.4059320573952224E-4</v>
      </c>
      <c r="N152">
        <f>('Exhaust Gas Math'!$E$10*((-0.000000001)*N151^3+(0.000002)*N151^2-0.0012*N151+1.3446)*$B$15+L152*'Exhaust Gas Math'!$D$14*$B$14)/('Exhaust Gas Math'!$E$10*((-0.000000001)*N151^3+(0.000002)*N151^2-0.0012*N151+1.3446)+L152*'Exhaust Gas Math'!$D$14)</f>
        <v>1100</v>
      </c>
      <c r="O152">
        <f t="shared" si="26"/>
        <v>101325</v>
      </c>
      <c r="P152">
        <f>((-0.0000000008)*N152^3+(0.000003)*N152^2-0.004*N152+2.013)*('Exhaust Gas Math'!$E$10/(L152+'Exhaust Gas Math'!$E$10))+(357.45*N152^-1.004)*(L152/(L152+'Exhaust Gas Math'!$E$10))</f>
        <v>0.17819999999999947</v>
      </c>
      <c r="Q152">
        <f t="shared" si="7"/>
        <v>0</v>
      </c>
      <c r="R152">
        <f t="shared" si="8"/>
        <v>101325</v>
      </c>
      <c r="T152">
        <f t="shared" si="27"/>
        <v>1.8499999999999999E-2</v>
      </c>
      <c r="U152">
        <f t="shared" si="28"/>
        <v>101325</v>
      </c>
    </row>
    <row r="153" spans="3:21" x14ac:dyDescent="0.2">
      <c r="C153" s="1"/>
      <c r="D153" s="1"/>
      <c r="E153" s="1">
        <v>1.8624999999999999E-2</v>
      </c>
      <c r="F153" s="4">
        <f t="shared" si="20"/>
        <v>1.1112496867933176E-2</v>
      </c>
      <c r="G153" s="1">
        <f t="shared" si="21"/>
        <v>-15.145535942042931</v>
      </c>
      <c r="H153" s="1">
        <f t="shared" si="22"/>
        <v>0</v>
      </c>
      <c r="I153">
        <f t="shared" si="23"/>
        <v>0</v>
      </c>
      <c r="J153" s="4">
        <f t="shared" si="24"/>
        <v>3.9769296294121147E-5</v>
      </c>
      <c r="K153">
        <f t="shared" si="25"/>
        <v>0</v>
      </c>
      <c r="L153">
        <f>K153*'Exhaust Gas Math'!$C$14</f>
        <v>0</v>
      </c>
      <c r="M153">
        <f>(L153/'Exhaust Gas Math'!$B$14)+('Exhaust Gas Math'!$D$10)</f>
        <v>4.4059320573952224E-4</v>
      </c>
      <c r="N153">
        <f>('Exhaust Gas Math'!$E$10*((-0.000000001)*N152^3+(0.000002)*N152^2-0.0012*N152+1.3446)*$B$15+L153*'Exhaust Gas Math'!$D$14*$B$14)/('Exhaust Gas Math'!$E$10*((-0.000000001)*N152^3+(0.000002)*N152^2-0.0012*N152+1.3446)+L153*'Exhaust Gas Math'!$D$14)</f>
        <v>1100</v>
      </c>
      <c r="O153">
        <f t="shared" si="26"/>
        <v>101325</v>
      </c>
      <c r="P153">
        <f>((-0.0000000008)*N153^3+(0.000003)*N153^2-0.004*N153+2.013)*('Exhaust Gas Math'!$E$10/(L153+'Exhaust Gas Math'!$E$10))+(357.45*N153^-1.004)*(L153/(L153+'Exhaust Gas Math'!$E$10))</f>
        <v>0.17819999999999947</v>
      </c>
      <c r="Q153">
        <f t="shared" si="7"/>
        <v>0</v>
      </c>
      <c r="R153">
        <f t="shared" si="8"/>
        <v>101325</v>
      </c>
      <c r="T153">
        <f t="shared" si="27"/>
        <v>1.8624999999999999E-2</v>
      </c>
      <c r="U153">
        <f t="shared" si="28"/>
        <v>101325</v>
      </c>
    </row>
    <row r="154" spans="3:21" x14ac:dyDescent="0.2">
      <c r="C154" s="1"/>
      <c r="D154" s="1"/>
      <c r="E154" s="1">
        <v>1.8749999999999999E-2</v>
      </c>
      <c r="F154" s="4">
        <f t="shared" si="20"/>
        <v>9.2847150363864345E-3</v>
      </c>
      <c r="G154" s="1">
        <f t="shared" si="21"/>
        <v>-14.083938913962015</v>
      </c>
      <c r="H154" s="1">
        <f t="shared" si="22"/>
        <v>0</v>
      </c>
      <c r="I154">
        <f t="shared" si="23"/>
        <v>0</v>
      </c>
      <c r="J154" s="4">
        <f t="shared" si="24"/>
        <v>3.9769296294121147E-5</v>
      </c>
      <c r="K154">
        <f t="shared" si="25"/>
        <v>0</v>
      </c>
      <c r="L154">
        <f>K154*'Exhaust Gas Math'!$C$14</f>
        <v>0</v>
      </c>
      <c r="M154">
        <f>(L154/'Exhaust Gas Math'!$B$14)+('Exhaust Gas Math'!$D$10)</f>
        <v>4.4059320573952224E-4</v>
      </c>
      <c r="N154">
        <f>('Exhaust Gas Math'!$E$10*((-0.000000001)*N153^3+(0.000002)*N153^2-0.0012*N153+1.3446)*$B$15+L154*'Exhaust Gas Math'!$D$14*$B$14)/('Exhaust Gas Math'!$E$10*((-0.000000001)*N153^3+(0.000002)*N153^2-0.0012*N153+1.3446)+L154*'Exhaust Gas Math'!$D$14)</f>
        <v>1100</v>
      </c>
      <c r="O154">
        <f t="shared" si="26"/>
        <v>101325</v>
      </c>
      <c r="P154">
        <f>((-0.0000000008)*N154^3+(0.000003)*N154^2-0.004*N154+2.013)*('Exhaust Gas Math'!$E$10/(L154+'Exhaust Gas Math'!$E$10))+(357.45*N154^-1.004)*(L154/(L154+'Exhaust Gas Math'!$E$10))</f>
        <v>0.17819999999999947</v>
      </c>
      <c r="Q154">
        <f t="shared" si="7"/>
        <v>0</v>
      </c>
      <c r="R154">
        <f t="shared" si="8"/>
        <v>101325</v>
      </c>
      <c r="T154">
        <f t="shared" si="27"/>
        <v>1.8749999999999999E-2</v>
      </c>
      <c r="U154">
        <f t="shared" si="28"/>
        <v>101325</v>
      </c>
    </row>
    <row r="155" spans="3:21" x14ac:dyDescent="0.2">
      <c r="C155" s="1"/>
      <c r="D155" s="1"/>
      <c r="E155" s="1">
        <v>1.8874999999999999E-2</v>
      </c>
      <c r="F155" s="4">
        <f t="shared" si="20"/>
        <v>7.5951308904790363E-3</v>
      </c>
      <c r="G155" s="1">
        <f t="shared" si="21"/>
        <v>-12.935509719091611</v>
      </c>
      <c r="H155" s="1">
        <f t="shared" si="22"/>
        <v>0</v>
      </c>
      <c r="I155">
        <f t="shared" si="23"/>
        <v>0</v>
      </c>
      <c r="J155" s="4">
        <f t="shared" si="24"/>
        <v>3.9769296294121147E-5</v>
      </c>
      <c r="K155">
        <f t="shared" si="25"/>
        <v>0</v>
      </c>
      <c r="L155">
        <f>K155*'Exhaust Gas Math'!$C$14</f>
        <v>0</v>
      </c>
      <c r="M155">
        <f>(L155/'Exhaust Gas Math'!$B$14)+('Exhaust Gas Math'!$D$10)</f>
        <v>4.4059320573952224E-4</v>
      </c>
      <c r="N155">
        <f>('Exhaust Gas Math'!$E$10*((-0.000000001)*N154^3+(0.000002)*N154^2-0.0012*N154+1.3446)*$B$15+L155*'Exhaust Gas Math'!$D$14*$B$14)/('Exhaust Gas Math'!$E$10*((-0.000000001)*N154^3+(0.000002)*N154^2-0.0012*N154+1.3446)+L155*'Exhaust Gas Math'!$D$14)</f>
        <v>1100</v>
      </c>
      <c r="O155">
        <f t="shared" si="26"/>
        <v>101325</v>
      </c>
      <c r="P155">
        <f>((-0.0000000008)*N155^3+(0.000003)*N155^2-0.004*N155+2.013)*('Exhaust Gas Math'!$E$10/(L155+'Exhaust Gas Math'!$E$10))+(357.45*N155^-1.004)*(L155/(L155+'Exhaust Gas Math'!$E$10))</f>
        <v>0.17819999999999947</v>
      </c>
      <c r="Q155">
        <f t="shared" si="7"/>
        <v>0</v>
      </c>
      <c r="R155">
        <f t="shared" si="8"/>
        <v>101325</v>
      </c>
      <c r="T155">
        <f t="shared" si="27"/>
        <v>1.8874999999999999E-2</v>
      </c>
      <c r="U155">
        <f t="shared" si="28"/>
        <v>101325</v>
      </c>
    </row>
    <row r="156" spans="3:21" x14ac:dyDescent="0.2">
      <c r="C156" s="1"/>
      <c r="D156" s="1"/>
      <c r="E156" s="1">
        <v>1.9E-2</v>
      </c>
      <c r="F156" s="4">
        <f t="shared" si="20"/>
        <v>6.0541612783141761E-3</v>
      </c>
      <c r="G156" s="1">
        <f t="shared" si="21"/>
        <v>-11.707328805309503</v>
      </c>
      <c r="H156" s="1">
        <f t="shared" si="22"/>
        <v>0</v>
      </c>
      <c r="I156">
        <f t="shared" si="23"/>
        <v>0</v>
      </c>
      <c r="J156" s="4">
        <f t="shared" si="24"/>
        <v>3.9769296294121147E-5</v>
      </c>
      <c r="K156">
        <f t="shared" si="25"/>
        <v>0</v>
      </c>
      <c r="L156">
        <f>K156*'Exhaust Gas Math'!$C$14</f>
        <v>0</v>
      </c>
      <c r="M156">
        <f>(L156/'Exhaust Gas Math'!$B$14)+('Exhaust Gas Math'!$D$10)</f>
        <v>4.4059320573952224E-4</v>
      </c>
      <c r="N156">
        <f>('Exhaust Gas Math'!$E$10*((-0.000000001)*N155^3+(0.000002)*N155^2-0.0012*N155+1.3446)*$B$15+L156*'Exhaust Gas Math'!$D$14*$B$14)/('Exhaust Gas Math'!$E$10*((-0.000000001)*N155^3+(0.000002)*N155^2-0.0012*N155+1.3446)+L156*'Exhaust Gas Math'!$D$14)</f>
        <v>1100</v>
      </c>
      <c r="O156">
        <f t="shared" si="26"/>
        <v>101325</v>
      </c>
      <c r="P156">
        <f>((-0.0000000008)*N156^3+(0.000003)*N156^2-0.004*N156+2.013)*('Exhaust Gas Math'!$E$10/(L156+'Exhaust Gas Math'!$E$10))+(357.45*N156^-1.004)*(L156/(L156+'Exhaust Gas Math'!$E$10))</f>
        <v>0.17819999999999947</v>
      </c>
      <c r="Q156">
        <f t="shared" si="7"/>
        <v>0</v>
      </c>
      <c r="R156">
        <f t="shared" si="8"/>
        <v>101325</v>
      </c>
      <c r="T156">
        <f t="shared" si="27"/>
        <v>1.9E-2</v>
      </c>
      <c r="U156">
        <f t="shared" si="28"/>
        <v>101325</v>
      </c>
    </row>
    <row r="157" spans="3:21" x14ac:dyDescent="0.2">
      <c r="C157" s="1"/>
      <c r="D157" s="1"/>
      <c r="E157" s="1">
        <v>1.9125E-2</v>
      </c>
      <c r="F157" s="4">
        <f t="shared" si="20"/>
        <v>4.6713067899752762E-3</v>
      </c>
      <c r="G157" s="1">
        <f t="shared" si="21"/>
        <v>-10.406968316360782</v>
      </c>
      <c r="H157" s="1">
        <f t="shared" si="22"/>
        <v>0</v>
      </c>
      <c r="I157">
        <f t="shared" si="23"/>
        <v>0</v>
      </c>
      <c r="J157" s="4">
        <f t="shared" si="24"/>
        <v>3.9769296294121147E-5</v>
      </c>
      <c r="K157">
        <f t="shared" si="25"/>
        <v>0</v>
      </c>
      <c r="L157">
        <f>K157*'Exhaust Gas Math'!$C$14</f>
        <v>0</v>
      </c>
      <c r="M157">
        <f>(L157/'Exhaust Gas Math'!$B$14)+('Exhaust Gas Math'!$D$10)</f>
        <v>4.4059320573952224E-4</v>
      </c>
      <c r="N157">
        <f>('Exhaust Gas Math'!$E$10*((-0.000000001)*N156^3+(0.000002)*N156^2-0.0012*N156+1.3446)*$B$15+L157*'Exhaust Gas Math'!$D$14*$B$14)/('Exhaust Gas Math'!$E$10*((-0.000000001)*N156^3+(0.000002)*N156^2-0.0012*N156+1.3446)+L157*'Exhaust Gas Math'!$D$14)</f>
        <v>1100</v>
      </c>
      <c r="O157">
        <f t="shared" si="26"/>
        <v>101325</v>
      </c>
      <c r="P157">
        <f>((-0.0000000008)*N157^3+(0.000003)*N157^2-0.004*N157+2.013)*('Exhaust Gas Math'!$E$10/(L157+'Exhaust Gas Math'!$E$10))+(357.45*N157^-1.004)*(L157/(L157+'Exhaust Gas Math'!$E$10))</f>
        <v>0.17819999999999947</v>
      </c>
      <c r="Q157">
        <f t="shared" si="7"/>
        <v>0</v>
      </c>
      <c r="R157">
        <f t="shared" si="8"/>
        <v>101325</v>
      </c>
      <c r="T157">
        <f t="shared" si="27"/>
        <v>1.9125E-2</v>
      </c>
      <c r="U157">
        <f t="shared" si="28"/>
        <v>101325</v>
      </c>
    </row>
    <row r="158" spans="3:21" x14ac:dyDescent="0.2">
      <c r="C158" s="1"/>
      <c r="D158" s="1"/>
      <c r="E158" s="1">
        <v>1.925E-2</v>
      </c>
      <c r="F158" s="4">
        <f t="shared" si="20"/>
        <v>3.4550931832287336E-3</v>
      </c>
      <c r="G158" s="1">
        <f t="shared" si="21"/>
        <v>-9.042445407073556</v>
      </c>
      <c r="H158" s="1">
        <f t="shared" si="22"/>
        <v>0</v>
      </c>
      <c r="I158">
        <f t="shared" si="23"/>
        <v>0</v>
      </c>
      <c r="J158" s="4">
        <f t="shared" si="24"/>
        <v>3.9769296294121147E-5</v>
      </c>
      <c r="K158">
        <f t="shared" si="25"/>
        <v>0</v>
      </c>
      <c r="L158">
        <f>K158*'Exhaust Gas Math'!$C$14</f>
        <v>0</v>
      </c>
      <c r="M158">
        <f>(L158/'Exhaust Gas Math'!$B$14)+('Exhaust Gas Math'!$D$10)</f>
        <v>4.4059320573952224E-4</v>
      </c>
      <c r="N158">
        <f>('Exhaust Gas Math'!$E$10*((-0.000000001)*N157^3+(0.000002)*N157^2-0.0012*N157+1.3446)*$B$15+L158*'Exhaust Gas Math'!$D$14*$B$14)/('Exhaust Gas Math'!$E$10*((-0.000000001)*N157^3+(0.000002)*N157^2-0.0012*N157+1.3446)+L158*'Exhaust Gas Math'!$D$14)</f>
        <v>1100</v>
      </c>
      <c r="O158">
        <f t="shared" si="26"/>
        <v>101325</v>
      </c>
      <c r="P158">
        <f>((-0.0000000008)*N158^3+(0.000003)*N158^2-0.004*N158+2.013)*('Exhaust Gas Math'!$E$10/(L158+'Exhaust Gas Math'!$E$10))+(357.45*N158^-1.004)*(L158/(L158+'Exhaust Gas Math'!$E$10))</f>
        <v>0.17819999999999947</v>
      </c>
      <c r="Q158">
        <f t="shared" si="7"/>
        <v>0</v>
      </c>
      <c r="R158">
        <f t="shared" si="8"/>
        <v>101325</v>
      </c>
      <c r="T158">
        <f t="shared" si="27"/>
        <v>1.925E-2</v>
      </c>
      <c r="U158">
        <f t="shared" si="28"/>
        <v>101325</v>
      </c>
    </row>
    <row r="159" spans="3:21" x14ac:dyDescent="0.2">
      <c r="C159" s="1"/>
      <c r="D159" s="1"/>
      <c r="E159" s="1">
        <v>1.9375E-2</v>
      </c>
      <c r="F159" s="4">
        <f t="shared" si="20"/>
        <v>2.4130188193921993E-3</v>
      </c>
      <c r="G159" s="1">
        <f t="shared" si="21"/>
        <v>-7.6221728149334957</v>
      </c>
      <c r="H159" s="1">
        <f t="shared" si="22"/>
        <v>0</v>
      </c>
      <c r="I159">
        <f t="shared" si="23"/>
        <v>0</v>
      </c>
      <c r="J159" s="4">
        <f t="shared" si="24"/>
        <v>3.9769296294121147E-5</v>
      </c>
      <c r="K159">
        <f t="shared" si="25"/>
        <v>0</v>
      </c>
      <c r="L159">
        <f>K159*'Exhaust Gas Math'!$C$14</f>
        <v>0</v>
      </c>
      <c r="M159">
        <f>(L159/'Exhaust Gas Math'!$B$14)+('Exhaust Gas Math'!$D$10)</f>
        <v>4.4059320573952224E-4</v>
      </c>
      <c r="N159">
        <f>('Exhaust Gas Math'!$E$10*((-0.000000001)*N158^3+(0.000002)*N158^2-0.0012*N158+1.3446)*$B$15+L159*'Exhaust Gas Math'!$D$14*$B$14)/('Exhaust Gas Math'!$E$10*((-0.000000001)*N158^3+(0.000002)*N158^2-0.0012*N158+1.3446)+L159*'Exhaust Gas Math'!$D$14)</f>
        <v>1100</v>
      </c>
      <c r="O159">
        <f t="shared" si="26"/>
        <v>101325</v>
      </c>
      <c r="P159">
        <f>((-0.0000000008)*N159^3+(0.000003)*N159^2-0.004*N159+2.013)*('Exhaust Gas Math'!$E$10/(L159+'Exhaust Gas Math'!$E$10))+(357.45*N159^-1.004)*(L159/(L159+'Exhaust Gas Math'!$E$10))</f>
        <v>0.17819999999999947</v>
      </c>
      <c r="Q159">
        <f t="shared" si="7"/>
        <v>0</v>
      </c>
      <c r="R159">
        <f t="shared" si="8"/>
        <v>101325</v>
      </c>
      <c r="T159">
        <f t="shared" si="27"/>
        <v>1.9375E-2</v>
      </c>
      <c r="U159">
        <f t="shared" si="28"/>
        <v>101325</v>
      </c>
    </row>
    <row r="160" spans="3:21" x14ac:dyDescent="0.2">
      <c r="C160" s="1"/>
      <c r="D160" s="1"/>
      <c r="E160" s="1">
        <v>1.95E-2</v>
      </c>
      <c r="F160" s="4">
        <f t="shared" si="20"/>
        <v>1.5515084334436352E-3</v>
      </c>
      <c r="G160" s="1">
        <f t="shared" si="21"/>
        <v>-6.1549069927597388</v>
      </c>
      <c r="H160" s="1">
        <f t="shared" si="22"/>
        <v>0</v>
      </c>
      <c r="I160">
        <f t="shared" si="23"/>
        <v>0</v>
      </c>
      <c r="J160" s="4">
        <f t="shared" si="24"/>
        <v>3.9769296294121147E-5</v>
      </c>
      <c r="K160">
        <f t="shared" si="25"/>
        <v>0</v>
      </c>
      <c r="L160">
        <f>K160*'Exhaust Gas Math'!$C$14</f>
        <v>0</v>
      </c>
      <c r="M160">
        <f>(L160/'Exhaust Gas Math'!$B$14)+('Exhaust Gas Math'!$D$10)</f>
        <v>4.4059320573952224E-4</v>
      </c>
      <c r="N160">
        <f>('Exhaust Gas Math'!$E$10*((-0.000000001)*N159^3+(0.000002)*N159^2-0.0012*N159+1.3446)*$B$15+L160*'Exhaust Gas Math'!$D$14*$B$14)/('Exhaust Gas Math'!$E$10*((-0.000000001)*N159^3+(0.000002)*N159^2-0.0012*N159+1.3446)+L160*'Exhaust Gas Math'!$D$14)</f>
        <v>1100</v>
      </c>
      <c r="O160">
        <f t="shared" si="26"/>
        <v>101325</v>
      </c>
      <c r="P160">
        <f>((-0.0000000008)*N160^3+(0.000003)*N160^2-0.004*N160+2.013)*('Exhaust Gas Math'!$E$10/(L160+'Exhaust Gas Math'!$E$10))+(357.45*N160^-1.004)*(L160/(L160+'Exhaust Gas Math'!$E$10))</f>
        <v>0.17819999999999947</v>
      </c>
      <c r="Q160">
        <f t="shared" si="7"/>
        <v>0</v>
      </c>
      <c r="R160">
        <f t="shared" si="8"/>
        <v>101325</v>
      </c>
      <c r="T160">
        <f t="shared" si="27"/>
        <v>1.95E-2</v>
      </c>
      <c r="U160">
        <f t="shared" si="28"/>
        <v>101325</v>
      </c>
    </row>
    <row r="161" spans="3:21" x14ac:dyDescent="0.2">
      <c r="C161" s="1"/>
      <c r="D161" s="1"/>
      <c r="E161" s="1">
        <v>1.9625E-2</v>
      </c>
      <c r="F161" s="4">
        <f t="shared" si="20"/>
        <v>8.7587352339365404E-4</v>
      </c>
      <c r="G161" s="1">
        <f t="shared" si="21"/>
        <v>-4.6496941222613177</v>
      </c>
      <c r="H161" s="1">
        <f t="shared" si="22"/>
        <v>0</v>
      </c>
      <c r="I161">
        <f t="shared" si="23"/>
        <v>0</v>
      </c>
      <c r="J161" s="4">
        <f t="shared" si="24"/>
        <v>3.9769296294121147E-5</v>
      </c>
      <c r="K161">
        <f t="shared" si="25"/>
        <v>0</v>
      </c>
      <c r="L161">
        <f>K161*'Exhaust Gas Math'!$C$14</f>
        <v>0</v>
      </c>
      <c r="M161">
        <f>(L161/'Exhaust Gas Math'!$B$14)+('Exhaust Gas Math'!$D$10)</f>
        <v>4.4059320573952224E-4</v>
      </c>
      <c r="N161">
        <f>('Exhaust Gas Math'!$E$10*((-0.000000001)*N160^3+(0.000002)*N160^2-0.0012*N160+1.3446)*$B$15+L161*'Exhaust Gas Math'!$D$14*$B$14)/('Exhaust Gas Math'!$E$10*((-0.000000001)*N160^3+(0.000002)*N160^2-0.0012*N160+1.3446)+L161*'Exhaust Gas Math'!$D$14)</f>
        <v>1100</v>
      </c>
      <c r="O161">
        <f t="shared" si="26"/>
        <v>101325</v>
      </c>
      <c r="P161">
        <f>((-0.0000000008)*N161^3+(0.000003)*N161^2-0.004*N161+2.013)*('Exhaust Gas Math'!$E$10/(L161+'Exhaust Gas Math'!$E$10))+(357.45*N161^-1.004)*(L161/(L161+'Exhaust Gas Math'!$E$10))</f>
        <v>0.17819999999999947</v>
      </c>
      <c r="Q161">
        <f t="shared" si="7"/>
        <v>0</v>
      </c>
      <c r="R161">
        <f t="shared" si="8"/>
        <v>101325</v>
      </c>
      <c r="T161">
        <f t="shared" si="27"/>
        <v>1.9625E-2</v>
      </c>
      <c r="U161">
        <f t="shared" si="28"/>
        <v>101325</v>
      </c>
    </row>
    <row r="162" spans="3:21" x14ac:dyDescent="0.2">
      <c r="C162" s="1"/>
      <c r="D162" s="1"/>
      <c r="E162" s="1">
        <v>1.975E-2</v>
      </c>
      <c r="F162" s="4">
        <f t="shared" si="20"/>
        <v>3.9027960313413324E-4</v>
      </c>
      <c r="G162" s="1">
        <f t="shared" si="21"/>
        <v>-3.1158143413189614</v>
      </c>
      <c r="H162" s="1">
        <f t="shared" si="22"/>
        <v>0</v>
      </c>
      <c r="I162">
        <f t="shared" si="23"/>
        <v>0</v>
      </c>
      <c r="J162" s="4">
        <f t="shared" si="24"/>
        <v>3.9769296294121147E-5</v>
      </c>
      <c r="K162">
        <f t="shared" si="25"/>
        <v>0</v>
      </c>
      <c r="L162">
        <f>K162*'Exhaust Gas Math'!$C$14</f>
        <v>0</v>
      </c>
      <c r="M162">
        <f>(L162/'Exhaust Gas Math'!$B$14)+('Exhaust Gas Math'!$D$10)</f>
        <v>4.4059320573952224E-4</v>
      </c>
      <c r="N162">
        <f>('Exhaust Gas Math'!$E$10*((-0.000000001)*N161^3+(0.000002)*N161^2-0.0012*N161+1.3446)*$B$15+L162*'Exhaust Gas Math'!$D$14*$B$14)/('Exhaust Gas Math'!$E$10*((-0.000000001)*N161^3+(0.000002)*N161^2-0.0012*N161+1.3446)+L162*'Exhaust Gas Math'!$D$14)</f>
        <v>1100</v>
      </c>
      <c r="O162">
        <f t="shared" si="26"/>
        <v>101325</v>
      </c>
      <c r="P162">
        <f>((-0.0000000008)*N162^3+(0.000003)*N162^2-0.004*N162+2.013)*('Exhaust Gas Math'!$E$10/(L162+'Exhaust Gas Math'!$E$10))+(357.45*N162^-1.004)*(L162/(L162+'Exhaust Gas Math'!$E$10))</f>
        <v>0.17819999999999947</v>
      </c>
      <c r="Q162">
        <f t="shared" si="7"/>
        <v>0</v>
      </c>
      <c r="R162">
        <f t="shared" si="8"/>
        <v>101325</v>
      </c>
      <c r="T162">
        <f t="shared" si="27"/>
        <v>1.975E-2</v>
      </c>
      <c r="U162">
        <f t="shared" si="28"/>
        <v>101325</v>
      </c>
    </row>
    <row r="163" spans="3:21" x14ac:dyDescent="0.2">
      <c r="C163" s="1"/>
      <c r="D163" s="1"/>
      <c r="E163" s="1">
        <v>1.9875E-2</v>
      </c>
      <c r="F163" s="4">
        <f t="shared" si="20"/>
        <v>9.7720520659837218E-5</v>
      </c>
      <c r="G163" s="1">
        <f t="shared" si="21"/>
        <v>-1.5627245288489637</v>
      </c>
      <c r="H163" s="1">
        <f t="shared" si="22"/>
        <v>0</v>
      </c>
      <c r="I163">
        <f t="shared" si="23"/>
        <v>0</v>
      </c>
      <c r="J163" s="4">
        <f t="shared" si="24"/>
        <v>3.9769296294121147E-5</v>
      </c>
      <c r="K163">
        <f t="shared" si="25"/>
        <v>0</v>
      </c>
      <c r="L163">
        <f>K163*'Exhaust Gas Math'!$C$14</f>
        <v>0</v>
      </c>
      <c r="M163">
        <f>(L163/'Exhaust Gas Math'!$B$14)+('Exhaust Gas Math'!$D$10)</f>
        <v>4.4059320573952224E-4</v>
      </c>
      <c r="N163">
        <f>('Exhaust Gas Math'!$E$10*((-0.000000001)*N162^3+(0.000002)*N162^2-0.0012*N162+1.3446)*$B$15+L163*'Exhaust Gas Math'!$D$14*$B$14)/('Exhaust Gas Math'!$E$10*((-0.000000001)*N162^3+(0.000002)*N162^2-0.0012*N162+1.3446)+L163*'Exhaust Gas Math'!$D$14)</f>
        <v>1100</v>
      </c>
      <c r="O163">
        <f t="shared" si="26"/>
        <v>101325</v>
      </c>
      <c r="P163">
        <f>((-0.0000000008)*N163^3+(0.000003)*N163^2-0.004*N163+2.013)*('Exhaust Gas Math'!$E$10/(L163+'Exhaust Gas Math'!$E$10))+(357.45*N163^-1.004)*(L163/(L163+'Exhaust Gas Math'!$E$10))</f>
        <v>0.17819999999999947</v>
      </c>
      <c r="Q163">
        <f t="shared" si="7"/>
        <v>0</v>
      </c>
      <c r="R163">
        <f t="shared" si="8"/>
        <v>101325</v>
      </c>
      <c r="T163">
        <f t="shared" si="27"/>
        <v>1.9875E-2</v>
      </c>
      <c r="U163">
        <f t="shared" si="28"/>
        <v>101325</v>
      </c>
    </row>
    <row r="164" spans="3:21" x14ac:dyDescent="0.2">
      <c r="C164" s="1"/>
      <c r="D164" s="1"/>
      <c r="E164" s="1">
        <v>0.02</v>
      </c>
      <c r="F164" s="4">
        <f t="shared" si="20"/>
        <v>0</v>
      </c>
      <c r="G164" s="1">
        <f t="shared" si="21"/>
        <v>-9.7608544896224386E-15</v>
      </c>
      <c r="H164" s="1">
        <f t="shared" si="22"/>
        <v>1</v>
      </c>
      <c r="I164">
        <f t="shared" si="23"/>
        <v>0</v>
      </c>
      <c r="J164" s="4">
        <f t="shared" si="24"/>
        <v>3.9769296294121147E-5</v>
      </c>
      <c r="K164">
        <f t="shared" si="25"/>
        <v>0</v>
      </c>
      <c r="L164">
        <f>K164*'Exhaust Gas Math'!$C$14</f>
        <v>0</v>
      </c>
      <c r="M164">
        <f>(L164/'Exhaust Gas Math'!$B$14)+('Exhaust Gas Math'!$D$10)</f>
        <v>4.4059320573952224E-4</v>
      </c>
      <c r="N164">
        <f>('Exhaust Gas Math'!$E$10*((-0.000000001)*N163^3+(0.000002)*N163^2-0.0012*N163+1.3446)*$B$15+L164*'Exhaust Gas Math'!$D$14*$B$14)/('Exhaust Gas Math'!$E$10*((-0.000000001)*N163^3+(0.000002)*N163^2-0.0012*N163+1.3446)+L164*'Exhaust Gas Math'!$D$14)</f>
        <v>1100</v>
      </c>
      <c r="O164">
        <f t="shared" si="26"/>
        <v>101325</v>
      </c>
      <c r="P164">
        <f>((-0.0000000008)*N164^3+(0.000003)*N164^2-0.004*N164+2.013)*('Exhaust Gas Math'!$E$10/(L164+'Exhaust Gas Math'!$E$10))+(357.45*N164^-1.004)*(L164/(L164+'Exhaust Gas Math'!$E$10))</f>
        <v>0.17819999999999947</v>
      </c>
      <c r="Q164">
        <f t="shared" si="7"/>
        <v>-8.4889383807515774E-30</v>
      </c>
      <c r="R164">
        <f t="shared" si="8"/>
        <v>101325</v>
      </c>
      <c r="T164">
        <f t="shared" si="27"/>
        <v>0.02</v>
      </c>
      <c r="U164">
        <f t="shared" si="28"/>
        <v>101325</v>
      </c>
    </row>
    <row r="165" spans="3:21" x14ac:dyDescent="0.2">
      <c r="C165" s="1"/>
      <c r="D165" s="1"/>
      <c r="E165" s="1">
        <v>2.0125000000000001E-2</v>
      </c>
      <c r="F165" s="4">
        <f t="shared" si="20"/>
        <v>9.7720520659844157E-5</v>
      </c>
      <c r="G165" s="1">
        <f t="shared" si="21"/>
        <v>1.5627245288489799</v>
      </c>
      <c r="H165" s="1">
        <f t="shared" si="22"/>
        <v>1</v>
      </c>
      <c r="I165">
        <f t="shared" si="23"/>
        <v>6.9266439500866808E-7</v>
      </c>
      <c r="J165" s="4">
        <f t="shared" si="24"/>
        <v>4.0461960689129814E-5</v>
      </c>
      <c r="K165">
        <f t="shared" si="25"/>
        <v>4.8486507650606762E-7</v>
      </c>
      <c r="L165">
        <f>K165*'Exhaust Gas Math'!$C$14</f>
        <v>5.7442814394172125E-7</v>
      </c>
      <c r="M165">
        <f>(L165/'Exhaust Gas Math'!$B$14)+('Exhaust Gas Math'!$D$10)</f>
        <v>4.6042158488835626E-4</v>
      </c>
      <c r="N165">
        <f>('Exhaust Gas Math'!$E$10*((-0.000000001)*N164^3+(0.000002)*N164^2-0.0012*N164+1.3446)*$B$15+L165*'Exhaust Gas Math'!$D$14*$B$14)/('Exhaust Gas Math'!$E$10*((-0.000000001)*N164^3+(0.000002)*N164^2-0.0012*N164+1.3446)+L165*'Exhaust Gas Math'!$D$14)</f>
        <v>1053.0339210027917</v>
      </c>
      <c r="O165">
        <f t="shared" si="26"/>
        <v>99628.857649791331</v>
      </c>
      <c r="P165">
        <f>((-0.0000000008)*N165^3+(0.000003)*N165^2-0.004*N165+2.013)*('Exhaust Gas Math'!$E$10/(L165+'Exhaust Gas Math'!$E$10))+(357.45*N165^-1.004)*(L165/(L165+'Exhaust Gas Math'!$E$10))</f>
        <v>0.20213240904263632</v>
      </c>
      <c r="Q165">
        <f t="shared" si="7"/>
        <v>-0.24681458184773294</v>
      </c>
      <c r="R165">
        <f t="shared" si="8"/>
        <v>99628.610835209489</v>
      </c>
      <c r="T165">
        <f t="shared" si="27"/>
        <v>2.0125000000000001E-2</v>
      </c>
      <c r="U165">
        <f t="shared" si="28"/>
        <v>99628.610835209489</v>
      </c>
    </row>
    <row r="166" spans="3:21" x14ac:dyDescent="0.2">
      <c r="C166" s="1"/>
      <c r="D166" s="1"/>
      <c r="E166" s="1">
        <v>2.0250000000000001E-2</v>
      </c>
      <c r="F166" s="4">
        <f t="shared" si="20"/>
        <v>3.9027960313413324E-4</v>
      </c>
      <c r="G166" s="1">
        <f t="shared" si="21"/>
        <v>3.1158143413189769</v>
      </c>
      <c r="H166" s="1">
        <f t="shared" si="22"/>
        <v>1</v>
      </c>
      <c r="I166">
        <f t="shared" si="23"/>
        <v>2.7663870737051252E-6</v>
      </c>
      <c r="J166" s="4">
        <f t="shared" si="24"/>
        <v>4.2535683367826273E-5</v>
      </c>
      <c r="K166">
        <f t="shared" si="25"/>
        <v>1.9364709515935873E-6</v>
      </c>
      <c r="L166">
        <f>K166*'Exhaust Gas Math'!$C$14</f>
        <v>2.2941710352427144E-6</v>
      </c>
      <c r="M166">
        <f>(L166/'Exhaust Gas Math'!$B$14)+('Exhaust Gas Math'!$D$10)</f>
        <v>5.1978447378379954E-4</v>
      </c>
      <c r="N166">
        <f>('Exhaust Gas Math'!$E$10*((-0.000000001)*N165^3+(0.000002)*N165^2-0.0012*N165+1.3446)*$B$15+L166*'Exhaust Gas Math'!$D$14*$B$14)/('Exhaust Gas Math'!$E$10*((-0.000000001)*N165^3+(0.000002)*N165^2-0.0012*N165+1.3446)+L166*'Exhaust Gas Math'!$D$14)</f>
        <v>942.38198543277338</v>
      </c>
      <c r="O166">
        <f t="shared" si="26"/>
        <v>95748.262488920576</v>
      </c>
      <c r="P166">
        <f>((-0.0000000008)*N166^3+(0.000003)*N166^2-0.004*N166+2.013)*('Exhaust Gas Math'!$E$10/(L166+'Exhaust Gas Math'!$E$10))+(357.45*N166^-1.004)*(L166/(L166+'Exhaust Gas Math'!$E$10))</f>
        <v>0.26632808394667962</v>
      </c>
      <c r="Q166">
        <f t="shared" si="7"/>
        <v>-1.2927963367999811</v>
      </c>
      <c r="R166">
        <f t="shared" si="8"/>
        <v>95746.969692583778</v>
      </c>
      <c r="T166">
        <f t="shared" si="27"/>
        <v>2.0250000000000001E-2</v>
      </c>
      <c r="U166">
        <f t="shared" si="28"/>
        <v>95746.969692583778</v>
      </c>
    </row>
    <row r="167" spans="3:21" x14ac:dyDescent="0.2">
      <c r="C167" s="1"/>
      <c r="D167" s="1"/>
      <c r="E167" s="1">
        <v>2.0375000000000001E-2</v>
      </c>
      <c r="F167" s="4">
        <f t="shared" si="20"/>
        <v>8.7587352339365751E-4</v>
      </c>
      <c r="G167" s="1">
        <f t="shared" si="21"/>
        <v>4.6496941222613337</v>
      </c>
      <c r="H167" s="1">
        <f t="shared" si="22"/>
        <v>1</v>
      </c>
      <c r="I167">
        <f t="shared" si="23"/>
        <v>6.2083828461925208E-6</v>
      </c>
      <c r="J167" s="4">
        <f t="shared" si="24"/>
        <v>4.5977679140313665E-5</v>
      </c>
      <c r="K167">
        <f t="shared" si="25"/>
        <v>4.3458679923347645E-6</v>
      </c>
      <c r="L167">
        <f>K167*'Exhaust Gas Math'!$C$14</f>
        <v>5.1486258871056332E-6</v>
      </c>
      <c r="M167">
        <f>(L167/'Exhaust Gas Math'!$B$14)+('Exhaust Gas Math'!$D$10)</f>
        <v>6.1831588047565043E-4</v>
      </c>
      <c r="N167">
        <f>('Exhaust Gas Math'!$E$10*((-0.000000001)*N166^3+(0.000002)*N166^2-0.0012*N166+1.3446)*$B$15+L167*'Exhaust Gas Math'!$D$14*$B$14)/('Exhaust Gas Math'!$E$10*((-0.000000001)*N166^3+(0.000002)*N166^2-0.0012*N166+1.3446)+L167*'Exhaust Gas Math'!$D$14)</f>
        <v>819.29136279073543</v>
      </c>
      <c r="O167">
        <f t="shared" si="26"/>
        <v>91608.499549878834</v>
      </c>
      <c r="P167">
        <f>((-0.0000000008)*N167^3+(0.000003)*N167^2-0.004*N167+2.013)*('Exhaust Gas Math'!$E$10/(L167+'Exhaust Gas Math'!$E$10))+(357.45*N167^-1.004)*(L167/(L167+'Exhaust Gas Math'!$E$10))</f>
        <v>0.35342989853227791</v>
      </c>
      <c r="Q167">
        <f t="shared" si="7"/>
        <v>-3.8205163125683996</v>
      </c>
      <c r="R167">
        <f t="shared" si="8"/>
        <v>91604.679033566266</v>
      </c>
      <c r="T167">
        <f t="shared" si="27"/>
        <v>2.0375000000000001E-2</v>
      </c>
      <c r="U167">
        <f t="shared" si="28"/>
        <v>91604.679033566266</v>
      </c>
    </row>
    <row r="168" spans="3:21" x14ac:dyDescent="0.2">
      <c r="C168" s="1"/>
      <c r="D168" s="1"/>
      <c r="E168" s="1">
        <v>2.0500000000000001E-2</v>
      </c>
      <c r="F168" s="4">
        <f t="shared" si="20"/>
        <v>1.5515084334436421E-3</v>
      </c>
      <c r="G168" s="1">
        <f t="shared" si="21"/>
        <v>6.1549069927597531</v>
      </c>
      <c r="H168" s="1">
        <f t="shared" si="22"/>
        <v>1</v>
      </c>
      <c r="I168">
        <f t="shared" si="23"/>
        <v>1.0997430663953655E-5</v>
      </c>
      <c r="J168" s="4">
        <f t="shared" si="24"/>
        <v>5.07667269580748E-5</v>
      </c>
      <c r="K168">
        <f t="shared" si="25"/>
        <v>7.6982014647675572E-6</v>
      </c>
      <c r="L168">
        <f>K168*'Exhaust Gas Math'!$C$14</f>
        <v>9.1201940361661213E-6</v>
      </c>
      <c r="M168">
        <f>(L168/'Exhaust Gas Math'!$B$14)+('Exhaust Gas Math'!$D$10)</f>
        <v>7.5540832607663374E-4</v>
      </c>
      <c r="N168">
        <f>('Exhaust Gas Math'!$E$10*((-0.000000001)*N167^3+(0.000002)*N167^2-0.0012*N167+1.3446)*$B$15+L168*'Exhaust Gas Math'!$D$14*$B$14)/('Exhaust Gas Math'!$E$10*((-0.000000001)*N167^3+(0.000002)*N167^2-0.0012*N167+1.3446)+L168*'Exhaust Gas Math'!$D$14)</f>
        <v>708.64035503644232</v>
      </c>
      <c r="O168">
        <f t="shared" si="26"/>
        <v>87672.324482879165</v>
      </c>
      <c r="P168">
        <f>((-0.0000000008)*N168^3+(0.000003)*N168^2-0.004*N168+2.013)*('Exhaust Gas Math'!$E$10/(L168+'Exhaust Gas Math'!$E$10))+(357.45*N168^-1.004)*(L168/(L168+'Exhaust Gas Math'!$E$10))</f>
        <v>0.44774206380125892</v>
      </c>
      <c r="Q168">
        <f t="shared" si="7"/>
        <v>-8.4808794570093031</v>
      </c>
      <c r="R168">
        <f t="shared" si="8"/>
        <v>87663.843603422152</v>
      </c>
      <c r="T168">
        <f t="shared" si="27"/>
        <v>2.0500000000000001E-2</v>
      </c>
      <c r="U168">
        <f t="shared" si="28"/>
        <v>87663.843603422152</v>
      </c>
    </row>
    <row r="169" spans="3:21" x14ac:dyDescent="0.2">
      <c r="C169" s="1"/>
      <c r="D169" s="1"/>
      <c r="E169" s="1">
        <v>2.0625000000000001E-2</v>
      </c>
      <c r="F169" s="4">
        <f t="shared" si="20"/>
        <v>2.4130188193922097E-3</v>
      </c>
      <c r="G169" s="1">
        <f t="shared" si="21"/>
        <v>7.62217281493351</v>
      </c>
      <c r="H169" s="1">
        <f t="shared" si="22"/>
        <v>1</v>
      </c>
      <c r="I169">
        <f t="shared" si="23"/>
        <v>1.7104004454671936E-5</v>
      </c>
      <c r="J169" s="4">
        <f t="shared" si="24"/>
        <v>5.687330074879308E-5</v>
      </c>
      <c r="K169">
        <f t="shared" si="25"/>
        <v>1.1972803118270355E-5</v>
      </c>
      <c r="L169">
        <f>K169*'Exhaust Gas Math'!$C$14</f>
        <v>1.4184389444104718E-5</v>
      </c>
      <c r="M169">
        <f>(L169/'Exhaust Gas Math'!$B$14)+('Exhaust Gas Math'!$D$10)</f>
        <v>9.3021659007175273E-4</v>
      </c>
      <c r="N169">
        <f>('Exhaust Gas Math'!$E$10*((-0.000000001)*N168^3+(0.000002)*N168^2-0.0012*N168+1.3446)*$B$15+L169*'Exhaust Gas Math'!$D$14*$B$14)/('Exhaust Gas Math'!$E$10*((-0.000000001)*N168^3+(0.000002)*N168^2-0.0012*N168+1.3446)+L169*'Exhaust Gas Math'!$D$14)</f>
        <v>619.20217357424394</v>
      </c>
      <c r="O169">
        <f t="shared" si="26"/>
        <v>84205.829169248289</v>
      </c>
      <c r="P169">
        <f>((-0.0000000008)*N169^3+(0.000003)*N169^2-0.004*N169+2.013)*('Exhaust Gas Math'!$E$10/(L169+'Exhaust Gas Math'!$E$10))+(357.45*N169^-1.004)*(L169/(L169+'Exhaust Gas Math'!$E$10))</f>
        <v>0.5380706828181181</v>
      </c>
      <c r="Q169">
        <f t="shared" si="7"/>
        <v>-15.630285703335195</v>
      </c>
      <c r="R169">
        <f t="shared" si="8"/>
        <v>84190.198883544959</v>
      </c>
      <c r="T169">
        <f t="shared" si="27"/>
        <v>2.0625000000000001E-2</v>
      </c>
      <c r="U169">
        <f t="shared" si="28"/>
        <v>84190.198883544959</v>
      </c>
    </row>
    <row r="170" spans="3:21" x14ac:dyDescent="0.2">
      <c r="C170" s="1"/>
      <c r="D170" s="1"/>
      <c r="E170" s="1">
        <v>2.0750000000000001E-2</v>
      </c>
      <c r="F170" s="4">
        <f t="shared" si="20"/>
        <v>3.455093183228744E-3</v>
      </c>
      <c r="G170" s="1">
        <f t="shared" si="21"/>
        <v>9.0424454070735703</v>
      </c>
      <c r="H170" s="1">
        <f t="shared" si="22"/>
        <v>1</v>
      </c>
      <c r="I170">
        <f t="shared" si="23"/>
        <v>2.4490455160285961E-5</v>
      </c>
      <c r="J170" s="4">
        <f t="shared" si="24"/>
        <v>6.4259751454407105E-5</v>
      </c>
      <c r="K170">
        <f t="shared" si="25"/>
        <v>1.7143318612200173E-5</v>
      </c>
      <c r="L170">
        <f>K170*'Exhaust Gas Math'!$C$14</f>
        <v>2.0309989662215807E-5</v>
      </c>
      <c r="M170">
        <f>(L170/'Exhaust Gas Math'!$B$14)+('Exhaust Gas Math'!$D$10)</f>
        <v>1.1416629213838374E-3</v>
      </c>
      <c r="N170">
        <f>('Exhaust Gas Math'!$E$10*((-0.000000001)*N169^3+(0.000002)*N169^2-0.0012*N169+1.3446)*$B$15+L170*'Exhaust Gas Math'!$D$14*$B$14)/('Exhaust Gas Math'!$E$10*((-0.000000001)*N169^3+(0.000002)*N169^2-0.0012*N169+1.3446)+L170*'Exhaust Gas Math'!$D$14)</f>
        <v>551.35193937256724</v>
      </c>
      <c r="O170">
        <f t="shared" si="26"/>
        <v>81444.507106685793</v>
      </c>
      <c r="P170">
        <f>((-0.0000000008)*N170^3+(0.000003)*N170^2-0.004*N170+2.013)*('Exhaust Gas Math'!$E$10/(L170+'Exhaust Gas Math'!$E$10))+(357.45*N170^-1.004)*(L170/(L170+'Exhaust Gas Math'!$E$10))</f>
        <v>0.61852172786297976</v>
      </c>
      <c r="Q170">
        <f t="shared" si="7"/>
        <v>-25.286967805421082</v>
      </c>
      <c r="R170">
        <f t="shared" si="8"/>
        <v>81419.220138880366</v>
      </c>
      <c r="T170">
        <f t="shared" si="27"/>
        <v>2.0750000000000001E-2</v>
      </c>
      <c r="U170">
        <f t="shared" si="28"/>
        <v>81419.220138880366</v>
      </c>
    </row>
    <row r="171" spans="3:21" x14ac:dyDescent="0.2">
      <c r="C171" s="1"/>
      <c r="D171" s="1"/>
      <c r="E171" s="1">
        <v>2.0875000000000001E-2</v>
      </c>
      <c r="F171" s="4">
        <f t="shared" si="20"/>
        <v>4.6713067899752866E-3</v>
      </c>
      <c r="G171" s="1">
        <f t="shared" si="21"/>
        <v>10.406968316360794</v>
      </c>
      <c r="H171" s="1">
        <f t="shared" si="22"/>
        <v>1</v>
      </c>
      <c r="I171">
        <f t="shared" si="23"/>
        <v>3.3111242855951395E-5</v>
      </c>
      <c r="J171" s="4">
        <f t="shared" si="24"/>
        <v>7.2880539150072535E-5</v>
      </c>
      <c r="K171">
        <f t="shared" si="25"/>
        <v>2.3177869999165976E-5</v>
      </c>
      <c r="L171">
        <f>K171*'Exhaust Gas Math'!$C$14</f>
        <v>2.7459228328185859E-5</v>
      </c>
      <c r="M171">
        <f>(L171/'Exhaust Gas Math'!$B$14)+('Exhaust Gas Math'!$D$10)</f>
        <v>1.3884436830673048E-3</v>
      </c>
      <c r="N171">
        <f>('Exhaust Gas Math'!$E$10*((-0.000000001)*N170^3+(0.000002)*N170^2-0.0012*N170+1.3446)*$B$15+L171*'Exhaust Gas Math'!$D$14*$B$14)/('Exhaust Gas Math'!$E$10*((-0.000000001)*N170^3+(0.000002)*N170^2-0.0012*N170+1.3446)+L171*'Exhaust Gas Math'!$D$14)</f>
        <v>501.1559038583203</v>
      </c>
      <c r="O171">
        <f t="shared" si="26"/>
        <v>79382.282284523637</v>
      </c>
      <c r="P171">
        <f>((-0.0000000008)*N171^3+(0.000003)*N171^2-0.004*N171+2.013)*('Exhaust Gas Math'!$E$10/(L171+'Exhaust Gas Math'!$E$10))+(357.45*N171^-1.004)*(L171/(L171+'Exhaust Gas Math'!$E$10))</f>
        <v>0.68765014388396106</v>
      </c>
      <c r="Q171">
        <f t="shared" si="7"/>
        <v>-37.237970819488019</v>
      </c>
      <c r="R171">
        <f t="shared" si="8"/>
        <v>79345.044313704144</v>
      </c>
      <c r="T171">
        <f t="shared" si="27"/>
        <v>2.0875000000000001E-2</v>
      </c>
      <c r="U171">
        <f t="shared" si="28"/>
        <v>79345.044313704144</v>
      </c>
    </row>
    <row r="172" spans="3:21" x14ac:dyDescent="0.2">
      <c r="C172" s="1"/>
      <c r="D172" s="1"/>
      <c r="E172" s="1">
        <v>2.1000000000000001E-2</v>
      </c>
      <c r="F172" s="4">
        <f t="shared" si="20"/>
        <v>6.05416127831419E-3</v>
      </c>
      <c r="G172" s="1">
        <f t="shared" si="21"/>
        <v>11.707328805309515</v>
      </c>
      <c r="H172" s="1">
        <f t="shared" si="22"/>
        <v>1</v>
      </c>
      <c r="I172">
        <f t="shared" si="23"/>
        <v>4.2913217518821715E-5</v>
      </c>
      <c r="J172" s="4">
        <f t="shared" si="24"/>
        <v>8.2682513812942868E-5</v>
      </c>
      <c r="K172">
        <f t="shared" si="25"/>
        <v>3.0039252263175198E-5</v>
      </c>
      <c r="L172">
        <f>K172*'Exhaust Gas Math'!$C$14</f>
        <v>3.5588028008276117E-5</v>
      </c>
      <c r="M172">
        <f>(L172/'Exhaust Gas Math'!$B$14)+('Exhaust Gas Math'!$D$10)</f>
        <v>1.6690373896634475E-3</v>
      </c>
      <c r="N172">
        <f>('Exhaust Gas Math'!$E$10*((-0.000000001)*N171^3+(0.000002)*N171^2-0.0012*N171+1.3446)*$B$15+L172*'Exhaust Gas Math'!$D$14*$B$14)/('Exhaust Gas Math'!$E$10*((-0.000000001)*N171^3+(0.000002)*N171^2-0.0012*N171+1.3446)+L172*'Exhaust Gas Math'!$D$14)</f>
        <v>463.94523913844347</v>
      </c>
      <c r="O172">
        <f t="shared" si="26"/>
        <v>77866.948223147832</v>
      </c>
      <c r="P172">
        <f>((-0.0000000008)*N172^3+(0.000003)*N172^2-0.004*N172+2.013)*('Exhaust Gas Math'!$E$10/(L172+'Exhaust Gas Math'!$E$10))+(357.45*N172^-1.004)*(L172/(L172+'Exhaust Gas Math'!$E$10))</f>
        <v>0.74629781863529721</v>
      </c>
      <c r="Q172">
        <f t="shared" si="7"/>
        <v>-51.144367054402117</v>
      </c>
      <c r="R172">
        <f t="shared" si="8"/>
        <v>77815.803856093436</v>
      </c>
      <c r="T172">
        <f t="shared" si="27"/>
        <v>2.1000000000000001E-2</v>
      </c>
      <c r="U172">
        <f t="shared" si="28"/>
        <v>77815.803856093436</v>
      </c>
    </row>
    <row r="173" spans="3:21" x14ac:dyDescent="0.2">
      <c r="C173" s="1"/>
      <c r="D173" s="1"/>
      <c r="E173" s="1">
        <v>2.1125000000000001E-2</v>
      </c>
      <c r="F173" s="4">
        <f t="shared" si="20"/>
        <v>7.5951308904790536E-3</v>
      </c>
      <c r="G173" s="1">
        <f t="shared" si="21"/>
        <v>12.935509719091623</v>
      </c>
      <c r="H173" s="1">
        <f t="shared" si="22"/>
        <v>1</v>
      </c>
      <c r="I173">
        <f t="shared" si="23"/>
        <v>5.3835946715612909E-5</v>
      </c>
      <c r="J173" s="4">
        <f t="shared" si="24"/>
        <v>9.3605243009734049E-5</v>
      </c>
      <c r="K173">
        <f t="shared" si="25"/>
        <v>3.7685162700929033E-5</v>
      </c>
      <c r="L173">
        <f>K173*'Exhaust Gas Math'!$C$14</f>
        <v>4.464627194935858E-5</v>
      </c>
      <c r="M173">
        <f>(L173/'Exhaust Gas Math'!$B$14)+('Exhaust Gas Math'!$D$10)</f>
        <v>1.981714087664223E-3</v>
      </c>
      <c r="N173">
        <f>('Exhaust Gas Math'!$E$10*((-0.000000001)*N172^3+(0.000002)*N172^2-0.0012*N172+1.3446)*$B$15+L173*'Exhaust Gas Math'!$D$14*$B$14)/('Exhaust Gas Math'!$E$10*((-0.000000001)*N172^3+(0.000002)*N172^2-0.0012*N172+1.3446)+L173*'Exhaust Gas Math'!$D$14)</f>
        <v>435.95426646669961</v>
      </c>
      <c r="O173">
        <f t="shared" si="26"/>
        <v>76738.939251708172</v>
      </c>
      <c r="P173">
        <f>((-0.0000000008)*N173^3+(0.000003)*N173^2-0.004*N173+2.013)*('Exhaust Gas Math'!$E$10/(L173+'Exhaust Gas Math'!$E$10))+(357.45*N173^-1.004)*(L173/(L173+'Exhaust Gas Math'!$E$10))</f>
        <v>0.79594162246551492</v>
      </c>
      <c r="Q173">
        <f t="shared" si="7"/>
        <v>-66.591425772826909</v>
      </c>
      <c r="R173">
        <f t="shared" si="8"/>
        <v>76672.347825935343</v>
      </c>
      <c r="T173">
        <f t="shared" si="27"/>
        <v>2.1125000000000001E-2</v>
      </c>
      <c r="U173">
        <f t="shared" si="28"/>
        <v>76672.347825935343</v>
      </c>
    </row>
    <row r="174" spans="3:21" x14ac:dyDescent="0.2">
      <c r="C174" s="1"/>
      <c r="D174" s="1"/>
      <c r="E174" s="1">
        <v>2.1250000000000002E-2</v>
      </c>
      <c r="F174" s="4">
        <f t="shared" si="20"/>
        <v>9.2847150363864518E-3</v>
      </c>
      <c r="G174" s="1">
        <f t="shared" si="21"/>
        <v>14.083938913962026</v>
      </c>
      <c r="H174" s="1">
        <f t="shared" si="22"/>
        <v>1</v>
      </c>
      <c r="I174">
        <f t="shared" si="23"/>
        <v>6.5812088188650487E-5</v>
      </c>
      <c r="J174" s="4">
        <f t="shared" si="24"/>
        <v>1.0558138448277163E-4</v>
      </c>
      <c r="K174">
        <f t="shared" si="25"/>
        <v>4.6068461732055341E-5</v>
      </c>
      <c r="L174">
        <f>K174*'Exhaust Gas Math'!$C$14</f>
        <v>5.457811306536449E-5</v>
      </c>
      <c r="M174">
        <f>(L174/'Exhaust Gas Math'!$B$14)+('Exhaust Gas Math'!$D$10)</f>
        <v>2.3245460212508958E-3</v>
      </c>
      <c r="N174">
        <f>('Exhaust Gas Math'!$E$10*((-0.000000001)*N173^3+(0.000002)*N173^2-0.0012*N173+1.3446)*$B$15+L174*'Exhaust Gas Math'!$D$14*$B$14)/('Exhaust Gas Math'!$E$10*((-0.000000001)*N173^3+(0.000002)*N173^2-0.0012*N173+1.3446)+L174*'Exhaust Gas Math'!$D$14)</f>
        <v>414.51598369368293</v>
      </c>
      <c r="O174">
        <f t="shared" si="26"/>
        <v>75879.789177394938</v>
      </c>
      <c r="P174">
        <f>((-0.0000000008)*N174^3+(0.000003)*N174^2-0.004*N174+2.013)*('Exhaust Gas Math'!$E$10/(L174+'Exhaust Gas Math'!$E$10))+(357.45*N174^-1.004)*(L174/(L174+'Exhaust Gas Math'!$E$10))</f>
        <v>0.83801647367205745</v>
      </c>
      <c r="Q174">
        <f t="shared" si="7"/>
        <v>-83.113357341043823</v>
      </c>
      <c r="R174">
        <f t="shared" si="8"/>
        <v>75796.67582005389</v>
      </c>
      <c r="T174">
        <f t="shared" si="27"/>
        <v>2.1250000000000002E-2</v>
      </c>
      <c r="U174">
        <f t="shared" si="28"/>
        <v>75796.67582005389</v>
      </c>
    </row>
    <row r="175" spans="3:21" x14ac:dyDescent="0.2">
      <c r="C175" s="1"/>
      <c r="D175" s="1"/>
      <c r="E175" s="1">
        <v>2.1375000000000002E-2</v>
      </c>
      <c r="F175" s="4">
        <f t="shared" si="20"/>
        <v>1.11124968679332E-2</v>
      </c>
      <c r="G175" s="1">
        <f t="shared" si="21"/>
        <v>15.145535942042942</v>
      </c>
      <c r="H175" s="1">
        <f t="shared" si="22"/>
        <v>1</v>
      </c>
      <c r="I175">
        <f t="shared" si="23"/>
        <v>7.8767805043282552E-5</v>
      </c>
      <c r="J175" s="4">
        <f t="shared" si="24"/>
        <v>1.185371013374037E-4</v>
      </c>
      <c r="K175">
        <f t="shared" si="25"/>
        <v>5.5137463530297781E-5</v>
      </c>
      <c r="L175">
        <f>K175*'Exhaust Gas Math'!$C$14</f>
        <v>6.5322318253141813E-5</v>
      </c>
      <c r="M175">
        <f>(L175/'Exhaust Gas Math'!$B$14)+('Exhaust Gas Math'!$D$10)</f>
        <v>2.6954195175497332E-3</v>
      </c>
      <c r="N175">
        <f>('Exhaust Gas Math'!$E$10*((-0.000000001)*N174^3+(0.000002)*N174^2-0.0012*N174+1.3446)*$B$15+L175*'Exhaust Gas Math'!$D$14*$B$14)/('Exhaust Gas Math'!$E$10*((-0.000000001)*N174^3+(0.000002)*N174^2-0.0012*N174+1.3446)+L175*'Exhaust Gas Math'!$D$14)</f>
        <v>397.80440105838579</v>
      </c>
      <c r="O175">
        <f t="shared" si="26"/>
        <v>75210.017071245689</v>
      </c>
      <c r="P175">
        <f>((-0.0000000008)*N175^3+(0.000003)*N175^2-0.004*N175+2.013)*('Exhaust Gas Math'!$E$10/(L175+'Exhaust Gas Math'!$E$10))+(357.45*N175^-1.004)*(L175/(L175+'Exhaust Gas Math'!$E$10))</f>
        <v>0.87375948730864672</v>
      </c>
      <c r="Q175">
        <f t="shared" si="7"/>
        <v>-100.21464689713056</v>
      </c>
      <c r="R175">
        <f t="shared" si="8"/>
        <v>75109.802424348556</v>
      </c>
      <c r="T175">
        <f t="shared" si="27"/>
        <v>2.1375000000000002E-2</v>
      </c>
      <c r="U175">
        <f t="shared" si="28"/>
        <v>75109.802424348556</v>
      </c>
    </row>
    <row r="176" spans="3:21" x14ac:dyDescent="0.2">
      <c r="C176" s="1"/>
      <c r="D176" s="1"/>
      <c r="E176" s="1">
        <v>2.1499999999999998E-2</v>
      </c>
      <c r="F176" s="4">
        <f t="shared" si="20"/>
        <v>1.3067207502328586E-2</v>
      </c>
      <c r="G176" s="1">
        <f t="shared" si="21"/>
        <v>16.113755704639367</v>
      </c>
      <c r="H176" s="1">
        <f t="shared" si="22"/>
        <v>1</v>
      </c>
      <c r="I176">
        <f t="shared" si="23"/>
        <v>9.2623220976886621E-5</v>
      </c>
      <c r="J176" s="4">
        <f t="shared" si="24"/>
        <v>1.3239251727100777E-4</v>
      </c>
      <c r="K176">
        <f t="shared" si="25"/>
        <v>6.4836254683820624E-5</v>
      </c>
      <c r="L176">
        <f>K176*'Exhaust Gas Math'!$C$14</f>
        <v>7.6812645914896583E-5</v>
      </c>
      <c r="M176">
        <f>(L176/'Exhaust Gas Math'!$B$14)+('Exhaust Gas Math'!$D$10)</f>
        <v>3.0920480181280824E-3</v>
      </c>
      <c r="N176">
        <f>('Exhaust Gas Math'!$E$10*((-0.000000001)*N175^3+(0.000002)*N175^2-0.0012*N175+1.3446)*$B$15+L176*'Exhaust Gas Math'!$D$14*$B$14)/('Exhaust Gas Math'!$E$10*((-0.000000001)*N175^3+(0.000002)*N175^2-0.0012*N175+1.3446)+L176*'Exhaust Gas Math'!$D$14)</f>
        <v>384.56570328996833</v>
      </c>
      <c r="O176">
        <f t="shared" si="26"/>
        <v>74677.088557880197</v>
      </c>
      <c r="P176">
        <f>((-0.0000000008)*N176^3+(0.000003)*N176^2-0.004*N176+2.013)*('Exhaust Gas Math'!$E$10/(L176+'Exhaust Gas Math'!$E$10))+(357.45*N176^-1.004)*(L176/(L176+'Exhaust Gas Math'!$E$10))</f>
        <v>0.9042087023896147</v>
      </c>
      <c r="Q176">
        <f t="shared" si="7"/>
        <v>-117.39030666838757</v>
      </c>
      <c r="R176">
        <f t="shared" si="8"/>
        <v>74559.698251211812</v>
      </c>
      <c r="T176">
        <f t="shared" si="27"/>
        <v>2.1499999999999998E-2</v>
      </c>
      <c r="U176">
        <f t="shared" si="28"/>
        <v>74559.698251211812</v>
      </c>
    </row>
    <row r="177" spans="3:21" x14ac:dyDescent="0.2">
      <c r="C177" s="1"/>
      <c r="D177" s="1"/>
      <c r="E177" s="1">
        <v>2.1624999999999998E-2</v>
      </c>
      <c r="F177" s="4">
        <f t="shared" si="20"/>
        <v>1.513679549850442E-2</v>
      </c>
      <c r="G177" s="1">
        <f t="shared" si="21"/>
        <v>16.982628804949197</v>
      </c>
      <c r="H177" s="1">
        <f t="shared" si="22"/>
        <v>1</v>
      </c>
      <c r="I177">
        <f t="shared" si="23"/>
        <v>1.0729291274283941E-4</v>
      </c>
      <c r="J177" s="4">
        <f t="shared" si="24"/>
        <v>1.4706220903696056E-4</v>
      </c>
      <c r="K177">
        <f t="shared" si="25"/>
        <v>7.5105038919987587E-5</v>
      </c>
      <c r="L177">
        <f>K177*'Exhaust Gas Math'!$C$14</f>
        <v>8.8978254359673028E-5</v>
      </c>
      <c r="M177">
        <f>(L177/'Exhaust Gas Math'!$B$14)+('Exhaust Gas Math'!$D$10)</f>
        <v>3.5119861763875386E-3</v>
      </c>
      <c r="N177">
        <f>('Exhaust Gas Math'!$E$10*((-0.000000001)*N176^3+(0.000002)*N176^2-0.0012*N176+1.3446)*$B$15+L177*'Exhaust Gas Math'!$D$14*$B$14)/('Exhaust Gas Math'!$E$10*((-0.000000001)*N176^3+(0.000002)*N176^2-0.0012*N176+1.3446)+L177*'Exhaust Gas Math'!$D$14)</f>
        <v>373.9258749707335</v>
      </c>
      <c r="O177">
        <f t="shared" si="26"/>
        <v>74245.693632355935</v>
      </c>
      <c r="P177">
        <f>((-0.0000000008)*N177^3+(0.000003)*N177^2-0.004*N177+2.013)*('Exhaust Gas Math'!$E$10/(L177+'Exhaust Gas Math'!$E$10))+(357.45*N177^-1.004)*(L177/(L177+'Exhaust Gas Math'!$E$10))</f>
        <v>0.93022945092832687</v>
      </c>
      <c r="Q177">
        <f t="shared" si="7"/>
        <v>-134.14358965844744</v>
      </c>
      <c r="R177">
        <f t="shared" si="8"/>
        <v>74111.55004269749</v>
      </c>
      <c r="T177">
        <f t="shared" si="27"/>
        <v>2.1624999999999998E-2</v>
      </c>
      <c r="U177">
        <f t="shared" si="28"/>
        <v>74111.55004269749</v>
      </c>
    </row>
    <row r="178" spans="3:21" x14ac:dyDescent="0.2">
      <c r="C178" s="1"/>
      <c r="D178" s="1"/>
      <c r="E178" s="1">
        <v>2.1749999999999999E-2</v>
      </c>
      <c r="F178" s="4">
        <f t="shared" si="20"/>
        <v>1.7308501158256325E-2</v>
      </c>
      <c r="G178" s="1">
        <f t="shared" si="21"/>
        <v>17.746798351379361</v>
      </c>
      <c r="H178" s="1">
        <f t="shared" si="22"/>
        <v>1</v>
      </c>
      <c r="I178">
        <f t="shared" si="23"/>
        <v>1.2268643681323554E-4</v>
      </c>
      <c r="J178" s="4">
        <f t="shared" si="24"/>
        <v>1.6245573310735668E-4</v>
      </c>
      <c r="K178">
        <f t="shared" si="25"/>
        <v>8.5880505769264873E-5</v>
      </c>
      <c r="L178">
        <f>K178*'Exhaust Gas Math'!$C$14</f>
        <v>1.0174413856593311E-4</v>
      </c>
      <c r="M178">
        <f>(L178/'Exhaust Gas Math'!$B$14)+('Exhaust Gas Math'!$D$10)</f>
        <v>3.9526449339388012E-3</v>
      </c>
      <c r="N178">
        <f>('Exhaust Gas Math'!$E$10*((-0.000000001)*N177^3+(0.000002)*N177^2-0.0012*N177+1.3446)*$B$15+L178*'Exhaust Gas Math'!$D$14*$B$14)/('Exhaust Gas Math'!$E$10*((-0.000000001)*N177^3+(0.000002)*N177^2-0.0012*N177+1.3446)+L178*'Exhaust Gas Math'!$D$14)</f>
        <v>365.26447607044491</v>
      </c>
      <c r="O178">
        <f t="shared" si="26"/>
        <v>73891.457961500622</v>
      </c>
      <c r="P178">
        <f>((-0.0000000008)*N178^3+(0.000003)*N178^2-0.004*N178+2.013)*('Exhaust Gas Math'!$E$10/(L178+'Exhaust Gas Math'!$E$10))+(357.45*N178^-1.004)*(L178/(L178+'Exhaust Gas Math'!$E$10))</f>
        <v>0.95254092505290711</v>
      </c>
      <c r="Q178">
        <f t="shared" si="7"/>
        <v>-150.00083528301315</v>
      </c>
      <c r="R178">
        <f t="shared" si="8"/>
        <v>73741.457126217603</v>
      </c>
      <c r="T178">
        <f t="shared" si="27"/>
        <v>2.1749999999999999E-2</v>
      </c>
      <c r="U178">
        <f t="shared" si="28"/>
        <v>73741.457126217603</v>
      </c>
    </row>
    <row r="179" spans="3:21" x14ac:dyDescent="0.2">
      <c r="C179" s="1"/>
      <c r="D179" s="1"/>
      <c r="E179" s="1">
        <v>2.1874999999999999E-2</v>
      </c>
      <c r="F179" s="4">
        <f t="shared" si="20"/>
        <v>1.9568935194026624E-2</v>
      </c>
      <c r="G179" s="1">
        <f t="shared" si="21"/>
        <v>18.401552984563985</v>
      </c>
      <c r="H179" s="1">
        <f t="shared" si="22"/>
        <v>1</v>
      </c>
      <c r="I179">
        <f t="shared" si="23"/>
        <v>1.387088869933156E-4</v>
      </c>
      <c r="J179" s="4">
        <f t="shared" si="24"/>
        <v>1.7847818328743675E-4</v>
      </c>
      <c r="K179">
        <f t="shared" si="25"/>
        <v>9.7096220895320922E-5</v>
      </c>
      <c r="L179">
        <f>K179*'Exhaust Gas Math'!$C$14</f>
        <v>1.1503159261245866E-4</v>
      </c>
      <c r="M179">
        <f>(L179/'Exhaust Gas Math'!$B$14)+('Exhaust Gas Math'!$D$10)</f>
        <v>4.4113074830076848E-3</v>
      </c>
      <c r="N179">
        <f>('Exhaust Gas Math'!$E$10*((-0.000000001)*N178^3+(0.000002)*N178^2-0.0012*N178+1.3446)*$B$15+L179*'Exhaust Gas Math'!$D$14*$B$14)/('Exhaust Gas Math'!$E$10*((-0.000000001)*N178^3+(0.000002)*N178^2-0.0012*N178+1.3446)+L179*'Exhaust Gas Math'!$D$14)</f>
        <v>358.13301596181174</v>
      </c>
      <c r="O179">
        <f t="shared" si="26"/>
        <v>73597.081367749517</v>
      </c>
      <c r="P179">
        <f>((-0.0000000008)*N179^3+(0.000003)*N179^2-0.004*N179+2.013)*('Exhaust Gas Math'!$E$10/(L179+'Exhaust Gas Math'!$E$10))+(357.45*N179^-1.004)*(L179/(L179+'Exhaust Gas Math'!$E$10))</f>
        <v>0.97173942379333966</v>
      </c>
      <c r="Q179">
        <f t="shared" si="7"/>
        <v>-164.52381820392492</v>
      </c>
      <c r="R179">
        <f t="shared" si="8"/>
        <v>73432.557549545585</v>
      </c>
      <c r="T179">
        <f t="shared" si="27"/>
        <v>2.1874999999999999E-2</v>
      </c>
      <c r="U179">
        <f t="shared" si="28"/>
        <v>73432.557549545585</v>
      </c>
    </row>
    <row r="180" spans="3:21" x14ac:dyDescent="0.2">
      <c r="C180" s="1"/>
      <c r="D180" s="1"/>
      <c r="E180" s="1">
        <v>2.1999999999999999E-2</v>
      </c>
      <c r="F180" s="4">
        <f t="shared" si="20"/>
        <v>2.1904161278314148E-2</v>
      </c>
      <c r="G180" s="1">
        <f t="shared" si="21"/>
        <v>18.942855924461462</v>
      </c>
      <c r="H180" s="1">
        <f t="shared" si="22"/>
        <v>1</v>
      </c>
      <c r="I180">
        <f t="shared" si="23"/>
        <v>1.5526147954971365E-4</v>
      </c>
      <c r="J180" s="4">
        <f t="shared" si="24"/>
        <v>1.950307758438348E-4</v>
      </c>
      <c r="K180">
        <f t="shared" si="25"/>
        <v>1.0868303568479955E-4</v>
      </c>
      <c r="L180">
        <f>K180*'Exhaust Gas Math'!$C$14</f>
        <v>1.2875869492652562E-4</v>
      </c>
      <c r="M180">
        <f>(L180/'Exhaust Gas Math'!$B$14)+('Exhaust Gas Math'!$D$10)</f>
        <v>4.885146016458391E-3</v>
      </c>
      <c r="N180">
        <f>('Exhaust Gas Math'!$E$10*((-0.000000001)*N179^3+(0.000002)*N179^2-0.0012*N179+1.3446)*$B$15+L180*'Exhaust Gas Math'!$D$14*$B$14)/('Exhaust Gas Math'!$E$10*((-0.000000001)*N179^3+(0.000002)*N179^2-0.0012*N179+1.3446)+L180*'Exhaust Gas Math'!$D$14)</f>
        <v>352.2017246978225</v>
      </c>
      <c r="O180">
        <f t="shared" si="26"/>
        <v>73349.966029602161</v>
      </c>
      <c r="P180">
        <f>((-0.0000000008)*N180^3+(0.000003)*N180^2-0.004*N180+2.013)*('Exhaust Gas Math'!$E$10/(L180+'Exhaust Gas Math'!$E$10))+(357.45*N180^-1.004)*(L180/(L180+'Exhaust Gas Math'!$E$10))</f>
        <v>0.98831848219285301</v>
      </c>
      <c r="Q180">
        <f t="shared" si="7"/>
        <v>-177.32004531176676</v>
      </c>
      <c r="R180">
        <f t="shared" si="8"/>
        <v>73172.645984290401</v>
      </c>
      <c r="T180">
        <f t="shared" si="27"/>
        <v>2.1999999999999999E-2</v>
      </c>
      <c r="U180">
        <f t="shared" si="28"/>
        <v>73172.645984290401</v>
      </c>
    </row>
    <row r="181" spans="3:21" x14ac:dyDescent="0.2">
      <c r="C181" s="1"/>
      <c r="D181" s="1"/>
      <c r="E181" s="1">
        <v>2.2124999999999999E-2</v>
      </c>
      <c r="F181" s="4">
        <f t="shared" si="20"/>
        <v>2.4299781965767795E-2</v>
      </c>
      <c r="G181" s="1">
        <f t="shared" si="21"/>
        <v>19.367369858445826</v>
      </c>
      <c r="H181" s="1">
        <f t="shared" si="22"/>
        <v>1</v>
      </c>
      <c r="I181">
        <f t="shared" si="23"/>
        <v>1.7224216224502397E-4</v>
      </c>
      <c r="J181" s="4">
        <f t="shared" si="24"/>
        <v>2.1201145853914512E-4</v>
      </c>
      <c r="K181">
        <f t="shared" si="25"/>
        <v>1.2056951357151677E-4</v>
      </c>
      <c r="L181">
        <f>K181*'Exhaust Gas Math'!$C$14</f>
        <v>1.428408133576431E-4</v>
      </c>
      <c r="M181">
        <f>(L181/'Exhaust Gas Math'!$B$14)+('Exhaust Gas Math'!$D$10)</f>
        <v>5.3712391621648968E-3</v>
      </c>
      <c r="N181">
        <f>('Exhaust Gas Math'!$E$10*((-0.000000001)*N180^3+(0.000002)*N180^2-0.0012*N180+1.3446)*$B$15+L181*'Exhaust Gas Math'!$D$14*$B$14)/('Exhaust Gas Math'!$E$10*((-0.000000001)*N180^3+(0.000002)*N180^2-0.0012*N180+1.3446)+L181*'Exhaust Gas Math'!$D$14)</f>
        <v>347.22428984280032</v>
      </c>
      <c r="O181">
        <f t="shared" si="26"/>
        <v>73140.730371008583</v>
      </c>
      <c r="P181">
        <f>((-0.0000000008)*N181^3+(0.000003)*N181^2-0.004*N181+2.013)*('Exhaust Gas Math'!$E$10/(L181+'Exhaust Gas Math'!$E$10))+(357.45*N181^-1.004)*(L181/(L181+'Exhaust Gas Math'!$E$10))</f>
        <v>1.0026862308700373</v>
      </c>
      <c r="Q181">
        <f t="shared" si="7"/>
        <v>-188.05130352147708</v>
      </c>
      <c r="R181">
        <f t="shared" si="8"/>
        <v>72952.679067487101</v>
      </c>
      <c r="T181">
        <f t="shared" si="27"/>
        <v>2.2124999999999999E-2</v>
      </c>
      <c r="U181">
        <f t="shared" si="28"/>
        <v>72952.679067487101</v>
      </c>
    </row>
    <row r="182" spans="3:21" x14ac:dyDescent="0.2">
      <c r="C182" s="1"/>
      <c r="D182" s="1"/>
      <c r="E182" s="1">
        <v>2.2249999999999999E-2</v>
      </c>
      <c r="F182" s="4">
        <f t="shared" si="20"/>
        <v>2.6741027458224636E-2</v>
      </c>
      <c r="G182" s="1">
        <f t="shared" si="21"/>
        <v>19.672477516948859</v>
      </c>
      <c r="H182" s="1">
        <f t="shared" si="22"/>
        <v>1</v>
      </c>
      <c r="I182">
        <f t="shared" si="23"/>
        <v>1.8954624352377953E-4</v>
      </c>
      <c r="J182" s="4">
        <f t="shared" si="24"/>
        <v>2.2931553981790068E-4</v>
      </c>
      <c r="K182">
        <f t="shared" si="25"/>
        <v>1.3268237046664566E-4</v>
      </c>
      <c r="L182">
        <f>K182*'Exhaust Gas Math'!$C$14</f>
        <v>1.5719112696290335E-4</v>
      </c>
      <c r="M182">
        <f>(L182/'Exhaust Gas Math'!$B$14)+('Exhaust Gas Math'!$D$10)</f>
        <v>5.8665899942415365E-3</v>
      </c>
      <c r="N182">
        <f>('Exhaust Gas Math'!$E$10*((-0.000000001)*N181^3+(0.000002)*N181^2-0.0012*N181+1.3446)*$B$15+L182*'Exhaust Gas Math'!$D$14*$B$14)/('Exhaust Gas Math'!$E$10*((-0.000000001)*N181^3+(0.000002)*N181^2-0.0012*N181+1.3446)+L182*'Exhaust Gas Math'!$D$14)</f>
        <v>343.01407721155965</v>
      </c>
      <c r="O182">
        <f t="shared" si="26"/>
        <v>72962.25241747011</v>
      </c>
      <c r="P182">
        <f>((-0.0000000008)*N182^3+(0.000003)*N182^2-0.004*N182+2.013)*('Exhaust Gas Math'!$E$10/(L182+'Exhaust Gas Math'!$E$10))+(357.45*N182^-1.004)*(L182/(L182+'Exhaust Gas Math'!$E$10))</f>
        <v>1.0151802120485989</v>
      </c>
      <c r="Q182">
        <f t="shared" si="7"/>
        <v>-196.44060522036898</v>
      </c>
      <c r="R182">
        <f t="shared" si="8"/>
        <v>72765.81181224974</v>
      </c>
      <c r="T182">
        <f t="shared" si="27"/>
        <v>2.2249999999999999E-2</v>
      </c>
      <c r="U182">
        <f t="shared" si="28"/>
        <v>72765.81181224974</v>
      </c>
    </row>
    <row r="183" spans="3:21" x14ac:dyDescent="0.2">
      <c r="C183" s="1"/>
      <c r="D183" s="1"/>
      <c r="E183" s="1">
        <v>2.2374999999999999E-2</v>
      </c>
      <c r="F183" s="4">
        <f t="shared" si="20"/>
        <v>2.9212846665427283E-2</v>
      </c>
      <c r="G183" s="1">
        <f t="shared" si="21"/>
        <v>19.856297809797301</v>
      </c>
      <c r="H183" s="1">
        <f t="shared" si="22"/>
        <v>1</v>
      </c>
      <c r="I183">
        <f t="shared" si="23"/>
        <v>2.070670379707067E-4</v>
      </c>
      <c r="J183" s="4">
        <f t="shared" si="24"/>
        <v>2.4683633426482785E-4</v>
      </c>
      <c r="K183">
        <f t="shared" si="25"/>
        <v>1.4494692657949468E-4</v>
      </c>
      <c r="L183">
        <f>K183*'Exhaust Gas Math'!$C$14</f>
        <v>1.7172116128696708E-4</v>
      </c>
      <c r="M183">
        <f>(L183/'Exhaust Gas Math'!$B$14)+('Exhaust Gas Math'!$D$10)</f>
        <v>6.3681445100877126E-3</v>
      </c>
      <c r="N183">
        <f>('Exhaust Gas Math'!$E$10*((-0.000000001)*N182^3+(0.000002)*N182^2-0.0012*N182+1.3446)*$B$15+L183*'Exhaust Gas Math'!$D$14*$B$14)/('Exhaust Gas Math'!$E$10*((-0.000000001)*N182^3+(0.000002)*N182^2-0.0012*N182+1.3446)+L183*'Exhaust Gas Math'!$D$14)</f>
        <v>339.42781043166343</v>
      </c>
      <c r="O183">
        <f t="shared" si="26"/>
        <v>72809.036249024517</v>
      </c>
      <c r="P183">
        <f>((-0.0000000008)*N183^3+(0.000003)*N183^2-0.004*N183+2.013)*('Exhaust Gas Math'!$E$10/(L183+'Exhaust Gas Math'!$E$10))+(357.45*N183^-1.004)*(L183/(L183+'Exhaust Gas Math'!$E$10))</f>
        <v>1.0260798630604464</v>
      </c>
      <c r="Q183">
        <f t="shared" si="7"/>
        <v>-202.27756857768233</v>
      </c>
      <c r="R183">
        <f t="shared" si="8"/>
        <v>72606.75868044683</v>
      </c>
      <c r="T183">
        <f t="shared" si="27"/>
        <v>2.2374999999999999E-2</v>
      </c>
      <c r="U183">
        <f t="shared" si="28"/>
        <v>72606.75868044683</v>
      </c>
    </row>
    <row r="184" spans="3:21" x14ac:dyDescent="0.2">
      <c r="C184" s="1"/>
      <c r="D184" s="1"/>
      <c r="E184" s="1">
        <v>2.2499999999999999E-2</v>
      </c>
      <c r="F184" s="4">
        <f t="shared" si="20"/>
        <v>3.1699999999999978E-2</v>
      </c>
      <c r="G184" s="1">
        <f t="shared" si="21"/>
        <v>19.917697423759289</v>
      </c>
      <c r="H184" s="1">
        <f t="shared" si="22"/>
        <v>1</v>
      </c>
      <c r="I184">
        <f t="shared" si="23"/>
        <v>2.2469652406178432E-4</v>
      </c>
      <c r="J184" s="4">
        <f t="shared" si="24"/>
        <v>2.6446582035590546E-4</v>
      </c>
      <c r="K184">
        <f t="shared" si="25"/>
        <v>1.57287566843249E-4</v>
      </c>
      <c r="L184">
        <f>K184*'Exhaust Gas Math'!$C$14</f>
        <v>1.8634133383649935E-4</v>
      </c>
      <c r="M184">
        <f>(L184/'Exhaust Gas Math'!$B$14)+('Exhaust Gas Math'!$D$10)</f>
        <v>6.8728104593294209E-3</v>
      </c>
      <c r="N184">
        <f>('Exhaust Gas Math'!$E$10*((-0.000000001)*N183^3+(0.000002)*N183^2-0.0012*N183+1.3446)*$B$15+L184*'Exhaust Gas Math'!$D$14*$B$14)/('Exhaust Gas Math'!$E$10*((-0.000000001)*N183^3+(0.000002)*N183^2-0.0012*N183+1.3446)+L184*'Exhaust Gas Math'!$D$14)</f>
        <v>336.35418027907815</v>
      </c>
      <c r="O184">
        <f t="shared" si="26"/>
        <v>72676.780905301974</v>
      </c>
      <c r="P184">
        <f>((-0.0000000008)*N184^3+(0.000003)*N184^2-0.004*N184+2.013)*('Exhaust Gas Math'!$E$10/(L184+'Exhaust Gas Math'!$E$10))+(357.45*N184^-1.004)*(L184/(L184+'Exhaust Gas Math'!$E$10))</f>
        <v>1.0356169102694965</v>
      </c>
      <c r="Q184">
        <f t="shared" si="7"/>
        <v>-205.42221074603762</v>
      </c>
      <c r="R184">
        <f t="shared" si="8"/>
        <v>72471.358694555936</v>
      </c>
      <c r="T184">
        <f t="shared" si="27"/>
        <v>2.2499999999999999E-2</v>
      </c>
      <c r="U184">
        <f t="shared" si="28"/>
        <v>72471.358694555936</v>
      </c>
    </row>
    <row r="185" spans="3:21" x14ac:dyDescent="0.2">
      <c r="C185" s="1"/>
      <c r="D185" s="1"/>
      <c r="E185" s="1">
        <v>2.2624999999999999E-2</v>
      </c>
      <c r="F185" s="4">
        <f t="shared" si="20"/>
        <v>3.418715333457268E-2</v>
      </c>
      <c r="G185" s="1">
        <f t="shared" si="21"/>
        <v>19.856297809797301</v>
      </c>
      <c r="H185" s="1">
        <f t="shared" si="22"/>
        <v>1</v>
      </c>
      <c r="I185">
        <f t="shared" si="23"/>
        <v>2.4232601015286201E-4</v>
      </c>
      <c r="J185" s="4">
        <f t="shared" si="24"/>
        <v>2.8209530644698313E-4</v>
      </c>
      <c r="K185">
        <f t="shared" si="25"/>
        <v>1.696282071070034E-4</v>
      </c>
      <c r="L185">
        <f>K185*'Exhaust Gas Math'!$C$14</f>
        <v>2.009615063860317E-4</v>
      </c>
      <c r="M185">
        <f>(L185/'Exhaust Gas Math'!$B$14)+('Exhaust Gas Math'!$D$10)</f>
        <v>7.3774764085711309E-3</v>
      </c>
      <c r="N185">
        <f>('Exhaust Gas Math'!$E$10*((-0.000000001)*N184^3+(0.000002)*N184^2-0.0012*N184+1.3446)*$B$15+L185*'Exhaust Gas Math'!$D$14*$B$14)/('Exhaust Gas Math'!$E$10*((-0.000000001)*N184^3+(0.000002)*N184^2-0.0012*N184+1.3446)+L185*'Exhaust Gas Math'!$D$14)</f>
        <v>333.70576911482215</v>
      </c>
      <c r="O185">
        <f t="shared" si="26"/>
        <v>72562.079733426741</v>
      </c>
      <c r="P185">
        <f>((-0.0000000008)*N185^3+(0.000003)*N185^2-0.004*N185+2.013)*('Exhaust Gas Math'!$E$10/(L185+'Exhaust Gas Math'!$E$10))+(357.45*N185^-1.004)*(L185/(L185+'Exhaust Gas Math'!$E$10))</f>
        <v>1.0439839413085514</v>
      </c>
      <c r="Q185">
        <f t="shared" si="7"/>
        <v>-205.80711198461489</v>
      </c>
      <c r="R185">
        <f t="shared" si="8"/>
        <v>72356.272621442127</v>
      </c>
      <c r="T185">
        <f t="shared" si="27"/>
        <v>2.2624999999999999E-2</v>
      </c>
      <c r="U185">
        <f t="shared" si="28"/>
        <v>72356.272621442127</v>
      </c>
    </row>
    <row r="186" spans="3:21" x14ac:dyDescent="0.2">
      <c r="C186" s="1"/>
      <c r="D186" s="1"/>
      <c r="E186" s="1">
        <v>2.2749999999999999E-2</v>
      </c>
      <c r="F186" s="4">
        <f t="shared" si="20"/>
        <v>3.6658972541775331E-2</v>
      </c>
      <c r="G186" s="1">
        <f t="shared" si="21"/>
        <v>19.672477516948859</v>
      </c>
      <c r="H186" s="1">
        <f t="shared" si="22"/>
        <v>1</v>
      </c>
      <c r="I186">
        <f t="shared" si="23"/>
        <v>2.5984680459978918E-4</v>
      </c>
      <c r="J186" s="4">
        <f t="shared" si="24"/>
        <v>2.9961610089391036E-4</v>
      </c>
      <c r="K186">
        <f t="shared" si="25"/>
        <v>1.8189276321985243E-4</v>
      </c>
      <c r="L186">
        <f>K186*'Exhaust Gas Math'!$C$14</f>
        <v>2.1549154071009543E-4</v>
      </c>
      <c r="M186">
        <f>(L186/'Exhaust Gas Math'!$B$14)+('Exhaust Gas Math'!$D$10)</f>
        <v>7.879030924417307E-3</v>
      </c>
      <c r="N186">
        <f>('Exhaust Gas Math'!$E$10*((-0.000000001)*N185^3+(0.000002)*N185^2-0.0012*N185+1.3446)*$B$15+L186*'Exhaust Gas Math'!$D$14*$B$14)/('Exhaust Gas Math'!$E$10*((-0.000000001)*N185^3+(0.000002)*N185^2-0.0012*N185+1.3446)+L186*'Exhaust Gas Math'!$D$14)</f>
        <v>331.41324176296769</v>
      </c>
      <c r="O186">
        <f t="shared" si="26"/>
        <v>72462.206081622222</v>
      </c>
      <c r="P186">
        <f>((-0.0000000008)*N186^3+(0.000003)*N186^2-0.004*N186+2.013)*('Exhaust Gas Math'!$E$10/(L186+'Exhaust Gas Math'!$E$10))+(357.45*N186^-1.004)*(L186/(L186+'Exhaust Gas Math'!$E$10))</f>
        <v>1.0513414262038014</v>
      </c>
      <c r="Q186">
        <f t="shared" si="7"/>
        <v>-203.4379153627886</v>
      </c>
      <c r="R186">
        <f t="shared" si="8"/>
        <v>72258.76816625944</v>
      </c>
      <c r="T186">
        <f t="shared" si="27"/>
        <v>2.2749999999999999E-2</v>
      </c>
      <c r="U186">
        <f t="shared" si="28"/>
        <v>72258.76816625944</v>
      </c>
    </row>
    <row r="187" spans="3:21" x14ac:dyDescent="0.2">
      <c r="C187" s="1"/>
      <c r="D187" s="1"/>
      <c r="E187" s="1">
        <v>2.2875E-2</v>
      </c>
      <c r="F187" s="4">
        <f t="shared" si="20"/>
        <v>3.9100218034232172E-2</v>
      </c>
      <c r="G187" s="1">
        <f t="shared" si="21"/>
        <v>19.367369858445834</v>
      </c>
      <c r="H187" s="1">
        <f t="shared" si="22"/>
        <v>1</v>
      </c>
      <c r="I187">
        <f t="shared" si="23"/>
        <v>2.7715088587854477E-4</v>
      </c>
      <c r="J187" s="4">
        <f t="shared" si="24"/>
        <v>3.1692018217266589E-4</v>
      </c>
      <c r="K187">
        <f t="shared" si="25"/>
        <v>1.9400562011498133E-4</v>
      </c>
      <c r="L187">
        <f>K187*'Exhaust Gas Math'!$C$14</f>
        <v>2.2984185431535571E-4</v>
      </c>
      <c r="M187">
        <f>(L187/'Exhaust Gas Math'!$B$14)+('Exhaust Gas Math'!$D$10)</f>
        <v>8.3743817564939475E-3</v>
      </c>
      <c r="N187">
        <f>('Exhaust Gas Math'!$E$10*((-0.000000001)*N186^3+(0.000002)*N186^2-0.0012*N186+1.3446)*$B$15+L187*'Exhaust Gas Math'!$D$14*$B$14)/('Exhaust Gas Math'!$E$10*((-0.000000001)*N186^3+(0.000002)*N186^2-0.0012*N186+1.3446)+L187*'Exhaust Gas Math'!$D$14)</f>
        <v>329.42111017152644</v>
      </c>
      <c r="O187">
        <f t="shared" si="26"/>
        <v>72374.957594722277</v>
      </c>
      <c r="P187">
        <f>((-0.0000000008)*N187^3+(0.000003)*N187^2-0.004*N187+2.013)*('Exhaust Gas Math'!$E$10/(L187+'Exhaust Gas Math'!$E$10))+(357.45*N187^-1.004)*(L187/(L187+'Exhaust Gas Math'!$E$10))</f>
        <v>1.0578234416932151</v>
      </c>
      <c r="Q187">
        <f t="shared" si="7"/>
        <v>-198.39214998831278</v>
      </c>
      <c r="R187">
        <f t="shared" si="8"/>
        <v>72176.565444733962</v>
      </c>
      <c r="T187">
        <f t="shared" si="27"/>
        <v>2.2875E-2</v>
      </c>
      <c r="U187">
        <f t="shared" si="28"/>
        <v>72176.565444733962</v>
      </c>
    </row>
    <row r="188" spans="3:21" x14ac:dyDescent="0.2">
      <c r="C188" s="1"/>
      <c r="D188" s="1"/>
      <c r="E188" s="1">
        <v>2.3E-2</v>
      </c>
      <c r="F188" s="4">
        <f t="shared" si="20"/>
        <v>4.1495838721685815E-2</v>
      </c>
      <c r="G188" s="1">
        <f t="shared" si="21"/>
        <v>18.942855924461469</v>
      </c>
      <c r="H188" s="1">
        <f t="shared" si="22"/>
        <v>1</v>
      </c>
      <c r="I188">
        <f t="shared" si="23"/>
        <v>2.9413156857385504E-4</v>
      </c>
      <c r="J188" s="4">
        <f t="shared" si="24"/>
        <v>3.3390086486797621E-4</v>
      </c>
      <c r="K188">
        <f t="shared" si="25"/>
        <v>2.0589209800169853E-4</v>
      </c>
      <c r="L188">
        <f>K188*'Exhaust Gas Math'!$C$14</f>
        <v>2.4392397274647316E-4</v>
      </c>
      <c r="M188">
        <f>(L188/'Exhaust Gas Math'!$B$14)+('Exhaust Gas Math'!$D$10)</f>
        <v>8.8604749022004534E-3</v>
      </c>
      <c r="N188">
        <f>('Exhaust Gas Math'!$E$10*((-0.000000001)*N187^3+(0.000002)*N187^2-0.0012*N187+1.3446)*$B$15+L188*'Exhaust Gas Math'!$D$14*$B$14)/('Exhaust Gas Math'!$E$10*((-0.000000001)*N187^3+(0.000002)*N187^2-0.0012*N187+1.3446)+L188*'Exhaust Gas Math'!$D$14)</f>
        <v>327.68460689200737</v>
      </c>
      <c r="O188">
        <f t="shared" si="26"/>
        <v>72298.541189198688</v>
      </c>
      <c r="P188">
        <f>((-0.0000000008)*N188^3+(0.000003)*N188^2-0.004*N188+2.013)*('Exhaust Gas Math'!$E$10/(L188+'Exhaust Gas Math'!$E$10))+(357.45*N188^-1.004)*(L188/(L188+'Exhaust Gas Math'!$E$10))</f>
        <v>1.0635423256873364</v>
      </c>
      <c r="Q188">
        <f t="shared" si="7"/>
        <v>-190.81639853929283</v>
      </c>
      <c r="R188">
        <f t="shared" si="8"/>
        <v>72107.724790659398</v>
      </c>
      <c r="T188">
        <f t="shared" si="27"/>
        <v>2.3E-2</v>
      </c>
      <c r="U188">
        <f t="shared" si="28"/>
        <v>72107.724790659398</v>
      </c>
    </row>
    <row r="189" spans="3:21" x14ac:dyDescent="0.2">
      <c r="C189" s="1"/>
      <c r="D189" s="1"/>
      <c r="E189" s="1">
        <v>2.3125E-2</v>
      </c>
      <c r="F189" s="4">
        <f t="shared" si="20"/>
        <v>4.383106480597334E-2</v>
      </c>
      <c r="G189" s="1">
        <f t="shared" si="21"/>
        <v>18.401552984563995</v>
      </c>
      <c r="H189" s="1">
        <f t="shared" si="22"/>
        <v>1</v>
      </c>
      <c r="I189">
        <f t="shared" si="23"/>
        <v>3.1068416113025311E-4</v>
      </c>
      <c r="J189" s="4">
        <f t="shared" si="24"/>
        <v>3.5045345742437423E-4</v>
      </c>
      <c r="K189">
        <f t="shared" si="25"/>
        <v>2.1747891279117715E-4</v>
      </c>
      <c r="L189">
        <f>K189*'Exhaust Gas Math'!$C$14</f>
        <v>2.576510750605401E-4</v>
      </c>
      <c r="M189">
        <f>(L189/'Exhaust Gas Math'!$B$14)+('Exhaust Gas Math'!$D$10)</f>
        <v>9.3343134356511578E-3</v>
      </c>
      <c r="N189">
        <f>('Exhaust Gas Math'!$E$10*((-0.000000001)*N188^3+(0.000002)*N188^2-0.0012*N188+1.3446)*$B$15+L189*'Exhaust Gas Math'!$D$14*$B$14)/('Exhaust Gas Math'!$E$10*((-0.000000001)*N188^3+(0.000002)*N188^2-0.0012*N188+1.3446)+L189*'Exhaust Gas Math'!$D$14)</f>
        <v>326.16735046916239</v>
      </c>
      <c r="O189">
        <f t="shared" si="26"/>
        <v>72231.486839515434</v>
      </c>
      <c r="P189">
        <f>((-0.0000000008)*N189^3+(0.000003)*N189^2-0.004*N189+2.013)*('Exhaust Gas Math'!$E$10/(L189+'Exhaust Gas Math'!$E$10))+(357.45*N189^-1.004)*(L189/(L189+'Exhaust Gas Math'!$E$10))</f>
        <v>1.0685924571926075</v>
      </c>
      <c r="Q189">
        <f t="shared" si="7"/>
        <v>-180.92186738183793</v>
      </c>
      <c r="R189">
        <f t="shared" si="8"/>
        <v>72050.564972133594</v>
      </c>
      <c r="T189">
        <f t="shared" si="27"/>
        <v>2.3125E-2</v>
      </c>
      <c r="U189">
        <f t="shared" si="28"/>
        <v>72050.564972133594</v>
      </c>
    </row>
    <row r="190" spans="3:21" x14ac:dyDescent="0.2">
      <c r="C190" s="1"/>
      <c r="D190" s="1"/>
      <c r="E190" s="1">
        <v>2.325E-2</v>
      </c>
      <c r="F190" s="4">
        <f t="shared" si="20"/>
        <v>4.6091498841743642E-2</v>
      </c>
      <c r="G190" s="1">
        <f t="shared" si="21"/>
        <v>17.746798351379368</v>
      </c>
      <c r="H190" s="1">
        <f t="shared" si="22"/>
        <v>1</v>
      </c>
      <c r="I190">
        <f t="shared" si="23"/>
        <v>3.2670661131033315E-4</v>
      </c>
      <c r="J190" s="4">
        <f t="shared" si="24"/>
        <v>3.6647590760445427E-4</v>
      </c>
      <c r="K190">
        <f t="shared" si="25"/>
        <v>2.286946279172332E-4</v>
      </c>
      <c r="L190">
        <f>K190*'Exhaust Gas Math'!$C$14</f>
        <v>2.7093852910706564E-4</v>
      </c>
      <c r="M190">
        <f>(L190/'Exhaust Gas Math'!$B$14)+('Exhaust Gas Math'!$D$10)</f>
        <v>9.7929759847200423E-3</v>
      </c>
      <c r="N190">
        <f>('Exhaust Gas Math'!$E$10*((-0.000000001)*N189^3+(0.000002)*N189^2-0.0012*N189+1.3446)*$B$15+L190*'Exhaust Gas Math'!$D$14*$B$14)/('Exhaust Gas Math'!$E$10*((-0.000000001)*N189^3+(0.000002)*N189^2-0.0012*N189+1.3446)+L190*'Exhaust Gas Math'!$D$14)</f>
        <v>324.83958364131706</v>
      </c>
      <c r="O190">
        <f t="shared" si="26"/>
        <v>72172.582136839846</v>
      </c>
      <c r="P190">
        <f>((-0.0000000008)*N190^3+(0.000003)*N190^2-0.004*N190+2.013)*('Exhaust Gas Math'!$E$10/(L190+'Exhaust Gas Math'!$E$10))+(357.45*N190^-1.004)*(L190/(L190+'Exhaust Gas Math'!$E$10))</f>
        <v>1.0730533256076022</v>
      </c>
      <c r="Q190">
        <f t="shared" si="7"/>
        <v>-168.97845636964669</v>
      </c>
      <c r="R190">
        <f t="shared" si="8"/>
        <v>72003.603680470202</v>
      </c>
      <c r="T190">
        <f t="shared" si="27"/>
        <v>2.325E-2</v>
      </c>
      <c r="U190">
        <f t="shared" si="28"/>
        <v>72003.603680470202</v>
      </c>
    </row>
    <row r="191" spans="3:21" x14ac:dyDescent="0.2">
      <c r="C191" s="1"/>
      <c r="D191" s="1"/>
      <c r="E191" s="1">
        <v>2.3375E-2</v>
      </c>
      <c r="F191" s="4">
        <f t="shared" si="20"/>
        <v>4.8263204501495599E-2</v>
      </c>
      <c r="G191" s="1">
        <f t="shared" si="21"/>
        <v>16.982628804949194</v>
      </c>
      <c r="H191" s="1">
        <f t="shared" si="22"/>
        <v>1</v>
      </c>
      <c r="I191">
        <f t="shared" si="23"/>
        <v>3.4210013538072965E-4</v>
      </c>
      <c r="J191" s="4">
        <f t="shared" si="24"/>
        <v>3.8186943167485077E-4</v>
      </c>
      <c r="K191">
        <f t="shared" si="25"/>
        <v>2.3947009476651073E-4</v>
      </c>
      <c r="L191">
        <f>K191*'Exhaust Gas Math'!$C$14</f>
        <v>2.8370441331332602E-4</v>
      </c>
      <c r="M191">
        <f>(L191/'Exhaust Gas Math'!$B$14)+('Exhaust Gas Math'!$D$10)</f>
        <v>1.0233634742271314E-2</v>
      </c>
      <c r="N191">
        <f>('Exhaust Gas Math'!$E$10*((-0.000000001)*N190^3+(0.000002)*N190^2-0.0012*N190+1.3446)*$B$15+L191*'Exhaust Gas Math'!$D$14*$B$14)/('Exhaust Gas Math'!$E$10*((-0.000000001)*N190^3+(0.000002)*N190^2-0.0012*N190+1.3446)+L191*'Exhaust Gas Math'!$D$14)</f>
        <v>323.67683084360596</v>
      </c>
      <c r="O191">
        <f t="shared" si="26"/>
        <v>72120.822063012514</v>
      </c>
      <c r="P191">
        <f>((-0.0000000008)*N191^3+(0.000003)*N191^2-0.004*N191+2.013)*('Exhaust Gas Math'!$E$10/(L191+'Exhaust Gas Math'!$E$10))+(357.45*N191^-1.004)*(L191/(L191+'Exhaust Gas Math'!$E$10))</f>
        <v>1.076992024558254</v>
      </c>
      <c r="Q191">
        <f t="shared" si="7"/>
        <v>-155.30746318941721</v>
      </c>
      <c r="R191">
        <f t="shared" si="8"/>
        <v>71965.514599823102</v>
      </c>
      <c r="T191">
        <f t="shared" si="27"/>
        <v>2.3375E-2</v>
      </c>
      <c r="U191">
        <f t="shared" si="28"/>
        <v>71965.514599823102</v>
      </c>
    </row>
    <row r="192" spans="3:21" x14ac:dyDescent="0.2">
      <c r="C192" s="1"/>
      <c r="D192" s="1"/>
      <c r="E192" s="1">
        <v>2.35E-2</v>
      </c>
      <c r="F192" s="4">
        <f t="shared" si="20"/>
        <v>5.0332792497671384E-2</v>
      </c>
      <c r="G192" s="1">
        <f t="shared" si="21"/>
        <v>16.113755704639381</v>
      </c>
      <c r="H192" s="1">
        <f t="shared" si="22"/>
        <v>1</v>
      </c>
      <c r="I192">
        <f t="shared" si="23"/>
        <v>3.5676982714668215E-4</v>
      </c>
      <c r="J192" s="4">
        <f t="shared" si="24"/>
        <v>3.9653912344080327E-4</v>
      </c>
      <c r="K192">
        <f t="shared" si="25"/>
        <v>2.497388790026775E-4</v>
      </c>
      <c r="L192">
        <f>K192*'Exhaust Gas Math'!$C$14</f>
        <v>2.9587002175810226E-4</v>
      </c>
      <c r="M192">
        <f>(L192/'Exhaust Gas Math'!$B$14)+('Exhaust Gas Math'!$D$10)</f>
        <v>1.0653572900530765E-2</v>
      </c>
      <c r="N192">
        <f>('Exhaust Gas Math'!$E$10*((-0.000000001)*N191^3+(0.000002)*N191^2-0.0012*N191+1.3446)*$B$15+L192*'Exhaust Gas Math'!$D$14*$B$14)/('Exhaust Gas Math'!$E$10*((-0.000000001)*N191^3+(0.000002)*N191^2-0.0012*N191+1.3446)+L192*'Exhaust Gas Math'!$D$14)</f>
        <v>322.65886612025736</v>
      </c>
      <c r="O192">
        <f t="shared" si="26"/>
        <v>72075.37006817486</v>
      </c>
      <c r="P192">
        <f>((-0.0000000008)*N192^3+(0.000003)*N192^2-0.004*N192+2.013)*('Exhaust Gas Math'!$E$10/(L192+'Exhaust Gas Math'!$E$10))+(357.45*N192^-1.004)*(L192/(L192+'Exhaust Gas Math'!$E$10))</f>
        <v>1.0804652804003785</v>
      </c>
      <c r="Q192">
        <f t="shared" si="7"/>
        <v>-140.27309212524429</v>
      </c>
      <c r="R192">
        <f t="shared" si="8"/>
        <v>71935.096976049608</v>
      </c>
      <c r="T192">
        <f t="shared" si="27"/>
        <v>2.35E-2</v>
      </c>
      <c r="U192">
        <f t="shared" si="28"/>
        <v>71935.096976049608</v>
      </c>
    </row>
    <row r="193" spans="3:21" x14ac:dyDescent="0.2">
      <c r="C193" s="1"/>
      <c r="D193" s="1"/>
      <c r="E193" s="1">
        <v>2.3625E-2</v>
      </c>
      <c r="F193" s="4">
        <f t="shared" si="20"/>
        <v>5.2287503132066815E-2</v>
      </c>
      <c r="G193" s="1">
        <f t="shared" si="21"/>
        <v>15.145535942042933</v>
      </c>
      <c r="H193" s="1">
        <f t="shared" si="22"/>
        <v>1</v>
      </c>
      <c r="I193">
        <f t="shared" si="23"/>
        <v>3.706252430802865E-4</v>
      </c>
      <c r="J193" s="4">
        <f t="shared" si="24"/>
        <v>4.1039453937440767E-4</v>
      </c>
      <c r="K193">
        <f t="shared" si="25"/>
        <v>2.5943767015620056E-4</v>
      </c>
      <c r="L193">
        <f>K193*'Exhaust Gas Math'!$C$14</f>
        <v>3.0736034941985726E-4</v>
      </c>
      <c r="M193">
        <f>(L193/'Exhaust Gas Math'!$B$14)+('Exhaust Gas Math'!$D$10)</f>
        <v>1.1050201401109121E-2</v>
      </c>
      <c r="N193">
        <f>('Exhaust Gas Math'!$E$10*((-0.000000001)*N192^3+(0.000002)*N192^2-0.0012*N192+1.3446)*$B$15+L193*'Exhaust Gas Math'!$D$14*$B$14)/('Exhaust Gas Math'!$E$10*((-0.000000001)*N192^3+(0.000002)*N192^2-0.0012*N192+1.3446)+L193*'Exhaust Gas Math'!$D$14)</f>
        <v>321.76891330458136</v>
      </c>
      <c r="O193">
        <f t="shared" si="26"/>
        <v>72035.527654277641</v>
      </c>
      <c r="P193">
        <f>((-0.0000000008)*N193^3+(0.000003)*N193^2-0.004*N193+2.013)*('Exhaust Gas Math'!$E$10/(L193+'Exhaust Gas Math'!$E$10))+(357.45*N193^-1.004)*(L193/(L193+'Exhaust Gas Math'!$E$10))</f>
        <v>1.083521104386602</v>
      </c>
      <c r="Q193">
        <f t="shared" si="7"/>
        <v>-124.27296808662369</v>
      </c>
      <c r="R193">
        <f t="shared" si="8"/>
        <v>71911.254686191023</v>
      </c>
      <c r="T193">
        <f t="shared" si="27"/>
        <v>2.3625E-2</v>
      </c>
      <c r="U193">
        <f t="shared" si="28"/>
        <v>71911.254686191023</v>
      </c>
    </row>
    <row r="194" spans="3:21" x14ac:dyDescent="0.2">
      <c r="C194" s="1"/>
      <c r="D194" s="1"/>
      <c r="E194" s="1">
        <v>2.375E-2</v>
      </c>
      <c r="F194" s="4">
        <f t="shared" si="20"/>
        <v>5.4115284963613564E-2</v>
      </c>
      <c r="G194" s="1">
        <f t="shared" si="21"/>
        <v>14.083938913962017</v>
      </c>
      <c r="H194" s="1">
        <f t="shared" si="22"/>
        <v>1</v>
      </c>
      <c r="I194">
        <f t="shared" si="23"/>
        <v>3.8358095993491857E-4</v>
      </c>
      <c r="J194" s="4">
        <f t="shared" si="24"/>
        <v>4.2335025622903969E-4</v>
      </c>
      <c r="K194">
        <f t="shared" si="25"/>
        <v>2.68506671954443E-4</v>
      </c>
      <c r="L194">
        <f>K194*'Exhaust Gas Math'!$C$14</f>
        <v>3.181045546076346E-4</v>
      </c>
      <c r="M194">
        <f>(L194/'Exhaust Gas Math'!$B$14)+('Exhaust Gas Math'!$D$10)</f>
        <v>1.1421074897407959E-2</v>
      </c>
      <c r="N194">
        <f>('Exhaust Gas Math'!$E$10*((-0.000000001)*N193^3+(0.000002)*N193^2-0.0012*N193+1.3446)*$B$15+L194*'Exhaust Gas Math'!$D$14*$B$14)/('Exhaust Gas Math'!$E$10*((-0.000000001)*N193^3+(0.000002)*N193^2-0.0012*N193+1.3446)+L194*'Exhaust Gas Math'!$D$14)</f>
        <v>320.99302179176641</v>
      </c>
      <c r="O194">
        <f t="shared" si="26"/>
        <v>72000.710434952867</v>
      </c>
      <c r="P194">
        <f>((-0.0000000008)*N194^3+(0.000003)*N194^2-0.004*N194+2.013)*('Exhaust Gas Math'!$E$10/(L194+'Exhaust Gas Math'!$E$10))+(357.45*N194^-1.004)*(L194/(L194+'Exhaust Gas Math'!$E$10))</f>
        <v>1.0862001400261898</v>
      </c>
      <c r="Q194">
        <f t="shared" si="7"/>
        <v>-107.72788270653615</v>
      </c>
      <c r="R194">
        <f t="shared" si="8"/>
        <v>71892.982552246336</v>
      </c>
      <c r="T194">
        <f t="shared" si="27"/>
        <v>2.375E-2</v>
      </c>
      <c r="U194">
        <f t="shared" si="28"/>
        <v>71892.982552246336</v>
      </c>
    </row>
    <row r="195" spans="3:21" x14ac:dyDescent="0.2">
      <c r="C195" s="1"/>
      <c r="D195" s="1"/>
      <c r="E195" s="1">
        <v>2.3875E-2</v>
      </c>
      <c r="F195" s="4">
        <f t="shared" si="20"/>
        <v>5.5804869109520996E-2</v>
      </c>
      <c r="G195" s="1">
        <f t="shared" si="21"/>
        <v>12.935509719091586</v>
      </c>
      <c r="H195" s="1">
        <f t="shared" si="22"/>
        <v>1</v>
      </c>
      <c r="I195">
        <f t="shared" si="23"/>
        <v>3.9555710140795641E-4</v>
      </c>
      <c r="J195" s="4">
        <f t="shared" si="24"/>
        <v>4.3532639770207753E-4</v>
      </c>
      <c r="K195">
        <f t="shared" si="25"/>
        <v>2.7688997098556945E-4</v>
      </c>
      <c r="L195">
        <f>K195*'Exhaust Gas Math'!$C$14</f>
        <v>3.2803639572364068E-4</v>
      </c>
      <c r="M195">
        <f>(L195/'Exhaust Gas Math'!$B$14)+('Exhaust Gas Math'!$D$10)</f>
        <v>1.1763906830994637E-2</v>
      </c>
      <c r="N195">
        <f>('Exhaust Gas Math'!$E$10*((-0.000000001)*N194^3+(0.000002)*N194^2-0.0012*N194+1.3446)*$B$15+L195*'Exhaust Gas Math'!$D$14*$B$14)/('Exhaust Gas Math'!$E$10*((-0.000000001)*N194^3+(0.000002)*N194^2-0.0012*N194+1.3446)+L195*'Exhaust Gas Math'!$D$14)</f>
        <v>320.31957639409183</v>
      </c>
      <c r="O195">
        <f t="shared" si="26"/>
        <v>71970.429181239422</v>
      </c>
      <c r="P195">
        <f>((-0.0000000008)*N195^3+(0.000003)*N195^2-0.004*N195+2.013)*('Exhaust Gas Math'!$E$10/(L195+'Exhaust Gas Math'!$E$10))+(357.45*N195^-1.004)*(L195/(L195+'Exhaust Gas Math'!$E$10))</f>
        <v>1.0885367629195093</v>
      </c>
      <c r="Q195">
        <f t="shared" si="7"/>
        <v>-91.071019535842865</v>
      </c>
      <c r="R195">
        <f t="shared" si="8"/>
        <v>71879.358161703582</v>
      </c>
      <c r="T195">
        <f t="shared" si="27"/>
        <v>2.3875E-2</v>
      </c>
      <c r="U195">
        <f t="shared" si="28"/>
        <v>71879.358161703582</v>
      </c>
    </row>
    <row r="196" spans="3:21" x14ac:dyDescent="0.2">
      <c r="C196" s="1"/>
      <c r="D196" s="1"/>
      <c r="E196" s="1">
        <v>2.4E-2</v>
      </c>
      <c r="F196" s="4">
        <f t="shared" ref="F196:F259" si="29">-(($B$3/1000)/2)*COS($B$10*E196)+(($B$3/1000)/2)</f>
        <v>5.7345838721685853E-2</v>
      </c>
      <c r="G196" s="1">
        <f t="shared" ref="G196:G259" si="30">($B$3/1000/2)*$B$10*SIN($B$10*E196)</f>
        <v>11.707328805309476</v>
      </c>
      <c r="H196" s="1">
        <f t="shared" ref="H196:H259" si="31">IF(MOD(E196,(1/($B$9/2)))&lt;=(1/($B$9*2)),1,0)</f>
        <v>1</v>
      </c>
      <c r="I196">
        <f t="shared" ref="I196:I259" si="32">F196*$B$4*H196</f>
        <v>4.0647983060474753E-4</v>
      </c>
      <c r="J196" s="4">
        <f t="shared" ref="J196:J259" si="33">$B$7+H196*I196</f>
        <v>4.4624912689886871E-4</v>
      </c>
      <c r="K196">
        <f t="shared" ref="K196:K259" si="34">(I196)*$B$11*H196</f>
        <v>2.8453588142332326E-4</v>
      </c>
      <c r="L196">
        <f>K196*'Exhaust Gas Math'!$C$14</f>
        <v>3.3709463966472312E-4</v>
      </c>
      <c r="M196">
        <f>(L196/'Exhaust Gas Math'!$B$14)+('Exhaust Gas Math'!$D$10)</f>
        <v>1.2076583528995412E-2</v>
      </c>
      <c r="N196">
        <f>('Exhaust Gas Math'!$E$10*((-0.000000001)*N195^3+(0.000002)*N195^2-0.0012*N195+1.3446)*$B$15+L196*'Exhaust Gas Math'!$D$14*$B$14)/('Exhaust Gas Math'!$E$10*((-0.000000001)*N195^3+(0.000002)*N195^2-0.0012*N195+1.3446)+L196*'Exhaust Gas Math'!$D$14)</f>
        <v>319.73891060387405</v>
      </c>
      <c r="O196">
        <f t="shared" ref="O196:O259" si="35">(M196*$B$12*N196)/J196</f>
        <v>71944.274746745592</v>
      </c>
      <c r="P196">
        <f>((-0.0000000008)*N196^3+(0.000003)*N196^2-0.004*N196+2.013)*('Exhaust Gas Math'!$E$10/(L196+'Exhaust Gas Math'!$E$10))+(357.45*N196^-1.004)*(L196/(L196+'Exhaust Gas Math'!$E$10))</f>
        <v>1.0905599788287208</v>
      </c>
      <c r="Q196">
        <f t="shared" si="7"/>
        <v>-74.73691930930525</v>
      </c>
      <c r="R196">
        <f t="shared" si="8"/>
        <v>71869.537827436288</v>
      </c>
      <c r="T196">
        <f t="shared" ref="T196:T259" si="36">E196</f>
        <v>2.4E-2</v>
      </c>
      <c r="U196">
        <f t="shared" ref="U196:U259" si="37">R196</f>
        <v>71869.537827436288</v>
      </c>
    </row>
    <row r="197" spans="3:21" x14ac:dyDescent="0.2">
      <c r="C197" s="1"/>
      <c r="D197" s="1"/>
      <c r="E197" s="1">
        <v>2.4125000000000001E-2</v>
      </c>
      <c r="F197" s="4">
        <f t="shared" si="29"/>
        <v>5.8728693210024718E-2</v>
      </c>
      <c r="G197" s="1">
        <f t="shared" si="30"/>
        <v>10.406968316360784</v>
      </c>
      <c r="H197" s="1">
        <f t="shared" si="31"/>
        <v>1</v>
      </c>
      <c r="I197">
        <f t="shared" si="32"/>
        <v>4.1628180526761757E-4</v>
      </c>
      <c r="J197" s="4">
        <f t="shared" si="33"/>
        <v>4.5605110156173869E-4</v>
      </c>
      <c r="K197">
        <f t="shared" si="34"/>
        <v>2.9139726368733227E-4</v>
      </c>
      <c r="L197">
        <f>K197*'Exhaust Gas Math'!$C$14</f>
        <v>3.4522343934481311E-4</v>
      </c>
      <c r="M197">
        <f>(L197/'Exhaust Gas Math'!$B$14)+('Exhaust Gas Math'!$D$10)</f>
        <v>1.2357177235591545E-2</v>
      </c>
      <c r="N197">
        <f>('Exhaust Gas Math'!$E$10*((-0.000000001)*N196^3+(0.000002)*N196^2-0.0012*N196+1.3446)*$B$15+L197*'Exhaust Gas Math'!$D$14*$B$14)/('Exhaust Gas Math'!$E$10*((-0.000000001)*N196^3+(0.000002)*N196^2-0.0012*N196+1.3446)+L197*'Exhaust Gas Math'!$D$14)</f>
        <v>319.24300041821266</v>
      </c>
      <c r="O197">
        <f t="shared" si="35"/>
        <v>71921.906043473995</v>
      </c>
      <c r="P197">
        <f>((-0.0000000008)*N197^3+(0.000003)*N197^2-0.004*N197+2.013)*('Exhaust Gas Math'!$E$10/(L197+'Exhaust Gas Math'!$E$10))+(357.45*N197^-1.004)*(L197/(L197+'Exhaust Gas Math'!$E$10))</f>
        <v>1.0922941564756867</v>
      </c>
      <c r="Q197">
        <f t="shared" si="7"/>
        <v>-59.150453594615371</v>
      </c>
      <c r="R197">
        <f t="shared" si="8"/>
        <v>71862.75558987938</v>
      </c>
      <c r="T197">
        <f t="shared" si="36"/>
        <v>2.4125000000000001E-2</v>
      </c>
      <c r="U197">
        <f t="shared" si="37"/>
        <v>71862.75558987938</v>
      </c>
    </row>
    <row r="198" spans="3:21" x14ac:dyDescent="0.2">
      <c r="C198" s="1"/>
      <c r="D198" s="1"/>
      <c r="E198" s="1">
        <v>2.4250000000000001E-2</v>
      </c>
      <c r="F198" s="4">
        <f t="shared" si="29"/>
        <v>5.9944906816771268E-2</v>
      </c>
      <c r="G198" s="1">
        <f t="shared" si="30"/>
        <v>9.0424454070735578</v>
      </c>
      <c r="H198" s="1">
        <f t="shared" si="31"/>
        <v>1</v>
      </c>
      <c r="I198">
        <f t="shared" si="32"/>
        <v>4.2490259296328308E-4</v>
      </c>
      <c r="J198" s="4">
        <f t="shared" si="33"/>
        <v>4.646718892574042E-4</v>
      </c>
      <c r="K198">
        <f t="shared" si="34"/>
        <v>2.9743181507429811E-4</v>
      </c>
      <c r="L198">
        <f>K198*'Exhaust Gas Math'!$C$14</f>
        <v>3.523726780107832E-4</v>
      </c>
      <c r="M198">
        <f>(L198/'Exhaust Gas Math'!$B$14)+('Exhaust Gas Math'!$D$10)</f>
        <v>1.2603957997275015E-2</v>
      </c>
      <c r="N198">
        <f>('Exhaust Gas Math'!$E$10*((-0.000000001)*N197^3+(0.000002)*N197^2-0.0012*N197+1.3446)*$B$15+L198*'Exhaust Gas Math'!$D$14*$B$14)/('Exhaust Gas Math'!$E$10*((-0.000000001)*N197^3+(0.000002)*N197^2-0.0012*N197+1.3446)+L198*'Exhaust Gas Math'!$D$14)</f>
        <v>318.82522159799021</v>
      </c>
      <c r="O198">
        <f t="shared" si="35"/>
        <v>71903.040442963262</v>
      </c>
      <c r="P198">
        <f>((-0.0000000008)*N198^3+(0.000003)*N198^2-0.004*N198+2.013)*('Exhaust Gas Math'!$E$10/(L198+'Exhaust Gas Math'!$E$10))+(357.45*N198^-1.004)*(L198/(L198+'Exhaust Gas Math'!$E$10))</f>
        <v>1.0937596241115481</v>
      </c>
      <c r="Q198">
        <f t="shared" si="7"/>
        <v>-44.716075694442075</v>
      </c>
      <c r="R198">
        <f t="shared" si="8"/>
        <v>71858.324367268826</v>
      </c>
      <c r="T198">
        <f t="shared" si="36"/>
        <v>2.4250000000000001E-2</v>
      </c>
      <c r="U198">
        <f t="shared" si="37"/>
        <v>71858.324367268826</v>
      </c>
    </row>
    <row r="199" spans="3:21" x14ac:dyDescent="0.2">
      <c r="C199" s="1"/>
      <c r="D199" s="1"/>
      <c r="E199" s="1">
        <v>2.4375000000000001E-2</v>
      </c>
      <c r="F199" s="4">
        <f t="shared" si="29"/>
        <v>6.0986981180607802E-2</v>
      </c>
      <c r="G199" s="1">
        <f t="shared" si="30"/>
        <v>7.6221728149334975</v>
      </c>
      <c r="H199" s="1">
        <f t="shared" si="31"/>
        <v>1</v>
      </c>
      <c r="I199">
        <f t="shared" si="32"/>
        <v>4.3228904366889709E-4</v>
      </c>
      <c r="J199" s="4">
        <f t="shared" si="33"/>
        <v>4.7205833996301827E-4</v>
      </c>
      <c r="K199">
        <f t="shared" si="34"/>
        <v>3.0260233056822797E-4</v>
      </c>
      <c r="L199">
        <f>K199*'Exhaust Gas Math'!$C$14</f>
        <v>3.5849827822889436E-4</v>
      </c>
      <c r="M199">
        <f>(L199/'Exhaust Gas Math'!$B$14)+('Exhaust Gas Math'!$D$10)</f>
        <v>1.2815404328587101E-2</v>
      </c>
      <c r="N199">
        <f>('Exhaust Gas Math'!$E$10*((-0.000000001)*N198^3+(0.000002)*N198^2-0.0012*N198+1.3446)*$B$15+L199*'Exhaust Gas Math'!$D$14*$B$14)/('Exhaust Gas Math'!$E$10*((-0.000000001)*N198^3+(0.000002)*N198^2-0.0012*N198+1.3446)+L199*'Exhaust Gas Math'!$D$14)</f>
        <v>318.48015745717731</v>
      </c>
      <c r="O199">
        <f t="shared" si="35"/>
        <v>71887.446128419819</v>
      </c>
      <c r="P199">
        <f>((-0.0000000008)*N199^3+(0.000003)*N199^2-0.004*N199+2.013)*('Exhaust Gas Math'!$E$10/(L199+'Exhaust Gas Math'!$E$10))+(357.45*N199^-1.004)*(L199/(L199+'Exhaust Gas Math'!$E$10))</f>
        <v>1.0949731529164646</v>
      </c>
      <c r="Q199">
        <f t="shared" si="7"/>
        <v>-31.807611460874284</v>
      </c>
      <c r="R199">
        <f t="shared" si="8"/>
        <v>71855.638516958948</v>
      </c>
      <c r="T199">
        <f t="shared" si="36"/>
        <v>2.4375000000000001E-2</v>
      </c>
      <c r="U199">
        <f t="shared" si="37"/>
        <v>71855.638516958948</v>
      </c>
    </row>
    <row r="200" spans="3:21" x14ac:dyDescent="0.2">
      <c r="C200" s="1"/>
      <c r="D200" s="1"/>
      <c r="E200" s="1">
        <v>2.4500000000000001E-2</v>
      </c>
      <c r="F200" s="4">
        <f t="shared" si="29"/>
        <v>6.1848491566556377E-2</v>
      </c>
      <c r="G200" s="1">
        <f t="shared" si="30"/>
        <v>6.1549069927597069</v>
      </c>
      <c r="H200" s="1">
        <f t="shared" si="31"/>
        <v>1</v>
      </c>
      <c r="I200">
        <f t="shared" si="32"/>
        <v>4.3839561745961545E-4</v>
      </c>
      <c r="J200" s="4">
        <f t="shared" si="33"/>
        <v>4.7816491375373663E-4</v>
      </c>
      <c r="K200">
        <f t="shared" si="34"/>
        <v>3.0687693222173078E-4</v>
      </c>
      <c r="L200">
        <f>K200*'Exhaust Gas Math'!$C$14</f>
        <v>3.6356247363683293E-4</v>
      </c>
      <c r="M200">
        <f>(L200/'Exhaust Gas Math'!$B$14)+('Exhaust Gas Math'!$D$10)</f>
        <v>1.299021259258222E-2</v>
      </c>
      <c r="N200">
        <f>('Exhaust Gas Math'!$E$10*((-0.000000001)*N199^3+(0.000002)*N199^2-0.0012*N199+1.3446)*$B$15+L200*'Exhaust Gas Math'!$D$14*$B$14)/('Exhaust Gas Math'!$E$10*((-0.000000001)*N199^3+(0.000002)*N199^2-0.0012*N199+1.3446)+L200*'Exhaust Gas Math'!$D$14)</f>
        <v>318.2034474349764</v>
      </c>
      <c r="O200">
        <f t="shared" si="35"/>
        <v>71874.936037141262</v>
      </c>
      <c r="P200">
        <f>((-0.0000000008)*N200^3+(0.000003)*N200^2-0.004*N200+2.013)*('Exhaust Gas Math'!$E$10/(L200+'Exhaust Gas Math'!$E$10))+(357.45*N200^-1.004)*(L200/(L200+'Exhaust Gas Math'!$E$10))</f>
        <v>1.0959483454598651</v>
      </c>
      <c r="Q200">
        <f t="shared" si="7"/>
        <v>-20.758839877683236</v>
      </c>
      <c r="R200">
        <f t="shared" si="8"/>
        <v>71854.177197263576</v>
      </c>
      <c r="T200">
        <f t="shared" si="36"/>
        <v>2.4500000000000001E-2</v>
      </c>
      <c r="U200">
        <f t="shared" si="37"/>
        <v>71854.177197263576</v>
      </c>
    </row>
    <row r="201" spans="3:21" x14ac:dyDescent="0.2">
      <c r="C201" s="1"/>
      <c r="D201" s="1"/>
      <c r="E201" s="1">
        <v>2.4625000000000001E-2</v>
      </c>
      <c r="F201" s="4">
        <f t="shared" si="29"/>
        <v>6.2524126476606351E-2</v>
      </c>
      <c r="G201" s="1">
        <f t="shared" si="30"/>
        <v>4.6496941222612858</v>
      </c>
      <c r="H201" s="1">
        <f t="shared" si="31"/>
        <v>1</v>
      </c>
      <c r="I201">
        <f t="shared" si="32"/>
        <v>4.4318466527737649E-4</v>
      </c>
      <c r="J201" s="4">
        <f t="shared" si="33"/>
        <v>4.8295396157149761E-4</v>
      </c>
      <c r="K201">
        <f t="shared" si="34"/>
        <v>3.1022926569416353E-4</v>
      </c>
      <c r="L201">
        <f>K201*'Exhaust Gas Math'!$C$14</f>
        <v>3.6753404178589341E-4</v>
      </c>
      <c r="M201">
        <f>(L201/'Exhaust Gas Math'!$B$14)+('Exhaust Gas Math'!$D$10)</f>
        <v>1.3127305038183202E-2</v>
      </c>
      <c r="N201">
        <f>('Exhaust Gas Math'!$E$10*((-0.000000001)*N200^3+(0.000002)*N200^2-0.0012*N200+1.3446)*$B$15+L201*'Exhaust Gas Math'!$D$14*$B$14)/('Exhaust Gas Math'!$E$10*((-0.000000001)*N200^3+(0.000002)*N200^2-0.0012*N200+1.3446)+L201*'Exhaust Gas Math'!$D$14)</f>
        <v>317.99166909348662</v>
      </c>
      <c r="O201">
        <f t="shared" si="35"/>
        <v>71865.36311926601</v>
      </c>
      <c r="P201">
        <f>((-0.0000000008)*N201^3+(0.000003)*N201^2-0.004*N201+2.013)*('Exhaust Gas Math'!$E$10/(L201+'Exhaust Gas Math'!$E$10))+(357.45*N201^-1.004)*(L201/(L201+'Exhaust Gas Math'!$E$10))</f>
        <v>1.0966959435329873</v>
      </c>
      <c r="Q201">
        <f t="shared" si="7"/>
        <v>-11.855094205655115</v>
      </c>
      <c r="R201">
        <f t="shared" si="8"/>
        <v>71853.50802506035</v>
      </c>
      <c r="T201">
        <f t="shared" si="36"/>
        <v>2.4625000000000001E-2</v>
      </c>
      <c r="U201">
        <f t="shared" si="37"/>
        <v>71853.50802506035</v>
      </c>
    </row>
    <row r="202" spans="3:21" x14ac:dyDescent="0.2">
      <c r="C202" s="1"/>
      <c r="D202" s="1"/>
      <c r="E202" s="1">
        <v>2.4750000000000001E-2</v>
      </c>
      <c r="F202" s="4">
        <f t="shared" si="29"/>
        <v>6.3009720396865865E-2</v>
      </c>
      <c r="G202" s="1">
        <f t="shared" si="30"/>
        <v>3.1158143413189636</v>
      </c>
      <c r="H202" s="1">
        <f t="shared" si="31"/>
        <v>1</v>
      </c>
      <c r="I202">
        <f t="shared" si="32"/>
        <v>4.4662666104986382E-4</v>
      </c>
      <c r="J202" s="4">
        <f t="shared" si="33"/>
        <v>4.8639595734398494E-4</v>
      </c>
      <c r="K202">
        <f t="shared" si="34"/>
        <v>3.1263866273490467E-4</v>
      </c>
      <c r="L202">
        <f>K202*'Exhaust Gas Math'!$C$14</f>
        <v>3.7038849663775629E-4</v>
      </c>
      <c r="M202">
        <f>(L202/'Exhaust Gas Math'!$B$14)+('Exhaust Gas Math'!$D$10)</f>
        <v>1.3225836444875051E-2</v>
      </c>
      <c r="N202">
        <f>('Exhaust Gas Math'!$E$10*((-0.000000001)*N201^3+(0.000002)*N201^2-0.0012*N201+1.3446)*$B$15+L202*'Exhaust Gas Math'!$D$14*$B$14)/('Exhaust Gas Math'!$E$10*((-0.000000001)*N201^3+(0.000002)*N201^2-0.0012*N201+1.3446)+L202*'Exhaust Gas Math'!$D$14)</f>
        <v>317.84224802172491</v>
      </c>
      <c r="O202">
        <f t="shared" si="35"/>
        <v>71858.616706200482</v>
      </c>
      <c r="P202">
        <f>((-0.0000000008)*N202^3+(0.000003)*N202^2-0.004*N202+2.013)*('Exhaust Gas Math'!$E$10/(L202+'Exhaust Gas Math'!$E$10))+(357.45*N202^-1.004)*(L202/(L202+'Exhaust Gas Math'!$E$10))</f>
        <v>1.0972240664542587</v>
      </c>
      <c r="Q202">
        <f t="shared" si="7"/>
        <v>-5.3260896588165352</v>
      </c>
      <c r="R202">
        <f t="shared" si="8"/>
        <v>71853.290616541664</v>
      </c>
      <c r="T202">
        <f t="shared" si="36"/>
        <v>2.4750000000000001E-2</v>
      </c>
      <c r="U202">
        <f t="shared" si="37"/>
        <v>71853.290616541664</v>
      </c>
    </row>
    <row r="203" spans="3:21" x14ac:dyDescent="0.2">
      <c r="C203" s="1"/>
      <c r="D203" s="1"/>
      <c r="E203" s="1">
        <v>2.4875000000000001E-2</v>
      </c>
      <c r="F203" s="4">
        <f t="shared" si="29"/>
        <v>6.3302279479340168E-2</v>
      </c>
      <c r="G203" s="1">
        <f t="shared" si="30"/>
        <v>1.5627245288489664</v>
      </c>
      <c r="H203" s="1">
        <f t="shared" si="31"/>
        <v>1</v>
      </c>
      <c r="I203">
        <f t="shared" si="32"/>
        <v>4.4870038372856038E-4</v>
      </c>
      <c r="J203" s="4">
        <f t="shared" si="33"/>
        <v>4.8846968002268156E-4</v>
      </c>
      <c r="K203">
        <f t="shared" si="34"/>
        <v>3.1409026860999226E-4</v>
      </c>
      <c r="L203">
        <f>K203*'Exhaust Gas Math'!$C$14</f>
        <v>3.7210823952905735E-4</v>
      </c>
      <c r="M203">
        <f>(L203/'Exhaust Gas Math'!$B$14)+('Exhaust Gas Math'!$D$10)</f>
        <v>1.3285199333770498E-2</v>
      </c>
      <c r="N203">
        <f>('Exhaust Gas Math'!$E$10*((-0.000000001)*N202^3+(0.000002)*N202^2-0.0012*N202+1.3446)*$B$15+L203*'Exhaust Gas Math'!$D$14*$B$14)/('Exhaust Gas Math'!$E$10*((-0.000000001)*N202^3+(0.000002)*N202^2-0.0012*N202+1.3446)+L203*'Exhaust Gas Math'!$D$14)</f>
        <v>317.75339156804563</v>
      </c>
      <c r="O203">
        <f t="shared" si="35"/>
        <v>71854.619835383215</v>
      </c>
      <c r="P203">
        <f>((-0.0000000008)*N203^3+(0.000003)*N203^2-0.004*N203+2.013)*('Exhaust Gas Math'!$E$10/(L203+'Exhaust Gas Math'!$E$10))+(357.45*N203^-1.004)*(L203/(L203+'Exhaust Gas Math'!$E$10))</f>
        <v>1.0975383882793297</v>
      </c>
      <c r="Q203">
        <f t="shared" si="7"/>
        <v>-1.3401536134062184</v>
      </c>
      <c r="R203">
        <f t="shared" si="8"/>
        <v>71853.279681769811</v>
      </c>
      <c r="T203">
        <f t="shared" si="36"/>
        <v>2.4875000000000001E-2</v>
      </c>
      <c r="U203">
        <f t="shared" si="37"/>
        <v>71853.279681769811</v>
      </c>
    </row>
    <row r="204" spans="3:21" x14ac:dyDescent="0.2">
      <c r="C204" s="1"/>
      <c r="D204" s="1"/>
      <c r="E204" s="1">
        <v>2.5000000000000001E-2</v>
      </c>
      <c r="F204" s="4">
        <f t="shared" si="29"/>
        <v>6.3399999999999998E-2</v>
      </c>
      <c r="G204" s="1">
        <f t="shared" si="30"/>
        <v>-2.3179869931771515E-14</v>
      </c>
      <c r="H204" s="1">
        <f t="shared" si="31"/>
        <v>1</v>
      </c>
      <c r="I204">
        <f t="shared" si="32"/>
        <v>4.4939304812356896E-4</v>
      </c>
      <c r="J204" s="4">
        <f t="shared" si="33"/>
        <v>4.8916234441769013E-4</v>
      </c>
      <c r="K204">
        <f t="shared" si="34"/>
        <v>3.1457513368649828E-4</v>
      </c>
      <c r="L204">
        <f>K204*'Exhaust Gas Math'!$C$14</f>
        <v>3.7268266767299902E-4</v>
      </c>
      <c r="M204">
        <f>(L204/'Exhaust Gas Math'!$B$14)+('Exhaust Gas Math'!$D$10)</f>
        <v>1.330502771291933E-2</v>
      </c>
      <c r="N204">
        <f>('Exhaust Gas Math'!$E$10*((-0.000000001)*N203^3+(0.000002)*N203^2-0.0012*N203+1.3446)*$B$15+L204*'Exhaust Gas Math'!$D$14*$B$14)/('Exhaust Gas Math'!$E$10*((-0.000000001)*N203^3+(0.000002)*N203^2-0.0012*N203+1.3446)+L204*'Exhaust Gas Math'!$D$14)</f>
        <v>317.72404348160063</v>
      </c>
      <c r="O204">
        <f t="shared" si="35"/>
        <v>71853.327421353708</v>
      </c>
      <c r="P204">
        <f>((-0.0000000008)*N204^3+(0.000003)*N204^2-0.004*N204+2.013)*('Exhaust Gas Math'!$E$10/(L204+'Exhaust Gas Math'!$E$10))+(357.45*N204^-1.004)*(L204/(L204+'Exhaust Gas Math'!$E$10))</f>
        <v>1.0976422600864746</v>
      </c>
      <c r="Q204">
        <f t="shared" si="7"/>
        <v>-2.9488508919238113E-28</v>
      </c>
      <c r="R204">
        <f t="shared" si="8"/>
        <v>71853.327421353708</v>
      </c>
      <c r="T204">
        <f t="shared" si="36"/>
        <v>2.5000000000000001E-2</v>
      </c>
      <c r="U204">
        <f t="shared" si="37"/>
        <v>71853.327421353708</v>
      </c>
    </row>
    <row r="205" spans="3:21" x14ac:dyDescent="0.2">
      <c r="C205" s="1"/>
      <c r="D205" s="1"/>
      <c r="E205" s="1">
        <v>2.5125000000000001E-2</v>
      </c>
      <c r="F205" s="4">
        <f t="shared" si="29"/>
        <v>6.3302279479340154E-2</v>
      </c>
      <c r="G205" s="1">
        <f t="shared" si="30"/>
        <v>-1.5627245288490126</v>
      </c>
      <c r="H205" s="1">
        <f t="shared" si="31"/>
        <v>0</v>
      </c>
      <c r="I205">
        <f t="shared" si="32"/>
        <v>0</v>
      </c>
      <c r="J205" s="4">
        <f t="shared" si="33"/>
        <v>3.9769296294121147E-5</v>
      </c>
      <c r="K205">
        <f t="shared" si="34"/>
        <v>0</v>
      </c>
      <c r="L205">
        <f>K205*'Exhaust Gas Math'!$C$14</f>
        <v>0</v>
      </c>
      <c r="M205">
        <f>(L205/'Exhaust Gas Math'!$B$14)+('Exhaust Gas Math'!$D$10)</f>
        <v>4.4059320573952224E-4</v>
      </c>
      <c r="N205">
        <f>('Exhaust Gas Math'!$E$10*((-0.000000001)*N204^3+(0.000002)*N204^2-0.0012*N204+1.3446)*$B$15+L205*'Exhaust Gas Math'!$D$14*$B$14)/('Exhaust Gas Math'!$E$10*((-0.000000001)*N204^3+(0.000002)*N204^2-0.0012*N204+1.3446)+L205*'Exhaust Gas Math'!$D$14)</f>
        <v>1100</v>
      </c>
      <c r="O205">
        <f t="shared" si="35"/>
        <v>101325</v>
      </c>
      <c r="P205">
        <f>((-0.0000000008)*N205^3+(0.000003)*N205^2-0.004*N205+2.013)*('Exhaust Gas Math'!$E$10/(L205+'Exhaust Gas Math'!$E$10))+(357.45*N205^-1.004)*(L205/(L205+'Exhaust Gas Math'!$E$10))</f>
        <v>0.17819999999999947</v>
      </c>
      <c r="Q205">
        <f t="shared" si="7"/>
        <v>0</v>
      </c>
      <c r="R205">
        <f t="shared" si="8"/>
        <v>101325</v>
      </c>
      <c r="T205">
        <f t="shared" si="36"/>
        <v>2.5125000000000001E-2</v>
      </c>
      <c r="U205">
        <f t="shared" si="37"/>
        <v>101325</v>
      </c>
    </row>
    <row r="206" spans="3:21" x14ac:dyDescent="0.2">
      <c r="C206" s="1"/>
      <c r="D206" s="1"/>
      <c r="E206" s="1">
        <v>2.5250000000000002E-2</v>
      </c>
      <c r="F206" s="4">
        <f t="shared" si="29"/>
        <v>6.3009720396865865E-2</v>
      </c>
      <c r="G206" s="1">
        <f t="shared" si="30"/>
        <v>-3.1158143413189747</v>
      </c>
      <c r="H206" s="1">
        <f t="shared" si="31"/>
        <v>0</v>
      </c>
      <c r="I206">
        <f t="shared" si="32"/>
        <v>0</v>
      </c>
      <c r="J206" s="4">
        <f t="shared" si="33"/>
        <v>3.9769296294121147E-5</v>
      </c>
      <c r="K206">
        <f t="shared" si="34"/>
        <v>0</v>
      </c>
      <c r="L206">
        <f>K206*'Exhaust Gas Math'!$C$14</f>
        <v>0</v>
      </c>
      <c r="M206">
        <f>(L206/'Exhaust Gas Math'!$B$14)+('Exhaust Gas Math'!$D$10)</f>
        <v>4.4059320573952224E-4</v>
      </c>
      <c r="N206">
        <f>('Exhaust Gas Math'!$E$10*((-0.000000001)*N205^3+(0.000002)*N205^2-0.0012*N205+1.3446)*$B$15+L206*'Exhaust Gas Math'!$D$14*$B$14)/('Exhaust Gas Math'!$E$10*((-0.000000001)*N205^3+(0.000002)*N205^2-0.0012*N205+1.3446)+L206*'Exhaust Gas Math'!$D$14)</f>
        <v>1100</v>
      </c>
      <c r="O206">
        <f t="shared" si="35"/>
        <v>101325</v>
      </c>
      <c r="P206">
        <f>((-0.0000000008)*N206^3+(0.000003)*N206^2-0.004*N206+2.013)*('Exhaust Gas Math'!$E$10/(L206+'Exhaust Gas Math'!$E$10))+(357.45*N206^-1.004)*(L206/(L206+'Exhaust Gas Math'!$E$10))</f>
        <v>0.17819999999999947</v>
      </c>
      <c r="Q206">
        <f t="shared" si="7"/>
        <v>0</v>
      </c>
      <c r="R206">
        <f t="shared" si="8"/>
        <v>101325</v>
      </c>
      <c r="T206">
        <f t="shared" si="36"/>
        <v>2.5250000000000002E-2</v>
      </c>
      <c r="U206">
        <f t="shared" si="37"/>
        <v>101325</v>
      </c>
    </row>
    <row r="207" spans="3:21" x14ac:dyDescent="0.2">
      <c r="C207" s="1"/>
      <c r="D207" s="1"/>
      <c r="E207" s="1">
        <v>2.5375000000000002E-2</v>
      </c>
      <c r="F207" s="4">
        <f t="shared" si="29"/>
        <v>6.2524126476606337E-2</v>
      </c>
      <c r="G207" s="1">
        <f t="shared" si="30"/>
        <v>-4.6496941222613311</v>
      </c>
      <c r="H207" s="1">
        <f t="shared" si="31"/>
        <v>0</v>
      </c>
      <c r="I207">
        <f t="shared" si="32"/>
        <v>0</v>
      </c>
      <c r="J207" s="4">
        <f t="shared" si="33"/>
        <v>3.9769296294121147E-5</v>
      </c>
      <c r="K207">
        <f t="shared" si="34"/>
        <v>0</v>
      </c>
      <c r="L207">
        <f>K207*'Exhaust Gas Math'!$C$14</f>
        <v>0</v>
      </c>
      <c r="M207">
        <f>(L207/'Exhaust Gas Math'!$B$14)+('Exhaust Gas Math'!$D$10)</f>
        <v>4.4059320573952224E-4</v>
      </c>
      <c r="N207">
        <f>('Exhaust Gas Math'!$E$10*((-0.000000001)*N206^3+(0.000002)*N206^2-0.0012*N206+1.3446)*$B$15+L207*'Exhaust Gas Math'!$D$14*$B$14)/('Exhaust Gas Math'!$E$10*((-0.000000001)*N206^3+(0.000002)*N206^2-0.0012*N206+1.3446)+L207*'Exhaust Gas Math'!$D$14)</f>
        <v>1100</v>
      </c>
      <c r="O207">
        <f t="shared" si="35"/>
        <v>101325</v>
      </c>
      <c r="P207">
        <f>((-0.0000000008)*N207^3+(0.000003)*N207^2-0.004*N207+2.013)*('Exhaust Gas Math'!$E$10/(L207+'Exhaust Gas Math'!$E$10))+(357.45*N207^-1.004)*(L207/(L207+'Exhaust Gas Math'!$E$10))</f>
        <v>0.17819999999999947</v>
      </c>
      <c r="Q207">
        <f t="shared" si="7"/>
        <v>0</v>
      </c>
      <c r="R207">
        <f t="shared" si="8"/>
        <v>101325</v>
      </c>
      <c r="T207">
        <f t="shared" si="36"/>
        <v>2.5375000000000002E-2</v>
      </c>
      <c r="U207">
        <f t="shared" si="37"/>
        <v>101325</v>
      </c>
    </row>
    <row r="208" spans="3:21" x14ac:dyDescent="0.2">
      <c r="C208" s="1"/>
      <c r="D208" s="1"/>
      <c r="E208" s="1">
        <v>2.5499999999999998E-2</v>
      </c>
      <c r="F208" s="4">
        <f t="shared" si="29"/>
        <v>6.1848491566556391E-2</v>
      </c>
      <c r="G208" s="1">
        <f t="shared" si="30"/>
        <v>-6.1549069927596829</v>
      </c>
      <c r="H208" s="1">
        <f t="shared" si="31"/>
        <v>0</v>
      </c>
      <c r="I208">
        <f t="shared" si="32"/>
        <v>0</v>
      </c>
      <c r="J208" s="4">
        <f t="shared" si="33"/>
        <v>3.9769296294121147E-5</v>
      </c>
      <c r="K208">
        <f t="shared" si="34"/>
        <v>0</v>
      </c>
      <c r="L208">
        <f>K208*'Exhaust Gas Math'!$C$14</f>
        <v>0</v>
      </c>
      <c r="M208">
        <f>(L208/'Exhaust Gas Math'!$B$14)+('Exhaust Gas Math'!$D$10)</f>
        <v>4.4059320573952224E-4</v>
      </c>
      <c r="N208">
        <f>('Exhaust Gas Math'!$E$10*((-0.000000001)*N207^3+(0.000002)*N207^2-0.0012*N207+1.3446)*$B$15+L208*'Exhaust Gas Math'!$D$14*$B$14)/('Exhaust Gas Math'!$E$10*((-0.000000001)*N207^3+(0.000002)*N207^2-0.0012*N207+1.3446)+L208*'Exhaust Gas Math'!$D$14)</f>
        <v>1100</v>
      </c>
      <c r="O208">
        <f t="shared" si="35"/>
        <v>101325</v>
      </c>
      <c r="P208">
        <f>((-0.0000000008)*N208^3+(0.000003)*N208^2-0.004*N208+2.013)*('Exhaust Gas Math'!$E$10/(L208+'Exhaust Gas Math'!$E$10))+(357.45*N208^-1.004)*(L208/(L208+'Exhaust Gas Math'!$E$10))</f>
        <v>0.17819999999999947</v>
      </c>
      <c r="Q208">
        <f t="shared" si="7"/>
        <v>0</v>
      </c>
      <c r="R208">
        <f t="shared" si="8"/>
        <v>101325</v>
      </c>
      <c r="T208">
        <f t="shared" si="36"/>
        <v>2.5499999999999998E-2</v>
      </c>
      <c r="U208">
        <f t="shared" si="37"/>
        <v>101325</v>
      </c>
    </row>
    <row r="209" spans="3:21" x14ac:dyDescent="0.2">
      <c r="C209" s="1"/>
      <c r="D209" s="1"/>
      <c r="E209" s="1">
        <v>2.5624999999999998E-2</v>
      </c>
      <c r="F209" s="4">
        <f t="shared" si="29"/>
        <v>6.0986981180607816E-2</v>
      </c>
      <c r="G209" s="1">
        <f t="shared" si="30"/>
        <v>-7.6221728149334744</v>
      </c>
      <c r="H209" s="1">
        <f t="shared" si="31"/>
        <v>0</v>
      </c>
      <c r="I209">
        <f t="shared" si="32"/>
        <v>0</v>
      </c>
      <c r="J209" s="4">
        <f t="shared" si="33"/>
        <v>3.9769296294121147E-5</v>
      </c>
      <c r="K209">
        <f t="shared" si="34"/>
        <v>0</v>
      </c>
      <c r="L209">
        <f>K209*'Exhaust Gas Math'!$C$14</f>
        <v>0</v>
      </c>
      <c r="M209">
        <f>(L209/'Exhaust Gas Math'!$B$14)+('Exhaust Gas Math'!$D$10)</f>
        <v>4.4059320573952224E-4</v>
      </c>
      <c r="N209">
        <f>('Exhaust Gas Math'!$E$10*((-0.000000001)*N208^3+(0.000002)*N208^2-0.0012*N208+1.3446)*$B$15+L209*'Exhaust Gas Math'!$D$14*$B$14)/('Exhaust Gas Math'!$E$10*((-0.000000001)*N208^3+(0.000002)*N208^2-0.0012*N208+1.3446)+L209*'Exhaust Gas Math'!$D$14)</f>
        <v>1100</v>
      </c>
      <c r="O209">
        <f t="shared" si="35"/>
        <v>101325</v>
      </c>
      <c r="P209">
        <f>((-0.0000000008)*N209^3+(0.000003)*N209^2-0.004*N209+2.013)*('Exhaust Gas Math'!$E$10/(L209+'Exhaust Gas Math'!$E$10))+(357.45*N209^-1.004)*(L209/(L209+'Exhaust Gas Math'!$E$10))</f>
        <v>0.17819999999999947</v>
      </c>
      <c r="Q209">
        <f t="shared" si="7"/>
        <v>0</v>
      </c>
      <c r="R209">
        <f t="shared" si="8"/>
        <v>101325</v>
      </c>
      <c r="T209">
        <f t="shared" si="36"/>
        <v>2.5624999999999998E-2</v>
      </c>
      <c r="U209">
        <f t="shared" si="37"/>
        <v>101325</v>
      </c>
    </row>
    <row r="210" spans="3:21" x14ac:dyDescent="0.2">
      <c r="C210" s="1"/>
      <c r="D210" s="1"/>
      <c r="E210" s="1">
        <v>2.5749999999999999E-2</v>
      </c>
      <c r="F210" s="4">
        <f t="shared" si="29"/>
        <v>5.9944906816771282E-2</v>
      </c>
      <c r="G210" s="1">
        <f t="shared" si="30"/>
        <v>-9.0424454070735365</v>
      </c>
      <c r="H210" s="1">
        <f t="shared" si="31"/>
        <v>0</v>
      </c>
      <c r="I210">
        <f t="shared" si="32"/>
        <v>0</v>
      </c>
      <c r="J210" s="4">
        <f t="shared" si="33"/>
        <v>3.9769296294121147E-5</v>
      </c>
      <c r="K210">
        <f t="shared" si="34"/>
        <v>0</v>
      </c>
      <c r="L210">
        <f>K210*'Exhaust Gas Math'!$C$14</f>
        <v>0</v>
      </c>
      <c r="M210">
        <f>(L210/'Exhaust Gas Math'!$B$14)+('Exhaust Gas Math'!$D$10)</f>
        <v>4.4059320573952224E-4</v>
      </c>
      <c r="N210">
        <f>('Exhaust Gas Math'!$E$10*((-0.000000001)*N209^3+(0.000002)*N209^2-0.0012*N209+1.3446)*$B$15+L210*'Exhaust Gas Math'!$D$14*$B$14)/('Exhaust Gas Math'!$E$10*((-0.000000001)*N209^3+(0.000002)*N209^2-0.0012*N209+1.3446)+L210*'Exhaust Gas Math'!$D$14)</f>
        <v>1100</v>
      </c>
      <c r="O210">
        <f t="shared" si="35"/>
        <v>101325</v>
      </c>
      <c r="P210">
        <f>((-0.0000000008)*N210^3+(0.000003)*N210^2-0.004*N210+2.013)*('Exhaust Gas Math'!$E$10/(L210+'Exhaust Gas Math'!$E$10))+(357.45*N210^-1.004)*(L210/(L210+'Exhaust Gas Math'!$E$10))</f>
        <v>0.17819999999999947</v>
      </c>
      <c r="Q210">
        <f t="shared" si="7"/>
        <v>0</v>
      </c>
      <c r="R210">
        <f t="shared" si="8"/>
        <v>101325</v>
      </c>
      <c r="T210">
        <f t="shared" si="36"/>
        <v>2.5749999999999999E-2</v>
      </c>
      <c r="U210">
        <f t="shared" si="37"/>
        <v>101325</v>
      </c>
    </row>
    <row r="211" spans="3:21" x14ac:dyDescent="0.2">
      <c r="C211" s="1"/>
      <c r="D211" s="1"/>
      <c r="E211" s="1">
        <v>2.5874999999999999E-2</v>
      </c>
      <c r="F211" s="4">
        <f t="shared" si="29"/>
        <v>5.8728693210024739E-2</v>
      </c>
      <c r="G211" s="1">
        <f t="shared" si="30"/>
        <v>-10.406968316360762</v>
      </c>
      <c r="H211" s="1">
        <f t="shared" si="31"/>
        <v>0</v>
      </c>
      <c r="I211">
        <f t="shared" si="32"/>
        <v>0</v>
      </c>
      <c r="J211" s="4">
        <f t="shared" si="33"/>
        <v>3.9769296294121147E-5</v>
      </c>
      <c r="K211">
        <f t="shared" si="34"/>
        <v>0</v>
      </c>
      <c r="L211">
        <f>K211*'Exhaust Gas Math'!$C$14</f>
        <v>0</v>
      </c>
      <c r="M211">
        <f>(L211/'Exhaust Gas Math'!$B$14)+('Exhaust Gas Math'!$D$10)</f>
        <v>4.4059320573952224E-4</v>
      </c>
      <c r="N211">
        <f>('Exhaust Gas Math'!$E$10*((-0.000000001)*N210^3+(0.000002)*N210^2-0.0012*N210+1.3446)*$B$15+L211*'Exhaust Gas Math'!$D$14*$B$14)/('Exhaust Gas Math'!$E$10*((-0.000000001)*N210^3+(0.000002)*N210^2-0.0012*N210+1.3446)+L211*'Exhaust Gas Math'!$D$14)</f>
        <v>1100</v>
      </c>
      <c r="O211">
        <f t="shared" si="35"/>
        <v>101325</v>
      </c>
      <c r="P211">
        <f>((-0.0000000008)*N211^3+(0.000003)*N211^2-0.004*N211+2.013)*('Exhaust Gas Math'!$E$10/(L211+'Exhaust Gas Math'!$E$10))+(357.45*N211^-1.004)*(L211/(L211+'Exhaust Gas Math'!$E$10))</f>
        <v>0.17819999999999947</v>
      </c>
      <c r="Q211">
        <f t="shared" si="7"/>
        <v>0</v>
      </c>
      <c r="R211">
        <f t="shared" si="8"/>
        <v>101325</v>
      </c>
      <c r="T211">
        <f t="shared" si="36"/>
        <v>2.5874999999999999E-2</v>
      </c>
      <c r="U211">
        <f t="shared" si="37"/>
        <v>101325</v>
      </c>
    </row>
    <row r="212" spans="3:21" x14ac:dyDescent="0.2">
      <c r="C212" s="1"/>
      <c r="D212" s="1"/>
      <c r="E212" s="1">
        <v>2.5999999999999999E-2</v>
      </c>
      <c r="F212" s="4">
        <f t="shared" si="29"/>
        <v>5.7345838721685846E-2</v>
      </c>
      <c r="G212" s="1">
        <f t="shared" si="30"/>
        <v>-11.707328805309485</v>
      </c>
      <c r="H212" s="1">
        <f t="shared" si="31"/>
        <v>0</v>
      </c>
      <c r="I212">
        <f t="shared" si="32"/>
        <v>0</v>
      </c>
      <c r="J212" s="4">
        <f t="shared" si="33"/>
        <v>3.9769296294121147E-5</v>
      </c>
      <c r="K212">
        <f t="shared" si="34"/>
        <v>0</v>
      </c>
      <c r="L212">
        <f>K212*'Exhaust Gas Math'!$C$14</f>
        <v>0</v>
      </c>
      <c r="M212">
        <f>(L212/'Exhaust Gas Math'!$B$14)+('Exhaust Gas Math'!$D$10)</f>
        <v>4.4059320573952224E-4</v>
      </c>
      <c r="N212">
        <f>('Exhaust Gas Math'!$E$10*((-0.000000001)*N211^3+(0.000002)*N211^2-0.0012*N211+1.3446)*$B$15+L212*'Exhaust Gas Math'!$D$14*$B$14)/('Exhaust Gas Math'!$E$10*((-0.000000001)*N211^3+(0.000002)*N211^2-0.0012*N211+1.3446)+L212*'Exhaust Gas Math'!$D$14)</f>
        <v>1100</v>
      </c>
      <c r="O212">
        <f t="shared" si="35"/>
        <v>101325</v>
      </c>
      <c r="P212">
        <f>((-0.0000000008)*N212^3+(0.000003)*N212^2-0.004*N212+2.013)*('Exhaust Gas Math'!$E$10/(L212+'Exhaust Gas Math'!$E$10))+(357.45*N212^-1.004)*(L212/(L212+'Exhaust Gas Math'!$E$10))</f>
        <v>0.17819999999999947</v>
      </c>
      <c r="Q212">
        <f t="shared" si="7"/>
        <v>0</v>
      </c>
      <c r="R212">
        <f t="shared" si="8"/>
        <v>101325</v>
      </c>
      <c r="T212">
        <f t="shared" si="36"/>
        <v>2.5999999999999999E-2</v>
      </c>
      <c r="U212">
        <f t="shared" si="37"/>
        <v>101325</v>
      </c>
    </row>
    <row r="213" spans="3:21" x14ac:dyDescent="0.2">
      <c r="C213" s="1"/>
      <c r="D213" s="1"/>
      <c r="E213" s="1">
        <v>2.6124999999999999E-2</v>
      </c>
      <c r="F213" s="4">
        <f t="shared" si="29"/>
        <v>5.5804869109520983E-2</v>
      </c>
      <c r="G213" s="1">
        <f t="shared" si="30"/>
        <v>-12.935509719091595</v>
      </c>
      <c r="H213" s="1">
        <f t="shared" si="31"/>
        <v>0</v>
      </c>
      <c r="I213">
        <f t="shared" si="32"/>
        <v>0</v>
      </c>
      <c r="J213" s="4">
        <f t="shared" si="33"/>
        <v>3.9769296294121147E-5</v>
      </c>
      <c r="K213">
        <f t="shared" si="34"/>
        <v>0</v>
      </c>
      <c r="L213">
        <f>K213*'Exhaust Gas Math'!$C$14</f>
        <v>0</v>
      </c>
      <c r="M213">
        <f>(L213/'Exhaust Gas Math'!$B$14)+('Exhaust Gas Math'!$D$10)</f>
        <v>4.4059320573952224E-4</v>
      </c>
      <c r="N213">
        <f>('Exhaust Gas Math'!$E$10*((-0.000000001)*N212^3+(0.000002)*N212^2-0.0012*N212+1.3446)*$B$15+L213*'Exhaust Gas Math'!$D$14*$B$14)/('Exhaust Gas Math'!$E$10*((-0.000000001)*N212^3+(0.000002)*N212^2-0.0012*N212+1.3446)+L213*'Exhaust Gas Math'!$D$14)</f>
        <v>1100</v>
      </c>
      <c r="O213">
        <f t="shared" si="35"/>
        <v>101325</v>
      </c>
      <c r="P213">
        <f>((-0.0000000008)*N213^3+(0.000003)*N213^2-0.004*N213+2.013)*('Exhaust Gas Math'!$E$10/(L213+'Exhaust Gas Math'!$E$10))+(357.45*N213^-1.004)*(L213/(L213+'Exhaust Gas Math'!$E$10))</f>
        <v>0.17819999999999947</v>
      </c>
      <c r="Q213">
        <f t="shared" si="7"/>
        <v>0</v>
      </c>
      <c r="R213">
        <f t="shared" si="8"/>
        <v>101325</v>
      </c>
      <c r="T213">
        <f t="shared" si="36"/>
        <v>2.6124999999999999E-2</v>
      </c>
      <c r="U213">
        <f t="shared" si="37"/>
        <v>101325</v>
      </c>
    </row>
    <row r="214" spans="3:21" x14ac:dyDescent="0.2">
      <c r="C214" s="1"/>
      <c r="D214" s="1"/>
      <c r="E214" s="1">
        <v>2.6249999999999999E-2</v>
      </c>
      <c r="F214" s="4">
        <f t="shared" si="29"/>
        <v>5.411528496361355E-2</v>
      </c>
      <c r="G214" s="1">
        <f t="shared" si="30"/>
        <v>-14.083938913962024</v>
      </c>
      <c r="H214" s="1">
        <f t="shared" si="31"/>
        <v>0</v>
      </c>
      <c r="I214">
        <f t="shared" si="32"/>
        <v>0</v>
      </c>
      <c r="J214" s="4">
        <f t="shared" si="33"/>
        <v>3.9769296294121147E-5</v>
      </c>
      <c r="K214">
        <f t="shared" si="34"/>
        <v>0</v>
      </c>
      <c r="L214">
        <f>K214*'Exhaust Gas Math'!$C$14</f>
        <v>0</v>
      </c>
      <c r="M214">
        <f>(L214/'Exhaust Gas Math'!$B$14)+('Exhaust Gas Math'!$D$10)</f>
        <v>4.4059320573952224E-4</v>
      </c>
      <c r="N214">
        <f>('Exhaust Gas Math'!$E$10*((-0.000000001)*N213^3+(0.000002)*N213^2-0.0012*N213+1.3446)*$B$15+L214*'Exhaust Gas Math'!$D$14*$B$14)/('Exhaust Gas Math'!$E$10*((-0.000000001)*N213^3+(0.000002)*N213^2-0.0012*N213+1.3446)+L214*'Exhaust Gas Math'!$D$14)</f>
        <v>1100</v>
      </c>
      <c r="O214">
        <f t="shared" si="35"/>
        <v>101325</v>
      </c>
      <c r="P214">
        <f>((-0.0000000008)*N214^3+(0.000003)*N214^2-0.004*N214+2.013)*('Exhaust Gas Math'!$E$10/(L214+'Exhaust Gas Math'!$E$10))+(357.45*N214^-1.004)*(L214/(L214+'Exhaust Gas Math'!$E$10))</f>
        <v>0.17819999999999947</v>
      </c>
      <c r="Q214">
        <f t="shared" si="7"/>
        <v>0</v>
      </c>
      <c r="R214">
        <f t="shared" si="8"/>
        <v>101325</v>
      </c>
      <c r="T214">
        <f t="shared" si="36"/>
        <v>2.6249999999999999E-2</v>
      </c>
      <c r="U214">
        <f t="shared" si="37"/>
        <v>101325</v>
      </c>
    </row>
    <row r="215" spans="3:21" x14ac:dyDescent="0.2">
      <c r="C215" s="1"/>
      <c r="D215" s="1"/>
      <c r="E215" s="1">
        <v>2.6374999999999999E-2</v>
      </c>
      <c r="F215" s="4">
        <f t="shared" si="29"/>
        <v>5.2287503132066801E-2</v>
      </c>
      <c r="G215" s="1">
        <f t="shared" si="30"/>
        <v>-15.14553594204294</v>
      </c>
      <c r="H215" s="1">
        <f t="shared" si="31"/>
        <v>0</v>
      </c>
      <c r="I215">
        <f t="shared" si="32"/>
        <v>0</v>
      </c>
      <c r="J215" s="4">
        <f t="shared" si="33"/>
        <v>3.9769296294121147E-5</v>
      </c>
      <c r="K215">
        <f t="shared" si="34"/>
        <v>0</v>
      </c>
      <c r="L215">
        <f>K215*'Exhaust Gas Math'!$C$14</f>
        <v>0</v>
      </c>
      <c r="M215">
        <f>(L215/'Exhaust Gas Math'!$B$14)+('Exhaust Gas Math'!$D$10)</f>
        <v>4.4059320573952224E-4</v>
      </c>
      <c r="N215">
        <f>('Exhaust Gas Math'!$E$10*((-0.000000001)*N214^3+(0.000002)*N214^2-0.0012*N214+1.3446)*$B$15+L215*'Exhaust Gas Math'!$D$14*$B$14)/('Exhaust Gas Math'!$E$10*((-0.000000001)*N214^3+(0.000002)*N214^2-0.0012*N214+1.3446)+L215*'Exhaust Gas Math'!$D$14)</f>
        <v>1100</v>
      </c>
      <c r="O215">
        <f t="shared" si="35"/>
        <v>101325</v>
      </c>
      <c r="P215">
        <f>((-0.0000000008)*N215^3+(0.000003)*N215^2-0.004*N215+2.013)*('Exhaust Gas Math'!$E$10/(L215+'Exhaust Gas Math'!$E$10))+(357.45*N215^-1.004)*(L215/(L215+'Exhaust Gas Math'!$E$10))</f>
        <v>0.17819999999999947</v>
      </c>
      <c r="Q215">
        <f t="shared" si="7"/>
        <v>0</v>
      </c>
      <c r="R215">
        <f t="shared" si="8"/>
        <v>101325</v>
      </c>
      <c r="T215">
        <f t="shared" si="36"/>
        <v>2.6374999999999999E-2</v>
      </c>
      <c r="U215">
        <f t="shared" si="37"/>
        <v>101325</v>
      </c>
    </row>
    <row r="216" spans="3:21" x14ac:dyDescent="0.2">
      <c r="C216" s="1"/>
      <c r="D216" s="1"/>
      <c r="E216" s="1">
        <v>2.6499999999999999E-2</v>
      </c>
      <c r="F216" s="4">
        <f t="shared" si="29"/>
        <v>5.0332792497671364E-2</v>
      </c>
      <c r="G216" s="1">
        <f t="shared" si="30"/>
        <v>-16.113755704639388</v>
      </c>
      <c r="H216" s="1">
        <f t="shared" si="31"/>
        <v>0</v>
      </c>
      <c r="I216">
        <f t="shared" si="32"/>
        <v>0</v>
      </c>
      <c r="J216" s="4">
        <f t="shared" si="33"/>
        <v>3.9769296294121147E-5</v>
      </c>
      <c r="K216">
        <f t="shared" si="34"/>
        <v>0</v>
      </c>
      <c r="L216">
        <f>K216*'Exhaust Gas Math'!$C$14</f>
        <v>0</v>
      </c>
      <c r="M216">
        <f>(L216/'Exhaust Gas Math'!$B$14)+('Exhaust Gas Math'!$D$10)</f>
        <v>4.4059320573952224E-4</v>
      </c>
      <c r="N216">
        <f>('Exhaust Gas Math'!$E$10*((-0.000000001)*N215^3+(0.000002)*N215^2-0.0012*N215+1.3446)*$B$15+L216*'Exhaust Gas Math'!$D$14*$B$14)/('Exhaust Gas Math'!$E$10*((-0.000000001)*N215^3+(0.000002)*N215^2-0.0012*N215+1.3446)+L216*'Exhaust Gas Math'!$D$14)</f>
        <v>1100</v>
      </c>
      <c r="O216">
        <f t="shared" si="35"/>
        <v>101325</v>
      </c>
      <c r="P216">
        <f>((-0.0000000008)*N216^3+(0.000003)*N216^2-0.004*N216+2.013)*('Exhaust Gas Math'!$E$10/(L216+'Exhaust Gas Math'!$E$10))+(357.45*N216^-1.004)*(L216/(L216+'Exhaust Gas Math'!$E$10))</f>
        <v>0.17819999999999947</v>
      </c>
      <c r="Q216">
        <f t="shared" si="7"/>
        <v>0</v>
      </c>
      <c r="R216">
        <f t="shared" si="8"/>
        <v>101325</v>
      </c>
      <c r="T216">
        <f t="shared" si="36"/>
        <v>2.6499999999999999E-2</v>
      </c>
      <c r="U216">
        <f t="shared" si="37"/>
        <v>101325</v>
      </c>
    </row>
    <row r="217" spans="3:21" x14ac:dyDescent="0.2">
      <c r="C217" s="1"/>
      <c r="D217" s="1"/>
      <c r="E217" s="1">
        <v>2.6624999999999999E-2</v>
      </c>
      <c r="F217" s="4">
        <f t="shared" si="29"/>
        <v>4.8263204501495627E-2</v>
      </c>
      <c r="G217" s="1">
        <f t="shared" si="30"/>
        <v>-16.982628804949179</v>
      </c>
      <c r="H217" s="1">
        <f t="shared" si="31"/>
        <v>0</v>
      </c>
      <c r="I217">
        <f t="shared" si="32"/>
        <v>0</v>
      </c>
      <c r="J217" s="4">
        <f t="shared" si="33"/>
        <v>3.9769296294121147E-5</v>
      </c>
      <c r="K217">
        <f t="shared" si="34"/>
        <v>0</v>
      </c>
      <c r="L217">
        <f>K217*'Exhaust Gas Math'!$C$14</f>
        <v>0</v>
      </c>
      <c r="M217">
        <f>(L217/'Exhaust Gas Math'!$B$14)+('Exhaust Gas Math'!$D$10)</f>
        <v>4.4059320573952224E-4</v>
      </c>
      <c r="N217">
        <f>('Exhaust Gas Math'!$E$10*((-0.000000001)*N216^3+(0.000002)*N216^2-0.0012*N216+1.3446)*$B$15+L217*'Exhaust Gas Math'!$D$14*$B$14)/('Exhaust Gas Math'!$E$10*((-0.000000001)*N216^3+(0.000002)*N216^2-0.0012*N216+1.3446)+L217*'Exhaust Gas Math'!$D$14)</f>
        <v>1100</v>
      </c>
      <c r="O217">
        <f t="shared" si="35"/>
        <v>101325</v>
      </c>
      <c r="P217">
        <f>((-0.0000000008)*N217^3+(0.000003)*N217^2-0.004*N217+2.013)*('Exhaust Gas Math'!$E$10/(L217+'Exhaust Gas Math'!$E$10))+(357.45*N217^-1.004)*(L217/(L217+'Exhaust Gas Math'!$E$10))</f>
        <v>0.17819999999999947</v>
      </c>
      <c r="Q217">
        <f t="shared" si="7"/>
        <v>0</v>
      </c>
      <c r="R217">
        <f t="shared" si="8"/>
        <v>101325</v>
      </c>
      <c r="T217">
        <f t="shared" si="36"/>
        <v>2.6624999999999999E-2</v>
      </c>
      <c r="U217">
        <f t="shared" si="37"/>
        <v>101325</v>
      </c>
    </row>
    <row r="218" spans="3:21" x14ac:dyDescent="0.2">
      <c r="C218" s="1"/>
      <c r="D218" s="1"/>
      <c r="E218" s="1">
        <v>2.6749999999999999E-2</v>
      </c>
      <c r="F218" s="4">
        <f t="shared" si="29"/>
        <v>4.6091498841743676E-2</v>
      </c>
      <c r="G218" s="1">
        <f t="shared" si="30"/>
        <v>-17.746798351379358</v>
      </c>
      <c r="H218" s="1">
        <f t="shared" si="31"/>
        <v>0</v>
      </c>
      <c r="I218">
        <f t="shared" si="32"/>
        <v>0</v>
      </c>
      <c r="J218" s="4">
        <f t="shared" si="33"/>
        <v>3.9769296294121147E-5</v>
      </c>
      <c r="K218">
        <f t="shared" si="34"/>
        <v>0</v>
      </c>
      <c r="L218">
        <f>K218*'Exhaust Gas Math'!$C$14</f>
        <v>0</v>
      </c>
      <c r="M218">
        <f>(L218/'Exhaust Gas Math'!$B$14)+('Exhaust Gas Math'!$D$10)</f>
        <v>4.4059320573952224E-4</v>
      </c>
      <c r="N218">
        <f>('Exhaust Gas Math'!$E$10*((-0.000000001)*N217^3+(0.000002)*N217^2-0.0012*N217+1.3446)*$B$15+L218*'Exhaust Gas Math'!$D$14*$B$14)/('Exhaust Gas Math'!$E$10*((-0.000000001)*N217^3+(0.000002)*N217^2-0.0012*N217+1.3446)+L218*'Exhaust Gas Math'!$D$14)</f>
        <v>1100</v>
      </c>
      <c r="O218">
        <f t="shared" si="35"/>
        <v>101325</v>
      </c>
      <c r="P218">
        <f>((-0.0000000008)*N218^3+(0.000003)*N218^2-0.004*N218+2.013)*('Exhaust Gas Math'!$E$10/(L218+'Exhaust Gas Math'!$E$10))+(357.45*N218^-1.004)*(L218/(L218+'Exhaust Gas Math'!$E$10))</f>
        <v>0.17819999999999947</v>
      </c>
      <c r="Q218">
        <f t="shared" si="7"/>
        <v>0</v>
      </c>
      <c r="R218">
        <f t="shared" si="8"/>
        <v>101325</v>
      </c>
      <c r="T218">
        <f t="shared" si="36"/>
        <v>2.6749999999999999E-2</v>
      </c>
      <c r="U218">
        <f t="shared" si="37"/>
        <v>101325</v>
      </c>
    </row>
    <row r="219" spans="3:21" x14ac:dyDescent="0.2">
      <c r="C219" s="1"/>
      <c r="D219" s="1"/>
      <c r="E219" s="1">
        <v>2.6875E-2</v>
      </c>
      <c r="F219" s="4">
        <f t="shared" si="29"/>
        <v>4.3831064805973374E-2</v>
      </c>
      <c r="G219" s="1">
        <f t="shared" si="30"/>
        <v>-18.401552984563985</v>
      </c>
      <c r="H219" s="1">
        <f t="shared" si="31"/>
        <v>0</v>
      </c>
      <c r="I219">
        <f t="shared" si="32"/>
        <v>0</v>
      </c>
      <c r="J219" s="4">
        <f t="shared" si="33"/>
        <v>3.9769296294121147E-5</v>
      </c>
      <c r="K219">
        <f t="shared" si="34"/>
        <v>0</v>
      </c>
      <c r="L219">
        <f>K219*'Exhaust Gas Math'!$C$14</f>
        <v>0</v>
      </c>
      <c r="M219">
        <f>(L219/'Exhaust Gas Math'!$B$14)+('Exhaust Gas Math'!$D$10)</f>
        <v>4.4059320573952224E-4</v>
      </c>
      <c r="N219">
        <f>('Exhaust Gas Math'!$E$10*((-0.000000001)*N218^3+(0.000002)*N218^2-0.0012*N218+1.3446)*$B$15+L219*'Exhaust Gas Math'!$D$14*$B$14)/('Exhaust Gas Math'!$E$10*((-0.000000001)*N218^3+(0.000002)*N218^2-0.0012*N218+1.3446)+L219*'Exhaust Gas Math'!$D$14)</f>
        <v>1100</v>
      </c>
      <c r="O219">
        <f t="shared" si="35"/>
        <v>101325</v>
      </c>
      <c r="P219">
        <f>((-0.0000000008)*N219^3+(0.000003)*N219^2-0.004*N219+2.013)*('Exhaust Gas Math'!$E$10/(L219+'Exhaust Gas Math'!$E$10))+(357.45*N219^-1.004)*(L219/(L219+'Exhaust Gas Math'!$E$10))</f>
        <v>0.17819999999999947</v>
      </c>
      <c r="Q219">
        <f t="shared" si="7"/>
        <v>0</v>
      </c>
      <c r="R219">
        <f t="shared" si="8"/>
        <v>101325</v>
      </c>
      <c r="T219">
        <f t="shared" si="36"/>
        <v>2.6875E-2</v>
      </c>
      <c r="U219">
        <f t="shared" si="37"/>
        <v>101325</v>
      </c>
    </row>
    <row r="220" spans="3:21" x14ac:dyDescent="0.2">
      <c r="C220" s="1"/>
      <c r="D220" s="1"/>
      <c r="E220" s="1">
        <v>2.7E-2</v>
      </c>
      <c r="F220" s="4">
        <f t="shared" si="29"/>
        <v>4.149583872168585E-2</v>
      </c>
      <c r="G220" s="1">
        <f t="shared" si="30"/>
        <v>-18.942855924461462</v>
      </c>
      <c r="H220" s="1">
        <f t="shared" si="31"/>
        <v>0</v>
      </c>
      <c r="I220">
        <f t="shared" si="32"/>
        <v>0</v>
      </c>
      <c r="J220" s="4">
        <f t="shared" si="33"/>
        <v>3.9769296294121147E-5</v>
      </c>
      <c r="K220">
        <f t="shared" si="34"/>
        <v>0</v>
      </c>
      <c r="L220">
        <f>K220*'Exhaust Gas Math'!$C$14</f>
        <v>0</v>
      </c>
      <c r="M220">
        <f>(L220/'Exhaust Gas Math'!$B$14)+('Exhaust Gas Math'!$D$10)</f>
        <v>4.4059320573952224E-4</v>
      </c>
      <c r="N220">
        <f>('Exhaust Gas Math'!$E$10*((-0.000000001)*N219^3+(0.000002)*N219^2-0.0012*N219+1.3446)*$B$15+L220*'Exhaust Gas Math'!$D$14*$B$14)/('Exhaust Gas Math'!$E$10*((-0.000000001)*N219^3+(0.000002)*N219^2-0.0012*N219+1.3446)+L220*'Exhaust Gas Math'!$D$14)</f>
        <v>1100</v>
      </c>
      <c r="O220">
        <f t="shared" si="35"/>
        <v>101325</v>
      </c>
      <c r="P220">
        <f>((-0.0000000008)*N220^3+(0.000003)*N220^2-0.004*N220+2.013)*('Exhaust Gas Math'!$E$10/(L220+'Exhaust Gas Math'!$E$10))+(357.45*N220^-1.004)*(L220/(L220+'Exhaust Gas Math'!$E$10))</f>
        <v>0.17819999999999947</v>
      </c>
      <c r="Q220">
        <f t="shared" si="7"/>
        <v>0</v>
      </c>
      <c r="R220">
        <f t="shared" si="8"/>
        <v>101325</v>
      </c>
      <c r="T220">
        <f t="shared" si="36"/>
        <v>2.7E-2</v>
      </c>
      <c r="U220">
        <f t="shared" si="37"/>
        <v>101325</v>
      </c>
    </row>
    <row r="221" spans="3:21" x14ac:dyDescent="0.2">
      <c r="C221" s="1"/>
      <c r="D221" s="1"/>
      <c r="E221" s="1">
        <v>2.7125E-2</v>
      </c>
      <c r="F221" s="4">
        <f t="shared" si="29"/>
        <v>3.9100218034232206E-2</v>
      </c>
      <c r="G221" s="1">
        <f t="shared" si="30"/>
        <v>-19.367369858445826</v>
      </c>
      <c r="H221" s="1">
        <f t="shared" si="31"/>
        <v>0</v>
      </c>
      <c r="I221">
        <f t="shared" si="32"/>
        <v>0</v>
      </c>
      <c r="J221" s="4">
        <f t="shared" si="33"/>
        <v>3.9769296294121147E-5</v>
      </c>
      <c r="K221">
        <f t="shared" si="34"/>
        <v>0</v>
      </c>
      <c r="L221">
        <f>K221*'Exhaust Gas Math'!$C$14</f>
        <v>0</v>
      </c>
      <c r="M221">
        <f>(L221/'Exhaust Gas Math'!$B$14)+('Exhaust Gas Math'!$D$10)</f>
        <v>4.4059320573952224E-4</v>
      </c>
      <c r="N221">
        <f>('Exhaust Gas Math'!$E$10*((-0.000000001)*N220^3+(0.000002)*N220^2-0.0012*N220+1.3446)*$B$15+L221*'Exhaust Gas Math'!$D$14*$B$14)/('Exhaust Gas Math'!$E$10*((-0.000000001)*N220^3+(0.000002)*N220^2-0.0012*N220+1.3446)+L221*'Exhaust Gas Math'!$D$14)</f>
        <v>1100</v>
      </c>
      <c r="O221">
        <f t="shared" si="35"/>
        <v>101325</v>
      </c>
      <c r="P221">
        <f>((-0.0000000008)*N221^3+(0.000003)*N221^2-0.004*N221+2.013)*('Exhaust Gas Math'!$E$10/(L221+'Exhaust Gas Math'!$E$10))+(357.45*N221^-1.004)*(L221/(L221+'Exhaust Gas Math'!$E$10))</f>
        <v>0.17819999999999947</v>
      </c>
      <c r="Q221">
        <f t="shared" si="7"/>
        <v>0</v>
      </c>
      <c r="R221">
        <f t="shared" si="8"/>
        <v>101325</v>
      </c>
      <c r="T221">
        <f t="shared" si="36"/>
        <v>2.7125E-2</v>
      </c>
      <c r="U221">
        <f t="shared" si="37"/>
        <v>101325</v>
      </c>
    </row>
    <row r="222" spans="3:21" x14ac:dyDescent="0.2">
      <c r="C222" s="1"/>
      <c r="D222" s="1"/>
      <c r="E222" s="1">
        <v>2.725E-2</v>
      </c>
      <c r="F222" s="4">
        <f t="shared" si="29"/>
        <v>3.665897254177531E-2</v>
      </c>
      <c r="G222" s="1">
        <f t="shared" si="30"/>
        <v>-19.672477516948863</v>
      </c>
      <c r="H222" s="1">
        <f t="shared" si="31"/>
        <v>0</v>
      </c>
      <c r="I222">
        <f t="shared" si="32"/>
        <v>0</v>
      </c>
      <c r="J222" s="4">
        <f t="shared" si="33"/>
        <v>3.9769296294121147E-5</v>
      </c>
      <c r="K222">
        <f t="shared" si="34"/>
        <v>0</v>
      </c>
      <c r="L222">
        <f>K222*'Exhaust Gas Math'!$C$14</f>
        <v>0</v>
      </c>
      <c r="M222">
        <f>(L222/'Exhaust Gas Math'!$B$14)+('Exhaust Gas Math'!$D$10)</f>
        <v>4.4059320573952224E-4</v>
      </c>
      <c r="N222">
        <f>('Exhaust Gas Math'!$E$10*((-0.000000001)*N221^3+(0.000002)*N221^2-0.0012*N221+1.3446)*$B$15+L222*'Exhaust Gas Math'!$D$14*$B$14)/('Exhaust Gas Math'!$E$10*((-0.000000001)*N221^3+(0.000002)*N221^2-0.0012*N221+1.3446)+L222*'Exhaust Gas Math'!$D$14)</f>
        <v>1100</v>
      </c>
      <c r="O222">
        <f t="shared" si="35"/>
        <v>101325</v>
      </c>
      <c r="P222">
        <f>((-0.0000000008)*N222^3+(0.000003)*N222^2-0.004*N222+2.013)*('Exhaust Gas Math'!$E$10/(L222+'Exhaust Gas Math'!$E$10))+(357.45*N222^-1.004)*(L222/(L222+'Exhaust Gas Math'!$E$10))</f>
        <v>0.17819999999999947</v>
      </c>
      <c r="Q222">
        <f t="shared" si="7"/>
        <v>0</v>
      </c>
      <c r="R222">
        <f t="shared" si="8"/>
        <v>101325</v>
      </c>
      <c r="T222">
        <f t="shared" si="36"/>
        <v>2.725E-2</v>
      </c>
      <c r="U222">
        <f t="shared" si="37"/>
        <v>101325</v>
      </c>
    </row>
    <row r="223" spans="3:21" x14ac:dyDescent="0.2">
      <c r="C223" s="1"/>
      <c r="D223" s="1"/>
      <c r="E223" s="1">
        <v>2.7375E-2</v>
      </c>
      <c r="F223" s="4">
        <f t="shared" si="29"/>
        <v>3.4187153334572666E-2</v>
      </c>
      <c r="G223" s="1">
        <f t="shared" si="30"/>
        <v>-19.856297809797304</v>
      </c>
      <c r="H223" s="1">
        <f t="shared" si="31"/>
        <v>0</v>
      </c>
      <c r="I223">
        <f t="shared" si="32"/>
        <v>0</v>
      </c>
      <c r="J223" s="4">
        <f t="shared" si="33"/>
        <v>3.9769296294121147E-5</v>
      </c>
      <c r="K223">
        <f t="shared" si="34"/>
        <v>0</v>
      </c>
      <c r="L223">
        <f>K223*'Exhaust Gas Math'!$C$14</f>
        <v>0</v>
      </c>
      <c r="M223">
        <f>(L223/'Exhaust Gas Math'!$B$14)+('Exhaust Gas Math'!$D$10)</f>
        <v>4.4059320573952224E-4</v>
      </c>
      <c r="N223">
        <f>('Exhaust Gas Math'!$E$10*((-0.000000001)*N222^3+(0.000002)*N222^2-0.0012*N222+1.3446)*$B$15+L223*'Exhaust Gas Math'!$D$14*$B$14)/('Exhaust Gas Math'!$E$10*((-0.000000001)*N222^3+(0.000002)*N222^2-0.0012*N222+1.3446)+L223*'Exhaust Gas Math'!$D$14)</f>
        <v>1100</v>
      </c>
      <c r="O223">
        <f t="shared" si="35"/>
        <v>101325</v>
      </c>
      <c r="P223">
        <f>((-0.0000000008)*N223^3+(0.000003)*N223^2-0.004*N223+2.013)*('Exhaust Gas Math'!$E$10/(L223+'Exhaust Gas Math'!$E$10))+(357.45*N223^-1.004)*(L223/(L223+'Exhaust Gas Math'!$E$10))</f>
        <v>0.17819999999999947</v>
      </c>
      <c r="Q223">
        <f t="shared" si="7"/>
        <v>0</v>
      </c>
      <c r="R223">
        <f t="shared" si="8"/>
        <v>101325</v>
      </c>
      <c r="T223">
        <f t="shared" si="36"/>
        <v>2.7375E-2</v>
      </c>
      <c r="U223">
        <f t="shared" si="37"/>
        <v>101325</v>
      </c>
    </row>
    <row r="224" spans="3:21" x14ac:dyDescent="0.2">
      <c r="C224" s="1"/>
      <c r="D224" s="1"/>
      <c r="E224" s="1">
        <v>2.75E-2</v>
      </c>
      <c r="F224" s="4">
        <f t="shared" si="29"/>
        <v>3.1699999999999964E-2</v>
      </c>
      <c r="G224" s="1">
        <f t="shared" si="30"/>
        <v>-19.917697423759289</v>
      </c>
      <c r="H224" s="1">
        <f t="shared" si="31"/>
        <v>0</v>
      </c>
      <c r="I224">
        <f t="shared" si="32"/>
        <v>0</v>
      </c>
      <c r="J224" s="4">
        <f t="shared" si="33"/>
        <v>3.9769296294121147E-5</v>
      </c>
      <c r="K224">
        <f t="shared" si="34"/>
        <v>0</v>
      </c>
      <c r="L224">
        <f>K224*'Exhaust Gas Math'!$C$14</f>
        <v>0</v>
      </c>
      <c r="M224">
        <f>(L224/'Exhaust Gas Math'!$B$14)+('Exhaust Gas Math'!$D$10)</f>
        <v>4.4059320573952224E-4</v>
      </c>
      <c r="N224">
        <f>('Exhaust Gas Math'!$E$10*((-0.000000001)*N223^3+(0.000002)*N223^2-0.0012*N223+1.3446)*$B$15+L224*'Exhaust Gas Math'!$D$14*$B$14)/('Exhaust Gas Math'!$E$10*((-0.000000001)*N223^3+(0.000002)*N223^2-0.0012*N223+1.3446)+L224*'Exhaust Gas Math'!$D$14)</f>
        <v>1100</v>
      </c>
      <c r="O224">
        <f t="shared" si="35"/>
        <v>101325</v>
      </c>
      <c r="P224">
        <f>((-0.0000000008)*N224^3+(0.000003)*N224^2-0.004*N224+2.013)*('Exhaust Gas Math'!$E$10/(L224+'Exhaust Gas Math'!$E$10))+(357.45*N224^-1.004)*(L224/(L224+'Exhaust Gas Math'!$E$10))</f>
        <v>0.17819999999999947</v>
      </c>
      <c r="Q224">
        <f t="shared" si="7"/>
        <v>0</v>
      </c>
      <c r="R224">
        <f t="shared" si="8"/>
        <v>101325</v>
      </c>
      <c r="T224">
        <f t="shared" si="36"/>
        <v>2.75E-2</v>
      </c>
      <c r="U224">
        <f t="shared" si="37"/>
        <v>101325</v>
      </c>
    </row>
    <row r="225" spans="3:21" x14ac:dyDescent="0.2">
      <c r="C225" s="1"/>
      <c r="D225" s="1"/>
      <c r="E225" s="1">
        <v>2.7625E-2</v>
      </c>
      <c r="F225" s="4">
        <f t="shared" si="29"/>
        <v>2.9212846665427266E-2</v>
      </c>
      <c r="G225" s="1">
        <f t="shared" si="30"/>
        <v>-19.856297809797301</v>
      </c>
      <c r="H225" s="1">
        <f t="shared" si="31"/>
        <v>0</v>
      </c>
      <c r="I225">
        <f t="shared" si="32"/>
        <v>0</v>
      </c>
      <c r="J225" s="4">
        <f t="shared" si="33"/>
        <v>3.9769296294121147E-5</v>
      </c>
      <c r="K225">
        <f t="shared" si="34"/>
        <v>0</v>
      </c>
      <c r="L225">
        <f>K225*'Exhaust Gas Math'!$C$14</f>
        <v>0</v>
      </c>
      <c r="M225">
        <f>(L225/'Exhaust Gas Math'!$B$14)+('Exhaust Gas Math'!$D$10)</f>
        <v>4.4059320573952224E-4</v>
      </c>
      <c r="N225">
        <f>('Exhaust Gas Math'!$E$10*((-0.000000001)*N224^3+(0.000002)*N224^2-0.0012*N224+1.3446)*$B$15+L225*'Exhaust Gas Math'!$D$14*$B$14)/('Exhaust Gas Math'!$E$10*((-0.000000001)*N224^3+(0.000002)*N224^2-0.0012*N224+1.3446)+L225*'Exhaust Gas Math'!$D$14)</f>
        <v>1100</v>
      </c>
      <c r="O225">
        <f t="shared" si="35"/>
        <v>101325</v>
      </c>
      <c r="P225">
        <f>((-0.0000000008)*N225^3+(0.000003)*N225^2-0.004*N225+2.013)*('Exhaust Gas Math'!$E$10/(L225+'Exhaust Gas Math'!$E$10))+(357.45*N225^-1.004)*(L225/(L225+'Exhaust Gas Math'!$E$10))</f>
        <v>0.17819999999999947</v>
      </c>
      <c r="Q225">
        <f t="shared" si="7"/>
        <v>0</v>
      </c>
      <c r="R225">
        <f t="shared" si="8"/>
        <v>101325</v>
      </c>
      <c r="T225">
        <f t="shared" si="36"/>
        <v>2.7625E-2</v>
      </c>
      <c r="U225">
        <f t="shared" si="37"/>
        <v>101325</v>
      </c>
    </row>
    <row r="226" spans="3:21" x14ac:dyDescent="0.2">
      <c r="C226" s="1"/>
      <c r="D226" s="1"/>
      <c r="E226" s="1">
        <v>2.775E-2</v>
      </c>
      <c r="F226" s="4">
        <f t="shared" si="29"/>
        <v>2.6741027458224619E-2</v>
      </c>
      <c r="G226" s="1">
        <f t="shared" si="30"/>
        <v>-19.672477516948856</v>
      </c>
      <c r="H226" s="1">
        <f t="shared" si="31"/>
        <v>0</v>
      </c>
      <c r="I226">
        <f t="shared" si="32"/>
        <v>0</v>
      </c>
      <c r="J226" s="4">
        <f t="shared" si="33"/>
        <v>3.9769296294121147E-5</v>
      </c>
      <c r="K226">
        <f t="shared" si="34"/>
        <v>0</v>
      </c>
      <c r="L226">
        <f>K226*'Exhaust Gas Math'!$C$14</f>
        <v>0</v>
      </c>
      <c r="M226">
        <f>(L226/'Exhaust Gas Math'!$B$14)+('Exhaust Gas Math'!$D$10)</f>
        <v>4.4059320573952224E-4</v>
      </c>
      <c r="N226">
        <f>('Exhaust Gas Math'!$E$10*((-0.000000001)*N225^3+(0.000002)*N225^2-0.0012*N225+1.3446)*$B$15+L226*'Exhaust Gas Math'!$D$14*$B$14)/('Exhaust Gas Math'!$E$10*((-0.000000001)*N225^3+(0.000002)*N225^2-0.0012*N225+1.3446)+L226*'Exhaust Gas Math'!$D$14)</f>
        <v>1100</v>
      </c>
      <c r="O226">
        <f t="shared" si="35"/>
        <v>101325</v>
      </c>
      <c r="P226">
        <f>((-0.0000000008)*N226^3+(0.000003)*N226^2-0.004*N226+2.013)*('Exhaust Gas Math'!$E$10/(L226+'Exhaust Gas Math'!$E$10))+(357.45*N226^-1.004)*(L226/(L226+'Exhaust Gas Math'!$E$10))</f>
        <v>0.17819999999999947</v>
      </c>
      <c r="Q226">
        <f t="shared" si="7"/>
        <v>0</v>
      </c>
      <c r="R226">
        <f t="shared" si="8"/>
        <v>101325</v>
      </c>
      <c r="T226">
        <f t="shared" si="36"/>
        <v>2.775E-2</v>
      </c>
      <c r="U226">
        <f t="shared" si="37"/>
        <v>101325</v>
      </c>
    </row>
    <row r="227" spans="3:21" x14ac:dyDescent="0.2">
      <c r="C227" s="1"/>
      <c r="D227" s="1"/>
      <c r="E227" s="1">
        <v>2.7875E-2</v>
      </c>
      <c r="F227" s="4">
        <f t="shared" si="29"/>
        <v>2.4299781965767833E-2</v>
      </c>
      <c r="G227" s="1">
        <f t="shared" si="30"/>
        <v>-19.367369858445834</v>
      </c>
      <c r="H227" s="1">
        <f t="shared" si="31"/>
        <v>0</v>
      </c>
      <c r="I227">
        <f t="shared" si="32"/>
        <v>0</v>
      </c>
      <c r="J227" s="4">
        <f t="shared" si="33"/>
        <v>3.9769296294121147E-5</v>
      </c>
      <c r="K227">
        <f t="shared" si="34"/>
        <v>0</v>
      </c>
      <c r="L227">
        <f>K227*'Exhaust Gas Math'!$C$14</f>
        <v>0</v>
      </c>
      <c r="M227">
        <f>(L227/'Exhaust Gas Math'!$B$14)+('Exhaust Gas Math'!$D$10)</f>
        <v>4.4059320573952224E-4</v>
      </c>
      <c r="N227">
        <f>('Exhaust Gas Math'!$E$10*((-0.000000001)*N226^3+(0.000002)*N226^2-0.0012*N226+1.3446)*$B$15+L227*'Exhaust Gas Math'!$D$14*$B$14)/('Exhaust Gas Math'!$E$10*((-0.000000001)*N226^3+(0.000002)*N226^2-0.0012*N226+1.3446)+L227*'Exhaust Gas Math'!$D$14)</f>
        <v>1100</v>
      </c>
      <c r="O227">
        <f t="shared" si="35"/>
        <v>101325</v>
      </c>
      <c r="P227">
        <f>((-0.0000000008)*N227^3+(0.000003)*N227^2-0.004*N227+2.013)*('Exhaust Gas Math'!$E$10/(L227+'Exhaust Gas Math'!$E$10))+(357.45*N227^-1.004)*(L227/(L227+'Exhaust Gas Math'!$E$10))</f>
        <v>0.17819999999999947</v>
      </c>
      <c r="Q227">
        <f t="shared" si="7"/>
        <v>0</v>
      </c>
      <c r="R227">
        <f t="shared" si="8"/>
        <v>101325</v>
      </c>
      <c r="T227">
        <f t="shared" si="36"/>
        <v>2.7875E-2</v>
      </c>
      <c r="U227">
        <f t="shared" si="37"/>
        <v>101325</v>
      </c>
    </row>
    <row r="228" spans="3:21" x14ac:dyDescent="0.2">
      <c r="C228" s="1"/>
      <c r="D228" s="1"/>
      <c r="E228" s="1">
        <v>2.8000000000000001E-2</v>
      </c>
      <c r="F228" s="4">
        <f t="shared" si="29"/>
        <v>2.1904161278314186E-2</v>
      </c>
      <c r="G228" s="1">
        <f t="shared" si="30"/>
        <v>-18.942855924461469</v>
      </c>
      <c r="H228" s="1">
        <f t="shared" si="31"/>
        <v>0</v>
      </c>
      <c r="I228">
        <f t="shared" si="32"/>
        <v>0</v>
      </c>
      <c r="J228" s="4">
        <f t="shared" si="33"/>
        <v>3.9769296294121147E-5</v>
      </c>
      <c r="K228">
        <f t="shared" si="34"/>
        <v>0</v>
      </c>
      <c r="L228">
        <f>K228*'Exhaust Gas Math'!$C$14</f>
        <v>0</v>
      </c>
      <c r="M228">
        <f>(L228/'Exhaust Gas Math'!$B$14)+('Exhaust Gas Math'!$D$10)</f>
        <v>4.4059320573952224E-4</v>
      </c>
      <c r="N228">
        <f>('Exhaust Gas Math'!$E$10*((-0.000000001)*N227^3+(0.000002)*N227^2-0.0012*N227+1.3446)*$B$15+L228*'Exhaust Gas Math'!$D$14*$B$14)/('Exhaust Gas Math'!$E$10*((-0.000000001)*N227^3+(0.000002)*N227^2-0.0012*N227+1.3446)+L228*'Exhaust Gas Math'!$D$14)</f>
        <v>1100</v>
      </c>
      <c r="O228">
        <f t="shared" si="35"/>
        <v>101325</v>
      </c>
      <c r="P228">
        <f>((-0.0000000008)*N228^3+(0.000003)*N228^2-0.004*N228+2.013)*('Exhaust Gas Math'!$E$10/(L228+'Exhaust Gas Math'!$E$10))+(357.45*N228^-1.004)*(L228/(L228+'Exhaust Gas Math'!$E$10))</f>
        <v>0.17819999999999947</v>
      </c>
      <c r="Q228">
        <f t="shared" si="7"/>
        <v>0</v>
      </c>
      <c r="R228">
        <f t="shared" si="8"/>
        <v>101325</v>
      </c>
      <c r="T228">
        <f t="shared" si="36"/>
        <v>2.8000000000000001E-2</v>
      </c>
      <c r="U228">
        <f t="shared" si="37"/>
        <v>101325</v>
      </c>
    </row>
    <row r="229" spans="3:21" x14ac:dyDescent="0.2">
      <c r="C229" s="1"/>
      <c r="D229" s="1"/>
      <c r="E229" s="1">
        <v>2.8125000000000001E-2</v>
      </c>
      <c r="F229" s="4">
        <f t="shared" si="29"/>
        <v>1.9568935194026658E-2</v>
      </c>
      <c r="G229" s="1">
        <f t="shared" si="30"/>
        <v>-18.401552984563995</v>
      </c>
      <c r="H229" s="1">
        <f t="shared" si="31"/>
        <v>0</v>
      </c>
      <c r="I229">
        <f t="shared" si="32"/>
        <v>0</v>
      </c>
      <c r="J229" s="4">
        <f t="shared" si="33"/>
        <v>3.9769296294121147E-5</v>
      </c>
      <c r="K229">
        <f t="shared" si="34"/>
        <v>0</v>
      </c>
      <c r="L229">
        <f>K229*'Exhaust Gas Math'!$C$14</f>
        <v>0</v>
      </c>
      <c r="M229">
        <f>(L229/'Exhaust Gas Math'!$B$14)+('Exhaust Gas Math'!$D$10)</f>
        <v>4.4059320573952224E-4</v>
      </c>
      <c r="N229">
        <f>('Exhaust Gas Math'!$E$10*((-0.000000001)*N228^3+(0.000002)*N228^2-0.0012*N228+1.3446)*$B$15+L229*'Exhaust Gas Math'!$D$14*$B$14)/('Exhaust Gas Math'!$E$10*((-0.000000001)*N228^3+(0.000002)*N228^2-0.0012*N228+1.3446)+L229*'Exhaust Gas Math'!$D$14)</f>
        <v>1100</v>
      </c>
      <c r="O229">
        <f t="shared" si="35"/>
        <v>101325</v>
      </c>
      <c r="P229">
        <f>((-0.0000000008)*N229^3+(0.000003)*N229^2-0.004*N229+2.013)*('Exhaust Gas Math'!$E$10/(L229+'Exhaust Gas Math'!$E$10))+(357.45*N229^-1.004)*(L229/(L229+'Exhaust Gas Math'!$E$10))</f>
        <v>0.17819999999999947</v>
      </c>
      <c r="Q229">
        <f t="shared" si="7"/>
        <v>0</v>
      </c>
      <c r="R229">
        <f t="shared" si="8"/>
        <v>101325</v>
      </c>
      <c r="T229">
        <f t="shared" si="36"/>
        <v>2.8125000000000001E-2</v>
      </c>
      <c r="U229">
        <f t="shared" si="37"/>
        <v>101325</v>
      </c>
    </row>
    <row r="230" spans="3:21" x14ac:dyDescent="0.2">
      <c r="C230" s="1"/>
      <c r="D230" s="1"/>
      <c r="E230" s="1">
        <v>2.8250000000000001E-2</v>
      </c>
      <c r="F230" s="4">
        <f t="shared" si="29"/>
        <v>1.730850115825636E-2</v>
      </c>
      <c r="G230" s="1">
        <f t="shared" si="30"/>
        <v>-17.746798351379372</v>
      </c>
      <c r="H230" s="1">
        <f t="shared" si="31"/>
        <v>0</v>
      </c>
      <c r="I230">
        <f t="shared" si="32"/>
        <v>0</v>
      </c>
      <c r="J230" s="4">
        <f t="shared" si="33"/>
        <v>3.9769296294121147E-5</v>
      </c>
      <c r="K230">
        <f t="shared" si="34"/>
        <v>0</v>
      </c>
      <c r="L230">
        <f>K230*'Exhaust Gas Math'!$C$14</f>
        <v>0</v>
      </c>
      <c r="M230">
        <f>(L230/'Exhaust Gas Math'!$B$14)+('Exhaust Gas Math'!$D$10)</f>
        <v>4.4059320573952224E-4</v>
      </c>
      <c r="N230">
        <f>('Exhaust Gas Math'!$E$10*((-0.000000001)*N229^3+(0.000002)*N229^2-0.0012*N229+1.3446)*$B$15+L230*'Exhaust Gas Math'!$D$14*$B$14)/('Exhaust Gas Math'!$E$10*((-0.000000001)*N229^3+(0.000002)*N229^2-0.0012*N229+1.3446)+L230*'Exhaust Gas Math'!$D$14)</f>
        <v>1100</v>
      </c>
      <c r="O230">
        <f t="shared" si="35"/>
        <v>101325</v>
      </c>
      <c r="P230">
        <f>((-0.0000000008)*N230^3+(0.000003)*N230^2-0.004*N230+2.013)*('Exhaust Gas Math'!$E$10/(L230+'Exhaust Gas Math'!$E$10))+(357.45*N230^-1.004)*(L230/(L230+'Exhaust Gas Math'!$E$10))</f>
        <v>0.17819999999999947</v>
      </c>
      <c r="Q230">
        <f t="shared" si="7"/>
        <v>0</v>
      </c>
      <c r="R230">
        <f t="shared" si="8"/>
        <v>101325</v>
      </c>
      <c r="T230">
        <f t="shared" si="36"/>
        <v>2.8250000000000001E-2</v>
      </c>
      <c r="U230">
        <f t="shared" si="37"/>
        <v>101325</v>
      </c>
    </row>
    <row r="231" spans="3:21" x14ac:dyDescent="0.2">
      <c r="C231" s="1"/>
      <c r="D231" s="1"/>
      <c r="E231" s="1">
        <v>2.8375000000000001E-2</v>
      </c>
      <c r="F231" s="4">
        <f t="shared" si="29"/>
        <v>1.5136795498504406E-2</v>
      </c>
      <c r="G231" s="1">
        <f t="shared" si="30"/>
        <v>-16.982628804949194</v>
      </c>
      <c r="H231" s="1">
        <f t="shared" si="31"/>
        <v>0</v>
      </c>
      <c r="I231">
        <f t="shared" si="32"/>
        <v>0</v>
      </c>
      <c r="J231" s="4">
        <f t="shared" si="33"/>
        <v>3.9769296294121147E-5</v>
      </c>
      <c r="K231">
        <f t="shared" si="34"/>
        <v>0</v>
      </c>
      <c r="L231">
        <f>K231*'Exhaust Gas Math'!$C$14</f>
        <v>0</v>
      </c>
      <c r="M231">
        <f>(L231/'Exhaust Gas Math'!$B$14)+('Exhaust Gas Math'!$D$10)</f>
        <v>4.4059320573952224E-4</v>
      </c>
      <c r="N231">
        <f>('Exhaust Gas Math'!$E$10*((-0.000000001)*N230^3+(0.000002)*N230^2-0.0012*N230+1.3446)*$B$15+L231*'Exhaust Gas Math'!$D$14*$B$14)/('Exhaust Gas Math'!$E$10*((-0.000000001)*N230^3+(0.000002)*N230^2-0.0012*N230+1.3446)+L231*'Exhaust Gas Math'!$D$14)</f>
        <v>1100</v>
      </c>
      <c r="O231">
        <f t="shared" si="35"/>
        <v>101325</v>
      </c>
      <c r="P231">
        <f>((-0.0000000008)*N231^3+(0.000003)*N231^2-0.004*N231+2.013)*('Exhaust Gas Math'!$E$10/(L231+'Exhaust Gas Math'!$E$10))+(357.45*N231^-1.004)*(L231/(L231+'Exhaust Gas Math'!$E$10))</f>
        <v>0.17819999999999947</v>
      </c>
      <c r="Q231">
        <f t="shared" si="7"/>
        <v>0</v>
      </c>
      <c r="R231">
        <f t="shared" si="8"/>
        <v>101325</v>
      </c>
      <c r="T231">
        <f t="shared" si="36"/>
        <v>2.8375000000000001E-2</v>
      </c>
      <c r="U231">
        <f t="shared" si="37"/>
        <v>101325</v>
      </c>
    </row>
    <row r="232" spans="3:21" x14ac:dyDescent="0.2">
      <c r="C232" s="1"/>
      <c r="D232" s="1"/>
      <c r="E232" s="1">
        <v>2.8500000000000001E-2</v>
      </c>
      <c r="F232" s="4">
        <f t="shared" si="29"/>
        <v>1.3067207502328572E-2</v>
      </c>
      <c r="G232" s="1">
        <f t="shared" si="30"/>
        <v>-16.11375570463936</v>
      </c>
      <c r="H232" s="1">
        <f t="shared" si="31"/>
        <v>0</v>
      </c>
      <c r="I232">
        <f t="shared" si="32"/>
        <v>0</v>
      </c>
      <c r="J232" s="4">
        <f t="shared" si="33"/>
        <v>3.9769296294121147E-5</v>
      </c>
      <c r="K232">
        <f t="shared" si="34"/>
        <v>0</v>
      </c>
      <c r="L232">
        <f>K232*'Exhaust Gas Math'!$C$14</f>
        <v>0</v>
      </c>
      <c r="M232">
        <f>(L232/'Exhaust Gas Math'!$B$14)+('Exhaust Gas Math'!$D$10)</f>
        <v>4.4059320573952224E-4</v>
      </c>
      <c r="N232">
        <f>('Exhaust Gas Math'!$E$10*((-0.000000001)*N231^3+(0.000002)*N231^2-0.0012*N231+1.3446)*$B$15+L232*'Exhaust Gas Math'!$D$14*$B$14)/('Exhaust Gas Math'!$E$10*((-0.000000001)*N231^3+(0.000002)*N231^2-0.0012*N231+1.3446)+L232*'Exhaust Gas Math'!$D$14)</f>
        <v>1100</v>
      </c>
      <c r="O232">
        <f t="shared" si="35"/>
        <v>101325</v>
      </c>
      <c r="P232">
        <f>((-0.0000000008)*N232^3+(0.000003)*N232^2-0.004*N232+2.013)*('Exhaust Gas Math'!$E$10/(L232+'Exhaust Gas Math'!$E$10))+(357.45*N232^-1.004)*(L232/(L232+'Exhaust Gas Math'!$E$10))</f>
        <v>0.17819999999999947</v>
      </c>
      <c r="Q232">
        <f t="shared" si="7"/>
        <v>0</v>
      </c>
      <c r="R232">
        <f t="shared" si="8"/>
        <v>101325</v>
      </c>
      <c r="T232">
        <f t="shared" si="36"/>
        <v>2.8500000000000001E-2</v>
      </c>
      <c r="U232">
        <f t="shared" si="37"/>
        <v>101325</v>
      </c>
    </row>
    <row r="233" spans="3:21" x14ac:dyDescent="0.2">
      <c r="C233" s="1"/>
      <c r="D233" s="1"/>
      <c r="E233" s="1">
        <v>2.8625000000000001E-2</v>
      </c>
      <c r="F233" s="4">
        <f t="shared" si="29"/>
        <v>1.1112496867933142E-2</v>
      </c>
      <c r="G233" s="1">
        <f t="shared" si="30"/>
        <v>-15.145535942042912</v>
      </c>
      <c r="H233" s="1">
        <f t="shared" si="31"/>
        <v>0</v>
      </c>
      <c r="I233">
        <f t="shared" si="32"/>
        <v>0</v>
      </c>
      <c r="J233" s="4">
        <f t="shared" si="33"/>
        <v>3.9769296294121147E-5</v>
      </c>
      <c r="K233">
        <f t="shared" si="34"/>
        <v>0</v>
      </c>
      <c r="L233">
        <f>K233*'Exhaust Gas Math'!$C$14</f>
        <v>0</v>
      </c>
      <c r="M233">
        <f>(L233/'Exhaust Gas Math'!$B$14)+('Exhaust Gas Math'!$D$10)</f>
        <v>4.4059320573952224E-4</v>
      </c>
      <c r="N233">
        <f>('Exhaust Gas Math'!$E$10*((-0.000000001)*N232^3+(0.000002)*N232^2-0.0012*N232+1.3446)*$B$15+L233*'Exhaust Gas Math'!$D$14*$B$14)/('Exhaust Gas Math'!$E$10*((-0.000000001)*N232^3+(0.000002)*N232^2-0.0012*N232+1.3446)+L233*'Exhaust Gas Math'!$D$14)</f>
        <v>1100</v>
      </c>
      <c r="O233">
        <f t="shared" si="35"/>
        <v>101325</v>
      </c>
      <c r="P233">
        <f>((-0.0000000008)*N233^3+(0.000003)*N233^2-0.004*N233+2.013)*('Exhaust Gas Math'!$E$10/(L233+'Exhaust Gas Math'!$E$10))+(357.45*N233^-1.004)*(L233/(L233+'Exhaust Gas Math'!$E$10))</f>
        <v>0.17819999999999947</v>
      </c>
      <c r="Q233">
        <f t="shared" si="7"/>
        <v>0</v>
      </c>
      <c r="R233">
        <f t="shared" si="8"/>
        <v>101325</v>
      </c>
      <c r="T233">
        <f t="shared" si="36"/>
        <v>2.8625000000000001E-2</v>
      </c>
      <c r="U233">
        <f t="shared" si="37"/>
        <v>101325</v>
      </c>
    </row>
    <row r="234" spans="3:21" x14ac:dyDescent="0.2">
      <c r="C234" s="1"/>
      <c r="D234" s="1"/>
      <c r="E234" s="1">
        <v>2.8750000000000001E-2</v>
      </c>
      <c r="F234" s="4">
        <f t="shared" si="29"/>
        <v>9.2847150363863998E-3</v>
      </c>
      <c r="G234" s="1">
        <f t="shared" si="30"/>
        <v>-14.083938913961994</v>
      </c>
      <c r="H234" s="1">
        <f t="shared" si="31"/>
        <v>0</v>
      </c>
      <c r="I234">
        <f t="shared" si="32"/>
        <v>0</v>
      </c>
      <c r="J234" s="4">
        <f t="shared" si="33"/>
        <v>3.9769296294121147E-5</v>
      </c>
      <c r="K234">
        <f t="shared" si="34"/>
        <v>0</v>
      </c>
      <c r="L234">
        <f>K234*'Exhaust Gas Math'!$C$14</f>
        <v>0</v>
      </c>
      <c r="M234">
        <f>(L234/'Exhaust Gas Math'!$B$14)+('Exhaust Gas Math'!$D$10)</f>
        <v>4.4059320573952224E-4</v>
      </c>
      <c r="N234">
        <f>('Exhaust Gas Math'!$E$10*((-0.000000001)*N233^3+(0.000002)*N233^2-0.0012*N233+1.3446)*$B$15+L234*'Exhaust Gas Math'!$D$14*$B$14)/('Exhaust Gas Math'!$E$10*((-0.000000001)*N233^3+(0.000002)*N233^2-0.0012*N233+1.3446)+L234*'Exhaust Gas Math'!$D$14)</f>
        <v>1100</v>
      </c>
      <c r="O234">
        <f t="shared" si="35"/>
        <v>101325</v>
      </c>
      <c r="P234">
        <f>((-0.0000000008)*N234^3+(0.000003)*N234^2-0.004*N234+2.013)*('Exhaust Gas Math'!$E$10/(L234+'Exhaust Gas Math'!$E$10))+(357.45*N234^-1.004)*(L234/(L234+'Exhaust Gas Math'!$E$10))</f>
        <v>0.17819999999999947</v>
      </c>
      <c r="Q234">
        <f t="shared" si="7"/>
        <v>0</v>
      </c>
      <c r="R234">
        <f t="shared" si="8"/>
        <v>101325</v>
      </c>
      <c r="T234">
        <f t="shared" si="36"/>
        <v>2.8750000000000001E-2</v>
      </c>
      <c r="U234">
        <f t="shared" si="37"/>
        <v>101325</v>
      </c>
    </row>
    <row r="235" spans="3:21" x14ac:dyDescent="0.2">
      <c r="C235" s="1"/>
      <c r="D235" s="1"/>
      <c r="E235" s="1">
        <v>2.8875000000000001E-2</v>
      </c>
      <c r="F235" s="4">
        <f t="shared" si="29"/>
        <v>7.5951308904789704E-3</v>
      </c>
      <c r="G235" s="1">
        <f t="shared" si="30"/>
        <v>-12.935509719091563</v>
      </c>
      <c r="H235" s="1">
        <f t="shared" si="31"/>
        <v>0</v>
      </c>
      <c r="I235">
        <f t="shared" si="32"/>
        <v>0</v>
      </c>
      <c r="J235" s="4">
        <f t="shared" si="33"/>
        <v>3.9769296294121147E-5</v>
      </c>
      <c r="K235">
        <f t="shared" si="34"/>
        <v>0</v>
      </c>
      <c r="L235">
        <f>K235*'Exhaust Gas Math'!$C$14</f>
        <v>0</v>
      </c>
      <c r="M235">
        <f>(L235/'Exhaust Gas Math'!$B$14)+('Exhaust Gas Math'!$D$10)</f>
        <v>4.4059320573952224E-4</v>
      </c>
      <c r="N235">
        <f>('Exhaust Gas Math'!$E$10*((-0.000000001)*N234^3+(0.000002)*N234^2-0.0012*N234+1.3446)*$B$15+L235*'Exhaust Gas Math'!$D$14*$B$14)/('Exhaust Gas Math'!$E$10*((-0.000000001)*N234^3+(0.000002)*N234^2-0.0012*N234+1.3446)+L235*'Exhaust Gas Math'!$D$14)</f>
        <v>1100</v>
      </c>
      <c r="O235">
        <f t="shared" si="35"/>
        <v>101325</v>
      </c>
      <c r="P235">
        <f>((-0.0000000008)*N235^3+(0.000003)*N235^2-0.004*N235+2.013)*('Exhaust Gas Math'!$E$10/(L235+'Exhaust Gas Math'!$E$10))+(357.45*N235^-1.004)*(L235/(L235+'Exhaust Gas Math'!$E$10))</f>
        <v>0.17819999999999947</v>
      </c>
      <c r="Q235">
        <f t="shared" si="7"/>
        <v>0</v>
      </c>
      <c r="R235">
        <f t="shared" si="8"/>
        <v>101325</v>
      </c>
      <c r="T235">
        <f t="shared" si="36"/>
        <v>2.8875000000000001E-2</v>
      </c>
      <c r="U235">
        <f t="shared" si="37"/>
        <v>101325</v>
      </c>
    </row>
    <row r="236" spans="3:21" x14ac:dyDescent="0.2">
      <c r="C236" s="1"/>
      <c r="D236" s="1"/>
      <c r="E236" s="1">
        <v>2.9000000000000001E-2</v>
      </c>
      <c r="F236" s="4">
        <f t="shared" si="29"/>
        <v>6.0541612783141796E-3</v>
      </c>
      <c r="G236" s="1">
        <f t="shared" si="30"/>
        <v>-11.707328805309507</v>
      </c>
      <c r="H236" s="1">
        <f t="shared" si="31"/>
        <v>0</v>
      </c>
      <c r="I236">
        <f t="shared" si="32"/>
        <v>0</v>
      </c>
      <c r="J236" s="4">
        <f t="shared" si="33"/>
        <v>3.9769296294121147E-5</v>
      </c>
      <c r="K236">
        <f t="shared" si="34"/>
        <v>0</v>
      </c>
      <c r="L236">
        <f>K236*'Exhaust Gas Math'!$C$14</f>
        <v>0</v>
      </c>
      <c r="M236">
        <f>(L236/'Exhaust Gas Math'!$B$14)+('Exhaust Gas Math'!$D$10)</f>
        <v>4.4059320573952224E-4</v>
      </c>
      <c r="N236">
        <f>('Exhaust Gas Math'!$E$10*((-0.000000001)*N235^3+(0.000002)*N235^2-0.0012*N235+1.3446)*$B$15+L236*'Exhaust Gas Math'!$D$14*$B$14)/('Exhaust Gas Math'!$E$10*((-0.000000001)*N235^3+(0.000002)*N235^2-0.0012*N235+1.3446)+L236*'Exhaust Gas Math'!$D$14)</f>
        <v>1100</v>
      </c>
      <c r="O236">
        <f t="shared" si="35"/>
        <v>101325</v>
      </c>
      <c r="P236">
        <f>((-0.0000000008)*N236^3+(0.000003)*N236^2-0.004*N236+2.013)*('Exhaust Gas Math'!$E$10/(L236+'Exhaust Gas Math'!$E$10))+(357.45*N236^-1.004)*(L236/(L236+'Exhaust Gas Math'!$E$10))</f>
        <v>0.17819999999999947</v>
      </c>
      <c r="Q236">
        <f t="shared" si="7"/>
        <v>0</v>
      </c>
      <c r="R236">
        <f t="shared" si="8"/>
        <v>101325</v>
      </c>
      <c r="T236">
        <f t="shared" si="36"/>
        <v>2.9000000000000001E-2</v>
      </c>
      <c r="U236">
        <f t="shared" si="37"/>
        <v>101325</v>
      </c>
    </row>
    <row r="237" spans="3:21" x14ac:dyDescent="0.2">
      <c r="C237" s="1"/>
      <c r="D237" s="1"/>
      <c r="E237" s="1">
        <v>2.9125000000000002E-2</v>
      </c>
      <c r="F237" s="4">
        <f t="shared" si="29"/>
        <v>4.6713067899752797E-3</v>
      </c>
      <c r="G237" s="1">
        <f t="shared" si="30"/>
        <v>-10.406968316360786</v>
      </c>
      <c r="H237" s="1">
        <f t="shared" si="31"/>
        <v>0</v>
      </c>
      <c r="I237">
        <f t="shared" si="32"/>
        <v>0</v>
      </c>
      <c r="J237" s="4">
        <f t="shared" si="33"/>
        <v>3.9769296294121147E-5</v>
      </c>
      <c r="K237">
        <f t="shared" si="34"/>
        <v>0</v>
      </c>
      <c r="L237">
        <f>K237*'Exhaust Gas Math'!$C$14</f>
        <v>0</v>
      </c>
      <c r="M237">
        <f>(L237/'Exhaust Gas Math'!$B$14)+('Exhaust Gas Math'!$D$10)</f>
        <v>4.4059320573952224E-4</v>
      </c>
      <c r="N237">
        <f>('Exhaust Gas Math'!$E$10*((-0.000000001)*N236^3+(0.000002)*N236^2-0.0012*N236+1.3446)*$B$15+L237*'Exhaust Gas Math'!$D$14*$B$14)/('Exhaust Gas Math'!$E$10*((-0.000000001)*N236^3+(0.000002)*N236^2-0.0012*N236+1.3446)+L237*'Exhaust Gas Math'!$D$14)</f>
        <v>1100</v>
      </c>
      <c r="O237">
        <f t="shared" si="35"/>
        <v>101325</v>
      </c>
      <c r="P237">
        <f>((-0.0000000008)*N237^3+(0.000003)*N237^2-0.004*N237+2.013)*('Exhaust Gas Math'!$E$10/(L237+'Exhaust Gas Math'!$E$10))+(357.45*N237^-1.004)*(L237/(L237+'Exhaust Gas Math'!$E$10))</f>
        <v>0.17819999999999947</v>
      </c>
      <c r="Q237">
        <f t="shared" si="7"/>
        <v>0</v>
      </c>
      <c r="R237">
        <f t="shared" si="8"/>
        <v>101325</v>
      </c>
      <c r="T237">
        <f t="shared" si="36"/>
        <v>2.9125000000000002E-2</v>
      </c>
      <c r="U237">
        <f t="shared" si="37"/>
        <v>101325</v>
      </c>
    </row>
    <row r="238" spans="3:21" x14ac:dyDescent="0.2">
      <c r="C238" s="1"/>
      <c r="D238" s="1"/>
      <c r="E238" s="1">
        <v>2.9250000000000002E-2</v>
      </c>
      <c r="F238" s="4">
        <f t="shared" si="29"/>
        <v>3.4550931832287371E-3</v>
      </c>
      <c r="G238" s="1">
        <f t="shared" si="30"/>
        <v>-9.0424454070735596</v>
      </c>
      <c r="H238" s="1">
        <f t="shared" si="31"/>
        <v>0</v>
      </c>
      <c r="I238">
        <f t="shared" si="32"/>
        <v>0</v>
      </c>
      <c r="J238" s="4">
        <f t="shared" si="33"/>
        <v>3.9769296294121147E-5</v>
      </c>
      <c r="K238">
        <f t="shared" si="34"/>
        <v>0</v>
      </c>
      <c r="L238">
        <f>K238*'Exhaust Gas Math'!$C$14</f>
        <v>0</v>
      </c>
      <c r="M238">
        <f>(L238/'Exhaust Gas Math'!$B$14)+('Exhaust Gas Math'!$D$10)</f>
        <v>4.4059320573952224E-4</v>
      </c>
      <c r="N238">
        <f>('Exhaust Gas Math'!$E$10*((-0.000000001)*N237^3+(0.000002)*N237^2-0.0012*N237+1.3446)*$B$15+L238*'Exhaust Gas Math'!$D$14*$B$14)/('Exhaust Gas Math'!$E$10*((-0.000000001)*N237^3+(0.000002)*N237^2-0.0012*N237+1.3446)+L238*'Exhaust Gas Math'!$D$14)</f>
        <v>1100</v>
      </c>
      <c r="O238">
        <f t="shared" si="35"/>
        <v>101325</v>
      </c>
      <c r="P238">
        <f>((-0.0000000008)*N238^3+(0.000003)*N238^2-0.004*N238+2.013)*('Exhaust Gas Math'!$E$10/(L238+'Exhaust Gas Math'!$E$10))+(357.45*N238^-1.004)*(L238/(L238+'Exhaust Gas Math'!$E$10))</f>
        <v>0.17819999999999947</v>
      </c>
      <c r="Q238">
        <f t="shared" si="7"/>
        <v>0</v>
      </c>
      <c r="R238">
        <f t="shared" si="8"/>
        <v>101325</v>
      </c>
      <c r="T238">
        <f t="shared" si="36"/>
        <v>2.9250000000000002E-2</v>
      </c>
      <c r="U238">
        <f t="shared" si="37"/>
        <v>101325</v>
      </c>
    </row>
    <row r="239" spans="3:21" x14ac:dyDescent="0.2">
      <c r="C239" s="1"/>
      <c r="D239" s="1"/>
      <c r="E239" s="1">
        <v>2.9374999999999998E-2</v>
      </c>
      <c r="F239" s="4">
        <f t="shared" si="29"/>
        <v>2.4130188193922028E-3</v>
      </c>
      <c r="G239" s="1">
        <f t="shared" si="30"/>
        <v>-7.6221728149335002</v>
      </c>
      <c r="H239" s="1">
        <f t="shared" si="31"/>
        <v>0</v>
      </c>
      <c r="I239">
        <f t="shared" si="32"/>
        <v>0</v>
      </c>
      <c r="J239" s="4">
        <f t="shared" si="33"/>
        <v>3.9769296294121147E-5</v>
      </c>
      <c r="K239">
        <f t="shared" si="34"/>
        <v>0</v>
      </c>
      <c r="L239">
        <f>K239*'Exhaust Gas Math'!$C$14</f>
        <v>0</v>
      </c>
      <c r="M239">
        <f>(L239/'Exhaust Gas Math'!$B$14)+('Exhaust Gas Math'!$D$10)</f>
        <v>4.4059320573952224E-4</v>
      </c>
      <c r="N239">
        <f>('Exhaust Gas Math'!$E$10*((-0.000000001)*N238^3+(0.000002)*N238^2-0.0012*N238+1.3446)*$B$15+L239*'Exhaust Gas Math'!$D$14*$B$14)/('Exhaust Gas Math'!$E$10*((-0.000000001)*N238^3+(0.000002)*N238^2-0.0012*N238+1.3446)+L239*'Exhaust Gas Math'!$D$14)</f>
        <v>1100</v>
      </c>
      <c r="O239">
        <f t="shared" si="35"/>
        <v>101325</v>
      </c>
      <c r="P239">
        <f>((-0.0000000008)*N239^3+(0.000003)*N239^2-0.004*N239+2.013)*('Exhaust Gas Math'!$E$10/(L239+'Exhaust Gas Math'!$E$10))+(357.45*N239^-1.004)*(L239/(L239+'Exhaust Gas Math'!$E$10))</f>
        <v>0.17819999999999947</v>
      </c>
      <c r="Q239">
        <f t="shared" si="7"/>
        <v>0</v>
      </c>
      <c r="R239">
        <f t="shared" si="8"/>
        <v>101325</v>
      </c>
      <c r="T239">
        <f t="shared" si="36"/>
        <v>2.9374999999999998E-2</v>
      </c>
      <c r="U239">
        <f t="shared" si="37"/>
        <v>101325</v>
      </c>
    </row>
    <row r="240" spans="3:21" x14ac:dyDescent="0.2">
      <c r="C240" s="1"/>
      <c r="D240" s="1"/>
      <c r="E240" s="1">
        <v>2.9499999999999998E-2</v>
      </c>
      <c r="F240" s="4">
        <f t="shared" si="29"/>
        <v>1.551508433443656E-3</v>
      </c>
      <c r="G240" s="1">
        <f t="shared" si="30"/>
        <v>-6.1549069927597762</v>
      </c>
      <c r="H240" s="1">
        <f t="shared" si="31"/>
        <v>0</v>
      </c>
      <c r="I240">
        <f t="shared" si="32"/>
        <v>0</v>
      </c>
      <c r="J240" s="4">
        <f t="shared" si="33"/>
        <v>3.9769296294121147E-5</v>
      </c>
      <c r="K240">
        <f t="shared" si="34"/>
        <v>0</v>
      </c>
      <c r="L240">
        <f>K240*'Exhaust Gas Math'!$C$14</f>
        <v>0</v>
      </c>
      <c r="M240">
        <f>(L240/'Exhaust Gas Math'!$B$14)+('Exhaust Gas Math'!$D$10)</f>
        <v>4.4059320573952224E-4</v>
      </c>
      <c r="N240">
        <f>('Exhaust Gas Math'!$E$10*((-0.000000001)*N239^3+(0.000002)*N239^2-0.0012*N239+1.3446)*$B$15+L240*'Exhaust Gas Math'!$D$14*$B$14)/('Exhaust Gas Math'!$E$10*((-0.000000001)*N239^3+(0.000002)*N239^2-0.0012*N239+1.3446)+L240*'Exhaust Gas Math'!$D$14)</f>
        <v>1100</v>
      </c>
      <c r="O240">
        <f t="shared" si="35"/>
        <v>101325</v>
      </c>
      <c r="P240">
        <f>((-0.0000000008)*N240^3+(0.000003)*N240^2-0.004*N240+2.013)*('Exhaust Gas Math'!$E$10/(L240+'Exhaust Gas Math'!$E$10))+(357.45*N240^-1.004)*(L240/(L240+'Exhaust Gas Math'!$E$10))</f>
        <v>0.17819999999999947</v>
      </c>
      <c r="Q240">
        <f t="shared" si="7"/>
        <v>0</v>
      </c>
      <c r="R240">
        <f t="shared" si="8"/>
        <v>101325</v>
      </c>
      <c r="T240">
        <f t="shared" si="36"/>
        <v>2.9499999999999998E-2</v>
      </c>
      <c r="U240">
        <f t="shared" si="37"/>
        <v>101325</v>
      </c>
    </row>
    <row r="241" spans="3:21" x14ac:dyDescent="0.2">
      <c r="C241" s="1"/>
      <c r="D241" s="1"/>
      <c r="E241" s="1">
        <v>2.9624999999999999E-2</v>
      </c>
      <c r="F241" s="4">
        <f t="shared" si="29"/>
        <v>8.7587352339366792E-4</v>
      </c>
      <c r="G241" s="1">
        <f t="shared" si="30"/>
        <v>-4.6496941222613568</v>
      </c>
      <c r="H241" s="1">
        <f t="shared" si="31"/>
        <v>0</v>
      </c>
      <c r="I241">
        <f t="shared" si="32"/>
        <v>0</v>
      </c>
      <c r="J241" s="4">
        <f t="shared" si="33"/>
        <v>3.9769296294121147E-5</v>
      </c>
      <c r="K241">
        <f t="shared" si="34"/>
        <v>0</v>
      </c>
      <c r="L241">
        <f>K241*'Exhaust Gas Math'!$C$14</f>
        <v>0</v>
      </c>
      <c r="M241">
        <f>(L241/'Exhaust Gas Math'!$B$14)+('Exhaust Gas Math'!$D$10)</f>
        <v>4.4059320573952224E-4</v>
      </c>
      <c r="N241">
        <f>('Exhaust Gas Math'!$E$10*((-0.000000001)*N240^3+(0.000002)*N240^2-0.0012*N240+1.3446)*$B$15+L241*'Exhaust Gas Math'!$D$14*$B$14)/('Exhaust Gas Math'!$E$10*((-0.000000001)*N240^3+(0.000002)*N240^2-0.0012*N240+1.3446)+L241*'Exhaust Gas Math'!$D$14)</f>
        <v>1100</v>
      </c>
      <c r="O241">
        <f t="shared" si="35"/>
        <v>101325</v>
      </c>
      <c r="P241">
        <f>((-0.0000000008)*N241^3+(0.000003)*N241^2-0.004*N241+2.013)*('Exhaust Gas Math'!$E$10/(L241+'Exhaust Gas Math'!$E$10))+(357.45*N241^-1.004)*(L241/(L241+'Exhaust Gas Math'!$E$10))</f>
        <v>0.17819999999999947</v>
      </c>
      <c r="Q241">
        <f t="shared" si="7"/>
        <v>0</v>
      </c>
      <c r="R241">
        <f t="shared" si="8"/>
        <v>101325</v>
      </c>
      <c r="T241">
        <f t="shared" si="36"/>
        <v>2.9624999999999999E-2</v>
      </c>
      <c r="U241">
        <f t="shared" si="37"/>
        <v>101325</v>
      </c>
    </row>
    <row r="242" spans="3:21" x14ac:dyDescent="0.2">
      <c r="C242" s="1"/>
      <c r="D242" s="1"/>
      <c r="E242" s="1">
        <v>2.9749999999999999E-2</v>
      </c>
      <c r="F242" s="4">
        <f t="shared" si="29"/>
        <v>3.9027960313414017E-4</v>
      </c>
      <c r="G242" s="1">
        <f t="shared" si="30"/>
        <v>-3.1158143413190009</v>
      </c>
      <c r="H242" s="1">
        <f t="shared" si="31"/>
        <v>0</v>
      </c>
      <c r="I242">
        <f t="shared" si="32"/>
        <v>0</v>
      </c>
      <c r="J242" s="4">
        <f t="shared" si="33"/>
        <v>3.9769296294121147E-5</v>
      </c>
      <c r="K242">
        <f t="shared" si="34"/>
        <v>0</v>
      </c>
      <c r="L242">
        <f>K242*'Exhaust Gas Math'!$C$14</f>
        <v>0</v>
      </c>
      <c r="M242">
        <f>(L242/'Exhaust Gas Math'!$B$14)+('Exhaust Gas Math'!$D$10)</f>
        <v>4.4059320573952224E-4</v>
      </c>
      <c r="N242">
        <f>('Exhaust Gas Math'!$E$10*((-0.000000001)*N241^3+(0.000002)*N241^2-0.0012*N241+1.3446)*$B$15+L242*'Exhaust Gas Math'!$D$14*$B$14)/('Exhaust Gas Math'!$E$10*((-0.000000001)*N241^3+(0.000002)*N241^2-0.0012*N241+1.3446)+L242*'Exhaust Gas Math'!$D$14)</f>
        <v>1100</v>
      </c>
      <c r="O242">
        <f t="shared" si="35"/>
        <v>101325</v>
      </c>
      <c r="P242">
        <f>((-0.0000000008)*N242^3+(0.000003)*N242^2-0.004*N242+2.013)*('Exhaust Gas Math'!$E$10/(L242+'Exhaust Gas Math'!$E$10))+(357.45*N242^-1.004)*(L242/(L242+'Exhaust Gas Math'!$E$10))</f>
        <v>0.17819999999999947</v>
      </c>
      <c r="Q242">
        <f t="shared" si="7"/>
        <v>0</v>
      </c>
      <c r="R242">
        <f t="shared" si="8"/>
        <v>101325</v>
      </c>
      <c r="T242">
        <f t="shared" si="36"/>
        <v>2.9749999999999999E-2</v>
      </c>
      <c r="U242">
        <f t="shared" si="37"/>
        <v>101325</v>
      </c>
    </row>
    <row r="243" spans="3:21" x14ac:dyDescent="0.2">
      <c r="C243" s="1"/>
      <c r="D243" s="1"/>
      <c r="E243" s="1">
        <v>2.9874999999999999E-2</v>
      </c>
      <c r="F243" s="4">
        <f t="shared" si="29"/>
        <v>9.7720520659844157E-5</v>
      </c>
      <c r="G243" s="1">
        <f t="shared" si="30"/>
        <v>-1.5627245288490041</v>
      </c>
      <c r="H243" s="1">
        <f t="shared" si="31"/>
        <v>0</v>
      </c>
      <c r="I243">
        <f t="shared" si="32"/>
        <v>0</v>
      </c>
      <c r="J243" s="4">
        <f t="shared" si="33"/>
        <v>3.9769296294121147E-5</v>
      </c>
      <c r="K243">
        <f t="shared" si="34"/>
        <v>0</v>
      </c>
      <c r="L243">
        <f>K243*'Exhaust Gas Math'!$C$14</f>
        <v>0</v>
      </c>
      <c r="M243">
        <f>(L243/'Exhaust Gas Math'!$B$14)+('Exhaust Gas Math'!$D$10)</f>
        <v>4.4059320573952224E-4</v>
      </c>
      <c r="N243">
        <f>('Exhaust Gas Math'!$E$10*((-0.000000001)*N242^3+(0.000002)*N242^2-0.0012*N242+1.3446)*$B$15+L243*'Exhaust Gas Math'!$D$14*$B$14)/('Exhaust Gas Math'!$E$10*((-0.000000001)*N242^3+(0.000002)*N242^2-0.0012*N242+1.3446)+L243*'Exhaust Gas Math'!$D$14)</f>
        <v>1100</v>
      </c>
      <c r="O243">
        <f t="shared" si="35"/>
        <v>101325</v>
      </c>
      <c r="P243">
        <f>((-0.0000000008)*N243^3+(0.000003)*N243^2-0.004*N243+2.013)*('Exhaust Gas Math'!$E$10/(L243+'Exhaust Gas Math'!$E$10))+(357.45*N243^-1.004)*(L243/(L243+'Exhaust Gas Math'!$E$10))</f>
        <v>0.17819999999999947</v>
      </c>
      <c r="Q243">
        <f t="shared" si="7"/>
        <v>0</v>
      </c>
      <c r="R243">
        <f t="shared" si="8"/>
        <v>101325</v>
      </c>
      <c r="T243">
        <f t="shared" si="36"/>
        <v>2.9874999999999999E-2</v>
      </c>
      <c r="U243">
        <f t="shared" si="37"/>
        <v>101325</v>
      </c>
    </row>
    <row r="244" spans="3:21" x14ac:dyDescent="0.2">
      <c r="C244" s="1"/>
      <c r="D244" s="1"/>
      <c r="E244" s="1">
        <v>0.03</v>
      </c>
      <c r="F244" s="4">
        <f t="shared" si="29"/>
        <v>0</v>
      </c>
      <c r="G244" s="1">
        <f t="shared" si="30"/>
        <v>-1.4641281734433656E-14</v>
      </c>
      <c r="H244" s="1">
        <f t="shared" si="31"/>
        <v>0</v>
      </c>
      <c r="I244">
        <f t="shared" si="32"/>
        <v>0</v>
      </c>
      <c r="J244" s="4">
        <f t="shared" si="33"/>
        <v>3.9769296294121147E-5</v>
      </c>
      <c r="K244">
        <f t="shared" si="34"/>
        <v>0</v>
      </c>
      <c r="L244">
        <f>K244*'Exhaust Gas Math'!$C$14</f>
        <v>0</v>
      </c>
      <c r="M244">
        <f>(L244/'Exhaust Gas Math'!$B$14)+('Exhaust Gas Math'!$D$10)</f>
        <v>4.4059320573952224E-4</v>
      </c>
      <c r="N244">
        <f>('Exhaust Gas Math'!$E$10*((-0.000000001)*N243^3+(0.000002)*N243^2-0.0012*N243+1.3446)*$B$15+L244*'Exhaust Gas Math'!$D$14*$B$14)/('Exhaust Gas Math'!$E$10*((-0.000000001)*N243^3+(0.000002)*N243^2-0.0012*N243+1.3446)+L244*'Exhaust Gas Math'!$D$14)</f>
        <v>1100</v>
      </c>
      <c r="O244">
        <f t="shared" si="35"/>
        <v>101325</v>
      </c>
      <c r="P244">
        <f>((-0.0000000008)*N244^3+(0.000003)*N244^2-0.004*N244+2.013)*('Exhaust Gas Math'!$E$10/(L244+'Exhaust Gas Math'!$E$10))+(357.45*N244^-1.004)*(L244/(L244+'Exhaust Gas Math'!$E$10))</f>
        <v>0.17819999999999947</v>
      </c>
      <c r="Q244">
        <f t="shared" si="7"/>
        <v>0</v>
      </c>
      <c r="R244">
        <f t="shared" si="8"/>
        <v>101325</v>
      </c>
      <c r="T244">
        <f t="shared" si="36"/>
        <v>0.03</v>
      </c>
      <c r="U244">
        <f t="shared" si="37"/>
        <v>101325</v>
      </c>
    </row>
    <row r="245" spans="3:21" x14ac:dyDescent="0.2">
      <c r="C245" s="1"/>
      <c r="D245" s="1"/>
      <c r="E245" s="1">
        <v>3.0124999999999999E-2</v>
      </c>
      <c r="F245" s="4">
        <f t="shared" si="29"/>
        <v>9.7720520659844157E-5</v>
      </c>
      <c r="G245" s="1">
        <f t="shared" si="30"/>
        <v>1.5627245288489748</v>
      </c>
      <c r="H245" s="1">
        <f t="shared" si="31"/>
        <v>0</v>
      </c>
      <c r="I245">
        <f t="shared" si="32"/>
        <v>0</v>
      </c>
      <c r="J245" s="4">
        <f t="shared" si="33"/>
        <v>3.9769296294121147E-5</v>
      </c>
      <c r="K245">
        <f t="shared" si="34"/>
        <v>0</v>
      </c>
      <c r="L245">
        <f>K245*'Exhaust Gas Math'!$C$14</f>
        <v>0</v>
      </c>
      <c r="M245">
        <f>(L245/'Exhaust Gas Math'!$B$14)+('Exhaust Gas Math'!$D$10)</f>
        <v>4.4059320573952224E-4</v>
      </c>
      <c r="N245">
        <f>('Exhaust Gas Math'!$E$10*((-0.000000001)*N244^3+(0.000002)*N244^2-0.0012*N244+1.3446)*$B$15+L245*'Exhaust Gas Math'!$D$14*$B$14)/('Exhaust Gas Math'!$E$10*((-0.000000001)*N244^3+(0.000002)*N244^2-0.0012*N244+1.3446)+L245*'Exhaust Gas Math'!$D$14)</f>
        <v>1100</v>
      </c>
      <c r="O245">
        <f t="shared" si="35"/>
        <v>101325</v>
      </c>
      <c r="P245">
        <f>((-0.0000000008)*N245^3+(0.000003)*N245^2-0.004*N245+2.013)*('Exhaust Gas Math'!$E$10/(L245+'Exhaust Gas Math'!$E$10))+(357.45*N245^-1.004)*(L245/(L245+'Exhaust Gas Math'!$E$10))</f>
        <v>0.17819999999999947</v>
      </c>
      <c r="Q245">
        <f t="shared" si="7"/>
        <v>0</v>
      </c>
      <c r="R245">
        <f t="shared" si="8"/>
        <v>101325</v>
      </c>
      <c r="T245">
        <f t="shared" si="36"/>
        <v>3.0124999999999999E-2</v>
      </c>
      <c r="U245">
        <f t="shared" si="37"/>
        <v>101325</v>
      </c>
    </row>
    <row r="246" spans="3:21" x14ac:dyDescent="0.2">
      <c r="C246" s="1"/>
      <c r="D246" s="1"/>
      <c r="E246" s="1">
        <v>3.0249999999999999E-2</v>
      </c>
      <c r="F246" s="4">
        <f t="shared" si="29"/>
        <v>3.9027960313413324E-4</v>
      </c>
      <c r="G246" s="1">
        <f t="shared" si="30"/>
        <v>3.1158143413189716</v>
      </c>
      <c r="H246" s="1">
        <f t="shared" si="31"/>
        <v>0</v>
      </c>
      <c r="I246">
        <f t="shared" si="32"/>
        <v>0</v>
      </c>
      <c r="J246" s="4">
        <f t="shared" si="33"/>
        <v>3.9769296294121147E-5</v>
      </c>
      <c r="K246">
        <f t="shared" si="34"/>
        <v>0</v>
      </c>
      <c r="L246">
        <f>K246*'Exhaust Gas Math'!$C$14</f>
        <v>0</v>
      </c>
      <c r="M246">
        <f>(L246/'Exhaust Gas Math'!$B$14)+('Exhaust Gas Math'!$D$10)</f>
        <v>4.4059320573952224E-4</v>
      </c>
      <c r="N246">
        <f>('Exhaust Gas Math'!$E$10*((-0.000000001)*N245^3+(0.000002)*N245^2-0.0012*N245+1.3446)*$B$15+L246*'Exhaust Gas Math'!$D$14*$B$14)/('Exhaust Gas Math'!$E$10*((-0.000000001)*N245^3+(0.000002)*N245^2-0.0012*N245+1.3446)+L246*'Exhaust Gas Math'!$D$14)</f>
        <v>1100</v>
      </c>
      <c r="O246">
        <f t="shared" si="35"/>
        <v>101325</v>
      </c>
      <c r="P246">
        <f>((-0.0000000008)*N246^3+(0.000003)*N246^2-0.004*N246+2.013)*('Exhaust Gas Math'!$E$10/(L246+'Exhaust Gas Math'!$E$10))+(357.45*N246^-1.004)*(L246/(L246+'Exhaust Gas Math'!$E$10))</f>
        <v>0.17819999999999947</v>
      </c>
      <c r="Q246">
        <f t="shared" si="7"/>
        <v>0</v>
      </c>
      <c r="R246">
        <f t="shared" si="8"/>
        <v>101325</v>
      </c>
      <c r="T246">
        <f t="shared" si="36"/>
        <v>3.0249999999999999E-2</v>
      </c>
      <c r="U246">
        <f t="shared" si="37"/>
        <v>101325</v>
      </c>
    </row>
    <row r="247" spans="3:21" x14ac:dyDescent="0.2">
      <c r="C247" s="1"/>
      <c r="D247" s="1"/>
      <c r="E247" s="1">
        <v>3.0374999999999999E-2</v>
      </c>
      <c r="F247" s="4">
        <f t="shared" si="29"/>
        <v>8.7587352339365751E-4</v>
      </c>
      <c r="G247" s="1">
        <f t="shared" si="30"/>
        <v>4.6496941222613284</v>
      </c>
      <c r="H247" s="1">
        <f t="shared" si="31"/>
        <v>0</v>
      </c>
      <c r="I247">
        <f t="shared" si="32"/>
        <v>0</v>
      </c>
      <c r="J247" s="4">
        <f t="shared" si="33"/>
        <v>3.9769296294121147E-5</v>
      </c>
      <c r="K247">
        <f t="shared" si="34"/>
        <v>0</v>
      </c>
      <c r="L247">
        <f>K247*'Exhaust Gas Math'!$C$14</f>
        <v>0</v>
      </c>
      <c r="M247">
        <f>(L247/'Exhaust Gas Math'!$B$14)+('Exhaust Gas Math'!$D$10)</f>
        <v>4.4059320573952224E-4</v>
      </c>
      <c r="N247">
        <f>('Exhaust Gas Math'!$E$10*((-0.000000001)*N246^3+(0.000002)*N246^2-0.0012*N246+1.3446)*$B$15+L247*'Exhaust Gas Math'!$D$14*$B$14)/('Exhaust Gas Math'!$E$10*((-0.000000001)*N246^3+(0.000002)*N246^2-0.0012*N246+1.3446)+L247*'Exhaust Gas Math'!$D$14)</f>
        <v>1100</v>
      </c>
      <c r="O247">
        <f t="shared" si="35"/>
        <v>101325</v>
      </c>
      <c r="P247">
        <f>((-0.0000000008)*N247^3+(0.000003)*N247^2-0.004*N247+2.013)*('Exhaust Gas Math'!$E$10/(L247+'Exhaust Gas Math'!$E$10))+(357.45*N247^-1.004)*(L247/(L247+'Exhaust Gas Math'!$E$10))</f>
        <v>0.17819999999999947</v>
      </c>
      <c r="Q247">
        <f t="shared" si="7"/>
        <v>0</v>
      </c>
      <c r="R247">
        <f t="shared" si="8"/>
        <v>101325</v>
      </c>
      <c r="T247">
        <f t="shared" si="36"/>
        <v>3.0374999999999999E-2</v>
      </c>
      <c r="U247">
        <f t="shared" si="37"/>
        <v>101325</v>
      </c>
    </row>
    <row r="248" spans="3:21" x14ac:dyDescent="0.2">
      <c r="C248" s="1"/>
      <c r="D248" s="1"/>
      <c r="E248" s="1">
        <v>3.0499999999999999E-2</v>
      </c>
      <c r="F248" s="4">
        <f t="shared" si="29"/>
        <v>1.5515084334436387E-3</v>
      </c>
      <c r="G248" s="1">
        <f t="shared" si="30"/>
        <v>6.1549069927597486</v>
      </c>
      <c r="H248" s="1">
        <f t="shared" si="31"/>
        <v>0</v>
      </c>
      <c r="I248">
        <f t="shared" si="32"/>
        <v>0</v>
      </c>
      <c r="J248" s="4">
        <f t="shared" si="33"/>
        <v>3.9769296294121147E-5</v>
      </c>
      <c r="K248">
        <f t="shared" si="34"/>
        <v>0</v>
      </c>
      <c r="L248">
        <f>K248*'Exhaust Gas Math'!$C$14</f>
        <v>0</v>
      </c>
      <c r="M248">
        <f>(L248/'Exhaust Gas Math'!$B$14)+('Exhaust Gas Math'!$D$10)</f>
        <v>4.4059320573952224E-4</v>
      </c>
      <c r="N248">
        <f>('Exhaust Gas Math'!$E$10*((-0.000000001)*N247^3+(0.000002)*N247^2-0.0012*N247+1.3446)*$B$15+L248*'Exhaust Gas Math'!$D$14*$B$14)/('Exhaust Gas Math'!$E$10*((-0.000000001)*N247^3+(0.000002)*N247^2-0.0012*N247+1.3446)+L248*'Exhaust Gas Math'!$D$14)</f>
        <v>1100</v>
      </c>
      <c r="O248">
        <f t="shared" si="35"/>
        <v>101325</v>
      </c>
      <c r="P248">
        <f>((-0.0000000008)*N248^3+(0.000003)*N248^2-0.004*N248+2.013)*('Exhaust Gas Math'!$E$10/(L248+'Exhaust Gas Math'!$E$10))+(357.45*N248^-1.004)*(L248/(L248+'Exhaust Gas Math'!$E$10))</f>
        <v>0.17819999999999947</v>
      </c>
      <c r="Q248">
        <f t="shared" si="7"/>
        <v>0</v>
      </c>
      <c r="R248">
        <f t="shared" si="8"/>
        <v>101325</v>
      </c>
      <c r="T248">
        <f t="shared" si="36"/>
        <v>3.0499999999999999E-2</v>
      </c>
      <c r="U248">
        <f t="shared" si="37"/>
        <v>101325</v>
      </c>
    </row>
    <row r="249" spans="3:21" x14ac:dyDescent="0.2">
      <c r="C249" s="1"/>
      <c r="D249" s="1"/>
      <c r="E249" s="1">
        <v>3.0624999999999999E-2</v>
      </c>
      <c r="F249" s="4">
        <f t="shared" si="29"/>
        <v>2.4130188193922271E-3</v>
      </c>
      <c r="G249" s="1">
        <f t="shared" si="30"/>
        <v>7.6221728149335375</v>
      </c>
      <c r="H249" s="1">
        <f t="shared" si="31"/>
        <v>0</v>
      </c>
      <c r="I249">
        <f t="shared" si="32"/>
        <v>0</v>
      </c>
      <c r="J249" s="4">
        <f t="shared" si="33"/>
        <v>3.9769296294121147E-5</v>
      </c>
      <c r="K249">
        <f t="shared" si="34"/>
        <v>0</v>
      </c>
      <c r="L249">
        <f>K249*'Exhaust Gas Math'!$C$14</f>
        <v>0</v>
      </c>
      <c r="M249">
        <f>(L249/'Exhaust Gas Math'!$B$14)+('Exhaust Gas Math'!$D$10)</f>
        <v>4.4059320573952224E-4</v>
      </c>
      <c r="N249">
        <f>('Exhaust Gas Math'!$E$10*((-0.000000001)*N248^3+(0.000002)*N248^2-0.0012*N248+1.3446)*$B$15+L249*'Exhaust Gas Math'!$D$14*$B$14)/('Exhaust Gas Math'!$E$10*((-0.000000001)*N248^3+(0.000002)*N248^2-0.0012*N248+1.3446)+L249*'Exhaust Gas Math'!$D$14)</f>
        <v>1100</v>
      </c>
      <c r="O249">
        <f t="shared" si="35"/>
        <v>101325</v>
      </c>
      <c r="P249">
        <f>((-0.0000000008)*N249^3+(0.000003)*N249^2-0.004*N249+2.013)*('Exhaust Gas Math'!$E$10/(L249+'Exhaust Gas Math'!$E$10))+(357.45*N249^-1.004)*(L249/(L249+'Exhaust Gas Math'!$E$10))</f>
        <v>0.17819999999999947</v>
      </c>
      <c r="Q249">
        <f t="shared" si="7"/>
        <v>0</v>
      </c>
      <c r="R249">
        <f t="shared" si="8"/>
        <v>101325</v>
      </c>
      <c r="T249">
        <f t="shared" si="36"/>
        <v>3.0624999999999999E-2</v>
      </c>
      <c r="U249">
        <f t="shared" si="37"/>
        <v>101325</v>
      </c>
    </row>
    <row r="250" spans="3:21" x14ac:dyDescent="0.2">
      <c r="C250" s="1"/>
      <c r="D250" s="1"/>
      <c r="E250" s="1">
        <v>3.075E-2</v>
      </c>
      <c r="F250" s="4">
        <f t="shared" si="29"/>
        <v>3.4550931832287163E-3</v>
      </c>
      <c r="G250" s="1">
        <f t="shared" si="30"/>
        <v>9.0424454070735347</v>
      </c>
      <c r="H250" s="1">
        <f t="shared" si="31"/>
        <v>0</v>
      </c>
      <c r="I250">
        <f t="shared" si="32"/>
        <v>0</v>
      </c>
      <c r="J250" s="4">
        <f t="shared" si="33"/>
        <v>3.9769296294121147E-5</v>
      </c>
      <c r="K250">
        <f t="shared" si="34"/>
        <v>0</v>
      </c>
      <c r="L250">
        <f>K250*'Exhaust Gas Math'!$C$14</f>
        <v>0</v>
      </c>
      <c r="M250">
        <f>(L250/'Exhaust Gas Math'!$B$14)+('Exhaust Gas Math'!$D$10)</f>
        <v>4.4059320573952224E-4</v>
      </c>
      <c r="N250">
        <f>('Exhaust Gas Math'!$E$10*((-0.000000001)*N249^3+(0.000002)*N249^2-0.0012*N249+1.3446)*$B$15+L250*'Exhaust Gas Math'!$D$14*$B$14)/('Exhaust Gas Math'!$E$10*((-0.000000001)*N249^3+(0.000002)*N249^2-0.0012*N249+1.3446)+L250*'Exhaust Gas Math'!$D$14)</f>
        <v>1100</v>
      </c>
      <c r="O250">
        <f t="shared" si="35"/>
        <v>101325</v>
      </c>
      <c r="P250">
        <f>((-0.0000000008)*N250^3+(0.000003)*N250^2-0.004*N250+2.013)*('Exhaust Gas Math'!$E$10/(L250+'Exhaust Gas Math'!$E$10))+(357.45*N250^-1.004)*(L250/(L250+'Exhaust Gas Math'!$E$10))</f>
        <v>0.17819999999999947</v>
      </c>
      <c r="Q250">
        <f t="shared" si="7"/>
        <v>0</v>
      </c>
      <c r="R250">
        <f t="shared" si="8"/>
        <v>101325</v>
      </c>
      <c r="T250">
        <f t="shared" si="36"/>
        <v>3.075E-2</v>
      </c>
      <c r="U250">
        <f t="shared" si="37"/>
        <v>101325</v>
      </c>
    </row>
    <row r="251" spans="3:21" x14ac:dyDescent="0.2">
      <c r="C251" s="1"/>
      <c r="D251" s="1"/>
      <c r="E251" s="1">
        <v>3.0875E-2</v>
      </c>
      <c r="F251" s="4">
        <f t="shared" si="29"/>
        <v>4.6713067899752554E-3</v>
      </c>
      <c r="G251" s="1">
        <f t="shared" si="30"/>
        <v>10.406968316360761</v>
      </c>
      <c r="H251" s="1">
        <f t="shared" si="31"/>
        <v>0</v>
      </c>
      <c r="I251">
        <f t="shared" si="32"/>
        <v>0</v>
      </c>
      <c r="J251" s="4">
        <f t="shared" si="33"/>
        <v>3.9769296294121147E-5</v>
      </c>
      <c r="K251">
        <f t="shared" si="34"/>
        <v>0</v>
      </c>
      <c r="L251">
        <f>K251*'Exhaust Gas Math'!$C$14</f>
        <v>0</v>
      </c>
      <c r="M251">
        <f>(L251/'Exhaust Gas Math'!$B$14)+('Exhaust Gas Math'!$D$10)</f>
        <v>4.4059320573952224E-4</v>
      </c>
      <c r="N251">
        <f>('Exhaust Gas Math'!$E$10*((-0.000000001)*N250^3+(0.000002)*N250^2-0.0012*N250+1.3446)*$B$15+L251*'Exhaust Gas Math'!$D$14*$B$14)/('Exhaust Gas Math'!$E$10*((-0.000000001)*N250^3+(0.000002)*N250^2-0.0012*N250+1.3446)+L251*'Exhaust Gas Math'!$D$14)</f>
        <v>1100</v>
      </c>
      <c r="O251">
        <f t="shared" si="35"/>
        <v>101325</v>
      </c>
      <c r="P251">
        <f>((-0.0000000008)*N251^3+(0.000003)*N251^2-0.004*N251+2.013)*('Exhaust Gas Math'!$E$10/(L251+'Exhaust Gas Math'!$E$10))+(357.45*N251^-1.004)*(L251/(L251+'Exhaust Gas Math'!$E$10))</f>
        <v>0.17819999999999947</v>
      </c>
      <c r="Q251">
        <f t="shared" si="7"/>
        <v>0</v>
      </c>
      <c r="R251">
        <f t="shared" si="8"/>
        <v>101325</v>
      </c>
      <c r="T251">
        <f t="shared" si="36"/>
        <v>3.0875E-2</v>
      </c>
      <c r="U251">
        <f t="shared" si="37"/>
        <v>101325</v>
      </c>
    </row>
    <row r="252" spans="3:21" x14ac:dyDescent="0.2">
      <c r="C252" s="1"/>
      <c r="D252" s="1"/>
      <c r="E252" s="1">
        <v>3.1E-2</v>
      </c>
      <c r="F252" s="4">
        <f t="shared" si="29"/>
        <v>6.0541612783141519E-3</v>
      </c>
      <c r="G252" s="1">
        <f t="shared" si="30"/>
        <v>11.707328805309483</v>
      </c>
      <c r="H252" s="1">
        <f t="shared" si="31"/>
        <v>0</v>
      </c>
      <c r="I252">
        <f t="shared" si="32"/>
        <v>0</v>
      </c>
      <c r="J252" s="4">
        <f t="shared" si="33"/>
        <v>3.9769296294121147E-5</v>
      </c>
      <c r="K252">
        <f t="shared" si="34"/>
        <v>0</v>
      </c>
      <c r="L252">
        <f>K252*'Exhaust Gas Math'!$C$14</f>
        <v>0</v>
      </c>
      <c r="M252">
        <f>(L252/'Exhaust Gas Math'!$B$14)+('Exhaust Gas Math'!$D$10)</f>
        <v>4.4059320573952224E-4</v>
      </c>
      <c r="N252">
        <f>('Exhaust Gas Math'!$E$10*((-0.000000001)*N251^3+(0.000002)*N251^2-0.0012*N251+1.3446)*$B$15+L252*'Exhaust Gas Math'!$D$14*$B$14)/('Exhaust Gas Math'!$E$10*((-0.000000001)*N251^3+(0.000002)*N251^2-0.0012*N251+1.3446)+L252*'Exhaust Gas Math'!$D$14)</f>
        <v>1100</v>
      </c>
      <c r="O252">
        <f t="shared" si="35"/>
        <v>101325</v>
      </c>
      <c r="P252">
        <f>((-0.0000000008)*N252^3+(0.000003)*N252^2-0.004*N252+2.013)*('Exhaust Gas Math'!$E$10/(L252+'Exhaust Gas Math'!$E$10))+(357.45*N252^-1.004)*(L252/(L252+'Exhaust Gas Math'!$E$10))</f>
        <v>0.17819999999999947</v>
      </c>
      <c r="Q252">
        <f t="shared" si="7"/>
        <v>0</v>
      </c>
      <c r="R252">
        <f t="shared" si="8"/>
        <v>101325</v>
      </c>
      <c r="T252">
        <f t="shared" si="36"/>
        <v>3.1E-2</v>
      </c>
      <c r="U252">
        <f t="shared" si="37"/>
        <v>101325</v>
      </c>
    </row>
    <row r="253" spans="3:21" x14ac:dyDescent="0.2">
      <c r="C253" s="1"/>
      <c r="D253" s="1"/>
      <c r="E253" s="1">
        <v>3.1125E-2</v>
      </c>
      <c r="F253" s="4">
        <f t="shared" si="29"/>
        <v>7.595130890479012E-3</v>
      </c>
      <c r="G253" s="1">
        <f t="shared" si="30"/>
        <v>12.935509719091593</v>
      </c>
      <c r="H253" s="1">
        <f t="shared" si="31"/>
        <v>0</v>
      </c>
      <c r="I253">
        <f t="shared" si="32"/>
        <v>0</v>
      </c>
      <c r="J253" s="4">
        <f t="shared" si="33"/>
        <v>3.9769296294121147E-5</v>
      </c>
      <c r="K253">
        <f t="shared" si="34"/>
        <v>0</v>
      </c>
      <c r="L253">
        <f>K253*'Exhaust Gas Math'!$C$14</f>
        <v>0</v>
      </c>
      <c r="M253">
        <f>(L253/'Exhaust Gas Math'!$B$14)+('Exhaust Gas Math'!$D$10)</f>
        <v>4.4059320573952224E-4</v>
      </c>
      <c r="N253">
        <f>('Exhaust Gas Math'!$E$10*((-0.000000001)*N252^3+(0.000002)*N252^2-0.0012*N252+1.3446)*$B$15+L253*'Exhaust Gas Math'!$D$14*$B$14)/('Exhaust Gas Math'!$E$10*((-0.000000001)*N252^3+(0.000002)*N252^2-0.0012*N252+1.3446)+L253*'Exhaust Gas Math'!$D$14)</f>
        <v>1100</v>
      </c>
      <c r="O253">
        <f t="shared" si="35"/>
        <v>101325</v>
      </c>
      <c r="P253">
        <f>((-0.0000000008)*N253^3+(0.000003)*N253^2-0.004*N253+2.013)*('Exhaust Gas Math'!$E$10/(L253+'Exhaust Gas Math'!$E$10))+(357.45*N253^-1.004)*(L253/(L253+'Exhaust Gas Math'!$E$10))</f>
        <v>0.17819999999999947</v>
      </c>
      <c r="Q253">
        <f t="shared" si="7"/>
        <v>0</v>
      </c>
      <c r="R253">
        <f t="shared" si="8"/>
        <v>101325</v>
      </c>
      <c r="T253">
        <f t="shared" si="36"/>
        <v>3.1125E-2</v>
      </c>
      <c r="U253">
        <f t="shared" si="37"/>
        <v>101325</v>
      </c>
    </row>
    <row r="254" spans="3:21" x14ac:dyDescent="0.2">
      <c r="C254" s="1"/>
      <c r="D254" s="1"/>
      <c r="E254" s="1">
        <v>3.125E-2</v>
      </c>
      <c r="F254" s="4">
        <f t="shared" si="29"/>
        <v>9.2847150363864449E-3</v>
      </c>
      <c r="G254" s="1">
        <f t="shared" si="30"/>
        <v>14.083938913962022</v>
      </c>
      <c r="H254" s="1">
        <f t="shared" si="31"/>
        <v>0</v>
      </c>
      <c r="I254">
        <f t="shared" si="32"/>
        <v>0</v>
      </c>
      <c r="J254" s="4">
        <f t="shared" si="33"/>
        <v>3.9769296294121147E-5</v>
      </c>
      <c r="K254">
        <f t="shared" si="34"/>
        <v>0</v>
      </c>
      <c r="L254">
        <f>K254*'Exhaust Gas Math'!$C$14</f>
        <v>0</v>
      </c>
      <c r="M254">
        <f>(L254/'Exhaust Gas Math'!$B$14)+('Exhaust Gas Math'!$D$10)</f>
        <v>4.4059320573952224E-4</v>
      </c>
      <c r="N254">
        <f>('Exhaust Gas Math'!$E$10*((-0.000000001)*N253^3+(0.000002)*N253^2-0.0012*N253+1.3446)*$B$15+L254*'Exhaust Gas Math'!$D$14*$B$14)/('Exhaust Gas Math'!$E$10*((-0.000000001)*N253^3+(0.000002)*N253^2-0.0012*N253+1.3446)+L254*'Exhaust Gas Math'!$D$14)</f>
        <v>1100</v>
      </c>
      <c r="O254">
        <f t="shared" si="35"/>
        <v>101325</v>
      </c>
      <c r="P254">
        <f>((-0.0000000008)*N254^3+(0.000003)*N254^2-0.004*N254+2.013)*('Exhaust Gas Math'!$E$10/(L254+'Exhaust Gas Math'!$E$10))+(357.45*N254^-1.004)*(L254/(L254+'Exhaust Gas Math'!$E$10))</f>
        <v>0.17819999999999947</v>
      </c>
      <c r="Q254">
        <f t="shared" si="7"/>
        <v>0</v>
      </c>
      <c r="R254">
        <f t="shared" si="8"/>
        <v>101325</v>
      </c>
      <c r="T254">
        <f t="shared" si="36"/>
        <v>3.125E-2</v>
      </c>
      <c r="U254">
        <f t="shared" si="37"/>
        <v>101325</v>
      </c>
    </row>
    <row r="255" spans="3:21" x14ac:dyDescent="0.2">
      <c r="C255" s="1"/>
      <c r="D255" s="1"/>
      <c r="E255" s="1">
        <v>3.1375E-2</v>
      </c>
      <c r="F255" s="4">
        <f t="shared" si="29"/>
        <v>1.111249686793319E-2</v>
      </c>
      <c r="G255" s="1">
        <f t="shared" si="30"/>
        <v>15.145535942042937</v>
      </c>
      <c r="H255" s="1">
        <f t="shared" si="31"/>
        <v>0</v>
      </c>
      <c r="I255">
        <f t="shared" si="32"/>
        <v>0</v>
      </c>
      <c r="J255" s="4">
        <f t="shared" si="33"/>
        <v>3.9769296294121147E-5</v>
      </c>
      <c r="K255">
        <f t="shared" si="34"/>
        <v>0</v>
      </c>
      <c r="L255">
        <f>K255*'Exhaust Gas Math'!$C$14</f>
        <v>0</v>
      </c>
      <c r="M255">
        <f>(L255/'Exhaust Gas Math'!$B$14)+('Exhaust Gas Math'!$D$10)</f>
        <v>4.4059320573952224E-4</v>
      </c>
      <c r="N255">
        <f>('Exhaust Gas Math'!$E$10*((-0.000000001)*N254^3+(0.000002)*N254^2-0.0012*N254+1.3446)*$B$15+L255*'Exhaust Gas Math'!$D$14*$B$14)/('Exhaust Gas Math'!$E$10*((-0.000000001)*N254^3+(0.000002)*N254^2-0.0012*N254+1.3446)+L255*'Exhaust Gas Math'!$D$14)</f>
        <v>1100</v>
      </c>
      <c r="O255">
        <f t="shared" si="35"/>
        <v>101325</v>
      </c>
      <c r="P255">
        <f>((-0.0000000008)*N255^3+(0.000003)*N255^2-0.004*N255+2.013)*('Exhaust Gas Math'!$E$10/(L255+'Exhaust Gas Math'!$E$10))+(357.45*N255^-1.004)*(L255/(L255+'Exhaust Gas Math'!$E$10))</f>
        <v>0.17819999999999947</v>
      </c>
      <c r="Q255">
        <f t="shared" si="7"/>
        <v>0</v>
      </c>
      <c r="R255">
        <f t="shared" si="8"/>
        <v>101325</v>
      </c>
      <c r="T255">
        <f t="shared" si="36"/>
        <v>3.1375E-2</v>
      </c>
      <c r="U255">
        <f t="shared" si="37"/>
        <v>101325</v>
      </c>
    </row>
    <row r="256" spans="3:21" x14ac:dyDescent="0.2">
      <c r="C256" s="1"/>
      <c r="D256" s="1"/>
      <c r="E256" s="1">
        <v>3.15E-2</v>
      </c>
      <c r="F256" s="4">
        <f t="shared" si="29"/>
        <v>1.3067207502328627E-2</v>
      </c>
      <c r="G256" s="1">
        <f t="shared" si="30"/>
        <v>16.113755704639384</v>
      </c>
      <c r="H256" s="1">
        <f t="shared" si="31"/>
        <v>0</v>
      </c>
      <c r="I256">
        <f t="shared" si="32"/>
        <v>0</v>
      </c>
      <c r="J256" s="4">
        <f t="shared" si="33"/>
        <v>3.9769296294121147E-5</v>
      </c>
      <c r="K256">
        <f t="shared" si="34"/>
        <v>0</v>
      </c>
      <c r="L256">
        <f>K256*'Exhaust Gas Math'!$C$14</f>
        <v>0</v>
      </c>
      <c r="M256">
        <f>(L256/'Exhaust Gas Math'!$B$14)+('Exhaust Gas Math'!$D$10)</f>
        <v>4.4059320573952224E-4</v>
      </c>
      <c r="N256">
        <f>('Exhaust Gas Math'!$E$10*((-0.000000001)*N255^3+(0.000002)*N255^2-0.0012*N255+1.3446)*$B$15+L256*'Exhaust Gas Math'!$D$14*$B$14)/('Exhaust Gas Math'!$E$10*((-0.000000001)*N255^3+(0.000002)*N255^2-0.0012*N255+1.3446)+L256*'Exhaust Gas Math'!$D$14)</f>
        <v>1100</v>
      </c>
      <c r="O256">
        <f t="shared" si="35"/>
        <v>101325</v>
      </c>
      <c r="P256">
        <f>((-0.0000000008)*N256^3+(0.000003)*N256^2-0.004*N256+2.013)*('Exhaust Gas Math'!$E$10/(L256+'Exhaust Gas Math'!$E$10))+(357.45*N256^-1.004)*(L256/(L256+'Exhaust Gas Math'!$E$10))</f>
        <v>0.17819999999999947</v>
      </c>
      <c r="Q256">
        <f t="shared" si="7"/>
        <v>0</v>
      </c>
      <c r="R256">
        <f t="shared" si="8"/>
        <v>101325</v>
      </c>
      <c r="T256">
        <f t="shared" si="36"/>
        <v>3.15E-2</v>
      </c>
      <c r="U256">
        <f t="shared" si="37"/>
        <v>101325</v>
      </c>
    </row>
    <row r="257" spans="3:21" x14ac:dyDescent="0.2">
      <c r="C257" s="1"/>
      <c r="D257" s="1"/>
      <c r="E257" s="1">
        <v>3.1625E-2</v>
      </c>
      <c r="F257" s="4">
        <f t="shared" si="29"/>
        <v>1.5136795498504461E-2</v>
      </c>
      <c r="G257" s="1">
        <f t="shared" si="30"/>
        <v>16.982628804949215</v>
      </c>
      <c r="H257" s="1">
        <f t="shared" si="31"/>
        <v>0</v>
      </c>
      <c r="I257">
        <f t="shared" si="32"/>
        <v>0</v>
      </c>
      <c r="J257" s="4">
        <f t="shared" si="33"/>
        <v>3.9769296294121147E-5</v>
      </c>
      <c r="K257">
        <f t="shared" si="34"/>
        <v>0</v>
      </c>
      <c r="L257">
        <f>K257*'Exhaust Gas Math'!$C$14</f>
        <v>0</v>
      </c>
      <c r="M257">
        <f>(L257/'Exhaust Gas Math'!$B$14)+('Exhaust Gas Math'!$D$10)</f>
        <v>4.4059320573952224E-4</v>
      </c>
      <c r="N257">
        <f>('Exhaust Gas Math'!$E$10*((-0.000000001)*N256^3+(0.000002)*N256^2-0.0012*N256+1.3446)*$B$15+L257*'Exhaust Gas Math'!$D$14*$B$14)/('Exhaust Gas Math'!$E$10*((-0.000000001)*N256^3+(0.000002)*N256^2-0.0012*N256+1.3446)+L257*'Exhaust Gas Math'!$D$14)</f>
        <v>1100</v>
      </c>
      <c r="O257">
        <f t="shared" si="35"/>
        <v>101325</v>
      </c>
      <c r="P257">
        <f>((-0.0000000008)*N257^3+(0.000003)*N257^2-0.004*N257+2.013)*('Exhaust Gas Math'!$E$10/(L257+'Exhaust Gas Math'!$E$10))+(357.45*N257^-1.004)*(L257/(L257+'Exhaust Gas Math'!$E$10))</f>
        <v>0.17819999999999947</v>
      </c>
      <c r="Q257">
        <f t="shared" si="7"/>
        <v>0</v>
      </c>
      <c r="R257">
        <f t="shared" si="8"/>
        <v>101325</v>
      </c>
      <c r="T257">
        <f t="shared" si="36"/>
        <v>3.1625E-2</v>
      </c>
      <c r="U257">
        <f t="shared" si="37"/>
        <v>101325</v>
      </c>
    </row>
    <row r="258" spans="3:21" x14ac:dyDescent="0.2">
      <c r="C258" s="1"/>
      <c r="D258" s="1"/>
      <c r="E258" s="1">
        <v>3.175E-2</v>
      </c>
      <c r="F258" s="4">
        <f t="shared" si="29"/>
        <v>1.7308501158256419E-2</v>
      </c>
      <c r="G258" s="1">
        <f t="shared" si="30"/>
        <v>17.74679835137939</v>
      </c>
      <c r="H258" s="1">
        <f t="shared" si="31"/>
        <v>0</v>
      </c>
      <c r="I258">
        <f t="shared" si="32"/>
        <v>0</v>
      </c>
      <c r="J258" s="4">
        <f t="shared" si="33"/>
        <v>3.9769296294121147E-5</v>
      </c>
      <c r="K258">
        <f t="shared" si="34"/>
        <v>0</v>
      </c>
      <c r="L258">
        <f>K258*'Exhaust Gas Math'!$C$14</f>
        <v>0</v>
      </c>
      <c r="M258">
        <f>(L258/'Exhaust Gas Math'!$B$14)+('Exhaust Gas Math'!$D$10)</f>
        <v>4.4059320573952224E-4</v>
      </c>
      <c r="N258">
        <f>('Exhaust Gas Math'!$E$10*((-0.000000001)*N257^3+(0.000002)*N257^2-0.0012*N257+1.3446)*$B$15+L258*'Exhaust Gas Math'!$D$14*$B$14)/('Exhaust Gas Math'!$E$10*((-0.000000001)*N257^3+(0.000002)*N257^2-0.0012*N257+1.3446)+L258*'Exhaust Gas Math'!$D$14)</f>
        <v>1100</v>
      </c>
      <c r="O258">
        <f t="shared" si="35"/>
        <v>101325</v>
      </c>
      <c r="P258">
        <f>((-0.0000000008)*N258^3+(0.000003)*N258^2-0.004*N258+2.013)*('Exhaust Gas Math'!$E$10/(L258+'Exhaust Gas Math'!$E$10))+(357.45*N258^-1.004)*(L258/(L258+'Exhaust Gas Math'!$E$10))</f>
        <v>0.17819999999999947</v>
      </c>
      <c r="Q258">
        <f t="shared" si="7"/>
        <v>0</v>
      </c>
      <c r="R258">
        <f t="shared" si="8"/>
        <v>101325</v>
      </c>
      <c r="T258">
        <f t="shared" si="36"/>
        <v>3.175E-2</v>
      </c>
      <c r="U258">
        <f t="shared" si="37"/>
        <v>101325</v>
      </c>
    </row>
    <row r="259" spans="3:21" x14ac:dyDescent="0.2">
      <c r="C259" s="1"/>
      <c r="D259" s="1"/>
      <c r="E259" s="1">
        <v>3.1875000000000001E-2</v>
      </c>
      <c r="F259" s="4">
        <f t="shared" si="29"/>
        <v>1.9568935194026617E-2</v>
      </c>
      <c r="G259" s="1">
        <f t="shared" si="30"/>
        <v>18.401552984563985</v>
      </c>
      <c r="H259" s="1">
        <f t="shared" si="31"/>
        <v>0</v>
      </c>
      <c r="I259">
        <f t="shared" si="32"/>
        <v>0</v>
      </c>
      <c r="J259" s="4">
        <f t="shared" si="33"/>
        <v>3.9769296294121147E-5</v>
      </c>
      <c r="K259">
        <f t="shared" si="34"/>
        <v>0</v>
      </c>
      <c r="L259">
        <f>K259*'Exhaust Gas Math'!$C$14</f>
        <v>0</v>
      </c>
      <c r="M259">
        <f>(L259/'Exhaust Gas Math'!$B$14)+('Exhaust Gas Math'!$D$10)</f>
        <v>4.4059320573952224E-4</v>
      </c>
      <c r="N259">
        <f>('Exhaust Gas Math'!$E$10*((-0.000000001)*N258^3+(0.000002)*N258^2-0.0012*N258+1.3446)*$B$15+L259*'Exhaust Gas Math'!$D$14*$B$14)/('Exhaust Gas Math'!$E$10*((-0.000000001)*N258^3+(0.000002)*N258^2-0.0012*N258+1.3446)+L259*'Exhaust Gas Math'!$D$14)</f>
        <v>1100</v>
      </c>
      <c r="O259">
        <f t="shared" si="35"/>
        <v>101325</v>
      </c>
      <c r="P259">
        <f>((-0.0000000008)*N259^3+(0.000003)*N259^2-0.004*N259+2.013)*('Exhaust Gas Math'!$E$10/(L259+'Exhaust Gas Math'!$E$10))+(357.45*N259^-1.004)*(L259/(L259+'Exhaust Gas Math'!$E$10))</f>
        <v>0.17819999999999947</v>
      </c>
      <c r="Q259">
        <f t="shared" si="7"/>
        <v>0</v>
      </c>
      <c r="R259">
        <f t="shared" si="8"/>
        <v>101325</v>
      </c>
      <c r="T259">
        <f t="shared" si="36"/>
        <v>3.1875000000000001E-2</v>
      </c>
      <c r="U259">
        <f t="shared" si="37"/>
        <v>101325</v>
      </c>
    </row>
    <row r="260" spans="3:21" x14ac:dyDescent="0.2">
      <c r="C260" s="1"/>
      <c r="D260" s="1"/>
      <c r="E260" s="1">
        <v>3.2000000000000001E-2</v>
      </c>
      <c r="F260" s="4">
        <f t="shared" ref="F260:F323" si="38">-(($B$3/1000)/2)*COS($B$10*E260)+(($B$3/1000)/2)</f>
        <v>2.1904161278314141E-2</v>
      </c>
      <c r="G260" s="1">
        <f t="shared" ref="G260:G323" si="39">($B$3/1000/2)*$B$10*SIN($B$10*E260)</f>
        <v>18.942855924461458</v>
      </c>
      <c r="H260" s="1">
        <f t="shared" ref="H260:H323" si="40">IF(MOD(E260,(1/($B$9/2)))&lt;=(1/($B$9*2)),1,0)</f>
        <v>0</v>
      </c>
      <c r="I260">
        <f t="shared" ref="I260:I323" si="41">F260*$B$4*H260</f>
        <v>0</v>
      </c>
      <c r="J260" s="4">
        <f t="shared" ref="J260:J323" si="42">$B$7+H260*I260</f>
        <v>3.9769296294121147E-5</v>
      </c>
      <c r="K260">
        <f t="shared" ref="K260:K323" si="43">(I260)*$B$11*H260</f>
        <v>0</v>
      </c>
      <c r="L260">
        <f>K260*'Exhaust Gas Math'!$C$14</f>
        <v>0</v>
      </c>
      <c r="M260">
        <f>(L260/'Exhaust Gas Math'!$B$14)+('Exhaust Gas Math'!$D$10)</f>
        <v>4.4059320573952224E-4</v>
      </c>
      <c r="N260">
        <f>('Exhaust Gas Math'!$E$10*((-0.000000001)*N259^3+(0.000002)*N259^2-0.0012*N259+1.3446)*$B$15+L260*'Exhaust Gas Math'!$D$14*$B$14)/('Exhaust Gas Math'!$E$10*((-0.000000001)*N259^3+(0.000002)*N259^2-0.0012*N259+1.3446)+L260*'Exhaust Gas Math'!$D$14)</f>
        <v>1100</v>
      </c>
      <c r="O260">
        <f t="shared" ref="O260:O323" si="44">(M260*$B$12*N260)/J260</f>
        <v>101325</v>
      </c>
      <c r="P260">
        <f>((-0.0000000008)*N260^3+(0.000003)*N260^2-0.004*N260+2.013)*('Exhaust Gas Math'!$E$10/(L260+'Exhaust Gas Math'!$E$10))+(357.45*N260^-1.004)*(L260/(L260+'Exhaust Gas Math'!$E$10))</f>
        <v>0.17819999999999947</v>
      </c>
      <c r="Q260">
        <f t="shared" si="7"/>
        <v>0</v>
      </c>
      <c r="R260">
        <f t="shared" si="8"/>
        <v>101325</v>
      </c>
      <c r="T260">
        <f t="shared" ref="T260:T323" si="45">E260</f>
        <v>3.2000000000000001E-2</v>
      </c>
      <c r="U260">
        <f t="shared" ref="U260:U323" si="46">R260</f>
        <v>101325</v>
      </c>
    </row>
    <row r="261" spans="3:21" x14ac:dyDescent="0.2">
      <c r="C261" s="1"/>
      <c r="D261" s="1"/>
      <c r="E261" s="1">
        <v>3.2125000000000001E-2</v>
      </c>
      <c r="F261" s="4">
        <f t="shared" si="38"/>
        <v>2.4299781965767788E-2</v>
      </c>
      <c r="G261" s="1">
        <f t="shared" si="39"/>
        <v>19.367369858445826</v>
      </c>
      <c r="H261" s="1">
        <f t="shared" si="40"/>
        <v>0</v>
      </c>
      <c r="I261">
        <f t="shared" si="41"/>
        <v>0</v>
      </c>
      <c r="J261" s="4">
        <f t="shared" si="42"/>
        <v>3.9769296294121147E-5</v>
      </c>
      <c r="K261">
        <f t="shared" si="43"/>
        <v>0</v>
      </c>
      <c r="L261">
        <f>K261*'Exhaust Gas Math'!$C$14</f>
        <v>0</v>
      </c>
      <c r="M261">
        <f>(L261/'Exhaust Gas Math'!$B$14)+('Exhaust Gas Math'!$D$10)</f>
        <v>4.4059320573952224E-4</v>
      </c>
      <c r="N261">
        <f>('Exhaust Gas Math'!$E$10*((-0.000000001)*N260^3+(0.000002)*N260^2-0.0012*N260+1.3446)*$B$15+L261*'Exhaust Gas Math'!$D$14*$B$14)/('Exhaust Gas Math'!$E$10*((-0.000000001)*N260^3+(0.000002)*N260^2-0.0012*N260+1.3446)+L261*'Exhaust Gas Math'!$D$14)</f>
        <v>1100</v>
      </c>
      <c r="O261">
        <f t="shared" si="44"/>
        <v>101325</v>
      </c>
      <c r="P261">
        <f>((-0.0000000008)*N261^3+(0.000003)*N261^2-0.004*N261+2.013)*('Exhaust Gas Math'!$E$10/(L261+'Exhaust Gas Math'!$E$10))+(357.45*N261^-1.004)*(L261/(L261+'Exhaust Gas Math'!$E$10))</f>
        <v>0.17819999999999947</v>
      </c>
      <c r="Q261">
        <f t="shared" si="7"/>
        <v>0</v>
      </c>
      <c r="R261">
        <f t="shared" si="8"/>
        <v>101325</v>
      </c>
      <c r="T261">
        <f t="shared" si="45"/>
        <v>3.2125000000000001E-2</v>
      </c>
      <c r="U261">
        <f t="shared" si="46"/>
        <v>101325</v>
      </c>
    </row>
    <row r="262" spans="3:21" x14ac:dyDescent="0.2">
      <c r="C262" s="1"/>
      <c r="D262" s="1"/>
      <c r="E262" s="1">
        <v>3.2250000000000001E-2</v>
      </c>
      <c r="F262" s="4">
        <f t="shared" si="38"/>
        <v>2.6741027458224684E-2</v>
      </c>
      <c r="G262" s="1">
        <f t="shared" si="39"/>
        <v>19.672477516948863</v>
      </c>
      <c r="H262" s="1">
        <f t="shared" si="40"/>
        <v>0</v>
      </c>
      <c r="I262">
        <f t="shared" si="41"/>
        <v>0</v>
      </c>
      <c r="J262" s="4">
        <f t="shared" si="42"/>
        <v>3.9769296294121147E-5</v>
      </c>
      <c r="K262">
        <f t="shared" si="43"/>
        <v>0</v>
      </c>
      <c r="L262">
        <f>K262*'Exhaust Gas Math'!$C$14</f>
        <v>0</v>
      </c>
      <c r="M262">
        <f>(L262/'Exhaust Gas Math'!$B$14)+('Exhaust Gas Math'!$D$10)</f>
        <v>4.4059320573952224E-4</v>
      </c>
      <c r="N262">
        <f>('Exhaust Gas Math'!$E$10*((-0.000000001)*N261^3+(0.000002)*N261^2-0.0012*N261+1.3446)*$B$15+L262*'Exhaust Gas Math'!$D$14*$B$14)/('Exhaust Gas Math'!$E$10*((-0.000000001)*N261^3+(0.000002)*N261^2-0.0012*N261+1.3446)+L262*'Exhaust Gas Math'!$D$14)</f>
        <v>1100</v>
      </c>
      <c r="O262">
        <f t="shared" si="44"/>
        <v>101325</v>
      </c>
      <c r="P262">
        <f>((-0.0000000008)*N262^3+(0.000003)*N262^2-0.004*N262+2.013)*('Exhaust Gas Math'!$E$10/(L262+'Exhaust Gas Math'!$E$10))+(357.45*N262^-1.004)*(L262/(L262+'Exhaust Gas Math'!$E$10))</f>
        <v>0.17819999999999947</v>
      </c>
      <c r="Q262">
        <f t="shared" si="7"/>
        <v>0</v>
      </c>
      <c r="R262">
        <f t="shared" si="8"/>
        <v>101325</v>
      </c>
      <c r="T262">
        <f t="shared" si="45"/>
        <v>3.2250000000000001E-2</v>
      </c>
      <c r="U262">
        <f t="shared" si="46"/>
        <v>101325</v>
      </c>
    </row>
    <row r="263" spans="3:21" x14ac:dyDescent="0.2">
      <c r="C263" s="1"/>
      <c r="D263" s="1"/>
      <c r="E263" s="1">
        <v>3.2375000000000001E-2</v>
      </c>
      <c r="F263" s="4">
        <f t="shared" si="38"/>
        <v>2.9212846665427332E-2</v>
      </c>
      <c r="G263" s="1">
        <f t="shared" si="39"/>
        <v>19.856297809797301</v>
      </c>
      <c r="H263" s="1">
        <f t="shared" si="40"/>
        <v>0</v>
      </c>
      <c r="I263">
        <f t="shared" si="41"/>
        <v>0</v>
      </c>
      <c r="J263" s="4">
        <f t="shared" si="42"/>
        <v>3.9769296294121147E-5</v>
      </c>
      <c r="K263">
        <f t="shared" si="43"/>
        <v>0</v>
      </c>
      <c r="L263">
        <f>K263*'Exhaust Gas Math'!$C$14</f>
        <v>0</v>
      </c>
      <c r="M263">
        <f>(L263/'Exhaust Gas Math'!$B$14)+('Exhaust Gas Math'!$D$10)</f>
        <v>4.4059320573952224E-4</v>
      </c>
      <c r="N263">
        <f>('Exhaust Gas Math'!$E$10*((-0.000000001)*N262^3+(0.000002)*N262^2-0.0012*N262+1.3446)*$B$15+L263*'Exhaust Gas Math'!$D$14*$B$14)/('Exhaust Gas Math'!$E$10*((-0.000000001)*N262^3+(0.000002)*N262^2-0.0012*N262+1.3446)+L263*'Exhaust Gas Math'!$D$14)</f>
        <v>1100</v>
      </c>
      <c r="O263">
        <f t="shared" si="44"/>
        <v>101325</v>
      </c>
      <c r="P263">
        <f>((-0.0000000008)*N263^3+(0.000003)*N263^2-0.004*N263+2.013)*('Exhaust Gas Math'!$E$10/(L263+'Exhaust Gas Math'!$E$10))+(357.45*N263^-1.004)*(L263/(L263+'Exhaust Gas Math'!$E$10))</f>
        <v>0.17819999999999947</v>
      </c>
      <c r="Q263">
        <f t="shared" si="7"/>
        <v>0</v>
      </c>
      <c r="R263">
        <f t="shared" si="8"/>
        <v>101325</v>
      </c>
      <c r="T263">
        <f t="shared" si="45"/>
        <v>3.2375000000000001E-2</v>
      </c>
      <c r="U263">
        <f t="shared" si="46"/>
        <v>101325</v>
      </c>
    </row>
    <row r="264" spans="3:21" x14ac:dyDescent="0.2">
      <c r="C264" s="1"/>
      <c r="D264" s="1"/>
      <c r="E264" s="1">
        <v>3.2500000000000001E-2</v>
      </c>
      <c r="F264" s="4">
        <f t="shared" si="38"/>
        <v>3.1700000000000027E-2</v>
      </c>
      <c r="G264" s="1">
        <f t="shared" si="39"/>
        <v>19.917697423759289</v>
      </c>
      <c r="H264" s="1">
        <f t="shared" si="40"/>
        <v>0</v>
      </c>
      <c r="I264">
        <f t="shared" si="41"/>
        <v>0</v>
      </c>
      <c r="J264" s="4">
        <f t="shared" si="42"/>
        <v>3.9769296294121147E-5</v>
      </c>
      <c r="K264">
        <f t="shared" si="43"/>
        <v>0</v>
      </c>
      <c r="L264">
        <f>K264*'Exhaust Gas Math'!$C$14</f>
        <v>0</v>
      </c>
      <c r="M264">
        <f>(L264/'Exhaust Gas Math'!$B$14)+('Exhaust Gas Math'!$D$10)</f>
        <v>4.4059320573952224E-4</v>
      </c>
      <c r="N264">
        <f>('Exhaust Gas Math'!$E$10*((-0.000000001)*N263^3+(0.000002)*N263^2-0.0012*N263+1.3446)*$B$15+L264*'Exhaust Gas Math'!$D$14*$B$14)/('Exhaust Gas Math'!$E$10*((-0.000000001)*N263^3+(0.000002)*N263^2-0.0012*N263+1.3446)+L264*'Exhaust Gas Math'!$D$14)</f>
        <v>1100</v>
      </c>
      <c r="O264">
        <f t="shared" si="44"/>
        <v>101325</v>
      </c>
      <c r="P264">
        <f>((-0.0000000008)*N264^3+(0.000003)*N264^2-0.004*N264+2.013)*('Exhaust Gas Math'!$E$10/(L264+'Exhaust Gas Math'!$E$10))+(357.45*N264^-1.004)*(L264/(L264+'Exhaust Gas Math'!$E$10))</f>
        <v>0.17819999999999947</v>
      </c>
      <c r="Q264">
        <f t="shared" si="7"/>
        <v>0</v>
      </c>
      <c r="R264">
        <f t="shared" si="8"/>
        <v>101325</v>
      </c>
      <c r="T264">
        <f t="shared" si="45"/>
        <v>3.2500000000000001E-2</v>
      </c>
      <c r="U264">
        <f t="shared" si="46"/>
        <v>101325</v>
      </c>
    </row>
    <row r="265" spans="3:21" x14ac:dyDescent="0.2">
      <c r="C265" s="1"/>
      <c r="D265" s="1"/>
      <c r="E265" s="1">
        <v>3.2625000000000001E-2</v>
      </c>
      <c r="F265" s="4">
        <f t="shared" si="38"/>
        <v>3.4187153334572729E-2</v>
      </c>
      <c r="G265" s="1">
        <f t="shared" si="39"/>
        <v>19.856297809797301</v>
      </c>
      <c r="H265" s="1">
        <f t="shared" si="40"/>
        <v>0</v>
      </c>
      <c r="I265">
        <f t="shared" si="41"/>
        <v>0</v>
      </c>
      <c r="J265" s="4">
        <f t="shared" si="42"/>
        <v>3.9769296294121147E-5</v>
      </c>
      <c r="K265">
        <f t="shared" si="43"/>
        <v>0</v>
      </c>
      <c r="L265">
        <f>K265*'Exhaust Gas Math'!$C$14</f>
        <v>0</v>
      </c>
      <c r="M265">
        <f>(L265/'Exhaust Gas Math'!$B$14)+('Exhaust Gas Math'!$D$10)</f>
        <v>4.4059320573952224E-4</v>
      </c>
      <c r="N265">
        <f>('Exhaust Gas Math'!$E$10*((-0.000000001)*N264^3+(0.000002)*N264^2-0.0012*N264+1.3446)*$B$15+L265*'Exhaust Gas Math'!$D$14*$B$14)/('Exhaust Gas Math'!$E$10*((-0.000000001)*N264^3+(0.000002)*N264^2-0.0012*N264+1.3446)+L265*'Exhaust Gas Math'!$D$14)</f>
        <v>1100</v>
      </c>
      <c r="O265">
        <f t="shared" si="44"/>
        <v>101325</v>
      </c>
      <c r="P265">
        <f>((-0.0000000008)*N265^3+(0.000003)*N265^2-0.004*N265+2.013)*('Exhaust Gas Math'!$E$10/(L265+'Exhaust Gas Math'!$E$10))+(357.45*N265^-1.004)*(L265/(L265+'Exhaust Gas Math'!$E$10))</f>
        <v>0.17819999999999947</v>
      </c>
      <c r="Q265">
        <f t="shared" si="7"/>
        <v>0</v>
      </c>
      <c r="R265">
        <f t="shared" si="8"/>
        <v>101325</v>
      </c>
      <c r="T265">
        <f t="shared" si="45"/>
        <v>3.2625000000000001E-2</v>
      </c>
      <c r="U265">
        <f t="shared" si="46"/>
        <v>101325</v>
      </c>
    </row>
    <row r="266" spans="3:21" x14ac:dyDescent="0.2">
      <c r="C266" s="1"/>
      <c r="D266" s="1"/>
      <c r="E266" s="1">
        <v>3.2750000000000001E-2</v>
      </c>
      <c r="F266" s="4">
        <f t="shared" si="38"/>
        <v>3.6658972541775373E-2</v>
      </c>
      <c r="G266" s="1">
        <f t="shared" si="39"/>
        <v>19.672477516948856</v>
      </c>
      <c r="H266" s="1">
        <f t="shared" si="40"/>
        <v>0</v>
      </c>
      <c r="I266">
        <f t="shared" si="41"/>
        <v>0</v>
      </c>
      <c r="J266" s="4">
        <f t="shared" si="42"/>
        <v>3.9769296294121147E-5</v>
      </c>
      <c r="K266">
        <f t="shared" si="43"/>
        <v>0</v>
      </c>
      <c r="L266">
        <f>K266*'Exhaust Gas Math'!$C$14</f>
        <v>0</v>
      </c>
      <c r="M266">
        <f>(L266/'Exhaust Gas Math'!$B$14)+('Exhaust Gas Math'!$D$10)</f>
        <v>4.4059320573952224E-4</v>
      </c>
      <c r="N266">
        <f>('Exhaust Gas Math'!$E$10*((-0.000000001)*N265^3+(0.000002)*N265^2-0.0012*N265+1.3446)*$B$15+L266*'Exhaust Gas Math'!$D$14*$B$14)/('Exhaust Gas Math'!$E$10*((-0.000000001)*N265^3+(0.000002)*N265^2-0.0012*N265+1.3446)+L266*'Exhaust Gas Math'!$D$14)</f>
        <v>1100</v>
      </c>
      <c r="O266">
        <f t="shared" si="44"/>
        <v>101325</v>
      </c>
      <c r="P266">
        <f>((-0.0000000008)*N266^3+(0.000003)*N266^2-0.004*N266+2.013)*('Exhaust Gas Math'!$E$10/(L266+'Exhaust Gas Math'!$E$10))+(357.45*N266^-1.004)*(L266/(L266+'Exhaust Gas Math'!$E$10))</f>
        <v>0.17819999999999947</v>
      </c>
      <c r="Q266">
        <f t="shared" si="7"/>
        <v>0</v>
      </c>
      <c r="R266">
        <f t="shared" si="8"/>
        <v>101325</v>
      </c>
      <c r="T266">
        <f t="shared" si="45"/>
        <v>3.2750000000000001E-2</v>
      </c>
      <c r="U266">
        <f t="shared" si="46"/>
        <v>101325</v>
      </c>
    </row>
    <row r="267" spans="3:21" x14ac:dyDescent="0.2">
      <c r="C267" s="1"/>
      <c r="D267" s="1"/>
      <c r="E267" s="1">
        <v>3.2875000000000001E-2</v>
      </c>
      <c r="F267" s="4">
        <f t="shared" si="38"/>
        <v>3.9100218034232269E-2</v>
      </c>
      <c r="G267" s="1">
        <f t="shared" si="39"/>
        <v>19.367369858445819</v>
      </c>
      <c r="H267" s="1">
        <f t="shared" si="40"/>
        <v>0</v>
      </c>
      <c r="I267">
        <f t="shared" si="41"/>
        <v>0</v>
      </c>
      <c r="J267" s="4">
        <f t="shared" si="42"/>
        <v>3.9769296294121147E-5</v>
      </c>
      <c r="K267">
        <f t="shared" si="43"/>
        <v>0</v>
      </c>
      <c r="L267">
        <f>K267*'Exhaust Gas Math'!$C$14</f>
        <v>0</v>
      </c>
      <c r="M267">
        <f>(L267/'Exhaust Gas Math'!$B$14)+('Exhaust Gas Math'!$D$10)</f>
        <v>4.4059320573952224E-4</v>
      </c>
      <c r="N267">
        <f>('Exhaust Gas Math'!$E$10*((-0.000000001)*N266^3+(0.000002)*N266^2-0.0012*N266+1.3446)*$B$15+L267*'Exhaust Gas Math'!$D$14*$B$14)/('Exhaust Gas Math'!$E$10*((-0.000000001)*N266^3+(0.000002)*N266^2-0.0012*N266+1.3446)+L267*'Exhaust Gas Math'!$D$14)</f>
        <v>1100</v>
      </c>
      <c r="O267">
        <f t="shared" si="44"/>
        <v>101325</v>
      </c>
      <c r="P267">
        <f>((-0.0000000008)*N267^3+(0.000003)*N267^2-0.004*N267+2.013)*('Exhaust Gas Math'!$E$10/(L267+'Exhaust Gas Math'!$E$10))+(357.45*N267^-1.004)*(L267/(L267+'Exhaust Gas Math'!$E$10))</f>
        <v>0.17819999999999947</v>
      </c>
      <c r="Q267">
        <f t="shared" si="7"/>
        <v>0</v>
      </c>
      <c r="R267">
        <f t="shared" si="8"/>
        <v>101325</v>
      </c>
      <c r="T267">
        <f t="shared" si="45"/>
        <v>3.2875000000000001E-2</v>
      </c>
      <c r="U267">
        <f t="shared" si="46"/>
        <v>101325</v>
      </c>
    </row>
    <row r="268" spans="3:21" x14ac:dyDescent="0.2">
      <c r="C268" s="1"/>
      <c r="D268" s="1"/>
      <c r="E268" s="1">
        <v>3.3000000000000002E-2</v>
      </c>
      <c r="F268" s="4">
        <f t="shared" si="38"/>
        <v>4.1495838721685913E-2</v>
      </c>
      <c r="G268" s="1">
        <f t="shared" si="39"/>
        <v>18.942855924461448</v>
      </c>
      <c r="H268" s="1">
        <f t="shared" si="40"/>
        <v>0</v>
      </c>
      <c r="I268">
        <f t="shared" si="41"/>
        <v>0</v>
      </c>
      <c r="J268" s="4">
        <f t="shared" si="42"/>
        <v>3.9769296294121147E-5</v>
      </c>
      <c r="K268">
        <f t="shared" si="43"/>
        <v>0</v>
      </c>
      <c r="L268">
        <f>K268*'Exhaust Gas Math'!$C$14</f>
        <v>0</v>
      </c>
      <c r="M268">
        <f>(L268/'Exhaust Gas Math'!$B$14)+('Exhaust Gas Math'!$D$10)</f>
        <v>4.4059320573952224E-4</v>
      </c>
      <c r="N268">
        <f>('Exhaust Gas Math'!$E$10*((-0.000000001)*N267^3+(0.000002)*N267^2-0.0012*N267+1.3446)*$B$15+L268*'Exhaust Gas Math'!$D$14*$B$14)/('Exhaust Gas Math'!$E$10*((-0.000000001)*N267^3+(0.000002)*N267^2-0.0012*N267+1.3446)+L268*'Exhaust Gas Math'!$D$14)</f>
        <v>1100</v>
      </c>
      <c r="O268">
        <f t="shared" si="44"/>
        <v>101325</v>
      </c>
      <c r="P268">
        <f>((-0.0000000008)*N268^3+(0.000003)*N268^2-0.004*N268+2.013)*('Exhaust Gas Math'!$E$10/(L268+'Exhaust Gas Math'!$E$10))+(357.45*N268^-1.004)*(L268/(L268+'Exhaust Gas Math'!$E$10))</f>
        <v>0.17819999999999947</v>
      </c>
      <c r="Q268">
        <f t="shared" si="7"/>
        <v>0</v>
      </c>
      <c r="R268">
        <f t="shared" si="8"/>
        <v>101325</v>
      </c>
      <c r="T268">
        <f t="shared" si="45"/>
        <v>3.3000000000000002E-2</v>
      </c>
      <c r="U268">
        <f t="shared" si="46"/>
        <v>101325</v>
      </c>
    </row>
    <row r="269" spans="3:21" x14ac:dyDescent="0.2">
      <c r="C269" s="1"/>
      <c r="D269" s="1"/>
      <c r="E269" s="1">
        <v>3.3125000000000002E-2</v>
      </c>
      <c r="F269" s="4">
        <f t="shared" si="38"/>
        <v>4.3831064805973333E-2</v>
      </c>
      <c r="G269" s="1">
        <f t="shared" si="39"/>
        <v>18.401552984563995</v>
      </c>
      <c r="H269" s="1">
        <f t="shared" si="40"/>
        <v>0</v>
      </c>
      <c r="I269">
        <f t="shared" si="41"/>
        <v>0</v>
      </c>
      <c r="J269" s="4">
        <f t="shared" si="42"/>
        <v>3.9769296294121147E-5</v>
      </c>
      <c r="K269">
        <f t="shared" si="43"/>
        <v>0</v>
      </c>
      <c r="L269">
        <f>K269*'Exhaust Gas Math'!$C$14</f>
        <v>0</v>
      </c>
      <c r="M269">
        <f>(L269/'Exhaust Gas Math'!$B$14)+('Exhaust Gas Math'!$D$10)</f>
        <v>4.4059320573952224E-4</v>
      </c>
      <c r="N269">
        <f>('Exhaust Gas Math'!$E$10*((-0.000000001)*N268^3+(0.000002)*N268^2-0.0012*N268+1.3446)*$B$15+L269*'Exhaust Gas Math'!$D$14*$B$14)/('Exhaust Gas Math'!$E$10*((-0.000000001)*N268^3+(0.000002)*N268^2-0.0012*N268+1.3446)+L269*'Exhaust Gas Math'!$D$14)</f>
        <v>1100</v>
      </c>
      <c r="O269">
        <f t="shared" si="44"/>
        <v>101325</v>
      </c>
      <c r="P269">
        <f>((-0.0000000008)*N269^3+(0.000003)*N269^2-0.004*N269+2.013)*('Exhaust Gas Math'!$E$10/(L269+'Exhaust Gas Math'!$E$10))+(357.45*N269^-1.004)*(L269/(L269+'Exhaust Gas Math'!$E$10))</f>
        <v>0.17819999999999947</v>
      </c>
      <c r="Q269">
        <f t="shared" si="7"/>
        <v>0</v>
      </c>
      <c r="R269">
        <f t="shared" si="8"/>
        <v>101325</v>
      </c>
      <c r="T269">
        <f t="shared" si="45"/>
        <v>3.3125000000000002E-2</v>
      </c>
      <c r="U269">
        <f t="shared" si="46"/>
        <v>101325</v>
      </c>
    </row>
    <row r="270" spans="3:21" x14ac:dyDescent="0.2">
      <c r="C270" s="1"/>
      <c r="D270" s="1"/>
      <c r="E270" s="1">
        <v>3.3250000000000002E-2</v>
      </c>
      <c r="F270" s="4">
        <f t="shared" si="38"/>
        <v>4.6091498841743635E-2</v>
      </c>
      <c r="G270" s="1">
        <f t="shared" si="39"/>
        <v>17.746798351379372</v>
      </c>
      <c r="H270" s="1">
        <f t="shared" si="40"/>
        <v>0</v>
      </c>
      <c r="I270">
        <f t="shared" si="41"/>
        <v>0</v>
      </c>
      <c r="J270" s="4">
        <f t="shared" si="42"/>
        <v>3.9769296294121147E-5</v>
      </c>
      <c r="K270">
        <f t="shared" si="43"/>
        <v>0</v>
      </c>
      <c r="L270">
        <f>K270*'Exhaust Gas Math'!$C$14</f>
        <v>0</v>
      </c>
      <c r="M270">
        <f>(L270/'Exhaust Gas Math'!$B$14)+('Exhaust Gas Math'!$D$10)</f>
        <v>4.4059320573952224E-4</v>
      </c>
      <c r="N270">
        <f>('Exhaust Gas Math'!$E$10*((-0.000000001)*N269^3+(0.000002)*N269^2-0.0012*N269+1.3446)*$B$15+L270*'Exhaust Gas Math'!$D$14*$B$14)/('Exhaust Gas Math'!$E$10*((-0.000000001)*N269^3+(0.000002)*N269^2-0.0012*N269+1.3446)+L270*'Exhaust Gas Math'!$D$14)</f>
        <v>1100</v>
      </c>
      <c r="O270">
        <f t="shared" si="44"/>
        <v>101325</v>
      </c>
      <c r="P270">
        <f>((-0.0000000008)*N270^3+(0.000003)*N270^2-0.004*N270+2.013)*('Exhaust Gas Math'!$E$10/(L270+'Exhaust Gas Math'!$E$10))+(357.45*N270^-1.004)*(L270/(L270+'Exhaust Gas Math'!$E$10))</f>
        <v>0.17819999999999947</v>
      </c>
      <c r="Q270">
        <f t="shared" si="7"/>
        <v>0</v>
      </c>
      <c r="R270">
        <f t="shared" si="8"/>
        <v>101325</v>
      </c>
      <c r="T270">
        <f t="shared" si="45"/>
        <v>3.3250000000000002E-2</v>
      </c>
      <c r="U270">
        <f t="shared" si="46"/>
        <v>101325</v>
      </c>
    </row>
    <row r="271" spans="3:21" x14ac:dyDescent="0.2">
      <c r="C271" s="1"/>
      <c r="D271" s="1"/>
      <c r="E271" s="1">
        <v>3.3375000000000002E-2</v>
      </c>
      <c r="F271" s="4">
        <f t="shared" si="38"/>
        <v>4.8263204501495592E-2</v>
      </c>
      <c r="G271" s="1">
        <f t="shared" si="39"/>
        <v>16.982628804949194</v>
      </c>
      <c r="H271" s="1">
        <f t="shared" si="40"/>
        <v>0</v>
      </c>
      <c r="I271">
        <f t="shared" si="41"/>
        <v>0</v>
      </c>
      <c r="J271" s="4">
        <f t="shared" si="42"/>
        <v>3.9769296294121147E-5</v>
      </c>
      <c r="K271">
        <f t="shared" si="43"/>
        <v>0</v>
      </c>
      <c r="L271">
        <f>K271*'Exhaust Gas Math'!$C$14</f>
        <v>0</v>
      </c>
      <c r="M271">
        <f>(L271/'Exhaust Gas Math'!$B$14)+('Exhaust Gas Math'!$D$10)</f>
        <v>4.4059320573952224E-4</v>
      </c>
      <c r="N271">
        <f>('Exhaust Gas Math'!$E$10*((-0.000000001)*N270^3+(0.000002)*N270^2-0.0012*N270+1.3446)*$B$15+L271*'Exhaust Gas Math'!$D$14*$B$14)/('Exhaust Gas Math'!$E$10*((-0.000000001)*N270^3+(0.000002)*N270^2-0.0012*N270+1.3446)+L271*'Exhaust Gas Math'!$D$14)</f>
        <v>1100</v>
      </c>
      <c r="O271">
        <f t="shared" si="44"/>
        <v>101325</v>
      </c>
      <c r="P271">
        <f>((-0.0000000008)*N271^3+(0.000003)*N271^2-0.004*N271+2.013)*('Exhaust Gas Math'!$E$10/(L271+'Exhaust Gas Math'!$E$10))+(357.45*N271^-1.004)*(L271/(L271+'Exhaust Gas Math'!$E$10))</f>
        <v>0.17819999999999947</v>
      </c>
      <c r="Q271">
        <f t="shared" si="7"/>
        <v>0</v>
      </c>
      <c r="R271">
        <f t="shared" si="8"/>
        <v>101325</v>
      </c>
      <c r="T271">
        <f t="shared" si="45"/>
        <v>3.3375000000000002E-2</v>
      </c>
      <c r="U271">
        <f t="shared" si="46"/>
        <v>101325</v>
      </c>
    </row>
    <row r="272" spans="3:21" x14ac:dyDescent="0.2">
      <c r="C272" s="1"/>
      <c r="D272" s="1"/>
      <c r="E272" s="1">
        <v>3.3500000000000002E-2</v>
      </c>
      <c r="F272" s="4">
        <f t="shared" si="38"/>
        <v>5.0332792497671419E-2</v>
      </c>
      <c r="G272" s="1">
        <f t="shared" si="39"/>
        <v>16.113755704639363</v>
      </c>
      <c r="H272" s="1">
        <f t="shared" si="40"/>
        <v>0</v>
      </c>
      <c r="I272">
        <f t="shared" si="41"/>
        <v>0</v>
      </c>
      <c r="J272" s="4">
        <f t="shared" si="42"/>
        <v>3.9769296294121147E-5</v>
      </c>
      <c r="K272">
        <f t="shared" si="43"/>
        <v>0</v>
      </c>
      <c r="L272">
        <f>K272*'Exhaust Gas Math'!$C$14</f>
        <v>0</v>
      </c>
      <c r="M272">
        <f>(L272/'Exhaust Gas Math'!$B$14)+('Exhaust Gas Math'!$D$10)</f>
        <v>4.4059320573952224E-4</v>
      </c>
      <c r="N272">
        <f>('Exhaust Gas Math'!$E$10*((-0.000000001)*N271^3+(0.000002)*N271^2-0.0012*N271+1.3446)*$B$15+L272*'Exhaust Gas Math'!$D$14*$B$14)/('Exhaust Gas Math'!$E$10*((-0.000000001)*N271^3+(0.000002)*N271^2-0.0012*N271+1.3446)+L272*'Exhaust Gas Math'!$D$14)</f>
        <v>1100</v>
      </c>
      <c r="O272">
        <f t="shared" si="44"/>
        <v>101325</v>
      </c>
      <c r="P272">
        <f>((-0.0000000008)*N272^3+(0.000003)*N272^2-0.004*N272+2.013)*('Exhaust Gas Math'!$E$10/(L272+'Exhaust Gas Math'!$E$10))+(357.45*N272^-1.004)*(L272/(L272+'Exhaust Gas Math'!$E$10))</f>
        <v>0.17819999999999947</v>
      </c>
      <c r="Q272">
        <f t="shared" si="7"/>
        <v>0</v>
      </c>
      <c r="R272">
        <f t="shared" si="8"/>
        <v>101325</v>
      </c>
      <c r="T272">
        <f t="shared" si="45"/>
        <v>3.3500000000000002E-2</v>
      </c>
      <c r="U272">
        <f t="shared" si="46"/>
        <v>101325</v>
      </c>
    </row>
    <row r="273" spans="3:21" x14ac:dyDescent="0.2">
      <c r="C273" s="1"/>
      <c r="D273" s="1"/>
      <c r="E273" s="1">
        <v>3.3625000000000002E-2</v>
      </c>
      <c r="F273" s="4">
        <f t="shared" si="38"/>
        <v>5.2287503132066857E-2</v>
      </c>
      <c r="G273" s="1">
        <f t="shared" si="39"/>
        <v>15.145535942042914</v>
      </c>
      <c r="H273" s="1">
        <f t="shared" si="40"/>
        <v>0</v>
      </c>
      <c r="I273">
        <f t="shared" si="41"/>
        <v>0</v>
      </c>
      <c r="J273" s="4">
        <f t="shared" si="42"/>
        <v>3.9769296294121147E-5</v>
      </c>
      <c r="K273">
        <f t="shared" si="43"/>
        <v>0</v>
      </c>
      <c r="L273">
        <f>K273*'Exhaust Gas Math'!$C$14</f>
        <v>0</v>
      </c>
      <c r="M273">
        <f>(L273/'Exhaust Gas Math'!$B$14)+('Exhaust Gas Math'!$D$10)</f>
        <v>4.4059320573952224E-4</v>
      </c>
      <c r="N273">
        <f>('Exhaust Gas Math'!$E$10*((-0.000000001)*N272^3+(0.000002)*N272^2-0.0012*N272+1.3446)*$B$15+L273*'Exhaust Gas Math'!$D$14*$B$14)/('Exhaust Gas Math'!$E$10*((-0.000000001)*N272^3+(0.000002)*N272^2-0.0012*N272+1.3446)+L273*'Exhaust Gas Math'!$D$14)</f>
        <v>1100</v>
      </c>
      <c r="O273">
        <f t="shared" si="44"/>
        <v>101325</v>
      </c>
      <c r="P273">
        <f>((-0.0000000008)*N273^3+(0.000003)*N273^2-0.004*N273+2.013)*('Exhaust Gas Math'!$E$10/(L273+'Exhaust Gas Math'!$E$10))+(357.45*N273^-1.004)*(L273/(L273+'Exhaust Gas Math'!$E$10))</f>
        <v>0.17819999999999947</v>
      </c>
      <c r="Q273">
        <f t="shared" si="7"/>
        <v>0</v>
      </c>
      <c r="R273">
        <f t="shared" si="8"/>
        <v>101325</v>
      </c>
      <c r="T273">
        <f t="shared" si="45"/>
        <v>3.3625000000000002E-2</v>
      </c>
      <c r="U273">
        <f t="shared" si="46"/>
        <v>101325</v>
      </c>
    </row>
    <row r="274" spans="3:21" x14ac:dyDescent="0.2">
      <c r="C274" s="1"/>
      <c r="D274" s="1"/>
      <c r="E274" s="1">
        <v>3.3750000000000002E-2</v>
      </c>
      <c r="F274" s="4">
        <f t="shared" si="38"/>
        <v>5.4115284963613591E-2</v>
      </c>
      <c r="G274" s="1">
        <f t="shared" si="39"/>
        <v>14.083938913961996</v>
      </c>
      <c r="H274" s="1">
        <f t="shared" si="40"/>
        <v>0</v>
      </c>
      <c r="I274">
        <f t="shared" si="41"/>
        <v>0</v>
      </c>
      <c r="J274" s="4">
        <f t="shared" si="42"/>
        <v>3.9769296294121147E-5</v>
      </c>
      <c r="K274">
        <f t="shared" si="43"/>
        <v>0</v>
      </c>
      <c r="L274">
        <f>K274*'Exhaust Gas Math'!$C$14</f>
        <v>0</v>
      </c>
      <c r="M274">
        <f>(L274/'Exhaust Gas Math'!$B$14)+('Exhaust Gas Math'!$D$10)</f>
        <v>4.4059320573952224E-4</v>
      </c>
      <c r="N274">
        <f>('Exhaust Gas Math'!$E$10*((-0.000000001)*N273^3+(0.000002)*N273^2-0.0012*N273+1.3446)*$B$15+L274*'Exhaust Gas Math'!$D$14*$B$14)/('Exhaust Gas Math'!$E$10*((-0.000000001)*N273^3+(0.000002)*N273^2-0.0012*N273+1.3446)+L274*'Exhaust Gas Math'!$D$14)</f>
        <v>1100</v>
      </c>
      <c r="O274">
        <f t="shared" si="44"/>
        <v>101325</v>
      </c>
      <c r="P274">
        <f>((-0.0000000008)*N274^3+(0.000003)*N274^2-0.004*N274+2.013)*('Exhaust Gas Math'!$E$10/(L274+'Exhaust Gas Math'!$E$10))+(357.45*N274^-1.004)*(L274/(L274+'Exhaust Gas Math'!$E$10))</f>
        <v>0.17819999999999947</v>
      </c>
      <c r="Q274">
        <f t="shared" si="7"/>
        <v>0</v>
      </c>
      <c r="R274">
        <f t="shared" si="8"/>
        <v>101325</v>
      </c>
      <c r="T274">
        <f t="shared" si="45"/>
        <v>3.3750000000000002E-2</v>
      </c>
      <c r="U274">
        <f t="shared" si="46"/>
        <v>101325</v>
      </c>
    </row>
    <row r="275" spans="3:21" x14ac:dyDescent="0.2">
      <c r="C275" s="1"/>
      <c r="D275" s="1"/>
      <c r="E275" s="1">
        <v>3.3875000000000002E-2</v>
      </c>
      <c r="F275" s="4">
        <f t="shared" si="38"/>
        <v>5.5804869109521024E-2</v>
      </c>
      <c r="G275" s="1">
        <f t="shared" si="39"/>
        <v>12.935509719091563</v>
      </c>
      <c r="H275" s="1">
        <f t="shared" si="40"/>
        <v>0</v>
      </c>
      <c r="I275">
        <f t="shared" si="41"/>
        <v>0</v>
      </c>
      <c r="J275" s="4">
        <f t="shared" si="42"/>
        <v>3.9769296294121147E-5</v>
      </c>
      <c r="K275">
        <f t="shared" si="43"/>
        <v>0</v>
      </c>
      <c r="L275">
        <f>K275*'Exhaust Gas Math'!$C$14</f>
        <v>0</v>
      </c>
      <c r="M275">
        <f>(L275/'Exhaust Gas Math'!$B$14)+('Exhaust Gas Math'!$D$10)</f>
        <v>4.4059320573952224E-4</v>
      </c>
      <c r="N275">
        <f>('Exhaust Gas Math'!$E$10*((-0.000000001)*N274^3+(0.000002)*N274^2-0.0012*N274+1.3446)*$B$15+L275*'Exhaust Gas Math'!$D$14*$B$14)/('Exhaust Gas Math'!$E$10*((-0.000000001)*N274^3+(0.000002)*N274^2-0.0012*N274+1.3446)+L275*'Exhaust Gas Math'!$D$14)</f>
        <v>1100</v>
      </c>
      <c r="O275">
        <f t="shared" si="44"/>
        <v>101325</v>
      </c>
      <c r="P275">
        <f>((-0.0000000008)*N275^3+(0.000003)*N275^2-0.004*N275+2.013)*('Exhaust Gas Math'!$E$10/(L275+'Exhaust Gas Math'!$E$10))+(357.45*N275^-1.004)*(L275/(L275+'Exhaust Gas Math'!$E$10))</f>
        <v>0.17819999999999947</v>
      </c>
      <c r="Q275">
        <f t="shared" si="7"/>
        <v>0</v>
      </c>
      <c r="R275">
        <f t="shared" si="8"/>
        <v>101325</v>
      </c>
      <c r="T275">
        <f t="shared" si="45"/>
        <v>3.3875000000000002E-2</v>
      </c>
      <c r="U275">
        <f t="shared" si="46"/>
        <v>101325</v>
      </c>
    </row>
    <row r="276" spans="3:21" x14ac:dyDescent="0.2">
      <c r="C276" s="1"/>
      <c r="D276" s="1"/>
      <c r="E276" s="1">
        <v>3.4000000000000002E-2</v>
      </c>
      <c r="F276" s="4">
        <f t="shared" si="38"/>
        <v>5.7345838721685881E-2</v>
      </c>
      <c r="G276" s="1">
        <f t="shared" si="39"/>
        <v>11.707328805309452</v>
      </c>
      <c r="H276" s="1">
        <f t="shared" si="40"/>
        <v>0</v>
      </c>
      <c r="I276">
        <f t="shared" si="41"/>
        <v>0</v>
      </c>
      <c r="J276" s="4">
        <f t="shared" si="42"/>
        <v>3.9769296294121147E-5</v>
      </c>
      <c r="K276">
        <f t="shared" si="43"/>
        <v>0</v>
      </c>
      <c r="L276">
        <f>K276*'Exhaust Gas Math'!$C$14</f>
        <v>0</v>
      </c>
      <c r="M276">
        <f>(L276/'Exhaust Gas Math'!$B$14)+('Exhaust Gas Math'!$D$10)</f>
        <v>4.4059320573952224E-4</v>
      </c>
      <c r="N276">
        <f>('Exhaust Gas Math'!$E$10*((-0.000000001)*N275^3+(0.000002)*N275^2-0.0012*N275+1.3446)*$B$15+L276*'Exhaust Gas Math'!$D$14*$B$14)/('Exhaust Gas Math'!$E$10*((-0.000000001)*N275^3+(0.000002)*N275^2-0.0012*N275+1.3446)+L276*'Exhaust Gas Math'!$D$14)</f>
        <v>1100</v>
      </c>
      <c r="O276">
        <f t="shared" si="44"/>
        <v>101325</v>
      </c>
      <c r="P276">
        <f>((-0.0000000008)*N276^3+(0.000003)*N276^2-0.004*N276+2.013)*('Exhaust Gas Math'!$E$10/(L276+'Exhaust Gas Math'!$E$10))+(357.45*N276^-1.004)*(L276/(L276+'Exhaust Gas Math'!$E$10))</f>
        <v>0.17819999999999947</v>
      </c>
      <c r="Q276">
        <f t="shared" si="7"/>
        <v>0</v>
      </c>
      <c r="R276">
        <f t="shared" si="8"/>
        <v>101325</v>
      </c>
      <c r="T276">
        <f t="shared" si="45"/>
        <v>3.4000000000000002E-2</v>
      </c>
      <c r="U276">
        <f t="shared" si="46"/>
        <v>101325</v>
      </c>
    </row>
    <row r="277" spans="3:21" x14ac:dyDescent="0.2">
      <c r="C277" s="1"/>
      <c r="D277" s="1"/>
      <c r="E277" s="1">
        <v>3.4125000000000003E-2</v>
      </c>
      <c r="F277" s="4">
        <f t="shared" si="38"/>
        <v>5.8728693210024774E-2</v>
      </c>
      <c r="G277" s="1">
        <f t="shared" si="39"/>
        <v>10.406968316360727</v>
      </c>
      <c r="H277" s="1">
        <f t="shared" si="40"/>
        <v>0</v>
      </c>
      <c r="I277">
        <f t="shared" si="41"/>
        <v>0</v>
      </c>
      <c r="J277" s="4">
        <f t="shared" si="42"/>
        <v>3.9769296294121147E-5</v>
      </c>
      <c r="K277">
        <f t="shared" si="43"/>
        <v>0</v>
      </c>
      <c r="L277">
        <f>K277*'Exhaust Gas Math'!$C$14</f>
        <v>0</v>
      </c>
      <c r="M277">
        <f>(L277/'Exhaust Gas Math'!$B$14)+('Exhaust Gas Math'!$D$10)</f>
        <v>4.4059320573952224E-4</v>
      </c>
      <c r="N277">
        <f>('Exhaust Gas Math'!$E$10*((-0.000000001)*N276^3+(0.000002)*N276^2-0.0012*N276+1.3446)*$B$15+L277*'Exhaust Gas Math'!$D$14*$B$14)/('Exhaust Gas Math'!$E$10*((-0.000000001)*N276^3+(0.000002)*N276^2-0.0012*N276+1.3446)+L277*'Exhaust Gas Math'!$D$14)</f>
        <v>1100</v>
      </c>
      <c r="O277">
        <f t="shared" si="44"/>
        <v>101325</v>
      </c>
      <c r="P277">
        <f>((-0.0000000008)*N277^3+(0.000003)*N277^2-0.004*N277+2.013)*('Exhaust Gas Math'!$E$10/(L277+'Exhaust Gas Math'!$E$10))+(357.45*N277^-1.004)*(L277/(L277+'Exhaust Gas Math'!$E$10))</f>
        <v>0.17819999999999947</v>
      </c>
      <c r="Q277">
        <f t="shared" si="7"/>
        <v>0</v>
      </c>
      <c r="R277">
        <f t="shared" si="8"/>
        <v>101325</v>
      </c>
      <c r="T277">
        <f t="shared" si="45"/>
        <v>3.4125000000000003E-2</v>
      </c>
      <c r="U277">
        <f t="shared" si="46"/>
        <v>101325</v>
      </c>
    </row>
    <row r="278" spans="3:21" x14ac:dyDescent="0.2">
      <c r="C278" s="1"/>
      <c r="D278" s="1"/>
      <c r="E278" s="1">
        <v>3.4250000000000003E-2</v>
      </c>
      <c r="F278" s="4">
        <f t="shared" si="38"/>
        <v>5.9944906816771261E-2</v>
      </c>
      <c r="G278" s="1">
        <f t="shared" si="39"/>
        <v>9.0424454070735631</v>
      </c>
      <c r="H278" s="1">
        <f t="shared" si="40"/>
        <v>0</v>
      </c>
      <c r="I278">
        <f t="shared" si="41"/>
        <v>0</v>
      </c>
      <c r="J278" s="4">
        <f t="shared" si="42"/>
        <v>3.9769296294121147E-5</v>
      </c>
      <c r="K278">
        <f t="shared" si="43"/>
        <v>0</v>
      </c>
      <c r="L278">
        <f>K278*'Exhaust Gas Math'!$C$14</f>
        <v>0</v>
      </c>
      <c r="M278">
        <f>(L278/'Exhaust Gas Math'!$B$14)+('Exhaust Gas Math'!$D$10)</f>
        <v>4.4059320573952224E-4</v>
      </c>
      <c r="N278">
        <f>('Exhaust Gas Math'!$E$10*((-0.000000001)*N277^3+(0.000002)*N277^2-0.0012*N277+1.3446)*$B$15+L278*'Exhaust Gas Math'!$D$14*$B$14)/('Exhaust Gas Math'!$E$10*((-0.000000001)*N277^3+(0.000002)*N277^2-0.0012*N277+1.3446)+L278*'Exhaust Gas Math'!$D$14)</f>
        <v>1100</v>
      </c>
      <c r="O278">
        <f t="shared" si="44"/>
        <v>101325</v>
      </c>
      <c r="P278">
        <f>((-0.0000000008)*N278^3+(0.000003)*N278^2-0.004*N278+2.013)*('Exhaust Gas Math'!$E$10/(L278+'Exhaust Gas Math'!$E$10))+(357.45*N278^-1.004)*(L278/(L278+'Exhaust Gas Math'!$E$10))</f>
        <v>0.17819999999999947</v>
      </c>
      <c r="Q278">
        <f t="shared" si="7"/>
        <v>0</v>
      </c>
      <c r="R278">
        <f t="shared" si="8"/>
        <v>101325</v>
      </c>
      <c r="T278">
        <f t="shared" si="45"/>
        <v>3.4250000000000003E-2</v>
      </c>
      <c r="U278">
        <f t="shared" si="46"/>
        <v>101325</v>
      </c>
    </row>
    <row r="279" spans="3:21" x14ac:dyDescent="0.2">
      <c r="C279" s="1"/>
      <c r="D279" s="1"/>
      <c r="E279" s="1">
        <v>3.4375000000000003E-2</v>
      </c>
      <c r="F279" s="4">
        <f t="shared" si="38"/>
        <v>6.0986981180607795E-2</v>
      </c>
      <c r="G279" s="1">
        <f t="shared" si="39"/>
        <v>7.622172814933502</v>
      </c>
      <c r="H279" s="1">
        <f t="shared" si="40"/>
        <v>0</v>
      </c>
      <c r="I279">
        <f t="shared" si="41"/>
        <v>0</v>
      </c>
      <c r="J279" s="4">
        <f t="shared" si="42"/>
        <v>3.9769296294121147E-5</v>
      </c>
      <c r="K279">
        <f t="shared" si="43"/>
        <v>0</v>
      </c>
      <c r="L279">
        <f>K279*'Exhaust Gas Math'!$C$14</f>
        <v>0</v>
      </c>
      <c r="M279">
        <f>(L279/'Exhaust Gas Math'!$B$14)+('Exhaust Gas Math'!$D$10)</f>
        <v>4.4059320573952224E-4</v>
      </c>
      <c r="N279">
        <f>('Exhaust Gas Math'!$E$10*((-0.000000001)*N278^3+(0.000002)*N278^2-0.0012*N278+1.3446)*$B$15+L279*'Exhaust Gas Math'!$D$14*$B$14)/('Exhaust Gas Math'!$E$10*((-0.000000001)*N278^3+(0.000002)*N278^2-0.0012*N278+1.3446)+L279*'Exhaust Gas Math'!$D$14)</f>
        <v>1100</v>
      </c>
      <c r="O279">
        <f t="shared" si="44"/>
        <v>101325</v>
      </c>
      <c r="P279">
        <f>((-0.0000000008)*N279^3+(0.000003)*N279^2-0.004*N279+2.013)*('Exhaust Gas Math'!$E$10/(L279+'Exhaust Gas Math'!$E$10))+(357.45*N279^-1.004)*(L279/(L279+'Exhaust Gas Math'!$E$10))</f>
        <v>0.17819999999999947</v>
      </c>
      <c r="Q279">
        <f t="shared" si="7"/>
        <v>0</v>
      </c>
      <c r="R279">
        <f t="shared" si="8"/>
        <v>101325</v>
      </c>
      <c r="T279">
        <f t="shared" si="45"/>
        <v>3.4375000000000003E-2</v>
      </c>
      <c r="U279">
        <f t="shared" si="46"/>
        <v>101325</v>
      </c>
    </row>
    <row r="280" spans="3:21" x14ac:dyDescent="0.2">
      <c r="C280" s="1"/>
      <c r="D280" s="1"/>
      <c r="E280" s="1">
        <v>3.4500000000000003E-2</v>
      </c>
      <c r="F280" s="4">
        <f t="shared" si="38"/>
        <v>6.1848491566556377E-2</v>
      </c>
      <c r="G280" s="1">
        <f t="shared" si="39"/>
        <v>6.1549069927597122</v>
      </c>
      <c r="H280" s="1">
        <f t="shared" si="40"/>
        <v>0</v>
      </c>
      <c r="I280">
        <f t="shared" si="41"/>
        <v>0</v>
      </c>
      <c r="J280" s="4">
        <f t="shared" si="42"/>
        <v>3.9769296294121147E-5</v>
      </c>
      <c r="K280">
        <f t="shared" si="43"/>
        <v>0</v>
      </c>
      <c r="L280">
        <f>K280*'Exhaust Gas Math'!$C$14</f>
        <v>0</v>
      </c>
      <c r="M280">
        <f>(L280/'Exhaust Gas Math'!$B$14)+('Exhaust Gas Math'!$D$10)</f>
        <v>4.4059320573952224E-4</v>
      </c>
      <c r="N280">
        <f>('Exhaust Gas Math'!$E$10*((-0.000000001)*N279^3+(0.000002)*N279^2-0.0012*N279+1.3446)*$B$15+L280*'Exhaust Gas Math'!$D$14*$B$14)/('Exhaust Gas Math'!$E$10*((-0.000000001)*N279^3+(0.000002)*N279^2-0.0012*N279+1.3446)+L280*'Exhaust Gas Math'!$D$14)</f>
        <v>1100</v>
      </c>
      <c r="O280">
        <f t="shared" si="44"/>
        <v>101325</v>
      </c>
      <c r="P280">
        <f>((-0.0000000008)*N280^3+(0.000003)*N280^2-0.004*N280+2.013)*('Exhaust Gas Math'!$E$10/(L280+'Exhaust Gas Math'!$E$10))+(357.45*N280^-1.004)*(L280/(L280+'Exhaust Gas Math'!$E$10))</f>
        <v>0.17819999999999947</v>
      </c>
      <c r="Q280">
        <f t="shared" si="7"/>
        <v>0</v>
      </c>
      <c r="R280">
        <f t="shared" si="8"/>
        <v>101325</v>
      </c>
      <c r="T280">
        <f t="shared" si="45"/>
        <v>3.4500000000000003E-2</v>
      </c>
      <c r="U280">
        <f t="shared" si="46"/>
        <v>101325</v>
      </c>
    </row>
    <row r="281" spans="3:21" x14ac:dyDescent="0.2">
      <c r="C281" s="1"/>
      <c r="D281" s="1"/>
      <c r="E281" s="1">
        <v>3.4625000000000003E-2</v>
      </c>
      <c r="F281" s="4">
        <f t="shared" si="38"/>
        <v>6.2524126476606351E-2</v>
      </c>
      <c r="G281" s="1">
        <f t="shared" si="39"/>
        <v>4.6496941222612911</v>
      </c>
      <c r="H281" s="1">
        <f t="shared" si="40"/>
        <v>0</v>
      </c>
      <c r="I281">
        <f t="shared" si="41"/>
        <v>0</v>
      </c>
      <c r="J281" s="4">
        <f t="shared" si="42"/>
        <v>3.9769296294121147E-5</v>
      </c>
      <c r="K281">
        <f t="shared" si="43"/>
        <v>0</v>
      </c>
      <c r="L281">
        <f>K281*'Exhaust Gas Math'!$C$14</f>
        <v>0</v>
      </c>
      <c r="M281">
        <f>(L281/'Exhaust Gas Math'!$B$14)+('Exhaust Gas Math'!$D$10)</f>
        <v>4.4059320573952224E-4</v>
      </c>
      <c r="N281">
        <f>('Exhaust Gas Math'!$E$10*((-0.000000001)*N280^3+(0.000002)*N280^2-0.0012*N280+1.3446)*$B$15+L281*'Exhaust Gas Math'!$D$14*$B$14)/('Exhaust Gas Math'!$E$10*((-0.000000001)*N280^3+(0.000002)*N280^2-0.0012*N280+1.3446)+L281*'Exhaust Gas Math'!$D$14)</f>
        <v>1100</v>
      </c>
      <c r="O281">
        <f t="shared" si="44"/>
        <v>101325</v>
      </c>
      <c r="P281">
        <f>((-0.0000000008)*N281^3+(0.000003)*N281^2-0.004*N281+2.013)*('Exhaust Gas Math'!$E$10/(L281+'Exhaust Gas Math'!$E$10))+(357.45*N281^-1.004)*(L281/(L281+'Exhaust Gas Math'!$E$10))</f>
        <v>0.17819999999999947</v>
      </c>
      <c r="Q281">
        <f t="shared" si="7"/>
        <v>0</v>
      </c>
      <c r="R281">
        <f t="shared" si="8"/>
        <v>101325</v>
      </c>
      <c r="T281">
        <f t="shared" si="45"/>
        <v>3.4625000000000003E-2</v>
      </c>
      <c r="U281">
        <f t="shared" si="46"/>
        <v>101325</v>
      </c>
    </row>
    <row r="282" spans="3:21" x14ac:dyDescent="0.2">
      <c r="C282" s="1"/>
      <c r="D282" s="1"/>
      <c r="E282" s="1">
        <v>3.4750000000000003E-2</v>
      </c>
      <c r="F282" s="4">
        <f t="shared" si="38"/>
        <v>6.3009720396865865E-2</v>
      </c>
      <c r="G282" s="1">
        <f t="shared" si="39"/>
        <v>3.115814341318933</v>
      </c>
      <c r="H282" s="1">
        <f t="shared" si="40"/>
        <v>0</v>
      </c>
      <c r="I282">
        <f t="shared" si="41"/>
        <v>0</v>
      </c>
      <c r="J282" s="4">
        <f t="shared" si="42"/>
        <v>3.9769296294121147E-5</v>
      </c>
      <c r="K282">
        <f t="shared" si="43"/>
        <v>0</v>
      </c>
      <c r="L282">
        <f>K282*'Exhaust Gas Math'!$C$14</f>
        <v>0</v>
      </c>
      <c r="M282">
        <f>(L282/'Exhaust Gas Math'!$B$14)+('Exhaust Gas Math'!$D$10)</f>
        <v>4.4059320573952224E-4</v>
      </c>
      <c r="N282">
        <f>('Exhaust Gas Math'!$E$10*((-0.000000001)*N281^3+(0.000002)*N281^2-0.0012*N281+1.3446)*$B$15+L282*'Exhaust Gas Math'!$D$14*$B$14)/('Exhaust Gas Math'!$E$10*((-0.000000001)*N281^3+(0.000002)*N281^2-0.0012*N281+1.3446)+L282*'Exhaust Gas Math'!$D$14)</f>
        <v>1100</v>
      </c>
      <c r="O282">
        <f t="shared" si="44"/>
        <v>101325</v>
      </c>
      <c r="P282">
        <f>((-0.0000000008)*N282^3+(0.000003)*N282^2-0.004*N282+2.013)*('Exhaust Gas Math'!$E$10/(L282+'Exhaust Gas Math'!$E$10))+(357.45*N282^-1.004)*(L282/(L282+'Exhaust Gas Math'!$E$10))</f>
        <v>0.17819999999999947</v>
      </c>
      <c r="Q282">
        <f t="shared" si="7"/>
        <v>0</v>
      </c>
      <c r="R282">
        <f t="shared" si="8"/>
        <v>101325</v>
      </c>
      <c r="T282">
        <f t="shared" si="45"/>
        <v>3.4750000000000003E-2</v>
      </c>
      <c r="U282">
        <f t="shared" si="46"/>
        <v>101325</v>
      </c>
    </row>
    <row r="283" spans="3:21" x14ac:dyDescent="0.2">
      <c r="C283" s="1"/>
      <c r="D283" s="1"/>
      <c r="E283" s="1">
        <v>3.4875000000000003E-2</v>
      </c>
      <c r="F283" s="4">
        <f t="shared" si="38"/>
        <v>6.3302279479340168E-2</v>
      </c>
      <c r="G283" s="1">
        <f t="shared" si="39"/>
        <v>1.562724528848936</v>
      </c>
      <c r="H283" s="1">
        <f t="shared" si="40"/>
        <v>0</v>
      </c>
      <c r="I283">
        <f t="shared" si="41"/>
        <v>0</v>
      </c>
      <c r="J283" s="4">
        <f t="shared" si="42"/>
        <v>3.9769296294121147E-5</v>
      </c>
      <c r="K283">
        <f t="shared" si="43"/>
        <v>0</v>
      </c>
      <c r="L283">
        <f>K283*'Exhaust Gas Math'!$C$14</f>
        <v>0</v>
      </c>
      <c r="M283">
        <f>(L283/'Exhaust Gas Math'!$B$14)+('Exhaust Gas Math'!$D$10)</f>
        <v>4.4059320573952224E-4</v>
      </c>
      <c r="N283">
        <f>('Exhaust Gas Math'!$E$10*((-0.000000001)*N282^3+(0.000002)*N282^2-0.0012*N282+1.3446)*$B$15+L283*'Exhaust Gas Math'!$D$14*$B$14)/('Exhaust Gas Math'!$E$10*((-0.000000001)*N282^3+(0.000002)*N282^2-0.0012*N282+1.3446)+L283*'Exhaust Gas Math'!$D$14)</f>
        <v>1100</v>
      </c>
      <c r="O283">
        <f t="shared" si="44"/>
        <v>101325</v>
      </c>
      <c r="P283">
        <f>((-0.0000000008)*N283^3+(0.000003)*N283^2-0.004*N283+2.013)*('Exhaust Gas Math'!$E$10/(L283+'Exhaust Gas Math'!$E$10))+(357.45*N283^-1.004)*(L283/(L283+'Exhaust Gas Math'!$E$10))</f>
        <v>0.17819999999999947</v>
      </c>
      <c r="Q283">
        <f t="shared" si="7"/>
        <v>0</v>
      </c>
      <c r="R283">
        <f t="shared" si="8"/>
        <v>101325</v>
      </c>
      <c r="T283">
        <f t="shared" si="45"/>
        <v>3.4875000000000003E-2</v>
      </c>
      <c r="U283">
        <f t="shared" si="46"/>
        <v>101325</v>
      </c>
    </row>
    <row r="284" spans="3:21" x14ac:dyDescent="0.2">
      <c r="C284" s="1"/>
      <c r="D284" s="1"/>
      <c r="E284" s="1">
        <v>3.5000000000000003E-2</v>
      </c>
      <c r="F284" s="4">
        <f t="shared" si="38"/>
        <v>6.3399999999999998E-2</v>
      </c>
      <c r="G284" s="1">
        <f t="shared" si="39"/>
        <v>-5.368038073075986E-14</v>
      </c>
      <c r="H284" s="1">
        <f t="shared" si="40"/>
        <v>0</v>
      </c>
      <c r="I284">
        <f t="shared" si="41"/>
        <v>0</v>
      </c>
      <c r="J284" s="4">
        <f t="shared" si="42"/>
        <v>3.9769296294121147E-5</v>
      </c>
      <c r="K284">
        <f t="shared" si="43"/>
        <v>0</v>
      </c>
      <c r="L284">
        <f>K284*'Exhaust Gas Math'!$C$14</f>
        <v>0</v>
      </c>
      <c r="M284">
        <f>(L284/'Exhaust Gas Math'!$B$14)+('Exhaust Gas Math'!$D$10)</f>
        <v>4.4059320573952224E-4</v>
      </c>
      <c r="N284">
        <f>('Exhaust Gas Math'!$E$10*((-0.000000001)*N283^3+(0.000002)*N283^2-0.0012*N283+1.3446)*$B$15+L284*'Exhaust Gas Math'!$D$14*$B$14)/('Exhaust Gas Math'!$E$10*((-0.000000001)*N283^3+(0.000002)*N283^2-0.0012*N283+1.3446)+L284*'Exhaust Gas Math'!$D$14)</f>
        <v>1100</v>
      </c>
      <c r="O284">
        <f t="shared" si="44"/>
        <v>101325</v>
      </c>
      <c r="P284">
        <f>((-0.0000000008)*N284^3+(0.000003)*N284^2-0.004*N284+2.013)*('Exhaust Gas Math'!$E$10/(L284+'Exhaust Gas Math'!$E$10))+(357.45*N284^-1.004)*(L284/(L284+'Exhaust Gas Math'!$E$10))</f>
        <v>0.17819999999999947</v>
      </c>
      <c r="Q284">
        <f t="shared" si="7"/>
        <v>0</v>
      </c>
      <c r="R284">
        <f t="shared" si="8"/>
        <v>101325</v>
      </c>
      <c r="T284">
        <f t="shared" si="45"/>
        <v>3.5000000000000003E-2</v>
      </c>
      <c r="U284">
        <f t="shared" si="46"/>
        <v>101325</v>
      </c>
    </row>
    <row r="285" spans="3:21" x14ac:dyDescent="0.2">
      <c r="C285" s="1"/>
      <c r="D285" s="1"/>
      <c r="E285" s="1">
        <v>3.5125000000000003E-2</v>
      </c>
      <c r="F285" s="4">
        <f t="shared" si="38"/>
        <v>6.330227947934014E-2</v>
      </c>
      <c r="G285" s="1">
        <f t="shared" si="39"/>
        <v>-1.562724528849043</v>
      </c>
      <c r="H285" s="1">
        <f t="shared" si="40"/>
        <v>0</v>
      </c>
      <c r="I285">
        <f t="shared" si="41"/>
        <v>0</v>
      </c>
      <c r="J285" s="4">
        <f t="shared" si="42"/>
        <v>3.9769296294121147E-5</v>
      </c>
      <c r="K285">
        <f t="shared" si="43"/>
        <v>0</v>
      </c>
      <c r="L285">
        <f>K285*'Exhaust Gas Math'!$C$14</f>
        <v>0</v>
      </c>
      <c r="M285">
        <f>(L285/'Exhaust Gas Math'!$B$14)+('Exhaust Gas Math'!$D$10)</f>
        <v>4.4059320573952224E-4</v>
      </c>
      <c r="N285">
        <f>('Exhaust Gas Math'!$E$10*((-0.000000001)*N284^3+(0.000002)*N284^2-0.0012*N284+1.3446)*$B$15+L285*'Exhaust Gas Math'!$D$14*$B$14)/('Exhaust Gas Math'!$E$10*((-0.000000001)*N284^3+(0.000002)*N284^2-0.0012*N284+1.3446)+L285*'Exhaust Gas Math'!$D$14)</f>
        <v>1100</v>
      </c>
      <c r="O285">
        <f t="shared" si="44"/>
        <v>101325</v>
      </c>
      <c r="P285">
        <f>((-0.0000000008)*N285^3+(0.000003)*N285^2-0.004*N285+2.013)*('Exhaust Gas Math'!$E$10/(L285+'Exhaust Gas Math'!$E$10))+(357.45*N285^-1.004)*(L285/(L285+'Exhaust Gas Math'!$E$10))</f>
        <v>0.17819999999999947</v>
      </c>
      <c r="Q285">
        <f t="shared" si="7"/>
        <v>0</v>
      </c>
      <c r="R285">
        <f t="shared" si="8"/>
        <v>101325</v>
      </c>
      <c r="T285">
        <f t="shared" si="45"/>
        <v>3.5125000000000003E-2</v>
      </c>
      <c r="U285">
        <f t="shared" si="46"/>
        <v>101325</v>
      </c>
    </row>
    <row r="286" spans="3:21" x14ac:dyDescent="0.2">
      <c r="C286" s="1"/>
      <c r="D286" s="1"/>
      <c r="E286" s="1">
        <v>3.5249999999999997E-2</v>
      </c>
      <c r="F286" s="4">
        <f t="shared" si="38"/>
        <v>6.3009720396865893E-2</v>
      </c>
      <c r="G286" s="1">
        <f t="shared" si="39"/>
        <v>-3.1158143413188992</v>
      </c>
      <c r="H286" s="1">
        <f t="shared" si="40"/>
        <v>0</v>
      </c>
      <c r="I286">
        <f t="shared" si="41"/>
        <v>0</v>
      </c>
      <c r="J286" s="4">
        <f t="shared" si="42"/>
        <v>3.9769296294121147E-5</v>
      </c>
      <c r="K286">
        <f t="shared" si="43"/>
        <v>0</v>
      </c>
      <c r="L286">
        <f>K286*'Exhaust Gas Math'!$C$14</f>
        <v>0</v>
      </c>
      <c r="M286">
        <f>(L286/'Exhaust Gas Math'!$B$14)+('Exhaust Gas Math'!$D$10)</f>
        <v>4.4059320573952224E-4</v>
      </c>
      <c r="N286">
        <f>('Exhaust Gas Math'!$E$10*((-0.000000001)*N285^3+(0.000002)*N285^2-0.0012*N285+1.3446)*$B$15+L286*'Exhaust Gas Math'!$D$14*$B$14)/('Exhaust Gas Math'!$E$10*((-0.000000001)*N285^3+(0.000002)*N285^2-0.0012*N285+1.3446)+L286*'Exhaust Gas Math'!$D$14)</f>
        <v>1100</v>
      </c>
      <c r="O286">
        <f t="shared" si="44"/>
        <v>101325</v>
      </c>
      <c r="P286">
        <f>((-0.0000000008)*N286^3+(0.000003)*N286^2-0.004*N286+2.013)*('Exhaust Gas Math'!$E$10/(L286+'Exhaust Gas Math'!$E$10))+(357.45*N286^-1.004)*(L286/(L286+'Exhaust Gas Math'!$E$10))</f>
        <v>0.17819999999999947</v>
      </c>
      <c r="Q286">
        <f t="shared" si="7"/>
        <v>0</v>
      </c>
      <c r="R286">
        <f t="shared" si="8"/>
        <v>101325</v>
      </c>
      <c r="T286">
        <f t="shared" si="45"/>
        <v>3.5249999999999997E-2</v>
      </c>
      <c r="U286">
        <f t="shared" si="46"/>
        <v>101325</v>
      </c>
    </row>
    <row r="287" spans="3:21" x14ac:dyDescent="0.2">
      <c r="C287" s="1"/>
      <c r="D287" s="1"/>
      <c r="E287" s="1">
        <v>3.5374999999999997E-2</v>
      </c>
      <c r="F287" s="4">
        <f t="shared" si="38"/>
        <v>6.2524126476606365E-2</v>
      </c>
      <c r="G287" s="1">
        <f t="shared" si="39"/>
        <v>-4.6496941222612573</v>
      </c>
      <c r="H287" s="1">
        <f t="shared" si="40"/>
        <v>0</v>
      </c>
      <c r="I287">
        <f t="shared" si="41"/>
        <v>0</v>
      </c>
      <c r="J287" s="4">
        <f t="shared" si="42"/>
        <v>3.9769296294121147E-5</v>
      </c>
      <c r="K287">
        <f t="shared" si="43"/>
        <v>0</v>
      </c>
      <c r="L287">
        <f>K287*'Exhaust Gas Math'!$C$14</f>
        <v>0</v>
      </c>
      <c r="M287">
        <f>(L287/'Exhaust Gas Math'!$B$14)+('Exhaust Gas Math'!$D$10)</f>
        <v>4.4059320573952224E-4</v>
      </c>
      <c r="N287">
        <f>('Exhaust Gas Math'!$E$10*((-0.000000001)*N286^3+(0.000002)*N286^2-0.0012*N286+1.3446)*$B$15+L287*'Exhaust Gas Math'!$D$14*$B$14)/('Exhaust Gas Math'!$E$10*((-0.000000001)*N286^3+(0.000002)*N286^2-0.0012*N286+1.3446)+L287*'Exhaust Gas Math'!$D$14)</f>
        <v>1100</v>
      </c>
      <c r="O287">
        <f t="shared" si="44"/>
        <v>101325</v>
      </c>
      <c r="P287">
        <f>((-0.0000000008)*N287^3+(0.000003)*N287^2-0.004*N287+2.013)*('Exhaust Gas Math'!$E$10/(L287+'Exhaust Gas Math'!$E$10))+(357.45*N287^-1.004)*(L287/(L287+'Exhaust Gas Math'!$E$10))</f>
        <v>0.17819999999999947</v>
      </c>
      <c r="Q287">
        <f t="shared" si="7"/>
        <v>0</v>
      </c>
      <c r="R287">
        <f t="shared" si="8"/>
        <v>101325</v>
      </c>
      <c r="T287">
        <f t="shared" si="45"/>
        <v>3.5374999999999997E-2</v>
      </c>
      <c r="U287">
        <f t="shared" si="46"/>
        <v>101325</v>
      </c>
    </row>
    <row r="288" spans="3:21" x14ac:dyDescent="0.2">
      <c r="C288" s="1"/>
      <c r="D288" s="1"/>
      <c r="E288" s="1">
        <v>3.5499999999999997E-2</v>
      </c>
      <c r="F288" s="4">
        <f t="shared" si="38"/>
        <v>6.1848491566556391E-2</v>
      </c>
      <c r="G288" s="1">
        <f t="shared" si="39"/>
        <v>-6.1549069927596785</v>
      </c>
      <c r="H288" s="1">
        <f t="shared" si="40"/>
        <v>0</v>
      </c>
      <c r="I288">
        <f t="shared" si="41"/>
        <v>0</v>
      </c>
      <c r="J288" s="4">
        <f t="shared" si="42"/>
        <v>3.9769296294121147E-5</v>
      </c>
      <c r="K288">
        <f t="shared" si="43"/>
        <v>0</v>
      </c>
      <c r="L288">
        <f>K288*'Exhaust Gas Math'!$C$14</f>
        <v>0</v>
      </c>
      <c r="M288">
        <f>(L288/'Exhaust Gas Math'!$B$14)+('Exhaust Gas Math'!$D$10)</f>
        <v>4.4059320573952224E-4</v>
      </c>
      <c r="N288">
        <f>('Exhaust Gas Math'!$E$10*((-0.000000001)*N287^3+(0.000002)*N287^2-0.0012*N287+1.3446)*$B$15+L288*'Exhaust Gas Math'!$D$14*$B$14)/('Exhaust Gas Math'!$E$10*((-0.000000001)*N287^3+(0.000002)*N287^2-0.0012*N287+1.3446)+L288*'Exhaust Gas Math'!$D$14)</f>
        <v>1100</v>
      </c>
      <c r="O288">
        <f t="shared" si="44"/>
        <v>101325</v>
      </c>
      <c r="P288">
        <f>((-0.0000000008)*N288^3+(0.000003)*N288^2-0.004*N288+2.013)*('Exhaust Gas Math'!$E$10/(L288+'Exhaust Gas Math'!$E$10))+(357.45*N288^-1.004)*(L288/(L288+'Exhaust Gas Math'!$E$10))</f>
        <v>0.17819999999999947</v>
      </c>
      <c r="Q288">
        <f t="shared" si="7"/>
        <v>0</v>
      </c>
      <c r="R288">
        <f t="shared" si="8"/>
        <v>101325</v>
      </c>
      <c r="T288">
        <f t="shared" si="45"/>
        <v>3.5499999999999997E-2</v>
      </c>
      <c r="U288">
        <f t="shared" si="46"/>
        <v>101325</v>
      </c>
    </row>
    <row r="289" spans="3:21" x14ac:dyDescent="0.2">
      <c r="C289" s="1"/>
      <c r="D289" s="1"/>
      <c r="E289" s="1">
        <v>3.5624999999999997E-2</v>
      </c>
      <c r="F289" s="4">
        <f t="shared" si="38"/>
        <v>6.0986981180607816E-2</v>
      </c>
      <c r="G289" s="1">
        <f t="shared" si="39"/>
        <v>-7.62217281493347</v>
      </c>
      <c r="H289" s="1">
        <f t="shared" si="40"/>
        <v>0</v>
      </c>
      <c r="I289">
        <f t="shared" si="41"/>
        <v>0</v>
      </c>
      <c r="J289" s="4">
        <f t="shared" si="42"/>
        <v>3.9769296294121147E-5</v>
      </c>
      <c r="K289">
        <f t="shared" si="43"/>
        <v>0</v>
      </c>
      <c r="L289">
        <f>K289*'Exhaust Gas Math'!$C$14</f>
        <v>0</v>
      </c>
      <c r="M289">
        <f>(L289/'Exhaust Gas Math'!$B$14)+('Exhaust Gas Math'!$D$10)</f>
        <v>4.4059320573952224E-4</v>
      </c>
      <c r="N289">
        <f>('Exhaust Gas Math'!$E$10*((-0.000000001)*N288^3+(0.000002)*N288^2-0.0012*N288+1.3446)*$B$15+L289*'Exhaust Gas Math'!$D$14*$B$14)/('Exhaust Gas Math'!$E$10*((-0.000000001)*N288^3+(0.000002)*N288^2-0.0012*N288+1.3446)+L289*'Exhaust Gas Math'!$D$14)</f>
        <v>1100</v>
      </c>
      <c r="O289">
        <f t="shared" si="44"/>
        <v>101325</v>
      </c>
      <c r="P289">
        <f>((-0.0000000008)*N289^3+(0.000003)*N289^2-0.004*N289+2.013)*('Exhaust Gas Math'!$E$10/(L289+'Exhaust Gas Math'!$E$10))+(357.45*N289^-1.004)*(L289/(L289+'Exhaust Gas Math'!$E$10))</f>
        <v>0.17819999999999947</v>
      </c>
      <c r="Q289">
        <f t="shared" si="7"/>
        <v>0</v>
      </c>
      <c r="R289">
        <f t="shared" si="8"/>
        <v>101325</v>
      </c>
      <c r="T289">
        <f t="shared" si="45"/>
        <v>3.5624999999999997E-2</v>
      </c>
      <c r="U289">
        <f t="shared" si="46"/>
        <v>101325</v>
      </c>
    </row>
    <row r="290" spans="3:21" x14ac:dyDescent="0.2">
      <c r="C290" s="1"/>
      <c r="D290" s="1"/>
      <c r="E290" s="1">
        <v>3.5749999999999997E-2</v>
      </c>
      <c r="F290" s="4">
        <f t="shared" si="38"/>
        <v>5.9944906816771282E-2</v>
      </c>
      <c r="G290" s="1">
        <f t="shared" si="39"/>
        <v>-9.0424454070735312</v>
      </c>
      <c r="H290" s="1">
        <f t="shared" si="40"/>
        <v>0</v>
      </c>
      <c r="I290">
        <f t="shared" si="41"/>
        <v>0</v>
      </c>
      <c r="J290" s="4">
        <f t="shared" si="42"/>
        <v>3.9769296294121147E-5</v>
      </c>
      <c r="K290">
        <f t="shared" si="43"/>
        <v>0</v>
      </c>
      <c r="L290">
        <f>K290*'Exhaust Gas Math'!$C$14</f>
        <v>0</v>
      </c>
      <c r="M290">
        <f>(L290/'Exhaust Gas Math'!$B$14)+('Exhaust Gas Math'!$D$10)</f>
        <v>4.4059320573952224E-4</v>
      </c>
      <c r="N290">
        <f>('Exhaust Gas Math'!$E$10*((-0.000000001)*N289^3+(0.000002)*N289^2-0.0012*N289+1.3446)*$B$15+L290*'Exhaust Gas Math'!$D$14*$B$14)/('Exhaust Gas Math'!$E$10*((-0.000000001)*N289^3+(0.000002)*N289^2-0.0012*N289+1.3446)+L290*'Exhaust Gas Math'!$D$14)</f>
        <v>1100</v>
      </c>
      <c r="O290">
        <f t="shared" si="44"/>
        <v>101325</v>
      </c>
      <c r="P290">
        <f>((-0.0000000008)*N290^3+(0.000003)*N290^2-0.004*N290+2.013)*('Exhaust Gas Math'!$E$10/(L290+'Exhaust Gas Math'!$E$10))+(357.45*N290^-1.004)*(L290/(L290+'Exhaust Gas Math'!$E$10))</f>
        <v>0.17819999999999947</v>
      </c>
      <c r="Q290">
        <f t="shared" si="7"/>
        <v>0</v>
      </c>
      <c r="R290">
        <f t="shared" si="8"/>
        <v>101325</v>
      </c>
      <c r="T290">
        <f t="shared" si="45"/>
        <v>3.5749999999999997E-2</v>
      </c>
      <c r="U290">
        <f t="shared" si="46"/>
        <v>101325</v>
      </c>
    </row>
    <row r="291" spans="3:21" x14ac:dyDescent="0.2">
      <c r="C291" s="1"/>
      <c r="D291" s="1"/>
      <c r="E291" s="1">
        <v>3.5874999999999997E-2</v>
      </c>
      <c r="F291" s="4">
        <f t="shared" si="38"/>
        <v>5.8728693210024746E-2</v>
      </c>
      <c r="G291" s="1">
        <f t="shared" si="39"/>
        <v>-10.406968316360757</v>
      </c>
      <c r="H291" s="1">
        <f t="shared" si="40"/>
        <v>0</v>
      </c>
      <c r="I291">
        <f t="shared" si="41"/>
        <v>0</v>
      </c>
      <c r="J291" s="4">
        <f t="shared" si="42"/>
        <v>3.9769296294121147E-5</v>
      </c>
      <c r="K291">
        <f t="shared" si="43"/>
        <v>0</v>
      </c>
      <c r="L291">
        <f>K291*'Exhaust Gas Math'!$C$14</f>
        <v>0</v>
      </c>
      <c r="M291">
        <f>(L291/'Exhaust Gas Math'!$B$14)+('Exhaust Gas Math'!$D$10)</f>
        <v>4.4059320573952224E-4</v>
      </c>
      <c r="N291">
        <f>('Exhaust Gas Math'!$E$10*((-0.000000001)*N290^3+(0.000002)*N290^2-0.0012*N290+1.3446)*$B$15+L291*'Exhaust Gas Math'!$D$14*$B$14)/('Exhaust Gas Math'!$E$10*((-0.000000001)*N290^3+(0.000002)*N290^2-0.0012*N290+1.3446)+L291*'Exhaust Gas Math'!$D$14)</f>
        <v>1100</v>
      </c>
      <c r="O291">
        <f t="shared" si="44"/>
        <v>101325</v>
      </c>
      <c r="P291">
        <f>((-0.0000000008)*N291^3+(0.000003)*N291^2-0.004*N291+2.013)*('Exhaust Gas Math'!$E$10/(L291+'Exhaust Gas Math'!$E$10))+(357.45*N291^-1.004)*(L291/(L291+'Exhaust Gas Math'!$E$10))</f>
        <v>0.17819999999999947</v>
      </c>
      <c r="Q291">
        <f t="shared" si="7"/>
        <v>0</v>
      </c>
      <c r="R291">
        <f t="shared" si="8"/>
        <v>101325</v>
      </c>
      <c r="T291">
        <f t="shared" si="45"/>
        <v>3.5874999999999997E-2</v>
      </c>
      <c r="U291">
        <f t="shared" si="46"/>
        <v>101325</v>
      </c>
    </row>
    <row r="292" spans="3:21" x14ac:dyDescent="0.2">
      <c r="C292" s="1"/>
      <c r="D292" s="1"/>
      <c r="E292" s="1">
        <v>3.5999999999999997E-2</v>
      </c>
      <c r="F292" s="4">
        <f t="shared" si="38"/>
        <v>5.7345838721685846E-2</v>
      </c>
      <c r="G292" s="1">
        <f t="shared" si="39"/>
        <v>-11.707328805309483</v>
      </c>
      <c r="H292" s="1">
        <f t="shared" si="40"/>
        <v>0</v>
      </c>
      <c r="I292">
        <f t="shared" si="41"/>
        <v>0</v>
      </c>
      <c r="J292" s="4">
        <f t="shared" si="42"/>
        <v>3.9769296294121147E-5</v>
      </c>
      <c r="K292">
        <f t="shared" si="43"/>
        <v>0</v>
      </c>
      <c r="L292">
        <f>K292*'Exhaust Gas Math'!$C$14</f>
        <v>0</v>
      </c>
      <c r="M292">
        <f>(L292/'Exhaust Gas Math'!$B$14)+('Exhaust Gas Math'!$D$10)</f>
        <v>4.4059320573952224E-4</v>
      </c>
      <c r="N292">
        <f>('Exhaust Gas Math'!$E$10*((-0.000000001)*N291^3+(0.000002)*N291^2-0.0012*N291+1.3446)*$B$15+L292*'Exhaust Gas Math'!$D$14*$B$14)/('Exhaust Gas Math'!$E$10*((-0.000000001)*N291^3+(0.000002)*N291^2-0.0012*N291+1.3446)+L292*'Exhaust Gas Math'!$D$14)</f>
        <v>1100</v>
      </c>
      <c r="O292">
        <f t="shared" si="44"/>
        <v>101325</v>
      </c>
      <c r="P292">
        <f>((-0.0000000008)*N292^3+(0.000003)*N292^2-0.004*N292+2.013)*('Exhaust Gas Math'!$E$10/(L292+'Exhaust Gas Math'!$E$10))+(357.45*N292^-1.004)*(L292/(L292+'Exhaust Gas Math'!$E$10))</f>
        <v>0.17819999999999947</v>
      </c>
      <c r="Q292">
        <f t="shared" si="7"/>
        <v>0</v>
      </c>
      <c r="R292">
        <f t="shared" si="8"/>
        <v>101325</v>
      </c>
      <c r="T292">
        <f t="shared" si="45"/>
        <v>3.5999999999999997E-2</v>
      </c>
      <c r="U292">
        <f t="shared" si="46"/>
        <v>101325</v>
      </c>
    </row>
    <row r="293" spans="3:21" x14ac:dyDescent="0.2">
      <c r="C293" s="1"/>
      <c r="D293" s="1"/>
      <c r="E293" s="1">
        <v>3.6124999999999997E-2</v>
      </c>
      <c r="F293" s="4">
        <f t="shared" si="38"/>
        <v>5.580486910952099E-2</v>
      </c>
      <c r="G293" s="1">
        <f t="shared" si="39"/>
        <v>-12.935509719091591</v>
      </c>
      <c r="H293" s="1">
        <f t="shared" si="40"/>
        <v>0</v>
      </c>
      <c r="I293">
        <f t="shared" si="41"/>
        <v>0</v>
      </c>
      <c r="J293" s="4">
        <f t="shared" si="42"/>
        <v>3.9769296294121147E-5</v>
      </c>
      <c r="K293">
        <f t="shared" si="43"/>
        <v>0</v>
      </c>
      <c r="L293">
        <f>K293*'Exhaust Gas Math'!$C$14</f>
        <v>0</v>
      </c>
      <c r="M293">
        <f>(L293/'Exhaust Gas Math'!$B$14)+('Exhaust Gas Math'!$D$10)</f>
        <v>4.4059320573952224E-4</v>
      </c>
      <c r="N293">
        <f>('Exhaust Gas Math'!$E$10*((-0.000000001)*N292^3+(0.000002)*N292^2-0.0012*N292+1.3446)*$B$15+L293*'Exhaust Gas Math'!$D$14*$B$14)/('Exhaust Gas Math'!$E$10*((-0.000000001)*N292^3+(0.000002)*N292^2-0.0012*N292+1.3446)+L293*'Exhaust Gas Math'!$D$14)</f>
        <v>1100</v>
      </c>
      <c r="O293">
        <f t="shared" si="44"/>
        <v>101325</v>
      </c>
      <c r="P293">
        <f>((-0.0000000008)*N293^3+(0.000003)*N293^2-0.004*N293+2.013)*('Exhaust Gas Math'!$E$10/(L293+'Exhaust Gas Math'!$E$10))+(357.45*N293^-1.004)*(L293/(L293+'Exhaust Gas Math'!$E$10))</f>
        <v>0.17819999999999947</v>
      </c>
      <c r="Q293">
        <f t="shared" si="7"/>
        <v>0</v>
      </c>
      <c r="R293">
        <f t="shared" si="8"/>
        <v>101325</v>
      </c>
      <c r="T293">
        <f t="shared" si="45"/>
        <v>3.6124999999999997E-2</v>
      </c>
      <c r="U293">
        <f t="shared" si="46"/>
        <v>101325</v>
      </c>
    </row>
    <row r="294" spans="3:21" x14ac:dyDescent="0.2">
      <c r="C294" s="1"/>
      <c r="D294" s="1"/>
      <c r="E294" s="1">
        <v>3.6249999999999998E-2</v>
      </c>
      <c r="F294" s="4">
        <f t="shared" si="38"/>
        <v>5.4115284963613557E-2</v>
      </c>
      <c r="G294" s="1">
        <f t="shared" si="39"/>
        <v>-14.083938913962022</v>
      </c>
      <c r="H294" s="1">
        <f t="shared" si="40"/>
        <v>0</v>
      </c>
      <c r="I294">
        <f t="shared" si="41"/>
        <v>0</v>
      </c>
      <c r="J294" s="4">
        <f t="shared" si="42"/>
        <v>3.9769296294121147E-5</v>
      </c>
      <c r="K294">
        <f t="shared" si="43"/>
        <v>0</v>
      </c>
      <c r="L294">
        <f>K294*'Exhaust Gas Math'!$C$14</f>
        <v>0</v>
      </c>
      <c r="M294">
        <f>(L294/'Exhaust Gas Math'!$B$14)+('Exhaust Gas Math'!$D$10)</f>
        <v>4.4059320573952224E-4</v>
      </c>
      <c r="N294">
        <f>('Exhaust Gas Math'!$E$10*((-0.000000001)*N293^3+(0.000002)*N293^2-0.0012*N293+1.3446)*$B$15+L294*'Exhaust Gas Math'!$D$14*$B$14)/('Exhaust Gas Math'!$E$10*((-0.000000001)*N293^3+(0.000002)*N293^2-0.0012*N293+1.3446)+L294*'Exhaust Gas Math'!$D$14)</f>
        <v>1100</v>
      </c>
      <c r="O294">
        <f t="shared" si="44"/>
        <v>101325</v>
      </c>
      <c r="P294">
        <f>((-0.0000000008)*N294^3+(0.000003)*N294^2-0.004*N294+2.013)*('Exhaust Gas Math'!$E$10/(L294+'Exhaust Gas Math'!$E$10))+(357.45*N294^-1.004)*(L294/(L294+'Exhaust Gas Math'!$E$10))</f>
        <v>0.17819999999999947</v>
      </c>
      <c r="Q294">
        <f t="shared" si="7"/>
        <v>0</v>
      </c>
      <c r="R294">
        <f t="shared" si="8"/>
        <v>101325</v>
      </c>
      <c r="T294">
        <f t="shared" si="45"/>
        <v>3.6249999999999998E-2</v>
      </c>
      <c r="U294">
        <f t="shared" si="46"/>
        <v>101325</v>
      </c>
    </row>
    <row r="295" spans="3:21" x14ac:dyDescent="0.2">
      <c r="C295" s="1"/>
      <c r="D295" s="1"/>
      <c r="E295" s="1">
        <v>3.6374999999999998E-2</v>
      </c>
      <c r="F295" s="4">
        <f t="shared" si="38"/>
        <v>5.2287503132066898E-2</v>
      </c>
      <c r="G295" s="1">
        <f t="shared" si="39"/>
        <v>-15.145535942042891</v>
      </c>
      <c r="H295" s="1">
        <f t="shared" si="40"/>
        <v>0</v>
      </c>
      <c r="I295">
        <f t="shared" si="41"/>
        <v>0</v>
      </c>
      <c r="J295" s="4">
        <f t="shared" si="42"/>
        <v>3.9769296294121147E-5</v>
      </c>
      <c r="K295">
        <f t="shared" si="43"/>
        <v>0</v>
      </c>
      <c r="L295">
        <f>K295*'Exhaust Gas Math'!$C$14</f>
        <v>0</v>
      </c>
      <c r="M295">
        <f>(L295/'Exhaust Gas Math'!$B$14)+('Exhaust Gas Math'!$D$10)</f>
        <v>4.4059320573952224E-4</v>
      </c>
      <c r="N295">
        <f>('Exhaust Gas Math'!$E$10*((-0.000000001)*N294^3+(0.000002)*N294^2-0.0012*N294+1.3446)*$B$15+L295*'Exhaust Gas Math'!$D$14*$B$14)/('Exhaust Gas Math'!$E$10*((-0.000000001)*N294^3+(0.000002)*N294^2-0.0012*N294+1.3446)+L295*'Exhaust Gas Math'!$D$14)</f>
        <v>1100</v>
      </c>
      <c r="O295">
        <f t="shared" si="44"/>
        <v>101325</v>
      </c>
      <c r="P295">
        <f>((-0.0000000008)*N295^3+(0.000003)*N295^2-0.004*N295+2.013)*('Exhaust Gas Math'!$E$10/(L295+'Exhaust Gas Math'!$E$10))+(357.45*N295^-1.004)*(L295/(L295+'Exhaust Gas Math'!$E$10))</f>
        <v>0.17819999999999947</v>
      </c>
      <c r="Q295">
        <f t="shared" si="7"/>
        <v>0</v>
      </c>
      <c r="R295">
        <f t="shared" si="8"/>
        <v>101325</v>
      </c>
      <c r="T295">
        <f t="shared" si="45"/>
        <v>3.6374999999999998E-2</v>
      </c>
      <c r="U295">
        <f t="shared" si="46"/>
        <v>101325</v>
      </c>
    </row>
    <row r="296" spans="3:21" x14ac:dyDescent="0.2">
      <c r="C296" s="1"/>
      <c r="D296" s="1"/>
      <c r="E296" s="1">
        <v>3.6499999999999998E-2</v>
      </c>
      <c r="F296" s="4">
        <f t="shared" si="38"/>
        <v>5.0332792497671461E-2</v>
      </c>
      <c r="G296" s="1">
        <f t="shared" si="39"/>
        <v>-16.113755704639342</v>
      </c>
      <c r="H296" s="1">
        <f t="shared" si="40"/>
        <v>0</v>
      </c>
      <c r="I296">
        <f t="shared" si="41"/>
        <v>0</v>
      </c>
      <c r="J296" s="4">
        <f t="shared" si="42"/>
        <v>3.9769296294121147E-5</v>
      </c>
      <c r="K296">
        <f t="shared" si="43"/>
        <v>0</v>
      </c>
      <c r="L296">
        <f>K296*'Exhaust Gas Math'!$C$14</f>
        <v>0</v>
      </c>
      <c r="M296">
        <f>(L296/'Exhaust Gas Math'!$B$14)+('Exhaust Gas Math'!$D$10)</f>
        <v>4.4059320573952224E-4</v>
      </c>
      <c r="N296">
        <f>('Exhaust Gas Math'!$E$10*((-0.000000001)*N295^3+(0.000002)*N295^2-0.0012*N295+1.3446)*$B$15+L296*'Exhaust Gas Math'!$D$14*$B$14)/('Exhaust Gas Math'!$E$10*((-0.000000001)*N295^3+(0.000002)*N295^2-0.0012*N295+1.3446)+L296*'Exhaust Gas Math'!$D$14)</f>
        <v>1100</v>
      </c>
      <c r="O296">
        <f t="shared" si="44"/>
        <v>101325</v>
      </c>
      <c r="P296">
        <f>((-0.0000000008)*N296^3+(0.000003)*N296^2-0.004*N296+2.013)*('Exhaust Gas Math'!$E$10/(L296+'Exhaust Gas Math'!$E$10))+(357.45*N296^-1.004)*(L296/(L296+'Exhaust Gas Math'!$E$10))</f>
        <v>0.17819999999999947</v>
      </c>
      <c r="Q296">
        <f t="shared" si="7"/>
        <v>0</v>
      </c>
      <c r="R296">
        <f t="shared" si="8"/>
        <v>101325</v>
      </c>
      <c r="T296">
        <f t="shared" si="45"/>
        <v>3.6499999999999998E-2</v>
      </c>
      <c r="U296">
        <f t="shared" si="46"/>
        <v>101325</v>
      </c>
    </row>
    <row r="297" spans="3:21" x14ac:dyDescent="0.2">
      <c r="C297" s="1"/>
      <c r="D297" s="1"/>
      <c r="E297" s="1">
        <v>3.6624999999999998E-2</v>
      </c>
      <c r="F297" s="4">
        <f t="shared" si="38"/>
        <v>4.8263204501495641E-2</v>
      </c>
      <c r="G297" s="1">
        <f t="shared" si="39"/>
        <v>-16.982628804949176</v>
      </c>
      <c r="H297" s="1">
        <f t="shared" si="40"/>
        <v>0</v>
      </c>
      <c r="I297">
        <f t="shared" si="41"/>
        <v>0</v>
      </c>
      <c r="J297" s="4">
        <f t="shared" si="42"/>
        <v>3.9769296294121147E-5</v>
      </c>
      <c r="K297">
        <f t="shared" si="43"/>
        <v>0</v>
      </c>
      <c r="L297">
        <f>K297*'Exhaust Gas Math'!$C$14</f>
        <v>0</v>
      </c>
      <c r="M297">
        <f>(L297/'Exhaust Gas Math'!$B$14)+('Exhaust Gas Math'!$D$10)</f>
        <v>4.4059320573952224E-4</v>
      </c>
      <c r="N297">
        <f>('Exhaust Gas Math'!$E$10*((-0.000000001)*N296^3+(0.000002)*N296^2-0.0012*N296+1.3446)*$B$15+L297*'Exhaust Gas Math'!$D$14*$B$14)/('Exhaust Gas Math'!$E$10*((-0.000000001)*N296^3+(0.000002)*N296^2-0.0012*N296+1.3446)+L297*'Exhaust Gas Math'!$D$14)</f>
        <v>1100</v>
      </c>
      <c r="O297">
        <f t="shared" si="44"/>
        <v>101325</v>
      </c>
      <c r="P297">
        <f>((-0.0000000008)*N297^3+(0.000003)*N297^2-0.004*N297+2.013)*('Exhaust Gas Math'!$E$10/(L297+'Exhaust Gas Math'!$E$10))+(357.45*N297^-1.004)*(L297/(L297+'Exhaust Gas Math'!$E$10))</f>
        <v>0.17819999999999947</v>
      </c>
      <c r="Q297">
        <f t="shared" si="7"/>
        <v>0</v>
      </c>
      <c r="R297">
        <f t="shared" si="8"/>
        <v>101325</v>
      </c>
      <c r="T297">
        <f t="shared" si="45"/>
        <v>3.6624999999999998E-2</v>
      </c>
      <c r="U297">
        <f t="shared" si="46"/>
        <v>101325</v>
      </c>
    </row>
    <row r="298" spans="3:21" x14ac:dyDescent="0.2">
      <c r="C298" s="1"/>
      <c r="D298" s="1"/>
      <c r="E298" s="1">
        <v>3.6749999999999998E-2</v>
      </c>
      <c r="F298" s="4">
        <f t="shared" si="38"/>
        <v>4.6091498841743683E-2</v>
      </c>
      <c r="G298" s="1">
        <f t="shared" si="39"/>
        <v>-17.746798351379358</v>
      </c>
      <c r="H298" s="1">
        <f t="shared" si="40"/>
        <v>0</v>
      </c>
      <c r="I298">
        <f t="shared" si="41"/>
        <v>0</v>
      </c>
      <c r="J298" s="4">
        <f t="shared" si="42"/>
        <v>3.9769296294121147E-5</v>
      </c>
      <c r="K298">
        <f t="shared" si="43"/>
        <v>0</v>
      </c>
      <c r="L298">
        <f>K298*'Exhaust Gas Math'!$C$14</f>
        <v>0</v>
      </c>
      <c r="M298">
        <f>(L298/'Exhaust Gas Math'!$B$14)+('Exhaust Gas Math'!$D$10)</f>
        <v>4.4059320573952224E-4</v>
      </c>
      <c r="N298">
        <f>('Exhaust Gas Math'!$E$10*((-0.000000001)*N297^3+(0.000002)*N297^2-0.0012*N297+1.3446)*$B$15+L298*'Exhaust Gas Math'!$D$14*$B$14)/('Exhaust Gas Math'!$E$10*((-0.000000001)*N297^3+(0.000002)*N297^2-0.0012*N297+1.3446)+L298*'Exhaust Gas Math'!$D$14)</f>
        <v>1100</v>
      </c>
      <c r="O298">
        <f t="shared" si="44"/>
        <v>101325</v>
      </c>
      <c r="P298">
        <f>((-0.0000000008)*N298^3+(0.000003)*N298^2-0.004*N298+2.013)*('Exhaust Gas Math'!$E$10/(L298+'Exhaust Gas Math'!$E$10))+(357.45*N298^-1.004)*(L298/(L298+'Exhaust Gas Math'!$E$10))</f>
        <v>0.17819999999999947</v>
      </c>
      <c r="Q298">
        <f t="shared" si="7"/>
        <v>0</v>
      </c>
      <c r="R298">
        <f t="shared" si="8"/>
        <v>101325</v>
      </c>
      <c r="T298">
        <f t="shared" si="45"/>
        <v>3.6749999999999998E-2</v>
      </c>
      <c r="U298">
        <f t="shared" si="46"/>
        <v>101325</v>
      </c>
    </row>
    <row r="299" spans="3:21" x14ac:dyDescent="0.2">
      <c r="C299" s="1"/>
      <c r="D299" s="1"/>
      <c r="E299" s="1">
        <v>3.6874999999999998E-2</v>
      </c>
      <c r="F299" s="4">
        <f t="shared" si="38"/>
        <v>4.3831064805973381E-2</v>
      </c>
      <c r="G299" s="1">
        <f t="shared" si="39"/>
        <v>-18.401552984563985</v>
      </c>
      <c r="H299" s="1">
        <f t="shared" si="40"/>
        <v>0</v>
      </c>
      <c r="I299">
        <f t="shared" si="41"/>
        <v>0</v>
      </c>
      <c r="J299" s="4">
        <f t="shared" si="42"/>
        <v>3.9769296294121147E-5</v>
      </c>
      <c r="K299">
        <f t="shared" si="43"/>
        <v>0</v>
      </c>
      <c r="L299">
        <f>K299*'Exhaust Gas Math'!$C$14</f>
        <v>0</v>
      </c>
      <c r="M299">
        <f>(L299/'Exhaust Gas Math'!$B$14)+('Exhaust Gas Math'!$D$10)</f>
        <v>4.4059320573952224E-4</v>
      </c>
      <c r="N299">
        <f>('Exhaust Gas Math'!$E$10*((-0.000000001)*N298^3+(0.000002)*N298^2-0.0012*N298+1.3446)*$B$15+L299*'Exhaust Gas Math'!$D$14*$B$14)/('Exhaust Gas Math'!$E$10*((-0.000000001)*N298^3+(0.000002)*N298^2-0.0012*N298+1.3446)+L299*'Exhaust Gas Math'!$D$14)</f>
        <v>1100</v>
      </c>
      <c r="O299">
        <f t="shared" si="44"/>
        <v>101325</v>
      </c>
      <c r="P299">
        <f>((-0.0000000008)*N299^3+(0.000003)*N299^2-0.004*N299+2.013)*('Exhaust Gas Math'!$E$10/(L299+'Exhaust Gas Math'!$E$10))+(357.45*N299^-1.004)*(L299/(L299+'Exhaust Gas Math'!$E$10))</f>
        <v>0.17819999999999947</v>
      </c>
      <c r="Q299">
        <f t="shared" si="7"/>
        <v>0</v>
      </c>
      <c r="R299">
        <f t="shared" si="8"/>
        <v>101325</v>
      </c>
      <c r="T299">
        <f t="shared" si="45"/>
        <v>3.6874999999999998E-2</v>
      </c>
      <c r="U299">
        <f t="shared" si="46"/>
        <v>101325</v>
      </c>
    </row>
    <row r="300" spans="3:21" x14ac:dyDescent="0.2">
      <c r="C300" s="1"/>
      <c r="D300" s="1"/>
      <c r="E300" s="1">
        <v>3.6999999999999998E-2</v>
      </c>
      <c r="F300" s="4">
        <f t="shared" si="38"/>
        <v>4.1495838721685857E-2</v>
      </c>
      <c r="G300" s="1">
        <f t="shared" si="39"/>
        <v>-18.942855924461458</v>
      </c>
      <c r="H300" s="1">
        <f t="shared" si="40"/>
        <v>0</v>
      </c>
      <c r="I300">
        <f t="shared" si="41"/>
        <v>0</v>
      </c>
      <c r="J300" s="4">
        <f t="shared" si="42"/>
        <v>3.9769296294121147E-5</v>
      </c>
      <c r="K300">
        <f t="shared" si="43"/>
        <v>0</v>
      </c>
      <c r="L300">
        <f>K300*'Exhaust Gas Math'!$C$14</f>
        <v>0</v>
      </c>
      <c r="M300">
        <f>(L300/'Exhaust Gas Math'!$B$14)+('Exhaust Gas Math'!$D$10)</f>
        <v>4.4059320573952224E-4</v>
      </c>
      <c r="N300">
        <f>('Exhaust Gas Math'!$E$10*((-0.000000001)*N299^3+(0.000002)*N299^2-0.0012*N299+1.3446)*$B$15+L300*'Exhaust Gas Math'!$D$14*$B$14)/('Exhaust Gas Math'!$E$10*((-0.000000001)*N299^3+(0.000002)*N299^2-0.0012*N299+1.3446)+L300*'Exhaust Gas Math'!$D$14)</f>
        <v>1100</v>
      </c>
      <c r="O300">
        <f t="shared" si="44"/>
        <v>101325</v>
      </c>
      <c r="P300">
        <f>((-0.0000000008)*N300^3+(0.000003)*N300^2-0.004*N300+2.013)*('Exhaust Gas Math'!$E$10/(L300+'Exhaust Gas Math'!$E$10))+(357.45*N300^-1.004)*(L300/(L300+'Exhaust Gas Math'!$E$10))</f>
        <v>0.17819999999999947</v>
      </c>
      <c r="Q300">
        <f t="shared" si="7"/>
        <v>0</v>
      </c>
      <c r="R300">
        <f t="shared" si="8"/>
        <v>101325</v>
      </c>
      <c r="T300">
        <f t="shared" si="45"/>
        <v>3.6999999999999998E-2</v>
      </c>
      <c r="U300">
        <f t="shared" si="46"/>
        <v>101325</v>
      </c>
    </row>
    <row r="301" spans="3:21" x14ac:dyDescent="0.2">
      <c r="C301" s="1"/>
      <c r="D301" s="1"/>
      <c r="E301" s="1">
        <v>3.7124999999999998E-2</v>
      </c>
      <c r="F301" s="4">
        <f t="shared" si="38"/>
        <v>3.9100218034232213E-2</v>
      </c>
      <c r="G301" s="1">
        <f t="shared" si="39"/>
        <v>-19.367369858445826</v>
      </c>
      <c r="H301" s="1">
        <f t="shared" si="40"/>
        <v>0</v>
      </c>
      <c r="I301">
        <f t="shared" si="41"/>
        <v>0</v>
      </c>
      <c r="J301" s="4">
        <f t="shared" si="42"/>
        <v>3.9769296294121147E-5</v>
      </c>
      <c r="K301">
        <f t="shared" si="43"/>
        <v>0</v>
      </c>
      <c r="L301">
        <f>K301*'Exhaust Gas Math'!$C$14</f>
        <v>0</v>
      </c>
      <c r="M301">
        <f>(L301/'Exhaust Gas Math'!$B$14)+('Exhaust Gas Math'!$D$10)</f>
        <v>4.4059320573952224E-4</v>
      </c>
      <c r="N301">
        <f>('Exhaust Gas Math'!$E$10*((-0.000000001)*N300^3+(0.000002)*N300^2-0.0012*N300+1.3446)*$B$15+L301*'Exhaust Gas Math'!$D$14*$B$14)/('Exhaust Gas Math'!$E$10*((-0.000000001)*N300^3+(0.000002)*N300^2-0.0012*N300+1.3446)+L301*'Exhaust Gas Math'!$D$14)</f>
        <v>1100</v>
      </c>
      <c r="O301">
        <f t="shared" si="44"/>
        <v>101325</v>
      </c>
      <c r="P301">
        <f>((-0.0000000008)*N301^3+(0.000003)*N301^2-0.004*N301+2.013)*('Exhaust Gas Math'!$E$10/(L301+'Exhaust Gas Math'!$E$10))+(357.45*N301^-1.004)*(L301/(L301+'Exhaust Gas Math'!$E$10))</f>
        <v>0.17819999999999947</v>
      </c>
      <c r="Q301">
        <f t="shared" si="7"/>
        <v>0</v>
      </c>
      <c r="R301">
        <f t="shared" si="8"/>
        <v>101325</v>
      </c>
      <c r="T301">
        <f t="shared" si="45"/>
        <v>3.7124999999999998E-2</v>
      </c>
      <c r="U301">
        <f t="shared" si="46"/>
        <v>101325</v>
      </c>
    </row>
    <row r="302" spans="3:21" x14ac:dyDescent="0.2">
      <c r="C302" s="1"/>
      <c r="D302" s="1"/>
      <c r="E302" s="1">
        <v>3.7249999999999998E-2</v>
      </c>
      <c r="F302" s="4">
        <f t="shared" si="38"/>
        <v>3.6658972541775317E-2</v>
      </c>
      <c r="G302" s="1">
        <f t="shared" si="39"/>
        <v>-19.672477516948863</v>
      </c>
      <c r="H302" s="1">
        <f t="shared" si="40"/>
        <v>0</v>
      </c>
      <c r="I302">
        <f t="shared" si="41"/>
        <v>0</v>
      </c>
      <c r="J302" s="4">
        <f t="shared" si="42"/>
        <v>3.9769296294121147E-5</v>
      </c>
      <c r="K302">
        <f t="shared" si="43"/>
        <v>0</v>
      </c>
      <c r="L302">
        <f>K302*'Exhaust Gas Math'!$C$14</f>
        <v>0</v>
      </c>
      <c r="M302">
        <f>(L302/'Exhaust Gas Math'!$B$14)+('Exhaust Gas Math'!$D$10)</f>
        <v>4.4059320573952224E-4</v>
      </c>
      <c r="N302">
        <f>('Exhaust Gas Math'!$E$10*((-0.000000001)*N301^3+(0.000002)*N301^2-0.0012*N301+1.3446)*$B$15+L302*'Exhaust Gas Math'!$D$14*$B$14)/('Exhaust Gas Math'!$E$10*((-0.000000001)*N301^3+(0.000002)*N301^2-0.0012*N301+1.3446)+L302*'Exhaust Gas Math'!$D$14)</f>
        <v>1100</v>
      </c>
      <c r="O302">
        <f t="shared" si="44"/>
        <v>101325</v>
      </c>
      <c r="P302">
        <f>((-0.0000000008)*N302^3+(0.000003)*N302^2-0.004*N302+2.013)*('Exhaust Gas Math'!$E$10/(L302+'Exhaust Gas Math'!$E$10))+(357.45*N302^-1.004)*(L302/(L302+'Exhaust Gas Math'!$E$10))</f>
        <v>0.17819999999999947</v>
      </c>
      <c r="Q302">
        <f t="shared" si="7"/>
        <v>0</v>
      </c>
      <c r="R302">
        <f t="shared" si="8"/>
        <v>101325</v>
      </c>
      <c r="T302">
        <f t="shared" si="45"/>
        <v>3.7249999999999998E-2</v>
      </c>
      <c r="U302">
        <f t="shared" si="46"/>
        <v>101325</v>
      </c>
    </row>
    <row r="303" spans="3:21" x14ac:dyDescent="0.2">
      <c r="C303" s="1"/>
      <c r="D303" s="1"/>
      <c r="E303" s="1">
        <v>3.7374999999999999E-2</v>
      </c>
      <c r="F303" s="4">
        <f t="shared" si="38"/>
        <v>3.4187153334572673E-2</v>
      </c>
      <c r="G303" s="1">
        <f t="shared" si="39"/>
        <v>-19.856297809797301</v>
      </c>
      <c r="H303" s="1">
        <f t="shared" si="40"/>
        <v>0</v>
      </c>
      <c r="I303">
        <f t="shared" si="41"/>
        <v>0</v>
      </c>
      <c r="J303" s="4">
        <f t="shared" si="42"/>
        <v>3.9769296294121147E-5</v>
      </c>
      <c r="K303">
        <f t="shared" si="43"/>
        <v>0</v>
      </c>
      <c r="L303">
        <f>K303*'Exhaust Gas Math'!$C$14</f>
        <v>0</v>
      </c>
      <c r="M303">
        <f>(L303/'Exhaust Gas Math'!$B$14)+('Exhaust Gas Math'!$D$10)</f>
        <v>4.4059320573952224E-4</v>
      </c>
      <c r="N303">
        <f>('Exhaust Gas Math'!$E$10*((-0.000000001)*N302^3+(0.000002)*N302^2-0.0012*N302+1.3446)*$B$15+L303*'Exhaust Gas Math'!$D$14*$B$14)/('Exhaust Gas Math'!$E$10*((-0.000000001)*N302^3+(0.000002)*N302^2-0.0012*N302+1.3446)+L303*'Exhaust Gas Math'!$D$14)</f>
        <v>1100</v>
      </c>
      <c r="O303">
        <f t="shared" si="44"/>
        <v>101325</v>
      </c>
      <c r="P303">
        <f>((-0.0000000008)*N303^3+(0.000003)*N303^2-0.004*N303+2.013)*('Exhaust Gas Math'!$E$10/(L303+'Exhaust Gas Math'!$E$10))+(357.45*N303^-1.004)*(L303/(L303+'Exhaust Gas Math'!$E$10))</f>
        <v>0.17819999999999947</v>
      </c>
      <c r="Q303">
        <f t="shared" si="7"/>
        <v>0</v>
      </c>
      <c r="R303">
        <f t="shared" si="8"/>
        <v>101325</v>
      </c>
      <c r="T303">
        <f t="shared" si="45"/>
        <v>3.7374999999999999E-2</v>
      </c>
      <c r="U303">
        <f t="shared" si="46"/>
        <v>101325</v>
      </c>
    </row>
    <row r="304" spans="3:21" x14ac:dyDescent="0.2">
      <c r="C304" s="1"/>
      <c r="D304" s="1"/>
      <c r="E304" s="1">
        <v>3.7499999999999999E-2</v>
      </c>
      <c r="F304" s="4">
        <f t="shared" si="38"/>
        <v>3.1699999999999971E-2</v>
      </c>
      <c r="G304" s="1">
        <f t="shared" si="39"/>
        <v>-19.917697423759289</v>
      </c>
      <c r="H304" s="1">
        <f t="shared" si="40"/>
        <v>0</v>
      </c>
      <c r="I304">
        <f t="shared" si="41"/>
        <v>0</v>
      </c>
      <c r="J304" s="4">
        <f t="shared" si="42"/>
        <v>3.9769296294121147E-5</v>
      </c>
      <c r="K304">
        <f t="shared" si="43"/>
        <v>0</v>
      </c>
      <c r="L304">
        <f>K304*'Exhaust Gas Math'!$C$14</f>
        <v>0</v>
      </c>
      <c r="M304">
        <f>(L304/'Exhaust Gas Math'!$B$14)+('Exhaust Gas Math'!$D$10)</f>
        <v>4.4059320573952224E-4</v>
      </c>
      <c r="N304">
        <f>('Exhaust Gas Math'!$E$10*((-0.000000001)*N303^3+(0.000002)*N303^2-0.0012*N303+1.3446)*$B$15+L304*'Exhaust Gas Math'!$D$14*$B$14)/('Exhaust Gas Math'!$E$10*((-0.000000001)*N303^3+(0.000002)*N303^2-0.0012*N303+1.3446)+L304*'Exhaust Gas Math'!$D$14)</f>
        <v>1100</v>
      </c>
      <c r="O304">
        <f t="shared" si="44"/>
        <v>101325</v>
      </c>
      <c r="P304">
        <f>((-0.0000000008)*N304^3+(0.000003)*N304^2-0.004*N304+2.013)*('Exhaust Gas Math'!$E$10/(L304+'Exhaust Gas Math'!$E$10))+(357.45*N304^-1.004)*(L304/(L304+'Exhaust Gas Math'!$E$10))</f>
        <v>0.17819999999999947</v>
      </c>
      <c r="Q304">
        <f t="shared" si="7"/>
        <v>0</v>
      </c>
      <c r="R304">
        <f t="shared" si="8"/>
        <v>101325</v>
      </c>
      <c r="T304">
        <f t="shared" si="45"/>
        <v>3.7499999999999999E-2</v>
      </c>
      <c r="U304">
        <f t="shared" si="46"/>
        <v>101325</v>
      </c>
    </row>
    <row r="305" spans="3:21" x14ac:dyDescent="0.2">
      <c r="C305" s="1"/>
      <c r="D305" s="1"/>
      <c r="E305" s="1">
        <v>3.7624999999999999E-2</v>
      </c>
      <c r="F305" s="4">
        <f t="shared" si="38"/>
        <v>2.9212846665427387E-2</v>
      </c>
      <c r="G305" s="1">
        <f t="shared" si="39"/>
        <v>-19.856297809797308</v>
      </c>
      <c r="H305" s="1">
        <f t="shared" si="40"/>
        <v>0</v>
      </c>
      <c r="I305">
        <f t="shared" si="41"/>
        <v>0</v>
      </c>
      <c r="J305" s="4">
        <f t="shared" si="42"/>
        <v>3.9769296294121147E-5</v>
      </c>
      <c r="K305">
        <f t="shared" si="43"/>
        <v>0</v>
      </c>
      <c r="L305">
        <f>K305*'Exhaust Gas Math'!$C$14</f>
        <v>0</v>
      </c>
      <c r="M305">
        <f>(L305/'Exhaust Gas Math'!$B$14)+('Exhaust Gas Math'!$D$10)</f>
        <v>4.4059320573952224E-4</v>
      </c>
      <c r="N305">
        <f>('Exhaust Gas Math'!$E$10*((-0.000000001)*N304^3+(0.000002)*N304^2-0.0012*N304+1.3446)*$B$15+L305*'Exhaust Gas Math'!$D$14*$B$14)/('Exhaust Gas Math'!$E$10*((-0.000000001)*N304^3+(0.000002)*N304^2-0.0012*N304+1.3446)+L305*'Exhaust Gas Math'!$D$14)</f>
        <v>1100</v>
      </c>
      <c r="O305">
        <f t="shared" si="44"/>
        <v>101325</v>
      </c>
      <c r="P305">
        <f>((-0.0000000008)*N305^3+(0.000003)*N305^2-0.004*N305+2.013)*('Exhaust Gas Math'!$E$10/(L305+'Exhaust Gas Math'!$E$10))+(357.45*N305^-1.004)*(L305/(L305+'Exhaust Gas Math'!$E$10))</f>
        <v>0.17819999999999947</v>
      </c>
      <c r="Q305">
        <f t="shared" si="7"/>
        <v>0</v>
      </c>
      <c r="R305">
        <f t="shared" si="8"/>
        <v>101325</v>
      </c>
      <c r="T305">
        <f t="shared" si="45"/>
        <v>3.7624999999999999E-2</v>
      </c>
      <c r="U305">
        <f t="shared" si="46"/>
        <v>101325</v>
      </c>
    </row>
    <row r="306" spans="3:21" x14ac:dyDescent="0.2">
      <c r="C306" s="1"/>
      <c r="D306" s="1"/>
      <c r="E306" s="1">
        <v>3.7749999999999999E-2</v>
      </c>
      <c r="F306" s="4">
        <f t="shared" si="38"/>
        <v>2.6741027458224736E-2</v>
      </c>
      <c r="G306" s="1">
        <f t="shared" si="39"/>
        <v>-19.672477516948867</v>
      </c>
      <c r="H306" s="1">
        <f t="shared" si="40"/>
        <v>0</v>
      </c>
      <c r="I306">
        <f t="shared" si="41"/>
        <v>0</v>
      </c>
      <c r="J306" s="4">
        <f t="shared" si="42"/>
        <v>3.9769296294121147E-5</v>
      </c>
      <c r="K306">
        <f t="shared" si="43"/>
        <v>0</v>
      </c>
      <c r="L306">
        <f>K306*'Exhaust Gas Math'!$C$14</f>
        <v>0</v>
      </c>
      <c r="M306">
        <f>(L306/'Exhaust Gas Math'!$B$14)+('Exhaust Gas Math'!$D$10)</f>
        <v>4.4059320573952224E-4</v>
      </c>
      <c r="N306">
        <f>('Exhaust Gas Math'!$E$10*((-0.000000001)*N305^3+(0.000002)*N305^2-0.0012*N305+1.3446)*$B$15+L306*'Exhaust Gas Math'!$D$14*$B$14)/('Exhaust Gas Math'!$E$10*((-0.000000001)*N305^3+(0.000002)*N305^2-0.0012*N305+1.3446)+L306*'Exhaust Gas Math'!$D$14)</f>
        <v>1100</v>
      </c>
      <c r="O306">
        <f t="shared" si="44"/>
        <v>101325</v>
      </c>
      <c r="P306">
        <f>((-0.0000000008)*N306^3+(0.000003)*N306^2-0.004*N306+2.013)*('Exhaust Gas Math'!$E$10/(L306+'Exhaust Gas Math'!$E$10))+(357.45*N306^-1.004)*(L306/(L306+'Exhaust Gas Math'!$E$10))</f>
        <v>0.17819999999999947</v>
      </c>
      <c r="Q306">
        <f t="shared" si="7"/>
        <v>0</v>
      </c>
      <c r="R306">
        <f t="shared" si="8"/>
        <v>101325</v>
      </c>
      <c r="T306">
        <f t="shared" si="45"/>
        <v>3.7749999999999999E-2</v>
      </c>
      <c r="U306">
        <f t="shared" si="46"/>
        <v>101325</v>
      </c>
    </row>
    <row r="307" spans="3:21" x14ac:dyDescent="0.2">
      <c r="C307" s="1"/>
      <c r="D307" s="1"/>
      <c r="E307" s="1">
        <v>3.7874999999999999E-2</v>
      </c>
      <c r="F307" s="4">
        <f t="shared" si="38"/>
        <v>2.429978196576784E-2</v>
      </c>
      <c r="G307" s="1">
        <f t="shared" si="39"/>
        <v>-19.367369858445834</v>
      </c>
      <c r="H307" s="1">
        <f t="shared" si="40"/>
        <v>0</v>
      </c>
      <c r="I307">
        <f t="shared" si="41"/>
        <v>0</v>
      </c>
      <c r="J307" s="4">
        <f t="shared" si="42"/>
        <v>3.9769296294121147E-5</v>
      </c>
      <c r="K307">
        <f t="shared" si="43"/>
        <v>0</v>
      </c>
      <c r="L307">
        <f>K307*'Exhaust Gas Math'!$C$14</f>
        <v>0</v>
      </c>
      <c r="M307">
        <f>(L307/'Exhaust Gas Math'!$B$14)+('Exhaust Gas Math'!$D$10)</f>
        <v>4.4059320573952224E-4</v>
      </c>
      <c r="N307">
        <f>('Exhaust Gas Math'!$E$10*((-0.000000001)*N306^3+(0.000002)*N306^2-0.0012*N306+1.3446)*$B$15+L307*'Exhaust Gas Math'!$D$14*$B$14)/('Exhaust Gas Math'!$E$10*((-0.000000001)*N306^3+(0.000002)*N306^2-0.0012*N306+1.3446)+L307*'Exhaust Gas Math'!$D$14)</f>
        <v>1100</v>
      </c>
      <c r="O307">
        <f t="shared" si="44"/>
        <v>101325</v>
      </c>
      <c r="P307">
        <f>((-0.0000000008)*N307^3+(0.000003)*N307^2-0.004*N307+2.013)*('Exhaust Gas Math'!$E$10/(L307+'Exhaust Gas Math'!$E$10))+(357.45*N307^-1.004)*(L307/(L307+'Exhaust Gas Math'!$E$10))</f>
        <v>0.17819999999999947</v>
      </c>
      <c r="Q307">
        <f t="shared" si="7"/>
        <v>0</v>
      </c>
      <c r="R307">
        <f t="shared" si="8"/>
        <v>101325</v>
      </c>
      <c r="T307">
        <f t="shared" si="45"/>
        <v>3.7874999999999999E-2</v>
      </c>
      <c r="U307">
        <f t="shared" si="46"/>
        <v>101325</v>
      </c>
    </row>
    <row r="308" spans="3:21" x14ac:dyDescent="0.2">
      <c r="C308" s="1"/>
      <c r="D308" s="1"/>
      <c r="E308" s="1">
        <v>3.7999999999999999E-2</v>
      </c>
      <c r="F308" s="4">
        <f t="shared" si="38"/>
        <v>2.1904161278314193E-2</v>
      </c>
      <c r="G308" s="1">
        <f t="shared" si="39"/>
        <v>-18.942855924461472</v>
      </c>
      <c r="H308" s="1">
        <f t="shared" si="40"/>
        <v>0</v>
      </c>
      <c r="I308">
        <f t="shared" si="41"/>
        <v>0</v>
      </c>
      <c r="J308" s="4">
        <f t="shared" si="42"/>
        <v>3.9769296294121147E-5</v>
      </c>
      <c r="K308">
        <f t="shared" si="43"/>
        <v>0</v>
      </c>
      <c r="L308">
        <f>K308*'Exhaust Gas Math'!$C$14</f>
        <v>0</v>
      </c>
      <c r="M308">
        <f>(L308/'Exhaust Gas Math'!$B$14)+('Exhaust Gas Math'!$D$10)</f>
        <v>4.4059320573952224E-4</v>
      </c>
      <c r="N308">
        <f>('Exhaust Gas Math'!$E$10*((-0.000000001)*N307^3+(0.000002)*N307^2-0.0012*N307+1.3446)*$B$15+L308*'Exhaust Gas Math'!$D$14*$B$14)/('Exhaust Gas Math'!$E$10*((-0.000000001)*N307^3+(0.000002)*N307^2-0.0012*N307+1.3446)+L308*'Exhaust Gas Math'!$D$14)</f>
        <v>1100</v>
      </c>
      <c r="O308">
        <f t="shared" si="44"/>
        <v>101325</v>
      </c>
      <c r="P308">
        <f>((-0.0000000008)*N308^3+(0.000003)*N308^2-0.004*N308+2.013)*('Exhaust Gas Math'!$E$10/(L308+'Exhaust Gas Math'!$E$10))+(357.45*N308^-1.004)*(L308/(L308+'Exhaust Gas Math'!$E$10))</f>
        <v>0.17819999999999947</v>
      </c>
      <c r="Q308">
        <f t="shared" si="7"/>
        <v>0</v>
      </c>
      <c r="R308">
        <f t="shared" si="8"/>
        <v>101325</v>
      </c>
      <c r="T308">
        <f t="shared" si="45"/>
        <v>3.7999999999999999E-2</v>
      </c>
      <c r="U308">
        <f t="shared" si="46"/>
        <v>101325</v>
      </c>
    </row>
    <row r="309" spans="3:21" x14ac:dyDescent="0.2">
      <c r="C309" s="1"/>
      <c r="D309" s="1"/>
      <c r="E309" s="1">
        <v>3.8124999999999999E-2</v>
      </c>
      <c r="F309" s="4">
        <f t="shared" si="38"/>
        <v>1.9568935194026665E-2</v>
      </c>
      <c r="G309" s="1">
        <f t="shared" si="39"/>
        <v>-18.401552984563995</v>
      </c>
      <c r="H309" s="1">
        <f t="shared" si="40"/>
        <v>0</v>
      </c>
      <c r="I309">
        <f t="shared" si="41"/>
        <v>0</v>
      </c>
      <c r="J309" s="4">
        <f t="shared" si="42"/>
        <v>3.9769296294121147E-5</v>
      </c>
      <c r="K309">
        <f t="shared" si="43"/>
        <v>0</v>
      </c>
      <c r="L309">
        <f>K309*'Exhaust Gas Math'!$C$14</f>
        <v>0</v>
      </c>
      <c r="M309">
        <f>(L309/'Exhaust Gas Math'!$B$14)+('Exhaust Gas Math'!$D$10)</f>
        <v>4.4059320573952224E-4</v>
      </c>
      <c r="N309">
        <f>('Exhaust Gas Math'!$E$10*((-0.000000001)*N308^3+(0.000002)*N308^2-0.0012*N308+1.3446)*$B$15+L309*'Exhaust Gas Math'!$D$14*$B$14)/('Exhaust Gas Math'!$E$10*((-0.000000001)*N308^3+(0.000002)*N308^2-0.0012*N308+1.3446)+L309*'Exhaust Gas Math'!$D$14)</f>
        <v>1100</v>
      </c>
      <c r="O309">
        <f t="shared" si="44"/>
        <v>101325</v>
      </c>
      <c r="P309">
        <f>((-0.0000000008)*N309^3+(0.000003)*N309^2-0.004*N309+2.013)*('Exhaust Gas Math'!$E$10/(L309+'Exhaust Gas Math'!$E$10))+(357.45*N309^-1.004)*(L309/(L309+'Exhaust Gas Math'!$E$10))</f>
        <v>0.17819999999999947</v>
      </c>
      <c r="Q309">
        <f t="shared" si="7"/>
        <v>0</v>
      </c>
      <c r="R309">
        <f t="shared" si="8"/>
        <v>101325</v>
      </c>
      <c r="T309">
        <f t="shared" si="45"/>
        <v>3.8124999999999999E-2</v>
      </c>
      <c r="U309">
        <f t="shared" si="46"/>
        <v>101325</v>
      </c>
    </row>
    <row r="310" spans="3:21" x14ac:dyDescent="0.2">
      <c r="C310" s="1"/>
      <c r="D310" s="1"/>
      <c r="E310" s="1">
        <v>3.8249999999999999E-2</v>
      </c>
      <c r="F310" s="4">
        <f t="shared" si="38"/>
        <v>1.7308501158256367E-2</v>
      </c>
      <c r="G310" s="1">
        <f t="shared" si="39"/>
        <v>-17.746798351379375</v>
      </c>
      <c r="H310" s="1">
        <f t="shared" si="40"/>
        <v>0</v>
      </c>
      <c r="I310">
        <f t="shared" si="41"/>
        <v>0</v>
      </c>
      <c r="J310" s="4">
        <f t="shared" si="42"/>
        <v>3.9769296294121147E-5</v>
      </c>
      <c r="K310">
        <f t="shared" si="43"/>
        <v>0</v>
      </c>
      <c r="L310">
        <f>K310*'Exhaust Gas Math'!$C$14</f>
        <v>0</v>
      </c>
      <c r="M310">
        <f>(L310/'Exhaust Gas Math'!$B$14)+('Exhaust Gas Math'!$D$10)</f>
        <v>4.4059320573952224E-4</v>
      </c>
      <c r="N310">
        <f>('Exhaust Gas Math'!$E$10*((-0.000000001)*N309^3+(0.000002)*N309^2-0.0012*N309+1.3446)*$B$15+L310*'Exhaust Gas Math'!$D$14*$B$14)/('Exhaust Gas Math'!$E$10*((-0.000000001)*N309^3+(0.000002)*N309^2-0.0012*N309+1.3446)+L310*'Exhaust Gas Math'!$D$14)</f>
        <v>1100</v>
      </c>
      <c r="O310">
        <f t="shared" si="44"/>
        <v>101325</v>
      </c>
      <c r="P310">
        <f>((-0.0000000008)*N310^3+(0.000003)*N310^2-0.004*N310+2.013)*('Exhaust Gas Math'!$E$10/(L310+'Exhaust Gas Math'!$E$10))+(357.45*N310^-1.004)*(L310/(L310+'Exhaust Gas Math'!$E$10))</f>
        <v>0.17819999999999947</v>
      </c>
      <c r="Q310">
        <f t="shared" si="7"/>
        <v>0</v>
      </c>
      <c r="R310">
        <f t="shared" si="8"/>
        <v>101325</v>
      </c>
      <c r="T310">
        <f t="shared" si="45"/>
        <v>3.8249999999999999E-2</v>
      </c>
      <c r="U310">
        <f t="shared" si="46"/>
        <v>101325</v>
      </c>
    </row>
    <row r="311" spans="3:21" x14ac:dyDescent="0.2">
      <c r="C311" s="1"/>
      <c r="D311" s="1"/>
      <c r="E311" s="1">
        <v>3.8374999999999999E-2</v>
      </c>
      <c r="F311" s="4">
        <f t="shared" si="38"/>
        <v>1.5136795498504409E-2</v>
      </c>
      <c r="G311" s="1">
        <f t="shared" si="39"/>
        <v>-16.982628804949197</v>
      </c>
      <c r="H311" s="1">
        <f t="shared" si="40"/>
        <v>0</v>
      </c>
      <c r="I311">
        <f t="shared" si="41"/>
        <v>0</v>
      </c>
      <c r="J311" s="4">
        <f t="shared" si="42"/>
        <v>3.9769296294121147E-5</v>
      </c>
      <c r="K311">
        <f t="shared" si="43"/>
        <v>0</v>
      </c>
      <c r="L311">
        <f>K311*'Exhaust Gas Math'!$C$14</f>
        <v>0</v>
      </c>
      <c r="M311">
        <f>(L311/'Exhaust Gas Math'!$B$14)+('Exhaust Gas Math'!$D$10)</f>
        <v>4.4059320573952224E-4</v>
      </c>
      <c r="N311">
        <f>('Exhaust Gas Math'!$E$10*((-0.000000001)*N310^3+(0.000002)*N310^2-0.0012*N310+1.3446)*$B$15+L311*'Exhaust Gas Math'!$D$14*$B$14)/('Exhaust Gas Math'!$E$10*((-0.000000001)*N310^3+(0.000002)*N310^2-0.0012*N310+1.3446)+L311*'Exhaust Gas Math'!$D$14)</f>
        <v>1100</v>
      </c>
      <c r="O311">
        <f t="shared" si="44"/>
        <v>101325</v>
      </c>
      <c r="P311">
        <f>((-0.0000000008)*N311^3+(0.000003)*N311^2-0.004*N311+2.013)*('Exhaust Gas Math'!$E$10/(L311+'Exhaust Gas Math'!$E$10))+(357.45*N311^-1.004)*(L311/(L311+'Exhaust Gas Math'!$E$10))</f>
        <v>0.17819999999999947</v>
      </c>
      <c r="Q311">
        <f t="shared" si="7"/>
        <v>0</v>
      </c>
      <c r="R311">
        <f t="shared" si="8"/>
        <v>101325</v>
      </c>
      <c r="T311">
        <f t="shared" si="45"/>
        <v>3.8374999999999999E-2</v>
      </c>
      <c r="U311">
        <f t="shared" si="46"/>
        <v>101325</v>
      </c>
    </row>
    <row r="312" spans="3:21" x14ac:dyDescent="0.2">
      <c r="C312" s="1"/>
      <c r="D312" s="1"/>
      <c r="E312" s="1">
        <v>3.85E-2</v>
      </c>
      <c r="F312" s="4">
        <f t="shared" si="38"/>
        <v>1.3067207502328579E-2</v>
      </c>
      <c r="G312" s="1">
        <f t="shared" si="39"/>
        <v>-16.113755704639363</v>
      </c>
      <c r="H312" s="1">
        <f t="shared" si="40"/>
        <v>0</v>
      </c>
      <c r="I312">
        <f t="shared" si="41"/>
        <v>0</v>
      </c>
      <c r="J312" s="4">
        <f t="shared" si="42"/>
        <v>3.9769296294121147E-5</v>
      </c>
      <c r="K312">
        <f t="shared" si="43"/>
        <v>0</v>
      </c>
      <c r="L312">
        <f>K312*'Exhaust Gas Math'!$C$14</f>
        <v>0</v>
      </c>
      <c r="M312">
        <f>(L312/'Exhaust Gas Math'!$B$14)+('Exhaust Gas Math'!$D$10)</f>
        <v>4.4059320573952224E-4</v>
      </c>
      <c r="N312">
        <f>('Exhaust Gas Math'!$E$10*((-0.000000001)*N311^3+(0.000002)*N311^2-0.0012*N311+1.3446)*$B$15+L312*'Exhaust Gas Math'!$D$14*$B$14)/('Exhaust Gas Math'!$E$10*((-0.000000001)*N311^3+(0.000002)*N311^2-0.0012*N311+1.3446)+L312*'Exhaust Gas Math'!$D$14)</f>
        <v>1100</v>
      </c>
      <c r="O312">
        <f t="shared" si="44"/>
        <v>101325</v>
      </c>
      <c r="P312">
        <f>((-0.0000000008)*N312^3+(0.000003)*N312^2-0.004*N312+2.013)*('Exhaust Gas Math'!$E$10/(L312+'Exhaust Gas Math'!$E$10))+(357.45*N312^-1.004)*(L312/(L312+'Exhaust Gas Math'!$E$10))</f>
        <v>0.17819999999999947</v>
      </c>
      <c r="Q312">
        <f t="shared" si="7"/>
        <v>0</v>
      </c>
      <c r="R312">
        <f t="shared" si="8"/>
        <v>101325</v>
      </c>
      <c r="T312">
        <f t="shared" si="45"/>
        <v>3.85E-2</v>
      </c>
      <c r="U312">
        <f t="shared" si="46"/>
        <v>101325</v>
      </c>
    </row>
    <row r="313" spans="3:21" x14ac:dyDescent="0.2">
      <c r="C313" s="1"/>
      <c r="D313" s="1"/>
      <c r="E313" s="1">
        <v>3.8625E-2</v>
      </c>
      <c r="F313" s="4">
        <f t="shared" si="38"/>
        <v>1.1112496867933145E-2</v>
      </c>
      <c r="G313" s="1">
        <f t="shared" si="39"/>
        <v>-15.145535942042915</v>
      </c>
      <c r="H313" s="1">
        <f t="shared" si="40"/>
        <v>0</v>
      </c>
      <c r="I313">
        <f t="shared" si="41"/>
        <v>0</v>
      </c>
      <c r="J313" s="4">
        <f t="shared" si="42"/>
        <v>3.9769296294121147E-5</v>
      </c>
      <c r="K313">
        <f t="shared" si="43"/>
        <v>0</v>
      </c>
      <c r="L313">
        <f>K313*'Exhaust Gas Math'!$C$14</f>
        <v>0</v>
      </c>
      <c r="M313">
        <f>(L313/'Exhaust Gas Math'!$B$14)+('Exhaust Gas Math'!$D$10)</f>
        <v>4.4059320573952224E-4</v>
      </c>
      <c r="N313">
        <f>('Exhaust Gas Math'!$E$10*((-0.000000001)*N312^3+(0.000002)*N312^2-0.0012*N312+1.3446)*$B$15+L313*'Exhaust Gas Math'!$D$14*$B$14)/('Exhaust Gas Math'!$E$10*((-0.000000001)*N312^3+(0.000002)*N312^2-0.0012*N312+1.3446)+L313*'Exhaust Gas Math'!$D$14)</f>
        <v>1100</v>
      </c>
      <c r="O313">
        <f t="shared" si="44"/>
        <v>101325</v>
      </c>
      <c r="P313">
        <f>((-0.0000000008)*N313^3+(0.000003)*N313^2-0.004*N313+2.013)*('Exhaust Gas Math'!$E$10/(L313+'Exhaust Gas Math'!$E$10))+(357.45*N313^-1.004)*(L313/(L313+'Exhaust Gas Math'!$E$10))</f>
        <v>0.17819999999999947</v>
      </c>
      <c r="Q313">
        <f t="shared" si="7"/>
        <v>0</v>
      </c>
      <c r="R313">
        <f t="shared" si="8"/>
        <v>101325</v>
      </c>
      <c r="T313">
        <f t="shared" si="45"/>
        <v>3.8625E-2</v>
      </c>
      <c r="U313">
        <f t="shared" si="46"/>
        <v>101325</v>
      </c>
    </row>
    <row r="314" spans="3:21" x14ac:dyDescent="0.2">
      <c r="C314" s="1"/>
      <c r="D314" s="1"/>
      <c r="E314" s="1">
        <v>3.875E-2</v>
      </c>
      <c r="F314" s="4">
        <f t="shared" si="38"/>
        <v>9.2847150363864067E-3</v>
      </c>
      <c r="G314" s="1">
        <f t="shared" si="39"/>
        <v>-14.083938913961997</v>
      </c>
      <c r="H314" s="1">
        <f t="shared" si="40"/>
        <v>0</v>
      </c>
      <c r="I314">
        <f t="shared" si="41"/>
        <v>0</v>
      </c>
      <c r="J314" s="4">
        <f t="shared" si="42"/>
        <v>3.9769296294121147E-5</v>
      </c>
      <c r="K314">
        <f t="shared" si="43"/>
        <v>0</v>
      </c>
      <c r="L314">
        <f>K314*'Exhaust Gas Math'!$C$14</f>
        <v>0</v>
      </c>
      <c r="M314">
        <f>(L314/'Exhaust Gas Math'!$B$14)+('Exhaust Gas Math'!$D$10)</f>
        <v>4.4059320573952224E-4</v>
      </c>
      <c r="N314">
        <f>('Exhaust Gas Math'!$E$10*((-0.000000001)*N313^3+(0.000002)*N313^2-0.0012*N313+1.3446)*$B$15+L314*'Exhaust Gas Math'!$D$14*$B$14)/('Exhaust Gas Math'!$E$10*((-0.000000001)*N313^3+(0.000002)*N313^2-0.0012*N313+1.3446)+L314*'Exhaust Gas Math'!$D$14)</f>
        <v>1100</v>
      </c>
      <c r="O314">
        <f t="shared" si="44"/>
        <v>101325</v>
      </c>
      <c r="P314">
        <f>((-0.0000000008)*N314^3+(0.000003)*N314^2-0.004*N314+2.013)*('Exhaust Gas Math'!$E$10/(L314+'Exhaust Gas Math'!$E$10))+(357.45*N314^-1.004)*(L314/(L314+'Exhaust Gas Math'!$E$10))</f>
        <v>0.17819999999999947</v>
      </c>
      <c r="Q314">
        <f t="shared" si="7"/>
        <v>0</v>
      </c>
      <c r="R314">
        <f t="shared" si="8"/>
        <v>101325</v>
      </c>
      <c r="T314">
        <f t="shared" si="45"/>
        <v>3.875E-2</v>
      </c>
      <c r="U314">
        <f t="shared" si="46"/>
        <v>101325</v>
      </c>
    </row>
    <row r="315" spans="3:21" x14ac:dyDescent="0.2">
      <c r="C315" s="1"/>
      <c r="D315" s="1"/>
      <c r="E315" s="1">
        <v>3.8875E-2</v>
      </c>
      <c r="F315" s="4">
        <f t="shared" si="38"/>
        <v>7.5951308904790467E-3</v>
      </c>
      <c r="G315" s="1">
        <f t="shared" si="39"/>
        <v>-12.93550971909162</v>
      </c>
      <c r="H315" s="1">
        <f t="shared" si="40"/>
        <v>0</v>
      </c>
      <c r="I315">
        <f t="shared" si="41"/>
        <v>0</v>
      </c>
      <c r="J315" s="4">
        <f t="shared" si="42"/>
        <v>3.9769296294121147E-5</v>
      </c>
      <c r="K315">
        <f t="shared" si="43"/>
        <v>0</v>
      </c>
      <c r="L315">
        <f>K315*'Exhaust Gas Math'!$C$14</f>
        <v>0</v>
      </c>
      <c r="M315">
        <f>(L315/'Exhaust Gas Math'!$B$14)+('Exhaust Gas Math'!$D$10)</f>
        <v>4.4059320573952224E-4</v>
      </c>
      <c r="N315">
        <f>('Exhaust Gas Math'!$E$10*((-0.000000001)*N314^3+(0.000002)*N314^2-0.0012*N314+1.3446)*$B$15+L315*'Exhaust Gas Math'!$D$14*$B$14)/('Exhaust Gas Math'!$E$10*((-0.000000001)*N314^3+(0.000002)*N314^2-0.0012*N314+1.3446)+L315*'Exhaust Gas Math'!$D$14)</f>
        <v>1100</v>
      </c>
      <c r="O315">
        <f t="shared" si="44"/>
        <v>101325</v>
      </c>
      <c r="P315">
        <f>((-0.0000000008)*N315^3+(0.000003)*N315^2-0.004*N315+2.013)*('Exhaust Gas Math'!$E$10/(L315+'Exhaust Gas Math'!$E$10))+(357.45*N315^-1.004)*(L315/(L315+'Exhaust Gas Math'!$E$10))</f>
        <v>0.17819999999999947</v>
      </c>
      <c r="Q315">
        <f t="shared" si="7"/>
        <v>0</v>
      </c>
      <c r="R315">
        <f t="shared" si="8"/>
        <v>101325</v>
      </c>
      <c r="T315">
        <f t="shared" si="45"/>
        <v>3.8875E-2</v>
      </c>
      <c r="U315">
        <f t="shared" si="46"/>
        <v>101325</v>
      </c>
    </row>
    <row r="316" spans="3:21" x14ac:dyDescent="0.2">
      <c r="C316" s="1"/>
      <c r="D316" s="1"/>
      <c r="E316" s="1">
        <v>3.9E-2</v>
      </c>
      <c r="F316" s="4">
        <f t="shared" si="38"/>
        <v>6.0541612783141831E-3</v>
      </c>
      <c r="G316" s="1">
        <f t="shared" si="39"/>
        <v>-11.707328805309512</v>
      </c>
      <c r="H316" s="1">
        <f t="shared" si="40"/>
        <v>0</v>
      </c>
      <c r="I316">
        <f t="shared" si="41"/>
        <v>0</v>
      </c>
      <c r="J316" s="4">
        <f t="shared" si="42"/>
        <v>3.9769296294121147E-5</v>
      </c>
      <c r="K316">
        <f t="shared" si="43"/>
        <v>0</v>
      </c>
      <c r="L316">
        <f>K316*'Exhaust Gas Math'!$C$14</f>
        <v>0</v>
      </c>
      <c r="M316">
        <f>(L316/'Exhaust Gas Math'!$B$14)+('Exhaust Gas Math'!$D$10)</f>
        <v>4.4059320573952224E-4</v>
      </c>
      <c r="N316">
        <f>('Exhaust Gas Math'!$E$10*((-0.000000001)*N315^3+(0.000002)*N315^2-0.0012*N315+1.3446)*$B$15+L316*'Exhaust Gas Math'!$D$14*$B$14)/('Exhaust Gas Math'!$E$10*((-0.000000001)*N315^3+(0.000002)*N315^2-0.0012*N315+1.3446)+L316*'Exhaust Gas Math'!$D$14)</f>
        <v>1100</v>
      </c>
      <c r="O316">
        <f t="shared" si="44"/>
        <v>101325</v>
      </c>
      <c r="P316">
        <f>((-0.0000000008)*N316^3+(0.000003)*N316^2-0.004*N316+2.013)*('Exhaust Gas Math'!$E$10/(L316+'Exhaust Gas Math'!$E$10))+(357.45*N316^-1.004)*(L316/(L316+'Exhaust Gas Math'!$E$10))</f>
        <v>0.17819999999999947</v>
      </c>
      <c r="Q316">
        <f t="shared" si="7"/>
        <v>0</v>
      </c>
      <c r="R316">
        <f t="shared" si="8"/>
        <v>101325</v>
      </c>
      <c r="T316">
        <f t="shared" si="45"/>
        <v>3.9E-2</v>
      </c>
      <c r="U316">
        <f t="shared" si="46"/>
        <v>101325</v>
      </c>
    </row>
    <row r="317" spans="3:21" x14ac:dyDescent="0.2">
      <c r="C317" s="1"/>
      <c r="D317" s="1"/>
      <c r="E317" s="1">
        <v>3.9125E-2</v>
      </c>
      <c r="F317" s="4">
        <f t="shared" si="38"/>
        <v>4.6713067899752832E-3</v>
      </c>
      <c r="G317" s="1">
        <f t="shared" si="39"/>
        <v>-10.406968316360791</v>
      </c>
      <c r="H317" s="1">
        <f t="shared" si="40"/>
        <v>0</v>
      </c>
      <c r="I317">
        <f t="shared" si="41"/>
        <v>0</v>
      </c>
      <c r="J317" s="4">
        <f t="shared" si="42"/>
        <v>3.9769296294121147E-5</v>
      </c>
      <c r="K317">
        <f t="shared" si="43"/>
        <v>0</v>
      </c>
      <c r="L317">
        <f>K317*'Exhaust Gas Math'!$C$14</f>
        <v>0</v>
      </c>
      <c r="M317">
        <f>(L317/'Exhaust Gas Math'!$B$14)+('Exhaust Gas Math'!$D$10)</f>
        <v>4.4059320573952224E-4</v>
      </c>
      <c r="N317">
        <f>('Exhaust Gas Math'!$E$10*((-0.000000001)*N316^3+(0.000002)*N316^2-0.0012*N316+1.3446)*$B$15+L317*'Exhaust Gas Math'!$D$14*$B$14)/('Exhaust Gas Math'!$E$10*((-0.000000001)*N316^3+(0.000002)*N316^2-0.0012*N316+1.3446)+L317*'Exhaust Gas Math'!$D$14)</f>
        <v>1100</v>
      </c>
      <c r="O317">
        <f t="shared" si="44"/>
        <v>101325</v>
      </c>
      <c r="P317">
        <f>((-0.0000000008)*N317^3+(0.000003)*N317^2-0.004*N317+2.013)*('Exhaust Gas Math'!$E$10/(L317+'Exhaust Gas Math'!$E$10))+(357.45*N317^-1.004)*(L317/(L317+'Exhaust Gas Math'!$E$10))</f>
        <v>0.17819999999999947</v>
      </c>
      <c r="Q317">
        <f t="shared" si="7"/>
        <v>0</v>
      </c>
      <c r="R317">
        <f t="shared" si="8"/>
        <v>101325</v>
      </c>
      <c r="T317">
        <f t="shared" si="45"/>
        <v>3.9125E-2</v>
      </c>
      <c r="U317">
        <f t="shared" si="46"/>
        <v>101325</v>
      </c>
    </row>
    <row r="318" spans="3:21" x14ac:dyDescent="0.2">
      <c r="C318" s="1"/>
      <c r="D318" s="1"/>
      <c r="E318" s="1">
        <v>3.925E-2</v>
      </c>
      <c r="F318" s="4">
        <f t="shared" si="38"/>
        <v>3.4550931832287406E-3</v>
      </c>
      <c r="G318" s="1">
        <f t="shared" si="39"/>
        <v>-9.0424454070735649</v>
      </c>
      <c r="H318" s="1">
        <f t="shared" si="40"/>
        <v>0</v>
      </c>
      <c r="I318">
        <f t="shared" si="41"/>
        <v>0</v>
      </c>
      <c r="J318" s="4">
        <f t="shared" si="42"/>
        <v>3.9769296294121147E-5</v>
      </c>
      <c r="K318">
        <f t="shared" si="43"/>
        <v>0</v>
      </c>
      <c r="L318">
        <f>K318*'Exhaust Gas Math'!$C$14</f>
        <v>0</v>
      </c>
      <c r="M318">
        <f>(L318/'Exhaust Gas Math'!$B$14)+('Exhaust Gas Math'!$D$10)</f>
        <v>4.4059320573952224E-4</v>
      </c>
      <c r="N318">
        <f>('Exhaust Gas Math'!$E$10*((-0.000000001)*N317^3+(0.000002)*N317^2-0.0012*N317+1.3446)*$B$15+L318*'Exhaust Gas Math'!$D$14*$B$14)/('Exhaust Gas Math'!$E$10*((-0.000000001)*N317^3+(0.000002)*N317^2-0.0012*N317+1.3446)+L318*'Exhaust Gas Math'!$D$14)</f>
        <v>1100</v>
      </c>
      <c r="O318">
        <f t="shared" si="44"/>
        <v>101325</v>
      </c>
      <c r="P318">
        <f>((-0.0000000008)*N318^3+(0.000003)*N318^2-0.004*N318+2.013)*('Exhaust Gas Math'!$E$10/(L318+'Exhaust Gas Math'!$E$10))+(357.45*N318^-1.004)*(L318/(L318+'Exhaust Gas Math'!$E$10))</f>
        <v>0.17819999999999947</v>
      </c>
      <c r="Q318">
        <f t="shared" si="7"/>
        <v>0</v>
      </c>
      <c r="R318">
        <f t="shared" si="8"/>
        <v>101325</v>
      </c>
      <c r="T318">
        <f t="shared" si="45"/>
        <v>3.925E-2</v>
      </c>
      <c r="U318">
        <f t="shared" si="46"/>
        <v>101325</v>
      </c>
    </row>
    <row r="319" spans="3:21" x14ac:dyDescent="0.2">
      <c r="C319" s="1"/>
      <c r="D319" s="1"/>
      <c r="E319" s="1">
        <v>3.9375E-2</v>
      </c>
      <c r="F319" s="4">
        <f t="shared" si="38"/>
        <v>2.4130188193922063E-3</v>
      </c>
      <c r="G319" s="1">
        <f t="shared" si="39"/>
        <v>-7.6221728149335046</v>
      </c>
      <c r="H319" s="1">
        <f t="shared" si="40"/>
        <v>0</v>
      </c>
      <c r="I319">
        <f t="shared" si="41"/>
        <v>0</v>
      </c>
      <c r="J319" s="4">
        <f t="shared" si="42"/>
        <v>3.9769296294121147E-5</v>
      </c>
      <c r="K319">
        <f t="shared" si="43"/>
        <v>0</v>
      </c>
      <c r="L319">
        <f>K319*'Exhaust Gas Math'!$C$14</f>
        <v>0</v>
      </c>
      <c r="M319">
        <f>(L319/'Exhaust Gas Math'!$B$14)+('Exhaust Gas Math'!$D$10)</f>
        <v>4.4059320573952224E-4</v>
      </c>
      <c r="N319">
        <f>('Exhaust Gas Math'!$E$10*((-0.000000001)*N318^3+(0.000002)*N318^2-0.0012*N318+1.3446)*$B$15+L319*'Exhaust Gas Math'!$D$14*$B$14)/('Exhaust Gas Math'!$E$10*((-0.000000001)*N318^3+(0.000002)*N318^2-0.0012*N318+1.3446)+L319*'Exhaust Gas Math'!$D$14)</f>
        <v>1100</v>
      </c>
      <c r="O319">
        <f t="shared" si="44"/>
        <v>101325</v>
      </c>
      <c r="P319">
        <f>((-0.0000000008)*N319^3+(0.000003)*N319^2-0.004*N319+2.013)*('Exhaust Gas Math'!$E$10/(L319+'Exhaust Gas Math'!$E$10))+(357.45*N319^-1.004)*(L319/(L319+'Exhaust Gas Math'!$E$10))</f>
        <v>0.17819999999999947</v>
      </c>
      <c r="Q319">
        <f t="shared" si="7"/>
        <v>0</v>
      </c>
      <c r="R319">
        <f t="shared" si="8"/>
        <v>101325</v>
      </c>
      <c r="T319">
        <f t="shared" si="45"/>
        <v>3.9375E-2</v>
      </c>
      <c r="U319">
        <f t="shared" si="46"/>
        <v>101325</v>
      </c>
    </row>
    <row r="320" spans="3:21" x14ac:dyDescent="0.2">
      <c r="C320" s="1"/>
      <c r="D320" s="1"/>
      <c r="E320" s="1">
        <v>3.95E-2</v>
      </c>
      <c r="F320" s="4">
        <f t="shared" si="38"/>
        <v>1.5515084334436213E-3</v>
      </c>
      <c r="G320" s="1">
        <f t="shared" si="39"/>
        <v>-6.154906992759714</v>
      </c>
      <c r="H320" s="1">
        <f t="shared" si="40"/>
        <v>0</v>
      </c>
      <c r="I320">
        <f t="shared" si="41"/>
        <v>0</v>
      </c>
      <c r="J320" s="4">
        <f t="shared" si="42"/>
        <v>3.9769296294121147E-5</v>
      </c>
      <c r="K320">
        <f t="shared" si="43"/>
        <v>0</v>
      </c>
      <c r="L320">
        <f>K320*'Exhaust Gas Math'!$C$14</f>
        <v>0</v>
      </c>
      <c r="M320">
        <f>(L320/'Exhaust Gas Math'!$B$14)+('Exhaust Gas Math'!$D$10)</f>
        <v>4.4059320573952224E-4</v>
      </c>
      <c r="N320">
        <f>('Exhaust Gas Math'!$E$10*((-0.000000001)*N319^3+(0.000002)*N319^2-0.0012*N319+1.3446)*$B$15+L320*'Exhaust Gas Math'!$D$14*$B$14)/('Exhaust Gas Math'!$E$10*((-0.000000001)*N319^3+(0.000002)*N319^2-0.0012*N319+1.3446)+L320*'Exhaust Gas Math'!$D$14)</f>
        <v>1100</v>
      </c>
      <c r="O320">
        <f t="shared" si="44"/>
        <v>101325</v>
      </c>
      <c r="P320">
        <f>((-0.0000000008)*N320^3+(0.000003)*N320^2-0.004*N320+2.013)*('Exhaust Gas Math'!$E$10/(L320+'Exhaust Gas Math'!$E$10))+(357.45*N320^-1.004)*(L320/(L320+'Exhaust Gas Math'!$E$10))</f>
        <v>0.17819999999999947</v>
      </c>
      <c r="Q320">
        <f t="shared" si="7"/>
        <v>0</v>
      </c>
      <c r="R320">
        <f t="shared" si="8"/>
        <v>101325</v>
      </c>
      <c r="T320">
        <f t="shared" si="45"/>
        <v>3.95E-2</v>
      </c>
      <c r="U320">
        <f t="shared" si="46"/>
        <v>101325</v>
      </c>
    </row>
    <row r="321" spans="3:21" x14ac:dyDescent="0.2">
      <c r="C321" s="1"/>
      <c r="D321" s="1"/>
      <c r="E321" s="1">
        <v>3.9625E-2</v>
      </c>
      <c r="F321" s="4">
        <f t="shared" si="38"/>
        <v>8.7587352339364363E-4</v>
      </c>
      <c r="G321" s="1">
        <f t="shared" si="39"/>
        <v>-4.6496941222612929</v>
      </c>
      <c r="H321" s="1">
        <f t="shared" si="40"/>
        <v>0</v>
      </c>
      <c r="I321">
        <f t="shared" si="41"/>
        <v>0</v>
      </c>
      <c r="J321" s="4">
        <f t="shared" si="42"/>
        <v>3.9769296294121147E-5</v>
      </c>
      <c r="K321">
        <f t="shared" si="43"/>
        <v>0</v>
      </c>
      <c r="L321">
        <f>K321*'Exhaust Gas Math'!$C$14</f>
        <v>0</v>
      </c>
      <c r="M321">
        <f>(L321/'Exhaust Gas Math'!$B$14)+('Exhaust Gas Math'!$D$10)</f>
        <v>4.4059320573952224E-4</v>
      </c>
      <c r="N321">
        <f>('Exhaust Gas Math'!$E$10*((-0.000000001)*N320^3+(0.000002)*N320^2-0.0012*N320+1.3446)*$B$15+L321*'Exhaust Gas Math'!$D$14*$B$14)/('Exhaust Gas Math'!$E$10*((-0.000000001)*N320^3+(0.000002)*N320^2-0.0012*N320+1.3446)+L321*'Exhaust Gas Math'!$D$14)</f>
        <v>1100</v>
      </c>
      <c r="O321">
        <f t="shared" si="44"/>
        <v>101325</v>
      </c>
      <c r="P321">
        <f>((-0.0000000008)*N321^3+(0.000003)*N321^2-0.004*N321+2.013)*('Exhaust Gas Math'!$E$10/(L321+'Exhaust Gas Math'!$E$10))+(357.45*N321^-1.004)*(L321/(L321+'Exhaust Gas Math'!$E$10))</f>
        <v>0.17819999999999947</v>
      </c>
      <c r="Q321">
        <f t="shared" si="7"/>
        <v>0</v>
      </c>
      <c r="R321">
        <f t="shared" si="8"/>
        <v>101325</v>
      </c>
      <c r="T321">
        <f t="shared" si="45"/>
        <v>3.9625E-2</v>
      </c>
      <c r="U321">
        <f t="shared" si="46"/>
        <v>101325</v>
      </c>
    </row>
    <row r="322" spans="3:21" x14ac:dyDescent="0.2">
      <c r="C322" s="1"/>
      <c r="D322" s="1"/>
      <c r="E322" s="1">
        <v>3.9750000000000001E-2</v>
      </c>
      <c r="F322" s="4">
        <f t="shared" si="38"/>
        <v>3.902796031341263E-4</v>
      </c>
      <c r="G322" s="1">
        <f t="shared" si="39"/>
        <v>-3.1158143413189356</v>
      </c>
      <c r="H322" s="1">
        <f t="shared" si="40"/>
        <v>0</v>
      </c>
      <c r="I322">
        <f t="shared" si="41"/>
        <v>0</v>
      </c>
      <c r="J322" s="4">
        <f t="shared" si="42"/>
        <v>3.9769296294121147E-5</v>
      </c>
      <c r="K322">
        <f t="shared" si="43"/>
        <v>0</v>
      </c>
      <c r="L322">
        <f>K322*'Exhaust Gas Math'!$C$14</f>
        <v>0</v>
      </c>
      <c r="M322">
        <f>(L322/'Exhaust Gas Math'!$B$14)+('Exhaust Gas Math'!$D$10)</f>
        <v>4.4059320573952224E-4</v>
      </c>
      <c r="N322">
        <f>('Exhaust Gas Math'!$E$10*((-0.000000001)*N321^3+(0.000002)*N321^2-0.0012*N321+1.3446)*$B$15+L322*'Exhaust Gas Math'!$D$14*$B$14)/('Exhaust Gas Math'!$E$10*((-0.000000001)*N321^3+(0.000002)*N321^2-0.0012*N321+1.3446)+L322*'Exhaust Gas Math'!$D$14)</f>
        <v>1100</v>
      </c>
      <c r="O322">
        <f t="shared" si="44"/>
        <v>101325</v>
      </c>
      <c r="P322">
        <f>((-0.0000000008)*N322^3+(0.000003)*N322^2-0.004*N322+2.013)*('Exhaust Gas Math'!$E$10/(L322+'Exhaust Gas Math'!$E$10))+(357.45*N322^-1.004)*(L322/(L322+'Exhaust Gas Math'!$E$10))</f>
        <v>0.17819999999999947</v>
      </c>
      <c r="Q322">
        <f t="shared" si="7"/>
        <v>0</v>
      </c>
      <c r="R322">
        <f t="shared" si="8"/>
        <v>101325</v>
      </c>
      <c r="T322">
        <f t="shared" si="45"/>
        <v>3.9750000000000001E-2</v>
      </c>
      <c r="U322">
        <f t="shared" si="46"/>
        <v>101325</v>
      </c>
    </row>
    <row r="323" spans="3:21" x14ac:dyDescent="0.2">
      <c r="C323" s="1"/>
      <c r="D323" s="1"/>
      <c r="E323" s="1">
        <v>3.9875000000000001E-2</v>
      </c>
      <c r="F323" s="4">
        <f t="shared" si="38"/>
        <v>9.7720520659837218E-5</v>
      </c>
      <c r="G323" s="1">
        <f t="shared" si="39"/>
        <v>-1.5627245288489384</v>
      </c>
      <c r="H323" s="1">
        <f t="shared" si="40"/>
        <v>0</v>
      </c>
      <c r="I323">
        <f t="shared" si="41"/>
        <v>0</v>
      </c>
      <c r="J323" s="4">
        <f t="shared" si="42"/>
        <v>3.9769296294121147E-5</v>
      </c>
      <c r="K323">
        <f t="shared" si="43"/>
        <v>0</v>
      </c>
      <c r="L323">
        <f>K323*'Exhaust Gas Math'!$C$14</f>
        <v>0</v>
      </c>
      <c r="M323">
        <f>(L323/'Exhaust Gas Math'!$B$14)+('Exhaust Gas Math'!$D$10)</f>
        <v>4.4059320573952224E-4</v>
      </c>
      <c r="N323">
        <f>('Exhaust Gas Math'!$E$10*((-0.000000001)*N322^3+(0.000002)*N322^2-0.0012*N322+1.3446)*$B$15+L323*'Exhaust Gas Math'!$D$14*$B$14)/('Exhaust Gas Math'!$E$10*((-0.000000001)*N322^3+(0.000002)*N322^2-0.0012*N322+1.3446)+L323*'Exhaust Gas Math'!$D$14)</f>
        <v>1100</v>
      </c>
      <c r="O323">
        <f t="shared" si="44"/>
        <v>101325</v>
      </c>
      <c r="P323">
        <f>((-0.0000000008)*N323^3+(0.000003)*N323^2-0.004*N323+2.013)*('Exhaust Gas Math'!$E$10/(L323+'Exhaust Gas Math'!$E$10))+(357.45*N323^-1.004)*(L323/(L323+'Exhaust Gas Math'!$E$10))</f>
        <v>0.17819999999999947</v>
      </c>
      <c r="Q323">
        <f t="shared" si="7"/>
        <v>0</v>
      </c>
      <c r="R323">
        <f t="shared" si="8"/>
        <v>101325</v>
      </c>
      <c r="T323">
        <f t="shared" si="45"/>
        <v>3.9875000000000001E-2</v>
      </c>
      <c r="U323">
        <f t="shared" si="46"/>
        <v>101325</v>
      </c>
    </row>
    <row r="324" spans="3:21" x14ac:dyDescent="0.2">
      <c r="C324" s="1"/>
      <c r="D324" s="1"/>
      <c r="E324" s="1">
        <v>0.04</v>
      </c>
      <c r="F324" s="4">
        <f t="shared" ref="F324:F387" si="47">-(($B$3/1000)/2)*COS($B$10*E324)+(($B$3/1000)/2)</f>
        <v>0</v>
      </c>
      <c r="G324" s="1">
        <f t="shared" ref="G324:G387" si="48">($B$3/1000/2)*$B$10*SIN($B$10*E324)</f>
        <v>-1.9521708979244877E-14</v>
      </c>
      <c r="H324" s="1">
        <f t="shared" ref="H324:H387" si="49">IF(MOD(E324,(1/($B$9/2)))&lt;=(1/($B$9*2)),1,0)</f>
        <v>1</v>
      </c>
      <c r="I324">
        <f t="shared" ref="I324:I387" si="50">F324*$B$4*H324</f>
        <v>0</v>
      </c>
      <c r="J324" s="4">
        <f t="shared" ref="J324:J387" si="51">$B$7+H324*I324</f>
        <v>3.9769296294121147E-5</v>
      </c>
      <c r="K324">
        <f t="shared" ref="K324:K387" si="52">(I324)*$B$11*H324</f>
        <v>0</v>
      </c>
      <c r="L324">
        <f>K324*'Exhaust Gas Math'!$C$14</f>
        <v>0</v>
      </c>
      <c r="M324">
        <f>(L324/'Exhaust Gas Math'!$B$14)+('Exhaust Gas Math'!$D$10)</f>
        <v>4.4059320573952224E-4</v>
      </c>
      <c r="N324">
        <f>('Exhaust Gas Math'!$E$10*((-0.000000001)*N323^3+(0.000002)*N323^2-0.0012*N323+1.3446)*$B$15+L324*'Exhaust Gas Math'!$D$14*$B$14)/('Exhaust Gas Math'!$E$10*((-0.000000001)*N323^3+(0.000002)*N323^2-0.0012*N323+1.3446)+L324*'Exhaust Gas Math'!$D$14)</f>
        <v>1100</v>
      </c>
      <c r="O324">
        <f t="shared" ref="O324:O387" si="53">(M324*$B$12*N324)/J324</f>
        <v>101325</v>
      </c>
      <c r="P324">
        <f>((-0.0000000008)*N324^3+(0.000003)*N324^2-0.004*N324+2.013)*('Exhaust Gas Math'!$E$10/(L324+'Exhaust Gas Math'!$E$10))+(357.45*N324^-1.004)*(L324/(L324+'Exhaust Gas Math'!$E$10))</f>
        <v>0.17819999999999947</v>
      </c>
      <c r="Q324">
        <f t="shared" si="7"/>
        <v>-3.395575352300631E-29</v>
      </c>
      <c r="R324">
        <f t="shared" si="8"/>
        <v>101325</v>
      </c>
      <c r="T324">
        <f t="shared" ref="T324:T387" si="54">E324</f>
        <v>0.04</v>
      </c>
      <c r="U324">
        <f t="shared" ref="U324:U387" si="55">R324</f>
        <v>101325</v>
      </c>
    </row>
    <row r="325" spans="3:21" x14ac:dyDescent="0.2">
      <c r="C325" s="1"/>
      <c r="D325" s="1"/>
      <c r="E325" s="1">
        <v>4.0125000000000001E-2</v>
      </c>
      <c r="F325" s="4">
        <f t="shared" si="47"/>
        <v>9.7720520659844157E-5</v>
      </c>
      <c r="G325" s="1">
        <f t="shared" si="48"/>
        <v>1.56272452884897</v>
      </c>
      <c r="H325" s="1">
        <f t="shared" si="49"/>
        <v>1</v>
      </c>
      <c r="I325">
        <f t="shared" si="50"/>
        <v>6.9266439500866808E-7</v>
      </c>
      <c r="J325" s="4">
        <f t="shared" si="51"/>
        <v>4.0461960689129814E-5</v>
      </c>
      <c r="K325">
        <f t="shared" si="52"/>
        <v>4.8486507650606762E-7</v>
      </c>
      <c r="L325">
        <f>K325*'Exhaust Gas Math'!$C$14</f>
        <v>5.7442814394172125E-7</v>
      </c>
      <c r="M325">
        <f>(L325/'Exhaust Gas Math'!$B$14)+('Exhaust Gas Math'!$D$10)</f>
        <v>4.6042158488835626E-4</v>
      </c>
      <c r="N325">
        <f>('Exhaust Gas Math'!$E$10*((-0.000000001)*N324^3+(0.000002)*N324^2-0.0012*N324+1.3446)*$B$15+L325*'Exhaust Gas Math'!$D$14*$B$14)/('Exhaust Gas Math'!$E$10*((-0.000000001)*N324^3+(0.000002)*N324^2-0.0012*N324+1.3446)+L325*'Exhaust Gas Math'!$D$14)</f>
        <v>1053.0339210027917</v>
      </c>
      <c r="O325">
        <f t="shared" si="53"/>
        <v>99628.857649791331</v>
      </c>
      <c r="P325">
        <f>((-0.0000000008)*N325^3+(0.000003)*N325^2-0.004*N325+2.013)*('Exhaust Gas Math'!$E$10/(L325+'Exhaust Gas Math'!$E$10))+(357.45*N325^-1.004)*(L325/(L325+'Exhaust Gas Math'!$E$10))</f>
        <v>0.20213240904263632</v>
      </c>
      <c r="Q325">
        <f t="shared" si="7"/>
        <v>-0.24681458184772978</v>
      </c>
      <c r="R325">
        <f t="shared" si="8"/>
        <v>99628.610835209489</v>
      </c>
      <c r="T325">
        <f t="shared" si="54"/>
        <v>4.0125000000000001E-2</v>
      </c>
      <c r="U325">
        <f t="shared" si="55"/>
        <v>99628.610835209489</v>
      </c>
    </row>
    <row r="326" spans="3:21" x14ac:dyDescent="0.2">
      <c r="C326" s="1"/>
      <c r="D326" s="1"/>
      <c r="E326" s="1">
        <v>4.0250000000000001E-2</v>
      </c>
      <c r="F326" s="4">
        <f t="shared" si="47"/>
        <v>3.9027960313413324E-4</v>
      </c>
      <c r="G326" s="1">
        <f t="shared" si="48"/>
        <v>3.1158143413189672</v>
      </c>
      <c r="H326" s="1">
        <f t="shared" si="49"/>
        <v>1</v>
      </c>
      <c r="I326">
        <f t="shared" si="50"/>
        <v>2.7663870737051252E-6</v>
      </c>
      <c r="J326" s="4">
        <f t="shared" si="51"/>
        <v>4.2535683367826273E-5</v>
      </c>
      <c r="K326">
        <f t="shared" si="52"/>
        <v>1.9364709515935873E-6</v>
      </c>
      <c r="L326">
        <f>K326*'Exhaust Gas Math'!$C$14</f>
        <v>2.2941710352427144E-6</v>
      </c>
      <c r="M326">
        <f>(L326/'Exhaust Gas Math'!$B$14)+('Exhaust Gas Math'!$D$10)</f>
        <v>5.1978447378379954E-4</v>
      </c>
      <c r="N326">
        <f>('Exhaust Gas Math'!$E$10*((-0.000000001)*N325^3+(0.000002)*N325^2-0.0012*N325+1.3446)*$B$15+L326*'Exhaust Gas Math'!$D$14*$B$14)/('Exhaust Gas Math'!$E$10*((-0.000000001)*N325^3+(0.000002)*N325^2-0.0012*N325+1.3446)+L326*'Exhaust Gas Math'!$D$14)</f>
        <v>942.38198543277338</v>
      </c>
      <c r="O326">
        <f t="shared" si="53"/>
        <v>95748.262488920576</v>
      </c>
      <c r="P326">
        <f>((-0.0000000008)*N326^3+(0.000003)*N326^2-0.004*N326+2.013)*('Exhaust Gas Math'!$E$10/(L326+'Exhaust Gas Math'!$E$10))+(357.45*N326^-1.004)*(L326/(L326+'Exhaust Gas Math'!$E$10))</f>
        <v>0.26632808394667962</v>
      </c>
      <c r="Q326">
        <f t="shared" si="7"/>
        <v>-1.2927963367999729</v>
      </c>
      <c r="R326">
        <f t="shared" si="8"/>
        <v>95746.969692583778</v>
      </c>
      <c r="T326">
        <f t="shared" si="54"/>
        <v>4.0250000000000001E-2</v>
      </c>
      <c r="U326">
        <f t="shared" si="55"/>
        <v>95746.969692583778</v>
      </c>
    </row>
    <row r="327" spans="3:21" x14ac:dyDescent="0.2">
      <c r="C327" s="1"/>
      <c r="D327" s="1"/>
      <c r="E327" s="1">
        <v>4.0375000000000001E-2</v>
      </c>
      <c r="F327" s="4">
        <f t="shared" si="47"/>
        <v>8.7587352339365404E-4</v>
      </c>
      <c r="G327" s="1">
        <f t="shared" si="48"/>
        <v>4.6496941222613239</v>
      </c>
      <c r="H327" s="1">
        <f t="shared" si="49"/>
        <v>1</v>
      </c>
      <c r="I327">
        <f t="shared" si="50"/>
        <v>6.2083828461924962E-6</v>
      </c>
      <c r="J327" s="4">
        <f t="shared" si="51"/>
        <v>4.5977679140313645E-5</v>
      </c>
      <c r="K327">
        <f t="shared" si="52"/>
        <v>4.3458679923347467E-6</v>
      </c>
      <c r="L327">
        <f>K327*'Exhaust Gas Math'!$C$14</f>
        <v>5.148625887105612E-6</v>
      </c>
      <c r="M327">
        <f>(L327/'Exhaust Gas Math'!$B$14)+('Exhaust Gas Math'!$D$10)</f>
        <v>6.1831588047564967E-4</v>
      </c>
      <c r="N327">
        <f>('Exhaust Gas Math'!$E$10*((-0.000000001)*N326^3+(0.000002)*N326^2-0.0012*N326+1.3446)*$B$15+L327*'Exhaust Gas Math'!$D$14*$B$14)/('Exhaust Gas Math'!$E$10*((-0.000000001)*N326^3+(0.000002)*N326^2-0.0012*N326+1.3446)+L327*'Exhaust Gas Math'!$D$14)</f>
        <v>819.29136279073612</v>
      </c>
      <c r="O327">
        <f t="shared" si="53"/>
        <v>91608.499549878805</v>
      </c>
      <c r="P327">
        <f>((-0.0000000008)*N327^3+(0.000003)*N327^2-0.004*N327+2.013)*('Exhaust Gas Math'!$E$10/(L327+'Exhaust Gas Math'!$E$10))+(357.45*N327^-1.004)*(L327/(L327+'Exhaust Gas Math'!$E$10))</f>
        <v>0.35342989853227758</v>
      </c>
      <c r="Q327">
        <f t="shared" si="7"/>
        <v>-3.8205163125683796</v>
      </c>
      <c r="R327">
        <f t="shared" si="8"/>
        <v>91604.679033566237</v>
      </c>
      <c r="T327">
        <f t="shared" si="54"/>
        <v>4.0375000000000001E-2</v>
      </c>
      <c r="U327">
        <f t="shared" si="55"/>
        <v>91604.679033566237</v>
      </c>
    </row>
    <row r="328" spans="3:21" x14ac:dyDescent="0.2">
      <c r="C328" s="1"/>
      <c r="D328" s="1"/>
      <c r="E328" s="1">
        <v>4.0500000000000001E-2</v>
      </c>
      <c r="F328" s="4">
        <f t="shared" si="47"/>
        <v>1.5515084334436387E-3</v>
      </c>
      <c r="G328" s="1">
        <f t="shared" si="48"/>
        <v>6.1549069927597442</v>
      </c>
      <c r="H328" s="1">
        <f t="shared" si="49"/>
        <v>1</v>
      </c>
      <c r="I328">
        <f t="shared" si="50"/>
        <v>1.0997430663953631E-5</v>
      </c>
      <c r="J328" s="4">
        <f t="shared" si="51"/>
        <v>5.076672695807478E-5</v>
      </c>
      <c r="K328">
        <f t="shared" si="52"/>
        <v>7.6982014647675419E-6</v>
      </c>
      <c r="L328">
        <f>K328*'Exhaust Gas Math'!$C$14</f>
        <v>9.1201940361661026E-6</v>
      </c>
      <c r="M328">
        <f>(L328/'Exhaust Gas Math'!$B$14)+('Exhaust Gas Math'!$D$10)</f>
        <v>7.5540832607663309E-4</v>
      </c>
      <c r="N328">
        <f>('Exhaust Gas Math'!$E$10*((-0.000000001)*N327^3+(0.000002)*N327^2-0.0012*N327+1.3446)*$B$15+L328*'Exhaust Gas Math'!$D$14*$B$14)/('Exhaust Gas Math'!$E$10*((-0.000000001)*N327^3+(0.000002)*N327^2-0.0012*N327+1.3446)+L328*'Exhaust Gas Math'!$D$14)</f>
        <v>708.64035503644266</v>
      </c>
      <c r="O328">
        <f t="shared" si="53"/>
        <v>87672.324482879165</v>
      </c>
      <c r="P328">
        <f>((-0.0000000008)*N328^3+(0.000003)*N328^2-0.004*N328+2.013)*('Exhaust Gas Math'!$E$10/(L328+'Exhaust Gas Math'!$E$10))+(357.45*N328^-1.004)*(L328/(L328+'Exhaust Gas Math'!$E$10))</f>
        <v>0.44774206380125847</v>
      </c>
      <c r="Q328">
        <f t="shared" si="7"/>
        <v>-8.4808794570092711</v>
      </c>
      <c r="R328">
        <f t="shared" si="8"/>
        <v>87663.843603422152</v>
      </c>
      <c r="T328">
        <f t="shared" si="54"/>
        <v>4.0500000000000001E-2</v>
      </c>
      <c r="U328">
        <f t="shared" si="55"/>
        <v>87663.843603422152</v>
      </c>
    </row>
    <row r="329" spans="3:21" x14ac:dyDescent="0.2">
      <c r="C329" s="1"/>
      <c r="D329" s="1"/>
      <c r="E329" s="1">
        <v>4.0625000000000001E-2</v>
      </c>
      <c r="F329" s="4">
        <f t="shared" si="47"/>
        <v>2.4130188193922236E-3</v>
      </c>
      <c r="G329" s="1">
        <f t="shared" si="48"/>
        <v>7.622172814933533</v>
      </c>
      <c r="H329" s="1">
        <f t="shared" si="49"/>
        <v>1</v>
      </c>
      <c r="I329">
        <f t="shared" si="50"/>
        <v>1.7104004454672035E-5</v>
      </c>
      <c r="J329" s="4">
        <f t="shared" si="51"/>
        <v>5.6873300748793181E-5</v>
      </c>
      <c r="K329">
        <f t="shared" si="52"/>
        <v>1.1972803118270424E-5</v>
      </c>
      <c r="L329">
        <f>K329*'Exhaust Gas Math'!$C$14</f>
        <v>1.4184389444104801E-5</v>
      </c>
      <c r="M329">
        <f>(L329/'Exhaust Gas Math'!$B$14)+('Exhaust Gas Math'!$D$10)</f>
        <v>9.3021659007175555E-4</v>
      </c>
      <c r="N329">
        <f>('Exhaust Gas Math'!$E$10*((-0.000000001)*N328^3+(0.000002)*N328^2-0.0012*N328+1.3446)*$B$15+L329*'Exhaust Gas Math'!$D$14*$B$14)/('Exhaust Gas Math'!$E$10*((-0.000000001)*N328^3+(0.000002)*N328^2-0.0012*N328+1.3446)+L329*'Exhaust Gas Math'!$D$14)</f>
        <v>619.20217357424269</v>
      </c>
      <c r="O329">
        <f t="shared" si="53"/>
        <v>84205.829169248231</v>
      </c>
      <c r="P329">
        <f>((-0.0000000008)*N329^3+(0.000003)*N329^2-0.004*N329+2.013)*('Exhaust Gas Math'!$E$10/(L329+'Exhaust Gas Math'!$E$10))+(357.45*N329^-1.004)*(L329/(L329+'Exhaust Gas Math'!$E$10))</f>
        <v>0.53807068281811965</v>
      </c>
      <c r="Q329">
        <f t="shared" si="7"/>
        <v>-15.630285703335336</v>
      </c>
      <c r="R329">
        <f t="shared" si="8"/>
        <v>84190.198883544901</v>
      </c>
      <c r="T329">
        <f t="shared" si="54"/>
        <v>4.0625000000000001E-2</v>
      </c>
      <c r="U329">
        <f t="shared" si="55"/>
        <v>84190.198883544901</v>
      </c>
    </row>
    <row r="330" spans="3:21" x14ac:dyDescent="0.2">
      <c r="C330" s="1"/>
      <c r="D330" s="1"/>
      <c r="E330" s="1">
        <v>4.0750000000000001E-2</v>
      </c>
      <c r="F330" s="4">
        <f t="shared" si="47"/>
        <v>3.4550931832287614E-3</v>
      </c>
      <c r="G330" s="1">
        <f t="shared" si="48"/>
        <v>9.0424454070735933</v>
      </c>
      <c r="H330" s="1">
        <f t="shared" si="49"/>
        <v>1</v>
      </c>
      <c r="I330">
        <f t="shared" si="50"/>
        <v>2.4490455160286087E-5</v>
      </c>
      <c r="J330" s="4">
        <f t="shared" si="51"/>
        <v>6.425975145440724E-5</v>
      </c>
      <c r="K330">
        <f t="shared" si="52"/>
        <v>1.7143318612200261E-5</v>
      </c>
      <c r="L330">
        <f>K330*'Exhaust Gas Math'!$C$14</f>
        <v>2.0309989662215912E-5</v>
      </c>
      <c r="M330">
        <f>(L330/'Exhaust Gas Math'!$B$14)+('Exhaust Gas Math'!$D$10)</f>
        <v>1.1416629213838409E-3</v>
      </c>
      <c r="N330">
        <f>('Exhaust Gas Math'!$E$10*((-0.000000001)*N329^3+(0.000002)*N329^2-0.0012*N329+1.3446)*$B$15+L330*'Exhaust Gas Math'!$D$14*$B$14)/('Exhaust Gas Math'!$E$10*((-0.000000001)*N329^3+(0.000002)*N329^2-0.0012*N329+1.3446)+L330*'Exhaust Gas Math'!$D$14)</f>
        <v>551.35193937256633</v>
      </c>
      <c r="O330">
        <f t="shared" si="53"/>
        <v>81444.507106685749</v>
      </c>
      <c r="P330">
        <f>((-0.0000000008)*N330^3+(0.000003)*N330^2-0.004*N330+2.013)*('Exhaust Gas Math'!$E$10/(L330+'Exhaust Gas Math'!$E$10))+(357.45*N330^-1.004)*(L330/(L330+'Exhaust Gas Math'!$E$10))</f>
        <v>0.61852172786298099</v>
      </c>
      <c r="Q330">
        <f t="shared" si="7"/>
        <v>-25.286967805421259</v>
      </c>
      <c r="R330">
        <f t="shared" si="8"/>
        <v>81419.220138880322</v>
      </c>
      <c r="T330">
        <f t="shared" si="54"/>
        <v>4.0750000000000001E-2</v>
      </c>
      <c r="U330">
        <f t="shared" si="55"/>
        <v>81419.220138880322</v>
      </c>
    </row>
    <row r="331" spans="3:21" x14ac:dyDescent="0.2">
      <c r="C331" s="1"/>
      <c r="D331" s="1"/>
      <c r="E331" s="1">
        <v>4.0875000000000002E-2</v>
      </c>
      <c r="F331" s="4">
        <f t="shared" si="47"/>
        <v>4.6713067899753144E-3</v>
      </c>
      <c r="G331" s="1">
        <f t="shared" si="48"/>
        <v>10.406968316360818</v>
      </c>
      <c r="H331" s="1">
        <f t="shared" si="49"/>
        <v>1</v>
      </c>
      <c r="I331">
        <f t="shared" si="50"/>
        <v>3.3111242855951592E-5</v>
      </c>
      <c r="J331" s="4">
        <f t="shared" si="51"/>
        <v>7.2880539150072738E-5</v>
      </c>
      <c r="K331">
        <f t="shared" si="52"/>
        <v>2.3177869999166111E-5</v>
      </c>
      <c r="L331">
        <f>K331*'Exhaust Gas Math'!$C$14</f>
        <v>2.7459228328186018E-5</v>
      </c>
      <c r="M331">
        <f>(L331/'Exhaust Gas Math'!$B$14)+('Exhaust Gas Math'!$D$10)</f>
        <v>1.3884436830673102E-3</v>
      </c>
      <c r="N331">
        <f>('Exhaust Gas Math'!$E$10*((-0.000000001)*N330^3+(0.000002)*N330^2-0.0012*N330+1.3446)*$B$15+L331*'Exhaust Gas Math'!$D$14*$B$14)/('Exhaust Gas Math'!$E$10*((-0.000000001)*N330^3+(0.000002)*N330^2-0.0012*N330+1.3446)+L331*'Exhaust Gas Math'!$D$14)</f>
        <v>501.15590385831939</v>
      </c>
      <c r="O331">
        <f t="shared" si="53"/>
        <v>79382.282284523564</v>
      </c>
      <c r="P331">
        <f>((-0.0000000008)*N331^3+(0.000003)*N331^2-0.004*N331+2.013)*('Exhaust Gas Math'!$E$10/(L331+'Exhaust Gas Math'!$E$10))+(357.45*N331^-1.004)*(L331/(L331+'Exhaust Gas Math'!$E$10))</f>
        <v>0.68765014388396239</v>
      </c>
      <c r="Q331">
        <f t="shared" si="7"/>
        <v>-37.237970819488261</v>
      </c>
      <c r="R331">
        <f t="shared" si="8"/>
        <v>79345.044313704071</v>
      </c>
      <c r="T331">
        <f t="shared" si="54"/>
        <v>4.0875000000000002E-2</v>
      </c>
      <c r="U331">
        <f t="shared" si="55"/>
        <v>79345.044313704071</v>
      </c>
    </row>
    <row r="332" spans="3:21" x14ac:dyDescent="0.2">
      <c r="C332" s="1"/>
      <c r="D332" s="1"/>
      <c r="E332" s="1">
        <v>4.1000000000000002E-2</v>
      </c>
      <c r="F332" s="4">
        <f t="shared" si="47"/>
        <v>6.0541612783142143E-3</v>
      </c>
      <c r="G332" s="1">
        <f t="shared" si="48"/>
        <v>11.707328805309537</v>
      </c>
      <c r="H332" s="1">
        <f t="shared" si="49"/>
        <v>1</v>
      </c>
      <c r="I332">
        <f t="shared" si="50"/>
        <v>4.2913217518821884E-5</v>
      </c>
      <c r="J332" s="4">
        <f t="shared" si="51"/>
        <v>8.2682513812943031E-5</v>
      </c>
      <c r="K332">
        <f t="shared" si="52"/>
        <v>3.0039252263175316E-5</v>
      </c>
      <c r="L332">
        <f>K332*'Exhaust Gas Math'!$C$14</f>
        <v>3.5588028008276259E-5</v>
      </c>
      <c r="M332">
        <f>(L332/'Exhaust Gas Math'!$B$14)+('Exhaust Gas Math'!$D$10)</f>
        <v>1.6690373896634525E-3</v>
      </c>
      <c r="N332">
        <f>('Exhaust Gas Math'!$E$10*((-0.000000001)*N331^3+(0.000002)*N331^2-0.0012*N331+1.3446)*$B$15+L332*'Exhaust Gas Math'!$D$14*$B$14)/('Exhaust Gas Math'!$E$10*((-0.000000001)*N331^3+(0.000002)*N331^2-0.0012*N331+1.3446)+L332*'Exhaust Gas Math'!$D$14)</f>
        <v>463.9452391384429</v>
      </c>
      <c r="O332">
        <f t="shared" si="53"/>
        <v>77866.948223147818</v>
      </c>
      <c r="P332">
        <f>((-0.0000000008)*N332^3+(0.000003)*N332^2-0.004*N332+2.013)*('Exhaust Gas Math'!$E$10/(L332+'Exhaust Gas Math'!$E$10))+(357.45*N332^-1.004)*(L332/(L332+'Exhaust Gas Math'!$E$10))</f>
        <v>0.74629781863529776</v>
      </c>
      <c r="Q332">
        <f t="shared" si="7"/>
        <v>-51.144367054402338</v>
      </c>
      <c r="R332">
        <f t="shared" si="8"/>
        <v>77815.803856093422</v>
      </c>
      <c r="T332">
        <f t="shared" si="54"/>
        <v>4.1000000000000002E-2</v>
      </c>
      <c r="U332">
        <f t="shared" si="55"/>
        <v>77815.803856093422</v>
      </c>
    </row>
    <row r="333" spans="3:21" x14ac:dyDescent="0.2">
      <c r="C333" s="1"/>
      <c r="D333" s="1"/>
      <c r="E333" s="1">
        <v>4.1125000000000002E-2</v>
      </c>
      <c r="F333" s="4">
        <f t="shared" si="47"/>
        <v>7.5951308904790779E-3</v>
      </c>
      <c r="G333" s="1">
        <f t="shared" si="48"/>
        <v>12.935509719091641</v>
      </c>
      <c r="H333" s="1">
        <f t="shared" si="49"/>
        <v>1</v>
      </c>
      <c r="I333">
        <f t="shared" si="50"/>
        <v>5.3835946715613078E-5</v>
      </c>
      <c r="J333" s="4">
        <f t="shared" si="51"/>
        <v>9.3605243009734225E-5</v>
      </c>
      <c r="K333">
        <f t="shared" si="52"/>
        <v>3.7685162700929155E-5</v>
      </c>
      <c r="L333">
        <f>K333*'Exhaust Gas Math'!$C$14</f>
        <v>4.4646271949358722E-5</v>
      </c>
      <c r="M333">
        <f>(L333/'Exhaust Gas Math'!$B$14)+('Exhaust Gas Math'!$D$10)</f>
        <v>1.9817140876642282E-3</v>
      </c>
      <c r="N333">
        <f>('Exhaust Gas Math'!$E$10*((-0.000000001)*N332^3+(0.000002)*N332^2-0.0012*N332+1.3446)*$B$15+L333*'Exhaust Gas Math'!$D$14*$B$14)/('Exhaust Gas Math'!$E$10*((-0.000000001)*N332^3+(0.000002)*N332^2-0.0012*N332+1.3446)+L333*'Exhaust Gas Math'!$D$14)</f>
        <v>435.95426646669938</v>
      </c>
      <c r="O333">
        <f t="shared" si="53"/>
        <v>76738.939251708187</v>
      </c>
      <c r="P333">
        <f>((-0.0000000008)*N333^3+(0.000003)*N333^2-0.004*N333+2.013)*('Exhaust Gas Math'!$E$10/(L333+'Exhaust Gas Math'!$E$10))+(357.45*N333^-1.004)*(L333/(L333+'Exhaust Gas Math'!$E$10))</f>
        <v>0.79594162246551559</v>
      </c>
      <c r="Q333">
        <f t="shared" si="7"/>
        <v>-66.591425772827151</v>
      </c>
      <c r="R333">
        <f t="shared" si="8"/>
        <v>76672.347825935358</v>
      </c>
      <c r="T333">
        <f t="shared" si="54"/>
        <v>4.1125000000000002E-2</v>
      </c>
      <c r="U333">
        <f t="shared" si="55"/>
        <v>76672.347825935358</v>
      </c>
    </row>
    <row r="334" spans="3:21" x14ac:dyDescent="0.2">
      <c r="C334" s="1"/>
      <c r="D334" s="1"/>
      <c r="E334" s="1">
        <v>4.1250000000000002E-2</v>
      </c>
      <c r="F334" s="4">
        <f t="shared" si="47"/>
        <v>9.2847150363864414E-3</v>
      </c>
      <c r="G334" s="1">
        <f t="shared" si="48"/>
        <v>14.083938913962021</v>
      </c>
      <c r="H334" s="1">
        <f t="shared" si="49"/>
        <v>1</v>
      </c>
      <c r="I334">
        <f t="shared" si="50"/>
        <v>6.5812088188650419E-5</v>
      </c>
      <c r="J334" s="4">
        <f t="shared" si="51"/>
        <v>1.0558138448277157E-4</v>
      </c>
      <c r="K334">
        <f t="shared" si="52"/>
        <v>4.6068461732055293E-5</v>
      </c>
      <c r="L334">
        <f>K334*'Exhaust Gas Math'!$C$14</f>
        <v>5.4578113065364435E-5</v>
      </c>
      <c r="M334">
        <f>(L334/'Exhaust Gas Math'!$B$14)+('Exhaust Gas Math'!$D$10)</f>
        <v>2.3245460212508941E-3</v>
      </c>
      <c r="N334">
        <f>('Exhaust Gas Math'!$E$10*((-0.000000001)*N333^3+(0.000002)*N333^2-0.0012*N333+1.3446)*$B$15+L334*'Exhaust Gas Math'!$D$14*$B$14)/('Exhaust Gas Math'!$E$10*((-0.000000001)*N333^3+(0.000002)*N333^2-0.0012*N333+1.3446)+L334*'Exhaust Gas Math'!$D$14)</f>
        <v>414.51598369368304</v>
      </c>
      <c r="O334">
        <f t="shared" si="53"/>
        <v>75879.789177394952</v>
      </c>
      <c r="P334">
        <f>((-0.0000000008)*N334^3+(0.000003)*N334^2-0.004*N334+2.013)*('Exhaust Gas Math'!$E$10/(L334+'Exhaust Gas Math'!$E$10))+(357.45*N334^-1.004)*(L334/(L334+'Exhaust Gas Math'!$E$10))</f>
        <v>0.83801647367205734</v>
      </c>
      <c r="Q334">
        <f t="shared" si="7"/>
        <v>-83.113357341043752</v>
      </c>
      <c r="R334">
        <f t="shared" si="8"/>
        <v>75796.675820053904</v>
      </c>
      <c r="T334">
        <f t="shared" si="54"/>
        <v>4.1250000000000002E-2</v>
      </c>
      <c r="U334">
        <f t="shared" si="55"/>
        <v>75796.675820053904</v>
      </c>
    </row>
    <row r="335" spans="3:21" x14ac:dyDescent="0.2">
      <c r="C335" s="1"/>
      <c r="D335" s="1"/>
      <c r="E335" s="1">
        <v>4.1375000000000002E-2</v>
      </c>
      <c r="F335" s="4">
        <f t="shared" si="47"/>
        <v>1.1112496867933183E-2</v>
      </c>
      <c r="G335" s="1">
        <f t="shared" si="48"/>
        <v>15.145535942042935</v>
      </c>
      <c r="H335" s="1">
        <f t="shared" si="49"/>
        <v>1</v>
      </c>
      <c r="I335">
        <f t="shared" si="50"/>
        <v>7.876780504328243E-5</v>
      </c>
      <c r="J335" s="4">
        <f t="shared" si="51"/>
        <v>1.1853710133740358E-4</v>
      </c>
      <c r="K335">
        <f t="shared" si="52"/>
        <v>5.51374635302977E-5</v>
      </c>
      <c r="L335">
        <f>K335*'Exhaust Gas Math'!$C$14</f>
        <v>6.5322318253141704E-5</v>
      </c>
      <c r="M335">
        <f>(L335/'Exhaust Gas Math'!$B$14)+('Exhaust Gas Math'!$D$10)</f>
        <v>2.6954195175497293E-3</v>
      </c>
      <c r="N335">
        <f>('Exhaust Gas Math'!$E$10*((-0.000000001)*N334^3+(0.000002)*N334^2-0.0012*N334+1.3446)*$B$15+L335*'Exhaust Gas Math'!$D$14*$B$14)/('Exhaust Gas Math'!$E$10*((-0.000000001)*N334^3+(0.000002)*N334^2-0.0012*N334+1.3446)+L335*'Exhaust Gas Math'!$D$14)</f>
        <v>397.80440105838591</v>
      </c>
      <c r="O335">
        <f t="shared" si="53"/>
        <v>75210.017071245689</v>
      </c>
      <c r="P335">
        <f>((-0.0000000008)*N335^3+(0.000003)*N335^2-0.004*N335+2.013)*('Exhaust Gas Math'!$E$10/(L335+'Exhaust Gas Math'!$E$10))+(357.45*N335^-1.004)*(L335/(L335+'Exhaust Gas Math'!$E$10))</f>
        <v>0.87375948730864617</v>
      </c>
      <c r="Q335">
        <f t="shared" si="7"/>
        <v>-100.21464689713039</v>
      </c>
      <c r="R335">
        <f t="shared" si="8"/>
        <v>75109.802424348556</v>
      </c>
      <c r="T335">
        <f t="shared" si="54"/>
        <v>4.1375000000000002E-2</v>
      </c>
      <c r="U335">
        <f t="shared" si="55"/>
        <v>75109.802424348556</v>
      </c>
    </row>
    <row r="336" spans="3:21" x14ac:dyDescent="0.2">
      <c r="C336" s="1"/>
      <c r="D336" s="1"/>
      <c r="E336" s="1">
        <v>4.1500000000000002E-2</v>
      </c>
      <c r="F336" s="4">
        <f t="shared" si="47"/>
        <v>1.3067207502328624E-2</v>
      </c>
      <c r="G336" s="1">
        <f t="shared" si="48"/>
        <v>16.113755704639384</v>
      </c>
      <c r="H336" s="1">
        <f t="shared" si="49"/>
        <v>1</v>
      </c>
      <c r="I336">
        <f t="shared" si="50"/>
        <v>9.2623220976886892E-5</v>
      </c>
      <c r="J336" s="4">
        <f t="shared" si="51"/>
        <v>1.3239251727100804E-4</v>
      </c>
      <c r="K336">
        <f t="shared" si="52"/>
        <v>6.4836254683820814E-5</v>
      </c>
      <c r="L336">
        <f>K336*'Exhaust Gas Math'!$C$14</f>
        <v>7.68126459148968E-5</v>
      </c>
      <c r="M336">
        <f>(L336/'Exhaust Gas Math'!$B$14)+('Exhaust Gas Math'!$D$10)</f>
        <v>3.0920480181280898E-3</v>
      </c>
      <c r="N336">
        <f>('Exhaust Gas Math'!$E$10*((-0.000000001)*N335^3+(0.000002)*N335^2-0.0012*N335+1.3446)*$B$15+L336*'Exhaust Gas Math'!$D$14*$B$14)/('Exhaust Gas Math'!$E$10*((-0.000000001)*N335^3+(0.000002)*N335^2-0.0012*N335+1.3446)+L336*'Exhaust Gas Math'!$D$14)</f>
        <v>384.5657032899681</v>
      </c>
      <c r="O336">
        <f t="shared" si="53"/>
        <v>74677.088557880168</v>
      </c>
      <c r="P336">
        <f>((-0.0000000008)*N336^3+(0.000003)*N336^2-0.004*N336+2.013)*('Exhaust Gas Math'!$E$10/(L336+'Exhaust Gas Math'!$E$10))+(357.45*N336^-1.004)*(L336/(L336+'Exhaust Gas Math'!$E$10))</f>
        <v>0.90420870238961559</v>
      </c>
      <c r="Q336">
        <f t="shared" si="7"/>
        <v>-117.39030666838795</v>
      </c>
      <c r="R336">
        <f t="shared" si="8"/>
        <v>74559.698251211783</v>
      </c>
      <c r="T336">
        <f t="shared" si="54"/>
        <v>4.1500000000000002E-2</v>
      </c>
      <c r="U336">
        <f t="shared" si="55"/>
        <v>74559.698251211783</v>
      </c>
    </row>
    <row r="337" spans="3:21" x14ac:dyDescent="0.2">
      <c r="C337" s="1"/>
      <c r="D337" s="1"/>
      <c r="E337" s="1">
        <v>4.1625000000000002E-2</v>
      </c>
      <c r="F337" s="4">
        <f t="shared" si="47"/>
        <v>1.5136795498504454E-2</v>
      </c>
      <c r="G337" s="1">
        <f t="shared" si="48"/>
        <v>16.982628804949211</v>
      </c>
      <c r="H337" s="1">
        <f t="shared" si="49"/>
        <v>1</v>
      </c>
      <c r="I337">
        <f t="shared" si="50"/>
        <v>1.0729291274283966E-4</v>
      </c>
      <c r="J337" s="4">
        <f t="shared" si="51"/>
        <v>1.4706220903696081E-4</v>
      </c>
      <c r="K337">
        <f t="shared" si="52"/>
        <v>7.510503891998775E-5</v>
      </c>
      <c r="L337">
        <f>K337*'Exhaust Gas Math'!$C$14</f>
        <v>8.8978254359673218E-5</v>
      </c>
      <c r="M337">
        <f>(L337/'Exhaust Gas Math'!$B$14)+('Exhaust Gas Math'!$D$10)</f>
        <v>3.5119861763875451E-3</v>
      </c>
      <c r="N337">
        <f>('Exhaust Gas Math'!$E$10*((-0.000000001)*N336^3+(0.000002)*N336^2-0.0012*N336+1.3446)*$B$15+L337*'Exhaust Gas Math'!$D$14*$B$14)/('Exhaust Gas Math'!$E$10*((-0.000000001)*N336^3+(0.000002)*N336^2-0.0012*N336+1.3446)+L337*'Exhaust Gas Math'!$D$14)</f>
        <v>373.92587497073345</v>
      </c>
      <c r="O337">
        <f t="shared" si="53"/>
        <v>74245.69363235592</v>
      </c>
      <c r="P337">
        <f>((-0.0000000008)*N337^3+(0.000003)*N337^2-0.004*N337+2.013)*('Exhaust Gas Math'!$E$10/(L337+'Exhaust Gas Math'!$E$10))+(357.45*N337^-1.004)*(L337/(L337+'Exhaust Gas Math'!$E$10))</f>
        <v>0.93022945092832765</v>
      </c>
      <c r="Q337">
        <f t="shared" si="7"/>
        <v>-134.14358965844775</v>
      </c>
      <c r="R337">
        <f t="shared" si="8"/>
        <v>74111.550042697476</v>
      </c>
      <c r="T337">
        <f t="shared" si="54"/>
        <v>4.1625000000000002E-2</v>
      </c>
      <c r="U337">
        <f t="shared" si="55"/>
        <v>74111.550042697476</v>
      </c>
    </row>
    <row r="338" spans="3:21" x14ac:dyDescent="0.2">
      <c r="C338" s="1"/>
      <c r="D338" s="1"/>
      <c r="E338" s="1">
        <v>4.1750000000000002E-2</v>
      </c>
      <c r="F338" s="4">
        <f t="shared" si="47"/>
        <v>1.7308501158256412E-2</v>
      </c>
      <c r="G338" s="1">
        <f t="shared" si="48"/>
        <v>17.746798351379386</v>
      </c>
      <c r="H338" s="1">
        <f t="shared" si="49"/>
        <v>1</v>
      </c>
      <c r="I338">
        <f t="shared" si="50"/>
        <v>1.2268643681323616E-4</v>
      </c>
      <c r="J338" s="4">
        <f t="shared" si="51"/>
        <v>1.6245573310735731E-4</v>
      </c>
      <c r="K338">
        <f t="shared" si="52"/>
        <v>8.5880505769265307E-5</v>
      </c>
      <c r="L338">
        <f>K338*'Exhaust Gas Math'!$C$14</f>
        <v>1.0174413856593362E-4</v>
      </c>
      <c r="M338">
        <f>(L338/'Exhaust Gas Math'!$B$14)+('Exhaust Gas Math'!$D$10)</f>
        <v>3.9526449339388195E-3</v>
      </c>
      <c r="N338">
        <f>('Exhaust Gas Math'!$E$10*((-0.000000001)*N337^3+(0.000002)*N337^2-0.0012*N337+1.3446)*$B$15+L338*'Exhaust Gas Math'!$D$14*$B$14)/('Exhaust Gas Math'!$E$10*((-0.000000001)*N337^3+(0.000002)*N337^2-0.0012*N337+1.3446)+L338*'Exhaust Gas Math'!$D$14)</f>
        <v>365.26447607044463</v>
      </c>
      <c r="O338">
        <f t="shared" si="53"/>
        <v>73891.457961500622</v>
      </c>
      <c r="P338">
        <f>((-0.0000000008)*N338^3+(0.000003)*N338^2-0.004*N338+2.013)*('Exhaust Gas Math'!$E$10/(L338+'Exhaust Gas Math'!$E$10))+(357.45*N338^-1.004)*(L338/(L338+'Exhaust Gas Math'!$E$10))</f>
        <v>0.95254092505290766</v>
      </c>
      <c r="Q338">
        <f t="shared" si="7"/>
        <v>-150.00083528301369</v>
      </c>
      <c r="R338">
        <f t="shared" si="8"/>
        <v>73741.457126217603</v>
      </c>
      <c r="T338">
        <f t="shared" si="54"/>
        <v>4.1750000000000002E-2</v>
      </c>
      <c r="U338">
        <f t="shared" si="55"/>
        <v>73741.457126217603</v>
      </c>
    </row>
    <row r="339" spans="3:21" x14ac:dyDescent="0.2">
      <c r="C339" s="1"/>
      <c r="D339" s="1"/>
      <c r="E339" s="1">
        <v>4.1875000000000002E-2</v>
      </c>
      <c r="F339" s="4">
        <f t="shared" si="47"/>
        <v>1.9568935194026714E-2</v>
      </c>
      <c r="G339" s="1">
        <f t="shared" si="48"/>
        <v>18.40155298456401</v>
      </c>
      <c r="H339" s="1">
        <f t="shared" si="49"/>
        <v>1</v>
      </c>
      <c r="I339">
        <f t="shared" si="50"/>
        <v>1.3870888699331623E-4</v>
      </c>
      <c r="J339" s="4">
        <f t="shared" si="51"/>
        <v>1.7847818328743737E-4</v>
      </c>
      <c r="K339">
        <f t="shared" si="52"/>
        <v>9.7096220895321356E-5</v>
      </c>
      <c r="L339">
        <f>K339*'Exhaust Gas Math'!$C$14</f>
        <v>1.1503159261245916E-4</v>
      </c>
      <c r="M339">
        <f>(L339/'Exhaust Gas Math'!$B$14)+('Exhaust Gas Math'!$D$10)</f>
        <v>4.4113074830077021E-3</v>
      </c>
      <c r="N339">
        <f>('Exhaust Gas Math'!$E$10*((-0.000000001)*N338^3+(0.000002)*N338^2-0.0012*N338+1.3446)*$B$15+L339*'Exhaust Gas Math'!$D$14*$B$14)/('Exhaust Gas Math'!$E$10*((-0.000000001)*N338^3+(0.000002)*N338^2-0.0012*N338+1.3446)+L339*'Exhaust Gas Math'!$D$14)</f>
        <v>358.13301596181157</v>
      </c>
      <c r="O339">
        <f t="shared" si="53"/>
        <v>73597.081367749517</v>
      </c>
      <c r="P339">
        <f>((-0.0000000008)*N339^3+(0.000003)*N339^2-0.004*N339+2.013)*('Exhaust Gas Math'!$E$10/(L339+'Exhaust Gas Math'!$E$10))+(357.45*N339^-1.004)*(L339/(L339+'Exhaust Gas Math'!$E$10))</f>
        <v>0.97173942379334088</v>
      </c>
      <c r="Q339">
        <f t="shared" si="7"/>
        <v>-164.52381820392557</v>
      </c>
      <c r="R339">
        <f t="shared" si="8"/>
        <v>73432.557549545585</v>
      </c>
      <c r="T339">
        <f t="shared" si="54"/>
        <v>4.1875000000000002E-2</v>
      </c>
      <c r="U339">
        <f t="shared" si="55"/>
        <v>73432.557549545585</v>
      </c>
    </row>
    <row r="340" spans="3:21" x14ac:dyDescent="0.2">
      <c r="C340" s="1"/>
      <c r="D340" s="1"/>
      <c r="E340" s="1">
        <v>4.2000000000000003E-2</v>
      </c>
      <c r="F340" s="4">
        <f t="shared" si="47"/>
        <v>2.1904161278314245E-2</v>
      </c>
      <c r="G340" s="1">
        <f t="shared" si="48"/>
        <v>18.94285592446148</v>
      </c>
      <c r="H340" s="1">
        <f t="shared" si="49"/>
        <v>1</v>
      </c>
      <c r="I340">
        <f t="shared" si="50"/>
        <v>1.5526147954971433E-4</v>
      </c>
      <c r="J340" s="4">
        <f t="shared" si="51"/>
        <v>1.9503077584383547E-4</v>
      </c>
      <c r="K340">
        <f t="shared" si="52"/>
        <v>1.0868303568480002E-4</v>
      </c>
      <c r="L340">
        <f>K340*'Exhaust Gas Math'!$C$14</f>
        <v>1.2875869492652618E-4</v>
      </c>
      <c r="M340">
        <f>(L340/'Exhaust Gas Math'!$B$14)+('Exhaust Gas Math'!$D$10)</f>
        <v>4.8851460164584101E-3</v>
      </c>
      <c r="N340">
        <f>('Exhaust Gas Math'!$E$10*((-0.000000001)*N339^3+(0.000002)*N339^2-0.0012*N339+1.3446)*$B$15+L340*'Exhaust Gas Math'!$D$14*$B$14)/('Exhaust Gas Math'!$E$10*((-0.000000001)*N339^3+(0.000002)*N339^2-0.0012*N339+1.3446)+L340*'Exhaust Gas Math'!$D$14)</f>
        <v>352.20172469782227</v>
      </c>
      <c r="O340">
        <f t="shared" si="53"/>
        <v>73349.966029602147</v>
      </c>
      <c r="P340">
        <f>((-0.0000000008)*N340^3+(0.000003)*N340^2-0.004*N340+2.013)*('Exhaust Gas Math'!$E$10/(L340+'Exhaust Gas Math'!$E$10))+(357.45*N340^-1.004)*(L340/(L340+'Exhaust Gas Math'!$E$10))</f>
        <v>0.98831848219285379</v>
      </c>
      <c r="Q340">
        <f t="shared" si="7"/>
        <v>-177.32004531176722</v>
      </c>
      <c r="R340">
        <f t="shared" si="8"/>
        <v>73172.645984290386</v>
      </c>
      <c r="T340">
        <f t="shared" si="54"/>
        <v>4.2000000000000003E-2</v>
      </c>
      <c r="U340">
        <f t="shared" si="55"/>
        <v>73172.645984290386</v>
      </c>
    </row>
    <row r="341" spans="3:21" x14ac:dyDescent="0.2">
      <c r="C341" s="1"/>
      <c r="D341" s="1"/>
      <c r="E341" s="1">
        <v>4.2125000000000003E-2</v>
      </c>
      <c r="F341" s="4">
        <f t="shared" si="47"/>
        <v>2.4299781965767889E-2</v>
      </c>
      <c r="G341" s="1">
        <f t="shared" si="48"/>
        <v>19.367369858445844</v>
      </c>
      <c r="H341" s="1">
        <f t="shared" si="49"/>
        <v>1</v>
      </c>
      <c r="I341">
        <f t="shared" si="50"/>
        <v>1.7224216224502462E-4</v>
      </c>
      <c r="J341" s="4">
        <f t="shared" si="51"/>
        <v>2.1201145853914577E-4</v>
      </c>
      <c r="K341">
        <f t="shared" si="52"/>
        <v>1.2056951357151723E-4</v>
      </c>
      <c r="L341">
        <f>K341*'Exhaust Gas Math'!$C$14</f>
        <v>1.4284081335764364E-4</v>
      </c>
      <c r="M341">
        <f>(L341/'Exhaust Gas Math'!$B$14)+('Exhaust Gas Math'!$D$10)</f>
        <v>5.3712391621649159E-3</v>
      </c>
      <c r="N341">
        <f>('Exhaust Gas Math'!$E$10*((-0.000000001)*N340^3+(0.000002)*N340^2-0.0012*N340+1.3446)*$B$15+L341*'Exhaust Gas Math'!$D$14*$B$14)/('Exhaust Gas Math'!$E$10*((-0.000000001)*N340^3+(0.000002)*N340^2-0.0012*N340+1.3446)+L341*'Exhaust Gas Math'!$D$14)</f>
        <v>347.2242898428002</v>
      </c>
      <c r="O341">
        <f t="shared" si="53"/>
        <v>73140.730371008583</v>
      </c>
      <c r="P341">
        <f>((-0.0000000008)*N341^3+(0.000003)*N341^2-0.004*N341+2.013)*('Exhaust Gas Math'!$E$10/(L341+'Exhaust Gas Math'!$E$10))+(357.45*N341^-1.004)*(L341/(L341+'Exhaust Gas Math'!$E$10))</f>
        <v>1.0026862308700373</v>
      </c>
      <c r="Q341">
        <f t="shared" si="7"/>
        <v>-188.05130352147742</v>
      </c>
      <c r="R341">
        <f t="shared" si="8"/>
        <v>72952.679067487101</v>
      </c>
      <c r="T341">
        <f t="shared" si="54"/>
        <v>4.2125000000000003E-2</v>
      </c>
      <c r="U341">
        <f t="shared" si="55"/>
        <v>72952.679067487101</v>
      </c>
    </row>
    <row r="342" spans="3:21" x14ac:dyDescent="0.2">
      <c r="C342" s="1"/>
      <c r="D342" s="1"/>
      <c r="E342" s="1">
        <v>4.2250000000000003E-2</v>
      </c>
      <c r="F342" s="4">
        <f t="shared" si="47"/>
        <v>2.6741027458224785E-2</v>
      </c>
      <c r="G342" s="1">
        <f t="shared" si="48"/>
        <v>19.672477516948874</v>
      </c>
      <c r="H342" s="1">
        <f t="shared" si="49"/>
        <v>1</v>
      </c>
      <c r="I342">
        <f t="shared" si="50"/>
        <v>1.8954624352378059E-4</v>
      </c>
      <c r="J342" s="4">
        <f t="shared" si="51"/>
        <v>2.2931553981790173E-4</v>
      </c>
      <c r="K342">
        <f t="shared" si="52"/>
        <v>1.3268237046664639E-4</v>
      </c>
      <c r="L342">
        <f>K342*'Exhaust Gas Math'!$C$14</f>
        <v>1.5719112696290421E-4</v>
      </c>
      <c r="M342">
        <f>(L342/'Exhaust Gas Math'!$B$14)+('Exhaust Gas Math'!$D$10)</f>
        <v>5.866589994241566E-3</v>
      </c>
      <c r="N342">
        <f>('Exhaust Gas Math'!$E$10*((-0.000000001)*N341^3+(0.000002)*N341^2-0.0012*N341+1.3446)*$B$15+L342*'Exhaust Gas Math'!$D$14*$B$14)/('Exhaust Gas Math'!$E$10*((-0.000000001)*N341^3+(0.000002)*N341^2-0.0012*N341+1.3446)+L342*'Exhaust Gas Math'!$D$14)</f>
        <v>343.01407721155937</v>
      </c>
      <c r="O342">
        <f t="shared" si="53"/>
        <v>72962.252417470096</v>
      </c>
      <c r="P342">
        <f>((-0.0000000008)*N342^3+(0.000003)*N342^2-0.004*N342+2.013)*('Exhaust Gas Math'!$E$10/(L342+'Exhaust Gas Math'!$E$10))+(357.45*N342^-1.004)*(L342/(L342+'Exhaust Gas Math'!$E$10))</f>
        <v>1.0151802120485998</v>
      </c>
      <c r="Q342">
        <f t="shared" si="7"/>
        <v>-196.44060522036943</v>
      </c>
      <c r="R342">
        <f t="shared" si="8"/>
        <v>72765.811812249725</v>
      </c>
      <c r="T342">
        <f t="shared" si="54"/>
        <v>4.2250000000000003E-2</v>
      </c>
      <c r="U342">
        <f t="shared" si="55"/>
        <v>72765.811812249725</v>
      </c>
    </row>
    <row r="343" spans="3:21" x14ac:dyDescent="0.2">
      <c r="C343" s="1"/>
      <c r="D343" s="1"/>
      <c r="E343" s="1">
        <v>4.2375000000000003E-2</v>
      </c>
      <c r="F343" s="4">
        <f t="shared" si="47"/>
        <v>2.9212846665427325E-2</v>
      </c>
      <c r="G343" s="1">
        <f t="shared" si="48"/>
        <v>19.856297809797301</v>
      </c>
      <c r="H343" s="1">
        <f t="shared" si="49"/>
        <v>1</v>
      </c>
      <c r="I343">
        <f t="shared" si="50"/>
        <v>2.0706703797070697E-4</v>
      </c>
      <c r="J343" s="4">
        <f t="shared" si="51"/>
        <v>2.4683633426482812E-4</v>
      </c>
      <c r="K343">
        <f t="shared" si="52"/>
        <v>1.4494692657949487E-4</v>
      </c>
      <c r="L343">
        <f>K343*'Exhaust Gas Math'!$C$14</f>
        <v>1.7172116128696732E-4</v>
      </c>
      <c r="M343">
        <f>(L343/'Exhaust Gas Math'!$B$14)+('Exhaust Gas Math'!$D$10)</f>
        <v>6.3681445100877213E-3</v>
      </c>
      <c r="N343">
        <f>('Exhaust Gas Math'!$E$10*((-0.000000001)*N342^3+(0.000002)*N342^2-0.0012*N342+1.3446)*$B$15+L343*'Exhaust Gas Math'!$D$14*$B$14)/('Exhaust Gas Math'!$E$10*((-0.000000001)*N342^3+(0.000002)*N342^2-0.0012*N342+1.3446)+L343*'Exhaust Gas Math'!$D$14)</f>
        <v>339.42781043166337</v>
      </c>
      <c r="O343">
        <f t="shared" si="53"/>
        <v>72809.036249024517</v>
      </c>
      <c r="P343">
        <f>((-0.0000000008)*N343^3+(0.000003)*N343^2-0.004*N343+2.013)*('Exhaust Gas Math'!$E$10/(L343+'Exhaust Gas Math'!$E$10))+(357.45*N343^-1.004)*(L343/(L343+'Exhaust Gas Math'!$E$10))</f>
        <v>1.0260798630604464</v>
      </c>
      <c r="Q343">
        <f t="shared" si="7"/>
        <v>-202.27756857768233</v>
      </c>
      <c r="R343">
        <f t="shared" si="8"/>
        <v>72606.75868044683</v>
      </c>
      <c r="T343">
        <f t="shared" si="54"/>
        <v>4.2375000000000003E-2</v>
      </c>
      <c r="U343">
        <f t="shared" si="55"/>
        <v>72606.75868044683</v>
      </c>
    </row>
    <row r="344" spans="3:21" x14ac:dyDescent="0.2">
      <c r="C344" s="1"/>
      <c r="D344" s="1"/>
      <c r="E344" s="1">
        <v>4.2500000000000003E-2</v>
      </c>
      <c r="F344" s="4">
        <f t="shared" si="47"/>
        <v>3.170000000000002E-2</v>
      </c>
      <c r="G344" s="1">
        <f t="shared" si="48"/>
        <v>19.917697423759289</v>
      </c>
      <c r="H344" s="1">
        <f t="shared" si="49"/>
        <v>1</v>
      </c>
      <c r="I344">
        <f t="shared" si="50"/>
        <v>2.2469652406178461E-4</v>
      </c>
      <c r="J344" s="4">
        <f t="shared" si="51"/>
        <v>2.6446582035590579E-4</v>
      </c>
      <c r="K344">
        <f t="shared" si="52"/>
        <v>1.5728756684324922E-4</v>
      </c>
      <c r="L344">
        <f>K344*'Exhaust Gas Math'!$C$14</f>
        <v>1.8634133383649959E-4</v>
      </c>
      <c r="M344">
        <f>(L344/'Exhaust Gas Math'!$B$14)+('Exhaust Gas Math'!$D$10)</f>
        <v>6.8728104593294287E-3</v>
      </c>
      <c r="N344">
        <f>('Exhaust Gas Math'!$E$10*((-0.000000001)*N343^3+(0.000002)*N343^2-0.0012*N343+1.3446)*$B$15+L344*'Exhaust Gas Math'!$D$14*$B$14)/('Exhaust Gas Math'!$E$10*((-0.000000001)*N343^3+(0.000002)*N343^2-0.0012*N343+1.3446)+L344*'Exhaust Gas Math'!$D$14)</f>
        <v>336.35418027907815</v>
      </c>
      <c r="O344">
        <f t="shared" si="53"/>
        <v>72676.780905301974</v>
      </c>
      <c r="P344">
        <f>((-0.0000000008)*N344^3+(0.000003)*N344^2-0.004*N344+2.013)*('Exhaust Gas Math'!$E$10/(L344+'Exhaust Gas Math'!$E$10))+(357.45*N344^-1.004)*(L344/(L344+'Exhaust Gas Math'!$E$10))</f>
        <v>1.0356169102694965</v>
      </c>
      <c r="Q344">
        <f t="shared" si="7"/>
        <v>-205.42221074603762</v>
      </c>
      <c r="R344">
        <f t="shared" si="8"/>
        <v>72471.358694555936</v>
      </c>
      <c r="T344">
        <f t="shared" si="54"/>
        <v>4.2500000000000003E-2</v>
      </c>
      <c r="U344">
        <f t="shared" si="55"/>
        <v>72471.358694555936</v>
      </c>
    </row>
    <row r="345" spans="3:21" x14ac:dyDescent="0.2">
      <c r="C345" s="1"/>
      <c r="D345" s="1"/>
      <c r="E345" s="1">
        <v>4.2625000000000003E-2</v>
      </c>
      <c r="F345" s="4">
        <f t="shared" si="47"/>
        <v>3.4187153334572722E-2</v>
      </c>
      <c r="G345" s="1">
        <f t="shared" si="48"/>
        <v>19.856297809797301</v>
      </c>
      <c r="H345" s="1">
        <f t="shared" si="49"/>
        <v>1</v>
      </c>
      <c r="I345">
        <f t="shared" si="50"/>
        <v>2.4232601015286231E-4</v>
      </c>
      <c r="J345" s="4">
        <f t="shared" si="51"/>
        <v>2.8209530644698346E-4</v>
      </c>
      <c r="K345">
        <f t="shared" si="52"/>
        <v>1.6962820710700362E-4</v>
      </c>
      <c r="L345">
        <f>K345*'Exhaust Gas Math'!$C$14</f>
        <v>2.0096150638603195E-4</v>
      </c>
      <c r="M345">
        <f>(L345/'Exhaust Gas Math'!$B$14)+('Exhaust Gas Math'!$D$10)</f>
        <v>7.3774764085711396E-3</v>
      </c>
      <c r="N345">
        <f>('Exhaust Gas Math'!$E$10*((-0.000000001)*N344^3+(0.000002)*N344^2-0.0012*N344+1.3446)*$B$15+L345*'Exhaust Gas Math'!$D$14*$B$14)/('Exhaust Gas Math'!$E$10*((-0.000000001)*N344^3+(0.000002)*N344^2-0.0012*N344+1.3446)+L345*'Exhaust Gas Math'!$D$14)</f>
        <v>333.70576911482215</v>
      </c>
      <c r="O345">
        <f t="shared" si="53"/>
        <v>72562.079733426755</v>
      </c>
      <c r="P345">
        <f>((-0.0000000008)*N345^3+(0.000003)*N345^2-0.004*N345+2.013)*('Exhaust Gas Math'!$E$10/(L345+'Exhaust Gas Math'!$E$10))+(357.45*N345^-1.004)*(L345/(L345+'Exhaust Gas Math'!$E$10))</f>
        <v>1.0439839413085514</v>
      </c>
      <c r="Q345">
        <f t="shared" si="7"/>
        <v>-205.80711198461489</v>
      </c>
      <c r="R345">
        <f t="shared" si="8"/>
        <v>72356.272621442142</v>
      </c>
      <c r="T345">
        <f t="shared" si="54"/>
        <v>4.2625000000000003E-2</v>
      </c>
      <c r="U345">
        <f t="shared" si="55"/>
        <v>72356.272621442142</v>
      </c>
    </row>
    <row r="346" spans="3:21" x14ac:dyDescent="0.2">
      <c r="C346" s="1"/>
      <c r="D346" s="1"/>
      <c r="E346" s="1">
        <v>4.2750000000000003E-2</v>
      </c>
      <c r="F346" s="4">
        <f t="shared" si="47"/>
        <v>3.6658972541775366E-2</v>
      </c>
      <c r="G346" s="1">
        <f t="shared" si="48"/>
        <v>19.672477516948856</v>
      </c>
      <c r="H346" s="1">
        <f t="shared" si="49"/>
        <v>1</v>
      </c>
      <c r="I346">
        <f t="shared" si="50"/>
        <v>2.598468045997894E-4</v>
      </c>
      <c r="J346" s="4">
        <f t="shared" si="51"/>
        <v>2.9961610089391058E-4</v>
      </c>
      <c r="K346">
        <f t="shared" si="52"/>
        <v>1.8189276321985256E-4</v>
      </c>
      <c r="L346">
        <f>K346*'Exhaust Gas Math'!$C$14</f>
        <v>2.154915407100956E-4</v>
      </c>
      <c r="M346">
        <f>(L346/'Exhaust Gas Math'!$B$14)+('Exhaust Gas Math'!$D$10)</f>
        <v>7.8790309244173139E-3</v>
      </c>
      <c r="N346">
        <f>('Exhaust Gas Math'!$E$10*((-0.000000001)*N345^3+(0.000002)*N345^2-0.0012*N345+1.3446)*$B$15+L346*'Exhaust Gas Math'!$D$14*$B$14)/('Exhaust Gas Math'!$E$10*((-0.000000001)*N345^3+(0.000002)*N345^2-0.0012*N345+1.3446)+L346*'Exhaust Gas Math'!$D$14)</f>
        <v>331.41324176296763</v>
      </c>
      <c r="O346">
        <f t="shared" si="53"/>
        <v>72462.206081622222</v>
      </c>
      <c r="P346">
        <f>((-0.0000000008)*N346^3+(0.000003)*N346^2-0.004*N346+2.013)*('Exhaust Gas Math'!$E$10/(L346+'Exhaust Gas Math'!$E$10))+(357.45*N346^-1.004)*(L346/(L346+'Exhaust Gas Math'!$E$10))</f>
        <v>1.0513414262038014</v>
      </c>
      <c r="Q346">
        <f t="shared" si="7"/>
        <v>-203.43791536278854</v>
      </c>
      <c r="R346">
        <f t="shared" si="8"/>
        <v>72258.76816625944</v>
      </c>
      <c r="T346">
        <f t="shared" si="54"/>
        <v>4.2750000000000003E-2</v>
      </c>
      <c r="U346">
        <f t="shared" si="55"/>
        <v>72258.76816625944</v>
      </c>
    </row>
    <row r="347" spans="3:21" x14ac:dyDescent="0.2">
      <c r="C347" s="1"/>
      <c r="D347" s="1"/>
      <c r="E347" s="1">
        <v>4.2875000000000003E-2</v>
      </c>
      <c r="F347" s="4">
        <f t="shared" si="47"/>
        <v>3.9100218034232262E-2</v>
      </c>
      <c r="G347" s="1">
        <f t="shared" si="48"/>
        <v>19.367369858445819</v>
      </c>
      <c r="H347" s="1">
        <f t="shared" si="49"/>
        <v>1</v>
      </c>
      <c r="I347">
        <f t="shared" si="50"/>
        <v>2.7715088587854537E-4</v>
      </c>
      <c r="J347" s="4">
        <f t="shared" si="51"/>
        <v>3.1692018217266654E-4</v>
      </c>
      <c r="K347">
        <f t="shared" si="52"/>
        <v>1.9400562011498174E-4</v>
      </c>
      <c r="L347">
        <f>K347*'Exhaust Gas Math'!$C$14</f>
        <v>2.2984185431535617E-4</v>
      </c>
      <c r="M347">
        <f>(L347/'Exhaust Gas Math'!$B$14)+('Exhaust Gas Math'!$D$10)</f>
        <v>8.3743817564939631E-3</v>
      </c>
      <c r="N347">
        <f>('Exhaust Gas Math'!$E$10*((-0.000000001)*N346^3+(0.000002)*N346^2-0.0012*N346+1.3446)*$B$15+L347*'Exhaust Gas Math'!$D$14*$B$14)/('Exhaust Gas Math'!$E$10*((-0.000000001)*N346^3+(0.000002)*N346^2-0.0012*N346+1.3446)+L347*'Exhaust Gas Math'!$D$14)</f>
        <v>329.42111017152638</v>
      </c>
      <c r="O347">
        <f t="shared" si="53"/>
        <v>72374.957594722247</v>
      </c>
      <c r="P347">
        <f>((-0.0000000008)*N347^3+(0.000003)*N347^2-0.004*N347+2.013)*('Exhaust Gas Math'!$E$10/(L347+'Exhaust Gas Math'!$E$10))+(357.45*N347^-1.004)*(L347/(L347+'Exhaust Gas Math'!$E$10))</f>
        <v>1.0578234416932148</v>
      </c>
      <c r="Q347">
        <f t="shared" si="7"/>
        <v>-198.39214998831244</v>
      </c>
      <c r="R347">
        <f t="shared" si="8"/>
        <v>72176.565444733933</v>
      </c>
      <c r="T347">
        <f t="shared" si="54"/>
        <v>4.2875000000000003E-2</v>
      </c>
      <c r="U347">
        <f t="shared" si="55"/>
        <v>72176.565444733933</v>
      </c>
    </row>
    <row r="348" spans="3:21" x14ac:dyDescent="0.2">
      <c r="C348" s="1"/>
      <c r="D348" s="1"/>
      <c r="E348" s="1">
        <v>4.2999999999999997E-2</v>
      </c>
      <c r="F348" s="4">
        <f t="shared" si="47"/>
        <v>4.1495838721685802E-2</v>
      </c>
      <c r="G348" s="1">
        <f t="shared" si="48"/>
        <v>18.942855924461472</v>
      </c>
      <c r="H348" s="1">
        <f t="shared" si="49"/>
        <v>1</v>
      </c>
      <c r="I348">
        <f t="shared" si="50"/>
        <v>2.9413156857385493E-4</v>
      </c>
      <c r="J348" s="4">
        <f t="shared" si="51"/>
        <v>3.339008648679761E-4</v>
      </c>
      <c r="K348">
        <f t="shared" si="52"/>
        <v>2.0589209800169844E-4</v>
      </c>
      <c r="L348">
        <f>K348*'Exhaust Gas Math'!$C$14</f>
        <v>2.4392397274647305E-4</v>
      </c>
      <c r="M348">
        <f>(L348/'Exhaust Gas Math'!$B$14)+('Exhaust Gas Math'!$D$10)</f>
        <v>8.8604749022004499E-3</v>
      </c>
      <c r="N348">
        <f>('Exhaust Gas Math'!$E$10*((-0.000000001)*N347^3+(0.000002)*N347^2-0.0012*N347+1.3446)*$B$15+L348*'Exhaust Gas Math'!$D$14*$B$14)/('Exhaust Gas Math'!$E$10*((-0.000000001)*N347^3+(0.000002)*N347^2-0.0012*N347+1.3446)+L348*'Exhaust Gas Math'!$D$14)</f>
        <v>327.68460689200737</v>
      </c>
      <c r="O348">
        <f t="shared" si="53"/>
        <v>72298.541189198688</v>
      </c>
      <c r="P348">
        <f>((-0.0000000008)*N348^3+(0.000003)*N348^2-0.004*N348+2.013)*('Exhaust Gas Math'!$E$10/(L348+'Exhaust Gas Math'!$E$10))+(357.45*N348^-1.004)*(L348/(L348+'Exhaust Gas Math'!$E$10))</f>
        <v>1.0635423256873364</v>
      </c>
      <c r="Q348">
        <f t="shared" si="7"/>
        <v>-190.81639853929289</v>
      </c>
      <c r="R348">
        <f t="shared" si="8"/>
        <v>72107.724790659398</v>
      </c>
      <c r="T348">
        <f t="shared" si="54"/>
        <v>4.2999999999999997E-2</v>
      </c>
      <c r="U348">
        <f t="shared" si="55"/>
        <v>72107.724790659398</v>
      </c>
    </row>
    <row r="349" spans="3:21" x14ac:dyDescent="0.2">
      <c r="C349" s="1"/>
      <c r="D349" s="1"/>
      <c r="E349" s="1">
        <v>4.3124999999999997E-2</v>
      </c>
      <c r="F349" s="4">
        <f t="shared" si="47"/>
        <v>4.3831064805973326E-2</v>
      </c>
      <c r="G349" s="1">
        <f t="shared" si="48"/>
        <v>18.401552984563995</v>
      </c>
      <c r="H349" s="1">
        <f t="shared" si="49"/>
        <v>1</v>
      </c>
      <c r="I349">
        <f t="shared" si="50"/>
        <v>3.10684161130253E-4</v>
      </c>
      <c r="J349" s="4">
        <f t="shared" si="51"/>
        <v>3.5045345742437412E-4</v>
      </c>
      <c r="K349">
        <f t="shared" si="52"/>
        <v>2.174789127911771E-4</v>
      </c>
      <c r="L349">
        <f>K349*'Exhaust Gas Math'!$C$14</f>
        <v>2.5765107506054005E-4</v>
      </c>
      <c r="M349">
        <f>(L349/'Exhaust Gas Math'!$B$14)+('Exhaust Gas Math'!$D$10)</f>
        <v>9.3343134356511561E-3</v>
      </c>
      <c r="N349">
        <f>('Exhaust Gas Math'!$E$10*((-0.000000001)*N348^3+(0.000002)*N348^2-0.0012*N348+1.3446)*$B$15+L349*'Exhaust Gas Math'!$D$14*$B$14)/('Exhaust Gas Math'!$E$10*((-0.000000001)*N348^3+(0.000002)*N348^2-0.0012*N348+1.3446)+L349*'Exhaust Gas Math'!$D$14)</f>
        <v>326.16735046916239</v>
      </c>
      <c r="O349">
        <f t="shared" si="53"/>
        <v>72231.486839515448</v>
      </c>
      <c r="P349">
        <f>((-0.0000000008)*N349^3+(0.000003)*N349^2-0.004*N349+2.013)*('Exhaust Gas Math'!$E$10/(L349+'Exhaust Gas Math'!$E$10))+(357.45*N349^-1.004)*(L349/(L349+'Exhaust Gas Math'!$E$10))</f>
        <v>1.0685924571926075</v>
      </c>
      <c r="Q349">
        <f t="shared" si="7"/>
        <v>-180.92186738183793</v>
      </c>
      <c r="R349">
        <f t="shared" si="8"/>
        <v>72050.564972133609</v>
      </c>
      <c r="T349">
        <f t="shared" si="54"/>
        <v>4.3124999999999997E-2</v>
      </c>
      <c r="U349">
        <f t="shared" si="55"/>
        <v>72050.564972133609</v>
      </c>
    </row>
    <row r="350" spans="3:21" x14ac:dyDescent="0.2">
      <c r="C350" s="1"/>
      <c r="D350" s="1"/>
      <c r="E350" s="1">
        <v>4.3249999999999997E-2</v>
      </c>
      <c r="F350" s="4">
        <f t="shared" si="47"/>
        <v>4.6091498841743628E-2</v>
      </c>
      <c r="G350" s="1">
        <f t="shared" si="48"/>
        <v>17.746798351379375</v>
      </c>
      <c r="H350" s="1">
        <f t="shared" si="49"/>
        <v>1</v>
      </c>
      <c r="I350">
        <f t="shared" si="50"/>
        <v>3.267066113103331E-4</v>
      </c>
      <c r="J350" s="4">
        <f t="shared" si="51"/>
        <v>3.6647590760445427E-4</v>
      </c>
      <c r="K350">
        <f t="shared" si="52"/>
        <v>2.2869462791723315E-4</v>
      </c>
      <c r="L350">
        <f>K350*'Exhaust Gas Math'!$C$14</f>
        <v>2.7093852910706559E-4</v>
      </c>
      <c r="M350">
        <f>(L350/'Exhaust Gas Math'!$B$14)+('Exhaust Gas Math'!$D$10)</f>
        <v>9.7929759847200405E-3</v>
      </c>
      <c r="N350">
        <f>('Exhaust Gas Math'!$E$10*((-0.000000001)*N349^3+(0.000002)*N349^2-0.0012*N349+1.3446)*$B$15+L350*'Exhaust Gas Math'!$D$14*$B$14)/('Exhaust Gas Math'!$E$10*((-0.000000001)*N349^3+(0.000002)*N349^2-0.0012*N349+1.3446)+L350*'Exhaust Gas Math'!$D$14)</f>
        <v>324.83958364131706</v>
      </c>
      <c r="O350">
        <f t="shared" si="53"/>
        <v>72172.582136839817</v>
      </c>
      <c r="P350">
        <f>((-0.0000000008)*N350^3+(0.000003)*N350^2-0.004*N350+2.013)*('Exhaust Gas Math'!$E$10/(L350+'Exhaust Gas Math'!$E$10))+(357.45*N350^-1.004)*(L350/(L350+'Exhaust Gas Math'!$E$10))</f>
        <v>1.0730533256076022</v>
      </c>
      <c r="Q350">
        <f t="shared" si="7"/>
        <v>-168.97845636964684</v>
      </c>
      <c r="R350">
        <f t="shared" si="8"/>
        <v>72003.603680470173</v>
      </c>
      <c r="T350">
        <f t="shared" si="54"/>
        <v>4.3249999999999997E-2</v>
      </c>
      <c r="U350">
        <f t="shared" si="55"/>
        <v>72003.603680470173</v>
      </c>
    </row>
    <row r="351" spans="3:21" x14ac:dyDescent="0.2">
      <c r="C351" s="1"/>
      <c r="D351" s="1"/>
      <c r="E351" s="1">
        <v>4.3374999999999997E-2</v>
      </c>
      <c r="F351" s="4">
        <f t="shared" si="47"/>
        <v>4.8263204501495488E-2</v>
      </c>
      <c r="G351" s="1">
        <f t="shared" si="48"/>
        <v>16.982628804949233</v>
      </c>
      <c r="H351" s="1">
        <f t="shared" si="49"/>
        <v>1</v>
      </c>
      <c r="I351">
        <f t="shared" si="50"/>
        <v>3.4210013538072889E-4</v>
      </c>
      <c r="J351" s="4">
        <f t="shared" si="51"/>
        <v>3.8186943167485001E-4</v>
      </c>
      <c r="K351">
        <f t="shared" si="52"/>
        <v>2.3947009476651021E-4</v>
      </c>
      <c r="L351">
        <f>K351*'Exhaust Gas Math'!$C$14</f>
        <v>2.8370441331332542E-4</v>
      </c>
      <c r="M351">
        <f>(L351/'Exhaust Gas Math'!$B$14)+('Exhaust Gas Math'!$D$10)</f>
        <v>1.0233634742271295E-2</v>
      </c>
      <c r="N351">
        <f>('Exhaust Gas Math'!$E$10*((-0.000000001)*N350^3+(0.000002)*N350^2-0.0012*N350+1.3446)*$B$15+L351*'Exhaust Gas Math'!$D$14*$B$14)/('Exhaust Gas Math'!$E$10*((-0.000000001)*N350^3+(0.000002)*N350^2-0.0012*N350+1.3446)+L351*'Exhaust Gas Math'!$D$14)</f>
        <v>323.67683084360607</v>
      </c>
      <c r="O351">
        <f t="shared" si="53"/>
        <v>72120.822063012558</v>
      </c>
      <c r="P351">
        <f>((-0.0000000008)*N351^3+(0.000003)*N351^2-0.004*N351+2.013)*('Exhaust Gas Math'!$E$10/(L351+'Exhaust Gas Math'!$E$10))+(357.45*N351^-1.004)*(L351/(L351+'Exhaust Gas Math'!$E$10))</f>
        <v>1.0769920245582543</v>
      </c>
      <c r="Q351">
        <f t="shared" si="7"/>
        <v>-155.30746318941794</v>
      </c>
      <c r="R351">
        <f t="shared" si="8"/>
        <v>71965.514599823146</v>
      </c>
      <c r="T351">
        <f t="shared" si="54"/>
        <v>4.3374999999999997E-2</v>
      </c>
      <c r="U351">
        <f t="shared" si="55"/>
        <v>71965.514599823146</v>
      </c>
    </row>
    <row r="352" spans="3:21" x14ac:dyDescent="0.2">
      <c r="C352" s="1"/>
      <c r="D352" s="1"/>
      <c r="E352" s="1">
        <v>4.3499999999999997E-2</v>
      </c>
      <c r="F352" s="4">
        <f t="shared" si="47"/>
        <v>5.0332792497671322E-2</v>
      </c>
      <c r="G352" s="1">
        <f t="shared" si="48"/>
        <v>16.113755704639409</v>
      </c>
      <c r="H352" s="1">
        <f t="shared" si="49"/>
        <v>1</v>
      </c>
      <c r="I352">
        <f t="shared" si="50"/>
        <v>3.5676982714668166E-4</v>
      </c>
      <c r="J352" s="4">
        <f t="shared" si="51"/>
        <v>3.9653912344080283E-4</v>
      </c>
      <c r="K352">
        <f t="shared" si="52"/>
        <v>2.4973887900267712E-4</v>
      </c>
      <c r="L352">
        <f>K352*'Exhaust Gas Math'!$C$14</f>
        <v>2.9587002175810177E-4</v>
      </c>
      <c r="M352">
        <f>(L352/'Exhaust Gas Math'!$B$14)+('Exhaust Gas Math'!$D$10)</f>
        <v>1.0653572900530747E-2</v>
      </c>
      <c r="N352">
        <f>('Exhaust Gas Math'!$E$10*((-0.000000001)*N351^3+(0.000002)*N351^2-0.0012*N351+1.3446)*$B$15+L352*'Exhaust Gas Math'!$D$14*$B$14)/('Exhaust Gas Math'!$E$10*((-0.000000001)*N351^3+(0.000002)*N351^2-0.0012*N351+1.3446)+L352*'Exhaust Gas Math'!$D$14)</f>
        <v>322.65886612025741</v>
      </c>
      <c r="O352">
        <f t="shared" si="53"/>
        <v>72075.370068174831</v>
      </c>
      <c r="P352">
        <f>((-0.0000000008)*N352^3+(0.000003)*N352^2-0.004*N352+2.013)*('Exhaust Gas Math'!$E$10/(L352+'Exhaust Gas Math'!$E$10))+(357.45*N352^-1.004)*(L352/(L352+'Exhaust Gas Math'!$E$10))</f>
        <v>1.0804652804003785</v>
      </c>
      <c r="Q352">
        <f t="shared" si="7"/>
        <v>-140.27309212524477</v>
      </c>
      <c r="R352">
        <f t="shared" si="8"/>
        <v>71935.096976049579</v>
      </c>
      <c r="T352">
        <f t="shared" si="54"/>
        <v>4.3499999999999997E-2</v>
      </c>
      <c r="U352">
        <f t="shared" si="55"/>
        <v>71935.096976049579</v>
      </c>
    </row>
    <row r="353" spans="3:21" x14ac:dyDescent="0.2">
      <c r="C353" s="1"/>
      <c r="D353" s="1"/>
      <c r="E353" s="1">
        <v>4.3624999999999997E-2</v>
      </c>
      <c r="F353" s="4">
        <f t="shared" si="47"/>
        <v>5.2287503132066759E-2</v>
      </c>
      <c r="G353" s="1">
        <f t="shared" si="48"/>
        <v>15.145535942042962</v>
      </c>
      <c r="H353" s="1">
        <f t="shared" si="49"/>
        <v>1</v>
      </c>
      <c r="I353">
        <f t="shared" si="50"/>
        <v>3.7062524308028612E-4</v>
      </c>
      <c r="J353" s="4">
        <f t="shared" si="51"/>
        <v>4.1039453937440724E-4</v>
      </c>
      <c r="K353">
        <f t="shared" si="52"/>
        <v>2.5943767015620028E-4</v>
      </c>
      <c r="L353">
        <f>K353*'Exhaust Gas Math'!$C$14</f>
        <v>3.0736034941985694E-4</v>
      </c>
      <c r="M353">
        <f>(L353/'Exhaust Gas Math'!$B$14)+('Exhaust Gas Math'!$D$10)</f>
        <v>1.105020140110911E-2</v>
      </c>
      <c r="N353">
        <f>('Exhaust Gas Math'!$E$10*((-0.000000001)*N352^3+(0.000002)*N352^2-0.0012*N352+1.3446)*$B$15+L353*'Exhaust Gas Math'!$D$14*$B$14)/('Exhaust Gas Math'!$E$10*((-0.000000001)*N352^3+(0.000002)*N352^2-0.0012*N352+1.3446)+L353*'Exhaust Gas Math'!$D$14)</f>
        <v>321.76891330458142</v>
      </c>
      <c r="O353">
        <f t="shared" si="53"/>
        <v>72035.527654277656</v>
      </c>
      <c r="P353">
        <f>((-0.0000000008)*N353^3+(0.000003)*N353^2-0.004*N353+2.013)*('Exhaust Gas Math'!$E$10/(L353+'Exhaust Gas Math'!$E$10))+(357.45*N353^-1.004)*(L353/(L353+'Exhaust Gas Math'!$E$10))</f>
        <v>1.083521104386602</v>
      </c>
      <c r="Q353">
        <f t="shared" si="7"/>
        <v>-124.27296808662415</v>
      </c>
      <c r="R353">
        <f t="shared" si="8"/>
        <v>71911.254686191038</v>
      </c>
      <c r="T353">
        <f t="shared" si="54"/>
        <v>4.3624999999999997E-2</v>
      </c>
      <c r="U353">
        <f t="shared" si="55"/>
        <v>71911.254686191038</v>
      </c>
    </row>
    <row r="354" spans="3:21" x14ac:dyDescent="0.2">
      <c r="C354" s="1"/>
      <c r="D354" s="1"/>
      <c r="E354" s="1">
        <v>4.3749999999999997E-2</v>
      </c>
      <c r="F354" s="4">
        <f t="shared" si="47"/>
        <v>5.4115284963613508E-2</v>
      </c>
      <c r="G354" s="1">
        <f t="shared" si="48"/>
        <v>14.083938913962049</v>
      </c>
      <c r="H354" s="1">
        <f t="shared" si="49"/>
        <v>1</v>
      </c>
      <c r="I354">
        <f t="shared" si="50"/>
        <v>3.8358095993491819E-4</v>
      </c>
      <c r="J354" s="4">
        <f t="shared" si="51"/>
        <v>4.2335025622903936E-4</v>
      </c>
      <c r="K354">
        <f t="shared" si="52"/>
        <v>2.6850667195444272E-4</v>
      </c>
      <c r="L354">
        <f>K354*'Exhaust Gas Math'!$C$14</f>
        <v>3.1810455460763427E-4</v>
      </c>
      <c r="M354">
        <f>(L354/'Exhaust Gas Math'!$B$14)+('Exhaust Gas Math'!$D$10)</f>
        <v>1.1421074897407948E-2</v>
      </c>
      <c r="N354">
        <f>('Exhaust Gas Math'!$E$10*((-0.000000001)*N353^3+(0.000002)*N353^2-0.0012*N353+1.3446)*$B$15+L354*'Exhaust Gas Math'!$D$14*$B$14)/('Exhaust Gas Math'!$E$10*((-0.000000001)*N353^3+(0.000002)*N353^2-0.0012*N353+1.3446)+L354*'Exhaust Gas Math'!$D$14)</f>
        <v>320.99302179176647</v>
      </c>
      <c r="O354">
        <f t="shared" si="53"/>
        <v>72000.710434952882</v>
      </c>
      <c r="P354">
        <f>((-0.0000000008)*N354^3+(0.000003)*N354^2-0.004*N354+2.013)*('Exhaust Gas Math'!$E$10/(L354+'Exhaust Gas Math'!$E$10))+(357.45*N354^-1.004)*(L354/(L354+'Exhaust Gas Math'!$E$10))</f>
        <v>1.0862001400261898</v>
      </c>
      <c r="Q354">
        <f t="shared" si="7"/>
        <v>-107.72788270653663</v>
      </c>
      <c r="R354">
        <f t="shared" si="8"/>
        <v>71892.982552246351</v>
      </c>
      <c r="T354">
        <f t="shared" si="54"/>
        <v>4.3749999999999997E-2</v>
      </c>
      <c r="U354">
        <f t="shared" si="55"/>
        <v>71892.982552246351</v>
      </c>
    </row>
    <row r="355" spans="3:21" x14ac:dyDescent="0.2">
      <c r="C355" s="1"/>
      <c r="D355" s="1"/>
      <c r="E355" s="1">
        <v>4.3874999999999997E-2</v>
      </c>
      <c r="F355" s="4">
        <f t="shared" si="47"/>
        <v>5.5804869109520948E-2</v>
      </c>
      <c r="G355" s="1">
        <f t="shared" si="48"/>
        <v>12.93550971909162</v>
      </c>
      <c r="H355" s="1">
        <f t="shared" si="49"/>
        <v>1</v>
      </c>
      <c r="I355">
        <f t="shared" si="50"/>
        <v>3.9555710140795603E-4</v>
      </c>
      <c r="J355" s="4">
        <f t="shared" si="51"/>
        <v>4.353263977020772E-4</v>
      </c>
      <c r="K355">
        <f t="shared" si="52"/>
        <v>2.7688997098556918E-4</v>
      </c>
      <c r="L355">
        <f>K355*'Exhaust Gas Math'!$C$14</f>
        <v>3.2803639572364035E-4</v>
      </c>
      <c r="M355">
        <f>(L355/'Exhaust Gas Math'!$B$14)+('Exhaust Gas Math'!$D$10)</f>
        <v>1.1763906830994627E-2</v>
      </c>
      <c r="N355">
        <f>('Exhaust Gas Math'!$E$10*((-0.000000001)*N354^3+(0.000002)*N354^2-0.0012*N354+1.3446)*$B$15+L355*'Exhaust Gas Math'!$D$14*$B$14)/('Exhaust Gas Math'!$E$10*((-0.000000001)*N354^3+(0.000002)*N354^2-0.0012*N354+1.3446)+L355*'Exhaust Gas Math'!$D$14)</f>
        <v>320.31957639409183</v>
      </c>
      <c r="O355">
        <f t="shared" si="53"/>
        <v>71970.429181239422</v>
      </c>
      <c r="P355">
        <f>((-0.0000000008)*N355^3+(0.000003)*N355^2-0.004*N355+2.013)*('Exhaust Gas Math'!$E$10/(L355+'Exhaust Gas Math'!$E$10))+(357.45*N355^-1.004)*(L355/(L355+'Exhaust Gas Math'!$E$10))</f>
        <v>1.0885367629195093</v>
      </c>
      <c r="Q355">
        <f t="shared" si="7"/>
        <v>-91.071019535843334</v>
      </c>
      <c r="R355">
        <f t="shared" si="8"/>
        <v>71879.358161703582</v>
      </c>
      <c r="T355">
        <f t="shared" si="54"/>
        <v>4.3874999999999997E-2</v>
      </c>
      <c r="U355">
        <f t="shared" si="55"/>
        <v>71879.358161703582</v>
      </c>
    </row>
    <row r="356" spans="3:21" x14ac:dyDescent="0.2">
      <c r="C356" s="1"/>
      <c r="D356" s="1"/>
      <c r="E356" s="1">
        <v>4.3999999999999997E-2</v>
      </c>
      <c r="F356" s="4">
        <f t="shared" si="47"/>
        <v>5.7345838721685811E-2</v>
      </c>
      <c r="G356" s="1">
        <f t="shared" si="48"/>
        <v>11.707328805309514</v>
      </c>
      <c r="H356" s="1">
        <f t="shared" si="49"/>
        <v>1</v>
      </c>
      <c r="I356">
        <f t="shared" si="50"/>
        <v>4.0647983060474726E-4</v>
      </c>
      <c r="J356" s="4">
        <f t="shared" si="51"/>
        <v>4.4624912689886838E-4</v>
      </c>
      <c r="K356">
        <f t="shared" si="52"/>
        <v>2.8453588142332304E-4</v>
      </c>
      <c r="L356">
        <f>K356*'Exhaust Gas Math'!$C$14</f>
        <v>3.3709463966472285E-4</v>
      </c>
      <c r="M356">
        <f>(L356/'Exhaust Gas Math'!$B$14)+('Exhaust Gas Math'!$D$10)</f>
        <v>1.2076583528995403E-2</v>
      </c>
      <c r="N356">
        <f>('Exhaust Gas Math'!$E$10*((-0.000000001)*N355^3+(0.000002)*N355^2-0.0012*N355+1.3446)*$B$15+L356*'Exhaust Gas Math'!$D$14*$B$14)/('Exhaust Gas Math'!$E$10*((-0.000000001)*N355^3+(0.000002)*N355^2-0.0012*N355+1.3446)+L356*'Exhaust Gas Math'!$D$14)</f>
        <v>319.73891060387405</v>
      </c>
      <c r="O356">
        <f t="shared" si="53"/>
        <v>71944.274746745592</v>
      </c>
      <c r="P356">
        <f>((-0.0000000008)*N356^3+(0.000003)*N356^2-0.004*N356+2.013)*('Exhaust Gas Math'!$E$10/(L356+'Exhaust Gas Math'!$E$10))+(357.45*N356^-1.004)*(L356/(L356+'Exhaust Gas Math'!$E$10))</f>
        <v>1.0905599788287208</v>
      </c>
      <c r="Q356">
        <f t="shared" si="7"/>
        <v>-74.736919309305705</v>
      </c>
      <c r="R356">
        <f t="shared" si="8"/>
        <v>71869.537827436288</v>
      </c>
      <c r="T356">
        <f t="shared" si="54"/>
        <v>4.3999999999999997E-2</v>
      </c>
      <c r="U356">
        <f t="shared" si="55"/>
        <v>71869.537827436288</v>
      </c>
    </row>
    <row r="357" spans="3:21" x14ac:dyDescent="0.2">
      <c r="C357" s="1"/>
      <c r="D357" s="1"/>
      <c r="E357" s="1">
        <v>4.4124999999999998E-2</v>
      </c>
      <c r="F357" s="4">
        <f t="shared" si="47"/>
        <v>5.8728693210024711E-2</v>
      </c>
      <c r="G357" s="1">
        <f t="shared" si="48"/>
        <v>10.406968316360791</v>
      </c>
      <c r="H357" s="1">
        <f t="shared" si="49"/>
        <v>1</v>
      </c>
      <c r="I357">
        <f t="shared" si="50"/>
        <v>4.1628180526761751E-4</v>
      </c>
      <c r="J357" s="4">
        <f t="shared" si="51"/>
        <v>4.5605110156173869E-4</v>
      </c>
      <c r="K357">
        <f t="shared" si="52"/>
        <v>2.9139726368733227E-4</v>
      </c>
      <c r="L357">
        <f>K357*'Exhaust Gas Math'!$C$14</f>
        <v>3.4522343934481311E-4</v>
      </c>
      <c r="M357">
        <f>(L357/'Exhaust Gas Math'!$B$14)+('Exhaust Gas Math'!$D$10)</f>
        <v>1.2357177235591545E-2</v>
      </c>
      <c r="N357">
        <f>('Exhaust Gas Math'!$E$10*((-0.000000001)*N356^3+(0.000002)*N356^2-0.0012*N356+1.3446)*$B$15+L357*'Exhaust Gas Math'!$D$14*$B$14)/('Exhaust Gas Math'!$E$10*((-0.000000001)*N356^3+(0.000002)*N356^2-0.0012*N356+1.3446)+L357*'Exhaust Gas Math'!$D$14)</f>
        <v>319.24300041821266</v>
      </c>
      <c r="O357">
        <f t="shared" si="53"/>
        <v>71921.906043473995</v>
      </c>
      <c r="P357">
        <f>((-0.0000000008)*N357^3+(0.000003)*N357^2-0.004*N357+2.013)*('Exhaust Gas Math'!$E$10/(L357+'Exhaust Gas Math'!$E$10))+(357.45*N357^-1.004)*(L357/(L357+'Exhaust Gas Math'!$E$10))</f>
        <v>1.0922941564756867</v>
      </c>
      <c r="Q357">
        <f t="shared" si="7"/>
        <v>-59.150453594615449</v>
      </c>
      <c r="R357">
        <f t="shared" si="8"/>
        <v>71862.75558987938</v>
      </c>
      <c r="T357">
        <f t="shared" si="54"/>
        <v>4.4124999999999998E-2</v>
      </c>
      <c r="U357">
        <f t="shared" si="55"/>
        <v>71862.75558987938</v>
      </c>
    </row>
    <row r="358" spans="3:21" x14ac:dyDescent="0.2">
      <c r="C358" s="1"/>
      <c r="D358" s="1"/>
      <c r="E358" s="1">
        <v>4.4249999999999998E-2</v>
      </c>
      <c r="F358" s="4">
        <f t="shared" si="47"/>
        <v>5.9944906816771254E-2</v>
      </c>
      <c r="G358" s="1">
        <f t="shared" si="48"/>
        <v>9.0424454070735667</v>
      </c>
      <c r="H358" s="1">
        <f t="shared" si="49"/>
        <v>1</v>
      </c>
      <c r="I358">
        <f t="shared" si="50"/>
        <v>4.2490259296328297E-4</v>
      </c>
      <c r="J358" s="4">
        <f t="shared" si="51"/>
        <v>4.6467188925740409E-4</v>
      </c>
      <c r="K358">
        <f t="shared" si="52"/>
        <v>2.9743181507429806E-4</v>
      </c>
      <c r="L358">
        <f>K358*'Exhaust Gas Math'!$C$14</f>
        <v>3.5237267801078314E-4</v>
      </c>
      <c r="M358">
        <f>(L358/'Exhaust Gas Math'!$B$14)+('Exhaust Gas Math'!$D$10)</f>
        <v>1.2603957997275013E-2</v>
      </c>
      <c r="N358">
        <f>('Exhaust Gas Math'!$E$10*((-0.000000001)*N357^3+(0.000002)*N357^2-0.0012*N357+1.3446)*$B$15+L358*'Exhaust Gas Math'!$D$14*$B$14)/('Exhaust Gas Math'!$E$10*((-0.000000001)*N357^3+(0.000002)*N357^2-0.0012*N357+1.3446)+L358*'Exhaust Gas Math'!$D$14)</f>
        <v>318.82522159799021</v>
      </c>
      <c r="O358">
        <f t="shared" si="53"/>
        <v>71903.040442963262</v>
      </c>
      <c r="P358">
        <f>((-0.0000000008)*N358^3+(0.000003)*N358^2-0.004*N358+2.013)*('Exhaust Gas Math'!$E$10/(L358+'Exhaust Gas Math'!$E$10))+(357.45*N358^-1.004)*(L358/(L358+'Exhaust Gas Math'!$E$10))</f>
        <v>1.0937596241115481</v>
      </c>
      <c r="Q358">
        <f t="shared" si="7"/>
        <v>-44.716075694442161</v>
      </c>
      <c r="R358">
        <f t="shared" si="8"/>
        <v>71858.324367268826</v>
      </c>
      <c r="T358">
        <f t="shared" si="54"/>
        <v>4.4249999999999998E-2</v>
      </c>
      <c r="U358">
        <f t="shared" si="55"/>
        <v>71858.324367268826</v>
      </c>
    </row>
    <row r="359" spans="3:21" x14ac:dyDescent="0.2">
      <c r="C359" s="1"/>
      <c r="D359" s="1"/>
      <c r="E359" s="1">
        <v>4.4374999999999998E-2</v>
      </c>
      <c r="F359" s="4">
        <f t="shared" si="47"/>
        <v>6.0986981180607788E-2</v>
      </c>
      <c r="G359" s="1">
        <f t="shared" si="48"/>
        <v>7.6221728149335064</v>
      </c>
      <c r="H359" s="1">
        <f t="shared" si="49"/>
        <v>1</v>
      </c>
      <c r="I359">
        <f t="shared" si="50"/>
        <v>4.3228904366889698E-4</v>
      </c>
      <c r="J359" s="4">
        <f t="shared" si="51"/>
        <v>4.7205833996301816E-4</v>
      </c>
      <c r="K359">
        <f t="shared" si="52"/>
        <v>3.0260233056822786E-4</v>
      </c>
      <c r="L359">
        <f>K359*'Exhaust Gas Math'!$C$14</f>
        <v>3.584982782288942E-4</v>
      </c>
      <c r="M359">
        <f>(L359/'Exhaust Gas Math'!$B$14)+('Exhaust Gas Math'!$D$10)</f>
        <v>1.2815404328587096E-2</v>
      </c>
      <c r="N359">
        <f>('Exhaust Gas Math'!$E$10*((-0.000000001)*N358^3+(0.000002)*N358^2-0.0012*N358+1.3446)*$B$15+L359*'Exhaust Gas Math'!$D$14*$B$14)/('Exhaust Gas Math'!$E$10*((-0.000000001)*N358^3+(0.000002)*N358^2-0.0012*N358+1.3446)+L359*'Exhaust Gas Math'!$D$14)</f>
        <v>318.48015745717731</v>
      </c>
      <c r="O359">
        <f t="shared" si="53"/>
        <v>71887.446128419804</v>
      </c>
      <c r="P359">
        <f>((-0.0000000008)*N359^3+(0.000003)*N359^2-0.004*N359+2.013)*('Exhaust Gas Math'!$E$10/(L359+'Exhaust Gas Math'!$E$10))+(357.45*N359^-1.004)*(L359/(L359+'Exhaust Gas Math'!$E$10))</f>
        <v>1.0949731529164646</v>
      </c>
      <c r="Q359">
        <f t="shared" si="7"/>
        <v>-31.807611460874355</v>
      </c>
      <c r="R359">
        <f t="shared" si="8"/>
        <v>71855.638516958934</v>
      </c>
      <c r="T359">
        <f t="shared" si="54"/>
        <v>4.4374999999999998E-2</v>
      </c>
      <c r="U359">
        <f t="shared" si="55"/>
        <v>71855.638516958934</v>
      </c>
    </row>
    <row r="360" spans="3:21" x14ac:dyDescent="0.2">
      <c r="C360" s="1"/>
      <c r="D360" s="1"/>
      <c r="E360" s="1">
        <v>4.4499999999999998E-2</v>
      </c>
      <c r="F360" s="4">
        <f t="shared" si="47"/>
        <v>6.1848491566556335E-2</v>
      </c>
      <c r="G360" s="1">
        <f t="shared" si="48"/>
        <v>6.1549069927597841</v>
      </c>
      <c r="H360" s="1">
        <f t="shared" si="49"/>
        <v>1</v>
      </c>
      <c r="I360">
        <f t="shared" si="50"/>
        <v>4.3839561745961513E-4</v>
      </c>
      <c r="J360" s="4">
        <f t="shared" si="51"/>
        <v>4.781649137537363E-4</v>
      </c>
      <c r="K360">
        <f t="shared" si="52"/>
        <v>3.0687693222173056E-4</v>
      </c>
      <c r="L360">
        <f>K360*'Exhaust Gas Math'!$C$14</f>
        <v>3.6356247363683272E-4</v>
      </c>
      <c r="M360">
        <f>(L360/'Exhaust Gas Math'!$B$14)+('Exhaust Gas Math'!$D$10)</f>
        <v>1.2990212592582212E-2</v>
      </c>
      <c r="N360">
        <f>('Exhaust Gas Math'!$E$10*((-0.000000001)*N359^3+(0.000002)*N359^2-0.0012*N359+1.3446)*$B$15+L360*'Exhaust Gas Math'!$D$14*$B$14)/('Exhaust Gas Math'!$E$10*((-0.000000001)*N359^3+(0.000002)*N359^2-0.0012*N359+1.3446)+L360*'Exhaust Gas Math'!$D$14)</f>
        <v>318.2034474349764</v>
      </c>
      <c r="O360">
        <f t="shared" si="53"/>
        <v>71874.936037141262</v>
      </c>
      <c r="P360">
        <f>((-0.0000000008)*N360^3+(0.000003)*N360^2-0.004*N360+2.013)*('Exhaust Gas Math'!$E$10/(L360+'Exhaust Gas Math'!$E$10))+(357.45*N360^-1.004)*(L360/(L360+'Exhaust Gas Math'!$E$10))</f>
        <v>1.0959483454598651</v>
      </c>
      <c r="Q360">
        <f t="shared" si="7"/>
        <v>-20.758839877683759</v>
      </c>
      <c r="R360">
        <f t="shared" si="8"/>
        <v>71854.177197263576</v>
      </c>
      <c r="T360">
        <f t="shared" si="54"/>
        <v>4.4499999999999998E-2</v>
      </c>
      <c r="U360">
        <f t="shared" si="55"/>
        <v>71854.177197263576</v>
      </c>
    </row>
    <row r="361" spans="3:21" x14ac:dyDescent="0.2">
      <c r="C361" s="1"/>
      <c r="D361" s="1"/>
      <c r="E361" s="1">
        <v>4.4624999999999998E-2</v>
      </c>
      <c r="F361" s="4">
        <f t="shared" si="47"/>
        <v>6.2524126476606323E-2</v>
      </c>
      <c r="G361" s="1">
        <f t="shared" si="48"/>
        <v>4.6496941222613639</v>
      </c>
      <c r="H361" s="1">
        <f t="shared" si="49"/>
        <v>1</v>
      </c>
      <c r="I361">
        <f t="shared" si="50"/>
        <v>4.4318466527737627E-4</v>
      </c>
      <c r="J361" s="4">
        <f t="shared" si="51"/>
        <v>4.8295396157149739E-4</v>
      </c>
      <c r="K361">
        <f t="shared" si="52"/>
        <v>3.1022926569416337E-4</v>
      </c>
      <c r="L361">
        <f>K361*'Exhaust Gas Math'!$C$14</f>
        <v>3.6753404178589319E-4</v>
      </c>
      <c r="M361">
        <f>(L361/'Exhaust Gas Math'!$B$14)+('Exhaust Gas Math'!$D$10)</f>
        <v>1.3127305038183195E-2</v>
      </c>
      <c r="N361">
        <f>('Exhaust Gas Math'!$E$10*((-0.000000001)*N360^3+(0.000002)*N360^2-0.0012*N360+1.3446)*$B$15+L361*'Exhaust Gas Math'!$D$14*$B$14)/('Exhaust Gas Math'!$E$10*((-0.000000001)*N360^3+(0.000002)*N360^2-0.0012*N360+1.3446)+L361*'Exhaust Gas Math'!$D$14)</f>
        <v>317.99166909348662</v>
      </c>
      <c r="O361">
        <f t="shared" si="53"/>
        <v>71865.363119265996</v>
      </c>
      <c r="P361">
        <f>((-0.0000000008)*N361^3+(0.000003)*N361^2-0.004*N361+2.013)*('Exhaust Gas Math'!$E$10/(L361+'Exhaust Gas Math'!$E$10))+(357.45*N361^-1.004)*(L361/(L361+'Exhaust Gas Math'!$E$10))</f>
        <v>1.0966959435329873</v>
      </c>
      <c r="Q361">
        <f t="shared" si="7"/>
        <v>-11.855094205655515</v>
      </c>
      <c r="R361">
        <f t="shared" si="8"/>
        <v>71853.508025060335</v>
      </c>
      <c r="T361">
        <f t="shared" si="54"/>
        <v>4.4624999999999998E-2</v>
      </c>
      <c r="U361">
        <f t="shared" si="55"/>
        <v>71853.508025060335</v>
      </c>
    </row>
    <row r="362" spans="3:21" x14ac:dyDescent="0.2">
      <c r="C362" s="1"/>
      <c r="D362" s="1"/>
      <c r="E362" s="1">
        <v>4.4749999999999998E-2</v>
      </c>
      <c r="F362" s="4">
        <f t="shared" si="47"/>
        <v>6.3009720396865865E-2</v>
      </c>
      <c r="G362" s="1">
        <f t="shared" si="48"/>
        <v>3.1158143413190085</v>
      </c>
      <c r="H362" s="1">
        <f t="shared" si="49"/>
        <v>1</v>
      </c>
      <c r="I362">
        <f t="shared" si="50"/>
        <v>4.4662666104986382E-4</v>
      </c>
      <c r="J362" s="4">
        <f t="shared" si="51"/>
        <v>4.8639595734398494E-4</v>
      </c>
      <c r="K362">
        <f t="shared" si="52"/>
        <v>3.1263866273490467E-4</v>
      </c>
      <c r="L362">
        <f>K362*'Exhaust Gas Math'!$C$14</f>
        <v>3.7038849663775629E-4</v>
      </c>
      <c r="M362">
        <f>(L362/'Exhaust Gas Math'!$B$14)+('Exhaust Gas Math'!$D$10)</f>
        <v>1.3225836444875051E-2</v>
      </c>
      <c r="N362">
        <f>('Exhaust Gas Math'!$E$10*((-0.000000001)*N361^3+(0.000002)*N361^2-0.0012*N361+1.3446)*$B$15+L362*'Exhaust Gas Math'!$D$14*$B$14)/('Exhaust Gas Math'!$E$10*((-0.000000001)*N361^3+(0.000002)*N361^2-0.0012*N361+1.3446)+L362*'Exhaust Gas Math'!$D$14)</f>
        <v>317.84224802172491</v>
      </c>
      <c r="O362">
        <f t="shared" si="53"/>
        <v>71858.616706200482</v>
      </c>
      <c r="P362">
        <f>((-0.0000000008)*N362^3+(0.000003)*N362^2-0.004*N362+2.013)*('Exhaust Gas Math'!$E$10/(L362+'Exhaust Gas Math'!$E$10))+(357.45*N362^-1.004)*(L362/(L362+'Exhaust Gas Math'!$E$10))</f>
        <v>1.0972240664542587</v>
      </c>
      <c r="Q362">
        <f t="shared" si="7"/>
        <v>-5.3260896588166888</v>
      </c>
      <c r="R362">
        <f t="shared" si="8"/>
        <v>71853.290616541664</v>
      </c>
      <c r="T362">
        <f t="shared" si="54"/>
        <v>4.4749999999999998E-2</v>
      </c>
      <c r="U362">
        <f t="shared" si="55"/>
        <v>71853.290616541664</v>
      </c>
    </row>
    <row r="363" spans="3:21" x14ac:dyDescent="0.2">
      <c r="C363" s="1"/>
      <c r="D363" s="1"/>
      <c r="E363" s="1">
        <v>4.4874999999999998E-2</v>
      </c>
      <c r="F363" s="4">
        <f t="shared" si="47"/>
        <v>6.3302279479340154E-2</v>
      </c>
      <c r="G363" s="1">
        <f t="shared" si="48"/>
        <v>1.5627245288490115</v>
      </c>
      <c r="H363" s="1">
        <f t="shared" si="49"/>
        <v>1</v>
      </c>
      <c r="I363">
        <f t="shared" si="50"/>
        <v>4.4870038372856028E-4</v>
      </c>
      <c r="J363" s="4">
        <f t="shared" si="51"/>
        <v>4.8846968002268145E-4</v>
      </c>
      <c r="K363">
        <f t="shared" si="52"/>
        <v>3.1409026860999216E-4</v>
      </c>
      <c r="L363">
        <f>K363*'Exhaust Gas Math'!$C$14</f>
        <v>3.7210823952905724E-4</v>
      </c>
      <c r="M363">
        <f>(L363/'Exhaust Gas Math'!$B$14)+('Exhaust Gas Math'!$D$10)</f>
        <v>1.3285199333770493E-2</v>
      </c>
      <c r="N363">
        <f>('Exhaust Gas Math'!$E$10*((-0.000000001)*N362^3+(0.000002)*N362^2-0.0012*N362+1.3446)*$B$15+L363*'Exhaust Gas Math'!$D$14*$B$14)/('Exhaust Gas Math'!$E$10*((-0.000000001)*N362^3+(0.000002)*N362^2-0.0012*N362+1.3446)+L363*'Exhaust Gas Math'!$D$14)</f>
        <v>317.75339156804557</v>
      </c>
      <c r="O363">
        <f t="shared" si="53"/>
        <v>71854.619835383186</v>
      </c>
      <c r="P363">
        <f>((-0.0000000008)*N363^3+(0.000003)*N363^2-0.004*N363+2.013)*('Exhaust Gas Math'!$E$10/(L363+'Exhaust Gas Math'!$E$10))+(357.45*N363^-1.004)*(L363/(L363+'Exhaust Gas Math'!$E$10))</f>
        <v>1.0975383882793297</v>
      </c>
      <c r="Q363">
        <f t="shared" si="7"/>
        <v>-1.3401536134062957</v>
      </c>
      <c r="R363">
        <f t="shared" si="8"/>
        <v>71853.279681769782</v>
      </c>
      <c r="T363">
        <f t="shared" si="54"/>
        <v>4.4874999999999998E-2</v>
      </c>
      <c r="U363">
        <f t="shared" si="55"/>
        <v>71853.279681769782</v>
      </c>
    </row>
    <row r="364" spans="3:21" x14ac:dyDescent="0.2">
      <c r="C364" s="1"/>
      <c r="D364" s="1"/>
      <c r="E364" s="1">
        <v>4.4999999999999998E-2</v>
      </c>
      <c r="F364" s="4">
        <f t="shared" si="47"/>
        <v>6.3399999999999998E-2</v>
      </c>
      <c r="G364" s="1">
        <f t="shared" si="48"/>
        <v>2.1961922601650486E-14</v>
      </c>
      <c r="H364" s="1">
        <f t="shared" si="49"/>
        <v>1</v>
      </c>
      <c r="I364">
        <f t="shared" si="50"/>
        <v>4.4939304812356896E-4</v>
      </c>
      <c r="J364" s="4">
        <f t="shared" si="51"/>
        <v>4.8916234441769013E-4</v>
      </c>
      <c r="K364">
        <f t="shared" si="52"/>
        <v>3.1457513368649828E-4</v>
      </c>
      <c r="L364">
        <f>K364*'Exhaust Gas Math'!$C$14</f>
        <v>3.7268266767299902E-4</v>
      </c>
      <c r="M364">
        <f>(L364/'Exhaust Gas Math'!$B$14)+('Exhaust Gas Math'!$D$10)</f>
        <v>1.330502771291933E-2</v>
      </c>
      <c r="N364">
        <f>('Exhaust Gas Math'!$E$10*((-0.000000001)*N363^3+(0.000002)*N363^2-0.0012*N363+1.3446)*$B$15+L364*'Exhaust Gas Math'!$D$14*$B$14)/('Exhaust Gas Math'!$E$10*((-0.000000001)*N363^3+(0.000002)*N363^2-0.0012*N363+1.3446)+L364*'Exhaust Gas Math'!$D$14)</f>
        <v>317.72404348160063</v>
      </c>
      <c r="O364">
        <f t="shared" si="53"/>
        <v>71853.327421353708</v>
      </c>
      <c r="P364">
        <f>((-0.0000000008)*N364^3+(0.000003)*N364^2-0.004*N364+2.013)*('Exhaust Gas Math'!$E$10/(L364+'Exhaust Gas Math'!$E$10))+(357.45*N364^-1.004)*(L364/(L364+'Exhaust Gas Math'!$E$10))</f>
        <v>1.0976422600864746</v>
      </c>
      <c r="Q364">
        <f t="shared" si="7"/>
        <v>-2.6471072471542627E-28</v>
      </c>
      <c r="R364">
        <f t="shared" si="8"/>
        <v>71853.327421353708</v>
      </c>
      <c r="T364">
        <f t="shared" si="54"/>
        <v>4.4999999999999998E-2</v>
      </c>
      <c r="U364">
        <f t="shared" si="55"/>
        <v>71853.327421353708</v>
      </c>
    </row>
    <row r="365" spans="3:21" x14ac:dyDescent="0.2">
      <c r="C365" s="1"/>
      <c r="D365" s="1"/>
      <c r="E365" s="1">
        <v>4.5124999999999998E-2</v>
      </c>
      <c r="F365" s="4">
        <f t="shared" si="47"/>
        <v>6.3302279479340168E-2</v>
      </c>
      <c r="G365" s="1">
        <f t="shared" si="48"/>
        <v>-1.5627245288489677</v>
      </c>
      <c r="H365" s="1">
        <f t="shared" si="49"/>
        <v>0</v>
      </c>
      <c r="I365">
        <f t="shared" si="50"/>
        <v>0</v>
      </c>
      <c r="J365" s="4">
        <f t="shared" si="51"/>
        <v>3.9769296294121147E-5</v>
      </c>
      <c r="K365">
        <f t="shared" si="52"/>
        <v>0</v>
      </c>
      <c r="L365">
        <f>K365*'Exhaust Gas Math'!$C$14</f>
        <v>0</v>
      </c>
      <c r="M365">
        <f>(L365/'Exhaust Gas Math'!$B$14)+('Exhaust Gas Math'!$D$10)</f>
        <v>4.4059320573952224E-4</v>
      </c>
      <c r="N365">
        <f>('Exhaust Gas Math'!$E$10*((-0.000000001)*N364^3+(0.000002)*N364^2-0.0012*N364+1.3446)*$B$15+L365*'Exhaust Gas Math'!$D$14*$B$14)/('Exhaust Gas Math'!$E$10*((-0.000000001)*N364^3+(0.000002)*N364^2-0.0012*N364+1.3446)+L365*'Exhaust Gas Math'!$D$14)</f>
        <v>1100</v>
      </c>
      <c r="O365">
        <f t="shared" si="53"/>
        <v>101325</v>
      </c>
      <c r="P365">
        <f>((-0.0000000008)*N365^3+(0.000003)*N365^2-0.004*N365+2.013)*('Exhaust Gas Math'!$E$10/(L365+'Exhaust Gas Math'!$E$10))+(357.45*N365^-1.004)*(L365/(L365+'Exhaust Gas Math'!$E$10))</f>
        <v>0.17819999999999947</v>
      </c>
      <c r="Q365">
        <f t="shared" si="7"/>
        <v>0</v>
      </c>
      <c r="R365">
        <f t="shared" si="8"/>
        <v>101325</v>
      </c>
      <c r="T365">
        <f t="shared" si="54"/>
        <v>4.5124999999999998E-2</v>
      </c>
      <c r="U365">
        <f t="shared" si="55"/>
        <v>101325</v>
      </c>
    </row>
    <row r="366" spans="3:21" x14ac:dyDescent="0.2">
      <c r="C366" s="1"/>
      <c r="D366" s="1"/>
      <c r="E366" s="1">
        <v>4.5249999999999999E-2</v>
      </c>
      <c r="F366" s="4">
        <f t="shared" si="47"/>
        <v>6.3009720396865865E-2</v>
      </c>
      <c r="G366" s="1">
        <f t="shared" si="48"/>
        <v>-3.1158143413189645</v>
      </c>
      <c r="H366" s="1">
        <f t="shared" si="49"/>
        <v>0</v>
      </c>
      <c r="I366">
        <f t="shared" si="50"/>
        <v>0</v>
      </c>
      <c r="J366" s="4">
        <f t="shared" si="51"/>
        <v>3.9769296294121147E-5</v>
      </c>
      <c r="K366">
        <f t="shared" si="52"/>
        <v>0</v>
      </c>
      <c r="L366">
        <f>K366*'Exhaust Gas Math'!$C$14</f>
        <v>0</v>
      </c>
      <c r="M366">
        <f>(L366/'Exhaust Gas Math'!$B$14)+('Exhaust Gas Math'!$D$10)</f>
        <v>4.4059320573952224E-4</v>
      </c>
      <c r="N366">
        <f>('Exhaust Gas Math'!$E$10*((-0.000000001)*N365^3+(0.000002)*N365^2-0.0012*N365+1.3446)*$B$15+L366*'Exhaust Gas Math'!$D$14*$B$14)/('Exhaust Gas Math'!$E$10*((-0.000000001)*N365^3+(0.000002)*N365^2-0.0012*N365+1.3446)+L366*'Exhaust Gas Math'!$D$14)</f>
        <v>1100</v>
      </c>
      <c r="O366">
        <f t="shared" si="53"/>
        <v>101325</v>
      </c>
      <c r="P366">
        <f>((-0.0000000008)*N366^3+(0.000003)*N366^2-0.004*N366+2.013)*('Exhaust Gas Math'!$E$10/(L366+'Exhaust Gas Math'!$E$10))+(357.45*N366^-1.004)*(L366/(L366+'Exhaust Gas Math'!$E$10))</f>
        <v>0.17819999999999947</v>
      </c>
      <c r="Q366">
        <f t="shared" si="7"/>
        <v>0</v>
      </c>
      <c r="R366">
        <f t="shared" si="8"/>
        <v>101325</v>
      </c>
      <c r="T366">
        <f t="shared" si="54"/>
        <v>4.5249999999999999E-2</v>
      </c>
      <c r="U366">
        <f t="shared" si="55"/>
        <v>101325</v>
      </c>
    </row>
    <row r="367" spans="3:21" x14ac:dyDescent="0.2">
      <c r="C367" s="1"/>
      <c r="D367" s="1"/>
      <c r="E367" s="1">
        <v>4.5374999999999999E-2</v>
      </c>
      <c r="F367" s="4">
        <f t="shared" si="47"/>
        <v>6.2524126476606351E-2</v>
      </c>
      <c r="G367" s="1">
        <f t="shared" si="48"/>
        <v>-4.6496941222613213</v>
      </c>
      <c r="H367" s="1">
        <f t="shared" si="49"/>
        <v>0</v>
      </c>
      <c r="I367">
        <f t="shared" si="50"/>
        <v>0</v>
      </c>
      <c r="J367" s="4">
        <f t="shared" si="51"/>
        <v>3.9769296294121147E-5</v>
      </c>
      <c r="K367">
        <f t="shared" si="52"/>
        <v>0</v>
      </c>
      <c r="L367">
        <f>K367*'Exhaust Gas Math'!$C$14</f>
        <v>0</v>
      </c>
      <c r="M367">
        <f>(L367/'Exhaust Gas Math'!$B$14)+('Exhaust Gas Math'!$D$10)</f>
        <v>4.4059320573952224E-4</v>
      </c>
      <c r="N367">
        <f>('Exhaust Gas Math'!$E$10*((-0.000000001)*N366^3+(0.000002)*N366^2-0.0012*N366+1.3446)*$B$15+L367*'Exhaust Gas Math'!$D$14*$B$14)/('Exhaust Gas Math'!$E$10*((-0.000000001)*N366^3+(0.000002)*N366^2-0.0012*N366+1.3446)+L367*'Exhaust Gas Math'!$D$14)</f>
        <v>1100</v>
      </c>
      <c r="O367">
        <f t="shared" si="53"/>
        <v>101325</v>
      </c>
      <c r="P367">
        <f>((-0.0000000008)*N367^3+(0.000003)*N367^2-0.004*N367+2.013)*('Exhaust Gas Math'!$E$10/(L367+'Exhaust Gas Math'!$E$10))+(357.45*N367^-1.004)*(L367/(L367+'Exhaust Gas Math'!$E$10))</f>
        <v>0.17819999999999947</v>
      </c>
      <c r="Q367">
        <f t="shared" si="7"/>
        <v>0</v>
      </c>
      <c r="R367">
        <f t="shared" si="8"/>
        <v>101325</v>
      </c>
      <c r="T367">
        <f t="shared" si="54"/>
        <v>4.5374999999999999E-2</v>
      </c>
      <c r="U367">
        <f t="shared" si="55"/>
        <v>101325</v>
      </c>
    </row>
    <row r="368" spans="3:21" x14ac:dyDescent="0.2">
      <c r="C368" s="1"/>
      <c r="D368" s="1"/>
      <c r="E368" s="1">
        <v>4.5499999999999999E-2</v>
      </c>
      <c r="F368" s="4">
        <f t="shared" si="47"/>
        <v>6.1848491566556363E-2</v>
      </c>
      <c r="G368" s="1">
        <f t="shared" si="48"/>
        <v>-6.1549069927597415</v>
      </c>
      <c r="H368" s="1">
        <f t="shared" si="49"/>
        <v>0</v>
      </c>
      <c r="I368">
        <f t="shared" si="50"/>
        <v>0</v>
      </c>
      <c r="J368" s="4">
        <f t="shared" si="51"/>
        <v>3.9769296294121147E-5</v>
      </c>
      <c r="K368">
        <f t="shared" si="52"/>
        <v>0</v>
      </c>
      <c r="L368">
        <f>K368*'Exhaust Gas Math'!$C$14</f>
        <v>0</v>
      </c>
      <c r="M368">
        <f>(L368/'Exhaust Gas Math'!$B$14)+('Exhaust Gas Math'!$D$10)</f>
        <v>4.4059320573952224E-4</v>
      </c>
      <c r="N368">
        <f>('Exhaust Gas Math'!$E$10*((-0.000000001)*N367^3+(0.000002)*N367^2-0.0012*N367+1.3446)*$B$15+L368*'Exhaust Gas Math'!$D$14*$B$14)/('Exhaust Gas Math'!$E$10*((-0.000000001)*N367^3+(0.000002)*N367^2-0.0012*N367+1.3446)+L368*'Exhaust Gas Math'!$D$14)</f>
        <v>1100</v>
      </c>
      <c r="O368">
        <f t="shared" si="53"/>
        <v>101325</v>
      </c>
      <c r="P368">
        <f>((-0.0000000008)*N368^3+(0.000003)*N368^2-0.004*N368+2.013)*('Exhaust Gas Math'!$E$10/(L368+'Exhaust Gas Math'!$E$10))+(357.45*N368^-1.004)*(L368/(L368+'Exhaust Gas Math'!$E$10))</f>
        <v>0.17819999999999947</v>
      </c>
      <c r="Q368">
        <f t="shared" si="7"/>
        <v>0</v>
      </c>
      <c r="R368">
        <f t="shared" si="8"/>
        <v>101325</v>
      </c>
      <c r="T368">
        <f t="shared" si="54"/>
        <v>4.5499999999999999E-2</v>
      </c>
      <c r="U368">
        <f t="shared" si="55"/>
        <v>101325</v>
      </c>
    </row>
    <row r="369" spans="3:21" x14ac:dyDescent="0.2">
      <c r="C369" s="1"/>
      <c r="D369" s="1"/>
      <c r="E369" s="1">
        <v>4.5624999999999999E-2</v>
      </c>
      <c r="F369" s="4">
        <f t="shared" si="47"/>
        <v>6.0986981180607774E-2</v>
      </c>
      <c r="G369" s="1">
        <f t="shared" si="48"/>
        <v>-7.6221728149335313</v>
      </c>
      <c r="H369" s="1">
        <f t="shared" si="49"/>
        <v>0</v>
      </c>
      <c r="I369">
        <f t="shared" si="50"/>
        <v>0</v>
      </c>
      <c r="J369" s="4">
        <f t="shared" si="51"/>
        <v>3.9769296294121147E-5</v>
      </c>
      <c r="K369">
        <f t="shared" si="52"/>
        <v>0</v>
      </c>
      <c r="L369">
        <f>K369*'Exhaust Gas Math'!$C$14</f>
        <v>0</v>
      </c>
      <c r="M369">
        <f>(L369/'Exhaust Gas Math'!$B$14)+('Exhaust Gas Math'!$D$10)</f>
        <v>4.4059320573952224E-4</v>
      </c>
      <c r="N369">
        <f>('Exhaust Gas Math'!$E$10*((-0.000000001)*N368^3+(0.000002)*N368^2-0.0012*N368+1.3446)*$B$15+L369*'Exhaust Gas Math'!$D$14*$B$14)/('Exhaust Gas Math'!$E$10*((-0.000000001)*N368^3+(0.000002)*N368^2-0.0012*N368+1.3446)+L369*'Exhaust Gas Math'!$D$14)</f>
        <v>1100</v>
      </c>
      <c r="O369">
        <f t="shared" si="53"/>
        <v>101325</v>
      </c>
      <c r="P369">
        <f>((-0.0000000008)*N369^3+(0.000003)*N369^2-0.004*N369+2.013)*('Exhaust Gas Math'!$E$10/(L369+'Exhaust Gas Math'!$E$10))+(357.45*N369^-1.004)*(L369/(L369+'Exhaust Gas Math'!$E$10))</f>
        <v>0.17819999999999947</v>
      </c>
      <c r="Q369">
        <f t="shared" si="7"/>
        <v>0</v>
      </c>
      <c r="R369">
        <f t="shared" si="8"/>
        <v>101325</v>
      </c>
      <c r="T369">
        <f t="shared" si="54"/>
        <v>4.5624999999999999E-2</v>
      </c>
      <c r="U369">
        <f t="shared" si="55"/>
        <v>101325</v>
      </c>
    </row>
    <row r="370" spans="3:21" x14ac:dyDescent="0.2">
      <c r="C370" s="1"/>
      <c r="D370" s="1"/>
      <c r="E370" s="1">
        <v>4.5749999999999999E-2</v>
      </c>
      <c r="F370" s="4">
        <f t="shared" si="47"/>
        <v>5.9944906816771289E-2</v>
      </c>
      <c r="G370" s="1">
        <f t="shared" si="48"/>
        <v>-9.0424454070735276</v>
      </c>
      <c r="H370" s="1">
        <f t="shared" si="49"/>
        <v>0</v>
      </c>
      <c r="I370">
        <f t="shared" si="50"/>
        <v>0</v>
      </c>
      <c r="J370" s="4">
        <f t="shared" si="51"/>
        <v>3.9769296294121147E-5</v>
      </c>
      <c r="K370">
        <f t="shared" si="52"/>
        <v>0</v>
      </c>
      <c r="L370">
        <f>K370*'Exhaust Gas Math'!$C$14</f>
        <v>0</v>
      </c>
      <c r="M370">
        <f>(L370/'Exhaust Gas Math'!$B$14)+('Exhaust Gas Math'!$D$10)</f>
        <v>4.4059320573952224E-4</v>
      </c>
      <c r="N370">
        <f>('Exhaust Gas Math'!$E$10*((-0.000000001)*N369^3+(0.000002)*N369^2-0.0012*N369+1.3446)*$B$15+L370*'Exhaust Gas Math'!$D$14*$B$14)/('Exhaust Gas Math'!$E$10*((-0.000000001)*N369^3+(0.000002)*N369^2-0.0012*N369+1.3446)+L370*'Exhaust Gas Math'!$D$14)</f>
        <v>1100</v>
      </c>
      <c r="O370">
        <f t="shared" si="53"/>
        <v>101325</v>
      </c>
      <c r="P370">
        <f>((-0.0000000008)*N370^3+(0.000003)*N370^2-0.004*N370+2.013)*('Exhaust Gas Math'!$E$10/(L370+'Exhaust Gas Math'!$E$10))+(357.45*N370^-1.004)*(L370/(L370+'Exhaust Gas Math'!$E$10))</f>
        <v>0.17819999999999947</v>
      </c>
      <c r="Q370">
        <f t="shared" si="7"/>
        <v>0</v>
      </c>
      <c r="R370">
        <f t="shared" si="8"/>
        <v>101325</v>
      </c>
      <c r="T370">
        <f t="shared" si="54"/>
        <v>4.5749999999999999E-2</v>
      </c>
      <c r="U370">
        <f t="shared" si="55"/>
        <v>101325</v>
      </c>
    </row>
    <row r="371" spans="3:21" x14ac:dyDescent="0.2">
      <c r="C371" s="1"/>
      <c r="D371" s="1"/>
      <c r="E371" s="1">
        <v>4.5874999999999999E-2</v>
      </c>
      <c r="F371" s="4">
        <f t="shared" si="47"/>
        <v>5.8728693210024746E-2</v>
      </c>
      <c r="G371" s="1">
        <f t="shared" si="48"/>
        <v>-10.406968316360755</v>
      </c>
      <c r="H371" s="1">
        <f t="shared" si="49"/>
        <v>0</v>
      </c>
      <c r="I371">
        <f t="shared" si="50"/>
        <v>0</v>
      </c>
      <c r="J371" s="4">
        <f t="shared" si="51"/>
        <v>3.9769296294121147E-5</v>
      </c>
      <c r="K371">
        <f t="shared" si="52"/>
        <v>0</v>
      </c>
      <c r="L371">
        <f>K371*'Exhaust Gas Math'!$C$14</f>
        <v>0</v>
      </c>
      <c r="M371">
        <f>(L371/'Exhaust Gas Math'!$B$14)+('Exhaust Gas Math'!$D$10)</f>
        <v>4.4059320573952224E-4</v>
      </c>
      <c r="N371">
        <f>('Exhaust Gas Math'!$E$10*((-0.000000001)*N370^3+(0.000002)*N370^2-0.0012*N370+1.3446)*$B$15+L371*'Exhaust Gas Math'!$D$14*$B$14)/('Exhaust Gas Math'!$E$10*((-0.000000001)*N370^3+(0.000002)*N370^2-0.0012*N370+1.3446)+L371*'Exhaust Gas Math'!$D$14)</f>
        <v>1100</v>
      </c>
      <c r="O371">
        <f t="shared" si="53"/>
        <v>101325</v>
      </c>
      <c r="P371">
        <f>((-0.0000000008)*N371^3+(0.000003)*N371^2-0.004*N371+2.013)*('Exhaust Gas Math'!$E$10/(L371+'Exhaust Gas Math'!$E$10))+(357.45*N371^-1.004)*(L371/(L371+'Exhaust Gas Math'!$E$10))</f>
        <v>0.17819999999999947</v>
      </c>
      <c r="Q371">
        <f t="shared" si="7"/>
        <v>0</v>
      </c>
      <c r="R371">
        <f t="shared" si="8"/>
        <v>101325</v>
      </c>
      <c r="T371">
        <f t="shared" si="54"/>
        <v>4.5874999999999999E-2</v>
      </c>
      <c r="U371">
        <f t="shared" si="55"/>
        <v>101325</v>
      </c>
    </row>
    <row r="372" spans="3:21" x14ac:dyDescent="0.2">
      <c r="C372" s="1"/>
      <c r="D372" s="1"/>
      <c r="E372" s="1">
        <v>4.5999999999999999E-2</v>
      </c>
      <c r="F372" s="4">
        <f t="shared" si="47"/>
        <v>5.7345838721685853E-2</v>
      </c>
      <c r="G372" s="1">
        <f t="shared" si="48"/>
        <v>-11.707328805309478</v>
      </c>
      <c r="H372" s="1">
        <f t="shared" si="49"/>
        <v>0</v>
      </c>
      <c r="I372">
        <f t="shared" si="50"/>
        <v>0</v>
      </c>
      <c r="J372" s="4">
        <f t="shared" si="51"/>
        <v>3.9769296294121147E-5</v>
      </c>
      <c r="K372">
        <f t="shared" si="52"/>
        <v>0</v>
      </c>
      <c r="L372">
        <f>K372*'Exhaust Gas Math'!$C$14</f>
        <v>0</v>
      </c>
      <c r="M372">
        <f>(L372/'Exhaust Gas Math'!$B$14)+('Exhaust Gas Math'!$D$10)</f>
        <v>4.4059320573952224E-4</v>
      </c>
      <c r="N372">
        <f>('Exhaust Gas Math'!$E$10*((-0.000000001)*N371^3+(0.000002)*N371^2-0.0012*N371+1.3446)*$B$15+L372*'Exhaust Gas Math'!$D$14*$B$14)/('Exhaust Gas Math'!$E$10*((-0.000000001)*N371^3+(0.000002)*N371^2-0.0012*N371+1.3446)+L372*'Exhaust Gas Math'!$D$14)</f>
        <v>1100</v>
      </c>
      <c r="O372">
        <f t="shared" si="53"/>
        <v>101325</v>
      </c>
      <c r="P372">
        <f>((-0.0000000008)*N372^3+(0.000003)*N372^2-0.004*N372+2.013)*('Exhaust Gas Math'!$E$10/(L372+'Exhaust Gas Math'!$E$10))+(357.45*N372^-1.004)*(L372/(L372+'Exhaust Gas Math'!$E$10))</f>
        <v>0.17819999999999947</v>
      </c>
      <c r="Q372">
        <f t="shared" si="7"/>
        <v>0</v>
      </c>
      <c r="R372">
        <f t="shared" si="8"/>
        <v>101325</v>
      </c>
      <c r="T372">
        <f t="shared" si="54"/>
        <v>4.5999999999999999E-2</v>
      </c>
      <c r="U372">
        <f t="shared" si="55"/>
        <v>101325</v>
      </c>
    </row>
    <row r="373" spans="3:21" x14ac:dyDescent="0.2">
      <c r="C373" s="1"/>
      <c r="D373" s="1"/>
      <c r="E373" s="1">
        <v>4.6124999999999999E-2</v>
      </c>
      <c r="F373" s="4">
        <f t="shared" si="47"/>
        <v>5.5804869109520996E-2</v>
      </c>
      <c r="G373" s="1">
        <f t="shared" si="48"/>
        <v>-12.935509719091586</v>
      </c>
      <c r="H373" s="1">
        <f t="shared" si="49"/>
        <v>0</v>
      </c>
      <c r="I373">
        <f t="shared" si="50"/>
        <v>0</v>
      </c>
      <c r="J373" s="4">
        <f t="shared" si="51"/>
        <v>3.9769296294121147E-5</v>
      </c>
      <c r="K373">
        <f t="shared" si="52"/>
        <v>0</v>
      </c>
      <c r="L373">
        <f>K373*'Exhaust Gas Math'!$C$14</f>
        <v>0</v>
      </c>
      <c r="M373">
        <f>(L373/'Exhaust Gas Math'!$B$14)+('Exhaust Gas Math'!$D$10)</f>
        <v>4.4059320573952224E-4</v>
      </c>
      <c r="N373">
        <f>('Exhaust Gas Math'!$E$10*((-0.000000001)*N372^3+(0.000002)*N372^2-0.0012*N372+1.3446)*$B$15+L373*'Exhaust Gas Math'!$D$14*$B$14)/('Exhaust Gas Math'!$E$10*((-0.000000001)*N372^3+(0.000002)*N372^2-0.0012*N372+1.3446)+L373*'Exhaust Gas Math'!$D$14)</f>
        <v>1100</v>
      </c>
      <c r="O373">
        <f t="shared" si="53"/>
        <v>101325</v>
      </c>
      <c r="P373">
        <f>((-0.0000000008)*N373^3+(0.000003)*N373^2-0.004*N373+2.013)*('Exhaust Gas Math'!$E$10/(L373+'Exhaust Gas Math'!$E$10))+(357.45*N373^-1.004)*(L373/(L373+'Exhaust Gas Math'!$E$10))</f>
        <v>0.17819999999999947</v>
      </c>
      <c r="Q373">
        <f t="shared" si="7"/>
        <v>0</v>
      </c>
      <c r="R373">
        <f t="shared" si="8"/>
        <v>101325</v>
      </c>
      <c r="T373">
        <f t="shared" si="54"/>
        <v>4.6124999999999999E-2</v>
      </c>
      <c r="U373">
        <f t="shared" si="55"/>
        <v>101325</v>
      </c>
    </row>
    <row r="374" spans="3:21" x14ac:dyDescent="0.2">
      <c r="C374" s="1"/>
      <c r="D374" s="1"/>
      <c r="E374" s="1">
        <v>4.6249999999999999E-2</v>
      </c>
      <c r="F374" s="4">
        <f t="shared" si="47"/>
        <v>5.4115284963613564E-2</v>
      </c>
      <c r="G374" s="1">
        <f t="shared" si="48"/>
        <v>-14.083938913962017</v>
      </c>
      <c r="H374" s="1">
        <f t="shared" si="49"/>
        <v>0</v>
      </c>
      <c r="I374">
        <f t="shared" si="50"/>
        <v>0</v>
      </c>
      <c r="J374" s="4">
        <f t="shared" si="51"/>
        <v>3.9769296294121147E-5</v>
      </c>
      <c r="K374">
        <f t="shared" si="52"/>
        <v>0</v>
      </c>
      <c r="L374">
        <f>K374*'Exhaust Gas Math'!$C$14</f>
        <v>0</v>
      </c>
      <c r="M374">
        <f>(L374/'Exhaust Gas Math'!$B$14)+('Exhaust Gas Math'!$D$10)</f>
        <v>4.4059320573952224E-4</v>
      </c>
      <c r="N374">
        <f>('Exhaust Gas Math'!$E$10*((-0.000000001)*N373^3+(0.000002)*N373^2-0.0012*N373+1.3446)*$B$15+L374*'Exhaust Gas Math'!$D$14*$B$14)/('Exhaust Gas Math'!$E$10*((-0.000000001)*N373^3+(0.000002)*N373^2-0.0012*N373+1.3446)+L374*'Exhaust Gas Math'!$D$14)</f>
        <v>1100</v>
      </c>
      <c r="O374">
        <f t="shared" si="53"/>
        <v>101325</v>
      </c>
      <c r="P374">
        <f>((-0.0000000008)*N374^3+(0.000003)*N374^2-0.004*N374+2.013)*('Exhaust Gas Math'!$E$10/(L374+'Exhaust Gas Math'!$E$10))+(357.45*N374^-1.004)*(L374/(L374+'Exhaust Gas Math'!$E$10))</f>
        <v>0.17819999999999947</v>
      </c>
      <c r="Q374">
        <f t="shared" si="7"/>
        <v>0</v>
      </c>
      <c r="R374">
        <f t="shared" si="8"/>
        <v>101325</v>
      </c>
      <c r="T374">
        <f t="shared" si="54"/>
        <v>4.6249999999999999E-2</v>
      </c>
      <c r="U374">
        <f t="shared" si="55"/>
        <v>101325</v>
      </c>
    </row>
    <row r="375" spans="3:21" x14ac:dyDescent="0.2">
      <c r="C375" s="1"/>
      <c r="D375" s="1"/>
      <c r="E375" s="1">
        <v>4.6375E-2</v>
      </c>
      <c r="F375" s="4">
        <f t="shared" si="47"/>
        <v>5.2287503132066815E-2</v>
      </c>
      <c r="G375" s="1">
        <f t="shared" si="48"/>
        <v>-15.145535942042933</v>
      </c>
      <c r="H375" s="1">
        <f t="shared" si="49"/>
        <v>0</v>
      </c>
      <c r="I375">
        <f t="shared" si="50"/>
        <v>0</v>
      </c>
      <c r="J375" s="4">
        <f t="shared" si="51"/>
        <v>3.9769296294121147E-5</v>
      </c>
      <c r="K375">
        <f t="shared" si="52"/>
        <v>0</v>
      </c>
      <c r="L375">
        <f>K375*'Exhaust Gas Math'!$C$14</f>
        <v>0</v>
      </c>
      <c r="M375">
        <f>(L375/'Exhaust Gas Math'!$B$14)+('Exhaust Gas Math'!$D$10)</f>
        <v>4.4059320573952224E-4</v>
      </c>
      <c r="N375">
        <f>('Exhaust Gas Math'!$E$10*((-0.000000001)*N374^3+(0.000002)*N374^2-0.0012*N374+1.3446)*$B$15+L375*'Exhaust Gas Math'!$D$14*$B$14)/('Exhaust Gas Math'!$E$10*((-0.000000001)*N374^3+(0.000002)*N374^2-0.0012*N374+1.3446)+L375*'Exhaust Gas Math'!$D$14)</f>
        <v>1100</v>
      </c>
      <c r="O375">
        <f t="shared" si="53"/>
        <v>101325</v>
      </c>
      <c r="P375">
        <f>((-0.0000000008)*N375^3+(0.000003)*N375^2-0.004*N375+2.013)*('Exhaust Gas Math'!$E$10/(L375+'Exhaust Gas Math'!$E$10))+(357.45*N375^-1.004)*(L375/(L375+'Exhaust Gas Math'!$E$10))</f>
        <v>0.17819999999999947</v>
      </c>
      <c r="Q375">
        <f t="shared" si="7"/>
        <v>0</v>
      </c>
      <c r="R375">
        <f t="shared" si="8"/>
        <v>101325</v>
      </c>
      <c r="T375">
        <f t="shared" si="54"/>
        <v>4.6375E-2</v>
      </c>
      <c r="U375">
        <f t="shared" si="55"/>
        <v>101325</v>
      </c>
    </row>
    <row r="376" spans="3:21" x14ac:dyDescent="0.2">
      <c r="C376" s="1"/>
      <c r="D376" s="1"/>
      <c r="E376" s="1">
        <v>4.65E-2</v>
      </c>
      <c r="F376" s="4">
        <f t="shared" si="47"/>
        <v>5.0332792497671378E-2</v>
      </c>
      <c r="G376" s="1">
        <f t="shared" si="48"/>
        <v>-16.113755704639381</v>
      </c>
      <c r="H376" s="1">
        <f t="shared" si="49"/>
        <v>0</v>
      </c>
      <c r="I376">
        <f t="shared" si="50"/>
        <v>0</v>
      </c>
      <c r="J376" s="4">
        <f t="shared" si="51"/>
        <v>3.9769296294121147E-5</v>
      </c>
      <c r="K376">
        <f t="shared" si="52"/>
        <v>0</v>
      </c>
      <c r="L376">
        <f>K376*'Exhaust Gas Math'!$C$14</f>
        <v>0</v>
      </c>
      <c r="M376">
        <f>(L376/'Exhaust Gas Math'!$B$14)+('Exhaust Gas Math'!$D$10)</f>
        <v>4.4059320573952224E-4</v>
      </c>
      <c r="N376">
        <f>('Exhaust Gas Math'!$E$10*((-0.000000001)*N375^3+(0.000002)*N375^2-0.0012*N375+1.3446)*$B$15+L376*'Exhaust Gas Math'!$D$14*$B$14)/('Exhaust Gas Math'!$E$10*((-0.000000001)*N375^3+(0.000002)*N375^2-0.0012*N375+1.3446)+L376*'Exhaust Gas Math'!$D$14)</f>
        <v>1100</v>
      </c>
      <c r="O376">
        <f t="shared" si="53"/>
        <v>101325</v>
      </c>
      <c r="P376">
        <f>((-0.0000000008)*N376^3+(0.000003)*N376^2-0.004*N376+2.013)*('Exhaust Gas Math'!$E$10/(L376+'Exhaust Gas Math'!$E$10))+(357.45*N376^-1.004)*(L376/(L376+'Exhaust Gas Math'!$E$10))</f>
        <v>0.17819999999999947</v>
      </c>
      <c r="Q376">
        <f t="shared" si="7"/>
        <v>0</v>
      </c>
      <c r="R376">
        <f t="shared" si="8"/>
        <v>101325</v>
      </c>
      <c r="T376">
        <f t="shared" si="54"/>
        <v>4.65E-2</v>
      </c>
      <c r="U376">
        <f t="shared" si="55"/>
        <v>101325</v>
      </c>
    </row>
    <row r="377" spans="3:21" x14ac:dyDescent="0.2">
      <c r="C377" s="1"/>
      <c r="D377" s="1"/>
      <c r="E377" s="1">
        <v>4.6625E-2</v>
      </c>
      <c r="F377" s="4">
        <f t="shared" si="47"/>
        <v>4.8263204501495544E-2</v>
      </c>
      <c r="G377" s="1">
        <f t="shared" si="48"/>
        <v>-16.982628804949211</v>
      </c>
      <c r="H377" s="1">
        <f t="shared" si="49"/>
        <v>0</v>
      </c>
      <c r="I377">
        <f t="shared" si="50"/>
        <v>0</v>
      </c>
      <c r="J377" s="4">
        <f t="shared" si="51"/>
        <v>3.9769296294121147E-5</v>
      </c>
      <c r="K377">
        <f t="shared" si="52"/>
        <v>0</v>
      </c>
      <c r="L377">
        <f>K377*'Exhaust Gas Math'!$C$14</f>
        <v>0</v>
      </c>
      <c r="M377">
        <f>(L377/'Exhaust Gas Math'!$B$14)+('Exhaust Gas Math'!$D$10)</f>
        <v>4.4059320573952224E-4</v>
      </c>
      <c r="N377">
        <f>('Exhaust Gas Math'!$E$10*((-0.000000001)*N376^3+(0.000002)*N376^2-0.0012*N376+1.3446)*$B$15+L377*'Exhaust Gas Math'!$D$14*$B$14)/('Exhaust Gas Math'!$E$10*((-0.000000001)*N376^3+(0.000002)*N376^2-0.0012*N376+1.3446)+L377*'Exhaust Gas Math'!$D$14)</f>
        <v>1100</v>
      </c>
      <c r="O377">
        <f t="shared" si="53"/>
        <v>101325</v>
      </c>
      <c r="P377">
        <f>((-0.0000000008)*N377^3+(0.000003)*N377^2-0.004*N377+2.013)*('Exhaust Gas Math'!$E$10/(L377+'Exhaust Gas Math'!$E$10))+(357.45*N377^-1.004)*(L377/(L377+'Exhaust Gas Math'!$E$10))</f>
        <v>0.17819999999999947</v>
      </c>
      <c r="Q377">
        <f t="shared" si="7"/>
        <v>0</v>
      </c>
      <c r="R377">
        <f t="shared" si="8"/>
        <v>101325</v>
      </c>
      <c r="T377">
        <f t="shared" si="54"/>
        <v>4.6625E-2</v>
      </c>
      <c r="U377">
        <f t="shared" si="55"/>
        <v>101325</v>
      </c>
    </row>
    <row r="378" spans="3:21" x14ac:dyDescent="0.2">
      <c r="C378" s="1"/>
      <c r="D378" s="1"/>
      <c r="E378" s="1">
        <v>4.675E-2</v>
      </c>
      <c r="F378" s="4">
        <f t="shared" si="47"/>
        <v>4.6091498841743586E-2</v>
      </c>
      <c r="G378" s="1">
        <f t="shared" si="48"/>
        <v>-17.746798351379386</v>
      </c>
      <c r="H378" s="1">
        <f t="shared" si="49"/>
        <v>0</v>
      </c>
      <c r="I378">
        <f t="shared" si="50"/>
        <v>0</v>
      </c>
      <c r="J378" s="4">
        <f t="shared" si="51"/>
        <v>3.9769296294121147E-5</v>
      </c>
      <c r="K378">
        <f t="shared" si="52"/>
        <v>0</v>
      </c>
      <c r="L378">
        <f>K378*'Exhaust Gas Math'!$C$14</f>
        <v>0</v>
      </c>
      <c r="M378">
        <f>(L378/'Exhaust Gas Math'!$B$14)+('Exhaust Gas Math'!$D$10)</f>
        <v>4.4059320573952224E-4</v>
      </c>
      <c r="N378">
        <f>('Exhaust Gas Math'!$E$10*((-0.000000001)*N377^3+(0.000002)*N377^2-0.0012*N377+1.3446)*$B$15+L378*'Exhaust Gas Math'!$D$14*$B$14)/('Exhaust Gas Math'!$E$10*((-0.000000001)*N377^3+(0.000002)*N377^2-0.0012*N377+1.3446)+L378*'Exhaust Gas Math'!$D$14)</f>
        <v>1100</v>
      </c>
      <c r="O378">
        <f t="shared" si="53"/>
        <v>101325</v>
      </c>
      <c r="P378">
        <f>((-0.0000000008)*N378^3+(0.000003)*N378^2-0.004*N378+2.013)*('Exhaust Gas Math'!$E$10/(L378+'Exhaust Gas Math'!$E$10))+(357.45*N378^-1.004)*(L378/(L378+'Exhaust Gas Math'!$E$10))</f>
        <v>0.17819999999999947</v>
      </c>
      <c r="Q378">
        <f t="shared" si="7"/>
        <v>0</v>
      </c>
      <c r="R378">
        <f t="shared" si="8"/>
        <v>101325</v>
      </c>
      <c r="T378">
        <f t="shared" si="54"/>
        <v>4.675E-2</v>
      </c>
      <c r="U378">
        <f t="shared" si="55"/>
        <v>101325</v>
      </c>
    </row>
    <row r="379" spans="3:21" x14ac:dyDescent="0.2">
      <c r="C379" s="1"/>
      <c r="D379" s="1"/>
      <c r="E379" s="1">
        <v>4.6875E-2</v>
      </c>
      <c r="F379" s="4">
        <f t="shared" si="47"/>
        <v>4.3831064805973388E-2</v>
      </c>
      <c r="G379" s="1">
        <f t="shared" si="48"/>
        <v>-18.401552984563981</v>
      </c>
      <c r="H379" s="1">
        <f t="shared" si="49"/>
        <v>0</v>
      </c>
      <c r="I379">
        <f t="shared" si="50"/>
        <v>0</v>
      </c>
      <c r="J379" s="4">
        <f t="shared" si="51"/>
        <v>3.9769296294121147E-5</v>
      </c>
      <c r="K379">
        <f t="shared" si="52"/>
        <v>0</v>
      </c>
      <c r="L379">
        <f>K379*'Exhaust Gas Math'!$C$14</f>
        <v>0</v>
      </c>
      <c r="M379">
        <f>(L379/'Exhaust Gas Math'!$B$14)+('Exhaust Gas Math'!$D$10)</f>
        <v>4.4059320573952224E-4</v>
      </c>
      <c r="N379">
        <f>('Exhaust Gas Math'!$E$10*((-0.000000001)*N378^3+(0.000002)*N378^2-0.0012*N378+1.3446)*$B$15+L379*'Exhaust Gas Math'!$D$14*$B$14)/('Exhaust Gas Math'!$E$10*((-0.000000001)*N378^3+(0.000002)*N378^2-0.0012*N378+1.3446)+L379*'Exhaust Gas Math'!$D$14)</f>
        <v>1100</v>
      </c>
      <c r="O379">
        <f t="shared" si="53"/>
        <v>101325</v>
      </c>
      <c r="P379">
        <f>((-0.0000000008)*N379^3+(0.000003)*N379^2-0.004*N379+2.013)*('Exhaust Gas Math'!$E$10/(L379+'Exhaust Gas Math'!$E$10))+(357.45*N379^-1.004)*(L379/(L379+'Exhaust Gas Math'!$E$10))</f>
        <v>0.17819999999999947</v>
      </c>
      <c r="Q379">
        <f t="shared" si="7"/>
        <v>0</v>
      </c>
      <c r="R379">
        <f t="shared" si="8"/>
        <v>101325</v>
      </c>
      <c r="T379">
        <f t="shared" si="54"/>
        <v>4.6875E-2</v>
      </c>
      <c r="U379">
        <f t="shared" si="55"/>
        <v>101325</v>
      </c>
    </row>
    <row r="380" spans="3:21" x14ac:dyDescent="0.2">
      <c r="C380" s="1"/>
      <c r="D380" s="1"/>
      <c r="E380" s="1">
        <v>4.7E-2</v>
      </c>
      <c r="F380" s="4">
        <f t="shared" si="47"/>
        <v>4.1495838721685864E-2</v>
      </c>
      <c r="G380" s="1">
        <f t="shared" si="48"/>
        <v>-18.942855924461458</v>
      </c>
      <c r="H380" s="1">
        <f t="shared" si="49"/>
        <v>0</v>
      </c>
      <c r="I380">
        <f t="shared" si="50"/>
        <v>0</v>
      </c>
      <c r="J380" s="4">
        <f t="shared" si="51"/>
        <v>3.9769296294121147E-5</v>
      </c>
      <c r="K380">
        <f t="shared" si="52"/>
        <v>0</v>
      </c>
      <c r="L380">
        <f>K380*'Exhaust Gas Math'!$C$14</f>
        <v>0</v>
      </c>
      <c r="M380">
        <f>(L380/'Exhaust Gas Math'!$B$14)+('Exhaust Gas Math'!$D$10)</f>
        <v>4.4059320573952224E-4</v>
      </c>
      <c r="N380">
        <f>('Exhaust Gas Math'!$E$10*((-0.000000001)*N379^3+(0.000002)*N379^2-0.0012*N379+1.3446)*$B$15+L380*'Exhaust Gas Math'!$D$14*$B$14)/('Exhaust Gas Math'!$E$10*((-0.000000001)*N379^3+(0.000002)*N379^2-0.0012*N379+1.3446)+L380*'Exhaust Gas Math'!$D$14)</f>
        <v>1100</v>
      </c>
      <c r="O380">
        <f t="shared" si="53"/>
        <v>101325</v>
      </c>
      <c r="P380">
        <f>((-0.0000000008)*N380^3+(0.000003)*N380^2-0.004*N380+2.013)*('Exhaust Gas Math'!$E$10/(L380+'Exhaust Gas Math'!$E$10))+(357.45*N380^-1.004)*(L380/(L380+'Exhaust Gas Math'!$E$10))</f>
        <v>0.17819999999999947</v>
      </c>
      <c r="Q380">
        <f t="shared" si="7"/>
        <v>0</v>
      </c>
      <c r="R380">
        <f t="shared" si="8"/>
        <v>101325</v>
      </c>
      <c r="T380">
        <f t="shared" si="54"/>
        <v>4.7E-2</v>
      </c>
      <c r="U380">
        <f t="shared" si="55"/>
        <v>101325</v>
      </c>
    </row>
    <row r="381" spans="3:21" x14ac:dyDescent="0.2">
      <c r="C381" s="1"/>
      <c r="D381" s="1"/>
      <c r="E381" s="1">
        <v>4.7125E-2</v>
      </c>
      <c r="F381" s="4">
        <f t="shared" si="47"/>
        <v>3.910021803423222E-2</v>
      </c>
      <c r="G381" s="1">
        <f t="shared" si="48"/>
        <v>-19.367369858445826</v>
      </c>
      <c r="H381" s="1">
        <f t="shared" si="49"/>
        <v>0</v>
      </c>
      <c r="I381">
        <f t="shared" si="50"/>
        <v>0</v>
      </c>
      <c r="J381" s="4">
        <f t="shared" si="51"/>
        <v>3.9769296294121147E-5</v>
      </c>
      <c r="K381">
        <f t="shared" si="52"/>
        <v>0</v>
      </c>
      <c r="L381">
        <f>K381*'Exhaust Gas Math'!$C$14</f>
        <v>0</v>
      </c>
      <c r="M381">
        <f>(L381/'Exhaust Gas Math'!$B$14)+('Exhaust Gas Math'!$D$10)</f>
        <v>4.4059320573952224E-4</v>
      </c>
      <c r="N381">
        <f>('Exhaust Gas Math'!$E$10*((-0.000000001)*N380^3+(0.000002)*N380^2-0.0012*N380+1.3446)*$B$15+L381*'Exhaust Gas Math'!$D$14*$B$14)/('Exhaust Gas Math'!$E$10*((-0.000000001)*N380^3+(0.000002)*N380^2-0.0012*N380+1.3446)+L381*'Exhaust Gas Math'!$D$14)</f>
        <v>1100</v>
      </c>
      <c r="O381">
        <f t="shared" si="53"/>
        <v>101325</v>
      </c>
      <c r="P381">
        <f>((-0.0000000008)*N381^3+(0.000003)*N381^2-0.004*N381+2.013)*('Exhaust Gas Math'!$E$10/(L381+'Exhaust Gas Math'!$E$10))+(357.45*N381^-1.004)*(L381/(L381+'Exhaust Gas Math'!$E$10))</f>
        <v>0.17819999999999947</v>
      </c>
      <c r="Q381">
        <f t="shared" si="7"/>
        <v>0</v>
      </c>
      <c r="R381">
        <f t="shared" si="8"/>
        <v>101325</v>
      </c>
      <c r="T381">
        <f t="shared" si="54"/>
        <v>4.7125E-2</v>
      </c>
      <c r="U381">
        <f t="shared" si="55"/>
        <v>101325</v>
      </c>
    </row>
    <row r="382" spans="3:21" x14ac:dyDescent="0.2">
      <c r="C382" s="1"/>
      <c r="D382" s="1"/>
      <c r="E382" s="1">
        <v>4.725E-2</v>
      </c>
      <c r="F382" s="4">
        <f t="shared" si="47"/>
        <v>3.6658972541775324E-2</v>
      </c>
      <c r="G382" s="1">
        <f t="shared" si="48"/>
        <v>-19.672477516948859</v>
      </c>
      <c r="H382" s="1">
        <f t="shared" si="49"/>
        <v>0</v>
      </c>
      <c r="I382">
        <f t="shared" si="50"/>
        <v>0</v>
      </c>
      <c r="J382" s="4">
        <f t="shared" si="51"/>
        <v>3.9769296294121147E-5</v>
      </c>
      <c r="K382">
        <f t="shared" si="52"/>
        <v>0</v>
      </c>
      <c r="L382">
        <f>K382*'Exhaust Gas Math'!$C$14</f>
        <v>0</v>
      </c>
      <c r="M382">
        <f>(L382/'Exhaust Gas Math'!$B$14)+('Exhaust Gas Math'!$D$10)</f>
        <v>4.4059320573952224E-4</v>
      </c>
      <c r="N382">
        <f>('Exhaust Gas Math'!$E$10*((-0.000000001)*N381^3+(0.000002)*N381^2-0.0012*N381+1.3446)*$B$15+L382*'Exhaust Gas Math'!$D$14*$B$14)/('Exhaust Gas Math'!$E$10*((-0.000000001)*N381^3+(0.000002)*N381^2-0.0012*N381+1.3446)+L382*'Exhaust Gas Math'!$D$14)</f>
        <v>1100</v>
      </c>
      <c r="O382">
        <f t="shared" si="53"/>
        <v>101325</v>
      </c>
      <c r="P382">
        <f>((-0.0000000008)*N382^3+(0.000003)*N382^2-0.004*N382+2.013)*('Exhaust Gas Math'!$E$10/(L382+'Exhaust Gas Math'!$E$10))+(357.45*N382^-1.004)*(L382/(L382+'Exhaust Gas Math'!$E$10))</f>
        <v>0.17819999999999947</v>
      </c>
      <c r="Q382">
        <f t="shared" si="7"/>
        <v>0</v>
      </c>
      <c r="R382">
        <f t="shared" si="8"/>
        <v>101325</v>
      </c>
      <c r="T382">
        <f t="shared" si="54"/>
        <v>4.725E-2</v>
      </c>
      <c r="U382">
        <f t="shared" si="55"/>
        <v>101325</v>
      </c>
    </row>
    <row r="383" spans="3:21" x14ac:dyDescent="0.2">
      <c r="C383" s="1"/>
      <c r="D383" s="1"/>
      <c r="E383" s="1">
        <v>4.7375E-2</v>
      </c>
      <c r="F383" s="4">
        <f t="shared" si="47"/>
        <v>3.418715333457268E-2</v>
      </c>
      <c r="G383" s="1">
        <f t="shared" si="48"/>
        <v>-19.856297809797301</v>
      </c>
      <c r="H383" s="1">
        <f t="shared" si="49"/>
        <v>0</v>
      </c>
      <c r="I383">
        <f t="shared" si="50"/>
        <v>0</v>
      </c>
      <c r="J383" s="4">
        <f t="shared" si="51"/>
        <v>3.9769296294121147E-5</v>
      </c>
      <c r="K383">
        <f t="shared" si="52"/>
        <v>0</v>
      </c>
      <c r="L383">
        <f>K383*'Exhaust Gas Math'!$C$14</f>
        <v>0</v>
      </c>
      <c r="M383">
        <f>(L383/'Exhaust Gas Math'!$B$14)+('Exhaust Gas Math'!$D$10)</f>
        <v>4.4059320573952224E-4</v>
      </c>
      <c r="N383">
        <f>('Exhaust Gas Math'!$E$10*((-0.000000001)*N382^3+(0.000002)*N382^2-0.0012*N382+1.3446)*$B$15+L383*'Exhaust Gas Math'!$D$14*$B$14)/('Exhaust Gas Math'!$E$10*((-0.000000001)*N382^3+(0.000002)*N382^2-0.0012*N382+1.3446)+L383*'Exhaust Gas Math'!$D$14)</f>
        <v>1100</v>
      </c>
      <c r="O383">
        <f t="shared" si="53"/>
        <v>101325</v>
      </c>
      <c r="P383">
        <f>((-0.0000000008)*N383^3+(0.000003)*N383^2-0.004*N383+2.013)*('Exhaust Gas Math'!$E$10/(L383+'Exhaust Gas Math'!$E$10))+(357.45*N383^-1.004)*(L383/(L383+'Exhaust Gas Math'!$E$10))</f>
        <v>0.17819999999999947</v>
      </c>
      <c r="Q383">
        <f t="shared" si="7"/>
        <v>0</v>
      </c>
      <c r="R383">
        <f t="shared" si="8"/>
        <v>101325</v>
      </c>
      <c r="T383">
        <f t="shared" si="54"/>
        <v>4.7375E-2</v>
      </c>
      <c r="U383">
        <f t="shared" si="55"/>
        <v>101325</v>
      </c>
    </row>
    <row r="384" spans="3:21" x14ac:dyDescent="0.2">
      <c r="C384" s="1"/>
      <c r="D384" s="1"/>
      <c r="E384" s="1">
        <v>4.7500000000000001E-2</v>
      </c>
      <c r="F384" s="4">
        <f t="shared" si="47"/>
        <v>3.1699999999999978E-2</v>
      </c>
      <c r="G384" s="1">
        <f t="shared" si="48"/>
        <v>-19.917697423759289</v>
      </c>
      <c r="H384" s="1">
        <f t="shared" si="49"/>
        <v>0</v>
      </c>
      <c r="I384">
        <f t="shared" si="50"/>
        <v>0</v>
      </c>
      <c r="J384" s="4">
        <f t="shared" si="51"/>
        <v>3.9769296294121147E-5</v>
      </c>
      <c r="K384">
        <f t="shared" si="52"/>
        <v>0</v>
      </c>
      <c r="L384">
        <f>K384*'Exhaust Gas Math'!$C$14</f>
        <v>0</v>
      </c>
      <c r="M384">
        <f>(L384/'Exhaust Gas Math'!$B$14)+('Exhaust Gas Math'!$D$10)</f>
        <v>4.4059320573952224E-4</v>
      </c>
      <c r="N384">
        <f>('Exhaust Gas Math'!$E$10*((-0.000000001)*N383^3+(0.000002)*N383^2-0.0012*N383+1.3446)*$B$15+L384*'Exhaust Gas Math'!$D$14*$B$14)/('Exhaust Gas Math'!$E$10*((-0.000000001)*N383^3+(0.000002)*N383^2-0.0012*N383+1.3446)+L384*'Exhaust Gas Math'!$D$14)</f>
        <v>1100</v>
      </c>
      <c r="O384">
        <f t="shared" si="53"/>
        <v>101325</v>
      </c>
      <c r="P384">
        <f>((-0.0000000008)*N384^3+(0.000003)*N384^2-0.004*N384+2.013)*('Exhaust Gas Math'!$E$10/(L384+'Exhaust Gas Math'!$E$10))+(357.45*N384^-1.004)*(L384/(L384+'Exhaust Gas Math'!$E$10))</f>
        <v>0.17819999999999947</v>
      </c>
      <c r="Q384">
        <f t="shared" si="7"/>
        <v>0</v>
      </c>
      <c r="R384">
        <f t="shared" si="8"/>
        <v>101325</v>
      </c>
      <c r="T384">
        <f t="shared" si="54"/>
        <v>4.7500000000000001E-2</v>
      </c>
      <c r="U384">
        <f t="shared" si="55"/>
        <v>101325</v>
      </c>
    </row>
    <row r="385" spans="3:21" x14ac:dyDescent="0.2">
      <c r="C385" s="1"/>
      <c r="D385" s="1"/>
      <c r="E385" s="1">
        <v>4.7625000000000001E-2</v>
      </c>
      <c r="F385" s="4">
        <f t="shared" si="47"/>
        <v>2.921284666542728E-2</v>
      </c>
      <c r="G385" s="1">
        <f t="shared" si="48"/>
        <v>-19.856297809797301</v>
      </c>
      <c r="H385" s="1">
        <f t="shared" si="49"/>
        <v>0</v>
      </c>
      <c r="I385">
        <f t="shared" si="50"/>
        <v>0</v>
      </c>
      <c r="J385" s="4">
        <f t="shared" si="51"/>
        <v>3.9769296294121147E-5</v>
      </c>
      <c r="K385">
        <f t="shared" si="52"/>
        <v>0</v>
      </c>
      <c r="L385">
        <f>K385*'Exhaust Gas Math'!$C$14</f>
        <v>0</v>
      </c>
      <c r="M385">
        <f>(L385/'Exhaust Gas Math'!$B$14)+('Exhaust Gas Math'!$D$10)</f>
        <v>4.4059320573952224E-4</v>
      </c>
      <c r="N385">
        <f>('Exhaust Gas Math'!$E$10*((-0.000000001)*N384^3+(0.000002)*N384^2-0.0012*N384+1.3446)*$B$15+L385*'Exhaust Gas Math'!$D$14*$B$14)/('Exhaust Gas Math'!$E$10*((-0.000000001)*N384^3+(0.000002)*N384^2-0.0012*N384+1.3446)+L385*'Exhaust Gas Math'!$D$14)</f>
        <v>1100</v>
      </c>
      <c r="O385">
        <f t="shared" si="53"/>
        <v>101325</v>
      </c>
      <c r="P385">
        <f>((-0.0000000008)*N385^3+(0.000003)*N385^2-0.004*N385+2.013)*('Exhaust Gas Math'!$E$10/(L385+'Exhaust Gas Math'!$E$10))+(357.45*N385^-1.004)*(L385/(L385+'Exhaust Gas Math'!$E$10))</f>
        <v>0.17819999999999947</v>
      </c>
      <c r="Q385">
        <f t="shared" si="7"/>
        <v>0</v>
      </c>
      <c r="R385">
        <f t="shared" si="8"/>
        <v>101325</v>
      </c>
      <c r="T385">
        <f t="shared" si="54"/>
        <v>4.7625000000000001E-2</v>
      </c>
      <c r="U385">
        <f t="shared" si="55"/>
        <v>101325</v>
      </c>
    </row>
    <row r="386" spans="3:21" x14ac:dyDescent="0.2">
      <c r="C386" s="1"/>
      <c r="D386" s="1"/>
      <c r="E386" s="1">
        <v>4.7750000000000001E-2</v>
      </c>
      <c r="F386" s="4">
        <f t="shared" si="47"/>
        <v>2.6741027458224632E-2</v>
      </c>
      <c r="G386" s="1">
        <f t="shared" si="48"/>
        <v>-19.672477516948856</v>
      </c>
      <c r="H386" s="1">
        <f t="shared" si="49"/>
        <v>0</v>
      </c>
      <c r="I386">
        <f t="shared" si="50"/>
        <v>0</v>
      </c>
      <c r="J386" s="4">
        <f t="shared" si="51"/>
        <v>3.9769296294121147E-5</v>
      </c>
      <c r="K386">
        <f t="shared" si="52"/>
        <v>0</v>
      </c>
      <c r="L386">
        <f>K386*'Exhaust Gas Math'!$C$14</f>
        <v>0</v>
      </c>
      <c r="M386">
        <f>(L386/'Exhaust Gas Math'!$B$14)+('Exhaust Gas Math'!$D$10)</f>
        <v>4.4059320573952224E-4</v>
      </c>
      <c r="N386">
        <f>('Exhaust Gas Math'!$E$10*((-0.000000001)*N385^3+(0.000002)*N385^2-0.0012*N385+1.3446)*$B$15+L386*'Exhaust Gas Math'!$D$14*$B$14)/('Exhaust Gas Math'!$E$10*((-0.000000001)*N385^3+(0.000002)*N385^2-0.0012*N385+1.3446)+L386*'Exhaust Gas Math'!$D$14)</f>
        <v>1100</v>
      </c>
      <c r="O386">
        <f t="shared" si="53"/>
        <v>101325</v>
      </c>
      <c r="P386">
        <f>((-0.0000000008)*N386^3+(0.000003)*N386^2-0.004*N386+2.013)*('Exhaust Gas Math'!$E$10/(L386+'Exhaust Gas Math'!$E$10))+(357.45*N386^-1.004)*(L386/(L386+'Exhaust Gas Math'!$E$10))</f>
        <v>0.17819999999999947</v>
      </c>
      <c r="Q386">
        <f t="shared" si="7"/>
        <v>0</v>
      </c>
      <c r="R386">
        <f t="shared" si="8"/>
        <v>101325</v>
      </c>
      <c r="T386">
        <f t="shared" si="54"/>
        <v>4.7750000000000001E-2</v>
      </c>
      <c r="U386">
        <f t="shared" si="55"/>
        <v>101325</v>
      </c>
    </row>
    <row r="387" spans="3:21" x14ac:dyDescent="0.2">
      <c r="C387" s="1"/>
      <c r="D387" s="1"/>
      <c r="E387" s="1">
        <v>4.7875000000000001E-2</v>
      </c>
      <c r="F387" s="4">
        <f t="shared" si="47"/>
        <v>2.4299781965767736E-2</v>
      </c>
      <c r="G387" s="1">
        <f t="shared" si="48"/>
        <v>-19.367369858445819</v>
      </c>
      <c r="H387" s="1">
        <f t="shared" si="49"/>
        <v>0</v>
      </c>
      <c r="I387">
        <f t="shared" si="50"/>
        <v>0</v>
      </c>
      <c r="J387" s="4">
        <f t="shared" si="51"/>
        <v>3.9769296294121147E-5</v>
      </c>
      <c r="K387">
        <f t="shared" si="52"/>
        <v>0</v>
      </c>
      <c r="L387">
        <f>K387*'Exhaust Gas Math'!$C$14</f>
        <v>0</v>
      </c>
      <c r="M387">
        <f>(L387/'Exhaust Gas Math'!$B$14)+('Exhaust Gas Math'!$D$10)</f>
        <v>4.4059320573952224E-4</v>
      </c>
      <c r="N387">
        <f>('Exhaust Gas Math'!$E$10*((-0.000000001)*N386^3+(0.000002)*N386^2-0.0012*N386+1.3446)*$B$15+L387*'Exhaust Gas Math'!$D$14*$B$14)/('Exhaust Gas Math'!$E$10*((-0.000000001)*N386^3+(0.000002)*N386^2-0.0012*N386+1.3446)+L387*'Exhaust Gas Math'!$D$14)</f>
        <v>1100</v>
      </c>
      <c r="O387">
        <f t="shared" si="53"/>
        <v>101325</v>
      </c>
      <c r="P387">
        <f>((-0.0000000008)*N387^3+(0.000003)*N387^2-0.004*N387+2.013)*('Exhaust Gas Math'!$E$10/(L387+'Exhaust Gas Math'!$E$10))+(357.45*N387^-1.004)*(L387/(L387+'Exhaust Gas Math'!$E$10))</f>
        <v>0.17819999999999947</v>
      </c>
      <c r="Q387">
        <f t="shared" si="7"/>
        <v>0</v>
      </c>
      <c r="R387">
        <f t="shared" si="8"/>
        <v>101325</v>
      </c>
      <c r="T387">
        <f t="shared" si="54"/>
        <v>4.7875000000000001E-2</v>
      </c>
      <c r="U387">
        <f t="shared" si="55"/>
        <v>101325</v>
      </c>
    </row>
    <row r="388" spans="3:21" x14ac:dyDescent="0.2">
      <c r="C388" s="1"/>
      <c r="D388" s="1"/>
      <c r="E388" s="1">
        <v>4.8000000000000001E-2</v>
      </c>
      <c r="F388" s="4">
        <f t="shared" ref="F388:F451" si="56">-(($B$3/1000)/2)*COS($B$10*E388)+(($B$3/1000)/2)</f>
        <v>2.1904161278314092E-2</v>
      </c>
      <c r="G388" s="1">
        <f t="shared" ref="G388:G451" si="57">($B$3/1000/2)*$B$10*SIN($B$10*E388)</f>
        <v>-18.942855924461451</v>
      </c>
      <c r="H388" s="1">
        <f t="shared" ref="H388:H451" si="58">IF(MOD(E388,(1/($B$9/2)))&lt;=(1/($B$9*2)),1,0)</f>
        <v>0</v>
      </c>
      <c r="I388">
        <f t="shared" ref="I388:I451" si="59">F388*$B$4*H388</f>
        <v>0</v>
      </c>
      <c r="J388" s="4">
        <f t="shared" ref="J388:J451" si="60">$B$7+H388*I388</f>
        <v>3.9769296294121147E-5</v>
      </c>
      <c r="K388">
        <f t="shared" ref="K388:K451" si="61">(I388)*$B$11*H388</f>
        <v>0</v>
      </c>
      <c r="L388">
        <f>K388*'Exhaust Gas Math'!$C$14</f>
        <v>0</v>
      </c>
      <c r="M388">
        <f>(L388/'Exhaust Gas Math'!$B$14)+('Exhaust Gas Math'!$D$10)</f>
        <v>4.4059320573952224E-4</v>
      </c>
      <c r="N388">
        <f>('Exhaust Gas Math'!$E$10*((-0.000000001)*N387^3+(0.000002)*N387^2-0.0012*N387+1.3446)*$B$15+L388*'Exhaust Gas Math'!$D$14*$B$14)/('Exhaust Gas Math'!$E$10*((-0.000000001)*N387^3+(0.000002)*N387^2-0.0012*N387+1.3446)+L388*'Exhaust Gas Math'!$D$14)</f>
        <v>1100</v>
      </c>
      <c r="O388">
        <f t="shared" ref="O388:O451" si="62">(M388*$B$12*N388)/J388</f>
        <v>101325</v>
      </c>
      <c r="P388">
        <f>((-0.0000000008)*N388^3+(0.000003)*N388^2-0.004*N388+2.013)*('Exhaust Gas Math'!$E$10/(L388+'Exhaust Gas Math'!$E$10))+(357.45*N388^-1.004)*(L388/(L388+'Exhaust Gas Math'!$E$10))</f>
        <v>0.17819999999999947</v>
      </c>
      <c r="Q388">
        <f t="shared" si="7"/>
        <v>0</v>
      </c>
      <c r="R388">
        <f t="shared" si="8"/>
        <v>101325</v>
      </c>
      <c r="T388">
        <f t="shared" ref="T388:T451" si="63">E388</f>
        <v>4.8000000000000001E-2</v>
      </c>
      <c r="U388">
        <f t="shared" ref="U388:U451" si="64">R388</f>
        <v>101325</v>
      </c>
    </row>
    <row r="389" spans="3:21" x14ac:dyDescent="0.2">
      <c r="C389" s="1"/>
      <c r="D389" s="1"/>
      <c r="E389" s="1">
        <v>4.8125000000000001E-2</v>
      </c>
      <c r="F389" s="4">
        <f t="shared" si="56"/>
        <v>1.9568935194026672E-2</v>
      </c>
      <c r="G389" s="1">
        <f t="shared" si="57"/>
        <v>-18.401552984563999</v>
      </c>
      <c r="H389" s="1">
        <f t="shared" si="58"/>
        <v>0</v>
      </c>
      <c r="I389">
        <f t="shared" si="59"/>
        <v>0</v>
      </c>
      <c r="J389" s="4">
        <f t="shared" si="60"/>
        <v>3.9769296294121147E-5</v>
      </c>
      <c r="K389">
        <f t="shared" si="61"/>
        <v>0</v>
      </c>
      <c r="L389">
        <f>K389*'Exhaust Gas Math'!$C$14</f>
        <v>0</v>
      </c>
      <c r="M389">
        <f>(L389/'Exhaust Gas Math'!$B$14)+('Exhaust Gas Math'!$D$10)</f>
        <v>4.4059320573952224E-4</v>
      </c>
      <c r="N389">
        <f>('Exhaust Gas Math'!$E$10*((-0.000000001)*N388^3+(0.000002)*N388^2-0.0012*N388+1.3446)*$B$15+L389*'Exhaust Gas Math'!$D$14*$B$14)/('Exhaust Gas Math'!$E$10*((-0.000000001)*N388^3+(0.000002)*N388^2-0.0012*N388+1.3446)+L389*'Exhaust Gas Math'!$D$14)</f>
        <v>1100</v>
      </c>
      <c r="O389">
        <f t="shared" si="62"/>
        <v>101325</v>
      </c>
      <c r="P389">
        <f>((-0.0000000008)*N389^3+(0.000003)*N389^2-0.004*N389+2.013)*('Exhaust Gas Math'!$E$10/(L389+'Exhaust Gas Math'!$E$10))+(357.45*N389^-1.004)*(L389/(L389+'Exhaust Gas Math'!$E$10))</f>
        <v>0.17819999999999947</v>
      </c>
      <c r="Q389">
        <f t="shared" si="7"/>
        <v>0</v>
      </c>
      <c r="R389">
        <f t="shared" si="8"/>
        <v>101325</v>
      </c>
      <c r="T389">
        <f t="shared" si="63"/>
        <v>4.8125000000000001E-2</v>
      </c>
      <c r="U389">
        <f t="shared" si="64"/>
        <v>101325</v>
      </c>
    </row>
    <row r="390" spans="3:21" x14ac:dyDescent="0.2">
      <c r="C390" s="1"/>
      <c r="D390" s="1"/>
      <c r="E390" s="1">
        <v>4.8250000000000001E-2</v>
      </c>
      <c r="F390" s="4">
        <f t="shared" si="56"/>
        <v>1.7308501158256374E-2</v>
      </c>
      <c r="G390" s="1">
        <f t="shared" si="57"/>
        <v>-17.746798351379375</v>
      </c>
      <c r="H390" s="1">
        <f t="shared" si="58"/>
        <v>0</v>
      </c>
      <c r="I390">
        <f t="shared" si="59"/>
        <v>0</v>
      </c>
      <c r="J390" s="4">
        <f t="shared" si="60"/>
        <v>3.9769296294121147E-5</v>
      </c>
      <c r="K390">
        <f t="shared" si="61"/>
        <v>0</v>
      </c>
      <c r="L390">
        <f>K390*'Exhaust Gas Math'!$C$14</f>
        <v>0</v>
      </c>
      <c r="M390">
        <f>(L390/'Exhaust Gas Math'!$B$14)+('Exhaust Gas Math'!$D$10)</f>
        <v>4.4059320573952224E-4</v>
      </c>
      <c r="N390">
        <f>('Exhaust Gas Math'!$E$10*((-0.000000001)*N389^3+(0.000002)*N389^2-0.0012*N389+1.3446)*$B$15+L390*'Exhaust Gas Math'!$D$14*$B$14)/('Exhaust Gas Math'!$E$10*((-0.000000001)*N389^3+(0.000002)*N389^2-0.0012*N389+1.3446)+L390*'Exhaust Gas Math'!$D$14)</f>
        <v>1100</v>
      </c>
      <c r="O390">
        <f t="shared" si="62"/>
        <v>101325</v>
      </c>
      <c r="P390">
        <f>((-0.0000000008)*N390^3+(0.000003)*N390^2-0.004*N390+2.013)*('Exhaust Gas Math'!$E$10/(L390+'Exhaust Gas Math'!$E$10))+(357.45*N390^-1.004)*(L390/(L390+'Exhaust Gas Math'!$E$10))</f>
        <v>0.17819999999999947</v>
      </c>
      <c r="Q390">
        <f t="shared" si="7"/>
        <v>0</v>
      </c>
      <c r="R390">
        <f t="shared" si="8"/>
        <v>101325</v>
      </c>
      <c r="T390">
        <f t="shared" si="63"/>
        <v>4.8250000000000001E-2</v>
      </c>
      <c r="U390">
        <f t="shared" si="64"/>
        <v>101325</v>
      </c>
    </row>
    <row r="391" spans="3:21" x14ac:dyDescent="0.2">
      <c r="C391" s="1"/>
      <c r="D391" s="1"/>
      <c r="E391" s="1">
        <v>4.8375000000000001E-2</v>
      </c>
      <c r="F391" s="4">
        <f t="shared" si="56"/>
        <v>1.5136795498504416E-2</v>
      </c>
      <c r="G391" s="1">
        <f t="shared" si="57"/>
        <v>-16.982628804949197</v>
      </c>
      <c r="H391" s="1">
        <f t="shared" si="58"/>
        <v>0</v>
      </c>
      <c r="I391">
        <f t="shared" si="59"/>
        <v>0</v>
      </c>
      <c r="J391" s="4">
        <f t="shared" si="60"/>
        <v>3.9769296294121147E-5</v>
      </c>
      <c r="K391">
        <f t="shared" si="61"/>
        <v>0</v>
      </c>
      <c r="L391">
        <f>K391*'Exhaust Gas Math'!$C$14</f>
        <v>0</v>
      </c>
      <c r="M391">
        <f>(L391/'Exhaust Gas Math'!$B$14)+('Exhaust Gas Math'!$D$10)</f>
        <v>4.4059320573952224E-4</v>
      </c>
      <c r="N391">
        <f>('Exhaust Gas Math'!$E$10*((-0.000000001)*N390^3+(0.000002)*N390^2-0.0012*N390+1.3446)*$B$15+L391*'Exhaust Gas Math'!$D$14*$B$14)/('Exhaust Gas Math'!$E$10*((-0.000000001)*N390^3+(0.000002)*N390^2-0.0012*N390+1.3446)+L391*'Exhaust Gas Math'!$D$14)</f>
        <v>1100</v>
      </c>
      <c r="O391">
        <f t="shared" si="62"/>
        <v>101325</v>
      </c>
      <c r="P391">
        <f>((-0.0000000008)*N391^3+(0.000003)*N391^2-0.004*N391+2.013)*('Exhaust Gas Math'!$E$10/(L391+'Exhaust Gas Math'!$E$10))+(357.45*N391^-1.004)*(L391/(L391+'Exhaust Gas Math'!$E$10))</f>
        <v>0.17819999999999947</v>
      </c>
      <c r="Q391">
        <f t="shared" si="7"/>
        <v>0</v>
      </c>
      <c r="R391">
        <f t="shared" si="8"/>
        <v>101325</v>
      </c>
      <c r="T391">
        <f t="shared" si="63"/>
        <v>4.8375000000000001E-2</v>
      </c>
      <c r="U391">
        <f t="shared" si="64"/>
        <v>101325</v>
      </c>
    </row>
    <row r="392" spans="3:21" x14ac:dyDescent="0.2">
      <c r="C392" s="1"/>
      <c r="D392" s="1"/>
      <c r="E392" s="1">
        <v>4.8500000000000001E-2</v>
      </c>
      <c r="F392" s="4">
        <f t="shared" si="56"/>
        <v>1.3067207502328586E-2</v>
      </c>
      <c r="G392" s="1">
        <f t="shared" si="57"/>
        <v>-16.113755704639367</v>
      </c>
      <c r="H392" s="1">
        <f t="shared" si="58"/>
        <v>0</v>
      </c>
      <c r="I392">
        <f t="shared" si="59"/>
        <v>0</v>
      </c>
      <c r="J392" s="4">
        <f t="shared" si="60"/>
        <v>3.9769296294121147E-5</v>
      </c>
      <c r="K392">
        <f t="shared" si="61"/>
        <v>0</v>
      </c>
      <c r="L392">
        <f>K392*'Exhaust Gas Math'!$C$14</f>
        <v>0</v>
      </c>
      <c r="M392">
        <f>(L392/'Exhaust Gas Math'!$B$14)+('Exhaust Gas Math'!$D$10)</f>
        <v>4.4059320573952224E-4</v>
      </c>
      <c r="N392">
        <f>('Exhaust Gas Math'!$E$10*((-0.000000001)*N391^3+(0.000002)*N391^2-0.0012*N391+1.3446)*$B$15+L392*'Exhaust Gas Math'!$D$14*$B$14)/('Exhaust Gas Math'!$E$10*((-0.000000001)*N391^3+(0.000002)*N391^2-0.0012*N391+1.3446)+L392*'Exhaust Gas Math'!$D$14)</f>
        <v>1100</v>
      </c>
      <c r="O392">
        <f t="shared" si="62"/>
        <v>101325</v>
      </c>
      <c r="P392">
        <f>((-0.0000000008)*N392^3+(0.000003)*N392^2-0.004*N392+2.013)*('Exhaust Gas Math'!$E$10/(L392+'Exhaust Gas Math'!$E$10))+(357.45*N392^-1.004)*(L392/(L392+'Exhaust Gas Math'!$E$10))</f>
        <v>0.17819999999999947</v>
      </c>
      <c r="Q392">
        <f t="shared" si="7"/>
        <v>0</v>
      </c>
      <c r="R392">
        <f t="shared" si="8"/>
        <v>101325</v>
      </c>
      <c r="T392">
        <f t="shared" si="63"/>
        <v>4.8500000000000001E-2</v>
      </c>
      <c r="U392">
        <f t="shared" si="64"/>
        <v>101325</v>
      </c>
    </row>
    <row r="393" spans="3:21" x14ac:dyDescent="0.2">
      <c r="C393" s="1"/>
      <c r="D393" s="1"/>
      <c r="E393" s="1">
        <v>4.8625000000000002E-2</v>
      </c>
      <c r="F393" s="4">
        <f t="shared" si="56"/>
        <v>1.1112496867933152E-2</v>
      </c>
      <c r="G393" s="1">
        <f t="shared" si="57"/>
        <v>-15.145535942042917</v>
      </c>
      <c r="H393" s="1">
        <f t="shared" si="58"/>
        <v>0</v>
      </c>
      <c r="I393">
        <f t="shared" si="59"/>
        <v>0</v>
      </c>
      <c r="J393" s="4">
        <f t="shared" si="60"/>
        <v>3.9769296294121147E-5</v>
      </c>
      <c r="K393">
        <f t="shared" si="61"/>
        <v>0</v>
      </c>
      <c r="L393">
        <f>K393*'Exhaust Gas Math'!$C$14</f>
        <v>0</v>
      </c>
      <c r="M393">
        <f>(L393/'Exhaust Gas Math'!$B$14)+('Exhaust Gas Math'!$D$10)</f>
        <v>4.4059320573952224E-4</v>
      </c>
      <c r="N393">
        <f>('Exhaust Gas Math'!$E$10*((-0.000000001)*N392^3+(0.000002)*N392^2-0.0012*N392+1.3446)*$B$15+L393*'Exhaust Gas Math'!$D$14*$B$14)/('Exhaust Gas Math'!$E$10*((-0.000000001)*N392^3+(0.000002)*N392^2-0.0012*N392+1.3446)+L393*'Exhaust Gas Math'!$D$14)</f>
        <v>1100</v>
      </c>
      <c r="O393">
        <f t="shared" si="62"/>
        <v>101325</v>
      </c>
      <c r="P393">
        <f>((-0.0000000008)*N393^3+(0.000003)*N393^2-0.004*N393+2.013)*('Exhaust Gas Math'!$E$10/(L393+'Exhaust Gas Math'!$E$10))+(357.45*N393^-1.004)*(L393/(L393+'Exhaust Gas Math'!$E$10))</f>
        <v>0.17819999999999947</v>
      </c>
      <c r="Q393">
        <f t="shared" si="7"/>
        <v>0</v>
      </c>
      <c r="R393">
        <f t="shared" si="8"/>
        <v>101325</v>
      </c>
      <c r="T393">
        <f t="shared" si="63"/>
        <v>4.8625000000000002E-2</v>
      </c>
      <c r="U393">
        <f t="shared" si="64"/>
        <v>101325</v>
      </c>
    </row>
    <row r="394" spans="3:21" x14ac:dyDescent="0.2">
      <c r="C394" s="1"/>
      <c r="D394" s="1"/>
      <c r="E394" s="1">
        <v>4.8750000000000002E-2</v>
      </c>
      <c r="F394" s="4">
        <f t="shared" si="56"/>
        <v>9.2847150363864102E-3</v>
      </c>
      <c r="G394" s="1">
        <f t="shared" si="57"/>
        <v>-14.083938913961999</v>
      </c>
      <c r="H394" s="1">
        <f t="shared" si="58"/>
        <v>0</v>
      </c>
      <c r="I394">
        <f t="shared" si="59"/>
        <v>0</v>
      </c>
      <c r="J394" s="4">
        <f t="shared" si="60"/>
        <v>3.9769296294121147E-5</v>
      </c>
      <c r="K394">
        <f t="shared" si="61"/>
        <v>0</v>
      </c>
      <c r="L394">
        <f>K394*'Exhaust Gas Math'!$C$14</f>
        <v>0</v>
      </c>
      <c r="M394">
        <f>(L394/'Exhaust Gas Math'!$B$14)+('Exhaust Gas Math'!$D$10)</f>
        <v>4.4059320573952224E-4</v>
      </c>
      <c r="N394">
        <f>('Exhaust Gas Math'!$E$10*((-0.000000001)*N393^3+(0.000002)*N393^2-0.0012*N393+1.3446)*$B$15+L394*'Exhaust Gas Math'!$D$14*$B$14)/('Exhaust Gas Math'!$E$10*((-0.000000001)*N393^3+(0.000002)*N393^2-0.0012*N393+1.3446)+L394*'Exhaust Gas Math'!$D$14)</f>
        <v>1100</v>
      </c>
      <c r="O394">
        <f t="shared" si="62"/>
        <v>101325</v>
      </c>
      <c r="P394">
        <f>((-0.0000000008)*N394^3+(0.000003)*N394^2-0.004*N394+2.013)*('Exhaust Gas Math'!$E$10/(L394+'Exhaust Gas Math'!$E$10))+(357.45*N394^-1.004)*(L394/(L394+'Exhaust Gas Math'!$E$10))</f>
        <v>0.17819999999999947</v>
      </c>
      <c r="Q394">
        <f t="shared" si="7"/>
        <v>0</v>
      </c>
      <c r="R394">
        <f t="shared" si="8"/>
        <v>101325</v>
      </c>
      <c r="T394">
        <f t="shared" si="63"/>
        <v>4.8750000000000002E-2</v>
      </c>
      <c r="U394">
        <f t="shared" si="64"/>
        <v>101325</v>
      </c>
    </row>
    <row r="395" spans="3:21" x14ac:dyDescent="0.2">
      <c r="C395" s="1"/>
      <c r="D395" s="1"/>
      <c r="E395" s="1">
        <v>4.8875000000000002E-2</v>
      </c>
      <c r="F395" s="4">
        <f t="shared" si="56"/>
        <v>7.5951308904789808E-3</v>
      </c>
      <c r="G395" s="1">
        <f t="shared" si="57"/>
        <v>-12.935509719091568</v>
      </c>
      <c r="H395" s="1">
        <f t="shared" si="58"/>
        <v>0</v>
      </c>
      <c r="I395">
        <f t="shared" si="59"/>
        <v>0</v>
      </c>
      <c r="J395" s="4">
        <f t="shared" si="60"/>
        <v>3.9769296294121147E-5</v>
      </c>
      <c r="K395">
        <f t="shared" si="61"/>
        <v>0</v>
      </c>
      <c r="L395">
        <f>K395*'Exhaust Gas Math'!$C$14</f>
        <v>0</v>
      </c>
      <c r="M395">
        <f>(L395/'Exhaust Gas Math'!$B$14)+('Exhaust Gas Math'!$D$10)</f>
        <v>4.4059320573952224E-4</v>
      </c>
      <c r="N395">
        <f>('Exhaust Gas Math'!$E$10*((-0.000000001)*N394^3+(0.000002)*N394^2-0.0012*N394+1.3446)*$B$15+L395*'Exhaust Gas Math'!$D$14*$B$14)/('Exhaust Gas Math'!$E$10*((-0.000000001)*N394^3+(0.000002)*N394^2-0.0012*N394+1.3446)+L395*'Exhaust Gas Math'!$D$14)</f>
        <v>1100</v>
      </c>
      <c r="O395">
        <f t="shared" si="62"/>
        <v>101325</v>
      </c>
      <c r="P395">
        <f>((-0.0000000008)*N395^3+(0.000003)*N395^2-0.004*N395+2.013)*('Exhaust Gas Math'!$E$10/(L395+'Exhaust Gas Math'!$E$10))+(357.45*N395^-1.004)*(L395/(L395+'Exhaust Gas Math'!$E$10))</f>
        <v>0.17819999999999947</v>
      </c>
      <c r="Q395">
        <f t="shared" si="7"/>
        <v>0</v>
      </c>
      <c r="R395">
        <f t="shared" si="8"/>
        <v>101325</v>
      </c>
      <c r="T395">
        <f t="shared" si="63"/>
        <v>4.8875000000000002E-2</v>
      </c>
      <c r="U395">
        <f t="shared" si="64"/>
        <v>101325</v>
      </c>
    </row>
    <row r="396" spans="3:21" x14ac:dyDescent="0.2">
      <c r="C396" s="1"/>
      <c r="D396" s="1"/>
      <c r="E396" s="1">
        <v>4.9000000000000002E-2</v>
      </c>
      <c r="F396" s="4">
        <f t="shared" si="56"/>
        <v>6.0541612783141241E-3</v>
      </c>
      <c r="G396" s="1">
        <f t="shared" si="57"/>
        <v>-11.707328805309459</v>
      </c>
      <c r="H396" s="1">
        <f t="shared" si="58"/>
        <v>0</v>
      </c>
      <c r="I396">
        <f t="shared" si="59"/>
        <v>0</v>
      </c>
      <c r="J396" s="4">
        <f t="shared" si="60"/>
        <v>3.9769296294121147E-5</v>
      </c>
      <c r="K396">
        <f t="shared" si="61"/>
        <v>0</v>
      </c>
      <c r="L396">
        <f>K396*'Exhaust Gas Math'!$C$14</f>
        <v>0</v>
      </c>
      <c r="M396">
        <f>(L396/'Exhaust Gas Math'!$B$14)+('Exhaust Gas Math'!$D$10)</f>
        <v>4.4059320573952224E-4</v>
      </c>
      <c r="N396">
        <f>('Exhaust Gas Math'!$E$10*((-0.000000001)*N395^3+(0.000002)*N395^2-0.0012*N395+1.3446)*$B$15+L396*'Exhaust Gas Math'!$D$14*$B$14)/('Exhaust Gas Math'!$E$10*((-0.000000001)*N395^3+(0.000002)*N395^2-0.0012*N395+1.3446)+L396*'Exhaust Gas Math'!$D$14)</f>
        <v>1100</v>
      </c>
      <c r="O396">
        <f t="shared" si="62"/>
        <v>101325</v>
      </c>
      <c r="P396">
        <f>((-0.0000000008)*N396^3+(0.000003)*N396^2-0.004*N396+2.013)*('Exhaust Gas Math'!$E$10/(L396+'Exhaust Gas Math'!$E$10))+(357.45*N396^-1.004)*(L396/(L396+'Exhaust Gas Math'!$E$10))</f>
        <v>0.17819999999999947</v>
      </c>
      <c r="Q396">
        <f t="shared" si="7"/>
        <v>0</v>
      </c>
      <c r="R396">
        <f t="shared" si="8"/>
        <v>101325</v>
      </c>
      <c r="T396">
        <f t="shared" si="63"/>
        <v>4.9000000000000002E-2</v>
      </c>
      <c r="U396">
        <f t="shared" si="64"/>
        <v>101325</v>
      </c>
    </row>
    <row r="397" spans="3:21" x14ac:dyDescent="0.2">
      <c r="C397" s="1"/>
      <c r="D397" s="1"/>
      <c r="E397" s="1">
        <v>4.9125000000000002E-2</v>
      </c>
      <c r="F397" s="4">
        <f t="shared" si="56"/>
        <v>4.6713067899752277E-3</v>
      </c>
      <c r="G397" s="1">
        <f t="shared" si="57"/>
        <v>-10.406968316360734</v>
      </c>
      <c r="H397" s="1">
        <f t="shared" si="58"/>
        <v>0</v>
      </c>
      <c r="I397">
        <f t="shared" si="59"/>
        <v>0</v>
      </c>
      <c r="J397" s="4">
        <f t="shared" si="60"/>
        <v>3.9769296294121147E-5</v>
      </c>
      <c r="K397">
        <f t="shared" si="61"/>
        <v>0</v>
      </c>
      <c r="L397">
        <f>K397*'Exhaust Gas Math'!$C$14</f>
        <v>0</v>
      </c>
      <c r="M397">
        <f>(L397/'Exhaust Gas Math'!$B$14)+('Exhaust Gas Math'!$D$10)</f>
        <v>4.4059320573952224E-4</v>
      </c>
      <c r="N397">
        <f>('Exhaust Gas Math'!$E$10*((-0.000000001)*N396^3+(0.000002)*N396^2-0.0012*N396+1.3446)*$B$15+L397*'Exhaust Gas Math'!$D$14*$B$14)/('Exhaust Gas Math'!$E$10*((-0.000000001)*N396^3+(0.000002)*N396^2-0.0012*N396+1.3446)+L397*'Exhaust Gas Math'!$D$14)</f>
        <v>1100</v>
      </c>
      <c r="O397">
        <f t="shared" si="62"/>
        <v>101325</v>
      </c>
      <c r="P397">
        <f>((-0.0000000008)*N397^3+(0.000003)*N397^2-0.004*N397+2.013)*('Exhaust Gas Math'!$E$10/(L397+'Exhaust Gas Math'!$E$10))+(357.45*N397^-1.004)*(L397/(L397+'Exhaust Gas Math'!$E$10))</f>
        <v>0.17819999999999947</v>
      </c>
      <c r="Q397">
        <f t="shared" si="7"/>
        <v>0</v>
      </c>
      <c r="R397">
        <f t="shared" si="8"/>
        <v>101325</v>
      </c>
      <c r="T397">
        <f t="shared" si="63"/>
        <v>4.9125000000000002E-2</v>
      </c>
      <c r="U397">
        <f t="shared" si="64"/>
        <v>101325</v>
      </c>
    </row>
    <row r="398" spans="3:21" x14ac:dyDescent="0.2">
      <c r="C398" s="1"/>
      <c r="D398" s="1"/>
      <c r="E398" s="1">
        <v>4.9250000000000002E-2</v>
      </c>
      <c r="F398" s="4">
        <f t="shared" si="56"/>
        <v>3.455093183228692E-3</v>
      </c>
      <c r="G398" s="1">
        <f t="shared" si="57"/>
        <v>-9.0424454070735063</v>
      </c>
      <c r="H398" s="1">
        <f t="shared" si="58"/>
        <v>0</v>
      </c>
      <c r="I398">
        <f t="shared" si="59"/>
        <v>0</v>
      </c>
      <c r="J398" s="4">
        <f t="shared" si="60"/>
        <v>3.9769296294121147E-5</v>
      </c>
      <c r="K398">
        <f t="shared" si="61"/>
        <v>0</v>
      </c>
      <c r="L398">
        <f>K398*'Exhaust Gas Math'!$C$14</f>
        <v>0</v>
      </c>
      <c r="M398">
        <f>(L398/'Exhaust Gas Math'!$B$14)+('Exhaust Gas Math'!$D$10)</f>
        <v>4.4059320573952224E-4</v>
      </c>
      <c r="N398">
        <f>('Exhaust Gas Math'!$E$10*((-0.000000001)*N397^3+(0.000002)*N397^2-0.0012*N397+1.3446)*$B$15+L398*'Exhaust Gas Math'!$D$14*$B$14)/('Exhaust Gas Math'!$E$10*((-0.000000001)*N397^3+(0.000002)*N397^2-0.0012*N397+1.3446)+L398*'Exhaust Gas Math'!$D$14)</f>
        <v>1100</v>
      </c>
      <c r="O398">
        <f t="shared" si="62"/>
        <v>101325</v>
      </c>
      <c r="P398">
        <f>((-0.0000000008)*N398^3+(0.000003)*N398^2-0.004*N398+2.013)*('Exhaust Gas Math'!$E$10/(L398+'Exhaust Gas Math'!$E$10))+(357.45*N398^-1.004)*(L398/(L398+'Exhaust Gas Math'!$E$10))</f>
        <v>0.17819999999999947</v>
      </c>
      <c r="Q398">
        <f t="shared" si="7"/>
        <v>0</v>
      </c>
      <c r="R398">
        <f t="shared" si="8"/>
        <v>101325</v>
      </c>
      <c r="T398">
        <f t="shared" si="63"/>
        <v>4.9250000000000002E-2</v>
      </c>
      <c r="U398">
        <f t="shared" si="64"/>
        <v>101325</v>
      </c>
    </row>
    <row r="399" spans="3:21" x14ac:dyDescent="0.2">
      <c r="C399" s="1"/>
      <c r="D399" s="1"/>
      <c r="E399" s="1">
        <v>4.9375000000000002E-2</v>
      </c>
      <c r="F399" s="4">
        <f t="shared" si="56"/>
        <v>2.4130188193922063E-3</v>
      </c>
      <c r="G399" s="1">
        <f t="shared" si="57"/>
        <v>-7.6221728149335091</v>
      </c>
      <c r="H399" s="1">
        <f t="shared" si="58"/>
        <v>0</v>
      </c>
      <c r="I399">
        <f t="shared" si="59"/>
        <v>0</v>
      </c>
      <c r="J399" s="4">
        <f t="shared" si="60"/>
        <v>3.9769296294121147E-5</v>
      </c>
      <c r="K399">
        <f t="shared" si="61"/>
        <v>0</v>
      </c>
      <c r="L399">
        <f>K399*'Exhaust Gas Math'!$C$14</f>
        <v>0</v>
      </c>
      <c r="M399">
        <f>(L399/'Exhaust Gas Math'!$B$14)+('Exhaust Gas Math'!$D$10)</f>
        <v>4.4059320573952224E-4</v>
      </c>
      <c r="N399">
        <f>('Exhaust Gas Math'!$E$10*((-0.000000001)*N398^3+(0.000002)*N398^2-0.0012*N398+1.3446)*$B$15+L399*'Exhaust Gas Math'!$D$14*$B$14)/('Exhaust Gas Math'!$E$10*((-0.000000001)*N398^3+(0.000002)*N398^2-0.0012*N398+1.3446)+L399*'Exhaust Gas Math'!$D$14)</f>
        <v>1100</v>
      </c>
      <c r="O399">
        <f t="shared" si="62"/>
        <v>101325</v>
      </c>
      <c r="P399">
        <f>((-0.0000000008)*N399^3+(0.000003)*N399^2-0.004*N399+2.013)*('Exhaust Gas Math'!$E$10/(L399+'Exhaust Gas Math'!$E$10))+(357.45*N399^-1.004)*(L399/(L399+'Exhaust Gas Math'!$E$10))</f>
        <v>0.17819999999999947</v>
      </c>
      <c r="Q399">
        <f t="shared" si="7"/>
        <v>0</v>
      </c>
      <c r="R399">
        <f t="shared" si="8"/>
        <v>101325</v>
      </c>
      <c r="T399">
        <f t="shared" si="63"/>
        <v>4.9375000000000002E-2</v>
      </c>
      <c r="U399">
        <f t="shared" si="64"/>
        <v>101325</v>
      </c>
    </row>
    <row r="400" spans="3:21" x14ac:dyDescent="0.2">
      <c r="C400" s="1"/>
      <c r="D400" s="1"/>
      <c r="E400" s="1">
        <v>4.9500000000000002E-2</v>
      </c>
      <c r="F400" s="4">
        <f t="shared" si="56"/>
        <v>1.5515084334436248E-3</v>
      </c>
      <c r="G400" s="1">
        <f t="shared" si="57"/>
        <v>-6.1549069927597184</v>
      </c>
      <c r="H400" s="1">
        <f t="shared" si="58"/>
        <v>0</v>
      </c>
      <c r="I400">
        <f t="shared" si="59"/>
        <v>0</v>
      </c>
      <c r="J400" s="4">
        <f t="shared" si="60"/>
        <v>3.9769296294121147E-5</v>
      </c>
      <c r="K400">
        <f t="shared" si="61"/>
        <v>0</v>
      </c>
      <c r="L400">
        <f>K400*'Exhaust Gas Math'!$C$14</f>
        <v>0</v>
      </c>
      <c r="M400">
        <f>(L400/'Exhaust Gas Math'!$B$14)+('Exhaust Gas Math'!$D$10)</f>
        <v>4.4059320573952224E-4</v>
      </c>
      <c r="N400">
        <f>('Exhaust Gas Math'!$E$10*((-0.000000001)*N399^3+(0.000002)*N399^2-0.0012*N399+1.3446)*$B$15+L400*'Exhaust Gas Math'!$D$14*$B$14)/('Exhaust Gas Math'!$E$10*((-0.000000001)*N399^3+(0.000002)*N399^2-0.0012*N399+1.3446)+L400*'Exhaust Gas Math'!$D$14)</f>
        <v>1100</v>
      </c>
      <c r="O400">
        <f t="shared" si="62"/>
        <v>101325</v>
      </c>
      <c r="P400">
        <f>((-0.0000000008)*N400^3+(0.000003)*N400^2-0.004*N400+2.013)*('Exhaust Gas Math'!$E$10/(L400+'Exhaust Gas Math'!$E$10))+(357.45*N400^-1.004)*(L400/(L400+'Exhaust Gas Math'!$E$10))</f>
        <v>0.17819999999999947</v>
      </c>
      <c r="Q400">
        <f t="shared" si="7"/>
        <v>0</v>
      </c>
      <c r="R400">
        <f t="shared" si="8"/>
        <v>101325</v>
      </c>
      <c r="T400">
        <f t="shared" si="63"/>
        <v>4.9500000000000002E-2</v>
      </c>
      <c r="U400">
        <f t="shared" si="64"/>
        <v>101325</v>
      </c>
    </row>
    <row r="401" spans="3:21" x14ac:dyDescent="0.2">
      <c r="C401" s="1"/>
      <c r="D401" s="1"/>
      <c r="E401" s="1">
        <v>4.9625000000000002E-2</v>
      </c>
      <c r="F401" s="4">
        <f t="shared" si="56"/>
        <v>8.7587352339364363E-4</v>
      </c>
      <c r="G401" s="1">
        <f t="shared" si="57"/>
        <v>-4.6496941222612982</v>
      </c>
      <c r="H401" s="1">
        <f t="shared" si="58"/>
        <v>0</v>
      </c>
      <c r="I401">
        <f t="shared" si="59"/>
        <v>0</v>
      </c>
      <c r="J401" s="4">
        <f t="shared" si="60"/>
        <v>3.9769296294121147E-5</v>
      </c>
      <c r="K401">
        <f t="shared" si="61"/>
        <v>0</v>
      </c>
      <c r="L401">
        <f>K401*'Exhaust Gas Math'!$C$14</f>
        <v>0</v>
      </c>
      <c r="M401">
        <f>(L401/'Exhaust Gas Math'!$B$14)+('Exhaust Gas Math'!$D$10)</f>
        <v>4.4059320573952224E-4</v>
      </c>
      <c r="N401">
        <f>('Exhaust Gas Math'!$E$10*((-0.000000001)*N400^3+(0.000002)*N400^2-0.0012*N400+1.3446)*$B$15+L401*'Exhaust Gas Math'!$D$14*$B$14)/('Exhaust Gas Math'!$E$10*((-0.000000001)*N400^3+(0.000002)*N400^2-0.0012*N400+1.3446)+L401*'Exhaust Gas Math'!$D$14)</f>
        <v>1100</v>
      </c>
      <c r="O401">
        <f t="shared" si="62"/>
        <v>101325</v>
      </c>
      <c r="P401">
        <f>((-0.0000000008)*N401^3+(0.000003)*N401^2-0.004*N401+2.013)*('Exhaust Gas Math'!$E$10/(L401+'Exhaust Gas Math'!$E$10))+(357.45*N401^-1.004)*(L401/(L401+'Exhaust Gas Math'!$E$10))</f>
        <v>0.17819999999999947</v>
      </c>
      <c r="Q401">
        <f t="shared" si="7"/>
        <v>0</v>
      </c>
      <c r="R401">
        <f t="shared" si="8"/>
        <v>101325</v>
      </c>
      <c r="T401">
        <f t="shared" si="63"/>
        <v>4.9625000000000002E-2</v>
      </c>
      <c r="U401">
        <f t="shared" si="64"/>
        <v>101325</v>
      </c>
    </row>
    <row r="402" spans="3:21" x14ac:dyDescent="0.2">
      <c r="C402" s="1"/>
      <c r="D402" s="1"/>
      <c r="E402" s="1">
        <v>4.9750000000000003E-2</v>
      </c>
      <c r="F402" s="4">
        <f t="shared" si="56"/>
        <v>3.902796031341263E-4</v>
      </c>
      <c r="G402" s="1">
        <f t="shared" si="57"/>
        <v>-3.115814341318941</v>
      </c>
      <c r="H402" s="1">
        <f t="shared" si="58"/>
        <v>0</v>
      </c>
      <c r="I402">
        <f t="shared" si="59"/>
        <v>0</v>
      </c>
      <c r="J402" s="4">
        <f t="shared" si="60"/>
        <v>3.9769296294121147E-5</v>
      </c>
      <c r="K402">
        <f t="shared" si="61"/>
        <v>0</v>
      </c>
      <c r="L402">
        <f>K402*'Exhaust Gas Math'!$C$14</f>
        <v>0</v>
      </c>
      <c r="M402">
        <f>(L402/'Exhaust Gas Math'!$B$14)+('Exhaust Gas Math'!$D$10)</f>
        <v>4.4059320573952224E-4</v>
      </c>
      <c r="N402">
        <f>('Exhaust Gas Math'!$E$10*((-0.000000001)*N401^3+(0.000002)*N401^2-0.0012*N401+1.3446)*$B$15+L402*'Exhaust Gas Math'!$D$14*$B$14)/('Exhaust Gas Math'!$E$10*((-0.000000001)*N401^3+(0.000002)*N401^2-0.0012*N401+1.3446)+L402*'Exhaust Gas Math'!$D$14)</f>
        <v>1100</v>
      </c>
      <c r="O402">
        <f t="shared" si="62"/>
        <v>101325</v>
      </c>
      <c r="P402">
        <f>((-0.0000000008)*N402^3+(0.000003)*N402^2-0.004*N402+2.013)*('Exhaust Gas Math'!$E$10/(L402+'Exhaust Gas Math'!$E$10))+(357.45*N402^-1.004)*(L402/(L402+'Exhaust Gas Math'!$E$10))</f>
        <v>0.17819999999999947</v>
      </c>
      <c r="Q402">
        <f t="shared" si="7"/>
        <v>0</v>
      </c>
      <c r="R402">
        <f t="shared" si="8"/>
        <v>101325</v>
      </c>
      <c r="T402">
        <f t="shared" si="63"/>
        <v>4.9750000000000003E-2</v>
      </c>
      <c r="U402">
        <f t="shared" si="64"/>
        <v>101325</v>
      </c>
    </row>
    <row r="403" spans="3:21" x14ac:dyDescent="0.2">
      <c r="C403" s="1"/>
      <c r="D403" s="1"/>
      <c r="E403" s="1">
        <v>4.9875000000000003E-2</v>
      </c>
      <c r="F403" s="4">
        <f t="shared" si="56"/>
        <v>9.7720520659837218E-5</v>
      </c>
      <c r="G403" s="1">
        <f t="shared" si="57"/>
        <v>-1.5627245288489433</v>
      </c>
      <c r="H403" s="1">
        <f t="shared" si="58"/>
        <v>0</v>
      </c>
      <c r="I403">
        <f t="shared" si="59"/>
        <v>0</v>
      </c>
      <c r="J403" s="4">
        <f t="shared" si="60"/>
        <v>3.9769296294121147E-5</v>
      </c>
      <c r="K403">
        <f t="shared" si="61"/>
        <v>0</v>
      </c>
      <c r="L403">
        <f>K403*'Exhaust Gas Math'!$C$14</f>
        <v>0</v>
      </c>
      <c r="M403">
        <f>(L403/'Exhaust Gas Math'!$B$14)+('Exhaust Gas Math'!$D$10)</f>
        <v>4.4059320573952224E-4</v>
      </c>
      <c r="N403">
        <f>('Exhaust Gas Math'!$E$10*((-0.000000001)*N402^3+(0.000002)*N402^2-0.0012*N402+1.3446)*$B$15+L403*'Exhaust Gas Math'!$D$14*$B$14)/('Exhaust Gas Math'!$E$10*((-0.000000001)*N402^3+(0.000002)*N402^2-0.0012*N402+1.3446)+L403*'Exhaust Gas Math'!$D$14)</f>
        <v>1100</v>
      </c>
      <c r="O403">
        <f t="shared" si="62"/>
        <v>101325</v>
      </c>
      <c r="P403">
        <f>((-0.0000000008)*N403^3+(0.000003)*N403^2-0.004*N403+2.013)*('Exhaust Gas Math'!$E$10/(L403+'Exhaust Gas Math'!$E$10))+(357.45*N403^-1.004)*(L403/(L403+'Exhaust Gas Math'!$E$10))</f>
        <v>0.17819999999999947</v>
      </c>
      <c r="Q403">
        <f t="shared" si="7"/>
        <v>0</v>
      </c>
      <c r="R403">
        <f t="shared" si="8"/>
        <v>101325</v>
      </c>
      <c r="T403">
        <f t="shared" si="63"/>
        <v>4.9875000000000003E-2</v>
      </c>
      <c r="U403">
        <f t="shared" si="64"/>
        <v>101325</v>
      </c>
    </row>
    <row r="404" spans="3:21" x14ac:dyDescent="0.2">
      <c r="C404" s="1"/>
      <c r="D404" s="1"/>
      <c r="E404" s="1">
        <v>0.05</v>
      </c>
      <c r="F404" s="4">
        <f t="shared" si="56"/>
        <v>0</v>
      </c>
      <c r="G404" s="1">
        <f t="shared" si="57"/>
        <v>4.635973986354303E-14</v>
      </c>
      <c r="H404" s="1">
        <f t="shared" si="58"/>
        <v>0</v>
      </c>
      <c r="I404">
        <f t="shared" si="59"/>
        <v>0</v>
      </c>
      <c r="J404" s="4">
        <f t="shared" si="60"/>
        <v>3.9769296294121147E-5</v>
      </c>
      <c r="K404">
        <f t="shared" si="61"/>
        <v>0</v>
      </c>
      <c r="L404">
        <f>K404*'Exhaust Gas Math'!$C$14</f>
        <v>0</v>
      </c>
      <c r="M404">
        <f>(L404/'Exhaust Gas Math'!$B$14)+('Exhaust Gas Math'!$D$10)</f>
        <v>4.4059320573952224E-4</v>
      </c>
      <c r="N404">
        <f>('Exhaust Gas Math'!$E$10*((-0.000000001)*N403^3+(0.000002)*N403^2-0.0012*N403+1.3446)*$B$15+L404*'Exhaust Gas Math'!$D$14*$B$14)/('Exhaust Gas Math'!$E$10*((-0.000000001)*N403^3+(0.000002)*N403^2-0.0012*N403+1.3446)+L404*'Exhaust Gas Math'!$D$14)</f>
        <v>1100</v>
      </c>
      <c r="O404">
        <f t="shared" si="62"/>
        <v>101325</v>
      </c>
      <c r="P404">
        <f>((-0.0000000008)*N404^3+(0.000003)*N404^2-0.004*N404+2.013)*('Exhaust Gas Math'!$E$10/(L404+'Exhaust Gas Math'!$E$10))+(357.45*N404^-1.004)*(L404/(L404+'Exhaust Gas Math'!$E$10))</f>
        <v>0.17819999999999947</v>
      </c>
      <c r="Q404">
        <f t="shared" si="7"/>
        <v>0</v>
      </c>
      <c r="R404">
        <f t="shared" si="8"/>
        <v>101325</v>
      </c>
      <c r="T404">
        <f t="shared" si="63"/>
        <v>0.05</v>
      </c>
      <c r="U404">
        <f t="shared" si="64"/>
        <v>101325</v>
      </c>
    </row>
    <row r="405" spans="3:21" x14ac:dyDescent="0.2">
      <c r="C405" s="1"/>
      <c r="D405" s="1"/>
      <c r="E405" s="1">
        <v>5.0125000000000003E-2</v>
      </c>
      <c r="F405" s="4">
        <f t="shared" si="56"/>
        <v>9.7720520659851096E-5</v>
      </c>
      <c r="G405" s="1">
        <f t="shared" si="57"/>
        <v>1.5627245288490357</v>
      </c>
      <c r="H405" s="1">
        <f t="shared" si="58"/>
        <v>0</v>
      </c>
      <c r="I405">
        <f t="shared" si="59"/>
        <v>0</v>
      </c>
      <c r="J405" s="4">
        <f t="shared" si="60"/>
        <v>3.9769296294121147E-5</v>
      </c>
      <c r="K405">
        <f t="shared" si="61"/>
        <v>0</v>
      </c>
      <c r="L405">
        <f>K405*'Exhaust Gas Math'!$C$14</f>
        <v>0</v>
      </c>
      <c r="M405">
        <f>(L405/'Exhaust Gas Math'!$B$14)+('Exhaust Gas Math'!$D$10)</f>
        <v>4.4059320573952224E-4</v>
      </c>
      <c r="N405">
        <f>('Exhaust Gas Math'!$E$10*((-0.000000001)*N404^3+(0.000002)*N404^2-0.0012*N404+1.3446)*$B$15+L405*'Exhaust Gas Math'!$D$14*$B$14)/('Exhaust Gas Math'!$E$10*((-0.000000001)*N404^3+(0.000002)*N404^2-0.0012*N404+1.3446)+L405*'Exhaust Gas Math'!$D$14)</f>
        <v>1100</v>
      </c>
      <c r="O405">
        <f t="shared" si="62"/>
        <v>101325</v>
      </c>
      <c r="P405">
        <f>((-0.0000000008)*N405^3+(0.000003)*N405^2-0.004*N405+2.013)*('Exhaust Gas Math'!$E$10/(L405+'Exhaust Gas Math'!$E$10))+(357.45*N405^-1.004)*(L405/(L405+'Exhaust Gas Math'!$E$10))</f>
        <v>0.17819999999999947</v>
      </c>
      <c r="Q405">
        <f t="shared" si="7"/>
        <v>0</v>
      </c>
      <c r="R405">
        <f t="shared" si="8"/>
        <v>101325</v>
      </c>
      <c r="T405">
        <f t="shared" si="63"/>
        <v>5.0125000000000003E-2</v>
      </c>
      <c r="U405">
        <f t="shared" si="64"/>
        <v>101325</v>
      </c>
    </row>
    <row r="406" spans="3:21" x14ac:dyDescent="0.2">
      <c r="C406" s="1"/>
      <c r="D406" s="1"/>
      <c r="E406" s="1">
        <v>5.0250000000000003E-2</v>
      </c>
      <c r="F406" s="4">
        <f t="shared" si="56"/>
        <v>3.9027960313414711E-4</v>
      </c>
      <c r="G406" s="1">
        <f t="shared" si="57"/>
        <v>3.115814341319032</v>
      </c>
      <c r="H406" s="1">
        <f t="shared" si="58"/>
        <v>0</v>
      </c>
      <c r="I406">
        <f t="shared" si="59"/>
        <v>0</v>
      </c>
      <c r="J406" s="4">
        <f t="shared" si="60"/>
        <v>3.9769296294121147E-5</v>
      </c>
      <c r="K406">
        <f t="shared" si="61"/>
        <v>0</v>
      </c>
      <c r="L406">
        <f>K406*'Exhaust Gas Math'!$C$14</f>
        <v>0</v>
      </c>
      <c r="M406">
        <f>(L406/'Exhaust Gas Math'!$B$14)+('Exhaust Gas Math'!$D$10)</f>
        <v>4.4059320573952224E-4</v>
      </c>
      <c r="N406">
        <f>('Exhaust Gas Math'!$E$10*((-0.000000001)*N405^3+(0.000002)*N405^2-0.0012*N405+1.3446)*$B$15+L406*'Exhaust Gas Math'!$D$14*$B$14)/('Exhaust Gas Math'!$E$10*((-0.000000001)*N405^3+(0.000002)*N405^2-0.0012*N405+1.3446)+L406*'Exhaust Gas Math'!$D$14)</f>
        <v>1100</v>
      </c>
      <c r="O406">
        <f t="shared" si="62"/>
        <v>101325</v>
      </c>
      <c r="P406">
        <f>((-0.0000000008)*N406^3+(0.000003)*N406^2-0.004*N406+2.013)*('Exhaust Gas Math'!$E$10/(L406+'Exhaust Gas Math'!$E$10))+(357.45*N406^-1.004)*(L406/(L406+'Exhaust Gas Math'!$E$10))</f>
        <v>0.17819999999999947</v>
      </c>
      <c r="Q406">
        <f t="shared" si="7"/>
        <v>0</v>
      </c>
      <c r="R406">
        <f t="shared" si="8"/>
        <v>101325</v>
      </c>
      <c r="T406">
        <f t="shared" si="63"/>
        <v>5.0250000000000003E-2</v>
      </c>
      <c r="U406">
        <f t="shared" si="64"/>
        <v>101325</v>
      </c>
    </row>
    <row r="407" spans="3:21" x14ac:dyDescent="0.2">
      <c r="C407" s="1"/>
      <c r="D407" s="1"/>
      <c r="E407" s="1">
        <v>5.0375000000000003E-2</v>
      </c>
      <c r="F407" s="4">
        <f t="shared" si="56"/>
        <v>8.7587352339367833E-4</v>
      </c>
      <c r="G407" s="1">
        <f t="shared" si="57"/>
        <v>4.6496941222613879</v>
      </c>
      <c r="H407" s="1">
        <f t="shared" si="58"/>
        <v>0</v>
      </c>
      <c r="I407">
        <f t="shared" si="59"/>
        <v>0</v>
      </c>
      <c r="J407" s="4">
        <f t="shared" si="60"/>
        <v>3.9769296294121147E-5</v>
      </c>
      <c r="K407">
        <f t="shared" si="61"/>
        <v>0</v>
      </c>
      <c r="L407">
        <f>K407*'Exhaust Gas Math'!$C$14</f>
        <v>0</v>
      </c>
      <c r="M407">
        <f>(L407/'Exhaust Gas Math'!$B$14)+('Exhaust Gas Math'!$D$10)</f>
        <v>4.4059320573952224E-4</v>
      </c>
      <c r="N407">
        <f>('Exhaust Gas Math'!$E$10*((-0.000000001)*N406^3+(0.000002)*N406^2-0.0012*N406+1.3446)*$B$15+L407*'Exhaust Gas Math'!$D$14*$B$14)/('Exhaust Gas Math'!$E$10*((-0.000000001)*N406^3+(0.000002)*N406^2-0.0012*N406+1.3446)+L407*'Exhaust Gas Math'!$D$14)</f>
        <v>1100</v>
      </c>
      <c r="O407">
        <f t="shared" si="62"/>
        <v>101325</v>
      </c>
      <c r="P407">
        <f>((-0.0000000008)*N407^3+(0.000003)*N407^2-0.004*N407+2.013)*('Exhaust Gas Math'!$E$10/(L407+'Exhaust Gas Math'!$E$10))+(357.45*N407^-1.004)*(L407/(L407+'Exhaust Gas Math'!$E$10))</f>
        <v>0.17819999999999947</v>
      </c>
      <c r="Q407">
        <f t="shared" si="7"/>
        <v>0</v>
      </c>
      <c r="R407">
        <f t="shared" si="8"/>
        <v>101325</v>
      </c>
      <c r="T407">
        <f t="shared" si="63"/>
        <v>5.0375000000000003E-2</v>
      </c>
      <c r="U407">
        <f t="shared" si="64"/>
        <v>101325</v>
      </c>
    </row>
    <row r="408" spans="3:21" x14ac:dyDescent="0.2">
      <c r="C408" s="1"/>
      <c r="D408" s="1"/>
      <c r="E408" s="1">
        <v>5.0500000000000003E-2</v>
      </c>
      <c r="F408" s="4">
        <f t="shared" si="56"/>
        <v>1.5515084334436352E-3</v>
      </c>
      <c r="G408" s="1">
        <f t="shared" si="57"/>
        <v>6.1549069927597397</v>
      </c>
      <c r="H408" s="1">
        <f t="shared" si="58"/>
        <v>0</v>
      </c>
      <c r="I408">
        <f t="shared" si="59"/>
        <v>0</v>
      </c>
      <c r="J408" s="4">
        <f t="shared" si="60"/>
        <v>3.9769296294121147E-5</v>
      </c>
      <c r="K408">
        <f t="shared" si="61"/>
        <v>0</v>
      </c>
      <c r="L408">
        <f>K408*'Exhaust Gas Math'!$C$14</f>
        <v>0</v>
      </c>
      <c r="M408">
        <f>(L408/'Exhaust Gas Math'!$B$14)+('Exhaust Gas Math'!$D$10)</f>
        <v>4.4059320573952224E-4</v>
      </c>
      <c r="N408">
        <f>('Exhaust Gas Math'!$E$10*((-0.000000001)*N407^3+(0.000002)*N407^2-0.0012*N407+1.3446)*$B$15+L408*'Exhaust Gas Math'!$D$14*$B$14)/('Exhaust Gas Math'!$E$10*((-0.000000001)*N407^3+(0.000002)*N407^2-0.0012*N407+1.3446)+L408*'Exhaust Gas Math'!$D$14)</f>
        <v>1100</v>
      </c>
      <c r="O408">
        <f t="shared" si="62"/>
        <v>101325</v>
      </c>
      <c r="P408">
        <f>((-0.0000000008)*N408^3+(0.000003)*N408^2-0.004*N408+2.013)*('Exhaust Gas Math'!$E$10/(L408+'Exhaust Gas Math'!$E$10))+(357.45*N408^-1.004)*(L408/(L408+'Exhaust Gas Math'!$E$10))</f>
        <v>0.17819999999999947</v>
      </c>
      <c r="Q408">
        <f t="shared" si="7"/>
        <v>0</v>
      </c>
      <c r="R408">
        <f t="shared" si="8"/>
        <v>101325</v>
      </c>
      <c r="T408">
        <f t="shared" si="63"/>
        <v>5.0500000000000003E-2</v>
      </c>
      <c r="U408">
        <f t="shared" si="64"/>
        <v>101325</v>
      </c>
    </row>
    <row r="409" spans="3:21" x14ac:dyDescent="0.2">
      <c r="C409" s="1"/>
      <c r="D409" s="1"/>
      <c r="E409" s="1">
        <v>5.0625000000000003E-2</v>
      </c>
      <c r="F409" s="4">
        <f t="shared" si="56"/>
        <v>2.4130188193922202E-3</v>
      </c>
      <c r="G409" s="1">
        <f t="shared" si="57"/>
        <v>7.6221728149335286</v>
      </c>
      <c r="H409" s="1">
        <f t="shared" si="58"/>
        <v>0</v>
      </c>
      <c r="I409">
        <f t="shared" si="59"/>
        <v>0</v>
      </c>
      <c r="J409" s="4">
        <f t="shared" si="60"/>
        <v>3.9769296294121147E-5</v>
      </c>
      <c r="K409">
        <f t="shared" si="61"/>
        <v>0</v>
      </c>
      <c r="L409">
        <f>K409*'Exhaust Gas Math'!$C$14</f>
        <v>0</v>
      </c>
      <c r="M409">
        <f>(L409/'Exhaust Gas Math'!$B$14)+('Exhaust Gas Math'!$D$10)</f>
        <v>4.4059320573952224E-4</v>
      </c>
      <c r="N409">
        <f>('Exhaust Gas Math'!$E$10*((-0.000000001)*N408^3+(0.000002)*N408^2-0.0012*N408+1.3446)*$B$15+L409*'Exhaust Gas Math'!$D$14*$B$14)/('Exhaust Gas Math'!$E$10*((-0.000000001)*N408^3+(0.000002)*N408^2-0.0012*N408+1.3446)+L409*'Exhaust Gas Math'!$D$14)</f>
        <v>1100</v>
      </c>
      <c r="O409">
        <f t="shared" si="62"/>
        <v>101325</v>
      </c>
      <c r="P409">
        <f>((-0.0000000008)*N409^3+(0.000003)*N409^2-0.004*N409+2.013)*('Exhaust Gas Math'!$E$10/(L409+'Exhaust Gas Math'!$E$10))+(357.45*N409^-1.004)*(L409/(L409+'Exhaust Gas Math'!$E$10))</f>
        <v>0.17819999999999947</v>
      </c>
      <c r="Q409">
        <f t="shared" si="7"/>
        <v>0</v>
      </c>
      <c r="R409">
        <f t="shared" si="8"/>
        <v>101325</v>
      </c>
      <c r="T409">
        <f t="shared" si="63"/>
        <v>5.0625000000000003E-2</v>
      </c>
      <c r="U409">
        <f t="shared" si="64"/>
        <v>101325</v>
      </c>
    </row>
    <row r="410" spans="3:21" x14ac:dyDescent="0.2">
      <c r="C410" s="1"/>
      <c r="D410" s="1"/>
      <c r="E410" s="1">
        <v>5.0750000000000003E-2</v>
      </c>
      <c r="F410" s="4">
        <f t="shared" si="56"/>
        <v>3.4550931832287579E-3</v>
      </c>
      <c r="G410" s="1">
        <f t="shared" si="57"/>
        <v>9.0424454070735898</v>
      </c>
      <c r="H410" s="1">
        <f t="shared" si="58"/>
        <v>0</v>
      </c>
      <c r="I410">
        <f t="shared" si="59"/>
        <v>0</v>
      </c>
      <c r="J410" s="4">
        <f t="shared" si="60"/>
        <v>3.9769296294121147E-5</v>
      </c>
      <c r="K410">
        <f t="shared" si="61"/>
        <v>0</v>
      </c>
      <c r="L410">
        <f>K410*'Exhaust Gas Math'!$C$14</f>
        <v>0</v>
      </c>
      <c r="M410">
        <f>(L410/'Exhaust Gas Math'!$B$14)+('Exhaust Gas Math'!$D$10)</f>
        <v>4.4059320573952224E-4</v>
      </c>
      <c r="N410">
        <f>('Exhaust Gas Math'!$E$10*((-0.000000001)*N409^3+(0.000002)*N409^2-0.0012*N409+1.3446)*$B$15+L410*'Exhaust Gas Math'!$D$14*$B$14)/('Exhaust Gas Math'!$E$10*((-0.000000001)*N409^3+(0.000002)*N409^2-0.0012*N409+1.3446)+L410*'Exhaust Gas Math'!$D$14)</f>
        <v>1100</v>
      </c>
      <c r="O410">
        <f t="shared" si="62"/>
        <v>101325</v>
      </c>
      <c r="P410">
        <f>((-0.0000000008)*N410^3+(0.000003)*N410^2-0.004*N410+2.013)*('Exhaust Gas Math'!$E$10/(L410+'Exhaust Gas Math'!$E$10))+(357.45*N410^-1.004)*(L410/(L410+'Exhaust Gas Math'!$E$10))</f>
        <v>0.17819999999999947</v>
      </c>
      <c r="Q410">
        <f t="shared" si="7"/>
        <v>0</v>
      </c>
      <c r="R410">
        <f t="shared" si="8"/>
        <v>101325</v>
      </c>
      <c r="T410">
        <f t="shared" si="63"/>
        <v>5.0750000000000003E-2</v>
      </c>
      <c r="U410">
        <f t="shared" si="64"/>
        <v>101325</v>
      </c>
    </row>
    <row r="411" spans="3:21" x14ac:dyDescent="0.2">
      <c r="C411" s="1"/>
      <c r="D411" s="1"/>
      <c r="E411" s="1">
        <v>5.0874999999999997E-2</v>
      </c>
      <c r="F411" s="4">
        <f t="shared" si="56"/>
        <v>4.6713067899752485E-3</v>
      </c>
      <c r="G411" s="1">
        <f t="shared" si="57"/>
        <v>10.406968316360754</v>
      </c>
      <c r="H411" s="1">
        <f t="shared" si="58"/>
        <v>0</v>
      </c>
      <c r="I411">
        <f t="shared" si="59"/>
        <v>0</v>
      </c>
      <c r="J411" s="4">
        <f t="shared" si="60"/>
        <v>3.9769296294121147E-5</v>
      </c>
      <c r="K411">
        <f t="shared" si="61"/>
        <v>0</v>
      </c>
      <c r="L411">
        <f>K411*'Exhaust Gas Math'!$C$14</f>
        <v>0</v>
      </c>
      <c r="M411">
        <f>(L411/'Exhaust Gas Math'!$B$14)+('Exhaust Gas Math'!$D$10)</f>
        <v>4.4059320573952224E-4</v>
      </c>
      <c r="N411">
        <f>('Exhaust Gas Math'!$E$10*((-0.000000001)*N410^3+(0.000002)*N410^2-0.0012*N410+1.3446)*$B$15+L411*'Exhaust Gas Math'!$D$14*$B$14)/('Exhaust Gas Math'!$E$10*((-0.000000001)*N410^3+(0.000002)*N410^2-0.0012*N410+1.3446)+L411*'Exhaust Gas Math'!$D$14)</f>
        <v>1100</v>
      </c>
      <c r="O411">
        <f t="shared" si="62"/>
        <v>101325</v>
      </c>
      <c r="P411">
        <f>((-0.0000000008)*N411^3+(0.000003)*N411^2-0.004*N411+2.013)*('Exhaust Gas Math'!$E$10/(L411+'Exhaust Gas Math'!$E$10))+(357.45*N411^-1.004)*(L411/(L411+'Exhaust Gas Math'!$E$10))</f>
        <v>0.17819999999999947</v>
      </c>
      <c r="Q411">
        <f t="shared" si="7"/>
        <v>0</v>
      </c>
      <c r="R411">
        <f t="shared" si="8"/>
        <v>101325</v>
      </c>
      <c r="T411">
        <f t="shared" si="63"/>
        <v>5.0874999999999997E-2</v>
      </c>
      <c r="U411">
        <f t="shared" si="64"/>
        <v>101325</v>
      </c>
    </row>
    <row r="412" spans="3:21" x14ac:dyDescent="0.2">
      <c r="C412" s="1"/>
      <c r="D412" s="1"/>
      <c r="E412" s="1">
        <v>5.0999999999999997E-2</v>
      </c>
      <c r="F412" s="4">
        <f t="shared" si="56"/>
        <v>6.054161278314079E-3</v>
      </c>
      <c r="G412" s="1">
        <f t="shared" si="57"/>
        <v>11.70732880530942</v>
      </c>
      <c r="H412" s="1">
        <f t="shared" si="58"/>
        <v>0</v>
      </c>
      <c r="I412">
        <f t="shared" si="59"/>
        <v>0</v>
      </c>
      <c r="J412" s="4">
        <f t="shared" si="60"/>
        <v>3.9769296294121147E-5</v>
      </c>
      <c r="K412">
        <f t="shared" si="61"/>
        <v>0</v>
      </c>
      <c r="L412">
        <f>K412*'Exhaust Gas Math'!$C$14</f>
        <v>0</v>
      </c>
      <c r="M412">
        <f>(L412/'Exhaust Gas Math'!$B$14)+('Exhaust Gas Math'!$D$10)</f>
        <v>4.4059320573952224E-4</v>
      </c>
      <c r="N412">
        <f>('Exhaust Gas Math'!$E$10*((-0.000000001)*N411^3+(0.000002)*N411^2-0.0012*N411+1.3446)*$B$15+L412*'Exhaust Gas Math'!$D$14*$B$14)/('Exhaust Gas Math'!$E$10*((-0.000000001)*N411^3+(0.000002)*N411^2-0.0012*N411+1.3446)+L412*'Exhaust Gas Math'!$D$14)</f>
        <v>1100</v>
      </c>
      <c r="O412">
        <f t="shared" si="62"/>
        <v>101325</v>
      </c>
      <c r="P412">
        <f>((-0.0000000008)*N412^3+(0.000003)*N412^2-0.004*N412+2.013)*('Exhaust Gas Math'!$E$10/(L412+'Exhaust Gas Math'!$E$10))+(357.45*N412^-1.004)*(L412/(L412+'Exhaust Gas Math'!$E$10))</f>
        <v>0.17819999999999947</v>
      </c>
      <c r="Q412">
        <f t="shared" si="7"/>
        <v>0</v>
      </c>
      <c r="R412">
        <f t="shared" si="8"/>
        <v>101325</v>
      </c>
      <c r="T412">
        <f t="shared" si="63"/>
        <v>5.0999999999999997E-2</v>
      </c>
      <c r="U412">
        <f t="shared" si="64"/>
        <v>101325</v>
      </c>
    </row>
    <row r="413" spans="3:21" x14ac:dyDescent="0.2">
      <c r="C413" s="1"/>
      <c r="D413" s="1"/>
      <c r="E413" s="1">
        <v>5.1124999999999997E-2</v>
      </c>
      <c r="F413" s="4">
        <f t="shared" si="56"/>
        <v>7.5951308904790016E-3</v>
      </c>
      <c r="G413" s="1">
        <f t="shared" si="57"/>
        <v>12.935509719091584</v>
      </c>
      <c r="H413" s="1">
        <f t="shared" si="58"/>
        <v>0</v>
      </c>
      <c r="I413">
        <f t="shared" si="59"/>
        <v>0</v>
      </c>
      <c r="J413" s="4">
        <f t="shared" si="60"/>
        <v>3.9769296294121147E-5</v>
      </c>
      <c r="K413">
        <f t="shared" si="61"/>
        <v>0</v>
      </c>
      <c r="L413">
        <f>K413*'Exhaust Gas Math'!$C$14</f>
        <v>0</v>
      </c>
      <c r="M413">
        <f>(L413/'Exhaust Gas Math'!$B$14)+('Exhaust Gas Math'!$D$10)</f>
        <v>4.4059320573952224E-4</v>
      </c>
      <c r="N413">
        <f>('Exhaust Gas Math'!$E$10*((-0.000000001)*N412^3+(0.000002)*N412^2-0.0012*N412+1.3446)*$B$15+L413*'Exhaust Gas Math'!$D$14*$B$14)/('Exhaust Gas Math'!$E$10*((-0.000000001)*N412^3+(0.000002)*N412^2-0.0012*N412+1.3446)+L413*'Exhaust Gas Math'!$D$14)</f>
        <v>1100</v>
      </c>
      <c r="O413">
        <f t="shared" si="62"/>
        <v>101325</v>
      </c>
      <c r="P413">
        <f>((-0.0000000008)*N413^3+(0.000003)*N413^2-0.004*N413+2.013)*('Exhaust Gas Math'!$E$10/(L413+'Exhaust Gas Math'!$E$10))+(357.45*N413^-1.004)*(L413/(L413+'Exhaust Gas Math'!$E$10))</f>
        <v>0.17819999999999947</v>
      </c>
      <c r="Q413">
        <f t="shared" si="7"/>
        <v>0</v>
      </c>
      <c r="R413">
        <f t="shared" si="8"/>
        <v>101325</v>
      </c>
      <c r="T413">
        <f t="shared" si="63"/>
        <v>5.1124999999999997E-2</v>
      </c>
      <c r="U413">
        <f t="shared" si="64"/>
        <v>101325</v>
      </c>
    </row>
    <row r="414" spans="3:21" x14ac:dyDescent="0.2">
      <c r="C414" s="1"/>
      <c r="D414" s="1"/>
      <c r="E414" s="1">
        <v>5.1249999999999997E-2</v>
      </c>
      <c r="F414" s="4">
        <f t="shared" si="56"/>
        <v>9.2847150363863547E-3</v>
      </c>
      <c r="G414" s="1">
        <f t="shared" si="57"/>
        <v>14.083938913961967</v>
      </c>
      <c r="H414" s="1">
        <f t="shared" si="58"/>
        <v>0</v>
      </c>
      <c r="I414">
        <f t="shared" si="59"/>
        <v>0</v>
      </c>
      <c r="J414" s="4">
        <f t="shared" si="60"/>
        <v>3.9769296294121147E-5</v>
      </c>
      <c r="K414">
        <f t="shared" si="61"/>
        <v>0</v>
      </c>
      <c r="L414">
        <f>K414*'Exhaust Gas Math'!$C$14</f>
        <v>0</v>
      </c>
      <c r="M414">
        <f>(L414/'Exhaust Gas Math'!$B$14)+('Exhaust Gas Math'!$D$10)</f>
        <v>4.4059320573952224E-4</v>
      </c>
      <c r="N414">
        <f>('Exhaust Gas Math'!$E$10*((-0.000000001)*N413^3+(0.000002)*N413^2-0.0012*N413+1.3446)*$B$15+L414*'Exhaust Gas Math'!$D$14*$B$14)/('Exhaust Gas Math'!$E$10*((-0.000000001)*N413^3+(0.000002)*N413^2-0.0012*N413+1.3446)+L414*'Exhaust Gas Math'!$D$14)</f>
        <v>1100</v>
      </c>
      <c r="O414">
        <f t="shared" si="62"/>
        <v>101325</v>
      </c>
      <c r="P414">
        <f>((-0.0000000008)*N414^3+(0.000003)*N414^2-0.004*N414+2.013)*('Exhaust Gas Math'!$E$10/(L414+'Exhaust Gas Math'!$E$10))+(357.45*N414^-1.004)*(L414/(L414+'Exhaust Gas Math'!$E$10))</f>
        <v>0.17819999999999947</v>
      </c>
      <c r="Q414">
        <f t="shared" si="7"/>
        <v>0</v>
      </c>
      <c r="R414">
        <f t="shared" si="8"/>
        <v>101325</v>
      </c>
      <c r="T414">
        <f t="shared" si="63"/>
        <v>5.1249999999999997E-2</v>
      </c>
      <c r="U414">
        <f t="shared" si="64"/>
        <v>101325</v>
      </c>
    </row>
    <row r="415" spans="3:21" x14ac:dyDescent="0.2">
      <c r="C415" s="1"/>
      <c r="D415" s="1"/>
      <c r="E415" s="1">
        <v>5.1374999999999997E-2</v>
      </c>
      <c r="F415" s="4">
        <f t="shared" si="56"/>
        <v>1.111249686793318E-2</v>
      </c>
      <c r="G415" s="1">
        <f t="shared" si="57"/>
        <v>15.145535942042931</v>
      </c>
      <c r="H415" s="1">
        <f t="shared" si="58"/>
        <v>0</v>
      </c>
      <c r="I415">
        <f t="shared" si="59"/>
        <v>0</v>
      </c>
      <c r="J415" s="4">
        <f t="shared" si="60"/>
        <v>3.9769296294121147E-5</v>
      </c>
      <c r="K415">
        <f t="shared" si="61"/>
        <v>0</v>
      </c>
      <c r="L415">
        <f>K415*'Exhaust Gas Math'!$C$14</f>
        <v>0</v>
      </c>
      <c r="M415">
        <f>(L415/'Exhaust Gas Math'!$B$14)+('Exhaust Gas Math'!$D$10)</f>
        <v>4.4059320573952224E-4</v>
      </c>
      <c r="N415">
        <f>('Exhaust Gas Math'!$E$10*((-0.000000001)*N414^3+(0.000002)*N414^2-0.0012*N414+1.3446)*$B$15+L415*'Exhaust Gas Math'!$D$14*$B$14)/('Exhaust Gas Math'!$E$10*((-0.000000001)*N414^3+(0.000002)*N414^2-0.0012*N414+1.3446)+L415*'Exhaust Gas Math'!$D$14)</f>
        <v>1100</v>
      </c>
      <c r="O415">
        <f t="shared" si="62"/>
        <v>101325</v>
      </c>
      <c r="P415">
        <f>((-0.0000000008)*N415^3+(0.000003)*N415^2-0.004*N415+2.013)*('Exhaust Gas Math'!$E$10/(L415+'Exhaust Gas Math'!$E$10))+(357.45*N415^-1.004)*(L415/(L415+'Exhaust Gas Math'!$E$10))</f>
        <v>0.17819999999999947</v>
      </c>
      <c r="Q415">
        <f t="shared" si="7"/>
        <v>0</v>
      </c>
      <c r="R415">
        <f t="shared" si="8"/>
        <v>101325</v>
      </c>
      <c r="T415">
        <f t="shared" si="63"/>
        <v>5.1374999999999997E-2</v>
      </c>
      <c r="U415">
        <f t="shared" si="64"/>
        <v>101325</v>
      </c>
    </row>
    <row r="416" spans="3:21" x14ac:dyDescent="0.2">
      <c r="C416" s="1"/>
      <c r="D416" s="1"/>
      <c r="E416" s="1">
        <v>5.1499999999999997E-2</v>
      </c>
      <c r="F416" s="4">
        <f t="shared" si="56"/>
        <v>1.3067207502328523E-2</v>
      </c>
      <c r="G416" s="1">
        <f t="shared" si="57"/>
        <v>16.113755704639338</v>
      </c>
      <c r="H416" s="1">
        <f t="shared" si="58"/>
        <v>0</v>
      </c>
      <c r="I416">
        <f t="shared" si="59"/>
        <v>0</v>
      </c>
      <c r="J416" s="4">
        <f t="shared" si="60"/>
        <v>3.9769296294121147E-5</v>
      </c>
      <c r="K416">
        <f t="shared" si="61"/>
        <v>0</v>
      </c>
      <c r="L416">
        <f>K416*'Exhaust Gas Math'!$C$14</f>
        <v>0</v>
      </c>
      <c r="M416">
        <f>(L416/'Exhaust Gas Math'!$B$14)+('Exhaust Gas Math'!$D$10)</f>
        <v>4.4059320573952224E-4</v>
      </c>
      <c r="N416">
        <f>('Exhaust Gas Math'!$E$10*((-0.000000001)*N415^3+(0.000002)*N415^2-0.0012*N415+1.3446)*$B$15+L416*'Exhaust Gas Math'!$D$14*$B$14)/('Exhaust Gas Math'!$E$10*((-0.000000001)*N415^3+(0.000002)*N415^2-0.0012*N415+1.3446)+L416*'Exhaust Gas Math'!$D$14)</f>
        <v>1100</v>
      </c>
      <c r="O416">
        <f t="shared" si="62"/>
        <v>101325</v>
      </c>
      <c r="P416">
        <f>((-0.0000000008)*N416^3+(0.000003)*N416^2-0.004*N416+2.013)*('Exhaust Gas Math'!$E$10/(L416+'Exhaust Gas Math'!$E$10))+(357.45*N416^-1.004)*(L416/(L416+'Exhaust Gas Math'!$E$10))</f>
        <v>0.17819999999999947</v>
      </c>
      <c r="Q416">
        <f t="shared" si="7"/>
        <v>0</v>
      </c>
      <c r="R416">
        <f t="shared" si="8"/>
        <v>101325</v>
      </c>
      <c r="T416">
        <f t="shared" si="63"/>
        <v>5.1499999999999997E-2</v>
      </c>
      <c r="U416">
        <f t="shared" si="64"/>
        <v>101325</v>
      </c>
    </row>
    <row r="417" spans="3:21" x14ac:dyDescent="0.2">
      <c r="C417" s="1"/>
      <c r="D417" s="1"/>
      <c r="E417" s="1">
        <v>5.1624999999999997E-2</v>
      </c>
      <c r="F417" s="4">
        <f t="shared" si="56"/>
        <v>1.5136795498504448E-2</v>
      </c>
      <c r="G417" s="1">
        <f t="shared" si="57"/>
        <v>16.982628804949211</v>
      </c>
      <c r="H417" s="1">
        <f t="shared" si="58"/>
        <v>0</v>
      </c>
      <c r="I417">
        <f t="shared" si="59"/>
        <v>0</v>
      </c>
      <c r="J417" s="4">
        <f t="shared" si="60"/>
        <v>3.9769296294121147E-5</v>
      </c>
      <c r="K417">
        <f t="shared" si="61"/>
        <v>0</v>
      </c>
      <c r="L417">
        <f>K417*'Exhaust Gas Math'!$C$14</f>
        <v>0</v>
      </c>
      <c r="M417">
        <f>(L417/'Exhaust Gas Math'!$B$14)+('Exhaust Gas Math'!$D$10)</f>
        <v>4.4059320573952224E-4</v>
      </c>
      <c r="N417">
        <f>('Exhaust Gas Math'!$E$10*((-0.000000001)*N416^3+(0.000002)*N416^2-0.0012*N416+1.3446)*$B$15+L417*'Exhaust Gas Math'!$D$14*$B$14)/('Exhaust Gas Math'!$E$10*((-0.000000001)*N416^3+(0.000002)*N416^2-0.0012*N416+1.3446)+L417*'Exhaust Gas Math'!$D$14)</f>
        <v>1100</v>
      </c>
      <c r="O417">
        <f t="shared" si="62"/>
        <v>101325</v>
      </c>
      <c r="P417">
        <f>((-0.0000000008)*N417^3+(0.000003)*N417^2-0.004*N417+2.013)*('Exhaust Gas Math'!$E$10/(L417+'Exhaust Gas Math'!$E$10))+(357.45*N417^-1.004)*(L417/(L417+'Exhaust Gas Math'!$E$10))</f>
        <v>0.17819999999999947</v>
      </c>
      <c r="Q417">
        <f t="shared" si="7"/>
        <v>0</v>
      </c>
      <c r="R417">
        <f t="shared" si="8"/>
        <v>101325</v>
      </c>
      <c r="T417">
        <f t="shared" si="63"/>
        <v>5.1624999999999997E-2</v>
      </c>
      <c r="U417">
        <f t="shared" si="64"/>
        <v>101325</v>
      </c>
    </row>
    <row r="418" spans="3:21" x14ac:dyDescent="0.2">
      <c r="C418" s="1"/>
      <c r="D418" s="1"/>
      <c r="E418" s="1">
        <v>5.1749999999999997E-2</v>
      </c>
      <c r="F418" s="4">
        <f t="shared" si="56"/>
        <v>1.7308501158256308E-2</v>
      </c>
      <c r="G418" s="1">
        <f t="shared" si="57"/>
        <v>17.746798351379354</v>
      </c>
      <c r="H418" s="1">
        <f t="shared" si="58"/>
        <v>0</v>
      </c>
      <c r="I418">
        <f t="shared" si="59"/>
        <v>0</v>
      </c>
      <c r="J418" s="4">
        <f t="shared" si="60"/>
        <v>3.9769296294121147E-5</v>
      </c>
      <c r="K418">
        <f t="shared" si="61"/>
        <v>0</v>
      </c>
      <c r="L418">
        <f>K418*'Exhaust Gas Math'!$C$14</f>
        <v>0</v>
      </c>
      <c r="M418">
        <f>(L418/'Exhaust Gas Math'!$B$14)+('Exhaust Gas Math'!$D$10)</f>
        <v>4.4059320573952224E-4</v>
      </c>
      <c r="N418">
        <f>('Exhaust Gas Math'!$E$10*((-0.000000001)*N417^3+(0.000002)*N417^2-0.0012*N417+1.3446)*$B$15+L418*'Exhaust Gas Math'!$D$14*$B$14)/('Exhaust Gas Math'!$E$10*((-0.000000001)*N417^3+(0.000002)*N417^2-0.0012*N417+1.3446)+L418*'Exhaust Gas Math'!$D$14)</f>
        <v>1100</v>
      </c>
      <c r="O418">
        <f t="shared" si="62"/>
        <v>101325</v>
      </c>
      <c r="P418">
        <f>((-0.0000000008)*N418^3+(0.000003)*N418^2-0.004*N418+2.013)*('Exhaust Gas Math'!$E$10/(L418+'Exhaust Gas Math'!$E$10))+(357.45*N418^-1.004)*(L418/(L418+'Exhaust Gas Math'!$E$10))</f>
        <v>0.17819999999999947</v>
      </c>
      <c r="Q418">
        <f t="shared" si="7"/>
        <v>0</v>
      </c>
      <c r="R418">
        <f t="shared" si="8"/>
        <v>101325</v>
      </c>
      <c r="T418">
        <f t="shared" si="63"/>
        <v>5.1749999999999997E-2</v>
      </c>
      <c r="U418">
        <f t="shared" si="64"/>
        <v>101325</v>
      </c>
    </row>
    <row r="419" spans="3:21" x14ac:dyDescent="0.2">
      <c r="C419" s="1"/>
      <c r="D419" s="1"/>
      <c r="E419" s="1">
        <v>5.1874999999999998E-2</v>
      </c>
      <c r="F419" s="4">
        <f t="shared" si="56"/>
        <v>1.9568935194026707E-2</v>
      </c>
      <c r="G419" s="1">
        <f t="shared" si="57"/>
        <v>18.401552984564006</v>
      </c>
      <c r="H419" s="1">
        <f t="shared" si="58"/>
        <v>0</v>
      </c>
      <c r="I419">
        <f t="shared" si="59"/>
        <v>0</v>
      </c>
      <c r="J419" s="4">
        <f t="shared" si="60"/>
        <v>3.9769296294121147E-5</v>
      </c>
      <c r="K419">
        <f t="shared" si="61"/>
        <v>0</v>
      </c>
      <c r="L419">
        <f>K419*'Exhaust Gas Math'!$C$14</f>
        <v>0</v>
      </c>
      <c r="M419">
        <f>(L419/'Exhaust Gas Math'!$B$14)+('Exhaust Gas Math'!$D$10)</f>
        <v>4.4059320573952224E-4</v>
      </c>
      <c r="N419">
        <f>('Exhaust Gas Math'!$E$10*((-0.000000001)*N418^3+(0.000002)*N418^2-0.0012*N418+1.3446)*$B$15+L419*'Exhaust Gas Math'!$D$14*$B$14)/('Exhaust Gas Math'!$E$10*((-0.000000001)*N418^3+(0.000002)*N418^2-0.0012*N418+1.3446)+L419*'Exhaust Gas Math'!$D$14)</f>
        <v>1100</v>
      </c>
      <c r="O419">
        <f t="shared" si="62"/>
        <v>101325</v>
      </c>
      <c r="P419">
        <f>((-0.0000000008)*N419^3+(0.000003)*N419^2-0.004*N419+2.013)*('Exhaust Gas Math'!$E$10/(L419+'Exhaust Gas Math'!$E$10))+(357.45*N419^-1.004)*(L419/(L419+'Exhaust Gas Math'!$E$10))</f>
        <v>0.17819999999999947</v>
      </c>
      <c r="Q419">
        <f t="shared" si="7"/>
        <v>0</v>
      </c>
      <c r="R419">
        <f t="shared" si="8"/>
        <v>101325</v>
      </c>
      <c r="T419">
        <f t="shared" si="63"/>
        <v>5.1874999999999998E-2</v>
      </c>
      <c r="U419">
        <f t="shared" si="64"/>
        <v>101325</v>
      </c>
    </row>
    <row r="420" spans="3:21" x14ac:dyDescent="0.2">
      <c r="C420" s="1"/>
      <c r="D420" s="1"/>
      <c r="E420" s="1">
        <v>5.1999999999999998E-2</v>
      </c>
      <c r="F420" s="4">
        <f t="shared" si="56"/>
        <v>2.1904161278314127E-2</v>
      </c>
      <c r="G420" s="1">
        <f t="shared" si="57"/>
        <v>18.942855924461458</v>
      </c>
      <c r="H420" s="1">
        <f t="shared" si="58"/>
        <v>0</v>
      </c>
      <c r="I420">
        <f t="shared" si="59"/>
        <v>0</v>
      </c>
      <c r="J420" s="4">
        <f t="shared" si="60"/>
        <v>3.9769296294121147E-5</v>
      </c>
      <c r="K420">
        <f t="shared" si="61"/>
        <v>0</v>
      </c>
      <c r="L420">
        <f>K420*'Exhaust Gas Math'!$C$14</f>
        <v>0</v>
      </c>
      <c r="M420">
        <f>(L420/'Exhaust Gas Math'!$B$14)+('Exhaust Gas Math'!$D$10)</f>
        <v>4.4059320573952224E-4</v>
      </c>
      <c r="N420">
        <f>('Exhaust Gas Math'!$E$10*((-0.000000001)*N419^3+(0.000002)*N419^2-0.0012*N419+1.3446)*$B$15+L420*'Exhaust Gas Math'!$D$14*$B$14)/('Exhaust Gas Math'!$E$10*((-0.000000001)*N419^3+(0.000002)*N419^2-0.0012*N419+1.3446)+L420*'Exhaust Gas Math'!$D$14)</f>
        <v>1100</v>
      </c>
      <c r="O420">
        <f t="shared" si="62"/>
        <v>101325</v>
      </c>
      <c r="P420">
        <f>((-0.0000000008)*N420^3+(0.000003)*N420^2-0.004*N420+2.013)*('Exhaust Gas Math'!$E$10/(L420+'Exhaust Gas Math'!$E$10))+(357.45*N420^-1.004)*(L420/(L420+'Exhaust Gas Math'!$E$10))</f>
        <v>0.17819999999999947</v>
      </c>
      <c r="Q420">
        <f t="shared" si="7"/>
        <v>0</v>
      </c>
      <c r="R420">
        <f t="shared" si="8"/>
        <v>101325</v>
      </c>
      <c r="T420">
        <f t="shared" si="63"/>
        <v>5.1999999999999998E-2</v>
      </c>
      <c r="U420">
        <f t="shared" si="64"/>
        <v>101325</v>
      </c>
    </row>
    <row r="421" spans="3:21" x14ac:dyDescent="0.2">
      <c r="C421" s="1"/>
      <c r="D421" s="1"/>
      <c r="E421" s="1">
        <v>5.2124999999999998E-2</v>
      </c>
      <c r="F421" s="4">
        <f t="shared" si="56"/>
        <v>2.4299781965767663E-2</v>
      </c>
      <c r="G421" s="1">
        <f t="shared" si="57"/>
        <v>19.367369858445809</v>
      </c>
      <c r="H421" s="1">
        <f t="shared" si="58"/>
        <v>0</v>
      </c>
      <c r="I421">
        <f t="shared" si="59"/>
        <v>0</v>
      </c>
      <c r="J421" s="4">
        <f t="shared" si="60"/>
        <v>3.9769296294121147E-5</v>
      </c>
      <c r="K421">
        <f t="shared" si="61"/>
        <v>0</v>
      </c>
      <c r="L421">
        <f>K421*'Exhaust Gas Math'!$C$14</f>
        <v>0</v>
      </c>
      <c r="M421">
        <f>(L421/'Exhaust Gas Math'!$B$14)+('Exhaust Gas Math'!$D$10)</f>
        <v>4.4059320573952224E-4</v>
      </c>
      <c r="N421">
        <f>('Exhaust Gas Math'!$E$10*((-0.000000001)*N420^3+(0.000002)*N420^2-0.0012*N420+1.3446)*$B$15+L421*'Exhaust Gas Math'!$D$14*$B$14)/('Exhaust Gas Math'!$E$10*((-0.000000001)*N420^3+(0.000002)*N420^2-0.0012*N420+1.3446)+L421*'Exhaust Gas Math'!$D$14)</f>
        <v>1100</v>
      </c>
      <c r="O421">
        <f t="shared" si="62"/>
        <v>101325</v>
      </c>
      <c r="P421">
        <f>((-0.0000000008)*N421^3+(0.000003)*N421^2-0.004*N421+2.013)*('Exhaust Gas Math'!$E$10/(L421+'Exhaust Gas Math'!$E$10))+(357.45*N421^-1.004)*(L421/(L421+'Exhaust Gas Math'!$E$10))</f>
        <v>0.17819999999999947</v>
      </c>
      <c r="Q421">
        <f t="shared" si="7"/>
        <v>0</v>
      </c>
      <c r="R421">
        <f t="shared" si="8"/>
        <v>101325</v>
      </c>
      <c r="T421">
        <f t="shared" si="63"/>
        <v>5.2124999999999998E-2</v>
      </c>
      <c r="U421">
        <f t="shared" si="64"/>
        <v>101325</v>
      </c>
    </row>
    <row r="422" spans="3:21" x14ac:dyDescent="0.2">
      <c r="C422" s="1"/>
      <c r="D422" s="1"/>
      <c r="E422" s="1">
        <v>5.2249999999999998E-2</v>
      </c>
      <c r="F422" s="4">
        <f t="shared" si="56"/>
        <v>2.6741027458224667E-2</v>
      </c>
      <c r="G422" s="1">
        <f t="shared" si="57"/>
        <v>19.672477516948859</v>
      </c>
      <c r="H422" s="1">
        <f t="shared" si="58"/>
        <v>0</v>
      </c>
      <c r="I422">
        <f t="shared" si="59"/>
        <v>0</v>
      </c>
      <c r="J422" s="4">
        <f t="shared" si="60"/>
        <v>3.9769296294121147E-5</v>
      </c>
      <c r="K422">
        <f t="shared" si="61"/>
        <v>0</v>
      </c>
      <c r="L422">
        <f>K422*'Exhaust Gas Math'!$C$14</f>
        <v>0</v>
      </c>
      <c r="M422">
        <f>(L422/'Exhaust Gas Math'!$B$14)+('Exhaust Gas Math'!$D$10)</f>
        <v>4.4059320573952224E-4</v>
      </c>
      <c r="N422">
        <f>('Exhaust Gas Math'!$E$10*((-0.000000001)*N421^3+(0.000002)*N421^2-0.0012*N421+1.3446)*$B$15+L422*'Exhaust Gas Math'!$D$14*$B$14)/('Exhaust Gas Math'!$E$10*((-0.000000001)*N421^3+(0.000002)*N421^2-0.0012*N421+1.3446)+L422*'Exhaust Gas Math'!$D$14)</f>
        <v>1100</v>
      </c>
      <c r="O422">
        <f t="shared" si="62"/>
        <v>101325</v>
      </c>
      <c r="P422">
        <f>((-0.0000000008)*N422^3+(0.000003)*N422^2-0.004*N422+2.013)*('Exhaust Gas Math'!$E$10/(L422+'Exhaust Gas Math'!$E$10))+(357.45*N422^-1.004)*(L422/(L422+'Exhaust Gas Math'!$E$10))</f>
        <v>0.17819999999999947</v>
      </c>
      <c r="Q422">
        <f t="shared" si="7"/>
        <v>0</v>
      </c>
      <c r="R422">
        <f t="shared" si="8"/>
        <v>101325</v>
      </c>
      <c r="T422">
        <f t="shared" si="63"/>
        <v>5.2249999999999998E-2</v>
      </c>
      <c r="U422">
        <f t="shared" si="64"/>
        <v>101325</v>
      </c>
    </row>
    <row r="423" spans="3:21" x14ac:dyDescent="0.2">
      <c r="C423" s="1"/>
      <c r="D423" s="1"/>
      <c r="E423" s="1">
        <v>5.2374999999999998E-2</v>
      </c>
      <c r="F423" s="4">
        <f t="shared" si="56"/>
        <v>2.9212846665427204E-2</v>
      </c>
      <c r="G423" s="1">
        <f t="shared" si="57"/>
        <v>19.856297809797297</v>
      </c>
      <c r="H423" s="1">
        <f t="shared" si="58"/>
        <v>0</v>
      </c>
      <c r="I423">
        <f t="shared" si="59"/>
        <v>0</v>
      </c>
      <c r="J423" s="4">
        <f t="shared" si="60"/>
        <v>3.9769296294121147E-5</v>
      </c>
      <c r="K423">
        <f t="shared" si="61"/>
        <v>0</v>
      </c>
      <c r="L423">
        <f>K423*'Exhaust Gas Math'!$C$14</f>
        <v>0</v>
      </c>
      <c r="M423">
        <f>(L423/'Exhaust Gas Math'!$B$14)+('Exhaust Gas Math'!$D$10)</f>
        <v>4.4059320573952224E-4</v>
      </c>
      <c r="N423">
        <f>('Exhaust Gas Math'!$E$10*((-0.000000001)*N422^3+(0.000002)*N422^2-0.0012*N422+1.3446)*$B$15+L423*'Exhaust Gas Math'!$D$14*$B$14)/('Exhaust Gas Math'!$E$10*((-0.000000001)*N422^3+(0.000002)*N422^2-0.0012*N422+1.3446)+L423*'Exhaust Gas Math'!$D$14)</f>
        <v>1100</v>
      </c>
      <c r="O423">
        <f t="shared" si="62"/>
        <v>101325</v>
      </c>
      <c r="P423">
        <f>((-0.0000000008)*N423^3+(0.000003)*N423^2-0.004*N423+2.013)*('Exhaust Gas Math'!$E$10/(L423+'Exhaust Gas Math'!$E$10))+(357.45*N423^-1.004)*(L423/(L423+'Exhaust Gas Math'!$E$10))</f>
        <v>0.17819999999999947</v>
      </c>
      <c r="Q423">
        <f t="shared" si="7"/>
        <v>0</v>
      </c>
      <c r="R423">
        <f t="shared" si="8"/>
        <v>101325</v>
      </c>
      <c r="T423">
        <f t="shared" si="63"/>
        <v>5.2374999999999998E-2</v>
      </c>
      <c r="U423">
        <f t="shared" si="64"/>
        <v>101325</v>
      </c>
    </row>
    <row r="424" spans="3:21" x14ac:dyDescent="0.2">
      <c r="C424" s="1"/>
      <c r="D424" s="1"/>
      <c r="E424" s="1">
        <v>5.2499999999999998E-2</v>
      </c>
      <c r="F424" s="4">
        <f t="shared" si="56"/>
        <v>3.1700000000000013E-2</v>
      </c>
      <c r="G424" s="1">
        <f t="shared" si="57"/>
        <v>19.917697423759289</v>
      </c>
      <c r="H424" s="1">
        <f t="shared" si="58"/>
        <v>0</v>
      </c>
      <c r="I424">
        <f t="shared" si="59"/>
        <v>0</v>
      </c>
      <c r="J424" s="4">
        <f t="shared" si="60"/>
        <v>3.9769296294121147E-5</v>
      </c>
      <c r="K424">
        <f t="shared" si="61"/>
        <v>0</v>
      </c>
      <c r="L424">
        <f>K424*'Exhaust Gas Math'!$C$14</f>
        <v>0</v>
      </c>
      <c r="M424">
        <f>(L424/'Exhaust Gas Math'!$B$14)+('Exhaust Gas Math'!$D$10)</f>
        <v>4.4059320573952224E-4</v>
      </c>
      <c r="N424">
        <f>('Exhaust Gas Math'!$E$10*((-0.000000001)*N423^3+(0.000002)*N423^2-0.0012*N423+1.3446)*$B$15+L424*'Exhaust Gas Math'!$D$14*$B$14)/('Exhaust Gas Math'!$E$10*((-0.000000001)*N423^3+(0.000002)*N423^2-0.0012*N423+1.3446)+L424*'Exhaust Gas Math'!$D$14)</f>
        <v>1100</v>
      </c>
      <c r="O424">
        <f t="shared" si="62"/>
        <v>101325</v>
      </c>
      <c r="P424">
        <f>((-0.0000000008)*N424^3+(0.000003)*N424^2-0.004*N424+2.013)*('Exhaust Gas Math'!$E$10/(L424+'Exhaust Gas Math'!$E$10))+(357.45*N424^-1.004)*(L424/(L424+'Exhaust Gas Math'!$E$10))</f>
        <v>0.17819999999999947</v>
      </c>
      <c r="Q424">
        <f t="shared" si="7"/>
        <v>0</v>
      </c>
      <c r="R424">
        <f t="shared" si="8"/>
        <v>101325</v>
      </c>
      <c r="T424">
        <f t="shared" si="63"/>
        <v>5.2499999999999998E-2</v>
      </c>
      <c r="U424">
        <f t="shared" si="64"/>
        <v>101325</v>
      </c>
    </row>
    <row r="425" spans="3:21" x14ac:dyDescent="0.2">
      <c r="C425" s="1"/>
      <c r="D425" s="1"/>
      <c r="E425" s="1">
        <v>5.2624999999999998E-2</v>
      </c>
      <c r="F425" s="4">
        <f t="shared" si="56"/>
        <v>3.4187153334572604E-2</v>
      </c>
      <c r="G425" s="1">
        <f t="shared" si="57"/>
        <v>19.856297809797308</v>
      </c>
      <c r="H425" s="1">
        <f t="shared" si="58"/>
        <v>0</v>
      </c>
      <c r="I425">
        <f t="shared" si="59"/>
        <v>0</v>
      </c>
      <c r="J425" s="4">
        <f t="shared" si="60"/>
        <v>3.9769296294121147E-5</v>
      </c>
      <c r="K425">
        <f t="shared" si="61"/>
        <v>0</v>
      </c>
      <c r="L425">
        <f>K425*'Exhaust Gas Math'!$C$14</f>
        <v>0</v>
      </c>
      <c r="M425">
        <f>(L425/'Exhaust Gas Math'!$B$14)+('Exhaust Gas Math'!$D$10)</f>
        <v>4.4059320573952224E-4</v>
      </c>
      <c r="N425">
        <f>('Exhaust Gas Math'!$E$10*((-0.000000001)*N424^3+(0.000002)*N424^2-0.0012*N424+1.3446)*$B$15+L425*'Exhaust Gas Math'!$D$14*$B$14)/('Exhaust Gas Math'!$E$10*((-0.000000001)*N424^3+(0.000002)*N424^2-0.0012*N424+1.3446)+L425*'Exhaust Gas Math'!$D$14)</f>
        <v>1100</v>
      </c>
      <c r="O425">
        <f t="shared" si="62"/>
        <v>101325</v>
      </c>
      <c r="P425">
        <f>((-0.0000000008)*N425^3+(0.000003)*N425^2-0.004*N425+2.013)*('Exhaust Gas Math'!$E$10/(L425+'Exhaust Gas Math'!$E$10))+(357.45*N425^-1.004)*(L425/(L425+'Exhaust Gas Math'!$E$10))</f>
        <v>0.17819999999999947</v>
      </c>
      <c r="Q425">
        <f t="shared" si="7"/>
        <v>0</v>
      </c>
      <c r="R425">
        <f t="shared" si="8"/>
        <v>101325</v>
      </c>
      <c r="T425">
        <f t="shared" si="63"/>
        <v>5.2624999999999998E-2</v>
      </c>
      <c r="U425">
        <f t="shared" si="64"/>
        <v>101325</v>
      </c>
    </row>
    <row r="426" spans="3:21" x14ac:dyDescent="0.2">
      <c r="C426" s="1"/>
      <c r="D426" s="1"/>
      <c r="E426" s="1">
        <v>5.2749999999999998E-2</v>
      </c>
      <c r="F426" s="4">
        <f t="shared" si="56"/>
        <v>3.6658972541775359E-2</v>
      </c>
      <c r="G426" s="1">
        <f t="shared" si="57"/>
        <v>19.672477516948859</v>
      </c>
      <c r="H426" s="1">
        <f t="shared" si="58"/>
        <v>0</v>
      </c>
      <c r="I426">
        <f t="shared" si="59"/>
        <v>0</v>
      </c>
      <c r="J426" s="4">
        <f t="shared" si="60"/>
        <v>3.9769296294121147E-5</v>
      </c>
      <c r="K426">
        <f t="shared" si="61"/>
        <v>0</v>
      </c>
      <c r="L426">
        <f>K426*'Exhaust Gas Math'!$C$14</f>
        <v>0</v>
      </c>
      <c r="M426">
        <f>(L426/'Exhaust Gas Math'!$B$14)+('Exhaust Gas Math'!$D$10)</f>
        <v>4.4059320573952224E-4</v>
      </c>
      <c r="N426">
        <f>('Exhaust Gas Math'!$E$10*((-0.000000001)*N425^3+(0.000002)*N425^2-0.0012*N425+1.3446)*$B$15+L426*'Exhaust Gas Math'!$D$14*$B$14)/('Exhaust Gas Math'!$E$10*((-0.000000001)*N425^3+(0.000002)*N425^2-0.0012*N425+1.3446)+L426*'Exhaust Gas Math'!$D$14)</f>
        <v>1100</v>
      </c>
      <c r="O426">
        <f t="shared" si="62"/>
        <v>101325</v>
      </c>
      <c r="P426">
        <f>((-0.0000000008)*N426^3+(0.000003)*N426^2-0.004*N426+2.013)*('Exhaust Gas Math'!$E$10/(L426+'Exhaust Gas Math'!$E$10))+(357.45*N426^-1.004)*(L426/(L426+'Exhaust Gas Math'!$E$10))</f>
        <v>0.17819999999999947</v>
      </c>
      <c r="Q426">
        <f t="shared" si="7"/>
        <v>0</v>
      </c>
      <c r="R426">
        <f t="shared" si="8"/>
        <v>101325</v>
      </c>
      <c r="T426">
        <f t="shared" si="63"/>
        <v>5.2749999999999998E-2</v>
      </c>
      <c r="U426">
        <f t="shared" si="64"/>
        <v>101325</v>
      </c>
    </row>
    <row r="427" spans="3:21" x14ac:dyDescent="0.2">
      <c r="C427" s="1"/>
      <c r="D427" s="1"/>
      <c r="E427" s="1">
        <v>5.2874999999999998E-2</v>
      </c>
      <c r="F427" s="4">
        <f t="shared" si="56"/>
        <v>3.9100218034232144E-2</v>
      </c>
      <c r="G427" s="1">
        <f t="shared" si="57"/>
        <v>19.367369858445837</v>
      </c>
      <c r="H427" s="1">
        <f t="shared" si="58"/>
        <v>0</v>
      </c>
      <c r="I427">
        <f t="shared" si="59"/>
        <v>0</v>
      </c>
      <c r="J427" s="4">
        <f t="shared" si="60"/>
        <v>3.9769296294121147E-5</v>
      </c>
      <c r="K427">
        <f t="shared" si="61"/>
        <v>0</v>
      </c>
      <c r="L427">
        <f>K427*'Exhaust Gas Math'!$C$14</f>
        <v>0</v>
      </c>
      <c r="M427">
        <f>(L427/'Exhaust Gas Math'!$B$14)+('Exhaust Gas Math'!$D$10)</f>
        <v>4.4059320573952224E-4</v>
      </c>
      <c r="N427">
        <f>('Exhaust Gas Math'!$E$10*((-0.000000001)*N426^3+(0.000002)*N426^2-0.0012*N426+1.3446)*$B$15+L427*'Exhaust Gas Math'!$D$14*$B$14)/('Exhaust Gas Math'!$E$10*((-0.000000001)*N426^3+(0.000002)*N426^2-0.0012*N426+1.3446)+L427*'Exhaust Gas Math'!$D$14)</f>
        <v>1100</v>
      </c>
      <c r="O427">
        <f t="shared" si="62"/>
        <v>101325</v>
      </c>
      <c r="P427">
        <f>((-0.0000000008)*N427^3+(0.000003)*N427^2-0.004*N427+2.013)*('Exhaust Gas Math'!$E$10/(L427+'Exhaust Gas Math'!$E$10))+(357.45*N427^-1.004)*(L427/(L427+'Exhaust Gas Math'!$E$10))</f>
        <v>0.17819999999999947</v>
      </c>
      <c r="Q427">
        <f t="shared" si="7"/>
        <v>0</v>
      </c>
      <c r="R427">
        <f t="shared" si="8"/>
        <v>101325</v>
      </c>
      <c r="T427">
        <f t="shared" si="63"/>
        <v>5.2874999999999998E-2</v>
      </c>
      <c r="U427">
        <f t="shared" si="64"/>
        <v>101325</v>
      </c>
    </row>
    <row r="428" spans="3:21" x14ac:dyDescent="0.2">
      <c r="C428" s="1"/>
      <c r="D428" s="1"/>
      <c r="E428" s="1">
        <v>5.2999999999999999E-2</v>
      </c>
      <c r="F428" s="4">
        <f t="shared" si="56"/>
        <v>4.1495838721685899E-2</v>
      </c>
      <c r="G428" s="1">
        <f t="shared" si="57"/>
        <v>18.942855924461451</v>
      </c>
      <c r="H428" s="1">
        <f t="shared" si="58"/>
        <v>0</v>
      </c>
      <c r="I428">
        <f t="shared" si="59"/>
        <v>0</v>
      </c>
      <c r="J428" s="4">
        <f t="shared" si="60"/>
        <v>3.9769296294121147E-5</v>
      </c>
      <c r="K428">
        <f t="shared" si="61"/>
        <v>0</v>
      </c>
      <c r="L428">
        <f>K428*'Exhaust Gas Math'!$C$14</f>
        <v>0</v>
      </c>
      <c r="M428">
        <f>(L428/'Exhaust Gas Math'!$B$14)+('Exhaust Gas Math'!$D$10)</f>
        <v>4.4059320573952224E-4</v>
      </c>
      <c r="N428">
        <f>('Exhaust Gas Math'!$E$10*((-0.000000001)*N427^3+(0.000002)*N427^2-0.0012*N427+1.3446)*$B$15+L428*'Exhaust Gas Math'!$D$14*$B$14)/('Exhaust Gas Math'!$E$10*((-0.000000001)*N427^3+(0.000002)*N427^2-0.0012*N427+1.3446)+L428*'Exhaust Gas Math'!$D$14)</f>
        <v>1100</v>
      </c>
      <c r="O428">
        <f t="shared" si="62"/>
        <v>101325</v>
      </c>
      <c r="P428">
        <f>((-0.0000000008)*N428^3+(0.000003)*N428^2-0.004*N428+2.013)*('Exhaust Gas Math'!$E$10/(L428+'Exhaust Gas Math'!$E$10))+(357.45*N428^-1.004)*(L428/(L428+'Exhaust Gas Math'!$E$10))</f>
        <v>0.17819999999999947</v>
      </c>
      <c r="Q428">
        <f t="shared" si="7"/>
        <v>0</v>
      </c>
      <c r="R428">
        <f t="shared" si="8"/>
        <v>101325</v>
      </c>
      <c r="T428">
        <f t="shared" si="63"/>
        <v>5.2999999999999999E-2</v>
      </c>
      <c r="U428">
        <f t="shared" si="64"/>
        <v>101325</v>
      </c>
    </row>
    <row r="429" spans="3:21" x14ac:dyDescent="0.2">
      <c r="C429" s="1"/>
      <c r="D429" s="1"/>
      <c r="E429" s="1">
        <v>5.3124999999999999E-2</v>
      </c>
      <c r="F429" s="4">
        <f t="shared" si="56"/>
        <v>4.3831064805973319E-2</v>
      </c>
      <c r="G429" s="1">
        <f t="shared" si="57"/>
        <v>18.401552984563999</v>
      </c>
      <c r="H429" s="1">
        <f t="shared" si="58"/>
        <v>0</v>
      </c>
      <c r="I429">
        <f t="shared" si="59"/>
        <v>0</v>
      </c>
      <c r="J429" s="4">
        <f t="shared" si="60"/>
        <v>3.9769296294121147E-5</v>
      </c>
      <c r="K429">
        <f t="shared" si="61"/>
        <v>0</v>
      </c>
      <c r="L429">
        <f>K429*'Exhaust Gas Math'!$C$14</f>
        <v>0</v>
      </c>
      <c r="M429">
        <f>(L429/'Exhaust Gas Math'!$B$14)+('Exhaust Gas Math'!$D$10)</f>
        <v>4.4059320573952224E-4</v>
      </c>
      <c r="N429">
        <f>('Exhaust Gas Math'!$E$10*((-0.000000001)*N428^3+(0.000002)*N428^2-0.0012*N428+1.3446)*$B$15+L429*'Exhaust Gas Math'!$D$14*$B$14)/('Exhaust Gas Math'!$E$10*((-0.000000001)*N428^3+(0.000002)*N428^2-0.0012*N428+1.3446)+L429*'Exhaust Gas Math'!$D$14)</f>
        <v>1100</v>
      </c>
      <c r="O429">
        <f t="shared" si="62"/>
        <v>101325</v>
      </c>
      <c r="P429">
        <f>((-0.0000000008)*N429^3+(0.000003)*N429^2-0.004*N429+2.013)*('Exhaust Gas Math'!$E$10/(L429+'Exhaust Gas Math'!$E$10))+(357.45*N429^-1.004)*(L429/(L429+'Exhaust Gas Math'!$E$10))</f>
        <v>0.17819999999999947</v>
      </c>
      <c r="Q429">
        <f t="shared" si="7"/>
        <v>0</v>
      </c>
      <c r="R429">
        <f t="shared" si="8"/>
        <v>101325</v>
      </c>
      <c r="T429">
        <f t="shared" si="63"/>
        <v>5.3124999999999999E-2</v>
      </c>
      <c r="U429">
        <f t="shared" si="64"/>
        <v>101325</v>
      </c>
    </row>
    <row r="430" spans="3:21" x14ac:dyDescent="0.2">
      <c r="C430" s="1"/>
      <c r="D430" s="1"/>
      <c r="E430" s="1">
        <v>5.3249999999999999E-2</v>
      </c>
      <c r="F430" s="4">
        <f t="shared" si="56"/>
        <v>4.6091498841743517E-2</v>
      </c>
      <c r="G430" s="1">
        <f t="shared" si="57"/>
        <v>17.746798351379411</v>
      </c>
      <c r="H430" s="1">
        <f t="shared" si="58"/>
        <v>0</v>
      </c>
      <c r="I430">
        <f t="shared" si="59"/>
        <v>0</v>
      </c>
      <c r="J430" s="4">
        <f t="shared" si="60"/>
        <v>3.9769296294121147E-5</v>
      </c>
      <c r="K430">
        <f t="shared" si="61"/>
        <v>0</v>
      </c>
      <c r="L430">
        <f>K430*'Exhaust Gas Math'!$C$14</f>
        <v>0</v>
      </c>
      <c r="M430">
        <f>(L430/'Exhaust Gas Math'!$B$14)+('Exhaust Gas Math'!$D$10)</f>
        <v>4.4059320573952224E-4</v>
      </c>
      <c r="N430">
        <f>('Exhaust Gas Math'!$E$10*((-0.000000001)*N429^3+(0.000002)*N429^2-0.0012*N429+1.3446)*$B$15+L430*'Exhaust Gas Math'!$D$14*$B$14)/('Exhaust Gas Math'!$E$10*((-0.000000001)*N429^3+(0.000002)*N429^2-0.0012*N429+1.3446)+L430*'Exhaust Gas Math'!$D$14)</f>
        <v>1100</v>
      </c>
      <c r="O430">
        <f t="shared" si="62"/>
        <v>101325</v>
      </c>
      <c r="P430">
        <f>((-0.0000000008)*N430^3+(0.000003)*N430^2-0.004*N430+2.013)*('Exhaust Gas Math'!$E$10/(L430+'Exhaust Gas Math'!$E$10))+(357.45*N430^-1.004)*(L430/(L430+'Exhaust Gas Math'!$E$10))</f>
        <v>0.17819999999999947</v>
      </c>
      <c r="Q430">
        <f t="shared" si="7"/>
        <v>0</v>
      </c>
      <c r="R430">
        <f t="shared" si="8"/>
        <v>101325</v>
      </c>
      <c r="T430">
        <f t="shared" si="63"/>
        <v>5.3249999999999999E-2</v>
      </c>
      <c r="U430">
        <f t="shared" si="64"/>
        <v>101325</v>
      </c>
    </row>
    <row r="431" spans="3:21" x14ac:dyDescent="0.2">
      <c r="C431" s="1"/>
      <c r="D431" s="1"/>
      <c r="E431" s="1">
        <v>5.3374999999999999E-2</v>
      </c>
      <c r="F431" s="4">
        <f t="shared" si="56"/>
        <v>4.8263204501495578E-2</v>
      </c>
      <c r="G431" s="1">
        <f t="shared" si="57"/>
        <v>16.982628804949197</v>
      </c>
      <c r="H431" s="1">
        <f t="shared" si="58"/>
        <v>0</v>
      </c>
      <c r="I431">
        <f t="shared" si="59"/>
        <v>0</v>
      </c>
      <c r="J431" s="4">
        <f t="shared" si="60"/>
        <v>3.9769296294121147E-5</v>
      </c>
      <c r="K431">
        <f t="shared" si="61"/>
        <v>0</v>
      </c>
      <c r="L431">
        <f>K431*'Exhaust Gas Math'!$C$14</f>
        <v>0</v>
      </c>
      <c r="M431">
        <f>(L431/'Exhaust Gas Math'!$B$14)+('Exhaust Gas Math'!$D$10)</f>
        <v>4.4059320573952224E-4</v>
      </c>
      <c r="N431">
        <f>('Exhaust Gas Math'!$E$10*((-0.000000001)*N430^3+(0.000002)*N430^2-0.0012*N430+1.3446)*$B$15+L431*'Exhaust Gas Math'!$D$14*$B$14)/('Exhaust Gas Math'!$E$10*((-0.000000001)*N430^3+(0.000002)*N430^2-0.0012*N430+1.3446)+L431*'Exhaust Gas Math'!$D$14)</f>
        <v>1100</v>
      </c>
      <c r="O431">
        <f t="shared" si="62"/>
        <v>101325</v>
      </c>
      <c r="P431">
        <f>((-0.0000000008)*N431^3+(0.000003)*N431^2-0.004*N431+2.013)*('Exhaust Gas Math'!$E$10/(L431+'Exhaust Gas Math'!$E$10))+(357.45*N431^-1.004)*(L431/(L431+'Exhaust Gas Math'!$E$10))</f>
        <v>0.17819999999999947</v>
      </c>
      <c r="Q431">
        <f t="shared" si="7"/>
        <v>0</v>
      </c>
      <c r="R431">
        <f t="shared" si="8"/>
        <v>101325</v>
      </c>
      <c r="T431">
        <f t="shared" si="63"/>
        <v>5.3374999999999999E-2</v>
      </c>
      <c r="U431">
        <f t="shared" si="64"/>
        <v>101325</v>
      </c>
    </row>
    <row r="432" spans="3:21" x14ac:dyDescent="0.2">
      <c r="C432" s="1"/>
      <c r="D432" s="1"/>
      <c r="E432" s="1">
        <v>5.3499999999999999E-2</v>
      </c>
      <c r="F432" s="4">
        <f t="shared" si="56"/>
        <v>5.0332792497671315E-2</v>
      </c>
      <c r="G432" s="1">
        <f t="shared" si="57"/>
        <v>16.113755704639409</v>
      </c>
      <c r="H432" s="1">
        <f t="shared" si="58"/>
        <v>0</v>
      </c>
      <c r="I432">
        <f t="shared" si="59"/>
        <v>0</v>
      </c>
      <c r="J432" s="4">
        <f t="shared" si="60"/>
        <v>3.9769296294121147E-5</v>
      </c>
      <c r="K432">
        <f t="shared" si="61"/>
        <v>0</v>
      </c>
      <c r="L432">
        <f>K432*'Exhaust Gas Math'!$C$14</f>
        <v>0</v>
      </c>
      <c r="M432">
        <f>(L432/'Exhaust Gas Math'!$B$14)+('Exhaust Gas Math'!$D$10)</f>
        <v>4.4059320573952224E-4</v>
      </c>
      <c r="N432">
        <f>('Exhaust Gas Math'!$E$10*((-0.000000001)*N431^3+(0.000002)*N431^2-0.0012*N431+1.3446)*$B$15+L432*'Exhaust Gas Math'!$D$14*$B$14)/('Exhaust Gas Math'!$E$10*((-0.000000001)*N431^3+(0.000002)*N431^2-0.0012*N431+1.3446)+L432*'Exhaust Gas Math'!$D$14)</f>
        <v>1100</v>
      </c>
      <c r="O432">
        <f t="shared" si="62"/>
        <v>101325</v>
      </c>
      <c r="P432">
        <f>((-0.0000000008)*N432^3+(0.000003)*N432^2-0.004*N432+2.013)*('Exhaust Gas Math'!$E$10/(L432+'Exhaust Gas Math'!$E$10))+(357.45*N432^-1.004)*(L432/(L432+'Exhaust Gas Math'!$E$10))</f>
        <v>0.17819999999999947</v>
      </c>
      <c r="Q432">
        <f t="shared" si="7"/>
        <v>0</v>
      </c>
      <c r="R432">
        <f t="shared" si="8"/>
        <v>101325</v>
      </c>
      <c r="T432">
        <f t="shared" si="63"/>
        <v>5.3499999999999999E-2</v>
      </c>
      <c r="U432">
        <f t="shared" si="64"/>
        <v>101325</v>
      </c>
    </row>
    <row r="433" spans="3:21" x14ac:dyDescent="0.2">
      <c r="C433" s="1"/>
      <c r="D433" s="1"/>
      <c r="E433" s="1">
        <v>5.3624999999999999E-2</v>
      </c>
      <c r="F433" s="4">
        <f t="shared" si="56"/>
        <v>5.2287503132066843E-2</v>
      </c>
      <c r="G433" s="1">
        <f t="shared" si="57"/>
        <v>15.145535942042921</v>
      </c>
      <c r="H433" s="1">
        <f t="shared" si="58"/>
        <v>0</v>
      </c>
      <c r="I433">
        <f t="shared" si="59"/>
        <v>0</v>
      </c>
      <c r="J433" s="4">
        <f t="shared" si="60"/>
        <v>3.9769296294121147E-5</v>
      </c>
      <c r="K433">
        <f t="shared" si="61"/>
        <v>0</v>
      </c>
      <c r="L433">
        <f>K433*'Exhaust Gas Math'!$C$14</f>
        <v>0</v>
      </c>
      <c r="M433">
        <f>(L433/'Exhaust Gas Math'!$B$14)+('Exhaust Gas Math'!$D$10)</f>
        <v>4.4059320573952224E-4</v>
      </c>
      <c r="N433">
        <f>('Exhaust Gas Math'!$E$10*((-0.000000001)*N432^3+(0.000002)*N432^2-0.0012*N432+1.3446)*$B$15+L433*'Exhaust Gas Math'!$D$14*$B$14)/('Exhaust Gas Math'!$E$10*((-0.000000001)*N432^3+(0.000002)*N432^2-0.0012*N432+1.3446)+L433*'Exhaust Gas Math'!$D$14)</f>
        <v>1100</v>
      </c>
      <c r="O433">
        <f t="shared" si="62"/>
        <v>101325</v>
      </c>
      <c r="P433">
        <f>((-0.0000000008)*N433^3+(0.000003)*N433^2-0.004*N433+2.013)*('Exhaust Gas Math'!$E$10/(L433+'Exhaust Gas Math'!$E$10))+(357.45*N433^-1.004)*(L433/(L433+'Exhaust Gas Math'!$E$10))</f>
        <v>0.17819999999999947</v>
      </c>
      <c r="Q433">
        <f t="shared" si="7"/>
        <v>0</v>
      </c>
      <c r="R433">
        <f t="shared" si="8"/>
        <v>101325</v>
      </c>
      <c r="T433">
        <f t="shared" si="63"/>
        <v>5.3624999999999999E-2</v>
      </c>
      <c r="U433">
        <f t="shared" si="64"/>
        <v>101325</v>
      </c>
    </row>
    <row r="434" spans="3:21" x14ac:dyDescent="0.2">
      <c r="C434" s="1"/>
      <c r="D434" s="1"/>
      <c r="E434" s="1">
        <v>5.3749999999999999E-2</v>
      </c>
      <c r="F434" s="4">
        <f t="shared" si="56"/>
        <v>5.4115284963613508E-2</v>
      </c>
      <c r="G434" s="1">
        <f t="shared" si="57"/>
        <v>14.083938913962053</v>
      </c>
      <c r="H434" s="1">
        <f t="shared" si="58"/>
        <v>0</v>
      </c>
      <c r="I434">
        <f t="shared" si="59"/>
        <v>0</v>
      </c>
      <c r="J434" s="4">
        <f t="shared" si="60"/>
        <v>3.9769296294121147E-5</v>
      </c>
      <c r="K434">
        <f t="shared" si="61"/>
        <v>0</v>
      </c>
      <c r="L434">
        <f>K434*'Exhaust Gas Math'!$C$14</f>
        <v>0</v>
      </c>
      <c r="M434">
        <f>(L434/'Exhaust Gas Math'!$B$14)+('Exhaust Gas Math'!$D$10)</f>
        <v>4.4059320573952224E-4</v>
      </c>
      <c r="N434">
        <f>('Exhaust Gas Math'!$E$10*((-0.000000001)*N433^3+(0.000002)*N433^2-0.0012*N433+1.3446)*$B$15+L434*'Exhaust Gas Math'!$D$14*$B$14)/('Exhaust Gas Math'!$E$10*((-0.000000001)*N433^3+(0.000002)*N433^2-0.0012*N433+1.3446)+L434*'Exhaust Gas Math'!$D$14)</f>
        <v>1100</v>
      </c>
      <c r="O434">
        <f t="shared" si="62"/>
        <v>101325</v>
      </c>
      <c r="P434">
        <f>((-0.0000000008)*N434^3+(0.000003)*N434^2-0.004*N434+2.013)*('Exhaust Gas Math'!$E$10/(L434+'Exhaust Gas Math'!$E$10))+(357.45*N434^-1.004)*(L434/(L434+'Exhaust Gas Math'!$E$10))</f>
        <v>0.17819999999999947</v>
      </c>
      <c r="Q434">
        <f t="shared" si="7"/>
        <v>0</v>
      </c>
      <c r="R434">
        <f t="shared" si="8"/>
        <v>101325</v>
      </c>
      <c r="T434">
        <f t="shared" si="63"/>
        <v>5.3749999999999999E-2</v>
      </c>
      <c r="U434">
        <f t="shared" si="64"/>
        <v>101325</v>
      </c>
    </row>
    <row r="435" spans="3:21" x14ac:dyDescent="0.2">
      <c r="C435" s="1"/>
      <c r="D435" s="1"/>
      <c r="E435" s="1">
        <v>5.3874999999999999E-2</v>
      </c>
      <c r="F435" s="4">
        <f t="shared" si="56"/>
        <v>5.5804869109521017E-2</v>
      </c>
      <c r="G435" s="1">
        <f t="shared" si="57"/>
        <v>12.935509719091572</v>
      </c>
      <c r="H435" s="1">
        <f t="shared" si="58"/>
        <v>0</v>
      </c>
      <c r="I435">
        <f t="shared" si="59"/>
        <v>0</v>
      </c>
      <c r="J435" s="4">
        <f t="shared" si="60"/>
        <v>3.9769296294121147E-5</v>
      </c>
      <c r="K435">
        <f t="shared" si="61"/>
        <v>0</v>
      </c>
      <c r="L435">
        <f>K435*'Exhaust Gas Math'!$C$14</f>
        <v>0</v>
      </c>
      <c r="M435">
        <f>(L435/'Exhaust Gas Math'!$B$14)+('Exhaust Gas Math'!$D$10)</f>
        <v>4.4059320573952224E-4</v>
      </c>
      <c r="N435">
        <f>('Exhaust Gas Math'!$E$10*((-0.000000001)*N434^3+(0.000002)*N434^2-0.0012*N434+1.3446)*$B$15+L435*'Exhaust Gas Math'!$D$14*$B$14)/('Exhaust Gas Math'!$E$10*((-0.000000001)*N434^3+(0.000002)*N434^2-0.0012*N434+1.3446)+L435*'Exhaust Gas Math'!$D$14)</f>
        <v>1100</v>
      </c>
      <c r="O435">
        <f t="shared" si="62"/>
        <v>101325</v>
      </c>
      <c r="P435">
        <f>((-0.0000000008)*N435^3+(0.000003)*N435^2-0.004*N435+2.013)*('Exhaust Gas Math'!$E$10/(L435+'Exhaust Gas Math'!$E$10))+(357.45*N435^-1.004)*(L435/(L435+'Exhaust Gas Math'!$E$10))</f>
        <v>0.17819999999999947</v>
      </c>
      <c r="Q435">
        <f t="shared" si="7"/>
        <v>0</v>
      </c>
      <c r="R435">
        <f t="shared" si="8"/>
        <v>101325</v>
      </c>
      <c r="T435">
        <f t="shared" si="63"/>
        <v>5.3874999999999999E-2</v>
      </c>
      <c r="U435">
        <f t="shared" si="64"/>
        <v>101325</v>
      </c>
    </row>
    <row r="436" spans="3:21" x14ac:dyDescent="0.2">
      <c r="C436" s="1"/>
      <c r="D436" s="1"/>
      <c r="E436" s="1">
        <v>5.3999999999999999E-2</v>
      </c>
      <c r="F436" s="4">
        <f t="shared" si="56"/>
        <v>5.7345838721685805E-2</v>
      </c>
      <c r="G436" s="1">
        <f t="shared" si="57"/>
        <v>11.707328805309519</v>
      </c>
      <c r="H436" s="1">
        <f t="shared" si="58"/>
        <v>0</v>
      </c>
      <c r="I436">
        <f t="shared" si="59"/>
        <v>0</v>
      </c>
      <c r="J436" s="4">
        <f t="shared" si="60"/>
        <v>3.9769296294121147E-5</v>
      </c>
      <c r="K436">
        <f t="shared" si="61"/>
        <v>0</v>
      </c>
      <c r="L436">
        <f>K436*'Exhaust Gas Math'!$C$14</f>
        <v>0</v>
      </c>
      <c r="M436">
        <f>(L436/'Exhaust Gas Math'!$B$14)+('Exhaust Gas Math'!$D$10)</f>
        <v>4.4059320573952224E-4</v>
      </c>
      <c r="N436">
        <f>('Exhaust Gas Math'!$E$10*((-0.000000001)*N435^3+(0.000002)*N435^2-0.0012*N435+1.3446)*$B$15+L436*'Exhaust Gas Math'!$D$14*$B$14)/('Exhaust Gas Math'!$E$10*((-0.000000001)*N435^3+(0.000002)*N435^2-0.0012*N435+1.3446)+L436*'Exhaust Gas Math'!$D$14)</f>
        <v>1100</v>
      </c>
      <c r="O436">
        <f t="shared" si="62"/>
        <v>101325</v>
      </c>
      <c r="P436">
        <f>((-0.0000000008)*N436^3+(0.000003)*N436^2-0.004*N436+2.013)*('Exhaust Gas Math'!$E$10/(L436+'Exhaust Gas Math'!$E$10))+(357.45*N436^-1.004)*(L436/(L436+'Exhaust Gas Math'!$E$10))</f>
        <v>0.17819999999999947</v>
      </c>
      <c r="Q436">
        <f t="shared" si="7"/>
        <v>0</v>
      </c>
      <c r="R436">
        <f t="shared" si="8"/>
        <v>101325</v>
      </c>
      <c r="T436">
        <f t="shared" si="63"/>
        <v>5.3999999999999999E-2</v>
      </c>
      <c r="U436">
        <f t="shared" si="64"/>
        <v>101325</v>
      </c>
    </row>
    <row r="437" spans="3:21" x14ac:dyDescent="0.2">
      <c r="C437" s="1"/>
      <c r="D437" s="1"/>
      <c r="E437" s="1">
        <v>5.4125E-2</v>
      </c>
      <c r="F437" s="4">
        <f t="shared" si="56"/>
        <v>5.8728693210024767E-2</v>
      </c>
      <c r="G437" s="1">
        <f t="shared" si="57"/>
        <v>10.406968316360736</v>
      </c>
      <c r="H437" s="1">
        <f t="shared" si="58"/>
        <v>0</v>
      </c>
      <c r="I437">
        <f t="shared" si="59"/>
        <v>0</v>
      </c>
      <c r="J437" s="4">
        <f t="shared" si="60"/>
        <v>3.9769296294121147E-5</v>
      </c>
      <c r="K437">
        <f t="shared" si="61"/>
        <v>0</v>
      </c>
      <c r="L437">
        <f>K437*'Exhaust Gas Math'!$C$14</f>
        <v>0</v>
      </c>
      <c r="M437">
        <f>(L437/'Exhaust Gas Math'!$B$14)+('Exhaust Gas Math'!$D$10)</f>
        <v>4.4059320573952224E-4</v>
      </c>
      <c r="N437">
        <f>('Exhaust Gas Math'!$E$10*((-0.000000001)*N436^3+(0.000002)*N436^2-0.0012*N436+1.3446)*$B$15+L437*'Exhaust Gas Math'!$D$14*$B$14)/('Exhaust Gas Math'!$E$10*((-0.000000001)*N436^3+(0.000002)*N436^2-0.0012*N436+1.3446)+L437*'Exhaust Gas Math'!$D$14)</f>
        <v>1100</v>
      </c>
      <c r="O437">
        <f t="shared" si="62"/>
        <v>101325</v>
      </c>
      <c r="P437">
        <f>((-0.0000000008)*N437^3+(0.000003)*N437^2-0.004*N437+2.013)*('Exhaust Gas Math'!$E$10/(L437+'Exhaust Gas Math'!$E$10))+(357.45*N437^-1.004)*(L437/(L437+'Exhaust Gas Math'!$E$10))</f>
        <v>0.17819999999999947</v>
      </c>
      <c r="Q437">
        <f t="shared" si="7"/>
        <v>0</v>
      </c>
      <c r="R437">
        <f t="shared" si="8"/>
        <v>101325</v>
      </c>
      <c r="T437">
        <f t="shared" si="63"/>
        <v>5.4125E-2</v>
      </c>
      <c r="U437">
        <f t="shared" si="64"/>
        <v>101325</v>
      </c>
    </row>
    <row r="438" spans="3:21" x14ac:dyDescent="0.2">
      <c r="C438" s="1"/>
      <c r="D438" s="1"/>
      <c r="E438" s="1">
        <v>5.425E-2</v>
      </c>
      <c r="F438" s="4">
        <f t="shared" si="56"/>
        <v>5.9944906816771254E-2</v>
      </c>
      <c r="G438" s="1">
        <f t="shared" si="57"/>
        <v>9.042445407073572</v>
      </c>
      <c r="H438" s="1">
        <f t="shared" si="58"/>
        <v>0</v>
      </c>
      <c r="I438">
        <f t="shared" si="59"/>
        <v>0</v>
      </c>
      <c r="J438" s="4">
        <f t="shared" si="60"/>
        <v>3.9769296294121147E-5</v>
      </c>
      <c r="K438">
        <f t="shared" si="61"/>
        <v>0</v>
      </c>
      <c r="L438">
        <f>K438*'Exhaust Gas Math'!$C$14</f>
        <v>0</v>
      </c>
      <c r="M438">
        <f>(L438/'Exhaust Gas Math'!$B$14)+('Exhaust Gas Math'!$D$10)</f>
        <v>4.4059320573952224E-4</v>
      </c>
      <c r="N438">
        <f>('Exhaust Gas Math'!$E$10*((-0.000000001)*N437^3+(0.000002)*N437^2-0.0012*N437+1.3446)*$B$15+L438*'Exhaust Gas Math'!$D$14*$B$14)/('Exhaust Gas Math'!$E$10*((-0.000000001)*N437^3+(0.000002)*N437^2-0.0012*N437+1.3446)+L438*'Exhaust Gas Math'!$D$14)</f>
        <v>1100</v>
      </c>
      <c r="O438">
        <f t="shared" si="62"/>
        <v>101325</v>
      </c>
      <c r="P438">
        <f>((-0.0000000008)*N438^3+(0.000003)*N438^2-0.004*N438+2.013)*('Exhaust Gas Math'!$E$10/(L438+'Exhaust Gas Math'!$E$10))+(357.45*N438^-1.004)*(L438/(L438+'Exhaust Gas Math'!$E$10))</f>
        <v>0.17819999999999947</v>
      </c>
      <c r="Q438">
        <f t="shared" si="7"/>
        <v>0</v>
      </c>
      <c r="R438">
        <f t="shared" si="8"/>
        <v>101325</v>
      </c>
      <c r="T438">
        <f t="shared" si="63"/>
        <v>5.425E-2</v>
      </c>
      <c r="U438">
        <f t="shared" si="64"/>
        <v>101325</v>
      </c>
    </row>
    <row r="439" spans="3:21" x14ac:dyDescent="0.2">
      <c r="C439" s="1"/>
      <c r="D439" s="1"/>
      <c r="E439" s="1">
        <v>5.4375E-2</v>
      </c>
      <c r="F439" s="4">
        <f t="shared" si="56"/>
        <v>6.098698118060783E-2</v>
      </c>
      <c r="G439" s="1">
        <f t="shared" si="57"/>
        <v>7.622172814933446</v>
      </c>
      <c r="H439" s="1">
        <f t="shared" si="58"/>
        <v>0</v>
      </c>
      <c r="I439">
        <f t="shared" si="59"/>
        <v>0</v>
      </c>
      <c r="J439" s="4">
        <f t="shared" si="60"/>
        <v>3.9769296294121147E-5</v>
      </c>
      <c r="K439">
        <f t="shared" si="61"/>
        <v>0</v>
      </c>
      <c r="L439">
        <f>K439*'Exhaust Gas Math'!$C$14</f>
        <v>0</v>
      </c>
      <c r="M439">
        <f>(L439/'Exhaust Gas Math'!$B$14)+('Exhaust Gas Math'!$D$10)</f>
        <v>4.4059320573952224E-4</v>
      </c>
      <c r="N439">
        <f>('Exhaust Gas Math'!$E$10*((-0.000000001)*N438^3+(0.000002)*N438^2-0.0012*N438+1.3446)*$B$15+L439*'Exhaust Gas Math'!$D$14*$B$14)/('Exhaust Gas Math'!$E$10*((-0.000000001)*N438^3+(0.000002)*N438^2-0.0012*N438+1.3446)+L439*'Exhaust Gas Math'!$D$14)</f>
        <v>1100</v>
      </c>
      <c r="O439">
        <f t="shared" si="62"/>
        <v>101325</v>
      </c>
      <c r="P439">
        <f>((-0.0000000008)*N439^3+(0.000003)*N439^2-0.004*N439+2.013)*('Exhaust Gas Math'!$E$10/(L439+'Exhaust Gas Math'!$E$10))+(357.45*N439^-1.004)*(L439/(L439+'Exhaust Gas Math'!$E$10))</f>
        <v>0.17819999999999947</v>
      </c>
      <c r="Q439">
        <f t="shared" si="7"/>
        <v>0</v>
      </c>
      <c r="R439">
        <f t="shared" si="8"/>
        <v>101325</v>
      </c>
      <c r="T439">
        <f t="shared" si="63"/>
        <v>5.4375E-2</v>
      </c>
      <c r="U439">
        <f t="shared" si="64"/>
        <v>101325</v>
      </c>
    </row>
    <row r="440" spans="3:21" x14ac:dyDescent="0.2">
      <c r="C440" s="1"/>
      <c r="D440" s="1"/>
      <c r="E440" s="1">
        <v>5.45E-2</v>
      </c>
      <c r="F440" s="4">
        <f t="shared" si="56"/>
        <v>6.1848491566556377E-2</v>
      </c>
      <c r="G440" s="1">
        <f t="shared" si="57"/>
        <v>6.1549069927597211</v>
      </c>
      <c r="H440" s="1">
        <f t="shared" si="58"/>
        <v>0</v>
      </c>
      <c r="I440">
        <f t="shared" si="59"/>
        <v>0</v>
      </c>
      <c r="J440" s="4">
        <f t="shared" si="60"/>
        <v>3.9769296294121147E-5</v>
      </c>
      <c r="K440">
        <f t="shared" si="61"/>
        <v>0</v>
      </c>
      <c r="L440">
        <f>K440*'Exhaust Gas Math'!$C$14</f>
        <v>0</v>
      </c>
      <c r="M440">
        <f>(L440/'Exhaust Gas Math'!$B$14)+('Exhaust Gas Math'!$D$10)</f>
        <v>4.4059320573952224E-4</v>
      </c>
      <c r="N440">
        <f>('Exhaust Gas Math'!$E$10*((-0.000000001)*N439^3+(0.000002)*N439^2-0.0012*N439+1.3446)*$B$15+L440*'Exhaust Gas Math'!$D$14*$B$14)/('Exhaust Gas Math'!$E$10*((-0.000000001)*N439^3+(0.000002)*N439^2-0.0012*N439+1.3446)+L440*'Exhaust Gas Math'!$D$14)</f>
        <v>1100</v>
      </c>
      <c r="O440">
        <f t="shared" si="62"/>
        <v>101325</v>
      </c>
      <c r="P440">
        <f>((-0.0000000008)*N440^3+(0.000003)*N440^2-0.004*N440+2.013)*('Exhaust Gas Math'!$E$10/(L440+'Exhaust Gas Math'!$E$10))+(357.45*N440^-1.004)*(L440/(L440+'Exhaust Gas Math'!$E$10))</f>
        <v>0.17819999999999947</v>
      </c>
      <c r="Q440">
        <f t="shared" si="7"/>
        <v>0</v>
      </c>
      <c r="R440">
        <f t="shared" si="8"/>
        <v>101325</v>
      </c>
      <c r="T440">
        <f t="shared" si="63"/>
        <v>5.45E-2</v>
      </c>
      <c r="U440">
        <f t="shared" si="64"/>
        <v>101325</v>
      </c>
    </row>
    <row r="441" spans="3:21" x14ac:dyDescent="0.2">
      <c r="C441" s="1"/>
      <c r="D441" s="1"/>
      <c r="E441" s="1">
        <v>5.4625E-2</v>
      </c>
      <c r="F441" s="4">
        <f t="shared" si="56"/>
        <v>6.2524126476606323E-2</v>
      </c>
      <c r="G441" s="1">
        <f t="shared" si="57"/>
        <v>4.6496941222613684</v>
      </c>
      <c r="H441" s="1">
        <f t="shared" si="58"/>
        <v>0</v>
      </c>
      <c r="I441">
        <f t="shared" si="59"/>
        <v>0</v>
      </c>
      <c r="J441" s="4">
        <f t="shared" si="60"/>
        <v>3.9769296294121147E-5</v>
      </c>
      <c r="K441">
        <f t="shared" si="61"/>
        <v>0</v>
      </c>
      <c r="L441">
        <f>K441*'Exhaust Gas Math'!$C$14</f>
        <v>0</v>
      </c>
      <c r="M441">
        <f>(L441/'Exhaust Gas Math'!$B$14)+('Exhaust Gas Math'!$D$10)</f>
        <v>4.4059320573952224E-4</v>
      </c>
      <c r="N441">
        <f>('Exhaust Gas Math'!$E$10*((-0.000000001)*N440^3+(0.000002)*N440^2-0.0012*N440+1.3446)*$B$15+L441*'Exhaust Gas Math'!$D$14*$B$14)/('Exhaust Gas Math'!$E$10*((-0.000000001)*N440^3+(0.000002)*N440^2-0.0012*N440+1.3446)+L441*'Exhaust Gas Math'!$D$14)</f>
        <v>1100</v>
      </c>
      <c r="O441">
        <f t="shared" si="62"/>
        <v>101325</v>
      </c>
      <c r="P441">
        <f>((-0.0000000008)*N441^3+(0.000003)*N441^2-0.004*N441+2.013)*('Exhaust Gas Math'!$E$10/(L441+'Exhaust Gas Math'!$E$10))+(357.45*N441^-1.004)*(L441/(L441+'Exhaust Gas Math'!$E$10))</f>
        <v>0.17819999999999947</v>
      </c>
      <c r="Q441">
        <f t="shared" si="7"/>
        <v>0</v>
      </c>
      <c r="R441">
        <f t="shared" si="8"/>
        <v>101325</v>
      </c>
      <c r="T441">
        <f t="shared" si="63"/>
        <v>5.4625E-2</v>
      </c>
      <c r="U441">
        <f t="shared" si="64"/>
        <v>101325</v>
      </c>
    </row>
    <row r="442" spans="3:21" x14ac:dyDescent="0.2">
      <c r="C442" s="1"/>
      <c r="D442" s="1"/>
      <c r="E442" s="1">
        <v>5.475E-2</v>
      </c>
      <c r="F442" s="4">
        <f t="shared" si="56"/>
        <v>6.3009720396865865E-2</v>
      </c>
      <c r="G442" s="1">
        <f t="shared" si="57"/>
        <v>3.1158143413189432</v>
      </c>
      <c r="H442" s="1">
        <f t="shared" si="58"/>
        <v>0</v>
      </c>
      <c r="I442">
        <f t="shared" si="59"/>
        <v>0</v>
      </c>
      <c r="J442" s="4">
        <f t="shared" si="60"/>
        <v>3.9769296294121147E-5</v>
      </c>
      <c r="K442">
        <f t="shared" si="61"/>
        <v>0</v>
      </c>
      <c r="L442">
        <f>K442*'Exhaust Gas Math'!$C$14</f>
        <v>0</v>
      </c>
      <c r="M442">
        <f>(L442/'Exhaust Gas Math'!$B$14)+('Exhaust Gas Math'!$D$10)</f>
        <v>4.4059320573952224E-4</v>
      </c>
      <c r="N442">
        <f>('Exhaust Gas Math'!$E$10*((-0.000000001)*N441^3+(0.000002)*N441^2-0.0012*N441+1.3446)*$B$15+L442*'Exhaust Gas Math'!$D$14*$B$14)/('Exhaust Gas Math'!$E$10*((-0.000000001)*N441^3+(0.000002)*N441^2-0.0012*N441+1.3446)+L442*'Exhaust Gas Math'!$D$14)</f>
        <v>1100</v>
      </c>
      <c r="O442">
        <f t="shared" si="62"/>
        <v>101325</v>
      </c>
      <c r="P442">
        <f>((-0.0000000008)*N442^3+(0.000003)*N442^2-0.004*N442+2.013)*('Exhaust Gas Math'!$E$10/(L442+'Exhaust Gas Math'!$E$10))+(357.45*N442^-1.004)*(L442/(L442+'Exhaust Gas Math'!$E$10))</f>
        <v>0.17819999999999947</v>
      </c>
      <c r="Q442">
        <f t="shared" si="7"/>
        <v>0</v>
      </c>
      <c r="R442">
        <f t="shared" si="8"/>
        <v>101325</v>
      </c>
      <c r="T442">
        <f t="shared" si="63"/>
        <v>5.475E-2</v>
      </c>
      <c r="U442">
        <f t="shared" si="64"/>
        <v>101325</v>
      </c>
    </row>
    <row r="443" spans="3:21" x14ac:dyDescent="0.2">
      <c r="C443" s="1"/>
      <c r="D443" s="1"/>
      <c r="E443" s="1">
        <v>5.4875E-2</v>
      </c>
      <c r="F443" s="4">
        <f t="shared" si="56"/>
        <v>6.3302279479340154E-2</v>
      </c>
      <c r="G443" s="1">
        <f t="shared" si="57"/>
        <v>1.5627245288490164</v>
      </c>
      <c r="H443" s="1">
        <f t="shared" si="58"/>
        <v>0</v>
      </c>
      <c r="I443">
        <f t="shared" si="59"/>
        <v>0</v>
      </c>
      <c r="J443" s="4">
        <f t="shared" si="60"/>
        <v>3.9769296294121147E-5</v>
      </c>
      <c r="K443">
        <f t="shared" si="61"/>
        <v>0</v>
      </c>
      <c r="L443">
        <f>K443*'Exhaust Gas Math'!$C$14</f>
        <v>0</v>
      </c>
      <c r="M443">
        <f>(L443/'Exhaust Gas Math'!$B$14)+('Exhaust Gas Math'!$D$10)</f>
        <v>4.4059320573952224E-4</v>
      </c>
      <c r="N443">
        <f>('Exhaust Gas Math'!$E$10*((-0.000000001)*N442^3+(0.000002)*N442^2-0.0012*N442+1.3446)*$B$15+L443*'Exhaust Gas Math'!$D$14*$B$14)/('Exhaust Gas Math'!$E$10*((-0.000000001)*N442^3+(0.000002)*N442^2-0.0012*N442+1.3446)+L443*'Exhaust Gas Math'!$D$14)</f>
        <v>1100</v>
      </c>
      <c r="O443">
        <f t="shared" si="62"/>
        <v>101325</v>
      </c>
      <c r="P443">
        <f>((-0.0000000008)*N443^3+(0.000003)*N443^2-0.004*N443+2.013)*('Exhaust Gas Math'!$E$10/(L443+'Exhaust Gas Math'!$E$10))+(357.45*N443^-1.004)*(L443/(L443+'Exhaust Gas Math'!$E$10))</f>
        <v>0.17819999999999947</v>
      </c>
      <c r="Q443">
        <f t="shared" si="7"/>
        <v>0</v>
      </c>
      <c r="R443">
        <f t="shared" si="8"/>
        <v>101325</v>
      </c>
      <c r="T443">
        <f t="shared" si="63"/>
        <v>5.4875E-2</v>
      </c>
      <c r="U443">
        <f t="shared" si="64"/>
        <v>101325</v>
      </c>
    </row>
    <row r="444" spans="3:21" x14ac:dyDescent="0.2">
      <c r="C444" s="1"/>
      <c r="D444" s="1"/>
      <c r="E444" s="1">
        <v>5.5E-2</v>
      </c>
      <c r="F444" s="4">
        <f t="shared" si="56"/>
        <v>6.3399999999999998E-2</v>
      </c>
      <c r="G444" s="1">
        <f t="shared" si="57"/>
        <v>-4.3919526241137418E-14</v>
      </c>
      <c r="H444" s="1">
        <f t="shared" si="58"/>
        <v>0</v>
      </c>
      <c r="I444">
        <f t="shared" si="59"/>
        <v>0</v>
      </c>
      <c r="J444" s="4">
        <f t="shared" si="60"/>
        <v>3.9769296294121147E-5</v>
      </c>
      <c r="K444">
        <f t="shared" si="61"/>
        <v>0</v>
      </c>
      <c r="L444">
        <f>K444*'Exhaust Gas Math'!$C$14</f>
        <v>0</v>
      </c>
      <c r="M444">
        <f>(L444/'Exhaust Gas Math'!$B$14)+('Exhaust Gas Math'!$D$10)</f>
        <v>4.4059320573952224E-4</v>
      </c>
      <c r="N444">
        <f>('Exhaust Gas Math'!$E$10*((-0.000000001)*N443^3+(0.000002)*N443^2-0.0012*N443+1.3446)*$B$15+L444*'Exhaust Gas Math'!$D$14*$B$14)/('Exhaust Gas Math'!$E$10*((-0.000000001)*N443^3+(0.000002)*N443^2-0.0012*N443+1.3446)+L444*'Exhaust Gas Math'!$D$14)</f>
        <v>1100</v>
      </c>
      <c r="O444">
        <f t="shared" si="62"/>
        <v>101325</v>
      </c>
      <c r="P444">
        <f>((-0.0000000008)*N444^3+(0.000003)*N444^2-0.004*N444+2.013)*('Exhaust Gas Math'!$E$10/(L444+'Exhaust Gas Math'!$E$10))+(357.45*N444^-1.004)*(L444/(L444+'Exhaust Gas Math'!$E$10))</f>
        <v>0.17819999999999947</v>
      </c>
      <c r="Q444">
        <f t="shared" si="7"/>
        <v>0</v>
      </c>
      <c r="R444">
        <f t="shared" si="8"/>
        <v>101325</v>
      </c>
      <c r="T444">
        <f t="shared" si="63"/>
        <v>5.5E-2</v>
      </c>
      <c r="U444">
        <f t="shared" si="64"/>
        <v>101325</v>
      </c>
    </row>
    <row r="445" spans="3:21" x14ac:dyDescent="0.2">
      <c r="C445" s="1"/>
      <c r="D445" s="1"/>
      <c r="E445" s="1">
        <v>5.5125E-2</v>
      </c>
      <c r="F445" s="4">
        <f t="shared" si="56"/>
        <v>6.3302279479340168E-2</v>
      </c>
      <c r="G445" s="1">
        <f t="shared" si="57"/>
        <v>-1.5627245288489628</v>
      </c>
      <c r="H445" s="1">
        <f t="shared" si="58"/>
        <v>0</v>
      </c>
      <c r="I445">
        <f t="shared" si="59"/>
        <v>0</v>
      </c>
      <c r="J445" s="4">
        <f t="shared" si="60"/>
        <v>3.9769296294121147E-5</v>
      </c>
      <c r="K445">
        <f t="shared" si="61"/>
        <v>0</v>
      </c>
      <c r="L445">
        <f>K445*'Exhaust Gas Math'!$C$14</f>
        <v>0</v>
      </c>
      <c r="M445">
        <f>(L445/'Exhaust Gas Math'!$B$14)+('Exhaust Gas Math'!$D$10)</f>
        <v>4.4059320573952224E-4</v>
      </c>
      <c r="N445">
        <f>('Exhaust Gas Math'!$E$10*((-0.000000001)*N444^3+(0.000002)*N444^2-0.0012*N444+1.3446)*$B$15+L445*'Exhaust Gas Math'!$D$14*$B$14)/('Exhaust Gas Math'!$E$10*((-0.000000001)*N444^3+(0.000002)*N444^2-0.0012*N444+1.3446)+L445*'Exhaust Gas Math'!$D$14)</f>
        <v>1100</v>
      </c>
      <c r="O445">
        <f t="shared" si="62"/>
        <v>101325</v>
      </c>
      <c r="P445">
        <f>((-0.0000000008)*N445^3+(0.000003)*N445^2-0.004*N445+2.013)*('Exhaust Gas Math'!$E$10/(L445+'Exhaust Gas Math'!$E$10))+(357.45*N445^-1.004)*(L445/(L445+'Exhaust Gas Math'!$E$10))</f>
        <v>0.17819999999999947</v>
      </c>
      <c r="Q445">
        <f t="shared" si="7"/>
        <v>0</v>
      </c>
      <c r="R445">
        <f t="shared" si="8"/>
        <v>101325</v>
      </c>
      <c r="T445">
        <f t="shared" si="63"/>
        <v>5.5125E-2</v>
      </c>
      <c r="U445">
        <f t="shared" si="64"/>
        <v>101325</v>
      </c>
    </row>
    <row r="446" spans="3:21" x14ac:dyDescent="0.2">
      <c r="C446" s="1"/>
      <c r="D446" s="1"/>
      <c r="E446" s="1">
        <v>5.525E-2</v>
      </c>
      <c r="F446" s="4">
        <f t="shared" si="56"/>
        <v>6.3009720396865851E-2</v>
      </c>
      <c r="G446" s="1">
        <f t="shared" si="57"/>
        <v>-3.1158143413190298</v>
      </c>
      <c r="H446" s="1">
        <f t="shared" si="58"/>
        <v>0</v>
      </c>
      <c r="I446">
        <f t="shared" si="59"/>
        <v>0</v>
      </c>
      <c r="J446" s="4">
        <f t="shared" si="60"/>
        <v>3.9769296294121147E-5</v>
      </c>
      <c r="K446">
        <f t="shared" si="61"/>
        <v>0</v>
      </c>
      <c r="L446">
        <f>K446*'Exhaust Gas Math'!$C$14</f>
        <v>0</v>
      </c>
      <c r="M446">
        <f>(L446/'Exhaust Gas Math'!$B$14)+('Exhaust Gas Math'!$D$10)</f>
        <v>4.4059320573952224E-4</v>
      </c>
      <c r="N446">
        <f>('Exhaust Gas Math'!$E$10*((-0.000000001)*N445^3+(0.000002)*N445^2-0.0012*N445+1.3446)*$B$15+L446*'Exhaust Gas Math'!$D$14*$B$14)/('Exhaust Gas Math'!$E$10*((-0.000000001)*N445^3+(0.000002)*N445^2-0.0012*N445+1.3446)+L446*'Exhaust Gas Math'!$D$14)</f>
        <v>1100</v>
      </c>
      <c r="O446">
        <f t="shared" si="62"/>
        <v>101325</v>
      </c>
      <c r="P446">
        <f>((-0.0000000008)*N446^3+(0.000003)*N446^2-0.004*N446+2.013)*('Exhaust Gas Math'!$E$10/(L446+'Exhaust Gas Math'!$E$10))+(357.45*N446^-1.004)*(L446/(L446+'Exhaust Gas Math'!$E$10))</f>
        <v>0.17819999999999947</v>
      </c>
      <c r="Q446">
        <f t="shared" si="7"/>
        <v>0</v>
      </c>
      <c r="R446">
        <f t="shared" si="8"/>
        <v>101325</v>
      </c>
      <c r="T446">
        <f t="shared" si="63"/>
        <v>5.525E-2</v>
      </c>
      <c r="U446">
        <f t="shared" si="64"/>
        <v>101325</v>
      </c>
    </row>
    <row r="447" spans="3:21" x14ac:dyDescent="0.2">
      <c r="C447" s="1"/>
      <c r="D447" s="1"/>
      <c r="E447" s="1">
        <v>5.5375000000000001E-2</v>
      </c>
      <c r="F447" s="4">
        <f t="shared" si="56"/>
        <v>6.2524126476606351E-2</v>
      </c>
      <c r="G447" s="1">
        <f t="shared" si="57"/>
        <v>-4.6496941222613168</v>
      </c>
      <c r="H447" s="1">
        <f t="shared" si="58"/>
        <v>0</v>
      </c>
      <c r="I447">
        <f t="shared" si="59"/>
        <v>0</v>
      </c>
      <c r="J447" s="4">
        <f t="shared" si="60"/>
        <v>3.9769296294121147E-5</v>
      </c>
      <c r="K447">
        <f t="shared" si="61"/>
        <v>0</v>
      </c>
      <c r="L447">
        <f>K447*'Exhaust Gas Math'!$C$14</f>
        <v>0</v>
      </c>
      <c r="M447">
        <f>(L447/'Exhaust Gas Math'!$B$14)+('Exhaust Gas Math'!$D$10)</f>
        <v>4.4059320573952224E-4</v>
      </c>
      <c r="N447">
        <f>('Exhaust Gas Math'!$E$10*((-0.000000001)*N446^3+(0.000002)*N446^2-0.0012*N446+1.3446)*$B$15+L447*'Exhaust Gas Math'!$D$14*$B$14)/('Exhaust Gas Math'!$E$10*((-0.000000001)*N446^3+(0.000002)*N446^2-0.0012*N446+1.3446)+L447*'Exhaust Gas Math'!$D$14)</f>
        <v>1100</v>
      </c>
      <c r="O447">
        <f t="shared" si="62"/>
        <v>101325</v>
      </c>
      <c r="P447">
        <f>((-0.0000000008)*N447^3+(0.000003)*N447^2-0.004*N447+2.013)*('Exhaust Gas Math'!$E$10/(L447+'Exhaust Gas Math'!$E$10))+(357.45*N447^-1.004)*(L447/(L447+'Exhaust Gas Math'!$E$10))</f>
        <v>0.17819999999999947</v>
      </c>
      <c r="Q447">
        <f t="shared" si="7"/>
        <v>0</v>
      </c>
      <c r="R447">
        <f t="shared" si="8"/>
        <v>101325</v>
      </c>
      <c r="T447">
        <f t="shared" si="63"/>
        <v>5.5375000000000001E-2</v>
      </c>
      <c r="U447">
        <f t="shared" si="64"/>
        <v>101325</v>
      </c>
    </row>
    <row r="448" spans="3:21" x14ac:dyDescent="0.2">
      <c r="C448" s="1"/>
      <c r="D448" s="1"/>
      <c r="E448" s="1">
        <v>5.5500000000000001E-2</v>
      </c>
      <c r="F448" s="4">
        <f t="shared" si="56"/>
        <v>6.1848491566556321E-2</v>
      </c>
      <c r="G448" s="1">
        <f t="shared" si="57"/>
        <v>-6.1549069927598046</v>
      </c>
      <c r="H448" s="1">
        <f t="shared" si="58"/>
        <v>0</v>
      </c>
      <c r="I448">
        <f t="shared" si="59"/>
        <v>0</v>
      </c>
      <c r="J448" s="4">
        <f t="shared" si="60"/>
        <v>3.9769296294121147E-5</v>
      </c>
      <c r="K448">
        <f t="shared" si="61"/>
        <v>0</v>
      </c>
      <c r="L448">
        <f>K448*'Exhaust Gas Math'!$C$14</f>
        <v>0</v>
      </c>
      <c r="M448">
        <f>(L448/'Exhaust Gas Math'!$B$14)+('Exhaust Gas Math'!$D$10)</f>
        <v>4.4059320573952224E-4</v>
      </c>
      <c r="N448">
        <f>('Exhaust Gas Math'!$E$10*((-0.000000001)*N447^3+(0.000002)*N447^2-0.0012*N447+1.3446)*$B$15+L448*'Exhaust Gas Math'!$D$14*$B$14)/('Exhaust Gas Math'!$E$10*((-0.000000001)*N447^3+(0.000002)*N447^2-0.0012*N447+1.3446)+L448*'Exhaust Gas Math'!$D$14)</f>
        <v>1100</v>
      </c>
      <c r="O448">
        <f t="shared" si="62"/>
        <v>101325</v>
      </c>
      <c r="P448">
        <f>((-0.0000000008)*N448^3+(0.000003)*N448^2-0.004*N448+2.013)*('Exhaust Gas Math'!$E$10/(L448+'Exhaust Gas Math'!$E$10))+(357.45*N448^-1.004)*(L448/(L448+'Exhaust Gas Math'!$E$10))</f>
        <v>0.17819999999999947</v>
      </c>
      <c r="Q448">
        <f t="shared" si="7"/>
        <v>0</v>
      </c>
      <c r="R448">
        <f t="shared" si="8"/>
        <v>101325</v>
      </c>
      <c r="T448">
        <f t="shared" si="63"/>
        <v>5.5500000000000001E-2</v>
      </c>
      <c r="U448">
        <f t="shared" si="64"/>
        <v>101325</v>
      </c>
    </row>
    <row r="449" spans="3:21" x14ac:dyDescent="0.2">
      <c r="C449" s="1"/>
      <c r="D449" s="1"/>
      <c r="E449" s="1">
        <v>5.5625000000000001E-2</v>
      </c>
      <c r="F449" s="4">
        <f t="shared" si="56"/>
        <v>6.0986981180607774E-2</v>
      </c>
      <c r="G449" s="1">
        <f t="shared" si="57"/>
        <v>-7.6221728149335268</v>
      </c>
      <c r="H449" s="1">
        <f t="shared" si="58"/>
        <v>0</v>
      </c>
      <c r="I449">
        <f t="shared" si="59"/>
        <v>0</v>
      </c>
      <c r="J449" s="4">
        <f t="shared" si="60"/>
        <v>3.9769296294121147E-5</v>
      </c>
      <c r="K449">
        <f t="shared" si="61"/>
        <v>0</v>
      </c>
      <c r="L449">
        <f>K449*'Exhaust Gas Math'!$C$14</f>
        <v>0</v>
      </c>
      <c r="M449">
        <f>(L449/'Exhaust Gas Math'!$B$14)+('Exhaust Gas Math'!$D$10)</f>
        <v>4.4059320573952224E-4</v>
      </c>
      <c r="N449">
        <f>('Exhaust Gas Math'!$E$10*((-0.000000001)*N448^3+(0.000002)*N448^2-0.0012*N448+1.3446)*$B$15+L449*'Exhaust Gas Math'!$D$14*$B$14)/('Exhaust Gas Math'!$E$10*((-0.000000001)*N448^3+(0.000002)*N448^2-0.0012*N448+1.3446)+L449*'Exhaust Gas Math'!$D$14)</f>
        <v>1100</v>
      </c>
      <c r="O449">
        <f t="shared" si="62"/>
        <v>101325</v>
      </c>
      <c r="P449">
        <f>((-0.0000000008)*N449^3+(0.000003)*N449^2-0.004*N449+2.013)*('Exhaust Gas Math'!$E$10/(L449+'Exhaust Gas Math'!$E$10))+(357.45*N449^-1.004)*(L449/(L449+'Exhaust Gas Math'!$E$10))</f>
        <v>0.17819999999999947</v>
      </c>
      <c r="Q449">
        <f t="shared" si="7"/>
        <v>0</v>
      </c>
      <c r="R449">
        <f t="shared" si="8"/>
        <v>101325</v>
      </c>
      <c r="T449">
        <f t="shared" si="63"/>
        <v>5.5625000000000001E-2</v>
      </c>
      <c r="U449">
        <f t="shared" si="64"/>
        <v>101325</v>
      </c>
    </row>
    <row r="450" spans="3:21" x14ac:dyDescent="0.2">
      <c r="C450" s="1"/>
      <c r="D450" s="1"/>
      <c r="E450" s="1">
        <v>5.5750000000000001E-2</v>
      </c>
      <c r="F450" s="4">
        <f t="shared" si="56"/>
        <v>5.9944906816771296E-2</v>
      </c>
      <c r="G450" s="1">
        <f t="shared" si="57"/>
        <v>-9.0424454070735241</v>
      </c>
      <c r="H450" s="1">
        <f t="shared" si="58"/>
        <v>0</v>
      </c>
      <c r="I450">
        <f t="shared" si="59"/>
        <v>0</v>
      </c>
      <c r="J450" s="4">
        <f t="shared" si="60"/>
        <v>3.9769296294121147E-5</v>
      </c>
      <c r="K450">
        <f t="shared" si="61"/>
        <v>0</v>
      </c>
      <c r="L450">
        <f>K450*'Exhaust Gas Math'!$C$14</f>
        <v>0</v>
      </c>
      <c r="M450">
        <f>(L450/'Exhaust Gas Math'!$B$14)+('Exhaust Gas Math'!$D$10)</f>
        <v>4.4059320573952224E-4</v>
      </c>
      <c r="N450">
        <f>('Exhaust Gas Math'!$E$10*((-0.000000001)*N449^3+(0.000002)*N449^2-0.0012*N449+1.3446)*$B$15+L450*'Exhaust Gas Math'!$D$14*$B$14)/('Exhaust Gas Math'!$E$10*((-0.000000001)*N449^3+(0.000002)*N449^2-0.0012*N449+1.3446)+L450*'Exhaust Gas Math'!$D$14)</f>
        <v>1100</v>
      </c>
      <c r="O450">
        <f t="shared" si="62"/>
        <v>101325</v>
      </c>
      <c r="P450">
        <f>((-0.0000000008)*N450^3+(0.000003)*N450^2-0.004*N450+2.013)*('Exhaust Gas Math'!$E$10/(L450+'Exhaust Gas Math'!$E$10))+(357.45*N450^-1.004)*(L450/(L450+'Exhaust Gas Math'!$E$10))</f>
        <v>0.17819999999999947</v>
      </c>
      <c r="Q450">
        <f t="shared" si="7"/>
        <v>0</v>
      </c>
      <c r="R450">
        <f t="shared" si="8"/>
        <v>101325</v>
      </c>
      <c r="T450">
        <f t="shared" si="63"/>
        <v>5.5750000000000001E-2</v>
      </c>
      <c r="U450">
        <f t="shared" si="64"/>
        <v>101325</v>
      </c>
    </row>
    <row r="451" spans="3:21" x14ac:dyDescent="0.2">
      <c r="C451" s="1"/>
      <c r="D451" s="1"/>
      <c r="E451" s="1">
        <v>5.5875000000000001E-2</v>
      </c>
      <c r="F451" s="4">
        <f t="shared" si="56"/>
        <v>5.8728693210024691E-2</v>
      </c>
      <c r="G451" s="1">
        <f t="shared" si="57"/>
        <v>-10.40696831636081</v>
      </c>
      <c r="H451" s="1">
        <f t="shared" si="58"/>
        <v>0</v>
      </c>
      <c r="I451">
        <f t="shared" si="59"/>
        <v>0</v>
      </c>
      <c r="J451" s="4">
        <f t="shared" si="60"/>
        <v>3.9769296294121147E-5</v>
      </c>
      <c r="K451">
        <f t="shared" si="61"/>
        <v>0</v>
      </c>
      <c r="L451">
        <f>K451*'Exhaust Gas Math'!$C$14</f>
        <v>0</v>
      </c>
      <c r="M451">
        <f>(L451/'Exhaust Gas Math'!$B$14)+('Exhaust Gas Math'!$D$10)</f>
        <v>4.4059320573952224E-4</v>
      </c>
      <c r="N451">
        <f>('Exhaust Gas Math'!$E$10*((-0.000000001)*N450^3+(0.000002)*N450^2-0.0012*N450+1.3446)*$B$15+L451*'Exhaust Gas Math'!$D$14*$B$14)/('Exhaust Gas Math'!$E$10*((-0.000000001)*N450^3+(0.000002)*N450^2-0.0012*N450+1.3446)+L451*'Exhaust Gas Math'!$D$14)</f>
        <v>1100</v>
      </c>
      <c r="O451">
        <f t="shared" si="62"/>
        <v>101325</v>
      </c>
      <c r="P451">
        <f>((-0.0000000008)*N451^3+(0.000003)*N451^2-0.004*N451+2.013)*('Exhaust Gas Math'!$E$10/(L451+'Exhaust Gas Math'!$E$10))+(357.45*N451^-1.004)*(L451/(L451+'Exhaust Gas Math'!$E$10))</f>
        <v>0.17819999999999947</v>
      </c>
      <c r="Q451">
        <f t="shared" si="7"/>
        <v>0</v>
      </c>
      <c r="R451">
        <f t="shared" si="8"/>
        <v>101325</v>
      </c>
      <c r="T451">
        <f t="shared" si="63"/>
        <v>5.5875000000000001E-2</v>
      </c>
      <c r="U451">
        <f t="shared" si="64"/>
        <v>101325</v>
      </c>
    </row>
    <row r="452" spans="3:21" x14ac:dyDescent="0.2">
      <c r="C452" s="1"/>
      <c r="D452" s="1"/>
      <c r="E452" s="1">
        <v>5.6000000000000001E-2</v>
      </c>
      <c r="F452" s="4">
        <f t="shared" ref="F452:F515" si="65">-(($B$3/1000)/2)*COS($B$10*E452)+(($B$3/1000)/2)</f>
        <v>5.734583872168586E-2</v>
      </c>
      <c r="G452" s="1">
        <f t="shared" ref="G452:G515" si="66">($B$3/1000/2)*$B$10*SIN($B$10*E452)</f>
        <v>-11.707328805309475</v>
      </c>
      <c r="H452" s="1">
        <f t="shared" ref="H452:H515" si="67">IF(MOD(E452,(1/($B$9/2)))&lt;=(1/($B$9*2)),1,0)</f>
        <v>0</v>
      </c>
      <c r="I452">
        <f t="shared" ref="I452:I515" si="68">F452*$B$4*H452</f>
        <v>0</v>
      </c>
      <c r="J452" s="4">
        <f t="shared" ref="J452:J515" si="69">$B$7+H452*I452</f>
        <v>3.9769296294121147E-5</v>
      </c>
      <c r="K452">
        <f t="shared" ref="K452:K515" si="70">(I452)*$B$11*H452</f>
        <v>0</v>
      </c>
      <c r="L452">
        <f>K452*'Exhaust Gas Math'!$C$14</f>
        <v>0</v>
      </c>
      <c r="M452">
        <f>(L452/'Exhaust Gas Math'!$B$14)+('Exhaust Gas Math'!$D$10)</f>
        <v>4.4059320573952224E-4</v>
      </c>
      <c r="N452">
        <f>('Exhaust Gas Math'!$E$10*((-0.000000001)*N451^3+(0.000002)*N451^2-0.0012*N451+1.3446)*$B$15+L452*'Exhaust Gas Math'!$D$14*$B$14)/('Exhaust Gas Math'!$E$10*((-0.000000001)*N451^3+(0.000002)*N451^2-0.0012*N451+1.3446)+L452*'Exhaust Gas Math'!$D$14)</f>
        <v>1100</v>
      </c>
      <c r="O452">
        <f t="shared" ref="O452:O515" si="71">(M452*$B$12*N452)/J452</f>
        <v>101325</v>
      </c>
      <c r="P452">
        <f>((-0.0000000008)*N452^3+(0.000003)*N452^2-0.004*N452+2.013)*('Exhaust Gas Math'!$E$10/(L452+'Exhaust Gas Math'!$E$10))+(357.45*N452^-1.004)*(L452/(L452+'Exhaust Gas Math'!$E$10))</f>
        <v>0.17819999999999947</v>
      </c>
      <c r="Q452">
        <f t="shared" si="7"/>
        <v>0</v>
      </c>
      <c r="R452">
        <f t="shared" si="8"/>
        <v>101325</v>
      </c>
      <c r="T452">
        <f t="shared" ref="T452:T515" si="72">E452</f>
        <v>5.6000000000000001E-2</v>
      </c>
      <c r="U452">
        <f t="shared" ref="U452:U515" si="73">R452</f>
        <v>101325</v>
      </c>
    </row>
    <row r="453" spans="3:21" x14ac:dyDescent="0.2">
      <c r="C453" s="1"/>
      <c r="D453" s="1"/>
      <c r="E453" s="1">
        <v>5.6125000000000001E-2</v>
      </c>
      <c r="F453" s="4">
        <f t="shared" si="65"/>
        <v>5.5804869109520927E-2</v>
      </c>
      <c r="G453" s="1">
        <f t="shared" si="66"/>
        <v>-12.935509719091637</v>
      </c>
      <c r="H453" s="1">
        <f t="shared" si="67"/>
        <v>0</v>
      </c>
      <c r="I453">
        <f t="shared" si="68"/>
        <v>0</v>
      </c>
      <c r="J453" s="4">
        <f t="shared" si="69"/>
        <v>3.9769296294121147E-5</v>
      </c>
      <c r="K453">
        <f t="shared" si="70"/>
        <v>0</v>
      </c>
      <c r="L453">
        <f>K453*'Exhaust Gas Math'!$C$14</f>
        <v>0</v>
      </c>
      <c r="M453">
        <f>(L453/'Exhaust Gas Math'!$B$14)+('Exhaust Gas Math'!$D$10)</f>
        <v>4.4059320573952224E-4</v>
      </c>
      <c r="N453">
        <f>('Exhaust Gas Math'!$E$10*((-0.000000001)*N452^3+(0.000002)*N452^2-0.0012*N452+1.3446)*$B$15+L453*'Exhaust Gas Math'!$D$14*$B$14)/('Exhaust Gas Math'!$E$10*((-0.000000001)*N452^3+(0.000002)*N452^2-0.0012*N452+1.3446)+L453*'Exhaust Gas Math'!$D$14)</f>
        <v>1100</v>
      </c>
      <c r="O453">
        <f t="shared" si="71"/>
        <v>101325</v>
      </c>
      <c r="P453">
        <f>((-0.0000000008)*N453^3+(0.000003)*N453^2-0.004*N453+2.013)*('Exhaust Gas Math'!$E$10/(L453+'Exhaust Gas Math'!$E$10))+(357.45*N453^-1.004)*(L453/(L453+'Exhaust Gas Math'!$E$10))</f>
        <v>0.17819999999999947</v>
      </c>
      <c r="Q453">
        <f t="shared" si="7"/>
        <v>0</v>
      </c>
      <c r="R453">
        <f t="shared" si="8"/>
        <v>101325</v>
      </c>
      <c r="T453">
        <f t="shared" si="72"/>
        <v>5.6125000000000001E-2</v>
      </c>
      <c r="U453">
        <f t="shared" si="73"/>
        <v>101325</v>
      </c>
    </row>
    <row r="454" spans="3:21" x14ac:dyDescent="0.2">
      <c r="C454" s="1"/>
      <c r="D454" s="1"/>
      <c r="E454" s="1">
        <v>5.6250000000000001E-2</v>
      </c>
      <c r="F454" s="4">
        <f t="shared" si="65"/>
        <v>5.4115284963613564E-2</v>
      </c>
      <c r="G454" s="1">
        <f t="shared" si="66"/>
        <v>-14.083938913962013</v>
      </c>
      <c r="H454" s="1">
        <f t="shared" si="67"/>
        <v>0</v>
      </c>
      <c r="I454">
        <f t="shared" si="68"/>
        <v>0</v>
      </c>
      <c r="J454" s="4">
        <f t="shared" si="69"/>
        <v>3.9769296294121147E-5</v>
      </c>
      <c r="K454">
        <f t="shared" si="70"/>
        <v>0</v>
      </c>
      <c r="L454">
        <f>K454*'Exhaust Gas Math'!$C$14</f>
        <v>0</v>
      </c>
      <c r="M454">
        <f>(L454/'Exhaust Gas Math'!$B$14)+('Exhaust Gas Math'!$D$10)</f>
        <v>4.4059320573952224E-4</v>
      </c>
      <c r="N454">
        <f>('Exhaust Gas Math'!$E$10*((-0.000000001)*N453^3+(0.000002)*N453^2-0.0012*N453+1.3446)*$B$15+L454*'Exhaust Gas Math'!$D$14*$B$14)/('Exhaust Gas Math'!$E$10*((-0.000000001)*N453^3+(0.000002)*N453^2-0.0012*N453+1.3446)+L454*'Exhaust Gas Math'!$D$14)</f>
        <v>1100</v>
      </c>
      <c r="O454">
        <f t="shared" si="71"/>
        <v>101325</v>
      </c>
      <c r="P454">
        <f>((-0.0000000008)*N454^3+(0.000003)*N454^2-0.004*N454+2.013)*('Exhaust Gas Math'!$E$10/(L454+'Exhaust Gas Math'!$E$10))+(357.45*N454^-1.004)*(L454/(L454+'Exhaust Gas Math'!$E$10))</f>
        <v>0.17819999999999947</v>
      </c>
      <c r="Q454">
        <f t="shared" si="7"/>
        <v>0</v>
      </c>
      <c r="R454">
        <f t="shared" si="8"/>
        <v>101325</v>
      </c>
      <c r="T454">
        <f t="shared" si="72"/>
        <v>5.6250000000000001E-2</v>
      </c>
      <c r="U454">
        <f t="shared" si="73"/>
        <v>101325</v>
      </c>
    </row>
    <row r="455" spans="3:21" x14ac:dyDescent="0.2">
      <c r="C455" s="1"/>
      <c r="D455" s="1"/>
      <c r="E455" s="1">
        <v>5.6375000000000001E-2</v>
      </c>
      <c r="F455" s="4">
        <f t="shared" si="65"/>
        <v>5.2287503132066732E-2</v>
      </c>
      <c r="G455" s="1">
        <f t="shared" si="66"/>
        <v>-15.145535942042978</v>
      </c>
      <c r="H455" s="1">
        <f t="shared" si="67"/>
        <v>0</v>
      </c>
      <c r="I455">
        <f t="shared" si="68"/>
        <v>0</v>
      </c>
      <c r="J455" s="4">
        <f t="shared" si="69"/>
        <v>3.9769296294121147E-5</v>
      </c>
      <c r="K455">
        <f t="shared" si="70"/>
        <v>0</v>
      </c>
      <c r="L455">
        <f>K455*'Exhaust Gas Math'!$C$14</f>
        <v>0</v>
      </c>
      <c r="M455">
        <f>(L455/'Exhaust Gas Math'!$B$14)+('Exhaust Gas Math'!$D$10)</f>
        <v>4.4059320573952224E-4</v>
      </c>
      <c r="N455">
        <f>('Exhaust Gas Math'!$E$10*((-0.000000001)*N454^3+(0.000002)*N454^2-0.0012*N454+1.3446)*$B$15+L455*'Exhaust Gas Math'!$D$14*$B$14)/('Exhaust Gas Math'!$E$10*((-0.000000001)*N454^3+(0.000002)*N454^2-0.0012*N454+1.3446)+L455*'Exhaust Gas Math'!$D$14)</f>
        <v>1100</v>
      </c>
      <c r="O455">
        <f t="shared" si="71"/>
        <v>101325</v>
      </c>
      <c r="P455">
        <f>((-0.0000000008)*N455^3+(0.000003)*N455^2-0.004*N455+2.013)*('Exhaust Gas Math'!$E$10/(L455+'Exhaust Gas Math'!$E$10))+(357.45*N455^-1.004)*(L455/(L455+'Exhaust Gas Math'!$E$10))</f>
        <v>0.17819999999999947</v>
      </c>
      <c r="Q455">
        <f t="shared" si="7"/>
        <v>0</v>
      </c>
      <c r="R455">
        <f t="shared" si="8"/>
        <v>101325</v>
      </c>
      <c r="T455">
        <f t="shared" si="72"/>
        <v>5.6375000000000001E-2</v>
      </c>
      <c r="U455">
        <f t="shared" si="73"/>
        <v>101325</v>
      </c>
    </row>
    <row r="456" spans="3:21" x14ac:dyDescent="0.2">
      <c r="C456" s="1"/>
      <c r="D456" s="1"/>
      <c r="E456" s="1">
        <v>5.6500000000000002E-2</v>
      </c>
      <c r="F456" s="4">
        <f t="shared" si="65"/>
        <v>5.0332792497671391E-2</v>
      </c>
      <c r="G456" s="1">
        <f t="shared" si="66"/>
        <v>-16.113755704639377</v>
      </c>
      <c r="H456" s="1">
        <f t="shared" si="67"/>
        <v>0</v>
      </c>
      <c r="I456">
        <f t="shared" si="68"/>
        <v>0</v>
      </c>
      <c r="J456" s="4">
        <f t="shared" si="69"/>
        <v>3.9769296294121147E-5</v>
      </c>
      <c r="K456">
        <f t="shared" si="70"/>
        <v>0</v>
      </c>
      <c r="L456">
        <f>K456*'Exhaust Gas Math'!$C$14</f>
        <v>0</v>
      </c>
      <c r="M456">
        <f>(L456/'Exhaust Gas Math'!$B$14)+('Exhaust Gas Math'!$D$10)</f>
        <v>4.4059320573952224E-4</v>
      </c>
      <c r="N456">
        <f>('Exhaust Gas Math'!$E$10*((-0.000000001)*N455^3+(0.000002)*N455^2-0.0012*N455+1.3446)*$B$15+L456*'Exhaust Gas Math'!$D$14*$B$14)/('Exhaust Gas Math'!$E$10*((-0.000000001)*N455^3+(0.000002)*N455^2-0.0012*N455+1.3446)+L456*'Exhaust Gas Math'!$D$14)</f>
        <v>1100</v>
      </c>
      <c r="O456">
        <f t="shared" si="71"/>
        <v>101325</v>
      </c>
      <c r="P456">
        <f>((-0.0000000008)*N456^3+(0.000003)*N456^2-0.004*N456+2.013)*('Exhaust Gas Math'!$E$10/(L456+'Exhaust Gas Math'!$E$10))+(357.45*N456^-1.004)*(L456/(L456+'Exhaust Gas Math'!$E$10))</f>
        <v>0.17819999999999947</v>
      </c>
      <c r="Q456">
        <f t="shared" si="7"/>
        <v>0</v>
      </c>
      <c r="R456">
        <f t="shared" si="8"/>
        <v>101325</v>
      </c>
      <c r="T456">
        <f t="shared" si="72"/>
        <v>5.6500000000000002E-2</v>
      </c>
      <c r="U456">
        <f t="shared" si="73"/>
        <v>101325</v>
      </c>
    </row>
    <row r="457" spans="3:21" x14ac:dyDescent="0.2">
      <c r="C457" s="1"/>
      <c r="D457" s="1"/>
      <c r="E457" s="1">
        <v>5.6625000000000002E-2</v>
      </c>
      <c r="F457" s="4">
        <f t="shared" si="65"/>
        <v>4.826320450149546E-2</v>
      </c>
      <c r="G457" s="1">
        <f t="shared" si="66"/>
        <v>-16.982628804949247</v>
      </c>
      <c r="H457" s="1">
        <f t="shared" si="67"/>
        <v>0</v>
      </c>
      <c r="I457">
        <f t="shared" si="68"/>
        <v>0</v>
      </c>
      <c r="J457" s="4">
        <f t="shared" si="69"/>
        <v>3.9769296294121147E-5</v>
      </c>
      <c r="K457">
        <f t="shared" si="70"/>
        <v>0</v>
      </c>
      <c r="L457">
        <f>K457*'Exhaust Gas Math'!$C$14</f>
        <v>0</v>
      </c>
      <c r="M457">
        <f>(L457/'Exhaust Gas Math'!$B$14)+('Exhaust Gas Math'!$D$10)</f>
        <v>4.4059320573952224E-4</v>
      </c>
      <c r="N457">
        <f>('Exhaust Gas Math'!$E$10*((-0.000000001)*N456^3+(0.000002)*N456^2-0.0012*N456+1.3446)*$B$15+L457*'Exhaust Gas Math'!$D$14*$B$14)/('Exhaust Gas Math'!$E$10*((-0.000000001)*N456^3+(0.000002)*N456^2-0.0012*N456+1.3446)+L457*'Exhaust Gas Math'!$D$14)</f>
        <v>1100</v>
      </c>
      <c r="O457">
        <f t="shared" si="71"/>
        <v>101325</v>
      </c>
      <c r="P457">
        <f>((-0.0000000008)*N457^3+(0.000003)*N457^2-0.004*N457+2.013)*('Exhaust Gas Math'!$E$10/(L457+'Exhaust Gas Math'!$E$10))+(357.45*N457^-1.004)*(L457/(L457+'Exhaust Gas Math'!$E$10))</f>
        <v>0.17819999999999947</v>
      </c>
      <c r="Q457">
        <f t="shared" si="7"/>
        <v>0</v>
      </c>
      <c r="R457">
        <f t="shared" si="8"/>
        <v>101325</v>
      </c>
      <c r="T457">
        <f t="shared" si="72"/>
        <v>5.6625000000000002E-2</v>
      </c>
      <c r="U457">
        <f t="shared" si="73"/>
        <v>101325</v>
      </c>
    </row>
    <row r="458" spans="3:21" x14ac:dyDescent="0.2">
      <c r="C458" s="1"/>
      <c r="D458" s="1"/>
      <c r="E458" s="1">
        <v>5.6750000000000002E-2</v>
      </c>
      <c r="F458" s="4">
        <f t="shared" si="65"/>
        <v>4.6091498841743593E-2</v>
      </c>
      <c r="G458" s="1">
        <f t="shared" si="66"/>
        <v>-17.746798351379386</v>
      </c>
      <c r="H458" s="1">
        <f t="shared" si="67"/>
        <v>0</v>
      </c>
      <c r="I458">
        <f t="shared" si="68"/>
        <v>0</v>
      </c>
      <c r="J458" s="4">
        <f t="shared" si="69"/>
        <v>3.9769296294121147E-5</v>
      </c>
      <c r="K458">
        <f t="shared" si="70"/>
        <v>0</v>
      </c>
      <c r="L458">
        <f>K458*'Exhaust Gas Math'!$C$14</f>
        <v>0</v>
      </c>
      <c r="M458">
        <f>(L458/'Exhaust Gas Math'!$B$14)+('Exhaust Gas Math'!$D$10)</f>
        <v>4.4059320573952224E-4</v>
      </c>
      <c r="N458">
        <f>('Exhaust Gas Math'!$E$10*((-0.000000001)*N457^3+(0.000002)*N457^2-0.0012*N457+1.3446)*$B$15+L458*'Exhaust Gas Math'!$D$14*$B$14)/('Exhaust Gas Math'!$E$10*((-0.000000001)*N457^3+(0.000002)*N457^2-0.0012*N457+1.3446)+L458*'Exhaust Gas Math'!$D$14)</f>
        <v>1100</v>
      </c>
      <c r="O458">
        <f t="shared" si="71"/>
        <v>101325</v>
      </c>
      <c r="P458">
        <f>((-0.0000000008)*N458^3+(0.000003)*N458^2-0.004*N458+2.013)*('Exhaust Gas Math'!$E$10/(L458+'Exhaust Gas Math'!$E$10))+(357.45*N458^-1.004)*(L458/(L458+'Exhaust Gas Math'!$E$10))</f>
        <v>0.17819999999999947</v>
      </c>
      <c r="Q458">
        <f t="shared" si="7"/>
        <v>0</v>
      </c>
      <c r="R458">
        <f t="shared" si="8"/>
        <v>101325</v>
      </c>
      <c r="T458">
        <f t="shared" si="72"/>
        <v>5.6750000000000002E-2</v>
      </c>
      <c r="U458">
        <f t="shared" si="73"/>
        <v>101325</v>
      </c>
    </row>
    <row r="459" spans="3:21" x14ac:dyDescent="0.2">
      <c r="C459" s="1"/>
      <c r="D459" s="1"/>
      <c r="E459" s="1">
        <v>5.6875000000000002E-2</v>
      </c>
      <c r="F459" s="4">
        <f t="shared" si="65"/>
        <v>4.3831064805973395E-2</v>
      </c>
      <c r="G459" s="1">
        <f t="shared" si="66"/>
        <v>-18.401552984563978</v>
      </c>
      <c r="H459" s="1">
        <f t="shared" si="67"/>
        <v>0</v>
      </c>
      <c r="I459">
        <f t="shared" si="68"/>
        <v>0</v>
      </c>
      <c r="J459" s="4">
        <f t="shared" si="69"/>
        <v>3.9769296294121147E-5</v>
      </c>
      <c r="K459">
        <f t="shared" si="70"/>
        <v>0</v>
      </c>
      <c r="L459">
        <f>K459*'Exhaust Gas Math'!$C$14</f>
        <v>0</v>
      </c>
      <c r="M459">
        <f>(L459/'Exhaust Gas Math'!$B$14)+('Exhaust Gas Math'!$D$10)</f>
        <v>4.4059320573952224E-4</v>
      </c>
      <c r="N459">
        <f>('Exhaust Gas Math'!$E$10*((-0.000000001)*N458^3+(0.000002)*N458^2-0.0012*N458+1.3446)*$B$15+L459*'Exhaust Gas Math'!$D$14*$B$14)/('Exhaust Gas Math'!$E$10*((-0.000000001)*N458^3+(0.000002)*N458^2-0.0012*N458+1.3446)+L459*'Exhaust Gas Math'!$D$14)</f>
        <v>1100</v>
      </c>
      <c r="O459">
        <f t="shared" si="71"/>
        <v>101325</v>
      </c>
      <c r="P459">
        <f>((-0.0000000008)*N459^3+(0.000003)*N459^2-0.004*N459+2.013)*('Exhaust Gas Math'!$E$10/(L459+'Exhaust Gas Math'!$E$10))+(357.45*N459^-1.004)*(L459/(L459+'Exhaust Gas Math'!$E$10))</f>
        <v>0.17819999999999947</v>
      </c>
      <c r="Q459">
        <f t="shared" si="7"/>
        <v>0</v>
      </c>
      <c r="R459">
        <f t="shared" si="8"/>
        <v>101325</v>
      </c>
      <c r="T459">
        <f t="shared" si="72"/>
        <v>5.6875000000000002E-2</v>
      </c>
      <c r="U459">
        <f t="shared" si="73"/>
        <v>101325</v>
      </c>
    </row>
    <row r="460" spans="3:21" x14ac:dyDescent="0.2">
      <c r="C460" s="1"/>
      <c r="D460" s="1"/>
      <c r="E460" s="1">
        <v>5.7000000000000002E-2</v>
      </c>
      <c r="F460" s="4">
        <f t="shared" si="65"/>
        <v>4.1495838721685767E-2</v>
      </c>
      <c r="G460" s="1">
        <f t="shared" si="66"/>
        <v>-18.942855924461476</v>
      </c>
      <c r="H460" s="1">
        <f t="shared" si="67"/>
        <v>0</v>
      </c>
      <c r="I460">
        <f t="shared" si="68"/>
        <v>0</v>
      </c>
      <c r="J460" s="4">
        <f t="shared" si="69"/>
        <v>3.9769296294121147E-5</v>
      </c>
      <c r="K460">
        <f t="shared" si="70"/>
        <v>0</v>
      </c>
      <c r="L460">
        <f>K460*'Exhaust Gas Math'!$C$14</f>
        <v>0</v>
      </c>
      <c r="M460">
        <f>(L460/'Exhaust Gas Math'!$B$14)+('Exhaust Gas Math'!$D$10)</f>
        <v>4.4059320573952224E-4</v>
      </c>
      <c r="N460">
        <f>('Exhaust Gas Math'!$E$10*((-0.000000001)*N459^3+(0.000002)*N459^2-0.0012*N459+1.3446)*$B$15+L460*'Exhaust Gas Math'!$D$14*$B$14)/('Exhaust Gas Math'!$E$10*((-0.000000001)*N459^3+(0.000002)*N459^2-0.0012*N459+1.3446)+L460*'Exhaust Gas Math'!$D$14)</f>
        <v>1100</v>
      </c>
      <c r="O460">
        <f t="shared" si="71"/>
        <v>101325</v>
      </c>
      <c r="P460">
        <f>((-0.0000000008)*N460^3+(0.000003)*N460^2-0.004*N460+2.013)*('Exhaust Gas Math'!$E$10/(L460+'Exhaust Gas Math'!$E$10))+(357.45*N460^-1.004)*(L460/(L460+'Exhaust Gas Math'!$E$10))</f>
        <v>0.17819999999999947</v>
      </c>
      <c r="Q460">
        <f t="shared" si="7"/>
        <v>0</v>
      </c>
      <c r="R460">
        <f t="shared" si="8"/>
        <v>101325</v>
      </c>
      <c r="T460">
        <f t="shared" si="72"/>
        <v>5.7000000000000002E-2</v>
      </c>
      <c r="U460">
        <f t="shared" si="73"/>
        <v>101325</v>
      </c>
    </row>
    <row r="461" spans="3:21" x14ac:dyDescent="0.2">
      <c r="C461" s="1"/>
      <c r="D461" s="1"/>
      <c r="E461" s="1">
        <v>5.7125000000000002E-2</v>
      </c>
      <c r="F461" s="4">
        <f t="shared" si="65"/>
        <v>3.9100218034232227E-2</v>
      </c>
      <c r="G461" s="1">
        <f t="shared" si="66"/>
        <v>-19.367369858445823</v>
      </c>
      <c r="H461" s="1">
        <f t="shared" si="67"/>
        <v>0</v>
      </c>
      <c r="I461">
        <f t="shared" si="68"/>
        <v>0</v>
      </c>
      <c r="J461" s="4">
        <f t="shared" si="69"/>
        <v>3.9769296294121147E-5</v>
      </c>
      <c r="K461">
        <f t="shared" si="70"/>
        <v>0</v>
      </c>
      <c r="L461">
        <f>K461*'Exhaust Gas Math'!$C$14</f>
        <v>0</v>
      </c>
      <c r="M461">
        <f>(L461/'Exhaust Gas Math'!$B$14)+('Exhaust Gas Math'!$D$10)</f>
        <v>4.4059320573952224E-4</v>
      </c>
      <c r="N461">
        <f>('Exhaust Gas Math'!$E$10*((-0.000000001)*N460^3+(0.000002)*N460^2-0.0012*N460+1.3446)*$B$15+L461*'Exhaust Gas Math'!$D$14*$B$14)/('Exhaust Gas Math'!$E$10*((-0.000000001)*N460^3+(0.000002)*N460^2-0.0012*N460+1.3446)+L461*'Exhaust Gas Math'!$D$14)</f>
        <v>1100</v>
      </c>
      <c r="O461">
        <f t="shared" si="71"/>
        <v>101325</v>
      </c>
      <c r="P461">
        <f>((-0.0000000008)*N461^3+(0.000003)*N461^2-0.004*N461+2.013)*('Exhaust Gas Math'!$E$10/(L461+'Exhaust Gas Math'!$E$10))+(357.45*N461^-1.004)*(L461/(L461+'Exhaust Gas Math'!$E$10))</f>
        <v>0.17819999999999947</v>
      </c>
      <c r="Q461">
        <f t="shared" si="7"/>
        <v>0</v>
      </c>
      <c r="R461">
        <f t="shared" si="8"/>
        <v>101325</v>
      </c>
      <c r="T461">
        <f t="shared" si="72"/>
        <v>5.7125000000000002E-2</v>
      </c>
      <c r="U461">
        <f t="shared" si="73"/>
        <v>101325</v>
      </c>
    </row>
    <row r="462" spans="3:21" x14ac:dyDescent="0.2">
      <c r="C462" s="1"/>
      <c r="D462" s="1"/>
      <c r="E462" s="1">
        <v>5.7250000000000002E-2</v>
      </c>
      <c r="F462" s="4">
        <f t="shared" si="65"/>
        <v>3.665897254177522E-2</v>
      </c>
      <c r="G462" s="1">
        <f t="shared" si="66"/>
        <v>-19.672477516948874</v>
      </c>
      <c r="H462" s="1">
        <f t="shared" si="67"/>
        <v>0</v>
      </c>
      <c r="I462">
        <f t="shared" si="68"/>
        <v>0</v>
      </c>
      <c r="J462" s="4">
        <f t="shared" si="69"/>
        <v>3.9769296294121147E-5</v>
      </c>
      <c r="K462">
        <f t="shared" si="70"/>
        <v>0</v>
      </c>
      <c r="L462">
        <f>K462*'Exhaust Gas Math'!$C$14</f>
        <v>0</v>
      </c>
      <c r="M462">
        <f>(L462/'Exhaust Gas Math'!$B$14)+('Exhaust Gas Math'!$D$10)</f>
        <v>4.4059320573952224E-4</v>
      </c>
      <c r="N462">
        <f>('Exhaust Gas Math'!$E$10*((-0.000000001)*N461^3+(0.000002)*N461^2-0.0012*N461+1.3446)*$B$15+L462*'Exhaust Gas Math'!$D$14*$B$14)/('Exhaust Gas Math'!$E$10*((-0.000000001)*N461^3+(0.000002)*N461^2-0.0012*N461+1.3446)+L462*'Exhaust Gas Math'!$D$14)</f>
        <v>1100</v>
      </c>
      <c r="O462">
        <f t="shared" si="71"/>
        <v>101325</v>
      </c>
      <c r="P462">
        <f>((-0.0000000008)*N462^3+(0.000003)*N462^2-0.004*N462+2.013)*('Exhaust Gas Math'!$E$10/(L462+'Exhaust Gas Math'!$E$10))+(357.45*N462^-1.004)*(L462/(L462+'Exhaust Gas Math'!$E$10))</f>
        <v>0.17819999999999947</v>
      </c>
      <c r="Q462">
        <f t="shared" si="7"/>
        <v>0</v>
      </c>
      <c r="R462">
        <f t="shared" si="8"/>
        <v>101325</v>
      </c>
      <c r="T462">
        <f t="shared" si="72"/>
        <v>5.7250000000000002E-2</v>
      </c>
      <c r="U462">
        <f t="shared" si="73"/>
        <v>101325</v>
      </c>
    </row>
    <row r="463" spans="3:21" x14ac:dyDescent="0.2">
      <c r="C463" s="1"/>
      <c r="D463" s="1"/>
      <c r="E463" s="1">
        <v>5.7375000000000002E-2</v>
      </c>
      <c r="F463" s="4">
        <f t="shared" si="65"/>
        <v>3.4187153334572687E-2</v>
      </c>
      <c r="G463" s="1">
        <f t="shared" si="66"/>
        <v>-19.856297809797301</v>
      </c>
      <c r="H463" s="1">
        <f t="shared" si="67"/>
        <v>0</v>
      </c>
      <c r="I463">
        <f t="shared" si="68"/>
        <v>0</v>
      </c>
      <c r="J463" s="4">
        <f t="shared" si="69"/>
        <v>3.9769296294121147E-5</v>
      </c>
      <c r="K463">
        <f t="shared" si="70"/>
        <v>0</v>
      </c>
      <c r="L463">
        <f>K463*'Exhaust Gas Math'!$C$14</f>
        <v>0</v>
      </c>
      <c r="M463">
        <f>(L463/'Exhaust Gas Math'!$B$14)+('Exhaust Gas Math'!$D$10)</f>
        <v>4.4059320573952224E-4</v>
      </c>
      <c r="N463">
        <f>('Exhaust Gas Math'!$E$10*((-0.000000001)*N462^3+(0.000002)*N462^2-0.0012*N462+1.3446)*$B$15+L463*'Exhaust Gas Math'!$D$14*$B$14)/('Exhaust Gas Math'!$E$10*((-0.000000001)*N462^3+(0.000002)*N462^2-0.0012*N462+1.3446)+L463*'Exhaust Gas Math'!$D$14)</f>
        <v>1100</v>
      </c>
      <c r="O463">
        <f t="shared" si="71"/>
        <v>101325</v>
      </c>
      <c r="P463">
        <f>((-0.0000000008)*N463^3+(0.000003)*N463^2-0.004*N463+2.013)*('Exhaust Gas Math'!$E$10/(L463+'Exhaust Gas Math'!$E$10))+(357.45*N463^-1.004)*(L463/(L463+'Exhaust Gas Math'!$E$10))</f>
        <v>0.17819999999999947</v>
      </c>
      <c r="Q463">
        <f t="shared" si="7"/>
        <v>0</v>
      </c>
      <c r="R463">
        <f t="shared" si="8"/>
        <v>101325</v>
      </c>
      <c r="T463">
        <f t="shared" si="72"/>
        <v>5.7375000000000002E-2</v>
      </c>
      <c r="U463">
        <f t="shared" si="73"/>
        <v>101325</v>
      </c>
    </row>
    <row r="464" spans="3:21" x14ac:dyDescent="0.2">
      <c r="C464" s="1"/>
      <c r="D464" s="1"/>
      <c r="E464" s="1">
        <v>5.7500000000000002E-2</v>
      </c>
      <c r="F464" s="4">
        <f t="shared" si="65"/>
        <v>3.1699999999999874E-2</v>
      </c>
      <c r="G464" s="1">
        <f t="shared" si="66"/>
        <v>-19.917697423759289</v>
      </c>
      <c r="H464" s="1">
        <f t="shared" si="67"/>
        <v>0</v>
      </c>
      <c r="I464">
        <f t="shared" si="68"/>
        <v>0</v>
      </c>
      <c r="J464" s="4">
        <f t="shared" si="69"/>
        <v>3.9769296294121147E-5</v>
      </c>
      <c r="K464">
        <f t="shared" si="70"/>
        <v>0</v>
      </c>
      <c r="L464">
        <f>K464*'Exhaust Gas Math'!$C$14</f>
        <v>0</v>
      </c>
      <c r="M464">
        <f>(L464/'Exhaust Gas Math'!$B$14)+('Exhaust Gas Math'!$D$10)</f>
        <v>4.4059320573952224E-4</v>
      </c>
      <c r="N464">
        <f>('Exhaust Gas Math'!$E$10*((-0.000000001)*N463^3+(0.000002)*N463^2-0.0012*N463+1.3446)*$B$15+L464*'Exhaust Gas Math'!$D$14*$B$14)/('Exhaust Gas Math'!$E$10*((-0.000000001)*N463^3+(0.000002)*N463^2-0.0012*N463+1.3446)+L464*'Exhaust Gas Math'!$D$14)</f>
        <v>1100</v>
      </c>
      <c r="O464">
        <f t="shared" si="71"/>
        <v>101325</v>
      </c>
      <c r="P464">
        <f>((-0.0000000008)*N464^3+(0.000003)*N464^2-0.004*N464+2.013)*('Exhaust Gas Math'!$E$10/(L464+'Exhaust Gas Math'!$E$10))+(357.45*N464^-1.004)*(L464/(L464+'Exhaust Gas Math'!$E$10))</f>
        <v>0.17819999999999947</v>
      </c>
      <c r="Q464">
        <f t="shared" si="7"/>
        <v>0</v>
      </c>
      <c r="R464">
        <f t="shared" si="8"/>
        <v>101325</v>
      </c>
      <c r="T464">
        <f t="shared" si="72"/>
        <v>5.7500000000000002E-2</v>
      </c>
      <c r="U464">
        <f t="shared" si="73"/>
        <v>101325</v>
      </c>
    </row>
    <row r="465" spans="3:21" x14ac:dyDescent="0.2">
      <c r="C465" s="1"/>
      <c r="D465" s="1"/>
      <c r="E465" s="1">
        <v>5.7625000000000003E-2</v>
      </c>
      <c r="F465" s="4">
        <f t="shared" si="65"/>
        <v>2.921284666542729E-2</v>
      </c>
      <c r="G465" s="1">
        <f t="shared" si="66"/>
        <v>-19.856297809797301</v>
      </c>
      <c r="H465" s="1">
        <f t="shared" si="67"/>
        <v>0</v>
      </c>
      <c r="I465">
        <f t="shared" si="68"/>
        <v>0</v>
      </c>
      <c r="J465" s="4">
        <f t="shared" si="69"/>
        <v>3.9769296294121147E-5</v>
      </c>
      <c r="K465">
        <f t="shared" si="70"/>
        <v>0</v>
      </c>
      <c r="L465">
        <f>K465*'Exhaust Gas Math'!$C$14</f>
        <v>0</v>
      </c>
      <c r="M465">
        <f>(L465/'Exhaust Gas Math'!$B$14)+('Exhaust Gas Math'!$D$10)</f>
        <v>4.4059320573952224E-4</v>
      </c>
      <c r="N465">
        <f>('Exhaust Gas Math'!$E$10*((-0.000000001)*N464^3+(0.000002)*N464^2-0.0012*N464+1.3446)*$B$15+L465*'Exhaust Gas Math'!$D$14*$B$14)/('Exhaust Gas Math'!$E$10*((-0.000000001)*N464^3+(0.000002)*N464^2-0.0012*N464+1.3446)+L465*'Exhaust Gas Math'!$D$14)</f>
        <v>1100</v>
      </c>
      <c r="O465">
        <f t="shared" si="71"/>
        <v>101325</v>
      </c>
      <c r="P465">
        <f>((-0.0000000008)*N465^3+(0.000003)*N465^2-0.004*N465+2.013)*('Exhaust Gas Math'!$E$10/(L465+'Exhaust Gas Math'!$E$10))+(357.45*N465^-1.004)*(L465/(L465+'Exhaust Gas Math'!$E$10))</f>
        <v>0.17819999999999947</v>
      </c>
      <c r="Q465">
        <f t="shared" si="7"/>
        <v>0</v>
      </c>
      <c r="R465">
        <f t="shared" si="8"/>
        <v>101325</v>
      </c>
      <c r="T465">
        <f t="shared" si="72"/>
        <v>5.7625000000000003E-2</v>
      </c>
      <c r="U465">
        <f t="shared" si="73"/>
        <v>101325</v>
      </c>
    </row>
    <row r="466" spans="3:21" x14ac:dyDescent="0.2">
      <c r="C466" s="1"/>
      <c r="D466" s="1"/>
      <c r="E466" s="1">
        <v>5.7750000000000003E-2</v>
      </c>
      <c r="F466" s="4">
        <f t="shared" si="65"/>
        <v>2.6741027458224528E-2</v>
      </c>
      <c r="G466" s="1">
        <f t="shared" si="66"/>
        <v>-19.672477516948849</v>
      </c>
      <c r="H466" s="1">
        <f t="shared" si="67"/>
        <v>0</v>
      </c>
      <c r="I466">
        <f t="shared" si="68"/>
        <v>0</v>
      </c>
      <c r="J466" s="4">
        <f t="shared" si="69"/>
        <v>3.9769296294121147E-5</v>
      </c>
      <c r="K466">
        <f t="shared" si="70"/>
        <v>0</v>
      </c>
      <c r="L466">
        <f>K466*'Exhaust Gas Math'!$C$14</f>
        <v>0</v>
      </c>
      <c r="M466">
        <f>(L466/'Exhaust Gas Math'!$B$14)+('Exhaust Gas Math'!$D$10)</f>
        <v>4.4059320573952224E-4</v>
      </c>
      <c r="N466">
        <f>('Exhaust Gas Math'!$E$10*((-0.000000001)*N465^3+(0.000002)*N465^2-0.0012*N465+1.3446)*$B$15+L466*'Exhaust Gas Math'!$D$14*$B$14)/('Exhaust Gas Math'!$E$10*((-0.000000001)*N465^3+(0.000002)*N465^2-0.0012*N465+1.3446)+L466*'Exhaust Gas Math'!$D$14)</f>
        <v>1100</v>
      </c>
      <c r="O466">
        <f t="shared" si="71"/>
        <v>101325</v>
      </c>
      <c r="P466">
        <f>((-0.0000000008)*N466^3+(0.000003)*N466^2-0.004*N466+2.013)*('Exhaust Gas Math'!$E$10/(L466+'Exhaust Gas Math'!$E$10))+(357.45*N466^-1.004)*(L466/(L466+'Exhaust Gas Math'!$E$10))</f>
        <v>0.17819999999999947</v>
      </c>
      <c r="Q466">
        <f t="shared" si="7"/>
        <v>0</v>
      </c>
      <c r="R466">
        <f t="shared" si="8"/>
        <v>101325</v>
      </c>
      <c r="T466">
        <f t="shared" si="72"/>
        <v>5.7750000000000003E-2</v>
      </c>
      <c r="U466">
        <f t="shared" si="73"/>
        <v>101325</v>
      </c>
    </row>
    <row r="467" spans="3:21" x14ac:dyDescent="0.2">
      <c r="C467" s="1"/>
      <c r="D467" s="1"/>
      <c r="E467" s="1">
        <v>5.7875000000000003E-2</v>
      </c>
      <c r="F467" s="4">
        <f t="shared" si="65"/>
        <v>2.4299781965767746E-2</v>
      </c>
      <c r="G467" s="1">
        <f t="shared" si="66"/>
        <v>-19.367369858445819</v>
      </c>
      <c r="H467" s="1">
        <f t="shared" si="67"/>
        <v>0</v>
      </c>
      <c r="I467">
        <f t="shared" si="68"/>
        <v>0</v>
      </c>
      <c r="J467" s="4">
        <f t="shared" si="69"/>
        <v>3.9769296294121147E-5</v>
      </c>
      <c r="K467">
        <f t="shared" si="70"/>
        <v>0</v>
      </c>
      <c r="L467">
        <f>K467*'Exhaust Gas Math'!$C$14</f>
        <v>0</v>
      </c>
      <c r="M467">
        <f>(L467/'Exhaust Gas Math'!$B$14)+('Exhaust Gas Math'!$D$10)</f>
        <v>4.4059320573952224E-4</v>
      </c>
      <c r="N467">
        <f>('Exhaust Gas Math'!$E$10*((-0.000000001)*N466^3+(0.000002)*N466^2-0.0012*N466+1.3446)*$B$15+L467*'Exhaust Gas Math'!$D$14*$B$14)/('Exhaust Gas Math'!$E$10*((-0.000000001)*N466^3+(0.000002)*N466^2-0.0012*N466+1.3446)+L467*'Exhaust Gas Math'!$D$14)</f>
        <v>1100</v>
      </c>
      <c r="O467">
        <f t="shared" si="71"/>
        <v>101325</v>
      </c>
      <c r="P467">
        <f>((-0.0000000008)*N467^3+(0.000003)*N467^2-0.004*N467+2.013)*('Exhaust Gas Math'!$E$10/(L467+'Exhaust Gas Math'!$E$10))+(357.45*N467^-1.004)*(L467/(L467+'Exhaust Gas Math'!$E$10))</f>
        <v>0.17819999999999947</v>
      </c>
      <c r="Q467">
        <f t="shared" si="7"/>
        <v>0</v>
      </c>
      <c r="R467">
        <f t="shared" si="8"/>
        <v>101325</v>
      </c>
      <c r="T467">
        <f t="shared" si="72"/>
        <v>5.7875000000000003E-2</v>
      </c>
      <c r="U467">
        <f t="shared" si="73"/>
        <v>101325</v>
      </c>
    </row>
    <row r="468" spans="3:21" x14ac:dyDescent="0.2">
      <c r="C468" s="1"/>
      <c r="D468" s="1"/>
      <c r="E468" s="1">
        <v>5.8000000000000003E-2</v>
      </c>
      <c r="F468" s="4">
        <f t="shared" si="65"/>
        <v>2.190416127831421E-2</v>
      </c>
      <c r="G468" s="1">
        <f t="shared" si="66"/>
        <v>-18.942855924461472</v>
      </c>
      <c r="H468" s="1">
        <f t="shared" si="67"/>
        <v>0</v>
      </c>
      <c r="I468">
        <f t="shared" si="68"/>
        <v>0</v>
      </c>
      <c r="J468" s="4">
        <f t="shared" si="69"/>
        <v>3.9769296294121147E-5</v>
      </c>
      <c r="K468">
        <f t="shared" si="70"/>
        <v>0</v>
      </c>
      <c r="L468">
        <f>K468*'Exhaust Gas Math'!$C$14</f>
        <v>0</v>
      </c>
      <c r="M468">
        <f>(L468/'Exhaust Gas Math'!$B$14)+('Exhaust Gas Math'!$D$10)</f>
        <v>4.4059320573952224E-4</v>
      </c>
      <c r="N468">
        <f>('Exhaust Gas Math'!$E$10*((-0.000000001)*N467^3+(0.000002)*N467^2-0.0012*N467+1.3446)*$B$15+L468*'Exhaust Gas Math'!$D$14*$B$14)/('Exhaust Gas Math'!$E$10*((-0.000000001)*N467^3+(0.000002)*N467^2-0.0012*N467+1.3446)+L468*'Exhaust Gas Math'!$D$14)</f>
        <v>1100</v>
      </c>
      <c r="O468">
        <f t="shared" si="71"/>
        <v>101325</v>
      </c>
      <c r="P468">
        <f>((-0.0000000008)*N468^3+(0.000003)*N468^2-0.004*N468+2.013)*('Exhaust Gas Math'!$E$10/(L468+'Exhaust Gas Math'!$E$10))+(357.45*N468^-1.004)*(L468/(L468+'Exhaust Gas Math'!$E$10))</f>
        <v>0.17819999999999947</v>
      </c>
      <c r="Q468">
        <f t="shared" si="7"/>
        <v>0</v>
      </c>
      <c r="R468">
        <f t="shared" si="8"/>
        <v>101325</v>
      </c>
      <c r="T468">
        <f t="shared" si="72"/>
        <v>5.8000000000000003E-2</v>
      </c>
      <c r="U468">
        <f t="shared" si="73"/>
        <v>101325</v>
      </c>
    </row>
    <row r="469" spans="3:21" x14ac:dyDescent="0.2">
      <c r="C469" s="1"/>
      <c r="D469" s="1"/>
      <c r="E469" s="1">
        <v>5.8125000000000003E-2</v>
      </c>
      <c r="F469" s="4">
        <f t="shared" si="65"/>
        <v>1.9568935194026575E-2</v>
      </c>
      <c r="G469" s="1">
        <f t="shared" si="66"/>
        <v>-18.401552984563974</v>
      </c>
      <c r="H469" s="1">
        <f t="shared" si="67"/>
        <v>0</v>
      </c>
      <c r="I469">
        <f t="shared" si="68"/>
        <v>0</v>
      </c>
      <c r="J469" s="4">
        <f t="shared" si="69"/>
        <v>3.9769296294121147E-5</v>
      </c>
      <c r="K469">
        <f t="shared" si="70"/>
        <v>0</v>
      </c>
      <c r="L469">
        <f>K469*'Exhaust Gas Math'!$C$14</f>
        <v>0</v>
      </c>
      <c r="M469">
        <f>(L469/'Exhaust Gas Math'!$B$14)+('Exhaust Gas Math'!$D$10)</f>
        <v>4.4059320573952224E-4</v>
      </c>
      <c r="N469">
        <f>('Exhaust Gas Math'!$E$10*((-0.000000001)*N468^3+(0.000002)*N468^2-0.0012*N468+1.3446)*$B$15+L469*'Exhaust Gas Math'!$D$14*$B$14)/('Exhaust Gas Math'!$E$10*((-0.000000001)*N468^3+(0.000002)*N468^2-0.0012*N468+1.3446)+L469*'Exhaust Gas Math'!$D$14)</f>
        <v>1100</v>
      </c>
      <c r="O469">
        <f t="shared" si="71"/>
        <v>101325</v>
      </c>
      <c r="P469">
        <f>((-0.0000000008)*N469^3+(0.000003)*N469^2-0.004*N469+2.013)*('Exhaust Gas Math'!$E$10/(L469+'Exhaust Gas Math'!$E$10))+(357.45*N469^-1.004)*(L469/(L469+'Exhaust Gas Math'!$E$10))</f>
        <v>0.17819999999999947</v>
      </c>
      <c r="Q469">
        <f t="shared" si="7"/>
        <v>0</v>
      </c>
      <c r="R469">
        <f t="shared" si="8"/>
        <v>101325</v>
      </c>
      <c r="T469">
        <f t="shared" si="72"/>
        <v>5.8125000000000003E-2</v>
      </c>
      <c r="U469">
        <f t="shared" si="73"/>
        <v>101325</v>
      </c>
    </row>
    <row r="470" spans="3:21" x14ac:dyDescent="0.2">
      <c r="C470" s="1"/>
      <c r="D470" s="1"/>
      <c r="E470" s="1">
        <v>5.8250000000000003E-2</v>
      </c>
      <c r="F470" s="4">
        <f t="shared" si="65"/>
        <v>1.7308501158256384E-2</v>
      </c>
      <c r="G470" s="1">
        <f t="shared" si="66"/>
        <v>-17.746798351379379</v>
      </c>
      <c r="H470" s="1">
        <f t="shared" si="67"/>
        <v>0</v>
      </c>
      <c r="I470">
        <f t="shared" si="68"/>
        <v>0</v>
      </c>
      <c r="J470" s="4">
        <f t="shared" si="69"/>
        <v>3.9769296294121147E-5</v>
      </c>
      <c r="K470">
        <f t="shared" si="70"/>
        <v>0</v>
      </c>
      <c r="L470">
        <f>K470*'Exhaust Gas Math'!$C$14</f>
        <v>0</v>
      </c>
      <c r="M470">
        <f>(L470/'Exhaust Gas Math'!$B$14)+('Exhaust Gas Math'!$D$10)</f>
        <v>4.4059320573952224E-4</v>
      </c>
      <c r="N470">
        <f>('Exhaust Gas Math'!$E$10*((-0.000000001)*N469^3+(0.000002)*N469^2-0.0012*N469+1.3446)*$B$15+L470*'Exhaust Gas Math'!$D$14*$B$14)/('Exhaust Gas Math'!$E$10*((-0.000000001)*N469^3+(0.000002)*N469^2-0.0012*N469+1.3446)+L470*'Exhaust Gas Math'!$D$14)</f>
        <v>1100</v>
      </c>
      <c r="O470">
        <f t="shared" si="71"/>
        <v>101325</v>
      </c>
      <c r="P470">
        <f>((-0.0000000008)*N470^3+(0.000003)*N470^2-0.004*N470+2.013)*('Exhaust Gas Math'!$E$10/(L470+'Exhaust Gas Math'!$E$10))+(357.45*N470^-1.004)*(L470/(L470+'Exhaust Gas Math'!$E$10))</f>
        <v>0.17819999999999947</v>
      </c>
      <c r="Q470">
        <f t="shared" si="7"/>
        <v>0</v>
      </c>
      <c r="R470">
        <f t="shared" si="8"/>
        <v>101325</v>
      </c>
      <c r="T470">
        <f t="shared" si="72"/>
        <v>5.8250000000000003E-2</v>
      </c>
      <c r="U470">
        <f t="shared" si="73"/>
        <v>101325</v>
      </c>
    </row>
    <row r="471" spans="3:21" x14ac:dyDescent="0.2">
      <c r="C471" s="1"/>
      <c r="D471" s="1"/>
      <c r="E471" s="1">
        <v>5.8375000000000003E-2</v>
      </c>
      <c r="F471" s="4">
        <f t="shared" si="65"/>
        <v>1.5136795498504326E-2</v>
      </c>
      <c r="G471" s="1">
        <f t="shared" si="66"/>
        <v>-16.982628804949165</v>
      </c>
      <c r="H471" s="1">
        <f t="shared" si="67"/>
        <v>0</v>
      </c>
      <c r="I471">
        <f t="shared" si="68"/>
        <v>0</v>
      </c>
      <c r="J471" s="4">
        <f t="shared" si="69"/>
        <v>3.9769296294121147E-5</v>
      </c>
      <c r="K471">
        <f t="shared" si="70"/>
        <v>0</v>
      </c>
      <c r="L471">
        <f>K471*'Exhaust Gas Math'!$C$14</f>
        <v>0</v>
      </c>
      <c r="M471">
        <f>(L471/'Exhaust Gas Math'!$B$14)+('Exhaust Gas Math'!$D$10)</f>
        <v>4.4059320573952224E-4</v>
      </c>
      <c r="N471">
        <f>('Exhaust Gas Math'!$E$10*((-0.000000001)*N470^3+(0.000002)*N470^2-0.0012*N470+1.3446)*$B$15+L471*'Exhaust Gas Math'!$D$14*$B$14)/('Exhaust Gas Math'!$E$10*((-0.000000001)*N470^3+(0.000002)*N470^2-0.0012*N470+1.3446)+L471*'Exhaust Gas Math'!$D$14)</f>
        <v>1100</v>
      </c>
      <c r="O471">
        <f t="shared" si="71"/>
        <v>101325</v>
      </c>
      <c r="P471">
        <f>((-0.0000000008)*N471^3+(0.000003)*N471^2-0.004*N471+2.013)*('Exhaust Gas Math'!$E$10/(L471+'Exhaust Gas Math'!$E$10))+(357.45*N471^-1.004)*(L471/(L471+'Exhaust Gas Math'!$E$10))</f>
        <v>0.17819999999999947</v>
      </c>
      <c r="Q471">
        <f t="shared" si="7"/>
        <v>0</v>
      </c>
      <c r="R471">
        <f t="shared" si="8"/>
        <v>101325</v>
      </c>
      <c r="T471">
        <f t="shared" si="72"/>
        <v>5.8375000000000003E-2</v>
      </c>
      <c r="U471">
        <f t="shared" si="73"/>
        <v>101325</v>
      </c>
    </row>
    <row r="472" spans="3:21" x14ac:dyDescent="0.2">
      <c r="C472" s="1"/>
      <c r="D472" s="1"/>
      <c r="E472" s="1">
        <v>5.8500000000000003E-2</v>
      </c>
      <c r="F472" s="4">
        <f t="shared" si="65"/>
        <v>1.3067207502328593E-2</v>
      </c>
      <c r="G472" s="1">
        <f t="shared" si="66"/>
        <v>-16.11375570463937</v>
      </c>
      <c r="H472" s="1">
        <f t="shared" si="67"/>
        <v>0</v>
      </c>
      <c r="I472">
        <f t="shared" si="68"/>
        <v>0</v>
      </c>
      <c r="J472" s="4">
        <f t="shared" si="69"/>
        <v>3.9769296294121147E-5</v>
      </c>
      <c r="K472">
        <f t="shared" si="70"/>
        <v>0</v>
      </c>
      <c r="L472">
        <f>K472*'Exhaust Gas Math'!$C$14</f>
        <v>0</v>
      </c>
      <c r="M472">
        <f>(L472/'Exhaust Gas Math'!$B$14)+('Exhaust Gas Math'!$D$10)</f>
        <v>4.4059320573952224E-4</v>
      </c>
      <c r="N472">
        <f>('Exhaust Gas Math'!$E$10*((-0.000000001)*N471^3+(0.000002)*N471^2-0.0012*N471+1.3446)*$B$15+L472*'Exhaust Gas Math'!$D$14*$B$14)/('Exhaust Gas Math'!$E$10*((-0.000000001)*N471^3+(0.000002)*N471^2-0.0012*N471+1.3446)+L472*'Exhaust Gas Math'!$D$14)</f>
        <v>1100</v>
      </c>
      <c r="O472">
        <f t="shared" si="71"/>
        <v>101325</v>
      </c>
      <c r="P472">
        <f>((-0.0000000008)*N472^3+(0.000003)*N472^2-0.004*N472+2.013)*('Exhaust Gas Math'!$E$10/(L472+'Exhaust Gas Math'!$E$10))+(357.45*N472^-1.004)*(L472/(L472+'Exhaust Gas Math'!$E$10))</f>
        <v>0.17819999999999947</v>
      </c>
      <c r="Q472">
        <f t="shared" si="7"/>
        <v>0</v>
      </c>
      <c r="R472">
        <f t="shared" si="8"/>
        <v>101325</v>
      </c>
      <c r="T472">
        <f t="shared" si="72"/>
        <v>5.8500000000000003E-2</v>
      </c>
      <c r="U472">
        <f t="shared" si="73"/>
        <v>101325</v>
      </c>
    </row>
    <row r="473" spans="3:21" x14ac:dyDescent="0.2">
      <c r="C473" s="1"/>
      <c r="D473" s="1"/>
      <c r="E473" s="1">
        <v>5.8624999999999997E-2</v>
      </c>
      <c r="F473" s="4">
        <f t="shared" si="65"/>
        <v>1.1112496867933246E-2</v>
      </c>
      <c r="G473" s="1">
        <f t="shared" si="66"/>
        <v>-15.145535942042967</v>
      </c>
      <c r="H473" s="1">
        <f t="shared" si="67"/>
        <v>0</v>
      </c>
      <c r="I473">
        <f t="shared" si="68"/>
        <v>0</v>
      </c>
      <c r="J473" s="4">
        <f t="shared" si="69"/>
        <v>3.9769296294121147E-5</v>
      </c>
      <c r="K473">
        <f t="shared" si="70"/>
        <v>0</v>
      </c>
      <c r="L473">
        <f>K473*'Exhaust Gas Math'!$C$14</f>
        <v>0</v>
      </c>
      <c r="M473">
        <f>(L473/'Exhaust Gas Math'!$B$14)+('Exhaust Gas Math'!$D$10)</f>
        <v>4.4059320573952224E-4</v>
      </c>
      <c r="N473">
        <f>('Exhaust Gas Math'!$E$10*((-0.000000001)*N472^3+(0.000002)*N472^2-0.0012*N472+1.3446)*$B$15+L473*'Exhaust Gas Math'!$D$14*$B$14)/('Exhaust Gas Math'!$E$10*((-0.000000001)*N472^3+(0.000002)*N472^2-0.0012*N472+1.3446)+L473*'Exhaust Gas Math'!$D$14)</f>
        <v>1100</v>
      </c>
      <c r="O473">
        <f t="shared" si="71"/>
        <v>101325</v>
      </c>
      <c r="P473">
        <f>((-0.0000000008)*N473^3+(0.000003)*N473^2-0.004*N473+2.013)*('Exhaust Gas Math'!$E$10/(L473+'Exhaust Gas Math'!$E$10))+(357.45*N473^-1.004)*(L473/(L473+'Exhaust Gas Math'!$E$10))</f>
        <v>0.17819999999999947</v>
      </c>
      <c r="Q473">
        <f t="shared" si="7"/>
        <v>0</v>
      </c>
      <c r="R473">
        <f t="shared" si="8"/>
        <v>101325</v>
      </c>
      <c r="T473">
        <f t="shared" si="72"/>
        <v>5.8624999999999997E-2</v>
      </c>
      <c r="U473">
        <f t="shared" si="73"/>
        <v>101325</v>
      </c>
    </row>
    <row r="474" spans="3:21" x14ac:dyDescent="0.2">
      <c r="C474" s="1"/>
      <c r="D474" s="1"/>
      <c r="E474" s="1">
        <v>5.8749999999999997E-2</v>
      </c>
      <c r="F474" s="4">
        <f t="shared" si="65"/>
        <v>9.2847150363864171E-3</v>
      </c>
      <c r="G474" s="1">
        <f t="shared" si="66"/>
        <v>-14.083938913962005</v>
      </c>
      <c r="H474" s="1">
        <f t="shared" si="67"/>
        <v>0</v>
      </c>
      <c r="I474">
        <f t="shared" si="68"/>
        <v>0</v>
      </c>
      <c r="J474" s="4">
        <f t="shared" si="69"/>
        <v>3.9769296294121147E-5</v>
      </c>
      <c r="K474">
        <f t="shared" si="70"/>
        <v>0</v>
      </c>
      <c r="L474">
        <f>K474*'Exhaust Gas Math'!$C$14</f>
        <v>0</v>
      </c>
      <c r="M474">
        <f>(L474/'Exhaust Gas Math'!$B$14)+('Exhaust Gas Math'!$D$10)</f>
        <v>4.4059320573952224E-4</v>
      </c>
      <c r="N474">
        <f>('Exhaust Gas Math'!$E$10*((-0.000000001)*N473^3+(0.000002)*N473^2-0.0012*N473+1.3446)*$B$15+L474*'Exhaust Gas Math'!$D$14*$B$14)/('Exhaust Gas Math'!$E$10*((-0.000000001)*N473^3+(0.000002)*N473^2-0.0012*N473+1.3446)+L474*'Exhaust Gas Math'!$D$14)</f>
        <v>1100</v>
      </c>
      <c r="O474">
        <f t="shared" si="71"/>
        <v>101325</v>
      </c>
      <c r="P474">
        <f>((-0.0000000008)*N474^3+(0.000003)*N474^2-0.004*N474+2.013)*('Exhaust Gas Math'!$E$10/(L474+'Exhaust Gas Math'!$E$10))+(357.45*N474^-1.004)*(L474/(L474+'Exhaust Gas Math'!$E$10))</f>
        <v>0.17819999999999947</v>
      </c>
      <c r="Q474">
        <f t="shared" si="7"/>
        <v>0</v>
      </c>
      <c r="R474">
        <f t="shared" si="8"/>
        <v>101325</v>
      </c>
      <c r="T474">
        <f t="shared" si="72"/>
        <v>5.8749999999999997E-2</v>
      </c>
      <c r="U474">
        <f t="shared" si="73"/>
        <v>101325</v>
      </c>
    </row>
    <row r="475" spans="3:21" x14ac:dyDescent="0.2">
      <c r="C475" s="1"/>
      <c r="D475" s="1"/>
      <c r="E475" s="1">
        <v>5.8874999999999997E-2</v>
      </c>
      <c r="F475" s="4">
        <f t="shared" si="65"/>
        <v>7.5951308904790571E-3</v>
      </c>
      <c r="G475" s="1">
        <f t="shared" si="66"/>
        <v>-12.935509719091627</v>
      </c>
      <c r="H475" s="1">
        <f t="shared" si="67"/>
        <v>0</v>
      </c>
      <c r="I475">
        <f t="shared" si="68"/>
        <v>0</v>
      </c>
      <c r="J475" s="4">
        <f t="shared" si="69"/>
        <v>3.9769296294121147E-5</v>
      </c>
      <c r="K475">
        <f t="shared" si="70"/>
        <v>0</v>
      </c>
      <c r="L475">
        <f>K475*'Exhaust Gas Math'!$C$14</f>
        <v>0</v>
      </c>
      <c r="M475">
        <f>(L475/'Exhaust Gas Math'!$B$14)+('Exhaust Gas Math'!$D$10)</f>
        <v>4.4059320573952224E-4</v>
      </c>
      <c r="N475">
        <f>('Exhaust Gas Math'!$E$10*((-0.000000001)*N474^3+(0.000002)*N474^2-0.0012*N474+1.3446)*$B$15+L475*'Exhaust Gas Math'!$D$14*$B$14)/('Exhaust Gas Math'!$E$10*((-0.000000001)*N474^3+(0.000002)*N474^2-0.0012*N474+1.3446)+L475*'Exhaust Gas Math'!$D$14)</f>
        <v>1100</v>
      </c>
      <c r="O475">
        <f t="shared" si="71"/>
        <v>101325</v>
      </c>
      <c r="P475">
        <f>((-0.0000000008)*N475^3+(0.000003)*N475^2-0.004*N475+2.013)*('Exhaust Gas Math'!$E$10/(L475+'Exhaust Gas Math'!$E$10))+(357.45*N475^-1.004)*(L475/(L475+'Exhaust Gas Math'!$E$10))</f>
        <v>0.17819999999999947</v>
      </c>
      <c r="Q475">
        <f t="shared" si="7"/>
        <v>0</v>
      </c>
      <c r="R475">
        <f t="shared" si="8"/>
        <v>101325</v>
      </c>
      <c r="T475">
        <f t="shared" si="72"/>
        <v>5.8874999999999997E-2</v>
      </c>
      <c r="U475">
        <f t="shared" si="73"/>
        <v>101325</v>
      </c>
    </row>
    <row r="476" spans="3:21" x14ac:dyDescent="0.2">
      <c r="C476" s="1"/>
      <c r="D476" s="1"/>
      <c r="E476" s="1">
        <v>5.8999999999999997E-2</v>
      </c>
      <c r="F476" s="4">
        <f t="shared" si="65"/>
        <v>6.0541612783142594E-3</v>
      </c>
      <c r="G476" s="1">
        <f t="shared" si="66"/>
        <v>-11.707328805309576</v>
      </c>
      <c r="H476" s="1">
        <f t="shared" si="67"/>
        <v>0</v>
      </c>
      <c r="I476">
        <f t="shared" si="68"/>
        <v>0</v>
      </c>
      <c r="J476" s="4">
        <f t="shared" si="69"/>
        <v>3.9769296294121147E-5</v>
      </c>
      <c r="K476">
        <f t="shared" si="70"/>
        <v>0</v>
      </c>
      <c r="L476">
        <f>K476*'Exhaust Gas Math'!$C$14</f>
        <v>0</v>
      </c>
      <c r="M476">
        <f>(L476/'Exhaust Gas Math'!$B$14)+('Exhaust Gas Math'!$D$10)</f>
        <v>4.4059320573952224E-4</v>
      </c>
      <c r="N476">
        <f>('Exhaust Gas Math'!$E$10*((-0.000000001)*N475^3+(0.000002)*N475^2-0.0012*N475+1.3446)*$B$15+L476*'Exhaust Gas Math'!$D$14*$B$14)/('Exhaust Gas Math'!$E$10*((-0.000000001)*N475^3+(0.000002)*N475^2-0.0012*N475+1.3446)+L476*'Exhaust Gas Math'!$D$14)</f>
        <v>1100</v>
      </c>
      <c r="O476">
        <f t="shared" si="71"/>
        <v>101325</v>
      </c>
      <c r="P476">
        <f>((-0.0000000008)*N476^3+(0.000003)*N476^2-0.004*N476+2.013)*('Exhaust Gas Math'!$E$10/(L476+'Exhaust Gas Math'!$E$10))+(357.45*N476^-1.004)*(L476/(L476+'Exhaust Gas Math'!$E$10))</f>
        <v>0.17819999999999947</v>
      </c>
      <c r="Q476">
        <f t="shared" si="7"/>
        <v>0</v>
      </c>
      <c r="R476">
        <f t="shared" si="8"/>
        <v>101325</v>
      </c>
      <c r="T476">
        <f t="shared" si="72"/>
        <v>5.8999999999999997E-2</v>
      </c>
      <c r="U476">
        <f t="shared" si="73"/>
        <v>101325</v>
      </c>
    </row>
    <row r="477" spans="3:21" x14ac:dyDescent="0.2">
      <c r="C477" s="1"/>
      <c r="D477" s="1"/>
      <c r="E477" s="1">
        <v>5.9124999999999997E-2</v>
      </c>
      <c r="F477" s="4">
        <f t="shared" si="65"/>
        <v>4.6713067899752936E-3</v>
      </c>
      <c r="G477" s="1">
        <f t="shared" si="66"/>
        <v>-10.406968316360798</v>
      </c>
      <c r="H477" s="1">
        <f t="shared" si="67"/>
        <v>0</v>
      </c>
      <c r="I477">
        <f t="shared" si="68"/>
        <v>0</v>
      </c>
      <c r="J477" s="4">
        <f t="shared" si="69"/>
        <v>3.9769296294121147E-5</v>
      </c>
      <c r="K477">
        <f t="shared" si="70"/>
        <v>0</v>
      </c>
      <c r="L477">
        <f>K477*'Exhaust Gas Math'!$C$14</f>
        <v>0</v>
      </c>
      <c r="M477">
        <f>(L477/'Exhaust Gas Math'!$B$14)+('Exhaust Gas Math'!$D$10)</f>
        <v>4.4059320573952224E-4</v>
      </c>
      <c r="N477">
        <f>('Exhaust Gas Math'!$E$10*((-0.000000001)*N476^3+(0.000002)*N476^2-0.0012*N476+1.3446)*$B$15+L477*'Exhaust Gas Math'!$D$14*$B$14)/('Exhaust Gas Math'!$E$10*((-0.000000001)*N476^3+(0.000002)*N476^2-0.0012*N476+1.3446)+L477*'Exhaust Gas Math'!$D$14)</f>
        <v>1100</v>
      </c>
      <c r="O477">
        <f t="shared" si="71"/>
        <v>101325</v>
      </c>
      <c r="P477">
        <f>((-0.0000000008)*N477^3+(0.000003)*N477^2-0.004*N477+2.013)*('Exhaust Gas Math'!$E$10/(L477+'Exhaust Gas Math'!$E$10))+(357.45*N477^-1.004)*(L477/(L477+'Exhaust Gas Math'!$E$10))</f>
        <v>0.17819999999999947</v>
      </c>
      <c r="Q477">
        <f t="shared" si="7"/>
        <v>0</v>
      </c>
      <c r="R477">
        <f t="shared" si="8"/>
        <v>101325</v>
      </c>
      <c r="T477">
        <f t="shared" si="72"/>
        <v>5.9124999999999997E-2</v>
      </c>
      <c r="U477">
        <f t="shared" si="73"/>
        <v>101325</v>
      </c>
    </row>
    <row r="478" spans="3:21" x14ac:dyDescent="0.2">
      <c r="C478" s="1"/>
      <c r="D478" s="1"/>
      <c r="E478" s="1">
        <v>5.9249999999999997E-2</v>
      </c>
      <c r="F478" s="4">
        <f t="shared" si="65"/>
        <v>3.4550931832287961E-3</v>
      </c>
      <c r="G478" s="1">
        <f t="shared" si="66"/>
        <v>-9.042445407073636</v>
      </c>
      <c r="H478" s="1">
        <f t="shared" si="67"/>
        <v>0</v>
      </c>
      <c r="I478">
        <f t="shared" si="68"/>
        <v>0</v>
      </c>
      <c r="J478" s="4">
        <f t="shared" si="69"/>
        <v>3.9769296294121147E-5</v>
      </c>
      <c r="K478">
        <f t="shared" si="70"/>
        <v>0</v>
      </c>
      <c r="L478">
        <f>K478*'Exhaust Gas Math'!$C$14</f>
        <v>0</v>
      </c>
      <c r="M478">
        <f>(L478/'Exhaust Gas Math'!$B$14)+('Exhaust Gas Math'!$D$10)</f>
        <v>4.4059320573952224E-4</v>
      </c>
      <c r="N478">
        <f>('Exhaust Gas Math'!$E$10*((-0.000000001)*N477^3+(0.000002)*N477^2-0.0012*N477+1.3446)*$B$15+L478*'Exhaust Gas Math'!$D$14*$B$14)/('Exhaust Gas Math'!$E$10*((-0.000000001)*N477^3+(0.000002)*N477^2-0.0012*N477+1.3446)+L478*'Exhaust Gas Math'!$D$14)</f>
        <v>1100</v>
      </c>
      <c r="O478">
        <f t="shared" si="71"/>
        <v>101325</v>
      </c>
      <c r="P478">
        <f>((-0.0000000008)*N478^3+(0.000003)*N478^2-0.004*N478+2.013)*('Exhaust Gas Math'!$E$10/(L478+'Exhaust Gas Math'!$E$10))+(357.45*N478^-1.004)*(L478/(L478+'Exhaust Gas Math'!$E$10))</f>
        <v>0.17819999999999947</v>
      </c>
      <c r="Q478">
        <f t="shared" si="7"/>
        <v>0</v>
      </c>
      <c r="R478">
        <f t="shared" si="8"/>
        <v>101325</v>
      </c>
      <c r="T478">
        <f t="shared" si="72"/>
        <v>5.9249999999999997E-2</v>
      </c>
      <c r="U478">
        <f t="shared" si="73"/>
        <v>101325</v>
      </c>
    </row>
    <row r="479" spans="3:21" x14ac:dyDescent="0.2">
      <c r="C479" s="1"/>
      <c r="D479" s="1"/>
      <c r="E479" s="1">
        <v>5.9374999999999997E-2</v>
      </c>
      <c r="F479" s="4">
        <f t="shared" si="65"/>
        <v>2.4130188193922097E-3</v>
      </c>
      <c r="G479" s="1">
        <f t="shared" si="66"/>
        <v>-7.6221728149335135</v>
      </c>
      <c r="H479" s="1">
        <f t="shared" si="67"/>
        <v>0</v>
      </c>
      <c r="I479">
        <f t="shared" si="68"/>
        <v>0</v>
      </c>
      <c r="J479" s="4">
        <f t="shared" si="69"/>
        <v>3.9769296294121147E-5</v>
      </c>
      <c r="K479">
        <f t="shared" si="70"/>
        <v>0</v>
      </c>
      <c r="L479">
        <f>K479*'Exhaust Gas Math'!$C$14</f>
        <v>0</v>
      </c>
      <c r="M479">
        <f>(L479/'Exhaust Gas Math'!$B$14)+('Exhaust Gas Math'!$D$10)</f>
        <v>4.4059320573952224E-4</v>
      </c>
      <c r="N479">
        <f>('Exhaust Gas Math'!$E$10*((-0.000000001)*N478^3+(0.000002)*N478^2-0.0012*N478+1.3446)*$B$15+L479*'Exhaust Gas Math'!$D$14*$B$14)/('Exhaust Gas Math'!$E$10*((-0.000000001)*N478^3+(0.000002)*N478^2-0.0012*N478+1.3446)+L479*'Exhaust Gas Math'!$D$14)</f>
        <v>1100</v>
      </c>
      <c r="O479">
        <f t="shared" si="71"/>
        <v>101325</v>
      </c>
      <c r="P479">
        <f>((-0.0000000008)*N479^3+(0.000003)*N479^2-0.004*N479+2.013)*('Exhaust Gas Math'!$E$10/(L479+'Exhaust Gas Math'!$E$10))+(357.45*N479^-1.004)*(L479/(L479+'Exhaust Gas Math'!$E$10))</f>
        <v>0.17819999999999947</v>
      </c>
      <c r="Q479">
        <f t="shared" si="7"/>
        <v>0</v>
      </c>
      <c r="R479">
        <f t="shared" si="8"/>
        <v>101325</v>
      </c>
      <c r="T479">
        <f t="shared" si="72"/>
        <v>5.9374999999999997E-2</v>
      </c>
      <c r="U479">
        <f t="shared" si="73"/>
        <v>101325</v>
      </c>
    </row>
    <row r="480" spans="3:21" x14ac:dyDescent="0.2">
      <c r="C480" s="1"/>
      <c r="D480" s="1"/>
      <c r="E480" s="1">
        <v>5.9499999999999997E-2</v>
      </c>
      <c r="F480" s="4">
        <f t="shared" si="65"/>
        <v>1.551508433443663E-3</v>
      </c>
      <c r="G480" s="1">
        <f t="shared" si="66"/>
        <v>-6.1549069927597904</v>
      </c>
      <c r="H480" s="1">
        <f t="shared" si="67"/>
        <v>0</v>
      </c>
      <c r="I480">
        <f t="shared" si="68"/>
        <v>0</v>
      </c>
      <c r="J480" s="4">
        <f t="shared" si="69"/>
        <v>3.9769296294121147E-5</v>
      </c>
      <c r="K480">
        <f t="shared" si="70"/>
        <v>0</v>
      </c>
      <c r="L480">
        <f>K480*'Exhaust Gas Math'!$C$14</f>
        <v>0</v>
      </c>
      <c r="M480">
        <f>(L480/'Exhaust Gas Math'!$B$14)+('Exhaust Gas Math'!$D$10)</f>
        <v>4.4059320573952224E-4</v>
      </c>
      <c r="N480">
        <f>('Exhaust Gas Math'!$E$10*((-0.000000001)*N479^3+(0.000002)*N479^2-0.0012*N479+1.3446)*$B$15+L480*'Exhaust Gas Math'!$D$14*$B$14)/('Exhaust Gas Math'!$E$10*((-0.000000001)*N479^3+(0.000002)*N479^2-0.0012*N479+1.3446)+L480*'Exhaust Gas Math'!$D$14)</f>
        <v>1100</v>
      </c>
      <c r="O480">
        <f t="shared" si="71"/>
        <v>101325</v>
      </c>
      <c r="P480">
        <f>((-0.0000000008)*N480^3+(0.000003)*N480^2-0.004*N480+2.013)*('Exhaust Gas Math'!$E$10/(L480+'Exhaust Gas Math'!$E$10))+(357.45*N480^-1.004)*(L480/(L480+'Exhaust Gas Math'!$E$10))</f>
        <v>0.17819999999999947</v>
      </c>
      <c r="Q480">
        <f t="shared" si="7"/>
        <v>0</v>
      </c>
      <c r="R480">
        <f t="shared" si="8"/>
        <v>101325</v>
      </c>
      <c r="T480">
        <f t="shared" si="72"/>
        <v>5.9499999999999997E-2</v>
      </c>
      <c r="U480">
        <f t="shared" si="73"/>
        <v>101325</v>
      </c>
    </row>
    <row r="481" spans="3:21" x14ac:dyDescent="0.2">
      <c r="C481" s="1"/>
      <c r="D481" s="1"/>
      <c r="E481" s="1">
        <v>5.9624999999999997E-2</v>
      </c>
      <c r="F481" s="4">
        <f t="shared" si="65"/>
        <v>8.758735233936471E-4</v>
      </c>
      <c r="G481" s="1">
        <f t="shared" si="66"/>
        <v>-4.6496941222613026</v>
      </c>
      <c r="H481" s="1">
        <f t="shared" si="67"/>
        <v>0</v>
      </c>
      <c r="I481">
        <f t="shared" si="68"/>
        <v>0</v>
      </c>
      <c r="J481" s="4">
        <f t="shared" si="69"/>
        <v>3.9769296294121147E-5</v>
      </c>
      <c r="K481">
        <f t="shared" si="70"/>
        <v>0</v>
      </c>
      <c r="L481">
        <f>K481*'Exhaust Gas Math'!$C$14</f>
        <v>0</v>
      </c>
      <c r="M481">
        <f>(L481/'Exhaust Gas Math'!$B$14)+('Exhaust Gas Math'!$D$10)</f>
        <v>4.4059320573952224E-4</v>
      </c>
      <c r="N481">
        <f>('Exhaust Gas Math'!$E$10*((-0.000000001)*N480^3+(0.000002)*N480^2-0.0012*N480+1.3446)*$B$15+L481*'Exhaust Gas Math'!$D$14*$B$14)/('Exhaust Gas Math'!$E$10*((-0.000000001)*N480^3+(0.000002)*N480^2-0.0012*N480+1.3446)+L481*'Exhaust Gas Math'!$D$14)</f>
        <v>1100</v>
      </c>
      <c r="O481">
        <f t="shared" si="71"/>
        <v>101325</v>
      </c>
      <c r="P481">
        <f>((-0.0000000008)*N481^3+(0.000003)*N481^2-0.004*N481+2.013)*('Exhaust Gas Math'!$E$10/(L481+'Exhaust Gas Math'!$E$10))+(357.45*N481^-1.004)*(L481/(L481+'Exhaust Gas Math'!$E$10))</f>
        <v>0.17819999999999947</v>
      </c>
      <c r="Q481">
        <f t="shared" si="7"/>
        <v>0</v>
      </c>
      <c r="R481">
        <f t="shared" si="8"/>
        <v>101325</v>
      </c>
      <c r="T481">
        <f t="shared" si="72"/>
        <v>5.9624999999999997E-2</v>
      </c>
      <c r="U481">
        <f t="shared" si="73"/>
        <v>101325</v>
      </c>
    </row>
    <row r="482" spans="3:21" x14ac:dyDescent="0.2">
      <c r="C482" s="1"/>
      <c r="D482" s="1"/>
      <c r="E482" s="1">
        <v>5.9749999999999998E-2</v>
      </c>
      <c r="F482" s="4">
        <f t="shared" si="65"/>
        <v>3.9027960313414711E-4</v>
      </c>
      <c r="G482" s="1">
        <f t="shared" si="66"/>
        <v>-3.1158143413190156</v>
      </c>
      <c r="H482" s="1">
        <f t="shared" si="67"/>
        <v>0</v>
      </c>
      <c r="I482">
        <f t="shared" si="68"/>
        <v>0</v>
      </c>
      <c r="J482" s="4">
        <f t="shared" si="69"/>
        <v>3.9769296294121147E-5</v>
      </c>
      <c r="K482">
        <f t="shared" si="70"/>
        <v>0</v>
      </c>
      <c r="L482">
        <f>K482*'Exhaust Gas Math'!$C$14</f>
        <v>0</v>
      </c>
      <c r="M482">
        <f>(L482/'Exhaust Gas Math'!$B$14)+('Exhaust Gas Math'!$D$10)</f>
        <v>4.4059320573952224E-4</v>
      </c>
      <c r="N482">
        <f>('Exhaust Gas Math'!$E$10*((-0.000000001)*N481^3+(0.000002)*N481^2-0.0012*N481+1.3446)*$B$15+L482*'Exhaust Gas Math'!$D$14*$B$14)/('Exhaust Gas Math'!$E$10*((-0.000000001)*N481^3+(0.000002)*N481^2-0.0012*N481+1.3446)+L482*'Exhaust Gas Math'!$D$14)</f>
        <v>1100</v>
      </c>
      <c r="O482">
        <f t="shared" si="71"/>
        <v>101325</v>
      </c>
      <c r="P482">
        <f>((-0.0000000008)*N482^3+(0.000003)*N482^2-0.004*N482+2.013)*('Exhaust Gas Math'!$E$10/(L482+'Exhaust Gas Math'!$E$10))+(357.45*N482^-1.004)*(L482/(L482+'Exhaust Gas Math'!$E$10))</f>
        <v>0.17819999999999947</v>
      </c>
      <c r="Q482">
        <f t="shared" si="7"/>
        <v>0</v>
      </c>
      <c r="R482">
        <f t="shared" si="8"/>
        <v>101325</v>
      </c>
      <c r="T482">
        <f t="shared" si="72"/>
        <v>5.9749999999999998E-2</v>
      </c>
      <c r="U482">
        <f t="shared" si="73"/>
        <v>101325</v>
      </c>
    </row>
    <row r="483" spans="3:21" x14ac:dyDescent="0.2">
      <c r="C483" s="1"/>
      <c r="D483" s="1"/>
      <c r="E483" s="1">
        <v>5.9874999999999998E-2</v>
      </c>
      <c r="F483" s="4">
        <f t="shared" si="65"/>
        <v>9.7720520659837218E-5</v>
      </c>
      <c r="G483" s="1">
        <f t="shared" si="66"/>
        <v>-1.5627245288489482</v>
      </c>
      <c r="H483" s="1">
        <f t="shared" si="67"/>
        <v>0</v>
      </c>
      <c r="I483">
        <f t="shared" si="68"/>
        <v>0</v>
      </c>
      <c r="J483" s="4">
        <f t="shared" si="69"/>
        <v>3.9769296294121147E-5</v>
      </c>
      <c r="K483">
        <f t="shared" si="70"/>
        <v>0</v>
      </c>
      <c r="L483">
        <f>K483*'Exhaust Gas Math'!$C$14</f>
        <v>0</v>
      </c>
      <c r="M483">
        <f>(L483/'Exhaust Gas Math'!$B$14)+('Exhaust Gas Math'!$D$10)</f>
        <v>4.4059320573952224E-4</v>
      </c>
      <c r="N483">
        <f>('Exhaust Gas Math'!$E$10*((-0.000000001)*N482^3+(0.000002)*N482^2-0.0012*N482+1.3446)*$B$15+L483*'Exhaust Gas Math'!$D$14*$B$14)/('Exhaust Gas Math'!$E$10*((-0.000000001)*N482^3+(0.000002)*N482^2-0.0012*N482+1.3446)+L483*'Exhaust Gas Math'!$D$14)</f>
        <v>1100</v>
      </c>
      <c r="O483">
        <f t="shared" si="71"/>
        <v>101325</v>
      </c>
      <c r="P483">
        <f>((-0.0000000008)*N483^3+(0.000003)*N483^2-0.004*N483+2.013)*('Exhaust Gas Math'!$E$10/(L483+'Exhaust Gas Math'!$E$10))+(357.45*N483^-1.004)*(L483/(L483+'Exhaust Gas Math'!$E$10))</f>
        <v>0.17819999999999947</v>
      </c>
      <c r="Q483">
        <f t="shared" si="7"/>
        <v>0</v>
      </c>
      <c r="R483">
        <f t="shared" si="8"/>
        <v>101325</v>
      </c>
      <c r="T483">
        <f t="shared" si="72"/>
        <v>5.9874999999999998E-2</v>
      </c>
      <c r="U483">
        <f t="shared" si="73"/>
        <v>101325</v>
      </c>
    </row>
    <row r="484" spans="3:21" x14ac:dyDescent="0.2">
      <c r="C484" s="1"/>
      <c r="D484" s="1"/>
      <c r="E484" s="1">
        <v>0.06</v>
      </c>
      <c r="F484" s="4">
        <f t="shared" si="65"/>
        <v>0</v>
      </c>
      <c r="G484" s="1">
        <f t="shared" si="66"/>
        <v>-2.9282563468867313E-14</v>
      </c>
      <c r="H484" s="1">
        <f t="shared" si="67"/>
        <v>0</v>
      </c>
      <c r="I484">
        <f t="shared" si="68"/>
        <v>0</v>
      </c>
      <c r="J484" s="4">
        <f t="shared" si="69"/>
        <v>3.9769296294121147E-5</v>
      </c>
      <c r="K484">
        <f t="shared" si="70"/>
        <v>0</v>
      </c>
      <c r="L484">
        <f>K484*'Exhaust Gas Math'!$C$14</f>
        <v>0</v>
      </c>
      <c r="M484">
        <f>(L484/'Exhaust Gas Math'!$B$14)+('Exhaust Gas Math'!$D$10)</f>
        <v>4.4059320573952224E-4</v>
      </c>
      <c r="N484">
        <f>('Exhaust Gas Math'!$E$10*((-0.000000001)*N483^3+(0.000002)*N483^2-0.0012*N483+1.3446)*$B$15+L484*'Exhaust Gas Math'!$D$14*$B$14)/('Exhaust Gas Math'!$E$10*((-0.000000001)*N483^3+(0.000002)*N483^2-0.0012*N483+1.3446)+L484*'Exhaust Gas Math'!$D$14)</f>
        <v>1100</v>
      </c>
      <c r="O484">
        <f t="shared" si="71"/>
        <v>101325</v>
      </c>
      <c r="P484">
        <f>((-0.0000000008)*N484^3+(0.000003)*N484^2-0.004*N484+2.013)*('Exhaust Gas Math'!$E$10/(L484+'Exhaust Gas Math'!$E$10))+(357.45*N484^-1.004)*(L484/(L484+'Exhaust Gas Math'!$E$10))</f>
        <v>0.17819999999999947</v>
      </c>
      <c r="Q484">
        <f t="shared" si="7"/>
        <v>0</v>
      </c>
      <c r="R484">
        <f t="shared" si="8"/>
        <v>101325</v>
      </c>
      <c r="T484">
        <f t="shared" si="72"/>
        <v>0.06</v>
      </c>
      <c r="U484">
        <f t="shared" si="73"/>
        <v>101325</v>
      </c>
    </row>
    <row r="485" spans="3:21" x14ac:dyDescent="0.2">
      <c r="C485" s="1"/>
      <c r="D485" s="1"/>
      <c r="E485" s="1">
        <v>6.0124999999999998E-2</v>
      </c>
      <c r="F485" s="4">
        <f t="shared" si="65"/>
        <v>9.7720520659830279E-5</v>
      </c>
      <c r="G485" s="1">
        <f t="shared" si="66"/>
        <v>1.5627245288488898</v>
      </c>
      <c r="H485" s="1">
        <f t="shared" si="67"/>
        <v>1</v>
      </c>
      <c r="I485">
        <f t="shared" si="68"/>
        <v>6.9266439500856971E-7</v>
      </c>
      <c r="J485" s="4">
        <f t="shared" si="69"/>
        <v>4.046196068912972E-5</v>
      </c>
      <c r="K485">
        <f t="shared" si="70"/>
        <v>4.848650765059988E-7</v>
      </c>
      <c r="L485">
        <f>K485*'Exhaust Gas Math'!$C$14</f>
        <v>5.7442814394163973E-7</v>
      </c>
      <c r="M485">
        <f>(L485/'Exhaust Gas Math'!$B$14)+('Exhaust Gas Math'!$D$10)</f>
        <v>4.6042158488835344E-4</v>
      </c>
      <c r="N485">
        <f>('Exhaust Gas Math'!$E$10*((-0.000000001)*N484^3+(0.000002)*N484^2-0.0012*N484+1.3446)*$B$15+L485*'Exhaust Gas Math'!$D$14*$B$14)/('Exhaust Gas Math'!$E$10*((-0.000000001)*N484^3+(0.000002)*N484^2-0.0012*N484+1.3446)+L485*'Exhaust Gas Math'!$D$14)</f>
        <v>1053.033921002798</v>
      </c>
      <c r="O485">
        <f t="shared" si="71"/>
        <v>99628.857649791564</v>
      </c>
      <c r="P485">
        <f>((-0.0000000008)*N485^3+(0.000003)*N485^2-0.004*N485+2.013)*('Exhaust Gas Math'!$E$10/(L485+'Exhaust Gas Math'!$E$10))+(357.45*N485^-1.004)*(L485/(L485+'Exhaust Gas Math'!$E$10))</f>
        <v>0.20213240904263299</v>
      </c>
      <c r="Q485">
        <f t="shared" si="7"/>
        <v>-0.24681458184770036</v>
      </c>
      <c r="R485">
        <f t="shared" si="8"/>
        <v>99628.610835209722</v>
      </c>
      <c r="T485">
        <f t="shared" si="72"/>
        <v>6.0124999999999998E-2</v>
      </c>
      <c r="U485">
        <f t="shared" si="73"/>
        <v>99628.610835209722</v>
      </c>
    </row>
    <row r="486" spans="3:21" x14ac:dyDescent="0.2">
      <c r="C486" s="1"/>
      <c r="D486" s="1"/>
      <c r="E486" s="1">
        <v>6.0249999999999998E-2</v>
      </c>
      <c r="F486" s="4">
        <f t="shared" si="65"/>
        <v>3.9027960313413324E-4</v>
      </c>
      <c r="G486" s="1">
        <f t="shared" si="66"/>
        <v>3.1158143413189574</v>
      </c>
      <c r="H486" s="1">
        <f t="shared" si="67"/>
        <v>1</v>
      </c>
      <c r="I486">
        <f t="shared" si="68"/>
        <v>2.7663870737051252E-6</v>
      </c>
      <c r="J486" s="4">
        <f t="shared" si="69"/>
        <v>4.2535683367826273E-5</v>
      </c>
      <c r="K486">
        <f t="shared" si="70"/>
        <v>1.9364709515935873E-6</v>
      </c>
      <c r="L486">
        <f>K486*'Exhaust Gas Math'!$C$14</f>
        <v>2.2941710352427144E-6</v>
      </c>
      <c r="M486">
        <f>(L486/'Exhaust Gas Math'!$B$14)+('Exhaust Gas Math'!$D$10)</f>
        <v>5.1978447378379954E-4</v>
      </c>
      <c r="N486">
        <f>('Exhaust Gas Math'!$E$10*((-0.000000001)*N485^3+(0.000002)*N485^2-0.0012*N485+1.3446)*$B$15+L486*'Exhaust Gas Math'!$D$14*$B$14)/('Exhaust Gas Math'!$E$10*((-0.000000001)*N485^3+(0.000002)*N485^2-0.0012*N485+1.3446)+L486*'Exhaust Gas Math'!$D$14)</f>
        <v>942.38198543277315</v>
      </c>
      <c r="O486">
        <f t="shared" si="71"/>
        <v>95748.262488920562</v>
      </c>
      <c r="P486">
        <f>((-0.0000000008)*N486^3+(0.000003)*N486^2-0.004*N486+2.013)*('Exhaust Gas Math'!$E$10/(L486+'Exhaust Gas Math'!$E$10))+(357.45*N486^-1.004)*(L486/(L486+'Exhaust Gas Math'!$E$10))</f>
        <v>0.26632808394668001</v>
      </c>
      <c r="Q486">
        <f t="shared" si="7"/>
        <v>-1.2927963367999666</v>
      </c>
      <c r="R486">
        <f t="shared" si="8"/>
        <v>95746.969692583763</v>
      </c>
      <c r="T486">
        <f t="shared" si="72"/>
        <v>6.0249999999999998E-2</v>
      </c>
      <c r="U486">
        <f t="shared" si="73"/>
        <v>95746.969692583763</v>
      </c>
    </row>
    <row r="487" spans="3:21" x14ac:dyDescent="0.2">
      <c r="C487" s="1"/>
      <c r="D487" s="1"/>
      <c r="E487" s="1">
        <v>6.0374999999999998E-2</v>
      </c>
      <c r="F487" s="4">
        <f t="shared" si="65"/>
        <v>8.7587352339362629E-4</v>
      </c>
      <c r="G487" s="1">
        <f t="shared" si="66"/>
        <v>4.6496941222612458</v>
      </c>
      <c r="H487" s="1">
        <f t="shared" si="67"/>
        <v>1</v>
      </c>
      <c r="I487">
        <f t="shared" si="68"/>
        <v>6.2083828461922997E-6</v>
      </c>
      <c r="J487" s="4">
        <f t="shared" si="69"/>
        <v>4.5977679140313448E-5</v>
      </c>
      <c r="K487">
        <f t="shared" si="70"/>
        <v>4.3458679923346095E-6</v>
      </c>
      <c r="L487">
        <f>K487*'Exhaust Gas Math'!$C$14</f>
        <v>5.1486258871054494E-6</v>
      </c>
      <c r="M487">
        <f>(L487/'Exhaust Gas Math'!$B$14)+('Exhaust Gas Math'!$D$10)</f>
        <v>6.1831588047564403E-4</v>
      </c>
      <c r="N487">
        <f>('Exhaust Gas Math'!$E$10*((-0.000000001)*N486^3+(0.000002)*N486^2-0.0012*N486+1.3446)*$B$15+L487*'Exhaust Gas Math'!$D$14*$B$14)/('Exhaust Gas Math'!$E$10*((-0.000000001)*N486^3+(0.000002)*N486^2-0.0012*N486+1.3446)+L487*'Exhaust Gas Math'!$D$14)</f>
        <v>819.2913627907418</v>
      </c>
      <c r="O487">
        <f t="shared" si="71"/>
        <v>91608.499549879009</v>
      </c>
      <c r="P487">
        <f>((-0.0000000008)*N487^3+(0.000003)*N487^2-0.004*N487+2.013)*('Exhaust Gas Math'!$E$10/(L487+'Exhaust Gas Math'!$E$10))+(357.45*N487^-1.004)*(L487/(L487+'Exhaust Gas Math'!$E$10))</f>
        <v>0.35342989853227302</v>
      </c>
      <c r="Q487">
        <f t="shared" si="7"/>
        <v>-3.8205163125682016</v>
      </c>
      <c r="R487">
        <f t="shared" si="8"/>
        <v>91604.679033566441</v>
      </c>
      <c r="T487">
        <f t="shared" si="72"/>
        <v>6.0374999999999998E-2</v>
      </c>
      <c r="U487">
        <f t="shared" si="73"/>
        <v>91604.679033566441</v>
      </c>
    </row>
    <row r="488" spans="3:21" x14ac:dyDescent="0.2">
      <c r="C488" s="1"/>
      <c r="D488" s="1"/>
      <c r="E488" s="1">
        <v>6.0499999999999998E-2</v>
      </c>
      <c r="F488" s="4">
        <f t="shared" si="65"/>
        <v>1.5515084334436317E-3</v>
      </c>
      <c r="G488" s="1">
        <f t="shared" si="66"/>
        <v>6.1549069927597353</v>
      </c>
      <c r="H488" s="1">
        <f t="shared" si="67"/>
        <v>1</v>
      </c>
      <c r="I488">
        <f t="shared" si="68"/>
        <v>1.0997430663953582E-5</v>
      </c>
      <c r="J488" s="4">
        <f t="shared" si="69"/>
        <v>5.0766726958074732E-5</v>
      </c>
      <c r="K488">
        <f t="shared" si="70"/>
        <v>7.6982014647675064E-6</v>
      </c>
      <c r="L488">
        <f>K488*'Exhaust Gas Math'!$C$14</f>
        <v>9.1201940361660603E-6</v>
      </c>
      <c r="M488">
        <f>(L488/'Exhaust Gas Math'!$B$14)+('Exhaust Gas Math'!$D$10)</f>
        <v>7.5540832607663168E-4</v>
      </c>
      <c r="N488">
        <f>('Exhaust Gas Math'!$E$10*((-0.000000001)*N487^3+(0.000002)*N487^2-0.0012*N487+1.3446)*$B$15+L488*'Exhaust Gas Math'!$D$14*$B$14)/('Exhaust Gas Math'!$E$10*((-0.000000001)*N487^3+(0.000002)*N487^2-0.0012*N487+1.3446)+L488*'Exhaust Gas Math'!$D$14)</f>
        <v>708.64035503644368</v>
      </c>
      <c r="O488">
        <f t="shared" si="71"/>
        <v>87672.324482879223</v>
      </c>
      <c r="P488">
        <f>((-0.0000000008)*N488^3+(0.000003)*N488^2-0.004*N488+2.013)*('Exhaust Gas Math'!$E$10/(L488+'Exhaust Gas Math'!$E$10))+(357.45*N488^-1.004)*(L488/(L488+'Exhaust Gas Math'!$E$10))</f>
        <v>0.44774206380125742</v>
      </c>
      <c r="Q488">
        <f t="shared" si="7"/>
        <v>-8.480879457009225</v>
      </c>
      <c r="R488">
        <f t="shared" si="8"/>
        <v>87663.84360342221</v>
      </c>
      <c r="T488">
        <f t="shared" si="72"/>
        <v>6.0499999999999998E-2</v>
      </c>
      <c r="U488">
        <f t="shared" si="73"/>
        <v>87663.84360342221</v>
      </c>
    </row>
    <row r="489" spans="3:21" x14ac:dyDescent="0.2">
      <c r="C489" s="1"/>
      <c r="D489" s="1"/>
      <c r="E489" s="1">
        <v>6.0624999999999998E-2</v>
      </c>
      <c r="F489" s="4">
        <f t="shared" si="65"/>
        <v>2.4130188193921751E-3</v>
      </c>
      <c r="G489" s="1">
        <f t="shared" si="66"/>
        <v>7.6221728149334593</v>
      </c>
      <c r="H489" s="1">
        <f t="shared" si="67"/>
        <v>1</v>
      </c>
      <c r="I489">
        <f t="shared" si="68"/>
        <v>1.7104004454671692E-5</v>
      </c>
      <c r="J489" s="4">
        <f t="shared" si="69"/>
        <v>5.6873300748792836E-5</v>
      </c>
      <c r="K489">
        <f t="shared" si="70"/>
        <v>1.1972803118270184E-5</v>
      </c>
      <c r="L489">
        <f>K489*'Exhaust Gas Math'!$C$14</f>
        <v>1.4184389444104517E-5</v>
      </c>
      <c r="M489">
        <f>(L489/'Exhaust Gas Math'!$B$14)+('Exhaust Gas Math'!$D$10)</f>
        <v>9.3021659007174579E-4</v>
      </c>
      <c r="N489">
        <f>('Exhaust Gas Math'!$E$10*((-0.000000001)*N488^3+(0.000002)*N488^2-0.0012*N488+1.3446)*$B$15+L489*'Exhaust Gas Math'!$D$14*$B$14)/('Exhaust Gas Math'!$E$10*((-0.000000001)*N488^3+(0.000002)*N488^2-0.0012*N488+1.3446)+L489*'Exhaust Gas Math'!$D$14)</f>
        <v>619.20217357424667</v>
      </c>
      <c r="O489">
        <f t="shared" si="71"/>
        <v>84205.829169248391</v>
      </c>
      <c r="P489">
        <f>((-0.0000000008)*N489^3+(0.000003)*N489^2-0.004*N489+2.013)*('Exhaust Gas Math'!$E$10/(L489+'Exhaust Gas Math'!$E$10))+(357.45*N489^-1.004)*(L489/(L489+'Exhaust Gas Math'!$E$10))</f>
        <v>0.53807068281811499</v>
      </c>
      <c r="Q489">
        <f t="shared" si="7"/>
        <v>-15.630285703334899</v>
      </c>
      <c r="R489">
        <f t="shared" si="8"/>
        <v>84190.198883545061</v>
      </c>
      <c r="T489">
        <f t="shared" si="72"/>
        <v>6.0624999999999998E-2</v>
      </c>
      <c r="U489">
        <f t="shared" si="73"/>
        <v>84190.198883545061</v>
      </c>
    </row>
    <row r="490" spans="3:21" x14ac:dyDescent="0.2">
      <c r="C490" s="1"/>
      <c r="D490" s="1"/>
      <c r="E490" s="1">
        <v>6.0749999999999998E-2</v>
      </c>
      <c r="F490" s="4">
        <f t="shared" si="65"/>
        <v>3.4550931832287544E-3</v>
      </c>
      <c r="G490" s="1">
        <f t="shared" si="66"/>
        <v>9.0424454070735845</v>
      </c>
      <c r="H490" s="1">
        <f t="shared" si="67"/>
        <v>1</v>
      </c>
      <c r="I490">
        <f t="shared" si="68"/>
        <v>2.4490455160286036E-5</v>
      </c>
      <c r="J490" s="4">
        <f t="shared" si="69"/>
        <v>6.4259751454407186E-5</v>
      </c>
      <c r="K490">
        <f t="shared" si="70"/>
        <v>1.7143318612200223E-5</v>
      </c>
      <c r="L490">
        <f>K490*'Exhaust Gas Math'!$C$14</f>
        <v>2.0309989662215868E-5</v>
      </c>
      <c r="M490">
        <f>(L490/'Exhaust Gas Math'!$B$14)+('Exhaust Gas Math'!$D$10)</f>
        <v>1.1416629213838393E-3</v>
      </c>
      <c r="N490">
        <f>('Exhaust Gas Math'!$E$10*((-0.000000001)*N489^3+(0.000002)*N489^2-0.0012*N489+1.3446)*$B$15+L490*'Exhaust Gas Math'!$D$14*$B$14)/('Exhaust Gas Math'!$E$10*((-0.000000001)*N489^3+(0.000002)*N489^2-0.0012*N489+1.3446)+L490*'Exhaust Gas Math'!$D$14)</f>
        <v>551.35193937256668</v>
      </c>
      <c r="O490">
        <f t="shared" si="71"/>
        <v>81444.507106685764</v>
      </c>
      <c r="P490">
        <f>((-0.0000000008)*N490^3+(0.000003)*N490^2-0.004*N490+2.013)*('Exhaust Gas Math'!$E$10/(L490+'Exhaust Gas Math'!$E$10))+(357.45*N490^-1.004)*(L490/(L490+'Exhaust Gas Math'!$E$10))</f>
        <v>0.61852172786298021</v>
      </c>
      <c r="Q490">
        <f t="shared" si="7"/>
        <v>-25.286967805421178</v>
      </c>
      <c r="R490">
        <f t="shared" si="8"/>
        <v>81419.220138880337</v>
      </c>
      <c r="T490">
        <f t="shared" si="72"/>
        <v>6.0749999999999998E-2</v>
      </c>
      <c r="U490">
        <f t="shared" si="73"/>
        <v>81419.220138880337</v>
      </c>
    </row>
    <row r="491" spans="3:21" x14ac:dyDescent="0.2">
      <c r="C491" s="1"/>
      <c r="D491" s="1"/>
      <c r="E491" s="1">
        <v>6.0874999999999999E-2</v>
      </c>
      <c r="F491" s="4">
        <f t="shared" si="65"/>
        <v>4.6713067899752415E-3</v>
      </c>
      <c r="G491" s="1">
        <f t="shared" si="66"/>
        <v>10.406968316360748</v>
      </c>
      <c r="H491" s="1">
        <f t="shared" si="67"/>
        <v>1</v>
      </c>
      <c r="I491">
        <f t="shared" si="68"/>
        <v>3.3111242855951077E-5</v>
      </c>
      <c r="J491" s="4">
        <f t="shared" si="69"/>
        <v>7.2880539150072223E-5</v>
      </c>
      <c r="K491">
        <f t="shared" si="70"/>
        <v>2.3177869999165752E-5</v>
      </c>
      <c r="L491">
        <f>K491*'Exhaust Gas Math'!$C$14</f>
        <v>2.7459228328185595E-5</v>
      </c>
      <c r="M491">
        <f>(L491/'Exhaust Gas Math'!$B$14)+('Exhaust Gas Math'!$D$10)</f>
        <v>1.3884436830672957E-3</v>
      </c>
      <c r="N491">
        <f>('Exhaust Gas Math'!$E$10*((-0.000000001)*N490^3+(0.000002)*N490^2-0.0012*N490+1.3446)*$B$15+L491*'Exhaust Gas Math'!$D$14*$B$14)/('Exhaust Gas Math'!$E$10*((-0.000000001)*N490^3+(0.000002)*N490^2-0.0012*N490+1.3446)+L491*'Exhaust Gas Math'!$D$14)</f>
        <v>501.15590385832189</v>
      </c>
      <c r="O491">
        <f t="shared" si="71"/>
        <v>79382.282284523695</v>
      </c>
      <c r="P491">
        <f>((-0.0000000008)*N491^3+(0.000003)*N491^2-0.004*N491+2.013)*('Exhaust Gas Math'!$E$10/(L491+'Exhaust Gas Math'!$E$10))+(357.45*N491^-1.004)*(L491/(L491+'Exhaust Gas Math'!$E$10))</f>
        <v>0.68765014388395906</v>
      </c>
      <c r="Q491">
        <f t="shared" si="7"/>
        <v>-37.237970819487579</v>
      </c>
      <c r="R491">
        <f t="shared" si="8"/>
        <v>79345.044313704202</v>
      </c>
      <c r="T491">
        <f t="shared" si="72"/>
        <v>6.0874999999999999E-2</v>
      </c>
      <c r="U491">
        <f t="shared" si="73"/>
        <v>79345.044313704202</v>
      </c>
    </row>
    <row r="492" spans="3:21" x14ac:dyDescent="0.2">
      <c r="C492" s="1"/>
      <c r="D492" s="1"/>
      <c r="E492" s="1">
        <v>6.0999999999999999E-2</v>
      </c>
      <c r="F492" s="4">
        <f t="shared" si="65"/>
        <v>6.0541612783142039E-3</v>
      </c>
      <c r="G492" s="1">
        <f t="shared" si="66"/>
        <v>11.70732880530953</v>
      </c>
      <c r="H492" s="1">
        <f t="shared" si="67"/>
        <v>1</v>
      </c>
      <c r="I492">
        <f t="shared" si="68"/>
        <v>4.291321751882181E-5</v>
      </c>
      <c r="J492" s="4">
        <f t="shared" si="69"/>
        <v>8.268251381294295E-5</v>
      </c>
      <c r="K492">
        <f t="shared" si="70"/>
        <v>3.0039252263175265E-5</v>
      </c>
      <c r="L492">
        <f>K492*'Exhaust Gas Math'!$C$14</f>
        <v>3.5588028008276198E-5</v>
      </c>
      <c r="M492">
        <f>(L492/'Exhaust Gas Math'!$B$14)+('Exhaust Gas Math'!$D$10)</f>
        <v>1.6690373896634503E-3</v>
      </c>
      <c r="N492">
        <f>('Exhaust Gas Math'!$E$10*((-0.000000001)*N491^3+(0.000002)*N491^2-0.0012*N491+1.3446)*$B$15+L492*'Exhaust Gas Math'!$D$14*$B$14)/('Exhaust Gas Math'!$E$10*((-0.000000001)*N491^3+(0.000002)*N491^2-0.0012*N491+1.3446)+L492*'Exhaust Gas Math'!$D$14)</f>
        <v>463.94523913844318</v>
      </c>
      <c r="O492">
        <f t="shared" si="71"/>
        <v>77866.948223147847</v>
      </c>
      <c r="P492">
        <f>((-0.0000000008)*N492^3+(0.000003)*N492^2-0.004*N492+2.013)*('Exhaust Gas Math'!$E$10/(L492+'Exhaust Gas Math'!$E$10))+(357.45*N492^-1.004)*(L492/(L492+'Exhaust Gas Math'!$E$10))</f>
        <v>0.74629781863529732</v>
      </c>
      <c r="Q492">
        <f t="shared" si="7"/>
        <v>-51.144367054402252</v>
      </c>
      <c r="R492">
        <f t="shared" si="8"/>
        <v>77815.803856093451</v>
      </c>
      <c r="T492">
        <f t="shared" si="72"/>
        <v>6.0999999999999999E-2</v>
      </c>
      <c r="U492">
        <f t="shared" si="73"/>
        <v>77815.803856093451</v>
      </c>
    </row>
    <row r="493" spans="3:21" x14ac:dyDescent="0.2">
      <c r="C493" s="1"/>
      <c r="D493" s="1"/>
      <c r="E493" s="1">
        <v>6.1124999999999999E-2</v>
      </c>
      <c r="F493" s="4">
        <f t="shared" si="65"/>
        <v>7.5951308904789981E-3</v>
      </c>
      <c r="G493" s="1">
        <f t="shared" si="66"/>
        <v>12.935509719091582</v>
      </c>
      <c r="H493" s="1">
        <f t="shared" si="67"/>
        <v>1</v>
      </c>
      <c r="I493">
        <f t="shared" si="68"/>
        <v>5.3835946715612516E-5</v>
      </c>
      <c r="J493" s="4">
        <f t="shared" si="69"/>
        <v>9.3605243009733669E-5</v>
      </c>
      <c r="K493">
        <f t="shared" si="70"/>
        <v>3.7685162700928762E-5</v>
      </c>
      <c r="L493">
        <f>K493*'Exhaust Gas Math'!$C$14</f>
        <v>4.4646271949358255E-5</v>
      </c>
      <c r="M493">
        <f>(L493/'Exhaust Gas Math'!$B$14)+('Exhaust Gas Math'!$D$10)</f>
        <v>1.9817140876642117E-3</v>
      </c>
      <c r="N493">
        <f>('Exhaust Gas Math'!$E$10*((-0.000000001)*N492^3+(0.000002)*N492^2-0.0012*N492+1.3446)*$B$15+L493*'Exhaust Gas Math'!$D$14*$B$14)/('Exhaust Gas Math'!$E$10*((-0.000000001)*N492^3+(0.000002)*N492^2-0.0012*N492+1.3446)+L493*'Exhaust Gas Math'!$D$14)</f>
        <v>435.95426646670046</v>
      </c>
      <c r="O493">
        <f t="shared" si="71"/>
        <v>76738.939251708187</v>
      </c>
      <c r="P493">
        <f>((-0.0000000008)*N493^3+(0.000003)*N493^2-0.004*N493+2.013)*('Exhaust Gas Math'!$E$10/(L493+'Exhaust Gas Math'!$E$10))+(357.45*N493^-1.004)*(L493/(L493+'Exhaust Gas Math'!$E$10))</f>
        <v>0.79594162246551348</v>
      </c>
      <c r="Q493">
        <f t="shared" si="7"/>
        <v>-66.591425772826369</v>
      </c>
      <c r="R493">
        <f t="shared" si="8"/>
        <v>76672.347825935358</v>
      </c>
      <c r="T493">
        <f t="shared" si="72"/>
        <v>6.1124999999999999E-2</v>
      </c>
      <c r="U493">
        <f t="shared" si="73"/>
        <v>76672.347825935358</v>
      </c>
    </row>
    <row r="494" spans="3:21" x14ac:dyDescent="0.2">
      <c r="C494" s="1"/>
      <c r="D494" s="1"/>
      <c r="E494" s="1">
        <v>6.1249999999999999E-2</v>
      </c>
      <c r="F494" s="4">
        <f t="shared" si="65"/>
        <v>9.2847150363865073E-3</v>
      </c>
      <c r="G494" s="1">
        <f t="shared" si="66"/>
        <v>14.083938913962061</v>
      </c>
      <c r="H494" s="1">
        <f t="shared" si="67"/>
        <v>1</v>
      </c>
      <c r="I494">
        <f t="shared" si="68"/>
        <v>6.581208818865088E-5</v>
      </c>
      <c r="J494" s="4">
        <f t="shared" si="69"/>
        <v>1.0558138448277203E-4</v>
      </c>
      <c r="K494">
        <f t="shared" si="70"/>
        <v>4.6068461732055612E-5</v>
      </c>
      <c r="L494">
        <f>K494*'Exhaust Gas Math'!$C$14</f>
        <v>5.4578113065364808E-5</v>
      </c>
      <c r="M494">
        <f>(L494/'Exhaust Gas Math'!$B$14)+('Exhaust Gas Math'!$D$10)</f>
        <v>2.3245460212509067E-3</v>
      </c>
      <c r="N494">
        <f>('Exhaust Gas Math'!$E$10*((-0.000000001)*N493^3+(0.000002)*N493^2-0.0012*N493+1.3446)*$B$15+L494*'Exhaust Gas Math'!$D$14*$B$14)/('Exhaust Gas Math'!$E$10*((-0.000000001)*N493^3+(0.000002)*N493^2-0.0012*N493+1.3446)+L494*'Exhaust Gas Math'!$D$14)</f>
        <v>414.5159836936823</v>
      </c>
      <c r="O494">
        <f t="shared" si="71"/>
        <v>75879.789177394894</v>
      </c>
      <c r="P494">
        <f>((-0.0000000008)*N494^3+(0.000003)*N494^2-0.004*N494+2.013)*('Exhaust Gas Math'!$E$10/(L494+'Exhaust Gas Math'!$E$10))+(357.45*N494^-1.004)*(L494/(L494+'Exhaust Gas Math'!$E$10))</f>
        <v>0.838016473672059</v>
      </c>
      <c r="Q494">
        <f t="shared" si="7"/>
        <v>-83.113357341044406</v>
      </c>
      <c r="R494">
        <f t="shared" si="8"/>
        <v>75796.675820053846</v>
      </c>
      <c r="T494">
        <f t="shared" si="72"/>
        <v>6.1249999999999999E-2</v>
      </c>
      <c r="U494">
        <f t="shared" si="73"/>
        <v>75796.675820053846</v>
      </c>
    </row>
    <row r="495" spans="3:21" x14ac:dyDescent="0.2">
      <c r="C495" s="1"/>
      <c r="D495" s="1"/>
      <c r="E495" s="1">
        <v>6.1374999999999999E-2</v>
      </c>
      <c r="F495" s="4">
        <f t="shared" si="65"/>
        <v>1.1112496867933173E-2</v>
      </c>
      <c r="G495" s="1">
        <f t="shared" si="66"/>
        <v>15.145535942042928</v>
      </c>
      <c r="H495" s="1">
        <f t="shared" si="67"/>
        <v>1</v>
      </c>
      <c r="I495">
        <f t="shared" si="68"/>
        <v>7.8767805043282362E-5</v>
      </c>
      <c r="J495" s="4">
        <f t="shared" si="69"/>
        <v>1.1853710133740351E-4</v>
      </c>
      <c r="K495">
        <f t="shared" si="70"/>
        <v>5.5137463530297652E-5</v>
      </c>
      <c r="L495">
        <f>K495*'Exhaust Gas Math'!$C$14</f>
        <v>6.532231825314165E-5</v>
      </c>
      <c r="M495">
        <f>(L495/'Exhaust Gas Math'!$B$14)+('Exhaust Gas Math'!$D$10)</f>
        <v>2.6954195175497276E-3</v>
      </c>
      <c r="N495">
        <f>('Exhaust Gas Math'!$E$10*((-0.000000001)*N494^3+(0.000002)*N494^2-0.0012*N494+1.3446)*$B$15+L495*'Exhaust Gas Math'!$D$14*$B$14)/('Exhaust Gas Math'!$E$10*((-0.000000001)*N494^3+(0.000002)*N494^2-0.0012*N494+1.3446)+L495*'Exhaust Gas Math'!$D$14)</f>
        <v>397.80440105838602</v>
      </c>
      <c r="O495">
        <f t="shared" si="71"/>
        <v>75210.017071245704</v>
      </c>
      <c r="P495">
        <f>((-0.0000000008)*N495^3+(0.000003)*N495^2-0.004*N495+2.013)*('Exhaust Gas Math'!$E$10/(L495+'Exhaust Gas Math'!$E$10))+(357.45*N495^-1.004)*(L495/(L495+'Exhaust Gas Math'!$E$10))</f>
        <v>0.87375948730864617</v>
      </c>
      <c r="Q495">
        <f t="shared" si="7"/>
        <v>-100.21464689713029</v>
      </c>
      <c r="R495">
        <f t="shared" si="8"/>
        <v>75109.802424348571</v>
      </c>
      <c r="T495">
        <f t="shared" si="72"/>
        <v>6.1374999999999999E-2</v>
      </c>
      <c r="U495">
        <f t="shared" si="73"/>
        <v>75109.802424348571</v>
      </c>
    </row>
    <row r="496" spans="3:21" x14ac:dyDescent="0.2">
      <c r="C496" s="1"/>
      <c r="D496" s="1"/>
      <c r="E496" s="1">
        <v>6.1499999999999999E-2</v>
      </c>
      <c r="F496" s="4">
        <f t="shared" si="65"/>
        <v>1.3067207502328516E-2</v>
      </c>
      <c r="G496" s="1">
        <f t="shared" si="66"/>
        <v>16.113755704639335</v>
      </c>
      <c r="H496" s="1">
        <f t="shared" si="67"/>
        <v>1</v>
      </c>
      <c r="I496">
        <f t="shared" si="68"/>
        <v>9.2623220976886119E-5</v>
      </c>
      <c r="J496" s="4">
        <f t="shared" si="69"/>
        <v>1.3239251727100728E-4</v>
      </c>
      <c r="K496">
        <f t="shared" si="70"/>
        <v>6.4836254683820285E-5</v>
      </c>
      <c r="L496">
        <f>K496*'Exhaust Gas Math'!$C$14</f>
        <v>7.6812645914896177E-5</v>
      </c>
      <c r="M496">
        <f>(L496/'Exhaust Gas Math'!$B$14)+('Exhaust Gas Math'!$D$10)</f>
        <v>3.0920480181280681E-3</v>
      </c>
      <c r="N496">
        <f>('Exhaust Gas Math'!$E$10*((-0.000000001)*N495^3+(0.000002)*N495^2-0.0012*N495+1.3446)*$B$15+L496*'Exhaust Gas Math'!$D$14*$B$14)/('Exhaust Gas Math'!$E$10*((-0.000000001)*N495^3+(0.000002)*N495^2-0.0012*N495+1.3446)+L496*'Exhaust Gas Math'!$D$14)</f>
        <v>384.56570328996867</v>
      </c>
      <c r="O496">
        <f t="shared" si="71"/>
        <v>74677.088557880183</v>
      </c>
      <c r="P496">
        <f>((-0.0000000008)*N496^3+(0.000003)*N496^2-0.004*N496+2.013)*('Exhaust Gas Math'!$E$10/(L496+'Exhaust Gas Math'!$E$10))+(357.45*N496^-1.004)*(L496/(L496+'Exhaust Gas Math'!$E$10))</f>
        <v>0.90420870238961393</v>
      </c>
      <c r="Q496">
        <f t="shared" si="7"/>
        <v>-117.39030666838701</v>
      </c>
      <c r="R496">
        <f t="shared" si="8"/>
        <v>74559.698251211797</v>
      </c>
      <c r="T496">
        <f t="shared" si="72"/>
        <v>6.1499999999999999E-2</v>
      </c>
      <c r="U496">
        <f t="shared" si="73"/>
        <v>74559.698251211797</v>
      </c>
    </row>
    <row r="497" spans="3:21" x14ac:dyDescent="0.2">
      <c r="C497" s="1"/>
      <c r="D497" s="1"/>
      <c r="E497" s="1">
        <v>6.1624999999999999E-2</v>
      </c>
      <c r="F497" s="4">
        <f t="shared" si="65"/>
        <v>1.5136795498504441E-2</v>
      </c>
      <c r="G497" s="1">
        <f t="shared" si="66"/>
        <v>16.982628804949208</v>
      </c>
      <c r="H497" s="1">
        <f t="shared" si="67"/>
        <v>1</v>
      </c>
      <c r="I497">
        <f t="shared" si="68"/>
        <v>1.0729291274283956E-4</v>
      </c>
      <c r="J497" s="4">
        <f t="shared" si="69"/>
        <v>1.470622090369607E-4</v>
      </c>
      <c r="K497">
        <f t="shared" si="70"/>
        <v>7.5105038919987696E-5</v>
      </c>
      <c r="L497">
        <f>K497*'Exhaust Gas Math'!$C$14</f>
        <v>8.897825435967315E-5</v>
      </c>
      <c r="M497">
        <f>(L497/'Exhaust Gas Math'!$B$14)+('Exhaust Gas Math'!$D$10)</f>
        <v>3.5119861763875425E-3</v>
      </c>
      <c r="N497">
        <f>('Exhaust Gas Math'!$E$10*((-0.000000001)*N496^3+(0.000002)*N496^2-0.0012*N496+1.3446)*$B$15+L497*'Exhaust Gas Math'!$D$14*$B$14)/('Exhaust Gas Math'!$E$10*((-0.000000001)*N496^3+(0.000002)*N496^2-0.0012*N496+1.3446)+L497*'Exhaust Gas Math'!$D$14)</f>
        <v>373.92587497073339</v>
      </c>
      <c r="O497">
        <f t="shared" si="71"/>
        <v>74245.69363235592</v>
      </c>
      <c r="P497">
        <f>((-0.0000000008)*N497^3+(0.000003)*N497^2-0.004*N497+2.013)*('Exhaust Gas Math'!$E$10/(L497+'Exhaust Gas Math'!$E$10))+(357.45*N497^-1.004)*(L497/(L497+'Exhaust Gas Math'!$E$10))</f>
        <v>0.93022945092832765</v>
      </c>
      <c r="Q497">
        <f t="shared" si="7"/>
        <v>-134.1435896584477</v>
      </c>
      <c r="R497">
        <f t="shared" si="8"/>
        <v>74111.550042697476</v>
      </c>
      <c r="T497">
        <f t="shared" si="72"/>
        <v>6.1624999999999999E-2</v>
      </c>
      <c r="U497">
        <f t="shared" si="73"/>
        <v>74111.550042697476</v>
      </c>
    </row>
    <row r="498" spans="3:21" x14ac:dyDescent="0.2">
      <c r="C498" s="1"/>
      <c r="D498" s="1"/>
      <c r="E498" s="1">
        <v>6.1749999999999999E-2</v>
      </c>
      <c r="F498" s="4">
        <f t="shared" si="65"/>
        <v>1.7308501158256301E-2</v>
      </c>
      <c r="G498" s="1">
        <f t="shared" si="66"/>
        <v>17.746798351379351</v>
      </c>
      <c r="H498" s="1">
        <f t="shared" si="67"/>
        <v>1</v>
      </c>
      <c r="I498">
        <f t="shared" si="68"/>
        <v>1.2268643681323537E-4</v>
      </c>
      <c r="J498" s="4">
        <f t="shared" si="69"/>
        <v>1.6245573310735652E-4</v>
      </c>
      <c r="K498">
        <f t="shared" si="70"/>
        <v>8.5880505769264751E-5</v>
      </c>
      <c r="L498">
        <f>K498*'Exhaust Gas Math'!$C$14</f>
        <v>1.0174413856593297E-4</v>
      </c>
      <c r="M498">
        <f>(L498/'Exhaust Gas Math'!$B$14)+('Exhaust Gas Math'!$D$10)</f>
        <v>3.9526449339387969E-3</v>
      </c>
      <c r="N498">
        <f>('Exhaust Gas Math'!$E$10*((-0.000000001)*N497^3+(0.000002)*N497^2-0.0012*N497+1.3446)*$B$15+L498*'Exhaust Gas Math'!$D$14*$B$14)/('Exhaust Gas Math'!$E$10*((-0.000000001)*N497^3+(0.000002)*N497^2-0.0012*N497+1.3446)+L498*'Exhaust Gas Math'!$D$14)</f>
        <v>365.26447607044508</v>
      </c>
      <c r="O498">
        <f t="shared" si="71"/>
        <v>73891.457961500651</v>
      </c>
      <c r="P498">
        <f>((-0.0000000008)*N498^3+(0.000003)*N498^2-0.004*N498+2.013)*('Exhaust Gas Math'!$E$10/(L498+'Exhaust Gas Math'!$E$10))+(357.45*N498^-1.004)*(L498/(L498+'Exhaust Gas Math'!$E$10))</f>
        <v>0.95254092505290611</v>
      </c>
      <c r="Q498">
        <f t="shared" si="7"/>
        <v>-150.0008352830128</v>
      </c>
      <c r="R498">
        <f t="shared" si="8"/>
        <v>73741.457126217632</v>
      </c>
      <c r="T498">
        <f t="shared" si="72"/>
        <v>6.1749999999999999E-2</v>
      </c>
      <c r="U498">
        <f t="shared" si="73"/>
        <v>73741.457126217632</v>
      </c>
    </row>
    <row r="499" spans="3:21" x14ac:dyDescent="0.2">
      <c r="C499" s="1"/>
      <c r="D499" s="1"/>
      <c r="E499" s="1">
        <v>6.1874999999999999E-2</v>
      </c>
      <c r="F499" s="4">
        <f t="shared" si="65"/>
        <v>1.95689351940267E-2</v>
      </c>
      <c r="G499" s="1">
        <f t="shared" si="66"/>
        <v>18.401552984564006</v>
      </c>
      <c r="H499" s="1">
        <f t="shared" si="67"/>
        <v>1</v>
      </c>
      <c r="I499">
        <f t="shared" si="68"/>
        <v>1.3870888699331614E-4</v>
      </c>
      <c r="J499" s="4">
        <f t="shared" si="69"/>
        <v>1.7847818328743729E-4</v>
      </c>
      <c r="K499">
        <f t="shared" si="70"/>
        <v>9.7096220895321301E-5</v>
      </c>
      <c r="L499">
        <f>K499*'Exhaust Gas Math'!$C$14</f>
        <v>1.1503159261245911E-4</v>
      </c>
      <c r="M499">
        <f>(L499/'Exhaust Gas Math'!$B$14)+('Exhaust Gas Math'!$D$10)</f>
        <v>4.4113074830077004E-3</v>
      </c>
      <c r="N499">
        <f>('Exhaust Gas Math'!$E$10*((-0.000000001)*N498^3+(0.000002)*N498^2-0.0012*N498+1.3446)*$B$15+L499*'Exhaust Gas Math'!$D$14*$B$14)/('Exhaust Gas Math'!$E$10*((-0.000000001)*N498^3+(0.000002)*N498^2-0.0012*N498+1.3446)+L499*'Exhaust Gas Math'!$D$14)</f>
        <v>358.13301596181157</v>
      </c>
      <c r="O499">
        <f t="shared" si="71"/>
        <v>73597.081367749532</v>
      </c>
      <c r="P499">
        <f>((-0.0000000008)*N499^3+(0.000003)*N499^2-0.004*N499+2.013)*('Exhaust Gas Math'!$E$10/(L499+'Exhaust Gas Math'!$E$10))+(357.45*N499^-1.004)*(L499/(L499+'Exhaust Gas Math'!$E$10))</f>
        <v>0.97173942379334077</v>
      </c>
      <c r="Q499">
        <f t="shared" si="7"/>
        <v>-164.52381820392549</v>
      </c>
      <c r="R499">
        <f t="shared" si="8"/>
        <v>73432.5575495456</v>
      </c>
      <c r="T499">
        <f t="shared" si="72"/>
        <v>6.1874999999999999E-2</v>
      </c>
      <c r="U499">
        <f t="shared" si="73"/>
        <v>73432.5575495456</v>
      </c>
    </row>
    <row r="500" spans="3:21" x14ac:dyDescent="0.2">
      <c r="C500" s="1"/>
      <c r="D500" s="1"/>
      <c r="E500" s="1">
        <v>6.2E-2</v>
      </c>
      <c r="F500" s="4">
        <f t="shared" si="65"/>
        <v>2.190416127831412E-2</v>
      </c>
      <c r="G500" s="1">
        <f t="shared" si="66"/>
        <v>18.942855924461455</v>
      </c>
      <c r="H500" s="1">
        <f t="shared" si="67"/>
        <v>1</v>
      </c>
      <c r="I500">
        <f t="shared" si="68"/>
        <v>1.5526147954971346E-4</v>
      </c>
      <c r="J500" s="4">
        <f t="shared" si="69"/>
        <v>1.9503077584383461E-4</v>
      </c>
      <c r="K500">
        <f t="shared" si="70"/>
        <v>1.0868303568479941E-4</v>
      </c>
      <c r="L500">
        <f>K500*'Exhaust Gas Math'!$C$14</f>
        <v>1.2875869492652545E-4</v>
      </c>
      <c r="M500">
        <f>(L500/'Exhaust Gas Math'!$B$14)+('Exhaust Gas Math'!$D$10)</f>
        <v>4.8851460164583849E-3</v>
      </c>
      <c r="N500">
        <f>('Exhaust Gas Math'!$E$10*((-0.000000001)*N499^3+(0.000002)*N499^2-0.0012*N499+1.3446)*$B$15+L500*'Exhaust Gas Math'!$D$14*$B$14)/('Exhaust Gas Math'!$E$10*((-0.000000001)*N499^3+(0.000002)*N499^2-0.0012*N499+1.3446)+L500*'Exhaust Gas Math'!$D$14)</f>
        <v>352.20172469782256</v>
      </c>
      <c r="O500">
        <f t="shared" si="71"/>
        <v>73349.966029602147</v>
      </c>
      <c r="P500">
        <f>((-0.0000000008)*N500^3+(0.000003)*N500^2-0.004*N500+2.013)*('Exhaust Gas Math'!$E$10/(L500+'Exhaust Gas Math'!$E$10))+(357.45*N500^-1.004)*(L500/(L500+'Exhaust Gas Math'!$E$10))</f>
        <v>0.98831848219285301</v>
      </c>
      <c r="Q500">
        <f t="shared" si="7"/>
        <v>-177.32004531176665</v>
      </c>
      <c r="R500">
        <f t="shared" si="8"/>
        <v>73172.645984290386</v>
      </c>
      <c r="T500">
        <f t="shared" si="72"/>
        <v>6.2E-2</v>
      </c>
      <c r="U500">
        <f t="shared" si="73"/>
        <v>73172.645984290386</v>
      </c>
    </row>
    <row r="501" spans="3:21" x14ac:dyDescent="0.2">
      <c r="C501" s="1"/>
      <c r="D501" s="1"/>
      <c r="E501" s="1">
        <v>6.2125E-2</v>
      </c>
      <c r="F501" s="4">
        <f t="shared" si="65"/>
        <v>2.4299781965767875E-2</v>
      </c>
      <c r="G501" s="1">
        <f t="shared" si="66"/>
        <v>19.367369858445841</v>
      </c>
      <c r="H501" s="1">
        <f t="shared" si="67"/>
        <v>1</v>
      </c>
      <c r="I501">
        <f t="shared" si="68"/>
        <v>1.7224216224502454E-4</v>
      </c>
      <c r="J501" s="4">
        <f t="shared" si="69"/>
        <v>2.1201145853914569E-4</v>
      </c>
      <c r="K501">
        <f t="shared" si="70"/>
        <v>1.2056951357151717E-4</v>
      </c>
      <c r="L501">
        <f>K501*'Exhaust Gas Math'!$C$14</f>
        <v>1.4284081335764359E-4</v>
      </c>
      <c r="M501">
        <f>(L501/'Exhaust Gas Math'!$B$14)+('Exhaust Gas Math'!$D$10)</f>
        <v>5.3712391621649133E-3</v>
      </c>
      <c r="N501">
        <f>('Exhaust Gas Math'!$E$10*((-0.000000001)*N500^3+(0.000002)*N500^2-0.0012*N500+1.3446)*$B$15+L501*'Exhaust Gas Math'!$D$14*$B$14)/('Exhaust Gas Math'!$E$10*((-0.000000001)*N500^3+(0.000002)*N500^2-0.0012*N500+1.3446)+L501*'Exhaust Gas Math'!$D$14)</f>
        <v>347.2242898428002</v>
      </c>
      <c r="O501">
        <f t="shared" si="71"/>
        <v>73140.730371008583</v>
      </c>
      <c r="P501">
        <f>((-0.0000000008)*N501^3+(0.000003)*N501^2-0.004*N501+2.013)*('Exhaust Gas Math'!$E$10/(L501+'Exhaust Gas Math'!$E$10))+(357.45*N501^-1.004)*(L501/(L501+'Exhaust Gas Math'!$E$10))</f>
        <v>1.0026862308700375</v>
      </c>
      <c r="Q501">
        <f t="shared" si="7"/>
        <v>-188.05130352147739</v>
      </c>
      <c r="R501">
        <f t="shared" si="8"/>
        <v>72952.679067487101</v>
      </c>
      <c r="T501">
        <f t="shared" si="72"/>
        <v>6.2125E-2</v>
      </c>
      <c r="U501">
        <f t="shared" si="73"/>
        <v>72952.679067487101</v>
      </c>
    </row>
    <row r="502" spans="3:21" x14ac:dyDescent="0.2">
      <c r="C502" s="1"/>
      <c r="D502" s="1"/>
      <c r="E502" s="1">
        <v>6.225E-2</v>
      </c>
      <c r="F502" s="4">
        <f t="shared" si="65"/>
        <v>2.674102745822466E-2</v>
      </c>
      <c r="G502" s="1">
        <f t="shared" si="66"/>
        <v>19.672477516948859</v>
      </c>
      <c r="H502" s="1">
        <f t="shared" si="67"/>
        <v>1</v>
      </c>
      <c r="I502">
        <f t="shared" si="68"/>
        <v>1.8954624352377972E-4</v>
      </c>
      <c r="J502" s="4">
        <f t="shared" si="69"/>
        <v>2.2931553981790087E-4</v>
      </c>
      <c r="K502">
        <f t="shared" si="70"/>
        <v>1.3268237046664579E-4</v>
      </c>
      <c r="L502">
        <f>K502*'Exhaust Gas Math'!$C$14</f>
        <v>1.5719112696290351E-4</v>
      </c>
      <c r="M502">
        <f>(L502/'Exhaust Gas Math'!$B$14)+('Exhaust Gas Math'!$D$10)</f>
        <v>5.8665899942415417E-3</v>
      </c>
      <c r="N502">
        <f>('Exhaust Gas Math'!$E$10*((-0.000000001)*N501^3+(0.000002)*N501^2-0.0012*N501+1.3446)*$B$15+L502*'Exhaust Gas Math'!$D$14*$B$14)/('Exhaust Gas Math'!$E$10*((-0.000000001)*N501^3+(0.000002)*N501^2-0.0012*N501+1.3446)+L502*'Exhaust Gas Math'!$D$14)</f>
        <v>343.01407721155954</v>
      </c>
      <c r="O502">
        <f t="shared" si="71"/>
        <v>72962.252417470081</v>
      </c>
      <c r="P502">
        <f>((-0.0000000008)*N502^3+(0.000003)*N502^2-0.004*N502+2.013)*('Exhaust Gas Math'!$E$10/(L502+'Exhaust Gas Math'!$E$10))+(357.45*N502^-1.004)*(L502/(L502+'Exhaust Gas Math'!$E$10))</f>
        <v>1.0151802120485998</v>
      </c>
      <c r="Q502">
        <f t="shared" si="7"/>
        <v>-196.44060522036915</v>
      </c>
      <c r="R502">
        <f t="shared" si="8"/>
        <v>72765.811812249711</v>
      </c>
      <c r="T502">
        <f t="shared" si="72"/>
        <v>6.225E-2</v>
      </c>
      <c r="U502">
        <f t="shared" si="73"/>
        <v>72765.811812249711</v>
      </c>
    </row>
    <row r="503" spans="3:21" x14ac:dyDescent="0.2">
      <c r="C503" s="1"/>
      <c r="D503" s="1"/>
      <c r="E503" s="1">
        <v>6.2375E-2</v>
      </c>
      <c r="F503" s="4">
        <f t="shared" si="65"/>
        <v>2.9212846665427422E-2</v>
      </c>
      <c r="G503" s="1">
        <f t="shared" si="66"/>
        <v>19.856297809797308</v>
      </c>
      <c r="H503" s="1">
        <f t="shared" si="67"/>
        <v>1</v>
      </c>
      <c r="I503">
        <f t="shared" si="68"/>
        <v>2.0706703797070767E-4</v>
      </c>
      <c r="J503" s="4">
        <f t="shared" si="69"/>
        <v>2.4683633426482882E-4</v>
      </c>
      <c r="K503">
        <f t="shared" si="70"/>
        <v>1.4494692657949536E-4</v>
      </c>
      <c r="L503">
        <f>K503*'Exhaust Gas Math'!$C$14</f>
        <v>1.7172116128696789E-4</v>
      </c>
      <c r="M503">
        <f>(L503/'Exhaust Gas Math'!$B$14)+('Exhaust Gas Math'!$D$10)</f>
        <v>6.3681445100877412E-3</v>
      </c>
      <c r="N503">
        <f>('Exhaust Gas Math'!$E$10*((-0.000000001)*N502^3+(0.000002)*N502^2-0.0012*N502+1.3446)*$B$15+L503*'Exhaust Gas Math'!$D$14*$B$14)/('Exhaust Gas Math'!$E$10*((-0.000000001)*N502^3+(0.000002)*N502^2-0.0012*N502+1.3446)+L503*'Exhaust Gas Math'!$D$14)</f>
        <v>339.4278104316632</v>
      </c>
      <c r="O503">
        <f t="shared" si="71"/>
        <v>72809.036249024517</v>
      </c>
      <c r="P503">
        <f>((-0.0000000008)*N503^3+(0.000003)*N503^2-0.004*N503+2.013)*('Exhaust Gas Math'!$E$10/(L503+'Exhaust Gas Math'!$E$10))+(357.45*N503^-1.004)*(L503/(L503+'Exhaust Gas Math'!$E$10))</f>
        <v>1.0260798630604473</v>
      </c>
      <c r="Q503">
        <f t="shared" si="7"/>
        <v>-202.27756857768264</v>
      </c>
      <c r="R503">
        <f t="shared" si="8"/>
        <v>72606.75868044683</v>
      </c>
      <c r="T503">
        <f t="shared" si="72"/>
        <v>6.2375E-2</v>
      </c>
      <c r="U503">
        <f t="shared" si="73"/>
        <v>72606.75868044683</v>
      </c>
    </row>
    <row r="504" spans="3:21" x14ac:dyDescent="0.2">
      <c r="C504" s="1"/>
      <c r="D504" s="1"/>
      <c r="E504" s="1">
        <v>6.25E-2</v>
      </c>
      <c r="F504" s="4">
        <f t="shared" si="65"/>
        <v>3.1700000000000006E-2</v>
      </c>
      <c r="G504" s="1">
        <f t="shared" si="66"/>
        <v>19.917697423759289</v>
      </c>
      <c r="H504" s="1">
        <f t="shared" si="67"/>
        <v>1</v>
      </c>
      <c r="I504">
        <f t="shared" si="68"/>
        <v>2.2469652406178451E-4</v>
      </c>
      <c r="J504" s="4">
        <f t="shared" si="69"/>
        <v>2.6446582035590568E-4</v>
      </c>
      <c r="K504">
        <f t="shared" si="70"/>
        <v>1.5728756684324914E-4</v>
      </c>
      <c r="L504">
        <f>K504*'Exhaust Gas Math'!$C$14</f>
        <v>1.8634133383649951E-4</v>
      </c>
      <c r="M504">
        <f>(L504/'Exhaust Gas Math'!$B$14)+('Exhaust Gas Math'!$D$10)</f>
        <v>6.8728104593294261E-3</v>
      </c>
      <c r="N504">
        <f>('Exhaust Gas Math'!$E$10*((-0.000000001)*N503^3+(0.000002)*N503^2-0.0012*N503+1.3446)*$B$15+L504*'Exhaust Gas Math'!$D$14*$B$14)/('Exhaust Gas Math'!$E$10*((-0.000000001)*N503^3+(0.000002)*N503^2-0.0012*N503+1.3446)+L504*'Exhaust Gas Math'!$D$14)</f>
        <v>336.35418027907815</v>
      </c>
      <c r="O504">
        <f t="shared" si="71"/>
        <v>72676.780905301974</v>
      </c>
      <c r="P504">
        <f>((-0.0000000008)*N504^3+(0.000003)*N504^2-0.004*N504+2.013)*('Exhaust Gas Math'!$E$10/(L504+'Exhaust Gas Math'!$E$10))+(357.45*N504^-1.004)*(L504/(L504+'Exhaust Gas Math'!$E$10))</f>
        <v>1.0356169102694965</v>
      </c>
      <c r="Q504">
        <f t="shared" si="7"/>
        <v>-205.42221074603762</v>
      </c>
      <c r="R504">
        <f t="shared" si="8"/>
        <v>72471.358694555936</v>
      </c>
      <c r="T504">
        <f t="shared" si="72"/>
        <v>6.25E-2</v>
      </c>
      <c r="U504">
        <f t="shared" si="73"/>
        <v>72471.358694555936</v>
      </c>
    </row>
    <row r="505" spans="3:21" x14ac:dyDescent="0.2">
      <c r="C505" s="1"/>
      <c r="D505" s="1"/>
      <c r="E505" s="1">
        <v>6.2625E-2</v>
      </c>
      <c r="F505" s="4">
        <f t="shared" si="65"/>
        <v>3.418715333457259E-2</v>
      </c>
      <c r="G505" s="1">
        <f t="shared" si="66"/>
        <v>19.856297809797308</v>
      </c>
      <c r="H505" s="1">
        <f t="shared" si="67"/>
        <v>1</v>
      </c>
      <c r="I505">
        <f t="shared" si="68"/>
        <v>2.4232601015286136E-4</v>
      </c>
      <c r="J505" s="4">
        <f t="shared" si="69"/>
        <v>2.8209530644698248E-4</v>
      </c>
      <c r="K505">
        <f t="shared" si="70"/>
        <v>1.6962820710700294E-4</v>
      </c>
      <c r="L505">
        <f>K505*'Exhaust Gas Math'!$C$14</f>
        <v>2.0096150638603116E-4</v>
      </c>
      <c r="M505">
        <f>(L505/'Exhaust Gas Math'!$B$14)+('Exhaust Gas Math'!$D$10)</f>
        <v>7.3774764085711118E-3</v>
      </c>
      <c r="N505">
        <f>('Exhaust Gas Math'!$E$10*((-0.000000001)*N504^3+(0.000002)*N504^2-0.0012*N504+1.3446)*$B$15+L505*'Exhaust Gas Math'!$D$14*$B$14)/('Exhaust Gas Math'!$E$10*((-0.000000001)*N504^3+(0.000002)*N504^2-0.0012*N504+1.3446)+L505*'Exhaust Gas Math'!$D$14)</f>
        <v>333.70576911482232</v>
      </c>
      <c r="O505">
        <f t="shared" si="71"/>
        <v>72562.079733426755</v>
      </c>
      <c r="P505">
        <f>((-0.0000000008)*N505^3+(0.000003)*N505^2-0.004*N505+2.013)*('Exhaust Gas Math'!$E$10/(L505+'Exhaust Gas Math'!$E$10))+(357.45*N505^-1.004)*(L505/(L505+'Exhaust Gas Math'!$E$10))</f>
        <v>1.0439839413085503</v>
      </c>
      <c r="Q505">
        <f t="shared" si="7"/>
        <v>-205.80711198461481</v>
      </c>
      <c r="R505">
        <f t="shared" si="8"/>
        <v>72356.272621442142</v>
      </c>
      <c r="T505">
        <f t="shared" si="72"/>
        <v>6.2625E-2</v>
      </c>
      <c r="U505">
        <f t="shared" si="73"/>
        <v>72356.272621442142</v>
      </c>
    </row>
    <row r="506" spans="3:21" x14ac:dyDescent="0.2">
      <c r="C506" s="1"/>
      <c r="D506" s="1"/>
      <c r="E506" s="1">
        <v>6.275E-2</v>
      </c>
      <c r="F506" s="4">
        <f t="shared" si="65"/>
        <v>3.6658972541775352E-2</v>
      </c>
      <c r="G506" s="1">
        <f t="shared" si="66"/>
        <v>19.672477516948859</v>
      </c>
      <c r="H506" s="1">
        <f t="shared" si="67"/>
        <v>1</v>
      </c>
      <c r="I506">
        <f t="shared" si="68"/>
        <v>2.5984680459978935E-4</v>
      </c>
      <c r="J506" s="4">
        <f t="shared" si="69"/>
        <v>2.9961610089391047E-4</v>
      </c>
      <c r="K506">
        <f t="shared" si="70"/>
        <v>1.8189276321985254E-4</v>
      </c>
      <c r="L506">
        <f>K506*'Exhaust Gas Math'!$C$14</f>
        <v>2.1549154071009557E-4</v>
      </c>
      <c r="M506">
        <f>(L506/'Exhaust Gas Math'!$B$14)+('Exhaust Gas Math'!$D$10)</f>
        <v>7.8790309244173122E-3</v>
      </c>
      <c r="N506">
        <f>('Exhaust Gas Math'!$E$10*((-0.000000001)*N505^3+(0.000002)*N505^2-0.0012*N505+1.3446)*$B$15+L506*'Exhaust Gas Math'!$D$14*$B$14)/('Exhaust Gas Math'!$E$10*((-0.000000001)*N505^3+(0.000002)*N505^2-0.0012*N505+1.3446)+L506*'Exhaust Gas Math'!$D$14)</f>
        <v>331.41324176296769</v>
      </c>
      <c r="O506">
        <f t="shared" si="71"/>
        <v>72462.206081622237</v>
      </c>
      <c r="P506">
        <f>((-0.0000000008)*N506^3+(0.000003)*N506^2-0.004*N506+2.013)*('Exhaust Gas Math'!$E$10/(L506+'Exhaust Gas Math'!$E$10))+(357.45*N506^-1.004)*(L506/(L506+'Exhaust Gas Math'!$E$10))</f>
        <v>1.0513414262038014</v>
      </c>
      <c r="Q506">
        <f t="shared" si="7"/>
        <v>-203.4379153627886</v>
      </c>
      <c r="R506">
        <f t="shared" si="8"/>
        <v>72258.768166259455</v>
      </c>
      <c r="T506">
        <f t="shared" si="72"/>
        <v>6.275E-2</v>
      </c>
      <c r="U506">
        <f t="shared" si="73"/>
        <v>72258.768166259455</v>
      </c>
    </row>
    <row r="507" spans="3:21" x14ac:dyDescent="0.2">
      <c r="C507" s="1"/>
      <c r="D507" s="1"/>
      <c r="E507" s="1">
        <v>6.2875E-2</v>
      </c>
      <c r="F507" s="4">
        <f t="shared" si="65"/>
        <v>3.9100218034232137E-2</v>
      </c>
      <c r="G507" s="1">
        <f t="shared" si="66"/>
        <v>19.367369858445837</v>
      </c>
      <c r="H507" s="1">
        <f t="shared" si="67"/>
        <v>1</v>
      </c>
      <c r="I507">
        <f t="shared" si="68"/>
        <v>2.771508858785445E-4</v>
      </c>
      <c r="J507" s="4">
        <f t="shared" si="69"/>
        <v>3.1692018217266567E-4</v>
      </c>
      <c r="K507">
        <f t="shared" si="70"/>
        <v>1.9400562011498114E-4</v>
      </c>
      <c r="L507">
        <f>K507*'Exhaust Gas Math'!$C$14</f>
        <v>2.2984185431535546E-4</v>
      </c>
      <c r="M507">
        <f>(L507/'Exhaust Gas Math'!$B$14)+('Exhaust Gas Math'!$D$10)</f>
        <v>8.3743817564939389E-3</v>
      </c>
      <c r="N507">
        <f>('Exhaust Gas Math'!$E$10*((-0.000000001)*N506^3+(0.000002)*N506^2-0.0012*N506+1.3446)*$B$15+L507*'Exhaust Gas Math'!$D$14*$B$14)/('Exhaust Gas Math'!$E$10*((-0.000000001)*N506^3+(0.000002)*N506^2-0.0012*N506+1.3446)+L507*'Exhaust Gas Math'!$D$14)</f>
        <v>329.42111017152649</v>
      </c>
      <c r="O507">
        <f t="shared" si="71"/>
        <v>72374.957594722262</v>
      </c>
      <c r="P507">
        <f>((-0.0000000008)*N507^3+(0.000003)*N507^2-0.004*N507+2.013)*('Exhaust Gas Math'!$E$10/(L507+'Exhaust Gas Math'!$E$10))+(357.45*N507^-1.004)*(L507/(L507+'Exhaust Gas Math'!$E$10))</f>
        <v>1.0578234416932142</v>
      </c>
      <c r="Q507">
        <f t="shared" si="7"/>
        <v>-198.39214998831267</v>
      </c>
      <c r="R507">
        <f t="shared" si="8"/>
        <v>72176.565444733948</v>
      </c>
      <c r="T507">
        <f t="shared" si="72"/>
        <v>6.2875E-2</v>
      </c>
      <c r="U507">
        <f t="shared" si="73"/>
        <v>72176.565444733948</v>
      </c>
    </row>
    <row r="508" spans="3:21" x14ac:dyDescent="0.2">
      <c r="C508" s="1"/>
      <c r="D508" s="1"/>
      <c r="E508" s="1">
        <v>6.3E-2</v>
      </c>
      <c r="F508" s="4">
        <f t="shared" si="65"/>
        <v>4.1495838721685892E-2</v>
      </c>
      <c r="G508" s="1">
        <f t="shared" si="66"/>
        <v>18.942855924461455</v>
      </c>
      <c r="H508" s="1">
        <f t="shared" si="67"/>
        <v>1</v>
      </c>
      <c r="I508">
        <f t="shared" si="68"/>
        <v>2.9413156857385558E-4</v>
      </c>
      <c r="J508" s="4">
        <f t="shared" si="69"/>
        <v>3.3390086486797675E-4</v>
      </c>
      <c r="K508">
        <f t="shared" si="70"/>
        <v>2.0589209800169891E-4</v>
      </c>
      <c r="L508">
        <f>K508*'Exhaust Gas Math'!$C$14</f>
        <v>2.439239727464736E-4</v>
      </c>
      <c r="M508">
        <f>(L508/'Exhaust Gas Math'!$B$14)+('Exhaust Gas Math'!$D$10)</f>
        <v>8.8604749022004672E-3</v>
      </c>
      <c r="N508">
        <f>('Exhaust Gas Math'!$E$10*((-0.000000001)*N507^3+(0.000002)*N507^2-0.0012*N507+1.3446)*$B$15+L508*'Exhaust Gas Math'!$D$14*$B$14)/('Exhaust Gas Math'!$E$10*((-0.000000001)*N507^3+(0.000002)*N507^2-0.0012*N507+1.3446)+L508*'Exhaust Gas Math'!$D$14)</f>
        <v>327.68460689200737</v>
      </c>
      <c r="O508">
        <f t="shared" si="71"/>
        <v>72298.541189198673</v>
      </c>
      <c r="P508">
        <f>((-0.0000000008)*N508^3+(0.000003)*N508^2-0.004*N508+2.013)*('Exhaust Gas Math'!$E$10/(L508+'Exhaust Gas Math'!$E$10))+(357.45*N508^-1.004)*(L508/(L508+'Exhaust Gas Math'!$E$10))</f>
        <v>1.0635423256873366</v>
      </c>
      <c r="Q508">
        <f t="shared" si="7"/>
        <v>-190.81639853929261</v>
      </c>
      <c r="R508">
        <f t="shared" si="8"/>
        <v>72107.724790659384</v>
      </c>
      <c r="T508">
        <f t="shared" si="72"/>
        <v>6.3E-2</v>
      </c>
      <c r="U508">
        <f t="shared" si="73"/>
        <v>72107.724790659384</v>
      </c>
    </row>
    <row r="509" spans="3:21" x14ac:dyDescent="0.2">
      <c r="C509" s="1"/>
      <c r="D509" s="1"/>
      <c r="E509" s="1">
        <v>6.3125000000000001E-2</v>
      </c>
      <c r="F509" s="4">
        <f t="shared" si="65"/>
        <v>4.3831064805973312E-2</v>
      </c>
      <c r="G509" s="1">
        <f t="shared" si="66"/>
        <v>18.401552984564002</v>
      </c>
      <c r="H509" s="1">
        <f t="shared" si="67"/>
        <v>1</v>
      </c>
      <c r="I509">
        <f t="shared" si="68"/>
        <v>3.1068416113025289E-4</v>
      </c>
      <c r="J509" s="4">
        <f t="shared" si="69"/>
        <v>3.5045345742437401E-4</v>
      </c>
      <c r="K509">
        <f t="shared" si="70"/>
        <v>2.1747891279117701E-4</v>
      </c>
      <c r="L509">
        <f>K509*'Exhaust Gas Math'!$C$14</f>
        <v>2.5765107506053994E-4</v>
      </c>
      <c r="M509">
        <f>(L509/'Exhaust Gas Math'!$B$14)+('Exhaust Gas Math'!$D$10)</f>
        <v>9.3343134356511526E-3</v>
      </c>
      <c r="N509">
        <f>('Exhaust Gas Math'!$E$10*((-0.000000001)*N508^3+(0.000002)*N508^2-0.0012*N508+1.3446)*$B$15+L509*'Exhaust Gas Math'!$D$14*$B$14)/('Exhaust Gas Math'!$E$10*((-0.000000001)*N508^3+(0.000002)*N508^2-0.0012*N508+1.3446)+L509*'Exhaust Gas Math'!$D$14)</f>
        <v>326.16735046916244</v>
      </c>
      <c r="O509">
        <f t="shared" si="71"/>
        <v>72231.486839515463</v>
      </c>
      <c r="P509">
        <f>((-0.0000000008)*N509^3+(0.000003)*N509^2-0.004*N509+2.013)*('Exhaust Gas Math'!$E$10/(L509+'Exhaust Gas Math'!$E$10))+(357.45*N509^-1.004)*(L509/(L509+'Exhaust Gas Math'!$E$10))</f>
        <v>1.0685924571926066</v>
      </c>
      <c r="Q509">
        <f t="shared" si="7"/>
        <v>-180.92186738183793</v>
      </c>
      <c r="R509">
        <f t="shared" si="8"/>
        <v>72050.564972133623</v>
      </c>
      <c r="T509">
        <f t="shared" si="72"/>
        <v>6.3125000000000001E-2</v>
      </c>
      <c r="U509">
        <f t="shared" si="73"/>
        <v>72050.564972133623</v>
      </c>
    </row>
    <row r="510" spans="3:21" x14ac:dyDescent="0.2">
      <c r="C510" s="1"/>
      <c r="D510" s="1"/>
      <c r="E510" s="1">
        <v>6.3250000000000001E-2</v>
      </c>
      <c r="F510" s="4">
        <f t="shared" si="65"/>
        <v>4.6091498841743711E-2</v>
      </c>
      <c r="G510" s="1">
        <f t="shared" si="66"/>
        <v>17.746798351379347</v>
      </c>
      <c r="H510" s="1">
        <f t="shared" si="67"/>
        <v>1</v>
      </c>
      <c r="I510">
        <f t="shared" si="68"/>
        <v>3.2670661131033364E-4</v>
      </c>
      <c r="J510" s="4">
        <f t="shared" si="69"/>
        <v>3.6647590760445481E-4</v>
      </c>
      <c r="K510">
        <f t="shared" si="70"/>
        <v>2.2869462791723352E-4</v>
      </c>
      <c r="L510">
        <f>K510*'Exhaust Gas Math'!$C$14</f>
        <v>2.7093852910706602E-4</v>
      </c>
      <c r="M510">
        <f>(L510/'Exhaust Gas Math'!$B$14)+('Exhaust Gas Math'!$D$10)</f>
        <v>9.7929759847200544E-3</v>
      </c>
      <c r="N510">
        <f>('Exhaust Gas Math'!$E$10*((-0.000000001)*N509^3+(0.000002)*N509^2-0.0012*N509+1.3446)*$B$15+L510*'Exhaust Gas Math'!$D$14*$B$14)/('Exhaust Gas Math'!$E$10*((-0.000000001)*N509^3+(0.000002)*N509^2-0.0012*N509+1.3446)+L510*'Exhaust Gas Math'!$D$14)</f>
        <v>324.83958364131701</v>
      </c>
      <c r="O510">
        <f t="shared" si="71"/>
        <v>72172.582136839803</v>
      </c>
      <c r="P510">
        <f>((-0.0000000008)*N510^3+(0.000003)*N510^2-0.004*N510+2.013)*('Exhaust Gas Math'!$E$10/(L510+'Exhaust Gas Math'!$E$10))+(357.45*N510^-1.004)*(L510/(L510+'Exhaust Gas Math'!$E$10))</f>
        <v>1.073053325607602</v>
      </c>
      <c r="Q510">
        <f t="shared" si="7"/>
        <v>-168.97845636964624</v>
      </c>
      <c r="R510">
        <f t="shared" si="8"/>
        <v>72003.603680470158</v>
      </c>
      <c r="T510">
        <f t="shared" si="72"/>
        <v>6.3250000000000001E-2</v>
      </c>
      <c r="U510">
        <f t="shared" si="73"/>
        <v>72003.603680470158</v>
      </c>
    </row>
    <row r="511" spans="3:21" x14ac:dyDescent="0.2">
      <c r="C511" s="1"/>
      <c r="D511" s="1"/>
      <c r="E511" s="1">
        <v>6.3375000000000001E-2</v>
      </c>
      <c r="F511" s="4">
        <f t="shared" si="65"/>
        <v>4.8263204501495571E-2</v>
      </c>
      <c r="G511" s="1">
        <f t="shared" si="66"/>
        <v>16.982628804949201</v>
      </c>
      <c r="H511" s="1">
        <f t="shared" si="67"/>
        <v>1</v>
      </c>
      <c r="I511">
        <f t="shared" si="68"/>
        <v>3.4210013538072949E-4</v>
      </c>
      <c r="J511" s="4">
        <f t="shared" si="69"/>
        <v>3.8186943167485066E-4</v>
      </c>
      <c r="K511">
        <f t="shared" si="70"/>
        <v>2.3947009476651062E-4</v>
      </c>
      <c r="L511">
        <f>K511*'Exhaust Gas Math'!$C$14</f>
        <v>2.8370441331332591E-4</v>
      </c>
      <c r="M511">
        <f>(L511/'Exhaust Gas Math'!$B$14)+('Exhaust Gas Math'!$D$10)</f>
        <v>1.0233634742271311E-2</v>
      </c>
      <c r="N511">
        <f>('Exhaust Gas Math'!$E$10*((-0.000000001)*N510^3+(0.000002)*N510^2-0.0012*N510+1.3446)*$B$15+L511*'Exhaust Gas Math'!$D$14*$B$14)/('Exhaust Gas Math'!$E$10*((-0.000000001)*N510^3+(0.000002)*N510^2-0.0012*N510+1.3446)+L511*'Exhaust Gas Math'!$D$14)</f>
        <v>323.67683084360601</v>
      </c>
      <c r="O511">
        <f t="shared" si="71"/>
        <v>72120.822063012529</v>
      </c>
      <c r="P511">
        <f>((-0.0000000008)*N511^3+(0.000003)*N511^2-0.004*N511+2.013)*('Exhaust Gas Math'!$E$10/(L511+'Exhaust Gas Math'!$E$10))+(357.45*N511^-1.004)*(L511/(L511+'Exhaust Gas Math'!$E$10))</f>
        <v>1.076992024558254</v>
      </c>
      <c r="Q511">
        <f t="shared" si="7"/>
        <v>-155.30746318941735</v>
      </c>
      <c r="R511">
        <f t="shared" si="8"/>
        <v>71965.514599823116</v>
      </c>
      <c r="T511">
        <f t="shared" si="72"/>
        <v>6.3375000000000001E-2</v>
      </c>
      <c r="U511">
        <f t="shared" si="73"/>
        <v>71965.514599823116</v>
      </c>
    </row>
    <row r="512" spans="3:21" x14ac:dyDescent="0.2">
      <c r="C512" s="1"/>
      <c r="D512" s="1"/>
      <c r="E512" s="1">
        <v>6.3500000000000001E-2</v>
      </c>
      <c r="F512" s="4">
        <f t="shared" si="65"/>
        <v>5.0332792497671489E-2</v>
      </c>
      <c r="G512" s="1">
        <f t="shared" si="66"/>
        <v>16.113755704639331</v>
      </c>
      <c r="H512" s="1">
        <f t="shared" si="67"/>
        <v>1</v>
      </c>
      <c r="I512">
        <f t="shared" si="68"/>
        <v>3.5676982714668285E-4</v>
      </c>
      <c r="J512" s="4">
        <f t="shared" si="69"/>
        <v>3.9653912344080403E-4</v>
      </c>
      <c r="K512">
        <f t="shared" si="70"/>
        <v>2.4973887900267799E-4</v>
      </c>
      <c r="L512">
        <f>K512*'Exhaust Gas Math'!$C$14</f>
        <v>2.958700217581028E-4</v>
      </c>
      <c r="M512">
        <f>(L512/'Exhaust Gas Math'!$B$14)+('Exhaust Gas Math'!$D$10)</f>
        <v>1.0653572900530782E-2</v>
      </c>
      <c r="N512">
        <f>('Exhaust Gas Math'!$E$10*((-0.000000001)*N511^3+(0.000002)*N511^2-0.0012*N511+1.3446)*$B$15+L512*'Exhaust Gas Math'!$D$14*$B$14)/('Exhaust Gas Math'!$E$10*((-0.000000001)*N511^3+(0.000002)*N511^2-0.0012*N511+1.3446)+L512*'Exhaust Gas Math'!$D$14)</f>
        <v>322.6588661202573</v>
      </c>
      <c r="O512">
        <f t="shared" si="71"/>
        <v>72075.370068174816</v>
      </c>
      <c r="P512">
        <f>((-0.0000000008)*N512^3+(0.000003)*N512^2-0.004*N512+2.013)*('Exhaust Gas Math'!$E$10/(L512+'Exhaust Gas Math'!$E$10))+(357.45*N512^-1.004)*(L512/(L512+'Exhaust Gas Math'!$E$10))</f>
        <v>1.0804652804003785</v>
      </c>
      <c r="Q512">
        <f t="shared" si="7"/>
        <v>-140.27309212524344</v>
      </c>
      <c r="R512">
        <f t="shared" si="8"/>
        <v>71935.096976049579</v>
      </c>
      <c r="T512">
        <f t="shared" si="72"/>
        <v>6.3500000000000001E-2</v>
      </c>
      <c r="U512">
        <f t="shared" si="73"/>
        <v>71935.096976049579</v>
      </c>
    </row>
    <row r="513" spans="3:21" x14ac:dyDescent="0.2">
      <c r="C513" s="1"/>
      <c r="D513" s="1"/>
      <c r="E513" s="1">
        <v>6.3625000000000001E-2</v>
      </c>
      <c r="F513" s="4">
        <f t="shared" si="65"/>
        <v>5.2287503132066843E-2</v>
      </c>
      <c r="G513" s="1">
        <f t="shared" si="66"/>
        <v>15.145535942042923</v>
      </c>
      <c r="H513" s="1">
        <f t="shared" si="67"/>
        <v>1</v>
      </c>
      <c r="I513">
        <f t="shared" si="68"/>
        <v>3.7062524308028672E-4</v>
      </c>
      <c r="J513" s="4">
        <f t="shared" si="69"/>
        <v>4.1039453937440789E-4</v>
      </c>
      <c r="K513">
        <f t="shared" si="70"/>
        <v>2.5943767015620066E-4</v>
      </c>
      <c r="L513">
        <f>K513*'Exhaust Gas Math'!$C$14</f>
        <v>3.0736034941985737E-4</v>
      </c>
      <c r="M513">
        <f>(L513/'Exhaust Gas Math'!$B$14)+('Exhaust Gas Math'!$D$10)</f>
        <v>1.1050201401109124E-2</v>
      </c>
      <c r="N513">
        <f>('Exhaust Gas Math'!$E$10*((-0.000000001)*N512^3+(0.000002)*N512^2-0.0012*N512+1.3446)*$B$15+L513*'Exhaust Gas Math'!$D$14*$B$14)/('Exhaust Gas Math'!$E$10*((-0.000000001)*N512^3+(0.000002)*N512^2-0.0012*N512+1.3446)+L513*'Exhaust Gas Math'!$D$14)</f>
        <v>321.76891330458136</v>
      </c>
      <c r="O513">
        <f t="shared" si="71"/>
        <v>72035.527654277626</v>
      </c>
      <c r="P513">
        <f>((-0.0000000008)*N513^3+(0.000003)*N513^2-0.004*N513+2.013)*('Exhaust Gas Math'!$E$10/(L513+'Exhaust Gas Math'!$E$10))+(357.45*N513^-1.004)*(L513/(L513+'Exhaust Gas Math'!$E$10))</f>
        <v>1.083521104386602</v>
      </c>
      <c r="Q513">
        <f t="shared" si="7"/>
        <v>-124.27296808662352</v>
      </c>
      <c r="R513">
        <f t="shared" si="8"/>
        <v>71911.254686191009</v>
      </c>
      <c r="T513">
        <f t="shared" si="72"/>
        <v>6.3625000000000001E-2</v>
      </c>
      <c r="U513">
        <f t="shared" si="73"/>
        <v>71911.254686191009</v>
      </c>
    </row>
    <row r="514" spans="3:21" x14ac:dyDescent="0.2">
      <c r="C514" s="1"/>
      <c r="D514" s="1"/>
      <c r="E514" s="1">
        <v>6.3750000000000001E-2</v>
      </c>
      <c r="F514" s="4">
        <f t="shared" si="65"/>
        <v>5.4115284963613501E-2</v>
      </c>
      <c r="G514" s="1">
        <f t="shared" si="66"/>
        <v>14.083938913962056</v>
      </c>
      <c r="H514" s="1">
        <f t="shared" si="67"/>
        <v>1</v>
      </c>
      <c r="I514">
        <f t="shared" si="68"/>
        <v>3.8358095993491813E-4</v>
      </c>
      <c r="J514" s="4">
        <f t="shared" si="69"/>
        <v>4.2335025622903925E-4</v>
      </c>
      <c r="K514">
        <f t="shared" si="70"/>
        <v>2.6850667195444267E-4</v>
      </c>
      <c r="L514">
        <f>K514*'Exhaust Gas Math'!$C$14</f>
        <v>3.1810455460763422E-4</v>
      </c>
      <c r="M514">
        <f>(L514/'Exhaust Gas Math'!$B$14)+('Exhaust Gas Math'!$D$10)</f>
        <v>1.1421074897407946E-2</v>
      </c>
      <c r="N514">
        <f>('Exhaust Gas Math'!$E$10*((-0.000000001)*N513^3+(0.000002)*N513^2-0.0012*N513+1.3446)*$B$15+L514*'Exhaust Gas Math'!$D$14*$B$14)/('Exhaust Gas Math'!$E$10*((-0.000000001)*N513^3+(0.000002)*N513^2-0.0012*N513+1.3446)+L514*'Exhaust Gas Math'!$D$14)</f>
        <v>320.99302179176647</v>
      </c>
      <c r="O514">
        <f t="shared" si="71"/>
        <v>72000.710434952882</v>
      </c>
      <c r="P514">
        <f>((-0.0000000008)*N514^3+(0.000003)*N514^2-0.004*N514+2.013)*('Exhaust Gas Math'!$E$10/(L514+'Exhaust Gas Math'!$E$10))+(357.45*N514^-1.004)*(L514/(L514+'Exhaust Gas Math'!$E$10))</f>
        <v>1.0862001400261898</v>
      </c>
      <c r="Q514">
        <f t="shared" si="7"/>
        <v>-107.72788270653675</v>
      </c>
      <c r="R514">
        <f t="shared" si="8"/>
        <v>71892.982552246351</v>
      </c>
      <c r="T514">
        <f t="shared" si="72"/>
        <v>6.3750000000000001E-2</v>
      </c>
      <c r="U514">
        <f t="shared" si="73"/>
        <v>71892.982552246351</v>
      </c>
    </row>
    <row r="515" spans="3:21" x14ac:dyDescent="0.2">
      <c r="C515" s="1"/>
      <c r="D515" s="1"/>
      <c r="E515" s="1">
        <v>6.3875000000000001E-2</v>
      </c>
      <c r="F515" s="4">
        <f t="shared" si="65"/>
        <v>5.580486910952101E-2</v>
      </c>
      <c r="G515" s="1">
        <f t="shared" si="66"/>
        <v>12.935509719091574</v>
      </c>
      <c r="H515" s="1">
        <f t="shared" si="67"/>
        <v>1</v>
      </c>
      <c r="I515">
        <f t="shared" si="68"/>
        <v>3.9555710140795652E-4</v>
      </c>
      <c r="J515" s="4">
        <f t="shared" si="69"/>
        <v>4.3532639770207764E-4</v>
      </c>
      <c r="K515">
        <f t="shared" si="70"/>
        <v>2.7688997098556956E-4</v>
      </c>
      <c r="L515">
        <f>K515*'Exhaust Gas Math'!$C$14</f>
        <v>3.2803639572364079E-4</v>
      </c>
      <c r="M515">
        <f>(L515/'Exhaust Gas Math'!$B$14)+('Exhaust Gas Math'!$D$10)</f>
        <v>1.176390683099464E-2</v>
      </c>
      <c r="N515">
        <f>('Exhaust Gas Math'!$E$10*((-0.000000001)*N514^3+(0.000002)*N514^2-0.0012*N514+1.3446)*$B$15+L515*'Exhaust Gas Math'!$D$14*$B$14)/('Exhaust Gas Math'!$E$10*((-0.000000001)*N514^3+(0.000002)*N514^2-0.0012*N514+1.3446)+L515*'Exhaust Gas Math'!$D$14)</f>
        <v>320.31957639409183</v>
      </c>
      <c r="O515">
        <f t="shared" si="71"/>
        <v>71970.429181239437</v>
      </c>
      <c r="P515">
        <f>((-0.0000000008)*N515^3+(0.000003)*N515^2-0.004*N515+2.013)*('Exhaust Gas Math'!$E$10/(L515+'Exhaust Gas Math'!$E$10))+(357.45*N515^-1.004)*(L515/(L515+'Exhaust Gas Math'!$E$10))</f>
        <v>1.0885367629195093</v>
      </c>
      <c r="Q515">
        <f t="shared" si="7"/>
        <v>-91.071019535842694</v>
      </c>
      <c r="R515">
        <f t="shared" si="8"/>
        <v>71879.358161703596</v>
      </c>
      <c r="T515">
        <f t="shared" si="72"/>
        <v>6.3875000000000001E-2</v>
      </c>
      <c r="U515">
        <f t="shared" si="73"/>
        <v>71879.358161703596</v>
      </c>
    </row>
    <row r="516" spans="3:21" x14ac:dyDescent="0.2">
      <c r="C516" s="1"/>
      <c r="D516" s="1"/>
      <c r="E516" s="1">
        <v>6.4000000000000001E-2</v>
      </c>
      <c r="F516" s="4">
        <f t="shared" ref="F516:F579" si="74">-(($B$3/1000)/2)*COS($B$10*E516)+(($B$3/1000)/2)</f>
        <v>5.7345838721685805E-2</v>
      </c>
      <c r="G516" s="1">
        <f t="shared" ref="G516:G579" si="75">($B$3/1000/2)*$B$10*SIN($B$10*E516)</f>
        <v>11.707328805309521</v>
      </c>
      <c r="H516" s="1">
        <f t="shared" ref="H516:H579" si="76">IF(MOD(E516,(1/($B$9/2)))&lt;=(1/($B$9*2)),1,0)</f>
        <v>1</v>
      </c>
      <c r="I516">
        <f t="shared" ref="I516:I579" si="77">F516*$B$4*H516</f>
        <v>4.0647983060474721E-4</v>
      </c>
      <c r="J516" s="4">
        <f t="shared" ref="J516:J579" si="78">$B$7+H516*I516</f>
        <v>4.4624912689886838E-4</v>
      </c>
      <c r="K516">
        <f t="shared" ref="K516:K579" si="79">(I516)*$B$11*H516</f>
        <v>2.8453588142332304E-4</v>
      </c>
      <c r="L516">
        <f>K516*'Exhaust Gas Math'!$C$14</f>
        <v>3.3709463966472285E-4</v>
      </c>
      <c r="M516">
        <f>(L516/'Exhaust Gas Math'!$B$14)+('Exhaust Gas Math'!$D$10)</f>
        <v>1.2076583528995403E-2</v>
      </c>
      <c r="N516">
        <f>('Exhaust Gas Math'!$E$10*((-0.000000001)*N515^3+(0.000002)*N515^2-0.0012*N515+1.3446)*$B$15+L516*'Exhaust Gas Math'!$D$14*$B$14)/('Exhaust Gas Math'!$E$10*((-0.000000001)*N515^3+(0.000002)*N515^2-0.0012*N515+1.3446)+L516*'Exhaust Gas Math'!$D$14)</f>
        <v>319.73891060387405</v>
      </c>
      <c r="O516">
        <f t="shared" ref="O516:O579" si="80">(M516*$B$12*N516)/J516</f>
        <v>71944.274746745592</v>
      </c>
      <c r="P516">
        <f>((-0.0000000008)*N516^3+(0.000003)*N516^2-0.004*N516+2.013)*('Exhaust Gas Math'!$E$10/(L516+'Exhaust Gas Math'!$E$10))+(357.45*N516^-1.004)*(L516/(L516+'Exhaust Gas Math'!$E$10))</f>
        <v>1.0905599788287208</v>
      </c>
      <c r="Q516">
        <f t="shared" si="7"/>
        <v>-74.736919309305804</v>
      </c>
      <c r="R516">
        <f t="shared" si="8"/>
        <v>71869.537827436288</v>
      </c>
      <c r="T516">
        <f t="shared" ref="T516:T579" si="81">E516</f>
        <v>6.4000000000000001E-2</v>
      </c>
      <c r="U516">
        <f t="shared" ref="U516:U579" si="82">R516</f>
        <v>71869.537827436288</v>
      </c>
    </row>
    <row r="517" spans="3:21" x14ac:dyDescent="0.2">
      <c r="C517" s="1"/>
      <c r="D517" s="1"/>
      <c r="E517" s="1">
        <v>6.4125000000000001E-2</v>
      </c>
      <c r="F517" s="4">
        <f t="shared" si="74"/>
        <v>5.872869321002476E-2</v>
      </c>
      <c r="G517" s="1">
        <f t="shared" si="75"/>
        <v>10.406968316360739</v>
      </c>
      <c r="H517" s="1">
        <f t="shared" si="76"/>
        <v>1</v>
      </c>
      <c r="I517">
        <f t="shared" si="77"/>
        <v>4.1628180526761789E-4</v>
      </c>
      <c r="J517" s="4">
        <f t="shared" si="78"/>
        <v>4.5605110156173901E-4</v>
      </c>
      <c r="K517">
        <f t="shared" si="79"/>
        <v>2.9139726368733248E-4</v>
      </c>
      <c r="L517">
        <f>K517*'Exhaust Gas Math'!$C$14</f>
        <v>3.4522343934481338E-4</v>
      </c>
      <c r="M517">
        <f>(L517/'Exhaust Gas Math'!$B$14)+('Exhaust Gas Math'!$D$10)</f>
        <v>1.2357177235591555E-2</v>
      </c>
      <c r="N517">
        <f>('Exhaust Gas Math'!$E$10*((-0.000000001)*N516^3+(0.000002)*N516^2-0.0012*N516+1.3446)*$B$15+L517*'Exhaust Gas Math'!$D$14*$B$14)/('Exhaust Gas Math'!$E$10*((-0.000000001)*N516^3+(0.000002)*N516^2-0.0012*N516+1.3446)+L517*'Exhaust Gas Math'!$D$14)</f>
        <v>319.24300041821266</v>
      </c>
      <c r="O517">
        <f t="shared" si="80"/>
        <v>71921.906043474009</v>
      </c>
      <c r="P517">
        <f>((-0.0000000008)*N517^3+(0.000003)*N517^2-0.004*N517+2.013)*('Exhaust Gas Math'!$E$10/(L517+'Exhaust Gas Math'!$E$10))+(357.45*N517^-1.004)*(L517/(L517+'Exhaust Gas Math'!$E$10))</f>
        <v>1.0922941564756865</v>
      </c>
      <c r="Q517">
        <f t="shared" si="7"/>
        <v>-59.150453594614852</v>
      </c>
      <c r="R517">
        <f t="shared" si="8"/>
        <v>71862.755589879394</v>
      </c>
      <c r="T517">
        <f t="shared" si="81"/>
        <v>6.4125000000000001E-2</v>
      </c>
      <c r="U517">
        <f t="shared" si="82"/>
        <v>71862.755589879394</v>
      </c>
    </row>
    <row r="518" spans="3:21" x14ac:dyDescent="0.2">
      <c r="C518" s="1"/>
      <c r="D518" s="1"/>
      <c r="E518" s="1">
        <v>6.4250000000000002E-2</v>
      </c>
      <c r="F518" s="4">
        <f t="shared" si="74"/>
        <v>5.9944906816771254E-2</v>
      </c>
      <c r="G518" s="1">
        <f t="shared" si="75"/>
        <v>9.0424454070735756</v>
      </c>
      <c r="H518" s="1">
        <f t="shared" si="76"/>
        <v>1</v>
      </c>
      <c r="I518">
        <f t="shared" si="77"/>
        <v>4.2490259296328297E-4</v>
      </c>
      <c r="J518" s="4">
        <f t="shared" si="78"/>
        <v>4.6467188925740409E-4</v>
      </c>
      <c r="K518">
        <f t="shared" si="79"/>
        <v>2.9743181507429806E-4</v>
      </c>
      <c r="L518">
        <f>K518*'Exhaust Gas Math'!$C$14</f>
        <v>3.5237267801078314E-4</v>
      </c>
      <c r="M518">
        <f>(L518/'Exhaust Gas Math'!$B$14)+('Exhaust Gas Math'!$D$10)</f>
        <v>1.2603957997275013E-2</v>
      </c>
      <c r="N518">
        <f>('Exhaust Gas Math'!$E$10*((-0.000000001)*N517^3+(0.000002)*N517^2-0.0012*N517+1.3446)*$B$15+L518*'Exhaust Gas Math'!$D$14*$B$14)/('Exhaust Gas Math'!$E$10*((-0.000000001)*N517^3+(0.000002)*N517^2-0.0012*N517+1.3446)+L518*'Exhaust Gas Math'!$D$14)</f>
        <v>318.82522159799021</v>
      </c>
      <c r="O518">
        <f t="shared" si="80"/>
        <v>71903.040442963262</v>
      </c>
      <c r="P518">
        <f>((-0.0000000008)*N518^3+(0.000003)*N518^2-0.004*N518+2.013)*('Exhaust Gas Math'!$E$10/(L518+'Exhaust Gas Math'!$E$10))+(357.45*N518^-1.004)*(L518/(L518+'Exhaust Gas Math'!$E$10))</f>
        <v>1.0937596241115481</v>
      </c>
      <c r="Q518">
        <f t="shared" si="7"/>
        <v>-44.716075694442246</v>
      </c>
      <c r="R518">
        <f t="shared" si="8"/>
        <v>71858.324367268826</v>
      </c>
      <c r="T518">
        <f t="shared" si="81"/>
        <v>6.4250000000000002E-2</v>
      </c>
      <c r="U518">
        <f t="shared" si="82"/>
        <v>71858.324367268826</v>
      </c>
    </row>
    <row r="519" spans="3:21" x14ac:dyDescent="0.2">
      <c r="C519" s="1"/>
      <c r="D519" s="1"/>
      <c r="E519" s="1">
        <v>6.4375000000000002E-2</v>
      </c>
      <c r="F519" s="4">
        <f t="shared" si="74"/>
        <v>6.098698118060783E-2</v>
      </c>
      <c r="G519" s="1">
        <f t="shared" si="75"/>
        <v>7.6221728149334504</v>
      </c>
      <c r="H519" s="1">
        <f t="shared" si="76"/>
        <v>1</v>
      </c>
      <c r="I519">
        <f t="shared" si="77"/>
        <v>4.3228904366889731E-4</v>
      </c>
      <c r="J519" s="4">
        <f t="shared" si="78"/>
        <v>4.7205833996301848E-4</v>
      </c>
      <c r="K519">
        <f t="shared" si="79"/>
        <v>3.0260233056822808E-4</v>
      </c>
      <c r="L519">
        <f>K519*'Exhaust Gas Math'!$C$14</f>
        <v>3.5849827822889447E-4</v>
      </c>
      <c r="M519">
        <f>(L519/'Exhaust Gas Math'!$B$14)+('Exhaust Gas Math'!$D$10)</f>
        <v>1.2815404328587104E-2</v>
      </c>
      <c r="N519">
        <f>('Exhaust Gas Math'!$E$10*((-0.000000001)*N518^3+(0.000002)*N518^2-0.0012*N518+1.3446)*$B$15+L519*'Exhaust Gas Math'!$D$14*$B$14)/('Exhaust Gas Math'!$E$10*((-0.000000001)*N518^3+(0.000002)*N518^2-0.0012*N518+1.3446)+L519*'Exhaust Gas Math'!$D$14)</f>
        <v>318.48015745717726</v>
      </c>
      <c r="O519">
        <f t="shared" si="80"/>
        <v>71887.44612841979</v>
      </c>
      <c r="P519">
        <f>((-0.0000000008)*N519^3+(0.000003)*N519^2-0.004*N519+2.013)*('Exhaust Gas Math'!$E$10/(L519+'Exhaust Gas Math'!$E$10))+(357.45*N519^-1.004)*(L519/(L519+'Exhaust Gas Math'!$E$10))</f>
        <v>1.0949731529164655</v>
      </c>
      <c r="Q519">
        <f t="shared" si="7"/>
        <v>-31.807611460873915</v>
      </c>
      <c r="R519">
        <f t="shared" si="8"/>
        <v>71855.638516958919</v>
      </c>
      <c r="T519">
        <f t="shared" si="81"/>
        <v>6.4375000000000002E-2</v>
      </c>
      <c r="U519">
        <f t="shared" si="82"/>
        <v>71855.638516958919</v>
      </c>
    </row>
    <row r="520" spans="3:21" x14ac:dyDescent="0.2">
      <c r="C520" s="1"/>
      <c r="D520" s="1"/>
      <c r="E520" s="1">
        <v>6.4500000000000002E-2</v>
      </c>
      <c r="F520" s="4">
        <f t="shared" si="74"/>
        <v>6.184849156655637E-2</v>
      </c>
      <c r="G520" s="1">
        <f t="shared" si="75"/>
        <v>6.1549069927597255</v>
      </c>
      <c r="H520" s="1">
        <f t="shared" si="76"/>
        <v>1</v>
      </c>
      <c r="I520">
        <f t="shared" si="77"/>
        <v>4.383956174596154E-4</v>
      </c>
      <c r="J520" s="4">
        <f t="shared" si="78"/>
        <v>4.7816491375373652E-4</v>
      </c>
      <c r="K520">
        <f t="shared" si="79"/>
        <v>3.0687693222173078E-4</v>
      </c>
      <c r="L520">
        <f>K520*'Exhaust Gas Math'!$C$14</f>
        <v>3.6356247363683293E-4</v>
      </c>
      <c r="M520">
        <f>(L520/'Exhaust Gas Math'!$B$14)+('Exhaust Gas Math'!$D$10)</f>
        <v>1.299021259258222E-2</v>
      </c>
      <c r="N520">
        <f>('Exhaust Gas Math'!$E$10*((-0.000000001)*N519^3+(0.000002)*N519^2-0.0012*N519+1.3446)*$B$15+L520*'Exhaust Gas Math'!$D$14*$B$14)/('Exhaust Gas Math'!$E$10*((-0.000000001)*N519^3+(0.000002)*N519^2-0.0012*N519+1.3446)+L520*'Exhaust Gas Math'!$D$14)</f>
        <v>318.2034474349764</v>
      </c>
      <c r="O520">
        <f t="shared" si="80"/>
        <v>71874.936037141277</v>
      </c>
      <c r="P520">
        <f>((-0.0000000008)*N520^3+(0.000003)*N520^2-0.004*N520+2.013)*('Exhaust Gas Math'!$E$10/(L520+'Exhaust Gas Math'!$E$10))+(357.45*N520^-1.004)*(L520/(L520+'Exhaust Gas Math'!$E$10))</f>
        <v>1.0959483454598651</v>
      </c>
      <c r="Q520">
        <f t="shared" si="7"/>
        <v>-20.758839877683361</v>
      </c>
      <c r="R520">
        <f t="shared" si="8"/>
        <v>71854.177197263591</v>
      </c>
      <c r="T520">
        <f t="shared" si="81"/>
        <v>6.4500000000000002E-2</v>
      </c>
      <c r="U520">
        <f t="shared" si="82"/>
        <v>71854.177197263591</v>
      </c>
    </row>
    <row r="521" spans="3:21" x14ac:dyDescent="0.2">
      <c r="C521" s="1"/>
      <c r="D521" s="1"/>
      <c r="E521" s="1">
        <v>6.4625000000000002E-2</v>
      </c>
      <c r="F521" s="4">
        <f t="shared" si="74"/>
        <v>6.2524126476606379E-2</v>
      </c>
      <c r="G521" s="1">
        <f t="shared" si="75"/>
        <v>4.649694122261236</v>
      </c>
      <c r="H521" s="1">
        <f t="shared" si="76"/>
        <v>1</v>
      </c>
      <c r="I521">
        <f t="shared" si="77"/>
        <v>4.431846652773767E-4</v>
      </c>
      <c r="J521" s="4">
        <f t="shared" si="78"/>
        <v>4.8295396157149782E-4</v>
      </c>
      <c r="K521">
        <f t="shared" si="79"/>
        <v>3.1022926569416369E-4</v>
      </c>
      <c r="L521">
        <f>K521*'Exhaust Gas Math'!$C$14</f>
        <v>3.6753404178589357E-4</v>
      </c>
      <c r="M521">
        <f>(L521/'Exhaust Gas Math'!$B$14)+('Exhaust Gas Math'!$D$10)</f>
        <v>1.3127305038183209E-2</v>
      </c>
      <c r="N521">
        <f>('Exhaust Gas Math'!$E$10*((-0.000000001)*N520^3+(0.000002)*N520^2-0.0012*N520+1.3446)*$B$15+L521*'Exhaust Gas Math'!$D$14*$B$14)/('Exhaust Gas Math'!$E$10*((-0.000000001)*N520^3+(0.000002)*N520^2-0.0012*N520+1.3446)+L521*'Exhaust Gas Math'!$D$14)</f>
        <v>317.99166909348662</v>
      </c>
      <c r="O521">
        <f t="shared" si="80"/>
        <v>71865.36311926601</v>
      </c>
      <c r="P521">
        <f>((-0.0000000008)*N521^3+(0.000003)*N521^2-0.004*N521+2.013)*('Exhaust Gas Math'!$E$10/(L521+'Exhaust Gas Math'!$E$10))+(357.45*N521^-1.004)*(L521/(L521+'Exhaust Gas Math'!$E$10))</f>
        <v>1.0966959435329873</v>
      </c>
      <c r="Q521">
        <f t="shared" si="7"/>
        <v>-11.855094205654863</v>
      </c>
      <c r="R521">
        <f t="shared" si="8"/>
        <v>71853.50802506035</v>
      </c>
      <c r="T521">
        <f t="shared" si="81"/>
        <v>6.4625000000000002E-2</v>
      </c>
      <c r="U521">
        <f t="shared" si="82"/>
        <v>71853.50802506035</v>
      </c>
    </row>
    <row r="522" spans="3:21" x14ac:dyDescent="0.2">
      <c r="C522" s="1"/>
      <c r="D522" s="1"/>
      <c r="E522" s="1">
        <v>6.4750000000000002E-2</v>
      </c>
      <c r="F522" s="4">
        <f t="shared" si="74"/>
        <v>6.3009720396865865E-2</v>
      </c>
      <c r="G522" s="1">
        <f t="shared" si="75"/>
        <v>3.1158143413189481</v>
      </c>
      <c r="H522" s="1">
        <f t="shared" si="76"/>
        <v>1</v>
      </c>
      <c r="I522">
        <f t="shared" si="77"/>
        <v>4.4662666104986382E-4</v>
      </c>
      <c r="J522" s="4">
        <f t="shared" si="78"/>
        <v>4.8639595734398494E-4</v>
      </c>
      <c r="K522">
        <f t="shared" si="79"/>
        <v>3.1263866273490467E-4</v>
      </c>
      <c r="L522">
        <f>K522*'Exhaust Gas Math'!$C$14</f>
        <v>3.7038849663775629E-4</v>
      </c>
      <c r="M522">
        <f>(L522/'Exhaust Gas Math'!$B$14)+('Exhaust Gas Math'!$D$10)</f>
        <v>1.3225836444875051E-2</v>
      </c>
      <c r="N522">
        <f>('Exhaust Gas Math'!$E$10*((-0.000000001)*N521^3+(0.000002)*N521^2-0.0012*N521+1.3446)*$B$15+L522*'Exhaust Gas Math'!$D$14*$B$14)/('Exhaust Gas Math'!$E$10*((-0.000000001)*N521^3+(0.000002)*N521^2-0.0012*N521+1.3446)+L522*'Exhaust Gas Math'!$D$14)</f>
        <v>317.84224802172491</v>
      </c>
      <c r="O522">
        <f t="shared" si="80"/>
        <v>71858.616706200482</v>
      </c>
      <c r="P522">
        <f>((-0.0000000008)*N522^3+(0.000003)*N522^2-0.004*N522+2.013)*('Exhaust Gas Math'!$E$10/(L522+'Exhaust Gas Math'!$E$10))+(357.45*N522^-1.004)*(L522/(L522+'Exhaust Gas Math'!$E$10))</f>
        <v>1.0972240664542587</v>
      </c>
      <c r="Q522">
        <f t="shared" si="7"/>
        <v>-5.3260896588164819</v>
      </c>
      <c r="R522">
        <f t="shared" si="8"/>
        <v>71853.290616541664</v>
      </c>
      <c r="T522">
        <f t="shared" si="81"/>
        <v>6.4750000000000002E-2</v>
      </c>
      <c r="U522">
        <f t="shared" si="82"/>
        <v>71853.290616541664</v>
      </c>
    </row>
    <row r="523" spans="3:21" x14ac:dyDescent="0.2">
      <c r="C523" s="1"/>
      <c r="D523" s="1"/>
      <c r="E523" s="1">
        <v>6.4875000000000002E-2</v>
      </c>
      <c r="F523" s="4">
        <f t="shared" si="74"/>
        <v>6.3302279479340168E-2</v>
      </c>
      <c r="G523" s="1">
        <f t="shared" si="75"/>
        <v>1.56272452884888</v>
      </c>
      <c r="H523" s="1">
        <f t="shared" si="76"/>
        <v>1</v>
      </c>
      <c r="I523">
        <f t="shared" si="77"/>
        <v>4.4870038372856038E-4</v>
      </c>
      <c r="J523" s="4">
        <f t="shared" si="78"/>
        <v>4.8846968002268156E-4</v>
      </c>
      <c r="K523">
        <f t="shared" si="79"/>
        <v>3.1409026860999226E-4</v>
      </c>
      <c r="L523">
        <f>K523*'Exhaust Gas Math'!$C$14</f>
        <v>3.7210823952905735E-4</v>
      </c>
      <c r="M523">
        <f>(L523/'Exhaust Gas Math'!$B$14)+('Exhaust Gas Math'!$D$10)</f>
        <v>1.3285199333770498E-2</v>
      </c>
      <c r="N523">
        <f>('Exhaust Gas Math'!$E$10*((-0.000000001)*N522^3+(0.000002)*N522^2-0.0012*N522+1.3446)*$B$15+L523*'Exhaust Gas Math'!$D$14*$B$14)/('Exhaust Gas Math'!$E$10*((-0.000000001)*N522^3+(0.000002)*N522^2-0.0012*N522+1.3446)+L523*'Exhaust Gas Math'!$D$14)</f>
        <v>317.75339156804563</v>
      </c>
      <c r="O523">
        <f t="shared" si="80"/>
        <v>71854.619835383215</v>
      </c>
      <c r="P523">
        <f>((-0.0000000008)*N523^3+(0.000003)*N523^2-0.004*N523+2.013)*('Exhaust Gas Math'!$E$10/(L523+'Exhaust Gas Math'!$E$10))+(357.45*N523^-1.004)*(L523/(L523+'Exhaust Gas Math'!$E$10))</f>
        <v>1.0975383882793297</v>
      </c>
      <c r="Q523">
        <f t="shared" si="7"/>
        <v>-1.3401536134060701</v>
      </c>
      <c r="R523">
        <f t="shared" si="8"/>
        <v>71853.279681769811</v>
      </c>
      <c r="T523">
        <f t="shared" si="81"/>
        <v>6.4875000000000002E-2</v>
      </c>
      <c r="U523">
        <f t="shared" si="82"/>
        <v>71853.279681769811</v>
      </c>
    </row>
    <row r="524" spans="3:21" x14ac:dyDescent="0.2">
      <c r="C524" s="1"/>
      <c r="D524" s="1"/>
      <c r="E524" s="1">
        <v>6.5000000000000002E-2</v>
      </c>
      <c r="F524" s="4">
        <f t="shared" si="74"/>
        <v>6.3399999999999998E-2</v>
      </c>
      <c r="G524" s="1">
        <f t="shared" si="75"/>
        <v>-3.90390989963262E-14</v>
      </c>
      <c r="H524" s="1">
        <f t="shared" si="76"/>
        <v>1</v>
      </c>
      <c r="I524">
        <f t="shared" si="77"/>
        <v>4.4939304812356896E-4</v>
      </c>
      <c r="J524" s="4">
        <f t="shared" si="78"/>
        <v>4.8916234441769013E-4</v>
      </c>
      <c r="K524">
        <f t="shared" si="79"/>
        <v>3.1457513368649828E-4</v>
      </c>
      <c r="L524">
        <f>K524*'Exhaust Gas Math'!$C$14</f>
        <v>3.7268266767299902E-4</v>
      </c>
      <c r="M524">
        <f>(L524/'Exhaust Gas Math'!$B$14)+('Exhaust Gas Math'!$D$10)</f>
        <v>1.330502771291933E-2</v>
      </c>
      <c r="N524">
        <f>('Exhaust Gas Math'!$E$10*((-0.000000001)*N523^3+(0.000002)*N523^2-0.0012*N523+1.3446)*$B$15+L524*'Exhaust Gas Math'!$D$14*$B$14)/('Exhaust Gas Math'!$E$10*((-0.000000001)*N523^3+(0.000002)*N523^2-0.0012*N523+1.3446)+L524*'Exhaust Gas Math'!$D$14)</f>
        <v>317.72404348160063</v>
      </c>
      <c r="O524">
        <f t="shared" si="80"/>
        <v>71853.327421353708</v>
      </c>
      <c r="P524">
        <f>((-0.0000000008)*N524^3+(0.000003)*N524^2-0.004*N524+2.013)*('Exhaust Gas Math'!$E$10/(L524+'Exhaust Gas Math'!$E$10))+(357.45*N524^-1.004)*(L524/(L524+'Exhaust Gas Math'!$E$10))</f>
        <v>1.0976422600864746</v>
      </c>
      <c r="Q524">
        <f t="shared" si="7"/>
        <v>-8.3643152951301041E-28</v>
      </c>
      <c r="R524">
        <f t="shared" si="8"/>
        <v>71853.327421353708</v>
      </c>
      <c r="T524">
        <f t="shared" si="81"/>
        <v>6.5000000000000002E-2</v>
      </c>
      <c r="U524">
        <f t="shared" si="82"/>
        <v>71853.327421353708</v>
      </c>
    </row>
    <row r="525" spans="3:21" x14ac:dyDescent="0.2">
      <c r="C525" s="1"/>
      <c r="D525" s="1"/>
      <c r="E525" s="1">
        <v>6.5125000000000002E-2</v>
      </c>
      <c r="F525" s="4">
        <f t="shared" si="74"/>
        <v>6.3302279479340168E-2</v>
      </c>
      <c r="G525" s="1">
        <f t="shared" si="75"/>
        <v>-1.5627245288489577</v>
      </c>
      <c r="H525" s="1">
        <f t="shared" si="76"/>
        <v>0</v>
      </c>
      <c r="I525">
        <f t="shared" si="77"/>
        <v>0</v>
      </c>
      <c r="J525" s="4">
        <f t="shared" si="78"/>
        <v>3.9769296294121147E-5</v>
      </c>
      <c r="K525">
        <f t="shared" si="79"/>
        <v>0</v>
      </c>
      <c r="L525">
        <f>K525*'Exhaust Gas Math'!$C$14</f>
        <v>0</v>
      </c>
      <c r="M525">
        <f>(L525/'Exhaust Gas Math'!$B$14)+('Exhaust Gas Math'!$D$10)</f>
        <v>4.4059320573952224E-4</v>
      </c>
      <c r="N525">
        <f>('Exhaust Gas Math'!$E$10*((-0.000000001)*N524^3+(0.000002)*N524^2-0.0012*N524+1.3446)*$B$15+L525*'Exhaust Gas Math'!$D$14*$B$14)/('Exhaust Gas Math'!$E$10*((-0.000000001)*N524^3+(0.000002)*N524^2-0.0012*N524+1.3446)+L525*'Exhaust Gas Math'!$D$14)</f>
        <v>1100</v>
      </c>
      <c r="O525">
        <f t="shared" si="80"/>
        <v>101325</v>
      </c>
      <c r="P525">
        <f>((-0.0000000008)*N525^3+(0.000003)*N525^2-0.004*N525+2.013)*('Exhaust Gas Math'!$E$10/(L525+'Exhaust Gas Math'!$E$10))+(357.45*N525^-1.004)*(L525/(L525+'Exhaust Gas Math'!$E$10))</f>
        <v>0.17819999999999947</v>
      </c>
      <c r="Q525">
        <f t="shared" si="7"/>
        <v>0</v>
      </c>
      <c r="R525">
        <f t="shared" si="8"/>
        <v>101325</v>
      </c>
      <c r="T525">
        <f t="shared" si="81"/>
        <v>6.5125000000000002E-2</v>
      </c>
      <c r="U525">
        <f t="shared" si="82"/>
        <v>101325</v>
      </c>
    </row>
    <row r="526" spans="3:21" x14ac:dyDescent="0.2">
      <c r="C526" s="1"/>
      <c r="D526" s="1"/>
      <c r="E526" s="1">
        <v>6.5250000000000002E-2</v>
      </c>
      <c r="F526" s="4">
        <f t="shared" si="74"/>
        <v>6.3009720396865851E-2</v>
      </c>
      <c r="G526" s="1">
        <f t="shared" si="75"/>
        <v>-3.1158143413190249</v>
      </c>
      <c r="H526" s="1">
        <f t="shared" si="76"/>
        <v>0</v>
      </c>
      <c r="I526">
        <f t="shared" si="77"/>
        <v>0</v>
      </c>
      <c r="J526" s="4">
        <f t="shared" si="78"/>
        <v>3.9769296294121147E-5</v>
      </c>
      <c r="K526">
        <f t="shared" si="79"/>
        <v>0</v>
      </c>
      <c r="L526">
        <f>K526*'Exhaust Gas Math'!$C$14</f>
        <v>0</v>
      </c>
      <c r="M526">
        <f>(L526/'Exhaust Gas Math'!$B$14)+('Exhaust Gas Math'!$D$10)</f>
        <v>4.4059320573952224E-4</v>
      </c>
      <c r="N526">
        <f>('Exhaust Gas Math'!$E$10*((-0.000000001)*N525^3+(0.000002)*N525^2-0.0012*N525+1.3446)*$B$15+L526*'Exhaust Gas Math'!$D$14*$B$14)/('Exhaust Gas Math'!$E$10*((-0.000000001)*N525^3+(0.000002)*N525^2-0.0012*N525+1.3446)+L526*'Exhaust Gas Math'!$D$14)</f>
        <v>1100</v>
      </c>
      <c r="O526">
        <f t="shared" si="80"/>
        <v>101325</v>
      </c>
      <c r="P526">
        <f>((-0.0000000008)*N526^3+(0.000003)*N526^2-0.004*N526+2.013)*('Exhaust Gas Math'!$E$10/(L526+'Exhaust Gas Math'!$E$10))+(357.45*N526^-1.004)*(L526/(L526+'Exhaust Gas Math'!$E$10))</f>
        <v>0.17819999999999947</v>
      </c>
      <c r="Q526">
        <f t="shared" si="7"/>
        <v>0</v>
      </c>
      <c r="R526">
        <f t="shared" si="8"/>
        <v>101325</v>
      </c>
      <c r="T526">
        <f t="shared" si="81"/>
        <v>6.5250000000000002E-2</v>
      </c>
      <c r="U526">
        <f t="shared" si="82"/>
        <v>101325</v>
      </c>
    </row>
    <row r="527" spans="3:21" x14ac:dyDescent="0.2">
      <c r="C527" s="1"/>
      <c r="D527" s="1"/>
      <c r="E527" s="1">
        <v>6.5375000000000003E-2</v>
      </c>
      <c r="F527" s="4">
        <f t="shared" si="74"/>
        <v>6.2524126476606351E-2</v>
      </c>
      <c r="G527" s="1">
        <f t="shared" si="75"/>
        <v>-4.6496941222613115</v>
      </c>
      <c r="H527" s="1">
        <f t="shared" si="76"/>
        <v>0</v>
      </c>
      <c r="I527">
        <f t="shared" si="77"/>
        <v>0</v>
      </c>
      <c r="J527" s="4">
        <f t="shared" si="78"/>
        <v>3.9769296294121147E-5</v>
      </c>
      <c r="K527">
        <f t="shared" si="79"/>
        <v>0</v>
      </c>
      <c r="L527">
        <f>K527*'Exhaust Gas Math'!$C$14</f>
        <v>0</v>
      </c>
      <c r="M527">
        <f>(L527/'Exhaust Gas Math'!$B$14)+('Exhaust Gas Math'!$D$10)</f>
        <v>4.4059320573952224E-4</v>
      </c>
      <c r="N527">
        <f>('Exhaust Gas Math'!$E$10*((-0.000000001)*N526^3+(0.000002)*N526^2-0.0012*N526+1.3446)*$B$15+L527*'Exhaust Gas Math'!$D$14*$B$14)/('Exhaust Gas Math'!$E$10*((-0.000000001)*N526^3+(0.000002)*N526^2-0.0012*N526+1.3446)+L527*'Exhaust Gas Math'!$D$14)</f>
        <v>1100</v>
      </c>
      <c r="O527">
        <f t="shared" si="80"/>
        <v>101325</v>
      </c>
      <c r="P527">
        <f>((-0.0000000008)*N527^3+(0.000003)*N527^2-0.004*N527+2.013)*('Exhaust Gas Math'!$E$10/(L527+'Exhaust Gas Math'!$E$10))+(357.45*N527^-1.004)*(L527/(L527+'Exhaust Gas Math'!$E$10))</f>
        <v>0.17819999999999947</v>
      </c>
      <c r="Q527">
        <f t="shared" si="7"/>
        <v>0</v>
      </c>
      <c r="R527">
        <f t="shared" si="8"/>
        <v>101325</v>
      </c>
      <c r="T527">
        <f t="shared" si="81"/>
        <v>6.5375000000000003E-2</v>
      </c>
      <c r="U527">
        <f t="shared" si="82"/>
        <v>101325</v>
      </c>
    </row>
    <row r="528" spans="3:21" x14ac:dyDescent="0.2">
      <c r="C528" s="1"/>
      <c r="D528" s="1"/>
      <c r="E528" s="1">
        <v>6.5500000000000003E-2</v>
      </c>
      <c r="F528" s="4">
        <f t="shared" si="74"/>
        <v>6.1848491566556328E-2</v>
      </c>
      <c r="G528" s="1">
        <f t="shared" si="75"/>
        <v>-6.1549069927597992</v>
      </c>
      <c r="H528" s="1">
        <f t="shared" si="76"/>
        <v>0</v>
      </c>
      <c r="I528">
        <f t="shared" si="77"/>
        <v>0</v>
      </c>
      <c r="J528" s="4">
        <f t="shared" si="78"/>
        <v>3.9769296294121147E-5</v>
      </c>
      <c r="K528">
        <f t="shared" si="79"/>
        <v>0</v>
      </c>
      <c r="L528">
        <f>K528*'Exhaust Gas Math'!$C$14</f>
        <v>0</v>
      </c>
      <c r="M528">
        <f>(L528/'Exhaust Gas Math'!$B$14)+('Exhaust Gas Math'!$D$10)</f>
        <v>4.4059320573952224E-4</v>
      </c>
      <c r="N528">
        <f>('Exhaust Gas Math'!$E$10*((-0.000000001)*N527^3+(0.000002)*N527^2-0.0012*N527+1.3446)*$B$15+L528*'Exhaust Gas Math'!$D$14*$B$14)/('Exhaust Gas Math'!$E$10*((-0.000000001)*N527^3+(0.000002)*N527^2-0.0012*N527+1.3446)+L528*'Exhaust Gas Math'!$D$14)</f>
        <v>1100</v>
      </c>
      <c r="O528">
        <f t="shared" si="80"/>
        <v>101325</v>
      </c>
      <c r="P528">
        <f>((-0.0000000008)*N528^3+(0.000003)*N528^2-0.004*N528+2.013)*('Exhaust Gas Math'!$E$10/(L528+'Exhaust Gas Math'!$E$10))+(357.45*N528^-1.004)*(L528/(L528+'Exhaust Gas Math'!$E$10))</f>
        <v>0.17819999999999947</v>
      </c>
      <c r="Q528">
        <f t="shared" si="7"/>
        <v>0</v>
      </c>
      <c r="R528">
        <f t="shared" si="8"/>
        <v>101325</v>
      </c>
      <c r="T528">
        <f t="shared" si="81"/>
        <v>6.5500000000000003E-2</v>
      </c>
      <c r="U528">
        <f t="shared" si="82"/>
        <v>101325</v>
      </c>
    </row>
    <row r="529" spans="3:21" x14ac:dyDescent="0.2">
      <c r="C529" s="1"/>
      <c r="D529" s="1"/>
      <c r="E529" s="1">
        <v>6.5625000000000003E-2</v>
      </c>
      <c r="F529" s="4">
        <f t="shared" si="74"/>
        <v>6.0986981180607781E-2</v>
      </c>
      <c r="G529" s="1">
        <f t="shared" si="75"/>
        <v>-7.6221728149335224</v>
      </c>
      <c r="H529" s="1">
        <f t="shared" si="76"/>
        <v>0</v>
      </c>
      <c r="I529">
        <f t="shared" si="77"/>
        <v>0</v>
      </c>
      <c r="J529" s="4">
        <f t="shared" si="78"/>
        <v>3.9769296294121147E-5</v>
      </c>
      <c r="K529">
        <f t="shared" si="79"/>
        <v>0</v>
      </c>
      <c r="L529">
        <f>K529*'Exhaust Gas Math'!$C$14</f>
        <v>0</v>
      </c>
      <c r="M529">
        <f>(L529/'Exhaust Gas Math'!$B$14)+('Exhaust Gas Math'!$D$10)</f>
        <v>4.4059320573952224E-4</v>
      </c>
      <c r="N529">
        <f>('Exhaust Gas Math'!$E$10*((-0.000000001)*N528^3+(0.000002)*N528^2-0.0012*N528+1.3446)*$B$15+L529*'Exhaust Gas Math'!$D$14*$B$14)/('Exhaust Gas Math'!$E$10*((-0.000000001)*N528^3+(0.000002)*N528^2-0.0012*N528+1.3446)+L529*'Exhaust Gas Math'!$D$14)</f>
        <v>1100</v>
      </c>
      <c r="O529">
        <f t="shared" si="80"/>
        <v>101325</v>
      </c>
      <c r="P529">
        <f>((-0.0000000008)*N529^3+(0.000003)*N529^2-0.004*N529+2.013)*('Exhaust Gas Math'!$E$10/(L529+'Exhaust Gas Math'!$E$10))+(357.45*N529^-1.004)*(L529/(L529+'Exhaust Gas Math'!$E$10))</f>
        <v>0.17819999999999947</v>
      </c>
      <c r="Q529">
        <f t="shared" si="7"/>
        <v>0</v>
      </c>
      <c r="R529">
        <f t="shared" si="8"/>
        <v>101325</v>
      </c>
      <c r="T529">
        <f t="shared" si="81"/>
        <v>6.5625000000000003E-2</v>
      </c>
      <c r="U529">
        <f t="shared" si="82"/>
        <v>101325</v>
      </c>
    </row>
    <row r="530" spans="3:21" x14ac:dyDescent="0.2">
      <c r="C530" s="1"/>
      <c r="D530" s="1"/>
      <c r="E530" s="1">
        <v>6.5750000000000003E-2</v>
      </c>
      <c r="F530" s="4">
        <f t="shared" si="74"/>
        <v>5.9944906816771198E-2</v>
      </c>
      <c r="G530" s="1">
        <f t="shared" si="75"/>
        <v>-9.0424454070736449</v>
      </c>
      <c r="H530" s="1">
        <f t="shared" si="76"/>
        <v>0</v>
      </c>
      <c r="I530">
        <f t="shared" si="77"/>
        <v>0</v>
      </c>
      <c r="J530" s="4">
        <f t="shared" si="78"/>
        <v>3.9769296294121147E-5</v>
      </c>
      <c r="K530">
        <f t="shared" si="79"/>
        <v>0</v>
      </c>
      <c r="L530">
        <f>K530*'Exhaust Gas Math'!$C$14</f>
        <v>0</v>
      </c>
      <c r="M530">
        <f>(L530/'Exhaust Gas Math'!$B$14)+('Exhaust Gas Math'!$D$10)</f>
        <v>4.4059320573952224E-4</v>
      </c>
      <c r="N530">
        <f>('Exhaust Gas Math'!$E$10*((-0.000000001)*N529^3+(0.000002)*N529^2-0.0012*N529+1.3446)*$B$15+L530*'Exhaust Gas Math'!$D$14*$B$14)/('Exhaust Gas Math'!$E$10*((-0.000000001)*N529^3+(0.000002)*N529^2-0.0012*N529+1.3446)+L530*'Exhaust Gas Math'!$D$14)</f>
        <v>1100</v>
      </c>
      <c r="O530">
        <f t="shared" si="80"/>
        <v>101325</v>
      </c>
      <c r="P530">
        <f>((-0.0000000008)*N530^3+(0.000003)*N530^2-0.004*N530+2.013)*('Exhaust Gas Math'!$E$10/(L530+'Exhaust Gas Math'!$E$10))+(357.45*N530^-1.004)*(L530/(L530+'Exhaust Gas Math'!$E$10))</f>
        <v>0.17819999999999947</v>
      </c>
      <c r="Q530">
        <f t="shared" si="7"/>
        <v>0</v>
      </c>
      <c r="R530">
        <f t="shared" si="8"/>
        <v>101325</v>
      </c>
      <c r="T530">
        <f t="shared" si="81"/>
        <v>6.5750000000000003E-2</v>
      </c>
      <c r="U530">
        <f t="shared" si="82"/>
        <v>101325</v>
      </c>
    </row>
    <row r="531" spans="3:21" x14ac:dyDescent="0.2">
      <c r="C531" s="1"/>
      <c r="D531" s="1"/>
      <c r="E531" s="1">
        <v>6.5875000000000003E-2</v>
      </c>
      <c r="F531" s="4">
        <f t="shared" si="74"/>
        <v>5.8728693210024691E-2</v>
      </c>
      <c r="G531" s="1">
        <f t="shared" si="75"/>
        <v>-10.406968316360807</v>
      </c>
      <c r="H531" s="1">
        <f t="shared" si="76"/>
        <v>0</v>
      </c>
      <c r="I531">
        <f t="shared" si="77"/>
        <v>0</v>
      </c>
      <c r="J531" s="4">
        <f t="shared" si="78"/>
        <v>3.9769296294121147E-5</v>
      </c>
      <c r="K531">
        <f t="shared" si="79"/>
        <v>0</v>
      </c>
      <c r="L531">
        <f>K531*'Exhaust Gas Math'!$C$14</f>
        <v>0</v>
      </c>
      <c r="M531">
        <f>(L531/'Exhaust Gas Math'!$B$14)+('Exhaust Gas Math'!$D$10)</f>
        <v>4.4059320573952224E-4</v>
      </c>
      <c r="N531">
        <f>('Exhaust Gas Math'!$E$10*((-0.000000001)*N530^3+(0.000002)*N530^2-0.0012*N530+1.3446)*$B$15+L531*'Exhaust Gas Math'!$D$14*$B$14)/('Exhaust Gas Math'!$E$10*((-0.000000001)*N530^3+(0.000002)*N530^2-0.0012*N530+1.3446)+L531*'Exhaust Gas Math'!$D$14)</f>
        <v>1100</v>
      </c>
      <c r="O531">
        <f t="shared" si="80"/>
        <v>101325</v>
      </c>
      <c r="P531">
        <f>((-0.0000000008)*N531^3+(0.000003)*N531^2-0.004*N531+2.013)*('Exhaust Gas Math'!$E$10/(L531+'Exhaust Gas Math'!$E$10))+(357.45*N531^-1.004)*(L531/(L531+'Exhaust Gas Math'!$E$10))</f>
        <v>0.17819999999999947</v>
      </c>
      <c r="Q531">
        <f t="shared" si="7"/>
        <v>0</v>
      </c>
      <c r="R531">
        <f t="shared" si="8"/>
        <v>101325</v>
      </c>
      <c r="T531">
        <f t="shared" si="81"/>
        <v>6.5875000000000003E-2</v>
      </c>
      <c r="U531">
        <f t="shared" si="82"/>
        <v>101325</v>
      </c>
    </row>
    <row r="532" spans="3:21" x14ac:dyDescent="0.2">
      <c r="C532" s="1"/>
      <c r="D532" s="1"/>
      <c r="E532" s="1">
        <v>6.6000000000000003E-2</v>
      </c>
      <c r="F532" s="4">
        <f t="shared" si="74"/>
        <v>5.7345838721685735E-2</v>
      </c>
      <c r="G532" s="1">
        <f t="shared" si="75"/>
        <v>-11.707328805309585</v>
      </c>
      <c r="H532" s="1">
        <f t="shared" si="76"/>
        <v>0</v>
      </c>
      <c r="I532">
        <f t="shared" si="77"/>
        <v>0</v>
      </c>
      <c r="J532" s="4">
        <f t="shared" si="78"/>
        <v>3.9769296294121147E-5</v>
      </c>
      <c r="K532">
        <f t="shared" si="79"/>
        <v>0</v>
      </c>
      <c r="L532">
        <f>K532*'Exhaust Gas Math'!$C$14</f>
        <v>0</v>
      </c>
      <c r="M532">
        <f>(L532/'Exhaust Gas Math'!$B$14)+('Exhaust Gas Math'!$D$10)</f>
        <v>4.4059320573952224E-4</v>
      </c>
      <c r="N532">
        <f>('Exhaust Gas Math'!$E$10*((-0.000000001)*N531^3+(0.000002)*N531^2-0.0012*N531+1.3446)*$B$15+L532*'Exhaust Gas Math'!$D$14*$B$14)/('Exhaust Gas Math'!$E$10*((-0.000000001)*N531^3+(0.000002)*N531^2-0.0012*N531+1.3446)+L532*'Exhaust Gas Math'!$D$14)</f>
        <v>1100</v>
      </c>
      <c r="O532">
        <f t="shared" si="80"/>
        <v>101325</v>
      </c>
      <c r="P532">
        <f>((-0.0000000008)*N532^3+(0.000003)*N532^2-0.004*N532+2.013)*('Exhaust Gas Math'!$E$10/(L532+'Exhaust Gas Math'!$E$10))+(357.45*N532^-1.004)*(L532/(L532+'Exhaust Gas Math'!$E$10))</f>
        <v>0.17819999999999947</v>
      </c>
      <c r="Q532">
        <f t="shared" si="7"/>
        <v>0</v>
      </c>
      <c r="R532">
        <f t="shared" si="8"/>
        <v>101325</v>
      </c>
      <c r="T532">
        <f t="shared" si="81"/>
        <v>6.6000000000000003E-2</v>
      </c>
      <c r="U532">
        <f t="shared" si="82"/>
        <v>101325</v>
      </c>
    </row>
    <row r="533" spans="3:21" x14ac:dyDescent="0.2">
      <c r="C533" s="1"/>
      <c r="D533" s="1"/>
      <c r="E533" s="1">
        <v>6.6125000000000003E-2</v>
      </c>
      <c r="F533" s="4">
        <f t="shared" si="74"/>
        <v>5.5804869109520927E-2</v>
      </c>
      <c r="G533" s="1">
        <f t="shared" si="75"/>
        <v>-12.935509719091632</v>
      </c>
      <c r="H533" s="1">
        <f t="shared" si="76"/>
        <v>0</v>
      </c>
      <c r="I533">
        <f t="shared" si="77"/>
        <v>0</v>
      </c>
      <c r="J533" s="4">
        <f t="shared" si="78"/>
        <v>3.9769296294121147E-5</v>
      </c>
      <c r="K533">
        <f t="shared" si="79"/>
        <v>0</v>
      </c>
      <c r="L533">
        <f>K533*'Exhaust Gas Math'!$C$14</f>
        <v>0</v>
      </c>
      <c r="M533">
        <f>(L533/'Exhaust Gas Math'!$B$14)+('Exhaust Gas Math'!$D$10)</f>
        <v>4.4059320573952224E-4</v>
      </c>
      <c r="N533">
        <f>('Exhaust Gas Math'!$E$10*((-0.000000001)*N532^3+(0.000002)*N532^2-0.0012*N532+1.3446)*$B$15+L533*'Exhaust Gas Math'!$D$14*$B$14)/('Exhaust Gas Math'!$E$10*((-0.000000001)*N532^3+(0.000002)*N532^2-0.0012*N532+1.3446)+L533*'Exhaust Gas Math'!$D$14)</f>
        <v>1100</v>
      </c>
      <c r="O533">
        <f t="shared" si="80"/>
        <v>101325</v>
      </c>
      <c r="P533">
        <f>((-0.0000000008)*N533^3+(0.000003)*N533^2-0.004*N533+2.013)*('Exhaust Gas Math'!$E$10/(L533+'Exhaust Gas Math'!$E$10))+(357.45*N533^-1.004)*(L533/(L533+'Exhaust Gas Math'!$E$10))</f>
        <v>0.17819999999999947</v>
      </c>
      <c r="Q533">
        <f t="shared" si="7"/>
        <v>0</v>
      </c>
      <c r="R533">
        <f t="shared" si="8"/>
        <v>101325</v>
      </c>
      <c r="T533">
        <f t="shared" si="81"/>
        <v>6.6125000000000003E-2</v>
      </c>
      <c r="U533">
        <f t="shared" si="82"/>
        <v>101325</v>
      </c>
    </row>
    <row r="534" spans="3:21" x14ac:dyDescent="0.2">
      <c r="C534" s="1"/>
      <c r="D534" s="1"/>
      <c r="E534" s="1">
        <v>6.6250000000000003E-2</v>
      </c>
      <c r="F534" s="4">
        <f t="shared" si="74"/>
        <v>5.411528496361357E-2</v>
      </c>
      <c r="G534" s="1">
        <f t="shared" si="75"/>
        <v>-14.083938913962012</v>
      </c>
      <c r="H534" s="1">
        <f t="shared" si="76"/>
        <v>0</v>
      </c>
      <c r="I534">
        <f t="shared" si="77"/>
        <v>0</v>
      </c>
      <c r="J534" s="4">
        <f t="shared" si="78"/>
        <v>3.9769296294121147E-5</v>
      </c>
      <c r="K534">
        <f t="shared" si="79"/>
        <v>0</v>
      </c>
      <c r="L534">
        <f>K534*'Exhaust Gas Math'!$C$14</f>
        <v>0</v>
      </c>
      <c r="M534">
        <f>(L534/'Exhaust Gas Math'!$B$14)+('Exhaust Gas Math'!$D$10)</f>
        <v>4.4059320573952224E-4</v>
      </c>
      <c r="N534">
        <f>('Exhaust Gas Math'!$E$10*((-0.000000001)*N533^3+(0.000002)*N533^2-0.0012*N533+1.3446)*$B$15+L534*'Exhaust Gas Math'!$D$14*$B$14)/('Exhaust Gas Math'!$E$10*((-0.000000001)*N533^3+(0.000002)*N533^2-0.0012*N533+1.3446)+L534*'Exhaust Gas Math'!$D$14)</f>
        <v>1100</v>
      </c>
      <c r="O534">
        <f t="shared" si="80"/>
        <v>101325</v>
      </c>
      <c r="P534">
        <f>((-0.0000000008)*N534^3+(0.000003)*N534^2-0.004*N534+2.013)*('Exhaust Gas Math'!$E$10/(L534+'Exhaust Gas Math'!$E$10))+(357.45*N534^-1.004)*(L534/(L534+'Exhaust Gas Math'!$E$10))</f>
        <v>0.17819999999999947</v>
      </c>
      <c r="Q534">
        <f t="shared" si="7"/>
        <v>0</v>
      </c>
      <c r="R534">
        <f t="shared" si="8"/>
        <v>101325</v>
      </c>
      <c r="T534">
        <f t="shared" si="81"/>
        <v>6.6250000000000003E-2</v>
      </c>
      <c r="U534">
        <f t="shared" si="82"/>
        <v>101325</v>
      </c>
    </row>
    <row r="535" spans="3:21" x14ac:dyDescent="0.2">
      <c r="C535" s="1"/>
      <c r="D535" s="1"/>
      <c r="E535" s="1">
        <v>6.6375000000000003E-2</v>
      </c>
      <c r="F535" s="4">
        <f t="shared" si="74"/>
        <v>5.2287503132066745E-2</v>
      </c>
      <c r="G535" s="1">
        <f t="shared" si="75"/>
        <v>-15.145535942042972</v>
      </c>
      <c r="H535" s="1">
        <f t="shared" si="76"/>
        <v>0</v>
      </c>
      <c r="I535">
        <f t="shared" si="77"/>
        <v>0</v>
      </c>
      <c r="J535" s="4">
        <f t="shared" si="78"/>
        <v>3.9769296294121147E-5</v>
      </c>
      <c r="K535">
        <f t="shared" si="79"/>
        <v>0</v>
      </c>
      <c r="L535">
        <f>K535*'Exhaust Gas Math'!$C$14</f>
        <v>0</v>
      </c>
      <c r="M535">
        <f>(L535/'Exhaust Gas Math'!$B$14)+('Exhaust Gas Math'!$D$10)</f>
        <v>4.4059320573952224E-4</v>
      </c>
      <c r="N535">
        <f>('Exhaust Gas Math'!$E$10*((-0.000000001)*N534^3+(0.000002)*N534^2-0.0012*N534+1.3446)*$B$15+L535*'Exhaust Gas Math'!$D$14*$B$14)/('Exhaust Gas Math'!$E$10*((-0.000000001)*N534^3+(0.000002)*N534^2-0.0012*N534+1.3446)+L535*'Exhaust Gas Math'!$D$14)</f>
        <v>1100</v>
      </c>
      <c r="O535">
        <f t="shared" si="80"/>
        <v>101325</v>
      </c>
      <c r="P535">
        <f>((-0.0000000008)*N535^3+(0.000003)*N535^2-0.004*N535+2.013)*('Exhaust Gas Math'!$E$10/(L535+'Exhaust Gas Math'!$E$10))+(357.45*N535^-1.004)*(L535/(L535+'Exhaust Gas Math'!$E$10))</f>
        <v>0.17819999999999947</v>
      </c>
      <c r="Q535">
        <f t="shared" si="7"/>
        <v>0</v>
      </c>
      <c r="R535">
        <f t="shared" si="8"/>
        <v>101325</v>
      </c>
      <c r="T535">
        <f t="shared" si="81"/>
        <v>6.6375000000000003E-2</v>
      </c>
      <c r="U535">
        <f t="shared" si="82"/>
        <v>101325</v>
      </c>
    </row>
    <row r="536" spans="3:21" x14ac:dyDescent="0.2">
      <c r="C536" s="1"/>
      <c r="D536" s="1"/>
      <c r="E536" s="1">
        <v>6.6500000000000004E-2</v>
      </c>
      <c r="F536" s="4">
        <f t="shared" si="74"/>
        <v>5.0332792497671391E-2</v>
      </c>
      <c r="G536" s="1">
        <f t="shared" si="75"/>
        <v>-16.113755704639377</v>
      </c>
      <c r="H536" s="1">
        <f t="shared" si="76"/>
        <v>0</v>
      </c>
      <c r="I536">
        <f t="shared" si="77"/>
        <v>0</v>
      </c>
      <c r="J536" s="4">
        <f t="shared" si="78"/>
        <v>3.9769296294121147E-5</v>
      </c>
      <c r="K536">
        <f t="shared" si="79"/>
        <v>0</v>
      </c>
      <c r="L536">
        <f>K536*'Exhaust Gas Math'!$C$14</f>
        <v>0</v>
      </c>
      <c r="M536">
        <f>(L536/'Exhaust Gas Math'!$B$14)+('Exhaust Gas Math'!$D$10)</f>
        <v>4.4059320573952224E-4</v>
      </c>
      <c r="N536">
        <f>('Exhaust Gas Math'!$E$10*((-0.000000001)*N535^3+(0.000002)*N535^2-0.0012*N535+1.3446)*$B$15+L536*'Exhaust Gas Math'!$D$14*$B$14)/('Exhaust Gas Math'!$E$10*((-0.000000001)*N535^3+(0.000002)*N535^2-0.0012*N535+1.3446)+L536*'Exhaust Gas Math'!$D$14)</f>
        <v>1100</v>
      </c>
      <c r="O536">
        <f t="shared" si="80"/>
        <v>101325</v>
      </c>
      <c r="P536">
        <f>((-0.0000000008)*N536^3+(0.000003)*N536^2-0.004*N536+2.013)*('Exhaust Gas Math'!$E$10/(L536+'Exhaust Gas Math'!$E$10))+(357.45*N536^-1.004)*(L536/(L536+'Exhaust Gas Math'!$E$10))</f>
        <v>0.17819999999999947</v>
      </c>
      <c r="Q536">
        <f t="shared" si="7"/>
        <v>0</v>
      </c>
      <c r="R536">
        <f t="shared" si="8"/>
        <v>101325</v>
      </c>
      <c r="T536">
        <f t="shared" si="81"/>
        <v>6.6500000000000004E-2</v>
      </c>
      <c r="U536">
        <f t="shared" si="82"/>
        <v>101325</v>
      </c>
    </row>
    <row r="537" spans="3:21" x14ac:dyDescent="0.2">
      <c r="C537" s="1"/>
      <c r="D537" s="1"/>
      <c r="E537" s="1">
        <v>6.6625000000000004E-2</v>
      </c>
      <c r="F537" s="4">
        <f t="shared" si="74"/>
        <v>4.8263204501495467E-2</v>
      </c>
      <c r="G537" s="1">
        <f t="shared" si="75"/>
        <v>-16.982628804949243</v>
      </c>
      <c r="H537" s="1">
        <f t="shared" si="76"/>
        <v>0</v>
      </c>
      <c r="I537">
        <f t="shared" si="77"/>
        <v>0</v>
      </c>
      <c r="J537" s="4">
        <f t="shared" si="78"/>
        <v>3.9769296294121147E-5</v>
      </c>
      <c r="K537">
        <f t="shared" si="79"/>
        <v>0</v>
      </c>
      <c r="L537">
        <f>K537*'Exhaust Gas Math'!$C$14</f>
        <v>0</v>
      </c>
      <c r="M537">
        <f>(L537/'Exhaust Gas Math'!$B$14)+('Exhaust Gas Math'!$D$10)</f>
        <v>4.4059320573952224E-4</v>
      </c>
      <c r="N537">
        <f>('Exhaust Gas Math'!$E$10*((-0.000000001)*N536^3+(0.000002)*N536^2-0.0012*N536+1.3446)*$B$15+L537*'Exhaust Gas Math'!$D$14*$B$14)/('Exhaust Gas Math'!$E$10*((-0.000000001)*N536^3+(0.000002)*N536^2-0.0012*N536+1.3446)+L537*'Exhaust Gas Math'!$D$14)</f>
        <v>1100</v>
      </c>
      <c r="O537">
        <f t="shared" si="80"/>
        <v>101325</v>
      </c>
      <c r="P537">
        <f>((-0.0000000008)*N537^3+(0.000003)*N537^2-0.004*N537+2.013)*('Exhaust Gas Math'!$E$10/(L537+'Exhaust Gas Math'!$E$10))+(357.45*N537^-1.004)*(L537/(L537+'Exhaust Gas Math'!$E$10))</f>
        <v>0.17819999999999947</v>
      </c>
      <c r="Q537">
        <f t="shared" si="7"/>
        <v>0</v>
      </c>
      <c r="R537">
        <f t="shared" si="8"/>
        <v>101325</v>
      </c>
      <c r="T537">
        <f t="shared" si="81"/>
        <v>6.6625000000000004E-2</v>
      </c>
      <c r="U537">
        <f t="shared" si="82"/>
        <v>101325</v>
      </c>
    </row>
    <row r="538" spans="3:21" x14ac:dyDescent="0.2">
      <c r="C538" s="1"/>
      <c r="D538" s="1"/>
      <c r="E538" s="1">
        <v>6.6750000000000004E-2</v>
      </c>
      <c r="F538" s="4">
        <f t="shared" si="74"/>
        <v>4.60914988417436E-2</v>
      </c>
      <c r="G538" s="1">
        <f t="shared" si="75"/>
        <v>-17.746798351379383</v>
      </c>
      <c r="H538" s="1">
        <f t="shared" si="76"/>
        <v>0</v>
      </c>
      <c r="I538">
        <f t="shared" si="77"/>
        <v>0</v>
      </c>
      <c r="J538" s="4">
        <f t="shared" si="78"/>
        <v>3.9769296294121147E-5</v>
      </c>
      <c r="K538">
        <f t="shared" si="79"/>
        <v>0</v>
      </c>
      <c r="L538">
        <f>K538*'Exhaust Gas Math'!$C$14</f>
        <v>0</v>
      </c>
      <c r="M538">
        <f>(L538/'Exhaust Gas Math'!$B$14)+('Exhaust Gas Math'!$D$10)</f>
        <v>4.4059320573952224E-4</v>
      </c>
      <c r="N538">
        <f>('Exhaust Gas Math'!$E$10*((-0.000000001)*N537^3+(0.000002)*N537^2-0.0012*N537+1.3446)*$B$15+L538*'Exhaust Gas Math'!$D$14*$B$14)/('Exhaust Gas Math'!$E$10*((-0.000000001)*N537^3+(0.000002)*N537^2-0.0012*N537+1.3446)+L538*'Exhaust Gas Math'!$D$14)</f>
        <v>1100</v>
      </c>
      <c r="O538">
        <f t="shared" si="80"/>
        <v>101325</v>
      </c>
      <c r="P538">
        <f>((-0.0000000008)*N538^3+(0.000003)*N538^2-0.004*N538+2.013)*('Exhaust Gas Math'!$E$10/(L538+'Exhaust Gas Math'!$E$10))+(357.45*N538^-1.004)*(L538/(L538+'Exhaust Gas Math'!$E$10))</f>
        <v>0.17819999999999947</v>
      </c>
      <c r="Q538">
        <f t="shared" si="7"/>
        <v>0</v>
      </c>
      <c r="R538">
        <f t="shared" si="8"/>
        <v>101325</v>
      </c>
      <c r="T538">
        <f t="shared" si="81"/>
        <v>6.6750000000000004E-2</v>
      </c>
      <c r="U538">
        <f t="shared" si="82"/>
        <v>101325</v>
      </c>
    </row>
    <row r="539" spans="3:21" x14ac:dyDescent="0.2">
      <c r="C539" s="1"/>
      <c r="D539" s="1"/>
      <c r="E539" s="1">
        <v>6.6875000000000004E-2</v>
      </c>
      <c r="F539" s="4">
        <f t="shared" si="74"/>
        <v>4.3831064805973194E-2</v>
      </c>
      <c r="G539" s="1">
        <f t="shared" si="75"/>
        <v>-18.401552984564031</v>
      </c>
      <c r="H539" s="1">
        <f t="shared" si="76"/>
        <v>0</v>
      </c>
      <c r="I539">
        <f t="shared" si="77"/>
        <v>0</v>
      </c>
      <c r="J539" s="4">
        <f t="shared" si="78"/>
        <v>3.9769296294121147E-5</v>
      </c>
      <c r="K539">
        <f t="shared" si="79"/>
        <v>0</v>
      </c>
      <c r="L539">
        <f>K539*'Exhaust Gas Math'!$C$14</f>
        <v>0</v>
      </c>
      <c r="M539">
        <f>(L539/'Exhaust Gas Math'!$B$14)+('Exhaust Gas Math'!$D$10)</f>
        <v>4.4059320573952224E-4</v>
      </c>
      <c r="N539">
        <f>('Exhaust Gas Math'!$E$10*((-0.000000001)*N538^3+(0.000002)*N538^2-0.0012*N538+1.3446)*$B$15+L539*'Exhaust Gas Math'!$D$14*$B$14)/('Exhaust Gas Math'!$E$10*((-0.000000001)*N538^3+(0.000002)*N538^2-0.0012*N538+1.3446)+L539*'Exhaust Gas Math'!$D$14)</f>
        <v>1100</v>
      </c>
      <c r="O539">
        <f t="shared" si="80"/>
        <v>101325</v>
      </c>
      <c r="P539">
        <f>((-0.0000000008)*N539^3+(0.000003)*N539^2-0.004*N539+2.013)*('Exhaust Gas Math'!$E$10/(L539+'Exhaust Gas Math'!$E$10))+(357.45*N539^-1.004)*(L539/(L539+'Exhaust Gas Math'!$E$10))</f>
        <v>0.17819999999999947</v>
      </c>
      <c r="Q539">
        <f t="shared" si="7"/>
        <v>0</v>
      </c>
      <c r="R539">
        <f t="shared" si="8"/>
        <v>101325</v>
      </c>
      <c r="T539">
        <f t="shared" si="81"/>
        <v>6.6875000000000004E-2</v>
      </c>
      <c r="U539">
        <f t="shared" si="82"/>
        <v>101325</v>
      </c>
    </row>
    <row r="540" spans="3:21" x14ac:dyDescent="0.2">
      <c r="C540" s="1"/>
      <c r="D540" s="1"/>
      <c r="E540" s="1">
        <v>6.7000000000000004E-2</v>
      </c>
      <c r="F540" s="4">
        <f t="shared" si="74"/>
        <v>4.1495838721685774E-2</v>
      </c>
      <c r="G540" s="1">
        <f t="shared" si="75"/>
        <v>-18.942855924461476</v>
      </c>
      <c r="H540" s="1">
        <f t="shared" si="76"/>
        <v>0</v>
      </c>
      <c r="I540">
        <f t="shared" si="77"/>
        <v>0</v>
      </c>
      <c r="J540" s="4">
        <f t="shared" si="78"/>
        <v>3.9769296294121147E-5</v>
      </c>
      <c r="K540">
        <f t="shared" si="79"/>
        <v>0</v>
      </c>
      <c r="L540">
        <f>K540*'Exhaust Gas Math'!$C$14</f>
        <v>0</v>
      </c>
      <c r="M540">
        <f>(L540/'Exhaust Gas Math'!$B$14)+('Exhaust Gas Math'!$D$10)</f>
        <v>4.4059320573952224E-4</v>
      </c>
      <c r="N540">
        <f>('Exhaust Gas Math'!$E$10*((-0.000000001)*N539^3+(0.000002)*N539^2-0.0012*N539+1.3446)*$B$15+L540*'Exhaust Gas Math'!$D$14*$B$14)/('Exhaust Gas Math'!$E$10*((-0.000000001)*N539^3+(0.000002)*N539^2-0.0012*N539+1.3446)+L540*'Exhaust Gas Math'!$D$14)</f>
        <v>1100</v>
      </c>
      <c r="O540">
        <f t="shared" si="80"/>
        <v>101325</v>
      </c>
      <c r="P540">
        <f>((-0.0000000008)*N540^3+(0.000003)*N540^2-0.004*N540+2.013)*('Exhaust Gas Math'!$E$10/(L540+'Exhaust Gas Math'!$E$10))+(357.45*N540^-1.004)*(L540/(L540+'Exhaust Gas Math'!$E$10))</f>
        <v>0.17819999999999947</v>
      </c>
      <c r="Q540">
        <f t="shared" si="7"/>
        <v>0</v>
      </c>
      <c r="R540">
        <f t="shared" si="8"/>
        <v>101325</v>
      </c>
      <c r="T540">
        <f t="shared" si="81"/>
        <v>6.7000000000000004E-2</v>
      </c>
      <c r="U540">
        <f t="shared" si="82"/>
        <v>101325</v>
      </c>
    </row>
    <row r="541" spans="3:21" x14ac:dyDescent="0.2">
      <c r="C541" s="1"/>
      <c r="D541" s="1"/>
      <c r="E541" s="1">
        <v>6.7125000000000004E-2</v>
      </c>
      <c r="F541" s="4">
        <f t="shared" si="74"/>
        <v>3.9100218034232019E-2</v>
      </c>
      <c r="G541" s="1">
        <f t="shared" si="75"/>
        <v>-19.367369858445855</v>
      </c>
      <c r="H541" s="1">
        <f t="shared" si="76"/>
        <v>0</v>
      </c>
      <c r="I541">
        <f t="shared" si="77"/>
        <v>0</v>
      </c>
      <c r="J541" s="4">
        <f t="shared" si="78"/>
        <v>3.9769296294121147E-5</v>
      </c>
      <c r="K541">
        <f t="shared" si="79"/>
        <v>0</v>
      </c>
      <c r="L541">
        <f>K541*'Exhaust Gas Math'!$C$14</f>
        <v>0</v>
      </c>
      <c r="M541">
        <f>(L541/'Exhaust Gas Math'!$B$14)+('Exhaust Gas Math'!$D$10)</f>
        <v>4.4059320573952224E-4</v>
      </c>
      <c r="N541">
        <f>('Exhaust Gas Math'!$E$10*((-0.000000001)*N540^3+(0.000002)*N540^2-0.0012*N540+1.3446)*$B$15+L541*'Exhaust Gas Math'!$D$14*$B$14)/('Exhaust Gas Math'!$E$10*((-0.000000001)*N540^3+(0.000002)*N540^2-0.0012*N540+1.3446)+L541*'Exhaust Gas Math'!$D$14)</f>
        <v>1100</v>
      </c>
      <c r="O541">
        <f t="shared" si="80"/>
        <v>101325</v>
      </c>
      <c r="P541">
        <f>((-0.0000000008)*N541^3+(0.000003)*N541^2-0.004*N541+2.013)*('Exhaust Gas Math'!$E$10/(L541+'Exhaust Gas Math'!$E$10))+(357.45*N541^-1.004)*(L541/(L541+'Exhaust Gas Math'!$E$10))</f>
        <v>0.17819999999999947</v>
      </c>
      <c r="Q541">
        <f t="shared" si="7"/>
        <v>0</v>
      </c>
      <c r="R541">
        <f t="shared" si="8"/>
        <v>101325</v>
      </c>
      <c r="T541">
        <f t="shared" si="81"/>
        <v>6.7125000000000004E-2</v>
      </c>
      <c r="U541">
        <f t="shared" si="82"/>
        <v>101325</v>
      </c>
    </row>
    <row r="542" spans="3:21" x14ac:dyDescent="0.2">
      <c r="C542" s="1"/>
      <c r="D542" s="1"/>
      <c r="E542" s="1">
        <v>6.7250000000000004E-2</v>
      </c>
      <c r="F542" s="4">
        <f t="shared" si="74"/>
        <v>3.6658972541775234E-2</v>
      </c>
      <c r="G542" s="1">
        <f t="shared" si="75"/>
        <v>-19.672477516948874</v>
      </c>
      <c r="H542" s="1">
        <f t="shared" si="76"/>
        <v>0</v>
      </c>
      <c r="I542">
        <f t="shared" si="77"/>
        <v>0</v>
      </c>
      <c r="J542" s="4">
        <f t="shared" si="78"/>
        <v>3.9769296294121147E-5</v>
      </c>
      <c r="K542">
        <f t="shared" si="79"/>
        <v>0</v>
      </c>
      <c r="L542">
        <f>K542*'Exhaust Gas Math'!$C$14</f>
        <v>0</v>
      </c>
      <c r="M542">
        <f>(L542/'Exhaust Gas Math'!$B$14)+('Exhaust Gas Math'!$D$10)</f>
        <v>4.4059320573952224E-4</v>
      </c>
      <c r="N542">
        <f>('Exhaust Gas Math'!$E$10*((-0.000000001)*N541^3+(0.000002)*N541^2-0.0012*N541+1.3446)*$B$15+L542*'Exhaust Gas Math'!$D$14*$B$14)/('Exhaust Gas Math'!$E$10*((-0.000000001)*N541^3+(0.000002)*N541^2-0.0012*N541+1.3446)+L542*'Exhaust Gas Math'!$D$14)</f>
        <v>1100</v>
      </c>
      <c r="O542">
        <f t="shared" si="80"/>
        <v>101325</v>
      </c>
      <c r="P542">
        <f>((-0.0000000008)*N542^3+(0.000003)*N542^2-0.004*N542+2.013)*('Exhaust Gas Math'!$E$10/(L542+'Exhaust Gas Math'!$E$10))+(357.45*N542^-1.004)*(L542/(L542+'Exhaust Gas Math'!$E$10))</f>
        <v>0.17819999999999947</v>
      </c>
      <c r="Q542">
        <f t="shared" si="7"/>
        <v>0</v>
      </c>
      <c r="R542">
        <f t="shared" si="8"/>
        <v>101325</v>
      </c>
      <c r="T542">
        <f t="shared" si="81"/>
        <v>6.7250000000000004E-2</v>
      </c>
      <c r="U542">
        <f t="shared" si="82"/>
        <v>101325</v>
      </c>
    </row>
    <row r="543" spans="3:21" x14ac:dyDescent="0.2">
      <c r="C543" s="1"/>
      <c r="D543" s="1"/>
      <c r="E543" s="1">
        <v>6.7375000000000004E-2</v>
      </c>
      <c r="F543" s="4">
        <f t="shared" si="74"/>
        <v>3.4187153334572694E-2</v>
      </c>
      <c r="G543" s="1">
        <f t="shared" si="75"/>
        <v>-19.856297809797301</v>
      </c>
      <c r="H543" s="1">
        <f t="shared" si="76"/>
        <v>0</v>
      </c>
      <c r="I543">
        <f t="shared" si="77"/>
        <v>0</v>
      </c>
      <c r="J543" s="4">
        <f t="shared" si="78"/>
        <v>3.9769296294121147E-5</v>
      </c>
      <c r="K543">
        <f t="shared" si="79"/>
        <v>0</v>
      </c>
      <c r="L543">
        <f>K543*'Exhaust Gas Math'!$C$14</f>
        <v>0</v>
      </c>
      <c r="M543">
        <f>(L543/'Exhaust Gas Math'!$B$14)+('Exhaust Gas Math'!$D$10)</f>
        <v>4.4059320573952224E-4</v>
      </c>
      <c r="N543">
        <f>('Exhaust Gas Math'!$E$10*((-0.000000001)*N542^3+(0.000002)*N542^2-0.0012*N542+1.3446)*$B$15+L543*'Exhaust Gas Math'!$D$14*$B$14)/('Exhaust Gas Math'!$E$10*((-0.000000001)*N542^3+(0.000002)*N542^2-0.0012*N542+1.3446)+L543*'Exhaust Gas Math'!$D$14)</f>
        <v>1100</v>
      </c>
      <c r="O543">
        <f t="shared" si="80"/>
        <v>101325</v>
      </c>
      <c r="P543">
        <f>((-0.0000000008)*N543^3+(0.000003)*N543^2-0.004*N543+2.013)*('Exhaust Gas Math'!$E$10/(L543+'Exhaust Gas Math'!$E$10))+(357.45*N543^-1.004)*(L543/(L543+'Exhaust Gas Math'!$E$10))</f>
        <v>0.17819999999999947</v>
      </c>
      <c r="Q543">
        <f t="shared" si="7"/>
        <v>0</v>
      </c>
      <c r="R543">
        <f t="shared" si="8"/>
        <v>101325</v>
      </c>
      <c r="T543">
        <f t="shared" si="81"/>
        <v>6.7375000000000004E-2</v>
      </c>
      <c r="U543">
        <f t="shared" si="82"/>
        <v>101325</v>
      </c>
    </row>
    <row r="544" spans="3:21" x14ac:dyDescent="0.2">
      <c r="C544" s="1"/>
      <c r="D544" s="1"/>
      <c r="E544" s="1">
        <v>6.7500000000000004E-2</v>
      </c>
      <c r="F544" s="4">
        <f t="shared" si="74"/>
        <v>3.1699999999999881E-2</v>
      </c>
      <c r="G544" s="1">
        <f t="shared" si="75"/>
        <v>-19.917697423759289</v>
      </c>
      <c r="H544" s="1">
        <f t="shared" si="76"/>
        <v>0</v>
      </c>
      <c r="I544">
        <f t="shared" si="77"/>
        <v>0</v>
      </c>
      <c r="J544" s="4">
        <f t="shared" si="78"/>
        <v>3.9769296294121147E-5</v>
      </c>
      <c r="K544">
        <f t="shared" si="79"/>
        <v>0</v>
      </c>
      <c r="L544">
        <f>K544*'Exhaust Gas Math'!$C$14</f>
        <v>0</v>
      </c>
      <c r="M544">
        <f>(L544/'Exhaust Gas Math'!$B$14)+('Exhaust Gas Math'!$D$10)</f>
        <v>4.4059320573952224E-4</v>
      </c>
      <c r="N544">
        <f>('Exhaust Gas Math'!$E$10*((-0.000000001)*N543^3+(0.000002)*N543^2-0.0012*N543+1.3446)*$B$15+L544*'Exhaust Gas Math'!$D$14*$B$14)/('Exhaust Gas Math'!$E$10*((-0.000000001)*N543^3+(0.000002)*N543^2-0.0012*N543+1.3446)+L544*'Exhaust Gas Math'!$D$14)</f>
        <v>1100</v>
      </c>
      <c r="O544">
        <f t="shared" si="80"/>
        <v>101325</v>
      </c>
      <c r="P544">
        <f>((-0.0000000008)*N544^3+(0.000003)*N544^2-0.004*N544+2.013)*('Exhaust Gas Math'!$E$10/(L544+'Exhaust Gas Math'!$E$10))+(357.45*N544^-1.004)*(L544/(L544+'Exhaust Gas Math'!$E$10))</f>
        <v>0.17819999999999947</v>
      </c>
      <c r="Q544">
        <f t="shared" si="7"/>
        <v>0</v>
      </c>
      <c r="R544">
        <f t="shared" si="8"/>
        <v>101325</v>
      </c>
      <c r="T544">
        <f t="shared" si="81"/>
        <v>6.7500000000000004E-2</v>
      </c>
      <c r="U544">
        <f t="shared" si="82"/>
        <v>101325</v>
      </c>
    </row>
    <row r="545" spans="3:21" x14ac:dyDescent="0.2">
      <c r="C545" s="1"/>
      <c r="D545" s="1"/>
      <c r="E545" s="1">
        <v>6.7625000000000005E-2</v>
      </c>
      <c r="F545" s="4">
        <f t="shared" si="74"/>
        <v>2.9212846665427297E-2</v>
      </c>
      <c r="G545" s="1">
        <f t="shared" si="75"/>
        <v>-19.856297809797301</v>
      </c>
      <c r="H545" s="1">
        <f t="shared" si="76"/>
        <v>0</v>
      </c>
      <c r="I545">
        <f t="shared" si="77"/>
        <v>0</v>
      </c>
      <c r="J545" s="4">
        <f t="shared" si="78"/>
        <v>3.9769296294121147E-5</v>
      </c>
      <c r="K545">
        <f t="shared" si="79"/>
        <v>0</v>
      </c>
      <c r="L545">
        <f>K545*'Exhaust Gas Math'!$C$14</f>
        <v>0</v>
      </c>
      <c r="M545">
        <f>(L545/'Exhaust Gas Math'!$B$14)+('Exhaust Gas Math'!$D$10)</f>
        <v>4.4059320573952224E-4</v>
      </c>
      <c r="N545">
        <f>('Exhaust Gas Math'!$E$10*((-0.000000001)*N544^3+(0.000002)*N544^2-0.0012*N544+1.3446)*$B$15+L545*'Exhaust Gas Math'!$D$14*$B$14)/('Exhaust Gas Math'!$E$10*((-0.000000001)*N544^3+(0.000002)*N544^2-0.0012*N544+1.3446)+L545*'Exhaust Gas Math'!$D$14)</f>
        <v>1100</v>
      </c>
      <c r="O545">
        <f t="shared" si="80"/>
        <v>101325</v>
      </c>
      <c r="P545">
        <f>((-0.0000000008)*N545^3+(0.000003)*N545^2-0.004*N545+2.013)*('Exhaust Gas Math'!$E$10/(L545+'Exhaust Gas Math'!$E$10))+(357.45*N545^-1.004)*(L545/(L545+'Exhaust Gas Math'!$E$10))</f>
        <v>0.17819999999999947</v>
      </c>
      <c r="Q545">
        <f t="shared" si="7"/>
        <v>0</v>
      </c>
      <c r="R545">
        <f t="shared" si="8"/>
        <v>101325</v>
      </c>
      <c r="T545">
        <f t="shared" si="81"/>
        <v>6.7625000000000005E-2</v>
      </c>
      <c r="U545">
        <f t="shared" si="82"/>
        <v>101325</v>
      </c>
    </row>
    <row r="546" spans="3:21" x14ac:dyDescent="0.2">
      <c r="C546" s="1"/>
      <c r="D546" s="1"/>
      <c r="E546" s="1">
        <v>6.7750000000000005E-2</v>
      </c>
      <c r="F546" s="4">
        <f t="shared" si="74"/>
        <v>2.6741027458224539E-2</v>
      </c>
      <c r="G546" s="1">
        <f t="shared" si="75"/>
        <v>-19.672477516948849</v>
      </c>
      <c r="H546" s="1">
        <f t="shared" si="76"/>
        <v>0</v>
      </c>
      <c r="I546">
        <f t="shared" si="77"/>
        <v>0</v>
      </c>
      <c r="J546" s="4">
        <f t="shared" si="78"/>
        <v>3.9769296294121147E-5</v>
      </c>
      <c r="K546">
        <f t="shared" si="79"/>
        <v>0</v>
      </c>
      <c r="L546">
        <f>K546*'Exhaust Gas Math'!$C$14</f>
        <v>0</v>
      </c>
      <c r="M546">
        <f>(L546/'Exhaust Gas Math'!$B$14)+('Exhaust Gas Math'!$D$10)</f>
        <v>4.4059320573952224E-4</v>
      </c>
      <c r="N546">
        <f>('Exhaust Gas Math'!$E$10*((-0.000000001)*N545^3+(0.000002)*N545^2-0.0012*N545+1.3446)*$B$15+L546*'Exhaust Gas Math'!$D$14*$B$14)/('Exhaust Gas Math'!$E$10*((-0.000000001)*N545^3+(0.000002)*N545^2-0.0012*N545+1.3446)+L546*'Exhaust Gas Math'!$D$14)</f>
        <v>1100</v>
      </c>
      <c r="O546">
        <f t="shared" si="80"/>
        <v>101325</v>
      </c>
      <c r="P546">
        <f>((-0.0000000008)*N546^3+(0.000003)*N546^2-0.004*N546+2.013)*('Exhaust Gas Math'!$E$10/(L546+'Exhaust Gas Math'!$E$10))+(357.45*N546^-1.004)*(L546/(L546+'Exhaust Gas Math'!$E$10))</f>
        <v>0.17819999999999947</v>
      </c>
      <c r="Q546">
        <f t="shared" si="7"/>
        <v>0</v>
      </c>
      <c r="R546">
        <f t="shared" si="8"/>
        <v>101325</v>
      </c>
      <c r="T546">
        <f t="shared" si="81"/>
        <v>6.7750000000000005E-2</v>
      </c>
      <c r="U546">
        <f t="shared" si="82"/>
        <v>101325</v>
      </c>
    </row>
    <row r="547" spans="3:21" x14ac:dyDescent="0.2">
      <c r="C547" s="1"/>
      <c r="D547" s="1"/>
      <c r="E547" s="1">
        <v>6.7875000000000005E-2</v>
      </c>
      <c r="F547" s="4">
        <f t="shared" si="74"/>
        <v>2.4299781965767753E-2</v>
      </c>
      <c r="G547" s="1">
        <f t="shared" si="75"/>
        <v>-19.367369858445819</v>
      </c>
      <c r="H547" s="1">
        <f t="shared" si="76"/>
        <v>0</v>
      </c>
      <c r="I547">
        <f t="shared" si="77"/>
        <v>0</v>
      </c>
      <c r="J547" s="4">
        <f t="shared" si="78"/>
        <v>3.9769296294121147E-5</v>
      </c>
      <c r="K547">
        <f t="shared" si="79"/>
        <v>0</v>
      </c>
      <c r="L547">
        <f>K547*'Exhaust Gas Math'!$C$14</f>
        <v>0</v>
      </c>
      <c r="M547">
        <f>(L547/'Exhaust Gas Math'!$B$14)+('Exhaust Gas Math'!$D$10)</f>
        <v>4.4059320573952224E-4</v>
      </c>
      <c r="N547">
        <f>('Exhaust Gas Math'!$E$10*((-0.000000001)*N546^3+(0.000002)*N546^2-0.0012*N546+1.3446)*$B$15+L547*'Exhaust Gas Math'!$D$14*$B$14)/('Exhaust Gas Math'!$E$10*((-0.000000001)*N546^3+(0.000002)*N546^2-0.0012*N546+1.3446)+L547*'Exhaust Gas Math'!$D$14)</f>
        <v>1100</v>
      </c>
      <c r="O547">
        <f t="shared" si="80"/>
        <v>101325</v>
      </c>
      <c r="P547">
        <f>((-0.0000000008)*N547^3+(0.000003)*N547^2-0.004*N547+2.013)*('Exhaust Gas Math'!$E$10/(L547+'Exhaust Gas Math'!$E$10))+(357.45*N547^-1.004)*(L547/(L547+'Exhaust Gas Math'!$E$10))</f>
        <v>0.17819999999999947</v>
      </c>
      <c r="Q547">
        <f t="shared" si="7"/>
        <v>0</v>
      </c>
      <c r="R547">
        <f t="shared" si="8"/>
        <v>101325</v>
      </c>
      <c r="T547">
        <f t="shared" si="81"/>
        <v>6.7875000000000005E-2</v>
      </c>
      <c r="U547">
        <f t="shared" si="82"/>
        <v>101325</v>
      </c>
    </row>
    <row r="548" spans="3:21" x14ac:dyDescent="0.2">
      <c r="C548" s="1"/>
      <c r="D548" s="1"/>
      <c r="E548" s="1">
        <v>6.8000000000000005E-2</v>
      </c>
      <c r="F548" s="4">
        <f t="shared" si="74"/>
        <v>2.1904161278314002E-2</v>
      </c>
      <c r="G548" s="1">
        <f t="shared" si="75"/>
        <v>-18.94285592446143</v>
      </c>
      <c r="H548" s="1">
        <f t="shared" si="76"/>
        <v>0</v>
      </c>
      <c r="I548">
        <f t="shared" si="77"/>
        <v>0</v>
      </c>
      <c r="J548" s="4">
        <f t="shared" si="78"/>
        <v>3.9769296294121147E-5</v>
      </c>
      <c r="K548">
        <f t="shared" si="79"/>
        <v>0</v>
      </c>
      <c r="L548">
        <f>K548*'Exhaust Gas Math'!$C$14</f>
        <v>0</v>
      </c>
      <c r="M548">
        <f>(L548/'Exhaust Gas Math'!$B$14)+('Exhaust Gas Math'!$D$10)</f>
        <v>4.4059320573952224E-4</v>
      </c>
      <c r="N548">
        <f>('Exhaust Gas Math'!$E$10*((-0.000000001)*N547^3+(0.000002)*N547^2-0.0012*N547+1.3446)*$B$15+L548*'Exhaust Gas Math'!$D$14*$B$14)/('Exhaust Gas Math'!$E$10*((-0.000000001)*N547^3+(0.000002)*N547^2-0.0012*N547+1.3446)+L548*'Exhaust Gas Math'!$D$14)</f>
        <v>1100</v>
      </c>
      <c r="O548">
        <f t="shared" si="80"/>
        <v>101325</v>
      </c>
      <c r="P548">
        <f>((-0.0000000008)*N548^3+(0.000003)*N548^2-0.004*N548+2.013)*('Exhaust Gas Math'!$E$10/(L548+'Exhaust Gas Math'!$E$10))+(357.45*N548^-1.004)*(L548/(L548+'Exhaust Gas Math'!$E$10))</f>
        <v>0.17819999999999947</v>
      </c>
      <c r="Q548">
        <f t="shared" si="7"/>
        <v>0</v>
      </c>
      <c r="R548">
        <f t="shared" si="8"/>
        <v>101325</v>
      </c>
      <c r="T548">
        <f t="shared" si="81"/>
        <v>6.8000000000000005E-2</v>
      </c>
      <c r="U548">
        <f t="shared" si="82"/>
        <v>101325</v>
      </c>
    </row>
    <row r="549" spans="3:21" x14ac:dyDescent="0.2">
      <c r="C549" s="1"/>
      <c r="D549" s="1"/>
      <c r="E549" s="1">
        <v>6.8125000000000005E-2</v>
      </c>
      <c r="F549" s="4">
        <f t="shared" si="74"/>
        <v>1.9568935194026582E-2</v>
      </c>
      <c r="G549" s="1">
        <f t="shared" si="75"/>
        <v>-18.401552984563974</v>
      </c>
      <c r="H549" s="1">
        <f t="shared" si="76"/>
        <v>0</v>
      </c>
      <c r="I549">
        <f t="shared" si="77"/>
        <v>0</v>
      </c>
      <c r="J549" s="4">
        <f t="shared" si="78"/>
        <v>3.9769296294121147E-5</v>
      </c>
      <c r="K549">
        <f t="shared" si="79"/>
        <v>0</v>
      </c>
      <c r="L549">
        <f>K549*'Exhaust Gas Math'!$C$14</f>
        <v>0</v>
      </c>
      <c r="M549">
        <f>(L549/'Exhaust Gas Math'!$B$14)+('Exhaust Gas Math'!$D$10)</f>
        <v>4.4059320573952224E-4</v>
      </c>
      <c r="N549">
        <f>('Exhaust Gas Math'!$E$10*((-0.000000001)*N548^3+(0.000002)*N548^2-0.0012*N548+1.3446)*$B$15+L549*'Exhaust Gas Math'!$D$14*$B$14)/('Exhaust Gas Math'!$E$10*((-0.000000001)*N548^3+(0.000002)*N548^2-0.0012*N548+1.3446)+L549*'Exhaust Gas Math'!$D$14)</f>
        <v>1100</v>
      </c>
      <c r="O549">
        <f t="shared" si="80"/>
        <v>101325</v>
      </c>
      <c r="P549">
        <f>((-0.0000000008)*N549^3+(0.000003)*N549^2-0.004*N549+2.013)*('Exhaust Gas Math'!$E$10/(L549+'Exhaust Gas Math'!$E$10))+(357.45*N549^-1.004)*(L549/(L549+'Exhaust Gas Math'!$E$10))</f>
        <v>0.17819999999999947</v>
      </c>
      <c r="Q549">
        <f t="shared" si="7"/>
        <v>0</v>
      </c>
      <c r="R549">
        <f t="shared" si="8"/>
        <v>101325</v>
      </c>
      <c r="T549">
        <f t="shared" si="81"/>
        <v>6.8125000000000005E-2</v>
      </c>
      <c r="U549">
        <f t="shared" si="82"/>
        <v>101325</v>
      </c>
    </row>
    <row r="550" spans="3:21" x14ac:dyDescent="0.2">
      <c r="C550" s="1"/>
      <c r="D550" s="1"/>
      <c r="E550" s="1">
        <v>6.8250000000000005E-2</v>
      </c>
      <c r="F550" s="4">
        <f t="shared" si="74"/>
        <v>1.730850115825619E-2</v>
      </c>
      <c r="G550" s="1">
        <f t="shared" si="75"/>
        <v>-17.746798351379315</v>
      </c>
      <c r="H550" s="1">
        <f t="shared" si="76"/>
        <v>0</v>
      </c>
      <c r="I550">
        <f t="shared" si="77"/>
        <v>0</v>
      </c>
      <c r="J550" s="4">
        <f t="shared" si="78"/>
        <v>3.9769296294121147E-5</v>
      </c>
      <c r="K550">
        <f t="shared" si="79"/>
        <v>0</v>
      </c>
      <c r="L550">
        <f>K550*'Exhaust Gas Math'!$C$14</f>
        <v>0</v>
      </c>
      <c r="M550">
        <f>(L550/'Exhaust Gas Math'!$B$14)+('Exhaust Gas Math'!$D$10)</f>
        <v>4.4059320573952224E-4</v>
      </c>
      <c r="N550">
        <f>('Exhaust Gas Math'!$E$10*((-0.000000001)*N549^3+(0.000002)*N549^2-0.0012*N549+1.3446)*$B$15+L550*'Exhaust Gas Math'!$D$14*$B$14)/('Exhaust Gas Math'!$E$10*((-0.000000001)*N549^3+(0.000002)*N549^2-0.0012*N549+1.3446)+L550*'Exhaust Gas Math'!$D$14)</f>
        <v>1100</v>
      </c>
      <c r="O550">
        <f t="shared" si="80"/>
        <v>101325</v>
      </c>
      <c r="P550">
        <f>((-0.0000000008)*N550^3+(0.000003)*N550^2-0.004*N550+2.013)*('Exhaust Gas Math'!$E$10/(L550+'Exhaust Gas Math'!$E$10))+(357.45*N550^-1.004)*(L550/(L550+'Exhaust Gas Math'!$E$10))</f>
        <v>0.17819999999999947</v>
      </c>
      <c r="Q550">
        <f t="shared" si="7"/>
        <v>0</v>
      </c>
      <c r="R550">
        <f t="shared" si="8"/>
        <v>101325</v>
      </c>
      <c r="T550">
        <f t="shared" si="81"/>
        <v>6.8250000000000005E-2</v>
      </c>
      <c r="U550">
        <f t="shared" si="82"/>
        <v>101325</v>
      </c>
    </row>
    <row r="551" spans="3:21" x14ac:dyDescent="0.2">
      <c r="C551" s="1"/>
      <c r="D551" s="1"/>
      <c r="E551" s="1">
        <v>6.8375000000000005E-2</v>
      </c>
      <c r="F551" s="4">
        <f t="shared" si="74"/>
        <v>1.5136795498504333E-2</v>
      </c>
      <c r="G551" s="1">
        <f t="shared" si="75"/>
        <v>-16.982628804949165</v>
      </c>
      <c r="H551" s="1">
        <f t="shared" si="76"/>
        <v>0</v>
      </c>
      <c r="I551">
        <f t="shared" si="77"/>
        <v>0</v>
      </c>
      <c r="J551" s="4">
        <f t="shared" si="78"/>
        <v>3.9769296294121147E-5</v>
      </c>
      <c r="K551">
        <f t="shared" si="79"/>
        <v>0</v>
      </c>
      <c r="L551">
        <f>K551*'Exhaust Gas Math'!$C$14</f>
        <v>0</v>
      </c>
      <c r="M551">
        <f>(L551/'Exhaust Gas Math'!$B$14)+('Exhaust Gas Math'!$D$10)</f>
        <v>4.4059320573952224E-4</v>
      </c>
      <c r="N551">
        <f>('Exhaust Gas Math'!$E$10*((-0.000000001)*N550^3+(0.000002)*N550^2-0.0012*N550+1.3446)*$B$15+L551*'Exhaust Gas Math'!$D$14*$B$14)/('Exhaust Gas Math'!$E$10*((-0.000000001)*N550^3+(0.000002)*N550^2-0.0012*N550+1.3446)+L551*'Exhaust Gas Math'!$D$14)</f>
        <v>1100</v>
      </c>
      <c r="O551">
        <f t="shared" si="80"/>
        <v>101325</v>
      </c>
      <c r="P551">
        <f>((-0.0000000008)*N551^3+(0.000003)*N551^2-0.004*N551+2.013)*('Exhaust Gas Math'!$E$10/(L551+'Exhaust Gas Math'!$E$10))+(357.45*N551^-1.004)*(L551/(L551+'Exhaust Gas Math'!$E$10))</f>
        <v>0.17819999999999947</v>
      </c>
      <c r="Q551">
        <f t="shared" si="7"/>
        <v>0</v>
      </c>
      <c r="R551">
        <f t="shared" si="8"/>
        <v>101325</v>
      </c>
      <c r="T551">
        <f t="shared" si="81"/>
        <v>6.8375000000000005E-2</v>
      </c>
      <c r="U551">
        <f t="shared" si="82"/>
        <v>101325</v>
      </c>
    </row>
    <row r="552" spans="3:21" x14ac:dyDescent="0.2">
      <c r="C552" s="1"/>
      <c r="D552" s="1"/>
      <c r="E552" s="1">
        <v>6.8500000000000005E-2</v>
      </c>
      <c r="F552" s="4">
        <f t="shared" si="74"/>
        <v>1.3067207502328596E-2</v>
      </c>
      <c r="G552" s="1">
        <f t="shared" si="75"/>
        <v>-16.113755704639374</v>
      </c>
      <c r="H552" s="1">
        <f t="shared" si="76"/>
        <v>0</v>
      </c>
      <c r="I552">
        <f t="shared" si="77"/>
        <v>0</v>
      </c>
      <c r="J552" s="4">
        <f t="shared" si="78"/>
        <v>3.9769296294121147E-5</v>
      </c>
      <c r="K552">
        <f t="shared" si="79"/>
        <v>0</v>
      </c>
      <c r="L552">
        <f>K552*'Exhaust Gas Math'!$C$14</f>
        <v>0</v>
      </c>
      <c r="M552">
        <f>(L552/'Exhaust Gas Math'!$B$14)+('Exhaust Gas Math'!$D$10)</f>
        <v>4.4059320573952224E-4</v>
      </c>
      <c r="N552">
        <f>('Exhaust Gas Math'!$E$10*((-0.000000001)*N551^3+(0.000002)*N551^2-0.0012*N551+1.3446)*$B$15+L552*'Exhaust Gas Math'!$D$14*$B$14)/('Exhaust Gas Math'!$E$10*((-0.000000001)*N551^3+(0.000002)*N551^2-0.0012*N551+1.3446)+L552*'Exhaust Gas Math'!$D$14)</f>
        <v>1100</v>
      </c>
      <c r="O552">
        <f t="shared" si="80"/>
        <v>101325</v>
      </c>
      <c r="P552">
        <f>((-0.0000000008)*N552^3+(0.000003)*N552^2-0.004*N552+2.013)*('Exhaust Gas Math'!$E$10/(L552+'Exhaust Gas Math'!$E$10))+(357.45*N552^-1.004)*(L552/(L552+'Exhaust Gas Math'!$E$10))</f>
        <v>0.17819999999999947</v>
      </c>
      <c r="Q552">
        <f t="shared" si="7"/>
        <v>0</v>
      </c>
      <c r="R552">
        <f t="shared" si="8"/>
        <v>101325</v>
      </c>
      <c r="T552">
        <f t="shared" si="81"/>
        <v>6.8500000000000005E-2</v>
      </c>
      <c r="U552">
        <f t="shared" si="82"/>
        <v>101325</v>
      </c>
    </row>
    <row r="553" spans="3:21" x14ac:dyDescent="0.2">
      <c r="C553" s="1"/>
      <c r="D553" s="1"/>
      <c r="E553" s="1">
        <v>6.8625000000000005E-2</v>
      </c>
      <c r="F553" s="4">
        <f t="shared" si="74"/>
        <v>1.1112496867933079E-2</v>
      </c>
      <c r="G553" s="1">
        <f t="shared" si="75"/>
        <v>-15.145535942042878</v>
      </c>
      <c r="H553" s="1">
        <f t="shared" si="76"/>
        <v>0</v>
      </c>
      <c r="I553">
        <f t="shared" si="77"/>
        <v>0</v>
      </c>
      <c r="J553" s="4">
        <f t="shared" si="78"/>
        <v>3.9769296294121147E-5</v>
      </c>
      <c r="K553">
        <f t="shared" si="79"/>
        <v>0</v>
      </c>
      <c r="L553">
        <f>K553*'Exhaust Gas Math'!$C$14</f>
        <v>0</v>
      </c>
      <c r="M553">
        <f>(L553/'Exhaust Gas Math'!$B$14)+('Exhaust Gas Math'!$D$10)</f>
        <v>4.4059320573952224E-4</v>
      </c>
      <c r="N553">
        <f>('Exhaust Gas Math'!$E$10*((-0.000000001)*N552^3+(0.000002)*N552^2-0.0012*N552+1.3446)*$B$15+L553*'Exhaust Gas Math'!$D$14*$B$14)/('Exhaust Gas Math'!$E$10*((-0.000000001)*N552^3+(0.000002)*N552^2-0.0012*N552+1.3446)+L553*'Exhaust Gas Math'!$D$14)</f>
        <v>1100</v>
      </c>
      <c r="O553">
        <f t="shared" si="80"/>
        <v>101325</v>
      </c>
      <c r="P553">
        <f>((-0.0000000008)*N553^3+(0.000003)*N553^2-0.004*N553+2.013)*('Exhaust Gas Math'!$E$10/(L553+'Exhaust Gas Math'!$E$10))+(357.45*N553^-1.004)*(L553/(L553+'Exhaust Gas Math'!$E$10))</f>
        <v>0.17819999999999947</v>
      </c>
      <c r="Q553">
        <f t="shared" si="7"/>
        <v>0</v>
      </c>
      <c r="R553">
        <f t="shared" si="8"/>
        <v>101325</v>
      </c>
      <c r="T553">
        <f t="shared" si="81"/>
        <v>6.8625000000000005E-2</v>
      </c>
      <c r="U553">
        <f t="shared" si="82"/>
        <v>101325</v>
      </c>
    </row>
    <row r="554" spans="3:21" x14ac:dyDescent="0.2">
      <c r="C554" s="1"/>
      <c r="D554" s="1"/>
      <c r="E554" s="1">
        <v>6.8750000000000006E-2</v>
      </c>
      <c r="F554" s="4">
        <f t="shared" si="74"/>
        <v>9.2847150363864206E-3</v>
      </c>
      <c r="G554" s="1">
        <f t="shared" si="75"/>
        <v>-14.083938913962006</v>
      </c>
      <c r="H554" s="1">
        <f t="shared" si="76"/>
        <v>0</v>
      </c>
      <c r="I554">
        <f t="shared" si="77"/>
        <v>0</v>
      </c>
      <c r="J554" s="4">
        <f t="shared" si="78"/>
        <v>3.9769296294121147E-5</v>
      </c>
      <c r="K554">
        <f t="shared" si="79"/>
        <v>0</v>
      </c>
      <c r="L554">
        <f>K554*'Exhaust Gas Math'!$C$14</f>
        <v>0</v>
      </c>
      <c r="M554">
        <f>(L554/'Exhaust Gas Math'!$B$14)+('Exhaust Gas Math'!$D$10)</f>
        <v>4.4059320573952224E-4</v>
      </c>
      <c r="N554">
        <f>('Exhaust Gas Math'!$E$10*((-0.000000001)*N553^3+(0.000002)*N553^2-0.0012*N553+1.3446)*$B$15+L554*'Exhaust Gas Math'!$D$14*$B$14)/('Exhaust Gas Math'!$E$10*((-0.000000001)*N553^3+(0.000002)*N553^2-0.0012*N553+1.3446)+L554*'Exhaust Gas Math'!$D$14)</f>
        <v>1100</v>
      </c>
      <c r="O554">
        <f t="shared" si="80"/>
        <v>101325</v>
      </c>
      <c r="P554">
        <f>((-0.0000000008)*N554^3+(0.000003)*N554^2-0.004*N554+2.013)*('Exhaust Gas Math'!$E$10/(L554+'Exhaust Gas Math'!$E$10))+(357.45*N554^-1.004)*(L554/(L554+'Exhaust Gas Math'!$E$10))</f>
        <v>0.17819999999999947</v>
      </c>
      <c r="Q554">
        <f t="shared" si="7"/>
        <v>0</v>
      </c>
      <c r="R554">
        <f t="shared" si="8"/>
        <v>101325</v>
      </c>
      <c r="T554">
        <f t="shared" si="81"/>
        <v>6.8750000000000006E-2</v>
      </c>
      <c r="U554">
        <f t="shared" si="82"/>
        <v>101325</v>
      </c>
    </row>
    <row r="555" spans="3:21" x14ac:dyDescent="0.2">
      <c r="C555" s="1"/>
      <c r="D555" s="1"/>
      <c r="E555" s="1">
        <v>6.8875000000000006E-2</v>
      </c>
      <c r="F555" s="4">
        <f t="shared" si="74"/>
        <v>7.5951308904789183E-3</v>
      </c>
      <c r="G555" s="1">
        <f t="shared" si="75"/>
        <v>-12.935509719091522</v>
      </c>
      <c r="H555" s="1">
        <f t="shared" si="76"/>
        <v>0</v>
      </c>
      <c r="I555">
        <f t="shared" si="77"/>
        <v>0</v>
      </c>
      <c r="J555" s="4">
        <f t="shared" si="78"/>
        <v>3.9769296294121147E-5</v>
      </c>
      <c r="K555">
        <f t="shared" si="79"/>
        <v>0</v>
      </c>
      <c r="L555">
        <f>K555*'Exhaust Gas Math'!$C$14</f>
        <v>0</v>
      </c>
      <c r="M555">
        <f>(L555/'Exhaust Gas Math'!$B$14)+('Exhaust Gas Math'!$D$10)</f>
        <v>4.4059320573952224E-4</v>
      </c>
      <c r="N555">
        <f>('Exhaust Gas Math'!$E$10*((-0.000000001)*N554^3+(0.000002)*N554^2-0.0012*N554+1.3446)*$B$15+L555*'Exhaust Gas Math'!$D$14*$B$14)/('Exhaust Gas Math'!$E$10*((-0.000000001)*N554^3+(0.000002)*N554^2-0.0012*N554+1.3446)+L555*'Exhaust Gas Math'!$D$14)</f>
        <v>1100</v>
      </c>
      <c r="O555">
        <f t="shared" si="80"/>
        <v>101325</v>
      </c>
      <c r="P555">
        <f>((-0.0000000008)*N555^3+(0.000003)*N555^2-0.004*N555+2.013)*('Exhaust Gas Math'!$E$10/(L555+'Exhaust Gas Math'!$E$10))+(357.45*N555^-1.004)*(L555/(L555+'Exhaust Gas Math'!$E$10))</f>
        <v>0.17819999999999947</v>
      </c>
      <c r="Q555">
        <f t="shared" si="7"/>
        <v>0</v>
      </c>
      <c r="R555">
        <f t="shared" si="8"/>
        <v>101325</v>
      </c>
      <c r="T555">
        <f t="shared" si="81"/>
        <v>6.8875000000000006E-2</v>
      </c>
      <c r="U555">
        <f t="shared" si="82"/>
        <v>101325</v>
      </c>
    </row>
    <row r="556" spans="3:21" x14ac:dyDescent="0.2">
      <c r="C556" s="1"/>
      <c r="D556" s="1"/>
      <c r="E556" s="1">
        <v>6.9000000000000006E-2</v>
      </c>
      <c r="F556" s="4">
        <f t="shared" si="74"/>
        <v>6.054161278314131E-3</v>
      </c>
      <c r="G556" s="1">
        <f t="shared" si="75"/>
        <v>-11.707328805309466</v>
      </c>
      <c r="H556" s="1">
        <f t="shared" si="76"/>
        <v>0</v>
      </c>
      <c r="I556">
        <f t="shared" si="77"/>
        <v>0</v>
      </c>
      <c r="J556" s="4">
        <f t="shared" si="78"/>
        <v>3.9769296294121147E-5</v>
      </c>
      <c r="K556">
        <f t="shared" si="79"/>
        <v>0</v>
      </c>
      <c r="L556">
        <f>K556*'Exhaust Gas Math'!$C$14</f>
        <v>0</v>
      </c>
      <c r="M556">
        <f>(L556/'Exhaust Gas Math'!$B$14)+('Exhaust Gas Math'!$D$10)</f>
        <v>4.4059320573952224E-4</v>
      </c>
      <c r="N556">
        <f>('Exhaust Gas Math'!$E$10*((-0.000000001)*N555^3+(0.000002)*N555^2-0.0012*N555+1.3446)*$B$15+L556*'Exhaust Gas Math'!$D$14*$B$14)/('Exhaust Gas Math'!$E$10*((-0.000000001)*N555^3+(0.000002)*N555^2-0.0012*N555+1.3446)+L556*'Exhaust Gas Math'!$D$14)</f>
        <v>1100</v>
      </c>
      <c r="O556">
        <f t="shared" si="80"/>
        <v>101325</v>
      </c>
      <c r="P556">
        <f>((-0.0000000008)*N556^3+(0.000003)*N556^2-0.004*N556+2.013)*('Exhaust Gas Math'!$E$10/(L556+'Exhaust Gas Math'!$E$10))+(357.45*N556^-1.004)*(L556/(L556+'Exhaust Gas Math'!$E$10))</f>
        <v>0.17819999999999947</v>
      </c>
      <c r="Q556">
        <f t="shared" si="7"/>
        <v>0</v>
      </c>
      <c r="R556">
        <f t="shared" si="8"/>
        <v>101325</v>
      </c>
      <c r="T556">
        <f t="shared" si="81"/>
        <v>6.9000000000000006E-2</v>
      </c>
      <c r="U556">
        <f t="shared" si="82"/>
        <v>101325</v>
      </c>
    </row>
    <row r="557" spans="3:21" x14ac:dyDescent="0.2">
      <c r="C557" s="1"/>
      <c r="D557" s="1"/>
      <c r="E557" s="1">
        <v>6.9125000000000006E-2</v>
      </c>
      <c r="F557" s="4">
        <f t="shared" si="74"/>
        <v>4.6713067899751791E-3</v>
      </c>
      <c r="G557" s="1">
        <f t="shared" si="75"/>
        <v>-10.406968316360683</v>
      </c>
      <c r="H557" s="1">
        <f t="shared" si="76"/>
        <v>0</v>
      </c>
      <c r="I557">
        <f t="shared" si="77"/>
        <v>0</v>
      </c>
      <c r="J557" s="4">
        <f t="shared" si="78"/>
        <v>3.9769296294121147E-5</v>
      </c>
      <c r="K557">
        <f t="shared" si="79"/>
        <v>0</v>
      </c>
      <c r="L557">
        <f>K557*'Exhaust Gas Math'!$C$14</f>
        <v>0</v>
      </c>
      <c r="M557">
        <f>(L557/'Exhaust Gas Math'!$B$14)+('Exhaust Gas Math'!$D$10)</f>
        <v>4.4059320573952224E-4</v>
      </c>
      <c r="N557">
        <f>('Exhaust Gas Math'!$E$10*((-0.000000001)*N556^3+(0.000002)*N556^2-0.0012*N556+1.3446)*$B$15+L557*'Exhaust Gas Math'!$D$14*$B$14)/('Exhaust Gas Math'!$E$10*((-0.000000001)*N556^3+(0.000002)*N556^2-0.0012*N556+1.3446)+L557*'Exhaust Gas Math'!$D$14)</f>
        <v>1100</v>
      </c>
      <c r="O557">
        <f t="shared" si="80"/>
        <v>101325</v>
      </c>
      <c r="P557">
        <f>((-0.0000000008)*N557^3+(0.000003)*N557^2-0.004*N557+2.013)*('Exhaust Gas Math'!$E$10/(L557+'Exhaust Gas Math'!$E$10))+(357.45*N557^-1.004)*(L557/(L557+'Exhaust Gas Math'!$E$10))</f>
        <v>0.17819999999999947</v>
      </c>
      <c r="Q557">
        <f t="shared" si="7"/>
        <v>0</v>
      </c>
      <c r="R557">
        <f t="shared" si="8"/>
        <v>101325</v>
      </c>
      <c r="T557">
        <f t="shared" si="81"/>
        <v>6.9125000000000006E-2</v>
      </c>
      <c r="U557">
        <f t="shared" si="82"/>
        <v>101325</v>
      </c>
    </row>
    <row r="558" spans="3:21" x14ac:dyDescent="0.2">
      <c r="C558" s="1"/>
      <c r="D558" s="1"/>
      <c r="E558" s="1">
        <v>6.9250000000000006E-2</v>
      </c>
      <c r="F558" s="4">
        <f t="shared" si="74"/>
        <v>3.4550931832286989E-3</v>
      </c>
      <c r="G558" s="1">
        <f t="shared" si="75"/>
        <v>-9.0424454070735152</v>
      </c>
      <c r="H558" s="1">
        <f t="shared" si="76"/>
        <v>0</v>
      </c>
      <c r="I558">
        <f t="shared" si="77"/>
        <v>0</v>
      </c>
      <c r="J558" s="4">
        <f t="shared" si="78"/>
        <v>3.9769296294121147E-5</v>
      </c>
      <c r="K558">
        <f t="shared" si="79"/>
        <v>0</v>
      </c>
      <c r="L558">
        <f>K558*'Exhaust Gas Math'!$C$14</f>
        <v>0</v>
      </c>
      <c r="M558">
        <f>(L558/'Exhaust Gas Math'!$B$14)+('Exhaust Gas Math'!$D$10)</f>
        <v>4.4059320573952224E-4</v>
      </c>
      <c r="N558">
        <f>('Exhaust Gas Math'!$E$10*((-0.000000001)*N557^3+(0.000002)*N557^2-0.0012*N557+1.3446)*$B$15+L558*'Exhaust Gas Math'!$D$14*$B$14)/('Exhaust Gas Math'!$E$10*((-0.000000001)*N557^3+(0.000002)*N557^2-0.0012*N557+1.3446)+L558*'Exhaust Gas Math'!$D$14)</f>
        <v>1100</v>
      </c>
      <c r="O558">
        <f t="shared" si="80"/>
        <v>101325</v>
      </c>
      <c r="P558">
        <f>((-0.0000000008)*N558^3+(0.000003)*N558^2-0.004*N558+2.013)*('Exhaust Gas Math'!$E$10/(L558+'Exhaust Gas Math'!$E$10))+(357.45*N558^-1.004)*(L558/(L558+'Exhaust Gas Math'!$E$10))</f>
        <v>0.17819999999999947</v>
      </c>
      <c r="Q558">
        <f t="shared" si="7"/>
        <v>0</v>
      </c>
      <c r="R558">
        <f t="shared" si="8"/>
        <v>101325</v>
      </c>
      <c r="T558">
        <f t="shared" si="81"/>
        <v>6.9250000000000006E-2</v>
      </c>
      <c r="U558">
        <f t="shared" si="82"/>
        <v>101325</v>
      </c>
    </row>
    <row r="559" spans="3:21" x14ac:dyDescent="0.2">
      <c r="C559" s="1"/>
      <c r="D559" s="1"/>
      <c r="E559" s="1">
        <v>6.9375000000000006E-2</v>
      </c>
      <c r="F559" s="4">
        <f t="shared" si="74"/>
        <v>2.4130188193921299E-3</v>
      </c>
      <c r="G559" s="1">
        <f t="shared" si="75"/>
        <v>-7.6221728149333874</v>
      </c>
      <c r="H559" s="1">
        <f t="shared" si="76"/>
        <v>0</v>
      </c>
      <c r="I559">
        <f t="shared" si="77"/>
        <v>0</v>
      </c>
      <c r="J559" s="4">
        <f t="shared" si="78"/>
        <v>3.9769296294121147E-5</v>
      </c>
      <c r="K559">
        <f t="shared" si="79"/>
        <v>0</v>
      </c>
      <c r="L559">
        <f>K559*'Exhaust Gas Math'!$C$14</f>
        <v>0</v>
      </c>
      <c r="M559">
        <f>(L559/'Exhaust Gas Math'!$B$14)+('Exhaust Gas Math'!$D$10)</f>
        <v>4.4059320573952224E-4</v>
      </c>
      <c r="N559">
        <f>('Exhaust Gas Math'!$E$10*((-0.000000001)*N558^3+(0.000002)*N558^2-0.0012*N558+1.3446)*$B$15+L559*'Exhaust Gas Math'!$D$14*$B$14)/('Exhaust Gas Math'!$E$10*((-0.000000001)*N558^3+(0.000002)*N558^2-0.0012*N558+1.3446)+L559*'Exhaust Gas Math'!$D$14)</f>
        <v>1100</v>
      </c>
      <c r="O559">
        <f t="shared" si="80"/>
        <v>101325</v>
      </c>
      <c r="P559">
        <f>((-0.0000000008)*N559^3+(0.000003)*N559^2-0.004*N559+2.013)*('Exhaust Gas Math'!$E$10/(L559+'Exhaust Gas Math'!$E$10))+(357.45*N559^-1.004)*(L559/(L559+'Exhaust Gas Math'!$E$10))</f>
        <v>0.17819999999999947</v>
      </c>
      <c r="Q559">
        <f t="shared" si="7"/>
        <v>0</v>
      </c>
      <c r="R559">
        <f t="shared" si="8"/>
        <v>101325</v>
      </c>
      <c r="T559">
        <f t="shared" si="81"/>
        <v>6.9375000000000006E-2</v>
      </c>
      <c r="U559">
        <f t="shared" si="82"/>
        <v>101325</v>
      </c>
    </row>
    <row r="560" spans="3:21" x14ac:dyDescent="0.2">
      <c r="C560" s="1"/>
      <c r="D560" s="1"/>
      <c r="E560" s="1">
        <v>6.9500000000000006E-2</v>
      </c>
      <c r="F560" s="4">
        <f t="shared" si="74"/>
        <v>1.551508433443597E-3</v>
      </c>
      <c r="G560" s="1">
        <f t="shared" si="75"/>
        <v>-6.1549069927596598</v>
      </c>
      <c r="H560" s="1">
        <f t="shared" si="76"/>
        <v>0</v>
      </c>
      <c r="I560">
        <f t="shared" si="77"/>
        <v>0</v>
      </c>
      <c r="J560" s="4">
        <f t="shared" si="78"/>
        <v>3.9769296294121147E-5</v>
      </c>
      <c r="K560">
        <f t="shared" si="79"/>
        <v>0</v>
      </c>
      <c r="L560">
        <f>K560*'Exhaust Gas Math'!$C$14</f>
        <v>0</v>
      </c>
      <c r="M560">
        <f>(L560/'Exhaust Gas Math'!$B$14)+('Exhaust Gas Math'!$D$10)</f>
        <v>4.4059320573952224E-4</v>
      </c>
      <c r="N560">
        <f>('Exhaust Gas Math'!$E$10*((-0.000000001)*N559^3+(0.000002)*N559^2-0.0012*N559+1.3446)*$B$15+L560*'Exhaust Gas Math'!$D$14*$B$14)/('Exhaust Gas Math'!$E$10*((-0.000000001)*N559^3+(0.000002)*N559^2-0.0012*N559+1.3446)+L560*'Exhaust Gas Math'!$D$14)</f>
        <v>1100</v>
      </c>
      <c r="O560">
        <f t="shared" si="80"/>
        <v>101325</v>
      </c>
      <c r="P560">
        <f>((-0.0000000008)*N560^3+(0.000003)*N560^2-0.004*N560+2.013)*('Exhaust Gas Math'!$E$10/(L560+'Exhaust Gas Math'!$E$10))+(357.45*N560^-1.004)*(L560/(L560+'Exhaust Gas Math'!$E$10))</f>
        <v>0.17819999999999947</v>
      </c>
      <c r="Q560">
        <f t="shared" si="7"/>
        <v>0</v>
      </c>
      <c r="R560">
        <f t="shared" si="8"/>
        <v>101325</v>
      </c>
      <c r="T560">
        <f t="shared" si="81"/>
        <v>6.9500000000000006E-2</v>
      </c>
      <c r="U560">
        <f t="shared" si="82"/>
        <v>101325</v>
      </c>
    </row>
    <row r="561" spans="3:21" x14ac:dyDescent="0.2">
      <c r="C561" s="1"/>
      <c r="D561" s="1"/>
      <c r="E561" s="1">
        <v>6.9625000000000006E-2</v>
      </c>
      <c r="F561" s="4">
        <f t="shared" si="74"/>
        <v>8.7587352339359853E-4</v>
      </c>
      <c r="G561" s="1">
        <f t="shared" si="75"/>
        <v>-4.6496941222611694</v>
      </c>
      <c r="H561" s="1">
        <f t="shared" si="76"/>
        <v>0</v>
      </c>
      <c r="I561">
        <f t="shared" si="77"/>
        <v>0</v>
      </c>
      <c r="J561" s="4">
        <f t="shared" si="78"/>
        <v>3.9769296294121147E-5</v>
      </c>
      <c r="K561">
        <f t="shared" si="79"/>
        <v>0</v>
      </c>
      <c r="L561">
        <f>K561*'Exhaust Gas Math'!$C$14</f>
        <v>0</v>
      </c>
      <c r="M561">
        <f>(L561/'Exhaust Gas Math'!$B$14)+('Exhaust Gas Math'!$D$10)</f>
        <v>4.4059320573952224E-4</v>
      </c>
      <c r="N561">
        <f>('Exhaust Gas Math'!$E$10*((-0.000000001)*N560^3+(0.000002)*N560^2-0.0012*N560+1.3446)*$B$15+L561*'Exhaust Gas Math'!$D$14*$B$14)/('Exhaust Gas Math'!$E$10*((-0.000000001)*N560^3+(0.000002)*N560^2-0.0012*N560+1.3446)+L561*'Exhaust Gas Math'!$D$14)</f>
        <v>1100</v>
      </c>
      <c r="O561">
        <f t="shared" si="80"/>
        <v>101325</v>
      </c>
      <c r="P561">
        <f>((-0.0000000008)*N561^3+(0.000003)*N561^2-0.004*N561+2.013)*('Exhaust Gas Math'!$E$10/(L561+'Exhaust Gas Math'!$E$10))+(357.45*N561^-1.004)*(L561/(L561+'Exhaust Gas Math'!$E$10))</f>
        <v>0.17819999999999947</v>
      </c>
      <c r="Q561">
        <f t="shared" si="7"/>
        <v>0</v>
      </c>
      <c r="R561">
        <f t="shared" si="8"/>
        <v>101325</v>
      </c>
      <c r="T561">
        <f t="shared" si="81"/>
        <v>6.9625000000000006E-2</v>
      </c>
      <c r="U561">
        <f t="shared" si="82"/>
        <v>101325</v>
      </c>
    </row>
    <row r="562" spans="3:21" x14ac:dyDescent="0.2">
      <c r="C562" s="1"/>
      <c r="D562" s="1"/>
      <c r="E562" s="1">
        <v>6.9750000000000006E-2</v>
      </c>
      <c r="F562" s="4">
        <f t="shared" si="74"/>
        <v>3.9027960313411242E-4</v>
      </c>
      <c r="G562" s="1">
        <f t="shared" si="75"/>
        <v>-3.1158143413188806</v>
      </c>
      <c r="H562" s="1">
        <f t="shared" si="76"/>
        <v>0</v>
      </c>
      <c r="I562">
        <f t="shared" si="77"/>
        <v>0</v>
      </c>
      <c r="J562" s="4">
        <f t="shared" si="78"/>
        <v>3.9769296294121147E-5</v>
      </c>
      <c r="K562">
        <f t="shared" si="79"/>
        <v>0</v>
      </c>
      <c r="L562">
        <f>K562*'Exhaust Gas Math'!$C$14</f>
        <v>0</v>
      </c>
      <c r="M562">
        <f>(L562/'Exhaust Gas Math'!$B$14)+('Exhaust Gas Math'!$D$10)</f>
        <v>4.4059320573952224E-4</v>
      </c>
      <c r="N562">
        <f>('Exhaust Gas Math'!$E$10*((-0.000000001)*N561^3+(0.000002)*N561^2-0.0012*N561+1.3446)*$B$15+L562*'Exhaust Gas Math'!$D$14*$B$14)/('Exhaust Gas Math'!$E$10*((-0.000000001)*N561^3+(0.000002)*N561^2-0.0012*N561+1.3446)+L562*'Exhaust Gas Math'!$D$14)</f>
        <v>1100</v>
      </c>
      <c r="O562">
        <f t="shared" si="80"/>
        <v>101325</v>
      </c>
      <c r="P562">
        <f>((-0.0000000008)*N562^3+(0.000003)*N562^2-0.004*N562+2.013)*('Exhaust Gas Math'!$E$10/(L562+'Exhaust Gas Math'!$E$10))+(357.45*N562^-1.004)*(L562/(L562+'Exhaust Gas Math'!$E$10))</f>
        <v>0.17819999999999947</v>
      </c>
      <c r="Q562">
        <f t="shared" si="7"/>
        <v>0</v>
      </c>
      <c r="R562">
        <f t="shared" si="8"/>
        <v>101325</v>
      </c>
      <c r="T562">
        <f t="shared" si="81"/>
        <v>6.9750000000000006E-2</v>
      </c>
      <c r="U562">
        <f t="shared" si="82"/>
        <v>101325</v>
      </c>
    </row>
    <row r="563" spans="3:21" x14ac:dyDescent="0.2">
      <c r="C563" s="1"/>
      <c r="D563" s="1"/>
      <c r="E563" s="1">
        <v>6.9875000000000007E-2</v>
      </c>
      <c r="F563" s="4">
        <f t="shared" si="74"/>
        <v>9.7720520659837218E-5</v>
      </c>
      <c r="G563" s="1">
        <f t="shared" si="75"/>
        <v>-1.5627245288489531</v>
      </c>
      <c r="H563" s="1">
        <f t="shared" si="76"/>
        <v>0</v>
      </c>
      <c r="I563">
        <f t="shared" si="77"/>
        <v>0</v>
      </c>
      <c r="J563" s="4">
        <f t="shared" si="78"/>
        <v>3.9769296294121147E-5</v>
      </c>
      <c r="K563">
        <f t="shared" si="79"/>
        <v>0</v>
      </c>
      <c r="L563">
        <f>K563*'Exhaust Gas Math'!$C$14</f>
        <v>0</v>
      </c>
      <c r="M563">
        <f>(L563/'Exhaust Gas Math'!$B$14)+('Exhaust Gas Math'!$D$10)</f>
        <v>4.4059320573952224E-4</v>
      </c>
      <c r="N563">
        <f>('Exhaust Gas Math'!$E$10*((-0.000000001)*N562^3+(0.000002)*N562^2-0.0012*N562+1.3446)*$B$15+L563*'Exhaust Gas Math'!$D$14*$B$14)/('Exhaust Gas Math'!$E$10*((-0.000000001)*N562^3+(0.000002)*N562^2-0.0012*N562+1.3446)+L563*'Exhaust Gas Math'!$D$14)</f>
        <v>1100</v>
      </c>
      <c r="O563">
        <f t="shared" si="80"/>
        <v>101325</v>
      </c>
      <c r="P563">
        <f>((-0.0000000008)*N563^3+(0.000003)*N563^2-0.004*N563+2.013)*('Exhaust Gas Math'!$E$10/(L563+'Exhaust Gas Math'!$E$10))+(357.45*N563^-1.004)*(L563/(L563+'Exhaust Gas Math'!$E$10))</f>
        <v>0.17819999999999947</v>
      </c>
      <c r="Q563">
        <f t="shared" si="7"/>
        <v>0</v>
      </c>
      <c r="R563">
        <f t="shared" si="8"/>
        <v>101325</v>
      </c>
      <c r="T563">
        <f t="shared" si="81"/>
        <v>6.9875000000000007E-2</v>
      </c>
      <c r="U563">
        <f t="shared" si="82"/>
        <v>101325</v>
      </c>
    </row>
    <row r="564" spans="3:21" x14ac:dyDescent="0.2">
      <c r="C564" s="1"/>
      <c r="D564" s="1"/>
      <c r="E564" s="1">
        <v>7.0000000000000007E-2</v>
      </c>
      <c r="F564" s="4">
        <f t="shared" si="74"/>
        <v>0</v>
      </c>
      <c r="G564" s="1">
        <f t="shared" si="75"/>
        <v>1.0736076146151972E-13</v>
      </c>
      <c r="H564" s="1">
        <f t="shared" si="76"/>
        <v>0</v>
      </c>
      <c r="I564">
        <f t="shared" si="77"/>
        <v>0</v>
      </c>
      <c r="J564" s="4">
        <f t="shared" si="78"/>
        <v>3.9769296294121147E-5</v>
      </c>
      <c r="K564">
        <f t="shared" si="79"/>
        <v>0</v>
      </c>
      <c r="L564">
        <f>K564*'Exhaust Gas Math'!$C$14</f>
        <v>0</v>
      </c>
      <c r="M564">
        <f>(L564/'Exhaust Gas Math'!$B$14)+('Exhaust Gas Math'!$D$10)</f>
        <v>4.4059320573952224E-4</v>
      </c>
      <c r="N564">
        <f>('Exhaust Gas Math'!$E$10*((-0.000000001)*N563^3+(0.000002)*N563^2-0.0012*N563+1.3446)*$B$15+L564*'Exhaust Gas Math'!$D$14*$B$14)/('Exhaust Gas Math'!$E$10*((-0.000000001)*N563^3+(0.000002)*N563^2-0.0012*N563+1.3446)+L564*'Exhaust Gas Math'!$D$14)</f>
        <v>1100</v>
      </c>
      <c r="O564">
        <f t="shared" si="80"/>
        <v>101325</v>
      </c>
      <c r="P564">
        <f>((-0.0000000008)*N564^3+(0.000003)*N564^2-0.004*N564+2.013)*('Exhaust Gas Math'!$E$10/(L564+'Exhaust Gas Math'!$E$10))+(357.45*N564^-1.004)*(L564/(L564+'Exhaust Gas Math'!$E$10))</f>
        <v>0.17819999999999947</v>
      </c>
      <c r="Q564">
        <f t="shared" si="7"/>
        <v>0</v>
      </c>
      <c r="R564">
        <f t="shared" si="8"/>
        <v>101325</v>
      </c>
      <c r="T564">
        <f t="shared" si="81"/>
        <v>7.0000000000000007E-2</v>
      </c>
      <c r="U564">
        <f t="shared" si="82"/>
        <v>101325</v>
      </c>
    </row>
    <row r="565" spans="3:21" x14ac:dyDescent="0.2">
      <c r="C565" s="1"/>
      <c r="D565" s="1"/>
      <c r="E565" s="1">
        <v>7.0125000000000007E-2</v>
      </c>
      <c r="F565" s="4">
        <f t="shared" si="74"/>
        <v>9.7720520659844157E-5</v>
      </c>
      <c r="G565" s="1">
        <f t="shared" si="75"/>
        <v>1.5627245288490261</v>
      </c>
      <c r="H565" s="1">
        <f t="shared" si="76"/>
        <v>0</v>
      </c>
      <c r="I565">
        <f t="shared" si="77"/>
        <v>0</v>
      </c>
      <c r="J565" s="4">
        <f t="shared" si="78"/>
        <v>3.9769296294121147E-5</v>
      </c>
      <c r="K565">
        <f t="shared" si="79"/>
        <v>0</v>
      </c>
      <c r="L565">
        <f>K565*'Exhaust Gas Math'!$C$14</f>
        <v>0</v>
      </c>
      <c r="M565">
        <f>(L565/'Exhaust Gas Math'!$B$14)+('Exhaust Gas Math'!$D$10)</f>
        <v>4.4059320573952224E-4</v>
      </c>
      <c r="N565">
        <f>('Exhaust Gas Math'!$E$10*((-0.000000001)*N564^3+(0.000002)*N564^2-0.0012*N564+1.3446)*$B$15+L565*'Exhaust Gas Math'!$D$14*$B$14)/('Exhaust Gas Math'!$E$10*((-0.000000001)*N564^3+(0.000002)*N564^2-0.0012*N564+1.3446)+L565*'Exhaust Gas Math'!$D$14)</f>
        <v>1100</v>
      </c>
      <c r="O565">
        <f t="shared" si="80"/>
        <v>101325</v>
      </c>
      <c r="P565">
        <f>((-0.0000000008)*N565^3+(0.000003)*N565^2-0.004*N565+2.013)*('Exhaust Gas Math'!$E$10/(L565+'Exhaust Gas Math'!$E$10))+(357.45*N565^-1.004)*(L565/(L565+'Exhaust Gas Math'!$E$10))</f>
        <v>0.17819999999999947</v>
      </c>
      <c r="Q565">
        <f t="shared" si="7"/>
        <v>0</v>
      </c>
      <c r="R565">
        <f t="shared" si="8"/>
        <v>101325</v>
      </c>
      <c r="T565">
        <f t="shared" si="81"/>
        <v>7.0125000000000007E-2</v>
      </c>
      <c r="U565">
        <f t="shared" si="82"/>
        <v>101325</v>
      </c>
    </row>
    <row r="566" spans="3:21" x14ac:dyDescent="0.2">
      <c r="C566" s="1"/>
      <c r="D566" s="1"/>
      <c r="E566" s="1">
        <v>7.0250000000000007E-2</v>
      </c>
      <c r="F566" s="4">
        <f t="shared" si="74"/>
        <v>3.9027960313416099E-4</v>
      </c>
      <c r="G566" s="1">
        <f t="shared" si="75"/>
        <v>3.1158143413190924</v>
      </c>
      <c r="H566" s="1">
        <f t="shared" si="76"/>
        <v>0</v>
      </c>
      <c r="I566">
        <f t="shared" si="77"/>
        <v>0</v>
      </c>
      <c r="J566" s="4">
        <f t="shared" si="78"/>
        <v>3.9769296294121147E-5</v>
      </c>
      <c r="K566">
        <f t="shared" si="79"/>
        <v>0</v>
      </c>
      <c r="L566">
        <f>K566*'Exhaust Gas Math'!$C$14</f>
        <v>0</v>
      </c>
      <c r="M566">
        <f>(L566/'Exhaust Gas Math'!$B$14)+('Exhaust Gas Math'!$D$10)</f>
        <v>4.4059320573952224E-4</v>
      </c>
      <c r="N566">
        <f>('Exhaust Gas Math'!$E$10*((-0.000000001)*N565^3+(0.000002)*N565^2-0.0012*N565+1.3446)*$B$15+L566*'Exhaust Gas Math'!$D$14*$B$14)/('Exhaust Gas Math'!$E$10*((-0.000000001)*N565^3+(0.000002)*N565^2-0.0012*N565+1.3446)+L566*'Exhaust Gas Math'!$D$14)</f>
        <v>1100</v>
      </c>
      <c r="O566">
        <f t="shared" si="80"/>
        <v>101325</v>
      </c>
      <c r="P566">
        <f>((-0.0000000008)*N566^3+(0.000003)*N566^2-0.004*N566+2.013)*('Exhaust Gas Math'!$E$10/(L566+'Exhaust Gas Math'!$E$10))+(357.45*N566^-1.004)*(L566/(L566+'Exhaust Gas Math'!$E$10))</f>
        <v>0.17819999999999947</v>
      </c>
      <c r="Q566">
        <f t="shared" si="7"/>
        <v>0</v>
      </c>
      <c r="R566">
        <f t="shared" si="8"/>
        <v>101325</v>
      </c>
      <c r="T566">
        <f t="shared" si="81"/>
        <v>7.0250000000000007E-2</v>
      </c>
      <c r="U566">
        <f t="shared" si="82"/>
        <v>101325</v>
      </c>
    </row>
    <row r="567" spans="3:21" x14ac:dyDescent="0.2">
      <c r="C567" s="1"/>
      <c r="D567" s="1"/>
      <c r="E567" s="1">
        <v>7.0374999999999993E-2</v>
      </c>
      <c r="F567" s="4">
        <f t="shared" si="74"/>
        <v>8.7587352339362282E-4</v>
      </c>
      <c r="G567" s="1">
        <f t="shared" si="75"/>
        <v>4.6496941222612413</v>
      </c>
      <c r="H567" s="1">
        <f t="shared" si="76"/>
        <v>0</v>
      </c>
      <c r="I567">
        <f t="shared" si="77"/>
        <v>0</v>
      </c>
      <c r="J567" s="4">
        <f t="shared" si="78"/>
        <v>3.9769296294121147E-5</v>
      </c>
      <c r="K567">
        <f t="shared" si="79"/>
        <v>0</v>
      </c>
      <c r="L567">
        <f>K567*'Exhaust Gas Math'!$C$14</f>
        <v>0</v>
      </c>
      <c r="M567">
        <f>(L567/'Exhaust Gas Math'!$B$14)+('Exhaust Gas Math'!$D$10)</f>
        <v>4.4059320573952224E-4</v>
      </c>
      <c r="N567">
        <f>('Exhaust Gas Math'!$E$10*((-0.000000001)*N566^3+(0.000002)*N566^2-0.0012*N566+1.3446)*$B$15+L567*'Exhaust Gas Math'!$D$14*$B$14)/('Exhaust Gas Math'!$E$10*((-0.000000001)*N566^3+(0.000002)*N566^2-0.0012*N566+1.3446)+L567*'Exhaust Gas Math'!$D$14)</f>
        <v>1100</v>
      </c>
      <c r="O567">
        <f t="shared" si="80"/>
        <v>101325</v>
      </c>
      <c r="P567">
        <f>((-0.0000000008)*N567^3+(0.000003)*N567^2-0.004*N567+2.013)*('Exhaust Gas Math'!$E$10/(L567+'Exhaust Gas Math'!$E$10))+(357.45*N567^-1.004)*(L567/(L567+'Exhaust Gas Math'!$E$10))</f>
        <v>0.17819999999999947</v>
      </c>
      <c r="Q567">
        <f t="shared" si="7"/>
        <v>0</v>
      </c>
      <c r="R567">
        <f t="shared" si="8"/>
        <v>101325</v>
      </c>
      <c r="T567">
        <f t="shared" si="81"/>
        <v>7.0374999999999993E-2</v>
      </c>
      <c r="U567">
        <f t="shared" si="82"/>
        <v>101325</v>
      </c>
    </row>
    <row r="568" spans="3:21" x14ac:dyDescent="0.2">
      <c r="C568" s="1"/>
      <c r="D568" s="1"/>
      <c r="E568" s="1">
        <v>7.0499999999999993E-2</v>
      </c>
      <c r="F568" s="4">
        <f t="shared" si="74"/>
        <v>1.5515084334435623E-3</v>
      </c>
      <c r="G568" s="1">
        <f t="shared" si="75"/>
        <v>6.1549069927595959</v>
      </c>
      <c r="H568" s="1">
        <f t="shared" si="76"/>
        <v>0</v>
      </c>
      <c r="I568">
        <f t="shared" si="77"/>
        <v>0</v>
      </c>
      <c r="J568" s="4">
        <f t="shared" si="78"/>
        <v>3.9769296294121147E-5</v>
      </c>
      <c r="K568">
        <f t="shared" si="79"/>
        <v>0</v>
      </c>
      <c r="L568">
        <f>K568*'Exhaust Gas Math'!$C$14</f>
        <v>0</v>
      </c>
      <c r="M568">
        <f>(L568/'Exhaust Gas Math'!$B$14)+('Exhaust Gas Math'!$D$10)</f>
        <v>4.4059320573952224E-4</v>
      </c>
      <c r="N568">
        <f>('Exhaust Gas Math'!$E$10*((-0.000000001)*N567^3+(0.000002)*N567^2-0.0012*N567+1.3446)*$B$15+L568*'Exhaust Gas Math'!$D$14*$B$14)/('Exhaust Gas Math'!$E$10*((-0.000000001)*N567^3+(0.000002)*N567^2-0.0012*N567+1.3446)+L568*'Exhaust Gas Math'!$D$14)</f>
        <v>1100</v>
      </c>
      <c r="O568">
        <f t="shared" si="80"/>
        <v>101325</v>
      </c>
      <c r="P568">
        <f>((-0.0000000008)*N568^3+(0.000003)*N568^2-0.004*N568+2.013)*('Exhaust Gas Math'!$E$10/(L568+'Exhaust Gas Math'!$E$10))+(357.45*N568^-1.004)*(L568/(L568+'Exhaust Gas Math'!$E$10))</f>
        <v>0.17819999999999947</v>
      </c>
      <c r="Q568">
        <f t="shared" si="7"/>
        <v>0</v>
      </c>
      <c r="R568">
        <f t="shared" si="8"/>
        <v>101325</v>
      </c>
      <c r="T568">
        <f t="shared" si="81"/>
        <v>7.0499999999999993E-2</v>
      </c>
      <c r="U568">
        <f t="shared" si="82"/>
        <v>101325</v>
      </c>
    </row>
    <row r="569" spans="3:21" x14ac:dyDescent="0.2">
      <c r="C569" s="1"/>
      <c r="D569" s="1"/>
      <c r="E569" s="1">
        <v>7.0624999999999993E-2</v>
      </c>
      <c r="F569" s="4">
        <f t="shared" si="74"/>
        <v>2.4130188193921716E-3</v>
      </c>
      <c r="G569" s="1">
        <f t="shared" si="75"/>
        <v>7.6221728149334549</v>
      </c>
      <c r="H569" s="1">
        <f t="shared" si="76"/>
        <v>0</v>
      </c>
      <c r="I569">
        <f t="shared" si="77"/>
        <v>0</v>
      </c>
      <c r="J569" s="4">
        <f t="shared" si="78"/>
        <v>3.9769296294121147E-5</v>
      </c>
      <c r="K569">
        <f t="shared" si="79"/>
        <v>0</v>
      </c>
      <c r="L569">
        <f>K569*'Exhaust Gas Math'!$C$14</f>
        <v>0</v>
      </c>
      <c r="M569">
        <f>(L569/'Exhaust Gas Math'!$B$14)+('Exhaust Gas Math'!$D$10)</f>
        <v>4.4059320573952224E-4</v>
      </c>
      <c r="N569">
        <f>('Exhaust Gas Math'!$E$10*((-0.000000001)*N568^3+(0.000002)*N568^2-0.0012*N568+1.3446)*$B$15+L569*'Exhaust Gas Math'!$D$14*$B$14)/('Exhaust Gas Math'!$E$10*((-0.000000001)*N568^3+(0.000002)*N568^2-0.0012*N568+1.3446)+L569*'Exhaust Gas Math'!$D$14)</f>
        <v>1100</v>
      </c>
      <c r="O569">
        <f t="shared" si="80"/>
        <v>101325</v>
      </c>
      <c r="P569">
        <f>((-0.0000000008)*N569^3+(0.000003)*N569^2-0.004*N569+2.013)*('Exhaust Gas Math'!$E$10/(L569+'Exhaust Gas Math'!$E$10))+(357.45*N569^-1.004)*(L569/(L569+'Exhaust Gas Math'!$E$10))</f>
        <v>0.17819999999999947</v>
      </c>
      <c r="Q569">
        <f t="shared" si="7"/>
        <v>0</v>
      </c>
      <c r="R569">
        <f t="shared" si="8"/>
        <v>101325</v>
      </c>
      <c r="T569">
        <f t="shared" si="81"/>
        <v>7.0624999999999993E-2</v>
      </c>
      <c r="U569">
        <f t="shared" si="82"/>
        <v>101325</v>
      </c>
    </row>
    <row r="570" spans="3:21" x14ac:dyDescent="0.2">
      <c r="C570" s="1"/>
      <c r="D570" s="1"/>
      <c r="E570" s="1">
        <v>7.0749999999999993E-2</v>
      </c>
      <c r="F570" s="4">
        <f t="shared" si="74"/>
        <v>3.4550931832286504E-3</v>
      </c>
      <c r="G570" s="1">
        <f t="shared" si="75"/>
        <v>9.0424454070734548</v>
      </c>
      <c r="H570" s="1">
        <f t="shared" si="76"/>
        <v>0</v>
      </c>
      <c r="I570">
        <f t="shared" si="77"/>
        <v>0</v>
      </c>
      <c r="J570" s="4">
        <f t="shared" si="78"/>
        <v>3.9769296294121147E-5</v>
      </c>
      <c r="K570">
        <f t="shared" si="79"/>
        <v>0</v>
      </c>
      <c r="L570">
        <f>K570*'Exhaust Gas Math'!$C$14</f>
        <v>0</v>
      </c>
      <c r="M570">
        <f>(L570/'Exhaust Gas Math'!$B$14)+('Exhaust Gas Math'!$D$10)</f>
        <v>4.4059320573952224E-4</v>
      </c>
      <c r="N570">
        <f>('Exhaust Gas Math'!$E$10*((-0.000000001)*N569^3+(0.000002)*N569^2-0.0012*N569+1.3446)*$B$15+L570*'Exhaust Gas Math'!$D$14*$B$14)/('Exhaust Gas Math'!$E$10*((-0.000000001)*N569^3+(0.000002)*N569^2-0.0012*N569+1.3446)+L570*'Exhaust Gas Math'!$D$14)</f>
        <v>1100</v>
      </c>
      <c r="O570">
        <f t="shared" si="80"/>
        <v>101325</v>
      </c>
      <c r="P570">
        <f>((-0.0000000008)*N570^3+(0.000003)*N570^2-0.004*N570+2.013)*('Exhaust Gas Math'!$E$10/(L570+'Exhaust Gas Math'!$E$10))+(357.45*N570^-1.004)*(L570/(L570+'Exhaust Gas Math'!$E$10))</f>
        <v>0.17819999999999947</v>
      </c>
      <c r="Q570">
        <f t="shared" si="7"/>
        <v>0</v>
      </c>
      <c r="R570">
        <f t="shared" si="8"/>
        <v>101325</v>
      </c>
      <c r="T570">
        <f t="shared" si="81"/>
        <v>7.0749999999999993E-2</v>
      </c>
      <c r="U570">
        <f t="shared" si="82"/>
        <v>101325</v>
      </c>
    </row>
    <row r="571" spans="3:21" x14ac:dyDescent="0.2">
      <c r="C571" s="1"/>
      <c r="D571" s="1"/>
      <c r="E571" s="1">
        <v>7.0874999999999994E-2</v>
      </c>
      <c r="F571" s="4">
        <f t="shared" si="74"/>
        <v>4.6713067899752381E-3</v>
      </c>
      <c r="G571" s="1">
        <f t="shared" si="75"/>
        <v>10.406968316360745</v>
      </c>
      <c r="H571" s="1">
        <f t="shared" si="76"/>
        <v>0</v>
      </c>
      <c r="I571">
        <f t="shared" si="77"/>
        <v>0</v>
      </c>
      <c r="J571" s="4">
        <f t="shared" si="78"/>
        <v>3.9769296294121147E-5</v>
      </c>
      <c r="K571">
        <f t="shared" si="79"/>
        <v>0</v>
      </c>
      <c r="L571">
        <f>K571*'Exhaust Gas Math'!$C$14</f>
        <v>0</v>
      </c>
      <c r="M571">
        <f>(L571/'Exhaust Gas Math'!$B$14)+('Exhaust Gas Math'!$D$10)</f>
        <v>4.4059320573952224E-4</v>
      </c>
      <c r="N571">
        <f>('Exhaust Gas Math'!$E$10*((-0.000000001)*N570^3+(0.000002)*N570^2-0.0012*N570+1.3446)*$B$15+L571*'Exhaust Gas Math'!$D$14*$B$14)/('Exhaust Gas Math'!$E$10*((-0.000000001)*N570^3+(0.000002)*N570^2-0.0012*N570+1.3446)+L571*'Exhaust Gas Math'!$D$14)</f>
        <v>1100</v>
      </c>
      <c r="O571">
        <f t="shared" si="80"/>
        <v>101325</v>
      </c>
      <c r="P571">
        <f>((-0.0000000008)*N571^3+(0.000003)*N571^2-0.004*N571+2.013)*('Exhaust Gas Math'!$E$10/(L571+'Exhaust Gas Math'!$E$10))+(357.45*N571^-1.004)*(L571/(L571+'Exhaust Gas Math'!$E$10))</f>
        <v>0.17819999999999947</v>
      </c>
      <c r="Q571">
        <f t="shared" si="7"/>
        <v>0</v>
      </c>
      <c r="R571">
        <f t="shared" si="8"/>
        <v>101325</v>
      </c>
      <c r="T571">
        <f t="shared" si="81"/>
        <v>7.0874999999999994E-2</v>
      </c>
      <c r="U571">
        <f t="shared" si="82"/>
        <v>101325</v>
      </c>
    </row>
    <row r="572" spans="3:21" x14ac:dyDescent="0.2">
      <c r="C572" s="1"/>
      <c r="D572" s="1"/>
      <c r="E572" s="1">
        <v>7.0999999999999994E-2</v>
      </c>
      <c r="F572" s="4">
        <f t="shared" si="74"/>
        <v>6.0541612783140686E-3</v>
      </c>
      <c r="G572" s="1">
        <f t="shared" si="75"/>
        <v>11.707328805309411</v>
      </c>
      <c r="H572" s="1">
        <f t="shared" si="76"/>
        <v>0</v>
      </c>
      <c r="I572">
        <f t="shared" si="77"/>
        <v>0</v>
      </c>
      <c r="J572" s="4">
        <f t="shared" si="78"/>
        <v>3.9769296294121147E-5</v>
      </c>
      <c r="K572">
        <f t="shared" si="79"/>
        <v>0</v>
      </c>
      <c r="L572">
        <f>K572*'Exhaust Gas Math'!$C$14</f>
        <v>0</v>
      </c>
      <c r="M572">
        <f>(L572/'Exhaust Gas Math'!$B$14)+('Exhaust Gas Math'!$D$10)</f>
        <v>4.4059320573952224E-4</v>
      </c>
      <c r="N572">
        <f>('Exhaust Gas Math'!$E$10*((-0.000000001)*N571^3+(0.000002)*N571^2-0.0012*N571+1.3446)*$B$15+L572*'Exhaust Gas Math'!$D$14*$B$14)/('Exhaust Gas Math'!$E$10*((-0.000000001)*N571^3+(0.000002)*N571^2-0.0012*N571+1.3446)+L572*'Exhaust Gas Math'!$D$14)</f>
        <v>1100</v>
      </c>
      <c r="O572">
        <f t="shared" si="80"/>
        <v>101325</v>
      </c>
      <c r="P572">
        <f>((-0.0000000008)*N572^3+(0.000003)*N572^2-0.004*N572+2.013)*('Exhaust Gas Math'!$E$10/(L572+'Exhaust Gas Math'!$E$10))+(357.45*N572^-1.004)*(L572/(L572+'Exhaust Gas Math'!$E$10))</f>
        <v>0.17819999999999947</v>
      </c>
      <c r="Q572">
        <f t="shared" si="7"/>
        <v>0</v>
      </c>
      <c r="R572">
        <f t="shared" si="8"/>
        <v>101325</v>
      </c>
      <c r="T572">
        <f t="shared" si="81"/>
        <v>7.0999999999999994E-2</v>
      </c>
      <c r="U572">
        <f t="shared" si="82"/>
        <v>101325</v>
      </c>
    </row>
    <row r="573" spans="3:21" x14ac:dyDescent="0.2">
      <c r="C573" s="1"/>
      <c r="D573" s="1"/>
      <c r="E573" s="1">
        <v>7.1124999999999994E-2</v>
      </c>
      <c r="F573" s="4">
        <f t="shared" si="74"/>
        <v>7.5951308904789912E-3</v>
      </c>
      <c r="G573" s="1">
        <f t="shared" si="75"/>
        <v>12.935509719091577</v>
      </c>
      <c r="H573" s="1">
        <f t="shared" si="76"/>
        <v>0</v>
      </c>
      <c r="I573">
        <f t="shared" si="77"/>
        <v>0</v>
      </c>
      <c r="J573" s="4">
        <f t="shared" si="78"/>
        <v>3.9769296294121147E-5</v>
      </c>
      <c r="K573">
        <f t="shared" si="79"/>
        <v>0</v>
      </c>
      <c r="L573">
        <f>K573*'Exhaust Gas Math'!$C$14</f>
        <v>0</v>
      </c>
      <c r="M573">
        <f>(L573/'Exhaust Gas Math'!$B$14)+('Exhaust Gas Math'!$D$10)</f>
        <v>4.4059320573952224E-4</v>
      </c>
      <c r="N573">
        <f>('Exhaust Gas Math'!$E$10*((-0.000000001)*N572^3+(0.000002)*N572^2-0.0012*N572+1.3446)*$B$15+L573*'Exhaust Gas Math'!$D$14*$B$14)/('Exhaust Gas Math'!$E$10*((-0.000000001)*N572^3+(0.000002)*N572^2-0.0012*N572+1.3446)+L573*'Exhaust Gas Math'!$D$14)</f>
        <v>1100</v>
      </c>
      <c r="O573">
        <f t="shared" si="80"/>
        <v>101325</v>
      </c>
      <c r="P573">
        <f>((-0.0000000008)*N573^3+(0.000003)*N573^2-0.004*N573+2.013)*('Exhaust Gas Math'!$E$10/(L573+'Exhaust Gas Math'!$E$10))+(357.45*N573^-1.004)*(L573/(L573+'Exhaust Gas Math'!$E$10))</f>
        <v>0.17819999999999947</v>
      </c>
      <c r="Q573">
        <f t="shared" si="7"/>
        <v>0</v>
      </c>
      <c r="R573">
        <f t="shared" si="8"/>
        <v>101325</v>
      </c>
      <c r="T573">
        <f t="shared" si="81"/>
        <v>7.1124999999999994E-2</v>
      </c>
      <c r="U573">
        <f t="shared" si="82"/>
        <v>101325</v>
      </c>
    </row>
    <row r="574" spans="3:21" x14ac:dyDescent="0.2">
      <c r="C574" s="1"/>
      <c r="D574" s="1"/>
      <c r="E574" s="1">
        <v>7.1249999999999994E-2</v>
      </c>
      <c r="F574" s="4">
        <f t="shared" si="74"/>
        <v>9.2847150363863443E-3</v>
      </c>
      <c r="G574" s="1">
        <f t="shared" si="75"/>
        <v>14.083938913961958</v>
      </c>
      <c r="H574" s="1">
        <f t="shared" si="76"/>
        <v>0</v>
      </c>
      <c r="I574">
        <f t="shared" si="77"/>
        <v>0</v>
      </c>
      <c r="J574" s="4">
        <f t="shared" si="78"/>
        <v>3.9769296294121147E-5</v>
      </c>
      <c r="K574">
        <f t="shared" si="79"/>
        <v>0</v>
      </c>
      <c r="L574">
        <f>K574*'Exhaust Gas Math'!$C$14</f>
        <v>0</v>
      </c>
      <c r="M574">
        <f>(L574/'Exhaust Gas Math'!$B$14)+('Exhaust Gas Math'!$D$10)</f>
        <v>4.4059320573952224E-4</v>
      </c>
      <c r="N574">
        <f>('Exhaust Gas Math'!$E$10*((-0.000000001)*N573^3+(0.000002)*N573^2-0.0012*N573+1.3446)*$B$15+L574*'Exhaust Gas Math'!$D$14*$B$14)/('Exhaust Gas Math'!$E$10*((-0.000000001)*N573^3+(0.000002)*N573^2-0.0012*N573+1.3446)+L574*'Exhaust Gas Math'!$D$14)</f>
        <v>1100</v>
      </c>
      <c r="O574">
        <f t="shared" si="80"/>
        <v>101325</v>
      </c>
      <c r="P574">
        <f>((-0.0000000008)*N574^3+(0.000003)*N574^2-0.004*N574+2.013)*('Exhaust Gas Math'!$E$10/(L574+'Exhaust Gas Math'!$E$10))+(357.45*N574^-1.004)*(L574/(L574+'Exhaust Gas Math'!$E$10))</f>
        <v>0.17819999999999947</v>
      </c>
      <c r="Q574">
        <f t="shared" si="7"/>
        <v>0</v>
      </c>
      <c r="R574">
        <f t="shared" si="8"/>
        <v>101325</v>
      </c>
      <c r="T574">
        <f t="shared" si="81"/>
        <v>7.1249999999999994E-2</v>
      </c>
      <c r="U574">
        <f t="shared" si="82"/>
        <v>101325</v>
      </c>
    </row>
    <row r="575" spans="3:21" x14ac:dyDescent="0.2">
      <c r="C575" s="1"/>
      <c r="D575" s="1"/>
      <c r="E575" s="1">
        <v>7.1374999999999994E-2</v>
      </c>
      <c r="F575" s="4">
        <f t="shared" si="74"/>
        <v>1.1112496867933166E-2</v>
      </c>
      <c r="G575" s="1">
        <f t="shared" si="75"/>
        <v>15.145535942042926</v>
      </c>
      <c r="H575" s="1">
        <f t="shared" si="76"/>
        <v>0</v>
      </c>
      <c r="I575">
        <f t="shared" si="77"/>
        <v>0</v>
      </c>
      <c r="J575" s="4">
        <f t="shared" si="78"/>
        <v>3.9769296294121147E-5</v>
      </c>
      <c r="K575">
        <f t="shared" si="79"/>
        <v>0</v>
      </c>
      <c r="L575">
        <f>K575*'Exhaust Gas Math'!$C$14</f>
        <v>0</v>
      </c>
      <c r="M575">
        <f>(L575/'Exhaust Gas Math'!$B$14)+('Exhaust Gas Math'!$D$10)</f>
        <v>4.4059320573952224E-4</v>
      </c>
      <c r="N575">
        <f>('Exhaust Gas Math'!$E$10*((-0.000000001)*N574^3+(0.000002)*N574^2-0.0012*N574+1.3446)*$B$15+L575*'Exhaust Gas Math'!$D$14*$B$14)/('Exhaust Gas Math'!$E$10*((-0.000000001)*N574^3+(0.000002)*N574^2-0.0012*N574+1.3446)+L575*'Exhaust Gas Math'!$D$14)</f>
        <v>1100</v>
      </c>
      <c r="O575">
        <f t="shared" si="80"/>
        <v>101325</v>
      </c>
      <c r="P575">
        <f>((-0.0000000008)*N575^3+(0.000003)*N575^2-0.004*N575+2.013)*('Exhaust Gas Math'!$E$10/(L575+'Exhaust Gas Math'!$E$10))+(357.45*N575^-1.004)*(L575/(L575+'Exhaust Gas Math'!$E$10))</f>
        <v>0.17819999999999947</v>
      </c>
      <c r="Q575">
        <f t="shared" si="7"/>
        <v>0</v>
      </c>
      <c r="R575">
        <f t="shared" si="8"/>
        <v>101325</v>
      </c>
      <c r="T575">
        <f t="shared" si="81"/>
        <v>7.1374999999999994E-2</v>
      </c>
      <c r="U575">
        <f t="shared" si="82"/>
        <v>101325</v>
      </c>
    </row>
    <row r="576" spans="3:21" x14ac:dyDescent="0.2">
      <c r="C576" s="1"/>
      <c r="D576" s="1"/>
      <c r="E576" s="1">
        <v>7.1499999999999994E-2</v>
      </c>
      <c r="F576" s="4">
        <f t="shared" si="74"/>
        <v>1.3067207502328509E-2</v>
      </c>
      <c r="G576" s="1">
        <f t="shared" si="75"/>
        <v>16.113755704639331</v>
      </c>
      <c r="H576" s="1">
        <f t="shared" si="76"/>
        <v>0</v>
      </c>
      <c r="I576">
        <f t="shared" si="77"/>
        <v>0</v>
      </c>
      <c r="J576" s="4">
        <f t="shared" si="78"/>
        <v>3.9769296294121147E-5</v>
      </c>
      <c r="K576">
        <f t="shared" si="79"/>
        <v>0</v>
      </c>
      <c r="L576">
        <f>K576*'Exhaust Gas Math'!$C$14</f>
        <v>0</v>
      </c>
      <c r="M576">
        <f>(L576/'Exhaust Gas Math'!$B$14)+('Exhaust Gas Math'!$D$10)</f>
        <v>4.4059320573952224E-4</v>
      </c>
      <c r="N576">
        <f>('Exhaust Gas Math'!$E$10*((-0.000000001)*N575^3+(0.000002)*N575^2-0.0012*N575+1.3446)*$B$15+L576*'Exhaust Gas Math'!$D$14*$B$14)/('Exhaust Gas Math'!$E$10*((-0.000000001)*N575^3+(0.000002)*N575^2-0.0012*N575+1.3446)+L576*'Exhaust Gas Math'!$D$14)</f>
        <v>1100</v>
      </c>
      <c r="O576">
        <f t="shared" si="80"/>
        <v>101325</v>
      </c>
      <c r="P576">
        <f>((-0.0000000008)*N576^3+(0.000003)*N576^2-0.004*N576+2.013)*('Exhaust Gas Math'!$E$10/(L576+'Exhaust Gas Math'!$E$10))+(357.45*N576^-1.004)*(L576/(L576+'Exhaust Gas Math'!$E$10))</f>
        <v>0.17819999999999947</v>
      </c>
      <c r="Q576">
        <f t="shared" si="7"/>
        <v>0</v>
      </c>
      <c r="R576">
        <f t="shared" si="8"/>
        <v>101325</v>
      </c>
      <c r="T576">
        <f t="shared" si="81"/>
        <v>7.1499999999999994E-2</v>
      </c>
      <c r="U576">
        <f t="shared" si="82"/>
        <v>101325</v>
      </c>
    </row>
    <row r="577" spans="3:21" x14ac:dyDescent="0.2">
      <c r="C577" s="1"/>
      <c r="D577" s="1"/>
      <c r="E577" s="1">
        <v>7.1624999999999994E-2</v>
      </c>
      <c r="F577" s="4">
        <f t="shared" si="74"/>
        <v>1.5136795498504239E-2</v>
      </c>
      <c r="G577" s="1">
        <f t="shared" si="75"/>
        <v>16.98262880494913</v>
      </c>
      <c r="H577" s="1">
        <f t="shared" si="76"/>
        <v>0</v>
      </c>
      <c r="I577">
        <f t="shared" si="77"/>
        <v>0</v>
      </c>
      <c r="J577" s="4">
        <f t="shared" si="78"/>
        <v>3.9769296294121147E-5</v>
      </c>
      <c r="K577">
        <f t="shared" si="79"/>
        <v>0</v>
      </c>
      <c r="L577">
        <f>K577*'Exhaust Gas Math'!$C$14</f>
        <v>0</v>
      </c>
      <c r="M577">
        <f>(L577/'Exhaust Gas Math'!$B$14)+('Exhaust Gas Math'!$D$10)</f>
        <v>4.4059320573952224E-4</v>
      </c>
      <c r="N577">
        <f>('Exhaust Gas Math'!$E$10*((-0.000000001)*N576^3+(0.000002)*N576^2-0.0012*N576+1.3446)*$B$15+L577*'Exhaust Gas Math'!$D$14*$B$14)/('Exhaust Gas Math'!$E$10*((-0.000000001)*N576^3+(0.000002)*N576^2-0.0012*N576+1.3446)+L577*'Exhaust Gas Math'!$D$14)</f>
        <v>1100</v>
      </c>
      <c r="O577">
        <f t="shared" si="80"/>
        <v>101325</v>
      </c>
      <c r="P577">
        <f>((-0.0000000008)*N577^3+(0.000003)*N577^2-0.004*N577+2.013)*('Exhaust Gas Math'!$E$10/(L577+'Exhaust Gas Math'!$E$10))+(357.45*N577^-1.004)*(L577/(L577+'Exhaust Gas Math'!$E$10))</f>
        <v>0.17819999999999947</v>
      </c>
      <c r="Q577">
        <f t="shared" si="7"/>
        <v>0</v>
      </c>
      <c r="R577">
        <f t="shared" si="8"/>
        <v>101325</v>
      </c>
      <c r="T577">
        <f t="shared" si="81"/>
        <v>7.1624999999999994E-2</v>
      </c>
      <c r="U577">
        <f t="shared" si="82"/>
        <v>101325</v>
      </c>
    </row>
    <row r="578" spans="3:21" x14ac:dyDescent="0.2">
      <c r="C578" s="1"/>
      <c r="D578" s="1"/>
      <c r="E578" s="1">
        <v>7.1749999999999994E-2</v>
      </c>
      <c r="F578" s="4">
        <f t="shared" si="74"/>
        <v>1.7308501158256294E-2</v>
      </c>
      <c r="G578" s="1">
        <f t="shared" si="75"/>
        <v>17.746798351379351</v>
      </c>
      <c r="H578" s="1">
        <f t="shared" si="76"/>
        <v>0</v>
      </c>
      <c r="I578">
        <f t="shared" si="77"/>
        <v>0</v>
      </c>
      <c r="J578" s="4">
        <f t="shared" si="78"/>
        <v>3.9769296294121147E-5</v>
      </c>
      <c r="K578">
        <f t="shared" si="79"/>
        <v>0</v>
      </c>
      <c r="L578">
        <f>K578*'Exhaust Gas Math'!$C$14</f>
        <v>0</v>
      </c>
      <c r="M578">
        <f>(L578/'Exhaust Gas Math'!$B$14)+('Exhaust Gas Math'!$D$10)</f>
        <v>4.4059320573952224E-4</v>
      </c>
      <c r="N578">
        <f>('Exhaust Gas Math'!$E$10*((-0.000000001)*N577^3+(0.000002)*N577^2-0.0012*N577+1.3446)*$B$15+L578*'Exhaust Gas Math'!$D$14*$B$14)/('Exhaust Gas Math'!$E$10*((-0.000000001)*N577^3+(0.000002)*N577^2-0.0012*N577+1.3446)+L578*'Exhaust Gas Math'!$D$14)</f>
        <v>1100</v>
      </c>
      <c r="O578">
        <f t="shared" si="80"/>
        <v>101325</v>
      </c>
      <c r="P578">
        <f>((-0.0000000008)*N578^3+(0.000003)*N578^2-0.004*N578+2.013)*('Exhaust Gas Math'!$E$10/(L578+'Exhaust Gas Math'!$E$10))+(357.45*N578^-1.004)*(L578/(L578+'Exhaust Gas Math'!$E$10))</f>
        <v>0.17819999999999947</v>
      </c>
      <c r="Q578">
        <f t="shared" si="7"/>
        <v>0</v>
      </c>
      <c r="R578">
        <f t="shared" si="8"/>
        <v>101325</v>
      </c>
      <c r="T578">
        <f t="shared" si="81"/>
        <v>7.1749999999999994E-2</v>
      </c>
      <c r="U578">
        <f t="shared" si="82"/>
        <v>101325</v>
      </c>
    </row>
    <row r="579" spans="3:21" x14ac:dyDescent="0.2">
      <c r="C579" s="1"/>
      <c r="D579" s="1"/>
      <c r="E579" s="1">
        <v>7.1874999999999994E-2</v>
      </c>
      <c r="F579" s="4">
        <f t="shared" si="74"/>
        <v>1.9568935194026485E-2</v>
      </c>
      <c r="G579" s="1">
        <f t="shared" si="75"/>
        <v>18.401552984563949</v>
      </c>
      <c r="H579" s="1">
        <f t="shared" si="76"/>
        <v>0</v>
      </c>
      <c r="I579">
        <f t="shared" si="77"/>
        <v>0</v>
      </c>
      <c r="J579" s="4">
        <f t="shared" si="78"/>
        <v>3.9769296294121147E-5</v>
      </c>
      <c r="K579">
        <f t="shared" si="79"/>
        <v>0</v>
      </c>
      <c r="L579">
        <f>K579*'Exhaust Gas Math'!$C$14</f>
        <v>0</v>
      </c>
      <c r="M579">
        <f>(L579/'Exhaust Gas Math'!$B$14)+('Exhaust Gas Math'!$D$10)</f>
        <v>4.4059320573952224E-4</v>
      </c>
      <c r="N579">
        <f>('Exhaust Gas Math'!$E$10*((-0.000000001)*N578^3+(0.000002)*N578^2-0.0012*N578+1.3446)*$B$15+L579*'Exhaust Gas Math'!$D$14*$B$14)/('Exhaust Gas Math'!$E$10*((-0.000000001)*N578^3+(0.000002)*N578^2-0.0012*N578+1.3446)+L579*'Exhaust Gas Math'!$D$14)</f>
        <v>1100</v>
      </c>
      <c r="O579">
        <f t="shared" si="80"/>
        <v>101325</v>
      </c>
      <c r="P579">
        <f>((-0.0000000008)*N579^3+(0.000003)*N579^2-0.004*N579+2.013)*('Exhaust Gas Math'!$E$10/(L579+'Exhaust Gas Math'!$E$10))+(357.45*N579^-1.004)*(L579/(L579+'Exhaust Gas Math'!$E$10))</f>
        <v>0.17819999999999947</v>
      </c>
      <c r="Q579">
        <f t="shared" si="7"/>
        <v>0</v>
      </c>
      <c r="R579">
        <f t="shared" si="8"/>
        <v>101325</v>
      </c>
      <c r="T579">
        <f t="shared" si="81"/>
        <v>7.1874999999999994E-2</v>
      </c>
      <c r="U579">
        <f t="shared" si="82"/>
        <v>101325</v>
      </c>
    </row>
    <row r="580" spans="3:21" x14ac:dyDescent="0.2">
      <c r="C580" s="1"/>
      <c r="D580" s="1"/>
      <c r="E580" s="1">
        <v>7.1999999999999995E-2</v>
      </c>
      <c r="F580" s="4">
        <f t="shared" ref="F580:F643" si="83">-(($B$3/1000)/2)*COS($B$10*E580)+(($B$3/1000)/2)</f>
        <v>2.1904161278314113E-2</v>
      </c>
      <c r="G580" s="1">
        <f t="shared" ref="G580:G643" si="84">($B$3/1000/2)*$B$10*SIN($B$10*E580)</f>
        <v>18.942855924461455</v>
      </c>
      <c r="H580" s="1">
        <f t="shared" ref="H580:H643" si="85">IF(MOD(E580,(1/($B$9/2)))&lt;=(1/($B$9*2)),1,0)</f>
        <v>0</v>
      </c>
      <c r="I580">
        <f t="shared" ref="I580:I643" si="86">F580*$B$4*H580</f>
        <v>0</v>
      </c>
      <c r="J580" s="4">
        <f t="shared" ref="J580:J643" si="87">$B$7+H580*I580</f>
        <v>3.9769296294121147E-5</v>
      </c>
      <c r="K580">
        <f t="shared" ref="K580:K643" si="88">(I580)*$B$11*H580</f>
        <v>0</v>
      </c>
      <c r="L580">
        <f>K580*'Exhaust Gas Math'!$C$14</f>
        <v>0</v>
      </c>
      <c r="M580">
        <f>(L580/'Exhaust Gas Math'!$B$14)+('Exhaust Gas Math'!$D$10)</f>
        <v>4.4059320573952224E-4</v>
      </c>
      <c r="N580">
        <f>('Exhaust Gas Math'!$E$10*((-0.000000001)*N579^3+(0.000002)*N579^2-0.0012*N579+1.3446)*$B$15+L580*'Exhaust Gas Math'!$D$14*$B$14)/('Exhaust Gas Math'!$E$10*((-0.000000001)*N579^3+(0.000002)*N579^2-0.0012*N579+1.3446)+L580*'Exhaust Gas Math'!$D$14)</f>
        <v>1100</v>
      </c>
      <c r="O580">
        <f t="shared" ref="O580:O643" si="89">(M580*$B$12*N580)/J580</f>
        <v>101325</v>
      </c>
      <c r="P580">
        <f>((-0.0000000008)*N580^3+(0.000003)*N580^2-0.004*N580+2.013)*('Exhaust Gas Math'!$E$10/(L580+'Exhaust Gas Math'!$E$10))+(357.45*N580^-1.004)*(L580/(L580+'Exhaust Gas Math'!$E$10))</f>
        <v>0.17819999999999947</v>
      </c>
      <c r="Q580">
        <f t="shared" si="7"/>
        <v>0</v>
      </c>
      <c r="R580">
        <f t="shared" si="8"/>
        <v>101325</v>
      </c>
      <c r="T580">
        <f t="shared" ref="T580:T643" si="90">E580</f>
        <v>7.1999999999999995E-2</v>
      </c>
      <c r="U580">
        <f t="shared" ref="U580:U643" si="91">R580</f>
        <v>101325</v>
      </c>
    </row>
    <row r="581" spans="3:21" x14ac:dyDescent="0.2">
      <c r="C581" s="1"/>
      <c r="D581" s="1"/>
      <c r="E581" s="1">
        <v>7.2124999999999995E-2</v>
      </c>
      <c r="F581" s="4">
        <f t="shared" si="83"/>
        <v>2.4299781965767646E-2</v>
      </c>
      <c r="G581" s="1">
        <f t="shared" si="84"/>
        <v>19.367369858445805</v>
      </c>
      <c r="H581" s="1">
        <f t="shared" si="85"/>
        <v>0</v>
      </c>
      <c r="I581">
        <f t="shared" si="86"/>
        <v>0</v>
      </c>
      <c r="J581" s="4">
        <f t="shared" si="87"/>
        <v>3.9769296294121147E-5</v>
      </c>
      <c r="K581">
        <f t="shared" si="88"/>
        <v>0</v>
      </c>
      <c r="L581">
        <f>K581*'Exhaust Gas Math'!$C$14</f>
        <v>0</v>
      </c>
      <c r="M581">
        <f>(L581/'Exhaust Gas Math'!$B$14)+('Exhaust Gas Math'!$D$10)</f>
        <v>4.4059320573952224E-4</v>
      </c>
      <c r="N581">
        <f>('Exhaust Gas Math'!$E$10*((-0.000000001)*N580^3+(0.000002)*N580^2-0.0012*N580+1.3446)*$B$15+L581*'Exhaust Gas Math'!$D$14*$B$14)/('Exhaust Gas Math'!$E$10*((-0.000000001)*N580^3+(0.000002)*N580^2-0.0012*N580+1.3446)+L581*'Exhaust Gas Math'!$D$14)</f>
        <v>1100</v>
      </c>
      <c r="O581">
        <f t="shared" si="89"/>
        <v>101325</v>
      </c>
      <c r="P581">
        <f>((-0.0000000008)*N581^3+(0.000003)*N581^2-0.004*N581+2.013)*('Exhaust Gas Math'!$E$10/(L581+'Exhaust Gas Math'!$E$10))+(357.45*N581^-1.004)*(L581/(L581+'Exhaust Gas Math'!$E$10))</f>
        <v>0.17819999999999947</v>
      </c>
      <c r="Q581">
        <f t="shared" si="7"/>
        <v>0</v>
      </c>
      <c r="R581">
        <f t="shared" si="8"/>
        <v>101325</v>
      </c>
      <c r="T581">
        <f t="shared" si="90"/>
        <v>7.2124999999999995E-2</v>
      </c>
      <c r="U581">
        <f t="shared" si="91"/>
        <v>101325</v>
      </c>
    </row>
    <row r="582" spans="3:21" x14ac:dyDescent="0.2">
      <c r="C582" s="1"/>
      <c r="D582" s="1"/>
      <c r="E582" s="1">
        <v>7.2249999999999995E-2</v>
      </c>
      <c r="F582" s="4">
        <f t="shared" si="83"/>
        <v>2.6741027458224653E-2</v>
      </c>
      <c r="G582" s="1">
        <f t="shared" si="84"/>
        <v>19.672477516948859</v>
      </c>
      <c r="H582" s="1">
        <f t="shared" si="85"/>
        <v>0</v>
      </c>
      <c r="I582">
        <f t="shared" si="86"/>
        <v>0</v>
      </c>
      <c r="J582" s="4">
        <f t="shared" si="87"/>
        <v>3.9769296294121147E-5</v>
      </c>
      <c r="K582">
        <f t="shared" si="88"/>
        <v>0</v>
      </c>
      <c r="L582">
        <f>K582*'Exhaust Gas Math'!$C$14</f>
        <v>0</v>
      </c>
      <c r="M582">
        <f>(L582/'Exhaust Gas Math'!$B$14)+('Exhaust Gas Math'!$D$10)</f>
        <v>4.4059320573952224E-4</v>
      </c>
      <c r="N582">
        <f>('Exhaust Gas Math'!$E$10*((-0.000000001)*N581^3+(0.000002)*N581^2-0.0012*N581+1.3446)*$B$15+L582*'Exhaust Gas Math'!$D$14*$B$14)/('Exhaust Gas Math'!$E$10*((-0.000000001)*N581^3+(0.000002)*N581^2-0.0012*N581+1.3446)+L582*'Exhaust Gas Math'!$D$14)</f>
        <v>1100</v>
      </c>
      <c r="O582">
        <f t="shared" si="89"/>
        <v>101325</v>
      </c>
      <c r="P582">
        <f>((-0.0000000008)*N582^3+(0.000003)*N582^2-0.004*N582+2.013)*('Exhaust Gas Math'!$E$10/(L582+'Exhaust Gas Math'!$E$10))+(357.45*N582^-1.004)*(L582/(L582+'Exhaust Gas Math'!$E$10))</f>
        <v>0.17819999999999947</v>
      </c>
      <c r="Q582">
        <f t="shared" si="7"/>
        <v>0</v>
      </c>
      <c r="R582">
        <f t="shared" si="8"/>
        <v>101325</v>
      </c>
      <c r="T582">
        <f t="shared" si="90"/>
        <v>7.2249999999999995E-2</v>
      </c>
      <c r="U582">
        <f t="shared" si="91"/>
        <v>101325</v>
      </c>
    </row>
    <row r="583" spans="3:21" x14ac:dyDescent="0.2">
      <c r="C583" s="1"/>
      <c r="D583" s="1"/>
      <c r="E583" s="1">
        <v>7.2374999999999995E-2</v>
      </c>
      <c r="F583" s="4">
        <f t="shared" si="83"/>
        <v>2.9212846665427186E-2</v>
      </c>
      <c r="G583" s="1">
        <f t="shared" si="84"/>
        <v>19.856297809797297</v>
      </c>
      <c r="H583" s="1">
        <f t="shared" si="85"/>
        <v>0</v>
      </c>
      <c r="I583">
        <f t="shared" si="86"/>
        <v>0</v>
      </c>
      <c r="J583" s="4">
        <f t="shared" si="87"/>
        <v>3.9769296294121147E-5</v>
      </c>
      <c r="K583">
        <f t="shared" si="88"/>
        <v>0</v>
      </c>
      <c r="L583">
        <f>K583*'Exhaust Gas Math'!$C$14</f>
        <v>0</v>
      </c>
      <c r="M583">
        <f>(L583/'Exhaust Gas Math'!$B$14)+('Exhaust Gas Math'!$D$10)</f>
        <v>4.4059320573952224E-4</v>
      </c>
      <c r="N583">
        <f>('Exhaust Gas Math'!$E$10*((-0.000000001)*N582^3+(0.000002)*N582^2-0.0012*N582+1.3446)*$B$15+L583*'Exhaust Gas Math'!$D$14*$B$14)/('Exhaust Gas Math'!$E$10*((-0.000000001)*N582^3+(0.000002)*N582^2-0.0012*N582+1.3446)+L583*'Exhaust Gas Math'!$D$14)</f>
        <v>1100</v>
      </c>
      <c r="O583">
        <f t="shared" si="89"/>
        <v>101325</v>
      </c>
      <c r="P583">
        <f>((-0.0000000008)*N583^3+(0.000003)*N583^2-0.004*N583+2.013)*('Exhaust Gas Math'!$E$10/(L583+'Exhaust Gas Math'!$E$10))+(357.45*N583^-1.004)*(L583/(L583+'Exhaust Gas Math'!$E$10))</f>
        <v>0.17819999999999947</v>
      </c>
      <c r="Q583">
        <f t="shared" si="7"/>
        <v>0</v>
      </c>
      <c r="R583">
        <f t="shared" si="8"/>
        <v>101325</v>
      </c>
      <c r="T583">
        <f t="shared" si="90"/>
        <v>7.2374999999999995E-2</v>
      </c>
      <c r="U583">
        <f t="shared" si="91"/>
        <v>101325</v>
      </c>
    </row>
    <row r="584" spans="3:21" x14ac:dyDescent="0.2">
      <c r="C584" s="1"/>
      <c r="D584" s="1"/>
      <c r="E584" s="1">
        <v>7.2499999999999995E-2</v>
      </c>
      <c r="F584" s="4">
        <f t="shared" si="83"/>
        <v>3.1699999999999999E-2</v>
      </c>
      <c r="G584" s="1">
        <f t="shared" si="84"/>
        <v>19.917697423759289</v>
      </c>
      <c r="H584" s="1">
        <f t="shared" si="85"/>
        <v>0</v>
      </c>
      <c r="I584">
        <f t="shared" si="86"/>
        <v>0</v>
      </c>
      <c r="J584" s="4">
        <f t="shared" si="87"/>
        <v>3.9769296294121147E-5</v>
      </c>
      <c r="K584">
        <f t="shared" si="88"/>
        <v>0</v>
      </c>
      <c r="L584">
        <f>K584*'Exhaust Gas Math'!$C$14</f>
        <v>0</v>
      </c>
      <c r="M584">
        <f>(L584/'Exhaust Gas Math'!$B$14)+('Exhaust Gas Math'!$D$10)</f>
        <v>4.4059320573952224E-4</v>
      </c>
      <c r="N584">
        <f>('Exhaust Gas Math'!$E$10*((-0.000000001)*N583^3+(0.000002)*N583^2-0.0012*N583+1.3446)*$B$15+L584*'Exhaust Gas Math'!$D$14*$B$14)/('Exhaust Gas Math'!$E$10*((-0.000000001)*N583^3+(0.000002)*N583^2-0.0012*N583+1.3446)+L584*'Exhaust Gas Math'!$D$14)</f>
        <v>1100</v>
      </c>
      <c r="O584">
        <f t="shared" si="89"/>
        <v>101325</v>
      </c>
      <c r="P584">
        <f>((-0.0000000008)*N584^3+(0.000003)*N584^2-0.004*N584+2.013)*('Exhaust Gas Math'!$E$10/(L584+'Exhaust Gas Math'!$E$10))+(357.45*N584^-1.004)*(L584/(L584+'Exhaust Gas Math'!$E$10))</f>
        <v>0.17819999999999947</v>
      </c>
      <c r="Q584">
        <f t="shared" si="7"/>
        <v>0</v>
      </c>
      <c r="R584">
        <f t="shared" si="8"/>
        <v>101325</v>
      </c>
      <c r="T584">
        <f t="shared" si="90"/>
        <v>7.2499999999999995E-2</v>
      </c>
      <c r="U584">
        <f t="shared" si="91"/>
        <v>101325</v>
      </c>
    </row>
    <row r="585" spans="3:21" x14ac:dyDescent="0.2">
      <c r="C585" s="1"/>
      <c r="D585" s="1"/>
      <c r="E585" s="1">
        <v>7.2624999999999995E-2</v>
      </c>
      <c r="F585" s="4">
        <f t="shared" si="83"/>
        <v>3.4187153334572583E-2</v>
      </c>
      <c r="G585" s="1">
        <f t="shared" si="84"/>
        <v>19.856297809797308</v>
      </c>
      <c r="H585" s="1">
        <f t="shared" si="85"/>
        <v>0</v>
      </c>
      <c r="I585">
        <f t="shared" si="86"/>
        <v>0</v>
      </c>
      <c r="J585" s="4">
        <f t="shared" si="87"/>
        <v>3.9769296294121147E-5</v>
      </c>
      <c r="K585">
        <f t="shared" si="88"/>
        <v>0</v>
      </c>
      <c r="L585">
        <f>K585*'Exhaust Gas Math'!$C$14</f>
        <v>0</v>
      </c>
      <c r="M585">
        <f>(L585/'Exhaust Gas Math'!$B$14)+('Exhaust Gas Math'!$D$10)</f>
        <v>4.4059320573952224E-4</v>
      </c>
      <c r="N585">
        <f>('Exhaust Gas Math'!$E$10*((-0.000000001)*N584^3+(0.000002)*N584^2-0.0012*N584+1.3446)*$B$15+L585*'Exhaust Gas Math'!$D$14*$B$14)/('Exhaust Gas Math'!$E$10*((-0.000000001)*N584^3+(0.000002)*N584^2-0.0012*N584+1.3446)+L585*'Exhaust Gas Math'!$D$14)</f>
        <v>1100</v>
      </c>
      <c r="O585">
        <f t="shared" si="89"/>
        <v>101325</v>
      </c>
      <c r="P585">
        <f>((-0.0000000008)*N585^3+(0.000003)*N585^2-0.004*N585+2.013)*('Exhaust Gas Math'!$E$10/(L585+'Exhaust Gas Math'!$E$10))+(357.45*N585^-1.004)*(L585/(L585+'Exhaust Gas Math'!$E$10))</f>
        <v>0.17819999999999947</v>
      </c>
      <c r="Q585">
        <f t="shared" si="7"/>
        <v>0</v>
      </c>
      <c r="R585">
        <f t="shared" si="8"/>
        <v>101325</v>
      </c>
      <c r="T585">
        <f t="shared" si="90"/>
        <v>7.2624999999999995E-2</v>
      </c>
      <c r="U585">
        <f t="shared" si="91"/>
        <v>101325</v>
      </c>
    </row>
    <row r="586" spans="3:21" x14ac:dyDescent="0.2">
      <c r="C586" s="1"/>
      <c r="D586" s="1"/>
      <c r="E586" s="1">
        <v>7.2749999999999995E-2</v>
      </c>
      <c r="F586" s="4">
        <f t="shared" si="83"/>
        <v>3.6658972541775123E-2</v>
      </c>
      <c r="G586" s="1">
        <f t="shared" si="84"/>
        <v>19.672477516948881</v>
      </c>
      <c r="H586" s="1">
        <f t="shared" si="85"/>
        <v>0</v>
      </c>
      <c r="I586">
        <f t="shared" si="86"/>
        <v>0</v>
      </c>
      <c r="J586" s="4">
        <f t="shared" si="87"/>
        <v>3.9769296294121147E-5</v>
      </c>
      <c r="K586">
        <f t="shared" si="88"/>
        <v>0</v>
      </c>
      <c r="L586">
        <f>K586*'Exhaust Gas Math'!$C$14</f>
        <v>0</v>
      </c>
      <c r="M586">
        <f>(L586/'Exhaust Gas Math'!$B$14)+('Exhaust Gas Math'!$D$10)</f>
        <v>4.4059320573952224E-4</v>
      </c>
      <c r="N586">
        <f>('Exhaust Gas Math'!$E$10*((-0.000000001)*N585^3+(0.000002)*N585^2-0.0012*N585+1.3446)*$B$15+L586*'Exhaust Gas Math'!$D$14*$B$14)/('Exhaust Gas Math'!$E$10*((-0.000000001)*N585^3+(0.000002)*N585^2-0.0012*N585+1.3446)+L586*'Exhaust Gas Math'!$D$14)</f>
        <v>1100</v>
      </c>
      <c r="O586">
        <f t="shared" si="89"/>
        <v>101325</v>
      </c>
      <c r="P586">
        <f>((-0.0000000008)*N586^3+(0.000003)*N586^2-0.004*N586+2.013)*('Exhaust Gas Math'!$E$10/(L586+'Exhaust Gas Math'!$E$10))+(357.45*N586^-1.004)*(L586/(L586+'Exhaust Gas Math'!$E$10))</f>
        <v>0.17819999999999947</v>
      </c>
      <c r="Q586">
        <f t="shared" si="7"/>
        <v>0</v>
      </c>
      <c r="R586">
        <f t="shared" si="8"/>
        <v>101325</v>
      </c>
      <c r="T586">
        <f t="shared" si="90"/>
        <v>7.2749999999999995E-2</v>
      </c>
      <c r="U586">
        <f t="shared" si="91"/>
        <v>101325</v>
      </c>
    </row>
    <row r="587" spans="3:21" x14ac:dyDescent="0.2">
      <c r="C587" s="1"/>
      <c r="D587" s="1"/>
      <c r="E587" s="1">
        <v>7.2874999999999995E-2</v>
      </c>
      <c r="F587" s="4">
        <f t="shared" si="83"/>
        <v>3.910021803423213E-2</v>
      </c>
      <c r="G587" s="1">
        <f t="shared" si="84"/>
        <v>19.367369858445837</v>
      </c>
      <c r="H587" s="1">
        <f t="shared" si="85"/>
        <v>0</v>
      </c>
      <c r="I587">
        <f t="shared" si="86"/>
        <v>0</v>
      </c>
      <c r="J587" s="4">
        <f t="shared" si="87"/>
        <v>3.9769296294121147E-5</v>
      </c>
      <c r="K587">
        <f t="shared" si="88"/>
        <v>0</v>
      </c>
      <c r="L587">
        <f>K587*'Exhaust Gas Math'!$C$14</f>
        <v>0</v>
      </c>
      <c r="M587">
        <f>(L587/'Exhaust Gas Math'!$B$14)+('Exhaust Gas Math'!$D$10)</f>
        <v>4.4059320573952224E-4</v>
      </c>
      <c r="N587">
        <f>('Exhaust Gas Math'!$E$10*((-0.000000001)*N586^3+(0.000002)*N586^2-0.0012*N586+1.3446)*$B$15+L587*'Exhaust Gas Math'!$D$14*$B$14)/('Exhaust Gas Math'!$E$10*((-0.000000001)*N586^3+(0.000002)*N586^2-0.0012*N586+1.3446)+L587*'Exhaust Gas Math'!$D$14)</f>
        <v>1100</v>
      </c>
      <c r="O587">
        <f t="shared" si="89"/>
        <v>101325</v>
      </c>
      <c r="P587">
        <f>((-0.0000000008)*N587^3+(0.000003)*N587^2-0.004*N587+2.013)*('Exhaust Gas Math'!$E$10/(L587+'Exhaust Gas Math'!$E$10))+(357.45*N587^-1.004)*(L587/(L587+'Exhaust Gas Math'!$E$10))</f>
        <v>0.17819999999999947</v>
      </c>
      <c r="Q587">
        <f t="shared" si="7"/>
        <v>0</v>
      </c>
      <c r="R587">
        <f t="shared" si="8"/>
        <v>101325</v>
      </c>
      <c r="T587">
        <f t="shared" si="90"/>
        <v>7.2874999999999995E-2</v>
      </c>
      <c r="U587">
        <f t="shared" si="91"/>
        <v>101325</v>
      </c>
    </row>
    <row r="588" spans="3:21" x14ac:dyDescent="0.2">
      <c r="C588" s="1"/>
      <c r="D588" s="1"/>
      <c r="E588" s="1">
        <v>7.2999999999999995E-2</v>
      </c>
      <c r="F588" s="4">
        <f t="shared" si="83"/>
        <v>4.149583872168567E-2</v>
      </c>
      <c r="G588" s="1">
        <f t="shared" si="84"/>
        <v>18.942855924461497</v>
      </c>
      <c r="H588" s="1">
        <f t="shared" si="85"/>
        <v>0</v>
      </c>
      <c r="I588">
        <f t="shared" si="86"/>
        <v>0</v>
      </c>
      <c r="J588" s="4">
        <f t="shared" si="87"/>
        <v>3.9769296294121147E-5</v>
      </c>
      <c r="K588">
        <f t="shared" si="88"/>
        <v>0</v>
      </c>
      <c r="L588">
        <f>K588*'Exhaust Gas Math'!$C$14</f>
        <v>0</v>
      </c>
      <c r="M588">
        <f>(L588/'Exhaust Gas Math'!$B$14)+('Exhaust Gas Math'!$D$10)</f>
        <v>4.4059320573952224E-4</v>
      </c>
      <c r="N588">
        <f>('Exhaust Gas Math'!$E$10*((-0.000000001)*N587^3+(0.000002)*N587^2-0.0012*N587+1.3446)*$B$15+L588*'Exhaust Gas Math'!$D$14*$B$14)/('Exhaust Gas Math'!$E$10*((-0.000000001)*N587^3+(0.000002)*N587^2-0.0012*N587+1.3446)+L588*'Exhaust Gas Math'!$D$14)</f>
        <v>1100</v>
      </c>
      <c r="O588">
        <f t="shared" si="89"/>
        <v>101325</v>
      </c>
      <c r="P588">
        <f>((-0.0000000008)*N588^3+(0.000003)*N588^2-0.004*N588+2.013)*('Exhaust Gas Math'!$E$10/(L588+'Exhaust Gas Math'!$E$10))+(357.45*N588^-1.004)*(L588/(L588+'Exhaust Gas Math'!$E$10))</f>
        <v>0.17819999999999947</v>
      </c>
      <c r="Q588">
        <f t="shared" si="7"/>
        <v>0</v>
      </c>
      <c r="R588">
        <f t="shared" si="8"/>
        <v>101325</v>
      </c>
      <c r="T588">
        <f t="shared" si="90"/>
        <v>7.2999999999999995E-2</v>
      </c>
      <c r="U588">
        <f t="shared" si="91"/>
        <v>101325</v>
      </c>
    </row>
    <row r="589" spans="3:21" x14ac:dyDescent="0.2">
      <c r="C589" s="1"/>
      <c r="D589" s="1"/>
      <c r="E589" s="1">
        <v>7.3124999999999996E-2</v>
      </c>
      <c r="F589" s="4">
        <f t="shared" si="83"/>
        <v>4.3831064805973305E-2</v>
      </c>
      <c r="G589" s="1">
        <f t="shared" si="84"/>
        <v>18.401552984564002</v>
      </c>
      <c r="H589" s="1">
        <f t="shared" si="85"/>
        <v>0</v>
      </c>
      <c r="I589">
        <f t="shared" si="86"/>
        <v>0</v>
      </c>
      <c r="J589" s="4">
        <f t="shared" si="87"/>
        <v>3.9769296294121147E-5</v>
      </c>
      <c r="K589">
        <f t="shared" si="88"/>
        <v>0</v>
      </c>
      <c r="L589">
        <f>K589*'Exhaust Gas Math'!$C$14</f>
        <v>0</v>
      </c>
      <c r="M589">
        <f>(L589/'Exhaust Gas Math'!$B$14)+('Exhaust Gas Math'!$D$10)</f>
        <v>4.4059320573952224E-4</v>
      </c>
      <c r="N589">
        <f>('Exhaust Gas Math'!$E$10*((-0.000000001)*N588^3+(0.000002)*N588^2-0.0012*N588+1.3446)*$B$15+L589*'Exhaust Gas Math'!$D$14*$B$14)/('Exhaust Gas Math'!$E$10*((-0.000000001)*N588^3+(0.000002)*N588^2-0.0012*N588+1.3446)+L589*'Exhaust Gas Math'!$D$14)</f>
        <v>1100</v>
      </c>
      <c r="O589">
        <f t="shared" si="89"/>
        <v>101325</v>
      </c>
      <c r="P589">
        <f>((-0.0000000008)*N589^3+(0.000003)*N589^2-0.004*N589+2.013)*('Exhaust Gas Math'!$E$10/(L589+'Exhaust Gas Math'!$E$10))+(357.45*N589^-1.004)*(L589/(L589+'Exhaust Gas Math'!$E$10))</f>
        <v>0.17819999999999947</v>
      </c>
      <c r="Q589">
        <f t="shared" si="7"/>
        <v>0</v>
      </c>
      <c r="R589">
        <f t="shared" si="8"/>
        <v>101325</v>
      </c>
      <c r="T589">
        <f t="shared" si="90"/>
        <v>7.3124999999999996E-2</v>
      </c>
      <c r="U589">
        <f t="shared" si="91"/>
        <v>101325</v>
      </c>
    </row>
    <row r="590" spans="3:21" x14ac:dyDescent="0.2">
      <c r="C590" s="1"/>
      <c r="D590" s="1"/>
      <c r="E590" s="1">
        <v>7.3249999999999996E-2</v>
      </c>
      <c r="F590" s="4">
        <f t="shared" si="83"/>
        <v>4.6091498841743503E-2</v>
      </c>
      <c r="G590" s="1">
        <f t="shared" si="84"/>
        <v>17.746798351379415</v>
      </c>
      <c r="H590" s="1">
        <f t="shared" si="85"/>
        <v>0</v>
      </c>
      <c r="I590">
        <f t="shared" si="86"/>
        <v>0</v>
      </c>
      <c r="J590" s="4">
        <f t="shared" si="87"/>
        <v>3.9769296294121147E-5</v>
      </c>
      <c r="K590">
        <f t="shared" si="88"/>
        <v>0</v>
      </c>
      <c r="L590">
        <f>K590*'Exhaust Gas Math'!$C$14</f>
        <v>0</v>
      </c>
      <c r="M590">
        <f>(L590/'Exhaust Gas Math'!$B$14)+('Exhaust Gas Math'!$D$10)</f>
        <v>4.4059320573952224E-4</v>
      </c>
      <c r="N590">
        <f>('Exhaust Gas Math'!$E$10*((-0.000000001)*N589^3+(0.000002)*N589^2-0.0012*N589+1.3446)*$B$15+L590*'Exhaust Gas Math'!$D$14*$B$14)/('Exhaust Gas Math'!$E$10*((-0.000000001)*N589^3+(0.000002)*N589^2-0.0012*N589+1.3446)+L590*'Exhaust Gas Math'!$D$14)</f>
        <v>1100</v>
      </c>
      <c r="O590">
        <f t="shared" si="89"/>
        <v>101325</v>
      </c>
      <c r="P590">
        <f>((-0.0000000008)*N590^3+(0.000003)*N590^2-0.004*N590+2.013)*('Exhaust Gas Math'!$E$10/(L590+'Exhaust Gas Math'!$E$10))+(357.45*N590^-1.004)*(L590/(L590+'Exhaust Gas Math'!$E$10))</f>
        <v>0.17819999999999947</v>
      </c>
      <c r="Q590">
        <f t="shared" si="7"/>
        <v>0</v>
      </c>
      <c r="R590">
        <f t="shared" si="8"/>
        <v>101325</v>
      </c>
      <c r="T590">
        <f t="shared" si="90"/>
        <v>7.3249999999999996E-2</v>
      </c>
      <c r="U590">
        <f t="shared" si="91"/>
        <v>101325</v>
      </c>
    </row>
    <row r="591" spans="3:21" x14ac:dyDescent="0.2">
      <c r="C591" s="1"/>
      <c r="D591" s="1"/>
      <c r="E591" s="1">
        <v>7.3374999999999996E-2</v>
      </c>
      <c r="F591" s="4">
        <f t="shared" si="83"/>
        <v>4.8263204501495564E-2</v>
      </c>
      <c r="G591" s="1">
        <f t="shared" si="84"/>
        <v>16.982628804949204</v>
      </c>
      <c r="H591" s="1">
        <f t="shared" si="85"/>
        <v>0</v>
      </c>
      <c r="I591">
        <f t="shared" si="86"/>
        <v>0</v>
      </c>
      <c r="J591" s="4">
        <f t="shared" si="87"/>
        <v>3.9769296294121147E-5</v>
      </c>
      <c r="K591">
        <f t="shared" si="88"/>
        <v>0</v>
      </c>
      <c r="L591">
        <f>K591*'Exhaust Gas Math'!$C$14</f>
        <v>0</v>
      </c>
      <c r="M591">
        <f>(L591/'Exhaust Gas Math'!$B$14)+('Exhaust Gas Math'!$D$10)</f>
        <v>4.4059320573952224E-4</v>
      </c>
      <c r="N591">
        <f>('Exhaust Gas Math'!$E$10*((-0.000000001)*N590^3+(0.000002)*N590^2-0.0012*N590+1.3446)*$B$15+L591*'Exhaust Gas Math'!$D$14*$B$14)/('Exhaust Gas Math'!$E$10*((-0.000000001)*N590^3+(0.000002)*N590^2-0.0012*N590+1.3446)+L591*'Exhaust Gas Math'!$D$14)</f>
        <v>1100</v>
      </c>
      <c r="O591">
        <f t="shared" si="89"/>
        <v>101325</v>
      </c>
      <c r="P591">
        <f>((-0.0000000008)*N591^3+(0.000003)*N591^2-0.004*N591+2.013)*('Exhaust Gas Math'!$E$10/(L591+'Exhaust Gas Math'!$E$10))+(357.45*N591^-1.004)*(L591/(L591+'Exhaust Gas Math'!$E$10))</f>
        <v>0.17819999999999947</v>
      </c>
      <c r="Q591">
        <f t="shared" si="7"/>
        <v>0</v>
      </c>
      <c r="R591">
        <f t="shared" si="8"/>
        <v>101325</v>
      </c>
      <c r="T591">
        <f t="shared" si="90"/>
        <v>7.3374999999999996E-2</v>
      </c>
      <c r="U591">
        <f t="shared" si="91"/>
        <v>101325</v>
      </c>
    </row>
    <row r="592" spans="3:21" x14ac:dyDescent="0.2">
      <c r="C592" s="1"/>
      <c r="D592" s="1"/>
      <c r="E592" s="1">
        <v>7.3499999999999996E-2</v>
      </c>
      <c r="F592" s="4">
        <f t="shared" si="83"/>
        <v>5.0332792497671308E-2</v>
      </c>
      <c r="G592" s="1">
        <f t="shared" si="84"/>
        <v>16.113755704639416</v>
      </c>
      <c r="H592" s="1">
        <f t="shared" si="85"/>
        <v>0</v>
      </c>
      <c r="I592">
        <f t="shared" si="86"/>
        <v>0</v>
      </c>
      <c r="J592" s="4">
        <f t="shared" si="87"/>
        <v>3.9769296294121147E-5</v>
      </c>
      <c r="K592">
        <f t="shared" si="88"/>
        <v>0</v>
      </c>
      <c r="L592">
        <f>K592*'Exhaust Gas Math'!$C$14</f>
        <v>0</v>
      </c>
      <c r="M592">
        <f>(L592/'Exhaust Gas Math'!$B$14)+('Exhaust Gas Math'!$D$10)</f>
        <v>4.4059320573952224E-4</v>
      </c>
      <c r="N592">
        <f>('Exhaust Gas Math'!$E$10*((-0.000000001)*N591^3+(0.000002)*N591^2-0.0012*N591+1.3446)*$B$15+L592*'Exhaust Gas Math'!$D$14*$B$14)/('Exhaust Gas Math'!$E$10*((-0.000000001)*N591^3+(0.000002)*N591^2-0.0012*N591+1.3446)+L592*'Exhaust Gas Math'!$D$14)</f>
        <v>1100</v>
      </c>
      <c r="O592">
        <f t="shared" si="89"/>
        <v>101325</v>
      </c>
      <c r="P592">
        <f>((-0.0000000008)*N592^3+(0.000003)*N592^2-0.004*N592+2.013)*('Exhaust Gas Math'!$E$10/(L592+'Exhaust Gas Math'!$E$10))+(357.45*N592^-1.004)*(L592/(L592+'Exhaust Gas Math'!$E$10))</f>
        <v>0.17819999999999947</v>
      </c>
      <c r="Q592">
        <f t="shared" si="7"/>
        <v>0</v>
      </c>
      <c r="R592">
        <f t="shared" si="8"/>
        <v>101325</v>
      </c>
      <c r="T592">
        <f t="shared" si="90"/>
        <v>7.3499999999999996E-2</v>
      </c>
      <c r="U592">
        <f t="shared" si="91"/>
        <v>101325</v>
      </c>
    </row>
    <row r="593" spans="3:21" x14ac:dyDescent="0.2">
      <c r="C593" s="1"/>
      <c r="D593" s="1"/>
      <c r="E593" s="1">
        <v>7.3624999999999996E-2</v>
      </c>
      <c r="F593" s="4">
        <f t="shared" si="83"/>
        <v>5.2287503132066829E-2</v>
      </c>
      <c r="G593" s="1">
        <f t="shared" si="84"/>
        <v>15.145535942042926</v>
      </c>
      <c r="H593" s="1">
        <f t="shared" si="85"/>
        <v>0</v>
      </c>
      <c r="I593">
        <f t="shared" si="86"/>
        <v>0</v>
      </c>
      <c r="J593" s="4">
        <f t="shared" si="87"/>
        <v>3.9769296294121147E-5</v>
      </c>
      <c r="K593">
        <f t="shared" si="88"/>
        <v>0</v>
      </c>
      <c r="L593">
        <f>K593*'Exhaust Gas Math'!$C$14</f>
        <v>0</v>
      </c>
      <c r="M593">
        <f>(L593/'Exhaust Gas Math'!$B$14)+('Exhaust Gas Math'!$D$10)</f>
        <v>4.4059320573952224E-4</v>
      </c>
      <c r="N593">
        <f>('Exhaust Gas Math'!$E$10*((-0.000000001)*N592^3+(0.000002)*N592^2-0.0012*N592+1.3446)*$B$15+L593*'Exhaust Gas Math'!$D$14*$B$14)/('Exhaust Gas Math'!$E$10*((-0.000000001)*N592^3+(0.000002)*N592^2-0.0012*N592+1.3446)+L593*'Exhaust Gas Math'!$D$14)</f>
        <v>1100</v>
      </c>
      <c r="O593">
        <f t="shared" si="89"/>
        <v>101325</v>
      </c>
      <c r="P593">
        <f>((-0.0000000008)*N593^3+(0.000003)*N593^2-0.004*N593+2.013)*('Exhaust Gas Math'!$E$10/(L593+'Exhaust Gas Math'!$E$10))+(357.45*N593^-1.004)*(L593/(L593+'Exhaust Gas Math'!$E$10))</f>
        <v>0.17819999999999947</v>
      </c>
      <c r="Q593">
        <f t="shared" si="7"/>
        <v>0</v>
      </c>
      <c r="R593">
        <f t="shared" si="8"/>
        <v>101325</v>
      </c>
      <c r="T593">
        <f t="shared" si="90"/>
        <v>7.3624999999999996E-2</v>
      </c>
      <c r="U593">
        <f t="shared" si="91"/>
        <v>101325</v>
      </c>
    </row>
    <row r="594" spans="3:21" x14ac:dyDescent="0.2">
      <c r="C594" s="1"/>
      <c r="D594" s="1"/>
      <c r="E594" s="1">
        <v>7.3749999999999996E-2</v>
      </c>
      <c r="F594" s="4">
        <f t="shared" si="83"/>
        <v>5.4115284963613494E-2</v>
      </c>
      <c r="G594" s="1">
        <f t="shared" si="84"/>
        <v>14.08393891396206</v>
      </c>
      <c r="H594" s="1">
        <f t="shared" si="85"/>
        <v>0</v>
      </c>
      <c r="I594">
        <f t="shared" si="86"/>
        <v>0</v>
      </c>
      <c r="J594" s="4">
        <f t="shared" si="87"/>
        <v>3.9769296294121147E-5</v>
      </c>
      <c r="K594">
        <f t="shared" si="88"/>
        <v>0</v>
      </c>
      <c r="L594">
        <f>K594*'Exhaust Gas Math'!$C$14</f>
        <v>0</v>
      </c>
      <c r="M594">
        <f>(L594/'Exhaust Gas Math'!$B$14)+('Exhaust Gas Math'!$D$10)</f>
        <v>4.4059320573952224E-4</v>
      </c>
      <c r="N594">
        <f>('Exhaust Gas Math'!$E$10*((-0.000000001)*N593^3+(0.000002)*N593^2-0.0012*N593+1.3446)*$B$15+L594*'Exhaust Gas Math'!$D$14*$B$14)/('Exhaust Gas Math'!$E$10*((-0.000000001)*N593^3+(0.000002)*N593^2-0.0012*N593+1.3446)+L594*'Exhaust Gas Math'!$D$14)</f>
        <v>1100</v>
      </c>
      <c r="O594">
        <f t="shared" si="89"/>
        <v>101325</v>
      </c>
      <c r="P594">
        <f>((-0.0000000008)*N594^3+(0.000003)*N594^2-0.004*N594+2.013)*('Exhaust Gas Math'!$E$10/(L594+'Exhaust Gas Math'!$E$10))+(357.45*N594^-1.004)*(L594/(L594+'Exhaust Gas Math'!$E$10))</f>
        <v>0.17819999999999947</v>
      </c>
      <c r="Q594">
        <f t="shared" si="7"/>
        <v>0</v>
      </c>
      <c r="R594">
        <f t="shared" si="8"/>
        <v>101325</v>
      </c>
      <c r="T594">
        <f t="shared" si="90"/>
        <v>7.3749999999999996E-2</v>
      </c>
      <c r="U594">
        <f t="shared" si="91"/>
        <v>101325</v>
      </c>
    </row>
    <row r="595" spans="3:21" x14ac:dyDescent="0.2">
      <c r="C595" s="1"/>
      <c r="D595" s="1"/>
      <c r="E595" s="1">
        <v>7.3874999999999996E-2</v>
      </c>
      <c r="F595" s="4">
        <f t="shared" si="83"/>
        <v>5.580486910952101E-2</v>
      </c>
      <c r="G595" s="1">
        <f t="shared" si="84"/>
        <v>12.935509719091577</v>
      </c>
      <c r="H595" s="1">
        <f t="shared" si="85"/>
        <v>0</v>
      </c>
      <c r="I595">
        <f t="shared" si="86"/>
        <v>0</v>
      </c>
      <c r="J595" s="4">
        <f t="shared" si="87"/>
        <v>3.9769296294121147E-5</v>
      </c>
      <c r="K595">
        <f t="shared" si="88"/>
        <v>0</v>
      </c>
      <c r="L595">
        <f>K595*'Exhaust Gas Math'!$C$14</f>
        <v>0</v>
      </c>
      <c r="M595">
        <f>(L595/'Exhaust Gas Math'!$B$14)+('Exhaust Gas Math'!$D$10)</f>
        <v>4.4059320573952224E-4</v>
      </c>
      <c r="N595">
        <f>('Exhaust Gas Math'!$E$10*((-0.000000001)*N594^3+(0.000002)*N594^2-0.0012*N594+1.3446)*$B$15+L595*'Exhaust Gas Math'!$D$14*$B$14)/('Exhaust Gas Math'!$E$10*((-0.000000001)*N594^3+(0.000002)*N594^2-0.0012*N594+1.3446)+L595*'Exhaust Gas Math'!$D$14)</f>
        <v>1100</v>
      </c>
      <c r="O595">
        <f t="shared" si="89"/>
        <v>101325</v>
      </c>
      <c r="P595">
        <f>((-0.0000000008)*N595^3+(0.000003)*N595^2-0.004*N595+2.013)*('Exhaust Gas Math'!$E$10/(L595+'Exhaust Gas Math'!$E$10))+(357.45*N595^-1.004)*(L595/(L595+'Exhaust Gas Math'!$E$10))</f>
        <v>0.17819999999999947</v>
      </c>
      <c r="Q595">
        <f t="shared" si="7"/>
        <v>0</v>
      </c>
      <c r="R595">
        <f t="shared" si="8"/>
        <v>101325</v>
      </c>
      <c r="T595">
        <f t="shared" si="90"/>
        <v>7.3874999999999996E-2</v>
      </c>
      <c r="U595">
        <f t="shared" si="91"/>
        <v>101325</v>
      </c>
    </row>
    <row r="596" spans="3:21" x14ac:dyDescent="0.2">
      <c r="C596" s="1"/>
      <c r="D596" s="1"/>
      <c r="E596" s="1">
        <v>7.3999999999999996E-2</v>
      </c>
      <c r="F596" s="4">
        <f t="shared" si="83"/>
        <v>5.7345838721685798E-2</v>
      </c>
      <c r="G596" s="1">
        <f t="shared" si="84"/>
        <v>11.707328805309524</v>
      </c>
      <c r="H596" s="1">
        <f t="shared" si="85"/>
        <v>0</v>
      </c>
      <c r="I596">
        <f t="shared" si="86"/>
        <v>0</v>
      </c>
      <c r="J596" s="4">
        <f t="shared" si="87"/>
        <v>3.9769296294121147E-5</v>
      </c>
      <c r="K596">
        <f t="shared" si="88"/>
        <v>0</v>
      </c>
      <c r="L596">
        <f>K596*'Exhaust Gas Math'!$C$14</f>
        <v>0</v>
      </c>
      <c r="M596">
        <f>(L596/'Exhaust Gas Math'!$B$14)+('Exhaust Gas Math'!$D$10)</f>
        <v>4.4059320573952224E-4</v>
      </c>
      <c r="N596">
        <f>('Exhaust Gas Math'!$E$10*((-0.000000001)*N595^3+(0.000002)*N595^2-0.0012*N595+1.3446)*$B$15+L596*'Exhaust Gas Math'!$D$14*$B$14)/('Exhaust Gas Math'!$E$10*((-0.000000001)*N595^3+(0.000002)*N595^2-0.0012*N595+1.3446)+L596*'Exhaust Gas Math'!$D$14)</f>
        <v>1100</v>
      </c>
      <c r="O596">
        <f t="shared" si="89"/>
        <v>101325</v>
      </c>
      <c r="P596">
        <f>((-0.0000000008)*N596^3+(0.000003)*N596^2-0.004*N596+2.013)*('Exhaust Gas Math'!$E$10/(L596+'Exhaust Gas Math'!$E$10))+(357.45*N596^-1.004)*(L596/(L596+'Exhaust Gas Math'!$E$10))</f>
        <v>0.17819999999999947</v>
      </c>
      <c r="Q596">
        <f t="shared" si="7"/>
        <v>0</v>
      </c>
      <c r="R596">
        <f t="shared" si="8"/>
        <v>101325</v>
      </c>
      <c r="T596">
        <f t="shared" si="90"/>
        <v>7.3999999999999996E-2</v>
      </c>
      <c r="U596">
        <f t="shared" si="91"/>
        <v>101325</v>
      </c>
    </row>
    <row r="597" spans="3:21" x14ac:dyDescent="0.2">
      <c r="C597" s="1"/>
      <c r="D597" s="1"/>
      <c r="E597" s="1">
        <v>7.4124999999999996E-2</v>
      </c>
      <c r="F597" s="4">
        <f t="shared" si="83"/>
        <v>5.8728693210024635E-2</v>
      </c>
      <c r="G597" s="1">
        <f t="shared" si="84"/>
        <v>10.406968316360864</v>
      </c>
      <c r="H597" s="1">
        <f t="shared" si="85"/>
        <v>0</v>
      </c>
      <c r="I597">
        <f t="shared" si="86"/>
        <v>0</v>
      </c>
      <c r="J597" s="4">
        <f t="shared" si="87"/>
        <v>3.9769296294121147E-5</v>
      </c>
      <c r="K597">
        <f t="shared" si="88"/>
        <v>0</v>
      </c>
      <c r="L597">
        <f>K597*'Exhaust Gas Math'!$C$14</f>
        <v>0</v>
      </c>
      <c r="M597">
        <f>(L597/'Exhaust Gas Math'!$B$14)+('Exhaust Gas Math'!$D$10)</f>
        <v>4.4059320573952224E-4</v>
      </c>
      <c r="N597">
        <f>('Exhaust Gas Math'!$E$10*((-0.000000001)*N596^3+(0.000002)*N596^2-0.0012*N596+1.3446)*$B$15+L597*'Exhaust Gas Math'!$D$14*$B$14)/('Exhaust Gas Math'!$E$10*((-0.000000001)*N596^3+(0.000002)*N596^2-0.0012*N596+1.3446)+L597*'Exhaust Gas Math'!$D$14)</f>
        <v>1100</v>
      </c>
      <c r="O597">
        <f t="shared" si="89"/>
        <v>101325</v>
      </c>
      <c r="P597">
        <f>((-0.0000000008)*N597^3+(0.000003)*N597^2-0.004*N597+2.013)*('Exhaust Gas Math'!$E$10/(L597+'Exhaust Gas Math'!$E$10))+(357.45*N597^-1.004)*(L597/(L597+'Exhaust Gas Math'!$E$10))</f>
        <v>0.17819999999999947</v>
      </c>
      <c r="Q597">
        <f t="shared" si="7"/>
        <v>0</v>
      </c>
      <c r="R597">
        <f t="shared" si="8"/>
        <v>101325</v>
      </c>
      <c r="T597">
        <f t="shared" si="90"/>
        <v>7.4124999999999996E-2</v>
      </c>
      <c r="U597">
        <f t="shared" si="91"/>
        <v>101325</v>
      </c>
    </row>
    <row r="598" spans="3:21" x14ac:dyDescent="0.2">
      <c r="C598" s="1"/>
      <c r="D598" s="1"/>
      <c r="E598" s="1">
        <v>7.4249999999999997E-2</v>
      </c>
      <c r="F598" s="4">
        <f t="shared" si="83"/>
        <v>5.9944906816771247E-2</v>
      </c>
      <c r="G598" s="1">
        <f t="shared" si="84"/>
        <v>9.0424454070735809</v>
      </c>
      <c r="H598" s="1">
        <f t="shared" si="85"/>
        <v>0</v>
      </c>
      <c r="I598">
        <f t="shared" si="86"/>
        <v>0</v>
      </c>
      <c r="J598" s="4">
        <f t="shared" si="87"/>
        <v>3.9769296294121147E-5</v>
      </c>
      <c r="K598">
        <f t="shared" si="88"/>
        <v>0</v>
      </c>
      <c r="L598">
        <f>K598*'Exhaust Gas Math'!$C$14</f>
        <v>0</v>
      </c>
      <c r="M598">
        <f>(L598/'Exhaust Gas Math'!$B$14)+('Exhaust Gas Math'!$D$10)</f>
        <v>4.4059320573952224E-4</v>
      </c>
      <c r="N598">
        <f>('Exhaust Gas Math'!$E$10*((-0.000000001)*N597^3+(0.000002)*N597^2-0.0012*N597+1.3446)*$B$15+L598*'Exhaust Gas Math'!$D$14*$B$14)/('Exhaust Gas Math'!$E$10*((-0.000000001)*N597^3+(0.000002)*N597^2-0.0012*N597+1.3446)+L598*'Exhaust Gas Math'!$D$14)</f>
        <v>1100</v>
      </c>
      <c r="O598">
        <f t="shared" si="89"/>
        <v>101325</v>
      </c>
      <c r="P598">
        <f>((-0.0000000008)*N598^3+(0.000003)*N598^2-0.004*N598+2.013)*('Exhaust Gas Math'!$E$10/(L598+'Exhaust Gas Math'!$E$10))+(357.45*N598^-1.004)*(L598/(L598+'Exhaust Gas Math'!$E$10))</f>
        <v>0.17819999999999947</v>
      </c>
      <c r="Q598">
        <f t="shared" si="7"/>
        <v>0</v>
      </c>
      <c r="R598">
        <f t="shared" si="8"/>
        <v>101325</v>
      </c>
      <c r="T598">
        <f t="shared" si="90"/>
        <v>7.4249999999999997E-2</v>
      </c>
      <c r="U598">
        <f t="shared" si="91"/>
        <v>101325</v>
      </c>
    </row>
    <row r="599" spans="3:21" x14ac:dyDescent="0.2">
      <c r="C599" s="1"/>
      <c r="D599" s="1"/>
      <c r="E599" s="1">
        <v>7.4374999999999997E-2</v>
      </c>
      <c r="F599" s="4">
        <f t="shared" si="83"/>
        <v>6.098698118060774E-2</v>
      </c>
      <c r="G599" s="1">
        <f t="shared" si="84"/>
        <v>7.6221728149335854</v>
      </c>
      <c r="H599" s="1">
        <f t="shared" si="85"/>
        <v>0</v>
      </c>
      <c r="I599">
        <f t="shared" si="86"/>
        <v>0</v>
      </c>
      <c r="J599" s="4">
        <f t="shared" si="87"/>
        <v>3.9769296294121147E-5</v>
      </c>
      <c r="K599">
        <f t="shared" si="88"/>
        <v>0</v>
      </c>
      <c r="L599">
        <f>K599*'Exhaust Gas Math'!$C$14</f>
        <v>0</v>
      </c>
      <c r="M599">
        <f>(L599/'Exhaust Gas Math'!$B$14)+('Exhaust Gas Math'!$D$10)</f>
        <v>4.4059320573952224E-4</v>
      </c>
      <c r="N599">
        <f>('Exhaust Gas Math'!$E$10*((-0.000000001)*N598^3+(0.000002)*N598^2-0.0012*N598+1.3446)*$B$15+L599*'Exhaust Gas Math'!$D$14*$B$14)/('Exhaust Gas Math'!$E$10*((-0.000000001)*N598^3+(0.000002)*N598^2-0.0012*N598+1.3446)+L599*'Exhaust Gas Math'!$D$14)</f>
        <v>1100</v>
      </c>
      <c r="O599">
        <f t="shared" si="89"/>
        <v>101325</v>
      </c>
      <c r="P599">
        <f>((-0.0000000008)*N599^3+(0.000003)*N599^2-0.004*N599+2.013)*('Exhaust Gas Math'!$E$10/(L599+'Exhaust Gas Math'!$E$10))+(357.45*N599^-1.004)*(L599/(L599+'Exhaust Gas Math'!$E$10))</f>
        <v>0.17819999999999947</v>
      </c>
      <c r="Q599">
        <f t="shared" si="7"/>
        <v>0</v>
      </c>
      <c r="R599">
        <f t="shared" si="8"/>
        <v>101325</v>
      </c>
      <c r="T599">
        <f t="shared" si="90"/>
        <v>7.4374999999999997E-2</v>
      </c>
      <c r="U599">
        <f t="shared" si="91"/>
        <v>101325</v>
      </c>
    </row>
    <row r="600" spans="3:21" x14ac:dyDescent="0.2">
      <c r="C600" s="1"/>
      <c r="D600" s="1"/>
      <c r="E600" s="1">
        <v>7.4499999999999997E-2</v>
      </c>
      <c r="F600" s="4">
        <f t="shared" si="83"/>
        <v>6.1848491566556363E-2</v>
      </c>
      <c r="G600" s="1">
        <f t="shared" si="84"/>
        <v>6.15490699275973</v>
      </c>
      <c r="H600" s="1">
        <f t="shared" si="85"/>
        <v>0</v>
      </c>
      <c r="I600">
        <f t="shared" si="86"/>
        <v>0</v>
      </c>
      <c r="J600" s="4">
        <f t="shared" si="87"/>
        <v>3.9769296294121147E-5</v>
      </c>
      <c r="K600">
        <f t="shared" si="88"/>
        <v>0</v>
      </c>
      <c r="L600">
        <f>K600*'Exhaust Gas Math'!$C$14</f>
        <v>0</v>
      </c>
      <c r="M600">
        <f>(L600/'Exhaust Gas Math'!$B$14)+('Exhaust Gas Math'!$D$10)</f>
        <v>4.4059320573952224E-4</v>
      </c>
      <c r="N600">
        <f>('Exhaust Gas Math'!$E$10*((-0.000000001)*N599^3+(0.000002)*N599^2-0.0012*N599+1.3446)*$B$15+L600*'Exhaust Gas Math'!$D$14*$B$14)/('Exhaust Gas Math'!$E$10*((-0.000000001)*N599^3+(0.000002)*N599^2-0.0012*N599+1.3446)+L600*'Exhaust Gas Math'!$D$14)</f>
        <v>1100</v>
      </c>
      <c r="O600">
        <f t="shared" si="89"/>
        <v>101325</v>
      </c>
      <c r="P600">
        <f>((-0.0000000008)*N600^3+(0.000003)*N600^2-0.004*N600+2.013)*('Exhaust Gas Math'!$E$10/(L600+'Exhaust Gas Math'!$E$10))+(357.45*N600^-1.004)*(L600/(L600+'Exhaust Gas Math'!$E$10))</f>
        <v>0.17819999999999947</v>
      </c>
      <c r="Q600">
        <f t="shared" si="7"/>
        <v>0</v>
      </c>
      <c r="R600">
        <f t="shared" si="8"/>
        <v>101325</v>
      </c>
      <c r="T600">
        <f t="shared" si="90"/>
        <v>7.4499999999999997E-2</v>
      </c>
      <c r="U600">
        <f t="shared" si="91"/>
        <v>101325</v>
      </c>
    </row>
    <row r="601" spans="3:21" x14ac:dyDescent="0.2">
      <c r="C601" s="1"/>
      <c r="D601" s="1"/>
      <c r="E601" s="1">
        <v>7.4624999999999997E-2</v>
      </c>
      <c r="F601" s="4">
        <f t="shared" si="83"/>
        <v>6.2524126476606323E-2</v>
      </c>
      <c r="G601" s="1">
        <f t="shared" si="84"/>
        <v>4.6496941222613781</v>
      </c>
      <c r="H601" s="1">
        <f t="shared" si="85"/>
        <v>0</v>
      </c>
      <c r="I601">
        <f t="shared" si="86"/>
        <v>0</v>
      </c>
      <c r="J601" s="4">
        <f t="shared" si="87"/>
        <v>3.9769296294121147E-5</v>
      </c>
      <c r="K601">
        <f t="shared" si="88"/>
        <v>0</v>
      </c>
      <c r="L601">
        <f>K601*'Exhaust Gas Math'!$C$14</f>
        <v>0</v>
      </c>
      <c r="M601">
        <f>(L601/'Exhaust Gas Math'!$B$14)+('Exhaust Gas Math'!$D$10)</f>
        <v>4.4059320573952224E-4</v>
      </c>
      <c r="N601">
        <f>('Exhaust Gas Math'!$E$10*((-0.000000001)*N600^3+(0.000002)*N600^2-0.0012*N600+1.3446)*$B$15+L601*'Exhaust Gas Math'!$D$14*$B$14)/('Exhaust Gas Math'!$E$10*((-0.000000001)*N600^3+(0.000002)*N600^2-0.0012*N600+1.3446)+L601*'Exhaust Gas Math'!$D$14)</f>
        <v>1100</v>
      </c>
      <c r="O601">
        <f t="shared" si="89"/>
        <v>101325</v>
      </c>
      <c r="P601">
        <f>((-0.0000000008)*N601^3+(0.000003)*N601^2-0.004*N601+2.013)*('Exhaust Gas Math'!$E$10/(L601+'Exhaust Gas Math'!$E$10))+(357.45*N601^-1.004)*(L601/(L601+'Exhaust Gas Math'!$E$10))</f>
        <v>0.17819999999999947</v>
      </c>
      <c r="Q601">
        <f t="shared" si="7"/>
        <v>0</v>
      </c>
      <c r="R601">
        <f t="shared" si="8"/>
        <v>101325</v>
      </c>
      <c r="T601">
        <f t="shared" si="90"/>
        <v>7.4624999999999997E-2</v>
      </c>
      <c r="U601">
        <f t="shared" si="91"/>
        <v>101325</v>
      </c>
    </row>
    <row r="602" spans="3:21" x14ac:dyDescent="0.2">
      <c r="C602" s="1"/>
      <c r="D602" s="1"/>
      <c r="E602" s="1">
        <v>7.4749999999999997E-2</v>
      </c>
      <c r="F602" s="4">
        <f t="shared" si="83"/>
        <v>6.3009720396865865E-2</v>
      </c>
      <c r="G602" s="1">
        <f t="shared" si="84"/>
        <v>3.1158143413189525</v>
      </c>
      <c r="H602" s="1">
        <f t="shared" si="85"/>
        <v>0</v>
      </c>
      <c r="I602">
        <f t="shared" si="86"/>
        <v>0</v>
      </c>
      <c r="J602" s="4">
        <f t="shared" si="87"/>
        <v>3.9769296294121147E-5</v>
      </c>
      <c r="K602">
        <f t="shared" si="88"/>
        <v>0</v>
      </c>
      <c r="L602">
        <f>K602*'Exhaust Gas Math'!$C$14</f>
        <v>0</v>
      </c>
      <c r="M602">
        <f>(L602/'Exhaust Gas Math'!$B$14)+('Exhaust Gas Math'!$D$10)</f>
        <v>4.4059320573952224E-4</v>
      </c>
      <c r="N602">
        <f>('Exhaust Gas Math'!$E$10*((-0.000000001)*N601^3+(0.000002)*N601^2-0.0012*N601+1.3446)*$B$15+L602*'Exhaust Gas Math'!$D$14*$B$14)/('Exhaust Gas Math'!$E$10*((-0.000000001)*N601^3+(0.000002)*N601^2-0.0012*N601+1.3446)+L602*'Exhaust Gas Math'!$D$14)</f>
        <v>1100</v>
      </c>
      <c r="O602">
        <f t="shared" si="89"/>
        <v>101325</v>
      </c>
      <c r="P602">
        <f>((-0.0000000008)*N602^3+(0.000003)*N602^2-0.004*N602+2.013)*('Exhaust Gas Math'!$E$10/(L602+'Exhaust Gas Math'!$E$10))+(357.45*N602^-1.004)*(L602/(L602+'Exhaust Gas Math'!$E$10))</f>
        <v>0.17819999999999947</v>
      </c>
      <c r="Q602">
        <f t="shared" si="7"/>
        <v>0</v>
      </c>
      <c r="R602">
        <f t="shared" si="8"/>
        <v>101325</v>
      </c>
      <c r="T602">
        <f t="shared" si="90"/>
        <v>7.4749999999999997E-2</v>
      </c>
      <c r="U602">
        <f t="shared" si="91"/>
        <v>101325</v>
      </c>
    </row>
    <row r="603" spans="3:21" x14ac:dyDescent="0.2">
      <c r="C603" s="1"/>
      <c r="D603" s="1"/>
      <c r="E603" s="1">
        <v>7.4874999999999997E-2</v>
      </c>
      <c r="F603" s="4">
        <f t="shared" si="83"/>
        <v>6.3302279479340154E-2</v>
      </c>
      <c r="G603" s="1">
        <f t="shared" si="84"/>
        <v>1.5627245288490261</v>
      </c>
      <c r="H603" s="1">
        <f t="shared" si="85"/>
        <v>0</v>
      </c>
      <c r="I603">
        <f t="shared" si="86"/>
        <v>0</v>
      </c>
      <c r="J603" s="4">
        <f t="shared" si="87"/>
        <v>3.9769296294121147E-5</v>
      </c>
      <c r="K603">
        <f t="shared" si="88"/>
        <v>0</v>
      </c>
      <c r="L603">
        <f>K603*'Exhaust Gas Math'!$C$14</f>
        <v>0</v>
      </c>
      <c r="M603">
        <f>(L603/'Exhaust Gas Math'!$B$14)+('Exhaust Gas Math'!$D$10)</f>
        <v>4.4059320573952224E-4</v>
      </c>
      <c r="N603">
        <f>('Exhaust Gas Math'!$E$10*((-0.000000001)*N602^3+(0.000002)*N602^2-0.0012*N602+1.3446)*$B$15+L603*'Exhaust Gas Math'!$D$14*$B$14)/('Exhaust Gas Math'!$E$10*((-0.000000001)*N602^3+(0.000002)*N602^2-0.0012*N602+1.3446)+L603*'Exhaust Gas Math'!$D$14)</f>
        <v>1100</v>
      </c>
      <c r="O603">
        <f t="shared" si="89"/>
        <v>101325</v>
      </c>
      <c r="P603">
        <f>((-0.0000000008)*N603^3+(0.000003)*N603^2-0.004*N603+2.013)*('Exhaust Gas Math'!$E$10/(L603+'Exhaust Gas Math'!$E$10))+(357.45*N603^-1.004)*(L603/(L603+'Exhaust Gas Math'!$E$10))</f>
        <v>0.17819999999999947</v>
      </c>
      <c r="Q603">
        <f t="shared" si="7"/>
        <v>0</v>
      </c>
      <c r="R603">
        <f t="shared" si="8"/>
        <v>101325</v>
      </c>
      <c r="T603">
        <f t="shared" si="90"/>
        <v>7.4874999999999997E-2</v>
      </c>
      <c r="U603">
        <f t="shared" si="91"/>
        <v>101325</v>
      </c>
    </row>
    <row r="604" spans="3:21" x14ac:dyDescent="0.2">
      <c r="C604" s="1"/>
      <c r="D604" s="1"/>
      <c r="E604" s="1">
        <v>7.4999999999999997E-2</v>
      </c>
      <c r="F604" s="4">
        <f t="shared" si="83"/>
        <v>6.3399999999999998E-2</v>
      </c>
      <c r="G604" s="1">
        <f t="shared" si="84"/>
        <v>-3.4158671751514983E-14</v>
      </c>
      <c r="H604" s="1">
        <f t="shared" si="85"/>
        <v>0</v>
      </c>
      <c r="I604">
        <f t="shared" si="86"/>
        <v>0</v>
      </c>
      <c r="J604" s="4">
        <f t="shared" si="87"/>
        <v>3.9769296294121147E-5</v>
      </c>
      <c r="K604">
        <f t="shared" si="88"/>
        <v>0</v>
      </c>
      <c r="L604">
        <f>K604*'Exhaust Gas Math'!$C$14</f>
        <v>0</v>
      </c>
      <c r="M604">
        <f>(L604/'Exhaust Gas Math'!$B$14)+('Exhaust Gas Math'!$D$10)</f>
        <v>4.4059320573952224E-4</v>
      </c>
      <c r="N604">
        <f>('Exhaust Gas Math'!$E$10*((-0.000000001)*N603^3+(0.000002)*N603^2-0.0012*N603+1.3446)*$B$15+L604*'Exhaust Gas Math'!$D$14*$B$14)/('Exhaust Gas Math'!$E$10*((-0.000000001)*N603^3+(0.000002)*N603^2-0.0012*N603+1.3446)+L604*'Exhaust Gas Math'!$D$14)</f>
        <v>1100</v>
      </c>
      <c r="O604">
        <f t="shared" si="89"/>
        <v>101325</v>
      </c>
      <c r="P604">
        <f>((-0.0000000008)*N604^3+(0.000003)*N604^2-0.004*N604+2.013)*('Exhaust Gas Math'!$E$10/(L604+'Exhaust Gas Math'!$E$10))+(357.45*N604^-1.004)*(L604/(L604+'Exhaust Gas Math'!$E$10))</f>
        <v>0.17819999999999947</v>
      </c>
      <c r="Q604">
        <f t="shared" si="7"/>
        <v>0</v>
      </c>
      <c r="R604">
        <f t="shared" si="8"/>
        <v>101325</v>
      </c>
      <c r="T604">
        <f t="shared" si="90"/>
        <v>7.4999999999999997E-2</v>
      </c>
      <c r="U604">
        <f t="shared" si="91"/>
        <v>101325</v>
      </c>
    </row>
    <row r="605" spans="3:21" x14ac:dyDescent="0.2">
      <c r="C605" s="1"/>
      <c r="D605" s="1"/>
      <c r="E605" s="1">
        <v>7.5124999999999997E-2</v>
      </c>
      <c r="F605" s="4">
        <f t="shared" si="83"/>
        <v>6.3302279479340168E-2</v>
      </c>
      <c r="G605" s="1">
        <f t="shared" si="84"/>
        <v>-1.5627245288489531</v>
      </c>
      <c r="H605" s="1">
        <f t="shared" si="85"/>
        <v>0</v>
      </c>
      <c r="I605">
        <f t="shared" si="86"/>
        <v>0</v>
      </c>
      <c r="J605" s="4">
        <f t="shared" si="87"/>
        <v>3.9769296294121147E-5</v>
      </c>
      <c r="K605">
        <f t="shared" si="88"/>
        <v>0</v>
      </c>
      <c r="L605">
        <f>K605*'Exhaust Gas Math'!$C$14</f>
        <v>0</v>
      </c>
      <c r="M605">
        <f>(L605/'Exhaust Gas Math'!$B$14)+('Exhaust Gas Math'!$D$10)</f>
        <v>4.4059320573952224E-4</v>
      </c>
      <c r="N605">
        <f>('Exhaust Gas Math'!$E$10*((-0.000000001)*N604^3+(0.000002)*N604^2-0.0012*N604+1.3446)*$B$15+L605*'Exhaust Gas Math'!$D$14*$B$14)/('Exhaust Gas Math'!$E$10*((-0.000000001)*N604^3+(0.000002)*N604^2-0.0012*N604+1.3446)+L605*'Exhaust Gas Math'!$D$14)</f>
        <v>1100</v>
      </c>
      <c r="O605">
        <f t="shared" si="89"/>
        <v>101325</v>
      </c>
      <c r="P605">
        <f>((-0.0000000008)*N605^3+(0.000003)*N605^2-0.004*N605+2.013)*('Exhaust Gas Math'!$E$10/(L605+'Exhaust Gas Math'!$E$10))+(357.45*N605^-1.004)*(L605/(L605+'Exhaust Gas Math'!$E$10))</f>
        <v>0.17819999999999947</v>
      </c>
      <c r="Q605">
        <f t="shared" si="7"/>
        <v>0</v>
      </c>
      <c r="R605">
        <f t="shared" si="8"/>
        <v>101325</v>
      </c>
      <c r="T605">
        <f t="shared" si="90"/>
        <v>7.5124999999999997E-2</v>
      </c>
      <c r="U605">
        <f t="shared" si="91"/>
        <v>101325</v>
      </c>
    </row>
    <row r="606" spans="3:21" x14ac:dyDescent="0.2">
      <c r="C606" s="1"/>
      <c r="D606" s="1"/>
      <c r="E606" s="1">
        <v>7.5249999999999997E-2</v>
      </c>
      <c r="F606" s="4">
        <f t="shared" si="83"/>
        <v>6.3009720396865893E-2</v>
      </c>
      <c r="G606" s="1">
        <f t="shared" si="84"/>
        <v>-3.1158143413188806</v>
      </c>
      <c r="H606" s="1">
        <f t="shared" si="85"/>
        <v>0</v>
      </c>
      <c r="I606">
        <f t="shared" si="86"/>
        <v>0</v>
      </c>
      <c r="J606" s="4">
        <f t="shared" si="87"/>
        <v>3.9769296294121147E-5</v>
      </c>
      <c r="K606">
        <f t="shared" si="88"/>
        <v>0</v>
      </c>
      <c r="L606">
        <f>K606*'Exhaust Gas Math'!$C$14</f>
        <v>0</v>
      </c>
      <c r="M606">
        <f>(L606/'Exhaust Gas Math'!$B$14)+('Exhaust Gas Math'!$D$10)</f>
        <v>4.4059320573952224E-4</v>
      </c>
      <c r="N606">
        <f>('Exhaust Gas Math'!$E$10*((-0.000000001)*N605^3+(0.000002)*N605^2-0.0012*N605+1.3446)*$B$15+L606*'Exhaust Gas Math'!$D$14*$B$14)/('Exhaust Gas Math'!$E$10*((-0.000000001)*N605^3+(0.000002)*N605^2-0.0012*N605+1.3446)+L606*'Exhaust Gas Math'!$D$14)</f>
        <v>1100</v>
      </c>
      <c r="O606">
        <f t="shared" si="89"/>
        <v>101325</v>
      </c>
      <c r="P606">
        <f>((-0.0000000008)*N606^3+(0.000003)*N606^2-0.004*N606+2.013)*('Exhaust Gas Math'!$E$10/(L606+'Exhaust Gas Math'!$E$10))+(357.45*N606^-1.004)*(L606/(L606+'Exhaust Gas Math'!$E$10))</f>
        <v>0.17819999999999947</v>
      </c>
      <c r="Q606">
        <f t="shared" si="7"/>
        <v>0</v>
      </c>
      <c r="R606">
        <f t="shared" si="8"/>
        <v>101325</v>
      </c>
      <c r="T606">
        <f t="shared" si="90"/>
        <v>7.5249999999999997E-2</v>
      </c>
      <c r="U606">
        <f t="shared" si="91"/>
        <v>101325</v>
      </c>
    </row>
    <row r="607" spans="3:21" x14ac:dyDescent="0.2">
      <c r="C607" s="1"/>
      <c r="D607" s="1"/>
      <c r="E607" s="1">
        <v>7.5374999999999998E-2</v>
      </c>
      <c r="F607" s="4">
        <f t="shared" si="83"/>
        <v>6.2524126476606351E-2</v>
      </c>
      <c r="G607" s="1">
        <f t="shared" si="84"/>
        <v>-4.6496941222613071</v>
      </c>
      <c r="H607" s="1">
        <f t="shared" si="85"/>
        <v>0</v>
      </c>
      <c r="I607">
        <f t="shared" si="86"/>
        <v>0</v>
      </c>
      <c r="J607" s="4">
        <f t="shared" si="87"/>
        <v>3.9769296294121147E-5</v>
      </c>
      <c r="K607">
        <f t="shared" si="88"/>
        <v>0</v>
      </c>
      <c r="L607">
        <f>K607*'Exhaust Gas Math'!$C$14</f>
        <v>0</v>
      </c>
      <c r="M607">
        <f>(L607/'Exhaust Gas Math'!$B$14)+('Exhaust Gas Math'!$D$10)</f>
        <v>4.4059320573952224E-4</v>
      </c>
      <c r="N607">
        <f>('Exhaust Gas Math'!$E$10*((-0.000000001)*N606^3+(0.000002)*N606^2-0.0012*N606+1.3446)*$B$15+L607*'Exhaust Gas Math'!$D$14*$B$14)/('Exhaust Gas Math'!$E$10*((-0.000000001)*N606^3+(0.000002)*N606^2-0.0012*N606+1.3446)+L607*'Exhaust Gas Math'!$D$14)</f>
        <v>1100</v>
      </c>
      <c r="O607">
        <f t="shared" si="89"/>
        <v>101325</v>
      </c>
      <c r="P607">
        <f>((-0.0000000008)*N607^3+(0.000003)*N607^2-0.004*N607+2.013)*('Exhaust Gas Math'!$E$10/(L607+'Exhaust Gas Math'!$E$10))+(357.45*N607^-1.004)*(L607/(L607+'Exhaust Gas Math'!$E$10))</f>
        <v>0.17819999999999947</v>
      </c>
      <c r="Q607">
        <f t="shared" si="7"/>
        <v>0</v>
      </c>
      <c r="R607">
        <f t="shared" si="8"/>
        <v>101325</v>
      </c>
      <c r="T607">
        <f t="shared" si="90"/>
        <v>7.5374999999999998E-2</v>
      </c>
      <c r="U607">
        <f t="shared" si="91"/>
        <v>101325</v>
      </c>
    </row>
    <row r="608" spans="3:21" x14ac:dyDescent="0.2">
      <c r="C608" s="1"/>
      <c r="D608" s="1"/>
      <c r="E608" s="1">
        <v>7.5499999999999998E-2</v>
      </c>
      <c r="F608" s="4">
        <f t="shared" si="83"/>
        <v>6.1848491566556404E-2</v>
      </c>
      <c r="G608" s="1">
        <f t="shared" si="84"/>
        <v>-6.1549069927596598</v>
      </c>
      <c r="H608" s="1">
        <f t="shared" si="85"/>
        <v>0</v>
      </c>
      <c r="I608">
        <f t="shared" si="86"/>
        <v>0</v>
      </c>
      <c r="J608" s="4">
        <f t="shared" si="87"/>
        <v>3.9769296294121147E-5</v>
      </c>
      <c r="K608">
        <f t="shared" si="88"/>
        <v>0</v>
      </c>
      <c r="L608">
        <f>K608*'Exhaust Gas Math'!$C$14</f>
        <v>0</v>
      </c>
      <c r="M608">
        <f>(L608/'Exhaust Gas Math'!$B$14)+('Exhaust Gas Math'!$D$10)</f>
        <v>4.4059320573952224E-4</v>
      </c>
      <c r="N608">
        <f>('Exhaust Gas Math'!$E$10*((-0.000000001)*N607^3+(0.000002)*N607^2-0.0012*N607+1.3446)*$B$15+L608*'Exhaust Gas Math'!$D$14*$B$14)/('Exhaust Gas Math'!$E$10*((-0.000000001)*N607^3+(0.000002)*N607^2-0.0012*N607+1.3446)+L608*'Exhaust Gas Math'!$D$14)</f>
        <v>1100</v>
      </c>
      <c r="O608">
        <f t="shared" si="89"/>
        <v>101325</v>
      </c>
      <c r="P608">
        <f>((-0.0000000008)*N608^3+(0.000003)*N608^2-0.004*N608+2.013)*('Exhaust Gas Math'!$E$10/(L608+'Exhaust Gas Math'!$E$10))+(357.45*N608^-1.004)*(L608/(L608+'Exhaust Gas Math'!$E$10))</f>
        <v>0.17819999999999947</v>
      </c>
      <c r="Q608">
        <f t="shared" si="7"/>
        <v>0</v>
      </c>
      <c r="R608">
        <f t="shared" si="8"/>
        <v>101325</v>
      </c>
      <c r="T608">
        <f t="shared" si="90"/>
        <v>7.5499999999999998E-2</v>
      </c>
      <c r="U608">
        <f t="shared" si="91"/>
        <v>101325</v>
      </c>
    </row>
    <row r="609" spans="3:21" x14ac:dyDescent="0.2">
      <c r="C609" s="1"/>
      <c r="D609" s="1"/>
      <c r="E609" s="1">
        <v>7.5624999999999998E-2</v>
      </c>
      <c r="F609" s="4">
        <f t="shared" si="83"/>
        <v>6.0986981180607788E-2</v>
      </c>
      <c r="G609" s="1">
        <f t="shared" si="84"/>
        <v>-7.6221728149335179</v>
      </c>
      <c r="H609" s="1">
        <f t="shared" si="85"/>
        <v>0</v>
      </c>
      <c r="I609">
        <f t="shared" si="86"/>
        <v>0</v>
      </c>
      <c r="J609" s="4">
        <f t="shared" si="87"/>
        <v>3.9769296294121147E-5</v>
      </c>
      <c r="K609">
        <f t="shared" si="88"/>
        <v>0</v>
      </c>
      <c r="L609">
        <f>K609*'Exhaust Gas Math'!$C$14</f>
        <v>0</v>
      </c>
      <c r="M609">
        <f>(L609/'Exhaust Gas Math'!$B$14)+('Exhaust Gas Math'!$D$10)</f>
        <v>4.4059320573952224E-4</v>
      </c>
      <c r="N609">
        <f>('Exhaust Gas Math'!$E$10*((-0.000000001)*N608^3+(0.000002)*N608^2-0.0012*N608+1.3446)*$B$15+L609*'Exhaust Gas Math'!$D$14*$B$14)/('Exhaust Gas Math'!$E$10*((-0.000000001)*N608^3+(0.000002)*N608^2-0.0012*N608+1.3446)+L609*'Exhaust Gas Math'!$D$14)</f>
        <v>1100</v>
      </c>
      <c r="O609">
        <f t="shared" si="89"/>
        <v>101325</v>
      </c>
      <c r="P609">
        <f>((-0.0000000008)*N609^3+(0.000003)*N609^2-0.004*N609+2.013)*('Exhaust Gas Math'!$E$10/(L609+'Exhaust Gas Math'!$E$10))+(357.45*N609^-1.004)*(L609/(L609+'Exhaust Gas Math'!$E$10))</f>
        <v>0.17819999999999947</v>
      </c>
      <c r="Q609">
        <f t="shared" si="7"/>
        <v>0</v>
      </c>
      <c r="R609">
        <f t="shared" si="8"/>
        <v>101325</v>
      </c>
      <c r="T609">
        <f t="shared" si="90"/>
        <v>7.5624999999999998E-2</v>
      </c>
      <c r="U609">
        <f t="shared" si="91"/>
        <v>101325</v>
      </c>
    </row>
    <row r="610" spans="3:21" x14ac:dyDescent="0.2">
      <c r="C610" s="1"/>
      <c r="D610" s="1"/>
      <c r="E610" s="1">
        <v>7.5749999999999998E-2</v>
      </c>
      <c r="F610" s="4">
        <f t="shared" si="83"/>
        <v>5.9944906816771296E-2</v>
      </c>
      <c r="G610" s="1">
        <f t="shared" si="84"/>
        <v>-9.0424454070735152</v>
      </c>
      <c r="H610" s="1">
        <f t="shared" si="85"/>
        <v>0</v>
      </c>
      <c r="I610">
        <f t="shared" si="86"/>
        <v>0</v>
      </c>
      <c r="J610" s="4">
        <f t="shared" si="87"/>
        <v>3.9769296294121147E-5</v>
      </c>
      <c r="K610">
        <f t="shared" si="88"/>
        <v>0</v>
      </c>
      <c r="L610">
        <f>K610*'Exhaust Gas Math'!$C$14</f>
        <v>0</v>
      </c>
      <c r="M610">
        <f>(L610/'Exhaust Gas Math'!$B$14)+('Exhaust Gas Math'!$D$10)</f>
        <v>4.4059320573952224E-4</v>
      </c>
      <c r="N610">
        <f>('Exhaust Gas Math'!$E$10*((-0.000000001)*N609^3+(0.000002)*N609^2-0.0012*N609+1.3446)*$B$15+L610*'Exhaust Gas Math'!$D$14*$B$14)/('Exhaust Gas Math'!$E$10*((-0.000000001)*N609^3+(0.000002)*N609^2-0.0012*N609+1.3446)+L610*'Exhaust Gas Math'!$D$14)</f>
        <v>1100</v>
      </c>
      <c r="O610">
        <f t="shared" si="89"/>
        <v>101325</v>
      </c>
      <c r="P610">
        <f>((-0.0000000008)*N610^3+(0.000003)*N610^2-0.004*N610+2.013)*('Exhaust Gas Math'!$E$10/(L610+'Exhaust Gas Math'!$E$10))+(357.45*N610^-1.004)*(L610/(L610+'Exhaust Gas Math'!$E$10))</f>
        <v>0.17819999999999947</v>
      </c>
      <c r="Q610">
        <f t="shared" si="7"/>
        <v>0</v>
      </c>
      <c r="R610">
        <f t="shared" si="8"/>
        <v>101325</v>
      </c>
      <c r="T610">
        <f t="shared" si="90"/>
        <v>7.5749999999999998E-2</v>
      </c>
      <c r="U610">
        <f t="shared" si="91"/>
        <v>101325</v>
      </c>
    </row>
    <row r="611" spans="3:21" x14ac:dyDescent="0.2">
      <c r="C611" s="1"/>
      <c r="D611" s="1"/>
      <c r="E611" s="1">
        <v>7.5874999999999998E-2</v>
      </c>
      <c r="F611" s="4">
        <f t="shared" si="83"/>
        <v>5.8728693210024704E-2</v>
      </c>
      <c r="G611" s="1">
        <f t="shared" si="84"/>
        <v>-10.406968316360802</v>
      </c>
      <c r="H611" s="1">
        <f t="shared" si="85"/>
        <v>0</v>
      </c>
      <c r="I611">
        <f t="shared" si="86"/>
        <v>0</v>
      </c>
      <c r="J611" s="4">
        <f t="shared" si="87"/>
        <v>3.9769296294121147E-5</v>
      </c>
      <c r="K611">
        <f t="shared" si="88"/>
        <v>0</v>
      </c>
      <c r="L611">
        <f>K611*'Exhaust Gas Math'!$C$14</f>
        <v>0</v>
      </c>
      <c r="M611">
        <f>(L611/'Exhaust Gas Math'!$B$14)+('Exhaust Gas Math'!$D$10)</f>
        <v>4.4059320573952224E-4</v>
      </c>
      <c r="N611">
        <f>('Exhaust Gas Math'!$E$10*((-0.000000001)*N610^3+(0.000002)*N610^2-0.0012*N610+1.3446)*$B$15+L611*'Exhaust Gas Math'!$D$14*$B$14)/('Exhaust Gas Math'!$E$10*((-0.000000001)*N610^3+(0.000002)*N610^2-0.0012*N610+1.3446)+L611*'Exhaust Gas Math'!$D$14)</f>
        <v>1100</v>
      </c>
      <c r="O611">
        <f t="shared" si="89"/>
        <v>101325</v>
      </c>
      <c r="P611">
        <f>((-0.0000000008)*N611^3+(0.000003)*N611^2-0.004*N611+2.013)*('Exhaust Gas Math'!$E$10/(L611+'Exhaust Gas Math'!$E$10))+(357.45*N611^-1.004)*(L611/(L611+'Exhaust Gas Math'!$E$10))</f>
        <v>0.17819999999999947</v>
      </c>
      <c r="Q611">
        <f t="shared" si="7"/>
        <v>0</v>
      </c>
      <c r="R611">
        <f t="shared" si="8"/>
        <v>101325</v>
      </c>
      <c r="T611">
        <f t="shared" si="90"/>
        <v>7.5874999999999998E-2</v>
      </c>
      <c r="U611">
        <f t="shared" si="91"/>
        <v>101325</v>
      </c>
    </row>
    <row r="612" spans="3:21" x14ac:dyDescent="0.2">
      <c r="C612" s="1"/>
      <c r="D612" s="1"/>
      <c r="E612" s="1">
        <v>7.5999999999999998E-2</v>
      </c>
      <c r="F612" s="4">
        <f t="shared" si="83"/>
        <v>5.7345838721685867E-2</v>
      </c>
      <c r="G612" s="1">
        <f t="shared" si="84"/>
        <v>-11.707328805309466</v>
      </c>
      <c r="H612" s="1">
        <f t="shared" si="85"/>
        <v>0</v>
      </c>
      <c r="I612">
        <f t="shared" si="86"/>
        <v>0</v>
      </c>
      <c r="J612" s="4">
        <f t="shared" si="87"/>
        <v>3.9769296294121147E-5</v>
      </c>
      <c r="K612">
        <f t="shared" si="88"/>
        <v>0</v>
      </c>
      <c r="L612">
        <f>K612*'Exhaust Gas Math'!$C$14</f>
        <v>0</v>
      </c>
      <c r="M612">
        <f>(L612/'Exhaust Gas Math'!$B$14)+('Exhaust Gas Math'!$D$10)</f>
        <v>4.4059320573952224E-4</v>
      </c>
      <c r="N612">
        <f>('Exhaust Gas Math'!$E$10*((-0.000000001)*N611^3+(0.000002)*N611^2-0.0012*N611+1.3446)*$B$15+L612*'Exhaust Gas Math'!$D$14*$B$14)/('Exhaust Gas Math'!$E$10*((-0.000000001)*N611^3+(0.000002)*N611^2-0.0012*N611+1.3446)+L612*'Exhaust Gas Math'!$D$14)</f>
        <v>1100</v>
      </c>
      <c r="O612">
        <f t="shared" si="89"/>
        <v>101325</v>
      </c>
      <c r="P612">
        <f>((-0.0000000008)*N612^3+(0.000003)*N612^2-0.004*N612+2.013)*('Exhaust Gas Math'!$E$10/(L612+'Exhaust Gas Math'!$E$10))+(357.45*N612^-1.004)*(L612/(L612+'Exhaust Gas Math'!$E$10))</f>
        <v>0.17819999999999947</v>
      </c>
      <c r="Q612">
        <f t="shared" si="7"/>
        <v>0</v>
      </c>
      <c r="R612">
        <f t="shared" si="8"/>
        <v>101325</v>
      </c>
      <c r="T612">
        <f t="shared" si="90"/>
        <v>7.5999999999999998E-2</v>
      </c>
      <c r="U612">
        <f t="shared" si="91"/>
        <v>101325</v>
      </c>
    </row>
    <row r="613" spans="3:21" x14ac:dyDescent="0.2">
      <c r="C613" s="1"/>
      <c r="D613" s="1"/>
      <c r="E613" s="1">
        <v>7.6124999999999998E-2</v>
      </c>
      <c r="F613" s="4">
        <f t="shared" si="83"/>
        <v>5.5804869109520941E-2</v>
      </c>
      <c r="G613" s="1">
        <f t="shared" si="84"/>
        <v>-12.93550971909163</v>
      </c>
      <c r="H613" s="1">
        <f t="shared" si="85"/>
        <v>0</v>
      </c>
      <c r="I613">
        <f t="shared" si="86"/>
        <v>0</v>
      </c>
      <c r="J613" s="4">
        <f t="shared" si="87"/>
        <v>3.9769296294121147E-5</v>
      </c>
      <c r="K613">
        <f t="shared" si="88"/>
        <v>0</v>
      </c>
      <c r="L613">
        <f>K613*'Exhaust Gas Math'!$C$14</f>
        <v>0</v>
      </c>
      <c r="M613">
        <f>(L613/'Exhaust Gas Math'!$B$14)+('Exhaust Gas Math'!$D$10)</f>
        <v>4.4059320573952224E-4</v>
      </c>
      <c r="N613">
        <f>('Exhaust Gas Math'!$E$10*((-0.000000001)*N612^3+(0.000002)*N612^2-0.0012*N612+1.3446)*$B$15+L613*'Exhaust Gas Math'!$D$14*$B$14)/('Exhaust Gas Math'!$E$10*((-0.000000001)*N612^3+(0.000002)*N612^2-0.0012*N612+1.3446)+L613*'Exhaust Gas Math'!$D$14)</f>
        <v>1100</v>
      </c>
      <c r="O613">
        <f t="shared" si="89"/>
        <v>101325</v>
      </c>
      <c r="P613">
        <f>((-0.0000000008)*N613^3+(0.000003)*N613^2-0.004*N613+2.013)*('Exhaust Gas Math'!$E$10/(L613+'Exhaust Gas Math'!$E$10))+(357.45*N613^-1.004)*(L613/(L613+'Exhaust Gas Math'!$E$10))</f>
        <v>0.17819999999999947</v>
      </c>
      <c r="Q613">
        <f t="shared" si="7"/>
        <v>0</v>
      </c>
      <c r="R613">
        <f t="shared" si="8"/>
        <v>101325</v>
      </c>
      <c r="T613">
        <f t="shared" si="90"/>
        <v>7.6124999999999998E-2</v>
      </c>
      <c r="U613">
        <f t="shared" si="91"/>
        <v>101325</v>
      </c>
    </row>
    <row r="614" spans="3:21" x14ac:dyDescent="0.2">
      <c r="C614" s="1"/>
      <c r="D614" s="1"/>
      <c r="E614" s="1">
        <v>7.6249999999999998E-2</v>
      </c>
      <c r="F614" s="4">
        <f t="shared" si="83"/>
        <v>5.4115284963613577E-2</v>
      </c>
      <c r="G614" s="1">
        <f t="shared" si="84"/>
        <v>-14.083938913962006</v>
      </c>
      <c r="H614" s="1">
        <f t="shared" si="85"/>
        <v>0</v>
      </c>
      <c r="I614">
        <f t="shared" si="86"/>
        <v>0</v>
      </c>
      <c r="J614" s="4">
        <f t="shared" si="87"/>
        <v>3.9769296294121147E-5</v>
      </c>
      <c r="K614">
        <f t="shared" si="88"/>
        <v>0</v>
      </c>
      <c r="L614">
        <f>K614*'Exhaust Gas Math'!$C$14</f>
        <v>0</v>
      </c>
      <c r="M614">
        <f>(L614/'Exhaust Gas Math'!$B$14)+('Exhaust Gas Math'!$D$10)</f>
        <v>4.4059320573952224E-4</v>
      </c>
      <c r="N614">
        <f>('Exhaust Gas Math'!$E$10*((-0.000000001)*N613^3+(0.000002)*N613^2-0.0012*N613+1.3446)*$B$15+L614*'Exhaust Gas Math'!$D$14*$B$14)/('Exhaust Gas Math'!$E$10*((-0.000000001)*N613^3+(0.000002)*N613^2-0.0012*N613+1.3446)+L614*'Exhaust Gas Math'!$D$14)</f>
        <v>1100</v>
      </c>
      <c r="O614">
        <f t="shared" si="89"/>
        <v>101325</v>
      </c>
      <c r="P614">
        <f>((-0.0000000008)*N614^3+(0.000003)*N614^2-0.004*N614+2.013)*('Exhaust Gas Math'!$E$10/(L614+'Exhaust Gas Math'!$E$10))+(357.45*N614^-1.004)*(L614/(L614+'Exhaust Gas Math'!$E$10))</f>
        <v>0.17819999999999947</v>
      </c>
      <c r="Q614">
        <f t="shared" si="7"/>
        <v>0</v>
      </c>
      <c r="R614">
        <f t="shared" si="8"/>
        <v>101325</v>
      </c>
      <c r="T614">
        <f t="shared" si="90"/>
        <v>7.6249999999999998E-2</v>
      </c>
      <c r="U614">
        <f t="shared" si="91"/>
        <v>101325</v>
      </c>
    </row>
    <row r="615" spans="3:21" x14ac:dyDescent="0.2">
      <c r="C615" s="1"/>
      <c r="D615" s="1"/>
      <c r="E615" s="1">
        <v>7.6374999999999998E-2</v>
      </c>
      <c r="F615" s="4">
        <f t="shared" si="83"/>
        <v>5.2287503132066919E-2</v>
      </c>
      <c r="G615" s="1">
        <f t="shared" si="84"/>
        <v>-15.145535942042878</v>
      </c>
      <c r="H615" s="1">
        <f t="shared" si="85"/>
        <v>0</v>
      </c>
      <c r="I615">
        <f t="shared" si="86"/>
        <v>0</v>
      </c>
      <c r="J615" s="4">
        <f t="shared" si="87"/>
        <v>3.9769296294121147E-5</v>
      </c>
      <c r="K615">
        <f t="shared" si="88"/>
        <v>0</v>
      </c>
      <c r="L615">
        <f>K615*'Exhaust Gas Math'!$C$14</f>
        <v>0</v>
      </c>
      <c r="M615">
        <f>(L615/'Exhaust Gas Math'!$B$14)+('Exhaust Gas Math'!$D$10)</f>
        <v>4.4059320573952224E-4</v>
      </c>
      <c r="N615">
        <f>('Exhaust Gas Math'!$E$10*((-0.000000001)*N614^3+(0.000002)*N614^2-0.0012*N614+1.3446)*$B$15+L615*'Exhaust Gas Math'!$D$14*$B$14)/('Exhaust Gas Math'!$E$10*((-0.000000001)*N614^3+(0.000002)*N614^2-0.0012*N614+1.3446)+L615*'Exhaust Gas Math'!$D$14)</f>
        <v>1100</v>
      </c>
      <c r="O615">
        <f t="shared" si="89"/>
        <v>101325</v>
      </c>
      <c r="P615">
        <f>((-0.0000000008)*N615^3+(0.000003)*N615^2-0.004*N615+2.013)*('Exhaust Gas Math'!$E$10/(L615+'Exhaust Gas Math'!$E$10))+(357.45*N615^-1.004)*(L615/(L615+'Exhaust Gas Math'!$E$10))</f>
        <v>0.17819999999999947</v>
      </c>
      <c r="Q615">
        <f t="shared" si="7"/>
        <v>0</v>
      </c>
      <c r="R615">
        <f t="shared" si="8"/>
        <v>101325</v>
      </c>
      <c r="T615">
        <f t="shared" si="90"/>
        <v>7.6374999999999998E-2</v>
      </c>
      <c r="U615">
        <f t="shared" si="91"/>
        <v>101325</v>
      </c>
    </row>
    <row r="616" spans="3:21" x14ac:dyDescent="0.2">
      <c r="C616" s="1"/>
      <c r="D616" s="1"/>
      <c r="E616" s="1">
        <v>7.6499999999999999E-2</v>
      </c>
      <c r="F616" s="4">
        <f t="shared" si="83"/>
        <v>5.0332792497671405E-2</v>
      </c>
      <c r="G616" s="1">
        <f t="shared" si="84"/>
        <v>-16.113755704639374</v>
      </c>
      <c r="H616" s="1">
        <f t="shared" si="85"/>
        <v>0</v>
      </c>
      <c r="I616">
        <f t="shared" si="86"/>
        <v>0</v>
      </c>
      <c r="J616" s="4">
        <f t="shared" si="87"/>
        <v>3.9769296294121147E-5</v>
      </c>
      <c r="K616">
        <f t="shared" si="88"/>
        <v>0</v>
      </c>
      <c r="L616">
        <f>K616*'Exhaust Gas Math'!$C$14</f>
        <v>0</v>
      </c>
      <c r="M616">
        <f>(L616/'Exhaust Gas Math'!$B$14)+('Exhaust Gas Math'!$D$10)</f>
        <v>4.4059320573952224E-4</v>
      </c>
      <c r="N616">
        <f>('Exhaust Gas Math'!$E$10*((-0.000000001)*N615^3+(0.000002)*N615^2-0.0012*N615+1.3446)*$B$15+L616*'Exhaust Gas Math'!$D$14*$B$14)/('Exhaust Gas Math'!$E$10*((-0.000000001)*N615^3+(0.000002)*N615^2-0.0012*N615+1.3446)+L616*'Exhaust Gas Math'!$D$14)</f>
        <v>1100</v>
      </c>
      <c r="O616">
        <f t="shared" si="89"/>
        <v>101325</v>
      </c>
      <c r="P616">
        <f>((-0.0000000008)*N616^3+(0.000003)*N616^2-0.004*N616+2.013)*('Exhaust Gas Math'!$E$10/(L616+'Exhaust Gas Math'!$E$10))+(357.45*N616^-1.004)*(L616/(L616+'Exhaust Gas Math'!$E$10))</f>
        <v>0.17819999999999947</v>
      </c>
      <c r="Q616">
        <f t="shared" si="7"/>
        <v>0</v>
      </c>
      <c r="R616">
        <f t="shared" si="8"/>
        <v>101325</v>
      </c>
      <c r="T616">
        <f t="shared" si="90"/>
        <v>7.6499999999999999E-2</v>
      </c>
      <c r="U616">
        <f t="shared" si="91"/>
        <v>101325</v>
      </c>
    </row>
    <row r="617" spans="3:21" x14ac:dyDescent="0.2">
      <c r="C617" s="1"/>
      <c r="D617" s="1"/>
      <c r="E617" s="1">
        <v>7.6624999999999999E-2</v>
      </c>
      <c r="F617" s="4">
        <f t="shared" si="83"/>
        <v>4.8263204501495668E-2</v>
      </c>
      <c r="G617" s="1">
        <f t="shared" si="84"/>
        <v>-16.982628804949165</v>
      </c>
      <c r="H617" s="1">
        <f t="shared" si="85"/>
        <v>0</v>
      </c>
      <c r="I617">
        <f t="shared" si="86"/>
        <v>0</v>
      </c>
      <c r="J617" s="4">
        <f t="shared" si="87"/>
        <v>3.9769296294121147E-5</v>
      </c>
      <c r="K617">
        <f t="shared" si="88"/>
        <v>0</v>
      </c>
      <c r="L617">
        <f>K617*'Exhaust Gas Math'!$C$14</f>
        <v>0</v>
      </c>
      <c r="M617">
        <f>(L617/'Exhaust Gas Math'!$B$14)+('Exhaust Gas Math'!$D$10)</f>
        <v>4.4059320573952224E-4</v>
      </c>
      <c r="N617">
        <f>('Exhaust Gas Math'!$E$10*((-0.000000001)*N616^3+(0.000002)*N616^2-0.0012*N616+1.3446)*$B$15+L617*'Exhaust Gas Math'!$D$14*$B$14)/('Exhaust Gas Math'!$E$10*((-0.000000001)*N616^3+(0.000002)*N616^2-0.0012*N616+1.3446)+L617*'Exhaust Gas Math'!$D$14)</f>
        <v>1100</v>
      </c>
      <c r="O617">
        <f t="shared" si="89"/>
        <v>101325</v>
      </c>
      <c r="P617">
        <f>((-0.0000000008)*N617^3+(0.000003)*N617^2-0.004*N617+2.013)*('Exhaust Gas Math'!$E$10/(L617+'Exhaust Gas Math'!$E$10))+(357.45*N617^-1.004)*(L617/(L617+'Exhaust Gas Math'!$E$10))</f>
        <v>0.17819999999999947</v>
      </c>
      <c r="Q617">
        <f t="shared" si="7"/>
        <v>0</v>
      </c>
      <c r="R617">
        <f t="shared" si="8"/>
        <v>101325</v>
      </c>
      <c r="T617">
        <f t="shared" si="90"/>
        <v>7.6624999999999999E-2</v>
      </c>
      <c r="U617">
        <f t="shared" si="91"/>
        <v>101325</v>
      </c>
    </row>
    <row r="618" spans="3:21" x14ac:dyDescent="0.2">
      <c r="C618" s="1"/>
      <c r="D618" s="1"/>
      <c r="E618" s="1">
        <v>7.6749999999999999E-2</v>
      </c>
      <c r="F618" s="4">
        <f t="shared" si="83"/>
        <v>4.6091498841743607E-2</v>
      </c>
      <c r="G618" s="1">
        <f t="shared" si="84"/>
        <v>-17.746798351379383</v>
      </c>
      <c r="H618" s="1">
        <f t="shared" si="85"/>
        <v>0</v>
      </c>
      <c r="I618">
        <f t="shared" si="86"/>
        <v>0</v>
      </c>
      <c r="J618" s="4">
        <f t="shared" si="87"/>
        <v>3.9769296294121147E-5</v>
      </c>
      <c r="K618">
        <f t="shared" si="88"/>
        <v>0</v>
      </c>
      <c r="L618">
        <f>K618*'Exhaust Gas Math'!$C$14</f>
        <v>0</v>
      </c>
      <c r="M618">
        <f>(L618/'Exhaust Gas Math'!$B$14)+('Exhaust Gas Math'!$D$10)</f>
        <v>4.4059320573952224E-4</v>
      </c>
      <c r="N618">
        <f>('Exhaust Gas Math'!$E$10*((-0.000000001)*N617^3+(0.000002)*N617^2-0.0012*N617+1.3446)*$B$15+L618*'Exhaust Gas Math'!$D$14*$B$14)/('Exhaust Gas Math'!$E$10*((-0.000000001)*N617^3+(0.000002)*N617^2-0.0012*N617+1.3446)+L618*'Exhaust Gas Math'!$D$14)</f>
        <v>1100</v>
      </c>
      <c r="O618">
        <f t="shared" si="89"/>
        <v>101325</v>
      </c>
      <c r="P618">
        <f>((-0.0000000008)*N618^3+(0.000003)*N618^2-0.004*N618+2.013)*('Exhaust Gas Math'!$E$10/(L618+'Exhaust Gas Math'!$E$10))+(357.45*N618^-1.004)*(L618/(L618+'Exhaust Gas Math'!$E$10))</f>
        <v>0.17819999999999947</v>
      </c>
      <c r="Q618">
        <f t="shared" si="7"/>
        <v>0</v>
      </c>
      <c r="R618">
        <f t="shared" si="8"/>
        <v>101325</v>
      </c>
      <c r="T618">
        <f t="shared" si="90"/>
        <v>7.6749999999999999E-2</v>
      </c>
      <c r="U618">
        <f t="shared" si="91"/>
        <v>101325</v>
      </c>
    </row>
    <row r="619" spans="3:21" x14ac:dyDescent="0.2">
      <c r="C619" s="1"/>
      <c r="D619" s="1"/>
      <c r="E619" s="1">
        <v>7.6874999999999999E-2</v>
      </c>
      <c r="F619" s="4">
        <f t="shared" si="83"/>
        <v>4.3831064805973416E-2</v>
      </c>
      <c r="G619" s="1">
        <f t="shared" si="84"/>
        <v>-18.401552984563974</v>
      </c>
      <c r="H619" s="1">
        <f t="shared" si="85"/>
        <v>0</v>
      </c>
      <c r="I619">
        <f t="shared" si="86"/>
        <v>0</v>
      </c>
      <c r="J619" s="4">
        <f t="shared" si="87"/>
        <v>3.9769296294121147E-5</v>
      </c>
      <c r="K619">
        <f t="shared" si="88"/>
        <v>0</v>
      </c>
      <c r="L619">
        <f>K619*'Exhaust Gas Math'!$C$14</f>
        <v>0</v>
      </c>
      <c r="M619">
        <f>(L619/'Exhaust Gas Math'!$B$14)+('Exhaust Gas Math'!$D$10)</f>
        <v>4.4059320573952224E-4</v>
      </c>
      <c r="N619">
        <f>('Exhaust Gas Math'!$E$10*((-0.000000001)*N618^3+(0.000002)*N618^2-0.0012*N618+1.3446)*$B$15+L619*'Exhaust Gas Math'!$D$14*$B$14)/('Exhaust Gas Math'!$E$10*((-0.000000001)*N618^3+(0.000002)*N618^2-0.0012*N618+1.3446)+L619*'Exhaust Gas Math'!$D$14)</f>
        <v>1100</v>
      </c>
      <c r="O619">
        <f t="shared" si="89"/>
        <v>101325</v>
      </c>
      <c r="P619">
        <f>((-0.0000000008)*N619^3+(0.000003)*N619^2-0.004*N619+2.013)*('Exhaust Gas Math'!$E$10/(L619+'Exhaust Gas Math'!$E$10))+(357.45*N619^-1.004)*(L619/(L619+'Exhaust Gas Math'!$E$10))</f>
        <v>0.17819999999999947</v>
      </c>
      <c r="Q619">
        <f t="shared" si="7"/>
        <v>0</v>
      </c>
      <c r="R619">
        <f t="shared" si="8"/>
        <v>101325</v>
      </c>
      <c r="T619">
        <f t="shared" si="90"/>
        <v>7.6874999999999999E-2</v>
      </c>
      <c r="U619">
        <f t="shared" si="91"/>
        <v>101325</v>
      </c>
    </row>
    <row r="620" spans="3:21" x14ac:dyDescent="0.2">
      <c r="C620" s="1"/>
      <c r="D620" s="1"/>
      <c r="E620" s="1">
        <v>7.6999999999999999E-2</v>
      </c>
      <c r="F620" s="4">
        <f t="shared" si="83"/>
        <v>4.1495838721685781E-2</v>
      </c>
      <c r="G620" s="1">
        <f t="shared" si="84"/>
        <v>-18.942855924461476</v>
      </c>
      <c r="H620" s="1">
        <f t="shared" si="85"/>
        <v>0</v>
      </c>
      <c r="I620">
        <f t="shared" si="86"/>
        <v>0</v>
      </c>
      <c r="J620" s="4">
        <f t="shared" si="87"/>
        <v>3.9769296294121147E-5</v>
      </c>
      <c r="K620">
        <f t="shared" si="88"/>
        <v>0</v>
      </c>
      <c r="L620">
        <f>K620*'Exhaust Gas Math'!$C$14</f>
        <v>0</v>
      </c>
      <c r="M620">
        <f>(L620/'Exhaust Gas Math'!$B$14)+('Exhaust Gas Math'!$D$10)</f>
        <v>4.4059320573952224E-4</v>
      </c>
      <c r="N620">
        <f>('Exhaust Gas Math'!$E$10*((-0.000000001)*N619^3+(0.000002)*N619^2-0.0012*N619+1.3446)*$B$15+L620*'Exhaust Gas Math'!$D$14*$B$14)/('Exhaust Gas Math'!$E$10*((-0.000000001)*N619^3+(0.000002)*N619^2-0.0012*N619+1.3446)+L620*'Exhaust Gas Math'!$D$14)</f>
        <v>1100</v>
      </c>
      <c r="O620">
        <f t="shared" si="89"/>
        <v>101325</v>
      </c>
      <c r="P620">
        <f>((-0.0000000008)*N620^3+(0.000003)*N620^2-0.004*N620+2.013)*('Exhaust Gas Math'!$E$10/(L620+'Exhaust Gas Math'!$E$10))+(357.45*N620^-1.004)*(L620/(L620+'Exhaust Gas Math'!$E$10))</f>
        <v>0.17819999999999947</v>
      </c>
      <c r="Q620">
        <f t="shared" si="7"/>
        <v>0</v>
      </c>
      <c r="R620">
        <f t="shared" si="8"/>
        <v>101325</v>
      </c>
      <c r="T620">
        <f t="shared" si="90"/>
        <v>7.6999999999999999E-2</v>
      </c>
      <c r="U620">
        <f t="shared" si="91"/>
        <v>101325</v>
      </c>
    </row>
    <row r="621" spans="3:21" x14ac:dyDescent="0.2">
      <c r="C621" s="1"/>
      <c r="D621" s="1"/>
      <c r="E621" s="1">
        <v>7.7124999999999999E-2</v>
      </c>
      <c r="F621" s="4">
        <f t="shared" si="83"/>
        <v>3.9100218034232248E-2</v>
      </c>
      <c r="G621" s="1">
        <f t="shared" si="84"/>
        <v>-19.367369858445819</v>
      </c>
      <c r="H621" s="1">
        <f t="shared" si="85"/>
        <v>0</v>
      </c>
      <c r="I621">
        <f t="shared" si="86"/>
        <v>0</v>
      </c>
      <c r="J621" s="4">
        <f t="shared" si="87"/>
        <v>3.9769296294121147E-5</v>
      </c>
      <c r="K621">
        <f t="shared" si="88"/>
        <v>0</v>
      </c>
      <c r="L621">
        <f>K621*'Exhaust Gas Math'!$C$14</f>
        <v>0</v>
      </c>
      <c r="M621">
        <f>(L621/'Exhaust Gas Math'!$B$14)+('Exhaust Gas Math'!$D$10)</f>
        <v>4.4059320573952224E-4</v>
      </c>
      <c r="N621">
        <f>('Exhaust Gas Math'!$E$10*((-0.000000001)*N620^3+(0.000002)*N620^2-0.0012*N620+1.3446)*$B$15+L621*'Exhaust Gas Math'!$D$14*$B$14)/('Exhaust Gas Math'!$E$10*((-0.000000001)*N620^3+(0.000002)*N620^2-0.0012*N620+1.3446)+L621*'Exhaust Gas Math'!$D$14)</f>
        <v>1100</v>
      </c>
      <c r="O621">
        <f t="shared" si="89"/>
        <v>101325</v>
      </c>
      <c r="P621">
        <f>((-0.0000000008)*N621^3+(0.000003)*N621^2-0.004*N621+2.013)*('Exhaust Gas Math'!$E$10/(L621+'Exhaust Gas Math'!$E$10))+(357.45*N621^-1.004)*(L621/(L621+'Exhaust Gas Math'!$E$10))</f>
        <v>0.17819999999999947</v>
      </c>
      <c r="Q621">
        <f t="shared" si="7"/>
        <v>0</v>
      </c>
      <c r="R621">
        <f t="shared" si="8"/>
        <v>101325</v>
      </c>
      <c r="T621">
        <f t="shared" si="90"/>
        <v>7.7124999999999999E-2</v>
      </c>
      <c r="U621">
        <f t="shared" si="91"/>
        <v>101325</v>
      </c>
    </row>
    <row r="622" spans="3:21" x14ac:dyDescent="0.2">
      <c r="C622" s="1"/>
      <c r="D622" s="1"/>
      <c r="E622" s="1">
        <v>7.7249999999999999E-2</v>
      </c>
      <c r="F622" s="4">
        <f t="shared" si="83"/>
        <v>3.6658972541775234E-2</v>
      </c>
      <c r="G622" s="1">
        <f t="shared" si="84"/>
        <v>-19.67247751694887</v>
      </c>
      <c r="H622" s="1">
        <f t="shared" si="85"/>
        <v>0</v>
      </c>
      <c r="I622">
        <f t="shared" si="86"/>
        <v>0</v>
      </c>
      <c r="J622" s="4">
        <f t="shared" si="87"/>
        <v>3.9769296294121147E-5</v>
      </c>
      <c r="K622">
        <f t="shared" si="88"/>
        <v>0</v>
      </c>
      <c r="L622">
        <f>K622*'Exhaust Gas Math'!$C$14</f>
        <v>0</v>
      </c>
      <c r="M622">
        <f>(L622/'Exhaust Gas Math'!$B$14)+('Exhaust Gas Math'!$D$10)</f>
        <v>4.4059320573952224E-4</v>
      </c>
      <c r="N622">
        <f>('Exhaust Gas Math'!$E$10*((-0.000000001)*N621^3+(0.000002)*N621^2-0.0012*N621+1.3446)*$B$15+L622*'Exhaust Gas Math'!$D$14*$B$14)/('Exhaust Gas Math'!$E$10*((-0.000000001)*N621^3+(0.000002)*N621^2-0.0012*N621+1.3446)+L622*'Exhaust Gas Math'!$D$14)</f>
        <v>1100</v>
      </c>
      <c r="O622">
        <f t="shared" si="89"/>
        <v>101325</v>
      </c>
      <c r="P622">
        <f>((-0.0000000008)*N622^3+(0.000003)*N622^2-0.004*N622+2.013)*('Exhaust Gas Math'!$E$10/(L622+'Exhaust Gas Math'!$E$10))+(357.45*N622^-1.004)*(L622/(L622+'Exhaust Gas Math'!$E$10))</f>
        <v>0.17819999999999947</v>
      </c>
      <c r="Q622">
        <f t="shared" si="7"/>
        <v>0</v>
      </c>
      <c r="R622">
        <f t="shared" si="8"/>
        <v>101325</v>
      </c>
      <c r="T622">
        <f t="shared" si="90"/>
        <v>7.7249999999999999E-2</v>
      </c>
      <c r="U622">
        <f t="shared" si="91"/>
        <v>101325</v>
      </c>
    </row>
    <row r="623" spans="3:21" x14ac:dyDescent="0.2">
      <c r="C623" s="1"/>
      <c r="D623" s="1"/>
      <c r="E623" s="1">
        <v>7.7374999999999999E-2</v>
      </c>
      <c r="F623" s="4">
        <f t="shared" si="83"/>
        <v>3.4187153334572701E-2</v>
      </c>
      <c r="G623" s="1">
        <f t="shared" si="84"/>
        <v>-19.856297809797301</v>
      </c>
      <c r="H623" s="1">
        <f t="shared" si="85"/>
        <v>0</v>
      </c>
      <c r="I623">
        <f t="shared" si="86"/>
        <v>0</v>
      </c>
      <c r="J623" s="4">
        <f t="shared" si="87"/>
        <v>3.9769296294121147E-5</v>
      </c>
      <c r="K623">
        <f t="shared" si="88"/>
        <v>0</v>
      </c>
      <c r="L623">
        <f>K623*'Exhaust Gas Math'!$C$14</f>
        <v>0</v>
      </c>
      <c r="M623">
        <f>(L623/'Exhaust Gas Math'!$B$14)+('Exhaust Gas Math'!$D$10)</f>
        <v>4.4059320573952224E-4</v>
      </c>
      <c r="N623">
        <f>('Exhaust Gas Math'!$E$10*((-0.000000001)*N622^3+(0.000002)*N622^2-0.0012*N622+1.3446)*$B$15+L623*'Exhaust Gas Math'!$D$14*$B$14)/('Exhaust Gas Math'!$E$10*((-0.000000001)*N622^3+(0.000002)*N622^2-0.0012*N622+1.3446)+L623*'Exhaust Gas Math'!$D$14)</f>
        <v>1100</v>
      </c>
      <c r="O623">
        <f t="shared" si="89"/>
        <v>101325</v>
      </c>
      <c r="P623">
        <f>((-0.0000000008)*N623^3+(0.000003)*N623^2-0.004*N623+2.013)*('Exhaust Gas Math'!$E$10/(L623+'Exhaust Gas Math'!$E$10))+(357.45*N623^-1.004)*(L623/(L623+'Exhaust Gas Math'!$E$10))</f>
        <v>0.17819999999999947</v>
      </c>
      <c r="Q623">
        <f t="shared" si="7"/>
        <v>0</v>
      </c>
      <c r="R623">
        <f t="shared" si="8"/>
        <v>101325</v>
      </c>
      <c r="T623">
        <f t="shared" si="90"/>
        <v>7.7374999999999999E-2</v>
      </c>
      <c r="U623">
        <f t="shared" si="91"/>
        <v>101325</v>
      </c>
    </row>
    <row r="624" spans="3:21" x14ac:dyDescent="0.2">
      <c r="C624" s="1"/>
      <c r="D624" s="1"/>
      <c r="E624" s="1">
        <v>7.7499999999999999E-2</v>
      </c>
      <c r="F624" s="4">
        <f t="shared" si="83"/>
        <v>3.1699999999999888E-2</v>
      </c>
      <c r="G624" s="1">
        <f t="shared" si="84"/>
        <v>-19.917697423759289</v>
      </c>
      <c r="H624" s="1">
        <f t="shared" si="85"/>
        <v>0</v>
      </c>
      <c r="I624">
        <f t="shared" si="86"/>
        <v>0</v>
      </c>
      <c r="J624" s="4">
        <f t="shared" si="87"/>
        <v>3.9769296294121147E-5</v>
      </c>
      <c r="K624">
        <f t="shared" si="88"/>
        <v>0</v>
      </c>
      <c r="L624">
        <f>K624*'Exhaust Gas Math'!$C$14</f>
        <v>0</v>
      </c>
      <c r="M624">
        <f>(L624/'Exhaust Gas Math'!$B$14)+('Exhaust Gas Math'!$D$10)</f>
        <v>4.4059320573952224E-4</v>
      </c>
      <c r="N624">
        <f>('Exhaust Gas Math'!$E$10*((-0.000000001)*N623^3+(0.000002)*N623^2-0.0012*N623+1.3446)*$B$15+L624*'Exhaust Gas Math'!$D$14*$B$14)/('Exhaust Gas Math'!$E$10*((-0.000000001)*N623^3+(0.000002)*N623^2-0.0012*N623+1.3446)+L624*'Exhaust Gas Math'!$D$14)</f>
        <v>1100</v>
      </c>
      <c r="O624">
        <f t="shared" si="89"/>
        <v>101325</v>
      </c>
      <c r="P624">
        <f>((-0.0000000008)*N624^3+(0.000003)*N624^2-0.004*N624+2.013)*('Exhaust Gas Math'!$E$10/(L624+'Exhaust Gas Math'!$E$10))+(357.45*N624^-1.004)*(L624/(L624+'Exhaust Gas Math'!$E$10))</f>
        <v>0.17819999999999947</v>
      </c>
      <c r="Q624">
        <f t="shared" si="7"/>
        <v>0</v>
      </c>
      <c r="R624">
        <f t="shared" si="8"/>
        <v>101325</v>
      </c>
      <c r="T624">
        <f t="shared" si="90"/>
        <v>7.7499999999999999E-2</v>
      </c>
      <c r="U624">
        <f t="shared" si="91"/>
        <v>101325</v>
      </c>
    </row>
    <row r="625" spans="3:21" x14ac:dyDescent="0.2">
      <c r="C625" s="1"/>
      <c r="D625" s="1"/>
      <c r="E625" s="1">
        <v>7.7625E-2</v>
      </c>
      <c r="F625" s="4">
        <f t="shared" si="83"/>
        <v>2.9212846665427304E-2</v>
      </c>
      <c r="G625" s="1">
        <f t="shared" si="84"/>
        <v>-19.856297809797301</v>
      </c>
      <c r="H625" s="1">
        <f t="shared" si="85"/>
        <v>0</v>
      </c>
      <c r="I625">
        <f t="shared" si="86"/>
        <v>0</v>
      </c>
      <c r="J625" s="4">
        <f t="shared" si="87"/>
        <v>3.9769296294121147E-5</v>
      </c>
      <c r="K625">
        <f t="shared" si="88"/>
        <v>0</v>
      </c>
      <c r="L625">
        <f>K625*'Exhaust Gas Math'!$C$14</f>
        <v>0</v>
      </c>
      <c r="M625">
        <f>(L625/'Exhaust Gas Math'!$B$14)+('Exhaust Gas Math'!$D$10)</f>
        <v>4.4059320573952224E-4</v>
      </c>
      <c r="N625">
        <f>('Exhaust Gas Math'!$E$10*((-0.000000001)*N624^3+(0.000002)*N624^2-0.0012*N624+1.3446)*$B$15+L625*'Exhaust Gas Math'!$D$14*$B$14)/('Exhaust Gas Math'!$E$10*((-0.000000001)*N624^3+(0.000002)*N624^2-0.0012*N624+1.3446)+L625*'Exhaust Gas Math'!$D$14)</f>
        <v>1100</v>
      </c>
      <c r="O625">
        <f t="shared" si="89"/>
        <v>101325</v>
      </c>
      <c r="P625">
        <f>((-0.0000000008)*N625^3+(0.000003)*N625^2-0.004*N625+2.013)*('Exhaust Gas Math'!$E$10/(L625+'Exhaust Gas Math'!$E$10))+(357.45*N625^-1.004)*(L625/(L625+'Exhaust Gas Math'!$E$10))</f>
        <v>0.17819999999999947</v>
      </c>
      <c r="Q625">
        <f t="shared" si="7"/>
        <v>0</v>
      </c>
      <c r="R625">
        <f t="shared" si="8"/>
        <v>101325</v>
      </c>
      <c r="T625">
        <f t="shared" si="90"/>
        <v>7.7625E-2</v>
      </c>
      <c r="U625">
        <f t="shared" si="91"/>
        <v>101325</v>
      </c>
    </row>
    <row r="626" spans="3:21" x14ac:dyDescent="0.2">
      <c r="C626" s="1"/>
      <c r="D626" s="1"/>
      <c r="E626" s="1">
        <v>7.775E-2</v>
      </c>
      <c r="F626" s="4">
        <f t="shared" si="83"/>
        <v>2.6741027458224768E-2</v>
      </c>
      <c r="G626" s="1">
        <f t="shared" si="84"/>
        <v>-19.672477516948874</v>
      </c>
      <c r="H626" s="1">
        <f t="shared" si="85"/>
        <v>0</v>
      </c>
      <c r="I626">
        <f t="shared" si="86"/>
        <v>0</v>
      </c>
      <c r="J626" s="4">
        <f t="shared" si="87"/>
        <v>3.9769296294121147E-5</v>
      </c>
      <c r="K626">
        <f t="shared" si="88"/>
        <v>0</v>
      </c>
      <c r="L626">
        <f>K626*'Exhaust Gas Math'!$C$14</f>
        <v>0</v>
      </c>
      <c r="M626">
        <f>(L626/'Exhaust Gas Math'!$B$14)+('Exhaust Gas Math'!$D$10)</f>
        <v>4.4059320573952224E-4</v>
      </c>
      <c r="N626">
        <f>('Exhaust Gas Math'!$E$10*((-0.000000001)*N625^3+(0.000002)*N625^2-0.0012*N625+1.3446)*$B$15+L626*'Exhaust Gas Math'!$D$14*$B$14)/('Exhaust Gas Math'!$E$10*((-0.000000001)*N625^3+(0.000002)*N625^2-0.0012*N625+1.3446)+L626*'Exhaust Gas Math'!$D$14)</f>
        <v>1100</v>
      </c>
      <c r="O626">
        <f t="shared" si="89"/>
        <v>101325</v>
      </c>
      <c r="P626">
        <f>((-0.0000000008)*N626^3+(0.000003)*N626^2-0.004*N626+2.013)*('Exhaust Gas Math'!$E$10/(L626+'Exhaust Gas Math'!$E$10))+(357.45*N626^-1.004)*(L626/(L626+'Exhaust Gas Math'!$E$10))</f>
        <v>0.17819999999999947</v>
      </c>
      <c r="Q626">
        <f t="shared" si="7"/>
        <v>0</v>
      </c>
      <c r="R626">
        <f t="shared" si="8"/>
        <v>101325</v>
      </c>
      <c r="T626">
        <f t="shared" si="90"/>
        <v>7.775E-2</v>
      </c>
      <c r="U626">
        <f t="shared" si="91"/>
        <v>101325</v>
      </c>
    </row>
    <row r="627" spans="3:21" x14ac:dyDescent="0.2">
      <c r="C627" s="1"/>
      <c r="D627" s="1"/>
      <c r="E627" s="1">
        <v>7.7875E-2</v>
      </c>
      <c r="F627" s="4">
        <f t="shared" si="83"/>
        <v>2.429978196576776E-2</v>
      </c>
      <c r="G627" s="1">
        <f t="shared" si="84"/>
        <v>-19.367369858445823</v>
      </c>
      <c r="H627" s="1">
        <f t="shared" si="85"/>
        <v>0</v>
      </c>
      <c r="I627">
        <f t="shared" si="86"/>
        <v>0</v>
      </c>
      <c r="J627" s="4">
        <f t="shared" si="87"/>
        <v>3.9769296294121147E-5</v>
      </c>
      <c r="K627">
        <f t="shared" si="88"/>
        <v>0</v>
      </c>
      <c r="L627">
        <f>K627*'Exhaust Gas Math'!$C$14</f>
        <v>0</v>
      </c>
      <c r="M627">
        <f>(L627/'Exhaust Gas Math'!$B$14)+('Exhaust Gas Math'!$D$10)</f>
        <v>4.4059320573952224E-4</v>
      </c>
      <c r="N627">
        <f>('Exhaust Gas Math'!$E$10*((-0.000000001)*N626^3+(0.000002)*N626^2-0.0012*N626+1.3446)*$B$15+L627*'Exhaust Gas Math'!$D$14*$B$14)/('Exhaust Gas Math'!$E$10*((-0.000000001)*N626^3+(0.000002)*N626^2-0.0012*N626+1.3446)+L627*'Exhaust Gas Math'!$D$14)</f>
        <v>1100</v>
      </c>
      <c r="O627">
        <f t="shared" si="89"/>
        <v>101325</v>
      </c>
      <c r="P627">
        <f>((-0.0000000008)*N627^3+(0.000003)*N627^2-0.004*N627+2.013)*('Exhaust Gas Math'!$E$10/(L627+'Exhaust Gas Math'!$E$10))+(357.45*N627^-1.004)*(L627/(L627+'Exhaust Gas Math'!$E$10))</f>
        <v>0.17819999999999947</v>
      </c>
      <c r="Q627">
        <f t="shared" si="7"/>
        <v>0</v>
      </c>
      <c r="R627">
        <f t="shared" si="8"/>
        <v>101325</v>
      </c>
      <c r="T627">
        <f t="shared" si="90"/>
        <v>7.7875E-2</v>
      </c>
      <c r="U627">
        <f t="shared" si="91"/>
        <v>101325</v>
      </c>
    </row>
    <row r="628" spans="3:21" x14ac:dyDescent="0.2">
      <c r="C628" s="1"/>
      <c r="D628" s="1"/>
      <c r="E628" s="1">
        <v>7.8E-2</v>
      </c>
      <c r="F628" s="4">
        <f t="shared" si="83"/>
        <v>2.1904161278314224E-2</v>
      </c>
      <c r="G628" s="1">
        <f t="shared" si="84"/>
        <v>-18.942855924461476</v>
      </c>
      <c r="H628" s="1">
        <f t="shared" si="85"/>
        <v>0</v>
      </c>
      <c r="I628">
        <f t="shared" si="86"/>
        <v>0</v>
      </c>
      <c r="J628" s="4">
        <f t="shared" si="87"/>
        <v>3.9769296294121147E-5</v>
      </c>
      <c r="K628">
        <f t="shared" si="88"/>
        <v>0</v>
      </c>
      <c r="L628">
        <f>K628*'Exhaust Gas Math'!$C$14</f>
        <v>0</v>
      </c>
      <c r="M628">
        <f>(L628/'Exhaust Gas Math'!$B$14)+('Exhaust Gas Math'!$D$10)</f>
        <v>4.4059320573952224E-4</v>
      </c>
      <c r="N628">
        <f>('Exhaust Gas Math'!$E$10*((-0.000000001)*N627^3+(0.000002)*N627^2-0.0012*N627+1.3446)*$B$15+L628*'Exhaust Gas Math'!$D$14*$B$14)/('Exhaust Gas Math'!$E$10*((-0.000000001)*N627^3+(0.000002)*N627^2-0.0012*N627+1.3446)+L628*'Exhaust Gas Math'!$D$14)</f>
        <v>1100</v>
      </c>
      <c r="O628">
        <f t="shared" si="89"/>
        <v>101325</v>
      </c>
      <c r="P628">
        <f>((-0.0000000008)*N628^3+(0.000003)*N628^2-0.004*N628+2.013)*('Exhaust Gas Math'!$E$10/(L628+'Exhaust Gas Math'!$E$10))+(357.45*N628^-1.004)*(L628/(L628+'Exhaust Gas Math'!$E$10))</f>
        <v>0.17819999999999947</v>
      </c>
      <c r="Q628">
        <f t="shared" si="7"/>
        <v>0</v>
      </c>
      <c r="R628">
        <f t="shared" si="8"/>
        <v>101325</v>
      </c>
      <c r="T628">
        <f t="shared" si="90"/>
        <v>7.8E-2</v>
      </c>
      <c r="U628">
        <f t="shared" si="91"/>
        <v>101325</v>
      </c>
    </row>
    <row r="629" spans="3:21" x14ac:dyDescent="0.2">
      <c r="C629" s="1"/>
      <c r="D629" s="1"/>
      <c r="E629" s="1">
        <v>7.8125E-2</v>
      </c>
      <c r="F629" s="4">
        <f t="shared" si="83"/>
        <v>1.9568935194026596E-2</v>
      </c>
      <c r="G629" s="1">
        <f t="shared" si="84"/>
        <v>-18.401552984563978</v>
      </c>
      <c r="H629" s="1">
        <f t="shared" si="85"/>
        <v>0</v>
      </c>
      <c r="I629">
        <f t="shared" si="86"/>
        <v>0</v>
      </c>
      <c r="J629" s="4">
        <f t="shared" si="87"/>
        <v>3.9769296294121147E-5</v>
      </c>
      <c r="K629">
        <f t="shared" si="88"/>
        <v>0</v>
      </c>
      <c r="L629">
        <f>K629*'Exhaust Gas Math'!$C$14</f>
        <v>0</v>
      </c>
      <c r="M629">
        <f>(L629/'Exhaust Gas Math'!$B$14)+('Exhaust Gas Math'!$D$10)</f>
        <v>4.4059320573952224E-4</v>
      </c>
      <c r="N629">
        <f>('Exhaust Gas Math'!$E$10*((-0.000000001)*N628^3+(0.000002)*N628^2-0.0012*N628+1.3446)*$B$15+L629*'Exhaust Gas Math'!$D$14*$B$14)/('Exhaust Gas Math'!$E$10*((-0.000000001)*N628^3+(0.000002)*N628^2-0.0012*N628+1.3446)+L629*'Exhaust Gas Math'!$D$14)</f>
        <v>1100</v>
      </c>
      <c r="O629">
        <f t="shared" si="89"/>
        <v>101325</v>
      </c>
      <c r="P629">
        <f>((-0.0000000008)*N629^3+(0.000003)*N629^2-0.004*N629+2.013)*('Exhaust Gas Math'!$E$10/(L629+'Exhaust Gas Math'!$E$10))+(357.45*N629^-1.004)*(L629/(L629+'Exhaust Gas Math'!$E$10))</f>
        <v>0.17819999999999947</v>
      </c>
      <c r="Q629">
        <f t="shared" si="7"/>
        <v>0</v>
      </c>
      <c r="R629">
        <f t="shared" si="8"/>
        <v>101325</v>
      </c>
      <c r="T629">
        <f t="shared" si="90"/>
        <v>7.8125E-2</v>
      </c>
      <c r="U629">
        <f t="shared" si="91"/>
        <v>101325</v>
      </c>
    </row>
    <row r="630" spans="3:21" x14ac:dyDescent="0.2">
      <c r="C630" s="1"/>
      <c r="D630" s="1"/>
      <c r="E630" s="1">
        <v>7.825E-2</v>
      </c>
      <c r="F630" s="4">
        <f t="shared" si="83"/>
        <v>1.7308501158256398E-2</v>
      </c>
      <c r="G630" s="1">
        <f t="shared" si="84"/>
        <v>-17.746798351379383</v>
      </c>
      <c r="H630" s="1">
        <f t="shared" si="85"/>
        <v>0</v>
      </c>
      <c r="I630">
        <f t="shared" si="86"/>
        <v>0</v>
      </c>
      <c r="J630" s="4">
        <f t="shared" si="87"/>
        <v>3.9769296294121147E-5</v>
      </c>
      <c r="K630">
        <f t="shared" si="88"/>
        <v>0</v>
      </c>
      <c r="L630">
        <f>K630*'Exhaust Gas Math'!$C$14</f>
        <v>0</v>
      </c>
      <c r="M630">
        <f>(L630/'Exhaust Gas Math'!$B$14)+('Exhaust Gas Math'!$D$10)</f>
        <v>4.4059320573952224E-4</v>
      </c>
      <c r="N630">
        <f>('Exhaust Gas Math'!$E$10*((-0.000000001)*N629^3+(0.000002)*N629^2-0.0012*N629+1.3446)*$B$15+L630*'Exhaust Gas Math'!$D$14*$B$14)/('Exhaust Gas Math'!$E$10*((-0.000000001)*N629^3+(0.000002)*N629^2-0.0012*N629+1.3446)+L630*'Exhaust Gas Math'!$D$14)</f>
        <v>1100</v>
      </c>
      <c r="O630">
        <f t="shared" si="89"/>
        <v>101325</v>
      </c>
      <c r="P630">
        <f>((-0.0000000008)*N630^3+(0.000003)*N630^2-0.004*N630+2.013)*('Exhaust Gas Math'!$E$10/(L630+'Exhaust Gas Math'!$E$10))+(357.45*N630^-1.004)*(L630/(L630+'Exhaust Gas Math'!$E$10))</f>
        <v>0.17819999999999947</v>
      </c>
      <c r="Q630">
        <f t="shared" si="7"/>
        <v>0</v>
      </c>
      <c r="R630">
        <f t="shared" si="8"/>
        <v>101325</v>
      </c>
      <c r="T630">
        <f t="shared" si="90"/>
        <v>7.825E-2</v>
      </c>
      <c r="U630">
        <f t="shared" si="91"/>
        <v>101325</v>
      </c>
    </row>
    <row r="631" spans="3:21" x14ac:dyDescent="0.2">
      <c r="C631" s="1"/>
      <c r="D631" s="1"/>
      <c r="E631" s="1">
        <v>7.8375E-2</v>
      </c>
      <c r="F631" s="4">
        <f t="shared" si="83"/>
        <v>1.513679549850434E-2</v>
      </c>
      <c r="G631" s="1">
        <f t="shared" si="84"/>
        <v>-16.982628804949169</v>
      </c>
      <c r="H631" s="1">
        <f t="shared" si="85"/>
        <v>0</v>
      </c>
      <c r="I631">
        <f t="shared" si="86"/>
        <v>0</v>
      </c>
      <c r="J631" s="4">
        <f t="shared" si="87"/>
        <v>3.9769296294121147E-5</v>
      </c>
      <c r="K631">
        <f t="shared" si="88"/>
        <v>0</v>
      </c>
      <c r="L631">
        <f>K631*'Exhaust Gas Math'!$C$14</f>
        <v>0</v>
      </c>
      <c r="M631">
        <f>(L631/'Exhaust Gas Math'!$B$14)+('Exhaust Gas Math'!$D$10)</f>
        <v>4.4059320573952224E-4</v>
      </c>
      <c r="N631">
        <f>('Exhaust Gas Math'!$E$10*((-0.000000001)*N630^3+(0.000002)*N630^2-0.0012*N630+1.3446)*$B$15+L631*'Exhaust Gas Math'!$D$14*$B$14)/('Exhaust Gas Math'!$E$10*((-0.000000001)*N630^3+(0.000002)*N630^2-0.0012*N630+1.3446)+L631*'Exhaust Gas Math'!$D$14)</f>
        <v>1100</v>
      </c>
      <c r="O631">
        <f t="shared" si="89"/>
        <v>101325</v>
      </c>
      <c r="P631">
        <f>((-0.0000000008)*N631^3+(0.000003)*N631^2-0.004*N631+2.013)*('Exhaust Gas Math'!$E$10/(L631+'Exhaust Gas Math'!$E$10))+(357.45*N631^-1.004)*(L631/(L631+'Exhaust Gas Math'!$E$10))</f>
        <v>0.17819999999999947</v>
      </c>
      <c r="Q631">
        <f t="shared" si="7"/>
        <v>0</v>
      </c>
      <c r="R631">
        <f t="shared" si="8"/>
        <v>101325</v>
      </c>
      <c r="T631">
        <f t="shared" si="90"/>
        <v>7.8375E-2</v>
      </c>
      <c r="U631">
        <f t="shared" si="91"/>
        <v>101325</v>
      </c>
    </row>
    <row r="632" spans="3:21" x14ac:dyDescent="0.2">
      <c r="C632" s="1"/>
      <c r="D632" s="1"/>
      <c r="E632" s="1">
        <v>7.85E-2</v>
      </c>
      <c r="F632" s="4">
        <f t="shared" si="83"/>
        <v>1.3067207502328603E-2</v>
      </c>
      <c r="G632" s="1">
        <f t="shared" si="84"/>
        <v>-16.113755704639377</v>
      </c>
      <c r="H632" s="1">
        <f t="shared" si="85"/>
        <v>0</v>
      </c>
      <c r="I632">
        <f t="shared" si="86"/>
        <v>0</v>
      </c>
      <c r="J632" s="4">
        <f t="shared" si="87"/>
        <v>3.9769296294121147E-5</v>
      </c>
      <c r="K632">
        <f t="shared" si="88"/>
        <v>0</v>
      </c>
      <c r="L632">
        <f>K632*'Exhaust Gas Math'!$C$14</f>
        <v>0</v>
      </c>
      <c r="M632">
        <f>(L632/'Exhaust Gas Math'!$B$14)+('Exhaust Gas Math'!$D$10)</f>
        <v>4.4059320573952224E-4</v>
      </c>
      <c r="N632">
        <f>('Exhaust Gas Math'!$E$10*((-0.000000001)*N631^3+(0.000002)*N631^2-0.0012*N631+1.3446)*$B$15+L632*'Exhaust Gas Math'!$D$14*$B$14)/('Exhaust Gas Math'!$E$10*((-0.000000001)*N631^3+(0.000002)*N631^2-0.0012*N631+1.3446)+L632*'Exhaust Gas Math'!$D$14)</f>
        <v>1100</v>
      </c>
      <c r="O632">
        <f t="shared" si="89"/>
        <v>101325</v>
      </c>
      <c r="P632">
        <f>((-0.0000000008)*N632^3+(0.000003)*N632^2-0.004*N632+2.013)*('Exhaust Gas Math'!$E$10/(L632+'Exhaust Gas Math'!$E$10))+(357.45*N632^-1.004)*(L632/(L632+'Exhaust Gas Math'!$E$10))</f>
        <v>0.17819999999999947</v>
      </c>
      <c r="Q632">
        <f t="shared" si="7"/>
        <v>0</v>
      </c>
      <c r="R632">
        <f t="shared" si="8"/>
        <v>101325</v>
      </c>
      <c r="T632">
        <f t="shared" si="90"/>
        <v>7.85E-2</v>
      </c>
      <c r="U632">
        <f t="shared" si="91"/>
        <v>101325</v>
      </c>
    </row>
    <row r="633" spans="3:21" x14ac:dyDescent="0.2">
      <c r="C633" s="1"/>
      <c r="D633" s="1"/>
      <c r="E633" s="1">
        <v>7.8625E-2</v>
      </c>
      <c r="F633" s="4">
        <f t="shared" si="83"/>
        <v>1.1112496867933086E-2</v>
      </c>
      <c r="G633" s="1">
        <f t="shared" si="84"/>
        <v>-15.145535942042882</v>
      </c>
      <c r="H633" s="1">
        <f t="shared" si="85"/>
        <v>0</v>
      </c>
      <c r="I633">
        <f t="shared" si="86"/>
        <v>0</v>
      </c>
      <c r="J633" s="4">
        <f t="shared" si="87"/>
        <v>3.9769296294121147E-5</v>
      </c>
      <c r="K633">
        <f t="shared" si="88"/>
        <v>0</v>
      </c>
      <c r="L633">
        <f>K633*'Exhaust Gas Math'!$C$14</f>
        <v>0</v>
      </c>
      <c r="M633">
        <f>(L633/'Exhaust Gas Math'!$B$14)+('Exhaust Gas Math'!$D$10)</f>
        <v>4.4059320573952224E-4</v>
      </c>
      <c r="N633">
        <f>('Exhaust Gas Math'!$E$10*((-0.000000001)*N632^3+(0.000002)*N632^2-0.0012*N632+1.3446)*$B$15+L633*'Exhaust Gas Math'!$D$14*$B$14)/('Exhaust Gas Math'!$E$10*((-0.000000001)*N632^3+(0.000002)*N632^2-0.0012*N632+1.3446)+L633*'Exhaust Gas Math'!$D$14)</f>
        <v>1100</v>
      </c>
      <c r="O633">
        <f t="shared" si="89"/>
        <v>101325</v>
      </c>
      <c r="P633">
        <f>((-0.0000000008)*N633^3+(0.000003)*N633^2-0.004*N633+2.013)*('Exhaust Gas Math'!$E$10/(L633+'Exhaust Gas Math'!$E$10))+(357.45*N633^-1.004)*(L633/(L633+'Exhaust Gas Math'!$E$10))</f>
        <v>0.17819999999999947</v>
      </c>
      <c r="Q633">
        <f t="shared" si="7"/>
        <v>0</v>
      </c>
      <c r="R633">
        <f t="shared" si="8"/>
        <v>101325</v>
      </c>
      <c r="T633">
        <f t="shared" si="90"/>
        <v>7.8625E-2</v>
      </c>
      <c r="U633">
        <f t="shared" si="91"/>
        <v>101325</v>
      </c>
    </row>
    <row r="634" spans="3:21" x14ac:dyDescent="0.2">
      <c r="C634" s="1"/>
      <c r="D634" s="1"/>
      <c r="E634" s="1">
        <v>7.8750000000000001E-2</v>
      </c>
      <c r="F634" s="4">
        <f t="shared" si="83"/>
        <v>9.2847150363864275E-3</v>
      </c>
      <c r="G634" s="1">
        <f t="shared" si="84"/>
        <v>-14.083938913962012</v>
      </c>
      <c r="H634" s="1">
        <f t="shared" si="85"/>
        <v>0</v>
      </c>
      <c r="I634">
        <f t="shared" si="86"/>
        <v>0</v>
      </c>
      <c r="J634" s="4">
        <f t="shared" si="87"/>
        <v>3.9769296294121147E-5</v>
      </c>
      <c r="K634">
        <f t="shared" si="88"/>
        <v>0</v>
      </c>
      <c r="L634">
        <f>K634*'Exhaust Gas Math'!$C$14</f>
        <v>0</v>
      </c>
      <c r="M634">
        <f>(L634/'Exhaust Gas Math'!$B$14)+('Exhaust Gas Math'!$D$10)</f>
        <v>4.4059320573952224E-4</v>
      </c>
      <c r="N634">
        <f>('Exhaust Gas Math'!$E$10*((-0.000000001)*N633^3+(0.000002)*N633^2-0.0012*N633+1.3446)*$B$15+L634*'Exhaust Gas Math'!$D$14*$B$14)/('Exhaust Gas Math'!$E$10*((-0.000000001)*N633^3+(0.000002)*N633^2-0.0012*N633+1.3446)+L634*'Exhaust Gas Math'!$D$14)</f>
        <v>1100</v>
      </c>
      <c r="O634">
        <f t="shared" si="89"/>
        <v>101325</v>
      </c>
      <c r="P634">
        <f>((-0.0000000008)*N634^3+(0.000003)*N634^2-0.004*N634+2.013)*('Exhaust Gas Math'!$E$10/(L634+'Exhaust Gas Math'!$E$10))+(357.45*N634^-1.004)*(L634/(L634+'Exhaust Gas Math'!$E$10))</f>
        <v>0.17819999999999947</v>
      </c>
      <c r="Q634">
        <f t="shared" si="7"/>
        <v>0</v>
      </c>
      <c r="R634">
        <f t="shared" si="8"/>
        <v>101325</v>
      </c>
      <c r="T634">
        <f t="shared" si="90"/>
        <v>7.8750000000000001E-2</v>
      </c>
      <c r="U634">
        <f t="shared" si="91"/>
        <v>101325</v>
      </c>
    </row>
    <row r="635" spans="3:21" x14ac:dyDescent="0.2">
      <c r="C635" s="1"/>
      <c r="D635" s="1"/>
      <c r="E635" s="1">
        <v>7.8875000000000001E-2</v>
      </c>
      <c r="F635" s="4">
        <f t="shared" si="83"/>
        <v>7.5951308904790675E-3</v>
      </c>
      <c r="G635" s="1">
        <f t="shared" si="84"/>
        <v>-12.935509719091632</v>
      </c>
      <c r="H635" s="1">
        <f t="shared" si="85"/>
        <v>0</v>
      </c>
      <c r="I635">
        <f t="shared" si="86"/>
        <v>0</v>
      </c>
      <c r="J635" s="4">
        <f t="shared" si="87"/>
        <v>3.9769296294121147E-5</v>
      </c>
      <c r="K635">
        <f t="shared" si="88"/>
        <v>0</v>
      </c>
      <c r="L635">
        <f>K635*'Exhaust Gas Math'!$C$14</f>
        <v>0</v>
      </c>
      <c r="M635">
        <f>(L635/'Exhaust Gas Math'!$B$14)+('Exhaust Gas Math'!$D$10)</f>
        <v>4.4059320573952224E-4</v>
      </c>
      <c r="N635">
        <f>('Exhaust Gas Math'!$E$10*((-0.000000001)*N634^3+(0.000002)*N634^2-0.0012*N634+1.3446)*$B$15+L635*'Exhaust Gas Math'!$D$14*$B$14)/('Exhaust Gas Math'!$E$10*((-0.000000001)*N634^3+(0.000002)*N634^2-0.0012*N634+1.3446)+L635*'Exhaust Gas Math'!$D$14)</f>
        <v>1100</v>
      </c>
      <c r="O635">
        <f t="shared" si="89"/>
        <v>101325</v>
      </c>
      <c r="P635">
        <f>((-0.0000000008)*N635^3+(0.000003)*N635^2-0.004*N635+2.013)*('Exhaust Gas Math'!$E$10/(L635+'Exhaust Gas Math'!$E$10))+(357.45*N635^-1.004)*(L635/(L635+'Exhaust Gas Math'!$E$10))</f>
        <v>0.17819999999999947</v>
      </c>
      <c r="Q635">
        <f t="shared" si="7"/>
        <v>0</v>
      </c>
      <c r="R635">
        <f t="shared" si="8"/>
        <v>101325</v>
      </c>
      <c r="T635">
        <f t="shared" si="90"/>
        <v>7.8875000000000001E-2</v>
      </c>
      <c r="U635">
        <f t="shared" si="91"/>
        <v>101325</v>
      </c>
    </row>
    <row r="636" spans="3:21" x14ac:dyDescent="0.2">
      <c r="C636" s="1"/>
      <c r="D636" s="1"/>
      <c r="E636" s="1">
        <v>7.9000000000000001E-2</v>
      </c>
      <c r="F636" s="4">
        <f t="shared" si="83"/>
        <v>6.054161278314138E-3</v>
      </c>
      <c r="G636" s="1">
        <f t="shared" si="84"/>
        <v>-11.707328805309469</v>
      </c>
      <c r="H636" s="1">
        <f t="shared" si="85"/>
        <v>0</v>
      </c>
      <c r="I636">
        <f t="shared" si="86"/>
        <v>0</v>
      </c>
      <c r="J636" s="4">
        <f t="shared" si="87"/>
        <v>3.9769296294121147E-5</v>
      </c>
      <c r="K636">
        <f t="shared" si="88"/>
        <v>0</v>
      </c>
      <c r="L636">
        <f>K636*'Exhaust Gas Math'!$C$14</f>
        <v>0</v>
      </c>
      <c r="M636">
        <f>(L636/'Exhaust Gas Math'!$B$14)+('Exhaust Gas Math'!$D$10)</f>
        <v>4.4059320573952224E-4</v>
      </c>
      <c r="N636">
        <f>('Exhaust Gas Math'!$E$10*((-0.000000001)*N635^3+(0.000002)*N635^2-0.0012*N635+1.3446)*$B$15+L636*'Exhaust Gas Math'!$D$14*$B$14)/('Exhaust Gas Math'!$E$10*((-0.000000001)*N635^3+(0.000002)*N635^2-0.0012*N635+1.3446)+L636*'Exhaust Gas Math'!$D$14)</f>
        <v>1100</v>
      </c>
      <c r="O636">
        <f t="shared" si="89"/>
        <v>101325</v>
      </c>
      <c r="P636">
        <f>((-0.0000000008)*N636^3+(0.000003)*N636^2-0.004*N636+2.013)*('Exhaust Gas Math'!$E$10/(L636+'Exhaust Gas Math'!$E$10))+(357.45*N636^-1.004)*(L636/(L636+'Exhaust Gas Math'!$E$10))</f>
        <v>0.17819999999999947</v>
      </c>
      <c r="Q636">
        <f t="shared" si="7"/>
        <v>0</v>
      </c>
      <c r="R636">
        <f t="shared" si="8"/>
        <v>101325</v>
      </c>
      <c r="T636">
        <f t="shared" si="90"/>
        <v>7.9000000000000001E-2</v>
      </c>
      <c r="U636">
        <f t="shared" si="91"/>
        <v>101325</v>
      </c>
    </row>
    <row r="637" spans="3:21" x14ac:dyDescent="0.2">
      <c r="C637" s="1"/>
      <c r="D637" s="1"/>
      <c r="E637" s="1">
        <v>7.9125000000000001E-2</v>
      </c>
      <c r="F637" s="4">
        <f t="shared" si="83"/>
        <v>4.671306789975304E-3</v>
      </c>
      <c r="G637" s="1">
        <f t="shared" si="84"/>
        <v>-10.406968316360807</v>
      </c>
      <c r="H637" s="1">
        <f t="shared" si="85"/>
        <v>0</v>
      </c>
      <c r="I637">
        <f t="shared" si="86"/>
        <v>0</v>
      </c>
      <c r="J637" s="4">
        <f t="shared" si="87"/>
        <v>3.9769296294121147E-5</v>
      </c>
      <c r="K637">
        <f t="shared" si="88"/>
        <v>0</v>
      </c>
      <c r="L637">
        <f>K637*'Exhaust Gas Math'!$C$14</f>
        <v>0</v>
      </c>
      <c r="M637">
        <f>(L637/'Exhaust Gas Math'!$B$14)+('Exhaust Gas Math'!$D$10)</f>
        <v>4.4059320573952224E-4</v>
      </c>
      <c r="N637">
        <f>('Exhaust Gas Math'!$E$10*((-0.000000001)*N636^3+(0.000002)*N636^2-0.0012*N636+1.3446)*$B$15+L637*'Exhaust Gas Math'!$D$14*$B$14)/('Exhaust Gas Math'!$E$10*((-0.000000001)*N636^3+(0.000002)*N636^2-0.0012*N636+1.3446)+L637*'Exhaust Gas Math'!$D$14)</f>
        <v>1100</v>
      </c>
      <c r="O637">
        <f t="shared" si="89"/>
        <v>101325</v>
      </c>
      <c r="P637">
        <f>((-0.0000000008)*N637^3+(0.000003)*N637^2-0.004*N637+2.013)*('Exhaust Gas Math'!$E$10/(L637+'Exhaust Gas Math'!$E$10))+(357.45*N637^-1.004)*(L637/(L637+'Exhaust Gas Math'!$E$10))</f>
        <v>0.17819999999999947</v>
      </c>
      <c r="Q637">
        <f t="shared" si="7"/>
        <v>0</v>
      </c>
      <c r="R637">
        <f t="shared" si="8"/>
        <v>101325</v>
      </c>
      <c r="T637">
        <f t="shared" si="90"/>
        <v>7.9125000000000001E-2</v>
      </c>
      <c r="U637">
        <f t="shared" si="91"/>
        <v>101325</v>
      </c>
    </row>
    <row r="638" spans="3:21" x14ac:dyDescent="0.2">
      <c r="C638" s="1"/>
      <c r="D638" s="1"/>
      <c r="E638" s="1">
        <v>7.9250000000000001E-2</v>
      </c>
      <c r="F638" s="4">
        <f t="shared" si="83"/>
        <v>3.4550931832287024E-3</v>
      </c>
      <c r="G638" s="1">
        <f t="shared" si="84"/>
        <v>-9.0424454070735187</v>
      </c>
      <c r="H638" s="1">
        <f t="shared" si="85"/>
        <v>0</v>
      </c>
      <c r="I638">
        <f t="shared" si="86"/>
        <v>0</v>
      </c>
      <c r="J638" s="4">
        <f t="shared" si="87"/>
        <v>3.9769296294121147E-5</v>
      </c>
      <c r="K638">
        <f t="shared" si="88"/>
        <v>0</v>
      </c>
      <c r="L638">
        <f>K638*'Exhaust Gas Math'!$C$14</f>
        <v>0</v>
      </c>
      <c r="M638">
        <f>(L638/'Exhaust Gas Math'!$B$14)+('Exhaust Gas Math'!$D$10)</f>
        <v>4.4059320573952224E-4</v>
      </c>
      <c r="N638">
        <f>('Exhaust Gas Math'!$E$10*((-0.000000001)*N637^3+(0.000002)*N637^2-0.0012*N637+1.3446)*$B$15+L638*'Exhaust Gas Math'!$D$14*$B$14)/('Exhaust Gas Math'!$E$10*((-0.000000001)*N637^3+(0.000002)*N637^2-0.0012*N637+1.3446)+L638*'Exhaust Gas Math'!$D$14)</f>
        <v>1100</v>
      </c>
      <c r="O638">
        <f t="shared" si="89"/>
        <v>101325</v>
      </c>
      <c r="P638">
        <f>((-0.0000000008)*N638^3+(0.000003)*N638^2-0.004*N638+2.013)*('Exhaust Gas Math'!$E$10/(L638+'Exhaust Gas Math'!$E$10))+(357.45*N638^-1.004)*(L638/(L638+'Exhaust Gas Math'!$E$10))</f>
        <v>0.17819999999999947</v>
      </c>
      <c r="Q638">
        <f t="shared" si="7"/>
        <v>0</v>
      </c>
      <c r="R638">
        <f t="shared" si="8"/>
        <v>101325</v>
      </c>
      <c r="T638">
        <f t="shared" si="90"/>
        <v>7.9250000000000001E-2</v>
      </c>
      <c r="U638">
        <f t="shared" si="91"/>
        <v>101325</v>
      </c>
    </row>
    <row r="639" spans="3:21" x14ac:dyDescent="0.2">
      <c r="C639" s="1"/>
      <c r="D639" s="1"/>
      <c r="E639" s="1">
        <v>7.9375000000000001E-2</v>
      </c>
      <c r="F639" s="4">
        <f t="shared" si="83"/>
        <v>2.4130188193922167E-3</v>
      </c>
      <c r="G639" s="1">
        <f t="shared" si="84"/>
        <v>-7.6221728149335224</v>
      </c>
      <c r="H639" s="1">
        <f t="shared" si="85"/>
        <v>0</v>
      </c>
      <c r="I639">
        <f t="shared" si="86"/>
        <v>0</v>
      </c>
      <c r="J639" s="4">
        <f t="shared" si="87"/>
        <v>3.9769296294121147E-5</v>
      </c>
      <c r="K639">
        <f t="shared" si="88"/>
        <v>0</v>
      </c>
      <c r="L639">
        <f>K639*'Exhaust Gas Math'!$C$14</f>
        <v>0</v>
      </c>
      <c r="M639">
        <f>(L639/'Exhaust Gas Math'!$B$14)+('Exhaust Gas Math'!$D$10)</f>
        <v>4.4059320573952224E-4</v>
      </c>
      <c r="N639">
        <f>('Exhaust Gas Math'!$E$10*((-0.000000001)*N638^3+(0.000002)*N638^2-0.0012*N638+1.3446)*$B$15+L639*'Exhaust Gas Math'!$D$14*$B$14)/('Exhaust Gas Math'!$E$10*((-0.000000001)*N638^3+(0.000002)*N638^2-0.0012*N638+1.3446)+L639*'Exhaust Gas Math'!$D$14)</f>
        <v>1100</v>
      </c>
      <c r="O639">
        <f t="shared" si="89"/>
        <v>101325</v>
      </c>
      <c r="P639">
        <f>((-0.0000000008)*N639^3+(0.000003)*N639^2-0.004*N639+2.013)*('Exhaust Gas Math'!$E$10/(L639+'Exhaust Gas Math'!$E$10))+(357.45*N639^-1.004)*(L639/(L639+'Exhaust Gas Math'!$E$10))</f>
        <v>0.17819999999999947</v>
      </c>
      <c r="Q639">
        <f t="shared" si="7"/>
        <v>0</v>
      </c>
      <c r="R639">
        <f t="shared" si="8"/>
        <v>101325</v>
      </c>
      <c r="T639">
        <f t="shared" si="90"/>
        <v>7.9375000000000001E-2</v>
      </c>
      <c r="U639">
        <f t="shared" si="91"/>
        <v>101325</v>
      </c>
    </row>
    <row r="640" spans="3:21" x14ac:dyDescent="0.2">
      <c r="C640" s="1"/>
      <c r="D640" s="1"/>
      <c r="E640" s="1">
        <v>7.9500000000000001E-2</v>
      </c>
      <c r="F640" s="4">
        <f t="shared" si="83"/>
        <v>1.551508433443597E-3</v>
      </c>
      <c r="G640" s="1">
        <f t="shared" si="84"/>
        <v>-6.1549069927596651</v>
      </c>
      <c r="H640" s="1">
        <f t="shared" si="85"/>
        <v>0</v>
      </c>
      <c r="I640">
        <f t="shared" si="86"/>
        <v>0</v>
      </c>
      <c r="J640" s="4">
        <f t="shared" si="87"/>
        <v>3.9769296294121147E-5</v>
      </c>
      <c r="K640">
        <f t="shared" si="88"/>
        <v>0</v>
      </c>
      <c r="L640">
        <f>K640*'Exhaust Gas Math'!$C$14</f>
        <v>0</v>
      </c>
      <c r="M640">
        <f>(L640/'Exhaust Gas Math'!$B$14)+('Exhaust Gas Math'!$D$10)</f>
        <v>4.4059320573952224E-4</v>
      </c>
      <c r="N640">
        <f>('Exhaust Gas Math'!$E$10*((-0.000000001)*N639^3+(0.000002)*N639^2-0.0012*N639+1.3446)*$B$15+L640*'Exhaust Gas Math'!$D$14*$B$14)/('Exhaust Gas Math'!$E$10*((-0.000000001)*N639^3+(0.000002)*N639^2-0.0012*N639+1.3446)+L640*'Exhaust Gas Math'!$D$14)</f>
        <v>1100</v>
      </c>
      <c r="O640">
        <f t="shared" si="89"/>
        <v>101325</v>
      </c>
      <c r="P640">
        <f>((-0.0000000008)*N640^3+(0.000003)*N640^2-0.004*N640+2.013)*('Exhaust Gas Math'!$E$10/(L640+'Exhaust Gas Math'!$E$10))+(357.45*N640^-1.004)*(L640/(L640+'Exhaust Gas Math'!$E$10))</f>
        <v>0.17819999999999947</v>
      </c>
      <c r="Q640">
        <f t="shared" si="7"/>
        <v>0</v>
      </c>
      <c r="R640">
        <f t="shared" si="8"/>
        <v>101325</v>
      </c>
      <c r="T640">
        <f t="shared" si="90"/>
        <v>7.9500000000000001E-2</v>
      </c>
      <c r="U640">
        <f t="shared" si="91"/>
        <v>101325</v>
      </c>
    </row>
    <row r="641" spans="3:21" x14ac:dyDescent="0.2">
      <c r="C641" s="1"/>
      <c r="D641" s="1"/>
      <c r="E641" s="1">
        <v>7.9625000000000001E-2</v>
      </c>
      <c r="F641" s="4">
        <f t="shared" si="83"/>
        <v>8.7587352339365057E-4</v>
      </c>
      <c r="G641" s="1">
        <f t="shared" si="84"/>
        <v>-4.6496941222613115</v>
      </c>
      <c r="H641" s="1">
        <f t="shared" si="85"/>
        <v>0</v>
      </c>
      <c r="I641">
        <f t="shared" si="86"/>
        <v>0</v>
      </c>
      <c r="J641" s="4">
        <f t="shared" si="87"/>
        <v>3.9769296294121147E-5</v>
      </c>
      <c r="K641">
        <f t="shared" si="88"/>
        <v>0</v>
      </c>
      <c r="L641">
        <f>K641*'Exhaust Gas Math'!$C$14</f>
        <v>0</v>
      </c>
      <c r="M641">
        <f>(L641/'Exhaust Gas Math'!$B$14)+('Exhaust Gas Math'!$D$10)</f>
        <v>4.4059320573952224E-4</v>
      </c>
      <c r="N641">
        <f>('Exhaust Gas Math'!$E$10*((-0.000000001)*N640^3+(0.000002)*N640^2-0.0012*N640+1.3446)*$B$15+L641*'Exhaust Gas Math'!$D$14*$B$14)/('Exhaust Gas Math'!$E$10*((-0.000000001)*N640^3+(0.000002)*N640^2-0.0012*N640+1.3446)+L641*'Exhaust Gas Math'!$D$14)</f>
        <v>1100</v>
      </c>
      <c r="O641">
        <f t="shared" si="89"/>
        <v>101325</v>
      </c>
      <c r="P641">
        <f>((-0.0000000008)*N641^3+(0.000003)*N641^2-0.004*N641+2.013)*('Exhaust Gas Math'!$E$10/(L641+'Exhaust Gas Math'!$E$10))+(357.45*N641^-1.004)*(L641/(L641+'Exhaust Gas Math'!$E$10))</f>
        <v>0.17819999999999947</v>
      </c>
      <c r="Q641">
        <f t="shared" si="7"/>
        <v>0</v>
      </c>
      <c r="R641">
        <f t="shared" si="8"/>
        <v>101325</v>
      </c>
      <c r="T641">
        <f t="shared" si="90"/>
        <v>7.9625000000000001E-2</v>
      </c>
      <c r="U641">
        <f t="shared" si="91"/>
        <v>101325</v>
      </c>
    </row>
    <row r="642" spans="3:21" x14ac:dyDescent="0.2">
      <c r="C642" s="1"/>
      <c r="D642" s="1"/>
      <c r="E642" s="1">
        <v>7.9750000000000001E-2</v>
      </c>
      <c r="F642" s="4">
        <f t="shared" si="83"/>
        <v>3.9027960313411242E-4</v>
      </c>
      <c r="G642" s="1">
        <f t="shared" si="84"/>
        <v>-3.115814341318885</v>
      </c>
      <c r="H642" s="1">
        <f t="shared" si="85"/>
        <v>0</v>
      </c>
      <c r="I642">
        <f t="shared" si="86"/>
        <v>0</v>
      </c>
      <c r="J642" s="4">
        <f t="shared" si="87"/>
        <v>3.9769296294121147E-5</v>
      </c>
      <c r="K642">
        <f t="shared" si="88"/>
        <v>0</v>
      </c>
      <c r="L642">
        <f>K642*'Exhaust Gas Math'!$C$14</f>
        <v>0</v>
      </c>
      <c r="M642">
        <f>(L642/'Exhaust Gas Math'!$B$14)+('Exhaust Gas Math'!$D$10)</f>
        <v>4.4059320573952224E-4</v>
      </c>
      <c r="N642">
        <f>('Exhaust Gas Math'!$E$10*((-0.000000001)*N641^3+(0.000002)*N641^2-0.0012*N641+1.3446)*$B$15+L642*'Exhaust Gas Math'!$D$14*$B$14)/('Exhaust Gas Math'!$E$10*((-0.000000001)*N641^3+(0.000002)*N641^2-0.0012*N641+1.3446)+L642*'Exhaust Gas Math'!$D$14)</f>
        <v>1100</v>
      </c>
      <c r="O642">
        <f t="shared" si="89"/>
        <v>101325</v>
      </c>
      <c r="P642">
        <f>((-0.0000000008)*N642^3+(0.000003)*N642^2-0.004*N642+2.013)*('Exhaust Gas Math'!$E$10/(L642+'Exhaust Gas Math'!$E$10))+(357.45*N642^-1.004)*(L642/(L642+'Exhaust Gas Math'!$E$10))</f>
        <v>0.17819999999999947</v>
      </c>
      <c r="Q642">
        <f t="shared" si="7"/>
        <v>0</v>
      </c>
      <c r="R642">
        <f t="shared" si="8"/>
        <v>101325</v>
      </c>
      <c r="T642">
        <f t="shared" si="90"/>
        <v>7.9750000000000001E-2</v>
      </c>
      <c r="U642">
        <f t="shared" si="91"/>
        <v>101325</v>
      </c>
    </row>
    <row r="643" spans="3:21" x14ac:dyDescent="0.2">
      <c r="C643" s="1"/>
      <c r="D643" s="1"/>
      <c r="E643" s="1">
        <v>7.9875000000000002E-2</v>
      </c>
      <c r="F643" s="4">
        <f t="shared" si="83"/>
        <v>9.7720520659837218E-5</v>
      </c>
      <c r="G643" s="1">
        <f t="shared" si="84"/>
        <v>-1.5627245288489577</v>
      </c>
      <c r="H643" s="1">
        <f t="shared" si="85"/>
        <v>0</v>
      </c>
      <c r="I643">
        <f t="shared" si="86"/>
        <v>0</v>
      </c>
      <c r="J643" s="4">
        <f t="shared" si="87"/>
        <v>3.9769296294121147E-5</v>
      </c>
      <c r="K643">
        <f t="shared" si="88"/>
        <v>0</v>
      </c>
      <c r="L643">
        <f>K643*'Exhaust Gas Math'!$C$14</f>
        <v>0</v>
      </c>
      <c r="M643">
        <f>(L643/'Exhaust Gas Math'!$B$14)+('Exhaust Gas Math'!$D$10)</f>
        <v>4.4059320573952224E-4</v>
      </c>
      <c r="N643">
        <f>('Exhaust Gas Math'!$E$10*((-0.000000001)*N642^3+(0.000002)*N642^2-0.0012*N642+1.3446)*$B$15+L643*'Exhaust Gas Math'!$D$14*$B$14)/('Exhaust Gas Math'!$E$10*((-0.000000001)*N642^3+(0.000002)*N642^2-0.0012*N642+1.3446)+L643*'Exhaust Gas Math'!$D$14)</f>
        <v>1100</v>
      </c>
      <c r="O643">
        <f t="shared" si="89"/>
        <v>101325</v>
      </c>
      <c r="P643">
        <f>((-0.0000000008)*N643^3+(0.000003)*N643^2-0.004*N643+2.013)*('Exhaust Gas Math'!$E$10/(L643+'Exhaust Gas Math'!$E$10))+(357.45*N643^-1.004)*(L643/(L643+'Exhaust Gas Math'!$E$10))</f>
        <v>0.17819999999999947</v>
      </c>
      <c r="Q643">
        <f t="shared" si="7"/>
        <v>0</v>
      </c>
      <c r="R643">
        <f t="shared" si="8"/>
        <v>101325</v>
      </c>
      <c r="T643">
        <f t="shared" si="90"/>
        <v>7.9875000000000002E-2</v>
      </c>
      <c r="U643">
        <f t="shared" si="91"/>
        <v>101325</v>
      </c>
    </row>
    <row r="644" spans="3:21" x14ac:dyDescent="0.2">
      <c r="C644" s="1"/>
      <c r="D644" s="1"/>
      <c r="E644" s="1">
        <v>0.08</v>
      </c>
      <c r="F644" s="4">
        <f t="shared" ref="F644:F707" si="92">-(($B$3/1000)/2)*COS($B$10*E644)+(($B$3/1000)/2)</f>
        <v>0</v>
      </c>
      <c r="G644" s="1">
        <f t="shared" ref="G644:G707" si="93">($B$3/1000/2)*$B$10*SIN($B$10*E644)</f>
        <v>-3.9043417958489754E-14</v>
      </c>
      <c r="H644" s="1">
        <f t="shared" ref="H644:H707" si="94">IF(MOD(E644,(1/($B$9/2)))&lt;=(1/($B$9*2)),1,0)</f>
        <v>1</v>
      </c>
      <c r="I644">
        <f t="shared" ref="I644:I707" si="95">F644*$B$4*H644</f>
        <v>0</v>
      </c>
      <c r="J644" s="4">
        <f t="shared" ref="J644:J707" si="96">$B$7+H644*I644</f>
        <v>3.9769296294121147E-5</v>
      </c>
      <c r="K644">
        <f t="shared" ref="K644:K707" si="97">(I644)*$B$11*H644</f>
        <v>0</v>
      </c>
      <c r="L644">
        <f>K644*'Exhaust Gas Math'!$C$14</f>
        <v>0</v>
      </c>
      <c r="M644">
        <f>(L644/'Exhaust Gas Math'!$B$14)+('Exhaust Gas Math'!$D$10)</f>
        <v>4.4059320573952224E-4</v>
      </c>
      <c r="N644">
        <f>('Exhaust Gas Math'!$E$10*((-0.000000001)*N643^3+(0.000002)*N643^2-0.0012*N643+1.3446)*$B$15+L644*'Exhaust Gas Math'!$D$14*$B$14)/('Exhaust Gas Math'!$E$10*((-0.000000001)*N643^3+(0.000002)*N643^2-0.0012*N643+1.3446)+L644*'Exhaust Gas Math'!$D$14)</f>
        <v>1100</v>
      </c>
      <c r="O644">
        <f t="shared" ref="O644:O707" si="98">(M644*$B$12*N644)/J644</f>
        <v>101325</v>
      </c>
      <c r="P644">
        <f>((-0.0000000008)*N644^3+(0.000003)*N644^2-0.004*N644+2.013)*('Exhaust Gas Math'!$E$10/(L644+'Exhaust Gas Math'!$E$10))+(357.45*N644^-1.004)*(L644/(L644+'Exhaust Gas Math'!$E$10))</f>
        <v>0.17819999999999947</v>
      </c>
      <c r="Q644">
        <f t="shared" si="7"/>
        <v>-1.3582301409202524E-28</v>
      </c>
      <c r="R644">
        <f t="shared" si="8"/>
        <v>101325</v>
      </c>
      <c r="T644">
        <f t="shared" ref="T644:T707" si="99">E644</f>
        <v>0.08</v>
      </c>
      <c r="U644">
        <f t="shared" ref="U644:U707" si="100">R644</f>
        <v>101325</v>
      </c>
    </row>
    <row r="645" spans="3:21" x14ac:dyDescent="0.2">
      <c r="C645" s="1"/>
      <c r="D645" s="1"/>
      <c r="E645" s="1">
        <v>8.0125000000000002E-2</v>
      </c>
      <c r="F645" s="4">
        <f t="shared" si="92"/>
        <v>9.7720520659844157E-5</v>
      </c>
      <c r="G645" s="1">
        <f t="shared" si="93"/>
        <v>1.562724528849021</v>
      </c>
      <c r="H645" s="1">
        <f t="shared" si="94"/>
        <v>1</v>
      </c>
      <c r="I645">
        <f t="shared" si="95"/>
        <v>6.9266439500866808E-7</v>
      </c>
      <c r="J645" s="4">
        <f t="shared" si="96"/>
        <v>4.0461960689129814E-5</v>
      </c>
      <c r="K645">
        <f t="shared" si="97"/>
        <v>4.8486507650606762E-7</v>
      </c>
      <c r="L645">
        <f>K645*'Exhaust Gas Math'!$C$14</f>
        <v>5.7442814394172125E-7</v>
      </c>
      <c r="M645">
        <f>(L645/'Exhaust Gas Math'!$B$14)+('Exhaust Gas Math'!$D$10)</f>
        <v>4.6042158488835626E-4</v>
      </c>
      <c r="N645">
        <f>('Exhaust Gas Math'!$E$10*((-0.000000001)*N644^3+(0.000002)*N644^2-0.0012*N644+1.3446)*$B$15+L645*'Exhaust Gas Math'!$D$14*$B$14)/('Exhaust Gas Math'!$E$10*((-0.000000001)*N644^3+(0.000002)*N644^2-0.0012*N644+1.3446)+L645*'Exhaust Gas Math'!$D$14)</f>
        <v>1053.0339210027917</v>
      </c>
      <c r="O645">
        <f t="shared" si="98"/>
        <v>99628.857649791331</v>
      </c>
      <c r="P645">
        <f>((-0.0000000008)*N645^3+(0.000003)*N645^2-0.004*N645+2.013)*('Exhaust Gas Math'!$E$10/(L645+'Exhaust Gas Math'!$E$10))+(357.45*N645^-1.004)*(L645/(L645+'Exhaust Gas Math'!$E$10))</f>
        <v>0.20213240904263632</v>
      </c>
      <c r="Q645">
        <f t="shared" si="7"/>
        <v>-0.24681458184774591</v>
      </c>
      <c r="R645">
        <f t="shared" si="8"/>
        <v>99628.610835209489</v>
      </c>
      <c r="T645">
        <f t="shared" si="99"/>
        <v>8.0125000000000002E-2</v>
      </c>
      <c r="U645">
        <f t="shared" si="100"/>
        <v>99628.610835209489</v>
      </c>
    </row>
    <row r="646" spans="3:21" x14ac:dyDescent="0.2">
      <c r="C646" s="1"/>
      <c r="D646" s="1"/>
      <c r="E646" s="1">
        <v>8.0250000000000002E-2</v>
      </c>
      <c r="F646" s="4">
        <f t="shared" si="92"/>
        <v>3.902796031341263E-4</v>
      </c>
      <c r="G646" s="1">
        <f t="shared" si="93"/>
        <v>3.1158143413189481</v>
      </c>
      <c r="H646" s="1">
        <f t="shared" si="94"/>
        <v>1</v>
      </c>
      <c r="I646">
        <f t="shared" si="95"/>
        <v>2.7663870737050761E-6</v>
      </c>
      <c r="J646" s="4">
        <f t="shared" si="96"/>
        <v>4.2535683367826226E-5</v>
      </c>
      <c r="K646">
        <f t="shared" si="97"/>
        <v>1.936470951593553E-6</v>
      </c>
      <c r="L646">
        <f>K646*'Exhaust Gas Math'!$C$14</f>
        <v>2.2941710352426737E-6</v>
      </c>
      <c r="M646">
        <f>(L646/'Exhaust Gas Math'!$B$14)+('Exhaust Gas Math'!$D$10)</f>
        <v>5.1978447378379813E-4</v>
      </c>
      <c r="N646">
        <f>('Exhaust Gas Math'!$E$10*((-0.000000001)*N645^3+(0.000002)*N645^2-0.0012*N645+1.3446)*$B$15+L646*'Exhaust Gas Math'!$D$14*$B$14)/('Exhaust Gas Math'!$E$10*((-0.000000001)*N645^3+(0.000002)*N645^2-0.0012*N645+1.3446)+L646*'Exhaust Gas Math'!$D$14)</f>
        <v>942.38198543277554</v>
      </c>
      <c r="O646">
        <f t="shared" si="98"/>
        <v>95748.262488920664</v>
      </c>
      <c r="P646">
        <f>((-0.0000000008)*N646^3+(0.000003)*N646^2-0.004*N646+2.013)*('Exhaust Gas Math'!$E$10/(L646+'Exhaust Gas Math'!$E$10))+(357.45*N646^-1.004)*(L646/(L646+'Exhaust Gas Math'!$E$10))</f>
        <v>0.26632808394667873</v>
      </c>
      <c r="Q646">
        <f t="shared" si="7"/>
        <v>-1.2927963367999527</v>
      </c>
      <c r="R646">
        <f t="shared" si="8"/>
        <v>95746.969692583865</v>
      </c>
      <c r="T646">
        <f t="shared" si="99"/>
        <v>8.0250000000000002E-2</v>
      </c>
      <c r="U646">
        <f t="shared" si="100"/>
        <v>95746.969692583865</v>
      </c>
    </row>
    <row r="647" spans="3:21" x14ac:dyDescent="0.2">
      <c r="C647" s="1"/>
      <c r="D647" s="1"/>
      <c r="E647" s="1">
        <v>8.0375000000000002E-2</v>
      </c>
      <c r="F647" s="4">
        <f t="shared" si="92"/>
        <v>8.7587352339367486E-4</v>
      </c>
      <c r="G647" s="1">
        <f t="shared" si="93"/>
        <v>4.6496941222613737</v>
      </c>
      <c r="H647" s="1">
        <f t="shared" si="94"/>
        <v>1</v>
      </c>
      <c r="I647">
        <f t="shared" si="95"/>
        <v>6.2083828461926436E-6</v>
      </c>
      <c r="J647" s="4">
        <f t="shared" si="96"/>
        <v>4.5977679140313794E-5</v>
      </c>
      <c r="K647">
        <f t="shared" si="97"/>
        <v>4.34586799233485E-6</v>
      </c>
      <c r="L647">
        <f>K647*'Exhaust Gas Math'!$C$14</f>
        <v>5.1486258871057348E-6</v>
      </c>
      <c r="M647">
        <f>(L647/'Exhaust Gas Math'!$B$14)+('Exhaust Gas Math'!$D$10)</f>
        <v>6.183158804756539E-4</v>
      </c>
      <c r="N647">
        <f>('Exhaust Gas Math'!$E$10*((-0.000000001)*N646^3+(0.000002)*N646^2-0.0012*N646+1.3446)*$B$15+L647*'Exhaust Gas Math'!$D$14*$B$14)/('Exhaust Gas Math'!$E$10*((-0.000000001)*N646^3+(0.000002)*N646^2-0.0012*N646+1.3446)+L647*'Exhaust Gas Math'!$D$14)</f>
        <v>819.29136279073168</v>
      </c>
      <c r="O647">
        <f t="shared" si="98"/>
        <v>91608.499549878645</v>
      </c>
      <c r="P647">
        <f>((-0.0000000008)*N647^3+(0.000003)*N647^2-0.004*N647+2.013)*('Exhaust Gas Math'!$E$10/(L647+'Exhaust Gas Math'!$E$10))+(357.45*N647^-1.004)*(L647/(L647+'Exhaust Gas Math'!$E$10))</f>
        <v>0.35342989853228068</v>
      </c>
      <c r="Q647">
        <f t="shared" si="7"/>
        <v>-3.8205163125684947</v>
      </c>
      <c r="R647">
        <f t="shared" si="8"/>
        <v>91604.679033566077</v>
      </c>
      <c r="T647">
        <f t="shared" si="99"/>
        <v>8.0375000000000002E-2</v>
      </c>
      <c r="U647">
        <f t="shared" si="100"/>
        <v>91604.679033566077</v>
      </c>
    </row>
    <row r="648" spans="3:21" x14ac:dyDescent="0.2">
      <c r="C648" s="1"/>
      <c r="D648" s="1"/>
      <c r="E648" s="1">
        <v>8.0500000000000002E-2</v>
      </c>
      <c r="F648" s="4">
        <f t="shared" si="92"/>
        <v>1.5515084334436283E-3</v>
      </c>
      <c r="G648" s="1">
        <f t="shared" si="93"/>
        <v>6.1549069927597255</v>
      </c>
      <c r="H648" s="1">
        <f t="shared" si="94"/>
        <v>1</v>
      </c>
      <c r="I648">
        <f t="shared" si="95"/>
        <v>1.0997430663953557E-5</v>
      </c>
      <c r="J648" s="4">
        <f t="shared" si="96"/>
        <v>5.0766726958074705E-5</v>
      </c>
      <c r="K648">
        <f t="shared" si="97"/>
        <v>7.6982014647674894E-6</v>
      </c>
      <c r="L648">
        <f>K648*'Exhaust Gas Math'!$C$14</f>
        <v>9.12019403616604E-6</v>
      </c>
      <c r="M648">
        <f>(L648/'Exhaust Gas Math'!$B$14)+('Exhaust Gas Math'!$D$10)</f>
        <v>7.5540832607663092E-4</v>
      </c>
      <c r="N648">
        <f>('Exhaust Gas Math'!$E$10*((-0.000000001)*N647^3+(0.000002)*N647^2-0.0012*N647+1.3446)*$B$15+L648*'Exhaust Gas Math'!$D$14*$B$14)/('Exhaust Gas Math'!$E$10*((-0.000000001)*N647^3+(0.000002)*N647^2-0.0012*N647+1.3446)+L648*'Exhaust Gas Math'!$D$14)</f>
        <v>708.64035503644402</v>
      </c>
      <c r="O648">
        <f t="shared" si="98"/>
        <v>87672.324482879223</v>
      </c>
      <c r="P648">
        <f>((-0.0000000008)*N648^3+(0.000003)*N648^2-0.004*N648+2.013)*('Exhaust Gas Math'!$E$10/(L648+'Exhaust Gas Math'!$E$10))+(357.45*N648^-1.004)*(L648/(L648+'Exhaust Gas Math'!$E$10))</f>
        <v>0.44774206380125703</v>
      </c>
      <c r="Q648">
        <f t="shared" si="7"/>
        <v>-8.4808794570091912</v>
      </c>
      <c r="R648">
        <f t="shared" si="8"/>
        <v>87663.84360342221</v>
      </c>
      <c r="T648">
        <f t="shared" si="99"/>
        <v>8.0500000000000002E-2</v>
      </c>
      <c r="U648">
        <f t="shared" si="100"/>
        <v>87663.84360342221</v>
      </c>
    </row>
    <row r="649" spans="3:21" x14ac:dyDescent="0.2">
      <c r="C649" s="1"/>
      <c r="D649" s="1"/>
      <c r="E649" s="1">
        <v>8.0625000000000002E-2</v>
      </c>
      <c r="F649" s="4">
        <f t="shared" si="92"/>
        <v>2.4130188193922548E-3</v>
      </c>
      <c r="G649" s="1">
        <f t="shared" si="93"/>
        <v>7.622172814933581</v>
      </c>
      <c r="H649" s="1">
        <f t="shared" si="94"/>
        <v>1</v>
      </c>
      <c r="I649">
        <f t="shared" si="95"/>
        <v>1.7104004454672258E-5</v>
      </c>
      <c r="J649" s="4">
        <f t="shared" si="96"/>
        <v>5.6873300748793405E-5</v>
      </c>
      <c r="K649">
        <f t="shared" si="97"/>
        <v>1.197280311827058E-5</v>
      </c>
      <c r="L649">
        <f>K649*'Exhaust Gas Math'!$C$14</f>
        <v>1.4184389444104986E-5</v>
      </c>
      <c r="M649">
        <f>(L649/'Exhaust Gas Math'!$B$14)+('Exhaust Gas Math'!$D$10)</f>
        <v>9.3021659007176205E-4</v>
      </c>
      <c r="N649">
        <f>('Exhaust Gas Math'!$E$10*((-0.000000001)*N648^3+(0.000002)*N648^2-0.0012*N648+1.3446)*$B$15+L649*'Exhaust Gas Math'!$D$14*$B$14)/('Exhaust Gas Math'!$E$10*((-0.000000001)*N648^3+(0.000002)*N648^2-0.0012*N648+1.3446)+L649*'Exhaust Gas Math'!$D$14)</f>
        <v>619.20217357424042</v>
      </c>
      <c r="O649">
        <f t="shared" si="98"/>
        <v>84205.829169248158</v>
      </c>
      <c r="P649">
        <f>((-0.0000000008)*N649^3+(0.000003)*N649^2-0.004*N649+2.013)*('Exhaust Gas Math'!$E$10/(L649+'Exhaust Gas Math'!$E$10))+(357.45*N649^-1.004)*(L649/(L649+'Exhaust Gas Math'!$E$10))</f>
        <v>0.53807068281812209</v>
      </c>
      <c r="Q649">
        <f t="shared" si="7"/>
        <v>-15.630285703335604</v>
      </c>
      <c r="R649">
        <f t="shared" si="8"/>
        <v>84190.198883544828</v>
      </c>
      <c r="T649">
        <f t="shared" si="99"/>
        <v>8.0625000000000002E-2</v>
      </c>
      <c r="U649">
        <f t="shared" si="100"/>
        <v>84190.198883544828</v>
      </c>
    </row>
    <row r="650" spans="3:21" x14ac:dyDescent="0.2">
      <c r="C650" s="1"/>
      <c r="D650" s="1"/>
      <c r="E650" s="1">
        <v>8.0750000000000002E-2</v>
      </c>
      <c r="F650" s="4">
        <f t="shared" si="92"/>
        <v>3.4550931832287475E-3</v>
      </c>
      <c r="G650" s="1">
        <f t="shared" si="93"/>
        <v>9.0424454070735756</v>
      </c>
      <c r="H650" s="1">
        <f t="shared" si="94"/>
        <v>1</v>
      </c>
      <c r="I650">
        <f t="shared" si="95"/>
        <v>2.4490455160285988E-5</v>
      </c>
      <c r="J650" s="4">
        <f t="shared" si="96"/>
        <v>6.4259751454407132E-5</v>
      </c>
      <c r="K650">
        <f t="shared" si="97"/>
        <v>1.7143318612200189E-5</v>
      </c>
      <c r="L650">
        <f>K650*'Exhaust Gas Math'!$C$14</f>
        <v>2.0309989662215827E-5</v>
      </c>
      <c r="M650">
        <f>(L650/'Exhaust Gas Math'!$B$14)+('Exhaust Gas Math'!$D$10)</f>
        <v>1.141662921383838E-3</v>
      </c>
      <c r="N650">
        <f>('Exhaust Gas Math'!$E$10*((-0.000000001)*N649^3+(0.000002)*N649^2-0.0012*N649+1.3446)*$B$15+L650*'Exhaust Gas Math'!$D$14*$B$14)/('Exhaust Gas Math'!$E$10*((-0.000000001)*N649^3+(0.000002)*N649^2-0.0012*N649+1.3446)+L650*'Exhaust Gas Math'!$D$14)</f>
        <v>551.3519393725669</v>
      </c>
      <c r="O650">
        <f t="shared" si="98"/>
        <v>81444.507106685764</v>
      </c>
      <c r="P650">
        <f>((-0.0000000008)*N650^3+(0.000003)*N650^2-0.004*N650+2.013)*('Exhaust Gas Math'!$E$10/(L650+'Exhaust Gas Math'!$E$10))+(357.45*N650^-1.004)*(L650/(L650+'Exhaust Gas Math'!$E$10))</f>
        <v>0.61852172786297988</v>
      </c>
      <c r="Q650">
        <f t="shared" si="7"/>
        <v>-25.28696780542111</v>
      </c>
      <c r="R650">
        <f t="shared" si="8"/>
        <v>81419.220138880337</v>
      </c>
      <c r="T650">
        <f t="shared" si="99"/>
        <v>8.0750000000000002E-2</v>
      </c>
      <c r="U650">
        <f t="shared" si="100"/>
        <v>81419.220138880337</v>
      </c>
    </row>
    <row r="651" spans="3:21" x14ac:dyDescent="0.2">
      <c r="C651" s="1"/>
      <c r="D651" s="1"/>
      <c r="E651" s="1">
        <v>8.0875000000000002E-2</v>
      </c>
      <c r="F651" s="4">
        <f t="shared" si="92"/>
        <v>4.671306789975356E-3</v>
      </c>
      <c r="G651" s="1">
        <f t="shared" si="93"/>
        <v>10.406968316360862</v>
      </c>
      <c r="H651" s="1">
        <f t="shared" si="94"/>
        <v>1</v>
      </c>
      <c r="I651">
        <f t="shared" si="95"/>
        <v>3.3111242855951883E-5</v>
      </c>
      <c r="J651" s="4">
        <f t="shared" si="96"/>
        <v>7.2880539150073023E-5</v>
      </c>
      <c r="K651">
        <f t="shared" si="97"/>
        <v>2.3177869999166318E-5</v>
      </c>
      <c r="L651">
        <f>K651*'Exhaust Gas Math'!$C$14</f>
        <v>2.7459228328186266E-5</v>
      </c>
      <c r="M651">
        <f>(L651/'Exhaust Gas Math'!$B$14)+('Exhaust Gas Math'!$D$10)</f>
        <v>1.3884436830673189E-3</v>
      </c>
      <c r="N651">
        <f>('Exhaust Gas Math'!$E$10*((-0.000000001)*N650^3+(0.000002)*N650^2-0.0012*N650+1.3446)*$B$15+L651*'Exhaust Gas Math'!$D$14*$B$14)/('Exhaust Gas Math'!$E$10*((-0.000000001)*N650^3+(0.000002)*N650^2-0.0012*N650+1.3446)+L651*'Exhaust Gas Math'!$D$14)</f>
        <v>501.1559038583182</v>
      </c>
      <c r="O651">
        <f t="shared" si="98"/>
        <v>79382.282284523579</v>
      </c>
      <c r="P651">
        <f>((-0.0000000008)*N651^3+(0.000003)*N651^2-0.004*N651+2.013)*('Exhaust Gas Math'!$E$10/(L651+'Exhaust Gas Math'!$E$10))+(357.45*N651^-1.004)*(L651/(L651+'Exhaust Gas Math'!$E$10))</f>
        <v>0.68765014388396428</v>
      </c>
      <c r="Q651">
        <f t="shared" si="7"/>
        <v>-37.23797081948868</v>
      </c>
      <c r="R651">
        <f t="shared" si="8"/>
        <v>79345.044313704086</v>
      </c>
      <c r="T651">
        <f t="shared" si="99"/>
        <v>8.0875000000000002E-2</v>
      </c>
      <c r="U651">
        <f t="shared" si="100"/>
        <v>79345.044313704086</v>
      </c>
    </row>
    <row r="652" spans="3:21" x14ac:dyDescent="0.2">
      <c r="C652" s="1"/>
      <c r="D652" s="1"/>
      <c r="E652" s="1">
        <v>8.1000000000000003E-2</v>
      </c>
      <c r="F652" s="4">
        <f t="shared" si="92"/>
        <v>6.054161278314197E-3</v>
      </c>
      <c r="G652" s="1">
        <f t="shared" si="93"/>
        <v>11.707328805309521</v>
      </c>
      <c r="H652" s="1">
        <f t="shared" si="94"/>
        <v>1</v>
      </c>
      <c r="I652">
        <f t="shared" si="95"/>
        <v>4.2913217518821762E-5</v>
      </c>
      <c r="J652" s="4">
        <f t="shared" si="96"/>
        <v>8.2682513812942909E-5</v>
      </c>
      <c r="K652">
        <f t="shared" si="97"/>
        <v>3.0039252263175231E-5</v>
      </c>
      <c r="L652">
        <f>K652*'Exhaust Gas Math'!$C$14</f>
        <v>3.5588028008276158E-5</v>
      </c>
      <c r="M652">
        <f>(L652/'Exhaust Gas Math'!$B$14)+('Exhaust Gas Math'!$D$10)</f>
        <v>1.669037389663449E-3</v>
      </c>
      <c r="N652">
        <f>('Exhaust Gas Math'!$E$10*((-0.000000001)*N651^3+(0.000002)*N651^2-0.0012*N651+1.3446)*$B$15+L652*'Exhaust Gas Math'!$D$14*$B$14)/('Exhaust Gas Math'!$E$10*((-0.000000001)*N651^3+(0.000002)*N651^2-0.0012*N651+1.3446)+L652*'Exhaust Gas Math'!$D$14)</f>
        <v>463.94523913844336</v>
      </c>
      <c r="O652">
        <f t="shared" si="98"/>
        <v>77866.948223147847</v>
      </c>
      <c r="P652">
        <f>((-0.0000000008)*N652^3+(0.000003)*N652^2-0.004*N652+2.013)*('Exhaust Gas Math'!$E$10/(L652+'Exhaust Gas Math'!$E$10))+(357.45*N652^-1.004)*(L652/(L652+'Exhaust Gas Math'!$E$10))</f>
        <v>0.74629781863529721</v>
      </c>
      <c r="Q652">
        <f t="shared" si="7"/>
        <v>-51.14436705440216</v>
      </c>
      <c r="R652">
        <f t="shared" si="8"/>
        <v>77815.803856093451</v>
      </c>
      <c r="T652">
        <f t="shared" si="99"/>
        <v>8.1000000000000003E-2</v>
      </c>
      <c r="U652">
        <f t="shared" si="100"/>
        <v>77815.803856093451</v>
      </c>
    </row>
    <row r="653" spans="3:21" x14ac:dyDescent="0.2">
      <c r="C653" s="1"/>
      <c r="D653" s="1"/>
      <c r="E653" s="1">
        <v>8.1125000000000003E-2</v>
      </c>
      <c r="F653" s="4">
        <f t="shared" si="92"/>
        <v>7.5951308904789877E-3</v>
      </c>
      <c r="G653" s="1">
        <f t="shared" si="93"/>
        <v>12.935509719091574</v>
      </c>
      <c r="H653" s="1">
        <f t="shared" si="94"/>
        <v>1</v>
      </c>
      <c r="I653">
        <f t="shared" si="95"/>
        <v>5.3835946715612441E-5</v>
      </c>
      <c r="J653" s="4">
        <f t="shared" si="96"/>
        <v>9.3605243009733588E-5</v>
      </c>
      <c r="K653">
        <f t="shared" si="97"/>
        <v>3.7685162700928708E-5</v>
      </c>
      <c r="L653">
        <f>K653*'Exhaust Gas Math'!$C$14</f>
        <v>4.4646271949358194E-5</v>
      </c>
      <c r="M653">
        <f>(L653/'Exhaust Gas Math'!$B$14)+('Exhaust Gas Math'!$D$10)</f>
        <v>1.9817140876642095E-3</v>
      </c>
      <c r="N653">
        <f>('Exhaust Gas Math'!$E$10*((-0.000000001)*N652^3+(0.000002)*N652^2-0.0012*N652+1.3446)*$B$15+L653*'Exhaust Gas Math'!$D$14*$B$14)/('Exhaust Gas Math'!$E$10*((-0.000000001)*N652^3+(0.000002)*N652^2-0.0012*N652+1.3446)+L653*'Exhaust Gas Math'!$D$14)</f>
        <v>435.95426646670074</v>
      </c>
      <c r="O653">
        <f t="shared" si="98"/>
        <v>76738.939251708231</v>
      </c>
      <c r="P653">
        <f>((-0.0000000008)*N653^3+(0.000003)*N653^2-0.004*N653+2.013)*('Exhaust Gas Math'!$E$10/(L653+'Exhaust Gas Math'!$E$10))+(357.45*N653^-1.004)*(L653/(L653+'Exhaust Gas Math'!$E$10))</f>
        <v>0.79594162246551281</v>
      </c>
      <c r="Q653">
        <f t="shared" si="7"/>
        <v>-66.591425772826227</v>
      </c>
      <c r="R653">
        <f t="shared" si="8"/>
        <v>76672.347825935401</v>
      </c>
      <c r="T653">
        <f t="shared" si="99"/>
        <v>8.1125000000000003E-2</v>
      </c>
      <c r="U653">
        <f t="shared" si="100"/>
        <v>76672.347825935401</v>
      </c>
    </row>
    <row r="654" spans="3:21" x14ac:dyDescent="0.2">
      <c r="C654" s="1"/>
      <c r="D654" s="1"/>
      <c r="E654" s="1">
        <v>8.1250000000000003E-2</v>
      </c>
      <c r="F654" s="4">
        <f t="shared" si="92"/>
        <v>9.2847150363864969E-3</v>
      </c>
      <c r="G654" s="1">
        <f t="shared" si="93"/>
        <v>14.083938913962056</v>
      </c>
      <c r="H654" s="1">
        <f t="shared" si="94"/>
        <v>1</v>
      </c>
      <c r="I654">
        <f t="shared" si="95"/>
        <v>6.5812088188650812E-5</v>
      </c>
      <c r="J654" s="4">
        <f t="shared" si="96"/>
        <v>1.0558138448277196E-4</v>
      </c>
      <c r="K654">
        <f t="shared" si="97"/>
        <v>4.6068461732055564E-5</v>
      </c>
      <c r="L654">
        <f>K654*'Exhaust Gas Math'!$C$14</f>
        <v>5.4578113065364754E-5</v>
      </c>
      <c r="M654">
        <f>(L654/'Exhaust Gas Math'!$B$14)+('Exhaust Gas Math'!$D$10)</f>
        <v>2.3245460212509049E-3</v>
      </c>
      <c r="N654">
        <f>('Exhaust Gas Math'!$E$10*((-0.000000001)*N653^3+(0.000002)*N653^2-0.0012*N653+1.3446)*$B$15+L654*'Exhaust Gas Math'!$D$14*$B$14)/('Exhaust Gas Math'!$E$10*((-0.000000001)*N653^3+(0.000002)*N653^2-0.0012*N653+1.3446)+L654*'Exhaust Gas Math'!$D$14)</f>
        <v>414.51598369368247</v>
      </c>
      <c r="O654">
        <f t="shared" si="98"/>
        <v>75879.789177394923</v>
      </c>
      <c r="P654">
        <f>((-0.0000000008)*N654^3+(0.000003)*N654^2-0.004*N654+2.013)*('Exhaust Gas Math'!$E$10/(L654+'Exhaust Gas Math'!$E$10))+(357.45*N654^-1.004)*(L654/(L654+'Exhaust Gas Math'!$E$10))</f>
        <v>0.83801647367205823</v>
      </c>
      <c r="Q654">
        <f t="shared" si="7"/>
        <v>-83.113357341044264</v>
      </c>
      <c r="R654">
        <f t="shared" si="8"/>
        <v>75796.675820053875</v>
      </c>
      <c r="T654">
        <f t="shared" si="99"/>
        <v>8.1250000000000003E-2</v>
      </c>
      <c r="U654">
        <f t="shared" si="100"/>
        <v>75796.675820053875</v>
      </c>
    </row>
    <row r="655" spans="3:21" x14ac:dyDescent="0.2">
      <c r="C655" s="1"/>
      <c r="D655" s="1"/>
      <c r="E655" s="1">
        <v>8.1375000000000003E-2</v>
      </c>
      <c r="F655" s="4">
        <f t="shared" si="92"/>
        <v>1.1112496867933159E-2</v>
      </c>
      <c r="G655" s="1">
        <f t="shared" si="93"/>
        <v>15.145535942042923</v>
      </c>
      <c r="H655" s="1">
        <f t="shared" si="94"/>
        <v>1</v>
      </c>
      <c r="I655">
        <f t="shared" si="95"/>
        <v>7.8767805043282254E-5</v>
      </c>
      <c r="J655" s="4">
        <f t="shared" si="96"/>
        <v>1.185371013374034E-4</v>
      </c>
      <c r="K655">
        <f t="shared" si="97"/>
        <v>5.5137463530297571E-5</v>
      </c>
      <c r="L655">
        <f>K655*'Exhaust Gas Math'!$C$14</f>
        <v>6.5322318253141555E-5</v>
      </c>
      <c r="M655">
        <f>(L655/'Exhaust Gas Math'!$B$14)+('Exhaust Gas Math'!$D$10)</f>
        <v>2.6954195175497245E-3</v>
      </c>
      <c r="N655">
        <f>('Exhaust Gas Math'!$E$10*((-0.000000001)*N654^3+(0.000002)*N654^2-0.0012*N654+1.3446)*$B$15+L655*'Exhaust Gas Math'!$D$14*$B$14)/('Exhaust Gas Math'!$E$10*((-0.000000001)*N654^3+(0.000002)*N654^2-0.0012*N654+1.3446)+L655*'Exhaust Gas Math'!$D$14)</f>
        <v>397.80440105838613</v>
      </c>
      <c r="O655">
        <f t="shared" si="98"/>
        <v>75210.017071245704</v>
      </c>
      <c r="P655">
        <f>((-0.0000000008)*N655^3+(0.000003)*N655^2-0.004*N655+2.013)*('Exhaust Gas Math'!$E$10/(L655+'Exhaust Gas Math'!$E$10))+(357.45*N655^-1.004)*(L655/(L655+'Exhaust Gas Math'!$E$10))</f>
        <v>0.87375948730864617</v>
      </c>
      <c r="Q655">
        <f t="shared" si="7"/>
        <v>-100.21464689713024</v>
      </c>
      <c r="R655">
        <f t="shared" si="8"/>
        <v>75109.802424348571</v>
      </c>
      <c r="T655">
        <f t="shared" si="99"/>
        <v>8.1375000000000003E-2</v>
      </c>
      <c r="U655">
        <f t="shared" si="100"/>
        <v>75109.802424348571</v>
      </c>
    </row>
    <row r="656" spans="3:21" x14ac:dyDescent="0.2">
      <c r="C656" s="1"/>
      <c r="D656" s="1"/>
      <c r="E656" s="1">
        <v>8.1500000000000003E-2</v>
      </c>
      <c r="F656" s="4">
        <f t="shared" si="92"/>
        <v>1.3067207502328686E-2</v>
      </c>
      <c r="G656" s="1">
        <f t="shared" si="93"/>
        <v>16.113755704639413</v>
      </c>
      <c r="H656" s="1">
        <f t="shared" si="94"/>
        <v>1</v>
      </c>
      <c r="I656">
        <f t="shared" si="95"/>
        <v>9.2623220976887326E-5</v>
      </c>
      <c r="J656" s="4">
        <f t="shared" si="96"/>
        <v>1.3239251727100847E-4</v>
      </c>
      <c r="K656">
        <f t="shared" si="97"/>
        <v>6.4836254683821125E-5</v>
      </c>
      <c r="L656">
        <f>K656*'Exhaust Gas Math'!$C$14</f>
        <v>7.6812645914897166E-5</v>
      </c>
      <c r="M656">
        <f>(L656/'Exhaust Gas Math'!$B$14)+('Exhaust Gas Math'!$D$10)</f>
        <v>3.0920480181281023E-3</v>
      </c>
      <c r="N656">
        <f>('Exhaust Gas Math'!$E$10*((-0.000000001)*N655^3+(0.000002)*N655^2-0.0012*N655+1.3446)*$B$15+L656*'Exhaust Gas Math'!$D$14*$B$14)/('Exhaust Gas Math'!$E$10*((-0.000000001)*N655^3+(0.000002)*N655^2-0.0012*N655+1.3446)+L656*'Exhaust Gas Math'!$D$14)</f>
        <v>384.56570328996776</v>
      </c>
      <c r="O656">
        <f t="shared" si="98"/>
        <v>74677.088557880154</v>
      </c>
      <c r="P656">
        <f>((-0.0000000008)*N656^3+(0.000003)*N656^2-0.004*N656+2.013)*('Exhaust Gas Math'!$E$10/(L656+'Exhaust Gas Math'!$E$10))+(357.45*N656^-1.004)*(L656/(L656+'Exhaust Gas Math'!$E$10))</f>
        <v>0.90420870238961626</v>
      </c>
      <c r="Q656">
        <f t="shared" si="7"/>
        <v>-117.39030666838845</v>
      </c>
      <c r="R656">
        <f t="shared" si="8"/>
        <v>74559.698251211768</v>
      </c>
      <c r="T656">
        <f t="shared" si="99"/>
        <v>8.1500000000000003E-2</v>
      </c>
      <c r="U656">
        <f t="shared" si="100"/>
        <v>74559.698251211768</v>
      </c>
    </row>
    <row r="657" spans="3:21" x14ac:dyDescent="0.2">
      <c r="C657" s="1"/>
      <c r="D657" s="1"/>
      <c r="E657" s="1">
        <v>8.1625000000000003E-2</v>
      </c>
      <c r="F657" s="4">
        <f t="shared" si="92"/>
        <v>1.5136795498504427E-2</v>
      </c>
      <c r="G657" s="1">
        <f t="shared" si="93"/>
        <v>16.982628804949201</v>
      </c>
      <c r="H657" s="1">
        <f t="shared" si="94"/>
        <v>1</v>
      </c>
      <c r="I657">
        <f t="shared" si="95"/>
        <v>1.0729291274283946E-4</v>
      </c>
      <c r="J657" s="4">
        <f t="shared" si="96"/>
        <v>1.4706220903696059E-4</v>
      </c>
      <c r="K657">
        <f t="shared" si="97"/>
        <v>7.5105038919987614E-5</v>
      </c>
      <c r="L657">
        <f>K657*'Exhaust Gas Math'!$C$14</f>
        <v>8.8978254359673055E-5</v>
      </c>
      <c r="M657">
        <f>(L657/'Exhaust Gas Math'!$B$14)+('Exhaust Gas Math'!$D$10)</f>
        <v>3.5119861763875395E-3</v>
      </c>
      <c r="N657">
        <f>('Exhaust Gas Math'!$E$10*((-0.000000001)*N656^3+(0.000002)*N656^2-0.0012*N656+1.3446)*$B$15+L657*'Exhaust Gas Math'!$D$14*$B$14)/('Exhaust Gas Math'!$E$10*((-0.000000001)*N656^3+(0.000002)*N656^2-0.0012*N656+1.3446)+L657*'Exhaust Gas Math'!$D$14)</f>
        <v>373.9258749707335</v>
      </c>
      <c r="O657">
        <f t="shared" si="98"/>
        <v>74245.693632355935</v>
      </c>
      <c r="P657">
        <f>((-0.0000000008)*N657^3+(0.000003)*N657^2-0.004*N657+2.013)*('Exhaust Gas Math'!$E$10/(L657+'Exhaust Gas Math'!$E$10))+(357.45*N657^-1.004)*(L657/(L657+'Exhaust Gas Math'!$E$10))</f>
        <v>0.93022945092832698</v>
      </c>
      <c r="Q657">
        <f t="shared" si="7"/>
        <v>-134.1435896584475</v>
      </c>
      <c r="R657">
        <f t="shared" si="8"/>
        <v>74111.55004269749</v>
      </c>
      <c r="T657">
        <f t="shared" si="99"/>
        <v>8.1625000000000003E-2</v>
      </c>
      <c r="U657">
        <f t="shared" si="100"/>
        <v>74111.55004269749</v>
      </c>
    </row>
    <row r="658" spans="3:21" x14ac:dyDescent="0.2">
      <c r="C658" s="1"/>
      <c r="D658" s="1"/>
      <c r="E658" s="1">
        <v>8.1750000000000003E-2</v>
      </c>
      <c r="F658" s="4">
        <f t="shared" si="92"/>
        <v>1.7308501158256485E-2</v>
      </c>
      <c r="G658" s="1">
        <f t="shared" si="93"/>
        <v>17.746798351379411</v>
      </c>
      <c r="H658" s="1">
        <f t="shared" si="94"/>
        <v>1</v>
      </c>
      <c r="I658">
        <f t="shared" si="95"/>
        <v>1.2268643681323667E-4</v>
      </c>
      <c r="J658" s="4">
        <f t="shared" si="96"/>
        <v>1.6245573310735782E-4</v>
      </c>
      <c r="K658">
        <f t="shared" si="97"/>
        <v>8.5880505769265672E-5</v>
      </c>
      <c r="L658">
        <f>K658*'Exhaust Gas Math'!$C$14</f>
        <v>1.0174413856593406E-4</v>
      </c>
      <c r="M658">
        <f>(L658/'Exhaust Gas Math'!$B$14)+('Exhaust Gas Math'!$D$10)</f>
        <v>3.9526449339388342E-3</v>
      </c>
      <c r="N658">
        <f>('Exhaust Gas Math'!$E$10*((-0.000000001)*N657^3+(0.000002)*N657^2-0.0012*N657+1.3446)*$B$15+L658*'Exhaust Gas Math'!$D$14*$B$14)/('Exhaust Gas Math'!$E$10*((-0.000000001)*N657^3+(0.000002)*N657^2-0.0012*N657+1.3446)+L658*'Exhaust Gas Math'!$D$14)</f>
        <v>365.26447607044435</v>
      </c>
      <c r="O658">
        <f t="shared" si="98"/>
        <v>73891.457961500622</v>
      </c>
      <c r="P658">
        <f>((-0.0000000008)*N658^3+(0.000003)*N658^2-0.004*N658+2.013)*('Exhaust Gas Math'!$E$10/(L658+'Exhaust Gas Math'!$E$10))+(357.45*N658^-1.004)*(L658/(L658+'Exhaust Gas Math'!$E$10))</f>
        <v>0.95254092505290855</v>
      </c>
      <c r="Q658">
        <f t="shared" si="7"/>
        <v>-150.00083528301423</v>
      </c>
      <c r="R658">
        <f t="shared" si="8"/>
        <v>73741.457126217603</v>
      </c>
      <c r="T658">
        <f t="shared" si="99"/>
        <v>8.1750000000000003E-2</v>
      </c>
      <c r="U658">
        <f t="shared" si="100"/>
        <v>73741.457126217603</v>
      </c>
    </row>
    <row r="659" spans="3:21" x14ac:dyDescent="0.2">
      <c r="C659" s="1"/>
      <c r="D659" s="1"/>
      <c r="E659" s="1">
        <v>8.1875000000000003E-2</v>
      </c>
      <c r="F659" s="4">
        <f t="shared" si="92"/>
        <v>1.9568935194026686E-2</v>
      </c>
      <c r="G659" s="1">
        <f t="shared" si="93"/>
        <v>18.401552984564002</v>
      </c>
      <c r="H659" s="1">
        <f t="shared" si="94"/>
        <v>1</v>
      </c>
      <c r="I659">
        <f t="shared" si="95"/>
        <v>1.3870888699331604E-4</v>
      </c>
      <c r="J659" s="4">
        <f t="shared" si="96"/>
        <v>1.7847818328743718E-4</v>
      </c>
      <c r="K659">
        <f t="shared" si="97"/>
        <v>9.709622089532122E-5</v>
      </c>
      <c r="L659">
        <f>K659*'Exhaust Gas Math'!$C$14</f>
        <v>1.1503159261245901E-4</v>
      </c>
      <c r="M659">
        <f>(L659/'Exhaust Gas Math'!$B$14)+('Exhaust Gas Math'!$D$10)</f>
        <v>4.4113074830076969E-3</v>
      </c>
      <c r="N659">
        <f>('Exhaust Gas Math'!$E$10*((-0.000000001)*N658^3+(0.000002)*N658^2-0.0012*N658+1.3446)*$B$15+L659*'Exhaust Gas Math'!$D$14*$B$14)/('Exhaust Gas Math'!$E$10*((-0.000000001)*N658^3+(0.000002)*N658^2-0.0012*N658+1.3446)+L659*'Exhaust Gas Math'!$D$14)</f>
        <v>358.13301596181157</v>
      </c>
      <c r="O659">
        <f t="shared" si="98"/>
        <v>73597.081367749503</v>
      </c>
      <c r="P659">
        <f>((-0.0000000008)*N659^3+(0.000003)*N659^2-0.004*N659+2.013)*('Exhaust Gas Math'!$E$10/(L659+'Exhaust Gas Math'!$E$10))+(357.45*N659^-1.004)*(L659/(L659+'Exhaust Gas Math'!$E$10))</f>
        <v>0.97173942379334066</v>
      </c>
      <c r="Q659">
        <f t="shared" si="7"/>
        <v>-164.52381820392543</v>
      </c>
      <c r="R659">
        <f t="shared" si="8"/>
        <v>73432.557549545571</v>
      </c>
      <c r="T659">
        <f t="shared" si="99"/>
        <v>8.1875000000000003E-2</v>
      </c>
      <c r="U659">
        <f t="shared" si="100"/>
        <v>73432.557549545571</v>
      </c>
    </row>
    <row r="660" spans="3:21" x14ac:dyDescent="0.2">
      <c r="C660" s="1"/>
      <c r="D660" s="1"/>
      <c r="E660" s="1">
        <v>8.2000000000000003E-2</v>
      </c>
      <c r="F660" s="4">
        <f t="shared" si="92"/>
        <v>2.1904161278314321E-2</v>
      </c>
      <c r="G660" s="1">
        <f t="shared" si="93"/>
        <v>18.942855924461497</v>
      </c>
      <c r="H660" s="1">
        <f t="shared" si="94"/>
        <v>1</v>
      </c>
      <c r="I660">
        <f t="shared" si="95"/>
        <v>1.5526147954971487E-4</v>
      </c>
      <c r="J660" s="4">
        <f t="shared" si="96"/>
        <v>1.9503077584383602E-4</v>
      </c>
      <c r="K660">
        <f t="shared" si="97"/>
        <v>1.086830356848004E-4</v>
      </c>
      <c r="L660">
        <f>K660*'Exhaust Gas Math'!$C$14</f>
        <v>1.2875869492652662E-4</v>
      </c>
      <c r="M660">
        <f>(L660/'Exhaust Gas Math'!$B$14)+('Exhaust Gas Math'!$D$10)</f>
        <v>4.8851460164584248E-3</v>
      </c>
      <c r="N660">
        <f>('Exhaust Gas Math'!$E$10*((-0.000000001)*N659^3+(0.000002)*N659^2-0.0012*N659+1.3446)*$B$15+L660*'Exhaust Gas Math'!$D$14*$B$14)/('Exhaust Gas Math'!$E$10*((-0.000000001)*N659^3+(0.000002)*N659^2-0.0012*N659+1.3446)+L660*'Exhaust Gas Math'!$D$14)</f>
        <v>352.20172469782204</v>
      </c>
      <c r="O660">
        <f t="shared" si="98"/>
        <v>73349.966029602117</v>
      </c>
      <c r="P660">
        <f>((-0.0000000008)*N660^3+(0.000003)*N660^2-0.004*N660+2.013)*('Exhaust Gas Math'!$E$10/(L660+'Exhaust Gas Math'!$E$10))+(357.45*N660^-1.004)*(L660/(L660+'Exhaust Gas Math'!$E$10))</f>
        <v>0.98831848219285479</v>
      </c>
      <c r="Q660">
        <f t="shared" si="7"/>
        <v>-177.32004531176773</v>
      </c>
      <c r="R660">
        <f t="shared" si="8"/>
        <v>73172.645984290357</v>
      </c>
      <c r="T660">
        <f t="shared" si="99"/>
        <v>8.2000000000000003E-2</v>
      </c>
      <c r="U660">
        <f t="shared" si="100"/>
        <v>73172.645984290357</v>
      </c>
    </row>
    <row r="661" spans="3:21" x14ac:dyDescent="0.2">
      <c r="C661" s="1"/>
      <c r="D661" s="1"/>
      <c r="E661" s="1">
        <v>8.2125000000000004E-2</v>
      </c>
      <c r="F661" s="4">
        <f t="shared" si="92"/>
        <v>2.4299781965767861E-2</v>
      </c>
      <c r="G661" s="1">
        <f t="shared" si="93"/>
        <v>19.367369858445837</v>
      </c>
      <c r="H661" s="1">
        <f t="shared" si="94"/>
        <v>1</v>
      </c>
      <c r="I661">
        <f t="shared" si="95"/>
        <v>1.7224216224502443E-4</v>
      </c>
      <c r="J661" s="4">
        <f t="shared" si="96"/>
        <v>2.1201145853914558E-4</v>
      </c>
      <c r="K661">
        <f t="shared" si="97"/>
        <v>1.2056951357151709E-4</v>
      </c>
      <c r="L661">
        <f>K661*'Exhaust Gas Math'!$C$14</f>
        <v>1.4284081335764348E-4</v>
      </c>
      <c r="M661">
        <f>(L661/'Exhaust Gas Math'!$B$14)+('Exhaust Gas Math'!$D$10)</f>
        <v>5.3712391621649098E-3</v>
      </c>
      <c r="N661">
        <f>('Exhaust Gas Math'!$E$10*((-0.000000001)*N660^3+(0.000002)*N660^2-0.0012*N660+1.3446)*$B$15+L661*'Exhaust Gas Math'!$D$14*$B$14)/('Exhaust Gas Math'!$E$10*((-0.000000001)*N660^3+(0.000002)*N660^2-0.0012*N660+1.3446)+L661*'Exhaust Gas Math'!$D$14)</f>
        <v>347.22428984280026</v>
      </c>
      <c r="O661">
        <f t="shared" si="98"/>
        <v>73140.730371008583</v>
      </c>
      <c r="P661">
        <f>((-0.0000000008)*N661^3+(0.000003)*N661^2-0.004*N661+2.013)*('Exhaust Gas Math'!$E$10/(L661+'Exhaust Gas Math'!$E$10))+(357.45*N661^-1.004)*(L661/(L661+'Exhaust Gas Math'!$E$10))</f>
        <v>1.0026862308700373</v>
      </c>
      <c r="Q661">
        <f t="shared" si="7"/>
        <v>-188.05130352147728</v>
      </c>
      <c r="R661">
        <f t="shared" si="8"/>
        <v>72952.679067487101</v>
      </c>
      <c r="T661">
        <f t="shared" si="99"/>
        <v>8.2125000000000004E-2</v>
      </c>
      <c r="U661">
        <f t="shared" si="100"/>
        <v>72952.679067487101</v>
      </c>
    </row>
    <row r="662" spans="3:21" x14ac:dyDescent="0.2">
      <c r="C662" s="1"/>
      <c r="D662" s="1"/>
      <c r="E662" s="1">
        <v>8.2250000000000004E-2</v>
      </c>
      <c r="F662" s="4">
        <f t="shared" si="92"/>
        <v>2.6741027458224868E-2</v>
      </c>
      <c r="G662" s="1">
        <f t="shared" si="93"/>
        <v>19.672477516948881</v>
      </c>
      <c r="H662" s="1">
        <f t="shared" si="94"/>
        <v>1</v>
      </c>
      <c r="I662">
        <f t="shared" si="95"/>
        <v>1.8954624352378118E-4</v>
      </c>
      <c r="J662" s="4">
        <f t="shared" si="96"/>
        <v>2.2931553981790233E-4</v>
      </c>
      <c r="K662">
        <f t="shared" si="97"/>
        <v>1.3268237046664682E-4</v>
      </c>
      <c r="L662">
        <f>K662*'Exhaust Gas Math'!$C$14</f>
        <v>1.5719112696290473E-4</v>
      </c>
      <c r="M662">
        <f>(L662/'Exhaust Gas Math'!$B$14)+('Exhaust Gas Math'!$D$10)</f>
        <v>5.8665899942415842E-3</v>
      </c>
      <c r="N662">
        <f>('Exhaust Gas Math'!$E$10*((-0.000000001)*N661^3+(0.000002)*N661^2-0.0012*N661+1.3446)*$B$15+L662*'Exhaust Gas Math'!$D$14*$B$14)/('Exhaust Gas Math'!$E$10*((-0.000000001)*N661^3+(0.000002)*N661^2-0.0012*N661+1.3446)+L662*'Exhaust Gas Math'!$D$14)</f>
        <v>343.01407721155925</v>
      </c>
      <c r="O662">
        <f t="shared" si="98"/>
        <v>72962.252417470096</v>
      </c>
      <c r="P662">
        <f>((-0.0000000008)*N662^3+(0.000003)*N662^2-0.004*N662+2.013)*('Exhaust Gas Math'!$E$10/(L662+'Exhaust Gas Math'!$E$10))+(357.45*N662^-1.004)*(L662/(L662+'Exhaust Gas Math'!$E$10))</f>
        <v>1.0151802120486006</v>
      </c>
      <c r="Q662">
        <f t="shared" si="7"/>
        <v>-196.44060522036978</v>
      </c>
      <c r="R662">
        <f t="shared" si="8"/>
        <v>72765.811812249725</v>
      </c>
      <c r="T662">
        <f t="shared" si="99"/>
        <v>8.2250000000000004E-2</v>
      </c>
      <c r="U662">
        <f t="shared" si="100"/>
        <v>72765.811812249725</v>
      </c>
    </row>
    <row r="663" spans="3:21" x14ac:dyDescent="0.2">
      <c r="C663" s="1"/>
      <c r="D663" s="1"/>
      <c r="E663" s="1">
        <v>8.2375000000000004E-2</v>
      </c>
      <c r="F663" s="4">
        <f t="shared" si="92"/>
        <v>2.9212846665427405E-2</v>
      </c>
      <c r="G663" s="1">
        <f t="shared" si="93"/>
        <v>19.856297809797308</v>
      </c>
      <c r="H663" s="1">
        <f t="shared" si="94"/>
        <v>1</v>
      </c>
      <c r="I663">
        <f t="shared" si="95"/>
        <v>2.0706703797070754E-4</v>
      </c>
      <c r="J663" s="4">
        <f t="shared" si="96"/>
        <v>2.4683633426482866E-4</v>
      </c>
      <c r="K663">
        <f t="shared" si="97"/>
        <v>1.4494692657949528E-4</v>
      </c>
      <c r="L663">
        <f>K663*'Exhaust Gas Math'!$C$14</f>
        <v>1.7172116128696778E-4</v>
      </c>
      <c r="M663">
        <f>(L663/'Exhaust Gas Math'!$B$14)+('Exhaust Gas Math'!$D$10)</f>
        <v>6.3681445100877369E-3</v>
      </c>
      <c r="N663">
        <f>('Exhaust Gas Math'!$E$10*((-0.000000001)*N662^3+(0.000002)*N662^2-0.0012*N662+1.3446)*$B$15+L663*'Exhaust Gas Math'!$D$14*$B$14)/('Exhaust Gas Math'!$E$10*((-0.000000001)*N662^3+(0.000002)*N662^2-0.0012*N662+1.3446)+L663*'Exhaust Gas Math'!$D$14)</f>
        <v>339.42781043166326</v>
      </c>
      <c r="O663">
        <f t="shared" si="98"/>
        <v>72809.036249024517</v>
      </c>
      <c r="P663">
        <f>((-0.0000000008)*N663^3+(0.000003)*N663^2-0.004*N663+2.013)*('Exhaust Gas Math'!$E$10/(L663+'Exhaust Gas Math'!$E$10))+(357.45*N663^-1.004)*(L663/(L663+'Exhaust Gas Math'!$E$10))</f>
        <v>1.0260798630604464</v>
      </c>
      <c r="Q663">
        <f t="shared" si="7"/>
        <v>-202.27756857768247</v>
      </c>
      <c r="R663">
        <f t="shared" si="8"/>
        <v>72606.75868044683</v>
      </c>
      <c r="T663">
        <f t="shared" si="99"/>
        <v>8.2375000000000004E-2</v>
      </c>
      <c r="U663">
        <f t="shared" si="100"/>
        <v>72606.75868044683</v>
      </c>
    </row>
    <row r="664" spans="3:21" x14ac:dyDescent="0.2">
      <c r="C664" s="1"/>
      <c r="D664" s="1"/>
      <c r="E664" s="1">
        <v>8.2500000000000004E-2</v>
      </c>
      <c r="F664" s="4">
        <f t="shared" si="92"/>
        <v>3.1699999999999992E-2</v>
      </c>
      <c r="G664" s="1">
        <f t="shared" si="93"/>
        <v>19.917697423759289</v>
      </c>
      <c r="H664" s="1">
        <f t="shared" si="94"/>
        <v>1</v>
      </c>
      <c r="I664">
        <f t="shared" si="95"/>
        <v>2.2469652406178442E-4</v>
      </c>
      <c r="J664" s="4">
        <f t="shared" si="96"/>
        <v>2.6446582035590557E-4</v>
      </c>
      <c r="K664">
        <f t="shared" si="97"/>
        <v>1.5728756684324908E-4</v>
      </c>
      <c r="L664">
        <f>K664*'Exhaust Gas Math'!$C$14</f>
        <v>1.8634133383649943E-4</v>
      </c>
      <c r="M664">
        <f>(L664/'Exhaust Gas Math'!$B$14)+('Exhaust Gas Math'!$D$10)</f>
        <v>6.8728104593294235E-3</v>
      </c>
      <c r="N664">
        <f>('Exhaust Gas Math'!$E$10*((-0.000000001)*N663^3+(0.000002)*N663^2-0.0012*N663+1.3446)*$B$15+L664*'Exhaust Gas Math'!$D$14*$B$14)/('Exhaust Gas Math'!$E$10*((-0.000000001)*N663^3+(0.000002)*N663^2-0.0012*N663+1.3446)+L664*'Exhaust Gas Math'!$D$14)</f>
        <v>336.35418027907815</v>
      </c>
      <c r="O664">
        <f t="shared" si="98"/>
        <v>72676.780905301988</v>
      </c>
      <c r="P664">
        <f>((-0.0000000008)*N664^3+(0.000003)*N664^2-0.004*N664+2.013)*('Exhaust Gas Math'!$E$10/(L664+'Exhaust Gas Math'!$E$10))+(357.45*N664^-1.004)*(L664/(L664+'Exhaust Gas Math'!$E$10))</f>
        <v>1.0356169102694965</v>
      </c>
      <c r="Q664">
        <f t="shared" si="7"/>
        <v>-205.42221074603762</v>
      </c>
      <c r="R664">
        <f t="shared" si="8"/>
        <v>72471.358694555951</v>
      </c>
      <c r="T664">
        <f t="shared" si="99"/>
        <v>8.2500000000000004E-2</v>
      </c>
      <c r="U664">
        <f t="shared" si="100"/>
        <v>72471.358694555951</v>
      </c>
    </row>
    <row r="665" spans="3:21" x14ac:dyDescent="0.2">
      <c r="C665" s="1"/>
      <c r="D665" s="1"/>
      <c r="E665" s="1">
        <v>8.2625000000000004E-2</v>
      </c>
      <c r="F665" s="4">
        <f t="shared" si="92"/>
        <v>3.4187153334572805E-2</v>
      </c>
      <c r="G665" s="1">
        <f t="shared" si="93"/>
        <v>19.856297809797297</v>
      </c>
      <c r="H665" s="1">
        <f t="shared" si="94"/>
        <v>1</v>
      </c>
      <c r="I665">
        <f t="shared" si="95"/>
        <v>2.4232601015286288E-4</v>
      </c>
      <c r="J665" s="4">
        <f t="shared" si="96"/>
        <v>2.82095306446984E-4</v>
      </c>
      <c r="K665">
        <f t="shared" si="97"/>
        <v>1.69628207107004E-4</v>
      </c>
      <c r="L665">
        <f>K665*'Exhaust Gas Math'!$C$14</f>
        <v>2.0096150638603241E-4</v>
      </c>
      <c r="M665">
        <f>(L665/'Exhaust Gas Math'!$B$14)+('Exhaust Gas Math'!$D$10)</f>
        <v>7.3774764085711552E-3</v>
      </c>
      <c r="N665">
        <f>('Exhaust Gas Math'!$E$10*((-0.000000001)*N664^3+(0.000002)*N664^2-0.0012*N664+1.3446)*$B$15+L665*'Exhaust Gas Math'!$D$14*$B$14)/('Exhaust Gas Math'!$E$10*((-0.000000001)*N664^3+(0.000002)*N664^2-0.0012*N664+1.3446)+L665*'Exhaust Gas Math'!$D$14)</f>
        <v>333.70576911482203</v>
      </c>
      <c r="O665">
        <f t="shared" si="98"/>
        <v>72562.079733426741</v>
      </c>
      <c r="P665">
        <f>((-0.0000000008)*N665^3+(0.000003)*N665^2-0.004*N665+2.013)*('Exhaust Gas Math'!$E$10/(L665+'Exhaust Gas Math'!$E$10))+(357.45*N665^-1.004)*(L665/(L665+'Exhaust Gas Math'!$E$10))</f>
        <v>1.0439839413085514</v>
      </c>
      <c r="Q665">
        <f t="shared" si="7"/>
        <v>-205.80711198461481</v>
      </c>
      <c r="R665">
        <f t="shared" si="8"/>
        <v>72356.272621442127</v>
      </c>
      <c r="T665">
        <f t="shared" si="99"/>
        <v>8.2625000000000004E-2</v>
      </c>
      <c r="U665">
        <f t="shared" si="100"/>
        <v>72356.272621442127</v>
      </c>
    </row>
    <row r="666" spans="3:21" x14ac:dyDescent="0.2">
      <c r="C666" s="1"/>
      <c r="D666" s="1"/>
      <c r="E666" s="1">
        <v>8.2750000000000004E-2</v>
      </c>
      <c r="F666" s="4">
        <f t="shared" si="92"/>
        <v>3.6658972541775338E-2</v>
      </c>
      <c r="G666" s="1">
        <f t="shared" si="93"/>
        <v>19.672477516948859</v>
      </c>
      <c r="H666" s="1">
        <f t="shared" si="94"/>
        <v>1</v>
      </c>
      <c r="I666">
        <f t="shared" si="95"/>
        <v>2.5984680459978924E-4</v>
      </c>
      <c r="J666" s="4">
        <f t="shared" si="96"/>
        <v>2.9961610089391036E-4</v>
      </c>
      <c r="K666">
        <f t="shared" si="97"/>
        <v>1.8189276321985246E-4</v>
      </c>
      <c r="L666">
        <f>K666*'Exhaust Gas Math'!$C$14</f>
        <v>2.1549154071009549E-4</v>
      </c>
      <c r="M666">
        <f>(L666/'Exhaust Gas Math'!$B$14)+('Exhaust Gas Math'!$D$10)</f>
        <v>7.8790309244173105E-3</v>
      </c>
      <c r="N666">
        <f>('Exhaust Gas Math'!$E$10*((-0.000000001)*N665^3+(0.000002)*N665^2-0.0012*N665+1.3446)*$B$15+L666*'Exhaust Gas Math'!$D$14*$B$14)/('Exhaust Gas Math'!$E$10*((-0.000000001)*N665^3+(0.000002)*N665^2-0.0012*N665+1.3446)+L666*'Exhaust Gas Math'!$D$14)</f>
        <v>331.41324176296763</v>
      </c>
      <c r="O666">
        <f t="shared" si="98"/>
        <v>72462.206081622237</v>
      </c>
      <c r="P666">
        <f>((-0.0000000008)*N666^3+(0.000003)*N666^2-0.004*N666+2.013)*('Exhaust Gas Math'!$E$10/(L666+'Exhaust Gas Math'!$E$10))+(357.45*N666^-1.004)*(L666/(L666+'Exhaust Gas Math'!$E$10))</f>
        <v>1.0513414262038014</v>
      </c>
      <c r="Q666">
        <f t="shared" si="7"/>
        <v>-203.4379153627886</v>
      </c>
      <c r="R666">
        <f t="shared" si="8"/>
        <v>72258.768166259455</v>
      </c>
      <c r="T666">
        <f t="shared" si="99"/>
        <v>8.2750000000000004E-2</v>
      </c>
      <c r="U666">
        <f t="shared" si="100"/>
        <v>72258.768166259455</v>
      </c>
    </row>
    <row r="667" spans="3:21" x14ac:dyDescent="0.2">
      <c r="C667" s="1"/>
      <c r="D667" s="1"/>
      <c r="E667" s="1">
        <v>8.2875000000000004E-2</v>
      </c>
      <c r="F667" s="4">
        <f t="shared" si="92"/>
        <v>3.9100218034232345E-2</v>
      </c>
      <c r="G667" s="1">
        <f t="shared" si="93"/>
        <v>19.367369858445809</v>
      </c>
      <c r="H667" s="1">
        <f t="shared" si="94"/>
        <v>1</v>
      </c>
      <c r="I667">
        <f t="shared" si="95"/>
        <v>2.7715088587854596E-4</v>
      </c>
      <c r="J667" s="4">
        <f t="shared" si="96"/>
        <v>3.1692018217266708E-4</v>
      </c>
      <c r="K667">
        <f t="shared" si="97"/>
        <v>1.9400562011498217E-4</v>
      </c>
      <c r="L667">
        <f>K667*'Exhaust Gas Math'!$C$14</f>
        <v>2.2984185431535668E-4</v>
      </c>
      <c r="M667">
        <f>(L667/'Exhaust Gas Math'!$B$14)+('Exhaust Gas Math'!$D$10)</f>
        <v>8.3743817564939822E-3</v>
      </c>
      <c r="N667">
        <f>('Exhaust Gas Math'!$E$10*((-0.000000001)*N666^3+(0.000002)*N666^2-0.0012*N666+1.3446)*$B$15+L667*'Exhaust Gas Math'!$D$14*$B$14)/('Exhaust Gas Math'!$E$10*((-0.000000001)*N666^3+(0.000002)*N666^2-0.0012*N666+1.3446)+L667*'Exhaust Gas Math'!$D$14)</f>
        <v>329.42111017152627</v>
      </c>
      <c r="O667">
        <f t="shared" si="98"/>
        <v>72374.957594722262</v>
      </c>
      <c r="P667">
        <f>((-0.0000000008)*N667^3+(0.000003)*N667^2-0.004*N667+2.013)*('Exhaust Gas Math'!$E$10/(L667+'Exhaust Gas Math'!$E$10))+(357.45*N667^-1.004)*(L667/(L667+'Exhaust Gas Math'!$E$10))</f>
        <v>1.0578234416932151</v>
      </c>
      <c r="Q667">
        <f t="shared" si="7"/>
        <v>-198.39214998831227</v>
      </c>
      <c r="R667">
        <f t="shared" si="8"/>
        <v>72176.565444733948</v>
      </c>
      <c r="T667">
        <f t="shared" si="99"/>
        <v>8.2875000000000004E-2</v>
      </c>
      <c r="U667">
        <f t="shared" si="100"/>
        <v>72176.565444733948</v>
      </c>
    </row>
    <row r="668" spans="3:21" x14ac:dyDescent="0.2">
      <c r="C668" s="1"/>
      <c r="D668" s="1"/>
      <c r="E668" s="1">
        <v>8.3000000000000004E-2</v>
      </c>
      <c r="F668" s="4">
        <f t="shared" si="92"/>
        <v>4.1495838721685878E-2</v>
      </c>
      <c r="G668" s="1">
        <f t="shared" si="93"/>
        <v>18.942855924461455</v>
      </c>
      <c r="H668" s="1">
        <f t="shared" si="94"/>
        <v>1</v>
      </c>
      <c r="I668">
        <f t="shared" si="95"/>
        <v>2.9413156857385547E-4</v>
      </c>
      <c r="J668" s="4">
        <f t="shared" si="96"/>
        <v>3.3390086486797664E-4</v>
      </c>
      <c r="K668">
        <f t="shared" si="97"/>
        <v>2.0589209800169882E-4</v>
      </c>
      <c r="L668">
        <f>K668*'Exhaust Gas Math'!$C$14</f>
        <v>2.4392397274647352E-4</v>
      </c>
      <c r="M668">
        <f>(L668/'Exhaust Gas Math'!$B$14)+('Exhaust Gas Math'!$D$10)</f>
        <v>8.8604749022004655E-3</v>
      </c>
      <c r="N668">
        <f>('Exhaust Gas Math'!$E$10*((-0.000000001)*N667^3+(0.000002)*N667^2-0.0012*N667+1.3446)*$B$15+L668*'Exhaust Gas Math'!$D$14*$B$14)/('Exhaust Gas Math'!$E$10*((-0.000000001)*N667^3+(0.000002)*N667^2-0.0012*N667+1.3446)+L668*'Exhaust Gas Math'!$D$14)</f>
        <v>327.68460689200731</v>
      </c>
      <c r="O668">
        <f t="shared" si="98"/>
        <v>72298.541189198688</v>
      </c>
      <c r="P668">
        <f>((-0.0000000008)*N668^3+(0.000003)*N668^2-0.004*N668+2.013)*('Exhaust Gas Math'!$E$10/(L668+'Exhaust Gas Math'!$E$10))+(357.45*N668^-1.004)*(L668/(L668+'Exhaust Gas Math'!$E$10))</f>
        <v>1.0635423256873364</v>
      </c>
      <c r="Q668">
        <f t="shared" si="7"/>
        <v>-190.81639853929258</v>
      </c>
      <c r="R668">
        <f t="shared" si="8"/>
        <v>72107.724790659398</v>
      </c>
      <c r="T668">
        <f t="shared" si="99"/>
        <v>8.3000000000000004E-2</v>
      </c>
      <c r="U668">
        <f t="shared" si="100"/>
        <v>72107.724790659398</v>
      </c>
    </row>
    <row r="669" spans="3:21" x14ac:dyDescent="0.2">
      <c r="C669" s="1"/>
      <c r="D669" s="1"/>
      <c r="E669" s="1">
        <v>8.3125000000000004E-2</v>
      </c>
      <c r="F669" s="4">
        <f t="shared" si="92"/>
        <v>4.3831064805973506E-2</v>
      </c>
      <c r="G669" s="1">
        <f t="shared" si="93"/>
        <v>18.401552984563949</v>
      </c>
      <c r="H669" s="1">
        <f t="shared" si="94"/>
        <v>1</v>
      </c>
      <c r="I669">
        <f t="shared" si="95"/>
        <v>3.106841611302543E-4</v>
      </c>
      <c r="J669" s="4">
        <f t="shared" si="96"/>
        <v>3.5045345742437542E-4</v>
      </c>
      <c r="K669">
        <f t="shared" si="97"/>
        <v>2.1747891279117799E-4</v>
      </c>
      <c r="L669">
        <f>K669*'Exhaust Gas Math'!$C$14</f>
        <v>2.5765107506054108E-4</v>
      </c>
      <c r="M669">
        <f>(L669/'Exhaust Gas Math'!$B$14)+('Exhaust Gas Math'!$D$10)</f>
        <v>9.3343134356511925E-3</v>
      </c>
      <c r="N669">
        <f>('Exhaust Gas Math'!$E$10*((-0.000000001)*N668^3+(0.000002)*N668^2-0.0012*N668+1.3446)*$B$15+L669*'Exhaust Gas Math'!$D$14*$B$14)/('Exhaust Gas Math'!$E$10*((-0.000000001)*N668^3+(0.000002)*N668^2-0.0012*N668+1.3446)+L669*'Exhaust Gas Math'!$D$14)</f>
        <v>326.16735046916227</v>
      </c>
      <c r="O669">
        <f t="shared" si="98"/>
        <v>72231.486839515448</v>
      </c>
      <c r="P669">
        <f>((-0.0000000008)*N669^3+(0.000003)*N669^2-0.004*N669+2.013)*('Exhaust Gas Math'!$E$10/(L669+'Exhaust Gas Math'!$E$10))+(357.45*N669^-1.004)*(L669/(L669+'Exhaust Gas Math'!$E$10))</f>
        <v>1.0685924571926078</v>
      </c>
      <c r="Q669">
        <f t="shared" si="7"/>
        <v>-180.92186738183705</v>
      </c>
      <c r="R669">
        <f t="shared" si="8"/>
        <v>72050.564972133609</v>
      </c>
      <c r="T669">
        <f t="shared" si="99"/>
        <v>8.3125000000000004E-2</v>
      </c>
      <c r="U669">
        <f t="shared" si="100"/>
        <v>72050.564972133609</v>
      </c>
    </row>
    <row r="670" spans="3:21" x14ac:dyDescent="0.2">
      <c r="C670" s="1"/>
      <c r="D670" s="1"/>
      <c r="E670" s="1">
        <v>8.3250000000000005E-2</v>
      </c>
      <c r="F670" s="4">
        <f t="shared" si="92"/>
        <v>4.6091498841743697E-2</v>
      </c>
      <c r="G670" s="1">
        <f t="shared" si="93"/>
        <v>17.746798351379351</v>
      </c>
      <c r="H670" s="1">
        <f t="shared" si="94"/>
        <v>1</v>
      </c>
      <c r="I670">
        <f t="shared" si="95"/>
        <v>3.2670661131033358E-4</v>
      </c>
      <c r="J670" s="4">
        <f t="shared" si="96"/>
        <v>3.664759076044547E-4</v>
      </c>
      <c r="K670">
        <f t="shared" si="97"/>
        <v>2.286946279172335E-4</v>
      </c>
      <c r="L670">
        <f>K670*'Exhaust Gas Math'!$C$14</f>
        <v>2.7093852910706602E-4</v>
      </c>
      <c r="M670">
        <f>(L670/'Exhaust Gas Math'!$B$14)+('Exhaust Gas Math'!$D$10)</f>
        <v>9.7929759847200544E-3</v>
      </c>
      <c r="N670">
        <f>('Exhaust Gas Math'!$E$10*((-0.000000001)*N669^3+(0.000002)*N669^2-0.0012*N669+1.3446)*$B$15+L670*'Exhaust Gas Math'!$D$14*$B$14)/('Exhaust Gas Math'!$E$10*((-0.000000001)*N669^3+(0.000002)*N669^2-0.0012*N669+1.3446)+L670*'Exhaust Gas Math'!$D$14)</f>
        <v>324.83958364131701</v>
      </c>
      <c r="O670">
        <f t="shared" si="98"/>
        <v>72172.582136839832</v>
      </c>
      <c r="P670">
        <f>((-0.0000000008)*N670^3+(0.000003)*N670^2-0.004*N670+2.013)*('Exhaust Gas Math'!$E$10/(L670+'Exhaust Gas Math'!$E$10))+(357.45*N670^-1.004)*(L670/(L670+'Exhaust Gas Math'!$E$10))</f>
        <v>1.073053325607602</v>
      </c>
      <c r="Q670">
        <f t="shared" si="7"/>
        <v>-168.9784563696463</v>
      </c>
      <c r="R670">
        <f t="shared" si="8"/>
        <v>72003.603680470187</v>
      </c>
      <c r="T670">
        <f t="shared" si="99"/>
        <v>8.3250000000000005E-2</v>
      </c>
      <c r="U670">
        <f t="shared" si="100"/>
        <v>72003.603680470187</v>
      </c>
    </row>
    <row r="671" spans="3:21" x14ac:dyDescent="0.2">
      <c r="C671" s="1"/>
      <c r="D671" s="1"/>
      <c r="E671" s="1">
        <v>8.3375000000000005E-2</v>
      </c>
      <c r="F671" s="4">
        <f t="shared" si="92"/>
        <v>4.8263204501495752E-2</v>
      </c>
      <c r="G671" s="1">
        <f t="shared" si="93"/>
        <v>16.982628804949133</v>
      </c>
      <c r="H671" s="1">
        <f t="shared" si="94"/>
        <v>1</v>
      </c>
      <c r="I671">
        <f t="shared" si="95"/>
        <v>3.4210013538073074E-4</v>
      </c>
      <c r="J671" s="4">
        <f t="shared" si="96"/>
        <v>3.8186943167485186E-4</v>
      </c>
      <c r="K671">
        <f t="shared" si="97"/>
        <v>2.3947009476651149E-4</v>
      </c>
      <c r="L671">
        <f>K671*'Exhaust Gas Math'!$C$14</f>
        <v>2.8370441331332694E-4</v>
      </c>
      <c r="M671">
        <f>(L671/'Exhaust Gas Math'!$B$14)+('Exhaust Gas Math'!$D$10)</f>
        <v>1.0233634742271347E-2</v>
      </c>
      <c r="N671">
        <f>('Exhaust Gas Math'!$E$10*((-0.000000001)*N670^3+(0.000002)*N670^2-0.0012*N670+1.3446)*$B$15+L671*'Exhaust Gas Math'!$D$14*$B$14)/('Exhaust Gas Math'!$E$10*((-0.000000001)*N670^3+(0.000002)*N670^2-0.0012*N670+1.3446)+L671*'Exhaust Gas Math'!$D$14)</f>
        <v>323.6768308436059</v>
      </c>
      <c r="O671">
        <f t="shared" si="98"/>
        <v>72120.822063012529</v>
      </c>
      <c r="P671">
        <f>((-0.0000000008)*N671^3+(0.000003)*N671^2-0.004*N671+2.013)*('Exhaust Gas Math'!$E$10/(L671+'Exhaust Gas Math'!$E$10))+(357.45*N671^-1.004)*(L671/(L671+'Exhaust Gas Math'!$E$10))</f>
        <v>1.0769920245582552</v>
      </c>
      <c r="Q671">
        <f t="shared" si="7"/>
        <v>-155.30746318941627</v>
      </c>
      <c r="R671">
        <f t="shared" si="8"/>
        <v>71965.514599823116</v>
      </c>
      <c r="T671">
        <f t="shared" si="99"/>
        <v>8.3375000000000005E-2</v>
      </c>
      <c r="U671">
        <f t="shared" si="100"/>
        <v>71965.514599823116</v>
      </c>
    </row>
    <row r="672" spans="3:21" x14ac:dyDescent="0.2">
      <c r="C672" s="1"/>
      <c r="D672" s="1"/>
      <c r="E672" s="1">
        <v>8.3500000000000005E-2</v>
      </c>
      <c r="F672" s="4">
        <f t="shared" si="92"/>
        <v>5.0332792497671482E-2</v>
      </c>
      <c r="G672" s="1">
        <f t="shared" si="93"/>
        <v>16.113755704639335</v>
      </c>
      <c r="H672" s="1">
        <f t="shared" si="94"/>
        <v>1</v>
      </c>
      <c r="I672">
        <f t="shared" si="95"/>
        <v>3.567698271466828E-4</v>
      </c>
      <c r="J672" s="4">
        <f t="shared" si="96"/>
        <v>3.9653912344080392E-4</v>
      </c>
      <c r="K672">
        <f t="shared" si="97"/>
        <v>2.4973887900267794E-4</v>
      </c>
      <c r="L672">
        <f>K672*'Exhaust Gas Math'!$C$14</f>
        <v>2.9587002175810275E-4</v>
      </c>
      <c r="M672">
        <f>(L672/'Exhaust Gas Math'!$B$14)+('Exhaust Gas Math'!$D$10)</f>
        <v>1.065357290053078E-2</v>
      </c>
      <c r="N672">
        <f>('Exhaust Gas Math'!$E$10*((-0.000000001)*N671^3+(0.000002)*N671^2-0.0012*N671+1.3446)*$B$15+L672*'Exhaust Gas Math'!$D$14*$B$14)/('Exhaust Gas Math'!$E$10*((-0.000000001)*N671^3+(0.000002)*N671^2-0.0012*N671+1.3446)+L672*'Exhaust Gas Math'!$D$14)</f>
        <v>322.6588661202573</v>
      </c>
      <c r="O672">
        <f t="shared" si="98"/>
        <v>72075.370068174831</v>
      </c>
      <c r="P672">
        <f>((-0.0000000008)*N672^3+(0.000003)*N672^2-0.004*N672+2.013)*('Exhaust Gas Math'!$E$10/(L672+'Exhaust Gas Math'!$E$10))+(357.45*N672^-1.004)*(L672/(L672+'Exhaust Gas Math'!$E$10))</f>
        <v>1.0804652804003785</v>
      </c>
      <c r="Q672">
        <f t="shared" si="7"/>
        <v>-140.27309212524349</v>
      </c>
      <c r="R672">
        <f t="shared" si="8"/>
        <v>71935.096976049594</v>
      </c>
      <c r="T672">
        <f t="shared" si="99"/>
        <v>8.3500000000000005E-2</v>
      </c>
      <c r="U672">
        <f t="shared" si="100"/>
        <v>71935.096976049594</v>
      </c>
    </row>
    <row r="673" spans="3:21" x14ac:dyDescent="0.2">
      <c r="C673" s="1"/>
      <c r="D673" s="1"/>
      <c r="E673" s="1">
        <v>8.3625000000000005E-2</v>
      </c>
      <c r="F673" s="4">
        <f t="shared" si="92"/>
        <v>5.2287503132066829E-2</v>
      </c>
      <c r="G673" s="1">
        <f t="shared" si="93"/>
        <v>15.145535942042928</v>
      </c>
      <c r="H673" s="1">
        <f t="shared" si="94"/>
        <v>1</v>
      </c>
      <c r="I673">
        <f t="shared" si="95"/>
        <v>3.7062524308028661E-4</v>
      </c>
      <c r="J673" s="4">
        <f t="shared" si="96"/>
        <v>4.1039453937440778E-4</v>
      </c>
      <c r="K673">
        <f t="shared" si="97"/>
        <v>2.5943767015620061E-4</v>
      </c>
      <c r="L673">
        <f>K673*'Exhaust Gas Math'!$C$14</f>
        <v>3.0736034941985732E-4</v>
      </c>
      <c r="M673">
        <f>(L673/'Exhaust Gas Math'!$B$14)+('Exhaust Gas Math'!$D$10)</f>
        <v>1.1050201401109122E-2</v>
      </c>
      <c r="N673">
        <f>('Exhaust Gas Math'!$E$10*((-0.000000001)*N672^3+(0.000002)*N672^2-0.0012*N672+1.3446)*$B$15+L673*'Exhaust Gas Math'!$D$14*$B$14)/('Exhaust Gas Math'!$E$10*((-0.000000001)*N672^3+(0.000002)*N672^2-0.0012*N672+1.3446)+L673*'Exhaust Gas Math'!$D$14)</f>
        <v>321.76891330458136</v>
      </c>
      <c r="O673">
        <f t="shared" si="98"/>
        <v>72035.527654277641</v>
      </c>
      <c r="P673">
        <f>((-0.0000000008)*N673^3+(0.000003)*N673^2-0.004*N673+2.013)*('Exhaust Gas Math'!$E$10/(L673+'Exhaust Gas Math'!$E$10))+(357.45*N673^-1.004)*(L673/(L673+'Exhaust Gas Math'!$E$10))</f>
        <v>1.083521104386602</v>
      </c>
      <c r="Q673">
        <f t="shared" si="7"/>
        <v>-124.27296808662359</v>
      </c>
      <c r="R673">
        <f t="shared" si="8"/>
        <v>71911.254686191023</v>
      </c>
      <c r="T673">
        <f t="shared" si="99"/>
        <v>8.3625000000000005E-2</v>
      </c>
      <c r="U673">
        <f t="shared" si="100"/>
        <v>71911.254686191023</v>
      </c>
    </row>
    <row r="674" spans="3:21" x14ac:dyDescent="0.2">
      <c r="C674" s="1"/>
      <c r="D674" s="1"/>
      <c r="E674" s="1">
        <v>8.3750000000000005E-2</v>
      </c>
      <c r="F674" s="4">
        <f t="shared" si="92"/>
        <v>5.4115284963613647E-2</v>
      </c>
      <c r="G674" s="1">
        <f t="shared" si="93"/>
        <v>14.083938913961962</v>
      </c>
      <c r="H674" s="1">
        <f t="shared" si="94"/>
        <v>1</v>
      </c>
      <c r="I674">
        <f t="shared" si="95"/>
        <v>3.8358095993491916E-4</v>
      </c>
      <c r="J674" s="4">
        <f t="shared" si="96"/>
        <v>4.2335025622904034E-4</v>
      </c>
      <c r="K674">
        <f t="shared" si="97"/>
        <v>2.6850667195444338E-4</v>
      </c>
      <c r="L674">
        <f>K674*'Exhaust Gas Math'!$C$14</f>
        <v>3.1810455460763503E-4</v>
      </c>
      <c r="M674">
        <f>(L674/'Exhaust Gas Math'!$B$14)+('Exhaust Gas Math'!$D$10)</f>
        <v>1.1421074897407974E-2</v>
      </c>
      <c r="N674">
        <f>('Exhaust Gas Math'!$E$10*((-0.000000001)*N673^3+(0.000002)*N673^2-0.0012*N673+1.3446)*$B$15+L674*'Exhaust Gas Math'!$D$14*$B$14)/('Exhaust Gas Math'!$E$10*((-0.000000001)*N673^3+(0.000002)*N673^2-0.0012*N673+1.3446)+L674*'Exhaust Gas Math'!$D$14)</f>
        <v>320.99302179176641</v>
      </c>
      <c r="O674">
        <f t="shared" si="98"/>
        <v>72000.710434952867</v>
      </c>
      <c r="P674">
        <f>((-0.0000000008)*N674^3+(0.000003)*N674^2-0.004*N674+2.013)*('Exhaust Gas Math'!$E$10/(L674+'Exhaust Gas Math'!$E$10))+(357.45*N674^-1.004)*(L674/(L674+'Exhaust Gas Math'!$E$10))</f>
        <v>1.0862001400261898</v>
      </c>
      <c r="Q674">
        <f t="shared" si="7"/>
        <v>-107.72788270653531</v>
      </c>
      <c r="R674">
        <f t="shared" si="8"/>
        <v>71892.982552246336</v>
      </c>
      <c r="T674">
        <f t="shared" si="99"/>
        <v>8.3750000000000005E-2</v>
      </c>
      <c r="U674">
        <f t="shared" si="100"/>
        <v>71892.982552246336</v>
      </c>
    </row>
    <row r="675" spans="3:21" x14ac:dyDescent="0.2">
      <c r="C675" s="1"/>
      <c r="D675" s="1"/>
      <c r="E675" s="1">
        <v>8.3875000000000005E-2</v>
      </c>
      <c r="F675" s="4">
        <f t="shared" si="92"/>
        <v>5.5804869109520996E-2</v>
      </c>
      <c r="G675" s="1">
        <f t="shared" si="93"/>
        <v>12.935509719091582</v>
      </c>
      <c r="H675" s="1">
        <f t="shared" si="94"/>
        <v>1</v>
      </c>
      <c r="I675">
        <f t="shared" si="95"/>
        <v>3.9555710140795641E-4</v>
      </c>
      <c r="J675" s="4">
        <f t="shared" si="96"/>
        <v>4.3532639770207753E-4</v>
      </c>
      <c r="K675">
        <f t="shared" si="97"/>
        <v>2.7688997098556945E-4</v>
      </c>
      <c r="L675">
        <f>K675*'Exhaust Gas Math'!$C$14</f>
        <v>3.2803639572364068E-4</v>
      </c>
      <c r="M675">
        <f>(L675/'Exhaust Gas Math'!$B$14)+('Exhaust Gas Math'!$D$10)</f>
        <v>1.1763906830994637E-2</v>
      </c>
      <c r="N675">
        <f>('Exhaust Gas Math'!$E$10*((-0.000000001)*N674^3+(0.000002)*N674^2-0.0012*N674+1.3446)*$B$15+L675*'Exhaust Gas Math'!$D$14*$B$14)/('Exhaust Gas Math'!$E$10*((-0.000000001)*N674^3+(0.000002)*N674^2-0.0012*N674+1.3446)+L675*'Exhaust Gas Math'!$D$14)</f>
        <v>320.31957639409183</v>
      </c>
      <c r="O675">
        <f t="shared" si="98"/>
        <v>71970.429181239422</v>
      </c>
      <c r="P675">
        <f>((-0.0000000008)*N675^3+(0.000003)*N675^2-0.004*N675+2.013)*('Exhaust Gas Math'!$E$10/(L675+'Exhaust Gas Math'!$E$10))+(357.45*N675^-1.004)*(L675/(L675+'Exhaust Gas Math'!$E$10))</f>
        <v>1.0885367629195093</v>
      </c>
      <c r="Q675">
        <f t="shared" si="7"/>
        <v>-91.071019535842808</v>
      </c>
      <c r="R675">
        <f t="shared" si="8"/>
        <v>71879.358161703582</v>
      </c>
      <c r="T675">
        <f t="shared" si="99"/>
        <v>8.3875000000000005E-2</v>
      </c>
      <c r="U675">
        <f t="shared" si="100"/>
        <v>71879.358161703582</v>
      </c>
    </row>
    <row r="676" spans="3:21" x14ac:dyDescent="0.2">
      <c r="C676" s="1"/>
      <c r="D676" s="1"/>
      <c r="E676" s="1">
        <v>8.4000000000000005E-2</v>
      </c>
      <c r="F676" s="4">
        <f t="shared" si="92"/>
        <v>5.7345838721685923E-2</v>
      </c>
      <c r="G676" s="1">
        <f t="shared" si="93"/>
        <v>11.707328805309414</v>
      </c>
      <c r="H676" s="1">
        <f t="shared" si="94"/>
        <v>1</v>
      </c>
      <c r="I676">
        <f t="shared" si="95"/>
        <v>4.0647983060474802E-4</v>
      </c>
      <c r="J676" s="4">
        <f t="shared" si="96"/>
        <v>4.4624912689886914E-4</v>
      </c>
      <c r="K676">
        <f t="shared" si="97"/>
        <v>2.8453588142332358E-4</v>
      </c>
      <c r="L676">
        <f>K676*'Exhaust Gas Math'!$C$14</f>
        <v>3.370946396647235E-4</v>
      </c>
      <c r="M676">
        <f>(L676/'Exhaust Gas Math'!$B$14)+('Exhaust Gas Math'!$D$10)</f>
        <v>1.2076583528995426E-2</v>
      </c>
      <c r="N676">
        <f>('Exhaust Gas Math'!$E$10*((-0.000000001)*N675^3+(0.000002)*N675^2-0.0012*N675+1.3446)*$B$15+L676*'Exhaust Gas Math'!$D$14*$B$14)/('Exhaust Gas Math'!$E$10*((-0.000000001)*N675^3+(0.000002)*N675^2-0.0012*N675+1.3446)+L676*'Exhaust Gas Math'!$D$14)</f>
        <v>319.73891060387399</v>
      </c>
      <c r="O676">
        <f t="shared" si="98"/>
        <v>71944.274746745592</v>
      </c>
      <c r="P676">
        <f>((-0.0000000008)*N676^3+(0.000003)*N676^2-0.004*N676+2.013)*('Exhaust Gas Math'!$E$10/(L676+'Exhaust Gas Math'!$E$10))+(357.45*N676^-1.004)*(L676/(L676+'Exhaust Gas Math'!$E$10))</f>
        <v>1.0905599788287219</v>
      </c>
      <c r="Q676">
        <f t="shared" si="7"/>
        <v>-74.736919309304511</v>
      </c>
      <c r="R676">
        <f t="shared" si="8"/>
        <v>71869.537827436288</v>
      </c>
      <c r="T676">
        <f t="shared" si="99"/>
        <v>8.4000000000000005E-2</v>
      </c>
      <c r="U676">
        <f t="shared" si="100"/>
        <v>71869.537827436288</v>
      </c>
    </row>
    <row r="677" spans="3:21" x14ac:dyDescent="0.2">
      <c r="C677" s="1"/>
      <c r="D677" s="1"/>
      <c r="E677" s="1">
        <v>8.4125000000000005E-2</v>
      </c>
      <c r="F677" s="4">
        <f t="shared" si="92"/>
        <v>5.8728693210024753E-2</v>
      </c>
      <c r="G677" s="1">
        <f t="shared" si="93"/>
        <v>10.406968316360748</v>
      </c>
      <c r="H677" s="1">
        <f t="shared" si="94"/>
        <v>1</v>
      </c>
      <c r="I677">
        <f t="shared" si="95"/>
        <v>4.1628180526761784E-4</v>
      </c>
      <c r="J677" s="4">
        <f t="shared" si="96"/>
        <v>4.5605110156173901E-4</v>
      </c>
      <c r="K677">
        <f t="shared" si="97"/>
        <v>2.9139726368733248E-4</v>
      </c>
      <c r="L677">
        <f>K677*'Exhaust Gas Math'!$C$14</f>
        <v>3.4522343934481338E-4</v>
      </c>
      <c r="M677">
        <f>(L677/'Exhaust Gas Math'!$B$14)+('Exhaust Gas Math'!$D$10)</f>
        <v>1.2357177235591555E-2</v>
      </c>
      <c r="N677">
        <f>('Exhaust Gas Math'!$E$10*((-0.000000001)*N676^3+(0.000002)*N676^2-0.0012*N676+1.3446)*$B$15+L677*'Exhaust Gas Math'!$D$14*$B$14)/('Exhaust Gas Math'!$E$10*((-0.000000001)*N676^3+(0.000002)*N676^2-0.0012*N676+1.3446)+L677*'Exhaust Gas Math'!$D$14)</f>
        <v>319.24300041821266</v>
      </c>
      <c r="O677">
        <f t="shared" si="98"/>
        <v>71921.906043474009</v>
      </c>
      <c r="P677">
        <f>((-0.0000000008)*N677^3+(0.000003)*N677^2-0.004*N677+2.013)*('Exhaust Gas Math'!$E$10/(L677+'Exhaust Gas Math'!$E$10))+(357.45*N677^-1.004)*(L677/(L677+'Exhaust Gas Math'!$E$10))</f>
        <v>1.0922941564756865</v>
      </c>
      <c r="Q677">
        <f t="shared" si="7"/>
        <v>-59.150453594614952</v>
      </c>
      <c r="R677">
        <f t="shared" si="8"/>
        <v>71862.755589879394</v>
      </c>
      <c r="T677">
        <f t="shared" si="99"/>
        <v>8.4125000000000005E-2</v>
      </c>
      <c r="U677">
        <f t="shared" si="100"/>
        <v>71862.755589879394</v>
      </c>
    </row>
    <row r="678" spans="3:21" x14ac:dyDescent="0.2">
      <c r="C678" s="1"/>
      <c r="D678" s="1"/>
      <c r="E678" s="1">
        <v>8.4250000000000005E-2</v>
      </c>
      <c r="F678" s="4">
        <f t="shared" si="92"/>
        <v>5.9944906816771344E-2</v>
      </c>
      <c r="G678" s="1">
        <f t="shared" si="93"/>
        <v>9.0424454070734583</v>
      </c>
      <c r="H678" s="1">
        <f t="shared" si="94"/>
        <v>1</v>
      </c>
      <c r="I678">
        <f t="shared" si="95"/>
        <v>4.2490259296328362E-4</v>
      </c>
      <c r="J678" s="4">
        <f t="shared" si="96"/>
        <v>4.6467188925740474E-4</v>
      </c>
      <c r="K678">
        <f t="shared" si="97"/>
        <v>2.9743181507429849E-4</v>
      </c>
      <c r="L678">
        <f>K678*'Exhaust Gas Math'!$C$14</f>
        <v>3.5237267801078369E-4</v>
      </c>
      <c r="M678">
        <f>(L678/'Exhaust Gas Math'!$B$14)+('Exhaust Gas Math'!$D$10)</f>
        <v>1.2603957997275031E-2</v>
      </c>
      <c r="N678">
        <f>('Exhaust Gas Math'!$E$10*((-0.000000001)*N677^3+(0.000002)*N677^2-0.0012*N677+1.3446)*$B$15+L678*'Exhaust Gas Math'!$D$14*$B$14)/('Exhaust Gas Math'!$E$10*((-0.000000001)*N677^3+(0.000002)*N677^2-0.0012*N677+1.3446)+L678*'Exhaust Gas Math'!$D$14)</f>
        <v>318.82522159799015</v>
      </c>
      <c r="O678">
        <f t="shared" si="98"/>
        <v>71903.040442963247</v>
      </c>
      <c r="P678">
        <f>((-0.0000000008)*N678^3+(0.000003)*N678^2-0.004*N678+2.013)*('Exhaust Gas Math'!$E$10/(L678+'Exhaust Gas Math'!$E$10))+(357.45*N678^-1.004)*(L678/(L678+'Exhaust Gas Math'!$E$10))</f>
        <v>1.0937596241115484</v>
      </c>
      <c r="Q678">
        <f t="shared" si="7"/>
        <v>-44.716075694441095</v>
      </c>
      <c r="R678">
        <f t="shared" si="8"/>
        <v>71858.324367268811</v>
      </c>
      <c r="T678">
        <f t="shared" si="99"/>
        <v>8.4250000000000005E-2</v>
      </c>
      <c r="U678">
        <f t="shared" si="100"/>
        <v>71858.324367268811</v>
      </c>
    </row>
    <row r="679" spans="3:21" x14ac:dyDescent="0.2">
      <c r="C679" s="1"/>
      <c r="D679" s="1"/>
      <c r="E679" s="1">
        <v>8.4375000000000006E-2</v>
      </c>
      <c r="F679" s="4">
        <f t="shared" si="92"/>
        <v>6.0986981180607823E-2</v>
      </c>
      <c r="G679" s="1">
        <f t="shared" si="93"/>
        <v>7.6221728149334593</v>
      </c>
      <c r="H679" s="1">
        <f t="shared" si="94"/>
        <v>1</v>
      </c>
      <c r="I679">
        <f t="shared" si="95"/>
        <v>4.3228904366889725E-4</v>
      </c>
      <c r="J679" s="4">
        <f t="shared" si="96"/>
        <v>4.7205833996301837E-4</v>
      </c>
      <c r="K679">
        <f t="shared" si="97"/>
        <v>3.0260233056822808E-4</v>
      </c>
      <c r="L679">
        <f>K679*'Exhaust Gas Math'!$C$14</f>
        <v>3.5849827822889447E-4</v>
      </c>
      <c r="M679">
        <f>(L679/'Exhaust Gas Math'!$B$14)+('Exhaust Gas Math'!$D$10)</f>
        <v>1.2815404328587104E-2</v>
      </c>
      <c r="N679">
        <f>('Exhaust Gas Math'!$E$10*((-0.000000001)*N678^3+(0.000002)*N678^2-0.0012*N678+1.3446)*$B$15+L679*'Exhaust Gas Math'!$D$14*$B$14)/('Exhaust Gas Math'!$E$10*((-0.000000001)*N678^3+(0.000002)*N678^2-0.0012*N678+1.3446)+L679*'Exhaust Gas Math'!$D$14)</f>
        <v>318.48015745717726</v>
      </c>
      <c r="O679">
        <f t="shared" si="98"/>
        <v>71887.446128419804</v>
      </c>
      <c r="P679">
        <f>((-0.0000000008)*N679^3+(0.000003)*N679^2-0.004*N679+2.013)*('Exhaust Gas Math'!$E$10/(L679+'Exhaust Gas Math'!$E$10))+(357.45*N679^-1.004)*(L679/(L679+'Exhaust Gas Math'!$E$10))</f>
        <v>1.0949731529164655</v>
      </c>
      <c r="Q679">
        <f t="shared" si="7"/>
        <v>-31.807611460873989</v>
      </c>
      <c r="R679">
        <f t="shared" si="8"/>
        <v>71855.638516958934</v>
      </c>
      <c r="T679">
        <f t="shared" si="99"/>
        <v>8.4375000000000006E-2</v>
      </c>
      <c r="U679">
        <f t="shared" si="100"/>
        <v>71855.638516958934</v>
      </c>
    </row>
    <row r="680" spans="3:21" x14ac:dyDescent="0.2">
      <c r="C680" s="1"/>
      <c r="D680" s="1"/>
      <c r="E680" s="1">
        <v>8.4500000000000006E-2</v>
      </c>
      <c r="F680" s="4">
        <f t="shared" si="92"/>
        <v>6.1848491566556432E-2</v>
      </c>
      <c r="G680" s="1">
        <f t="shared" si="93"/>
        <v>6.1549069927596003</v>
      </c>
      <c r="H680" s="1">
        <f t="shared" si="94"/>
        <v>1</v>
      </c>
      <c r="I680">
        <f t="shared" si="95"/>
        <v>4.3839561745961583E-4</v>
      </c>
      <c r="J680" s="4">
        <f t="shared" si="96"/>
        <v>4.7816491375373695E-4</v>
      </c>
      <c r="K680">
        <f t="shared" si="97"/>
        <v>3.0687693222173105E-4</v>
      </c>
      <c r="L680">
        <f>K680*'Exhaust Gas Math'!$C$14</f>
        <v>3.6356247363683326E-4</v>
      </c>
      <c r="M680">
        <f>(L680/'Exhaust Gas Math'!$B$14)+('Exhaust Gas Math'!$D$10)</f>
        <v>1.2990212592582231E-2</v>
      </c>
      <c r="N680">
        <f>('Exhaust Gas Math'!$E$10*((-0.000000001)*N679^3+(0.000002)*N679^2-0.0012*N679+1.3446)*$B$15+L680*'Exhaust Gas Math'!$D$14*$B$14)/('Exhaust Gas Math'!$E$10*((-0.000000001)*N679^3+(0.000002)*N679^2-0.0012*N679+1.3446)+L680*'Exhaust Gas Math'!$D$14)</f>
        <v>318.20344743497634</v>
      </c>
      <c r="O680">
        <f t="shared" si="98"/>
        <v>71874.936037141248</v>
      </c>
      <c r="P680">
        <f>((-0.0000000008)*N680^3+(0.000003)*N680^2-0.004*N680+2.013)*('Exhaust Gas Math'!$E$10/(L680+'Exhaust Gas Math'!$E$10))+(357.45*N680^-1.004)*(L680/(L680+'Exhaust Gas Math'!$E$10))</f>
        <v>1.0959483454598651</v>
      </c>
      <c r="Q680">
        <f t="shared" si="7"/>
        <v>-20.758839877682515</v>
      </c>
      <c r="R680">
        <f t="shared" si="8"/>
        <v>71854.177197263562</v>
      </c>
      <c r="T680">
        <f t="shared" si="99"/>
        <v>8.4500000000000006E-2</v>
      </c>
      <c r="U680">
        <f t="shared" si="100"/>
        <v>71854.177197263562</v>
      </c>
    </row>
    <row r="681" spans="3:21" x14ac:dyDescent="0.2">
      <c r="C681" s="1"/>
      <c r="D681" s="1"/>
      <c r="E681" s="1">
        <v>8.4625000000000006E-2</v>
      </c>
      <c r="F681" s="4">
        <f t="shared" si="92"/>
        <v>6.2524126476606379E-2</v>
      </c>
      <c r="G681" s="1">
        <f t="shared" si="93"/>
        <v>4.6496941222612458</v>
      </c>
      <c r="H681" s="1">
        <f t="shared" si="94"/>
        <v>1</v>
      </c>
      <c r="I681">
        <f t="shared" si="95"/>
        <v>4.431846652773767E-4</v>
      </c>
      <c r="J681" s="4">
        <f t="shared" si="96"/>
        <v>4.8295396157149782E-4</v>
      </c>
      <c r="K681">
        <f t="shared" si="97"/>
        <v>3.1022926569416369E-4</v>
      </c>
      <c r="L681">
        <f>K681*'Exhaust Gas Math'!$C$14</f>
        <v>3.6753404178589357E-4</v>
      </c>
      <c r="M681">
        <f>(L681/'Exhaust Gas Math'!$B$14)+('Exhaust Gas Math'!$D$10)</f>
        <v>1.3127305038183209E-2</v>
      </c>
      <c r="N681">
        <f>('Exhaust Gas Math'!$E$10*((-0.000000001)*N680^3+(0.000002)*N680^2-0.0012*N680+1.3446)*$B$15+L681*'Exhaust Gas Math'!$D$14*$B$14)/('Exhaust Gas Math'!$E$10*((-0.000000001)*N680^3+(0.000002)*N680^2-0.0012*N680+1.3446)+L681*'Exhaust Gas Math'!$D$14)</f>
        <v>317.99166909348662</v>
      </c>
      <c r="O681">
        <f t="shared" si="98"/>
        <v>71865.36311926601</v>
      </c>
      <c r="P681">
        <f>((-0.0000000008)*N681^3+(0.000003)*N681^2-0.004*N681+2.013)*('Exhaust Gas Math'!$E$10/(L681+'Exhaust Gas Math'!$E$10))+(357.45*N681^-1.004)*(L681/(L681+'Exhaust Gas Math'!$E$10))</f>
        <v>1.0966959435329873</v>
      </c>
      <c r="Q681">
        <f t="shared" si="7"/>
        <v>-11.855094205654911</v>
      </c>
      <c r="R681">
        <f t="shared" si="8"/>
        <v>71853.50802506035</v>
      </c>
      <c r="T681">
        <f t="shared" si="99"/>
        <v>8.4625000000000006E-2</v>
      </c>
      <c r="U681">
        <f t="shared" si="100"/>
        <v>71853.50802506035</v>
      </c>
    </row>
    <row r="682" spans="3:21" x14ac:dyDescent="0.2">
      <c r="C682" s="1"/>
      <c r="D682" s="1"/>
      <c r="E682" s="1">
        <v>8.4750000000000006E-2</v>
      </c>
      <c r="F682" s="4">
        <f t="shared" si="92"/>
        <v>6.3009720396865865E-2</v>
      </c>
      <c r="G682" s="1">
        <f t="shared" si="93"/>
        <v>3.1158143413189574</v>
      </c>
      <c r="H682" s="1">
        <f t="shared" si="94"/>
        <v>1</v>
      </c>
      <c r="I682">
        <f t="shared" si="95"/>
        <v>4.4662666104986382E-4</v>
      </c>
      <c r="J682" s="4">
        <f t="shared" si="96"/>
        <v>4.8639595734398494E-4</v>
      </c>
      <c r="K682">
        <f t="shared" si="97"/>
        <v>3.1263866273490467E-4</v>
      </c>
      <c r="L682">
        <f>K682*'Exhaust Gas Math'!$C$14</f>
        <v>3.7038849663775629E-4</v>
      </c>
      <c r="M682">
        <f>(L682/'Exhaust Gas Math'!$B$14)+('Exhaust Gas Math'!$D$10)</f>
        <v>1.3225836444875051E-2</v>
      </c>
      <c r="N682">
        <f>('Exhaust Gas Math'!$E$10*((-0.000000001)*N681^3+(0.000002)*N681^2-0.0012*N681+1.3446)*$B$15+L682*'Exhaust Gas Math'!$D$14*$B$14)/('Exhaust Gas Math'!$E$10*((-0.000000001)*N681^3+(0.000002)*N681^2-0.0012*N681+1.3446)+L682*'Exhaust Gas Math'!$D$14)</f>
        <v>317.84224802172491</v>
      </c>
      <c r="O682">
        <f t="shared" si="98"/>
        <v>71858.616706200482</v>
      </c>
      <c r="P682">
        <f>((-0.0000000008)*N682^3+(0.000003)*N682^2-0.004*N682+2.013)*('Exhaust Gas Math'!$E$10/(L682+'Exhaust Gas Math'!$E$10))+(357.45*N682^-1.004)*(L682/(L682+'Exhaust Gas Math'!$E$10))</f>
        <v>1.0972240664542587</v>
      </c>
      <c r="Q682">
        <f t="shared" si="7"/>
        <v>-5.3260896588165139</v>
      </c>
      <c r="R682">
        <f t="shared" si="8"/>
        <v>71853.290616541664</v>
      </c>
      <c r="T682">
        <f t="shared" si="99"/>
        <v>8.4750000000000006E-2</v>
      </c>
      <c r="U682">
        <f t="shared" si="100"/>
        <v>71853.290616541664</v>
      </c>
    </row>
    <row r="683" spans="3:21" x14ac:dyDescent="0.2">
      <c r="C683" s="1"/>
      <c r="D683" s="1"/>
      <c r="E683" s="1">
        <v>8.4875000000000006E-2</v>
      </c>
      <c r="F683" s="4">
        <f t="shared" si="92"/>
        <v>6.3302279479340168E-2</v>
      </c>
      <c r="G683" s="1">
        <f t="shared" si="93"/>
        <v>1.5627245288488898</v>
      </c>
      <c r="H683" s="1">
        <f t="shared" si="94"/>
        <v>1</v>
      </c>
      <c r="I683">
        <f t="shared" si="95"/>
        <v>4.4870038372856038E-4</v>
      </c>
      <c r="J683" s="4">
        <f t="shared" si="96"/>
        <v>4.8846968002268156E-4</v>
      </c>
      <c r="K683">
        <f t="shared" si="97"/>
        <v>3.1409026860999226E-4</v>
      </c>
      <c r="L683">
        <f>K683*'Exhaust Gas Math'!$C$14</f>
        <v>3.7210823952905735E-4</v>
      </c>
      <c r="M683">
        <f>(L683/'Exhaust Gas Math'!$B$14)+('Exhaust Gas Math'!$D$10)</f>
        <v>1.3285199333770498E-2</v>
      </c>
      <c r="N683">
        <f>('Exhaust Gas Math'!$E$10*((-0.000000001)*N682^3+(0.000002)*N682^2-0.0012*N682+1.3446)*$B$15+L683*'Exhaust Gas Math'!$D$14*$B$14)/('Exhaust Gas Math'!$E$10*((-0.000000001)*N682^3+(0.000002)*N682^2-0.0012*N682+1.3446)+L683*'Exhaust Gas Math'!$D$14)</f>
        <v>317.75339156804563</v>
      </c>
      <c r="O683">
        <f t="shared" si="98"/>
        <v>71854.619835383215</v>
      </c>
      <c r="P683">
        <f>((-0.0000000008)*N683^3+(0.000003)*N683^2-0.004*N683+2.013)*('Exhaust Gas Math'!$E$10/(L683+'Exhaust Gas Math'!$E$10))+(357.45*N683^-1.004)*(L683/(L683+'Exhaust Gas Math'!$E$10))</f>
        <v>1.0975383882793297</v>
      </c>
      <c r="Q683">
        <f t="shared" si="7"/>
        <v>-1.3401536134060867</v>
      </c>
      <c r="R683">
        <f t="shared" si="8"/>
        <v>71853.279681769811</v>
      </c>
      <c r="T683">
        <f t="shared" si="99"/>
        <v>8.4875000000000006E-2</v>
      </c>
      <c r="U683">
        <f t="shared" si="100"/>
        <v>71853.279681769811</v>
      </c>
    </row>
    <row r="684" spans="3:21" x14ac:dyDescent="0.2">
      <c r="C684" s="1"/>
      <c r="D684" s="1"/>
      <c r="E684" s="1">
        <v>8.5000000000000006E-2</v>
      </c>
      <c r="F684" s="4">
        <f t="shared" si="92"/>
        <v>6.3399999999999998E-2</v>
      </c>
      <c r="G684" s="1">
        <f t="shared" si="93"/>
        <v>-2.9278244506703765E-14</v>
      </c>
      <c r="H684" s="1">
        <f t="shared" si="94"/>
        <v>1</v>
      </c>
      <c r="I684">
        <f t="shared" si="95"/>
        <v>4.4939304812356896E-4</v>
      </c>
      <c r="J684" s="4">
        <f t="shared" si="96"/>
        <v>4.8916234441769013E-4</v>
      </c>
      <c r="K684">
        <f t="shared" si="97"/>
        <v>3.1457513368649828E-4</v>
      </c>
      <c r="L684">
        <f>K684*'Exhaust Gas Math'!$C$14</f>
        <v>3.7268266767299902E-4</v>
      </c>
      <c r="M684">
        <f>(L684/'Exhaust Gas Math'!$B$14)+('Exhaust Gas Math'!$D$10)</f>
        <v>1.330502771291933E-2</v>
      </c>
      <c r="N684">
        <f>('Exhaust Gas Math'!$E$10*((-0.000000001)*N683^3+(0.000002)*N683^2-0.0012*N683+1.3446)*$B$15+L684*'Exhaust Gas Math'!$D$14*$B$14)/('Exhaust Gas Math'!$E$10*((-0.000000001)*N683^3+(0.000002)*N683^2-0.0012*N683+1.3446)+L684*'Exhaust Gas Math'!$D$14)</f>
        <v>317.72404348160063</v>
      </c>
      <c r="O684">
        <f t="shared" si="98"/>
        <v>71853.327421353708</v>
      </c>
      <c r="P684">
        <f>((-0.0000000008)*N684^3+(0.000003)*N684^2-0.004*N684+2.013)*('Exhaust Gas Math'!$E$10/(L684+'Exhaust Gas Math'!$E$10))+(357.45*N684^-1.004)*(L684/(L684+'Exhaust Gas Math'!$E$10))</f>
        <v>1.0976422600864746</v>
      </c>
      <c r="Q684">
        <f t="shared" si="7"/>
        <v>-4.7045803504792899E-28</v>
      </c>
      <c r="R684">
        <f t="shared" si="8"/>
        <v>71853.327421353708</v>
      </c>
      <c r="T684">
        <f t="shared" si="99"/>
        <v>8.5000000000000006E-2</v>
      </c>
      <c r="U684">
        <f t="shared" si="100"/>
        <v>71853.327421353708</v>
      </c>
    </row>
    <row r="685" spans="3:21" x14ac:dyDescent="0.2">
      <c r="C685" s="1"/>
      <c r="D685" s="1"/>
      <c r="E685" s="1">
        <v>8.5125000000000006E-2</v>
      </c>
      <c r="F685" s="4">
        <f t="shared" si="92"/>
        <v>6.330227947934014E-2</v>
      </c>
      <c r="G685" s="1">
        <f t="shared" si="93"/>
        <v>-1.5627245288490894</v>
      </c>
      <c r="H685" s="1">
        <f t="shared" si="94"/>
        <v>0</v>
      </c>
      <c r="I685">
        <f t="shared" si="95"/>
        <v>0</v>
      </c>
      <c r="J685" s="4">
        <f t="shared" si="96"/>
        <v>3.9769296294121147E-5</v>
      </c>
      <c r="K685">
        <f t="shared" si="97"/>
        <v>0</v>
      </c>
      <c r="L685">
        <f>K685*'Exhaust Gas Math'!$C$14</f>
        <v>0</v>
      </c>
      <c r="M685">
        <f>(L685/'Exhaust Gas Math'!$B$14)+('Exhaust Gas Math'!$D$10)</f>
        <v>4.4059320573952224E-4</v>
      </c>
      <c r="N685">
        <f>('Exhaust Gas Math'!$E$10*((-0.000000001)*N684^3+(0.000002)*N684^2-0.0012*N684+1.3446)*$B$15+L685*'Exhaust Gas Math'!$D$14*$B$14)/('Exhaust Gas Math'!$E$10*((-0.000000001)*N684^3+(0.000002)*N684^2-0.0012*N684+1.3446)+L685*'Exhaust Gas Math'!$D$14)</f>
        <v>1100</v>
      </c>
      <c r="O685">
        <f t="shared" si="98"/>
        <v>101325</v>
      </c>
      <c r="P685">
        <f>((-0.0000000008)*N685^3+(0.000003)*N685^2-0.004*N685+2.013)*('Exhaust Gas Math'!$E$10/(L685+'Exhaust Gas Math'!$E$10))+(357.45*N685^-1.004)*(L685/(L685+'Exhaust Gas Math'!$E$10))</f>
        <v>0.17819999999999947</v>
      </c>
      <c r="Q685">
        <f t="shared" si="7"/>
        <v>0</v>
      </c>
      <c r="R685">
        <f t="shared" si="8"/>
        <v>101325</v>
      </c>
      <c r="T685">
        <f t="shared" si="99"/>
        <v>8.5125000000000006E-2</v>
      </c>
      <c r="U685">
        <f t="shared" si="100"/>
        <v>101325</v>
      </c>
    </row>
    <row r="686" spans="3:21" x14ac:dyDescent="0.2">
      <c r="C686" s="1"/>
      <c r="D686" s="1"/>
      <c r="E686" s="1">
        <v>8.5250000000000006E-2</v>
      </c>
      <c r="F686" s="4">
        <f t="shared" si="92"/>
        <v>6.3009720396865851E-2</v>
      </c>
      <c r="G686" s="1">
        <f t="shared" si="93"/>
        <v>-3.1158143413190156</v>
      </c>
      <c r="H686" s="1">
        <f t="shared" si="94"/>
        <v>0</v>
      </c>
      <c r="I686">
        <f t="shared" si="95"/>
        <v>0</v>
      </c>
      <c r="J686" s="4">
        <f t="shared" si="96"/>
        <v>3.9769296294121147E-5</v>
      </c>
      <c r="K686">
        <f t="shared" si="97"/>
        <v>0</v>
      </c>
      <c r="L686">
        <f>K686*'Exhaust Gas Math'!$C$14</f>
        <v>0</v>
      </c>
      <c r="M686">
        <f>(L686/'Exhaust Gas Math'!$B$14)+('Exhaust Gas Math'!$D$10)</f>
        <v>4.4059320573952224E-4</v>
      </c>
      <c r="N686">
        <f>('Exhaust Gas Math'!$E$10*((-0.000000001)*N685^3+(0.000002)*N685^2-0.0012*N685+1.3446)*$B$15+L686*'Exhaust Gas Math'!$D$14*$B$14)/('Exhaust Gas Math'!$E$10*((-0.000000001)*N685^3+(0.000002)*N685^2-0.0012*N685+1.3446)+L686*'Exhaust Gas Math'!$D$14)</f>
        <v>1100</v>
      </c>
      <c r="O686">
        <f t="shared" si="98"/>
        <v>101325</v>
      </c>
      <c r="P686">
        <f>((-0.0000000008)*N686^3+(0.000003)*N686^2-0.004*N686+2.013)*('Exhaust Gas Math'!$E$10/(L686+'Exhaust Gas Math'!$E$10))+(357.45*N686^-1.004)*(L686/(L686+'Exhaust Gas Math'!$E$10))</f>
        <v>0.17819999999999947</v>
      </c>
      <c r="Q686">
        <f t="shared" si="7"/>
        <v>0</v>
      </c>
      <c r="R686">
        <f t="shared" si="8"/>
        <v>101325</v>
      </c>
      <c r="T686">
        <f t="shared" si="99"/>
        <v>8.5250000000000006E-2</v>
      </c>
      <c r="U686">
        <f t="shared" si="100"/>
        <v>101325</v>
      </c>
    </row>
    <row r="687" spans="3:21" x14ac:dyDescent="0.2">
      <c r="C687" s="1"/>
      <c r="D687" s="1"/>
      <c r="E687" s="1">
        <v>8.5375000000000006E-2</v>
      </c>
      <c r="F687" s="4">
        <f t="shared" si="92"/>
        <v>6.2524126476606295E-2</v>
      </c>
      <c r="G687" s="1">
        <f t="shared" si="93"/>
        <v>-4.6496941222614403</v>
      </c>
      <c r="H687" s="1">
        <f t="shared" si="94"/>
        <v>0</v>
      </c>
      <c r="I687">
        <f t="shared" si="95"/>
        <v>0</v>
      </c>
      <c r="J687" s="4">
        <f t="shared" si="96"/>
        <v>3.9769296294121147E-5</v>
      </c>
      <c r="K687">
        <f t="shared" si="97"/>
        <v>0</v>
      </c>
      <c r="L687">
        <f>K687*'Exhaust Gas Math'!$C$14</f>
        <v>0</v>
      </c>
      <c r="M687">
        <f>(L687/'Exhaust Gas Math'!$B$14)+('Exhaust Gas Math'!$D$10)</f>
        <v>4.4059320573952224E-4</v>
      </c>
      <c r="N687">
        <f>('Exhaust Gas Math'!$E$10*((-0.000000001)*N686^3+(0.000002)*N686^2-0.0012*N686+1.3446)*$B$15+L687*'Exhaust Gas Math'!$D$14*$B$14)/('Exhaust Gas Math'!$E$10*((-0.000000001)*N686^3+(0.000002)*N686^2-0.0012*N686+1.3446)+L687*'Exhaust Gas Math'!$D$14)</f>
        <v>1100</v>
      </c>
      <c r="O687">
        <f t="shared" si="98"/>
        <v>101325</v>
      </c>
      <c r="P687">
        <f>((-0.0000000008)*N687^3+(0.000003)*N687^2-0.004*N687+2.013)*('Exhaust Gas Math'!$E$10/(L687+'Exhaust Gas Math'!$E$10))+(357.45*N687^-1.004)*(L687/(L687+'Exhaust Gas Math'!$E$10))</f>
        <v>0.17819999999999947</v>
      </c>
      <c r="Q687">
        <f t="shared" si="7"/>
        <v>0</v>
      </c>
      <c r="R687">
        <f t="shared" si="8"/>
        <v>101325</v>
      </c>
      <c r="T687">
        <f t="shared" si="99"/>
        <v>8.5375000000000006E-2</v>
      </c>
      <c r="U687">
        <f t="shared" si="100"/>
        <v>101325</v>
      </c>
    </row>
    <row r="688" spans="3:21" x14ac:dyDescent="0.2">
      <c r="C688" s="1"/>
      <c r="D688" s="1"/>
      <c r="E688" s="1">
        <v>8.5500000000000007E-2</v>
      </c>
      <c r="F688" s="4">
        <f t="shared" si="92"/>
        <v>6.1848491566556335E-2</v>
      </c>
      <c r="G688" s="1">
        <f t="shared" si="93"/>
        <v>-6.1549069927597904</v>
      </c>
      <c r="H688" s="1">
        <f t="shared" si="94"/>
        <v>0</v>
      </c>
      <c r="I688">
        <f t="shared" si="95"/>
        <v>0</v>
      </c>
      <c r="J688" s="4">
        <f t="shared" si="96"/>
        <v>3.9769296294121147E-5</v>
      </c>
      <c r="K688">
        <f t="shared" si="97"/>
        <v>0</v>
      </c>
      <c r="L688">
        <f>K688*'Exhaust Gas Math'!$C$14</f>
        <v>0</v>
      </c>
      <c r="M688">
        <f>(L688/'Exhaust Gas Math'!$B$14)+('Exhaust Gas Math'!$D$10)</f>
        <v>4.4059320573952224E-4</v>
      </c>
      <c r="N688">
        <f>('Exhaust Gas Math'!$E$10*((-0.000000001)*N687^3+(0.000002)*N687^2-0.0012*N687+1.3446)*$B$15+L688*'Exhaust Gas Math'!$D$14*$B$14)/('Exhaust Gas Math'!$E$10*((-0.000000001)*N687^3+(0.000002)*N687^2-0.0012*N687+1.3446)+L688*'Exhaust Gas Math'!$D$14)</f>
        <v>1100</v>
      </c>
      <c r="O688">
        <f t="shared" si="98"/>
        <v>101325</v>
      </c>
      <c r="P688">
        <f>((-0.0000000008)*N688^3+(0.000003)*N688^2-0.004*N688+2.013)*('Exhaust Gas Math'!$E$10/(L688+'Exhaust Gas Math'!$E$10))+(357.45*N688^-1.004)*(L688/(L688+'Exhaust Gas Math'!$E$10))</f>
        <v>0.17819999999999947</v>
      </c>
      <c r="Q688">
        <f t="shared" si="7"/>
        <v>0</v>
      </c>
      <c r="R688">
        <f t="shared" si="8"/>
        <v>101325</v>
      </c>
      <c r="T688">
        <f t="shared" si="99"/>
        <v>8.5500000000000007E-2</v>
      </c>
      <c r="U688">
        <f t="shared" si="100"/>
        <v>101325</v>
      </c>
    </row>
    <row r="689" spans="3:21" x14ac:dyDescent="0.2">
      <c r="C689" s="1"/>
      <c r="D689" s="1"/>
      <c r="E689" s="1">
        <v>8.5625000000000007E-2</v>
      </c>
      <c r="F689" s="4">
        <f t="shared" si="92"/>
        <v>6.0986981180607698E-2</v>
      </c>
      <c r="G689" s="1">
        <f t="shared" si="93"/>
        <v>-7.6221728149336441</v>
      </c>
      <c r="H689" s="1">
        <f t="shared" si="94"/>
        <v>0</v>
      </c>
      <c r="I689">
        <f t="shared" si="95"/>
        <v>0</v>
      </c>
      <c r="J689" s="4">
        <f t="shared" si="96"/>
        <v>3.9769296294121147E-5</v>
      </c>
      <c r="K689">
        <f t="shared" si="97"/>
        <v>0</v>
      </c>
      <c r="L689">
        <f>K689*'Exhaust Gas Math'!$C$14</f>
        <v>0</v>
      </c>
      <c r="M689">
        <f>(L689/'Exhaust Gas Math'!$B$14)+('Exhaust Gas Math'!$D$10)</f>
        <v>4.4059320573952224E-4</v>
      </c>
      <c r="N689">
        <f>('Exhaust Gas Math'!$E$10*((-0.000000001)*N688^3+(0.000002)*N688^2-0.0012*N688+1.3446)*$B$15+L689*'Exhaust Gas Math'!$D$14*$B$14)/('Exhaust Gas Math'!$E$10*((-0.000000001)*N688^3+(0.000002)*N688^2-0.0012*N688+1.3446)+L689*'Exhaust Gas Math'!$D$14)</f>
        <v>1100</v>
      </c>
      <c r="O689">
        <f t="shared" si="98"/>
        <v>101325</v>
      </c>
      <c r="P689">
        <f>((-0.0000000008)*N689^3+(0.000003)*N689^2-0.004*N689+2.013)*('Exhaust Gas Math'!$E$10/(L689+'Exhaust Gas Math'!$E$10))+(357.45*N689^-1.004)*(L689/(L689+'Exhaust Gas Math'!$E$10))</f>
        <v>0.17819999999999947</v>
      </c>
      <c r="Q689">
        <f t="shared" si="7"/>
        <v>0</v>
      </c>
      <c r="R689">
        <f t="shared" si="8"/>
        <v>101325</v>
      </c>
      <c r="T689">
        <f t="shared" si="99"/>
        <v>8.5625000000000007E-2</v>
      </c>
      <c r="U689">
        <f t="shared" si="100"/>
        <v>101325</v>
      </c>
    </row>
    <row r="690" spans="3:21" x14ac:dyDescent="0.2">
      <c r="C690" s="1"/>
      <c r="D690" s="1"/>
      <c r="E690" s="1">
        <v>8.5750000000000007E-2</v>
      </c>
      <c r="F690" s="4">
        <f t="shared" si="92"/>
        <v>5.9944906816771198E-2</v>
      </c>
      <c r="G690" s="1">
        <f t="shared" si="93"/>
        <v>-9.042445407073636</v>
      </c>
      <c r="H690" s="1">
        <f t="shared" si="94"/>
        <v>0</v>
      </c>
      <c r="I690">
        <f t="shared" si="95"/>
        <v>0</v>
      </c>
      <c r="J690" s="4">
        <f t="shared" si="96"/>
        <v>3.9769296294121147E-5</v>
      </c>
      <c r="K690">
        <f t="shared" si="97"/>
        <v>0</v>
      </c>
      <c r="L690">
        <f>K690*'Exhaust Gas Math'!$C$14</f>
        <v>0</v>
      </c>
      <c r="M690">
        <f>(L690/'Exhaust Gas Math'!$B$14)+('Exhaust Gas Math'!$D$10)</f>
        <v>4.4059320573952224E-4</v>
      </c>
      <c r="N690">
        <f>('Exhaust Gas Math'!$E$10*((-0.000000001)*N689^3+(0.000002)*N689^2-0.0012*N689+1.3446)*$B$15+L690*'Exhaust Gas Math'!$D$14*$B$14)/('Exhaust Gas Math'!$E$10*((-0.000000001)*N689^3+(0.000002)*N689^2-0.0012*N689+1.3446)+L690*'Exhaust Gas Math'!$D$14)</f>
        <v>1100</v>
      </c>
      <c r="O690">
        <f t="shared" si="98"/>
        <v>101325</v>
      </c>
      <c r="P690">
        <f>((-0.0000000008)*N690^3+(0.000003)*N690^2-0.004*N690+2.013)*('Exhaust Gas Math'!$E$10/(L690+'Exhaust Gas Math'!$E$10))+(357.45*N690^-1.004)*(L690/(L690+'Exhaust Gas Math'!$E$10))</f>
        <v>0.17819999999999947</v>
      </c>
      <c r="Q690">
        <f t="shared" si="7"/>
        <v>0</v>
      </c>
      <c r="R690">
        <f t="shared" si="8"/>
        <v>101325</v>
      </c>
      <c r="T690">
        <f t="shared" si="99"/>
        <v>8.5750000000000007E-2</v>
      </c>
      <c r="U690">
        <f t="shared" si="100"/>
        <v>101325</v>
      </c>
    </row>
    <row r="691" spans="3:21" x14ac:dyDescent="0.2">
      <c r="C691" s="1"/>
      <c r="D691" s="1"/>
      <c r="E691" s="1">
        <v>8.5875000000000007E-2</v>
      </c>
      <c r="F691" s="4">
        <f t="shared" si="92"/>
        <v>5.8728693210024586E-2</v>
      </c>
      <c r="G691" s="1">
        <f t="shared" si="93"/>
        <v>-10.406968316360919</v>
      </c>
      <c r="H691" s="1">
        <f t="shared" si="94"/>
        <v>0</v>
      </c>
      <c r="I691">
        <f t="shared" si="95"/>
        <v>0</v>
      </c>
      <c r="J691" s="4">
        <f t="shared" si="96"/>
        <v>3.9769296294121147E-5</v>
      </c>
      <c r="K691">
        <f t="shared" si="97"/>
        <v>0</v>
      </c>
      <c r="L691">
        <f>K691*'Exhaust Gas Math'!$C$14</f>
        <v>0</v>
      </c>
      <c r="M691">
        <f>(L691/'Exhaust Gas Math'!$B$14)+('Exhaust Gas Math'!$D$10)</f>
        <v>4.4059320573952224E-4</v>
      </c>
      <c r="N691">
        <f>('Exhaust Gas Math'!$E$10*((-0.000000001)*N690^3+(0.000002)*N690^2-0.0012*N690+1.3446)*$B$15+L691*'Exhaust Gas Math'!$D$14*$B$14)/('Exhaust Gas Math'!$E$10*((-0.000000001)*N690^3+(0.000002)*N690^2-0.0012*N690+1.3446)+L691*'Exhaust Gas Math'!$D$14)</f>
        <v>1100</v>
      </c>
      <c r="O691">
        <f t="shared" si="98"/>
        <v>101325</v>
      </c>
      <c r="P691">
        <f>((-0.0000000008)*N691^3+(0.000003)*N691^2-0.004*N691+2.013)*('Exhaust Gas Math'!$E$10/(L691+'Exhaust Gas Math'!$E$10))+(357.45*N691^-1.004)*(L691/(L691+'Exhaust Gas Math'!$E$10))</f>
        <v>0.17819999999999947</v>
      </c>
      <c r="Q691">
        <f t="shared" si="7"/>
        <v>0</v>
      </c>
      <c r="R691">
        <f t="shared" si="8"/>
        <v>101325</v>
      </c>
      <c r="T691">
        <f t="shared" si="99"/>
        <v>8.5875000000000007E-2</v>
      </c>
      <c r="U691">
        <f t="shared" si="100"/>
        <v>101325</v>
      </c>
    </row>
    <row r="692" spans="3:21" x14ac:dyDescent="0.2">
      <c r="C692" s="1"/>
      <c r="D692" s="1"/>
      <c r="E692" s="1">
        <v>8.5999999999999993E-2</v>
      </c>
      <c r="F692" s="4">
        <f t="shared" si="92"/>
        <v>5.7345838721685874E-2</v>
      </c>
      <c r="G692" s="1">
        <f t="shared" si="93"/>
        <v>-11.707328805309462</v>
      </c>
      <c r="H692" s="1">
        <f t="shared" si="94"/>
        <v>0</v>
      </c>
      <c r="I692">
        <f t="shared" si="95"/>
        <v>0</v>
      </c>
      <c r="J692" s="4">
        <f t="shared" si="96"/>
        <v>3.9769296294121147E-5</v>
      </c>
      <c r="K692">
        <f t="shared" si="97"/>
        <v>0</v>
      </c>
      <c r="L692">
        <f>K692*'Exhaust Gas Math'!$C$14</f>
        <v>0</v>
      </c>
      <c r="M692">
        <f>(L692/'Exhaust Gas Math'!$B$14)+('Exhaust Gas Math'!$D$10)</f>
        <v>4.4059320573952224E-4</v>
      </c>
      <c r="N692">
        <f>('Exhaust Gas Math'!$E$10*((-0.000000001)*N691^3+(0.000002)*N691^2-0.0012*N691+1.3446)*$B$15+L692*'Exhaust Gas Math'!$D$14*$B$14)/('Exhaust Gas Math'!$E$10*((-0.000000001)*N691^3+(0.000002)*N691^2-0.0012*N691+1.3446)+L692*'Exhaust Gas Math'!$D$14)</f>
        <v>1100</v>
      </c>
      <c r="O692">
        <f t="shared" si="98"/>
        <v>101325</v>
      </c>
      <c r="P692">
        <f>((-0.0000000008)*N692^3+(0.000003)*N692^2-0.004*N692+2.013)*('Exhaust Gas Math'!$E$10/(L692+'Exhaust Gas Math'!$E$10))+(357.45*N692^-1.004)*(L692/(L692+'Exhaust Gas Math'!$E$10))</f>
        <v>0.17819999999999947</v>
      </c>
      <c r="Q692">
        <f t="shared" si="7"/>
        <v>0</v>
      </c>
      <c r="R692">
        <f t="shared" si="8"/>
        <v>101325</v>
      </c>
      <c r="T692">
        <f t="shared" si="99"/>
        <v>8.5999999999999993E-2</v>
      </c>
      <c r="U692">
        <f t="shared" si="100"/>
        <v>101325</v>
      </c>
    </row>
    <row r="693" spans="3:21" x14ac:dyDescent="0.2">
      <c r="C693" s="1"/>
      <c r="D693" s="1"/>
      <c r="E693" s="1">
        <v>8.6124999999999993E-2</v>
      </c>
      <c r="F693" s="4">
        <f t="shared" si="92"/>
        <v>5.5804869109521087E-2</v>
      </c>
      <c r="G693" s="1">
        <f t="shared" si="93"/>
        <v>-12.935509719091518</v>
      </c>
      <c r="H693" s="1">
        <f t="shared" si="94"/>
        <v>0</v>
      </c>
      <c r="I693">
        <f t="shared" si="95"/>
        <v>0</v>
      </c>
      <c r="J693" s="4">
        <f t="shared" si="96"/>
        <v>3.9769296294121147E-5</v>
      </c>
      <c r="K693">
        <f t="shared" si="97"/>
        <v>0</v>
      </c>
      <c r="L693">
        <f>K693*'Exhaust Gas Math'!$C$14</f>
        <v>0</v>
      </c>
      <c r="M693">
        <f>(L693/'Exhaust Gas Math'!$B$14)+('Exhaust Gas Math'!$D$10)</f>
        <v>4.4059320573952224E-4</v>
      </c>
      <c r="N693">
        <f>('Exhaust Gas Math'!$E$10*((-0.000000001)*N692^3+(0.000002)*N692^2-0.0012*N692+1.3446)*$B$15+L693*'Exhaust Gas Math'!$D$14*$B$14)/('Exhaust Gas Math'!$E$10*((-0.000000001)*N692^3+(0.000002)*N692^2-0.0012*N692+1.3446)+L693*'Exhaust Gas Math'!$D$14)</f>
        <v>1100</v>
      </c>
      <c r="O693">
        <f t="shared" si="98"/>
        <v>101325</v>
      </c>
      <c r="P693">
        <f>((-0.0000000008)*N693^3+(0.000003)*N693^2-0.004*N693+2.013)*('Exhaust Gas Math'!$E$10/(L693+'Exhaust Gas Math'!$E$10))+(357.45*N693^-1.004)*(L693/(L693+'Exhaust Gas Math'!$E$10))</f>
        <v>0.17819999999999947</v>
      </c>
      <c r="Q693">
        <f t="shared" si="7"/>
        <v>0</v>
      </c>
      <c r="R693">
        <f t="shared" si="8"/>
        <v>101325</v>
      </c>
      <c r="T693">
        <f t="shared" si="99"/>
        <v>8.6124999999999993E-2</v>
      </c>
      <c r="U693">
        <f t="shared" si="100"/>
        <v>101325</v>
      </c>
    </row>
    <row r="694" spans="3:21" x14ac:dyDescent="0.2">
      <c r="C694" s="1"/>
      <c r="D694" s="1"/>
      <c r="E694" s="1">
        <v>8.6249999999999993E-2</v>
      </c>
      <c r="F694" s="4">
        <f t="shared" si="92"/>
        <v>5.4115284963613577E-2</v>
      </c>
      <c r="G694" s="1">
        <f t="shared" si="93"/>
        <v>-14.083938913962005</v>
      </c>
      <c r="H694" s="1">
        <f t="shared" si="94"/>
        <v>0</v>
      </c>
      <c r="I694">
        <f t="shared" si="95"/>
        <v>0</v>
      </c>
      <c r="J694" s="4">
        <f t="shared" si="96"/>
        <v>3.9769296294121147E-5</v>
      </c>
      <c r="K694">
        <f t="shared" si="97"/>
        <v>0</v>
      </c>
      <c r="L694">
        <f>K694*'Exhaust Gas Math'!$C$14</f>
        <v>0</v>
      </c>
      <c r="M694">
        <f>(L694/'Exhaust Gas Math'!$B$14)+('Exhaust Gas Math'!$D$10)</f>
        <v>4.4059320573952224E-4</v>
      </c>
      <c r="N694">
        <f>('Exhaust Gas Math'!$E$10*((-0.000000001)*N693^3+(0.000002)*N693^2-0.0012*N693+1.3446)*$B$15+L694*'Exhaust Gas Math'!$D$14*$B$14)/('Exhaust Gas Math'!$E$10*((-0.000000001)*N693^3+(0.000002)*N693^2-0.0012*N693+1.3446)+L694*'Exhaust Gas Math'!$D$14)</f>
        <v>1100</v>
      </c>
      <c r="O694">
        <f t="shared" si="98"/>
        <v>101325</v>
      </c>
      <c r="P694">
        <f>((-0.0000000008)*N694^3+(0.000003)*N694^2-0.004*N694+2.013)*('Exhaust Gas Math'!$E$10/(L694+'Exhaust Gas Math'!$E$10))+(357.45*N694^-1.004)*(L694/(L694+'Exhaust Gas Math'!$E$10))</f>
        <v>0.17819999999999947</v>
      </c>
      <c r="Q694">
        <f t="shared" si="7"/>
        <v>0</v>
      </c>
      <c r="R694">
        <f t="shared" si="8"/>
        <v>101325</v>
      </c>
      <c r="T694">
        <f t="shared" si="99"/>
        <v>8.6249999999999993E-2</v>
      </c>
      <c r="U694">
        <f t="shared" si="100"/>
        <v>101325</v>
      </c>
    </row>
    <row r="695" spans="3:21" x14ac:dyDescent="0.2">
      <c r="C695" s="1"/>
      <c r="D695" s="1"/>
      <c r="E695" s="1">
        <v>8.6374999999999993E-2</v>
      </c>
      <c r="F695" s="4">
        <f t="shared" si="92"/>
        <v>5.2287503132066926E-2</v>
      </c>
      <c r="G695" s="1">
        <f t="shared" si="93"/>
        <v>-15.145535942042876</v>
      </c>
      <c r="H695" s="1">
        <f t="shared" si="94"/>
        <v>0</v>
      </c>
      <c r="I695">
        <f t="shared" si="95"/>
        <v>0</v>
      </c>
      <c r="J695" s="4">
        <f t="shared" si="96"/>
        <v>3.9769296294121147E-5</v>
      </c>
      <c r="K695">
        <f t="shared" si="97"/>
        <v>0</v>
      </c>
      <c r="L695">
        <f>K695*'Exhaust Gas Math'!$C$14</f>
        <v>0</v>
      </c>
      <c r="M695">
        <f>(L695/'Exhaust Gas Math'!$B$14)+('Exhaust Gas Math'!$D$10)</f>
        <v>4.4059320573952224E-4</v>
      </c>
      <c r="N695">
        <f>('Exhaust Gas Math'!$E$10*((-0.000000001)*N694^3+(0.000002)*N694^2-0.0012*N694+1.3446)*$B$15+L695*'Exhaust Gas Math'!$D$14*$B$14)/('Exhaust Gas Math'!$E$10*((-0.000000001)*N694^3+(0.000002)*N694^2-0.0012*N694+1.3446)+L695*'Exhaust Gas Math'!$D$14)</f>
        <v>1100</v>
      </c>
      <c r="O695">
        <f t="shared" si="98"/>
        <v>101325</v>
      </c>
      <c r="P695">
        <f>((-0.0000000008)*N695^3+(0.000003)*N695^2-0.004*N695+2.013)*('Exhaust Gas Math'!$E$10/(L695+'Exhaust Gas Math'!$E$10))+(357.45*N695^-1.004)*(L695/(L695+'Exhaust Gas Math'!$E$10))</f>
        <v>0.17819999999999947</v>
      </c>
      <c r="Q695">
        <f t="shared" si="7"/>
        <v>0</v>
      </c>
      <c r="R695">
        <f t="shared" si="8"/>
        <v>101325</v>
      </c>
      <c r="T695">
        <f t="shared" si="99"/>
        <v>8.6374999999999993E-2</v>
      </c>
      <c r="U695">
        <f t="shared" si="100"/>
        <v>101325</v>
      </c>
    </row>
    <row r="696" spans="3:21" x14ac:dyDescent="0.2">
      <c r="C696" s="1"/>
      <c r="D696" s="1"/>
      <c r="E696" s="1">
        <v>8.6499999999999994E-2</v>
      </c>
      <c r="F696" s="4">
        <f t="shared" si="92"/>
        <v>5.0332792497671405E-2</v>
      </c>
      <c r="G696" s="1">
        <f t="shared" si="93"/>
        <v>-16.11375570463937</v>
      </c>
      <c r="H696" s="1">
        <f t="shared" si="94"/>
        <v>0</v>
      </c>
      <c r="I696">
        <f t="shared" si="95"/>
        <v>0</v>
      </c>
      <c r="J696" s="4">
        <f t="shared" si="96"/>
        <v>3.9769296294121147E-5</v>
      </c>
      <c r="K696">
        <f t="shared" si="97"/>
        <v>0</v>
      </c>
      <c r="L696">
        <f>K696*'Exhaust Gas Math'!$C$14</f>
        <v>0</v>
      </c>
      <c r="M696">
        <f>(L696/'Exhaust Gas Math'!$B$14)+('Exhaust Gas Math'!$D$10)</f>
        <v>4.4059320573952224E-4</v>
      </c>
      <c r="N696">
        <f>('Exhaust Gas Math'!$E$10*((-0.000000001)*N695^3+(0.000002)*N695^2-0.0012*N695+1.3446)*$B$15+L696*'Exhaust Gas Math'!$D$14*$B$14)/('Exhaust Gas Math'!$E$10*((-0.000000001)*N695^3+(0.000002)*N695^2-0.0012*N695+1.3446)+L696*'Exhaust Gas Math'!$D$14)</f>
        <v>1100</v>
      </c>
      <c r="O696">
        <f t="shared" si="98"/>
        <v>101325</v>
      </c>
      <c r="P696">
        <f>((-0.0000000008)*N696^3+(0.000003)*N696^2-0.004*N696+2.013)*('Exhaust Gas Math'!$E$10/(L696+'Exhaust Gas Math'!$E$10))+(357.45*N696^-1.004)*(L696/(L696+'Exhaust Gas Math'!$E$10))</f>
        <v>0.17819999999999947</v>
      </c>
      <c r="Q696">
        <f t="shared" si="7"/>
        <v>0</v>
      </c>
      <c r="R696">
        <f t="shared" si="8"/>
        <v>101325</v>
      </c>
      <c r="T696">
        <f t="shared" si="99"/>
        <v>8.6499999999999994E-2</v>
      </c>
      <c r="U696">
        <f t="shared" si="100"/>
        <v>101325</v>
      </c>
    </row>
    <row r="697" spans="3:21" x14ac:dyDescent="0.2">
      <c r="C697" s="1"/>
      <c r="D697" s="1"/>
      <c r="E697" s="1">
        <v>8.6624999999999994E-2</v>
      </c>
      <c r="F697" s="4">
        <f t="shared" si="92"/>
        <v>4.8263204501495668E-2</v>
      </c>
      <c r="G697" s="1">
        <f t="shared" si="93"/>
        <v>-16.982628804949165</v>
      </c>
      <c r="H697" s="1">
        <f t="shared" si="94"/>
        <v>0</v>
      </c>
      <c r="I697">
        <f t="shared" si="95"/>
        <v>0</v>
      </c>
      <c r="J697" s="4">
        <f t="shared" si="96"/>
        <v>3.9769296294121147E-5</v>
      </c>
      <c r="K697">
        <f t="shared" si="97"/>
        <v>0</v>
      </c>
      <c r="L697">
        <f>K697*'Exhaust Gas Math'!$C$14</f>
        <v>0</v>
      </c>
      <c r="M697">
        <f>(L697/'Exhaust Gas Math'!$B$14)+('Exhaust Gas Math'!$D$10)</f>
        <v>4.4059320573952224E-4</v>
      </c>
      <c r="N697">
        <f>('Exhaust Gas Math'!$E$10*((-0.000000001)*N696^3+(0.000002)*N696^2-0.0012*N696+1.3446)*$B$15+L697*'Exhaust Gas Math'!$D$14*$B$14)/('Exhaust Gas Math'!$E$10*((-0.000000001)*N696^3+(0.000002)*N696^2-0.0012*N696+1.3446)+L697*'Exhaust Gas Math'!$D$14)</f>
        <v>1100</v>
      </c>
      <c r="O697">
        <f t="shared" si="98"/>
        <v>101325</v>
      </c>
      <c r="P697">
        <f>((-0.0000000008)*N697^3+(0.000003)*N697^2-0.004*N697+2.013)*('Exhaust Gas Math'!$E$10/(L697+'Exhaust Gas Math'!$E$10))+(357.45*N697^-1.004)*(L697/(L697+'Exhaust Gas Math'!$E$10))</f>
        <v>0.17819999999999947</v>
      </c>
      <c r="Q697">
        <f t="shared" si="7"/>
        <v>0</v>
      </c>
      <c r="R697">
        <f t="shared" si="8"/>
        <v>101325</v>
      </c>
      <c r="T697">
        <f t="shared" si="99"/>
        <v>8.6624999999999994E-2</v>
      </c>
      <c r="U697">
        <f t="shared" si="100"/>
        <v>101325</v>
      </c>
    </row>
    <row r="698" spans="3:21" x14ac:dyDescent="0.2">
      <c r="C698" s="1"/>
      <c r="D698" s="1"/>
      <c r="E698" s="1">
        <v>8.6749999999999994E-2</v>
      </c>
      <c r="F698" s="4">
        <f t="shared" si="92"/>
        <v>4.6091498841743815E-2</v>
      </c>
      <c r="G698" s="1">
        <f t="shared" si="93"/>
        <v>-17.746798351379315</v>
      </c>
      <c r="H698" s="1">
        <f t="shared" si="94"/>
        <v>0</v>
      </c>
      <c r="I698">
        <f t="shared" si="95"/>
        <v>0</v>
      </c>
      <c r="J698" s="4">
        <f t="shared" si="96"/>
        <v>3.9769296294121147E-5</v>
      </c>
      <c r="K698">
        <f t="shared" si="97"/>
        <v>0</v>
      </c>
      <c r="L698">
        <f>K698*'Exhaust Gas Math'!$C$14</f>
        <v>0</v>
      </c>
      <c r="M698">
        <f>(L698/'Exhaust Gas Math'!$B$14)+('Exhaust Gas Math'!$D$10)</f>
        <v>4.4059320573952224E-4</v>
      </c>
      <c r="N698">
        <f>('Exhaust Gas Math'!$E$10*((-0.000000001)*N697^3+(0.000002)*N697^2-0.0012*N697+1.3446)*$B$15+L698*'Exhaust Gas Math'!$D$14*$B$14)/('Exhaust Gas Math'!$E$10*((-0.000000001)*N697^3+(0.000002)*N697^2-0.0012*N697+1.3446)+L698*'Exhaust Gas Math'!$D$14)</f>
        <v>1100</v>
      </c>
      <c r="O698">
        <f t="shared" si="98"/>
        <v>101325</v>
      </c>
      <c r="P698">
        <f>((-0.0000000008)*N698^3+(0.000003)*N698^2-0.004*N698+2.013)*('Exhaust Gas Math'!$E$10/(L698+'Exhaust Gas Math'!$E$10))+(357.45*N698^-1.004)*(L698/(L698+'Exhaust Gas Math'!$E$10))</f>
        <v>0.17819999999999947</v>
      </c>
      <c r="Q698">
        <f t="shared" si="7"/>
        <v>0</v>
      </c>
      <c r="R698">
        <f t="shared" si="8"/>
        <v>101325</v>
      </c>
      <c r="T698">
        <f t="shared" si="99"/>
        <v>8.6749999999999994E-2</v>
      </c>
      <c r="U698">
        <f t="shared" si="100"/>
        <v>101325</v>
      </c>
    </row>
    <row r="699" spans="3:21" x14ac:dyDescent="0.2">
      <c r="C699" s="1"/>
      <c r="D699" s="1"/>
      <c r="E699" s="1">
        <v>8.6874999999999994E-2</v>
      </c>
      <c r="F699" s="4">
        <f t="shared" si="92"/>
        <v>4.3831064805973423E-2</v>
      </c>
      <c r="G699" s="1">
        <f t="shared" si="93"/>
        <v>-18.401552984563974</v>
      </c>
      <c r="H699" s="1">
        <f t="shared" si="94"/>
        <v>0</v>
      </c>
      <c r="I699">
        <f t="shared" si="95"/>
        <v>0</v>
      </c>
      <c r="J699" s="4">
        <f t="shared" si="96"/>
        <v>3.9769296294121147E-5</v>
      </c>
      <c r="K699">
        <f t="shared" si="97"/>
        <v>0</v>
      </c>
      <c r="L699">
        <f>K699*'Exhaust Gas Math'!$C$14</f>
        <v>0</v>
      </c>
      <c r="M699">
        <f>(L699/'Exhaust Gas Math'!$B$14)+('Exhaust Gas Math'!$D$10)</f>
        <v>4.4059320573952224E-4</v>
      </c>
      <c r="N699">
        <f>('Exhaust Gas Math'!$E$10*((-0.000000001)*N698^3+(0.000002)*N698^2-0.0012*N698+1.3446)*$B$15+L699*'Exhaust Gas Math'!$D$14*$B$14)/('Exhaust Gas Math'!$E$10*((-0.000000001)*N698^3+(0.000002)*N698^2-0.0012*N698+1.3446)+L699*'Exhaust Gas Math'!$D$14)</f>
        <v>1100</v>
      </c>
      <c r="O699">
        <f t="shared" si="98"/>
        <v>101325</v>
      </c>
      <c r="P699">
        <f>((-0.0000000008)*N699^3+(0.000003)*N699^2-0.004*N699+2.013)*('Exhaust Gas Math'!$E$10/(L699+'Exhaust Gas Math'!$E$10))+(357.45*N699^-1.004)*(L699/(L699+'Exhaust Gas Math'!$E$10))</f>
        <v>0.17819999999999947</v>
      </c>
      <c r="Q699">
        <f t="shared" si="7"/>
        <v>0</v>
      </c>
      <c r="R699">
        <f t="shared" si="8"/>
        <v>101325</v>
      </c>
      <c r="T699">
        <f t="shared" si="99"/>
        <v>8.6874999999999994E-2</v>
      </c>
      <c r="U699">
        <f t="shared" si="100"/>
        <v>101325</v>
      </c>
    </row>
    <row r="700" spans="3:21" x14ac:dyDescent="0.2">
      <c r="C700" s="1"/>
      <c r="D700" s="1"/>
      <c r="E700" s="1">
        <v>8.6999999999999994E-2</v>
      </c>
      <c r="F700" s="4">
        <f t="shared" si="92"/>
        <v>4.1495838721686003E-2</v>
      </c>
      <c r="G700" s="1">
        <f t="shared" si="93"/>
        <v>-18.94285592446143</v>
      </c>
      <c r="H700" s="1">
        <f t="shared" si="94"/>
        <v>0</v>
      </c>
      <c r="I700">
        <f t="shared" si="95"/>
        <v>0</v>
      </c>
      <c r="J700" s="4">
        <f t="shared" si="96"/>
        <v>3.9769296294121147E-5</v>
      </c>
      <c r="K700">
        <f t="shared" si="97"/>
        <v>0</v>
      </c>
      <c r="L700">
        <f>K700*'Exhaust Gas Math'!$C$14</f>
        <v>0</v>
      </c>
      <c r="M700">
        <f>(L700/'Exhaust Gas Math'!$B$14)+('Exhaust Gas Math'!$D$10)</f>
        <v>4.4059320573952224E-4</v>
      </c>
      <c r="N700">
        <f>('Exhaust Gas Math'!$E$10*((-0.000000001)*N699^3+(0.000002)*N699^2-0.0012*N699+1.3446)*$B$15+L700*'Exhaust Gas Math'!$D$14*$B$14)/('Exhaust Gas Math'!$E$10*((-0.000000001)*N699^3+(0.000002)*N699^2-0.0012*N699+1.3446)+L700*'Exhaust Gas Math'!$D$14)</f>
        <v>1100</v>
      </c>
      <c r="O700">
        <f t="shared" si="98"/>
        <v>101325</v>
      </c>
      <c r="P700">
        <f>((-0.0000000008)*N700^3+(0.000003)*N700^2-0.004*N700+2.013)*('Exhaust Gas Math'!$E$10/(L700+'Exhaust Gas Math'!$E$10))+(357.45*N700^-1.004)*(L700/(L700+'Exhaust Gas Math'!$E$10))</f>
        <v>0.17819999999999947</v>
      </c>
      <c r="Q700">
        <f t="shared" si="7"/>
        <v>0</v>
      </c>
      <c r="R700">
        <f t="shared" si="8"/>
        <v>101325</v>
      </c>
      <c r="T700">
        <f t="shared" si="99"/>
        <v>8.6999999999999994E-2</v>
      </c>
      <c r="U700">
        <f t="shared" si="100"/>
        <v>101325</v>
      </c>
    </row>
    <row r="701" spans="3:21" x14ac:dyDescent="0.2">
      <c r="C701" s="1"/>
      <c r="D701" s="1"/>
      <c r="E701" s="1">
        <v>8.7124999999999994E-2</v>
      </c>
      <c r="F701" s="4">
        <f t="shared" si="92"/>
        <v>3.9100218034232255E-2</v>
      </c>
      <c r="G701" s="1">
        <f t="shared" si="93"/>
        <v>-19.367369858445819</v>
      </c>
      <c r="H701" s="1">
        <f t="shared" si="94"/>
        <v>0</v>
      </c>
      <c r="I701">
        <f t="shared" si="95"/>
        <v>0</v>
      </c>
      <c r="J701" s="4">
        <f t="shared" si="96"/>
        <v>3.9769296294121147E-5</v>
      </c>
      <c r="K701">
        <f t="shared" si="97"/>
        <v>0</v>
      </c>
      <c r="L701">
        <f>K701*'Exhaust Gas Math'!$C$14</f>
        <v>0</v>
      </c>
      <c r="M701">
        <f>(L701/'Exhaust Gas Math'!$B$14)+('Exhaust Gas Math'!$D$10)</f>
        <v>4.4059320573952224E-4</v>
      </c>
      <c r="N701">
        <f>('Exhaust Gas Math'!$E$10*((-0.000000001)*N700^3+(0.000002)*N700^2-0.0012*N700+1.3446)*$B$15+L701*'Exhaust Gas Math'!$D$14*$B$14)/('Exhaust Gas Math'!$E$10*((-0.000000001)*N700^3+(0.000002)*N700^2-0.0012*N700+1.3446)+L701*'Exhaust Gas Math'!$D$14)</f>
        <v>1100</v>
      </c>
      <c r="O701">
        <f t="shared" si="98"/>
        <v>101325</v>
      </c>
      <c r="P701">
        <f>((-0.0000000008)*N701^3+(0.000003)*N701^2-0.004*N701+2.013)*('Exhaust Gas Math'!$E$10/(L701+'Exhaust Gas Math'!$E$10))+(357.45*N701^-1.004)*(L701/(L701+'Exhaust Gas Math'!$E$10))</f>
        <v>0.17819999999999947</v>
      </c>
      <c r="Q701">
        <f t="shared" si="7"/>
        <v>0</v>
      </c>
      <c r="R701">
        <f t="shared" si="8"/>
        <v>101325</v>
      </c>
      <c r="T701">
        <f t="shared" si="99"/>
        <v>8.7124999999999994E-2</v>
      </c>
      <c r="U701">
        <f t="shared" si="100"/>
        <v>101325</v>
      </c>
    </row>
    <row r="702" spans="3:21" x14ac:dyDescent="0.2">
      <c r="C702" s="1"/>
      <c r="D702" s="1"/>
      <c r="E702" s="1">
        <v>8.7249999999999994E-2</v>
      </c>
      <c r="F702" s="4">
        <f t="shared" si="92"/>
        <v>3.665897254177547E-2</v>
      </c>
      <c r="G702" s="1">
        <f t="shared" si="93"/>
        <v>-19.672477516948849</v>
      </c>
      <c r="H702" s="1">
        <f t="shared" si="94"/>
        <v>0</v>
      </c>
      <c r="I702">
        <f t="shared" si="95"/>
        <v>0</v>
      </c>
      <c r="J702" s="4">
        <f t="shared" si="96"/>
        <v>3.9769296294121147E-5</v>
      </c>
      <c r="K702">
        <f t="shared" si="97"/>
        <v>0</v>
      </c>
      <c r="L702">
        <f>K702*'Exhaust Gas Math'!$C$14</f>
        <v>0</v>
      </c>
      <c r="M702">
        <f>(L702/'Exhaust Gas Math'!$B$14)+('Exhaust Gas Math'!$D$10)</f>
        <v>4.4059320573952224E-4</v>
      </c>
      <c r="N702">
        <f>('Exhaust Gas Math'!$E$10*((-0.000000001)*N701^3+(0.000002)*N701^2-0.0012*N701+1.3446)*$B$15+L702*'Exhaust Gas Math'!$D$14*$B$14)/('Exhaust Gas Math'!$E$10*((-0.000000001)*N701^3+(0.000002)*N701^2-0.0012*N701+1.3446)+L702*'Exhaust Gas Math'!$D$14)</f>
        <v>1100</v>
      </c>
      <c r="O702">
        <f t="shared" si="98"/>
        <v>101325</v>
      </c>
      <c r="P702">
        <f>((-0.0000000008)*N702^3+(0.000003)*N702^2-0.004*N702+2.013)*('Exhaust Gas Math'!$E$10/(L702+'Exhaust Gas Math'!$E$10))+(357.45*N702^-1.004)*(L702/(L702+'Exhaust Gas Math'!$E$10))</f>
        <v>0.17819999999999947</v>
      </c>
      <c r="Q702">
        <f t="shared" si="7"/>
        <v>0</v>
      </c>
      <c r="R702">
        <f t="shared" si="8"/>
        <v>101325</v>
      </c>
      <c r="T702">
        <f t="shared" si="99"/>
        <v>8.7249999999999994E-2</v>
      </c>
      <c r="U702">
        <f t="shared" si="100"/>
        <v>101325</v>
      </c>
    </row>
    <row r="703" spans="3:21" x14ac:dyDescent="0.2">
      <c r="C703" s="1"/>
      <c r="D703" s="1"/>
      <c r="E703" s="1">
        <v>8.7374999999999994E-2</v>
      </c>
      <c r="F703" s="4">
        <f t="shared" si="92"/>
        <v>3.4187153334572708E-2</v>
      </c>
      <c r="G703" s="1">
        <f t="shared" si="93"/>
        <v>-19.856297809797301</v>
      </c>
      <c r="H703" s="1">
        <f t="shared" si="94"/>
        <v>0</v>
      </c>
      <c r="I703">
        <f t="shared" si="95"/>
        <v>0</v>
      </c>
      <c r="J703" s="4">
        <f t="shared" si="96"/>
        <v>3.9769296294121147E-5</v>
      </c>
      <c r="K703">
        <f t="shared" si="97"/>
        <v>0</v>
      </c>
      <c r="L703">
        <f>K703*'Exhaust Gas Math'!$C$14</f>
        <v>0</v>
      </c>
      <c r="M703">
        <f>(L703/'Exhaust Gas Math'!$B$14)+('Exhaust Gas Math'!$D$10)</f>
        <v>4.4059320573952224E-4</v>
      </c>
      <c r="N703">
        <f>('Exhaust Gas Math'!$E$10*((-0.000000001)*N702^3+(0.000002)*N702^2-0.0012*N702+1.3446)*$B$15+L703*'Exhaust Gas Math'!$D$14*$B$14)/('Exhaust Gas Math'!$E$10*((-0.000000001)*N702^3+(0.000002)*N702^2-0.0012*N702+1.3446)+L703*'Exhaust Gas Math'!$D$14)</f>
        <v>1100</v>
      </c>
      <c r="O703">
        <f t="shared" si="98"/>
        <v>101325</v>
      </c>
      <c r="P703">
        <f>((-0.0000000008)*N703^3+(0.000003)*N703^2-0.004*N703+2.013)*('Exhaust Gas Math'!$E$10/(L703+'Exhaust Gas Math'!$E$10))+(357.45*N703^-1.004)*(L703/(L703+'Exhaust Gas Math'!$E$10))</f>
        <v>0.17819999999999947</v>
      </c>
      <c r="Q703">
        <f t="shared" si="7"/>
        <v>0</v>
      </c>
      <c r="R703">
        <f t="shared" si="8"/>
        <v>101325</v>
      </c>
      <c r="T703">
        <f t="shared" si="99"/>
        <v>8.7374999999999994E-2</v>
      </c>
      <c r="U703">
        <f t="shared" si="100"/>
        <v>101325</v>
      </c>
    </row>
    <row r="704" spans="3:21" x14ac:dyDescent="0.2">
      <c r="C704" s="1"/>
      <c r="D704" s="1"/>
      <c r="E704" s="1">
        <v>8.7499999999999994E-2</v>
      </c>
      <c r="F704" s="4">
        <f t="shared" si="92"/>
        <v>3.1700000000000124E-2</v>
      </c>
      <c r="G704" s="1">
        <f t="shared" si="93"/>
        <v>-19.917697423759289</v>
      </c>
      <c r="H704" s="1">
        <f t="shared" si="94"/>
        <v>0</v>
      </c>
      <c r="I704">
        <f t="shared" si="95"/>
        <v>0</v>
      </c>
      <c r="J704" s="4">
        <f t="shared" si="96"/>
        <v>3.9769296294121147E-5</v>
      </c>
      <c r="K704">
        <f t="shared" si="97"/>
        <v>0</v>
      </c>
      <c r="L704">
        <f>K704*'Exhaust Gas Math'!$C$14</f>
        <v>0</v>
      </c>
      <c r="M704">
        <f>(L704/'Exhaust Gas Math'!$B$14)+('Exhaust Gas Math'!$D$10)</f>
        <v>4.4059320573952224E-4</v>
      </c>
      <c r="N704">
        <f>('Exhaust Gas Math'!$E$10*((-0.000000001)*N703^3+(0.000002)*N703^2-0.0012*N703+1.3446)*$B$15+L704*'Exhaust Gas Math'!$D$14*$B$14)/('Exhaust Gas Math'!$E$10*((-0.000000001)*N703^3+(0.000002)*N703^2-0.0012*N703+1.3446)+L704*'Exhaust Gas Math'!$D$14)</f>
        <v>1100</v>
      </c>
      <c r="O704">
        <f t="shared" si="98"/>
        <v>101325</v>
      </c>
      <c r="P704">
        <f>((-0.0000000008)*N704^3+(0.000003)*N704^2-0.004*N704+2.013)*('Exhaust Gas Math'!$E$10/(L704+'Exhaust Gas Math'!$E$10))+(357.45*N704^-1.004)*(L704/(L704+'Exhaust Gas Math'!$E$10))</f>
        <v>0.17819999999999947</v>
      </c>
      <c r="Q704">
        <f t="shared" si="7"/>
        <v>0</v>
      </c>
      <c r="R704">
        <f t="shared" si="8"/>
        <v>101325</v>
      </c>
      <c r="T704">
        <f t="shared" si="99"/>
        <v>8.7499999999999994E-2</v>
      </c>
      <c r="U704">
        <f t="shared" si="100"/>
        <v>101325</v>
      </c>
    </row>
    <row r="705" spans="3:21" x14ac:dyDescent="0.2">
      <c r="C705" s="1"/>
      <c r="D705" s="1"/>
      <c r="E705" s="1">
        <v>8.7624999999999995E-2</v>
      </c>
      <c r="F705" s="4">
        <f t="shared" si="92"/>
        <v>2.9212846665427311E-2</v>
      </c>
      <c r="G705" s="1">
        <f t="shared" si="93"/>
        <v>-19.856297809797301</v>
      </c>
      <c r="H705" s="1">
        <f t="shared" si="94"/>
        <v>0</v>
      </c>
      <c r="I705">
        <f t="shared" si="95"/>
        <v>0</v>
      </c>
      <c r="J705" s="4">
        <f t="shared" si="96"/>
        <v>3.9769296294121147E-5</v>
      </c>
      <c r="K705">
        <f t="shared" si="97"/>
        <v>0</v>
      </c>
      <c r="L705">
        <f>K705*'Exhaust Gas Math'!$C$14</f>
        <v>0</v>
      </c>
      <c r="M705">
        <f>(L705/'Exhaust Gas Math'!$B$14)+('Exhaust Gas Math'!$D$10)</f>
        <v>4.4059320573952224E-4</v>
      </c>
      <c r="N705">
        <f>('Exhaust Gas Math'!$E$10*((-0.000000001)*N704^3+(0.000002)*N704^2-0.0012*N704+1.3446)*$B$15+L705*'Exhaust Gas Math'!$D$14*$B$14)/('Exhaust Gas Math'!$E$10*((-0.000000001)*N704^3+(0.000002)*N704^2-0.0012*N704+1.3446)+L705*'Exhaust Gas Math'!$D$14)</f>
        <v>1100</v>
      </c>
      <c r="O705">
        <f t="shared" si="98"/>
        <v>101325</v>
      </c>
      <c r="P705">
        <f>((-0.0000000008)*N705^3+(0.000003)*N705^2-0.004*N705+2.013)*('Exhaust Gas Math'!$E$10/(L705+'Exhaust Gas Math'!$E$10))+(357.45*N705^-1.004)*(L705/(L705+'Exhaust Gas Math'!$E$10))</f>
        <v>0.17819999999999947</v>
      </c>
      <c r="Q705">
        <f t="shared" si="7"/>
        <v>0</v>
      </c>
      <c r="R705">
        <f t="shared" si="8"/>
        <v>101325</v>
      </c>
      <c r="T705">
        <f t="shared" si="99"/>
        <v>8.7624999999999995E-2</v>
      </c>
      <c r="U705">
        <f t="shared" si="100"/>
        <v>101325</v>
      </c>
    </row>
    <row r="706" spans="3:21" x14ac:dyDescent="0.2">
      <c r="C706" s="1"/>
      <c r="D706" s="1"/>
      <c r="E706" s="1">
        <v>8.7749999999999995E-2</v>
      </c>
      <c r="F706" s="4">
        <f t="shared" si="92"/>
        <v>2.6741027458224775E-2</v>
      </c>
      <c r="G706" s="1">
        <f t="shared" si="93"/>
        <v>-19.672477516948874</v>
      </c>
      <c r="H706" s="1">
        <f t="shared" si="94"/>
        <v>0</v>
      </c>
      <c r="I706">
        <f t="shared" si="95"/>
        <v>0</v>
      </c>
      <c r="J706" s="4">
        <f t="shared" si="96"/>
        <v>3.9769296294121147E-5</v>
      </c>
      <c r="K706">
        <f t="shared" si="97"/>
        <v>0</v>
      </c>
      <c r="L706">
        <f>K706*'Exhaust Gas Math'!$C$14</f>
        <v>0</v>
      </c>
      <c r="M706">
        <f>(L706/'Exhaust Gas Math'!$B$14)+('Exhaust Gas Math'!$D$10)</f>
        <v>4.4059320573952224E-4</v>
      </c>
      <c r="N706">
        <f>('Exhaust Gas Math'!$E$10*((-0.000000001)*N705^3+(0.000002)*N705^2-0.0012*N705+1.3446)*$B$15+L706*'Exhaust Gas Math'!$D$14*$B$14)/('Exhaust Gas Math'!$E$10*((-0.000000001)*N705^3+(0.000002)*N705^2-0.0012*N705+1.3446)+L706*'Exhaust Gas Math'!$D$14)</f>
        <v>1100</v>
      </c>
      <c r="O706">
        <f t="shared" si="98"/>
        <v>101325</v>
      </c>
      <c r="P706">
        <f>((-0.0000000008)*N706^3+(0.000003)*N706^2-0.004*N706+2.013)*('Exhaust Gas Math'!$E$10/(L706+'Exhaust Gas Math'!$E$10))+(357.45*N706^-1.004)*(L706/(L706+'Exhaust Gas Math'!$E$10))</f>
        <v>0.17819999999999947</v>
      </c>
      <c r="Q706">
        <f t="shared" si="7"/>
        <v>0</v>
      </c>
      <c r="R706">
        <f t="shared" si="8"/>
        <v>101325</v>
      </c>
      <c r="T706">
        <f t="shared" si="99"/>
        <v>8.7749999999999995E-2</v>
      </c>
      <c r="U706">
        <f t="shared" si="100"/>
        <v>101325</v>
      </c>
    </row>
    <row r="707" spans="3:21" x14ac:dyDescent="0.2">
      <c r="C707" s="1"/>
      <c r="D707" s="1"/>
      <c r="E707" s="1">
        <v>8.7874999999999995E-2</v>
      </c>
      <c r="F707" s="4">
        <f t="shared" si="92"/>
        <v>2.4299781965767986E-2</v>
      </c>
      <c r="G707" s="1">
        <f t="shared" si="93"/>
        <v>-19.367369858445855</v>
      </c>
      <c r="H707" s="1">
        <f t="shared" si="94"/>
        <v>0</v>
      </c>
      <c r="I707">
        <f t="shared" si="95"/>
        <v>0</v>
      </c>
      <c r="J707" s="4">
        <f t="shared" si="96"/>
        <v>3.9769296294121147E-5</v>
      </c>
      <c r="K707">
        <f t="shared" si="97"/>
        <v>0</v>
      </c>
      <c r="L707">
        <f>K707*'Exhaust Gas Math'!$C$14</f>
        <v>0</v>
      </c>
      <c r="M707">
        <f>(L707/'Exhaust Gas Math'!$B$14)+('Exhaust Gas Math'!$D$10)</f>
        <v>4.4059320573952224E-4</v>
      </c>
      <c r="N707">
        <f>('Exhaust Gas Math'!$E$10*((-0.000000001)*N706^3+(0.000002)*N706^2-0.0012*N706+1.3446)*$B$15+L707*'Exhaust Gas Math'!$D$14*$B$14)/('Exhaust Gas Math'!$E$10*((-0.000000001)*N706^3+(0.000002)*N706^2-0.0012*N706+1.3446)+L707*'Exhaust Gas Math'!$D$14)</f>
        <v>1100</v>
      </c>
      <c r="O707">
        <f t="shared" si="98"/>
        <v>101325</v>
      </c>
      <c r="P707">
        <f>((-0.0000000008)*N707^3+(0.000003)*N707^2-0.004*N707+2.013)*('Exhaust Gas Math'!$E$10/(L707+'Exhaust Gas Math'!$E$10))+(357.45*N707^-1.004)*(L707/(L707+'Exhaust Gas Math'!$E$10))</f>
        <v>0.17819999999999947</v>
      </c>
      <c r="Q707">
        <f t="shared" si="7"/>
        <v>0</v>
      </c>
      <c r="R707">
        <f t="shared" si="8"/>
        <v>101325</v>
      </c>
      <c r="T707">
        <f t="shared" si="99"/>
        <v>8.7874999999999995E-2</v>
      </c>
      <c r="U707">
        <f t="shared" si="100"/>
        <v>101325</v>
      </c>
    </row>
    <row r="708" spans="3:21" x14ac:dyDescent="0.2">
      <c r="C708" s="1"/>
      <c r="D708" s="1"/>
      <c r="E708" s="1">
        <v>8.7999999999999995E-2</v>
      </c>
      <c r="F708" s="4">
        <f t="shared" ref="F708:F771" si="101">-(($B$3/1000)/2)*COS($B$10*E708)+(($B$3/1000)/2)</f>
        <v>2.1904161278314231E-2</v>
      </c>
      <c r="G708" s="1">
        <f t="shared" ref="G708:G771" si="102">($B$3/1000/2)*$B$10*SIN($B$10*E708)</f>
        <v>-18.942855924461476</v>
      </c>
      <c r="H708" s="1">
        <f t="shared" ref="H708:H771" si="103">IF(MOD(E708,(1/($B$9/2)))&lt;=(1/($B$9*2)),1,0)</f>
        <v>0</v>
      </c>
      <c r="I708">
        <f t="shared" ref="I708:I771" si="104">F708*$B$4*H708</f>
        <v>0</v>
      </c>
      <c r="J708" s="4">
        <f t="shared" ref="J708:J771" si="105">$B$7+H708*I708</f>
        <v>3.9769296294121147E-5</v>
      </c>
      <c r="K708">
        <f t="shared" ref="K708:K771" si="106">(I708)*$B$11*H708</f>
        <v>0</v>
      </c>
      <c r="L708">
        <f>K708*'Exhaust Gas Math'!$C$14</f>
        <v>0</v>
      </c>
      <c r="M708">
        <f>(L708/'Exhaust Gas Math'!$B$14)+('Exhaust Gas Math'!$D$10)</f>
        <v>4.4059320573952224E-4</v>
      </c>
      <c r="N708">
        <f>('Exhaust Gas Math'!$E$10*((-0.000000001)*N707^3+(0.000002)*N707^2-0.0012*N707+1.3446)*$B$15+L708*'Exhaust Gas Math'!$D$14*$B$14)/('Exhaust Gas Math'!$E$10*((-0.000000001)*N707^3+(0.000002)*N707^2-0.0012*N707+1.3446)+L708*'Exhaust Gas Math'!$D$14)</f>
        <v>1100</v>
      </c>
      <c r="O708">
        <f t="shared" ref="O708:O771" si="107">(M708*$B$12*N708)/J708</f>
        <v>101325</v>
      </c>
      <c r="P708">
        <f>((-0.0000000008)*N708^3+(0.000003)*N708^2-0.004*N708+2.013)*('Exhaust Gas Math'!$E$10/(L708+'Exhaust Gas Math'!$E$10))+(357.45*N708^-1.004)*(L708/(L708+'Exhaust Gas Math'!$E$10))</f>
        <v>0.17819999999999947</v>
      </c>
      <c r="Q708">
        <f t="shared" si="7"/>
        <v>0</v>
      </c>
      <c r="R708">
        <f t="shared" si="8"/>
        <v>101325</v>
      </c>
      <c r="T708">
        <f t="shared" ref="T708:T771" si="108">E708</f>
        <v>8.7999999999999995E-2</v>
      </c>
      <c r="U708">
        <f t="shared" ref="U708:U771" si="109">R708</f>
        <v>101325</v>
      </c>
    </row>
    <row r="709" spans="3:21" x14ac:dyDescent="0.2">
      <c r="C709" s="1"/>
      <c r="D709" s="1"/>
      <c r="E709" s="1">
        <v>8.8124999999999995E-2</v>
      </c>
      <c r="F709" s="4">
        <f t="shared" si="101"/>
        <v>1.9568935194026808E-2</v>
      </c>
      <c r="G709" s="1">
        <f t="shared" si="102"/>
        <v>-18.401552984564031</v>
      </c>
      <c r="H709" s="1">
        <f t="shared" si="103"/>
        <v>0</v>
      </c>
      <c r="I709">
        <f t="shared" si="104"/>
        <v>0</v>
      </c>
      <c r="J709" s="4">
        <f t="shared" si="105"/>
        <v>3.9769296294121147E-5</v>
      </c>
      <c r="K709">
        <f t="shared" si="106"/>
        <v>0</v>
      </c>
      <c r="L709">
        <f>K709*'Exhaust Gas Math'!$C$14</f>
        <v>0</v>
      </c>
      <c r="M709">
        <f>(L709/'Exhaust Gas Math'!$B$14)+('Exhaust Gas Math'!$D$10)</f>
        <v>4.4059320573952224E-4</v>
      </c>
      <c r="N709">
        <f>('Exhaust Gas Math'!$E$10*((-0.000000001)*N708^3+(0.000002)*N708^2-0.0012*N708+1.3446)*$B$15+L709*'Exhaust Gas Math'!$D$14*$B$14)/('Exhaust Gas Math'!$E$10*((-0.000000001)*N708^3+(0.000002)*N708^2-0.0012*N708+1.3446)+L709*'Exhaust Gas Math'!$D$14)</f>
        <v>1100</v>
      </c>
      <c r="O709">
        <f t="shared" si="107"/>
        <v>101325</v>
      </c>
      <c r="P709">
        <f>((-0.0000000008)*N709^3+(0.000003)*N709^2-0.004*N709+2.013)*('Exhaust Gas Math'!$E$10/(L709+'Exhaust Gas Math'!$E$10))+(357.45*N709^-1.004)*(L709/(L709+'Exhaust Gas Math'!$E$10))</f>
        <v>0.17819999999999947</v>
      </c>
      <c r="Q709">
        <f t="shared" si="7"/>
        <v>0</v>
      </c>
      <c r="R709">
        <f t="shared" si="8"/>
        <v>101325</v>
      </c>
      <c r="T709">
        <f t="shared" si="108"/>
        <v>8.8124999999999995E-2</v>
      </c>
      <c r="U709">
        <f t="shared" si="109"/>
        <v>101325</v>
      </c>
    </row>
    <row r="710" spans="3:21" x14ac:dyDescent="0.2">
      <c r="C710" s="1"/>
      <c r="D710" s="1"/>
      <c r="E710" s="1">
        <v>8.8249999999999995E-2</v>
      </c>
      <c r="F710" s="4">
        <f t="shared" si="101"/>
        <v>1.7308501158256405E-2</v>
      </c>
      <c r="G710" s="1">
        <f t="shared" si="102"/>
        <v>-17.746798351379386</v>
      </c>
      <c r="H710" s="1">
        <f t="shared" si="103"/>
        <v>0</v>
      </c>
      <c r="I710">
        <f t="shared" si="104"/>
        <v>0</v>
      </c>
      <c r="J710" s="4">
        <f t="shared" si="105"/>
        <v>3.9769296294121147E-5</v>
      </c>
      <c r="K710">
        <f t="shared" si="106"/>
        <v>0</v>
      </c>
      <c r="L710">
        <f>K710*'Exhaust Gas Math'!$C$14</f>
        <v>0</v>
      </c>
      <c r="M710">
        <f>(L710/'Exhaust Gas Math'!$B$14)+('Exhaust Gas Math'!$D$10)</f>
        <v>4.4059320573952224E-4</v>
      </c>
      <c r="N710">
        <f>('Exhaust Gas Math'!$E$10*((-0.000000001)*N709^3+(0.000002)*N709^2-0.0012*N709+1.3446)*$B$15+L710*'Exhaust Gas Math'!$D$14*$B$14)/('Exhaust Gas Math'!$E$10*((-0.000000001)*N709^3+(0.000002)*N709^2-0.0012*N709+1.3446)+L710*'Exhaust Gas Math'!$D$14)</f>
        <v>1100</v>
      </c>
      <c r="O710">
        <f t="shared" si="107"/>
        <v>101325</v>
      </c>
      <c r="P710">
        <f>((-0.0000000008)*N710^3+(0.000003)*N710^2-0.004*N710+2.013)*('Exhaust Gas Math'!$E$10/(L710+'Exhaust Gas Math'!$E$10))+(357.45*N710^-1.004)*(L710/(L710+'Exhaust Gas Math'!$E$10))</f>
        <v>0.17819999999999947</v>
      </c>
      <c r="Q710">
        <f t="shared" si="7"/>
        <v>0</v>
      </c>
      <c r="R710">
        <f t="shared" si="8"/>
        <v>101325</v>
      </c>
      <c r="T710">
        <f t="shared" si="108"/>
        <v>8.8249999999999995E-2</v>
      </c>
      <c r="U710">
        <f t="shared" si="109"/>
        <v>101325</v>
      </c>
    </row>
    <row r="711" spans="3:21" x14ac:dyDescent="0.2">
      <c r="C711" s="1"/>
      <c r="D711" s="1"/>
      <c r="E711" s="1">
        <v>8.8374999999999995E-2</v>
      </c>
      <c r="F711" s="4">
        <f t="shared" si="101"/>
        <v>1.5136795498504538E-2</v>
      </c>
      <c r="G711" s="1">
        <f t="shared" si="102"/>
        <v>-16.982628804949247</v>
      </c>
      <c r="H711" s="1">
        <f t="shared" si="103"/>
        <v>0</v>
      </c>
      <c r="I711">
        <f t="shared" si="104"/>
        <v>0</v>
      </c>
      <c r="J711" s="4">
        <f t="shared" si="105"/>
        <v>3.9769296294121147E-5</v>
      </c>
      <c r="K711">
        <f t="shared" si="106"/>
        <v>0</v>
      </c>
      <c r="L711">
        <f>K711*'Exhaust Gas Math'!$C$14</f>
        <v>0</v>
      </c>
      <c r="M711">
        <f>(L711/'Exhaust Gas Math'!$B$14)+('Exhaust Gas Math'!$D$10)</f>
        <v>4.4059320573952224E-4</v>
      </c>
      <c r="N711">
        <f>('Exhaust Gas Math'!$E$10*((-0.000000001)*N710^3+(0.000002)*N710^2-0.0012*N710+1.3446)*$B$15+L711*'Exhaust Gas Math'!$D$14*$B$14)/('Exhaust Gas Math'!$E$10*((-0.000000001)*N710^3+(0.000002)*N710^2-0.0012*N710+1.3446)+L711*'Exhaust Gas Math'!$D$14)</f>
        <v>1100</v>
      </c>
      <c r="O711">
        <f t="shared" si="107"/>
        <v>101325</v>
      </c>
      <c r="P711">
        <f>((-0.0000000008)*N711^3+(0.000003)*N711^2-0.004*N711+2.013)*('Exhaust Gas Math'!$E$10/(L711+'Exhaust Gas Math'!$E$10))+(357.45*N711^-1.004)*(L711/(L711+'Exhaust Gas Math'!$E$10))</f>
        <v>0.17819999999999947</v>
      </c>
      <c r="Q711">
        <f t="shared" si="7"/>
        <v>0</v>
      </c>
      <c r="R711">
        <f t="shared" si="8"/>
        <v>101325</v>
      </c>
      <c r="T711">
        <f t="shared" si="108"/>
        <v>8.8374999999999995E-2</v>
      </c>
      <c r="U711">
        <f t="shared" si="109"/>
        <v>101325</v>
      </c>
    </row>
    <row r="712" spans="3:21" x14ac:dyDescent="0.2">
      <c r="C712" s="1"/>
      <c r="D712" s="1"/>
      <c r="E712" s="1">
        <v>8.8499999999999995E-2</v>
      </c>
      <c r="F712" s="4">
        <f t="shared" si="101"/>
        <v>1.306720750232861E-2</v>
      </c>
      <c r="G712" s="1">
        <f t="shared" si="102"/>
        <v>-16.113755704639377</v>
      </c>
      <c r="H712" s="1">
        <f t="shared" si="103"/>
        <v>0</v>
      </c>
      <c r="I712">
        <f t="shared" si="104"/>
        <v>0</v>
      </c>
      <c r="J712" s="4">
        <f t="shared" si="105"/>
        <v>3.9769296294121147E-5</v>
      </c>
      <c r="K712">
        <f t="shared" si="106"/>
        <v>0</v>
      </c>
      <c r="L712">
        <f>K712*'Exhaust Gas Math'!$C$14</f>
        <v>0</v>
      </c>
      <c r="M712">
        <f>(L712/'Exhaust Gas Math'!$B$14)+('Exhaust Gas Math'!$D$10)</f>
        <v>4.4059320573952224E-4</v>
      </c>
      <c r="N712">
        <f>('Exhaust Gas Math'!$E$10*((-0.000000001)*N711^3+(0.000002)*N711^2-0.0012*N711+1.3446)*$B$15+L712*'Exhaust Gas Math'!$D$14*$B$14)/('Exhaust Gas Math'!$E$10*((-0.000000001)*N711^3+(0.000002)*N711^2-0.0012*N711+1.3446)+L712*'Exhaust Gas Math'!$D$14)</f>
        <v>1100</v>
      </c>
      <c r="O712">
        <f t="shared" si="107"/>
        <v>101325</v>
      </c>
      <c r="P712">
        <f>((-0.0000000008)*N712^3+(0.000003)*N712^2-0.004*N712+2.013)*('Exhaust Gas Math'!$E$10/(L712+'Exhaust Gas Math'!$E$10))+(357.45*N712^-1.004)*(L712/(L712+'Exhaust Gas Math'!$E$10))</f>
        <v>0.17819999999999947</v>
      </c>
      <c r="Q712">
        <f t="shared" si="7"/>
        <v>0</v>
      </c>
      <c r="R712">
        <f t="shared" si="8"/>
        <v>101325</v>
      </c>
      <c r="T712">
        <f t="shared" si="108"/>
        <v>8.8499999999999995E-2</v>
      </c>
      <c r="U712">
        <f t="shared" si="109"/>
        <v>101325</v>
      </c>
    </row>
    <row r="713" spans="3:21" x14ac:dyDescent="0.2">
      <c r="C713" s="1"/>
      <c r="D713" s="1"/>
      <c r="E713" s="1">
        <v>8.8624999999999995E-2</v>
      </c>
      <c r="F713" s="4">
        <f t="shared" si="101"/>
        <v>1.1112496867933263E-2</v>
      </c>
      <c r="G713" s="1">
        <f t="shared" si="102"/>
        <v>-15.145535942042978</v>
      </c>
      <c r="H713" s="1">
        <f t="shared" si="103"/>
        <v>0</v>
      </c>
      <c r="I713">
        <f t="shared" si="104"/>
        <v>0</v>
      </c>
      <c r="J713" s="4">
        <f t="shared" si="105"/>
        <v>3.9769296294121147E-5</v>
      </c>
      <c r="K713">
        <f t="shared" si="106"/>
        <v>0</v>
      </c>
      <c r="L713">
        <f>K713*'Exhaust Gas Math'!$C$14</f>
        <v>0</v>
      </c>
      <c r="M713">
        <f>(L713/'Exhaust Gas Math'!$B$14)+('Exhaust Gas Math'!$D$10)</f>
        <v>4.4059320573952224E-4</v>
      </c>
      <c r="N713">
        <f>('Exhaust Gas Math'!$E$10*((-0.000000001)*N712^3+(0.000002)*N712^2-0.0012*N712+1.3446)*$B$15+L713*'Exhaust Gas Math'!$D$14*$B$14)/('Exhaust Gas Math'!$E$10*((-0.000000001)*N712^3+(0.000002)*N712^2-0.0012*N712+1.3446)+L713*'Exhaust Gas Math'!$D$14)</f>
        <v>1100</v>
      </c>
      <c r="O713">
        <f t="shared" si="107"/>
        <v>101325</v>
      </c>
      <c r="P713">
        <f>((-0.0000000008)*N713^3+(0.000003)*N713^2-0.004*N713+2.013)*('Exhaust Gas Math'!$E$10/(L713+'Exhaust Gas Math'!$E$10))+(357.45*N713^-1.004)*(L713/(L713+'Exhaust Gas Math'!$E$10))</f>
        <v>0.17819999999999947</v>
      </c>
      <c r="Q713">
        <f t="shared" si="7"/>
        <v>0</v>
      </c>
      <c r="R713">
        <f t="shared" si="8"/>
        <v>101325</v>
      </c>
      <c r="T713">
        <f t="shared" si="108"/>
        <v>8.8624999999999995E-2</v>
      </c>
      <c r="U713">
        <f t="shared" si="109"/>
        <v>101325</v>
      </c>
    </row>
    <row r="714" spans="3:21" x14ac:dyDescent="0.2">
      <c r="C714" s="1"/>
      <c r="D714" s="1"/>
      <c r="E714" s="1">
        <v>8.8749999999999996E-2</v>
      </c>
      <c r="F714" s="4">
        <f t="shared" si="101"/>
        <v>9.284715036386431E-3</v>
      </c>
      <c r="G714" s="1">
        <f t="shared" si="102"/>
        <v>-14.083938913962013</v>
      </c>
      <c r="H714" s="1">
        <f t="shared" si="103"/>
        <v>0</v>
      </c>
      <c r="I714">
        <f t="shared" si="104"/>
        <v>0</v>
      </c>
      <c r="J714" s="4">
        <f t="shared" si="105"/>
        <v>3.9769296294121147E-5</v>
      </c>
      <c r="K714">
        <f t="shared" si="106"/>
        <v>0</v>
      </c>
      <c r="L714">
        <f>K714*'Exhaust Gas Math'!$C$14</f>
        <v>0</v>
      </c>
      <c r="M714">
        <f>(L714/'Exhaust Gas Math'!$B$14)+('Exhaust Gas Math'!$D$10)</f>
        <v>4.4059320573952224E-4</v>
      </c>
      <c r="N714">
        <f>('Exhaust Gas Math'!$E$10*((-0.000000001)*N713^3+(0.000002)*N713^2-0.0012*N713+1.3446)*$B$15+L714*'Exhaust Gas Math'!$D$14*$B$14)/('Exhaust Gas Math'!$E$10*((-0.000000001)*N713^3+(0.000002)*N713^2-0.0012*N713+1.3446)+L714*'Exhaust Gas Math'!$D$14)</f>
        <v>1100</v>
      </c>
      <c r="O714">
        <f t="shared" si="107"/>
        <v>101325</v>
      </c>
      <c r="P714">
        <f>((-0.0000000008)*N714^3+(0.000003)*N714^2-0.004*N714+2.013)*('Exhaust Gas Math'!$E$10/(L714+'Exhaust Gas Math'!$E$10))+(357.45*N714^-1.004)*(L714/(L714+'Exhaust Gas Math'!$E$10))</f>
        <v>0.17819999999999947</v>
      </c>
      <c r="Q714">
        <f t="shared" si="7"/>
        <v>0</v>
      </c>
      <c r="R714">
        <f t="shared" si="8"/>
        <v>101325</v>
      </c>
      <c r="T714">
        <f t="shared" si="108"/>
        <v>8.8749999999999996E-2</v>
      </c>
      <c r="U714">
        <f t="shared" si="109"/>
        <v>101325</v>
      </c>
    </row>
    <row r="715" spans="3:21" x14ac:dyDescent="0.2">
      <c r="C715" s="1"/>
      <c r="D715" s="1"/>
      <c r="E715" s="1">
        <v>8.8874999999999996E-2</v>
      </c>
      <c r="F715" s="4">
        <f t="shared" si="101"/>
        <v>7.595130890479071E-3</v>
      </c>
      <c r="G715" s="1">
        <f t="shared" si="102"/>
        <v>-12.935509719091637</v>
      </c>
      <c r="H715" s="1">
        <f t="shared" si="103"/>
        <v>0</v>
      </c>
      <c r="I715">
        <f t="shared" si="104"/>
        <v>0</v>
      </c>
      <c r="J715" s="4">
        <f t="shared" si="105"/>
        <v>3.9769296294121147E-5</v>
      </c>
      <c r="K715">
        <f t="shared" si="106"/>
        <v>0</v>
      </c>
      <c r="L715">
        <f>K715*'Exhaust Gas Math'!$C$14</f>
        <v>0</v>
      </c>
      <c r="M715">
        <f>(L715/'Exhaust Gas Math'!$B$14)+('Exhaust Gas Math'!$D$10)</f>
        <v>4.4059320573952224E-4</v>
      </c>
      <c r="N715">
        <f>('Exhaust Gas Math'!$E$10*((-0.000000001)*N714^3+(0.000002)*N714^2-0.0012*N714+1.3446)*$B$15+L715*'Exhaust Gas Math'!$D$14*$B$14)/('Exhaust Gas Math'!$E$10*((-0.000000001)*N714^3+(0.000002)*N714^2-0.0012*N714+1.3446)+L715*'Exhaust Gas Math'!$D$14)</f>
        <v>1100</v>
      </c>
      <c r="O715">
        <f t="shared" si="107"/>
        <v>101325</v>
      </c>
      <c r="P715">
        <f>((-0.0000000008)*N715^3+(0.000003)*N715^2-0.004*N715+2.013)*('Exhaust Gas Math'!$E$10/(L715+'Exhaust Gas Math'!$E$10))+(357.45*N715^-1.004)*(L715/(L715+'Exhaust Gas Math'!$E$10))</f>
        <v>0.17819999999999947</v>
      </c>
      <c r="Q715">
        <f t="shared" si="7"/>
        <v>0</v>
      </c>
      <c r="R715">
        <f t="shared" si="8"/>
        <v>101325</v>
      </c>
      <c r="T715">
        <f t="shared" si="108"/>
        <v>8.8874999999999996E-2</v>
      </c>
      <c r="U715">
        <f t="shared" si="109"/>
        <v>101325</v>
      </c>
    </row>
    <row r="716" spans="3:21" x14ac:dyDescent="0.2">
      <c r="C716" s="1"/>
      <c r="D716" s="1"/>
      <c r="E716" s="1">
        <v>8.8999999999999996E-2</v>
      </c>
      <c r="F716" s="4">
        <f t="shared" si="101"/>
        <v>6.0541612783142733E-3</v>
      </c>
      <c r="G716" s="1">
        <f t="shared" si="102"/>
        <v>-11.707328805309588</v>
      </c>
      <c r="H716" s="1">
        <f t="shared" si="103"/>
        <v>0</v>
      </c>
      <c r="I716">
        <f t="shared" si="104"/>
        <v>0</v>
      </c>
      <c r="J716" s="4">
        <f t="shared" si="105"/>
        <v>3.9769296294121147E-5</v>
      </c>
      <c r="K716">
        <f t="shared" si="106"/>
        <v>0</v>
      </c>
      <c r="L716">
        <f>K716*'Exhaust Gas Math'!$C$14</f>
        <v>0</v>
      </c>
      <c r="M716">
        <f>(L716/'Exhaust Gas Math'!$B$14)+('Exhaust Gas Math'!$D$10)</f>
        <v>4.4059320573952224E-4</v>
      </c>
      <c r="N716">
        <f>('Exhaust Gas Math'!$E$10*((-0.000000001)*N715^3+(0.000002)*N715^2-0.0012*N715+1.3446)*$B$15+L716*'Exhaust Gas Math'!$D$14*$B$14)/('Exhaust Gas Math'!$E$10*((-0.000000001)*N715^3+(0.000002)*N715^2-0.0012*N715+1.3446)+L716*'Exhaust Gas Math'!$D$14)</f>
        <v>1100</v>
      </c>
      <c r="O716">
        <f t="shared" si="107"/>
        <v>101325</v>
      </c>
      <c r="P716">
        <f>((-0.0000000008)*N716^3+(0.000003)*N716^2-0.004*N716+2.013)*('Exhaust Gas Math'!$E$10/(L716+'Exhaust Gas Math'!$E$10))+(357.45*N716^-1.004)*(L716/(L716+'Exhaust Gas Math'!$E$10))</f>
        <v>0.17819999999999947</v>
      </c>
      <c r="Q716">
        <f t="shared" si="7"/>
        <v>0</v>
      </c>
      <c r="R716">
        <f t="shared" si="8"/>
        <v>101325</v>
      </c>
      <c r="T716">
        <f t="shared" si="108"/>
        <v>8.8999999999999996E-2</v>
      </c>
      <c r="U716">
        <f t="shared" si="109"/>
        <v>101325</v>
      </c>
    </row>
    <row r="717" spans="3:21" x14ac:dyDescent="0.2">
      <c r="C717" s="1"/>
      <c r="D717" s="1"/>
      <c r="E717" s="1">
        <v>8.9124999999999996E-2</v>
      </c>
      <c r="F717" s="4">
        <f t="shared" si="101"/>
        <v>4.6713067899753075E-3</v>
      </c>
      <c r="G717" s="1">
        <f t="shared" si="102"/>
        <v>-10.40696831636081</v>
      </c>
      <c r="H717" s="1">
        <f t="shared" si="103"/>
        <v>0</v>
      </c>
      <c r="I717">
        <f t="shared" si="104"/>
        <v>0</v>
      </c>
      <c r="J717" s="4">
        <f t="shared" si="105"/>
        <v>3.9769296294121147E-5</v>
      </c>
      <c r="K717">
        <f t="shared" si="106"/>
        <v>0</v>
      </c>
      <c r="L717">
        <f>K717*'Exhaust Gas Math'!$C$14</f>
        <v>0</v>
      </c>
      <c r="M717">
        <f>(L717/'Exhaust Gas Math'!$B$14)+('Exhaust Gas Math'!$D$10)</f>
        <v>4.4059320573952224E-4</v>
      </c>
      <c r="N717">
        <f>('Exhaust Gas Math'!$E$10*((-0.000000001)*N716^3+(0.000002)*N716^2-0.0012*N716+1.3446)*$B$15+L717*'Exhaust Gas Math'!$D$14*$B$14)/('Exhaust Gas Math'!$E$10*((-0.000000001)*N716^3+(0.000002)*N716^2-0.0012*N716+1.3446)+L717*'Exhaust Gas Math'!$D$14)</f>
        <v>1100</v>
      </c>
      <c r="O717">
        <f t="shared" si="107"/>
        <v>101325</v>
      </c>
      <c r="P717">
        <f>((-0.0000000008)*N717^3+(0.000003)*N717^2-0.004*N717+2.013)*('Exhaust Gas Math'!$E$10/(L717+'Exhaust Gas Math'!$E$10))+(357.45*N717^-1.004)*(L717/(L717+'Exhaust Gas Math'!$E$10))</f>
        <v>0.17819999999999947</v>
      </c>
      <c r="Q717">
        <f t="shared" si="7"/>
        <v>0</v>
      </c>
      <c r="R717">
        <f t="shared" si="8"/>
        <v>101325</v>
      </c>
      <c r="T717">
        <f t="shared" si="108"/>
        <v>8.9124999999999996E-2</v>
      </c>
      <c r="U717">
        <f t="shared" si="109"/>
        <v>101325</v>
      </c>
    </row>
    <row r="718" spans="3:21" x14ac:dyDescent="0.2">
      <c r="C718" s="1"/>
      <c r="D718" s="1"/>
      <c r="E718" s="1">
        <v>8.9249999999999996E-2</v>
      </c>
      <c r="F718" s="4">
        <f t="shared" si="101"/>
        <v>3.4550931832288065E-3</v>
      </c>
      <c r="G718" s="1">
        <f t="shared" si="102"/>
        <v>-9.0424454070736502</v>
      </c>
      <c r="H718" s="1">
        <f t="shared" si="103"/>
        <v>0</v>
      </c>
      <c r="I718">
        <f t="shared" si="104"/>
        <v>0</v>
      </c>
      <c r="J718" s="4">
        <f t="shared" si="105"/>
        <v>3.9769296294121147E-5</v>
      </c>
      <c r="K718">
        <f t="shared" si="106"/>
        <v>0</v>
      </c>
      <c r="L718">
        <f>K718*'Exhaust Gas Math'!$C$14</f>
        <v>0</v>
      </c>
      <c r="M718">
        <f>(L718/'Exhaust Gas Math'!$B$14)+('Exhaust Gas Math'!$D$10)</f>
        <v>4.4059320573952224E-4</v>
      </c>
      <c r="N718">
        <f>('Exhaust Gas Math'!$E$10*((-0.000000001)*N717^3+(0.000002)*N717^2-0.0012*N717+1.3446)*$B$15+L718*'Exhaust Gas Math'!$D$14*$B$14)/('Exhaust Gas Math'!$E$10*((-0.000000001)*N717^3+(0.000002)*N717^2-0.0012*N717+1.3446)+L718*'Exhaust Gas Math'!$D$14)</f>
        <v>1100</v>
      </c>
      <c r="O718">
        <f t="shared" si="107"/>
        <v>101325</v>
      </c>
      <c r="P718">
        <f>((-0.0000000008)*N718^3+(0.000003)*N718^2-0.004*N718+2.013)*('Exhaust Gas Math'!$E$10/(L718+'Exhaust Gas Math'!$E$10))+(357.45*N718^-1.004)*(L718/(L718+'Exhaust Gas Math'!$E$10))</f>
        <v>0.17819999999999947</v>
      </c>
      <c r="Q718">
        <f t="shared" si="7"/>
        <v>0</v>
      </c>
      <c r="R718">
        <f t="shared" si="8"/>
        <v>101325</v>
      </c>
      <c r="T718">
        <f t="shared" si="108"/>
        <v>8.9249999999999996E-2</v>
      </c>
      <c r="U718">
        <f t="shared" si="109"/>
        <v>101325</v>
      </c>
    </row>
    <row r="719" spans="3:21" x14ac:dyDescent="0.2">
      <c r="C719" s="1"/>
      <c r="D719" s="1"/>
      <c r="E719" s="1">
        <v>8.9374999999999996E-2</v>
      </c>
      <c r="F719" s="4">
        <f t="shared" si="101"/>
        <v>2.4130188193922202E-3</v>
      </c>
      <c r="G719" s="1">
        <f t="shared" si="102"/>
        <v>-7.6221728149335268</v>
      </c>
      <c r="H719" s="1">
        <f t="shared" si="103"/>
        <v>0</v>
      </c>
      <c r="I719">
        <f t="shared" si="104"/>
        <v>0</v>
      </c>
      <c r="J719" s="4">
        <f t="shared" si="105"/>
        <v>3.9769296294121147E-5</v>
      </c>
      <c r="K719">
        <f t="shared" si="106"/>
        <v>0</v>
      </c>
      <c r="L719">
        <f>K719*'Exhaust Gas Math'!$C$14</f>
        <v>0</v>
      </c>
      <c r="M719">
        <f>(L719/'Exhaust Gas Math'!$B$14)+('Exhaust Gas Math'!$D$10)</f>
        <v>4.4059320573952224E-4</v>
      </c>
      <c r="N719">
        <f>('Exhaust Gas Math'!$E$10*((-0.000000001)*N718^3+(0.000002)*N718^2-0.0012*N718+1.3446)*$B$15+L719*'Exhaust Gas Math'!$D$14*$B$14)/('Exhaust Gas Math'!$E$10*((-0.000000001)*N718^3+(0.000002)*N718^2-0.0012*N718+1.3446)+L719*'Exhaust Gas Math'!$D$14)</f>
        <v>1100</v>
      </c>
      <c r="O719">
        <f t="shared" si="107"/>
        <v>101325</v>
      </c>
      <c r="P719">
        <f>((-0.0000000008)*N719^3+(0.000003)*N719^2-0.004*N719+2.013)*('Exhaust Gas Math'!$E$10/(L719+'Exhaust Gas Math'!$E$10))+(357.45*N719^-1.004)*(L719/(L719+'Exhaust Gas Math'!$E$10))</f>
        <v>0.17819999999999947</v>
      </c>
      <c r="Q719">
        <f t="shared" si="7"/>
        <v>0</v>
      </c>
      <c r="R719">
        <f t="shared" si="8"/>
        <v>101325</v>
      </c>
      <c r="T719">
        <f t="shared" si="108"/>
        <v>8.9374999999999996E-2</v>
      </c>
      <c r="U719">
        <f t="shared" si="109"/>
        <v>101325</v>
      </c>
    </row>
    <row r="720" spans="3:21" x14ac:dyDescent="0.2">
      <c r="C720" s="1"/>
      <c r="D720" s="1"/>
      <c r="E720" s="1">
        <v>8.9499999999999996E-2</v>
      </c>
      <c r="F720" s="4">
        <f t="shared" si="101"/>
        <v>1.5515084334436734E-3</v>
      </c>
      <c r="G720" s="1">
        <f t="shared" si="102"/>
        <v>-6.1549069927598046</v>
      </c>
      <c r="H720" s="1">
        <f t="shared" si="103"/>
        <v>0</v>
      </c>
      <c r="I720">
        <f t="shared" si="104"/>
        <v>0</v>
      </c>
      <c r="J720" s="4">
        <f t="shared" si="105"/>
        <v>3.9769296294121147E-5</v>
      </c>
      <c r="K720">
        <f t="shared" si="106"/>
        <v>0</v>
      </c>
      <c r="L720">
        <f>K720*'Exhaust Gas Math'!$C$14</f>
        <v>0</v>
      </c>
      <c r="M720">
        <f>(L720/'Exhaust Gas Math'!$B$14)+('Exhaust Gas Math'!$D$10)</f>
        <v>4.4059320573952224E-4</v>
      </c>
      <c r="N720">
        <f>('Exhaust Gas Math'!$E$10*((-0.000000001)*N719^3+(0.000002)*N719^2-0.0012*N719+1.3446)*$B$15+L720*'Exhaust Gas Math'!$D$14*$B$14)/('Exhaust Gas Math'!$E$10*((-0.000000001)*N719^3+(0.000002)*N719^2-0.0012*N719+1.3446)+L720*'Exhaust Gas Math'!$D$14)</f>
        <v>1100</v>
      </c>
      <c r="O720">
        <f t="shared" si="107"/>
        <v>101325</v>
      </c>
      <c r="P720">
        <f>((-0.0000000008)*N720^3+(0.000003)*N720^2-0.004*N720+2.013)*('Exhaust Gas Math'!$E$10/(L720+'Exhaust Gas Math'!$E$10))+(357.45*N720^-1.004)*(L720/(L720+'Exhaust Gas Math'!$E$10))</f>
        <v>0.17819999999999947</v>
      </c>
      <c r="Q720">
        <f t="shared" si="7"/>
        <v>0</v>
      </c>
      <c r="R720">
        <f t="shared" si="8"/>
        <v>101325</v>
      </c>
      <c r="T720">
        <f t="shared" si="108"/>
        <v>8.9499999999999996E-2</v>
      </c>
      <c r="U720">
        <f t="shared" si="109"/>
        <v>101325</v>
      </c>
    </row>
    <row r="721" spans="3:21" x14ac:dyDescent="0.2">
      <c r="C721" s="1"/>
      <c r="D721" s="1"/>
      <c r="E721" s="1">
        <v>8.9624999999999996E-2</v>
      </c>
      <c r="F721" s="4">
        <f t="shared" si="101"/>
        <v>8.7587352339365404E-4</v>
      </c>
      <c r="G721" s="1">
        <f t="shared" si="102"/>
        <v>-4.6496941222613168</v>
      </c>
      <c r="H721" s="1">
        <f t="shared" si="103"/>
        <v>0</v>
      </c>
      <c r="I721">
        <f t="shared" si="104"/>
        <v>0</v>
      </c>
      <c r="J721" s="4">
        <f t="shared" si="105"/>
        <v>3.9769296294121147E-5</v>
      </c>
      <c r="K721">
        <f t="shared" si="106"/>
        <v>0</v>
      </c>
      <c r="L721">
        <f>K721*'Exhaust Gas Math'!$C$14</f>
        <v>0</v>
      </c>
      <c r="M721">
        <f>(L721/'Exhaust Gas Math'!$B$14)+('Exhaust Gas Math'!$D$10)</f>
        <v>4.4059320573952224E-4</v>
      </c>
      <c r="N721">
        <f>('Exhaust Gas Math'!$E$10*((-0.000000001)*N720^3+(0.000002)*N720^2-0.0012*N720+1.3446)*$B$15+L721*'Exhaust Gas Math'!$D$14*$B$14)/('Exhaust Gas Math'!$E$10*((-0.000000001)*N720^3+(0.000002)*N720^2-0.0012*N720+1.3446)+L721*'Exhaust Gas Math'!$D$14)</f>
        <v>1100</v>
      </c>
      <c r="O721">
        <f t="shared" si="107"/>
        <v>101325</v>
      </c>
      <c r="P721">
        <f>((-0.0000000008)*N721^3+(0.000003)*N721^2-0.004*N721+2.013)*('Exhaust Gas Math'!$E$10/(L721+'Exhaust Gas Math'!$E$10))+(357.45*N721^-1.004)*(L721/(L721+'Exhaust Gas Math'!$E$10))</f>
        <v>0.17819999999999947</v>
      </c>
      <c r="Q721">
        <f t="shared" si="7"/>
        <v>0</v>
      </c>
      <c r="R721">
        <f t="shared" si="8"/>
        <v>101325</v>
      </c>
      <c r="T721">
        <f t="shared" si="108"/>
        <v>8.9624999999999996E-2</v>
      </c>
      <c r="U721">
        <f t="shared" si="109"/>
        <v>101325</v>
      </c>
    </row>
    <row r="722" spans="3:21" x14ac:dyDescent="0.2">
      <c r="C722" s="1"/>
      <c r="D722" s="1"/>
      <c r="E722" s="1">
        <v>8.9749999999999996E-2</v>
      </c>
      <c r="F722" s="4">
        <f t="shared" si="101"/>
        <v>3.9027960313414711E-4</v>
      </c>
      <c r="G722" s="1">
        <f t="shared" si="102"/>
        <v>-3.1158143413190298</v>
      </c>
      <c r="H722" s="1">
        <f t="shared" si="103"/>
        <v>0</v>
      </c>
      <c r="I722">
        <f t="shared" si="104"/>
        <v>0</v>
      </c>
      <c r="J722" s="4">
        <f t="shared" si="105"/>
        <v>3.9769296294121147E-5</v>
      </c>
      <c r="K722">
        <f t="shared" si="106"/>
        <v>0</v>
      </c>
      <c r="L722">
        <f>K722*'Exhaust Gas Math'!$C$14</f>
        <v>0</v>
      </c>
      <c r="M722">
        <f>(L722/'Exhaust Gas Math'!$B$14)+('Exhaust Gas Math'!$D$10)</f>
        <v>4.4059320573952224E-4</v>
      </c>
      <c r="N722">
        <f>('Exhaust Gas Math'!$E$10*((-0.000000001)*N721^3+(0.000002)*N721^2-0.0012*N721+1.3446)*$B$15+L722*'Exhaust Gas Math'!$D$14*$B$14)/('Exhaust Gas Math'!$E$10*((-0.000000001)*N721^3+(0.000002)*N721^2-0.0012*N721+1.3446)+L722*'Exhaust Gas Math'!$D$14)</f>
        <v>1100</v>
      </c>
      <c r="O722">
        <f t="shared" si="107"/>
        <v>101325</v>
      </c>
      <c r="P722">
        <f>((-0.0000000008)*N722^3+(0.000003)*N722^2-0.004*N722+2.013)*('Exhaust Gas Math'!$E$10/(L722+'Exhaust Gas Math'!$E$10))+(357.45*N722^-1.004)*(L722/(L722+'Exhaust Gas Math'!$E$10))</f>
        <v>0.17819999999999947</v>
      </c>
      <c r="Q722">
        <f t="shared" si="7"/>
        <v>0</v>
      </c>
      <c r="R722">
        <f t="shared" si="8"/>
        <v>101325</v>
      </c>
      <c r="T722">
        <f t="shared" si="108"/>
        <v>8.9749999999999996E-2</v>
      </c>
      <c r="U722">
        <f t="shared" si="109"/>
        <v>101325</v>
      </c>
    </row>
    <row r="723" spans="3:21" x14ac:dyDescent="0.2">
      <c r="C723" s="1"/>
      <c r="D723" s="1"/>
      <c r="E723" s="1">
        <v>8.9874999999999997E-2</v>
      </c>
      <c r="F723" s="4">
        <f t="shared" si="101"/>
        <v>9.7720520659837218E-5</v>
      </c>
      <c r="G723" s="1">
        <f t="shared" si="102"/>
        <v>-1.5627245288489628</v>
      </c>
      <c r="H723" s="1">
        <f t="shared" si="103"/>
        <v>0</v>
      </c>
      <c r="I723">
        <f t="shared" si="104"/>
        <v>0</v>
      </c>
      <c r="J723" s="4">
        <f t="shared" si="105"/>
        <v>3.9769296294121147E-5</v>
      </c>
      <c r="K723">
        <f t="shared" si="106"/>
        <v>0</v>
      </c>
      <c r="L723">
        <f>K723*'Exhaust Gas Math'!$C$14</f>
        <v>0</v>
      </c>
      <c r="M723">
        <f>(L723/'Exhaust Gas Math'!$B$14)+('Exhaust Gas Math'!$D$10)</f>
        <v>4.4059320573952224E-4</v>
      </c>
      <c r="N723">
        <f>('Exhaust Gas Math'!$E$10*((-0.000000001)*N722^3+(0.000002)*N722^2-0.0012*N722+1.3446)*$B$15+L723*'Exhaust Gas Math'!$D$14*$B$14)/('Exhaust Gas Math'!$E$10*((-0.000000001)*N722^3+(0.000002)*N722^2-0.0012*N722+1.3446)+L723*'Exhaust Gas Math'!$D$14)</f>
        <v>1100</v>
      </c>
      <c r="O723">
        <f t="shared" si="107"/>
        <v>101325</v>
      </c>
      <c r="P723">
        <f>((-0.0000000008)*N723^3+(0.000003)*N723^2-0.004*N723+2.013)*('Exhaust Gas Math'!$E$10/(L723+'Exhaust Gas Math'!$E$10))+(357.45*N723^-1.004)*(L723/(L723+'Exhaust Gas Math'!$E$10))</f>
        <v>0.17819999999999947</v>
      </c>
      <c r="Q723">
        <f t="shared" si="7"/>
        <v>0</v>
      </c>
      <c r="R723">
        <f t="shared" si="8"/>
        <v>101325</v>
      </c>
      <c r="T723">
        <f t="shared" si="108"/>
        <v>8.9874999999999997E-2</v>
      </c>
      <c r="U723">
        <f t="shared" si="109"/>
        <v>101325</v>
      </c>
    </row>
    <row r="724" spans="3:21" x14ac:dyDescent="0.2">
      <c r="C724" s="1"/>
      <c r="D724" s="1"/>
      <c r="E724" s="1">
        <v>0.09</v>
      </c>
      <c r="F724" s="4">
        <f t="shared" si="101"/>
        <v>0</v>
      </c>
      <c r="G724" s="1">
        <f t="shared" si="102"/>
        <v>-4.3923845203300972E-14</v>
      </c>
      <c r="H724" s="1">
        <f t="shared" si="103"/>
        <v>0</v>
      </c>
      <c r="I724">
        <f t="shared" si="104"/>
        <v>0</v>
      </c>
      <c r="J724" s="4">
        <f t="shared" si="105"/>
        <v>3.9769296294121147E-5</v>
      </c>
      <c r="K724">
        <f t="shared" si="106"/>
        <v>0</v>
      </c>
      <c r="L724">
        <f>K724*'Exhaust Gas Math'!$C$14</f>
        <v>0</v>
      </c>
      <c r="M724">
        <f>(L724/'Exhaust Gas Math'!$B$14)+('Exhaust Gas Math'!$D$10)</f>
        <v>4.4059320573952224E-4</v>
      </c>
      <c r="N724">
        <f>('Exhaust Gas Math'!$E$10*((-0.000000001)*N723^3+(0.000002)*N723^2-0.0012*N723+1.3446)*$B$15+L724*'Exhaust Gas Math'!$D$14*$B$14)/('Exhaust Gas Math'!$E$10*((-0.000000001)*N723^3+(0.000002)*N723^2-0.0012*N723+1.3446)+L724*'Exhaust Gas Math'!$D$14)</f>
        <v>1100</v>
      </c>
      <c r="O724">
        <f t="shared" si="107"/>
        <v>101325</v>
      </c>
      <c r="P724">
        <f>((-0.0000000008)*N724^3+(0.000003)*N724^2-0.004*N724+2.013)*('Exhaust Gas Math'!$E$10/(L724+'Exhaust Gas Math'!$E$10))+(357.45*N724^-1.004)*(L724/(L724+'Exhaust Gas Math'!$E$10))</f>
        <v>0.17819999999999947</v>
      </c>
      <c r="Q724">
        <f t="shared" si="7"/>
        <v>0</v>
      </c>
      <c r="R724">
        <f t="shared" si="8"/>
        <v>101325</v>
      </c>
      <c r="T724">
        <f t="shared" si="108"/>
        <v>0.09</v>
      </c>
      <c r="U724">
        <f t="shared" si="109"/>
        <v>101325</v>
      </c>
    </row>
    <row r="725" spans="3:21" x14ac:dyDescent="0.2">
      <c r="C725" s="1"/>
      <c r="D725" s="1"/>
      <c r="E725" s="1">
        <v>9.0124999999999997E-2</v>
      </c>
      <c r="F725" s="4">
        <f t="shared" si="101"/>
        <v>9.7720520659844157E-5</v>
      </c>
      <c r="G725" s="1">
        <f t="shared" si="102"/>
        <v>1.5627245288490164</v>
      </c>
      <c r="H725" s="1">
        <f t="shared" si="103"/>
        <v>0</v>
      </c>
      <c r="I725">
        <f t="shared" si="104"/>
        <v>0</v>
      </c>
      <c r="J725" s="4">
        <f t="shared" si="105"/>
        <v>3.9769296294121147E-5</v>
      </c>
      <c r="K725">
        <f t="shared" si="106"/>
        <v>0</v>
      </c>
      <c r="L725">
        <f>K725*'Exhaust Gas Math'!$C$14</f>
        <v>0</v>
      </c>
      <c r="M725">
        <f>(L725/'Exhaust Gas Math'!$B$14)+('Exhaust Gas Math'!$D$10)</f>
        <v>4.4059320573952224E-4</v>
      </c>
      <c r="N725">
        <f>('Exhaust Gas Math'!$E$10*((-0.000000001)*N724^3+(0.000002)*N724^2-0.0012*N724+1.3446)*$B$15+L725*'Exhaust Gas Math'!$D$14*$B$14)/('Exhaust Gas Math'!$E$10*((-0.000000001)*N724^3+(0.000002)*N724^2-0.0012*N724+1.3446)+L725*'Exhaust Gas Math'!$D$14)</f>
        <v>1100</v>
      </c>
      <c r="O725">
        <f t="shared" si="107"/>
        <v>101325</v>
      </c>
      <c r="P725">
        <f>((-0.0000000008)*N725^3+(0.000003)*N725^2-0.004*N725+2.013)*('Exhaust Gas Math'!$E$10/(L725+'Exhaust Gas Math'!$E$10))+(357.45*N725^-1.004)*(L725/(L725+'Exhaust Gas Math'!$E$10))</f>
        <v>0.17819999999999947</v>
      </c>
      <c r="Q725">
        <f t="shared" si="7"/>
        <v>0</v>
      </c>
      <c r="R725">
        <f t="shared" si="8"/>
        <v>101325</v>
      </c>
      <c r="T725">
        <f t="shared" si="108"/>
        <v>9.0124999999999997E-2</v>
      </c>
      <c r="U725">
        <f t="shared" si="109"/>
        <v>101325</v>
      </c>
    </row>
    <row r="726" spans="3:21" x14ac:dyDescent="0.2">
      <c r="C726" s="1"/>
      <c r="D726" s="1"/>
      <c r="E726" s="1">
        <v>9.0249999999999997E-2</v>
      </c>
      <c r="F726" s="4">
        <f t="shared" si="101"/>
        <v>3.902796031341263E-4</v>
      </c>
      <c r="G726" s="1">
        <f t="shared" si="102"/>
        <v>3.1158143413189432</v>
      </c>
      <c r="H726" s="1">
        <f t="shared" si="103"/>
        <v>0</v>
      </c>
      <c r="I726">
        <f t="shared" si="104"/>
        <v>0</v>
      </c>
      <c r="J726" s="4">
        <f t="shared" si="105"/>
        <v>3.9769296294121147E-5</v>
      </c>
      <c r="K726">
        <f t="shared" si="106"/>
        <v>0</v>
      </c>
      <c r="L726">
        <f>K726*'Exhaust Gas Math'!$C$14</f>
        <v>0</v>
      </c>
      <c r="M726">
        <f>(L726/'Exhaust Gas Math'!$B$14)+('Exhaust Gas Math'!$D$10)</f>
        <v>4.4059320573952224E-4</v>
      </c>
      <c r="N726">
        <f>('Exhaust Gas Math'!$E$10*((-0.000000001)*N725^3+(0.000002)*N725^2-0.0012*N725+1.3446)*$B$15+L726*'Exhaust Gas Math'!$D$14*$B$14)/('Exhaust Gas Math'!$E$10*((-0.000000001)*N725^3+(0.000002)*N725^2-0.0012*N725+1.3446)+L726*'Exhaust Gas Math'!$D$14)</f>
        <v>1100</v>
      </c>
      <c r="O726">
        <f t="shared" si="107"/>
        <v>101325</v>
      </c>
      <c r="P726">
        <f>((-0.0000000008)*N726^3+(0.000003)*N726^2-0.004*N726+2.013)*('Exhaust Gas Math'!$E$10/(L726+'Exhaust Gas Math'!$E$10))+(357.45*N726^-1.004)*(L726/(L726+'Exhaust Gas Math'!$E$10))</f>
        <v>0.17819999999999947</v>
      </c>
      <c r="Q726">
        <f t="shared" si="7"/>
        <v>0</v>
      </c>
      <c r="R726">
        <f t="shared" si="8"/>
        <v>101325</v>
      </c>
      <c r="T726">
        <f t="shared" si="108"/>
        <v>9.0249999999999997E-2</v>
      </c>
      <c r="U726">
        <f t="shared" si="109"/>
        <v>101325</v>
      </c>
    </row>
    <row r="727" spans="3:21" x14ac:dyDescent="0.2">
      <c r="C727" s="1"/>
      <c r="D727" s="1"/>
      <c r="E727" s="1">
        <v>9.0374999999999997E-2</v>
      </c>
      <c r="F727" s="4">
        <f t="shared" si="101"/>
        <v>8.7587352339361935E-4</v>
      </c>
      <c r="G727" s="1">
        <f t="shared" si="102"/>
        <v>4.6496941222612307</v>
      </c>
      <c r="H727" s="1">
        <f t="shared" si="103"/>
        <v>0</v>
      </c>
      <c r="I727">
        <f t="shared" si="104"/>
        <v>0</v>
      </c>
      <c r="J727" s="4">
        <f t="shared" si="105"/>
        <v>3.9769296294121147E-5</v>
      </c>
      <c r="K727">
        <f t="shared" si="106"/>
        <v>0</v>
      </c>
      <c r="L727">
        <f>K727*'Exhaust Gas Math'!$C$14</f>
        <v>0</v>
      </c>
      <c r="M727">
        <f>(L727/'Exhaust Gas Math'!$B$14)+('Exhaust Gas Math'!$D$10)</f>
        <v>4.4059320573952224E-4</v>
      </c>
      <c r="N727">
        <f>('Exhaust Gas Math'!$E$10*((-0.000000001)*N726^3+(0.000002)*N726^2-0.0012*N726+1.3446)*$B$15+L727*'Exhaust Gas Math'!$D$14*$B$14)/('Exhaust Gas Math'!$E$10*((-0.000000001)*N726^3+(0.000002)*N726^2-0.0012*N726+1.3446)+L727*'Exhaust Gas Math'!$D$14)</f>
        <v>1100</v>
      </c>
      <c r="O727">
        <f t="shared" si="107"/>
        <v>101325</v>
      </c>
      <c r="P727">
        <f>((-0.0000000008)*N727^3+(0.000003)*N727^2-0.004*N727+2.013)*('Exhaust Gas Math'!$E$10/(L727+'Exhaust Gas Math'!$E$10))+(357.45*N727^-1.004)*(L727/(L727+'Exhaust Gas Math'!$E$10))</f>
        <v>0.17819999999999947</v>
      </c>
      <c r="Q727">
        <f t="shared" si="7"/>
        <v>0</v>
      </c>
      <c r="R727">
        <f t="shared" si="8"/>
        <v>101325</v>
      </c>
      <c r="T727">
        <f t="shared" si="108"/>
        <v>9.0374999999999997E-2</v>
      </c>
      <c r="U727">
        <f t="shared" si="109"/>
        <v>101325</v>
      </c>
    </row>
    <row r="728" spans="3:21" x14ac:dyDescent="0.2">
      <c r="C728" s="1"/>
      <c r="D728" s="1"/>
      <c r="E728" s="1">
        <v>9.0499999999999997E-2</v>
      </c>
      <c r="F728" s="4">
        <f t="shared" si="101"/>
        <v>1.5515084334436248E-3</v>
      </c>
      <c r="G728" s="1">
        <f t="shared" si="102"/>
        <v>6.1549069927597211</v>
      </c>
      <c r="H728" s="1">
        <f t="shared" si="103"/>
        <v>0</v>
      </c>
      <c r="I728">
        <f t="shared" si="104"/>
        <v>0</v>
      </c>
      <c r="J728" s="4">
        <f t="shared" si="105"/>
        <v>3.9769296294121147E-5</v>
      </c>
      <c r="K728">
        <f t="shared" si="106"/>
        <v>0</v>
      </c>
      <c r="L728">
        <f>K728*'Exhaust Gas Math'!$C$14</f>
        <v>0</v>
      </c>
      <c r="M728">
        <f>(L728/'Exhaust Gas Math'!$B$14)+('Exhaust Gas Math'!$D$10)</f>
        <v>4.4059320573952224E-4</v>
      </c>
      <c r="N728">
        <f>('Exhaust Gas Math'!$E$10*((-0.000000001)*N727^3+(0.000002)*N727^2-0.0012*N727+1.3446)*$B$15+L728*'Exhaust Gas Math'!$D$14*$B$14)/('Exhaust Gas Math'!$E$10*((-0.000000001)*N727^3+(0.000002)*N727^2-0.0012*N727+1.3446)+L728*'Exhaust Gas Math'!$D$14)</f>
        <v>1100</v>
      </c>
      <c r="O728">
        <f t="shared" si="107"/>
        <v>101325</v>
      </c>
      <c r="P728">
        <f>((-0.0000000008)*N728^3+(0.000003)*N728^2-0.004*N728+2.013)*('Exhaust Gas Math'!$E$10/(L728+'Exhaust Gas Math'!$E$10))+(357.45*N728^-1.004)*(L728/(L728+'Exhaust Gas Math'!$E$10))</f>
        <v>0.17819999999999947</v>
      </c>
      <c r="Q728">
        <f t="shared" si="7"/>
        <v>0</v>
      </c>
      <c r="R728">
        <f t="shared" si="8"/>
        <v>101325</v>
      </c>
      <c r="T728">
        <f t="shared" si="108"/>
        <v>9.0499999999999997E-2</v>
      </c>
      <c r="U728">
        <f t="shared" si="109"/>
        <v>101325</v>
      </c>
    </row>
    <row r="729" spans="3:21" x14ac:dyDescent="0.2">
      <c r="C729" s="1"/>
      <c r="D729" s="1"/>
      <c r="E729" s="1">
        <v>9.0624999999999997E-2</v>
      </c>
      <c r="F729" s="4">
        <f t="shared" si="101"/>
        <v>2.4130188193921681E-3</v>
      </c>
      <c r="G729" s="1">
        <f t="shared" si="102"/>
        <v>7.622172814933446</v>
      </c>
      <c r="H729" s="1">
        <f t="shared" si="103"/>
        <v>0</v>
      </c>
      <c r="I729">
        <f t="shared" si="104"/>
        <v>0</v>
      </c>
      <c r="J729" s="4">
        <f t="shared" si="105"/>
        <v>3.9769296294121147E-5</v>
      </c>
      <c r="K729">
        <f t="shared" si="106"/>
        <v>0</v>
      </c>
      <c r="L729">
        <f>K729*'Exhaust Gas Math'!$C$14</f>
        <v>0</v>
      </c>
      <c r="M729">
        <f>(L729/'Exhaust Gas Math'!$B$14)+('Exhaust Gas Math'!$D$10)</f>
        <v>4.4059320573952224E-4</v>
      </c>
      <c r="N729">
        <f>('Exhaust Gas Math'!$E$10*((-0.000000001)*N728^3+(0.000002)*N728^2-0.0012*N728+1.3446)*$B$15+L729*'Exhaust Gas Math'!$D$14*$B$14)/('Exhaust Gas Math'!$E$10*((-0.000000001)*N728^3+(0.000002)*N728^2-0.0012*N728+1.3446)+L729*'Exhaust Gas Math'!$D$14)</f>
        <v>1100</v>
      </c>
      <c r="O729">
        <f t="shared" si="107"/>
        <v>101325</v>
      </c>
      <c r="P729">
        <f>((-0.0000000008)*N729^3+(0.000003)*N729^2-0.004*N729+2.013)*('Exhaust Gas Math'!$E$10/(L729+'Exhaust Gas Math'!$E$10))+(357.45*N729^-1.004)*(L729/(L729+'Exhaust Gas Math'!$E$10))</f>
        <v>0.17819999999999947</v>
      </c>
      <c r="Q729">
        <f t="shared" si="7"/>
        <v>0</v>
      </c>
      <c r="R729">
        <f t="shared" si="8"/>
        <v>101325</v>
      </c>
      <c r="T729">
        <f t="shared" si="108"/>
        <v>9.0624999999999997E-2</v>
      </c>
      <c r="U729">
        <f t="shared" si="109"/>
        <v>101325</v>
      </c>
    </row>
    <row r="730" spans="3:21" x14ac:dyDescent="0.2">
      <c r="C730" s="1"/>
      <c r="D730" s="1"/>
      <c r="E730" s="1">
        <v>9.0749999999999997E-2</v>
      </c>
      <c r="F730" s="4">
        <f t="shared" si="101"/>
        <v>3.455093183228744E-3</v>
      </c>
      <c r="G730" s="1">
        <f t="shared" si="102"/>
        <v>9.042445407073572</v>
      </c>
      <c r="H730" s="1">
        <f t="shared" si="103"/>
        <v>0</v>
      </c>
      <c r="I730">
        <f t="shared" si="104"/>
        <v>0</v>
      </c>
      <c r="J730" s="4">
        <f t="shared" si="105"/>
        <v>3.9769296294121147E-5</v>
      </c>
      <c r="K730">
        <f t="shared" si="106"/>
        <v>0</v>
      </c>
      <c r="L730">
        <f>K730*'Exhaust Gas Math'!$C$14</f>
        <v>0</v>
      </c>
      <c r="M730">
        <f>(L730/'Exhaust Gas Math'!$B$14)+('Exhaust Gas Math'!$D$10)</f>
        <v>4.4059320573952224E-4</v>
      </c>
      <c r="N730">
        <f>('Exhaust Gas Math'!$E$10*((-0.000000001)*N729^3+(0.000002)*N729^2-0.0012*N729+1.3446)*$B$15+L730*'Exhaust Gas Math'!$D$14*$B$14)/('Exhaust Gas Math'!$E$10*((-0.000000001)*N729^3+(0.000002)*N729^2-0.0012*N729+1.3446)+L730*'Exhaust Gas Math'!$D$14)</f>
        <v>1100</v>
      </c>
      <c r="O730">
        <f t="shared" si="107"/>
        <v>101325</v>
      </c>
      <c r="P730">
        <f>((-0.0000000008)*N730^3+(0.000003)*N730^2-0.004*N730+2.013)*('Exhaust Gas Math'!$E$10/(L730+'Exhaust Gas Math'!$E$10))+(357.45*N730^-1.004)*(L730/(L730+'Exhaust Gas Math'!$E$10))</f>
        <v>0.17819999999999947</v>
      </c>
      <c r="Q730">
        <f t="shared" si="7"/>
        <v>0</v>
      </c>
      <c r="R730">
        <f t="shared" si="8"/>
        <v>101325</v>
      </c>
      <c r="T730">
        <f t="shared" si="108"/>
        <v>9.0749999999999997E-2</v>
      </c>
      <c r="U730">
        <f t="shared" si="109"/>
        <v>101325</v>
      </c>
    </row>
    <row r="731" spans="3:21" x14ac:dyDescent="0.2">
      <c r="C731" s="1"/>
      <c r="D731" s="1"/>
      <c r="E731" s="1">
        <v>9.0874999999999997E-2</v>
      </c>
      <c r="F731" s="4">
        <f t="shared" si="101"/>
        <v>4.6713067899752311E-3</v>
      </c>
      <c r="G731" s="1">
        <f t="shared" si="102"/>
        <v>10.406968316360736</v>
      </c>
      <c r="H731" s="1">
        <f t="shared" si="103"/>
        <v>0</v>
      </c>
      <c r="I731">
        <f t="shared" si="104"/>
        <v>0</v>
      </c>
      <c r="J731" s="4">
        <f t="shared" si="105"/>
        <v>3.9769296294121147E-5</v>
      </c>
      <c r="K731">
        <f t="shared" si="106"/>
        <v>0</v>
      </c>
      <c r="L731">
        <f>K731*'Exhaust Gas Math'!$C$14</f>
        <v>0</v>
      </c>
      <c r="M731">
        <f>(L731/'Exhaust Gas Math'!$B$14)+('Exhaust Gas Math'!$D$10)</f>
        <v>4.4059320573952224E-4</v>
      </c>
      <c r="N731">
        <f>('Exhaust Gas Math'!$E$10*((-0.000000001)*N730^3+(0.000002)*N730^2-0.0012*N730+1.3446)*$B$15+L731*'Exhaust Gas Math'!$D$14*$B$14)/('Exhaust Gas Math'!$E$10*((-0.000000001)*N730^3+(0.000002)*N730^2-0.0012*N730+1.3446)+L731*'Exhaust Gas Math'!$D$14)</f>
        <v>1100</v>
      </c>
      <c r="O731">
        <f t="shared" si="107"/>
        <v>101325</v>
      </c>
      <c r="P731">
        <f>((-0.0000000008)*N731^3+(0.000003)*N731^2-0.004*N731+2.013)*('Exhaust Gas Math'!$E$10/(L731+'Exhaust Gas Math'!$E$10))+(357.45*N731^-1.004)*(L731/(L731+'Exhaust Gas Math'!$E$10))</f>
        <v>0.17819999999999947</v>
      </c>
      <c r="Q731">
        <f t="shared" si="7"/>
        <v>0</v>
      </c>
      <c r="R731">
        <f t="shared" si="8"/>
        <v>101325</v>
      </c>
      <c r="T731">
        <f t="shared" si="108"/>
        <v>9.0874999999999997E-2</v>
      </c>
      <c r="U731">
        <f t="shared" si="109"/>
        <v>101325</v>
      </c>
    </row>
    <row r="732" spans="3:21" x14ac:dyDescent="0.2">
      <c r="C732" s="1"/>
      <c r="D732" s="1"/>
      <c r="E732" s="1">
        <v>9.0999999999999998E-2</v>
      </c>
      <c r="F732" s="4">
        <f t="shared" si="101"/>
        <v>6.05416127831419E-3</v>
      </c>
      <c r="G732" s="1">
        <f t="shared" si="102"/>
        <v>11.707328805309519</v>
      </c>
      <c r="H732" s="1">
        <f t="shared" si="103"/>
        <v>0</v>
      </c>
      <c r="I732">
        <f t="shared" si="104"/>
        <v>0</v>
      </c>
      <c r="J732" s="4">
        <f t="shared" si="105"/>
        <v>3.9769296294121147E-5</v>
      </c>
      <c r="K732">
        <f t="shared" si="106"/>
        <v>0</v>
      </c>
      <c r="L732">
        <f>K732*'Exhaust Gas Math'!$C$14</f>
        <v>0</v>
      </c>
      <c r="M732">
        <f>(L732/'Exhaust Gas Math'!$B$14)+('Exhaust Gas Math'!$D$10)</f>
        <v>4.4059320573952224E-4</v>
      </c>
      <c r="N732">
        <f>('Exhaust Gas Math'!$E$10*((-0.000000001)*N731^3+(0.000002)*N731^2-0.0012*N731+1.3446)*$B$15+L732*'Exhaust Gas Math'!$D$14*$B$14)/('Exhaust Gas Math'!$E$10*((-0.000000001)*N731^3+(0.000002)*N731^2-0.0012*N731+1.3446)+L732*'Exhaust Gas Math'!$D$14)</f>
        <v>1100</v>
      </c>
      <c r="O732">
        <f t="shared" si="107"/>
        <v>101325</v>
      </c>
      <c r="P732">
        <f>((-0.0000000008)*N732^3+(0.000003)*N732^2-0.004*N732+2.013)*('Exhaust Gas Math'!$E$10/(L732+'Exhaust Gas Math'!$E$10))+(357.45*N732^-1.004)*(L732/(L732+'Exhaust Gas Math'!$E$10))</f>
        <v>0.17819999999999947</v>
      </c>
      <c r="Q732">
        <f t="shared" si="7"/>
        <v>0</v>
      </c>
      <c r="R732">
        <f t="shared" si="8"/>
        <v>101325</v>
      </c>
      <c r="T732">
        <f t="shared" si="108"/>
        <v>9.0999999999999998E-2</v>
      </c>
      <c r="U732">
        <f t="shared" si="109"/>
        <v>101325</v>
      </c>
    </row>
    <row r="733" spans="3:21" x14ac:dyDescent="0.2">
      <c r="C733" s="1"/>
      <c r="D733" s="1"/>
      <c r="E733" s="1">
        <v>9.1124999999999998E-2</v>
      </c>
      <c r="F733" s="4">
        <f t="shared" si="101"/>
        <v>7.5951308904789808E-3</v>
      </c>
      <c r="G733" s="1">
        <f t="shared" si="102"/>
        <v>12.935509719091572</v>
      </c>
      <c r="H733" s="1">
        <f t="shared" si="103"/>
        <v>0</v>
      </c>
      <c r="I733">
        <f t="shared" si="104"/>
        <v>0</v>
      </c>
      <c r="J733" s="4">
        <f t="shared" si="105"/>
        <v>3.9769296294121147E-5</v>
      </c>
      <c r="K733">
        <f t="shared" si="106"/>
        <v>0</v>
      </c>
      <c r="L733">
        <f>K733*'Exhaust Gas Math'!$C$14</f>
        <v>0</v>
      </c>
      <c r="M733">
        <f>(L733/'Exhaust Gas Math'!$B$14)+('Exhaust Gas Math'!$D$10)</f>
        <v>4.4059320573952224E-4</v>
      </c>
      <c r="N733">
        <f>('Exhaust Gas Math'!$E$10*((-0.000000001)*N732^3+(0.000002)*N732^2-0.0012*N732+1.3446)*$B$15+L733*'Exhaust Gas Math'!$D$14*$B$14)/('Exhaust Gas Math'!$E$10*((-0.000000001)*N732^3+(0.000002)*N732^2-0.0012*N732+1.3446)+L733*'Exhaust Gas Math'!$D$14)</f>
        <v>1100</v>
      </c>
      <c r="O733">
        <f t="shared" si="107"/>
        <v>101325</v>
      </c>
      <c r="P733">
        <f>((-0.0000000008)*N733^3+(0.000003)*N733^2-0.004*N733+2.013)*('Exhaust Gas Math'!$E$10/(L733+'Exhaust Gas Math'!$E$10))+(357.45*N733^-1.004)*(L733/(L733+'Exhaust Gas Math'!$E$10))</f>
        <v>0.17819999999999947</v>
      </c>
      <c r="Q733">
        <f t="shared" si="7"/>
        <v>0</v>
      </c>
      <c r="R733">
        <f t="shared" si="8"/>
        <v>101325</v>
      </c>
      <c r="T733">
        <f t="shared" si="108"/>
        <v>9.1124999999999998E-2</v>
      </c>
      <c r="U733">
        <f t="shared" si="109"/>
        <v>101325</v>
      </c>
    </row>
    <row r="734" spans="3:21" x14ac:dyDescent="0.2">
      <c r="C734" s="1"/>
      <c r="D734" s="1"/>
      <c r="E734" s="1">
        <v>9.1249999999999998E-2</v>
      </c>
      <c r="F734" s="4">
        <f t="shared" si="101"/>
        <v>9.28471503638649E-3</v>
      </c>
      <c r="G734" s="1">
        <f t="shared" si="102"/>
        <v>14.083938913962053</v>
      </c>
      <c r="H734" s="1">
        <f t="shared" si="103"/>
        <v>0</v>
      </c>
      <c r="I734">
        <f t="shared" si="104"/>
        <v>0</v>
      </c>
      <c r="J734" s="4">
        <f t="shared" si="105"/>
        <v>3.9769296294121147E-5</v>
      </c>
      <c r="K734">
        <f t="shared" si="106"/>
        <v>0</v>
      </c>
      <c r="L734">
        <f>K734*'Exhaust Gas Math'!$C$14</f>
        <v>0</v>
      </c>
      <c r="M734">
        <f>(L734/'Exhaust Gas Math'!$B$14)+('Exhaust Gas Math'!$D$10)</f>
        <v>4.4059320573952224E-4</v>
      </c>
      <c r="N734">
        <f>('Exhaust Gas Math'!$E$10*((-0.000000001)*N733^3+(0.000002)*N733^2-0.0012*N733+1.3446)*$B$15+L734*'Exhaust Gas Math'!$D$14*$B$14)/('Exhaust Gas Math'!$E$10*((-0.000000001)*N733^3+(0.000002)*N733^2-0.0012*N733+1.3446)+L734*'Exhaust Gas Math'!$D$14)</f>
        <v>1100</v>
      </c>
      <c r="O734">
        <f t="shared" si="107"/>
        <v>101325</v>
      </c>
      <c r="P734">
        <f>((-0.0000000008)*N734^3+(0.000003)*N734^2-0.004*N734+2.013)*('Exhaust Gas Math'!$E$10/(L734+'Exhaust Gas Math'!$E$10))+(357.45*N734^-1.004)*(L734/(L734+'Exhaust Gas Math'!$E$10))</f>
        <v>0.17819999999999947</v>
      </c>
      <c r="Q734">
        <f t="shared" si="7"/>
        <v>0</v>
      </c>
      <c r="R734">
        <f t="shared" si="8"/>
        <v>101325</v>
      </c>
      <c r="T734">
        <f t="shared" si="108"/>
        <v>9.1249999999999998E-2</v>
      </c>
      <c r="U734">
        <f t="shared" si="109"/>
        <v>101325</v>
      </c>
    </row>
    <row r="735" spans="3:21" x14ac:dyDescent="0.2">
      <c r="C735" s="1"/>
      <c r="D735" s="1"/>
      <c r="E735" s="1">
        <v>9.1374999999999998E-2</v>
      </c>
      <c r="F735" s="4">
        <f t="shared" si="101"/>
        <v>1.1112496867933155E-2</v>
      </c>
      <c r="G735" s="1">
        <f t="shared" si="102"/>
        <v>15.145535942042921</v>
      </c>
      <c r="H735" s="1">
        <f t="shared" si="103"/>
        <v>0</v>
      </c>
      <c r="I735">
        <f t="shared" si="104"/>
        <v>0</v>
      </c>
      <c r="J735" s="4">
        <f t="shared" si="105"/>
        <v>3.9769296294121147E-5</v>
      </c>
      <c r="K735">
        <f t="shared" si="106"/>
        <v>0</v>
      </c>
      <c r="L735">
        <f>K735*'Exhaust Gas Math'!$C$14</f>
        <v>0</v>
      </c>
      <c r="M735">
        <f>(L735/'Exhaust Gas Math'!$B$14)+('Exhaust Gas Math'!$D$10)</f>
        <v>4.4059320573952224E-4</v>
      </c>
      <c r="N735">
        <f>('Exhaust Gas Math'!$E$10*((-0.000000001)*N734^3+(0.000002)*N734^2-0.0012*N734+1.3446)*$B$15+L735*'Exhaust Gas Math'!$D$14*$B$14)/('Exhaust Gas Math'!$E$10*((-0.000000001)*N734^3+(0.000002)*N734^2-0.0012*N734+1.3446)+L735*'Exhaust Gas Math'!$D$14)</f>
        <v>1100</v>
      </c>
      <c r="O735">
        <f t="shared" si="107"/>
        <v>101325</v>
      </c>
      <c r="P735">
        <f>((-0.0000000008)*N735^3+(0.000003)*N735^2-0.004*N735+2.013)*('Exhaust Gas Math'!$E$10/(L735+'Exhaust Gas Math'!$E$10))+(357.45*N735^-1.004)*(L735/(L735+'Exhaust Gas Math'!$E$10))</f>
        <v>0.17819999999999947</v>
      </c>
      <c r="Q735">
        <f t="shared" si="7"/>
        <v>0</v>
      </c>
      <c r="R735">
        <f t="shared" si="8"/>
        <v>101325</v>
      </c>
      <c r="T735">
        <f t="shared" si="108"/>
        <v>9.1374999999999998E-2</v>
      </c>
      <c r="U735">
        <f t="shared" si="109"/>
        <v>101325</v>
      </c>
    </row>
    <row r="736" spans="3:21" x14ac:dyDescent="0.2">
      <c r="C736" s="1"/>
      <c r="D736" s="1"/>
      <c r="E736" s="1">
        <v>9.1499999999999998E-2</v>
      </c>
      <c r="F736" s="4">
        <f t="shared" si="101"/>
        <v>1.3067207502328499E-2</v>
      </c>
      <c r="G736" s="1">
        <f t="shared" si="102"/>
        <v>16.113755704639324</v>
      </c>
      <c r="H736" s="1">
        <f t="shared" si="103"/>
        <v>0</v>
      </c>
      <c r="I736">
        <f t="shared" si="104"/>
        <v>0</v>
      </c>
      <c r="J736" s="4">
        <f t="shared" si="105"/>
        <v>3.9769296294121147E-5</v>
      </c>
      <c r="K736">
        <f t="shared" si="106"/>
        <v>0</v>
      </c>
      <c r="L736">
        <f>K736*'Exhaust Gas Math'!$C$14</f>
        <v>0</v>
      </c>
      <c r="M736">
        <f>(L736/'Exhaust Gas Math'!$B$14)+('Exhaust Gas Math'!$D$10)</f>
        <v>4.4059320573952224E-4</v>
      </c>
      <c r="N736">
        <f>('Exhaust Gas Math'!$E$10*((-0.000000001)*N735^3+(0.000002)*N735^2-0.0012*N735+1.3446)*$B$15+L736*'Exhaust Gas Math'!$D$14*$B$14)/('Exhaust Gas Math'!$E$10*((-0.000000001)*N735^3+(0.000002)*N735^2-0.0012*N735+1.3446)+L736*'Exhaust Gas Math'!$D$14)</f>
        <v>1100</v>
      </c>
      <c r="O736">
        <f t="shared" si="107"/>
        <v>101325</v>
      </c>
      <c r="P736">
        <f>((-0.0000000008)*N736^3+(0.000003)*N736^2-0.004*N736+2.013)*('Exhaust Gas Math'!$E$10/(L736+'Exhaust Gas Math'!$E$10))+(357.45*N736^-1.004)*(L736/(L736+'Exhaust Gas Math'!$E$10))</f>
        <v>0.17819999999999947</v>
      </c>
      <c r="Q736">
        <f t="shared" si="7"/>
        <v>0</v>
      </c>
      <c r="R736">
        <f t="shared" si="8"/>
        <v>101325</v>
      </c>
      <c r="T736">
        <f t="shared" si="108"/>
        <v>9.1499999999999998E-2</v>
      </c>
      <c r="U736">
        <f t="shared" si="109"/>
        <v>101325</v>
      </c>
    </row>
    <row r="737" spans="3:21" x14ac:dyDescent="0.2">
      <c r="C737" s="1"/>
      <c r="D737" s="1"/>
      <c r="E737" s="1">
        <v>9.1624999999999998E-2</v>
      </c>
      <c r="F737" s="4">
        <f t="shared" si="101"/>
        <v>1.513679549850442E-2</v>
      </c>
      <c r="G737" s="1">
        <f t="shared" si="102"/>
        <v>16.982628804949197</v>
      </c>
      <c r="H737" s="1">
        <f t="shared" si="103"/>
        <v>0</v>
      </c>
      <c r="I737">
        <f t="shared" si="104"/>
        <v>0</v>
      </c>
      <c r="J737" s="4">
        <f t="shared" si="105"/>
        <v>3.9769296294121147E-5</v>
      </c>
      <c r="K737">
        <f t="shared" si="106"/>
        <v>0</v>
      </c>
      <c r="L737">
        <f>K737*'Exhaust Gas Math'!$C$14</f>
        <v>0</v>
      </c>
      <c r="M737">
        <f>(L737/'Exhaust Gas Math'!$B$14)+('Exhaust Gas Math'!$D$10)</f>
        <v>4.4059320573952224E-4</v>
      </c>
      <c r="N737">
        <f>('Exhaust Gas Math'!$E$10*((-0.000000001)*N736^3+(0.000002)*N736^2-0.0012*N736+1.3446)*$B$15+L737*'Exhaust Gas Math'!$D$14*$B$14)/('Exhaust Gas Math'!$E$10*((-0.000000001)*N736^3+(0.000002)*N736^2-0.0012*N736+1.3446)+L737*'Exhaust Gas Math'!$D$14)</f>
        <v>1100</v>
      </c>
      <c r="O737">
        <f t="shared" si="107"/>
        <v>101325</v>
      </c>
      <c r="P737">
        <f>((-0.0000000008)*N737^3+(0.000003)*N737^2-0.004*N737+2.013)*('Exhaust Gas Math'!$E$10/(L737+'Exhaust Gas Math'!$E$10))+(357.45*N737^-1.004)*(L737/(L737+'Exhaust Gas Math'!$E$10))</f>
        <v>0.17819999999999947</v>
      </c>
      <c r="Q737">
        <f t="shared" si="7"/>
        <v>0</v>
      </c>
      <c r="R737">
        <f t="shared" si="8"/>
        <v>101325</v>
      </c>
      <c r="T737">
        <f t="shared" si="108"/>
        <v>9.1624999999999998E-2</v>
      </c>
      <c r="U737">
        <f t="shared" si="109"/>
        <v>101325</v>
      </c>
    </row>
    <row r="738" spans="3:21" x14ac:dyDescent="0.2">
      <c r="C738" s="1"/>
      <c r="D738" s="1"/>
      <c r="E738" s="1">
        <v>9.1749999999999998E-2</v>
      </c>
      <c r="F738" s="4">
        <f t="shared" si="101"/>
        <v>1.730850115825628E-2</v>
      </c>
      <c r="G738" s="1">
        <f t="shared" si="102"/>
        <v>17.746798351379347</v>
      </c>
      <c r="H738" s="1">
        <f t="shared" si="103"/>
        <v>0</v>
      </c>
      <c r="I738">
        <f t="shared" si="104"/>
        <v>0</v>
      </c>
      <c r="J738" s="4">
        <f t="shared" si="105"/>
        <v>3.9769296294121147E-5</v>
      </c>
      <c r="K738">
        <f t="shared" si="106"/>
        <v>0</v>
      </c>
      <c r="L738">
        <f>K738*'Exhaust Gas Math'!$C$14</f>
        <v>0</v>
      </c>
      <c r="M738">
        <f>(L738/'Exhaust Gas Math'!$B$14)+('Exhaust Gas Math'!$D$10)</f>
        <v>4.4059320573952224E-4</v>
      </c>
      <c r="N738">
        <f>('Exhaust Gas Math'!$E$10*((-0.000000001)*N737^3+(0.000002)*N737^2-0.0012*N737+1.3446)*$B$15+L738*'Exhaust Gas Math'!$D$14*$B$14)/('Exhaust Gas Math'!$E$10*((-0.000000001)*N737^3+(0.000002)*N737^2-0.0012*N737+1.3446)+L738*'Exhaust Gas Math'!$D$14)</f>
        <v>1100</v>
      </c>
      <c r="O738">
        <f t="shared" si="107"/>
        <v>101325</v>
      </c>
      <c r="P738">
        <f>((-0.0000000008)*N738^3+(0.000003)*N738^2-0.004*N738+2.013)*('Exhaust Gas Math'!$E$10/(L738+'Exhaust Gas Math'!$E$10))+(357.45*N738^-1.004)*(L738/(L738+'Exhaust Gas Math'!$E$10))</f>
        <v>0.17819999999999947</v>
      </c>
      <c r="Q738">
        <f t="shared" si="7"/>
        <v>0</v>
      </c>
      <c r="R738">
        <f t="shared" si="8"/>
        <v>101325</v>
      </c>
      <c r="T738">
        <f t="shared" si="108"/>
        <v>9.1749999999999998E-2</v>
      </c>
      <c r="U738">
        <f t="shared" si="109"/>
        <v>101325</v>
      </c>
    </row>
    <row r="739" spans="3:21" x14ac:dyDescent="0.2">
      <c r="C739" s="1"/>
      <c r="D739" s="1"/>
      <c r="E739" s="1">
        <v>9.1874999999999998E-2</v>
      </c>
      <c r="F739" s="4">
        <f t="shared" si="101"/>
        <v>1.9568935194026679E-2</v>
      </c>
      <c r="G739" s="1">
        <f t="shared" si="102"/>
        <v>18.401552984563999</v>
      </c>
      <c r="H739" s="1">
        <f t="shared" si="103"/>
        <v>0</v>
      </c>
      <c r="I739">
        <f t="shared" si="104"/>
        <v>0</v>
      </c>
      <c r="J739" s="4">
        <f t="shared" si="105"/>
        <v>3.9769296294121147E-5</v>
      </c>
      <c r="K739">
        <f t="shared" si="106"/>
        <v>0</v>
      </c>
      <c r="L739">
        <f>K739*'Exhaust Gas Math'!$C$14</f>
        <v>0</v>
      </c>
      <c r="M739">
        <f>(L739/'Exhaust Gas Math'!$B$14)+('Exhaust Gas Math'!$D$10)</f>
        <v>4.4059320573952224E-4</v>
      </c>
      <c r="N739">
        <f>('Exhaust Gas Math'!$E$10*((-0.000000001)*N738^3+(0.000002)*N738^2-0.0012*N738+1.3446)*$B$15+L739*'Exhaust Gas Math'!$D$14*$B$14)/('Exhaust Gas Math'!$E$10*((-0.000000001)*N738^3+(0.000002)*N738^2-0.0012*N738+1.3446)+L739*'Exhaust Gas Math'!$D$14)</f>
        <v>1100</v>
      </c>
      <c r="O739">
        <f t="shared" si="107"/>
        <v>101325</v>
      </c>
      <c r="P739">
        <f>((-0.0000000008)*N739^3+(0.000003)*N739^2-0.004*N739+2.013)*('Exhaust Gas Math'!$E$10/(L739+'Exhaust Gas Math'!$E$10))+(357.45*N739^-1.004)*(L739/(L739+'Exhaust Gas Math'!$E$10))</f>
        <v>0.17819999999999947</v>
      </c>
      <c r="Q739">
        <f t="shared" si="7"/>
        <v>0</v>
      </c>
      <c r="R739">
        <f t="shared" si="8"/>
        <v>101325</v>
      </c>
      <c r="T739">
        <f t="shared" si="108"/>
        <v>9.1874999999999998E-2</v>
      </c>
      <c r="U739">
        <f t="shared" si="109"/>
        <v>101325</v>
      </c>
    </row>
    <row r="740" spans="3:21" x14ac:dyDescent="0.2">
      <c r="C740" s="1"/>
      <c r="D740" s="1"/>
      <c r="E740" s="1">
        <v>9.1999999999999998E-2</v>
      </c>
      <c r="F740" s="4">
        <f t="shared" si="101"/>
        <v>2.1904161278314099E-2</v>
      </c>
      <c r="G740" s="1">
        <f t="shared" si="102"/>
        <v>18.942855924461451</v>
      </c>
      <c r="H740" s="1">
        <f t="shared" si="103"/>
        <v>0</v>
      </c>
      <c r="I740">
        <f t="shared" si="104"/>
        <v>0</v>
      </c>
      <c r="J740" s="4">
        <f t="shared" si="105"/>
        <v>3.9769296294121147E-5</v>
      </c>
      <c r="K740">
        <f t="shared" si="106"/>
        <v>0</v>
      </c>
      <c r="L740">
        <f>K740*'Exhaust Gas Math'!$C$14</f>
        <v>0</v>
      </c>
      <c r="M740">
        <f>(L740/'Exhaust Gas Math'!$B$14)+('Exhaust Gas Math'!$D$10)</f>
        <v>4.4059320573952224E-4</v>
      </c>
      <c r="N740">
        <f>('Exhaust Gas Math'!$E$10*((-0.000000001)*N739^3+(0.000002)*N739^2-0.0012*N739+1.3446)*$B$15+L740*'Exhaust Gas Math'!$D$14*$B$14)/('Exhaust Gas Math'!$E$10*((-0.000000001)*N739^3+(0.000002)*N739^2-0.0012*N739+1.3446)+L740*'Exhaust Gas Math'!$D$14)</f>
        <v>1100</v>
      </c>
      <c r="O740">
        <f t="shared" si="107"/>
        <v>101325</v>
      </c>
      <c r="P740">
        <f>((-0.0000000008)*N740^3+(0.000003)*N740^2-0.004*N740+2.013)*('Exhaust Gas Math'!$E$10/(L740+'Exhaust Gas Math'!$E$10))+(357.45*N740^-1.004)*(L740/(L740+'Exhaust Gas Math'!$E$10))</f>
        <v>0.17819999999999947</v>
      </c>
      <c r="Q740">
        <f t="shared" si="7"/>
        <v>0</v>
      </c>
      <c r="R740">
        <f t="shared" si="8"/>
        <v>101325</v>
      </c>
      <c r="T740">
        <f t="shared" si="108"/>
        <v>9.1999999999999998E-2</v>
      </c>
      <c r="U740">
        <f t="shared" si="109"/>
        <v>101325</v>
      </c>
    </row>
    <row r="741" spans="3:21" x14ac:dyDescent="0.2">
      <c r="C741" s="1"/>
      <c r="D741" s="1"/>
      <c r="E741" s="1">
        <v>9.2124999999999999E-2</v>
      </c>
      <c r="F741" s="4">
        <f t="shared" si="101"/>
        <v>2.4299781965767851E-2</v>
      </c>
      <c r="G741" s="1">
        <f t="shared" si="102"/>
        <v>19.367369858445837</v>
      </c>
      <c r="H741" s="1">
        <f t="shared" si="103"/>
        <v>0</v>
      </c>
      <c r="I741">
        <f t="shared" si="104"/>
        <v>0</v>
      </c>
      <c r="J741" s="4">
        <f t="shared" si="105"/>
        <v>3.9769296294121147E-5</v>
      </c>
      <c r="K741">
        <f t="shared" si="106"/>
        <v>0</v>
      </c>
      <c r="L741">
        <f>K741*'Exhaust Gas Math'!$C$14</f>
        <v>0</v>
      </c>
      <c r="M741">
        <f>(L741/'Exhaust Gas Math'!$B$14)+('Exhaust Gas Math'!$D$10)</f>
        <v>4.4059320573952224E-4</v>
      </c>
      <c r="N741">
        <f>('Exhaust Gas Math'!$E$10*((-0.000000001)*N740^3+(0.000002)*N740^2-0.0012*N740+1.3446)*$B$15+L741*'Exhaust Gas Math'!$D$14*$B$14)/('Exhaust Gas Math'!$E$10*((-0.000000001)*N740^3+(0.000002)*N740^2-0.0012*N740+1.3446)+L741*'Exhaust Gas Math'!$D$14)</f>
        <v>1100</v>
      </c>
      <c r="O741">
        <f t="shared" si="107"/>
        <v>101325</v>
      </c>
      <c r="P741">
        <f>((-0.0000000008)*N741^3+(0.000003)*N741^2-0.004*N741+2.013)*('Exhaust Gas Math'!$E$10/(L741+'Exhaust Gas Math'!$E$10))+(357.45*N741^-1.004)*(L741/(L741+'Exhaust Gas Math'!$E$10))</f>
        <v>0.17819999999999947</v>
      </c>
      <c r="Q741">
        <f t="shared" si="7"/>
        <v>0</v>
      </c>
      <c r="R741">
        <f t="shared" si="8"/>
        <v>101325</v>
      </c>
      <c r="T741">
        <f t="shared" si="108"/>
        <v>9.2124999999999999E-2</v>
      </c>
      <c r="U741">
        <f t="shared" si="109"/>
        <v>101325</v>
      </c>
    </row>
    <row r="742" spans="3:21" x14ac:dyDescent="0.2">
      <c r="C742" s="1"/>
      <c r="D742" s="1"/>
      <c r="E742" s="1">
        <v>9.2249999999999999E-2</v>
      </c>
      <c r="F742" s="4">
        <f t="shared" si="101"/>
        <v>2.6741027458224639E-2</v>
      </c>
      <c r="G742" s="1">
        <f t="shared" si="102"/>
        <v>19.672477516948859</v>
      </c>
      <c r="H742" s="1">
        <f t="shared" si="103"/>
        <v>0</v>
      </c>
      <c r="I742">
        <f t="shared" si="104"/>
        <v>0</v>
      </c>
      <c r="J742" s="4">
        <f t="shared" si="105"/>
        <v>3.9769296294121147E-5</v>
      </c>
      <c r="K742">
        <f t="shared" si="106"/>
        <v>0</v>
      </c>
      <c r="L742">
        <f>K742*'Exhaust Gas Math'!$C$14</f>
        <v>0</v>
      </c>
      <c r="M742">
        <f>(L742/'Exhaust Gas Math'!$B$14)+('Exhaust Gas Math'!$D$10)</f>
        <v>4.4059320573952224E-4</v>
      </c>
      <c r="N742">
        <f>('Exhaust Gas Math'!$E$10*((-0.000000001)*N741^3+(0.000002)*N741^2-0.0012*N741+1.3446)*$B$15+L742*'Exhaust Gas Math'!$D$14*$B$14)/('Exhaust Gas Math'!$E$10*((-0.000000001)*N741^3+(0.000002)*N741^2-0.0012*N741+1.3446)+L742*'Exhaust Gas Math'!$D$14)</f>
        <v>1100</v>
      </c>
      <c r="O742">
        <f t="shared" si="107"/>
        <v>101325</v>
      </c>
      <c r="P742">
        <f>((-0.0000000008)*N742^3+(0.000003)*N742^2-0.004*N742+2.013)*('Exhaust Gas Math'!$E$10/(L742+'Exhaust Gas Math'!$E$10))+(357.45*N742^-1.004)*(L742/(L742+'Exhaust Gas Math'!$E$10))</f>
        <v>0.17819999999999947</v>
      </c>
      <c r="Q742">
        <f t="shared" si="7"/>
        <v>0</v>
      </c>
      <c r="R742">
        <f t="shared" si="8"/>
        <v>101325</v>
      </c>
      <c r="T742">
        <f t="shared" si="108"/>
        <v>9.2249999999999999E-2</v>
      </c>
      <c r="U742">
        <f t="shared" si="109"/>
        <v>101325</v>
      </c>
    </row>
    <row r="743" spans="3:21" x14ac:dyDescent="0.2">
      <c r="C743" s="1"/>
      <c r="D743" s="1"/>
      <c r="E743" s="1">
        <v>9.2374999999999999E-2</v>
      </c>
      <c r="F743" s="4">
        <f t="shared" si="101"/>
        <v>2.9212846665427398E-2</v>
      </c>
      <c r="G743" s="1">
        <f t="shared" si="102"/>
        <v>19.856297809797308</v>
      </c>
      <c r="H743" s="1">
        <f t="shared" si="103"/>
        <v>0</v>
      </c>
      <c r="I743">
        <f t="shared" si="104"/>
        <v>0</v>
      </c>
      <c r="J743" s="4">
        <f t="shared" si="105"/>
        <v>3.9769296294121147E-5</v>
      </c>
      <c r="K743">
        <f t="shared" si="106"/>
        <v>0</v>
      </c>
      <c r="L743">
        <f>K743*'Exhaust Gas Math'!$C$14</f>
        <v>0</v>
      </c>
      <c r="M743">
        <f>(L743/'Exhaust Gas Math'!$B$14)+('Exhaust Gas Math'!$D$10)</f>
        <v>4.4059320573952224E-4</v>
      </c>
      <c r="N743">
        <f>('Exhaust Gas Math'!$E$10*((-0.000000001)*N742^3+(0.000002)*N742^2-0.0012*N742+1.3446)*$B$15+L743*'Exhaust Gas Math'!$D$14*$B$14)/('Exhaust Gas Math'!$E$10*((-0.000000001)*N742^3+(0.000002)*N742^2-0.0012*N742+1.3446)+L743*'Exhaust Gas Math'!$D$14)</f>
        <v>1100</v>
      </c>
      <c r="O743">
        <f t="shared" si="107"/>
        <v>101325</v>
      </c>
      <c r="P743">
        <f>((-0.0000000008)*N743^3+(0.000003)*N743^2-0.004*N743+2.013)*('Exhaust Gas Math'!$E$10/(L743+'Exhaust Gas Math'!$E$10))+(357.45*N743^-1.004)*(L743/(L743+'Exhaust Gas Math'!$E$10))</f>
        <v>0.17819999999999947</v>
      </c>
      <c r="Q743">
        <f t="shared" si="7"/>
        <v>0</v>
      </c>
      <c r="R743">
        <f t="shared" si="8"/>
        <v>101325</v>
      </c>
      <c r="T743">
        <f t="shared" si="108"/>
        <v>9.2374999999999999E-2</v>
      </c>
      <c r="U743">
        <f t="shared" si="109"/>
        <v>101325</v>
      </c>
    </row>
    <row r="744" spans="3:21" x14ac:dyDescent="0.2">
      <c r="C744" s="1"/>
      <c r="D744" s="1"/>
      <c r="E744" s="1">
        <v>9.2499999999999999E-2</v>
      </c>
      <c r="F744" s="4">
        <f t="shared" si="101"/>
        <v>3.1699999999999985E-2</v>
      </c>
      <c r="G744" s="1">
        <f t="shared" si="102"/>
        <v>19.917697423759289</v>
      </c>
      <c r="H744" s="1">
        <f t="shared" si="103"/>
        <v>0</v>
      </c>
      <c r="I744">
        <f t="shared" si="104"/>
        <v>0</v>
      </c>
      <c r="J744" s="4">
        <f t="shared" si="105"/>
        <v>3.9769296294121147E-5</v>
      </c>
      <c r="K744">
        <f t="shared" si="106"/>
        <v>0</v>
      </c>
      <c r="L744">
        <f>K744*'Exhaust Gas Math'!$C$14</f>
        <v>0</v>
      </c>
      <c r="M744">
        <f>(L744/'Exhaust Gas Math'!$B$14)+('Exhaust Gas Math'!$D$10)</f>
        <v>4.4059320573952224E-4</v>
      </c>
      <c r="N744">
        <f>('Exhaust Gas Math'!$E$10*((-0.000000001)*N743^3+(0.000002)*N743^2-0.0012*N743+1.3446)*$B$15+L744*'Exhaust Gas Math'!$D$14*$B$14)/('Exhaust Gas Math'!$E$10*((-0.000000001)*N743^3+(0.000002)*N743^2-0.0012*N743+1.3446)+L744*'Exhaust Gas Math'!$D$14)</f>
        <v>1100</v>
      </c>
      <c r="O744">
        <f t="shared" si="107"/>
        <v>101325</v>
      </c>
      <c r="P744">
        <f>((-0.0000000008)*N744^3+(0.000003)*N744^2-0.004*N744+2.013)*('Exhaust Gas Math'!$E$10/(L744+'Exhaust Gas Math'!$E$10))+(357.45*N744^-1.004)*(L744/(L744+'Exhaust Gas Math'!$E$10))</f>
        <v>0.17819999999999947</v>
      </c>
      <c r="Q744">
        <f t="shared" si="7"/>
        <v>0</v>
      </c>
      <c r="R744">
        <f t="shared" si="8"/>
        <v>101325</v>
      </c>
      <c r="T744">
        <f t="shared" si="108"/>
        <v>9.2499999999999999E-2</v>
      </c>
      <c r="U744">
        <f t="shared" si="109"/>
        <v>101325</v>
      </c>
    </row>
    <row r="745" spans="3:21" x14ac:dyDescent="0.2">
      <c r="C745" s="1"/>
      <c r="D745" s="1"/>
      <c r="E745" s="1">
        <v>9.2624999999999999E-2</v>
      </c>
      <c r="F745" s="4">
        <f t="shared" si="101"/>
        <v>3.4187153334572569E-2</v>
      </c>
      <c r="G745" s="1">
        <f t="shared" si="102"/>
        <v>19.856297809797308</v>
      </c>
      <c r="H745" s="1">
        <f t="shared" si="103"/>
        <v>0</v>
      </c>
      <c r="I745">
        <f t="shared" si="104"/>
        <v>0</v>
      </c>
      <c r="J745" s="4">
        <f t="shared" si="105"/>
        <v>3.9769296294121147E-5</v>
      </c>
      <c r="K745">
        <f t="shared" si="106"/>
        <v>0</v>
      </c>
      <c r="L745">
        <f>K745*'Exhaust Gas Math'!$C$14</f>
        <v>0</v>
      </c>
      <c r="M745">
        <f>(L745/'Exhaust Gas Math'!$B$14)+('Exhaust Gas Math'!$D$10)</f>
        <v>4.4059320573952224E-4</v>
      </c>
      <c r="N745">
        <f>('Exhaust Gas Math'!$E$10*((-0.000000001)*N744^3+(0.000002)*N744^2-0.0012*N744+1.3446)*$B$15+L745*'Exhaust Gas Math'!$D$14*$B$14)/('Exhaust Gas Math'!$E$10*((-0.000000001)*N744^3+(0.000002)*N744^2-0.0012*N744+1.3446)+L745*'Exhaust Gas Math'!$D$14)</f>
        <v>1100</v>
      </c>
      <c r="O745">
        <f t="shared" si="107"/>
        <v>101325</v>
      </c>
      <c r="P745">
        <f>((-0.0000000008)*N745^3+(0.000003)*N745^2-0.004*N745+2.013)*('Exhaust Gas Math'!$E$10/(L745+'Exhaust Gas Math'!$E$10))+(357.45*N745^-1.004)*(L745/(L745+'Exhaust Gas Math'!$E$10))</f>
        <v>0.17819999999999947</v>
      </c>
      <c r="Q745">
        <f t="shared" si="7"/>
        <v>0</v>
      </c>
      <c r="R745">
        <f t="shared" si="8"/>
        <v>101325</v>
      </c>
      <c r="T745">
        <f t="shared" si="108"/>
        <v>9.2624999999999999E-2</v>
      </c>
      <c r="U745">
        <f t="shared" si="109"/>
        <v>101325</v>
      </c>
    </row>
    <row r="746" spans="3:21" x14ac:dyDescent="0.2">
      <c r="C746" s="1"/>
      <c r="D746" s="1"/>
      <c r="E746" s="1">
        <v>9.2749999999999999E-2</v>
      </c>
      <c r="F746" s="4">
        <f t="shared" si="101"/>
        <v>3.6658972541775331E-2</v>
      </c>
      <c r="G746" s="1">
        <f t="shared" si="102"/>
        <v>19.672477516948859</v>
      </c>
      <c r="H746" s="1">
        <f t="shared" si="103"/>
        <v>0</v>
      </c>
      <c r="I746">
        <f t="shared" si="104"/>
        <v>0</v>
      </c>
      <c r="J746" s="4">
        <f t="shared" si="105"/>
        <v>3.9769296294121147E-5</v>
      </c>
      <c r="K746">
        <f t="shared" si="106"/>
        <v>0</v>
      </c>
      <c r="L746">
        <f>K746*'Exhaust Gas Math'!$C$14</f>
        <v>0</v>
      </c>
      <c r="M746">
        <f>(L746/'Exhaust Gas Math'!$B$14)+('Exhaust Gas Math'!$D$10)</f>
        <v>4.4059320573952224E-4</v>
      </c>
      <c r="N746">
        <f>('Exhaust Gas Math'!$E$10*((-0.000000001)*N745^3+(0.000002)*N745^2-0.0012*N745+1.3446)*$B$15+L746*'Exhaust Gas Math'!$D$14*$B$14)/('Exhaust Gas Math'!$E$10*((-0.000000001)*N745^3+(0.000002)*N745^2-0.0012*N745+1.3446)+L746*'Exhaust Gas Math'!$D$14)</f>
        <v>1100</v>
      </c>
      <c r="O746">
        <f t="shared" si="107"/>
        <v>101325</v>
      </c>
      <c r="P746">
        <f>((-0.0000000008)*N746^3+(0.000003)*N746^2-0.004*N746+2.013)*('Exhaust Gas Math'!$E$10/(L746+'Exhaust Gas Math'!$E$10))+(357.45*N746^-1.004)*(L746/(L746+'Exhaust Gas Math'!$E$10))</f>
        <v>0.17819999999999947</v>
      </c>
      <c r="Q746">
        <f t="shared" si="7"/>
        <v>0</v>
      </c>
      <c r="R746">
        <f t="shared" si="8"/>
        <v>101325</v>
      </c>
      <c r="T746">
        <f t="shared" si="108"/>
        <v>9.2749999999999999E-2</v>
      </c>
      <c r="U746">
        <f t="shared" si="109"/>
        <v>101325</v>
      </c>
    </row>
    <row r="747" spans="3:21" x14ac:dyDescent="0.2">
      <c r="C747" s="1"/>
      <c r="D747" s="1"/>
      <c r="E747" s="1">
        <v>9.2874999999999999E-2</v>
      </c>
      <c r="F747" s="4">
        <f t="shared" si="101"/>
        <v>3.9100218034232116E-2</v>
      </c>
      <c r="G747" s="1">
        <f t="shared" si="102"/>
        <v>19.367369858445841</v>
      </c>
      <c r="H747" s="1">
        <f t="shared" si="103"/>
        <v>0</v>
      </c>
      <c r="I747">
        <f t="shared" si="104"/>
        <v>0</v>
      </c>
      <c r="J747" s="4">
        <f t="shared" si="105"/>
        <v>3.9769296294121147E-5</v>
      </c>
      <c r="K747">
        <f t="shared" si="106"/>
        <v>0</v>
      </c>
      <c r="L747">
        <f>K747*'Exhaust Gas Math'!$C$14</f>
        <v>0</v>
      </c>
      <c r="M747">
        <f>(L747/'Exhaust Gas Math'!$B$14)+('Exhaust Gas Math'!$D$10)</f>
        <v>4.4059320573952224E-4</v>
      </c>
      <c r="N747">
        <f>('Exhaust Gas Math'!$E$10*((-0.000000001)*N746^3+(0.000002)*N746^2-0.0012*N746+1.3446)*$B$15+L747*'Exhaust Gas Math'!$D$14*$B$14)/('Exhaust Gas Math'!$E$10*((-0.000000001)*N746^3+(0.000002)*N746^2-0.0012*N746+1.3446)+L747*'Exhaust Gas Math'!$D$14)</f>
        <v>1100</v>
      </c>
      <c r="O747">
        <f t="shared" si="107"/>
        <v>101325</v>
      </c>
      <c r="P747">
        <f>((-0.0000000008)*N747^3+(0.000003)*N747^2-0.004*N747+2.013)*('Exhaust Gas Math'!$E$10/(L747+'Exhaust Gas Math'!$E$10))+(357.45*N747^-1.004)*(L747/(L747+'Exhaust Gas Math'!$E$10))</f>
        <v>0.17819999999999947</v>
      </c>
      <c r="Q747">
        <f t="shared" si="7"/>
        <v>0</v>
      </c>
      <c r="R747">
        <f t="shared" si="8"/>
        <v>101325</v>
      </c>
      <c r="T747">
        <f t="shared" si="108"/>
        <v>9.2874999999999999E-2</v>
      </c>
      <c r="U747">
        <f t="shared" si="109"/>
        <v>101325</v>
      </c>
    </row>
    <row r="748" spans="3:21" x14ac:dyDescent="0.2">
      <c r="C748" s="1"/>
      <c r="D748" s="1"/>
      <c r="E748" s="1">
        <v>9.2999999999999999E-2</v>
      </c>
      <c r="F748" s="4">
        <f t="shared" si="101"/>
        <v>4.1495838721685871E-2</v>
      </c>
      <c r="G748" s="1">
        <f t="shared" si="102"/>
        <v>18.942855924461458</v>
      </c>
      <c r="H748" s="1">
        <f t="shared" si="103"/>
        <v>0</v>
      </c>
      <c r="I748">
        <f t="shared" si="104"/>
        <v>0</v>
      </c>
      <c r="J748" s="4">
        <f t="shared" si="105"/>
        <v>3.9769296294121147E-5</v>
      </c>
      <c r="K748">
        <f t="shared" si="106"/>
        <v>0</v>
      </c>
      <c r="L748">
        <f>K748*'Exhaust Gas Math'!$C$14</f>
        <v>0</v>
      </c>
      <c r="M748">
        <f>(L748/'Exhaust Gas Math'!$B$14)+('Exhaust Gas Math'!$D$10)</f>
        <v>4.4059320573952224E-4</v>
      </c>
      <c r="N748">
        <f>('Exhaust Gas Math'!$E$10*((-0.000000001)*N747^3+(0.000002)*N747^2-0.0012*N747+1.3446)*$B$15+L748*'Exhaust Gas Math'!$D$14*$B$14)/('Exhaust Gas Math'!$E$10*((-0.000000001)*N747^3+(0.000002)*N747^2-0.0012*N747+1.3446)+L748*'Exhaust Gas Math'!$D$14)</f>
        <v>1100</v>
      </c>
      <c r="O748">
        <f t="shared" si="107"/>
        <v>101325</v>
      </c>
      <c r="P748">
        <f>((-0.0000000008)*N748^3+(0.000003)*N748^2-0.004*N748+2.013)*('Exhaust Gas Math'!$E$10/(L748+'Exhaust Gas Math'!$E$10))+(357.45*N748^-1.004)*(L748/(L748+'Exhaust Gas Math'!$E$10))</f>
        <v>0.17819999999999947</v>
      </c>
      <c r="Q748">
        <f t="shared" si="7"/>
        <v>0</v>
      </c>
      <c r="R748">
        <f t="shared" si="8"/>
        <v>101325</v>
      </c>
      <c r="T748">
        <f t="shared" si="108"/>
        <v>9.2999999999999999E-2</v>
      </c>
      <c r="U748">
        <f t="shared" si="109"/>
        <v>101325</v>
      </c>
    </row>
    <row r="749" spans="3:21" x14ac:dyDescent="0.2">
      <c r="C749" s="1"/>
      <c r="D749" s="1"/>
      <c r="E749" s="1">
        <v>9.3124999999999999E-2</v>
      </c>
      <c r="F749" s="4">
        <f t="shared" si="101"/>
        <v>4.3831064805973291E-2</v>
      </c>
      <c r="G749" s="1">
        <f t="shared" si="102"/>
        <v>18.401552984564006</v>
      </c>
      <c r="H749" s="1">
        <f t="shared" si="103"/>
        <v>0</v>
      </c>
      <c r="I749">
        <f t="shared" si="104"/>
        <v>0</v>
      </c>
      <c r="J749" s="4">
        <f t="shared" si="105"/>
        <v>3.9769296294121147E-5</v>
      </c>
      <c r="K749">
        <f t="shared" si="106"/>
        <v>0</v>
      </c>
      <c r="L749">
        <f>K749*'Exhaust Gas Math'!$C$14</f>
        <v>0</v>
      </c>
      <c r="M749">
        <f>(L749/'Exhaust Gas Math'!$B$14)+('Exhaust Gas Math'!$D$10)</f>
        <v>4.4059320573952224E-4</v>
      </c>
      <c r="N749">
        <f>('Exhaust Gas Math'!$E$10*((-0.000000001)*N748^3+(0.000002)*N748^2-0.0012*N748+1.3446)*$B$15+L749*'Exhaust Gas Math'!$D$14*$B$14)/('Exhaust Gas Math'!$E$10*((-0.000000001)*N748^3+(0.000002)*N748^2-0.0012*N748+1.3446)+L749*'Exhaust Gas Math'!$D$14)</f>
        <v>1100</v>
      </c>
      <c r="O749">
        <f t="shared" si="107"/>
        <v>101325</v>
      </c>
      <c r="P749">
        <f>((-0.0000000008)*N749^3+(0.000003)*N749^2-0.004*N749+2.013)*('Exhaust Gas Math'!$E$10/(L749+'Exhaust Gas Math'!$E$10))+(357.45*N749^-1.004)*(L749/(L749+'Exhaust Gas Math'!$E$10))</f>
        <v>0.17819999999999947</v>
      </c>
      <c r="Q749">
        <f t="shared" si="7"/>
        <v>0</v>
      </c>
      <c r="R749">
        <f t="shared" si="8"/>
        <v>101325</v>
      </c>
      <c r="T749">
        <f t="shared" si="108"/>
        <v>9.3124999999999999E-2</v>
      </c>
      <c r="U749">
        <f t="shared" si="109"/>
        <v>101325</v>
      </c>
    </row>
    <row r="750" spans="3:21" x14ac:dyDescent="0.2">
      <c r="C750" s="1"/>
      <c r="D750" s="1"/>
      <c r="E750" s="1">
        <v>9.325E-2</v>
      </c>
      <c r="F750" s="4">
        <f t="shared" si="101"/>
        <v>4.609149884174369E-2</v>
      </c>
      <c r="G750" s="1">
        <f t="shared" si="102"/>
        <v>17.746798351379354</v>
      </c>
      <c r="H750" s="1">
        <f t="shared" si="103"/>
        <v>0</v>
      </c>
      <c r="I750">
        <f t="shared" si="104"/>
        <v>0</v>
      </c>
      <c r="J750" s="4">
        <f t="shared" si="105"/>
        <v>3.9769296294121147E-5</v>
      </c>
      <c r="K750">
        <f t="shared" si="106"/>
        <v>0</v>
      </c>
      <c r="L750">
        <f>K750*'Exhaust Gas Math'!$C$14</f>
        <v>0</v>
      </c>
      <c r="M750">
        <f>(L750/'Exhaust Gas Math'!$B$14)+('Exhaust Gas Math'!$D$10)</f>
        <v>4.4059320573952224E-4</v>
      </c>
      <c r="N750">
        <f>('Exhaust Gas Math'!$E$10*((-0.000000001)*N749^3+(0.000002)*N749^2-0.0012*N749+1.3446)*$B$15+L750*'Exhaust Gas Math'!$D$14*$B$14)/('Exhaust Gas Math'!$E$10*((-0.000000001)*N749^3+(0.000002)*N749^2-0.0012*N749+1.3446)+L750*'Exhaust Gas Math'!$D$14)</f>
        <v>1100</v>
      </c>
      <c r="O750">
        <f t="shared" si="107"/>
        <v>101325</v>
      </c>
      <c r="P750">
        <f>((-0.0000000008)*N750^3+(0.000003)*N750^2-0.004*N750+2.013)*('Exhaust Gas Math'!$E$10/(L750+'Exhaust Gas Math'!$E$10))+(357.45*N750^-1.004)*(L750/(L750+'Exhaust Gas Math'!$E$10))</f>
        <v>0.17819999999999947</v>
      </c>
      <c r="Q750">
        <f t="shared" si="7"/>
        <v>0</v>
      </c>
      <c r="R750">
        <f t="shared" si="8"/>
        <v>101325</v>
      </c>
      <c r="T750">
        <f t="shared" si="108"/>
        <v>9.325E-2</v>
      </c>
      <c r="U750">
        <f t="shared" si="109"/>
        <v>101325</v>
      </c>
    </row>
    <row r="751" spans="3:21" x14ac:dyDescent="0.2">
      <c r="C751" s="1"/>
      <c r="D751" s="1"/>
      <c r="E751" s="1">
        <v>9.3375E-2</v>
      </c>
      <c r="F751" s="4">
        <f t="shared" si="101"/>
        <v>4.826320450149555E-2</v>
      </c>
      <c r="G751" s="1">
        <f t="shared" si="102"/>
        <v>16.982628804949211</v>
      </c>
      <c r="H751" s="1">
        <f t="shared" si="103"/>
        <v>0</v>
      </c>
      <c r="I751">
        <f t="shared" si="104"/>
        <v>0</v>
      </c>
      <c r="J751" s="4">
        <f t="shared" si="105"/>
        <v>3.9769296294121147E-5</v>
      </c>
      <c r="K751">
        <f t="shared" si="106"/>
        <v>0</v>
      </c>
      <c r="L751">
        <f>K751*'Exhaust Gas Math'!$C$14</f>
        <v>0</v>
      </c>
      <c r="M751">
        <f>(L751/'Exhaust Gas Math'!$B$14)+('Exhaust Gas Math'!$D$10)</f>
        <v>4.4059320573952224E-4</v>
      </c>
      <c r="N751">
        <f>('Exhaust Gas Math'!$E$10*((-0.000000001)*N750^3+(0.000002)*N750^2-0.0012*N750+1.3446)*$B$15+L751*'Exhaust Gas Math'!$D$14*$B$14)/('Exhaust Gas Math'!$E$10*((-0.000000001)*N750^3+(0.000002)*N750^2-0.0012*N750+1.3446)+L751*'Exhaust Gas Math'!$D$14)</f>
        <v>1100</v>
      </c>
      <c r="O751">
        <f t="shared" si="107"/>
        <v>101325</v>
      </c>
      <c r="P751">
        <f>((-0.0000000008)*N751^3+(0.000003)*N751^2-0.004*N751+2.013)*('Exhaust Gas Math'!$E$10/(L751+'Exhaust Gas Math'!$E$10))+(357.45*N751^-1.004)*(L751/(L751+'Exhaust Gas Math'!$E$10))</f>
        <v>0.17819999999999947</v>
      </c>
      <c r="Q751">
        <f t="shared" si="7"/>
        <v>0</v>
      </c>
      <c r="R751">
        <f t="shared" si="8"/>
        <v>101325</v>
      </c>
      <c r="T751">
        <f t="shared" si="108"/>
        <v>9.3375E-2</v>
      </c>
      <c r="U751">
        <f t="shared" si="109"/>
        <v>101325</v>
      </c>
    </row>
    <row r="752" spans="3:21" x14ac:dyDescent="0.2">
      <c r="C752" s="1"/>
      <c r="D752" s="1"/>
      <c r="E752" s="1">
        <v>9.35E-2</v>
      </c>
      <c r="F752" s="4">
        <f t="shared" si="101"/>
        <v>5.0332792497671475E-2</v>
      </c>
      <c r="G752" s="1">
        <f t="shared" si="102"/>
        <v>16.113755704639338</v>
      </c>
      <c r="H752" s="1">
        <f t="shared" si="103"/>
        <v>0</v>
      </c>
      <c r="I752">
        <f t="shared" si="104"/>
        <v>0</v>
      </c>
      <c r="J752" s="4">
        <f t="shared" si="105"/>
        <v>3.9769296294121147E-5</v>
      </c>
      <c r="K752">
        <f t="shared" si="106"/>
        <v>0</v>
      </c>
      <c r="L752">
        <f>K752*'Exhaust Gas Math'!$C$14</f>
        <v>0</v>
      </c>
      <c r="M752">
        <f>(L752/'Exhaust Gas Math'!$B$14)+('Exhaust Gas Math'!$D$10)</f>
        <v>4.4059320573952224E-4</v>
      </c>
      <c r="N752">
        <f>('Exhaust Gas Math'!$E$10*((-0.000000001)*N751^3+(0.000002)*N751^2-0.0012*N751+1.3446)*$B$15+L752*'Exhaust Gas Math'!$D$14*$B$14)/('Exhaust Gas Math'!$E$10*((-0.000000001)*N751^3+(0.000002)*N751^2-0.0012*N751+1.3446)+L752*'Exhaust Gas Math'!$D$14)</f>
        <v>1100</v>
      </c>
      <c r="O752">
        <f t="shared" si="107"/>
        <v>101325</v>
      </c>
      <c r="P752">
        <f>((-0.0000000008)*N752^3+(0.000003)*N752^2-0.004*N752+2.013)*('Exhaust Gas Math'!$E$10/(L752+'Exhaust Gas Math'!$E$10))+(357.45*N752^-1.004)*(L752/(L752+'Exhaust Gas Math'!$E$10))</f>
        <v>0.17819999999999947</v>
      </c>
      <c r="Q752">
        <f t="shared" si="7"/>
        <v>0</v>
      </c>
      <c r="R752">
        <f t="shared" si="8"/>
        <v>101325</v>
      </c>
      <c r="T752">
        <f t="shared" si="108"/>
        <v>9.35E-2</v>
      </c>
      <c r="U752">
        <f t="shared" si="109"/>
        <v>101325</v>
      </c>
    </row>
    <row r="753" spans="3:21" x14ac:dyDescent="0.2">
      <c r="C753" s="1"/>
      <c r="D753" s="1"/>
      <c r="E753" s="1">
        <v>9.3625E-2</v>
      </c>
      <c r="F753" s="4">
        <f t="shared" si="101"/>
        <v>5.2287503132066815E-2</v>
      </c>
      <c r="G753" s="1">
        <f t="shared" si="102"/>
        <v>15.145535942042931</v>
      </c>
      <c r="H753" s="1">
        <f t="shared" si="103"/>
        <v>0</v>
      </c>
      <c r="I753">
        <f t="shared" si="104"/>
        <v>0</v>
      </c>
      <c r="J753" s="4">
        <f t="shared" si="105"/>
        <v>3.9769296294121147E-5</v>
      </c>
      <c r="K753">
        <f t="shared" si="106"/>
        <v>0</v>
      </c>
      <c r="L753">
        <f>K753*'Exhaust Gas Math'!$C$14</f>
        <v>0</v>
      </c>
      <c r="M753">
        <f>(L753/'Exhaust Gas Math'!$B$14)+('Exhaust Gas Math'!$D$10)</f>
        <v>4.4059320573952224E-4</v>
      </c>
      <c r="N753">
        <f>('Exhaust Gas Math'!$E$10*((-0.000000001)*N752^3+(0.000002)*N752^2-0.0012*N752+1.3446)*$B$15+L753*'Exhaust Gas Math'!$D$14*$B$14)/('Exhaust Gas Math'!$E$10*((-0.000000001)*N752^3+(0.000002)*N752^2-0.0012*N752+1.3446)+L753*'Exhaust Gas Math'!$D$14)</f>
        <v>1100</v>
      </c>
      <c r="O753">
        <f t="shared" si="107"/>
        <v>101325</v>
      </c>
      <c r="P753">
        <f>((-0.0000000008)*N753^3+(0.000003)*N753^2-0.004*N753+2.013)*('Exhaust Gas Math'!$E$10/(L753+'Exhaust Gas Math'!$E$10))+(357.45*N753^-1.004)*(L753/(L753+'Exhaust Gas Math'!$E$10))</f>
        <v>0.17819999999999947</v>
      </c>
      <c r="Q753">
        <f t="shared" si="7"/>
        <v>0</v>
      </c>
      <c r="R753">
        <f t="shared" si="8"/>
        <v>101325</v>
      </c>
      <c r="T753">
        <f t="shared" si="108"/>
        <v>9.3625E-2</v>
      </c>
      <c r="U753">
        <f t="shared" si="109"/>
        <v>101325</v>
      </c>
    </row>
    <row r="754" spans="3:21" x14ac:dyDescent="0.2">
      <c r="C754" s="1"/>
      <c r="D754" s="1"/>
      <c r="E754" s="1">
        <v>9.375E-2</v>
      </c>
      <c r="F754" s="4">
        <f t="shared" si="101"/>
        <v>5.411528496361348E-2</v>
      </c>
      <c r="G754" s="1">
        <f t="shared" si="102"/>
        <v>14.083938913962067</v>
      </c>
      <c r="H754" s="1">
        <f t="shared" si="103"/>
        <v>0</v>
      </c>
      <c r="I754">
        <f t="shared" si="104"/>
        <v>0</v>
      </c>
      <c r="J754" s="4">
        <f t="shared" si="105"/>
        <v>3.9769296294121147E-5</v>
      </c>
      <c r="K754">
        <f t="shared" si="106"/>
        <v>0</v>
      </c>
      <c r="L754">
        <f>K754*'Exhaust Gas Math'!$C$14</f>
        <v>0</v>
      </c>
      <c r="M754">
        <f>(L754/'Exhaust Gas Math'!$B$14)+('Exhaust Gas Math'!$D$10)</f>
        <v>4.4059320573952224E-4</v>
      </c>
      <c r="N754">
        <f>('Exhaust Gas Math'!$E$10*((-0.000000001)*N753^3+(0.000002)*N753^2-0.0012*N753+1.3446)*$B$15+L754*'Exhaust Gas Math'!$D$14*$B$14)/('Exhaust Gas Math'!$E$10*((-0.000000001)*N753^3+(0.000002)*N753^2-0.0012*N753+1.3446)+L754*'Exhaust Gas Math'!$D$14)</f>
        <v>1100</v>
      </c>
      <c r="O754">
        <f t="shared" si="107"/>
        <v>101325</v>
      </c>
      <c r="P754">
        <f>((-0.0000000008)*N754^3+(0.000003)*N754^2-0.004*N754+2.013)*('Exhaust Gas Math'!$E$10/(L754+'Exhaust Gas Math'!$E$10))+(357.45*N754^-1.004)*(L754/(L754+'Exhaust Gas Math'!$E$10))</f>
        <v>0.17819999999999947</v>
      </c>
      <c r="Q754">
        <f t="shared" si="7"/>
        <v>0</v>
      </c>
      <c r="R754">
        <f t="shared" si="8"/>
        <v>101325</v>
      </c>
      <c r="T754">
        <f t="shared" si="108"/>
        <v>9.375E-2</v>
      </c>
      <c r="U754">
        <f t="shared" si="109"/>
        <v>101325</v>
      </c>
    </row>
    <row r="755" spans="3:21" x14ac:dyDescent="0.2">
      <c r="C755" s="1"/>
      <c r="D755" s="1"/>
      <c r="E755" s="1">
        <v>9.3875E-2</v>
      </c>
      <c r="F755" s="4">
        <f t="shared" si="101"/>
        <v>5.5804869109520996E-2</v>
      </c>
      <c r="G755" s="1">
        <f t="shared" si="102"/>
        <v>12.935509719091584</v>
      </c>
      <c r="H755" s="1">
        <f t="shared" si="103"/>
        <v>0</v>
      </c>
      <c r="I755">
        <f t="shared" si="104"/>
        <v>0</v>
      </c>
      <c r="J755" s="4">
        <f t="shared" si="105"/>
        <v>3.9769296294121147E-5</v>
      </c>
      <c r="K755">
        <f t="shared" si="106"/>
        <v>0</v>
      </c>
      <c r="L755">
        <f>K755*'Exhaust Gas Math'!$C$14</f>
        <v>0</v>
      </c>
      <c r="M755">
        <f>(L755/'Exhaust Gas Math'!$B$14)+('Exhaust Gas Math'!$D$10)</f>
        <v>4.4059320573952224E-4</v>
      </c>
      <c r="N755">
        <f>('Exhaust Gas Math'!$E$10*((-0.000000001)*N754^3+(0.000002)*N754^2-0.0012*N754+1.3446)*$B$15+L755*'Exhaust Gas Math'!$D$14*$B$14)/('Exhaust Gas Math'!$E$10*((-0.000000001)*N754^3+(0.000002)*N754^2-0.0012*N754+1.3446)+L755*'Exhaust Gas Math'!$D$14)</f>
        <v>1100</v>
      </c>
      <c r="O755">
        <f t="shared" si="107"/>
        <v>101325</v>
      </c>
      <c r="P755">
        <f>((-0.0000000008)*N755^3+(0.000003)*N755^2-0.004*N755+2.013)*('Exhaust Gas Math'!$E$10/(L755+'Exhaust Gas Math'!$E$10))+(357.45*N755^-1.004)*(L755/(L755+'Exhaust Gas Math'!$E$10))</f>
        <v>0.17819999999999947</v>
      </c>
      <c r="Q755">
        <f t="shared" si="7"/>
        <v>0</v>
      </c>
      <c r="R755">
        <f t="shared" si="8"/>
        <v>101325</v>
      </c>
      <c r="T755">
        <f t="shared" si="108"/>
        <v>9.3875E-2</v>
      </c>
      <c r="U755">
        <f t="shared" si="109"/>
        <v>101325</v>
      </c>
    </row>
    <row r="756" spans="3:21" x14ac:dyDescent="0.2">
      <c r="C756" s="1"/>
      <c r="D756" s="1"/>
      <c r="E756" s="1">
        <v>9.4E-2</v>
      </c>
      <c r="F756" s="4">
        <f t="shared" si="101"/>
        <v>5.7345838721685791E-2</v>
      </c>
      <c r="G756" s="1">
        <f t="shared" si="102"/>
        <v>11.707328805309533</v>
      </c>
      <c r="H756" s="1">
        <f t="shared" si="103"/>
        <v>0</v>
      </c>
      <c r="I756">
        <f t="shared" si="104"/>
        <v>0</v>
      </c>
      <c r="J756" s="4">
        <f t="shared" si="105"/>
        <v>3.9769296294121147E-5</v>
      </c>
      <c r="K756">
        <f t="shared" si="106"/>
        <v>0</v>
      </c>
      <c r="L756">
        <f>K756*'Exhaust Gas Math'!$C$14</f>
        <v>0</v>
      </c>
      <c r="M756">
        <f>(L756/'Exhaust Gas Math'!$B$14)+('Exhaust Gas Math'!$D$10)</f>
        <v>4.4059320573952224E-4</v>
      </c>
      <c r="N756">
        <f>('Exhaust Gas Math'!$E$10*((-0.000000001)*N755^3+(0.000002)*N755^2-0.0012*N755+1.3446)*$B$15+L756*'Exhaust Gas Math'!$D$14*$B$14)/('Exhaust Gas Math'!$E$10*((-0.000000001)*N755^3+(0.000002)*N755^2-0.0012*N755+1.3446)+L756*'Exhaust Gas Math'!$D$14)</f>
        <v>1100</v>
      </c>
      <c r="O756">
        <f t="shared" si="107"/>
        <v>101325</v>
      </c>
      <c r="P756">
        <f>((-0.0000000008)*N756^3+(0.000003)*N756^2-0.004*N756+2.013)*('Exhaust Gas Math'!$E$10/(L756+'Exhaust Gas Math'!$E$10))+(357.45*N756^-1.004)*(L756/(L756+'Exhaust Gas Math'!$E$10))</f>
        <v>0.17819999999999947</v>
      </c>
      <c r="Q756">
        <f t="shared" si="7"/>
        <v>0</v>
      </c>
      <c r="R756">
        <f t="shared" si="8"/>
        <v>101325</v>
      </c>
      <c r="T756">
        <f t="shared" si="108"/>
        <v>9.4E-2</v>
      </c>
      <c r="U756">
        <f t="shared" si="109"/>
        <v>101325</v>
      </c>
    </row>
    <row r="757" spans="3:21" x14ac:dyDescent="0.2">
      <c r="C757" s="1"/>
      <c r="D757" s="1"/>
      <c r="E757" s="1">
        <v>9.4125E-2</v>
      </c>
      <c r="F757" s="4">
        <f t="shared" si="101"/>
        <v>5.8728693210024746E-2</v>
      </c>
      <c r="G757" s="1">
        <f t="shared" si="102"/>
        <v>10.406968316360754</v>
      </c>
      <c r="H757" s="1">
        <f t="shared" si="103"/>
        <v>0</v>
      </c>
      <c r="I757">
        <f t="shared" si="104"/>
        <v>0</v>
      </c>
      <c r="J757" s="4">
        <f t="shared" si="105"/>
        <v>3.9769296294121147E-5</v>
      </c>
      <c r="K757">
        <f t="shared" si="106"/>
        <v>0</v>
      </c>
      <c r="L757">
        <f>K757*'Exhaust Gas Math'!$C$14</f>
        <v>0</v>
      </c>
      <c r="M757">
        <f>(L757/'Exhaust Gas Math'!$B$14)+('Exhaust Gas Math'!$D$10)</f>
        <v>4.4059320573952224E-4</v>
      </c>
      <c r="N757">
        <f>('Exhaust Gas Math'!$E$10*((-0.000000001)*N756^3+(0.000002)*N756^2-0.0012*N756+1.3446)*$B$15+L757*'Exhaust Gas Math'!$D$14*$B$14)/('Exhaust Gas Math'!$E$10*((-0.000000001)*N756^3+(0.000002)*N756^2-0.0012*N756+1.3446)+L757*'Exhaust Gas Math'!$D$14)</f>
        <v>1100</v>
      </c>
      <c r="O757">
        <f t="shared" si="107"/>
        <v>101325</v>
      </c>
      <c r="P757">
        <f>((-0.0000000008)*N757^3+(0.000003)*N757^2-0.004*N757+2.013)*('Exhaust Gas Math'!$E$10/(L757+'Exhaust Gas Math'!$E$10))+(357.45*N757^-1.004)*(L757/(L757+'Exhaust Gas Math'!$E$10))</f>
        <v>0.17819999999999947</v>
      </c>
      <c r="Q757">
        <f t="shared" si="7"/>
        <v>0</v>
      </c>
      <c r="R757">
        <f t="shared" si="8"/>
        <v>101325</v>
      </c>
      <c r="T757">
        <f t="shared" si="108"/>
        <v>9.4125E-2</v>
      </c>
      <c r="U757">
        <f t="shared" si="109"/>
        <v>101325</v>
      </c>
    </row>
    <row r="758" spans="3:21" x14ac:dyDescent="0.2">
      <c r="C758" s="1"/>
      <c r="D758" s="1"/>
      <c r="E758" s="1">
        <v>9.425E-2</v>
      </c>
      <c r="F758" s="4">
        <f t="shared" si="101"/>
        <v>5.994490681677124E-2</v>
      </c>
      <c r="G758" s="1">
        <f t="shared" si="102"/>
        <v>9.0424454070735898</v>
      </c>
      <c r="H758" s="1">
        <f t="shared" si="103"/>
        <v>0</v>
      </c>
      <c r="I758">
        <f t="shared" si="104"/>
        <v>0</v>
      </c>
      <c r="J758" s="4">
        <f t="shared" si="105"/>
        <v>3.9769296294121147E-5</v>
      </c>
      <c r="K758">
        <f t="shared" si="106"/>
        <v>0</v>
      </c>
      <c r="L758">
        <f>K758*'Exhaust Gas Math'!$C$14</f>
        <v>0</v>
      </c>
      <c r="M758">
        <f>(L758/'Exhaust Gas Math'!$B$14)+('Exhaust Gas Math'!$D$10)</f>
        <v>4.4059320573952224E-4</v>
      </c>
      <c r="N758">
        <f>('Exhaust Gas Math'!$E$10*((-0.000000001)*N757^3+(0.000002)*N757^2-0.0012*N757+1.3446)*$B$15+L758*'Exhaust Gas Math'!$D$14*$B$14)/('Exhaust Gas Math'!$E$10*((-0.000000001)*N757^3+(0.000002)*N757^2-0.0012*N757+1.3446)+L758*'Exhaust Gas Math'!$D$14)</f>
        <v>1100</v>
      </c>
      <c r="O758">
        <f t="shared" si="107"/>
        <v>101325</v>
      </c>
      <c r="P758">
        <f>((-0.0000000008)*N758^3+(0.000003)*N758^2-0.004*N758+2.013)*('Exhaust Gas Math'!$E$10/(L758+'Exhaust Gas Math'!$E$10))+(357.45*N758^-1.004)*(L758/(L758+'Exhaust Gas Math'!$E$10))</f>
        <v>0.17819999999999947</v>
      </c>
      <c r="Q758">
        <f t="shared" si="7"/>
        <v>0</v>
      </c>
      <c r="R758">
        <f t="shared" si="8"/>
        <v>101325</v>
      </c>
      <c r="T758">
        <f t="shared" si="108"/>
        <v>9.425E-2</v>
      </c>
      <c r="U758">
        <f t="shared" si="109"/>
        <v>101325</v>
      </c>
    </row>
    <row r="759" spans="3:21" x14ac:dyDescent="0.2">
      <c r="C759" s="1"/>
      <c r="D759" s="1"/>
      <c r="E759" s="1">
        <v>9.4375000000000001E-2</v>
      </c>
      <c r="F759" s="4">
        <f t="shared" si="101"/>
        <v>6.0986981180607816E-2</v>
      </c>
      <c r="G759" s="1">
        <f t="shared" si="102"/>
        <v>7.6221728149334638</v>
      </c>
      <c r="H759" s="1">
        <f t="shared" si="103"/>
        <v>0</v>
      </c>
      <c r="I759">
        <f t="shared" si="104"/>
        <v>0</v>
      </c>
      <c r="J759" s="4">
        <f t="shared" si="105"/>
        <v>3.9769296294121147E-5</v>
      </c>
      <c r="K759">
        <f t="shared" si="106"/>
        <v>0</v>
      </c>
      <c r="L759">
        <f>K759*'Exhaust Gas Math'!$C$14</f>
        <v>0</v>
      </c>
      <c r="M759">
        <f>(L759/'Exhaust Gas Math'!$B$14)+('Exhaust Gas Math'!$D$10)</f>
        <v>4.4059320573952224E-4</v>
      </c>
      <c r="N759">
        <f>('Exhaust Gas Math'!$E$10*((-0.000000001)*N758^3+(0.000002)*N758^2-0.0012*N758+1.3446)*$B$15+L759*'Exhaust Gas Math'!$D$14*$B$14)/('Exhaust Gas Math'!$E$10*((-0.000000001)*N758^3+(0.000002)*N758^2-0.0012*N758+1.3446)+L759*'Exhaust Gas Math'!$D$14)</f>
        <v>1100</v>
      </c>
      <c r="O759">
        <f t="shared" si="107"/>
        <v>101325</v>
      </c>
      <c r="P759">
        <f>((-0.0000000008)*N759^3+(0.000003)*N759^2-0.004*N759+2.013)*('Exhaust Gas Math'!$E$10/(L759+'Exhaust Gas Math'!$E$10))+(357.45*N759^-1.004)*(L759/(L759+'Exhaust Gas Math'!$E$10))</f>
        <v>0.17819999999999947</v>
      </c>
      <c r="Q759">
        <f t="shared" si="7"/>
        <v>0</v>
      </c>
      <c r="R759">
        <f t="shared" si="8"/>
        <v>101325</v>
      </c>
      <c r="T759">
        <f t="shared" si="108"/>
        <v>9.4375000000000001E-2</v>
      </c>
      <c r="U759">
        <f t="shared" si="109"/>
        <v>101325</v>
      </c>
    </row>
    <row r="760" spans="3:21" x14ac:dyDescent="0.2">
      <c r="C760" s="1"/>
      <c r="D760" s="1"/>
      <c r="E760" s="1">
        <v>9.4500000000000001E-2</v>
      </c>
      <c r="F760" s="4">
        <f t="shared" si="101"/>
        <v>6.1848491566556363E-2</v>
      </c>
      <c r="G760" s="1">
        <f t="shared" si="102"/>
        <v>6.1549069927597397</v>
      </c>
      <c r="H760" s="1">
        <f t="shared" si="103"/>
        <v>0</v>
      </c>
      <c r="I760">
        <f t="shared" si="104"/>
        <v>0</v>
      </c>
      <c r="J760" s="4">
        <f t="shared" si="105"/>
        <v>3.9769296294121147E-5</v>
      </c>
      <c r="K760">
        <f t="shared" si="106"/>
        <v>0</v>
      </c>
      <c r="L760">
        <f>K760*'Exhaust Gas Math'!$C$14</f>
        <v>0</v>
      </c>
      <c r="M760">
        <f>(L760/'Exhaust Gas Math'!$B$14)+('Exhaust Gas Math'!$D$10)</f>
        <v>4.4059320573952224E-4</v>
      </c>
      <c r="N760">
        <f>('Exhaust Gas Math'!$E$10*((-0.000000001)*N759^3+(0.000002)*N759^2-0.0012*N759+1.3446)*$B$15+L760*'Exhaust Gas Math'!$D$14*$B$14)/('Exhaust Gas Math'!$E$10*((-0.000000001)*N759^3+(0.000002)*N759^2-0.0012*N759+1.3446)+L760*'Exhaust Gas Math'!$D$14)</f>
        <v>1100</v>
      </c>
      <c r="O760">
        <f t="shared" si="107"/>
        <v>101325</v>
      </c>
      <c r="P760">
        <f>((-0.0000000008)*N760^3+(0.000003)*N760^2-0.004*N760+2.013)*('Exhaust Gas Math'!$E$10/(L760+'Exhaust Gas Math'!$E$10))+(357.45*N760^-1.004)*(L760/(L760+'Exhaust Gas Math'!$E$10))</f>
        <v>0.17819999999999947</v>
      </c>
      <c r="Q760">
        <f t="shared" si="7"/>
        <v>0</v>
      </c>
      <c r="R760">
        <f t="shared" si="8"/>
        <v>101325</v>
      </c>
      <c r="T760">
        <f t="shared" si="108"/>
        <v>9.4500000000000001E-2</v>
      </c>
      <c r="U760">
        <f t="shared" si="109"/>
        <v>101325</v>
      </c>
    </row>
    <row r="761" spans="3:21" x14ac:dyDescent="0.2">
      <c r="C761" s="1"/>
      <c r="D761" s="1"/>
      <c r="E761" s="1">
        <v>9.4625000000000001E-2</v>
      </c>
      <c r="F761" s="4">
        <f t="shared" si="101"/>
        <v>6.2524126476606379E-2</v>
      </c>
      <c r="G761" s="1">
        <f t="shared" si="102"/>
        <v>4.6496941222612502</v>
      </c>
      <c r="H761" s="1">
        <f t="shared" si="103"/>
        <v>0</v>
      </c>
      <c r="I761">
        <f t="shared" si="104"/>
        <v>0</v>
      </c>
      <c r="J761" s="4">
        <f t="shared" si="105"/>
        <v>3.9769296294121147E-5</v>
      </c>
      <c r="K761">
        <f t="shared" si="106"/>
        <v>0</v>
      </c>
      <c r="L761">
        <f>K761*'Exhaust Gas Math'!$C$14</f>
        <v>0</v>
      </c>
      <c r="M761">
        <f>(L761/'Exhaust Gas Math'!$B$14)+('Exhaust Gas Math'!$D$10)</f>
        <v>4.4059320573952224E-4</v>
      </c>
      <c r="N761">
        <f>('Exhaust Gas Math'!$E$10*((-0.000000001)*N760^3+(0.000002)*N760^2-0.0012*N760+1.3446)*$B$15+L761*'Exhaust Gas Math'!$D$14*$B$14)/('Exhaust Gas Math'!$E$10*((-0.000000001)*N760^3+(0.000002)*N760^2-0.0012*N760+1.3446)+L761*'Exhaust Gas Math'!$D$14)</f>
        <v>1100</v>
      </c>
      <c r="O761">
        <f t="shared" si="107"/>
        <v>101325</v>
      </c>
      <c r="P761">
        <f>((-0.0000000008)*N761^3+(0.000003)*N761^2-0.004*N761+2.013)*('Exhaust Gas Math'!$E$10/(L761+'Exhaust Gas Math'!$E$10))+(357.45*N761^-1.004)*(L761/(L761+'Exhaust Gas Math'!$E$10))</f>
        <v>0.17819999999999947</v>
      </c>
      <c r="Q761">
        <f t="shared" si="7"/>
        <v>0</v>
      </c>
      <c r="R761">
        <f t="shared" si="8"/>
        <v>101325</v>
      </c>
      <c r="T761">
        <f t="shared" si="108"/>
        <v>9.4625000000000001E-2</v>
      </c>
      <c r="U761">
        <f t="shared" si="109"/>
        <v>101325</v>
      </c>
    </row>
    <row r="762" spans="3:21" x14ac:dyDescent="0.2">
      <c r="C762" s="1"/>
      <c r="D762" s="1"/>
      <c r="E762" s="1">
        <v>9.4750000000000001E-2</v>
      </c>
      <c r="F762" s="4">
        <f t="shared" si="101"/>
        <v>6.3009720396865865E-2</v>
      </c>
      <c r="G762" s="1">
        <f t="shared" si="102"/>
        <v>3.1158143413189623</v>
      </c>
      <c r="H762" s="1">
        <f t="shared" si="103"/>
        <v>0</v>
      </c>
      <c r="I762">
        <f t="shared" si="104"/>
        <v>0</v>
      </c>
      <c r="J762" s="4">
        <f t="shared" si="105"/>
        <v>3.9769296294121147E-5</v>
      </c>
      <c r="K762">
        <f t="shared" si="106"/>
        <v>0</v>
      </c>
      <c r="L762">
        <f>K762*'Exhaust Gas Math'!$C$14</f>
        <v>0</v>
      </c>
      <c r="M762">
        <f>(L762/'Exhaust Gas Math'!$B$14)+('Exhaust Gas Math'!$D$10)</f>
        <v>4.4059320573952224E-4</v>
      </c>
      <c r="N762">
        <f>('Exhaust Gas Math'!$E$10*((-0.000000001)*N761^3+(0.000002)*N761^2-0.0012*N761+1.3446)*$B$15+L762*'Exhaust Gas Math'!$D$14*$B$14)/('Exhaust Gas Math'!$E$10*((-0.000000001)*N761^3+(0.000002)*N761^2-0.0012*N761+1.3446)+L762*'Exhaust Gas Math'!$D$14)</f>
        <v>1100</v>
      </c>
      <c r="O762">
        <f t="shared" si="107"/>
        <v>101325</v>
      </c>
      <c r="P762">
        <f>((-0.0000000008)*N762^3+(0.000003)*N762^2-0.004*N762+2.013)*('Exhaust Gas Math'!$E$10/(L762+'Exhaust Gas Math'!$E$10))+(357.45*N762^-1.004)*(L762/(L762+'Exhaust Gas Math'!$E$10))</f>
        <v>0.17819999999999947</v>
      </c>
      <c r="Q762">
        <f t="shared" si="7"/>
        <v>0</v>
      </c>
      <c r="R762">
        <f t="shared" si="8"/>
        <v>101325</v>
      </c>
      <c r="T762">
        <f t="shared" si="108"/>
        <v>9.4750000000000001E-2</v>
      </c>
      <c r="U762">
        <f t="shared" si="109"/>
        <v>101325</v>
      </c>
    </row>
    <row r="763" spans="3:21" x14ac:dyDescent="0.2">
      <c r="C763" s="1"/>
      <c r="D763" s="1"/>
      <c r="E763" s="1">
        <v>9.4875000000000001E-2</v>
      </c>
      <c r="F763" s="4">
        <f t="shared" si="101"/>
        <v>6.3302279479340168E-2</v>
      </c>
      <c r="G763" s="1">
        <f t="shared" si="102"/>
        <v>1.5627245288488947</v>
      </c>
      <c r="H763" s="1">
        <f t="shared" si="103"/>
        <v>0</v>
      </c>
      <c r="I763">
        <f t="shared" si="104"/>
        <v>0</v>
      </c>
      <c r="J763" s="4">
        <f t="shared" si="105"/>
        <v>3.9769296294121147E-5</v>
      </c>
      <c r="K763">
        <f t="shared" si="106"/>
        <v>0</v>
      </c>
      <c r="L763">
        <f>K763*'Exhaust Gas Math'!$C$14</f>
        <v>0</v>
      </c>
      <c r="M763">
        <f>(L763/'Exhaust Gas Math'!$B$14)+('Exhaust Gas Math'!$D$10)</f>
        <v>4.4059320573952224E-4</v>
      </c>
      <c r="N763">
        <f>('Exhaust Gas Math'!$E$10*((-0.000000001)*N762^3+(0.000002)*N762^2-0.0012*N762+1.3446)*$B$15+L763*'Exhaust Gas Math'!$D$14*$B$14)/('Exhaust Gas Math'!$E$10*((-0.000000001)*N762^3+(0.000002)*N762^2-0.0012*N762+1.3446)+L763*'Exhaust Gas Math'!$D$14)</f>
        <v>1100</v>
      </c>
      <c r="O763">
        <f t="shared" si="107"/>
        <v>101325</v>
      </c>
      <c r="P763">
        <f>((-0.0000000008)*N763^3+(0.000003)*N763^2-0.004*N763+2.013)*('Exhaust Gas Math'!$E$10/(L763+'Exhaust Gas Math'!$E$10))+(357.45*N763^-1.004)*(L763/(L763+'Exhaust Gas Math'!$E$10))</f>
        <v>0.17819999999999947</v>
      </c>
      <c r="Q763">
        <f t="shared" si="7"/>
        <v>0</v>
      </c>
      <c r="R763">
        <f t="shared" si="8"/>
        <v>101325</v>
      </c>
      <c r="T763">
        <f t="shared" si="108"/>
        <v>9.4875000000000001E-2</v>
      </c>
      <c r="U763">
        <f t="shared" si="109"/>
        <v>101325</v>
      </c>
    </row>
    <row r="764" spans="3:21" x14ac:dyDescent="0.2">
      <c r="C764" s="1"/>
      <c r="D764" s="1"/>
      <c r="E764" s="1">
        <v>9.5000000000000001E-2</v>
      </c>
      <c r="F764" s="4">
        <f t="shared" si="101"/>
        <v>6.3399999999999998E-2</v>
      </c>
      <c r="G764" s="1">
        <f t="shared" si="102"/>
        <v>-2.4397817261892544E-14</v>
      </c>
      <c r="H764" s="1">
        <f t="shared" si="103"/>
        <v>0</v>
      </c>
      <c r="I764">
        <f t="shared" si="104"/>
        <v>0</v>
      </c>
      <c r="J764" s="4">
        <f t="shared" si="105"/>
        <v>3.9769296294121147E-5</v>
      </c>
      <c r="K764">
        <f t="shared" si="106"/>
        <v>0</v>
      </c>
      <c r="L764">
        <f>K764*'Exhaust Gas Math'!$C$14</f>
        <v>0</v>
      </c>
      <c r="M764">
        <f>(L764/'Exhaust Gas Math'!$B$14)+('Exhaust Gas Math'!$D$10)</f>
        <v>4.4059320573952224E-4</v>
      </c>
      <c r="N764">
        <f>('Exhaust Gas Math'!$E$10*((-0.000000001)*N763^3+(0.000002)*N763^2-0.0012*N763+1.3446)*$B$15+L764*'Exhaust Gas Math'!$D$14*$B$14)/('Exhaust Gas Math'!$E$10*((-0.000000001)*N763^3+(0.000002)*N763^2-0.0012*N763+1.3446)+L764*'Exhaust Gas Math'!$D$14)</f>
        <v>1100</v>
      </c>
      <c r="O764">
        <f t="shared" si="107"/>
        <v>101325</v>
      </c>
      <c r="P764">
        <f>((-0.0000000008)*N764^3+(0.000003)*N764^2-0.004*N764+2.013)*('Exhaust Gas Math'!$E$10/(L764+'Exhaust Gas Math'!$E$10))+(357.45*N764^-1.004)*(L764/(L764+'Exhaust Gas Math'!$E$10))</f>
        <v>0.17819999999999947</v>
      </c>
      <c r="Q764">
        <f t="shared" si="7"/>
        <v>0</v>
      </c>
      <c r="R764">
        <f t="shared" si="8"/>
        <v>101325</v>
      </c>
      <c r="T764">
        <f t="shared" si="108"/>
        <v>9.5000000000000001E-2</v>
      </c>
      <c r="U764">
        <f t="shared" si="109"/>
        <v>101325</v>
      </c>
    </row>
    <row r="765" spans="3:21" x14ac:dyDescent="0.2">
      <c r="C765" s="1"/>
      <c r="D765" s="1"/>
      <c r="E765" s="1">
        <v>9.5125000000000001E-2</v>
      </c>
      <c r="F765" s="4">
        <f t="shared" si="101"/>
        <v>6.3302279479340168E-2</v>
      </c>
      <c r="G765" s="1">
        <f t="shared" si="102"/>
        <v>-1.5627245288489433</v>
      </c>
      <c r="H765" s="1">
        <f t="shared" si="103"/>
        <v>0</v>
      </c>
      <c r="I765">
        <f t="shared" si="104"/>
        <v>0</v>
      </c>
      <c r="J765" s="4">
        <f t="shared" si="105"/>
        <v>3.9769296294121147E-5</v>
      </c>
      <c r="K765">
        <f t="shared" si="106"/>
        <v>0</v>
      </c>
      <c r="L765">
        <f>K765*'Exhaust Gas Math'!$C$14</f>
        <v>0</v>
      </c>
      <c r="M765">
        <f>(L765/'Exhaust Gas Math'!$B$14)+('Exhaust Gas Math'!$D$10)</f>
        <v>4.4059320573952224E-4</v>
      </c>
      <c r="N765">
        <f>('Exhaust Gas Math'!$E$10*((-0.000000001)*N764^3+(0.000002)*N764^2-0.0012*N764+1.3446)*$B$15+L765*'Exhaust Gas Math'!$D$14*$B$14)/('Exhaust Gas Math'!$E$10*((-0.000000001)*N764^3+(0.000002)*N764^2-0.0012*N764+1.3446)+L765*'Exhaust Gas Math'!$D$14)</f>
        <v>1100</v>
      </c>
      <c r="O765">
        <f t="shared" si="107"/>
        <v>101325</v>
      </c>
      <c r="P765">
        <f>((-0.0000000008)*N765^3+(0.000003)*N765^2-0.004*N765+2.013)*('Exhaust Gas Math'!$E$10/(L765+'Exhaust Gas Math'!$E$10))+(357.45*N765^-1.004)*(L765/(L765+'Exhaust Gas Math'!$E$10))</f>
        <v>0.17819999999999947</v>
      </c>
      <c r="Q765">
        <f t="shared" si="7"/>
        <v>0</v>
      </c>
      <c r="R765">
        <f t="shared" si="8"/>
        <v>101325</v>
      </c>
      <c r="T765">
        <f t="shared" si="108"/>
        <v>9.5125000000000001E-2</v>
      </c>
      <c r="U765">
        <f t="shared" si="109"/>
        <v>101325</v>
      </c>
    </row>
    <row r="766" spans="3:21" x14ac:dyDescent="0.2">
      <c r="C766" s="1"/>
      <c r="D766" s="1"/>
      <c r="E766" s="1">
        <v>9.5250000000000001E-2</v>
      </c>
      <c r="F766" s="4">
        <f t="shared" si="101"/>
        <v>6.3009720396865865E-2</v>
      </c>
      <c r="G766" s="1">
        <f t="shared" si="102"/>
        <v>-3.1158143413190102</v>
      </c>
      <c r="H766" s="1">
        <f t="shared" si="103"/>
        <v>0</v>
      </c>
      <c r="I766">
        <f t="shared" si="104"/>
        <v>0</v>
      </c>
      <c r="J766" s="4">
        <f t="shared" si="105"/>
        <v>3.9769296294121147E-5</v>
      </c>
      <c r="K766">
        <f t="shared" si="106"/>
        <v>0</v>
      </c>
      <c r="L766">
        <f>K766*'Exhaust Gas Math'!$C$14</f>
        <v>0</v>
      </c>
      <c r="M766">
        <f>(L766/'Exhaust Gas Math'!$B$14)+('Exhaust Gas Math'!$D$10)</f>
        <v>4.4059320573952224E-4</v>
      </c>
      <c r="N766">
        <f>('Exhaust Gas Math'!$E$10*((-0.000000001)*N765^3+(0.000002)*N765^2-0.0012*N765+1.3446)*$B$15+L766*'Exhaust Gas Math'!$D$14*$B$14)/('Exhaust Gas Math'!$E$10*((-0.000000001)*N765^3+(0.000002)*N765^2-0.0012*N765+1.3446)+L766*'Exhaust Gas Math'!$D$14)</f>
        <v>1100</v>
      </c>
      <c r="O766">
        <f t="shared" si="107"/>
        <v>101325</v>
      </c>
      <c r="P766">
        <f>((-0.0000000008)*N766^3+(0.000003)*N766^2-0.004*N766+2.013)*('Exhaust Gas Math'!$E$10/(L766+'Exhaust Gas Math'!$E$10))+(357.45*N766^-1.004)*(L766/(L766+'Exhaust Gas Math'!$E$10))</f>
        <v>0.17819999999999947</v>
      </c>
      <c r="Q766">
        <f t="shared" si="7"/>
        <v>0</v>
      </c>
      <c r="R766">
        <f t="shared" si="8"/>
        <v>101325</v>
      </c>
      <c r="T766">
        <f t="shared" si="108"/>
        <v>9.5250000000000001E-2</v>
      </c>
      <c r="U766">
        <f t="shared" si="109"/>
        <v>101325</v>
      </c>
    </row>
    <row r="767" spans="3:21" x14ac:dyDescent="0.2">
      <c r="C767" s="1"/>
      <c r="D767" s="1"/>
      <c r="E767" s="1">
        <v>9.5375000000000001E-2</v>
      </c>
      <c r="F767" s="4">
        <f t="shared" si="101"/>
        <v>6.2524126476606351E-2</v>
      </c>
      <c r="G767" s="1">
        <f t="shared" si="102"/>
        <v>-4.6496941222612982</v>
      </c>
      <c r="H767" s="1">
        <f t="shared" si="103"/>
        <v>0</v>
      </c>
      <c r="I767">
        <f t="shared" si="104"/>
        <v>0</v>
      </c>
      <c r="J767" s="4">
        <f t="shared" si="105"/>
        <v>3.9769296294121147E-5</v>
      </c>
      <c r="K767">
        <f t="shared" si="106"/>
        <v>0</v>
      </c>
      <c r="L767">
        <f>K767*'Exhaust Gas Math'!$C$14</f>
        <v>0</v>
      </c>
      <c r="M767">
        <f>(L767/'Exhaust Gas Math'!$B$14)+('Exhaust Gas Math'!$D$10)</f>
        <v>4.4059320573952224E-4</v>
      </c>
      <c r="N767">
        <f>('Exhaust Gas Math'!$E$10*((-0.000000001)*N766^3+(0.000002)*N766^2-0.0012*N766+1.3446)*$B$15+L767*'Exhaust Gas Math'!$D$14*$B$14)/('Exhaust Gas Math'!$E$10*((-0.000000001)*N766^3+(0.000002)*N766^2-0.0012*N766+1.3446)+L767*'Exhaust Gas Math'!$D$14)</f>
        <v>1100</v>
      </c>
      <c r="O767">
        <f t="shared" si="107"/>
        <v>101325</v>
      </c>
      <c r="P767">
        <f>((-0.0000000008)*N767^3+(0.000003)*N767^2-0.004*N767+2.013)*('Exhaust Gas Math'!$E$10/(L767+'Exhaust Gas Math'!$E$10))+(357.45*N767^-1.004)*(L767/(L767+'Exhaust Gas Math'!$E$10))</f>
        <v>0.17819999999999947</v>
      </c>
      <c r="Q767">
        <f t="shared" si="7"/>
        <v>0</v>
      </c>
      <c r="R767">
        <f t="shared" si="8"/>
        <v>101325</v>
      </c>
      <c r="T767">
        <f t="shared" si="108"/>
        <v>9.5375000000000001E-2</v>
      </c>
      <c r="U767">
        <f t="shared" si="109"/>
        <v>101325</v>
      </c>
    </row>
    <row r="768" spans="3:21" x14ac:dyDescent="0.2">
      <c r="C768" s="1"/>
      <c r="D768" s="1"/>
      <c r="E768" s="1">
        <v>9.5500000000000002E-2</v>
      </c>
      <c r="F768" s="4">
        <f t="shared" si="101"/>
        <v>6.1848491566556335E-2</v>
      </c>
      <c r="G768" s="1">
        <f t="shared" si="102"/>
        <v>-6.1549069927597859</v>
      </c>
      <c r="H768" s="1">
        <f t="shared" si="103"/>
        <v>0</v>
      </c>
      <c r="I768">
        <f t="shared" si="104"/>
        <v>0</v>
      </c>
      <c r="J768" s="4">
        <f t="shared" si="105"/>
        <v>3.9769296294121147E-5</v>
      </c>
      <c r="K768">
        <f t="shared" si="106"/>
        <v>0</v>
      </c>
      <c r="L768">
        <f>K768*'Exhaust Gas Math'!$C$14</f>
        <v>0</v>
      </c>
      <c r="M768">
        <f>(L768/'Exhaust Gas Math'!$B$14)+('Exhaust Gas Math'!$D$10)</f>
        <v>4.4059320573952224E-4</v>
      </c>
      <c r="N768">
        <f>('Exhaust Gas Math'!$E$10*((-0.000000001)*N767^3+(0.000002)*N767^2-0.0012*N767+1.3446)*$B$15+L768*'Exhaust Gas Math'!$D$14*$B$14)/('Exhaust Gas Math'!$E$10*((-0.000000001)*N767^3+(0.000002)*N767^2-0.0012*N767+1.3446)+L768*'Exhaust Gas Math'!$D$14)</f>
        <v>1100</v>
      </c>
      <c r="O768">
        <f t="shared" si="107"/>
        <v>101325</v>
      </c>
      <c r="P768">
        <f>((-0.0000000008)*N768^3+(0.000003)*N768^2-0.004*N768+2.013)*('Exhaust Gas Math'!$E$10/(L768+'Exhaust Gas Math'!$E$10))+(357.45*N768^-1.004)*(L768/(L768+'Exhaust Gas Math'!$E$10))</f>
        <v>0.17819999999999947</v>
      </c>
      <c r="Q768">
        <f t="shared" si="7"/>
        <v>0</v>
      </c>
      <c r="R768">
        <f t="shared" si="8"/>
        <v>101325</v>
      </c>
      <c r="T768">
        <f t="shared" si="108"/>
        <v>9.5500000000000002E-2</v>
      </c>
      <c r="U768">
        <f t="shared" si="109"/>
        <v>101325</v>
      </c>
    </row>
    <row r="769" spans="3:21" x14ac:dyDescent="0.2">
      <c r="C769" s="1"/>
      <c r="D769" s="1"/>
      <c r="E769" s="1">
        <v>9.5625000000000002E-2</v>
      </c>
      <c r="F769" s="4">
        <f t="shared" si="101"/>
        <v>6.0986981180607788E-2</v>
      </c>
      <c r="G769" s="1">
        <f t="shared" si="102"/>
        <v>-7.6221728149335091</v>
      </c>
      <c r="H769" s="1">
        <f t="shared" si="103"/>
        <v>0</v>
      </c>
      <c r="I769">
        <f t="shared" si="104"/>
        <v>0</v>
      </c>
      <c r="J769" s="4">
        <f t="shared" si="105"/>
        <v>3.9769296294121147E-5</v>
      </c>
      <c r="K769">
        <f t="shared" si="106"/>
        <v>0</v>
      </c>
      <c r="L769">
        <f>K769*'Exhaust Gas Math'!$C$14</f>
        <v>0</v>
      </c>
      <c r="M769">
        <f>(L769/'Exhaust Gas Math'!$B$14)+('Exhaust Gas Math'!$D$10)</f>
        <v>4.4059320573952224E-4</v>
      </c>
      <c r="N769">
        <f>('Exhaust Gas Math'!$E$10*((-0.000000001)*N768^3+(0.000002)*N768^2-0.0012*N768+1.3446)*$B$15+L769*'Exhaust Gas Math'!$D$14*$B$14)/('Exhaust Gas Math'!$E$10*((-0.000000001)*N768^3+(0.000002)*N768^2-0.0012*N768+1.3446)+L769*'Exhaust Gas Math'!$D$14)</f>
        <v>1100</v>
      </c>
      <c r="O769">
        <f t="shared" si="107"/>
        <v>101325</v>
      </c>
      <c r="P769">
        <f>((-0.0000000008)*N769^3+(0.000003)*N769^2-0.004*N769+2.013)*('Exhaust Gas Math'!$E$10/(L769+'Exhaust Gas Math'!$E$10))+(357.45*N769^-1.004)*(L769/(L769+'Exhaust Gas Math'!$E$10))</f>
        <v>0.17819999999999947</v>
      </c>
      <c r="Q769">
        <f t="shared" si="7"/>
        <v>0</v>
      </c>
      <c r="R769">
        <f t="shared" si="8"/>
        <v>101325</v>
      </c>
      <c r="T769">
        <f t="shared" si="108"/>
        <v>9.5625000000000002E-2</v>
      </c>
      <c r="U769">
        <f t="shared" si="109"/>
        <v>101325</v>
      </c>
    </row>
    <row r="770" spans="3:21" x14ac:dyDescent="0.2">
      <c r="C770" s="1"/>
      <c r="D770" s="1"/>
      <c r="E770" s="1">
        <v>9.5750000000000002E-2</v>
      </c>
      <c r="F770" s="4">
        <f t="shared" si="101"/>
        <v>5.9944906816771205E-2</v>
      </c>
      <c r="G770" s="1">
        <f t="shared" si="102"/>
        <v>-9.0424454070736324</v>
      </c>
      <c r="H770" s="1">
        <f t="shared" si="103"/>
        <v>0</v>
      </c>
      <c r="I770">
        <f t="shared" si="104"/>
        <v>0</v>
      </c>
      <c r="J770" s="4">
        <f t="shared" si="105"/>
        <v>3.9769296294121147E-5</v>
      </c>
      <c r="K770">
        <f t="shared" si="106"/>
        <v>0</v>
      </c>
      <c r="L770">
        <f>K770*'Exhaust Gas Math'!$C$14</f>
        <v>0</v>
      </c>
      <c r="M770">
        <f>(L770/'Exhaust Gas Math'!$B$14)+('Exhaust Gas Math'!$D$10)</f>
        <v>4.4059320573952224E-4</v>
      </c>
      <c r="N770">
        <f>('Exhaust Gas Math'!$E$10*((-0.000000001)*N769^3+(0.000002)*N769^2-0.0012*N769+1.3446)*$B$15+L770*'Exhaust Gas Math'!$D$14*$B$14)/('Exhaust Gas Math'!$E$10*((-0.000000001)*N769^3+(0.000002)*N769^2-0.0012*N769+1.3446)+L770*'Exhaust Gas Math'!$D$14)</f>
        <v>1100</v>
      </c>
      <c r="O770">
        <f t="shared" si="107"/>
        <v>101325</v>
      </c>
      <c r="P770">
        <f>((-0.0000000008)*N770^3+(0.000003)*N770^2-0.004*N770+2.013)*('Exhaust Gas Math'!$E$10/(L770+'Exhaust Gas Math'!$E$10))+(357.45*N770^-1.004)*(L770/(L770+'Exhaust Gas Math'!$E$10))</f>
        <v>0.17819999999999947</v>
      </c>
      <c r="Q770">
        <f t="shared" si="7"/>
        <v>0</v>
      </c>
      <c r="R770">
        <f t="shared" si="8"/>
        <v>101325</v>
      </c>
      <c r="T770">
        <f t="shared" si="108"/>
        <v>9.5750000000000002E-2</v>
      </c>
      <c r="U770">
        <f t="shared" si="109"/>
        <v>101325</v>
      </c>
    </row>
    <row r="771" spans="3:21" x14ac:dyDescent="0.2">
      <c r="C771" s="1"/>
      <c r="D771" s="1"/>
      <c r="E771" s="1">
        <v>9.5875000000000002E-2</v>
      </c>
      <c r="F771" s="4">
        <f t="shared" si="101"/>
        <v>5.8728693210024711E-2</v>
      </c>
      <c r="G771" s="1">
        <f t="shared" si="102"/>
        <v>-10.406968316360793</v>
      </c>
      <c r="H771" s="1">
        <f t="shared" si="103"/>
        <v>0</v>
      </c>
      <c r="I771">
        <f t="shared" si="104"/>
        <v>0</v>
      </c>
      <c r="J771" s="4">
        <f t="shared" si="105"/>
        <v>3.9769296294121147E-5</v>
      </c>
      <c r="K771">
        <f t="shared" si="106"/>
        <v>0</v>
      </c>
      <c r="L771">
        <f>K771*'Exhaust Gas Math'!$C$14</f>
        <v>0</v>
      </c>
      <c r="M771">
        <f>(L771/'Exhaust Gas Math'!$B$14)+('Exhaust Gas Math'!$D$10)</f>
        <v>4.4059320573952224E-4</v>
      </c>
      <c r="N771">
        <f>('Exhaust Gas Math'!$E$10*((-0.000000001)*N770^3+(0.000002)*N770^2-0.0012*N770+1.3446)*$B$15+L771*'Exhaust Gas Math'!$D$14*$B$14)/('Exhaust Gas Math'!$E$10*((-0.000000001)*N770^3+(0.000002)*N770^2-0.0012*N770+1.3446)+L771*'Exhaust Gas Math'!$D$14)</f>
        <v>1100</v>
      </c>
      <c r="O771">
        <f t="shared" si="107"/>
        <v>101325</v>
      </c>
      <c r="P771">
        <f>((-0.0000000008)*N771^3+(0.000003)*N771^2-0.004*N771+2.013)*('Exhaust Gas Math'!$E$10/(L771+'Exhaust Gas Math'!$E$10))+(357.45*N771^-1.004)*(L771/(L771+'Exhaust Gas Math'!$E$10))</f>
        <v>0.17819999999999947</v>
      </c>
      <c r="Q771">
        <f t="shared" si="7"/>
        <v>0</v>
      </c>
      <c r="R771">
        <f t="shared" si="8"/>
        <v>101325</v>
      </c>
      <c r="T771">
        <f t="shared" si="108"/>
        <v>9.5875000000000002E-2</v>
      </c>
      <c r="U771">
        <f t="shared" si="109"/>
        <v>101325</v>
      </c>
    </row>
    <row r="772" spans="3:21" x14ac:dyDescent="0.2">
      <c r="C772" s="1"/>
      <c r="D772" s="1"/>
      <c r="E772" s="1">
        <v>9.6000000000000002E-2</v>
      </c>
      <c r="F772" s="4">
        <f t="shared" ref="F772:F835" si="110">-(($B$3/1000)/2)*COS($B$10*E772)+(($B$3/1000)/2)</f>
        <v>5.7345838721685749E-2</v>
      </c>
      <c r="G772" s="1">
        <f t="shared" ref="G772:G835" si="111">($B$3/1000/2)*$B$10*SIN($B$10*E772)</f>
        <v>-11.707328805309574</v>
      </c>
      <c r="H772" s="1">
        <f t="shared" ref="H772:H835" si="112">IF(MOD(E772,(1/($B$9/2)))&lt;=(1/($B$9*2)),1,0)</f>
        <v>0</v>
      </c>
      <c r="I772">
        <f t="shared" ref="I772:I835" si="113">F772*$B$4*H772</f>
        <v>0</v>
      </c>
      <c r="J772" s="4">
        <f t="shared" ref="J772:J835" si="114">$B$7+H772*I772</f>
        <v>3.9769296294121147E-5</v>
      </c>
      <c r="K772">
        <f t="shared" ref="K772:K835" si="115">(I772)*$B$11*H772</f>
        <v>0</v>
      </c>
      <c r="L772">
        <f>K772*'Exhaust Gas Math'!$C$14</f>
        <v>0</v>
      </c>
      <c r="M772">
        <f>(L772/'Exhaust Gas Math'!$B$14)+('Exhaust Gas Math'!$D$10)</f>
        <v>4.4059320573952224E-4</v>
      </c>
      <c r="N772">
        <f>('Exhaust Gas Math'!$E$10*((-0.000000001)*N771^3+(0.000002)*N771^2-0.0012*N771+1.3446)*$B$15+L772*'Exhaust Gas Math'!$D$14*$B$14)/('Exhaust Gas Math'!$E$10*((-0.000000001)*N771^3+(0.000002)*N771^2-0.0012*N771+1.3446)+L772*'Exhaust Gas Math'!$D$14)</f>
        <v>1100</v>
      </c>
      <c r="O772">
        <f t="shared" ref="O772:O835" si="116">(M772*$B$12*N772)/J772</f>
        <v>101325</v>
      </c>
      <c r="P772">
        <f>((-0.0000000008)*N772^3+(0.000003)*N772^2-0.004*N772+2.013)*('Exhaust Gas Math'!$E$10/(L772+'Exhaust Gas Math'!$E$10))+(357.45*N772^-1.004)*(L772/(L772+'Exhaust Gas Math'!$E$10))</f>
        <v>0.17819999999999947</v>
      </c>
      <c r="Q772">
        <f t="shared" si="7"/>
        <v>0</v>
      </c>
      <c r="R772">
        <f t="shared" si="8"/>
        <v>101325</v>
      </c>
      <c r="T772">
        <f t="shared" ref="T772:T835" si="117">E772</f>
        <v>9.6000000000000002E-2</v>
      </c>
      <c r="U772">
        <f t="shared" ref="U772:U835" si="118">R772</f>
        <v>101325</v>
      </c>
    </row>
    <row r="773" spans="3:21" x14ac:dyDescent="0.2">
      <c r="C773" s="1"/>
      <c r="D773" s="1"/>
      <c r="E773" s="1">
        <v>9.6125000000000002E-2</v>
      </c>
      <c r="F773" s="4">
        <f t="shared" si="110"/>
        <v>5.5804869109520941E-2</v>
      </c>
      <c r="G773" s="1">
        <f t="shared" si="111"/>
        <v>-12.935509719091622</v>
      </c>
      <c r="H773" s="1">
        <f t="shared" si="112"/>
        <v>0</v>
      </c>
      <c r="I773">
        <f t="shared" si="113"/>
        <v>0</v>
      </c>
      <c r="J773" s="4">
        <f t="shared" si="114"/>
        <v>3.9769296294121147E-5</v>
      </c>
      <c r="K773">
        <f t="shared" si="115"/>
        <v>0</v>
      </c>
      <c r="L773">
        <f>K773*'Exhaust Gas Math'!$C$14</f>
        <v>0</v>
      </c>
      <c r="M773">
        <f>(L773/'Exhaust Gas Math'!$B$14)+('Exhaust Gas Math'!$D$10)</f>
        <v>4.4059320573952224E-4</v>
      </c>
      <c r="N773">
        <f>('Exhaust Gas Math'!$E$10*((-0.000000001)*N772^3+(0.000002)*N772^2-0.0012*N772+1.3446)*$B$15+L773*'Exhaust Gas Math'!$D$14*$B$14)/('Exhaust Gas Math'!$E$10*((-0.000000001)*N772^3+(0.000002)*N772^2-0.0012*N772+1.3446)+L773*'Exhaust Gas Math'!$D$14)</f>
        <v>1100</v>
      </c>
      <c r="O773">
        <f t="shared" si="116"/>
        <v>101325</v>
      </c>
      <c r="P773">
        <f>((-0.0000000008)*N773^3+(0.000003)*N773^2-0.004*N773+2.013)*('Exhaust Gas Math'!$E$10/(L773+'Exhaust Gas Math'!$E$10))+(357.45*N773^-1.004)*(L773/(L773+'Exhaust Gas Math'!$E$10))</f>
        <v>0.17819999999999947</v>
      </c>
      <c r="Q773">
        <f t="shared" si="7"/>
        <v>0</v>
      </c>
      <c r="R773">
        <f t="shared" si="8"/>
        <v>101325</v>
      </c>
      <c r="T773">
        <f t="shared" si="117"/>
        <v>9.6125000000000002E-2</v>
      </c>
      <c r="U773">
        <f t="shared" si="118"/>
        <v>101325</v>
      </c>
    </row>
    <row r="774" spans="3:21" x14ac:dyDescent="0.2">
      <c r="C774" s="1"/>
      <c r="D774" s="1"/>
      <c r="E774" s="1">
        <v>9.6250000000000002E-2</v>
      </c>
      <c r="F774" s="4">
        <f t="shared" si="110"/>
        <v>5.4115284963613591E-2</v>
      </c>
      <c r="G774" s="1">
        <f t="shared" si="111"/>
        <v>-14.083938913961999</v>
      </c>
      <c r="H774" s="1">
        <f t="shared" si="112"/>
        <v>0</v>
      </c>
      <c r="I774">
        <f t="shared" si="113"/>
        <v>0</v>
      </c>
      <c r="J774" s="4">
        <f t="shared" si="114"/>
        <v>3.9769296294121147E-5</v>
      </c>
      <c r="K774">
        <f t="shared" si="115"/>
        <v>0</v>
      </c>
      <c r="L774">
        <f>K774*'Exhaust Gas Math'!$C$14</f>
        <v>0</v>
      </c>
      <c r="M774">
        <f>(L774/'Exhaust Gas Math'!$B$14)+('Exhaust Gas Math'!$D$10)</f>
        <v>4.4059320573952224E-4</v>
      </c>
      <c r="N774">
        <f>('Exhaust Gas Math'!$E$10*((-0.000000001)*N773^3+(0.000002)*N773^2-0.0012*N773+1.3446)*$B$15+L774*'Exhaust Gas Math'!$D$14*$B$14)/('Exhaust Gas Math'!$E$10*((-0.000000001)*N773^3+(0.000002)*N773^2-0.0012*N773+1.3446)+L774*'Exhaust Gas Math'!$D$14)</f>
        <v>1100</v>
      </c>
      <c r="O774">
        <f t="shared" si="116"/>
        <v>101325</v>
      </c>
      <c r="P774">
        <f>((-0.0000000008)*N774^3+(0.000003)*N774^2-0.004*N774+2.013)*('Exhaust Gas Math'!$E$10/(L774+'Exhaust Gas Math'!$E$10))+(357.45*N774^-1.004)*(L774/(L774+'Exhaust Gas Math'!$E$10))</f>
        <v>0.17819999999999947</v>
      </c>
      <c r="Q774">
        <f t="shared" si="7"/>
        <v>0</v>
      </c>
      <c r="R774">
        <f t="shared" si="8"/>
        <v>101325</v>
      </c>
      <c r="T774">
        <f t="shared" si="117"/>
        <v>9.6250000000000002E-2</v>
      </c>
      <c r="U774">
        <f t="shared" si="118"/>
        <v>101325</v>
      </c>
    </row>
    <row r="775" spans="3:21" x14ac:dyDescent="0.2">
      <c r="C775" s="1"/>
      <c r="D775" s="1"/>
      <c r="E775" s="1">
        <v>9.6375000000000002E-2</v>
      </c>
      <c r="F775" s="4">
        <f t="shared" si="110"/>
        <v>5.2287503132066759E-2</v>
      </c>
      <c r="G775" s="1">
        <f t="shared" si="111"/>
        <v>-15.145535942042963</v>
      </c>
      <c r="H775" s="1">
        <f t="shared" si="112"/>
        <v>0</v>
      </c>
      <c r="I775">
        <f t="shared" si="113"/>
        <v>0</v>
      </c>
      <c r="J775" s="4">
        <f t="shared" si="114"/>
        <v>3.9769296294121147E-5</v>
      </c>
      <c r="K775">
        <f t="shared" si="115"/>
        <v>0</v>
      </c>
      <c r="L775">
        <f>K775*'Exhaust Gas Math'!$C$14</f>
        <v>0</v>
      </c>
      <c r="M775">
        <f>(L775/'Exhaust Gas Math'!$B$14)+('Exhaust Gas Math'!$D$10)</f>
        <v>4.4059320573952224E-4</v>
      </c>
      <c r="N775">
        <f>('Exhaust Gas Math'!$E$10*((-0.000000001)*N774^3+(0.000002)*N774^2-0.0012*N774+1.3446)*$B$15+L775*'Exhaust Gas Math'!$D$14*$B$14)/('Exhaust Gas Math'!$E$10*((-0.000000001)*N774^3+(0.000002)*N774^2-0.0012*N774+1.3446)+L775*'Exhaust Gas Math'!$D$14)</f>
        <v>1100</v>
      </c>
      <c r="O775">
        <f t="shared" si="116"/>
        <v>101325</v>
      </c>
      <c r="P775">
        <f>((-0.0000000008)*N775^3+(0.000003)*N775^2-0.004*N775+2.013)*('Exhaust Gas Math'!$E$10/(L775+'Exhaust Gas Math'!$E$10))+(357.45*N775^-1.004)*(L775/(L775+'Exhaust Gas Math'!$E$10))</f>
        <v>0.17819999999999947</v>
      </c>
      <c r="Q775">
        <f t="shared" si="7"/>
        <v>0</v>
      </c>
      <c r="R775">
        <f t="shared" si="8"/>
        <v>101325</v>
      </c>
      <c r="T775">
        <f t="shared" si="117"/>
        <v>9.6375000000000002E-2</v>
      </c>
      <c r="U775">
        <f t="shared" si="118"/>
        <v>101325</v>
      </c>
    </row>
    <row r="776" spans="3:21" x14ac:dyDescent="0.2">
      <c r="C776" s="1"/>
      <c r="D776" s="1"/>
      <c r="E776" s="1">
        <v>9.6500000000000002E-2</v>
      </c>
      <c r="F776" s="4">
        <f t="shared" si="110"/>
        <v>5.0332792497671412E-2</v>
      </c>
      <c r="G776" s="1">
        <f t="shared" si="111"/>
        <v>-16.113755704639367</v>
      </c>
      <c r="H776" s="1">
        <f t="shared" si="112"/>
        <v>0</v>
      </c>
      <c r="I776">
        <f t="shared" si="113"/>
        <v>0</v>
      </c>
      <c r="J776" s="4">
        <f t="shared" si="114"/>
        <v>3.9769296294121147E-5</v>
      </c>
      <c r="K776">
        <f t="shared" si="115"/>
        <v>0</v>
      </c>
      <c r="L776">
        <f>K776*'Exhaust Gas Math'!$C$14</f>
        <v>0</v>
      </c>
      <c r="M776">
        <f>(L776/'Exhaust Gas Math'!$B$14)+('Exhaust Gas Math'!$D$10)</f>
        <v>4.4059320573952224E-4</v>
      </c>
      <c r="N776">
        <f>('Exhaust Gas Math'!$E$10*((-0.000000001)*N775^3+(0.000002)*N775^2-0.0012*N775+1.3446)*$B$15+L776*'Exhaust Gas Math'!$D$14*$B$14)/('Exhaust Gas Math'!$E$10*((-0.000000001)*N775^3+(0.000002)*N775^2-0.0012*N775+1.3446)+L776*'Exhaust Gas Math'!$D$14)</f>
        <v>1100</v>
      </c>
      <c r="O776">
        <f t="shared" si="116"/>
        <v>101325</v>
      </c>
      <c r="P776">
        <f>((-0.0000000008)*N776^3+(0.000003)*N776^2-0.004*N776+2.013)*('Exhaust Gas Math'!$E$10/(L776+'Exhaust Gas Math'!$E$10))+(357.45*N776^-1.004)*(L776/(L776+'Exhaust Gas Math'!$E$10))</f>
        <v>0.17819999999999947</v>
      </c>
      <c r="Q776">
        <f t="shared" si="7"/>
        <v>0</v>
      </c>
      <c r="R776">
        <f t="shared" si="8"/>
        <v>101325</v>
      </c>
      <c r="T776">
        <f t="shared" si="117"/>
        <v>9.6500000000000002E-2</v>
      </c>
      <c r="U776">
        <f t="shared" si="118"/>
        <v>101325</v>
      </c>
    </row>
    <row r="777" spans="3:21" x14ac:dyDescent="0.2">
      <c r="C777" s="1"/>
      <c r="D777" s="1"/>
      <c r="E777" s="1">
        <v>9.6625000000000003E-2</v>
      </c>
      <c r="F777" s="4">
        <f t="shared" si="110"/>
        <v>4.8263204501495488E-2</v>
      </c>
      <c r="G777" s="1">
        <f t="shared" si="111"/>
        <v>-16.982628804949233</v>
      </c>
      <c r="H777" s="1">
        <f t="shared" si="112"/>
        <v>0</v>
      </c>
      <c r="I777">
        <f t="shared" si="113"/>
        <v>0</v>
      </c>
      <c r="J777" s="4">
        <f t="shared" si="114"/>
        <v>3.9769296294121147E-5</v>
      </c>
      <c r="K777">
        <f t="shared" si="115"/>
        <v>0</v>
      </c>
      <c r="L777">
        <f>K777*'Exhaust Gas Math'!$C$14</f>
        <v>0</v>
      </c>
      <c r="M777">
        <f>(L777/'Exhaust Gas Math'!$B$14)+('Exhaust Gas Math'!$D$10)</f>
        <v>4.4059320573952224E-4</v>
      </c>
      <c r="N777">
        <f>('Exhaust Gas Math'!$E$10*((-0.000000001)*N776^3+(0.000002)*N776^2-0.0012*N776+1.3446)*$B$15+L777*'Exhaust Gas Math'!$D$14*$B$14)/('Exhaust Gas Math'!$E$10*((-0.000000001)*N776^3+(0.000002)*N776^2-0.0012*N776+1.3446)+L777*'Exhaust Gas Math'!$D$14)</f>
        <v>1100</v>
      </c>
      <c r="O777">
        <f t="shared" si="116"/>
        <v>101325</v>
      </c>
      <c r="P777">
        <f>((-0.0000000008)*N777^3+(0.000003)*N777^2-0.004*N777+2.013)*('Exhaust Gas Math'!$E$10/(L777+'Exhaust Gas Math'!$E$10))+(357.45*N777^-1.004)*(L777/(L777+'Exhaust Gas Math'!$E$10))</f>
        <v>0.17819999999999947</v>
      </c>
      <c r="Q777">
        <f t="shared" si="7"/>
        <v>0</v>
      </c>
      <c r="R777">
        <f t="shared" si="8"/>
        <v>101325</v>
      </c>
      <c r="T777">
        <f t="shared" si="117"/>
        <v>9.6625000000000003E-2</v>
      </c>
      <c r="U777">
        <f t="shared" si="118"/>
        <v>101325</v>
      </c>
    </row>
    <row r="778" spans="3:21" x14ac:dyDescent="0.2">
      <c r="C778" s="1"/>
      <c r="D778" s="1"/>
      <c r="E778" s="1">
        <v>9.6750000000000003E-2</v>
      </c>
      <c r="F778" s="4">
        <f t="shared" si="110"/>
        <v>4.6091498841743628E-2</v>
      </c>
      <c r="G778" s="1">
        <f t="shared" si="111"/>
        <v>-17.746798351379375</v>
      </c>
      <c r="H778" s="1">
        <f t="shared" si="112"/>
        <v>0</v>
      </c>
      <c r="I778">
        <f t="shared" si="113"/>
        <v>0</v>
      </c>
      <c r="J778" s="4">
        <f t="shared" si="114"/>
        <v>3.9769296294121147E-5</v>
      </c>
      <c r="K778">
        <f t="shared" si="115"/>
        <v>0</v>
      </c>
      <c r="L778">
        <f>K778*'Exhaust Gas Math'!$C$14</f>
        <v>0</v>
      </c>
      <c r="M778">
        <f>(L778/'Exhaust Gas Math'!$B$14)+('Exhaust Gas Math'!$D$10)</f>
        <v>4.4059320573952224E-4</v>
      </c>
      <c r="N778">
        <f>('Exhaust Gas Math'!$E$10*((-0.000000001)*N777^3+(0.000002)*N777^2-0.0012*N777+1.3446)*$B$15+L778*'Exhaust Gas Math'!$D$14*$B$14)/('Exhaust Gas Math'!$E$10*((-0.000000001)*N777^3+(0.000002)*N777^2-0.0012*N777+1.3446)+L778*'Exhaust Gas Math'!$D$14)</f>
        <v>1100</v>
      </c>
      <c r="O778">
        <f t="shared" si="116"/>
        <v>101325</v>
      </c>
      <c r="P778">
        <f>((-0.0000000008)*N778^3+(0.000003)*N778^2-0.004*N778+2.013)*('Exhaust Gas Math'!$E$10/(L778+'Exhaust Gas Math'!$E$10))+(357.45*N778^-1.004)*(L778/(L778+'Exhaust Gas Math'!$E$10))</f>
        <v>0.17819999999999947</v>
      </c>
      <c r="Q778">
        <f t="shared" si="7"/>
        <v>0</v>
      </c>
      <c r="R778">
        <f t="shared" si="8"/>
        <v>101325</v>
      </c>
      <c r="T778">
        <f t="shared" si="117"/>
        <v>9.6750000000000003E-2</v>
      </c>
      <c r="U778">
        <f t="shared" si="118"/>
        <v>101325</v>
      </c>
    </row>
    <row r="779" spans="3:21" x14ac:dyDescent="0.2">
      <c r="C779" s="1"/>
      <c r="D779" s="1"/>
      <c r="E779" s="1">
        <v>9.6875000000000003E-2</v>
      </c>
      <c r="F779" s="4">
        <f t="shared" si="110"/>
        <v>4.3831064805973222E-2</v>
      </c>
      <c r="G779" s="1">
        <f t="shared" si="111"/>
        <v>-18.401552984564027</v>
      </c>
      <c r="H779" s="1">
        <f t="shared" si="112"/>
        <v>0</v>
      </c>
      <c r="I779">
        <f t="shared" si="113"/>
        <v>0</v>
      </c>
      <c r="J779" s="4">
        <f t="shared" si="114"/>
        <v>3.9769296294121147E-5</v>
      </c>
      <c r="K779">
        <f t="shared" si="115"/>
        <v>0</v>
      </c>
      <c r="L779">
        <f>K779*'Exhaust Gas Math'!$C$14</f>
        <v>0</v>
      </c>
      <c r="M779">
        <f>(L779/'Exhaust Gas Math'!$B$14)+('Exhaust Gas Math'!$D$10)</f>
        <v>4.4059320573952224E-4</v>
      </c>
      <c r="N779">
        <f>('Exhaust Gas Math'!$E$10*((-0.000000001)*N778^3+(0.000002)*N778^2-0.0012*N778+1.3446)*$B$15+L779*'Exhaust Gas Math'!$D$14*$B$14)/('Exhaust Gas Math'!$E$10*((-0.000000001)*N778^3+(0.000002)*N778^2-0.0012*N778+1.3446)+L779*'Exhaust Gas Math'!$D$14)</f>
        <v>1100</v>
      </c>
      <c r="O779">
        <f t="shared" si="116"/>
        <v>101325</v>
      </c>
      <c r="P779">
        <f>((-0.0000000008)*N779^3+(0.000003)*N779^2-0.004*N779+2.013)*('Exhaust Gas Math'!$E$10/(L779+'Exhaust Gas Math'!$E$10))+(357.45*N779^-1.004)*(L779/(L779+'Exhaust Gas Math'!$E$10))</f>
        <v>0.17819999999999947</v>
      </c>
      <c r="Q779">
        <f t="shared" si="7"/>
        <v>0</v>
      </c>
      <c r="R779">
        <f t="shared" si="8"/>
        <v>101325</v>
      </c>
      <c r="T779">
        <f t="shared" si="117"/>
        <v>9.6875000000000003E-2</v>
      </c>
      <c r="U779">
        <f t="shared" si="118"/>
        <v>101325</v>
      </c>
    </row>
    <row r="780" spans="3:21" x14ac:dyDescent="0.2">
      <c r="C780" s="1"/>
      <c r="D780" s="1"/>
      <c r="E780" s="1">
        <v>9.7000000000000003E-2</v>
      </c>
      <c r="F780" s="4">
        <f t="shared" si="110"/>
        <v>4.1495838721685795E-2</v>
      </c>
      <c r="G780" s="1">
        <f t="shared" si="111"/>
        <v>-18.942855924461472</v>
      </c>
      <c r="H780" s="1">
        <f t="shared" si="112"/>
        <v>0</v>
      </c>
      <c r="I780">
        <f t="shared" si="113"/>
        <v>0</v>
      </c>
      <c r="J780" s="4">
        <f t="shared" si="114"/>
        <v>3.9769296294121147E-5</v>
      </c>
      <c r="K780">
        <f t="shared" si="115"/>
        <v>0</v>
      </c>
      <c r="L780">
        <f>K780*'Exhaust Gas Math'!$C$14</f>
        <v>0</v>
      </c>
      <c r="M780">
        <f>(L780/'Exhaust Gas Math'!$B$14)+('Exhaust Gas Math'!$D$10)</f>
        <v>4.4059320573952224E-4</v>
      </c>
      <c r="N780">
        <f>('Exhaust Gas Math'!$E$10*((-0.000000001)*N779^3+(0.000002)*N779^2-0.0012*N779+1.3446)*$B$15+L780*'Exhaust Gas Math'!$D$14*$B$14)/('Exhaust Gas Math'!$E$10*((-0.000000001)*N779^3+(0.000002)*N779^2-0.0012*N779+1.3446)+L780*'Exhaust Gas Math'!$D$14)</f>
        <v>1100</v>
      </c>
      <c r="O780">
        <f t="shared" si="116"/>
        <v>101325</v>
      </c>
      <c r="P780">
        <f>((-0.0000000008)*N780^3+(0.000003)*N780^2-0.004*N780+2.013)*('Exhaust Gas Math'!$E$10/(L780+'Exhaust Gas Math'!$E$10))+(357.45*N780^-1.004)*(L780/(L780+'Exhaust Gas Math'!$E$10))</f>
        <v>0.17819999999999947</v>
      </c>
      <c r="Q780">
        <f t="shared" si="7"/>
        <v>0</v>
      </c>
      <c r="R780">
        <f t="shared" si="8"/>
        <v>101325</v>
      </c>
      <c r="T780">
        <f t="shared" si="117"/>
        <v>9.7000000000000003E-2</v>
      </c>
      <c r="U780">
        <f t="shared" si="118"/>
        <v>101325</v>
      </c>
    </row>
    <row r="781" spans="3:21" x14ac:dyDescent="0.2">
      <c r="C781" s="1"/>
      <c r="D781" s="1"/>
      <c r="E781" s="1">
        <v>9.7125000000000003E-2</v>
      </c>
      <c r="F781" s="4">
        <f t="shared" si="110"/>
        <v>3.910021803423204E-2</v>
      </c>
      <c r="G781" s="1">
        <f t="shared" si="111"/>
        <v>-19.367369858445851</v>
      </c>
      <c r="H781" s="1">
        <f t="shared" si="112"/>
        <v>0</v>
      </c>
      <c r="I781">
        <f t="shared" si="113"/>
        <v>0</v>
      </c>
      <c r="J781" s="4">
        <f t="shared" si="114"/>
        <v>3.9769296294121147E-5</v>
      </c>
      <c r="K781">
        <f t="shared" si="115"/>
        <v>0</v>
      </c>
      <c r="L781">
        <f>K781*'Exhaust Gas Math'!$C$14</f>
        <v>0</v>
      </c>
      <c r="M781">
        <f>(L781/'Exhaust Gas Math'!$B$14)+('Exhaust Gas Math'!$D$10)</f>
        <v>4.4059320573952224E-4</v>
      </c>
      <c r="N781">
        <f>('Exhaust Gas Math'!$E$10*((-0.000000001)*N780^3+(0.000002)*N780^2-0.0012*N780+1.3446)*$B$15+L781*'Exhaust Gas Math'!$D$14*$B$14)/('Exhaust Gas Math'!$E$10*((-0.000000001)*N780^3+(0.000002)*N780^2-0.0012*N780+1.3446)+L781*'Exhaust Gas Math'!$D$14)</f>
        <v>1100</v>
      </c>
      <c r="O781">
        <f t="shared" si="116"/>
        <v>101325</v>
      </c>
      <c r="P781">
        <f>((-0.0000000008)*N781^3+(0.000003)*N781^2-0.004*N781+2.013)*('Exhaust Gas Math'!$E$10/(L781+'Exhaust Gas Math'!$E$10))+(357.45*N781^-1.004)*(L781/(L781+'Exhaust Gas Math'!$E$10))</f>
        <v>0.17819999999999947</v>
      </c>
      <c r="Q781">
        <f t="shared" si="7"/>
        <v>0</v>
      </c>
      <c r="R781">
        <f t="shared" si="8"/>
        <v>101325</v>
      </c>
      <c r="T781">
        <f t="shared" si="117"/>
        <v>9.7125000000000003E-2</v>
      </c>
      <c r="U781">
        <f t="shared" si="118"/>
        <v>101325</v>
      </c>
    </row>
    <row r="782" spans="3:21" x14ac:dyDescent="0.2">
      <c r="C782" s="1"/>
      <c r="D782" s="1"/>
      <c r="E782" s="1">
        <v>9.7250000000000003E-2</v>
      </c>
      <c r="F782" s="4">
        <f t="shared" si="110"/>
        <v>3.6658972541775255E-2</v>
      </c>
      <c r="G782" s="1">
        <f t="shared" si="111"/>
        <v>-19.67247751694887</v>
      </c>
      <c r="H782" s="1">
        <f t="shared" si="112"/>
        <v>0</v>
      </c>
      <c r="I782">
        <f t="shared" si="113"/>
        <v>0</v>
      </c>
      <c r="J782" s="4">
        <f t="shared" si="114"/>
        <v>3.9769296294121147E-5</v>
      </c>
      <c r="K782">
        <f t="shared" si="115"/>
        <v>0</v>
      </c>
      <c r="L782">
        <f>K782*'Exhaust Gas Math'!$C$14</f>
        <v>0</v>
      </c>
      <c r="M782">
        <f>(L782/'Exhaust Gas Math'!$B$14)+('Exhaust Gas Math'!$D$10)</f>
        <v>4.4059320573952224E-4</v>
      </c>
      <c r="N782">
        <f>('Exhaust Gas Math'!$E$10*((-0.000000001)*N781^3+(0.000002)*N781^2-0.0012*N781+1.3446)*$B$15+L782*'Exhaust Gas Math'!$D$14*$B$14)/('Exhaust Gas Math'!$E$10*((-0.000000001)*N781^3+(0.000002)*N781^2-0.0012*N781+1.3446)+L782*'Exhaust Gas Math'!$D$14)</f>
        <v>1100</v>
      </c>
      <c r="O782">
        <f t="shared" si="116"/>
        <v>101325</v>
      </c>
      <c r="P782">
        <f>((-0.0000000008)*N782^3+(0.000003)*N782^2-0.004*N782+2.013)*('Exhaust Gas Math'!$E$10/(L782+'Exhaust Gas Math'!$E$10))+(357.45*N782^-1.004)*(L782/(L782+'Exhaust Gas Math'!$E$10))</f>
        <v>0.17819999999999947</v>
      </c>
      <c r="Q782">
        <f t="shared" si="7"/>
        <v>0</v>
      </c>
      <c r="R782">
        <f t="shared" si="8"/>
        <v>101325</v>
      </c>
      <c r="T782">
        <f t="shared" si="117"/>
        <v>9.7250000000000003E-2</v>
      </c>
      <c r="U782">
        <f t="shared" si="118"/>
        <v>101325</v>
      </c>
    </row>
    <row r="783" spans="3:21" x14ac:dyDescent="0.2">
      <c r="C783" s="1"/>
      <c r="D783" s="1"/>
      <c r="E783" s="1">
        <v>9.7375000000000003E-2</v>
      </c>
      <c r="F783" s="4">
        <f t="shared" si="110"/>
        <v>3.4187153334572715E-2</v>
      </c>
      <c r="G783" s="1">
        <f t="shared" si="111"/>
        <v>-19.856297809797301</v>
      </c>
      <c r="H783" s="1">
        <f t="shared" si="112"/>
        <v>0</v>
      </c>
      <c r="I783">
        <f t="shared" si="113"/>
        <v>0</v>
      </c>
      <c r="J783" s="4">
        <f t="shared" si="114"/>
        <v>3.9769296294121147E-5</v>
      </c>
      <c r="K783">
        <f t="shared" si="115"/>
        <v>0</v>
      </c>
      <c r="L783">
        <f>K783*'Exhaust Gas Math'!$C$14</f>
        <v>0</v>
      </c>
      <c r="M783">
        <f>(L783/'Exhaust Gas Math'!$B$14)+('Exhaust Gas Math'!$D$10)</f>
        <v>4.4059320573952224E-4</v>
      </c>
      <c r="N783">
        <f>('Exhaust Gas Math'!$E$10*((-0.000000001)*N782^3+(0.000002)*N782^2-0.0012*N782+1.3446)*$B$15+L783*'Exhaust Gas Math'!$D$14*$B$14)/('Exhaust Gas Math'!$E$10*((-0.000000001)*N782^3+(0.000002)*N782^2-0.0012*N782+1.3446)+L783*'Exhaust Gas Math'!$D$14)</f>
        <v>1100</v>
      </c>
      <c r="O783">
        <f t="shared" si="116"/>
        <v>101325</v>
      </c>
      <c r="P783">
        <f>((-0.0000000008)*N783^3+(0.000003)*N783^2-0.004*N783+2.013)*('Exhaust Gas Math'!$E$10/(L783+'Exhaust Gas Math'!$E$10))+(357.45*N783^-1.004)*(L783/(L783+'Exhaust Gas Math'!$E$10))</f>
        <v>0.17819999999999947</v>
      </c>
      <c r="Q783">
        <f t="shared" si="7"/>
        <v>0</v>
      </c>
      <c r="R783">
        <f t="shared" si="8"/>
        <v>101325</v>
      </c>
      <c r="T783">
        <f t="shared" si="117"/>
        <v>9.7375000000000003E-2</v>
      </c>
      <c r="U783">
        <f t="shared" si="118"/>
        <v>101325</v>
      </c>
    </row>
    <row r="784" spans="3:21" x14ac:dyDescent="0.2">
      <c r="C784" s="1"/>
      <c r="D784" s="1"/>
      <c r="E784" s="1">
        <v>9.7500000000000003E-2</v>
      </c>
      <c r="F784" s="4">
        <f t="shared" si="110"/>
        <v>3.1699999999999909E-2</v>
      </c>
      <c r="G784" s="1">
        <f t="shared" si="111"/>
        <v>-19.917697423759289</v>
      </c>
      <c r="H784" s="1">
        <f t="shared" si="112"/>
        <v>0</v>
      </c>
      <c r="I784">
        <f t="shared" si="113"/>
        <v>0</v>
      </c>
      <c r="J784" s="4">
        <f t="shared" si="114"/>
        <v>3.9769296294121147E-5</v>
      </c>
      <c r="K784">
        <f t="shared" si="115"/>
        <v>0</v>
      </c>
      <c r="L784">
        <f>K784*'Exhaust Gas Math'!$C$14</f>
        <v>0</v>
      </c>
      <c r="M784">
        <f>(L784/'Exhaust Gas Math'!$B$14)+('Exhaust Gas Math'!$D$10)</f>
        <v>4.4059320573952224E-4</v>
      </c>
      <c r="N784">
        <f>('Exhaust Gas Math'!$E$10*((-0.000000001)*N783^3+(0.000002)*N783^2-0.0012*N783+1.3446)*$B$15+L784*'Exhaust Gas Math'!$D$14*$B$14)/('Exhaust Gas Math'!$E$10*((-0.000000001)*N783^3+(0.000002)*N783^2-0.0012*N783+1.3446)+L784*'Exhaust Gas Math'!$D$14)</f>
        <v>1100</v>
      </c>
      <c r="O784">
        <f t="shared" si="116"/>
        <v>101325</v>
      </c>
      <c r="P784">
        <f>((-0.0000000008)*N784^3+(0.000003)*N784^2-0.004*N784+2.013)*('Exhaust Gas Math'!$E$10/(L784+'Exhaust Gas Math'!$E$10))+(357.45*N784^-1.004)*(L784/(L784+'Exhaust Gas Math'!$E$10))</f>
        <v>0.17819999999999947</v>
      </c>
      <c r="Q784">
        <f t="shared" si="7"/>
        <v>0</v>
      </c>
      <c r="R784">
        <f t="shared" si="8"/>
        <v>101325</v>
      </c>
      <c r="T784">
        <f t="shared" si="117"/>
        <v>9.7500000000000003E-2</v>
      </c>
      <c r="U784">
        <f t="shared" si="118"/>
        <v>101325</v>
      </c>
    </row>
    <row r="785" spans="3:21" x14ac:dyDescent="0.2">
      <c r="C785" s="1"/>
      <c r="D785" s="1"/>
      <c r="E785" s="1">
        <v>9.7625000000000003E-2</v>
      </c>
      <c r="F785" s="4">
        <f t="shared" si="110"/>
        <v>2.9212846665427318E-2</v>
      </c>
      <c r="G785" s="1">
        <f t="shared" si="111"/>
        <v>-19.856297809797301</v>
      </c>
      <c r="H785" s="1">
        <f t="shared" si="112"/>
        <v>0</v>
      </c>
      <c r="I785">
        <f t="shared" si="113"/>
        <v>0</v>
      </c>
      <c r="J785" s="4">
        <f t="shared" si="114"/>
        <v>3.9769296294121147E-5</v>
      </c>
      <c r="K785">
        <f t="shared" si="115"/>
        <v>0</v>
      </c>
      <c r="L785">
        <f>K785*'Exhaust Gas Math'!$C$14</f>
        <v>0</v>
      </c>
      <c r="M785">
        <f>(L785/'Exhaust Gas Math'!$B$14)+('Exhaust Gas Math'!$D$10)</f>
        <v>4.4059320573952224E-4</v>
      </c>
      <c r="N785">
        <f>('Exhaust Gas Math'!$E$10*((-0.000000001)*N784^3+(0.000002)*N784^2-0.0012*N784+1.3446)*$B$15+L785*'Exhaust Gas Math'!$D$14*$B$14)/('Exhaust Gas Math'!$E$10*((-0.000000001)*N784^3+(0.000002)*N784^2-0.0012*N784+1.3446)+L785*'Exhaust Gas Math'!$D$14)</f>
        <v>1100</v>
      </c>
      <c r="O785">
        <f t="shared" si="116"/>
        <v>101325</v>
      </c>
      <c r="P785">
        <f>((-0.0000000008)*N785^3+(0.000003)*N785^2-0.004*N785+2.013)*('Exhaust Gas Math'!$E$10/(L785+'Exhaust Gas Math'!$E$10))+(357.45*N785^-1.004)*(L785/(L785+'Exhaust Gas Math'!$E$10))</f>
        <v>0.17819999999999947</v>
      </c>
      <c r="Q785">
        <f t="shared" si="7"/>
        <v>0</v>
      </c>
      <c r="R785">
        <f t="shared" si="8"/>
        <v>101325</v>
      </c>
      <c r="T785">
        <f t="shared" si="117"/>
        <v>9.7625000000000003E-2</v>
      </c>
      <c r="U785">
        <f t="shared" si="118"/>
        <v>101325</v>
      </c>
    </row>
    <row r="786" spans="3:21" x14ac:dyDescent="0.2">
      <c r="C786" s="1"/>
      <c r="D786" s="1"/>
      <c r="E786" s="1">
        <v>9.7750000000000004E-2</v>
      </c>
      <c r="F786" s="4">
        <f t="shared" si="110"/>
        <v>2.6741027458224563E-2</v>
      </c>
      <c r="G786" s="1">
        <f t="shared" si="111"/>
        <v>-19.672477516948849</v>
      </c>
      <c r="H786" s="1">
        <f t="shared" si="112"/>
        <v>0</v>
      </c>
      <c r="I786">
        <f t="shared" si="113"/>
        <v>0</v>
      </c>
      <c r="J786" s="4">
        <f t="shared" si="114"/>
        <v>3.9769296294121147E-5</v>
      </c>
      <c r="K786">
        <f t="shared" si="115"/>
        <v>0</v>
      </c>
      <c r="L786">
        <f>K786*'Exhaust Gas Math'!$C$14</f>
        <v>0</v>
      </c>
      <c r="M786">
        <f>(L786/'Exhaust Gas Math'!$B$14)+('Exhaust Gas Math'!$D$10)</f>
        <v>4.4059320573952224E-4</v>
      </c>
      <c r="N786">
        <f>('Exhaust Gas Math'!$E$10*((-0.000000001)*N785^3+(0.000002)*N785^2-0.0012*N785+1.3446)*$B$15+L786*'Exhaust Gas Math'!$D$14*$B$14)/('Exhaust Gas Math'!$E$10*((-0.000000001)*N785^3+(0.000002)*N785^2-0.0012*N785+1.3446)+L786*'Exhaust Gas Math'!$D$14)</f>
        <v>1100</v>
      </c>
      <c r="O786">
        <f t="shared" si="116"/>
        <v>101325</v>
      </c>
      <c r="P786">
        <f>((-0.0000000008)*N786^3+(0.000003)*N786^2-0.004*N786+2.013)*('Exhaust Gas Math'!$E$10/(L786+'Exhaust Gas Math'!$E$10))+(357.45*N786^-1.004)*(L786/(L786+'Exhaust Gas Math'!$E$10))</f>
        <v>0.17819999999999947</v>
      </c>
      <c r="Q786">
        <f t="shared" si="7"/>
        <v>0</v>
      </c>
      <c r="R786">
        <f t="shared" si="8"/>
        <v>101325</v>
      </c>
      <c r="T786">
        <f t="shared" si="117"/>
        <v>9.7750000000000004E-2</v>
      </c>
      <c r="U786">
        <f t="shared" si="118"/>
        <v>101325</v>
      </c>
    </row>
    <row r="787" spans="3:21" x14ac:dyDescent="0.2">
      <c r="C787" s="1"/>
      <c r="D787" s="1"/>
      <c r="E787" s="1">
        <v>9.7875000000000004E-2</v>
      </c>
      <c r="F787" s="4">
        <f t="shared" si="110"/>
        <v>2.4299781965767774E-2</v>
      </c>
      <c r="G787" s="1">
        <f t="shared" si="111"/>
        <v>-19.367369858445826</v>
      </c>
      <c r="H787" s="1">
        <f t="shared" si="112"/>
        <v>0</v>
      </c>
      <c r="I787">
        <f t="shared" si="113"/>
        <v>0</v>
      </c>
      <c r="J787" s="4">
        <f t="shared" si="114"/>
        <v>3.9769296294121147E-5</v>
      </c>
      <c r="K787">
        <f t="shared" si="115"/>
        <v>0</v>
      </c>
      <c r="L787">
        <f>K787*'Exhaust Gas Math'!$C$14</f>
        <v>0</v>
      </c>
      <c r="M787">
        <f>(L787/'Exhaust Gas Math'!$B$14)+('Exhaust Gas Math'!$D$10)</f>
        <v>4.4059320573952224E-4</v>
      </c>
      <c r="N787">
        <f>('Exhaust Gas Math'!$E$10*((-0.000000001)*N786^3+(0.000002)*N786^2-0.0012*N786+1.3446)*$B$15+L787*'Exhaust Gas Math'!$D$14*$B$14)/('Exhaust Gas Math'!$E$10*((-0.000000001)*N786^3+(0.000002)*N786^2-0.0012*N786+1.3446)+L787*'Exhaust Gas Math'!$D$14)</f>
        <v>1100</v>
      </c>
      <c r="O787">
        <f t="shared" si="116"/>
        <v>101325</v>
      </c>
      <c r="P787">
        <f>((-0.0000000008)*N787^3+(0.000003)*N787^2-0.004*N787+2.013)*('Exhaust Gas Math'!$E$10/(L787+'Exhaust Gas Math'!$E$10))+(357.45*N787^-1.004)*(L787/(L787+'Exhaust Gas Math'!$E$10))</f>
        <v>0.17819999999999947</v>
      </c>
      <c r="Q787">
        <f t="shared" si="7"/>
        <v>0</v>
      </c>
      <c r="R787">
        <f t="shared" si="8"/>
        <v>101325</v>
      </c>
      <c r="T787">
        <f t="shared" si="117"/>
        <v>9.7875000000000004E-2</v>
      </c>
      <c r="U787">
        <f t="shared" si="118"/>
        <v>101325</v>
      </c>
    </row>
    <row r="788" spans="3:21" x14ac:dyDescent="0.2">
      <c r="C788" s="1"/>
      <c r="D788" s="1"/>
      <c r="E788" s="1">
        <v>9.8000000000000004E-2</v>
      </c>
      <c r="F788" s="4">
        <f t="shared" si="110"/>
        <v>2.1904161278314023E-2</v>
      </c>
      <c r="G788" s="1">
        <f t="shared" si="111"/>
        <v>-18.942855924461437</v>
      </c>
      <c r="H788" s="1">
        <f t="shared" si="112"/>
        <v>0</v>
      </c>
      <c r="I788">
        <f t="shared" si="113"/>
        <v>0</v>
      </c>
      <c r="J788" s="4">
        <f t="shared" si="114"/>
        <v>3.9769296294121147E-5</v>
      </c>
      <c r="K788">
        <f t="shared" si="115"/>
        <v>0</v>
      </c>
      <c r="L788">
        <f>K788*'Exhaust Gas Math'!$C$14</f>
        <v>0</v>
      </c>
      <c r="M788">
        <f>(L788/'Exhaust Gas Math'!$B$14)+('Exhaust Gas Math'!$D$10)</f>
        <v>4.4059320573952224E-4</v>
      </c>
      <c r="N788">
        <f>('Exhaust Gas Math'!$E$10*((-0.000000001)*N787^3+(0.000002)*N787^2-0.0012*N787+1.3446)*$B$15+L788*'Exhaust Gas Math'!$D$14*$B$14)/('Exhaust Gas Math'!$E$10*((-0.000000001)*N787^3+(0.000002)*N787^2-0.0012*N787+1.3446)+L788*'Exhaust Gas Math'!$D$14)</f>
        <v>1100</v>
      </c>
      <c r="O788">
        <f t="shared" si="116"/>
        <v>101325</v>
      </c>
      <c r="P788">
        <f>((-0.0000000008)*N788^3+(0.000003)*N788^2-0.004*N788+2.013)*('Exhaust Gas Math'!$E$10/(L788+'Exhaust Gas Math'!$E$10))+(357.45*N788^-1.004)*(L788/(L788+'Exhaust Gas Math'!$E$10))</f>
        <v>0.17819999999999947</v>
      </c>
      <c r="Q788">
        <f t="shared" si="7"/>
        <v>0</v>
      </c>
      <c r="R788">
        <f t="shared" si="8"/>
        <v>101325</v>
      </c>
      <c r="T788">
        <f t="shared" si="117"/>
        <v>9.8000000000000004E-2</v>
      </c>
      <c r="U788">
        <f t="shared" si="118"/>
        <v>101325</v>
      </c>
    </row>
    <row r="789" spans="3:21" x14ac:dyDescent="0.2">
      <c r="C789" s="1"/>
      <c r="D789" s="1"/>
      <c r="E789" s="1">
        <v>9.8125000000000004E-2</v>
      </c>
      <c r="F789" s="4">
        <f t="shared" si="110"/>
        <v>1.956893519402661E-2</v>
      </c>
      <c r="G789" s="1">
        <f t="shared" si="111"/>
        <v>-18.401552984563981</v>
      </c>
      <c r="H789" s="1">
        <f t="shared" si="112"/>
        <v>0</v>
      </c>
      <c r="I789">
        <f t="shared" si="113"/>
        <v>0</v>
      </c>
      <c r="J789" s="4">
        <f t="shared" si="114"/>
        <v>3.9769296294121147E-5</v>
      </c>
      <c r="K789">
        <f t="shared" si="115"/>
        <v>0</v>
      </c>
      <c r="L789">
        <f>K789*'Exhaust Gas Math'!$C$14</f>
        <v>0</v>
      </c>
      <c r="M789">
        <f>(L789/'Exhaust Gas Math'!$B$14)+('Exhaust Gas Math'!$D$10)</f>
        <v>4.4059320573952224E-4</v>
      </c>
      <c r="N789">
        <f>('Exhaust Gas Math'!$E$10*((-0.000000001)*N788^3+(0.000002)*N788^2-0.0012*N788+1.3446)*$B$15+L789*'Exhaust Gas Math'!$D$14*$B$14)/('Exhaust Gas Math'!$E$10*((-0.000000001)*N788^3+(0.000002)*N788^2-0.0012*N788+1.3446)+L789*'Exhaust Gas Math'!$D$14)</f>
        <v>1100</v>
      </c>
      <c r="O789">
        <f t="shared" si="116"/>
        <v>101325</v>
      </c>
      <c r="P789">
        <f>((-0.0000000008)*N789^3+(0.000003)*N789^2-0.004*N789+2.013)*('Exhaust Gas Math'!$E$10/(L789+'Exhaust Gas Math'!$E$10))+(357.45*N789^-1.004)*(L789/(L789+'Exhaust Gas Math'!$E$10))</f>
        <v>0.17819999999999947</v>
      </c>
      <c r="Q789">
        <f t="shared" si="7"/>
        <v>0</v>
      </c>
      <c r="R789">
        <f t="shared" si="8"/>
        <v>101325</v>
      </c>
      <c r="T789">
        <f t="shared" si="117"/>
        <v>9.8125000000000004E-2</v>
      </c>
      <c r="U789">
        <f t="shared" si="118"/>
        <v>101325</v>
      </c>
    </row>
    <row r="790" spans="3:21" x14ac:dyDescent="0.2">
      <c r="C790" s="1"/>
      <c r="D790" s="1"/>
      <c r="E790" s="1">
        <v>9.8250000000000004E-2</v>
      </c>
      <c r="F790" s="4">
        <f t="shared" si="110"/>
        <v>1.7308501158256211E-2</v>
      </c>
      <c r="G790" s="1">
        <f t="shared" si="111"/>
        <v>-17.746798351379322</v>
      </c>
      <c r="H790" s="1">
        <f t="shared" si="112"/>
        <v>0</v>
      </c>
      <c r="I790">
        <f t="shared" si="113"/>
        <v>0</v>
      </c>
      <c r="J790" s="4">
        <f t="shared" si="114"/>
        <v>3.9769296294121147E-5</v>
      </c>
      <c r="K790">
        <f t="shared" si="115"/>
        <v>0</v>
      </c>
      <c r="L790">
        <f>K790*'Exhaust Gas Math'!$C$14</f>
        <v>0</v>
      </c>
      <c r="M790">
        <f>(L790/'Exhaust Gas Math'!$B$14)+('Exhaust Gas Math'!$D$10)</f>
        <v>4.4059320573952224E-4</v>
      </c>
      <c r="N790">
        <f>('Exhaust Gas Math'!$E$10*((-0.000000001)*N789^3+(0.000002)*N789^2-0.0012*N789+1.3446)*$B$15+L790*'Exhaust Gas Math'!$D$14*$B$14)/('Exhaust Gas Math'!$E$10*((-0.000000001)*N789^3+(0.000002)*N789^2-0.0012*N789+1.3446)+L790*'Exhaust Gas Math'!$D$14)</f>
        <v>1100</v>
      </c>
      <c r="O790">
        <f t="shared" si="116"/>
        <v>101325</v>
      </c>
      <c r="P790">
        <f>((-0.0000000008)*N790^3+(0.000003)*N790^2-0.004*N790+2.013)*('Exhaust Gas Math'!$E$10/(L790+'Exhaust Gas Math'!$E$10))+(357.45*N790^-1.004)*(L790/(L790+'Exhaust Gas Math'!$E$10))</f>
        <v>0.17819999999999947</v>
      </c>
      <c r="Q790">
        <f t="shared" si="7"/>
        <v>0</v>
      </c>
      <c r="R790">
        <f t="shared" si="8"/>
        <v>101325</v>
      </c>
      <c r="T790">
        <f t="shared" si="117"/>
        <v>9.8250000000000004E-2</v>
      </c>
      <c r="U790">
        <f t="shared" si="118"/>
        <v>101325</v>
      </c>
    </row>
    <row r="791" spans="3:21" x14ac:dyDescent="0.2">
      <c r="C791" s="1"/>
      <c r="D791" s="1"/>
      <c r="E791" s="1">
        <v>9.8375000000000004E-2</v>
      </c>
      <c r="F791" s="4">
        <f t="shared" si="110"/>
        <v>1.5136795498504354E-2</v>
      </c>
      <c r="G791" s="1">
        <f t="shared" si="111"/>
        <v>-16.982628804949176</v>
      </c>
      <c r="H791" s="1">
        <f t="shared" si="112"/>
        <v>0</v>
      </c>
      <c r="I791">
        <f t="shared" si="113"/>
        <v>0</v>
      </c>
      <c r="J791" s="4">
        <f t="shared" si="114"/>
        <v>3.9769296294121147E-5</v>
      </c>
      <c r="K791">
        <f t="shared" si="115"/>
        <v>0</v>
      </c>
      <c r="L791">
        <f>K791*'Exhaust Gas Math'!$C$14</f>
        <v>0</v>
      </c>
      <c r="M791">
        <f>(L791/'Exhaust Gas Math'!$B$14)+('Exhaust Gas Math'!$D$10)</f>
        <v>4.4059320573952224E-4</v>
      </c>
      <c r="N791">
        <f>('Exhaust Gas Math'!$E$10*((-0.000000001)*N790^3+(0.000002)*N790^2-0.0012*N790+1.3446)*$B$15+L791*'Exhaust Gas Math'!$D$14*$B$14)/('Exhaust Gas Math'!$E$10*((-0.000000001)*N790^3+(0.000002)*N790^2-0.0012*N790+1.3446)+L791*'Exhaust Gas Math'!$D$14)</f>
        <v>1100</v>
      </c>
      <c r="O791">
        <f t="shared" si="116"/>
        <v>101325</v>
      </c>
      <c r="P791">
        <f>((-0.0000000008)*N791^3+(0.000003)*N791^2-0.004*N791+2.013)*('Exhaust Gas Math'!$E$10/(L791+'Exhaust Gas Math'!$E$10))+(357.45*N791^-1.004)*(L791/(L791+'Exhaust Gas Math'!$E$10))</f>
        <v>0.17819999999999947</v>
      </c>
      <c r="Q791">
        <f t="shared" si="7"/>
        <v>0</v>
      </c>
      <c r="R791">
        <f t="shared" si="8"/>
        <v>101325</v>
      </c>
      <c r="T791">
        <f t="shared" si="117"/>
        <v>9.8375000000000004E-2</v>
      </c>
      <c r="U791">
        <f t="shared" si="118"/>
        <v>101325</v>
      </c>
    </row>
    <row r="792" spans="3:21" x14ac:dyDescent="0.2">
      <c r="C792" s="1"/>
      <c r="D792" s="1"/>
      <c r="E792" s="1">
        <v>9.8500000000000004E-2</v>
      </c>
      <c r="F792" s="4">
        <f t="shared" si="110"/>
        <v>1.3067207502328437E-2</v>
      </c>
      <c r="G792" s="1">
        <f t="shared" si="111"/>
        <v>-16.113755704639299</v>
      </c>
      <c r="H792" s="1">
        <f t="shared" si="112"/>
        <v>0</v>
      </c>
      <c r="I792">
        <f t="shared" si="113"/>
        <v>0</v>
      </c>
      <c r="J792" s="4">
        <f t="shared" si="114"/>
        <v>3.9769296294121147E-5</v>
      </c>
      <c r="K792">
        <f t="shared" si="115"/>
        <v>0</v>
      </c>
      <c r="L792">
        <f>K792*'Exhaust Gas Math'!$C$14</f>
        <v>0</v>
      </c>
      <c r="M792">
        <f>(L792/'Exhaust Gas Math'!$B$14)+('Exhaust Gas Math'!$D$10)</f>
        <v>4.4059320573952224E-4</v>
      </c>
      <c r="N792">
        <f>('Exhaust Gas Math'!$E$10*((-0.000000001)*N791^3+(0.000002)*N791^2-0.0012*N791+1.3446)*$B$15+L792*'Exhaust Gas Math'!$D$14*$B$14)/('Exhaust Gas Math'!$E$10*((-0.000000001)*N791^3+(0.000002)*N791^2-0.0012*N791+1.3446)+L792*'Exhaust Gas Math'!$D$14)</f>
        <v>1100</v>
      </c>
      <c r="O792">
        <f t="shared" si="116"/>
        <v>101325</v>
      </c>
      <c r="P792">
        <f>((-0.0000000008)*N792^3+(0.000003)*N792^2-0.004*N792+2.013)*('Exhaust Gas Math'!$E$10/(L792+'Exhaust Gas Math'!$E$10))+(357.45*N792^-1.004)*(L792/(L792+'Exhaust Gas Math'!$E$10))</f>
        <v>0.17819999999999947</v>
      </c>
      <c r="Q792">
        <f t="shared" si="7"/>
        <v>0</v>
      </c>
      <c r="R792">
        <f t="shared" si="8"/>
        <v>101325</v>
      </c>
      <c r="T792">
        <f t="shared" si="117"/>
        <v>9.8500000000000004E-2</v>
      </c>
      <c r="U792">
        <f t="shared" si="118"/>
        <v>101325</v>
      </c>
    </row>
    <row r="793" spans="3:21" x14ac:dyDescent="0.2">
      <c r="C793" s="1"/>
      <c r="D793" s="1"/>
      <c r="E793" s="1">
        <v>9.8625000000000004E-2</v>
      </c>
      <c r="F793" s="4">
        <f t="shared" si="110"/>
        <v>1.1112496867933096E-2</v>
      </c>
      <c r="G793" s="1">
        <f t="shared" si="111"/>
        <v>-15.145535942042887</v>
      </c>
      <c r="H793" s="1">
        <f t="shared" si="112"/>
        <v>0</v>
      </c>
      <c r="I793">
        <f t="shared" si="113"/>
        <v>0</v>
      </c>
      <c r="J793" s="4">
        <f t="shared" si="114"/>
        <v>3.9769296294121147E-5</v>
      </c>
      <c r="K793">
        <f t="shared" si="115"/>
        <v>0</v>
      </c>
      <c r="L793">
        <f>K793*'Exhaust Gas Math'!$C$14</f>
        <v>0</v>
      </c>
      <c r="M793">
        <f>(L793/'Exhaust Gas Math'!$B$14)+('Exhaust Gas Math'!$D$10)</f>
        <v>4.4059320573952224E-4</v>
      </c>
      <c r="N793">
        <f>('Exhaust Gas Math'!$E$10*((-0.000000001)*N792^3+(0.000002)*N792^2-0.0012*N792+1.3446)*$B$15+L793*'Exhaust Gas Math'!$D$14*$B$14)/('Exhaust Gas Math'!$E$10*((-0.000000001)*N792^3+(0.000002)*N792^2-0.0012*N792+1.3446)+L793*'Exhaust Gas Math'!$D$14)</f>
        <v>1100</v>
      </c>
      <c r="O793">
        <f t="shared" si="116"/>
        <v>101325</v>
      </c>
      <c r="P793">
        <f>((-0.0000000008)*N793^3+(0.000003)*N793^2-0.004*N793+2.013)*('Exhaust Gas Math'!$E$10/(L793+'Exhaust Gas Math'!$E$10))+(357.45*N793^-1.004)*(L793/(L793+'Exhaust Gas Math'!$E$10))</f>
        <v>0.17819999999999947</v>
      </c>
      <c r="Q793">
        <f t="shared" si="7"/>
        <v>0</v>
      </c>
      <c r="R793">
        <f t="shared" si="8"/>
        <v>101325</v>
      </c>
      <c r="T793">
        <f t="shared" si="117"/>
        <v>9.8625000000000004E-2</v>
      </c>
      <c r="U793">
        <f t="shared" si="118"/>
        <v>101325</v>
      </c>
    </row>
    <row r="794" spans="3:21" x14ac:dyDescent="0.2">
      <c r="C794" s="1"/>
      <c r="D794" s="1"/>
      <c r="E794" s="1">
        <v>9.8750000000000004E-2</v>
      </c>
      <c r="F794" s="4">
        <f t="shared" si="110"/>
        <v>9.2847150363864379E-3</v>
      </c>
      <c r="G794" s="1">
        <f t="shared" si="111"/>
        <v>-14.083938913962017</v>
      </c>
      <c r="H794" s="1">
        <f t="shared" si="112"/>
        <v>0</v>
      </c>
      <c r="I794">
        <f t="shared" si="113"/>
        <v>0</v>
      </c>
      <c r="J794" s="4">
        <f t="shared" si="114"/>
        <v>3.9769296294121147E-5</v>
      </c>
      <c r="K794">
        <f t="shared" si="115"/>
        <v>0</v>
      </c>
      <c r="L794">
        <f>K794*'Exhaust Gas Math'!$C$14</f>
        <v>0</v>
      </c>
      <c r="M794">
        <f>(L794/'Exhaust Gas Math'!$B$14)+('Exhaust Gas Math'!$D$10)</f>
        <v>4.4059320573952224E-4</v>
      </c>
      <c r="N794">
        <f>('Exhaust Gas Math'!$E$10*((-0.000000001)*N793^3+(0.000002)*N793^2-0.0012*N793+1.3446)*$B$15+L794*'Exhaust Gas Math'!$D$14*$B$14)/('Exhaust Gas Math'!$E$10*((-0.000000001)*N793^3+(0.000002)*N793^2-0.0012*N793+1.3446)+L794*'Exhaust Gas Math'!$D$14)</f>
        <v>1100</v>
      </c>
      <c r="O794">
        <f t="shared" si="116"/>
        <v>101325</v>
      </c>
      <c r="P794">
        <f>((-0.0000000008)*N794^3+(0.000003)*N794^2-0.004*N794+2.013)*('Exhaust Gas Math'!$E$10/(L794+'Exhaust Gas Math'!$E$10))+(357.45*N794^-1.004)*(L794/(L794+'Exhaust Gas Math'!$E$10))</f>
        <v>0.17819999999999947</v>
      </c>
      <c r="Q794">
        <f t="shared" si="7"/>
        <v>0</v>
      </c>
      <c r="R794">
        <f t="shared" si="8"/>
        <v>101325</v>
      </c>
      <c r="T794">
        <f t="shared" si="117"/>
        <v>9.8750000000000004E-2</v>
      </c>
      <c r="U794">
        <f t="shared" si="118"/>
        <v>101325</v>
      </c>
    </row>
    <row r="795" spans="3:21" x14ac:dyDescent="0.2">
      <c r="C795" s="1"/>
      <c r="D795" s="1"/>
      <c r="E795" s="1">
        <v>9.8875000000000005E-2</v>
      </c>
      <c r="F795" s="4">
        <f t="shared" si="110"/>
        <v>7.5951308904789322E-3</v>
      </c>
      <c r="G795" s="1">
        <f t="shared" si="111"/>
        <v>-12.935509719091533</v>
      </c>
      <c r="H795" s="1">
        <f t="shared" si="112"/>
        <v>0</v>
      </c>
      <c r="I795">
        <f t="shared" si="113"/>
        <v>0</v>
      </c>
      <c r="J795" s="4">
        <f t="shared" si="114"/>
        <v>3.9769296294121147E-5</v>
      </c>
      <c r="K795">
        <f t="shared" si="115"/>
        <v>0</v>
      </c>
      <c r="L795">
        <f>K795*'Exhaust Gas Math'!$C$14</f>
        <v>0</v>
      </c>
      <c r="M795">
        <f>(L795/'Exhaust Gas Math'!$B$14)+('Exhaust Gas Math'!$D$10)</f>
        <v>4.4059320573952224E-4</v>
      </c>
      <c r="N795">
        <f>('Exhaust Gas Math'!$E$10*((-0.000000001)*N794^3+(0.000002)*N794^2-0.0012*N794+1.3446)*$B$15+L795*'Exhaust Gas Math'!$D$14*$B$14)/('Exhaust Gas Math'!$E$10*((-0.000000001)*N794^3+(0.000002)*N794^2-0.0012*N794+1.3446)+L795*'Exhaust Gas Math'!$D$14)</f>
        <v>1100</v>
      </c>
      <c r="O795">
        <f t="shared" si="116"/>
        <v>101325</v>
      </c>
      <c r="P795">
        <f>((-0.0000000008)*N795^3+(0.000003)*N795^2-0.004*N795+2.013)*('Exhaust Gas Math'!$E$10/(L795+'Exhaust Gas Math'!$E$10))+(357.45*N795^-1.004)*(L795/(L795+'Exhaust Gas Math'!$E$10))</f>
        <v>0.17819999999999947</v>
      </c>
      <c r="Q795">
        <f t="shared" si="7"/>
        <v>0</v>
      </c>
      <c r="R795">
        <f t="shared" si="8"/>
        <v>101325</v>
      </c>
      <c r="T795">
        <f t="shared" si="117"/>
        <v>9.8875000000000005E-2</v>
      </c>
      <c r="U795">
        <f t="shared" si="118"/>
        <v>101325</v>
      </c>
    </row>
    <row r="796" spans="3:21" x14ac:dyDescent="0.2">
      <c r="C796" s="1"/>
      <c r="D796" s="1"/>
      <c r="E796" s="1">
        <v>9.9000000000000005E-2</v>
      </c>
      <c r="F796" s="4">
        <f t="shared" si="110"/>
        <v>6.0541612783141449E-3</v>
      </c>
      <c r="G796" s="1">
        <f t="shared" si="111"/>
        <v>-11.707328805309478</v>
      </c>
      <c r="H796" s="1">
        <f t="shared" si="112"/>
        <v>0</v>
      </c>
      <c r="I796">
        <f t="shared" si="113"/>
        <v>0</v>
      </c>
      <c r="J796" s="4">
        <f t="shared" si="114"/>
        <v>3.9769296294121147E-5</v>
      </c>
      <c r="K796">
        <f t="shared" si="115"/>
        <v>0</v>
      </c>
      <c r="L796">
        <f>K796*'Exhaust Gas Math'!$C$14</f>
        <v>0</v>
      </c>
      <c r="M796">
        <f>(L796/'Exhaust Gas Math'!$B$14)+('Exhaust Gas Math'!$D$10)</f>
        <v>4.4059320573952224E-4</v>
      </c>
      <c r="N796">
        <f>('Exhaust Gas Math'!$E$10*((-0.000000001)*N795^3+(0.000002)*N795^2-0.0012*N795+1.3446)*$B$15+L796*'Exhaust Gas Math'!$D$14*$B$14)/('Exhaust Gas Math'!$E$10*((-0.000000001)*N795^3+(0.000002)*N795^2-0.0012*N795+1.3446)+L796*'Exhaust Gas Math'!$D$14)</f>
        <v>1100</v>
      </c>
      <c r="O796">
        <f t="shared" si="116"/>
        <v>101325</v>
      </c>
      <c r="P796">
        <f>((-0.0000000008)*N796^3+(0.000003)*N796^2-0.004*N796+2.013)*('Exhaust Gas Math'!$E$10/(L796+'Exhaust Gas Math'!$E$10))+(357.45*N796^-1.004)*(L796/(L796+'Exhaust Gas Math'!$E$10))</f>
        <v>0.17819999999999947</v>
      </c>
      <c r="Q796">
        <f t="shared" si="7"/>
        <v>0</v>
      </c>
      <c r="R796">
        <f t="shared" si="8"/>
        <v>101325</v>
      </c>
      <c r="T796">
        <f t="shared" si="117"/>
        <v>9.9000000000000005E-2</v>
      </c>
      <c r="U796">
        <f t="shared" si="118"/>
        <v>101325</v>
      </c>
    </row>
    <row r="797" spans="3:21" x14ac:dyDescent="0.2">
      <c r="C797" s="1"/>
      <c r="D797" s="1"/>
      <c r="E797" s="1">
        <v>9.9125000000000005E-2</v>
      </c>
      <c r="F797" s="4">
        <f t="shared" si="110"/>
        <v>4.671306789975193E-3</v>
      </c>
      <c r="G797" s="1">
        <f t="shared" si="111"/>
        <v>-10.406968316360693</v>
      </c>
      <c r="H797" s="1">
        <f t="shared" si="112"/>
        <v>0</v>
      </c>
      <c r="I797">
        <f t="shared" si="113"/>
        <v>0</v>
      </c>
      <c r="J797" s="4">
        <f t="shared" si="114"/>
        <v>3.9769296294121147E-5</v>
      </c>
      <c r="K797">
        <f t="shared" si="115"/>
        <v>0</v>
      </c>
      <c r="L797">
        <f>K797*'Exhaust Gas Math'!$C$14</f>
        <v>0</v>
      </c>
      <c r="M797">
        <f>(L797/'Exhaust Gas Math'!$B$14)+('Exhaust Gas Math'!$D$10)</f>
        <v>4.4059320573952224E-4</v>
      </c>
      <c r="N797">
        <f>('Exhaust Gas Math'!$E$10*((-0.000000001)*N796^3+(0.000002)*N796^2-0.0012*N796+1.3446)*$B$15+L797*'Exhaust Gas Math'!$D$14*$B$14)/('Exhaust Gas Math'!$E$10*((-0.000000001)*N796^3+(0.000002)*N796^2-0.0012*N796+1.3446)+L797*'Exhaust Gas Math'!$D$14)</f>
        <v>1100</v>
      </c>
      <c r="O797">
        <f t="shared" si="116"/>
        <v>101325</v>
      </c>
      <c r="P797">
        <f>((-0.0000000008)*N797^3+(0.000003)*N797^2-0.004*N797+2.013)*('Exhaust Gas Math'!$E$10/(L797+'Exhaust Gas Math'!$E$10))+(357.45*N797^-1.004)*(L797/(L797+'Exhaust Gas Math'!$E$10))</f>
        <v>0.17819999999999947</v>
      </c>
      <c r="Q797">
        <f t="shared" si="7"/>
        <v>0</v>
      </c>
      <c r="R797">
        <f t="shared" si="8"/>
        <v>101325</v>
      </c>
      <c r="T797">
        <f t="shared" si="117"/>
        <v>9.9125000000000005E-2</v>
      </c>
      <c r="U797">
        <f t="shared" si="118"/>
        <v>101325</v>
      </c>
    </row>
    <row r="798" spans="3:21" x14ac:dyDescent="0.2">
      <c r="C798" s="1"/>
      <c r="D798" s="1"/>
      <c r="E798" s="1">
        <v>9.9250000000000005E-2</v>
      </c>
      <c r="F798" s="4">
        <f t="shared" si="110"/>
        <v>3.4550931832287093E-3</v>
      </c>
      <c r="G798" s="1">
        <f t="shared" si="111"/>
        <v>-9.0424454070735276</v>
      </c>
      <c r="H798" s="1">
        <f t="shared" si="112"/>
        <v>0</v>
      </c>
      <c r="I798">
        <f t="shared" si="113"/>
        <v>0</v>
      </c>
      <c r="J798" s="4">
        <f t="shared" si="114"/>
        <v>3.9769296294121147E-5</v>
      </c>
      <c r="K798">
        <f t="shared" si="115"/>
        <v>0</v>
      </c>
      <c r="L798">
        <f>K798*'Exhaust Gas Math'!$C$14</f>
        <v>0</v>
      </c>
      <c r="M798">
        <f>(L798/'Exhaust Gas Math'!$B$14)+('Exhaust Gas Math'!$D$10)</f>
        <v>4.4059320573952224E-4</v>
      </c>
      <c r="N798">
        <f>('Exhaust Gas Math'!$E$10*((-0.000000001)*N797^3+(0.000002)*N797^2-0.0012*N797+1.3446)*$B$15+L798*'Exhaust Gas Math'!$D$14*$B$14)/('Exhaust Gas Math'!$E$10*((-0.000000001)*N797^3+(0.000002)*N797^2-0.0012*N797+1.3446)+L798*'Exhaust Gas Math'!$D$14)</f>
        <v>1100</v>
      </c>
      <c r="O798">
        <f t="shared" si="116"/>
        <v>101325</v>
      </c>
      <c r="P798">
        <f>((-0.0000000008)*N798^3+(0.000003)*N798^2-0.004*N798+2.013)*('Exhaust Gas Math'!$E$10/(L798+'Exhaust Gas Math'!$E$10))+(357.45*N798^-1.004)*(L798/(L798+'Exhaust Gas Math'!$E$10))</f>
        <v>0.17819999999999947</v>
      </c>
      <c r="Q798">
        <f t="shared" si="7"/>
        <v>0</v>
      </c>
      <c r="R798">
        <f t="shared" si="8"/>
        <v>101325</v>
      </c>
      <c r="T798">
        <f t="shared" si="117"/>
        <v>9.9250000000000005E-2</v>
      </c>
      <c r="U798">
        <f t="shared" si="118"/>
        <v>101325</v>
      </c>
    </row>
    <row r="799" spans="3:21" x14ac:dyDescent="0.2">
      <c r="C799" s="1"/>
      <c r="D799" s="1"/>
      <c r="E799" s="1">
        <v>9.9375000000000005E-2</v>
      </c>
      <c r="F799" s="4">
        <f t="shared" si="110"/>
        <v>2.4130188193921369E-3</v>
      </c>
      <c r="G799" s="1">
        <f t="shared" si="111"/>
        <v>-7.6221728149334007</v>
      </c>
      <c r="H799" s="1">
        <f t="shared" si="112"/>
        <v>0</v>
      </c>
      <c r="I799">
        <f t="shared" si="113"/>
        <v>0</v>
      </c>
      <c r="J799" s="4">
        <f t="shared" si="114"/>
        <v>3.9769296294121147E-5</v>
      </c>
      <c r="K799">
        <f t="shared" si="115"/>
        <v>0</v>
      </c>
      <c r="L799">
        <f>K799*'Exhaust Gas Math'!$C$14</f>
        <v>0</v>
      </c>
      <c r="M799">
        <f>(L799/'Exhaust Gas Math'!$B$14)+('Exhaust Gas Math'!$D$10)</f>
        <v>4.4059320573952224E-4</v>
      </c>
      <c r="N799">
        <f>('Exhaust Gas Math'!$E$10*((-0.000000001)*N798^3+(0.000002)*N798^2-0.0012*N798+1.3446)*$B$15+L799*'Exhaust Gas Math'!$D$14*$B$14)/('Exhaust Gas Math'!$E$10*((-0.000000001)*N798^3+(0.000002)*N798^2-0.0012*N798+1.3446)+L799*'Exhaust Gas Math'!$D$14)</f>
        <v>1100</v>
      </c>
      <c r="O799">
        <f t="shared" si="116"/>
        <v>101325</v>
      </c>
      <c r="P799">
        <f>((-0.0000000008)*N799^3+(0.000003)*N799^2-0.004*N799+2.013)*('Exhaust Gas Math'!$E$10/(L799+'Exhaust Gas Math'!$E$10))+(357.45*N799^-1.004)*(L799/(L799+'Exhaust Gas Math'!$E$10))</f>
        <v>0.17819999999999947</v>
      </c>
      <c r="Q799">
        <f t="shared" si="7"/>
        <v>0</v>
      </c>
      <c r="R799">
        <f t="shared" si="8"/>
        <v>101325</v>
      </c>
      <c r="T799">
        <f t="shared" si="117"/>
        <v>9.9375000000000005E-2</v>
      </c>
      <c r="U799">
        <f t="shared" si="118"/>
        <v>101325</v>
      </c>
    </row>
    <row r="800" spans="3:21" x14ac:dyDescent="0.2">
      <c r="C800" s="1"/>
      <c r="D800" s="1"/>
      <c r="E800" s="1">
        <v>9.9500000000000005E-2</v>
      </c>
      <c r="F800" s="4">
        <f t="shared" si="110"/>
        <v>1.551508433443604E-3</v>
      </c>
      <c r="G800" s="1">
        <f t="shared" si="111"/>
        <v>-6.154906992759674</v>
      </c>
      <c r="H800" s="1">
        <f t="shared" si="112"/>
        <v>0</v>
      </c>
      <c r="I800">
        <f t="shared" si="113"/>
        <v>0</v>
      </c>
      <c r="J800" s="4">
        <f t="shared" si="114"/>
        <v>3.9769296294121147E-5</v>
      </c>
      <c r="K800">
        <f t="shared" si="115"/>
        <v>0</v>
      </c>
      <c r="L800">
        <f>K800*'Exhaust Gas Math'!$C$14</f>
        <v>0</v>
      </c>
      <c r="M800">
        <f>(L800/'Exhaust Gas Math'!$B$14)+('Exhaust Gas Math'!$D$10)</f>
        <v>4.4059320573952224E-4</v>
      </c>
      <c r="N800">
        <f>('Exhaust Gas Math'!$E$10*((-0.000000001)*N799^3+(0.000002)*N799^2-0.0012*N799+1.3446)*$B$15+L800*'Exhaust Gas Math'!$D$14*$B$14)/('Exhaust Gas Math'!$E$10*((-0.000000001)*N799^3+(0.000002)*N799^2-0.0012*N799+1.3446)+L800*'Exhaust Gas Math'!$D$14)</f>
        <v>1100</v>
      </c>
      <c r="O800">
        <f t="shared" si="116"/>
        <v>101325</v>
      </c>
      <c r="P800">
        <f>((-0.0000000008)*N800^3+(0.000003)*N800^2-0.004*N800+2.013)*('Exhaust Gas Math'!$E$10/(L800+'Exhaust Gas Math'!$E$10))+(357.45*N800^-1.004)*(L800/(L800+'Exhaust Gas Math'!$E$10))</f>
        <v>0.17819999999999947</v>
      </c>
      <c r="Q800">
        <f t="shared" si="7"/>
        <v>0</v>
      </c>
      <c r="R800">
        <f t="shared" si="8"/>
        <v>101325</v>
      </c>
      <c r="T800">
        <f t="shared" si="117"/>
        <v>9.9500000000000005E-2</v>
      </c>
      <c r="U800">
        <f t="shared" si="118"/>
        <v>101325</v>
      </c>
    </row>
    <row r="801" spans="3:21" x14ac:dyDescent="0.2">
      <c r="C801" s="1"/>
      <c r="D801" s="1"/>
      <c r="E801" s="1">
        <v>9.9625000000000005E-2</v>
      </c>
      <c r="F801" s="4">
        <f t="shared" si="110"/>
        <v>8.75873523393602E-4</v>
      </c>
      <c r="G801" s="1">
        <f t="shared" si="111"/>
        <v>-4.6496941222611845</v>
      </c>
      <c r="H801" s="1">
        <f t="shared" si="112"/>
        <v>0</v>
      </c>
      <c r="I801">
        <f t="shared" si="113"/>
        <v>0</v>
      </c>
      <c r="J801" s="4">
        <f t="shared" si="114"/>
        <v>3.9769296294121147E-5</v>
      </c>
      <c r="K801">
        <f t="shared" si="115"/>
        <v>0</v>
      </c>
      <c r="L801">
        <f>K801*'Exhaust Gas Math'!$C$14</f>
        <v>0</v>
      </c>
      <c r="M801">
        <f>(L801/'Exhaust Gas Math'!$B$14)+('Exhaust Gas Math'!$D$10)</f>
        <v>4.4059320573952224E-4</v>
      </c>
      <c r="N801">
        <f>('Exhaust Gas Math'!$E$10*((-0.000000001)*N800^3+(0.000002)*N800^2-0.0012*N800+1.3446)*$B$15+L801*'Exhaust Gas Math'!$D$14*$B$14)/('Exhaust Gas Math'!$E$10*((-0.000000001)*N800^3+(0.000002)*N800^2-0.0012*N800+1.3446)+L801*'Exhaust Gas Math'!$D$14)</f>
        <v>1100</v>
      </c>
      <c r="O801">
        <f t="shared" si="116"/>
        <v>101325</v>
      </c>
      <c r="P801">
        <f>((-0.0000000008)*N801^3+(0.000003)*N801^2-0.004*N801+2.013)*('Exhaust Gas Math'!$E$10/(L801+'Exhaust Gas Math'!$E$10))+(357.45*N801^-1.004)*(L801/(L801+'Exhaust Gas Math'!$E$10))</f>
        <v>0.17819999999999947</v>
      </c>
      <c r="Q801">
        <f t="shared" si="7"/>
        <v>0</v>
      </c>
      <c r="R801">
        <f t="shared" si="8"/>
        <v>101325</v>
      </c>
      <c r="T801">
        <f t="shared" si="117"/>
        <v>9.9625000000000005E-2</v>
      </c>
      <c r="U801">
        <f t="shared" si="118"/>
        <v>101325</v>
      </c>
    </row>
    <row r="802" spans="3:21" x14ac:dyDescent="0.2">
      <c r="C802" s="1"/>
      <c r="D802" s="1"/>
      <c r="E802" s="1">
        <v>9.9750000000000005E-2</v>
      </c>
      <c r="F802" s="4">
        <f t="shared" si="110"/>
        <v>3.9027960313411242E-4</v>
      </c>
      <c r="G802" s="1">
        <f t="shared" si="111"/>
        <v>-3.1158143413188948</v>
      </c>
      <c r="H802" s="1">
        <f t="shared" si="112"/>
        <v>0</v>
      </c>
      <c r="I802">
        <f t="shared" si="113"/>
        <v>0</v>
      </c>
      <c r="J802" s="4">
        <f t="shared" si="114"/>
        <v>3.9769296294121147E-5</v>
      </c>
      <c r="K802">
        <f t="shared" si="115"/>
        <v>0</v>
      </c>
      <c r="L802">
        <f>K802*'Exhaust Gas Math'!$C$14</f>
        <v>0</v>
      </c>
      <c r="M802">
        <f>(L802/'Exhaust Gas Math'!$B$14)+('Exhaust Gas Math'!$D$10)</f>
        <v>4.4059320573952224E-4</v>
      </c>
      <c r="N802">
        <f>('Exhaust Gas Math'!$E$10*((-0.000000001)*N801^3+(0.000002)*N801^2-0.0012*N801+1.3446)*$B$15+L802*'Exhaust Gas Math'!$D$14*$B$14)/('Exhaust Gas Math'!$E$10*((-0.000000001)*N801^3+(0.000002)*N801^2-0.0012*N801+1.3446)+L802*'Exhaust Gas Math'!$D$14)</f>
        <v>1100</v>
      </c>
      <c r="O802">
        <f t="shared" si="116"/>
        <v>101325</v>
      </c>
      <c r="P802">
        <f>((-0.0000000008)*N802^3+(0.000003)*N802^2-0.004*N802+2.013)*('Exhaust Gas Math'!$E$10/(L802+'Exhaust Gas Math'!$E$10))+(357.45*N802^-1.004)*(L802/(L802+'Exhaust Gas Math'!$E$10))</f>
        <v>0.17819999999999947</v>
      </c>
      <c r="Q802">
        <f t="shared" si="7"/>
        <v>0</v>
      </c>
      <c r="R802">
        <f t="shared" si="8"/>
        <v>101325</v>
      </c>
      <c r="T802">
        <f t="shared" si="117"/>
        <v>9.9750000000000005E-2</v>
      </c>
      <c r="U802">
        <f t="shared" si="118"/>
        <v>101325</v>
      </c>
    </row>
    <row r="803" spans="3:21" x14ac:dyDescent="0.2">
      <c r="C803" s="1"/>
      <c r="D803" s="1"/>
      <c r="E803" s="1">
        <v>9.9875000000000005E-2</v>
      </c>
      <c r="F803" s="4">
        <f t="shared" si="110"/>
        <v>9.7720520659837218E-5</v>
      </c>
      <c r="G803" s="1">
        <f t="shared" si="111"/>
        <v>-1.5627245288489677</v>
      </c>
      <c r="H803" s="1">
        <f t="shared" si="112"/>
        <v>0</v>
      </c>
      <c r="I803">
        <f t="shared" si="113"/>
        <v>0</v>
      </c>
      <c r="J803" s="4">
        <f t="shared" si="114"/>
        <v>3.9769296294121147E-5</v>
      </c>
      <c r="K803">
        <f t="shared" si="115"/>
        <v>0</v>
      </c>
      <c r="L803">
        <f>K803*'Exhaust Gas Math'!$C$14</f>
        <v>0</v>
      </c>
      <c r="M803">
        <f>(L803/'Exhaust Gas Math'!$B$14)+('Exhaust Gas Math'!$D$10)</f>
        <v>4.4059320573952224E-4</v>
      </c>
      <c r="N803">
        <f>('Exhaust Gas Math'!$E$10*((-0.000000001)*N802^3+(0.000002)*N802^2-0.0012*N802+1.3446)*$B$15+L803*'Exhaust Gas Math'!$D$14*$B$14)/('Exhaust Gas Math'!$E$10*((-0.000000001)*N802^3+(0.000002)*N802^2-0.0012*N802+1.3446)+L803*'Exhaust Gas Math'!$D$14)</f>
        <v>1100</v>
      </c>
      <c r="O803">
        <f t="shared" si="116"/>
        <v>101325</v>
      </c>
      <c r="P803">
        <f>((-0.0000000008)*N803^3+(0.000003)*N803^2-0.004*N803+2.013)*('Exhaust Gas Math'!$E$10/(L803+'Exhaust Gas Math'!$E$10))+(357.45*N803^-1.004)*(L803/(L803+'Exhaust Gas Math'!$E$10))</f>
        <v>0.17819999999999947</v>
      </c>
      <c r="Q803">
        <f t="shared" si="7"/>
        <v>0</v>
      </c>
      <c r="R803">
        <f t="shared" si="8"/>
        <v>101325</v>
      </c>
      <c r="T803">
        <f t="shared" si="117"/>
        <v>9.9875000000000005E-2</v>
      </c>
      <c r="U803">
        <f t="shared" si="118"/>
        <v>101325</v>
      </c>
    </row>
    <row r="804" spans="3:21" x14ac:dyDescent="0.2">
      <c r="C804" s="1"/>
      <c r="D804" s="1"/>
      <c r="E804" s="1">
        <v>0.1</v>
      </c>
      <c r="F804" s="4">
        <f t="shared" si="110"/>
        <v>0</v>
      </c>
      <c r="G804" s="1">
        <f t="shared" si="111"/>
        <v>9.271947972708606E-14</v>
      </c>
      <c r="H804" s="1">
        <f t="shared" si="112"/>
        <v>1</v>
      </c>
      <c r="I804">
        <f t="shared" si="113"/>
        <v>0</v>
      </c>
      <c r="J804" s="4">
        <f t="shared" si="114"/>
        <v>3.9769296294121147E-5</v>
      </c>
      <c r="K804">
        <f t="shared" si="115"/>
        <v>0</v>
      </c>
      <c r="L804">
        <f>K804*'Exhaust Gas Math'!$C$14</f>
        <v>0</v>
      </c>
      <c r="M804">
        <f>(L804/'Exhaust Gas Math'!$B$14)+('Exhaust Gas Math'!$D$10)</f>
        <v>4.4059320573952224E-4</v>
      </c>
      <c r="N804">
        <f>('Exhaust Gas Math'!$E$10*((-0.000000001)*N803^3+(0.000002)*N803^2-0.0012*N803+1.3446)*$B$15+L804*'Exhaust Gas Math'!$D$14*$B$14)/('Exhaust Gas Math'!$E$10*((-0.000000001)*N803^3+(0.000002)*N803^2-0.0012*N803+1.3446)+L804*'Exhaust Gas Math'!$D$14)</f>
        <v>1100</v>
      </c>
      <c r="O804">
        <f t="shared" si="116"/>
        <v>101325</v>
      </c>
      <c r="P804">
        <f>((-0.0000000008)*N804^3+(0.000003)*N804^2-0.004*N804+2.013)*('Exhaust Gas Math'!$E$10/(L804+'Exhaust Gas Math'!$E$10))+(357.45*N804^-1.004)*(L804/(L804+'Exhaust Gas Math'!$E$10))</f>
        <v>0.17819999999999947</v>
      </c>
      <c r="Q804">
        <f t="shared" si="7"/>
        <v>-7.6598396114875942E-28</v>
      </c>
      <c r="R804">
        <f t="shared" si="8"/>
        <v>101325</v>
      </c>
      <c r="T804">
        <f t="shared" si="117"/>
        <v>0.1</v>
      </c>
      <c r="U804">
        <f t="shared" si="118"/>
        <v>101325</v>
      </c>
    </row>
    <row r="805" spans="3:21" x14ac:dyDescent="0.2">
      <c r="C805" s="1"/>
      <c r="D805" s="1"/>
      <c r="E805" s="1">
        <v>0.10012500000000001</v>
      </c>
      <c r="F805" s="4">
        <f t="shared" si="110"/>
        <v>9.7720520659844157E-5</v>
      </c>
      <c r="G805" s="1">
        <f t="shared" si="111"/>
        <v>1.5627245288490115</v>
      </c>
      <c r="H805" s="1">
        <f t="shared" si="112"/>
        <v>1</v>
      </c>
      <c r="I805">
        <f t="shared" si="113"/>
        <v>6.9266439500866808E-7</v>
      </c>
      <c r="J805" s="4">
        <f t="shared" si="114"/>
        <v>4.0461960689129814E-5</v>
      </c>
      <c r="K805">
        <f t="shared" si="115"/>
        <v>4.8486507650606762E-7</v>
      </c>
      <c r="L805">
        <f>K805*'Exhaust Gas Math'!$C$14</f>
        <v>5.7442814394172125E-7</v>
      </c>
      <c r="M805">
        <f>(L805/'Exhaust Gas Math'!$B$14)+('Exhaust Gas Math'!$D$10)</f>
        <v>4.6042158488835626E-4</v>
      </c>
      <c r="N805">
        <f>('Exhaust Gas Math'!$E$10*((-0.000000001)*N804^3+(0.000002)*N804^2-0.0012*N804+1.3446)*$B$15+L805*'Exhaust Gas Math'!$D$14*$B$14)/('Exhaust Gas Math'!$E$10*((-0.000000001)*N804^3+(0.000002)*N804^2-0.0012*N804+1.3446)+L805*'Exhaust Gas Math'!$D$14)</f>
        <v>1053.0339210027917</v>
      </c>
      <c r="O805">
        <f t="shared" si="116"/>
        <v>99628.857649791331</v>
      </c>
      <c r="P805">
        <f>((-0.0000000008)*N805^3+(0.000003)*N805^2-0.004*N805+2.013)*('Exhaust Gas Math'!$E$10/(L805+'Exhaust Gas Math'!$E$10))+(357.45*N805^-1.004)*(L805/(L805+'Exhaust Gas Math'!$E$10))</f>
        <v>0.20213240904263632</v>
      </c>
      <c r="Q805">
        <f t="shared" si="7"/>
        <v>-0.24681458184774291</v>
      </c>
      <c r="R805">
        <f t="shared" si="8"/>
        <v>99628.610835209489</v>
      </c>
      <c r="T805">
        <f t="shared" si="117"/>
        <v>0.10012500000000001</v>
      </c>
      <c r="U805">
        <f t="shared" si="118"/>
        <v>99628.610835209489</v>
      </c>
    </row>
    <row r="806" spans="3:21" x14ac:dyDescent="0.2">
      <c r="C806" s="1"/>
      <c r="D806" s="1"/>
      <c r="E806" s="1">
        <v>0.10025000000000001</v>
      </c>
      <c r="F806" s="4">
        <f t="shared" si="110"/>
        <v>3.9027960313416099E-4</v>
      </c>
      <c r="G806" s="1">
        <f t="shared" si="111"/>
        <v>3.1158143413190778</v>
      </c>
      <c r="H806" s="1">
        <f t="shared" si="112"/>
        <v>1</v>
      </c>
      <c r="I806">
        <f t="shared" si="113"/>
        <v>2.7663870737053217E-6</v>
      </c>
      <c r="J806" s="4">
        <f t="shared" si="114"/>
        <v>4.253568336782647E-5</v>
      </c>
      <c r="K806">
        <f t="shared" si="115"/>
        <v>1.936470951593725E-6</v>
      </c>
      <c r="L806">
        <f>K806*'Exhaust Gas Math'!$C$14</f>
        <v>2.2941710352428774E-6</v>
      </c>
      <c r="M806">
        <f>(L806/'Exhaust Gas Math'!$B$14)+('Exhaust Gas Math'!$D$10)</f>
        <v>5.1978447378380518E-4</v>
      </c>
      <c r="N806">
        <f>('Exhaust Gas Math'!$E$10*((-0.000000001)*N805^3+(0.000002)*N805^2-0.0012*N805+1.3446)*$B$15+L806*'Exhaust Gas Math'!$D$14*$B$14)/('Exhaust Gas Math'!$E$10*((-0.000000001)*N805^3+(0.000002)*N805^2-0.0012*N805+1.3446)+L806*'Exhaust Gas Math'!$D$14)</f>
        <v>942.38198543276428</v>
      </c>
      <c r="O806">
        <f t="shared" si="116"/>
        <v>95748.262488920242</v>
      </c>
      <c r="P806">
        <f>((-0.0000000008)*N806^3+(0.000003)*N806^2-0.004*N806+2.013)*('Exhaust Gas Math'!$E$10/(L806+'Exhaust Gas Math'!$E$10))+(357.45*N806^-1.004)*(L806/(L806+'Exhaust Gas Math'!$E$10))</f>
        <v>0.26632808394668583</v>
      </c>
      <c r="Q806">
        <f t="shared" si="7"/>
        <v>-1.2927963368000948</v>
      </c>
      <c r="R806">
        <f t="shared" si="8"/>
        <v>95746.969692583443</v>
      </c>
      <c r="T806">
        <f t="shared" si="117"/>
        <v>0.10025000000000001</v>
      </c>
      <c r="U806">
        <f t="shared" si="118"/>
        <v>95746.969692583443</v>
      </c>
    </row>
    <row r="807" spans="3:21" x14ac:dyDescent="0.2">
      <c r="C807" s="1"/>
      <c r="D807" s="1"/>
      <c r="E807" s="1">
        <v>0.10037500000000001</v>
      </c>
      <c r="F807" s="4">
        <f t="shared" si="110"/>
        <v>8.7587352339367139E-4</v>
      </c>
      <c r="G807" s="1">
        <f t="shared" si="111"/>
        <v>4.6496941222613639</v>
      </c>
      <c r="H807" s="1">
        <f t="shared" si="112"/>
        <v>1</v>
      </c>
      <c r="I807">
        <f t="shared" si="113"/>
        <v>6.2083828461926191E-6</v>
      </c>
      <c r="J807" s="4">
        <f t="shared" si="114"/>
        <v>4.5977679140313767E-5</v>
      </c>
      <c r="K807">
        <f t="shared" si="115"/>
        <v>4.3458679923348331E-6</v>
      </c>
      <c r="L807">
        <f>K807*'Exhaust Gas Math'!$C$14</f>
        <v>5.1486258871057145E-6</v>
      </c>
      <c r="M807">
        <f>(L807/'Exhaust Gas Math'!$B$14)+('Exhaust Gas Math'!$D$10)</f>
        <v>6.1831588047565325E-4</v>
      </c>
      <c r="N807">
        <f>('Exhaust Gas Math'!$E$10*((-0.000000001)*N806^3+(0.000002)*N806^2-0.0012*N806+1.3446)*$B$15+L807*'Exhaust Gas Math'!$D$14*$B$14)/('Exhaust Gas Math'!$E$10*((-0.000000001)*N806^3+(0.000002)*N806^2-0.0012*N806+1.3446)+L807*'Exhaust Gas Math'!$D$14)</f>
        <v>819.29136279073259</v>
      </c>
      <c r="O807">
        <f t="shared" si="116"/>
        <v>91608.499549878718</v>
      </c>
      <c r="P807">
        <f>((-0.0000000008)*N807^3+(0.000003)*N807^2-0.004*N807+2.013)*('Exhaust Gas Math'!$E$10/(L807+'Exhaust Gas Math'!$E$10))+(357.45*N807^-1.004)*(L807/(L807+'Exhaust Gas Math'!$E$10))</f>
        <v>0.35342989853228035</v>
      </c>
      <c r="Q807">
        <f t="shared" si="7"/>
        <v>-3.8205163125684756</v>
      </c>
      <c r="R807">
        <f t="shared" si="8"/>
        <v>91604.67903356615</v>
      </c>
      <c r="T807">
        <f t="shared" si="117"/>
        <v>0.10037500000000001</v>
      </c>
      <c r="U807">
        <f t="shared" si="118"/>
        <v>91604.67903356615</v>
      </c>
    </row>
    <row r="808" spans="3:21" x14ac:dyDescent="0.2">
      <c r="C808" s="1"/>
      <c r="D808" s="1"/>
      <c r="E808" s="1">
        <v>0.10050000000000001</v>
      </c>
      <c r="F808" s="4">
        <f t="shared" si="110"/>
        <v>1.5515084334436942E-3</v>
      </c>
      <c r="G808" s="1">
        <f t="shared" si="111"/>
        <v>6.1549069927598499</v>
      </c>
      <c r="H808" s="1">
        <f t="shared" si="112"/>
        <v>1</v>
      </c>
      <c r="I808">
        <f t="shared" si="113"/>
        <v>1.0997430663954024E-5</v>
      </c>
      <c r="J808" s="4">
        <f t="shared" si="114"/>
        <v>5.0766726958075173E-5</v>
      </c>
      <c r="K808">
        <f t="shared" si="115"/>
        <v>7.6982014647678164E-6</v>
      </c>
      <c r="L808">
        <f>K808*'Exhaust Gas Math'!$C$14</f>
        <v>9.1201940361664279E-6</v>
      </c>
      <c r="M808">
        <f>(L808/'Exhaust Gas Math'!$B$14)+('Exhaust Gas Math'!$D$10)</f>
        <v>7.5540832607664437E-4</v>
      </c>
      <c r="N808">
        <f>('Exhaust Gas Math'!$E$10*((-0.000000001)*N807^3+(0.000002)*N807^2-0.0012*N807+1.3446)*$B$15+L808*'Exhaust Gas Math'!$D$14*$B$14)/('Exhaust Gas Math'!$E$10*((-0.000000001)*N807^3+(0.000002)*N807^2-0.0012*N807+1.3446)+L808*'Exhaust Gas Math'!$D$14)</f>
        <v>708.64035503643561</v>
      </c>
      <c r="O808">
        <f t="shared" si="116"/>
        <v>87672.324482878932</v>
      </c>
      <c r="P808">
        <f>((-0.0000000008)*N808^3+(0.000003)*N808^2-0.004*N808+2.013)*('Exhaust Gas Math'!$E$10/(L808+'Exhaust Gas Math'!$E$10))+(357.45*N808^-1.004)*(L808/(L808+'Exhaust Gas Math'!$E$10))</f>
        <v>0.44774206380126513</v>
      </c>
      <c r="Q808">
        <f t="shared" si="7"/>
        <v>-8.4808794570096886</v>
      </c>
      <c r="R808">
        <f t="shared" si="8"/>
        <v>87663.843603421919</v>
      </c>
      <c r="T808">
        <f t="shared" si="117"/>
        <v>0.10050000000000001</v>
      </c>
      <c r="U808">
        <f t="shared" si="118"/>
        <v>87663.843603421919</v>
      </c>
    </row>
    <row r="809" spans="3:21" x14ac:dyDescent="0.2">
      <c r="C809" s="1"/>
      <c r="D809" s="1"/>
      <c r="E809" s="1">
        <v>0.10062500000000001</v>
      </c>
      <c r="F809" s="4">
        <f t="shared" si="110"/>
        <v>2.4130188193922479E-3</v>
      </c>
      <c r="G809" s="1">
        <f t="shared" si="111"/>
        <v>7.6221728149335721</v>
      </c>
      <c r="H809" s="1">
        <f t="shared" si="112"/>
        <v>1</v>
      </c>
      <c r="I809">
        <f t="shared" si="113"/>
        <v>1.7104004454672207E-5</v>
      </c>
      <c r="J809" s="4">
        <f t="shared" si="114"/>
        <v>5.6873300748793351E-5</v>
      </c>
      <c r="K809">
        <f t="shared" si="115"/>
        <v>1.1972803118270544E-5</v>
      </c>
      <c r="L809">
        <f>K809*'Exhaust Gas Math'!$C$14</f>
        <v>1.4184389444104943E-5</v>
      </c>
      <c r="M809">
        <f>(L809/'Exhaust Gas Math'!$B$14)+('Exhaust Gas Math'!$D$10)</f>
        <v>9.3021659007176054E-4</v>
      </c>
      <c r="N809">
        <f>('Exhaust Gas Math'!$E$10*((-0.000000001)*N808^3+(0.000002)*N808^2-0.0012*N808+1.3446)*$B$15+L809*'Exhaust Gas Math'!$D$14*$B$14)/('Exhaust Gas Math'!$E$10*((-0.000000001)*N808^3+(0.000002)*N808^2-0.0012*N808+1.3446)+L809*'Exhaust Gas Math'!$D$14)</f>
        <v>619.20217357424065</v>
      </c>
      <c r="O809">
        <f t="shared" si="116"/>
        <v>84205.829169248143</v>
      </c>
      <c r="P809">
        <f>((-0.0000000008)*N809^3+(0.000003)*N809^2-0.004*N809+2.013)*('Exhaust Gas Math'!$E$10/(L809+'Exhaust Gas Math'!$E$10))+(357.45*N809^-1.004)*(L809/(L809+'Exhaust Gas Math'!$E$10))</f>
        <v>0.53807068281812165</v>
      </c>
      <c r="Q809">
        <f t="shared" si="7"/>
        <v>-15.630285703335554</v>
      </c>
      <c r="R809">
        <f t="shared" si="8"/>
        <v>84190.198883544814</v>
      </c>
      <c r="T809">
        <f t="shared" si="117"/>
        <v>0.10062500000000001</v>
      </c>
      <c r="U809">
        <f t="shared" si="118"/>
        <v>84190.198883544814</v>
      </c>
    </row>
    <row r="810" spans="3:21" x14ac:dyDescent="0.2">
      <c r="C810" s="1"/>
      <c r="D810" s="1"/>
      <c r="E810" s="1">
        <v>0.10075000000000001</v>
      </c>
      <c r="F810" s="4">
        <f t="shared" si="110"/>
        <v>3.4550931832288446E-3</v>
      </c>
      <c r="G810" s="1">
        <f t="shared" si="111"/>
        <v>9.0424454070736928</v>
      </c>
      <c r="H810" s="1">
        <f t="shared" si="112"/>
        <v>1</v>
      </c>
      <c r="I810">
        <f t="shared" si="113"/>
        <v>2.4490455160286676E-5</v>
      </c>
      <c r="J810" s="4">
        <f t="shared" si="114"/>
        <v>6.4259751454407823E-5</v>
      </c>
      <c r="K810">
        <f t="shared" si="115"/>
        <v>1.7143318612200671E-5</v>
      </c>
      <c r="L810">
        <f>K810*'Exhaust Gas Math'!$C$14</f>
        <v>2.0309989662216396E-5</v>
      </c>
      <c r="M810">
        <f>(L810/'Exhaust Gas Math'!$B$14)+('Exhaust Gas Math'!$D$10)</f>
        <v>1.1416629213838576E-3</v>
      </c>
      <c r="N810">
        <f>('Exhaust Gas Math'!$E$10*((-0.000000001)*N809^3+(0.000002)*N809^2-0.0012*N809+1.3446)*$B$15+L810*'Exhaust Gas Math'!$D$14*$B$14)/('Exhaust Gas Math'!$E$10*((-0.000000001)*N809^3+(0.000002)*N809^2-0.0012*N809+1.3446)+L810*'Exhaust Gas Math'!$D$14)</f>
        <v>551.35193937256213</v>
      </c>
      <c r="O810">
        <f t="shared" si="116"/>
        <v>81444.507106685574</v>
      </c>
      <c r="P810">
        <f>((-0.0000000008)*N810^3+(0.000003)*N810^2-0.004*N810+2.013)*('Exhaust Gas Math'!$E$10/(L810+'Exhaust Gas Math'!$E$10))+(357.45*N810^-1.004)*(L810/(L810+'Exhaust Gas Math'!$E$10))</f>
        <v>0.61852172786298598</v>
      </c>
      <c r="Q810">
        <f t="shared" si="7"/>
        <v>-25.286967805422016</v>
      </c>
      <c r="R810">
        <f t="shared" si="8"/>
        <v>81419.220138880148</v>
      </c>
      <c r="T810">
        <f t="shared" si="117"/>
        <v>0.10075000000000001</v>
      </c>
      <c r="U810">
        <f t="shared" si="118"/>
        <v>81419.220138880148</v>
      </c>
    </row>
    <row r="811" spans="3:21" x14ac:dyDescent="0.2">
      <c r="C811" s="1"/>
      <c r="D811" s="1"/>
      <c r="E811" s="1">
        <v>0.10087500000000001</v>
      </c>
      <c r="F811" s="4">
        <f t="shared" si="110"/>
        <v>4.6713067899753456E-3</v>
      </c>
      <c r="G811" s="1">
        <f t="shared" si="111"/>
        <v>10.406968316360853</v>
      </c>
      <c r="H811" s="1">
        <f t="shared" si="112"/>
        <v>1</v>
      </c>
      <c r="I811">
        <f t="shared" si="113"/>
        <v>3.3111242855951815E-5</v>
      </c>
      <c r="J811" s="4">
        <f t="shared" si="114"/>
        <v>7.2880539150072969E-5</v>
      </c>
      <c r="K811">
        <f t="shared" si="115"/>
        <v>2.3177869999166271E-5</v>
      </c>
      <c r="L811">
        <f>K811*'Exhaust Gas Math'!$C$14</f>
        <v>2.7459228328186208E-5</v>
      </c>
      <c r="M811">
        <f>(L811/'Exhaust Gas Math'!$B$14)+('Exhaust Gas Math'!$D$10)</f>
        <v>1.3884436830673167E-3</v>
      </c>
      <c r="N811">
        <f>('Exhaust Gas Math'!$E$10*((-0.000000001)*N810^3+(0.000002)*N810^2-0.0012*N810+1.3446)*$B$15+L811*'Exhaust Gas Math'!$D$14*$B$14)/('Exhaust Gas Math'!$E$10*((-0.000000001)*N810^3+(0.000002)*N810^2-0.0012*N810+1.3446)+L811*'Exhaust Gas Math'!$D$14)</f>
        <v>501.15590385831842</v>
      </c>
      <c r="O811">
        <f t="shared" si="116"/>
        <v>79382.282284523535</v>
      </c>
      <c r="P811">
        <f>((-0.0000000008)*N811^3+(0.000003)*N811^2-0.004*N811+2.013)*('Exhaust Gas Math'!$E$10/(L811+'Exhaust Gas Math'!$E$10))+(357.45*N811^-1.004)*(L811/(L811+'Exhaust Gas Math'!$E$10))</f>
        <v>0.68765014388396362</v>
      </c>
      <c r="Q811">
        <f t="shared" si="7"/>
        <v>-37.237970819488581</v>
      </c>
      <c r="R811">
        <f t="shared" si="8"/>
        <v>79345.044313704042</v>
      </c>
      <c r="T811">
        <f t="shared" si="117"/>
        <v>0.10087500000000001</v>
      </c>
      <c r="U811">
        <f t="shared" si="118"/>
        <v>79345.044313704042</v>
      </c>
    </row>
    <row r="812" spans="3:21" x14ac:dyDescent="0.2">
      <c r="C812" s="1"/>
      <c r="D812" s="1"/>
      <c r="E812" s="1">
        <v>0.10100000000000001</v>
      </c>
      <c r="F812" s="4">
        <f t="shared" si="110"/>
        <v>6.0541612783141865E-3</v>
      </c>
      <c r="G812" s="1">
        <f t="shared" si="111"/>
        <v>11.707328805309514</v>
      </c>
      <c r="H812" s="1">
        <f t="shared" si="112"/>
        <v>1</v>
      </c>
      <c r="I812">
        <f t="shared" si="113"/>
        <v>4.2913217518821688E-5</v>
      </c>
      <c r="J812" s="4">
        <f t="shared" si="114"/>
        <v>8.2682513812942841E-5</v>
      </c>
      <c r="K812">
        <f t="shared" si="115"/>
        <v>3.0039252263175181E-5</v>
      </c>
      <c r="L812">
        <f>K812*'Exhaust Gas Math'!$C$14</f>
        <v>3.5588028008276097E-5</v>
      </c>
      <c r="M812">
        <f>(L812/'Exhaust Gas Math'!$B$14)+('Exhaust Gas Math'!$D$10)</f>
        <v>1.6690373896634469E-3</v>
      </c>
      <c r="N812">
        <f>('Exhaust Gas Math'!$E$10*((-0.000000001)*N811^3+(0.000002)*N811^2-0.0012*N811+1.3446)*$B$15+L812*'Exhaust Gas Math'!$D$14*$B$14)/('Exhaust Gas Math'!$E$10*((-0.000000001)*N811^3+(0.000002)*N811^2-0.0012*N811+1.3446)+L812*'Exhaust Gas Math'!$D$14)</f>
        <v>463.94523913844353</v>
      </c>
      <c r="O812">
        <f t="shared" si="116"/>
        <v>77866.948223147832</v>
      </c>
      <c r="P812">
        <f>((-0.0000000008)*N812^3+(0.000003)*N812^2-0.004*N812+2.013)*('Exhaust Gas Math'!$E$10/(L812+'Exhaust Gas Math'!$E$10))+(357.45*N812^-1.004)*(L812/(L812+'Exhaust Gas Math'!$E$10))</f>
        <v>0.74629781863529721</v>
      </c>
      <c r="Q812">
        <f t="shared" si="7"/>
        <v>-51.144367054402096</v>
      </c>
      <c r="R812">
        <f t="shared" si="8"/>
        <v>77815.803856093436</v>
      </c>
      <c r="T812">
        <f t="shared" si="117"/>
        <v>0.10100000000000001</v>
      </c>
      <c r="U812">
        <f t="shared" si="118"/>
        <v>77815.803856093436</v>
      </c>
    </row>
    <row r="813" spans="3:21" x14ac:dyDescent="0.2">
      <c r="C813" s="1"/>
      <c r="D813" s="1"/>
      <c r="E813" s="1">
        <v>0.10112500000000001</v>
      </c>
      <c r="F813" s="4">
        <f t="shared" si="110"/>
        <v>7.5951308904791265E-3</v>
      </c>
      <c r="G813" s="1">
        <f t="shared" si="111"/>
        <v>12.935509719091675</v>
      </c>
      <c r="H813" s="1">
        <f t="shared" si="112"/>
        <v>1</v>
      </c>
      <c r="I813">
        <f t="shared" si="113"/>
        <v>5.3835946715613424E-5</v>
      </c>
      <c r="J813" s="4">
        <f t="shared" si="114"/>
        <v>9.3605243009734564E-5</v>
      </c>
      <c r="K813">
        <f t="shared" si="115"/>
        <v>3.7685162700929392E-5</v>
      </c>
      <c r="L813">
        <f>K813*'Exhaust Gas Math'!$C$14</f>
        <v>4.4646271949359E-5</v>
      </c>
      <c r="M813">
        <f>(L813/'Exhaust Gas Math'!$B$14)+('Exhaust Gas Math'!$D$10)</f>
        <v>1.9817140876642377E-3</v>
      </c>
      <c r="N813">
        <f>('Exhaust Gas Math'!$E$10*((-0.000000001)*N812^3+(0.000002)*N812^2-0.0012*N812+1.3446)*$B$15+L813*'Exhaust Gas Math'!$D$14*$B$14)/('Exhaust Gas Math'!$E$10*((-0.000000001)*N812^3+(0.000002)*N812^2-0.0012*N812+1.3446)+L813*'Exhaust Gas Math'!$D$14)</f>
        <v>435.95426646669864</v>
      </c>
      <c r="O813">
        <f t="shared" si="116"/>
        <v>76738.939251708158</v>
      </c>
      <c r="P813">
        <f>((-0.0000000008)*N813^3+(0.000003)*N813^2-0.004*N813+2.013)*('Exhaust Gas Math'!$E$10/(L813+'Exhaust Gas Math'!$E$10))+(357.45*N813^-1.004)*(L813/(L813+'Exhaust Gas Math'!$E$10))</f>
        <v>0.79594162246551703</v>
      </c>
      <c r="Q813">
        <f t="shared" si="7"/>
        <v>-66.59142577282762</v>
      </c>
      <c r="R813">
        <f t="shared" si="8"/>
        <v>76672.347825935329</v>
      </c>
      <c r="T813">
        <f t="shared" si="117"/>
        <v>0.10112500000000001</v>
      </c>
      <c r="U813">
        <f t="shared" si="118"/>
        <v>76672.347825935329</v>
      </c>
    </row>
    <row r="814" spans="3:21" x14ac:dyDescent="0.2">
      <c r="C814" s="1"/>
      <c r="D814" s="1"/>
      <c r="E814" s="1">
        <v>0.10125000000000001</v>
      </c>
      <c r="F814" s="4">
        <f t="shared" si="110"/>
        <v>9.2847150363864865E-3</v>
      </c>
      <c r="G814" s="1">
        <f t="shared" si="111"/>
        <v>14.083938913962049</v>
      </c>
      <c r="H814" s="1">
        <f t="shared" si="112"/>
        <v>1</v>
      </c>
      <c r="I814">
        <f t="shared" si="113"/>
        <v>6.5812088188650731E-5</v>
      </c>
      <c r="J814" s="4">
        <f t="shared" si="114"/>
        <v>1.0558138448277188E-4</v>
      </c>
      <c r="K814">
        <f t="shared" si="115"/>
        <v>4.606846173205551E-5</v>
      </c>
      <c r="L814">
        <f>K814*'Exhaust Gas Math'!$C$14</f>
        <v>5.4578113065364693E-5</v>
      </c>
      <c r="M814">
        <f>(L814/'Exhaust Gas Math'!$B$14)+('Exhaust Gas Math'!$D$10)</f>
        <v>2.3245460212509028E-3</v>
      </c>
      <c r="N814">
        <f>('Exhaust Gas Math'!$E$10*((-0.000000001)*N813^3+(0.000002)*N813^2-0.0012*N813+1.3446)*$B$15+L814*'Exhaust Gas Math'!$D$14*$B$14)/('Exhaust Gas Math'!$E$10*((-0.000000001)*N813^3+(0.000002)*N813^2-0.0012*N813+1.3446)+L814*'Exhaust Gas Math'!$D$14)</f>
        <v>414.51598369368253</v>
      </c>
      <c r="O814">
        <f t="shared" si="116"/>
        <v>75879.789177394938</v>
      </c>
      <c r="P814">
        <f>((-0.0000000008)*N814^3+(0.000003)*N814^2-0.004*N814+2.013)*('Exhaust Gas Math'!$E$10/(L814+'Exhaust Gas Math'!$E$10))+(357.45*N814^-1.004)*(L814/(L814+'Exhaust Gas Math'!$E$10))</f>
        <v>0.838016473672058</v>
      </c>
      <c r="Q814">
        <f t="shared" si="7"/>
        <v>-83.11335734104415</v>
      </c>
      <c r="R814">
        <f t="shared" si="8"/>
        <v>75796.67582005389</v>
      </c>
      <c r="T814">
        <f t="shared" si="117"/>
        <v>0.10125000000000001</v>
      </c>
      <c r="U814">
        <f t="shared" si="118"/>
        <v>75796.67582005389</v>
      </c>
    </row>
    <row r="815" spans="3:21" x14ac:dyDescent="0.2">
      <c r="C815" s="1"/>
      <c r="D815" s="1"/>
      <c r="E815" s="1">
        <v>0.10137500000000001</v>
      </c>
      <c r="F815" s="4">
        <f t="shared" si="110"/>
        <v>1.1112496867933322E-2</v>
      </c>
      <c r="G815" s="1">
        <f t="shared" si="111"/>
        <v>15.145535942043008</v>
      </c>
      <c r="H815" s="1">
        <f t="shared" si="112"/>
        <v>1</v>
      </c>
      <c r="I815">
        <f t="shared" si="113"/>
        <v>7.8767805043283419E-5</v>
      </c>
      <c r="J815" s="4">
        <f t="shared" si="114"/>
        <v>1.1853710133740457E-4</v>
      </c>
      <c r="K815">
        <f t="shared" si="115"/>
        <v>5.5137463530298391E-5</v>
      </c>
      <c r="L815">
        <f>K815*'Exhaust Gas Math'!$C$14</f>
        <v>6.5322318253142531E-5</v>
      </c>
      <c r="M815">
        <f>(L815/'Exhaust Gas Math'!$B$14)+('Exhaust Gas Math'!$D$10)</f>
        <v>2.6954195175497579E-3</v>
      </c>
      <c r="N815">
        <f>('Exhaust Gas Math'!$E$10*((-0.000000001)*N814^3+(0.000002)*N814^2-0.0012*N814+1.3446)*$B$15+L815*'Exhaust Gas Math'!$D$14*$B$14)/('Exhaust Gas Math'!$E$10*((-0.000000001)*N814^3+(0.000002)*N814^2-0.0012*N814+1.3446)+L815*'Exhaust Gas Math'!$D$14)</f>
        <v>397.80440105838483</v>
      </c>
      <c r="O815">
        <f t="shared" si="116"/>
        <v>75210.017071245646</v>
      </c>
      <c r="P815">
        <f>((-0.0000000008)*N815^3+(0.000003)*N815^2-0.004*N815+2.013)*('Exhaust Gas Math'!$E$10/(L815+'Exhaust Gas Math'!$E$10))+(357.45*N815^-1.004)*(L815/(L815+'Exhaust Gas Math'!$E$10))</f>
        <v>0.8737594873086485</v>
      </c>
      <c r="Q815">
        <f t="shared" si="7"/>
        <v>-100.21464689713163</v>
      </c>
      <c r="R815">
        <f t="shared" si="8"/>
        <v>75109.802424348512</v>
      </c>
      <c r="T815">
        <f t="shared" si="117"/>
        <v>0.10137500000000001</v>
      </c>
      <c r="U815">
        <f t="shared" si="118"/>
        <v>75109.802424348512</v>
      </c>
    </row>
    <row r="816" spans="3:21" x14ac:dyDescent="0.2">
      <c r="C816" s="1"/>
      <c r="D816" s="1"/>
      <c r="E816" s="1">
        <v>0.10150000000000001</v>
      </c>
      <c r="F816" s="4">
        <f t="shared" si="110"/>
        <v>1.3067207502328676E-2</v>
      </c>
      <c r="G816" s="1">
        <f t="shared" si="111"/>
        <v>16.113755704639409</v>
      </c>
      <c r="H816" s="1">
        <f t="shared" si="112"/>
        <v>1</v>
      </c>
      <c r="I816">
        <f t="shared" si="113"/>
        <v>9.2623220976887258E-5</v>
      </c>
      <c r="J816" s="4">
        <f t="shared" si="114"/>
        <v>1.3239251727100842E-4</v>
      </c>
      <c r="K816">
        <f t="shared" si="115"/>
        <v>6.4836254683821071E-5</v>
      </c>
      <c r="L816">
        <f>K816*'Exhaust Gas Math'!$C$14</f>
        <v>7.6812645914897112E-5</v>
      </c>
      <c r="M816">
        <f>(L816/'Exhaust Gas Math'!$B$14)+('Exhaust Gas Math'!$D$10)</f>
        <v>3.0920480181281006E-3</v>
      </c>
      <c r="N816">
        <f>('Exhaust Gas Math'!$E$10*((-0.000000001)*N815^3+(0.000002)*N815^2-0.0012*N815+1.3446)*$B$15+L816*'Exhaust Gas Math'!$D$14*$B$14)/('Exhaust Gas Math'!$E$10*((-0.000000001)*N815^3+(0.000002)*N815^2-0.0012*N815+1.3446)+L816*'Exhaust Gas Math'!$D$14)</f>
        <v>384.56570328996776</v>
      </c>
      <c r="O816">
        <f t="shared" si="116"/>
        <v>74677.088557880139</v>
      </c>
      <c r="P816">
        <f>((-0.0000000008)*N816^3+(0.000003)*N816^2-0.004*N816+2.013)*('Exhaust Gas Math'!$E$10/(L816+'Exhaust Gas Math'!$E$10))+(357.45*N816^-1.004)*(L816/(L816+'Exhaust Gas Math'!$E$10))</f>
        <v>0.90420870238961637</v>
      </c>
      <c r="Q816">
        <f t="shared" si="7"/>
        <v>-117.3903066683884</v>
      </c>
      <c r="R816">
        <f t="shared" si="8"/>
        <v>74559.698251211754</v>
      </c>
      <c r="T816">
        <f t="shared" si="117"/>
        <v>0.10150000000000001</v>
      </c>
      <c r="U816">
        <f t="shared" si="118"/>
        <v>74559.698251211754</v>
      </c>
    </row>
    <row r="817" spans="3:21" x14ac:dyDescent="0.2">
      <c r="C817" s="1"/>
      <c r="D817" s="1"/>
      <c r="E817" s="1">
        <v>0.10162499999999999</v>
      </c>
      <c r="F817" s="4">
        <f t="shared" si="110"/>
        <v>1.5136795498504222E-2</v>
      </c>
      <c r="G817" s="1">
        <f t="shared" si="111"/>
        <v>16.982628804949123</v>
      </c>
      <c r="H817" s="1">
        <f t="shared" si="112"/>
        <v>1</v>
      </c>
      <c r="I817">
        <f t="shared" si="113"/>
        <v>1.07292912742838E-4</v>
      </c>
      <c r="J817" s="4">
        <f t="shared" si="114"/>
        <v>1.4706220903695915E-4</v>
      </c>
      <c r="K817">
        <f t="shared" si="115"/>
        <v>7.5105038919986598E-5</v>
      </c>
      <c r="L817">
        <f>K817*'Exhaust Gas Math'!$C$14</f>
        <v>8.8978254359671849E-5</v>
      </c>
      <c r="M817">
        <f>(L817/'Exhaust Gas Math'!$B$14)+('Exhaust Gas Math'!$D$10)</f>
        <v>3.5119861763874979E-3</v>
      </c>
      <c r="N817">
        <f>('Exhaust Gas Math'!$E$10*((-0.000000001)*N816^3+(0.000002)*N816^2-0.0012*N816+1.3446)*$B$15+L817*'Exhaust Gas Math'!$D$14*$B$14)/('Exhaust Gas Math'!$E$10*((-0.000000001)*N816^3+(0.000002)*N816^2-0.0012*N816+1.3446)+L817*'Exhaust Gas Math'!$D$14)</f>
        <v>373.92587497073447</v>
      </c>
      <c r="O817">
        <f t="shared" si="116"/>
        <v>74245.693632355978</v>
      </c>
      <c r="P817">
        <f>((-0.0000000008)*N817^3+(0.000003)*N817^2-0.004*N817+2.013)*('Exhaust Gas Math'!$E$10/(L817+'Exhaust Gas Math'!$E$10))+(357.45*N817^-1.004)*(L817/(L817+'Exhaust Gas Math'!$E$10))</f>
        <v>0.93022945092832521</v>
      </c>
      <c r="Q817">
        <f t="shared" si="7"/>
        <v>-134.14358965844599</v>
      </c>
      <c r="R817">
        <f t="shared" si="8"/>
        <v>74111.550042697534</v>
      </c>
      <c r="T817">
        <f t="shared" si="117"/>
        <v>0.10162499999999999</v>
      </c>
      <c r="U817">
        <f t="shared" si="118"/>
        <v>74111.550042697534</v>
      </c>
    </row>
    <row r="818" spans="3:21" x14ac:dyDescent="0.2">
      <c r="C818" s="1"/>
      <c r="D818" s="1"/>
      <c r="E818" s="1">
        <v>0.10174999999999999</v>
      </c>
      <c r="F818" s="4">
        <f t="shared" si="110"/>
        <v>1.7308501158256273E-2</v>
      </c>
      <c r="G818" s="1">
        <f t="shared" si="111"/>
        <v>17.746798351379343</v>
      </c>
      <c r="H818" s="1">
        <f t="shared" si="112"/>
        <v>1</v>
      </c>
      <c r="I818">
        <f t="shared" si="113"/>
        <v>1.2268643681323518E-4</v>
      </c>
      <c r="J818" s="4">
        <f t="shared" si="114"/>
        <v>1.6245573310735633E-4</v>
      </c>
      <c r="K818">
        <f t="shared" si="115"/>
        <v>8.5880505769264629E-5</v>
      </c>
      <c r="L818">
        <f>K818*'Exhaust Gas Math'!$C$14</f>
        <v>1.0174413856593282E-4</v>
      </c>
      <c r="M818">
        <f>(L818/'Exhaust Gas Math'!$B$14)+('Exhaust Gas Math'!$D$10)</f>
        <v>3.9526449339387917E-3</v>
      </c>
      <c r="N818">
        <f>('Exhaust Gas Math'!$E$10*((-0.000000001)*N817^3+(0.000002)*N817^2-0.0012*N817+1.3446)*$B$15+L818*'Exhaust Gas Math'!$D$14*$B$14)/('Exhaust Gas Math'!$E$10*((-0.000000001)*N817^3+(0.000002)*N817^2-0.0012*N817+1.3446)+L818*'Exhaust Gas Math'!$D$14)</f>
        <v>365.26447607044508</v>
      </c>
      <c r="O818">
        <f t="shared" si="116"/>
        <v>73891.457961500637</v>
      </c>
      <c r="P818">
        <f>((-0.0000000008)*N818^3+(0.000003)*N818^2-0.004*N818+2.013)*('Exhaust Gas Math'!$E$10/(L818+'Exhaust Gas Math'!$E$10))+(357.45*N818^-1.004)*(L818/(L818+'Exhaust Gas Math'!$E$10))</f>
        <v>0.95254092505290611</v>
      </c>
      <c r="Q818">
        <f t="shared" si="7"/>
        <v>-150.00083528301269</v>
      </c>
      <c r="R818">
        <f t="shared" si="8"/>
        <v>73741.457126217618</v>
      </c>
      <c r="T818">
        <f t="shared" si="117"/>
        <v>0.10174999999999999</v>
      </c>
      <c r="U818">
        <f t="shared" si="118"/>
        <v>73741.457126217618</v>
      </c>
    </row>
    <row r="819" spans="3:21" x14ac:dyDescent="0.2">
      <c r="C819" s="1"/>
      <c r="D819" s="1"/>
      <c r="E819" s="1">
        <v>0.10187499999999999</v>
      </c>
      <c r="F819" s="4">
        <f t="shared" si="110"/>
        <v>1.9568935194026464E-2</v>
      </c>
      <c r="G819" s="1">
        <f t="shared" si="111"/>
        <v>18.401552984563946</v>
      </c>
      <c r="H819" s="1">
        <f t="shared" si="112"/>
        <v>1</v>
      </c>
      <c r="I819">
        <f t="shared" si="113"/>
        <v>1.3870888699331446E-4</v>
      </c>
      <c r="J819" s="4">
        <f t="shared" si="114"/>
        <v>1.7847818328743561E-4</v>
      </c>
      <c r="K819">
        <f t="shared" si="115"/>
        <v>9.7096220895320122E-5</v>
      </c>
      <c r="L819">
        <f>K819*'Exhaust Gas Math'!$C$14</f>
        <v>1.1503159261245771E-4</v>
      </c>
      <c r="M819">
        <f>(L819/'Exhaust Gas Math'!$B$14)+('Exhaust Gas Math'!$D$10)</f>
        <v>4.4113074830076518E-3</v>
      </c>
      <c r="N819">
        <f>('Exhaust Gas Math'!$E$10*((-0.000000001)*N818^3+(0.000002)*N818^2-0.0012*N818+1.3446)*$B$15+L819*'Exhaust Gas Math'!$D$14*$B$14)/('Exhaust Gas Math'!$E$10*((-0.000000001)*N818^3+(0.000002)*N818^2-0.0012*N818+1.3446)+L819*'Exhaust Gas Math'!$D$14)</f>
        <v>358.13301596181219</v>
      </c>
      <c r="O819">
        <f t="shared" si="116"/>
        <v>73597.081367749546</v>
      </c>
      <c r="P819">
        <f>((-0.0000000008)*N819^3+(0.000003)*N819^2-0.004*N819+2.013)*('Exhaust Gas Math'!$E$10/(L819+'Exhaust Gas Math'!$E$10))+(357.45*N819^-1.004)*(L819/(L819+'Exhaust Gas Math'!$E$10))</f>
        <v>0.97173942379333877</v>
      </c>
      <c r="Q819">
        <f t="shared" si="7"/>
        <v>-164.52381820392409</v>
      </c>
      <c r="R819">
        <f t="shared" si="8"/>
        <v>73432.557549545629</v>
      </c>
      <c r="T819">
        <f t="shared" si="117"/>
        <v>0.10187499999999999</v>
      </c>
      <c r="U819">
        <f t="shared" si="118"/>
        <v>73432.557549545629</v>
      </c>
    </row>
    <row r="820" spans="3:21" x14ac:dyDescent="0.2">
      <c r="C820" s="1"/>
      <c r="D820" s="1"/>
      <c r="E820" s="1">
        <v>0.10199999999999999</v>
      </c>
      <c r="F820" s="4">
        <f t="shared" si="110"/>
        <v>2.1904161278313877E-2</v>
      </c>
      <c r="G820" s="1">
        <f t="shared" si="111"/>
        <v>18.942855924461405</v>
      </c>
      <c r="H820" s="1">
        <f t="shared" si="112"/>
        <v>1</v>
      </c>
      <c r="I820">
        <f t="shared" si="113"/>
        <v>1.5526147954971172E-4</v>
      </c>
      <c r="J820" s="4">
        <f t="shared" si="114"/>
        <v>1.9503077584383287E-4</v>
      </c>
      <c r="K820">
        <f t="shared" si="115"/>
        <v>1.086830356847982E-4</v>
      </c>
      <c r="L820">
        <f>K820*'Exhaust Gas Math'!$C$14</f>
        <v>1.2875869492652402E-4</v>
      </c>
      <c r="M820">
        <f>(L820/'Exhaust Gas Math'!$B$14)+('Exhaust Gas Math'!$D$10)</f>
        <v>4.8851460164583355E-3</v>
      </c>
      <c r="N820">
        <f>('Exhaust Gas Math'!$E$10*((-0.000000001)*N819^3+(0.000002)*N819^2-0.0012*N819+1.3446)*$B$15+L820*'Exhaust Gas Math'!$D$14*$B$14)/('Exhaust Gas Math'!$E$10*((-0.000000001)*N819^3+(0.000002)*N819^2-0.0012*N819+1.3446)+L820*'Exhaust Gas Math'!$D$14)</f>
        <v>352.20172469782318</v>
      </c>
      <c r="O820">
        <f t="shared" si="116"/>
        <v>73349.966029602205</v>
      </c>
      <c r="P820">
        <f>((-0.0000000008)*N820^3+(0.000003)*N820^2-0.004*N820+2.013)*('Exhaust Gas Math'!$E$10/(L820+'Exhaust Gas Math'!$E$10))+(357.45*N820^-1.004)*(L820/(L820+'Exhaust Gas Math'!$E$10))</f>
        <v>0.98831848219285123</v>
      </c>
      <c r="Q820">
        <f t="shared" si="7"/>
        <v>-177.32004531176537</v>
      </c>
      <c r="R820">
        <f t="shared" si="8"/>
        <v>73172.645984290444</v>
      </c>
      <c r="T820">
        <f t="shared" si="117"/>
        <v>0.10199999999999999</v>
      </c>
      <c r="U820">
        <f t="shared" si="118"/>
        <v>73172.645984290444</v>
      </c>
    </row>
    <row r="821" spans="3:21" x14ac:dyDescent="0.2">
      <c r="C821" s="1"/>
      <c r="D821" s="1"/>
      <c r="E821" s="1">
        <v>0.10212499999999999</v>
      </c>
      <c r="F821" s="4">
        <f t="shared" si="110"/>
        <v>2.4299781965767844E-2</v>
      </c>
      <c r="G821" s="1">
        <f t="shared" si="111"/>
        <v>19.367369858445837</v>
      </c>
      <c r="H821" s="1">
        <f t="shared" si="112"/>
        <v>1</v>
      </c>
      <c r="I821">
        <f t="shared" si="113"/>
        <v>1.7224216224502432E-4</v>
      </c>
      <c r="J821" s="4">
        <f t="shared" si="114"/>
        <v>2.1201145853914547E-4</v>
      </c>
      <c r="K821">
        <f t="shared" si="115"/>
        <v>1.2056951357151702E-4</v>
      </c>
      <c r="L821">
        <f>K821*'Exhaust Gas Math'!$C$14</f>
        <v>1.428408133576434E-4</v>
      </c>
      <c r="M821">
        <f>(L821/'Exhaust Gas Math'!$B$14)+('Exhaust Gas Math'!$D$10)</f>
        <v>5.3712391621649072E-3</v>
      </c>
      <c r="N821">
        <f>('Exhaust Gas Math'!$E$10*((-0.000000001)*N820^3+(0.000002)*N820^2-0.0012*N820+1.3446)*$B$15+L821*'Exhaust Gas Math'!$D$14*$B$14)/('Exhaust Gas Math'!$E$10*((-0.000000001)*N820^3+(0.000002)*N820^2-0.0012*N820+1.3446)+L821*'Exhaust Gas Math'!$D$14)</f>
        <v>347.22428984280026</v>
      </c>
      <c r="O821">
        <f t="shared" si="116"/>
        <v>73140.730371008583</v>
      </c>
      <c r="P821">
        <f>((-0.0000000008)*N821^3+(0.000003)*N821^2-0.004*N821+2.013)*('Exhaust Gas Math'!$E$10/(L821+'Exhaust Gas Math'!$E$10))+(357.45*N821^-1.004)*(L821/(L821+'Exhaust Gas Math'!$E$10))</f>
        <v>1.0026862308700373</v>
      </c>
      <c r="Q821">
        <f t="shared" si="7"/>
        <v>-188.05130352147728</v>
      </c>
      <c r="R821">
        <f t="shared" si="8"/>
        <v>72952.679067487101</v>
      </c>
      <c r="T821">
        <f t="shared" si="117"/>
        <v>0.10212499999999999</v>
      </c>
      <c r="U821">
        <f t="shared" si="118"/>
        <v>72952.679067487101</v>
      </c>
    </row>
    <row r="822" spans="3:21" x14ac:dyDescent="0.2">
      <c r="C822" s="1"/>
      <c r="D822" s="1"/>
      <c r="E822" s="1">
        <v>0.10224999999999999</v>
      </c>
      <c r="F822" s="4">
        <f t="shared" si="110"/>
        <v>2.6741027458224629E-2</v>
      </c>
      <c r="G822" s="1">
        <f t="shared" si="111"/>
        <v>19.672477516948856</v>
      </c>
      <c r="H822" s="1">
        <f t="shared" si="112"/>
        <v>1</v>
      </c>
      <c r="I822">
        <f t="shared" si="113"/>
        <v>1.8954624352377947E-4</v>
      </c>
      <c r="J822" s="4">
        <f t="shared" si="114"/>
        <v>2.2931553981790062E-4</v>
      </c>
      <c r="K822">
        <f t="shared" si="115"/>
        <v>1.3268237046664563E-4</v>
      </c>
      <c r="L822">
        <f>K822*'Exhaust Gas Math'!$C$14</f>
        <v>1.5719112696290332E-4</v>
      </c>
      <c r="M822">
        <f>(L822/'Exhaust Gas Math'!$B$14)+('Exhaust Gas Math'!$D$10)</f>
        <v>5.8665899942415356E-3</v>
      </c>
      <c r="N822">
        <f>('Exhaust Gas Math'!$E$10*((-0.000000001)*N821^3+(0.000002)*N821^2-0.0012*N821+1.3446)*$B$15+L822*'Exhaust Gas Math'!$D$14*$B$14)/('Exhaust Gas Math'!$E$10*((-0.000000001)*N821^3+(0.000002)*N821^2-0.0012*N821+1.3446)+L822*'Exhaust Gas Math'!$D$14)</f>
        <v>343.0140772115596</v>
      </c>
      <c r="O822">
        <f t="shared" si="116"/>
        <v>72962.252417470125</v>
      </c>
      <c r="P822">
        <f>((-0.0000000008)*N822^3+(0.000003)*N822^2-0.004*N822+2.013)*('Exhaust Gas Math'!$E$10/(L822+'Exhaust Gas Math'!$E$10))+(357.45*N822^-1.004)*(L822/(L822+'Exhaust Gas Math'!$E$10))</f>
        <v>1.0151802120485989</v>
      </c>
      <c r="Q822">
        <f t="shared" si="7"/>
        <v>-196.44060522036892</v>
      </c>
      <c r="R822">
        <f t="shared" si="8"/>
        <v>72765.811812249754</v>
      </c>
      <c r="T822">
        <f t="shared" si="117"/>
        <v>0.10224999999999999</v>
      </c>
      <c r="U822">
        <f t="shared" si="118"/>
        <v>72765.811812249754</v>
      </c>
    </row>
    <row r="823" spans="3:21" x14ac:dyDescent="0.2">
      <c r="C823" s="1"/>
      <c r="D823" s="1"/>
      <c r="E823" s="1">
        <v>0.10237499999999999</v>
      </c>
      <c r="F823" s="4">
        <f t="shared" si="110"/>
        <v>2.9212846665427165E-2</v>
      </c>
      <c r="G823" s="1">
        <f t="shared" si="111"/>
        <v>19.856297809797297</v>
      </c>
      <c r="H823" s="1">
        <f t="shared" si="112"/>
        <v>1</v>
      </c>
      <c r="I823">
        <f t="shared" si="113"/>
        <v>2.0706703797070586E-4</v>
      </c>
      <c r="J823" s="4">
        <f t="shared" si="114"/>
        <v>2.4683633426482703E-4</v>
      </c>
      <c r="K823">
        <f t="shared" si="115"/>
        <v>1.4494692657949408E-4</v>
      </c>
      <c r="L823">
        <f>K823*'Exhaust Gas Math'!$C$14</f>
        <v>1.7172116128696637E-4</v>
      </c>
      <c r="M823">
        <f>(L823/'Exhaust Gas Math'!$B$14)+('Exhaust Gas Math'!$D$10)</f>
        <v>6.3681445100876883E-3</v>
      </c>
      <c r="N823">
        <f>('Exhaust Gas Math'!$E$10*((-0.000000001)*N822^3+(0.000002)*N822^2-0.0012*N822+1.3446)*$B$15+L823*'Exhaust Gas Math'!$D$14*$B$14)/('Exhaust Gas Math'!$E$10*((-0.000000001)*N822^3+(0.000002)*N822^2-0.0012*N822+1.3446)+L823*'Exhaust Gas Math'!$D$14)</f>
        <v>339.4278104316636</v>
      </c>
      <c r="O823">
        <f t="shared" si="116"/>
        <v>72809.036249024517</v>
      </c>
      <c r="P823">
        <f>((-0.0000000008)*N823^3+(0.000003)*N823^2-0.004*N823+2.013)*('Exhaust Gas Math'!$E$10/(L823+'Exhaust Gas Math'!$E$10))+(357.45*N823^-1.004)*(L823/(L823+'Exhaust Gas Math'!$E$10))</f>
        <v>1.0260798630604455</v>
      </c>
      <c r="Q823">
        <f t="shared" si="7"/>
        <v>-202.27756857768208</v>
      </c>
      <c r="R823">
        <f t="shared" si="8"/>
        <v>72606.75868044683</v>
      </c>
      <c r="T823">
        <f t="shared" si="117"/>
        <v>0.10237499999999999</v>
      </c>
      <c r="U823">
        <f t="shared" si="118"/>
        <v>72606.75868044683</v>
      </c>
    </row>
    <row r="824" spans="3:21" x14ac:dyDescent="0.2">
      <c r="C824" s="1"/>
      <c r="D824" s="1"/>
      <c r="E824" s="1">
        <v>0.10249999999999999</v>
      </c>
      <c r="F824" s="4">
        <f t="shared" si="110"/>
        <v>3.1699999999999749E-2</v>
      </c>
      <c r="G824" s="1">
        <f t="shared" si="111"/>
        <v>19.917697423759289</v>
      </c>
      <c r="H824" s="1">
        <f t="shared" si="112"/>
        <v>1</v>
      </c>
      <c r="I824">
        <f t="shared" si="113"/>
        <v>2.2469652406178269E-4</v>
      </c>
      <c r="J824" s="4">
        <f t="shared" si="114"/>
        <v>2.6446582035590384E-4</v>
      </c>
      <c r="K824">
        <f t="shared" si="115"/>
        <v>1.5728756684324786E-4</v>
      </c>
      <c r="L824">
        <f>K824*'Exhaust Gas Math'!$C$14</f>
        <v>1.8634133383649799E-4</v>
      </c>
      <c r="M824">
        <f>(L824/'Exhaust Gas Math'!$B$14)+('Exhaust Gas Math'!$D$10)</f>
        <v>6.872810459329374E-3</v>
      </c>
      <c r="N824">
        <f>('Exhaust Gas Math'!$E$10*((-0.000000001)*N823^3+(0.000002)*N823^2-0.0012*N823+1.3446)*$B$15+L824*'Exhaust Gas Math'!$D$14*$B$14)/('Exhaust Gas Math'!$E$10*((-0.000000001)*N823^3+(0.000002)*N823^2-0.0012*N823+1.3446)+L824*'Exhaust Gas Math'!$D$14)</f>
        <v>336.35418027907843</v>
      </c>
      <c r="O824">
        <f t="shared" si="116"/>
        <v>72676.780905301988</v>
      </c>
      <c r="P824">
        <f>((-0.0000000008)*N824^3+(0.000003)*N824^2-0.004*N824+2.013)*('Exhaust Gas Math'!$E$10/(L824+'Exhaust Gas Math'!$E$10))+(357.45*N824^-1.004)*(L824/(L824+'Exhaust Gas Math'!$E$10))</f>
        <v>1.0356169102694956</v>
      </c>
      <c r="Q824">
        <f t="shared" si="7"/>
        <v>-205.42221074603745</v>
      </c>
      <c r="R824">
        <f t="shared" si="8"/>
        <v>72471.358694555951</v>
      </c>
      <c r="T824">
        <f t="shared" si="117"/>
        <v>0.10249999999999999</v>
      </c>
      <c r="U824">
        <f t="shared" si="118"/>
        <v>72471.358694555951</v>
      </c>
    </row>
    <row r="825" spans="3:21" x14ac:dyDescent="0.2">
      <c r="C825" s="1"/>
      <c r="D825" s="1"/>
      <c r="E825" s="1">
        <v>0.10262499999999999</v>
      </c>
      <c r="F825" s="4">
        <f t="shared" si="110"/>
        <v>3.4187153334572784E-2</v>
      </c>
      <c r="G825" s="1">
        <f t="shared" si="111"/>
        <v>19.856297809797297</v>
      </c>
      <c r="H825" s="1">
        <f t="shared" si="112"/>
        <v>1</v>
      </c>
      <c r="I825">
        <f t="shared" si="113"/>
        <v>2.4232601015286275E-4</v>
      </c>
      <c r="J825" s="4">
        <f t="shared" si="114"/>
        <v>2.8209530644698389E-4</v>
      </c>
      <c r="K825">
        <f t="shared" si="115"/>
        <v>1.6962820710700392E-4</v>
      </c>
      <c r="L825">
        <f>K825*'Exhaust Gas Math'!$C$14</f>
        <v>2.009615063860323E-4</v>
      </c>
      <c r="M825">
        <f>(L825/'Exhaust Gas Math'!$B$14)+('Exhaust Gas Math'!$D$10)</f>
        <v>7.3774764085711517E-3</v>
      </c>
      <c r="N825">
        <f>('Exhaust Gas Math'!$E$10*((-0.000000001)*N824^3+(0.000002)*N824^2-0.0012*N824+1.3446)*$B$15+L825*'Exhaust Gas Math'!$D$14*$B$14)/('Exhaust Gas Math'!$E$10*((-0.000000001)*N824^3+(0.000002)*N824^2-0.0012*N824+1.3446)+L825*'Exhaust Gas Math'!$D$14)</f>
        <v>333.70576911482209</v>
      </c>
      <c r="O825">
        <f t="shared" si="116"/>
        <v>72562.079733426741</v>
      </c>
      <c r="P825">
        <f>((-0.0000000008)*N825^3+(0.000003)*N825^2-0.004*N825+2.013)*('Exhaust Gas Math'!$E$10/(L825+'Exhaust Gas Math'!$E$10))+(357.45*N825^-1.004)*(L825/(L825+'Exhaust Gas Math'!$E$10))</f>
        <v>1.0439839413085514</v>
      </c>
      <c r="Q825">
        <f t="shared" si="7"/>
        <v>-205.80711198461481</v>
      </c>
      <c r="R825">
        <f t="shared" si="8"/>
        <v>72356.272621442127</v>
      </c>
      <c r="T825">
        <f t="shared" si="117"/>
        <v>0.10262499999999999</v>
      </c>
      <c r="U825">
        <f t="shared" si="118"/>
        <v>72356.272621442127</v>
      </c>
    </row>
    <row r="826" spans="3:21" x14ac:dyDescent="0.2">
      <c r="C826" s="1"/>
      <c r="D826" s="1"/>
      <c r="E826" s="1">
        <v>0.10274999999999999</v>
      </c>
      <c r="F826" s="4">
        <f t="shared" si="110"/>
        <v>3.6658972541775324E-2</v>
      </c>
      <c r="G826" s="1">
        <f t="shared" si="111"/>
        <v>19.672477516948859</v>
      </c>
      <c r="H826" s="1">
        <f t="shared" si="112"/>
        <v>1</v>
      </c>
      <c r="I826">
        <f t="shared" si="113"/>
        <v>2.5984680459978913E-4</v>
      </c>
      <c r="J826" s="4">
        <f t="shared" si="114"/>
        <v>2.9961610089391025E-4</v>
      </c>
      <c r="K826">
        <f t="shared" si="115"/>
        <v>1.8189276321985238E-4</v>
      </c>
      <c r="L826">
        <f>K826*'Exhaust Gas Math'!$C$14</f>
        <v>2.1549154071009538E-4</v>
      </c>
      <c r="M826">
        <f>(L826/'Exhaust Gas Math'!$B$14)+('Exhaust Gas Math'!$D$10)</f>
        <v>7.8790309244173053E-3</v>
      </c>
      <c r="N826">
        <f>('Exhaust Gas Math'!$E$10*((-0.000000001)*N825^3+(0.000002)*N825^2-0.0012*N825+1.3446)*$B$15+L826*'Exhaust Gas Math'!$D$14*$B$14)/('Exhaust Gas Math'!$E$10*((-0.000000001)*N825^3+(0.000002)*N825^2-0.0012*N825+1.3446)+L826*'Exhaust Gas Math'!$D$14)</f>
        <v>331.41324176296769</v>
      </c>
      <c r="O826">
        <f t="shared" si="116"/>
        <v>72462.206081622222</v>
      </c>
      <c r="P826">
        <f>((-0.0000000008)*N826^3+(0.000003)*N826^2-0.004*N826+2.013)*('Exhaust Gas Math'!$E$10/(L826+'Exhaust Gas Math'!$E$10))+(357.45*N826^-1.004)*(L826/(L826+'Exhaust Gas Math'!$E$10))</f>
        <v>1.0513414262038014</v>
      </c>
      <c r="Q826">
        <f t="shared" si="7"/>
        <v>-203.4379153627886</v>
      </c>
      <c r="R826">
        <f t="shared" si="8"/>
        <v>72258.76816625944</v>
      </c>
      <c r="T826">
        <f t="shared" si="117"/>
        <v>0.10274999999999999</v>
      </c>
      <c r="U826">
        <f t="shared" si="118"/>
        <v>72258.76816625944</v>
      </c>
    </row>
    <row r="827" spans="3:21" x14ac:dyDescent="0.2">
      <c r="C827" s="1"/>
      <c r="D827" s="1"/>
      <c r="E827" s="1">
        <v>0.10287499999999999</v>
      </c>
      <c r="F827" s="4">
        <f t="shared" si="110"/>
        <v>3.9100218034232109E-2</v>
      </c>
      <c r="G827" s="1">
        <f t="shared" si="111"/>
        <v>19.367369858445844</v>
      </c>
      <c r="H827" s="1">
        <f t="shared" si="112"/>
        <v>1</v>
      </c>
      <c r="I827">
        <f t="shared" si="113"/>
        <v>2.7715088587854428E-4</v>
      </c>
      <c r="J827" s="4">
        <f t="shared" si="114"/>
        <v>3.1692018217266546E-4</v>
      </c>
      <c r="K827">
        <f t="shared" si="115"/>
        <v>1.9400562011498098E-4</v>
      </c>
      <c r="L827">
        <f>K827*'Exhaust Gas Math'!$C$14</f>
        <v>2.2984185431535527E-4</v>
      </c>
      <c r="M827">
        <f>(L827/'Exhaust Gas Math'!$B$14)+('Exhaust Gas Math'!$D$10)</f>
        <v>8.3743817564939337E-3</v>
      </c>
      <c r="N827">
        <f>('Exhaust Gas Math'!$E$10*((-0.000000001)*N826^3+(0.000002)*N826^2-0.0012*N826+1.3446)*$B$15+L827*'Exhaust Gas Math'!$D$14*$B$14)/('Exhaust Gas Math'!$E$10*((-0.000000001)*N826^3+(0.000002)*N826^2-0.0012*N826+1.3446)+L827*'Exhaust Gas Math'!$D$14)</f>
        <v>329.42111017152655</v>
      </c>
      <c r="O827">
        <f t="shared" si="116"/>
        <v>72374.957594722291</v>
      </c>
      <c r="P827">
        <f>((-0.0000000008)*N827^3+(0.000003)*N827^2-0.004*N827+2.013)*('Exhaust Gas Math'!$E$10/(L827+'Exhaust Gas Math'!$E$10))+(357.45*N827^-1.004)*(L827/(L827+'Exhaust Gas Math'!$E$10))</f>
        <v>1.0578234416932142</v>
      </c>
      <c r="Q827">
        <f t="shared" si="7"/>
        <v>-198.39214998831281</v>
      </c>
      <c r="R827">
        <f t="shared" si="8"/>
        <v>72176.565444733977</v>
      </c>
      <c r="T827">
        <f t="shared" si="117"/>
        <v>0.10287499999999999</v>
      </c>
      <c r="U827">
        <f t="shared" si="118"/>
        <v>72176.565444733977</v>
      </c>
    </row>
    <row r="828" spans="3:21" x14ac:dyDescent="0.2">
      <c r="C828" s="1"/>
      <c r="D828" s="1"/>
      <c r="E828" s="1">
        <v>0.10299999999999999</v>
      </c>
      <c r="F828" s="4">
        <f t="shared" si="110"/>
        <v>4.1495838721685649E-2</v>
      </c>
      <c r="G828" s="1">
        <f t="shared" si="111"/>
        <v>18.942855924461501</v>
      </c>
      <c r="H828" s="1">
        <f t="shared" si="112"/>
        <v>1</v>
      </c>
      <c r="I828">
        <f t="shared" si="113"/>
        <v>2.9413156857385384E-4</v>
      </c>
      <c r="J828" s="4">
        <f t="shared" si="114"/>
        <v>3.3390086486797502E-4</v>
      </c>
      <c r="K828">
        <f t="shared" si="115"/>
        <v>2.0589209800169769E-4</v>
      </c>
      <c r="L828">
        <f>K828*'Exhaust Gas Math'!$C$14</f>
        <v>2.4392397274647216E-4</v>
      </c>
      <c r="M828">
        <f>(L828/'Exhaust Gas Math'!$B$14)+('Exhaust Gas Math'!$D$10)</f>
        <v>8.8604749022004187E-3</v>
      </c>
      <c r="N828">
        <f>('Exhaust Gas Math'!$E$10*((-0.000000001)*N827^3+(0.000002)*N827^2-0.0012*N827+1.3446)*$B$15+L828*'Exhaust Gas Math'!$D$14*$B$14)/('Exhaust Gas Math'!$E$10*((-0.000000001)*N827^3+(0.000002)*N827^2-0.0012*N827+1.3446)+L828*'Exhaust Gas Math'!$D$14)</f>
        <v>327.68460689200748</v>
      </c>
      <c r="O828">
        <f t="shared" si="116"/>
        <v>72298.541189198688</v>
      </c>
      <c r="P828">
        <f>((-0.0000000008)*N828^3+(0.000003)*N828^2-0.004*N828+2.013)*('Exhaust Gas Math'!$E$10/(L828+'Exhaust Gas Math'!$E$10))+(357.45*N828^-1.004)*(L828/(L828+'Exhaust Gas Math'!$E$10))</f>
        <v>1.0635423256873353</v>
      </c>
      <c r="Q828">
        <f t="shared" si="7"/>
        <v>-190.81639853929329</v>
      </c>
      <c r="R828">
        <f t="shared" si="8"/>
        <v>72107.724790659398</v>
      </c>
      <c r="T828">
        <f t="shared" si="117"/>
        <v>0.10299999999999999</v>
      </c>
      <c r="U828">
        <f t="shared" si="118"/>
        <v>72107.724790659398</v>
      </c>
    </row>
    <row r="829" spans="3:21" x14ac:dyDescent="0.2">
      <c r="C829" s="1"/>
      <c r="D829" s="1"/>
      <c r="E829" s="1">
        <v>0.10312499999999999</v>
      </c>
      <c r="F829" s="4">
        <f t="shared" si="110"/>
        <v>4.3831064805973076E-2</v>
      </c>
      <c r="G829" s="1">
        <f t="shared" si="111"/>
        <v>18.401552984564063</v>
      </c>
      <c r="H829" s="1">
        <f t="shared" si="112"/>
        <v>1</v>
      </c>
      <c r="I829">
        <f t="shared" si="113"/>
        <v>3.1068416113025121E-4</v>
      </c>
      <c r="J829" s="4">
        <f t="shared" si="114"/>
        <v>3.5045345742437239E-4</v>
      </c>
      <c r="K829">
        <f t="shared" si="115"/>
        <v>2.1747891279117582E-4</v>
      </c>
      <c r="L829">
        <f>K829*'Exhaust Gas Math'!$C$14</f>
        <v>2.5765107506053853E-4</v>
      </c>
      <c r="M829">
        <f>(L829/'Exhaust Gas Math'!$B$14)+('Exhaust Gas Math'!$D$10)</f>
        <v>9.3343134356511041E-3</v>
      </c>
      <c r="N829">
        <f>('Exhaust Gas Math'!$E$10*((-0.000000001)*N828^3+(0.000002)*N828^2-0.0012*N828+1.3446)*$B$15+L829*'Exhaust Gas Math'!$D$14*$B$14)/('Exhaust Gas Math'!$E$10*((-0.000000001)*N828^3+(0.000002)*N828^2-0.0012*N828+1.3446)+L829*'Exhaust Gas Math'!$D$14)</f>
        <v>326.16735046916256</v>
      </c>
      <c r="O829">
        <f t="shared" si="116"/>
        <v>72231.486839515448</v>
      </c>
      <c r="P829">
        <f>((-0.0000000008)*N829^3+(0.000003)*N829^2-0.004*N829+2.013)*('Exhaust Gas Math'!$E$10/(L829+'Exhaust Gas Math'!$E$10))+(357.45*N829^-1.004)*(L829/(L829+'Exhaust Gas Math'!$E$10))</f>
        <v>1.0685924571926066</v>
      </c>
      <c r="Q829">
        <f t="shared" si="7"/>
        <v>-180.92186738183909</v>
      </c>
      <c r="R829">
        <f t="shared" si="8"/>
        <v>72050.564972133609</v>
      </c>
      <c r="T829">
        <f t="shared" si="117"/>
        <v>0.10312499999999999</v>
      </c>
      <c r="U829">
        <f t="shared" si="118"/>
        <v>72050.564972133609</v>
      </c>
    </row>
    <row r="830" spans="3:21" x14ac:dyDescent="0.2">
      <c r="C830" s="1"/>
      <c r="D830" s="1"/>
      <c r="E830" s="1">
        <v>0.10324999999999999</v>
      </c>
      <c r="F830" s="4">
        <f t="shared" si="110"/>
        <v>4.6091498841743683E-2</v>
      </c>
      <c r="G830" s="1">
        <f t="shared" si="111"/>
        <v>17.746798351379358</v>
      </c>
      <c r="H830" s="1">
        <f t="shared" si="112"/>
        <v>1</v>
      </c>
      <c r="I830">
        <f t="shared" si="113"/>
        <v>3.2670661131033348E-4</v>
      </c>
      <c r="J830" s="4">
        <f t="shared" si="114"/>
        <v>3.6647590760445459E-4</v>
      </c>
      <c r="K830">
        <f t="shared" si="115"/>
        <v>2.2869462791723342E-4</v>
      </c>
      <c r="L830">
        <f>K830*'Exhaust Gas Math'!$C$14</f>
        <v>2.7093852910706591E-4</v>
      </c>
      <c r="M830">
        <f>(L830/'Exhaust Gas Math'!$B$14)+('Exhaust Gas Math'!$D$10)</f>
        <v>9.7929759847200509E-3</v>
      </c>
      <c r="N830">
        <f>('Exhaust Gas Math'!$E$10*((-0.000000001)*N829^3+(0.000002)*N829^2-0.0012*N829+1.3446)*$B$15+L830*'Exhaust Gas Math'!$D$14*$B$14)/('Exhaust Gas Math'!$E$10*((-0.000000001)*N829^3+(0.000002)*N829^2-0.0012*N829+1.3446)+L830*'Exhaust Gas Math'!$D$14)</f>
        <v>324.83958364131706</v>
      </c>
      <c r="O830">
        <f t="shared" si="116"/>
        <v>72172.582136839846</v>
      </c>
      <c r="P830">
        <f>((-0.0000000008)*N830^3+(0.000003)*N830^2-0.004*N830+2.013)*('Exhaust Gas Math'!$E$10/(L830+'Exhaust Gas Math'!$E$10))+(357.45*N830^-1.004)*(L830/(L830+'Exhaust Gas Math'!$E$10))</f>
        <v>1.073053325607602</v>
      </c>
      <c r="Q830">
        <f t="shared" si="7"/>
        <v>-168.97845636964644</v>
      </c>
      <c r="R830">
        <f t="shared" si="8"/>
        <v>72003.603680470202</v>
      </c>
      <c r="T830">
        <f t="shared" si="117"/>
        <v>0.10324999999999999</v>
      </c>
      <c r="U830">
        <f t="shared" si="118"/>
        <v>72003.603680470202</v>
      </c>
    </row>
    <row r="831" spans="3:21" x14ac:dyDescent="0.2">
      <c r="C831" s="1"/>
      <c r="D831" s="1"/>
      <c r="E831" s="1">
        <v>0.10337499999999999</v>
      </c>
      <c r="F831" s="4">
        <f t="shared" si="110"/>
        <v>4.8263204501495544E-2</v>
      </c>
      <c r="G831" s="1">
        <f t="shared" si="111"/>
        <v>16.982628804949211</v>
      </c>
      <c r="H831" s="1">
        <f t="shared" si="112"/>
        <v>1</v>
      </c>
      <c r="I831">
        <f t="shared" si="113"/>
        <v>3.4210013538072927E-4</v>
      </c>
      <c r="J831" s="4">
        <f t="shared" si="114"/>
        <v>3.8186943167485045E-4</v>
      </c>
      <c r="K831">
        <f t="shared" si="115"/>
        <v>2.3947009476651048E-4</v>
      </c>
      <c r="L831">
        <f>K831*'Exhaust Gas Math'!$C$14</f>
        <v>2.8370441331332575E-4</v>
      </c>
      <c r="M831">
        <f>(L831/'Exhaust Gas Math'!$B$14)+('Exhaust Gas Math'!$D$10)</f>
        <v>1.0233634742271305E-2</v>
      </c>
      <c r="N831">
        <f>('Exhaust Gas Math'!$E$10*((-0.000000001)*N830^3+(0.000002)*N830^2-0.0012*N830+1.3446)*$B$15+L831*'Exhaust Gas Math'!$D$14*$B$14)/('Exhaust Gas Math'!$E$10*((-0.000000001)*N830^3+(0.000002)*N830^2-0.0012*N830+1.3446)+L831*'Exhaust Gas Math'!$D$14)</f>
        <v>323.67683084360601</v>
      </c>
      <c r="O831">
        <f t="shared" si="116"/>
        <v>72120.822063012529</v>
      </c>
      <c r="P831">
        <f>((-0.0000000008)*N831^3+(0.000003)*N831^2-0.004*N831+2.013)*('Exhaust Gas Math'!$E$10/(L831+'Exhaust Gas Math'!$E$10))+(357.45*N831^-1.004)*(L831/(L831+'Exhaust Gas Math'!$E$10))</f>
        <v>1.0769920245582543</v>
      </c>
      <c r="Q831">
        <f t="shared" si="7"/>
        <v>-155.30746318941755</v>
      </c>
      <c r="R831">
        <f t="shared" si="8"/>
        <v>71965.514599823116</v>
      </c>
      <c r="T831">
        <f t="shared" si="117"/>
        <v>0.10337499999999999</v>
      </c>
      <c r="U831">
        <f t="shared" si="118"/>
        <v>71965.514599823116</v>
      </c>
    </row>
    <row r="832" spans="3:21" x14ac:dyDescent="0.2">
      <c r="C832" s="1"/>
      <c r="D832" s="1"/>
      <c r="E832" s="1">
        <v>0.10349999999999999</v>
      </c>
      <c r="F832" s="4">
        <f t="shared" si="110"/>
        <v>5.0332792497671287E-2</v>
      </c>
      <c r="G832" s="1">
        <f t="shared" si="111"/>
        <v>16.113755704639424</v>
      </c>
      <c r="H832" s="1">
        <f t="shared" si="112"/>
        <v>1</v>
      </c>
      <c r="I832">
        <f t="shared" si="113"/>
        <v>3.5676982714668144E-4</v>
      </c>
      <c r="J832" s="4">
        <f t="shared" si="114"/>
        <v>3.9653912344080262E-4</v>
      </c>
      <c r="K832">
        <f t="shared" si="115"/>
        <v>2.4973887900267701E-4</v>
      </c>
      <c r="L832">
        <f>K832*'Exhaust Gas Math'!$C$14</f>
        <v>2.9587002175810167E-4</v>
      </c>
      <c r="M832">
        <f>(L832/'Exhaust Gas Math'!$B$14)+('Exhaust Gas Math'!$D$10)</f>
        <v>1.0653572900530744E-2</v>
      </c>
      <c r="N832">
        <f>('Exhaust Gas Math'!$E$10*((-0.000000001)*N831^3+(0.000002)*N831^2-0.0012*N831+1.3446)*$B$15+L832*'Exhaust Gas Math'!$D$14*$B$14)/('Exhaust Gas Math'!$E$10*((-0.000000001)*N831^3+(0.000002)*N831^2-0.0012*N831+1.3446)+L832*'Exhaust Gas Math'!$D$14)</f>
        <v>322.65886612025741</v>
      </c>
      <c r="O832">
        <f t="shared" si="116"/>
        <v>72075.370068174845</v>
      </c>
      <c r="P832">
        <f>((-0.0000000008)*N832^3+(0.000003)*N832^2-0.004*N832+2.013)*('Exhaust Gas Math'!$E$10/(L832+'Exhaust Gas Math'!$E$10))+(357.45*N832^-1.004)*(L832/(L832+'Exhaust Gas Math'!$E$10))</f>
        <v>1.0804652804003785</v>
      </c>
      <c r="Q832">
        <f t="shared" si="7"/>
        <v>-140.27309212524503</v>
      </c>
      <c r="R832">
        <f t="shared" si="8"/>
        <v>71935.096976049594</v>
      </c>
      <c r="T832">
        <f t="shared" si="117"/>
        <v>0.10349999999999999</v>
      </c>
      <c r="U832">
        <f t="shared" si="118"/>
        <v>71935.096976049594</v>
      </c>
    </row>
    <row r="833" spans="3:21" x14ac:dyDescent="0.2">
      <c r="C833" s="1"/>
      <c r="D833" s="1"/>
      <c r="E833" s="1">
        <v>0.10362499999999999</v>
      </c>
      <c r="F833" s="4">
        <f t="shared" si="110"/>
        <v>5.2287503132066641E-2</v>
      </c>
      <c r="G833" s="1">
        <f t="shared" si="111"/>
        <v>15.145535942043026</v>
      </c>
      <c r="H833" s="1">
        <f t="shared" si="112"/>
        <v>1</v>
      </c>
      <c r="I833">
        <f t="shared" si="113"/>
        <v>3.7062524308028525E-4</v>
      </c>
      <c r="J833" s="4">
        <f t="shared" si="114"/>
        <v>4.1039453937440637E-4</v>
      </c>
      <c r="K833">
        <f t="shared" si="115"/>
        <v>2.5943767015619963E-4</v>
      </c>
      <c r="L833">
        <f>K833*'Exhaust Gas Math'!$C$14</f>
        <v>3.0736034941985618E-4</v>
      </c>
      <c r="M833">
        <f>(L833/'Exhaust Gas Math'!$B$14)+('Exhaust Gas Math'!$D$10)</f>
        <v>1.1050201401109083E-2</v>
      </c>
      <c r="N833">
        <f>('Exhaust Gas Math'!$E$10*((-0.000000001)*N832^3+(0.000002)*N832^2-0.0012*N832+1.3446)*$B$15+L833*'Exhaust Gas Math'!$D$14*$B$14)/('Exhaust Gas Math'!$E$10*((-0.000000001)*N832^3+(0.000002)*N832^2-0.0012*N832+1.3446)+L833*'Exhaust Gas Math'!$D$14)</f>
        <v>321.76891330458142</v>
      </c>
      <c r="O833">
        <f t="shared" si="116"/>
        <v>72035.527654277641</v>
      </c>
      <c r="P833">
        <f>((-0.0000000008)*N833^3+(0.000003)*N833^2-0.004*N833+2.013)*('Exhaust Gas Math'!$E$10/(L833+'Exhaust Gas Math'!$E$10))+(357.45*N833^-1.004)*(L833/(L833+'Exhaust Gas Math'!$E$10))</f>
        <v>1.0835211043866018</v>
      </c>
      <c r="Q833">
        <f t="shared" si="7"/>
        <v>-124.27296808662518</v>
      </c>
      <c r="R833">
        <f t="shared" si="8"/>
        <v>71911.254686191009</v>
      </c>
      <c r="T833">
        <f t="shared" si="117"/>
        <v>0.10362499999999999</v>
      </c>
      <c r="U833">
        <f t="shared" si="118"/>
        <v>71911.254686191009</v>
      </c>
    </row>
    <row r="834" spans="3:21" x14ac:dyDescent="0.2">
      <c r="C834" s="1"/>
      <c r="D834" s="1"/>
      <c r="E834" s="1">
        <v>0.10375</v>
      </c>
      <c r="F834" s="4">
        <f t="shared" si="110"/>
        <v>5.4115284963613633E-2</v>
      </c>
      <c r="G834" s="1">
        <f t="shared" si="111"/>
        <v>14.083938913961969</v>
      </c>
      <c r="H834" s="1">
        <f t="shared" si="112"/>
        <v>1</v>
      </c>
      <c r="I834">
        <f t="shared" si="113"/>
        <v>3.8358095993491905E-4</v>
      </c>
      <c r="J834" s="4">
        <f t="shared" si="114"/>
        <v>4.2335025622904023E-4</v>
      </c>
      <c r="K834">
        <f t="shared" si="115"/>
        <v>2.6850667195444332E-4</v>
      </c>
      <c r="L834">
        <f>K834*'Exhaust Gas Math'!$C$14</f>
        <v>3.1810455460763498E-4</v>
      </c>
      <c r="M834">
        <f>(L834/'Exhaust Gas Math'!$B$14)+('Exhaust Gas Math'!$D$10)</f>
        <v>1.1421074897407972E-2</v>
      </c>
      <c r="N834">
        <f>('Exhaust Gas Math'!$E$10*((-0.000000001)*N833^3+(0.000002)*N833^2-0.0012*N833+1.3446)*$B$15+L834*'Exhaust Gas Math'!$D$14*$B$14)/('Exhaust Gas Math'!$E$10*((-0.000000001)*N833^3+(0.000002)*N833^2-0.0012*N833+1.3446)+L834*'Exhaust Gas Math'!$D$14)</f>
        <v>320.99302179176641</v>
      </c>
      <c r="O834">
        <f t="shared" si="116"/>
        <v>72000.710434952867</v>
      </c>
      <c r="P834">
        <f>((-0.0000000008)*N834^3+(0.000003)*N834^2-0.004*N834+2.013)*('Exhaust Gas Math'!$E$10/(L834+'Exhaust Gas Math'!$E$10))+(357.45*N834^-1.004)*(L834/(L834+'Exhaust Gas Math'!$E$10))</f>
        <v>1.0862001400261898</v>
      </c>
      <c r="Q834">
        <f t="shared" si="7"/>
        <v>-107.72788270653541</v>
      </c>
      <c r="R834">
        <f t="shared" si="8"/>
        <v>71892.982552246336</v>
      </c>
      <c r="T834">
        <f t="shared" si="117"/>
        <v>0.10375</v>
      </c>
      <c r="U834">
        <f t="shared" si="118"/>
        <v>71892.982552246336</v>
      </c>
    </row>
    <row r="835" spans="3:21" x14ac:dyDescent="0.2">
      <c r="C835" s="1"/>
      <c r="D835" s="1"/>
      <c r="E835" s="1">
        <v>0.103875</v>
      </c>
      <c r="F835" s="4">
        <f t="shared" si="110"/>
        <v>5.580486910952099E-2</v>
      </c>
      <c r="G835" s="1">
        <f t="shared" si="111"/>
        <v>12.93550971909159</v>
      </c>
      <c r="H835" s="1">
        <f t="shared" si="112"/>
        <v>1</v>
      </c>
      <c r="I835">
        <f t="shared" si="113"/>
        <v>3.9555710140795635E-4</v>
      </c>
      <c r="J835" s="4">
        <f t="shared" si="114"/>
        <v>4.3532639770207753E-4</v>
      </c>
      <c r="K835">
        <f t="shared" si="115"/>
        <v>2.7688997098556945E-4</v>
      </c>
      <c r="L835">
        <f>K835*'Exhaust Gas Math'!$C$14</f>
        <v>3.2803639572364068E-4</v>
      </c>
      <c r="M835">
        <f>(L835/'Exhaust Gas Math'!$B$14)+('Exhaust Gas Math'!$D$10)</f>
        <v>1.1763906830994637E-2</v>
      </c>
      <c r="N835">
        <f>('Exhaust Gas Math'!$E$10*((-0.000000001)*N834^3+(0.000002)*N834^2-0.0012*N834+1.3446)*$B$15+L835*'Exhaust Gas Math'!$D$14*$B$14)/('Exhaust Gas Math'!$E$10*((-0.000000001)*N834^3+(0.000002)*N834^2-0.0012*N834+1.3446)+L835*'Exhaust Gas Math'!$D$14)</f>
        <v>320.31957639409183</v>
      </c>
      <c r="O835">
        <f t="shared" si="116"/>
        <v>71970.429181239422</v>
      </c>
      <c r="P835">
        <f>((-0.0000000008)*N835^3+(0.000003)*N835^2-0.004*N835+2.013)*('Exhaust Gas Math'!$E$10/(L835+'Exhaust Gas Math'!$E$10))+(357.45*N835^-1.004)*(L835/(L835+'Exhaust Gas Math'!$E$10))</f>
        <v>1.0885367629195093</v>
      </c>
      <c r="Q835">
        <f t="shared" si="7"/>
        <v>-91.071019535842922</v>
      </c>
      <c r="R835">
        <f t="shared" si="8"/>
        <v>71879.358161703582</v>
      </c>
      <c r="T835">
        <f t="shared" si="117"/>
        <v>0.103875</v>
      </c>
      <c r="U835">
        <f t="shared" si="118"/>
        <v>71879.358161703582</v>
      </c>
    </row>
    <row r="836" spans="3:21" x14ac:dyDescent="0.2">
      <c r="C836" s="1"/>
      <c r="D836" s="1"/>
      <c r="E836" s="1">
        <v>0.104</v>
      </c>
      <c r="F836" s="4">
        <f t="shared" ref="F836:F899" si="119">-(($B$3/1000)/2)*COS($B$10*E836)+(($B$3/1000)/2)</f>
        <v>5.7345838721685784E-2</v>
      </c>
      <c r="G836" s="1">
        <f t="shared" ref="G836:G899" si="120">($B$3/1000/2)*$B$10*SIN($B$10*E836)</f>
        <v>11.707328805309537</v>
      </c>
      <c r="H836" s="1">
        <f t="shared" ref="H836:H899" si="121">IF(MOD(E836,(1/($B$9/2)))&lt;=(1/($B$9*2)),1,0)</f>
        <v>1</v>
      </c>
      <c r="I836">
        <f t="shared" ref="I836:I899" si="122">F836*$B$4*H836</f>
        <v>4.0647983060474705E-4</v>
      </c>
      <c r="J836" s="4">
        <f t="shared" ref="J836:J899" si="123">$B$7+H836*I836</f>
        <v>4.4624912689886817E-4</v>
      </c>
      <c r="K836">
        <f t="shared" ref="K836:K899" si="124">(I836)*$B$11*H836</f>
        <v>2.8453588142332293E-4</v>
      </c>
      <c r="L836">
        <f>K836*'Exhaust Gas Math'!$C$14</f>
        <v>3.3709463966472269E-4</v>
      </c>
      <c r="M836">
        <f>(L836/'Exhaust Gas Math'!$B$14)+('Exhaust Gas Math'!$D$10)</f>
        <v>1.2076583528995398E-2</v>
      </c>
      <c r="N836">
        <f>('Exhaust Gas Math'!$E$10*((-0.000000001)*N835^3+(0.000002)*N835^2-0.0012*N835+1.3446)*$B$15+L836*'Exhaust Gas Math'!$D$14*$B$14)/('Exhaust Gas Math'!$E$10*((-0.000000001)*N835^3+(0.000002)*N835^2-0.0012*N835+1.3446)+L836*'Exhaust Gas Math'!$D$14)</f>
        <v>319.73891060387405</v>
      </c>
      <c r="O836">
        <f t="shared" ref="O836:O899" si="125">(M836*$B$12*N836)/J836</f>
        <v>71944.274746745592</v>
      </c>
      <c r="P836">
        <f>((-0.0000000008)*N836^3+(0.000003)*N836^2-0.004*N836+2.013)*('Exhaust Gas Math'!$E$10/(L836+'Exhaust Gas Math'!$E$10))+(357.45*N836^-1.004)*(L836/(L836+'Exhaust Gas Math'!$E$10))</f>
        <v>1.0905599788287208</v>
      </c>
      <c r="Q836">
        <f t="shared" si="7"/>
        <v>-74.736919309306003</v>
      </c>
      <c r="R836">
        <f t="shared" si="8"/>
        <v>71869.537827436288</v>
      </c>
      <c r="T836">
        <f t="shared" ref="T836:T899" si="126">E836</f>
        <v>0.104</v>
      </c>
      <c r="U836">
        <f t="shared" ref="U836:U899" si="127">R836</f>
        <v>71869.537827436288</v>
      </c>
    </row>
    <row r="837" spans="3:21" x14ac:dyDescent="0.2">
      <c r="C837" s="1"/>
      <c r="D837" s="1"/>
      <c r="E837" s="1">
        <v>0.104125</v>
      </c>
      <c r="F837" s="4">
        <f t="shared" si="119"/>
        <v>5.8728693210024628E-2</v>
      </c>
      <c r="G837" s="1">
        <f t="shared" si="120"/>
        <v>10.406968316360878</v>
      </c>
      <c r="H837" s="1">
        <f t="shared" si="121"/>
        <v>1</v>
      </c>
      <c r="I837">
        <f t="shared" si="122"/>
        <v>4.1628180526761697E-4</v>
      </c>
      <c r="J837" s="4">
        <f t="shared" si="123"/>
        <v>4.5605110156173815E-4</v>
      </c>
      <c r="K837">
        <f t="shared" si="124"/>
        <v>2.9139726368733189E-4</v>
      </c>
      <c r="L837">
        <f>K837*'Exhaust Gas Math'!$C$14</f>
        <v>3.4522343934481267E-4</v>
      </c>
      <c r="M837">
        <f>(L837/'Exhaust Gas Math'!$B$14)+('Exhaust Gas Math'!$D$10)</f>
        <v>1.2357177235591531E-2</v>
      </c>
      <c r="N837">
        <f>('Exhaust Gas Math'!$E$10*((-0.000000001)*N836^3+(0.000002)*N836^2-0.0012*N836+1.3446)*$B$15+L837*'Exhaust Gas Math'!$D$14*$B$14)/('Exhaust Gas Math'!$E$10*((-0.000000001)*N836^3+(0.000002)*N836^2-0.0012*N836+1.3446)+L837*'Exhaust Gas Math'!$D$14)</f>
        <v>319.24300041821272</v>
      </c>
      <c r="O837">
        <f t="shared" si="125"/>
        <v>71921.906043474024</v>
      </c>
      <c r="P837">
        <f>((-0.0000000008)*N837^3+(0.000003)*N837^2-0.004*N837+2.013)*('Exhaust Gas Math'!$E$10/(L837+'Exhaust Gas Math'!$E$10))+(357.45*N837^-1.004)*(L837/(L837+'Exhaust Gas Math'!$E$10))</f>
        <v>1.0922941564756867</v>
      </c>
      <c r="Q837">
        <f t="shared" si="7"/>
        <v>-59.150453594616437</v>
      </c>
      <c r="R837">
        <f t="shared" si="8"/>
        <v>71862.755589879409</v>
      </c>
      <c r="T837">
        <f t="shared" si="126"/>
        <v>0.104125</v>
      </c>
      <c r="U837">
        <f t="shared" si="127"/>
        <v>71862.755589879409</v>
      </c>
    </row>
    <row r="838" spans="3:21" x14ac:dyDescent="0.2">
      <c r="C838" s="1"/>
      <c r="D838" s="1"/>
      <c r="E838" s="1">
        <v>0.10425</v>
      </c>
      <c r="F838" s="4">
        <f t="shared" si="119"/>
        <v>5.9944906816771129E-2</v>
      </c>
      <c r="G838" s="1">
        <f t="shared" si="120"/>
        <v>9.0424454070737195</v>
      </c>
      <c r="H838" s="1">
        <f t="shared" si="121"/>
        <v>1</v>
      </c>
      <c r="I838">
        <f t="shared" si="122"/>
        <v>4.2490259296328211E-4</v>
      </c>
      <c r="J838" s="4">
        <f t="shared" si="123"/>
        <v>4.6467188925740322E-4</v>
      </c>
      <c r="K838">
        <f t="shared" si="124"/>
        <v>2.9743181507429746E-4</v>
      </c>
      <c r="L838">
        <f>K838*'Exhaust Gas Math'!$C$14</f>
        <v>3.5237267801078244E-4</v>
      </c>
      <c r="M838">
        <f>(L838/'Exhaust Gas Math'!$B$14)+('Exhaust Gas Math'!$D$10)</f>
        <v>1.2603957997274989E-2</v>
      </c>
      <c r="N838">
        <f>('Exhaust Gas Math'!$E$10*((-0.000000001)*N837^3+(0.000002)*N837^2-0.0012*N837+1.3446)*$B$15+L838*'Exhaust Gas Math'!$D$14*$B$14)/('Exhaust Gas Math'!$E$10*((-0.000000001)*N837^3+(0.000002)*N837^2-0.0012*N837+1.3446)+L838*'Exhaust Gas Math'!$D$14)</f>
        <v>318.82522159799021</v>
      </c>
      <c r="O838">
        <f t="shared" si="125"/>
        <v>71903.040442963262</v>
      </c>
      <c r="P838">
        <f>((-0.0000000008)*N838^3+(0.000003)*N838^2-0.004*N838+2.013)*('Exhaust Gas Math'!$E$10/(L838+'Exhaust Gas Math'!$E$10))+(357.45*N838^-1.004)*(L838/(L838+'Exhaust Gas Math'!$E$10))</f>
        <v>1.0937596241115484</v>
      </c>
      <c r="Q838">
        <f t="shared" si="7"/>
        <v>-44.716075694443674</v>
      </c>
      <c r="R838">
        <f t="shared" si="8"/>
        <v>71858.324367268811</v>
      </c>
      <c r="T838">
        <f t="shared" si="126"/>
        <v>0.10425</v>
      </c>
      <c r="U838">
        <f t="shared" si="127"/>
        <v>71858.324367268811</v>
      </c>
    </row>
    <row r="839" spans="3:21" x14ac:dyDescent="0.2">
      <c r="C839" s="1"/>
      <c r="D839" s="1"/>
      <c r="E839" s="1">
        <v>0.104375</v>
      </c>
      <c r="F839" s="4">
        <f t="shared" si="119"/>
        <v>6.0986981180607816E-2</v>
      </c>
      <c r="G839" s="1">
        <f t="shared" si="120"/>
        <v>7.6221728149334682</v>
      </c>
      <c r="H839" s="1">
        <f t="shared" si="121"/>
        <v>1</v>
      </c>
      <c r="I839">
        <f t="shared" si="122"/>
        <v>4.322890436688972E-4</v>
      </c>
      <c r="J839" s="4">
        <f t="shared" si="123"/>
        <v>4.7205833996301837E-4</v>
      </c>
      <c r="K839">
        <f t="shared" si="124"/>
        <v>3.0260233056822802E-4</v>
      </c>
      <c r="L839">
        <f>K839*'Exhaust Gas Math'!$C$14</f>
        <v>3.5849827822889441E-4</v>
      </c>
      <c r="M839">
        <f>(L839/'Exhaust Gas Math'!$B$14)+('Exhaust Gas Math'!$D$10)</f>
        <v>1.2815404328587103E-2</v>
      </c>
      <c r="N839">
        <f>('Exhaust Gas Math'!$E$10*((-0.000000001)*N838^3+(0.000002)*N838^2-0.0012*N838+1.3446)*$B$15+L839*'Exhaust Gas Math'!$D$14*$B$14)/('Exhaust Gas Math'!$E$10*((-0.000000001)*N838^3+(0.000002)*N838^2-0.0012*N838+1.3446)+L839*'Exhaust Gas Math'!$D$14)</f>
        <v>318.48015745717731</v>
      </c>
      <c r="O839">
        <f t="shared" si="125"/>
        <v>71887.446128419819</v>
      </c>
      <c r="P839">
        <f>((-0.0000000008)*N839^3+(0.000003)*N839^2-0.004*N839+2.013)*('Exhaust Gas Math'!$E$10/(L839+'Exhaust Gas Math'!$E$10))+(357.45*N839^-1.004)*(L839/(L839+'Exhaust Gas Math'!$E$10))</f>
        <v>1.0949731529164646</v>
      </c>
      <c r="Q839">
        <f t="shared" si="7"/>
        <v>-31.807611460874039</v>
      </c>
      <c r="R839">
        <f t="shared" si="8"/>
        <v>71855.638516958948</v>
      </c>
      <c r="T839">
        <f t="shared" si="126"/>
        <v>0.104375</v>
      </c>
      <c r="U839">
        <f t="shared" si="127"/>
        <v>71855.638516958948</v>
      </c>
    </row>
    <row r="840" spans="3:21" x14ac:dyDescent="0.2">
      <c r="C840" s="1"/>
      <c r="D840" s="1"/>
      <c r="E840" s="1">
        <v>0.1045</v>
      </c>
      <c r="F840" s="4">
        <f t="shared" si="119"/>
        <v>6.1848491566556363E-2</v>
      </c>
      <c r="G840" s="1">
        <f t="shared" si="120"/>
        <v>6.1549069927597442</v>
      </c>
      <c r="H840" s="1">
        <f t="shared" si="121"/>
        <v>1</v>
      </c>
      <c r="I840">
        <f t="shared" si="122"/>
        <v>4.3839561745961534E-4</v>
      </c>
      <c r="J840" s="4">
        <f t="shared" si="123"/>
        <v>4.7816491375373652E-4</v>
      </c>
      <c r="K840">
        <f t="shared" si="124"/>
        <v>3.0687693222173073E-4</v>
      </c>
      <c r="L840">
        <f>K840*'Exhaust Gas Math'!$C$14</f>
        <v>3.6356247363683288E-4</v>
      </c>
      <c r="M840">
        <f>(L840/'Exhaust Gas Math'!$B$14)+('Exhaust Gas Math'!$D$10)</f>
        <v>1.2990212592582217E-2</v>
      </c>
      <c r="N840">
        <f>('Exhaust Gas Math'!$E$10*((-0.000000001)*N839^3+(0.000002)*N839^2-0.0012*N839+1.3446)*$B$15+L840*'Exhaust Gas Math'!$D$14*$B$14)/('Exhaust Gas Math'!$E$10*((-0.000000001)*N839^3+(0.000002)*N839^2-0.0012*N839+1.3446)+L840*'Exhaust Gas Math'!$D$14)</f>
        <v>318.2034474349764</v>
      </c>
      <c r="O840">
        <f t="shared" si="125"/>
        <v>71874.936037141262</v>
      </c>
      <c r="P840">
        <f>((-0.0000000008)*N840^3+(0.000003)*N840^2-0.004*N840+2.013)*('Exhaust Gas Math'!$E$10/(L840+'Exhaust Gas Math'!$E$10))+(357.45*N840^-1.004)*(L840/(L840+'Exhaust Gas Math'!$E$10))</f>
        <v>1.0959483454598651</v>
      </c>
      <c r="Q840">
        <f t="shared" si="7"/>
        <v>-20.758839877683489</v>
      </c>
      <c r="R840">
        <f t="shared" si="8"/>
        <v>71854.177197263576</v>
      </c>
      <c r="T840">
        <f t="shared" si="126"/>
        <v>0.1045</v>
      </c>
      <c r="U840">
        <f t="shared" si="127"/>
        <v>71854.177197263576</v>
      </c>
    </row>
    <row r="841" spans="3:21" x14ac:dyDescent="0.2">
      <c r="C841" s="1"/>
      <c r="D841" s="1"/>
      <c r="E841" s="1">
        <v>0.104625</v>
      </c>
      <c r="F841" s="4">
        <f t="shared" si="119"/>
        <v>6.2524126476606323E-2</v>
      </c>
      <c r="G841" s="1">
        <f t="shared" si="120"/>
        <v>4.6496941222613923</v>
      </c>
      <c r="H841" s="1">
        <f t="shared" si="121"/>
        <v>1</v>
      </c>
      <c r="I841">
        <f t="shared" si="122"/>
        <v>4.4318466527737627E-4</v>
      </c>
      <c r="J841" s="4">
        <f t="shared" si="123"/>
        <v>4.8295396157149739E-4</v>
      </c>
      <c r="K841">
        <f t="shared" si="124"/>
        <v>3.1022926569416337E-4</v>
      </c>
      <c r="L841">
        <f>K841*'Exhaust Gas Math'!$C$14</f>
        <v>3.6753404178589319E-4</v>
      </c>
      <c r="M841">
        <f>(L841/'Exhaust Gas Math'!$B$14)+('Exhaust Gas Math'!$D$10)</f>
        <v>1.3127305038183195E-2</v>
      </c>
      <c r="N841">
        <f>('Exhaust Gas Math'!$E$10*((-0.000000001)*N840^3+(0.000002)*N840^2-0.0012*N840+1.3446)*$B$15+L841*'Exhaust Gas Math'!$D$14*$B$14)/('Exhaust Gas Math'!$E$10*((-0.000000001)*N840^3+(0.000002)*N840^2-0.0012*N840+1.3446)+L841*'Exhaust Gas Math'!$D$14)</f>
        <v>317.99166909348662</v>
      </c>
      <c r="O841">
        <f t="shared" si="125"/>
        <v>71865.363119265996</v>
      </c>
      <c r="P841">
        <f>((-0.0000000008)*N841^3+(0.000003)*N841^2-0.004*N841+2.013)*('Exhaust Gas Math'!$E$10/(L841+'Exhaust Gas Math'!$E$10))+(357.45*N841^-1.004)*(L841/(L841+'Exhaust Gas Math'!$E$10))</f>
        <v>1.0966959435329873</v>
      </c>
      <c r="Q841">
        <f t="shared" si="7"/>
        <v>-11.855094205655659</v>
      </c>
      <c r="R841">
        <f t="shared" si="8"/>
        <v>71853.508025060335</v>
      </c>
      <c r="T841">
        <f t="shared" si="126"/>
        <v>0.104625</v>
      </c>
      <c r="U841">
        <f t="shared" si="127"/>
        <v>71853.508025060335</v>
      </c>
    </row>
    <row r="842" spans="3:21" x14ac:dyDescent="0.2">
      <c r="C842" s="1"/>
      <c r="D842" s="1"/>
      <c r="E842" s="1">
        <v>0.10475</v>
      </c>
      <c r="F842" s="4">
        <f t="shared" si="119"/>
        <v>6.3009720396865837E-2</v>
      </c>
      <c r="G842" s="1">
        <f t="shared" si="120"/>
        <v>3.1158143413191066</v>
      </c>
      <c r="H842" s="1">
        <f t="shared" si="121"/>
        <v>1</v>
      </c>
      <c r="I842">
        <f t="shared" si="122"/>
        <v>4.466266610498636E-4</v>
      </c>
      <c r="J842" s="4">
        <f t="shared" si="123"/>
        <v>4.8639595734398472E-4</v>
      </c>
      <c r="K842">
        <f t="shared" si="124"/>
        <v>3.1263866273490451E-4</v>
      </c>
      <c r="L842">
        <f>K842*'Exhaust Gas Math'!$C$14</f>
        <v>3.7038849663775607E-4</v>
      </c>
      <c r="M842">
        <f>(L842/'Exhaust Gas Math'!$B$14)+('Exhaust Gas Math'!$D$10)</f>
        <v>1.3225836444875044E-2</v>
      </c>
      <c r="N842">
        <f>('Exhaust Gas Math'!$E$10*((-0.000000001)*N841^3+(0.000002)*N841^2-0.0012*N841+1.3446)*$B$15+L842*'Exhaust Gas Math'!$D$14*$B$14)/('Exhaust Gas Math'!$E$10*((-0.000000001)*N841^3+(0.000002)*N841^2-0.0012*N841+1.3446)+L842*'Exhaust Gas Math'!$D$14)</f>
        <v>317.84224802172491</v>
      </c>
      <c r="O842">
        <f t="shared" si="125"/>
        <v>71858.616706200468</v>
      </c>
      <c r="P842">
        <f>((-0.0000000008)*N842^3+(0.000003)*N842^2-0.004*N842+2.013)*('Exhaust Gas Math'!$E$10/(L842+'Exhaust Gas Math'!$E$10))+(357.45*N842^-1.004)*(L842/(L842+'Exhaust Gas Math'!$E$10))</f>
        <v>1.0972240664542587</v>
      </c>
      <c r="Q842">
        <f t="shared" si="7"/>
        <v>-5.3260896588170246</v>
      </c>
      <c r="R842">
        <f t="shared" si="8"/>
        <v>71853.29061654165</v>
      </c>
      <c r="T842">
        <f t="shared" si="126"/>
        <v>0.10475</v>
      </c>
      <c r="U842">
        <f t="shared" si="127"/>
        <v>71853.29061654165</v>
      </c>
    </row>
    <row r="843" spans="3:21" x14ac:dyDescent="0.2">
      <c r="C843" s="1"/>
      <c r="D843" s="1"/>
      <c r="E843" s="1">
        <v>0.104875</v>
      </c>
      <c r="F843" s="4">
        <f t="shared" si="119"/>
        <v>6.3302279479340168E-2</v>
      </c>
      <c r="G843" s="1">
        <f t="shared" si="120"/>
        <v>1.5627245288488993</v>
      </c>
      <c r="H843" s="1">
        <f t="shared" si="121"/>
        <v>1</v>
      </c>
      <c r="I843">
        <f t="shared" si="122"/>
        <v>4.4870038372856038E-4</v>
      </c>
      <c r="J843" s="4">
        <f t="shared" si="123"/>
        <v>4.8846968002268156E-4</v>
      </c>
      <c r="K843">
        <f t="shared" si="124"/>
        <v>3.1409026860999226E-4</v>
      </c>
      <c r="L843">
        <f>K843*'Exhaust Gas Math'!$C$14</f>
        <v>3.7210823952905735E-4</v>
      </c>
      <c r="M843">
        <f>(L843/'Exhaust Gas Math'!$B$14)+('Exhaust Gas Math'!$D$10)</f>
        <v>1.3285199333770498E-2</v>
      </c>
      <c r="N843">
        <f>('Exhaust Gas Math'!$E$10*((-0.000000001)*N842^3+(0.000002)*N842^2-0.0012*N842+1.3446)*$B$15+L843*'Exhaust Gas Math'!$D$14*$B$14)/('Exhaust Gas Math'!$E$10*((-0.000000001)*N842^3+(0.000002)*N842^2-0.0012*N842+1.3446)+L843*'Exhaust Gas Math'!$D$14)</f>
        <v>317.75339156804563</v>
      </c>
      <c r="O843">
        <f t="shared" si="125"/>
        <v>71854.619835383215</v>
      </c>
      <c r="P843">
        <f>((-0.0000000008)*N843^3+(0.000003)*N843^2-0.004*N843+2.013)*('Exhaust Gas Math'!$E$10/(L843+'Exhaust Gas Math'!$E$10))+(357.45*N843^-1.004)*(L843/(L843+'Exhaust Gas Math'!$E$10))</f>
        <v>1.0975383882793297</v>
      </c>
      <c r="Q843">
        <f t="shared" si="7"/>
        <v>-1.3401536134061034</v>
      </c>
      <c r="R843">
        <f t="shared" si="8"/>
        <v>71853.279681769811</v>
      </c>
      <c r="T843">
        <f t="shared" si="126"/>
        <v>0.104875</v>
      </c>
      <c r="U843">
        <f t="shared" si="127"/>
        <v>71853.279681769811</v>
      </c>
    </row>
    <row r="844" spans="3:21" x14ac:dyDescent="0.2">
      <c r="C844" s="1"/>
      <c r="D844" s="1"/>
      <c r="E844" s="1">
        <v>0.105</v>
      </c>
      <c r="F844" s="4">
        <f t="shared" si="119"/>
        <v>6.3399999999999998E-2</v>
      </c>
      <c r="G844" s="1">
        <f t="shared" si="120"/>
        <v>-1.9517390017081326E-14</v>
      </c>
      <c r="H844" s="1">
        <f t="shared" si="121"/>
        <v>1</v>
      </c>
      <c r="I844">
        <f t="shared" si="122"/>
        <v>4.4939304812356896E-4</v>
      </c>
      <c r="J844" s="4">
        <f t="shared" si="123"/>
        <v>4.8916234441769013E-4</v>
      </c>
      <c r="K844">
        <f t="shared" si="124"/>
        <v>3.1457513368649828E-4</v>
      </c>
      <c r="L844">
        <f>K844*'Exhaust Gas Math'!$C$14</f>
        <v>3.7268266767299902E-4</v>
      </c>
      <c r="M844">
        <f>(L844/'Exhaust Gas Math'!$B$14)+('Exhaust Gas Math'!$D$10)</f>
        <v>1.330502771291933E-2</v>
      </c>
      <c r="N844">
        <f>('Exhaust Gas Math'!$E$10*((-0.000000001)*N843^3+(0.000002)*N843^2-0.0012*N843+1.3446)*$B$15+L844*'Exhaust Gas Math'!$D$14*$B$14)/('Exhaust Gas Math'!$E$10*((-0.000000001)*N843^3+(0.000002)*N843^2-0.0012*N843+1.3446)+L844*'Exhaust Gas Math'!$D$14)</f>
        <v>317.72404348160063</v>
      </c>
      <c r="O844">
        <f t="shared" si="125"/>
        <v>71853.327421353708</v>
      </c>
      <c r="P844">
        <f>((-0.0000000008)*N844^3+(0.000003)*N844^2-0.004*N844+2.013)*('Exhaust Gas Math'!$E$10/(L844+'Exhaust Gas Math'!$E$10))+(357.45*N844^-1.004)*(L844/(L844+'Exhaust Gas Math'!$E$10))</f>
        <v>1.0976422600864746</v>
      </c>
      <c r="Q844">
        <f t="shared" si="7"/>
        <v>-2.0906161701363326E-28</v>
      </c>
      <c r="R844">
        <f t="shared" si="8"/>
        <v>71853.327421353708</v>
      </c>
      <c r="T844">
        <f t="shared" si="126"/>
        <v>0.105</v>
      </c>
      <c r="U844">
        <f t="shared" si="127"/>
        <v>71853.327421353708</v>
      </c>
    </row>
    <row r="845" spans="3:21" x14ac:dyDescent="0.2">
      <c r="C845" s="1"/>
      <c r="D845" s="1"/>
      <c r="E845" s="1">
        <v>0.105125</v>
      </c>
      <c r="F845" s="4">
        <f t="shared" si="119"/>
        <v>6.3302279479340168E-2</v>
      </c>
      <c r="G845" s="1">
        <f t="shared" si="120"/>
        <v>-1.5627245288489384</v>
      </c>
      <c r="H845" s="1">
        <f t="shared" si="121"/>
        <v>0</v>
      </c>
      <c r="I845">
        <f t="shared" si="122"/>
        <v>0</v>
      </c>
      <c r="J845" s="4">
        <f t="shared" si="123"/>
        <v>3.9769296294121147E-5</v>
      </c>
      <c r="K845">
        <f t="shared" si="124"/>
        <v>0</v>
      </c>
      <c r="L845">
        <f>K845*'Exhaust Gas Math'!$C$14</f>
        <v>0</v>
      </c>
      <c r="M845">
        <f>(L845/'Exhaust Gas Math'!$B$14)+('Exhaust Gas Math'!$D$10)</f>
        <v>4.4059320573952224E-4</v>
      </c>
      <c r="N845">
        <f>('Exhaust Gas Math'!$E$10*((-0.000000001)*N844^3+(0.000002)*N844^2-0.0012*N844+1.3446)*$B$15+L845*'Exhaust Gas Math'!$D$14*$B$14)/('Exhaust Gas Math'!$E$10*((-0.000000001)*N844^3+(0.000002)*N844^2-0.0012*N844+1.3446)+L845*'Exhaust Gas Math'!$D$14)</f>
        <v>1100</v>
      </c>
      <c r="O845">
        <f t="shared" si="125"/>
        <v>101325</v>
      </c>
      <c r="P845">
        <f>((-0.0000000008)*N845^3+(0.000003)*N845^2-0.004*N845+2.013)*('Exhaust Gas Math'!$E$10/(L845+'Exhaust Gas Math'!$E$10))+(357.45*N845^-1.004)*(L845/(L845+'Exhaust Gas Math'!$E$10))</f>
        <v>0.17819999999999947</v>
      </c>
      <c r="Q845">
        <f t="shared" si="7"/>
        <v>0</v>
      </c>
      <c r="R845">
        <f t="shared" si="8"/>
        <v>101325</v>
      </c>
      <c r="T845">
        <f t="shared" si="126"/>
        <v>0.105125</v>
      </c>
      <c r="U845">
        <f t="shared" si="127"/>
        <v>101325</v>
      </c>
    </row>
    <row r="846" spans="3:21" x14ac:dyDescent="0.2">
      <c r="C846" s="1"/>
      <c r="D846" s="1"/>
      <c r="E846" s="1">
        <v>0.10525</v>
      </c>
      <c r="F846" s="4">
        <f t="shared" si="119"/>
        <v>6.3009720396865893E-2</v>
      </c>
      <c r="G846" s="1">
        <f t="shared" si="120"/>
        <v>-3.1158143413188655</v>
      </c>
      <c r="H846" s="1">
        <f t="shared" si="121"/>
        <v>0</v>
      </c>
      <c r="I846">
        <f t="shared" si="122"/>
        <v>0</v>
      </c>
      <c r="J846" s="4">
        <f t="shared" si="123"/>
        <v>3.9769296294121147E-5</v>
      </c>
      <c r="K846">
        <f t="shared" si="124"/>
        <v>0</v>
      </c>
      <c r="L846">
        <f>K846*'Exhaust Gas Math'!$C$14</f>
        <v>0</v>
      </c>
      <c r="M846">
        <f>(L846/'Exhaust Gas Math'!$B$14)+('Exhaust Gas Math'!$D$10)</f>
        <v>4.4059320573952224E-4</v>
      </c>
      <c r="N846">
        <f>('Exhaust Gas Math'!$E$10*((-0.000000001)*N845^3+(0.000002)*N845^2-0.0012*N845+1.3446)*$B$15+L846*'Exhaust Gas Math'!$D$14*$B$14)/('Exhaust Gas Math'!$E$10*((-0.000000001)*N845^3+(0.000002)*N845^2-0.0012*N845+1.3446)+L846*'Exhaust Gas Math'!$D$14)</f>
        <v>1100</v>
      </c>
      <c r="O846">
        <f t="shared" si="125"/>
        <v>101325</v>
      </c>
      <c r="P846">
        <f>((-0.0000000008)*N846^3+(0.000003)*N846^2-0.004*N846+2.013)*('Exhaust Gas Math'!$E$10/(L846+'Exhaust Gas Math'!$E$10))+(357.45*N846^-1.004)*(L846/(L846+'Exhaust Gas Math'!$E$10))</f>
        <v>0.17819999999999947</v>
      </c>
      <c r="Q846">
        <f t="shared" si="7"/>
        <v>0</v>
      </c>
      <c r="R846">
        <f t="shared" si="8"/>
        <v>101325</v>
      </c>
      <c r="T846">
        <f t="shared" si="126"/>
        <v>0.10525</v>
      </c>
      <c r="U846">
        <f t="shared" si="127"/>
        <v>101325</v>
      </c>
    </row>
    <row r="847" spans="3:21" x14ac:dyDescent="0.2">
      <c r="C847" s="1"/>
      <c r="D847" s="1"/>
      <c r="E847" s="1">
        <v>0.105375</v>
      </c>
      <c r="F847" s="4">
        <f t="shared" si="119"/>
        <v>6.2524126476606406E-2</v>
      </c>
      <c r="G847" s="1">
        <f t="shared" si="120"/>
        <v>-4.6496941222611552</v>
      </c>
      <c r="H847" s="1">
        <f t="shared" si="121"/>
        <v>0</v>
      </c>
      <c r="I847">
        <f t="shared" si="122"/>
        <v>0</v>
      </c>
      <c r="J847" s="4">
        <f t="shared" si="123"/>
        <v>3.9769296294121147E-5</v>
      </c>
      <c r="K847">
        <f t="shared" si="124"/>
        <v>0</v>
      </c>
      <c r="L847">
        <f>K847*'Exhaust Gas Math'!$C$14</f>
        <v>0</v>
      </c>
      <c r="M847">
        <f>(L847/'Exhaust Gas Math'!$B$14)+('Exhaust Gas Math'!$D$10)</f>
        <v>4.4059320573952224E-4</v>
      </c>
      <c r="N847">
        <f>('Exhaust Gas Math'!$E$10*((-0.000000001)*N846^3+(0.000002)*N846^2-0.0012*N846+1.3446)*$B$15+L847*'Exhaust Gas Math'!$D$14*$B$14)/('Exhaust Gas Math'!$E$10*((-0.000000001)*N846^3+(0.000002)*N846^2-0.0012*N846+1.3446)+L847*'Exhaust Gas Math'!$D$14)</f>
        <v>1100</v>
      </c>
      <c r="O847">
        <f t="shared" si="125"/>
        <v>101325</v>
      </c>
      <c r="P847">
        <f>((-0.0000000008)*N847^3+(0.000003)*N847^2-0.004*N847+2.013)*('Exhaust Gas Math'!$E$10/(L847+'Exhaust Gas Math'!$E$10))+(357.45*N847^-1.004)*(L847/(L847+'Exhaust Gas Math'!$E$10))</f>
        <v>0.17819999999999947</v>
      </c>
      <c r="Q847">
        <f t="shared" si="7"/>
        <v>0</v>
      </c>
      <c r="R847">
        <f t="shared" si="8"/>
        <v>101325</v>
      </c>
      <c r="T847">
        <f t="shared" si="126"/>
        <v>0.105375</v>
      </c>
      <c r="U847">
        <f t="shared" si="127"/>
        <v>101325</v>
      </c>
    </row>
    <row r="848" spans="3:21" x14ac:dyDescent="0.2">
      <c r="C848" s="1"/>
      <c r="D848" s="1"/>
      <c r="E848" s="1">
        <v>0.1055</v>
      </c>
      <c r="F848" s="4">
        <f t="shared" si="119"/>
        <v>6.1848491566556342E-2</v>
      </c>
      <c r="G848" s="1">
        <f t="shared" si="120"/>
        <v>-6.1549069927597815</v>
      </c>
      <c r="H848" s="1">
        <f t="shared" si="121"/>
        <v>0</v>
      </c>
      <c r="I848">
        <f t="shared" si="122"/>
        <v>0</v>
      </c>
      <c r="J848" s="4">
        <f t="shared" si="123"/>
        <v>3.9769296294121147E-5</v>
      </c>
      <c r="K848">
        <f t="shared" si="124"/>
        <v>0</v>
      </c>
      <c r="L848">
        <f>K848*'Exhaust Gas Math'!$C$14</f>
        <v>0</v>
      </c>
      <c r="M848">
        <f>(L848/'Exhaust Gas Math'!$B$14)+('Exhaust Gas Math'!$D$10)</f>
        <v>4.4059320573952224E-4</v>
      </c>
      <c r="N848">
        <f>('Exhaust Gas Math'!$E$10*((-0.000000001)*N847^3+(0.000002)*N847^2-0.0012*N847+1.3446)*$B$15+L848*'Exhaust Gas Math'!$D$14*$B$14)/('Exhaust Gas Math'!$E$10*((-0.000000001)*N847^3+(0.000002)*N847^2-0.0012*N847+1.3446)+L848*'Exhaust Gas Math'!$D$14)</f>
        <v>1100</v>
      </c>
      <c r="O848">
        <f t="shared" si="125"/>
        <v>101325</v>
      </c>
      <c r="P848">
        <f>((-0.0000000008)*N848^3+(0.000003)*N848^2-0.004*N848+2.013)*('Exhaust Gas Math'!$E$10/(L848+'Exhaust Gas Math'!$E$10))+(357.45*N848^-1.004)*(L848/(L848+'Exhaust Gas Math'!$E$10))</f>
        <v>0.17819999999999947</v>
      </c>
      <c r="Q848">
        <f t="shared" si="7"/>
        <v>0</v>
      </c>
      <c r="R848">
        <f t="shared" si="8"/>
        <v>101325</v>
      </c>
      <c r="T848">
        <f t="shared" si="126"/>
        <v>0.1055</v>
      </c>
      <c r="U848">
        <f t="shared" si="127"/>
        <v>101325</v>
      </c>
    </row>
    <row r="849" spans="3:21" x14ac:dyDescent="0.2">
      <c r="C849" s="1"/>
      <c r="D849" s="1"/>
      <c r="E849" s="1">
        <v>0.105625</v>
      </c>
      <c r="F849" s="4">
        <f t="shared" si="119"/>
        <v>6.0986981180607788E-2</v>
      </c>
      <c r="G849" s="1">
        <f t="shared" si="120"/>
        <v>-7.6221728149335046</v>
      </c>
      <c r="H849" s="1">
        <f t="shared" si="121"/>
        <v>0</v>
      </c>
      <c r="I849">
        <f t="shared" si="122"/>
        <v>0</v>
      </c>
      <c r="J849" s="4">
        <f t="shared" si="123"/>
        <v>3.9769296294121147E-5</v>
      </c>
      <c r="K849">
        <f t="shared" si="124"/>
        <v>0</v>
      </c>
      <c r="L849">
        <f>K849*'Exhaust Gas Math'!$C$14</f>
        <v>0</v>
      </c>
      <c r="M849">
        <f>(L849/'Exhaust Gas Math'!$B$14)+('Exhaust Gas Math'!$D$10)</f>
        <v>4.4059320573952224E-4</v>
      </c>
      <c r="N849">
        <f>('Exhaust Gas Math'!$E$10*((-0.000000001)*N848^3+(0.000002)*N848^2-0.0012*N848+1.3446)*$B$15+L849*'Exhaust Gas Math'!$D$14*$B$14)/('Exhaust Gas Math'!$E$10*((-0.000000001)*N848^3+(0.000002)*N848^2-0.0012*N848+1.3446)+L849*'Exhaust Gas Math'!$D$14)</f>
        <v>1100</v>
      </c>
      <c r="O849">
        <f t="shared" si="125"/>
        <v>101325</v>
      </c>
      <c r="P849">
        <f>((-0.0000000008)*N849^3+(0.000003)*N849^2-0.004*N849+2.013)*('Exhaust Gas Math'!$E$10/(L849+'Exhaust Gas Math'!$E$10))+(357.45*N849^-1.004)*(L849/(L849+'Exhaust Gas Math'!$E$10))</f>
        <v>0.17819999999999947</v>
      </c>
      <c r="Q849">
        <f t="shared" si="7"/>
        <v>0</v>
      </c>
      <c r="R849">
        <f t="shared" si="8"/>
        <v>101325</v>
      </c>
      <c r="T849">
        <f t="shared" si="126"/>
        <v>0.105625</v>
      </c>
      <c r="U849">
        <f t="shared" si="127"/>
        <v>101325</v>
      </c>
    </row>
    <row r="850" spans="3:21" x14ac:dyDescent="0.2">
      <c r="C850" s="1"/>
      <c r="D850" s="1"/>
      <c r="E850" s="1">
        <v>0.10575</v>
      </c>
      <c r="F850" s="4">
        <f t="shared" si="119"/>
        <v>5.9944906816771309E-2</v>
      </c>
      <c r="G850" s="1">
        <f t="shared" si="120"/>
        <v>-9.042445407073501</v>
      </c>
      <c r="H850" s="1">
        <f t="shared" si="121"/>
        <v>0</v>
      </c>
      <c r="I850">
        <f t="shared" si="122"/>
        <v>0</v>
      </c>
      <c r="J850" s="4">
        <f t="shared" si="123"/>
        <v>3.9769296294121147E-5</v>
      </c>
      <c r="K850">
        <f t="shared" si="124"/>
        <v>0</v>
      </c>
      <c r="L850">
        <f>K850*'Exhaust Gas Math'!$C$14</f>
        <v>0</v>
      </c>
      <c r="M850">
        <f>(L850/'Exhaust Gas Math'!$B$14)+('Exhaust Gas Math'!$D$10)</f>
        <v>4.4059320573952224E-4</v>
      </c>
      <c r="N850">
        <f>('Exhaust Gas Math'!$E$10*((-0.000000001)*N849^3+(0.000002)*N849^2-0.0012*N849+1.3446)*$B$15+L850*'Exhaust Gas Math'!$D$14*$B$14)/('Exhaust Gas Math'!$E$10*((-0.000000001)*N849^3+(0.000002)*N849^2-0.0012*N849+1.3446)+L850*'Exhaust Gas Math'!$D$14)</f>
        <v>1100</v>
      </c>
      <c r="O850">
        <f t="shared" si="125"/>
        <v>101325</v>
      </c>
      <c r="P850">
        <f>((-0.0000000008)*N850^3+(0.000003)*N850^2-0.004*N850+2.013)*('Exhaust Gas Math'!$E$10/(L850+'Exhaust Gas Math'!$E$10))+(357.45*N850^-1.004)*(L850/(L850+'Exhaust Gas Math'!$E$10))</f>
        <v>0.17819999999999947</v>
      </c>
      <c r="Q850">
        <f t="shared" si="7"/>
        <v>0</v>
      </c>
      <c r="R850">
        <f t="shared" si="8"/>
        <v>101325</v>
      </c>
      <c r="T850">
        <f t="shared" si="126"/>
        <v>0.10575</v>
      </c>
      <c r="U850">
        <f t="shared" si="127"/>
        <v>101325</v>
      </c>
    </row>
    <row r="851" spans="3:21" x14ac:dyDescent="0.2">
      <c r="C851" s="1"/>
      <c r="D851" s="1"/>
      <c r="E851" s="1">
        <v>0.105875</v>
      </c>
      <c r="F851" s="4">
        <f t="shared" si="119"/>
        <v>5.8728693210024829E-2</v>
      </c>
      <c r="G851" s="1">
        <f t="shared" si="120"/>
        <v>-10.406968316360668</v>
      </c>
      <c r="H851" s="1">
        <f t="shared" si="121"/>
        <v>0</v>
      </c>
      <c r="I851">
        <f t="shared" si="122"/>
        <v>0</v>
      </c>
      <c r="J851" s="4">
        <f t="shared" si="123"/>
        <v>3.9769296294121147E-5</v>
      </c>
      <c r="K851">
        <f t="shared" si="124"/>
        <v>0</v>
      </c>
      <c r="L851">
        <f>K851*'Exhaust Gas Math'!$C$14</f>
        <v>0</v>
      </c>
      <c r="M851">
        <f>(L851/'Exhaust Gas Math'!$B$14)+('Exhaust Gas Math'!$D$10)</f>
        <v>4.4059320573952224E-4</v>
      </c>
      <c r="N851">
        <f>('Exhaust Gas Math'!$E$10*((-0.000000001)*N850^3+(0.000002)*N850^2-0.0012*N850+1.3446)*$B$15+L851*'Exhaust Gas Math'!$D$14*$B$14)/('Exhaust Gas Math'!$E$10*((-0.000000001)*N850^3+(0.000002)*N850^2-0.0012*N850+1.3446)+L851*'Exhaust Gas Math'!$D$14)</f>
        <v>1100</v>
      </c>
      <c r="O851">
        <f t="shared" si="125"/>
        <v>101325</v>
      </c>
      <c r="P851">
        <f>((-0.0000000008)*N851^3+(0.000003)*N851^2-0.004*N851+2.013)*('Exhaust Gas Math'!$E$10/(L851+'Exhaust Gas Math'!$E$10))+(357.45*N851^-1.004)*(L851/(L851+'Exhaust Gas Math'!$E$10))</f>
        <v>0.17819999999999947</v>
      </c>
      <c r="Q851">
        <f t="shared" si="7"/>
        <v>0</v>
      </c>
      <c r="R851">
        <f t="shared" si="8"/>
        <v>101325</v>
      </c>
      <c r="T851">
        <f t="shared" si="126"/>
        <v>0.105875</v>
      </c>
      <c r="U851">
        <f t="shared" si="127"/>
        <v>101325</v>
      </c>
    </row>
    <row r="852" spans="3:21" x14ac:dyDescent="0.2">
      <c r="C852" s="1"/>
      <c r="D852" s="1"/>
      <c r="E852" s="1">
        <v>0.106</v>
      </c>
      <c r="F852" s="4">
        <f t="shared" si="119"/>
        <v>5.7345838721685749E-2</v>
      </c>
      <c r="G852" s="1">
        <f t="shared" si="120"/>
        <v>-11.707328805309569</v>
      </c>
      <c r="H852" s="1">
        <f t="shared" si="121"/>
        <v>0</v>
      </c>
      <c r="I852">
        <f t="shared" si="122"/>
        <v>0</v>
      </c>
      <c r="J852" s="4">
        <f t="shared" si="123"/>
        <v>3.9769296294121147E-5</v>
      </c>
      <c r="K852">
        <f t="shared" si="124"/>
        <v>0</v>
      </c>
      <c r="L852">
        <f>K852*'Exhaust Gas Math'!$C$14</f>
        <v>0</v>
      </c>
      <c r="M852">
        <f>(L852/'Exhaust Gas Math'!$B$14)+('Exhaust Gas Math'!$D$10)</f>
        <v>4.4059320573952224E-4</v>
      </c>
      <c r="N852">
        <f>('Exhaust Gas Math'!$E$10*((-0.000000001)*N851^3+(0.000002)*N851^2-0.0012*N851+1.3446)*$B$15+L852*'Exhaust Gas Math'!$D$14*$B$14)/('Exhaust Gas Math'!$E$10*((-0.000000001)*N851^3+(0.000002)*N851^2-0.0012*N851+1.3446)+L852*'Exhaust Gas Math'!$D$14)</f>
        <v>1100</v>
      </c>
      <c r="O852">
        <f t="shared" si="125"/>
        <v>101325</v>
      </c>
      <c r="P852">
        <f>((-0.0000000008)*N852^3+(0.000003)*N852^2-0.004*N852+2.013)*('Exhaust Gas Math'!$E$10/(L852+'Exhaust Gas Math'!$E$10))+(357.45*N852^-1.004)*(L852/(L852+'Exhaust Gas Math'!$E$10))</f>
        <v>0.17819999999999947</v>
      </c>
      <c r="Q852">
        <f t="shared" si="7"/>
        <v>0</v>
      </c>
      <c r="R852">
        <f t="shared" si="8"/>
        <v>101325</v>
      </c>
      <c r="T852">
        <f t="shared" si="126"/>
        <v>0.106</v>
      </c>
      <c r="U852">
        <f t="shared" si="127"/>
        <v>101325</v>
      </c>
    </row>
    <row r="853" spans="3:21" x14ac:dyDescent="0.2">
      <c r="C853" s="1"/>
      <c r="D853" s="1"/>
      <c r="E853" s="1">
        <v>0.106125</v>
      </c>
      <c r="F853" s="4">
        <f t="shared" si="119"/>
        <v>5.5804869109520955E-2</v>
      </c>
      <c r="G853" s="1">
        <f t="shared" si="120"/>
        <v>-12.93550971909162</v>
      </c>
      <c r="H853" s="1">
        <f t="shared" si="121"/>
        <v>0</v>
      </c>
      <c r="I853">
        <f t="shared" si="122"/>
        <v>0</v>
      </c>
      <c r="J853" s="4">
        <f t="shared" si="123"/>
        <v>3.9769296294121147E-5</v>
      </c>
      <c r="K853">
        <f t="shared" si="124"/>
        <v>0</v>
      </c>
      <c r="L853">
        <f>K853*'Exhaust Gas Math'!$C$14</f>
        <v>0</v>
      </c>
      <c r="M853">
        <f>(L853/'Exhaust Gas Math'!$B$14)+('Exhaust Gas Math'!$D$10)</f>
        <v>4.4059320573952224E-4</v>
      </c>
      <c r="N853">
        <f>('Exhaust Gas Math'!$E$10*((-0.000000001)*N852^3+(0.000002)*N852^2-0.0012*N852+1.3446)*$B$15+L853*'Exhaust Gas Math'!$D$14*$B$14)/('Exhaust Gas Math'!$E$10*((-0.000000001)*N852^3+(0.000002)*N852^2-0.0012*N852+1.3446)+L853*'Exhaust Gas Math'!$D$14)</f>
        <v>1100</v>
      </c>
      <c r="O853">
        <f t="shared" si="125"/>
        <v>101325</v>
      </c>
      <c r="P853">
        <f>((-0.0000000008)*N853^3+(0.000003)*N853^2-0.004*N853+2.013)*('Exhaust Gas Math'!$E$10/(L853+'Exhaust Gas Math'!$E$10))+(357.45*N853^-1.004)*(L853/(L853+'Exhaust Gas Math'!$E$10))</f>
        <v>0.17819999999999947</v>
      </c>
      <c r="Q853">
        <f t="shared" si="7"/>
        <v>0</v>
      </c>
      <c r="R853">
        <f t="shared" si="8"/>
        <v>101325</v>
      </c>
      <c r="T853">
        <f t="shared" si="126"/>
        <v>0.106125</v>
      </c>
      <c r="U853">
        <f t="shared" si="127"/>
        <v>101325</v>
      </c>
    </row>
    <row r="854" spans="3:21" x14ac:dyDescent="0.2">
      <c r="C854" s="1"/>
      <c r="D854" s="1"/>
      <c r="E854" s="1">
        <v>0.10625</v>
      </c>
      <c r="F854" s="4">
        <f t="shared" si="119"/>
        <v>5.4115284963613591E-2</v>
      </c>
      <c r="G854" s="1">
        <f t="shared" si="120"/>
        <v>-14.083938913961997</v>
      </c>
      <c r="H854" s="1">
        <f t="shared" si="121"/>
        <v>0</v>
      </c>
      <c r="I854">
        <f t="shared" si="122"/>
        <v>0</v>
      </c>
      <c r="J854" s="4">
        <f t="shared" si="123"/>
        <v>3.9769296294121147E-5</v>
      </c>
      <c r="K854">
        <f t="shared" si="124"/>
        <v>0</v>
      </c>
      <c r="L854">
        <f>K854*'Exhaust Gas Math'!$C$14</f>
        <v>0</v>
      </c>
      <c r="M854">
        <f>(L854/'Exhaust Gas Math'!$B$14)+('Exhaust Gas Math'!$D$10)</f>
        <v>4.4059320573952224E-4</v>
      </c>
      <c r="N854">
        <f>('Exhaust Gas Math'!$E$10*((-0.000000001)*N853^3+(0.000002)*N853^2-0.0012*N853+1.3446)*$B$15+L854*'Exhaust Gas Math'!$D$14*$B$14)/('Exhaust Gas Math'!$E$10*((-0.000000001)*N853^3+(0.000002)*N853^2-0.0012*N853+1.3446)+L854*'Exhaust Gas Math'!$D$14)</f>
        <v>1100</v>
      </c>
      <c r="O854">
        <f t="shared" si="125"/>
        <v>101325</v>
      </c>
      <c r="P854">
        <f>((-0.0000000008)*N854^3+(0.000003)*N854^2-0.004*N854+2.013)*('Exhaust Gas Math'!$E$10/(L854+'Exhaust Gas Math'!$E$10))+(357.45*N854^-1.004)*(L854/(L854+'Exhaust Gas Math'!$E$10))</f>
        <v>0.17819999999999947</v>
      </c>
      <c r="Q854">
        <f t="shared" si="7"/>
        <v>0</v>
      </c>
      <c r="R854">
        <f t="shared" si="8"/>
        <v>101325</v>
      </c>
      <c r="T854">
        <f t="shared" si="126"/>
        <v>0.10625</v>
      </c>
      <c r="U854">
        <f t="shared" si="127"/>
        <v>101325</v>
      </c>
    </row>
    <row r="855" spans="3:21" x14ac:dyDescent="0.2">
      <c r="C855" s="1"/>
      <c r="D855" s="1"/>
      <c r="E855" s="1">
        <v>0.106375</v>
      </c>
      <c r="F855" s="4">
        <f t="shared" si="119"/>
        <v>5.228750313206694E-2</v>
      </c>
      <c r="G855" s="1">
        <f t="shared" si="120"/>
        <v>-15.145535942042869</v>
      </c>
      <c r="H855" s="1">
        <f t="shared" si="121"/>
        <v>0</v>
      </c>
      <c r="I855">
        <f t="shared" si="122"/>
        <v>0</v>
      </c>
      <c r="J855" s="4">
        <f t="shared" si="123"/>
        <v>3.9769296294121147E-5</v>
      </c>
      <c r="K855">
        <f t="shared" si="124"/>
        <v>0</v>
      </c>
      <c r="L855">
        <f>K855*'Exhaust Gas Math'!$C$14</f>
        <v>0</v>
      </c>
      <c r="M855">
        <f>(L855/'Exhaust Gas Math'!$B$14)+('Exhaust Gas Math'!$D$10)</f>
        <v>4.4059320573952224E-4</v>
      </c>
      <c r="N855">
        <f>('Exhaust Gas Math'!$E$10*((-0.000000001)*N854^3+(0.000002)*N854^2-0.0012*N854+1.3446)*$B$15+L855*'Exhaust Gas Math'!$D$14*$B$14)/('Exhaust Gas Math'!$E$10*((-0.000000001)*N854^3+(0.000002)*N854^2-0.0012*N854+1.3446)+L855*'Exhaust Gas Math'!$D$14)</f>
        <v>1100</v>
      </c>
      <c r="O855">
        <f t="shared" si="125"/>
        <v>101325</v>
      </c>
      <c r="P855">
        <f>((-0.0000000008)*N855^3+(0.000003)*N855^2-0.004*N855+2.013)*('Exhaust Gas Math'!$E$10/(L855+'Exhaust Gas Math'!$E$10))+(357.45*N855^-1.004)*(L855/(L855+'Exhaust Gas Math'!$E$10))</f>
        <v>0.17819999999999947</v>
      </c>
      <c r="Q855">
        <f t="shared" si="7"/>
        <v>0</v>
      </c>
      <c r="R855">
        <f t="shared" si="8"/>
        <v>101325</v>
      </c>
      <c r="T855">
        <f t="shared" si="126"/>
        <v>0.106375</v>
      </c>
      <c r="U855">
        <f t="shared" si="127"/>
        <v>101325</v>
      </c>
    </row>
    <row r="856" spans="3:21" x14ac:dyDescent="0.2">
      <c r="C856" s="1"/>
      <c r="D856" s="1"/>
      <c r="E856" s="1">
        <v>0.1065</v>
      </c>
      <c r="F856" s="4">
        <f t="shared" si="119"/>
        <v>5.03327924976716E-2</v>
      </c>
      <c r="G856" s="1">
        <f t="shared" si="120"/>
        <v>-16.113755704639281</v>
      </c>
      <c r="H856" s="1">
        <f t="shared" si="121"/>
        <v>0</v>
      </c>
      <c r="I856">
        <f t="shared" si="122"/>
        <v>0</v>
      </c>
      <c r="J856" s="4">
        <f t="shared" si="123"/>
        <v>3.9769296294121147E-5</v>
      </c>
      <c r="K856">
        <f t="shared" si="124"/>
        <v>0</v>
      </c>
      <c r="L856">
        <f>K856*'Exhaust Gas Math'!$C$14</f>
        <v>0</v>
      </c>
      <c r="M856">
        <f>(L856/'Exhaust Gas Math'!$B$14)+('Exhaust Gas Math'!$D$10)</f>
        <v>4.4059320573952224E-4</v>
      </c>
      <c r="N856">
        <f>('Exhaust Gas Math'!$E$10*((-0.000000001)*N855^3+(0.000002)*N855^2-0.0012*N855+1.3446)*$B$15+L856*'Exhaust Gas Math'!$D$14*$B$14)/('Exhaust Gas Math'!$E$10*((-0.000000001)*N855^3+(0.000002)*N855^2-0.0012*N855+1.3446)+L856*'Exhaust Gas Math'!$D$14)</f>
        <v>1100</v>
      </c>
      <c r="O856">
        <f t="shared" si="125"/>
        <v>101325</v>
      </c>
      <c r="P856">
        <f>((-0.0000000008)*N856^3+(0.000003)*N856^2-0.004*N856+2.013)*('Exhaust Gas Math'!$E$10/(L856+'Exhaust Gas Math'!$E$10))+(357.45*N856^-1.004)*(L856/(L856+'Exhaust Gas Math'!$E$10))</f>
        <v>0.17819999999999947</v>
      </c>
      <c r="Q856">
        <f t="shared" si="7"/>
        <v>0</v>
      </c>
      <c r="R856">
        <f t="shared" si="8"/>
        <v>101325</v>
      </c>
      <c r="T856">
        <f t="shared" si="126"/>
        <v>0.1065</v>
      </c>
      <c r="U856">
        <f t="shared" si="127"/>
        <v>101325</v>
      </c>
    </row>
    <row r="857" spans="3:21" x14ac:dyDescent="0.2">
      <c r="C857" s="1"/>
      <c r="D857" s="1"/>
      <c r="E857" s="1">
        <v>0.106625</v>
      </c>
      <c r="F857" s="4">
        <f t="shared" si="119"/>
        <v>4.8263204501495488E-2</v>
      </c>
      <c r="G857" s="1">
        <f t="shared" si="120"/>
        <v>-16.982628804949233</v>
      </c>
      <c r="H857" s="1">
        <f t="shared" si="121"/>
        <v>0</v>
      </c>
      <c r="I857">
        <f t="shared" si="122"/>
        <v>0</v>
      </c>
      <c r="J857" s="4">
        <f t="shared" si="123"/>
        <v>3.9769296294121147E-5</v>
      </c>
      <c r="K857">
        <f t="shared" si="124"/>
        <v>0</v>
      </c>
      <c r="L857">
        <f>K857*'Exhaust Gas Math'!$C$14</f>
        <v>0</v>
      </c>
      <c r="M857">
        <f>(L857/'Exhaust Gas Math'!$B$14)+('Exhaust Gas Math'!$D$10)</f>
        <v>4.4059320573952224E-4</v>
      </c>
      <c r="N857">
        <f>('Exhaust Gas Math'!$E$10*((-0.000000001)*N856^3+(0.000002)*N856^2-0.0012*N856+1.3446)*$B$15+L857*'Exhaust Gas Math'!$D$14*$B$14)/('Exhaust Gas Math'!$E$10*((-0.000000001)*N856^3+(0.000002)*N856^2-0.0012*N856+1.3446)+L857*'Exhaust Gas Math'!$D$14)</f>
        <v>1100</v>
      </c>
      <c r="O857">
        <f t="shared" si="125"/>
        <v>101325</v>
      </c>
      <c r="P857">
        <f>((-0.0000000008)*N857^3+(0.000003)*N857^2-0.004*N857+2.013)*('Exhaust Gas Math'!$E$10/(L857+'Exhaust Gas Math'!$E$10))+(357.45*N857^-1.004)*(L857/(L857+'Exhaust Gas Math'!$E$10))</f>
        <v>0.17819999999999947</v>
      </c>
      <c r="Q857">
        <f t="shared" si="7"/>
        <v>0</v>
      </c>
      <c r="R857">
        <f t="shared" si="8"/>
        <v>101325</v>
      </c>
      <c r="T857">
        <f t="shared" si="126"/>
        <v>0.106625</v>
      </c>
      <c r="U857">
        <f t="shared" si="127"/>
        <v>101325</v>
      </c>
    </row>
    <row r="858" spans="3:21" x14ac:dyDescent="0.2">
      <c r="C858" s="1"/>
      <c r="D858" s="1"/>
      <c r="E858" s="1">
        <v>0.10675</v>
      </c>
      <c r="F858" s="4">
        <f t="shared" si="119"/>
        <v>4.6091498841743628E-2</v>
      </c>
      <c r="G858" s="1">
        <f t="shared" si="120"/>
        <v>-17.746798351379375</v>
      </c>
      <c r="H858" s="1">
        <f t="shared" si="121"/>
        <v>0</v>
      </c>
      <c r="I858">
        <f t="shared" si="122"/>
        <v>0</v>
      </c>
      <c r="J858" s="4">
        <f t="shared" si="123"/>
        <v>3.9769296294121147E-5</v>
      </c>
      <c r="K858">
        <f t="shared" si="124"/>
        <v>0</v>
      </c>
      <c r="L858">
        <f>K858*'Exhaust Gas Math'!$C$14</f>
        <v>0</v>
      </c>
      <c r="M858">
        <f>(L858/'Exhaust Gas Math'!$B$14)+('Exhaust Gas Math'!$D$10)</f>
        <v>4.4059320573952224E-4</v>
      </c>
      <c r="N858">
        <f>('Exhaust Gas Math'!$E$10*((-0.000000001)*N857^3+(0.000002)*N857^2-0.0012*N857+1.3446)*$B$15+L858*'Exhaust Gas Math'!$D$14*$B$14)/('Exhaust Gas Math'!$E$10*((-0.000000001)*N857^3+(0.000002)*N857^2-0.0012*N857+1.3446)+L858*'Exhaust Gas Math'!$D$14)</f>
        <v>1100</v>
      </c>
      <c r="O858">
        <f t="shared" si="125"/>
        <v>101325</v>
      </c>
      <c r="P858">
        <f>((-0.0000000008)*N858^3+(0.000003)*N858^2-0.004*N858+2.013)*('Exhaust Gas Math'!$E$10/(L858+'Exhaust Gas Math'!$E$10))+(357.45*N858^-1.004)*(L858/(L858+'Exhaust Gas Math'!$E$10))</f>
        <v>0.17819999999999947</v>
      </c>
      <c r="Q858">
        <f t="shared" si="7"/>
        <v>0</v>
      </c>
      <c r="R858">
        <f t="shared" si="8"/>
        <v>101325</v>
      </c>
      <c r="T858">
        <f t="shared" si="126"/>
        <v>0.10675</v>
      </c>
      <c r="U858">
        <f t="shared" si="127"/>
        <v>101325</v>
      </c>
    </row>
    <row r="859" spans="3:21" x14ac:dyDescent="0.2">
      <c r="C859" s="1"/>
      <c r="D859" s="1"/>
      <c r="E859" s="1">
        <v>0.106875</v>
      </c>
      <c r="F859" s="4">
        <f t="shared" si="119"/>
        <v>4.3831064805973437E-2</v>
      </c>
      <c r="G859" s="1">
        <f t="shared" si="120"/>
        <v>-18.40155298456397</v>
      </c>
      <c r="H859" s="1">
        <f t="shared" si="121"/>
        <v>0</v>
      </c>
      <c r="I859">
        <f t="shared" si="122"/>
        <v>0</v>
      </c>
      <c r="J859" s="4">
        <f t="shared" si="123"/>
        <v>3.9769296294121147E-5</v>
      </c>
      <c r="K859">
        <f t="shared" si="124"/>
        <v>0</v>
      </c>
      <c r="L859">
        <f>K859*'Exhaust Gas Math'!$C$14</f>
        <v>0</v>
      </c>
      <c r="M859">
        <f>(L859/'Exhaust Gas Math'!$B$14)+('Exhaust Gas Math'!$D$10)</f>
        <v>4.4059320573952224E-4</v>
      </c>
      <c r="N859">
        <f>('Exhaust Gas Math'!$E$10*((-0.000000001)*N858^3+(0.000002)*N858^2-0.0012*N858+1.3446)*$B$15+L859*'Exhaust Gas Math'!$D$14*$B$14)/('Exhaust Gas Math'!$E$10*((-0.000000001)*N858^3+(0.000002)*N858^2-0.0012*N858+1.3446)+L859*'Exhaust Gas Math'!$D$14)</f>
        <v>1100</v>
      </c>
      <c r="O859">
        <f t="shared" si="125"/>
        <v>101325</v>
      </c>
      <c r="P859">
        <f>((-0.0000000008)*N859^3+(0.000003)*N859^2-0.004*N859+2.013)*('Exhaust Gas Math'!$E$10/(L859+'Exhaust Gas Math'!$E$10))+(357.45*N859^-1.004)*(L859/(L859+'Exhaust Gas Math'!$E$10))</f>
        <v>0.17819999999999947</v>
      </c>
      <c r="Q859">
        <f t="shared" si="7"/>
        <v>0</v>
      </c>
      <c r="R859">
        <f t="shared" si="8"/>
        <v>101325</v>
      </c>
      <c r="T859">
        <f t="shared" si="126"/>
        <v>0.106875</v>
      </c>
      <c r="U859">
        <f t="shared" si="127"/>
        <v>101325</v>
      </c>
    </row>
    <row r="860" spans="3:21" x14ac:dyDescent="0.2">
      <c r="C860" s="1"/>
      <c r="D860" s="1"/>
      <c r="E860" s="1">
        <v>0.107</v>
      </c>
      <c r="F860" s="4">
        <f t="shared" si="119"/>
        <v>4.1495838721686017E-2</v>
      </c>
      <c r="G860" s="1">
        <f t="shared" si="120"/>
        <v>-18.942855924461426</v>
      </c>
      <c r="H860" s="1">
        <f t="shared" si="121"/>
        <v>0</v>
      </c>
      <c r="I860">
        <f t="shared" si="122"/>
        <v>0</v>
      </c>
      <c r="J860" s="4">
        <f t="shared" si="123"/>
        <v>3.9769296294121147E-5</v>
      </c>
      <c r="K860">
        <f t="shared" si="124"/>
        <v>0</v>
      </c>
      <c r="L860">
        <f>K860*'Exhaust Gas Math'!$C$14</f>
        <v>0</v>
      </c>
      <c r="M860">
        <f>(L860/'Exhaust Gas Math'!$B$14)+('Exhaust Gas Math'!$D$10)</f>
        <v>4.4059320573952224E-4</v>
      </c>
      <c r="N860">
        <f>('Exhaust Gas Math'!$E$10*((-0.000000001)*N859^3+(0.000002)*N859^2-0.0012*N859+1.3446)*$B$15+L860*'Exhaust Gas Math'!$D$14*$B$14)/('Exhaust Gas Math'!$E$10*((-0.000000001)*N859^3+(0.000002)*N859^2-0.0012*N859+1.3446)+L860*'Exhaust Gas Math'!$D$14)</f>
        <v>1100</v>
      </c>
      <c r="O860">
        <f t="shared" si="125"/>
        <v>101325</v>
      </c>
      <c r="P860">
        <f>((-0.0000000008)*N860^3+(0.000003)*N860^2-0.004*N860+2.013)*('Exhaust Gas Math'!$E$10/(L860+'Exhaust Gas Math'!$E$10))+(357.45*N860^-1.004)*(L860/(L860+'Exhaust Gas Math'!$E$10))</f>
        <v>0.17819999999999947</v>
      </c>
      <c r="Q860">
        <f t="shared" si="7"/>
        <v>0</v>
      </c>
      <c r="R860">
        <f t="shared" si="8"/>
        <v>101325</v>
      </c>
      <c r="T860">
        <f t="shared" si="126"/>
        <v>0.107</v>
      </c>
      <c r="U860">
        <f t="shared" si="127"/>
        <v>101325</v>
      </c>
    </row>
    <row r="861" spans="3:21" x14ac:dyDescent="0.2">
      <c r="C861" s="1"/>
      <c r="D861" s="1"/>
      <c r="E861" s="1">
        <v>0.107125</v>
      </c>
      <c r="F861" s="4">
        <f t="shared" si="119"/>
        <v>3.9100218034232047E-2</v>
      </c>
      <c r="G861" s="1">
        <f t="shared" si="120"/>
        <v>-19.367369858445851</v>
      </c>
      <c r="H861" s="1">
        <f t="shared" si="121"/>
        <v>0</v>
      </c>
      <c r="I861">
        <f t="shared" si="122"/>
        <v>0</v>
      </c>
      <c r="J861" s="4">
        <f t="shared" si="123"/>
        <v>3.9769296294121147E-5</v>
      </c>
      <c r="K861">
        <f t="shared" si="124"/>
        <v>0</v>
      </c>
      <c r="L861">
        <f>K861*'Exhaust Gas Math'!$C$14</f>
        <v>0</v>
      </c>
      <c r="M861">
        <f>(L861/'Exhaust Gas Math'!$B$14)+('Exhaust Gas Math'!$D$10)</f>
        <v>4.4059320573952224E-4</v>
      </c>
      <c r="N861">
        <f>('Exhaust Gas Math'!$E$10*((-0.000000001)*N860^3+(0.000002)*N860^2-0.0012*N860+1.3446)*$B$15+L861*'Exhaust Gas Math'!$D$14*$B$14)/('Exhaust Gas Math'!$E$10*((-0.000000001)*N860^3+(0.000002)*N860^2-0.0012*N860+1.3446)+L861*'Exhaust Gas Math'!$D$14)</f>
        <v>1100</v>
      </c>
      <c r="O861">
        <f t="shared" si="125"/>
        <v>101325</v>
      </c>
      <c r="P861">
        <f>((-0.0000000008)*N861^3+(0.000003)*N861^2-0.004*N861+2.013)*('Exhaust Gas Math'!$E$10/(L861+'Exhaust Gas Math'!$E$10))+(357.45*N861^-1.004)*(L861/(L861+'Exhaust Gas Math'!$E$10))</f>
        <v>0.17819999999999947</v>
      </c>
      <c r="Q861">
        <f t="shared" si="7"/>
        <v>0</v>
      </c>
      <c r="R861">
        <f t="shared" si="8"/>
        <v>101325</v>
      </c>
      <c r="T861">
        <f t="shared" si="126"/>
        <v>0.107125</v>
      </c>
      <c r="U861">
        <f t="shared" si="127"/>
        <v>101325</v>
      </c>
    </row>
    <row r="862" spans="3:21" x14ac:dyDescent="0.2">
      <c r="C862" s="1"/>
      <c r="D862" s="1"/>
      <c r="E862" s="1">
        <v>0.10725</v>
      </c>
      <c r="F862" s="4">
        <f t="shared" si="119"/>
        <v>3.6658972541775262E-2</v>
      </c>
      <c r="G862" s="1">
        <f t="shared" si="120"/>
        <v>-19.672477516948867</v>
      </c>
      <c r="H862" s="1">
        <f t="shared" si="121"/>
        <v>0</v>
      </c>
      <c r="I862">
        <f t="shared" si="122"/>
        <v>0</v>
      </c>
      <c r="J862" s="4">
        <f t="shared" si="123"/>
        <v>3.9769296294121147E-5</v>
      </c>
      <c r="K862">
        <f t="shared" si="124"/>
        <v>0</v>
      </c>
      <c r="L862">
        <f>K862*'Exhaust Gas Math'!$C$14</f>
        <v>0</v>
      </c>
      <c r="M862">
        <f>(L862/'Exhaust Gas Math'!$B$14)+('Exhaust Gas Math'!$D$10)</f>
        <v>4.4059320573952224E-4</v>
      </c>
      <c r="N862">
        <f>('Exhaust Gas Math'!$E$10*((-0.000000001)*N861^3+(0.000002)*N861^2-0.0012*N861+1.3446)*$B$15+L862*'Exhaust Gas Math'!$D$14*$B$14)/('Exhaust Gas Math'!$E$10*((-0.000000001)*N861^3+(0.000002)*N861^2-0.0012*N861+1.3446)+L862*'Exhaust Gas Math'!$D$14)</f>
        <v>1100</v>
      </c>
      <c r="O862">
        <f t="shared" si="125"/>
        <v>101325</v>
      </c>
      <c r="P862">
        <f>((-0.0000000008)*N862^3+(0.000003)*N862^2-0.004*N862+2.013)*('Exhaust Gas Math'!$E$10/(L862+'Exhaust Gas Math'!$E$10))+(357.45*N862^-1.004)*(L862/(L862+'Exhaust Gas Math'!$E$10))</f>
        <v>0.17819999999999947</v>
      </c>
      <c r="Q862">
        <f t="shared" si="7"/>
        <v>0</v>
      </c>
      <c r="R862">
        <f t="shared" si="8"/>
        <v>101325</v>
      </c>
      <c r="T862">
        <f t="shared" si="126"/>
        <v>0.10725</v>
      </c>
      <c r="U862">
        <f t="shared" si="127"/>
        <v>101325</v>
      </c>
    </row>
    <row r="863" spans="3:21" x14ac:dyDescent="0.2">
      <c r="C863" s="1"/>
      <c r="D863" s="1"/>
      <c r="E863" s="1">
        <v>0.107375</v>
      </c>
      <c r="F863" s="4">
        <f t="shared" si="119"/>
        <v>3.4187153334572722E-2</v>
      </c>
      <c r="G863" s="1">
        <f t="shared" si="120"/>
        <v>-19.856297809797301</v>
      </c>
      <c r="H863" s="1">
        <f t="shared" si="121"/>
        <v>0</v>
      </c>
      <c r="I863">
        <f t="shared" si="122"/>
        <v>0</v>
      </c>
      <c r="J863" s="4">
        <f t="shared" si="123"/>
        <v>3.9769296294121147E-5</v>
      </c>
      <c r="K863">
        <f t="shared" si="124"/>
        <v>0</v>
      </c>
      <c r="L863">
        <f>K863*'Exhaust Gas Math'!$C$14</f>
        <v>0</v>
      </c>
      <c r="M863">
        <f>(L863/'Exhaust Gas Math'!$B$14)+('Exhaust Gas Math'!$D$10)</f>
        <v>4.4059320573952224E-4</v>
      </c>
      <c r="N863">
        <f>('Exhaust Gas Math'!$E$10*((-0.000000001)*N862^3+(0.000002)*N862^2-0.0012*N862+1.3446)*$B$15+L863*'Exhaust Gas Math'!$D$14*$B$14)/('Exhaust Gas Math'!$E$10*((-0.000000001)*N862^3+(0.000002)*N862^2-0.0012*N862+1.3446)+L863*'Exhaust Gas Math'!$D$14)</f>
        <v>1100</v>
      </c>
      <c r="O863">
        <f t="shared" si="125"/>
        <v>101325</v>
      </c>
      <c r="P863">
        <f>((-0.0000000008)*N863^3+(0.000003)*N863^2-0.004*N863+2.013)*('Exhaust Gas Math'!$E$10/(L863+'Exhaust Gas Math'!$E$10))+(357.45*N863^-1.004)*(L863/(L863+'Exhaust Gas Math'!$E$10))</f>
        <v>0.17819999999999947</v>
      </c>
      <c r="Q863">
        <f t="shared" si="7"/>
        <v>0</v>
      </c>
      <c r="R863">
        <f t="shared" si="8"/>
        <v>101325</v>
      </c>
      <c r="T863">
        <f t="shared" si="126"/>
        <v>0.107375</v>
      </c>
      <c r="U863">
        <f t="shared" si="127"/>
        <v>101325</v>
      </c>
    </row>
    <row r="864" spans="3:21" x14ac:dyDescent="0.2">
      <c r="C864" s="1"/>
      <c r="D864" s="1"/>
      <c r="E864" s="1">
        <v>0.1075</v>
      </c>
      <c r="F864" s="4">
        <f t="shared" si="119"/>
        <v>3.1700000000000138E-2</v>
      </c>
      <c r="G864" s="1">
        <f t="shared" si="120"/>
        <v>-19.917697423759289</v>
      </c>
      <c r="H864" s="1">
        <f t="shared" si="121"/>
        <v>0</v>
      </c>
      <c r="I864">
        <f t="shared" si="122"/>
        <v>0</v>
      </c>
      <c r="J864" s="4">
        <f t="shared" si="123"/>
        <v>3.9769296294121147E-5</v>
      </c>
      <c r="K864">
        <f t="shared" si="124"/>
        <v>0</v>
      </c>
      <c r="L864">
        <f>K864*'Exhaust Gas Math'!$C$14</f>
        <v>0</v>
      </c>
      <c r="M864">
        <f>(L864/'Exhaust Gas Math'!$B$14)+('Exhaust Gas Math'!$D$10)</f>
        <v>4.4059320573952224E-4</v>
      </c>
      <c r="N864">
        <f>('Exhaust Gas Math'!$E$10*((-0.000000001)*N863^3+(0.000002)*N863^2-0.0012*N863+1.3446)*$B$15+L864*'Exhaust Gas Math'!$D$14*$B$14)/('Exhaust Gas Math'!$E$10*((-0.000000001)*N863^3+(0.000002)*N863^2-0.0012*N863+1.3446)+L864*'Exhaust Gas Math'!$D$14)</f>
        <v>1100</v>
      </c>
      <c r="O864">
        <f t="shared" si="125"/>
        <v>101325</v>
      </c>
      <c r="P864">
        <f>((-0.0000000008)*N864^3+(0.000003)*N864^2-0.004*N864+2.013)*('Exhaust Gas Math'!$E$10/(L864+'Exhaust Gas Math'!$E$10))+(357.45*N864^-1.004)*(L864/(L864+'Exhaust Gas Math'!$E$10))</f>
        <v>0.17819999999999947</v>
      </c>
      <c r="Q864">
        <f t="shared" si="7"/>
        <v>0</v>
      </c>
      <c r="R864">
        <f t="shared" si="8"/>
        <v>101325</v>
      </c>
      <c r="T864">
        <f t="shared" si="126"/>
        <v>0.1075</v>
      </c>
      <c r="U864">
        <f t="shared" si="127"/>
        <v>101325</v>
      </c>
    </row>
    <row r="865" spans="3:21" x14ac:dyDescent="0.2">
      <c r="C865" s="1"/>
      <c r="D865" s="1"/>
      <c r="E865" s="1">
        <v>0.107625</v>
      </c>
      <c r="F865" s="4">
        <f t="shared" si="119"/>
        <v>2.9212846665427551E-2</v>
      </c>
      <c r="G865" s="1">
        <f t="shared" si="120"/>
        <v>-19.856297809797315</v>
      </c>
      <c r="H865" s="1">
        <f t="shared" si="121"/>
        <v>0</v>
      </c>
      <c r="I865">
        <f t="shared" si="122"/>
        <v>0</v>
      </c>
      <c r="J865" s="4">
        <f t="shared" si="123"/>
        <v>3.9769296294121147E-5</v>
      </c>
      <c r="K865">
        <f t="shared" si="124"/>
        <v>0</v>
      </c>
      <c r="L865">
        <f>K865*'Exhaust Gas Math'!$C$14</f>
        <v>0</v>
      </c>
      <c r="M865">
        <f>(L865/'Exhaust Gas Math'!$B$14)+('Exhaust Gas Math'!$D$10)</f>
        <v>4.4059320573952224E-4</v>
      </c>
      <c r="N865">
        <f>('Exhaust Gas Math'!$E$10*((-0.000000001)*N864^3+(0.000002)*N864^2-0.0012*N864+1.3446)*$B$15+L865*'Exhaust Gas Math'!$D$14*$B$14)/('Exhaust Gas Math'!$E$10*((-0.000000001)*N864^3+(0.000002)*N864^2-0.0012*N864+1.3446)+L865*'Exhaust Gas Math'!$D$14)</f>
        <v>1100</v>
      </c>
      <c r="O865">
        <f t="shared" si="125"/>
        <v>101325</v>
      </c>
      <c r="P865">
        <f>((-0.0000000008)*N865^3+(0.000003)*N865^2-0.004*N865+2.013)*('Exhaust Gas Math'!$E$10/(L865+'Exhaust Gas Math'!$E$10))+(357.45*N865^-1.004)*(L865/(L865+'Exhaust Gas Math'!$E$10))</f>
        <v>0.17819999999999947</v>
      </c>
      <c r="Q865">
        <f t="shared" si="7"/>
        <v>0</v>
      </c>
      <c r="R865">
        <f t="shared" si="8"/>
        <v>101325</v>
      </c>
      <c r="T865">
        <f t="shared" si="126"/>
        <v>0.107625</v>
      </c>
      <c r="U865">
        <f t="shared" si="127"/>
        <v>101325</v>
      </c>
    </row>
    <row r="866" spans="3:21" x14ac:dyDescent="0.2">
      <c r="C866" s="1"/>
      <c r="D866" s="1"/>
      <c r="E866" s="1">
        <v>0.10775</v>
      </c>
      <c r="F866" s="4">
        <f t="shared" si="119"/>
        <v>2.674102745822457E-2</v>
      </c>
      <c r="G866" s="1">
        <f t="shared" si="120"/>
        <v>-19.672477516948852</v>
      </c>
      <c r="H866" s="1">
        <f t="shared" si="121"/>
        <v>0</v>
      </c>
      <c r="I866">
        <f t="shared" si="122"/>
        <v>0</v>
      </c>
      <c r="J866" s="4">
        <f t="shared" si="123"/>
        <v>3.9769296294121147E-5</v>
      </c>
      <c r="K866">
        <f t="shared" si="124"/>
        <v>0</v>
      </c>
      <c r="L866">
        <f>K866*'Exhaust Gas Math'!$C$14</f>
        <v>0</v>
      </c>
      <c r="M866">
        <f>(L866/'Exhaust Gas Math'!$B$14)+('Exhaust Gas Math'!$D$10)</f>
        <v>4.4059320573952224E-4</v>
      </c>
      <c r="N866">
        <f>('Exhaust Gas Math'!$E$10*((-0.000000001)*N865^3+(0.000002)*N865^2-0.0012*N865+1.3446)*$B$15+L866*'Exhaust Gas Math'!$D$14*$B$14)/('Exhaust Gas Math'!$E$10*((-0.000000001)*N865^3+(0.000002)*N865^2-0.0012*N865+1.3446)+L866*'Exhaust Gas Math'!$D$14)</f>
        <v>1100</v>
      </c>
      <c r="O866">
        <f t="shared" si="125"/>
        <v>101325</v>
      </c>
      <c r="P866">
        <f>((-0.0000000008)*N866^3+(0.000003)*N866^2-0.004*N866+2.013)*('Exhaust Gas Math'!$E$10/(L866+'Exhaust Gas Math'!$E$10))+(357.45*N866^-1.004)*(L866/(L866+'Exhaust Gas Math'!$E$10))</f>
        <v>0.17819999999999947</v>
      </c>
      <c r="Q866">
        <f t="shared" si="7"/>
        <v>0</v>
      </c>
      <c r="R866">
        <f t="shared" si="8"/>
        <v>101325</v>
      </c>
      <c r="T866">
        <f t="shared" si="126"/>
        <v>0.10775</v>
      </c>
      <c r="U866">
        <f t="shared" si="127"/>
        <v>101325</v>
      </c>
    </row>
    <row r="867" spans="3:21" x14ac:dyDescent="0.2">
      <c r="C867" s="1"/>
      <c r="D867" s="1"/>
      <c r="E867" s="1">
        <v>0.107875</v>
      </c>
      <c r="F867" s="4">
        <f t="shared" si="119"/>
        <v>2.4299781965767785E-2</v>
      </c>
      <c r="G867" s="1">
        <f t="shared" si="120"/>
        <v>-19.367369858445826</v>
      </c>
      <c r="H867" s="1">
        <f t="shared" si="121"/>
        <v>0</v>
      </c>
      <c r="I867">
        <f t="shared" si="122"/>
        <v>0</v>
      </c>
      <c r="J867" s="4">
        <f t="shared" si="123"/>
        <v>3.9769296294121147E-5</v>
      </c>
      <c r="K867">
        <f t="shared" si="124"/>
        <v>0</v>
      </c>
      <c r="L867">
        <f>K867*'Exhaust Gas Math'!$C$14</f>
        <v>0</v>
      </c>
      <c r="M867">
        <f>(L867/'Exhaust Gas Math'!$B$14)+('Exhaust Gas Math'!$D$10)</f>
        <v>4.4059320573952224E-4</v>
      </c>
      <c r="N867">
        <f>('Exhaust Gas Math'!$E$10*((-0.000000001)*N866^3+(0.000002)*N866^2-0.0012*N866+1.3446)*$B$15+L867*'Exhaust Gas Math'!$D$14*$B$14)/('Exhaust Gas Math'!$E$10*((-0.000000001)*N866^3+(0.000002)*N866^2-0.0012*N866+1.3446)+L867*'Exhaust Gas Math'!$D$14)</f>
        <v>1100</v>
      </c>
      <c r="O867">
        <f t="shared" si="125"/>
        <v>101325</v>
      </c>
      <c r="P867">
        <f>((-0.0000000008)*N867^3+(0.000003)*N867^2-0.004*N867+2.013)*('Exhaust Gas Math'!$E$10/(L867+'Exhaust Gas Math'!$E$10))+(357.45*N867^-1.004)*(L867/(L867+'Exhaust Gas Math'!$E$10))</f>
        <v>0.17819999999999947</v>
      </c>
      <c r="Q867">
        <f t="shared" si="7"/>
        <v>0</v>
      </c>
      <c r="R867">
        <f t="shared" si="8"/>
        <v>101325</v>
      </c>
      <c r="T867">
        <f t="shared" si="126"/>
        <v>0.107875</v>
      </c>
      <c r="U867">
        <f t="shared" si="127"/>
        <v>101325</v>
      </c>
    </row>
    <row r="868" spans="3:21" x14ac:dyDescent="0.2">
      <c r="C868" s="1"/>
      <c r="D868" s="1"/>
      <c r="E868" s="1">
        <v>0.108</v>
      </c>
      <c r="F868" s="4">
        <f t="shared" si="119"/>
        <v>2.1904161278314245E-2</v>
      </c>
      <c r="G868" s="1">
        <f t="shared" si="120"/>
        <v>-18.942855924461483</v>
      </c>
      <c r="H868" s="1">
        <f t="shared" si="121"/>
        <v>0</v>
      </c>
      <c r="I868">
        <f t="shared" si="122"/>
        <v>0</v>
      </c>
      <c r="J868" s="4">
        <f t="shared" si="123"/>
        <v>3.9769296294121147E-5</v>
      </c>
      <c r="K868">
        <f t="shared" si="124"/>
        <v>0</v>
      </c>
      <c r="L868">
        <f>K868*'Exhaust Gas Math'!$C$14</f>
        <v>0</v>
      </c>
      <c r="M868">
        <f>(L868/'Exhaust Gas Math'!$B$14)+('Exhaust Gas Math'!$D$10)</f>
        <v>4.4059320573952224E-4</v>
      </c>
      <c r="N868">
        <f>('Exhaust Gas Math'!$E$10*((-0.000000001)*N867^3+(0.000002)*N867^2-0.0012*N867+1.3446)*$B$15+L868*'Exhaust Gas Math'!$D$14*$B$14)/('Exhaust Gas Math'!$E$10*((-0.000000001)*N867^3+(0.000002)*N867^2-0.0012*N867+1.3446)+L868*'Exhaust Gas Math'!$D$14)</f>
        <v>1100</v>
      </c>
      <c r="O868">
        <f t="shared" si="125"/>
        <v>101325</v>
      </c>
      <c r="P868">
        <f>((-0.0000000008)*N868^3+(0.000003)*N868^2-0.004*N868+2.013)*('Exhaust Gas Math'!$E$10/(L868+'Exhaust Gas Math'!$E$10))+(357.45*N868^-1.004)*(L868/(L868+'Exhaust Gas Math'!$E$10))</f>
        <v>0.17819999999999947</v>
      </c>
      <c r="Q868">
        <f t="shared" si="7"/>
        <v>0</v>
      </c>
      <c r="R868">
        <f t="shared" si="8"/>
        <v>101325</v>
      </c>
      <c r="T868">
        <f t="shared" si="126"/>
        <v>0.108</v>
      </c>
      <c r="U868">
        <f t="shared" si="127"/>
        <v>101325</v>
      </c>
    </row>
    <row r="869" spans="3:21" x14ac:dyDescent="0.2">
      <c r="C869" s="1"/>
      <c r="D869" s="1"/>
      <c r="E869" s="1">
        <v>0.108125</v>
      </c>
      <c r="F869" s="4">
        <f t="shared" si="119"/>
        <v>1.9568935194026821E-2</v>
      </c>
      <c r="G869" s="1">
        <f t="shared" si="120"/>
        <v>-18.401552984564038</v>
      </c>
      <c r="H869" s="1">
        <f t="shared" si="121"/>
        <v>0</v>
      </c>
      <c r="I869">
        <f t="shared" si="122"/>
        <v>0</v>
      </c>
      <c r="J869" s="4">
        <f t="shared" si="123"/>
        <v>3.9769296294121147E-5</v>
      </c>
      <c r="K869">
        <f t="shared" si="124"/>
        <v>0</v>
      </c>
      <c r="L869">
        <f>K869*'Exhaust Gas Math'!$C$14</f>
        <v>0</v>
      </c>
      <c r="M869">
        <f>(L869/'Exhaust Gas Math'!$B$14)+('Exhaust Gas Math'!$D$10)</f>
        <v>4.4059320573952224E-4</v>
      </c>
      <c r="N869">
        <f>('Exhaust Gas Math'!$E$10*((-0.000000001)*N868^3+(0.000002)*N868^2-0.0012*N868+1.3446)*$B$15+L869*'Exhaust Gas Math'!$D$14*$B$14)/('Exhaust Gas Math'!$E$10*((-0.000000001)*N868^3+(0.000002)*N868^2-0.0012*N868+1.3446)+L869*'Exhaust Gas Math'!$D$14)</f>
        <v>1100</v>
      </c>
      <c r="O869">
        <f t="shared" si="125"/>
        <v>101325</v>
      </c>
      <c r="P869">
        <f>((-0.0000000008)*N869^3+(0.000003)*N869^2-0.004*N869+2.013)*('Exhaust Gas Math'!$E$10/(L869+'Exhaust Gas Math'!$E$10))+(357.45*N869^-1.004)*(L869/(L869+'Exhaust Gas Math'!$E$10))</f>
        <v>0.17819999999999947</v>
      </c>
      <c r="Q869">
        <f t="shared" si="7"/>
        <v>0</v>
      </c>
      <c r="R869">
        <f t="shared" si="8"/>
        <v>101325</v>
      </c>
      <c r="T869">
        <f t="shared" si="126"/>
        <v>0.108125</v>
      </c>
      <c r="U869">
        <f t="shared" si="127"/>
        <v>101325</v>
      </c>
    </row>
    <row r="870" spans="3:21" x14ac:dyDescent="0.2">
      <c r="C870" s="1"/>
      <c r="D870" s="1"/>
      <c r="E870" s="1">
        <v>0.10825</v>
      </c>
      <c r="F870" s="4">
        <f t="shared" si="119"/>
        <v>1.7308501158256218E-2</v>
      </c>
      <c r="G870" s="1">
        <f t="shared" si="120"/>
        <v>-17.746798351379326</v>
      </c>
      <c r="H870" s="1">
        <f t="shared" si="121"/>
        <v>0</v>
      </c>
      <c r="I870">
        <f t="shared" si="122"/>
        <v>0</v>
      </c>
      <c r="J870" s="4">
        <f t="shared" si="123"/>
        <v>3.9769296294121147E-5</v>
      </c>
      <c r="K870">
        <f t="shared" si="124"/>
        <v>0</v>
      </c>
      <c r="L870">
        <f>K870*'Exhaust Gas Math'!$C$14</f>
        <v>0</v>
      </c>
      <c r="M870">
        <f>(L870/'Exhaust Gas Math'!$B$14)+('Exhaust Gas Math'!$D$10)</f>
        <v>4.4059320573952224E-4</v>
      </c>
      <c r="N870">
        <f>('Exhaust Gas Math'!$E$10*((-0.000000001)*N869^3+(0.000002)*N869^2-0.0012*N869+1.3446)*$B$15+L870*'Exhaust Gas Math'!$D$14*$B$14)/('Exhaust Gas Math'!$E$10*((-0.000000001)*N869^3+(0.000002)*N869^2-0.0012*N869+1.3446)+L870*'Exhaust Gas Math'!$D$14)</f>
        <v>1100</v>
      </c>
      <c r="O870">
        <f t="shared" si="125"/>
        <v>101325</v>
      </c>
      <c r="P870">
        <f>((-0.0000000008)*N870^3+(0.000003)*N870^2-0.004*N870+2.013)*('Exhaust Gas Math'!$E$10/(L870+'Exhaust Gas Math'!$E$10))+(357.45*N870^-1.004)*(L870/(L870+'Exhaust Gas Math'!$E$10))</f>
        <v>0.17819999999999947</v>
      </c>
      <c r="Q870">
        <f t="shared" si="7"/>
        <v>0</v>
      </c>
      <c r="R870">
        <f t="shared" si="8"/>
        <v>101325</v>
      </c>
      <c r="T870">
        <f t="shared" si="126"/>
        <v>0.10825</v>
      </c>
      <c r="U870">
        <f t="shared" si="127"/>
        <v>101325</v>
      </c>
    </row>
    <row r="871" spans="3:21" x14ac:dyDescent="0.2">
      <c r="C871" s="1"/>
      <c r="D871" s="1"/>
      <c r="E871" s="1">
        <v>0.108375</v>
      </c>
      <c r="F871" s="4">
        <f t="shared" si="119"/>
        <v>1.5136795498504361E-2</v>
      </c>
      <c r="G871" s="1">
        <f t="shared" si="120"/>
        <v>-16.982628804949176</v>
      </c>
      <c r="H871" s="1">
        <f t="shared" si="121"/>
        <v>0</v>
      </c>
      <c r="I871">
        <f t="shared" si="122"/>
        <v>0</v>
      </c>
      <c r="J871" s="4">
        <f t="shared" si="123"/>
        <v>3.9769296294121147E-5</v>
      </c>
      <c r="K871">
        <f t="shared" si="124"/>
        <v>0</v>
      </c>
      <c r="L871">
        <f>K871*'Exhaust Gas Math'!$C$14</f>
        <v>0</v>
      </c>
      <c r="M871">
        <f>(L871/'Exhaust Gas Math'!$B$14)+('Exhaust Gas Math'!$D$10)</f>
        <v>4.4059320573952224E-4</v>
      </c>
      <c r="N871">
        <f>('Exhaust Gas Math'!$E$10*((-0.000000001)*N870^3+(0.000002)*N870^2-0.0012*N870+1.3446)*$B$15+L871*'Exhaust Gas Math'!$D$14*$B$14)/('Exhaust Gas Math'!$E$10*((-0.000000001)*N870^3+(0.000002)*N870^2-0.0012*N870+1.3446)+L871*'Exhaust Gas Math'!$D$14)</f>
        <v>1100</v>
      </c>
      <c r="O871">
        <f t="shared" si="125"/>
        <v>101325</v>
      </c>
      <c r="P871">
        <f>((-0.0000000008)*N871^3+(0.000003)*N871^2-0.004*N871+2.013)*('Exhaust Gas Math'!$E$10/(L871+'Exhaust Gas Math'!$E$10))+(357.45*N871^-1.004)*(L871/(L871+'Exhaust Gas Math'!$E$10))</f>
        <v>0.17819999999999947</v>
      </c>
      <c r="Q871">
        <f t="shared" si="7"/>
        <v>0</v>
      </c>
      <c r="R871">
        <f t="shared" si="8"/>
        <v>101325</v>
      </c>
      <c r="T871">
        <f t="shared" si="126"/>
        <v>0.108375</v>
      </c>
      <c r="U871">
        <f t="shared" si="127"/>
        <v>101325</v>
      </c>
    </row>
    <row r="872" spans="3:21" x14ac:dyDescent="0.2">
      <c r="C872" s="1"/>
      <c r="D872" s="1"/>
      <c r="E872" s="1">
        <v>0.1085</v>
      </c>
      <c r="F872" s="4">
        <f t="shared" si="119"/>
        <v>1.3067207502328624E-2</v>
      </c>
      <c r="G872" s="1">
        <f t="shared" si="120"/>
        <v>-16.113755704639384</v>
      </c>
      <c r="H872" s="1">
        <f t="shared" si="121"/>
        <v>0</v>
      </c>
      <c r="I872">
        <f t="shared" si="122"/>
        <v>0</v>
      </c>
      <c r="J872" s="4">
        <f t="shared" si="123"/>
        <v>3.9769296294121147E-5</v>
      </c>
      <c r="K872">
        <f t="shared" si="124"/>
        <v>0</v>
      </c>
      <c r="L872">
        <f>K872*'Exhaust Gas Math'!$C$14</f>
        <v>0</v>
      </c>
      <c r="M872">
        <f>(L872/'Exhaust Gas Math'!$B$14)+('Exhaust Gas Math'!$D$10)</f>
        <v>4.4059320573952224E-4</v>
      </c>
      <c r="N872">
        <f>('Exhaust Gas Math'!$E$10*((-0.000000001)*N871^3+(0.000002)*N871^2-0.0012*N871+1.3446)*$B$15+L872*'Exhaust Gas Math'!$D$14*$B$14)/('Exhaust Gas Math'!$E$10*((-0.000000001)*N871^3+(0.000002)*N871^2-0.0012*N871+1.3446)+L872*'Exhaust Gas Math'!$D$14)</f>
        <v>1100</v>
      </c>
      <c r="O872">
        <f t="shared" si="125"/>
        <v>101325</v>
      </c>
      <c r="P872">
        <f>((-0.0000000008)*N872^3+(0.000003)*N872^2-0.004*N872+2.013)*('Exhaust Gas Math'!$E$10/(L872+'Exhaust Gas Math'!$E$10))+(357.45*N872^-1.004)*(L872/(L872+'Exhaust Gas Math'!$E$10))</f>
        <v>0.17819999999999947</v>
      </c>
      <c r="Q872">
        <f t="shared" si="7"/>
        <v>0</v>
      </c>
      <c r="R872">
        <f t="shared" si="8"/>
        <v>101325</v>
      </c>
      <c r="T872">
        <f t="shared" si="126"/>
        <v>0.1085</v>
      </c>
      <c r="U872">
        <f t="shared" si="127"/>
        <v>101325</v>
      </c>
    </row>
    <row r="873" spans="3:21" x14ac:dyDescent="0.2">
      <c r="C873" s="1"/>
      <c r="D873" s="1"/>
      <c r="E873" s="1">
        <v>0.108625</v>
      </c>
      <c r="F873" s="4">
        <f t="shared" si="119"/>
        <v>1.1112496867933273E-2</v>
      </c>
      <c r="G873" s="1">
        <f t="shared" si="120"/>
        <v>-15.145535942042981</v>
      </c>
      <c r="H873" s="1">
        <f t="shared" si="121"/>
        <v>0</v>
      </c>
      <c r="I873">
        <f t="shared" si="122"/>
        <v>0</v>
      </c>
      <c r="J873" s="4">
        <f t="shared" si="123"/>
        <v>3.9769296294121147E-5</v>
      </c>
      <c r="K873">
        <f t="shared" si="124"/>
        <v>0</v>
      </c>
      <c r="L873">
        <f>K873*'Exhaust Gas Math'!$C$14</f>
        <v>0</v>
      </c>
      <c r="M873">
        <f>(L873/'Exhaust Gas Math'!$B$14)+('Exhaust Gas Math'!$D$10)</f>
        <v>4.4059320573952224E-4</v>
      </c>
      <c r="N873">
        <f>('Exhaust Gas Math'!$E$10*((-0.000000001)*N872^3+(0.000002)*N872^2-0.0012*N872+1.3446)*$B$15+L873*'Exhaust Gas Math'!$D$14*$B$14)/('Exhaust Gas Math'!$E$10*((-0.000000001)*N872^3+(0.000002)*N872^2-0.0012*N872+1.3446)+L873*'Exhaust Gas Math'!$D$14)</f>
        <v>1100</v>
      </c>
      <c r="O873">
        <f t="shared" si="125"/>
        <v>101325</v>
      </c>
      <c r="P873">
        <f>((-0.0000000008)*N873^3+(0.000003)*N873^2-0.004*N873+2.013)*('Exhaust Gas Math'!$E$10/(L873+'Exhaust Gas Math'!$E$10))+(357.45*N873^-1.004)*(L873/(L873+'Exhaust Gas Math'!$E$10))</f>
        <v>0.17819999999999947</v>
      </c>
      <c r="Q873">
        <f t="shared" si="7"/>
        <v>0</v>
      </c>
      <c r="R873">
        <f t="shared" si="8"/>
        <v>101325</v>
      </c>
      <c r="T873">
        <f t="shared" si="126"/>
        <v>0.108625</v>
      </c>
      <c r="U873">
        <f t="shared" si="127"/>
        <v>101325</v>
      </c>
    </row>
    <row r="874" spans="3:21" x14ac:dyDescent="0.2">
      <c r="C874" s="1"/>
      <c r="D874" s="1"/>
      <c r="E874" s="1">
        <v>0.10875</v>
      </c>
      <c r="F874" s="4">
        <f t="shared" si="119"/>
        <v>9.2847150363862818E-3</v>
      </c>
      <c r="G874" s="1">
        <f t="shared" si="120"/>
        <v>-14.083938913961921</v>
      </c>
      <c r="H874" s="1">
        <f t="shared" si="121"/>
        <v>0</v>
      </c>
      <c r="I874">
        <f t="shared" si="122"/>
        <v>0</v>
      </c>
      <c r="J874" s="4">
        <f t="shared" si="123"/>
        <v>3.9769296294121147E-5</v>
      </c>
      <c r="K874">
        <f t="shared" si="124"/>
        <v>0</v>
      </c>
      <c r="L874">
        <f>K874*'Exhaust Gas Math'!$C$14</f>
        <v>0</v>
      </c>
      <c r="M874">
        <f>(L874/'Exhaust Gas Math'!$B$14)+('Exhaust Gas Math'!$D$10)</f>
        <v>4.4059320573952224E-4</v>
      </c>
      <c r="N874">
        <f>('Exhaust Gas Math'!$E$10*((-0.000000001)*N873^3+(0.000002)*N873^2-0.0012*N873+1.3446)*$B$15+L874*'Exhaust Gas Math'!$D$14*$B$14)/('Exhaust Gas Math'!$E$10*((-0.000000001)*N873^3+(0.000002)*N873^2-0.0012*N873+1.3446)+L874*'Exhaust Gas Math'!$D$14)</f>
        <v>1100</v>
      </c>
      <c r="O874">
        <f t="shared" si="125"/>
        <v>101325</v>
      </c>
      <c r="P874">
        <f>((-0.0000000008)*N874^3+(0.000003)*N874^2-0.004*N874+2.013)*('Exhaust Gas Math'!$E$10/(L874+'Exhaust Gas Math'!$E$10))+(357.45*N874^-1.004)*(L874/(L874+'Exhaust Gas Math'!$E$10))</f>
        <v>0.17819999999999947</v>
      </c>
      <c r="Q874">
        <f t="shared" si="7"/>
        <v>0</v>
      </c>
      <c r="R874">
        <f t="shared" si="8"/>
        <v>101325</v>
      </c>
      <c r="T874">
        <f t="shared" si="126"/>
        <v>0.10875</v>
      </c>
      <c r="U874">
        <f t="shared" si="127"/>
        <v>101325</v>
      </c>
    </row>
    <row r="875" spans="3:21" x14ac:dyDescent="0.2">
      <c r="C875" s="1"/>
      <c r="D875" s="1"/>
      <c r="E875" s="1">
        <v>0.108875</v>
      </c>
      <c r="F875" s="4">
        <f t="shared" si="119"/>
        <v>7.5951308904789391E-3</v>
      </c>
      <c r="G875" s="1">
        <f t="shared" si="120"/>
        <v>-12.935509719091538</v>
      </c>
      <c r="H875" s="1">
        <f t="shared" si="121"/>
        <v>0</v>
      </c>
      <c r="I875">
        <f t="shared" si="122"/>
        <v>0</v>
      </c>
      <c r="J875" s="4">
        <f t="shared" si="123"/>
        <v>3.9769296294121147E-5</v>
      </c>
      <c r="K875">
        <f t="shared" si="124"/>
        <v>0</v>
      </c>
      <c r="L875">
        <f>K875*'Exhaust Gas Math'!$C$14</f>
        <v>0</v>
      </c>
      <c r="M875">
        <f>(L875/'Exhaust Gas Math'!$B$14)+('Exhaust Gas Math'!$D$10)</f>
        <v>4.4059320573952224E-4</v>
      </c>
      <c r="N875">
        <f>('Exhaust Gas Math'!$E$10*((-0.000000001)*N874^3+(0.000002)*N874^2-0.0012*N874+1.3446)*$B$15+L875*'Exhaust Gas Math'!$D$14*$B$14)/('Exhaust Gas Math'!$E$10*((-0.000000001)*N874^3+(0.000002)*N874^2-0.0012*N874+1.3446)+L875*'Exhaust Gas Math'!$D$14)</f>
        <v>1100</v>
      </c>
      <c r="O875">
        <f t="shared" si="125"/>
        <v>101325</v>
      </c>
      <c r="P875">
        <f>((-0.0000000008)*N875^3+(0.000003)*N875^2-0.004*N875+2.013)*('Exhaust Gas Math'!$E$10/(L875+'Exhaust Gas Math'!$E$10))+(357.45*N875^-1.004)*(L875/(L875+'Exhaust Gas Math'!$E$10))</f>
        <v>0.17819999999999947</v>
      </c>
      <c r="Q875">
        <f t="shared" si="7"/>
        <v>0</v>
      </c>
      <c r="R875">
        <f t="shared" si="8"/>
        <v>101325</v>
      </c>
      <c r="T875">
        <f t="shared" si="126"/>
        <v>0.108875</v>
      </c>
      <c r="U875">
        <f t="shared" si="127"/>
        <v>101325</v>
      </c>
    </row>
    <row r="876" spans="3:21" x14ac:dyDescent="0.2">
      <c r="C876" s="1"/>
      <c r="D876" s="1"/>
      <c r="E876" s="1">
        <v>0.109</v>
      </c>
      <c r="F876" s="4">
        <f t="shared" si="119"/>
        <v>6.0541612783141519E-3</v>
      </c>
      <c r="G876" s="1">
        <f t="shared" si="120"/>
        <v>-11.707328805309483</v>
      </c>
      <c r="H876" s="1">
        <f t="shared" si="121"/>
        <v>0</v>
      </c>
      <c r="I876">
        <f t="shared" si="122"/>
        <v>0</v>
      </c>
      <c r="J876" s="4">
        <f t="shared" si="123"/>
        <v>3.9769296294121147E-5</v>
      </c>
      <c r="K876">
        <f t="shared" si="124"/>
        <v>0</v>
      </c>
      <c r="L876">
        <f>K876*'Exhaust Gas Math'!$C$14</f>
        <v>0</v>
      </c>
      <c r="M876">
        <f>(L876/'Exhaust Gas Math'!$B$14)+('Exhaust Gas Math'!$D$10)</f>
        <v>4.4059320573952224E-4</v>
      </c>
      <c r="N876">
        <f>('Exhaust Gas Math'!$E$10*((-0.000000001)*N875^3+(0.000002)*N875^2-0.0012*N875+1.3446)*$B$15+L876*'Exhaust Gas Math'!$D$14*$B$14)/('Exhaust Gas Math'!$E$10*((-0.000000001)*N875^3+(0.000002)*N875^2-0.0012*N875+1.3446)+L876*'Exhaust Gas Math'!$D$14)</f>
        <v>1100</v>
      </c>
      <c r="O876">
        <f t="shared" si="125"/>
        <v>101325</v>
      </c>
      <c r="P876">
        <f>((-0.0000000008)*N876^3+(0.000003)*N876^2-0.004*N876+2.013)*('Exhaust Gas Math'!$E$10/(L876+'Exhaust Gas Math'!$E$10))+(357.45*N876^-1.004)*(L876/(L876+'Exhaust Gas Math'!$E$10))</f>
        <v>0.17819999999999947</v>
      </c>
      <c r="Q876">
        <f t="shared" si="7"/>
        <v>0</v>
      </c>
      <c r="R876">
        <f t="shared" si="8"/>
        <v>101325</v>
      </c>
      <c r="T876">
        <f t="shared" si="126"/>
        <v>0.109</v>
      </c>
      <c r="U876">
        <f t="shared" si="127"/>
        <v>101325</v>
      </c>
    </row>
    <row r="877" spans="3:21" x14ac:dyDescent="0.2">
      <c r="C877" s="1"/>
      <c r="D877" s="1"/>
      <c r="E877" s="1">
        <v>0.109125</v>
      </c>
      <c r="F877" s="4">
        <f t="shared" si="119"/>
        <v>4.6713067899753144E-3</v>
      </c>
      <c r="G877" s="1">
        <f t="shared" si="120"/>
        <v>-10.406968316360819</v>
      </c>
      <c r="H877" s="1">
        <f t="shared" si="121"/>
        <v>0</v>
      </c>
      <c r="I877">
        <f t="shared" si="122"/>
        <v>0</v>
      </c>
      <c r="J877" s="4">
        <f t="shared" si="123"/>
        <v>3.9769296294121147E-5</v>
      </c>
      <c r="K877">
        <f t="shared" si="124"/>
        <v>0</v>
      </c>
      <c r="L877">
        <f>K877*'Exhaust Gas Math'!$C$14</f>
        <v>0</v>
      </c>
      <c r="M877">
        <f>(L877/'Exhaust Gas Math'!$B$14)+('Exhaust Gas Math'!$D$10)</f>
        <v>4.4059320573952224E-4</v>
      </c>
      <c r="N877">
        <f>('Exhaust Gas Math'!$E$10*((-0.000000001)*N876^3+(0.000002)*N876^2-0.0012*N876+1.3446)*$B$15+L877*'Exhaust Gas Math'!$D$14*$B$14)/('Exhaust Gas Math'!$E$10*((-0.000000001)*N876^3+(0.000002)*N876^2-0.0012*N876+1.3446)+L877*'Exhaust Gas Math'!$D$14)</f>
        <v>1100</v>
      </c>
      <c r="O877">
        <f t="shared" si="125"/>
        <v>101325</v>
      </c>
      <c r="P877">
        <f>((-0.0000000008)*N877^3+(0.000003)*N877^2-0.004*N877+2.013)*('Exhaust Gas Math'!$E$10/(L877+'Exhaust Gas Math'!$E$10))+(357.45*N877^-1.004)*(L877/(L877+'Exhaust Gas Math'!$E$10))</f>
        <v>0.17819999999999947</v>
      </c>
      <c r="Q877">
        <f t="shared" si="7"/>
        <v>0</v>
      </c>
      <c r="R877">
        <f t="shared" si="8"/>
        <v>101325</v>
      </c>
      <c r="T877">
        <f t="shared" si="126"/>
        <v>0.109125</v>
      </c>
      <c r="U877">
        <f t="shared" si="127"/>
        <v>101325</v>
      </c>
    </row>
    <row r="878" spans="3:21" x14ac:dyDescent="0.2">
      <c r="C878" s="1"/>
      <c r="D878" s="1"/>
      <c r="E878" s="1">
        <v>0.10925</v>
      </c>
      <c r="F878" s="4">
        <f t="shared" si="119"/>
        <v>3.4550931832288134E-3</v>
      </c>
      <c r="G878" s="1">
        <f t="shared" si="120"/>
        <v>-9.0424454070736591</v>
      </c>
      <c r="H878" s="1">
        <f t="shared" si="121"/>
        <v>0</v>
      </c>
      <c r="I878">
        <f t="shared" si="122"/>
        <v>0</v>
      </c>
      <c r="J878" s="4">
        <f t="shared" si="123"/>
        <v>3.9769296294121147E-5</v>
      </c>
      <c r="K878">
        <f t="shared" si="124"/>
        <v>0</v>
      </c>
      <c r="L878">
        <f>K878*'Exhaust Gas Math'!$C$14</f>
        <v>0</v>
      </c>
      <c r="M878">
        <f>(L878/'Exhaust Gas Math'!$B$14)+('Exhaust Gas Math'!$D$10)</f>
        <v>4.4059320573952224E-4</v>
      </c>
      <c r="N878">
        <f>('Exhaust Gas Math'!$E$10*((-0.000000001)*N877^3+(0.000002)*N877^2-0.0012*N877+1.3446)*$B$15+L878*'Exhaust Gas Math'!$D$14*$B$14)/('Exhaust Gas Math'!$E$10*((-0.000000001)*N877^3+(0.000002)*N877^2-0.0012*N877+1.3446)+L878*'Exhaust Gas Math'!$D$14)</f>
        <v>1100</v>
      </c>
      <c r="O878">
        <f t="shared" si="125"/>
        <v>101325</v>
      </c>
      <c r="P878">
        <f>((-0.0000000008)*N878^3+(0.000003)*N878^2-0.004*N878+2.013)*('Exhaust Gas Math'!$E$10/(L878+'Exhaust Gas Math'!$E$10))+(357.45*N878^-1.004)*(L878/(L878+'Exhaust Gas Math'!$E$10))</f>
        <v>0.17819999999999947</v>
      </c>
      <c r="Q878">
        <f t="shared" si="7"/>
        <v>0</v>
      </c>
      <c r="R878">
        <f t="shared" si="8"/>
        <v>101325</v>
      </c>
      <c r="T878">
        <f t="shared" si="126"/>
        <v>0.10925</v>
      </c>
      <c r="U878">
        <f t="shared" si="127"/>
        <v>101325</v>
      </c>
    </row>
    <row r="879" spans="3:21" x14ac:dyDescent="0.2">
      <c r="C879" s="1"/>
      <c r="D879" s="1"/>
      <c r="E879" s="1">
        <v>0.109375</v>
      </c>
      <c r="F879" s="4">
        <f t="shared" si="119"/>
        <v>2.4130188193921404E-3</v>
      </c>
      <c r="G879" s="1">
        <f t="shared" si="120"/>
        <v>-7.6221728149334051</v>
      </c>
      <c r="H879" s="1">
        <f t="shared" si="121"/>
        <v>0</v>
      </c>
      <c r="I879">
        <f t="shared" si="122"/>
        <v>0</v>
      </c>
      <c r="J879" s="4">
        <f t="shared" si="123"/>
        <v>3.9769296294121147E-5</v>
      </c>
      <c r="K879">
        <f t="shared" si="124"/>
        <v>0</v>
      </c>
      <c r="L879">
        <f>K879*'Exhaust Gas Math'!$C$14</f>
        <v>0</v>
      </c>
      <c r="M879">
        <f>(L879/'Exhaust Gas Math'!$B$14)+('Exhaust Gas Math'!$D$10)</f>
        <v>4.4059320573952224E-4</v>
      </c>
      <c r="N879">
        <f>('Exhaust Gas Math'!$E$10*((-0.000000001)*N878^3+(0.000002)*N878^2-0.0012*N878+1.3446)*$B$15+L879*'Exhaust Gas Math'!$D$14*$B$14)/('Exhaust Gas Math'!$E$10*((-0.000000001)*N878^3+(0.000002)*N878^2-0.0012*N878+1.3446)+L879*'Exhaust Gas Math'!$D$14)</f>
        <v>1100</v>
      </c>
      <c r="O879">
        <f t="shared" si="125"/>
        <v>101325</v>
      </c>
      <c r="P879">
        <f>((-0.0000000008)*N879^3+(0.000003)*N879^2-0.004*N879+2.013)*('Exhaust Gas Math'!$E$10/(L879+'Exhaust Gas Math'!$E$10))+(357.45*N879^-1.004)*(L879/(L879+'Exhaust Gas Math'!$E$10))</f>
        <v>0.17819999999999947</v>
      </c>
      <c r="Q879">
        <f t="shared" si="7"/>
        <v>0</v>
      </c>
      <c r="R879">
        <f t="shared" si="8"/>
        <v>101325</v>
      </c>
      <c r="T879">
        <f t="shared" si="126"/>
        <v>0.109375</v>
      </c>
      <c r="U879">
        <f t="shared" si="127"/>
        <v>101325</v>
      </c>
    </row>
    <row r="880" spans="3:21" x14ac:dyDescent="0.2">
      <c r="C880" s="1"/>
      <c r="D880" s="1"/>
      <c r="E880" s="1">
        <v>0.1095</v>
      </c>
      <c r="F880" s="4">
        <f t="shared" si="119"/>
        <v>1.551508433443604E-3</v>
      </c>
      <c r="G880" s="1">
        <f t="shared" si="120"/>
        <v>-6.1549069927596785</v>
      </c>
      <c r="H880" s="1">
        <f t="shared" si="121"/>
        <v>0</v>
      </c>
      <c r="I880">
        <f t="shared" si="122"/>
        <v>0</v>
      </c>
      <c r="J880" s="4">
        <f t="shared" si="123"/>
        <v>3.9769296294121147E-5</v>
      </c>
      <c r="K880">
        <f t="shared" si="124"/>
        <v>0</v>
      </c>
      <c r="L880">
        <f>K880*'Exhaust Gas Math'!$C$14</f>
        <v>0</v>
      </c>
      <c r="M880">
        <f>(L880/'Exhaust Gas Math'!$B$14)+('Exhaust Gas Math'!$D$10)</f>
        <v>4.4059320573952224E-4</v>
      </c>
      <c r="N880">
        <f>('Exhaust Gas Math'!$E$10*((-0.000000001)*N879^3+(0.000002)*N879^2-0.0012*N879+1.3446)*$B$15+L880*'Exhaust Gas Math'!$D$14*$B$14)/('Exhaust Gas Math'!$E$10*((-0.000000001)*N879^3+(0.000002)*N879^2-0.0012*N879+1.3446)+L880*'Exhaust Gas Math'!$D$14)</f>
        <v>1100</v>
      </c>
      <c r="O880">
        <f t="shared" si="125"/>
        <v>101325</v>
      </c>
      <c r="P880">
        <f>((-0.0000000008)*N880^3+(0.000003)*N880^2-0.004*N880+2.013)*('Exhaust Gas Math'!$E$10/(L880+'Exhaust Gas Math'!$E$10))+(357.45*N880^-1.004)*(L880/(L880+'Exhaust Gas Math'!$E$10))</f>
        <v>0.17819999999999947</v>
      </c>
      <c r="Q880">
        <f t="shared" si="7"/>
        <v>0</v>
      </c>
      <c r="R880">
        <f t="shared" si="8"/>
        <v>101325</v>
      </c>
      <c r="T880">
        <f t="shared" si="126"/>
        <v>0.1095</v>
      </c>
      <c r="U880">
        <f t="shared" si="127"/>
        <v>101325</v>
      </c>
    </row>
    <row r="881" spans="3:21" x14ac:dyDescent="0.2">
      <c r="C881" s="1"/>
      <c r="D881" s="1"/>
      <c r="E881" s="1">
        <v>0.109625</v>
      </c>
      <c r="F881" s="4">
        <f t="shared" si="119"/>
        <v>8.7587352339365751E-4</v>
      </c>
      <c r="G881" s="1">
        <f t="shared" si="120"/>
        <v>-4.6496941222613257</v>
      </c>
      <c r="H881" s="1">
        <f t="shared" si="121"/>
        <v>0</v>
      </c>
      <c r="I881">
        <f t="shared" si="122"/>
        <v>0</v>
      </c>
      <c r="J881" s="4">
        <f t="shared" si="123"/>
        <v>3.9769296294121147E-5</v>
      </c>
      <c r="K881">
        <f t="shared" si="124"/>
        <v>0</v>
      </c>
      <c r="L881">
        <f>K881*'Exhaust Gas Math'!$C$14</f>
        <v>0</v>
      </c>
      <c r="M881">
        <f>(L881/'Exhaust Gas Math'!$B$14)+('Exhaust Gas Math'!$D$10)</f>
        <v>4.4059320573952224E-4</v>
      </c>
      <c r="N881">
        <f>('Exhaust Gas Math'!$E$10*((-0.000000001)*N880^3+(0.000002)*N880^2-0.0012*N880+1.3446)*$B$15+L881*'Exhaust Gas Math'!$D$14*$B$14)/('Exhaust Gas Math'!$E$10*((-0.000000001)*N880^3+(0.000002)*N880^2-0.0012*N880+1.3446)+L881*'Exhaust Gas Math'!$D$14)</f>
        <v>1100</v>
      </c>
      <c r="O881">
        <f t="shared" si="125"/>
        <v>101325</v>
      </c>
      <c r="P881">
        <f>((-0.0000000008)*N881^3+(0.000003)*N881^2-0.004*N881+2.013)*('Exhaust Gas Math'!$E$10/(L881+'Exhaust Gas Math'!$E$10))+(357.45*N881^-1.004)*(L881/(L881+'Exhaust Gas Math'!$E$10))</f>
        <v>0.17819999999999947</v>
      </c>
      <c r="Q881">
        <f t="shared" si="7"/>
        <v>0</v>
      </c>
      <c r="R881">
        <f t="shared" si="8"/>
        <v>101325</v>
      </c>
      <c r="T881">
        <f t="shared" si="126"/>
        <v>0.109625</v>
      </c>
      <c r="U881">
        <f t="shared" si="127"/>
        <v>101325</v>
      </c>
    </row>
    <row r="882" spans="3:21" x14ac:dyDescent="0.2">
      <c r="C882" s="1"/>
      <c r="D882" s="1"/>
      <c r="E882" s="1">
        <v>0.10975</v>
      </c>
      <c r="F882" s="4">
        <f t="shared" si="119"/>
        <v>3.9027960313414711E-4</v>
      </c>
      <c r="G882" s="1">
        <f t="shared" si="120"/>
        <v>-3.1158143413190391</v>
      </c>
      <c r="H882" s="1">
        <f t="shared" si="121"/>
        <v>0</v>
      </c>
      <c r="I882">
        <f t="shared" si="122"/>
        <v>0</v>
      </c>
      <c r="J882" s="4">
        <f t="shared" si="123"/>
        <v>3.9769296294121147E-5</v>
      </c>
      <c r="K882">
        <f t="shared" si="124"/>
        <v>0</v>
      </c>
      <c r="L882">
        <f>K882*'Exhaust Gas Math'!$C$14</f>
        <v>0</v>
      </c>
      <c r="M882">
        <f>(L882/'Exhaust Gas Math'!$B$14)+('Exhaust Gas Math'!$D$10)</f>
        <v>4.4059320573952224E-4</v>
      </c>
      <c r="N882">
        <f>('Exhaust Gas Math'!$E$10*((-0.000000001)*N881^3+(0.000002)*N881^2-0.0012*N881+1.3446)*$B$15+L882*'Exhaust Gas Math'!$D$14*$B$14)/('Exhaust Gas Math'!$E$10*((-0.000000001)*N881^3+(0.000002)*N881^2-0.0012*N881+1.3446)+L882*'Exhaust Gas Math'!$D$14)</f>
        <v>1100</v>
      </c>
      <c r="O882">
        <f t="shared" si="125"/>
        <v>101325</v>
      </c>
      <c r="P882">
        <f>((-0.0000000008)*N882^3+(0.000003)*N882^2-0.004*N882+2.013)*('Exhaust Gas Math'!$E$10/(L882+'Exhaust Gas Math'!$E$10))+(357.45*N882^-1.004)*(L882/(L882+'Exhaust Gas Math'!$E$10))</f>
        <v>0.17819999999999947</v>
      </c>
      <c r="Q882">
        <f t="shared" si="7"/>
        <v>0</v>
      </c>
      <c r="R882">
        <f t="shared" si="8"/>
        <v>101325</v>
      </c>
      <c r="T882">
        <f t="shared" si="126"/>
        <v>0.10975</v>
      </c>
      <c r="U882">
        <f t="shared" si="127"/>
        <v>101325</v>
      </c>
    </row>
    <row r="883" spans="3:21" x14ac:dyDescent="0.2">
      <c r="C883" s="1"/>
      <c r="D883" s="1"/>
      <c r="E883" s="1">
        <v>0.109875</v>
      </c>
      <c r="F883" s="4">
        <f t="shared" si="119"/>
        <v>9.772052065982334E-5</v>
      </c>
      <c r="G883" s="1">
        <f t="shared" si="120"/>
        <v>-1.5627245288488314</v>
      </c>
      <c r="H883" s="1">
        <f t="shared" si="121"/>
        <v>0</v>
      </c>
      <c r="I883">
        <f t="shared" si="122"/>
        <v>0</v>
      </c>
      <c r="J883" s="4">
        <f t="shared" si="123"/>
        <v>3.9769296294121147E-5</v>
      </c>
      <c r="K883">
        <f t="shared" si="124"/>
        <v>0</v>
      </c>
      <c r="L883">
        <f>K883*'Exhaust Gas Math'!$C$14</f>
        <v>0</v>
      </c>
      <c r="M883">
        <f>(L883/'Exhaust Gas Math'!$B$14)+('Exhaust Gas Math'!$D$10)</f>
        <v>4.4059320573952224E-4</v>
      </c>
      <c r="N883">
        <f>('Exhaust Gas Math'!$E$10*((-0.000000001)*N882^3+(0.000002)*N882^2-0.0012*N882+1.3446)*$B$15+L883*'Exhaust Gas Math'!$D$14*$B$14)/('Exhaust Gas Math'!$E$10*((-0.000000001)*N882^3+(0.000002)*N882^2-0.0012*N882+1.3446)+L883*'Exhaust Gas Math'!$D$14)</f>
        <v>1100</v>
      </c>
      <c r="O883">
        <f t="shared" si="125"/>
        <v>101325</v>
      </c>
      <c r="P883">
        <f>((-0.0000000008)*N883^3+(0.000003)*N883^2-0.004*N883+2.013)*('Exhaust Gas Math'!$E$10/(L883+'Exhaust Gas Math'!$E$10))+(357.45*N883^-1.004)*(L883/(L883+'Exhaust Gas Math'!$E$10))</f>
        <v>0.17819999999999947</v>
      </c>
      <c r="Q883">
        <f t="shared" si="7"/>
        <v>0</v>
      </c>
      <c r="R883">
        <f t="shared" si="8"/>
        <v>101325</v>
      </c>
      <c r="T883">
        <f t="shared" si="126"/>
        <v>0.109875</v>
      </c>
      <c r="U883">
        <f t="shared" si="127"/>
        <v>101325</v>
      </c>
    </row>
    <row r="884" spans="3:21" x14ac:dyDescent="0.2">
      <c r="C884" s="1"/>
      <c r="D884" s="1"/>
      <c r="E884" s="1">
        <v>0.11</v>
      </c>
      <c r="F884" s="4">
        <f t="shared" si="119"/>
        <v>0</v>
      </c>
      <c r="G884" s="1">
        <f t="shared" si="120"/>
        <v>8.7839052482274836E-14</v>
      </c>
      <c r="H884" s="1">
        <f t="shared" si="121"/>
        <v>0</v>
      </c>
      <c r="I884">
        <f t="shared" si="122"/>
        <v>0</v>
      </c>
      <c r="J884" s="4">
        <f t="shared" si="123"/>
        <v>3.9769296294121147E-5</v>
      </c>
      <c r="K884">
        <f t="shared" si="124"/>
        <v>0</v>
      </c>
      <c r="L884">
        <f>K884*'Exhaust Gas Math'!$C$14</f>
        <v>0</v>
      </c>
      <c r="M884">
        <f>(L884/'Exhaust Gas Math'!$B$14)+('Exhaust Gas Math'!$D$10)</f>
        <v>4.4059320573952224E-4</v>
      </c>
      <c r="N884">
        <f>('Exhaust Gas Math'!$E$10*((-0.000000001)*N883^3+(0.000002)*N883^2-0.0012*N883+1.3446)*$B$15+L884*'Exhaust Gas Math'!$D$14*$B$14)/('Exhaust Gas Math'!$E$10*((-0.000000001)*N883^3+(0.000002)*N883^2-0.0012*N883+1.3446)+L884*'Exhaust Gas Math'!$D$14)</f>
        <v>1100</v>
      </c>
      <c r="O884">
        <f t="shared" si="125"/>
        <v>101325</v>
      </c>
      <c r="P884">
        <f>((-0.0000000008)*N884^3+(0.000003)*N884^2-0.004*N884+2.013)*('Exhaust Gas Math'!$E$10/(L884+'Exhaust Gas Math'!$E$10))+(357.45*N884^-1.004)*(L884/(L884+'Exhaust Gas Math'!$E$10))</f>
        <v>0.17819999999999947</v>
      </c>
      <c r="Q884">
        <f t="shared" si="7"/>
        <v>0</v>
      </c>
      <c r="R884">
        <f t="shared" si="8"/>
        <v>101325</v>
      </c>
      <c r="T884">
        <f t="shared" si="126"/>
        <v>0.11</v>
      </c>
      <c r="U884">
        <f t="shared" si="127"/>
        <v>101325</v>
      </c>
    </row>
    <row r="885" spans="3:21" x14ac:dyDescent="0.2">
      <c r="C885" s="1"/>
      <c r="D885" s="1"/>
      <c r="E885" s="1">
        <v>0.110125</v>
      </c>
      <c r="F885" s="4">
        <f t="shared" si="119"/>
        <v>9.7720520659844157E-5</v>
      </c>
      <c r="G885" s="1">
        <f t="shared" si="120"/>
        <v>1.5627245288490064</v>
      </c>
      <c r="H885" s="1">
        <f t="shared" si="121"/>
        <v>0</v>
      </c>
      <c r="I885">
        <f t="shared" si="122"/>
        <v>0</v>
      </c>
      <c r="J885" s="4">
        <f t="shared" si="123"/>
        <v>3.9769296294121147E-5</v>
      </c>
      <c r="K885">
        <f t="shared" si="124"/>
        <v>0</v>
      </c>
      <c r="L885">
        <f>K885*'Exhaust Gas Math'!$C$14</f>
        <v>0</v>
      </c>
      <c r="M885">
        <f>(L885/'Exhaust Gas Math'!$B$14)+('Exhaust Gas Math'!$D$10)</f>
        <v>4.4059320573952224E-4</v>
      </c>
      <c r="N885">
        <f>('Exhaust Gas Math'!$E$10*((-0.000000001)*N884^3+(0.000002)*N884^2-0.0012*N884+1.3446)*$B$15+L885*'Exhaust Gas Math'!$D$14*$B$14)/('Exhaust Gas Math'!$E$10*((-0.000000001)*N884^3+(0.000002)*N884^2-0.0012*N884+1.3446)+L885*'Exhaust Gas Math'!$D$14)</f>
        <v>1100</v>
      </c>
      <c r="O885">
        <f t="shared" si="125"/>
        <v>101325</v>
      </c>
      <c r="P885">
        <f>((-0.0000000008)*N885^3+(0.000003)*N885^2-0.004*N885+2.013)*('Exhaust Gas Math'!$E$10/(L885+'Exhaust Gas Math'!$E$10))+(357.45*N885^-1.004)*(L885/(L885+'Exhaust Gas Math'!$E$10))</f>
        <v>0.17819999999999947</v>
      </c>
      <c r="Q885">
        <f t="shared" si="7"/>
        <v>0</v>
      </c>
      <c r="R885">
        <f t="shared" si="8"/>
        <v>101325</v>
      </c>
      <c r="T885">
        <f t="shared" si="126"/>
        <v>0.110125</v>
      </c>
      <c r="U885">
        <f t="shared" si="127"/>
        <v>101325</v>
      </c>
    </row>
    <row r="886" spans="3:21" x14ac:dyDescent="0.2">
      <c r="C886" s="1"/>
      <c r="D886" s="1"/>
      <c r="E886" s="1">
        <v>0.11025</v>
      </c>
      <c r="F886" s="4">
        <f t="shared" si="119"/>
        <v>3.902796031341263E-4</v>
      </c>
      <c r="G886" s="1">
        <f t="shared" si="120"/>
        <v>3.115814341318933</v>
      </c>
      <c r="H886" s="1">
        <f t="shared" si="121"/>
        <v>0</v>
      </c>
      <c r="I886">
        <f t="shared" si="122"/>
        <v>0</v>
      </c>
      <c r="J886" s="4">
        <f t="shared" si="123"/>
        <v>3.9769296294121147E-5</v>
      </c>
      <c r="K886">
        <f t="shared" si="124"/>
        <v>0</v>
      </c>
      <c r="L886">
        <f>K886*'Exhaust Gas Math'!$C$14</f>
        <v>0</v>
      </c>
      <c r="M886">
        <f>(L886/'Exhaust Gas Math'!$B$14)+('Exhaust Gas Math'!$D$10)</f>
        <v>4.4059320573952224E-4</v>
      </c>
      <c r="N886">
        <f>('Exhaust Gas Math'!$E$10*((-0.000000001)*N885^3+(0.000002)*N885^2-0.0012*N885+1.3446)*$B$15+L886*'Exhaust Gas Math'!$D$14*$B$14)/('Exhaust Gas Math'!$E$10*((-0.000000001)*N885^3+(0.000002)*N885^2-0.0012*N885+1.3446)+L886*'Exhaust Gas Math'!$D$14)</f>
        <v>1100</v>
      </c>
      <c r="O886">
        <f t="shared" si="125"/>
        <v>101325</v>
      </c>
      <c r="P886">
        <f>((-0.0000000008)*N886^3+(0.000003)*N886^2-0.004*N886+2.013)*('Exhaust Gas Math'!$E$10/(L886+'Exhaust Gas Math'!$E$10))+(357.45*N886^-1.004)*(L886/(L886+'Exhaust Gas Math'!$E$10))</f>
        <v>0.17819999999999947</v>
      </c>
      <c r="Q886">
        <f t="shared" si="7"/>
        <v>0</v>
      </c>
      <c r="R886">
        <f t="shared" si="8"/>
        <v>101325</v>
      </c>
      <c r="T886">
        <f t="shared" si="126"/>
        <v>0.11025</v>
      </c>
      <c r="U886">
        <f t="shared" si="127"/>
        <v>101325</v>
      </c>
    </row>
    <row r="887" spans="3:21" x14ac:dyDescent="0.2">
      <c r="C887" s="1"/>
      <c r="D887" s="1"/>
      <c r="E887" s="1">
        <v>0.110375</v>
      </c>
      <c r="F887" s="4">
        <f t="shared" si="119"/>
        <v>8.7587352339361588E-4</v>
      </c>
      <c r="G887" s="1">
        <f t="shared" si="120"/>
        <v>4.6496941222612218</v>
      </c>
      <c r="H887" s="1">
        <f t="shared" si="121"/>
        <v>0</v>
      </c>
      <c r="I887">
        <f t="shared" si="122"/>
        <v>0</v>
      </c>
      <c r="J887" s="4">
        <f t="shared" si="123"/>
        <v>3.9769296294121147E-5</v>
      </c>
      <c r="K887">
        <f t="shared" si="124"/>
        <v>0</v>
      </c>
      <c r="L887">
        <f>K887*'Exhaust Gas Math'!$C$14</f>
        <v>0</v>
      </c>
      <c r="M887">
        <f>(L887/'Exhaust Gas Math'!$B$14)+('Exhaust Gas Math'!$D$10)</f>
        <v>4.4059320573952224E-4</v>
      </c>
      <c r="N887">
        <f>('Exhaust Gas Math'!$E$10*((-0.000000001)*N886^3+(0.000002)*N886^2-0.0012*N886+1.3446)*$B$15+L887*'Exhaust Gas Math'!$D$14*$B$14)/('Exhaust Gas Math'!$E$10*((-0.000000001)*N886^3+(0.000002)*N886^2-0.0012*N886+1.3446)+L887*'Exhaust Gas Math'!$D$14)</f>
        <v>1100</v>
      </c>
      <c r="O887">
        <f t="shared" si="125"/>
        <v>101325</v>
      </c>
      <c r="P887">
        <f>((-0.0000000008)*N887^3+(0.000003)*N887^2-0.004*N887+2.013)*('Exhaust Gas Math'!$E$10/(L887+'Exhaust Gas Math'!$E$10))+(357.45*N887^-1.004)*(L887/(L887+'Exhaust Gas Math'!$E$10))</f>
        <v>0.17819999999999947</v>
      </c>
      <c r="Q887">
        <f t="shared" si="7"/>
        <v>0</v>
      </c>
      <c r="R887">
        <f t="shared" si="8"/>
        <v>101325</v>
      </c>
      <c r="T887">
        <f t="shared" si="126"/>
        <v>0.110375</v>
      </c>
      <c r="U887">
        <f t="shared" si="127"/>
        <v>101325</v>
      </c>
    </row>
    <row r="888" spans="3:21" x14ac:dyDescent="0.2">
      <c r="C888" s="1"/>
      <c r="D888" s="1"/>
      <c r="E888" s="1">
        <v>0.1105</v>
      </c>
      <c r="F888" s="4">
        <f t="shared" si="119"/>
        <v>1.5515084334436942E-3</v>
      </c>
      <c r="G888" s="1">
        <f t="shared" si="120"/>
        <v>6.1549069927598454</v>
      </c>
      <c r="H888" s="1">
        <f t="shared" si="121"/>
        <v>0</v>
      </c>
      <c r="I888">
        <f t="shared" si="122"/>
        <v>0</v>
      </c>
      <c r="J888" s="4">
        <f t="shared" si="123"/>
        <v>3.9769296294121147E-5</v>
      </c>
      <c r="K888">
        <f t="shared" si="124"/>
        <v>0</v>
      </c>
      <c r="L888">
        <f>K888*'Exhaust Gas Math'!$C$14</f>
        <v>0</v>
      </c>
      <c r="M888">
        <f>(L888/'Exhaust Gas Math'!$B$14)+('Exhaust Gas Math'!$D$10)</f>
        <v>4.4059320573952224E-4</v>
      </c>
      <c r="N888">
        <f>('Exhaust Gas Math'!$E$10*((-0.000000001)*N887^3+(0.000002)*N887^2-0.0012*N887+1.3446)*$B$15+L888*'Exhaust Gas Math'!$D$14*$B$14)/('Exhaust Gas Math'!$E$10*((-0.000000001)*N887^3+(0.000002)*N887^2-0.0012*N887+1.3446)+L888*'Exhaust Gas Math'!$D$14)</f>
        <v>1100</v>
      </c>
      <c r="O888">
        <f t="shared" si="125"/>
        <v>101325</v>
      </c>
      <c r="P888">
        <f>((-0.0000000008)*N888^3+(0.000003)*N888^2-0.004*N888+2.013)*('Exhaust Gas Math'!$E$10/(L888+'Exhaust Gas Math'!$E$10))+(357.45*N888^-1.004)*(L888/(L888+'Exhaust Gas Math'!$E$10))</f>
        <v>0.17819999999999947</v>
      </c>
      <c r="Q888">
        <f t="shared" si="7"/>
        <v>0</v>
      </c>
      <c r="R888">
        <f t="shared" si="8"/>
        <v>101325</v>
      </c>
      <c r="T888">
        <f t="shared" si="126"/>
        <v>0.1105</v>
      </c>
      <c r="U888">
        <f t="shared" si="127"/>
        <v>101325</v>
      </c>
    </row>
    <row r="889" spans="3:21" x14ac:dyDescent="0.2">
      <c r="C889" s="1"/>
      <c r="D889" s="1"/>
      <c r="E889" s="1">
        <v>0.110625</v>
      </c>
      <c r="F889" s="4">
        <f t="shared" si="119"/>
        <v>2.4130188193922444E-3</v>
      </c>
      <c r="G889" s="1">
        <f t="shared" si="120"/>
        <v>7.6221728149335677</v>
      </c>
      <c r="H889" s="1">
        <f t="shared" si="121"/>
        <v>0</v>
      </c>
      <c r="I889">
        <f t="shared" si="122"/>
        <v>0</v>
      </c>
      <c r="J889" s="4">
        <f t="shared" si="123"/>
        <v>3.9769296294121147E-5</v>
      </c>
      <c r="K889">
        <f t="shared" si="124"/>
        <v>0</v>
      </c>
      <c r="L889">
        <f>K889*'Exhaust Gas Math'!$C$14</f>
        <v>0</v>
      </c>
      <c r="M889">
        <f>(L889/'Exhaust Gas Math'!$B$14)+('Exhaust Gas Math'!$D$10)</f>
        <v>4.4059320573952224E-4</v>
      </c>
      <c r="N889">
        <f>('Exhaust Gas Math'!$E$10*((-0.000000001)*N888^3+(0.000002)*N888^2-0.0012*N888+1.3446)*$B$15+L889*'Exhaust Gas Math'!$D$14*$B$14)/('Exhaust Gas Math'!$E$10*((-0.000000001)*N888^3+(0.000002)*N888^2-0.0012*N888+1.3446)+L889*'Exhaust Gas Math'!$D$14)</f>
        <v>1100</v>
      </c>
      <c r="O889">
        <f t="shared" si="125"/>
        <v>101325</v>
      </c>
      <c r="P889">
        <f>((-0.0000000008)*N889^3+(0.000003)*N889^2-0.004*N889+2.013)*('Exhaust Gas Math'!$E$10/(L889+'Exhaust Gas Math'!$E$10))+(357.45*N889^-1.004)*(L889/(L889+'Exhaust Gas Math'!$E$10))</f>
        <v>0.17819999999999947</v>
      </c>
      <c r="Q889">
        <f t="shared" si="7"/>
        <v>0</v>
      </c>
      <c r="R889">
        <f t="shared" si="8"/>
        <v>101325</v>
      </c>
      <c r="T889">
        <f t="shared" si="126"/>
        <v>0.110625</v>
      </c>
      <c r="U889">
        <f t="shared" si="127"/>
        <v>101325</v>
      </c>
    </row>
    <row r="890" spans="3:21" x14ac:dyDescent="0.2">
      <c r="C890" s="1"/>
      <c r="D890" s="1"/>
      <c r="E890" s="1">
        <v>0.11075</v>
      </c>
      <c r="F890" s="4">
        <f t="shared" si="119"/>
        <v>3.4550931832287371E-3</v>
      </c>
      <c r="G890" s="1">
        <f t="shared" si="120"/>
        <v>9.0424454070735631</v>
      </c>
      <c r="H890" s="1">
        <f t="shared" si="121"/>
        <v>0</v>
      </c>
      <c r="I890">
        <f t="shared" si="122"/>
        <v>0</v>
      </c>
      <c r="J890" s="4">
        <f t="shared" si="123"/>
        <v>3.9769296294121147E-5</v>
      </c>
      <c r="K890">
        <f t="shared" si="124"/>
        <v>0</v>
      </c>
      <c r="L890">
        <f>K890*'Exhaust Gas Math'!$C$14</f>
        <v>0</v>
      </c>
      <c r="M890">
        <f>(L890/'Exhaust Gas Math'!$B$14)+('Exhaust Gas Math'!$D$10)</f>
        <v>4.4059320573952224E-4</v>
      </c>
      <c r="N890">
        <f>('Exhaust Gas Math'!$E$10*((-0.000000001)*N889^3+(0.000002)*N889^2-0.0012*N889+1.3446)*$B$15+L890*'Exhaust Gas Math'!$D$14*$B$14)/('Exhaust Gas Math'!$E$10*((-0.000000001)*N889^3+(0.000002)*N889^2-0.0012*N889+1.3446)+L890*'Exhaust Gas Math'!$D$14)</f>
        <v>1100</v>
      </c>
      <c r="O890">
        <f t="shared" si="125"/>
        <v>101325</v>
      </c>
      <c r="P890">
        <f>((-0.0000000008)*N890^3+(0.000003)*N890^2-0.004*N890+2.013)*('Exhaust Gas Math'!$E$10/(L890+'Exhaust Gas Math'!$E$10))+(357.45*N890^-1.004)*(L890/(L890+'Exhaust Gas Math'!$E$10))</f>
        <v>0.17819999999999947</v>
      </c>
      <c r="Q890">
        <f t="shared" si="7"/>
        <v>0</v>
      </c>
      <c r="R890">
        <f t="shared" si="8"/>
        <v>101325</v>
      </c>
      <c r="T890">
        <f t="shared" si="126"/>
        <v>0.11075</v>
      </c>
      <c r="U890">
        <f t="shared" si="127"/>
        <v>101325</v>
      </c>
    </row>
    <row r="891" spans="3:21" x14ac:dyDescent="0.2">
      <c r="C891" s="1"/>
      <c r="D891" s="1"/>
      <c r="E891" s="1">
        <v>0.110875</v>
      </c>
      <c r="F891" s="4">
        <f t="shared" si="119"/>
        <v>4.6713067899752242E-3</v>
      </c>
      <c r="G891" s="1">
        <f t="shared" si="120"/>
        <v>10.406968316360727</v>
      </c>
      <c r="H891" s="1">
        <f t="shared" si="121"/>
        <v>0</v>
      </c>
      <c r="I891">
        <f t="shared" si="122"/>
        <v>0</v>
      </c>
      <c r="J891" s="4">
        <f t="shared" si="123"/>
        <v>3.9769296294121147E-5</v>
      </c>
      <c r="K891">
        <f t="shared" si="124"/>
        <v>0</v>
      </c>
      <c r="L891">
        <f>K891*'Exhaust Gas Math'!$C$14</f>
        <v>0</v>
      </c>
      <c r="M891">
        <f>(L891/'Exhaust Gas Math'!$B$14)+('Exhaust Gas Math'!$D$10)</f>
        <v>4.4059320573952224E-4</v>
      </c>
      <c r="N891">
        <f>('Exhaust Gas Math'!$E$10*((-0.000000001)*N890^3+(0.000002)*N890^2-0.0012*N890+1.3446)*$B$15+L891*'Exhaust Gas Math'!$D$14*$B$14)/('Exhaust Gas Math'!$E$10*((-0.000000001)*N890^3+(0.000002)*N890^2-0.0012*N890+1.3446)+L891*'Exhaust Gas Math'!$D$14)</f>
        <v>1100</v>
      </c>
      <c r="O891">
        <f t="shared" si="125"/>
        <v>101325</v>
      </c>
      <c r="P891">
        <f>((-0.0000000008)*N891^3+(0.000003)*N891^2-0.004*N891+2.013)*('Exhaust Gas Math'!$E$10/(L891+'Exhaust Gas Math'!$E$10))+(357.45*N891^-1.004)*(L891/(L891+'Exhaust Gas Math'!$E$10))</f>
        <v>0.17819999999999947</v>
      </c>
      <c r="Q891">
        <f t="shared" si="7"/>
        <v>0</v>
      </c>
      <c r="R891">
        <f t="shared" si="8"/>
        <v>101325</v>
      </c>
      <c r="T891">
        <f t="shared" si="126"/>
        <v>0.110875</v>
      </c>
      <c r="U891">
        <f t="shared" si="127"/>
        <v>101325</v>
      </c>
    </row>
    <row r="892" spans="3:21" x14ac:dyDescent="0.2">
      <c r="C892" s="1"/>
      <c r="D892" s="1"/>
      <c r="E892" s="1">
        <v>0.111</v>
      </c>
      <c r="F892" s="4">
        <f t="shared" si="119"/>
        <v>6.0541612783143149E-3</v>
      </c>
      <c r="G892" s="1">
        <f t="shared" si="120"/>
        <v>11.707328805309624</v>
      </c>
      <c r="H892" s="1">
        <f t="shared" si="121"/>
        <v>0</v>
      </c>
      <c r="I892">
        <f t="shared" si="122"/>
        <v>0</v>
      </c>
      <c r="J892" s="4">
        <f t="shared" si="123"/>
        <v>3.9769296294121147E-5</v>
      </c>
      <c r="K892">
        <f t="shared" si="124"/>
        <v>0</v>
      </c>
      <c r="L892">
        <f>K892*'Exhaust Gas Math'!$C$14</f>
        <v>0</v>
      </c>
      <c r="M892">
        <f>(L892/'Exhaust Gas Math'!$B$14)+('Exhaust Gas Math'!$D$10)</f>
        <v>4.4059320573952224E-4</v>
      </c>
      <c r="N892">
        <f>('Exhaust Gas Math'!$E$10*((-0.000000001)*N891^3+(0.000002)*N891^2-0.0012*N891+1.3446)*$B$15+L892*'Exhaust Gas Math'!$D$14*$B$14)/('Exhaust Gas Math'!$E$10*((-0.000000001)*N891^3+(0.000002)*N891^2-0.0012*N891+1.3446)+L892*'Exhaust Gas Math'!$D$14)</f>
        <v>1100</v>
      </c>
      <c r="O892">
        <f t="shared" si="125"/>
        <v>101325</v>
      </c>
      <c r="P892">
        <f>((-0.0000000008)*N892^3+(0.000003)*N892^2-0.004*N892+2.013)*('Exhaust Gas Math'!$E$10/(L892+'Exhaust Gas Math'!$E$10))+(357.45*N892^-1.004)*(L892/(L892+'Exhaust Gas Math'!$E$10))</f>
        <v>0.17819999999999947</v>
      </c>
      <c r="Q892">
        <f t="shared" si="7"/>
        <v>0</v>
      </c>
      <c r="R892">
        <f t="shared" si="8"/>
        <v>101325</v>
      </c>
      <c r="T892">
        <f t="shared" si="126"/>
        <v>0.111</v>
      </c>
      <c r="U892">
        <f t="shared" si="127"/>
        <v>101325</v>
      </c>
    </row>
    <row r="893" spans="3:21" x14ac:dyDescent="0.2">
      <c r="C893" s="1"/>
      <c r="D893" s="1"/>
      <c r="E893" s="1">
        <v>0.111125</v>
      </c>
      <c r="F893" s="4">
        <f t="shared" si="119"/>
        <v>7.5951308904791161E-3</v>
      </c>
      <c r="G893" s="1">
        <f t="shared" si="120"/>
        <v>12.935509719091671</v>
      </c>
      <c r="H893" s="1">
        <f t="shared" si="121"/>
        <v>0</v>
      </c>
      <c r="I893">
        <f t="shared" si="122"/>
        <v>0</v>
      </c>
      <c r="J893" s="4">
        <f t="shared" si="123"/>
        <v>3.9769296294121147E-5</v>
      </c>
      <c r="K893">
        <f t="shared" si="124"/>
        <v>0</v>
      </c>
      <c r="L893">
        <f>K893*'Exhaust Gas Math'!$C$14</f>
        <v>0</v>
      </c>
      <c r="M893">
        <f>(L893/'Exhaust Gas Math'!$B$14)+('Exhaust Gas Math'!$D$10)</f>
        <v>4.4059320573952224E-4</v>
      </c>
      <c r="N893">
        <f>('Exhaust Gas Math'!$E$10*((-0.000000001)*N892^3+(0.000002)*N892^2-0.0012*N892+1.3446)*$B$15+L893*'Exhaust Gas Math'!$D$14*$B$14)/('Exhaust Gas Math'!$E$10*((-0.000000001)*N892^3+(0.000002)*N892^2-0.0012*N892+1.3446)+L893*'Exhaust Gas Math'!$D$14)</f>
        <v>1100</v>
      </c>
      <c r="O893">
        <f t="shared" si="125"/>
        <v>101325</v>
      </c>
      <c r="P893">
        <f>((-0.0000000008)*N893^3+(0.000003)*N893^2-0.004*N893+2.013)*('Exhaust Gas Math'!$E$10/(L893+'Exhaust Gas Math'!$E$10))+(357.45*N893^-1.004)*(L893/(L893+'Exhaust Gas Math'!$E$10))</f>
        <v>0.17819999999999947</v>
      </c>
      <c r="Q893">
        <f t="shared" si="7"/>
        <v>0</v>
      </c>
      <c r="R893">
        <f t="shared" si="8"/>
        <v>101325</v>
      </c>
      <c r="T893">
        <f t="shared" si="126"/>
        <v>0.111125</v>
      </c>
      <c r="U893">
        <f t="shared" si="127"/>
        <v>101325</v>
      </c>
    </row>
    <row r="894" spans="3:21" x14ac:dyDescent="0.2">
      <c r="C894" s="1"/>
      <c r="D894" s="1"/>
      <c r="E894" s="1">
        <v>0.11125</v>
      </c>
      <c r="F894" s="4">
        <f t="shared" si="119"/>
        <v>9.2847150363864796E-3</v>
      </c>
      <c r="G894" s="1">
        <f t="shared" si="120"/>
        <v>14.083938913962044</v>
      </c>
      <c r="H894" s="1">
        <f t="shared" si="121"/>
        <v>0</v>
      </c>
      <c r="I894">
        <f t="shared" si="122"/>
        <v>0</v>
      </c>
      <c r="J894" s="4">
        <f t="shared" si="123"/>
        <v>3.9769296294121147E-5</v>
      </c>
      <c r="K894">
        <f t="shared" si="124"/>
        <v>0</v>
      </c>
      <c r="L894">
        <f>K894*'Exhaust Gas Math'!$C$14</f>
        <v>0</v>
      </c>
      <c r="M894">
        <f>(L894/'Exhaust Gas Math'!$B$14)+('Exhaust Gas Math'!$D$10)</f>
        <v>4.4059320573952224E-4</v>
      </c>
      <c r="N894">
        <f>('Exhaust Gas Math'!$E$10*((-0.000000001)*N893^3+(0.000002)*N893^2-0.0012*N893+1.3446)*$B$15+L894*'Exhaust Gas Math'!$D$14*$B$14)/('Exhaust Gas Math'!$E$10*((-0.000000001)*N893^3+(0.000002)*N893^2-0.0012*N893+1.3446)+L894*'Exhaust Gas Math'!$D$14)</f>
        <v>1100</v>
      </c>
      <c r="O894">
        <f t="shared" si="125"/>
        <v>101325</v>
      </c>
      <c r="P894">
        <f>((-0.0000000008)*N894^3+(0.000003)*N894^2-0.004*N894+2.013)*('Exhaust Gas Math'!$E$10/(L894+'Exhaust Gas Math'!$E$10))+(357.45*N894^-1.004)*(L894/(L894+'Exhaust Gas Math'!$E$10))</f>
        <v>0.17819999999999947</v>
      </c>
      <c r="Q894">
        <f t="shared" si="7"/>
        <v>0</v>
      </c>
      <c r="R894">
        <f t="shared" si="8"/>
        <v>101325</v>
      </c>
      <c r="T894">
        <f t="shared" si="126"/>
        <v>0.11125</v>
      </c>
      <c r="U894">
        <f t="shared" si="127"/>
        <v>101325</v>
      </c>
    </row>
    <row r="895" spans="3:21" x14ac:dyDescent="0.2">
      <c r="C895" s="1"/>
      <c r="D895" s="1"/>
      <c r="E895" s="1">
        <v>0.111375</v>
      </c>
      <c r="F895" s="4">
        <f t="shared" si="119"/>
        <v>1.1112496867933142E-2</v>
      </c>
      <c r="G895" s="1">
        <f t="shared" si="120"/>
        <v>15.145535942042914</v>
      </c>
      <c r="H895" s="1">
        <f t="shared" si="121"/>
        <v>0</v>
      </c>
      <c r="I895">
        <f t="shared" si="122"/>
        <v>0</v>
      </c>
      <c r="J895" s="4">
        <f t="shared" si="123"/>
        <v>3.9769296294121147E-5</v>
      </c>
      <c r="K895">
        <f t="shared" si="124"/>
        <v>0</v>
      </c>
      <c r="L895">
        <f>K895*'Exhaust Gas Math'!$C$14</f>
        <v>0</v>
      </c>
      <c r="M895">
        <f>(L895/'Exhaust Gas Math'!$B$14)+('Exhaust Gas Math'!$D$10)</f>
        <v>4.4059320573952224E-4</v>
      </c>
      <c r="N895">
        <f>('Exhaust Gas Math'!$E$10*((-0.000000001)*N894^3+(0.000002)*N894^2-0.0012*N894+1.3446)*$B$15+L895*'Exhaust Gas Math'!$D$14*$B$14)/('Exhaust Gas Math'!$E$10*((-0.000000001)*N894^3+(0.000002)*N894^2-0.0012*N894+1.3446)+L895*'Exhaust Gas Math'!$D$14)</f>
        <v>1100</v>
      </c>
      <c r="O895">
        <f t="shared" si="125"/>
        <v>101325</v>
      </c>
      <c r="P895">
        <f>((-0.0000000008)*N895^3+(0.000003)*N895^2-0.004*N895+2.013)*('Exhaust Gas Math'!$E$10/(L895+'Exhaust Gas Math'!$E$10))+(357.45*N895^-1.004)*(L895/(L895+'Exhaust Gas Math'!$E$10))</f>
        <v>0.17819999999999947</v>
      </c>
      <c r="Q895">
        <f t="shared" si="7"/>
        <v>0</v>
      </c>
      <c r="R895">
        <f t="shared" si="8"/>
        <v>101325</v>
      </c>
      <c r="T895">
        <f t="shared" si="126"/>
        <v>0.111375</v>
      </c>
      <c r="U895">
        <f t="shared" si="127"/>
        <v>101325</v>
      </c>
    </row>
    <row r="896" spans="3:21" x14ac:dyDescent="0.2">
      <c r="C896" s="1"/>
      <c r="D896" s="1"/>
      <c r="E896" s="1">
        <v>0.1115</v>
      </c>
      <c r="F896" s="4">
        <f t="shared" si="119"/>
        <v>1.3067207502328485E-2</v>
      </c>
      <c r="G896" s="1">
        <f t="shared" si="120"/>
        <v>16.11375570463932</v>
      </c>
      <c r="H896" s="1">
        <f t="shared" si="121"/>
        <v>0</v>
      </c>
      <c r="I896">
        <f t="shared" si="122"/>
        <v>0</v>
      </c>
      <c r="J896" s="4">
        <f t="shared" si="123"/>
        <v>3.9769296294121147E-5</v>
      </c>
      <c r="K896">
        <f t="shared" si="124"/>
        <v>0</v>
      </c>
      <c r="L896">
        <f>K896*'Exhaust Gas Math'!$C$14</f>
        <v>0</v>
      </c>
      <c r="M896">
        <f>(L896/'Exhaust Gas Math'!$B$14)+('Exhaust Gas Math'!$D$10)</f>
        <v>4.4059320573952224E-4</v>
      </c>
      <c r="N896">
        <f>('Exhaust Gas Math'!$E$10*((-0.000000001)*N895^3+(0.000002)*N895^2-0.0012*N895+1.3446)*$B$15+L896*'Exhaust Gas Math'!$D$14*$B$14)/('Exhaust Gas Math'!$E$10*((-0.000000001)*N895^3+(0.000002)*N895^2-0.0012*N895+1.3446)+L896*'Exhaust Gas Math'!$D$14)</f>
        <v>1100</v>
      </c>
      <c r="O896">
        <f t="shared" si="125"/>
        <v>101325</v>
      </c>
      <c r="P896">
        <f>((-0.0000000008)*N896^3+(0.000003)*N896^2-0.004*N896+2.013)*('Exhaust Gas Math'!$E$10/(L896+'Exhaust Gas Math'!$E$10))+(357.45*N896^-1.004)*(L896/(L896+'Exhaust Gas Math'!$E$10))</f>
        <v>0.17819999999999947</v>
      </c>
      <c r="Q896">
        <f t="shared" si="7"/>
        <v>0</v>
      </c>
      <c r="R896">
        <f t="shared" si="8"/>
        <v>101325</v>
      </c>
      <c r="T896">
        <f t="shared" si="126"/>
        <v>0.1115</v>
      </c>
      <c r="U896">
        <f t="shared" si="127"/>
        <v>101325</v>
      </c>
    </row>
    <row r="897" spans="3:21" x14ac:dyDescent="0.2">
      <c r="C897" s="1"/>
      <c r="D897" s="1"/>
      <c r="E897" s="1">
        <v>0.111625</v>
      </c>
      <c r="F897" s="4">
        <f t="shared" si="119"/>
        <v>1.51367954985046E-2</v>
      </c>
      <c r="G897" s="1">
        <f t="shared" si="120"/>
        <v>16.982628804949268</v>
      </c>
      <c r="H897" s="1">
        <f t="shared" si="121"/>
        <v>0</v>
      </c>
      <c r="I897">
        <f t="shared" si="122"/>
        <v>0</v>
      </c>
      <c r="J897" s="4">
        <f t="shared" si="123"/>
        <v>3.9769296294121147E-5</v>
      </c>
      <c r="K897">
        <f t="shared" si="124"/>
        <v>0</v>
      </c>
      <c r="L897">
        <f>K897*'Exhaust Gas Math'!$C$14</f>
        <v>0</v>
      </c>
      <c r="M897">
        <f>(L897/'Exhaust Gas Math'!$B$14)+('Exhaust Gas Math'!$D$10)</f>
        <v>4.4059320573952224E-4</v>
      </c>
      <c r="N897">
        <f>('Exhaust Gas Math'!$E$10*((-0.000000001)*N896^3+(0.000002)*N896^2-0.0012*N896+1.3446)*$B$15+L897*'Exhaust Gas Math'!$D$14*$B$14)/('Exhaust Gas Math'!$E$10*((-0.000000001)*N896^3+(0.000002)*N896^2-0.0012*N896+1.3446)+L897*'Exhaust Gas Math'!$D$14)</f>
        <v>1100</v>
      </c>
      <c r="O897">
        <f t="shared" si="125"/>
        <v>101325</v>
      </c>
      <c r="P897">
        <f>((-0.0000000008)*N897^3+(0.000003)*N897^2-0.004*N897+2.013)*('Exhaust Gas Math'!$E$10/(L897+'Exhaust Gas Math'!$E$10))+(357.45*N897^-1.004)*(L897/(L897+'Exhaust Gas Math'!$E$10))</f>
        <v>0.17819999999999947</v>
      </c>
      <c r="Q897">
        <f t="shared" si="7"/>
        <v>0</v>
      </c>
      <c r="R897">
        <f t="shared" si="8"/>
        <v>101325</v>
      </c>
      <c r="T897">
        <f t="shared" si="126"/>
        <v>0.111625</v>
      </c>
      <c r="U897">
        <f t="shared" si="127"/>
        <v>101325</v>
      </c>
    </row>
    <row r="898" spans="3:21" x14ac:dyDescent="0.2">
      <c r="C898" s="1"/>
      <c r="D898" s="1"/>
      <c r="E898" s="1">
        <v>0.11175</v>
      </c>
      <c r="F898" s="4">
        <f t="shared" si="119"/>
        <v>1.7308501158256464E-2</v>
      </c>
      <c r="G898" s="1">
        <f t="shared" si="120"/>
        <v>17.746798351379404</v>
      </c>
      <c r="H898" s="1">
        <f t="shared" si="121"/>
        <v>0</v>
      </c>
      <c r="I898">
        <f t="shared" si="122"/>
        <v>0</v>
      </c>
      <c r="J898" s="4">
        <f t="shared" si="123"/>
        <v>3.9769296294121147E-5</v>
      </c>
      <c r="K898">
        <f t="shared" si="124"/>
        <v>0</v>
      </c>
      <c r="L898">
        <f>K898*'Exhaust Gas Math'!$C$14</f>
        <v>0</v>
      </c>
      <c r="M898">
        <f>(L898/'Exhaust Gas Math'!$B$14)+('Exhaust Gas Math'!$D$10)</f>
        <v>4.4059320573952224E-4</v>
      </c>
      <c r="N898">
        <f>('Exhaust Gas Math'!$E$10*((-0.000000001)*N897^3+(0.000002)*N897^2-0.0012*N897+1.3446)*$B$15+L898*'Exhaust Gas Math'!$D$14*$B$14)/('Exhaust Gas Math'!$E$10*((-0.000000001)*N897^3+(0.000002)*N897^2-0.0012*N897+1.3446)+L898*'Exhaust Gas Math'!$D$14)</f>
        <v>1100</v>
      </c>
      <c r="O898">
        <f t="shared" si="125"/>
        <v>101325</v>
      </c>
      <c r="P898">
        <f>((-0.0000000008)*N898^3+(0.000003)*N898^2-0.004*N898+2.013)*('Exhaust Gas Math'!$E$10/(L898+'Exhaust Gas Math'!$E$10))+(357.45*N898^-1.004)*(L898/(L898+'Exhaust Gas Math'!$E$10))</f>
        <v>0.17819999999999947</v>
      </c>
      <c r="Q898">
        <f t="shared" si="7"/>
        <v>0</v>
      </c>
      <c r="R898">
        <f t="shared" si="8"/>
        <v>101325</v>
      </c>
      <c r="T898">
        <f t="shared" si="126"/>
        <v>0.11175</v>
      </c>
      <c r="U898">
        <f t="shared" si="127"/>
        <v>101325</v>
      </c>
    </row>
    <row r="899" spans="3:21" x14ac:dyDescent="0.2">
      <c r="C899" s="1"/>
      <c r="D899" s="1"/>
      <c r="E899" s="1">
        <v>0.111875</v>
      </c>
      <c r="F899" s="4">
        <f t="shared" si="119"/>
        <v>1.9568935194026665E-2</v>
      </c>
      <c r="G899" s="1">
        <f t="shared" si="120"/>
        <v>18.401552984563995</v>
      </c>
      <c r="H899" s="1">
        <f t="shared" si="121"/>
        <v>0</v>
      </c>
      <c r="I899">
        <f t="shared" si="122"/>
        <v>0</v>
      </c>
      <c r="J899" s="4">
        <f t="shared" si="123"/>
        <v>3.9769296294121147E-5</v>
      </c>
      <c r="K899">
        <f t="shared" si="124"/>
        <v>0</v>
      </c>
      <c r="L899">
        <f>K899*'Exhaust Gas Math'!$C$14</f>
        <v>0</v>
      </c>
      <c r="M899">
        <f>(L899/'Exhaust Gas Math'!$B$14)+('Exhaust Gas Math'!$D$10)</f>
        <v>4.4059320573952224E-4</v>
      </c>
      <c r="N899">
        <f>('Exhaust Gas Math'!$E$10*((-0.000000001)*N898^3+(0.000002)*N898^2-0.0012*N898+1.3446)*$B$15+L899*'Exhaust Gas Math'!$D$14*$B$14)/('Exhaust Gas Math'!$E$10*((-0.000000001)*N898^3+(0.000002)*N898^2-0.0012*N898+1.3446)+L899*'Exhaust Gas Math'!$D$14)</f>
        <v>1100</v>
      </c>
      <c r="O899">
        <f t="shared" si="125"/>
        <v>101325</v>
      </c>
      <c r="P899">
        <f>((-0.0000000008)*N899^3+(0.000003)*N899^2-0.004*N899+2.013)*('Exhaust Gas Math'!$E$10/(L899+'Exhaust Gas Math'!$E$10))+(357.45*N899^-1.004)*(L899/(L899+'Exhaust Gas Math'!$E$10))</f>
        <v>0.17819999999999947</v>
      </c>
      <c r="Q899">
        <f t="shared" si="7"/>
        <v>0</v>
      </c>
      <c r="R899">
        <f t="shared" si="8"/>
        <v>101325</v>
      </c>
      <c r="T899">
        <f t="shared" si="126"/>
        <v>0.111875</v>
      </c>
      <c r="U899">
        <f t="shared" si="127"/>
        <v>101325</v>
      </c>
    </row>
    <row r="900" spans="3:21" x14ac:dyDescent="0.2">
      <c r="C900" s="1"/>
      <c r="D900" s="1"/>
      <c r="E900" s="1">
        <v>0.112</v>
      </c>
      <c r="F900" s="4">
        <f t="shared" ref="F900:F963" si="128">-(($B$3/1000)/2)*COS($B$10*E900)+(($B$3/1000)/2)</f>
        <v>2.1904161278314082E-2</v>
      </c>
      <c r="G900" s="1">
        <f t="shared" ref="G900:G963" si="129">($B$3/1000/2)*$B$10*SIN($B$10*E900)</f>
        <v>18.942855924461448</v>
      </c>
      <c r="H900" s="1">
        <f t="shared" ref="H900:H963" si="130">IF(MOD(E900,(1/($B$9/2)))&lt;=(1/($B$9*2)),1,0)</f>
        <v>0</v>
      </c>
      <c r="I900">
        <f t="shared" ref="I900:I963" si="131">F900*$B$4*H900</f>
        <v>0</v>
      </c>
      <c r="J900" s="4">
        <f t="shared" ref="J900:J963" si="132">$B$7+H900*I900</f>
        <v>3.9769296294121147E-5</v>
      </c>
      <c r="K900">
        <f t="shared" ref="K900:K963" si="133">(I900)*$B$11*H900</f>
        <v>0</v>
      </c>
      <c r="L900">
        <f>K900*'Exhaust Gas Math'!$C$14</f>
        <v>0</v>
      </c>
      <c r="M900">
        <f>(L900/'Exhaust Gas Math'!$B$14)+('Exhaust Gas Math'!$D$10)</f>
        <v>4.4059320573952224E-4</v>
      </c>
      <c r="N900">
        <f>('Exhaust Gas Math'!$E$10*((-0.000000001)*N899^3+(0.000002)*N899^2-0.0012*N899+1.3446)*$B$15+L900*'Exhaust Gas Math'!$D$14*$B$14)/('Exhaust Gas Math'!$E$10*((-0.000000001)*N899^3+(0.000002)*N899^2-0.0012*N899+1.3446)+L900*'Exhaust Gas Math'!$D$14)</f>
        <v>1100</v>
      </c>
      <c r="O900">
        <f t="shared" ref="O900:O963" si="134">(M900*$B$12*N900)/J900</f>
        <v>101325</v>
      </c>
      <c r="P900">
        <f>((-0.0000000008)*N900^3+(0.000003)*N900^2-0.004*N900+2.013)*('Exhaust Gas Math'!$E$10/(L900+'Exhaust Gas Math'!$E$10))+(357.45*N900^-1.004)*(L900/(L900+'Exhaust Gas Math'!$E$10))</f>
        <v>0.17819999999999947</v>
      </c>
      <c r="Q900">
        <f t="shared" si="7"/>
        <v>0</v>
      </c>
      <c r="R900">
        <f t="shared" si="8"/>
        <v>101325</v>
      </c>
      <c r="T900">
        <f t="shared" ref="T900:T963" si="135">E900</f>
        <v>0.112</v>
      </c>
      <c r="U900">
        <f t="shared" ref="U900:U963" si="136">R900</f>
        <v>101325</v>
      </c>
    </row>
    <row r="901" spans="3:21" x14ac:dyDescent="0.2">
      <c r="C901" s="1"/>
      <c r="D901" s="1"/>
      <c r="E901" s="1">
        <v>0.112125</v>
      </c>
      <c r="F901" s="4">
        <f t="shared" si="128"/>
        <v>2.4299781965768055E-2</v>
      </c>
      <c r="G901" s="1">
        <f t="shared" si="129"/>
        <v>19.367369858445869</v>
      </c>
      <c r="H901" s="1">
        <f t="shared" si="130"/>
        <v>0</v>
      </c>
      <c r="I901">
        <f t="shared" si="131"/>
        <v>0</v>
      </c>
      <c r="J901" s="4">
        <f t="shared" si="132"/>
        <v>3.9769296294121147E-5</v>
      </c>
      <c r="K901">
        <f t="shared" si="133"/>
        <v>0</v>
      </c>
      <c r="L901">
        <f>K901*'Exhaust Gas Math'!$C$14</f>
        <v>0</v>
      </c>
      <c r="M901">
        <f>(L901/'Exhaust Gas Math'!$B$14)+('Exhaust Gas Math'!$D$10)</f>
        <v>4.4059320573952224E-4</v>
      </c>
      <c r="N901">
        <f>('Exhaust Gas Math'!$E$10*((-0.000000001)*N900^3+(0.000002)*N900^2-0.0012*N900+1.3446)*$B$15+L901*'Exhaust Gas Math'!$D$14*$B$14)/('Exhaust Gas Math'!$E$10*((-0.000000001)*N900^3+(0.000002)*N900^2-0.0012*N900+1.3446)+L901*'Exhaust Gas Math'!$D$14)</f>
        <v>1100</v>
      </c>
      <c r="O901">
        <f t="shared" si="134"/>
        <v>101325</v>
      </c>
      <c r="P901">
        <f>((-0.0000000008)*N901^3+(0.000003)*N901^2-0.004*N901+2.013)*('Exhaust Gas Math'!$E$10/(L901+'Exhaust Gas Math'!$E$10))+(357.45*N901^-1.004)*(L901/(L901+'Exhaust Gas Math'!$E$10))</f>
        <v>0.17819999999999947</v>
      </c>
      <c r="Q901">
        <f t="shared" si="7"/>
        <v>0</v>
      </c>
      <c r="R901">
        <f t="shared" si="8"/>
        <v>101325</v>
      </c>
      <c r="T901">
        <f t="shared" si="135"/>
        <v>0.112125</v>
      </c>
      <c r="U901">
        <f t="shared" si="136"/>
        <v>101325</v>
      </c>
    </row>
    <row r="902" spans="3:21" x14ac:dyDescent="0.2">
      <c r="C902" s="1"/>
      <c r="D902" s="1"/>
      <c r="E902" s="1">
        <v>0.11225</v>
      </c>
      <c r="F902" s="4">
        <f t="shared" si="128"/>
        <v>2.6741027458224844E-2</v>
      </c>
      <c r="G902" s="1">
        <f t="shared" si="129"/>
        <v>19.672477516948877</v>
      </c>
      <c r="H902" s="1">
        <f t="shared" si="130"/>
        <v>0</v>
      </c>
      <c r="I902">
        <f t="shared" si="131"/>
        <v>0</v>
      </c>
      <c r="J902" s="4">
        <f t="shared" si="132"/>
        <v>3.9769296294121147E-5</v>
      </c>
      <c r="K902">
        <f t="shared" si="133"/>
        <v>0</v>
      </c>
      <c r="L902">
        <f>K902*'Exhaust Gas Math'!$C$14</f>
        <v>0</v>
      </c>
      <c r="M902">
        <f>(L902/'Exhaust Gas Math'!$B$14)+('Exhaust Gas Math'!$D$10)</f>
        <v>4.4059320573952224E-4</v>
      </c>
      <c r="N902">
        <f>('Exhaust Gas Math'!$E$10*((-0.000000001)*N901^3+(0.000002)*N901^2-0.0012*N901+1.3446)*$B$15+L902*'Exhaust Gas Math'!$D$14*$B$14)/('Exhaust Gas Math'!$E$10*((-0.000000001)*N901^3+(0.000002)*N901^2-0.0012*N901+1.3446)+L902*'Exhaust Gas Math'!$D$14)</f>
        <v>1100</v>
      </c>
      <c r="O902">
        <f t="shared" si="134"/>
        <v>101325</v>
      </c>
      <c r="P902">
        <f>((-0.0000000008)*N902^3+(0.000003)*N902^2-0.004*N902+2.013)*('Exhaust Gas Math'!$E$10/(L902+'Exhaust Gas Math'!$E$10))+(357.45*N902^-1.004)*(L902/(L902+'Exhaust Gas Math'!$E$10))</f>
        <v>0.17819999999999947</v>
      </c>
      <c r="Q902">
        <f t="shared" si="7"/>
        <v>0</v>
      </c>
      <c r="R902">
        <f t="shared" si="8"/>
        <v>101325</v>
      </c>
      <c r="T902">
        <f t="shared" si="135"/>
        <v>0.11225</v>
      </c>
      <c r="U902">
        <f t="shared" si="136"/>
        <v>101325</v>
      </c>
    </row>
    <row r="903" spans="3:21" x14ac:dyDescent="0.2">
      <c r="C903" s="1"/>
      <c r="D903" s="1"/>
      <c r="E903" s="1">
        <v>0.112375</v>
      </c>
      <c r="F903" s="4">
        <f t="shared" si="128"/>
        <v>2.9212846665427381E-2</v>
      </c>
      <c r="G903" s="1">
        <f t="shared" si="129"/>
        <v>19.856297809797308</v>
      </c>
      <c r="H903" s="1">
        <f t="shared" si="130"/>
        <v>0</v>
      </c>
      <c r="I903">
        <f t="shared" si="131"/>
        <v>0</v>
      </c>
      <c r="J903" s="4">
        <f t="shared" si="132"/>
        <v>3.9769296294121147E-5</v>
      </c>
      <c r="K903">
        <f t="shared" si="133"/>
        <v>0</v>
      </c>
      <c r="L903">
        <f>K903*'Exhaust Gas Math'!$C$14</f>
        <v>0</v>
      </c>
      <c r="M903">
        <f>(L903/'Exhaust Gas Math'!$B$14)+('Exhaust Gas Math'!$D$10)</f>
        <v>4.4059320573952224E-4</v>
      </c>
      <c r="N903">
        <f>('Exhaust Gas Math'!$E$10*((-0.000000001)*N902^3+(0.000002)*N902^2-0.0012*N902+1.3446)*$B$15+L903*'Exhaust Gas Math'!$D$14*$B$14)/('Exhaust Gas Math'!$E$10*((-0.000000001)*N902^3+(0.000002)*N902^2-0.0012*N902+1.3446)+L903*'Exhaust Gas Math'!$D$14)</f>
        <v>1100</v>
      </c>
      <c r="O903">
        <f t="shared" si="134"/>
        <v>101325</v>
      </c>
      <c r="P903">
        <f>((-0.0000000008)*N903^3+(0.000003)*N903^2-0.004*N903+2.013)*('Exhaust Gas Math'!$E$10/(L903+'Exhaust Gas Math'!$E$10))+(357.45*N903^-1.004)*(L903/(L903+'Exhaust Gas Math'!$E$10))</f>
        <v>0.17819999999999947</v>
      </c>
      <c r="Q903">
        <f t="shared" si="7"/>
        <v>0</v>
      </c>
      <c r="R903">
        <f t="shared" si="8"/>
        <v>101325</v>
      </c>
      <c r="T903">
        <f t="shared" si="135"/>
        <v>0.112375</v>
      </c>
      <c r="U903">
        <f t="shared" si="136"/>
        <v>101325</v>
      </c>
    </row>
    <row r="904" spans="3:21" x14ac:dyDescent="0.2">
      <c r="C904" s="1"/>
      <c r="D904" s="1"/>
      <c r="E904" s="1">
        <v>0.1125</v>
      </c>
      <c r="F904" s="4">
        <f t="shared" si="128"/>
        <v>3.1699999999999971E-2</v>
      </c>
      <c r="G904" s="1">
        <f t="shared" si="129"/>
        <v>19.917697423759289</v>
      </c>
      <c r="H904" s="1">
        <f t="shared" si="130"/>
        <v>0</v>
      </c>
      <c r="I904">
        <f t="shared" si="131"/>
        <v>0</v>
      </c>
      <c r="J904" s="4">
        <f t="shared" si="132"/>
        <v>3.9769296294121147E-5</v>
      </c>
      <c r="K904">
        <f t="shared" si="133"/>
        <v>0</v>
      </c>
      <c r="L904">
        <f>K904*'Exhaust Gas Math'!$C$14</f>
        <v>0</v>
      </c>
      <c r="M904">
        <f>(L904/'Exhaust Gas Math'!$B$14)+('Exhaust Gas Math'!$D$10)</f>
        <v>4.4059320573952224E-4</v>
      </c>
      <c r="N904">
        <f>('Exhaust Gas Math'!$E$10*((-0.000000001)*N903^3+(0.000002)*N903^2-0.0012*N903+1.3446)*$B$15+L904*'Exhaust Gas Math'!$D$14*$B$14)/('Exhaust Gas Math'!$E$10*((-0.000000001)*N903^3+(0.000002)*N903^2-0.0012*N903+1.3446)+L904*'Exhaust Gas Math'!$D$14)</f>
        <v>1100</v>
      </c>
      <c r="O904">
        <f t="shared" si="134"/>
        <v>101325</v>
      </c>
      <c r="P904">
        <f>((-0.0000000008)*N904^3+(0.000003)*N904^2-0.004*N904+2.013)*('Exhaust Gas Math'!$E$10/(L904+'Exhaust Gas Math'!$E$10))+(357.45*N904^-1.004)*(L904/(L904+'Exhaust Gas Math'!$E$10))</f>
        <v>0.17819999999999947</v>
      </c>
      <c r="Q904">
        <f t="shared" si="7"/>
        <v>0</v>
      </c>
      <c r="R904">
        <f t="shared" si="8"/>
        <v>101325</v>
      </c>
      <c r="T904">
        <f t="shared" si="135"/>
        <v>0.1125</v>
      </c>
      <c r="U904">
        <f t="shared" si="136"/>
        <v>101325</v>
      </c>
    </row>
    <row r="905" spans="3:21" x14ac:dyDescent="0.2">
      <c r="C905" s="1"/>
      <c r="D905" s="1"/>
      <c r="E905" s="1">
        <v>0.112625</v>
      </c>
      <c r="F905" s="4">
        <f t="shared" si="128"/>
        <v>3.4187153334572555E-2</v>
      </c>
      <c r="G905" s="1">
        <f t="shared" si="129"/>
        <v>19.856297809797308</v>
      </c>
      <c r="H905" s="1">
        <f t="shared" si="130"/>
        <v>0</v>
      </c>
      <c r="I905">
        <f t="shared" si="131"/>
        <v>0</v>
      </c>
      <c r="J905" s="4">
        <f t="shared" si="132"/>
        <v>3.9769296294121147E-5</v>
      </c>
      <c r="K905">
        <f t="shared" si="133"/>
        <v>0</v>
      </c>
      <c r="L905">
        <f>K905*'Exhaust Gas Math'!$C$14</f>
        <v>0</v>
      </c>
      <c r="M905">
        <f>(L905/'Exhaust Gas Math'!$B$14)+('Exhaust Gas Math'!$D$10)</f>
        <v>4.4059320573952224E-4</v>
      </c>
      <c r="N905">
        <f>('Exhaust Gas Math'!$E$10*((-0.000000001)*N904^3+(0.000002)*N904^2-0.0012*N904+1.3446)*$B$15+L905*'Exhaust Gas Math'!$D$14*$B$14)/('Exhaust Gas Math'!$E$10*((-0.000000001)*N904^3+(0.000002)*N904^2-0.0012*N904+1.3446)+L905*'Exhaust Gas Math'!$D$14)</f>
        <v>1100</v>
      </c>
      <c r="O905">
        <f t="shared" si="134"/>
        <v>101325</v>
      </c>
      <c r="P905">
        <f>((-0.0000000008)*N905^3+(0.000003)*N905^2-0.004*N905+2.013)*('Exhaust Gas Math'!$E$10/(L905+'Exhaust Gas Math'!$E$10))+(357.45*N905^-1.004)*(L905/(L905+'Exhaust Gas Math'!$E$10))</f>
        <v>0.17819999999999947</v>
      </c>
      <c r="Q905">
        <f t="shared" si="7"/>
        <v>0</v>
      </c>
      <c r="R905">
        <f t="shared" si="8"/>
        <v>101325</v>
      </c>
      <c r="T905">
        <f t="shared" si="135"/>
        <v>0.112625</v>
      </c>
      <c r="U905">
        <f t="shared" si="136"/>
        <v>101325</v>
      </c>
    </row>
    <row r="906" spans="3:21" x14ac:dyDescent="0.2">
      <c r="C906" s="1"/>
      <c r="D906" s="1"/>
      <c r="E906" s="1">
        <v>0.11275</v>
      </c>
      <c r="F906" s="4">
        <f t="shared" si="128"/>
        <v>3.6658972541775539E-2</v>
      </c>
      <c r="G906" s="1">
        <f t="shared" si="129"/>
        <v>19.672477516948842</v>
      </c>
      <c r="H906" s="1">
        <f t="shared" si="130"/>
        <v>0</v>
      </c>
      <c r="I906">
        <f t="shared" si="131"/>
        <v>0</v>
      </c>
      <c r="J906" s="4">
        <f t="shared" si="132"/>
        <v>3.9769296294121147E-5</v>
      </c>
      <c r="K906">
        <f t="shared" si="133"/>
        <v>0</v>
      </c>
      <c r="L906">
        <f>K906*'Exhaust Gas Math'!$C$14</f>
        <v>0</v>
      </c>
      <c r="M906">
        <f>(L906/'Exhaust Gas Math'!$B$14)+('Exhaust Gas Math'!$D$10)</f>
        <v>4.4059320573952224E-4</v>
      </c>
      <c r="N906">
        <f>('Exhaust Gas Math'!$E$10*((-0.000000001)*N905^3+(0.000002)*N905^2-0.0012*N905+1.3446)*$B$15+L906*'Exhaust Gas Math'!$D$14*$B$14)/('Exhaust Gas Math'!$E$10*((-0.000000001)*N905^3+(0.000002)*N905^2-0.0012*N905+1.3446)+L906*'Exhaust Gas Math'!$D$14)</f>
        <v>1100</v>
      </c>
      <c r="O906">
        <f t="shared" si="134"/>
        <v>101325</v>
      </c>
      <c r="P906">
        <f>((-0.0000000008)*N906^3+(0.000003)*N906^2-0.004*N906+2.013)*('Exhaust Gas Math'!$E$10/(L906+'Exhaust Gas Math'!$E$10))+(357.45*N906^-1.004)*(L906/(L906+'Exhaust Gas Math'!$E$10))</f>
        <v>0.17819999999999947</v>
      </c>
      <c r="Q906">
        <f t="shared" si="7"/>
        <v>0</v>
      </c>
      <c r="R906">
        <f t="shared" si="8"/>
        <v>101325</v>
      </c>
      <c r="T906">
        <f t="shared" si="135"/>
        <v>0.11275</v>
      </c>
      <c r="U906">
        <f t="shared" si="136"/>
        <v>101325</v>
      </c>
    </row>
    <row r="907" spans="3:21" x14ac:dyDescent="0.2">
      <c r="C907" s="1"/>
      <c r="D907" s="1"/>
      <c r="E907" s="1">
        <v>0.112875</v>
      </c>
      <c r="F907" s="4">
        <f t="shared" si="128"/>
        <v>3.9100218034232317E-2</v>
      </c>
      <c r="G907" s="1">
        <f t="shared" si="129"/>
        <v>19.367369858445809</v>
      </c>
      <c r="H907" s="1">
        <f t="shared" si="130"/>
        <v>0</v>
      </c>
      <c r="I907">
        <f t="shared" si="131"/>
        <v>0</v>
      </c>
      <c r="J907" s="4">
        <f t="shared" si="132"/>
        <v>3.9769296294121147E-5</v>
      </c>
      <c r="K907">
        <f t="shared" si="133"/>
        <v>0</v>
      </c>
      <c r="L907">
        <f>K907*'Exhaust Gas Math'!$C$14</f>
        <v>0</v>
      </c>
      <c r="M907">
        <f>(L907/'Exhaust Gas Math'!$B$14)+('Exhaust Gas Math'!$D$10)</f>
        <v>4.4059320573952224E-4</v>
      </c>
      <c r="N907">
        <f>('Exhaust Gas Math'!$E$10*((-0.000000001)*N906^3+(0.000002)*N906^2-0.0012*N906+1.3446)*$B$15+L907*'Exhaust Gas Math'!$D$14*$B$14)/('Exhaust Gas Math'!$E$10*((-0.000000001)*N906^3+(0.000002)*N906^2-0.0012*N906+1.3446)+L907*'Exhaust Gas Math'!$D$14)</f>
        <v>1100</v>
      </c>
      <c r="O907">
        <f t="shared" si="134"/>
        <v>101325</v>
      </c>
      <c r="P907">
        <f>((-0.0000000008)*N907^3+(0.000003)*N907^2-0.004*N907+2.013)*('Exhaust Gas Math'!$E$10/(L907+'Exhaust Gas Math'!$E$10))+(357.45*N907^-1.004)*(L907/(L907+'Exhaust Gas Math'!$E$10))</f>
        <v>0.17819999999999947</v>
      </c>
      <c r="Q907">
        <f t="shared" si="7"/>
        <v>0</v>
      </c>
      <c r="R907">
        <f t="shared" si="8"/>
        <v>101325</v>
      </c>
      <c r="T907">
        <f t="shared" si="135"/>
        <v>0.112875</v>
      </c>
      <c r="U907">
        <f t="shared" si="136"/>
        <v>101325</v>
      </c>
    </row>
    <row r="908" spans="3:21" x14ac:dyDescent="0.2">
      <c r="C908" s="1"/>
      <c r="D908" s="1"/>
      <c r="E908" s="1">
        <v>0.113</v>
      </c>
      <c r="F908" s="4">
        <f t="shared" si="128"/>
        <v>4.1495838721685857E-2</v>
      </c>
      <c r="G908" s="1">
        <f t="shared" si="129"/>
        <v>18.942855924461458</v>
      </c>
      <c r="H908" s="1">
        <f t="shared" si="130"/>
        <v>0</v>
      </c>
      <c r="I908">
        <f t="shared" si="131"/>
        <v>0</v>
      </c>
      <c r="J908" s="4">
        <f t="shared" si="132"/>
        <v>3.9769296294121147E-5</v>
      </c>
      <c r="K908">
        <f t="shared" si="133"/>
        <v>0</v>
      </c>
      <c r="L908">
        <f>K908*'Exhaust Gas Math'!$C$14</f>
        <v>0</v>
      </c>
      <c r="M908">
        <f>(L908/'Exhaust Gas Math'!$B$14)+('Exhaust Gas Math'!$D$10)</f>
        <v>4.4059320573952224E-4</v>
      </c>
      <c r="N908">
        <f>('Exhaust Gas Math'!$E$10*((-0.000000001)*N907^3+(0.000002)*N907^2-0.0012*N907+1.3446)*$B$15+L908*'Exhaust Gas Math'!$D$14*$B$14)/('Exhaust Gas Math'!$E$10*((-0.000000001)*N907^3+(0.000002)*N907^2-0.0012*N907+1.3446)+L908*'Exhaust Gas Math'!$D$14)</f>
        <v>1100</v>
      </c>
      <c r="O908">
        <f t="shared" si="134"/>
        <v>101325</v>
      </c>
      <c r="P908">
        <f>((-0.0000000008)*N908^3+(0.000003)*N908^2-0.004*N908+2.013)*('Exhaust Gas Math'!$E$10/(L908+'Exhaust Gas Math'!$E$10))+(357.45*N908^-1.004)*(L908/(L908+'Exhaust Gas Math'!$E$10))</f>
        <v>0.17819999999999947</v>
      </c>
      <c r="Q908">
        <f t="shared" si="7"/>
        <v>0</v>
      </c>
      <c r="R908">
        <f t="shared" si="8"/>
        <v>101325</v>
      </c>
      <c r="T908">
        <f t="shared" si="135"/>
        <v>0.113</v>
      </c>
      <c r="U908">
        <f t="shared" si="136"/>
        <v>101325</v>
      </c>
    </row>
    <row r="909" spans="3:21" x14ac:dyDescent="0.2">
      <c r="C909" s="1"/>
      <c r="D909" s="1"/>
      <c r="E909" s="1">
        <v>0.113125</v>
      </c>
      <c r="F909" s="4">
        <f t="shared" si="128"/>
        <v>4.3831064805973277E-2</v>
      </c>
      <c r="G909" s="1">
        <f t="shared" si="129"/>
        <v>18.40155298456401</v>
      </c>
      <c r="H909" s="1">
        <f t="shared" si="130"/>
        <v>0</v>
      </c>
      <c r="I909">
        <f t="shared" si="131"/>
        <v>0</v>
      </c>
      <c r="J909" s="4">
        <f t="shared" si="132"/>
        <v>3.9769296294121147E-5</v>
      </c>
      <c r="K909">
        <f t="shared" si="133"/>
        <v>0</v>
      </c>
      <c r="L909">
        <f>K909*'Exhaust Gas Math'!$C$14</f>
        <v>0</v>
      </c>
      <c r="M909">
        <f>(L909/'Exhaust Gas Math'!$B$14)+('Exhaust Gas Math'!$D$10)</f>
        <v>4.4059320573952224E-4</v>
      </c>
      <c r="N909">
        <f>('Exhaust Gas Math'!$E$10*((-0.000000001)*N908^3+(0.000002)*N908^2-0.0012*N908+1.3446)*$B$15+L909*'Exhaust Gas Math'!$D$14*$B$14)/('Exhaust Gas Math'!$E$10*((-0.000000001)*N908^3+(0.000002)*N908^2-0.0012*N908+1.3446)+L909*'Exhaust Gas Math'!$D$14)</f>
        <v>1100</v>
      </c>
      <c r="O909">
        <f t="shared" si="134"/>
        <v>101325</v>
      </c>
      <c r="P909">
        <f>((-0.0000000008)*N909^3+(0.000003)*N909^2-0.004*N909+2.013)*('Exhaust Gas Math'!$E$10/(L909+'Exhaust Gas Math'!$E$10))+(357.45*N909^-1.004)*(L909/(L909+'Exhaust Gas Math'!$E$10))</f>
        <v>0.17819999999999947</v>
      </c>
      <c r="Q909">
        <f t="shared" si="7"/>
        <v>0</v>
      </c>
      <c r="R909">
        <f t="shared" si="8"/>
        <v>101325</v>
      </c>
      <c r="T909">
        <f t="shared" si="135"/>
        <v>0.113125</v>
      </c>
      <c r="U909">
        <f t="shared" si="136"/>
        <v>101325</v>
      </c>
    </row>
    <row r="910" spans="3:21" x14ac:dyDescent="0.2">
      <c r="C910" s="1"/>
      <c r="D910" s="1"/>
      <c r="E910" s="1">
        <v>0.11325</v>
      </c>
      <c r="F910" s="4">
        <f t="shared" si="128"/>
        <v>4.6091498841743878E-2</v>
      </c>
      <c r="G910" s="1">
        <f t="shared" si="129"/>
        <v>17.746798351379294</v>
      </c>
      <c r="H910" s="1">
        <f t="shared" si="130"/>
        <v>0</v>
      </c>
      <c r="I910">
        <f t="shared" si="131"/>
        <v>0</v>
      </c>
      <c r="J910" s="4">
        <f t="shared" si="132"/>
        <v>3.9769296294121147E-5</v>
      </c>
      <c r="K910">
        <f t="shared" si="133"/>
        <v>0</v>
      </c>
      <c r="L910">
        <f>K910*'Exhaust Gas Math'!$C$14</f>
        <v>0</v>
      </c>
      <c r="M910">
        <f>(L910/'Exhaust Gas Math'!$B$14)+('Exhaust Gas Math'!$D$10)</f>
        <v>4.4059320573952224E-4</v>
      </c>
      <c r="N910">
        <f>('Exhaust Gas Math'!$E$10*((-0.000000001)*N909^3+(0.000002)*N909^2-0.0012*N909+1.3446)*$B$15+L910*'Exhaust Gas Math'!$D$14*$B$14)/('Exhaust Gas Math'!$E$10*((-0.000000001)*N909^3+(0.000002)*N909^2-0.0012*N909+1.3446)+L910*'Exhaust Gas Math'!$D$14)</f>
        <v>1100</v>
      </c>
      <c r="O910">
        <f t="shared" si="134"/>
        <v>101325</v>
      </c>
      <c r="P910">
        <f>((-0.0000000008)*N910^3+(0.000003)*N910^2-0.004*N910+2.013)*('Exhaust Gas Math'!$E$10/(L910+'Exhaust Gas Math'!$E$10))+(357.45*N910^-1.004)*(L910/(L910+'Exhaust Gas Math'!$E$10))</f>
        <v>0.17819999999999947</v>
      </c>
      <c r="Q910">
        <f t="shared" si="7"/>
        <v>0</v>
      </c>
      <c r="R910">
        <f t="shared" si="8"/>
        <v>101325</v>
      </c>
      <c r="T910">
        <f t="shared" si="135"/>
        <v>0.11325</v>
      </c>
      <c r="U910">
        <f t="shared" si="136"/>
        <v>101325</v>
      </c>
    </row>
    <row r="911" spans="3:21" x14ac:dyDescent="0.2">
      <c r="C911" s="1"/>
      <c r="D911" s="1"/>
      <c r="E911" s="1">
        <v>0.113375</v>
      </c>
      <c r="F911" s="4">
        <f t="shared" si="128"/>
        <v>4.8263204501495731E-2</v>
      </c>
      <c r="G911" s="1">
        <f t="shared" si="129"/>
        <v>16.98262880494914</v>
      </c>
      <c r="H911" s="1">
        <f t="shared" si="130"/>
        <v>0</v>
      </c>
      <c r="I911">
        <f t="shared" si="131"/>
        <v>0</v>
      </c>
      <c r="J911" s="4">
        <f t="shared" si="132"/>
        <v>3.9769296294121147E-5</v>
      </c>
      <c r="K911">
        <f t="shared" si="133"/>
        <v>0</v>
      </c>
      <c r="L911">
        <f>K911*'Exhaust Gas Math'!$C$14</f>
        <v>0</v>
      </c>
      <c r="M911">
        <f>(L911/'Exhaust Gas Math'!$B$14)+('Exhaust Gas Math'!$D$10)</f>
        <v>4.4059320573952224E-4</v>
      </c>
      <c r="N911">
        <f>('Exhaust Gas Math'!$E$10*((-0.000000001)*N910^3+(0.000002)*N910^2-0.0012*N910+1.3446)*$B$15+L911*'Exhaust Gas Math'!$D$14*$B$14)/('Exhaust Gas Math'!$E$10*((-0.000000001)*N910^3+(0.000002)*N910^2-0.0012*N910+1.3446)+L911*'Exhaust Gas Math'!$D$14)</f>
        <v>1100</v>
      </c>
      <c r="O911">
        <f t="shared" si="134"/>
        <v>101325</v>
      </c>
      <c r="P911">
        <f>((-0.0000000008)*N911^3+(0.000003)*N911^2-0.004*N911+2.013)*('Exhaust Gas Math'!$E$10/(L911+'Exhaust Gas Math'!$E$10))+(357.45*N911^-1.004)*(L911/(L911+'Exhaust Gas Math'!$E$10))</f>
        <v>0.17819999999999947</v>
      </c>
      <c r="Q911">
        <f t="shared" si="7"/>
        <v>0</v>
      </c>
      <c r="R911">
        <f t="shared" si="8"/>
        <v>101325</v>
      </c>
      <c r="T911">
        <f t="shared" si="135"/>
        <v>0.113375</v>
      </c>
      <c r="U911">
        <f t="shared" si="136"/>
        <v>101325</v>
      </c>
    </row>
    <row r="912" spans="3:21" x14ac:dyDescent="0.2">
      <c r="C912" s="1"/>
      <c r="D912" s="1"/>
      <c r="E912" s="1">
        <v>0.1135</v>
      </c>
      <c r="F912" s="4">
        <f t="shared" si="128"/>
        <v>5.0332792497671461E-2</v>
      </c>
      <c r="G912" s="1">
        <f t="shared" si="129"/>
        <v>16.113755704639342</v>
      </c>
      <c r="H912" s="1">
        <f t="shared" si="130"/>
        <v>0</v>
      </c>
      <c r="I912">
        <f t="shared" si="131"/>
        <v>0</v>
      </c>
      <c r="J912" s="4">
        <f t="shared" si="132"/>
        <v>3.9769296294121147E-5</v>
      </c>
      <c r="K912">
        <f t="shared" si="133"/>
        <v>0</v>
      </c>
      <c r="L912">
        <f>K912*'Exhaust Gas Math'!$C$14</f>
        <v>0</v>
      </c>
      <c r="M912">
        <f>(L912/'Exhaust Gas Math'!$B$14)+('Exhaust Gas Math'!$D$10)</f>
        <v>4.4059320573952224E-4</v>
      </c>
      <c r="N912">
        <f>('Exhaust Gas Math'!$E$10*((-0.000000001)*N911^3+(0.000002)*N911^2-0.0012*N911+1.3446)*$B$15+L912*'Exhaust Gas Math'!$D$14*$B$14)/('Exhaust Gas Math'!$E$10*((-0.000000001)*N911^3+(0.000002)*N911^2-0.0012*N911+1.3446)+L912*'Exhaust Gas Math'!$D$14)</f>
        <v>1100</v>
      </c>
      <c r="O912">
        <f t="shared" si="134"/>
        <v>101325</v>
      </c>
      <c r="P912">
        <f>((-0.0000000008)*N912^3+(0.000003)*N912^2-0.004*N912+2.013)*('Exhaust Gas Math'!$E$10/(L912+'Exhaust Gas Math'!$E$10))+(357.45*N912^-1.004)*(L912/(L912+'Exhaust Gas Math'!$E$10))</f>
        <v>0.17819999999999947</v>
      </c>
      <c r="Q912">
        <f t="shared" si="7"/>
        <v>0</v>
      </c>
      <c r="R912">
        <f t="shared" si="8"/>
        <v>101325</v>
      </c>
      <c r="T912">
        <f t="shared" si="135"/>
        <v>0.1135</v>
      </c>
      <c r="U912">
        <f t="shared" si="136"/>
        <v>101325</v>
      </c>
    </row>
    <row r="913" spans="3:21" x14ac:dyDescent="0.2">
      <c r="C913" s="1"/>
      <c r="D913" s="1"/>
      <c r="E913" s="1">
        <v>0.113625</v>
      </c>
      <c r="F913" s="4">
        <f t="shared" si="128"/>
        <v>5.2287503132066808E-2</v>
      </c>
      <c r="G913" s="1">
        <f t="shared" si="129"/>
        <v>15.145535942042937</v>
      </c>
      <c r="H913" s="1">
        <f t="shared" si="130"/>
        <v>0</v>
      </c>
      <c r="I913">
        <f t="shared" si="131"/>
        <v>0</v>
      </c>
      <c r="J913" s="4">
        <f t="shared" si="132"/>
        <v>3.9769296294121147E-5</v>
      </c>
      <c r="K913">
        <f t="shared" si="133"/>
        <v>0</v>
      </c>
      <c r="L913">
        <f>K913*'Exhaust Gas Math'!$C$14</f>
        <v>0</v>
      </c>
      <c r="M913">
        <f>(L913/'Exhaust Gas Math'!$B$14)+('Exhaust Gas Math'!$D$10)</f>
        <v>4.4059320573952224E-4</v>
      </c>
      <c r="N913">
        <f>('Exhaust Gas Math'!$E$10*((-0.000000001)*N912^3+(0.000002)*N912^2-0.0012*N912+1.3446)*$B$15+L913*'Exhaust Gas Math'!$D$14*$B$14)/('Exhaust Gas Math'!$E$10*((-0.000000001)*N912^3+(0.000002)*N912^2-0.0012*N912+1.3446)+L913*'Exhaust Gas Math'!$D$14)</f>
        <v>1100</v>
      </c>
      <c r="O913">
        <f t="shared" si="134"/>
        <v>101325</v>
      </c>
      <c r="P913">
        <f>((-0.0000000008)*N913^3+(0.000003)*N913^2-0.004*N913+2.013)*('Exhaust Gas Math'!$E$10/(L913+'Exhaust Gas Math'!$E$10))+(357.45*N913^-1.004)*(L913/(L913+'Exhaust Gas Math'!$E$10))</f>
        <v>0.17819999999999947</v>
      </c>
      <c r="Q913">
        <f t="shared" si="7"/>
        <v>0</v>
      </c>
      <c r="R913">
        <f t="shared" si="8"/>
        <v>101325</v>
      </c>
      <c r="T913">
        <f t="shared" si="135"/>
        <v>0.113625</v>
      </c>
      <c r="U913">
        <f t="shared" si="136"/>
        <v>101325</v>
      </c>
    </row>
    <row r="914" spans="3:21" x14ac:dyDescent="0.2">
      <c r="C914" s="1"/>
      <c r="D914" s="1"/>
      <c r="E914" s="1">
        <v>0.11375</v>
      </c>
      <c r="F914" s="4">
        <f t="shared" si="128"/>
        <v>5.4115284963613473E-2</v>
      </c>
      <c r="G914" s="1">
        <f t="shared" si="129"/>
        <v>14.083938913962074</v>
      </c>
      <c r="H914" s="1">
        <f t="shared" si="130"/>
        <v>0</v>
      </c>
      <c r="I914">
        <f t="shared" si="131"/>
        <v>0</v>
      </c>
      <c r="J914" s="4">
        <f t="shared" si="132"/>
        <v>3.9769296294121147E-5</v>
      </c>
      <c r="K914">
        <f t="shared" si="133"/>
        <v>0</v>
      </c>
      <c r="L914">
        <f>K914*'Exhaust Gas Math'!$C$14</f>
        <v>0</v>
      </c>
      <c r="M914">
        <f>(L914/'Exhaust Gas Math'!$B$14)+('Exhaust Gas Math'!$D$10)</f>
        <v>4.4059320573952224E-4</v>
      </c>
      <c r="N914">
        <f>('Exhaust Gas Math'!$E$10*((-0.000000001)*N913^3+(0.000002)*N913^2-0.0012*N913+1.3446)*$B$15+L914*'Exhaust Gas Math'!$D$14*$B$14)/('Exhaust Gas Math'!$E$10*((-0.000000001)*N913^3+(0.000002)*N913^2-0.0012*N913+1.3446)+L914*'Exhaust Gas Math'!$D$14)</f>
        <v>1100</v>
      </c>
      <c r="O914">
        <f t="shared" si="134"/>
        <v>101325</v>
      </c>
      <c r="P914">
        <f>((-0.0000000008)*N914^3+(0.000003)*N914^2-0.004*N914+2.013)*('Exhaust Gas Math'!$E$10/(L914+'Exhaust Gas Math'!$E$10))+(357.45*N914^-1.004)*(L914/(L914+'Exhaust Gas Math'!$E$10))</f>
        <v>0.17819999999999947</v>
      </c>
      <c r="Q914">
        <f t="shared" si="7"/>
        <v>0</v>
      </c>
      <c r="R914">
        <f t="shared" si="8"/>
        <v>101325</v>
      </c>
      <c r="T914">
        <f t="shared" si="135"/>
        <v>0.11375</v>
      </c>
      <c r="U914">
        <f t="shared" si="136"/>
        <v>101325</v>
      </c>
    </row>
    <row r="915" spans="3:21" x14ac:dyDescent="0.2">
      <c r="C915" s="1"/>
      <c r="D915" s="1"/>
      <c r="E915" s="1">
        <v>0.113875</v>
      </c>
      <c r="F915" s="4">
        <f t="shared" si="128"/>
        <v>5.5804869109521135E-2</v>
      </c>
      <c r="G915" s="1">
        <f t="shared" si="129"/>
        <v>12.935509719091485</v>
      </c>
      <c r="H915" s="1">
        <f t="shared" si="130"/>
        <v>0</v>
      </c>
      <c r="I915">
        <f t="shared" si="131"/>
        <v>0</v>
      </c>
      <c r="J915" s="4">
        <f t="shared" si="132"/>
        <v>3.9769296294121147E-5</v>
      </c>
      <c r="K915">
        <f t="shared" si="133"/>
        <v>0</v>
      </c>
      <c r="L915">
        <f>K915*'Exhaust Gas Math'!$C$14</f>
        <v>0</v>
      </c>
      <c r="M915">
        <f>(L915/'Exhaust Gas Math'!$B$14)+('Exhaust Gas Math'!$D$10)</f>
        <v>4.4059320573952224E-4</v>
      </c>
      <c r="N915">
        <f>('Exhaust Gas Math'!$E$10*((-0.000000001)*N914^3+(0.000002)*N914^2-0.0012*N914+1.3446)*$B$15+L915*'Exhaust Gas Math'!$D$14*$B$14)/('Exhaust Gas Math'!$E$10*((-0.000000001)*N914^3+(0.000002)*N914^2-0.0012*N914+1.3446)+L915*'Exhaust Gas Math'!$D$14)</f>
        <v>1100</v>
      </c>
      <c r="O915">
        <f t="shared" si="134"/>
        <v>101325</v>
      </c>
      <c r="P915">
        <f>((-0.0000000008)*N915^3+(0.000003)*N915^2-0.004*N915+2.013)*('Exhaust Gas Math'!$E$10/(L915+'Exhaust Gas Math'!$E$10))+(357.45*N915^-1.004)*(L915/(L915+'Exhaust Gas Math'!$E$10))</f>
        <v>0.17819999999999947</v>
      </c>
      <c r="Q915">
        <f t="shared" si="7"/>
        <v>0</v>
      </c>
      <c r="R915">
        <f t="shared" si="8"/>
        <v>101325</v>
      </c>
      <c r="T915">
        <f t="shared" si="135"/>
        <v>0.113875</v>
      </c>
      <c r="U915">
        <f t="shared" si="136"/>
        <v>101325</v>
      </c>
    </row>
    <row r="916" spans="3:21" x14ac:dyDescent="0.2">
      <c r="C916" s="1"/>
      <c r="D916" s="1"/>
      <c r="E916" s="1">
        <v>0.114</v>
      </c>
      <c r="F916" s="4">
        <f t="shared" si="128"/>
        <v>5.7345838721685916E-2</v>
      </c>
      <c r="G916" s="1">
        <f t="shared" si="129"/>
        <v>11.707328805309428</v>
      </c>
      <c r="H916" s="1">
        <f t="shared" si="130"/>
        <v>0</v>
      </c>
      <c r="I916">
        <f t="shared" si="131"/>
        <v>0</v>
      </c>
      <c r="J916" s="4">
        <f t="shared" si="132"/>
        <v>3.9769296294121147E-5</v>
      </c>
      <c r="K916">
        <f t="shared" si="133"/>
        <v>0</v>
      </c>
      <c r="L916">
        <f>K916*'Exhaust Gas Math'!$C$14</f>
        <v>0</v>
      </c>
      <c r="M916">
        <f>(L916/'Exhaust Gas Math'!$B$14)+('Exhaust Gas Math'!$D$10)</f>
        <v>4.4059320573952224E-4</v>
      </c>
      <c r="N916">
        <f>('Exhaust Gas Math'!$E$10*((-0.000000001)*N915^3+(0.000002)*N915^2-0.0012*N915+1.3446)*$B$15+L916*'Exhaust Gas Math'!$D$14*$B$14)/('Exhaust Gas Math'!$E$10*((-0.000000001)*N915^3+(0.000002)*N915^2-0.0012*N915+1.3446)+L916*'Exhaust Gas Math'!$D$14)</f>
        <v>1100</v>
      </c>
      <c r="O916">
        <f t="shared" si="134"/>
        <v>101325</v>
      </c>
      <c r="P916">
        <f>((-0.0000000008)*N916^3+(0.000003)*N916^2-0.004*N916+2.013)*('Exhaust Gas Math'!$E$10/(L916+'Exhaust Gas Math'!$E$10))+(357.45*N916^-1.004)*(L916/(L916+'Exhaust Gas Math'!$E$10))</f>
        <v>0.17819999999999947</v>
      </c>
      <c r="Q916">
        <f t="shared" si="7"/>
        <v>0</v>
      </c>
      <c r="R916">
        <f t="shared" si="8"/>
        <v>101325</v>
      </c>
      <c r="T916">
        <f t="shared" si="135"/>
        <v>0.114</v>
      </c>
      <c r="U916">
        <f t="shared" si="136"/>
        <v>101325</v>
      </c>
    </row>
    <row r="917" spans="3:21" x14ac:dyDescent="0.2">
      <c r="C917" s="1"/>
      <c r="D917" s="1"/>
      <c r="E917" s="1">
        <v>0.114125</v>
      </c>
      <c r="F917" s="4">
        <f t="shared" si="128"/>
        <v>5.8728693210024746E-2</v>
      </c>
      <c r="G917" s="1">
        <f t="shared" si="129"/>
        <v>10.406968316360761</v>
      </c>
      <c r="H917" s="1">
        <f t="shared" si="130"/>
        <v>0</v>
      </c>
      <c r="I917">
        <f t="shared" si="131"/>
        <v>0</v>
      </c>
      <c r="J917" s="4">
        <f t="shared" si="132"/>
        <v>3.9769296294121147E-5</v>
      </c>
      <c r="K917">
        <f t="shared" si="133"/>
        <v>0</v>
      </c>
      <c r="L917">
        <f>K917*'Exhaust Gas Math'!$C$14</f>
        <v>0</v>
      </c>
      <c r="M917">
        <f>(L917/'Exhaust Gas Math'!$B$14)+('Exhaust Gas Math'!$D$10)</f>
        <v>4.4059320573952224E-4</v>
      </c>
      <c r="N917">
        <f>('Exhaust Gas Math'!$E$10*((-0.000000001)*N916^3+(0.000002)*N916^2-0.0012*N916+1.3446)*$B$15+L917*'Exhaust Gas Math'!$D$14*$B$14)/('Exhaust Gas Math'!$E$10*((-0.000000001)*N916^3+(0.000002)*N916^2-0.0012*N916+1.3446)+L917*'Exhaust Gas Math'!$D$14)</f>
        <v>1100</v>
      </c>
      <c r="O917">
        <f t="shared" si="134"/>
        <v>101325</v>
      </c>
      <c r="P917">
        <f>((-0.0000000008)*N917^3+(0.000003)*N917^2-0.004*N917+2.013)*('Exhaust Gas Math'!$E$10/(L917+'Exhaust Gas Math'!$E$10))+(357.45*N917^-1.004)*(L917/(L917+'Exhaust Gas Math'!$E$10))</f>
        <v>0.17819999999999947</v>
      </c>
      <c r="Q917">
        <f t="shared" si="7"/>
        <v>0</v>
      </c>
      <c r="R917">
        <f t="shared" si="8"/>
        <v>101325</v>
      </c>
      <c r="T917">
        <f t="shared" si="135"/>
        <v>0.114125</v>
      </c>
      <c r="U917">
        <f t="shared" si="136"/>
        <v>101325</v>
      </c>
    </row>
    <row r="918" spans="3:21" x14ac:dyDescent="0.2">
      <c r="C918" s="1"/>
      <c r="D918" s="1"/>
      <c r="E918" s="1">
        <v>0.11425</v>
      </c>
      <c r="F918" s="4">
        <f t="shared" si="128"/>
        <v>5.9944906816771233E-2</v>
      </c>
      <c r="G918" s="1">
        <f t="shared" si="129"/>
        <v>9.0424454070735969</v>
      </c>
      <c r="H918" s="1">
        <f t="shared" si="130"/>
        <v>0</v>
      </c>
      <c r="I918">
        <f t="shared" si="131"/>
        <v>0</v>
      </c>
      <c r="J918" s="4">
        <f t="shared" si="132"/>
        <v>3.9769296294121147E-5</v>
      </c>
      <c r="K918">
        <f t="shared" si="133"/>
        <v>0</v>
      </c>
      <c r="L918">
        <f>K918*'Exhaust Gas Math'!$C$14</f>
        <v>0</v>
      </c>
      <c r="M918">
        <f>(L918/'Exhaust Gas Math'!$B$14)+('Exhaust Gas Math'!$D$10)</f>
        <v>4.4059320573952224E-4</v>
      </c>
      <c r="N918">
        <f>('Exhaust Gas Math'!$E$10*((-0.000000001)*N917^3+(0.000002)*N917^2-0.0012*N917+1.3446)*$B$15+L918*'Exhaust Gas Math'!$D$14*$B$14)/('Exhaust Gas Math'!$E$10*((-0.000000001)*N917^3+(0.000002)*N917^2-0.0012*N917+1.3446)+L918*'Exhaust Gas Math'!$D$14)</f>
        <v>1100</v>
      </c>
      <c r="O918">
        <f t="shared" si="134"/>
        <v>101325</v>
      </c>
      <c r="P918">
        <f>((-0.0000000008)*N918^3+(0.000003)*N918^2-0.004*N918+2.013)*('Exhaust Gas Math'!$E$10/(L918+'Exhaust Gas Math'!$E$10))+(357.45*N918^-1.004)*(L918/(L918+'Exhaust Gas Math'!$E$10))</f>
        <v>0.17819999999999947</v>
      </c>
      <c r="Q918">
        <f t="shared" si="7"/>
        <v>0</v>
      </c>
      <c r="R918">
        <f t="shared" si="8"/>
        <v>101325</v>
      </c>
      <c r="T918">
        <f t="shared" si="135"/>
        <v>0.11425</v>
      </c>
      <c r="U918">
        <f t="shared" si="136"/>
        <v>101325</v>
      </c>
    </row>
    <row r="919" spans="3:21" x14ac:dyDescent="0.2">
      <c r="C919" s="1"/>
      <c r="D919" s="1"/>
      <c r="E919" s="1">
        <v>0.114375</v>
      </c>
      <c r="F919" s="4">
        <f t="shared" si="128"/>
        <v>6.0986981180607899E-2</v>
      </c>
      <c r="G919" s="1">
        <f t="shared" si="129"/>
        <v>7.6221728149333421</v>
      </c>
      <c r="H919" s="1">
        <f t="shared" si="130"/>
        <v>0</v>
      </c>
      <c r="I919">
        <f t="shared" si="131"/>
        <v>0</v>
      </c>
      <c r="J919" s="4">
        <f t="shared" si="132"/>
        <v>3.9769296294121147E-5</v>
      </c>
      <c r="K919">
        <f t="shared" si="133"/>
        <v>0</v>
      </c>
      <c r="L919">
        <f>K919*'Exhaust Gas Math'!$C$14</f>
        <v>0</v>
      </c>
      <c r="M919">
        <f>(L919/'Exhaust Gas Math'!$B$14)+('Exhaust Gas Math'!$D$10)</f>
        <v>4.4059320573952224E-4</v>
      </c>
      <c r="N919">
        <f>('Exhaust Gas Math'!$E$10*((-0.000000001)*N918^3+(0.000002)*N918^2-0.0012*N918+1.3446)*$B$15+L919*'Exhaust Gas Math'!$D$14*$B$14)/('Exhaust Gas Math'!$E$10*((-0.000000001)*N918^3+(0.000002)*N918^2-0.0012*N918+1.3446)+L919*'Exhaust Gas Math'!$D$14)</f>
        <v>1100</v>
      </c>
      <c r="O919">
        <f t="shared" si="134"/>
        <v>101325</v>
      </c>
      <c r="P919">
        <f>((-0.0000000008)*N919^3+(0.000003)*N919^2-0.004*N919+2.013)*('Exhaust Gas Math'!$E$10/(L919+'Exhaust Gas Math'!$E$10))+(357.45*N919^-1.004)*(L919/(L919+'Exhaust Gas Math'!$E$10))</f>
        <v>0.17819999999999947</v>
      </c>
      <c r="Q919">
        <f t="shared" si="7"/>
        <v>0</v>
      </c>
      <c r="R919">
        <f t="shared" si="8"/>
        <v>101325</v>
      </c>
      <c r="T919">
        <f t="shared" si="135"/>
        <v>0.114375</v>
      </c>
      <c r="U919">
        <f t="shared" si="136"/>
        <v>101325</v>
      </c>
    </row>
    <row r="920" spans="3:21" x14ac:dyDescent="0.2">
      <c r="C920" s="1"/>
      <c r="D920" s="1"/>
      <c r="E920" s="1">
        <v>0.1145</v>
      </c>
      <c r="F920" s="4">
        <f t="shared" si="128"/>
        <v>6.1848491566556425E-2</v>
      </c>
      <c r="G920" s="1">
        <f t="shared" si="129"/>
        <v>6.1549069927596136</v>
      </c>
      <c r="H920" s="1">
        <f t="shared" si="130"/>
        <v>0</v>
      </c>
      <c r="I920">
        <f t="shared" si="131"/>
        <v>0</v>
      </c>
      <c r="J920" s="4">
        <f t="shared" si="132"/>
        <v>3.9769296294121147E-5</v>
      </c>
      <c r="K920">
        <f t="shared" si="133"/>
        <v>0</v>
      </c>
      <c r="L920">
        <f>K920*'Exhaust Gas Math'!$C$14</f>
        <v>0</v>
      </c>
      <c r="M920">
        <f>(L920/'Exhaust Gas Math'!$B$14)+('Exhaust Gas Math'!$D$10)</f>
        <v>4.4059320573952224E-4</v>
      </c>
      <c r="N920">
        <f>('Exhaust Gas Math'!$E$10*((-0.000000001)*N919^3+(0.000002)*N919^2-0.0012*N919+1.3446)*$B$15+L920*'Exhaust Gas Math'!$D$14*$B$14)/('Exhaust Gas Math'!$E$10*((-0.000000001)*N919^3+(0.000002)*N919^2-0.0012*N919+1.3446)+L920*'Exhaust Gas Math'!$D$14)</f>
        <v>1100</v>
      </c>
      <c r="O920">
        <f t="shared" si="134"/>
        <v>101325</v>
      </c>
      <c r="P920">
        <f>((-0.0000000008)*N920^3+(0.000003)*N920^2-0.004*N920+2.013)*('Exhaust Gas Math'!$E$10/(L920+'Exhaust Gas Math'!$E$10))+(357.45*N920^-1.004)*(L920/(L920+'Exhaust Gas Math'!$E$10))</f>
        <v>0.17819999999999947</v>
      </c>
      <c r="Q920">
        <f t="shared" si="7"/>
        <v>0</v>
      </c>
      <c r="R920">
        <f t="shared" si="8"/>
        <v>101325</v>
      </c>
      <c r="T920">
        <f t="shared" si="135"/>
        <v>0.1145</v>
      </c>
      <c r="U920">
        <f t="shared" si="136"/>
        <v>101325</v>
      </c>
    </row>
    <row r="921" spans="3:21" x14ac:dyDescent="0.2">
      <c r="C921" s="1"/>
      <c r="D921" s="1"/>
      <c r="E921" s="1">
        <v>0.114625</v>
      </c>
      <c r="F921" s="4">
        <f t="shared" si="128"/>
        <v>6.2524126476606365E-2</v>
      </c>
      <c r="G921" s="1">
        <f t="shared" si="129"/>
        <v>4.64969412226126</v>
      </c>
      <c r="H921" s="1">
        <f t="shared" si="130"/>
        <v>0</v>
      </c>
      <c r="I921">
        <f t="shared" si="131"/>
        <v>0</v>
      </c>
      <c r="J921" s="4">
        <f t="shared" si="132"/>
        <v>3.9769296294121147E-5</v>
      </c>
      <c r="K921">
        <f t="shared" si="133"/>
        <v>0</v>
      </c>
      <c r="L921">
        <f>K921*'Exhaust Gas Math'!$C$14</f>
        <v>0</v>
      </c>
      <c r="M921">
        <f>(L921/'Exhaust Gas Math'!$B$14)+('Exhaust Gas Math'!$D$10)</f>
        <v>4.4059320573952224E-4</v>
      </c>
      <c r="N921">
        <f>('Exhaust Gas Math'!$E$10*((-0.000000001)*N920^3+(0.000002)*N920^2-0.0012*N920+1.3446)*$B$15+L921*'Exhaust Gas Math'!$D$14*$B$14)/('Exhaust Gas Math'!$E$10*((-0.000000001)*N920^3+(0.000002)*N920^2-0.0012*N920+1.3446)+L921*'Exhaust Gas Math'!$D$14)</f>
        <v>1100</v>
      </c>
      <c r="O921">
        <f t="shared" si="134"/>
        <v>101325</v>
      </c>
      <c r="P921">
        <f>((-0.0000000008)*N921^3+(0.000003)*N921^2-0.004*N921+2.013)*('Exhaust Gas Math'!$E$10/(L921+'Exhaust Gas Math'!$E$10))+(357.45*N921^-1.004)*(L921/(L921+'Exhaust Gas Math'!$E$10))</f>
        <v>0.17819999999999947</v>
      </c>
      <c r="Q921">
        <f t="shared" si="7"/>
        <v>0</v>
      </c>
      <c r="R921">
        <f t="shared" si="8"/>
        <v>101325</v>
      </c>
      <c r="T921">
        <f t="shared" si="135"/>
        <v>0.114625</v>
      </c>
      <c r="U921">
        <f t="shared" si="136"/>
        <v>101325</v>
      </c>
    </row>
    <row r="922" spans="3:21" x14ac:dyDescent="0.2">
      <c r="C922" s="1"/>
      <c r="D922" s="1"/>
      <c r="E922" s="1">
        <v>0.11475</v>
      </c>
      <c r="F922" s="4">
        <f t="shared" si="128"/>
        <v>6.3009720396865865E-2</v>
      </c>
      <c r="G922" s="1">
        <f t="shared" si="129"/>
        <v>3.1158143413189716</v>
      </c>
      <c r="H922" s="1">
        <f t="shared" si="130"/>
        <v>0</v>
      </c>
      <c r="I922">
        <f t="shared" si="131"/>
        <v>0</v>
      </c>
      <c r="J922" s="4">
        <f t="shared" si="132"/>
        <v>3.9769296294121147E-5</v>
      </c>
      <c r="K922">
        <f t="shared" si="133"/>
        <v>0</v>
      </c>
      <c r="L922">
        <f>K922*'Exhaust Gas Math'!$C$14</f>
        <v>0</v>
      </c>
      <c r="M922">
        <f>(L922/'Exhaust Gas Math'!$B$14)+('Exhaust Gas Math'!$D$10)</f>
        <v>4.4059320573952224E-4</v>
      </c>
      <c r="N922">
        <f>('Exhaust Gas Math'!$E$10*((-0.000000001)*N921^3+(0.000002)*N921^2-0.0012*N921+1.3446)*$B$15+L922*'Exhaust Gas Math'!$D$14*$B$14)/('Exhaust Gas Math'!$E$10*((-0.000000001)*N921^3+(0.000002)*N921^2-0.0012*N921+1.3446)+L922*'Exhaust Gas Math'!$D$14)</f>
        <v>1100</v>
      </c>
      <c r="O922">
        <f t="shared" si="134"/>
        <v>101325</v>
      </c>
      <c r="P922">
        <f>((-0.0000000008)*N922^3+(0.000003)*N922^2-0.004*N922+2.013)*('Exhaust Gas Math'!$E$10/(L922+'Exhaust Gas Math'!$E$10))+(357.45*N922^-1.004)*(L922/(L922+'Exhaust Gas Math'!$E$10))</f>
        <v>0.17819999999999947</v>
      </c>
      <c r="Q922">
        <f t="shared" si="7"/>
        <v>0</v>
      </c>
      <c r="R922">
        <f t="shared" si="8"/>
        <v>101325</v>
      </c>
      <c r="T922">
        <f t="shared" si="135"/>
        <v>0.11475</v>
      </c>
      <c r="U922">
        <f t="shared" si="136"/>
        <v>101325</v>
      </c>
    </row>
    <row r="923" spans="3:21" x14ac:dyDescent="0.2">
      <c r="C923" s="1"/>
      <c r="D923" s="1"/>
      <c r="E923" s="1">
        <v>0.114875</v>
      </c>
      <c r="F923" s="4">
        <f t="shared" si="128"/>
        <v>6.330227947934014E-2</v>
      </c>
      <c r="G923" s="1">
        <f t="shared" si="129"/>
        <v>1.5627245288490454</v>
      </c>
      <c r="H923" s="1">
        <f t="shared" si="130"/>
        <v>0</v>
      </c>
      <c r="I923">
        <f t="shared" si="131"/>
        <v>0</v>
      </c>
      <c r="J923" s="4">
        <f t="shared" si="132"/>
        <v>3.9769296294121147E-5</v>
      </c>
      <c r="K923">
        <f t="shared" si="133"/>
        <v>0</v>
      </c>
      <c r="L923">
        <f>K923*'Exhaust Gas Math'!$C$14</f>
        <v>0</v>
      </c>
      <c r="M923">
        <f>(L923/'Exhaust Gas Math'!$B$14)+('Exhaust Gas Math'!$D$10)</f>
        <v>4.4059320573952224E-4</v>
      </c>
      <c r="N923">
        <f>('Exhaust Gas Math'!$E$10*((-0.000000001)*N922^3+(0.000002)*N922^2-0.0012*N922+1.3446)*$B$15+L923*'Exhaust Gas Math'!$D$14*$B$14)/('Exhaust Gas Math'!$E$10*((-0.000000001)*N922^3+(0.000002)*N922^2-0.0012*N922+1.3446)+L923*'Exhaust Gas Math'!$D$14)</f>
        <v>1100</v>
      </c>
      <c r="O923">
        <f t="shared" si="134"/>
        <v>101325</v>
      </c>
      <c r="P923">
        <f>((-0.0000000008)*N923^3+(0.000003)*N923^2-0.004*N923+2.013)*('Exhaust Gas Math'!$E$10/(L923+'Exhaust Gas Math'!$E$10))+(357.45*N923^-1.004)*(L923/(L923+'Exhaust Gas Math'!$E$10))</f>
        <v>0.17819999999999947</v>
      </c>
      <c r="Q923">
        <f t="shared" si="7"/>
        <v>0</v>
      </c>
      <c r="R923">
        <f t="shared" si="8"/>
        <v>101325</v>
      </c>
      <c r="T923">
        <f t="shared" si="135"/>
        <v>0.114875</v>
      </c>
      <c r="U923">
        <f t="shared" si="136"/>
        <v>101325</v>
      </c>
    </row>
    <row r="924" spans="3:21" x14ac:dyDescent="0.2">
      <c r="C924" s="1"/>
      <c r="D924" s="1"/>
      <c r="E924" s="1">
        <v>0.115</v>
      </c>
      <c r="F924" s="4">
        <f t="shared" si="128"/>
        <v>6.3399999999999998E-2</v>
      </c>
      <c r="G924" s="1">
        <f t="shared" si="129"/>
        <v>-1.5616071494746837E-13</v>
      </c>
      <c r="H924" s="1">
        <f t="shared" si="130"/>
        <v>0</v>
      </c>
      <c r="I924">
        <f t="shared" si="131"/>
        <v>0</v>
      </c>
      <c r="J924" s="4">
        <f t="shared" si="132"/>
        <v>3.9769296294121147E-5</v>
      </c>
      <c r="K924">
        <f t="shared" si="133"/>
        <v>0</v>
      </c>
      <c r="L924">
        <f>K924*'Exhaust Gas Math'!$C$14</f>
        <v>0</v>
      </c>
      <c r="M924">
        <f>(L924/'Exhaust Gas Math'!$B$14)+('Exhaust Gas Math'!$D$10)</f>
        <v>4.4059320573952224E-4</v>
      </c>
      <c r="N924">
        <f>('Exhaust Gas Math'!$E$10*((-0.000000001)*N923^3+(0.000002)*N923^2-0.0012*N923+1.3446)*$B$15+L924*'Exhaust Gas Math'!$D$14*$B$14)/('Exhaust Gas Math'!$E$10*((-0.000000001)*N923^3+(0.000002)*N923^2-0.0012*N923+1.3446)+L924*'Exhaust Gas Math'!$D$14)</f>
        <v>1100</v>
      </c>
      <c r="O924">
        <f t="shared" si="134"/>
        <v>101325</v>
      </c>
      <c r="P924">
        <f>((-0.0000000008)*N924^3+(0.000003)*N924^2-0.004*N924+2.013)*('Exhaust Gas Math'!$E$10/(L924+'Exhaust Gas Math'!$E$10))+(357.45*N924^-1.004)*(L924/(L924+'Exhaust Gas Math'!$E$10))</f>
        <v>0.17819999999999947</v>
      </c>
      <c r="Q924">
        <f t="shared" si="7"/>
        <v>0</v>
      </c>
      <c r="R924">
        <f t="shared" si="8"/>
        <v>101325</v>
      </c>
      <c r="T924">
        <f t="shared" si="135"/>
        <v>0.115</v>
      </c>
      <c r="U924">
        <f t="shared" si="136"/>
        <v>101325</v>
      </c>
    </row>
    <row r="925" spans="3:21" x14ac:dyDescent="0.2">
      <c r="C925" s="1"/>
      <c r="D925" s="1"/>
      <c r="E925" s="1">
        <v>0.11512500000000001</v>
      </c>
      <c r="F925" s="4">
        <f t="shared" si="128"/>
        <v>6.330227947934014E-2</v>
      </c>
      <c r="G925" s="1">
        <f t="shared" si="129"/>
        <v>-1.5627245288490748</v>
      </c>
      <c r="H925" s="1">
        <f t="shared" si="130"/>
        <v>0</v>
      </c>
      <c r="I925">
        <f t="shared" si="131"/>
        <v>0</v>
      </c>
      <c r="J925" s="4">
        <f t="shared" si="132"/>
        <v>3.9769296294121147E-5</v>
      </c>
      <c r="K925">
        <f t="shared" si="133"/>
        <v>0</v>
      </c>
      <c r="L925">
        <f>K925*'Exhaust Gas Math'!$C$14</f>
        <v>0</v>
      </c>
      <c r="M925">
        <f>(L925/'Exhaust Gas Math'!$B$14)+('Exhaust Gas Math'!$D$10)</f>
        <v>4.4059320573952224E-4</v>
      </c>
      <c r="N925">
        <f>('Exhaust Gas Math'!$E$10*((-0.000000001)*N924^3+(0.000002)*N924^2-0.0012*N924+1.3446)*$B$15+L925*'Exhaust Gas Math'!$D$14*$B$14)/('Exhaust Gas Math'!$E$10*((-0.000000001)*N924^3+(0.000002)*N924^2-0.0012*N924+1.3446)+L925*'Exhaust Gas Math'!$D$14)</f>
        <v>1100</v>
      </c>
      <c r="O925">
        <f t="shared" si="134"/>
        <v>101325</v>
      </c>
      <c r="P925">
        <f>((-0.0000000008)*N925^3+(0.000003)*N925^2-0.004*N925+2.013)*('Exhaust Gas Math'!$E$10/(L925+'Exhaust Gas Math'!$E$10))+(357.45*N925^-1.004)*(L925/(L925+'Exhaust Gas Math'!$E$10))</f>
        <v>0.17819999999999947</v>
      </c>
      <c r="Q925">
        <f t="shared" si="7"/>
        <v>0</v>
      </c>
      <c r="R925">
        <f t="shared" si="8"/>
        <v>101325</v>
      </c>
      <c r="T925">
        <f t="shared" si="135"/>
        <v>0.11512500000000001</v>
      </c>
      <c r="U925">
        <f t="shared" si="136"/>
        <v>101325</v>
      </c>
    </row>
    <row r="926" spans="3:21" x14ac:dyDescent="0.2">
      <c r="C926" s="1"/>
      <c r="D926" s="1"/>
      <c r="E926" s="1">
        <v>0.11525000000000001</v>
      </c>
      <c r="F926" s="4">
        <f t="shared" si="128"/>
        <v>6.3009720396865865E-2</v>
      </c>
      <c r="G926" s="1">
        <f t="shared" si="129"/>
        <v>-3.1158143413190009</v>
      </c>
      <c r="H926" s="1">
        <f t="shared" si="130"/>
        <v>0</v>
      </c>
      <c r="I926">
        <f t="shared" si="131"/>
        <v>0</v>
      </c>
      <c r="J926" s="4">
        <f t="shared" si="132"/>
        <v>3.9769296294121147E-5</v>
      </c>
      <c r="K926">
        <f t="shared" si="133"/>
        <v>0</v>
      </c>
      <c r="L926">
        <f>K926*'Exhaust Gas Math'!$C$14</f>
        <v>0</v>
      </c>
      <c r="M926">
        <f>(L926/'Exhaust Gas Math'!$B$14)+('Exhaust Gas Math'!$D$10)</f>
        <v>4.4059320573952224E-4</v>
      </c>
      <c r="N926">
        <f>('Exhaust Gas Math'!$E$10*((-0.000000001)*N925^3+(0.000002)*N925^2-0.0012*N925+1.3446)*$B$15+L926*'Exhaust Gas Math'!$D$14*$B$14)/('Exhaust Gas Math'!$E$10*((-0.000000001)*N925^3+(0.000002)*N925^2-0.0012*N925+1.3446)+L926*'Exhaust Gas Math'!$D$14)</f>
        <v>1100</v>
      </c>
      <c r="O926">
        <f t="shared" si="134"/>
        <v>101325</v>
      </c>
      <c r="P926">
        <f>((-0.0000000008)*N926^3+(0.000003)*N926^2-0.004*N926+2.013)*('Exhaust Gas Math'!$E$10/(L926+'Exhaust Gas Math'!$E$10))+(357.45*N926^-1.004)*(L926/(L926+'Exhaust Gas Math'!$E$10))</f>
        <v>0.17819999999999947</v>
      </c>
      <c r="Q926">
        <f t="shared" si="7"/>
        <v>0</v>
      </c>
      <c r="R926">
        <f t="shared" si="8"/>
        <v>101325</v>
      </c>
      <c r="T926">
        <f t="shared" si="135"/>
        <v>0.11525000000000001</v>
      </c>
      <c r="U926">
        <f t="shared" si="136"/>
        <v>101325</v>
      </c>
    </row>
    <row r="927" spans="3:21" x14ac:dyDescent="0.2">
      <c r="C927" s="1"/>
      <c r="D927" s="1"/>
      <c r="E927" s="1">
        <v>0.11537500000000001</v>
      </c>
      <c r="F927" s="4">
        <f t="shared" si="128"/>
        <v>6.2524126476606351E-2</v>
      </c>
      <c r="G927" s="1">
        <f t="shared" si="129"/>
        <v>-4.6496941222612884</v>
      </c>
      <c r="H927" s="1">
        <f t="shared" si="130"/>
        <v>0</v>
      </c>
      <c r="I927">
        <f t="shared" si="131"/>
        <v>0</v>
      </c>
      <c r="J927" s="4">
        <f t="shared" si="132"/>
        <v>3.9769296294121147E-5</v>
      </c>
      <c r="K927">
        <f t="shared" si="133"/>
        <v>0</v>
      </c>
      <c r="L927">
        <f>K927*'Exhaust Gas Math'!$C$14</f>
        <v>0</v>
      </c>
      <c r="M927">
        <f>(L927/'Exhaust Gas Math'!$B$14)+('Exhaust Gas Math'!$D$10)</f>
        <v>4.4059320573952224E-4</v>
      </c>
      <c r="N927">
        <f>('Exhaust Gas Math'!$E$10*((-0.000000001)*N926^3+(0.000002)*N926^2-0.0012*N926+1.3446)*$B$15+L927*'Exhaust Gas Math'!$D$14*$B$14)/('Exhaust Gas Math'!$E$10*((-0.000000001)*N926^3+(0.000002)*N926^2-0.0012*N926+1.3446)+L927*'Exhaust Gas Math'!$D$14)</f>
        <v>1100</v>
      </c>
      <c r="O927">
        <f t="shared" si="134"/>
        <v>101325</v>
      </c>
      <c r="P927">
        <f>((-0.0000000008)*N927^3+(0.000003)*N927^2-0.004*N927+2.013)*('Exhaust Gas Math'!$E$10/(L927+'Exhaust Gas Math'!$E$10))+(357.45*N927^-1.004)*(L927/(L927+'Exhaust Gas Math'!$E$10))</f>
        <v>0.17819999999999947</v>
      </c>
      <c r="Q927">
        <f t="shared" si="7"/>
        <v>0</v>
      </c>
      <c r="R927">
        <f t="shared" si="8"/>
        <v>101325</v>
      </c>
      <c r="T927">
        <f t="shared" si="135"/>
        <v>0.11537500000000001</v>
      </c>
      <c r="U927">
        <f t="shared" si="136"/>
        <v>101325</v>
      </c>
    </row>
    <row r="928" spans="3:21" x14ac:dyDescent="0.2">
      <c r="C928" s="1"/>
      <c r="D928" s="1"/>
      <c r="E928" s="1">
        <v>0.11550000000000001</v>
      </c>
      <c r="F928" s="4">
        <f t="shared" si="128"/>
        <v>6.1848491566556273E-2</v>
      </c>
      <c r="G928" s="1">
        <f t="shared" si="129"/>
        <v>-6.1549069927599112</v>
      </c>
      <c r="H928" s="1">
        <f t="shared" si="130"/>
        <v>0</v>
      </c>
      <c r="I928">
        <f t="shared" si="131"/>
        <v>0</v>
      </c>
      <c r="J928" s="4">
        <f t="shared" si="132"/>
        <v>3.9769296294121147E-5</v>
      </c>
      <c r="K928">
        <f t="shared" si="133"/>
        <v>0</v>
      </c>
      <c r="L928">
        <f>K928*'Exhaust Gas Math'!$C$14</f>
        <v>0</v>
      </c>
      <c r="M928">
        <f>(L928/'Exhaust Gas Math'!$B$14)+('Exhaust Gas Math'!$D$10)</f>
        <v>4.4059320573952224E-4</v>
      </c>
      <c r="N928">
        <f>('Exhaust Gas Math'!$E$10*((-0.000000001)*N927^3+(0.000002)*N927^2-0.0012*N927+1.3446)*$B$15+L928*'Exhaust Gas Math'!$D$14*$B$14)/('Exhaust Gas Math'!$E$10*((-0.000000001)*N927^3+(0.000002)*N927^2-0.0012*N927+1.3446)+L928*'Exhaust Gas Math'!$D$14)</f>
        <v>1100</v>
      </c>
      <c r="O928">
        <f t="shared" si="134"/>
        <v>101325</v>
      </c>
      <c r="P928">
        <f>((-0.0000000008)*N928^3+(0.000003)*N928^2-0.004*N928+2.013)*('Exhaust Gas Math'!$E$10/(L928+'Exhaust Gas Math'!$E$10))+(357.45*N928^-1.004)*(L928/(L928+'Exhaust Gas Math'!$E$10))</f>
        <v>0.17819999999999947</v>
      </c>
      <c r="Q928">
        <f t="shared" si="7"/>
        <v>0</v>
      </c>
      <c r="R928">
        <f t="shared" si="8"/>
        <v>101325</v>
      </c>
      <c r="T928">
        <f t="shared" si="135"/>
        <v>0.11550000000000001</v>
      </c>
      <c r="U928">
        <f t="shared" si="136"/>
        <v>101325</v>
      </c>
    </row>
    <row r="929" spans="3:21" x14ac:dyDescent="0.2">
      <c r="C929" s="1"/>
      <c r="D929" s="1"/>
      <c r="E929" s="1">
        <v>0.11562500000000001</v>
      </c>
      <c r="F929" s="4">
        <f t="shared" si="128"/>
        <v>6.0986981180607712E-2</v>
      </c>
      <c r="G929" s="1">
        <f t="shared" si="129"/>
        <v>-7.6221728149336307</v>
      </c>
      <c r="H929" s="1">
        <f t="shared" si="130"/>
        <v>0</v>
      </c>
      <c r="I929">
        <f t="shared" si="131"/>
        <v>0</v>
      </c>
      <c r="J929" s="4">
        <f t="shared" si="132"/>
        <v>3.9769296294121147E-5</v>
      </c>
      <c r="K929">
        <f t="shared" si="133"/>
        <v>0</v>
      </c>
      <c r="L929">
        <f>K929*'Exhaust Gas Math'!$C$14</f>
        <v>0</v>
      </c>
      <c r="M929">
        <f>(L929/'Exhaust Gas Math'!$B$14)+('Exhaust Gas Math'!$D$10)</f>
        <v>4.4059320573952224E-4</v>
      </c>
      <c r="N929">
        <f>('Exhaust Gas Math'!$E$10*((-0.000000001)*N928^3+(0.000002)*N928^2-0.0012*N928+1.3446)*$B$15+L929*'Exhaust Gas Math'!$D$14*$B$14)/('Exhaust Gas Math'!$E$10*((-0.000000001)*N928^3+(0.000002)*N928^2-0.0012*N928+1.3446)+L929*'Exhaust Gas Math'!$D$14)</f>
        <v>1100</v>
      </c>
      <c r="O929">
        <f t="shared" si="134"/>
        <v>101325</v>
      </c>
      <c r="P929">
        <f>((-0.0000000008)*N929^3+(0.000003)*N929^2-0.004*N929+2.013)*('Exhaust Gas Math'!$E$10/(L929+'Exhaust Gas Math'!$E$10))+(357.45*N929^-1.004)*(L929/(L929+'Exhaust Gas Math'!$E$10))</f>
        <v>0.17819999999999947</v>
      </c>
      <c r="Q929">
        <f t="shared" si="7"/>
        <v>0</v>
      </c>
      <c r="R929">
        <f t="shared" si="8"/>
        <v>101325</v>
      </c>
      <c r="T929">
        <f t="shared" si="135"/>
        <v>0.11562500000000001</v>
      </c>
      <c r="U929">
        <f t="shared" si="136"/>
        <v>101325</v>
      </c>
    </row>
    <row r="930" spans="3:21" x14ac:dyDescent="0.2">
      <c r="C930" s="1"/>
      <c r="D930" s="1"/>
      <c r="E930" s="1">
        <v>0.11575000000000001</v>
      </c>
      <c r="F930" s="4">
        <f t="shared" si="128"/>
        <v>5.9944906816771212E-2</v>
      </c>
      <c r="G930" s="1">
        <f t="shared" si="129"/>
        <v>-9.0424454070736235</v>
      </c>
      <c r="H930" s="1">
        <f t="shared" si="130"/>
        <v>0</v>
      </c>
      <c r="I930">
        <f t="shared" si="131"/>
        <v>0</v>
      </c>
      <c r="J930" s="4">
        <f t="shared" si="132"/>
        <v>3.9769296294121147E-5</v>
      </c>
      <c r="K930">
        <f t="shared" si="133"/>
        <v>0</v>
      </c>
      <c r="L930">
        <f>K930*'Exhaust Gas Math'!$C$14</f>
        <v>0</v>
      </c>
      <c r="M930">
        <f>(L930/'Exhaust Gas Math'!$B$14)+('Exhaust Gas Math'!$D$10)</f>
        <v>4.4059320573952224E-4</v>
      </c>
      <c r="N930">
        <f>('Exhaust Gas Math'!$E$10*((-0.000000001)*N929^3+(0.000002)*N929^2-0.0012*N929+1.3446)*$B$15+L930*'Exhaust Gas Math'!$D$14*$B$14)/('Exhaust Gas Math'!$E$10*((-0.000000001)*N929^3+(0.000002)*N929^2-0.0012*N929+1.3446)+L930*'Exhaust Gas Math'!$D$14)</f>
        <v>1100</v>
      </c>
      <c r="O930">
        <f t="shared" si="134"/>
        <v>101325</v>
      </c>
      <c r="P930">
        <f>((-0.0000000008)*N930^3+(0.000003)*N930^2-0.004*N930+2.013)*('Exhaust Gas Math'!$E$10/(L930+'Exhaust Gas Math'!$E$10))+(357.45*N930^-1.004)*(L930/(L930+'Exhaust Gas Math'!$E$10))</f>
        <v>0.17819999999999947</v>
      </c>
      <c r="Q930">
        <f t="shared" si="7"/>
        <v>0</v>
      </c>
      <c r="R930">
        <f t="shared" si="8"/>
        <v>101325</v>
      </c>
      <c r="T930">
        <f t="shared" si="135"/>
        <v>0.11575000000000001</v>
      </c>
      <c r="U930">
        <f t="shared" si="136"/>
        <v>101325</v>
      </c>
    </row>
    <row r="931" spans="3:21" x14ac:dyDescent="0.2">
      <c r="C931" s="1"/>
      <c r="D931" s="1"/>
      <c r="E931" s="1">
        <v>0.11587500000000001</v>
      </c>
      <c r="F931" s="4">
        <f t="shared" si="128"/>
        <v>5.8728693210024718E-2</v>
      </c>
      <c r="G931" s="1">
        <f t="shared" si="129"/>
        <v>-10.406968316360786</v>
      </c>
      <c r="H931" s="1">
        <f t="shared" si="130"/>
        <v>0</v>
      </c>
      <c r="I931">
        <f t="shared" si="131"/>
        <v>0</v>
      </c>
      <c r="J931" s="4">
        <f t="shared" si="132"/>
        <v>3.9769296294121147E-5</v>
      </c>
      <c r="K931">
        <f t="shared" si="133"/>
        <v>0</v>
      </c>
      <c r="L931">
        <f>K931*'Exhaust Gas Math'!$C$14</f>
        <v>0</v>
      </c>
      <c r="M931">
        <f>(L931/'Exhaust Gas Math'!$B$14)+('Exhaust Gas Math'!$D$10)</f>
        <v>4.4059320573952224E-4</v>
      </c>
      <c r="N931">
        <f>('Exhaust Gas Math'!$E$10*((-0.000000001)*N930^3+(0.000002)*N930^2-0.0012*N930+1.3446)*$B$15+L931*'Exhaust Gas Math'!$D$14*$B$14)/('Exhaust Gas Math'!$E$10*((-0.000000001)*N930^3+(0.000002)*N930^2-0.0012*N930+1.3446)+L931*'Exhaust Gas Math'!$D$14)</f>
        <v>1100</v>
      </c>
      <c r="O931">
        <f t="shared" si="134"/>
        <v>101325</v>
      </c>
      <c r="P931">
        <f>((-0.0000000008)*N931^3+(0.000003)*N931^2-0.004*N931+2.013)*('Exhaust Gas Math'!$E$10/(L931+'Exhaust Gas Math'!$E$10))+(357.45*N931^-1.004)*(L931/(L931+'Exhaust Gas Math'!$E$10))</f>
        <v>0.17819999999999947</v>
      </c>
      <c r="Q931">
        <f t="shared" si="7"/>
        <v>0</v>
      </c>
      <c r="R931">
        <f t="shared" si="8"/>
        <v>101325</v>
      </c>
      <c r="T931">
        <f t="shared" si="135"/>
        <v>0.11587500000000001</v>
      </c>
      <c r="U931">
        <f t="shared" si="136"/>
        <v>101325</v>
      </c>
    </row>
    <row r="932" spans="3:21" x14ac:dyDescent="0.2">
      <c r="C932" s="1"/>
      <c r="D932" s="1"/>
      <c r="E932" s="1">
        <v>0.11600000000000001</v>
      </c>
      <c r="F932" s="4">
        <f t="shared" si="128"/>
        <v>5.7345838721685888E-2</v>
      </c>
      <c r="G932" s="1">
        <f t="shared" si="129"/>
        <v>-11.70732880530945</v>
      </c>
      <c r="H932" s="1">
        <f t="shared" si="130"/>
        <v>0</v>
      </c>
      <c r="I932">
        <f t="shared" si="131"/>
        <v>0</v>
      </c>
      <c r="J932" s="4">
        <f t="shared" si="132"/>
        <v>3.9769296294121147E-5</v>
      </c>
      <c r="K932">
        <f t="shared" si="133"/>
        <v>0</v>
      </c>
      <c r="L932">
        <f>K932*'Exhaust Gas Math'!$C$14</f>
        <v>0</v>
      </c>
      <c r="M932">
        <f>(L932/'Exhaust Gas Math'!$B$14)+('Exhaust Gas Math'!$D$10)</f>
        <v>4.4059320573952224E-4</v>
      </c>
      <c r="N932">
        <f>('Exhaust Gas Math'!$E$10*((-0.000000001)*N931^3+(0.000002)*N931^2-0.0012*N931+1.3446)*$B$15+L932*'Exhaust Gas Math'!$D$14*$B$14)/('Exhaust Gas Math'!$E$10*((-0.000000001)*N931^3+(0.000002)*N931^2-0.0012*N931+1.3446)+L932*'Exhaust Gas Math'!$D$14)</f>
        <v>1100</v>
      </c>
      <c r="O932">
        <f t="shared" si="134"/>
        <v>101325</v>
      </c>
      <c r="P932">
        <f>((-0.0000000008)*N932^3+(0.000003)*N932^2-0.004*N932+2.013)*('Exhaust Gas Math'!$E$10/(L932+'Exhaust Gas Math'!$E$10))+(357.45*N932^-1.004)*(L932/(L932+'Exhaust Gas Math'!$E$10))</f>
        <v>0.17819999999999947</v>
      </c>
      <c r="Q932">
        <f t="shared" si="7"/>
        <v>0</v>
      </c>
      <c r="R932">
        <f t="shared" si="8"/>
        <v>101325</v>
      </c>
      <c r="T932">
        <f t="shared" si="135"/>
        <v>0.11600000000000001</v>
      </c>
      <c r="U932">
        <f t="shared" si="136"/>
        <v>101325</v>
      </c>
    </row>
    <row r="933" spans="3:21" x14ac:dyDescent="0.2">
      <c r="C933" s="1"/>
      <c r="D933" s="1"/>
      <c r="E933" s="1">
        <v>0.11612500000000001</v>
      </c>
      <c r="F933" s="4">
        <f t="shared" si="128"/>
        <v>5.5804869109520809E-2</v>
      </c>
      <c r="G933" s="1">
        <f t="shared" si="129"/>
        <v>-12.935509719091723</v>
      </c>
      <c r="H933" s="1">
        <f t="shared" si="130"/>
        <v>0</v>
      </c>
      <c r="I933">
        <f t="shared" si="131"/>
        <v>0</v>
      </c>
      <c r="J933" s="4">
        <f t="shared" si="132"/>
        <v>3.9769296294121147E-5</v>
      </c>
      <c r="K933">
        <f t="shared" si="133"/>
        <v>0</v>
      </c>
      <c r="L933">
        <f>K933*'Exhaust Gas Math'!$C$14</f>
        <v>0</v>
      </c>
      <c r="M933">
        <f>(L933/'Exhaust Gas Math'!$B$14)+('Exhaust Gas Math'!$D$10)</f>
        <v>4.4059320573952224E-4</v>
      </c>
      <c r="N933">
        <f>('Exhaust Gas Math'!$E$10*((-0.000000001)*N932^3+(0.000002)*N932^2-0.0012*N932+1.3446)*$B$15+L933*'Exhaust Gas Math'!$D$14*$B$14)/('Exhaust Gas Math'!$E$10*((-0.000000001)*N932^3+(0.000002)*N932^2-0.0012*N932+1.3446)+L933*'Exhaust Gas Math'!$D$14)</f>
        <v>1100</v>
      </c>
      <c r="O933">
        <f t="shared" si="134"/>
        <v>101325</v>
      </c>
      <c r="P933">
        <f>((-0.0000000008)*N933^3+(0.000003)*N933^2-0.004*N933+2.013)*('Exhaust Gas Math'!$E$10/(L933+'Exhaust Gas Math'!$E$10))+(357.45*N933^-1.004)*(L933/(L933+'Exhaust Gas Math'!$E$10))</f>
        <v>0.17819999999999947</v>
      </c>
      <c r="Q933">
        <f t="shared" si="7"/>
        <v>0</v>
      </c>
      <c r="R933">
        <f t="shared" si="8"/>
        <v>101325</v>
      </c>
      <c r="T933">
        <f t="shared" si="135"/>
        <v>0.11612500000000001</v>
      </c>
      <c r="U933">
        <f t="shared" si="136"/>
        <v>101325</v>
      </c>
    </row>
    <row r="934" spans="3:21" x14ac:dyDescent="0.2">
      <c r="C934" s="1"/>
      <c r="D934" s="1"/>
      <c r="E934" s="1">
        <v>0.11625000000000001</v>
      </c>
      <c r="F934" s="4">
        <f t="shared" si="128"/>
        <v>5.4115284963613439E-2</v>
      </c>
      <c r="G934" s="1">
        <f t="shared" si="129"/>
        <v>-14.083938913962093</v>
      </c>
      <c r="H934" s="1">
        <f t="shared" si="130"/>
        <v>0</v>
      </c>
      <c r="I934">
        <f t="shared" si="131"/>
        <v>0</v>
      </c>
      <c r="J934" s="4">
        <f t="shared" si="132"/>
        <v>3.9769296294121147E-5</v>
      </c>
      <c r="K934">
        <f t="shared" si="133"/>
        <v>0</v>
      </c>
      <c r="L934">
        <f>K934*'Exhaust Gas Math'!$C$14</f>
        <v>0</v>
      </c>
      <c r="M934">
        <f>(L934/'Exhaust Gas Math'!$B$14)+('Exhaust Gas Math'!$D$10)</f>
        <v>4.4059320573952224E-4</v>
      </c>
      <c r="N934">
        <f>('Exhaust Gas Math'!$E$10*((-0.000000001)*N933^3+(0.000002)*N933^2-0.0012*N933+1.3446)*$B$15+L934*'Exhaust Gas Math'!$D$14*$B$14)/('Exhaust Gas Math'!$E$10*((-0.000000001)*N933^3+(0.000002)*N933^2-0.0012*N933+1.3446)+L934*'Exhaust Gas Math'!$D$14)</f>
        <v>1100</v>
      </c>
      <c r="O934">
        <f t="shared" si="134"/>
        <v>101325</v>
      </c>
      <c r="P934">
        <f>((-0.0000000008)*N934^3+(0.000003)*N934^2-0.004*N934+2.013)*('Exhaust Gas Math'!$E$10/(L934+'Exhaust Gas Math'!$E$10))+(357.45*N934^-1.004)*(L934/(L934+'Exhaust Gas Math'!$E$10))</f>
        <v>0.17819999999999947</v>
      </c>
      <c r="Q934">
        <f t="shared" si="7"/>
        <v>0</v>
      </c>
      <c r="R934">
        <f t="shared" si="8"/>
        <v>101325</v>
      </c>
      <c r="T934">
        <f t="shared" si="135"/>
        <v>0.11625000000000001</v>
      </c>
      <c r="U934">
        <f t="shared" si="136"/>
        <v>101325</v>
      </c>
    </row>
    <row r="935" spans="3:21" x14ac:dyDescent="0.2">
      <c r="C935" s="1"/>
      <c r="D935" s="1"/>
      <c r="E935" s="1">
        <v>0.11637500000000001</v>
      </c>
      <c r="F935" s="4">
        <f t="shared" si="128"/>
        <v>5.2287503132066773E-2</v>
      </c>
      <c r="G935" s="1">
        <f t="shared" si="129"/>
        <v>-15.145535942042958</v>
      </c>
      <c r="H935" s="1">
        <f t="shared" si="130"/>
        <v>0</v>
      </c>
      <c r="I935">
        <f t="shared" si="131"/>
        <v>0</v>
      </c>
      <c r="J935" s="4">
        <f t="shared" si="132"/>
        <v>3.9769296294121147E-5</v>
      </c>
      <c r="K935">
        <f t="shared" si="133"/>
        <v>0</v>
      </c>
      <c r="L935">
        <f>K935*'Exhaust Gas Math'!$C$14</f>
        <v>0</v>
      </c>
      <c r="M935">
        <f>(L935/'Exhaust Gas Math'!$B$14)+('Exhaust Gas Math'!$D$10)</f>
        <v>4.4059320573952224E-4</v>
      </c>
      <c r="N935">
        <f>('Exhaust Gas Math'!$E$10*((-0.000000001)*N934^3+(0.000002)*N934^2-0.0012*N934+1.3446)*$B$15+L935*'Exhaust Gas Math'!$D$14*$B$14)/('Exhaust Gas Math'!$E$10*((-0.000000001)*N934^3+(0.000002)*N934^2-0.0012*N934+1.3446)+L935*'Exhaust Gas Math'!$D$14)</f>
        <v>1100</v>
      </c>
      <c r="O935">
        <f t="shared" si="134"/>
        <v>101325</v>
      </c>
      <c r="P935">
        <f>((-0.0000000008)*N935^3+(0.000003)*N935^2-0.004*N935+2.013)*('Exhaust Gas Math'!$E$10/(L935+'Exhaust Gas Math'!$E$10))+(357.45*N935^-1.004)*(L935/(L935+'Exhaust Gas Math'!$E$10))</f>
        <v>0.17819999999999947</v>
      </c>
      <c r="Q935">
        <f t="shared" si="7"/>
        <v>0</v>
      </c>
      <c r="R935">
        <f t="shared" si="8"/>
        <v>101325</v>
      </c>
      <c r="T935">
        <f t="shared" si="135"/>
        <v>0.11637500000000001</v>
      </c>
      <c r="U935">
        <f t="shared" si="136"/>
        <v>101325</v>
      </c>
    </row>
    <row r="936" spans="3:21" x14ac:dyDescent="0.2">
      <c r="C936" s="1"/>
      <c r="D936" s="1"/>
      <c r="E936" s="1">
        <v>0.11650000000000001</v>
      </c>
      <c r="F936" s="4">
        <f t="shared" si="128"/>
        <v>5.0332792497671426E-2</v>
      </c>
      <c r="G936" s="1">
        <f t="shared" si="129"/>
        <v>-16.11375570463936</v>
      </c>
      <c r="H936" s="1">
        <f t="shared" si="130"/>
        <v>0</v>
      </c>
      <c r="I936">
        <f t="shared" si="131"/>
        <v>0</v>
      </c>
      <c r="J936" s="4">
        <f t="shared" si="132"/>
        <v>3.9769296294121147E-5</v>
      </c>
      <c r="K936">
        <f t="shared" si="133"/>
        <v>0</v>
      </c>
      <c r="L936">
        <f>K936*'Exhaust Gas Math'!$C$14</f>
        <v>0</v>
      </c>
      <c r="M936">
        <f>(L936/'Exhaust Gas Math'!$B$14)+('Exhaust Gas Math'!$D$10)</f>
        <v>4.4059320573952224E-4</v>
      </c>
      <c r="N936">
        <f>('Exhaust Gas Math'!$E$10*((-0.000000001)*N935^3+(0.000002)*N935^2-0.0012*N935+1.3446)*$B$15+L936*'Exhaust Gas Math'!$D$14*$B$14)/('Exhaust Gas Math'!$E$10*((-0.000000001)*N935^3+(0.000002)*N935^2-0.0012*N935+1.3446)+L936*'Exhaust Gas Math'!$D$14)</f>
        <v>1100</v>
      </c>
      <c r="O936">
        <f t="shared" si="134"/>
        <v>101325</v>
      </c>
      <c r="P936">
        <f>((-0.0000000008)*N936^3+(0.000003)*N936^2-0.004*N936+2.013)*('Exhaust Gas Math'!$E$10/(L936+'Exhaust Gas Math'!$E$10))+(357.45*N936^-1.004)*(L936/(L936+'Exhaust Gas Math'!$E$10))</f>
        <v>0.17819999999999947</v>
      </c>
      <c r="Q936">
        <f t="shared" si="7"/>
        <v>0</v>
      </c>
      <c r="R936">
        <f t="shared" si="8"/>
        <v>101325</v>
      </c>
      <c r="T936">
        <f t="shared" si="135"/>
        <v>0.11650000000000001</v>
      </c>
      <c r="U936">
        <f t="shared" si="136"/>
        <v>101325</v>
      </c>
    </row>
    <row r="937" spans="3:21" x14ac:dyDescent="0.2">
      <c r="C937" s="1"/>
      <c r="D937" s="1"/>
      <c r="E937" s="1">
        <v>0.11662500000000001</v>
      </c>
      <c r="F937" s="4">
        <f t="shared" si="128"/>
        <v>4.8263204501495308E-2</v>
      </c>
      <c r="G937" s="1">
        <f t="shared" si="129"/>
        <v>-16.982628804949304</v>
      </c>
      <c r="H937" s="1">
        <f t="shared" si="130"/>
        <v>0</v>
      </c>
      <c r="I937">
        <f t="shared" si="131"/>
        <v>0</v>
      </c>
      <c r="J937" s="4">
        <f t="shared" si="132"/>
        <v>3.9769296294121147E-5</v>
      </c>
      <c r="K937">
        <f t="shared" si="133"/>
        <v>0</v>
      </c>
      <c r="L937">
        <f>K937*'Exhaust Gas Math'!$C$14</f>
        <v>0</v>
      </c>
      <c r="M937">
        <f>(L937/'Exhaust Gas Math'!$B$14)+('Exhaust Gas Math'!$D$10)</f>
        <v>4.4059320573952224E-4</v>
      </c>
      <c r="N937">
        <f>('Exhaust Gas Math'!$E$10*((-0.000000001)*N936^3+(0.000002)*N936^2-0.0012*N936+1.3446)*$B$15+L937*'Exhaust Gas Math'!$D$14*$B$14)/('Exhaust Gas Math'!$E$10*((-0.000000001)*N936^3+(0.000002)*N936^2-0.0012*N936+1.3446)+L937*'Exhaust Gas Math'!$D$14)</f>
        <v>1100</v>
      </c>
      <c r="O937">
        <f t="shared" si="134"/>
        <v>101325</v>
      </c>
      <c r="P937">
        <f>((-0.0000000008)*N937^3+(0.000003)*N937^2-0.004*N937+2.013)*('Exhaust Gas Math'!$E$10/(L937+'Exhaust Gas Math'!$E$10))+(357.45*N937^-1.004)*(L937/(L937+'Exhaust Gas Math'!$E$10))</f>
        <v>0.17819999999999947</v>
      </c>
      <c r="Q937">
        <f t="shared" si="7"/>
        <v>0</v>
      </c>
      <c r="R937">
        <f t="shared" si="8"/>
        <v>101325</v>
      </c>
      <c r="T937">
        <f t="shared" si="135"/>
        <v>0.11662500000000001</v>
      </c>
      <c r="U937">
        <f t="shared" si="136"/>
        <v>101325</v>
      </c>
    </row>
    <row r="938" spans="3:21" x14ac:dyDescent="0.2">
      <c r="C938" s="1"/>
      <c r="D938" s="1"/>
      <c r="E938" s="1">
        <v>0.11675000000000001</v>
      </c>
      <c r="F938" s="4">
        <f t="shared" si="128"/>
        <v>4.6091498841743433E-2</v>
      </c>
      <c r="G938" s="1">
        <f t="shared" si="129"/>
        <v>-17.746798351379436</v>
      </c>
      <c r="H938" s="1">
        <f t="shared" si="130"/>
        <v>0</v>
      </c>
      <c r="I938">
        <f t="shared" si="131"/>
        <v>0</v>
      </c>
      <c r="J938" s="4">
        <f t="shared" si="132"/>
        <v>3.9769296294121147E-5</v>
      </c>
      <c r="K938">
        <f t="shared" si="133"/>
        <v>0</v>
      </c>
      <c r="L938">
        <f>K938*'Exhaust Gas Math'!$C$14</f>
        <v>0</v>
      </c>
      <c r="M938">
        <f>(L938/'Exhaust Gas Math'!$B$14)+('Exhaust Gas Math'!$D$10)</f>
        <v>4.4059320573952224E-4</v>
      </c>
      <c r="N938">
        <f>('Exhaust Gas Math'!$E$10*((-0.000000001)*N937^3+(0.000002)*N937^2-0.0012*N937+1.3446)*$B$15+L938*'Exhaust Gas Math'!$D$14*$B$14)/('Exhaust Gas Math'!$E$10*((-0.000000001)*N937^3+(0.000002)*N937^2-0.0012*N937+1.3446)+L938*'Exhaust Gas Math'!$D$14)</f>
        <v>1100</v>
      </c>
      <c r="O938">
        <f t="shared" si="134"/>
        <v>101325</v>
      </c>
      <c r="P938">
        <f>((-0.0000000008)*N938^3+(0.000003)*N938^2-0.004*N938+2.013)*('Exhaust Gas Math'!$E$10/(L938+'Exhaust Gas Math'!$E$10))+(357.45*N938^-1.004)*(L938/(L938+'Exhaust Gas Math'!$E$10))</f>
        <v>0.17819999999999947</v>
      </c>
      <c r="Q938">
        <f t="shared" si="7"/>
        <v>0</v>
      </c>
      <c r="R938">
        <f t="shared" si="8"/>
        <v>101325</v>
      </c>
      <c r="T938">
        <f t="shared" si="135"/>
        <v>0.11675000000000001</v>
      </c>
      <c r="U938">
        <f t="shared" si="136"/>
        <v>101325</v>
      </c>
    </row>
    <row r="939" spans="3:21" x14ac:dyDescent="0.2">
      <c r="C939" s="1"/>
      <c r="D939" s="1"/>
      <c r="E939" s="1">
        <v>0.11687500000000001</v>
      </c>
      <c r="F939" s="4">
        <f t="shared" si="128"/>
        <v>4.3831064805973236E-2</v>
      </c>
      <c r="G939" s="1">
        <f t="shared" si="129"/>
        <v>-18.40155298456402</v>
      </c>
      <c r="H939" s="1">
        <f t="shared" si="130"/>
        <v>0</v>
      </c>
      <c r="I939">
        <f t="shared" si="131"/>
        <v>0</v>
      </c>
      <c r="J939" s="4">
        <f t="shared" si="132"/>
        <v>3.9769296294121147E-5</v>
      </c>
      <c r="K939">
        <f t="shared" si="133"/>
        <v>0</v>
      </c>
      <c r="L939">
        <f>K939*'Exhaust Gas Math'!$C$14</f>
        <v>0</v>
      </c>
      <c r="M939">
        <f>(L939/'Exhaust Gas Math'!$B$14)+('Exhaust Gas Math'!$D$10)</f>
        <v>4.4059320573952224E-4</v>
      </c>
      <c r="N939">
        <f>('Exhaust Gas Math'!$E$10*((-0.000000001)*N938^3+(0.000002)*N938^2-0.0012*N938+1.3446)*$B$15+L939*'Exhaust Gas Math'!$D$14*$B$14)/('Exhaust Gas Math'!$E$10*((-0.000000001)*N938^3+(0.000002)*N938^2-0.0012*N938+1.3446)+L939*'Exhaust Gas Math'!$D$14)</f>
        <v>1100</v>
      </c>
      <c r="O939">
        <f t="shared" si="134"/>
        <v>101325</v>
      </c>
      <c r="P939">
        <f>((-0.0000000008)*N939^3+(0.000003)*N939^2-0.004*N939+2.013)*('Exhaust Gas Math'!$E$10/(L939+'Exhaust Gas Math'!$E$10))+(357.45*N939^-1.004)*(L939/(L939+'Exhaust Gas Math'!$E$10))</f>
        <v>0.17819999999999947</v>
      </c>
      <c r="Q939">
        <f t="shared" si="7"/>
        <v>0</v>
      </c>
      <c r="R939">
        <f t="shared" si="8"/>
        <v>101325</v>
      </c>
      <c r="T939">
        <f t="shared" si="135"/>
        <v>0.11687500000000001</v>
      </c>
      <c r="U939">
        <f t="shared" si="136"/>
        <v>101325</v>
      </c>
    </row>
    <row r="940" spans="3:21" x14ac:dyDescent="0.2">
      <c r="C940" s="1"/>
      <c r="D940" s="1"/>
      <c r="E940" s="1">
        <v>0.11700000000000001</v>
      </c>
      <c r="F940" s="4">
        <f t="shared" si="128"/>
        <v>4.1495838721685815E-2</v>
      </c>
      <c r="G940" s="1">
        <f t="shared" si="129"/>
        <v>-18.942855924461469</v>
      </c>
      <c r="H940" s="1">
        <f t="shared" si="130"/>
        <v>0</v>
      </c>
      <c r="I940">
        <f t="shared" si="131"/>
        <v>0</v>
      </c>
      <c r="J940" s="4">
        <f t="shared" si="132"/>
        <v>3.9769296294121147E-5</v>
      </c>
      <c r="K940">
        <f t="shared" si="133"/>
        <v>0</v>
      </c>
      <c r="L940">
        <f>K940*'Exhaust Gas Math'!$C$14</f>
        <v>0</v>
      </c>
      <c r="M940">
        <f>(L940/'Exhaust Gas Math'!$B$14)+('Exhaust Gas Math'!$D$10)</f>
        <v>4.4059320573952224E-4</v>
      </c>
      <c r="N940">
        <f>('Exhaust Gas Math'!$E$10*((-0.000000001)*N939^3+(0.000002)*N939^2-0.0012*N939+1.3446)*$B$15+L940*'Exhaust Gas Math'!$D$14*$B$14)/('Exhaust Gas Math'!$E$10*((-0.000000001)*N939^3+(0.000002)*N939^2-0.0012*N939+1.3446)+L940*'Exhaust Gas Math'!$D$14)</f>
        <v>1100</v>
      </c>
      <c r="O940">
        <f t="shared" si="134"/>
        <v>101325</v>
      </c>
      <c r="P940">
        <f>((-0.0000000008)*N940^3+(0.000003)*N940^2-0.004*N940+2.013)*('Exhaust Gas Math'!$E$10/(L940+'Exhaust Gas Math'!$E$10))+(357.45*N940^-1.004)*(L940/(L940+'Exhaust Gas Math'!$E$10))</f>
        <v>0.17819999999999947</v>
      </c>
      <c r="Q940">
        <f t="shared" si="7"/>
        <v>0</v>
      </c>
      <c r="R940">
        <f t="shared" si="8"/>
        <v>101325</v>
      </c>
      <c r="T940">
        <f t="shared" si="135"/>
        <v>0.11700000000000001</v>
      </c>
      <c r="U940">
        <f t="shared" si="136"/>
        <v>101325</v>
      </c>
    </row>
    <row r="941" spans="3:21" x14ac:dyDescent="0.2">
      <c r="C941" s="1"/>
      <c r="D941" s="1"/>
      <c r="E941" s="1">
        <v>0.11712500000000001</v>
      </c>
      <c r="F941" s="4">
        <f t="shared" si="128"/>
        <v>3.9100218034231839E-2</v>
      </c>
      <c r="G941" s="1">
        <f t="shared" si="129"/>
        <v>-19.367369858445883</v>
      </c>
      <c r="H941" s="1">
        <f t="shared" si="130"/>
        <v>0</v>
      </c>
      <c r="I941">
        <f t="shared" si="131"/>
        <v>0</v>
      </c>
      <c r="J941" s="4">
        <f t="shared" si="132"/>
        <v>3.9769296294121147E-5</v>
      </c>
      <c r="K941">
        <f t="shared" si="133"/>
        <v>0</v>
      </c>
      <c r="L941">
        <f>K941*'Exhaust Gas Math'!$C$14</f>
        <v>0</v>
      </c>
      <c r="M941">
        <f>(L941/'Exhaust Gas Math'!$B$14)+('Exhaust Gas Math'!$D$10)</f>
        <v>4.4059320573952224E-4</v>
      </c>
      <c r="N941">
        <f>('Exhaust Gas Math'!$E$10*((-0.000000001)*N940^3+(0.000002)*N940^2-0.0012*N940+1.3446)*$B$15+L941*'Exhaust Gas Math'!$D$14*$B$14)/('Exhaust Gas Math'!$E$10*((-0.000000001)*N940^3+(0.000002)*N940^2-0.0012*N940+1.3446)+L941*'Exhaust Gas Math'!$D$14)</f>
        <v>1100</v>
      </c>
      <c r="O941">
        <f t="shared" si="134"/>
        <v>101325</v>
      </c>
      <c r="P941">
        <f>((-0.0000000008)*N941^3+(0.000003)*N941^2-0.004*N941+2.013)*('Exhaust Gas Math'!$E$10/(L941+'Exhaust Gas Math'!$E$10))+(357.45*N941^-1.004)*(L941/(L941+'Exhaust Gas Math'!$E$10))</f>
        <v>0.17819999999999947</v>
      </c>
      <c r="Q941">
        <f t="shared" si="7"/>
        <v>0</v>
      </c>
      <c r="R941">
        <f t="shared" si="8"/>
        <v>101325</v>
      </c>
      <c r="T941">
        <f t="shared" si="135"/>
        <v>0.11712500000000001</v>
      </c>
      <c r="U941">
        <f t="shared" si="136"/>
        <v>101325</v>
      </c>
    </row>
    <row r="942" spans="3:21" x14ac:dyDescent="0.2">
      <c r="C942" s="1"/>
      <c r="D942" s="1"/>
      <c r="E942" s="1">
        <v>0.11724999999999999</v>
      </c>
      <c r="F942" s="4">
        <f t="shared" si="128"/>
        <v>3.6658972541775491E-2</v>
      </c>
      <c r="G942" s="1">
        <f t="shared" si="129"/>
        <v>-19.672477516948845</v>
      </c>
      <c r="H942" s="1">
        <f t="shared" si="130"/>
        <v>0</v>
      </c>
      <c r="I942">
        <f t="shared" si="131"/>
        <v>0</v>
      </c>
      <c r="J942" s="4">
        <f t="shared" si="132"/>
        <v>3.9769296294121147E-5</v>
      </c>
      <c r="K942">
        <f t="shared" si="133"/>
        <v>0</v>
      </c>
      <c r="L942">
        <f>K942*'Exhaust Gas Math'!$C$14</f>
        <v>0</v>
      </c>
      <c r="M942">
        <f>(L942/'Exhaust Gas Math'!$B$14)+('Exhaust Gas Math'!$D$10)</f>
        <v>4.4059320573952224E-4</v>
      </c>
      <c r="N942">
        <f>('Exhaust Gas Math'!$E$10*((-0.000000001)*N941^3+(0.000002)*N941^2-0.0012*N941+1.3446)*$B$15+L942*'Exhaust Gas Math'!$D$14*$B$14)/('Exhaust Gas Math'!$E$10*((-0.000000001)*N941^3+(0.000002)*N941^2-0.0012*N941+1.3446)+L942*'Exhaust Gas Math'!$D$14)</f>
        <v>1100</v>
      </c>
      <c r="O942">
        <f t="shared" si="134"/>
        <v>101325</v>
      </c>
      <c r="P942">
        <f>((-0.0000000008)*N942^3+(0.000003)*N942^2-0.004*N942+2.013)*('Exhaust Gas Math'!$E$10/(L942+'Exhaust Gas Math'!$E$10))+(357.45*N942^-1.004)*(L942/(L942+'Exhaust Gas Math'!$E$10))</f>
        <v>0.17819999999999947</v>
      </c>
      <c r="Q942">
        <f t="shared" si="7"/>
        <v>0</v>
      </c>
      <c r="R942">
        <f t="shared" si="8"/>
        <v>101325</v>
      </c>
      <c r="T942">
        <f t="shared" si="135"/>
        <v>0.11724999999999999</v>
      </c>
      <c r="U942">
        <f t="shared" si="136"/>
        <v>101325</v>
      </c>
    </row>
    <row r="943" spans="3:21" x14ac:dyDescent="0.2">
      <c r="C943" s="1"/>
      <c r="D943" s="1"/>
      <c r="E943" s="1">
        <v>0.11737499999999999</v>
      </c>
      <c r="F943" s="4">
        <f t="shared" si="128"/>
        <v>3.4187153334572958E-2</v>
      </c>
      <c r="G943" s="1">
        <f t="shared" si="129"/>
        <v>-19.85629780979729</v>
      </c>
      <c r="H943" s="1">
        <f t="shared" si="130"/>
        <v>0</v>
      </c>
      <c r="I943">
        <f t="shared" si="131"/>
        <v>0</v>
      </c>
      <c r="J943" s="4">
        <f t="shared" si="132"/>
        <v>3.9769296294121147E-5</v>
      </c>
      <c r="K943">
        <f t="shared" si="133"/>
        <v>0</v>
      </c>
      <c r="L943">
        <f>K943*'Exhaust Gas Math'!$C$14</f>
        <v>0</v>
      </c>
      <c r="M943">
        <f>(L943/'Exhaust Gas Math'!$B$14)+('Exhaust Gas Math'!$D$10)</f>
        <v>4.4059320573952224E-4</v>
      </c>
      <c r="N943">
        <f>('Exhaust Gas Math'!$E$10*((-0.000000001)*N942^3+(0.000002)*N942^2-0.0012*N942+1.3446)*$B$15+L943*'Exhaust Gas Math'!$D$14*$B$14)/('Exhaust Gas Math'!$E$10*((-0.000000001)*N942^3+(0.000002)*N942^2-0.0012*N942+1.3446)+L943*'Exhaust Gas Math'!$D$14)</f>
        <v>1100</v>
      </c>
      <c r="O943">
        <f t="shared" si="134"/>
        <v>101325</v>
      </c>
      <c r="P943">
        <f>((-0.0000000008)*N943^3+(0.000003)*N943^2-0.004*N943+2.013)*('Exhaust Gas Math'!$E$10/(L943+'Exhaust Gas Math'!$E$10))+(357.45*N943^-1.004)*(L943/(L943+'Exhaust Gas Math'!$E$10))</f>
        <v>0.17819999999999947</v>
      </c>
      <c r="Q943">
        <f t="shared" si="7"/>
        <v>0</v>
      </c>
      <c r="R943">
        <f t="shared" si="8"/>
        <v>101325</v>
      </c>
      <c r="T943">
        <f t="shared" si="135"/>
        <v>0.11737499999999999</v>
      </c>
      <c r="U943">
        <f t="shared" si="136"/>
        <v>101325</v>
      </c>
    </row>
    <row r="944" spans="3:21" x14ac:dyDescent="0.2">
      <c r="C944" s="1"/>
      <c r="D944" s="1"/>
      <c r="E944" s="1">
        <v>0.11749999999999999</v>
      </c>
      <c r="F944" s="4">
        <f t="shared" si="128"/>
        <v>3.1699999999999923E-2</v>
      </c>
      <c r="G944" s="1">
        <f t="shared" si="129"/>
        <v>-19.917697423759289</v>
      </c>
      <c r="H944" s="1">
        <f t="shared" si="130"/>
        <v>0</v>
      </c>
      <c r="I944">
        <f t="shared" si="131"/>
        <v>0</v>
      </c>
      <c r="J944" s="4">
        <f t="shared" si="132"/>
        <v>3.9769296294121147E-5</v>
      </c>
      <c r="K944">
        <f t="shared" si="133"/>
        <v>0</v>
      </c>
      <c r="L944">
        <f>K944*'Exhaust Gas Math'!$C$14</f>
        <v>0</v>
      </c>
      <c r="M944">
        <f>(L944/'Exhaust Gas Math'!$B$14)+('Exhaust Gas Math'!$D$10)</f>
        <v>4.4059320573952224E-4</v>
      </c>
      <c r="N944">
        <f>('Exhaust Gas Math'!$E$10*((-0.000000001)*N943^3+(0.000002)*N943^2-0.0012*N943+1.3446)*$B$15+L944*'Exhaust Gas Math'!$D$14*$B$14)/('Exhaust Gas Math'!$E$10*((-0.000000001)*N943^3+(0.000002)*N943^2-0.0012*N943+1.3446)+L944*'Exhaust Gas Math'!$D$14)</f>
        <v>1100</v>
      </c>
      <c r="O944">
        <f t="shared" si="134"/>
        <v>101325</v>
      </c>
      <c r="P944">
        <f>((-0.0000000008)*N944^3+(0.000003)*N944^2-0.004*N944+2.013)*('Exhaust Gas Math'!$E$10/(L944+'Exhaust Gas Math'!$E$10))+(357.45*N944^-1.004)*(L944/(L944+'Exhaust Gas Math'!$E$10))</f>
        <v>0.17819999999999947</v>
      </c>
      <c r="Q944">
        <f t="shared" si="7"/>
        <v>0</v>
      </c>
      <c r="R944">
        <f t="shared" si="8"/>
        <v>101325</v>
      </c>
      <c r="T944">
        <f t="shared" si="135"/>
        <v>0.11749999999999999</v>
      </c>
      <c r="U944">
        <f t="shared" si="136"/>
        <v>101325</v>
      </c>
    </row>
    <row r="945" spans="3:21" x14ac:dyDescent="0.2">
      <c r="C945" s="1"/>
      <c r="D945" s="1"/>
      <c r="E945" s="1">
        <v>0.11762499999999999</v>
      </c>
      <c r="F945" s="4">
        <f t="shared" si="128"/>
        <v>2.9212846665427335E-2</v>
      </c>
      <c r="G945" s="1">
        <f t="shared" si="129"/>
        <v>-19.856297809797304</v>
      </c>
      <c r="H945" s="1">
        <f t="shared" si="130"/>
        <v>0</v>
      </c>
      <c r="I945">
        <f t="shared" si="131"/>
        <v>0</v>
      </c>
      <c r="J945" s="4">
        <f t="shared" si="132"/>
        <v>3.9769296294121147E-5</v>
      </c>
      <c r="K945">
        <f t="shared" si="133"/>
        <v>0</v>
      </c>
      <c r="L945">
        <f>K945*'Exhaust Gas Math'!$C$14</f>
        <v>0</v>
      </c>
      <c r="M945">
        <f>(L945/'Exhaust Gas Math'!$B$14)+('Exhaust Gas Math'!$D$10)</f>
        <v>4.4059320573952224E-4</v>
      </c>
      <c r="N945">
        <f>('Exhaust Gas Math'!$E$10*((-0.000000001)*N944^3+(0.000002)*N944^2-0.0012*N944+1.3446)*$B$15+L945*'Exhaust Gas Math'!$D$14*$B$14)/('Exhaust Gas Math'!$E$10*((-0.000000001)*N944^3+(0.000002)*N944^2-0.0012*N944+1.3446)+L945*'Exhaust Gas Math'!$D$14)</f>
        <v>1100</v>
      </c>
      <c r="O945">
        <f t="shared" si="134"/>
        <v>101325</v>
      </c>
      <c r="P945">
        <f>((-0.0000000008)*N945^3+(0.000003)*N945^2-0.004*N945+2.013)*('Exhaust Gas Math'!$E$10/(L945+'Exhaust Gas Math'!$E$10))+(357.45*N945^-1.004)*(L945/(L945+'Exhaust Gas Math'!$E$10))</f>
        <v>0.17819999999999947</v>
      </c>
      <c r="Q945">
        <f t="shared" si="7"/>
        <v>0</v>
      </c>
      <c r="R945">
        <f t="shared" si="8"/>
        <v>101325</v>
      </c>
      <c r="T945">
        <f t="shared" si="135"/>
        <v>0.11762499999999999</v>
      </c>
      <c r="U945">
        <f t="shared" si="136"/>
        <v>101325</v>
      </c>
    </row>
    <row r="946" spans="3:21" x14ac:dyDescent="0.2">
      <c r="C946" s="1"/>
      <c r="D946" s="1"/>
      <c r="E946" s="1">
        <v>0.11774999999999999</v>
      </c>
      <c r="F946" s="4">
        <f t="shared" si="128"/>
        <v>2.6741027458224799E-2</v>
      </c>
      <c r="G946" s="1">
        <f t="shared" si="129"/>
        <v>-19.672477516948874</v>
      </c>
      <c r="H946" s="1">
        <f t="shared" si="130"/>
        <v>0</v>
      </c>
      <c r="I946">
        <f t="shared" si="131"/>
        <v>0</v>
      </c>
      <c r="J946" s="4">
        <f t="shared" si="132"/>
        <v>3.9769296294121147E-5</v>
      </c>
      <c r="K946">
        <f t="shared" si="133"/>
        <v>0</v>
      </c>
      <c r="L946">
        <f>K946*'Exhaust Gas Math'!$C$14</f>
        <v>0</v>
      </c>
      <c r="M946">
        <f>(L946/'Exhaust Gas Math'!$B$14)+('Exhaust Gas Math'!$D$10)</f>
        <v>4.4059320573952224E-4</v>
      </c>
      <c r="N946">
        <f>('Exhaust Gas Math'!$E$10*((-0.000000001)*N945^3+(0.000002)*N945^2-0.0012*N945+1.3446)*$B$15+L946*'Exhaust Gas Math'!$D$14*$B$14)/('Exhaust Gas Math'!$E$10*((-0.000000001)*N945^3+(0.000002)*N945^2-0.0012*N945+1.3446)+L946*'Exhaust Gas Math'!$D$14)</f>
        <v>1100</v>
      </c>
      <c r="O946">
        <f t="shared" si="134"/>
        <v>101325</v>
      </c>
      <c r="P946">
        <f>((-0.0000000008)*N946^3+(0.000003)*N946^2-0.004*N946+2.013)*('Exhaust Gas Math'!$E$10/(L946+'Exhaust Gas Math'!$E$10))+(357.45*N946^-1.004)*(L946/(L946+'Exhaust Gas Math'!$E$10))</f>
        <v>0.17819999999999947</v>
      </c>
      <c r="Q946">
        <f t="shared" si="7"/>
        <v>0</v>
      </c>
      <c r="R946">
        <f t="shared" si="8"/>
        <v>101325</v>
      </c>
      <c r="T946">
        <f t="shared" si="135"/>
        <v>0.11774999999999999</v>
      </c>
      <c r="U946">
        <f t="shared" si="136"/>
        <v>101325</v>
      </c>
    </row>
    <row r="947" spans="3:21" x14ac:dyDescent="0.2">
      <c r="C947" s="1"/>
      <c r="D947" s="1"/>
      <c r="E947" s="1">
        <v>0.11787499999999999</v>
      </c>
      <c r="F947" s="4">
        <f t="shared" si="128"/>
        <v>2.429978196576801E-2</v>
      </c>
      <c r="G947" s="1">
        <f t="shared" si="129"/>
        <v>-19.367369858445862</v>
      </c>
      <c r="H947" s="1">
        <f t="shared" si="130"/>
        <v>0</v>
      </c>
      <c r="I947">
        <f t="shared" si="131"/>
        <v>0</v>
      </c>
      <c r="J947" s="4">
        <f t="shared" si="132"/>
        <v>3.9769296294121147E-5</v>
      </c>
      <c r="K947">
        <f t="shared" si="133"/>
        <v>0</v>
      </c>
      <c r="L947">
        <f>K947*'Exhaust Gas Math'!$C$14</f>
        <v>0</v>
      </c>
      <c r="M947">
        <f>(L947/'Exhaust Gas Math'!$B$14)+('Exhaust Gas Math'!$D$10)</f>
        <v>4.4059320573952224E-4</v>
      </c>
      <c r="N947">
        <f>('Exhaust Gas Math'!$E$10*((-0.000000001)*N946^3+(0.000002)*N946^2-0.0012*N946+1.3446)*$B$15+L947*'Exhaust Gas Math'!$D$14*$B$14)/('Exhaust Gas Math'!$E$10*((-0.000000001)*N946^3+(0.000002)*N946^2-0.0012*N946+1.3446)+L947*'Exhaust Gas Math'!$D$14)</f>
        <v>1100</v>
      </c>
      <c r="O947">
        <f t="shared" si="134"/>
        <v>101325</v>
      </c>
      <c r="P947">
        <f>((-0.0000000008)*N947^3+(0.000003)*N947^2-0.004*N947+2.013)*('Exhaust Gas Math'!$E$10/(L947+'Exhaust Gas Math'!$E$10))+(357.45*N947^-1.004)*(L947/(L947+'Exhaust Gas Math'!$E$10))</f>
        <v>0.17819999999999947</v>
      </c>
      <c r="Q947">
        <f t="shared" si="7"/>
        <v>0</v>
      </c>
      <c r="R947">
        <f t="shared" si="8"/>
        <v>101325</v>
      </c>
      <c r="T947">
        <f t="shared" si="135"/>
        <v>0.11787499999999999</v>
      </c>
      <c r="U947">
        <f t="shared" si="136"/>
        <v>101325</v>
      </c>
    </row>
    <row r="948" spans="3:21" x14ac:dyDescent="0.2">
      <c r="C948" s="1"/>
      <c r="D948" s="1"/>
      <c r="E948" s="1">
        <v>0.11799999999999999</v>
      </c>
      <c r="F948" s="4">
        <f t="shared" si="128"/>
        <v>2.1904161278314467E-2</v>
      </c>
      <c r="G948" s="1">
        <f t="shared" si="129"/>
        <v>-18.942855924461526</v>
      </c>
      <c r="H948" s="1">
        <f t="shared" si="130"/>
        <v>0</v>
      </c>
      <c r="I948">
        <f t="shared" si="131"/>
        <v>0</v>
      </c>
      <c r="J948" s="4">
        <f t="shared" si="132"/>
        <v>3.9769296294121147E-5</v>
      </c>
      <c r="K948">
        <f t="shared" si="133"/>
        <v>0</v>
      </c>
      <c r="L948">
        <f>K948*'Exhaust Gas Math'!$C$14</f>
        <v>0</v>
      </c>
      <c r="M948">
        <f>(L948/'Exhaust Gas Math'!$B$14)+('Exhaust Gas Math'!$D$10)</f>
        <v>4.4059320573952224E-4</v>
      </c>
      <c r="N948">
        <f>('Exhaust Gas Math'!$E$10*((-0.000000001)*N947^3+(0.000002)*N947^2-0.0012*N947+1.3446)*$B$15+L948*'Exhaust Gas Math'!$D$14*$B$14)/('Exhaust Gas Math'!$E$10*((-0.000000001)*N947^3+(0.000002)*N947^2-0.0012*N947+1.3446)+L948*'Exhaust Gas Math'!$D$14)</f>
        <v>1100</v>
      </c>
      <c r="O948">
        <f t="shared" si="134"/>
        <v>101325</v>
      </c>
      <c r="P948">
        <f>((-0.0000000008)*N948^3+(0.000003)*N948^2-0.004*N948+2.013)*('Exhaust Gas Math'!$E$10/(L948+'Exhaust Gas Math'!$E$10))+(357.45*N948^-1.004)*(L948/(L948+'Exhaust Gas Math'!$E$10))</f>
        <v>0.17819999999999947</v>
      </c>
      <c r="Q948">
        <f t="shared" si="7"/>
        <v>0</v>
      </c>
      <c r="R948">
        <f t="shared" si="8"/>
        <v>101325</v>
      </c>
      <c r="T948">
        <f t="shared" si="135"/>
        <v>0.11799999999999999</v>
      </c>
      <c r="U948">
        <f t="shared" si="136"/>
        <v>101325</v>
      </c>
    </row>
    <row r="949" spans="3:21" x14ac:dyDescent="0.2">
      <c r="C949" s="1"/>
      <c r="D949" s="1"/>
      <c r="E949" s="1">
        <v>0.11812499999999999</v>
      </c>
      <c r="F949" s="4">
        <f t="shared" si="128"/>
        <v>1.9568935194026624E-2</v>
      </c>
      <c r="G949" s="1">
        <f t="shared" si="129"/>
        <v>-18.401552984563985</v>
      </c>
      <c r="H949" s="1">
        <f t="shared" si="130"/>
        <v>0</v>
      </c>
      <c r="I949">
        <f t="shared" si="131"/>
        <v>0</v>
      </c>
      <c r="J949" s="4">
        <f t="shared" si="132"/>
        <v>3.9769296294121147E-5</v>
      </c>
      <c r="K949">
        <f t="shared" si="133"/>
        <v>0</v>
      </c>
      <c r="L949">
        <f>K949*'Exhaust Gas Math'!$C$14</f>
        <v>0</v>
      </c>
      <c r="M949">
        <f>(L949/'Exhaust Gas Math'!$B$14)+('Exhaust Gas Math'!$D$10)</f>
        <v>4.4059320573952224E-4</v>
      </c>
      <c r="N949">
        <f>('Exhaust Gas Math'!$E$10*((-0.000000001)*N948^3+(0.000002)*N948^2-0.0012*N948+1.3446)*$B$15+L949*'Exhaust Gas Math'!$D$14*$B$14)/('Exhaust Gas Math'!$E$10*((-0.000000001)*N948^3+(0.000002)*N948^2-0.0012*N948+1.3446)+L949*'Exhaust Gas Math'!$D$14)</f>
        <v>1100</v>
      </c>
      <c r="O949">
        <f t="shared" si="134"/>
        <v>101325</v>
      </c>
      <c r="P949">
        <f>((-0.0000000008)*N949^3+(0.000003)*N949^2-0.004*N949+2.013)*('Exhaust Gas Math'!$E$10/(L949+'Exhaust Gas Math'!$E$10))+(357.45*N949^-1.004)*(L949/(L949+'Exhaust Gas Math'!$E$10))</f>
        <v>0.17819999999999947</v>
      </c>
      <c r="Q949">
        <f t="shared" si="7"/>
        <v>0</v>
      </c>
      <c r="R949">
        <f t="shared" si="8"/>
        <v>101325</v>
      </c>
      <c r="T949">
        <f t="shared" si="135"/>
        <v>0.11812499999999999</v>
      </c>
      <c r="U949">
        <f t="shared" si="136"/>
        <v>101325</v>
      </c>
    </row>
    <row r="950" spans="3:21" x14ac:dyDescent="0.2">
      <c r="C950" s="1"/>
      <c r="D950" s="1"/>
      <c r="E950" s="1">
        <v>0.11824999999999999</v>
      </c>
      <c r="F950" s="4">
        <f t="shared" si="128"/>
        <v>1.7308501158256422E-2</v>
      </c>
      <c r="G950" s="1">
        <f t="shared" si="129"/>
        <v>-17.746798351379393</v>
      </c>
      <c r="H950" s="1">
        <f t="shared" si="130"/>
        <v>0</v>
      </c>
      <c r="I950">
        <f t="shared" si="131"/>
        <v>0</v>
      </c>
      <c r="J950" s="4">
        <f t="shared" si="132"/>
        <v>3.9769296294121147E-5</v>
      </c>
      <c r="K950">
        <f t="shared" si="133"/>
        <v>0</v>
      </c>
      <c r="L950">
        <f>K950*'Exhaust Gas Math'!$C$14</f>
        <v>0</v>
      </c>
      <c r="M950">
        <f>(L950/'Exhaust Gas Math'!$B$14)+('Exhaust Gas Math'!$D$10)</f>
        <v>4.4059320573952224E-4</v>
      </c>
      <c r="N950">
        <f>('Exhaust Gas Math'!$E$10*((-0.000000001)*N949^3+(0.000002)*N949^2-0.0012*N949+1.3446)*$B$15+L950*'Exhaust Gas Math'!$D$14*$B$14)/('Exhaust Gas Math'!$E$10*((-0.000000001)*N949^3+(0.000002)*N949^2-0.0012*N949+1.3446)+L950*'Exhaust Gas Math'!$D$14)</f>
        <v>1100</v>
      </c>
      <c r="O950">
        <f t="shared" si="134"/>
        <v>101325</v>
      </c>
      <c r="P950">
        <f>((-0.0000000008)*N950^3+(0.000003)*N950^2-0.004*N950+2.013)*('Exhaust Gas Math'!$E$10/(L950+'Exhaust Gas Math'!$E$10))+(357.45*N950^-1.004)*(L950/(L950+'Exhaust Gas Math'!$E$10))</f>
        <v>0.17819999999999947</v>
      </c>
      <c r="Q950">
        <f t="shared" si="7"/>
        <v>0</v>
      </c>
      <c r="R950">
        <f t="shared" si="8"/>
        <v>101325</v>
      </c>
      <c r="T950">
        <f t="shared" si="135"/>
        <v>0.11824999999999999</v>
      </c>
      <c r="U950">
        <f t="shared" si="136"/>
        <v>101325</v>
      </c>
    </row>
    <row r="951" spans="3:21" x14ac:dyDescent="0.2">
      <c r="C951" s="1"/>
      <c r="D951" s="1"/>
      <c r="E951" s="1">
        <v>0.11837499999999999</v>
      </c>
      <c r="F951" s="4">
        <f t="shared" si="128"/>
        <v>1.5136795498504559E-2</v>
      </c>
      <c r="G951" s="1">
        <f t="shared" si="129"/>
        <v>-16.98262880494925</v>
      </c>
      <c r="H951" s="1">
        <f t="shared" si="130"/>
        <v>0</v>
      </c>
      <c r="I951">
        <f t="shared" si="131"/>
        <v>0</v>
      </c>
      <c r="J951" s="4">
        <f t="shared" si="132"/>
        <v>3.9769296294121147E-5</v>
      </c>
      <c r="K951">
        <f t="shared" si="133"/>
        <v>0</v>
      </c>
      <c r="L951">
        <f>K951*'Exhaust Gas Math'!$C$14</f>
        <v>0</v>
      </c>
      <c r="M951">
        <f>(L951/'Exhaust Gas Math'!$B$14)+('Exhaust Gas Math'!$D$10)</f>
        <v>4.4059320573952224E-4</v>
      </c>
      <c r="N951">
        <f>('Exhaust Gas Math'!$E$10*((-0.000000001)*N950^3+(0.000002)*N950^2-0.0012*N950+1.3446)*$B$15+L951*'Exhaust Gas Math'!$D$14*$B$14)/('Exhaust Gas Math'!$E$10*((-0.000000001)*N950^3+(0.000002)*N950^2-0.0012*N950+1.3446)+L951*'Exhaust Gas Math'!$D$14)</f>
        <v>1100</v>
      </c>
      <c r="O951">
        <f t="shared" si="134"/>
        <v>101325</v>
      </c>
      <c r="P951">
        <f>((-0.0000000008)*N951^3+(0.000003)*N951^2-0.004*N951+2.013)*('Exhaust Gas Math'!$E$10/(L951+'Exhaust Gas Math'!$E$10))+(357.45*N951^-1.004)*(L951/(L951+'Exhaust Gas Math'!$E$10))</f>
        <v>0.17819999999999947</v>
      </c>
      <c r="Q951">
        <f t="shared" si="7"/>
        <v>0</v>
      </c>
      <c r="R951">
        <f t="shared" si="8"/>
        <v>101325</v>
      </c>
      <c r="T951">
        <f t="shared" si="135"/>
        <v>0.11837499999999999</v>
      </c>
      <c r="U951">
        <f t="shared" si="136"/>
        <v>101325</v>
      </c>
    </row>
    <row r="952" spans="3:21" x14ac:dyDescent="0.2">
      <c r="C952" s="1"/>
      <c r="D952" s="1"/>
      <c r="E952" s="1">
        <v>0.11849999999999999</v>
      </c>
      <c r="F952" s="4">
        <f t="shared" si="128"/>
        <v>1.3067207502328811E-2</v>
      </c>
      <c r="G952" s="1">
        <f t="shared" si="129"/>
        <v>-16.11375570463947</v>
      </c>
      <c r="H952" s="1">
        <f t="shared" si="130"/>
        <v>0</v>
      </c>
      <c r="I952">
        <f t="shared" si="131"/>
        <v>0</v>
      </c>
      <c r="J952" s="4">
        <f t="shared" si="132"/>
        <v>3.9769296294121147E-5</v>
      </c>
      <c r="K952">
        <f t="shared" si="133"/>
        <v>0</v>
      </c>
      <c r="L952">
        <f>K952*'Exhaust Gas Math'!$C$14</f>
        <v>0</v>
      </c>
      <c r="M952">
        <f>(L952/'Exhaust Gas Math'!$B$14)+('Exhaust Gas Math'!$D$10)</f>
        <v>4.4059320573952224E-4</v>
      </c>
      <c r="N952">
        <f>('Exhaust Gas Math'!$E$10*((-0.000000001)*N951^3+(0.000002)*N951^2-0.0012*N951+1.3446)*$B$15+L952*'Exhaust Gas Math'!$D$14*$B$14)/('Exhaust Gas Math'!$E$10*((-0.000000001)*N951^3+(0.000002)*N951^2-0.0012*N951+1.3446)+L952*'Exhaust Gas Math'!$D$14)</f>
        <v>1100</v>
      </c>
      <c r="O952">
        <f t="shared" si="134"/>
        <v>101325</v>
      </c>
      <c r="P952">
        <f>((-0.0000000008)*N952^3+(0.000003)*N952^2-0.004*N952+2.013)*('Exhaust Gas Math'!$E$10/(L952+'Exhaust Gas Math'!$E$10))+(357.45*N952^-1.004)*(L952/(L952+'Exhaust Gas Math'!$E$10))</f>
        <v>0.17819999999999947</v>
      </c>
      <c r="Q952">
        <f t="shared" si="7"/>
        <v>0</v>
      </c>
      <c r="R952">
        <f t="shared" si="8"/>
        <v>101325</v>
      </c>
      <c r="T952">
        <f t="shared" si="135"/>
        <v>0.11849999999999999</v>
      </c>
      <c r="U952">
        <f t="shared" si="136"/>
        <v>101325</v>
      </c>
    </row>
    <row r="953" spans="3:21" x14ac:dyDescent="0.2">
      <c r="C953" s="1"/>
      <c r="D953" s="1"/>
      <c r="E953" s="1">
        <v>0.11862499999999999</v>
      </c>
      <c r="F953" s="4">
        <f t="shared" si="128"/>
        <v>1.1112496867933107E-2</v>
      </c>
      <c r="G953" s="1">
        <f t="shared" si="129"/>
        <v>-15.145535942042894</v>
      </c>
      <c r="H953" s="1">
        <f t="shared" si="130"/>
        <v>0</v>
      </c>
      <c r="I953">
        <f t="shared" si="131"/>
        <v>0</v>
      </c>
      <c r="J953" s="4">
        <f t="shared" si="132"/>
        <v>3.9769296294121147E-5</v>
      </c>
      <c r="K953">
        <f t="shared" si="133"/>
        <v>0</v>
      </c>
      <c r="L953">
        <f>K953*'Exhaust Gas Math'!$C$14</f>
        <v>0</v>
      </c>
      <c r="M953">
        <f>(L953/'Exhaust Gas Math'!$B$14)+('Exhaust Gas Math'!$D$10)</f>
        <v>4.4059320573952224E-4</v>
      </c>
      <c r="N953">
        <f>('Exhaust Gas Math'!$E$10*((-0.000000001)*N952^3+(0.000002)*N952^2-0.0012*N952+1.3446)*$B$15+L953*'Exhaust Gas Math'!$D$14*$B$14)/('Exhaust Gas Math'!$E$10*((-0.000000001)*N952^3+(0.000002)*N952^2-0.0012*N952+1.3446)+L953*'Exhaust Gas Math'!$D$14)</f>
        <v>1100</v>
      </c>
      <c r="O953">
        <f t="shared" si="134"/>
        <v>101325</v>
      </c>
      <c r="P953">
        <f>((-0.0000000008)*N953^3+(0.000003)*N953^2-0.004*N953+2.013)*('Exhaust Gas Math'!$E$10/(L953+'Exhaust Gas Math'!$E$10))+(357.45*N953^-1.004)*(L953/(L953+'Exhaust Gas Math'!$E$10))</f>
        <v>0.17819999999999947</v>
      </c>
      <c r="Q953">
        <f t="shared" si="7"/>
        <v>0</v>
      </c>
      <c r="R953">
        <f t="shared" si="8"/>
        <v>101325</v>
      </c>
      <c r="T953">
        <f t="shared" si="135"/>
        <v>0.11862499999999999</v>
      </c>
      <c r="U953">
        <f t="shared" si="136"/>
        <v>101325</v>
      </c>
    </row>
    <row r="954" spans="3:21" x14ac:dyDescent="0.2">
      <c r="C954" s="1"/>
      <c r="D954" s="1"/>
      <c r="E954" s="1">
        <v>0.11874999999999999</v>
      </c>
      <c r="F954" s="4">
        <f t="shared" si="128"/>
        <v>9.2847150363864484E-3</v>
      </c>
      <c r="G954" s="1">
        <f t="shared" si="129"/>
        <v>-14.083938913962024</v>
      </c>
      <c r="H954" s="1">
        <f t="shared" si="130"/>
        <v>0</v>
      </c>
      <c r="I954">
        <f t="shared" si="131"/>
        <v>0</v>
      </c>
      <c r="J954" s="4">
        <f t="shared" si="132"/>
        <v>3.9769296294121147E-5</v>
      </c>
      <c r="K954">
        <f t="shared" si="133"/>
        <v>0</v>
      </c>
      <c r="L954">
        <f>K954*'Exhaust Gas Math'!$C$14</f>
        <v>0</v>
      </c>
      <c r="M954">
        <f>(L954/'Exhaust Gas Math'!$B$14)+('Exhaust Gas Math'!$D$10)</f>
        <v>4.4059320573952224E-4</v>
      </c>
      <c r="N954">
        <f>('Exhaust Gas Math'!$E$10*((-0.000000001)*N953^3+(0.000002)*N953^2-0.0012*N953+1.3446)*$B$15+L954*'Exhaust Gas Math'!$D$14*$B$14)/('Exhaust Gas Math'!$E$10*((-0.000000001)*N953^3+(0.000002)*N953^2-0.0012*N953+1.3446)+L954*'Exhaust Gas Math'!$D$14)</f>
        <v>1100</v>
      </c>
      <c r="O954">
        <f t="shared" si="134"/>
        <v>101325</v>
      </c>
      <c r="P954">
        <f>((-0.0000000008)*N954^3+(0.000003)*N954^2-0.004*N954+2.013)*('Exhaust Gas Math'!$E$10/(L954+'Exhaust Gas Math'!$E$10))+(357.45*N954^-1.004)*(L954/(L954+'Exhaust Gas Math'!$E$10))</f>
        <v>0.17819999999999947</v>
      </c>
      <c r="Q954">
        <f t="shared" si="7"/>
        <v>0</v>
      </c>
      <c r="R954">
        <f t="shared" si="8"/>
        <v>101325</v>
      </c>
      <c r="T954">
        <f t="shared" si="135"/>
        <v>0.11874999999999999</v>
      </c>
      <c r="U954">
        <f t="shared" si="136"/>
        <v>101325</v>
      </c>
    </row>
    <row r="955" spans="3:21" x14ac:dyDescent="0.2">
      <c r="C955" s="1"/>
      <c r="D955" s="1"/>
      <c r="E955" s="1">
        <v>0.11887499999999999</v>
      </c>
      <c r="F955" s="4">
        <f t="shared" si="128"/>
        <v>7.5951308904790883E-3</v>
      </c>
      <c r="G955" s="1">
        <f t="shared" si="129"/>
        <v>-12.935509719091648</v>
      </c>
      <c r="H955" s="1">
        <f t="shared" si="130"/>
        <v>0</v>
      </c>
      <c r="I955">
        <f t="shared" si="131"/>
        <v>0</v>
      </c>
      <c r="J955" s="4">
        <f t="shared" si="132"/>
        <v>3.9769296294121147E-5</v>
      </c>
      <c r="K955">
        <f t="shared" si="133"/>
        <v>0</v>
      </c>
      <c r="L955">
        <f>K955*'Exhaust Gas Math'!$C$14</f>
        <v>0</v>
      </c>
      <c r="M955">
        <f>(L955/'Exhaust Gas Math'!$B$14)+('Exhaust Gas Math'!$D$10)</f>
        <v>4.4059320573952224E-4</v>
      </c>
      <c r="N955">
        <f>('Exhaust Gas Math'!$E$10*((-0.000000001)*N954^3+(0.000002)*N954^2-0.0012*N954+1.3446)*$B$15+L955*'Exhaust Gas Math'!$D$14*$B$14)/('Exhaust Gas Math'!$E$10*((-0.000000001)*N954^3+(0.000002)*N954^2-0.0012*N954+1.3446)+L955*'Exhaust Gas Math'!$D$14)</f>
        <v>1100</v>
      </c>
      <c r="O955">
        <f t="shared" si="134"/>
        <v>101325</v>
      </c>
      <c r="P955">
        <f>((-0.0000000008)*N955^3+(0.000003)*N955^2-0.004*N955+2.013)*('Exhaust Gas Math'!$E$10/(L955+'Exhaust Gas Math'!$E$10))+(357.45*N955^-1.004)*(L955/(L955+'Exhaust Gas Math'!$E$10))</f>
        <v>0.17819999999999947</v>
      </c>
      <c r="Q955">
        <f t="shared" si="7"/>
        <v>0</v>
      </c>
      <c r="R955">
        <f t="shared" si="8"/>
        <v>101325</v>
      </c>
      <c r="T955">
        <f t="shared" si="135"/>
        <v>0.11887499999999999</v>
      </c>
      <c r="U955">
        <f t="shared" si="136"/>
        <v>101325</v>
      </c>
    </row>
    <row r="956" spans="3:21" x14ac:dyDescent="0.2">
      <c r="C956" s="1"/>
      <c r="D956" s="1"/>
      <c r="E956" s="1">
        <v>0.11899999999999999</v>
      </c>
      <c r="F956" s="4">
        <f t="shared" si="128"/>
        <v>6.0541612783142837E-3</v>
      </c>
      <c r="G956" s="1">
        <f t="shared" si="129"/>
        <v>-11.707328805309601</v>
      </c>
      <c r="H956" s="1">
        <f t="shared" si="130"/>
        <v>0</v>
      </c>
      <c r="I956">
        <f t="shared" si="131"/>
        <v>0</v>
      </c>
      <c r="J956" s="4">
        <f t="shared" si="132"/>
        <v>3.9769296294121147E-5</v>
      </c>
      <c r="K956">
        <f t="shared" si="133"/>
        <v>0</v>
      </c>
      <c r="L956">
        <f>K956*'Exhaust Gas Math'!$C$14</f>
        <v>0</v>
      </c>
      <c r="M956">
        <f>(L956/'Exhaust Gas Math'!$B$14)+('Exhaust Gas Math'!$D$10)</f>
        <v>4.4059320573952224E-4</v>
      </c>
      <c r="N956">
        <f>('Exhaust Gas Math'!$E$10*((-0.000000001)*N955^3+(0.000002)*N955^2-0.0012*N955+1.3446)*$B$15+L956*'Exhaust Gas Math'!$D$14*$B$14)/('Exhaust Gas Math'!$E$10*((-0.000000001)*N955^3+(0.000002)*N955^2-0.0012*N955+1.3446)+L956*'Exhaust Gas Math'!$D$14)</f>
        <v>1100</v>
      </c>
      <c r="O956">
        <f t="shared" si="134"/>
        <v>101325</v>
      </c>
      <c r="P956">
        <f>((-0.0000000008)*N956^3+(0.000003)*N956^2-0.004*N956+2.013)*('Exhaust Gas Math'!$E$10/(L956+'Exhaust Gas Math'!$E$10))+(357.45*N956^-1.004)*(L956/(L956+'Exhaust Gas Math'!$E$10))</f>
        <v>0.17819999999999947</v>
      </c>
      <c r="Q956">
        <f t="shared" si="7"/>
        <v>0</v>
      </c>
      <c r="R956">
        <f t="shared" si="8"/>
        <v>101325</v>
      </c>
      <c r="T956">
        <f t="shared" si="135"/>
        <v>0.11899999999999999</v>
      </c>
      <c r="U956">
        <f t="shared" si="136"/>
        <v>101325</v>
      </c>
    </row>
    <row r="957" spans="3:21" x14ac:dyDescent="0.2">
      <c r="C957" s="1"/>
      <c r="D957" s="1"/>
      <c r="E957" s="1">
        <v>0.11912499999999999</v>
      </c>
      <c r="F957" s="4">
        <f t="shared" si="128"/>
        <v>4.6713067899754358E-3</v>
      </c>
      <c r="G957" s="1">
        <f t="shared" si="129"/>
        <v>-10.406968316360944</v>
      </c>
      <c r="H957" s="1">
        <f t="shared" si="130"/>
        <v>0</v>
      </c>
      <c r="I957">
        <f t="shared" si="131"/>
        <v>0</v>
      </c>
      <c r="J957" s="4">
        <f t="shared" si="132"/>
        <v>3.9769296294121147E-5</v>
      </c>
      <c r="K957">
        <f t="shared" si="133"/>
        <v>0</v>
      </c>
      <c r="L957">
        <f>K957*'Exhaust Gas Math'!$C$14</f>
        <v>0</v>
      </c>
      <c r="M957">
        <f>(L957/'Exhaust Gas Math'!$B$14)+('Exhaust Gas Math'!$D$10)</f>
        <v>4.4059320573952224E-4</v>
      </c>
      <c r="N957">
        <f>('Exhaust Gas Math'!$E$10*((-0.000000001)*N956^3+(0.000002)*N956^2-0.0012*N956+1.3446)*$B$15+L957*'Exhaust Gas Math'!$D$14*$B$14)/('Exhaust Gas Math'!$E$10*((-0.000000001)*N956^3+(0.000002)*N956^2-0.0012*N956+1.3446)+L957*'Exhaust Gas Math'!$D$14)</f>
        <v>1100</v>
      </c>
      <c r="O957">
        <f t="shared" si="134"/>
        <v>101325</v>
      </c>
      <c r="P957">
        <f>((-0.0000000008)*N957^3+(0.000003)*N957^2-0.004*N957+2.013)*('Exhaust Gas Math'!$E$10/(L957+'Exhaust Gas Math'!$E$10))+(357.45*N957^-1.004)*(L957/(L957+'Exhaust Gas Math'!$E$10))</f>
        <v>0.17819999999999947</v>
      </c>
      <c r="Q957">
        <f t="shared" si="7"/>
        <v>0</v>
      </c>
      <c r="R957">
        <f t="shared" si="8"/>
        <v>101325</v>
      </c>
      <c r="T957">
        <f t="shared" si="135"/>
        <v>0.11912499999999999</v>
      </c>
      <c r="U957">
        <f t="shared" si="136"/>
        <v>101325</v>
      </c>
    </row>
    <row r="958" spans="3:21" x14ac:dyDescent="0.2">
      <c r="C958" s="1"/>
      <c r="D958" s="1"/>
      <c r="E958" s="1">
        <v>0.11924999999999999</v>
      </c>
      <c r="F958" s="4">
        <f t="shared" si="128"/>
        <v>3.4550931832287163E-3</v>
      </c>
      <c r="G958" s="1">
        <f t="shared" si="129"/>
        <v>-9.0424454070735365</v>
      </c>
      <c r="H958" s="1">
        <f t="shared" si="130"/>
        <v>0</v>
      </c>
      <c r="I958">
        <f t="shared" si="131"/>
        <v>0</v>
      </c>
      <c r="J958" s="4">
        <f t="shared" si="132"/>
        <v>3.9769296294121147E-5</v>
      </c>
      <c r="K958">
        <f t="shared" si="133"/>
        <v>0</v>
      </c>
      <c r="L958">
        <f>K958*'Exhaust Gas Math'!$C$14</f>
        <v>0</v>
      </c>
      <c r="M958">
        <f>(L958/'Exhaust Gas Math'!$B$14)+('Exhaust Gas Math'!$D$10)</f>
        <v>4.4059320573952224E-4</v>
      </c>
      <c r="N958">
        <f>('Exhaust Gas Math'!$E$10*((-0.000000001)*N957^3+(0.000002)*N957^2-0.0012*N957+1.3446)*$B$15+L958*'Exhaust Gas Math'!$D$14*$B$14)/('Exhaust Gas Math'!$E$10*((-0.000000001)*N957^3+(0.000002)*N957^2-0.0012*N957+1.3446)+L958*'Exhaust Gas Math'!$D$14)</f>
        <v>1100</v>
      </c>
      <c r="O958">
        <f t="shared" si="134"/>
        <v>101325</v>
      </c>
      <c r="P958">
        <f>((-0.0000000008)*N958^3+(0.000003)*N958^2-0.004*N958+2.013)*('Exhaust Gas Math'!$E$10/(L958+'Exhaust Gas Math'!$E$10))+(357.45*N958^-1.004)*(L958/(L958+'Exhaust Gas Math'!$E$10))</f>
        <v>0.17819999999999947</v>
      </c>
      <c r="Q958">
        <f t="shared" si="7"/>
        <v>0</v>
      </c>
      <c r="R958">
        <f t="shared" si="8"/>
        <v>101325</v>
      </c>
      <c r="T958">
        <f t="shared" si="135"/>
        <v>0.11924999999999999</v>
      </c>
      <c r="U958">
        <f t="shared" si="136"/>
        <v>101325</v>
      </c>
    </row>
    <row r="959" spans="3:21" x14ac:dyDescent="0.2">
      <c r="C959" s="1"/>
      <c r="D959" s="1"/>
      <c r="E959" s="1">
        <v>0.119375</v>
      </c>
      <c r="F959" s="4">
        <f t="shared" si="128"/>
        <v>2.4130188193922271E-3</v>
      </c>
      <c r="G959" s="1">
        <f t="shared" si="129"/>
        <v>-7.6221728149335402</v>
      </c>
      <c r="H959" s="1">
        <f t="shared" si="130"/>
        <v>0</v>
      </c>
      <c r="I959">
        <f t="shared" si="131"/>
        <v>0</v>
      </c>
      <c r="J959" s="4">
        <f t="shared" si="132"/>
        <v>3.9769296294121147E-5</v>
      </c>
      <c r="K959">
        <f t="shared" si="133"/>
        <v>0</v>
      </c>
      <c r="L959">
        <f>K959*'Exhaust Gas Math'!$C$14</f>
        <v>0</v>
      </c>
      <c r="M959">
        <f>(L959/'Exhaust Gas Math'!$B$14)+('Exhaust Gas Math'!$D$10)</f>
        <v>4.4059320573952224E-4</v>
      </c>
      <c r="N959">
        <f>('Exhaust Gas Math'!$E$10*((-0.000000001)*N958^3+(0.000002)*N958^2-0.0012*N958+1.3446)*$B$15+L959*'Exhaust Gas Math'!$D$14*$B$14)/('Exhaust Gas Math'!$E$10*((-0.000000001)*N958^3+(0.000002)*N958^2-0.0012*N958+1.3446)+L959*'Exhaust Gas Math'!$D$14)</f>
        <v>1100</v>
      </c>
      <c r="O959">
        <f t="shared" si="134"/>
        <v>101325</v>
      </c>
      <c r="P959">
        <f>((-0.0000000008)*N959^3+(0.000003)*N959^2-0.004*N959+2.013)*('Exhaust Gas Math'!$E$10/(L959+'Exhaust Gas Math'!$E$10))+(357.45*N959^-1.004)*(L959/(L959+'Exhaust Gas Math'!$E$10))</f>
        <v>0.17819999999999947</v>
      </c>
      <c r="Q959">
        <f t="shared" si="7"/>
        <v>0</v>
      </c>
      <c r="R959">
        <f t="shared" si="8"/>
        <v>101325</v>
      </c>
      <c r="T959">
        <f t="shared" si="135"/>
        <v>0.119375</v>
      </c>
      <c r="U959">
        <f t="shared" si="136"/>
        <v>101325</v>
      </c>
    </row>
    <row r="960" spans="3:21" x14ac:dyDescent="0.2">
      <c r="C960" s="1"/>
      <c r="D960" s="1"/>
      <c r="E960" s="1">
        <v>0.1195</v>
      </c>
      <c r="F960" s="4">
        <f t="shared" si="128"/>
        <v>1.5515084334436803E-3</v>
      </c>
      <c r="G960" s="1">
        <f t="shared" si="129"/>
        <v>-6.1549069927598179</v>
      </c>
      <c r="H960" s="1">
        <f t="shared" si="130"/>
        <v>0</v>
      </c>
      <c r="I960">
        <f t="shared" si="131"/>
        <v>0</v>
      </c>
      <c r="J960" s="4">
        <f t="shared" si="132"/>
        <v>3.9769296294121147E-5</v>
      </c>
      <c r="K960">
        <f t="shared" si="133"/>
        <v>0</v>
      </c>
      <c r="L960">
        <f>K960*'Exhaust Gas Math'!$C$14</f>
        <v>0</v>
      </c>
      <c r="M960">
        <f>(L960/'Exhaust Gas Math'!$B$14)+('Exhaust Gas Math'!$D$10)</f>
        <v>4.4059320573952224E-4</v>
      </c>
      <c r="N960">
        <f>('Exhaust Gas Math'!$E$10*((-0.000000001)*N959^3+(0.000002)*N959^2-0.0012*N959+1.3446)*$B$15+L960*'Exhaust Gas Math'!$D$14*$B$14)/('Exhaust Gas Math'!$E$10*((-0.000000001)*N959^3+(0.000002)*N959^2-0.0012*N959+1.3446)+L960*'Exhaust Gas Math'!$D$14)</f>
        <v>1100</v>
      </c>
      <c r="O960">
        <f t="shared" si="134"/>
        <v>101325</v>
      </c>
      <c r="P960">
        <f>((-0.0000000008)*N960^3+(0.000003)*N960^2-0.004*N960+2.013)*('Exhaust Gas Math'!$E$10/(L960+'Exhaust Gas Math'!$E$10))+(357.45*N960^-1.004)*(L960/(L960+'Exhaust Gas Math'!$E$10))</f>
        <v>0.17819999999999947</v>
      </c>
      <c r="Q960">
        <f t="shared" si="7"/>
        <v>0</v>
      </c>
      <c r="R960">
        <f t="shared" si="8"/>
        <v>101325</v>
      </c>
      <c r="T960">
        <f t="shared" si="135"/>
        <v>0.1195</v>
      </c>
      <c r="U960">
        <f t="shared" si="136"/>
        <v>101325</v>
      </c>
    </row>
    <row r="961" spans="3:21" x14ac:dyDescent="0.2">
      <c r="C961" s="1"/>
      <c r="D961" s="1"/>
      <c r="E961" s="1">
        <v>0.119625</v>
      </c>
      <c r="F961" s="4">
        <f t="shared" si="128"/>
        <v>8.7587352339370955E-4</v>
      </c>
      <c r="G961" s="1">
        <f t="shared" si="129"/>
        <v>-4.6496941222614687</v>
      </c>
      <c r="H961" s="1">
        <f t="shared" si="130"/>
        <v>0</v>
      </c>
      <c r="I961">
        <f t="shared" si="131"/>
        <v>0</v>
      </c>
      <c r="J961" s="4">
        <f t="shared" si="132"/>
        <v>3.9769296294121147E-5</v>
      </c>
      <c r="K961">
        <f t="shared" si="133"/>
        <v>0</v>
      </c>
      <c r="L961">
        <f>K961*'Exhaust Gas Math'!$C$14</f>
        <v>0</v>
      </c>
      <c r="M961">
        <f>(L961/'Exhaust Gas Math'!$B$14)+('Exhaust Gas Math'!$D$10)</f>
        <v>4.4059320573952224E-4</v>
      </c>
      <c r="N961">
        <f>('Exhaust Gas Math'!$E$10*((-0.000000001)*N960^3+(0.000002)*N960^2-0.0012*N960+1.3446)*$B$15+L961*'Exhaust Gas Math'!$D$14*$B$14)/('Exhaust Gas Math'!$E$10*((-0.000000001)*N960^3+(0.000002)*N960^2-0.0012*N960+1.3446)+L961*'Exhaust Gas Math'!$D$14)</f>
        <v>1100</v>
      </c>
      <c r="O961">
        <f t="shared" si="134"/>
        <v>101325</v>
      </c>
      <c r="P961">
        <f>((-0.0000000008)*N961^3+(0.000003)*N961^2-0.004*N961+2.013)*('Exhaust Gas Math'!$E$10/(L961+'Exhaust Gas Math'!$E$10))+(357.45*N961^-1.004)*(L961/(L961+'Exhaust Gas Math'!$E$10))</f>
        <v>0.17819999999999947</v>
      </c>
      <c r="Q961">
        <f t="shared" si="7"/>
        <v>0</v>
      </c>
      <c r="R961">
        <f t="shared" si="8"/>
        <v>101325</v>
      </c>
      <c r="T961">
        <f t="shared" si="135"/>
        <v>0.119625</v>
      </c>
      <c r="U961">
        <f t="shared" si="136"/>
        <v>101325</v>
      </c>
    </row>
    <row r="962" spans="3:21" x14ac:dyDescent="0.2">
      <c r="C962" s="1"/>
      <c r="D962" s="1"/>
      <c r="E962" s="1">
        <v>0.11975</v>
      </c>
      <c r="F962" s="4">
        <f t="shared" si="128"/>
        <v>3.9027960313411936E-4</v>
      </c>
      <c r="G962" s="1">
        <f t="shared" si="129"/>
        <v>-3.1158143413189041</v>
      </c>
      <c r="H962" s="1">
        <f t="shared" si="130"/>
        <v>0</v>
      </c>
      <c r="I962">
        <f t="shared" si="131"/>
        <v>0</v>
      </c>
      <c r="J962" s="4">
        <f t="shared" si="132"/>
        <v>3.9769296294121147E-5</v>
      </c>
      <c r="K962">
        <f t="shared" si="133"/>
        <v>0</v>
      </c>
      <c r="L962">
        <f>K962*'Exhaust Gas Math'!$C$14</f>
        <v>0</v>
      </c>
      <c r="M962">
        <f>(L962/'Exhaust Gas Math'!$B$14)+('Exhaust Gas Math'!$D$10)</f>
        <v>4.4059320573952224E-4</v>
      </c>
      <c r="N962">
        <f>('Exhaust Gas Math'!$E$10*((-0.000000001)*N961^3+(0.000002)*N961^2-0.0012*N961+1.3446)*$B$15+L962*'Exhaust Gas Math'!$D$14*$B$14)/('Exhaust Gas Math'!$E$10*((-0.000000001)*N961^3+(0.000002)*N961^2-0.0012*N961+1.3446)+L962*'Exhaust Gas Math'!$D$14)</f>
        <v>1100</v>
      </c>
      <c r="O962">
        <f t="shared" si="134"/>
        <v>101325</v>
      </c>
      <c r="P962">
        <f>((-0.0000000008)*N962^3+(0.000003)*N962^2-0.004*N962+2.013)*('Exhaust Gas Math'!$E$10/(L962+'Exhaust Gas Math'!$E$10))+(357.45*N962^-1.004)*(L962/(L962+'Exhaust Gas Math'!$E$10))</f>
        <v>0.17819999999999947</v>
      </c>
      <c r="Q962">
        <f t="shared" si="7"/>
        <v>0</v>
      </c>
      <c r="R962">
        <f t="shared" si="8"/>
        <v>101325</v>
      </c>
      <c r="T962">
        <f t="shared" si="135"/>
        <v>0.11975</v>
      </c>
      <c r="U962">
        <f t="shared" si="136"/>
        <v>101325</v>
      </c>
    </row>
    <row r="963" spans="3:21" x14ac:dyDescent="0.2">
      <c r="C963" s="1"/>
      <c r="D963" s="1"/>
      <c r="E963" s="1">
        <v>0.119875</v>
      </c>
      <c r="F963" s="4">
        <f t="shared" si="128"/>
        <v>9.7720520659844157E-5</v>
      </c>
      <c r="G963" s="1">
        <f t="shared" si="129"/>
        <v>-1.5627245288489773</v>
      </c>
      <c r="H963" s="1">
        <f t="shared" si="130"/>
        <v>0</v>
      </c>
      <c r="I963">
        <f t="shared" si="131"/>
        <v>0</v>
      </c>
      <c r="J963" s="4">
        <f t="shared" si="132"/>
        <v>3.9769296294121147E-5</v>
      </c>
      <c r="K963">
        <f t="shared" si="133"/>
        <v>0</v>
      </c>
      <c r="L963">
        <f>K963*'Exhaust Gas Math'!$C$14</f>
        <v>0</v>
      </c>
      <c r="M963">
        <f>(L963/'Exhaust Gas Math'!$B$14)+('Exhaust Gas Math'!$D$10)</f>
        <v>4.4059320573952224E-4</v>
      </c>
      <c r="N963">
        <f>('Exhaust Gas Math'!$E$10*((-0.000000001)*N962^3+(0.000002)*N962^2-0.0012*N962+1.3446)*$B$15+L963*'Exhaust Gas Math'!$D$14*$B$14)/('Exhaust Gas Math'!$E$10*((-0.000000001)*N962^3+(0.000002)*N962^2-0.0012*N962+1.3446)+L963*'Exhaust Gas Math'!$D$14)</f>
        <v>1100</v>
      </c>
      <c r="O963">
        <f t="shared" si="134"/>
        <v>101325</v>
      </c>
      <c r="P963">
        <f>((-0.0000000008)*N963^3+(0.000003)*N963^2-0.004*N963+2.013)*('Exhaust Gas Math'!$E$10/(L963+'Exhaust Gas Math'!$E$10))+(357.45*N963^-1.004)*(L963/(L963+'Exhaust Gas Math'!$E$10))</f>
        <v>0.17819999999999947</v>
      </c>
      <c r="Q963">
        <f t="shared" si="7"/>
        <v>0</v>
      </c>
      <c r="R963">
        <f t="shared" si="8"/>
        <v>101325</v>
      </c>
      <c r="T963">
        <f t="shared" si="135"/>
        <v>0.119875</v>
      </c>
      <c r="U963">
        <f t="shared" si="136"/>
        <v>101325</v>
      </c>
    </row>
    <row r="964" spans="3:21" x14ac:dyDescent="0.2">
      <c r="C964" s="1"/>
      <c r="D964" s="1"/>
      <c r="E964" s="1">
        <v>0.12</v>
      </c>
      <c r="F964" s="4">
        <f t="shared" ref="F964:F1027" si="137">-(($B$3/1000)/2)*COS($B$10*E964)+(($B$3/1000)/2)</f>
        <v>0</v>
      </c>
      <c r="G964" s="1">
        <f t="shared" ref="G964:G1027" si="138">($B$3/1000/2)*$B$10*SIN($B$10*E964)</f>
        <v>-5.8565126937734625E-14</v>
      </c>
      <c r="H964" s="1">
        <f t="shared" ref="H964:H1027" si="139">IF(MOD(E964,(1/($B$9/2)))&lt;=(1/($B$9*2)),1,0)</f>
        <v>0</v>
      </c>
      <c r="I964">
        <f t="shared" ref="I964:I1027" si="140">F964*$B$4*H964</f>
        <v>0</v>
      </c>
      <c r="J964" s="4">
        <f t="shared" ref="J964:J1027" si="141">$B$7+H964*I964</f>
        <v>3.9769296294121147E-5</v>
      </c>
      <c r="K964">
        <f t="shared" ref="K964:K1027" si="142">(I964)*$B$11*H964</f>
        <v>0</v>
      </c>
      <c r="L964">
        <f>K964*'Exhaust Gas Math'!$C$14</f>
        <v>0</v>
      </c>
      <c r="M964">
        <f>(L964/'Exhaust Gas Math'!$B$14)+('Exhaust Gas Math'!$D$10)</f>
        <v>4.4059320573952224E-4</v>
      </c>
      <c r="N964">
        <f>('Exhaust Gas Math'!$E$10*((-0.000000001)*N963^3+(0.000002)*N963^2-0.0012*N963+1.3446)*$B$15+L964*'Exhaust Gas Math'!$D$14*$B$14)/('Exhaust Gas Math'!$E$10*((-0.000000001)*N963^3+(0.000002)*N963^2-0.0012*N963+1.3446)+L964*'Exhaust Gas Math'!$D$14)</f>
        <v>1100</v>
      </c>
      <c r="O964">
        <f t="shared" ref="O964:O1027" si="143">(M964*$B$12*N964)/J964</f>
        <v>101325</v>
      </c>
      <c r="P964">
        <f>((-0.0000000008)*N964^3+(0.000003)*N964^2-0.004*N964+2.013)*('Exhaust Gas Math'!$E$10/(L964+'Exhaust Gas Math'!$E$10))+(357.45*N964^-1.004)*(L964/(L964+'Exhaust Gas Math'!$E$10))</f>
        <v>0.17819999999999947</v>
      </c>
      <c r="Q964">
        <f t="shared" si="7"/>
        <v>0</v>
      </c>
      <c r="R964">
        <f t="shared" si="8"/>
        <v>101325</v>
      </c>
      <c r="T964">
        <f t="shared" ref="T964:T1027" si="144">E964</f>
        <v>0.12</v>
      </c>
      <c r="U964">
        <f t="shared" ref="U964:U1027" si="145">R964</f>
        <v>101325</v>
      </c>
    </row>
    <row r="965" spans="3:21" x14ac:dyDescent="0.2">
      <c r="C965" s="1"/>
      <c r="D965" s="1"/>
      <c r="E965" s="1">
        <v>0.120125</v>
      </c>
      <c r="F965" s="4">
        <f t="shared" si="137"/>
        <v>9.7720520659830279E-5</v>
      </c>
      <c r="G965" s="1">
        <f t="shared" si="138"/>
        <v>1.5627245288488605</v>
      </c>
      <c r="H965" s="1">
        <f t="shared" si="139"/>
        <v>1</v>
      </c>
      <c r="I965">
        <f t="shared" si="140"/>
        <v>6.9266439500856971E-7</v>
      </c>
      <c r="J965" s="4">
        <f t="shared" si="141"/>
        <v>4.046196068912972E-5</v>
      </c>
      <c r="K965">
        <f t="shared" si="142"/>
        <v>4.848650765059988E-7</v>
      </c>
      <c r="L965">
        <f>K965*'Exhaust Gas Math'!$C$14</f>
        <v>5.7442814394163973E-7</v>
      </c>
      <c r="M965">
        <f>(L965/'Exhaust Gas Math'!$B$14)+('Exhaust Gas Math'!$D$10)</f>
        <v>4.6042158488835344E-4</v>
      </c>
      <c r="N965">
        <f>('Exhaust Gas Math'!$E$10*((-0.000000001)*N964^3+(0.000002)*N964^2-0.0012*N964+1.3446)*$B$15+L965*'Exhaust Gas Math'!$D$14*$B$14)/('Exhaust Gas Math'!$E$10*((-0.000000001)*N964^3+(0.000002)*N964^2-0.0012*N964+1.3446)+L965*'Exhaust Gas Math'!$D$14)</f>
        <v>1053.033921002798</v>
      </c>
      <c r="O965">
        <f t="shared" si="143"/>
        <v>99628.857649791564</v>
      </c>
      <c r="P965">
        <f>((-0.0000000008)*N965^3+(0.000003)*N965^2-0.004*N965+2.013)*('Exhaust Gas Math'!$E$10/(L965+'Exhaust Gas Math'!$E$10))+(357.45*N965^-1.004)*(L965/(L965+'Exhaust Gas Math'!$E$10))</f>
        <v>0.20213240904263299</v>
      </c>
      <c r="Q965">
        <f t="shared" si="7"/>
        <v>-0.24681458184769112</v>
      </c>
      <c r="R965">
        <f t="shared" si="8"/>
        <v>99628.610835209722</v>
      </c>
      <c r="T965">
        <f t="shared" si="144"/>
        <v>0.120125</v>
      </c>
      <c r="U965">
        <f t="shared" si="145"/>
        <v>99628.610835209722</v>
      </c>
    </row>
    <row r="966" spans="3:21" x14ac:dyDescent="0.2">
      <c r="C966" s="1"/>
      <c r="D966" s="1"/>
      <c r="E966" s="1">
        <v>0.12025</v>
      </c>
      <c r="F966" s="4">
        <f t="shared" si="137"/>
        <v>3.9027960313408466E-4</v>
      </c>
      <c r="G966" s="1">
        <f t="shared" si="138"/>
        <v>3.1158143413187886</v>
      </c>
      <c r="H966" s="1">
        <f t="shared" si="139"/>
        <v>1</v>
      </c>
      <c r="I966">
        <f t="shared" si="140"/>
        <v>2.7663870737047809E-6</v>
      </c>
      <c r="J966" s="4">
        <f t="shared" si="141"/>
        <v>4.2535683367825928E-5</v>
      </c>
      <c r="K966">
        <f t="shared" si="142"/>
        <v>1.9364709515933464E-6</v>
      </c>
      <c r="L966">
        <f>K966*'Exhaust Gas Math'!$C$14</f>
        <v>2.2941710352424289E-6</v>
      </c>
      <c r="M966">
        <f>(L966/'Exhaust Gas Math'!$B$14)+('Exhaust Gas Math'!$D$10)</f>
        <v>5.1978447378378968E-4</v>
      </c>
      <c r="N966">
        <f>('Exhaust Gas Math'!$E$10*((-0.000000001)*N965^3+(0.000002)*N965^2-0.0012*N965+1.3446)*$B$15+L966*'Exhaust Gas Math'!$D$14*$B$14)/('Exhaust Gas Math'!$E$10*((-0.000000001)*N965^3+(0.000002)*N965^2-0.0012*N965+1.3446)+L966*'Exhaust Gas Math'!$D$14)</f>
        <v>942.38198543278872</v>
      </c>
      <c r="O966">
        <f t="shared" si="143"/>
        <v>95748.262488921115</v>
      </c>
      <c r="P966">
        <f>((-0.0000000008)*N966^3+(0.000003)*N966^2-0.004*N966+2.013)*('Exhaust Gas Math'!$E$10/(L966+'Exhaust Gas Math'!$E$10))+(357.45*N966^-1.004)*(L966/(L966+'Exhaust Gas Math'!$E$10))</f>
        <v>0.2663280839466704</v>
      </c>
      <c r="Q966">
        <f t="shared" si="7"/>
        <v>-1.2927963367997799</v>
      </c>
      <c r="R966">
        <f t="shared" si="8"/>
        <v>95746.969692584316</v>
      </c>
      <c r="T966">
        <f t="shared" si="144"/>
        <v>0.12025</v>
      </c>
      <c r="U966">
        <f t="shared" si="145"/>
        <v>95746.969692584316</v>
      </c>
    </row>
    <row r="967" spans="3:21" x14ac:dyDescent="0.2">
      <c r="C967" s="1"/>
      <c r="D967" s="1"/>
      <c r="E967" s="1">
        <v>0.120375</v>
      </c>
      <c r="F967" s="4">
        <f t="shared" si="137"/>
        <v>8.7587352339366792E-4</v>
      </c>
      <c r="G967" s="1">
        <f t="shared" si="138"/>
        <v>4.649694122261355</v>
      </c>
      <c r="H967" s="1">
        <f t="shared" si="139"/>
        <v>1</v>
      </c>
      <c r="I967">
        <f t="shared" si="140"/>
        <v>6.2083828461925945E-6</v>
      </c>
      <c r="J967" s="4">
        <f t="shared" si="141"/>
        <v>4.597767914031374E-5</v>
      </c>
      <c r="K967">
        <f t="shared" si="142"/>
        <v>4.3458679923348161E-6</v>
      </c>
      <c r="L967">
        <f>K967*'Exhaust Gas Math'!$C$14</f>
        <v>5.148625887105695E-6</v>
      </c>
      <c r="M967">
        <f>(L967/'Exhaust Gas Math'!$B$14)+('Exhaust Gas Math'!$D$10)</f>
        <v>6.183158804756526E-4</v>
      </c>
      <c r="N967">
        <f>('Exhaust Gas Math'!$E$10*((-0.000000001)*N966^3+(0.000002)*N966^2-0.0012*N966+1.3446)*$B$15+L967*'Exhaust Gas Math'!$D$14*$B$14)/('Exhaust Gas Math'!$E$10*((-0.000000001)*N966^3+(0.000002)*N966^2-0.0012*N966+1.3446)+L967*'Exhaust Gas Math'!$D$14)</f>
        <v>819.29136279073282</v>
      </c>
      <c r="O967">
        <f t="shared" si="143"/>
        <v>91608.499549878703</v>
      </c>
      <c r="P967">
        <f>((-0.0000000008)*N967^3+(0.000003)*N967^2-0.004*N967+2.013)*('Exhaust Gas Math'!$E$10/(L967+'Exhaust Gas Math'!$E$10))+(357.45*N967^-1.004)*(L967/(L967+'Exhaust Gas Math'!$E$10))</f>
        <v>0.35342989853227968</v>
      </c>
      <c r="Q967">
        <f t="shared" si="7"/>
        <v>-3.8205163125684534</v>
      </c>
      <c r="R967">
        <f t="shared" si="8"/>
        <v>91604.679033566135</v>
      </c>
      <c r="T967">
        <f t="shared" si="144"/>
        <v>0.120375</v>
      </c>
      <c r="U967">
        <f t="shared" si="145"/>
        <v>91604.679033566135</v>
      </c>
    </row>
    <row r="968" spans="3:21" x14ac:dyDescent="0.2">
      <c r="C968" s="1"/>
      <c r="D968" s="1"/>
      <c r="E968" s="1">
        <v>0.1205</v>
      </c>
      <c r="F968" s="4">
        <f t="shared" si="137"/>
        <v>1.5515084334436179E-3</v>
      </c>
      <c r="G968" s="1">
        <f t="shared" si="138"/>
        <v>6.1549069927597069</v>
      </c>
      <c r="H968" s="1">
        <f t="shared" si="139"/>
        <v>1</v>
      </c>
      <c r="I968">
        <f t="shared" si="140"/>
        <v>1.0997430663953484E-5</v>
      </c>
      <c r="J968" s="4">
        <f t="shared" si="141"/>
        <v>5.0766726958074631E-5</v>
      </c>
      <c r="K968">
        <f t="shared" si="142"/>
        <v>7.6982014647674386E-6</v>
      </c>
      <c r="L968">
        <f>K968*'Exhaust Gas Math'!$C$14</f>
        <v>9.1201940361659807E-6</v>
      </c>
      <c r="M968">
        <f>(L968/'Exhaust Gas Math'!$B$14)+('Exhaust Gas Math'!$D$10)</f>
        <v>7.5540832607662897E-4</v>
      </c>
      <c r="N968">
        <f>('Exhaust Gas Math'!$E$10*((-0.000000001)*N967^3+(0.000002)*N967^2-0.0012*N967+1.3446)*$B$15+L968*'Exhaust Gas Math'!$D$14*$B$14)/('Exhaust Gas Math'!$E$10*((-0.000000001)*N967^3+(0.000002)*N967^2-0.0012*N967+1.3446)+L968*'Exhaust Gas Math'!$D$14)</f>
        <v>708.64035503644516</v>
      </c>
      <c r="O968">
        <f t="shared" si="143"/>
        <v>87672.324482879252</v>
      </c>
      <c r="P968">
        <f>((-0.0000000008)*N968^3+(0.000003)*N968^2-0.004*N968+2.013)*('Exhaust Gas Math'!$E$10/(L968+'Exhaust Gas Math'!$E$10))+(357.45*N968^-1.004)*(L968/(L968+'Exhaust Gas Math'!$E$10))</f>
        <v>0.44774206380125592</v>
      </c>
      <c r="Q968">
        <f t="shared" si="7"/>
        <v>-8.4808794570091184</v>
      </c>
      <c r="R968">
        <f t="shared" si="8"/>
        <v>87663.84360342224</v>
      </c>
      <c r="T968">
        <f t="shared" si="144"/>
        <v>0.1205</v>
      </c>
      <c r="U968">
        <f t="shared" si="145"/>
        <v>87663.84360342224</v>
      </c>
    </row>
    <row r="969" spans="3:21" x14ac:dyDescent="0.2">
      <c r="C969" s="1"/>
      <c r="D969" s="1"/>
      <c r="E969" s="1">
        <v>0.120625</v>
      </c>
      <c r="F969" s="4">
        <f t="shared" si="137"/>
        <v>2.4130188193921577E-3</v>
      </c>
      <c r="G969" s="1">
        <f t="shared" si="138"/>
        <v>7.6221728149334318</v>
      </c>
      <c r="H969" s="1">
        <f t="shared" si="139"/>
        <v>1</v>
      </c>
      <c r="I969">
        <f t="shared" si="140"/>
        <v>1.710400445467157E-5</v>
      </c>
      <c r="J969" s="4">
        <f t="shared" si="141"/>
        <v>5.6873300748792714E-5</v>
      </c>
      <c r="K969">
        <f t="shared" si="142"/>
        <v>1.1972803118270099E-5</v>
      </c>
      <c r="L969">
        <f>K969*'Exhaust Gas Math'!$C$14</f>
        <v>1.4184389444104415E-5</v>
      </c>
      <c r="M969">
        <f>(L969/'Exhaust Gas Math'!$B$14)+('Exhaust Gas Math'!$D$10)</f>
        <v>9.3021659007174232E-4</v>
      </c>
      <c r="N969">
        <f>('Exhaust Gas Math'!$E$10*((-0.000000001)*N968^3+(0.000002)*N968^2-0.0012*N968+1.3446)*$B$15+L969*'Exhaust Gas Math'!$D$14*$B$14)/('Exhaust Gas Math'!$E$10*((-0.000000001)*N968^3+(0.000002)*N968^2-0.0012*N968+1.3446)+L969*'Exhaust Gas Math'!$D$14)</f>
        <v>619.20217357424804</v>
      </c>
      <c r="O969">
        <f t="shared" si="143"/>
        <v>84205.829169248434</v>
      </c>
      <c r="P969">
        <f>((-0.0000000008)*N969^3+(0.000003)*N969^2-0.004*N969+2.013)*('Exhaust Gas Math'!$E$10/(L969+'Exhaust Gas Math'!$E$10))+(357.45*N969^-1.004)*(L969/(L969+'Exhaust Gas Math'!$E$10))</f>
        <v>0.53807068281811365</v>
      </c>
      <c r="Q969">
        <f t="shared" si="7"/>
        <v>-15.630285703334748</v>
      </c>
      <c r="R969">
        <f t="shared" si="8"/>
        <v>84190.198883545105</v>
      </c>
      <c r="T969">
        <f t="shared" si="144"/>
        <v>0.120625</v>
      </c>
      <c r="U969">
        <f t="shared" si="145"/>
        <v>84190.198883545105</v>
      </c>
    </row>
    <row r="970" spans="3:21" x14ac:dyDescent="0.2">
      <c r="C970" s="1"/>
      <c r="D970" s="1"/>
      <c r="E970" s="1">
        <v>0.12075</v>
      </c>
      <c r="F970" s="4">
        <f t="shared" si="137"/>
        <v>3.455093183228633E-3</v>
      </c>
      <c r="G970" s="1">
        <f t="shared" si="138"/>
        <v>9.0424454070734317</v>
      </c>
      <c r="H970" s="1">
        <f t="shared" si="139"/>
        <v>1</v>
      </c>
      <c r="I970">
        <f t="shared" si="140"/>
        <v>2.4490455160285175E-5</v>
      </c>
      <c r="J970" s="4">
        <f t="shared" si="141"/>
        <v>6.4259751454406319E-5</v>
      </c>
      <c r="K970">
        <f t="shared" si="142"/>
        <v>1.714331861219962E-5</v>
      </c>
      <c r="L970">
        <f>K970*'Exhaust Gas Math'!$C$14</f>
        <v>2.0309989662215153E-5</v>
      </c>
      <c r="M970">
        <f>(L970/'Exhaust Gas Math'!$B$14)+('Exhaust Gas Math'!$D$10)</f>
        <v>1.1416629213838146E-3</v>
      </c>
      <c r="N970">
        <f>('Exhaust Gas Math'!$E$10*((-0.000000001)*N969^3+(0.000002)*N969^2-0.0012*N969+1.3446)*$B$15+L970*'Exhaust Gas Math'!$D$14*$B$14)/('Exhaust Gas Math'!$E$10*((-0.000000001)*N969^3+(0.000002)*N969^2-0.0012*N969+1.3446)+L970*'Exhaust Gas Math'!$D$14)</f>
        <v>551.35193937257282</v>
      </c>
      <c r="O970">
        <f t="shared" si="143"/>
        <v>81444.507106685982</v>
      </c>
      <c r="P970">
        <f>((-0.0000000008)*N970^3+(0.000003)*N970^2-0.004*N970+2.013)*('Exhaust Gas Math'!$E$10/(L970+'Exhaust Gas Math'!$E$10))+(357.45*N970^-1.004)*(L970/(L970+'Exhaust Gas Math'!$E$10))</f>
        <v>0.61852172786297221</v>
      </c>
      <c r="Q970">
        <f t="shared" si="7"/>
        <v>-25.286967805419994</v>
      </c>
      <c r="R970">
        <f t="shared" si="8"/>
        <v>81419.220138880555</v>
      </c>
      <c r="T970">
        <f t="shared" si="144"/>
        <v>0.12075</v>
      </c>
      <c r="U970">
        <f t="shared" si="145"/>
        <v>81419.220138880555</v>
      </c>
    </row>
    <row r="971" spans="3:21" x14ac:dyDescent="0.2">
      <c r="C971" s="1"/>
      <c r="D971" s="1"/>
      <c r="E971" s="1">
        <v>0.120875</v>
      </c>
      <c r="F971" s="4">
        <f t="shared" si="137"/>
        <v>4.6713067899753387E-3</v>
      </c>
      <c r="G971" s="1">
        <f t="shared" si="138"/>
        <v>10.406968316360844</v>
      </c>
      <c r="H971" s="1">
        <f t="shared" si="139"/>
        <v>1</v>
      </c>
      <c r="I971">
        <f t="shared" si="140"/>
        <v>3.3111242855951761E-5</v>
      </c>
      <c r="J971" s="4">
        <f t="shared" si="141"/>
        <v>7.2880539150072915E-5</v>
      </c>
      <c r="K971">
        <f t="shared" si="142"/>
        <v>2.317786999916623E-5</v>
      </c>
      <c r="L971">
        <f>K971*'Exhaust Gas Math'!$C$14</f>
        <v>2.7459228328186161E-5</v>
      </c>
      <c r="M971">
        <f>(L971/'Exhaust Gas Math'!$B$14)+('Exhaust Gas Math'!$D$10)</f>
        <v>1.3884436830673152E-3</v>
      </c>
      <c r="N971">
        <f>('Exhaust Gas Math'!$E$10*((-0.000000001)*N970^3+(0.000002)*N970^2-0.0012*N970+1.3446)*$B$15+L971*'Exhaust Gas Math'!$D$14*$B$14)/('Exhaust Gas Math'!$E$10*((-0.000000001)*N970^3+(0.000002)*N970^2-0.0012*N970+1.3446)+L971*'Exhaust Gas Math'!$D$14)</f>
        <v>501.15590385831882</v>
      </c>
      <c r="O971">
        <f t="shared" si="143"/>
        <v>79382.282284523579</v>
      </c>
      <c r="P971">
        <f>((-0.0000000008)*N971^3+(0.000003)*N971^2-0.004*N971+2.013)*('Exhaust Gas Math'!$E$10/(L971+'Exhaust Gas Math'!$E$10))+(357.45*N971^-1.004)*(L971/(L971+'Exhaust Gas Math'!$E$10))</f>
        <v>0.6876501438839635</v>
      </c>
      <c r="Q971">
        <f t="shared" si="7"/>
        <v>-37.23797081948851</v>
      </c>
      <c r="R971">
        <f t="shared" si="8"/>
        <v>79345.044313704086</v>
      </c>
      <c r="T971">
        <f t="shared" si="144"/>
        <v>0.120875</v>
      </c>
      <c r="U971">
        <f t="shared" si="145"/>
        <v>79345.044313704086</v>
      </c>
    </row>
    <row r="972" spans="3:21" x14ac:dyDescent="0.2">
      <c r="C972" s="1"/>
      <c r="D972" s="1"/>
      <c r="E972" s="1">
        <v>0.121</v>
      </c>
      <c r="F972" s="4">
        <f t="shared" si="137"/>
        <v>6.0541612783141761E-3</v>
      </c>
      <c r="G972" s="1">
        <f t="shared" si="138"/>
        <v>11.707328805309505</v>
      </c>
      <c r="H972" s="1">
        <f t="shared" si="139"/>
        <v>1</v>
      </c>
      <c r="I972">
        <f t="shared" si="140"/>
        <v>4.2913217518821613E-5</v>
      </c>
      <c r="J972" s="4">
        <f t="shared" si="141"/>
        <v>8.268251381294276E-5</v>
      </c>
      <c r="K972">
        <f t="shared" si="142"/>
        <v>3.0039252263175126E-5</v>
      </c>
      <c r="L972">
        <f>K972*'Exhaust Gas Math'!$C$14</f>
        <v>3.5588028008276036E-5</v>
      </c>
      <c r="M972">
        <f>(L972/'Exhaust Gas Math'!$B$14)+('Exhaust Gas Math'!$D$10)</f>
        <v>1.6690373896634447E-3</v>
      </c>
      <c r="N972">
        <f>('Exhaust Gas Math'!$E$10*((-0.000000001)*N971^3+(0.000002)*N971^2-0.0012*N971+1.3446)*$B$15+L972*'Exhaust Gas Math'!$D$14*$B$14)/('Exhaust Gas Math'!$E$10*((-0.000000001)*N971^3+(0.000002)*N971^2-0.0012*N971+1.3446)+L972*'Exhaust Gas Math'!$D$14)</f>
        <v>463.94523913844375</v>
      </c>
      <c r="O972">
        <f t="shared" si="143"/>
        <v>77866.948223147861</v>
      </c>
      <c r="P972">
        <f>((-0.0000000008)*N972^3+(0.000003)*N972^2-0.004*N972+2.013)*('Exhaust Gas Math'!$E$10/(L972+'Exhaust Gas Math'!$E$10))+(357.45*N972^-1.004)*(L972/(L972+'Exhaust Gas Math'!$E$10))</f>
        <v>0.74629781863529654</v>
      </c>
      <c r="Q972">
        <f t="shared" si="7"/>
        <v>-51.144367054401975</v>
      </c>
      <c r="R972">
        <f t="shared" si="8"/>
        <v>77815.803856093466</v>
      </c>
      <c r="T972">
        <f t="shared" si="144"/>
        <v>0.121</v>
      </c>
      <c r="U972">
        <f t="shared" si="145"/>
        <v>77815.803856093466</v>
      </c>
    </row>
    <row r="973" spans="3:21" x14ac:dyDescent="0.2">
      <c r="C973" s="1"/>
      <c r="D973" s="1"/>
      <c r="E973" s="1">
        <v>0.121125</v>
      </c>
      <c r="F973" s="4">
        <f t="shared" si="137"/>
        <v>7.5951308904789669E-3</v>
      </c>
      <c r="G973" s="1">
        <f t="shared" si="138"/>
        <v>12.935509719091559</v>
      </c>
      <c r="H973" s="1">
        <f t="shared" si="139"/>
        <v>1</v>
      </c>
      <c r="I973">
        <f t="shared" si="140"/>
        <v>5.3835946715612292E-5</v>
      </c>
      <c r="J973" s="4">
        <f t="shared" si="141"/>
        <v>9.3605243009733439E-5</v>
      </c>
      <c r="K973">
        <f t="shared" si="142"/>
        <v>3.7685162700928599E-5</v>
      </c>
      <c r="L973">
        <f>K973*'Exhaust Gas Math'!$C$14</f>
        <v>4.4646271949358065E-5</v>
      </c>
      <c r="M973">
        <f>(L973/'Exhaust Gas Math'!$B$14)+('Exhaust Gas Math'!$D$10)</f>
        <v>1.9817140876642052E-3</v>
      </c>
      <c r="N973">
        <f>('Exhaust Gas Math'!$E$10*((-0.000000001)*N972^3+(0.000002)*N972^2-0.0012*N972+1.3446)*$B$15+L973*'Exhaust Gas Math'!$D$14*$B$14)/('Exhaust Gas Math'!$E$10*((-0.000000001)*N972^3+(0.000002)*N972^2-0.0012*N972+1.3446)+L973*'Exhaust Gas Math'!$D$14)</f>
        <v>435.95426646670103</v>
      </c>
      <c r="O973">
        <f t="shared" si="143"/>
        <v>76738.939251708231</v>
      </c>
      <c r="P973">
        <f>((-0.0000000008)*N973^3+(0.000003)*N973^2-0.004*N973+2.013)*('Exhaust Gas Math'!$E$10/(L973+'Exhaust Gas Math'!$E$10))+(357.45*N973^-1.004)*(L973/(L973+'Exhaust Gas Math'!$E$10))</f>
        <v>0.79594162246551259</v>
      </c>
      <c r="Q973">
        <f t="shared" si="7"/>
        <v>-66.591425772826057</v>
      </c>
      <c r="R973">
        <f t="shared" si="8"/>
        <v>76672.347825935401</v>
      </c>
      <c r="T973">
        <f t="shared" si="144"/>
        <v>0.121125</v>
      </c>
      <c r="U973">
        <f t="shared" si="145"/>
        <v>76672.347825935401</v>
      </c>
    </row>
    <row r="974" spans="3:21" x14ac:dyDescent="0.2">
      <c r="C974" s="1"/>
      <c r="D974" s="1"/>
      <c r="E974" s="1">
        <v>0.12125</v>
      </c>
      <c r="F974" s="4">
        <f t="shared" si="137"/>
        <v>9.28471503638632E-3</v>
      </c>
      <c r="G974" s="1">
        <f t="shared" si="138"/>
        <v>14.083938913961942</v>
      </c>
      <c r="H974" s="1">
        <f t="shared" si="139"/>
        <v>1</v>
      </c>
      <c r="I974">
        <f t="shared" si="140"/>
        <v>6.5812088188649552E-5</v>
      </c>
      <c r="J974" s="4">
        <f t="shared" si="141"/>
        <v>1.055813844827707E-4</v>
      </c>
      <c r="K974">
        <f t="shared" si="142"/>
        <v>4.6068461732054684E-5</v>
      </c>
      <c r="L974">
        <f>K974*'Exhaust Gas Math'!$C$14</f>
        <v>5.457811306536371E-5</v>
      </c>
      <c r="M974">
        <f>(L974/'Exhaust Gas Math'!$B$14)+('Exhaust Gas Math'!$D$10)</f>
        <v>2.3245460212508689E-3</v>
      </c>
      <c r="N974">
        <f>('Exhaust Gas Math'!$E$10*((-0.000000001)*N973^3+(0.000002)*N973^2-0.0012*N973+1.3446)*$B$15+L974*'Exhaust Gas Math'!$D$14*$B$14)/('Exhaust Gas Math'!$E$10*((-0.000000001)*N973^3+(0.000002)*N973^2-0.0012*N973+1.3446)+L974*'Exhaust Gas Math'!$D$14)</f>
        <v>414.5159836936844</v>
      </c>
      <c r="O974">
        <f t="shared" si="143"/>
        <v>75879.78917739501</v>
      </c>
      <c r="P974">
        <f>((-0.0000000008)*N974^3+(0.000003)*N974^2-0.004*N974+2.013)*('Exhaust Gas Math'!$E$10/(L974+'Exhaust Gas Math'!$E$10))+(357.45*N974^-1.004)*(L974/(L974+'Exhaust Gas Math'!$E$10))</f>
        <v>0.83801647367205434</v>
      </c>
      <c r="Q974">
        <f t="shared" si="7"/>
        <v>-83.113357341042544</v>
      </c>
      <c r="R974">
        <f t="shared" si="8"/>
        <v>75796.675820053963</v>
      </c>
      <c r="T974">
        <f t="shared" si="144"/>
        <v>0.12125</v>
      </c>
      <c r="U974">
        <f t="shared" si="145"/>
        <v>75796.675820053963</v>
      </c>
    </row>
    <row r="975" spans="3:21" x14ac:dyDescent="0.2">
      <c r="C975" s="1"/>
      <c r="D975" s="1"/>
      <c r="E975" s="1">
        <v>0.121375</v>
      </c>
      <c r="F975" s="4">
        <f t="shared" si="137"/>
        <v>1.1112496867933308E-2</v>
      </c>
      <c r="G975" s="1">
        <f t="shared" si="138"/>
        <v>15.145535942043002</v>
      </c>
      <c r="H975" s="1">
        <f t="shared" si="139"/>
        <v>1</v>
      </c>
      <c r="I975">
        <f t="shared" si="140"/>
        <v>7.8767805043283311E-5</v>
      </c>
      <c r="J975" s="4">
        <f t="shared" si="141"/>
        <v>1.1853710133740446E-4</v>
      </c>
      <c r="K975">
        <f t="shared" si="142"/>
        <v>5.5137463530298316E-5</v>
      </c>
      <c r="L975">
        <f>K975*'Exhaust Gas Math'!$C$14</f>
        <v>6.5322318253142436E-5</v>
      </c>
      <c r="M975">
        <f>(L975/'Exhaust Gas Math'!$B$14)+('Exhaust Gas Math'!$D$10)</f>
        <v>2.6954195175497549E-3</v>
      </c>
      <c r="N975">
        <f>('Exhaust Gas Math'!$E$10*((-0.000000001)*N974^3+(0.000002)*N974^2-0.0012*N974+1.3446)*$B$15+L975*'Exhaust Gas Math'!$D$14*$B$14)/('Exhaust Gas Math'!$E$10*((-0.000000001)*N974^3+(0.000002)*N974^2-0.0012*N974+1.3446)+L975*'Exhaust Gas Math'!$D$14)</f>
        <v>397.80440105838494</v>
      </c>
      <c r="O975">
        <f t="shared" si="143"/>
        <v>75210.01707124566</v>
      </c>
      <c r="P975">
        <f>((-0.0000000008)*N975^3+(0.000003)*N975^2-0.004*N975+2.013)*('Exhaust Gas Math'!$E$10/(L975+'Exhaust Gas Math'!$E$10))+(357.45*N975^-1.004)*(L975/(L975+'Exhaust Gas Math'!$E$10))</f>
        <v>0.8737594873086485</v>
      </c>
      <c r="Q975">
        <f t="shared" si="7"/>
        <v>-100.21464689713156</v>
      </c>
      <c r="R975">
        <f t="shared" si="8"/>
        <v>75109.802424348527</v>
      </c>
      <c r="T975">
        <f t="shared" si="144"/>
        <v>0.121375</v>
      </c>
      <c r="U975">
        <f t="shared" si="145"/>
        <v>75109.802424348527</v>
      </c>
    </row>
    <row r="976" spans="3:21" x14ac:dyDescent="0.2">
      <c r="C976" s="1"/>
      <c r="D976" s="1"/>
      <c r="E976" s="1">
        <v>0.1215</v>
      </c>
      <c r="F976" s="4">
        <f t="shared" si="137"/>
        <v>1.3067207502328662E-2</v>
      </c>
      <c r="G976" s="1">
        <f t="shared" si="138"/>
        <v>16.113755704639402</v>
      </c>
      <c r="H976" s="1">
        <f t="shared" si="139"/>
        <v>1</v>
      </c>
      <c r="I976">
        <f t="shared" si="140"/>
        <v>9.2623220976887149E-5</v>
      </c>
      <c r="J976" s="4">
        <f t="shared" si="141"/>
        <v>1.3239251727100831E-4</v>
      </c>
      <c r="K976">
        <f t="shared" si="142"/>
        <v>6.4836254683821003E-5</v>
      </c>
      <c r="L976">
        <f>K976*'Exhaust Gas Math'!$C$14</f>
        <v>7.6812645914897031E-5</v>
      </c>
      <c r="M976">
        <f>(L976/'Exhaust Gas Math'!$B$14)+('Exhaust Gas Math'!$D$10)</f>
        <v>3.0920480181280976E-3</v>
      </c>
      <c r="N976">
        <f>('Exhaust Gas Math'!$E$10*((-0.000000001)*N975^3+(0.000002)*N975^2-0.0012*N975+1.3446)*$B$15+L976*'Exhaust Gas Math'!$D$14*$B$14)/('Exhaust Gas Math'!$E$10*((-0.000000001)*N975^3+(0.000002)*N975^2-0.0012*N975+1.3446)+L976*'Exhaust Gas Math'!$D$14)</f>
        <v>384.56570328996787</v>
      </c>
      <c r="O976">
        <f t="shared" si="143"/>
        <v>74677.088557880154</v>
      </c>
      <c r="P976">
        <f>((-0.0000000008)*N976^3+(0.000003)*N976^2-0.004*N976+2.013)*('Exhaust Gas Math'!$E$10/(L976+'Exhaust Gas Math'!$E$10))+(357.45*N976^-1.004)*(L976/(L976+'Exhaust Gas Math'!$E$10))</f>
        <v>0.90420870238961559</v>
      </c>
      <c r="Q976">
        <f t="shared" si="7"/>
        <v>-117.39030666838821</v>
      </c>
      <c r="R976">
        <f t="shared" si="8"/>
        <v>74559.698251211768</v>
      </c>
      <c r="T976">
        <f t="shared" si="144"/>
        <v>0.1215</v>
      </c>
      <c r="U976">
        <f t="shared" si="145"/>
        <v>74559.698251211768</v>
      </c>
    </row>
    <row r="977" spans="3:21" x14ac:dyDescent="0.2">
      <c r="C977" s="1"/>
      <c r="D977" s="1"/>
      <c r="E977" s="1">
        <v>0.121625</v>
      </c>
      <c r="F977" s="4">
        <f t="shared" si="137"/>
        <v>1.5136795498504402E-2</v>
      </c>
      <c r="G977" s="1">
        <f t="shared" si="138"/>
        <v>16.982628804949194</v>
      </c>
      <c r="H977" s="1">
        <f t="shared" si="139"/>
        <v>1</v>
      </c>
      <c r="I977">
        <f t="shared" si="140"/>
        <v>1.0729291274283929E-4</v>
      </c>
      <c r="J977" s="4">
        <f t="shared" si="141"/>
        <v>1.4706220903696043E-4</v>
      </c>
      <c r="K977">
        <f t="shared" si="142"/>
        <v>7.5105038919987506E-5</v>
      </c>
      <c r="L977">
        <f>K977*'Exhaust Gas Math'!$C$14</f>
        <v>8.8978254359672933E-5</v>
      </c>
      <c r="M977">
        <f>(L977/'Exhaust Gas Math'!$B$14)+('Exhaust Gas Math'!$D$10)</f>
        <v>3.5119861763875351E-3</v>
      </c>
      <c r="N977">
        <f>('Exhaust Gas Math'!$E$10*((-0.000000001)*N976^3+(0.000002)*N976^2-0.0012*N976+1.3446)*$B$15+L977*'Exhaust Gas Math'!$D$14*$B$14)/('Exhaust Gas Math'!$E$10*((-0.000000001)*N976^3+(0.000002)*N976^2-0.0012*N976+1.3446)+L977*'Exhaust Gas Math'!$D$14)</f>
        <v>373.92587497073362</v>
      </c>
      <c r="O977">
        <f t="shared" si="143"/>
        <v>74245.693632355949</v>
      </c>
      <c r="P977">
        <f>((-0.0000000008)*N977^3+(0.000003)*N977^2-0.004*N977+2.013)*('Exhaust Gas Math'!$E$10/(L977+'Exhaust Gas Math'!$E$10))+(357.45*N977^-1.004)*(L977/(L977+'Exhaust Gas Math'!$E$10))</f>
        <v>0.93022945092832698</v>
      </c>
      <c r="Q977">
        <f t="shared" si="7"/>
        <v>-134.14358965844738</v>
      </c>
      <c r="R977">
        <f t="shared" si="8"/>
        <v>74111.550042697505</v>
      </c>
      <c r="T977">
        <f t="shared" si="144"/>
        <v>0.121625</v>
      </c>
      <c r="U977">
        <f t="shared" si="145"/>
        <v>74111.550042697505</v>
      </c>
    </row>
    <row r="978" spans="3:21" x14ac:dyDescent="0.2">
      <c r="C978" s="1"/>
      <c r="D978" s="1"/>
      <c r="E978" s="1">
        <v>0.12175</v>
      </c>
      <c r="F978" s="4">
        <f t="shared" si="137"/>
        <v>1.7308501158256259E-2</v>
      </c>
      <c r="G978" s="1">
        <f t="shared" si="138"/>
        <v>17.74679835137934</v>
      </c>
      <c r="H978" s="1">
        <f t="shared" si="139"/>
        <v>1</v>
      </c>
      <c r="I978">
        <f t="shared" si="140"/>
        <v>1.2268643681323508E-4</v>
      </c>
      <c r="J978" s="4">
        <f t="shared" si="141"/>
        <v>1.6245573310735622E-4</v>
      </c>
      <c r="K978">
        <f t="shared" si="142"/>
        <v>8.5880505769264548E-5</v>
      </c>
      <c r="L978">
        <f>K978*'Exhaust Gas Math'!$C$14</f>
        <v>1.0174413856593273E-4</v>
      </c>
      <c r="M978">
        <f>(L978/'Exhaust Gas Math'!$B$14)+('Exhaust Gas Math'!$D$10)</f>
        <v>3.9526449339387882E-3</v>
      </c>
      <c r="N978">
        <f>('Exhaust Gas Math'!$E$10*((-0.000000001)*N977^3+(0.000002)*N977^2-0.0012*N977+1.3446)*$B$15+L978*'Exhaust Gas Math'!$D$14*$B$14)/('Exhaust Gas Math'!$E$10*((-0.000000001)*N977^3+(0.000002)*N977^2-0.0012*N977+1.3446)+L978*'Exhaust Gas Math'!$D$14)</f>
        <v>365.2644760704452</v>
      </c>
      <c r="O978">
        <f t="shared" si="143"/>
        <v>73891.457961500666</v>
      </c>
      <c r="P978">
        <f>((-0.0000000008)*N978^3+(0.000003)*N978^2-0.004*N978+2.013)*('Exhaust Gas Math'!$E$10/(L978+'Exhaust Gas Math'!$E$10))+(357.45*N978^-1.004)*(L978/(L978+'Exhaust Gas Math'!$E$10))</f>
        <v>0.952540925052906</v>
      </c>
      <c r="Q978">
        <f t="shared" si="7"/>
        <v>-150.00083528301263</v>
      </c>
      <c r="R978">
        <f t="shared" si="8"/>
        <v>73741.457126217647</v>
      </c>
      <c r="T978">
        <f t="shared" si="144"/>
        <v>0.12175</v>
      </c>
      <c r="U978">
        <f t="shared" si="145"/>
        <v>73741.457126217647</v>
      </c>
    </row>
    <row r="979" spans="3:21" x14ac:dyDescent="0.2">
      <c r="C979" s="1"/>
      <c r="D979" s="1"/>
      <c r="E979" s="1">
        <v>0.121875</v>
      </c>
      <c r="F979" s="4">
        <f t="shared" si="137"/>
        <v>1.956893519402645E-2</v>
      </c>
      <c r="G979" s="1">
        <f t="shared" si="138"/>
        <v>18.401552984563939</v>
      </c>
      <c r="H979" s="1">
        <f t="shared" si="139"/>
        <v>1</v>
      </c>
      <c r="I979">
        <f t="shared" si="140"/>
        <v>1.3870888699331436E-4</v>
      </c>
      <c r="J979" s="4">
        <f t="shared" si="141"/>
        <v>1.784781832874355E-4</v>
      </c>
      <c r="K979">
        <f t="shared" si="142"/>
        <v>9.7096220895320041E-5</v>
      </c>
      <c r="L979">
        <f>K979*'Exhaust Gas Math'!$C$14</f>
        <v>1.1503159261245762E-4</v>
      </c>
      <c r="M979">
        <f>(L979/'Exhaust Gas Math'!$B$14)+('Exhaust Gas Math'!$D$10)</f>
        <v>4.4113074830076484E-3</v>
      </c>
      <c r="N979">
        <f>('Exhaust Gas Math'!$E$10*((-0.000000001)*N978^3+(0.000002)*N978^2-0.0012*N978+1.3446)*$B$15+L979*'Exhaust Gas Math'!$D$14*$B$14)/('Exhaust Gas Math'!$E$10*((-0.000000001)*N978^3+(0.000002)*N978^2-0.0012*N978+1.3446)+L979*'Exhaust Gas Math'!$D$14)</f>
        <v>358.13301596181225</v>
      </c>
      <c r="O979">
        <f t="shared" si="143"/>
        <v>73597.081367749532</v>
      </c>
      <c r="P979">
        <f>((-0.0000000008)*N979^3+(0.000003)*N979^2-0.004*N979+2.013)*('Exhaust Gas Math'!$E$10/(L979+'Exhaust Gas Math'!$E$10))+(357.45*N979^-1.004)*(L979/(L979+'Exhaust Gas Math'!$E$10))</f>
        <v>0.97173942379333811</v>
      </c>
      <c r="Q979">
        <f t="shared" si="7"/>
        <v>-164.52381820392384</v>
      </c>
      <c r="R979">
        <f t="shared" si="8"/>
        <v>73432.557549545614</v>
      </c>
      <c r="T979">
        <f t="shared" si="144"/>
        <v>0.121875</v>
      </c>
      <c r="U979">
        <f t="shared" si="145"/>
        <v>73432.557549545614</v>
      </c>
    </row>
    <row r="980" spans="3:21" x14ac:dyDescent="0.2">
      <c r="C980" s="1"/>
      <c r="D980" s="1"/>
      <c r="E980" s="1">
        <v>0.122</v>
      </c>
      <c r="F980" s="4">
        <f t="shared" si="137"/>
        <v>2.190416127831429E-2</v>
      </c>
      <c r="G980" s="1">
        <f t="shared" si="138"/>
        <v>18.94285592446149</v>
      </c>
      <c r="H980" s="1">
        <f t="shared" si="139"/>
        <v>1</v>
      </c>
      <c r="I980">
        <f t="shared" si="140"/>
        <v>1.5526147954971465E-4</v>
      </c>
      <c r="J980" s="4">
        <f t="shared" si="141"/>
        <v>1.950307758438358E-4</v>
      </c>
      <c r="K980">
        <f t="shared" si="142"/>
        <v>1.0868303568480025E-4</v>
      </c>
      <c r="L980">
        <f>K980*'Exhaust Gas Math'!$C$14</f>
        <v>1.2875869492652646E-4</v>
      </c>
      <c r="M980">
        <f>(L980/'Exhaust Gas Math'!$B$14)+('Exhaust Gas Math'!$D$10)</f>
        <v>4.8851460164584196E-3</v>
      </c>
      <c r="N980">
        <f>('Exhaust Gas Math'!$E$10*((-0.000000001)*N979^3+(0.000002)*N979^2-0.0012*N979+1.3446)*$B$15+L980*'Exhaust Gas Math'!$D$14*$B$14)/('Exhaust Gas Math'!$E$10*((-0.000000001)*N979^3+(0.000002)*N979^2-0.0012*N979+1.3446)+L980*'Exhaust Gas Math'!$D$14)</f>
        <v>352.2017246978221</v>
      </c>
      <c r="O980">
        <f t="shared" si="143"/>
        <v>73349.966029602147</v>
      </c>
      <c r="P980">
        <f>((-0.0000000008)*N980^3+(0.000003)*N980^2-0.004*N980+2.013)*('Exhaust Gas Math'!$E$10/(L980+'Exhaust Gas Math'!$E$10))+(357.45*N980^-1.004)*(L980/(L980+'Exhaust Gas Math'!$E$10))</f>
        <v>0.98831848219285479</v>
      </c>
      <c r="Q980">
        <f t="shared" si="7"/>
        <v>-177.32004531176761</v>
      </c>
      <c r="R980">
        <f t="shared" si="8"/>
        <v>73172.645984290386</v>
      </c>
      <c r="T980">
        <f t="shared" si="144"/>
        <v>0.122</v>
      </c>
      <c r="U980">
        <f t="shared" si="145"/>
        <v>73172.645984290386</v>
      </c>
    </row>
    <row r="981" spans="3:21" x14ac:dyDescent="0.2">
      <c r="C981" s="1"/>
      <c r="D981" s="1"/>
      <c r="E981" s="1">
        <v>0.122125</v>
      </c>
      <c r="F981" s="4">
        <f t="shared" si="137"/>
        <v>2.4299781965767826E-2</v>
      </c>
      <c r="G981" s="1">
        <f t="shared" si="138"/>
        <v>19.367369858445834</v>
      </c>
      <c r="H981" s="1">
        <f t="shared" si="139"/>
        <v>1</v>
      </c>
      <c r="I981">
        <f t="shared" si="140"/>
        <v>1.7224216224502419E-4</v>
      </c>
      <c r="J981" s="4">
        <f t="shared" si="141"/>
        <v>2.1201145853914533E-4</v>
      </c>
      <c r="K981">
        <f t="shared" si="142"/>
        <v>1.2056951357151693E-4</v>
      </c>
      <c r="L981">
        <f>K981*'Exhaust Gas Math'!$C$14</f>
        <v>1.4284081335764329E-4</v>
      </c>
      <c r="M981">
        <f>(L981/'Exhaust Gas Math'!$B$14)+('Exhaust Gas Math'!$D$10)</f>
        <v>5.3712391621649038E-3</v>
      </c>
      <c r="N981">
        <f>('Exhaust Gas Math'!$E$10*((-0.000000001)*N980^3+(0.000002)*N980^2-0.0012*N980+1.3446)*$B$15+L981*'Exhaust Gas Math'!$D$14*$B$14)/('Exhaust Gas Math'!$E$10*((-0.000000001)*N980^3+(0.000002)*N980^2-0.0012*N980+1.3446)+L981*'Exhaust Gas Math'!$D$14)</f>
        <v>347.22428984280032</v>
      </c>
      <c r="O981">
        <f t="shared" si="143"/>
        <v>73140.730371008598</v>
      </c>
      <c r="P981">
        <f>((-0.0000000008)*N981^3+(0.000003)*N981^2-0.004*N981+2.013)*('Exhaust Gas Math'!$E$10/(L981+'Exhaust Gas Math'!$E$10))+(357.45*N981^-1.004)*(L981/(L981+'Exhaust Gas Math'!$E$10))</f>
        <v>1.0026862308700373</v>
      </c>
      <c r="Q981">
        <f t="shared" si="7"/>
        <v>-188.05130352147722</v>
      </c>
      <c r="R981">
        <f t="shared" si="8"/>
        <v>72952.679067487115</v>
      </c>
      <c r="T981">
        <f t="shared" si="144"/>
        <v>0.122125</v>
      </c>
      <c r="U981">
        <f t="shared" si="145"/>
        <v>72952.679067487115</v>
      </c>
    </row>
    <row r="982" spans="3:21" x14ac:dyDescent="0.2">
      <c r="C982" s="1"/>
      <c r="D982" s="1"/>
      <c r="E982" s="1">
        <v>0.12225</v>
      </c>
      <c r="F982" s="4">
        <f t="shared" si="137"/>
        <v>2.6741027458224615E-2</v>
      </c>
      <c r="G982" s="1">
        <f t="shared" si="138"/>
        <v>19.672477516948856</v>
      </c>
      <c r="H982" s="1">
        <f t="shared" si="139"/>
        <v>1</v>
      </c>
      <c r="I982">
        <f t="shared" si="140"/>
        <v>1.8954624352377939E-4</v>
      </c>
      <c r="J982" s="4">
        <f t="shared" si="141"/>
        <v>2.2931553981790054E-4</v>
      </c>
      <c r="K982">
        <f t="shared" si="142"/>
        <v>1.3268237046664558E-4</v>
      </c>
      <c r="L982">
        <f>K982*'Exhaust Gas Math'!$C$14</f>
        <v>1.5719112696290324E-4</v>
      </c>
      <c r="M982">
        <f>(L982/'Exhaust Gas Math'!$B$14)+('Exhaust Gas Math'!$D$10)</f>
        <v>5.8665899942415322E-3</v>
      </c>
      <c r="N982">
        <f>('Exhaust Gas Math'!$E$10*((-0.000000001)*N981^3+(0.000002)*N981^2-0.0012*N981+1.3446)*$B$15+L982*'Exhaust Gas Math'!$D$14*$B$14)/('Exhaust Gas Math'!$E$10*((-0.000000001)*N981^3+(0.000002)*N981^2-0.0012*N981+1.3446)+L982*'Exhaust Gas Math'!$D$14)</f>
        <v>343.0140772115596</v>
      </c>
      <c r="O982">
        <f t="shared" si="143"/>
        <v>72962.252417470096</v>
      </c>
      <c r="P982">
        <f>((-0.0000000008)*N982^3+(0.000003)*N982^2-0.004*N982+2.013)*('Exhaust Gas Math'!$E$10/(L982+'Exhaust Gas Math'!$E$10))+(357.45*N982^-1.004)*(L982/(L982+'Exhaust Gas Math'!$E$10))</f>
        <v>1.0151802120485989</v>
      </c>
      <c r="Q982">
        <f t="shared" si="7"/>
        <v>-196.44060522036892</v>
      </c>
      <c r="R982">
        <f t="shared" si="8"/>
        <v>72765.811812249725</v>
      </c>
      <c r="T982">
        <f t="shared" si="144"/>
        <v>0.12225</v>
      </c>
      <c r="U982">
        <f t="shared" si="145"/>
        <v>72765.811812249725</v>
      </c>
    </row>
    <row r="983" spans="3:21" x14ac:dyDescent="0.2">
      <c r="C983" s="1"/>
      <c r="D983" s="1"/>
      <c r="E983" s="1">
        <v>0.122375</v>
      </c>
      <c r="F983" s="4">
        <f t="shared" si="137"/>
        <v>2.9212846665427148E-2</v>
      </c>
      <c r="G983" s="1">
        <f t="shared" si="138"/>
        <v>19.856297809797294</v>
      </c>
      <c r="H983" s="1">
        <f t="shared" si="139"/>
        <v>1</v>
      </c>
      <c r="I983">
        <f t="shared" si="140"/>
        <v>2.0706703797070572E-4</v>
      </c>
      <c r="J983" s="4">
        <f t="shared" si="141"/>
        <v>2.4683633426482687E-4</v>
      </c>
      <c r="K983">
        <f t="shared" si="142"/>
        <v>1.44946926579494E-4</v>
      </c>
      <c r="L983">
        <f>K983*'Exhaust Gas Math'!$C$14</f>
        <v>1.7172116128696629E-4</v>
      </c>
      <c r="M983">
        <f>(L983/'Exhaust Gas Math'!$B$14)+('Exhaust Gas Math'!$D$10)</f>
        <v>6.3681445100876857E-3</v>
      </c>
      <c r="N983">
        <f>('Exhaust Gas Math'!$E$10*((-0.000000001)*N982^3+(0.000002)*N982^2-0.0012*N982+1.3446)*$B$15+L983*'Exhaust Gas Math'!$D$14*$B$14)/('Exhaust Gas Math'!$E$10*((-0.000000001)*N982^3+(0.000002)*N982^2-0.0012*N982+1.3446)+L983*'Exhaust Gas Math'!$D$14)</f>
        <v>339.4278104316636</v>
      </c>
      <c r="O983">
        <f t="shared" si="143"/>
        <v>72809.036249024532</v>
      </c>
      <c r="P983">
        <f>((-0.0000000008)*N983^3+(0.000003)*N983^2-0.004*N983+2.013)*('Exhaust Gas Math'!$E$10/(L983+'Exhaust Gas Math'!$E$10))+(357.45*N983^-1.004)*(L983/(L983+'Exhaust Gas Math'!$E$10))</f>
        <v>1.0260798630604455</v>
      </c>
      <c r="Q983">
        <f t="shared" si="7"/>
        <v>-202.27756857768202</v>
      </c>
      <c r="R983">
        <f t="shared" si="8"/>
        <v>72606.758680446845</v>
      </c>
      <c r="T983">
        <f t="shared" si="144"/>
        <v>0.122375</v>
      </c>
      <c r="U983">
        <f t="shared" si="145"/>
        <v>72606.758680446845</v>
      </c>
    </row>
    <row r="984" spans="3:21" x14ac:dyDescent="0.2">
      <c r="C984" s="1"/>
      <c r="D984" s="1"/>
      <c r="E984" s="1">
        <v>0.1225</v>
      </c>
      <c r="F984" s="4">
        <f t="shared" si="137"/>
        <v>3.1700000000000186E-2</v>
      </c>
      <c r="G984" s="1">
        <f t="shared" si="138"/>
        <v>19.917697423759289</v>
      </c>
      <c r="H984" s="1">
        <f t="shared" si="139"/>
        <v>1</v>
      </c>
      <c r="I984">
        <f t="shared" si="140"/>
        <v>2.2469652406178581E-4</v>
      </c>
      <c r="J984" s="4">
        <f t="shared" si="141"/>
        <v>2.6446582035590698E-4</v>
      </c>
      <c r="K984">
        <f t="shared" si="142"/>
        <v>1.5728756684325006E-4</v>
      </c>
      <c r="L984">
        <f>K984*'Exhaust Gas Math'!$C$14</f>
        <v>1.863413338365006E-4</v>
      </c>
      <c r="M984">
        <f>(L984/'Exhaust Gas Math'!$B$14)+('Exhaust Gas Math'!$D$10)</f>
        <v>6.8728104593294634E-3</v>
      </c>
      <c r="N984">
        <f>('Exhaust Gas Math'!$E$10*((-0.000000001)*N983^3+(0.000002)*N983^2-0.0012*N983+1.3446)*$B$15+L984*'Exhaust Gas Math'!$D$14*$B$14)/('Exhaust Gas Math'!$E$10*((-0.000000001)*N983^3+(0.000002)*N983^2-0.0012*N983+1.3446)+L984*'Exhaust Gas Math'!$D$14)</f>
        <v>336.35418027907798</v>
      </c>
      <c r="O984">
        <f t="shared" si="143"/>
        <v>72676.780905301974</v>
      </c>
      <c r="P984">
        <f>((-0.0000000008)*N984^3+(0.000003)*N984^2-0.004*N984+2.013)*('Exhaust Gas Math'!$E$10/(L984+'Exhaust Gas Math'!$E$10))+(357.45*N984^-1.004)*(L984/(L984+'Exhaust Gas Math'!$E$10))</f>
        <v>1.0356169102694974</v>
      </c>
      <c r="Q984">
        <f t="shared" si="7"/>
        <v>-205.42221074603779</v>
      </c>
      <c r="R984">
        <f t="shared" si="8"/>
        <v>72471.358694555936</v>
      </c>
      <c r="T984">
        <f t="shared" si="144"/>
        <v>0.1225</v>
      </c>
      <c r="U984">
        <f t="shared" si="145"/>
        <v>72471.358694555936</v>
      </c>
    </row>
    <row r="985" spans="3:21" x14ac:dyDescent="0.2">
      <c r="C985" s="1"/>
      <c r="D985" s="1"/>
      <c r="E985" s="1">
        <v>0.122625</v>
      </c>
      <c r="F985" s="4">
        <f t="shared" si="137"/>
        <v>3.418715333457277E-2</v>
      </c>
      <c r="G985" s="1">
        <f t="shared" si="138"/>
        <v>19.856297809797297</v>
      </c>
      <c r="H985" s="1">
        <f t="shared" si="139"/>
        <v>1</v>
      </c>
      <c r="I985">
        <f t="shared" si="140"/>
        <v>2.4232601015286264E-4</v>
      </c>
      <c r="J985" s="4">
        <f t="shared" si="141"/>
        <v>2.8209530644698378E-4</v>
      </c>
      <c r="K985">
        <f t="shared" si="142"/>
        <v>1.6962820710700384E-4</v>
      </c>
      <c r="L985">
        <f>K985*'Exhaust Gas Math'!$C$14</f>
        <v>2.0096150638603222E-4</v>
      </c>
      <c r="M985">
        <f>(L985/'Exhaust Gas Math'!$B$14)+('Exhaust Gas Math'!$D$10)</f>
        <v>7.3774764085711491E-3</v>
      </c>
      <c r="N985">
        <f>('Exhaust Gas Math'!$E$10*((-0.000000001)*N984^3+(0.000002)*N984^2-0.0012*N984+1.3446)*$B$15+L985*'Exhaust Gas Math'!$D$14*$B$14)/('Exhaust Gas Math'!$E$10*((-0.000000001)*N984^3+(0.000002)*N984^2-0.0012*N984+1.3446)+L985*'Exhaust Gas Math'!$D$14)</f>
        <v>333.70576911482209</v>
      </c>
      <c r="O985">
        <f t="shared" si="143"/>
        <v>72562.079733426741</v>
      </c>
      <c r="P985">
        <f>((-0.0000000008)*N985^3+(0.000003)*N985^2-0.004*N985+2.013)*('Exhaust Gas Math'!$E$10/(L985+'Exhaust Gas Math'!$E$10))+(357.45*N985^-1.004)*(L985/(L985+'Exhaust Gas Math'!$E$10))</f>
        <v>1.0439839413085514</v>
      </c>
      <c r="Q985">
        <f t="shared" si="7"/>
        <v>-205.80711198461481</v>
      </c>
      <c r="R985">
        <f t="shared" si="8"/>
        <v>72356.272621442127</v>
      </c>
      <c r="T985">
        <f t="shared" si="144"/>
        <v>0.122625</v>
      </c>
      <c r="U985">
        <f t="shared" si="145"/>
        <v>72356.272621442127</v>
      </c>
    </row>
    <row r="986" spans="3:21" x14ac:dyDescent="0.2">
      <c r="C986" s="1"/>
      <c r="D986" s="1"/>
      <c r="E986" s="1">
        <v>0.12275</v>
      </c>
      <c r="F986" s="4">
        <f t="shared" si="137"/>
        <v>3.6658972541775303E-2</v>
      </c>
      <c r="G986" s="1">
        <f t="shared" si="138"/>
        <v>19.672477516948863</v>
      </c>
      <c r="H986" s="1">
        <f t="shared" si="139"/>
        <v>1</v>
      </c>
      <c r="I986">
        <f t="shared" si="140"/>
        <v>2.5984680459978897E-4</v>
      </c>
      <c r="J986" s="4">
        <f t="shared" si="141"/>
        <v>2.9961610089391014E-4</v>
      </c>
      <c r="K986">
        <f t="shared" si="142"/>
        <v>1.8189276321985227E-4</v>
      </c>
      <c r="L986">
        <f>K986*'Exhaust Gas Math'!$C$14</f>
        <v>2.1549154071009524E-4</v>
      </c>
      <c r="M986">
        <f>(L986/'Exhaust Gas Math'!$B$14)+('Exhaust Gas Math'!$D$10)</f>
        <v>7.8790309244173018E-3</v>
      </c>
      <c r="N986">
        <f>('Exhaust Gas Math'!$E$10*((-0.000000001)*N985^3+(0.000002)*N985^2-0.0012*N985+1.3446)*$B$15+L986*'Exhaust Gas Math'!$D$14*$B$14)/('Exhaust Gas Math'!$E$10*((-0.000000001)*N985^3+(0.000002)*N985^2-0.0012*N985+1.3446)+L986*'Exhaust Gas Math'!$D$14)</f>
        <v>331.41324176296769</v>
      </c>
      <c r="O986">
        <f t="shared" si="143"/>
        <v>72462.206081622237</v>
      </c>
      <c r="P986">
        <f>((-0.0000000008)*N986^3+(0.000003)*N986^2-0.004*N986+2.013)*('Exhaust Gas Math'!$E$10/(L986+'Exhaust Gas Math'!$E$10))+(357.45*N986^-1.004)*(L986/(L986+'Exhaust Gas Math'!$E$10))</f>
        <v>1.0513414262038017</v>
      </c>
      <c r="Q986">
        <f t="shared" si="7"/>
        <v>-203.43791536278874</v>
      </c>
      <c r="R986">
        <f t="shared" si="8"/>
        <v>72258.768166259455</v>
      </c>
      <c r="T986">
        <f t="shared" si="144"/>
        <v>0.12275</v>
      </c>
      <c r="U986">
        <f t="shared" si="145"/>
        <v>72258.768166259455</v>
      </c>
    </row>
    <row r="987" spans="3:21" x14ac:dyDescent="0.2">
      <c r="C987" s="1"/>
      <c r="D987" s="1"/>
      <c r="E987" s="1">
        <v>0.122875</v>
      </c>
      <c r="F987" s="4">
        <f t="shared" si="137"/>
        <v>3.9100218034232095E-2</v>
      </c>
      <c r="G987" s="1">
        <f t="shared" si="138"/>
        <v>19.367369858445844</v>
      </c>
      <c r="H987" s="1">
        <f t="shared" si="139"/>
        <v>1</v>
      </c>
      <c r="I987">
        <f t="shared" si="140"/>
        <v>2.7715088587854423E-4</v>
      </c>
      <c r="J987" s="4">
        <f t="shared" si="141"/>
        <v>3.1692018217266535E-4</v>
      </c>
      <c r="K987">
        <f t="shared" si="142"/>
        <v>1.9400562011498095E-4</v>
      </c>
      <c r="L987">
        <f>K987*'Exhaust Gas Math'!$C$14</f>
        <v>2.2984185431535525E-4</v>
      </c>
      <c r="M987">
        <f>(L987/'Exhaust Gas Math'!$B$14)+('Exhaust Gas Math'!$D$10)</f>
        <v>8.3743817564939319E-3</v>
      </c>
      <c r="N987">
        <f>('Exhaust Gas Math'!$E$10*((-0.000000001)*N986^3+(0.000002)*N986^2-0.0012*N986+1.3446)*$B$15+L987*'Exhaust Gas Math'!$D$14*$B$14)/('Exhaust Gas Math'!$E$10*((-0.000000001)*N986^3+(0.000002)*N986^2-0.0012*N986+1.3446)+L987*'Exhaust Gas Math'!$D$14)</f>
        <v>329.42111017152649</v>
      </c>
      <c r="O987">
        <f t="shared" si="143"/>
        <v>72374.957594722262</v>
      </c>
      <c r="P987">
        <f>((-0.0000000008)*N987^3+(0.000003)*N987^2-0.004*N987+2.013)*('Exhaust Gas Math'!$E$10/(L987+'Exhaust Gas Math'!$E$10))+(357.45*N987^-1.004)*(L987/(L987+'Exhaust Gas Math'!$E$10))</f>
        <v>1.0578234416932142</v>
      </c>
      <c r="Q987">
        <f t="shared" si="7"/>
        <v>-198.39214998831281</v>
      </c>
      <c r="R987">
        <f t="shared" si="8"/>
        <v>72176.565444733948</v>
      </c>
      <c r="T987">
        <f t="shared" si="144"/>
        <v>0.122875</v>
      </c>
      <c r="U987">
        <f t="shared" si="145"/>
        <v>72176.565444733948</v>
      </c>
    </row>
    <row r="988" spans="3:21" x14ac:dyDescent="0.2">
      <c r="C988" s="1"/>
      <c r="D988" s="1"/>
      <c r="E988" s="1">
        <v>0.123</v>
      </c>
      <c r="F988" s="4">
        <f t="shared" si="137"/>
        <v>4.1495838721685635E-2</v>
      </c>
      <c r="G988" s="1">
        <f t="shared" si="138"/>
        <v>18.942855924461504</v>
      </c>
      <c r="H988" s="1">
        <f t="shared" si="139"/>
        <v>1</v>
      </c>
      <c r="I988">
        <f t="shared" si="140"/>
        <v>2.9413156857385374E-4</v>
      </c>
      <c r="J988" s="4">
        <f t="shared" si="141"/>
        <v>3.3390086486797491E-4</v>
      </c>
      <c r="K988">
        <f t="shared" si="142"/>
        <v>2.058920980016976E-4</v>
      </c>
      <c r="L988">
        <f>K988*'Exhaust Gas Math'!$C$14</f>
        <v>2.4392397274647205E-4</v>
      </c>
      <c r="M988">
        <f>(L988/'Exhaust Gas Math'!$B$14)+('Exhaust Gas Math'!$D$10)</f>
        <v>8.8604749022004152E-3</v>
      </c>
      <c r="N988">
        <f>('Exhaust Gas Math'!$E$10*((-0.000000001)*N987^3+(0.000002)*N987^2-0.0012*N987+1.3446)*$B$15+L988*'Exhaust Gas Math'!$D$14*$B$14)/('Exhaust Gas Math'!$E$10*((-0.000000001)*N987^3+(0.000002)*N987^2-0.0012*N987+1.3446)+L988*'Exhaust Gas Math'!$D$14)</f>
        <v>327.68460689200748</v>
      </c>
      <c r="O988">
        <f t="shared" si="143"/>
        <v>72298.541189198688</v>
      </c>
      <c r="P988">
        <f>((-0.0000000008)*N988^3+(0.000003)*N988^2-0.004*N988+2.013)*('Exhaust Gas Math'!$E$10/(L988+'Exhaust Gas Math'!$E$10))+(357.45*N988^-1.004)*(L988/(L988+'Exhaust Gas Math'!$E$10))</f>
        <v>1.0635423256873355</v>
      </c>
      <c r="Q988">
        <f t="shared" si="7"/>
        <v>-190.8163985392934</v>
      </c>
      <c r="R988">
        <f t="shared" si="8"/>
        <v>72107.724790659398</v>
      </c>
      <c r="T988">
        <f t="shared" si="144"/>
        <v>0.123</v>
      </c>
      <c r="U988">
        <f t="shared" si="145"/>
        <v>72107.724790659398</v>
      </c>
    </row>
    <row r="989" spans="3:21" x14ac:dyDescent="0.2">
      <c r="C989" s="1"/>
      <c r="D989" s="1"/>
      <c r="E989" s="1">
        <v>0.123125</v>
      </c>
      <c r="F989" s="4">
        <f t="shared" si="137"/>
        <v>4.3831064805973478E-2</v>
      </c>
      <c r="G989" s="1">
        <f t="shared" si="138"/>
        <v>18.40155298456396</v>
      </c>
      <c r="H989" s="1">
        <f t="shared" si="139"/>
        <v>1</v>
      </c>
      <c r="I989">
        <f t="shared" si="140"/>
        <v>3.1068416113025409E-4</v>
      </c>
      <c r="J989" s="4">
        <f t="shared" si="141"/>
        <v>3.5045345742437521E-4</v>
      </c>
      <c r="K989">
        <f t="shared" si="142"/>
        <v>2.1747891279117786E-4</v>
      </c>
      <c r="L989">
        <f>K989*'Exhaust Gas Math'!$C$14</f>
        <v>2.5765107506054092E-4</v>
      </c>
      <c r="M989">
        <f>(L989/'Exhaust Gas Math'!$B$14)+('Exhaust Gas Math'!$D$10)</f>
        <v>9.3343134356511873E-3</v>
      </c>
      <c r="N989">
        <f>('Exhaust Gas Math'!$E$10*((-0.000000001)*N988^3+(0.000002)*N988^2-0.0012*N988+1.3446)*$B$15+L989*'Exhaust Gas Math'!$D$14*$B$14)/('Exhaust Gas Math'!$E$10*((-0.000000001)*N988^3+(0.000002)*N988^2-0.0012*N988+1.3446)+L989*'Exhaust Gas Math'!$D$14)</f>
        <v>326.16735046916233</v>
      </c>
      <c r="O989">
        <f t="shared" si="143"/>
        <v>72231.486839515463</v>
      </c>
      <c r="P989">
        <f>((-0.0000000008)*N989^3+(0.000003)*N989^2-0.004*N989+2.013)*('Exhaust Gas Math'!$E$10/(L989+'Exhaust Gas Math'!$E$10))+(357.45*N989^-1.004)*(L989/(L989+'Exhaust Gas Math'!$E$10))</f>
        <v>1.0685924571926078</v>
      </c>
      <c r="Q989">
        <f t="shared" si="7"/>
        <v>-180.92186738183727</v>
      </c>
      <c r="R989">
        <f t="shared" si="8"/>
        <v>72050.564972133623</v>
      </c>
      <c r="T989">
        <f t="shared" si="144"/>
        <v>0.123125</v>
      </c>
      <c r="U989">
        <f t="shared" si="145"/>
        <v>72050.564972133623</v>
      </c>
    </row>
    <row r="990" spans="3:21" x14ac:dyDescent="0.2">
      <c r="C990" s="1"/>
      <c r="D990" s="1"/>
      <c r="E990" s="1">
        <v>0.12325</v>
      </c>
      <c r="F990" s="4">
        <f t="shared" si="137"/>
        <v>4.6091498841743669E-2</v>
      </c>
      <c r="G990" s="1">
        <f t="shared" si="138"/>
        <v>17.746798351379361</v>
      </c>
      <c r="H990" s="1">
        <f t="shared" si="139"/>
        <v>1</v>
      </c>
      <c r="I990">
        <f t="shared" si="140"/>
        <v>3.2670661131033337E-4</v>
      </c>
      <c r="J990" s="4">
        <f t="shared" si="141"/>
        <v>3.6647590760445449E-4</v>
      </c>
      <c r="K990">
        <f t="shared" si="142"/>
        <v>2.2869462791723334E-4</v>
      </c>
      <c r="L990">
        <f>K990*'Exhaust Gas Math'!$C$14</f>
        <v>2.7093852910706581E-4</v>
      </c>
      <c r="M990">
        <f>(L990/'Exhaust Gas Math'!$B$14)+('Exhaust Gas Math'!$D$10)</f>
        <v>9.7929759847200475E-3</v>
      </c>
      <c r="N990">
        <f>('Exhaust Gas Math'!$E$10*((-0.000000001)*N989^3+(0.000002)*N989^2-0.0012*N989+1.3446)*$B$15+L990*'Exhaust Gas Math'!$D$14*$B$14)/('Exhaust Gas Math'!$E$10*((-0.000000001)*N989^3+(0.000002)*N989^2-0.0012*N989+1.3446)+L990*'Exhaust Gas Math'!$D$14)</f>
        <v>324.83958364131706</v>
      </c>
      <c r="O990">
        <f t="shared" si="143"/>
        <v>72172.582136839832</v>
      </c>
      <c r="P990">
        <f>((-0.0000000008)*N990^3+(0.000003)*N990^2-0.004*N990+2.013)*('Exhaust Gas Math'!$E$10/(L990+'Exhaust Gas Math'!$E$10))+(357.45*N990^-1.004)*(L990/(L990+'Exhaust Gas Math'!$E$10))</f>
        <v>1.073053325607602</v>
      </c>
      <c r="Q990">
        <f t="shared" si="7"/>
        <v>-168.97845636964652</v>
      </c>
      <c r="R990">
        <f t="shared" si="8"/>
        <v>72003.603680470187</v>
      </c>
      <c r="T990">
        <f t="shared" si="144"/>
        <v>0.12325</v>
      </c>
      <c r="U990">
        <f t="shared" si="145"/>
        <v>72003.603680470187</v>
      </c>
    </row>
    <row r="991" spans="3:21" x14ac:dyDescent="0.2">
      <c r="C991" s="1"/>
      <c r="D991" s="1"/>
      <c r="E991" s="1">
        <v>0.123375</v>
      </c>
      <c r="F991" s="4">
        <f t="shared" si="137"/>
        <v>4.826320450149553E-2</v>
      </c>
      <c r="G991" s="1">
        <f t="shared" si="138"/>
        <v>16.982628804949215</v>
      </c>
      <c r="H991" s="1">
        <f t="shared" si="139"/>
        <v>1</v>
      </c>
      <c r="I991">
        <f t="shared" si="140"/>
        <v>3.4210013538072916E-4</v>
      </c>
      <c r="J991" s="4">
        <f t="shared" si="141"/>
        <v>3.8186943167485034E-4</v>
      </c>
      <c r="K991">
        <f t="shared" si="142"/>
        <v>2.394700947665104E-4</v>
      </c>
      <c r="L991">
        <f>K991*'Exhaust Gas Math'!$C$14</f>
        <v>2.8370441331332564E-4</v>
      </c>
      <c r="M991">
        <f>(L991/'Exhaust Gas Math'!$B$14)+('Exhaust Gas Math'!$D$10)</f>
        <v>1.0233634742271302E-2</v>
      </c>
      <c r="N991">
        <f>('Exhaust Gas Math'!$E$10*((-0.000000001)*N990^3+(0.000002)*N990^2-0.0012*N990+1.3446)*$B$15+L991*'Exhaust Gas Math'!$D$14*$B$14)/('Exhaust Gas Math'!$E$10*((-0.000000001)*N990^3+(0.000002)*N990^2-0.0012*N990+1.3446)+L991*'Exhaust Gas Math'!$D$14)</f>
        <v>323.67683084360601</v>
      </c>
      <c r="O991">
        <f t="shared" si="143"/>
        <v>72120.822063012529</v>
      </c>
      <c r="P991">
        <f>((-0.0000000008)*N991^3+(0.000003)*N991^2-0.004*N991+2.013)*('Exhaust Gas Math'!$E$10/(L991+'Exhaust Gas Math'!$E$10))+(357.45*N991^-1.004)*(L991/(L991+'Exhaust Gas Math'!$E$10))</f>
        <v>1.0769920245582543</v>
      </c>
      <c r="Q991">
        <f t="shared" si="7"/>
        <v>-155.3074631894176</v>
      </c>
      <c r="R991">
        <f t="shared" si="8"/>
        <v>71965.514599823116</v>
      </c>
      <c r="T991">
        <f t="shared" si="144"/>
        <v>0.123375</v>
      </c>
      <c r="U991">
        <f t="shared" si="145"/>
        <v>71965.514599823116</v>
      </c>
    </row>
    <row r="992" spans="3:21" x14ac:dyDescent="0.2">
      <c r="C992" s="1"/>
      <c r="D992" s="1"/>
      <c r="E992" s="1">
        <v>0.1235</v>
      </c>
      <c r="F992" s="4">
        <f t="shared" si="137"/>
        <v>5.0332792497671273E-2</v>
      </c>
      <c r="G992" s="1">
        <f t="shared" si="138"/>
        <v>16.113755704639431</v>
      </c>
      <c r="H992" s="1">
        <f t="shared" si="139"/>
        <v>1</v>
      </c>
      <c r="I992">
        <f t="shared" si="140"/>
        <v>3.5676982714668133E-4</v>
      </c>
      <c r="J992" s="4">
        <f t="shared" si="141"/>
        <v>3.9653912344080251E-4</v>
      </c>
      <c r="K992">
        <f t="shared" si="142"/>
        <v>2.4973887900267691E-4</v>
      </c>
      <c r="L992">
        <f>K992*'Exhaust Gas Math'!$C$14</f>
        <v>2.9587002175810156E-4</v>
      </c>
      <c r="M992">
        <f>(L992/'Exhaust Gas Math'!$B$14)+('Exhaust Gas Math'!$D$10)</f>
        <v>1.065357290053074E-2</v>
      </c>
      <c r="N992">
        <f>('Exhaust Gas Math'!$E$10*((-0.000000001)*N991^3+(0.000002)*N991^2-0.0012*N991+1.3446)*$B$15+L992*'Exhaust Gas Math'!$D$14*$B$14)/('Exhaust Gas Math'!$E$10*((-0.000000001)*N991^3+(0.000002)*N991^2-0.0012*N991+1.3446)+L992*'Exhaust Gas Math'!$D$14)</f>
        <v>322.65886612025736</v>
      </c>
      <c r="O992">
        <f t="shared" si="143"/>
        <v>72075.370068174831</v>
      </c>
      <c r="P992">
        <f>((-0.0000000008)*N992^3+(0.000003)*N992^2-0.004*N992+2.013)*('Exhaust Gas Math'!$E$10/(L992+'Exhaust Gas Math'!$E$10))+(357.45*N992^-1.004)*(L992/(L992+'Exhaust Gas Math'!$E$10))</f>
        <v>1.0804652804003785</v>
      </c>
      <c r="Q992">
        <f t="shared" si="7"/>
        <v>-140.27309212524514</v>
      </c>
      <c r="R992">
        <f t="shared" si="8"/>
        <v>71935.096976049579</v>
      </c>
      <c r="T992">
        <f t="shared" si="144"/>
        <v>0.1235</v>
      </c>
      <c r="U992">
        <f t="shared" si="145"/>
        <v>71935.096976049579</v>
      </c>
    </row>
    <row r="993" spans="3:21" x14ac:dyDescent="0.2">
      <c r="C993" s="1"/>
      <c r="D993" s="1"/>
      <c r="E993" s="1">
        <v>0.123625</v>
      </c>
      <c r="F993" s="4">
        <f t="shared" si="137"/>
        <v>5.2287503132066968E-2</v>
      </c>
      <c r="G993" s="1">
        <f t="shared" si="138"/>
        <v>15.14553594204285</v>
      </c>
      <c r="H993" s="1">
        <f t="shared" si="139"/>
        <v>1</v>
      </c>
      <c r="I993">
        <f t="shared" si="140"/>
        <v>3.7062524308028758E-4</v>
      </c>
      <c r="J993" s="4">
        <f t="shared" si="141"/>
        <v>4.1039453937440876E-4</v>
      </c>
      <c r="K993">
        <f t="shared" si="142"/>
        <v>2.5943767015620131E-4</v>
      </c>
      <c r="L993">
        <f>K993*'Exhaust Gas Math'!$C$14</f>
        <v>3.0736034941985819E-4</v>
      </c>
      <c r="M993">
        <f>(L993/'Exhaust Gas Math'!$B$14)+('Exhaust Gas Math'!$D$10)</f>
        <v>1.1050201401109152E-2</v>
      </c>
      <c r="N993">
        <f>('Exhaust Gas Math'!$E$10*((-0.000000001)*N992^3+(0.000002)*N992^2-0.0012*N992+1.3446)*$B$15+L993*'Exhaust Gas Math'!$D$14*$B$14)/('Exhaust Gas Math'!$E$10*((-0.000000001)*N992^3+(0.000002)*N992^2-0.0012*N992+1.3446)+L993*'Exhaust Gas Math'!$D$14)</f>
        <v>321.7689133045813</v>
      </c>
      <c r="O993">
        <f t="shared" si="143"/>
        <v>72035.527654277641</v>
      </c>
      <c r="P993">
        <f>((-0.0000000008)*N993^3+(0.000003)*N993^2-0.004*N993+2.013)*('Exhaust Gas Math'!$E$10/(L993+'Exhaust Gas Math'!$E$10))+(357.45*N993^-1.004)*(L993/(L993+'Exhaust Gas Math'!$E$10))</f>
        <v>1.0835211043866018</v>
      </c>
      <c r="Q993">
        <f t="shared" si="7"/>
        <v>-124.27296808662228</v>
      </c>
      <c r="R993">
        <f t="shared" si="8"/>
        <v>71911.254686191023</v>
      </c>
      <c r="T993">
        <f t="shared" si="144"/>
        <v>0.123625</v>
      </c>
      <c r="U993">
        <f t="shared" si="145"/>
        <v>71911.254686191023</v>
      </c>
    </row>
    <row r="994" spans="3:21" x14ac:dyDescent="0.2">
      <c r="C994" s="1"/>
      <c r="D994" s="1"/>
      <c r="E994" s="1">
        <v>0.12375</v>
      </c>
      <c r="F994" s="4">
        <f t="shared" si="137"/>
        <v>5.4115284963613626E-2</v>
      </c>
      <c r="G994" s="1">
        <f t="shared" si="138"/>
        <v>14.083938913961976</v>
      </c>
      <c r="H994" s="1">
        <f t="shared" si="139"/>
        <v>1</v>
      </c>
      <c r="I994">
        <f t="shared" si="140"/>
        <v>3.83580959934919E-4</v>
      </c>
      <c r="J994" s="4">
        <f t="shared" si="141"/>
        <v>4.2335025622904012E-4</v>
      </c>
      <c r="K994">
        <f t="shared" si="142"/>
        <v>2.6850667195444327E-4</v>
      </c>
      <c r="L994">
        <f>K994*'Exhaust Gas Math'!$C$14</f>
        <v>3.1810455460763493E-4</v>
      </c>
      <c r="M994">
        <f>(L994/'Exhaust Gas Math'!$B$14)+('Exhaust Gas Math'!$D$10)</f>
        <v>1.1421074897407971E-2</v>
      </c>
      <c r="N994">
        <f>('Exhaust Gas Math'!$E$10*((-0.000000001)*N993^3+(0.000002)*N993^2-0.0012*N993+1.3446)*$B$15+L994*'Exhaust Gas Math'!$D$14*$B$14)/('Exhaust Gas Math'!$E$10*((-0.000000001)*N993^3+(0.000002)*N993^2-0.0012*N993+1.3446)+L994*'Exhaust Gas Math'!$D$14)</f>
        <v>320.99302179176641</v>
      </c>
      <c r="O994">
        <f t="shared" si="143"/>
        <v>72000.710434952882</v>
      </c>
      <c r="P994">
        <f>((-0.0000000008)*N994^3+(0.000003)*N994^2-0.004*N994+2.013)*('Exhaust Gas Math'!$E$10/(L994+'Exhaust Gas Math'!$E$10))+(357.45*N994^-1.004)*(L994/(L994+'Exhaust Gas Math'!$E$10))</f>
        <v>1.0862001400261898</v>
      </c>
      <c r="Q994">
        <f t="shared" si="7"/>
        <v>-107.72788270653552</v>
      </c>
      <c r="R994">
        <f t="shared" si="8"/>
        <v>71892.982552246351</v>
      </c>
      <c r="T994">
        <f t="shared" si="144"/>
        <v>0.12375</v>
      </c>
      <c r="U994">
        <f t="shared" si="145"/>
        <v>71892.982552246351</v>
      </c>
    </row>
    <row r="995" spans="3:21" x14ac:dyDescent="0.2">
      <c r="C995" s="1"/>
      <c r="D995" s="1"/>
      <c r="E995" s="1">
        <v>0.123875</v>
      </c>
      <c r="F995" s="4">
        <f t="shared" si="137"/>
        <v>5.5804869109520983E-2</v>
      </c>
      <c r="G995" s="1">
        <f t="shared" si="138"/>
        <v>12.935509719091595</v>
      </c>
      <c r="H995" s="1">
        <f t="shared" si="139"/>
        <v>1</v>
      </c>
      <c r="I995">
        <f t="shared" si="140"/>
        <v>3.955571014079563E-4</v>
      </c>
      <c r="J995" s="4">
        <f t="shared" si="141"/>
        <v>4.3532639770207742E-4</v>
      </c>
      <c r="K995">
        <f t="shared" si="142"/>
        <v>2.768899709855694E-4</v>
      </c>
      <c r="L995">
        <f>K995*'Exhaust Gas Math'!$C$14</f>
        <v>3.2803639572364063E-4</v>
      </c>
      <c r="M995">
        <f>(L995/'Exhaust Gas Math'!$B$14)+('Exhaust Gas Math'!$D$10)</f>
        <v>1.1763906830994635E-2</v>
      </c>
      <c r="N995">
        <f>('Exhaust Gas Math'!$E$10*((-0.000000001)*N994^3+(0.000002)*N994^2-0.0012*N994+1.3446)*$B$15+L995*'Exhaust Gas Math'!$D$14*$B$14)/('Exhaust Gas Math'!$E$10*((-0.000000001)*N994^3+(0.000002)*N994^2-0.0012*N994+1.3446)+L995*'Exhaust Gas Math'!$D$14)</f>
        <v>320.31957639409183</v>
      </c>
      <c r="O995">
        <f t="shared" si="143"/>
        <v>71970.429181239437</v>
      </c>
      <c r="P995">
        <f>((-0.0000000008)*N995^3+(0.000003)*N995^2-0.004*N995+2.013)*('Exhaust Gas Math'!$E$10/(L995+'Exhaust Gas Math'!$E$10))+(357.45*N995^-1.004)*(L995/(L995+'Exhaust Gas Math'!$E$10))</f>
        <v>1.0885367629195093</v>
      </c>
      <c r="Q995">
        <f t="shared" si="7"/>
        <v>-91.071019535842979</v>
      </c>
      <c r="R995">
        <f t="shared" si="8"/>
        <v>71879.358161703596</v>
      </c>
      <c r="T995">
        <f t="shared" si="144"/>
        <v>0.123875</v>
      </c>
      <c r="U995">
        <f t="shared" si="145"/>
        <v>71879.358161703596</v>
      </c>
    </row>
    <row r="996" spans="3:21" x14ac:dyDescent="0.2">
      <c r="C996" s="1"/>
      <c r="D996" s="1"/>
      <c r="E996" s="1">
        <v>0.124</v>
      </c>
      <c r="F996" s="4">
        <f t="shared" si="137"/>
        <v>5.7345838721685777E-2</v>
      </c>
      <c r="G996" s="1">
        <f t="shared" si="138"/>
        <v>11.707328805309546</v>
      </c>
      <c r="H996" s="1">
        <f t="shared" si="139"/>
        <v>1</v>
      </c>
      <c r="I996">
        <f t="shared" si="140"/>
        <v>4.0647983060474699E-4</v>
      </c>
      <c r="J996" s="4">
        <f t="shared" si="141"/>
        <v>4.4624912689886817E-4</v>
      </c>
      <c r="K996">
        <f t="shared" si="142"/>
        <v>2.8453588142332288E-4</v>
      </c>
      <c r="L996">
        <f>K996*'Exhaust Gas Math'!$C$14</f>
        <v>3.3709463966472263E-4</v>
      </c>
      <c r="M996">
        <f>(L996/'Exhaust Gas Math'!$B$14)+('Exhaust Gas Math'!$D$10)</f>
        <v>1.2076583528995394E-2</v>
      </c>
      <c r="N996">
        <f>('Exhaust Gas Math'!$E$10*((-0.000000001)*N995^3+(0.000002)*N995^2-0.0012*N995+1.3446)*$B$15+L996*'Exhaust Gas Math'!$D$14*$B$14)/('Exhaust Gas Math'!$E$10*((-0.000000001)*N995^3+(0.000002)*N995^2-0.0012*N995+1.3446)+L996*'Exhaust Gas Math'!$D$14)</f>
        <v>319.7389106038741</v>
      </c>
      <c r="O996">
        <f t="shared" si="143"/>
        <v>71944.274746745577</v>
      </c>
      <c r="P996">
        <f>((-0.0000000008)*N996^3+(0.000003)*N996^2-0.004*N996+2.013)*('Exhaust Gas Math'!$E$10/(L996+'Exhaust Gas Math'!$E$10))+(357.45*N996^-1.004)*(L996/(L996+'Exhaust Gas Math'!$E$10))</f>
        <v>1.0905599788287206</v>
      </c>
      <c r="Q996">
        <f t="shared" si="7"/>
        <v>-74.736919309306117</v>
      </c>
      <c r="R996">
        <f t="shared" si="8"/>
        <v>71869.537827436274</v>
      </c>
      <c r="T996">
        <f t="shared" si="144"/>
        <v>0.124</v>
      </c>
      <c r="U996">
        <f t="shared" si="145"/>
        <v>71869.537827436274</v>
      </c>
    </row>
    <row r="997" spans="3:21" x14ac:dyDescent="0.2">
      <c r="C997" s="1"/>
      <c r="D997" s="1"/>
      <c r="E997" s="1">
        <v>0.124125</v>
      </c>
      <c r="F997" s="4">
        <f t="shared" si="137"/>
        <v>5.8728693210024621E-2</v>
      </c>
      <c r="G997" s="1">
        <f t="shared" si="138"/>
        <v>10.406968316360885</v>
      </c>
      <c r="H997" s="1">
        <f t="shared" si="139"/>
        <v>1</v>
      </c>
      <c r="I997">
        <f t="shared" si="140"/>
        <v>4.1628180526761692E-4</v>
      </c>
      <c r="J997" s="4">
        <f t="shared" si="141"/>
        <v>4.5605110156173804E-4</v>
      </c>
      <c r="K997">
        <f t="shared" si="142"/>
        <v>2.9139726368733183E-4</v>
      </c>
      <c r="L997">
        <f>K997*'Exhaust Gas Math'!$C$14</f>
        <v>3.4522343934481262E-4</v>
      </c>
      <c r="M997">
        <f>(L997/'Exhaust Gas Math'!$B$14)+('Exhaust Gas Math'!$D$10)</f>
        <v>1.2357177235591529E-2</v>
      </c>
      <c r="N997">
        <f>('Exhaust Gas Math'!$E$10*((-0.000000001)*N996^3+(0.000002)*N996^2-0.0012*N996+1.3446)*$B$15+L997*'Exhaust Gas Math'!$D$14*$B$14)/('Exhaust Gas Math'!$E$10*((-0.000000001)*N996^3+(0.000002)*N996^2-0.0012*N996+1.3446)+L997*'Exhaust Gas Math'!$D$14)</f>
        <v>319.24300041821272</v>
      </c>
      <c r="O997">
        <f t="shared" si="143"/>
        <v>71921.906043474039</v>
      </c>
      <c r="P997">
        <f>((-0.0000000008)*N997^3+(0.000003)*N997^2-0.004*N997+2.013)*('Exhaust Gas Math'!$E$10/(L997+'Exhaust Gas Math'!$E$10))+(357.45*N997^-1.004)*(L997/(L997+'Exhaust Gas Math'!$E$10))</f>
        <v>1.0922941564756867</v>
      </c>
      <c r="Q997">
        <f t="shared" si="7"/>
        <v>-59.150453594616522</v>
      </c>
      <c r="R997">
        <f t="shared" si="8"/>
        <v>71862.755589879423</v>
      </c>
      <c r="T997">
        <f t="shared" si="144"/>
        <v>0.124125</v>
      </c>
      <c r="U997">
        <f t="shared" si="145"/>
        <v>71862.755589879423</v>
      </c>
    </row>
    <row r="998" spans="3:21" x14ac:dyDescent="0.2">
      <c r="C998" s="1"/>
      <c r="D998" s="1"/>
      <c r="E998" s="1">
        <v>0.12425</v>
      </c>
      <c r="F998" s="4">
        <f t="shared" si="137"/>
        <v>5.994490681677133E-2</v>
      </c>
      <c r="G998" s="1">
        <f t="shared" si="138"/>
        <v>9.0424454070734761</v>
      </c>
      <c r="H998" s="1">
        <f t="shared" si="139"/>
        <v>1</v>
      </c>
      <c r="I998">
        <f t="shared" si="140"/>
        <v>4.2490259296328351E-4</v>
      </c>
      <c r="J998" s="4">
        <f t="shared" si="141"/>
        <v>4.6467188925740463E-4</v>
      </c>
      <c r="K998">
        <f t="shared" si="142"/>
        <v>2.9743181507429844E-4</v>
      </c>
      <c r="L998">
        <f>K998*'Exhaust Gas Math'!$C$14</f>
        <v>3.5237267801078358E-4</v>
      </c>
      <c r="M998">
        <f>(L998/'Exhaust Gas Math'!$B$14)+('Exhaust Gas Math'!$D$10)</f>
        <v>1.2603957997275027E-2</v>
      </c>
      <c r="N998">
        <f>('Exhaust Gas Math'!$E$10*((-0.000000001)*N997^3+(0.000002)*N997^2-0.0012*N997+1.3446)*$B$15+L998*'Exhaust Gas Math'!$D$14*$B$14)/('Exhaust Gas Math'!$E$10*((-0.000000001)*N997^3+(0.000002)*N997^2-0.0012*N997+1.3446)+L998*'Exhaust Gas Math'!$D$14)</f>
        <v>318.82522159799015</v>
      </c>
      <c r="O998">
        <f t="shared" si="143"/>
        <v>71903.040442963247</v>
      </c>
      <c r="P998">
        <f>((-0.0000000008)*N998^3+(0.000003)*N998^2-0.004*N998+2.013)*('Exhaust Gas Math'!$E$10/(L998+'Exhaust Gas Math'!$E$10))+(357.45*N998^-1.004)*(L998/(L998+'Exhaust Gas Math'!$E$10))</f>
        <v>1.0937596241115481</v>
      </c>
      <c r="Q998">
        <f t="shared" si="7"/>
        <v>-44.716075694441265</v>
      </c>
      <c r="R998">
        <f t="shared" si="8"/>
        <v>71858.324367268811</v>
      </c>
      <c r="T998">
        <f t="shared" si="144"/>
        <v>0.12425</v>
      </c>
      <c r="U998">
        <f t="shared" si="145"/>
        <v>71858.324367268811</v>
      </c>
    </row>
    <row r="999" spans="3:21" x14ac:dyDescent="0.2">
      <c r="C999" s="1"/>
      <c r="D999" s="1"/>
      <c r="E999" s="1">
        <v>0.124375</v>
      </c>
      <c r="F999" s="4">
        <f t="shared" si="137"/>
        <v>6.0986981180607809E-2</v>
      </c>
      <c r="G999" s="1">
        <f t="shared" si="138"/>
        <v>7.6221728149334771</v>
      </c>
      <c r="H999" s="1">
        <f t="shared" si="139"/>
        <v>1</v>
      </c>
      <c r="I999">
        <f t="shared" si="140"/>
        <v>4.3228904366889715E-4</v>
      </c>
      <c r="J999" s="4">
        <f t="shared" si="141"/>
        <v>4.7205833996301827E-4</v>
      </c>
      <c r="K999">
        <f t="shared" si="142"/>
        <v>3.0260233056822797E-4</v>
      </c>
      <c r="L999">
        <f>K999*'Exhaust Gas Math'!$C$14</f>
        <v>3.5849827822889436E-4</v>
      </c>
      <c r="M999">
        <f>(L999/'Exhaust Gas Math'!$B$14)+('Exhaust Gas Math'!$D$10)</f>
        <v>1.2815404328587101E-2</v>
      </c>
      <c r="N999">
        <f>('Exhaust Gas Math'!$E$10*((-0.000000001)*N998^3+(0.000002)*N998^2-0.0012*N998+1.3446)*$B$15+L999*'Exhaust Gas Math'!$D$14*$B$14)/('Exhaust Gas Math'!$E$10*((-0.000000001)*N998^3+(0.000002)*N998^2-0.0012*N998+1.3446)+L999*'Exhaust Gas Math'!$D$14)</f>
        <v>318.48015745717731</v>
      </c>
      <c r="O999">
        <f t="shared" si="143"/>
        <v>71887.446128419819</v>
      </c>
      <c r="P999">
        <f>((-0.0000000008)*N999^3+(0.000003)*N999^2-0.004*N999+2.013)*('Exhaust Gas Math'!$E$10/(L999+'Exhaust Gas Math'!$E$10))+(357.45*N999^-1.004)*(L999/(L999+'Exhaust Gas Math'!$E$10))</f>
        <v>1.0949731529164646</v>
      </c>
      <c r="Q999">
        <f t="shared" si="7"/>
        <v>-31.80761146087411</v>
      </c>
      <c r="R999">
        <f t="shared" si="8"/>
        <v>71855.638516958948</v>
      </c>
      <c r="T999">
        <f t="shared" si="144"/>
        <v>0.124375</v>
      </c>
      <c r="U999">
        <f t="shared" si="145"/>
        <v>71855.638516958948</v>
      </c>
    </row>
    <row r="1000" spans="3:21" x14ac:dyDescent="0.2">
      <c r="C1000" s="1"/>
      <c r="D1000" s="1"/>
      <c r="E1000" s="1">
        <v>0.1245</v>
      </c>
      <c r="F1000" s="4">
        <f t="shared" si="137"/>
        <v>6.1848491566556356E-2</v>
      </c>
      <c r="G1000" s="1">
        <f t="shared" si="138"/>
        <v>6.1549069927597531</v>
      </c>
      <c r="H1000" s="1">
        <f t="shared" si="139"/>
        <v>1</v>
      </c>
      <c r="I1000">
        <f t="shared" si="140"/>
        <v>4.3839561745961529E-4</v>
      </c>
      <c r="J1000" s="4">
        <f t="shared" si="141"/>
        <v>4.7816491375373641E-4</v>
      </c>
      <c r="K1000">
        <f t="shared" si="142"/>
        <v>3.0687693222173067E-4</v>
      </c>
      <c r="L1000">
        <f>K1000*'Exhaust Gas Math'!$C$14</f>
        <v>3.6356247363683282E-4</v>
      </c>
      <c r="M1000">
        <f>(L1000/'Exhaust Gas Math'!$B$14)+('Exhaust Gas Math'!$D$10)</f>
        <v>1.2990212592582215E-2</v>
      </c>
      <c r="N1000">
        <f>('Exhaust Gas Math'!$E$10*((-0.000000001)*N999^3+(0.000002)*N999^2-0.0012*N999+1.3446)*$B$15+L1000*'Exhaust Gas Math'!$D$14*$B$14)/('Exhaust Gas Math'!$E$10*((-0.000000001)*N999^3+(0.000002)*N999^2-0.0012*N999+1.3446)+L1000*'Exhaust Gas Math'!$D$14)</f>
        <v>318.2034474349764</v>
      </c>
      <c r="O1000">
        <f t="shared" si="143"/>
        <v>71874.936037141277</v>
      </c>
      <c r="P1000">
        <f>((-0.0000000008)*N1000^3+(0.000003)*N1000^2-0.004*N1000+2.013)*('Exhaust Gas Math'!$E$10/(L1000+'Exhaust Gas Math'!$E$10))+(357.45*N1000^-1.004)*(L1000/(L1000+'Exhaust Gas Math'!$E$10))</f>
        <v>1.0959483454598651</v>
      </c>
      <c r="Q1000">
        <f t="shared" si="7"/>
        <v>-20.758839877683549</v>
      </c>
      <c r="R1000">
        <f t="shared" si="8"/>
        <v>71854.177197263591</v>
      </c>
      <c r="T1000">
        <f t="shared" si="144"/>
        <v>0.1245</v>
      </c>
      <c r="U1000">
        <f t="shared" si="145"/>
        <v>71854.177197263591</v>
      </c>
    </row>
    <row r="1001" spans="3:21" x14ac:dyDescent="0.2">
      <c r="C1001" s="1"/>
      <c r="D1001" s="1"/>
      <c r="E1001" s="1">
        <v>0.124625</v>
      </c>
      <c r="F1001" s="4">
        <f t="shared" si="137"/>
        <v>6.2524126476606309E-2</v>
      </c>
      <c r="G1001" s="1">
        <f t="shared" si="138"/>
        <v>4.6496941222614021</v>
      </c>
      <c r="H1001" s="1">
        <f t="shared" si="139"/>
        <v>1</v>
      </c>
      <c r="I1001">
        <f t="shared" si="140"/>
        <v>4.4318466527737622E-4</v>
      </c>
      <c r="J1001" s="4">
        <f t="shared" si="141"/>
        <v>4.8295396157149739E-4</v>
      </c>
      <c r="K1001">
        <f t="shared" si="142"/>
        <v>3.1022926569416331E-4</v>
      </c>
      <c r="L1001">
        <f>K1001*'Exhaust Gas Math'!$C$14</f>
        <v>3.6753404178589314E-4</v>
      </c>
      <c r="M1001">
        <f>(L1001/'Exhaust Gas Math'!$B$14)+('Exhaust Gas Math'!$D$10)</f>
        <v>1.3127305038183193E-2</v>
      </c>
      <c r="N1001">
        <f>('Exhaust Gas Math'!$E$10*((-0.000000001)*N1000^3+(0.000002)*N1000^2-0.0012*N1000+1.3446)*$B$15+L1001*'Exhaust Gas Math'!$D$14*$B$14)/('Exhaust Gas Math'!$E$10*((-0.000000001)*N1000^3+(0.000002)*N1000^2-0.0012*N1000+1.3446)+L1001*'Exhaust Gas Math'!$D$14)</f>
        <v>317.99166909348662</v>
      </c>
      <c r="O1001">
        <f t="shared" si="143"/>
        <v>71865.363119265981</v>
      </c>
      <c r="P1001">
        <f>((-0.0000000008)*N1001^3+(0.000003)*N1001^2-0.004*N1001+2.013)*('Exhaust Gas Math'!$E$10/(L1001+'Exhaust Gas Math'!$E$10))+(357.45*N1001^-1.004)*(L1001/(L1001+'Exhaust Gas Math'!$E$10))</f>
        <v>1.0966959435329873</v>
      </c>
      <c r="Q1001">
        <f t="shared" si="7"/>
        <v>-11.85509420565571</v>
      </c>
      <c r="R1001">
        <f t="shared" si="8"/>
        <v>71853.508025060321</v>
      </c>
      <c r="T1001">
        <f t="shared" si="144"/>
        <v>0.124625</v>
      </c>
      <c r="U1001">
        <f t="shared" si="145"/>
        <v>71853.508025060321</v>
      </c>
    </row>
    <row r="1002" spans="3:21" x14ac:dyDescent="0.2">
      <c r="C1002" s="1"/>
      <c r="D1002" s="1"/>
      <c r="E1002" s="1">
        <v>0.12475</v>
      </c>
      <c r="F1002" s="4">
        <f t="shared" si="137"/>
        <v>6.3009720396865893E-2</v>
      </c>
      <c r="G1002" s="1">
        <f t="shared" si="138"/>
        <v>3.1158143413188371</v>
      </c>
      <c r="H1002" s="1">
        <f t="shared" si="139"/>
        <v>1</v>
      </c>
      <c r="I1002">
        <f t="shared" si="140"/>
        <v>4.4662666104986403E-4</v>
      </c>
      <c r="J1002" s="4">
        <f t="shared" si="141"/>
        <v>4.8639595734398515E-4</v>
      </c>
      <c r="K1002">
        <f t="shared" si="142"/>
        <v>3.1263866273490478E-4</v>
      </c>
      <c r="L1002">
        <f>K1002*'Exhaust Gas Math'!$C$14</f>
        <v>3.703884966377564E-4</v>
      </c>
      <c r="M1002">
        <f>(L1002/'Exhaust Gas Math'!$B$14)+('Exhaust Gas Math'!$D$10)</f>
        <v>1.3225836444875056E-2</v>
      </c>
      <c r="N1002">
        <f>('Exhaust Gas Math'!$E$10*((-0.000000001)*N1001^3+(0.000002)*N1001^2-0.0012*N1001+1.3446)*$B$15+L1002*'Exhaust Gas Math'!$D$14*$B$14)/('Exhaust Gas Math'!$E$10*((-0.000000001)*N1001^3+(0.000002)*N1001^2-0.0012*N1001+1.3446)+L1002*'Exhaust Gas Math'!$D$14)</f>
        <v>317.84224802172491</v>
      </c>
      <c r="O1002">
        <f t="shared" si="143"/>
        <v>71858.616706200482</v>
      </c>
      <c r="P1002">
        <f>((-0.0000000008)*N1002^3+(0.000003)*N1002^2-0.004*N1002+2.013)*('Exhaust Gas Math'!$E$10/(L1002+'Exhaust Gas Math'!$E$10))+(357.45*N1002^-1.004)*(L1002/(L1002+'Exhaust Gas Math'!$E$10))</f>
        <v>1.0972240664542587</v>
      </c>
      <c r="Q1002">
        <f t="shared" si="7"/>
        <v>-5.3260896588161026</v>
      </c>
      <c r="R1002">
        <f t="shared" si="8"/>
        <v>71853.290616541664</v>
      </c>
      <c r="T1002">
        <f t="shared" si="144"/>
        <v>0.12475</v>
      </c>
      <c r="U1002">
        <f t="shared" si="145"/>
        <v>71853.290616541664</v>
      </c>
    </row>
    <row r="1003" spans="3:21" x14ac:dyDescent="0.2">
      <c r="C1003" s="1"/>
      <c r="D1003" s="1"/>
      <c r="E1003" s="1">
        <v>0.124875</v>
      </c>
      <c r="F1003" s="4">
        <f t="shared" si="137"/>
        <v>6.3302279479340168E-2</v>
      </c>
      <c r="G1003" s="1">
        <f t="shared" si="138"/>
        <v>1.5627245288489091</v>
      </c>
      <c r="H1003" s="1">
        <f t="shared" si="139"/>
        <v>1</v>
      </c>
      <c r="I1003">
        <f t="shared" si="140"/>
        <v>4.4870038372856038E-4</v>
      </c>
      <c r="J1003" s="4">
        <f t="shared" si="141"/>
        <v>4.8846968002268156E-4</v>
      </c>
      <c r="K1003">
        <f t="shared" si="142"/>
        <v>3.1409026860999226E-4</v>
      </c>
      <c r="L1003">
        <f>K1003*'Exhaust Gas Math'!$C$14</f>
        <v>3.7210823952905735E-4</v>
      </c>
      <c r="M1003">
        <f>(L1003/'Exhaust Gas Math'!$B$14)+('Exhaust Gas Math'!$D$10)</f>
        <v>1.3285199333770498E-2</v>
      </c>
      <c r="N1003">
        <f>('Exhaust Gas Math'!$E$10*((-0.000000001)*N1002^3+(0.000002)*N1002^2-0.0012*N1002+1.3446)*$B$15+L1003*'Exhaust Gas Math'!$D$14*$B$14)/('Exhaust Gas Math'!$E$10*((-0.000000001)*N1002^3+(0.000002)*N1002^2-0.0012*N1002+1.3446)+L1003*'Exhaust Gas Math'!$D$14)</f>
        <v>317.75339156804563</v>
      </c>
      <c r="O1003">
        <f t="shared" si="143"/>
        <v>71854.619835383215</v>
      </c>
      <c r="P1003">
        <f>((-0.0000000008)*N1003^3+(0.000003)*N1003^2-0.004*N1003+2.013)*('Exhaust Gas Math'!$E$10/(L1003+'Exhaust Gas Math'!$E$10))+(357.45*N1003^-1.004)*(L1003/(L1003+'Exhaust Gas Math'!$E$10))</f>
        <v>1.0975383882793297</v>
      </c>
      <c r="Q1003">
        <f t="shared" si="7"/>
        <v>-1.3401536134061198</v>
      </c>
      <c r="R1003">
        <f t="shared" si="8"/>
        <v>71853.279681769811</v>
      </c>
      <c r="T1003">
        <f t="shared" si="144"/>
        <v>0.124875</v>
      </c>
      <c r="U1003">
        <f t="shared" si="145"/>
        <v>71853.279681769811</v>
      </c>
    </row>
    <row r="1004" spans="3:21" x14ac:dyDescent="0.2">
      <c r="C1004" s="1"/>
      <c r="D1004" s="1"/>
      <c r="E1004" s="1">
        <v>0.125</v>
      </c>
      <c r="F1004" s="4">
        <f t="shared" si="137"/>
        <v>6.3399999999999998E-2</v>
      </c>
      <c r="G1004" s="1">
        <f t="shared" si="138"/>
        <v>-9.7565355274588879E-15</v>
      </c>
      <c r="H1004" s="1">
        <f t="shared" si="139"/>
        <v>1</v>
      </c>
      <c r="I1004">
        <f t="shared" si="140"/>
        <v>4.4939304812356896E-4</v>
      </c>
      <c r="J1004" s="4">
        <f t="shared" si="141"/>
        <v>4.8916234441769013E-4</v>
      </c>
      <c r="K1004">
        <f t="shared" si="142"/>
        <v>3.1457513368649828E-4</v>
      </c>
      <c r="L1004">
        <f>K1004*'Exhaust Gas Math'!$C$14</f>
        <v>3.7268266767299902E-4</v>
      </c>
      <c r="M1004">
        <f>(L1004/'Exhaust Gas Math'!$B$14)+('Exhaust Gas Math'!$D$10)</f>
        <v>1.330502771291933E-2</v>
      </c>
      <c r="N1004">
        <f>('Exhaust Gas Math'!$E$10*((-0.000000001)*N1003^3+(0.000002)*N1003^2-0.0012*N1003+1.3446)*$B$15+L1004*'Exhaust Gas Math'!$D$14*$B$14)/('Exhaust Gas Math'!$E$10*((-0.000000001)*N1003^3+(0.000002)*N1003^2-0.0012*N1003+1.3446)+L1004*'Exhaust Gas Math'!$D$14)</f>
        <v>317.72404348160063</v>
      </c>
      <c r="O1004">
        <f t="shared" si="143"/>
        <v>71853.327421353708</v>
      </c>
      <c r="P1004">
        <f>((-0.0000000008)*N1004^3+(0.000003)*N1004^2-0.004*N1004+2.013)*('Exhaust Gas Math'!$E$10/(L1004+'Exhaust Gas Math'!$E$10))+(357.45*N1004^-1.004)*(L1004/(L1004+'Exhaust Gas Math'!$E$10))</f>
        <v>1.0976422600864746</v>
      </c>
      <c r="Q1004">
        <f t="shared" si="7"/>
        <v>-5.2242275410123182E-29</v>
      </c>
      <c r="R1004">
        <f t="shared" si="8"/>
        <v>71853.327421353708</v>
      </c>
      <c r="T1004">
        <f t="shared" si="144"/>
        <v>0.125</v>
      </c>
      <c r="U1004">
        <f t="shared" si="145"/>
        <v>71853.327421353708</v>
      </c>
    </row>
    <row r="1005" spans="3:21" x14ac:dyDescent="0.2">
      <c r="C1005" s="1"/>
      <c r="D1005" s="1"/>
      <c r="E1005" s="1">
        <v>0.12512499999999999</v>
      </c>
      <c r="F1005" s="4">
        <f t="shared" si="137"/>
        <v>6.3302279479340168E-2</v>
      </c>
      <c r="G1005" s="1">
        <f t="shared" si="138"/>
        <v>-1.5627245288489287</v>
      </c>
      <c r="H1005" s="1">
        <f t="shared" si="139"/>
        <v>0</v>
      </c>
      <c r="I1005">
        <f t="shared" si="140"/>
        <v>0</v>
      </c>
      <c r="J1005" s="4">
        <f t="shared" si="141"/>
        <v>3.9769296294121147E-5</v>
      </c>
      <c r="K1005">
        <f t="shared" si="142"/>
        <v>0</v>
      </c>
      <c r="L1005">
        <f>K1005*'Exhaust Gas Math'!$C$14</f>
        <v>0</v>
      </c>
      <c r="M1005">
        <f>(L1005/'Exhaust Gas Math'!$B$14)+('Exhaust Gas Math'!$D$10)</f>
        <v>4.4059320573952224E-4</v>
      </c>
      <c r="N1005">
        <f>('Exhaust Gas Math'!$E$10*((-0.000000001)*N1004^3+(0.000002)*N1004^2-0.0012*N1004+1.3446)*$B$15+L1005*'Exhaust Gas Math'!$D$14*$B$14)/('Exhaust Gas Math'!$E$10*((-0.000000001)*N1004^3+(0.000002)*N1004^2-0.0012*N1004+1.3446)+L1005*'Exhaust Gas Math'!$D$14)</f>
        <v>1100</v>
      </c>
      <c r="O1005">
        <f t="shared" si="143"/>
        <v>101325</v>
      </c>
      <c r="P1005">
        <f>((-0.0000000008)*N1005^3+(0.000003)*N1005^2-0.004*N1005+2.013)*('Exhaust Gas Math'!$E$10/(L1005+'Exhaust Gas Math'!$E$10))+(357.45*N1005^-1.004)*(L1005/(L1005+'Exhaust Gas Math'!$E$10))</f>
        <v>0.17819999999999947</v>
      </c>
      <c r="Q1005">
        <f t="shared" si="7"/>
        <v>0</v>
      </c>
      <c r="R1005">
        <f t="shared" si="8"/>
        <v>101325</v>
      </c>
      <c r="T1005">
        <f t="shared" si="144"/>
        <v>0.12512499999999999</v>
      </c>
      <c r="U1005">
        <f t="shared" si="145"/>
        <v>101325</v>
      </c>
    </row>
    <row r="1006" spans="3:21" x14ac:dyDescent="0.2">
      <c r="C1006" s="1"/>
      <c r="D1006" s="1"/>
      <c r="E1006" s="1">
        <v>0.12525</v>
      </c>
      <c r="F1006" s="4">
        <f t="shared" si="137"/>
        <v>6.3009720396865893E-2</v>
      </c>
      <c r="G1006" s="1">
        <f t="shared" si="138"/>
        <v>-3.1158143413188562</v>
      </c>
      <c r="H1006" s="1">
        <f t="shared" si="139"/>
        <v>0</v>
      </c>
      <c r="I1006">
        <f t="shared" si="140"/>
        <v>0</v>
      </c>
      <c r="J1006" s="4">
        <f t="shared" si="141"/>
        <v>3.9769296294121147E-5</v>
      </c>
      <c r="K1006">
        <f t="shared" si="142"/>
        <v>0</v>
      </c>
      <c r="L1006">
        <f>K1006*'Exhaust Gas Math'!$C$14</f>
        <v>0</v>
      </c>
      <c r="M1006">
        <f>(L1006/'Exhaust Gas Math'!$B$14)+('Exhaust Gas Math'!$D$10)</f>
        <v>4.4059320573952224E-4</v>
      </c>
      <c r="N1006">
        <f>('Exhaust Gas Math'!$E$10*((-0.000000001)*N1005^3+(0.000002)*N1005^2-0.0012*N1005+1.3446)*$B$15+L1006*'Exhaust Gas Math'!$D$14*$B$14)/('Exhaust Gas Math'!$E$10*((-0.000000001)*N1005^3+(0.000002)*N1005^2-0.0012*N1005+1.3446)+L1006*'Exhaust Gas Math'!$D$14)</f>
        <v>1100</v>
      </c>
      <c r="O1006">
        <f t="shared" si="143"/>
        <v>101325</v>
      </c>
      <c r="P1006">
        <f>((-0.0000000008)*N1006^3+(0.000003)*N1006^2-0.004*N1006+2.013)*('Exhaust Gas Math'!$E$10/(L1006+'Exhaust Gas Math'!$E$10))+(357.45*N1006^-1.004)*(L1006/(L1006+'Exhaust Gas Math'!$E$10))</f>
        <v>0.17819999999999947</v>
      </c>
      <c r="Q1006">
        <f t="shared" si="7"/>
        <v>0</v>
      </c>
      <c r="R1006">
        <f t="shared" si="8"/>
        <v>101325</v>
      </c>
      <c r="T1006">
        <f t="shared" si="144"/>
        <v>0.12525</v>
      </c>
      <c r="U1006">
        <f t="shared" si="145"/>
        <v>101325</v>
      </c>
    </row>
    <row r="1007" spans="3:21" x14ac:dyDescent="0.2">
      <c r="C1007" s="1"/>
      <c r="D1007" s="1"/>
      <c r="E1007" s="1">
        <v>0.12537499999999999</v>
      </c>
      <c r="F1007" s="4">
        <f t="shared" si="137"/>
        <v>6.2524126476606406E-2</v>
      </c>
      <c r="G1007" s="1">
        <f t="shared" si="138"/>
        <v>-4.6496941222611463</v>
      </c>
      <c r="H1007" s="1">
        <f t="shared" si="139"/>
        <v>0</v>
      </c>
      <c r="I1007">
        <f t="shared" si="140"/>
        <v>0</v>
      </c>
      <c r="J1007" s="4">
        <f t="shared" si="141"/>
        <v>3.9769296294121147E-5</v>
      </c>
      <c r="K1007">
        <f t="shared" si="142"/>
        <v>0</v>
      </c>
      <c r="L1007">
        <f>K1007*'Exhaust Gas Math'!$C$14</f>
        <v>0</v>
      </c>
      <c r="M1007">
        <f>(L1007/'Exhaust Gas Math'!$B$14)+('Exhaust Gas Math'!$D$10)</f>
        <v>4.4059320573952224E-4</v>
      </c>
      <c r="N1007">
        <f>('Exhaust Gas Math'!$E$10*((-0.000000001)*N1006^3+(0.000002)*N1006^2-0.0012*N1006+1.3446)*$B$15+L1007*'Exhaust Gas Math'!$D$14*$B$14)/('Exhaust Gas Math'!$E$10*((-0.000000001)*N1006^3+(0.000002)*N1006^2-0.0012*N1006+1.3446)+L1007*'Exhaust Gas Math'!$D$14)</f>
        <v>1100</v>
      </c>
      <c r="O1007">
        <f t="shared" si="143"/>
        <v>101325</v>
      </c>
      <c r="P1007">
        <f>((-0.0000000008)*N1007^3+(0.000003)*N1007^2-0.004*N1007+2.013)*('Exhaust Gas Math'!$E$10/(L1007+'Exhaust Gas Math'!$E$10))+(357.45*N1007^-1.004)*(L1007/(L1007+'Exhaust Gas Math'!$E$10))</f>
        <v>0.17819999999999947</v>
      </c>
      <c r="Q1007">
        <f t="shared" si="7"/>
        <v>0</v>
      </c>
      <c r="R1007">
        <f t="shared" si="8"/>
        <v>101325</v>
      </c>
      <c r="T1007">
        <f t="shared" si="144"/>
        <v>0.12537499999999999</v>
      </c>
      <c r="U1007">
        <f t="shared" si="145"/>
        <v>101325</v>
      </c>
    </row>
    <row r="1008" spans="3:21" x14ac:dyDescent="0.2">
      <c r="C1008" s="1"/>
      <c r="D1008" s="1"/>
      <c r="E1008" s="1">
        <v>0.1255</v>
      </c>
      <c r="F1008" s="4">
        <f t="shared" si="137"/>
        <v>6.1848491566556349E-2</v>
      </c>
      <c r="G1008" s="1">
        <f t="shared" si="138"/>
        <v>-6.1549069927597717</v>
      </c>
      <c r="H1008" s="1">
        <f t="shared" si="139"/>
        <v>0</v>
      </c>
      <c r="I1008">
        <f t="shared" si="140"/>
        <v>0</v>
      </c>
      <c r="J1008" s="4">
        <f t="shared" si="141"/>
        <v>3.9769296294121147E-5</v>
      </c>
      <c r="K1008">
        <f t="shared" si="142"/>
        <v>0</v>
      </c>
      <c r="L1008">
        <f>K1008*'Exhaust Gas Math'!$C$14</f>
        <v>0</v>
      </c>
      <c r="M1008">
        <f>(L1008/'Exhaust Gas Math'!$B$14)+('Exhaust Gas Math'!$D$10)</f>
        <v>4.4059320573952224E-4</v>
      </c>
      <c r="N1008">
        <f>('Exhaust Gas Math'!$E$10*((-0.000000001)*N1007^3+(0.000002)*N1007^2-0.0012*N1007+1.3446)*$B$15+L1008*'Exhaust Gas Math'!$D$14*$B$14)/('Exhaust Gas Math'!$E$10*((-0.000000001)*N1007^3+(0.000002)*N1007^2-0.0012*N1007+1.3446)+L1008*'Exhaust Gas Math'!$D$14)</f>
        <v>1100</v>
      </c>
      <c r="O1008">
        <f t="shared" si="143"/>
        <v>101325</v>
      </c>
      <c r="P1008">
        <f>((-0.0000000008)*N1008^3+(0.000003)*N1008^2-0.004*N1008+2.013)*('Exhaust Gas Math'!$E$10/(L1008+'Exhaust Gas Math'!$E$10))+(357.45*N1008^-1.004)*(L1008/(L1008+'Exhaust Gas Math'!$E$10))</f>
        <v>0.17819999999999947</v>
      </c>
      <c r="Q1008">
        <f t="shared" si="7"/>
        <v>0</v>
      </c>
      <c r="R1008">
        <f t="shared" si="8"/>
        <v>101325</v>
      </c>
      <c r="T1008">
        <f t="shared" si="144"/>
        <v>0.1255</v>
      </c>
      <c r="U1008">
        <f t="shared" si="145"/>
        <v>101325</v>
      </c>
    </row>
    <row r="1009" spans="3:21" x14ac:dyDescent="0.2">
      <c r="C1009" s="1"/>
      <c r="D1009" s="1"/>
      <c r="E1009" s="1">
        <v>0.12562499999999999</v>
      </c>
      <c r="F1009" s="4">
        <f t="shared" si="137"/>
        <v>6.0986981180607802E-2</v>
      </c>
      <c r="G1009" s="1">
        <f t="shared" si="138"/>
        <v>-7.6221728149334957</v>
      </c>
      <c r="H1009" s="1">
        <f t="shared" si="139"/>
        <v>0</v>
      </c>
      <c r="I1009">
        <f t="shared" si="140"/>
        <v>0</v>
      </c>
      <c r="J1009" s="4">
        <f t="shared" si="141"/>
        <v>3.9769296294121147E-5</v>
      </c>
      <c r="K1009">
        <f t="shared" si="142"/>
        <v>0</v>
      </c>
      <c r="L1009">
        <f>K1009*'Exhaust Gas Math'!$C$14</f>
        <v>0</v>
      </c>
      <c r="M1009">
        <f>(L1009/'Exhaust Gas Math'!$B$14)+('Exhaust Gas Math'!$D$10)</f>
        <v>4.4059320573952224E-4</v>
      </c>
      <c r="N1009">
        <f>('Exhaust Gas Math'!$E$10*((-0.000000001)*N1008^3+(0.000002)*N1008^2-0.0012*N1008+1.3446)*$B$15+L1009*'Exhaust Gas Math'!$D$14*$B$14)/('Exhaust Gas Math'!$E$10*((-0.000000001)*N1008^3+(0.000002)*N1008^2-0.0012*N1008+1.3446)+L1009*'Exhaust Gas Math'!$D$14)</f>
        <v>1100</v>
      </c>
      <c r="O1009">
        <f t="shared" si="143"/>
        <v>101325</v>
      </c>
      <c r="P1009">
        <f>((-0.0000000008)*N1009^3+(0.000003)*N1009^2-0.004*N1009+2.013)*('Exhaust Gas Math'!$E$10/(L1009+'Exhaust Gas Math'!$E$10))+(357.45*N1009^-1.004)*(L1009/(L1009+'Exhaust Gas Math'!$E$10))</f>
        <v>0.17819999999999947</v>
      </c>
      <c r="Q1009">
        <f t="shared" si="7"/>
        <v>0</v>
      </c>
      <c r="R1009">
        <f t="shared" si="8"/>
        <v>101325</v>
      </c>
      <c r="T1009">
        <f t="shared" si="144"/>
        <v>0.12562499999999999</v>
      </c>
      <c r="U1009">
        <f t="shared" si="145"/>
        <v>101325</v>
      </c>
    </row>
    <row r="1010" spans="3:21" x14ac:dyDescent="0.2">
      <c r="C1010" s="1"/>
      <c r="D1010" s="1"/>
      <c r="E1010" s="1">
        <v>0.12575</v>
      </c>
      <c r="F1010" s="4">
        <f t="shared" si="137"/>
        <v>5.9944906816771316E-2</v>
      </c>
      <c r="G1010" s="1">
        <f t="shared" si="138"/>
        <v>-9.0424454070734939</v>
      </c>
      <c r="H1010" s="1">
        <f t="shared" si="139"/>
        <v>0</v>
      </c>
      <c r="I1010">
        <f t="shared" si="140"/>
        <v>0</v>
      </c>
      <c r="J1010" s="4">
        <f t="shared" si="141"/>
        <v>3.9769296294121147E-5</v>
      </c>
      <c r="K1010">
        <f t="shared" si="142"/>
        <v>0</v>
      </c>
      <c r="L1010">
        <f>K1010*'Exhaust Gas Math'!$C$14</f>
        <v>0</v>
      </c>
      <c r="M1010">
        <f>(L1010/'Exhaust Gas Math'!$B$14)+('Exhaust Gas Math'!$D$10)</f>
        <v>4.4059320573952224E-4</v>
      </c>
      <c r="N1010">
        <f>('Exhaust Gas Math'!$E$10*((-0.000000001)*N1009^3+(0.000002)*N1009^2-0.0012*N1009+1.3446)*$B$15+L1010*'Exhaust Gas Math'!$D$14*$B$14)/('Exhaust Gas Math'!$E$10*((-0.000000001)*N1009^3+(0.000002)*N1009^2-0.0012*N1009+1.3446)+L1010*'Exhaust Gas Math'!$D$14)</f>
        <v>1100</v>
      </c>
      <c r="O1010">
        <f t="shared" si="143"/>
        <v>101325</v>
      </c>
      <c r="P1010">
        <f>((-0.0000000008)*N1010^3+(0.000003)*N1010^2-0.004*N1010+2.013)*('Exhaust Gas Math'!$E$10/(L1010+'Exhaust Gas Math'!$E$10))+(357.45*N1010^-1.004)*(L1010/(L1010+'Exhaust Gas Math'!$E$10))</f>
        <v>0.17819999999999947</v>
      </c>
      <c r="Q1010">
        <f t="shared" si="7"/>
        <v>0</v>
      </c>
      <c r="R1010">
        <f t="shared" si="8"/>
        <v>101325</v>
      </c>
      <c r="T1010">
        <f t="shared" si="144"/>
        <v>0.12575</v>
      </c>
      <c r="U1010">
        <f t="shared" si="145"/>
        <v>101325</v>
      </c>
    </row>
    <row r="1011" spans="3:21" x14ac:dyDescent="0.2">
      <c r="C1011" s="1"/>
      <c r="D1011" s="1"/>
      <c r="E1011" s="1">
        <v>0.12587499999999999</v>
      </c>
      <c r="F1011" s="4">
        <f t="shared" si="137"/>
        <v>5.8728693210024843E-2</v>
      </c>
      <c r="G1011" s="1">
        <f t="shared" si="138"/>
        <v>-10.406968316360661</v>
      </c>
      <c r="H1011" s="1">
        <f t="shared" si="139"/>
        <v>0</v>
      </c>
      <c r="I1011">
        <f t="shared" si="140"/>
        <v>0</v>
      </c>
      <c r="J1011" s="4">
        <f t="shared" si="141"/>
        <v>3.9769296294121147E-5</v>
      </c>
      <c r="K1011">
        <f t="shared" si="142"/>
        <v>0</v>
      </c>
      <c r="L1011">
        <f>K1011*'Exhaust Gas Math'!$C$14</f>
        <v>0</v>
      </c>
      <c r="M1011">
        <f>(L1011/'Exhaust Gas Math'!$B$14)+('Exhaust Gas Math'!$D$10)</f>
        <v>4.4059320573952224E-4</v>
      </c>
      <c r="N1011">
        <f>('Exhaust Gas Math'!$E$10*((-0.000000001)*N1010^3+(0.000002)*N1010^2-0.0012*N1010+1.3446)*$B$15+L1011*'Exhaust Gas Math'!$D$14*$B$14)/('Exhaust Gas Math'!$E$10*((-0.000000001)*N1010^3+(0.000002)*N1010^2-0.0012*N1010+1.3446)+L1011*'Exhaust Gas Math'!$D$14)</f>
        <v>1100</v>
      </c>
      <c r="O1011">
        <f t="shared" si="143"/>
        <v>101325</v>
      </c>
      <c r="P1011">
        <f>((-0.0000000008)*N1011^3+(0.000003)*N1011^2-0.004*N1011+2.013)*('Exhaust Gas Math'!$E$10/(L1011+'Exhaust Gas Math'!$E$10))+(357.45*N1011^-1.004)*(L1011/(L1011+'Exhaust Gas Math'!$E$10))</f>
        <v>0.17819999999999947</v>
      </c>
      <c r="Q1011">
        <f t="shared" si="7"/>
        <v>0</v>
      </c>
      <c r="R1011">
        <f t="shared" si="8"/>
        <v>101325</v>
      </c>
      <c r="T1011">
        <f t="shared" si="144"/>
        <v>0.12587499999999999</v>
      </c>
      <c r="U1011">
        <f t="shared" si="145"/>
        <v>101325</v>
      </c>
    </row>
    <row r="1012" spans="3:21" x14ac:dyDescent="0.2">
      <c r="C1012" s="1"/>
      <c r="D1012" s="1"/>
      <c r="E1012" s="1">
        <v>0.126</v>
      </c>
      <c r="F1012" s="4">
        <f t="shared" si="137"/>
        <v>5.7345838721685756E-2</v>
      </c>
      <c r="G1012" s="1">
        <f t="shared" si="138"/>
        <v>-11.70732880530956</v>
      </c>
      <c r="H1012" s="1">
        <f t="shared" si="139"/>
        <v>0</v>
      </c>
      <c r="I1012">
        <f t="shared" si="140"/>
        <v>0</v>
      </c>
      <c r="J1012" s="4">
        <f t="shared" si="141"/>
        <v>3.9769296294121147E-5</v>
      </c>
      <c r="K1012">
        <f t="shared" si="142"/>
        <v>0</v>
      </c>
      <c r="L1012">
        <f>K1012*'Exhaust Gas Math'!$C$14</f>
        <v>0</v>
      </c>
      <c r="M1012">
        <f>(L1012/'Exhaust Gas Math'!$B$14)+('Exhaust Gas Math'!$D$10)</f>
        <v>4.4059320573952224E-4</v>
      </c>
      <c r="N1012">
        <f>('Exhaust Gas Math'!$E$10*((-0.000000001)*N1011^3+(0.000002)*N1011^2-0.0012*N1011+1.3446)*$B$15+L1012*'Exhaust Gas Math'!$D$14*$B$14)/('Exhaust Gas Math'!$E$10*((-0.000000001)*N1011^3+(0.000002)*N1011^2-0.0012*N1011+1.3446)+L1012*'Exhaust Gas Math'!$D$14)</f>
        <v>1100</v>
      </c>
      <c r="O1012">
        <f t="shared" si="143"/>
        <v>101325</v>
      </c>
      <c r="P1012">
        <f>((-0.0000000008)*N1012^3+(0.000003)*N1012^2-0.004*N1012+2.013)*('Exhaust Gas Math'!$E$10/(L1012+'Exhaust Gas Math'!$E$10))+(357.45*N1012^-1.004)*(L1012/(L1012+'Exhaust Gas Math'!$E$10))</f>
        <v>0.17819999999999947</v>
      </c>
      <c r="Q1012">
        <f t="shared" si="7"/>
        <v>0</v>
      </c>
      <c r="R1012">
        <f t="shared" si="8"/>
        <v>101325</v>
      </c>
      <c r="T1012">
        <f t="shared" si="144"/>
        <v>0.126</v>
      </c>
      <c r="U1012">
        <f t="shared" si="145"/>
        <v>101325</v>
      </c>
    </row>
    <row r="1013" spans="3:21" x14ac:dyDescent="0.2">
      <c r="C1013" s="1"/>
      <c r="D1013" s="1"/>
      <c r="E1013" s="1">
        <v>0.12612499999999999</v>
      </c>
      <c r="F1013" s="4">
        <f t="shared" si="137"/>
        <v>5.5804869109521253E-2</v>
      </c>
      <c r="G1013" s="1">
        <f t="shared" si="138"/>
        <v>-12.935509719091396</v>
      </c>
      <c r="H1013" s="1">
        <f t="shared" si="139"/>
        <v>0</v>
      </c>
      <c r="I1013">
        <f t="shared" si="140"/>
        <v>0</v>
      </c>
      <c r="J1013" s="4">
        <f t="shared" si="141"/>
        <v>3.9769296294121147E-5</v>
      </c>
      <c r="K1013">
        <f t="shared" si="142"/>
        <v>0</v>
      </c>
      <c r="L1013">
        <f>K1013*'Exhaust Gas Math'!$C$14</f>
        <v>0</v>
      </c>
      <c r="M1013">
        <f>(L1013/'Exhaust Gas Math'!$B$14)+('Exhaust Gas Math'!$D$10)</f>
        <v>4.4059320573952224E-4</v>
      </c>
      <c r="N1013">
        <f>('Exhaust Gas Math'!$E$10*((-0.000000001)*N1012^3+(0.000002)*N1012^2-0.0012*N1012+1.3446)*$B$15+L1013*'Exhaust Gas Math'!$D$14*$B$14)/('Exhaust Gas Math'!$E$10*((-0.000000001)*N1012^3+(0.000002)*N1012^2-0.0012*N1012+1.3446)+L1013*'Exhaust Gas Math'!$D$14)</f>
        <v>1100</v>
      </c>
      <c r="O1013">
        <f t="shared" si="143"/>
        <v>101325</v>
      </c>
      <c r="P1013">
        <f>((-0.0000000008)*N1013^3+(0.000003)*N1013^2-0.004*N1013+2.013)*('Exhaust Gas Math'!$E$10/(L1013+'Exhaust Gas Math'!$E$10))+(357.45*N1013^-1.004)*(L1013/(L1013+'Exhaust Gas Math'!$E$10))</f>
        <v>0.17819999999999947</v>
      </c>
      <c r="Q1013">
        <f t="shared" si="7"/>
        <v>0</v>
      </c>
      <c r="R1013">
        <f t="shared" si="8"/>
        <v>101325</v>
      </c>
      <c r="T1013">
        <f t="shared" si="144"/>
        <v>0.12612499999999999</v>
      </c>
      <c r="U1013">
        <f t="shared" si="145"/>
        <v>101325</v>
      </c>
    </row>
    <row r="1014" spans="3:21" x14ac:dyDescent="0.2">
      <c r="C1014" s="1"/>
      <c r="D1014" s="1"/>
      <c r="E1014" s="1">
        <v>0.12625</v>
      </c>
      <c r="F1014" s="4">
        <f t="shared" si="137"/>
        <v>5.4115284963613605E-2</v>
      </c>
      <c r="G1014" s="1">
        <f t="shared" si="138"/>
        <v>-14.08393891396199</v>
      </c>
      <c r="H1014" s="1">
        <f t="shared" si="139"/>
        <v>0</v>
      </c>
      <c r="I1014">
        <f t="shared" si="140"/>
        <v>0</v>
      </c>
      <c r="J1014" s="4">
        <f t="shared" si="141"/>
        <v>3.9769296294121147E-5</v>
      </c>
      <c r="K1014">
        <f t="shared" si="142"/>
        <v>0</v>
      </c>
      <c r="L1014">
        <f>K1014*'Exhaust Gas Math'!$C$14</f>
        <v>0</v>
      </c>
      <c r="M1014">
        <f>(L1014/'Exhaust Gas Math'!$B$14)+('Exhaust Gas Math'!$D$10)</f>
        <v>4.4059320573952224E-4</v>
      </c>
      <c r="N1014">
        <f>('Exhaust Gas Math'!$E$10*((-0.000000001)*N1013^3+(0.000002)*N1013^2-0.0012*N1013+1.3446)*$B$15+L1014*'Exhaust Gas Math'!$D$14*$B$14)/('Exhaust Gas Math'!$E$10*((-0.000000001)*N1013^3+(0.000002)*N1013^2-0.0012*N1013+1.3446)+L1014*'Exhaust Gas Math'!$D$14)</f>
        <v>1100</v>
      </c>
      <c r="O1014">
        <f t="shared" si="143"/>
        <v>101325</v>
      </c>
      <c r="P1014">
        <f>((-0.0000000008)*N1014^3+(0.000003)*N1014^2-0.004*N1014+2.013)*('Exhaust Gas Math'!$E$10/(L1014+'Exhaust Gas Math'!$E$10))+(357.45*N1014^-1.004)*(L1014/(L1014+'Exhaust Gas Math'!$E$10))</f>
        <v>0.17819999999999947</v>
      </c>
      <c r="Q1014">
        <f t="shared" si="7"/>
        <v>0</v>
      </c>
      <c r="R1014">
        <f t="shared" si="8"/>
        <v>101325</v>
      </c>
      <c r="T1014">
        <f t="shared" si="144"/>
        <v>0.12625</v>
      </c>
      <c r="U1014">
        <f t="shared" si="145"/>
        <v>101325</v>
      </c>
    </row>
    <row r="1015" spans="3:21" x14ac:dyDescent="0.2">
      <c r="C1015" s="1"/>
      <c r="D1015" s="1"/>
      <c r="E1015" s="1">
        <v>0.12637499999999999</v>
      </c>
      <c r="F1015" s="4">
        <f t="shared" si="137"/>
        <v>5.2287503132066947E-2</v>
      </c>
      <c r="G1015" s="1">
        <f t="shared" si="138"/>
        <v>-15.145535942042862</v>
      </c>
      <c r="H1015" s="1">
        <f t="shared" si="139"/>
        <v>0</v>
      </c>
      <c r="I1015">
        <f t="shared" si="140"/>
        <v>0</v>
      </c>
      <c r="J1015" s="4">
        <f t="shared" si="141"/>
        <v>3.9769296294121147E-5</v>
      </c>
      <c r="K1015">
        <f t="shared" si="142"/>
        <v>0</v>
      </c>
      <c r="L1015">
        <f>K1015*'Exhaust Gas Math'!$C$14</f>
        <v>0</v>
      </c>
      <c r="M1015">
        <f>(L1015/'Exhaust Gas Math'!$B$14)+('Exhaust Gas Math'!$D$10)</f>
        <v>4.4059320573952224E-4</v>
      </c>
      <c r="N1015">
        <f>('Exhaust Gas Math'!$E$10*((-0.000000001)*N1014^3+(0.000002)*N1014^2-0.0012*N1014+1.3446)*$B$15+L1015*'Exhaust Gas Math'!$D$14*$B$14)/('Exhaust Gas Math'!$E$10*((-0.000000001)*N1014^3+(0.000002)*N1014^2-0.0012*N1014+1.3446)+L1015*'Exhaust Gas Math'!$D$14)</f>
        <v>1100</v>
      </c>
      <c r="O1015">
        <f t="shared" si="143"/>
        <v>101325</v>
      </c>
      <c r="P1015">
        <f>((-0.0000000008)*N1015^3+(0.000003)*N1015^2-0.004*N1015+2.013)*('Exhaust Gas Math'!$E$10/(L1015+'Exhaust Gas Math'!$E$10))+(357.45*N1015^-1.004)*(L1015/(L1015+'Exhaust Gas Math'!$E$10))</f>
        <v>0.17819999999999947</v>
      </c>
      <c r="Q1015">
        <f t="shared" si="7"/>
        <v>0</v>
      </c>
      <c r="R1015">
        <f t="shared" si="8"/>
        <v>101325</v>
      </c>
      <c r="T1015">
        <f t="shared" si="144"/>
        <v>0.12637499999999999</v>
      </c>
      <c r="U1015">
        <f t="shared" si="145"/>
        <v>101325</v>
      </c>
    </row>
    <row r="1016" spans="3:21" x14ac:dyDescent="0.2">
      <c r="C1016" s="1"/>
      <c r="D1016" s="1"/>
      <c r="E1016" s="1">
        <v>0.1265</v>
      </c>
      <c r="F1016" s="4">
        <f t="shared" si="137"/>
        <v>5.0332792497671253E-2</v>
      </c>
      <c r="G1016" s="1">
        <f t="shared" si="138"/>
        <v>-16.113755704639441</v>
      </c>
      <c r="H1016" s="1">
        <f t="shared" si="139"/>
        <v>0</v>
      </c>
      <c r="I1016">
        <f t="shared" si="140"/>
        <v>0</v>
      </c>
      <c r="J1016" s="4">
        <f t="shared" si="141"/>
        <v>3.9769296294121147E-5</v>
      </c>
      <c r="K1016">
        <f t="shared" si="142"/>
        <v>0</v>
      </c>
      <c r="L1016">
        <f>K1016*'Exhaust Gas Math'!$C$14</f>
        <v>0</v>
      </c>
      <c r="M1016">
        <f>(L1016/'Exhaust Gas Math'!$B$14)+('Exhaust Gas Math'!$D$10)</f>
        <v>4.4059320573952224E-4</v>
      </c>
      <c r="N1016">
        <f>('Exhaust Gas Math'!$E$10*((-0.000000001)*N1015^3+(0.000002)*N1015^2-0.0012*N1015+1.3446)*$B$15+L1016*'Exhaust Gas Math'!$D$14*$B$14)/('Exhaust Gas Math'!$E$10*((-0.000000001)*N1015^3+(0.000002)*N1015^2-0.0012*N1015+1.3446)+L1016*'Exhaust Gas Math'!$D$14)</f>
        <v>1100</v>
      </c>
      <c r="O1016">
        <f t="shared" si="143"/>
        <v>101325</v>
      </c>
      <c r="P1016">
        <f>((-0.0000000008)*N1016^3+(0.000003)*N1016^2-0.004*N1016+2.013)*('Exhaust Gas Math'!$E$10/(L1016+'Exhaust Gas Math'!$E$10))+(357.45*N1016^-1.004)*(L1016/(L1016+'Exhaust Gas Math'!$E$10))</f>
        <v>0.17819999999999947</v>
      </c>
      <c r="Q1016">
        <f t="shared" si="7"/>
        <v>0</v>
      </c>
      <c r="R1016">
        <f t="shared" si="8"/>
        <v>101325</v>
      </c>
      <c r="T1016">
        <f t="shared" si="144"/>
        <v>0.1265</v>
      </c>
      <c r="U1016">
        <f t="shared" si="145"/>
        <v>101325</v>
      </c>
    </row>
    <row r="1017" spans="3:21" x14ac:dyDescent="0.2">
      <c r="C1017" s="1"/>
      <c r="D1017" s="1"/>
      <c r="E1017" s="1">
        <v>0.12662499999999999</v>
      </c>
      <c r="F1017" s="4">
        <f t="shared" si="137"/>
        <v>4.826320450149589E-2</v>
      </c>
      <c r="G1017" s="1">
        <f t="shared" si="138"/>
        <v>-16.98262880494908</v>
      </c>
      <c r="H1017" s="1">
        <f t="shared" si="139"/>
        <v>0</v>
      </c>
      <c r="I1017">
        <f t="shared" si="140"/>
        <v>0</v>
      </c>
      <c r="J1017" s="4">
        <f t="shared" si="141"/>
        <v>3.9769296294121147E-5</v>
      </c>
      <c r="K1017">
        <f t="shared" si="142"/>
        <v>0</v>
      </c>
      <c r="L1017">
        <f>K1017*'Exhaust Gas Math'!$C$14</f>
        <v>0</v>
      </c>
      <c r="M1017">
        <f>(L1017/'Exhaust Gas Math'!$B$14)+('Exhaust Gas Math'!$D$10)</f>
        <v>4.4059320573952224E-4</v>
      </c>
      <c r="N1017">
        <f>('Exhaust Gas Math'!$E$10*((-0.000000001)*N1016^3+(0.000002)*N1016^2-0.0012*N1016+1.3446)*$B$15+L1017*'Exhaust Gas Math'!$D$14*$B$14)/('Exhaust Gas Math'!$E$10*((-0.000000001)*N1016^3+(0.000002)*N1016^2-0.0012*N1016+1.3446)+L1017*'Exhaust Gas Math'!$D$14)</f>
        <v>1100</v>
      </c>
      <c r="O1017">
        <f t="shared" si="143"/>
        <v>101325</v>
      </c>
      <c r="P1017">
        <f>((-0.0000000008)*N1017^3+(0.000003)*N1017^2-0.004*N1017+2.013)*('Exhaust Gas Math'!$E$10/(L1017+'Exhaust Gas Math'!$E$10))+(357.45*N1017^-1.004)*(L1017/(L1017+'Exhaust Gas Math'!$E$10))</f>
        <v>0.17819999999999947</v>
      </c>
      <c r="Q1017">
        <f t="shared" si="7"/>
        <v>0</v>
      </c>
      <c r="R1017">
        <f t="shared" si="8"/>
        <v>101325</v>
      </c>
      <c r="T1017">
        <f t="shared" si="144"/>
        <v>0.12662499999999999</v>
      </c>
      <c r="U1017">
        <f t="shared" si="145"/>
        <v>101325</v>
      </c>
    </row>
    <row r="1018" spans="3:21" x14ac:dyDescent="0.2">
      <c r="C1018" s="1"/>
      <c r="D1018" s="1"/>
      <c r="E1018" s="1">
        <v>0.126750000000001</v>
      </c>
      <c r="F1018" s="4">
        <f t="shared" si="137"/>
        <v>4.6091498841725982E-2</v>
      </c>
      <c r="G1018" s="1">
        <f t="shared" si="138"/>
        <v>-17.746798351385024</v>
      </c>
      <c r="H1018" s="1">
        <f t="shared" si="139"/>
        <v>0</v>
      </c>
      <c r="I1018">
        <f t="shared" si="140"/>
        <v>0</v>
      </c>
      <c r="J1018" s="4">
        <f t="shared" si="141"/>
        <v>3.9769296294121147E-5</v>
      </c>
      <c r="K1018">
        <f t="shared" si="142"/>
        <v>0</v>
      </c>
      <c r="L1018">
        <f>K1018*'Exhaust Gas Math'!$C$14</f>
        <v>0</v>
      </c>
      <c r="M1018">
        <f>(L1018/'Exhaust Gas Math'!$B$14)+('Exhaust Gas Math'!$D$10)</f>
        <v>4.4059320573952224E-4</v>
      </c>
      <c r="N1018">
        <f>('Exhaust Gas Math'!$E$10*((-0.000000001)*N1017^3+(0.000002)*N1017^2-0.0012*N1017+1.3446)*$B$15+L1018*'Exhaust Gas Math'!$D$14*$B$14)/('Exhaust Gas Math'!$E$10*((-0.000000001)*N1017^3+(0.000002)*N1017^2-0.0012*N1017+1.3446)+L1018*'Exhaust Gas Math'!$D$14)</f>
        <v>1100</v>
      </c>
      <c r="O1018">
        <f t="shared" si="143"/>
        <v>101325</v>
      </c>
      <c r="P1018">
        <f>((-0.0000000008)*N1018^3+(0.000003)*N1018^2-0.004*N1018+2.013)*('Exhaust Gas Math'!$E$10/(L1018+'Exhaust Gas Math'!$E$10))+(357.45*N1018^-1.004)*(L1018/(L1018+'Exhaust Gas Math'!$E$10))</f>
        <v>0.17819999999999947</v>
      </c>
      <c r="Q1018">
        <f t="shared" si="7"/>
        <v>0</v>
      </c>
      <c r="R1018">
        <f t="shared" si="8"/>
        <v>101325</v>
      </c>
      <c r="T1018">
        <f t="shared" si="144"/>
        <v>0.126750000000001</v>
      </c>
      <c r="U1018">
        <f t="shared" si="145"/>
        <v>101325</v>
      </c>
    </row>
    <row r="1019" spans="3:21" x14ac:dyDescent="0.2">
      <c r="C1019" s="1"/>
      <c r="D1019" s="1"/>
      <c r="E1019" s="1">
        <v>0.12687500000000099</v>
      </c>
      <c r="F1019" s="4">
        <f t="shared" si="137"/>
        <v>4.3831064805955139E-2</v>
      </c>
      <c r="G1019" s="1">
        <f t="shared" si="138"/>
        <v>-18.401552984568731</v>
      </c>
      <c r="H1019" s="1">
        <f t="shared" si="139"/>
        <v>0</v>
      </c>
      <c r="I1019">
        <f t="shared" si="140"/>
        <v>0</v>
      </c>
      <c r="J1019" s="4">
        <f t="shared" si="141"/>
        <v>3.9769296294121147E-5</v>
      </c>
      <c r="K1019">
        <f t="shared" si="142"/>
        <v>0</v>
      </c>
      <c r="L1019">
        <f>K1019*'Exhaust Gas Math'!$C$14</f>
        <v>0</v>
      </c>
      <c r="M1019">
        <f>(L1019/'Exhaust Gas Math'!$B$14)+('Exhaust Gas Math'!$D$10)</f>
        <v>4.4059320573952224E-4</v>
      </c>
      <c r="N1019">
        <f>('Exhaust Gas Math'!$E$10*((-0.000000001)*N1018^3+(0.000002)*N1018^2-0.0012*N1018+1.3446)*$B$15+L1019*'Exhaust Gas Math'!$D$14*$B$14)/('Exhaust Gas Math'!$E$10*((-0.000000001)*N1018^3+(0.000002)*N1018^2-0.0012*N1018+1.3446)+L1019*'Exhaust Gas Math'!$D$14)</f>
        <v>1100</v>
      </c>
      <c r="O1019">
        <f t="shared" si="143"/>
        <v>101325</v>
      </c>
      <c r="P1019">
        <f>((-0.0000000008)*N1019^3+(0.000003)*N1019^2-0.004*N1019+2.013)*('Exhaust Gas Math'!$E$10/(L1019+'Exhaust Gas Math'!$E$10))+(357.45*N1019^-1.004)*(L1019/(L1019+'Exhaust Gas Math'!$E$10))</f>
        <v>0.17819999999999947</v>
      </c>
      <c r="Q1019">
        <f t="shared" si="7"/>
        <v>0</v>
      </c>
      <c r="R1019">
        <f t="shared" si="8"/>
        <v>101325</v>
      </c>
      <c r="T1019">
        <f t="shared" si="144"/>
        <v>0.12687500000000099</v>
      </c>
      <c r="U1019">
        <f t="shared" si="145"/>
        <v>101325</v>
      </c>
    </row>
    <row r="1020" spans="3:21" x14ac:dyDescent="0.2">
      <c r="C1020" s="1"/>
      <c r="D1020" s="1"/>
      <c r="E1020" s="1">
        <v>0.127000000000001</v>
      </c>
      <c r="F1020" s="4">
        <f t="shared" si="137"/>
        <v>4.1495838721666754E-2</v>
      </c>
      <c r="G1020" s="1">
        <f t="shared" si="138"/>
        <v>-18.942855924465359</v>
      </c>
      <c r="H1020" s="1">
        <f t="shared" si="139"/>
        <v>0</v>
      </c>
      <c r="I1020">
        <f t="shared" si="140"/>
        <v>0</v>
      </c>
      <c r="J1020" s="4">
        <f t="shared" si="141"/>
        <v>3.9769296294121147E-5</v>
      </c>
      <c r="K1020">
        <f t="shared" si="142"/>
        <v>0</v>
      </c>
      <c r="L1020">
        <f>K1020*'Exhaust Gas Math'!$C$14</f>
        <v>0</v>
      </c>
      <c r="M1020">
        <f>(L1020/'Exhaust Gas Math'!$B$14)+('Exhaust Gas Math'!$D$10)</f>
        <v>4.4059320573952224E-4</v>
      </c>
      <c r="N1020">
        <f>('Exhaust Gas Math'!$E$10*((-0.000000001)*N1019^3+(0.000002)*N1019^2-0.0012*N1019+1.3446)*$B$15+L1020*'Exhaust Gas Math'!$D$14*$B$14)/('Exhaust Gas Math'!$E$10*((-0.000000001)*N1019^3+(0.000002)*N1019^2-0.0012*N1019+1.3446)+L1020*'Exhaust Gas Math'!$D$14)</f>
        <v>1100</v>
      </c>
      <c r="O1020">
        <f t="shared" si="143"/>
        <v>101325</v>
      </c>
      <c r="P1020">
        <f>((-0.0000000008)*N1020^3+(0.000003)*N1020^2-0.004*N1020+2.013)*('Exhaust Gas Math'!$E$10/(L1020+'Exhaust Gas Math'!$E$10))+(357.45*N1020^-1.004)*(L1020/(L1020+'Exhaust Gas Math'!$E$10))</f>
        <v>0.17819999999999947</v>
      </c>
      <c r="Q1020">
        <f t="shared" si="7"/>
        <v>0</v>
      </c>
      <c r="R1020">
        <f t="shared" si="8"/>
        <v>101325</v>
      </c>
      <c r="T1020">
        <f t="shared" si="144"/>
        <v>0.127000000000001</v>
      </c>
      <c r="U1020">
        <f t="shared" si="145"/>
        <v>101325</v>
      </c>
    </row>
    <row r="1021" spans="3:21" x14ac:dyDescent="0.2">
      <c r="C1021" s="1"/>
      <c r="D1021" s="1"/>
      <c r="E1021" s="1">
        <v>0.12712500000000099</v>
      </c>
      <c r="F1021" s="4">
        <f t="shared" si="137"/>
        <v>3.9100218034213229E-2</v>
      </c>
      <c r="G1021" s="1">
        <f t="shared" si="138"/>
        <v>-19.36736985844869</v>
      </c>
      <c r="H1021" s="1">
        <f t="shared" si="139"/>
        <v>0</v>
      </c>
      <c r="I1021">
        <f t="shared" si="140"/>
        <v>0</v>
      </c>
      <c r="J1021" s="4">
        <f t="shared" si="141"/>
        <v>3.9769296294121147E-5</v>
      </c>
      <c r="K1021">
        <f t="shared" si="142"/>
        <v>0</v>
      </c>
      <c r="L1021">
        <f>K1021*'Exhaust Gas Math'!$C$14</f>
        <v>0</v>
      </c>
      <c r="M1021">
        <f>(L1021/'Exhaust Gas Math'!$B$14)+('Exhaust Gas Math'!$D$10)</f>
        <v>4.4059320573952224E-4</v>
      </c>
      <c r="N1021">
        <f>('Exhaust Gas Math'!$E$10*((-0.000000001)*N1020^3+(0.000002)*N1020^2-0.0012*N1020+1.3446)*$B$15+L1021*'Exhaust Gas Math'!$D$14*$B$14)/('Exhaust Gas Math'!$E$10*((-0.000000001)*N1020^3+(0.000002)*N1020^2-0.0012*N1020+1.3446)+L1021*'Exhaust Gas Math'!$D$14)</f>
        <v>1100</v>
      </c>
      <c r="O1021">
        <f t="shared" si="143"/>
        <v>101325</v>
      </c>
      <c r="P1021">
        <f>((-0.0000000008)*N1021^3+(0.000003)*N1021^2-0.004*N1021+2.013)*('Exhaust Gas Math'!$E$10/(L1021+'Exhaust Gas Math'!$E$10))+(357.45*N1021^-1.004)*(L1021/(L1021+'Exhaust Gas Math'!$E$10))</f>
        <v>0.17819999999999947</v>
      </c>
      <c r="Q1021">
        <f t="shared" si="7"/>
        <v>0</v>
      </c>
      <c r="R1021">
        <f t="shared" si="8"/>
        <v>101325</v>
      </c>
      <c r="T1021">
        <f t="shared" si="144"/>
        <v>0.12712500000000099</v>
      </c>
      <c r="U1021">
        <f t="shared" si="145"/>
        <v>101325</v>
      </c>
    </row>
    <row r="1022" spans="3:21" x14ac:dyDescent="0.2">
      <c r="C1022" s="1"/>
      <c r="D1022" s="1"/>
      <c r="E1022" s="1">
        <v>0.127250000000001</v>
      </c>
      <c r="F1022" s="4">
        <f t="shared" si="137"/>
        <v>3.6658972541755701E-2</v>
      </c>
      <c r="G1022" s="1">
        <f t="shared" si="138"/>
        <v>-19.672477516950817</v>
      </c>
      <c r="H1022" s="1">
        <f t="shared" si="139"/>
        <v>0</v>
      </c>
      <c r="I1022">
        <f t="shared" si="140"/>
        <v>0</v>
      </c>
      <c r="J1022" s="4">
        <f t="shared" si="141"/>
        <v>3.9769296294121147E-5</v>
      </c>
      <c r="K1022">
        <f t="shared" si="142"/>
        <v>0</v>
      </c>
      <c r="L1022">
        <f>K1022*'Exhaust Gas Math'!$C$14</f>
        <v>0</v>
      </c>
      <c r="M1022">
        <f>(L1022/'Exhaust Gas Math'!$B$14)+('Exhaust Gas Math'!$D$10)</f>
        <v>4.4059320573952224E-4</v>
      </c>
      <c r="N1022">
        <f>('Exhaust Gas Math'!$E$10*((-0.000000001)*N1021^3+(0.000002)*N1021^2-0.0012*N1021+1.3446)*$B$15+L1022*'Exhaust Gas Math'!$D$14*$B$14)/('Exhaust Gas Math'!$E$10*((-0.000000001)*N1021^3+(0.000002)*N1021^2-0.0012*N1021+1.3446)+L1022*'Exhaust Gas Math'!$D$14)</f>
        <v>1100</v>
      </c>
      <c r="O1022">
        <f t="shared" si="143"/>
        <v>101325</v>
      </c>
      <c r="P1022">
        <f>((-0.0000000008)*N1022^3+(0.000003)*N1022^2-0.004*N1022+2.013)*('Exhaust Gas Math'!$E$10/(L1022+'Exhaust Gas Math'!$E$10))+(357.45*N1022^-1.004)*(L1022/(L1022+'Exhaust Gas Math'!$E$10))</f>
        <v>0.17819999999999947</v>
      </c>
      <c r="Q1022">
        <f t="shared" si="7"/>
        <v>0</v>
      </c>
      <c r="R1022">
        <f t="shared" si="8"/>
        <v>101325</v>
      </c>
      <c r="T1022">
        <f t="shared" si="144"/>
        <v>0.127250000000001</v>
      </c>
      <c r="U1022">
        <f t="shared" si="145"/>
        <v>101325</v>
      </c>
    </row>
    <row r="1023" spans="3:21" x14ac:dyDescent="0.2">
      <c r="C1023" s="1"/>
      <c r="D1023" s="1"/>
      <c r="E1023" s="1">
        <v>0.12737500000000099</v>
      </c>
      <c r="F1023" s="4">
        <f t="shared" si="137"/>
        <v>3.418715333455298E-2</v>
      </c>
      <c r="G1023" s="1">
        <f t="shared" si="138"/>
        <v>-19.856297809798278</v>
      </c>
      <c r="H1023" s="1">
        <f t="shared" si="139"/>
        <v>0</v>
      </c>
      <c r="I1023">
        <f t="shared" si="140"/>
        <v>0</v>
      </c>
      <c r="J1023" s="4">
        <f t="shared" si="141"/>
        <v>3.9769296294121147E-5</v>
      </c>
      <c r="K1023">
        <f t="shared" si="142"/>
        <v>0</v>
      </c>
      <c r="L1023">
        <f>K1023*'Exhaust Gas Math'!$C$14</f>
        <v>0</v>
      </c>
      <c r="M1023">
        <f>(L1023/'Exhaust Gas Math'!$B$14)+('Exhaust Gas Math'!$D$10)</f>
        <v>4.4059320573952224E-4</v>
      </c>
      <c r="N1023">
        <f>('Exhaust Gas Math'!$E$10*((-0.000000001)*N1022^3+(0.000002)*N1022^2-0.0012*N1022+1.3446)*$B$15+L1023*'Exhaust Gas Math'!$D$14*$B$14)/('Exhaust Gas Math'!$E$10*((-0.000000001)*N1022^3+(0.000002)*N1022^2-0.0012*N1022+1.3446)+L1023*'Exhaust Gas Math'!$D$14)</f>
        <v>1100</v>
      </c>
      <c r="O1023">
        <f t="shared" si="143"/>
        <v>101325</v>
      </c>
      <c r="P1023">
        <f>((-0.0000000008)*N1023^3+(0.000003)*N1023^2-0.004*N1023+2.013)*('Exhaust Gas Math'!$E$10/(L1023+'Exhaust Gas Math'!$E$10))+(357.45*N1023^-1.004)*(L1023/(L1023+'Exhaust Gas Math'!$E$10))</f>
        <v>0.17819999999999947</v>
      </c>
      <c r="Q1023">
        <f t="shared" si="7"/>
        <v>0</v>
      </c>
      <c r="R1023">
        <f t="shared" si="8"/>
        <v>101325</v>
      </c>
      <c r="T1023">
        <f t="shared" si="144"/>
        <v>0.12737500000000099</v>
      </c>
      <c r="U1023">
        <f t="shared" si="145"/>
        <v>101325</v>
      </c>
    </row>
    <row r="1024" spans="3:21" x14ac:dyDescent="0.2">
      <c r="C1024" s="1"/>
      <c r="D1024" s="1"/>
      <c r="E1024" s="1">
        <v>0.127500000000001</v>
      </c>
      <c r="F1024" s="4">
        <f t="shared" si="137"/>
        <v>3.1699999999979883E-2</v>
      </c>
      <c r="G1024" s="1">
        <f t="shared" si="138"/>
        <v>-19.917697423759289</v>
      </c>
      <c r="H1024" s="1">
        <f t="shared" si="139"/>
        <v>0</v>
      </c>
      <c r="I1024">
        <f t="shared" si="140"/>
        <v>0</v>
      </c>
      <c r="J1024" s="4">
        <f t="shared" si="141"/>
        <v>3.9769296294121147E-5</v>
      </c>
      <c r="K1024">
        <f t="shared" si="142"/>
        <v>0</v>
      </c>
      <c r="L1024">
        <f>K1024*'Exhaust Gas Math'!$C$14</f>
        <v>0</v>
      </c>
      <c r="M1024">
        <f>(L1024/'Exhaust Gas Math'!$B$14)+('Exhaust Gas Math'!$D$10)</f>
        <v>4.4059320573952224E-4</v>
      </c>
      <c r="N1024">
        <f>('Exhaust Gas Math'!$E$10*((-0.000000001)*N1023^3+(0.000002)*N1023^2-0.0012*N1023+1.3446)*$B$15+L1024*'Exhaust Gas Math'!$D$14*$B$14)/('Exhaust Gas Math'!$E$10*((-0.000000001)*N1023^3+(0.000002)*N1023^2-0.0012*N1023+1.3446)+L1024*'Exhaust Gas Math'!$D$14)</f>
        <v>1100</v>
      </c>
      <c r="O1024">
        <f t="shared" si="143"/>
        <v>101325</v>
      </c>
      <c r="P1024">
        <f>((-0.0000000008)*N1024^3+(0.000003)*N1024^2-0.004*N1024+2.013)*('Exhaust Gas Math'!$E$10/(L1024+'Exhaust Gas Math'!$E$10))+(357.45*N1024^-1.004)*(L1024/(L1024+'Exhaust Gas Math'!$E$10))</f>
        <v>0.17819999999999947</v>
      </c>
      <c r="Q1024">
        <f t="shared" si="7"/>
        <v>0</v>
      </c>
      <c r="R1024">
        <f t="shared" si="8"/>
        <v>101325</v>
      </c>
      <c r="T1024">
        <f t="shared" si="144"/>
        <v>0.127500000000001</v>
      </c>
      <c r="U1024">
        <f t="shared" si="145"/>
        <v>101325</v>
      </c>
    </row>
    <row r="1025" spans="3:21" x14ac:dyDescent="0.2">
      <c r="C1025" s="1"/>
      <c r="D1025" s="1"/>
      <c r="E1025" s="1">
        <v>0.12762500000000099</v>
      </c>
      <c r="F1025" s="4">
        <f t="shared" si="137"/>
        <v>2.9212846665407806E-2</v>
      </c>
      <c r="G1025" s="1">
        <f t="shared" si="138"/>
        <v>-19.856297809796338</v>
      </c>
      <c r="H1025" s="1">
        <f t="shared" si="139"/>
        <v>0</v>
      </c>
      <c r="I1025">
        <f t="shared" si="140"/>
        <v>0</v>
      </c>
      <c r="J1025" s="4">
        <f t="shared" si="141"/>
        <v>3.9769296294121147E-5</v>
      </c>
      <c r="K1025">
        <f t="shared" si="142"/>
        <v>0</v>
      </c>
      <c r="L1025">
        <f>K1025*'Exhaust Gas Math'!$C$14</f>
        <v>0</v>
      </c>
      <c r="M1025">
        <f>(L1025/'Exhaust Gas Math'!$B$14)+('Exhaust Gas Math'!$D$10)</f>
        <v>4.4059320573952224E-4</v>
      </c>
      <c r="N1025">
        <f>('Exhaust Gas Math'!$E$10*((-0.000000001)*N1024^3+(0.000002)*N1024^2-0.0012*N1024+1.3446)*$B$15+L1025*'Exhaust Gas Math'!$D$14*$B$14)/('Exhaust Gas Math'!$E$10*((-0.000000001)*N1024^3+(0.000002)*N1024^2-0.0012*N1024+1.3446)+L1025*'Exhaust Gas Math'!$D$14)</f>
        <v>1100</v>
      </c>
      <c r="O1025">
        <f t="shared" si="143"/>
        <v>101325</v>
      </c>
      <c r="P1025">
        <f>((-0.0000000008)*N1025^3+(0.000003)*N1025^2-0.004*N1025+2.013)*('Exhaust Gas Math'!$E$10/(L1025+'Exhaust Gas Math'!$E$10))+(357.45*N1025^-1.004)*(L1025/(L1025+'Exhaust Gas Math'!$E$10))</f>
        <v>0.17819999999999947</v>
      </c>
      <c r="Q1025">
        <f t="shared" si="7"/>
        <v>0</v>
      </c>
      <c r="R1025">
        <f t="shared" si="8"/>
        <v>101325</v>
      </c>
      <c r="T1025">
        <f t="shared" si="144"/>
        <v>0.12762500000000099</v>
      </c>
      <c r="U1025">
        <f t="shared" si="145"/>
        <v>101325</v>
      </c>
    </row>
    <row r="1026" spans="3:21" x14ac:dyDescent="0.2">
      <c r="C1026" s="1"/>
      <c r="D1026" s="1"/>
      <c r="E1026" s="1">
        <v>0.127750000000001</v>
      </c>
      <c r="F1026" s="4">
        <f t="shared" si="137"/>
        <v>2.6741027458205009E-2</v>
      </c>
      <c r="G1026" s="1">
        <f t="shared" si="138"/>
        <v>-19.672477516946905</v>
      </c>
      <c r="H1026" s="1">
        <f t="shared" si="139"/>
        <v>0</v>
      </c>
      <c r="I1026">
        <f t="shared" si="140"/>
        <v>0</v>
      </c>
      <c r="J1026" s="4">
        <f t="shared" si="141"/>
        <v>3.9769296294121147E-5</v>
      </c>
      <c r="K1026">
        <f t="shared" si="142"/>
        <v>0</v>
      </c>
      <c r="L1026">
        <f>K1026*'Exhaust Gas Math'!$C$14</f>
        <v>0</v>
      </c>
      <c r="M1026">
        <f>(L1026/'Exhaust Gas Math'!$B$14)+('Exhaust Gas Math'!$D$10)</f>
        <v>4.4059320573952224E-4</v>
      </c>
      <c r="N1026">
        <f>('Exhaust Gas Math'!$E$10*((-0.000000001)*N1025^3+(0.000002)*N1025^2-0.0012*N1025+1.3446)*$B$15+L1026*'Exhaust Gas Math'!$D$14*$B$14)/('Exhaust Gas Math'!$E$10*((-0.000000001)*N1025^3+(0.000002)*N1025^2-0.0012*N1025+1.3446)+L1026*'Exhaust Gas Math'!$D$14)</f>
        <v>1100</v>
      </c>
      <c r="O1026">
        <f t="shared" si="143"/>
        <v>101325</v>
      </c>
      <c r="P1026">
        <f>((-0.0000000008)*N1026^3+(0.000003)*N1026^2-0.004*N1026+2.013)*('Exhaust Gas Math'!$E$10/(L1026+'Exhaust Gas Math'!$E$10))+(357.45*N1026^-1.004)*(L1026/(L1026+'Exhaust Gas Math'!$E$10))</f>
        <v>0.17819999999999947</v>
      </c>
      <c r="Q1026">
        <f t="shared" si="7"/>
        <v>0</v>
      </c>
      <c r="R1026">
        <f t="shared" si="8"/>
        <v>101325</v>
      </c>
      <c r="T1026">
        <f t="shared" si="144"/>
        <v>0.127750000000001</v>
      </c>
      <c r="U1026">
        <f t="shared" si="145"/>
        <v>101325</v>
      </c>
    </row>
    <row r="1027" spans="3:21" x14ac:dyDescent="0.2">
      <c r="C1027" s="1"/>
      <c r="D1027" s="1"/>
      <c r="E1027" s="1">
        <v>0.12787500000000099</v>
      </c>
      <c r="F1027" s="4">
        <f t="shared" si="137"/>
        <v>2.4299781965748526E-2</v>
      </c>
      <c r="G1027" s="1">
        <f t="shared" si="138"/>
        <v>-19.36736985844292</v>
      </c>
      <c r="H1027" s="1">
        <f t="shared" si="139"/>
        <v>0</v>
      </c>
      <c r="I1027">
        <f t="shared" si="140"/>
        <v>0</v>
      </c>
      <c r="J1027" s="4">
        <f t="shared" si="141"/>
        <v>3.9769296294121147E-5</v>
      </c>
      <c r="K1027">
        <f t="shared" si="142"/>
        <v>0</v>
      </c>
      <c r="L1027">
        <f>K1027*'Exhaust Gas Math'!$C$14</f>
        <v>0</v>
      </c>
      <c r="M1027">
        <f>(L1027/'Exhaust Gas Math'!$B$14)+('Exhaust Gas Math'!$D$10)</f>
        <v>4.4059320573952224E-4</v>
      </c>
      <c r="N1027">
        <f>('Exhaust Gas Math'!$E$10*((-0.000000001)*N1026^3+(0.000002)*N1026^2-0.0012*N1026+1.3446)*$B$15+L1027*'Exhaust Gas Math'!$D$14*$B$14)/('Exhaust Gas Math'!$E$10*((-0.000000001)*N1026^3+(0.000002)*N1026^2-0.0012*N1026+1.3446)+L1027*'Exhaust Gas Math'!$D$14)</f>
        <v>1100</v>
      </c>
      <c r="O1027">
        <f t="shared" si="143"/>
        <v>101325</v>
      </c>
      <c r="P1027">
        <f>((-0.0000000008)*N1027^3+(0.000003)*N1027^2-0.004*N1027+2.013)*('Exhaust Gas Math'!$E$10/(L1027+'Exhaust Gas Math'!$E$10))+(357.45*N1027^-1.004)*(L1027/(L1027+'Exhaust Gas Math'!$E$10))</f>
        <v>0.17819999999999947</v>
      </c>
      <c r="Q1027">
        <f t="shared" si="7"/>
        <v>0</v>
      </c>
      <c r="R1027">
        <f t="shared" si="8"/>
        <v>101325</v>
      </c>
      <c r="T1027">
        <f t="shared" si="144"/>
        <v>0.12787500000000099</v>
      </c>
      <c r="U1027">
        <f t="shared" si="145"/>
        <v>101325</v>
      </c>
    </row>
    <row r="1028" spans="3:21" x14ac:dyDescent="0.2">
      <c r="C1028" s="1"/>
      <c r="D1028" s="1"/>
      <c r="E1028" s="1">
        <v>0.128000000000001</v>
      </c>
      <c r="F1028" s="4">
        <f t="shared" ref="F1028:F1091" si="146">-(($B$3/1000)/2)*COS($B$10*E1028)+(($B$3/1000)/2)</f>
        <v>2.1904161278294983E-2</v>
      </c>
      <c r="G1028" s="1">
        <f t="shared" ref="G1028:G1091" si="147">($B$3/1000/2)*$B$10*SIN($B$10*E1028)</f>
        <v>-18.942855924457547</v>
      </c>
      <c r="H1028" s="1">
        <f t="shared" ref="H1028:H1091" si="148">IF(MOD(E1028,(1/($B$9/2)))&lt;=(1/($B$9*2)),1,0)</f>
        <v>0</v>
      </c>
      <c r="I1028">
        <f t="shared" ref="I1028:I1091" si="149">F1028*$B$4*H1028</f>
        <v>0</v>
      </c>
      <c r="J1028" s="4">
        <f t="shared" ref="J1028:J1091" si="150">$B$7+H1028*I1028</f>
        <v>3.9769296294121147E-5</v>
      </c>
      <c r="K1028">
        <f t="shared" ref="K1028:K1091" si="151">(I1028)*$B$11*H1028</f>
        <v>0</v>
      </c>
      <c r="L1028">
        <f>K1028*'Exhaust Gas Math'!$C$14</f>
        <v>0</v>
      </c>
      <c r="M1028">
        <f>(L1028/'Exhaust Gas Math'!$B$14)+('Exhaust Gas Math'!$D$10)</f>
        <v>4.4059320573952224E-4</v>
      </c>
      <c r="N1028">
        <f>('Exhaust Gas Math'!$E$10*((-0.000000001)*N1027^3+(0.000002)*N1027^2-0.0012*N1027+1.3446)*$B$15+L1028*'Exhaust Gas Math'!$D$14*$B$14)/('Exhaust Gas Math'!$E$10*((-0.000000001)*N1027^3+(0.000002)*N1027^2-0.0012*N1027+1.3446)+L1028*'Exhaust Gas Math'!$D$14)</f>
        <v>1100</v>
      </c>
      <c r="O1028">
        <f t="shared" ref="O1028:O1091" si="152">(M1028*$B$12*N1028)/J1028</f>
        <v>101325</v>
      </c>
      <c r="P1028">
        <f>((-0.0000000008)*N1028^3+(0.000003)*N1028^2-0.004*N1028+2.013)*('Exhaust Gas Math'!$E$10/(L1028+'Exhaust Gas Math'!$E$10))+(357.45*N1028^-1.004)*(L1028/(L1028+'Exhaust Gas Math'!$E$10))</f>
        <v>0.17819999999999947</v>
      </c>
      <c r="Q1028">
        <f t="shared" si="7"/>
        <v>0</v>
      </c>
      <c r="R1028">
        <f t="shared" si="8"/>
        <v>101325</v>
      </c>
      <c r="T1028">
        <f t="shared" ref="T1028:T1091" si="153">E1028</f>
        <v>0.128000000000001</v>
      </c>
      <c r="U1028">
        <f t="shared" ref="U1028:U1091" si="154">R1028</f>
        <v>101325</v>
      </c>
    </row>
    <row r="1029" spans="3:21" x14ac:dyDescent="0.2">
      <c r="C1029" s="1"/>
      <c r="D1029" s="1"/>
      <c r="E1029" s="1">
        <v>0.12812500000000099</v>
      </c>
      <c r="F1029" s="4">
        <f t="shared" si="146"/>
        <v>1.9568935194008527E-2</v>
      </c>
      <c r="G1029" s="1">
        <f t="shared" si="147"/>
        <v>-18.401552984559274</v>
      </c>
      <c r="H1029" s="1">
        <f t="shared" si="148"/>
        <v>0</v>
      </c>
      <c r="I1029">
        <f t="shared" si="149"/>
        <v>0</v>
      </c>
      <c r="J1029" s="4">
        <f t="shared" si="150"/>
        <v>3.9769296294121147E-5</v>
      </c>
      <c r="K1029">
        <f t="shared" si="151"/>
        <v>0</v>
      </c>
      <c r="L1029">
        <f>K1029*'Exhaust Gas Math'!$C$14</f>
        <v>0</v>
      </c>
      <c r="M1029">
        <f>(L1029/'Exhaust Gas Math'!$B$14)+('Exhaust Gas Math'!$D$10)</f>
        <v>4.4059320573952224E-4</v>
      </c>
      <c r="N1029">
        <f>('Exhaust Gas Math'!$E$10*((-0.000000001)*N1028^3+(0.000002)*N1028^2-0.0012*N1028+1.3446)*$B$15+L1029*'Exhaust Gas Math'!$D$14*$B$14)/('Exhaust Gas Math'!$E$10*((-0.000000001)*N1028^3+(0.000002)*N1028^2-0.0012*N1028+1.3446)+L1029*'Exhaust Gas Math'!$D$14)</f>
        <v>1100</v>
      </c>
      <c r="O1029">
        <f t="shared" si="152"/>
        <v>101325</v>
      </c>
      <c r="P1029">
        <f>((-0.0000000008)*N1029^3+(0.000003)*N1029^2-0.004*N1029+2.013)*('Exhaust Gas Math'!$E$10/(L1029+'Exhaust Gas Math'!$E$10))+(357.45*N1029^-1.004)*(L1029/(L1029+'Exhaust Gas Math'!$E$10))</f>
        <v>0.17819999999999947</v>
      </c>
      <c r="Q1029">
        <f t="shared" si="7"/>
        <v>0</v>
      </c>
      <c r="R1029">
        <f t="shared" si="8"/>
        <v>101325</v>
      </c>
      <c r="T1029">
        <f t="shared" si="153"/>
        <v>0.12812500000000099</v>
      </c>
      <c r="U1029">
        <f t="shared" si="154"/>
        <v>101325</v>
      </c>
    </row>
    <row r="1030" spans="3:21" x14ac:dyDescent="0.2">
      <c r="C1030" s="1"/>
      <c r="D1030" s="1"/>
      <c r="E1030" s="1">
        <v>0.128250000000001</v>
      </c>
      <c r="F1030" s="4">
        <f t="shared" si="146"/>
        <v>1.7308501158238569E-2</v>
      </c>
      <c r="G1030" s="1">
        <f t="shared" si="147"/>
        <v>-17.746798351373677</v>
      </c>
      <c r="H1030" s="1">
        <f t="shared" si="148"/>
        <v>0</v>
      </c>
      <c r="I1030">
        <f t="shared" si="149"/>
        <v>0</v>
      </c>
      <c r="J1030" s="4">
        <f t="shared" si="150"/>
        <v>3.9769296294121147E-5</v>
      </c>
      <c r="K1030">
        <f t="shared" si="151"/>
        <v>0</v>
      </c>
      <c r="L1030">
        <f>K1030*'Exhaust Gas Math'!$C$14</f>
        <v>0</v>
      </c>
      <c r="M1030">
        <f>(L1030/'Exhaust Gas Math'!$B$14)+('Exhaust Gas Math'!$D$10)</f>
        <v>4.4059320573952224E-4</v>
      </c>
      <c r="N1030">
        <f>('Exhaust Gas Math'!$E$10*((-0.000000001)*N1029^3+(0.000002)*N1029^2-0.0012*N1029+1.3446)*$B$15+L1030*'Exhaust Gas Math'!$D$14*$B$14)/('Exhaust Gas Math'!$E$10*((-0.000000001)*N1029^3+(0.000002)*N1029^2-0.0012*N1029+1.3446)+L1030*'Exhaust Gas Math'!$D$14)</f>
        <v>1100</v>
      </c>
      <c r="O1030">
        <f t="shared" si="152"/>
        <v>101325</v>
      </c>
      <c r="P1030">
        <f>((-0.0000000008)*N1030^3+(0.000003)*N1030^2-0.004*N1030+2.013)*('Exhaust Gas Math'!$E$10/(L1030+'Exhaust Gas Math'!$E$10))+(357.45*N1030^-1.004)*(L1030/(L1030+'Exhaust Gas Math'!$E$10))</f>
        <v>0.17819999999999947</v>
      </c>
      <c r="Q1030">
        <f t="shared" si="7"/>
        <v>0</v>
      </c>
      <c r="R1030">
        <f t="shared" si="8"/>
        <v>101325</v>
      </c>
      <c r="T1030">
        <f t="shared" si="153"/>
        <v>0.128250000000001</v>
      </c>
      <c r="U1030">
        <f t="shared" si="154"/>
        <v>101325</v>
      </c>
    </row>
    <row r="1031" spans="3:21" x14ac:dyDescent="0.2">
      <c r="C1031" s="1"/>
      <c r="D1031" s="1"/>
      <c r="E1031" s="1">
        <v>0.12837500000000099</v>
      </c>
      <c r="F1031" s="4">
        <f t="shared" si="146"/>
        <v>1.5136795498487472E-2</v>
      </c>
      <c r="G1031" s="1">
        <f t="shared" si="147"/>
        <v>-16.982628804942674</v>
      </c>
      <c r="H1031" s="1">
        <f t="shared" si="148"/>
        <v>0</v>
      </c>
      <c r="I1031">
        <f t="shared" si="149"/>
        <v>0</v>
      </c>
      <c r="J1031" s="4">
        <f t="shared" si="150"/>
        <v>3.9769296294121147E-5</v>
      </c>
      <c r="K1031">
        <f t="shared" si="151"/>
        <v>0</v>
      </c>
      <c r="L1031">
        <f>K1031*'Exhaust Gas Math'!$C$14</f>
        <v>0</v>
      </c>
      <c r="M1031">
        <f>(L1031/'Exhaust Gas Math'!$B$14)+('Exhaust Gas Math'!$D$10)</f>
        <v>4.4059320573952224E-4</v>
      </c>
      <c r="N1031">
        <f>('Exhaust Gas Math'!$E$10*((-0.000000001)*N1030^3+(0.000002)*N1030^2-0.0012*N1030+1.3446)*$B$15+L1031*'Exhaust Gas Math'!$D$14*$B$14)/('Exhaust Gas Math'!$E$10*((-0.000000001)*N1030^3+(0.000002)*N1030^2-0.0012*N1030+1.3446)+L1031*'Exhaust Gas Math'!$D$14)</f>
        <v>1100</v>
      </c>
      <c r="O1031">
        <f t="shared" si="152"/>
        <v>101325</v>
      </c>
      <c r="P1031">
        <f>((-0.0000000008)*N1031^3+(0.000003)*N1031^2-0.004*N1031+2.013)*('Exhaust Gas Math'!$E$10/(L1031+'Exhaust Gas Math'!$E$10))+(357.45*N1031^-1.004)*(L1031/(L1031+'Exhaust Gas Math'!$E$10))</f>
        <v>0.17819999999999947</v>
      </c>
      <c r="Q1031">
        <f t="shared" si="7"/>
        <v>0</v>
      </c>
      <c r="R1031">
        <f t="shared" si="8"/>
        <v>101325</v>
      </c>
      <c r="T1031">
        <f t="shared" si="153"/>
        <v>0.12837500000000099</v>
      </c>
      <c r="U1031">
        <f t="shared" si="154"/>
        <v>101325</v>
      </c>
    </row>
    <row r="1032" spans="3:21" x14ac:dyDescent="0.2">
      <c r="C1032" s="1"/>
      <c r="D1032" s="1"/>
      <c r="E1032" s="1">
        <v>0.128500000000001</v>
      </c>
      <c r="F1032" s="4">
        <f t="shared" si="146"/>
        <v>1.3067207502312602E-2</v>
      </c>
      <c r="G1032" s="1">
        <f t="shared" si="147"/>
        <v>-16.113755704632069</v>
      </c>
      <c r="H1032" s="1">
        <f t="shared" si="148"/>
        <v>0</v>
      </c>
      <c r="I1032">
        <f t="shared" si="149"/>
        <v>0</v>
      </c>
      <c r="J1032" s="4">
        <f t="shared" si="150"/>
        <v>3.9769296294121147E-5</v>
      </c>
      <c r="K1032">
        <f t="shared" si="151"/>
        <v>0</v>
      </c>
      <c r="L1032">
        <f>K1032*'Exhaust Gas Math'!$C$14</f>
        <v>0</v>
      </c>
      <c r="M1032">
        <f>(L1032/'Exhaust Gas Math'!$B$14)+('Exhaust Gas Math'!$D$10)</f>
        <v>4.4059320573952224E-4</v>
      </c>
      <c r="N1032">
        <f>('Exhaust Gas Math'!$E$10*((-0.000000001)*N1031^3+(0.000002)*N1031^2-0.0012*N1031+1.3446)*$B$15+L1032*'Exhaust Gas Math'!$D$14*$B$14)/('Exhaust Gas Math'!$E$10*((-0.000000001)*N1031^3+(0.000002)*N1031^2-0.0012*N1031+1.3446)+L1032*'Exhaust Gas Math'!$D$14)</f>
        <v>1100</v>
      </c>
      <c r="O1032">
        <f t="shared" si="152"/>
        <v>101325</v>
      </c>
      <c r="P1032">
        <f>((-0.0000000008)*N1032^3+(0.000003)*N1032^2-0.004*N1032+2.013)*('Exhaust Gas Math'!$E$10/(L1032+'Exhaust Gas Math'!$E$10))+(357.45*N1032^-1.004)*(L1032/(L1032+'Exhaust Gas Math'!$E$10))</f>
        <v>0.17819999999999947</v>
      </c>
      <c r="Q1032">
        <f t="shared" si="7"/>
        <v>0</v>
      </c>
      <c r="R1032">
        <f t="shared" si="8"/>
        <v>101325</v>
      </c>
      <c r="T1032">
        <f t="shared" si="153"/>
        <v>0.128500000000001</v>
      </c>
      <c r="U1032">
        <f t="shared" si="154"/>
        <v>101325</v>
      </c>
    </row>
    <row r="1033" spans="3:21" x14ac:dyDescent="0.2">
      <c r="C1033" s="1"/>
      <c r="D1033" s="1"/>
      <c r="E1033" s="1">
        <v>0.12862500000000099</v>
      </c>
      <c r="F1033" s="4">
        <f t="shared" si="146"/>
        <v>1.1112496867918212E-2</v>
      </c>
      <c r="G1033" s="1">
        <f t="shared" si="147"/>
        <v>-15.145535942034902</v>
      </c>
      <c r="H1033" s="1">
        <f t="shared" si="148"/>
        <v>0</v>
      </c>
      <c r="I1033">
        <f t="shared" si="149"/>
        <v>0</v>
      </c>
      <c r="J1033" s="4">
        <f t="shared" si="150"/>
        <v>3.9769296294121147E-5</v>
      </c>
      <c r="K1033">
        <f t="shared" si="151"/>
        <v>0</v>
      </c>
      <c r="L1033">
        <f>K1033*'Exhaust Gas Math'!$C$14</f>
        <v>0</v>
      </c>
      <c r="M1033">
        <f>(L1033/'Exhaust Gas Math'!$B$14)+('Exhaust Gas Math'!$D$10)</f>
        <v>4.4059320573952224E-4</v>
      </c>
      <c r="N1033">
        <f>('Exhaust Gas Math'!$E$10*((-0.000000001)*N1032^3+(0.000002)*N1032^2-0.0012*N1032+1.3446)*$B$15+L1033*'Exhaust Gas Math'!$D$14*$B$14)/('Exhaust Gas Math'!$E$10*((-0.000000001)*N1032^3+(0.000002)*N1032^2-0.0012*N1032+1.3446)+L1033*'Exhaust Gas Math'!$D$14)</f>
        <v>1100</v>
      </c>
      <c r="O1033">
        <f t="shared" si="152"/>
        <v>101325</v>
      </c>
      <c r="P1033">
        <f>((-0.0000000008)*N1033^3+(0.000003)*N1033^2-0.004*N1033+2.013)*('Exhaust Gas Math'!$E$10/(L1033+'Exhaust Gas Math'!$E$10))+(357.45*N1033^-1.004)*(L1033/(L1033+'Exhaust Gas Math'!$E$10))</f>
        <v>0.17819999999999947</v>
      </c>
      <c r="Q1033">
        <f t="shared" si="7"/>
        <v>0</v>
      </c>
      <c r="R1033">
        <f t="shared" si="8"/>
        <v>101325</v>
      </c>
      <c r="T1033">
        <f t="shared" si="153"/>
        <v>0.12862500000000099</v>
      </c>
      <c r="U1033">
        <f t="shared" si="154"/>
        <v>101325</v>
      </c>
    </row>
    <row r="1034" spans="3:21" x14ac:dyDescent="0.2">
      <c r="C1034" s="1"/>
      <c r="D1034" s="1"/>
      <c r="E1034" s="1">
        <v>0.128750000000001</v>
      </c>
      <c r="F1034" s="4">
        <f t="shared" si="146"/>
        <v>9.2847150363722791E-3</v>
      </c>
      <c r="G1034" s="1">
        <f t="shared" si="147"/>
        <v>-14.083938913953121</v>
      </c>
      <c r="H1034" s="1">
        <f t="shared" si="148"/>
        <v>0</v>
      </c>
      <c r="I1034">
        <f t="shared" si="149"/>
        <v>0</v>
      </c>
      <c r="J1034" s="4">
        <f t="shared" si="150"/>
        <v>3.9769296294121147E-5</v>
      </c>
      <c r="K1034">
        <f t="shared" si="151"/>
        <v>0</v>
      </c>
      <c r="L1034">
        <f>K1034*'Exhaust Gas Math'!$C$14</f>
        <v>0</v>
      </c>
      <c r="M1034">
        <f>(L1034/'Exhaust Gas Math'!$B$14)+('Exhaust Gas Math'!$D$10)</f>
        <v>4.4059320573952224E-4</v>
      </c>
      <c r="N1034">
        <f>('Exhaust Gas Math'!$E$10*((-0.000000001)*N1033^3+(0.000002)*N1033^2-0.0012*N1033+1.3446)*$B$15+L1034*'Exhaust Gas Math'!$D$14*$B$14)/('Exhaust Gas Math'!$E$10*((-0.000000001)*N1033^3+(0.000002)*N1033^2-0.0012*N1033+1.3446)+L1034*'Exhaust Gas Math'!$D$14)</f>
        <v>1100</v>
      </c>
      <c r="O1034">
        <f t="shared" si="152"/>
        <v>101325</v>
      </c>
      <c r="P1034">
        <f>((-0.0000000008)*N1034^3+(0.000003)*N1034^2-0.004*N1034+2.013)*('Exhaust Gas Math'!$E$10/(L1034+'Exhaust Gas Math'!$E$10))+(357.45*N1034^-1.004)*(L1034/(L1034+'Exhaust Gas Math'!$E$10))</f>
        <v>0.17819999999999947</v>
      </c>
      <c r="Q1034">
        <f t="shared" si="7"/>
        <v>0</v>
      </c>
      <c r="R1034">
        <f t="shared" si="8"/>
        <v>101325</v>
      </c>
      <c r="T1034">
        <f t="shared" si="153"/>
        <v>0.128750000000001</v>
      </c>
      <c r="U1034">
        <f t="shared" si="154"/>
        <v>101325</v>
      </c>
    </row>
    <row r="1035" spans="3:21" x14ac:dyDescent="0.2">
      <c r="C1035" s="1"/>
      <c r="D1035" s="1"/>
      <c r="E1035" s="1">
        <v>0.12887500000000099</v>
      </c>
      <c r="F1035" s="4">
        <f t="shared" si="146"/>
        <v>7.5951308904660744E-3</v>
      </c>
      <c r="G1035" s="1">
        <f t="shared" si="147"/>
        <v>-12.935509719082074</v>
      </c>
      <c r="H1035" s="1">
        <f t="shared" si="148"/>
        <v>0</v>
      </c>
      <c r="I1035">
        <f t="shared" si="149"/>
        <v>0</v>
      </c>
      <c r="J1035" s="4">
        <f t="shared" si="150"/>
        <v>3.9769296294121147E-5</v>
      </c>
      <c r="K1035">
        <f t="shared" si="151"/>
        <v>0</v>
      </c>
      <c r="L1035">
        <f>K1035*'Exhaust Gas Math'!$C$14</f>
        <v>0</v>
      </c>
      <c r="M1035">
        <f>(L1035/'Exhaust Gas Math'!$B$14)+('Exhaust Gas Math'!$D$10)</f>
        <v>4.4059320573952224E-4</v>
      </c>
      <c r="N1035">
        <f>('Exhaust Gas Math'!$E$10*((-0.000000001)*N1034^3+(0.000002)*N1034^2-0.0012*N1034+1.3446)*$B$15+L1035*'Exhaust Gas Math'!$D$14*$B$14)/('Exhaust Gas Math'!$E$10*((-0.000000001)*N1034^3+(0.000002)*N1034^2-0.0012*N1034+1.3446)+L1035*'Exhaust Gas Math'!$D$14)</f>
        <v>1100</v>
      </c>
      <c r="O1035">
        <f t="shared" si="152"/>
        <v>101325</v>
      </c>
      <c r="P1035">
        <f>((-0.0000000008)*N1035^3+(0.000003)*N1035^2-0.004*N1035+2.013)*('Exhaust Gas Math'!$E$10/(L1035+'Exhaust Gas Math'!$E$10))+(357.45*N1035^-1.004)*(L1035/(L1035+'Exhaust Gas Math'!$E$10))</f>
        <v>0.17819999999999947</v>
      </c>
      <c r="Q1035">
        <f t="shared" si="7"/>
        <v>0</v>
      </c>
      <c r="R1035">
        <f t="shared" si="8"/>
        <v>101325</v>
      </c>
      <c r="T1035">
        <f t="shared" si="153"/>
        <v>0.12887500000000099</v>
      </c>
      <c r="U1035">
        <f t="shared" si="154"/>
        <v>101325</v>
      </c>
    </row>
    <row r="1036" spans="3:21" x14ac:dyDescent="0.2">
      <c r="C1036" s="1"/>
      <c r="D1036" s="1"/>
      <c r="E1036" s="1">
        <v>0.129000000000001</v>
      </c>
      <c r="F1036" s="4">
        <f t="shared" si="146"/>
        <v>6.0541612783025084E-3</v>
      </c>
      <c r="G1036" s="1">
        <f t="shared" si="147"/>
        <v>-11.707328805299415</v>
      </c>
      <c r="H1036" s="1">
        <f t="shared" si="148"/>
        <v>0</v>
      </c>
      <c r="I1036">
        <f t="shared" si="149"/>
        <v>0</v>
      </c>
      <c r="J1036" s="4">
        <f t="shared" si="150"/>
        <v>3.9769296294121147E-5</v>
      </c>
      <c r="K1036">
        <f t="shared" si="151"/>
        <v>0</v>
      </c>
      <c r="L1036">
        <f>K1036*'Exhaust Gas Math'!$C$14</f>
        <v>0</v>
      </c>
      <c r="M1036">
        <f>(L1036/'Exhaust Gas Math'!$B$14)+('Exhaust Gas Math'!$D$10)</f>
        <v>4.4059320573952224E-4</v>
      </c>
      <c r="N1036">
        <f>('Exhaust Gas Math'!$E$10*((-0.000000001)*N1035^3+(0.000002)*N1035^2-0.0012*N1035+1.3446)*$B$15+L1036*'Exhaust Gas Math'!$D$14*$B$14)/('Exhaust Gas Math'!$E$10*((-0.000000001)*N1035^3+(0.000002)*N1035^2-0.0012*N1035+1.3446)+L1036*'Exhaust Gas Math'!$D$14)</f>
        <v>1100</v>
      </c>
      <c r="O1036">
        <f t="shared" si="152"/>
        <v>101325</v>
      </c>
      <c r="P1036">
        <f>((-0.0000000008)*N1036^3+(0.000003)*N1036^2-0.004*N1036+2.013)*('Exhaust Gas Math'!$E$10/(L1036+'Exhaust Gas Math'!$E$10))+(357.45*N1036^-1.004)*(L1036/(L1036+'Exhaust Gas Math'!$E$10))</f>
        <v>0.17819999999999947</v>
      </c>
      <c r="Q1036">
        <f t="shared" si="7"/>
        <v>0</v>
      </c>
      <c r="R1036">
        <f t="shared" si="8"/>
        <v>101325</v>
      </c>
      <c r="T1036">
        <f t="shared" si="153"/>
        <v>0.129000000000001</v>
      </c>
      <c r="U1036">
        <f t="shared" si="154"/>
        <v>101325</v>
      </c>
    </row>
    <row r="1037" spans="3:21" x14ac:dyDescent="0.2">
      <c r="C1037" s="1"/>
      <c r="D1037" s="1"/>
      <c r="E1037" s="1">
        <v>0.12912500000000099</v>
      </c>
      <c r="F1037" s="4">
        <f t="shared" si="146"/>
        <v>4.671306789964965E-3</v>
      </c>
      <c r="G1037" s="1">
        <f t="shared" si="147"/>
        <v>-10.406968316350207</v>
      </c>
      <c r="H1037" s="1">
        <f t="shared" si="148"/>
        <v>0</v>
      </c>
      <c r="I1037">
        <f t="shared" si="149"/>
        <v>0</v>
      </c>
      <c r="J1037" s="4">
        <f t="shared" si="150"/>
        <v>3.9769296294121147E-5</v>
      </c>
      <c r="K1037">
        <f t="shared" si="151"/>
        <v>0</v>
      </c>
      <c r="L1037">
        <f>K1037*'Exhaust Gas Math'!$C$14</f>
        <v>0</v>
      </c>
      <c r="M1037">
        <f>(L1037/'Exhaust Gas Math'!$B$14)+('Exhaust Gas Math'!$D$10)</f>
        <v>4.4059320573952224E-4</v>
      </c>
      <c r="N1037">
        <f>('Exhaust Gas Math'!$E$10*((-0.000000001)*N1036^3+(0.000002)*N1036^2-0.0012*N1036+1.3446)*$B$15+L1037*'Exhaust Gas Math'!$D$14*$B$14)/('Exhaust Gas Math'!$E$10*((-0.000000001)*N1036^3+(0.000002)*N1036^2-0.0012*N1036+1.3446)+L1037*'Exhaust Gas Math'!$D$14)</f>
        <v>1100</v>
      </c>
      <c r="O1037">
        <f t="shared" si="152"/>
        <v>101325</v>
      </c>
      <c r="P1037">
        <f>((-0.0000000008)*N1037^3+(0.000003)*N1037^2-0.004*N1037+2.013)*('Exhaust Gas Math'!$E$10/(L1037+'Exhaust Gas Math'!$E$10))+(357.45*N1037^-1.004)*(L1037/(L1037+'Exhaust Gas Math'!$E$10))</f>
        <v>0.17819999999999947</v>
      </c>
      <c r="Q1037">
        <f t="shared" si="7"/>
        <v>0</v>
      </c>
      <c r="R1037">
        <f t="shared" si="8"/>
        <v>101325</v>
      </c>
      <c r="T1037">
        <f t="shared" si="153"/>
        <v>0.12912500000000099</v>
      </c>
      <c r="U1037">
        <f t="shared" si="154"/>
        <v>101325</v>
      </c>
    </row>
    <row r="1038" spans="3:21" x14ac:dyDescent="0.2">
      <c r="C1038" s="1"/>
      <c r="D1038" s="1"/>
      <c r="E1038" s="1">
        <v>0.129250000000001</v>
      </c>
      <c r="F1038" s="4">
        <f t="shared" si="146"/>
        <v>3.4550931832196194E-3</v>
      </c>
      <c r="G1038" s="1">
        <f t="shared" si="147"/>
        <v>-9.0424454070623188</v>
      </c>
      <c r="H1038" s="1">
        <f t="shared" si="148"/>
        <v>0</v>
      </c>
      <c r="I1038">
        <f t="shared" si="149"/>
        <v>0</v>
      </c>
      <c r="J1038" s="4">
        <f t="shared" si="150"/>
        <v>3.9769296294121147E-5</v>
      </c>
      <c r="K1038">
        <f t="shared" si="151"/>
        <v>0</v>
      </c>
      <c r="L1038">
        <f>K1038*'Exhaust Gas Math'!$C$14</f>
        <v>0</v>
      </c>
      <c r="M1038">
        <f>(L1038/'Exhaust Gas Math'!$B$14)+('Exhaust Gas Math'!$D$10)</f>
        <v>4.4059320573952224E-4</v>
      </c>
      <c r="N1038">
        <f>('Exhaust Gas Math'!$E$10*((-0.000000001)*N1037^3+(0.000002)*N1037^2-0.0012*N1037+1.3446)*$B$15+L1038*'Exhaust Gas Math'!$D$14*$B$14)/('Exhaust Gas Math'!$E$10*((-0.000000001)*N1037^3+(0.000002)*N1037^2-0.0012*N1037+1.3446)+L1038*'Exhaust Gas Math'!$D$14)</f>
        <v>1100</v>
      </c>
      <c r="O1038">
        <f t="shared" si="152"/>
        <v>101325</v>
      </c>
      <c r="P1038">
        <f>((-0.0000000008)*N1038^3+(0.000003)*N1038^2-0.004*N1038+2.013)*('Exhaust Gas Math'!$E$10/(L1038+'Exhaust Gas Math'!$E$10))+(357.45*N1038^-1.004)*(L1038/(L1038+'Exhaust Gas Math'!$E$10))</f>
        <v>0.17819999999999947</v>
      </c>
      <c r="Q1038">
        <f t="shared" si="7"/>
        <v>0</v>
      </c>
      <c r="R1038">
        <f t="shared" si="8"/>
        <v>101325</v>
      </c>
      <c r="T1038">
        <f t="shared" si="153"/>
        <v>0.129250000000001</v>
      </c>
      <c r="U1038">
        <f t="shared" si="154"/>
        <v>101325</v>
      </c>
    </row>
    <row r="1039" spans="3:21" x14ac:dyDescent="0.2">
      <c r="C1039" s="1"/>
      <c r="D1039" s="1"/>
      <c r="E1039" s="1">
        <v>0.12937500000000099</v>
      </c>
      <c r="F1039" s="4">
        <f t="shared" si="146"/>
        <v>2.4130188193847331E-3</v>
      </c>
      <c r="G1039" s="1">
        <f t="shared" si="147"/>
        <v>-7.6221728149221688</v>
      </c>
      <c r="H1039" s="1">
        <f t="shared" si="148"/>
        <v>0</v>
      </c>
      <c r="I1039">
        <f t="shared" si="149"/>
        <v>0</v>
      </c>
      <c r="J1039" s="4">
        <f t="shared" si="150"/>
        <v>3.9769296294121147E-5</v>
      </c>
      <c r="K1039">
        <f t="shared" si="151"/>
        <v>0</v>
      </c>
      <c r="L1039">
        <f>K1039*'Exhaust Gas Math'!$C$14</f>
        <v>0</v>
      </c>
      <c r="M1039">
        <f>(L1039/'Exhaust Gas Math'!$B$14)+('Exhaust Gas Math'!$D$10)</f>
        <v>4.4059320573952224E-4</v>
      </c>
      <c r="N1039">
        <f>('Exhaust Gas Math'!$E$10*((-0.000000001)*N1038^3+(0.000002)*N1038^2-0.0012*N1038+1.3446)*$B$15+L1039*'Exhaust Gas Math'!$D$14*$B$14)/('Exhaust Gas Math'!$E$10*((-0.000000001)*N1038^3+(0.000002)*N1038^2-0.0012*N1038+1.3446)+L1039*'Exhaust Gas Math'!$D$14)</f>
        <v>1100</v>
      </c>
      <c r="O1039">
        <f t="shared" si="152"/>
        <v>101325</v>
      </c>
      <c r="P1039">
        <f>((-0.0000000008)*N1039^3+(0.000003)*N1039^2-0.004*N1039+2.013)*('Exhaust Gas Math'!$E$10/(L1039+'Exhaust Gas Math'!$E$10))+(357.45*N1039^-1.004)*(L1039/(L1039+'Exhaust Gas Math'!$E$10))</f>
        <v>0.17819999999999947</v>
      </c>
      <c r="Q1039">
        <f t="shared" si="7"/>
        <v>0</v>
      </c>
      <c r="R1039">
        <f t="shared" si="8"/>
        <v>101325</v>
      </c>
      <c r="T1039">
        <f t="shared" si="153"/>
        <v>0.12937500000000099</v>
      </c>
      <c r="U1039">
        <f t="shared" si="154"/>
        <v>101325</v>
      </c>
    </row>
    <row r="1040" spans="3:21" x14ac:dyDescent="0.2">
      <c r="C1040" s="1"/>
      <c r="D1040" s="1"/>
      <c r="E1040" s="1">
        <v>0.129500000000001</v>
      </c>
      <c r="F1040" s="4">
        <f t="shared" si="146"/>
        <v>1.5515084334374839E-3</v>
      </c>
      <c r="G1040" s="1">
        <f t="shared" si="147"/>
        <v>-6.1549069927478435</v>
      </c>
      <c r="H1040" s="1">
        <f t="shared" si="148"/>
        <v>0</v>
      </c>
      <c r="I1040">
        <f t="shared" si="149"/>
        <v>0</v>
      </c>
      <c r="J1040" s="4">
        <f t="shared" si="150"/>
        <v>3.9769296294121147E-5</v>
      </c>
      <c r="K1040">
        <f t="shared" si="151"/>
        <v>0</v>
      </c>
      <c r="L1040">
        <f>K1040*'Exhaust Gas Math'!$C$14</f>
        <v>0</v>
      </c>
      <c r="M1040">
        <f>(L1040/'Exhaust Gas Math'!$B$14)+('Exhaust Gas Math'!$D$10)</f>
        <v>4.4059320573952224E-4</v>
      </c>
      <c r="N1040">
        <f>('Exhaust Gas Math'!$E$10*((-0.000000001)*N1039^3+(0.000002)*N1039^2-0.0012*N1039+1.3446)*$B$15+L1040*'Exhaust Gas Math'!$D$14*$B$14)/('Exhaust Gas Math'!$E$10*((-0.000000001)*N1039^3+(0.000002)*N1039^2-0.0012*N1039+1.3446)+L1040*'Exhaust Gas Math'!$D$14)</f>
        <v>1100</v>
      </c>
      <c r="O1040">
        <f t="shared" si="152"/>
        <v>101325</v>
      </c>
      <c r="P1040">
        <f>((-0.0000000008)*N1040^3+(0.000003)*N1040^2-0.004*N1040+2.013)*('Exhaust Gas Math'!$E$10/(L1040+'Exhaust Gas Math'!$E$10))+(357.45*N1040^-1.004)*(L1040/(L1040+'Exhaust Gas Math'!$E$10))</f>
        <v>0.17819999999999947</v>
      </c>
      <c r="Q1040">
        <f t="shared" si="7"/>
        <v>0</v>
      </c>
      <c r="R1040">
        <f t="shared" si="8"/>
        <v>101325</v>
      </c>
      <c r="T1040">
        <f t="shared" si="153"/>
        <v>0.129500000000001</v>
      </c>
      <c r="U1040">
        <f t="shared" si="154"/>
        <v>101325</v>
      </c>
    </row>
    <row r="1041" spans="3:21" x14ac:dyDescent="0.2">
      <c r="C1041" s="1"/>
      <c r="D1041" s="1"/>
      <c r="E1041" s="1">
        <v>0.12962500000000099</v>
      </c>
      <c r="F1041" s="4">
        <f t="shared" si="146"/>
        <v>8.7587352338903274E-4</v>
      </c>
      <c r="G1041" s="1">
        <f t="shared" si="147"/>
        <v>-4.6496941222492261</v>
      </c>
      <c r="H1041" s="1">
        <f t="shared" si="148"/>
        <v>0</v>
      </c>
      <c r="I1041">
        <f t="shared" si="149"/>
        <v>0</v>
      </c>
      <c r="J1041" s="4">
        <f t="shared" si="150"/>
        <v>3.9769296294121147E-5</v>
      </c>
      <c r="K1041">
        <f t="shared" si="151"/>
        <v>0</v>
      </c>
      <c r="L1041">
        <f>K1041*'Exhaust Gas Math'!$C$14</f>
        <v>0</v>
      </c>
      <c r="M1041">
        <f>(L1041/'Exhaust Gas Math'!$B$14)+('Exhaust Gas Math'!$D$10)</f>
        <v>4.4059320573952224E-4</v>
      </c>
      <c r="N1041">
        <f>('Exhaust Gas Math'!$E$10*((-0.000000001)*N1040^3+(0.000002)*N1040^2-0.0012*N1040+1.3446)*$B$15+L1041*'Exhaust Gas Math'!$D$14*$B$14)/('Exhaust Gas Math'!$E$10*((-0.000000001)*N1040^3+(0.000002)*N1040^2-0.0012*N1040+1.3446)+L1041*'Exhaust Gas Math'!$D$14)</f>
        <v>1100</v>
      </c>
      <c r="O1041">
        <f t="shared" si="152"/>
        <v>101325</v>
      </c>
      <c r="P1041">
        <f>((-0.0000000008)*N1041^3+(0.000003)*N1041^2-0.004*N1041+2.013)*('Exhaust Gas Math'!$E$10/(L1041+'Exhaust Gas Math'!$E$10))+(357.45*N1041^-1.004)*(L1041/(L1041+'Exhaust Gas Math'!$E$10))</f>
        <v>0.17819999999999947</v>
      </c>
      <c r="Q1041">
        <f t="shared" si="7"/>
        <v>0</v>
      </c>
      <c r="R1041">
        <f t="shared" si="8"/>
        <v>101325</v>
      </c>
      <c r="T1041">
        <f t="shared" si="153"/>
        <v>0.12962500000000099</v>
      </c>
      <c r="U1041">
        <f t="shared" si="154"/>
        <v>101325</v>
      </c>
    </row>
    <row r="1042" spans="3:21" x14ac:dyDescent="0.2">
      <c r="C1042" s="1"/>
      <c r="D1042" s="1"/>
      <c r="E1042" s="1">
        <v>0.129750000000001</v>
      </c>
      <c r="F1042" s="4">
        <f t="shared" si="146"/>
        <v>3.9027960313098298E-4</v>
      </c>
      <c r="G1042" s="1">
        <f t="shared" si="147"/>
        <v>-3.1158143413064683</v>
      </c>
      <c r="H1042" s="1">
        <f t="shared" si="148"/>
        <v>0</v>
      </c>
      <c r="I1042">
        <f t="shared" si="149"/>
        <v>0</v>
      </c>
      <c r="J1042" s="4">
        <f t="shared" si="150"/>
        <v>3.9769296294121147E-5</v>
      </c>
      <c r="K1042">
        <f t="shared" si="151"/>
        <v>0</v>
      </c>
      <c r="L1042">
        <f>K1042*'Exhaust Gas Math'!$C$14</f>
        <v>0</v>
      </c>
      <c r="M1042">
        <f>(L1042/'Exhaust Gas Math'!$B$14)+('Exhaust Gas Math'!$D$10)</f>
        <v>4.4059320573952224E-4</v>
      </c>
      <c r="N1042">
        <f>('Exhaust Gas Math'!$E$10*((-0.000000001)*N1041^3+(0.000002)*N1041^2-0.0012*N1041+1.3446)*$B$15+L1042*'Exhaust Gas Math'!$D$14*$B$14)/('Exhaust Gas Math'!$E$10*((-0.000000001)*N1041^3+(0.000002)*N1041^2-0.0012*N1041+1.3446)+L1042*'Exhaust Gas Math'!$D$14)</f>
        <v>1100</v>
      </c>
      <c r="O1042">
        <f t="shared" si="152"/>
        <v>101325</v>
      </c>
      <c r="P1042">
        <f>((-0.0000000008)*N1042^3+(0.000003)*N1042^2-0.004*N1042+2.013)*('Exhaust Gas Math'!$E$10/(L1042+'Exhaust Gas Math'!$E$10))+(357.45*N1042^-1.004)*(L1042/(L1042+'Exhaust Gas Math'!$E$10))</f>
        <v>0.17819999999999947</v>
      </c>
      <c r="Q1042">
        <f t="shared" si="7"/>
        <v>0</v>
      </c>
      <c r="R1042">
        <f t="shared" si="8"/>
        <v>101325</v>
      </c>
      <c r="T1042">
        <f t="shared" si="153"/>
        <v>0.129750000000001</v>
      </c>
      <c r="U1042">
        <f t="shared" si="154"/>
        <v>101325</v>
      </c>
    </row>
    <row r="1043" spans="3:21" x14ac:dyDescent="0.2">
      <c r="C1043" s="1"/>
      <c r="D1043" s="1"/>
      <c r="E1043" s="1">
        <v>0.12987500000000099</v>
      </c>
      <c r="F1043" s="4">
        <f t="shared" si="146"/>
        <v>9.7720520658303722E-5</v>
      </c>
      <c r="G1043" s="1">
        <f t="shared" si="147"/>
        <v>-1.5627245288367078</v>
      </c>
      <c r="H1043" s="1">
        <f t="shared" si="148"/>
        <v>0</v>
      </c>
      <c r="I1043">
        <f t="shared" si="149"/>
        <v>0</v>
      </c>
      <c r="J1043" s="4">
        <f t="shared" si="150"/>
        <v>3.9769296294121147E-5</v>
      </c>
      <c r="K1043">
        <f t="shared" si="151"/>
        <v>0</v>
      </c>
      <c r="L1043">
        <f>K1043*'Exhaust Gas Math'!$C$14</f>
        <v>0</v>
      </c>
      <c r="M1043">
        <f>(L1043/'Exhaust Gas Math'!$B$14)+('Exhaust Gas Math'!$D$10)</f>
        <v>4.4059320573952224E-4</v>
      </c>
      <c r="N1043">
        <f>('Exhaust Gas Math'!$E$10*((-0.000000001)*N1042^3+(0.000002)*N1042^2-0.0012*N1042+1.3446)*$B$15+L1043*'Exhaust Gas Math'!$D$14*$B$14)/('Exhaust Gas Math'!$E$10*((-0.000000001)*N1042^3+(0.000002)*N1042^2-0.0012*N1042+1.3446)+L1043*'Exhaust Gas Math'!$D$14)</f>
        <v>1100</v>
      </c>
      <c r="O1043">
        <f t="shared" si="152"/>
        <v>101325</v>
      </c>
      <c r="P1043">
        <f>((-0.0000000008)*N1043^3+(0.000003)*N1043^2-0.004*N1043+2.013)*('Exhaust Gas Math'!$E$10/(L1043+'Exhaust Gas Math'!$E$10))+(357.45*N1043^-1.004)*(L1043/(L1043+'Exhaust Gas Math'!$E$10))</f>
        <v>0.17819999999999947</v>
      </c>
      <c r="Q1043">
        <f t="shared" si="7"/>
        <v>0</v>
      </c>
      <c r="R1043">
        <f t="shared" si="8"/>
        <v>101325</v>
      </c>
      <c r="T1043">
        <f t="shared" si="153"/>
        <v>0.12987500000000099</v>
      </c>
      <c r="U1043">
        <f t="shared" si="154"/>
        <v>101325</v>
      </c>
    </row>
    <row r="1044" spans="3:21" x14ac:dyDescent="0.2">
      <c r="C1044" s="1"/>
      <c r="D1044" s="1"/>
      <c r="E1044" s="1">
        <v>0.130000000000001</v>
      </c>
      <c r="F1044" s="4">
        <f t="shared" si="146"/>
        <v>0</v>
      </c>
      <c r="G1044" s="1">
        <f t="shared" si="147"/>
        <v>1.2532168389410098E-11</v>
      </c>
      <c r="H1044" s="1">
        <f t="shared" si="148"/>
        <v>0</v>
      </c>
      <c r="I1044">
        <f t="shared" si="149"/>
        <v>0</v>
      </c>
      <c r="J1044" s="4">
        <f t="shared" si="150"/>
        <v>3.9769296294121147E-5</v>
      </c>
      <c r="K1044">
        <f t="shared" si="151"/>
        <v>0</v>
      </c>
      <c r="L1044">
        <f>K1044*'Exhaust Gas Math'!$C$14</f>
        <v>0</v>
      </c>
      <c r="M1044">
        <f>(L1044/'Exhaust Gas Math'!$B$14)+('Exhaust Gas Math'!$D$10)</f>
        <v>4.4059320573952224E-4</v>
      </c>
      <c r="N1044">
        <f>('Exhaust Gas Math'!$E$10*((-0.000000001)*N1043^3+(0.000002)*N1043^2-0.0012*N1043+1.3446)*$B$15+L1044*'Exhaust Gas Math'!$D$14*$B$14)/('Exhaust Gas Math'!$E$10*((-0.000000001)*N1043^3+(0.000002)*N1043^2-0.0012*N1043+1.3446)+L1044*'Exhaust Gas Math'!$D$14)</f>
        <v>1100</v>
      </c>
      <c r="O1044">
        <f t="shared" si="152"/>
        <v>101325</v>
      </c>
      <c r="P1044">
        <f>((-0.0000000008)*N1044^3+(0.000003)*N1044^2-0.004*N1044+2.013)*('Exhaust Gas Math'!$E$10/(L1044+'Exhaust Gas Math'!$E$10))+(357.45*N1044^-1.004)*(L1044/(L1044+'Exhaust Gas Math'!$E$10))</f>
        <v>0.17819999999999947</v>
      </c>
      <c r="Q1044">
        <f t="shared" si="7"/>
        <v>0</v>
      </c>
      <c r="R1044">
        <f t="shared" si="8"/>
        <v>101325</v>
      </c>
      <c r="T1044">
        <f t="shared" si="153"/>
        <v>0.130000000000001</v>
      </c>
      <c r="U1044">
        <f t="shared" si="154"/>
        <v>101325</v>
      </c>
    </row>
    <row r="1045" spans="3:21" x14ac:dyDescent="0.2">
      <c r="C1045" s="1"/>
      <c r="D1045" s="1"/>
      <c r="E1045" s="1">
        <v>0.13012500000000099</v>
      </c>
      <c r="F1045" s="4">
        <f t="shared" si="146"/>
        <v>9.7720520661398469E-5</v>
      </c>
      <c r="G1045" s="1">
        <f t="shared" si="147"/>
        <v>1.5627245288614124</v>
      </c>
      <c r="H1045" s="1">
        <f t="shared" si="148"/>
        <v>0</v>
      </c>
      <c r="I1045">
        <f t="shared" si="149"/>
        <v>0</v>
      </c>
      <c r="J1045" s="4">
        <f t="shared" si="150"/>
        <v>3.9769296294121147E-5</v>
      </c>
      <c r="K1045">
        <f t="shared" si="151"/>
        <v>0</v>
      </c>
      <c r="L1045">
        <f>K1045*'Exhaust Gas Math'!$C$14</f>
        <v>0</v>
      </c>
      <c r="M1045">
        <f>(L1045/'Exhaust Gas Math'!$B$14)+('Exhaust Gas Math'!$D$10)</f>
        <v>4.4059320573952224E-4</v>
      </c>
      <c r="N1045">
        <f>('Exhaust Gas Math'!$E$10*((-0.000000001)*N1044^3+(0.000002)*N1044^2-0.0012*N1044+1.3446)*$B$15+L1045*'Exhaust Gas Math'!$D$14*$B$14)/('Exhaust Gas Math'!$E$10*((-0.000000001)*N1044^3+(0.000002)*N1044^2-0.0012*N1044+1.3446)+L1045*'Exhaust Gas Math'!$D$14)</f>
        <v>1100</v>
      </c>
      <c r="O1045">
        <f t="shared" si="152"/>
        <v>101325</v>
      </c>
      <c r="P1045">
        <f>((-0.0000000008)*N1045^3+(0.000003)*N1045^2-0.004*N1045+2.013)*('Exhaust Gas Math'!$E$10/(L1045+'Exhaust Gas Math'!$E$10))+(357.45*N1045^-1.004)*(L1045/(L1045+'Exhaust Gas Math'!$E$10))</f>
        <v>0.17819999999999947</v>
      </c>
      <c r="Q1045">
        <f t="shared" si="7"/>
        <v>0</v>
      </c>
      <c r="R1045">
        <f t="shared" si="8"/>
        <v>101325</v>
      </c>
      <c r="T1045">
        <f t="shared" si="153"/>
        <v>0.13012500000000099</v>
      </c>
      <c r="U1045">
        <f t="shared" si="154"/>
        <v>101325</v>
      </c>
    </row>
    <row r="1046" spans="3:21" x14ac:dyDescent="0.2">
      <c r="C1046" s="1"/>
      <c r="D1046" s="1"/>
      <c r="E1046" s="1">
        <v>0.130250000000001</v>
      </c>
      <c r="F1046" s="4">
        <f t="shared" si="146"/>
        <v>3.9027960313729043E-4</v>
      </c>
      <c r="G1046" s="1">
        <f t="shared" si="147"/>
        <v>3.1158143413315038</v>
      </c>
      <c r="H1046" s="1">
        <f t="shared" si="148"/>
        <v>0</v>
      </c>
      <c r="I1046">
        <f t="shared" si="149"/>
        <v>0</v>
      </c>
      <c r="J1046" s="4">
        <f t="shared" si="150"/>
        <v>3.9769296294121147E-5</v>
      </c>
      <c r="K1046">
        <f t="shared" si="151"/>
        <v>0</v>
      </c>
      <c r="L1046">
        <f>K1046*'Exhaust Gas Math'!$C$14</f>
        <v>0</v>
      </c>
      <c r="M1046">
        <f>(L1046/'Exhaust Gas Math'!$B$14)+('Exhaust Gas Math'!$D$10)</f>
        <v>4.4059320573952224E-4</v>
      </c>
      <c r="N1046">
        <f>('Exhaust Gas Math'!$E$10*((-0.000000001)*N1045^3+(0.000002)*N1045^2-0.0012*N1045+1.3446)*$B$15+L1046*'Exhaust Gas Math'!$D$14*$B$14)/('Exhaust Gas Math'!$E$10*((-0.000000001)*N1045^3+(0.000002)*N1045^2-0.0012*N1045+1.3446)+L1046*'Exhaust Gas Math'!$D$14)</f>
        <v>1100</v>
      </c>
      <c r="O1046">
        <f t="shared" si="152"/>
        <v>101325</v>
      </c>
      <c r="P1046">
        <f>((-0.0000000008)*N1046^3+(0.000003)*N1046^2-0.004*N1046+2.013)*('Exhaust Gas Math'!$E$10/(L1046+'Exhaust Gas Math'!$E$10))+(357.45*N1046^-1.004)*(L1046/(L1046+'Exhaust Gas Math'!$E$10))</f>
        <v>0.17819999999999947</v>
      </c>
      <c r="Q1046">
        <f t="shared" si="7"/>
        <v>0</v>
      </c>
      <c r="R1046">
        <f t="shared" si="8"/>
        <v>101325</v>
      </c>
      <c r="T1046">
        <f t="shared" si="153"/>
        <v>0.130250000000001</v>
      </c>
      <c r="U1046">
        <f t="shared" si="154"/>
        <v>101325</v>
      </c>
    </row>
    <row r="1047" spans="3:21" x14ac:dyDescent="0.2">
      <c r="C1047" s="1"/>
      <c r="D1047" s="1"/>
      <c r="E1047" s="1">
        <v>0.13037500000000099</v>
      </c>
      <c r="F1047" s="4">
        <f t="shared" si="146"/>
        <v>8.7587352339823718E-4</v>
      </c>
      <c r="G1047" s="1">
        <f t="shared" si="147"/>
        <v>4.6496941222733223</v>
      </c>
      <c r="H1047" s="1">
        <f t="shared" si="148"/>
        <v>0</v>
      </c>
      <c r="I1047">
        <f t="shared" si="149"/>
        <v>0</v>
      </c>
      <c r="J1047" s="4">
        <f t="shared" si="150"/>
        <v>3.9769296294121147E-5</v>
      </c>
      <c r="K1047">
        <f t="shared" si="151"/>
        <v>0</v>
      </c>
      <c r="L1047">
        <f>K1047*'Exhaust Gas Math'!$C$14</f>
        <v>0</v>
      </c>
      <c r="M1047">
        <f>(L1047/'Exhaust Gas Math'!$B$14)+('Exhaust Gas Math'!$D$10)</f>
        <v>4.4059320573952224E-4</v>
      </c>
      <c r="N1047">
        <f>('Exhaust Gas Math'!$E$10*((-0.000000001)*N1046^3+(0.000002)*N1046^2-0.0012*N1046+1.3446)*$B$15+L1047*'Exhaust Gas Math'!$D$14*$B$14)/('Exhaust Gas Math'!$E$10*((-0.000000001)*N1046^3+(0.000002)*N1046^2-0.0012*N1046+1.3446)+L1047*'Exhaust Gas Math'!$D$14)</f>
        <v>1100</v>
      </c>
      <c r="O1047">
        <f t="shared" si="152"/>
        <v>101325</v>
      </c>
      <c r="P1047">
        <f>((-0.0000000008)*N1047^3+(0.000003)*N1047^2-0.004*N1047+2.013)*('Exhaust Gas Math'!$E$10/(L1047+'Exhaust Gas Math'!$E$10))+(357.45*N1047^-1.004)*(L1047/(L1047+'Exhaust Gas Math'!$E$10))</f>
        <v>0.17819999999999947</v>
      </c>
      <c r="Q1047">
        <f t="shared" si="7"/>
        <v>0</v>
      </c>
      <c r="R1047">
        <f t="shared" si="8"/>
        <v>101325</v>
      </c>
      <c r="T1047">
        <f t="shared" si="153"/>
        <v>0.13037500000000099</v>
      </c>
      <c r="U1047">
        <f t="shared" si="154"/>
        <v>101325</v>
      </c>
    </row>
    <row r="1048" spans="3:21" x14ac:dyDescent="0.2">
      <c r="C1048" s="1"/>
      <c r="D1048" s="1"/>
      <c r="E1048" s="1">
        <v>0.130500000000001</v>
      </c>
      <c r="F1048" s="4">
        <f t="shared" si="146"/>
        <v>1.5515084334498143E-3</v>
      </c>
      <c r="G1048" s="1">
        <f t="shared" si="147"/>
        <v>6.1549069927716822</v>
      </c>
      <c r="H1048" s="1">
        <f t="shared" si="148"/>
        <v>0</v>
      </c>
      <c r="I1048">
        <f t="shared" si="149"/>
        <v>0</v>
      </c>
      <c r="J1048" s="4">
        <f t="shared" si="150"/>
        <v>3.9769296294121147E-5</v>
      </c>
      <c r="K1048">
        <f t="shared" si="151"/>
        <v>0</v>
      </c>
      <c r="L1048">
        <f>K1048*'Exhaust Gas Math'!$C$14</f>
        <v>0</v>
      </c>
      <c r="M1048">
        <f>(L1048/'Exhaust Gas Math'!$B$14)+('Exhaust Gas Math'!$D$10)</f>
        <v>4.4059320573952224E-4</v>
      </c>
      <c r="N1048">
        <f>('Exhaust Gas Math'!$E$10*((-0.000000001)*N1047^3+(0.000002)*N1047^2-0.0012*N1047+1.3446)*$B$15+L1048*'Exhaust Gas Math'!$D$14*$B$14)/('Exhaust Gas Math'!$E$10*((-0.000000001)*N1047^3+(0.000002)*N1047^2-0.0012*N1047+1.3446)+L1048*'Exhaust Gas Math'!$D$14)</f>
        <v>1100</v>
      </c>
      <c r="O1048">
        <f t="shared" si="152"/>
        <v>101325</v>
      </c>
      <c r="P1048">
        <f>((-0.0000000008)*N1048^3+(0.000003)*N1048^2-0.004*N1048+2.013)*('Exhaust Gas Math'!$E$10/(L1048+'Exhaust Gas Math'!$E$10))+(357.45*N1048^-1.004)*(L1048/(L1048+'Exhaust Gas Math'!$E$10))</f>
        <v>0.17819999999999947</v>
      </c>
      <c r="Q1048">
        <f t="shared" si="7"/>
        <v>0</v>
      </c>
      <c r="R1048">
        <f t="shared" si="8"/>
        <v>101325</v>
      </c>
      <c r="T1048">
        <f t="shared" si="153"/>
        <v>0.130500000000001</v>
      </c>
      <c r="U1048">
        <f t="shared" si="154"/>
        <v>101325</v>
      </c>
    </row>
    <row r="1049" spans="3:21" x14ac:dyDescent="0.2">
      <c r="C1049" s="1"/>
      <c r="D1049" s="1"/>
      <c r="E1049" s="1">
        <v>0.13062500000000099</v>
      </c>
      <c r="F1049" s="4">
        <f t="shared" si="146"/>
        <v>2.4130188193998252E-3</v>
      </c>
      <c r="G1049" s="1">
        <f t="shared" si="147"/>
        <v>7.6221728149450643</v>
      </c>
      <c r="H1049" s="1">
        <f t="shared" si="148"/>
        <v>0</v>
      </c>
      <c r="I1049">
        <f t="shared" si="149"/>
        <v>0</v>
      </c>
      <c r="J1049" s="4">
        <f t="shared" si="150"/>
        <v>3.9769296294121147E-5</v>
      </c>
      <c r="K1049">
        <f t="shared" si="151"/>
        <v>0</v>
      </c>
      <c r="L1049">
        <f>K1049*'Exhaust Gas Math'!$C$14</f>
        <v>0</v>
      </c>
      <c r="M1049">
        <f>(L1049/'Exhaust Gas Math'!$B$14)+('Exhaust Gas Math'!$D$10)</f>
        <v>4.4059320573952224E-4</v>
      </c>
      <c r="N1049">
        <f>('Exhaust Gas Math'!$E$10*((-0.000000001)*N1048^3+(0.000002)*N1048^2-0.0012*N1048+1.3446)*$B$15+L1049*'Exhaust Gas Math'!$D$14*$B$14)/('Exhaust Gas Math'!$E$10*((-0.000000001)*N1048^3+(0.000002)*N1048^2-0.0012*N1048+1.3446)+L1049*'Exhaust Gas Math'!$D$14)</f>
        <v>1100</v>
      </c>
      <c r="O1049">
        <f t="shared" si="152"/>
        <v>101325</v>
      </c>
      <c r="P1049">
        <f>((-0.0000000008)*N1049^3+(0.000003)*N1049^2-0.004*N1049+2.013)*('Exhaust Gas Math'!$E$10/(L1049+'Exhaust Gas Math'!$E$10))+(357.45*N1049^-1.004)*(L1049/(L1049+'Exhaust Gas Math'!$E$10))</f>
        <v>0.17819999999999947</v>
      </c>
      <c r="Q1049">
        <f t="shared" si="7"/>
        <v>0</v>
      </c>
      <c r="R1049">
        <f t="shared" si="8"/>
        <v>101325</v>
      </c>
      <c r="T1049">
        <f t="shared" si="153"/>
        <v>0.13062500000000099</v>
      </c>
      <c r="U1049">
        <f t="shared" si="154"/>
        <v>101325</v>
      </c>
    </row>
    <row r="1050" spans="3:21" x14ac:dyDescent="0.2">
      <c r="C1050" s="1"/>
      <c r="D1050" s="1"/>
      <c r="E1050" s="1">
        <v>0.130750000000001</v>
      </c>
      <c r="F1050" s="4">
        <f t="shared" si="146"/>
        <v>3.4550931832377299E-3</v>
      </c>
      <c r="G1050" s="1">
        <f t="shared" si="147"/>
        <v>9.0424454070846494</v>
      </c>
      <c r="H1050" s="1">
        <f t="shared" si="148"/>
        <v>0</v>
      </c>
      <c r="I1050">
        <f t="shared" si="149"/>
        <v>0</v>
      </c>
      <c r="J1050" s="4">
        <f t="shared" si="150"/>
        <v>3.9769296294121147E-5</v>
      </c>
      <c r="K1050">
        <f t="shared" si="151"/>
        <v>0</v>
      </c>
      <c r="L1050">
        <f>K1050*'Exhaust Gas Math'!$C$14</f>
        <v>0</v>
      </c>
      <c r="M1050">
        <f>(L1050/'Exhaust Gas Math'!$B$14)+('Exhaust Gas Math'!$D$10)</f>
        <v>4.4059320573952224E-4</v>
      </c>
      <c r="N1050">
        <f>('Exhaust Gas Math'!$E$10*((-0.000000001)*N1049^3+(0.000002)*N1049^2-0.0012*N1049+1.3446)*$B$15+L1050*'Exhaust Gas Math'!$D$14*$B$14)/('Exhaust Gas Math'!$E$10*((-0.000000001)*N1049^3+(0.000002)*N1049^2-0.0012*N1049+1.3446)+L1050*'Exhaust Gas Math'!$D$14)</f>
        <v>1100</v>
      </c>
      <c r="O1050">
        <f t="shared" si="152"/>
        <v>101325</v>
      </c>
      <c r="P1050">
        <f>((-0.0000000008)*N1050^3+(0.000003)*N1050^2-0.004*N1050+2.013)*('Exhaust Gas Math'!$E$10/(L1050+'Exhaust Gas Math'!$E$10))+(357.45*N1050^-1.004)*(L1050/(L1050+'Exhaust Gas Math'!$E$10))</f>
        <v>0.17819999999999947</v>
      </c>
      <c r="Q1050">
        <f t="shared" si="7"/>
        <v>0</v>
      </c>
      <c r="R1050">
        <f t="shared" si="8"/>
        <v>101325</v>
      </c>
      <c r="T1050">
        <f t="shared" si="153"/>
        <v>0.130750000000001</v>
      </c>
      <c r="U1050">
        <f t="shared" si="154"/>
        <v>101325</v>
      </c>
    </row>
    <row r="1051" spans="3:21" x14ac:dyDescent="0.2">
      <c r="C1051" s="1"/>
      <c r="D1051" s="1"/>
      <c r="E1051" s="1">
        <v>0.13087500000000099</v>
      </c>
      <c r="F1051" s="4">
        <f t="shared" si="146"/>
        <v>4.6713067899855736E-3</v>
      </c>
      <c r="G1051" s="1">
        <f t="shared" si="147"/>
        <v>10.406968316371339</v>
      </c>
      <c r="H1051" s="1">
        <f t="shared" si="148"/>
        <v>0</v>
      </c>
      <c r="I1051">
        <f t="shared" si="149"/>
        <v>0</v>
      </c>
      <c r="J1051" s="4">
        <f t="shared" si="150"/>
        <v>3.9769296294121147E-5</v>
      </c>
      <c r="K1051">
        <f t="shared" si="151"/>
        <v>0</v>
      </c>
      <c r="L1051">
        <f>K1051*'Exhaust Gas Math'!$C$14</f>
        <v>0</v>
      </c>
      <c r="M1051">
        <f>(L1051/'Exhaust Gas Math'!$B$14)+('Exhaust Gas Math'!$D$10)</f>
        <v>4.4059320573952224E-4</v>
      </c>
      <c r="N1051">
        <f>('Exhaust Gas Math'!$E$10*((-0.000000001)*N1050^3+(0.000002)*N1050^2-0.0012*N1050+1.3446)*$B$15+L1051*'Exhaust Gas Math'!$D$14*$B$14)/('Exhaust Gas Math'!$E$10*((-0.000000001)*N1050^3+(0.000002)*N1050^2-0.0012*N1050+1.3446)+L1051*'Exhaust Gas Math'!$D$14)</f>
        <v>1100</v>
      </c>
      <c r="O1051">
        <f t="shared" si="152"/>
        <v>101325</v>
      </c>
      <c r="P1051">
        <f>((-0.0000000008)*N1051^3+(0.000003)*N1051^2-0.004*N1051+2.013)*('Exhaust Gas Math'!$E$10/(L1051+'Exhaust Gas Math'!$E$10))+(357.45*N1051^-1.004)*(L1051/(L1051+'Exhaust Gas Math'!$E$10))</f>
        <v>0.17819999999999947</v>
      </c>
      <c r="Q1051">
        <f t="shared" si="7"/>
        <v>0</v>
      </c>
      <c r="R1051">
        <f t="shared" si="8"/>
        <v>101325</v>
      </c>
      <c r="T1051">
        <f t="shared" si="153"/>
        <v>0.13087500000000099</v>
      </c>
      <c r="U1051">
        <f t="shared" si="154"/>
        <v>101325</v>
      </c>
    </row>
    <row r="1052" spans="3:21" x14ac:dyDescent="0.2">
      <c r="C1052" s="1"/>
      <c r="D1052" s="1"/>
      <c r="E1052" s="1">
        <v>0.131000000000001</v>
      </c>
      <c r="F1052" s="4">
        <f t="shared" si="146"/>
        <v>6.0541612783259549E-3</v>
      </c>
      <c r="G1052" s="1">
        <f t="shared" si="147"/>
        <v>11.707328805319692</v>
      </c>
      <c r="H1052" s="1">
        <f t="shared" si="148"/>
        <v>0</v>
      </c>
      <c r="I1052">
        <f t="shared" si="149"/>
        <v>0</v>
      </c>
      <c r="J1052" s="4">
        <f t="shared" si="150"/>
        <v>3.9769296294121147E-5</v>
      </c>
      <c r="K1052">
        <f t="shared" si="151"/>
        <v>0</v>
      </c>
      <c r="L1052">
        <f>K1052*'Exhaust Gas Math'!$C$14</f>
        <v>0</v>
      </c>
      <c r="M1052">
        <f>(L1052/'Exhaust Gas Math'!$B$14)+('Exhaust Gas Math'!$D$10)</f>
        <v>4.4059320573952224E-4</v>
      </c>
      <c r="N1052">
        <f>('Exhaust Gas Math'!$E$10*((-0.000000001)*N1051^3+(0.000002)*N1051^2-0.0012*N1051+1.3446)*$B$15+L1052*'Exhaust Gas Math'!$D$14*$B$14)/('Exhaust Gas Math'!$E$10*((-0.000000001)*N1051^3+(0.000002)*N1051^2-0.0012*N1051+1.3446)+L1052*'Exhaust Gas Math'!$D$14)</f>
        <v>1100</v>
      </c>
      <c r="O1052">
        <f t="shared" si="152"/>
        <v>101325</v>
      </c>
      <c r="P1052">
        <f>((-0.0000000008)*N1052^3+(0.000003)*N1052^2-0.004*N1052+2.013)*('Exhaust Gas Math'!$E$10/(L1052+'Exhaust Gas Math'!$E$10))+(357.45*N1052^-1.004)*(L1052/(L1052+'Exhaust Gas Math'!$E$10))</f>
        <v>0.17819999999999947</v>
      </c>
      <c r="Q1052">
        <f t="shared" si="7"/>
        <v>0</v>
      </c>
      <c r="R1052">
        <f t="shared" si="8"/>
        <v>101325</v>
      </c>
      <c r="T1052">
        <f t="shared" si="153"/>
        <v>0.131000000000001</v>
      </c>
      <c r="U1052">
        <f t="shared" si="154"/>
        <v>101325</v>
      </c>
    </row>
    <row r="1053" spans="3:21" x14ac:dyDescent="0.2">
      <c r="C1053" s="1"/>
      <c r="D1053" s="1"/>
      <c r="E1053" s="1">
        <v>0.13112500000000099</v>
      </c>
      <c r="F1053" s="4">
        <f t="shared" si="146"/>
        <v>7.5951308904919808E-3</v>
      </c>
      <c r="G1053" s="1">
        <f t="shared" si="147"/>
        <v>12.935509719101132</v>
      </c>
      <c r="H1053" s="1">
        <f t="shared" si="148"/>
        <v>0</v>
      </c>
      <c r="I1053">
        <f t="shared" si="149"/>
        <v>0</v>
      </c>
      <c r="J1053" s="4">
        <f t="shared" si="150"/>
        <v>3.9769296294121147E-5</v>
      </c>
      <c r="K1053">
        <f t="shared" si="151"/>
        <v>0</v>
      </c>
      <c r="L1053">
        <f>K1053*'Exhaust Gas Math'!$C$14</f>
        <v>0</v>
      </c>
      <c r="M1053">
        <f>(L1053/'Exhaust Gas Math'!$B$14)+('Exhaust Gas Math'!$D$10)</f>
        <v>4.4059320573952224E-4</v>
      </c>
      <c r="N1053">
        <f>('Exhaust Gas Math'!$E$10*((-0.000000001)*N1052^3+(0.000002)*N1052^2-0.0012*N1052+1.3446)*$B$15+L1053*'Exhaust Gas Math'!$D$14*$B$14)/('Exhaust Gas Math'!$E$10*((-0.000000001)*N1052^3+(0.000002)*N1052^2-0.0012*N1052+1.3446)+L1053*'Exhaust Gas Math'!$D$14)</f>
        <v>1100</v>
      </c>
      <c r="O1053">
        <f t="shared" si="152"/>
        <v>101325</v>
      </c>
      <c r="P1053">
        <f>((-0.0000000008)*N1053^3+(0.000003)*N1053^2-0.004*N1053+2.013)*('Exhaust Gas Math'!$E$10/(L1053+'Exhaust Gas Math'!$E$10))+(357.45*N1053^-1.004)*(L1053/(L1053+'Exhaust Gas Math'!$E$10))</f>
        <v>0.17819999999999947</v>
      </c>
      <c r="Q1053">
        <f t="shared" si="7"/>
        <v>0</v>
      </c>
      <c r="R1053">
        <f t="shared" si="8"/>
        <v>101325</v>
      </c>
      <c r="T1053">
        <f t="shared" si="153"/>
        <v>0.13112500000000099</v>
      </c>
      <c r="U1053">
        <f t="shared" si="154"/>
        <v>101325</v>
      </c>
    </row>
    <row r="1054" spans="3:21" x14ac:dyDescent="0.2">
      <c r="C1054" s="1"/>
      <c r="D1054" s="1"/>
      <c r="E1054" s="1">
        <v>0.131250000000001</v>
      </c>
      <c r="F1054" s="4">
        <f t="shared" si="146"/>
        <v>9.2847150364004892E-3</v>
      </c>
      <c r="G1054" s="1">
        <f t="shared" si="147"/>
        <v>14.083938913970846</v>
      </c>
      <c r="H1054" s="1">
        <f t="shared" si="148"/>
        <v>0</v>
      </c>
      <c r="I1054">
        <f t="shared" si="149"/>
        <v>0</v>
      </c>
      <c r="J1054" s="4">
        <f t="shared" si="150"/>
        <v>3.9769296294121147E-5</v>
      </c>
      <c r="K1054">
        <f t="shared" si="151"/>
        <v>0</v>
      </c>
      <c r="L1054">
        <f>K1054*'Exhaust Gas Math'!$C$14</f>
        <v>0</v>
      </c>
      <c r="M1054">
        <f>(L1054/'Exhaust Gas Math'!$B$14)+('Exhaust Gas Math'!$D$10)</f>
        <v>4.4059320573952224E-4</v>
      </c>
      <c r="N1054">
        <f>('Exhaust Gas Math'!$E$10*((-0.000000001)*N1053^3+(0.000002)*N1053^2-0.0012*N1053+1.3446)*$B$15+L1054*'Exhaust Gas Math'!$D$14*$B$14)/('Exhaust Gas Math'!$E$10*((-0.000000001)*N1053^3+(0.000002)*N1053^2-0.0012*N1053+1.3446)+L1054*'Exhaust Gas Math'!$D$14)</f>
        <v>1100</v>
      </c>
      <c r="O1054">
        <f t="shared" si="152"/>
        <v>101325</v>
      </c>
      <c r="P1054">
        <f>((-0.0000000008)*N1054^3+(0.000003)*N1054^2-0.004*N1054+2.013)*('Exhaust Gas Math'!$E$10/(L1054+'Exhaust Gas Math'!$E$10))+(357.45*N1054^-1.004)*(L1054/(L1054+'Exhaust Gas Math'!$E$10))</f>
        <v>0.17819999999999947</v>
      </c>
      <c r="Q1054">
        <f t="shared" si="7"/>
        <v>0</v>
      </c>
      <c r="R1054">
        <f t="shared" si="8"/>
        <v>101325</v>
      </c>
      <c r="T1054">
        <f t="shared" si="153"/>
        <v>0.131250000000001</v>
      </c>
      <c r="U1054">
        <f t="shared" si="154"/>
        <v>101325</v>
      </c>
    </row>
    <row r="1055" spans="3:21" x14ac:dyDescent="0.2">
      <c r="C1055" s="1"/>
      <c r="D1055" s="1"/>
      <c r="E1055" s="1">
        <v>0.13137500000000099</v>
      </c>
      <c r="F1055" s="4">
        <f t="shared" si="146"/>
        <v>1.1112496867948206E-2</v>
      </c>
      <c r="G1055" s="1">
        <f t="shared" si="147"/>
        <v>15.145535942050996</v>
      </c>
      <c r="H1055" s="1">
        <f t="shared" si="148"/>
        <v>0</v>
      </c>
      <c r="I1055">
        <f t="shared" si="149"/>
        <v>0</v>
      </c>
      <c r="J1055" s="4">
        <f t="shared" si="150"/>
        <v>3.9769296294121147E-5</v>
      </c>
      <c r="K1055">
        <f t="shared" si="151"/>
        <v>0</v>
      </c>
      <c r="L1055">
        <f>K1055*'Exhaust Gas Math'!$C$14</f>
        <v>0</v>
      </c>
      <c r="M1055">
        <f>(L1055/'Exhaust Gas Math'!$B$14)+('Exhaust Gas Math'!$D$10)</f>
        <v>4.4059320573952224E-4</v>
      </c>
      <c r="N1055">
        <f>('Exhaust Gas Math'!$E$10*((-0.000000001)*N1054^3+(0.000002)*N1054^2-0.0012*N1054+1.3446)*$B$15+L1055*'Exhaust Gas Math'!$D$14*$B$14)/('Exhaust Gas Math'!$E$10*((-0.000000001)*N1054^3+(0.000002)*N1054^2-0.0012*N1054+1.3446)+L1055*'Exhaust Gas Math'!$D$14)</f>
        <v>1100</v>
      </c>
      <c r="O1055">
        <f t="shared" si="152"/>
        <v>101325</v>
      </c>
      <c r="P1055">
        <f>((-0.0000000008)*N1055^3+(0.000003)*N1055^2-0.004*N1055+2.013)*('Exhaust Gas Math'!$E$10/(L1055+'Exhaust Gas Math'!$E$10))+(357.45*N1055^-1.004)*(L1055/(L1055+'Exhaust Gas Math'!$E$10))</f>
        <v>0.17819999999999947</v>
      </c>
      <c r="Q1055">
        <f t="shared" si="7"/>
        <v>0</v>
      </c>
      <c r="R1055">
        <f t="shared" si="8"/>
        <v>101325</v>
      </c>
      <c r="T1055">
        <f t="shared" si="153"/>
        <v>0.13137500000000099</v>
      </c>
      <c r="U1055">
        <f t="shared" si="154"/>
        <v>101325</v>
      </c>
    </row>
    <row r="1056" spans="3:21" x14ac:dyDescent="0.2">
      <c r="C1056" s="1"/>
      <c r="D1056" s="1"/>
      <c r="E1056" s="1">
        <v>0.131500000000001</v>
      </c>
      <c r="F1056" s="4">
        <f t="shared" si="146"/>
        <v>1.3067207502344875E-2</v>
      </c>
      <c r="G1056" s="1">
        <f t="shared" si="147"/>
        <v>16.113755704646803</v>
      </c>
      <c r="H1056" s="1">
        <f t="shared" si="148"/>
        <v>0</v>
      </c>
      <c r="I1056">
        <f t="shared" si="149"/>
        <v>0</v>
      </c>
      <c r="J1056" s="4">
        <f t="shared" si="150"/>
        <v>3.9769296294121147E-5</v>
      </c>
      <c r="K1056">
        <f t="shared" si="151"/>
        <v>0</v>
      </c>
      <c r="L1056">
        <f>K1056*'Exhaust Gas Math'!$C$14</f>
        <v>0</v>
      </c>
      <c r="M1056">
        <f>(L1056/'Exhaust Gas Math'!$B$14)+('Exhaust Gas Math'!$D$10)</f>
        <v>4.4059320573952224E-4</v>
      </c>
      <c r="N1056">
        <f>('Exhaust Gas Math'!$E$10*((-0.000000001)*N1055^3+(0.000002)*N1055^2-0.0012*N1055+1.3446)*$B$15+L1056*'Exhaust Gas Math'!$D$14*$B$14)/('Exhaust Gas Math'!$E$10*((-0.000000001)*N1055^3+(0.000002)*N1055^2-0.0012*N1055+1.3446)+L1056*'Exhaust Gas Math'!$D$14)</f>
        <v>1100</v>
      </c>
      <c r="O1056">
        <f t="shared" si="152"/>
        <v>101325</v>
      </c>
      <c r="P1056">
        <f>((-0.0000000008)*N1056^3+(0.000003)*N1056^2-0.004*N1056+2.013)*('Exhaust Gas Math'!$E$10/(L1056+'Exhaust Gas Math'!$E$10))+(357.45*N1056^-1.004)*(L1056/(L1056+'Exhaust Gas Math'!$E$10))</f>
        <v>0.17819999999999947</v>
      </c>
      <c r="Q1056">
        <f t="shared" si="7"/>
        <v>0</v>
      </c>
      <c r="R1056">
        <f t="shared" si="8"/>
        <v>101325</v>
      </c>
      <c r="T1056">
        <f t="shared" si="153"/>
        <v>0.131500000000001</v>
      </c>
      <c r="U1056">
        <f t="shared" si="154"/>
        <v>101325</v>
      </c>
    </row>
    <row r="1057" spans="3:21" x14ac:dyDescent="0.2">
      <c r="C1057" s="1"/>
      <c r="D1057" s="1"/>
      <c r="E1057" s="1">
        <v>0.13162500000000099</v>
      </c>
      <c r="F1057" s="4">
        <f t="shared" si="146"/>
        <v>1.5136795498521101E-2</v>
      </c>
      <c r="G1057" s="1">
        <f t="shared" si="147"/>
        <v>16.982628804955624</v>
      </c>
      <c r="H1057" s="1">
        <f t="shared" si="148"/>
        <v>0</v>
      </c>
      <c r="I1057">
        <f t="shared" si="149"/>
        <v>0</v>
      </c>
      <c r="J1057" s="4">
        <f t="shared" si="150"/>
        <v>3.9769296294121147E-5</v>
      </c>
      <c r="K1057">
        <f t="shared" si="151"/>
        <v>0</v>
      </c>
      <c r="L1057">
        <f>K1057*'Exhaust Gas Math'!$C$14</f>
        <v>0</v>
      </c>
      <c r="M1057">
        <f>(L1057/'Exhaust Gas Math'!$B$14)+('Exhaust Gas Math'!$D$10)</f>
        <v>4.4059320573952224E-4</v>
      </c>
      <c r="N1057">
        <f>('Exhaust Gas Math'!$E$10*((-0.000000001)*N1056^3+(0.000002)*N1056^2-0.0012*N1056+1.3446)*$B$15+L1057*'Exhaust Gas Math'!$D$14*$B$14)/('Exhaust Gas Math'!$E$10*((-0.000000001)*N1056^3+(0.000002)*N1056^2-0.0012*N1056+1.3446)+L1057*'Exhaust Gas Math'!$D$14)</f>
        <v>1100</v>
      </c>
      <c r="O1057">
        <f t="shared" si="152"/>
        <v>101325</v>
      </c>
      <c r="P1057">
        <f>((-0.0000000008)*N1057^3+(0.000003)*N1057^2-0.004*N1057+2.013)*('Exhaust Gas Math'!$E$10/(L1057+'Exhaust Gas Math'!$E$10))+(357.45*N1057^-1.004)*(L1057/(L1057+'Exhaust Gas Math'!$E$10))</f>
        <v>0.17819999999999947</v>
      </c>
      <c r="Q1057">
        <f t="shared" si="7"/>
        <v>0</v>
      </c>
      <c r="R1057">
        <f t="shared" si="8"/>
        <v>101325</v>
      </c>
      <c r="T1057">
        <f t="shared" si="153"/>
        <v>0.13162500000000099</v>
      </c>
      <c r="U1057">
        <f t="shared" si="154"/>
        <v>101325</v>
      </c>
    </row>
    <row r="1058" spans="3:21" x14ac:dyDescent="0.2">
      <c r="C1058" s="1"/>
      <c r="D1058" s="1"/>
      <c r="E1058" s="1">
        <v>0.13175000000000101</v>
      </c>
      <c r="F1058" s="4">
        <f t="shared" si="146"/>
        <v>1.7308501158274113E-2</v>
      </c>
      <c r="G1058" s="1">
        <f t="shared" si="147"/>
        <v>17.746798351385056</v>
      </c>
      <c r="H1058" s="1">
        <f t="shared" si="148"/>
        <v>0</v>
      </c>
      <c r="I1058">
        <f t="shared" si="149"/>
        <v>0</v>
      </c>
      <c r="J1058" s="4">
        <f t="shared" si="150"/>
        <v>3.9769296294121147E-5</v>
      </c>
      <c r="K1058">
        <f t="shared" si="151"/>
        <v>0</v>
      </c>
      <c r="L1058">
        <f>K1058*'Exhaust Gas Math'!$C$14</f>
        <v>0</v>
      </c>
      <c r="M1058">
        <f>(L1058/'Exhaust Gas Math'!$B$14)+('Exhaust Gas Math'!$D$10)</f>
        <v>4.4059320573952224E-4</v>
      </c>
      <c r="N1058">
        <f>('Exhaust Gas Math'!$E$10*((-0.000000001)*N1057^3+(0.000002)*N1057^2-0.0012*N1057+1.3446)*$B$15+L1058*'Exhaust Gas Math'!$D$14*$B$14)/('Exhaust Gas Math'!$E$10*((-0.000000001)*N1057^3+(0.000002)*N1057^2-0.0012*N1057+1.3446)+L1058*'Exhaust Gas Math'!$D$14)</f>
        <v>1100</v>
      </c>
      <c r="O1058">
        <f t="shared" si="152"/>
        <v>101325</v>
      </c>
      <c r="P1058">
        <f>((-0.0000000008)*N1058^3+(0.000003)*N1058^2-0.004*N1058+2.013)*('Exhaust Gas Math'!$E$10/(L1058+'Exhaust Gas Math'!$E$10))+(357.45*N1058^-1.004)*(L1058/(L1058+'Exhaust Gas Math'!$E$10))</f>
        <v>0.17819999999999947</v>
      </c>
      <c r="Q1058">
        <f t="shared" si="7"/>
        <v>0</v>
      </c>
      <c r="R1058">
        <f t="shared" si="8"/>
        <v>101325</v>
      </c>
      <c r="T1058">
        <f t="shared" si="153"/>
        <v>0.13175000000000101</v>
      </c>
      <c r="U1058">
        <f t="shared" si="154"/>
        <v>101325</v>
      </c>
    </row>
    <row r="1059" spans="3:21" x14ac:dyDescent="0.2">
      <c r="C1059" s="1"/>
      <c r="D1059" s="1"/>
      <c r="E1059" s="1">
        <v>0.13187500000000099</v>
      </c>
      <c r="F1059" s="4">
        <f t="shared" si="146"/>
        <v>1.9568935194044963E-2</v>
      </c>
      <c r="G1059" s="1">
        <f t="shared" si="147"/>
        <v>18.40155298456876</v>
      </c>
      <c r="H1059" s="1">
        <f t="shared" si="148"/>
        <v>0</v>
      </c>
      <c r="I1059">
        <f t="shared" si="149"/>
        <v>0</v>
      </c>
      <c r="J1059" s="4">
        <f t="shared" si="150"/>
        <v>3.9769296294121147E-5</v>
      </c>
      <c r="K1059">
        <f t="shared" si="151"/>
        <v>0</v>
      </c>
      <c r="L1059">
        <f>K1059*'Exhaust Gas Math'!$C$14</f>
        <v>0</v>
      </c>
      <c r="M1059">
        <f>(L1059/'Exhaust Gas Math'!$B$14)+('Exhaust Gas Math'!$D$10)</f>
        <v>4.4059320573952224E-4</v>
      </c>
      <c r="N1059">
        <f>('Exhaust Gas Math'!$E$10*((-0.000000001)*N1058^3+(0.000002)*N1058^2-0.0012*N1058+1.3446)*$B$15+L1059*'Exhaust Gas Math'!$D$14*$B$14)/('Exhaust Gas Math'!$E$10*((-0.000000001)*N1058^3+(0.000002)*N1058^2-0.0012*N1058+1.3446)+L1059*'Exhaust Gas Math'!$D$14)</f>
        <v>1100</v>
      </c>
      <c r="O1059">
        <f t="shared" si="152"/>
        <v>101325</v>
      </c>
      <c r="P1059">
        <f>((-0.0000000008)*N1059^3+(0.000003)*N1059^2-0.004*N1059+2.013)*('Exhaust Gas Math'!$E$10/(L1059+'Exhaust Gas Math'!$E$10))+(357.45*N1059^-1.004)*(L1059/(L1059+'Exhaust Gas Math'!$E$10))</f>
        <v>0.17819999999999947</v>
      </c>
      <c r="Q1059">
        <f t="shared" si="7"/>
        <v>0</v>
      </c>
      <c r="R1059">
        <f t="shared" si="8"/>
        <v>101325</v>
      </c>
      <c r="T1059">
        <f t="shared" si="153"/>
        <v>0.13187500000000099</v>
      </c>
      <c r="U1059">
        <f t="shared" si="154"/>
        <v>101325</v>
      </c>
    </row>
    <row r="1060" spans="3:21" x14ac:dyDescent="0.2">
      <c r="C1060" s="1"/>
      <c r="D1060" s="1"/>
      <c r="E1060" s="1">
        <v>0.13200000000000101</v>
      </c>
      <c r="F1060" s="4">
        <f t="shared" si="146"/>
        <v>2.1904161278333348E-2</v>
      </c>
      <c r="G1060" s="1">
        <f t="shared" si="147"/>
        <v>18.94285592446538</v>
      </c>
      <c r="H1060" s="1">
        <f t="shared" si="148"/>
        <v>0</v>
      </c>
      <c r="I1060">
        <f t="shared" si="149"/>
        <v>0</v>
      </c>
      <c r="J1060" s="4">
        <f t="shared" si="150"/>
        <v>3.9769296294121147E-5</v>
      </c>
      <c r="K1060">
        <f t="shared" si="151"/>
        <v>0</v>
      </c>
      <c r="L1060">
        <f>K1060*'Exhaust Gas Math'!$C$14</f>
        <v>0</v>
      </c>
      <c r="M1060">
        <f>(L1060/'Exhaust Gas Math'!$B$14)+('Exhaust Gas Math'!$D$10)</f>
        <v>4.4059320573952224E-4</v>
      </c>
      <c r="N1060">
        <f>('Exhaust Gas Math'!$E$10*((-0.000000001)*N1059^3+(0.000002)*N1059^2-0.0012*N1059+1.3446)*$B$15+L1060*'Exhaust Gas Math'!$D$14*$B$14)/('Exhaust Gas Math'!$E$10*((-0.000000001)*N1059^3+(0.000002)*N1059^2-0.0012*N1059+1.3446)+L1060*'Exhaust Gas Math'!$D$14)</f>
        <v>1100</v>
      </c>
      <c r="O1060">
        <f t="shared" si="152"/>
        <v>101325</v>
      </c>
      <c r="P1060">
        <f>((-0.0000000008)*N1060^3+(0.000003)*N1060^2-0.004*N1060+2.013)*('Exhaust Gas Math'!$E$10/(L1060+'Exhaust Gas Math'!$E$10))+(357.45*N1060^-1.004)*(L1060/(L1060+'Exhaust Gas Math'!$E$10))</f>
        <v>0.17819999999999947</v>
      </c>
      <c r="Q1060">
        <f t="shared" si="7"/>
        <v>0</v>
      </c>
      <c r="R1060">
        <f t="shared" si="8"/>
        <v>101325</v>
      </c>
      <c r="T1060">
        <f t="shared" si="153"/>
        <v>0.13200000000000101</v>
      </c>
      <c r="U1060">
        <f t="shared" si="154"/>
        <v>101325</v>
      </c>
    </row>
    <row r="1061" spans="3:21" x14ac:dyDescent="0.2">
      <c r="C1061" s="1"/>
      <c r="D1061" s="1"/>
      <c r="E1061" s="1">
        <v>0.13212500000000099</v>
      </c>
      <c r="F1061" s="4">
        <f t="shared" si="146"/>
        <v>2.4299781965786874E-2</v>
      </c>
      <c r="G1061" s="1">
        <f t="shared" si="147"/>
        <v>19.367369858448708</v>
      </c>
      <c r="H1061" s="1">
        <f t="shared" si="148"/>
        <v>0</v>
      </c>
      <c r="I1061">
        <f t="shared" si="149"/>
        <v>0</v>
      </c>
      <c r="J1061" s="4">
        <f t="shared" si="150"/>
        <v>3.9769296294121147E-5</v>
      </c>
      <c r="K1061">
        <f t="shared" si="151"/>
        <v>0</v>
      </c>
      <c r="L1061">
        <f>K1061*'Exhaust Gas Math'!$C$14</f>
        <v>0</v>
      </c>
      <c r="M1061">
        <f>(L1061/'Exhaust Gas Math'!$B$14)+('Exhaust Gas Math'!$D$10)</f>
        <v>4.4059320573952224E-4</v>
      </c>
      <c r="N1061">
        <f>('Exhaust Gas Math'!$E$10*((-0.000000001)*N1060^3+(0.000002)*N1060^2-0.0012*N1060+1.3446)*$B$15+L1061*'Exhaust Gas Math'!$D$14*$B$14)/('Exhaust Gas Math'!$E$10*((-0.000000001)*N1060^3+(0.000002)*N1060^2-0.0012*N1060+1.3446)+L1061*'Exhaust Gas Math'!$D$14)</f>
        <v>1100</v>
      </c>
      <c r="O1061">
        <f t="shared" si="152"/>
        <v>101325</v>
      </c>
      <c r="P1061">
        <f>((-0.0000000008)*N1061^3+(0.000003)*N1061^2-0.004*N1061+2.013)*('Exhaust Gas Math'!$E$10/(L1061+'Exhaust Gas Math'!$E$10))+(357.45*N1061^-1.004)*(L1061/(L1061+'Exhaust Gas Math'!$E$10))</f>
        <v>0.17819999999999947</v>
      </c>
      <c r="Q1061">
        <f t="shared" si="7"/>
        <v>0</v>
      </c>
      <c r="R1061">
        <f t="shared" si="8"/>
        <v>101325</v>
      </c>
      <c r="T1061">
        <f t="shared" si="153"/>
        <v>0.13212500000000099</v>
      </c>
      <c r="U1061">
        <f t="shared" si="154"/>
        <v>101325</v>
      </c>
    </row>
    <row r="1062" spans="3:21" x14ac:dyDescent="0.2">
      <c r="C1062" s="1"/>
      <c r="D1062" s="1"/>
      <c r="E1062" s="1">
        <v>0.13225000000000101</v>
      </c>
      <c r="F1062" s="4">
        <f t="shared" si="146"/>
        <v>2.6741027458244408E-2</v>
      </c>
      <c r="G1062" s="1">
        <f t="shared" si="147"/>
        <v>19.672477516950824</v>
      </c>
      <c r="H1062" s="1">
        <f t="shared" si="148"/>
        <v>0</v>
      </c>
      <c r="I1062">
        <f t="shared" si="149"/>
        <v>0</v>
      </c>
      <c r="J1062" s="4">
        <f t="shared" si="150"/>
        <v>3.9769296294121147E-5</v>
      </c>
      <c r="K1062">
        <f t="shared" si="151"/>
        <v>0</v>
      </c>
      <c r="L1062">
        <f>K1062*'Exhaust Gas Math'!$C$14</f>
        <v>0</v>
      </c>
      <c r="M1062">
        <f>(L1062/'Exhaust Gas Math'!$B$14)+('Exhaust Gas Math'!$D$10)</f>
        <v>4.4059320573952224E-4</v>
      </c>
      <c r="N1062">
        <f>('Exhaust Gas Math'!$E$10*((-0.000000001)*N1061^3+(0.000002)*N1061^2-0.0012*N1061+1.3446)*$B$15+L1062*'Exhaust Gas Math'!$D$14*$B$14)/('Exhaust Gas Math'!$E$10*((-0.000000001)*N1061^3+(0.000002)*N1061^2-0.0012*N1061+1.3446)+L1062*'Exhaust Gas Math'!$D$14)</f>
        <v>1100</v>
      </c>
      <c r="O1062">
        <f t="shared" si="152"/>
        <v>101325</v>
      </c>
      <c r="P1062">
        <f>((-0.0000000008)*N1062^3+(0.000003)*N1062^2-0.004*N1062+2.013)*('Exhaust Gas Math'!$E$10/(L1062+'Exhaust Gas Math'!$E$10))+(357.45*N1062^-1.004)*(L1062/(L1062+'Exhaust Gas Math'!$E$10))</f>
        <v>0.17819999999999947</v>
      </c>
      <c r="Q1062">
        <f t="shared" si="7"/>
        <v>0</v>
      </c>
      <c r="R1062">
        <f t="shared" si="8"/>
        <v>101325</v>
      </c>
      <c r="T1062">
        <f t="shared" si="153"/>
        <v>0.13225000000000101</v>
      </c>
      <c r="U1062">
        <f t="shared" si="154"/>
        <v>101325</v>
      </c>
    </row>
    <row r="1063" spans="3:21" x14ac:dyDescent="0.2">
      <c r="C1063" s="1"/>
      <c r="D1063" s="1"/>
      <c r="E1063" s="1">
        <v>0.13237500000000099</v>
      </c>
      <c r="F1063" s="4">
        <f t="shared" si="146"/>
        <v>2.9212846665447125E-2</v>
      </c>
      <c r="G1063" s="1">
        <f t="shared" si="147"/>
        <v>19.856297809798281</v>
      </c>
      <c r="H1063" s="1">
        <f t="shared" si="148"/>
        <v>0</v>
      </c>
      <c r="I1063">
        <f t="shared" si="149"/>
        <v>0</v>
      </c>
      <c r="J1063" s="4">
        <f t="shared" si="150"/>
        <v>3.9769296294121147E-5</v>
      </c>
      <c r="K1063">
        <f t="shared" si="151"/>
        <v>0</v>
      </c>
      <c r="L1063">
        <f>K1063*'Exhaust Gas Math'!$C$14</f>
        <v>0</v>
      </c>
      <c r="M1063">
        <f>(L1063/'Exhaust Gas Math'!$B$14)+('Exhaust Gas Math'!$D$10)</f>
        <v>4.4059320573952224E-4</v>
      </c>
      <c r="N1063">
        <f>('Exhaust Gas Math'!$E$10*((-0.000000001)*N1062^3+(0.000002)*N1062^2-0.0012*N1062+1.3446)*$B$15+L1063*'Exhaust Gas Math'!$D$14*$B$14)/('Exhaust Gas Math'!$E$10*((-0.000000001)*N1062^3+(0.000002)*N1062^2-0.0012*N1062+1.3446)+L1063*'Exhaust Gas Math'!$D$14)</f>
        <v>1100</v>
      </c>
      <c r="O1063">
        <f t="shared" si="152"/>
        <v>101325</v>
      </c>
      <c r="P1063">
        <f>((-0.0000000008)*N1063^3+(0.000003)*N1063^2-0.004*N1063+2.013)*('Exhaust Gas Math'!$E$10/(L1063+'Exhaust Gas Math'!$E$10))+(357.45*N1063^-1.004)*(L1063/(L1063+'Exhaust Gas Math'!$E$10))</f>
        <v>0.17819999999999947</v>
      </c>
      <c r="Q1063">
        <f t="shared" si="7"/>
        <v>0</v>
      </c>
      <c r="R1063">
        <f t="shared" si="8"/>
        <v>101325</v>
      </c>
      <c r="T1063">
        <f t="shared" si="153"/>
        <v>0.13237500000000099</v>
      </c>
      <c r="U1063">
        <f t="shared" si="154"/>
        <v>101325</v>
      </c>
    </row>
    <row r="1064" spans="3:21" x14ac:dyDescent="0.2">
      <c r="C1064" s="1"/>
      <c r="D1064" s="1"/>
      <c r="E1064" s="1">
        <v>0.13250000000000101</v>
      </c>
      <c r="F1064" s="4">
        <f t="shared" si="146"/>
        <v>3.1700000000020226E-2</v>
      </c>
      <c r="G1064" s="1">
        <f t="shared" si="147"/>
        <v>19.917697423759289</v>
      </c>
      <c r="H1064" s="1">
        <f t="shared" si="148"/>
        <v>0</v>
      </c>
      <c r="I1064">
        <f t="shared" si="149"/>
        <v>0</v>
      </c>
      <c r="J1064" s="4">
        <f t="shared" si="150"/>
        <v>3.9769296294121147E-5</v>
      </c>
      <c r="K1064">
        <f t="shared" si="151"/>
        <v>0</v>
      </c>
      <c r="L1064">
        <f>K1064*'Exhaust Gas Math'!$C$14</f>
        <v>0</v>
      </c>
      <c r="M1064">
        <f>(L1064/'Exhaust Gas Math'!$B$14)+('Exhaust Gas Math'!$D$10)</f>
        <v>4.4059320573952224E-4</v>
      </c>
      <c r="N1064">
        <f>('Exhaust Gas Math'!$E$10*((-0.000000001)*N1063^3+(0.000002)*N1063^2-0.0012*N1063+1.3446)*$B$15+L1064*'Exhaust Gas Math'!$D$14*$B$14)/('Exhaust Gas Math'!$E$10*((-0.000000001)*N1063^3+(0.000002)*N1063^2-0.0012*N1063+1.3446)+L1064*'Exhaust Gas Math'!$D$14)</f>
        <v>1100</v>
      </c>
      <c r="O1064">
        <f t="shared" si="152"/>
        <v>101325</v>
      </c>
      <c r="P1064">
        <f>((-0.0000000008)*N1064^3+(0.000003)*N1064^2-0.004*N1064+2.013)*('Exhaust Gas Math'!$E$10/(L1064+'Exhaust Gas Math'!$E$10))+(357.45*N1064^-1.004)*(L1064/(L1064+'Exhaust Gas Math'!$E$10))</f>
        <v>0.17819999999999947</v>
      </c>
      <c r="Q1064">
        <f t="shared" si="7"/>
        <v>0</v>
      </c>
      <c r="R1064">
        <f t="shared" si="8"/>
        <v>101325</v>
      </c>
      <c r="T1064">
        <f t="shared" si="153"/>
        <v>0.13250000000000101</v>
      </c>
      <c r="U1064">
        <f t="shared" si="154"/>
        <v>101325</v>
      </c>
    </row>
    <row r="1065" spans="3:21" x14ac:dyDescent="0.2">
      <c r="C1065" s="1"/>
      <c r="D1065" s="1"/>
      <c r="E1065" s="1">
        <v>0.13262500000000099</v>
      </c>
      <c r="F1065" s="4">
        <f t="shared" si="146"/>
        <v>3.4187153334592296E-2</v>
      </c>
      <c r="G1065" s="1">
        <f t="shared" si="147"/>
        <v>19.856297809796331</v>
      </c>
      <c r="H1065" s="1">
        <f t="shared" si="148"/>
        <v>0</v>
      </c>
      <c r="I1065">
        <f t="shared" si="149"/>
        <v>0</v>
      </c>
      <c r="J1065" s="4">
        <f t="shared" si="150"/>
        <v>3.9769296294121147E-5</v>
      </c>
      <c r="K1065">
        <f t="shared" si="151"/>
        <v>0</v>
      </c>
      <c r="L1065">
        <f>K1065*'Exhaust Gas Math'!$C$14</f>
        <v>0</v>
      </c>
      <c r="M1065">
        <f>(L1065/'Exhaust Gas Math'!$B$14)+('Exhaust Gas Math'!$D$10)</f>
        <v>4.4059320573952224E-4</v>
      </c>
      <c r="N1065">
        <f>('Exhaust Gas Math'!$E$10*((-0.000000001)*N1064^3+(0.000002)*N1064^2-0.0012*N1064+1.3446)*$B$15+L1065*'Exhaust Gas Math'!$D$14*$B$14)/('Exhaust Gas Math'!$E$10*((-0.000000001)*N1064^3+(0.000002)*N1064^2-0.0012*N1064+1.3446)+L1065*'Exhaust Gas Math'!$D$14)</f>
        <v>1100</v>
      </c>
      <c r="O1065">
        <f t="shared" si="152"/>
        <v>101325</v>
      </c>
      <c r="P1065">
        <f>((-0.0000000008)*N1065^3+(0.000003)*N1065^2-0.004*N1065+2.013)*('Exhaust Gas Math'!$E$10/(L1065+'Exhaust Gas Math'!$E$10))+(357.45*N1065^-1.004)*(L1065/(L1065+'Exhaust Gas Math'!$E$10))</f>
        <v>0.17819999999999947</v>
      </c>
      <c r="Q1065">
        <f t="shared" si="7"/>
        <v>0</v>
      </c>
      <c r="R1065">
        <f t="shared" si="8"/>
        <v>101325</v>
      </c>
      <c r="T1065">
        <f t="shared" si="153"/>
        <v>0.13262500000000099</v>
      </c>
      <c r="U1065">
        <f t="shared" si="154"/>
        <v>101325</v>
      </c>
    </row>
    <row r="1066" spans="3:21" x14ac:dyDescent="0.2">
      <c r="C1066" s="1"/>
      <c r="D1066" s="1"/>
      <c r="E1066" s="1">
        <v>0.13275000000000101</v>
      </c>
      <c r="F1066" s="4">
        <f t="shared" si="146"/>
        <v>3.66589725417951E-2</v>
      </c>
      <c r="G1066" s="1">
        <f t="shared" si="147"/>
        <v>19.672477516946891</v>
      </c>
      <c r="H1066" s="1">
        <f t="shared" si="148"/>
        <v>0</v>
      </c>
      <c r="I1066">
        <f t="shared" si="149"/>
        <v>0</v>
      </c>
      <c r="J1066" s="4">
        <f t="shared" si="150"/>
        <v>3.9769296294121147E-5</v>
      </c>
      <c r="K1066">
        <f t="shared" si="151"/>
        <v>0</v>
      </c>
      <c r="L1066">
        <f>K1066*'Exhaust Gas Math'!$C$14</f>
        <v>0</v>
      </c>
      <c r="M1066">
        <f>(L1066/'Exhaust Gas Math'!$B$14)+('Exhaust Gas Math'!$D$10)</f>
        <v>4.4059320573952224E-4</v>
      </c>
      <c r="N1066">
        <f>('Exhaust Gas Math'!$E$10*((-0.000000001)*N1065^3+(0.000002)*N1065^2-0.0012*N1065+1.3446)*$B$15+L1066*'Exhaust Gas Math'!$D$14*$B$14)/('Exhaust Gas Math'!$E$10*((-0.000000001)*N1065^3+(0.000002)*N1065^2-0.0012*N1065+1.3446)+L1066*'Exhaust Gas Math'!$D$14)</f>
        <v>1100</v>
      </c>
      <c r="O1066">
        <f t="shared" si="152"/>
        <v>101325</v>
      </c>
      <c r="P1066">
        <f>((-0.0000000008)*N1066^3+(0.000003)*N1066^2-0.004*N1066+2.013)*('Exhaust Gas Math'!$E$10/(L1066+'Exhaust Gas Math'!$E$10))+(357.45*N1066^-1.004)*(L1066/(L1066+'Exhaust Gas Math'!$E$10))</f>
        <v>0.17819999999999947</v>
      </c>
      <c r="Q1066">
        <f t="shared" si="7"/>
        <v>0</v>
      </c>
      <c r="R1066">
        <f t="shared" si="8"/>
        <v>101325</v>
      </c>
      <c r="T1066">
        <f t="shared" si="153"/>
        <v>0.13275000000000101</v>
      </c>
      <c r="U1066">
        <f t="shared" si="154"/>
        <v>101325</v>
      </c>
    </row>
    <row r="1067" spans="3:21" x14ac:dyDescent="0.2">
      <c r="C1067" s="1"/>
      <c r="D1067" s="1"/>
      <c r="E1067" s="1">
        <v>0.13287500000000099</v>
      </c>
      <c r="F1067" s="4">
        <f t="shared" si="146"/>
        <v>3.910021803425158E-2</v>
      </c>
      <c r="G1067" s="1">
        <f t="shared" si="147"/>
        <v>19.367369858442903</v>
      </c>
      <c r="H1067" s="1">
        <f t="shared" si="148"/>
        <v>0</v>
      </c>
      <c r="I1067">
        <f t="shared" si="149"/>
        <v>0</v>
      </c>
      <c r="J1067" s="4">
        <f t="shared" si="150"/>
        <v>3.9769296294121147E-5</v>
      </c>
      <c r="K1067">
        <f t="shared" si="151"/>
        <v>0</v>
      </c>
      <c r="L1067">
        <f>K1067*'Exhaust Gas Math'!$C$14</f>
        <v>0</v>
      </c>
      <c r="M1067">
        <f>(L1067/'Exhaust Gas Math'!$B$14)+('Exhaust Gas Math'!$D$10)</f>
        <v>4.4059320573952224E-4</v>
      </c>
      <c r="N1067">
        <f>('Exhaust Gas Math'!$E$10*((-0.000000001)*N1066^3+(0.000002)*N1066^2-0.0012*N1066+1.3446)*$B$15+L1067*'Exhaust Gas Math'!$D$14*$B$14)/('Exhaust Gas Math'!$E$10*((-0.000000001)*N1066^3+(0.000002)*N1066^2-0.0012*N1066+1.3446)+L1067*'Exhaust Gas Math'!$D$14)</f>
        <v>1100</v>
      </c>
      <c r="O1067">
        <f t="shared" si="152"/>
        <v>101325</v>
      </c>
      <c r="P1067">
        <f>((-0.0000000008)*N1067^3+(0.000003)*N1067^2-0.004*N1067+2.013)*('Exhaust Gas Math'!$E$10/(L1067+'Exhaust Gas Math'!$E$10))+(357.45*N1067^-1.004)*(L1067/(L1067+'Exhaust Gas Math'!$E$10))</f>
        <v>0.17819999999999947</v>
      </c>
      <c r="Q1067">
        <f t="shared" si="7"/>
        <v>0</v>
      </c>
      <c r="R1067">
        <f t="shared" si="8"/>
        <v>101325</v>
      </c>
      <c r="T1067">
        <f t="shared" si="153"/>
        <v>0.13287500000000099</v>
      </c>
      <c r="U1067">
        <f t="shared" si="154"/>
        <v>101325</v>
      </c>
    </row>
    <row r="1068" spans="3:21" x14ac:dyDescent="0.2">
      <c r="C1068" s="1"/>
      <c r="D1068" s="1"/>
      <c r="E1068" s="1">
        <v>0.13300000000000101</v>
      </c>
      <c r="F1068" s="4">
        <f t="shared" si="146"/>
        <v>4.1495838721705119E-2</v>
      </c>
      <c r="G1068" s="1">
        <f t="shared" si="147"/>
        <v>18.942855924457529</v>
      </c>
      <c r="H1068" s="1">
        <f t="shared" si="148"/>
        <v>0</v>
      </c>
      <c r="I1068">
        <f t="shared" si="149"/>
        <v>0</v>
      </c>
      <c r="J1068" s="4">
        <f t="shared" si="150"/>
        <v>3.9769296294121147E-5</v>
      </c>
      <c r="K1068">
        <f t="shared" si="151"/>
        <v>0</v>
      </c>
      <c r="L1068">
        <f>K1068*'Exhaust Gas Math'!$C$14</f>
        <v>0</v>
      </c>
      <c r="M1068">
        <f>(L1068/'Exhaust Gas Math'!$B$14)+('Exhaust Gas Math'!$D$10)</f>
        <v>4.4059320573952224E-4</v>
      </c>
      <c r="N1068">
        <f>('Exhaust Gas Math'!$E$10*((-0.000000001)*N1067^3+(0.000002)*N1067^2-0.0012*N1067+1.3446)*$B$15+L1068*'Exhaust Gas Math'!$D$14*$B$14)/('Exhaust Gas Math'!$E$10*((-0.000000001)*N1067^3+(0.000002)*N1067^2-0.0012*N1067+1.3446)+L1068*'Exhaust Gas Math'!$D$14)</f>
        <v>1100</v>
      </c>
      <c r="O1068">
        <f t="shared" si="152"/>
        <v>101325</v>
      </c>
      <c r="P1068">
        <f>((-0.0000000008)*N1068^3+(0.000003)*N1068^2-0.004*N1068+2.013)*('Exhaust Gas Math'!$E$10/(L1068+'Exhaust Gas Math'!$E$10))+(357.45*N1068^-1.004)*(L1068/(L1068+'Exhaust Gas Math'!$E$10))</f>
        <v>0.17819999999999947</v>
      </c>
      <c r="Q1068">
        <f t="shared" si="7"/>
        <v>0</v>
      </c>
      <c r="R1068">
        <f t="shared" si="8"/>
        <v>101325</v>
      </c>
      <c r="T1068">
        <f t="shared" si="153"/>
        <v>0.13300000000000101</v>
      </c>
      <c r="U1068">
        <f t="shared" si="154"/>
        <v>101325</v>
      </c>
    </row>
    <row r="1069" spans="3:21" x14ac:dyDescent="0.2">
      <c r="C1069" s="1"/>
      <c r="D1069" s="1"/>
      <c r="E1069" s="1">
        <v>0.13312500000000099</v>
      </c>
      <c r="F1069" s="4">
        <f t="shared" si="146"/>
        <v>4.3831064805991575E-2</v>
      </c>
      <c r="G1069" s="1">
        <f t="shared" si="147"/>
        <v>18.401552984559249</v>
      </c>
      <c r="H1069" s="1">
        <f t="shared" si="148"/>
        <v>0</v>
      </c>
      <c r="I1069">
        <f t="shared" si="149"/>
        <v>0</v>
      </c>
      <c r="J1069" s="4">
        <f t="shared" si="150"/>
        <v>3.9769296294121147E-5</v>
      </c>
      <c r="K1069">
        <f t="shared" si="151"/>
        <v>0</v>
      </c>
      <c r="L1069">
        <f>K1069*'Exhaust Gas Math'!$C$14</f>
        <v>0</v>
      </c>
      <c r="M1069">
        <f>(L1069/'Exhaust Gas Math'!$B$14)+('Exhaust Gas Math'!$D$10)</f>
        <v>4.4059320573952224E-4</v>
      </c>
      <c r="N1069">
        <f>('Exhaust Gas Math'!$E$10*((-0.000000001)*N1068^3+(0.000002)*N1068^2-0.0012*N1068+1.3446)*$B$15+L1069*'Exhaust Gas Math'!$D$14*$B$14)/('Exhaust Gas Math'!$E$10*((-0.000000001)*N1068^3+(0.000002)*N1068^2-0.0012*N1068+1.3446)+L1069*'Exhaust Gas Math'!$D$14)</f>
        <v>1100</v>
      </c>
      <c r="O1069">
        <f t="shared" si="152"/>
        <v>101325</v>
      </c>
      <c r="P1069">
        <f>((-0.0000000008)*N1069^3+(0.000003)*N1069^2-0.004*N1069+2.013)*('Exhaust Gas Math'!$E$10/(L1069+'Exhaust Gas Math'!$E$10))+(357.45*N1069^-1.004)*(L1069/(L1069+'Exhaust Gas Math'!$E$10))</f>
        <v>0.17819999999999947</v>
      </c>
      <c r="Q1069">
        <f t="shared" si="7"/>
        <v>0</v>
      </c>
      <c r="R1069">
        <f t="shared" si="8"/>
        <v>101325</v>
      </c>
      <c r="T1069">
        <f t="shared" si="153"/>
        <v>0.13312500000000099</v>
      </c>
      <c r="U1069">
        <f t="shared" si="154"/>
        <v>101325</v>
      </c>
    </row>
    <row r="1070" spans="3:21" x14ac:dyDescent="0.2">
      <c r="C1070" s="1"/>
      <c r="D1070" s="1"/>
      <c r="E1070" s="1">
        <v>0.13325000000000101</v>
      </c>
      <c r="F1070" s="4">
        <f t="shared" si="146"/>
        <v>4.609149884176153E-2</v>
      </c>
      <c r="G1070" s="1">
        <f t="shared" si="147"/>
        <v>17.746798351373645</v>
      </c>
      <c r="H1070" s="1">
        <f t="shared" si="148"/>
        <v>0</v>
      </c>
      <c r="I1070">
        <f t="shared" si="149"/>
        <v>0</v>
      </c>
      <c r="J1070" s="4">
        <f t="shared" si="150"/>
        <v>3.9769296294121147E-5</v>
      </c>
      <c r="K1070">
        <f t="shared" si="151"/>
        <v>0</v>
      </c>
      <c r="L1070">
        <f>K1070*'Exhaust Gas Math'!$C$14</f>
        <v>0</v>
      </c>
      <c r="M1070">
        <f>(L1070/'Exhaust Gas Math'!$B$14)+('Exhaust Gas Math'!$D$10)</f>
        <v>4.4059320573952224E-4</v>
      </c>
      <c r="N1070">
        <f>('Exhaust Gas Math'!$E$10*((-0.000000001)*N1069^3+(0.000002)*N1069^2-0.0012*N1069+1.3446)*$B$15+L1070*'Exhaust Gas Math'!$D$14*$B$14)/('Exhaust Gas Math'!$E$10*((-0.000000001)*N1069^3+(0.000002)*N1069^2-0.0012*N1069+1.3446)+L1070*'Exhaust Gas Math'!$D$14)</f>
        <v>1100</v>
      </c>
      <c r="O1070">
        <f t="shared" si="152"/>
        <v>101325</v>
      </c>
      <c r="P1070">
        <f>((-0.0000000008)*N1070^3+(0.000003)*N1070^2-0.004*N1070+2.013)*('Exhaust Gas Math'!$E$10/(L1070+'Exhaust Gas Math'!$E$10))+(357.45*N1070^-1.004)*(L1070/(L1070+'Exhaust Gas Math'!$E$10))</f>
        <v>0.17819999999999947</v>
      </c>
      <c r="Q1070">
        <f t="shared" si="7"/>
        <v>0</v>
      </c>
      <c r="R1070">
        <f t="shared" si="8"/>
        <v>101325</v>
      </c>
      <c r="T1070">
        <f t="shared" si="153"/>
        <v>0.13325000000000101</v>
      </c>
      <c r="U1070">
        <f t="shared" si="154"/>
        <v>101325</v>
      </c>
    </row>
    <row r="1071" spans="3:21" x14ac:dyDescent="0.2">
      <c r="C1071" s="1"/>
      <c r="D1071" s="1"/>
      <c r="E1071" s="1">
        <v>0.13337500000000099</v>
      </c>
      <c r="F1071" s="4">
        <f t="shared" si="146"/>
        <v>4.8263204501512613E-2</v>
      </c>
      <c r="G1071" s="1">
        <f t="shared" si="147"/>
        <v>16.982628804942639</v>
      </c>
      <c r="H1071" s="1">
        <f t="shared" si="148"/>
        <v>0</v>
      </c>
      <c r="I1071">
        <f t="shared" si="149"/>
        <v>0</v>
      </c>
      <c r="J1071" s="4">
        <f t="shared" si="150"/>
        <v>3.9769296294121147E-5</v>
      </c>
      <c r="K1071">
        <f t="shared" si="151"/>
        <v>0</v>
      </c>
      <c r="L1071">
        <f>K1071*'Exhaust Gas Math'!$C$14</f>
        <v>0</v>
      </c>
      <c r="M1071">
        <f>(L1071/'Exhaust Gas Math'!$B$14)+('Exhaust Gas Math'!$D$10)</f>
        <v>4.4059320573952224E-4</v>
      </c>
      <c r="N1071">
        <f>('Exhaust Gas Math'!$E$10*((-0.000000001)*N1070^3+(0.000002)*N1070^2-0.0012*N1070+1.3446)*$B$15+L1071*'Exhaust Gas Math'!$D$14*$B$14)/('Exhaust Gas Math'!$E$10*((-0.000000001)*N1070^3+(0.000002)*N1070^2-0.0012*N1070+1.3446)+L1071*'Exhaust Gas Math'!$D$14)</f>
        <v>1100</v>
      </c>
      <c r="O1071">
        <f t="shared" si="152"/>
        <v>101325</v>
      </c>
      <c r="P1071">
        <f>((-0.0000000008)*N1071^3+(0.000003)*N1071^2-0.004*N1071+2.013)*('Exhaust Gas Math'!$E$10/(L1071+'Exhaust Gas Math'!$E$10))+(357.45*N1071^-1.004)*(L1071/(L1071+'Exhaust Gas Math'!$E$10))</f>
        <v>0.17819999999999947</v>
      </c>
      <c r="Q1071">
        <f t="shared" si="7"/>
        <v>0</v>
      </c>
      <c r="R1071">
        <f t="shared" si="8"/>
        <v>101325</v>
      </c>
      <c r="T1071">
        <f t="shared" si="153"/>
        <v>0.13337500000000099</v>
      </c>
      <c r="U1071">
        <f t="shared" si="154"/>
        <v>101325</v>
      </c>
    </row>
    <row r="1072" spans="3:21" x14ac:dyDescent="0.2">
      <c r="C1072" s="1"/>
      <c r="D1072" s="1"/>
      <c r="E1072" s="1">
        <v>0.13350000000000101</v>
      </c>
      <c r="F1072" s="4">
        <f t="shared" si="146"/>
        <v>5.0332792497687483E-2</v>
      </c>
      <c r="G1072" s="1">
        <f t="shared" si="147"/>
        <v>16.113755704632027</v>
      </c>
      <c r="H1072" s="1">
        <f t="shared" si="148"/>
        <v>0</v>
      </c>
      <c r="I1072">
        <f t="shared" si="149"/>
        <v>0</v>
      </c>
      <c r="J1072" s="4">
        <f t="shared" si="150"/>
        <v>3.9769296294121147E-5</v>
      </c>
      <c r="K1072">
        <f t="shared" si="151"/>
        <v>0</v>
      </c>
      <c r="L1072">
        <f>K1072*'Exhaust Gas Math'!$C$14</f>
        <v>0</v>
      </c>
      <c r="M1072">
        <f>(L1072/'Exhaust Gas Math'!$B$14)+('Exhaust Gas Math'!$D$10)</f>
        <v>4.4059320573952224E-4</v>
      </c>
      <c r="N1072">
        <f>('Exhaust Gas Math'!$E$10*((-0.000000001)*N1071^3+(0.000002)*N1071^2-0.0012*N1071+1.3446)*$B$15+L1072*'Exhaust Gas Math'!$D$14*$B$14)/('Exhaust Gas Math'!$E$10*((-0.000000001)*N1071^3+(0.000002)*N1071^2-0.0012*N1071+1.3446)+L1072*'Exhaust Gas Math'!$D$14)</f>
        <v>1100</v>
      </c>
      <c r="O1072">
        <f t="shared" si="152"/>
        <v>101325</v>
      </c>
      <c r="P1072">
        <f>((-0.0000000008)*N1072^3+(0.000003)*N1072^2-0.004*N1072+2.013)*('Exhaust Gas Math'!$E$10/(L1072+'Exhaust Gas Math'!$E$10))+(357.45*N1072^-1.004)*(L1072/(L1072+'Exhaust Gas Math'!$E$10))</f>
        <v>0.17819999999999947</v>
      </c>
      <c r="Q1072">
        <f t="shared" si="7"/>
        <v>0</v>
      </c>
      <c r="R1072">
        <f t="shared" si="8"/>
        <v>101325</v>
      </c>
      <c r="T1072">
        <f t="shared" si="153"/>
        <v>0.13350000000000101</v>
      </c>
      <c r="U1072">
        <f t="shared" si="154"/>
        <v>101325</v>
      </c>
    </row>
    <row r="1073" spans="3:21" x14ac:dyDescent="0.2">
      <c r="C1073" s="1"/>
      <c r="D1073" s="1"/>
      <c r="E1073" s="1">
        <v>0.13362500000000099</v>
      </c>
      <c r="F1073" s="4">
        <f t="shared" si="146"/>
        <v>5.2287503132081865E-2</v>
      </c>
      <c r="G1073" s="1">
        <f t="shared" si="147"/>
        <v>15.145535942034858</v>
      </c>
      <c r="H1073" s="1">
        <f t="shared" si="148"/>
        <v>0</v>
      </c>
      <c r="I1073">
        <f t="shared" si="149"/>
        <v>0</v>
      </c>
      <c r="J1073" s="4">
        <f t="shared" si="150"/>
        <v>3.9769296294121147E-5</v>
      </c>
      <c r="K1073">
        <f t="shared" si="151"/>
        <v>0</v>
      </c>
      <c r="L1073">
        <f>K1073*'Exhaust Gas Math'!$C$14</f>
        <v>0</v>
      </c>
      <c r="M1073">
        <f>(L1073/'Exhaust Gas Math'!$B$14)+('Exhaust Gas Math'!$D$10)</f>
        <v>4.4059320573952224E-4</v>
      </c>
      <c r="N1073">
        <f>('Exhaust Gas Math'!$E$10*((-0.000000001)*N1072^3+(0.000002)*N1072^2-0.0012*N1072+1.3446)*$B$15+L1073*'Exhaust Gas Math'!$D$14*$B$14)/('Exhaust Gas Math'!$E$10*((-0.000000001)*N1072^3+(0.000002)*N1072^2-0.0012*N1072+1.3446)+L1073*'Exhaust Gas Math'!$D$14)</f>
        <v>1100</v>
      </c>
      <c r="O1073">
        <f t="shared" si="152"/>
        <v>101325</v>
      </c>
      <c r="P1073">
        <f>((-0.0000000008)*N1073^3+(0.000003)*N1073^2-0.004*N1073+2.013)*('Exhaust Gas Math'!$E$10/(L1073+'Exhaust Gas Math'!$E$10))+(357.45*N1073^-1.004)*(L1073/(L1073+'Exhaust Gas Math'!$E$10))</f>
        <v>0.17819999999999947</v>
      </c>
      <c r="Q1073">
        <f t="shared" si="7"/>
        <v>0</v>
      </c>
      <c r="R1073">
        <f t="shared" si="8"/>
        <v>101325</v>
      </c>
      <c r="T1073">
        <f t="shared" si="153"/>
        <v>0.13362500000000099</v>
      </c>
      <c r="U1073">
        <f t="shared" si="154"/>
        <v>101325</v>
      </c>
    </row>
    <row r="1074" spans="3:21" x14ac:dyDescent="0.2">
      <c r="C1074" s="1"/>
      <c r="D1074" s="1"/>
      <c r="E1074" s="1">
        <v>0.13375000000000101</v>
      </c>
      <c r="F1074" s="4">
        <f t="shared" si="146"/>
        <v>5.4115284963627795E-2</v>
      </c>
      <c r="G1074" s="1">
        <f t="shared" si="147"/>
        <v>14.083938913953073</v>
      </c>
      <c r="H1074" s="1">
        <f t="shared" si="148"/>
        <v>0</v>
      </c>
      <c r="I1074">
        <f t="shared" si="149"/>
        <v>0</v>
      </c>
      <c r="J1074" s="4">
        <f t="shared" si="150"/>
        <v>3.9769296294121147E-5</v>
      </c>
      <c r="K1074">
        <f t="shared" si="151"/>
        <v>0</v>
      </c>
      <c r="L1074">
        <f>K1074*'Exhaust Gas Math'!$C$14</f>
        <v>0</v>
      </c>
      <c r="M1074">
        <f>(L1074/'Exhaust Gas Math'!$B$14)+('Exhaust Gas Math'!$D$10)</f>
        <v>4.4059320573952224E-4</v>
      </c>
      <c r="N1074">
        <f>('Exhaust Gas Math'!$E$10*((-0.000000001)*N1073^3+(0.000002)*N1073^2-0.0012*N1073+1.3446)*$B$15+L1074*'Exhaust Gas Math'!$D$14*$B$14)/('Exhaust Gas Math'!$E$10*((-0.000000001)*N1073^3+(0.000002)*N1073^2-0.0012*N1073+1.3446)+L1074*'Exhaust Gas Math'!$D$14)</f>
        <v>1100</v>
      </c>
      <c r="O1074">
        <f t="shared" si="152"/>
        <v>101325</v>
      </c>
      <c r="P1074">
        <f>((-0.0000000008)*N1074^3+(0.000003)*N1074^2-0.004*N1074+2.013)*('Exhaust Gas Math'!$E$10/(L1074+'Exhaust Gas Math'!$E$10))+(357.45*N1074^-1.004)*(L1074/(L1074+'Exhaust Gas Math'!$E$10))</f>
        <v>0.17819999999999947</v>
      </c>
      <c r="Q1074">
        <f t="shared" si="7"/>
        <v>0</v>
      </c>
      <c r="R1074">
        <f t="shared" si="8"/>
        <v>101325</v>
      </c>
      <c r="T1074">
        <f t="shared" si="153"/>
        <v>0.13375000000000101</v>
      </c>
      <c r="U1074">
        <f t="shared" si="154"/>
        <v>101325</v>
      </c>
    </row>
    <row r="1075" spans="3:21" x14ac:dyDescent="0.2">
      <c r="C1075" s="1"/>
      <c r="D1075" s="1"/>
      <c r="E1075" s="1">
        <v>0.13387500000000099</v>
      </c>
      <c r="F1075" s="4">
        <f t="shared" si="146"/>
        <v>5.5804869109533702E-2</v>
      </c>
      <c r="G1075" s="1">
        <f t="shared" si="147"/>
        <v>12.935509719082237</v>
      </c>
      <c r="H1075" s="1">
        <f t="shared" si="148"/>
        <v>0</v>
      </c>
      <c r="I1075">
        <f t="shared" si="149"/>
        <v>0</v>
      </c>
      <c r="J1075" s="4">
        <f t="shared" si="150"/>
        <v>3.9769296294121147E-5</v>
      </c>
      <c r="K1075">
        <f t="shared" si="151"/>
        <v>0</v>
      </c>
      <c r="L1075">
        <f>K1075*'Exhaust Gas Math'!$C$14</f>
        <v>0</v>
      </c>
      <c r="M1075">
        <f>(L1075/'Exhaust Gas Math'!$B$14)+('Exhaust Gas Math'!$D$10)</f>
        <v>4.4059320573952224E-4</v>
      </c>
      <c r="N1075">
        <f>('Exhaust Gas Math'!$E$10*((-0.000000001)*N1074^3+(0.000002)*N1074^2-0.0012*N1074+1.3446)*$B$15+L1075*'Exhaust Gas Math'!$D$14*$B$14)/('Exhaust Gas Math'!$E$10*((-0.000000001)*N1074^3+(0.000002)*N1074^2-0.0012*N1074+1.3446)+L1075*'Exhaust Gas Math'!$D$14)</f>
        <v>1100</v>
      </c>
      <c r="O1075">
        <f t="shared" si="152"/>
        <v>101325</v>
      </c>
      <c r="P1075">
        <f>((-0.0000000008)*N1075^3+(0.000003)*N1075^2-0.004*N1075+2.013)*('Exhaust Gas Math'!$E$10/(L1075+'Exhaust Gas Math'!$E$10))+(357.45*N1075^-1.004)*(L1075/(L1075+'Exhaust Gas Math'!$E$10))</f>
        <v>0.17819999999999947</v>
      </c>
      <c r="Q1075">
        <f t="shared" si="7"/>
        <v>0</v>
      </c>
      <c r="R1075">
        <f t="shared" si="8"/>
        <v>101325</v>
      </c>
      <c r="T1075">
        <f t="shared" si="153"/>
        <v>0.13387500000000099</v>
      </c>
      <c r="U1075">
        <f t="shared" si="154"/>
        <v>101325</v>
      </c>
    </row>
    <row r="1076" spans="3:21" x14ac:dyDescent="0.2">
      <c r="C1076" s="1"/>
      <c r="D1076" s="1"/>
      <c r="E1076" s="1">
        <v>0.13400000000000101</v>
      </c>
      <c r="F1076" s="4">
        <f t="shared" si="146"/>
        <v>5.7345838721697552E-2</v>
      </c>
      <c r="G1076" s="1">
        <f t="shared" si="147"/>
        <v>11.70732880529936</v>
      </c>
      <c r="H1076" s="1">
        <f t="shared" si="148"/>
        <v>0</v>
      </c>
      <c r="I1076">
        <f t="shared" si="149"/>
        <v>0</v>
      </c>
      <c r="J1076" s="4">
        <f t="shared" si="150"/>
        <v>3.9769296294121147E-5</v>
      </c>
      <c r="K1076">
        <f t="shared" si="151"/>
        <v>0</v>
      </c>
      <c r="L1076">
        <f>K1076*'Exhaust Gas Math'!$C$14</f>
        <v>0</v>
      </c>
      <c r="M1076">
        <f>(L1076/'Exhaust Gas Math'!$B$14)+('Exhaust Gas Math'!$D$10)</f>
        <v>4.4059320573952224E-4</v>
      </c>
      <c r="N1076">
        <f>('Exhaust Gas Math'!$E$10*((-0.000000001)*N1075^3+(0.000002)*N1075^2-0.0012*N1075+1.3446)*$B$15+L1076*'Exhaust Gas Math'!$D$14*$B$14)/('Exhaust Gas Math'!$E$10*((-0.000000001)*N1075^3+(0.000002)*N1075^2-0.0012*N1075+1.3446)+L1076*'Exhaust Gas Math'!$D$14)</f>
        <v>1100</v>
      </c>
      <c r="O1076">
        <f t="shared" si="152"/>
        <v>101325</v>
      </c>
      <c r="P1076">
        <f>((-0.0000000008)*N1076^3+(0.000003)*N1076^2-0.004*N1076+2.013)*('Exhaust Gas Math'!$E$10/(L1076+'Exhaust Gas Math'!$E$10))+(357.45*N1076^-1.004)*(L1076/(L1076+'Exhaust Gas Math'!$E$10))</f>
        <v>0.17819999999999947</v>
      </c>
      <c r="Q1076">
        <f t="shared" si="7"/>
        <v>0</v>
      </c>
      <c r="R1076">
        <f t="shared" si="8"/>
        <v>101325</v>
      </c>
      <c r="T1076">
        <f t="shared" si="153"/>
        <v>0.13400000000000101</v>
      </c>
      <c r="U1076">
        <f t="shared" si="154"/>
        <v>101325</v>
      </c>
    </row>
    <row r="1077" spans="3:21" x14ac:dyDescent="0.2">
      <c r="C1077" s="1"/>
      <c r="D1077" s="1"/>
      <c r="E1077" s="1">
        <v>0.13412500000000099</v>
      </c>
      <c r="F1077" s="4">
        <f t="shared" si="146"/>
        <v>5.8728693210035085E-2</v>
      </c>
      <c r="G1077" s="1">
        <f t="shared" si="147"/>
        <v>10.406968316350151</v>
      </c>
      <c r="H1077" s="1">
        <f t="shared" si="148"/>
        <v>0</v>
      </c>
      <c r="I1077">
        <f t="shared" si="149"/>
        <v>0</v>
      </c>
      <c r="J1077" s="4">
        <f t="shared" si="150"/>
        <v>3.9769296294121147E-5</v>
      </c>
      <c r="K1077">
        <f t="shared" si="151"/>
        <v>0</v>
      </c>
      <c r="L1077">
        <f>K1077*'Exhaust Gas Math'!$C$14</f>
        <v>0</v>
      </c>
      <c r="M1077">
        <f>(L1077/'Exhaust Gas Math'!$B$14)+('Exhaust Gas Math'!$D$10)</f>
        <v>4.4059320573952224E-4</v>
      </c>
      <c r="N1077">
        <f>('Exhaust Gas Math'!$E$10*((-0.000000001)*N1076^3+(0.000002)*N1076^2-0.0012*N1076+1.3446)*$B$15+L1077*'Exhaust Gas Math'!$D$14*$B$14)/('Exhaust Gas Math'!$E$10*((-0.000000001)*N1076^3+(0.000002)*N1076^2-0.0012*N1076+1.3446)+L1077*'Exhaust Gas Math'!$D$14)</f>
        <v>1100</v>
      </c>
      <c r="O1077">
        <f t="shared" si="152"/>
        <v>101325</v>
      </c>
      <c r="P1077">
        <f>((-0.0000000008)*N1077^3+(0.000003)*N1077^2-0.004*N1077+2.013)*('Exhaust Gas Math'!$E$10/(L1077+'Exhaust Gas Math'!$E$10))+(357.45*N1077^-1.004)*(L1077/(L1077+'Exhaust Gas Math'!$E$10))</f>
        <v>0.17819999999999947</v>
      </c>
      <c r="Q1077">
        <f t="shared" si="7"/>
        <v>0</v>
      </c>
      <c r="R1077">
        <f t="shared" si="8"/>
        <v>101325</v>
      </c>
      <c r="T1077">
        <f t="shared" si="153"/>
        <v>0.13412500000000099</v>
      </c>
      <c r="U1077">
        <f t="shared" si="154"/>
        <v>101325</v>
      </c>
    </row>
    <row r="1078" spans="3:21" x14ac:dyDescent="0.2">
      <c r="C1078" s="1"/>
      <c r="D1078" s="1"/>
      <c r="E1078" s="1">
        <v>0.13425000000000101</v>
      </c>
      <c r="F1078" s="4">
        <f t="shared" si="146"/>
        <v>5.9944906816780427E-2</v>
      </c>
      <c r="G1078" s="1">
        <f t="shared" si="147"/>
        <v>9.0424454070622566</v>
      </c>
      <c r="H1078" s="1">
        <f t="shared" si="148"/>
        <v>0</v>
      </c>
      <c r="I1078">
        <f t="shared" si="149"/>
        <v>0</v>
      </c>
      <c r="J1078" s="4">
        <f t="shared" si="150"/>
        <v>3.9769296294121147E-5</v>
      </c>
      <c r="K1078">
        <f t="shared" si="151"/>
        <v>0</v>
      </c>
      <c r="L1078">
        <f>K1078*'Exhaust Gas Math'!$C$14</f>
        <v>0</v>
      </c>
      <c r="M1078">
        <f>(L1078/'Exhaust Gas Math'!$B$14)+('Exhaust Gas Math'!$D$10)</f>
        <v>4.4059320573952224E-4</v>
      </c>
      <c r="N1078">
        <f>('Exhaust Gas Math'!$E$10*((-0.000000001)*N1077^3+(0.000002)*N1077^2-0.0012*N1077+1.3446)*$B$15+L1078*'Exhaust Gas Math'!$D$14*$B$14)/('Exhaust Gas Math'!$E$10*((-0.000000001)*N1077^3+(0.000002)*N1077^2-0.0012*N1077+1.3446)+L1078*'Exhaust Gas Math'!$D$14)</f>
        <v>1100</v>
      </c>
      <c r="O1078">
        <f t="shared" si="152"/>
        <v>101325</v>
      </c>
      <c r="P1078">
        <f>((-0.0000000008)*N1078^3+(0.000003)*N1078^2-0.004*N1078+2.013)*('Exhaust Gas Math'!$E$10/(L1078+'Exhaust Gas Math'!$E$10))+(357.45*N1078^-1.004)*(L1078/(L1078+'Exhaust Gas Math'!$E$10))</f>
        <v>0.17819999999999947</v>
      </c>
      <c r="Q1078">
        <f t="shared" si="7"/>
        <v>0</v>
      </c>
      <c r="R1078">
        <f t="shared" si="8"/>
        <v>101325</v>
      </c>
      <c r="T1078">
        <f t="shared" si="153"/>
        <v>0.13425000000000101</v>
      </c>
      <c r="U1078">
        <f t="shared" si="154"/>
        <v>101325</v>
      </c>
    </row>
    <row r="1079" spans="3:21" x14ac:dyDescent="0.2">
      <c r="C1079" s="1"/>
      <c r="D1079" s="1"/>
      <c r="E1079" s="1">
        <v>0.13437500000000099</v>
      </c>
      <c r="F1079" s="4">
        <f t="shared" si="146"/>
        <v>6.098698118061531E-2</v>
      </c>
      <c r="G1079" s="1">
        <f t="shared" si="147"/>
        <v>7.6221728149221066</v>
      </c>
      <c r="H1079" s="1">
        <f t="shared" si="148"/>
        <v>0</v>
      </c>
      <c r="I1079">
        <f t="shared" si="149"/>
        <v>0</v>
      </c>
      <c r="J1079" s="4">
        <f t="shared" si="150"/>
        <v>3.9769296294121147E-5</v>
      </c>
      <c r="K1079">
        <f t="shared" si="151"/>
        <v>0</v>
      </c>
      <c r="L1079">
        <f>K1079*'Exhaust Gas Math'!$C$14</f>
        <v>0</v>
      </c>
      <c r="M1079">
        <f>(L1079/'Exhaust Gas Math'!$B$14)+('Exhaust Gas Math'!$D$10)</f>
        <v>4.4059320573952224E-4</v>
      </c>
      <c r="N1079">
        <f>('Exhaust Gas Math'!$E$10*((-0.000000001)*N1078^3+(0.000002)*N1078^2-0.0012*N1078+1.3446)*$B$15+L1079*'Exhaust Gas Math'!$D$14*$B$14)/('Exhaust Gas Math'!$E$10*((-0.000000001)*N1078^3+(0.000002)*N1078^2-0.0012*N1078+1.3446)+L1079*'Exhaust Gas Math'!$D$14)</f>
        <v>1100</v>
      </c>
      <c r="O1079">
        <f t="shared" si="152"/>
        <v>101325</v>
      </c>
      <c r="P1079">
        <f>((-0.0000000008)*N1079^3+(0.000003)*N1079^2-0.004*N1079+2.013)*('Exhaust Gas Math'!$E$10/(L1079+'Exhaust Gas Math'!$E$10))+(357.45*N1079^-1.004)*(L1079/(L1079+'Exhaust Gas Math'!$E$10))</f>
        <v>0.17819999999999947</v>
      </c>
      <c r="Q1079">
        <f t="shared" si="7"/>
        <v>0</v>
      </c>
      <c r="R1079">
        <f t="shared" si="8"/>
        <v>101325</v>
      </c>
      <c r="T1079">
        <f t="shared" si="153"/>
        <v>0.13437500000000099</v>
      </c>
      <c r="U1079">
        <f t="shared" si="154"/>
        <v>101325</v>
      </c>
    </row>
    <row r="1080" spans="3:21" x14ac:dyDescent="0.2">
      <c r="C1080" s="1"/>
      <c r="D1080" s="1"/>
      <c r="E1080" s="1">
        <v>0.13450000000000101</v>
      </c>
      <c r="F1080" s="4">
        <f t="shared" si="146"/>
        <v>6.1848491566562545E-2</v>
      </c>
      <c r="G1080" s="1">
        <f t="shared" si="147"/>
        <v>6.1549069927477786</v>
      </c>
      <c r="H1080" s="1">
        <f t="shared" si="148"/>
        <v>0</v>
      </c>
      <c r="I1080">
        <f t="shared" si="149"/>
        <v>0</v>
      </c>
      <c r="J1080" s="4">
        <f t="shared" si="150"/>
        <v>3.9769296294121147E-5</v>
      </c>
      <c r="K1080">
        <f t="shared" si="151"/>
        <v>0</v>
      </c>
      <c r="L1080">
        <f>K1080*'Exhaust Gas Math'!$C$14</f>
        <v>0</v>
      </c>
      <c r="M1080">
        <f>(L1080/'Exhaust Gas Math'!$B$14)+('Exhaust Gas Math'!$D$10)</f>
        <v>4.4059320573952224E-4</v>
      </c>
      <c r="N1080">
        <f>('Exhaust Gas Math'!$E$10*((-0.000000001)*N1079^3+(0.000002)*N1079^2-0.0012*N1079+1.3446)*$B$15+L1080*'Exhaust Gas Math'!$D$14*$B$14)/('Exhaust Gas Math'!$E$10*((-0.000000001)*N1079^3+(0.000002)*N1079^2-0.0012*N1079+1.3446)+L1080*'Exhaust Gas Math'!$D$14)</f>
        <v>1100</v>
      </c>
      <c r="O1080">
        <f t="shared" si="152"/>
        <v>101325</v>
      </c>
      <c r="P1080">
        <f>((-0.0000000008)*N1080^3+(0.000003)*N1080^2-0.004*N1080+2.013)*('Exhaust Gas Math'!$E$10/(L1080+'Exhaust Gas Math'!$E$10))+(357.45*N1080^-1.004)*(L1080/(L1080+'Exhaust Gas Math'!$E$10))</f>
        <v>0.17819999999999947</v>
      </c>
      <c r="Q1080">
        <f t="shared" si="7"/>
        <v>0</v>
      </c>
      <c r="R1080">
        <f t="shared" si="8"/>
        <v>101325</v>
      </c>
      <c r="T1080">
        <f t="shared" si="153"/>
        <v>0.13450000000000101</v>
      </c>
      <c r="U1080">
        <f t="shared" si="154"/>
        <v>101325</v>
      </c>
    </row>
    <row r="1081" spans="3:21" x14ac:dyDescent="0.2">
      <c r="C1081" s="1"/>
      <c r="D1081" s="1"/>
      <c r="E1081" s="1">
        <v>0.13462500000000099</v>
      </c>
      <c r="F1081" s="4">
        <f t="shared" si="146"/>
        <v>6.2524126476610986E-2</v>
      </c>
      <c r="G1081" s="1">
        <f t="shared" si="147"/>
        <v>4.6496941222491595</v>
      </c>
      <c r="H1081" s="1">
        <f t="shared" si="148"/>
        <v>0</v>
      </c>
      <c r="I1081">
        <f t="shared" si="149"/>
        <v>0</v>
      </c>
      <c r="J1081" s="4">
        <f t="shared" si="150"/>
        <v>3.9769296294121147E-5</v>
      </c>
      <c r="K1081">
        <f t="shared" si="151"/>
        <v>0</v>
      </c>
      <c r="L1081">
        <f>K1081*'Exhaust Gas Math'!$C$14</f>
        <v>0</v>
      </c>
      <c r="M1081">
        <f>(L1081/'Exhaust Gas Math'!$B$14)+('Exhaust Gas Math'!$D$10)</f>
        <v>4.4059320573952224E-4</v>
      </c>
      <c r="N1081">
        <f>('Exhaust Gas Math'!$E$10*((-0.000000001)*N1080^3+(0.000002)*N1080^2-0.0012*N1080+1.3446)*$B$15+L1081*'Exhaust Gas Math'!$D$14*$B$14)/('Exhaust Gas Math'!$E$10*((-0.000000001)*N1080^3+(0.000002)*N1080^2-0.0012*N1080+1.3446)+L1081*'Exhaust Gas Math'!$D$14)</f>
        <v>1100</v>
      </c>
      <c r="O1081">
        <f t="shared" si="152"/>
        <v>101325</v>
      </c>
      <c r="P1081">
        <f>((-0.0000000008)*N1081^3+(0.000003)*N1081^2-0.004*N1081+2.013)*('Exhaust Gas Math'!$E$10/(L1081+'Exhaust Gas Math'!$E$10))+(357.45*N1081^-1.004)*(L1081/(L1081+'Exhaust Gas Math'!$E$10))</f>
        <v>0.17819999999999947</v>
      </c>
      <c r="Q1081">
        <f t="shared" si="7"/>
        <v>0</v>
      </c>
      <c r="R1081">
        <f t="shared" si="8"/>
        <v>101325</v>
      </c>
      <c r="T1081">
        <f t="shared" si="153"/>
        <v>0.13462500000000099</v>
      </c>
      <c r="U1081">
        <f t="shared" si="154"/>
        <v>101325</v>
      </c>
    </row>
    <row r="1082" spans="3:21" x14ac:dyDescent="0.2">
      <c r="C1082" s="1"/>
      <c r="D1082" s="1"/>
      <c r="E1082" s="1">
        <v>0.13475000000000101</v>
      </c>
      <c r="F1082" s="4">
        <f t="shared" si="146"/>
        <v>6.3009720396869029E-2</v>
      </c>
      <c r="G1082" s="1">
        <f t="shared" si="147"/>
        <v>3.1158143413064012</v>
      </c>
      <c r="H1082" s="1">
        <f t="shared" si="148"/>
        <v>0</v>
      </c>
      <c r="I1082">
        <f t="shared" si="149"/>
        <v>0</v>
      </c>
      <c r="J1082" s="4">
        <f t="shared" si="150"/>
        <v>3.9769296294121147E-5</v>
      </c>
      <c r="K1082">
        <f t="shared" si="151"/>
        <v>0</v>
      </c>
      <c r="L1082">
        <f>K1082*'Exhaust Gas Math'!$C$14</f>
        <v>0</v>
      </c>
      <c r="M1082">
        <f>(L1082/'Exhaust Gas Math'!$B$14)+('Exhaust Gas Math'!$D$10)</f>
        <v>4.4059320573952224E-4</v>
      </c>
      <c r="N1082">
        <f>('Exhaust Gas Math'!$E$10*((-0.000000001)*N1081^3+(0.000002)*N1081^2-0.0012*N1081+1.3446)*$B$15+L1082*'Exhaust Gas Math'!$D$14*$B$14)/('Exhaust Gas Math'!$E$10*((-0.000000001)*N1081^3+(0.000002)*N1081^2-0.0012*N1081+1.3446)+L1082*'Exhaust Gas Math'!$D$14)</f>
        <v>1100</v>
      </c>
      <c r="O1082">
        <f t="shared" si="152"/>
        <v>101325</v>
      </c>
      <c r="P1082">
        <f>((-0.0000000008)*N1082^3+(0.000003)*N1082^2-0.004*N1082+2.013)*('Exhaust Gas Math'!$E$10/(L1082+'Exhaust Gas Math'!$E$10))+(357.45*N1082^-1.004)*(L1082/(L1082+'Exhaust Gas Math'!$E$10))</f>
        <v>0.17819999999999947</v>
      </c>
      <c r="Q1082">
        <f t="shared" si="7"/>
        <v>0</v>
      </c>
      <c r="R1082">
        <f t="shared" si="8"/>
        <v>101325</v>
      </c>
      <c r="T1082">
        <f t="shared" si="153"/>
        <v>0.13475000000000101</v>
      </c>
      <c r="U1082">
        <f t="shared" si="154"/>
        <v>101325</v>
      </c>
    </row>
    <row r="1083" spans="3:21" x14ac:dyDescent="0.2">
      <c r="C1083" s="1"/>
      <c r="D1083" s="1"/>
      <c r="E1083" s="1">
        <v>0.13487500000000099</v>
      </c>
      <c r="F1083" s="4">
        <f t="shared" si="146"/>
        <v>6.3302279479341694E-2</v>
      </c>
      <c r="G1083" s="1">
        <f t="shared" si="147"/>
        <v>1.5627245288366394</v>
      </c>
      <c r="H1083" s="1">
        <f t="shared" si="148"/>
        <v>0</v>
      </c>
      <c r="I1083">
        <f t="shared" si="149"/>
        <v>0</v>
      </c>
      <c r="J1083" s="4">
        <f t="shared" si="150"/>
        <v>3.9769296294121147E-5</v>
      </c>
      <c r="K1083">
        <f t="shared" si="151"/>
        <v>0</v>
      </c>
      <c r="L1083">
        <f>K1083*'Exhaust Gas Math'!$C$14</f>
        <v>0</v>
      </c>
      <c r="M1083">
        <f>(L1083/'Exhaust Gas Math'!$B$14)+('Exhaust Gas Math'!$D$10)</f>
        <v>4.4059320573952224E-4</v>
      </c>
      <c r="N1083">
        <f>('Exhaust Gas Math'!$E$10*((-0.000000001)*N1082^3+(0.000002)*N1082^2-0.0012*N1082+1.3446)*$B$15+L1083*'Exhaust Gas Math'!$D$14*$B$14)/('Exhaust Gas Math'!$E$10*((-0.000000001)*N1082^3+(0.000002)*N1082^2-0.0012*N1082+1.3446)+L1083*'Exhaust Gas Math'!$D$14)</f>
        <v>1100</v>
      </c>
      <c r="O1083">
        <f t="shared" si="152"/>
        <v>101325</v>
      </c>
      <c r="P1083">
        <f>((-0.0000000008)*N1083^3+(0.000003)*N1083^2-0.004*N1083+2.013)*('Exhaust Gas Math'!$E$10/(L1083+'Exhaust Gas Math'!$E$10))+(357.45*N1083^-1.004)*(L1083/(L1083+'Exhaust Gas Math'!$E$10))</f>
        <v>0.17819999999999947</v>
      </c>
      <c r="Q1083">
        <f t="shared" si="7"/>
        <v>0</v>
      </c>
      <c r="R1083">
        <f t="shared" si="8"/>
        <v>101325</v>
      </c>
      <c r="T1083">
        <f t="shared" si="153"/>
        <v>0.13487500000000099</v>
      </c>
      <c r="U1083">
        <f t="shared" si="154"/>
        <v>101325</v>
      </c>
    </row>
    <row r="1084" spans="3:21" x14ac:dyDescent="0.2">
      <c r="C1084" s="1"/>
      <c r="D1084" s="1"/>
      <c r="E1084" s="1">
        <v>0.13500000000000101</v>
      </c>
      <c r="F1084" s="4">
        <f t="shared" si="146"/>
        <v>6.3399999999999998E-2</v>
      </c>
      <c r="G1084" s="1">
        <f t="shared" si="147"/>
        <v>-1.2600490051875292E-11</v>
      </c>
      <c r="H1084" s="1">
        <f t="shared" si="148"/>
        <v>0</v>
      </c>
      <c r="I1084">
        <f t="shared" si="149"/>
        <v>0</v>
      </c>
      <c r="J1084" s="4">
        <f t="shared" si="150"/>
        <v>3.9769296294121147E-5</v>
      </c>
      <c r="K1084">
        <f t="shared" si="151"/>
        <v>0</v>
      </c>
      <c r="L1084">
        <f>K1084*'Exhaust Gas Math'!$C$14</f>
        <v>0</v>
      </c>
      <c r="M1084">
        <f>(L1084/'Exhaust Gas Math'!$B$14)+('Exhaust Gas Math'!$D$10)</f>
        <v>4.4059320573952224E-4</v>
      </c>
      <c r="N1084">
        <f>('Exhaust Gas Math'!$E$10*((-0.000000001)*N1083^3+(0.000002)*N1083^2-0.0012*N1083+1.3446)*$B$15+L1084*'Exhaust Gas Math'!$D$14*$B$14)/('Exhaust Gas Math'!$E$10*((-0.000000001)*N1083^3+(0.000002)*N1083^2-0.0012*N1083+1.3446)+L1084*'Exhaust Gas Math'!$D$14)</f>
        <v>1100</v>
      </c>
      <c r="O1084">
        <f t="shared" si="152"/>
        <v>101325</v>
      </c>
      <c r="P1084">
        <f>((-0.0000000008)*N1084^3+(0.000003)*N1084^2-0.004*N1084+2.013)*('Exhaust Gas Math'!$E$10/(L1084+'Exhaust Gas Math'!$E$10))+(357.45*N1084^-1.004)*(L1084/(L1084+'Exhaust Gas Math'!$E$10))</f>
        <v>0.17819999999999947</v>
      </c>
      <c r="Q1084">
        <f t="shared" si="7"/>
        <v>0</v>
      </c>
      <c r="R1084">
        <f t="shared" si="8"/>
        <v>101325</v>
      </c>
      <c r="T1084">
        <f t="shared" si="153"/>
        <v>0.13500000000000101</v>
      </c>
      <c r="U1084">
        <f t="shared" si="154"/>
        <v>101325</v>
      </c>
    </row>
    <row r="1085" spans="3:21" x14ac:dyDescent="0.2">
      <c r="C1085" s="1"/>
      <c r="D1085" s="1"/>
      <c r="E1085" s="1">
        <v>0.13512500000000099</v>
      </c>
      <c r="F1085" s="4">
        <f t="shared" si="146"/>
        <v>6.3302279479338586E-2</v>
      </c>
      <c r="G1085" s="1">
        <f t="shared" si="147"/>
        <v>-1.5627245288614806</v>
      </c>
      <c r="H1085" s="1">
        <f t="shared" si="148"/>
        <v>0</v>
      </c>
      <c r="I1085">
        <f t="shared" si="149"/>
        <v>0</v>
      </c>
      <c r="J1085" s="4">
        <f t="shared" si="150"/>
        <v>3.9769296294121147E-5</v>
      </c>
      <c r="K1085">
        <f t="shared" si="151"/>
        <v>0</v>
      </c>
      <c r="L1085">
        <f>K1085*'Exhaust Gas Math'!$C$14</f>
        <v>0</v>
      </c>
      <c r="M1085">
        <f>(L1085/'Exhaust Gas Math'!$B$14)+('Exhaust Gas Math'!$D$10)</f>
        <v>4.4059320573952224E-4</v>
      </c>
      <c r="N1085">
        <f>('Exhaust Gas Math'!$E$10*((-0.000000001)*N1084^3+(0.000002)*N1084^2-0.0012*N1084+1.3446)*$B$15+L1085*'Exhaust Gas Math'!$D$14*$B$14)/('Exhaust Gas Math'!$E$10*((-0.000000001)*N1084^3+(0.000002)*N1084^2-0.0012*N1084+1.3446)+L1085*'Exhaust Gas Math'!$D$14)</f>
        <v>1100</v>
      </c>
      <c r="O1085">
        <f t="shared" si="152"/>
        <v>101325</v>
      </c>
      <c r="P1085">
        <f>((-0.0000000008)*N1085^3+(0.000003)*N1085^2-0.004*N1085+2.013)*('Exhaust Gas Math'!$E$10/(L1085+'Exhaust Gas Math'!$E$10))+(357.45*N1085^-1.004)*(L1085/(L1085+'Exhaust Gas Math'!$E$10))</f>
        <v>0.17819999999999947</v>
      </c>
      <c r="Q1085">
        <f t="shared" si="7"/>
        <v>0</v>
      </c>
      <c r="R1085">
        <f t="shared" si="8"/>
        <v>101325</v>
      </c>
      <c r="T1085">
        <f t="shared" si="153"/>
        <v>0.13512500000000099</v>
      </c>
      <c r="U1085">
        <f t="shared" si="154"/>
        <v>101325</v>
      </c>
    </row>
    <row r="1086" spans="3:21" x14ac:dyDescent="0.2">
      <c r="C1086" s="1"/>
      <c r="D1086" s="1"/>
      <c r="E1086" s="1">
        <v>0.13525000000000101</v>
      </c>
      <c r="F1086" s="4">
        <f t="shared" si="146"/>
        <v>6.3009720396862687E-2</v>
      </c>
      <c r="G1086" s="1">
        <f t="shared" si="147"/>
        <v>-3.1158143413315713</v>
      </c>
      <c r="H1086" s="1">
        <f t="shared" si="148"/>
        <v>0</v>
      </c>
      <c r="I1086">
        <f t="shared" si="149"/>
        <v>0</v>
      </c>
      <c r="J1086" s="4">
        <f t="shared" si="150"/>
        <v>3.9769296294121147E-5</v>
      </c>
      <c r="K1086">
        <f t="shared" si="151"/>
        <v>0</v>
      </c>
      <c r="L1086">
        <f>K1086*'Exhaust Gas Math'!$C$14</f>
        <v>0</v>
      </c>
      <c r="M1086">
        <f>(L1086/'Exhaust Gas Math'!$B$14)+('Exhaust Gas Math'!$D$10)</f>
        <v>4.4059320573952224E-4</v>
      </c>
      <c r="N1086">
        <f>('Exhaust Gas Math'!$E$10*((-0.000000001)*N1085^3+(0.000002)*N1085^2-0.0012*N1085+1.3446)*$B$15+L1086*'Exhaust Gas Math'!$D$14*$B$14)/('Exhaust Gas Math'!$E$10*((-0.000000001)*N1085^3+(0.000002)*N1085^2-0.0012*N1085+1.3446)+L1086*'Exhaust Gas Math'!$D$14)</f>
        <v>1100</v>
      </c>
      <c r="O1086">
        <f t="shared" si="152"/>
        <v>101325</v>
      </c>
      <c r="P1086">
        <f>((-0.0000000008)*N1086^3+(0.000003)*N1086^2-0.004*N1086+2.013)*('Exhaust Gas Math'!$E$10/(L1086+'Exhaust Gas Math'!$E$10))+(357.45*N1086^-1.004)*(L1086/(L1086+'Exhaust Gas Math'!$E$10))</f>
        <v>0.17819999999999947</v>
      </c>
      <c r="Q1086">
        <f t="shared" si="7"/>
        <v>0</v>
      </c>
      <c r="R1086">
        <f t="shared" si="8"/>
        <v>101325</v>
      </c>
      <c r="T1086">
        <f t="shared" si="153"/>
        <v>0.13525000000000101</v>
      </c>
      <c r="U1086">
        <f t="shared" si="154"/>
        <v>101325</v>
      </c>
    </row>
    <row r="1087" spans="3:21" x14ac:dyDescent="0.2">
      <c r="C1087" s="1"/>
      <c r="D1087" s="1"/>
      <c r="E1087" s="1">
        <v>0.13537500000000099</v>
      </c>
      <c r="F1087" s="4">
        <f t="shared" si="146"/>
        <v>6.252412647660173E-2</v>
      </c>
      <c r="G1087" s="1">
        <f t="shared" si="147"/>
        <v>-4.649694122273389</v>
      </c>
      <c r="H1087" s="1">
        <f t="shared" si="148"/>
        <v>0</v>
      </c>
      <c r="I1087">
        <f t="shared" si="149"/>
        <v>0</v>
      </c>
      <c r="J1087" s="4">
        <f t="shared" si="150"/>
        <v>3.9769296294121147E-5</v>
      </c>
      <c r="K1087">
        <f t="shared" si="151"/>
        <v>0</v>
      </c>
      <c r="L1087">
        <f>K1087*'Exhaust Gas Math'!$C$14</f>
        <v>0</v>
      </c>
      <c r="M1087">
        <f>(L1087/'Exhaust Gas Math'!$B$14)+('Exhaust Gas Math'!$D$10)</f>
        <v>4.4059320573952224E-4</v>
      </c>
      <c r="N1087">
        <f>('Exhaust Gas Math'!$E$10*((-0.000000001)*N1086^3+(0.000002)*N1086^2-0.0012*N1086+1.3446)*$B$15+L1087*'Exhaust Gas Math'!$D$14*$B$14)/('Exhaust Gas Math'!$E$10*((-0.000000001)*N1086^3+(0.000002)*N1086^2-0.0012*N1086+1.3446)+L1087*'Exhaust Gas Math'!$D$14)</f>
        <v>1100</v>
      </c>
      <c r="O1087">
        <f t="shared" si="152"/>
        <v>101325</v>
      </c>
      <c r="P1087">
        <f>((-0.0000000008)*N1087^3+(0.000003)*N1087^2-0.004*N1087+2.013)*('Exhaust Gas Math'!$E$10/(L1087+'Exhaust Gas Math'!$E$10))+(357.45*N1087^-1.004)*(L1087/(L1087+'Exhaust Gas Math'!$E$10))</f>
        <v>0.17819999999999947</v>
      </c>
      <c r="Q1087">
        <f t="shared" si="7"/>
        <v>0</v>
      </c>
      <c r="R1087">
        <f t="shared" si="8"/>
        <v>101325</v>
      </c>
      <c r="T1087">
        <f t="shared" si="153"/>
        <v>0.13537500000000099</v>
      </c>
      <c r="U1087">
        <f t="shared" si="154"/>
        <v>101325</v>
      </c>
    </row>
    <row r="1088" spans="3:21" x14ac:dyDescent="0.2">
      <c r="C1088" s="1"/>
      <c r="D1088" s="1"/>
      <c r="E1088" s="1">
        <v>0.13550000000000101</v>
      </c>
      <c r="F1088" s="4">
        <f t="shared" si="146"/>
        <v>6.1848491566550153E-2</v>
      </c>
      <c r="G1088" s="1">
        <f t="shared" si="147"/>
        <v>-6.1549069927717461</v>
      </c>
      <c r="H1088" s="1">
        <f t="shared" si="148"/>
        <v>0</v>
      </c>
      <c r="I1088">
        <f t="shared" si="149"/>
        <v>0</v>
      </c>
      <c r="J1088" s="4">
        <f t="shared" si="150"/>
        <v>3.9769296294121147E-5</v>
      </c>
      <c r="K1088">
        <f t="shared" si="151"/>
        <v>0</v>
      </c>
      <c r="L1088">
        <f>K1088*'Exhaust Gas Math'!$C$14</f>
        <v>0</v>
      </c>
      <c r="M1088">
        <f>(L1088/'Exhaust Gas Math'!$B$14)+('Exhaust Gas Math'!$D$10)</f>
        <v>4.4059320573952224E-4</v>
      </c>
      <c r="N1088">
        <f>('Exhaust Gas Math'!$E$10*((-0.000000001)*N1087^3+(0.000002)*N1087^2-0.0012*N1087+1.3446)*$B$15+L1088*'Exhaust Gas Math'!$D$14*$B$14)/('Exhaust Gas Math'!$E$10*((-0.000000001)*N1087^3+(0.000002)*N1087^2-0.0012*N1087+1.3446)+L1088*'Exhaust Gas Math'!$D$14)</f>
        <v>1100</v>
      </c>
      <c r="O1088">
        <f t="shared" si="152"/>
        <v>101325</v>
      </c>
      <c r="P1088">
        <f>((-0.0000000008)*N1088^3+(0.000003)*N1088^2-0.004*N1088+2.013)*('Exhaust Gas Math'!$E$10/(L1088+'Exhaust Gas Math'!$E$10))+(357.45*N1088^-1.004)*(L1088/(L1088+'Exhaust Gas Math'!$E$10))</f>
        <v>0.17819999999999947</v>
      </c>
      <c r="Q1088">
        <f t="shared" si="7"/>
        <v>0</v>
      </c>
      <c r="R1088">
        <f t="shared" si="8"/>
        <v>101325</v>
      </c>
      <c r="T1088">
        <f t="shared" si="153"/>
        <v>0.13550000000000101</v>
      </c>
      <c r="U1088">
        <f t="shared" si="154"/>
        <v>101325</v>
      </c>
    </row>
    <row r="1089" spans="3:21" x14ac:dyDescent="0.2">
      <c r="C1089" s="1"/>
      <c r="D1089" s="1"/>
      <c r="E1089" s="1">
        <v>0.13562500000000199</v>
      </c>
      <c r="F1089" s="4">
        <f t="shared" si="146"/>
        <v>6.0986981180592544E-2</v>
      </c>
      <c r="G1089" s="1">
        <f t="shared" si="147"/>
        <v>-7.6221728149566337</v>
      </c>
      <c r="H1089" s="1">
        <f t="shared" si="148"/>
        <v>0</v>
      </c>
      <c r="I1089">
        <f t="shared" si="149"/>
        <v>0</v>
      </c>
      <c r="J1089" s="4">
        <f t="shared" si="150"/>
        <v>3.9769296294121147E-5</v>
      </c>
      <c r="K1089">
        <f t="shared" si="151"/>
        <v>0</v>
      </c>
      <c r="L1089">
        <f>K1089*'Exhaust Gas Math'!$C$14</f>
        <v>0</v>
      </c>
      <c r="M1089">
        <f>(L1089/'Exhaust Gas Math'!$B$14)+('Exhaust Gas Math'!$D$10)</f>
        <v>4.4059320573952224E-4</v>
      </c>
      <c r="N1089">
        <f>('Exhaust Gas Math'!$E$10*((-0.000000001)*N1088^3+(0.000002)*N1088^2-0.0012*N1088+1.3446)*$B$15+L1089*'Exhaust Gas Math'!$D$14*$B$14)/('Exhaust Gas Math'!$E$10*((-0.000000001)*N1088^3+(0.000002)*N1088^2-0.0012*N1088+1.3446)+L1089*'Exhaust Gas Math'!$D$14)</f>
        <v>1100</v>
      </c>
      <c r="O1089">
        <f t="shared" si="152"/>
        <v>101325</v>
      </c>
      <c r="P1089">
        <f>((-0.0000000008)*N1089^3+(0.000003)*N1089^2-0.004*N1089+2.013)*('Exhaust Gas Math'!$E$10/(L1089+'Exhaust Gas Math'!$E$10))+(357.45*N1089^-1.004)*(L1089/(L1089+'Exhaust Gas Math'!$E$10))</f>
        <v>0.17819999999999947</v>
      </c>
      <c r="Q1089">
        <f t="shared" si="7"/>
        <v>0</v>
      </c>
      <c r="R1089">
        <f t="shared" si="8"/>
        <v>101325</v>
      </c>
      <c r="T1089">
        <f t="shared" si="153"/>
        <v>0.13562500000000199</v>
      </c>
      <c r="U1089">
        <f t="shared" si="154"/>
        <v>101325</v>
      </c>
    </row>
    <row r="1090" spans="3:21" x14ac:dyDescent="0.2">
      <c r="C1090" s="1"/>
      <c r="D1090" s="1"/>
      <c r="E1090" s="1">
        <v>0.13575000000000201</v>
      </c>
      <c r="F1090" s="4">
        <f t="shared" si="146"/>
        <v>5.9944906816753019E-2</v>
      </c>
      <c r="G1090" s="1">
        <f t="shared" si="147"/>
        <v>-9.0424454070960607</v>
      </c>
      <c r="H1090" s="1">
        <f t="shared" si="148"/>
        <v>0</v>
      </c>
      <c r="I1090">
        <f t="shared" si="149"/>
        <v>0</v>
      </c>
      <c r="J1090" s="4">
        <f t="shared" si="150"/>
        <v>3.9769296294121147E-5</v>
      </c>
      <c r="K1090">
        <f t="shared" si="151"/>
        <v>0</v>
      </c>
      <c r="L1090">
        <f>K1090*'Exhaust Gas Math'!$C$14</f>
        <v>0</v>
      </c>
      <c r="M1090">
        <f>(L1090/'Exhaust Gas Math'!$B$14)+('Exhaust Gas Math'!$D$10)</f>
        <v>4.4059320573952224E-4</v>
      </c>
      <c r="N1090">
        <f>('Exhaust Gas Math'!$E$10*((-0.000000001)*N1089^3+(0.000002)*N1089^2-0.0012*N1089+1.3446)*$B$15+L1090*'Exhaust Gas Math'!$D$14*$B$14)/('Exhaust Gas Math'!$E$10*((-0.000000001)*N1089^3+(0.000002)*N1089^2-0.0012*N1089+1.3446)+L1090*'Exhaust Gas Math'!$D$14)</f>
        <v>1100</v>
      </c>
      <c r="O1090">
        <f t="shared" si="152"/>
        <v>101325</v>
      </c>
      <c r="P1090">
        <f>((-0.0000000008)*N1090^3+(0.000003)*N1090^2-0.004*N1090+2.013)*('Exhaust Gas Math'!$E$10/(L1090+'Exhaust Gas Math'!$E$10))+(357.45*N1090^-1.004)*(L1090/(L1090+'Exhaust Gas Math'!$E$10))</f>
        <v>0.17819999999999947</v>
      </c>
      <c r="Q1090">
        <f t="shared" si="7"/>
        <v>0</v>
      </c>
      <c r="R1090">
        <f t="shared" si="8"/>
        <v>101325</v>
      </c>
      <c r="T1090">
        <f t="shared" si="153"/>
        <v>0.13575000000000201</v>
      </c>
      <c r="U1090">
        <f t="shared" si="154"/>
        <v>101325</v>
      </c>
    </row>
    <row r="1091" spans="3:21" x14ac:dyDescent="0.2">
      <c r="C1091" s="1"/>
      <c r="D1091" s="1"/>
      <c r="E1091" s="1">
        <v>0.13587500000000199</v>
      </c>
      <c r="F1091" s="4">
        <f t="shared" si="146"/>
        <v>5.8728693210004013E-2</v>
      </c>
      <c r="G1091" s="1">
        <f t="shared" si="147"/>
        <v>-10.406968316382015</v>
      </c>
      <c r="H1091" s="1">
        <f t="shared" si="148"/>
        <v>0</v>
      </c>
      <c r="I1091">
        <f t="shared" si="149"/>
        <v>0</v>
      </c>
      <c r="J1091" s="4">
        <f t="shared" si="150"/>
        <v>3.9769296294121147E-5</v>
      </c>
      <c r="K1091">
        <f t="shared" si="151"/>
        <v>0</v>
      </c>
      <c r="L1091">
        <f>K1091*'Exhaust Gas Math'!$C$14</f>
        <v>0</v>
      </c>
      <c r="M1091">
        <f>(L1091/'Exhaust Gas Math'!$B$14)+('Exhaust Gas Math'!$D$10)</f>
        <v>4.4059320573952224E-4</v>
      </c>
      <c r="N1091">
        <f>('Exhaust Gas Math'!$E$10*((-0.000000001)*N1090^3+(0.000002)*N1090^2-0.0012*N1090+1.3446)*$B$15+L1091*'Exhaust Gas Math'!$D$14*$B$14)/('Exhaust Gas Math'!$E$10*((-0.000000001)*N1090^3+(0.000002)*N1090^2-0.0012*N1090+1.3446)+L1091*'Exhaust Gas Math'!$D$14)</f>
        <v>1100</v>
      </c>
      <c r="O1091">
        <f t="shared" si="152"/>
        <v>101325</v>
      </c>
      <c r="P1091">
        <f>((-0.0000000008)*N1091^3+(0.000003)*N1091^2-0.004*N1091+2.013)*('Exhaust Gas Math'!$E$10/(L1091+'Exhaust Gas Math'!$E$10))+(357.45*N1091^-1.004)*(L1091/(L1091+'Exhaust Gas Math'!$E$10))</f>
        <v>0.17819999999999947</v>
      </c>
      <c r="Q1091">
        <f t="shared" si="7"/>
        <v>0</v>
      </c>
      <c r="R1091">
        <f t="shared" si="8"/>
        <v>101325</v>
      </c>
      <c r="T1091">
        <f t="shared" si="153"/>
        <v>0.13587500000000199</v>
      </c>
      <c r="U1091">
        <f t="shared" si="154"/>
        <v>101325</v>
      </c>
    </row>
    <row r="1092" spans="3:21" x14ac:dyDescent="0.2">
      <c r="C1092" s="1"/>
      <c r="D1092" s="1"/>
      <c r="E1092" s="1">
        <v>0.13600000000000201</v>
      </c>
      <c r="F1092" s="4">
        <f t="shared" ref="F1092:F1155" si="155">-(($B$3/1000)/2)*COS($B$10*E1092)+(($B$3/1000)/2)</f>
        <v>5.7345838721662323E-2</v>
      </c>
      <c r="G1092" s="1">
        <f t="shared" ref="G1092:G1155" si="156">($B$3/1000/2)*$B$10*SIN($B$10*E1092)</f>
        <v>-11.707328805329823</v>
      </c>
      <c r="H1092" s="1">
        <f t="shared" ref="H1092:H1155" si="157">IF(MOD(E1092,(1/($B$9/2)))&lt;=(1/($B$9*2)),1,0)</f>
        <v>0</v>
      </c>
      <c r="I1092">
        <f t="shared" ref="I1092:I1155" si="158">F1092*$B$4*H1092</f>
        <v>0</v>
      </c>
      <c r="J1092" s="4">
        <f t="shared" ref="J1092:J1155" si="159">$B$7+H1092*I1092</f>
        <v>3.9769296294121147E-5</v>
      </c>
      <c r="K1092">
        <f t="shared" ref="K1092:K1155" si="160">(I1092)*$B$11*H1092</f>
        <v>0</v>
      </c>
      <c r="L1092">
        <f>K1092*'Exhaust Gas Math'!$C$14</f>
        <v>0</v>
      </c>
      <c r="M1092">
        <f>(L1092/'Exhaust Gas Math'!$B$14)+('Exhaust Gas Math'!$D$10)</f>
        <v>4.4059320573952224E-4</v>
      </c>
      <c r="N1092">
        <f>('Exhaust Gas Math'!$E$10*((-0.000000001)*N1091^3+(0.000002)*N1091^2-0.0012*N1091+1.3446)*$B$15+L1092*'Exhaust Gas Math'!$D$14*$B$14)/('Exhaust Gas Math'!$E$10*((-0.000000001)*N1091^3+(0.000002)*N1091^2-0.0012*N1091+1.3446)+L1092*'Exhaust Gas Math'!$D$14)</f>
        <v>1100</v>
      </c>
      <c r="O1092">
        <f t="shared" ref="O1092:O1155" si="161">(M1092*$B$12*N1092)/J1092</f>
        <v>101325</v>
      </c>
      <c r="P1092">
        <f>((-0.0000000008)*N1092^3+(0.000003)*N1092^2-0.004*N1092+2.013)*('Exhaust Gas Math'!$E$10/(L1092+'Exhaust Gas Math'!$E$10))+(357.45*N1092^-1.004)*(L1092/(L1092+'Exhaust Gas Math'!$E$10))</f>
        <v>0.17819999999999947</v>
      </c>
      <c r="Q1092">
        <f t="shared" si="7"/>
        <v>0</v>
      </c>
      <c r="R1092">
        <f t="shared" si="8"/>
        <v>101325</v>
      </c>
      <c r="T1092">
        <f t="shared" ref="T1092:T1155" si="162">E1092</f>
        <v>0.13600000000000201</v>
      </c>
      <c r="U1092">
        <f t="shared" ref="U1092:U1155" si="163">R1092</f>
        <v>101325</v>
      </c>
    </row>
    <row r="1093" spans="3:21" x14ac:dyDescent="0.2">
      <c r="C1093" s="1"/>
      <c r="D1093" s="1"/>
      <c r="E1093" s="1">
        <v>0.13612500000000199</v>
      </c>
      <c r="F1093" s="4">
        <f t="shared" si="155"/>
        <v>5.5804869109495073E-2</v>
      </c>
      <c r="G1093" s="1">
        <f t="shared" si="156"/>
        <v>-12.935509719110655</v>
      </c>
      <c r="H1093" s="1">
        <f t="shared" si="157"/>
        <v>0</v>
      </c>
      <c r="I1093">
        <f t="shared" si="158"/>
        <v>0</v>
      </c>
      <c r="J1093" s="4">
        <f t="shared" si="159"/>
        <v>3.9769296294121147E-5</v>
      </c>
      <c r="K1093">
        <f t="shared" si="160"/>
        <v>0</v>
      </c>
      <c r="L1093">
        <f>K1093*'Exhaust Gas Math'!$C$14</f>
        <v>0</v>
      </c>
      <c r="M1093">
        <f>(L1093/'Exhaust Gas Math'!$B$14)+('Exhaust Gas Math'!$D$10)</f>
        <v>4.4059320573952224E-4</v>
      </c>
      <c r="N1093">
        <f>('Exhaust Gas Math'!$E$10*((-0.000000001)*N1092^3+(0.000002)*N1092^2-0.0012*N1092+1.3446)*$B$15+L1093*'Exhaust Gas Math'!$D$14*$B$14)/('Exhaust Gas Math'!$E$10*((-0.000000001)*N1092^3+(0.000002)*N1092^2-0.0012*N1092+1.3446)+L1093*'Exhaust Gas Math'!$D$14)</f>
        <v>1100</v>
      </c>
      <c r="O1093">
        <f t="shared" si="161"/>
        <v>101325</v>
      </c>
      <c r="P1093">
        <f>((-0.0000000008)*N1093^3+(0.000003)*N1093^2-0.004*N1093+2.013)*('Exhaust Gas Math'!$E$10/(L1093+'Exhaust Gas Math'!$E$10))+(357.45*N1093^-1.004)*(L1093/(L1093+'Exhaust Gas Math'!$E$10))</f>
        <v>0.17819999999999947</v>
      </c>
      <c r="Q1093">
        <f t="shared" si="7"/>
        <v>0</v>
      </c>
      <c r="R1093">
        <f t="shared" si="8"/>
        <v>101325</v>
      </c>
      <c r="T1093">
        <f t="shared" si="162"/>
        <v>0.13612500000000199</v>
      </c>
      <c r="U1093">
        <f t="shared" si="163"/>
        <v>101325</v>
      </c>
    </row>
    <row r="1094" spans="3:21" x14ac:dyDescent="0.2">
      <c r="C1094" s="1"/>
      <c r="D1094" s="1"/>
      <c r="E1094" s="1">
        <v>0.13625000000000201</v>
      </c>
      <c r="F1094" s="4">
        <f t="shared" si="155"/>
        <v>5.41152849635851E-2</v>
      </c>
      <c r="G1094" s="1">
        <f t="shared" si="156"/>
        <v>-14.083938913979901</v>
      </c>
      <c r="H1094" s="1">
        <f t="shared" si="157"/>
        <v>0</v>
      </c>
      <c r="I1094">
        <f t="shared" si="158"/>
        <v>0</v>
      </c>
      <c r="J1094" s="4">
        <f t="shared" si="159"/>
        <v>3.9769296294121147E-5</v>
      </c>
      <c r="K1094">
        <f t="shared" si="160"/>
        <v>0</v>
      </c>
      <c r="L1094">
        <f>K1094*'Exhaust Gas Math'!$C$14</f>
        <v>0</v>
      </c>
      <c r="M1094">
        <f>(L1094/'Exhaust Gas Math'!$B$14)+('Exhaust Gas Math'!$D$10)</f>
        <v>4.4059320573952224E-4</v>
      </c>
      <c r="N1094">
        <f>('Exhaust Gas Math'!$E$10*((-0.000000001)*N1093^3+(0.000002)*N1093^2-0.0012*N1093+1.3446)*$B$15+L1094*'Exhaust Gas Math'!$D$14*$B$14)/('Exhaust Gas Math'!$E$10*((-0.000000001)*N1093^3+(0.000002)*N1093^2-0.0012*N1093+1.3446)+L1094*'Exhaust Gas Math'!$D$14)</f>
        <v>1100</v>
      </c>
      <c r="O1094">
        <f t="shared" si="161"/>
        <v>101325</v>
      </c>
      <c r="P1094">
        <f>((-0.0000000008)*N1094^3+(0.000003)*N1094^2-0.004*N1094+2.013)*('Exhaust Gas Math'!$E$10/(L1094+'Exhaust Gas Math'!$E$10))+(357.45*N1094^-1.004)*(L1094/(L1094+'Exhaust Gas Math'!$E$10))</f>
        <v>0.17819999999999947</v>
      </c>
      <c r="Q1094">
        <f t="shared" si="7"/>
        <v>0</v>
      </c>
      <c r="R1094">
        <f t="shared" si="8"/>
        <v>101325</v>
      </c>
      <c r="T1094">
        <f t="shared" si="162"/>
        <v>0.13625000000000201</v>
      </c>
      <c r="U1094">
        <f t="shared" si="163"/>
        <v>101325</v>
      </c>
    </row>
    <row r="1095" spans="3:21" x14ac:dyDescent="0.2">
      <c r="C1095" s="1"/>
      <c r="D1095" s="1"/>
      <c r="E1095" s="1">
        <v>0.13637500000000199</v>
      </c>
      <c r="F1095" s="4">
        <f t="shared" si="155"/>
        <v>5.2287503132036638E-2</v>
      </c>
      <c r="G1095" s="1">
        <f t="shared" si="156"/>
        <v>-15.145535942059126</v>
      </c>
      <c r="H1095" s="1">
        <f t="shared" si="157"/>
        <v>0</v>
      </c>
      <c r="I1095">
        <f t="shared" si="158"/>
        <v>0</v>
      </c>
      <c r="J1095" s="4">
        <f t="shared" si="159"/>
        <v>3.9769296294121147E-5</v>
      </c>
      <c r="K1095">
        <f t="shared" si="160"/>
        <v>0</v>
      </c>
      <c r="L1095">
        <f>K1095*'Exhaust Gas Math'!$C$14</f>
        <v>0</v>
      </c>
      <c r="M1095">
        <f>(L1095/'Exhaust Gas Math'!$B$14)+('Exhaust Gas Math'!$D$10)</f>
        <v>4.4059320573952224E-4</v>
      </c>
      <c r="N1095">
        <f>('Exhaust Gas Math'!$E$10*((-0.000000001)*N1094^3+(0.000002)*N1094^2-0.0012*N1094+1.3446)*$B$15+L1095*'Exhaust Gas Math'!$D$14*$B$14)/('Exhaust Gas Math'!$E$10*((-0.000000001)*N1094^3+(0.000002)*N1094^2-0.0012*N1094+1.3446)+L1095*'Exhaust Gas Math'!$D$14)</f>
        <v>1100</v>
      </c>
      <c r="O1095">
        <f t="shared" si="161"/>
        <v>101325</v>
      </c>
      <c r="P1095">
        <f>((-0.0000000008)*N1095^3+(0.000003)*N1095^2-0.004*N1095+2.013)*('Exhaust Gas Math'!$E$10/(L1095+'Exhaust Gas Math'!$E$10))+(357.45*N1095^-1.004)*(L1095/(L1095+'Exhaust Gas Math'!$E$10))</f>
        <v>0.17819999999999947</v>
      </c>
      <c r="Q1095">
        <f t="shared" si="7"/>
        <v>0</v>
      </c>
      <c r="R1095">
        <f t="shared" si="8"/>
        <v>101325</v>
      </c>
      <c r="T1095">
        <f t="shared" si="162"/>
        <v>0.13637500000000199</v>
      </c>
      <c r="U1095">
        <f t="shared" si="163"/>
        <v>101325</v>
      </c>
    </row>
    <row r="1096" spans="3:21" x14ac:dyDescent="0.2">
      <c r="C1096" s="1"/>
      <c r="D1096" s="1"/>
      <c r="E1096" s="1">
        <v>0.13650000000000201</v>
      </c>
      <c r="F1096" s="4">
        <f t="shared" si="155"/>
        <v>5.0332792497639001E-2</v>
      </c>
      <c r="G1096" s="1">
        <f t="shared" si="156"/>
        <v>-16.113755704654164</v>
      </c>
      <c r="H1096" s="1">
        <f t="shared" si="157"/>
        <v>0</v>
      </c>
      <c r="I1096">
        <f t="shared" si="158"/>
        <v>0</v>
      </c>
      <c r="J1096" s="4">
        <f t="shared" si="159"/>
        <v>3.9769296294121147E-5</v>
      </c>
      <c r="K1096">
        <f t="shared" si="160"/>
        <v>0</v>
      </c>
      <c r="L1096">
        <f>K1096*'Exhaust Gas Math'!$C$14</f>
        <v>0</v>
      </c>
      <c r="M1096">
        <f>(L1096/'Exhaust Gas Math'!$B$14)+('Exhaust Gas Math'!$D$10)</f>
        <v>4.4059320573952224E-4</v>
      </c>
      <c r="N1096">
        <f>('Exhaust Gas Math'!$E$10*((-0.000000001)*N1095^3+(0.000002)*N1095^2-0.0012*N1095+1.3446)*$B$15+L1096*'Exhaust Gas Math'!$D$14*$B$14)/('Exhaust Gas Math'!$E$10*((-0.000000001)*N1095^3+(0.000002)*N1095^2-0.0012*N1095+1.3446)+L1096*'Exhaust Gas Math'!$D$14)</f>
        <v>1100</v>
      </c>
      <c r="O1096">
        <f t="shared" si="161"/>
        <v>101325</v>
      </c>
      <c r="P1096">
        <f>((-0.0000000008)*N1096^3+(0.000003)*N1096^2-0.004*N1096+2.013)*('Exhaust Gas Math'!$E$10/(L1096+'Exhaust Gas Math'!$E$10))+(357.45*N1096^-1.004)*(L1096/(L1096+'Exhaust Gas Math'!$E$10))</f>
        <v>0.17819999999999947</v>
      </c>
      <c r="Q1096">
        <f t="shared" si="7"/>
        <v>0</v>
      </c>
      <c r="R1096">
        <f t="shared" si="8"/>
        <v>101325</v>
      </c>
      <c r="T1096">
        <f t="shared" si="162"/>
        <v>0.13650000000000201</v>
      </c>
      <c r="U1096">
        <f t="shared" si="163"/>
        <v>101325</v>
      </c>
    </row>
    <row r="1097" spans="3:21" x14ac:dyDescent="0.2">
      <c r="C1097" s="1"/>
      <c r="D1097" s="1"/>
      <c r="E1097" s="1">
        <v>0.13662500000000199</v>
      </c>
      <c r="F1097" s="4">
        <f t="shared" si="155"/>
        <v>4.8263204501461515E-2</v>
      </c>
      <c r="G1097" s="1">
        <f t="shared" si="156"/>
        <v>-16.982628804962314</v>
      </c>
      <c r="H1097" s="1">
        <f t="shared" si="157"/>
        <v>0</v>
      </c>
      <c r="I1097">
        <f t="shared" si="158"/>
        <v>0</v>
      </c>
      <c r="J1097" s="4">
        <f t="shared" si="159"/>
        <v>3.9769296294121147E-5</v>
      </c>
      <c r="K1097">
        <f t="shared" si="160"/>
        <v>0</v>
      </c>
      <c r="L1097">
        <f>K1097*'Exhaust Gas Math'!$C$14</f>
        <v>0</v>
      </c>
      <c r="M1097">
        <f>(L1097/'Exhaust Gas Math'!$B$14)+('Exhaust Gas Math'!$D$10)</f>
        <v>4.4059320573952224E-4</v>
      </c>
      <c r="N1097">
        <f>('Exhaust Gas Math'!$E$10*((-0.000000001)*N1096^3+(0.000002)*N1096^2-0.0012*N1096+1.3446)*$B$15+L1097*'Exhaust Gas Math'!$D$14*$B$14)/('Exhaust Gas Math'!$E$10*((-0.000000001)*N1096^3+(0.000002)*N1096^2-0.0012*N1096+1.3446)+L1097*'Exhaust Gas Math'!$D$14)</f>
        <v>1100</v>
      </c>
      <c r="O1097">
        <f t="shared" si="161"/>
        <v>101325</v>
      </c>
      <c r="P1097">
        <f>((-0.0000000008)*N1097^3+(0.000003)*N1097^2-0.004*N1097+2.013)*('Exhaust Gas Math'!$E$10/(L1097+'Exhaust Gas Math'!$E$10))+(357.45*N1097^-1.004)*(L1097/(L1097+'Exhaust Gas Math'!$E$10))</f>
        <v>0.17819999999999947</v>
      </c>
      <c r="Q1097">
        <f t="shared" si="7"/>
        <v>0</v>
      </c>
      <c r="R1097">
        <f t="shared" si="8"/>
        <v>101325</v>
      </c>
      <c r="T1097">
        <f t="shared" si="162"/>
        <v>0.13662500000000199</v>
      </c>
      <c r="U1097">
        <f t="shared" si="163"/>
        <v>101325</v>
      </c>
    </row>
    <row r="1098" spans="3:21" x14ac:dyDescent="0.2">
      <c r="C1098" s="1"/>
      <c r="D1098" s="1"/>
      <c r="E1098" s="1">
        <v>0.13675000000000201</v>
      </c>
      <c r="F1098" s="4">
        <f t="shared" si="155"/>
        <v>4.6091498841708128E-2</v>
      </c>
      <c r="G1098" s="1">
        <f t="shared" si="156"/>
        <v>-17.746798351390741</v>
      </c>
      <c r="H1098" s="1">
        <f t="shared" si="157"/>
        <v>0</v>
      </c>
      <c r="I1098">
        <f t="shared" si="158"/>
        <v>0</v>
      </c>
      <c r="J1098" s="4">
        <f t="shared" si="159"/>
        <v>3.9769296294121147E-5</v>
      </c>
      <c r="K1098">
        <f t="shared" si="160"/>
        <v>0</v>
      </c>
      <c r="L1098">
        <f>K1098*'Exhaust Gas Math'!$C$14</f>
        <v>0</v>
      </c>
      <c r="M1098">
        <f>(L1098/'Exhaust Gas Math'!$B$14)+('Exhaust Gas Math'!$D$10)</f>
        <v>4.4059320573952224E-4</v>
      </c>
      <c r="N1098">
        <f>('Exhaust Gas Math'!$E$10*((-0.000000001)*N1097^3+(0.000002)*N1097^2-0.0012*N1097+1.3446)*$B$15+L1098*'Exhaust Gas Math'!$D$14*$B$14)/('Exhaust Gas Math'!$E$10*((-0.000000001)*N1097^3+(0.000002)*N1097^2-0.0012*N1097+1.3446)+L1098*'Exhaust Gas Math'!$D$14)</f>
        <v>1100</v>
      </c>
      <c r="O1098">
        <f t="shared" si="161"/>
        <v>101325</v>
      </c>
      <c r="P1098">
        <f>((-0.0000000008)*N1098^3+(0.000003)*N1098^2-0.004*N1098+2.013)*('Exhaust Gas Math'!$E$10/(L1098+'Exhaust Gas Math'!$E$10))+(357.45*N1098^-1.004)*(L1098/(L1098+'Exhaust Gas Math'!$E$10))</f>
        <v>0.17819999999999947</v>
      </c>
      <c r="Q1098">
        <f t="shared" si="7"/>
        <v>0</v>
      </c>
      <c r="R1098">
        <f t="shared" si="8"/>
        <v>101325</v>
      </c>
      <c r="T1098">
        <f t="shared" si="162"/>
        <v>0.13675000000000201</v>
      </c>
      <c r="U1098">
        <f t="shared" si="163"/>
        <v>101325</v>
      </c>
    </row>
    <row r="1099" spans="3:21" x14ac:dyDescent="0.2">
      <c r="C1099" s="1"/>
      <c r="D1099" s="1"/>
      <c r="E1099" s="1">
        <v>0.136875000000002</v>
      </c>
      <c r="F1099" s="4">
        <f t="shared" si="155"/>
        <v>4.3831064805936626E-2</v>
      </c>
      <c r="G1099" s="1">
        <f t="shared" si="156"/>
        <v>-18.401552984573549</v>
      </c>
      <c r="H1099" s="1">
        <f t="shared" si="157"/>
        <v>0</v>
      </c>
      <c r="I1099">
        <f t="shared" si="158"/>
        <v>0</v>
      </c>
      <c r="J1099" s="4">
        <f t="shared" si="159"/>
        <v>3.9769296294121147E-5</v>
      </c>
      <c r="K1099">
        <f t="shared" si="160"/>
        <v>0</v>
      </c>
      <c r="L1099">
        <f>K1099*'Exhaust Gas Math'!$C$14</f>
        <v>0</v>
      </c>
      <c r="M1099">
        <f>(L1099/'Exhaust Gas Math'!$B$14)+('Exhaust Gas Math'!$D$10)</f>
        <v>4.4059320573952224E-4</v>
      </c>
      <c r="N1099">
        <f>('Exhaust Gas Math'!$E$10*((-0.000000001)*N1098^3+(0.000002)*N1098^2-0.0012*N1098+1.3446)*$B$15+L1099*'Exhaust Gas Math'!$D$14*$B$14)/('Exhaust Gas Math'!$E$10*((-0.000000001)*N1098^3+(0.000002)*N1098^2-0.0012*N1098+1.3446)+L1099*'Exhaust Gas Math'!$D$14)</f>
        <v>1100</v>
      </c>
      <c r="O1099">
        <f t="shared" si="161"/>
        <v>101325</v>
      </c>
      <c r="P1099">
        <f>((-0.0000000008)*N1099^3+(0.000003)*N1099^2-0.004*N1099+2.013)*('Exhaust Gas Math'!$E$10/(L1099+'Exhaust Gas Math'!$E$10))+(357.45*N1099^-1.004)*(L1099/(L1099+'Exhaust Gas Math'!$E$10))</f>
        <v>0.17819999999999947</v>
      </c>
      <c r="Q1099">
        <f t="shared" si="7"/>
        <v>0</v>
      </c>
      <c r="R1099">
        <f t="shared" si="8"/>
        <v>101325</v>
      </c>
      <c r="T1099">
        <f t="shared" si="162"/>
        <v>0.136875000000002</v>
      </c>
      <c r="U1099">
        <f t="shared" si="163"/>
        <v>101325</v>
      </c>
    </row>
    <row r="1100" spans="3:21" x14ac:dyDescent="0.2">
      <c r="C1100" s="1"/>
      <c r="D1100" s="1"/>
      <c r="E1100" s="1">
        <v>0.13700000000000201</v>
      </c>
      <c r="F1100" s="4">
        <f t="shared" si="155"/>
        <v>4.1495838721647693E-2</v>
      </c>
      <c r="G1100" s="1">
        <f t="shared" si="156"/>
        <v>-18.942855924469249</v>
      </c>
      <c r="H1100" s="1">
        <f t="shared" si="157"/>
        <v>0</v>
      </c>
      <c r="I1100">
        <f t="shared" si="158"/>
        <v>0</v>
      </c>
      <c r="J1100" s="4">
        <f t="shared" si="159"/>
        <v>3.9769296294121147E-5</v>
      </c>
      <c r="K1100">
        <f t="shared" si="160"/>
        <v>0</v>
      </c>
      <c r="L1100">
        <f>K1100*'Exhaust Gas Math'!$C$14</f>
        <v>0</v>
      </c>
      <c r="M1100">
        <f>(L1100/'Exhaust Gas Math'!$B$14)+('Exhaust Gas Math'!$D$10)</f>
        <v>4.4059320573952224E-4</v>
      </c>
      <c r="N1100">
        <f>('Exhaust Gas Math'!$E$10*((-0.000000001)*N1099^3+(0.000002)*N1099^2-0.0012*N1099+1.3446)*$B$15+L1100*'Exhaust Gas Math'!$D$14*$B$14)/('Exhaust Gas Math'!$E$10*((-0.000000001)*N1099^3+(0.000002)*N1099^2-0.0012*N1099+1.3446)+L1100*'Exhaust Gas Math'!$D$14)</f>
        <v>1100</v>
      </c>
      <c r="O1100">
        <f t="shared" si="161"/>
        <v>101325</v>
      </c>
      <c r="P1100">
        <f>((-0.0000000008)*N1100^3+(0.000003)*N1100^2-0.004*N1100+2.013)*('Exhaust Gas Math'!$E$10/(L1100+'Exhaust Gas Math'!$E$10))+(357.45*N1100^-1.004)*(L1100/(L1100+'Exhaust Gas Math'!$E$10))</f>
        <v>0.17819999999999947</v>
      </c>
      <c r="Q1100">
        <f t="shared" si="7"/>
        <v>0</v>
      </c>
      <c r="R1100">
        <f t="shared" si="8"/>
        <v>101325</v>
      </c>
      <c r="T1100">
        <f t="shared" si="162"/>
        <v>0.13700000000000201</v>
      </c>
      <c r="U1100">
        <f t="shared" si="163"/>
        <v>101325</v>
      </c>
    </row>
    <row r="1101" spans="3:21" x14ac:dyDescent="0.2">
      <c r="C1101" s="1"/>
      <c r="D1101" s="1"/>
      <c r="E1101" s="1">
        <v>0.137125000000002</v>
      </c>
      <c r="F1101" s="4">
        <f t="shared" si="155"/>
        <v>3.9100218034193744E-2</v>
      </c>
      <c r="G1101" s="1">
        <f t="shared" si="156"/>
        <v>-19.367369858451632</v>
      </c>
      <c r="H1101" s="1">
        <f t="shared" si="157"/>
        <v>0</v>
      </c>
      <c r="I1101">
        <f t="shared" si="158"/>
        <v>0</v>
      </c>
      <c r="J1101" s="4">
        <f t="shared" si="159"/>
        <v>3.9769296294121147E-5</v>
      </c>
      <c r="K1101">
        <f t="shared" si="160"/>
        <v>0</v>
      </c>
      <c r="L1101">
        <f>K1101*'Exhaust Gas Math'!$C$14</f>
        <v>0</v>
      </c>
      <c r="M1101">
        <f>(L1101/'Exhaust Gas Math'!$B$14)+('Exhaust Gas Math'!$D$10)</f>
        <v>4.4059320573952224E-4</v>
      </c>
      <c r="N1101">
        <f>('Exhaust Gas Math'!$E$10*((-0.000000001)*N1100^3+(0.000002)*N1100^2-0.0012*N1100+1.3446)*$B$15+L1101*'Exhaust Gas Math'!$D$14*$B$14)/('Exhaust Gas Math'!$E$10*((-0.000000001)*N1100^3+(0.000002)*N1100^2-0.0012*N1100+1.3446)+L1101*'Exhaust Gas Math'!$D$14)</f>
        <v>1100</v>
      </c>
      <c r="O1101">
        <f t="shared" si="161"/>
        <v>101325</v>
      </c>
      <c r="P1101">
        <f>((-0.0000000008)*N1101^3+(0.000003)*N1101^2-0.004*N1101+2.013)*('Exhaust Gas Math'!$E$10/(L1101+'Exhaust Gas Math'!$E$10))+(357.45*N1101^-1.004)*(L1101/(L1101+'Exhaust Gas Math'!$E$10))</f>
        <v>0.17819999999999947</v>
      </c>
      <c r="Q1101">
        <f t="shared" si="7"/>
        <v>0</v>
      </c>
      <c r="R1101">
        <f t="shared" si="8"/>
        <v>101325</v>
      </c>
      <c r="T1101">
        <f t="shared" si="162"/>
        <v>0.137125000000002</v>
      </c>
      <c r="U1101">
        <f t="shared" si="163"/>
        <v>101325</v>
      </c>
    </row>
    <row r="1102" spans="3:21" x14ac:dyDescent="0.2">
      <c r="C1102" s="1"/>
      <c r="D1102" s="1"/>
      <c r="E1102" s="1">
        <v>0.13725000000000201</v>
      </c>
      <c r="F1102" s="4">
        <f t="shared" si="155"/>
        <v>3.6658972541735904E-2</v>
      </c>
      <c r="G1102" s="1">
        <f t="shared" si="156"/>
        <v>-19.672477516952785</v>
      </c>
      <c r="H1102" s="1">
        <f t="shared" si="157"/>
        <v>0</v>
      </c>
      <c r="I1102">
        <f t="shared" si="158"/>
        <v>0</v>
      </c>
      <c r="J1102" s="4">
        <f t="shared" si="159"/>
        <v>3.9769296294121147E-5</v>
      </c>
      <c r="K1102">
        <f t="shared" si="160"/>
        <v>0</v>
      </c>
      <c r="L1102">
        <f>K1102*'Exhaust Gas Math'!$C$14</f>
        <v>0</v>
      </c>
      <c r="M1102">
        <f>(L1102/'Exhaust Gas Math'!$B$14)+('Exhaust Gas Math'!$D$10)</f>
        <v>4.4059320573952224E-4</v>
      </c>
      <c r="N1102">
        <f>('Exhaust Gas Math'!$E$10*((-0.000000001)*N1101^3+(0.000002)*N1101^2-0.0012*N1101+1.3446)*$B$15+L1102*'Exhaust Gas Math'!$D$14*$B$14)/('Exhaust Gas Math'!$E$10*((-0.000000001)*N1101^3+(0.000002)*N1101^2-0.0012*N1101+1.3446)+L1102*'Exhaust Gas Math'!$D$14)</f>
        <v>1100</v>
      </c>
      <c r="O1102">
        <f t="shared" si="161"/>
        <v>101325</v>
      </c>
      <c r="P1102">
        <f>((-0.0000000008)*N1102^3+(0.000003)*N1102^2-0.004*N1102+2.013)*('Exhaust Gas Math'!$E$10/(L1102+'Exhaust Gas Math'!$E$10))+(357.45*N1102^-1.004)*(L1102/(L1102+'Exhaust Gas Math'!$E$10))</f>
        <v>0.17819999999999947</v>
      </c>
      <c r="Q1102">
        <f t="shared" si="7"/>
        <v>0</v>
      </c>
      <c r="R1102">
        <f t="shared" si="8"/>
        <v>101325</v>
      </c>
      <c r="T1102">
        <f t="shared" si="162"/>
        <v>0.13725000000000201</v>
      </c>
      <c r="U1102">
        <f t="shared" si="163"/>
        <v>101325</v>
      </c>
    </row>
    <row r="1103" spans="3:21" x14ac:dyDescent="0.2">
      <c r="C1103" s="1"/>
      <c r="D1103" s="1"/>
      <c r="E1103" s="1">
        <v>0.137375000000002</v>
      </c>
      <c r="F1103" s="4">
        <f t="shared" si="155"/>
        <v>3.4187153334533003E-2</v>
      </c>
      <c r="G1103" s="1">
        <f t="shared" si="156"/>
        <v>-19.856297809799266</v>
      </c>
      <c r="H1103" s="1">
        <f t="shared" si="157"/>
        <v>0</v>
      </c>
      <c r="I1103">
        <f t="shared" si="158"/>
        <v>0</v>
      </c>
      <c r="J1103" s="4">
        <f t="shared" si="159"/>
        <v>3.9769296294121147E-5</v>
      </c>
      <c r="K1103">
        <f t="shared" si="160"/>
        <v>0</v>
      </c>
      <c r="L1103">
        <f>K1103*'Exhaust Gas Math'!$C$14</f>
        <v>0</v>
      </c>
      <c r="M1103">
        <f>(L1103/'Exhaust Gas Math'!$B$14)+('Exhaust Gas Math'!$D$10)</f>
        <v>4.4059320573952224E-4</v>
      </c>
      <c r="N1103">
        <f>('Exhaust Gas Math'!$E$10*((-0.000000001)*N1102^3+(0.000002)*N1102^2-0.0012*N1102+1.3446)*$B$15+L1103*'Exhaust Gas Math'!$D$14*$B$14)/('Exhaust Gas Math'!$E$10*((-0.000000001)*N1102^3+(0.000002)*N1102^2-0.0012*N1102+1.3446)+L1103*'Exhaust Gas Math'!$D$14)</f>
        <v>1100</v>
      </c>
      <c r="O1103">
        <f t="shared" si="161"/>
        <v>101325</v>
      </c>
      <c r="P1103">
        <f>((-0.0000000008)*N1103^3+(0.000003)*N1103^2-0.004*N1103+2.013)*('Exhaust Gas Math'!$E$10/(L1103+'Exhaust Gas Math'!$E$10))+(357.45*N1103^-1.004)*(L1103/(L1103+'Exhaust Gas Math'!$E$10))</f>
        <v>0.17819999999999947</v>
      </c>
      <c r="Q1103">
        <f t="shared" si="7"/>
        <v>0</v>
      </c>
      <c r="R1103">
        <f t="shared" si="8"/>
        <v>101325</v>
      </c>
      <c r="T1103">
        <f t="shared" si="162"/>
        <v>0.137375000000002</v>
      </c>
      <c r="U1103">
        <f t="shared" si="163"/>
        <v>101325</v>
      </c>
    </row>
    <row r="1104" spans="3:21" x14ac:dyDescent="0.2">
      <c r="C1104" s="1"/>
      <c r="D1104" s="1"/>
      <c r="E1104" s="1">
        <v>0.13750000000000201</v>
      </c>
      <c r="F1104" s="4">
        <f t="shared" si="155"/>
        <v>3.1699999999959844E-2</v>
      </c>
      <c r="G1104" s="1">
        <f t="shared" si="156"/>
        <v>-19.917697423759289</v>
      </c>
      <c r="H1104" s="1">
        <f t="shared" si="157"/>
        <v>0</v>
      </c>
      <c r="I1104">
        <f t="shared" si="158"/>
        <v>0</v>
      </c>
      <c r="J1104" s="4">
        <f t="shared" si="159"/>
        <v>3.9769296294121147E-5</v>
      </c>
      <c r="K1104">
        <f t="shared" si="160"/>
        <v>0</v>
      </c>
      <c r="L1104">
        <f>K1104*'Exhaust Gas Math'!$C$14</f>
        <v>0</v>
      </c>
      <c r="M1104">
        <f>(L1104/'Exhaust Gas Math'!$B$14)+('Exhaust Gas Math'!$D$10)</f>
        <v>4.4059320573952224E-4</v>
      </c>
      <c r="N1104">
        <f>('Exhaust Gas Math'!$E$10*((-0.000000001)*N1103^3+(0.000002)*N1103^2-0.0012*N1103+1.3446)*$B$15+L1104*'Exhaust Gas Math'!$D$14*$B$14)/('Exhaust Gas Math'!$E$10*((-0.000000001)*N1103^3+(0.000002)*N1103^2-0.0012*N1103+1.3446)+L1104*'Exhaust Gas Math'!$D$14)</f>
        <v>1100</v>
      </c>
      <c r="O1104">
        <f t="shared" si="161"/>
        <v>101325</v>
      </c>
      <c r="P1104">
        <f>((-0.0000000008)*N1104^3+(0.000003)*N1104^2-0.004*N1104+2.013)*('Exhaust Gas Math'!$E$10/(L1104+'Exhaust Gas Math'!$E$10))+(357.45*N1104^-1.004)*(L1104/(L1104+'Exhaust Gas Math'!$E$10))</f>
        <v>0.17819999999999947</v>
      </c>
      <c r="Q1104">
        <f t="shared" si="7"/>
        <v>0</v>
      </c>
      <c r="R1104">
        <f t="shared" si="8"/>
        <v>101325</v>
      </c>
      <c r="T1104">
        <f t="shared" si="162"/>
        <v>0.13750000000000201</v>
      </c>
      <c r="U1104">
        <f t="shared" si="163"/>
        <v>101325</v>
      </c>
    </row>
    <row r="1105" spans="3:21" x14ac:dyDescent="0.2">
      <c r="C1105" s="1"/>
      <c r="D1105" s="1"/>
      <c r="E1105" s="1">
        <v>0.137625000000002</v>
      </c>
      <c r="F1105" s="4">
        <f t="shared" si="155"/>
        <v>2.9212846665387829E-2</v>
      </c>
      <c r="G1105" s="1">
        <f t="shared" si="156"/>
        <v>-19.85629780979535</v>
      </c>
      <c r="H1105" s="1">
        <f t="shared" si="157"/>
        <v>0</v>
      </c>
      <c r="I1105">
        <f t="shared" si="158"/>
        <v>0</v>
      </c>
      <c r="J1105" s="4">
        <f t="shared" si="159"/>
        <v>3.9769296294121147E-5</v>
      </c>
      <c r="K1105">
        <f t="shared" si="160"/>
        <v>0</v>
      </c>
      <c r="L1105">
        <f>K1105*'Exhaust Gas Math'!$C$14</f>
        <v>0</v>
      </c>
      <c r="M1105">
        <f>(L1105/'Exhaust Gas Math'!$B$14)+('Exhaust Gas Math'!$D$10)</f>
        <v>4.4059320573952224E-4</v>
      </c>
      <c r="N1105">
        <f>('Exhaust Gas Math'!$E$10*((-0.000000001)*N1104^3+(0.000002)*N1104^2-0.0012*N1104+1.3446)*$B$15+L1105*'Exhaust Gas Math'!$D$14*$B$14)/('Exhaust Gas Math'!$E$10*((-0.000000001)*N1104^3+(0.000002)*N1104^2-0.0012*N1104+1.3446)+L1105*'Exhaust Gas Math'!$D$14)</f>
        <v>1100</v>
      </c>
      <c r="O1105">
        <f t="shared" si="161"/>
        <v>101325</v>
      </c>
      <c r="P1105">
        <f>((-0.0000000008)*N1105^3+(0.000003)*N1105^2-0.004*N1105+2.013)*('Exhaust Gas Math'!$E$10/(L1105+'Exhaust Gas Math'!$E$10))+(357.45*N1105^-1.004)*(L1105/(L1105+'Exhaust Gas Math'!$E$10))</f>
        <v>0.17819999999999947</v>
      </c>
      <c r="Q1105">
        <f t="shared" si="7"/>
        <v>0</v>
      </c>
      <c r="R1105">
        <f t="shared" si="8"/>
        <v>101325</v>
      </c>
      <c r="T1105">
        <f t="shared" si="162"/>
        <v>0.137625000000002</v>
      </c>
      <c r="U1105">
        <f t="shared" si="163"/>
        <v>101325</v>
      </c>
    </row>
    <row r="1106" spans="3:21" x14ac:dyDescent="0.2">
      <c r="C1106" s="1"/>
      <c r="D1106" s="1"/>
      <c r="E1106" s="1">
        <v>0.13775000000000201</v>
      </c>
      <c r="F1106" s="4">
        <f t="shared" si="155"/>
        <v>2.6741027458185216E-2</v>
      </c>
      <c r="G1106" s="1">
        <f t="shared" si="156"/>
        <v>-19.672477516944937</v>
      </c>
      <c r="H1106" s="1">
        <f t="shared" si="157"/>
        <v>0</v>
      </c>
      <c r="I1106">
        <f t="shared" si="158"/>
        <v>0</v>
      </c>
      <c r="J1106" s="4">
        <f t="shared" si="159"/>
        <v>3.9769296294121147E-5</v>
      </c>
      <c r="K1106">
        <f t="shared" si="160"/>
        <v>0</v>
      </c>
      <c r="L1106">
        <f>K1106*'Exhaust Gas Math'!$C$14</f>
        <v>0</v>
      </c>
      <c r="M1106">
        <f>(L1106/'Exhaust Gas Math'!$B$14)+('Exhaust Gas Math'!$D$10)</f>
        <v>4.4059320573952224E-4</v>
      </c>
      <c r="N1106">
        <f>('Exhaust Gas Math'!$E$10*((-0.000000001)*N1105^3+(0.000002)*N1105^2-0.0012*N1105+1.3446)*$B$15+L1106*'Exhaust Gas Math'!$D$14*$B$14)/('Exhaust Gas Math'!$E$10*((-0.000000001)*N1105^3+(0.000002)*N1105^2-0.0012*N1105+1.3446)+L1106*'Exhaust Gas Math'!$D$14)</f>
        <v>1100</v>
      </c>
      <c r="O1106">
        <f t="shared" si="161"/>
        <v>101325</v>
      </c>
      <c r="P1106">
        <f>((-0.0000000008)*N1106^3+(0.000003)*N1106^2-0.004*N1106+2.013)*('Exhaust Gas Math'!$E$10/(L1106+'Exhaust Gas Math'!$E$10))+(357.45*N1106^-1.004)*(L1106/(L1106+'Exhaust Gas Math'!$E$10))</f>
        <v>0.17819999999999947</v>
      </c>
      <c r="Q1106">
        <f t="shared" si="7"/>
        <v>0</v>
      </c>
      <c r="R1106">
        <f t="shared" si="8"/>
        <v>101325</v>
      </c>
      <c r="T1106">
        <f t="shared" si="162"/>
        <v>0.13775000000000201</v>
      </c>
      <c r="U1106">
        <f t="shared" si="163"/>
        <v>101325</v>
      </c>
    </row>
    <row r="1107" spans="3:21" x14ac:dyDescent="0.2">
      <c r="C1107" s="1"/>
      <c r="D1107" s="1"/>
      <c r="E1107" s="1">
        <v>0.137875000000002</v>
      </c>
      <c r="F1107" s="4">
        <f t="shared" si="155"/>
        <v>2.4299781965729038E-2</v>
      </c>
      <c r="G1107" s="1">
        <f t="shared" si="156"/>
        <v>-19.367369858439982</v>
      </c>
      <c r="H1107" s="1">
        <f t="shared" si="157"/>
        <v>0</v>
      </c>
      <c r="I1107">
        <f t="shared" si="158"/>
        <v>0</v>
      </c>
      <c r="J1107" s="4">
        <f t="shared" si="159"/>
        <v>3.9769296294121147E-5</v>
      </c>
      <c r="K1107">
        <f t="shared" si="160"/>
        <v>0</v>
      </c>
      <c r="L1107">
        <f>K1107*'Exhaust Gas Math'!$C$14</f>
        <v>0</v>
      </c>
      <c r="M1107">
        <f>(L1107/'Exhaust Gas Math'!$B$14)+('Exhaust Gas Math'!$D$10)</f>
        <v>4.4059320573952224E-4</v>
      </c>
      <c r="N1107">
        <f>('Exhaust Gas Math'!$E$10*((-0.000000001)*N1106^3+(0.000002)*N1106^2-0.0012*N1106+1.3446)*$B$15+L1107*'Exhaust Gas Math'!$D$14*$B$14)/('Exhaust Gas Math'!$E$10*((-0.000000001)*N1106^3+(0.000002)*N1106^2-0.0012*N1106+1.3446)+L1107*'Exhaust Gas Math'!$D$14)</f>
        <v>1100</v>
      </c>
      <c r="O1107">
        <f t="shared" si="161"/>
        <v>101325</v>
      </c>
      <c r="P1107">
        <f>((-0.0000000008)*N1107^3+(0.000003)*N1107^2-0.004*N1107+2.013)*('Exhaust Gas Math'!$E$10/(L1107+'Exhaust Gas Math'!$E$10))+(357.45*N1107^-1.004)*(L1107/(L1107+'Exhaust Gas Math'!$E$10))</f>
        <v>0.17819999999999947</v>
      </c>
      <c r="Q1107">
        <f t="shared" si="7"/>
        <v>0</v>
      </c>
      <c r="R1107">
        <f t="shared" si="8"/>
        <v>101325</v>
      </c>
      <c r="T1107">
        <f t="shared" si="162"/>
        <v>0.137875000000002</v>
      </c>
      <c r="U1107">
        <f t="shared" si="163"/>
        <v>101325</v>
      </c>
    </row>
    <row r="1108" spans="3:21" x14ac:dyDescent="0.2">
      <c r="C1108" s="1"/>
      <c r="D1108" s="1"/>
      <c r="E1108" s="1">
        <v>0.13800000000000201</v>
      </c>
      <c r="F1108" s="4">
        <f t="shared" si="155"/>
        <v>2.1904161278275922E-2</v>
      </c>
      <c r="G1108" s="1">
        <f t="shared" si="156"/>
        <v>-18.942855924453657</v>
      </c>
      <c r="H1108" s="1">
        <f t="shared" si="157"/>
        <v>0</v>
      </c>
      <c r="I1108">
        <f t="shared" si="158"/>
        <v>0</v>
      </c>
      <c r="J1108" s="4">
        <f t="shared" si="159"/>
        <v>3.9769296294121147E-5</v>
      </c>
      <c r="K1108">
        <f t="shared" si="160"/>
        <v>0</v>
      </c>
      <c r="L1108">
        <f>K1108*'Exhaust Gas Math'!$C$14</f>
        <v>0</v>
      </c>
      <c r="M1108">
        <f>(L1108/'Exhaust Gas Math'!$B$14)+('Exhaust Gas Math'!$D$10)</f>
        <v>4.4059320573952224E-4</v>
      </c>
      <c r="N1108">
        <f>('Exhaust Gas Math'!$E$10*((-0.000000001)*N1107^3+(0.000002)*N1107^2-0.0012*N1107+1.3446)*$B$15+L1108*'Exhaust Gas Math'!$D$14*$B$14)/('Exhaust Gas Math'!$E$10*((-0.000000001)*N1107^3+(0.000002)*N1107^2-0.0012*N1107+1.3446)+L1108*'Exhaust Gas Math'!$D$14)</f>
        <v>1100</v>
      </c>
      <c r="O1108">
        <f t="shared" si="161"/>
        <v>101325</v>
      </c>
      <c r="P1108">
        <f>((-0.0000000008)*N1108^3+(0.000003)*N1108^2-0.004*N1108+2.013)*('Exhaust Gas Math'!$E$10/(L1108+'Exhaust Gas Math'!$E$10))+(357.45*N1108^-1.004)*(L1108/(L1108+'Exhaust Gas Math'!$E$10))</f>
        <v>0.17819999999999947</v>
      </c>
      <c r="Q1108">
        <f t="shared" si="7"/>
        <v>0</v>
      </c>
      <c r="R1108">
        <f t="shared" si="8"/>
        <v>101325</v>
      </c>
      <c r="T1108">
        <f t="shared" si="162"/>
        <v>0.13800000000000201</v>
      </c>
      <c r="U1108">
        <f t="shared" si="163"/>
        <v>101325</v>
      </c>
    </row>
    <row r="1109" spans="3:21" x14ac:dyDescent="0.2">
      <c r="C1109" s="1"/>
      <c r="D1109" s="1"/>
      <c r="E1109" s="1">
        <v>0.138125000000002</v>
      </c>
      <c r="F1109" s="4">
        <f t="shared" si="155"/>
        <v>1.9568935193990011E-2</v>
      </c>
      <c r="G1109" s="1">
        <f t="shared" si="156"/>
        <v>-18.401552984554456</v>
      </c>
      <c r="H1109" s="1">
        <f t="shared" si="157"/>
        <v>0</v>
      </c>
      <c r="I1109">
        <f t="shared" si="158"/>
        <v>0</v>
      </c>
      <c r="J1109" s="4">
        <f t="shared" si="159"/>
        <v>3.9769296294121147E-5</v>
      </c>
      <c r="K1109">
        <f t="shared" si="160"/>
        <v>0</v>
      </c>
      <c r="L1109">
        <f>K1109*'Exhaust Gas Math'!$C$14</f>
        <v>0</v>
      </c>
      <c r="M1109">
        <f>(L1109/'Exhaust Gas Math'!$B$14)+('Exhaust Gas Math'!$D$10)</f>
        <v>4.4059320573952224E-4</v>
      </c>
      <c r="N1109">
        <f>('Exhaust Gas Math'!$E$10*((-0.000000001)*N1108^3+(0.000002)*N1108^2-0.0012*N1108+1.3446)*$B$15+L1109*'Exhaust Gas Math'!$D$14*$B$14)/('Exhaust Gas Math'!$E$10*((-0.000000001)*N1108^3+(0.000002)*N1108^2-0.0012*N1108+1.3446)+L1109*'Exhaust Gas Math'!$D$14)</f>
        <v>1100</v>
      </c>
      <c r="O1109">
        <f t="shared" si="161"/>
        <v>101325</v>
      </c>
      <c r="P1109">
        <f>((-0.0000000008)*N1109^3+(0.000003)*N1109^2-0.004*N1109+2.013)*('Exhaust Gas Math'!$E$10/(L1109+'Exhaust Gas Math'!$E$10))+(357.45*N1109^-1.004)*(L1109/(L1109+'Exhaust Gas Math'!$E$10))</f>
        <v>0.17819999999999947</v>
      </c>
      <c r="Q1109">
        <f t="shared" si="7"/>
        <v>0</v>
      </c>
      <c r="R1109">
        <f t="shared" si="8"/>
        <v>101325</v>
      </c>
      <c r="T1109">
        <f t="shared" si="162"/>
        <v>0.138125000000002</v>
      </c>
      <c r="U1109">
        <f t="shared" si="163"/>
        <v>101325</v>
      </c>
    </row>
    <row r="1110" spans="3:21" x14ac:dyDescent="0.2">
      <c r="C1110" s="1"/>
      <c r="D1110" s="1"/>
      <c r="E1110" s="1">
        <v>0.13825000000000201</v>
      </c>
      <c r="F1110" s="4">
        <f t="shared" si="155"/>
        <v>1.7308501158220715E-2</v>
      </c>
      <c r="G1110" s="1">
        <f t="shared" si="156"/>
        <v>-17.746798351367961</v>
      </c>
      <c r="H1110" s="1">
        <f t="shared" si="157"/>
        <v>0</v>
      </c>
      <c r="I1110">
        <f t="shared" si="158"/>
        <v>0</v>
      </c>
      <c r="J1110" s="4">
        <f t="shared" si="159"/>
        <v>3.9769296294121147E-5</v>
      </c>
      <c r="K1110">
        <f t="shared" si="160"/>
        <v>0</v>
      </c>
      <c r="L1110">
        <f>K1110*'Exhaust Gas Math'!$C$14</f>
        <v>0</v>
      </c>
      <c r="M1110">
        <f>(L1110/'Exhaust Gas Math'!$B$14)+('Exhaust Gas Math'!$D$10)</f>
        <v>4.4059320573952224E-4</v>
      </c>
      <c r="N1110">
        <f>('Exhaust Gas Math'!$E$10*((-0.000000001)*N1109^3+(0.000002)*N1109^2-0.0012*N1109+1.3446)*$B$15+L1110*'Exhaust Gas Math'!$D$14*$B$14)/('Exhaust Gas Math'!$E$10*((-0.000000001)*N1109^3+(0.000002)*N1109^2-0.0012*N1109+1.3446)+L1110*'Exhaust Gas Math'!$D$14)</f>
        <v>1100</v>
      </c>
      <c r="O1110">
        <f t="shared" si="161"/>
        <v>101325</v>
      </c>
      <c r="P1110">
        <f>((-0.0000000008)*N1110^3+(0.000003)*N1110^2-0.004*N1110+2.013)*('Exhaust Gas Math'!$E$10/(L1110+'Exhaust Gas Math'!$E$10))+(357.45*N1110^-1.004)*(L1110/(L1110+'Exhaust Gas Math'!$E$10))</f>
        <v>0.17819999999999947</v>
      </c>
      <c r="Q1110">
        <f t="shared" si="7"/>
        <v>0</v>
      </c>
      <c r="R1110">
        <f t="shared" si="8"/>
        <v>101325</v>
      </c>
      <c r="T1110">
        <f t="shared" si="162"/>
        <v>0.13825000000000201</v>
      </c>
      <c r="U1110">
        <f t="shared" si="163"/>
        <v>101325</v>
      </c>
    </row>
    <row r="1111" spans="3:21" x14ac:dyDescent="0.2">
      <c r="C1111" s="1"/>
      <c r="D1111" s="1"/>
      <c r="E1111" s="1">
        <v>0.138375000000002</v>
      </c>
      <c r="F1111" s="4">
        <f t="shared" si="155"/>
        <v>1.5136795498470388E-2</v>
      </c>
      <c r="G1111" s="1">
        <f t="shared" si="156"/>
        <v>-16.982628804936095</v>
      </c>
      <c r="H1111" s="1">
        <f t="shared" si="157"/>
        <v>0</v>
      </c>
      <c r="I1111">
        <f t="shared" si="158"/>
        <v>0</v>
      </c>
      <c r="J1111" s="4">
        <f t="shared" si="159"/>
        <v>3.9769296294121147E-5</v>
      </c>
      <c r="K1111">
        <f t="shared" si="160"/>
        <v>0</v>
      </c>
      <c r="L1111">
        <f>K1111*'Exhaust Gas Math'!$C$14</f>
        <v>0</v>
      </c>
      <c r="M1111">
        <f>(L1111/'Exhaust Gas Math'!$B$14)+('Exhaust Gas Math'!$D$10)</f>
        <v>4.4059320573952224E-4</v>
      </c>
      <c r="N1111">
        <f>('Exhaust Gas Math'!$E$10*((-0.000000001)*N1110^3+(0.000002)*N1110^2-0.0012*N1110+1.3446)*$B$15+L1111*'Exhaust Gas Math'!$D$14*$B$14)/('Exhaust Gas Math'!$E$10*((-0.000000001)*N1110^3+(0.000002)*N1110^2-0.0012*N1110+1.3446)+L1111*'Exhaust Gas Math'!$D$14)</f>
        <v>1100</v>
      </c>
      <c r="O1111">
        <f t="shared" si="161"/>
        <v>101325</v>
      </c>
      <c r="P1111">
        <f>((-0.0000000008)*N1111^3+(0.000003)*N1111^2-0.004*N1111+2.013)*('Exhaust Gas Math'!$E$10/(L1111+'Exhaust Gas Math'!$E$10))+(357.45*N1111^-1.004)*(L1111/(L1111+'Exhaust Gas Math'!$E$10))</f>
        <v>0.17819999999999947</v>
      </c>
      <c r="Q1111">
        <f t="shared" si="7"/>
        <v>0</v>
      </c>
      <c r="R1111">
        <f t="shared" si="8"/>
        <v>101325</v>
      </c>
      <c r="T1111">
        <f t="shared" si="162"/>
        <v>0.138375000000002</v>
      </c>
      <c r="U1111">
        <f t="shared" si="163"/>
        <v>101325</v>
      </c>
    </row>
    <row r="1112" spans="3:21" x14ac:dyDescent="0.2">
      <c r="C1112" s="1"/>
      <c r="D1112" s="1"/>
      <c r="E1112" s="1">
        <v>0.13850000000000201</v>
      </c>
      <c r="F1112" s="4">
        <f t="shared" si="155"/>
        <v>1.3067207502296025E-2</v>
      </c>
      <c r="G1112" s="1">
        <f t="shared" si="156"/>
        <v>-16.113755704624502</v>
      </c>
      <c r="H1112" s="1">
        <f t="shared" si="157"/>
        <v>0</v>
      </c>
      <c r="I1112">
        <f t="shared" si="158"/>
        <v>0</v>
      </c>
      <c r="J1112" s="4">
        <f t="shared" si="159"/>
        <v>3.9769296294121147E-5</v>
      </c>
      <c r="K1112">
        <f t="shared" si="160"/>
        <v>0</v>
      </c>
      <c r="L1112">
        <f>K1112*'Exhaust Gas Math'!$C$14</f>
        <v>0</v>
      </c>
      <c r="M1112">
        <f>(L1112/'Exhaust Gas Math'!$B$14)+('Exhaust Gas Math'!$D$10)</f>
        <v>4.4059320573952224E-4</v>
      </c>
      <c r="N1112">
        <f>('Exhaust Gas Math'!$E$10*((-0.000000001)*N1111^3+(0.000002)*N1111^2-0.0012*N1111+1.3446)*$B$15+L1112*'Exhaust Gas Math'!$D$14*$B$14)/('Exhaust Gas Math'!$E$10*((-0.000000001)*N1111^3+(0.000002)*N1111^2-0.0012*N1111+1.3446)+L1112*'Exhaust Gas Math'!$D$14)</f>
        <v>1100</v>
      </c>
      <c r="O1112">
        <f t="shared" si="161"/>
        <v>101325</v>
      </c>
      <c r="P1112">
        <f>((-0.0000000008)*N1112^3+(0.000003)*N1112^2-0.004*N1112+2.013)*('Exhaust Gas Math'!$E$10/(L1112+'Exhaust Gas Math'!$E$10))+(357.45*N1112^-1.004)*(L1112/(L1112+'Exhaust Gas Math'!$E$10))</f>
        <v>0.17819999999999947</v>
      </c>
      <c r="Q1112">
        <f t="shared" si="7"/>
        <v>0</v>
      </c>
      <c r="R1112">
        <f t="shared" si="8"/>
        <v>101325</v>
      </c>
      <c r="T1112">
        <f t="shared" si="162"/>
        <v>0.13850000000000201</v>
      </c>
      <c r="U1112">
        <f t="shared" si="163"/>
        <v>101325</v>
      </c>
    </row>
    <row r="1113" spans="3:21" x14ac:dyDescent="0.2">
      <c r="C1113" s="1"/>
      <c r="D1113" s="1"/>
      <c r="E1113" s="1">
        <v>0.138625000000002</v>
      </c>
      <c r="F1113" s="4">
        <f t="shared" si="155"/>
        <v>1.1112496867902978E-2</v>
      </c>
      <c r="G1113" s="1">
        <f t="shared" si="156"/>
        <v>-15.145535942026724</v>
      </c>
      <c r="H1113" s="1">
        <f t="shared" si="157"/>
        <v>0</v>
      </c>
      <c r="I1113">
        <f t="shared" si="158"/>
        <v>0</v>
      </c>
      <c r="J1113" s="4">
        <f t="shared" si="159"/>
        <v>3.9769296294121147E-5</v>
      </c>
      <c r="K1113">
        <f t="shared" si="160"/>
        <v>0</v>
      </c>
      <c r="L1113">
        <f>K1113*'Exhaust Gas Math'!$C$14</f>
        <v>0</v>
      </c>
      <c r="M1113">
        <f>(L1113/'Exhaust Gas Math'!$B$14)+('Exhaust Gas Math'!$D$10)</f>
        <v>4.4059320573952224E-4</v>
      </c>
      <c r="N1113">
        <f>('Exhaust Gas Math'!$E$10*((-0.000000001)*N1112^3+(0.000002)*N1112^2-0.0012*N1112+1.3446)*$B$15+L1113*'Exhaust Gas Math'!$D$14*$B$14)/('Exhaust Gas Math'!$E$10*((-0.000000001)*N1112^3+(0.000002)*N1112^2-0.0012*N1112+1.3446)+L1113*'Exhaust Gas Math'!$D$14)</f>
        <v>1100</v>
      </c>
      <c r="O1113">
        <f t="shared" si="161"/>
        <v>101325</v>
      </c>
      <c r="P1113">
        <f>((-0.0000000008)*N1113^3+(0.000003)*N1113^2-0.004*N1113+2.013)*('Exhaust Gas Math'!$E$10/(L1113+'Exhaust Gas Math'!$E$10))+(357.45*N1113^-1.004)*(L1113/(L1113+'Exhaust Gas Math'!$E$10))</f>
        <v>0.17819999999999947</v>
      </c>
      <c r="Q1113">
        <f t="shared" si="7"/>
        <v>0</v>
      </c>
      <c r="R1113">
        <f t="shared" si="8"/>
        <v>101325</v>
      </c>
      <c r="T1113">
        <f t="shared" si="162"/>
        <v>0.138625000000002</v>
      </c>
      <c r="U1113">
        <f t="shared" si="163"/>
        <v>101325</v>
      </c>
    </row>
    <row r="1114" spans="3:21" x14ac:dyDescent="0.2">
      <c r="C1114" s="1"/>
      <c r="D1114" s="1"/>
      <c r="E1114" s="1">
        <v>0.13875000000000201</v>
      </c>
      <c r="F1114" s="4">
        <f t="shared" si="155"/>
        <v>9.2847150363581099E-3</v>
      </c>
      <c r="G1114" s="1">
        <f t="shared" si="156"/>
        <v>-14.08393891394422</v>
      </c>
      <c r="H1114" s="1">
        <f t="shared" si="157"/>
        <v>0</v>
      </c>
      <c r="I1114">
        <f t="shared" si="158"/>
        <v>0</v>
      </c>
      <c r="J1114" s="4">
        <f t="shared" si="159"/>
        <v>3.9769296294121147E-5</v>
      </c>
      <c r="K1114">
        <f t="shared" si="160"/>
        <v>0</v>
      </c>
      <c r="L1114">
        <f>K1114*'Exhaust Gas Math'!$C$14</f>
        <v>0</v>
      </c>
      <c r="M1114">
        <f>(L1114/'Exhaust Gas Math'!$B$14)+('Exhaust Gas Math'!$D$10)</f>
        <v>4.4059320573952224E-4</v>
      </c>
      <c r="N1114">
        <f>('Exhaust Gas Math'!$E$10*((-0.000000001)*N1113^3+(0.000002)*N1113^2-0.0012*N1113+1.3446)*$B$15+L1114*'Exhaust Gas Math'!$D$14*$B$14)/('Exhaust Gas Math'!$E$10*((-0.000000001)*N1113^3+(0.000002)*N1113^2-0.0012*N1113+1.3446)+L1114*'Exhaust Gas Math'!$D$14)</f>
        <v>1100</v>
      </c>
      <c r="O1114">
        <f t="shared" si="161"/>
        <v>101325</v>
      </c>
      <c r="P1114">
        <f>((-0.0000000008)*N1114^3+(0.000003)*N1114^2-0.004*N1114+2.013)*('Exhaust Gas Math'!$E$10/(L1114+'Exhaust Gas Math'!$E$10))+(357.45*N1114^-1.004)*(L1114/(L1114+'Exhaust Gas Math'!$E$10))</f>
        <v>0.17819999999999947</v>
      </c>
      <c r="Q1114">
        <f t="shared" si="7"/>
        <v>0</v>
      </c>
      <c r="R1114">
        <f t="shared" si="8"/>
        <v>101325</v>
      </c>
      <c r="T1114">
        <f t="shared" si="162"/>
        <v>0.13875000000000201</v>
      </c>
      <c r="U1114">
        <f t="shared" si="163"/>
        <v>101325</v>
      </c>
    </row>
    <row r="1115" spans="3:21" x14ac:dyDescent="0.2">
      <c r="C1115" s="1"/>
      <c r="D1115" s="1"/>
      <c r="E1115" s="1">
        <v>0.138875000000002</v>
      </c>
      <c r="F1115" s="4">
        <f t="shared" si="155"/>
        <v>7.5951308904530605E-3</v>
      </c>
      <c r="G1115" s="1">
        <f t="shared" si="156"/>
        <v>-12.935509719072501</v>
      </c>
      <c r="H1115" s="1">
        <f t="shared" si="157"/>
        <v>0</v>
      </c>
      <c r="I1115">
        <f t="shared" si="158"/>
        <v>0</v>
      </c>
      <c r="J1115" s="4">
        <f t="shared" si="159"/>
        <v>3.9769296294121147E-5</v>
      </c>
      <c r="K1115">
        <f t="shared" si="160"/>
        <v>0</v>
      </c>
      <c r="L1115">
        <f>K1115*'Exhaust Gas Math'!$C$14</f>
        <v>0</v>
      </c>
      <c r="M1115">
        <f>(L1115/'Exhaust Gas Math'!$B$14)+('Exhaust Gas Math'!$D$10)</f>
        <v>4.4059320573952224E-4</v>
      </c>
      <c r="N1115">
        <f>('Exhaust Gas Math'!$E$10*((-0.000000001)*N1114^3+(0.000002)*N1114^2-0.0012*N1114+1.3446)*$B$15+L1115*'Exhaust Gas Math'!$D$14*$B$14)/('Exhaust Gas Math'!$E$10*((-0.000000001)*N1114^3+(0.000002)*N1114^2-0.0012*N1114+1.3446)+L1115*'Exhaust Gas Math'!$D$14)</f>
        <v>1100</v>
      </c>
      <c r="O1115">
        <f t="shared" si="161"/>
        <v>101325</v>
      </c>
      <c r="P1115">
        <f>((-0.0000000008)*N1115^3+(0.000003)*N1115^2-0.004*N1115+2.013)*('Exhaust Gas Math'!$E$10/(L1115+'Exhaust Gas Math'!$E$10))+(357.45*N1115^-1.004)*(L1115/(L1115+'Exhaust Gas Math'!$E$10))</f>
        <v>0.17819999999999947</v>
      </c>
      <c r="Q1115">
        <f t="shared" si="7"/>
        <v>0</v>
      </c>
      <c r="R1115">
        <f t="shared" si="8"/>
        <v>101325</v>
      </c>
      <c r="T1115">
        <f t="shared" si="162"/>
        <v>0.138875000000002</v>
      </c>
      <c r="U1115">
        <f t="shared" si="163"/>
        <v>101325</v>
      </c>
    </row>
    <row r="1116" spans="3:21" x14ac:dyDescent="0.2">
      <c r="C1116" s="1"/>
      <c r="D1116" s="1"/>
      <c r="E1116" s="1">
        <v>0.13900000000000201</v>
      </c>
      <c r="F1116" s="4">
        <f t="shared" si="155"/>
        <v>6.0541612782907296E-3</v>
      </c>
      <c r="G1116" s="1">
        <f t="shared" si="156"/>
        <v>-11.707328805289228</v>
      </c>
      <c r="H1116" s="1">
        <f t="shared" si="157"/>
        <v>0</v>
      </c>
      <c r="I1116">
        <f t="shared" si="158"/>
        <v>0</v>
      </c>
      <c r="J1116" s="4">
        <f t="shared" si="159"/>
        <v>3.9769296294121147E-5</v>
      </c>
      <c r="K1116">
        <f t="shared" si="160"/>
        <v>0</v>
      </c>
      <c r="L1116">
        <f>K1116*'Exhaust Gas Math'!$C$14</f>
        <v>0</v>
      </c>
      <c r="M1116">
        <f>(L1116/'Exhaust Gas Math'!$B$14)+('Exhaust Gas Math'!$D$10)</f>
        <v>4.4059320573952224E-4</v>
      </c>
      <c r="N1116">
        <f>('Exhaust Gas Math'!$E$10*((-0.000000001)*N1115^3+(0.000002)*N1115^2-0.0012*N1115+1.3446)*$B$15+L1116*'Exhaust Gas Math'!$D$14*$B$14)/('Exhaust Gas Math'!$E$10*((-0.000000001)*N1115^3+(0.000002)*N1115^2-0.0012*N1115+1.3446)+L1116*'Exhaust Gas Math'!$D$14)</f>
        <v>1100</v>
      </c>
      <c r="O1116">
        <f t="shared" si="161"/>
        <v>101325</v>
      </c>
      <c r="P1116">
        <f>((-0.0000000008)*N1116^3+(0.000003)*N1116^2-0.004*N1116+2.013)*('Exhaust Gas Math'!$E$10/(L1116+'Exhaust Gas Math'!$E$10))+(357.45*N1116^-1.004)*(L1116/(L1116+'Exhaust Gas Math'!$E$10))</f>
        <v>0.17819999999999947</v>
      </c>
      <c r="Q1116">
        <f t="shared" si="7"/>
        <v>0</v>
      </c>
      <c r="R1116">
        <f t="shared" si="8"/>
        <v>101325</v>
      </c>
      <c r="T1116">
        <f t="shared" si="162"/>
        <v>0.13900000000000201</v>
      </c>
      <c r="U1116">
        <f t="shared" si="163"/>
        <v>101325</v>
      </c>
    </row>
    <row r="1117" spans="3:21" x14ac:dyDescent="0.2">
      <c r="C1117" s="1"/>
      <c r="D1117" s="1"/>
      <c r="E1117" s="1">
        <v>0.139125000000002</v>
      </c>
      <c r="F1117" s="4">
        <f t="shared" si="155"/>
        <v>4.6713067899544942E-3</v>
      </c>
      <c r="G1117" s="1">
        <f t="shared" si="156"/>
        <v>-10.406968316339475</v>
      </c>
      <c r="H1117" s="1">
        <f t="shared" si="157"/>
        <v>0</v>
      </c>
      <c r="I1117">
        <f t="shared" si="158"/>
        <v>0</v>
      </c>
      <c r="J1117" s="4">
        <f t="shared" si="159"/>
        <v>3.9769296294121147E-5</v>
      </c>
      <c r="K1117">
        <f t="shared" si="160"/>
        <v>0</v>
      </c>
      <c r="L1117">
        <f>K1117*'Exhaust Gas Math'!$C$14</f>
        <v>0</v>
      </c>
      <c r="M1117">
        <f>(L1117/'Exhaust Gas Math'!$B$14)+('Exhaust Gas Math'!$D$10)</f>
        <v>4.4059320573952224E-4</v>
      </c>
      <c r="N1117">
        <f>('Exhaust Gas Math'!$E$10*((-0.000000001)*N1116^3+(0.000002)*N1116^2-0.0012*N1116+1.3446)*$B$15+L1117*'Exhaust Gas Math'!$D$14*$B$14)/('Exhaust Gas Math'!$E$10*((-0.000000001)*N1116^3+(0.000002)*N1116^2-0.0012*N1116+1.3446)+L1117*'Exhaust Gas Math'!$D$14)</f>
        <v>1100</v>
      </c>
      <c r="O1117">
        <f t="shared" si="161"/>
        <v>101325</v>
      </c>
      <c r="P1117">
        <f>((-0.0000000008)*N1117^3+(0.000003)*N1117^2-0.004*N1117+2.013)*('Exhaust Gas Math'!$E$10/(L1117+'Exhaust Gas Math'!$E$10))+(357.45*N1117^-1.004)*(L1117/(L1117+'Exhaust Gas Math'!$E$10))</f>
        <v>0.17819999999999947</v>
      </c>
      <c r="Q1117">
        <f t="shared" si="7"/>
        <v>0</v>
      </c>
      <c r="R1117">
        <f t="shared" si="8"/>
        <v>101325</v>
      </c>
      <c r="T1117">
        <f t="shared" si="162"/>
        <v>0.139125000000002</v>
      </c>
      <c r="U1117">
        <f t="shared" si="163"/>
        <v>101325</v>
      </c>
    </row>
    <row r="1118" spans="3:21" x14ac:dyDescent="0.2">
      <c r="C1118" s="1"/>
      <c r="D1118" s="1"/>
      <c r="E1118" s="1">
        <v>0.13925000000000201</v>
      </c>
      <c r="F1118" s="4">
        <f t="shared" si="155"/>
        <v>3.4550931832105225E-3</v>
      </c>
      <c r="G1118" s="1">
        <f t="shared" si="156"/>
        <v>-9.0424454070510993</v>
      </c>
      <c r="H1118" s="1">
        <f t="shared" si="157"/>
        <v>0</v>
      </c>
      <c r="I1118">
        <f t="shared" si="158"/>
        <v>0</v>
      </c>
      <c r="J1118" s="4">
        <f t="shared" si="159"/>
        <v>3.9769296294121147E-5</v>
      </c>
      <c r="K1118">
        <f t="shared" si="160"/>
        <v>0</v>
      </c>
      <c r="L1118">
        <f>K1118*'Exhaust Gas Math'!$C$14</f>
        <v>0</v>
      </c>
      <c r="M1118">
        <f>(L1118/'Exhaust Gas Math'!$B$14)+('Exhaust Gas Math'!$D$10)</f>
        <v>4.4059320573952224E-4</v>
      </c>
      <c r="N1118">
        <f>('Exhaust Gas Math'!$E$10*((-0.000000001)*N1117^3+(0.000002)*N1117^2-0.0012*N1117+1.3446)*$B$15+L1118*'Exhaust Gas Math'!$D$14*$B$14)/('Exhaust Gas Math'!$E$10*((-0.000000001)*N1117^3+(0.000002)*N1117^2-0.0012*N1117+1.3446)+L1118*'Exhaust Gas Math'!$D$14)</f>
        <v>1100</v>
      </c>
      <c r="O1118">
        <f t="shared" si="161"/>
        <v>101325</v>
      </c>
      <c r="P1118">
        <f>((-0.0000000008)*N1118^3+(0.000003)*N1118^2-0.004*N1118+2.013)*('Exhaust Gas Math'!$E$10/(L1118+'Exhaust Gas Math'!$E$10))+(357.45*N1118^-1.004)*(L1118/(L1118+'Exhaust Gas Math'!$E$10))</f>
        <v>0.17819999999999947</v>
      </c>
      <c r="Q1118">
        <f t="shared" si="7"/>
        <v>0</v>
      </c>
      <c r="R1118">
        <f t="shared" si="8"/>
        <v>101325</v>
      </c>
      <c r="T1118">
        <f t="shared" si="162"/>
        <v>0.13925000000000201</v>
      </c>
      <c r="U1118">
        <f t="shared" si="163"/>
        <v>101325</v>
      </c>
    </row>
    <row r="1119" spans="3:21" x14ac:dyDescent="0.2">
      <c r="C1119" s="1"/>
      <c r="D1119" s="1"/>
      <c r="E1119" s="1">
        <v>0.139375000000002</v>
      </c>
      <c r="F1119" s="4">
        <f t="shared" si="155"/>
        <v>2.4130188193770621E-3</v>
      </c>
      <c r="G1119" s="1">
        <f t="shared" si="156"/>
        <v>-7.6221728149105363</v>
      </c>
      <c r="H1119" s="1">
        <f t="shared" si="157"/>
        <v>0</v>
      </c>
      <c r="I1119">
        <f t="shared" si="158"/>
        <v>0</v>
      </c>
      <c r="J1119" s="4">
        <f t="shared" si="159"/>
        <v>3.9769296294121147E-5</v>
      </c>
      <c r="K1119">
        <f t="shared" si="160"/>
        <v>0</v>
      </c>
      <c r="L1119">
        <f>K1119*'Exhaust Gas Math'!$C$14</f>
        <v>0</v>
      </c>
      <c r="M1119">
        <f>(L1119/'Exhaust Gas Math'!$B$14)+('Exhaust Gas Math'!$D$10)</f>
        <v>4.4059320573952224E-4</v>
      </c>
      <c r="N1119">
        <f>('Exhaust Gas Math'!$E$10*((-0.000000001)*N1118^3+(0.000002)*N1118^2-0.0012*N1118+1.3446)*$B$15+L1119*'Exhaust Gas Math'!$D$14*$B$14)/('Exhaust Gas Math'!$E$10*((-0.000000001)*N1118^3+(0.000002)*N1118^2-0.0012*N1118+1.3446)+L1119*'Exhaust Gas Math'!$D$14)</f>
        <v>1100</v>
      </c>
      <c r="O1119">
        <f t="shared" si="161"/>
        <v>101325</v>
      </c>
      <c r="P1119">
        <f>((-0.0000000008)*N1119^3+(0.000003)*N1119^2-0.004*N1119+2.013)*('Exhaust Gas Math'!$E$10/(L1119+'Exhaust Gas Math'!$E$10))+(357.45*N1119^-1.004)*(L1119/(L1119+'Exhaust Gas Math'!$E$10))</f>
        <v>0.17819999999999947</v>
      </c>
      <c r="Q1119">
        <f t="shared" si="7"/>
        <v>0</v>
      </c>
      <c r="R1119">
        <f t="shared" si="8"/>
        <v>101325</v>
      </c>
      <c r="T1119">
        <f t="shared" si="162"/>
        <v>0.139375000000002</v>
      </c>
      <c r="U1119">
        <f t="shared" si="163"/>
        <v>101325</v>
      </c>
    </row>
    <row r="1120" spans="3:21" x14ac:dyDescent="0.2">
      <c r="C1120" s="1"/>
      <c r="D1120" s="1"/>
      <c r="E1120" s="1">
        <v>0.13950000000000201</v>
      </c>
      <c r="F1120" s="4">
        <f t="shared" si="155"/>
        <v>1.5515084334312944E-3</v>
      </c>
      <c r="G1120" s="1">
        <f t="shared" si="156"/>
        <v>-6.1549069927358699</v>
      </c>
      <c r="H1120" s="1">
        <f t="shared" si="157"/>
        <v>0</v>
      </c>
      <c r="I1120">
        <f t="shared" si="158"/>
        <v>0</v>
      </c>
      <c r="J1120" s="4">
        <f t="shared" si="159"/>
        <v>3.9769296294121147E-5</v>
      </c>
      <c r="K1120">
        <f t="shared" si="160"/>
        <v>0</v>
      </c>
      <c r="L1120">
        <f>K1120*'Exhaust Gas Math'!$C$14</f>
        <v>0</v>
      </c>
      <c r="M1120">
        <f>(L1120/'Exhaust Gas Math'!$B$14)+('Exhaust Gas Math'!$D$10)</f>
        <v>4.4059320573952224E-4</v>
      </c>
      <c r="N1120">
        <f>('Exhaust Gas Math'!$E$10*((-0.000000001)*N1119^3+(0.000002)*N1119^2-0.0012*N1119+1.3446)*$B$15+L1120*'Exhaust Gas Math'!$D$14*$B$14)/('Exhaust Gas Math'!$E$10*((-0.000000001)*N1119^3+(0.000002)*N1119^2-0.0012*N1119+1.3446)+L1120*'Exhaust Gas Math'!$D$14)</f>
        <v>1100</v>
      </c>
      <c r="O1120">
        <f t="shared" si="161"/>
        <v>101325</v>
      </c>
      <c r="P1120">
        <f>((-0.0000000008)*N1120^3+(0.000003)*N1120^2-0.004*N1120+2.013)*('Exhaust Gas Math'!$E$10/(L1120+'Exhaust Gas Math'!$E$10))+(357.45*N1120^-1.004)*(L1120/(L1120+'Exhaust Gas Math'!$E$10))</f>
        <v>0.17819999999999947</v>
      </c>
      <c r="Q1120">
        <f t="shared" si="7"/>
        <v>0</v>
      </c>
      <c r="R1120">
        <f t="shared" si="8"/>
        <v>101325</v>
      </c>
      <c r="T1120">
        <f t="shared" si="162"/>
        <v>0.13950000000000201</v>
      </c>
      <c r="U1120">
        <f t="shared" si="163"/>
        <v>101325</v>
      </c>
    </row>
    <row r="1121" spans="1:32" x14ac:dyDescent="0.2">
      <c r="C1121" s="1"/>
      <c r="D1121" s="1"/>
      <c r="E1121" s="1">
        <v>0.139625000000002</v>
      </c>
      <c r="F1121" s="4">
        <f t="shared" si="155"/>
        <v>8.7587352338435592E-4</v>
      </c>
      <c r="G1121" s="1">
        <f t="shared" si="156"/>
        <v>-4.6496941222369825</v>
      </c>
      <c r="H1121" s="1">
        <f t="shared" si="157"/>
        <v>0</v>
      </c>
      <c r="I1121">
        <f t="shared" si="158"/>
        <v>0</v>
      </c>
      <c r="J1121" s="4">
        <f t="shared" si="159"/>
        <v>3.9769296294121147E-5</v>
      </c>
      <c r="K1121">
        <f t="shared" si="160"/>
        <v>0</v>
      </c>
      <c r="L1121">
        <f>K1121*'Exhaust Gas Math'!$C$14</f>
        <v>0</v>
      </c>
      <c r="M1121">
        <f>(L1121/'Exhaust Gas Math'!$B$14)+('Exhaust Gas Math'!$D$10)</f>
        <v>4.4059320573952224E-4</v>
      </c>
      <c r="N1121">
        <f>('Exhaust Gas Math'!$E$10*((-0.000000001)*N1120^3+(0.000002)*N1120^2-0.0012*N1120+1.3446)*$B$15+L1121*'Exhaust Gas Math'!$D$14*$B$14)/('Exhaust Gas Math'!$E$10*((-0.000000001)*N1120^3+(0.000002)*N1120^2-0.0012*N1120+1.3446)+L1121*'Exhaust Gas Math'!$D$14)</f>
        <v>1100</v>
      </c>
      <c r="O1121">
        <f t="shared" si="161"/>
        <v>101325</v>
      </c>
      <c r="P1121">
        <f>((-0.0000000008)*N1121^3+(0.000003)*N1121^2-0.004*N1121+2.013)*('Exhaust Gas Math'!$E$10/(L1121+'Exhaust Gas Math'!$E$10))+(357.45*N1121^-1.004)*(L1121/(L1121+'Exhaust Gas Math'!$E$10))</f>
        <v>0.17819999999999947</v>
      </c>
      <c r="Q1121">
        <f t="shared" si="7"/>
        <v>0</v>
      </c>
      <c r="R1121">
        <f t="shared" si="8"/>
        <v>101325</v>
      </c>
      <c r="T1121">
        <f t="shared" si="162"/>
        <v>0.139625000000002</v>
      </c>
      <c r="U1121">
        <f t="shared" si="163"/>
        <v>101325</v>
      </c>
    </row>
    <row r="1122" spans="1:32" x14ac:dyDescent="0.2">
      <c r="C1122" s="1"/>
      <c r="D1122" s="1"/>
      <c r="E1122" s="1">
        <v>0.13975000000000201</v>
      </c>
      <c r="F1122" s="4">
        <f t="shared" si="155"/>
        <v>3.902796031278466E-4</v>
      </c>
      <c r="G1122" s="1">
        <f t="shared" si="156"/>
        <v>-3.1158143412940333</v>
      </c>
      <c r="H1122" s="1">
        <f t="shared" si="157"/>
        <v>0</v>
      </c>
      <c r="I1122">
        <f t="shared" si="158"/>
        <v>0</v>
      </c>
      <c r="J1122" s="4">
        <f t="shared" si="159"/>
        <v>3.9769296294121147E-5</v>
      </c>
      <c r="K1122">
        <f t="shared" si="160"/>
        <v>0</v>
      </c>
      <c r="L1122">
        <f>K1122*'Exhaust Gas Math'!$C$14</f>
        <v>0</v>
      </c>
      <c r="M1122">
        <f>(L1122/'Exhaust Gas Math'!$B$14)+('Exhaust Gas Math'!$D$10)</f>
        <v>4.4059320573952224E-4</v>
      </c>
      <c r="N1122">
        <f>('Exhaust Gas Math'!$E$10*((-0.000000001)*N1121^3+(0.000002)*N1121^2-0.0012*N1121+1.3446)*$B$15+L1122*'Exhaust Gas Math'!$D$14*$B$14)/('Exhaust Gas Math'!$E$10*((-0.000000001)*N1121^3+(0.000002)*N1121^2-0.0012*N1121+1.3446)+L1122*'Exhaust Gas Math'!$D$14)</f>
        <v>1100</v>
      </c>
      <c r="O1122">
        <f t="shared" si="161"/>
        <v>101325</v>
      </c>
      <c r="P1122">
        <f>((-0.0000000008)*N1122^3+(0.000003)*N1122^2-0.004*N1122+2.013)*('Exhaust Gas Math'!$E$10/(L1122+'Exhaust Gas Math'!$E$10))+(357.45*N1122^-1.004)*(L1122/(L1122+'Exhaust Gas Math'!$E$10))</f>
        <v>0.17819999999999947</v>
      </c>
      <c r="Q1122">
        <f t="shared" si="7"/>
        <v>0</v>
      </c>
      <c r="R1122">
        <f t="shared" si="8"/>
        <v>101325</v>
      </c>
      <c r="T1122">
        <f t="shared" si="162"/>
        <v>0.13975000000000201</v>
      </c>
      <c r="U1122">
        <f t="shared" si="163"/>
        <v>101325</v>
      </c>
    </row>
    <row r="1123" spans="1:32" x14ac:dyDescent="0.2">
      <c r="C1123" s="1"/>
      <c r="D1123" s="1"/>
      <c r="E1123" s="1">
        <v>0.139875000000002</v>
      </c>
      <c r="F1123" s="4">
        <f t="shared" si="155"/>
        <v>9.7720520656735532E-5</v>
      </c>
      <c r="G1123" s="1">
        <f t="shared" si="156"/>
        <v>-1.5627245288241558</v>
      </c>
      <c r="H1123" s="1">
        <f t="shared" si="157"/>
        <v>0</v>
      </c>
      <c r="I1123">
        <f t="shared" si="158"/>
        <v>0</v>
      </c>
      <c r="J1123" s="4">
        <f t="shared" si="159"/>
        <v>3.9769296294121147E-5</v>
      </c>
      <c r="K1123">
        <f t="shared" si="160"/>
        <v>0</v>
      </c>
      <c r="L1123">
        <f>K1123*'Exhaust Gas Math'!$C$14</f>
        <v>0</v>
      </c>
      <c r="M1123">
        <f>(L1123/'Exhaust Gas Math'!$B$14)+('Exhaust Gas Math'!$D$10)</f>
        <v>4.4059320573952224E-4</v>
      </c>
      <c r="N1123">
        <f>('Exhaust Gas Math'!$E$10*((-0.000000001)*N1122^3+(0.000002)*N1122^2-0.0012*N1122+1.3446)*$B$15+L1123*'Exhaust Gas Math'!$D$14*$B$14)/('Exhaust Gas Math'!$E$10*((-0.000000001)*N1122^3+(0.000002)*N1122^2-0.0012*N1122+1.3446)+L1123*'Exhaust Gas Math'!$D$14)</f>
        <v>1100</v>
      </c>
      <c r="O1123">
        <f t="shared" si="161"/>
        <v>101325</v>
      </c>
      <c r="P1123">
        <f>((-0.0000000008)*N1123^3+(0.000003)*N1123^2-0.004*N1123+2.013)*('Exhaust Gas Math'!$E$10/(L1123+'Exhaust Gas Math'!$E$10))+(357.45*N1123^-1.004)*(L1123/(L1123+'Exhaust Gas Math'!$E$10))</f>
        <v>0.17819999999999947</v>
      </c>
      <c r="Q1123">
        <f t="shared" si="7"/>
        <v>0</v>
      </c>
      <c r="R1123">
        <f t="shared" si="8"/>
        <v>101325</v>
      </c>
      <c r="T1123">
        <f t="shared" si="162"/>
        <v>0.139875000000002</v>
      </c>
      <c r="U1123">
        <f t="shared" si="163"/>
        <v>101325</v>
      </c>
    </row>
    <row r="1124" spans="1:32" x14ac:dyDescent="0.2">
      <c r="A1124" s="8"/>
      <c r="B1124" s="8"/>
      <c r="C1124" s="9"/>
      <c r="D1124" s="9"/>
      <c r="E1124" s="9">
        <v>0.14000000000000201</v>
      </c>
      <c r="F1124" s="10">
        <f t="shared" si="155"/>
        <v>0</v>
      </c>
      <c r="G1124" s="9">
        <f t="shared" si="156"/>
        <v>2.5122901905757931E-11</v>
      </c>
      <c r="H1124" s="9">
        <f t="shared" si="157"/>
        <v>1</v>
      </c>
      <c r="I1124" s="8">
        <f t="shared" si="158"/>
        <v>0</v>
      </c>
      <c r="J1124" s="10">
        <f t="shared" si="159"/>
        <v>3.9769296294121147E-5</v>
      </c>
      <c r="K1124" s="8">
        <f t="shared" si="160"/>
        <v>0</v>
      </c>
      <c r="L1124" s="8">
        <f>K1124*'Exhaust Gas Math'!$C$14</f>
        <v>0</v>
      </c>
      <c r="M1124" s="8">
        <f>(L1124/'Exhaust Gas Math'!$B$14)+('Exhaust Gas Math'!$D$10)</f>
        <v>4.4059320573952224E-4</v>
      </c>
      <c r="N1124">
        <f>('Exhaust Gas Math'!$E$10*((-0.000000001)*N1123^3+(0.000002)*N1123^2-0.0012*N1123+1.3446)*$B$15+L1124*'Exhaust Gas Math'!$D$14*$B$14)/('Exhaust Gas Math'!$E$10*((-0.000000001)*N1123^3+(0.000002)*N1123^2-0.0012*N1123+1.3446)+L1124*'Exhaust Gas Math'!$D$14)</f>
        <v>1100</v>
      </c>
      <c r="O1124">
        <f t="shared" si="161"/>
        <v>101325</v>
      </c>
      <c r="P1124">
        <f>((-0.0000000008)*N1124^3+(0.000003)*N1124^2-0.004*N1124+2.013)*('Exhaust Gas Math'!$E$10/(L1124+'Exhaust Gas Math'!$E$10))+(357.45*N1124^-1.004)*(L1124/(L1124+'Exhaust Gas Math'!$E$10))</f>
        <v>0.17819999999999947</v>
      </c>
      <c r="Q1124" s="8">
        <f t="shared" si="7"/>
        <v>-5.6236373834820322E-23</v>
      </c>
      <c r="R1124" s="8">
        <f t="shared" si="8"/>
        <v>101325</v>
      </c>
      <c r="S1124" s="8"/>
      <c r="T1124">
        <f t="shared" si="162"/>
        <v>0.14000000000000201</v>
      </c>
      <c r="U1124">
        <f t="shared" si="163"/>
        <v>101325</v>
      </c>
      <c r="V1124" s="8"/>
      <c r="W1124" s="8"/>
      <c r="X1124" s="8"/>
      <c r="Y1124" s="8"/>
      <c r="Z1124" s="8"/>
      <c r="AA1124" s="8"/>
      <c r="AB1124" s="8"/>
      <c r="AC1124" s="8"/>
      <c r="AD1124" s="8"/>
      <c r="AE1124" s="8"/>
      <c r="AF1124" s="8"/>
    </row>
    <row r="1125" spans="1:32" x14ac:dyDescent="0.2">
      <c r="C1125" s="1"/>
      <c r="D1125" s="1"/>
      <c r="E1125" s="1">
        <v>0.140125000000002</v>
      </c>
      <c r="F1125" s="10">
        <f t="shared" si="155"/>
        <v>9.7720520662973598E-5</v>
      </c>
      <c r="G1125" s="9">
        <f t="shared" si="156"/>
        <v>1.5627245288739644</v>
      </c>
      <c r="H1125" s="9">
        <f t="shared" si="157"/>
        <v>1</v>
      </c>
      <c r="I1125" s="9">
        <f t="shared" si="158"/>
        <v>6.9266439503085028E-7</v>
      </c>
      <c r="J1125" s="10">
        <f t="shared" si="159"/>
        <v>4.0461960689152E-5</v>
      </c>
      <c r="K1125" s="9">
        <f t="shared" si="160"/>
        <v>4.8486507652159522E-7</v>
      </c>
      <c r="L1125" s="9">
        <f>K1125*'Exhaust Gas Math'!$C$14</f>
        <v>5.7442814396011712E-7</v>
      </c>
      <c r="M1125" s="9">
        <f>(L1125/'Exhaust Gas Math'!$B$14)+('Exhaust Gas Math'!$D$10)</f>
        <v>4.6042158488899122E-4</v>
      </c>
      <c r="N1125">
        <f>('Exhaust Gas Math'!$E$10*((-0.000000001)*N1124^3+(0.000002)*N1124^2-0.0012*N1124+1.3446)*$B$15+L1125*'Exhaust Gas Math'!$D$14*$B$14)/('Exhaust Gas Math'!$E$10*((-0.000000001)*N1124^3+(0.000002)*N1124^2-0.0012*N1124+1.3446)+L1125*'Exhaust Gas Math'!$D$14)</f>
        <v>1053.0339210013756</v>
      </c>
      <c r="O1125">
        <f t="shared" si="161"/>
        <v>99628.857649740123</v>
      </c>
      <c r="P1125">
        <f>((-0.0000000008)*N1125^3+(0.000003)*N1125^2-0.004*N1125+2.013)*('Exhaust Gas Math'!$E$10/(L1125+'Exhaust Gas Math'!$E$10))+(357.45*N1125^-1.004)*(L1125/(L1125+'Exhaust Gas Math'!$E$10))</f>
        <v>0.20213240904338306</v>
      </c>
      <c r="Q1125" s="9">
        <f t="shared" ref="Q1125:Q1131" si="164">H1125*-0.5*P1125*G1125^2</f>
        <v>-0.24681458185653676</v>
      </c>
      <c r="R1125" s="9">
        <f t="shared" ref="R1125:R1131" si="165">Q1125+O1125</f>
        <v>99628.610835158266</v>
      </c>
      <c r="T1125">
        <f t="shared" si="162"/>
        <v>0.140125000000002</v>
      </c>
      <c r="U1125">
        <f t="shared" si="163"/>
        <v>99628.610835158266</v>
      </c>
    </row>
    <row r="1126" spans="1:32" x14ac:dyDescent="0.2">
      <c r="C1126" s="1"/>
      <c r="D1126" s="1"/>
      <c r="E1126" s="1">
        <v>0.14025000000000201</v>
      </c>
      <c r="F1126" s="10">
        <f t="shared" si="155"/>
        <v>3.9027960314042681E-4</v>
      </c>
      <c r="G1126" s="9">
        <f t="shared" si="156"/>
        <v>3.1158143413439396</v>
      </c>
      <c r="H1126" s="9">
        <f t="shared" si="157"/>
        <v>1</v>
      </c>
      <c r="I1126" s="9">
        <f t="shared" si="158"/>
        <v>2.7663870737497354E-6</v>
      </c>
      <c r="J1126" s="10">
        <f t="shared" si="159"/>
        <v>4.2535683367870882E-5</v>
      </c>
      <c r="K1126" s="9">
        <f t="shared" si="160"/>
        <v>1.9364709516248149E-6</v>
      </c>
      <c r="L1126" s="9">
        <f>K1126*'Exhaust Gas Math'!$C$14</f>
        <v>2.2941710352797102E-6</v>
      </c>
      <c r="M1126" s="9">
        <f>(L1126/'Exhaust Gas Math'!$B$14)+('Exhaust Gas Math'!$D$10)</f>
        <v>5.1978447378507662E-4</v>
      </c>
      <c r="N1126">
        <f>('Exhaust Gas Math'!$E$10*((-0.000000001)*N1125^3+(0.000002)*N1125^2-0.0012*N1125+1.3446)*$B$15+L1126*'Exhaust Gas Math'!$D$14*$B$14)/('Exhaust Gas Math'!$E$10*((-0.000000001)*N1125^3+(0.000002)*N1125^2-0.0012*N1125+1.3446)+L1126*'Exhaust Gas Math'!$D$14)</f>
        <v>942.3819854307809</v>
      </c>
      <c r="O1126">
        <f t="shared" si="161"/>
        <v>95748.262488852968</v>
      </c>
      <c r="P1126">
        <f>((-0.0000000008)*N1126^3+(0.000003)*N1126^2-0.004*N1126+2.013)*('Exhaust Gas Math'!$E$10/(L1126+'Exhaust Gas Math'!$E$10))+(357.45*N1126^-1.004)*(L1126/(L1126+'Exhaust Gas Math'!$E$10))</f>
        <v>0.26632808394795099</v>
      </c>
      <c r="Q1126" s="9">
        <f t="shared" si="164"/>
        <v>-1.2927963368268671</v>
      </c>
      <c r="R1126" s="9">
        <f t="shared" si="165"/>
        <v>95746.969692516141</v>
      </c>
      <c r="T1126">
        <f t="shared" si="162"/>
        <v>0.14025000000000201</v>
      </c>
      <c r="U1126">
        <f t="shared" si="163"/>
        <v>95746.969692516141</v>
      </c>
    </row>
    <row r="1127" spans="1:32" x14ac:dyDescent="0.2">
      <c r="C1127" s="1"/>
      <c r="D1127" s="1"/>
      <c r="E1127" s="1">
        <v>0.140375000000002</v>
      </c>
      <c r="F1127" s="10">
        <f t="shared" si="155"/>
        <v>8.7587352340291746E-4</v>
      </c>
      <c r="G1127" s="9">
        <f t="shared" si="156"/>
        <v>4.649694122285565</v>
      </c>
      <c r="H1127" s="9">
        <f t="shared" si="157"/>
        <v>1</v>
      </c>
      <c r="I1127" s="9">
        <f t="shared" si="158"/>
        <v>6.2083828462581574E-6</v>
      </c>
      <c r="J1127" s="10">
        <f t="shared" si="159"/>
        <v>4.5977679140379307E-5</v>
      </c>
      <c r="K1127" s="9">
        <f t="shared" si="160"/>
        <v>4.3458679923807101E-6</v>
      </c>
      <c r="L1127" s="9">
        <f>K1127*'Exhaust Gas Math'!$C$14</f>
        <v>5.1486258871600661E-6</v>
      </c>
      <c r="M1127" s="9">
        <f>(L1127/'Exhaust Gas Math'!$B$14)+('Exhaust Gas Math'!$D$10)</f>
        <v>6.1831588047752935E-4</v>
      </c>
      <c r="N1127">
        <f>('Exhaust Gas Math'!$E$10*((-0.000000001)*N1126^3+(0.000002)*N1126^2-0.0012*N1126+1.3446)*$B$15+L1127*'Exhaust Gas Math'!$D$14*$B$14)/('Exhaust Gas Math'!$E$10*((-0.000000001)*N1126^3+(0.000002)*N1126^2-0.0012*N1126+1.3446)+L1127*'Exhaust Gas Math'!$D$14)</f>
        <v>819.29136278883618</v>
      </c>
      <c r="O1127">
        <f t="shared" si="161"/>
        <v>91608.499549814049</v>
      </c>
      <c r="P1127">
        <f>((-0.0000000008)*N1127^3+(0.000003)*N1127^2-0.004*N1127+2.013)*('Exhaust Gas Math'!$E$10/(L1127+'Exhaust Gas Math'!$E$10))+(357.45*N1127^-1.004)*(L1127/(L1127+'Exhaust Gas Math'!$E$10))</f>
        <v>0.353429898533759</v>
      </c>
      <c r="Q1127" s="9">
        <f t="shared" si="164"/>
        <v>-3.8205163126242296</v>
      </c>
      <c r="R1127" s="9">
        <f t="shared" si="165"/>
        <v>91604.679033501423</v>
      </c>
      <c r="T1127">
        <f t="shared" si="162"/>
        <v>0.140375000000002</v>
      </c>
      <c r="U1127">
        <f t="shared" si="163"/>
        <v>91604.679033501423</v>
      </c>
    </row>
    <row r="1128" spans="1:32" x14ac:dyDescent="0.2">
      <c r="C1128" s="1"/>
      <c r="D1128" s="1"/>
      <c r="E1128" s="1">
        <v>0.14050000000000201</v>
      </c>
      <c r="F1128" s="10">
        <f t="shared" si="155"/>
        <v>1.5515084334560038E-3</v>
      </c>
      <c r="G1128" s="9">
        <f t="shared" si="156"/>
        <v>6.1549069927836557</v>
      </c>
      <c r="H1128" s="9">
        <f t="shared" si="157"/>
        <v>1</v>
      </c>
      <c r="I1128" s="9">
        <f t="shared" si="158"/>
        <v>1.0997430664041277E-5</v>
      </c>
      <c r="J1128" s="10">
        <f t="shared" si="159"/>
        <v>5.0766726958162424E-5</v>
      </c>
      <c r="K1128" s="9">
        <f t="shared" si="160"/>
        <v>7.6982014648288942E-6</v>
      </c>
      <c r="L1128" s="9">
        <f>K1128*'Exhaust Gas Math'!$C$14</f>
        <v>9.1201940362387882E-6</v>
      </c>
      <c r="M1128" s="9">
        <f>(L1128/'Exhaust Gas Math'!$B$14)+('Exhaust Gas Math'!$D$10)</f>
        <v>7.5540832607914215E-4</v>
      </c>
      <c r="N1128">
        <f>('Exhaust Gas Math'!$E$10*((-0.000000001)*N1127^3+(0.000002)*N1127^2-0.0012*N1127+1.3446)*$B$15+L1128*'Exhaust Gas Math'!$D$14*$B$14)/('Exhaust Gas Math'!$E$10*((-0.000000001)*N1127^3+(0.000002)*N1127^2-0.0012*N1127+1.3446)+L1128*'Exhaust Gas Math'!$D$14)</f>
        <v>708.64035503482455</v>
      </c>
      <c r="O1128">
        <f t="shared" si="161"/>
        <v>87672.324482818818</v>
      </c>
      <c r="P1128">
        <f>((-0.0000000008)*N1128^3+(0.000003)*N1128^2-0.004*N1128+2.013)*('Exhaust Gas Math'!$E$10/(L1128+'Exhaust Gas Math'!$E$10))+(357.45*N1128^-1.004)*(L1128/(L1128+'Exhaust Gas Math'!$E$10))</f>
        <v>0.4477420638027651</v>
      </c>
      <c r="Q1128" s="9">
        <f t="shared" si="164"/>
        <v>-8.4808794571037041</v>
      </c>
      <c r="R1128" s="9">
        <f t="shared" si="165"/>
        <v>87663.843603361718</v>
      </c>
      <c r="T1128">
        <f t="shared" si="162"/>
        <v>0.14050000000000201</v>
      </c>
      <c r="U1128">
        <f t="shared" si="163"/>
        <v>87663.843603361718</v>
      </c>
    </row>
    <row r="1129" spans="1:32" x14ac:dyDescent="0.2">
      <c r="C1129" s="1"/>
      <c r="D1129" s="1"/>
      <c r="E1129" s="1">
        <v>0.140625000000002</v>
      </c>
      <c r="F1129" s="10">
        <f t="shared" si="155"/>
        <v>2.4130188194074961E-3</v>
      </c>
      <c r="G1129" s="9">
        <f t="shared" si="156"/>
        <v>7.6221728149566967</v>
      </c>
      <c r="H1129" s="9">
        <f t="shared" si="157"/>
        <v>1</v>
      </c>
      <c r="I1129" s="9">
        <f t="shared" si="158"/>
        <v>1.7104004454780292E-5</v>
      </c>
      <c r="J1129" s="10">
        <f t="shared" si="159"/>
        <v>5.6873300748901439E-5</v>
      </c>
      <c r="K1129" s="9">
        <f t="shared" si="160"/>
        <v>1.1972803118346203E-5</v>
      </c>
      <c r="L1129" s="9">
        <f>K1129*'Exhaust Gas Math'!$C$14</f>
        <v>1.4184389444194578E-5</v>
      </c>
      <c r="M1129" s="9">
        <f>(L1129/'Exhaust Gas Math'!$B$14)+('Exhaust Gas Math'!$D$10)</f>
        <v>9.3021659007485463E-4</v>
      </c>
      <c r="N1129">
        <f>('Exhaust Gas Math'!$E$10*((-0.000000001)*N1128^3+(0.000002)*N1128^2-0.0012*N1128+1.3446)*$B$15+L1129*'Exhaust Gas Math'!$D$14*$B$14)/('Exhaust Gas Math'!$E$10*((-0.000000001)*N1128^3+(0.000002)*N1128^2-0.0012*N1128+1.3446)+L1129*'Exhaust Gas Math'!$D$14)</f>
        <v>619.20217357298895</v>
      </c>
      <c r="O1129">
        <f t="shared" si="161"/>
        <v>84205.829169197983</v>
      </c>
      <c r="P1129">
        <f>((-0.0000000008)*N1129^3+(0.000003)*N1129^2-0.004*N1129+2.013)*('Exhaust Gas Math'!$E$10/(L1129+'Exhaust Gas Math'!$E$10))+(357.45*N1129^-1.004)*(L1129/(L1129+'Exhaust Gas Math'!$E$10))</f>
        <v>0.53807068281949699</v>
      </c>
      <c r="Q1129" s="9">
        <f t="shared" si="164"/>
        <v>-15.630285703470348</v>
      </c>
      <c r="R1129" s="9">
        <f t="shared" si="165"/>
        <v>84190.198883494508</v>
      </c>
      <c r="T1129">
        <f t="shared" si="162"/>
        <v>0.140625000000002</v>
      </c>
      <c r="U1129">
        <f t="shared" si="163"/>
        <v>84190.198883494508</v>
      </c>
    </row>
    <row r="1130" spans="1:32" x14ac:dyDescent="0.2">
      <c r="C1130" s="1"/>
      <c r="D1130" s="1"/>
      <c r="E1130" s="1">
        <v>0.14075000000000201</v>
      </c>
      <c r="F1130" s="10">
        <f t="shared" si="155"/>
        <v>3.4550931832470315E-3</v>
      </c>
      <c r="G1130" s="9">
        <f t="shared" si="156"/>
        <v>9.0424454070961211</v>
      </c>
      <c r="H1130" s="9">
        <f t="shared" si="157"/>
        <v>1</v>
      </c>
      <c r="I1130" s="9">
        <f t="shared" si="158"/>
        <v>2.4490455160415588E-5</v>
      </c>
      <c r="J1130" s="10">
        <f t="shared" si="159"/>
        <v>6.4259751454536735E-5</v>
      </c>
      <c r="K1130" s="9">
        <f t="shared" si="160"/>
        <v>1.714331861229091E-5</v>
      </c>
      <c r="L1130" s="9">
        <f>K1130*'Exhaust Gas Math'!$C$14</f>
        <v>2.0309989662323305E-5</v>
      </c>
      <c r="M1130" s="9">
        <f>(L1130/'Exhaust Gas Math'!$B$14)+('Exhaust Gas Math'!$D$10)</f>
        <v>1.141662921387548E-3</v>
      </c>
      <c r="N1130">
        <f>('Exhaust Gas Math'!$E$10*((-0.000000001)*N1129^3+(0.000002)*N1129^2-0.0012*N1129+1.3446)*$B$15+L1130*'Exhaust Gas Math'!$D$14*$B$14)/('Exhaust Gas Math'!$E$10*((-0.000000001)*N1129^3+(0.000002)*N1129^2-0.0012*N1129+1.3446)+L1130*'Exhaust Gas Math'!$D$14)</f>
        <v>551.35193937162546</v>
      </c>
      <c r="O1130">
        <f t="shared" si="161"/>
        <v>81444.507106647099</v>
      </c>
      <c r="P1130">
        <f>((-0.0000000008)*N1130^3+(0.000003)*N1130^2-0.004*N1130+2.013)*('Exhaust Gas Math'!$E$10/(L1130+'Exhaust Gas Math'!$E$10))+(357.45*N1130^-1.004)*(L1130/(L1130+'Exhaust Gas Math'!$E$10))</f>
        <v>0.6185217278641888</v>
      </c>
      <c r="Q1130" s="9">
        <f t="shared" si="164"/>
        <v>-25.286967805596632</v>
      </c>
      <c r="R1130" s="9">
        <f t="shared" si="165"/>
        <v>81419.220138841498</v>
      </c>
      <c r="T1130">
        <f t="shared" si="162"/>
        <v>0.14075000000000201</v>
      </c>
      <c r="U1130">
        <f t="shared" si="163"/>
        <v>81419.220138841498</v>
      </c>
    </row>
    <row r="1131" spans="1:32" x14ac:dyDescent="0.2">
      <c r="C1131" s="1"/>
      <c r="D1131" s="1"/>
      <c r="E1131" s="1">
        <v>0.140875000000002</v>
      </c>
      <c r="F1131" s="10">
        <f t="shared" si="155"/>
        <v>4.6713067899960409E-3</v>
      </c>
      <c r="G1131" s="9">
        <f t="shared" si="156"/>
        <v>10.406968316382072</v>
      </c>
      <c r="H1131" s="9">
        <f t="shared" si="157"/>
        <v>1</v>
      </c>
      <c r="I1131" s="9">
        <f t="shared" si="158"/>
        <v>3.3111242856098508E-5</v>
      </c>
      <c r="J1131" s="10">
        <f t="shared" si="159"/>
        <v>7.2880539150219661E-5</v>
      </c>
      <c r="K1131" s="9">
        <f t="shared" si="160"/>
        <v>2.3177869999268955E-5</v>
      </c>
      <c r="L1131" s="9">
        <f>K1131*'Exhaust Gas Math'!$C$14</f>
        <v>2.7459228328307859E-5</v>
      </c>
      <c r="M1131" s="9">
        <f>(L1131/'Exhaust Gas Math'!$B$14)+('Exhaust Gas Math'!$D$10)</f>
        <v>1.3884436830715161E-3</v>
      </c>
      <c r="N1131">
        <f>('Exhaust Gas Math'!$E$10*((-0.000000001)*N1130^3+(0.000002)*N1130^2-0.0012*N1130+1.3446)*$B$15+L1131*'Exhaust Gas Math'!$D$14*$B$14)/('Exhaust Gas Math'!$E$10*((-0.000000001)*N1130^3+(0.000002)*N1130^2-0.0012*N1130+1.3446)+L1131*'Exhaust Gas Math'!$D$14)</f>
        <v>501.15590385763454</v>
      </c>
      <c r="O1131">
        <f t="shared" si="161"/>
        <v>79382.282284495537</v>
      </c>
      <c r="P1131">
        <f>((-0.0000000008)*N1131^3+(0.000003)*N1131^2-0.004*N1131+2.013)*('Exhaust Gas Math'!$E$10/(L1131+'Exhaust Gas Math'!$E$10))+(357.45*N1131^-1.004)*(L1131/(L1131+'Exhaust Gas Math'!$E$10))</f>
        <v>0.68765014388497692</v>
      </c>
      <c r="Q1131" s="9">
        <f t="shared" si="164"/>
        <v>-37.237970819695299</v>
      </c>
      <c r="R1131" s="9">
        <f t="shared" si="165"/>
        <v>79345.04431367584</v>
      </c>
      <c r="T1131">
        <f t="shared" si="162"/>
        <v>0.140875000000002</v>
      </c>
      <c r="U1131">
        <f t="shared" si="163"/>
        <v>79345.04431367584</v>
      </c>
    </row>
    <row r="1132" spans="1:32" x14ac:dyDescent="0.2">
      <c r="C1132" s="1"/>
      <c r="D1132" s="1"/>
      <c r="E1132" s="1">
        <v>0.14100000000000201</v>
      </c>
      <c r="F1132" s="10">
        <f t="shared" si="155"/>
        <v>6.0541612783377337E-3</v>
      </c>
      <c r="G1132" s="9">
        <f t="shared" si="156"/>
        <v>11.707328805329878</v>
      </c>
      <c r="H1132" s="9">
        <f t="shared" si="157"/>
        <v>1</v>
      </c>
      <c r="I1132" s="9">
        <f t="shared" si="158"/>
        <v>4.2913217518988594E-5</v>
      </c>
      <c r="J1132" s="10">
        <f t="shared" si="159"/>
        <v>8.2682513813109741E-5</v>
      </c>
      <c r="K1132" s="9">
        <f t="shared" si="160"/>
        <v>3.0039252263292014E-5</v>
      </c>
      <c r="L1132" s="9">
        <f>K1132*'Exhaust Gas Math'!$C$14</f>
        <v>3.5588028008414515E-5</v>
      </c>
      <c r="M1132" s="9">
        <f>(L1132/'Exhaust Gas Math'!$B$14)+('Exhaust Gas Math'!$D$10)</f>
        <v>1.6690373896682249E-3</v>
      </c>
      <c r="N1132">
        <f>('Exhaust Gas Math'!$E$10*((-0.000000001)*N1131^3+(0.000002)*N1131^2-0.0012*N1131+1.3446)*$B$15+L1132*'Exhaust Gas Math'!$D$14*$B$14)/('Exhaust Gas Math'!$E$10*((-0.000000001)*N1131^3+(0.000002)*N1131^2-0.0012*N1131+1.3446)+L1132*'Exhaust Gas Math'!$D$14)</f>
        <v>463.94523913792756</v>
      </c>
      <c r="O1132">
        <f t="shared" si="161"/>
        <v>77866.948223126979</v>
      </c>
      <c r="P1132">
        <f>((-0.0000000008)*N1132^3+(0.000003)*N1132^2-0.004*N1132+2.013)*('Exhaust Gas Math'!$E$10/(L1132+'Exhaust Gas Math'!$E$10))+(357.45*N1132^-1.004)*(L1132/(L1132+'Exhaust Gas Math'!$E$10))</f>
        <v>0.74629781863616407</v>
      </c>
      <c r="Q1132" s="9">
        <f t="shared" ref="Q1132:Q1195" si="166">H1132*-0.5*P1132*G1132^2</f>
        <v>-51.144367054639432</v>
      </c>
      <c r="R1132" s="9">
        <f t="shared" ref="R1132:R1195" si="167">Q1132+O1132</f>
        <v>77815.803856072336</v>
      </c>
      <c r="T1132">
        <f t="shared" si="162"/>
        <v>0.14100000000000201</v>
      </c>
      <c r="U1132">
        <f t="shared" si="163"/>
        <v>77815.803856072336</v>
      </c>
    </row>
    <row r="1133" spans="1:32" x14ac:dyDescent="0.2">
      <c r="C1133" s="1"/>
      <c r="D1133" s="1"/>
      <c r="E1133" s="1">
        <v>0.141125000000002</v>
      </c>
      <c r="F1133" s="10">
        <f t="shared" si="155"/>
        <v>7.5951308905049947E-3</v>
      </c>
      <c r="G1133" s="9">
        <f t="shared" si="156"/>
        <v>12.935509719110708</v>
      </c>
      <c r="H1133" s="9">
        <f t="shared" si="157"/>
        <v>1</v>
      </c>
      <c r="I1133" s="9">
        <f t="shared" si="158"/>
        <v>5.3835946715796783E-5</v>
      </c>
      <c r="J1133" s="10">
        <f t="shared" si="159"/>
        <v>9.360524300991793E-5</v>
      </c>
      <c r="K1133" s="9">
        <f t="shared" si="160"/>
        <v>3.7685162701057748E-5</v>
      </c>
      <c r="L1133" s="9">
        <f>K1133*'Exhaust Gas Math'!$C$14</f>
        <v>4.4646271949511066E-5</v>
      </c>
      <c r="M1133" s="9">
        <f>(L1133/'Exhaust Gas Math'!$B$14)+('Exhaust Gas Math'!$D$10)</f>
        <v>1.9817140876694866E-3</v>
      </c>
      <c r="N1133">
        <f>('Exhaust Gas Math'!$E$10*((-0.000000001)*N1132^3+(0.000002)*N1132^2-0.0012*N1132+1.3446)*$B$15+L1133*'Exhaust Gas Math'!$D$14*$B$14)/('Exhaust Gas Math'!$E$10*((-0.000000001)*N1132^3+(0.000002)*N1132^2-0.0012*N1132+1.3446)+L1133*'Exhaust Gas Math'!$D$14)</f>
        <v>435.95426646630904</v>
      </c>
      <c r="O1133">
        <f t="shared" si="161"/>
        <v>76738.9392516925</v>
      </c>
      <c r="P1133">
        <f>((-0.0000000008)*N1133^3+(0.000003)*N1133^2-0.004*N1133+2.013)*('Exhaust Gas Math'!$E$10/(L1133+'Exhaust Gas Math'!$E$10))+(357.45*N1133^-1.004)*(L1133/(L1133+'Exhaust Gas Math'!$E$10))</f>
        <v>0.795941622466247</v>
      </c>
      <c r="Q1133" s="9">
        <f t="shared" si="166"/>
        <v>-66.591425773084666</v>
      </c>
      <c r="R1133" s="9">
        <f t="shared" si="167"/>
        <v>76672.347825919409</v>
      </c>
      <c r="T1133">
        <f t="shared" si="162"/>
        <v>0.141125000000002</v>
      </c>
      <c r="U1133">
        <f t="shared" si="163"/>
        <v>76672.347825919409</v>
      </c>
    </row>
    <row r="1134" spans="1:32" x14ac:dyDescent="0.2">
      <c r="C1134" s="1"/>
      <c r="D1134" s="1"/>
      <c r="E1134" s="1">
        <v>0.14125000000000201</v>
      </c>
      <c r="F1134" s="10">
        <f t="shared" si="155"/>
        <v>9.2847150364146584E-3</v>
      </c>
      <c r="G1134" s="9">
        <f t="shared" si="156"/>
        <v>14.083938913979749</v>
      </c>
      <c r="H1134" s="9">
        <f t="shared" si="157"/>
        <v>1</v>
      </c>
      <c r="I1134" s="9">
        <f t="shared" si="158"/>
        <v>6.5812088188850427E-5</v>
      </c>
      <c r="J1134" s="10">
        <f t="shared" si="159"/>
        <v>1.0558138448297157E-4</v>
      </c>
      <c r="K1134" s="9">
        <f t="shared" si="160"/>
        <v>4.6068461732195298E-5</v>
      </c>
      <c r="L1134" s="9">
        <f>K1134*'Exhaust Gas Math'!$C$14</f>
        <v>5.4578113065530298E-5</v>
      </c>
      <c r="M1134" s="9">
        <f>(L1134/'Exhaust Gas Math'!$B$14)+('Exhaust Gas Math'!$D$10)</f>
        <v>2.3245460212566191E-3</v>
      </c>
      <c r="N1134">
        <f>('Exhaust Gas Math'!$E$10*((-0.000000001)*N1133^3+(0.000002)*N1133^2-0.0012*N1133+1.3446)*$B$15+L1134*'Exhaust Gas Math'!$D$14*$B$14)/('Exhaust Gas Math'!$E$10*((-0.000000001)*N1133^3+(0.000002)*N1133^2-0.0012*N1133+1.3446)+L1134*'Exhaust Gas Math'!$D$14)</f>
        <v>414.51598369338126</v>
      </c>
      <c r="O1134">
        <f t="shared" si="161"/>
        <v>75879.789177382845</v>
      </c>
      <c r="P1134">
        <f>((-0.0000000008)*N1134^3+(0.000003)*N1134^2-0.004*N1134+2.013)*('Exhaust Gas Math'!$E$10/(L1134+'Exhaust Gas Math'!$E$10))+(357.45*N1134^-1.004)*(L1134/(L1134+'Exhaust Gas Math'!$E$10))</f>
        <v>0.83801647367267806</v>
      </c>
      <c r="Q1134" s="9">
        <f t="shared" si="166"/>
        <v>-83.113357341314554</v>
      </c>
      <c r="R1134" s="9">
        <f t="shared" si="167"/>
        <v>75796.675820041535</v>
      </c>
      <c r="T1134">
        <f t="shared" si="162"/>
        <v>0.14125000000000201</v>
      </c>
      <c r="U1134">
        <f t="shared" si="163"/>
        <v>75796.675820041535</v>
      </c>
    </row>
    <row r="1135" spans="1:32" x14ac:dyDescent="0.2">
      <c r="C1135" s="1"/>
      <c r="D1135" s="1"/>
      <c r="E1135" s="1">
        <v>0.141375000000002</v>
      </c>
      <c r="F1135" s="10">
        <f t="shared" si="155"/>
        <v>1.111249686796344E-2</v>
      </c>
      <c r="G1135" s="9">
        <f t="shared" si="156"/>
        <v>15.145535942059173</v>
      </c>
      <c r="H1135" s="9">
        <f t="shared" si="157"/>
        <v>1</v>
      </c>
      <c r="I1135" s="9">
        <f t="shared" si="158"/>
        <v>7.8767805043496899E-5</v>
      </c>
      <c r="J1135" s="10">
        <f t="shared" si="159"/>
        <v>1.1853710133761805E-4</v>
      </c>
      <c r="K1135" s="9">
        <f t="shared" si="160"/>
        <v>5.5137463530447828E-5</v>
      </c>
      <c r="L1135" s="9">
        <f>K1135*'Exhaust Gas Math'!$C$14</f>
        <v>6.5322318253319567E-5</v>
      </c>
      <c r="M1135" s="9">
        <f>(L1135/'Exhaust Gas Math'!$B$14)+('Exhaust Gas Math'!$D$10)</f>
        <v>2.6954195175558689E-3</v>
      </c>
      <c r="N1135">
        <f>('Exhaust Gas Math'!$E$10*((-0.000000001)*N1134^3+(0.000002)*N1134^2-0.0012*N1134+1.3446)*$B$15+L1135*'Exhaust Gas Math'!$D$14*$B$14)/('Exhaust Gas Math'!$E$10*((-0.000000001)*N1134^3+(0.000002)*N1134^2-0.0012*N1134+1.3446)+L1135*'Exhaust Gas Math'!$D$14)</f>
        <v>397.80440105814927</v>
      </c>
      <c r="O1135">
        <f t="shared" si="161"/>
        <v>75210.017071236187</v>
      </c>
      <c r="P1135">
        <f>((-0.0000000008)*N1135^3+(0.000003)*N1135^2-0.004*N1135+2.013)*('Exhaust Gas Math'!$E$10/(L1135+'Exhaust Gas Math'!$E$10))+(357.45*N1135^-1.004)*(L1135/(L1135+'Exhaust Gas Math'!$E$10))</f>
        <v>0.8737594873091723</v>
      </c>
      <c r="Q1135" s="9">
        <f t="shared" si="166"/>
        <v>-100.21464689740563</v>
      </c>
      <c r="R1135" s="9">
        <f t="shared" si="167"/>
        <v>75109.802424338777</v>
      </c>
      <c r="T1135">
        <f t="shared" si="162"/>
        <v>0.141375000000002</v>
      </c>
      <c r="U1135">
        <f t="shared" si="163"/>
        <v>75109.802424338777</v>
      </c>
    </row>
    <row r="1136" spans="1:32" x14ac:dyDescent="0.2">
      <c r="C1136" s="1"/>
      <c r="D1136" s="1"/>
      <c r="E1136" s="1">
        <v>0.14150000000000201</v>
      </c>
      <c r="F1136" s="10">
        <f t="shared" si="155"/>
        <v>1.3067207502361084E-2</v>
      </c>
      <c r="G1136" s="9">
        <f t="shared" si="156"/>
        <v>16.113755704654203</v>
      </c>
      <c r="H1136" s="9">
        <f t="shared" si="157"/>
        <v>1</v>
      </c>
      <c r="I1136" s="9">
        <f t="shared" si="158"/>
        <v>9.2623220977116973E-5</v>
      </c>
      <c r="J1136" s="10">
        <f t="shared" si="159"/>
        <v>1.3239251727123811E-4</v>
      </c>
      <c r="K1136" s="9">
        <f t="shared" si="160"/>
        <v>6.4836254683981872E-5</v>
      </c>
      <c r="L1136" s="9">
        <f>K1136*'Exhaust Gas Math'!$C$14</f>
        <v>7.6812645915087606E-5</v>
      </c>
      <c r="M1136" s="9">
        <f>(L1136/'Exhaust Gas Math'!$B$14)+('Exhaust Gas Math'!$D$10)</f>
        <v>3.0920480181346761E-3</v>
      </c>
      <c r="N1136">
        <f>('Exhaust Gas Math'!$E$10*((-0.000000001)*N1135^3+(0.000002)*N1135^2-0.0012*N1135+1.3446)*$B$15+L1136*'Exhaust Gas Math'!$D$14*$B$14)/('Exhaust Gas Math'!$E$10*((-0.000000001)*N1135^3+(0.000002)*N1135^2-0.0012*N1135+1.3446)+L1136*'Exhaust Gas Math'!$D$14)</f>
        <v>384.56570328977762</v>
      </c>
      <c r="O1136">
        <f t="shared" si="161"/>
        <v>74677.08855787247</v>
      </c>
      <c r="P1136">
        <f>((-0.0000000008)*N1136^3+(0.000003)*N1136^2-0.004*N1136+2.013)*('Exhaust Gas Math'!$E$10/(L1136+'Exhaust Gas Math'!$E$10))+(357.45*N1136^-1.004)*(L1136/(L1136+'Exhaust Gas Math'!$E$10))</f>
        <v>0.9042087023900679</v>
      </c>
      <c r="Q1136" s="9">
        <f t="shared" si="166"/>
        <v>-117.39030666866256</v>
      </c>
      <c r="R1136" s="9">
        <f t="shared" si="167"/>
        <v>74559.698251203808</v>
      </c>
      <c r="T1136">
        <f t="shared" si="162"/>
        <v>0.14150000000000201</v>
      </c>
      <c r="U1136">
        <f t="shared" si="163"/>
        <v>74559.698251203808</v>
      </c>
    </row>
    <row r="1137" spans="3:21" x14ac:dyDescent="0.2">
      <c r="C1137" s="1"/>
      <c r="D1137" s="1"/>
      <c r="E1137" s="1">
        <v>0.141625000000002</v>
      </c>
      <c r="F1137" s="10">
        <f t="shared" si="155"/>
        <v>1.5136795498538573E-2</v>
      </c>
      <c r="G1137" s="9">
        <f t="shared" si="156"/>
        <v>16.982628804962349</v>
      </c>
      <c r="H1137" s="9">
        <f t="shared" si="157"/>
        <v>1</v>
      </c>
      <c r="I1137" s="9">
        <f t="shared" si="158"/>
        <v>1.0729291274308149E-4</v>
      </c>
      <c r="J1137" s="10">
        <f t="shared" si="159"/>
        <v>1.4706220903720264E-4</v>
      </c>
      <c r="K1137" s="9">
        <f t="shared" si="160"/>
        <v>7.5105038920157035E-5</v>
      </c>
      <c r="L1137" s="9">
        <f>K1137*'Exhaust Gas Math'!$C$14</f>
        <v>8.8978254359873768E-5</v>
      </c>
      <c r="M1137" s="9">
        <f>(L1137/'Exhaust Gas Math'!$B$14)+('Exhaust Gas Math'!$D$10)</f>
        <v>3.5119861763944675E-3</v>
      </c>
      <c r="N1137">
        <f>('Exhaust Gas Math'!$E$10*((-0.000000001)*N1136^3+(0.000002)*N1136^2-0.0012*N1136+1.3446)*$B$15+L1137*'Exhaust Gas Math'!$D$14*$B$14)/('Exhaust Gas Math'!$E$10*((-0.000000001)*N1136^3+(0.000002)*N1136^2-0.0012*N1136+1.3446)+L1137*'Exhaust Gas Math'!$D$14)</f>
        <v>373.92587497057974</v>
      </c>
      <c r="O1137">
        <f t="shared" si="161"/>
        <v>74245.693632349678</v>
      </c>
      <c r="P1137">
        <f>((-0.0000000008)*N1137^3+(0.000003)*N1137^2-0.004*N1137+2.013)*('Exhaust Gas Math'!$E$10/(L1137+'Exhaust Gas Math'!$E$10))+(357.45*N1137^-1.004)*(L1137/(L1137+'Exhaust Gas Math'!$E$10))</f>
        <v>0.9302294509287139</v>
      </c>
      <c r="Q1137" s="9">
        <f t="shared" si="166"/>
        <v>-134.14358965871102</v>
      </c>
      <c r="R1137" s="9">
        <f t="shared" si="167"/>
        <v>74111.550042690971</v>
      </c>
      <c r="T1137">
        <f t="shared" si="162"/>
        <v>0.141625000000002</v>
      </c>
      <c r="U1137">
        <f t="shared" si="163"/>
        <v>74111.550042690971</v>
      </c>
    </row>
    <row r="1138" spans="3:21" x14ac:dyDescent="0.2">
      <c r="C1138" s="1"/>
      <c r="D1138" s="1"/>
      <c r="E1138" s="1">
        <v>0.14175000000000201</v>
      </c>
      <c r="F1138" s="10">
        <f t="shared" si="155"/>
        <v>1.7308501158291967E-2</v>
      </c>
      <c r="G1138" s="9">
        <f t="shared" si="156"/>
        <v>17.746798351390773</v>
      </c>
      <c r="H1138" s="9">
        <f t="shared" si="157"/>
        <v>1</v>
      </c>
      <c r="I1138" s="9">
        <f t="shared" si="158"/>
        <v>1.2268643681348818E-4</v>
      </c>
      <c r="J1138" s="10">
        <f t="shared" si="159"/>
        <v>1.6245573310760933E-4</v>
      </c>
      <c r="K1138" s="9">
        <f t="shared" si="160"/>
        <v>8.588050576944172E-5</v>
      </c>
      <c r="L1138" s="9">
        <f>K1138*'Exhaust Gas Math'!$C$14</f>
        <v>1.0174413856614263E-4</v>
      </c>
      <c r="M1138" s="9">
        <f>(L1138/'Exhaust Gas Math'!$B$14)+('Exhaust Gas Math'!$D$10)</f>
        <v>3.9526449339460333E-3</v>
      </c>
      <c r="N1138">
        <f>('Exhaust Gas Math'!$E$10*((-0.000000001)*N1137^3+(0.000002)*N1137^2-0.0012*N1137+1.3446)*$B$15+L1138*'Exhaust Gas Math'!$D$14*$B$14)/('Exhaust Gas Math'!$E$10*((-0.000000001)*N1137^3+(0.000002)*N1137^2-0.0012*N1137+1.3446)+L1138*'Exhaust Gas Math'!$D$14)</f>
        <v>365.26447607031906</v>
      </c>
      <c r="O1138">
        <f t="shared" si="161"/>
        <v>73891.457961495442</v>
      </c>
      <c r="P1138">
        <f>((-0.0000000008)*N1138^3+(0.000003)*N1138^2-0.004*N1138+2.013)*('Exhaust Gas Math'!$E$10/(L1138+'Exhaust Gas Math'!$E$10))+(357.45*N1138^-1.004)*(L1138/(L1138+'Exhaust Gas Math'!$E$10))</f>
        <v>0.9525409250532394</v>
      </c>
      <c r="Q1138" s="9">
        <f t="shared" si="166"/>
        <v>-150.00083528325837</v>
      </c>
      <c r="R1138" s="9">
        <f t="shared" si="167"/>
        <v>73741.45712621219</v>
      </c>
      <c r="T1138">
        <f t="shared" si="162"/>
        <v>0.14175000000000201</v>
      </c>
      <c r="U1138">
        <f t="shared" si="163"/>
        <v>73741.45712621219</v>
      </c>
    </row>
    <row r="1139" spans="3:21" x14ac:dyDescent="0.2">
      <c r="C1139" s="1"/>
      <c r="D1139" s="1"/>
      <c r="E1139" s="1">
        <v>0.141875000000002</v>
      </c>
      <c r="F1139" s="10">
        <f t="shared" si="155"/>
        <v>1.9568935194063476E-2</v>
      </c>
      <c r="G1139" s="9">
        <f t="shared" si="156"/>
        <v>18.401552984573577</v>
      </c>
      <c r="H1139" s="9">
        <f t="shared" si="157"/>
        <v>1</v>
      </c>
      <c r="I1139" s="9">
        <f t="shared" si="158"/>
        <v>1.3870888699357681E-4</v>
      </c>
      <c r="J1139" s="10">
        <f t="shared" si="159"/>
        <v>1.7847818328769796E-4</v>
      </c>
      <c r="K1139" s="9">
        <f t="shared" si="160"/>
        <v>9.7096220895503759E-5</v>
      </c>
      <c r="L1139" s="9">
        <f>K1139*'Exhaust Gas Math'!$C$14</f>
        <v>1.1503159261267527E-4</v>
      </c>
      <c r="M1139" s="9">
        <f>(L1139/'Exhaust Gas Math'!$B$14)+('Exhaust Gas Math'!$D$10)</f>
        <v>4.4113074830151614E-3</v>
      </c>
      <c r="N1139">
        <f>('Exhaust Gas Math'!$E$10*((-0.000000001)*N1138^3+(0.000002)*N1138^2-0.0012*N1138+1.3446)*$B$15+L1139*'Exhaust Gas Math'!$D$14*$B$14)/('Exhaust Gas Math'!$E$10*((-0.000000001)*N1138^3+(0.000002)*N1138^2-0.0012*N1138+1.3446)+L1139*'Exhaust Gas Math'!$D$14)</f>
        <v>358.13301596170788</v>
      </c>
      <c r="O1139">
        <f t="shared" si="161"/>
        <v>73597.08136774521</v>
      </c>
      <c r="P1139">
        <f>((-0.0000000008)*N1139^3+(0.000003)*N1139^2-0.004*N1139+2.013)*('Exhaust Gas Math'!$E$10/(L1139+'Exhaust Gas Math'!$E$10))+(357.45*N1139^-1.004)*(L1139/(L1139+'Exhaust Gas Math'!$E$10))</f>
        <v>0.9717394237936261</v>
      </c>
      <c r="Q1139" s="9">
        <f t="shared" si="166"/>
        <v>-164.52381820414496</v>
      </c>
      <c r="R1139" s="9">
        <f t="shared" si="167"/>
        <v>73432.557549541059</v>
      </c>
      <c r="T1139">
        <f t="shared" si="162"/>
        <v>0.141875000000002</v>
      </c>
      <c r="U1139">
        <f t="shared" si="163"/>
        <v>73432.557549541059</v>
      </c>
    </row>
    <row r="1140" spans="3:21" x14ac:dyDescent="0.2">
      <c r="C1140" s="1"/>
      <c r="D1140" s="1"/>
      <c r="E1140" s="1">
        <v>0.14200000000000201</v>
      </c>
      <c r="F1140" s="10">
        <f t="shared" si="155"/>
        <v>2.1904161278352405E-2</v>
      </c>
      <c r="G1140" s="9">
        <f t="shared" si="156"/>
        <v>18.942855924469271</v>
      </c>
      <c r="H1140" s="9">
        <f t="shared" si="157"/>
        <v>1</v>
      </c>
      <c r="I1140" s="9">
        <f t="shared" si="158"/>
        <v>1.5526147954998484E-4</v>
      </c>
      <c r="J1140" s="10">
        <f t="shared" si="159"/>
        <v>1.9503077584410598E-4</v>
      </c>
      <c r="K1140" s="9">
        <f t="shared" si="160"/>
        <v>1.0868303568498938E-4</v>
      </c>
      <c r="L1140" s="9">
        <f>K1140*'Exhaust Gas Math'!$C$14</f>
        <v>1.2875869492675051E-4</v>
      </c>
      <c r="M1140" s="9">
        <f>(L1140/'Exhaust Gas Math'!$B$14)+('Exhaust Gas Math'!$D$10)</f>
        <v>4.8851460164661539E-3</v>
      </c>
      <c r="N1140">
        <f>('Exhaust Gas Math'!$E$10*((-0.000000001)*N1139^3+(0.000002)*N1139^2-0.0012*N1139+1.3446)*$B$15+L1140*'Exhaust Gas Math'!$D$14*$B$14)/('Exhaust Gas Math'!$E$10*((-0.000000001)*N1139^3+(0.000002)*N1139^2-0.0012*N1139+1.3446)+L1140*'Exhaust Gas Math'!$D$14)</f>
        <v>352.20172469773496</v>
      </c>
      <c r="O1140">
        <f t="shared" si="161"/>
        <v>73349.966029598509</v>
      </c>
      <c r="P1140">
        <f>((-0.0000000008)*N1140^3+(0.000003)*N1140^2-0.004*N1140+2.013)*('Exhaust Gas Math'!$E$10/(L1140+'Exhaust Gas Math'!$E$10))+(357.45*N1140^-1.004)*(L1140/(L1140+'Exhaust Gas Math'!$E$10))</f>
        <v>0.98831848219310203</v>
      </c>
      <c r="Q1140" s="9">
        <f t="shared" si="166"/>
        <v>-177.32004531195764</v>
      </c>
      <c r="R1140" s="9">
        <f t="shared" si="167"/>
        <v>73172.645984286544</v>
      </c>
      <c r="T1140">
        <f t="shared" si="162"/>
        <v>0.14200000000000201</v>
      </c>
      <c r="U1140">
        <f t="shared" si="163"/>
        <v>73172.645984286544</v>
      </c>
    </row>
    <row r="1141" spans="3:21" x14ac:dyDescent="0.2">
      <c r="C1141" s="1"/>
      <c r="D1141" s="1"/>
      <c r="E1141" s="1">
        <v>0.142125000000002</v>
      </c>
      <c r="F1141" s="10">
        <f t="shared" si="155"/>
        <v>2.4299781965806361E-2</v>
      </c>
      <c r="G1141" s="9">
        <f t="shared" si="156"/>
        <v>19.367369858451646</v>
      </c>
      <c r="H1141" s="9">
        <f t="shared" si="157"/>
        <v>1</v>
      </c>
      <c r="I1141" s="9">
        <f t="shared" si="158"/>
        <v>1.7224216224529732E-4</v>
      </c>
      <c r="J1141" s="10">
        <f t="shared" si="159"/>
        <v>2.1201145853941847E-4</v>
      </c>
      <c r="K1141" s="9">
        <f t="shared" si="160"/>
        <v>1.2056951357170811E-4</v>
      </c>
      <c r="L1141" s="9">
        <f>K1141*'Exhaust Gas Math'!$C$14</f>
        <v>1.4284081335786978E-4</v>
      </c>
      <c r="M1141" s="9">
        <f>(L1141/'Exhaust Gas Math'!$B$14)+('Exhaust Gas Math'!$D$10)</f>
        <v>5.3712391621727213E-3</v>
      </c>
      <c r="N1141">
        <f>('Exhaust Gas Math'!$E$10*((-0.000000001)*N1140^3+(0.000002)*N1140^2-0.0012*N1140+1.3446)*$B$15+L1141*'Exhaust Gas Math'!$D$14*$B$14)/('Exhaust Gas Math'!$E$10*((-0.000000001)*N1140^3+(0.000002)*N1140^2-0.0012*N1140+1.3446)+L1141*'Exhaust Gas Math'!$D$14)</f>
        <v>347.22428984272761</v>
      </c>
      <c r="O1141">
        <f t="shared" si="161"/>
        <v>73140.730371005513</v>
      </c>
      <c r="P1141">
        <f>((-0.0000000008)*N1141^3+(0.000003)*N1141^2-0.004*N1141+2.013)*('Exhaust Gas Math'!$E$10/(L1141+'Exhaust Gas Math'!$E$10))+(357.45*N1141^-1.004)*(L1141/(L1141+'Exhaust Gas Math'!$E$10))</f>
        <v>1.0026862308702507</v>
      </c>
      <c r="Q1141" s="9">
        <f t="shared" si="166"/>
        <v>-188.0513035216301</v>
      </c>
      <c r="R1141" s="9">
        <f t="shared" si="167"/>
        <v>72952.679067483885</v>
      </c>
      <c r="T1141">
        <f t="shared" si="162"/>
        <v>0.142125000000002</v>
      </c>
      <c r="U1141">
        <f t="shared" si="163"/>
        <v>72952.679067483885</v>
      </c>
    </row>
    <row r="1142" spans="3:21" x14ac:dyDescent="0.2">
      <c r="C1142" s="1"/>
      <c r="D1142" s="1"/>
      <c r="E1142" s="1">
        <v>0.14225000000000201</v>
      </c>
      <c r="F1142" s="10">
        <f t="shared" si="155"/>
        <v>2.6741027458264198E-2</v>
      </c>
      <c r="G1142" s="9">
        <f t="shared" si="156"/>
        <v>19.672477516952796</v>
      </c>
      <c r="H1142" s="9">
        <f t="shared" si="157"/>
        <v>1</v>
      </c>
      <c r="I1142" s="9">
        <f t="shared" si="158"/>
        <v>1.8954624352405996E-4</v>
      </c>
      <c r="J1142" s="10">
        <f t="shared" si="159"/>
        <v>2.293155398181811E-4</v>
      </c>
      <c r="K1142" s="9">
        <f t="shared" si="160"/>
        <v>1.3268237046684195E-4</v>
      </c>
      <c r="L1142" s="9">
        <f>K1142*'Exhaust Gas Math'!$C$14</f>
        <v>1.5719112696313588E-4</v>
      </c>
      <c r="M1142" s="9">
        <f>(L1142/'Exhaust Gas Math'!$B$14)+('Exhaust Gas Math'!$D$10)</f>
        <v>5.8665899942495631E-3</v>
      </c>
      <c r="N1142">
        <f>('Exhaust Gas Math'!$E$10*((-0.000000001)*N1141^3+(0.000002)*N1141^2-0.0012*N1141+1.3446)*$B$15+L1142*'Exhaust Gas Math'!$D$14*$B$14)/('Exhaust Gas Math'!$E$10*((-0.000000001)*N1141^3+(0.000002)*N1141^2-0.0012*N1141+1.3446)+L1142*'Exhaust Gas Math'!$D$14)</f>
        <v>343.01407721149718</v>
      </c>
      <c r="O1142">
        <f t="shared" si="161"/>
        <v>72962.252417467433</v>
      </c>
      <c r="P1142">
        <f>((-0.0000000008)*N1142^3+(0.000003)*N1142^2-0.004*N1142+2.013)*('Exhaust Gas Math'!$E$10/(L1142+'Exhaust Gas Math'!$E$10))+(357.45*N1142^-1.004)*(L1142/(L1142+'Exhaust Gas Math'!$E$10))</f>
        <v>1.0151802120487867</v>
      </c>
      <c r="Q1142" s="9">
        <f t="shared" si="166"/>
        <v>-196.44060522048395</v>
      </c>
      <c r="R1142" s="9">
        <f t="shared" si="167"/>
        <v>72765.811812246946</v>
      </c>
      <c r="T1142">
        <f t="shared" si="162"/>
        <v>0.14225000000000201</v>
      </c>
      <c r="U1142">
        <f t="shared" si="163"/>
        <v>72765.811812246946</v>
      </c>
    </row>
    <row r="1143" spans="3:21" x14ac:dyDescent="0.2">
      <c r="C1143" s="1"/>
      <c r="D1143" s="1"/>
      <c r="E1143" s="1">
        <v>0.142375000000002</v>
      </c>
      <c r="F1143" s="10">
        <f t="shared" si="155"/>
        <v>2.9212846665467102E-2</v>
      </c>
      <c r="G1143" s="9">
        <f t="shared" si="156"/>
        <v>19.856297809799269</v>
      </c>
      <c r="H1143" s="9">
        <f t="shared" si="157"/>
        <v>1</v>
      </c>
      <c r="I1143" s="9">
        <f t="shared" si="158"/>
        <v>2.0706703797098892E-4</v>
      </c>
      <c r="J1143" s="10">
        <f t="shared" si="159"/>
        <v>2.4683633426511006E-4</v>
      </c>
      <c r="K1143" s="9">
        <f t="shared" si="160"/>
        <v>1.4494692657969222E-4</v>
      </c>
      <c r="L1143" s="9">
        <f>K1143*'Exhaust Gas Math'!$C$14</f>
        <v>1.717211612872011E-4</v>
      </c>
      <c r="M1143" s="9">
        <f>(L1143/'Exhaust Gas Math'!$B$14)+('Exhaust Gas Math'!$D$10)</f>
        <v>6.3681445100957912E-3</v>
      </c>
      <c r="N1143">
        <f>('Exhaust Gas Math'!$E$10*((-0.000000001)*N1142^3+(0.000002)*N1142^2-0.0012*N1142+1.3446)*$B$15+L1143*'Exhaust Gas Math'!$D$14*$B$14)/('Exhaust Gas Math'!$E$10*((-0.000000001)*N1142^3+(0.000002)*N1142^2-0.0012*N1142+1.3446)+L1143*'Exhaust Gas Math'!$D$14)</f>
        <v>339.42781043161034</v>
      </c>
      <c r="O1143">
        <f t="shared" si="161"/>
        <v>72809.036249022247</v>
      </c>
      <c r="P1143">
        <f>((-0.0000000008)*N1143^3+(0.000003)*N1143^2-0.004*N1143+2.013)*('Exhaust Gas Math'!$E$10/(L1143+'Exhaust Gas Math'!$E$10))+(357.45*N1143^-1.004)*(L1143/(L1143+'Exhaust Gas Math'!$E$10))</f>
        <v>1.0260798630606098</v>
      </c>
      <c r="Q1143" s="9">
        <f t="shared" si="166"/>
        <v>-202.27756857775466</v>
      </c>
      <c r="R1143" s="9">
        <f t="shared" si="167"/>
        <v>72606.758680444487</v>
      </c>
      <c r="T1143">
        <f t="shared" si="162"/>
        <v>0.142375000000002</v>
      </c>
      <c r="U1143">
        <f t="shared" si="163"/>
        <v>72606.758680444487</v>
      </c>
    </row>
    <row r="1144" spans="3:21" x14ac:dyDescent="0.2">
      <c r="C1144" s="1"/>
      <c r="D1144" s="1"/>
      <c r="E1144" s="1">
        <v>0.14250000000000199</v>
      </c>
      <c r="F1144" s="10">
        <f t="shared" si="155"/>
        <v>3.1700000000039363E-2</v>
      </c>
      <c r="G1144" s="9">
        <f t="shared" si="156"/>
        <v>19.917697423759289</v>
      </c>
      <c r="H1144" s="9">
        <f t="shared" si="157"/>
        <v>1</v>
      </c>
      <c r="I1144" s="9">
        <f t="shared" si="158"/>
        <v>2.246965240620635E-4</v>
      </c>
      <c r="J1144" s="10">
        <f t="shared" si="159"/>
        <v>2.6446582035618465E-4</v>
      </c>
      <c r="K1144" s="9">
        <f t="shared" si="160"/>
        <v>1.5728756684344443E-4</v>
      </c>
      <c r="L1144" s="9">
        <f>K1144*'Exhaust Gas Math'!$C$14</f>
        <v>1.8634133383673088E-4</v>
      </c>
      <c r="M1144" s="9">
        <f>(L1144/'Exhaust Gas Math'!$B$14)+('Exhaust Gas Math'!$D$10)</f>
        <v>6.8728104593374128E-3</v>
      </c>
      <c r="N1144">
        <f>('Exhaust Gas Math'!$E$10*((-0.000000001)*N1143^3+(0.000002)*N1143^2-0.0012*N1143+1.3446)*$B$15+L1144*'Exhaust Gas Math'!$D$14*$B$14)/('Exhaust Gas Math'!$E$10*((-0.000000001)*N1143^3+(0.000002)*N1143^2-0.0012*N1143+1.3446)+L1144*'Exhaust Gas Math'!$D$14)</f>
        <v>336.35418027903313</v>
      </c>
      <c r="O1144">
        <f t="shared" si="161"/>
        <v>72676.780905300053</v>
      </c>
      <c r="P1144">
        <f>((-0.0000000008)*N1144^3+(0.000003)*N1144^2-0.004*N1144+2.013)*('Exhaust Gas Math'!$E$10/(L1144+'Exhaust Gas Math'!$E$10))+(357.45*N1144^-1.004)*(L1144/(L1144+'Exhaust Gas Math'!$E$10))</f>
        <v>1.0356169102696375</v>
      </c>
      <c r="Q1144" s="9">
        <f t="shared" si="166"/>
        <v>-205.42221074606559</v>
      </c>
      <c r="R1144" s="9">
        <f t="shared" si="167"/>
        <v>72471.358694553986</v>
      </c>
      <c r="T1144">
        <f t="shared" si="162"/>
        <v>0.14250000000000199</v>
      </c>
      <c r="U1144">
        <f t="shared" si="163"/>
        <v>72471.358694553986</v>
      </c>
    </row>
    <row r="1145" spans="3:21" x14ac:dyDescent="0.2">
      <c r="C1145" s="1"/>
      <c r="D1145" s="1"/>
      <c r="E1145" s="1">
        <v>0.142625000000002</v>
      </c>
      <c r="F1145" s="10">
        <f t="shared" si="155"/>
        <v>3.4187153334612273E-2</v>
      </c>
      <c r="G1145" s="9">
        <f t="shared" si="156"/>
        <v>19.856297809795347</v>
      </c>
      <c r="H1145" s="9">
        <f t="shared" si="157"/>
        <v>1</v>
      </c>
      <c r="I1145" s="9">
        <f t="shared" si="158"/>
        <v>2.4232601015314266E-4</v>
      </c>
      <c r="J1145" s="10">
        <f t="shared" si="159"/>
        <v>2.8209530644726383E-4</v>
      </c>
      <c r="K1145" s="9">
        <f t="shared" si="160"/>
        <v>1.6962820710719986E-4</v>
      </c>
      <c r="L1145" s="9">
        <f>K1145*'Exhaust Gas Math'!$C$14</f>
        <v>2.0096150638626445E-4</v>
      </c>
      <c r="M1145" s="9">
        <f>(L1145/'Exhaust Gas Math'!$B$14)+('Exhaust Gas Math'!$D$10)</f>
        <v>7.3774764085791653E-3</v>
      </c>
      <c r="N1145">
        <f>('Exhaust Gas Math'!$E$10*((-0.000000001)*N1144^3+(0.000002)*N1144^2-0.0012*N1144+1.3446)*$B$15+L1145*'Exhaust Gas Math'!$D$14*$B$14)/('Exhaust Gas Math'!$E$10*((-0.000000001)*N1144^3+(0.000002)*N1144^2-0.0012*N1144+1.3446)+L1145*'Exhaust Gas Math'!$D$14)</f>
        <v>333.70576911478292</v>
      </c>
      <c r="O1145">
        <f t="shared" si="161"/>
        <v>72562.079733425038</v>
      </c>
      <c r="P1145">
        <f>((-0.0000000008)*N1145^3+(0.000003)*N1145^2-0.004*N1145+2.013)*('Exhaust Gas Math'!$E$10/(L1145+'Exhaust Gas Math'!$E$10))+(357.45*N1145^-1.004)*(L1145/(L1145+'Exhaust Gas Math'!$E$10))</f>
        <v>1.0439839413086756</v>
      </c>
      <c r="Q1145" s="9">
        <f t="shared" si="166"/>
        <v>-205.80711198459886</v>
      </c>
      <c r="R1145" s="9">
        <f t="shared" si="167"/>
        <v>72356.272621440439</v>
      </c>
      <c r="T1145">
        <f t="shared" si="162"/>
        <v>0.142625000000002</v>
      </c>
      <c r="U1145">
        <f t="shared" si="163"/>
        <v>72356.272621440439</v>
      </c>
    </row>
    <row r="1146" spans="3:21" x14ac:dyDescent="0.2">
      <c r="C1146" s="1"/>
      <c r="D1146" s="1"/>
      <c r="E1146" s="1">
        <v>0.14275000000000199</v>
      </c>
      <c r="F1146" s="10">
        <f t="shared" si="155"/>
        <v>3.6658972541814445E-2</v>
      </c>
      <c r="G1146" s="9">
        <f t="shared" si="156"/>
        <v>19.672477516944969</v>
      </c>
      <c r="H1146" s="9">
        <f t="shared" si="157"/>
        <v>1</v>
      </c>
      <c r="I1146" s="9">
        <f t="shared" si="158"/>
        <v>2.5984680460006642E-4</v>
      </c>
      <c r="J1146" s="10">
        <f t="shared" si="159"/>
        <v>2.9961610089418759E-4</v>
      </c>
      <c r="K1146" s="9">
        <f t="shared" si="160"/>
        <v>1.8189276322004647E-4</v>
      </c>
      <c r="L1146" s="9">
        <f>K1146*'Exhaust Gas Math'!$C$14</f>
        <v>2.1549154071032534E-4</v>
      </c>
      <c r="M1146" s="9">
        <f>(L1146/'Exhaust Gas Math'!$B$14)+('Exhaust Gas Math'!$D$10)</f>
        <v>7.8790309244252434E-3</v>
      </c>
      <c r="N1146">
        <f>('Exhaust Gas Math'!$E$10*((-0.000000001)*N1145^3+(0.000002)*N1145^2-0.0012*N1145+1.3446)*$B$15+L1146*'Exhaust Gas Math'!$D$14*$B$14)/('Exhaust Gas Math'!$E$10*((-0.000000001)*N1145^3+(0.000002)*N1145^2-0.0012*N1145+1.3446)+L1146*'Exhaust Gas Math'!$D$14)</f>
        <v>331.41324176293369</v>
      </c>
      <c r="O1146">
        <f t="shared" si="161"/>
        <v>72462.206081620738</v>
      </c>
      <c r="P1146">
        <f>((-0.0000000008)*N1146^3+(0.000003)*N1146^2-0.004*N1146+2.013)*('Exhaust Gas Math'!$E$10/(L1146+'Exhaust Gas Math'!$E$10))+(357.45*N1146^-1.004)*(L1146/(L1146+'Exhaust Gas Math'!$E$10))</f>
        <v>1.0513414262039122</v>
      </c>
      <c r="Q1146" s="9">
        <f t="shared" si="166"/>
        <v>-203.43791536272957</v>
      </c>
      <c r="R1146" s="9">
        <f t="shared" si="167"/>
        <v>72258.768166258014</v>
      </c>
      <c r="T1146">
        <f t="shared" si="162"/>
        <v>0.14275000000000199</v>
      </c>
      <c r="U1146">
        <f t="shared" si="163"/>
        <v>72258.768166258014</v>
      </c>
    </row>
    <row r="1147" spans="3:21" x14ac:dyDescent="0.2">
      <c r="C1147" s="1"/>
      <c r="D1147" s="1"/>
      <c r="E1147" s="1">
        <v>0.142875000000002</v>
      </c>
      <c r="F1147" s="10">
        <f t="shared" si="155"/>
        <v>3.9100218034271064E-2</v>
      </c>
      <c r="G1147" s="9">
        <f t="shared" si="156"/>
        <v>19.367369858439965</v>
      </c>
      <c r="H1147" s="9">
        <f t="shared" si="157"/>
        <v>1</v>
      </c>
      <c r="I1147" s="9">
        <f t="shared" si="158"/>
        <v>2.7715088587882043E-4</v>
      </c>
      <c r="J1147" s="10">
        <f t="shared" si="159"/>
        <v>3.169201821729416E-4</v>
      </c>
      <c r="K1147" s="9">
        <f t="shared" si="160"/>
        <v>1.9400562011517429E-4</v>
      </c>
      <c r="L1147" s="9">
        <f>K1147*'Exhaust Gas Math'!$C$14</f>
        <v>2.2984185431558431E-4</v>
      </c>
      <c r="M1147" s="9">
        <f>(L1147/'Exhaust Gas Math'!$B$14)+('Exhaust Gas Math'!$D$10)</f>
        <v>8.3743817565018388E-3</v>
      </c>
      <c r="N1147">
        <f>('Exhaust Gas Math'!$E$10*((-0.000000001)*N1146^3+(0.000002)*N1146^2-0.0012*N1146+1.3446)*$B$15+L1147*'Exhaust Gas Math'!$D$14*$B$14)/('Exhaust Gas Math'!$E$10*((-0.000000001)*N1146^3+(0.000002)*N1146^2-0.0012*N1146+1.3446)+L1147*'Exhaust Gas Math'!$D$14)</f>
        <v>329.42111017149654</v>
      </c>
      <c r="O1147">
        <f t="shared" si="161"/>
        <v>72374.957594720952</v>
      </c>
      <c r="P1147">
        <f>((-0.0000000008)*N1147^3+(0.000003)*N1147^2-0.004*N1147+2.013)*('Exhaust Gas Math'!$E$10/(L1147+'Exhaust Gas Math'!$E$10))+(357.45*N1147^-1.004)*(L1147/(L1147+'Exhaust Gas Math'!$E$10))</f>
        <v>1.0578234416933132</v>
      </c>
      <c r="Q1147" s="9">
        <f t="shared" si="166"/>
        <v>-198.39214998821095</v>
      </c>
      <c r="R1147" s="9">
        <f t="shared" si="167"/>
        <v>72176.56544473274</v>
      </c>
      <c r="T1147">
        <f t="shared" si="162"/>
        <v>0.142875000000002</v>
      </c>
      <c r="U1147">
        <f t="shared" si="163"/>
        <v>72176.56544473274</v>
      </c>
    </row>
    <row r="1148" spans="3:21" x14ac:dyDescent="0.2">
      <c r="C1148" s="1"/>
      <c r="D1148" s="1"/>
      <c r="E1148" s="1">
        <v>0.14300000000000199</v>
      </c>
      <c r="F1148" s="10">
        <f t="shared" si="155"/>
        <v>4.149583872172332E-2</v>
      </c>
      <c r="G1148" s="9">
        <f t="shared" si="156"/>
        <v>18.942855924453809</v>
      </c>
      <c r="H1148" s="9">
        <f t="shared" si="157"/>
        <v>1</v>
      </c>
      <c r="I1148" s="9">
        <f t="shared" si="158"/>
        <v>2.9413156857412088E-4</v>
      </c>
      <c r="J1148" s="10">
        <f t="shared" si="159"/>
        <v>3.3390086486824206E-4</v>
      </c>
      <c r="K1148" s="9">
        <f t="shared" si="160"/>
        <v>2.058920980018846E-4</v>
      </c>
      <c r="L1148" s="9">
        <f>K1148*'Exhaust Gas Math'!$C$14</f>
        <v>2.4392397274669361E-4</v>
      </c>
      <c r="M1148" s="9">
        <f>(L1148/'Exhaust Gas Math'!$B$14)+('Exhaust Gas Math'!$D$10)</f>
        <v>8.8604749022080619E-3</v>
      </c>
      <c r="N1148">
        <f>('Exhaust Gas Math'!$E$10*((-0.000000001)*N1147^3+(0.000002)*N1147^2-0.0012*N1147+1.3446)*$B$15+L1148*'Exhaust Gas Math'!$D$14*$B$14)/('Exhaust Gas Math'!$E$10*((-0.000000001)*N1147^3+(0.000002)*N1147^2-0.0012*N1147+1.3446)+L1148*'Exhaust Gas Math'!$D$14)</f>
        <v>327.68460689198167</v>
      </c>
      <c r="O1148">
        <f t="shared" si="161"/>
        <v>72298.541189197538</v>
      </c>
      <c r="P1148">
        <f>((-0.0000000008)*N1148^3+(0.000003)*N1148^2-0.004*N1148+2.013)*('Exhaust Gas Math'!$E$10/(L1148+'Exhaust Gas Math'!$E$10))+(357.45*N1148^-1.004)*(L1148/(L1148+'Exhaust Gas Math'!$E$10))</f>
        <v>1.063542325687421</v>
      </c>
      <c r="Q1148" s="9">
        <f t="shared" si="166"/>
        <v>-190.81639853915371</v>
      </c>
      <c r="R1148" s="9">
        <f t="shared" si="167"/>
        <v>72107.72479065838</v>
      </c>
      <c r="T1148">
        <f t="shared" si="162"/>
        <v>0.14300000000000199</v>
      </c>
      <c r="U1148">
        <f t="shared" si="163"/>
        <v>72107.72479065838</v>
      </c>
    </row>
    <row r="1149" spans="3:21" x14ac:dyDescent="0.2">
      <c r="C1149" s="1"/>
      <c r="D1149" s="1"/>
      <c r="E1149" s="1">
        <v>0.143125000000002</v>
      </c>
      <c r="F1149" s="10">
        <f t="shared" si="155"/>
        <v>4.3831064806010088E-2</v>
      </c>
      <c r="G1149" s="9">
        <f t="shared" si="156"/>
        <v>18.401552984554431</v>
      </c>
      <c r="H1149" s="9">
        <f t="shared" si="157"/>
        <v>1</v>
      </c>
      <c r="I1149" s="9">
        <f t="shared" si="158"/>
        <v>3.1068416113051359E-4</v>
      </c>
      <c r="J1149" s="10">
        <f t="shared" si="159"/>
        <v>3.5045345742463476E-4</v>
      </c>
      <c r="K1149" s="9">
        <f t="shared" si="160"/>
        <v>2.1747891279135949E-4</v>
      </c>
      <c r="L1149" s="9">
        <f>K1149*'Exhaust Gas Math'!$C$14</f>
        <v>2.5765107506075613E-4</v>
      </c>
      <c r="M1149" s="9">
        <f>(L1149/'Exhaust Gas Math'!$B$14)+('Exhaust Gas Math'!$D$10)</f>
        <v>9.3343134356586154E-3</v>
      </c>
      <c r="N1149">
        <f>('Exhaust Gas Math'!$E$10*((-0.000000001)*N1148^3+(0.000002)*N1148^2-0.0012*N1148+1.3446)*$B$15+L1149*'Exhaust Gas Math'!$D$14*$B$14)/('Exhaust Gas Math'!$E$10*((-0.000000001)*N1148^3+(0.000002)*N1148^2-0.0012*N1148+1.3446)+L1149*'Exhaust Gas Math'!$D$14)</f>
        <v>326.16735046913976</v>
      </c>
      <c r="O1149">
        <f t="shared" si="161"/>
        <v>72231.486839514444</v>
      </c>
      <c r="P1149">
        <f>((-0.0000000008)*N1149^3+(0.000003)*N1149^2-0.004*N1149+2.013)*('Exhaust Gas Math'!$E$10/(L1149+'Exhaust Gas Math'!$E$10))+(357.45*N1149^-1.004)*(L1149/(L1149+'Exhaust Gas Math'!$E$10))</f>
        <v>1.068592457192683</v>
      </c>
      <c r="Q1149" s="9">
        <f t="shared" si="166"/>
        <v>-180.92186738166265</v>
      </c>
      <c r="R1149" s="9">
        <f t="shared" si="167"/>
        <v>72050.564972132779</v>
      </c>
      <c r="T1149">
        <f t="shared" si="162"/>
        <v>0.143125000000002</v>
      </c>
      <c r="U1149">
        <f t="shared" si="163"/>
        <v>72050.564972132779</v>
      </c>
    </row>
    <row r="1150" spans="3:21" x14ac:dyDescent="0.2">
      <c r="C1150" s="1"/>
      <c r="D1150" s="1"/>
      <c r="E1150" s="1">
        <v>0.14325000000000199</v>
      </c>
      <c r="F1150" s="10">
        <f t="shared" si="155"/>
        <v>4.6091498841778981E-2</v>
      </c>
      <c r="G1150" s="9">
        <f t="shared" si="156"/>
        <v>17.746798351368057</v>
      </c>
      <c r="H1150" s="9">
        <f t="shared" si="157"/>
        <v>1</v>
      </c>
      <c r="I1150" s="9">
        <f t="shared" si="158"/>
        <v>3.2670661131058365E-4</v>
      </c>
      <c r="J1150" s="10">
        <f t="shared" si="159"/>
        <v>3.6647590760470483E-4</v>
      </c>
      <c r="K1150" s="9">
        <f t="shared" si="160"/>
        <v>2.2869462791740854E-4</v>
      </c>
      <c r="L1150" s="9">
        <f>K1150*'Exhaust Gas Math'!$C$14</f>
        <v>2.7093852910727338E-4</v>
      </c>
      <c r="M1150" s="9">
        <f>(L1150/'Exhaust Gas Math'!$B$14)+('Exhaust Gas Math'!$D$10)</f>
        <v>9.7929759847272119E-3</v>
      </c>
      <c r="N1150">
        <f>('Exhaust Gas Math'!$E$10*((-0.000000001)*N1149^3+(0.000002)*N1149^2-0.0012*N1149+1.3446)*$B$15+L1150*'Exhaust Gas Math'!$D$14*$B$14)/('Exhaust Gas Math'!$E$10*((-0.000000001)*N1149^3+(0.000002)*N1149^2-0.0012*N1149+1.3446)+L1150*'Exhaust Gas Math'!$D$14)</f>
        <v>324.83958364129728</v>
      </c>
      <c r="O1150">
        <f t="shared" si="161"/>
        <v>72172.582136838944</v>
      </c>
      <c r="P1150">
        <f>((-0.0000000008)*N1150^3+(0.000003)*N1150^2-0.004*N1150+2.013)*('Exhaust Gas Math'!$E$10/(L1150+'Exhaust Gas Math'!$E$10))+(357.45*N1150^-1.004)*(L1150/(L1150+'Exhaust Gas Math'!$E$10))</f>
        <v>1.073053325607668</v>
      </c>
      <c r="Q1150" s="9">
        <f t="shared" si="166"/>
        <v>-168.9784563694416</v>
      </c>
      <c r="R1150" s="9">
        <f t="shared" si="167"/>
        <v>72003.603680469503</v>
      </c>
      <c r="T1150">
        <f t="shared" si="162"/>
        <v>0.14325000000000199</v>
      </c>
      <c r="U1150">
        <f t="shared" si="163"/>
        <v>72003.603680469503</v>
      </c>
    </row>
    <row r="1151" spans="3:21" x14ac:dyDescent="0.2">
      <c r="C1151" s="1"/>
      <c r="D1151" s="1"/>
      <c r="E1151" s="1">
        <v>0.143375000000002</v>
      </c>
      <c r="F1151" s="10">
        <f t="shared" si="155"/>
        <v>4.8263204501529704E-2</v>
      </c>
      <c r="G1151" s="9">
        <f t="shared" si="156"/>
        <v>16.982628804936059</v>
      </c>
      <c r="H1151" s="9">
        <f t="shared" si="157"/>
        <v>1</v>
      </c>
      <c r="I1151" s="9">
        <f t="shared" si="158"/>
        <v>3.4210013538097143E-4</v>
      </c>
      <c r="J1151" s="10">
        <f t="shared" si="159"/>
        <v>3.8186943167509255E-4</v>
      </c>
      <c r="K1151" s="9">
        <f t="shared" si="160"/>
        <v>2.3947009476667997E-4</v>
      </c>
      <c r="L1151" s="9">
        <f>K1151*'Exhaust Gas Math'!$C$14</f>
        <v>2.8370441331352654E-4</v>
      </c>
      <c r="M1151" s="9">
        <f>(L1151/'Exhaust Gas Math'!$B$14)+('Exhaust Gas Math'!$D$10)</f>
        <v>1.0233634742278237E-2</v>
      </c>
      <c r="N1151">
        <f>('Exhaust Gas Math'!$E$10*((-0.000000001)*N1150^3+(0.000002)*N1150^2-0.0012*N1150+1.3446)*$B$15+L1151*'Exhaust Gas Math'!$D$14*$B$14)/('Exhaust Gas Math'!$E$10*((-0.000000001)*N1150^3+(0.000002)*N1150^2-0.0012*N1150+1.3446)+L1151*'Exhaust Gas Math'!$D$14)</f>
        <v>323.6768308435885</v>
      </c>
      <c r="O1151">
        <f t="shared" si="161"/>
        <v>72120.822063011758</v>
      </c>
      <c r="P1151">
        <f>((-0.0000000008)*N1151^3+(0.000003)*N1151^2-0.004*N1151+2.013)*('Exhaust Gas Math'!$E$10/(L1151+'Exhaust Gas Math'!$E$10))+(357.45*N1151^-1.004)*(L1151/(L1151+'Exhaust Gas Math'!$E$10))</f>
        <v>1.0769920245583131</v>
      </c>
      <c r="Q1151" s="9">
        <f t="shared" si="166"/>
        <v>-155.30746318918551</v>
      </c>
      <c r="R1151" s="9">
        <f t="shared" si="167"/>
        <v>71965.514599822578</v>
      </c>
      <c r="T1151">
        <f t="shared" si="162"/>
        <v>0.143375000000002</v>
      </c>
      <c r="U1151">
        <f t="shared" si="163"/>
        <v>71965.514599822578</v>
      </c>
    </row>
    <row r="1152" spans="3:21" x14ac:dyDescent="0.2">
      <c r="C1152" s="1"/>
      <c r="D1152" s="1"/>
      <c r="E1152" s="1">
        <v>0.14350000000000199</v>
      </c>
      <c r="F1152" s="10">
        <f t="shared" si="155"/>
        <v>5.0332792497703331E-2</v>
      </c>
      <c r="G1152" s="9">
        <f t="shared" si="156"/>
        <v>16.113755704624797</v>
      </c>
      <c r="H1152" s="9">
        <f t="shared" si="157"/>
        <v>1</v>
      </c>
      <c r="I1152" s="9">
        <f t="shared" si="158"/>
        <v>3.5676982714690858E-4</v>
      </c>
      <c r="J1152" s="10">
        <f t="shared" si="159"/>
        <v>3.9653912344102976E-4</v>
      </c>
      <c r="K1152" s="9">
        <f t="shared" si="160"/>
        <v>2.4973887900283601E-4</v>
      </c>
      <c r="L1152" s="9">
        <f>K1152*'Exhaust Gas Math'!$C$14</f>
        <v>2.9587002175829005E-4</v>
      </c>
      <c r="M1152" s="9">
        <f>(L1152/'Exhaust Gas Math'!$B$14)+('Exhaust Gas Math'!$D$10)</f>
        <v>1.0653572900537246E-2</v>
      </c>
      <c r="N1152">
        <f>('Exhaust Gas Math'!$E$10*((-0.000000001)*N1151^3+(0.000002)*N1151^2-0.0012*N1151+1.3446)*$B$15+L1152*'Exhaust Gas Math'!$D$14*$B$14)/('Exhaust Gas Math'!$E$10*((-0.000000001)*N1151^3+(0.000002)*N1151^2-0.0012*N1151+1.3446)+L1152*'Exhaust Gas Math'!$D$14)</f>
        <v>322.65886612024229</v>
      </c>
      <c r="O1152">
        <f t="shared" si="161"/>
        <v>72075.370068174161</v>
      </c>
      <c r="P1152">
        <f>((-0.0000000008)*N1152^3+(0.000003)*N1152^2-0.004*N1152+2.013)*('Exhaust Gas Math'!$E$10/(L1152+'Exhaust Gas Math'!$E$10))+(357.45*N1152^-1.004)*(L1152/(L1152+'Exhaust Gas Math'!$E$10))</f>
        <v>1.0804652804004304</v>
      </c>
      <c r="Q1152" s="9">
        <f t="shared" si="166"/>
        <v>-140.27309212499713</v>
      </c>
      <c r="R1152" s="9">
        <f t="shared" si="167"/>
        <v>71935.096976049157</v>
      </c>
      <c r="T1152">
        <f t="shared" si="162"/>
        <v>0.14350000000000199</v>
      </c>
      <c r="U1152">
        <f t="shared" si="163"/>
        <v>71935.096976049157</v>
      </c>
    </row>
    <row r="1153" spans="3:21" x14ac:dyDescent="0.2">
      <c r="C1153" s="1"/>
      <c r="D1153" s="1"/>
      <c r="E1153" s="1">
        <v>0.143625000000002</v>
      </c>
      <c r="F1153" s="10">
        <f t="shared" si="155"/>
        <v>5.2287503132097103E-2</v>
      </c>
      <c r="G1153" s="9">
        <f t="shared" si="156"/>
        <v>15.14553594202668</v>
      </c>
      <c r="H1153" s="9">
        <f t="shared" si="157"/>
        <v>1</v>
      </c>
      <c r="I1153" s="9">
        <f t="shared" si="158"/>
        <v>3.7062524308050117E-4</v>
      </c>
      <c r="J1153" s="10">
        <f t="shared" si="159"/>
        <v>4.1039453937462235E-4</v>
      </c>
      <c r="K1153" s="9">
        <f t="shared" si="160"/>
        <v>2.5943767015635083E-4</v>
      </c>
      <c r="L1153" s="9">
        <f>K1153*'Exhaust Gas Math'!$C$14</f>
        <v>3.0736034942003529E-4</v>
      </c>
      <c r="M1153" s="9">
        <f>(L1153/'Exhaust Gas Math'!$B$14)+('Exhaust Gas Math'!$D$10)</f>
        <v>1.1050201401115267E-2</v>
      </c>
      <c r="N1153">
        <f>('Exhaust Gas Math'!$E$10*((-0.000000001)*N1152^3+(0.000002)*N1152^2-0.0012*N1152+1.3446)*$B$15+L1153*'Exhaust Gas Math'!$D$14*$B$14)/('Exhaust Gas Math'!$E$10*((-0.000000001)*N1152^3+(0.000002)*N1152^2-0.0012*N1152+1.3446)+L1153*'Exhaust Gas Math'!$D$14)</f>
        <v>321.76891330456806</v>
      </c>
      <c r="O1153">
        <f t="shared" si="161"/>
        <v>72035.527654277059</v>
      </c>
      <c r="P1153">
        <f>((-0.0000000008)*N1153^3+(0.000003)*N1153^2-0.004*N1153+2.013)*('Exhaust Gas Math'!$E$10/(L1153+'Exhaust Gas Math'!$E$10))+(357.45*N1153^-1.004)*(L1153/(L1153+'Exhaust Gas Math'!$E$10))</f>
        <v>1.0835211043866471</v>
      </c>
      <c r="Q1153" s="9">
        <f t="shared" si="166"/>
        <v>-124.27296808636213</v>
      </c>
      <c r="R1153" s="9">
        <f t="shared" si="167"/>
        <v>71911.254686190703</v>
      </c>
      <c r="T1153">
        <f t="shared" si="162"/>
        <v>0.143625000000002</v>
      </c>
      <c r="U1153">
        <f t="shared" si="163"/>
        <v>71911.254686190703</v>
      </c>
    </row>
    <row r="1154" spans="3:21" x14ac:dyDescent="0.2">
      <c r="C1154" s="1"/>
      <c r="D1154" s="1"/>
      <c r="E1154" s="1">
        <v>0.14375000000000199</v>
      </c>
      <c r="F1154" s="10">
        <f t="shared" si="155"/>
        <v>5.4115284963641652E-2</v>
      </c>
      <c r="G1154" s="9">
        <f t="shared" si="156"/>
        <v>14.083938913944371</v>
      </c>
      <c r="H1154" s="9">
        <f t="shared" si="157"/>
        <v>1</v>
      </c>
      <c r="I1154" s="9">
        <f t="shared" si="158"/>
        <v>3.8358095993511768E-4</v>
      </c>
      <c r="J1154" s="10">
        <f t="shared" si="159"/>
        <v>4.2335025622923885E-4</v>
      </c>
      <c r="K1154" s="9">
        <f t="shared" si="160"/>
        <v>2.6850667195458237E-4</v>
      </c>
      <c r="L1154" s="9">
        <f>K1154*'Exhaust Gas Math'!$C$14</f>
        <v>3.1810455460779972E-4</v>
      </c>
      <c r="M1154" s="9">
        <f>(L1154/'Exhaust Gas Math'!$B$14)+('Exhaust Gas Math'!$D$10)</f>
        <v>1.1421074897413659E-2</v>
      </c>
      <c r="N1154">
        <f>('Exhaust Gas Math'!$E$10*((-0.000000001)*N1153^3+(0.000002)*N1153^2-0.0012*N1153+1.3446)*$B$15+L1154*'Exhaust Gas Math'!$D$14*$B$14)/('Exhaust Gas Math'!$E$10*((-0.000000001)*N1153^3+(0.000002)*N1153^2-0.0012*N1153+1.3446)+L1154*'Exhaust Gas Math'!$D$14)</f>
        <v>320.99302179175493</v>
      </c>
      <c r="O1154">
        <f t="shared" si="161"/>
        <v>72000.710434952358</v>
      </c>
      <c r="P1154">
        <f>((-0.0000000008)*N1154^3+(0.000003)*N1154^2-0.004*N1154+2.013)*('Exhaust Gas Math'!$E$10/(L1154+'Exhaust Gas Math'!$E$10))+(357.45*N1154^-1.004)*(L1154/(L1154+'Exhaust Gas Math'!$E$10))</f>
        <v>1.0862001400262291</v>
      </c>
      <c r="Q1154" s="9">
        <f t="shared" si="166"/>
        <v>-107.72788270627009</v>
      </c>
      <c r="R1154" s="9">
        <f t="shared" si="167"/>
        <v>71892.982552246089</v>
      </c>
      <c r="T1154">
        <f t="shared" si="162"/>
        <v>0.14375000000000199</v>
      </c>
      <c r="U1154">
        <f t="shared" si="163"/>
        <v>71892.982552246089</v>
      </c>
    </row>
    <row r="1155" spans="3:21" x14ac:dyDescent="0.2">
      <c r="C1155" s="1"/>
      <c r="D1155" s="1"/>
      <c r="E1155" s="1">
        <v>0.143875000000002</v>
      </c>
      <c r="F1155" s="10">
        <f t="shared" si="155"/>
        <v>5.5804869109547003E-2</v>
      </c>
      <c r="G1155" s="9">
        <f t="shared" si="156"/>
        <v>12.935509719072448</v>
      </c>
      <c r="H1155" s="9">
        <f t="shared" si="157"/>
        <v>1</v>
      </c>
      <c r="I1155" s="9">
        <f t="shared" si="158"/>
        <v>3.9555710140814072E-4</v>
      </c>
      <c r="J1155" s="10">
        <f t="shared" si="159"/>
        <v>4.3532639770226184E-4</v>
      </c>
      <c r="K1155" s="9">
        <f t="shared" si="160"/>
        <v>2.7688997098569847E-4</v>
      </c>
      <c r="L1155" s="9">
        <f>K1155*'Exhaust Gas Math'!$C$14</f>
        <v>3.2803639572379355E-4</v>
      </c>
      <c r="M1155" s="9">
        <f>(L1155/'Exhaust Gas Math'!$B$14)+('Exhaust Gas Math'!$D$10)</f>
        <v>1.1763906830999914E-2</v>
      </c>
      <c r="N1155">
        <f>('Exhaust Gas Math'!$E$10*((-0.000000001)*N1154^3+(0.000002)*N1154^2-0.0012*N1154+1.3446)*$B$15+L1155*'Exhaust Gas Math'!$D$14*$B$14)/('Exhaust Gas Math'!$E$10*((-0.000000001)*N1154^3+(0.000002)*N1154^2-0.0012*N1154+1.3446)+L1155*'Exhaust Gas Math'!$D$14)</f>
        <v>320.31957639408176</v>
      </c>
      <c r="O1155">
        <f t="shared" si="161"/>
        <v>71970.429181238986</v>
      </c>
      <c r="P1155">
        <f>((-0.0000000008)*N1155^3+(0.000003)*N1155^2-0.004*N1155+2.013)*('Exhaust Gas Math'!$E$10/(L1155+'Exhaust Gas Math'!$E$10))+(357.45*N1155^-1.004)*(L1155/(L1155+'Exhaust Gas Math'!$E$10))</f>
        <v>1.0885367629195448</v>
      </c>
      <c r="Q1155" s="9">
        <f t="shared" si="166"/>
        <v>-91.07101953557634</v>
      </c>
      <c r="R1155" s="9">
        <f t="shared" si="167"/>
        <v>71879.358161703407</v>
      </c>
      <c r="T1155">
        <f t="shared" si="162"/>
        <v>0.143875000000002</v>
      </c>
      <c r="U1155">
        <f t="shared" si="163"/>
        <v>71879.358161703407</v>
      </c>
    </row>
    <row r="1156" spans="3:21" x14ac:dyDescent="0.2">
      <c r="C1156" s="1"/>
      <c r="D1156" s="1"/>
      <c r="E1156" s="1">
        <v>0.14400000000000199</v>
      </c>
      <c r="F1156" s="10">
        <f t="shared" ref="F1156:F1219" si="168">-(($B$3/1000)/2)*COS($B$10*E1156)+(($B$3/1000)/2)</f>
        <v>5.7345838721709064E-2</v>
      </c>
      <c r="G1156" s="9">
        <f t="shared" ref="G1156:G1219" si="169">($B$3/1000/2)*$B$10*SIN($B$10*E1156)</f>
        <v>11.707328805289402</v>
      </c>
      <c r="H1156" s="9">
        <f t="shared" ref="H1156:H1219" si="170">IF(MOD(E1156,(1/($B$9/2)))&lt;=(1/($B$9*2)),1,0)</f>
        <v>1</v>
      </c>
      <c r="I1156" s="9">
        <f t="shared" ref="I1156:I1219" si="171">F1156*$B$4*H1156</f>
        <v>4.0647983060491206E-4</v>
      </c>
      <c r="J1156" s="10">
        <f t="shared" ref="J1156:J1219" si="172">$B$7+H1156*I1156</f>
        <v>4.4624912689903318E-4</v>
      </c>
      <c r="K1156" s="9">
        <f t="shared" ref="K1156:K1219" si="173">(I1156)*$B$11*H1156</f>
        <v>2.845358814234384E-4</v>
      </c>
      <c r="L1156" s="9">
        <f>K1156*'Exhaust Gas Math'!$C$14</f>
        <v>3.3709463966485951E-4</v>
      </c>
      <c r="M1156" s="9">
        <f>(L1156/'Exhaust Gas Math'!$B$14)+('Exhaust Gas Math'!$D$10)</f>
        <v>1.207658352900012E-2</v>
      </c>
      <c r="N1156">
        <f>('Exhaust Gas Math'!$E$10*((-0.000000001)*N1155^3+(0.000002)*N1155^2-0.0012*N1155+1.3446)*$B$15+L1156*'Exhaust Gas Math'!$D$14*$B$14)/('Exhaust Gas Math'!$E$10*((-0.000000001)*N1155^3+(0.000002)*N1155^2-0.0012*N1155+1.3446)+L1156*'Exhaust Gas Math'!$D$14)</f>
        <v>319.73891060386558</v>
      </c>
      <c r="O1156">
        <f t="shared" ref="O1156:O1219" si="174">(M1156*$B$12*N1156)/J1156</f>
        <v>71944.274746745214</v>
      </c>
      <c r="P1156">
        <f>((-0.0000000008)*N1156^3+(0.000003)*N1156^2-0.004*N1156+2.013)*('Exhaust Gas Math'!$E$10/(L1156+'Exhaust Gas Math'!$E$10))+(357.45*N1156^-1.004)*(L1156/(L1156+'Exhaust Gas Math'!$E$10))</f>
        <v>1.0905599788287508</v>
      </c>
      <c r="Q1156" s="9">
        <f t="shared" si="166"/>
        <v>-74.736919309051004</v>
      </c>
      <c r="R1156" s="9">
        <f t="shared" si="167"/>
        <v>71869.537827436157</v>
      </c>
      <c r="T1156">
        <f t="shared" ref="T1156:T1219" si="175">E1156</f>
        <v>0.14400000000000199</v>
      </c>
      <c r="U1156">
        <f t="shared" ref="U1156:U1219" si="176">R1156</f>
        <v>71869.537827436157</v>
      </c>
    </row>
    <row r="1157" spans="3:21" x14ac:dyDescent="0.2">
      <c r="C1157" s="1"/>
      <c r="D1157" s="1"/>
      <c r="E1157" s="1">
        <v>0.144125000000002</v>
      </c>
      <c r="F1157" s="10">
        <f t="shared" si="168"/>
        <v>5.8728693210045563E-2</v>
      </c>
      <c r="G1157" s="9">
        <f t="shared" si="169"/>
        <v>10.406968316339414</v>
      </c>
      <c r="H1157" s="9">
        <f t="shared" si="170"/>
        <v>1</v>
      </c>
      <c r="I1157" s="9">
        <f t="shared" si="171"/>
        <v>4.1628180526776535E-4</v>
      </c>
      <c r="J1157" s="10">
        <f t="shared" si="172"/>
        <v>4.5605110156188647E-4</v>
      </c>
      <c r="K1157" s="9">
        <f t="shared" si="173"/>
        <v>2.913972636874357E-4</v>
      </c>
      <c r="L1157" s="9">
        <f>K1157*'Exhaust Gas Math'!$C$14</f>
        <v>3.4522343934493562E-4</v>
      </c>
      <c r="M1157" s="9">
        <f>(L1157/'Exhaust Gas Math'!$B$14)+('Exhaust Gas Math'!$D$10)</f>
        <v>1.2357177235595774E-2</v>
      </c>
      <c r="N1157">
        <f>('Exhaust Gas Math'!$E$10*((-0.000000001)*N1156^3+(0.000002)*N1156^2-0.0012*N1156+1.3446)*$B$15+L1157*'Exhaust Gas Math'!$D$14*$B$14)/('Exhaust Gas Math'!$E$10*((-0.000000001)*N1156^3+(0.000002)*N1156^2-0.0012*N1156+1.3446)+L1157*'Exhaust Gas Math'!$D$14)</f>
        <v>319.24300041820538</v>
      </c>
      <c r="O1157">
        <f t="shared" si="174"/>
        <v>71921.906043473675</v>
      </c>
      <c r="P1157">
        <f>((-0.0000000008)*N1157^3+(0.000003)*N1157^2-0.004*N1157+2.013)*('Exhaust Gas Math'!$E$10/(L1157+'Exhaust Gas Math'!$E$10))+(357.45*N1157^-1.004)*(L1157/(L1157+'Exhaust Gas Math'!$E$10))</f>
        <v>1.0922941564757125</v>
      </c>
      <c r="Q1157" s="9">
        <f t="shared" si="166"/>
        <v>-59.15045359437385</v>
      </c>
      <c r="R1157" s="9">
        <f t="shared" si="167"/>
        <v>71862.755589879307</v>
      </c>
      <c r="T1157">
        <f t="shared" si="175"/>
        <v>0.144125000000002</v>
      </c>
      <c r="U1157">
        <f t="shared" si="176"/>
        <v>71862.755589879307</v>
      </c>
    </row>
    <row r="1158" spans="3:21" x14ac:dyDescent="0.2">
      <c r="C1158" s="1"/>
      <c r="D1158" s="1"/>
      <c r="E1158" s="1">
        <v>0.14425000000000199</v>
      </c>
      <c r="F1158" s="10">
        <f t="shared" si="168"/>
        <v>5.9944906816789323E-2</v>
      </c>
      <c r="G1158" s="9">
        <f t="shared" si="169"/>
        <v>9.0424454070512912</v>
      </c>
      <c r="H1158" s="9">
        <f t="shared" si="170"/>
        <v>1</v>
      </c>
      <c r="I1158" s="9">
        <f t="shared" si="171"/>
        <v>4.2490259296341107E-4</v>
      </c>
      <c r="J1158" s="10">
        <f t="shared" si="172"/>
        <v>4.6467188925753224E-4</v>
      </c>
      <c r="K1158" s="9">
        <f t="shared" si="173"/>
        <v>2.9743181507438772E-4</v>
      </c>
      <c r="L1158" s="9">
        <f>K1158*'Exhaust Gas Math'!$C$14</f>
        <v>3.523726780108894E-4</v>
      </c>
      <c r="M1158" s="9">
        <f>(L1158/'Exhaust Gas Math'!$B$14)+('Exhaust Gas Math'!$D$10)</f>
        <v>1.260395799727868E-2</v>
      </c>
      <c r="N1158">
        <f>('Exhaust Gas Math'!$E$10*((-0.000000001)*N1157^3+(0.000002)*N1157^2-0.0012*N1157+1.3446)*$B$15+L1158*'Exhaust Gas Math'!$D$14*$B$14)/('Exhaust Gas Math'!$E$10*((-0.000000001)*N1157^3+(0.000002)*N1157^2-0.0012*N1157+1.3446)+L1158*'Exhaust Gas Math'!$D$14)</f>
        <v>318.82522159798407</v>
      </c>
      <c r="O1158">
        <f t="shared" si="174"/>
        <v>71903.040442962971</v>
      </c>
      <c r="P1158">
        <f>((-0.0000000008)*N1158^3+(0.000003)*N1158^2-0.004*N1158+2.013)*('Exhaust Gas Math'!$E$10/(L1158+'Exhaust Gas Math'!$E$10))+(357.45*N1158^-1.004)*(L1158/(L1158+'Exhaust Gas Math'!$E$10))</f>
        <v>1.0937596241115701</v>
      </c>
      <c r="Q1158" s="9">
        <f t="shared" si="166"/>
        <v>-44.716075694222745</v>
      </c>
      <c r="R1158" s="9">
        <f t="shared" si="167"/>
        <v>71858.324367268753</v>
      </c>
      <c r="T1158">
        <f t="shared" si="175"/>
        <v>0.14425000000000199</v>
      </c>
      <c r="U1158">
        <f t="shared" si="176"/>
        <v>71858.324367268753</v>
      </c>
    </row>
    <row r="1159" spans="3:21" x14ac:dyDescent="0.2">
      <c r="C1159" s="1"/>
      <c r="D1159" s="1"/>
      <c r="E1159" s="1">
        <v>0.144375000000002</v>
      </c>
      <c r="F1159" s="10">
        <f t="shared" si="168"/>
        <v>6.0986981180622971E-2</v>
      </c>
      <c r="G1159" s="9">
        <f t="shared" si="169"/>
        <v>7.6221728149104733</v>
      </c>
      <c r="H1159" s="9">
        <f t="shared" si="170"/>
        <v>1</v>
      </c>
      <c r="I1159" s="9">
        <f t="shared" si="171"/>
        <v>4.3228904366900459E-4</v>
      </c>
      <c r="J1159" s="10">
        <f t="shared" si="172"/>
        <v>4.7205833996312571E-4</v>
      </c>
      <c r="K1159" s="9">
        <f t="shared" si="173"/>
        <v>3.0260233056830321E-4</v>
      </c>
      <c r="L1159" s="9">
        <f>K1159*'Exhaust Gas Math'!$C$14</f>
        <v>3.5849827822898348E-4</v>
      </c>
      <c r="M1159" s="9">
        <f>(L1159/'Exhaust Gas Math'!$B$14)+('Exhaust Gas Math'!$D$10)</f>
        <v>1.2815404328590178E-2</v>
      </c>
      <c r="N1159">
        <f>('Exhaust Gas Math'!$E$10*((-0.000000001)*N1158^3+(0.000002)*N1158^2-0.0012*N1158+1.3446)*$B$15+L1159*'Exhaust Gas Math'!$D$14*$B$14)/('Exhaust Gas Math'!$E$10*((-0.000000001)*N1158^3+(0.000002)*N1158^2-0.0012*N1158+1.3446)+L1159*'Exhaust Gas Math'!$D$14)</f>
        <v>318.48015745717237</v>
      </c>
      <c r="O1159">
        <f t="shared" si="174"/>
        <v>71887.4461284196</v>
      </c>
      <c r="P1159">
        <f>((-0.0000000008)*N1159^3+(0.000003)*N1159^2-0.004*N1159+2.013)*('Exhaust Gas Math'!$E$10/(L1159+'Exhaust Gas Math'!$E$10))+(357.45*N1159^-1.004)*(L1159/(L1159+'Exhaust Gas Math'!$E$10))</f>
        <v>1.0949731529164826</v>
      </c>
      <c r="Q1159" s="9">
        <f t="shared" si="166"/>
        <v>-31.80761146068264</v>
      </c>
      <c r="R1159" s="9">
        <f t="shared" si="167"/>
        <v>71855.638516958919</v>
      </c>
      <c r="T1159">
        <f t="shared" si="175"/>
        <v>0.144375000000002</v>
      </c>
      <c r="U1159">
        <f t="shared" si="176"/>
        <v>71855.638516958919</v>
      </c>
    </row>
    <row r="1160" spans="3:21" x14ac:dyDescent="0.2">
      <c r="C1160" s="1"/>
      <c r="D1160" s="1"/>
      <c r="E1160" s="1">
        <v>0.14450000000000299</v>
      </c>
      <c r="F1160" s="10">
        <f t="shared" si="168"/>
        <v>6.1848491566574723E-2</v>
      </c>
      <c r="G1160" s="9">
        <f t="shared" si="169"/>
        <v>6.1549069927242295</v>
      </c>
      <c r="H1160" s="9">
        <f t="shared" si="170"/>
        <v>1</v>
      </c>
      <c r="I1160" s="9">
        <f t="shared" si="171"/>
        <v>4.3839561745974545E-4</v>
      </c>
      <c r="J1160" s="10">
        <f t="shared" si="172"/>
        <v>4.7816491375386662E-4</v>
      </c>
      <c r="K1160" s="9">
        <f t="shared" si="173"/>
        <v>3.068769322218218E-4</v>
      </c>
      <c r="L1160" s="9">
        <f>K1160*'Exhaust Gas Math'!$C$14</f>
        <v>3.6356247363694081E-4</v>
      </c>
      <c r="M1160" s="9">
        <f>(L1160/'Exhaust Gas Math'!$B$14)+('Exhaust Gas Math'!$D$10)</f>
        <v>1.2990212592585943E-2</v>
      </c>
      <c r="N1160">
        <f>('Exhaust Gas Math'!$E$10*((-0.000000001)*N1159^3+(0.000002)*N1159^2-0.0012*N1159+1.3446)*$B$15+L1160*'Exhaust Gas Math'!$D$14*$B$14)/('Exhaust Gas Math'!$E$10*((-0.000000001)*N1159^3+(0.000002)*N1159^2-0.0012*N1159+1.3446)+L1160*'Exhaust Gas Math'!$D$14)</f>
        <v>318.2034474349706</v>
      </c>
      <c r="O1160">
        <f t="shared" si="174"/>
        <v>71874.936037141</v>
      </c>
      <c r="P1160">
        <f>((-0.0000000008)*N1160^3+(0.000003)*N1160^2-0.004*N1160+2.013)*('Exhaust Gas Math'!$E$10/(L1160+'Exhaust Gas Math'!$E$10))+(357.45*N1160^-1.004)*(L1160/(L1160+'Exhaust Gas Math'!$E$10))</f>
        <v>1.0959483454598862</v>
      </c>
      <c r="Q1160" s="9">
        <f t="shared" si="166"/>
        <v>-20.758839877444323</v>
      </c>
      <c r="R1160" s="9">
        <f t="shared" si="167"/>
        <v>71854.177197263562</v>
      </c>
      <c r="T1160">
        <f t="shared" si="175"/>
        <v>0.14450000000000299</v>
      </c>
      <c r="U1160">
        <f t="shared" si="176"/>
        <v>71854.177197263562</v>
      </c>
    </row>
    <row r="1161" spans="3:21" x14ac:dyDescent="0.2">
      <c r="C1161" s="1"/>
      <c r="D1161" s="1"/>
      <c r="E1161" s="1">
        <v>0.144625000000003</v>
      </c>
      <c r="F1161" s="10">
        <f t="shared" si="168"/>
        <v>6.2524126476620298E-2</v>
      </c>
      <c r="G1161" s="9">
        <f t="shared" si="169"/>
        <v>4.6496941222248065</v>
      </c>
      <c r="H1161" s="9">
        <f t="shared" si="170"/>
        <v>1</v>
      </c>
      <c r="I1161" s="9">
        <f t="shared" si="171"/>
        <v>4.4318466527747537E-4</v>
      </c>
      <c r="J1161" s="10">
        <f t="shared" si="172"/>
        <v>4.8295396157159649E-4</v>
      </c>
      <c r="K1161" s="9">
        <f t="shared" si="173"/>
        <v>3.1022926569423276E-4</v>
      </c>
      <c r="L1161" s="9">
        <f>K1161*'Exhaust Gas Math'!$C$14</f>
        <v>3.6753404178597543E-4</v>
      </c>
      <c r="M1161" s="9">
        <f>(L1161/'Exhaust Gas Math'!$B$14)+('Exhaust Gas Math'!$D$10)</f>
        <v>1.3127305038186033E-2</v>
      </c>
      <c r="N1161">
        <f>('Exhaust Gas Math'!$E$10*((-0.000000001)*N1160^3+(0.000002)*N1160^2-0.0012*N1160+1.3446)*$B$15+L1161*'Exhaust Gas Math'!$D$14*$B$14)/('Exhaust Gas Math'!$E$10*((-0.000000001)*N1160^3+(0.000002)*N1160^2-0.0012*N1160+1.3446)+L1161*'Exhaust Gas Math'!$D$14)</f>
        <v>317.9916690934823</v>
      </c>
      <c r="O1161">
        <f t="shared" si="174"/>
        <v>71865.363119265821</v>
      </c>
      <c r="P1161">
        <f>((-0.0000000008)*N1161^3+(0.000003)*N1161^2-0.004*N1161+2.013)*('Exhaust Gas Math'!$E$10/(L1161+'Exhaust Gas Math'!$E$10))+(357.45*N1161^-1.004)*(L1161/(L1161+'Exhaust Gas Math'!$E$10))</f>
        <v>1.0966959435330024</v>
      </c>
      <c r="Q1161" s="9">
        <f t="shared" si="166"/>
        <v>-11.855094205469261</v>
      </c>
      <c r="R1161" s="9">
        <f t="shared" si="167"/>
        <v>71853.50802506035</v>
      </c>
      <c r="T1161">
        <f t="shared" si="175"/>
        <v>0.144625000000003</v>
      </c>
      <c r="U1161">
        <f t="shared" si="176"/>
        <v>71853.50802506035</v>
      </c>
    </row>
    <row r="1162" spans="3:21" x14ac:dyDescent="0.2">
      <c r="C1162" s="1"/>
      <c r="D1162" s="1"/>
      <c r="E1162" s="1">
        <v>0.14475000000000299</v>
      </c>
      <c r="F1162" s="10">
        <f t="shared" si="168"/>
        <v>6.3009720396875191E-2</v>
      </c>
      <c r="G1162" s="9">
        <f t="shared" si="169"/>
        <v>3.1158143412819443</v>
      </c>
      <c r="H1162" s="9">
        <f t="shared" si="170"/>
        <v>1</v>
      </c>
      <c r="I1162" s="9">
        <f t="shared" si="171"/>
        <v>4.466266610499299E-4</v>
      </c>
      <c r="J1162" s="10">
        <f t="shared" si="172"/>
        <v>4.8639595734405107E-4</v>
      </c>
      <c r="K1162" s="9">
        <f t="shared" si="173"/>
        <v>3.1263866273495091E-4</v>
      </c>
      <c r="L1162" s="9">
        <f>K1162*'Exhaust Gas Math'!$C$14</f>
        <v>3.7038849663781104E-4</v>
      </c>
      <c r="M1162" s="9">
        <f>(L1162/'Exhaust Gas Math'!$B$14)+('Exhaust Gas Math'!$D$10)</f>
        <v>1.3225836444876942E-2</v>
      </c>
      <c r="N1162">
        <f>('Exhaust Gas Math'!$E$10*((-0.000000001)*N1161^3+(0.000002)*N1161^2-0.0012*N1161+1.3446)*$B$15+L1162*'Exhaust Gas Math'!$D$14*$B$14)/('Exhaust Gas Math'!$E$10*((-0.000000001)*N1161^3+(0.000002)*N1161^2-0.0012*N1161+1.3446)+L1162*'Exhaust Gas Math'!$D$14)</f>
        <v>317.84224802172207</v>
      </c>
      <c r="O1162">
        <f t="shared" si="174"/>
        <v>71858.616706200337</v>
      </c>
      <c r="P1162">
        <f>((-0.0000000008)*N1162^3+(0.000003)*N1162^2-0.004*N1162+2.013)*('Exhaust Gas Math'!$E$10/(L1162+'Exhaust Gas Math'!$E$10))+(357.45*N1162^-1.004)*(L1162/(L1162+'Exhaust Gas Math'!$E$10))</f>
        <v>1.0972240664542687</v>
      </c>
      <c r="Q1162" s="9">
        <f t="shared" si="166"/>
        <v>-5.3260896586900248</v>
      </c>
      <c r="R1162" s="9">
        <f t="shared" si="167"/>
        <v>71853.29061654165</v>
      </c>
      <c r="T1162">
        <f t="shared" si="175"/>
        <v>0.14475000000000299</v>
      </c>
      <c r="U1162">
        <f t="shared" si="176"/>
        <v>71853.29061654165</v>
      </c>
    </row>
    <row r="1163" spans="3:21" x14ac:dyDescent="0.2">
      <c r="C1163" s="1"/>
      <c r="D1163" s="1"/>
      <c r="E1163" s="1">
        <v>0.144875000000003</v>
      </c>
      <c r="F1163" s="10">
        <f t="shared" si="168"/>
        <v>6.3302279479344858E-2</v>
      </c>
      <c r="G1163" s="9">
        <f t="shared" si="169"/>
        <v>1.5627245288113896</v>
      </c>
      <c r="H1163" s="9">
        <f t="shared" si="170"/>
        <v>1</v>
      </c>
      <c r="I1163" s="9">
        <f t="shared" si="171"/>
        <v>4.4870038372859362E-4</v>
      </c>
      <c r="J1163" s="10">
        <f t="shared" si="172"/>
        <v>4.8846968002271474E-4</v>
      </c>
      <c r="K1163" s="9">
        <f t="shared" si="173"/>
        <v>3.1409026861001552E-4</v>
      </c>
      <c r="L1163" s="9">
        <f>K1163*'Exhaust Gas Math'!$C$14</f>
        <v>3.7210823952908489E-4</v>
      </c>
      <c r="M1163" s="9">
        <f>(L1163/'Exhaust Gas Math'!$B$14)+('Exhaust Gas Math'!$D$10)</f>
        <v>1.3285199333771449E-2</v>
      </c>
      <c r="N1163">
        <f>('Exhaust Gas Math'!$E$10*((-0.000000001)*N1162^3+(0.000002)*N1162^2-0.0012*N1162+1.3446)*$B$15+L1163*'Exhaust Gas Math'!$D$14*$B$14)/('Exhaust Gas Math'!$E$10*((-0.000000001)*N1162^3+(0.000002)*N1162^2-0.0012*N1162+1.3446)+L1163*'Exhaust Gas Math'!$D$14)</f>
        <v>317.75339156804415</v>
      </c>
      <c r="O1163">
        <f t="shared" si="174"/>
        <v>71854.619835383128</v>
      </c>
      <c r="P1163">
        <f>((-0.0000000008)*N1163^3+(0.000003)*N1163^2-0.004*N1163+2.013)*('Exhaust Gas Math'!$E$10/(L1163+'Exhaust Gas Math'!$E$10))+(357.45*N1163^-1.004)*(L1163/(L1163+'Exhaust Gas Math'!$E$10))</f>
        <v>1.0975383882793348</v>
      </c>
      <c r="Q1163" s="9">
        <f t="shared" si="166"/>
        <v>-1.3401536133417744</v>
      </c>
      <c r="R1163" s="9">
        <f t="shared" si="167"/>
        <v>71853.279681769782</v>
      </c>
      <c r="T1163">
        <f t="shared" si="175"/>
        <v>0.144875000000003</v>
      </c>
      <c r="U1163">
        <f t="shared" si="176"/>
        <v>71853.279681769782</v>
      </c>
    </row>
    <row r="1164" spans="3:21" x14ac:dyDescent="0.2">
      <c r="C1164" s="1"/>
      <c r="D1164" s="1"/>
      <c r="E1164" s="1">
        <v>0.14500000000000299</v>
      </c>
      <c r="F1164" s="10">
        <f t="shared" si="168"/>
        <v>6.3399999999999998E-2</v>
      </c>
      <c r="G1164" s="9">
        <f t="shared" si="169"/>
        <v>-3.7362266255290177E-11</v>
      </c>
      <c r="H1164" s="9">
        <f t="shared" si="170"/>
        <v>0</v>
      </c>
      <c r="I1164" s="9">
        <f t="shared" si="171"/>
        <v>0</v>
      </c>
      <c r="J1164" s="10">
        <f t="shared" si="172"/>
        <v>3.9769296294121147E-5</v>
      </c>
      <c r="K1164" s="9">
        <f t="shared" si="173"/>
        <v>0</v>
      </c>
      <c r="L1164" s="9">
        <f>K1164*'Exhaust Gas Math'!$C$14</f>
        <v>0</v>
      </c>
      <c r="M1164" s="9">
        <f>(L1164/'Exhaust Gas Math'!$B$14)+('Exhaust Gas Math'!$D$10)</f>
        <v>4.4059320573952224E-4</v>
      </c>
      <c r="N1164">
        <f>('Exhaust Gas Math'!$E$10*((-0.000000001)*N1163^3+(0.000002)*N1163^2-0.0012*N1163+1.3446)*$B$15+L1164*'Exhaust Gas Math'!$D$14*$B$14)/('Exhaust Gas Math'!$E$10*((-0.000000001)*N1163^3+(0.000002)*N1163^2-0.0012*N1163+1.3446)+L1164*'Exhaust Gas Math'!$D$14)</f>
        <v>1100</v>
      </c>
      <c r="O1164">
        <f t="shared" si="174"/>
        <v>101325</v>
      </c>
      <c r="P1164">
        <f>((-0.0000000008)*N1164^3+(0.000003)*N1164^2-0.004*N1164+2.013)*('Exhaust Gas Math'!$E$10/(L1164+'Exhaust Gas Math'!$E$10))+(357.45*N1164^-1.004)*(L1164/(L1164+'Exhaust Gas Math'!$E$10))</f>
        <v>0.17819999999999947</v>
      </c>
      <c r="Q1164" s="9">
        <f t="shared" si="166"/>
        <v>0</v>
      </c>
      <c r="R1164" s="9">
        <f t="shared" si="167"/>
        <v>101325</v>
      </c>
      <c r="T1164">
        <f t="shared" si="175"/>
        <v>0.14500000000000299</v>
      </c>
      <c r="U1164">
        <f t="shared" si="176"/>
        <v>101325</v>
      </c>
    </row>
    <row r="1165" spans="3:21" x14ac:dyDescent="0.2">
      <c r="C1165" s="1"/>
      <c r="D1165" s="1"/>
      <c r="E1165" s="1">
        <v>0.145125000000003</v>
      </c>
      <c r="F1165" s="10">
        <f t="shared" si="168"/>
        <v>6.3302279479335463E-2</v>
      </c>
      <c r="G1165" s="9">
        <f t="shared" si="169"/>
        <v>-1.5627245288864482</v>
      </c>
      <c r="H1165" s="9">
        <f t="shared" si="170"/>
        <v>0</v>
      </c>
      <c r="I1165" s="9">
        <f t="shared" si="171"/>
        <v>0</v>
      </c>
      <c r="J1165" s="10">
        <f t="shared" si="172"/>
        <v>3.9769296294121147E-5</v>
      </c>
      <c r="K1165" s="9">
        <f t="shared" si="173"/>
        <v>0</v>
      </c>
      <c r="L1165" s="9">
        <f>K1165*'Exhaust Gas Math'!$C$14</f>
        <v>0</v>
      </c>
      <c r="M1165" s="9">
        <f>(L1165/'Exhaust Gas Math'!$B$14)+('Exhaust Gas Math'!$D$10)</f>
        <v>4.4059320573952224E-4</v>
      </c>
      <c r="N1165">
        <f>('Exhaust Gas Math'!$E$10*((-0.000000001)*N1164^3+(0.000002)*N1164^2-0.0012*N1164+1.3446)*$B$15+L1165*'Exhaust Gas Math'!$D$14*$B$14)/('Exhaust Gas Math'!$E$10*((-0.000000001)*N1164^3+(0.000002)*N1164^2-0.0012*N1164+1.3446)+L1165*'Exhaust Gas Math'!$D$14)</f>
        <v>1100</v>
      </c>
      <c r="O1165">
        <f t="shared" si="174"/>
        <v>101325</v>
      </c>
      <c r="P1165">
        <f>((-0.0000000008)*N1165^3+(0.000003)*N1165^2-0.004*N1165+2.013)*('Exhaust Gas Math'!$E$10/(L1165+'Exhaust Gas Math'!$E$10))+(357.45*N1165^-1.004)*(L1165/(L1165+'Exhaust Gas Math'!$E$10))</f>
        <v>0.17819999999999947</v>
      </c>
      <c r="Q1165" s="9">
        <f t="shared" si="166"/>
        <v>0</v>
      </c>
      <c r="R1165" s="9">
        <f t="shared" si="167"/>
        <v>101325</v>
      </c>
      <c r="T1165">
        <f t="shared" si="175"/>
        <v>0.145125000000003</v>
      </c>
      <c r="U1165">
        <f t="shared" si="176"/>
        <v>101325</v>
      </c>
    </row>
    <row r="1166" spans="3:21" x14ac:dyDescent="0.2">
      <c r="C1166" s="1"/>
      <c r="D1166" s="1"/>
      <c r="E1166" s="1">
        <v>0.14525000000000299</v>
      </c>
      <c r="F1166" s="10">
        <f t="shared" si="168"/>
        <v>6.3009720396856511E-2</v>
      </c>
      <c r="G1166" s="9">
        <f t="shared" si="169"/>
        <v>-3.1158143413560282</v>
      </c>
      <c r="H1166" s="9">
        <f t="shared" si="170"/>
        <v>0</v>
      </c>
      <c r="I1166" s="9">
        <f t="shared" si="171"/>
        <v>0</v>
      </c>
      <c r="J1166" s="10">
        <f t="shared" si="172"/>
        <v>3.9769296294121147E-5</v>
      </c>
      <c r="K1166" s="9">
        <f t="shared" si="173"/>
        <v>0</v>
      </c>
      <c r="L1166" s="9">
        <f>K1166*'Exhaust Gas Math'!$C$14</f>
        <v>0</v>
      </c>
      <c r="M1166" s="9">
        <f>(L1166/'Exhaust Gas Math'!$B$14)+('Exhaust Gas Math'!$D$10)</f>
        <v>4.4059320573952224E-4</v>
      </c>
      <c r="N1166">
        <f>('Exhaust Gas Math'!$E$10*((-0.000000001)*N1165^3+(0.000002)*N1165^2-0.0012*N1165+1.3446)*$B$15+L1166*'Exhaust Gas Math'!$D$14*$B$14)/('Exhaust Gas Math'!$E$10*((-0.000000001)*N1165^3+(0.000002)*N1165^2-0.0012*N1165+1.3446)+L1166*'Exhaust Gas Math'!$D$14)</f>
        <v>1100</v>
      </c>
      <c r="O1166">
        <f t="shared" si="174"/>
        <v>101325</v>
      </c>
      <c r="P1166">
        <f>((-0.0000000008)*N1166^3+(0.000003)*N1166^2-0.004*N1166+2.013)*('Exhaust Gas Math'!$E$10/(L1166+'Exhaust Gas Math'!$E$10))+(357.45*N1166^-1.004)*(L1166/(L1166+'Exhaust Gas Math'!$E$10))</f>
        <v>0.17819999999999947</v>
      </c>
      <c r="Q1166" s="9">
        <f t="shared" si="166"/>
        <v>0</v>
      </c>
      <c r="R1166" s="9">
        <f t="shared" si="167"/>
        <v>101325</v>
      </c>
      <c r="T1166">
        <f t="shared" si="175"/>
        <v>0.14525000000000299</v>
      </c>
      <c r="U1166">
        <f t="shared" si="176"/>
        <v>101325</v>
      </c>
    </row>
    <row r="1167" spans="3:21" x14ac:dyDescent="0.2">
      <c r="C1167" s="1"/>
      <c r="D1167" s="1"/>
      <c r="E1167" s="1">
        <v>0.145375000000003</v>
      </c>
      <c r="F1167" s="10">
        <f t="shared" si="168"/>
        <v>6.2524126476592432E-2</v>
      </c>
      <c r="G1167" s="9">
        <f t="shared" si="169"/>
        <v>-4.649694122297741</v>
      </c>
      <c r="H1167" s="9">
        <f t="shared" si="170"/>
        <v>0</v>
      </c>
      <c r="I1167" s="9">
        <f t="shared" si="171"/>
        <v>0</v>
      </c>
      <c r="J1167" s="10">
        <f t="shared" si="172"/>
        <v>3.9769296294121147E-5</v>
      </c>
      <c r="K1167" s="9">
        <f t="shared" si="173"/>
        <v>0</v>
      </c>
      <c r="L1167" s="9">
        <f>K1167*'Exhaust Gas Math'!$C$14</f>
        <v>0</v>
      </c>
      <c r="M1167" s="9">
        <f>(L1167/'Exhaust Gas Math'!$B$14)+('Exhaust Gas Math'!$D$10)</f>
        <v>4.4059320573952224E-4</v>
      </c>
      <c r="N1167">
        <f>('Exhaust Gas Math'!$E$10*((-0.000000001)*N1166^3+(0.000002)*N1166^2-0.0012*N1166+1.3446)*$B$15+L1167*'Exhaust Gas Math'!$D$14*$B$14)/('Exhaust Gas Math'!$E$10*((-0.000000001)*N1166^3+(0.000002)*N1166^2-0.0012*N1166+1.3446)+L1167*'Exhaust Gas Math'!$D$14)</f>
        <v>1100</v>
      </c>
      <c r="O1167">
        <f t="shared" si="174"/>
        <v>101325</v>
      </c>
      <c r="P1167">
        <f>((-0.0000000008)*N1167^3+(0.000003)*N1167^2-0.004*N1167+2.013)*('Exhaust Gas Math'!$E$10/(L1167+'Exhaust Gas Math'!$E$10))+(357.45*N1167^-1.004)*(L1167/(L1167+'Exhaust Gas Math'!$E$10))</f>
        <v>0.17819999999999947</v>
      </c>
      <c r="Q1167" s="9">
        <f t="shared" si="166"/>
        <v>0</v>
      </c>
      <c r="R1167" s="9">
        <f t="shared" si="167"/>
        <v>101325</v>
      </c>
      <c r="T1167">
        <f t="shared" si="175"/>
        <v>0.145375000000003</v>
      </c>
      <c r="U1167">
        <f t="shared" si="176"/>
        <v>101325</v>
      </c>
    </row>
    <row r="1168" spans="3:21" x14ac:dyDescent="0.2">
      <c r="C1168" s="1"/>
      <c r="D1168" s="1"/>
      <c r="E1168" s="1">
        <v>0.14550000000000299</v>
      </c>
      <c r="F1168" s="10">
        <f t="shared" si="168"/>
        <v>6.1848491566537975E-2</v>
      </c>
      <c r="G1168" s="9">
        <f t="shared" si="169"/>
        <v>-6.1549069927952962</v>
      </c>
      <c r="H1168" s="9">
        <f t="shared" si="170"/>
        <v>0</v>
      </c>
      <c r="I1168" s="9">
        <f t="shared" si="171"/>
        <v>0</v>
      </c>
      <c r="J1168" s="10">
        <f t="shared" si="172"/>
        <v>3.9769296294121147E-5</v>
      </c>
      <c r="K1168" s="9">
        <f t="shared" si="173"/>
        <v>0</v>
      </c>
      <c r="L1168" s="9">
        <f>K1168*'Exhaust Gas Math'!$C$14</f>
        <v>0</v>
      </c>
      <c r="M1168" s="9">
        <f>(L1168/'Exhaust Gas Math'!$B$14)+('Exhaust Gas Math'!$D$10)</f>
        <v>4.4059320573952224E-4</v>
      </c>
      <c r="N1168">
        <f>('Exhaust Gas Math'!$E$10*((-0.000000001)*N1167^3+(0.000002)*N1167^2-0.0012*N1167+1.3446)*$B$15+L1168*'Exhaust Gas Math'!$D$14*$B$14)/('Exhaust Gas Math'!$E$10*((-0.000000001)*N1167^3+(0.000002)*N1167^2-0.0012*N1167+1.3446)+L1168*'Exhaust Gas Math'!$D$14)</f>
        <v>1100</v>
      </c>
      <c r="O1168">
        <f t="shared" si="174"/>
        <v>101325</v>
      </c>
      <c r="P1168">
        <f>((-0.0000000008)*N1168^3+(0.000003)*N1168^2-0.004*N1168+2.013)*('Exhaust Gas Math'!$E$10/(L1168+'Exhaust Gas Math'!$E$10))+(357.45*N1168^-1.004)*(L1168/(L1168+'Exhaust Gas Math'!$E$10))</f>
        <v>0.17819999999999947</v>
      </c>
      <c r="Q1168" s="9">
        <f t="shared" si="166"/>
        <v>0</v>
      </c>
      <c r="R1168" s="9">
        <f t="shared" si="167"/>
        <v>101325</v>
      </c>
      <c r="T1168">
        <f t="shared" si="175"/>
        <v>0.14550000000000299</v>
      </c>
      <c r="U1168">
        <f t="shared" si="176"/>
        <v>101325</v>
      </c>
    </row>
    <row r="1169" spans="3:21" x14ac:dyDescent="0.2">
      <c r="C1169" s="1"/>
      <c r="D1169" s="1"/>
      <c r="E1169" s="1">
        <v>0.145625000000003</v>
      </c>
      <c r="F1169" s="10">
        <f t="shared" si="168"/>
        <v>6.0986981180584876E-2</v>
      </c>
      <c r="G1169" s="9">
        <f t="shared" si="169"/>
        <v>-7.6221728149682662</v>
      </c>
      <c r="H1169" s="9">
        <f t="shared" si="170"/>
        <v>0</v>
      </c>
      <c r="I1169" s="9">
        <f t="shared" si="171"/>
        <v>0</v>
      </c>
      <c r="J1169" s="10">
        <f t="shared" si="172"/>
        <v>3.9769296294121147E-5</v>
      </c>
      <c r="K1169" s="9">
        <f t="shared" si="173"/>
        <v>0</v>
      </c>
      <c r="L1169" s="9">
        <f>K1169*'Exhaust Gas Math'!$C$14</f>
        <v>0</v>
      </c>
      <c r="M1169" s="9">
        <f>(L1169/'Exhaust Gas Math'!$B$14)+('Exhaust Gas Math'!$D$10)</f>
        <v>4.4059320573952224E-4</v>
      </c>
      <c r="N1169">
        <f>('Exhaust Gas Math'!$E$10*((-0.000000001)*N1168^3+(0.000002)*N1168^2-0.0012*N1168+1.3446)*$B$15+L1169*'Exhaust Gas Math'!$D$14*$B$14)/('Exhaust Gas Math'!$E$10*((-0.000000001)*N1168^3+(0.000002)*N1168^2-0.0012*N1168+1.3446)+L1169*'Exhaust Gas Math'!$D$14)</f>
        <v>1100</v>
      </c>
      <c r="O1169">
        <f t="shared" si="174"/>
        <v>101325</v>
      </c>
      <c r="P1169">
        <f>((-0.0000000008)*N1169^3+(0.000003)*N1169^2-0.004*N1169+2.013)*('Exhaust Gas Math'!$E$10/(L1169+'Exhaust Gas Math'!$E$10))+(357.45*N1169^-1.004)*(L1169/(L1169+'Exhaust Gas Math'!$E$10))</f>
        <v>0.17819999999999947</v>
      </c>
      <c r="Q1169" s="9">
        <f t="shared" si="166"/>
        <v>0</v>
      </c>
      <c r="R1169" s="9">
        <f t="shared" si="167"/>
        <v>101325</v>
      </c>
      <c r="T1169">
        <f t="shared" si="175"/>
        <v>0.145625000000003</v>
      </c>
      <c r="U1169">
        <f t="shared" si="176"/>
        <v>101325</v>
      </c>
    </row>
    <row r="1170" spans="3:21" x14ac:dyDescent="0.2">
      <c r="C1170" s="1"/>
      <c r="D1170" s="1"/>
      <c r="E1170" s="1">
        <v>0.14575000000000299</v>
      </c>
      <c r="F1170" s="10">
        <f t="shared" si="168"/>
        <v>5.9944906816744331E-2</v>
      </c>
      <c r="G1170" s="9">
        <f t="shared" si="169"/>
        <v>-9.0424454071067739</v>
      </c>
      <c r="H1170" s="9">
        <f t="shared" si="170"/>
        <v>0</v>
      </c>
      <c r="I1170" s="9">
        <f t="shared" si="171"/>
        <v>0</v>
      </c>
      <c r="J1170" s="10">
        <f t="shared" si="172"/>
        <v>3.9769296294121147E-5</v>
      </c>
      <c r="K1170" s="9">
        <f t="shared" si="173"/>
        <v>0</v>
      </c>
      <c r="L1170" s="9">
        <f>K1170*'Exhaust Gas Math'!$C$14</f>
        <v>0</v>
      </c>
      <c r="M1170" s="9">
        <f>(L1170/'Exhaust Gas Math'!$B$14)+('Exhaust Gas Math'!$D$10)</f>
        <v>4.4059320573952224E-4</v>
      </c>
      <c r="N1170">
        <f>('Exhaust Gas Math'!$E$10*((-0.000000001)*N1169^3+(0.000002)*N1169^2-0.0012*N1169+1.3446)*$B$15+L1170*'Exhaust Gas Math'!$D$14*$B$14)/('Exhaust Gas Math'!$E$10*((-0.000000001)*N1169^3+(0.000002)*N1169^2-0.0012*N1169+1.3446)+L1170*'Exhaust Gas Math'!$D$14)</f>
        <v>1100</v>
      </c>
      <c r="O1170">
        <f t="shared" si="174"/>
        <v>101325</v>
      </c>
      <c r="P1170">
        <f>((-0.0000000008)*N1170^3+(0.000003)*N1170^2-0.004*N1170+2.013)*('Exhaust Gas Math'!$E$10/(L1170+'Exhaust Gas Math'!$E$10))+(357.45*N1170^-1.004)*(L1170/(L1170+'Exhaust Gas Math'!$E$10))</f>
        <v>0.17819999999999947</v>
      </c>
      <c r="Q1170" s="9">
        <f t="shared" si="166"/>
        <v>0</v>
      </c>
      <c r="R1170" s="9">
        <f t="shared" si="167"/>
        <v>101325</v>
      </c>
      <c r="T1170">
        <f t="shared" si="175"/>
        <v>0.14575000000000299</v>
      </c>
      <c r="U1170">
        <f t="shared" si="176"/>
        <v>101325</v>
      </c>
    </row>
    <row r="1171" spans="3:21" x14ac:dyDescent="0.2">
      <c r="C1171" s="1"/>
      <c r="D1171" s="1"/>
      <c r="E1171" s="1">
        <v>0.145875000000003</v>
      </c>
      <c r="F1171" s="10">
        <f t="shared" si="168"/>
        <v>5.8728693209993542E-2</v>
      </c>
      <c r="G1171" s="9">
        <f t="shared" si="169"/>
        <v>-10.406968316392751</v>
      </c>
      <c r="H1171" s="9">
        <f t="shared" si="170"/>
        <v>0</v>
      </c>
      <c r="I1171" s="9">
        <f t="shared" si="171"/>
        <v>0</v>
      </c>
      <c r="J1171" s="10">
        <f t="shared" si="172"/>
        <v>3.9769296294121147E-5</v>
      </c>
      <c r="K1171" s="9">
        <f t="shared" si="173"/>
        <v>0</v>
      </c>
      <c r="L1171" s="9">
        <f>K1171*'Exhaust Gas Math'!$C$14</f>
        <v>0</v>
      </c>
      <c r="M1171" s="9">
        <f>(L1171/'Exhaust Gas Math'!$B$14)+('Exhaust Gas Math'!$D$10)</f>
        <v>4.4059320573952224E-4</v>
      </c>
      <c r="N1171">
        <f>('Exhaust Gas Math'!$E$10*((-0.000000001)*N1170^3+(0.000002)*N1170^2-0.0012*N1170+1.3446)*$B$15+L1171*'Exhaust Gas Math'!$D$14*$B$14)/('Exhaust Gas Math'!$E$10*((-0.000000001)*N1170^3+(0.000002)*N1170^2-0.0012*N1170+1.3446)+L1171*'Exhaust Gas Math'!$D$14)</f>
        <v>1100</v>
      </c>
      <c r="O1171">
        <f t="shared" si="174"/>
        <v>101325</v>
      </c>
      <c r="P1171">
        <f>((-0.0000000008)*N1171^3+(0.000003)*N1171^2-0.004*N1171+2.013)*('Exhaust Gas Math'!$E$10/(L1171+'Exhaust Gas Math'!$E$10))+(357.45*N1171^-1.004)*(L1171/(L1171+'Exhaust Gas Math'!$E$10))</f>
        <v>0.17819999999999947</v>
      </c>
      <c r="Q1171" s="9">
        <f t="shared" si="166"/>
        <v>0</v>
      </c>
      <c r="R1171" s="9">
        <f t="shared" si="167"/>
        <v>101325</v>
      </c>
      <c r="T1171">
        <f t="shared" si="175"/>
        <v>0.145875000000003</v>
      </c>
      <c r="U1171">
        <f t="shared" si="176"/>
        <v>101325</v>
      </c>
    </row>
    <row r="1172" spans="3:21" x14ac:dyDescent="0.2">
      <c r="C1172" s="1"/>
      <c r="D1172" s="1"/>
      <c r="E1172" s="1">
        <v>0.14600000000000299</v>
      </c>
      <c r="F1172" s="10">
        <f t="shared" si="168"/>
        <v>5.7345838721650819E-2</v>
      </c>
      <c r="G1172" s="9">
        <f t="shared" si="169"/>
        <v>-11.707328805339779</v>
      </c>
      <c r="H1172" s="9">
        <f t="shared" si="170"/>
        <v>0</v>
      </c>
      <c r="I1172" s="9">
        <f t="shared" si="171"/>
        <v>0</v>
      </c>
      <c r="J1172" s="10">
        <f t="shared" si="172"/>
        <v>3.9769296294121147E-5</v>
      </c>
      <c r="K1172" s="9">
        <f t="shared" si="173"/>
        <v>0</v>
      </c>
      <c r="L1172" s="9">
        <f>K1172*'Exhaust Gas Math'!$C$14</f>
        <v>0</v>
      </c>
      <c r="M1172" s="9">
        <f>(L1172/'Exhaust Gas Math'!$B$14)+('Exhaust Gas Math'!$D$10)</f>
        <v>4.4059320573952224E-4</v>
      </c>
      <c r="N1172">
        <f>('Exhaust Gas Math'!$E$10*((-0.000000001)*N1171^3+(0.000002)*N1171^2-0.0012*N1171+1.3446)*$B$15+L1172*'Exhaust Gas Math'!$D$14*$B$14)/('Exhaust Gas Math'!$E$10*((-0.000000001)*N1171^3+(0.000002)*N1171^2-0.0012*N1171+1.3446)+L1172*'Exhaust Gas Math'!$D$14)</f>
        <v>1100</v>
      </c>
      <c r="O1172">
        <f t="shared" si="174"/>
        <v>101325</v>
      </c>
      <c r="P1172">
        <f>((-0.0000000008)*N1172^3+(0.000003)*N1172^2-0.004*N1172+2.013)*('Exhaust Gas Math'!$E$10/(L1172+'Exhaust Gas Math'!$E$10))+(357.45*N1172^-1.004)*(L1172/(L1172+'Exhaust Gas Math'!$E$10))</f>
        <v>0.17819999999999947</v>
      </c>
      <c r="Q1172" s="9">
        <f t="shared" si="166"/>
        <v>0</v>
      </c>
      <c r="R1172" s="9">
        <f t="shared" si="167"/>
        <v>101325</v>
      </c>
      <c r="T1172">
        <f t="shared" si="175"/>
        <v>0.14600000000000299</v>
      </c>
      <c r="U1172">
        <f t="shared" si="176"/>
        <v>101325</v>
      </c>
    </row>
    <row r="1173" spans="3:21" x14ac:dyDescent="0.2">
      <c r="C1173" s="1"/>
      <c r="D1173" s="1"/>
      <c r="E1173" s="1">
        <v>0.146125000000003</v>
      </c>
      <c r="F1173" s="10">
        <f t="shared" si="168"/>
        <v>5.5804869109482055E-2</v>
      </c>
      <c r="G1173" s="9">
        <f t="shared" si="169"/>
        <v>-12.93550971912023</v>
      </c>
      <c r="H1173" s="9">
        <f t="shared" si="170"/>
        <v>0</v>
      </c>
      <c r="I1173" s="9">
        <f t="shared" si="171"/>
        <v>0</v>
      </c>
      <c r="J1173" s="10">
        <f t="shared" si="172"/>
        <v>3.9769296294121147E-5</v>
      </c>
      <c r="K1173" s="9">
        <f t="shared" si="173"/>
        <v>0</v>
      </c>
      <c r="L1173" s="9">
        <f>K1173*'Exhaust Gas Math'!$C$14</f>
        <v>0</v>
      </c>
      <c r="M1173" s="9">
        <f>(L1173/'Exhaust Gas Math'!$B$14)+('Exhaust Gas Math'!$D$10)</f>
        <v>4.4059320573952224E-4</v>
      </c>
      <c r="N1173">
        <f>('Exhaust Gas Math'!$E$10*((-0.000000001)*N1172^3+(0.000002)*N1172^2-0.0012*N1172+1.3446)*$B$15+L1173*'Exhaust Gas Math'!$D$14*$B$14)/('Exhaust Gas Math'!$E$10*((-0.000000001)*N1172^3+(0.000002)*N1172^2-0.0012*N1172+1.3446)+L1173*'Exhaust Gas Math'!$D$14)</f>
        <v>1100</v>
      </c>
      <c r="O1173">
        <f t="shared" si="174"/>
        <v>101325</v>
      </c>
      <c r="P1173">
        <f>((-0.0000000008)*N1173^3+(0.000003)*N1173^2-0.004*N1173+2.013)*('Exhaust Gas Math'!$E$10/(L1173+'Exhaust Gas Math'!$E$10))+(357.45*N1173^-1.004)*(L1173/(L1173+'Exhaust Gas Math'!$E$10))</f>
        <v>0.17819999999999947</v>
      </c>
      <c r="Q1173" s="9">
        <f t="shared" si="166"/>
        <v>0</v>
      </c>
      <c r="R1173" s="9">
        <f t="shared" si="167"/>
        <v>101325</v>
      </c>
      <c r="T1173">
        <f t="shared" si="175"/>
        <v>0.146125000000003</v>
      </c>
      <c r="U1173">
        <f t="shared" si="176"/>
        <v>101325</v>
      </c>
    </row>
    <row r="1174" spans="3:21" x14ac:dyDescent="0.2">
      <c r="C1174" s="1"/>
      <c r="D1174" s="1"/>
      <c r="E1174" s="1">
        <v>0.14625000000000299</v>
      </c>
      <c r="F1174" s="10">
        <f t="shared" si="168"/>
        <v>5.4115284963571569E-2</v>
      </c>
      <c r="G1174" s="9">
        <f t="shared" si="169"/>
        <v>-14.083938913988403</v>
      </c>
      <c r="H1174" s="9">
        <f t="shared" si="170"/>
        <v>0</v>
      </c>
      <c r="I1174" s="9">
        <f t="shared" si="171"/>
        <v>0</v>
      </c>
      <c r="J1174" s="10">
        <f t="shared" si="172"/>
        <v>3.9769296294121147E-5</v>
      </c>
      <c r="K1174" s="9">
        <f t="shared" si="173"/>
        <v>0</v>
      </c>
      <c r="L1174" s="9">
        <f>K1174*'Exhaust Gas Math'!$C$14</f>
        <v>0</v>
      </c>
      <c r="M1174" s="9">
        <f>(L1174/'Exhaust Gas Math'!$B$14)+('Exhaust Gas Math'!$D$10)</f>
        <v>4.4059320573952224E-4</v>
      </c>
      <c r="N1174">
        <f>('Exhaust Gas Math'!$E$10*((-0.000000001)*N1173^3+(0.000002)*N1173^2-0.0012*N1173+1.3446)*$B$15+L1174*'Exhaust Gas Math'!$D$14*$B$14)/('Exhaust Gas Math'!$E$10*((-0.000000001)*N1173^3+(0.000002)*N1173^2-0.0012*N1173+1.3446)+L1174*'Exhaust Gas Math'!$D$14)</f>
        <v>1100</v>
      </c>
      <c r="O1174">
        <f t="shared" si="174"/>
        <v>101325</v>
      </c>
      <c r="P1174">
        <f>((-0.0000000008)*N1174^3+(0.000003)*N1174^2-0.004*N1174+2.013)*('Exhaust Gas Math'!$E$10/(L1174+'Exhaust Gas Math'!$E$10))+(357.45*N1174^-1.004)*(L1174/(L1174+'Exhaust Gas Math'!$E$10))</f>
        <v>0.17819999999999947</v>
      </c>
      <c r="Q1174" s="9">
        <f t="shared" si="166"/>
        <v>0</v>
      </c>
      <c r="R1174" s="9">
        <f t="shared" si="167"/>
        <v>101325</v>
      </c>
      <c r="T1174">
        <f t="shared" si="175"/>
        <v>0.14625000000000299</v>
      </c>
      <c r="U1174">
        <f t="shared" si="176"/>
        <v>101325</v>
      </c>
    </row>
    <row r="1175" spans="3:21" x14ac:dyDescent="0.2">
      <c r="C1175" s="1"/>
      <c r="D1175" s="1"/>
      <c r="E1175" s="1">
        <v>0.146375000000003</v>
      </c>
      <c r="F1175" s="10">
        <f t="shared" si="168"/>
        <v>5.2287503132021407E-2</v>
      </c>
      <c r="G1175" s="9">
        <f t="shared" si="169"/>
        <v>-15.145535942067305</v>
      </c>
      <c r="H1175" s="9">
        <f t="shared" si="170"/>
        <v>0</v>
      </c>
      <c r="I1175" s="9">
        <f t="shared" si="171"/>
        <v>0</v>
      </c>
      <c r="J1175" s="10">
        <f t="shared" si="172"/>
        <v>3.9769296294121147E-5</v>
      </c>
      <c r="K1175" s="9">
        <f t="shared" si="173"/>
        <v>0</v>
      </c>
      <c r="L1175" s="9">
        <f>K1175*'Exhaust Gas Math'!$C$14</f>
        <v>0</v>
      </c>
      <c r="M1175" s="9">
        <f>(L1175/'Exhaust Gas Math'!$B$14)+('Exhaust Gas Math'!$D$10)</f>
        <v>4.4059320573952224E-4</v>
      </c>
      <c r="N1175">
        <f>('Exhaust Gas Math'!$E$10*((-0.000000001)*N1174^3+(0.000002)*N1174^2-0.0012*N1174+1.3446)*$B$15+L1175*'Exhaust Gas Math'!$D$14*$B$14)/('Exhaust Gas Math'!$E$10*((-0.000000001)*N1174^3+(0.000002)*N1174^2-0.0012*N1174+1.3446)+L1175*'Exhaust Gas Math'!$D$14)</f>
        <v>1100</v>
      </c>
      <c r="O1175">
        <f t="shared" si="174"/>
        <v>101325</v>
      </c>
      <c r="P1175">
        <f>((-0.0000000008)*N1175^3+(0.000003)*N1175^2-0.004*N1175+2.013)*('Exhaust Gas Math'!$E$10/(L1175+'Exhaust Gas Math'!$E$10))+(357.45*N1175^-1.004)*(L1175/(L1175+'Exhaust Gas Math'!$E$10))</f>
        <v>0.17819999999999947</v>
      </c>
      <c r="Q1175" s="9">
        <f t="shared" si="166"/>
        <v>0</v>
      </c>
      <c r="R1175" s="9">
        <f t="shared" si="167"/>
        <v>101325</v>
      </c>
      <c r="T1175">
        <f t="shared" si="175"/>
        <v>0.146375000000003</v>
      </c>
      <c r="U1175">
        <f t="shared" si="176"/>
        <v>101325</v>
      </c>
    </row>
    <row r="1176" spans="3:21" x14ac:dyDescent="0.2">
      <c r="C1176" s="1"/>
      <c r="D1176" s="1"/>
      <c r="E1176" s="1">
        <v>0.14650000000000299</v>
      </c>
      <c r="F1176" s="10">
        <f t="shared" si="168"/>
        <v>5.0332792497623152E-2</v>
      </c>
      <c r="G1176" s="9">
        <f t="shared" si="169"/>
        <v>-16.113755704661397</v>
      </c>
      <c r="H1176" s="9">
        <f t="shared" si="170"/>
        <v>0</v>
      </c>
      <c r="I1176" s="9">
        <f t="shared" si="171"/>
        <v>0</v>
      </c>
      <c r="J1176" s="10">
        <f t="shared" si="172"/>
        <v>3.9769296294121147E-5</v>
      </c>
      <c r="K1176" s="9">
        <f t="shared" si="173"/>
        <v>0</v>
      </c>
      <c r="L1176" s="9">
        <f>K1176*'Exhaust Gas Math'!$C$14</f>
        <v>0</v>
      </c>
      <c r="M1176" s="9">
        <f>(L1176/'Exhaust Gas Math'!$B$14)+('Exhaust Gas Math'!$D$10)</f>
        <v>4.4059320573952224E-4</v>
      </c>
      <c r="N1176">
        <f>('Exhaust Gas Math'!$E$10*((-0.000000001)*N1175^3+(0.000002)*N1175^2-0.0012*N1175+1.3446)*$B$15+L1176*'Exhaust Gas Math'!$D$14*$B$14)/('Exhaust Gas Math'!$E$10*((-0.000000001)*N1175^3+(0.000002)*N1175^2-0.0012*N1175+1.3446)+L1176*'Exhaust Gas Math'!$D$14)</f>
        <v>1100</v>
      </c>
      <c r="O1176">
        <f t="shared" si="174"/>
        <v>101325</v>
      </c>
      <c r="P1176">
        <f>((-0.0000000008)*N1176^3+(0.000003)*N1176^2-0.004*N1176+2.013)*('Exhaust Gas Math'!$E$10/(L1176+'Exhaust Gas Math'!$E$10))+(357.45*N1176^-1.004)*(L1176/(L1176+'Exhaust Gas Math'!$E$10))</f>
        <v>0.17819999999999947</v>
      </c>
      <c r="Q1176" s="9">
        <f t="shared" si="166"/>
        <v>0</v>
      </c>
      <c r="R1176" s="9">
        <f t="shared" si="167"/>
        <v>101325</v>
      </c>
      <c r="T1176">
        <f t="shared" si="175"/>
        <v>0.14650000000000299</v>
      </c>
      <c r="U1176">
        <f t="shared" si="176"/>
        <v>101325</v>
      </c>
    </row>
    <row r="1177" spans="3:21" x14ac:dyDescent="0.2">
      <c r="C1177" s="1"/>
      <c r="D1177" s="1"/>
      <c r="E1177" s="1">
        <v>0.146625000000003</v>
      </c>
      <c r="F1177" s="10">
        <f t="shared" si="168"/>
        <v>4.8263204501444432E-2</v>
      </c>
      <c r="G1177" s="9">
        <f t="shared" si="169"/>
        <v>-16.982628804968893</v>
      </c>
      <c r="H1177" s="9">
        <f t="shared" si="170"/>
        <v>0</v>
      </c>
      <c r="I1177" s="9">
        <f t="shared" si="171"/>
        <v>0</v>
      </c>
      <c r="J1177" s="10">
        <f t="shared" si="172"/>
        <v>3.9769296294121147E-5</v>
      </c>
      <c r="K1177" s="9">
        <f t="shared" si="173"/>
        <v>0</v>
      </c>
      <c r="L1177" s="9">
        <f>K1177*'Exhaust Gas Math'!$C$14</f>
        <v>0</v>
      </c>
      <c r="M1177" s="9">
        <f>(L1177/'Exhaust Gas Math'!$B$14)+('Exhaust Gas Math'!$D$10)</f>
        <v>4.4059320573952224E-4</v>
      </c>
      <c r="N1177">
        <f>('Exhaust Gas Math'!$E$10*((-0.000000001)*N1176^3+(0.000002)*N1176^2-0.0012*N1176+1.3446)*$B$15+L1177*'Exhaust Gas Math'!$D$14*$B$14)/('Exhaust Gas Math'!$E$10*((-0.000000001)*N1176^3+(0.000002)*N1176^2-0.0012*N1176+1.3446)+L1177*'Exhaust Gas Math'!$D$14)</f>
        <v>1100</v>
      </c>
      <c r="O1177">
        <f t="shared" si="174"/>
        <v>101325</v>
      </c>
      <c r="P1177">
        <f>((-0.0000000008)*N1177^3+(0.000003)*N1177^2-0.004*N1177+2.013)*('Exhaust Gas Math'!$E$10/(L1177+'Exhaust Gas Math'!$E$10))+(357.45*N1177^-1.004)*(L1177/(L1177+'Exhaust Gas Math'!$E$10))</f>
        <v>0.17819999999999947</v>
      </c>
      <c r="Q1177" s="9">
        <f t="shared" si="166"/>
        <v>0</v>
      </c>
      <c r="R1177" s="9">
        <f t="shared" si="167"/>
        <v>101325</v>
      </c>
      <c r="T1177">
        <f t="shared" si="175"/>
        <v>0.146625000000003</v>
      </c>
      <c r="U1177">
        <f t="shared" si="176"/>
        <v>101325</v>
      </c>
    </row>
    <row r="1178" spans="3:21" x14ac:dyDescent="0.2">
      <c r="C1178" s="1"/>
      <c r="D1178" s="1"/>
      <c r="E1178" s="1">
        <v>0.14675000000000299</v>
      </c>
      <c r="F1178" s="10">
        <f t="shared" si="168"/>
        <v>4.6091498841690677E-2</v>
      </c>
      <c r="G1178" s="9">
        <f t="shared" si="169"/>
        <v>-17.746798351396325</v>
      </c>
      <c r="H1178" s="9">
        <f t="shared" si="170"/>
        <v>0</v>
      </c>
      <c r="I1178" s="9">
        <f t="shared" si="171"/>
        <v>0</v>
      </c>
      <c r="J1178" s="10">
        <f t="shared" si="172"/>
        <v>3.9769296294121147E-5</v>
      </c>
      <c r="K1178" s="9">
        <f t="shared" si="173"/>
        <v>0</v>
      </c>
      <c r="L1178" s="9">
        <f>K1178*'Exhaust Gas Math'!$C$14</f>
        <v>0</v>
      </c>
      <c r="M1178" s="9">
        <f>(L1178/'Exhaust Gas Math'!$B$14)+('Exhaust Gas Math'!$D$10)</f>
        <v>4.4059320573952224E-4</v>
      </c>
      <c r="N1178">
        <f>('Exhaust Gas Math'!$E$10*((-0.000000001)*N1177^3+(0.000002)*N1177^2-0.0012*N1177+1.3446)*$B$15+L1178*'Exhaust Gas Math'!$D$14*$B$14)/('Exhaust Gas Math'!$E$10*((-0.000000001)*N1177^3+(0.000002)*N1177^2-0.0012*N1177+1.3446)+L1178*'Exhaust Gas Math'!$D$14)</f>
        <v>1100</v>
      </c>
      <c r="O1178">
        <f t="shared" si="174"/>
        <v>101325</v>
      </c>
      <c r="P1178">
        <f>((-0.0000000008)*N1178^3+(0.000003)*N1178^2-0.004*N1178+2.013)*('Exhaust Gas Math'!$E$10/(L1178+'Exhaust Gas Math'!$E$10))+(357.45*N1178^-1.004)*(L1178/(L1178+'Exhaust Gas Math'!$E$10))</f>
        <v>0.17819999999999947</v>
      </c>
      <c r="Q1178" s="9">
        <f t="shared" si="166"/>
        <v>0</v>
      </c>
      <c r="R1178" s="9">
        <f t="shared" si="167"/>
        <v>101325</v>
      </c>
      <c r="T1178">
        <f t="shared" si="175"/>
        <v>0.14675000000000299</v>
      </c>
      <c r="U1178">
        <f t="shared" si="176"/>
        <v>101325</v>
      </c>
    </row>
    <row r="1179" spans="3:21" x14ac:dyDescent="0.2">
      <c r="C1179" s="1"/>
      <c r="D1179" s="1"/>
      <c r="E1179" s="1">
        <v>0.146875000000003</v>
      </c>
      <c r="F1179" s="10">
        <f t="shared" si="168"/>
        <v>4.3831064805918113E-2</v>
      </c>
      <c r="G1179" s="9">
        <f t="shared" si="169"/>
        <v>-18.40155298457837</v>
      </c>
      <c r="H1179" s="9">
        <f t="shared" si="170"/>
        <v>0</v>
      </c>
      <c r="I1179" s="9">
        <f t="shared" si="171"/>
        <v>0</v>
      </c>
      <c r="J1179" s="10">
        <f t="shared" si="172"/>
        <v>3.9769296294121147E-5</v>
      </c>
      <c r="K1179" s="9">
        <f t="shared" si="173"/>
        <v>0</v>
      </c>
      <c r="L1179" s="9">
        <f>K1179*'Exhaust Gas Math'!$C$14</f>
        <v>0</v>
      </c>
      <c r="M1179" s="9">
        <f>(L1179/'Exhaust Gas Math'!$B$14)+('Exhaust Gas Math'!$D$10)</f>
        <v>4.4059320573952224E-4</v>
      </c>
      <c r="N1179">
        <f>('Exhaust Gas Math'!$E$10*((-0.000000001)*N1178^3+(0.000002)*N1178^2-0.0012*N1178+1.3446)*$B$15+L1179*'Exhaust Gas Math'!$D$14*$B$14)/('Exhaust Gas Math'!$E$10*((-0.000000001)*N1178^3+(0.000002)*N1178^2-0.0012*N1178+1.3446)+L1179*'Exhaust Gas Math'!$D$14)</f>
        <v>1100</v>
      </c>
      <c r="O1179">
        <f t="shared" si="174"/>
        <v>101325</v>
      </c>
      <c r="P1179">
        <f>((-0.0000000008)*N1179^3+(0.000003)*N1179^2-0.004*N1179+2.013)*('Exhaust Gas Math'!$E$10/(L1179+'Exhaust Gas Math'!$E$10))+(357.45*N1179^-1.004)*(L1179/(L1179+'Exhaust Gas Math'!$E$10))</f>
        <v>0.17819999999999947</v>
      </c>
      <c r="Q1179" s="9">
        <f t="shared" si="166"/>
        <v>0</v>
      </c>
      <c r="R1179" s="9">
        <f t="shared" si="167"/>
        <v>101325</v>
      </c>
      <c r="T1179">
        <f t="shared" si="175"/>
        <v>0.146875000000003</v>
      </c>
      <c r="U1179">
        <f t="shared" si="176"/>
        <v>101325</v>
      </c>
    </row>
    <row r="1180" spans="3:21" x14ac:dyDescent="0.2">
      <c r="C1180" s="1"/>
      <c r="D1180" s="1"/>
      <c r="E1180" s="1">
        <v>0.14700000000000299</v>
      </c>
      <c r="F1180" s="10">
        <f t="shared" si="168"/>
        <v>4.1495838721629069E-2</v>
      </c>
      <c r="G1180" s="9">
        <f t="shared" si="169"/>
        <v>-18.942855924473054</v>
      </c>
      <c r="H1180" s="9">
        <f t="shared" si="170"/>
        <v>0</v>
      </c>
      <c r="I1180" s="9">
        <f t="shared" si="171"/>
        <v>0</v>
      </c>
      <c r="J1180" s="10">
        <f t="shared" si="172"/>
        <v>3.9769296294121147E-5</v>
      </c>
      <c r="K1180" s="9">
        <f t="shared" si="173"/>
        <v>0</v>
      </c>
      <c r="L1180" s="9">
        <f>K1180*'Exhaust Gas Math'!$C$14</f>
        <v>0</v>
      </c>
      <c r="M1180" s="9">
        <f>(L1180/'Exhaust Gas Math'!$B$14)+('Exhaust Gas Math'!$D$10)</f>
        <v>4.4059320573952224E-4</v>
      </c>
      <c r="N1180">
        <f>('Exhaust Gas Math'!$E$10*((-0.000000001)*N1179^3+(0.000002)*N1179^2-0.0012*N1179+1.3446)*$B$15+L1180*'Exhaust Gas Math'!$D$14*$B$14)/('Exhaust Gas Math'!$E$10*((-0.000000001)*N1179^3+(0.000002)*N1179^2-0.0012*N1179+1.3446)+L1180*'Exhaust Gas Math'!$D$14)</f>
        <v>1100</v>
      </c>
      <c r="O1180">
        <f t="shared" si="174"/>
        <v>101325</v>
      </c>
      <c r="P1180">
        <f>((-0.0000000008)*N1180^3+(0.000003)*N1180^2-0.004*N1180+2.013)*('Exhaust Gas Math'!$E$10/(L1180+'Exhaust Gas Math'!$E$10))+(357.45*N1180^-1.004)*(L1180/(L1180+'Exhaust Gas Math'!$E$10))</f>
        <v>0.17819999999999947</v>
      </c>
      <c r="Q1180" s="9">
        <f t="shared" si="166"/>
        <v>0</v>
      </c>
      <c r="R1180" s="9">
        <f t="shared" si="167"/>
        <v>101325</v>
      </c>
      <c r="T1180">
        <f t="shared" si="175"/>
        <v>0.14700000000000299</v>
      </c>
      <c r="U1180">
        <f t="shared" si="176"/>
        <v>101325</v>
      </c>
    </row>
    <row r="1181" spans="3:21" x14ac:dyDescent="0.2">
      <c r="C1181" s="1"/>
      <c r="D1181" s="1"/>
      <c r="E1181" s="1">
        <v>0.147125000000003</v>
      </c>
      <c r="F1181" s="10">
        <f t="shared" si="168"/>
        <v>3.9100218034173823E-2</v>
      </c>
      <c r="G1181" s="9">
        <f t="shared" si="169"/>
        <v>-19.367369858454634</v>
      </c>
      <c r="H1181" s="9">
        <f t="shared" si="170"/>
        <v>0</v>
      </c>
      <c r="I1181" s="9">
        <f t="shared" si="171"/>
        <v>0</v>
      </c>
      <c r="J1181" s="10">
        <f t="shared" si="172"/>
        <v>3.9769296294121147E-5</v>
      </c>
      <c r="K1181" s="9">
        <f t="shared" si="173"/>
        <v>0</v>
      </c>
      <c r="L1181" s="9">
        <f>K1181*'Exhaust Gas Math'!$C$14</f>
        <v>0</v>
      </c>
      <c r="M1181" s="9">
        <f>(L1181/'Exhaust Gas Math'!$B$14)+('Exhaust Gas Math'!$D$10)</f>
        <v>4.4059320573952224E-4</v>
      </c>
      <c r="N1181">
        <f>('Exhaust Gas Math'!$E$10*((-0.000000001)*N1180^3+(0.000002)*N1180^2-0.0012*N1180+1.3446)*$B$15+L1181*'Exhaust Gas Math'!$D$14*$B$14)/('Exhaust Gas Math'!$E$10*((-0.000000001)*N1180^3+(0.000002)*N1180^2-0.0012*N1180+1.3446)+L1181*'Exhaust Gas Math'!$D$14)</f>
        <v>1100</v>
      </c>
      <c r="O1181">
        <f t="shared" si="174"/>
        <v>101325</v>
      </c>
      <c r="P1181">
        <f>((-0.0000000008)*N1181^3+(0.000003)*N1181^2-0.004*N1181+2.013)*('Exhaust Gas Math'!$E$10/(L1181+'Exhaust Gas Math'!$E$10))+(357.45*N1181^-1.004)*(L1181/(L1181+'Exhaust Gas Math'!$E$10))</f>
        <v>0.17819999999999947</v>
      </c>
      <c r="Q1181" s="9">
        <f t="shared" si="166"/>
        <v>0</v>
      </c>
      <c r="R1181" s="9">
        <f t="shared" si="167"/>
        <v>101325</v>
      </c>
      <c r="T1181">
        <f t="shared" si="175"/>
        <v>0.147125000000003</v>
      </c>
      <c r="U1181">
        <f t="shared" si="176"/>
        <v>101325</v>
      </c>
    </row>
    <row r="1182" spans="3:21" x14ac:dyDescent="0.2">
      <c r="C1182" s="1"/>
      <c r="D1182" s="1"/>
      <c r="E1182" s="1">
        <v>0.14725000000000299</v>
      </c>
      <c r="F1182" s="10">
        <f t="shared" si="168"/>
        <v>3.6658972541716559E-2</v>
      </c>
      <c r="G1182" s="9">
        <f t="shared" si="169"/>
        <v>-19.672477516954711</v>
      </c>
      <c r="H1182" s="9">
        <f t="shared" si="170"/>
        <v>0</v>
      </c>
      <c r="I1182" s="9">
        <f t="shared" si="171"/>
        <v>0</v>
      </c>
      <c r="J1182" s="10">
        <f t="shared" si="172"/>
        <v>3.9769296294121147E-5</v>
      </c>
      <c r="K1182" s="9">
        <f t="shared" si="173"/>
        <v>0</v>
      </c>
      <c r="L1182" s="9">
        <f>K1182*'Exhaust Gas Math'!$C$14</f>
        <v>0</v>
      </c>
      <c r="M1182" s="9">
        <f>(L1182/'Exhaust Gas Math'!$B$14)+('Exhaust Gas Math'!$D$10)</f>
        <v>4.4059320573952224E-4</v>
      </c>
      <c r="N1182">
        <f>('Exhaust Gas Math'!$E$10*((-0.000000001)*N1181^3+(0.000002)*N1181^2-0.0012*N1181+1.3446)*$B$15+L1182*'Exhaust Gas Math'!$D$14*$B$14)/('Exhaust Gas Math'!$E$10*((-0.000000001)*N1181^3+(0.000002)*N1181^2-0.0012*N1181+1.3446)+L1182*'Exhaust Gas Math'!$D$14)</f>
        <v>1100</v>
      </c>
      <c r="O1182">
        <f t="shared" si="174"/>
        <v>101325</v>
      </c>
      <c r="P1182">
        <f>((-0.0000000008)*N1182^3+(0.000003)*N1182^2-0.004*N1182+2.013)*('Exhaust Gas Math'!$E$10/(L1182+'Exhaust Gas Math'!$E$10))+(357.45*N1182^-1.004)*(L1182/(L1182+'Exhaust Gas Math'!$E$10))</f>
        <v>0.17819999999999947</v>
      </c>
      <c r="Q1182" s="9">
        <f t="shared" si="166"/>
        <v>0</v>
      </c>
      <c r="R1182" s="9">
        <f t="shared" si="167"/>
        <v>101325</v>
      </c>
      <c r="T1182">
        <f t="shared" si="175"/>
        <v>0.14725000000000299</v>
      </c>
      <c r="U1182">
        <f t="shared" si="176"/>
        <v>101325</v>
      </c>
    </row>
    <row r="1183" spans="3:21" x14ac:dyDescent="0.2">
      <c r="C1183" s="1"/>
      <c r="D1183" s="1"/>
      <c r="E1183" s="1">
        <v>0.147375000000003</v>
      </c>
      <c r="F1183" s="10">
        <f t="shared" si="168"/>
        <v>3.4187153334513026E-2</v>
      </c>
      <c r="G1183" s="9">
        <f t="shared" si="169"/>
        <v>-19.856297809800253</v>
      </c>
      <c r="H1183" s="9">
        <f t="shared" si="170"/>
        <v>0</v>
      </c>
      <c r="I1183" s="9">
        <f t="shared" si="171"/>
        <v>0</v>
      </c>
      <c r="J1183" s="10">
        <f t="shared" si="172"/>
        <v>3.9769296294121147E-5</v>
      </c>
      <c r="K1183" s="9">
        <f t="shared" si="173"/>
        <v>0</v>
      </c>
      <c r="L1183" s="9">
        <f>K1183*'Exhaust Gas Math'!$C$14</f>
        <v>0</v>
      </c>
      <c r="M1183" s="9">
        <f>(L1183/'Exhaust Gas Math'!$B$14)+('Exhaust Gas Math'!$D$10)</f>
        <v>4.4059320573952224E-4</v>
      </c>
      <c r="N1183">
        <f>('Exhaust Gas Math'!$E$10*((-0.000000001)*N1182^3+(0.000002)*N1182^2-0.0012*N1182+1.3446)*$B$15+L1183*'Exhaust Gas Math'!$D$14*$B$14)/('Exhaust Gas Math'!$E$10*((-0.000000001)*N1182^3+(0.000002)*N1182^2-0.0012*N1182+1.3446)+L1183*'Exhaust Gas Math'!$D$14)</f>
        <v>1100</v>
      </c>
      <c r="O1183">
        <f t="shared" si="174"/>
        <v>101325</v>
      </c>
      <c r="P1183">
        <f>((-0.0000000008)*N1183^3+(0.000003)*N1183^2-0.004*N1183+2.013)*('Exhaust Gas Math'!$E$10/(L1183+'Exhaust Gas Math'!$E$10))+(357.45*N1183^-1.004)*(L1183/(L1183+'Exhaust Gas Math'!$E$10))</f>
        <v>0.17819999999999947</v>
      </c>
      <c r="Q1183" s="9">
        <f t="shared" si="166"/>
        <v>0</v>
      </c>
      <c r="R1183" s="9">
        <f t="shared" si="167"/>
        <v>101325</v>
      </c>
      <c r="T1183">
        <f t="shared" si="175"/>
        <v>0.147375000000003</v>
      </c>
      <c r="U1183">
        <f t="shared" si="176"/>
        <v>101325</v>
      </c>
    </row>
    <row r="1184" spans="3:21" x14ac:dyDescent="0.2">
      <c r="C1184" s="1"/>
      <c r="D1184" s="1"/>
      <c r="E1184" s="1">
        <v>0.14750000000000299</v>
      </c>
      <c r="F1184" s="10">
        <f t="shared" si="168"/>
        <v>3.1699999999940255E-2</v>
      </c>
      <c r="G1184" s="9">
        <f t="shared" si="169"/>
        <v>-19.917697423759289</v>
      </c>
      <c r="H1184" s="9">
        <f t="shared" si="170"/>
        <v>0</v>
      </c>
      <c r="I1184" s="9">
        <f t="shared" si="171"/>
        <v>0</v>
      </c>
      <c r="J1184" s="10">
        <f t="shared" si="172"/>
        <v>3.9769296294121147E-5</v>
      </c>
      <c r="K1184" s="9">
        <f t="shared" si="173"/>
        <v>0</v>
      </c>
      <c r="L1184" s="9">
        <f>K1184*'Exhaust Gas Math'!$C$14</f>
        <v>0</v>
      </c>
      <c r="M1184" s="9">
        <f>(L1184/'Exhaust Gas Math'!$B$14)+('Exhaust Gas Math'!$D$10)</f>
        <v>4.4059320573952224E-4</v>
      </c>
      <c r="N1184">
        <f>('Exhaust Gas Math'!$E$10*((-0.000000001)*N1183^3+(0.000002)*N1183^2-0.0012*N1183+1.3446)*$B$15+L1184*'Exhaust Gas Math'!$D$14*$B$14)/('Exhaust Gas Math'!$E$10*((-0.000000001)*N1183^3+(0.000002)*N1183^2-0.0012*N1183+1.3446)+L1184*'Exhaust Gas Math'!$D$14)</f>
        <v>1100</v>
      </c>
      <c r="O1184">
        <f t="shared" si="174"/>
        <v>101325</v>
      </c>
      <c r="P1184">
        <f>((-0.0000000008)*N1184^3+(0.000003)*N1184^2-0.004*N1184+2.013)*('Exhaust Gas Math'!$E$10/(L1184+'Exhaust Gas Math'!$E$10))+(357.45*N1184^-1.004)*(L1184/(L1184+'Exhaust Gas Math'!$E$10))</f>
        <v>0.17819999999999947</v>
      </c>
      <c r="Q1184" s="9">
        <f t="shared" si="166"/>
        <v>0</v>
      </c>
      <c r="R1184" s="9">
        <f t="shared" si="167"/>
        <v>101325</v>
      </c>
      <c r="T1184">
        <f t="shared" si="175"/>
        <v>0.14750000000000299</v>
      </c>
      <c r="U1184">
        <f t="shared" si="176"/>
        <v>101325</v>
      </c>
    </row>
    <row r="1185" spans="3:21" x14ac:dyDescent="0.2">
      <c r="C1185" s="1"/>
      <c r="D1185" s="1"/>
      <c r="E1185" s="1">
        <v>0.147625000000003</v>
      </c>
      <c r="F1185" s="10">
        <f t="shared" si="168"/>
        <v>2.9212846665367852E-2</v>
      </c>
      <c r="G1185" s="9">
        <f t="shared" si="169"/>
        <v>-19.856297809794363</v>
      </c>
      <c r="H1185" s="9">
        <f t="shared" si="170"/>
        <v>0</v>
      </c>
      <c r="I1185" s="9">
        <f t="shared" si="171"/>
        <v>0</v>
      </c>
      <c r="J1185" s="10">
        <f t="shared" si="172"/>
        <v>3.9769296294121147E-5</v>
      </c>
      <c r="K1185" s="9">
        <f t="shared" si="173"/>
        <v>0</v>
      </c>
      <c r="L1185" s="9">
        <f>K1185*'Exhaust Gas Math'!$C$14</f>
        <v>0</v>
      </c>
      <c r="M1185" s="9">
        <f>(L1185/'Exhaust Gas Math'!$B$14)+('Exhaust Gas Math'!$D$10)</f>
        <v>4.4059320573952224E-4</v>
      </c>
      <c r="N1185">
        <f>('Exhaust Gas Math'!$E$10*((-0.000000001)*N1184^3+(0.000002)*N1184^2-0.0012*N1184+1.3446)*$B$15+L1185*'Exhaust Gas Math'!$D$14*$B$14)/('Exhaust Gas Math'!$E$10*((-0.000000001)*N1184^3+(0.000002)*N1184^2-0.0012*N1184+1.3446)+L1185*'Exhaust Gas Math'!$D$14)</f>
        <v>1100</v>
      </c>
      <c r="O1185">
        <f t="shared" si="174"/>
        <v>101325</v>
      </c>
      <c r="P1185">
        <f>((-0.0000000008)*N1185^3+(0.000003)*N1185^2-0.004*N1185+2.013)*('Exhaust Gas Math'!$E$10/(L1185+'Exhaust Gas Math'!$E$10))+(357.45*N1185^-1.004)*(L1185/(L1185+'Exhaust Gas Math'!$E$10))</f>
        <v>0.17819999999999947</v>
      </c>
      <c r="Q1185" s="9">
        <f t="shared" si="166"/>
        <v>0</v>
      </c>
      <c r="R1185" s="9">
        <f t="shared" si="167"/>
        <v>101325</v>
      </c>
      <c r="T1185">
        <f t="shared" si="175"/>
        <v>0.147625000000003</v>
      </c>
      <c r="U1185">
        <f t="shared" si="176"/>
        <v>101325</v>
      </c>
    </row>
    <row r="1186" spans="3:21" x14ac:dyDescent="0.2">
      <c r="C1186" s="1"/>
      <c r="D1186" s="1"/>
      <c r="E1186" s="1">
        <v>0.14775000000000299</v>
      </c>
      <c r="F1186" s="10">
        <f t="shared" si="168"/>
        <v>2.6741027458165867E-2</v>
      </c>
      <c r="G1186" s="9">
        <f t="shared" si="169"/>
        <v>-19.672477516943008</v>
      </c>
      <c r="H1186" s="9">
        <f t="shared" si="170"/>
        <v>0</v>
      </c>
      <c r="I1186" s="9">
        <f t="shared" si="171"/>
        <v>0</v>
      </c>
      <c r="J1186" s="10">
        <f t="shared" si="172"/>
        <v>3.9769296294121147E-5</v>
      </c>
      <c r="K1186" s="9">
        <f t="shared" si="173"/>
        <v>0</v>
      </c>
      <c r="L1186" s="9">
        <f>K1186*'Exhaust Gas Math'!$C$14</f>
        <v>0</v>
      </c>
      <c r="M1186" s="9">
        <f>(L1186/'Exhaust Gas Math'!$B$14)+('Exhaust Gas Math'!$D$10)</f>
        <v>4.4059320573952224E-4</v>
      </c>
      <c r="N1186">
        <f>('Exhaust Gas Math'!$E$10*((-0.000000001)*N1185^3+(0.000002)*N1185^2-0.0012*N1185+1.3446)*$B$15+L1186*'Exhaust Gas Math'!$D$14*$B$14)/('Exhaust Gas Math'!$E$10*((-0.000000001)*N1185^3+(0.000002)*N1185^2-0.0012*N1185+1.3446)+L1186*'Exhaust Gas Math'!$D$14)</f>
        <v>1100</v>
      </c>
      <c r="O1186">
        <f t="shared" si="174"/>
        <v>101325</v>
      </c>
      <c r="P1186">
        <f>((-0.0000000008)*N1186^3+(0.000003)*N1186^2-0.004*N1186+2.013)*('Exhaust Gas Math'!$E$10/(L1186+'Exhaust Gas Math'!$E$10))+(357.45*N1186^-1.004)*(L1186/(L1186+'Exhaust Gas Math'!$E$10))</f>
        <v>0.17819999999999947</v>
      </c>
      <c r="Q1186" s="9">
        <f t="shared" si="166"/>
        <v>0</v>
      </c>
      <c r="R1186" s="9">
        <f t="shared" si="167"/>
        <v>101325</v>
      </c>
      <c r="T1186">
        <f t="shared" si="175"/>
        <v>0.14775000000000299</v>
      </c>
      <c r="U1186">
        <f t="shared" si="176"/>
        <v>101325</v>
      </c>
    </row>
    <row r="1187" spans="3:21" x14ac:dyDescent="0.2">
      <c r="C1187" s="1"/>
      <c r="D1187" s="1"/>
      <c r="E1187" s="1">
        <v>0.147875000000003</v>
      </c>
      <c r="F1187" s="10">
        <f t="shared" si="168"/>
        <v>2.4299781965709553E-2</v>
      </c>
      <c r="G1187" s="9">
        <f t="shared" si="169"/>
        <v>-19.367369858437041</v>
      </c>
      <c r="H1187" s="9">
        <f t="shared" si="170"/>
        <v>0</v>
      </c>
      <c r="I1187" s="9">
        <f t="shared" si="171"/>
        <v>0</v>
      </c>
      <c r="J1187" s="10">
        <f t="shared" si="172"/>
        <v>3.9769296294121147E-5</v>
      </c>
      <c r="K1187" s="9">
        <f t="shared" si="173"/>
        <v>0</v>
      </c>
      <c r="L1187" s="9">
        <f>K1187*'Exhaust Gas Math'!$C$14</f>
        <v>0</v>
      </c>
      <c r="M1187" s="9">
        <f>(L1187/'Exhaust Gas Math'!$B$14)+('Exhaust Gas Math'!$D$10)</f>
        <v>4.4059320573952224E-4</v>
      </c>
      <c r="N1187">
        <f>('Exhaust Gas Math'!$E$10*((-0.000000001)*N1186^3+(0.000002)*N1186^2-0.0012*N1186+1.3446)*$B$15+L1187*'Exhaust Gas Math'!$D$14*$B$14)/('Exhaust Gas Math'!$E$10*((-0.000000001)*N1186^3+(0.000002)*N1186^2-0.0012*N1186+1.3446)+L1187*'Exhaust Gas Math'!$D$14)</f>
        <v>1100</v>
      </c>
      <c r="O1187">
        <f t="shared" si="174"/>
        <v>101325</v>
      </c>
      <c r="P1187">
        <f>((-0.0000000008)*N1187^3+(0.000003)*N1187^2-0.004*N1187+2.013)*('Exhaust Gas Math'!$E$10/(L1187+'Exhaust Gas Math'!$E$10))+(357.45*N1187^-1.004)*(L1187/(L1187+'Exhaust Gas Math'!$E$10))</f>
        <v>0.17819999999999947</v>
      </c>
      <c r="Q1187" s="9">
        <f t="shared" si="166"/>
        <v>0</v>
      </c>
      <c r="R1187" s="9">
        <f t="shared" si="167"/>
        <v>101325</v>
      </c>
      <c r="T1187">
        <f t="shared" si="175"/>
        <v>0.147875000000003</v>
      </c>
      <c r="U1187">
        <f t="shared" si="176"/>
        <v>101325</v>
      </c>
    </row>
    <row r="1188" spans="3:21" x14ac:dyDescent="0.2">
      <c r="C1188" s="1"/>
      <c r="D1188" s="1"/>
      <c r="E1188" s="1">
        <v>0.14800000000000299</v>
      </c>
      <c r="F1188" s="10">
        <f t="shared" si="168"/>
        <v>2.1904161278257294E-2</v>
      </c>
      <c r="G1188" s="9">
        <f t="shared" si="169"/>
        <v>-18.942855924449855</v>
      </c>
      <c r="H1188" s="9">
        <f t="shared" si="170"/>
        <v>0</v>
      </c>
      <c r="I1188" s="9">
        <f t="shared" si="171"/>
        <v>0</v>
      </c>
      <c r="J1188" s="10">
        <f t="shared" si="172"/>
        <v>3.9769296294121147E-5</v>
      </c>
      <c r="K1188" s="9">
        <f t="shared" si="173"/>
        <v>0</v>
      </c>
      <c r="L1188" s="9">
        <f>K1188*'Exhaust Gas Math'!$C$14</f>
        <v>0</v>
      </c>
      <c r="M1188" s="9">
        <f>(L1188/'Exhaust Gas Math'!$B$14)+('Exhaust Gas Math'!$D$10)</f>
        <v>4.4059320573952224E-4</v>
      </c>
      <c r="N1188">
        <f>('Exhaust Gas Math'!$E$10*((-0.000000001)*N1187^3+(0.000002)*N1187^2-0.0012*N1187+1.3446)*$B$15+L1188*'Exhaust Gas Math'!$D$14*$B$14)/('Exhaust Gas Math'!$E$10*((-0.000000001)*N1187^3+(0.000002)*N1187^2-0.0012*N1187+1.3446)+L1188*'Exhaust Gas Math'!$D$14)</f>
        <v>1100</v>
      </c>
      <c r="O1188">
        <f t="shared" si="174"/>
        <v>101325</v>
      </c>
      <c r="P1188">
        <f>((-0.0000000008)*N1188^3+(0.000003)*N1188^2-0.004*N1188+2.013)*('Exhaust Gas Math'!$E$10/(L1188+'Exhaust Gas Math'!$E$10))+(357.45*N1188^-1.004)*(L1188/(L1188+'Exhaust Gas Math'!$E$10))</f>
        <v>0.17819999999999947</v>
      </c>
      <c r="Q1188" s="9">
        <f t="shared" si="166"/>
        <v>0</v>
      </c>
      <c r="R1188" s="9">
        <f t="shared" si="167"/>
        <v>101325</v>
      </c>
      <c r="T1188">
        <f t="shared" si="175"/>
        <v>0.14800000000000299</v>
      </c>
      <c r="U1188">
        <f t="shared" si="176"/>
        <v>101325</v>
      </c>
    </row>
    <row r="1189" spans="3:21" x14ac:dyDescent="0.2">
      <c r="C1189" s="1"/>
      <c r="D1189" s="1"/>
      <c r="E1189" s="1">
        <v>0.148125000000003</v>
      </c>
      <c r="F1189" s="10">
        <f t="shared" si="168"/>
        <v>1.9568935193971498E-2</v>
      </c>
      <c r="G1189" s="9">
        <f t="shared" si="169"/>
        <v>-18.401552984549639</v>
      </c>
      <c r="H1189" s="9">
        <f t="shared" si="170"/>
        <v>0</v>
      </c>
      <c r="I1189" s="9">
        <f t="shared" si="171"/>
        <v>0</v>
      </c>
      <c r="J1189" s="10">
        <f t="shared" si="172"/>
        <v>3.9769296294121147E-5</v>
      </c>
      <c r="K1189" s="9">
        <f t="shared" si="173"/>
        <v>0</v>
      </c>
      <c r="L1189" s="9">
        <f>K1189*'Exhaust Gas Math'!$C$14</f>
        <v>0</v>
      </c>
      <c r="M1189" s="9">
        <f>(L1189/'Exhaust Gas Math'!$B$14)+('Exhaust Gas Math'!$D$10)</f>
        <v>4.4059320573952224E-4</v>
      </c>
      <c r="N1189">
        <f>('Exhaust Gas Math'!$E$10*((-0.000000001)*N1188^3+(0.000002)*N1188^2-0.0012*N1188+1.3446)*$B$15+L1189*'Exhaust Gas Math'!$D$14*$B$14)/('Exhaust Gas Math'!$E$10*((-0.000000001)*N1188^3+(0.000002)*N1188^2-0.0012*N1188+1.3446)+L1189*'Exhaust Gas Math'!$D$14)</f>
        <v>1100</v>
      </c>
      <c r="O1189">
        <f t="shared" si="174"/>
        <v>101325</v>
      </c>
      <c r="P1189">
        <f>((-0.0000000008)*N1189^3+(0.000003)*N1189^2-0.004*N1189+2.013)*('Exhaust Gas Math'!$E$10/(L1189+'Exhaust Gas Math'!$E$10))+(357.45*N1189^-1.004)*(L1189/(L1189+'Exhaust Gas Math'!$E$10))</f>
        <v>0.17819999999999947</v>
      </c>
      <c r="Q1189" s="9">
        <f t="shared" si="166"/>
        <v>0</v>
      </c>
      <c r="R1189" s="9">
        <f t="shared" si="167"/>
        <v>101325</v>
      </c>
      <c r="T1189">
        <f t="shared" si="175"/>
        <v>0.148125000000003</v>
      </c>
      <c r="U1189">
        <f t="shared" si="176"/>
        <v>101325</v>
      </c>
    </row>
    <row r="1190" spans="3:21" x14ac:dyDescent="0.2">
      <c r="C1190" s="1"/>
      <c r="D1190" s="1"/>
      <c r="E1190" s="1">
        <v>0.14825000000000299</v>
      </c>
      <c r="F1190" s="10">
        <f t="shared" si="168"/>
        <v>1.730850115820326E-2</v>
      </c>
      <c r="G1190" s="9">
        <f t="shared" si="169"/>
        <v>-17.746798351362372</v>
      </c>
      <c r="H1190" s="9">
        <f t="shared" si="170"/>
        <v>0</v>
      </c>
      <c r="I1190" s="9">
        <f t="shared" si="171"/>
        <v>0</v>
      </c>
      <c r="J1190" s="10">
        <f t="shared" si="172"/>
        <v>3.9769296294121147E-5</v>
      </c>
      <c r="K1190" s="9">
        <f t="shared" si="173"/>
        <v>0</v>
      </c>
      <c r="L1190" s="9">
        <f>K1190*'Exhaust Gas Math'!$C$14</f>
        <v>0</v>
      </c>
      <c r="M1190" s="9">
        <f>(L1190/'Exhaust Gas Math'!$B$14)+('Exhaust Gas Math'!$D$10)</f>
        <v>4.4059320573952224E-4</v>
      </c>
      <c r="N1190">
        <f>('Exhaust Gas Math'!$E$10*((-0.000000001)*N1189^3+(0.000002)*N1189^2-0.0012*N1189+1.3446)*$B$15+L1190*'Exhaust Gas Math'!$D$14*$B$14)/('Exhaust Gas Math'!$E$10*((-0.000000001)*N1189^3+(0.000002)*N1189^2-0.0012*N1189+1.3446)+L1190*'Exhaust Gas Math'!$D$14)</f>
        <v>1100</v>
      </c>
      <c r="O1190">
        <f t="shared" si="174"/>
        <v>101325</v>
      </c>
      <c r="P1190">
        <f>((-0.0000000008)*N1190^3+(0.000003)*N1190^2-0.004*N1190+2.013)*('Exhaust Gas Math'!$E$10/(L1190+'Exhaust Gas Math'!$E$10))+(357.45*N1190^-1.004)*(L1190/(L1190+'Exhaust Gas Math'!$E$10))</f>
        <v>0.17819999999999947</v>
      </c>
      <c r="Q1190" s="9">
        <f t="shared" si="166"/>
        <v>0</v>
      </c>
      <c r="R1190" s="9">
        <f t="shared" si="167"/>
        <v>101325</v>
      </c>
      <c r="T1190">
        <f t="shared" si="175"/>
        <v>0.14825000000000299</v>
      </c>
      <c r="U1190">
        <f t="shared" si="176"/>
        <v>101325</v>
      </c>
    </row>
    <row r="1191" spans="3:21" x14ac:dyDescent="0.2">
      <c r="C1191" s="1"/>
      <c r="D1191" s="1"/>
      <c r="E1191" s="1">
        <v>0.148375000000003</v>
      </c>
      <c r="F1191" s="10">
        <f t="shared" si="168"/>
        <v>1.5136795498453301E-2</v>
      </c>
      <c r="G1191" s="9">
        <f t="shared" si="169"/>
        <v>-16.982628804929515</v>
      </c>
      <c r="H1191" s="9">
        <f t="shared" si="170"/>
        <v>0</v>
      </c>
      <c r="I1191" s="9">
        <f t="shared" si="171"/>
        <v>0</v>
      </c>
      <c r="J1191" s="10">
        <f t="shared" si="172"/>
        <v>3.9769296294121147E-5</v>
      </c>
      <c r="K1191" s="9">
        <f t="shared" si="173"/>
        <v>0</v>
      </c>
      <c r="L1191" s="9">
        <f>K1191*'Exhaust Gas Math'!$C$14</f>
        <v>0</v>
      </c>
      <c r="M1191" s="9">
        <f>(L1191/'Exhaust Gas Math'!$B$14)+('Exhaust Gas Math'!$D$10)</f>
        <v>4.4059320573952224E-4</v>
      </c>
      <c r="N1191">
        <f>('Exhaust Gas Math'!$E$10*((-0.000000001)*N1190^3+(0.000002)*N1190^2-0.0012*N1190+1.3446)*$B$15+L1191*'Exhaust Gas Math'!$D$14*$B$14)/('Exhaust Gas Math'!$E$10*((-0.000000001)*N1190^3+(0.000002)*N1190^2-0.0012*N1190+1.3446)+L1191*'Exhaust Gas Math'!$D$14)</f>
        <v>1100</v>
      </c>
      <c r="O1191">
        <f t="shared" si="174"/>
        <v>101325</v>
      </c>
      <c r="P1191">
        <f>((-0.0000000008)*N1191^3+(0.000003)*N1191^2-0.004*N1191+2.013)*('Exhaust Gas Math'!$E$10/(L1191+'Exhaust Gas Math'!$E$10))+(357.45*N1191^-1.004)*(L1191/(L1191+'Exhaust Gas Math'!$E$10))</f>
        <v>0.17819999999999947</v>
      </c>
      <c r="Q1191" s="9">
        <f t="shared" si="166"/>
        <v>0</v>
      </c>
      <c r="R1191" s="9">
        <f t="shared" si="167"/>
        <v>101325</v>
      </c>
      <c r="T1191">
        <f t="shared" si="175"/>
        <v>0.148375000000003</v>
      </c>
      <c r="U1191">
        <f t="shared" si="176"/>
        <v>101325</v>
      </c>
    </row>
    <row r="1192" spans="3:21" x14ac:dyDescent="0.2">
      <c r="C1192" s="1"/>
      <c r="D1192" s="1"/>
      <c r="E1192" s="1">
        <v>0.14850000000000299</v>
      </c>
      <c r="F1192" s="10">
        <f t="shared" si="168"/>
        <v>1.3067207502280541E-2</v>
      </c>
      <c r="G1192" s="9">
        <f t="shared" si="169"/>
        <v>-16.113755704617432</v>
      </c>
      <c r="H1192" s="9">
        <f t="shared" si="170"/>
        <v>0</v>
      </c>
      <c r="I1192" s="9">
        <f t="shared" si="171"/>
        <v>0</v>
      </c>
      <c r="J1192" s="10">
        <f t="shared" si="172"/>
        <v>3.9769296294121147E-5</v>
      </c>
      <c r="K1192" s="9">
        <f t="shared" si="173"/>
        <v>0</v>
      </c>
      <c r="L1192" s="9">
        <f>K1192*'Exhaust Gas Math'!$C$14</f>
        <v>0</v>
      </c>
      <c r="M1192" s="9">
        <f>(L1192/'Exhaust Gas Math'!$B$14)+('Exhaust Gas Math'!$D$10)</f>
        <v>4.4059320573952224E-4</v>
      </c>
      <c r="N1192">
        <f>('Exhaust Gas Math'!$E$10*((-0.000000001)*N1191^3+(0.000002)*N1191^2-0.0012*N1191+1.3446)*$B$15+L1192*'Exhaust Gas Math'!$D$14*$B$14)/('Exhaust Gas Math'!$E$10*((-0.000000001)*N1191^3+(0.000002)*N1191^2-0.0012*N1191+1.3446)+L1192*'Exhaust Gas Math'!$D$14)</f>
        <v>1100</v>
      </c>
      <c r="O1192">
        <f t="shared" si="174"/>
        <v>101325</v>
      </c>
      <c r="P1192">
        <f>((-0.0000000008)*N1192^3+(0.000003)*N1192^2-0.004*N1192+2.013)*('Exhaust Gas Math'!$E$10/(L1192+'Exhaust Gas Math'!$E$10))+(357.45*N1192^-1.004)*(L1192/(L1192+'Exhaust Gas Math'!$E$10))</f>
        <v>0.17819999999999947</v>
      </c>
      <c r="Q1192" s="9">
        <f t="shared" si="166"/>
        <v>0</v>
      </c>
      <c r="R1192" s="9">
        <f t="shared" si="167"/>
        <v>101325</v>
      </c>
      <c r="T1192">
        <f t="shared" si="175"/>
        <v>0.14850000000000299</v>
      </c>
      <c r="U1192">
        <f t="shared" si="176"/>
        <v>101325</v>
      </c>
    </row>
    <row r="1193" spans="3:21" x14ac:dyDescent="0.2">
      <c r="C1193" s="1"/>
      <c r="D1193" s="1"/>
      <c r="E1193" s="1">
        <v>0.148625000000003</v>
      </c>
      <c r="F1193" s="10">
        <f t="shared" si="168"/>
        <v>1.111249686788774E-2</v>
      </c>
      <c r="G1193" s="9">
        <f t="shared" si="169"/>
        <v>-15.145535942018547</v>
      </c>
      <c r="H1193" s="9">
        <f t="shared" si="170"/>
        <v>0</v>
      </c>
      <c r="I1193" s="9">
        <f t="shared" si="171"/>
        <v>0</v>
      </c>
      <c r="J1193" s="10">
        <f t="shared" si="172"/>
        <v>3.9769296294121147E-5</v>
      </c>
      <c r="K1193" s="9">
        <f t="shared" si="173"/>
        <v>0</v>
      </c>
      <c r="L1193" s="9">
        <f>K1193*'Exhaust Gas Math'!$C$14</f>
        <v>0</v>
      </c>
      <c r="M1193" s="9">
        <f>(L1193/'Exhaust Gas Math'!$B$14)+('Exhaust Gas Math'!$D$10)</f>
        <v>4.4059320573952224E-4</v>
      </c>
      <c r="N1193">
        <f>('Exhaust Gas Math'!$E$10*((-0.000000001)*N1192^3+(0.000002)*N1192^2-0.0012*N1192+1.3446)*$B$15+L1193*'Exhaust Gas Math'!$D$14*$B$14)/('Exhaust Gas Math'!$E$10*((-0.000000001)*N1192^3+(0.000002)*N1192^2-0.0012*N1192+1.3446)+L1193*'Exhaust Gas Math'!$D$14)</f>
        <v>1100</v>
      </c>
      <c r="O1193">
        <f t="shared" si="174"/>
        <v>101325</v>
      </c>
      <c r="P1193">
        <f>((-0.0000000008)*N1193^3+(0.000003)*N1193^2-0.004*N1193+2.013)*('Exhaust Gas Math'!$E$10/(L1193+'Exhaust Gas Math'!$E$10))+(357.45*N1193^-1.004)*(L1193/(L1193+'Exhaust Gas Math'!$E$10))</f>
        <v>0.17819999999999947</v>
      </c>
      <c r="Q1193" s="9">
        <f t="shared" si="166"/>
        <v>0</v>
      </c>
      <c r="R1193" s="9">
        <f t="shared" si="167"/>
        <v>101325</v>
      </c>
      <c r="T1193">
        <f t="shared" si="175"/>
        <v>0.148625000000003</v>
      </c>
      <c r="U1193">
        <f t="shared" si="176"/>
        <v>101325</v>
      </c>
    </row>
    <row r="1194" spans="3:21" x14ac:dyDescent="0.2">
      <c r="C1194" s="1"/>
      <c r="D1194" s="1"/>
      <c r="E1194" s="1">
        <v>0.14875000000000299</v>
      </c>
      <c r="F1194" s="10">
        <f t="shared" si="168"/>
        <v>9.2847150363442564E-3</v>
      </c>
      <c r="G1194" s="9">
        <f t="shared" si="169"/>
        <v>-14.083938913935516</v>
      </c>
      <c r="H1194" s="9">
        <f t="shared" si="170"/>
        <v>0</v>
      </c>
      <c r="I1194" s="9">
        <f t="shared" si="171"/>
        <v>0</v>
      </c>
      <c r="J1194" s="10">
        <f t="shared" si="172"/>
        <v>3.9769296294121147E-5</v>
      </c>
      <c r="K1194" s="9">
        <f t="shared" si="173"/>
        <v>0</v>
      </c>
      <c r="L1194" s="9">
        <f>K1194*'Exhaust Gas Math'!$C$14</f>
        <v>0</v>
      </c>
      <c r="M1194" s="9">
        <f>(L1194/'Exhaust Gas Math'!$B$14)+('Exhaust Gas Math'!$D$10)</f>
        <v>4.4059320573952224E-4</v>
      </c>
      <c r="N1194">
        <f>('Exhaust Gas Math'!$E$10*((-0.000000001)*N1193^3+(0.000002)*N1193^2-0.0012*N1193+1.3446)*$B$15+L1194*'Exhaust Gas Math'!$D$14*$B$14)/('Exhaust Gas Math'!$E$10*((-0.000000001)*N1193^3+(0.000002)*N1193^2-0.0012*N1193+1.3446)+L1194*'Exhaust Gas Math'!$D$14)</f>
        <v>1100</v>
      </c>
      <c r="O1194">
        <f t="shared" si="174"/>
        <v>101325</v>
      </c>
      <c r="P1194">
        <f>((-0.0000000008)*N1194^3+(0.000003)*N1194^2-0.004*N1194+2.013)*('Exhaust Gas Math'!$E$10/(L1194+'Exhaust Gas Math'!$E$10))+(357.45*N1194^-1.004)*(L1194/(L1194+'Exhaust Gas Math'!$E$10))</f>
        <v>0.17819999999999947</v>
      </c>
      <c r="Q1194" s="9">
        <f t="shared" si="166"/>
        <v>0</v>
      </c>
      <c r="R1194" s="9">
        <f t="shared" si="167"/>
        <v>101325</v>
      </c>
      <c r="T1194">
        <f t="shared" si="175"/>
        <v>0.14875000000000299</v>
      </c>
      <c r="U1194">
        <f t="shared" si="176"/>
        <v>101325</v>
      </c>
    </row>
    <row r="1195" spans="3:21" x14ac:dyDescent="0.2">
      <c r="C1195" s="1"/>
      <c r="D1195" s="1"/>
      <c r="E1195" s="1">
        <v>0.148875000000003</v>
      </c>
      <c r="F1195" s="10">
        <f t="shared" si="168"/>
        <v>7.5951308904400466E-3</v>
      </c>
      <c r="G1195" s="9">
        <f t="shared" si="169"/>
        <v>-12.935509719062926</v>
      </c>
      <c r="H1195" s="9">
        <f t="shared" si="170"/>
        <v>0</v>
      </c>
      <c r="I1195" s="9">
        <f t="shared" si="171"/>
        <v>0</v>
      </c>
      <c r="J1195" s="10">
        <f t="shared" si="172"/>
        <v>3.9769296294121147E-5</v>
      </c>
      <c r="K1195" s="9">
        <f t="shared" si="173"/>
        <v>0</v>
      </c>
      <c r="L1195" s="9">
        <f>K1195*'Exhaust Gas Math'!$C$14</f>
        <v>0</v>
      </c>
      <c r="M1195" s="9">
        <f>(L1195/'Exhaust Gas Math'!$B$14)+('Exhaust Gas Math'!$D$10)</f>
        <v>4.4059320573952224E-4</v>
      </c>
      <c r="N1195">
        <f>('Exhaust Gas Math'!$E$10*((-0.000000001)*N1194^3+(0.000002)*N1194^2-0.0012*N1194+1.3446)*$B$15+L1195*'Exhaust Gas Math'!$D$14*$B$14)/('Exhaust Gas Math'!$E$10*((-0.000000001)*N1194^3+(0.000002)*N1194^2-0.0012*N1194+1.3446)+L1195*'Exhaust Gas Math'!$D$14)</f>
        <v>1100</v>
      </c>
      <c r="O1195">
        <f t="shared" si="174"/>
        <v>101325</v>
      </c>
      <c r="P1195">
        <f>((-0.0000000008)*N1195^3+(0.000003)*N1195^2-0.004*N1195+2.013)*('Exhaust Gas Math'!$E$10/(L1195+'Exhaust Gas Math'!$E$10))+(357.45*N1195^-1.004)*(L1195/(L1195+'Exhaust Gas Math'!$E$10))</f>
        <v>0.17819999999999947</v>
      </c>
      <c r="Q1195" s="9">
        <f t="shared" si="166"/>
        <v>0</v>
      </c>
      <c r="R1195" s="9">
        <f t="shared" si="167"/>
        <v>101325</v>
      </c>
      <c r="T1195">
        <f t="shared" si="175"/>
        <v>0.148875000000003</v>
      </c>
      <c r="U1195">
        <f t="shared" si="176"/>
        <v>101325</v>
      </c>
    </row>
    <row r="1196" spans="3:21" x14ac:dyDescent="0.2">
      <c r="C1196" s="1"/>
      <c r="D1196" s="1"/>
      <c r="E1196" s="1">
        <v>0.14900000000000299</v>
      </c>
      <c r="F1196" s="10">
        <f t="shared" si="168"/>
        <v>6.054161278279218E-3</v>
      </c>
      <c r="G1196" s="9">
        <f t="shared" si="169"/>
        <v>-11.707328805279269</v>
      </c>
      <c r="H1196" s="9">
        <f t="shared" si="170"/>
        <v>0</v>
      </c>
      <c r="I1196" s="9">
        <f t="shared" si="171"/>
        <v>0</v>
      </c>
      <c r="J1196" s="10">
        <f t="shared" si="172"/>
        <v>3.9769296294121147E-5</v>
      </c>
      <c r="K1196" s="9">
        <f t="shared" si="173"/>
        <v>0</v>
      </c>
      <c r="L1196" s="9">
        <f>K1196*'Exhaust Gas Math'!$C$14</f>
        <v>0</v>
      </c>
      <c r="M1196" s="9">
        <f>(L1196/'Exhaust Gas Math'!$B$14)+('Exhaust Gas Math'!$D$10)</f>
        <v>4.4059320573952224E-4</v>
      </c>
      <c r="N1196">
        <f>('Exhaust Gas Math'!$E$10*((-0.000000001)*N1195^3+(0.000002)*N1195^2-0.0012*N1195+1.3446)*$B$15+L1196*'Exhaust Gas Math'!$D$14*$B$14)/('Exhaust Gas Math'!$E$10*((-0.000000001)*N1195^3+(0.000002)*N1195^2-0.0012*N1195+1.3446)+L1196*'Exhaust Gas Math'!$D$14)</f>
        <v>1100</v>
      </c>
      <c r="O1196">
        <f t="shared" si="174"/>
        <v>101325</v>
      </c>
      <c r="P1196">
        <f>((-0.0000000008)*N1196^3+(0.000003)*N1196^2-0.004*N1196+2.013)*('Exhaust Gas Math'!$E$10/(L1196+'Exhaust Gas Math'!$E$10))+(357.45*N1196^-1.004)*(L1196/(L1196+'Exhaust Gas Math'!$E$10))</f>
        <v>0.17819999999999947</v>
      </c>
      <c r="Q1196" s="9">
        <f t="shared" ref="Q1196:Q1259" si="177">H1196*-0.5*P1196*G1196^2</f>
        <v>0</v>
      </c>
      <c r="R1196" s="9">
        <f t="shared" ref="R1196:R1259" si="178">Q1196+O1196</f>
        <v>101325</v>
      </c>
      <c r="T1196">
        <f t="shared" si="175"/>
        <v>0.14900000000000299</v>
      </c>
      <c r="U1196">
        <f t="shared" si="176"/>
        <v>101325</v>
      </c>
    </row>
    <row r="1197" spans="3:21" x14ac:dyDescent="0.2">
      <c r="C1197" s="1"/>
      <c r="D1197" s="1"/>
      <c r="E1197" s="1">
        <v>0.14912500000000301</v>
      </c>
      <c r="F1197" s="10">
        <f t="shared" si="168"/>
        <v>4.6713067899440269E-3</v>
      </c>
      <c r="G1197" s="9">
        <f t="shared" si="169"/>
        <v>-10.406968316328738</v>
      </c>
      <c r="H1197" s="9">
        <f t="shared" si="170"/>
        <v>0</v>
      </c>
      <c r="I1197" s="9">
        <f t="shared" si="171"/>
        <v>0</v>
      </c>
      <c r="J1197" s="10">
        <f t="shared" si="172"/>
        <v>3.9769296294121147E-5</v>
      </c>
      <c r="K1197" s="9">
        <f t="shared" si="173"/>
        <v>0</v>
      </c>
      <c r="L1197" s="9">
        <f>K1197*'Exhaust Gas Math'!$C$14</f>
        <v>0</v>
      </c>
      <c r="M1197" s="9">
        <f>(L1197/'Exhaust Gas Math'!$B$14)+('Exhaust Gas Math'!$D$10)</f>
        <v>4.4059320573952224E-4</v>
      </c>
      <c r="N1197">
        <f>('Exhaust Gas Math'!$E$10*((-0.000000001)*N1196^3+(0.000002)*N1196^2-0.0012*N1196+1.3446)*$B$15+L1197*'Exhaust Gas Math'!$D$14*$B$14)/('Exhaust Gas Math'!$E$10*((-0.000000001)*N1196^3+(0.000002)*N1196^2-0.0012*N1196+1.3446)+L1197*'Exhaust Gas Math'!$D$14)</f>
        <v>1100</v>
      </c>
      <c r="O1197">
        <f t="shared" si="174"/>
        <v>101325</v>
      </c>
      <c r="P1197">
        <f>((-0.0000000008)*N1197^3+(0.000003)*N1197^2-0.004*N1197+2.013)*('Exhaust Gas Math'!$E$10/(L1197+'Exhaust Gas Math'!$E$10))+(357.45*N1197^-1.004)*(L1197/(L1197+'Exhaust Gas Math'!$E$10))</f>
        <v>0.17819999999999947</v>
      </c>
      <c r="Q1197" s="9">
        <f t="shared" si="177"/>
        <v>0</v>
      </c>
      <c r="R1197" s="9">
        <f t="shared" si="178"/>
        <v>101325</v>
      </c>
      <c r="T1197">
        <f t="shared" si="175"/>
        <v>0.14912500000000301</v>
      </c>
      <c r="U1197">
        <f t="shared" si="176"/>
        <v>101325</v>
      </c>
    </row>
    <row r="1198" spans="3:21" x14ac:dyDescent="0.2">
      <c r="C1198" s="1"/>
      <c r="D1198" s="1"/>
      <c r="E1198" s="1">
        <v>0.14925000000000299</v>
      </c>
      <c r="F1198" s="10">
        <f t="shared" si="168"/>
        <v>3.4550931832016268E-3</v>
      </c>
      <c r="G1198" s="9">
        <f t="shared" si="169"/>
        <v>-9.0424454070401339</v>
      </c>
      <c r="H1198" s="9">
        <f t="shared" si="170"/>
        <v>0</v>
      </c>
      <c r="I1198" s="9">
        <f t="shared" si="171"/>
        <v>0</v>
      </c>
      <c r="J1198" s="10">
        <f t="shared" si="172"/>
        <v>3.9769296294121147E-5</v>
      </c>
      <c r="K1198" s="9">
        <f t="shared" si="173"/>
        <v>0</v>
      </c>
      <c r="L1198" s="9">
        <f>K1198*'Exhaust Gas Math'!$C$14</f>
        <v>0</v>
      </c>
      <c r="M1198" s="9">
        <f>(L1198/'Exhaust Gas Math'!$B$14)+('Exhaust Gas Math'!$D$10)</f>
        <v>4.4059320573952224E-4</v>
      </c>
      <c r="N1198">
        <f>('Exhaust Gas Math'!$E$10*((-0.000000001)*N1197^3+(0.000002)*N1197^2-0.0012*N1197+1.3446)*$B$15+L1198*'Exhaust Gas Math'!$D$14*$B$14)/('Exhaust Gas Math'!$E$10*((-0.000000001)*N1197^3+(0.000002)*N1197^2-0.0012*N1197+1.3446)+L1198*'Exhaust Gas Math'!$D$14)</f>
        <v>1100</v>
      </c>
      <c r="O1198">
        <f t="shared" si="174"/>
        <v>101325</v>
      </c>
      <c r="P1198">
        <f>((-0.0000000008)*N1198^3+(0.000003)*N1198^2-0.004*N1198+2.013)*('Exhaust Gas Math'!$E$10/(L1198+'Exhaust Gas Math'!$E$10))+(357.45*N1198^-1.004)*(L1198/(L1198+'Exhaust Gas Math'!$E$10))</f>
        <v>0.17819999999999947</v>
      </c>
      <c r="Q1198" s="9">
        <f t="shared" si="177"/>
        <v>0</v>
      </c>
      <c r="R1198" s="9">
        <f t="shared" si="178"/>
        <v>101325</v>
      </c>
      <c r="T1198">
        <f t="shared" si="175"/>
        <v>0.14925000000000299</v>
      </c>
      <c r="U1198">
        <f t="shared" si="176"/>
        <v>101325</v>
      </c>
    </row>
    <row r="1199" spans="3:21" x14ac:dyDescent="0.2">
      <c r="C1199" s="1"/>
      <c r="D1199" s="1"/>
      <c r="E1199" s="1">
        <v>0.14937500000000301</v>
      </c>
      <c r="F1199" s="10">
        <f t="shared" si="168"/>
        <v>2.4130188193692247E-3</v>
      </c>
      <c r="G1199" s="9">
        <f t="shared" si="169"/>
        <v>-7.6221728148986427</v>
      </c>
      <c r="H1199" s="9">
        <f t="shared" si="170"/>
        <v>0</v>
      </c>
      <c r="I1199" s="9">
        <f t="shared" si="171"/>
        <v>0</v>
      </c>
      <c r="J1199" s="10">
        <f t="shared" si="172"/>
        <v>3.9769296294121147E-5</v>
      </c>
      <c r="K1199" s="9">
        <f t="shared" si="173"/>
        <v>0</v>
      </c>
      <c r="L1199" s="9">
        <f>K1199*'Exhaust Gas Math'!$C$14</f>
        <v>0</v>
      </c>
      <c r="M1199" s="9">
        <f>(L1199/'Exhaust Gas Math'!$B$14)+('Exhaust Gas Math'!$D$10)</f>
        <v>4.4059320573952224E-4</v>
      </c>
      <c r="N1199">
        <f>('Exhaust Gas Math'!$E$10*((-0.000000001)*N1198^3+(0.000002)*N1198^2-0.0012*N1198+1.3446)*$B$15+L1199*'Exhaust Gas Math'!$D$14*$B$14)/('Exhaust Gas Math'!$E$10*((-0.000000001)*N1198^3+(0.000002)*N1198^2-0.0012*N1198+1.3446)+L1199*'Exhaust Gas Math'!$D$14)</f>
        <v>1100</v>
      </c>
      <c r="O1199">
        <f t="shared" si="174"/>
        <v>101325</v>
      </c>
      <c r="P1199">
        <f>((-0.0000000008)*N1199^3+(0.000003)*N1199^2-0.004*N1199+2.013)*('Exhaust Gas Math'!$E$10/(L1199+'Exhaust Gas Math'!$E$10))+(357.45*N1199^-1.004)*(L1199/(L1199+'Exhaust Gas Math'!$E$10))</f>
        <v>0.17819999999999947</v>
      </c>
      <c r="Q1199" s="9">
        <f t="shared" si="177"/>
        <v>0</v>
      </c>
      <c r="R1199" s="9">
        <f t="shared" si="178"/>
        <v>101325</v>
      </c>
      <c r="T1199">
        <f t="shared" si="175"/>
        <v>0.14937500000000301</v>
      </c>
      <c r="U1199">
        <f t="shared" si="176"/>
        <v>101325</v>
      </c>
    </row>
    <row r="1200" spans="3:21" x14ac:dyDescent="0.2">
      <c r="C1200" s="1"/>
      <c r="D1200" s="1"/>
      <c r="E1200" s="1">
        <v>0.14950000000000299</v>
      </c>
      <c r="F1200" s="10">
        <f t="shared" si="168"/>
        <v>1.5515084334252402E-3</v>
      </c>
      <c r="G1200" s="9">
        <f t="shared" si="169"/>
        <v>-6.1549069927241638</v>
      </c>
      <c r="H1200" s="9">
        <f t="shared" si="170"/>
        <v>0</v>
      </c>
      <c r="I1200" s="9">
        <f t="shared" si="171"/>
        <v>0</v>
      </c>
      <c r="J1200" s="10">
        <f t="shared" si="172"/>
        <v>3.9769296294121147E-5</v>
      </c>
      <c r="K1200" s="9">
        <f t="shared" si="173"/>
        <v>0</v>
      </c>
      <c r="L1200" s="9">
        <f>K1200*'Exhaust Gas Math'!$C$14</f>
        <v>0</v>
      </c>
      <c r="M1200" s="9">
        <f>(L1200/'Exhaust Gas Math'!$B$14)+('Exhaust Gas Math'!$D$10)</f>
        <v>4.4059320573952224E-4</v>
      </c>
      <c r="N1200">
        <f>('Exhaust Gas Math'!$E$10*((-0.000000001)*N1199^3+(0.000002)*N1199^2-0.0012*N1199+1.3446)*$B$15+L1200*'Exhaust Gas Math'!$D$14*$B$14)/('Exhaust Gas Math'!$E$10*((-0.000000001)*N1199^3+(0.000002)*N1199^2-0.0012*N1199+1.3446)+L1200*'Exhaust Gas Math'!$D$14)</f>
        <v>1100</v>
      </c>
      <c r="O1200">
        <f t="shared" si="174"/>
        <v>101325</v>
      </c>
      <c r="P1200">
        <f>((-0.0000000008)*N1200^3+(0.000003)*N1200^2-0.004*N1200+2.013)*('Exhaust Gas Math'!$E$10/(L1200+'Exhaust Gas Math'!$E$10))+(357.45*N1200^-1.004)*(L1200/(L1200+'Exhaust Gas Math'!$E$10))</f>
        <v>0.17819999999999947</v>
      </c>
      <c r="Q1200" s="9">
        <f t="shared" si="177"/>
        <v>0</v>
      </c>
      <c r="R1200" s="9">
        <f t="shared" si="178"/>
        <v>101325</v>
      </c>
      <c r="T1200">
        <f t="shared" si="175"/>
        <v>0.14950000000000299</v>
      </c>
      <c r="U1200">
        <f t="shared" si="176"/>
        <v>101325</v>
      </c>
    </row>
    <row r="1201" spans="3:21" x14ac:dyDescent="0.2">
      <c r="C1201" s="1"/>
      <c r="D1201" s="1"/>
      <c r="E1201" s="1">
        <v>0.14962500000000301</v>
      </c>
      <c r="F1201" s="10">
        <f t="shared" si="168"/>
        <v>8.7587352337967564E-4</v>
      </c>
      <c r="G1201" s="9">
        <f t="shared" si="169"/>
        <v>-4.6496941222247399</v>
      </c>
      <c r="H1201" s="9">
        <f t="shared" si="170"/>
        <v>0</v>
      </c>
      <c r="I1201" s="9">
        <f t="shared" si="171"/>
        <v>0</v>
      </c>
      <c r="J1201" s="10">
        <f t="shared" si="172"/>
        <v>3.9769296294121147E-5</v>
      </c>
      <c r="K1201" s="9">
        <f t="shared" si="173"/>
        <v>0</v>
      </c>
      <c r="L1201" s="9">
        <f>K1201*'Exhaust Gas Math'!$C$14</f>
        <v>0</v>
      </c>
      <c r="M1201" s="9">
        <f>(L1201/'Exhaust Gas Math'!$B$14)+('Exhaust Gas Math'!$D$10)</f>
        <v>4.4059320573952224E-4</v>
      </c>
      <c r="N1201">
        <f>('Exhaust Gas Math'!$E$10*((-0.000000001)*N1200^3+(0.000002)*N1200^2-0.0012*N1200+1.3446)*$B$15+L1201*'Exhaust Gas Math'!$D$14*$B$14)/('Exhaust Gas Math'!$E$10*((-0.000000001)*N1200^3+(0.000002)*N1200^2-0.0012*N1200+1.3446)+L1201*'Exhaust Gas Math'!$D$14)</f>
        <v>1100</v>
      </c>
      <c r="O1201">
        <f t="shared" si="174"/>
        <v>101325</v>
      </c>
      <c r="P1201">
        <f>((-0.0000000008)*N1201^3+(0.000003)*N1201^2-0.004*N1201+2.013)*('Exhaust Gas Math'!$E$10/(L1201+'Exhaust Gas Math'!$E$10))+(357.45*N1201^-1.004)*(L1201/(L1201+'Exhaust Gas Math'!$E$10))</f>
        <v>0.17819999999999947</v>
      </c>
      <c r="Q1201" s="9">
        <f t="shared" si="177"/>
        <v>0</v>
      </c>
      <c r="R1201" s="9">
        <f t="shared" si="178"/>
        <v>101325</v>
      </c>
      <c r="T1201">
        <f t="shared" si="175"/>
        <v>0.14962500000000301</v>
      </c>
      <c r="U1201">
        <f t="shared" si="176"/>
        <v>101325</v>
      </c>
    </row>
    <row r="1202" spans="3:21" x14ac:dyDescent="0.2">
      <c r="C1202" s="1"/>
      <c r="D1202" s="1"/>
      <c r="E1202" s="1">
        <v>0.14975000000000299</v>
      </c>
      <c r="F1202" s="10">
        <f t="shared" si="168"/>
        <v>3.9027960312478654E-4</v>
      </c>
      <c r="G1202" s="9">
        <f t="shared" si="169"/>
        <v>-3.1158143412818773</v>
      </c>
      <c r="H1202" s="9">
        <f t="shared" si="170"/>
        <v>0</v>
      </c>
      <c r="I1202" s="9">
        <f t="shared" si="171"/>
        <v>0</v>
      </c>
      <c r="J1202" s="10">
        <f t="shared" si="172"/>
        <v>3.9769296294121147E-5</v>
      </c>
      <c r="K1202" s="9">
        <f t="shared" si="173"/>
        <v>0</v>
      </c>
      <c r="L1202" s="9">
        <f>K1202*'Exhaust Gas Math'!$C$14</f>
        <v>0</v>
      </c>
      <c r="M1202" s="9">
        <f>(L1202/'Exhaust Gas Math'!$B$14)+('Exhaust Gas Math'!$D$10)</f>
        <v>4.4059320573952224E-4</v>
      </c>
      <c r="N1202">
        <f>('Exhaust Gas Math'!$E$10*((-0.000000001)*N1201^3+(0.000002)*N1201^2-0.0012*N1201+1.3446)*$B$15+L1202*'Exhaust Gas Math'!$D$14*$B$14)/('Exhaust Gas Math'!$E$10*((-0.000000001)*N1201^3+(0.000002)*N1201^2-0.0012*N1201+1.3446)+L1202*'Exhaust Gas Math'!$D$14)</f>
        <v>1100</v>
      </c>
      <c r="O1202">
        <f t="shared" si="174"/>
        <v>101325</v>
      </c>
      <c r="P1202">
        <f>((-0.0000000008)*N1202^3+(0.000003)*N1202^2-0.004*N1202+2.013)*('Exhaust Gas Math'!$E$10/(L1202+'Exhaust Gas Math'!$E$10))+(357.45*N1202^-1.004)*(L1202/(L1202+'Exhaust Gas Math'!$E$10))</f>
        <v>0.17819999999999947</v>
      </c>
      <c r="Q1202" s="9">
        <f t="shared" si="177"/>
        <v>0</v>
      </c>
      <c r="R1202" s="9">
        <f t="shared" si="178"/>
        <v>101325</v>
      </c>
      <c r="T1202">
        <f t="shared" si="175"/>
        <v>0.14975000000000299</v>
      </c>
      <c r="U1202">
        <f t="shared" si="176"/>
        <v>101325</v>
      </c>
    </row>
    <row r="1203" spans="3:21" x14ac:dyDescent="0.2">
      <c r="C1203" s="1"/>
      <c r="D1203" s="1"/>
      <c r="E1203" s="1">
        <v>0.14987500000000301</v>
      </c>
      <c r="F1203" s="10">
        <f t="shared" si="168"/>
        <v>9.7720520655160403E-5</v>
      </c>
      <c r="G1203" s="9">
        <f t="shared" si="169"/>
        <v>-1.5627245288116038</v>
      </c>
      <c r="H1203" s="9">
        <f t="shared" si="170"/>
        <v>0</v>
      </c>
      <c r="I1203" s="9">
        <f t="shared" si="171"/>
        <v>0</v>
      </c>
      <c r="J1203" s="10">
        <f t="shared" si="172"/>
        <v>3.9769296294121147E-5</v>
      </c>
      <c r="K1203" s="9">
        <f t="shared" si="173"/>
        <v>0</v>
      </c>
      <c r="L1203" s="9">
        <f>K1203*'Exhaust Gas Math'!$C$14</f>
        <v>0</v>
      </c>
      <c r="M1203" s="9">
        <f>(L1203/'Exhaust Gas Math'!$B$14)+('Exhaust Gas Math'!$D$10)</f>
        <v>4.4059320573952224E-4</v>
      </c>
      <c r="N1203">
        <f>('Exhaust Gas Math'!$E$10*((-0.000000001)*N1202^3+(0.000002)*N1202^2-0.0012*N1202+1.3446)*$B$15+L1203*'Exhaust Gas Math'!$D$14*$B$14)/('Exhaust Gas Math'!$E$10*((-0.000000001)*N1202^3+(0.000002)*N1202^2-0.0012*N1202+1.3446)+L1203*'Exhaust Gas Math'!$D$14)</f>
        <v>1100</v>
      </c>
      <c r="O1203">
        <f t="shared" si="174"/>
        <v>101325</v>
      </c>
      <c r="P1203">
        <f>((-0.0000000008)*N1203^3+(0.000003)*N1203^2-0.004*N1203+2.013)*('Exhaust Gas Math'!$E$10/(L1203+'Exhaust Gas Math'!$E$10))+(357.45*N1203^-1.004)*(L1203/(L1203+'Exhaust Gas Math'!$E$10))</f>
        <v>0.17819999999999947</v>
      </c>
      <c r="Q1203" s="9">
        <f t="shared" si="177"/>
        <v>0</v>
      </c>
      <c r="R1203" s="9">
        <f t="shared" si="178"/>
        <v>101325</v>
      </c>
      <c r="T1203">
        <f t="shared" si="175"/>
        <v>0.14987500000000301</v>
      </c>
      <c r="U1203">
        <f t="shared" si="176"/>
        <v>101325</v>
      </c>
    </row>
    <row r="1204" spans="3:21" x14ac:dyDescent="0.2">
      <c r="C1204" s="1"/>
      <c r="D1204" s="1"/>
      <c r="E1204" s="1">
        <v>0.15000000000000299</v>
      </c>
      <c r="F1204" s="10">
        <f t="shared" si="168"/>
        <v>0</v>
      </c>
      <c r="G1204" s="9">
        <f t="shared" si="169"/>
        <v>3.7430587917755368E-11</v>
      </c>
      <c r="H1204" s="9">
        <f t="shared" si="170"/>
        <v>0</v>
      </c>
      <c r="I1204" s="9">
        <f t="shared" si="171"/>
        <v>0</v>
      </c>
      <c r="J1204" s="10">
        <f t="shared" si="172"/>
        <v>3.9769296294121147E-5</v>
      </c>
      <c r="K1204" s="9">
        <f t="shared" si="173"/>
        <v>0</v>
      </c>
      <c r="L1204" s="9">
        <f>K1204*'Exhaust Gas Math'!$C$14</f>
        <v>0</v>
      </c>
      <c r="M1204" s="9">
        <f>(L1204/'Exhaust Gas Math'!$B$14)+('Exhaust Gas Math'!$D$10)</f>
        <v>4.4059320573952224E-4</v>
      </c>
      <c r="N1204">
        <f>('Exhaust Gas Math'!$E$10*((-0.000000001)*N1203^3+(0.000002)*N1203^2-0.0012*N1203+1.3446)*$B$15+L1204*'Exhaust Gas Math'!$D$14*$B$14)/('Exhaust Gas Math'!$E$10*((-0.000000001)*N1203^3+(0.000002)*N1203^2-0.0012*N1203+1.3446)+L1204*'Exhaust Gas Math'!$D$14)</f>
        <v>1100</v>
      </c>
      <c r="O1204">
        <f t="shared" si="174"/>
        <v>101325</v>
      </c>
      <c r="P1204">
        <f>((-0.0000000008)*N1204^3+(0.000003)*N1204^2-0.004*N1204+2.013)*('Exhaust Gas Math'!$E$10/(L1204+'Exhaust Gas Math'!$E$10))+(357.45*N1204^-1.004)*(L1204/(L1204+'Exhaust Gas Math'!$E$10))</f>
        <v>0.17819999999999947</v>
      </c>
      <c r="Q1204" s="9">
        <f t="shared" si="177"/>
        <v>0</v>
      </c>
      <c r="R1204" s="9">
        <f t="shared" si="178"/>
        <v>101325</v>
      </c>
      <c r="T1204">
        <f t="shared" si="175"/>
        <v>0.15000000000000299</v>
      </c>
      <c r="U1204">
        <f t="shared" si="176"/>
        <v>101325</v>
      </c>
    </row>
    <row r="1205" spans="3:21" x14ac:dyDescent="0.2">
      <c r="C1205" s="1"/>
      <c r="D1205" s="1"/>
      <c r="E1205" s="1">
        <v>0.15012500000000301</v>
      </c>
      <c r="F1205" s="10">
        <f t="shared" si="168"/>
        <v>9.7720520664548727E-5</v>
      </c>
      <c r="G1205" s="9">
        <f t="shared" si="169"/>
        <v>1.5627245288865164</v>
      </c>
      <c r="H1205" s="9">
        <f t="shared" si="170"/>
        <v>0</v>
      </c>
      <c r="I1205" s="9">
        <f t="shared" si="171"/>
        <v>0</v>
      </c>
      <c r="J1205" s="10">
        <f t="shared" si="172"/>
        <v>3.9769296294121147E-5</v>
      </c>
      <c r="K1205" s="9">
        <f t="shared" si="173"/>
        <v>0</v>
      </c>
      <c r="L1205" s="9">
        <f>K1205*'Exhaust Gas Math'!$C$14</f>
        <v>0</v>
      </c>
      <c r="M1205" s="9">
        <f>(L1205/'Exhaust Gas Math'!$B$14)+('Exhaust Gas Math'!$D$10)</f>
        <v>4.4059320573952224E-4</v>
      </c>
      <c r="N1205">
        <f>('Exhaust Gas Math'!$E$10*((-0.000000001)*N1204^3+(0.000002)*N1204^2-0.0012*N1204+1.3446)*$B$15+L1205*'Exhaust Gas Math'!$D$14*$B$14)/('Exhaust Gas Math'!$E$10*((-0.000000001)*N1204^3+(0.000002)*N1204^2-0.0012*N1204+1.3446)+L1205*'Exhaust Gas Math'!$D$14)</f>
        <v>1100</v>
      </c>
      <c r="O1205">
        <f t="shared" si="174"/>
        <v>101325</v>
      </c>
      <c r="P1205">
        <f>((-0.0000000008)*N1205^3+(0.000003)*N1205^2-0.004*N1205+2.013)*('Exhaust Gas Math'!$E$10/(L1205+'Exhaust Gas Math'!$E$10))+(357.45*N1205^-1.004)*(L1205/(L1205+'Exhaust Gas Math'!$E$10))</f>
        <v>0.17819999999999947</v>
      </c>
      <c r="Q1205" s="9">
        <f t="shared" si="177"/>
        <v>0</v>
      </c>
      <c r="R1205" s="9">
        <f t="shared" si="178"/>
        <v>101325</v>
      </c>
      <c r="T1205">
        <f t="shared" si="175"/>
        <v>0.15012500000000301</v>
      </c>
      <c r="U1205">
        <f t="shared" si="176"/>
        <v>101325</v>
      </c>
    </row>
    <row r="1206" spans="3:21" x14ac:dyDescent="0.2">
      <c r="C1206" s="1"/>
      <c r="D1206" s="1"/>
      <c r="E1206" s="1">
        <v>0.15025000000000299</v>
      </c>
      <c r="F1206" s="10">
        <f t="shared" si="168"/>
        <v>3.902796031434938E-4</v>
      </c>
      <c r="G1206" s="9">
        <f t="shared" si="169"/>
        <v>3.1158143413560957</v>
      </c>
      <c r="H1206" s="9">
        <f t="shared" si="170"/>
        <v>0</v>
      </c>
      <c r="I1206" s="9">
        <f t="shared" si="171"/>
        <v>0</v>
      </c>
      <c r="J1206" s="10">
        <f t="shared" si="172"/>
        <v>3.9769296294121147E-5</v>
      </c>
      <c r="K1206" s="9">
        <f t="shared" si="173"/>
        <v>0</v>
      </c>
      <c r="L1206" s="9">
        <f>K1206*'Exhaust Gas Math'!$C$14</f>
        <v>0</v>
      </c>
      <c r="M1206" s="9">
        <f>(L1206/'Exhaust Gas Math'!$B$14)+('Exhaust Gas Math'!$D$10)</f>
        <v>4.4059320573952224E-4</v>
      </c>
      <c r="N1206">
        <f>('Exhaust Gas Math'!$E$10*((-0.000000001)*N1205^3+(0.000002)*N1205^2-0.0012*N1205+1.3446)*$B$15+L1206*'Exhaust Gas Math'!$D$14*$B$14)/('Exhaust Gas Math'!$E$10*((-0.000000001)*N1205^3+(0.000002)*N1205^2-0.0012*N1205+1.3446)+L1206*'Exhaust Gas Math'!$D$14)</f>
        <v>1100</v>
      </c>
      <c r="O1206">
        <f t="shared" si="174"/>
        <v>101325</v>
      </c>
      <c r="P1206">
        <f>((-0.0000000008)*N1206^3+(0.000003)*N1206^2-0.004*N1206+2.013)*('Exhaust Gas Math'!$E$10/(L1206+'Exhaust Gas Math'!$E$10))+(357.45*N1206^-1.004)*(L1206/(L1206+'Exhaust Gas Math'!$E$10))</f>
        <v>0.17819999999999947</v>
      </c>
      <c r="Q1206" s="9">
        <f t="shared" si="177"/>
        <v>0</v>
      </c>
      <c r="R1206" s="9">
        <f t="shared" si="178"/>
        <v>101325</v>
      </c>
      <c r="T1206">
        <f t="shared" si="175"/>
        <v>0.15025000000000299</v>
      </c>
      <c r="U1206">
        <f t="shared" si="176"/>
        <v>101325</v>
      </c>
    </row>
    <row r="1207" spans="3:21" x14ac:dyDescent="0.2">
      <c r="C1207" s="1"/>
      <c r="D1207" s="1"/>
      <c r="E1207" s="1">
        <v>0.15037500000000301</v>
      </c>
      <c r="F1207" s="10">
        <f t="shared" si="168"/>
        <v>8.7587352340759428E-4</v>
      </c>
      <c r="G1207" s="9">
        <f t="shared" si="169"/>
        <v>4.6496941222978077</v>
      </c>
      <c r="H1207" s="9">
        <f t="shared" si="170"/>
        <v>0</v>
      </c>
      <c r="I1207" s="9">
        <f t="shared" si="171"/>
        <v>0</v>
      </c>
      <c r="J1207" s="10">
        <f t="shared" si="172"/>
        <v>3.9769296294121147E-5</v>
      </c>
      <c r="K1207" s="9">
        <f t="shared" si="173"/>
        <v>0</v>
      </c>
      <c r="L1207" s="9">
        <f>K1207*'Exhaust Gas Math'!$C$14</f>
        <v>0</v>
      </c>
      <c r="M1207" s="9">
        <f>(L1207/'Exhaust Gas Math'!$B$14)+('Exhaust Gas Math'!$D$10)</f>
        <v>4.4059320573952224E-4</v>
      </c>
      <c r="N1207">
        <f>('Exhaust Gas Math'!$E$10*((-0.000000001)*N1206^3+(0.000002)*N1206^2-0.0012*N1206+1.3446)*$B$15+L1207*'Exhaust Gas Math'!$D$14*$B$14)/('Exhaust Gas Math'!$E$10*((-0.000000001)*N1206^3+(0.000002)*N1206^2-0.0012*N1206+1.3446)+L1207*'Exhaust Gas Math'!$D$14)</f>
        <v>1100</v>
      </c>
      <c r="O1207">
        <f t="shared" si="174"/>
        <v>101325</v>
      </c>
      <c r="P1207">
        <f>((-0.0000000008)*N1207^3+(0.000003)*N1207^2-0.004*N1207+2.013)*('Exhaust Gas Math'!$E$10/(L1207+'Exhaust Gas Math'!$E$10))+(357.45*N1207^-1.004)*(L1207/(L1207+'Exhaust Gas Math'!$E$10))</f>
        <v>0.17819999999999947</v>
      </c>
      <c r="Q1207" s="9">
        <f t="shared" si="177"/>
        <v>0</v>
      </c>
      <c r="R1207" s="9">
        <f t="shared" si="178"/>
        <v>101325</v>
      </c>
      <c r="T1207">
        <f t="shared" si="175"/>
        <v>0.15037500000000301</v>
      </c>
      <c r="U1207">
        <f t="shared" si="176"/>
        <v>101325</v>
      </c>
    </row>
    <row r="1208" spans="3:21" x14ac:dyDescent="0.2">
      <c r="C1208" s="1"/>
      <c r="D1208" s="1"/>
      <c r="E1208" s="1">
        <v>0.15050000000000299</v>
      </c>
      <c r="F1208" s="10">
        <f t="shared" si="168"/>
        <v>1.551508433462058E-3</v>
      </c>
      <c r="G1208" s="9">
        <f t="shared" si="169"/>
        <v>6.1549069927953619</v>
      </c>
      <c r="H1208" s="9">
        <f t="shared" si="170"/>
        <v>0</v>
      </c>
      <c r="I1208" s="9">
        <f t="shared" si="171"/>
        <v>0</v>
      </c>
      <c r="J1208" s="10">
        <f t="shared" si="172"/>
        <v>3.9769296294121147E-5</v>
      </c>
      <c r="K1208" s="9">
        <f t="shared" si="173"/>
        <v>0</v>
      </c>
      <c r="L1208" s="9">
        <f>K1208*'Exhaust Gas Math'!$C$14</f>
        <v>0</v>
      </c>
      <c r="M1208" s="9">
        <f>(L1208/'Exhaust Gas Math'!$B$14)+('Exhaust Gas Math'!$D$10)</f>
        <v>4.4059320573952224E-4</v>
      </c>
      <c r="N1208">
        <f>('Exhaust Gas Math'!$E$10*((-0.000000001)*N1207^3+(0.000002)*N1207^2-0.0012*N1207+1.3446)*$B$15+L1208*'Exhaust Gas Math'!$D$14*$B$14)/('Exhaust Gas Math'!$E$10*((-0.000000001)*N1207^3+(0.000002)*N1207^2-0.0012*N1207+1.3446)+L1208*'Exhaust Gas Math'!$D$14)</f>
        <v>1100</v>
      </c>
      <c r="O1208">
        <f t="shared" si="174"/>
        <v>101325</v>
      </c>
      <c r="P1208">
        <f>((-0.0000000008)*N1208^3+(0.000003)*N1208^2-0.004*N1208+2.013)*('Exhaust Gas Math'!$E$10/(L1208+'Exhaust Gas Math'!$E$10))+(357.45*N1208^-1.004)*(L1208/(L1208+'Exhaust Gas Math'!$E$10))</f>
        <v>0.17819999999999947</v>
      </c>
      <c r="Q1208" s="9">
        <f t="shared" si="177"/>
        <v>0</v>
      </c>
      <c r="R1208" s="9">
        <f t="shared" si="178"/>
        <v>101325</v>
      </c>
      <c r="T1208">
        <f t="shared" si="175"/>
        <v>0.15050000000000299</v>
      </c>
      <c r="U1208">
        <f t="shared" si="176"/>
        <v>101325</v>
      </c>
    </row>
    <row r="1209" spans="3:21" x14ac:dyDescent="0.2">
      <c r="C1209" s="1"/>
      <c r="D1209" s="1"/>
      <c r="E1209" s="1">
        <v>0.15062500000000301</v>
      </c>
      <c r="F1209" s="10">
        <f t="shared" si="168"/>
        <v>2.4130188194151636E-3</v>
      </c>
      <c r="G1209" s="9">
        <f t="shared" si="169"/>
        <v>7.6221728149683292</v>
      </c>
      <c r="H1209" s="9">
        <f t="shared" si="170"/>
        <v>0</v>
      </c>
      <c r="I1209" s="9">
        <f t="shared" si="171"/>
        <v>0</v>
      </c>
      <c r="J1209" s="10">
        <f t="shared" si="172"/>
        <v>3.9769296294121147E-5</v>
      </c>
      <c r="K1209" s="9">
        <f t="shared" si="173"/>
        <v>0</v>
      </c>
      <c r="L1209" s="9">
        <f>K1209*'Exhaust Gas Math'!$C$14</f>
        <v>0</v>
      </c>
      <c r="M1209" s="9">
        <f>(L1209/'Exhaust Gas Math'!$B$14)+('Exhaust Gas Math'!$D$10)</f>
        <v>4.4059320573952224E-4</v>
      </c>
      <c r="N1209">
        <f>('Exhaust Gas Math'!$E$10*((-0.000000001)*N1208^3+(0.000002)*N1208^2-0.0012*N1208+1.3446)*$B$15+L1209*'Exhaust Gas Math'!$D$14*$B$14)/('Exhaust Gas Math'!$E$10*((-0.000000001)*N1208^3+(0.000002)*N1208^2-0.0012*N1208+1.3446)+L1209*'Exhaust Gas Math'!$D$14)</f>
        <v>1100</v>
      </c>
      <c r="O1209">
        <f t="shared" si="174"/>
        <v>101325</v>
      </c>
      <c r="P1209">
        <f>((-0.0000000008)*N1209^3+(0.000003)*N1209^2-0.004*N1209+2.013)*('Exhaust Gas Math'!$E$10/(L1209+'Exhaust Gas Math'!$E$10))+(357.45*N1209^-1.004)*(L1209/(L1209+'Exhaust Gas Math'!$E$10))</f>
        <v>0.17819999999999947</v>
      </c>
      <c r="Q1209" s="9">
        <f t="shared" si="177"/>
        <v>0</v>
      </c>
      <c r="R1209" s="9">
        <f t="shared" si="178"/>
        <v>101325</v>
      </c>
      <c r="T1209">
        <f t="shared" si="175"/>
        <v>0.15062500000000301</v>
      </c>
      <c r="U1209">
        <f t="shared" si="176"/>
        <v>101325</v>
      </c>
    </row>
    <row r="1210" spans="3:21" x14ac:dyDescent="0.2">
      <c r="C1210" s="1"/>
      <c r="D1210" s="1"/>
      <c r="E1210" s="1">
        <v>0.15075000000000299</v>
      </c>
      <c r="F1210" s="10">
        <f t="shared" si="168"/>
        <v>3.4550931832557225E-3</v>
      </c>
      <c r="G1210" s="9">
        <f t="shared" si="169"/>
        <v>9.0424454071068343</v>
      </c>
      <c r="H1210" s="9">
        <f t="shared" si="170"/>
        <v>0</v>
      </c>
      <c r="I1210" s="9">
        <f t="shared" si="171"/>
        <v>0</v>
      </c>
      <c r="J1210" s="10">
        <f t="shared" si="172"/>
        <v>3.9769296294121147E-5</v>
      </c>
      <c r="K1210" s="9">
        <f t="shared" si="173"/>
        <v>0</v>
      </c>
      <c r="L1210" s="9">
        <f>K1210*'Exhaust Gas Math'!$C$14</f>
        <v>0</v>
      </c>
      <c r="M1210" s="9">
        <f>(L1210/'Exhaust Gas Math'!$B$14)+('Exhaust Gas Math'!$D$10)</f>
        <v>4.4059320573952224E-4</v>
      </c>
      <c r="N1210">
        <f>('Exhaust Gas Math'!$E$10*((-0.000000001)*N1209^3+(0.000002)*N1209^2-0.0012*N1209+1.3446)*$B$15+L1210*'Exhaust Gas Math'!$D$14*$B$14)/('Exhaust Gas Math'!$E$10*((-0.000000001)*N1209^3+(0.000002)*N1209^2-0.0012*N1209+1.3446)+L1210*'Exhaust Gas Math'!$D$14)</f>
        <v>1100</v>
      </c>
      <c r="O1210">
        <f t="shared" si="174"/>
        <v>101325</v>
      </c>
      <c r="P1210">
        <f>((-0.0000000008)*N1210^3+(0.000003)*N1210^2-0.004*N1210+2.013)*('Exhaust Gas Math'!$E$10/(L1210+'Exhaust Gas Math'!$E$10))+(357.45*N1210^-1.004)*(L1210/(L1210+'Exhaust Gas Math'!$E$10))</f>
        <v>0.17819999999999947</v>
      </c>
      <c r="Q1210" s="9">
        <f t="shared" si="177"/>
        <v>0</v>
      </c>
      <c r="R1210" s="9">
        <f t="shared" si="178"/>
        <v>101325</v>
      </c>
      <c r="T1210">
        <f t="shared" si="175"/>
        <v>0.15075000000000299</v>
      </c>
      <c r="U1210">
        <f t="shared" si="176"/>
        <v>101325</v>
      </c>
    </row>
    <row r="1211" spans="3:21" x14ac:dyDescent="0.2">
      <c r="C1211" s="1"/>
      <c r="D1211" s="1"/>
      <c r="E1211" s="1">
        <v>0.15087500000000301</v>
      </c>
      <c r="F1211" s="10">
        <f t="shared" si="168"/>
        <v>4.6713067900065117E-3</v>
      </c>
      <c r="G1211" s="9">
        <f t="shared" si="169"/>
        <v>10.406968316392808</v>
      </c>
      <c r="H1211" s="9">
        <f t="shared" si="170"/>
        <v>0</v>
      </c>
      <c r="I1211" s="9">
        <f t="shared" si="171"/>
        <v>0</v>
      </c>
      <c r="J1211" s="10">
        <f t="shared" si="172"/>
        <v>3.9769296294121147E-5</v>
      </c>
      <c r="K1211" s="9">
        <f t="shared" si="173"/>
        <v>0</v>
      </c>
      <c r="L1211" s="9">
        <f>K1211*'Exhaust Gas Math'!$C$14</f>
        <v>0</v>
      </c>
      <c r="M1211" s="9">
        <f>(L1211/'Exhaust Gas Math'!$B$14)+('Exhaust Gas Math'!$D$10)</f>
        <v>4.4059320573952224E-4</v>
      </c>
      <c r="N1211">
        <f>('Exhaust Gas Math'!$E$10*((-0.000000001)*N1210^3+(0.000002)*N1210^2-0.0012*N1210+1.3446)*$B$15+L1211*'Exhaust Gas Math'!$D$14*$B$14)/('Exhaust Gas Math'!$E$10*((-0.000000001)*N1210^3+(0.000002)*N1210^2-0.0012*N1210+1.3446)+L1211*'Exhaust Gas Math'!$D$14)</f>
        <v>1100</v>
      </c>
      <c r="O1211">
        <f t="shared" si="174"/>
        <v>101325</v>
      </c>
      <c r="P1211">
        <f>((-0.0000000008)*N1211^3+(0.000003)*N1211^2-0.004*N1211+2.013)*('Exhaust Gas Math'!$E$10/(L1211+'Exhaust Gas Math'!$E$10))+(357.45*N1211^-1.004)*(L1211/(L1211+'Exhaust Gas Math'!$E$10))</f>
        <v>0.17819999999999947</v>
      </c>
      <c r="Q1211" s="9">
        <f t="shared" si="177"/>
        <v>0</v>
      </c>
      <c r="R1211" s="9">
        <f t="shared" si="178"/>
        <v>101325</v>
      </c>
      <c r="T1211">
        <f t="shared" si="175"/>
        <v>0.15087500000000301</v>
      </c>
      <c r="U1211">
        <f t="shared" si="176"/>
        <v>101325</v>
      </c>
    </row>
    <row r="1212" spans="3:21" x14ac:dyDescent="0.2">
      <c r="C1212" s="1"/>
      <c r="D1212" s="1"/>
      <c r="E1212" s="1">
        <v>0.15100000000000299</v>
      </c>
      <c r="F1212" s="10">
        <f t="shared" si="168"/>
        <v>6.0541612783492488E-3</v>
      </c>
      <c r="G1212" s="9">
        <f t="shared" si="169"/>
        <v>11.707328805339836</v>
      </c>
      <c r="H1212" s="9">
        <f t="shared" si="170"/>
        <v>0</v>
      </c>
      <c r="I1212" s="9">
        <f t="shared" si="171"/>
        <v>0</v>
      </c>
      <c r="J1212" s="10">
        <f t="shared" si="172"/>
        <v>3.9769296294121147E-5</v>
      </c>
      <c r="K1212" s="9">
        <f t="shared" si="173"/>
        <v>0</v>
      </c>
      <c r="L1212" s="9">
        <f>K1212*'Exhaust Gas Math'!$C$14</f>
        <v>0</v>
      </c>
      <c r="M1212" s="9">
        <f>(L1212/'Exhaust Gas Math'!$B$14)+('Exhaust Gas Math'!$D$10)</f>
        <v>4.4059320573952224E-4</v>
      </c>
      <c r="N1212">
        <f>('Exhaust Gas Math'!$E$10*((-0.000000001)*N1211^3+(0.000002)*N1211^2-0.0012*N1211+1.3446)*$B$15+L1212*'Exhaust Gas Math'!$D$14*$B$14)/('Exhaust Gas Math'!$E$10*((-0.000000001)*N1211^3+(0.000002)*N1211^2-0.0012*N1211+1.3446)+L1212*'Exhaust Gas Math'!$D$14)</f>
        <v>1100</v>
      </c>
      <c r="O1212">
        <f t="shared" si="174"/>
        <v>101325</v>
      </c>
      <c r="P1212">
        <f>((-0.0000000008)*N1212^3+(0.000003)*N1212^2-0.004*N1212+2.013)*('Exhaust Gas Math'!$E$10/(L1212+'Exhaust Gas Math'!$E$10))+(357.45*N1212^-1.004)*(L1212/(L1212+'Exhaust Gas Math'!$E$10))</f>
        <v>0.17819999999999947</v>
      </c>
      <c r="Q1212" s="9">
        <f t="shared" si="177"/>
        <v>0</v>
      </c>
      <c r="R1212" s="9">
        <f t="shared" si="178"/>
        <v>101325</v>
      </c>
      <c r="T1212">
        <f t="shared" si="175"/>
        <v>0.15100000000000299</v>
      </c>
      <c r="U1212">
        <f t="shared" si="176"/>
        <v>101325</v>
      </c>
    </row>
    <row r="1213" spans="3:21" x14ac:dyDescent="0.2">
      <c r="C1213" s="1"/>
      <c r="D1213" s="1"/>
      <c r="E1213" s="1">
        <v>0.15112500000000301</v>
      </c>
      <c r="F1213" s="10">
        <f t="shared" si="168"/>
        <v>7.595130890518012E-3</v>
      </c>
      <c r="G1213" s="9">
        <f t="shared" si="169"/>
        <v>12.935509719120281</v>
      </c>
      <c r="H1213" s="9">
        <f t="shared" si="170"/>
        <v>0</v>
      </c>
      <c r="I1213" s="9">
        <f t="shared" si="171"/>
        <v>0</v>
      </c>
      <c r="J1213" s="10">
        <f t="shared" si="172"/>
        <v>3.9769296294121147E-5</v>
      </c>
      <c r="K1213" s="9">
        <f t="shared" si="173"/>
        <v>0</v>
      </c>
      <c r="L1213" s="9">
        <f>K1213*'Exhaust Gas Math'!$C$14</f>
        <v>0</v>
      </c>
      <c r="M1213" s="9">
        <f>(L1213/'Exhaust Gas Math'!$B$14)+('Exhaust Gas Math'!$D$10)</f>
        <v>4.4059320573952224E-4</v>
      </c>
      <c r="N1213">
        <f>('Exhaust Gas Math'!$E$10*((-0.000000001)*N1212^3+(0.000002)*N1212^2-0.0012*N1212+1.3446)*$B$15+L1213*'Exhaust Gas Math'!$D$14*$B$14)/('Exhaust Gas Math'!$E$10*((-0.000000001)*N1212^3+(0.000002)*N1212^2-0.0012*N1212+1.3446)+L1213*'Exhaust Gas Math'!$D$14)</f>
        <v>1100</v>
      </c>
      <c r="O1213">
        <f t="shared" si="174"/>
        <v>101325</v>
      </c>
      <c r="P1213">
        <f>((-0.0000000008)*N1213^3+(0.000003)*N1213^2-0.004*N1213+2.013)*('Exhaust Gas Math'!$E$10/(L1213+'Exhaust Gas Math'!$E$10))+(357.45*N1213^-1.004)*(L1213/(L1213+'Exhaust Gas Math'!$E$10))</f>
        <v>0.17819999999999947</v>
      </c>
      <c r="Q1213" s="9">
        <f t="shared" si="177"/>
        <v>0</v>
      </c>
      <c r="R1213" s="9">
        <f t="shared" si="178"/>
        <v>101325</v>
      </c>
      <c r="T1213">
        <f t="shared" si="175"/>
        <v>0.15112500000000301</v>
      </c>
      <c r="U1213">
        <f t="shared" si="176"/>
        <v>101325</v>
      </c>
    </row>
    <row r="1214" spans="3:21" x14ac:dyDescent="0.2">
      <c r="C1214" s="1"/>
      <c r="D1214" s="1"/>
      <c r="E1214" s="1">
        <v>0.15125000000000299</v>
      </c>
      <c r="F1214" s="10">
        <f t="shared" si="168"/>
        <v>9.284715036428505E-3</v>
      </c>
      <c r="G1214" s="9">
        <f t="shared" si="169"/>
        <v>14.083938913988451</v>
      </c>
      <c r="H1214" s="9">
        <f t="shared" si="170"/>
        <v>0</v>
      </c>
      <c r="I1214" s="9">
        <f t="shared" si="171"/>
        <v>0</v>
      </c>
      <c r="J1214" s="10">
        <f t="shared" si="172"/>
        <v>3.9769296294121147E-5</v>
      </c>
      <c r="K1214" s="9">
        <f t="shared" si="173"/>
        <v>0</v>
      </c>
      <c r="L1214" s="9">
        <f>K1214*'Exhaust Gas Math'!$C$14</f>
        <v>0</v>
      </c>
      <c r="M1214" s="9">
        <f>(L1214/'Exhaust Gas Math'!$B$14)+('Exhaust Gas Math'!$D$10)</f>
        <v>4.4059320573952224E-4</v>
      </c>
      <c r="N1214">
        <f>('Exhaust Gas Math'!$E$10*((-0.000000001)*N1213^3+(0.000002)*N1213^2-0.0012*N1213+1.3446)*$B$15+L1214*'Exhaust Gas Math'!$D$14*$B$14)/('Exhaust Gas Math'!$E$10*((-0.000000001)*N1213^3+(0.000002)*N1213^2-0.0012*N1213+1.3446)+L1214*'Exhaust Gas Math'!$D$14)</f>
        <v>1100</v>
      </c>
      <c r="O1214">
        <f t="shared" si="174"/>
        <v>101325</v>
      </c>
      <c r="P1214">
        <f>((-0.0000000008)*N1214^3+(0.000003)*N1214^2-0.004*N1214+2.013)*('Exhaust Gas Math'!$E$10/(L1214+'Exhaust Gas Math'!$E$10))+(357.45*N1214^-1.004)*(L1214/(L1214+'Exhaust Gas Math'!$E$10))</f>
        <v>0.17819999999999947</v>
      </c>
      <c r="Q1214" s="9">
        <f t="shared" si="177"/>
        <v>0</v>
      </c>
      <c r="R1214" s="9">
        <f t="shared" si="178"/>
        <v>101325</v>
      </c>
      <c r="T1214">
        <f t="shared" si="175"/>
        <v>0.15125000000000299</v>
      </c>
      <c r="U1214">
        <f t="shared" si="176"/>
        <v>101325</v>
      </c>
    </row>
    <row r="1215" spans="3:21" x14ac:dyDescent="0.2">
      <c r="C1215" s="1"/>
      <c r="D1215" s="1"/>
      <c r="E1215" s="1">
        <v>0.15137500000000301</v>
      </c>
      <c r="F1215" s="10">
        <f t="shared" si="168"/>
        <v>1.1112496867978681E-2</v>
      </c>
      <c r="G1215" s="9">
        <f t="shared" si="169"/>
        <v>15.145535942067347</v>
      </c>
      <c r="H1215" s="9">
        <f t="shared" si="170"/>
        <v>0</v>
      </c>
      <c r="I1215" s="9">
        <f t="shared" si="171"/>
        <v>0</v>
      </c>
      <c r="J1215" s="10">
        <f t="shared" si="172"/>
        <v>3.9769296294121147E-5</v>
      </c>
      <c r="K1215" s="9">
        <f t="shared" si="173"/>
        <v>0</v>
      </c>
      <c r="L1215" s="9">
        <f>K1215*'Exhaust Gas Math'!$C$14</f>
        <v>0</v>
      </c>
      <c r="M1215" s="9">
        <f>(L1215/'Exhaust Gas Math'!$B$14)+('Exhaust Gas Math'!$D$10)</f>
        <v>4.4059320573952224E-4</v>
      </c>
      <c r="N1215">
        <f>('Exhaust Gas Math'!$E$10*((-0.000000001)*N1214^3+(0.000002)*N1214^2-0.0012*N1214+1.3446)*$B$15+L1215*'Exhaust Gas Math'!$D$14*$B$14)/('Exhaust Gas Math'!$E$10*((-0.000000001)*N1214^3+(0.000002)*N1214^2-0.0012*N1214+1.3446)+L1215*'Exhaust Gas Math'!$D$14)</f>
        <v>1100</v>
      </c>
      <c r="O1215">
        <f t="shared" si="174"/>
        <v>101325</v>
      </c>
      <c r="P1215">
        <f>((-0.0000000008)*N1215^3+(0.000003)*N1215^2-0.004*N1215+2.013)*('Exhaust Gas Math'!$E$10/(L1215+'Exhaust Gas Math'!$E$10))+(357.45*N1215^-1.004)*(L1215/(L1215+'Exhaust Gas Math'!$E$10))</f>
        <v>0.17819999999999947</v>
      </c>
      <c r="Q1215" s="9">
        <f t="shared" si="177"/>
        <v>0</v>
      </c>
      <c r="R1215" s="9">
        <f t="shared" si="178"/>
        <v>101325</v>
      </c>
      <c r="T1215">
        <f t="shared" si="175"/>
        <v>0.15137500000000301</v>
      </c>
      <c r="U1215">
        <f t="shared" si="176"/>
        <v>101325</v>
      </c>
    </row>
    <row r="1216" spans="3:21" x14ac:dyDescent="0.2">
      <c r="C1216" s="1"/>
      <c r="D1216" s="1"/>
      <c r="E1216" s="1">
        <v>0.15150000000000299</v>
      </c>
      <c r="F1216" s="10">
        <f t="shared" si="168"/>
        <v>1.3067207502376933E-2</v>
      </c>
      <c r="G1216" s="9">
        <f t="shared" si="169"/>
        <v>16.113755704661436</v>
      </c>
      <c r="H1216" s="9">
        <f t="shared" si="170"/>
        <v>0</v>
      </c>
      <c r="I1216" s="9">
        <f t="shared" si="171"/>
        <v>0</v>
      </c>
      <c r="J1216" s="10">
        <f t="shared" si="172"/>
        <v>3.9769296294121147E-5</v>
      </c>
      <c r="K1216" s="9">
        <f t="shared" si="173"/>
        <v>0</v>
      </c>
      <c r="L1216" s="9">
        <f>K1216*'Exhaust Gas Math'!$C$14</f>
        <v>0</v>
      </c>
      <c r="M1216" s="9">
        <f>(L1216/'Exhaust Gas Math'!$B$14)+('Exhaust Gas Math'!$D$10)</f>
        <v>4.4059320573952224E-4</v>
      </c>
      <c r="N1216">
        <f>('Exhaust Gas Math'!$E$10*((-0.000000001)*N1215^3+(0.000002)*N1215^2-0.0012*N1215+1.3446)*$B$15+L1216*'Exhaust Gas Math'!$D$14*$B$14)/('Exhaust Gas Math'!$E$10*((-0.000000001)*N1215^3+(0.000002)*N1215^2-0.0012*N1215+1.3446)+L1216*'Exhaust Gas Math'!$D$14)</f>
        <v>1100</v>
      </c>
      <c r="O1216">
        <f t="shared" si="174"/>
        <v>101325</v>
      </c>
      <c r="P1216">
        <f>((-0.0000000008)*N1216^3+(0.000003)*N1216^2-0.004*N1216+2.013)*('Exhaust Gas Math'!$E$10/(L1216+'Exhaust Gas Math'!$E$10))+(357.45*N1216^-1.004)*(L1216/(L1216+'Exhaust Gas Math'!$E$10))</f>
        <v>0.17819999999999947</v>
      </c>
      <c r="Q1216" s="9">
        <f t="shared" si="177"/>
        <v>0</v>
      </c>
      <c r="R1216" s="9">
        <f t="shared" si="178"/>
        <v>101325</v>
      </c>
      <c r="T1216">
        <f t="shared" si="175"/>
        <v>0.15150000000000299</v>
      </c>
      <c r="U1216">
        <f t="shared" si="176"/>
        <v>101325</v>
      </c>
    </row>
    <row r="1217" spans="3:21" x14ac:dyDescent="0.2">
      <c r="C1217" s="1"/>
      <c r="D1217" s="1"/>
      <c r="E1217" s="1">
        <v>0.15162500000000301</v>
      </c>
      <c r="F1217" s="10">
        <f t="shared" si="168"/>
        <v>1.5136795498555657E-2</v>
      </c>
      <c r="G1217" s="9">
        <f t="shared" si="169"/>
        <v>16.982628804968929</v>
      </c>
      <c r="H1217" s="9">
        <f t="shared" si="170"/>
        <v>0</v>
      </c>
      <c r="I1217" s="9">
        <f t="shared" si="171"/>
        <v>0</v>
      </c>
      <c r="J1217" s="10">
        <f t="shared" si="172"/>
        <v>3.9769296294121147E-5</v>
      </c>
      <c r="K1217" s="9">
        <f t="shared" si="173"/>
        <v>0</v>
      </c>
      <c r="L1217" s="9">
        <f>K1217*'Exhaust Gas Math'!$C$14</f>
        <v>0</v>
      </c>
      <c r="M1217" s="9">
        <f>(L1217/'Exhaust Gas Math'!$B$14)+('Exhaust Gas Math'!$D$10)</f>
        <v>4.4059320573952224E-4</v>
      </c>
      <c r="N1217">
        <f>('Exhaust Gas Math'!$E$10*((-0.000000001)*N1216^3+(0.000002)*N1216^2-0.0012*N1216+1.3446)*$B$15+L1217*'Exhaust Gas Math'!$D$14*$B$14)/('Exhaust Gas Math'!$E$10*((-0.000000001)*N1216^3+(0.000002)*N1216^2-0.0012*N1216+1.3446)+L1217*'Exhaust Gas Math'!$D$14)</f>
        <v>1100</v>
      </c>
      <c r="O1217">
        <f t="shared" si="174"/>
        <v>101325</v>
      </c>
      <c r="P1217">
        <f>((-0.0000000008)*N1217^3+(0.000003)*N1217^2-0.004*N1217+2.013)*('Exhaust Gas Math'!$E$10/(L1217+'Exhaust Gas Math'!$E$10))+(357.45*N1217^-1.004)*(L1217/(L1217+'Exhaust Gas Math'!$E$10))</f>
        <v>0.17819999999999947</v>
      </c>
      <c r="Q1217" s="9">
        <f t="shared" si="177"/>
        <v>0</v>
      </c>
      <c r="R1217" s="9">
        <f t="shared" si="178"/>
        <v>101325</v>
      </c>
      <c r="T1217">
        <f t="shared" si="175"/>
        <v>0.15162500000000301</v>
      </c>
      <c r="U1217">
        <f t="shared" si="176"/>
        <v>101325</v>
      </c>
    </row>
    <row r="1218" spans="3:21" x14ac:dyDescent="0.2">
      <c r="C1218" s="1"/>
      <c r="D1218" s="1"/>
      <c r="E1218" s="1">
        <v>0.15175000000000299</v>
      </c>
      <c r="F1218" s="10">
        <f t="shared" si="168"/>
        <v>1.7308501158309418E-2</v>
      </c>
      <c r="G1218" s="9">
        <f t="shared" si="169"/>
        <v>17.746798351396361</v>
      </c>
      <c r="H1218" s="9">
        <f t="shared" si="170"/>
        <v>0</v>
      </c>
      <c r="I1218" s="9">
        <f t="shared" si="171"/>
        <v>0</v>
      </c>
      <c r="J1218" s="10">
        <f t="shared" si="172"/>
        <v>3.9769296294121147E-5</v>
      </c>
      <c r="K1218" s="9">
        <f t="shared" si="173"/>
        <v>0</v>
      </c>
      <c r="L1218" s="9">
        <f>K1218*'Exhaust Gas Math'!$C$14</f>
        <v>0</v>
      </c>
      <c r="M1218" s="9">
        <f>(L1218/'Exhaust Gas Math'!$B$14)+('Exhaust Gas Math'!$D$10)</f>
        <v>4.4059320573952224E-4</v>
      </c>
      <c r="N1218">
        <f>('Exhaust Gas Math'!$E$10*((-0.000000001)*N1217^3+(0.000002)*N1217^2-0.0012*N1217+1.3446)*$B$15+L1218*'Exhaust Gas Math'!$D$14*$B$14)/('Exhaust Gas Math'!$E$10*((-0.000000001)*N1217^3+(0.000002)*N1217^2-0.0012*N1217+1.3446)+L1218*'Exhaust Gas Math'!$D$14)</f>
        <v>1100</v>
      </c>
      <c r="O1218">
        <f t="shared" si="174"/>
        <v>101325</v>
      </c>
      <c r="P1218">
        <f>((-0.0000000008)*N1218^3+(0.000003)*N1218^2-0.004*N1218+2.013)*('Exhaust Gas Math'!$E$10/(L1218+'Exhaust Gas Math'!$E$10))+(357.45*N1218^-1.004)*(L1218/(L1218+'Exhaust Gas Math'!$E$10))</f>
        <v>0.17819999999999947</v>
      </c>
      <c r="Q1218" s="9">
        <f t="shared" si="177"/>
        <v>0</v>
      </c>
      <c r="R1218" s="9">
        <f t="shared" si="178"/>
        <v>101325</v>
      </c>
      <c r="T1218">
        <f t="shared" si="175"/>
        <v>0.15175000000000299</v>
      </c>
      <c r="U1218">
        <f t="shared" si="176"/>
        <v>101325</v>
      </c>
    </row>
    <row r="1219" spans="3:21" x14ac:dyDescent="0.2">
      <c r="C1219" s="1"/>
      <c r="D1219" s="1"/>
      <c r="E1219" s="1">
        <v>0.15187500000000301</v>
      </c>
      <c r="F1219" s="10">
        <f t="shared" si="168"/>
        <v>1.9568935194081989E-2</v>
      </c>
      <c r="G1219" s="9">
        <f t="shared" si="169"/>
        <v>18.401552984578395</v>
      </c>
      <c r="H1219" s="9">
        <f t="shared" si="170"/>
        <v>0</v>
      </c>
      <c r="I1219" s="9">
        <f t="shared" si="171"/>
        <v>0</v>
      </c>
      <c r="J1219" s="10">
        <f t="shared" si="172"/>
        <v>3.9769296294121147E-5</v>
      </c>
      <c r="K1219" s="9">
        <f t="shared" si="173"/>
        <v>0</v>
      </c>
      <c r="L1219" s="9">
        <f>K1219*'Exhaust Gas Math'!$C$14</f>
        <v>0</v>
      </c>
      <c r="M1219" s="9">
        <f>(L1219/'Exhaust Gas Math'!$B$14)+('Exhaust Gas Math'!$D$10)</f>
        <v>4.4059320573952224E-4</v>
      </c>
      <c r="N1219">
        <f>('Exhaust Gas Math'!$E$10*((-0.000000001)*N1218^3+(0.000002)*N1218^2-0.0012*N1218+1.3446)*$B$15+L1219*'Exhaust Gas Math'!$D$14*$B$14)/('Exhaust Gas Math'!$E$10*((-0.000000001)*N1218^3+(0.000002)*N1218^2-0.0012*N1218+1.3446)+L1219*'Exhaust Gas Math'!$D$14)</f>
        <v>1100</v>
      </c>
      <c r="O1219">
        <f t="shared" si="174"/>
        <v>101325</v>
      </c>
      <c r="P1219">
        <f>((-0.0000000008)*N1219^3+(0.000003)*N1219^2-0.004*N1219+2.013)*('Exhaust Gas Math'!$E$10/(L1219+'Exhaust Gas Math'!$E$10))+(357.45*N1219^-1.004)*(L1219/(L1219+'Exhaust Gas Math'!$E$10))</f>
        <v>0.17819999999999947</v>
      </c>
      <c r="Q1219" s="9">
        <f t="shared" si="177"/>
        <v>0</v>
      </c>
      <c r="R1219" s="9">
        <f t="shared" si="178"/>
        <v>101325</v>
      </c>
      <c r="T1219">
        <f t="shared" si="175"/>
        <v>0.15187500000000301</v>
      </c>
      <c r="U1219">
        <f t="shared" si="176"/>
        <v>101325</v>
      </c>
    </row>
    <row r="1220" spans="3:21" x14ac:dyDescent="0.2">
      <c r="C1220" s="1"/>
      <c r="D1220" s="1"/>
      <c r="E1220" s="1">
        <v>0.15200000000000299</v>
      </c>
      <c r="F1220" s="10">
        <f t="shared" ref="F1220:F1283" si="179">-(($B$3/1000)/2)*COS($B$10*E1220)+(($B$3/1000)/2)</f>
        <v>2.1904161278371033E-2</v>
      </c>
      <c r="G1220" s="9">
        <f t="shared" ref="G1220:G1283" si="180">($B$3/1000/2)*$B$10*SIN($B$10*E1220)</f>
        <v>18.942855924473076</v>
      </c>
      <c r="H1220" s="9">
        <f t="shared" ref="H1220:H1283" si="181">IF(MOD(E1220,(1/($B$9/2)))&lt;=(1/($B$9*2)),1,0)</f>
        <v>0</v>
      </c>
      <c r="I1220" s="9">
        <f t="shared" ref="I1220:I1283" si="182">F1220*$B$4*H1220</f>
        <v>0</v>
      </c>
      <c r="J1220" s="10">
        <f t="shared" ref="J1220:J1283" si="183">$B$7+H1220*I1220</f>
        <v>3.9769296294121147E-5</v>
      </c>
      <c r="K1220" s="9">
        <f t="shared" ref="K1220:K1283" si="184">(I1220)*$B$11*H1220</f>
        <v>0</v>
      </c>
      <c r="L1220" s="9">
        <f>K1220*'Exhaust Gas Math'!$C$14</f>
        <v>0</v>
      </c>
      <c r="M1220" s="9">
        <f>(L1220/'Exhaust Gas Math'!$B$14)+('Exhaust Gas Math'!$D$10)</f>
        <v>4.4059320573952224E-4</v>
      </c>
      <c r="N1220">
        <f>('Exhaust Gas Math'!$E$10*((-0.000000001)*N1219^3+(0.000002)*N1219^2-0.0012*N1219+1.3446)*$B$15+L1220*'Exhaust Gas Math'!$D$14*$B$14)/('Exhaust Gas Math'!$E$10*((-0.000000001)*N1219^3+(0.000002)*N1219^2-0.0012*N1219+1.3446)+L1220*'Exhaust Gas Math'!$D$14)</f>
        <v>1100</v>
      </c>
      <c r="O1220">
        <f t="shared" ref="O1220:O1283" si="185">(M1220*$B$12*N1220)/J1220</f>
        <v>101325</v>
      </c>
      <c r="P1220">
        <f>((-0.0000000008)*N1220^3+(0.000003)*N1220^2-0.004*N1220+2.013)*('Exhaust Gas Math'!$E$10/(L1220+'Exhaust Gas Math'!$E$10))+(357.45*N1220^-1.004)*(L1220/(L1220+'Exhaust Gas Math'!$E$10))</f>
        <v>0.17819999999999947</v>
      </c>
      <c r="Q1220" s="9">
        <f t="shared" si="177"/>
        <v>0</v>
      </c>
      <c r="R1220" s="9">
        <f t="shared" si="178"/>
        <v>101325</v>
      </c>
      <c r="T1220">
        <f t="shared" ref="T1220:T1283" si="186">E1220</f>
        <v>0.15200000000000299</v>
      </c>
      <c r="U1220">
        <f t="shared" ref="U1220:U1283" si="187">R1220</f>
        <v>101325</v>
      </c>
    </row>
    <row r="1221" spans="3:21" x14ac:dyDescent="0.2">
      <c r="C1221" s="1"/>
      <c r="D1221" s="1"/>
      <c r="E1221" s="1">
        <v>0.15212500000000301</v>
      </c>
      <c r="F1221" s="10">
        <f t="shared" si="179"/>
        <v>2.4299781965826283E-2</v>
      </c>
      <c r="G1221" s="9">
        <f t="shared" si="180"/>
        <v>19.367369858454651</v>
      </c>
      <c r="H1221" s="9">
        <f t="shared" si="181"/>
        <v>0</v>
      </c>
      <c r="I1221" s="9">
        <f t="shared" si="182"/>
        <v>0</v>
      </c>
      <c r="J1221" s="10">
        <f t="shared" si="183"/>
        <v>3.9769296294121147E-5</v>
      </c>
      <c r="K1221" s="9">
        <f t="shared" si="184"/>
        <v>0</v>
      </c>
      <c r="L1221" s="9">
        <f>K1221*'Exhaust Gas Math'!$C$14</f>
        <v>0</v>
      </c>
      <c r="M1221" s="9">
        <f>(L1221/'Exhaust Gas Math'!$B$14)+('Exhaust Gas Math'!$D$10)</f>
        <v>4.4059320573952224E-4</v>
      </c>
      <c r="N1221">
        <f>('Exhaust Gas Math'!$E$10*((-0.000000001)*N1220^3+(0.000002)*N1220^2-0.0012*N1220+1.3446)*$B$15+L1221*'Exhaust Gas Math'!$D$14*$B$14)/('Exhaust Gas Math'!$E$10*((-0.000000001)*N1220^3+(0.000002)*N1220^2-0.0012*N1220+1.3446)+L1221*'Exhaust Gas Math'!$D$14)</f>
        <v>1100</v>
      </c>
      <c r="O1221">
        <f t="shared" si="185"/>
        <v>101325</v>
      </c>
      <c r="P1221">
        <f>((-0.0000000008)*N1221^3+(0.000003)*N1221^2-0.004*N1221+2.013)*('Exhaust Gas Math'!$E$10/(L1221+'Exhaust Gas Math'!$E$10))+(357.45*N1221^-1.004)*(L1221/(L1221+'Exhaust Gas Math'!$E$10))</f>
        <v>0.17819999999999947</v>
      </c>
      <c r="Q1221" s="9">
        <f t="shared" si="177"/>
        <v>0</v>
      </c>
      <c r="R1221" s="9">
        <f t="shared" si="178"/>
        <v>101325</v>
      </c>
      <c r="T1221">
        <f t="shared" si="186"/>
        <v>0.15212500000000301</v>
      </c>
      <c r="U1221">
        <f t="shared" si="187"/>
        <v>101325</v>
      </c>
    </row>
    <row r="1222" spans="3:21" x14ac:dyDescent="0.2">
      <c r="C1222" s="1"/>
      <c r="D1222" s="1"/>
      <c r="E1222" s="1">
        <v>0.15225000000000299</v>
      </c>
      <c r="F1222" s="10">
        <f t="shared" si="179"/>
        <v>2.6741027458283547E-2</v>
      </c>
      <c r="G1222" s="9">
        <f t="shared" si="180"/>
        <v>19.672477516954721</v>
      </c>
      <c r="H1222" s="9">
        <f t="shared" si="181"/>
        <v>0</v>
      </c>
      <c r="I1222" s="9">
        <f t="shared" si="182"/>
        <v>0</v>
      </c>
      <c r="J1222" s="10">
        <f t="shared" si="183"/>
        <v>3.9769296294121147E-5</v>
      </c>
      <c r="K1222" s="9">
        <f t="shared" si="184"/>
        <v>0</v>
      </c>
      <c r="L1222" s="9">
        <f>K1222*'Exhaust Gas Math'!$C$14</f>
        <v>0</v>
      </c>
      <c r="M1222" s="9">
        <f>(L1222/'Exhaust Gas Math'!$B$14)+('Exhaust Gas Math'!$D$10)</f>
        <v>4.4059320573952224E-4</v>
      </c>
      <c r="N1222">
        <f>('Exhaust Gas Math'!$E$10*((-0.000000001)*N1221^3+(0.000002)*N1221^2-0.0012*N1221+1.3446)*$B$15+L1222*'Exhaust Gas Math'!$D$14*$B$14)/('Exhaust Gas Math'!$E$10*((-0.000000001)*N1221^3+(0.000002)*N1221^2-0.0012*N1221+1.3446)+L1222*'Exhaust Gas Math'!$D$14)</f>
        <v>1100</v>
      </c>
      <c r="O1222">
        <f t="shared" si="185"/>
        <v>101325</v>
      </c>
      <c r="P1222">
        <f>((-0.0000000008)*N1222^3+(0.000003)*N1222^2-0.004*N1222+2.013)*('Exhaust Gas Math'!$E$10/(L1222+'Exhaust Gas Math'!$E$10))+(357.45*N1222^-1.004)*(L1222/(L1222+'Exhaust Gas Math'!$E$10))</f>
        <v>0.17819999999999947</v>
      </c>
      <c r="Q1222" s="9">
        <f t="shared" si="177"/>
        <v>0</v>
      </c>
      <c r="R1222" s="9">
        <f t="shared" si="178"/>
        <v>101325</v>
      </c>
      <c r="T1222">
        <f t="shared" si="186"/>
        <v>0.15225000000000299</v>
      </c>
      <c r="U1222">
        <f t="shared" si="187"/>
        <v>101325</v>
      </c>
    </row>
    <row r="1223" spans="3:21" x14ac:dyDescent="0.2">
      <c r="C1223" s="1"/>
      <c r="D1223" s="1"/>
      <c r="E1223" s="1">
        <v>0.15237500000000301</v>
      </c>
      <c r="F1223" s="10">
        <f t="shared" si="179"/>
        <v>2.9212846665487079E-2</v>
      </c>
      <c r="G1223" s="9">
        <f t="shared" si="180"/>
        <v>19.85629780980026</v>
      </c>
      <c r="H1223" s="9">
        <f t="shared" si="181"/>
        <v>0</v>
      </c>
      <c r="I1223" s="9">
        <f t="shared" si="182"/>
        <v>0</v>
      </c>
      <c r="J1223" s="10">
        <f t="shared" si="183"/>
        <v>3.9769296294121147E-5</v>
      </c>
      <c r="K1223" s="9">
        <f t="shared" si="184"/>
        <v>0</v>
      </c>
      <c r="L1223" s="9">
        <f>K1223*'Exhaust Gas Math'!$C$14</f>
        <v>0</v>
      </c>
      <c r="M1223" s="9">
        <f>(L1223/'Exhaust Gas Math'!$B$14)+('Exhaust Gas Math'!$D$10)</f>
        <v>4.4059320573952224E-4</v>
      </c>
      <c r="N1223">
        <f>('Exhaust Gas Math'!$E$10*((-0.000000001)*N1222^3+(0.000002)*N1222^2-0.0012*N1222+1.3446)*$B$15+L1223*'Exhaust Gas Math'!$D$14*$B$14)/('Exhaust Gas Math'!$E$10*((-0.000000001)*N1222^3+(0.000002)*N1222^2-0.0012*N1222+1.3446)+L1223*'Exhaust Gas Math'!$D$14)</f>
        <v>1100</v>
      </c>
      <c r="O1223">
        <f t="shared" si="185"/>
        <v>101325</v>
      </c>
      <c r="P1223">
        <f>((-0.0000000008)*N1223^3+(0.000003)*N1223^2-0.004*N1223+2.013)*('Exhaust Gas Math'!$E$10/(L1223+'Exhaust Gas Math'!$E$10))+(357.45*N1223^-1.004)*(L1223/(L1223+'Exhaust Gas Math'!$E$10))</f>
        <v>0.17819999999999947</v>
      </c>
      <c r="Q1223" s="9">
        <f t="shared" si="177"/>
        <v>0</v>
      </c>
      <c r="R1223" s="9">
        <f t="shared" si="178"/>
        <v>101325</v>
      </c>
      <c r="T1223">
        <f t="shared" si="186"/>
        <v>0.15237500000000301</v>
      </c>
      <c r="U1223">
        <f t="shared" si="187"/>
        <v>101325</v>
      </c>
    </row>
    <row r="1224" spans="3:21" x14ac:dyDescent="0.2">
      <c r="C1224" s="1"/>
      <c r="D1224" s="1"/>
      <c r="E1224" s="1">
        <v>0.15250000000000299</v>
      </c>
      <c r="F1224" s="10">
        <f t="shared" si="179"/>
        <v>3.1700000000059854E-2</v>
      </c>
      <c r="G1224" s="9">
        <f t="shared" si="180"/>
        <v>19.917697423759289</v>
      </c>
      <c r="H1224" s="9">
        <f t="shared" si="181"/>
        <v>0</v>
      </c>
      <c r="I1224" s="9">
        <f t="shared" si="182"/>
        <v>0</v>
      </c>
      <c r="J1224" s="10">
        <f t="shared" si="183"/>
        <v>3.9769296294121147E-5</v>
      </c>
      <c r="K1224" s="9">
        <f t="shared" si="184"/>
        <v>0</v>
      </c>
      <c r="L1224" s="9">
        <f>K1224*'Exhaust Gas Math'!$C$14</f>
        <v>0</v>
      </c>
      <c r="M1224" s="9">
        <f>(L1224/'Exhaust Gas Math'!$B$14)+('Exhaust Gas Math'!$D$10)</f>
        <v>4.4059320573952224E-4</v>
      </c>
      <c r="N1224">
        <f>('Exhaust Gas Math'!$E$10*((-0.000000001)*N1223^3+(0.000002)*N1223^2-0.0012*N1223+1.3446)*$B$15+L1224*'Exhaust Gas Math'!$D$14*$B$14)/('Exhaust Gas Math'!$E$10*((-0.000000001)*N1223^3+(0.000002)*N1223^2-0.0012*N1223+1.3446)+L1224*'Exhaust Gas Math'!$D$14)</f>
        <v>1100</v>
      </c>
      <c r="O1224">
        <f t="shared" si="185"/>
        <v>101325</v>
      </c>
      <c r="P1224">
        <f>((-0.0000000008)*N1224^3+(0.000003)*N1224^2-0.004*N1224+2.013)*('Exhaust Gas Math'!$E$10/(L1224+'Exhaust Gas Math'!$E$10))+(357.45*N1224^-1.004)*(L1224/(L1224+'Exhaust Gas Math'!$E$10))</f>
        <v>0.17819999999999947</v>
      </c>
      <c r="Q1224" s="9">
        <f t="shared" si="177"/>
        <v>0</v>
      </c>
      <c r="R1224" s="9">
        <f t="shared" si="178"/>
        <v>101325</v>
      </c>
      <c r="T1224">
        <f t="shared" si="186"/>
        <v>0.15250000000000299</v>
      </c>
      <c r="U1224">
        <f t="shared" si="187"/>
        <v>101325</v>
      </c>
    </row>
    <row r="1225" spans="3:21" x14ac:dyDescent="0.2">
      <c r="C1225" s="1"/>
      <c r="D1225" s="1"/>
      <c r="E1225" s="1">
        <v>0.15262500000000301</v>
      </c>
      <c r="F1225" s="10">
        <f t="shared" si="179"/>
        <v>3.418715333463225E-2</v>
      </c>
      <c r="G1225" s="9">
        <f t="shared" si="180"/>
        <v>19.856297809794356</v>
      </c>
      <c r="H1225" s="9">
        <f t="shared" si="181"/>
        <v>0</v>
      </c>
      <c r="I1225" s="9">
        <f t="shared" si="182"/>
        <v>0</v>
      </c>
      <c r="J1225" s="10">
        <f t="shared" si="183"/>
        <v>3.9769296294121147E-5</v>
      </c>
      <c r="K1225" s="9">
        <f t="shared" si="184"/>
        <v>0</v>
      </c>
      <c r="L1225" s="9">
        <f>K1225*'Exhaust Gas Math'!$C$14</f>
        <v>0</v>
      </c>
      <c r="M1225" s="9">
        <f>(L1225/'Exhaust Gas Math'!$B$14)+('Exhaust Gas Math'!$D$10)</f>
        <v>4.4059320573952224E-4</v>
      </c>
      <c r="N1225">
        <f>('Exhaust Gas Math'!$E$10*((-0.000000001)*N1224^3+(0.000002)*N1224^2-0.0012*N1224+1.3446)*$B$15+L1225*'Exhaust Gas Math'!$D$14*$B$14)/('Exhaust Gas Math'!$E$10*((-0.000000001)*N1224^3+(0.000002)*N1224^2-0.0012*N1224+1.3446)+L1225*'Exhaust Gas Math'!$D$14)</f>
        <v>1100</v>
      </c>
      <c r="O1225">
        <f t="shared" si="185"/>
        <v>101325</v>
      </c>
      <c r="P1225">
        <f>((-0.0000000008)*N1225^3+(0.000003)*N1225^2-0.004*N1225+2.013)*('Exhaust Gas Math'!$E$10/(L1225+'Exhaust Gas Math'!$E$10))+(357.45*N1225^-1.004)*(L1225/(L1225+'Exhaust Gas Math'!$E$10))</f>
        <v>0.17819999999999947</v>
      </c>
      <c r="Q1225" s="9">
        <f t="shared" si="177"/>
        <v>0</v>
      </c>
      <c r="R1225" s="9">
        <f t="shared" si="178"/>
        <v>101325</v>
      </c>
      <c r="T1225">
        <f t="shared" si="186"/>
        <v>0.15262500000000301</v>
      </c>
      <c r="U1225">
        <f t="shared" si="187"/>
        <v>101325</v>
      </c>
    </row>
    <row r="1226" spans="3:21" x14ac:dyDescent="0.2">
      <c r="C1226" s="1"/>
      <c r="D1226" s="1"/>
      <c r="E1226" s="1">
        <v>0.15275000000000299</v>
      </c>
      <c r="F1226" s="10">
        <f t="shared" si="179"/>
        <v>3.6658972541834235E-2</v>
      </c>
      <c r="G1226" s="9">
        <f t="shared" si="180"/>
        <v>19.672477516942998</v>
      </c>
      <c r="H1226" s="9">
        <f t="shared" si="181"/>
        <v>0</v>
      </c>
      <c r="I1226" s="9">
        <f t="shared" si="182"/>
        <v>0</v>
      </c>
      <c r="J1226" s="10">
        <f t="shared" si="183"/>
        <v>3.9769296294121147E-5</v>
      </c>
      <c r="K1226" s="9">
        <f t="shared" si="184"/>
        <v>0</v>
      </c>
      <c r="L1226" s="9">
        <f>K1226*'Exhaust Gas Math'!$C$14</f>
        <v>0</v>
      </c>
      <c r="M1226" s="9">
        <f>(L1226/'Exhaust Gas Math'!$B$14)+('Exhaust Gas Math'!$D$10)</f>
        <v>4.4059320573952224E-4</v>
      </c>
      <c r="N1226">
        <f>('Exhaust Gas Math'!$E$10*((-0.000000001)*N1225^3+(0.000002)*N1225^2-0.0012*N1225+1.3446)*$B$15+L1226*'Exhaust Gas Math'!$D$14*$B$14)/('Exhaust Gas Math'!$E$10*((-0.000000001)*N1225^3+(0.000002)*N1225^2-0.0012*N1225+1.3446)+L1226*'Exhaust Gas Math'!$D$14)</f>
        <v>1100</v>
      </c>
      <c r="O1226">
        <f t="shared" si="185"/>
        <v>101325</v>
      </c>
      <c r="P1226">
        <f>((-0.0000000008)*N1226^3+(0.000003)*N1226^2-0.004*N1226+2.013)*('Exhaust Gas Math'!$E$10/(L1226+'Exhaust Gas Math'!$E$10))+(357.45*N1226^-1.004)*(L1226/(L1226+'Exhaust Gas Math'!$E$10))</f>
        <v>0.17819999999999947</v>
      </c>
      <c r="Q1226" s="9">
        <f t="shared" si="177"/>
        <v>0</v>
      </c>
      <c r="R1226" s="9">
        <f t="shared" si="178"/>
        <v>101325</v>
      </c>
      <c r="T1226">
        <f t="shared" si="186"/>
        <v>0.15275000000000299</v>
      </c>
      <c r="U1226">
        <f t="shared" si="187"/>
        <v>101325</v>
      </c>
    </row>
    <row r="1227" spans="3:21" x14ac:dyDescent="0.2">
      <c r="C1227" s="1"/>
      <c r="D1227" s="1"/>
      <c r="E1227" s="1">
        <v>0.15287500000000301</v>
      </c>
      <c r="F1227" s="10">
        <f t="shared" si="179"/>
        <v>3.9100218034290549E-2</v>
      </c>
      <c r="G1227" s="9">
        <f t="shared" si="180"/>
        <v>19.367369858437026</v>
      </c>
      <c r="H1227" s="9">
        <f t="shared" si="181"/>
        <v>0</v>
      </c>
      <c r="I1227" s="9">
        <f t="shared" si="182"/>
        <v>0</v>
      </c>
      <c r="J1227" s="10">
        <f t="shared" si="183"/>
        <v>3.9769296294121147E-5</v>
      </c>
      <c r="K1227" s="9">
        <f t="shared" si="184"/>
        <v>0</v>
      </c>
      <c r="L1227" s="9">
        <f>K1227*'Exhaust Gas Math'!$C$14</f>
        <v>0</v>
      </c>
      <c r="M1227" s="9">
        <f>(L1227/'Exhaust Gas Math'!$B$14)+('Exhaust Gas Math'!$D$10)</f>
        <v>4.4059320573952224E-4</v>
      </c>
      <c r="N1227">
        <f>('Exhaust Gas Math'!$E$10*((-0.000000001)*N1226^3+(0.000002)*N1226^2-0.0012*N1226+1.3446)*$B$15+L1227*'Exhaust Gas Math'!$D$14*$B$14)/('Exhaust Gas Math'!$E$10*((-0.000000001)*N1226^3+(0.000002)*N1226^2-0.0012*N1226+1.3446)+L1227*'Exhaust Gas Math'!$D$14)</f>
        <v>1100</v>
      </c>
      <c r="O1227">
        <f t="shared" si="185"/>
        <v>101325</v>
      </c>
      <c r="P1227">
        <f>((-0.0000000008)*N1227^3+(0.000003)*N1227^2-0.004*N1227+2.013)*('Exhaust Gas Math'!$E$10/(L1227+'Exhaust Gas Math'!$E$10))+(357.45*N1227^-1.004)*(L1227/(L1227+'Exhaust Gas Math'!$E$10))</f>
        <v>0.17819999999999947</v>
      </c>
      <c r="Q1227" s="9">
        <f t="shared" si="177"/>
        <v>0</v>
      </c>
      <c r="R1227" s="9">
        <f t="shared" si="178"/>
        <v>101325</v>
      </c>
      <c r="T1227">
        <f t="shared" si="186"/>
        <v>0.15287500000000301</v>
      </c>
      <c r="U1227">
        <f t="shared" si="187"/>
        <v>101325</v>
      </c>
    </row>
    <row r="1228" spans="3:21" x14ac:dyDescent="0.2">
      <c r="C1228" s="1"/>
      <c r="D1228" s="1"/>
      <c r="E1228" s="1">
        <v>0.15300000000000299</v>
      </c>
      <c r="F1228" s="10">
        <f t="shared" si="179"/>
        <v>4.1495838721742381E-2</v>
      </c>
      <c r="G1228" s="9">
        <f t="shared" si="180"/>
        <v>18.942855924449923</v>
      </c>
      <c r="H1228" s="9">
        <f t="shared" si="181"/>
        <v>0</v>
      </c>
      <c r="I1228" s="9">
        <f t="shared" si="182"/>
        <v>0</v>
      </c>
      <c r="J1228" s="10">
        <f t="shared" si="183"/>
        <v>3.9769296294121147E-5</v>
      </c>
      <c r="K1228" s="9">
        <f t="shared" si="184"/>
        <v>0</v>
      </c>
      <c r="L1228" s="9">
        <f>K1228*'Exhaust Gas Math'!$C$14</f>
        <v>0</v>
      </c>
      <c r="M1228" s="9">
        <f>(L1228/'Exhaust Gas Math'!$B$14)+('Exhaust Gas Math'!$D$10)</f>
        <v>4.4059320573952224E-4</v>
      </c>
      <c r="N1228">
        <f>('Exhaust Gas Math'!$E$10*((-0.000000001)*N1227^3+(0.000002)*N1227^2-0.0012*N1227+1.3446)*$B$15+L1228*'Exhaust Gas Math'!$D$14*$B$14)/('Exhaust Gas Math'!$E$10*((-0.000000001)*N1227^3+(0.000002)*N1227^2-0.0012*N1227+1.3446)+L1228*'Exhaust Gas Math'!$D$14)</f>
        <v>1100</v>
      </c>
      <c r="O1228">
        <f t="shared" si="185"/>
        <v>101325</v>
      </c>
      <c r="P1228">
        <f>((-0.0000000008)*N1228^3+(0.000003)*N1228^2-0.004*N1228+2.013)*('Exhaust Gas Math'!$E$10/(L1228+'Exhaust Gas Math'!$E$10))+(357.45*N1228^-1.004)*(L1228/(L1228+'Exhaust Gas Math'!$E$10))</f>
        <v>0.17819999999999947</v>
      </c>
      <c r="Q1228" s="9">
        <f t="shared" si="177"/>
        <v>0</v>
      </c>
      <c r="R1228" s="9">
        <f t="shared" si="178"/>
        <v>101325</v>
      </c>
      <c r="T1228">
        <f t="shared" si="186"/>
        <v>0.15300000000000299</v>
      </c>
      <c r="U1228">
        <f t="shared" si="187"/>
        <v>101325</v>
      </c>
    </row>
    <row r="1229" spans="3:21" x14ac:dyDescent="0.2">
      <c r="C1229" s="1"/>
      <c r="D1229" s="1"/>
      <c r="E1229" s="1">
        <v>0.15312500000000301</v>
      </c>
      <c r="F1229" s="10">
        <f t="shared" si="179"/>
        <v>4.3831064806028601E-2</v>
      </c>
      <c r="G1229" s="9">
        <f t="shared" si="180"/>
        <v>18.401552984549614</v>
      </c>
      <c r="H1229" s="9">
        <f t="shared" si="181"/>
        <v>0</v>
      </c>
      <c r="I1229" s="9">
        <f t="shared" si="182"/>
        <v>0</v>
      </c>
      <c r="J1229" s="10">
        <f t="shared" si="183"/>
        <v>3.9769296294121147E-5</v>
      </c>
      <c r="K1229" s="9">
        <f t="shared" si="184"/>
        <v>0</v>
      </c>
      <c r="L1229" s="9">
        <f>K1229*'Exhaust Gas Math'!$C$14</f>
        <v>0</v>
      </c>
      <c r="M1229" s="9">
        <f>(L1229/'Exhaust Gas Math'!$B$14)+('Exhaust Gas Math'!$D$10)</f>
        <v>4.4059320573952224E-4</v>
      </c>
      <c r="N1229">
        <f>('Exhaust Gas Math'!$E$10*((-0.000000001)*N1228^3+(0.000002)*N1228^2-0.0012*N1228+1.3446)*$B$15+L1229*'Exhaust Gas Math'!$D$14*$B$14)/('Exhaust Gas Math'!$E$10*((-0.000000001)*N1228^3+(0.000002)*N1228^2-0.0012*N1228+1.3446)+L1229*'Exhaust Gas Math'!$D$14)</f>
        <v>1100</v>
      </c>
      <c r="O1229">
        <f t="shared" si="185"/>
        <v>101325</v>
      </c>
      <c r="P1229">
        <f>((-0.0000000008)*N1229^3+(0.000003)*N1229^2-0.004*N1229+2.013)*('Exhaust Gas Math'!$E$10/(L1229+'Exhaust Gas Math'!$E$10))+(357.45*N1229^-1.004)*(L1229/(L1229+'Exhaust Gas Math'!$E$10))</f>
        <v>0.17819999999999947</v>
      </c>
      <c r="Q1229" s="9">
        <f t="shared" si="177"/>
        <v>0</v>
      </c>
      <c r="R1229" s="9">
        <f t="shared" si="178"/>
        <v>101325</v>
      </c>
      <c r="T1229">
        <f t="shared" si="186"/>
        <v>0.15312500000000301</v>
      </c>
      <c r="U1229">
        <f t="shared" si="187"/>
        <v>101325</v>
      </c>
    </row>
    <row r="1230" spans="3:21" x14ac:dyDescent="0.2">
      <c r="C1230" s="1"/>
      <c r="D1230" s="1"/>
      <c r="E1230" s="1">
        <v>0.15325000000000299</v>
      </c>
      <c r="F1230" s="10">
        <f t="shared" si="179"/>
        <v>4.6091498841796835E-2</v>
      </c>
      <c r="G1230" s="9">
        <f t="shared" si="180"/>
        <v>17.74679835136234</v>
      </c>
      <c r="H1230" s="9">
        <f t="shared" si="181"/>
        <v>0</v>
      </c>
      <c r="I1230" s="9">
        <f t="shared" si="182"/>
        <v>0</v>
      </c>
      <c r="J1230" s="10">
        <f t="shared" si="183"/>
        <v>3.9769296294121147E-5</v>
      </c>
      <c r="K1230" s="9">
        <f t="shared" si="184"/>
        <v>0</v>
      </c>
      <c r="L1230" s="9">
        <f>K1230*'Exhaust Gas Math'!$C$14</f>
        <v>0</v>
      </c>
      <c r="M1230" s="9">
        <f>(L1230/'Exhaust Gas Math'!$B$14)+('Exhaust Gas Math'!$D$10)</f>
        <v>4.4059320573952224E-4</v>
      </c>
      <c r="N1230">
        <f>('Exhaust Gas Math'!$E$10*((-0.000000001)*N1229^3+(0.000002)*N1229^2-0.0012*N1229+1.3446)*$B$15+L1230*'Exhaust Gas Math'!$D$14*$B$14)/('Exhaust Gas Math'!$E$10*((-0.000000001)*N1229^3+(0.000002)*N1229^2-0.0012*N1229+1.3446)+L1230*'Exhaust Gas Math'!$D$14)</f>
        <v>1100</v>
      </c>
      <c r="O1230">
        <f t="shared" si="185"/>
        <v>101325</v>
      </c>
      <c r="P1230">
        <f>((-0.0000000008)*N1230^3+(0.000003)*N1230^2-0.004*N1230+2.013)*('Exhaust Gas Math'!$E$10/(L1230+'Exhaust Gas Math'!$E$10))+(357.45*N1230^-1.004)*(L1230/(L1230+'Exhaust Gas Math'!$E$10))</f>
        <v>0.17819999999999947</v>
      </c>
      <c r="Q1230" s="9">
        <f t="shared" si="177"/>
        <v>0</v>
      </c>
      <c r="R1230" s="9">
        <f t="shared" si="178"/>
        <v>101325</v>
      </c>
      <c r="T1230">
        <f t="shared" si="186"/>
        <v>0.15325000000000299</v>
      </c>
      <c r="U1230">
        <f t="shared" si="187"/>
        <v>101325</v>
      </c>
    </row>
    <row r="1231" spans="3:21" x14ac:dyDescent="0.2">
      <c r="C1231" s="1"/>
      <c r="D1231" s="1"/>
      <c r="E1231" s="1">
        <v>0.15337500000000301</v>
      </c>
      <c r="F1231" s="10">
        <f t="shared" si="179"/>
        <v>4.8263204501546794E-2</v>
      </c>
      <c r="G1231" s="9">
        <f t="shared" si="180"/>
        <v>16.98262880492948</v>
      </c>
      <c r="H1231" s="9">
        <f t="shared" si="181"/>
        <v>0</v>
      </c>
      <c r="I1231" s="9">
        <f t="shared" si="182"/>
        <v>0</v>
      </c>
      <c r="J1231" s="10">
        <f t="shared" si="183"/>
        <v>3.9769296294121147E-5</v>
      </c>
      <c r="K1231" s="9">
        <f t="shared" si="184"/>
        <v>0</v>
      </c>
      <c r="L1231" s="9">
        <f>K1231*'Exhaust Gas Math'!$C$14</f>
        <v>0</v>
      </c>
      <c r="M1231" s="9">
        <f>(L1231/'Exhaust Gas Math'!$B$14)+('Exhaust Gas Math'!$D$10)</f>
        <v>4.4059320573952224E-4</v>
      </c>
      <c r="N1231">
        <f>('Exhaust Gas Math'!$E$10*((-0.000000001)*N1230^3+(0.000002)*N1230^2-0.0012*N1230+1.3446)*$B$15+L1231*'Exhaust Gas Math'!$D$14*$B$14)/('Exhaust Gas Math'!$E$10*((-0.000000001)*N1230^3+(0.000002)*N1230^2-0.0012*N1230+1.3446)+L1231*'Exhaust Gas Math'!$D$14)</f>
        <v>1100</v>
      </c>
      <c r="O1231">
        <f t="shared" si="185"/>
        <v>101325</v>
      </c>
      <c r="P1231">
        <f>((-0.0000000008)*N1231^3+(0.000003)*N1231^2-0.004*N1231+2.013)*('Exhaust Gas Math'!$E$10/(L1231+'Exhaust Gas Math'!$E$10))+(357.45*N1231^-1.004)*(L1231/(L1231+'Exhaust Gas Math'!$E$10))</f>
        <v>0.17819999999999947</v>
      </c>
      <c r="Q1231" s="9">
        <f t="shared" si="177"/>
        <v>0</v>
      </c>
      <c r="R1231" s="9">
        <f t="shared" si="178"/>
        <v>101325</v>
      </c>
      <c r="T1231">
        <f t="shared" si="186"/>
        <v>0.15337500000000301</v>
      </c>
      <c r="U1231">
        <f t="shared" si="187"/>
        <v>101325</v>
      </c>
    </row>
    <row r="1232" spans="3:21" x14ac:dyDescent="0.2">
      <c r="C1232" s="1"/>
      <c r="D1232" s="1"/>
      <c r="E1232" s="1">
        <v>0.15350000000000399</v>
      </c>
      <c r="F1232" s="10">
        <f t="shared" si="179"/>
        <v>5.0332792497735944E-2</v>
      </c>
      <c r="G1232" s="9">
        <f t="shared" si="180"/>
        <v>16.113755704609908</v>
      </c>
      <c r="H1232" s="9">
        <f t="shared" si="181"/>
        <v>0</v>
      </c>
      <c r="I1232" s="9">
        <f t="shared" si="182"/>
        <v>0</v>
      </c>
      <c r="J1232" s="10">
        <f t="shared" si="183"/>
        <v>3.9769296294121147E-5</v>
      </c>
      <c r="K1232" s="9">
        <f t="shared" si="184"/>
        <v>0</v>
      </c>
      <c r="L1232" s="9">
        <f>K1232*'Exhaust Gas Math'!$C$14</f>
        <v>0</v>
      </c>
      <c r="M1232" s="9">
        <f>(L1232/'Exhaust Gas Math'!$B$14)+('Exhaust Gas Math'!$D$10)</f>
        <v>4.4059320573952224E-4</v>
      </c>
      <c r="N1232">
        <f>('Exhaust Gas Math'!$E$10*((-0.000000001)*N1231^3+(0.000002)*N1231^2-0.0012*N1231+1.3446)*$B$15+L1232*'Exhaust Gas Math'!$D$14*$B$14)/('Exhaust Gas Math'!$E$10*((-0.000000001)*N1231^3+(0.000002)*N1231^2-0.0012*N1231+1.3446)+L1232*'Exhaust Gas Math'!$D$14)</f>
        <v>1100</v>
      </c>
      <c r="O1232">
        <f t="shared" si="185"/>
        <v>101325</v>
      </c>
      <c r="P1232">
        <f>((-0.0000000008)*N1232^3+(0.000003)*N1232^2-0.004*N1232+2.013)*('Exhaust Gas Math'!$E$10/(L1232+'Exhaust Gas Math'!$E$10))+(357.45*N1232^-1.004)*(L1232/(L1232+'Exhaust Gas Math'!$E$10))</f>
        <v>0.17819999999999947</v>
      </c>
      <c r="Q1232" s="9">
        <f t="shared" si="177"/>
        <v>0</v>
      </c>
      <c r="R1232" s="9">
        <f t="shared" si="178"/>
        <v>101325</v>
      </c>
      <c r="T1232">
        <f t="shared" si="186"/>
        <v>0.15350000000000399</v>
      </c>
      <c r="U1232">
        <f t="shared" si="187"/>
        <v>101325</v>
      </c>
    </row>
    <row r="1233" spans="3:21" x14ac:dyDescent="0.2">
      <c r="C1233" s="1"/>
      <c r="D1233" s="1"/>
      <c r="E1233" s="1">
        <v>0.15362500000000401</v>
      </c>
      <c r="F1233" s="10">
        <f t="shared" si="179"/>
        <v>5.2287503132127412E-2</v>
      </c>
      <c r="G1233" s="9">
        <f t="shared" si="180"/>
        <v>15.145535942010413</v>
      </c>
      <c r="H1233" s="9">
        <f t="shared" si="181"/>
        <v>0</v>
      </c>
      <c r="I1233" s="9">
        <f t="shared" si="182"/>
        <v>0</v>
      </c>
      <c r="J1233" s="10">
        <f t="shared" si="183"/>
        <v>3.9769296294121147E-5</v>
      </c>
      <c r="K1233" s="9">
        <f t="shared" si="184"/>
        <v>0</v>
      </c>
      <c r="L1233" s="9">
        <f>K1233*'Exhaust Gas Math'!$C$14</f>
        <v>0</v>
      </c>
      <c r="M1233" s="9">
        <f>(L1233/'Exhaust Gas Math'!$B$14)+('Exhaust Gas Math'!$D$10)</f>
        <v>4.4059320573952224E-4</v>
      </c>
      <c r="N1233">
        <f>('Exhaust Gas Math'!$E$10*((-0.000000001)*N1232^3+(0.000002)*N1232^2-0.0012*N1232+1.3446)*$B$15+L1233*'Exhaust Gas Math'!$D$14*$B$14)/('Exhaust Gas Math'!$E$10*((-0.000000001)*N1232^3+(0.000002)*N1232^2-0.0012*N1232+1.3446)+L1233*'Exhaust Gas Math'!$D$14)</f>
        <v>1100</v>
      </c>
      <c r="O1233">
        <f t="shared" si="185"/>
        <v>101325</v>
      </c>
      <c r="P1233">
        <f>((-0.0000000008)*N1233^3+(0.000003)*N1233^2-0.004*N1233+2.013)*('Exhaust Gas Math'!$E$10/(L1233+'Exhaust Gas Math'!$E$10))+(357.45*N1233^-1.004)*(L1233/(L1233+'Exhaust Gas Math'!$E$10))</f>
        <v>0.17819999999999947</v>
      </c>
      <c r="Q1233" s="9">
        <f t="shared" si="177"/>
        <v>0</v>
      </c>
      <c r="R1233" s="9">
        <f t="shared" si="178"/>
        <v>101325</v>
      </c>
      <c r="T1233">
        <f t="shared" si="186"/>
        <v>0.15362500000000401</v>
      </c>
      <c r="U1233">
        <f t="shared" si="187"/>
        <v>101325</v>
      </c>
    </row>
    <row r="1234" spans="3:21" x14ac:dyDescent="0.2">
      <c r="C1234" s="1"/>
      <c r="D1234" s="1"/>
      <c r="E1234" s="1">
        <v>0.15375000000000399</v>
      </c>
      <c r="F1234" s="10">
        <f t="shared" si="179"/>
        <v>5.4115284963669831E-2</v>
      </c>
      <c r="G1234" s="9">
        <f t="shared" si="180"/>
        <v>14.08393891392666</v>
      </c>
      <c r="H1234" s="9">
        <f t="shared" si="181"/>
        <v>0</v>
      </c>
      <c r="I1234" s="9">
        <f t="shared" si="182"/>
        <v>0</v>
      </c>
      <c r="J1234" s="10">
        <f t="shared" si="183"/>
        <v>3.9769296294121147E-5</v>
      </c>
      <c r="K1234" s="9">
        <f t="shared" si="184"/>
        <v>0</v>
      </c>
      <c r="L1234" s="9">
        <f>K1234*'Exhaust Gas Math'!$C$14</f>
        <v>0</v>
      </c>
      <c r="M1234" s="9">
        <f>(L1234/'Exhaust Gas Math'!$B$14)+('Exhaust Gas Math'!$D$10)</f>
        <v>4.4059320573952224E-4</v>
      </c>
      <c r="N1234">
        <f>('Exhaust Gas Math'!$E$10*((-0.000000001)*N1233^3+(0.000002)*N1233^2-0.0012*N1233+1.3446)*$B$15+L1234*'Exhaust Gas Math'!$D$14*$B$14)/('Exhaust Gas Math'!$E$10*((-0.000000001)*N1233^3+(0.000002)*N1233^2-0.0012*N1233+1.3446)+L1234*'Exhaust Gas Math'!$D$14)</f>
        <v>1100</v>
      </c>
      <c r="O1234">
        <f t="shared" si="185"/>
        <v>101325</v>
      </c>
      <c r="P1234">
        <f>((-0.0000000008)*N1234^3+(0.000003)*N1234^2-0.004*N1234+2.013)*('Exhaust Gas Math'!$E$10/(L1234+'Exhaust Gas Math'!$E$10))+(357.45*N1234^-1.004)*(L1234/(L1234+'Exhaust Gas Math'!$E$10))</f>
        <v>0.17819999999999947</v>
      </c>
      <c r="Q1234" s="9">
        <f t="shared" si="177"/>
        <v>0</v>
      </c>
      <c r="R1234" s="9">
        <f t="shared" si="178"/>
        <v>101325</v>
      </c>
      <c r="T1234">
        <f t="shared" si="186"/>
        <v>0.15375000000000399</v>
      </c>
      <c r="U1234">
        <f t="shared" si="187"/>
        <v>101325</v>
      </c>
    </row>
    <row r="1235" spans="3:21" x14ac:dyDescent="0.2">
      <c r="C1235" s="1"/>
      <c r="D1235" s="1"/>
      <c r="E1235" s="1">
        <v>0.15387500000000401</v>
      </c>
      <c r="F1235" s="10">
        <f t="shared" si="179"/>
        <v>5.5804869109572899E-2</v>
      </c>
      <c r="G1235" s="9">
        <f t="shared" si="180"/>
        <v>12.935509719053403</v>
      </c>
      <c r="H1235" s="9">
        <f t="shared" si="181"/>
        <v>0</v>
      </c>
      <c r="I1235" s="9">
        <f t="shared" si="182"/>
        <v>0</v>
      </c>
      <c r="J1235" s="10">
        <f t="shared" si="183"/>
        <v>3.9769296294121147E-5</v>
      </c>
      <c r="K1235" s="9">
        <f t="shared" si="184"/>
        <v>0</v>
      </c>
      <c r="L1235" s="9">
        <f>K1235*'Exhaust Gas Math'!$C$14</f>
        <v>0</v>
      </c>
      <c r="M1235" s="9">
        <f>(L1235/'Exhaust Gas Math'!$B$14)+('Exhaust Gas Math'!$D$10)</f>
        <v>4.4059320573952224E-4</v>
      </c>
      <c r="N1235">
        <f>('Exhaust Gas Math'!$E$10*((-0.000000001)*N1234^3+(0.000002)*N1234^2-0.0012*N1234+1.3446)*$B$15+L1235*'Exhaust Gas Math'!$D$14*$B$14)/('Exhaust Gas Math'!$E$10*((-0.000000001)*N1234^3+(0.000002)*N1234^2-0.0012*N1234+1.3446)+L1235*'Exhaust Gas Math'!$D$14)</f>
        <v>1100</v>
      </c>
      <c r="O1235">
        <f t="shared" si="185"/>
        <v>101325</v>
      </c>
      <c r="P1235">
        <f>((-0.0000000008)*N1235^3+(0.000003)*N1235^2-0.004*N1235+2.013)*('Exhaust Gas Math'!$E$10/(L1235+'Exhaust Gas Math'!$E$10))+(357.45*N1235^-1.004)*(L1235/(L1235+'Exhaust Gas Math'!$E$10))</f>
        <v>0.17819999999999947</v>
      </c>
      <c r="Q1235" s="9">
        <f t="shared" si="177"/>
        <v>0</v>
      </c>
      <c r="R1235" s="9">
        <f t="shared" si="178"/>
        <v>101325</v>
      </c>
      <c r="T1235">
        <f t="shared" si="186"/>
        <v>0.15387500000000401</v>
      </c>
      <c r="U1235">
        <f t="shared" si="187"/>
        <v>101325</v>
      </c>
    </row>
    <row r="1236" spans="3:21" x14ac:dyDescent="0.2">
      <c r="C1236" s="1"/>
      <c r="D1236" s="1"/>
      <c r="E1236" s="1">
        <v>0.15400000000000399</v>
      </c>
      <c r="F1236" s="10">
        <f t="shared" si="179"/>
        <v>5.7345838721732496E-2</v>
      </c>
      <c r="G1236" s="9">
        <f t="shared" si="180"/>
        <v>11.707328805269141</v>
      </c>
      <c r="H1236" s="9">
        <f t="shared" si="181"/>
        <v>0</v>
      </c>
      <c r="I1236" s="9">
        <f t="shared" si="182"/>
        <v>0</v>
      </c>
      <c r="J1236" s="10">
        <f t="shared" si="183"/>
        <v>3.9769296294121147E-5</v>
      </c>
      <c r="K1236" s="9">
        <f t="shared" si="184"/>
        <v>0</v>
      </c>
      <c r="L1236" s="9">
        <f>K1236*'Exhaust Gas Math'!$C$14</f>
        <v>0</v>
      </c>
      <c r="M1236" s="9">
        <f>(L1236/'Exhaust Gas Math'!$B$14)+('Exhaust Gas Math'!$D$10)</f>
        <v>4.4059320573952224E-4</v>
      </c>
      <c r="N1236">
        <f>('Exhaust Gas Math'!$E$10*((-0.000000001)*N1235^3+(0.000002)*N1235^2-0.0012*N1235+1.3446)*$B$15+L1236*'Exhaust Gas Math'!$D$14*$B$14)/('Exhaust Gas Math'!$E$10*((-0.000000001)*N1235^3+(0.000002)*N1235^2-0.0012*N1235+1.3446)+L1236*'Exhaust Gas Math'!$D$14)</f>
        <v>1100</v>
      </c>
      <c r="O1236">
        <f t="shared" si="185"/>
        <v>101325</v>
      </c>
      <c r="P1236">
        <f>((-0.0000000008)*N1236^3+(0.000003)*N1236^2-0.004*N1236+2.013)*('Exhaust Gas Math'!$E$10/(L1236+'Exhaust Gas Math'!$E$10))+(357.45*N1236^-1.004)*(L1236/(L1236+'Exhaust Gas Math'!$E$10))</f>
        <v>0.17819999999999947</v>
      </c>
      <c r="Q1236" s="9">
        <f t="shared" si="177"/>
        <v>0</v>
      </c>
      <c r="R1236" s="9">
        <f t="shared" si="178"/>
        <v>101325</v>
      </c>
      <c r="T1236">
        <f t="shared" si="186"/>
        <v>0.15400000000000399</v>
      </c>
      <c r="U1236">
        <f t="shared" si="187"/>
        <v>101325</v>
      </c>
    </row>
    <row r="1237" spans="3:21" x14ac:dyDescent="0.2">
      <c r="C1237" s="1"/>
      <c r="D1237" s="1"/>
      <c r="E1237" s="1">
        <v>0.15412500000000401</v>
      </c>
      <c r="F1237" s="10">
        <f t="shared" si="179"/>
        <v>5.8728693210066386E-2</v>
      </c>
      <c r="G1237" s="9">
        <f t="shared" si="180"/>
        <v>10.406968316318059</v>
      </c>
      <c r="H1237" s="9">
        <f t="shared" si="181"/>
        <v>0</v>
      </c>
      <c r="I1237" s="9">
        <f t="shared" si="182"/>
        <v>0</v>
      </c>
      <c r="J1237" s="10">
        <f t="shared" si="183"/>
        <v>3.9769296294121147E-5</v>
      </c>
      <c r="K1237" s="9">
        <f t="shared" si="184"/>
        <v>0</v>
      </c>
      <c r="L1237" s="9">
        <f>K1237*'Exhaust Gas Math'!$C$14</f>
        <v>0</v>
      </c>
      <c r="M1237" s="9">
        <f>(L1237/'Exhaust Gas Math'!$B$14)+('Exhaust Gas Math'!$D$10)</f>
        <v>4.4059320573952224E-4</v>
      </c>
      <c r="N1237">
        <f>('Exhaust Gas Math'!$E$10*((-0.000000001)*N1236^3+(0.000002)*N1236^2-0.0012*N1236+1.3446)*$B$15+L1237*'Exhaust Gas Math'!$D$14*$B$14)/('Exhaust Gas Math'!$E$10*((-0.000000001)*N1236^3+(0.000002)*N1236^2-0.0012*N1236+1.3446)+L1237*'Exhaust Gas Math'!$D$14)</f>
        <v>1100</v>
      </c>
      <c r="O1237">
        <f t="shared" si="185"/>
        <v>101325</v>
      </c>
      <c r="P1237">
        <f>((-0.0000000008)*N1237^3+(0.000003)*N1237^2-0.004*N1237+2.013)*('Exhaust Gas Math'!$E$10/(L1237+'Exhaust Gas Math'!$E$10))+(357.45*N1237^-1.004)*(L1237/(L1237+'Exhaust Gas Math'!$E$10))</f>
        <v>0.17819999999999947</v>
      </c>
      <c r="Q1237" s="9">
        <f t="shared" si="177"/>
        <v>0</v>
      </c>
      <c r="R1237" s="9">
        <f t="shared" si="178"/>
        <v>101325</v>
      </c>
      <c r="T1237">
        <f t="shared" si="186"/>
        <v>0.15412500000000401</v>
      </c>
      <c r="U1237">
        <f t="shared" si="187"/>
        <v>101325</v>
      </c>
    </row>
    <row r="1238" spans="3:21" x14ac:dyDescent="0.2">
      <c r="C1238" s="1"/>
      <c r="D1238" s="1"/>
      <c r="E1238" s="1">
        <v>0.154250000000004</v>
      </c>
      <c r="F1238" s="10">
        <f t="shared" si="179"/>
        <v>5.994490681680742E-2</v>
      </c>
      <c r="G1238" s="9">
        <f t="shared" si="180"/>
        <v>9.0424454070289766</v>
      </c>
      <c r="H1238" s="9">
        <f t="shared" si="181"/>
        <v>0</v>
      </c>
      <c r="I1238" s="9">
        <f t="shared" si="182"/>
        <v>0</v>
      </c>
      <c r="J1238" s="10">
        <f t="shared" si="183"/>
        <v>3.9769296294121147E-5</v>
      </c>
      <c r="K1238" s="9">
        <f t="shared" si="184"/>
        <v>0</v>
      </c>
      <c r="L1238" s="9">
        <f>K1238*'Exhaust Gas Math'!$C$14</f>
        <v>0</v>
      </c>
      <c r="M1238" s="9">
        <f>(L1238/'Exhaust Gas Math'!$B$14)+('Exhaust Gas Math'!$D$10)</f>
        <v>4.4059320573952224E-4</v>
      </c>
      <c r="N1238">
        <f>('Exhaust Gas Math'!$E$10*((-0.000000001)*N1237^3+(0.000002)*N1237^2-0.0012*N1237+1.3446)*$B$15+L1238*'Exhaust Gas Math'!$D$14*$B$14)/('Exhaust Gas Math'!$E$10*((-0.000000001)*N1237^3+(0.000002)*N1237^2-0.0012*N1237+1.3446)+L1238*'Exhaust Gas Math'!$D$14)</f>
        <v>1100</v>
      </c>
      <c r="O1238">
        <f t="shared" si="185"/>
        <v>101325</v>
      </c>
      <c r="P1238">
        <f>((-0.0000000008)*N1238^3+(0.000003)*N1238^2-0.004*N1238+2.013)*('Exhaust Gas Math'!$E$10/(L1238+'Exhaust Gas Math'!$E$10))+(357.45*N1238^-1.004)*(L1238/(L1238+'Exhaust Gas Math'!$E$10))</f>
        <v>0.17819999999999947</v>
      </c>
      <c r="Q1238" s="9">
        <f t="shared" si="177"/>
        <v>0</v>
      </c>
      <c r="R1238" s="9">
        <f t="shared" si="178"/>
        <v>101325</v>
      </c>
      <c r="T1238">
        <f t="shared" si="186"/>
        <v>0.154250000000004</v>
      </c>
      <c r="U1238">
        <f t="shared" si="187"/>
        <v>101325</v>
      </c>
    </row>
    <row r="1239" spans="3:21" x14ac:dyDescent="0.2">
      <c r="C1239" s="1"/>
      <c r="D1239" s="1"/>
      <c r="E1239" s="1">
        <v>0.15437500000000401</v>
      </c>
      <c r="F1239" s="10">
        <f t="shared" si="179"/>
        <v>6.0986981180638403E-2</v>
      </c>
      <c r="G1239" s="9">
        <f t="shared" si="180"/>
        <v>7.6221728148870733</v>
      </c>
      <c r="H1239" s="9">
        <f t="shared" si="181"/>
        <v>0</v>
      </c>
      <c r="I1239" s="9">
        <f t="shared" si="182"/>
        <v>0</v>
      </c>
      <c r="J1239" s="10">
        <f t="shared" si="183"/>
        <v>3.9769296294121147E-5</v>
      </c>
      <c r="K1239" s="9">
        <f t="shared" si="184"/>
        <v>0</v>
      </c>
      <c r="L1239" s="9">
        <f>K1239*'Exhaust Gas Math'!$C$14</f>
        <v>0</v>
      </c>
      <c r="M1239" s="9">
        <f>(L1239/'Exhaust Gas Math'!$B$14)+('Exhaust Gas Math'!$D$10)</f>
        <v>4.4059320573952224E-4</v>
      </c>
      <c r="N1239">
        <f>('Exhaust Gas Math'!$E$10*((-0.000000001)*N1238^3+(0.000002)*N1238^2-0.0012*N1238+1.3446)*$B$15+L1239*'Exhaust Gas Math'!$D$14*$B$14)/('Exhaust Gas Math'!$E$10*((-0.000000001)*N1238^3+(0.000002)*N1238^2-0.0012*N1238+1.3446)+L1239*'Exhaust Gas Math'!$D$14)</f>
        <v>1100</v>
      </c>
      <c r="O1239">
        <f t="shared" si="185"/>
        <v>101325</v>
      </c>
      <c r="P1239">
        <f>((-0.0000000008)*N1239^3+(0.000003)*N1239^2-0.004*N1239+2.013)*('Exhaust Gas Math'!$E$10/(L1239+'Exhaust Gas Math'!$E$10))+(357.45*N1239^-1.004)*(L1239/(L1239+'Exhaust Gas Math'!$E$10))</f>
        <v>0.17819999999999947</v>
      </c>
      <c r="Q1239" s="9">
        <f t="shared" si="177"/>
        <v>0</v>
      </c>
      <c r="R1239" s="9">
        <f t="shared" si="178"/>
        <v>101325</v>
      </c>
      <c r="T1239">
        <f t="shared" si="186"/>
        <v>0.15437500000000401</v>
      </c>
      <c r="U1239">
        <f t="shared" si="187"/>
        <v>101325</v>
      </c>
    </row>
    <row r="1240" spans="3:21" x14ac:dyDescent="0.2">
      <c r="C1240" s="1"/>
      <c r="D1240" s="1"/>
      <c r="E1240" s="1">
        <v>0.154500000000004</v>
      </c>
      <c r="F1240" s="10">
        <f t="shared" si="179"/>
        <v>6.1848491566580913E-2</v>
      </c>
      <c r="G1240" s="9">
        <f t="shared" si="180"/>
        <v>6.1549069927122542</v>
      </c>
      <c r="H1240" s="9">
        <f t="shared" si="181"/>
        <v>0</v>
      </c>
      <c r="I1240" s="9">
        <f t="shared" si="182"/>
        <v>0</v>
      </c>
      <c r="J1240" s="10">
        <f t="shared" si="183"/>
        <v>3.9769296294121147E-5</v>
      </c>
      <c r="K1240" s="9">
        <f t="shared" si="184"/>
        <v>0</v>
      </c>
      <c r="L1240" s="9">
        <f>K1240*'Exhaust Gas Math'!$C$14</f>
        <v>0</v>
      </c>
      <c r="M1240" s="9">
        <f>(L1240/'Exhaust Gas Math'!$B$14)+('Exhaust Gas Math'!$D$10)</f>
        <v>4.4059320573952224E-4</v>
      </c>
      <c r="N1240">
        <f>('Exhaust Gas Math'!$E$10*((-0.000000001)*N1239^3+(0.000002)*N1239^2-0.0012*N1239+1.3446)*$B$15+L1240*'Exhaust Gas Math'!$D$14*$B$14)/('Exhaust Gas Math'!$E$10*((-0.000000001)*N1239^3+(0.000002)*N1239^2-0.0012*N1239+1.3446)+L1240*'Exhaust Gas Math'!$D$14)</f>
        <v>1100</v>
      </c>
      <c r="O1240">
        <f t="shared" si="185"/>
        <v>101325</v>
      </c>
      <c r="P1240">
        <f>((-0.0000000008)*N1240^3+(0.000003)*N1240^2-0.004*N1240+2.013)*('Exhaust Gas Math'!$E$10/(L1240+'Exhaust Gas Math'!$E$10))+(357.45*N1240^-1.004)*(L1240/(L1240+'Exhaust Gas Math'!$E$10))</f>
        <v>0.17819999999999947</v>
      </c>
      <c r="Q1240" s="9">
        <f t="shared" si="177"/>
        <v>0</v>
      </c>
      <c r="R1240" s="9">
        <f t="shared" si="178"/>
        <v>101325</v>
      </c>
      <c r="T1240">
        <f t="shared" si="186"/>
        <v>0.154500000000004</v>
      </c>
      <c r="U1240">
        <f t="shared" si="187"/>
        <v>101325</v>
      </c>
    </row>
    <row r="1241" spans="3:21" x14ac:dyDescent="0.2">
      <c r="C1241" s="1"/>
      <c r="D1241" s="1"/>
      <c r="E1241" s="1">
        <v>0.15462500000000401</v>
      </c>
      <c r="F1241" s="10">
        <f t="shared" si="179"/>
        <v>6.2524126476624975E-2</v>
      </c>
      <c r="G1241" s="9">
        <f t="shared" si="180"/>
        <v>4.6496941222125638</v>
      </c>
      <c r="H1241" s="9">
        <f t="shared" si="181"/>
        <v>0</v>
      </c>
      <c r="I1241" s="9">
        <f t="shared" si="182"/>
        <v>0</v>
      </c>
      <c r="J1241" s="10">
        <f t="shared" si="183"/>
        <v>3.9769296294121147E-5</v>
      </c>
      <c r="K1241" s="9">
        <f t="shared" si="184"/>
        <v>0</v>
      </c>
      <c r="L1241" s="9">
        <f>K1241*'Exhaust Gas Math'!$C$14</f>
        <v>0</v>
      </c>
      <c r="M1241" s="9">
        <f>(L1241/'Exhaust Gas Math'!$B$14)+('Exhaust Gas Math'!$D$10)</f>
        <v>4.4059320573952224E-4</v>
      </c>
      <c r="N1241">
        <f>('Exhaust Gas Math'!$E$10*((-0.000000001)*N1240^3+(0.000002)*N1240^2-0.0012*N1240+1.3446)*$B$15+L1241*'Exhaust Gas Math'!$D$14*$B$14)/('Exhaust Gas Math'!$E$10*((-0.000000001)*N1240^3+(0.000002)*N1240^2-0.0012*N1240+1.3446)+L1241*'Exhaust Gas Math'!$D$14)</f>
        <v>1100</v>
      </c>
      <c r="O1241">
        <f t="shared" si="185"/>
        <v>101325</v>
      </c>
      <c r="P1241">
        <f>((-0.0000000008)*N1241^3+(0.000003)*N1241^2-0.004*N1241+2.013)*('Exhaust Gas Math'!$E$10/(L1241+'Exhaust Gas Math'!$E$10))+(357.45*N1241^-1.004)*(L1241/(L1241+'Exhaust Gas Math'!$E$10))</f>
        <v>0.17819999999999947</v>
      </c>
      <c r="Q1241" s="9">
        <f t="shared" si="177"/>
        <v>0</v>
      </c>
      <c r="R1241" s="9">
        <f t="shared" si="178"/>
        <v>101325</v>
      </c>
      <c r="T1241">
        <f t="shared" si="186"/>
        <v>0.15462500000000401</v>
      </c>
      <c r="U1241">
        <f t="shared" si="187"/>
        <v>101325</v>
      </c>
    </row>
    <row r="1242" spans="3:21" x14ac:dyDescent="0.2">
      <c r="C1242" s="1"/>
      <c r="D1242" s="1"/>
      <c r="E1242" s="1">
        <v>0.154750000000004</v>
      </c>
      <c r="F1242" s="10">
        <f t="shared" si="179"/>
        <v>6.3009720396878327E-2</v>
      </c>
      <c r="G1242" s="9">
        <f t="shared" si="180"/>
        <v>3.1158143412695085</v>
      </c>
      <c r="H1242" s="9">
        <f t="shared" si="181"/>
        <v>0</v>
      </c>
      <c r="I1242" s="9">
        <f t="shared" si="182"/>
        <v>0</v>
      </c>
      <c r="J1242" s="10">
        <f t="shared" si="183"/>
        <v>3.9769296294121147E-5</v>
      </c>
      <c r="K1242" s="9">
        <f t="shared" si="184"/>
        <v>0</v>
      </c>
      <c r="L1242" s="9">
        <f>K1242*'Exhaust Gas Math'!$C$14</f>
        <v>0</v>
      </c>
      <c r="M1242" s="9">
        <f>(L1242/'Exhaust Gas Math'!$B$14)+('Exhaust Gas Math'!$D$10)</f>
        <v>4.4059320573952224E-4</v>
      </c>
      <c r="N1242">
        <f>('Exhaust Gas Math'!$E$10*((-0.000000001)*N1241^3+(0.000002)*N1241^2-0.0012*N1241+1.3446)*$B$15+L1242*'Exhaust Gas Math'!$D$14*$B$14)/('Exhaust Gas Math'!$E$10*((-0.000000001)*N1241^3+(0.000002)*N1241^2-0.0012*N1241+1.3446)+L1242*'Exhaust Gas Math'!$D$14)</f>
        <v>1100</v>
      </c>
      <c r="O1242">
        <f t="shared" si="185"/>
        <v>101325</v>
      </c>
      <c r="P1242">
        <f>((-0.0000000008)*N1242^3+(0.000003)*N1242^2-0.004*N1242+2.013)*('Exhaust Gas Math'!$E$10/(L1242+'Exhaust Gas Math'!$E$10))+(357.45*N1242^-1.004)*(L1242/(L1242+'Exhaust Gas Math'!$E$10))</f>
        <v>0.17819999999999947</v>
      </c>
      <c r="Q1242" s="9">
        <f t="shared" si="177"/>
        <v>0</v>
      </c>
      <c r="R1242" s="9">
        <f t="shared" si="178"/>
        <v>101325</v>
      </c>
      <c r="T1242">
        <f t="shared" si="186"/>
        <v>0.154750000000004</v>
      </c>
      <c r="U1242">
        <f t="shared" si="187"/>
        <v>101325</v>
      </c>
    </row>
    <row r="1243" spans="3:21" x14ac:dyDescent="0.2">
      <c r="C1243" s="1"/>
      <c r="D1243" s="1"/>
      <c r="E1243" s="1">
        <v>0.15487500000000401</v>
      </c>
      <c r="F1243" s="10">
        <f t="shared" si="179"/>
        <v>6.3302279479346441E-2</v>
      </c>
      <c r="G1243" s="9">
        <f t="shared" si="180"/>
        <v>1.5627245287988376</v>
      </c>
      <c r="H1243" s="9">
        <f t="shared" si="181"/>
        <v>0</v>
      </c>
      <c r="I1243" s="9">
        <f t="shared" si="182"/>
        <v>0</v>
      </c>
      <c r="J1243" s="10">
        <f t="shared" si="183"/>
        <v>3.9769296294121147E-5</v>
      </c>
      <c r="K1243" s="9">
        <f t="shared" si="184"/>
        <v>0</v>
      </c>
      <c r="L1243" s="9">
        <f>K1243*'Exhaust Gas Math'!$C$14</f>
        <v>0</v>
      </c>
      <c r="M1243" s="9">
        <f>(L1243/'Exhaust Gas Math'!$B$14)+('Exhaust Gas Math'!$D$10)</f>
        <v>4.4059320573952224E-4</v>
      </c>
      <c r="N1243">
        <f>('Exhaust Gas Math'!$E$10*((-0.000000001)*N1242^3+(0.000002)*N1242^2-0.0012*N1242+1.3446)*$B$15+L1243*'Exhaust Gas Math'!$D$14*$B$14)/('Exhaust Gas Math'!$E$10*((-0.000000001)*N1242^3+(0.000002)*N1242^2-0.0012*N1242+1.3446)+L1243*'Exhaust Gas Math'!$D$14)</f>
        <v>1100</v>
      </c>
      <c r="O1243">
        <f t="shared" si="185"/>
        <v>101325</v>
      </c>
      <c r="P1243">
        <f>((-0.0000000008)*N1243^3+(0.000003)*N1243^2-0.004*N1243+2.013)*('Exhaust Gas Math'!$E$10/(L1243+'Exhaust Gas Math'!$E$10))+(357.45*N1243^-1.004)*(L1243/(L1243+'Exhaust Gas Math'!$E$10))</f>
        <v>0.17819999999999947</v>
      </c>
      <c r="Q1243" s="9">
        <f t="shared" si="177"/>
        <v>0</v>
      </c>
      <c r="R1243" s="9">
        <f t="shared" si="178"/>
        <v>101325</v>
      </c>
      <c r="T1243">
        <f t="shared" si="186"/>
        <v>0.15487500000000401</v>
      </c>
      <c r="U1243">
        <f t="shared" si="187"/>
        <v>101325</v>
      </c>
    </row>
    <row r="1244" spans="3:21" x14ac:dyDescent="0.2">
      <c r="C1244" s="1"/>
      <c r="D1244" s="1"/>
      <c r="E1244" s="1">
        <v>0.155000000000004</v>
      </c>
      <c r="F1244" s="10">
        <f t="shared" si="179"/>
        <v>6.3399999999999998E-2</v>
      </c>
      <c r="G1244" s="9">
        <f t="shared" si="180"/>
        <v>-4.9952999771638005E-11</v>
      </c>
      <c r="H1244" s="9">
        <f t="shared" si="181"/>
        <v>0</v>
      </c>
      <c r="I1244" s="9">
        <f t="shared" si="182"/>
        <v>0</v>
      </c>
      <c r="J1244" s="10">
        <f t="shared" si="183"/>
        <v>3.9769296294121147E-5</v>
      </c>
      <c r="K1244" s="9">
        <f t="shared" si="184"/>
        <v>0</v>
      </c>
      <c r="L1244" s="9">
        <f>K1244*'Exhaust Gas Math'!$C$14</f>
        <v>0</v>
      </c>
      <c r="M1244" s="9">
        <f>(L1244/'Exhaust Gas Math'!$B$14)+('Exhaust Gas Math'!$D$10)</f>
        <v>4.4059320573952224E-4</v>
      </c>
      <c r="N1244">
        <f>('Exhaust Gas Math'!$E$10*((-0.000000001)*N1243^3+(0.000002)*N1243^2-0.0012*N1243+1.3446)*$B$15+L1244*'Exhaust Gas Math'!$D$14*$B$14)/('Exhaust Gas Math'!$E$10*((-0.000000001)*N1243^3+(0.000002)*N1243^2-0.0012*N1243+1.3446)+L1244*'Exhaust Gas Math'!$D$14)</f>
        <v>1100</v>
      </c>
      <c r="O1244">
        <f t="shared" si="185"/>
        <v>101325</v>
      </c>
      <c r="P1244">
        <f>((-0.0000000008)*N1244^3+(0.000003)*N1244^2-0.004*N1244+2.013)*('Exhaust Gas Math'!$E$10/(L1244+'Exhaust Gas Math'!$E$10))+(357.45*N1244^-1.004)*(L1244/(L1244+'Exhaust Gas Math'!$E$10))</f>
        <v>0.17819999999999947</v>
      </c>
      <c r="Q1244" s="9">
        <f t="shared" si="177"/>
        <v>0</v>
      </c>
      <c r="R1244" s="9">
        <f t="shared" si="178"/>
        <v>101325</v>
      </c>
      <c r="T1244">
        <f t="shared" si="186"/>
        <v>0.155000000000004</v>
      </c>
      <c r="U1244">
        <f t="shared" si="187"/>
        <v>101325</v>
      </c>
    </row>
    <row r="1245" spans="3:21" x14ac:dyDescent="0.2">
      <c r="C1245" s="1"/>
      <c r="D1245" s="1"/>
      <c r="E1245" s="1">
        <v>0.15512500000000401</v>
      </c>
      <c r="F1245" s="10">
        <f t="shared" si="179"/>
        <v>6.3302279479333895E-2</v>
      </c>
      <c r="G1245" s="9">
        <f t="shared" si="180"/>
        <v>-1.5627245288990002</v>
      </c>
      <c r="H1245" s="9">
        <f t="shared" si="181"/>
        <v>0</v>
      </c>
      <c r="I1245" s="9">
        <f t="shared" si="182"/>
        <v>0</v>
      </c>
      <c r="J1245" s="10">
        <f t="shared" si="183"/>
        <v>3.9769296294121147E-5</v>
      </c>
      <c r="K1245" s="9">
        <f t="shared" si="184"/>
        <v>0</v>
      </c>
      <c r="L1245" s="9">
        <f>K1245*'Exhaust Gas Math'!$C$14</f>
        <v>0</v>
      </c>
      <c r="M1245" s="9">
        <f>(L1245/'Exhaust Gas Math'!$B$14)+('Exhaust Gas Math'!$D$10)</f>
        <v>4.4059320573952224E-4</v>
      </c>
      <c r="N1245">
        <f>('Exhaust Gas Math'!$E$10*((-0.000000001)*N1244^3+(0.000002)*N1244^2-0.0012*N1244+1.3446)*$B$15+L1245*'Exhaust Gas Math'!$D$14*$B$14)/('Exhaust Gas Math'!$E$10*((-0.000000001)*N1244^3+(0.000002)*N1244^2-0.0012*N1244+1.3446)+L1245*'Exhaust Gas Math'!$D$14)</f>
        <v>1100</v>
      </c>
      <c r="O1245">
        <f t="shared" si="185"/>
        <v>101325</v>
      </c>
      <c r="P1245">
        <f>((-0.0000000008)*N1245^3+(0.000003)*N1245^2-0.004*N1245+2.013)*('Exhaust Gas Math'!$E$10/(L1245+'Exhaust Gas Math'!$E$10))+(357.45*N1245^-1.004)*(L1245/(L1245+'Exhaust Gas Math'!$E$10))</f>
        <v>0.17819999999999947</v>
      </c>
      <c r="Q1245" s="9">
        <f t="shared" si="177"/>
        <v>0</v>
      </c>
      <c r="R1245" s="9">
        <f t="shared" si="178"/>
        <v>101325</v>
      </c>
      <c r="T1245">
        <f t="shared" si="186"/>
        <v>0.15512500000000401</v>
      </c>
      <c r="U1245">
        <f t="shared" si="187"/>
        <v>101325</v>
      </c>
    </row>
    <row r="1246" spans="3:21" x14ac:dyDescent="0.2">
      <c r="C1246" s="1"/>
      <c r="D1246" s="1"/>
      <c r="E1246" s="1">
        <v>0.155250000000004</v>
      </c>
      <c r="F1246" s="10">
        <f t="shared" si="179"/>
        <v>6.3009720396853389E-2</v>
      </c>
      <c r="G1246" s="9">
        <f t="shared" si="180"/>
        <v>-3.115814341368464</v>
      </c>
      <c r="H1246" s="9">
        <f t="shared" si="181"/>
        <v>0</v>
      </c>
      <c r="I1246" s="9">
        <f t="shared" si="182"/>
        <v>0</v>
      </c>
      <c r="J1246" s="10">
        <f t="shared" si="183"/>
        <v>3.9769296294121147E-5</v>
      </c>
      <c r="K1246" s="9">
        <f t="shared" si="184"/>
        <v>0</v>
      </c>
      <c r="L1246" s="9">
        <f>K1246*'Exhaust Gas Math'!$C$14</f>
        <v>0</v>
      </c>
      <c r="M1246" s="9">
        <f>(L1246/'Exhaust Gas Math'!$B$14)+('Exhaust Gas Math'!$D$10)</f>
        <v>4.4059320573952224E-4</v>
      </c>
      <c r="N1246">
        <f>('Exhaust Gas Math'!$E$10*((-0.000000001)*N1245^3+(0.000002)*N1245^2-0.0012*N1245+1.3446)*$B$15+L1246*'Exhaust Gas Math'!$D$14*$B$14)/('Exhaust Gas Math'!$E$10*((-0.000000001)*N1245^3+(0.000002)*N1245^2-0.0012*N1245+1.3446)+L1246*'Exhaust Gas Math'!$D$14)</f>
        <v>1100</v>
      </c>
      <c r="O1246">
        <f t="shared" si="185"/>
        <v>101325</v>
      </c>
      <c r="P1246">
        <f>((-0.0000000008)*N1246^3+(0.000003)*N1246^2-0.004*N1246+2.013)*('Exhaust Gas Math'!$E$10/(L1246+'Exhaust Gas Math'!$E$10))+(357.45*N1246^-1.004)*(L1246/(L1246+'Exhaust Gas Math'!$E$10))</f>
        <v>0.17819999999999947</v>
      </c>
      <c r="Q1246" s="9">
        <f t="shared" si="177"/>
        <v>0</v>
      </c>
      <c r="R1246" s="9">
        <f t="shared" si="178"/>
        <v>101325</v>
      </c>
      <c r="T1246">
        <f t="shared" si="186"/>
        <v>0.155250000000004</v>
      </c>
      <c r="U1246">
        <f t="shared" si="187"/>
        <v>101325</v>
      </c>
    </row>
    <row r="1247" spans="3:21" x14ac:dyDescent="0.2">
      <c r="C1247" s="1"/>
      <c r="D1247" s="1"/>
      <c r="E1247" s="1">
        <v>0.15537500000000401</v>
      </c>
      <c r="F1247" s="10">
        <f t="shared" si="179"/>
        <v>6.2524126476587644E-2</v>
      </c>
      <c r="G1247" s="9">
        <f t="shared" si="180"/>
        <v>-4.6496941223102599</v>
      </c>
      <c r="H1247" s="9">
        <f t="shared" si="181"/>
        <v>0</v>
      </c>
      <c r="I1247" s="9">
        <f t="shared" si="182"/>
        <v>0</v>
      </c>
      <c r="J1247" s="10">
        <f t="shared" si="183"/>
        <v>3.9769296294121147E-5</v>
      </c>
      <c r="K1247" s="9">
        <f t="shared" si="184"/>
        <v>0</v>
      </c>
      <c r="L1247" s="9">
        <f>K1247*'Exhaust Gas Math'!$C$14</f>
        <v>0</v>
      </c>
      <c r="M1247" s="9">
        <f>(L1247/'Exhaust Gas Math'!$B$14)+('Exhaust Gas Math'!$D$10)</f>
        <v>4.4059320573952224E-4</v>
      </c>
      <c r="N1247">
        <f>('Exhaust Gas Math'!$E$10*((-0.000000001)*N1246^3+(0.000002)*N1246^2-0.0012*N1246+1.3446)*$B$15+L1247*'Exhaust Gas Math'!$D$14*$B$14)/('Exhaust Gas Math'!$E$10*((-0.000000001)*N1246^3+(0.000002)*N1246^2-0.0012*N1246+1.3446)+L1247*'Exhaust Gas Math'!$D$14)</f>
        <v>1100</v>
      </c>
      <c r="O1247">
        <f t="shared" si="185"/>
        <v>101325</v>
      </c>
      <c r="P1247">
        <f>((-0.0000000008)*N1247^3+(0.000003)*N1247^2-0.004*N1247+2.013)*('Exhaust Gas Math'!$E$10/(L1247+'Exhaust Gas Math'!$E$10))+(357.45*N1247^-1.004)*(L1247/(L1247+'Exhaust Gas Math'!$E$10))</f>
        <v>0.17819999999999947</v>
      </c>
      <c r="Q1247" s="9">
        <f t="shared" si="177"/>
        <v>0</v>
      </c>
      <c r="R1247" s="9">
        <f t="shared" si="178"/>
        <v>101325</v>
      </c>
      <c r="T1247">
        <f t="shared" si="186"/>
        <v>0.15537500000000401</v>
      </c>
      <c r="U1247">
        <f t="shared" si="187"/>
        <v>101325</v>
      </c>
    </row>
    <row r="1248" spans="3:21" x14ac:dyDescent="0.2">
      <c r="C1248" s="1"/>
      <c r="D1248" s="1"/>
      <c r="E1248" s="1">
        <v>0.155500000000004</v>
      </c>
      <c r="F1248" s="10">
        <f t="shared" si="179"/>
        <v>6.1848491566531785E-2</v>
      </c>
      <c r="G1248" s="9">
        <f t="shared" si="180"/>
        <v>-6.1549069928072706</v>
      </c>
      <c r="H1248" s="9">
        <f t="shared" si="181"/>
        <v>0</v>
      </c>
      <c r="I1248" s="9">
        <f t="shared" si="182"/>
        <v>0</v>
      </c>
      <c r="J1248" s="10">
        <f t="shared" si="183"/>
        <v>3.9769296294121147E-5</v>
      </c>
      <c r="K1248" s="9">
        <f t="shared" si="184"/>
        <v>0</v>
      </c>
      <c r="L1248" s="9">
        <f>K1248*'Exhaust Gas Math'!$C$14</f>
        <v>0</v>
      </c>
      <c r="M1248" s="9">
        <f>(L1248/'Exhaust Gas Math'!$B$14)+('Exhaust Gas Math'!$D$10)</f>
        <v>4.4059320573952224E-4</v>
      </c>
      <c r="N1248">
        <f>('Exhaust Gas Math'!$E$10*((-0.000000001)*N1247^3+(0.000002)*N1247^2-0.0012*N1247+1.3446)*$B$15+L1248*'Exhaust Gas Math'!$D$14*$B$14)/('Exhaust Gas Math'!$E$10*((-0.000000001)*N1247^3+(0.000002)*N1247^2-0.0012*N1247+1.3446)+L1248*'Exhaust Gas Math'!$D$14)</f>
        <v>1100</v>
      </c>
      <c r="O1248">
        <f t="shared" si="185"/>
        <v>101325</v>
      </c>
      <c r="P1248">
        <f>((-0.0000000008)*N1248^3+(0.000003)*N1248^2-0.004*N1248+2.013)*('Exhaust Gas Math'!$E$10/(L1248+'Exhaust Gas Math'!$E$10))+(357.45*N1248^-1.004)*(L1248/(L1248+'Exhaust Gas Math'!$E$10))</f>
        <v>0.17819999999999947</v>
      </c>
      <c r="Q1248" s="9">
        <f t="shared" si="177"/>
        <v>0</v>
      </c>
      <c r="R1248" s="9">
        <f t="shared" si="178"/>
        <v>101325</v>
      </c>
      <c r="T1248">
        <f t="shared" si="186"/>
        <v>0.155500000000004</v>
      </c>
      <c r="U1248">
        <f t="shared" si="187"/>
        <v>101325</v>
      </c>
    </row>
    <row r="1249" spans="3:21" x14ac:dyDescent="0.2">
      <c r="C1249" s="1"/>
      <c r="D1249" s="1"/>
      <c r="E1249" s="1">
        <v>0.15562500000000401</v>
      </c>
      <c r="F1249" s="10">
        <f t="shared" si="179"/>
        <v>6.0986981180577209E-2</v>
      </c>
      <c r="G1249" s="9">
        <f t="shared" si="180"/>
        <v>-7.6221728149798977</v>
      </c>
      <c r="H1249" s="9">
        <f t="shared" si="181"/>
        <v>0</v>
      </c>
      <c r="I1249" s="9">
        <f t="shared" si="182"/>
        <v>0</v>
      </c>
      <c r="J1249" s="10">
        <f t="shared" si="183"/>
        <v>3.9769296294121147E-5</v>
      </c>
      <c r="K1249" s="9">
        <f t="shared" si="184"/>
        <v>0</v>
      </c>
      <c r="L1249" s="9">
        <f>K1249*'Exhaust Gas Math'!$C$14</f>
        <v>0</v>
      </c>
      <c r="M1249" s="9">
        <f>(L1249/'Exhaust Gas Math'!$B$14)+('Exhaust Gas Math'!$D$10)</f>
        <v>4.4059320573952224E-4</v>
      </c>
      <c r="N1249">
        <f>('Exhaust Gas Math'!$E$10*((-0.000000001)*N1248^3+(0.000002)*N1248^2-0.0012*N1248+1.3446)*$B$15+L1249*'Exhaust Gas Math'!$D$14*$B$14)/('Exhaust Gas Math'!$E$10*((-0.000000001)*N1248^3+(0.000002)*N1248^2-0.0012*N1248+1.3446)+L1249*'Exhaust Gas Math'!$D$14)</f>
        <v>1100</v>
      </c>
      <c r="O1249">
        <f t="shared" si="185"/>
        <v>101325</v>
      </c>
      <c r="P1249">
        <f>((-0.0000000008)*N1249^3+(0.000003)*N1249^2-0.004*N1249+2.013)*('Exhaust Gas Math'!$E$10/(L1249+'Exhaust Gas Math'!$E$10))+(357.45*N1249^-1.004)*(L1249/(L1249+'Exhaust Gas Math'!$E$10))</f>
        <v>0.17819999999999947</v>
      </c>
      <c r="Q1249" s="9">
        <f t="shared" si="177"/>
        <v>0</v>
      </c>
      <c r="R1249" s="9">
        <f t="shared" si="178"/>
        <v>101325</v>
      </c>
      <c r="T1249">
        <f t="shared" si="186"/>
        <v>0.15562500000000401</v>
      </c>
      <c r="U1249">
        <f t="shared" si="187"/>
        <v>101325</v>
      </c>
    </row>
    <row r="1250" spans="3:21" x14ac:dyDescent="0.2">
      <c r="C1250" s="1"/>
      <c r="D1250" s="1"/>
      <c r="E1250" s="1">
        <v>0.155750000000004</v>
      </c>
      <c r="F1250" s="10">
        <f t="shared" si="179"/>
        <v>5.9944906816735026E-2</v>
      </c>
      <c r="G1250" s="9">
        <f t="shared" si="180"/>
        <v>-9.0424454071182456</v>
      </c>
      <c r="H1250" s="9">
        <f t="shared" si="181"/>
        <v>0</v>
      </c>
      <c r="I1250" s="9">
        <f t="shared" si="182"/>
        <v>0</v>
      </c>
      <c r="J1250" s="10">
        <f t="shared" si="183"/>
        <v>3.9769296294121147E-5</v>
      </c>
      <c r="K1250" s="9">
        <f t="shared" si="184"/>
        <v>0</v>
      </c>
      <c r="L1250" s="9">
        <f>K1250*'Exhaust Gas Math'!$C$14</f>
        <v>0</v>
      </c>
      <c r="M1250" s="9">
        <f>(L1250/'Exhaust Gas Math'!$B$14)+('Exhaust Gas Math'!$D$10)</f>
        <v>4.4059320573952224E-4</v>
      </c>
      <c r="N1250">
        <f>('Exhaust Gas Math'!$E$10*((-0.000000001)*N1249^3+(0.000002)*N1249^2-0.0012*N1249+1.3446)*$B$15+L1250*'Exhaust Gas Math'!$D$14*$B$14)/('Exhaust Gas Math'!$E$10*((-0.000000001)*N1249^3+(0.000002)*N1249^2-0.0012*N1249+1.3446)+L1250*'Exhaust Gas Math'!$D$14)</f>
        <v>1100</v>
      </c>
      <c r="O1250">
        <f t="shared" si="185"/>
        <v>101325</v>
      </c>
      <c r="P1250">
        <f>((-0.0000000008)*N1250^3+(0.000003)*N1250^2-0.004*N1250+2.013)*('Exhaust Gas Math'!$E$10/(L1250+'Exhaust Gas Math'!$E$10))+(357.45*N1250^-1.004)*(L1250/(L1250+'Exhaust Gas Math'!$E$10))</f>
        <v>0.17819999999999947</v>
      </c>
      <c r="Q1250" s="9">
        <f t="shared" si="177"/>
        <v>0</v>
      </c>
      <c r="R1250" s="9">
        <f t="shared" si="178"/>
        <v>101325</v>
      </c>
      <c r="T1250">
        <f t="shared" si="186"/>
        <v>0.155750000000004</v>
      </c>
      <c r="U1250">
        <f t="shared" si="187"/>
        <v>101325</v>
      </c>
    </row>
    <row r="1251" spans="3:21" x14ac:dyDescent="0.2">
      <c r="C1251" s="1"/>
      <c r="D1251" s="1"/>
      <c r="E1251" s="1">
        <v>0.15587500000000401</v>
      </c>
      <c r="F1251" s="10">
        <f t="shared" si="179"/>
        <v>5.8728693209983071E-2</v>
      </c>
      <c r="G1251" s="9">
        <f t="shared" si="180"/>
        <v>-10.406968316403487</v>
      </c>
      <c r="H1251" s="9">
        <f t="shared" si="181"/>
        <v>0</v>
      </c>
      <c r="I1251" s="9">
        <f t="shared" si="182"/>
        <v>0</v>
      </c>
      <c r="J1251" s="10">
        <f t="shared" si="183"/>
        <v>3.9769296294121147E-5</v>
      </c>
      <c r="K1251" s="9">
        <f t="shared" si="184"/>
        <v>0</v>
      </c>
      <c r="L1251" s="9">
        <f>K1251*'Exhaust Gas Math'!$C$14</f>
        <v>0</v>
      </c>
      <c r="M1251" s="9">
        <f>(L1251/'Exhaust Gas Math'!$B$14)+('Exhaust Gas Math'!$D$10)</f>
        <v>4.4059320573952224E-4</v>
      </c>
      <c r="N1251">
        <f>('Exhaust Gas Math'!$E$10*((-0.000000001)*N1250^3+(0.000002)*N1250^2-0.0012*N1250+1.3446)*$B$15+L1251*'Exhaust Gas Math'!$D$14*$B$14)/('Exhaust Gas Math'!$E$10*((-0.000000001)*N1250^3+(0.000002)*N1250^2-0.0012*N1250+1.3446)+L1251*'Exhaust Gas Math'!$D$14)</f>
        <v>1100</v>
      </c>
      <c r="O1251">
        <f t="shared" si="185"/>
        <v>101325</v>
      </c>
      <c r="P1251">
        <f>((-0.0000000008)*N1251^3+(0.000003)*N1251^2-0.004*N1251+2.013)*('Exhaust Gas Math'!$E$10/(L1251+'Exhaust Gas Math'!$E$10))+(357.45*N1251^-1.004)*(L1251/(L1251+'Exhaust Gas Math'!$E$10))</f>
        <v>0.17819999999999947</v>
      </c>
      <c r="Q1251" s="9">
        <f t="shared" si="177"/>
        <v>0</v>
      </c>
      <c r="R1251" s="9">
        <f t="shared" si="178"/>
        <v>101325</v>
      </c>
      <c r="T1251">
        <f t="shared" si="186"/>
        <v>0.15587500000000401</v>
      </c>
      <c r="U1251">
        <f t="shared" si="187"/>
        <v>101325</v>
      </c>
    </row>
    <row r="1252" spans="3:21" x14ac:dyDescent="0.2">
      <c r="C1252" s="1"/>
      <c r="D1252" s="1"/>
      <c r="E1252" s="1">
        <v>0.156000000000004</v>
      </c>
      <c r="F1252" s="10">
        <f t="shared" si="179"/>
        <v>5.7345838721639036E-2</v>
      </c>
      <c r="G1252" s="9">
        <f t="shared" si="180"/>
        <v>-11.707328805349965</v>
      </c>
      <c r="H1252" s="9">
        <f t="shared" si="181"/>
        <v>0</v>
      </c>
      <c r="I1252" s="9">
        <f t="shared" si="182"/>
        <v>0</v>
      </c>
      <c r="J1252" s="10">
        <f t="shared" si="183"/>
        <v>3.9769296294121147E-5</v>
      </c>
      <c r="K1252" s="9">
        <f t="shared" si="184"/>
        <v>0</v>
      </c>
      <c r="L1252" s="9">
        <f>K1252*'Exhaust Gas Math'!$C$14</f>
        <v>0</v>
      </c>
      <c r="M1252" s="9">
        <f>(L1252/'Exhaust Gas Math'!$B$14)+('Exhaust Gas Math'!$D$10)</f>
        <v>4.4059320573952224E-4</v>
      </c>
      <c r="N1252">
        <f>('Exhaust Gas Math'!$E$10*((-0.000000001)*N1251^3+(0.000002)*N1251^2-0.0012*N1251+1.3446)*$B$15+L1252*'Exhaust Gas Math'!$D$14*$B$14)/('Exhaust Gas Math'!$E$10*((-0.000000001)*N1251^3+(0.000002)*N1251^2-0.0012*N1251+1.3446)+L1252*'Exhaust Gas Math'!$D$14)</f>
        <v>1100</v>
      </c>
      <c r="O1252">
        <f t="shared" si="185"/>
        <v>101325</v>
      </c>
      <c r="P1252">
        <f>((-0.0000000008)*N1252^3+(0.000003)*N1252^2-0.004*N1252+2.013)*('Exhaust Gas Math'!$E$10/(L1252+'Exhaust Gas Math'!$E$10))+(357.45*N1252^-1.004)*(L1252/(L1252+'Exhaust Gas Math'!$E$10))</f>
        <v>0.17819999999999947</v>
      </c>
      <c r="Q1252" s="9">
        <f t="shared" si="177"/>
        <v>0</v>
      </c>
      <c r="R1252" s="9">
        <f t="shared" si="178"/>
        <v>101325</v>
      </c>
      <c r="T1252">
        <f t="shared" si="186"/>
        <v>0.156000000000004</v>
      </c>
      <c r="U1252">
        <f t="shared" si="187"/>
        <v>101325</v>
      </c>
    </row>
    <row r="1253" spans="3:21" x14ac:dyDescent="0.2">
      <c r="C1253" s="1"/>
      <c r="D1253" s="1"/>
      <c r="E1253" s="1">
        <v>0.15612500000000401</v>
      </c>
      <c r="F1253" s="10">
        <f t="shared" si="179"/>
        <v>5.5804869109469045E-2</v>
      </c>
      <c r="G1253" s="9">
        <f t="shared" si="180"/>
        <v>-12.935509719129804</v>
      </c>
      <c r="H1253" s="9">
        <f t="shared" si="181"/>
        <v>0</v>
      </c>
      <c r="I1253" s="9">
        <f t="shared" si="182"/>
        <v>0</v>
      </c>
      <c r="J1253" s="10">
        <f t="shared" si="183"/>
        <v>3.9769296294121147E-5</v>
      </c>
      <c r="K1253" s="9">
        <f t="shared" si="184"/>
        <v>0</v>
      </c>
      <c r="L1253" s="9">
        <f>K1253*'Exhaust Gas Math'!$C$14</f>
        <v>0</v>
      </c>
      <c r="M1253" s="9">
        <f>(L1253/'Exhaust Gas Math'!$B$14)+('Exhaust Gas Math'!$D$10)</f>
        <v>4.4059320573952224E-4</v>
      </c>
      <c r="N1253">
        <f>('Exhaust Gas Math'!$E$10*((-0.000000001)*N1252^3+(0.000002)*N1252^2-0.0012*N1252+1.3446)*$B$15+L1253*'Exhaust Gas Math'!$D$14*$B$14)/('Exhaust Gas Math'!$E$10*((-0.000000001)*N1252^3+(0.000002)*N1252^2-0.0012*N1252+1.3446)+L1253*'Exhaust Gas Math'!$D$14)</f>
        <v>1100</v>
      </c>
      <c r="O1253">
        <f t="shared" si="185"/>
        <v>101325</v>
      </c>
      <c r="P1253">
        <f>((-0.0000000008)*N1253^3+(0.000003)*N1253^2-0.004*N1253+2.013)*('Exhaust Gas Math'!$E$10/(L1253+'Exhaust Gas Math'!$E$10))+(357.45*N1253^-1.004)*(L1253/(L1253+'Exhaust Gas Math'!$E$10))</f>
        <v>0.17819999999999947</v>
      </c>
      <c r="Q1253" s="9">
        <f t="shared" si="177"/>
        <v>0</v>
      </c>
      <c r="R1253" s="9">
        <f t="shared" si="178"/>
        <v>101325</v>
      </c>
      <c r="T1253">
        <f t="shared" si="186"/>
        <v>0.15612500000000401</v>
      </c>
      <c r="U1253">
        <f t="shared" si="187"/>
        <v>101325</v>
      </c>
    </row>
    <row r="1254" spans="3:21" x14ac:dyDescent="0.2">
      <c r="C1254" s="1"/>
      <c r="D1254" s="1"/>
      <c r="E1254" s="1">
        <v>0.156250000000004</v>
      </c>
      <c r="F1254" s="10">
        <f t="shared" si="179"/>
        <v>5.41152849635574E-2</v>
      </c>
      <c r="G1254" s="9">
        <f t="shared" si="180"/>
        <v>-14.083938913997306</v>
      </c>
      <c r="H1254" s="9">
        <f t="shared" si="181"/>
        <v>0</v>
      </c>
      <c r="I1254" s="9">
        <f t="shared" si="182"/>
        <v>0</v>
      </c>
      <c r="J1254" s="10">
        <f t="shared" si="183"/>
        <v>3.9769296294121147E-5</v>
      </c>
      <c r="K1254" s="9">
        <f t="shared" si="184"/>
        <v>0</v>
      </c>
      <c r="L1254" s="9">
        <f>K1254*'Exhaust Gas Math'!$C$14</f>
        <v>0</v>
      </c>
      <c r="M1254" s="9">
        <f>(L1254/'Exhaust Gas Math'!$B$14)+('Exhaust Gas Math'!$D$10)</f>
        <v>4.4059320573952224E-4</v>
      </c>
      <c r="N1254">
        <f>('Exhaust Gas Math'!$E$10*((-0.000000001)*N1253^3+(0.000002)*N1253^2-0.0012*N1253+1.3446)*$B$15+L1254*'Exhaust Gas Math'!$D$14*$B$14)/('Exhaust Gas Math'!$E$10*((-0.000000001)*N1253^3+(0.000002)*N1253^2-0.0012*N1253+1.3446)+L1254*'Exhaust Gas Math'!$D$14)</f>
        <v>1100</v>
      </c>
      <c r="O1254">
        <f t="shared" si="185"/>
        <v>101325</v>
      </c>
      <c r="P1254">
        <f>((-0.0000000008)*N1254^3+(0.000003)*N1254^2-0.004*N1254+2.013)*('Exhaust Gas Math'!$E$10/(L1254+'Exhaust Gas Math'!$E$10))+(357.45*N1254^-1.004)*(L1254/(L1254+'Exhaust Gas Math'!$E$10))</f>
        <v>0.17819999999999947</v>
      </c>
      <c r="Q1254" s="9">
        <f t="shared" si="177"/>
        <v>0</v>
      </c>
      <c r="R1254" s="9">
        <f t="shared" si="178"/>
        <v>101325</v>
      </c>
      <c r="T1254">
        <f t="shared" si="186"/>
        <v>0.156250000000004</v>
      </c>
      <c r="U1254">
        <f t="shared" si="187"/>
        <v>101325</v>
      </c>
    </row>
    <row r="1255" spans="3:21" x14ac:dyDescent="0.2">
      <c r="C1255" s="1"/>
      <c r="D1255" s="1"/>
      <c r="E1255" s="1">
        <v>0.15637500000000401</v>
      </c>
      <c r="F1255" s="10">
        <f t="shared" si="179"/>
        <v>5.2287503132006162E-2</v>
      </c>
      <c r="G1255" s="9">
        <f t="shared" si="180"/>
        <v>-15.145535942075481</v>
      </c>
      <c r="H1255" s="9">
        <f t="shared" si="181"/>
        <v>0</v>
      </c>
      <c r="I1255" s="9">
        <f t="shared" si="182"/>
        <v>0</v>
      </c>
      <c r="J1255" s="10">
        <f t="shared" si="183"/>
        <v>3.9769296294121147E-5</v>
      </c>
      <c r="K1255" s="9">
        <f t="shared" si="184"/>
        <v>0</v>
      </c>
      <c r="L1255" s="9">
        <f>K1255*'Exhaust Gas Math'!$C$14</f>
        <v>0</v>
      </c>
      <c r="M1255" s="9">
        <f>(L1255/'Exhaust Gas Math'!$B$14)+('Exhaust Gas Math'!$D$10)</f>
        <v>4.4059320573952224E-4</v>
      </c>
      <c r="N1255">
        <f>('Exhaust Gas Math'!$E$10*((-0.000000001)*N1254^3+(0.000002)*N1254^2-0.0012*N1254+1.3446)*$B$15+L1255*'Exhaust Gas Math'!$D$14*$B$14)/('Exhaust Gas Math'!$E$10*((-0.000000001)*N1254^3+(0.000002)*N1254^2-0.0012*N1254+1.3446)+L1255*'Exhaust Gas Math'!$D$14)</f>
        <v>1100</v>
      </c>
      <c r="O1255">
        <f t="shared" si="185"/>
        <v>101325</v>
      </c>
      <c r="P1255">
        <f>((-0.0000000008)*N1255^3+(0.000003)*N1255^2-0.004*N1255+2.013)*('Exhaust Gas Math'!$E$10/(L1255+'Exhaust Gas Math'!$E$10))+(357.45*N1255^-1.004)*(L1255/(L1255+'Exhaust Gas Math'!$E$10))</f>
        <v>0.17819999999999947</v>
      </c>
      <c r="Q1255" s="9">
        <f t="shared" si="177"/>
        <v>0</v>
      </c>
      <c r="R1255" s="9">
        <f t="shared" si="178"/>
        <v>101325</v>
      </c>
      <c r="T1255">
        <f t="shared" si="186"/>
        <v>0.15637500000000401</v>
      </c>
      <c r="U1255">
        <f t="shared" si="187"/>
        <v>101325</v>
      </c>
    </row>
    <row r="1256" spans="3:21" x14ac:dyDescent="0.2">
      <c r="C1256" s="1"/>
      <c r="D1256" s="1"/>
      <c r="E1256" s="1">
        <v>0.156500000000004</v>
      </c>
      <c r="F1256" s="10">
        <f t="shared" si="179"/>
        <v>5.0332792497606943E-2</v>
      </c>
      <c r="G1256" s="9">
        <f t="shared" si="180"/>
        <v>-16.113755704668797</v>
      </c>
      <c r="H1256" s="9">
        <f t="shared" si="181"/>
        <v>0</v>
      </c>
      <c r="I1256" s="9">
        <f t="shared" si="182"/>
        <v>0</v>
      </c>
      <c r="J1256" s="10">
        <f t="shared" si="183"/>
        <v>3.9769296294121147E-5</v>
      </c>
      <c r="K1256" s="9">
        <f t="shared" si="184"/>
        <v>0</v>
      </c>
      <c r="L1256" s="9">
        <f>K1256*'Exhaust Gas Math'!$C$14</f>
        <v>0</v>
      </c>
      <c r="M1256" s="9">
        <f>(L1256/'Exhaust Gas Math'!$B$14)+('Exhaust Gas Math'!$D$10)</f>
        <v>4.4059320573952224E-4</v>
      </c>
      <c r="N1256">
        <f>('Exhaust Gas Math'!$E$10*((-0.000000001)*N1255^3+(0.000002)*N1255^2-0.0012*N1255+1.3446)*$B$15+L1256*'Exhaust Gas Math'!$D$14*$B$14)/('Exhaust Gas Math'!$E$10*((-0.000000001)*N1255^3+(0.000002)*N1255^2-0.0012*N1255+1.3446)+L1256*'Exhaust Gas Math'!$D$14)</f>
        <v>1100</v>
      </c>
      <c r="O1256">
        <f t="shared" si="185"/>
        <v>101325</v>
      </c>
      <c r="P1256">
        <f>((-0.0000000008)*N1256^3+(0.000003)*N1256^2-0.004*N1256+2.013)*('Exhaust Gas Math'!$E$10/(L1256+'Exhaust Gas Math'!$E$10))+(357.45*N1256^-1.004)*(L1256/(L1256+'Exhaust Gas Math'!$E$10))</f>
        <v>0.17819999999999947</v>
      </c>
      <c r="Q1256" s="9">
        <f t="shared" si="177"/>
        <v>0</v>
      </c>
      <c r="R1256" s="9">
        <f t="shared" si="178"/>
        <v>101325</v>
      </c>
      <c r="T1256">
        <f t="shared" si="186"/>
        <v>0.156500000000004</v>
      </c>
      <c r="U1256">
        <f t="shared" si="187"/>
        <v>101325</v>
      </c>
    </row>
    <row r="1257" spans="3:21" x14ac:dyDescent="0.2">
      <c r="C1257" s="1"/>
      <c r="D1257" s="1"/>
      <c r="E1257" s="1">
        <v>0.15662500000000401</v>
      </c>
      <c r="F1257" s="10">
        <f t="shared" si="179"/>
        <v>4.8263204501427348E-2</v>
      </c>
      <c r="G1257" s="9">
        <f t="shared" si="180"/>
        <v>-16.982628804975473</v>
      </c>
      <c r="H1257" s="9">
        <f t="shared" si="181"/>
        <v>0</v>
      </c>
      <c r="I1257" s="9">
        <f t="shared" si="182"/>
        <v>0</v>
      </c>
      <c r="J1257" s="10">
        <f t="shared" si="183"/>
        <v>3.9769296294121147E-5</v>
      </c>
      <c r="K1257" s="9">
        <f t="shared" si="184"/>
        <v>0</v>
      </c>
      <c r="L1257" s="9">
        <f>K1257*'Exhaust Gas Math'!$C$14</f>
        <v>0</v>
      </c>
      <c r="M1257" s="9">
        <f>(L1257/'Exhaust Gas Math'!$B$14)+('Exhaust Gas Math'!$D$10)</f>
        <v>4.4059320573952224E-4</v>
      </c>
      <c r="N1257">
        <f>('Exhaust Gas Math'!$E$10*((-0.000000001)*N1256^3+(0.000002)*N1256^2-0.0012*N1256+1.3446)*$B$15+L1257*'Exhaust Gas Math'!$D$14*$B$14)/('Exhaust Gas Math'!$E$10*((-0.000000001)*N1256^3+(0.000002)*N1256^2-0.0012*N1256+1.3446)+L1257*'Exhaust Gas Math'!$D$14)</f>
        <v>1100</v>
      </c>
      <c r="O1257">
        <f t="shared" si="185"/>
        <v>101325</v>
      </c>
      <c r="P1257">
        <f>((-0.0000000008)*N1257^3+(0.000003)*N1257^2-0.004*N1257+2.013)*('Exhaust Gas Math'!$E$10/(L1257+'Exhaust Gas Math'!$E$10))+(357.45*N1257^-1.004)*(L1257/(L1257+'Exhaust Gas Math'!$E$10))</f>
        <v>0.17819999999999947</v>
      </c>
      <c r="Q1257" s="9">
        <f t="shared" si="177"/>
        <v>0</v>
      </c>
      <c r="R1257" s="9">
        <f t="shared" si="178"/>
        <v>101325</v>
      </c>
      <c r="T1257">
        <f t="shared" si="186"/>
        <v>0.15662500000000401</v>
      </c>
      <c r="U1257">
        <f t="shared" si="187"/>
        <v>101325</v>
      </c>
    </row>
    <row r="1258" spans="3:21" x14ac:dyDescent="0.2">
      <c r="C1258" s="1"/>
      <c r="D1258" s="1"/>
      <c r="E1258" s="1">
        <v>0.156750000000004</v>
      </c>
      <c r="F1258" s="10">
        <f t="shared" si="179"/>
        <v>4.6091498841672823E-2</v>
      </c>
      <c r="G1258" s="9">
        <f t="shared" si="180"/>
        <v>-17.746798351402042</v>
      </c>
      <c r="H1258" s="9">
        <f t="shared" si="181"/>
        <v>0</v>
      </c>
      <c r="I1258" s="9">
        <f t="shared" si="182"/>
        <v>0</v>
      </c>
      <c r="J1258" s="10">
        <f t="shared" si="183"/>
        <v>3.9769296294121147E-5</v>
      </c>
      <c r="K1258" s="9">
        <f t="shared" si="184"/>
        <v>0</v>
      </c>
      <c r="L1258" s="9">
        <f>K1258*'Exhaust Gas Math'!$C$14</f>
        <v>0</v>
      </c>
      <c r="M1258" s="9">
        <f>(L1258/'Exhaust Gas Math'!$B$14)+('Exhaust Gas Math'!$D$10)</f>
        <v>4.4059320573952224E-4</v>
      </c>
      <c r="N1258">
        <f>('Exhaust Gas Math'!$E$10*((-0.000000001)*N1257^3+(0.000002)*N1257^2-0.0012*N1257+1.3446)*$B$15+L1258*'Exhaust Gas Math'!$D$14*$B$14)/('Exhaust Gas Math'!$E$10*((-0.000000001)*N1257^3+(0.000002)*N1257^2-0.0012*N1257+1.3446)+L1258*'Exhaust Gas Math'!$D$14)</f>
        <v>1100</v>
      </c>
      <c r="O1258">
        <f t="shared" si="185"/>
        <v>101325</v>
      </c>
      <c r="P1258">
        <f>((-0.0000000008)*N1258^3+(0.000003)*N1258^2-0.004*N1258+2.013)*('Exhaust Gas Math'!$E$10/(L1258+'Exhaust Gas Math'!$E$10))+(357.45*N1258^-1.004)*(L1258/(L1258+'Exhaust Gas Math'!$E$10))</f>
        <v>0.17819999999999947</v>
      </c>
      <c r="Q1258" s="9">
        <f t="shared" si="177"/>
        <v>0</v>
      </c>
      <c r="R1258" s="9">
        <f t="shared" si="178"/>
        <v>101325</v>
      </c>
      <c r="T1258">
        <f t="shared" si="186"/>
        <v>0.156750000000004</v>
      </c>
      <c r="U1258">
        <f t="shared" si="187"/>
        <v>101325</v>
      </c>
    </row>
    <row r="1259" spans="3:21" x14ac:dyDescent="0.2">
      <c r="C1259" s="1"/>
      <c r="D1259" s="1"/>
      <c r="E1259" s="1">
        <v>0.15687500000000401</v>
      </c>
      <c r="F1259" s="10">
        <f t="shared" si="179"/>
        <v>4.3831064805899593E-2</v>
      </c>
      <c r="G1259" s="9">
        <f t="shared" si="180"/>
        <v>-18.401552984583187</v>
      </c>
      <c r="H1259" s="9">
        <f t="shared" si="181"/>
        <v>0</v>
      </c>
      <c r="I1259" s="9">
        <f t="shared" si="182"/>
        <v>0</v>
      </c>
      <c r="J1259" s="10">
        <f t="shared" si="183"/>
        <v>3.9769296294121147E-5</v>
      </c>
      <c r="K1259" s="9">
        <f t="shared" si="184"/>
        <v>0</v>
      </c>
      <c r="L1259" s="9">
        <f>K1259*'Exhaust Gas Math'!$C$14</f>
        <v>0</v>
      </c>
      <c r="M1259" s="9">
        <f>(L1259/'Exhaust Gas Math'!$B$14)+('Exhaust Gas Math'!$D$10)</f>
        <v>4.4059320573952224E-4</v>
      </c>
      <c r="N1259">
        <f>('Exhaust Gas Math'!$E$10*((-0.000000001)*N1258^3+(0.000002)*N1258^2-0.0012*N1258+1.3446)*$B$15+L1259*'Exhaust Gas Math'!$D$14*$B$14)/('Exhaust Gas Math'!$E$10*((-0.000000001)*N1258^3+(0.000002)*N1258^2-0.0012*N1258+1.3446)+L1259*'Exhaust Gas Math'!$D$14)</f>
        <v>1100</v>
      </c>
      <c r="O1259">
        <f t="shared" si="185"/>
        <v>101325</v>
      </c>
      <c r="P1259">
        <f>((-0.0000000008)*N1259^3+(0.000003)*N1259^2-0.004*N1259+2.013)*('Exhaust Gas Math'!$E$10/(L1259+'Exhaust Gas Math'!$E$10))+(357.45*N1259^-1.004)*(L1259/(L1259+'Exhaust Gas Math'!$E$10))</f>
        <v>0.17819999999999947</v>
      </c>
      <c r="Q1259" s="9">
        <f t="shared" si="177"/>
        <v>0</v>
      </c>
      <c r="R1259" s="9">
        <f t="shared" si="178"/>
        <v>101325</v>
      </c>
      <c r="T1259">
        <f t="shared" si="186"/>
        <v>0.15687500000000401</v>
      </c>
      <c r="U1259">
        <f t="shared" si="187"/>
        <v>101325</v>
      </c>
    </row>
    <row r="1260" spans="3:21" x14ac:dyDescent="0.2">
      <c r="C1260" s="1"/>
      <c r="D1260" s="1"/>
      <c r="E1260" s="1">
        <v>0.157000000000004</v>
      </c>
      <c r="F1260" s="10">
        <f t="shared" si="179"/>
        <v>4.1495838721610008E-2</v>
      </c>
      <c r="G1260" s="9">
        <f t="shared" si="180"/>
        <v>-18.942855924476945</v>
      </c>
      <c r="H1260" s="9">
        <f t="shared" si="181"/>
        <v>0</v>
      </c>
      <c r="I1260" s="9">
        <f t="shared" si="182"/>
        <v>0</v>
      </c>
      <c r="J1260" s="10">
        <f t="shared" si="183"/>
        <v>3.9769296294121147E-5</v>
      </c>
      <c r="K1260" s="9">
        <f t="shared" si="184"/>
        <v>0</v>
      </c>
      <c r="L1260" s="9">
        <f>K1260*'Exhaust Gas Math'!$C$14</f>
        <v>0</v>
      </c>
      <c r="M1260" s="9">
        <f>(L1260/'Exhaust Gas Math'!$B$14)+('Exhaust Gas Math'!$D$10)</f>
        <v>4.4059320573952224E-4</v>
      </c>
      <c r="N1260">
        <f>('Exhaust Gas Math'!$E$10*((-0.000000001)*N1259^3+(0.000002)*N1259^2-0.0012*N1259+1.3446)*$B$15+L1260*'Exhaust Gas Math'!$D$14*$B$14)/('Exhaust Gas Math'!$E$10*((-0.000000001)*N1259^3+(0.000002)*N1259^2-0.0012*N1259+1.3446)+L1260*'Exhaust Gas Math'!$D$14)</f>
        <v>1100</v>
      </c>
      <c r="O1260">
        <f t="shared" si="185"/>
        <v>101325</v>
      </c>
      <c r="P1260">
        <f>((-0.0000000008)*N1260^3+(0.000003)*N1260^2-0.004*N1260+2.013)*('Exhaust Gas Math'!$E$10/(L1260+'Exhaust Gas Math'!$E$10))+(357.45*N1260^-1.004)*(L1260/(L1260+'Exhaust Gas Math'!$E$10))</f>
        <v>0.17819999999999947</v>
      </c>
      <c r="Q1260" s="9">
        <f t="shared" ref="Q1260:Q1323" si="188">H1260*-0.5*P1260*G1260^2</f>
        <v>0</v>
      </c>
      <c r="R1260" s="9">
        <f t="shared" ref="R1260:R1323" si="189">Q1260+O1260</f>
        <v>101325</v>
      </c>
      <c r="T1260">
        <f t="shared" si="186"/>
        <v>0.157000000000004</v>
      </c>
      <c r="U1260">
        <f t="shared" si="187"/>
        <v>101325</v>
      </c>
    </row>
    <row r="1261" spans="3:21" x14ac:dyDescent="0.2">
      <c r="C1261" s="1"/>
      <c r="D1261" s="1"/>
      <c r="E1261" s="1">
        <v>0.15712500000000401</v>
      </c>
      <c r="F1261" s="10">
        <f t="shared" si="179"/>
        <v>3.9100218034154338E-2</v>
      </c>
      <c r="G1261" s="9">
        <f t="shared" si="180"/>
        <v>-19.367369858457575</v>
      </c>
      <c r="H1261" s="9">
        <f t="shared" si="181"/>
        <v>0</v>
      </c>
      <c r="I1261" s="9">
        <f t="shared" si="182"/>
        <v>0</v>
      </c>
      <c r="J1261" s="10">
        <f t="shared" si="183"/>
        <v>3.9769296294121147E-5</v>
      </c>
      <c r="K1261" s="9">
        <f t="shared" si="184"/>
        <v>0</v>
      </c>
      <c r="L1261" s="9">
        <f>K1261*'Exhaust Gas Math'!$C$14</f>
        <v>0</v>
      </c>
      <c r="M1261" s="9">
        <f>(L1261/'Exhaust Gas Math'!$B$14)+('Exhaust Gas Math'!$D$10)</f>
        <v>4.4059320573952224E-4</v>
      </c>
      <c r="N1261">
        <f>('Exhaust Gas Math'!$E$10*((-0.000000001)*N1260^3+(0.000002)*N1260^2-0.0012*N1260+1.3446)*$B$15+L1261*'Exhaust Gas Math'!$D$14*$B$14)/('Exhaust Gas Math'!$E$10*((-0.000000001)*N1260^3+(0.000002)*N1260^2-0.0012*N1260+1.3446)+L1261*'Exhaust Gas Math'!$D$14)</f>
        <v>1100</v>
      </c>
      <c r="O1261">
        <f t="shared" si="185"/>
        <v>101325</v>
      </c>
      <c r="P1261">
        <f>((-0.0000000008)*N1261^3+(0.000003)*N1261^2-0.004*N1261+2.013)*('Exhaust Gas Math'!$E$10/(L1261+'Exhaust Gas Math'!$E$10))+(357.45*N1261^-1.004)*(L1261/(L1261+'Exhaust Gas Math'!$E$10))</f>
        <v>0.17819999999999947</v>
      </c>
      <c r="Q1261" s="9">
        <f t="shared" si="188"/>
        <v>0</v>
      </c>
      <c r="R1261" s="9">
        <f t="shared" si="189"/>
        <v>101325</v>
      </c>
      <c r="T1261">
        <f t="shared" si="186"/>
        <v>0.15712500000000401</v>
      </c>
      <c r="U1261">
        <f t="shared" si="187"/>
        <v>101325</v>
      </c>
    </row>
    <row r="1262" spans="3:21" x14ac:dyDescent="0.2">
      <c r="C1262" s="1"/>
      <c r="D1262" s="1"/>
      <c r="E1262" s="1">
        <v>0.157250000000004</v>
      </c>
      <c r="F1262" s="10">
        <f t="shared" si="179"/>
        <v>3.6658972541696769E-2</v>
      </c>
      <c r="G1262" s="9">
        <f t="shared" si="180"/>
        <v>-19.672477516956679</v>
      </c>
      <c r="H1262" s="9">
        <f t="shared" si="181"/>
        <v>0</v>
      </c>
      <c r="I1262" s="9">
        <f t="shared" si="182"/>
        <v>0</v>
      </c>
      <c r="J1262" s="10">
        <f t="shared" si="183"/>
        <v>3.9769296294121147E-5</v>
      </c>
      <c r="K1262" s="9">
        <f t="shared" si="184"/>
        <v>0</v>
      </c>
      <c r="L1262" s="9">
        <f>K1262*'Exhaust Gas Math'!$C$14</f>
        <v>0</v>
      </c>
      <c r="M1262" s="9">
        <f>(L1262/'Exhaust Gas Math'!$B$14)+('Exhaust Gas Math'!$D$10)</f>
        <v>4.4059320573952224E-4</v>
      </c>
      <c r="N1262">
        <f>('Exhaust Gas Math'!$E$10*((-0.000000001)*N1261^3+(0.000002)*N1261^2-0.0012*N1261+1.3446)*$B$15+L1262*'Exhaust Gas Math'!$D$14*$B$14)/('Exhaust Gas Math'!$E$10*((-0.000000001)*N1261^3+(0.000002)*N1261^2-0.0012*N1261+1.3446)+L1262*'Exhaust Gas Math'!$D$14)</f>
        <v>1100</v>
      </c>
      <c r="O1262">
        <f t="shared" si="185"/>
        <v>101325</v>
      </c>
      <c r="P1262">
        <f>((-0.0000000008)*N1262^3+(0.000003)*N1262^2-0.004*N1262+2.013)*('Exhaust Gas Math'!$E$10/(L1262+'Exhaust Gas Math'!$E$10))+(357.45*N1262^-1.004)*(L1262/(L1262+'Exhaust Gas Math'!$E$10))</f>
        <v>0.17819999999999947</v>
      </c>
      <c r="Q1262" s="9">
        <f t="shared" si="188"/>
        <v>0</v>
      </c>
      <c r="R1262" s="9">
        <f t="shared" si="189"/>
        <v>101325</v>
      </c>
      <c r="T1262">
        <f t="shared" si="186"/>
        <v>0.157250000000004</v>
      </c>
      <c r="U1262">
        <f t="shared" si="187"/>
        <v>101325</v>
      </c>
    </row>
    <row r="1263" spans="3:21" x14ac:dyDescent="0.2">
      <c r="C1263" s="1"/>
      <c r="D1263" s="1"/>
      <c r="E1263" s="1">
        <v>0.15737500000000401</v>
      </c>
      <c r="F1263" s="10">
        <f t="shared" si="179"/>
        <v>3.4187153334493049E-2</v>
      </c>
      <c r="G1263" s="9">
        <f t="shared" si="180"/>
        <v>-19.856297809801241</v>
      </c>
      <c r="H1263" s="9">
        <f t="shared" si="181"/>
        <v>0</v>
      </c>
      <c r="I1263" s="9">
        <f t="shared" si="182"/>
        <v>0</v>
      </c>
      <c r="J1263" s="10">
        <f t="shared" si="183"/>
        <v>3.9769296294121147E-5</v>
      </c>
      <c r="K1263" s="9">
        <f t="shared" si="184"/>
        <v>0</v>
      </c>
      <c r="L1263" s="9">
        <f>K1263*'Exhaust Gas Math'!$C$14</f>
        <v>0</v>
      </c>
      <c r="M1263" s="9">
        <f>(L1263/'Exhaust Gas Math'!$B$14)+('Exhaust Gas Math'!$D$10)</f>
        <v>4.4059320573952224E-4</v>
      </c>
      <c r="N1263">
        <f>('Exhaust Gas Math'!$E$10*((-0.000000001)*N1262^3+(0.000002)*N1262^2-0.0012*N1262+1.3446)*$B$15+L1263*'Exhaust Gas Math'!$D$14*$B$14)/('Exhaust Gas Math'!$E$10*((-0.000000001)*N1262^3+(0.000002)*N1262^2-0.0012*N1262+1.3446)+L1263*'Exhaust Gas Math'!$D$14)</f>
        <v>1100</v>
      </c>
      <c r="O1263">
        <f t="shared" si="185"/>
        <v>101325</v>
      </c>
      <c r="P1263">
        <f>((-0.0000000008)*N1263^3+(0.000003)*N1263^2-0.004*N1263+2.013)*('Exhaust Gas Math'!$E$10/(L1263+'Exhaust Gas Math'!$E$10))+(357.45*N1263^-1.004)*(L1263/(L1263+'Exhaust Gas Math'!$E$10))</f>
        <v>0.17819999999999947</v>
      </c>
      <c r="Q1263" s="9">
        <f t="shared" si="188"/>
        <v>0</v>
      </c>
      <c r="R1263" s="9">
        <f t="shared" si="189"/>
        <v>101325</v>
      </c>
      <c r="T1263">
        <f t="shared" si="186"/>
        <v>0.15737500000000401</v>
      </c>
      <c r="U1263">
        <f t="shared" si="187"/>
        <v>101325</v>
      </c>
    </row>
    <row r="1264" spans="3:21" x14ac:dyDescent="0.2">
      <c r="C1264" s="1"/>
      <c r="D1264" s="1"/>
      <c r="E1264" s="1">
        <v>0.157500000000004</v>
      </c>
      <c r="F1264" s="10">
        <f t="shared" si="179"/>
        <v>3.1699999999920216E-2</v>
      </c>
      <c r="G1264" s="9">
        <f t="shared" si="180"/>
        <v>-19.917697423759289</v>
      </c>
      <c r="H1264" s="9">
        <f t="shared" si="181"/>
        <v>0</v>
      </c>
      <c r="I1264" s="9">
        <f t="shared" si="182"/>
        <v>0</v>
      </c>
      <c r="J1264" s="10">
        <f t="shared" si="183"/>
        <v>3.9769296294121147E-5</v>
      </c>
      <c r="K1264" s="9">
        <f t="shared" si="184"/>
        <v>0</v>
      </c>
      <c r="L1264" s="9">
        <f>K1264*'Exhaust Gas Math'!$C$14</f>
        <v>0</v>
      </c>
      <c r="M1264" s="9">
        <f>(L1264/'Exhaust Gas Math'!$B$14)+('Exhaust Gas Math'!$D$10)</f>
        <v>4.4059320573952224E-4</v>
      </c>
      <c r="N1264">
        <f>('Exhaust Gas Math'!$E$10*((-0.000000001)*N1263^3+(0.000002)*N1263^2-0.0012*N1263+1.3446)*$B$15+L1264*'Exhaust Gas Math'!$D$14*$B$14)/('Exhaust Gas Math'!$E$10*((-0.000000001)*N1263^3+(0.000002)*N1263^2-0.0012*N1263+1.3446)+L1264*'Exhaust Gas Math'!$D$14)</f>
        <v>1100</v>
      </c>
      <c r="O1264">
        <f t="shared" si="185"/>
        <v>101325</v>
      </c>
      <c r="P1264">
        <f>((-0.0000000008)*N1264^3+(0.000003)*N1264^2-0.004*N1264+2.013)*('Exhaust Gas Math'!$E$10/(L1264+'Exhaust Gas Math'!$E$10))+(357.45*N1264^-1.004)*(L1264/(L1264+'Exhaust Gas Math'!$E$10))</f>
        <v>0.17819999999999947</v>
      </c>
      <c r="Q1264" s="9">
        <f t="shared" si="188"/>
        <v>0</v>
      </c>
      <c r="R1264" s="9">
        <f t="shared" si="189"/>
        <v>101325</v>
      </c>
      <c r="T1264">
        <f t="shared" si="186"/>
        <v>0.157500000000004</v>
      </c>
      <c r="U1264">
        <f t="shared" si="187"/>
        <v>101325</v>
      </c>
    </row>
    <row r="1265" spans="3:21" x14ac:dyDescent="0.2">
      <c r="C1265" s="1"/>
      <c r="D1265" s="1"/>
      <c r="E1265" s="1">
        <v>0.15762500000000401</v>
      </c>
      <c r="F1265" s="10">
        <f t="shared" si="179"/>
        <v>2.9212846665347427E-2</v>
      </c>
      <c r="G1265" s="9">
        <f t="shared" si="180"/>
        <v>-19.856297809793354</v>
      </c>
      <c r="H1265" s="9">
        <f t="shared" si="181"/>
        <v>0</v>
      </c>
      <c r="I1265" s="9">
        <f t="shared" si="182"/>
        <v>0</v>
      </c>
      <c r="J1265" s="10">
        <f t="shared" si="183"/>
        <v>3.9769296294121147E-5</v>
      </c>
      <c r="K1265" s="9">
        <f t="shared" si="184"/>
        <v>0</v>
      </c>
      <c r="L1265" s="9">
        <f>K1265*'Exhaust Gas Math'!$C$14</f>
        <v>0</v>
      </c>
      <c r="M1265" s="9">
        <f>(L1265/'Exhaust Gas Math'!$B$14)+('Exhaust Gas Math'!$D$10)</f>
        <v>4.4059320573952224E-4</v>
      </c>
      <c r="N1265">
        <f>('Exhaust Gas Math'!$E$10*((-0.000000001)*N1264^3+(0.000002)*N1264^2-0.0012*N1264+1.3446)*$B$15+L1265*'Exhaust Gas Math'!$D$14*$B$14)/('Exhaust Gas Math'!$E$10*((-0.000000001)*N1264^3+(0.000002)*N1264^2-0.0012*N1264+1.3446)+L1265*'Exhaust Gas Math'!$D$14)</f>
        <v>1100</v>
      </c>
      <c r="O1265">
        <f t="shared" si="185"/>
        <v>101325</v>
      </c>
      <c r="P1265">
        <f>((-0.0000000008)*N1265^3+(0.000003)*N1265^2-0.004*N1265+2.013)*('Exhaust Gas Math'!$E$10/(L1265+'Exhaust Gas Math'!$E$10))+(357.45*N1265^-1.004)*(L1265/(L1265+'Exhaust Gas Math'!$E$10))</f>
        <v>0.17819999999999947</v>
      </c>
      <c r="Q1265" s="9">
        <f t="shared" si="188"/>
        <v>0</v>
      </c>
      <c r="R1265" s="9">
        <f t="shared" si="189"/>
        <v>101325</v>
      </c>
      <c r="T1265">
        <f t="shared" si="186"/>
        <v>0.15762500000000401</v>
      </c>
      <c r="U1265">
        <f t="shared" si="187"/>
        <v>101325</v>
      </c>
    </row>
    <row r="1266" spans="3:21" x14ac:dyDescent="0.2">
      <c r="C1266" s="1"/>
      <c r="D1266" s="1"/>
      <c r="E1266" s="1">
        <v>0.157750000000004</v>
      </c>
      <c r="F1266" s="10">
        <f t="shared" si="179"/>
        <v>2.6741027458146077E-2</v>
      </c>
      <c r="G1266" s="9">
        <f t="shared" si="180"/>
        <v>-19.67247751694104</v>
      </c>
      <c r="H1266" s="9">
        <f t="shared" si="181"/>
        <v>0</v>
      </c>
      <c r="I1266" s="9">
        <f t="shared" si="182"/>
        <v>0</v>
      </c>
      <c r="J1266" s="10">
        <f t="shared" si="183"/>
        <v>3.9769296294121147E-5</v>
      </c>
      <c r="K1266" s="9">
        <f t="shared" si="184"/>
        <v>0</v>
      </c>
      <c r="L1266" s="9">
        <f>K1266*'Exhaust Gas Math'!$C$14</f>
        <v>0</v>
      </c>
      <c r="M1266" s="9">
        <f>(L1266/'Exhaust Gas Math'!$B$14)+('Exhaust Gas Math'!$D$10)</f>
        <v>4.4059320573952224E-4</v>
      </c>
      <c r="N1266">
        <f>('Exhaust Gas Math'!$E$10*((-0.000000001)*N1265^3+(0.000002)*N1265^2-0.0012*N1265+1.3446)*$B$15+L1266*'Exhaust Gas Math'!$D$14*$B$14)/('Exhaust Gas Math'!$E$10*((-0.000000001)*N1265^3+(0.000002)*N1265^2-0.0012*N1265+1.3446)+L1266*'Exhaust Gas Math'!$D$14)</f>
        <v>1100</v>
      </c>
      <c r="O1266">
        <f t="shared" si="185"/>
        <v>101325</v>
      </c>
      <c r="P1266">
        <f>((-0.0000000008)*N1266^3+(0.000003)*N1266^2-0.004*N1266+2.013)*('Exhaust Gas Math'!$E$10/(L1266+'Exhaust Gas Math'!$E$10))+(357.45*N1266^-1.004)*(L1266/(L1266+'Exhaust Gas Math'!$E$10))</f>
        <v>0.17819999999999947</v>
      </c>
      <c r="Q1266" s="9">
        <f t="shared" si="188"/>
        <v>0</v>
      </c>
      <c r="R1266" s="9">
        <f t="shared" si="189"/>
        <v>101325</v>
      </c>
      <c r="T1266">
        <f t="shared" si="186"/>
        <v>0.157750000000004</v>
      </c>
      <c r="U1266">
        <f t="shared" si="187"/>
        <v>101325</v>
      </c>
    </row>
    <row r="1267" spans="3:21" x14ac:dyDescent="0.2">
      <c r="C1267" s="1"/>
      <c r="D1267" s="1"/>
      <c r="E1267" s="1">
        <v>0.15787500000000401</v>
      </c>
      <c r="F1267" s="10">
        <f t="shared" si="179"/>
        <v>2.4299781965690069E-2</v>
      </c>
      <c r="G1267" s="9">
        <f t="shared" si="180"/>
        <v>-19.367369858434103</v>
      </c>
      <c r="H1267" s="9">
        <f t="shared" si="181"/>
        <v>0</v>
      </c>
      <c r="I1267" s="9">
        <f t="shared" si="182"/>
        <v>0</v>
      </c>
      <c r="J1267" s="10">
        <f t="shared" si="183"/>
        <v>3.9769296294121147E-5</v>
      </c>
      <c r="K1267" s="9">
        <f t="shared" si="184"/>
        <v>0</v>
      </c>
      <c r="L1267" s="9">
        <f>K1267*'Exhaust Gas Math'!$C$14</f>
        <v>0</v>
      </c>
      <c r="M1267" s="9">
        <f>(L1267/'Exhaust Gas Math'!$B$14)+('Exhaust Gas Math'!$D$10)</f>
        <v>4.4059320573952224E-4</v>
      </c>
      <c r="N1267">
        <f>('Exhaust Gas Math'!$E$10*((-0.000000001)*N1266^3+(0.000002)*N1266^2-0.0012*N1266+1.3446)*$B$15+L1267*'Exhaust Gas Math'!$D$14*$B$14)/('Exhaust Gas Math'!$E$10*((-0.000000001)*N1266^3+(0.000002)*N1266^2-0.0012*N1266+1.3446)+L1267*'Exhaust Gas Math'!$D$14)</f>
        <v>1100</v>
      </c>
      <c r="O1267">
        <f t="shared" si="185"/>
        <v>101325</v>
      </c>
      <c r="P1267">
        <f>((-0.0000000008)*N1267^3+(0.000003)*N1267^2-0.004*N1267+2.013)*('Exhaust Gas Math'!$E$10/(L1267+'Exhaust Gas Math'!$E$10))+(357.45*N1267^-1.004)*(L1267/(L1267+'Exhaust Gas Math'!$E$10))</f>
        <v>0.17819999999999947</v>
      </c>
      <c r="Q1267" s="9">
        <f t="shared" si="188"/>
        <v>0</v>
      </c>
      <c r="R1267" s="9">
        <f t="shared" si="189"/>
        <v>101325</v>
      </c>
      <c r="T1267">
        <f t="shared" si="186"/>
        <v>0.15787500000000401</v>
      </c>
      <c r="U1267">
        <f t="shared" si="187"/>
        <v>101325</v>
      </c>
    </row>
    <row r="1268" spans="3:21" x14ac:dyDescent="0.2">
      <c r="C1268" s="1"/>
      <c r="D1268" s="1"/>
      <c r="E1268" s="1">
        <v>0.158000000000004</v>
      </c>
      <c r="F1268" s="10">
        <f t="shared" si="179"/>
        <v>2.1904161278238236E-2</v>
      </c>
      <c r="G1268" s="9">
        <f t="shared" si="180"/>
        <v>-18.942855924445961</v>
      </c>
      <c r="H1268" s="9">
        <f t="shared" si="181"/>
        <v>0</v>
      </c>
      <c r="I1268" s="9">
        <f t="shared" si="182"/>
        <v>0</v>
      </c>
      <c r="J1268" s="10">
        <f t="shared" si="183"/>
        <v>3.9769296294121147E-5</v>
      </c>
      <c r="K1268" s="9">
        <f t="shared" si="184"/>
        <v>0</v>
      </c>
      <c r="L1268" s="9">
        <f>K1268*'Exhaust Gas Math'!$C$14</f>
        <v>0</v>
      </c>
      <c r="M1268" s="9">
        <f>(L1268/'Exhaust Gas Math'!$B$14)+('Exhaust Gas Math'!$D$10)</f>
        <v>4.4059320573952224E-4</v>
      </c>
      <c r="N1268">
        <f>('Exhaust Gas Math'!$E$10*((-0.000000001)*N1267^3+(0.000002)*N1267^2-0.0012*N1267+1.3446)*$B$15+L1268*'Exhaust Gas Math'!$D$14*$B$14)/('Exhaust Gas Math'!$E$10*((-0.000000001)*N1267^3+(0.000002)*N1267^2-0.0012*N1267+1.3446)+L1268*'Exhaust Gas Math'!$D$14)</f>
        <v>1100</v>
      </c>
      <c r="O1268">
        <f t="shared" si="185"/>
        <v>101325</v>
      </c>
      <c r="P1268">
        <f>((-0.0000000008)*N1268^3+(0.000003)*N1268^2-0.004*N1268+2.013)*('Exhaust Gas Math'!$E$10/(L1268+'Exhaust Gas Math'!$E$10))+(357.45*N1268^-1.004)*(L1268/(L1268+'Exhaust Gas Math'!$E$10))</f>
        <v>0.17819999999999947</v>
      </c>
      <c r="Q1268" s="9">
        <f t="shared" si="188"/>
        <v>0</v>
      </c>
      <c r="R1268" s="9">
        <f t="shared" si="189"/>
        <v>101325</v>
      </c>
      <c r="T1268">
        <f t="shared" si="186"/>
        <v>0.158000000000004</v>
      </c>
      <c r="U1268">
        <f t="shared" si="187"/>
        <v>101325</v>
      </c>
    </row>
    <row r="1269" spans="3:21" x14ac:dyDescent="0.2">
      <c r="C1269" s="1"/>
      <c r="D1269" s="1"/>
      <c r="E1269" s="1">
        <v>0.15812500000000401</v>
      </c>
      <c r="F1269" s="10">
        <f t="shared" si="179"/>
        <v>1.9568935193952981E-2</v>
      </c>
      <c r="G1269" s="9">
        <f t="shared" si="180"/>
        <v>-18.401552984544821</v>
      </c>
      <c r="H1269" s="9">
        <f t="shared" si="181"/>
        <v>0</v>
      </c>
      <c r="I1269" s="9">
        <f t="shared" si="182"/>
        <v>0</v>
      </c>
      <c r="J1269" s="10">
        <f t="shared" si="183"/>
        <v>3.9769296294121147E-5</v>
      </c>
      <c r="K1269" s="9">
        <f t="shared" si="184"/>
        <v>0</v>
      </c>
      <c r="L1269" s="9">
        <f>K1269*'Exhaust Gas Math'!$C$14</f>
        <v>0</v>
      </c>
      <c r="M1269" s="9">
        <f>(L1269/'Exhaust Gas Math'!$B$14)+('Exhaust Gas Math'!$D$10)</f>
        <v>4.4059320573952224E-4</v>
      </c>
      <c r="N1269">
        <f>('Exhaust Gas Math'!$E$10*((-0.000000001)*N1268^3+(0.000002)*N1268^2-0.0012*N1268+1.3446)*$B$15+L1269*'Exhaust Gas Math'!$D$14*$B$14)/('Exhaust Gas Math'!$E$10*((-0.000000001)*N1268^3+(0.000002)*N1268^2-0.0012*N1268+1.3446)+L1269*'Exhaust Gas Math'!$D$14)</f>
        <v>1100</v>
      </c>
      <c r="O1269">
        <f t="shared" si="185"/>
        <v>101325</v>
      </c>
      <c r="P1269">
        <f>((-0.0000000008)*N1269^3+(0.000003)*N1269^2-0.004*N1269+2.013)*('Exhaust Gas Math'!$E$10/(L1269+'Exhaust Gas Math'!$E$10))+(357.45*N1269^-1.004)*(L1269/(L1269+'Exhaust Gas Math'!$E$10))</f>
        <v>0.17819999999999947</v>
      </c>
      <c r="Q1269" s="9">
        <f t="shared" si="188"/>
        <v>0</v>
      </c>
      <c r="R1269" s="9">
        <f t="shared" si="189"/>
        <v>101325</v>
      </c>
      <c r="T1269">
        <f t="shared" si="186"/>
        <v>0.15812500000000401</v>
      </c>
      <c r="U1269">
        <f t="shared" si="187"/>
        <v>101325</v>
      </c>
    </row>
    <row r="1270" spans="3:21" x14ac:dyDescent="0.2">
      <c r="C1270" s="1"/>
      <c r="D1270" s="1"/>
      <c r="E1270" s="1">
        <v>0.158250000000004</v>
      </c>
      <c r="F1270" s="10">
        <f t="shared" si="179"/>
        <v>1.7308501158185406E-2</v>
      </c>
      <c r="G1270" s="9">
        <f t="shared" si="180"/>
        <v>-17.746798351356656</v>
      </c>
      <c r="H1270" s="9">
        <f t="shared" si="181"/>
        <v>0</v>
      </c>
      <c r="I1270" s="9">
        <f t="shared" si="182"/>
        <v>0</v>
      </c>
      <c r="J1270" s="10">
        <f t="shared" si="183"/>
        <v>3.9769296294121147E-5</v>
      </c>
      <c r="K1270" s="9">
        <f t="shared" si="184"/>
        <v>0</v>
      </c>
      <c r="L1270" s="9">
        <f>K1270*'Exhaust Gas Math'!$C$14</f>
        <v>0</v>
      </c>
      <c r="M1270" s="9">
        <f>(L1270/'Exhaust Gas Math'!$B$14)+('Exhaust Gas Math'!$D$10)</f>
        <v>4.4059320573952224E-4</v>
      </c>
      <c r="N1270">
        <f>('Exhaust Gas Math'!$E$10*((-0.000000001)*N1269^3+(0.000002)*N1269^2-0.0012*N1269+1.3446)*$B$15+L1270*'Exhaust Gas Math'!$D$14*$B$14)/('Exhaust Gas Math'!$E$10*((-0.000000001)*N1269^3+(0.000002)*N1269^2-0.0012*N1269+1.3446)+L1270*'Exhaust Gas Math'!$D$14)</f>
        <v>1100</v>
      </c>
      <c r="O1270">
        <f t="shared" si="185"/>
        <v>101325</v>
      </c>
      <c r="P1270">
        <f>((-0.0000000008)*N1270^3+(0.000003)*N1270^2-0.004*N1270+2.013)*('Exhaust Gas Math'!$E$10/(L1270+'Exhaust Gas Math'!$E$10))+(357.45*N1270^-1.004)*(L1270/(L1270+'Exhaust Gas Math'!$E$10))</f>
        <v>0.17819999999999947</v>
      </c>
      <c r="Q1270" s="9">
        <f t="shared" si="188"/>
        <v>0</v>
      </c>
      <c r="R1270" s="9">
        <f t="shared" si="189"/>
        <v>101325</v>
      </c>
      <c r="T1270">
        <f t="shared" si="186"/>
        <v>0.158250000000004</v>
      </c>
      <c r="U1270">
        <f t="shared" si="187"/>
        <v>101325</v>
      </c>
    </row>
    <row r="1271" spans="3:21" x14ac:dyDescent="0.2">
      <c r="C1271" s="1"/>
      <c r="D1271" s="1"/>
      <c r="E1271" s="1">
        <v>0.15837500000000401</v>
      </c>
      <c r="F1271" s="10">
        <f t="shared" si="179"/>
        <v>1.5136795498436217E-2</v>
      </c>
      <c r="G1271" s="9">
        <f t="shared" si="180"/>
        <v>-16.982628804922939</v>
      </c>
      <c r="H1271" s="9">
        <f t="shared" si="181"/>
        <v>0</v>
      </c>
      <c r="I1271" s="9">
        <f t="shared" si="182"/>
        <v>0</v>
      </c>
      <c r="J1271" s="10">
        <f t="shared" si="183"/>
        <v>3.9769296294121147E-5</v>
      </c>
      <c r="K1271" s="9">
        <f t="shared" si="184"/>
        <v>0</v>
      </c>
      <c r="L1271" s="9">
        <f>K1271*'Exhaust Gas Math'!$C$14</f>
        <v>0</v>
      </c>
      <c r="M1271" s="9">
        <f>(L1271/'Exhaust Gas Math'!$B$14)+('Exhaust Gas Math'!$D$10)</f>
        <v>4.4059320573952224E-4</v>
      </c>
      <c r="N1271">
        <f>('Exhaust Gas Math'!$E$10*((-0.000000001)*N1270^3+(0.000002)*N1270^2-0.0012*N1270+1.3446)*$B$15+L1271*'Exhaust Gas Math'!$D$14*$B$14)/('Exhaust Gas Math'!$E$10*((-0.000000001)*N1270^3+(0.000002)*N1270^2-0.0012*N1270+1.3446)+L1271*'Exhaust Gas Math'!$D$14)</f>
        <v>1100</v>
      </c>
      <c r="O1271">
        <f t="shared" si="185"/>
        <v>101325</v>
      </c>
      <c r="P1271">
        <f>((-0.0000000008)*N1271^3+(0.000003)*N1271^2-0.004*N1271+2.013)*('Exhaust Gas Math'!$E$10/(L1271+'Exhaust Gas Math'!$E$10))+(357.45*N1271^-1.004)*(L1271/(L1271+'Exhaust Gas Math'!$E$10))</f>
        <v>0.17819999999999947</v>
      </c>
      <c r="Q1271" s="9">
        <f t="shared" si="188"/>
        <v>0</v>
      </c>
      <c r="R1271" s="9">
        <f t="shared" si="189"/>
        <v>101325</v>
      </c>
      <c r="T1271">
        <f t="shared" si="186"/>
        <v>0.15837500000000401</v>
      </c>
      <c r="U1271">
        <f t="shared" si="187"/>
        <v>101325</v>
      </c>
    </row>
    <row r="1272" spans="3:21" x14ac:dyDescent="0.2">
      <c r="C1272" s="1"/>
      <c r="D1272" s="1"/>
      <c r="E1272" s="1">
        <v>0.158500000000004</v>
      </c>
      <c r="F1272" s="10">
        <f t="shared" si="179"/>
        <v>1.3067207502264328E-2</v>
      </c>
      <c r="G1272" s="9">
        <f t="shared" si="180"/>
        <v>-16.113755704610035</v>
      </c>
      <c r="H1272" s="9">
        <f t="shared" si="181"/>
        <v>0</v>
      </c>
      <c r="I1272" s="9">
        <f t="shared" si="182"/>
        <v>0</v>
      </c>
      <c r="J1272" s="10">
        <f t="shared" si="183"/>
        <v>3.9769296294121147E-5</v>
      </c>
      <c r="K1272" s="9">
        <f t="shared" si="184"/>
        <v>0</v>
      </c>
      <c r="L1272" s="9">
        <f>K1272*'Exhaust Gas Math'!$C$14</f>
        <v>0</v>
      </c>
      <c r="M1272" s="9">
        <f>(L1272/'Exhaust Gas Math'!$B$14)+('Exhaust Gas Math'!$D$10)</f>
        <v>4.4059320573952224E-4</v>
      </c>
      <c r="N1272">
        <f>('Exhaust Gas Math'!$E$10*((-0.000000001)*N1271^3+(0.000002)*N1271^2-0.0012*N1271+1.3446)*$B$15+L1272*'Exhaust Gas Math'!$D$14*$B$14)/('Exhaust Gas Math'!$E$10*((-0.000000001)*N1271^3+(0.000002)*N1271^2-0.0012*N1271+1.3446)+L1272*'Exhaust Gas Math'!$D$14)</f>
        <v>1100</v>
      </c>
      <c r="O1272">
        <f t="shared" si="185"/>
        <v>101325</v>
      </c>
      <c r="P1272">
        <f>((-0.0000000008)*N1272^3+(0.000003)*N1272^2-0.004*N1272+2.013)*('Exhaust Gas Math'!$E$10/(L1272+'Exhaust Gas Math'!$E$10))+(357.45*N1272^-1.004)*(L1272/(L1272+'Exhaust Gas Math'!$E$10))</f>
        <v>0.17819999999999947</v>
      </c>
      <c r="Q1272" s="9">
        <f t="shared" si="188"/>
        <v>0</v>
      </c>
      <c r="R1272" s="9">
        <f t="shared" si="189"/>
        <v>101325</v>
      </c>
      <c r="T1272">
        <f t="shared" si="186"/>
        <v>0.158500000000004</v>
      </c>
      <c r="U1272">
        <f t="shared" si="187"/>
        <v>101325</v>
      </c>
    </row>
    <row r="1273" spans="3:21" x14ac:dyDescent="0.2">
      <c r="C1273" s="1"/>
      <c r="D1273" s="1"/>
      <c r="E1273" s="1">
        <v>0.15862500000000401</v>
      </c>
      <c r="F1273" s="10">
        <f t="shared" si="179"/>
        <v>1.1112496867872499E-2</v>
      </c>
      <c r="G1273" s="9">
        <f t="shared" si="180"/>
        <v>-15.145535942010369</v>
      </c>
      <c r="H1273" s="9">
        <f t="shared" si="181"/>
        <v>0</v>
      </c>
      <c r="I1273" s="9">
        <f t="shared" si="182"/>
        <v>0</v>
      </c>
      <c r="J1273" s="10">
        <f t="shared" si="183"/>
        <v>3.9769296294121147E-5</v>
      </c>
      <c r="K1273" s="9">
        <f t="shared" si="184"/>
        <v>0</v>
      </c>
      <c r="L1273" s="9">
        <f>K1273*'Exhaust Gas Math'!$C$14</f>
        <v>0</v>
      </c>
      <c r="M1273" s="9">
        <f>(L1273/'Exhaust Gas Math'!$B$14)+('Exhaust Gas Math'!$D$10)</f>
        <v>4.4059320573952224E-4</v>
      </c>
      <c r="N1273">
        <f>('Exhaust Gas Math'!$E$10*((-0.000000001)*N1272^3+(0.000002)*N1272^2-0.0012*N1272+1.3446)*$B$15+L1273*'Exhaust Gas Math'!$D$14*$B$14)/('Exhaust Gas Math'!$E$10*((-0.000000001)*N1272^3+(0.000002)*N1272^2-0.0012*N1272+1.3446)+L1273*'Exhaust Gas Math'!$D$14)</f>
        <v>1100</v>
      </c>
      <c r="O1273">
        <f t="shared" si="185"/>
        <v>101325</v>
      </c>
      <c r="P1273">
        <f>((-0.0000000008)*N1273^3+(0.000003)*N1273^2-0.004*N1273+2.013)*('Exhaust Gas Math'!$E$10/(L1273+'Exhaust Gas Math'!$E$10))+(357.45*N1273^-1.004)*(L1273/(L1273+'Exhaust Gas Math'!$E$10))</f>
        <v>0.17819999999999947</v>
      </c>
      <c r="Q1273" s="9">
        <f t="shared" si="188"/>
        <v>0</v>
      </c>
      <c r="R1273" s="9">
        <f t="shared" si="189"/>
        <v>101325</v>
      </c>
      <c r="T1273">
        <f t="shared" si="186"/>
        <v>0.15862500000000401</v>
      </c>
      <c r="U1273">
        <f t="shared" si="187"/>
        <v>101325</v>
      </c>
    </row>
    <row r="1274" spans="3:21" x14ac:dyDescent="0.2">
      <c r="C1274" s="1"/>
      <c r="D1274" s="1"/>
      <c r="E1274" s="1">
        <v>0.158750000000004</v>
      </c>
      <c r="F1274" s="10">
        <f t="shared" si="179"/>
        <v>9.2847150363300872E-3</v>
      </c>
      <c r="G1274" s="9">
        <f t="shared" si="180"/>
        <v>-14.083938913926612</v>
      </c>
      <c r="H1274" s="9">
        <f t="shared" si="181"/>
        <v>0</v>
      </c>
      <c r="I1274" s="9">
        <f t="shared" si="182"/>
        <v>0</v>
      </c>
      <c r="J1274" s="10">
        <f t="shared" si="183"/>
        <v>3.9769296294121147E-5</v>
      </c>
      <c r="K1274" s="9">
        <f t="shared" si="184"/>
        <v>0</v>
      </c>
      <c r="L1274" s="9">
        <f>K1274*'Exhaust Gas Math'!$C$14</f>
        <v>0</v>
      </c>
      <c r="M1274" s="9">
        <f>(L1274/'Exhaust Gas Math'!$B$14)+('Exhaust Gas Math'!$D$10)</f>
        <v>4.4059320573952224E-4</v>
      </c>
      <c r="N1274">
        <f>('Exhaust Gas Math'!$E$10*((-0.000000001)*N1273^3+(0.000002)*N1273^2-0.0012*N1273+1.3446)*$B$15+L1274*'Exhaust Gas Math'!$D$14*$B$14)/('Exhaust Gas Math'!$E$10*((-0.000000001)*N1273^3+(0.000002)*N1273^2-0.0012*N1273+1.3446)+L1274*'Exhaust Gas Math'!$D$14)</f>
        <v>1100</v>
      </c>
      <c r="O1274">
        <f t="shared" si="185"/>
        <v>101325</v>
      </c>
      <c r="P1274">
        <f>((-0.0000000008)*N1274^3+(0.000003)*N1274^2-0.004*N1274+2.013)*('Exhaust Gas Math'!$E$10/(L1274+'Exhaust Gas Math'!$E$10))+(357.45*N1274^-1.004)*(L1274/(L1274+'Exhaust Gas Math'!$E$10))</f>
        <v>0.17819999999999947</v>
      </c>
      <c r="Q1274" s="9">
        <f t="shared" si="188"/>
        <v>0</v>
      </c>
      <c r="R1274" s="9">
        <f t="shared" si="189"/>
        <v>101325</v>
      </c>
      <c r="T1274">
        <f t="shared" si="186"/>
        <v>0.158750000000004</v>
      </c>
      <c r="U1274">
        <f t="shared" si="187"/>
        <v>101325</v>
      </c>
    </row>
    <row r="1275" spans="3:21" x14ac:dyDescent="0.2">
      <c r="C1275" s="1"/>
      <c r="D1275" s="1"/>
      <c r="E1275" s="1">
        <v>0.15887500000000401</v>
      </c>
      <c r="F1275" s="10">
        <f t="shared" si="179"/>
        <v>7.5951308904270293E-3</v>
      </c>
      <c r="G1275" s="9">
        <f t="shared" si="180"/>
        <v>-12.935509719053353</v>
      </c>
      <c r="H1275" s="9">
        <f t="shared" si="181"/>
        <v>0</v>
      </c>
      <c r="I1275" s="9">
        <f t="shared" si="182"/>
        <v>0</v>
      </c>
      <c r="J1275" s="10">
        <f t="shared" si="183"/>
        <v>3.9769296294121147E-5</v>
      </c>
      <c r="K1275" s="9">
        <f t="shared" si="184"/>
        <v>0</v>
      </c>
      <c r="L1275" s="9">
        <f>K1275*'Exhaust Gas Math'!$C$14</f>
        <v>0</v>
      </c>
      <c r="M1275" s="9">
        <f>(L1275/'Exhaust Gas Math'!$B$14)+('Exhaust Gas Math'!$D$10)</f>
        <v>4.4059320573952224E-4</v>
      </c>
      <c r="N1275">
        <f>('Exhaust Gas Math'!$E$10*((-0.000000001)*N1274^3+(0.000002)*N1274^2-0.0012*N1274+1.3446)*$B$15+L1275*'Exhaust Gas Math'!$D$14*$B$14)/('Exhaust Gas Math'!$E$10*((-0.000000001)*N1274^3+(0.000002)*N1274^2-0.0012*N1274+1.3446)+L1275*'Exhaust Gas Math'!$D$14)</f>
        <v>1100</v>
      </c>
      <c r="O1275">
        <f t="shared" si="185"/>
        <v>101325</v>
      </c>
      <c r="P1275">
        <f>((-0.0000000008)*N1275^3+(0.000003)*N1275^2-0.004*N1275+2.013)*('Exhaust Gas Math'!$E$10/(L1275+'Exhaust Gas Math'!$E$10))+(357.45*N1275^-1.004)*(L1275/(L1275+'Exhaust Gas Math'!$E$10))</f>
        <v>0.17819999999999947</v>
      </c>
      <c r="Q1275" s="9">
        <f t="shared" si="188"/>
        <v>0</v>
      </c>
      <c r="R1275" s="9">
        <f t="shared" si="189"/>
        <v>101325</v>
      </c>
      <c r="T1275">
        <f t="shared" si="186"/>
        <v>0.15887500000000401</v>
      </c>
      <c r="U1275">
        <f t="shared" si="187"/>
        <v>101325</v>
      </c>
    </row>
    <row r="1276" spans="3:21" x14ac:dyDescent="0.2">
      <c r="C1276" s="1"/>
      <c r="D1276" s="1"/>
      <c r="E1276" s="1">
        <v>0.159000000000004</v>
      </c>
      <c r="F1276" s="10">
        <f t="shared" si="179"/>
        <v>6.0541612782674392E-3</v>
      </c>
      <c r="G1276" s="9">
        <f t="shared" si="180"/>
        <v>-11.707328805269084</v>
      </c>
      <c r="H1276" s="9">
        <f t="shared" si="181"/>
        <v>0</v>
      </c>
      <c r="I1276" s="9">
        <f t="shared" si="182"/>
        <v>0</v>
      </c>
      <c r="J1276" s="10">
        <f t="shared" si="183"/>
        <v>3.9769296294121147E-5</v>
      </c>
      <c r="K1276" s="9">
        <f t="shared" si="184"/>
        <v>0</v>
      </c>
      <c r="L1276" s="9">
        <f>K1276*'Exhaust Gas Math'!$C$14</f>
        <v>0</v>
      </c>
      <c r="M1276" s="9">
        <f>(L1276/'Exhaust Gas Math'!$B$14)+('Exhaust Gas Math'!$D$10)</f>
        <v>4.4059320573952224E-4</v>
      </c>
      <c r="N1276">
        <f>('Exhaust Gas Math'!$E$10*((-0.000000001)*N1275^3+(0.000002)*N1275^2-0.0012*N1275+1.3446)*$B$15+L1276*'Exhaust Gas Math'!$D$14*$B$14)/('Exhaust Gas Math'!$E$10*((-0.000000001)*N1275^3+(0.000002)*N1275^2-0.0012*N1275+1.3446)+L1276*'Exhaust Gas Math'!$D$14)</f>
        <v>1100</v>
      </c>
      <c r="O1276">
        <f t="shared" si="185"/>
        <v>101325</v>
      </c>
      <c r="P1276">
        <f>((-0.0000000008)*N1276^3+(0.000003)*N1276^2-0.004*N1276+2.013)*('Exhaust Gas Math'!$E$10/(L1276+'Exhaust Gas Math'!$E$10))+(357.45*N1276^-1.004)*(L1276/(L1276+'Exhaust Gas Math'!$E$10))</f>
        <v>0.17819999999999947</v>
      </c>
      <c r="Q1276" s="9">
        <f t="shared" si="188"/>
        <v>0</v>
      </c>
      <c r="R1276" s="9">
        <f t="shared" si="189"/>
        <v>101325</v>
      </c>
      <c r="T1276">
        <f t="shared" si="186"/>
        <v>0.159000000000004</v>
      </c>
      <c r="U1276">
        <f t="shared" si="187"/>
        <v>101325</v>
      </c>
    </row>
    <row r="1277" spans="3:21" x14ac:dyDescent="0.2">
      <c r="C1277" s="1"/>
      <c r="D1277" s="1"/>
      <c r="E1277" s="1">
        <v>0.15912500000000401</v>
      </c>
      <c r="F1277" s="10">
        <f t="shared" si="179"/>
        <v>4.6713067899335561E-3</v>
      </c>
      <c r="G1277" s="9">
        <f t="shared" si="180"/>
        <v>-10.406968316318002</v>
      </c>
      <c r="H1277" s="9">
        <f t="shared" si="181"/>
        <v>0</v>
      </c>
      <c r="I1277" s="9">
        <f t="shared" si="182"/>
        <v>0</v>
      </c>
      <c r="J1277" s="10">
        <f t="shared" si="183"/>
        <v>3.9769296294121147E-5</v>
      </c>
      <c r="K1277" s="9">
        <f t="shared" si="184"/>
        <v>0</v>
      </c>
      <c r="L1277" s="9">
        <f>K1277*'Exhaust Gas Math'!$C$14</f>
        <v>0</v>
      </c>
      <c r="M1277" s="9">
        <f>(L1277/'Exhaust Gas Math'!$B$14)+('Exhaust Gas Math'!$D$10)</f>
        <v>4.4059320573952224E-4</v>
      </c>
      <c r="N1277">
        <f>('Exhaust Gas Math'!$E$10*((-0.000000001)*N1276^3+(0.000002)*N1276^2-0.0012*N1276+1.3446)*$B$15+L1277*'Exhaust Gas Math'!$D$14*$B$14)/('Exhaust Gas Math'!$E$10*((-0.000000001)*N1276^3+(0.000002)*N1276^2-0.0012*N1276+1.3446)+L1277*'Exhaust Gas Math'!$D$14)</f>
        <v>1100</v>
      </c>
      <c r="O1277">
        <f t="shared" si="185"/>
        <v>101325</v>
      </c>
      <c r="P1277">
        <f>((-0.0000000008)*N1277^3+(0.000003)*N1277^2-0.004*N1277+2.013)*('Exhaust Gas Math'!$E$10/(L1277+'Exhaust Gas Math'!$E$10))+(357.45*N1277^-1.004)*(L1277/(L1277+'Exhaust Gas Math'!$E$10))</f>
        <v>0.17819999999999947</v>
      </c>
      <c r="Q1277" s="9">
        <f t="shared" si="188"/>
        <v>0</v>
      </c>
      <c r="R1277" s="9">
        <f t="shared" si="189"/>
        <v>101325</v>
      </c>
      <c r="T1277">
        <f t="shared" si="186"/>
        <v>0.15912500000000401</v>
      </c>
      <c r="U1277">
        <f t="shared" si="187"/>
        <v>101325</v>
      </c>
    </row>
    <row r="1278" spans="3:21" x14ac:dyDescent="0.2">
      <c r="C1278" s="1"/>
      <c r="D1278" s="1"/>
      <c r="E1278" s="1">
        <v>0.159250000000004</v>
      </c>
      <c r="F1278" s="10">
        <f t="shared" si="179"/>
        <v>3.4550931831925334E-3</v>
      </c>
      <c r="G1278" s="9">
        <f t="shared" si="180"/>
        <v>-9.0424454070289144</v>
      </c>
      <c r="H1278" s="9">
        <f t="shared" si="181"/>
        <v>0</v>
      </c>
      <c r="I1278" s="9">
        <f t="shared" si="182"/>
        <v>0</v>
      </c>
      <c r="J1278" s="10">
        <f t="shared" si="183"/>
        <v>3.9769296294121147E-5</v>
      </c>
      <c r="K1278" s="9">
        <f t="shared" si="184"/>
        <v>0</v>
      </c>
      <c r="L1278" s="9">
        <f>K1278*'Exhaust Gas Math'!$C$14</f>
        <v>0</v>
      </c>
      <c r="M1278" s="9">
        <f>(L1278/'Exhaust Gas Math'!$B$14)+('Exhaust Gas Math'!$D$10)</f>
        <v>4.4059320573952224E-4</v>
      </c>
      <c r="N1278">
        <f>('Exhaust Gas Math'!$E$10*((-0.000000001)*N1277^3+(0.000002)*N1277^2-0.0012*N1277+1.3446)*$B$15+L1278*'Exhaust Gas Math'!$D$14*$B$14)/('Exhaust Gas Math'!$E$10*((-0.000000001)*N1277^3+(0.000002)*N1277^2-0.0012*N1277+1.3446)+L1278*'Exhaust Gas Math'!$D$14)</f>
        <v>1100</v>
      </c>
      <c r="O1278">
        <f t="shared" si="185"/>
        <v>101325</v>
      </c>
      <c r="P1278">
        <f>((-0.0000000008)*N1278^3+(0.000003)*N1278^2-0.004*N1278+2.013)*('Exhaust Gas Math'!$E$10/(L1278+'Exhaust Gas Math'!$E$10))+(357.45*N1278^-1.004)*(L1278/(L1278+'Exhaust Gas Math'!$E$10))</f>
        <v>0.17819999999999947</v>
      </c>
      <c r="Q1278" s="9">
        <f t="shared" si="188"/>
        <v>0</v>
      </c>
      <c r="R1278" s="9">
        <f t="shared" si="189"/>
        <v>101325</v>
      </c>
      <c r="T1278">
        <f t="shared" si="186"/>
        <v>0.159250000000004</v>
      </c>
      <c r="U1278">
        <f t="shared" si="187"/>
        <v>101325</v>
      </c>
    </row>
    <row r="1279" spans="3:21" x14ac:dyDescent="0.2">
      <c r="C1279" s="1"/>
      <c r="D1279" s="1"/>
      <c r="E1279" s="1">
        <v>0.15937500000000401</v>
      </c>
      <c r="F1279" s="10">
        <f t="shared" si="179"/>
        <v>2.4130188193615572E-3</v>
      </c>
      <c r="G1279" s="9">
        <f t="shared" si="180"/>
        <v>-7.6221728148870103</v>
      </c>
      <c r="H1279" s="9">
        <f t="shared" si="181"/>
        <v>0</v>
      </c>
      <c r="I1279" s="9">
        <f t="shared" si="182"/>
        <v>0</v>
      </c>
      <c r="J1279" s="10">
        <f t="shared" si="183"/>
        <v>3.9769296294121147E-5</v>
      </c>
      <c r="K1279" s="9">
        <f t="shared" si="184"/>
        <v>0</v>
      </c>
      <c r="L1279" s="9">
        <f>K1279*'Exhaust Gas Math'!$C$14</f>
        <v>0</v>
      </c>
      <c r="M1279" s="9">
        <f>(L1279/'Exhaust Gas Math'!$B$14)+('Exhaust Gas Math'!$D$10)</f>
        <v>4.4059320573952224E-4</v>
      </c>
      <c r="N1279">
        <f>('Exhaust Gas Math'!$E$10*((-0.000000001)*N1278^3+(0.000002)*N1278^2-0.0012*N1278+1.3446)*$B$15+L1279*'Exhaust Gas Math'!$D$14*$B$14)/('Exhaust Gas Math'!$E$10*((-0.000000001)*N1278^3+(0.000002)*N1278^2-0.0012*N1278+1.3446)+L1279*'Exhaust Gas Math'!$D$14)</f>
        <v>1100</v>
      </c>
      <c r="O1279">
        <f t="shared" si="185"/>
        <v>101325</v>
      </c>
      <c r="P1279">
        <f>((-0.0000000008)*N1279^3+(0.000003)*N1279^2-0.004*N1279+2.013)*('Exhaust Gas Math'!$E$10/(L1279+'Exhaust Gas Math'!$E$10))+(357.45*N1279^-1.004)*(L1279/(L1279+'Exhaust Gas Math'!$E$10))</f>
        <v>0.17819999999999947</v>
      </c>
      <c r="Q1279" s="9">
        <f t="shared" si="188"/>
        <v>0</v>
      </c>
      <c r="R1279" s="9">
        <f t="shared" si="189"/>
        <v>101325</v>
      </c>
      <c r="T1279">
        <f t="shared" si="186"/>
        <v>0.15937500000000401</v>
      </c>
      <c r="U1279">
        <f t="shared" si="187"/>
        <v>101325</v>
      </c>
    </row>
    <row r="1280" spans="3:21" x14ac:dyDescent="0.2">
      <c r="C1280" s="1"/>
      <c r="D1280" s="1"/>
      <c r="E1280" s="1">
        <v>0.159500000000004</v>
      </c>
      <c r="F1280" s="10">
        <f t="shared" si="179"/>
        <v>1.5515084334190472E-3</v>
      </c>
      <c r="G1280" s="9">
        <f t="shared" si="180"/>
        <v>-6.1549069927121902</v>
      </c>
      <c r="H1280" s="9">
        <f t="shared" si="181"/>
        <v>0</v>
      </c>
      <c r="I1280" s="9">
        <f t="shared" si="182"/>
        <v>0</v>
      </c>
      <c r="J1280" s="10">
        <f t="shared" si="183"/>
        <v>3.9769296294121147E-5</v>
      </c>
      <c r="K1280" s="9">
        <f t="shared" si="184"/>
        <v>0</v>
      </c>
      <c r="L1280" s="9">
        <f>K1280*'Exhaust Gas Math'!$C$14</f>
        <v>0</v>
      </c>
      <c r="M1280" s="9">
        <f>(L1280/'Exhaust Gas Math'!$B$14)+('Exhaust Gas Math'!$D$10)</f>
        <v>4.4059320573952224E-4</v>
      </c>
      <c r="N1280">
        <f>('Exhaust Gas Math'!$E$10*((-0.000000001)*N1279^3+(0.000002)*N1279^2-0.0012*N1279+1.3446)*$B$15+L1280*'Exhaust Gas Math'!$D$14*$B$14)/('Exhaust Gas Math'!$E$10*((-0.000000001)*N1279^3+(0.000002)*N1279^2-0.0012*N1279+1.3446)+L1280*'Exhaust Gas Math'!$D$14)</f>
        <v>1100</v>
      </c>
      <c r="O1280">
        <f t="shared" si="185"/>
        <v>101325</v>
      </c>
      <c r="P1280">
        <f>((-0.0000000008)*N1280^3+(0.000003)*N1280^2-0.004*N1280+2.013)*('Exhaust Gas Math'!$E$10/(L1280+'Exhaust Gas Math'!$E$10))+(357.45*N1280^-1.004)*(L1280/(L1280+'Exhaust Gas Math'!$E$10))</f>
        <v>0.17819999999999947</v>
      </c>
      <c r="Q1280" s="9">
        <f t="shared" si="188"/>
        <v>0</v>
      </c>
      <c r="R1280" s="9">
        <f t="shared" si="189"/>
        <v>101325</v>
      </c>
      <c r="T1280">
        <f t="shared" si="186"/>
        <v>0.159500000000004</v>
      </c>
      <c r="U1280">
        <f t="shared" si="187"/>
        <v>101325</v>
      </c>
    </row>
    <row r="1281" spans="3:21" x14ac:dyDescent="0.2">
      <c r="C1281" s="1"/>
      <c r="D1281" s="1"/>
      <c r="E1281" s="1">
        <v>0.15962500000000401</v>
      </c>
      <c r="F1281" s="10">
        <f t="shared" si="179"/>
        <v>8.7587352337499536E-4</v>
      </c>
      <c r="G1281" s="9">
        <f t="shared" si="180"/>
        <v>-4.6496941222124972</v>
      </c>
      <c r="H1281" s="9">
        <f t="shared" si="181"/>
        <v>0</v>
      </c>
      <c r="I1281" s="9">
        <f t="shared" si="182"/>
        <v>0</v>
      </c>
      <c r="J1281" s="10">
        <f t="shared" si="183"/>
        <v>3.9769296294121147E-5</v>
      </c>
      <c r="K1281" s="9">
        <f t="shared" si="184"/>
        <v>0</v>
      </c>
      <c r="L1281" s="9">
        <f>K1281*'Exhaust Gas Math'!$C$14</f>
        <v>0</v>
      </c>
      <c r="M1281" s="9">
        <f>(L1281/'Exhaust Gas Math'!$B$14)+('Exhaust Gas Math'!$D$10)</f>
        <v>4.4059320573952224E-4</v>
      </c>
      <c r="N1281">
        <f>('Exhaust Gas Math'!$E$10*((-0.000000001)*N1280^3+(0.000002)*N1280^2-0.0012*N1280+1.3446)*$B$15+L1281*'Exhaust Gas Math'!$D$14*$B$14)/('Exhaust Gas Math'!$E$10*((-0.000000001)*N1280^3+(0.000002)*N1280^2-0.0012*N1280+1.3446)+L1281*'Exhaust Gas Math'!$D$14)</f>
        <v>1100</v>
      </c>
      <c r="O1281">
        <f t="shared" si="185"/>
        <v>101325</v>
      </c>
      <c r="P1281">
        <f>((-0.0000000008)*N1281^3+(0.000003)*N1281^2-0.004*N1281+2.013)*('Exhaust Gas Math'!$E$10/(L1281+'Exhaust Gas Math'!$E$10))+(357.45*N1281^-1.004)*(L1281/(L1281+'Exhaust Gas Math'!$E$10))</f>
        <v>0.17819999999999947</v>
      </c>
      <c r="Q1281" s="9">
        <f t="shared" si="188"/>
        <v>0</v>
      </c>
      <c r="R1281" s="9">
        <f t="shared" si="189"/>
        <v>101325</v>
      </c>
      <c r="T1281">
        <f t="shared" si="186"/>
        <v>0.15962500000000401</v>
      </c>
      <c r="U1281">
        <f t="shared" si="187"/>
        <v>101325</v>
      </c>
    </row>
    <row r="1282" spans="3:21" x14ac:dyDescent="0.2">
      <c r="C1282" s="1"/>
      <c r="D1282" s="1"/>
      <c r="E1282" s="1">
        <v>0.159750000000004</v>
      </c>
      <c r="F1282" s="10">
        <f t="shared" si="179"/>
        <v>3.9027960312165016E-4</v>
      </c>
      <c r="G1282" s="9">
        <f t="shared" si="180"/>
        <v>-3.115814341269441</v>
      </c>
      <c r="H1282" s="9">
        <f t="shared" si="181"/>
        <v>0</v>
      </c>
      <c r="I1282" s="9">
        <f t="shared" si="182"/>
        <v>0</v>
      </c>
      <c r="J1282" s="10">
        <f t="shared" si="183"/>
        <v>3.9769296294121147E-5</v>
      </c>
      <c r="K1282" s="9">
        <f t="shared" si="184"/>
        <v>0</v>
      </c>
      <c r="L1282" s="9">
        <f>K1282*'Exhaust Gas Math'!$C$14</f>
        <v>0</v>
      </c>
      <c r="M1282" s="9">
        <f>(L1282/'Exhaust Gas Math'!$B$14)+('Exhaust Gas Math'!$D$10)</f>
        <v>4.4059320573952224E-4</v>
      </c>
      <c r="N1282">
        <f>('Exhaust Gas Math'!$E$10*((-0.000000001)*N1281^3+(0.000002)*N1281^2-0.0012*N1281+1.3446)*$B$15+L1282*'Exhaust Gas Math'!$D$14*$B$14)/('Exhaust Gas Math'!$E$10*((-0.000000001)*N1281^3+(0.000002)*N1281^2-0.0012*N1281+1.3446)+L1282*'Exhaust Gas Math'!$D$14)</f>
        <v>1100</v>
      </c>
      <c r="O1282">
        <f t="shared" si="185"/>
        <v>101325</v>
      </c>
      <c r="P1282">
        <f>((-0.0000000008)*N1282^3+(0.000003)*N1282^2-0.004*N1282+2.013)*('Exhaust Gas Math'!$E$10/(L1282+'Exhaust Gas Math'!$E$10))+(357.45*N1282^-1.004)*(L1282/(L1282+'Exhaust Gas Math'!$E$10))</f>
        <v>0.17819999999999947</v>
      </c>
      <c r="Q1282" s="9">
        <f t="shared" si="188"/>
        <v>0</v>
      </c>
      <c r="R1282" s="9">
        <f t="shared" si="189"/>
        <v>101325</v>
      </c>
      <c r="T1282">
        <f t="shared" si="186"/>
        <v>0.159750000000004</v>
      </c>
      <c r="U1282">
        <f t="shared" si="187"/>
        <v>101325</v>
      </c>
    </row>
    <row r="1283" spans="3:21" x14ac:dyDescent="0.2">
      <c r="C1283" s="1"/>
      <c r="D1283" s="1"/>
      <c r="E1283" s="1">
        <v>0.15987500000000399</v>
      </c>
      <c r="F1283" s="10">
        <f t="shared" si="179"/>
        <v>9.7720520653626908E-5</v>
      </c>
      <c r="G1283" s="9">
        <f t="shared" si="180"/>
        <v>-1.5627245287993341</v>
      </c>
      <c r="H1283" s="9">
        <f t="shared" si="181"/>
        <v>0</v>
      </c>
      <c r="I1283" s="9">
        <f t="shared" si="182"/>
        <v>0</v>
      </c>
      <c r="J1283" s="10">
        <f t="shared" si="183"/>
        <v>3.9769296294121147E-5</v>
      </c>
      <c r="K1283" s="9">
        <f t="shared" si="184"/>
        <v>0</v>
      </c>
      <c r="L1283" s="9">
        <f>K1283*'Exhaust Gas Math'!$C$14</f>
        <v>0</v>
      </c>
      <c r="M1283" s="9">
        <f>(L1283/'Exhaust Gas Math'!$B$14)+('Exhaust Gas Math'!$D$10)</f>
        <v>4.4059320573952224E-4</v>
      </c>
      <c r="N1283">
        <f>('Exhaust Gas Math'!$E$10*((-0.000000001)*N1282^3+(0.000002)*N1282^2-0.0012*N1282+1.3446)*$B$15+L1283*'Exhaust Gas Math'!$D$14*$B$14)/('Exhaust Gas Math'!$E$10*((-0.000000001)*N1282^3+(0.000002)*N1282^2-0.0012*N1282+1.3446)+L1283*'Exhaust Gas Math'!$D$14)</f>
        <v>1100</v>
      </c>
      <c r="O1283">
        <f t="shared" si="185"/>
        <v>101325</v>
      </c>
      <c r="P1283">
        <f>((-0.0000000008)*N1283^3+(0.000003)*N1283^2-0.004*N1283+2.013)*('Exhaust Gas Math'!$E$10/(L1283+'Exhaust Gas Math'!$E$10))+(357.45*N1283^-1.004)*(L1283/(L1283+'Exhaust Gas Math'!$E$10))</f>
        <v>0.17819999999999947</v>
      </c>
      <c r="Q1283" s="9">
        <f t="shared" si="188"/>
        <v>0</v>
      </c>
      <c r="R1283" s="9">
        <f t="shared" si="189"/>
        <v>101325</v>
      </c>
      <c r="T1283">
        <f t="shared" si="186"/>
        <v>0.15987500000000399</v>
      </c>
      <c r="U1283">
        <f t="shared" si="187"/>
        <v>101325</v>
      </c>
    </row>
    <row r="1284" spans="3:21" x14ac:dyDescent="0.2">
      <c r="C1284" s="1"/>
      <c r="D1284" s="1"/>
      <c r="E1284" s="1">
        <v>0.160000000000004</v>
      </c>
      <c r="F1284" s="10">
        <f t="shared" ref="F1284:F1347" si="190">-(($B$3/1000)/2)*COS($B$10*E1284)+(($B$3/1000)/2)</f>
        <v>0</v>
      </c>
      <c r="G1284" s="9">
        <f t="shared" ref="G1284:G1347" si="191">($B$3/1000/2)*$B$10*SIN($B$10*E1284)</f>
        <v>5.0021321434103202E-11</v>
      </c>
      <c r="H1284" s="9">
        <f t="shared" ref="H1284:H1347" si="192">IF(MOD(E1284,(1/($B$9/2)))&lt;=(1/($B$9*2)),1,0)</f>
        <v>1</v>
      </c>
      <c r="I1284" s="9">
        <f t="shared" ref="I1284:I1347" si="193">F1284*$B$4*H1284</f>
        <v>0</v>
      </c>
      <c r="J1284" s="10">
        <f t="shared" ref="J1284:J1347" si="194">$B$7+H1284*I1284</f>
        <v>3.9769296294121147E-5</v>
      </c>
      <c r="K1284" s="9">
        <f t="shared" ref="K1284:K1347" si="195">(I1284)*$B$11*H1284</f>
        <v>0</v>
      </c>
      <c r="L1284" s="9">
        <f>K1284*'Exhaust Gas Math'!$C$14</f>
        <v>0</v>
      </c>
      <c r="M1284" s="9">
        <f>(L1284/'Exhaust Gas Math'!$B$14)+('Exhaust Gas Math'!$D$10)</f>
        <v>4.4059320573952224E-4</v>
      </c>
      <c r="N1284">
        <f>('Exhaust Gas Math'!$E$10*((-0.000000001)*N1283^3+(0.000002)*N1283^2-0.0012*N1283+1.3446)*$B$15+L1284*'Exhaust Gas Math'!$D$14*$B$14)/('Exhaust Gas Math'!$E$10*((-0.000000001)*N1283^3+(0.000002)*N1283^2-0.0012*N1283+1.3446)+L1284*'Exhaust Gas Math'!$D$14)</f>
        <v>1100</v>
      </c>
      <c r="O1284">
        <f t="shared" ref="O1284:O1347" si="196">(M1284*$B$12*N1284)/J1284</f>
        <v>101325</v>
      </c>
      <c r="P1284">
        <f>((-0.0000000008)*N1284^3+(0.000003)*N1284^2-0.004*N1284+2.013)*('Exhaust Gas Math'!$E$10/(L1284+'Exhaust Gas Math'!$E$10))+(357.45*N1284^-1.004)*(L1284/(L1284+'Exhaust Gas Math'!$E$10))</f>
        <v>0.17819999999999947</v>
      </c>
      <c r="Q1284" s="9">
        <f t="shared" si="188"/>
        <v>-2.2294001448303534E-22</v>
      </c>
      <c r="R1284" s="9">
        <f t="shared" si="189"/>
        <v>101325</v>
      </c>
      <c r="T1284">
        <f t="shared" ref="T1284:T1347" si="197">E1284</f>
        <v>0.160000000000004</v>
      </c>
      <c r="U1284">
        <f t="shared" ref="U1284:U1347" si="198">R1284</f>
        <v>101325</v>
      </c>
    </row>
    <row r="1285" spans="3:21" x14ac:dyDescent="0.2">
      <c r="C1285" s="1"/>
      <c r="D1285" s="1"/>
      <c r="E1285" s="1">
        <v>0.16012500000000399</v>
      </c>
      <c r="F1285" s="10">
        <f t="shared" si="190"/>
        <v>9.7720520666082222E-5</v>
      </c>
      <c r="G1285" s="9">
        <f t="shared" si="191"/>
        <v>1.5627245288987861</v>
      </c>
      <c r="H1285" s="9">
        <f t="shared" si="192"/>
        <v>1</v>
      </c>
      <c r="I1285" s="9">
        <f t="shared" si="193"/>
        <v>6.9266439505288489E-7</v>
      </c>
      <c r="J1285" s="10">
        <f t="shared" si="194"/>
        <v>4.046196068917403E-5</v>
      </c>
      <c r="K1285" s="9">
        <f t="shared" si="195"/>
        <v>4.8486507653701937E-7</v>
      </c>
      <c r="L1285" s="9">
        <f>K1285*'Exhaust Gas Math'!$C$14</f>
        <v>5.7442814397839037E-7</v>
      </c>
      <c r="M1285" s="9">
        <f>(L1285/'Exhaust Gas Math'!$B$14)+('Exhaust Gas Math'!$D$10)</f>
        <v>4.6042158488962201E-4</v>
      </c>
      <c r="N1285">
        <f>('Exhaust Gas Math'!$E$10*((-0.000000001)*N1284^3+(0.000002)*N1284^2-0.0012*N1284+1.3446)*$B$15+L1285*'Exhaust Gas Math'!$D$14*$B$14)/('Exhaust Gas Math'!$E$10*((-0.000000001)*N1284^3+(0.000002)*N1284^2-0.0012*N1284+1.3446)+L1285*'Exhaust Gas Math'!$D$14)</f>
        <v>1053.0339209999693</v>
      </c>
      <c r="O1285">
        <f t="shared" si="196"/>
        <v>99628.857649689322</v>
      </c>
      <c r="P1285">
        <f>((-0.0000000008)*N1285^3+(0.000003)*N1285^2-0.004*N1285+2.013)*('Exhaust Gas Math'!$E$10/(L1285+'Exhaust Gas Math'!$E$10))+(357.45*N1285^-1.004)*(L1285/(L1285+'Exhaust Gas Math'!$E$10))</f>
        <v>0.20213240904412413</v>
      </c>
      <c r="Q1285" s="9">
        <f t="shared" si="188"/>
        <v>-0.24681458186528227</v>
      </c>
      <c r="R1285" s="9">
        <f t="shared" si="189"/>
        <v>99628.610835107451</v>
      </c>
      <c r="T1285">
        <f t="shared" si="197"/>
        <v>0.16012500000000399</v>
      </c>
      <c r="U1285">
        <f t="shared" si="198"/>
        <v>99628.610835107451</v>
      </c>
    </row>
    <row r="1286" spans="3:21" x14ac:dyDescent="0.2">
      <c r="C1286" s="1"/>
      <c r="D1286" s="1"/>
      <c r="E1286" s="1">
        <v>0.160250000000004</v>
      </c>
      <c r="F1286" s="10">
        <f t="shared" si="190"/>
        <v>3.9027960314662324E-4</v>
      </c>
      <c r="G1286" s="9">
        <f t="shared" si="191"/>
        <v>3.1158143413685315</v>
      </c>
      <c r="H1286" s="9">
        <f t="shared" si="192"/>
        <v>1</v>
      </c>
      <c r="I1286" s="9">
        <f t="shared" si="193"/>
        <v>2.7663870737936571E-6</v>
      </c>
      <c r="J1286" s="10">
        <f t="shared" si="194"/>
        <v>4.2535683367914805E-5</v>
      </c>
      <c r="K1286" s="9">
        <f t="shared" si="195"/>
        <v>1.9364709516555597E-6</v>
      </c>
      <c r="L1286" s="9">
        <f>K1286*'Exhaust Gas Math'!$C$14</f>
        <v>2.2941710353161344E-6</v>
      </c>
      <c r="M1286" s="9">
        <f>(L1286/'Exhaust Gas Math'!$B$14)+('Exhaust Gas Math'!$D$10)</f>
        <v>5.1978447378633386E-4</v>
      </c>
      <c r="N1286">
        <f>('Exhaust Gas Math'!$E$10*((-0.000000001)*N1285^3+(0.000002)*N1285^2-0.0012*N1285+1.3446)*$B$15+L1286*'Exhaust Gas Math'!$D$14*$B$14)/('Exhaust Gas Math'!$E$10*((-0.000000001)*N1285^3+(0.000002)*N1285^2-0.0012*N1285+1.3446)+L1286*'Exhaust Gas Math'!$D$14)</f>
        <v>942.3819854288198</v>
      </c>
      <c r="O1286">
        <f t="shared" si="196"/>
        <v>95748.262488786437</v>
      </c>
      <c r="P1286">
        <f>((-0.0000000008)*N1286^3+(0.000003)*N1286^2-0.004*N1286+2.013)*('Exhaust Gas Math'!$E$10/(L1286+'Exhaust Gas Math'!$E$10))+(357.45*N1286^-1.004)*(L1286/(L1286+'Exhaust Gas Math'!$E$10))</f>
        <v>0.26632808394920182</v>
      </c>
      <c r="Q1286" s="9">
        <f t="shared" si="188"/>
        <v>-1.2927963368533459</v>
      </c>
      <c r="R1286" s="9">
        <f t="shared" si="189"/>
        <v>95746.96969244958</v>
      </c>
      <c r="T1286">
        <f t="shared" si="197"/>
        <v>0.160250000000004</v>
      </c>
      <c r="U1286">
        <f t="shared" si="198"/>
        <v>95746.96969244958</v>
      </c>
    </row>
    <row r="1287" spans="3:21" x14ac:dyDescent="0.2">
      <c r="C1287" s="1"/>
      <c r="D1287" s="1"/>
      <c r="E1287" s="1">
        <v>0.16037500000000399</v>
      </c>
      <c r="F1287" s="10">
        <f t="shared" si="190"/>
        <v>8.7587352341216701E-4</v>
      </c>
      <c r="G1287" s="9">
        <f t="shared" si="191"/>
        <v>4.649694122309775</v>
      </c>
      <c r="H1287" s="9">
        <f t="shared" si="192"/>
        <v>1</v>
      </c>
      <c r="I1287" s="9">
        <f t="shared" si="193"/>
        <v>6.2083828463237203E-6</v>
      </c>
      <c r="J1287" s="10">
        <f t="shared" si="194"/>
        <v>4.5977679140444867E-5</v>
      </c>
      <c r="K1287" s="9">
        <f t="shared" si="195"/>
        <v>4.345867992426604E-6</v>
      </c>
      <c r="L1287" s="9">
        <f>K1287*'Exhaust Gas Math'!$C$14</f>
        <v>5.1486258872144371E-6</v>
      </c>
      <c r="M1287" s="9">
        <f>(L1287/'Exhaust Gas Math'!$B$14)+('Exhaust Gas Math'!$D$10)</f>
        <v>6.1831588047940611E-4</v>
      </c>
      <c r="N1287">
        <f>('Exhaust Gas Math'!$E$10*((-0.000000001)*N1286^3+(0.000002)*N1286^2-0.0012*N1286+1.3446)*$B$15+L1287*'Exhaust Gas Math'!$D$14*$B$14)/('Exhaust Gas Math'!$E$10*((-0.000000001)*N1286^3+(0.000002)*N1286^2-0.0012*N1286+1.3446)+L1287*'Exhaust Gas Math'!$D$14)</f>
        <v>819.29136278693875</v>
      </c>
      <c r="O1287">
        <f t="shared" si="196"/>
        <v>91608.499549749322</v>
      </c>
      <c r="P1287">
        <f>((-0.0000000008)*N1287^3+(0.000003)*N1287^2-0.004*N1287+2.013)*('Exhaust Gas Math'!$E$10/(L1287+'Exhaust Gas Math'!$E$10))+(357.45*N1287^-1.004)*(L1287/(L1287+'Exhaust Gas Math'!$E$10))</f>
        <v>0.35342989853523832</v>
      </c>
      <c r="Q1287" s="9">
        <f t="shared" si="188"/>
        <v>-3.8205163126800064</v>
      </c>
      <c r="R1287" s="9">
        <f t="shared" si="189"/>
        <v>91604.679033436638</v>
      </c>
      <c r="T1287">
        <f t="shared" si="197"/>
        <v>0.16037500000000399</v>
      </c>
      <c r="U1287">
        <f t="shared" si="198"/>
        <v>91604.679033436638</v>
      </c>
    </row>
    <row r="1288" spans="3:21" x14ac:dyDescent="0.2">
      <c r="C1288" s="1"/>
      <c r="D1288" s="1"/>
      <c r="E1288" s="1">
        <v>0.160500000000004</v>
      </c>
      <c r="F1288" s="10">
        <f t="shared" si="190"/>
        <v>1.5515084334682509E-3</v>
      </c>
      <c r="G1288" s="9">
        <f t="shared" si="191"/>
        <v>6.1549069928073354</v>
      </c>
      <c r="H1288" s="9">
        <f t="shared" si="192"/>
        <v>1</v>
      </c>
      <c r="I1288" s="9">
        <f t="shared" si="193"/>
        <v>1.0997430664128088E-5</v>
      </c>
      <c r="J1288" s="10">
        <f t="shared" si="194"/>
        <v>5.0766726958249235E-5</v>
      </c>
      <c r="K1288" s="9">
        <f t="shared" si="195"/>
        <v>7.6982014648896604E-6</v>
      </c>
      <c r="L1288" s="9">
        <f>K1288*'Exhaust Gas Math'!$C$14</f>
        <v>9.1201940363107776E-6</v>
      </c>
      <c r="M1288" s="9">
        <f>(L1288/'Exhaust Gas Math'!$B$14)+('Exhaust Gas Math'!$D$10)</f>
        <v>7.5540832608162714E-4</v>
      </c>
      <c r="N1288">
        <f>('Exhaust Gas Math'!$E$10*((-0.000000001)*N1287^3+(0.000002)*N1287^2-0.0012*N1287+1.3446)*$B$15+L1288*'Exhaust Gas Math'!$D$14*$B$14)/('Exhaust Gas Math'!$E$10*((-0.000000001)*N1287^3+(0.000002)*N1287^2-0.0012*N1287+1.3446)+L1288*'Exhaust Gas Math'!$D$14)</f>
        <v>708.64035503322202</v>
      </c>
      <c r="O1288">
        <f t="shared" si="196"/>
        <v>87672.324482759039</v>
      </c>
      <c r="P1288">
        <f>((-0.0000000008)*N1288^3+(0.000003)*N1288^2-0.004*N1288+2.013)*('Exhaust Gas Math'!$E$10/(L1288+'Exhaust Gas Math'!$E$10))+(357.45*N1288^-1.004)*(L1288/(L1288+'Exhaust Gas Math'!$E$10))</f>
        <v>0.44774206380425741</v>
      </c>
      <c r="Q1288" s="9">
        <f t="shared" si="188"/>
        <v>-8.4808794571972275</v>
      </c>
      <c r="R1288" s="9">
        <f t="shared" si="189"/>
        <v>87663.843603301837</v>
      </c>
      <c r="T1288">
        <f t="shared" si="197"/>
        <v>0.160500000000004</v>
      </c>
      <c r="U1288">
        <f t="shared" si="198"/>
        <v>87663.843603301837</v>
      </c>
    </row>
    <row r="1289" spans="3:21" x14ac:dyDescent="0.2">
      <c r="C1289" s="1"/>
      <c r="D1289" s="1"/>
      <c r="E1289" s="1">
        <v>0.16062500000000399</v>
      </c>
      <c r="F1289" s="10">
        <f t="shared" si="190"/>
        <v>2.4130188194226611E-3</v>
      </c>
      <c r="G1289" s="9">
        <f t="shared" si="191"/>
        <v>7.6221728149796997</v>
      </c>
      <c r="H1289" s="9">
        <f t="shared" si="192"/>
        <v>1</v>
      </c>
      <c r="I1289" s="9">
        <f t="shared" si="193"/>
        <v>1.7104004454887784E-5</v>
      </c>
      <c r="J1289" s="10">
        <f t="shared" si="194"/>
        <v>5.6873300749008931E-5</v>
      </c>
      <c r="K1289" s="9">
        <f t="shared" si="195"/>
        <v>1.1972803118421448E-5</v>
      </c>
      <c r="L1289" s="9">
        <f>K1289*'Exhaust Gas Math'!$C$14</f>
        <v>1.4184389444283722E-5</v>
      </c>
      <c r="M1289" s="9">
        <f>(L1289/'Exhaust Gas Math'!$B$14)+('Exhaust Gas Math'!$D$10)</f>
        <v>9.302165900779316E-4</v>
      </c>
      <c r="N1289">
        <f>('Exhaust Gas Math'!$E$10*((-0.000000001)*N1288^3+(0.000002)*N1288^2-0.0012*N1288+1.3446)*$B$15+L1289*'Exhaust Gas Math'!$D$14*$B$14)/('Exhaust Gas Math'!$E$10*((-0.000000001)*N1288^3+(0.000002)*N1288^2-0.0012*N1288+1.3446)+L1289*'Exhaust Gas Math'!$D$14)</f>
        <v>619.20217357174431</v>
      </c>
      <c r="O1289">
        <f t="shared" si="196"/>
        <v>84205.829169148099</v>
      </c>
      <c r="P1289">
        <f>((-0.0000000008)*N1289^3+(0.000003)*N1289^2-0.004*N1289+2.013)*('Exhaust Gas Math'!$E$10/(L1289+'Exhaust Gas Math'!$E$10))+(357.45*N1289^-1.004)*(L1289/(L1289+'Exhaust Gas Math'!$E$10))</f>
        <v>0.53807068282086457</v>
      </c>
      <c r="Q1289" s="9">
        <f t="shared" si="188"/>
        <v>-15.630285703604413</v>
      </c>
      <c r="R1289" s="9">
        <f t="shared" si="189"/>
        <v>84190.198883444493</v>
      </c>
      <c r="T1289">
        <f t="shared" si="197"/>
        <v>0.16062500000000399</v>
      </c>
      <c r="U1289">
        <f t="shared" si="198"/>
        <v>84190.198883444493</v>
      </c>
    </row>
    <row r="1290" spans="3:21" x14ac:dyDescent="0.2">
      <c r="C1290" s="1"/>
      <c r="D1290" s="1"/>
      <c r="E1290" s="1">
        <v>0.160750000000004</v>
      </c>
      <c r="F1290" s="10">
        <f t="shared" si="190"/>
        <v>3.455093183265024E-3</v>
      </c>
      <c r="G1290" s="9">
        <f t="shared" si="191"/>
        <v>9.042445407118306</v>
      </c>
      <c r="H1290" s="9">
        <f t="shared" si="192"/>
        <v>1</v>
      </c>
      <c r="I1290" s="9">
        <f t="shared" si="193"/>
        <v>2.4490455160543124E-5</v>
      </c>
      <c r="J1290" s="10">
        <f t="shared" si="194"/>
        <v>6.4259751454664278E-5</v>
      </c>
      <c r="K1290" s="9">
        <f t="shared" si="195"/>
        <v>1.7143318612380184E-5</v>
      </c>
      <c r="L1290" s="9">
        <f>K1290*'Exhaust Gas Math'!$C$14</f>
        <v>2.0309989662429069E-5</v>
      </c>
      <c r="M1290" s="9">
        <f>(L1290/'Exhaust Gas Math'!$B$14)+('Exhaust Gas Math'!$D$10)</f>
        <v>1.1416629213911987E-3</v>
      </c>
      <c r="N1290">
        <f>('Exhaust Gas Math'!$E$10*((-0.000000001)*N1289^3+(0.000002)*N1289^2-0.0012*N1289+1.3446)*$B$15+L1290*'Exhaust Gas Math'!$D$14*$B$14)/('Exhaust Gas Math'!$E$10*((-0.000000001)*N1289^3+(0.000002)*N1289^2-0.0012*N1289+1.3446)+L1290*'Exhaust Gas Math'!$D$14)</f>
        <v>551.3519393706988</v>
      </c>
      <c r="O1290">
        <f t="shared" si="196"/>
        <v>81444.507106609002</v>
      </c>
      <c r="P1290">
        <f>((-0.0000000008)*N1290^3+(0.000003)*N1290^2-0.004*N1290+2.013)*('Exhaust Gas Math'!$E$10/(L1290+'Exhaust Gas Math'!$E$10))+(357.45*N1290^-1.004)*(L1290/(L1290+'Exhaust Gas Math'!$E$10))</f>
        <v>0.61852172786537885</v>
      </c>
      <c r="Q1290" s="9">
        <f t="shared" si="188"/>
        <v>-25.286967805769365</v>
      </c>
      <c r="R1290" s="9">
        <f t="shared" si="189"/>
        <v>81419.220138803226</v>
      </c>
      <c r="T1290">
        <f t="shared" si="197"/>
        <v>0.160750000000004</v>
      </c>
      <c r="U1290">
        <f t="shared" si="198"/>
        <v>81419.220138803226</v>
      </c>
    </row>
    <row r="1291" spans="3:21" x14ac:dyDescent="0.2">
      <c r="C1291" s="1"/>
      <c r="D1291" s="1"/>
      <c r="E1291" s="1">
        <v>0.16087500000000399</v>
      </c>
      <c r="F1291" s="10">
        <f t="shared" si="190"/>
        <v>4.6713067900167465E-3</v>
      </c>
      <c r="G1291" s="9">
        <f t="shared" si="191"/>
        <v>10.406968316403303</v>
      </c>
      <c r="H1291" s="9">
        <f t="shared" si="192"/>
        <v>1</v>
      </c>
      <c r="I1291" s="9">
        <f t="shared" si="193"/>
        <v>3.3111242856245268E-5</v>
      </c>
      <c r="J1291" s="10">
        <f t="shared" si="194"/>
        <v>7.2880539150366408E-5</v>
      </c>
      <c r="K1291" s="9">
        <f t="shared" si="195"/>
        <v>2.3177869999371686E-5</v>
      </c>
      <c r="L1291" s="9">
        <f>K1291*'Exhaust Gas Math'!$C$14</f>
        <v>2.7459228328429568E-5</v>
      </c>
      <c r="M1291" s="9">
        <f>(L1291/'Exhaust Gas Math'!$B$14)+('Exhaust Gas Math'!$D$10)</f>
        <v>1.3884436830757171E-3</v>
      </c>
      <c r="N1291">
        <f>('Exhaust Gas Math'!$E$10*((-0.000000001)*N1290^3+(0.000002)*N1290^2-0.0012*N1290+1.3446)*$B$15+L1291*'Exhaust Gas Math'!$D$14*$B$14)/('Exhaust Gas Math'!$E$10*((-0.000000001)*N1290^3+(0.000002)*N1290^2-0.0012*N1290+1.3446)+L1291*'Exhaust Gas Math'!$D$14)</f>
        <v>501.15590385695049</v>
      </c>
      <c r="O1291">
        <f t="shared" si="196"/>
        <v>79382.282284467525</v>
      </c>
      <c r="P1291">
        <f>((-0.0000000008)*N1291^3+(0.000003)*N1291^2-0.004*N1291+2.013)*('Exhaust Gas Math'!$E$10/(L1291+'Exhaust Gas Math'!$E$10))+(357.45*N1291^-1.004)*(L1291/(L1291+'Exhaust Gas Math'!$E$10))</f>
        <v>0.68765014388598988</v>
      </c>
      <c r="Q1291" s="9">
        <f t="shared" si="188"/>
        <v>-37.237970819902088</v>
      </c>
      <c r="R1291" s="9">
        <f t="shared" si="189"/>
        <v>79345.044313647624</v>
      </c>
      <c r="T1291">
        <f t="shared" si="197"/>
        <v>0.16087500000000399</v>
      </c>
      <c r="U1291">
        <f t="shared" si="198"/>
        <v>79345.044313647624</v>
      </c>
    </row>
    <row r="1292" spans="3:21" x14ac:dyDescent="0.2">
      <c r="C1292" s="1"/>
      <c r="D1292" s="1"/>
      <c r="E1292" s="1">
        <v>0.161000000000004</v>
      </c>
      <c r="F1292" s="10">
        <f t="shared" si="190"/>
        <v>6.0541612783610275E-3</v>
      </c>
      <c r="G1292" s="9">
        <f t="shared" si="191"/>
        <v>11.70732880535002</v>
      </c>
      <c r="H1292" s="9">
        <f t="shared" si="192"/>
        <v>1</v>
      </c>
      <c r="I1292" s="9">
        <f t="shared" si="193"/>
        <v>4.2913217519153704E-5</v>
      </c>
      <c r="J1292" s="10">
        <f t="shared" si="194"/>
        <v>8.2682513813274851E-5</v>
      </c>
      <c r="K1292" s="9">
        <f t="shared" si="195"/>
        <v>3.003925226340759E-5</v>
      </c>
      <c r="L1292" s="9">
        <f>K1292*'Exhaust Gas Math'!$C$14</f>
        <v>3.5588028008551437E-5</v>
      </c>
      <c r="M1292" s="9">
        <f>(L1292/'Exhaust Gas Math'!$B$14)+('Exhaust Gas Math'!$D$10)</f>
        <v>1.6690373896729512E-3</v>
      </c>
      <c r="N1292">
        <f>('Exhaust Gas Math'!$E$10*((-0.000000001)*N1291^3+(0.000002)*N1291^2-0.0012*N1291+1.3446)*$B$15+L1292*'Exhaust Gas Math'!$D$14*$B$14)/('Exhaust Gas Math'!$E$10*((-0.000000001)*N1291^3+(0.000002)*N1291^2-0.0012*N1291+1.3446)+L1292*'Exhaust Gas Math'!$D$14)</f>
        <v>463.94523913741699</v>
      </c>
      <c r="O1292">
        <f t="shared" si="196"/>
        <v>77866.948223106287</v>
      </c>
      <c r="P1292">
        <f>((-0.0000000008)*N1292^3+(0.000003)*N1292^2-0.004*N1292+2.013)*('Exhaust Gas Math'!$E$10/(L1292+'Exhaust Gas Math'!$E$10))+(357.45*N1292^-1.004)*(L1292/(L1292+'Exhaust Gas Math'!$E$10))</f>
        <v>0.74629781863702216</v>
      </c>
      <c r="Q1292" s="9">
        <f t="shared" si="188"/>
        <v>-51.144367054874223</v>
      </c>
      <c r="R1292" s="9">
        <f t="shared" si="189"/>
        <v>77815.803856051411</v>
      </c>
      <c r="T1292">
        <f t="shared" si="197"/>
        <v>0.161000000000004</v>
      </c>
      <c r="U1292">
        <f t="shared" si="198"/>
        <v>77815.803856051411</v>
      </c>
    </row>
    <row r="1293" spans="3:21" x14ac:dyDescent="0.2">
      <c r="C1293" s="1"/>
      <c r="D1293" s="1"/>
      <c r="E1293" s="1">
        <v>0.16112500000000399</v>
      </c>
      <c r="F1293" s="10">
        <f t="shared" si="190"/>
        <v>7.595130890530731E-3</v>
      </c>
      <c r="G1293" s="9">
        <f t="shared" si="191"/>
        <v>12.935509719129641</v>
      </c>
      <c r="H1293" s="9">
        <f t="shared" si="192"/>
        <v>1</v>
      </c>
      <c r="I1293" s="9">
        <f t="shared" si="193"/>
        <v>5.3835946715979207E-5</v>
      </c>
      <c r="J1293" s="10">
        <f t="shared" si="194"/>
        <v>9.3605243010100347E-5</v>
      </c>
      <c r="K1293" s="9">
        <f t="shared" si="195"/>
        <v>3.768516270118544E-5</v>
      </c>
      <c r="L1293" s="9">
        <f>K1293*'Exhaust Gas Math'!$C$14</f>
        <v>4.4646271949662346E-5</v>
      </c>
      <c r="M1293" s="9">
        <f>(L1293/'Exhaust Gas Math'!$B$14)+('Exhaust Gas Math'!$D$10)</f>
        <v>1.9817140876747085E-3</v>
      </c>
      <c r="N1293">
        <f>('Exhaust Gas Math'!$E$10*((-0.000000001)*N1292^3+(0.000002)*N1292^2-0.0012*N1292+1.3446)*$B$15+L1293*'Exhaust Gas Math'!$D$14*$B$14)/('Exhaust Gas Math'!$E$10*((-0.000000001)*N1292^3+(0.000002)*N1292^2-0.0012*N1292+1.3446)+L1293*'Exhaust Gas Math'!$D$14)</f>
        <v>435.95426646592142</v>
      </c>
      <c r="O1293">
        <f t="shared" si="196"/>
        <v>76738.939251676929</v>
      </c>
      <c r="P1293">
        <f>((-0.0000000008)*N1293^3+(0.000003)*N1293^2-0.004*N1293+2.013)*('Exhaust Gas Math'!$E$10/(L1293+'Exhaust Gas Math'!$E$10))+(357.45*N1293^-1.004)*(L1293/(L1293+'Exhaust Gas Math'!$E$10))</f>
        <v>0.79594162246697342</v>
      </c>
      <c r="Q1293" s="9">
        <f t="shared" si="188"/>
        <v>-66.591425773340362</v>
      </c>
      <c r="R1293" s="9">
        <f t="shared" si="189"/>
        <v>76672.347825903591</v>
      </c>
      <c r="T1293">
        <f t="shared" si="197"/>
        <v>0.16112500000000399</v>
      </c>
      <c r="U1293">
        <f t="shared" si="198"/>
        <v>76672.347825903591</v>
      </c>
    </row>
    <row r="1294" spans="3:21" x14ac:dyDescent="0.2">
      <c r="C1294" s="1"/>
      <c r="D1294" s="1"/>
      <c r="E1294" s="1">
        <v>0.161250000000004</v>
      </c>
      <c r="F1294" s="10">
        <f t="shared" si="190"/>
        <v>9.2847150364426777E-3</v>
      </c>
      <c r="G1294" s="9">
        <f t="shared" si="191"/>
        <v>14.083938913997354</v>
      </c>
      <c r="H1294" s="9">
        <f t="shared" si="192"/>
        <v>1</v>
      </c>
      <c r="I1294" s="9">
        <f t="shared" si="193"/>
        <v>6.5812088189049026E-5</v>
      </c>
      <c r="J1294" s="10">
        <f t="shared" si="194"/>
        <v>1.0558138448317017E-4</v>
      </c>
      <c r="K1294" s="9">
        <f t="shared" si="195"/>
        <v>4.6068461732334313E-5</v>
      </c>
      <c r="L1294" s="9">
        <f>K1294*'Exhaust Gas Math'!$C$14</f>
        <v>5.4578113065694995E-5</v>
      </c>
      <c r="M1294" s="9">
        <f>(L1294/'Exhaust Gas Math'!$B$14)+('Exhaust Gas Math'!$D$10)</f>
        <v>2.3245460212623042E-3</v>
      </c>
      <c r="N1294">
        <f>('Exhaust Gas Math'!$E$10*((-0.000000001)*N1293^3+(0.000002)*N1293^2-0.0012*N1293+1.3446)*$B$15+L1294*'Exhaust Gas Math'!$D$14*$B$14)/('Exhaust Gas Math'!$E$10*((-0.000000001)*N1293^3+(0.000002)*N1293^2-0.0012*N1293+1.3446)+L1294*'Exhaust Gas Math'!$D$14)</f>
        <v>414.51598369308169</v>
      </c>
      <c r="O1294">
        <f t="shared" si="196"/>
        <v>75879.789177370854</v>
      </c>
      <c r="P1294">
        <f>((-0.0000000008)*N1294^3+(0.000003)*N1294^2-0.004*N1294+2.013)*('Exhaust Gas Math'!$E$10/(L1294+'Exhaust Gas Math'!$E$10))+(357.45*N1294^-1.004)*(L1294/(L1294+'Exhaust Gas Math'!$E$10))</f>
        <v>0.83801647367329424</v>
      </c>
      <c r="Q1294" s="9">
        <f t="shared" si="188"/>
        <v>-83.113357341583452</v>
      </c>
      <c r="R1294" s="9">
        <f t="shared" si="189"/>
        <v>75796.675820029268</v>
      </c>
      <c r="T1294">
        <f t="shared" si="197"/>
        <v>0.161250000000004</v>
      </c>
      <c r="U1294">
        <f t="shared" si="198"/>
        <v>75796.675820029268</v>
      </c>
    </row>
    <row r="1295" spans="3:21" x14ac:dyDescent="0.2">
      <c r="C1295" s="1"/>
      <c r="D1295" s="1"/>
      <c r="E1295" s="1">
        <v>0.16137500000000399</v>
      </c>
      <c r="F1295" s="10">
        <f t="shared" si="190"/>
        <v>1.1112496867993576E-2</v>
      </c>
      <c r="G1295" s="9">
        <f t="shared" si="191"/>
        <v>15.145535942075343</v>
      </c>
      <c r="H1295" s="9">
        <f t="shared" si="192"/>
        <v>1</v>
      </c>
      <c r="I1295" s="9">
        <f t="shared" si="193"/>
        <v>7.8767805043710514E-5</v>
      </c>
      <c r="J1295" s="10">
        <f t="shared" si="194"/>
        <v>1.1853710133783166E-4</v>
      </c>
      <c r="K1295" s="9">
        <f t="shared" si="195"/>
        <v>5.5137463530597353E-5</v>
      </c>
      <c r="L1295" s="9">
        <f>K1295*'Exhaust Gas Math'!$C$14</f>
        <v>6.5322318253496713E-5</v>
      </c>
      <c r="M1295" s="9">
        <f>(L1295/'Exhaust Gas Math'!$B$14)+('Exhaust Gas Math'!$D$10)</f>
        <v>2.6954195175619838E-3</v>
      </c>
      <c r="N1295">
        <f>('Exhaust Gas Math'!$E$10*((-0.000000001)*N1294^3+(0.000002)*N1294^2-0.0012*N1294+1.3446)*$B$15+L1295*'Exhaust Gas Math'!$D$14*$B$14)/('Exhaust Gas Math'!$E$10*((-0.000000001)*N1294^3+(0.000002)*N1294^2-0.0012*N1294+1.3446)+L1295*'Exhaust Gas Math'!$D$14)</f>
        <v>397.80440105791376</v>
      </c>
      <c r="O1295">
        <f t="shared" si="196"/>
        <v>75210.017071226757</v>
      </c>
      <c r="P1295">
        <f>((-0.0000000008)*N1295^3+(0.000003)*N1295^2-0.004*N1295+2.013)*('Exhaust Gas Math'!$E$10/(L1295+'Exhaust Gas Math'!$E$10))+(357.45*N1295^-1.004)*(L1295/(L1295+'Exhaust Gas Math'!$E$10))</f>
        <v>0.87375948730969688</v>
      </c>
      <c r="Q1295" s="9">
        <f t="shared" si="188"/>
        <v>-100.21464689767977</v>
      </c>
      <c r="R1295" s="9">
        <f t="shared" si="189"/>
        <v>75109.802424329071</v>
      </c>
      <c r="T1295">
        <f t="shared" si="197"/>
        <v>0.16137500000000399</v>
      </c>
      <c r="U1295">
        <f t="shared" si="198"/>
        <v>75109.802424329071</v>
      </c>
    </row>
    <row r="1296" spans="3:21" x14ac:dyDescent="0.2">
      <c r="C1296" s="1"/>
      <c r="D1296" s="1"/>
      <c r="E1296" s="1">
        <v>0.161500000000004</v>
      </c>
      <c r="F1296" s="10">
        <f t="shared" si="190"/>
        <v>1.3067207502393145E-2</v>
      </c>
      <c r="G1296" s="9">
        <f t="shared" si="191"/>
        <v>16.113755704668836</v>
      </c>
      <c r="H1296" s="9">
        <f t="shared" si="192"/>
        <v>1</v>
      </c>
      <c r="I1296" s="9">
        <f t="shared" si="193"/>
        <v>9.2623220977344222E-5</v>
      </c>
      <c r="J1296" s="10">
        <f t="shared" si="194"/>
        <v>1.3239251727146536E-4</v>
      </c>
      <c r="K1296" s="9">
        <f t="shared" si="195"/>
        <v>6.4836254684140951E-5</v>
      </c>
      <c r="L1296" s="9">
        <f>K1296*'Exhaust Gas Math'!$C$14</f>
        <v>7.6812645915276081E-5</v>
      </c>
      <c r="M1296" s="9">
        <f>(L1296/'Exhaust Gas Math'!$B$14)+('Exhaust Gas Math'!$D$10)</f>
        <v>3.0920480181411822E-3</v>
      </c>
      <c r="N1296">
        <f>('Exhaust Gas Math'!$E$10*((-0.000000001)*N1295^3+(0.000002)*N1295^2-0.0012*N1295+1.3446)*$B$15+L1296*'Exhaust Gas Math'!$D$14*$B$14)/('Exhaust Gas Math'!$E$10*((-0.000000001)*N1295^3+(0.000002)*N1295^2-0.0012*N1295+1.3446)+L1296*'Exhaust Gas Math'!$D$14)</f>
        <v>384.56570328958952</v>
      </c>
      <c r="O1296">
        <f t="shared" si="196"/>
        <v>74677.088557864903</v>
      </c>
      <c r="P1296">
        <f>((-0.0000000008)*N1296^3+(0.000003)*N1296^2-0.004*N1296+2.013)*('Exhaust Gas Math'!$E$10/(L1296+'Exhaust Gas Math'!$E$10))+(357.45*N1296^-1.004)*(L1296/(L1296+'Exhaust Gas Math'!$E$10))</f>
        <v>0.90420870239051532</v>
      </c>
      <c r="Q1296" s="9">
        <f t="shared" si="188"/>
        <v>-117.39030666893387</v>
      </c>
      <c r="R1296" s="9">
        <f t="shared" si="189"/>
        <v>74559.698251195965</v>
      </c>
      <c r="T1296">
        <f t="shared" si="197"/>
        <v>0.161500000000004</v>
      </c>
      <c r="U1296">
        <f t="shared" si="198"/>
        <v>74559.698251195965</v>
      </c>
    </row>
    <row r="1297" spans="3:21" x14ac:dyDescent="0.2">
      <c r="C1297" s="1"/>
      <c r="D1297" s="1"/>
      <c r="E1297" s="1">
        <v>0.16162500000000399</v>
      </c>
      <c r="F1297" s="10">
        <f t="shared" si="190"/>
        <v>1.5136795498571973E-2</v>
      </c>
      <c r="G1297" s="9">
        <f t="shared" si="191"/>
        <v>16.98262880497521</v>
      </c>
      <c r="H1297" s="9">
        <f t="shared" si="192"/>
        <v>1</v>
      </c>
      <c r="I1297" s="9">
        <f t="shared" si="193"/>
        <v>1.0729291274331824E-4</v>
      </c>
      <c r="J1297" s="10">
        <f t="shared" si="194"/>
        <v>1.4706220903743937E-4</v>
      </c>
      <c r="K1297" s="9">
        <f t="shared" si="195"/>
        <v>7.5105038920322768E-5</v>
      </c>
      <c r="L1297" s="9">
        <f>K1297*'Exhaust Gas Math'!$C$14</f>
        <v>8.8978254360070117E-5</v>
      </c>
      <c r="M1297" s="9">
        <f>(L1297/'Exhaust Gas Math'!$B$14)+('Exhaust Gas Math'!$D$10)</f>
        <v>3.5119861764012451E-3</v>
      </c>
      <c r="N1297">
        <f>('Exhaust Gas Math'!$E$10*((-0.000000001)*N1296^3+(0.000002)*N1296^2-0.0012*N1296+1.3446)*$B$15+L1297*'Exhaust Gas Math'!$D$14*$B$14)/('Exhaust Gas Math'!$E$10*((-0.000000001)*N1296^3+(0.000002)*N1296^2-0.0012*N1296+1.3446)+L1297*'Exhaust Gas Math'!$D$14)</f>
        <v>373.92587497042933</v>
      </c>
      <c r="O1297">
        <f t="shared" si="196"/>
        <v>74245.693632343566</v>
      </c>
      <c r="P1297">
        <f>((-0.0000000008)*N1297^3+(0.000003)*N1297^2-0.004*N1297+2.013)*('Exhaust Gas Math'!$E$10/(L1297+'Exhaust Gas Math'!$E$10))+(357.45*N1297^-1.004)*(L1297/(L1297+'Exhaust Gas Math'!$E$10))</f>
        <v>0.93022945092909248</v>
      </c>
      <c r="Q1297" s="9">
        <f t="shared" si="188"/>
        <v>-134.14358965896878</v>
      </c>
      <c r="R1297" s="9">
        <f t="shared" si="189"/>
        <v>74111.550042684597</v>
      </c>
      <c r="T1297">
        <f t="shared" si="197"/>
        <v>0.16162500000000399</v>
      </c>
      <c r="U1297">
        <f t="shared" si="198"/>
        <v>74111.550042684597</v>
      </c>
    </row>
    <row r="1298" spans="3:21" x14ac:dyDescent="0.2">
      <c r="C1298" s="1"/>
      <c r="D1298" s="1"/>
      <c r="E1298" s="1">
        <v>0.161750000000004</v>
      </c>
      <c r="F1298" s="10">
        <f t="shared" si="190"/>
        <v>1.7308501158327275E-2</v>
      </c>
      <c r="G1298" s="9">
        <f t="shared" si="191"/>
        <v>17.746798351402074</v>
      </c>
      <c r="H1298" s="9">
        <f t="shared" si="192"/>
        <v>1</v>
      </c>
      <c r="I1298" s="9">
        <f t="shared" si="193"/>
        <v>1.2268643681373844E-4</v>
      </c>
      <c r="J1298" s="10">
        <f t="shared" si="194"/>
        <v>1.6245573310785959E-4</v>
      </c>
      <c r="K1298" s="9">
        <f t="shared" si="195"/>
        <v>8.58805057696169E-5</v>
      </c>
      <c r="L1298" s="9">
        <f>K1298*'Exhaust Gas Math'!$C$14</f>
        <v>1.0174413856635016E-4</v>
      </c>
      <c r="M1298" s="9">
        <f>(L1298/'Exhaust Gas Math'!$B$14)+('Exhaust Gas Math'!$D$10)</f>
        <v>3.9526449339531977E-3</v>
      </c>
      <c r="N1298">
        <f>('Exhaust Gas Math'!$E$10*((-0.000000001)*N1297^3+(0.000002)*N1297^2-0.0012*N1297+1.3446)*$B$15+L1298*'Exhaust Gas Math'!$D$14*$B$14)/('Exhaust Gas Math'!$E$10*((-0.000000001)*N1297^3+(0.000002)*N1297^2-0.0012*N1297+1.3446)+L1298*'Exhaust Gas Math'!$D$14)</f>
        <v>365.26447607019435</v>
      </c>
      <c r="O1298">
        <f t="shared" si="196"/>
        <v>73891.457961490334</v>
      </c>
      <c r="P1298">
        <f>((-0.0000000008)*N1298^3+(0.000003)*N1298^2-0.004*N1298+2.013)*('Exhaust Gas Math'!$E$10/(L1298+'Exhaust Gas Math'!$E$10))+(357.45*N1298^-1.004)*(L1298/(L1298+'Exhaust Gas Math'!$E$10))</f>
        <v>0.95254092505356758</v>
      </c>
      <c r="Q1298" s="9">
        <f t="shared" si="188"/>
        <v>-150.00083528350112</v>
      </c>
      <c r="R1298" s="9">
        <f t="shared" si="189"/>
        <v>73741.457126206835</v>
      </c>
      <c r="T1298">
        <f t="shared" si="197"/>
        <v>0.161750000000004</v>
      </c>
      <c r="U1298">
        <f t="shared" si="198"/>
        <v>73741.457126206835</v>
      </c>
    </row>
    <row r="1299" spans="3:21" x14ac:dyDescent="0.2">
      <c r="C1299" s="1"/>
      <c r="D1299" s="1"/>
      <c r="E1299" s="1">
        <v>0.16187500000000399</v>
      </c>
      <c r="F1299" s="10">
        <f t="shared" si="190"/>
        <v>1.9568935194100086E-2</v>
      </c>
      <c r="G1299" s="9">
        <f t="shared" si="191"/>
        <v>18.401552984583105</v>
      </c>
      <c r="H1299" s="9">
        <f t="shared" si="192"/>
        <v>1</v>
      </c>
      <c r="I1299" s="9">
        <f t="shared" si="193"/>
        <v>1.3870888699383632E-4</v>
      </c>
      <c r="J1299" s="10">
        <f t="shared" si="194"/>
        <v>1.7847818328795746E-4</v>
      </c>
      <c r="K1299" s="9">
        <f t="shared" si="195"/>
        <v>9.7096220895685417E-5</v>
      </c>
      <c r="L1299" s="9">
        <f>K1299*'Exhaust Gas Math'!$C$14</f>
        <v>1.1503159261289049E-4</v>
      </c>
      <c r="M1299" s="9">
        <f>(L1299/'Exhaust Gas Math'!$B$14)+('Exhaust Gas Math'!$D$10)</f>
        <v>4.4113074830225904E-3</v>
      </c>
      <c r="N1299">
        <f>('Exhaust Gas Math'!$E$10*((-0.000000001)*N1298^3+(0.000002)*N1298^2-0.0012*N1298+1.3446)*$B$15+L1299*'Exhaust Gas Math'!$D$14*$B$14)/('Exhaust Gas Math'!$E$10*((-0.000000001)*N1298^3+(0.000002)*N1298^2-0.0012*N1298+1.3446)+L1299*'Exhaust Gas Math'!$D$14)</f>
        <v>358.13301596160466</v>
      </c>
      <c r="O1299">
        <f t="shared" si="196"/>
        <v>73597.081367740931</v>
      </c>
      <c r="P1299">
        <f>((-0.0000000008)*N1299^3+(0.000003)*N1299^2-0.004*N1299+2.013)*('Exhaust Gas Math'!$E$10/(L1299+'Exhaust Gas Math'!$E$10))+(357.45*N1299^-1.004)*(L1299/(L1299+'Exhaust Gas Math'!$E$10))</f>
        <v>0.97173942379390899</v>
      </c>
      <c r="Q1299" s="9">
        <f t="shared" si="188"/>
        <v>-164.52381820436324</v>
      </c>
      <c r="R1299" s="9">
        <f t="shared" si="189"/>
        <v>73432.557549536563</v>
      </c>
      <c r="T1299">
        <f t="shared" si="197"/>
        <v>0.16187500000000399</v>
      </c>
      <c r="U1299">
        <f t="shared" si="198"/>
        <v>73432.557549536563</v>
      </c>
    </row>
    <row r="1300" spans="3:21" x14ac:dyDescent="0.2">
      <c r="C1300" s="1"/>
      <c r="D1300" s="1"/>
      <c r="E1300" s="1">
        <v>0.162000000000004</v>
      </c>
      <c r="F1300" s="10">
        <f t="shared" si="190"/>
        <v>2.1904161278390094E-2</v>
      </c>
      <c r="G1300" s="9">
        <f t="shared" si="191"/>
        <v>18.942855924476966</v>
      </c>
      <c r="H1300" s="9">
        <f t="shared" si="192"/>
        <v>1</v>
      </c>
      <c r="I1300" s="9">
        <f t="shared" si="193"/>
        <v>1.5526147955025198E-4</v>
      </c>
      <c r="J1300" s="10">
        <f t="shared" si="194"/>
        <v>1.9503077584437313E-4</v>
      </c>
      <c r="K1300" s="9">
        <f t="shared" si="195"/>
        <v>1.0868303568517637E-4</v>
      </c>
      <c r="L1300" s="9">
        <f>K1300*'Exhaust Gas Math'!$C$14</f>
        <v>1.2875869492697204E-4</v>
      </c>
      <c r="M1300" s="9">
        <f>(L1300/'Exhaust Gas Math'!$B$14)+('Exhaust Gas Math'!$D$10)</f>
        <v>4.8851460164738006E-3</v>
      </c>
      <c r="N1300">
        <f>('Exhaust Gas Math'!$E$10*((-0.000000001)*N1299^3+(0.000002)*N1299^2-0.0012*N1299+1.3446)*$B$15+L1300*'Exhaust Gas Math'!$D$14*$B$14)/('Exhaust Gas Math'!$E$10*((-0.000000001)*N1299^3+(0.000002)*N1299^2-0.0012*N1299+1.3446)+L1300*'Exhaust Gas Math'!$D$14)</f>
        <v>352.20172469764867</v>
      </c>
      <c r="O1300">
        <f t="shared" si="196"/>
        <v>73349.966029594871</v>
      </c>
      <c r="P1300">
        <f>((-0.0000000008)*N1300^3+(0.000003)*N1300^2-0.004*N1300+2.013)*('Exhaust Gas Math'!$E$10/(L1300+'Exhaust Gas Math'!$E$10))+(357.45*N1300^-1.004)*(L1300/(L1300+'Exhaust Gas Math'!$E$10))</f>
        <v>0.9883184821933475</v>
      </c>
      <c r="Q1300" s="9">
        <f t="shared" si="188"/>
        <v>-177.32004531214574</v>
      </c>
      <c r="R1300" s="9">
        <f t="shared" si="189"/>
        <v>73172.645984282732</v>
      </c>
      <c r="T1300">
        <f t="shared" si="197"/>
        <v>0.162000000000004</v>
      </c>
      <c r="U1300">
        <f t="shared" si="198"/>
        <v>73172.645984282732</v>
      </c>
    </row>
    <row r="1301" spans="3:21" x14ac:dyDescent="0.2">
      <c r="C1301" s="1"/>
      <c r="D1301" s="1"/>
      <c r="E1301" s="1">
        <v>0.16212500000000399</v>
      </c>
      <c r="F1301" s="10">
        <f t="shared" si="190"/>
        <v>2.4299781965844893E-2</v>
      </c>
      <c r="G1301" s="9">
        <f t="shared" si="191"/>
        <v>19.367369858457458</v>
      </c>
      <c r="H1301" s="9">
        <f t="shared" si="192"/>
        <v>1</v>
      </c>
      <c r="I1301" s="9">
        <f t="shared" si="193"/>
        <v>1.7224216224557046E-4</v>
      </c>
      <c r="J1301" s="10">
        <f t="shared" si="194"/>
        <v>2.1201145853969161E-4</v>
      </c>
      <c r="K1301" s="9">
        <f t="shared" si="195"/>
        <v>1.2056951357189931E-4</v>
      </c>
      <c r="L1301" s="9">
        <f>K1301*'Exhaust Gas Math'!$C$14</f>
        <v>1.428408133580963E-4</v>
      </c>
      <c r="M1301" s="9">
        <f>(L1301/'Exhaust Gas Math'!$B$14)+('Exhaust Gas Math'!$D$10)</f>
        <v>5.3712391621805406E-3</v>
      </c>
      <c r="N1301">
        <f>('Exhaust Gas Math'!$E$10*((-0.000000001)*N1300^3+(0.000002)*N1300^2-0.0012*N1300+1.3446)*$B$15+L1301*'Exhaust Gas Math'!$D$14*$B$14)/('Exhaust Gas Math'!$E$10*((-0.000000001)*N1300^3+(0.000002)*N1300^2-0.0012*N1300+1.3446)+L1301*'Exhaust Gas Math'!$D$14)</f>
        <v>347.22428984265491</v>
      </c>
      <c r="O1301">
        <f t="shared" si="196"/>
        <v>73140.730371002443</v>
      </c>
      <c r="P1301">
        <f>((-0.0000000008)*N1301^3+(0.000003)*N1301^2-0.004*N1301+2.013)*('Exhaust Gas Math'!$E$10/(L1301+'Exhaust Gas Math'!$E$10))+(357.45*N1301^-1.004)*(L1301/(L1301+'Exhaust Gas Math'!$E$10))</f>
        <v>1.0026862308704629</v>
      </c>
      <c r="Q1301" s="9">
        <f t="shared" si="188"/>
        <v>-188.05130352178278</v>
      </c>
      <c r="R1301" s="9">
        <f t="shared" si="189"/>
        <v>72952.679067480654</v>
      </c>
      <c r="T1301">
        <f t="shared" si="197"/>
        <v>0.16212500000000399</v>
      </c>
      <c r="U1301">
        <f t="shared" si="198"/>
        <v>72952.679067480654</v>
      </c>
    </row>
    <row r="1302" spans="3:21" x14ac:dyDescent="0.2">
      <c r="C1302" s="1"/>
      <c r="D1302" s="1"/>
      <c r="E1302" s="1">
        <v>0.162250000000004</v>
      </c>
      <c r="F1302" s="10">
        <f t="shared" si="190"/>
        <v>2.6741027458303337E-2</v>
      </c>
      <c r="G1302" s="9">
        <f t="shared" si="191"/>
        <v>19.67247751695669</v>
      </c>
      <c r="H1302" s="9">
        <f t="shared" si="192"/>
        <v>1</v>
      </c>
      <c r="I1302" s="9">
        <f t="shared" si="193"/>
        <v>1.8954624352433738E-4</v>
      </c>
      <c r="J1302" s="10">
        <f t="shared" si="194"/>
        <v>2.2931553981845852E-4</v>
      </c>
      <c r="K1302" s="9">
        <f t="shared" si="195"/>
        <v>1.3268237046703616E-4</v>
      </c>
      <c r="L1302" s="9">
        <f>K1302*'Exhaust Gas Math'!$C$14</f>
        <v>1.5719112696336597E-4</v>
      </c>
      <c r="M1302" s="9">
        <f>(L1302/'Exhaust Gas Math'!$B$14)+('Exhaust Gas Math'!$D$10)</f>
        <v>5.8665899942575055E-3</v>
      </c>
      <c r="N1302">
        <f>('Exhaust Gas Math'!$E$10*((-0.000000001)*N1301^3+(0.000002)*N1301^2-0.0012*N1301+1.3446)*$B$15+L1302*'Exhaust Gas Math'!$D$14*$B$14)/('Exhaust Gas Math'!$E$10*((-0.000000001)*N1301^3+(0.000002)*N1301^2-0.0012*N1301+1.3446)+L1302*'Exhaust Gas Math'!$D$14)</f>
        <v>343.01407721143551</v>
      </c>
      <c r="O1302">
        <f t="shared" si="196"/>
        <v>72962.252417464828</v>
      </c>
      <c r="P1302">
        <f>((-0.0000000008)*N1302^3+(0.000003)*N1302^2-0.004*N1302+2.013)*('Exhaust Gas Math'!$E$10/(L1302+'Exhaust Gas Math'!$E$10))+(357.45*N1302^-1.004)*(L1302/(L1302+'Exhaust Gas Math'!$E$10))</f>
        <v>1.0151802120489728</v>
      </c>
      <c r="Q1302" s="9">
        <f t="shared" si="188"/>
        <v>-196.44060522059772</v>
      </c>
      <c r="R1302" s="9">
        <f t="shared" si="189"/>
        <v>72765.811812244225</v>
      </c>
      <c r="T1302">
        <f t="shared" si="197"/>
        <v>0.162250000000004</v>
      </c>
      <c r="U1302">
        <f t="shared" si="198"/>
        <v>72765.811812244225</v>
      </c>
    </row>
    <row r="1303" spans="3:21" x14ac:dyDescent="0.2">
      <c r="C1303" s="1"/>
      <c r="D1303" s="1"/>
      <c r="E1303" s="1">
        <v>0.16237500000000499</v>
      </c>
      <c r="F1303" s="10">
        <f t="shared" si="190"/>
        <v>2.9212846665526367E-2</v>
      </c>
      <c r="G1303" s="9">
        <f t="shared" si="191"/>
        <v>19.8562978098022</v>
      </c>
      <c r="H1303" s="9">
        <f t="shared" si="192"/>
        <v>1</v>
      </c>
      <c r="I1303" s="9">
        <f t="shared" si="193"/>
        <v>2.0706703797140902E-4</v>
      </c>
      <c r="J1303" s="10">
        <f t="shared" si="194"/>
        <v>2.4683633426553014E-4</v>
      </c>
      <c r="K1303" s="9">
        <f t="shared" si="195"/>
        <v>1.4494692657998631E-4</v>
      </c>
      <c r="L1303" s="9">
        <f>K1303*'Exhaust Gas Math'!$C$14</f>
        <v>1.7172116128754954E-4</v>
      </c>
      <c r="M1303" s="9">
        <f>(L1303/'Exhaust Gas Math'!$B$14)+('Exhaust Gas Math'!$D$10)</f>
        <v>6.368144510107818E-3</v>
      </c>
      <c r="N1303">
        <f>('Exhaust Gas Math'!$E$10*((-0.000000001)*N1302^3+(0.000002)*N1302^2-0.0012*N1302+1.3446)*$B$15+L1303*'Exhaust Gas Math'!$D$14*$B$14)/('Exhaust Gas Math'!$E$10*((-0.000000001)*N1302^3+(0.000002)*N1302^2-0.0012*N1302+1.3446)+L1303*'Exhaust Gas Math'!$D$14)</f>
        <v>339.42781043153093</v>
      </c>
      <c r="O1303">
        <f t="shared" si="196"/>
        <v>72809.036249018827</v>
      </c>
      <c r="P1303">
        <f>((-0.0000000008)*N1303^3+(0.000003)*N1303^2-0.004*N1303+2.013)*('Exhaust Gas Math'!$E$10/(L1303+'Exhaust Gas Math'!$E$10))+(357.45*N1303^-1.004)*(L1303/(L1303+'Exhaust Gas Math'!$E$10))</f>
        <v>1.0260798630608534</v>
      </c>
      <c r="Q1303" s="9">
        <f t="shared" si="188"/>
        <v>-202.27756857786235</v>
      </c>
      <c r="R1303" s="9">
        <f t="shared" si="189"/>
        <v>72606.758680440966</v>
      </c>
      <c r="T1303">
        <f t="shared" si="197"/>
        <v>0.16237500000000499</v>
      </c>
      <c r="U1303">
        <f t="shared" si="198"/>
        <v>72606.758680440966</v>
      </c>
    </row>
    <row r="1304" spans="3:21" x14ac:dyDescent="0.2">
      <c r="C1304" s="1"/>
      <c r="D1304" s="1"/>
      <c r="E1304" s="1">
        <v>0.162500000000005</v>
      </c>
      <c r="F1304" s="10">
        <f t="shared" si="190"/>
        <v>3.1700000000099711E-2</v>
      </c>
      <c r="G1304" s="9">
        <f t="shared" si="191"/>
        <v>19.917697423759289</v>
      </c>
      <c r="H1304" s="9">
        <f t="shared" si="192"/>
        <v>1</v>
      </c>
      <c r="I1304" s="9">
        <f t="shared" si="193"/>
        <v>2.2469652406249124E-4</v>
      </c>
      <c r="J1304" s="10">
        <f t="shared" si="194"/>
        <v>2.6446582035661236E-4</v>
      </c>
      <c r="K1304" s="9">
        <f t="shared" si="195"/>
        <v>1.5728756684374386E-4</v>
      </c>
      <c r="L1304" s="9">
        <f>K1304*'Exhaust Gas Math'!$C$14</f>
        <v>1.863413338370856E-4</v>
      </c>
      <c r="M1304" s="9">
        <f>(L1304/'Exhaust Gas Math'!$B$14)+('Exhaust Gas Math'!$D$10)</f>
        <v>6.8728104593496573E-3</v>
      </c>
      <c r="N1304">
        <f>('Exhaust Gas Math'!$E$10*((-0.000000001)*N1303^3+(0.000002)*N1303^2-0.0012*N1303+1.3446)*$B$15+L1304*'Exhaust Gas Math'!$D$14*$B$14)/('Exhaust Gas Math'!$E$10*((-0.000000001)*N1303^3+(0.000002)*N1303^2-0.0012*N1303+1.3446)+L1304*'Exhaust Gas Math'!$D$14)</f>
        <v>336.35418027896412</v>
      </c>
      <c r="O1304">
        <f t="shared" si="196"/>
        <v>72676.78090529707</v>
      </c>
      <c r="P1304">
        <f>((-0.0000000008)*N1304^3+(0.000003)*N1304^2-0.004*N1304+2.013)*('Exhaust Gas Math'!$E$10/(L1304+'Exhaust Gas Math'!$E$10))+(357.45*N1304^-1.004)*(L1304/(L1304+'Exhaust Gas Math'!$E$10))</f>
        <v>1.0356169102698536</v>
      </c>
      <c r="Q1304" s="9">
        <f t="shared" si="188"/>
        <v>-205.42221074610845</v>
      </c>
      <c r="R1304" s="9">
        <f t="shared" si="189"/>
        <v>72471.35869455096</v>
      </c>
      <c r="T1304">
        <f t="shared" si="197"/>
        <v>0.162500000000005</v>
      </c>
      <c r="U1304">
        <f t="shared" si="198"/>
        <v>72471.35869455096</v>
      </c>
    </row>
    <row r="1305" spans="3:21" x14ac:dyDescent="0.2">
      <c r="C1305" s="1"/>
      <c r="D1305" s="1"/>
      <c r="E1305" s="1">
        <v>0.16262500000000499</v>
      </c>
      <c r="F1305" s="10">
        <f t="shared" si="190"/>
        <v>3.4187153334671538E-2</v>
      </c>
      <c r="G1305" s="9">
        <f t="shared" si="191"/>
        <v>19.856297809792412</v>
      </c>
      <c r="H1305" s="9">
        <f t="shared" si="192"/>
        <v>1</v>
      </c>
      <c r="I1305" s="9">
        <f t="shared" si="193"/>
        <v>2.4232601015356273E-4</v>
      </c>
      <c r="J1305" s="10">
        <f t="shared" si="194"/>
        <v>2.8209530644768385E-4</v>
      </c>
      <c r="K1305" s="9">
        <f t="shared" si="195"/>
        <v>1.696282071074939E-4</v>
      </c>
      <c r="L1305" s="9">
        <f>K1305*'Exhaust Gas Math'!$C$14</f>
        <v>2.0096150638661278E-4</v>
      </c>
      <c r="M1305" s="9">
        <f>(L1305/'Exhaust Gas Math'!$B$14)+('Exhaust Gas Math'!$D$10)</f>
        <v>7.3774764085911887E-3</v>
      </c>
      <c r="N1305">
        <f>('Exhaust Gas Math'!$E$10*((-0.000000001)*N1304^3+(0.000002)*N1304^2-0.0012*N1304+1.3446)*$B$15+L1305*'Exhaust Gas Math'!$D$14*$B$14)/('Exhaust Gas Math'!$E$10*((-0.000000001)*N1304^3+(0.000002)*N1304^2-0.0012*N1304+1.3446)+L1305*'Exhaust Gas Math'!$D$14)</f>
        <v>333.70576911472421</v>
      </c>
      <c r="O1305">
        <f t="shared" si="196"/>
        <v>72562.079733422477</v>
      </c>
      <c r="P1305">
        <f>((-0.0000000008)*N1305^3+(0.000003)*N1305^2-0.004*N1305+2.013)*('Exhaust Gas Math'!$E$10/(L1305+'Exhaust Gas Math'!$E$10))+(357.45*N1305^-1.004)*(L1305/(L1305+'Exhaust Gas Math'!$E$10))</f>
        <v>1.0439839413088627</v>
      </c>
      <c r="Q1305" s="9">
        <f t="shared" si="188"/>
        <v>-205.8071119845749</v>
      </c>
      <c r="R1305" s="9">
        <f t="shared" si="189"/>
        <v>72356.272621437907</v>
      </c>
      <c r="T1305">
        <f t="shared" si="197"/>
        <v>0.16262500000000499</v>
      </c>
      <c r="U1305">
        <f t="shared" si="198"/>
        <v>72356.272621437907</v>
      </c>
    </row>
    <row r="1306" spans="3:21" x14ac:dyDescent="0.2">
      <c r="C1306" s="1"/>
      <c r="D1306" s="1"/>
      <c r="E1306" s="1">
        <v>0.162750000000005</v>
      </c>
      <c r="F1306" s="10">
        <f t="shared" si="190"/>
        <v>3.6658972541873606E-2</v>
      </c>
      <c r="G1306" s="9">
        <f t="shared" si="191"/>
        <v>19.672477516939079</v>
      </c>
      <c r="H1306" s="9">
        <f t="shared" si="192"/>
        <v>1</v>
      </c>
      <c r="I1306" s="9">
        <f t="shared" si="193"/>
        <v>2.5984680460048578E-4</v>
      </c>
      <c r="J1306" s="10">
        <f t="shared" si="194"/>
        <v>2.9961610089460696E-4</v>
      </c>
      <c r="K1306" s="9">
        <f t="shared" si="195"/>
        <v>1.8189276322034005E-4</v>
      </c>
      <c r="L1306" s="9">
        <f>K1306*'Exhaust Gas Math'!$C$14</f>
        <v>2.1549154071067312E-4</v>
      </c>
      <c r="M1306" s="9">
        <f>(L1306/'Exhaust Gas Math'!$B$14)+('Exhaust Gas Math'!$D$10)</f>
        <v>7.8790309244372494E-3</v>
      </c>
      <c r="N1306">
        <f>('Exhaust Gas Math'!$E$10*((-0.000000001)*N1305^3+(0.000002)*N1305^2-0.0012*N1305+1.3446)*$B$15+L1306*'Exhaust Gas Math'!$D$14*$B$14)/('Exhaust Gas Math'!$E$10*((-0.000000001)*N1305^3+(0.000002)*N1305^2-0.0012*N1305+1.3446)+L1306*'Exhaust Gas Math'!$D$14)</f>
        <v>331.41324176288236</v>
      </c>
      <c r="O1306">
        <f t="shared" si="196"/>
        <v>72462.206081618497</v>
      </c>
      <c r="P1306">
        <f>((-0.0000000008)*N1306^3+(0.000003)*N1306^2-0.004*N1306+2.013)*('Exhaust Gas Math'!$E$10/(L1306+'Exhaust Gas Math'!$E$10))+(357.45*N1306^-1.004)*(L1306/(L1306+'Exhaust Gas Math'!$E$10))</f>
        <v>1.0513414262040772</v>
      </c>
      <c r="Q1306" s="9">
        <f t="shared" si="188"/>
        <v>-203.43791536263967</v>
      </c>
      <c r="R1306" s="9">
        <f t="shared" si="189"/>
        <v>72258.768166255861</v>
      </c>
      <c r="T1306">
        <f t="shared" si="197"/>
        <v>0.162750000000005</v>
      </c>
      <c r="U1306">
        <f t="shared" si="198"/>
        <v>72258.768166255861</v>
      </c>
    </row>
    <row r="1307" spans="3:21" x14ac:dyDescent="0.2">
      <c r="C1307" s="1"/>
      <c r="D1307" s="1"/>
      <c r="E1307" s="1">
        <v>0.16287500000000499</v>
      </c>
      <c r="F1307" s="10">
        <f t="shared" si="190"/>
        <v>3.9100218034328872E-2</v>
      </c>
      <c r="G1307" s="9">
        <f t="shared" si="191"/>
        <v>19.367369858431246</v>
      </c>
      <c r="H1307" s="9">
        <f t="shared" si="192"/>
        <v>1</v>
      </c>
      <c r="I1307" s="9">
        <f t="shared" si="193"/>
        <v>2.771508858792302E-4</v>
      </c>
      <c r="J1307" s="10">
        <f t="shared" si="194"/>
        <v>3.1692018217335132E-4</v>
      </c>
      <c r="K1307" s="9">
        <f t="shared" si="195"/>
        <v>1.9400562011546112E-4</v>
      </c>
      <c r="L1307" s="9">
        <f>K1307*'Exhaust Gas Math'!$C$14</f>
        <v>2.298418543159241E-4</v>
      </c>
      <c r="M1307" s="9">
        <f>(L1307/'Exhaust Gas Math'!$B$14)+('Exhaust Gas Math'!$D$10)</f>
        <v>8.3743817565135673E-3</v>
      </c>
      <c r="N1307">
        <f>('Exhaust Gas Math'!$E$10*((-0.000000001)*N1306^3+(0.000002)*N1306^2-0.0012*N1306+1.3446)*$B$15+L1307*'Exhaust Gas Math'!$D$14*$B$14)/('Exhaust Gas Math'!$E$10*((-0.000000001)*N1306^3+(0.000002)*N1306^2-0.0012*N1306+1.3446)+L1307*'Exhaust Gas Math'!$D$14)</f>
        <v>329.42111017145226</v>
      </c>
      <c r="O1307">
        <f t="shared" si="196"/>
        <v>72374.957594719002</v>
      </c>
      <c r="P1307">
        <f>((-0.0000000008)*N1307^3+(0.000003)*N1307^2-0.004*N1307+2.013)*('Exhaust Gas Math'!$E$10/(L1307+'Exhaust Gas Math'!$E$10))+(357.45*N1307^-1.004)*(L1307/(L1307+'Exhaust Gas Math'!$E$10))</f>
        <v>1.0578234416934573</v>
      </c>
      <c r="Q1307" s="9">
        <f t="shared" si="188"/>
        <v>-198.39214998805934</v>
      </c>
      <c r="R1307" s="9">
        <f t="shared" si="189"/>
        <v>72176.56544473095</v>
      </c>
      <c r="T1307">
        <f t="shared" si="197"/>
        <v>0.16287500000000499</v>
      </c>
      <c r="U1307">
        <f t="shared" si="198"/>
        <v>72176.56544473095</v>
      </c>
    </row>
    <row r="1308" spans="3:21" x14ac:dyDescent="0.2">
      <c r="C1308" s="1"/>
      <c r="D1308" s="1"/>
      <c r="E1308" s="1">
        <v>0.163000000000005</v>
      </c>
      <c r="F1308" s="10">
        <f t="shared" si="190"/>
        <v>4.1495838721780719E-2</v>
      </c>
      <c r="G1308" s="9">
        <f t="shared" si="191"/>
        <v>18.942855924442092</v>
      </c>
      <c r="H1308" s="9">
        <f t="shared" si="192"/>
        <v>1</v>
      </c>
      <c r="I1308" s="9">
        <f t="shared" si="193"/>
        <v>2.9413156857452773E-4</v>
      </c>
      <c r="J1308" s="10">
        <f t="shared" si="194"/>
        <v>3.3390086486864885E-4</v>
      </c>
      <c r="K1308" s="9">
        <f t="shared" si="195"/>
        <v>2.058920980021694E-4</v>
      </c>
      <c r="L1308" s="9">
        <f>K1308*'Exhaust Gas Math'!$C$14</f>
        <v>2.4392397274703101E-4</v>
      </c>
      <c r="M1308" s="9">
        <f>(L1308/'Exhaust Gas Math'!$B$14)+('Exhaust Gas Math'!$D$10)</f>
        <v>8.8604749022197088E-3</v>
      </c>
      <c r="N1308">
        <f>('Exhaust Gas Math'!$E$10*((-0.000000001)*N1307^3+(0.000002)*N1307^2-0.0012*N1307+1.3446)*$B$15+L1308*'Exhaust Gas Math'!$D$14*$B$14)/('Exhaust Gas Math'!$E$10*((-0.000000001)*N1307^3+(0.000002)*N1307^2-0.0012*N1307+1.3446)+L1308*'Exhaust Gas Math'!$D$14)</f>
        <v>327.68460689194239</v>
      </c>
      <c r="O1308">
        <f t="shared" si="196"/>
        <v>72298.541189195821</v>
      </c>
      <c r="P1308">
        <f>((-0.0000000008)*N1308^3+(0.000003)*N1308^2-0.004*N1308+2.013)*('Exhaust Gas Math'!$E$10/(L1308+'Exhaust Gas Math'!$E$10))+(357.45*N1308^-1.004)*(L1308/(L1308+'Exhaust Gas Math'!$E$10))</f>
        <v>1.0635423256875516</v>
      </c>
      <c r="Q1308" s="9">
        <f t="shared" si="188"/>
        <v>-190.81639853894109</v>
      </c>
      <c r="R1308" s="9">
        <f t="shared" si="189"/>
        <v>72107.724790656881</v>
      </c>
      <c r="T1308">
        <f t="shared" si="197"/>
        <v>0.163000000000005</v>
      </c>
      <c r="U1308">
        <f t="shared" si="198"/>
        <v>72107.724790656881</v>
      </c>
    </row>
    <row r="1309" spans="3:21" x14ac:dyDescent="0.2">
      <c r="C1309" s="1"/>
      <c r="D1309" s="1"/>
      <c r="E1309" s="1">
        <v>0.16312500000000499</v>
      </c>
      <c r="F1309" s="10">
        <f t="shared" si="190"/>
        <v>4.3831064806065009E-2</v>
      </c>
      <c r="G1309" s="9">
        <f t="shared" si="191"/>
        <v>18.401552984540135</v>
      </c>
      <c r="H1309" s="9">
        <f t="shared" si="192"/>
        <v>1</v>
      </c>
      <c r="I1309" s="9">
        <f t="shared" si="193"/>
        <v>3.1068416113090287E-4</v>
      </c>
      <c r="J1309" s="10">
        <f t="shared" si="194"/>
        <v>3.5045345742502399E-4</v>
      </c>
      <c r="K1309" s="9">
        <f t="shared" si="195"/>
        <v>2.17478912791632E-4</v>
      </c>
      <c r="L1309" s="9">
        <f>K1309*'Exhaust Gas Math'!$C$14</f>
        <v>2.5765107506107895E-4</v>
      </c>
      <c r="M1309" s="9">
        <f>(L1309/'Exhaust Gas Math'!$B$14)+('Exhaust Gas Math'!$D$10)</f>
        <v>9.3343134356697593E-3</v>
      </c>
      <c r="N1309">
        <f>('Exhaust Gas Math'!$E$10*((-0.000000001)*N1308^3+(0.000002)*N1308^2-0.0012*N1308+1.3446)*$B$15+L1309*'Exhaust Gas Math'!$D$14*$B$14)/('Exhaust Gas Math'!$E$10*((-0.000000001)*N1308^3+(0.000002)*N1308^2-0.0012*N1308+1.3446)+L1309*'Exhaust Gas Math'!$D$14)</f>
        <v>326.16735046910577</v>
      </c>
      <c r="O1309">
        <f t="shared" si="196"/>
        <v>72231.486839512931</v>
      </c>
      <c r="P1309">
        <f>((-0.0000000008)*N1309^3+(0.000003)*N1309^2-0.004*N1309+2.013)*('Exhaust Gas Math'!$E$10/(L1309+'Exhaust Gas Math'!$E$10))+(357.45*N1309^-1.004)*(L1309/(L1309+'Exhaust Gas Math'!$E$10))</f>
        <v>1.0685924571927965</v>
      </c>
      <c r="Q1309" s="9">
        <f t="shared" si="188"/>
        <v>-180.92186738140074</v>
      </c>
      <c r="R1309" s="9">
        <f t="shared" si="189"/>
        <v>72050.564972131528</v>
      </c>
      <c r="T1309">
        <f t="shared" si="197"/>
        <v>0.16312500000000499</v>
      </c>
      <c r="U1309">
        <f t="shared" si="198"/>
        <v>72050.564972131528</v>
      </c>
    </row>
    <row r="1310" spans="3:21" x14ac:dyDescent="0.2">
      <c r="C1310" s="1"/>
      <c r="D1310" s="1"/>
      <c r="E1310" s="1">
        <v>0.163250000000005</v>
      </c>
      <c r="F1310" s="10">
        <f t="shared" si="190"/>
        <v>4.6091498841832348E-2</v>
      </c>
      <c r="G1310" s="9">
        <f t="shared" si="191"/>
        <v>17.746798351350972</v>
      </c>
      <c r="H1310" s="9">
        <f t="shared" si="192"/>
        <v>1</v>
      </c>
      <c r="I1310" s="9">
        <f t="shared" si="193"/>
        <v>3.2670661131096193E-4</v>
      </c>
      <c r="J1310" s="10">
        <f t="shared" si="194"/>
        <v>3.6647590760508311E-4</v>
      </c>
      <c r="K1310" s="9">
        <f t="shared" si="195"/>
        <v>2.2869462791767333E-4</v>
      </c>
      <c r="L1310" s="9">
        <f>K1310*'Exhaust Gas Math'!$C$14</f>
        <v>2.7093852910758709E-4</v>
      </c>
      <c r="M1310" s="9">
        <f>(L1310/'Exhaust Gas Math'!$B$14)+('Exhaust Gas Math'!$D$10)</f>
        <v>9.7929759847380417E-3</v>
      </c>
      <c r="N1310">
        <f>('Exhaust Gas Math'!$E$10*((-0.000000001)*N1309^3+(0.000002)*N1309^2-0.0012*N1309+1.3446)*$B$15+L1310*'Exhaust Gas Math'!$D$14*$B$14)/('Exhaust Gas Math'!$E$10*((-0.000000001)*N1309^3+(0.000002)*N1309^2-0.0012*N1309+1.3446)+L1310*'Exhaust Gas Math'!$D$14)</f>
        <v>324.83958364126744</v>
      </c>
      <c r="O1310">
        <f t="shared" si="196"/>
        <v>72172.58213683762</v>
      </c>
      <c r="P1310">
        <f>((-0.0000000008)*N1310^3+(0.000003)*N1310^2-0.004*N1310+2.013)*('Exhaust Gas Math'!$E$10/(L1310+'Exhaust Gas Math'!$E$10))+(357.45*N1310^-1.004)*(L1310/(L1310+'Exhaust Gas Math'!$E$10))</f>
        <v>1.0730533256077692</v>
      </c>
      <c r="Q1310" s="9">
        <f t="shared" si="188"/>
        <v>-168.9784563691322</v>
      </c>
      <c r="R1310" s="9">
        <f t="shared" si="189"/>
        <v>72003.603680468485</v>
      </c>
      <c r="T1310">
        <f t="shared" si="197"/>
        <v>0.163250000000005</v>
      </c>
      <c r="U1310">
        <f t="shared" si="198"/>
        <v>72003.603680468485</v>
      </c>
    </row>
    <row r="1311" spans="3:21" x14ac:dyDescent="0.2">
      <c r="C1311" s="1"/>
      <c r="D1311" s="1"/>
      <c r="E1311" s="1">
        <v>0.16337500000000499</v>
      </c>
      <c r="F1311" s="10">
        <f t="shared" si="190"/>
        <v>4.8263204501580392E-2</v>
      </c>
      <c r="G1311" s="9">
        <f t="shared" si="191"/>
        <v>16.982628804916544</v>
      </c>
      <c r="H1311" s="9">
        <f t="shared" si="192"/>
        <v>1</v>
      </c>
      <c r="I1311" s="9">
        <f t="shared" si="193"/>
        <v>3.4210013538133073E-4</v>
      </c>
      <c r="J1311" s="10">
        <f t="shared" si="194"/>
        <v>3.8186943167545185E-4</v>
      </c>
      <c r="K1311" s="9">
        <f t="shared" si="195"/>
        <v>2.3947009476693151E-4</v>
      </c>
      <c r="L1311" s="9">
        <f>K1311*'Exhaust Gas Math'!$C$14</f>
        <v>2.8370441331382454E-4</v>
      </c>
      <c r="M1311" s="9">
        <f>(L1311/'Exhaust Gas Math'!$B$14)+('Exhaust Gas Math'!$D$10)</f>
        <v>1.0233634742288522E-2</v>
      </c>
      <c r="N1311">
        <f>('Exhaust Gas Math'!$E$10*((-0.000000001)*N1310^3+(0.000002)*N1310^2-0.0012*N1310+1.3446)*$B$15+L1311*'Exhaust Gas Math'!$D$14*$B$14)/('Exhaust Gas Math'!$E$10*((-0.000000001)*N1310^3+(0.000002)*N1310^2-0.0012*N1310+1.3446)+L1311*'Exhaust Gas Math'!$D$14)</f>
        <v>323.67683084356247</v>
      </c>
      <c r="O1311">
        <f t="shared" si="196"/>
        <v>72120.822063010579</v>
      </c>
      <c r="P1311">
        <f>((-0.0000000008)*N1311^3+(0.000003)*N1311^2-0.004*N1311+2.013)*('Exhaust Gas Math'!$E$10/(L1311+'Exhaust Gas Math'!$E$10))+(357.45*N1311^-1.004)*(L1311/(L1311+'Exhaust Gas Math'!$E$10))</f>
        <v>1.076992024558403</v>
      </c>
      <c r="Q1311" s="9">
        <f t="shared" si="188"/>
        <v>-155.30746318884152</v>
      </c>
      <c r="R1311" s="9">
        <f t="shared" si="189"/>
        <v>71965.514599821734</v>
      </c>
      <c r="T1311">
        <f t="shared" si="197"/>
        <v>0.16337500000000499</v>
      </c>
      <c r="U1311">
        <f t="shared" si="198"/>
        <v>71965.514599821734</v>
      </c>
    </row>
    <row r="1312" spans="3:21" x14ac:dyDescent="0.2">
      <c r="C1312" s="1"/>
      <c r="D1312" s="1"/>
      <c r="E1312" s="1">
        <v>0.163500000000005</v>
      </c>
      <c r="F1312" s="10">
        <f t="shared" si="190"/>
        <v>5.033279249775216E-2</v>
      </c>
      <c r="G1312" s="9">
        <f t="shared" si="191"/>
        <v>16.113755704602507</v>
      </c>
      <c r="H1312" s="9">
        <f t="shared" si="192"/>
        <v>1</v>
      </c>
      <c r="I1312" s="9">
        <f t="shared" si="193"/>
        <v>3.5676982714725466E-4</v>
      </c>
      <c r="J1312" s="10">
        <f t="shared" si="194"/>
        <v>3.9653912344137583E-4</v>
      </c>
      <c r="K1312" s="9">
        <f t="shared" si="195"/>
        <v>2.4973887900307822E-4</v>
      </c>
      <c r="L1312" s="9">
        <f>K1312*'Exhaust Gas Math'!$C$14</f>
        <v>2.9587002175857698E-4</v>
      </c>
      <c r="M1312" s="9">
        <f>(L1312/'Exhaust Gas Math'!$B$14)+('Exhaust Gas Math'!$D$10)</f>
        <v>1.0653572900547151E-2</v>
      </c>
      <c r="N1312">
        <f>('Exhaust Gas Math'!$E$10*((-0.000000001)*N1311^3+(0.000002)*N1311^2-0.0012*N1311+1.3446)*$B$15+L1312*'Exhaust Gas Math'!$D$14*$B$14)/('Exhaust Gas Math'!$E$10*((-0.000000001)*N1311^3+(0.000002)*N1311^2-0.0012*N1311+1.3446)+L1312*'Exhaust Gas Math'!$D$14)</f>
        <v>322.65886612021927</v>
      </c>
      <c r="O1312">
        <f t="shared" si="196"/>
        <v>72075.370068173128</v>
      </c>
      <c r="P1312">
        <f>((-0.0000000008)*N1312^3+(0.000003)*N1312^2-0.004*N1312+2.013)*('Exhaust Gas Math'!$E$10/(L1312+'Exhaust Gas Math'!$E$10))+(357.45*N1312^-1.004)*(L1312/(L1312+'Exhaust Gas Math'!$E$10))</f>
        <v>1.0804652804005084</v>
      </c>
      <c r="Q1312" s="9">
        <f t="shared" si="188"/>
        <v>-140.27309212461915</v>
      </c>
      <c r="R1312" s="9">
        <f t="shared" si="189"/>
        <v>71935.096976048502</v>
      </c>
      <c r="T1312">
        <f t="shared" si="197"/>
        <v>0.163500000000005</v>
      </c>
      <c r="U1312">
        <f t="shared" si="198"/>
        <v>71935.096976048502</v>
      </c>
    </row>
    <row r="1313" spans="3:21" x14ac:dyDescent="0.2">
      <c r="C1313" s="1"/>
      <c r="D1313" s="1"/>
      <c r="E1313" s="1">
        <v>0.16362500000000499</v>
      </c>
      <c r="F1313" s="10">
        <f t="shared" si="190"/>
        <v>5.228750313214231E-2</v>
      </c>
      <c r="G1313" s="9">
        <f t="shared" si="191"/>
        <v>15.145535942002422</v>
      </c>
      <c r="H1313" s="9">
        <f t="shared" si="192"/>
        <v>1</v>
      </c>
      <c r="I1313" s="9">
        <f t="shared" si="193"/>
        <v>3.7062524308082161E-4</v>
      </c>
      <c r="J1313" s="10">
        <f t="shared" si="194"/>
        <v>4.1039453937494273E-4</v>
      </c>
      <c r="K1313" s="9">
        <f t="shared" si="195"/>
        <v>2.5943767015657509E-4</v>
      </c>
      <c r="L1313" s="9">
        <f>K1313*'Exhaust Gas Math'!$C$14</f>
        <v>3.0736034942030097E-4</v>
      </c>
      <c r="M1313" s="9">
        <f>(L1313/'Exhaust Gas Math'!$B$14)+('Exhaust Gas Math'!$D$10)</f>
        <v>1.1050201401124437E-2</v>
      </c>
      <c r="N1313">
        <f>('Exhaust Gas Math'!$E$10*((-0.000000001)*N1312^3+(0.000002)*N1312^2-0.0012*N1312+1.3446)*$B$15+L1313*'Exhaust Gas Math'!$D$14*$B$14)/('Exhaust Gas Math'!$E$10*((-0.000000001)*N1312^3+(0.000002)*N1312^2-0.0012*N1312+1.3446)+L1313*'Exhaust Gas Math'!$D$14)</f>
        <v>321.76891330454828</v>
      </c>
      <c r="O1313">
        <f t="shared" si="196"/>
        <v>72035.527654276157</v>
      </c>
      <c r="P1313">
        <f>((-0.0000000008)*N1313^3+(0.000003)*N1313^2-0.004*N1313+2.013)*('Exhaust Gas Math'!$E$10/(L1313+'Exhaust Gas Math'!$E$10))+(357.45*N1313^-1.004)*(L1313/(L1313+'Exhaust Gas Math'!$E$10))</f>
        <v>1.0835211043867163</v>
      </c>
      <c r="Q1313" s="9">
        <f t="shared" si="188"/>
        <v>-124.27296808597198</v>
      </c>
      <c r="R1313" s="9">
        <f t="shared" si="189"/>
        <v>71911.254686190179</v>
      </c>
      <c r="T1313">
        <f t="shared" si="197"/>
        <v>0.16362500000000499</v>
      </c>
      <c r="U1313">
        <f t="shared" si="198"/>
        <v>71911.254686190179</v>
      </c>
    </row>
    <row r="1314" spans="3:21" x14ac:dyDescent="0.2">
      <c r="C1314" s="1"/>
      <c r="D1314" s="1"/>
      <c r="E1314" s="1">
        <v>0.163750000000005</v>
      </c>
      <c r="F1314" s="10">
        <f t="shared" si="190"/>
        <v>5.4115284963684E-2</v>
      </c>
      <c r="G1314" s="9">
        <f t="shared" si="191"/>
        <v>14.083938913917759</v>
      </c>
      <c r="H1314" s="9">
        <f t="shared" si="192"/>
        <v>1</v>
      </c>
      <c r="I1314" s="9">
        <f t="shared" si="193"/>
        <v>3.8358095993541784E-4</v>
      </c>
      <c r="J1314" s="10">
        <f t="shared" si="194"/>
        <v>4.2335025622953896E-4</v>
      </c>
      <c r="K1314" s="9">
        <f t="shared" si="195"/>
        <v>2.6850667195479249E-4</v>
      </c>
      <c r="L1314" s="9">
        <f>K1314*'Exhaust Gas Math'!$C$14</f>
        <v>3.1810455460804866E-4</v>
      </c>
      <c r="M1314" s="9">
        <f>(L1314/'Exhaust Gas Math'!$B$14)+('Exhaust Gas Math'!$D$10)</f>
        <v>1.1421074897422251E-2</v>
      </c>
      <c r="N1314">
        <f>('Exhaust Gas Math'!$E$10*((-0.000000001)*N1313^3+(0.000002)*N1313^2-0.0012*N1313+1.3446)*$B$15+L1314*'Exhaust Gas Math'!$D$14*$B$14)/('Exhaust Gas Math'!$E$10*((-0.000000001)*N1313^3+(0.000002)*N1313^2-0.0012*N1313+1.3446)+L1314*'Exhaust Gas Math'!$D$14)</f>
        <v>320.99302179173753</v>
      </c>
      <c r="O1314">
        <f t="shared" si="196"/>
        <v>72000.710434951587</v>
      </c>
      <c r="P1314">
        <f>((-0.0000000008)*N1314^3+(0.000003)*N1314^2-0.004*N1314+2.013)*('Exhaust Gas Math'!$E$10/(L1314+'Exhaust Gas Math'!$E$10))+(357.45*N1314^-1.004)*(L1314/(L1314+'Exhaust Gas Math'!$E$10))</f>
        <v>1.0862001400262897</v>
      </c>
      <c r="Q1314" s="9">
        <f t="shared" si="188"/>
        <v>-107.72788270586901</v>
      </c>
      <c r="R1314" s="9">
        <f t="shared" si="189"/>
        <v>71892.98255224571</v>
      </c>
      <c r="T1314">
        <f t="shared" si="197"/>
        <v>0.163750000000005</v>
      </c>
      <c r="U1314">
        <f t="shared" si="198"/>
        <v>71892.98255224571</v>
      </c>
    </row>
    <row r="1315" spans="3:21" x14ac:dyDescent="0.2">
      <c r="C1315" s="1"/>
      <c r="D1315" s="1"/>
      <c r="E1315" s="1">
        <v>0.16387500000000499</v>
      </c>
      <c r="F1315" s="10">
        <f t="shared" si="190"/>
        <v>5.5804869109585611E-2</v>
      </c>
      <c r="G1315" s="9">
        <f t="shared" si="191"/>
        <v>12.935509719044045</v>
      </c>
      <c r="H1315" s="9">
        <f t="shared" si="192"/>
        <v>1</v>
      </c>
      <c r="I1315" s="9">
        <f t="shared" si="193"/>
        <v>3.9555710140841437E-4</v>
      </c>
      <c r="J1315" s="10">
        <f t="shared" si="194"/>
        <v>4.3532639770253549E-4</v>
      </c>
      <c r="K1315" s="9">
        <f t="shared" si="195"/>
        <v>2.7688997098589005E-4</v>
      </c>
      <c r="L1315" s="9">
        <f>K1315*'Exhaust Gas Math'!$C$14</f>
        <v>3.2803639572402048E-4</v>
      </c>
      <c r="M1315" s="9">
        <f>(L1315/'Exhaust Gas Math'!$B$14)+('Exhaust Gas Math'!$D$10)</f>
        <v>1.1763906831007748E-2</v>
      </c>
      <c r="N1315">
        <f>('Exhaust Gas Math'!$E$10*((-0.000000001)*N1314^3+(0.000002)*N1314^2-0.0012*N1314+1.3446)*$B$15+L1315*'Exhaust Gas Math'!$D$14*$B$14)/('Exhaust Gas Math'!$E$10*((-0.000000001)*N1314^3+(0.000002)*N1314^2-0.0012*N1314+1.3446)+L1315*'Exhaust Gas Math'!$D$14)</f>
        <v>320.31957639406687</v>
      </c>
      <c r="O1315">
        <f t="shared" si="196"/>
        <v>71970.429181238316</v>
      </c>
      <c r="P1315">
        <f>((-0.0000000008)*N1315^3+(0.000003)*N1315^2-0.004*N1315+2.013)*('Exhaust Gas Math'!$E$10/(L1315+'Exhaust Gas Math'!$E$10))+(357.45*N1315^-1.004)*(L1315/(L1315+'Exhaust Gas Math'!$E$10))</f>
        <v>1.0885367629195957</v>
      </c>
      <c r="Q1315" s="9">
        <f t="shared" si="188"/>
        <v>-91.071019535180682</v>
      </c>
      <c r="R1315" s="9">
        <f t="shared" si="189"/>
        <v>71879.35816170313</v>
      </c>
      <c r="T1315">
        <f t="shared" si="197"/>
        <v>0.16387500000000499</v>
      </c>
      <c r="U1315">
        <f t="shared" si="198"/>
        <v>71879.35816170313</v>
      </c>
    </row>
    <row r="1316" spans="3:21" x14ac:dyDescent="0.2">
      <c r="C1316" s="1"/>
      <c r="D1316" s="1"/>
      <c r="E1316" s="1">
        <v>0.164000000000005</v>
      </c>
      <c r="F1316" s="10">
        <f t="shared" si="190"/>
        <v>5.7345838721744535E-2</v>
      </c>
      <c r="G1316" s="9">
        <f t="shared" si="191"/>
        <v>11.707328805258724</v>
      </c>
      <c r="H1316" s="9">
        <f t="shared" si="192"/>
        <v>1</v>
      </c>
      <c r="I1316" s="9">
        <f t="shared" si="193"/>
        <v>4.0647983060516349E-4</v>
      </c>
      <c r="J1316" s="10">
        <f t="shared" si="194"/>
        <v>4.4624912689928461E-4</v>
      </c>
      <c r="K1316" s="9">
        <f t="shared" si="195"/>
        <v>2.8453588142361442E-4</v>
      </c>
      <c r="L1316" s="9">
        <f>K1316*'Exhaust Gas Math'!$C$14</f>
        <v>3.3709463966506806E-4</v>
      </c>
      <c r="M1316" s="9">
        <f>(L1316/'Exhaust Gas Math'!$B$14)+('Exhaust Gas Math'!$D$10)</f>
        <v>1.2076583529007319E-2</v>
      </c>
      <c r="N1316">
        <f>('Exhaust Gas Math'!$E$10*((-0.000000001)*N1315^3+(0.000002)*N1315^2-0.0012*N1315+1.3446)*$B$15+L1316*'Exhaust Gas Math'!$D$14*$B$14)/('Exhaust Gas Math'!$E$10*((-0.000000001)*N1315^3+(0.000002)*N1315^2-0.0012*N1315+1.3446)+L1316*'Exhaust Gas Math'!$D$14)</f>
        <v>319.7389106038525</v>
      </c>
      <c r="O1316">
        <f t="shared" si="196"/>
        <v>71944.274746744632</v>
      </c>
      <c r="P1316">
        <f>((-0.0000000008)*N1316^3+(0.000003)*N1316^2-0.004*N1316+2.013)*('Exhaust Gas Math'!$E$10/(L1316+'Exhaust Gas Math'!$E$10))+(357.45*N1316^-1.004)*(L1316/(L1316+'Exhaust Gas Math'!$E$10))</f>
        <v>1.090559978828797</v>
      </c>
      <c r="Q1316" s="9">
        <f t="shared" si="188"/>
        <v>-74.736919308662465</v>
      </c>
      <c r="R1316" s="9">
        <f t="shared" si="189"/>
        <v>71869.537827435968</v>
      </c>
      <c r="T1316">
        <f t="shared" si="197"/>
        <v>0.164000000000005</v>
      </c>
      <c r="U1316">
        <f t="shared" si="198"/>
        <v>71869.537827435968</v>
      </c>
    </row>
    <row r="1317" spans="3:21" x14ac:dyDescent="0.2">
      <c r="C1317" s="1"/>
      <c r="D1317" s="1"/>
      <c r="E1317" s="1">
        <v>0.16412500000000499</v>
      </c>
      <c r="F1317" s="10">
        <f t="shared" si="190"/>
        <v>5.8728693210076621E-2</v>
      </c>
      <c r="G1317" s="9">
        <f t="shared" si="191"/>
        <v>10.406968316307568</v>
      </c>
      <c r="H1317" s="9">
        <f t="shared" si="192"/>
        <v>1</v>
      </c>
      <c r="I1317" s="9">
        <f t="shared" si="193"/>
        <v>4.1628180526798549E-4</v>
      </c>
      <c r="J1317" s="10">
        <f t="shared" si="194"/>
        <v>4.5605110156210667E-4</v>
      </c>
      <c r="K1317" s="9">
        <f t="shared" si="195"/>
        <v>2.9139726368758982E-4</v>
      </c>
      <c r="L1317" s="9">
        <f>K1317*'Exhaust Gas Math'!$C$14</f>
        <v>3.4522343934511825E-4</v>
      </c>
      <c r="M1317" s="9">
        <f>(L1317/'Exhaust Gas Math'!$B$14)+('Exhaust Gas Math'!$D$10)</f>
        <v>1.2357177235602078E-2</v>
      </c>
      <c r="N1317">
        <f>('Exhaust Gas Math'!$E$10*((-0.000000001)*N1316^3+(0.000002)*N1316^2-0.0012*N1316+1.3446)*$B$15+L1317*'Exhaust Gas Math'!$D$14*$B$14)/('Exhaust Gas Math'!$E$10*((-0.000000001)*N1316^3+(0.000002)*N1316^2-0.0012*N1316+1.3446)+L1317*'Exhaust Gas Math'!$D$14)</f>
        <v>319.24300041819447</v>
      </c>
      <c r="O1317">
        <f t="shared" si="196"/>
        <v>71921.90604347318</v>
      </c>
      <c r="P1317">
        <f>((-0.0000000008)*N1317^3+(0.000003)*N1317^2-0.004*N1317+2.013)*('Exhaust Gas Math'!$E$10/(L1317+'Exhaust Gas Math'!$E$10))+(357.45*N1317^-1.004)*(L1317/(L1317+'Exhaust Gas Math'!$E$10))</f>
        <v>1.09229415647575</v>
      </c>
      <c r="Q1317" s="9">
        <f t="shared" si="188"/>
        <v>-59.150453594013868</v>
      </c>
      <c r="R1317" s="9">
        <f t="shared" si="189"/>
        <v>71862.755589879162</v>
      </c>
      <c r="T1317">
        <f t="shared" si="197"/>
        <v>0.16412500000000499</v>
      </c>
      <c r="U1317">
        <f t="shared" si="198"/>
        <v>71862.755589879162</v>
      </c>
    </row>
    <row r="1318" spans="3:21" x14ac:dyDescent="0.2">
      <c r="C1318" s="1"/>
      <c r="D1318" s="1"/>
      <c r="E1318" s="1">
        <v>0.164250000000005</v>
      </c>
      <c r="F1318" s="10">
        <f t="shared" si="190"/>
        <v>5.9944906816816509E-2</v>
      </c>
      <c r="G1318" s="9">
        <f t="shared" si="191"/>
        <v>9.0424454070177571</v>
      </c>
      <c r="H1318" s="9">
        <f t="shared" si="192"/>
        <v>1</v>
      </c>
      <c r="I1318" s="9">
        <f t="shared" si="193"/>
        <v>4.2490259296360373E-4</v>
      </c>
      <c r="J1318" s="10">
        <f t="shared" si="194"/>
        <v>4.6467188925772491E-4</v>
      </c>
      <c r="K1318" s="9">
        <f t="shared" si="195"/>
        <v>2.974318150745226E-4</v>
      </c>
      <c r="L1318" s="9">
        <f>K1318*'Exhaust Gas Math'!$C$14</f>
        <v>3.5237267801104915E-4</v>
      </c>
      <c r="M1318" s="9">
        <f>(L1318/'Exhaust Gas Math'!$B$14)+('Exhaust Gas Math'!$D$10)</f>
        <v>1.2603957997284195E-2</v>
      </c>
      <c r="N1318">
        <f>('Exhaust Gas Math'!$E$10*((-0.000000001)*N1317^3+(0.000002)*N1317^2-0.0012*N1317+1.3446)*$B$15+L1318*'Exhaust Gas Math'!$D$14*$B$14)/('Exhaust Gas Math'!$E$10*((-0.000000001)*N1317^3+(0.000002)*N1317^2-0.0012*N1317+1.3446)+L1318*'Exhaust Gas Math'!$D$14)</f>
        <v>318.82522159797497</v>
      </c>
      <c r="O1318">
        <f t="shared" si="196"/>
        <v>71903.040442962563</v>
      </c>
      <c r="P1318">
        <f>((-0.0000000008)*N1318^3+(0.000003)*N1318^2-0.004*N1318+2.013)*('Exhaust Gas Math'!$E$10/(L1318+'Exhaust Gas Math'!$E$10))+(357.45*N1318^-1.004)*(L1318/(L1318+'Exhaust Gas Math'!$E$10))</f>
        <v>1.0937596241116017</v>
      </c>
      <c r="Q1318" s="9">
        <f t="shared" si="188"/>
        <v>-44.716075693892371</v>
      </c>
      <c r="R1318" s="9">
        <f t="shared" si="189"/>
        <v>71858.324367268666</v>
      </c>
      <c r="T1318">
        <f t="shared" si="197"/>
        <v>0.164250000000005</v>
      </c>
      <c r="U1318">
        <f t="shared" si="198"/>
        <v>71858.324367268666</v>
      </c>
    </row>
    <row r="1319" spans="3:21" x14ac:dyDescent="0.2">
      <c r="C1319" s="1"/>
      <c r="D1319" s="1"/>
      <c r="E1319" s="1">
        <v>0.16437500000000499</v>
      </c>
      <c r="F1319" s="10">
        <f t="shared" si="190"/>
        <v>6.0986981180645897E-2</v>
      </c>
      <c r="G1319" s="9">
        <f t="shared" si="191"/>
        <v>7.6221728148757029</v>
      </c>
      <c r="H1319" s="9">
        <f t="shared" si="192"/>
        <v>1</v>
      </c>
      <c r="I1319" s="9">
        <f t="shared" si="193"/>
        <v>4.3228904366916711E-4</v>
      </c>
      <c r="J1319" s="10">
        <f t="shared" si="194"/>
        <v>4.7205833996328823E-4</v>
      </c>
      <c r="K1319" s="9">
        <f t="shared" si="195"/>
        <v>3.0260233056841695E-4</v>
      </c>
      <c r="L1319" s="9">
        <f>K1319*'Exhaust Gas Math'!$C$14</f>
        <v>3.5849827822911825E-4</v>
      </c>
      <c r="M1319" s="9">
        <f>(L1319/'Exhaust Gas Math'!$B$14)+('Exhaust Gas Math'!$D$10)</f>
        <v>1.2815404328594829E-2</v>
      </c>
      <c r="N1319">
        <f>('Exhaust Gas Math'!$E$10*((-0.000000001)*N1318^3+(0.000002)*N1318^2-0.0012*N1318+1.3446)*$B$15+L1319*'Exhaust Gas Math'!$D$14*$B$14)/('Exhaust Gas Math'!$E$10*((-0.000000001)*N1318^3+(0.000002)*N1318^2-0.0012*N1318+1.3446)+L1319*'Exhaust Gas Math'!$D$14)</f>
        <v>318.48015745716492</v>
      </c>
      <c r="O1319">
        <f t="shared" si="196"/>
        <v>71887.446128419266</v>
      </c>
      <c r="P1319">
        <f>((-0.0000000008)*N1319^3+(0.000003)*N1319^2-0.004*N1319+2.013)*('Exhaust Gas Math'!$E$10/(L1319+'Exhaust Gas Math'!$E$10))+(357.45*N1319^-1.004)*(L1319/(L1319+'Exhaust Gas Math'!$E$10))</f>
        <v>1.0949731529165079</v>
      </c>
      <c r="Q1319" s="9">
        <f t="shared" si="188"/>
        <v>-31.807611460393179</v>
      </c>
      <c r="R1319" s="9">
        <f t="shared" si="189"/>
        <v>71855.638516958876</v>
      </c>
      <c r="T1319">
        <f t="shared" si="197"/>
        <v>0.16437500000000499</v>
      </c>
      <c r="U1319">
        <f t="shared" si="198"/>
        <v>71855.638516958876</v>
      </c>
    </row>
    <row r="1320" spans="3:21" x14ac:dyDescent="0.2">
      <c r="C1320" s="1"/>
      <c r="D1320" s="1"/>
      <c r="E1320" s="1">
        <v>0.164500000000005</v>
      </c>
      <c r="F1320" s="10">
        <f t="shared" si="190"/>
        <v>6.1848491566587109E-2</v>
      </c>
      <c r="G1320" s="9">
        <f t="shared" si="191"/>
        <v>6.1549069927002797</v>
      </c>
      <c r="H1320" s="9">
        <f t="shared" si="192"/>
        <v>1</v>
      </c>
      <c r="I1320" s="9">
        <f t="shared" si="193"/>
        <v>4.3839561745983327E-4</v>
      </c>
      <c r="J1320" s="10">
        <f t="shared" si="194"/>
        <v>4.7816491375395444E-4</v>
      </c>
      <c r="K1320" s="9">
        <f t="shared" si="195"/>
        <v>3.0687693222188327E-4</v>
      </c>
      <c r="L1320" s="9">
        <f>K1320*'Exhaust Gas Math'!$C$14</f>
        <v>3.6356247363701362E-4</v>
      </c>
      <c r="M1320" s="9">
        <f>(L1320/'Exhaust Gas Math'!$B$14)+('Exhaust Gas Math'!$D$10)</f>
        <v>1.2990212592588457E-2</v>
      </c>
      <c r="N1320">
        <f>('Exhaust Gas Math'!$E$10*((-0.000000001)*N1319^3+(0.000002)*N1319^2-0.0012*N1319+1.3446)*$B$15+L1320*'Exhaust Gas Math'!$D$14*$B$14)/('Exhaust Gas Math'!$E$10*((-0.000000001)*N1319^3+(0.000002)*N1319^2-0.0012*N1319+1.3446)+L1320*'Exhaust Gas Math'!$D$14)</f>
        <v>318.20344743496662</v>
      </c>
      <c r="O1320">
        <f t="shared" si="196"/>
        <v>71874.936037140826</v>
      </c>
      <c r="P1320">
        <f>((-0.0000000008)*N1320^3+(0.000003)*N1320^2-0.004*N1320+2.013)*('Exhaust Gas Math'!$E$10/(L1320+'Exhaust Gas Math'!$E$10))+(357.45*N1320^-1.004)*(L1320/(L1320+'Exhaust Gas Math'!$E$10))</f>
        <v>1.0959483454598999</v>
      </c>
      <c r="Q1320" s="9">
        <f t="shared" si="188"/>
        <v>-20.75883987728303</v>
      </c>
      <c r="R1320" s="9">
        <f t="shared" si="189"/>
        <v>71854.177197263547</v>
      </c>
      <c r="T1320">
        <f t="shared" si="197"/>
        <v>0.164500000000005</v>
      </c>
      <c r="U1320">
        <f t="shared" si="198"/>
        <v>71854.177197263547</v>
      </c>
    </row>
    <row r="1321" spans="3:21" x14ac:dyDescent="0.2">
      <c r="C1321" s="1"/>
      <c r="D1321" s="1"/>
      <c r="E1321" s="1">
        <v>0.16462500000000499</v>
      </c>
      <c r="F1321" s="10">
        <f t="shared" si="190"/>
        <v>6.2524126476629555E-2</v>
      </c>
      <c r="G1321" s="9">
        <f t="shared" si="191"/>
        <v>4.6496941222005956</v>
      </c>
      <c r="H1321" s="9">
        <f t="shared" si="192"/>
        <v>1</v>
      </c>
      <c r="I1321" s="9">
        <f t="shared" si="193"/>
        <v>4.4318466527754096E-4</v>
      </c>
      <c r="J1321" s="10">
        <f t="shared" si="194"/>
        <v>4.8295396157166208E-4</v>
      </c>
      <c r="K1321" s="9">
        <f t="shared" si="195"/>
        <v>3.1022926569427867E-4</v>
      </c>
      <c r="L1321" s="9">
        <f>K1321*'Exhaust Gas Math'!$C$14</f>
        <v>3.675340417860298E-4</v>
      </c>
      <c r="M1321" s="9">
        <f>(L1321/'Exhaust Gas Math'!$B$14)+('Exhaust Gas Math'!$D$10)</f>
        <v>1.312730503818791E-2</v>
      </c>
      <c r="N1321">
        <f>('Exhaust Gas Math'!$E$10*((-0.000000001)*N1320^3+(0.000002)*N1320^2-0.0012*N1320+1.3446)*$B$15+L1321*'Exhaust Gas Math'!$D$14*$B$14)/('Exhaust Gas Math'!$E$10*((-0.000000001)*N1320^3+(0.000002)*N1320^2-0.0012*N1320+1.3446)+L1321*'Exhaust Gas Math'!$D$14)</f>
        <v>317.9916690934794</v>
      </c>
      <c r="O1321">
        <f t="shared" si="196"/>
        <v>71865.363119265661</v>
      </c>
      <c r="P1321">
        <f>((-0.0000000008)*N1321^3+(0.000003)*N1321^2-0.004*N1321+2.013)*('Exhaust Gas Math'!$E$10/(L1321+'Exhaust Gas Math'!$E$10))+(357.45*N1321^-1.004)*(L1321/(L1321+'Exhaust Gas Math'!$E$10))</f>
        <v>1.0966959435330133</v>
      </c>
      <c r="Q1321" s="9">
        <f t="shared" si="188"/>
        <v>-11.855094205345919</v>
      </c>
      <c r="R1321" s="9">
        <f t="shared" si="189"/>
        <v>71853.508025060321</v>
      </c>
      <c r="T1321">
        <f t="shared" si="197"/>
        <v>0.16462500000000499</v>
      </c>
      <c r="U1321">
        <f t="shared" si="198"/>
        <v>71853.508025060321</v>
      </c>
    </row>
    <row r="1322" spans="3:21" x14ac:dyDescent="0.2">
      <c r="C1322" s="1"/>
      <c r="D1322" s="1"/>
      <c r="E1322" s="1">
        <v>0.164750000000005</v>
      </c>
      <c r="F1322" s="10">
        <f t="shared" si="190"/>
        <v>6.3009720396881463E-2</v>
      </c>
      <c r="G1322" s="9">
        <f t="shared" si="191"/>
        <v>3.1158143412570727</v>
      </c>
      <c r="H1322" s="9">
        <f t="shared" si="192"/>
        <v>1</v>
      </c>
      <c r="I1322" s="9">
        <f t="shared" si="193"/>
        <v>4.4662666104997435E-4</v>
      </c>
      <c r="J1322" s="10">
        <f t="shared" si="194"/>
        <v>4.8639595734409553E-4</v>
      </c>
      <c r="K1322" s="9">
        <f t="shared" si="195"/>
        <v>3.1263866273498203E-4</v>
      </c>
      <c r="L1322" s="9">
        <f>K1322*'Exhaust Gas Math'!$C$14</f>
        <v>3.703884966378479E-4</v>
      </c>
      <c r="M1322" s="9">
        <f>(L1322/'Exhaust Gas Math'!$B$14)+('Exhaust Gas Math'!$D$10)</f>
        <v>1.3225836444878214E-2</v>
      </c>
      <c r="N1322">
        <f>('Exhaust Gas Math'!$E$10*((-0.000000001)*N1321^3+(0.000002)*N1321^2-0.0012*N1321+1.3446)*$B$15+L1322*'Exhaust Gas Math'!$D$14*$B$14)/('Exhaust Gas Math'!$E$10*((-0.000000001)*N1321^3+(0.000002)*N1321^2-0.0012*N1321+1.3446)+L1322*'Exhaust Gas Math'!$D$14)</f>
        <v>317.84224802172014</v>
      </c>
      <c r="O1322">
        <f t="shared" si="196"/>
        <v>71858.61670620025</v>
      </c>
      <c r="P1322">
        <f>((-0.0000000008)*N1322^3+(0.000003)*N1322^2-0.004*N1322+2.013)*('Exhaust Gas Math'!$E$10/(L1322+'Exhaust Gas Math'!$E$10))+(357.45*N1322^-1.004)*(L1322/(L1322+'Exhaust Gas Math'!$E$10))</f>
        <v>1.0972240664542752</v>
      </c>
      <c r="Q1322" s="9">
        <f t="shared" si="188"/>
        <v>-5.3260896586050261</v>
      </c>
      <c r="R1322" s="9">
        <f t="shared" si="189"/>
        <v>71853.29061654165</v>
      </c>
      <c r="T1322">
        <f t="shared" si="197"/>
        <v>0.164750000000005</v>
      </c>
      <c r="U1322">
        <f t="shared" si="198"/>
        <v>71853.29061654165</v>
      </c>
    </row>
    <row r="1323" spans="3:21" x14ac:dyDescent="0.2">
      <c r="C1323" s="1"/>
      <c r="D1323" s="1"/>
      <c r="E1323" s="1">
        <v>0.16487500000000499</v>
      </c>
      <c r="F1323" s="10">
        <f t="shared" si="190"/>
        <v>6.3302279479347939E-2</v>
      </c>
      <c r="G1323" s="9">
        <f t="shared" si="191"/>
        <v>1.5627245287868501</v>
      </c>
      <c r="H1323" s="9">
        <f t="shared" si="192"/>
        <v>1</v>
      </c>
      <c r="I1323" s="9">
        <f t="shared" si="193"/>
        <v>4.4870038372861546E-4</v>
      </c>
      <c r="J1323" s="10">
        <f t="shared" si="194"/>
        <v>4.8846968002273664E-4</v>
      </c>
      <c r="K1323" s="9">
        <f t="shared" si="195"/>
        <v>3.1409026861003081E-4</v>
      </c>
      <c r="L1323" s="9">
        <f>K1323*'Exhaust Gas Math'!$C$14</f>
        <v>3.72108239529103E-4</v>
      </c>
      <c r="M1323" s="9">
        <f>(L1323/'Exhaust Gas Math'!$B$14)+('Exhaust Gas Math'!$D$10)</f>
        <v>1.3285199333772073E-2</v>
      </c>
      <c r="N1323">
        <f>('Exhaust Gas Math'!$E$10*((-0.000000001)*N1322^3+(0.000002)*N1322^2-0.0012*N1322+1.3446)*$B$15+L1323*'Exhaust Gas Math'!$D$14*$B$14)/('Exhaust Gas Math'!$E$10*((-0.000000001)*N1322^3+(0.000002)*N1322^2-0.0012*N1322+1.3446)+L1323*'Exhaust Gas Math'!$D$14)</f>
        <v>317.75339156804324</v>
      </c>
      <c r="O1323">
        <f t="shared" si="196"/>
        <v>71854.619835383084</v>
      </c>
      <c r="P1323">
        <f>((-0.0000000008)*N1323^3+(0.000003)*N1323^2-0.004*N1323+2.013)*('Exhaust Gas Math'!$E$10/(L1323+'Exhaust Gas Math'!$E$10))+(357.45*N1323^-1.004)*(L1323/(L1323+'Exhaust Gas Math'!$E$10))</f>
        <v>1.0975383882793381</v>
      </c>
      <c r="Q1323" s="9">
        <f t="shared" si="188"/>
        <v>-1.3401536132996896</v>
      </c>
      <c r="R1323" s="9">
        <f t="shared" si="189"/>
        <v>71853.279681769782</v>
      </c>
      <c r="T1323">
        <f t="shared" si="197"/>
        <v>0.16487500000000499</v>
      </c>
      <c r="U1323">
        <f t="shared" si="198"/>
        <v>71853.279681769782</v>
      </c>
    </row>
    <row r="1324" spans="3:21" x14ac:dyDescent="0.2">
      <c r="C1324" s="1"/>
      <c r="D1324" s="1"/>
      <c r="E1324" s="1">
        <v>0.165000000000005</v>
      </c>
      <c r="F1324" s="10">
        <f t="shared" si="190"/>
        <v>6.3399999999999998E-2</v>
      </c>
      <c r="G1324" s="9">
        <f t="shared" si="191"/>
        <v>-6.2543733287985839E-11</v>
      </c>
      <c r="H1324" s="9">
        <f t="shared" si="192"/>
        <v>0</v>
      </c>
      <c r="I1324" s="9">
        <f t="shared" si="193"/>
        <v>0</v>
      </c>
      <c r="J1324" s="10">
        <f t="shared" si="194"/>
        <v>3.9769296294121147E-5</v>
      </c>
      <c r="K1324" s="9">
        <f t="shared" si="195"/>
        <v>0</v>
      </c>
      <c r="L1324" s="9">
        <f>K1324*'Exhaust Gas Math'!$C$14</f>
        <v>0</v>
      </c>
      <c r="M1324" s="9">
        <f>(L1324/'Exhaust Gas Math'!$B$14)+('Exhaust Gas Math'!$D$10)</f>
        <v>4.4059320573952224E-4</v>
      </c>
      <c r="N1324">
        <f>('Exhaust Gas Math'!$E$10*((-0.000000001)*N1323^3+(0.000002)*N1323^2-0.0012*N1323+1.3446)*$B$15+L1324*'Exhaust Gas Math'!$D$14*$B$14)/('Exhaust Gas Math'!$E$10*((-0.000000001)*N1323^3+(0.000002)*N1323^2-0.0012*N1323+1.3446)+L1324*'Exhaust Gas Math'!$D$14)</f>
        <v>1100</v>
      </c>
      <c r="O1324">
        <f t="shared" si="196"/>
        <v>101325</v>
      </c>
      <c r="P1324">
        <f>((-0.0000000008)*N1324^3+(0.000003)*N1324^2-0.004*N1324+2.013)*('Exhaust Gas Math'!$E$10/(L1324+'Exhaust Gas Math'!$E$10))+(357.45*N1324^-1.004)*(L1324/(L1324+'Exhaust Gas Math'!$E$10))</f>
        <v>0.17819999999999947</v>
      </c>
      <c r="Q1324" s="9">
        <f t="shared" ref="Q1324:Q1387" si="199">H1324*-0.5*P1324*G1324^2</f>
        <v>0</v>
      </c>
      <c r="R1324" s="9">
        <f t="shared" ref="R1324:R1387" si="200">Q1324+O1324</f>
        <v>101325</v>
      </c>
      <c r="T1324">
        <f t="shared" si="197"/>
        <v>0.165000000000005</v>
      </c>
      <c r="U1324">
        <f t="shared" si="198"/>
        <v>101325</v>
      </c>
    </row>
    <row r="1325" spans="3:21" x14ac:dyDescent="0.2">
      <c r="C1325" s="1"/>
      <c r="D1325" s="1"/>
      <c r="E1325" s="1">
        <v>0.16512500000000499</v>
      </c>
      <c r="F1325" s="10">
        <f t="shared" si="190"/>
        <v>6.3302279479332355E-2</v>
      </c>
      <c r="G1325" s="9">
        <f t="shared" si="191"/>
        <v>-1.5627245289112699</v>
      </c>
      <c r="H1325" s="9">
        <f t="shared" si="192"/>
        <v>0</v>
      </c>
      <c r="I1325" s="9">
        <f t="shared" si="193"/>
        <v>0</v>
      </c>
      <c r="J1325" s="10">
        <f t="shared" si="194"/>
        <v>3.9769296294121147E-5</v>
      </c>
      <c r="K1325" s="9">
        <f t="shared" si="195"/>
        <v>0</v>
      </c>
      <c r="L1325" s="9">
        <f>K1325*'Exhaust Gas Math'!$C$14</f>
        <v>0</v>
      </c>
      <c r="M1325" s="9">
        <f>(L1325/'Exhaust Gas Math'!$B$14)+('Exhaust Gas Math'!$D$10)</f>
        <v>4.4059320573952224E-4</v>
      </c>
      <c r="N1325">
        <f>('Exhaust Gas Math'!$E$10*((-0.000000001)*N1324^3+(0.000002)*N1324^2-0.0012*N1324+1.3446)*$B$15+L1325*'Exhaust Gas Math'!$D$14*$B$14)/('Exhaust Gas Math'!$E$10*((-0.000000001)*N1324^3+(0.000002)*N1324^2-0.0012*N1324+1.3446)+L1325*'Exhaust Gas Math'!$D$14)</f>
        <v>1100</v>
      </c>
      <c r="O1325">
        <f t="shared" si="196"/>
        <v>101325</v>
      </c>
      <c r="P1325">
        <f>((-0.0000000008)*N1325^3+(0.000003)*N1325^2-0.004*N1325+2.013)*('Exhaust Gas Math'!$E$10/(L1325+'Exhaust Gas Math'!$E$10))+(357.45*N1325^-1.004)*(L1325/(L1325+'Exhaust Gas Math'!$E$10))</f>
        <v>0.17819999999999947</v>
      </c>
      <c r="Q1325" s="9">
        <f t="shared" si="199"/>
        <v>0</v>
      </c>
      <c r="R1325" s="9">
        <f t="shared" si="200"/>
        <v>101325</v>
      </c>
      <c r="T1325">
        <f t="shared" si="197"/>
        <v>0.16512500000000499</v>
      </c>
      <c r="U1325">
        <f t="shared" si="198"/>
        <v>101325</v>
      </c>
    </row>
    <row r="1326" spans="3:21" x14ac:dyDescent="0.2">
      <c r="C1326" s="1"/>
      <c r="D1326" s="1"/>
      <c r="E1326" s="1">
        <v>0.165250000000005</v>
      </c>
      <c r="F1326" s="10">
        <f t="shared" si="190"/>
        <v>6.3009720396850252E-2</v>
      </c>
      <c r="G1326" s="9">
        <f t="shared" si="191"/>
        <v>-3.1158143413808999</v>
      </c>
      <c r="H1326" s="9">
        <f t="shared" si="192"/>
        <v>0</v>
      </c>
      <c r="I1326" s="9">
        <f t="shared" si="193"/>
        <v>0</v>
      </c>
      <c r="J1326" s="10">
        <f t="shared" si="194"/>
        <v>3.9769296294121147E-5</v>
      </c>
      <c r="K1326" s="9">
        <f t="shared" si="195"/>
        <v>0</v>
      </c>
      <c r="L1326" s="9">
        <f>K1326*'Exhaust Gas Math'!$C$14</f>
        <v>0</v>
      </c>
      <c r="M1326" s="9">
        <f>(L1326/'Exhaust Gas Math'!$B$14)+('Exhaust Gas Math'!$D$10)</f>
        <v>4.4059320573952224E-4</v>
      </c>
      <c r="N1326">
        <f>('Exhaust Gas Math'!$E$10*((-0.000000001)*N1325^3+(0.000002)*N1325^2-0.0012*N1325+1.3446)*$B$15+L1326*'Exhaust Gas Math'!$D$14*$B$14)/('Exhaust Gas Math'!$E$10*((-0.000000001)*N1325^3+(0.000002)*N1325^2-0.0012*N1325+1.3446)+L1326*'Exhaust Gas Math'!$D$14)</f>
        <v>1100</v>
      </c>
      <c r="O1326">
        <f t="shared" si="196"/>
        <v>101325</v>
      </c>
      <c r="P1326">
        <f>((-0.0000000008)*N1326^3+(0.000003)*N1326^2-0.004*N1326+2.013)*('Exhaust Gas Math'!$E$10/(L1326+'Exhaust Gas Math'!$E$10))+(357.45*N1326^-1.004)*(L1326/(L1326+'Exhaust Gas Math'!$E$10))</f>
        <v>0.17819999999999947</v>
      </c>
      <c r="Q1326" s="9">
        <f t="shared" si="199"/>
        <v>0</v>
      </c>
      <c r="R1326" s="9">
        <f t="shared" si="200"/>
        <v>101325</v>
      </c>
      <c r="T1326">
        <f t="shared" si="197"/>
        <v>0.165250000000005</v>
      </c>
      <c r="U1326">
        <f t="shared" si="198"/>
        <v>101325</v>
      </c>
    </row>
    <row r="1327" spans="3:21" x14ac:dyDescent="0.2">
      <c r="C1327" s="1"/>
      <c r="D1327" s="1"/>
      <c r="E1327" s="1">
        <v>0.16537500000000499</v>
      </c>
      <c r="F1327" s="10">
        <f t="shared" si="190"/>
        <v>6.2524126476583175E-2</v>
      </c>
      <c r="G1327" s="9">
        <f t="shared" si="191"/>
        <v>-4.6496941223219519</v>
      </c>
      <c r="H1327" s="9">
        <f t="shared" si="192"/>
        <v>0</v>
      </c>
      <c r="I1327" s="9">
        <f t="shared" si="193"/>
        <v>0</v>
      </c>
      <c r="J1327" s="10">
        <f t="shared" si="194"/>
        <v>3.9769296294121147E-5</v>
      </c>
      <c r="K1327" s="9">
        <f t="shared" si="195"/>
        <v>0</v>
      </c>
      <c r="L1327" s="9">
        <f>K1327*'Exhaust Gas Math'!$C$14</f>
        <v>0</v>
      </c>
      <c r="M1327" s="9">
        <f>(L1327/'Exhaust Gas Math'!$B$14)+('Exhaust Gas Math'!$D$10)</f>
        <v>4.4059320573952224E-4</v>
      </c>
      <c r="N1327">
        <f>('Exhaust Gas Math'!$E$10*((-0.000000001)*N1326^3+(0.000002)*N1326^2-0.0012*N1326+1.3446)*$B$15+L1327*'Exhaust Gas Math'!$D$14*$B$14)/('Exhaust Gas Math'!$E$10*((-0.000000001)*N1326^3+(0.000002)*N1326^2-0.0012*N1326+1.3446)+L1327*'Exhaust Gas Math'!$D$14)</f>
        <v>1100</v>
      </c>
      <c r="O1327">
        <f t="shared" si="196"/>
        <v>101325</v>
      </c>
      <c r="P1327">
        <f>((-0.0000000008)*N1327^3+(0.000003)*N1327^2-0.004*N1327+2.013)*('Exhaust Gas Math'!$E$10/(L1327+'Exhaust Gas Math'!$E$10))+(357.45*N1327^-1.004)*(L1327/(L1327+'Exhaust Gas Math'!$E$10))</f>
        <v>0.17819999999999947</v>
      </c>
      <c r="Q1327" s="9">
        <f t="shared" si="199"/>
        <v>0</v>
      </c>
      <c r="R1327" s="9">
        <f t="shared" si="200"/>
        <v>101325</v>
      </c>
      <c r="T1327">
        <f t="shared" si="197"/>
        <v>0.16537500000000499</v>
      </c>
      <c r="U1327">
        <f t="shared" si="198"/>
        <v>101325</v>
      </c>
    </row>
    <row r="1328" spans="3:21" x14ac:dyDescent="0.2">
      <c r="C1328" s="1"/>
      <c r="D1328" s="1"/>
      <c r="E1328" s="1">
        <v>0.165500000000005</v>
      </c>
      <c r="F1328" s="10">
        <f t="shared" si="190"/>
        <v>6.1848491566525589E-2</v>
      </c>
      <c r="G1328" s="9">
        <f t="shared" si="191"/>
        <v>-6.154906992819245</v>
      </c>
      <c r="H1328" s="9">
        <f t="shared" si="192"/>
        <v>0</v>
      </c>
      <c r="I1328" s="9">
        <f t="shared" si="193"/>
        <v>0</v>
      </c>
      <c r="J1328" s="10">
        <f t="shared" si="194"/>
        <v>3.9769296294121147E-5</v>
      </c>
      <c r="K1328" s="9">
        <f t="shared" si="195"/>
        <v>0</v>
      </c>
      <c r="L1328" s="9">
        <f>K1328*'Exhaust Gas Math'!$C$14</f>
        <v>0</v>
      </c>
      <c r="M1328" s="9">
        <f>(L1328/'Exhaust Gas Math'!$B$14)+('Exhaust Gas Math'!$D$10)</f>
        <v>4.4059320573952224E-4</v>
      </c>
      <c r="N1328">
        <f>('Exhaust Gas Math'!$E$10*((-0.000000001)*N1327^3+(0.000002)*N1327^2-0.0012*N1327+1.3446)*$B$15+L1328*'Exhaust Gas Math'!$D$14*$B$14)/('Exhaust Gas Math'!$E$10*((-0.000000001)*N1327^3+(0.000002)*N1327^2-0.0012*N1327+1.3446)+L1328*'Exhaust Gas Math'!$D$14)</f>
        <v>1100</v>
      </c>
      <c r="O1328">
        <f t="shared" si="196"/>
        <v>101325</v>
      </c>
      <c r="P1328">
        <f>((-0.0000000008)*N1328^3+(0.000003)*N1328^2-0.004*N1328+2.013)*('Exhaust Gas Math'!$E$10/(L1328+'Exhaust Gas Math'!$E$10))+(357.45*N1328^-1.004)*(L1328/(L1328+'Exhaust Gas Math'!$E$10))</f>
        <v>0.17819999999999947</v>
      </c>
      <c r="Q1328" s="9">
        <f t="shared" si="199"/>
        <v>0</v>
      </c>
      <c r="R1328" s="9">
        <f t="shared" si="200"/>
        <v>101325</v>
      </c>
      <c r="T1328">
        <f t="shared" si="197"/>
        <v>0.165500000000005</v>
      </c>
      <c r="U1328">
        <f t="shared" si="198"/>
        <v>101325</v>
      </c>
    </row>
    <row r="1329" spans="3:21" x14ac:dyDescent="0.2">
      <c r="C1329" s="1"/>
      <c r="D1329" s="1"/>
      <c r="E1329" s="1">
        <v>0.16562500000000499</v>
      </c>
      <c r="F1329" s="10">
        <f t="shared" si="190"/>
        <v>6.0986981180569708E-2</v>
      </c>
      <c r="G1329" s="9">
        <f t="shared" si="191"/>
        <v>-7.6221728149912691</v>
      </c>
      <c r="H1329" s="9">
        <f t="shared" si="192"/>
        <v>0</v>
      </c>
      <c r="I1329" s="9">
        <f t="shared" si="193"/>
        <v>0</v>
      </c>
      <c r="J1329" s="10">
        <f t="shared" si="194"/>
        <v>3.9769296294121147E-5</v>
      </c>
      <c r="K1329" s="9">
        <f t="shared" si="195"/>
        <v>0</v>
      </c>
      <c r="L1329" s="9">
        <f>K1329*'Exhaust Gas Math'!$C$14</f>
        <v>0</v>
      </c>
      <c r="M1329" s="9">
        <f>(L1329/'Exhaust Gas Math'!$B$14)+('Exhaust Gas Math'!$D$10)</f>
        <v>4.4059320573952224E-4</v>
      </c>
      <c r="N1329">
        <f>('Exhaust Gas Math'!$E$10*((-0.000000001)*N1328^3+(0.000002)*N1328^2-0.0012*N1328+1.3446)*$B$15+L1329*'Exhaust Gas Math'!$D$14*$B$14)/('Exhaust Gas Math'!$E$10*((-0.000000001)*N1328^3+(0.000002)*N1328^2-0.0012*N1328+1.3446)+L1329*'Exhaust Gas Math'!$D$14)</f>
        <v>1100</v>
      </c>
      <c r="O1329">
        <f t="shared" si="196"/>
        <v>101325</v>
      </c>
      <c r="P1329">
        <f>((-0.0000000008)*N1329^3+(0.000003)*N1329^2-0.004*N1329+2.013)*('Exhaust Gas Math'!$E$10/(L1329+'Exhaust Gas Math'!$E$10))+(357.45*N1329^-1.004)*(L1329/(L1329+'Exhaust Gas Math'!$E$10))</f>
        <v>0.17819999999999947</v>
      </c>
      <c r="Q1329" s="9">
        <f t="shared" si="199"/>
        <v>0</v>
      </c>
      <c r="R1329" s="9">
        <f t="shared" si="200"/>
        <v>101325</v>
      </c>
      <c r="T1329">
        <f t="shared" si="197"/>
        <v>0.16562500000000499</v>
      </c>
      <c r="U1329">
        <f t="shared" si="198"/>
        <v>101325</v>
      </c>
    </row>
    <row r="1330" spans="3:21" x14ac:dyDescent="0.2">
      <c r="C1330" s="1"/>
      <c r="D1330" s="1"/>
      <c r="E1330" s="1">
        <v>0.165750000000005</v>
      </c>
      <c r="F1330" s="10">
        <f t="shared" si="190"/>
        <v>5.9944906816725929E-2</v>
      </c>
      <c r="G1330" s="9">
        <f t="shared" si="191"/>
        <v>-9.0424454071294633</v>
      </c>
      <c r="H1330" s="9">
        <f t="shared" si="192"/>
        <v>0</v>
      </c>
      <c r="I1330" s="9">
        <f t="shared" si="193"/>
        <v>0</v>
      </c>
      <c r="J1330" s="10">
        <f t="shared" si="194"/>
        <v>3.9769296294121147E-5</v>
      </c>
      <c r="K1330" s="9">
        <f t="shared" si="195"/>
        <v>0</v>
      </c>
      <c r="L1330" s="9">
        <f>K1330*'Exhaust Gas Math'!$C$14</f>
        <v>0</v>
      </c>
      <c r="M1330" s="9">
        <f>(L1330/'Exhaust Gas Math'!$B$14)+('Exhaust Gas Math'!$D$10)</f>
        <v>4.4059320573952224E-4</v>
      </c>
      <c r="N1330">
        <f>('Exhaust Gas Math'!$E$10*((-0.000000001)*N1329^3+(0.000002)*N1329^2-0.0012*N1329+1.3446)*$B$15+L1330*'Exhaust Gas Math'!$D$14*$B$14)/('Exhaust Gas Math'!$E$10*((-0.000000001)*N1329^3+(0.000002)*N1329^2-0.0012*N1329+1.3446)+L1330*'Exhaust Gas Math'!$D$14)</f>
        <v>1100</v>
      </c>
      <c r="O1330">
        <f t="shared" si="196"/>
        <v>101325</v>
      </c>
      <c r="P1330">
        <f>((-0.0000000008)*N1330^3+(0.000003)*N1330^2-0.004*N1330+2.013)*('Exhaust Gas Math'!$E$10/(L1330+'Exhaust Gas Math'!$E$10))+(357.45*N1330^-1.004)*(L1330/(L1330+'Exhaust Gas Math'!$E$10))</f>
        <v>0.17819999999999947</v>
      </c>
      <c r="Q1330" s="9">
        <f t="shared" si="199"/>
        <v>0</v>
      </c>
      <c r="R1330" s="9">
        <f t="shared" si="200"/>
        <v>101325</v>
      </c>
      <c r="T1330">
        <f t="shared" si="197"/>
        <v>0.165750000000005</v>
      </c>
      <c r="U1330">
        <f t="shared" si="198"/>
        <v>101325</v>
      </c>
    </row>
    <row r="1331" spans="3:21" x14ac:dyDescent="0.2">
      <c r="C1331" s="1"/>
      <c r="D1331" s="1"/>
      <c r="E1331" s="1">
        <v>0.16587500000000499</v>
      </c>
      <c r="F1331" s="10">
        <f t="shared" si="190"/>
        <v>5.8728693209972836E-2</v>
      </c>
      <c r="G1331" s="9">
        <f t="shared" si="191"/>
        <v>-10.406968316413979</v>
      </c>
      <c r="H1331" s="9">
        <f t="shared" si="192"/>
        <v>0</v>
      </c>
      <c r="I1331" s="9">
        <f t="shared" si="193"/>
        <v>0</v>
      </c>
      <c r="J1331" s="10">
        <f t="shared" si="194"/>
        <v>3.9769296294121147E-5</v>
      </c>
      <c r="K1331" s="9">
        <f t="shared" si="195"/>
        <v>0</v>
      </c>
      <c r="L1331" s="9">
        <f>K1331*'Exhaust Gas Math'!$C$14</f>
        <v>0</v>
      </c>
      <c r="M1331" s="9">
        <f>(L1331/'Exhaust Gas Math'!$B$14)+('Exhaust Gas Math'!$D$10)</f>
        <v>4.4059320573952224E-4</v>
      </c>
      <c r="N1331">
        <f>('Exhaust Gas Math'!$E$10*((-0.000000001)*N1330^3+(0.000002)*N1330^2-0.0012*N1330+1.3446)*$B$15+L1331*'Exhaust Gas Math'!$D$14*$B$14)/('Exhaust Gas Math'!$E$10*((-0.000000001)*N1330^3+(0.000002)*N1330^2-0.0012*N1330+1.3446)+L1331*'Exhaust Gas Math'!$D$14)</f>
        <v>1100</v>
      </c>
      <c r="O1331">
        <f t="shared" si="196"/>
        <v>101325</v>
      </c>
      <c r="P1331">
        <f>((-0.0000000008)*N1331^3+(0.000003)*N1331^2-0.004*N1331+2.013)*('Exhaust Gas Math'!$E$10/(L1331+'Exhaust Gas Math'!$E$10))+(357.45*N1331^-1.004)*(L1331/(L1331+'Exhaust Gas Math'!$E$10))</f>
        <v>0.17819999999999947</v>
      </c>
      <c r="Q1331" s="9">
        <f t="shared" si="199"/>
        <v>0</v>
      </c>
      <c r="R1331" s="9">
        <f t="shared" si="200"/>
        <v>101325</v>
      </c>
      <c r="T1331">
        <f t="shared" si="197"/>
        <v>0.16587500000000499</v>
      </c>
      <c r="U1331">
        <f t="shared" si="198"/>
        <v>101325</v>
      </c>
    </row>
    <row r="1332" spans="3:21" x14ac:dyDescent="0.2">
      <c r="C1332" s="1"/>
      <c r="D1332" s="1"/>
      <c r="E1332" s="1">
        <v>0.166000000000005</v>
      </c>
      <c r="F1332" s="10">
        <f t="shared" si="190"/>
        <v>5.7345838721627254E-2</v>
      </c>
      <c r="G1332" s="9">
        <f t="shared" si="191"/>
        <v>-11.707328805360152</v>
      </c>
      <c r="H1332" s="9">
        <f t="shared" si="192"/>
        <v>0</v>
      </c>
      <c r="I1332" s="9">
        <f t="shared" si="193"/>
        <v>0</v>
      </c>
      <c r="J1332" s="10">
        <f t="shared" si="194"/>
        <v>3.9769296294121147E-5</v>
      </c>
      <c r="K1332" s="9">
        <f t="shared" si="195"/>
        <v>0</v>
      </c>
      <c r="L1332" s="9">
        <f>K1332*'Exhaust Gas Math'!$C$14</f>
        <v>0</v>
      </c>
      <c r="M1332" s="9">
        <f>(L1332/'Exhaust Gas Math'!$B$14)+('Exhaust Gas Math'!$D$10)</f>
        <v>4.4059320573952224E-4</v>
      </c>
      <c r="N1332">
        <f>('Exhaust Gas Math'!$E$10*((-0.000000001)*N1331^3+(0.000002)*N1331^2-0.0012*N1331+1.3446)*$B$15+L1332*'Exhaust Gas Math'!$D$14*$B$14)/('Exhaust Gas Math'!$E$10*((-0.000000001)*N1331^3+(0.000002)*N1331^2-0.0012*N1331+1.3446)+L1332*'Exhaust Gas Math'!$D$14)</f>
        <v>1100</v>
      </c>
      <c r="O1332">
        <f t="shared" si="196"/>
        <v>101325</v>
      </c>
      <c r="P1332">
        <f>((-0.0000000008)*N1332^3+(0.000003)*N1332^2-0.004*N1332+2.013)*('Exhaust Gas Math'!$E$10/(L1332+'Exhaust Gas Math'!$E$10))+(357.45*N1332^-1.004)*(L1332/(L1332+'Exhaust Gas Math'!$E$10))</f>
        <v>0.17819999999999947</v>
      </c>
      <c r="Q1332" s="9">
        <f t="shared" si="199"/>
        <v>0</v>
      </c>
      <c r="R1332" s="9">
        <f t="shared" si="200"/>
        <v>101325</v>
      </c>
      <c r="T1332">
        <f t="shared" si="197"/>
        <v>0.166000000000005</v>
      </c>
      <c r="U1332">
        <f t="shared" si="198"/>
        <v>101325</v>
      </c>
    </row>
    <row r="1333" spans="3:21" x14ac:dyDescent="0.2">
      <c r="C1333" s="1"/>
      <c r="D1333" s="1"/>
      <c r="E1333" s="1">
        <v>0.16612500000000499</v>
      </c>
      <c r="F1333" s="10">
        <f t="shared" si="190"/>
        <v>5.5804869109456326E-2</v>
      </c>
      <c r="G1333" s="9">
        <f t="shared" si="191"/>
        <v>-12.935509719139162</v>
      </c>
      <c r="H1333" s="9">
        <f t="shared" si="192"/>
        <v>0</v>
      </c>
      <c r="I1333" s="9">
        <f t="shared" si="193"/>
        <v>0</v>
      </c>
      <c r="J1333" s="10">
        <f t="shared" si="194"/>
        <v>3.9769296294121147E-5</v>
      </c>
      <c r="K1333" s="9">
        <f t="shared" si="195"/>
        <v>0</v>
      </c>
      <c r="L1333" s="9">
        <f>K1333*'Exhaust Gas Math'!$C$14</f>
        <v>0</v>
      </c>
      <c r="M1333" s="9">
        <f>(L1333/'Exhaust Gas Math'!$B$14)+('Exhaust Gas Math'!$D$10)</f>
        <v>4.4059320573952224E-4</v>
      </c>
      <c r="N1333">
        <f>('Exhaust Gas Math'!$E$10*((-0.000000001)*N1332^3+(0.000002)*N1332^2-0.0012*N1332+1.3446)*$B$15+L1333*'Exhaust Gas Math'!$D$14*$B$14)/('Exhaust Gas Math'!$E$10*((-0.000000001)*N1332^3+(0.000002)*N1332^2-0.0012*N1332+1.3446)+L1333*'Exhaust Gas Math'!$D$14)</f>
        <v>1100</v>
      </c>
      <c r="O1333">
        <f t="shared" si="196"/>
        <v>101325</v>
      </c>
      <c r="P1333">
        <f>((-0.0000000008)*N1333^3+(0.000003)*N1333^2-0.004*N1333+2.013)*('Exhaust Gas Math'!$E$10/(L1333+'Exhaust Gas Math'!$E$10))+(357.45*N1333^-1.004)*(L1333/(L1333+'Exhaust Gas Math'!$E$10))</f>
        <v>0.17819999999999947</v>
      </c>
      <c r="Q1333" s="9">
        <f t="shared" si="199"/>
        <v>0</v>
      </c>
      <c r="R1333" s="9">
        <f t="shared" si="200"/>
        <v>101325</v>
      </c>
      <c r="T1333">
        <f t="shared" si="197"/>
        <v>0.16612500000000499</v>
      </c>
      <c r="U1333">
        <f t="shared" si="198"/>
        <v>101325</v>
      </c>
    </row>
    <row r="1334" spans="3:21" x14ac:dyDescent="0.2">
      <c r="C1334" s="1"/>
      <c r="D1334" s="1"/>
      <c r="E1334" s="1">
        <v>0.166250000000005</v>
      </c>
      <c r="F1334" s="10">
        <f t="shared" si="190"/>
        <v>5.4115284963542912E-2</v>
      </c>
      <c r="G1334" s="9">
        <f t="shared" si="191"/>
        <v>-14.083938914006408</v>
      </c>
      <c r="H1334" s="9">
        <f t="shared" si="192"/>
        <v>0</v>
      </c>
      <c r="I1334" s="9">
        <f t="shared" si="193"/>
        <v>0</v>
      </c>
      <c r="J1334" s="10">
        <f t="shared" si="194"/>
        <v>3.9769296294121147E-5</v>
      </c>
      <c r="K1334" s="9">
        <f t="shared" si="195"/>
        <v>0</v>
      </c>
      <c r="L1334" s="9">
        <f>K1334*'Exhaust Gas Math'!$C$14</f>
        <v>0</v>
      </c>
      <c r="M1334" s="9">
        <f>(L1334/'Exhaust Gas Math'!$B$14)+('Exhaust Gas Math'!$D$10)</f>
        <v>4.4059320573952224E-4</v>
      </c>
      <c r="N1334">
        <f>('Exhaust Gas Math'!$E$10*((-0.000000001)*N1333^3+(0.000002)*N1333^2-0.0012*N1333+1.3446)*$B$15+L1334*'Exhaust Gas Math'!$D$14*$B$14)/('Exhaust Gas Math'!$E$10*((-0.000000001)*N1333^3+(0.000002)*N1333^2-0.0012*N1333+1.3446)+L1334*'Exhaust Gas Math'!$D$14)</f>
        <v>1100</v>
      </c>
      <c r="O1334">
        <f t="shared" si="196"/>
        <v>101325</v>
      </c>
      <c r="P1334">
        <f>((-0.0000000008)*N1334^3+(0.000003)*N1334^2-0.004*N1334+2.013)*('Exhaust Gas Math'!$E$10/(L1334+'Exhaust Gas Math'!$E$10))+(357.45*N1334^-1.004)*(L1334/(L1334+'Exhaust Gas Math'!$E$10))</f>
        <v>0.17819999999999947</v>
      </c>
      <c r="Q1334" s="9">
        <f t="shared" si="199"/>
        <v>0</v>
      </c>
      <c r="R1334" s="9">
        <f t="shared" si="200"/>
        <v>101325</v>
      </c>
      <c r="T1334">
        <f t="shared" si="197"/>
        <v>0.166250000000005</v>
      </c>
      <c r="U1334">
        <f t="shared" si="198"/>
        <v>101325</v>
      </c>
    </row>
    <row r="1335" spans="3:21" x14ac:dyDescent="0.2">
      <c r="C1335" s="1"/>
      <c r="D1335" s="1"/>
      <c r="E1335" s="1">
        <v>0.16637500000000499</v>
      </c>
      <c r="F1335" s="10">
        <f t="shared" si="190"/>
        <v>5.2287503131991264E-2</v>
      </c>
      <c r="G1335" s="9">
        <f t="shared" si="191"/>
        <v>-15.145535942083475</v>
      </c>
      <c r="H1335" s="9">
        <f t="shared" si="192"/>
        <v>0</v>
      </c>
      <c r="I1335" s="9">
        <f t="shared" si="193"/>
        <v>0</v>
      </c>
      <c r="J1335" s="10">
        <f t="shared" si="194"/>
        <v>3.9769296294121147E-5</v>
      </c>
      <c r="K1335" s="9">
        <f t="shared" si="195"/>
        <v>0</v>
      </c>
      <c r="L1335" s="9">
        <f>K1335*'Exhaust Gas Math'!$C$14</f>
        <v>0</v>
      </c>
      <c r="M1335" s="9">
        <f>(L1335/'Exhaust Gas Math'!$B$14)+('Exhaust Gas Math'!$D$10)</f>
        <v>4.4059320573952224E-4</v>
      </c>
      <c r="N1335">
        <f>('Exhaust Gas Math'!$E$10*((-0.000000001)*N1334^3+(0.000002)*N1334^2-0.0012*N1334+1.3446)*$B$15+L1335*'Exhaust Gas Math'!$D$14*$B$14)/('Exhaust Gas Math'!$E$10*((-0.000000001)*N1334^3+(0.000002)*N1334^2-0.0012*N1334+1.3446)+L1335*'Exhaust Gas Math'!$D$14)</f>
        <v>1100</v>
      </c>
      <c r="O1335">
        <f t="shared" si="196"/>
        <v>101325</v>
      </c>
      <c r="P1335">
        <f>((-0.0000000008)*N1335^3+(0.000003)*N1335^2-0.004*N1335+2.013)*('Exhaust Gas Math'!$E$10/(L1335+'Exhaust Gas Math'!$E$10))+(357.45*N1335^-1.004)*(L1335/(L1335+'Exhaust Gas Math'!$E$10))</f>
        <v>0.17819999999999947</v>
      </c>
      <c r="Q1335" s="9">
        <f t="shared" si="199"/>
        <v>0</v>
      </c>
      <c r="R1335" s="9">
        <f t="shared" si="200"/>
        <v>101325</v>
      </c>
      <c r="T1335">
        <f t="shared" si="197"/>
        <v>0.16637500000000499</v>
      </c>
      <c r="U1335">
        <f t="shared" si="198"/>
        <v>101325</v>
      </c>
    </row>
    <row r="1336" spans="3:21" x14ac:dyDescent="0.2">
      <c r="C1336" s="1"/>
      <c r="D1336" s="1"/>
      <c r="E1336" s="1">
        <v>0.16650000000000501</v>
      </c>
      <c r="F1336" s="10">
        <f t="shared" si="190"/>
        <v>5.0332792497590734E-2</v>
      </c>
      <c r="G1336" s="9">
        <f t="shared" si="191"/>
        <v>-16.113755704676198</v>
      </c>
      <c r="H1336" s="9">
        <f t="shared" si="192"/>
        <v>0</v>
      </c>
      <c r="I1336" s="9">
        <f t="shared" si="193"/>
        <v>0</v>
      </c>
      <c r="J1336" s="10">
        <f t="shared" si="194"/>
        <v>3.9769296294121147E-5</v>
      </c>
      <c r="K1336" s="9">
        <f t="shared" si="195"/>
        <v>0</v>
      </c>
      <c r="L1336" s="9">
        <f>K1336*'Exhaust Gas Math'!$C$14</f>
        <v>0</v>
      </c>
      <c r="M1336" s="9">
        <f>(L1336/'Exhaust Gas Math'!$B$14)+('Exhaust Gas Math'!$D$10)</f>
        <v>4.4059320573952224E-4</v>
      </c>
      <c r="N1336">
        <f>('Exhaust Gas Math'!$E$10*((-0.000000001)*N1335^3+(0.000002)*N1335^2-0.0012*N1335+1.3446)*$B$15+L1336*'Exhaust Gas Math'!$D$14*$B$14)/('Exhaust Gas Math'!$E$10*((-0.000000001)*N1335^3+(0.000002)*N1335^2-0.0012*N1335+1.3446)+L1336*'Exhaust Gas Math'!$D$14)</f>
        <v>1100</v>
      </c>
      <c r="O1336">
        <f t="shared" si="196"/>
        <v>101325</v>
      </c>
      <c r="P1336">
        <f>((-0.0000000008)*N1336^3+(0.000003)*N1336^2-0.004*N1336+2.013)*('Exhaust Gas Math'!$E$10/(L1336+'Exhaust Gas Math'!$E$10))+(357.45*N1336^-1.004)*(L1336/(L1336+'Exhaust Gas Math'!$E$10))</f>
        <v>0.17819999999999947</v>
      </c>
      <c r="Q1336" s="9">
        <f t="shared" si="199"/>
        <v>0</v>
      </c>
      <c r="R1336" s="9">
        <f t="shared" si="200"/>
        <v>101325</v>
      </c>
      <c r="T1336">
        <f t="shared" si="197"/>
        <v>0.16650000000000501</v>
      </c>
      <c r="U1336">
        <f t="shared" si="198"/>
        <v>101325</v>
      </c>
    </row>
    <row r="1337" spans="3:21" x14ac:dyDescent="0.2">
      <c r="C1337" s="1"/>
      <c r="D1337" s="1"/>
      <c r="E1337" s="1">
        <v>0.16662500000000499</v>
      </c>
      <c r="F1337" s="10">
        <f t="shared" si="190"/>
        <v>4.8263204501410646E-2</v>
      </c>
      <c r="G1337" s="9">
        <f t="shared" si="191"/>
        <v>-16.982628804981903</v>
      </c>
      <c r="H1337" s="9">
        <f t="shared" si="192"/>
        <v>0</v>
      </c>
      <c r="I1337" s="9">
        <f t="shared" si="193"/>
        <v>0</v>
      </c>
      <c r="J1337" s="10">
        <f t="shared" si="194"/>
        <v>3.9769296294121147E-5</v>
      </c>
      <c r="K1337" s="9">
        <f t="shared" si="195"/>
        <v>0</v>
      </c>
      <c r="L1337" s="9">
        <f>K1337*'Exhaust Gas Math'!$C$14</f>
        <v>0</v>
      </c>
      <c r="M1337" s="9">
        <f>(L1337/'Exhaust Gas Math'!$B$14)+('Exhaust Gas Math'!$D$10)</f>
        <v>4.4059320573952224E-4</v>
      </c>
      <c r="N1337">
        <f>('Exhaust Gas Math'!$E$10*((-0.000000001)*N1336^3+(0.000002)*N1336^2-0.0012*N1336+1.3446)*$B$15+L1337*'Exhaust Gas Math'!$D$14*$B$14)/('Exhaust Gas Math'!$E$10*((-0.000000001)*N1336^3+(0.000002)*N1336^2-0.0012*N1336+1.3446)+L1337*'Exhaust Gas Math'!$D$14)</f>
        <v>1100</v>
      </c>
      <c r="O1337">
        <f t="shared" si="196"/>
        <v>101325</v>
      </c>
      <c r="P1337">
        <f>((-0.0000000008)*N1337^3+(0.000003)*N1337^2-0.004*N1337+2.013)*('Exhaust Gas Math'!$E$10/(L1337+'Exhaust Gas Math'!$E$10))+(357.45*N1337^-1.004)*(L1337/(L1337+'Exhaust Gas Math'!$E$10))</f>
        <v>0.17819999999999947</v>
      </c>
      <c r="Q1337" s="9">
        <f t="shared" si="199"/>
        <v>0</v>
      </c>
      <c r="R1337" s="9">
        <f t="shared" si="200"/>
        <v>101325</v>
      </c>
      <c r="T1337">
        <f t="shared" si="197"/>
        <v>0.16662500000000499</v>
      </c>
      <c r="U1337">
        <f t="shared" si="198"/>
        <v>101325</v>
      </c>
    </row>
    <row r="1338" spans="3:21" x14ac:dyDescent="0.2">
      <c r="C1338" s="1"/>
      <c r="D1338" s="1"/>
      <c r="E1338" s="1">
        <v>0.16675000000000501</v>
      </c>
      <c r="F1338" s="10">
        <f t="shared" si="190"/>
        <v>4.6091498841654963E-2</v>
      </c>
      <c r="G1338" s="9">
        <f t="shared" si="191"/>
        <v>-17.746798351407758</v>
      </c>
      <c r="H1338" s="9">
        <f t="shared" si="192"/>
        <v>0</v>
      </c>
      <c r="I1338" s="9">
        <f t="shared" si="193"/>
        <v>0</v>
      </c>
      <c r="J1338" s="10">
        <f t="shared" si="194"/>
        <v>3.9769296294121147E-5</v>
      </c>
      <c r="K1338" s="9">
        <f t="shared" si="195"/>
        <v>0</v>
      </c>
      <c r="L1338" s="9">
        <f>K1338*'Exhaust Gas Math'!$C$14</f>
        <v>0</v>
      </c>
      <c r="M1338" s="9">
        <f>(L1338/'Exhaust Gas Math'!$B$14)+('Exhaust Gas Math'!$D$10)</f>
        <v>4.4059320573952224E-4</v>
      </c>
      <c r="N1338">
        <f>('Exhaust Gas Math'!$E$10*((-0.000000001)*N1337^3+(0.000002)*N1337^2-0.0012*N1337+1.3446)*$B$15+L1338*'Exhaust Gas Math'!$D$14*$B$14)/('Exhaust Gas Math'!$E$10*((-0.000000001)*N1337^3+(0.000002)*N1337^2-0.0012*N1337+1.3446)+L1338*'Exhaust Gas Math'!$D$14)</f>
        <v>1100</v>
      </c>
      <c r="O1338">
        <f t="shared" si="196"/>
        <v>101325</v>
      </c>
      <c r="P1338">
        <f>((-0.0000000008)*N1338^3+(0.000003)*N1338^2-0.004*N1338+2.013)*('Exhaust Gas Math'!$E$10/(L1338+'Exhaust Gas Math'!$E$10))+(357.45*N1338^-1.004)*(L1338/(L1338+'Exhaust Gas Math'!$E$10))</f>
        <v>0.17819999999999947</v>
      </c>
      <c r="Q1338" s="9">
        <f t="shared" si="199"/>
        <v>0</v>
      </c>
      <c r="R1338" s="9">
        <f t="shared" si="200"/>
        <v>101325</v>
      </c>
      <c r="T1338">
        <f t="shared" si="197"/>
        <v>0.16675000000000501</v>
      </c>
      <c r="U1338">
        <f t="shared" si="198"/>
        <v>101325</v>
      </c>
    </row>
    <row r="1339" spans="3:21" x14ac:dyDescent="0.2">
      <c r="C1339" s="1"/>
      <c r="D1339" s="1"/>
      <c r="E1339" s="1">
        <v>0.16687500000000499</v>
      </c>
      <c r="F1339" s="10">
        <f t="shared" si="190"/>
        <v>4.3831064805881496E-2</v>
      </c>
      <c r="G1339" s="9">
        <f t="shared" si="191"/>
        <v>-18.401552984587898</v>
      </c>
      <c r="H1339" s="9">
        <f t="shared" si="192"/>
        <v>0</v>
      </c>
      <c r="I1339" s="9">
        <f t="shared" si="193"/>
        <v>0</v>
      </c>
      <c r="J1339" s="10">
        <f t="shared" si="194"/>
        <v>3.9769296294121147E-5</v>
      </c>
      <c r="K1339" s="9">
        <f t="shared" si="195"/>
        <v>0</v>
      </c>
      <c r="L1339" s="9">
        <f>K1339*'Exhaust Gas Math'!$C$14</f>
        <v>0</v>
      </c>
      <c r="M1339" s="9">
        <f>(L1339/'Exhaust Gas Math'!$B$14)+('Exhaust Gas Math'!$D$10)</f>
        <v>4.4059320573952224E-4</v>
      </c>
      <c r="N1339">
        <f>('Exhaust Gas Math'!$E$10*((-0.000000001)*N1338^3+(0.000002)*N1338^2-0.0012*N1338+1.3446)*$B$15+L1339*'Exhaust Gas Math'!$D$14*$B$14)/('Exhaust Gas Math'!$E$10*((-0.000000001)*N1338^3+(0.000002)*N1338^2-0.0012*N1338+1.3446)+L1339*'Exhaust Gas Math'!$D$14)</f>
        <v>1100</v>
      </c>
      <c r="O1339">
        <f t="shared" si="196"/>
        <v>101325</v>
      </c>
      <c r="P1339">
        <f>((-0.0000000008)*N1339^3+(0.000003)*N1339^2-0.004*N1339+2.013)*('Exhaust Gas Math'!$E$10/(L1339+'Exhaust Gas Math'!$E$10))+(357.45*N1339^-1.004)*(L1339/(L1339+'Exhaust Gas Math'!$E$10))</f>
        <v>0.17819999999999947</v>
      </c>
      <c r="Q1339" s="9">
        <f t="shared" si="199"/>
        <v>0</v>
      </c>
      <c r="R1339" s="9">
        <f t="shared" si="200"/>
        <v>101325</v>
      </c>
      <c r="T1339">
        <f t="shared" si="197"/>
        <v>0.16687500000000499</v>
      </c>
      <c r="U1339">
        <f t="shared" si="198"/>
        <v>101325</v>
      </c>
    </row>
    <row r="1340" spans="3:21" x14ac:dyDescent="0.2">
      <c r="C1340" s="1"/>
      <c r="D1340" s="1"/>
      <c r="E1340" s="1">
        <v>0.16700000000000501</v>
      </c>
      <c r="F1340" s="10">
        <f t="shared" si="190"/>
        <v>4.1495838721590947E-2</v>
      </c>
      <c r="G1340" s="9">
        <f t="shared" si="191"/>
        <v>-18.942855924480835</v>
      </c>
      <c r="H1340" s="9">
        <f t="shared" si="192"/>
        <v>0</v>
      </c>
      <c r="I1340" s="9">
        <f t="shared" si="193"/>
        <v>0</v>
      </c>
      <c r="J1340" s="10">
        <f t="shared" si="194"/>
        <v>3.9769296294121147E-5</v>
      </c>
      <c r="K1340" s="9">
        <f t="shared" si="195"/>
        <v>0</v>
      </c>
      <c r="L1340" s="9">
        <f>K1340*'Exhaust Gas Math'!$C$14</f>
        <v>0</v>
      </c>
      <c r="M1340" s="9">
        <f>(L1340/'Exhaust Gas Math'!$B$14)+('Exhaust Gas Math'!$D$10)</f>
        <v>4.4059320573952224E-4</v>
      </c>
      <c r="N1340">
        <f>('Exhaust Gas Math'!$E$10*((-0.000000001)*N1339^3+(0.000002)*N1339^2-0.0012*N1339+1.3446)*$B$15+L1340*'Exhaust Gas Math'!$D$14*$B$14)/('Exhaust Gas Math'!$E$10*((-0.000000001)*N1339^3+(0.000002)*N1339^2-0.0012*N1339+1.3446)+L1340*'Exhaust Gas Math'!$D$14)</f>
        <v>1100</v>
      </c>
      <c r="O1340">
        <f t="shared" si="196"/>
        <v>101325</v>
      </c>
      <c r="P1340">
        <f>((-0.0000000008)*N1340^3+(0.000003)*N1340^2-0.004*N1340+2.013)*('Exhaust Gas Math'!$E$10/(L1340+'Exhaust Gas Math'!$E$10))+(357.45*N1340^-1.004)*(L1340/(L1340+'Exhaust Gas Math'!$E$10))</f>
        <v>0.17819999999999947</v>
      </c>
      <c r="Q1340" s="9">
        <f t="shared" si="199"/>
        <v>0</v>
      </c>
      <c r="R1340" s="9">
        <f t="shared" si="200"/>
        <v>101325</v>
      </c>
      <c r="T1340">
        <f t="shared" si="197"/>
        <v>0.16700000000000501</v>
      </c>
      <c r="U1340">
        <f t="shared" si="198"/>
        <v>101325</v>
      </c>
    </row>
    <row r="1341" spans="3:21" x14ac:dyDescent="0.2">
      <c r="C1341" s="1"/>
      <c r="D1341" s="1"/>
      <c r="E1341" s="1">
        <v>0.16712500000000499</v>
      </c>
      <c r="F1341" s="10">
        <f t="shared" si="190"/>
        <v>3.9100218034135284E-2</v>
      </c>
      <c r="G1341" s="9">
        <f t="shared" si="191"/>
        <v>-19.367369858460446</v>
      </c>
      <c r="H1341" s="9">
        <f t="shared" si="192"/>
        <v>0</v>
      </c>
      <c r="I1341" s="9">
        <f t="shared" si="193"/>
        <v>0</v>
      </c>
      <c r="J1341" s="10">
        <f t="shared" si="194"/>
        <v>3.9769296294121147E-5</v>
      </c>
      <c r="K1341" s="9">
        <f t="shared" si="195"/>
        <v>0</v>
      </c>
      <c r="L1341" s="9">
        <f>K1341*'Exhaust Gas Math'!$C$14</f>
        <v>0</v>
      </c>
      <c r="M1341" s="9">
        <f>(L1341/'Exhaust Gas Math'!$B$14)+('Exhaust Gas Math'!$D$10)</f>
        <v>4.4059320573952224E-4</v>
      </c>
      <c r="N1341">
        <f>('Exhaust Gas Math'!$E$10*((-0.000000001)*N1340^3+(0.000002)*N1340^2-0.0012*N1340+1.3446)*$B$15+L1341*'Exhaust Gas Math'!$D$14*$B$14)/('Exhaust Gas Math'!$E$10*((-0.000000001)*N1340^3+(0.000002)*N1340^2-0.0012*N1340+1.3446)+L1341*'Exhaust Gas Math'!$D$14)</f>
        <v>1100</v>
      </c>
      <c r="O1341">
        <f t="shared" si="196"/>
        <v>101325</v>
      </c>
      <c r="P1341">
        <f>((-0.0000000008)*N1341^3+(0.000003)*N1341^2-0.004*N1341+2.013)*('Exhaust Gas Math'!$E$10/(L1341+'Exhaust Gas Math'!$E$10))+(357.45*N1341^-1.004)*(L1341/(L1341+'Exhaust Gas Math'!$E$10))</f>
        <v>0.17819999999999947</v>
      </c>
      <c r="Q1341" s="9">
        <f t="shared" si="199"/>
        <v>0</v>
      </c>
      <c r="R1341" s="9">
        <f t="shared" si="200"/>
        <v>101325</v>
      </c>
      <c r="T1341">
        <f t="shared" si="197"/>
        <v>0.16712500000000499</v>
      </c>
      <c r="U1341">
        <f t="shared" si="198"/>
        <v>101325</v>
      </c>
    </row>
    <row r="1342" spans="3:21" x14ac:dyDescent="0.2">
      <c r="C1342" s="1"/>
      <c r="D1342" s="1"/>
      <c r="E1342" s="1">
        <v>0.16725000000000501</v>
      </c>
      <c r="F1342" s="10">
        <f t="shared" si="190"/>
        <v>3.6658972541676979E-2</v>
      </c>
      <c r="G1342" s="9">
        <f t="shared" si="191"/>
        <v>-19.672477516958647</v>
      </c>
      <c r="H1342" s="9">
        <f t="shared" si="192"/>
        <v>0</v>
      </c>
      <c r="I1342" s="9">
        <f t="shared" si="193"/>
        <v>0</v>
      </c>
      <c r="J1342" s="10">
        <f t="shared" si="194"/>
        <v>3.9769296294121147E-5</v>
      </c>
      <c r="K1342" s="9">
        <f t="shared" si="195"/>
        <v>0</v>
      </c>
      <c r="L1342" s="9">
        <f>K1342*'Exhaust Gas Math'!$C$14</f>
        <v>0</v>
      </c>
      <c r="M1342" s="9">
        <f>(L1342/'Exhaust Gas Math'!$B$14)+('Exhaust Gas Math'!$D$10)</f>
        <v>4.4059320573952224E-4</v>
      </c>
      <c r="N1342">
        <f>('Exhaust Gas Math'!$E$10*((-0.000000001)*N1341^3+(0.000002)*N1341^2-0.0012*N1341+1.3446)*$B$15+L1342*'Exhaust Gas Math'!$D$14*$B$14)/('Exhaust Gas Math'!$E$10*((-0.000000001)*N1341^3+(0.000002)*N1341^2-0.0012*N1341+1.3446)+L1342*'Exhaust Gas Math'!$D$14)</f>
        <v>1100</v>
      </c>
      <c r="O1342">
        <f t="shared" si="196"/>
        <v>101325</v>
      </c>
      <c r="P1342">
        <f>((-0.0000000008)*N1342^3+(0.000003)*N1342^2-0.004*N1342+2.013)*('Exhaust Gas Math'!$E$10/(L1342+'Exhaust Gas Math'!$E$10))+(357.45*N1342^-1.004)*(L1342/(L1342+'Exhaust Gas Math'!$E$10))</f>
        <v>0.17819999999999947</v>
      </c>
      <c r="Q1342" s="9">
        <f t="shared" si="199"/>
        <v>0</v>
      </c>
      <c r="R1342" s="9">
        <f t="shared" si="200"/>
        <v>101325</v>
      </c>
      <c r="T1342">
        <f t="shared" si="197"/>
        <v>0.16725000000000501</v>
      </c>
      <c r="U1342">
        <f t="shared" si="198"/>
        <v>101325</v>
      </c>
    </row>
    <row r="1343" spans="3:21" x14ac:dyDescent="0.2">
      <c r="C1343" s="1"/>
      <c r="D1343" s="1"/>
      <c r="E1343" s="1">
        <v>0.16737500000000499</v>
      </c>
      <c r="F1343" s="10">
        <f t="shared" si="190"/>
        <v>3.4187153334473523E-2</v>
      </c>
      <c r="G1343" s="9">
        <f t="shared" si="191"/>
        <v>-19.856297809802207</v>
      </c>
      <c r="H1343" s="9">
        <f t="shared" si="192"/>
        <v>0</v>
      </c>
      <c r="I1343" s="9">
        <f t="shared" si="193"/>
        <v>0</v>
      </c>
      <c r="J1343" s="10">
        <f t="shared" si="194"/>
        <v>3.9769296294121147E-5</v>
      </c>
      <c r="K1343" s="9">
        <f t="shared" si="195"/>
        <v>0</v>
      </c>
      <c r="L1343" s="9">
        <f>K1343*'Exhaust Gas Math'!$C$14</f>
        <v>0</v>
      </c>
      <c r="M1343" s="9">
        <f>(L1343/'Exhaust Gas Math'!$B$14)+('Exhaust Gas Math'!$D$10)</f>
        <v>4.4059320573952224E-4</v>
      </c>
      <c r="N1343">
        <f>('Exhaust Gas Math'!$E$10*((-0.000000001)*N1342^3+(0.000002)*N1342^2-0.0012*N1342+1.3446)*$B$15+L1343*'Exhaust Gas Math'!$D$14*$B$14)/('Exhaust Gas Math'!$E$10*((-0.000000001)*N1342^3+(0.000002)*N1342^2-0.0012*N1342+1.3446)+L1343*'Exhaust Gas Math'!$D$14)</f>
        <v>1100</v>
      </c>
      <c r="O1343">
        <f t="shared" si="196"/>
        <v>101325</v>
      </c>
      <c r="P1343">
        <f>((-0.0000000008)*N1343^3+(0.000003)*N1343^2-0.004*N1343+2.013)*('Exhaust Gas Math'!$E$10/(L1343+'Exhaust Gas Math'!$E$10))+(357.45*N1343^-1.004)*(L1343/(L1343+'Exhaust Gas Math'!$E$10))</f>
        <v>0.17819999999999947</v>
      </c>
      <c r="Q1343" s="9">
        <f t="shared" si="199"/>
        <v>0</v>
      </c>
      <c r="R1343" s="9">
        <f t="shared" si="200"/>
        <v>101325</v>
      </c>
      <c r="T1343">
        <f t="shared" si="197"/>
        <v>0.16737500000000499</v>
      </c>
      <c r="U1343">
        <f t="shared" si="198"/>
        <v>101325</v>
      </c>
    </row>
    <row r="1344" spans="3:21" x14ac:dyDescent="0.2">
      <c r="C1344" s="1"/>
      <c r="D1344" s="1"/>
      <c r="E1344" s="1">
        <v>0.16750000000000501</v>
      </c>
      <c r="F1344" s="10">
        <f t="shared" si="190"/>
        <v>3.1699999999900176E-2</v>
      </c>
      <c r="G1344" s="9">
        <f t="shared" si="191"/>
        <v>-19.917697423759289</v>
      </c>
      <c r="H1344" s="9">
        <f t="shared" si="192"/>
        <v>0</v>
      </c>
      <c r="I1344" s="9">
        <f t="shared" si="193"/>
        <v>0</v>
      </c>
      <c r="J1344" s="10">
        <f t="shared" si="194"/>
        <v>3.9769296294121147E-5</v>
      </c>
      <c r="K1344" s="9">
        <f t="shared" si="195"/>
        <v>0</v>
      </c>
      <c r="L1344" s="9">
        <f>K1344*'Exhaust Gas Math'!$C$14</f>
        <v>0</v>
      </c>
      <c r="M1344" s="9">
        <f>(L1344/'Exhaust Gas Math'!$B$14)+('Exhaust Gas Math'!$D$10)</f>
        <v>4.4059320573952224E-4</v>
      </c>
      <c r="N1344">
        <f>('Exhaust Gas Math'!$E$10*((-0.000000001)*N1343^3+(0.000002)*N1343^2-0.0012*N1343+1.3446)*$B$15+L1344*'Exhaust Gas Math'!$D$14*$B$14)/('Exhaust Gas Math'!$E$10*((-0.000000001)*N1343^3+(0.000002)*N1343^2-0.0012*N1343+1.3446)+L1344*'Exhaust Gas Math'!$D$14)</f>
        <v>1100</v>
      </c>
      <c r="O1344">
        <f t="shared" si="196"/>
        <v>101325</v>
      </c>
      <c r="P1344">
        <f>((-0.0000000008)*N1344^3+(0.000003)*N1344^2-0.004*N1344+2.013)*('Exhaust Gas Math'!$E$10/(L1344+'Exhaust Gas Math'!$E$10))+(357.45*N1344^-1.004)*(L1344/(L1344+'Exhaust Gas Math'!$E$10))</f>
        <v>0.17819999999999947</v>
      </c>
      <c r="Q1344" s="9">
        <f t="shared" si="199"/>
        <v>0</v>
      </c>
      <c r="R1344" s="9">
        <f t="shared" si="200"/>
        <v>101325</v>
      </c>
      <c r="T1344">
        <f t="shared" si="197"/>
        <v>0.16750000000000501</v>
      </c>
      <c r="U1344">
        <f t="shared" si="198"/>
        <v>101325</v>
      </c>
    </row>
    <row r="1345" spans="3:21" x14ac:dyDescent="0.2">
      <c r="C1345" s="1"/>
      <c r="D1345" s="1"/>
      <c r="E1345" s="1">
        <v>0.16762500000000499</v>
      </c>
      <c r="F1345" s="10">
        <f t="shared" si="190"/>
        <v>2.9212846665328349E-2</v>
      </c>
      <c r="G1345" s="9">
        <f t="shared" si="191"/>
        <v>-19.856297809792409</v>
      </c>
      <c r="H1345" s="9">
        <f t="shared" si="192"/>
        <v>0</v>
      </c>
      <c r="I1345" s="9">
        <f t="shared" si="193"/>
        <v>0</v>
      </c>
      <c r="J1345" s="10">
        <f t="shared" si="194"/>
        <v>3.9769296294121147E-5</v>
      </c>
      <c r="K1345" s="9">
        <f t="shared" si="195"/>
        <v>0</v>
      </c>
      <c r="L1345" s="9">
        <f>K1345*'Exhaust Gas Math'!$C$14</f>
        <v>0</v>
      </c>
      <c r="M1345" s="9">
        <f>(L1345/'Exhaust Gas Math'!$B$14)+('Exhaust Gas Math'!$D$10)</f>
        <v>4.4059320573952224E-4</v>
      </c>
      <c r="N1345">
        <f>('Exhaust Gas Math'!$E$10*((-0.000000001)*N1344^3+(0.000002)*N1344^2-0.0012*N1344+1.3446)*$B$15+L1345*'Exhaust Gas Math'!$D$14*$B$14)/('Exhaust Gas Math'!$E$10*((-0.000000001)*N1344^3+(0.000002)*N1344^2-0.0012*N1344+1.3446)+L1345*'Exhaust Gas Math'!$D$14)</f>
        <v>1100</v>
      </c>
      <c r="O1345">
        <f t="shared" si="196"/>
        <v>101325</v>
      </c>
      <c r="P1345">
        <f>((-0.0000000008)*N1345^3+(0.000003)*N1345^2-0.004*N1345+2.013)*('Exhaust Gas Math'!$E$10/(L1345+'Exhaust Gas Math'!$E$10))+(357.45*N1345^-1.004)*(L1345/(L1345+'Exhaust Gas Math'!$E$10))</f>
        <v>0.17819999999999947</v>
      </c>
      <c r="Q1345" s="9">
        <f t="shared" si="199"/>
        <v>0</v>
      </c>
      <c r="R1345" s="9">
        <f t="shared" si="200"/>
        <v>101325</v>
      </c>
      <c r="T1345">
        <f t="shared" si="197"/>
        <v>0.16762500000000499</v>
      </c>
      <c r="U1345">
        <f t="shared" si="198"/>
        <v>101325</v>
      </c>
    </row>
    <row r="1346" spans="3:21" x14ac:dyDescent="0.2">
      <c r="C1346" s="1"/>
      <c r="D1346" s="1"/>
      <c r="E1346" s="1">
        <v>0.16775000000000501</v>
      </c>
      <c r="F1346" s="10">
        <f t="shared" si="190"/>
        <v>2.6741027458126284E-2</v>
      </c>
      <c r="G1346" s="9">
        <f t="shared" si="191"/>
        <v>-19.672477516939068</v>
      </c>
      <c r="H1346" s="9">
        <f t="shared" si="192"/>
        <v>0</v>
      </c>
      <c r="I1346" s="9">
        <f t="shared" si="193"/>
        <v>0</v>
      </c>
      <c r="J1346" s="10">
        <f t="shared" si="194"/>
        <v>3.9769296294121147E-5</v>
      </c>
      <c r="K1346" s="9">
        <f t="shared" si="195"/>
        <v>0</v>
      </c>
      <c r="L1346" s="9">
        <f>K1346*'Exhaust Gas Math'!$C$14</f>
        <v>0</v>
      </c>
      <c r="M1346" s="9">
        <f>(L1346/'Exhaust Gas Math'!$B$14)+('Exhaust Gas Math'!$D$10)</f>
        <v>4.4059320573952224E-4</v>
      </c>
      <c r="N1346">
        <f>('Exhaust Gas Math'!$E$10*((-0.000000001)*N1345^3+(0.000002)*N1345^2-0.0012*N1345+1.3446)*$B$15+L1346*'Exhaust Gas Math'!$D$14*$B$14)/('Exhaust Gas Math'!$E$10*((-0.000000001)*N1345^3+(0.000002)*N1345^2-0.0012*N1345+1.3446)+L1346*'Exhaust Gas Math'!$D$14)</f>
        <v>1100</v>
      </c>
      <c r="O1346">
        <f t="shared" si="196"/>
        <v>101325</v>
      </c>
      <c r="P1346">
        <f>((-0.0000000008)*N1346^3+(0.000003)*N1346^2-0.004*N1346+2.013)*('Exhaust Gas Math'!$E$10/(L1346+'Exhaust Gas Math'!$E$10))+(357.45*N1346^-1.004)*(L1346/(L1346+'Exhaust Gas Math'!$E$10))</f>
        <v>0.17819999999999947</v>
      </c>
      <c r="Q1346" s="9">
        <f t="shared" si="199"/>
        <v>0</v>
      </c>
      <c r="R1346" s="9">
        <f t="shared" si="200"/>
        <v>101325</v>
      </c>
      <c r="T1346">
        <f t="shared" si="197"/>
        <v>0.16775000000000501</v>
      </c>
      <c r="U1346">
        <f t="shared" si="198"/>
        <v>101325</v>
      </c>
    </row>
    <row r="1347" spans="3:21" x14ac:dyDescent="0.2">
      <c r="C1347" s="1"/>
      <c r="D1347" s="1"/>
      <c r="E1347" s="1">
        <v>0.16787500000000499</v>
      </c>
      <c r="F1347" s="10">
        <f t="shared" si="190"/>
        <v>2.4299781965671022E-2</v>
      </c>
      <c r="G1347" s="9">
        <f t="shared" si="191"/>
        <v>-19.367369858431232</v>
      </c>
      <c r="H1347" s="9">
        <f t="shared" si="192"/>
        <v>0</v>
      </c>
      <c r="I1347" s="9">
        <f t="shared" si="193"/>
        <v>0</v>
      </c>
      <c r="J1347" s="10">
        <f t="shared" si="194"/>
        <v>3.9769296294121147E-5</v>
      </c>
      <c r="K1347" s="9">
        <f t="shared" si="195"/>
        <v>0</v>
      </c>
      <c r="L1347" s="9">
        <f>K1347*'Exhaust Gas Math'!$C$14</f>
        <v>0</v>
      </c>
      <c r="M1347" s="9">
        <f>(L1347/'Exhaust Gas Math'!$B$14)+('Exhaust Gas Math'!$D$10)</f>
        <v>4.4059320573952224E-4</v>
      </c>
      <c r="N1347">
        <f>('Exhaust Gas Math'!$E$10*((-0.000000001)*N1346^3+(0.000002)*N1346^2-0.0012*N1346+1.3446)*$B$15+L1347*'Exhaust Gas Math'!$D$14*$B$14)/('Exhaust Gas Math'!$E$10*((-0.000000001)*N1346^3+(0.000002)*N1346^2-0.0012*N1346+1.3446)+L1347*'Exhaust Gas Math'!$D$14)</f>
        <v>1100</v>
      </c>
      <c r="O1347">
        <f t="shared" si="196"/>
        <v>101325</v>
      </c>
      <c r="P1347">
        <f>((-0.0000000008)*N1347^3+(0.000003)*N1347^2-0.004*N1347+2.013)*('Exhaust Gas Math'!$E$10/(L1347+'Exhaust Gas Math'!$E$10))+(357.45*N1347^-1.004)*(L1347/(L1347+'Exhaust Gas Math'!$E$10))</f>
        <v>0.17819999999999947</v>
      </c>
      <c r="Q1347" s="9">
        <f t="shared" si="199"/>
        <v>0</v>
      </c>
      <c r="R1347" s="9">
        <f t="shared" si="200"/>
        <v>101325</v>
      </c>
      <c r="T1347">
        <f t="shared" si="197"/>
        <v>0.16787500000000499</v>
      </c>
      <c r="U1347">
        <f t="shared" si="198"/>
        <v>101325</v>
      </c>
    </row>
    <row r="1348" spans="3:21" x14ac:dyDescent="0.2">
      <c r="C1348" s="1"/>
      <c r="D1348" s="1"/>
      <c r="E1348" s="1">
        <v>0.16800000000000501</v>
      </c>
      <c r="F1348" s="10">
        <f t="shared" ref="F1348:F1411" si="201">-(($B$3/1000)/2)*COS($B$10*E1348)+(($B$3/1000)/2)</f>
        <v>2.1904161278219179E-2</v>
      </c>
      <c r="G1348" s="9">
        <f t="shared" ref="G1348:G1411" si="202">($B$3/1000/2)*$B$10*SIN($B$10*E1348)</f>
        <v>-18.942855924442075</v>
      </c>
      <c r="H1348" s="9">
        <f t="shared" ref="H1348:H1411" si="203">IF(MOD(E1348,(1/($B$9/2)))&lt;=(1/($B$9*2)),1,0)</f>
        <v>0</v>
      </c>
      <c r="I1348" s="9">
        <f t="shared" ref="I1348:I1411" si="204">F1348*$B$4*H1348</f>
        <v>0</v>
      </c>
      <c r="J1348" s="10">
        <f t="shared" ref="J1348:J1411" si="205">$B$7+H1348*I1348</f>
        <v>3.9769296294121147E-5</v>
      </c>
      <c r="K1348" s="9">
        <f t="shared" ref="K1348:K1411" si="206">(I1348)*$B$11*H1348</f>
        <v>0</v>
      </c>
      <c r="L1348" s="9">
        <f>K1348*'Exhaust Gas Math'!$C$14</f>
        <v>0</v>
      </c>
      <c r="M1348" s="9">
        <f>(L1348/'Exhaust Gas Math'!$B$14)+('Exhaust Gas Math'!$D$10)</f>
        <v>4.4059320573952224E-4</v>
      </c>
      <c r="N1348">
        <f>('Exhaust Gas Math'!$E$10*((-0.000000001)*N1347^3+(0.000002)*N1347^2-0.0012*N1347+1.3446)*$B$15+L1348*'Exhaust Gas Math'!$D$14*$B$14)/('Exhaust Gas Math'!$E$10*((-0.000000001)*N1347^3+(0.000002)*N1347^2-0.0012*N1347+1.3446)+L1348*'Exhaust Gas Math'!$D$14)</f>
        <v>1100</v>
      </c>
      <c r="O1348">
        <f t="shared" ref="O1348:O1411" si="207">(M1348*$B$12*N1348)/J1348</f>
        <v>101325</v>
      </c>
      <c r="P1348">
        <f>((-0.0000000008)*N1348^3+(0.000003)*N1348^2-0.004*N1348+2.013)*('Exhaust Gas Math'!$E$10/(L1348+'Exhaust Gas Math'!$E$10))+(357.45*N1348^-1.004)*(L1348/(L1348+'Exhaust Gas Math'!$E$10))</f>
        <v>0.17819999999999947</v>
      </c>
      <c r="Q1348" s="9">
        <f t="shared" si="199"/>
        <v>0</v>
      </c>
      <c r="R1348" s="9">
        <f t="shared" si="200"/>
        <v>101325</v>
      </c>
      <c r="T1348">
        <f t="shared" ref="T1348:T1411" si="208">E1348</f>
        <v>0.16800000000000501</v>
      </c>
      <c r="U1348">
        <f t="shared" ref="U1348:U1411" si="209">R1348</f>
        <v>101325</v>
      </c>
    </row>
    <row r="1349" spans="3:21" x14ac:dyDescent="0.2">
      <c r="C1349" s="1"/>
      <c r="D1349" s="1"/>
      <c r="E1349" s="1">
        <v>0.16812500000000499</v>
      </c>
      <c r="F1349" s="10">
        <f t="shared" si="201"/>
        <v>1.9568935193934885E-2</v>
      </c>
      <c r="G1349" s="9">
        <f t="shared" si="202"/>
        <v>-18.40155298454011</v>
      </c>
      <c r="H1349" s="9">
        <f t="shared" si="203"/>
        <v>0</v>
      </c>
      <c r="I1349" s="9">
        <f t="shared" si="204"/>
        <v>0</v>
      </c>
      <c r="J1349" s="10">
        <f t="shared" si="205"/>
        <v>3.9769296294121147E-5</v>
      </c>
      <c r="K1349" s="9">
        <f t="shared" si="206"/>
        <v>0</v>
      </c>
      <c r="L1349" s="9">
        <f>K1349*'Exhaust Gas Math'!$C$14</f>
        <v>0</v>
      </c>
      <c r="M1349" s="9">
        <f>(L1349/'Exhaust Gas Math'!$B$14)+('Exhaust Gas Math'!$D$10)</f>
        <v>4.4059320573952224E-4</v>
      </c>
      <c r="N1349">
        <f>('Exhaust Gas Math'!$E$10*((-0.000000001)*N1348^3+(0.000002)*N1348^2-0.0012*N1348+1.3446)*$B$15+L1349*'Exhaust Gas Math'!$D$14*$B$14)/('Exhaust Gas Math'!$E$10*((-0.000000001)*N1348^3+(0.000002)*N1348^2-0.0012*N1348+1.3446)+L1349*'Exhaust Gas Math'!$D$14)</f>
        <v>1100</v>
      </c>
      <c r="O1349">
        <f t="shared" si="207"/>
        <v>101325</v>
      </c>
      <c r="P1349">
        <f>((-0.0000000008)*N1349^3+(0.000003)*N1349^2-0.004*N1349+2.013)*('Exhaust Gas Math'!$E$10/(L1349+'Exhaust Gas Math'!$E$10))+(357.45*N1349^-1.004)*(L1349/(L1349+'Exhaust Gas Math'!$E$10))</f>
        <v>0.17819999999999947</v>
      </c>
      <c r="Q1349" s="9">
        <f t="shared" si="199"/>
        <v>0</v>
      </c>
      <c r="R1349" s="9">
        <f t="shared" si="200"/>
        <v>101325</v>
      </c>
      <c r="T1349">
        <f t="shared" si="208"/>
        <v>0.16812500000000499</v>
      </c>
      <c r="U1349">
        <f t="shared" si="209"/>
        <v>101325</v>
      </c>
    </row>
    <row r="1350" spans="3:21" x14ac:dyDescent="0.2">
      <c r="C1350" s="1"/>
      <c r="D1350" s="1"/>
      <c r="E1350" s="1">
        <v>0.16825000000000501</v>
      </c>
      <c r="F1350" s="10">
        <f t="shared" si="201"/>
        <v>1.7308501158167552E-2</v>
      </c>
      <c r="G1350" s="9">
        <f t="shared" si="202"/>
        <v>-17.74679835135094</v>
      </c>
      <c r="H1350" s="9">
        <f t="shared" si="203"/>
        <v>0</v>
      </c>
      <c r="I1350" s="9">
        <f t="shared" si="204"/>
        <v>0</v>
      </c>
      <c r="J1350" s="10">
        <f t="shared" si="205"/>
        <v>3.9769296294121147E-5</v>
      </c>
      <c r="K1350" s="9">
        <f t="shared" si="206"/>
        <v>0</v>
      </c>
      <c r="L1350" s="9">
        <f>K1350*'Exhaust Gas Math'!$C$14</f>
        <v>0</v>
      </c>
      <c r="M1350" s="9">
        <f>(L1350/'Exhaust Gas Math'!$B$14)+('Exhaust Gas Math'!$D$10)</f>
        <v>4.4059320573952224E-4</v>
      </c>
      <c r="N1350">
        <f>('Exhaust Gas Math'!$E$10*((-0.000000001)*N1349^3+(0.000002)*N1349^2-0.0012*N1349+1.3446)*$B$15+L1350*'Exhaust Gas Math'!$D$14*$B$14)/('Exhaust Gas Math'!$E$10*((-0.000000001)*N1349^3+(0.000002)*N1349^2-0.0012*N1349+1.3446)+L1350*'Exhaust Gas Math'!$D$14)</f>
        <v>1100</v>
      </c>
      <c r="O1350">
        <f t="shared" si="207"/>
        <v>101325</v>
      </c>
      <c r="P1350">
        <f>((-0.0000000008)*N1350^3+(0.000003)*N1350^2-0.004*N1350+2.013)*('Exhaust Gas Math'!$E$10/(L1350+'Exhaust Gas Math'!$E$10))+(357.45*N1350^-1.004)*(L1350/(L1350+'Exhaust Gas Math'!$E$10))</f>
        <v>0.17819999999999947</v>
      </c>
      <c r="Q1350" s="9">
        <f t="shared" si="199"/>
        <v>0</v>
      </c>
      <c r="R1350" s="9">
        <f t="shared" si="200"/>
        <v>101325</v>
      </c>
      <c r="T1350">
        <f t="shared" si="208"/>
        <v>0.16825000000000501</v>
      </c>
      <c r="U1350">
        <f t="shared" si="209"/>
        <v>101325</v>
      </c>
    </row>
    <row r="1351" spans="3:21" x14ac:dyDescent="0.2">
      <c r="C1351" s="1"/>
      <c r="D1351" s="1"/>
      <c r="E1351" s="1">
        <v>0.16837500000000499</v>
      </c>
      <c r="F1351" s="10">
        <f t="shared" si="201"/>
        <v>1.5136795498419512E-2</v>
      </c>
      <c r="G1351" s="9">
        <f t="shared" si="202"/>
        <v>-16.982628804916509</v>
      </c>
      <c r="H1351" s="9">
        <f t="shared" si="203"/>
        <v>0</v>
      </c>
      <c r="I1351" s="9">
        <f t="shared" si="204"/>
        <v>0</v>
      </c>
      <c r="J1351" s="10">
        <f t="shared" si="205"/>
        <v>3.9769296294121147E-5</v>
      </c>
      <c r="K1351" s="9">
        <f t="shared" si="206"/>
        <v>0</v>
      </c>
      <c r="L1351" s="9">
        <f>K1351*'Exhaust Gas Math'!$C$14</f>
        <v>0</v>
      </c>
      <c r="M1351" s="9">
        <f>(L1351/'Exhaust Gas Math'!$B$14)+('Exhaust Gas Math'!$D$10)</f>
        <v>4.4059320573952224E-4</v>
      </c>
      <c r="N1351">
        <f>('Exhaust Gas Math'!$E$10*((-0.000000001)*N1350^3+(0.000002)*N1350^2-0.0012*N1350+1.3446)*$B$15+L1351*'Exhaust Gas Math'!$D$14*$B$14)/('Exhaust Gas Math'!$E$10*((-0.000000001)*N1350^3+(0.000002)*N1350^2-0.0012*N1350+1.3446)+L1351*'Exhaust Gas Math'!$D$14)</f>
        <v>1100</v>
      </c>
      <c r="O1351">
        <f t="shared" si="207"/>
        <v>101325</v>
      </c>
      <c r="P1351">
        <f>((-0.0000000008)*N1351^3+(0.000003)*N1351^2-0.004*N1351+2.013)*('Exhaust Gas Math'!$E$10/(L1351+'Exhaust Gas Math'!$E$10))+(357.45*N1351^-1.004)*(L1351/(L1351+'Exhaust Gas Math'!$E$10))</f>
        <v>0.17819999999999947</v>
      </c>
      <c r="Q1351" s="9">
        <f t="shared" si="199"/>
        <v>0</v>
      </c>
      <c r="R1351" s="9">
        <f t="shared" si="200"/>
        <v>101325</v>
      </c>
      <c r="T1351">
        <f t="shared" si="208"/>
        <v>0.16837500000000499</v>
      </c>
      <c r="U1351">
        <f t="shared" si="209"/>
        <v>101325</v>
      </c>
    </row>
    <row r="1352" spans="3:21" x14ac:dyDescent="0.2">
      <c r="C1352" s="1"/>
      <c r="D1352" s="1"/>
      <c r="E1352" s="1">
        <v>0.16850000000000501</v>
      </c>
      <c r="F1352" s="10">
        <f t="shared" si="201"/>
        <v>1.3067207502247755E-2</v>
      </c>
      <c r="G1352" s="9">
        <f t="shared" si="202"/>
        <v>-16.113755704602468</v>
      </c>
      <c r="H1352" s="9">
        <f t="shared" si="203"/>
        <v>0</v>
      </c>
      <c r="I1352" s="9">
        <f t="shared" si="204"/>
        <v>0</v>
      </c>
      <c r="J1352" s="10">
        <f t="shared" si="205"/>
        <v>3.9769296294121147E-5</v>
      </c>
      <c r="K1352" s="9">
        <f t="shared" si="206"/>
        <v>0</v>
      </c>
      <c r="L1352" s="9">
        <f>K1352*'Exhaust Gas Math'!$C$14</f>
        <v>0</v>
      </c>
      <c r="M1352" s="9">
        <f>(L1352/'Exhaust Gas Math'!$B$14)+('Exhaust Gas Math'!$D$10)</f>
        <v>4.4059320573952224E-4</v>
      </c>
      <c r="N1352">
        <f>('Exhaust Gas Math'!$E$10*((-0.000000001)*N1351^3+(0.000002)*N1351^2-0.0012*N1351+1.3446)*$B$15+L1352*'Exhaust Gas Math'!$D$14*$B$14)/('Exhaust Gas Math'!$E$10*((-0.000000001)*N1351^3+(0.000002)*N1351^2-0.0012*N1351+1.3446)+L1352*'Exhaust Gas Math'!$D$14)</f>
        <v>1100</v>
      </c>
      <c r="O1352">
        <f t="shared" si="207"/>
        <v>101325</v>
      </c>
      <c r="P1352">
        <f>((-0.0000000008)*N1352^3+(0.000003)*N1352^2-0.004*N1352+2.013)*('Exhaust Gas Math'!$E$10/(L1352+'Exhaust Gas Math'!$E$10))+(357.45*N1352^-1.004)*(L1352/(L1352+'Exhaust Gas Math'!$E$10))</f>
        <v>0.17819999999999947</v>
      </c>
      <c r="Q1352" s="9">
        <f t="shared" si="199"/>
        <v>0</v>
      </c>
      <c r="R1352" s="9">
        <f t="shared" si="200"/>
        <v>101325</v>
      </c>
      <c r="T1352">
        <f t="shared" si="208"/>
        <v>0.16850000000000501</v>
      </c>
      <c r="U1352">
        <f t="shared" si="209"/>
        <v>101325</v>
      </c>
    </row>
    <row r="1353" spans="3:21" x14ac:dyDescent="0.2">
      <c r="C1353" s="1"/>
      <c r="D1353" s="1"/>
      <c r="E1353" s="1">
        <v>0.16862500000000499</v>
      </c>
      <c r="F1353" s="10">
        <f t="shared" si="201"/>
        <v>1.1112496867857605E-2</v>
      </c>
      <c r="G1353" s="9">
        <f t="shared" si="202"/>
        <v>-15.145535942002375</v>
      </c>
      <c r="H1353" s="9">
        <f t="shared" si="203"/>
        <v>0</v>
      </c>
      <c r="I1353" s="9">
        <f t="shared" si="204"/>
        <v>0</v>
      </c>
      <c r="J1353" s="10">
        <f t="shared" si="205"/>
        <v>3.9769296294121147E-5</v>
      </c>
      <c r="K1353" s="9">
        <f t="shared" si="206"/>
        <v>0</v>
      </c>
      <c r="L1353" s="9">
        <f>K1353*'Exhaust Gas Math'!$C$14</f>
        <v>0</v>
      </c>
      <c r="M1353" s="9">
        <f>(L1353/'Exhaust Gas Math'!$B$14)+('Exhaust Gas Math'!$D$10)</f>
        <v>4.4059320573952224E-4</v>
      </c>
      <c r="N1353">
        <f>('Exhaust Gas Math'!$E$10*((-0.000000001)*N1352^3+(0.000002)*N1352^2-0.0012*N1352+1.3446)*$B$15+L1353*'Exhaust Gas Math'!$D$14*$B$14)/('Exhaust Gas Math'!$E$10*((-0.000000001)*N1352^3+(0.000002)*N1352^2-0.0012*N1352+1.3446)+L1353*'Exhaust Gas Math'!$D$14)</f>
        <v>1100</v>
      </c>
      <c r="O1353">
        <f t="shared" si="207"/>
        <v>101325</v>
      </c>
      <c r="P1353">
        <f>((-0.0000000008)*N1353^3+(0.000003)*N1353^2-0.004*N1353+2.013)*('Exhaust Gas Math'!$E$10/(L1353+'Exhaust Gas Math'!$E$10))+(357.45*N1353^-1.004)*(L1353/(L1353+'Exhaust Gas Math'!$E$10))</f>
        <v>0.17819999999999947</v>
      </c>
      <c r="Q1353" s="9">
        <f t="shared" si="199"/>
        <v>0</v>
      </c>
      <c r="R1353" s="9">
        <f t="shared" si="200"/>
        <v>101325</v>
      </c>
      <c r="T1353">
        <f t="shared" si="208"/>
        <v>0.16862500000000499</v>
      </c>
      <c r="U1353">
        <f t="shared" si="209"/>
        <v>101325</v>
      </c>
    </row>
    <row r="1354" spans="3:21" x14ac:dyDescent="0.2">
      <c r="C1354" s="1"/>
      <c r="D1354" s="1"/>
      <c r="E1354" s="1">
        <v>0.16875000000000501</v>
      </c>
      <c r="F1354" s="10">
        <f t="shared" si="201"/>
        <v>9.2847150363159214E-3</v>
      </c>
      <c r="G1354" s="9">
        <f t="shared" si="202"/>
        <v>-14.083938913917709</v>
      </c>
      <c r="H1354" s="9">
        <f t="shared" si="203"/>
        <v>0</v>
      </c>
      <c r="I1354" s="9">
        <f t="shared" si="204"/>
        <v>0</v>
      </c>
      <c r="J1354" s="10">
        <f t="shared" si="205"/>
        <v>3.9769296294121147E-5</v>
      </c>
      <c r="K1354" s="9">
        <f t="shared" si="206"/>
        <v>0</v>
      </c>
      <c r="L1354" s="9">
        <f>K1354*'Exhaust Gas Math'!$C$14</f>
        <v>0</v>
      </c>
      <c r="M1354" s="9">
        <f>(L1354/'Exhaust Gas Math'!$B$14)+('Exhaust Gas Math'!$D$10)</f>
        <v>4.4059320573952224E-4</v>
      </c>
      <c r="N1354">
        <f>('Exhaust Gas Math'!$E$10*((-0.000000001)*N1353^3+(0.000002)*N1353^2-0.0012*N1353+1.3446)*$B$15+L1354*'Exhaust Gas Math'!$D$14*$B$14)/('Exhaust Gas Math'!$E$10*((-0.000000001)*N1353^3+(0.000002)*N1353^2-0.0012*N1353+1.3446)+L1354*'Exhaust Gas Math'!$D$14)</f>
        <v>1100</v>
      </c>
      <c r="O1354">
        <f t="shared" si="207"/>
        <v>101325</v>
      </c>
      <c r="P1354">
        <f>((-0.0000000008)*N1354^3+(0.000003)*N1354^2-0.004*N1354+2.013)*('Exhaust Gas Math'!$E$10/(L1354+'Exhaust Gas Math'!$E$10))+(357.45*N1354^-1.004)*(L1354/(L1354+'Exhaust Gas Math'!$E$10))</f>
        <v>0.17819999999999947</v>
      </c>
      <c r="Q1354" s="9">
        <f t="shared" si="199"/>
        <v>0</v>
      </c>
      <c r="R1354" s="9">
        <f t="shared" si="200"/>
        <v>101325</v>
      </c>
      <c r="T1354">
        <f t="shared" si="208"/>
        <v>0.16875000000000501</v>
      </c>
      <c r="U1354">
        <f t="shared" si="209"/>
        <v>101325</v>
      </c>
    </row>
    <row r="1355" spans="3:21" x14ac:dyDescent="0.2">
      <c r="C1355" s="1"/>
      <c r="D1355" s="1"/>
      <c r="E1355" s="1">
        <v>0.16887500000000499</v>
      </c>
      <c r="F1355" s="10">
        <f t="shared" si="201"/>
        <v>7.5951308904143103E-3</v>
      </c>
      <c r="G1355" s="9">
        <f t="shared" si="202"/>
        <v>-12.935509719043992</v>
      </c>
      <c r="H1355" s="9">
        <f t="shared" si="203"/>
        <v>0</v>
      </c>
      <c r="I1355" s="9">
        <f t="shared" si="204"/>
        <v>0</v>
      </c>
      <c r="J1355" s="10">
        <f t="shared" si="205"/>
        <v>3.9769296294121147E-5</v>
      </c>
      <c r="K1355" s="9">
        <f t="shared" si="206"/>
        <v>0</v>
      </c>
      <c r="L1355" s="9">
        <f>K1355*'Exhaust Gas Math'!$C$14</f>
        <v>0</v>
      </c>
      <c r="M1355" s="9">
        <f>(L1355/'Exhaust Gas Math'!$B$14)+('Exhaust Gas Math'!$D$10)</f>
        <v>4.4059320573952224E-4</v>
      </c>
      <c r="N1355">
        <f>('Exhaust Gas Math'!$E$10*((-0.000000001)*N1354^3+(0.000002)*N1354^2-0.0012*N1354+1.3446)*$B$15+L1355*'Exhaust Gas Math'!$D$14*$B$14)/('Exhaust Gas Math'!$E$10*((-0.000000001)*N1354^3+(0.000002)*N1354^2-0.0012*N1354+1.3446)+L1355*'Exhaust Gas Math'!$D$14)</f>
        <v>1100</v>
      </c>
      <c r="O1355">
        <f t="shared" si="207"/>
        <v>101325</v>
      </c>
      <c r="P1355">
        <f>((-0.0000000008)*N1355^3+(0.000003)*N1355^2-0.004*N1355+2.013)*('Exhaust Gas Math'!$E$10/(L1355+'Exhaust Gas Math'!$E$10))+(357.45*N1355^-1.004)*(L1355/(L1355+'Exhaust Gas Math'!$E$10))</f>
        <v>0.17819999999999947</v>
      </c>
      <c r="Q1355" s="9">
        <f t="shared" si="199"/>
        <v>0</v>
      </c>
      <c r="R1355" s="9">
        <f t="shared" si="200"/>
        <v>101325</v>
      </c>
      <c r="T1355">
        <f t="shared" si="208"/>
        <v>0.16887500000000499</v>
      </c>
      <c r="U1355">
        <f t="shared" si="209"/>
        <v>101325</v>
      </c>
    </row>
    <row r="1356" spans="3:21" x14ac:dyDescent="0.2">
      <c r="C1356" s="1"/>
      <c r="D1356" s="1"/>
      <c r="E1356" s="1">
        <v>0.16900000000000501</v>
      </c>
      <c r="F1356" s="10">
        <f t="shared" si="201"/>
        <v>6.0541612782556604E-3</v>
      </c>
      <c r="G1356" s="9">
        <f t="shared" si="202"/>
        <v>-11.7073288052589</v>
      </c>
      <c r="H1356" s="9">
        <f t="shared" si="203"/>
        <v>0</v>
      </c>
      <c r="I1356" s="9">
        <f t="shared" si="204"/>
        <v>0</v>
      </c>
      <c r="J1356" s="10">
        <f t="shared" si="205"/>
        <v>3.9769296294121147E-5</v>
      </c>
      <c r="K1356" s="9">
        <f t="shared" si="206"/>
        <v>0</v>
      </c>
      <c r="L1356" s="9">
        <f>K1356*'Exhaust Gas Math'!$C$14</f>
        <v>0</v>
      </c>
      <c r="M1356" s="9">
        <f>(L1356/'Exhaust Gas Math'!$B$14)+('Exhaust Gas Math'!$D$10)</f>
        <v>4.4059320573952224E-4</v>
      </c>
      <c r="N1356">
        <f>('Exhaust Gas Math'!$E$10*((-0.000000001)*N1355^3+(0.000002)*N1355^2-0.0012*N1355+1.3446)*$B$15+L1356*'Exhaust Gas Math'!$D$14*$B$14)/('Exhaust Gas Math'!$E$10*((-0.000000001)*N1355^3+(0.000002)*N1355^2-0.0012*N1355+1.3446)+L1356*'Exhaust Gas Math'!$D$14)</f>
        <v>1100</v>
      </c>
      <c r="O1356">
        <f t="shared" si="207"/>
        <v>101325</v>
      </c>
      <c r="P1356">
        <f>((-0.0000000008)*N1356^3+(0.000003)*N1356^2-0.004*N1356+2.013)*('Exhaust Gas Math'!$E$10/(L1356+'Exhaust Gas Math'!$E$10))+(357.45*N1356^-1.004)*(L1356/(L1356+'Exhaust Gas Math'!$E$10))</f>
        <v>0.17819999999999947</v>
      </c>
      <c r="Q1356" s="9">
        <f t="shared" si="199"/>
        <v>0</v>
      </c>
      <c r="R1356" s="9">
        <f t="shared" si="200"/>
        <v>101325</v>
      </c>
      <c r="T1356">
        <f t="shared" si="208"/>
        <v>0.16900000000000501</v>
      </c>
      <c r="U1356">
        <f t="shared" si="209"/>
        <v>101325</v>
      </c>
    </row>
    <row r="1357" spans="3:21" x14ac:dyDescent="0.2">
      <c r="C1357" s="1"/>
      <c r="D1357" s="1"/>
      <c r="E1357" s="1">
        <v>0.16912500000000499</v>
      </c>
      <c r="F1357" s="10">
        <f t="shared" si="201"/>
        <v>4.6713067899233213E-3</v>
      </c>
      <c r="G1357" s="9">
        <f t="shared" si="202"/>
        <v>-10.406968316307509</v>
      </c>
      <c r="H1357" s="9">
        <f t="shared" si="203"/>
        <v>0</v>
      </c>
      <c r="I1357" s="9">
        <f t="shared" si="204"/>
        <v>0</v>
      </c>
      <c r="J1357" s="10">
        <f t="shared" si="205"/>
        <v>3.9769296294121147E-5</v>
      </c>
      <c r="K1357" s="9">
        <f t="shared" si="206"/>
        <v>0</v>
      </c>
      <c r="L1357" s="9">
        <f>K1357*'Exhaust Gas Math'!$C$14</f>
        <v>0</v>
      </c>
      <c r="M1357" s="9">
        <f>(L1357/'Exhaust Gas Math'!$B$14)+('Exhaust Gas Math'!$D$10)</f>
        <v>4.4059320573952224E-4</v>
      </c>
      <c r="N1357">
        <f>('Exhaust Gas Math'!$E$10*((-0.000000001)*N1356^3+(0.000002)*N1356^2-0.0012*N1356+1.3446)*$B$15+L1357*'Exhaust Gas Math'!$D$14*$B$14)/('Exhaust Gas Math'!$E$10*((-0.000000001)*N1356^3+(0.000002)*N1356^2-0.0012*N1356+1.3446)+L1357*'Exhaust Gas Math'!$D$14)</f>
        <v>1100</v>
      </c>
      <c r="O1357">
        <f t="shared" si="207"/>
        <v>101325</v>
      </c>
      <c r="P1357">
        <f>((-0.0000000008)*N1357^3+(0.000003)*N1357^2-0.004*N1357+2.013)*('Exhaust Gas Math'!$E$10/(L1357+'Exhaust Gas Math'!$E$10))+(357.45*N1357^-1.004)*(L1357/(L1357+'Exhaust Gas Math'!$E$10))</f>
        <v>0.17819999999999947</v>
      </c>
      <c r="Q1357" s="9">
        <f t="shared" si="199"/>
        <v>0</v>
      </c>
      <c r="R1357" s="9">
        <f t="shared" si="200"/>
        <v>101325</v>
      </c>
      <c r="T1357">
        <f t="shared" si="208"/>
        <v>0.16912500000000499</v>
      </c>
      <c r="U1357">
        <f t="shared" si="209"/>
        <v>101325</v>
      </c>
    </row>
    <row r="1358" spans="3:21" x14ac:dyDescent="0.2">
      <c r="C1358" s="1"/>
      <c r="D1358" s="1"/>
      <c r="E1358" s="1">
        <v>0.16925000000000501</v>
      </c>
      <c r="F1358" s="10">
        <f t="shared" si="201"/>
        <v>3.4550931831834365E-3</v>
      </c>
      <c r="G1358" s="9">
        <f t="shared" si="202"/>
        <v>-9.0424454070176967</v>
      </c>
      <c r="H1358" s="9">
        <f t="shared" si="203"/>
        <v>0</v>
      </c>
      <c r="I1358" s="9">
        <f t="shared" si="204"/>
        <v>0</v>
      </c>
      <c r="J1358" s="10">
        <f t="shared" si="205"/>
        <v>3.9769296294121147E-5</v>
      </c>
      <c r="K1358" s="9">
        <f t="shared" si="206"/>
        <v>0</v>
      </c>
      <c r="L1358" s="9">
        <f>K1358*'Exhaust Gas Math'!$C$14</f>
        <v>0</v>
      </c>
      <c r="M1358" s="9">
        <f>(L1358/'Exhaust Gas Math'!$B$14)+('Exhaust Gas Math'!$D$10)</f>
        <v>4.4059320573952224E-4</v>
      </c>
      <c r="N1358">
        <f>('Exhaust Gas Math'!$E$10*((-0.000000001)*N1357^3+(0.000002)*N1357^2-0.0012*N1357+1.3446)*$B$15+L1358*'Exhaust Gas Math'!$D$14*$B$14)/('Exhaust Gas Math'!$E$10*((-0.000000001)*N1357^3+(0.000002)*N1357^2-0.0012*N1357+1.3446)+L1358*'Exhaust Gas Math'!$D$14)</f>
        <v>1100</v>
      </c>
      <c r="O1358">
        <f t="shared" si="207"/>
        <v>101325</v>
      </c>
      <c r="P1358">
        <f>((-0.0000000008)*N1358^3+(0.000003)*N1358^2-0.004*N1358+2.013)*('Exhaust Gas Math'!$E$10/(L1358+'Exhaust Gas Math'!$E$10))+(357.45*N1358^-1.004)*(L1358/(L1358+'Exhaust Gas Math'!$E$10))</f>
        <v>0.17819999999999947</v>
      </c>
      <c r="Q1358" s="9">
        <f t="shared" si="199"/>
        <v>0</v>
      </c>
      <c r="R1358" s="9">
        <f t="shared" si="200"/>
        <v>101325</v>
      </c>
      <c r="T1358">
        <f t="shared" si="208"/>
        <v>0.16925000000000501</v>
      </c>
      <c r="U1358">
        <f t="shared" si="209"/>
        <v>101325</v>
      </c>
    </row>
    <row r="1359" spans="3:21" x14ac:dyDescent="0.2">
      <c r="C1359" s="1"/>
      <c r="D1359" s="1"/>
      <c r="E1359" s="1">
        <v>0.16937500000000499</v>
      </c>
      <c r="F1359" s="10">
        <f t="shared" si="201"/>
        <v>2.4130188193540597E-3</v>
      </c>
      <c r="G1359" s="9">
        <f t="shared" si="202"/>
        <v>-7.6221728148756398</v>
      </c>
      <c r="H1359" s="9">
        <f t="shared" si="203"/>
        <v>0</v>
      </c>
      <c r="I1359" s="9">
        <f t="shared" si="204"/>
        <v>0</v>
      </c>
      <c r="J1359" s="10">
        <f t="shared" si="205"/>
        <v>3.9769296294121147E-5</v>
      </c>
      <c r="K1359" s="9">
        <f t="shared" si="206"/>
        <v>0</v>
      </c>
      <c r="L1359" s="9">
        <f>K1359*'Exhaust Gas Math'!$C$14</f>
        <v>0</v>
      </c>
      <c r="M1359" s="9">
        <f>(L1359/'Exhaust Gas Math'!$B$14)+('Exhaust Gas Math'!$D$10)</f>
        <v>4.4059320573952224E-4</v>
      </c>
      <c r="N1359">
        <f>('Exhaust Gas Math'!$E$10*((-0.000000001)*N1358^3+(0.000002)*N1358^2-0.0012*N1358+1.3446)*$B$15+L1359*'Exhaust Gas Math'!$D$14*$B$14)/('Exhaust Gas Math'!$E$10*((-0.000000001)*N1358^3+(0.000002)*N1358^2-0.0012*N1358+1.3446)+L1359*'Exhaust Gas Math'!$D$14)</f>
        <v>1100</v>
      </c>
      <c r="O1359">
        <f t="shared" si="207"/>
        <v>101325</v>
      </c>
      <c r="P1359">
        <f>((-0.0000000008)*N1359^3+(0.000003)*N1359^2-0.004*N1359+2.013)*('Exhaust Gas Math'!$E$10/(L1359+'Exhaust Gas Math'!$E$10))+(357.45*N1359^-1.004)*(L1359/(L1359+'Exhaust Gas Math'!$E$10))</f>
        <v>0.17819999999999947</v>
      </c>
      <c r="Q1359" s="9">
        <f t="shared" si="199"/>
        <v>0</v>
      </c>
      <c r="R1359" s="9">
        <f t="shared" si="200"/>
        <v>101325</v>
      </c>
      <c r="T1359">
        <f t="shared" si="208"/>
        <v>0.16937500000000499</v>
      </c>
      <c r="U1359">
        <f t="shared" si="209"/>
        <v>101325</v>
      </c>
    </row>
    <row r="1360" spans="3:21" x14ac:dyDescent="0.2">
      <c r="C1360" s="1"/>
      <c r="D1360" s="1"/>
      <c r="E1360" s="1">
        <v>0.16950000000000501</v>
      </c>
      <c r="F1360" s="10">
        <f t="shared" si="201"/>
        <v>1.5515084334128543E-3</v>
      </c>
      <c r="G1360" s="9">
        <f t="shared" si="202"/>
        <v>-6.1549069927002149</v>
      </c>
      <c r="H1360" s="9">
        <f t="shared" si="203"/>
        <v>0</v>
      </c>
      <c r="I1360" s="9">
        <f t="shared" si="204"/>
        <v>0</v>
      </c>
      <c r="J1360" s="10">
        <f t="shared" si="205"/>
        <v>3.9769296294121147E-5</v>
      </c>
      <c r="K1360" s="9">
        <f t="shared" si="206"/>
        <v>0</v>
      </c>
      <c r="L1360" s="9">
        <f>K1360*'Exhaust Gas Math'!$C$14</f>
        <v>0</v>
      </c>
      <c r="M1360" s="9">
        <f>(L1360/'Exhaust Gas Math'!$B$14)+('Exhaust Gas Math'!$D$10)</f>
        <v>4.4059320573952224E-4</v>
      </c>
      <c r="N1360">
        <f>('Exhaust Gas Math'!$E$10*((-0.000000001)*N1359^3+(0.000002)*N1359^2-0.0012*N1359+1.3446)*$B$15+L1360*'Exhaust Gas Math'!$D$14*$B$14)/('Exhaust Gas Math'!$E$10*((-0.000000001)*N1359^3+(0.000002)*N1359^2-0.0012*N1359+1.3446)+L1360*'Exhaust Gas Math'!$D$14)</f>
        <v>1100</v>
      </c>
      <c r="O1360">
        <f t="shared" si="207"/>
        <v>101325</v>
      </c>
      <c r="P1360">
        <f>((-0.0000000008)*N1360^3+(0.000003)*N1360^2-0.004*N1360+2.013)*('Exhaust Gas Math'!$E$10/(L1360+'Exhaust Gas Math'!$E$10))+(357.45*N1360^-1.004)*(L1360/(L1360+'Exhaust Gas Math'!$E$10))</f>
        <v>0.17819999999999947</v>
      </c>
      <c r="Q1360" s="9">
        <f t="shared" si="199"/>
        <v>0</v>
      </c>
      <c r="R1360" s="9">
        <f t="shared" si="200"/>
        <v>101325</v>
      </c>
      <c r="T1360">
        <f t="shared" si="208"/>
        <v>0.16950000000000501</v>
      </c>
      <c r="U1360">
        <f t="shared" si="209"/>
        <v>101325</v>
      </c>
    </row>
    <row r="1361" spans="3:21" x14ac:dyDescent="0.2">
      <c r="C1361" s="1"/>
      <c r="D1361" s="1"/>
      <c r="E1361" s="1">
        <v>0.16962500000000499</v>
      </c>
      <c r="F1361" s="10">
        <f t="shared" si="201"/>
        <v>8.7587352337042609E-4</v>
      </c>
      <c r="G1361" s="9">
        <f t="shared" si="202"/>
        <v>-4.6496941222005299</v>
      </c>
      <c r="H1361" s="9">
        <f t="shared" si="203"/>
        <v>0</v>
      </c>
      <c r="I1361" s="9">
        <f t="shared" si="204"/>
        <v>0</v>
      </c>
      <c r="J1361" s="10">
        <f t="shared" si="205"/>
        <v>3.9769296294121147E-5</v>
      </c>
      <c r="K1361" s="9">
        <f t="shared" si="206"/>
        <v>0</v>
      </c>
      <c r="L1361" s="9">
        <f>K1361*'Exhaust Gas Math'!$C$14</f>
        <v>0</v>
      </c>
      <c r="M1361" s="9">
        <f>(L1361/'Exhaust Gas Math'!$B$14)+('Exhaust Gas Math'!$D$10)</f>
        <v>4.4059320573952224E-4</v>
      </c>
      <c r="N1361">
        <f>('Exhaust Gas Math'!$E$10*((-0.000000001)*N1360^3+(0.000002)*N1360^2-0.0012*N1360+1.3446)*$B$15+L1361*'Exhaust Gas Math'!$D$14*$B$14)/('Exhaust Gas Math'!$E$10*((-0.000000001)*N1360^3+(0.000002)*N1360^2-0.0012*N1360+1.3446)+L1361*'Exhaust Gas Math'!$D$14)</f>
        <v>1100</v>
      </c>
      <c r="O1361">
        <f t="shared" si="207"/>
        <v>101325</v>
      </c>
      <c r="P1361">
        <f>((-0.0000000008)*N1361^3+(0.000003)*N1361^2-0.004*N1361+2.013)*('Exhaust Gas Math'!$E$10/(L1361+'Exhaust Gas Math'!$E$10))+(357.45*N1361^-1.004)*(L1361/(L1361+'Exhaust Gas Math'!$E$10))</f>
        <v>0.17819999999999947</v>
      </c>
      <c r="Q1361" s="9">
        <f t="shared" si="199"/>
        <v>0</v>
      </c>
      <c r="R1361" s="9">
        <f t="shared" si="200"/>
        <v>101325</v>
      </c>
      <c r="T1361">
        <f t="shared" si="208"/>
        <v>0.16962500000000499</v>
      </c>
      <c r="U1361">
        <f t="shared" si="209"/>
        <v>101325</v>
      </c>
    </row>
    <row r="1362" spans="3:21" x14ac:dyDescent="0.2">
      <c r="C1362" s="1"/>
      <c r="D1362" s="1"/>
      <c r="E1362" s="1">
        <v>0.16975000000000501</v>
      </c>
      <c r="F1362" s="10">
        <f t="shared" si="201"/>
        <v>3.9027960311851378E-4</v>
      </c>
      <c r="G1362" s="9">
        <f t="shared" si="202"/>
        <v>-3.1158143412570052</v>
      </c>
      <c r="H1362" s="9">
        <f t="shared" si="203"/>
        <v>0</v>
      </c>
      <c r="I1362" s="9">
        <f t="shared" si="204"/>
        <v>0</v>
      </c>
      <c r="J1362" s="10">
        <f t="shared" si="205"/>
        <v>3.9769296294121147E-5</v>
      </c>
      <c r="K1362" s="9">
        <f t="shared" si="206"/>
        <v>0</v>
      </c>
      <c r="L1362" s="9">
        <f>K1362*'Exhaust Gas Math'!$C$14</f>
        <v>0</v>
      </c>
      <c r="M1362" s="9">
        <f>(L1362/'Exhaust Gas Math'!$B$14)+('Exhaust Gas Math'!$D$10)</f>
        <v>4.4059320573952224E-4</v>
      </c>
      <c r="N1362">
        <f>('Exhaust Gas Math'!$E$10*((-0.000000001)*N1361^3+(0.000002)*N1361^2-0.0012*N1361+1.3446)*$B$15+L1362*'Exhaust Gas Math'!$D$14*$B$14)/('Exhaust Gas Math'!$E$10*((-0.000000001)*N1361^3+(0.000002)*N1361^2-0.0012*N1361+1.3446)+L1362*'Exhaust Gas Math'!$D$14)</f>
        <v>1100</v>
      </c>
      <c r="O1362">
        <f t="shared" si="207"/>
        <v>101325</v>
      </c>
      <c r="P1362">
        <f>((-0.0000000008)*N1362^3+(0.000003)*N1362^2-0.004*N1362+2.013)*('Exhaust Gas Math'!$E$10/(L1362+'Exhaust Gas Math'!$E$10))+(357.45*N1362^-1.004)*(L1362/(L1362+'Exhaust Gas Math'!$E$10))</f>
        <v>0.17819999999999947</v>
      </c>
      <c r="Q1362" s="9">
        <f t="shared" si="199"/>
        <v>0</v>
      </c>
      <c r="R1362" s="9">
        <f t="shared" si="200"/>
        <v>101325</v>
      </c>
      <c r="T1362">
        <f t="shared" si="208"/>
        <v>0.16975000000000501</v>
      </c>
      <c r="U1362">
        <f t="shared" si="209"/>
        <v>101325</v>
      </c>
    </row>
    <row r="1363" spans="3:21" x14ac:dyDescent="0.2">
      <c r="C1363" s="1"/>
      <c r="D1363" s="1"/>
      <c r="E1363" s="1">
        <v>0.16987500000000499</v>
      </c>
      <c r="F1363" s="10">
        <f t="shared" si="201"/>
        <v>9.7720520652051779E-5</v>
      </c>
      <c r="G1363" s="9">
        <f t="shared" si="202"/>
        <v>-1.5627245287867821</v>
      </c>
      <c r="H1363" s="9">
        <f t="shared" si="203"/>
        <v>0</v>
      </c>
      <c r="I1363" s="9">
        <f t="shared" si="204"/>
        <v>0</v>
      </c>
      <c r="J1363" s="10">
        <f t="shared" si="205"/>
        <v>3.9769296294121147E-5</v>
      </c>
      <c r="K1363" s="9">
        <f t="shared" si="206"/>
        <v>0</v>
      </c>
      <c r="L1363" s="9">
        <f>K1363*'Exhaust Gas Math'!$C$14</f>
        <v>0</v>
      </c>
      <c r="M1363" s="9">
        <f>(L1363/'Exhaust Gas Math'!$B$14)+('Exhaust Gas Math'!$D$10)</f>
        <v>4.4059320573952224E-4</v>
      </c>
      <c r="N1363">
        <f>('Exhaust Gas Math'!$E$10*((-0.000000001)*N1362^3+(0.000002)*N1362^2-0.0012*N1362+1.3446)*$B$15+L1363*'Exhaust Gas Math'!$D$14*$B$14)/('Exhaust Gas Math'!$E$10*((-0.000000001)*N1362^3+(0.000002)*N1362^2-0.0012*N1362+1.3446)+L1363*'Exhaust Gas Math'!$D$14)</f>
        <v>1100</v>
      </c>
      <c r="O1363">
        <f t="shared" si="207"/>
        <v>101325</v>
      </c>
      <c r="P1363">
        <f>((-0.0000000008)*N1363^3+(0.000003)*N1363^2-0.004*N1363+2.013)*('Exhaust Gas Math'!$E$10/(L1363+'Exhaust Gas Math'!$E$10))+(357.45*N1363^-1.004)*(L1363/(L1363+'Exhaust Gas Math'!$E$10))</f>
        <v>0.17819999999999947</v>
      </c>
      <c r="Q1363" s="9">
        <f t="shared" si="199"/>
        <v>0</v>
      </c>
      <c r="R1363" s="9">
        <f t="shared" si="200"/>
        <v>101325</v>
      </c>
      <c r="T1363">
        <f t="shared" si="208"/>
        <v>0.16987500000000499</v>
      </c>
      <c r="U1363">
        <f t="shared" si="209"/>
        <v>101325</v>
      </c>
    </row>
    <row r="1364" spans="3:21" x14ac:dyDescent="0.2">
      <c r="C1364" s="1"/>
      <c r="D1364" s="1"/>
      <c r="E1364" s="1">
        <v>0.17000000000000501</v>
      </c>
      <c r="F1364" s="10">
        <f t="shared" si="201"/>
        <v>0</v>
      </c>
      <c r="G1364" s="9">
        <f t="shared" si="202"/>
        <v>6.2612054950451036E-11</v>
      </c>
      <c r="H1364" s="9">
        <f t="shared" si="203"/>
        <v>0</v>
      </c>
      <c r="I1364" s="9">
        <f t="shared" si="204"/>
        <v>0</v>
      </c>
      <c r="J1364" s="10">
        <f t="shared" si="205"/>
        <v>3.9769296294121147E-5</v>
      </c>
      <c r="K1364" s="9">
        <f t="shared" si="206"/>
        <v>0</v>
      </c>
      <c r="L1364" s="9">
        <f>K1364*'Exhaust Gas Math'!$C$14</f>
        <v>0</v>
      </c>
      <c r="M1364" s="9">
        <f>(L1364/'Exhaust Gas Math'!$B$14)+('Exhaust Gas Math'!$D$10)</f>
        <v>4.4059320573952224E-4</v>
      </c>
      <c r="N1364">
        <f>('Exhaust Gas Math'!$E$10*((-0.000000001)*N1363^3+(0.000002)*N1363^2-0.0012*N1363+1.3446)*$B$15+L1364*'Exhaust Gas Math'!$D$14*$B$14)/('Exhaust Gas Math'!$E$10*((-0.000000001)*N1363^3+(0.000002)*N1363^2-0.0012*N1363+1.3446)+L1364*'Exhaust Gas Math'!$D$14)</f>
        <v>1100</v>
      </c>
      <c r="O1364">
        <f t="shared" si="207"/>
        <v>101325</v>
      </c>
      <c r="P1364">
        <f>((-0.0000000008)*N1364^3+(0.000003)*N1364^2-0.004*N1364+2.013)*('Exhaust Gas Math'!$E$10/(L1364+'Exhaust Gas Math'!$E$10))+(357.45*N1364^-1.004)*(L1364/(L1364+'Exhaust Gas Math'!$E$10))</f>
        <v>0.17819999999999947</v>
      </c>
      <c r="Q1364" s="9">
        <f t="shared" si="199"/>
        <v>0</v>
      </c>
      <c r="R1364" s="9">
        <f t="shared" si="200"/>
        <v>101325</v>
      </c>
      <c r="T1364">
        <f t="shared" si="208"/>
        <v>0.17000000000000501</v>
      </c>
      <c r="U1364">
        <f t="shared" si="209"/>
        <v>101325</v>
      </c>
    </row>
    <row r="1365" spans="3:21" x14ac:dyDescent="0.2">
      <c r="C1365" s="1"/>
      <c r="D1365" s="1"/>
      <c r="E1365" s="1">
        <v>0.17012500000000499</v>
      </c>
      <c r="F1365" s="10">
        <f t="shared" si="201"/>
        <v>9.7720520667650412E-5</v>
      </c>
      <c r="G1365" s="9">
        <f t="shared" si="202"/>
        <v>1.5627245289113378</v>
      </c>
      <c r="H1365" s="9">
        <f t="shared" si="203"/>
        <v>0</v>
      </c>
      <c r="I1365" s="9">
        <f t="shared" si="204"/>
        <v>0</v>
      </c>
      <c r="J1365" s="10">
        <f t="shared" si="205"/>
        <v>3.9769296294121147E-5</v>
      </c>
      <c r="K1365" s="9">
        <f t="shared" si="206"/>
        <v>0</v>
      </c>
      <c r="L1365" s="9">
        <f>K1365*'Exhaust Gas Math'!$C$14</f>
        <v>0</v>
      </c>
      <c r="M1365" s="9">
        <f>(L1365/'Exhaust Gas Math'!$B$14)+('Exhaust Gas Math'!$D$10)</f>
        <v>4.4059320573952224E-4</v>
      </c>
      <c r="N1365">
        <f>('Exhaust Gas Math'!$E$10*((-0.000000001)*N1364^3+(0.000002)*N1364^2-0.0012*N1364+1.3446)*$B$15+L1365*'Exhaust Gas Math'!$D$14*$B$14)/('Exhaust Gas Math'!$E$10*((-0.000000001)*N1364^3+(0.000002)*N1364^2-0.0012*N1364+1.3446)+L1365*'Exhaust Gas Math'!$D$14)</f>
        <v>1100</v>
      </c>
      <c r="O1365">
        <f t="shared" si="207"/>
        <v>101325</v>
      </c>
      <c r="P1365">
        <f>((-0.0000000008)*N1365^3+(0.000003)*N1365^2-0.004*N1365+2.013)*('Exhaust Gas Math'!$E$10/(L1365+'Exhaust Gas Math'!$E$10))+(357.45*N1365^-1.004)*(L1365/(L1365+'Exhaust Gas Math'!$E$10))</f>
        <v>0.17819999999999947</v>
      </c>
      <c r="Q1365" s="9">
        <f t="shared" si="199"/>
        <v>0</v>
      </c>
      <c r="R1365" s="9">
        <f t="shared" si="200"/>
        <v>101325</v>
      </c>
      <c r="T1365">
        <f t="shared" si="208"/>
        <v>0.17012500000000499</v>
      </c>
      <c r="U1365">
        <f t="shared" si="209"/>
        <v>101325</v>
      </c>
    </row>
    <row r="1366" spans="3:21" x14ac:dyDescent="0.2">
      <c r="C1366" s="1"/>
      <c r="D1366" s="1"/>
      <c r="E1366" s="1">
        <v>0.17025000000000501</v>
      </c>
      <c r="F1366" s="10">
        <f t="shared" si="201"/>
        <v>3.9027960314975962E-4</v>
      </c>
      <c r="G1366" s="9">
        <f t="shared" si="202"/>
        <v>3.1158143413809674</v>
      </c>
      <c r="H1366" s="9">
        <f t="shared" si="203"/>
        <v>0</v>
      </c>
      <c r="I1366" s="9">
        <f t="shared" si="204"/>
        <v>0</v>
      </c>
      <c r="J1366" s="10">
        <f t="shared" si="205"/>
        <v>3.9769296294121147E-5</v>
      </c>
      <c r="K1366" s="9">
        <f t="shared" si="206"/>
        <v>0</v>
      </c>
      <c r="L1366" s="9">
        <f>K1366*'Exhaust Gas Math'!$C$14</f>
        <v>0</v>
      </c>
      <c r="M1366" s="9">
        <f>(L1366/'Exhaust Gas Math'!$B$14)+('Exhaust Gas Math'!$D$10)</f>
        <v>4.4059320573952224E-4</v>
      </c>
      <c r="N1366">
        <f>('Exhaust Gas Math'!$E$10*((-0.000000001)*N1365^3+(0.000002)*N1365^2-0.0012*N1365+1.3446)*$B$15+L1366*'Exhaust Gas Math'!$D$14*$B$14)/('Exhaust Gas Math'!$E$10*((-0.000000001)*N1365^3+(0.000002)*N1365^2-0.0012*N1365+1.3446)+L1366*'Exhaust Gas Math'!$D$14)</f>
        <v>1100</v>
      </c>
      <c r="O1366">
        <f t="shared" si="207"/>
        <v>101325</v>
      </c>
      <c r="P1366">
        <f>((-0.0000000008)*N1366^3+(0.000003)*N1366^2-0.004*N1366+2.013)*('Exhaust Gas Math'!$E$10/(L1366+'Exhaust Gas Math'!$E$10))+(357.45*N1366^-1.004)*(L1366/(L1366+'Exhaust Gas Math'!$E$10))</f>
        <v>0.17819999999999947</v>
      </c>
      <c r="Q1366" s="9">
        <f t="shared" si="199"/>
        <v>0</v>
      </c>
      <c r="R1366" s="9">
        <f t="shared" si="200"/>
        <v>101325</v>
      </c>
      <c r="T1366">
        <f t="shared" si="208"/>
        <v>0.17025000000000501</v>
      </c>
      <c r="U1366">
        <f t="shared" si="209"/>
        <v>101325</v>
      </c>
    </row>
    <row r="1367" spans="3:21" x14ac:dyDescent="0.2">
      <c r="C1367" s="1"/>
      <c r="D1367" s="1"/>
      <c r="E1367" s="1">
        <v>0.17037500000000499</v>
      </c>
      <c r="F1367" s="10">
        <f t="shared" si="201"/>
        <v>8.7587352341684729E-4</v>
      </c>
      <c r="G1367" s="9">
        <f t="shared" si="202"/>
        <v>4.6496941223220185</v>
      </c>
      <c r="H1367" s="9">
        <f t="shared" si="203"/>
        <v>0</v>
      </c>
      <c r="I1367" s="9">
        <f t="shared" si="204"/>
        <v>0</v>
      </c>
      <c r="J1367" s="10">
        <f t="shared" si="205"/>
        <v>3.9769296294121147E-5</v>
      </c>
      <c r="K1367" s="9">
        <f t="shared" si="206"/>
        <v>0</v>
      </c>
      <c r="L1367" s="9">
        <f>K1367*'Exhaust Gas Math'!$C$14</f>
        <v>0</v>
      </c>
      <c r="M1367" s="9">
        <f>(L1367/'Exhaust Gas Math'!$B$14)+('Exhaust Gas Math'!$D$10)</f>
        <v>4.4059320573952224E-4</v>
      </c>
      <c r="N1367">
        <f>('Exhaust Gas Math'!$E$10*((-0.000000001)*N1366^3+(0.000002)*N1366^2-0.0012*N1366+1.3446)*$B$15+L1367*'Exhaust Gas Math'!$D$14*$B$14)/('Exhaust Gas Math'!$E$10*((-0.000000001)*N1366^3+(0.000002)*N1366^2-0.0012*N1366+1.3446)+L1367*'Exhaust Gas Math'!$D$14)</f>
        <v>1100</v>
      </c>
      <c r="O1367">
        <f t="shared" si="207"/>
        <v>101325</v>
      </c>
      <c r="P1367">
        <f>((-0.0000000008)*N1367^3+(0.000003)*N1367^2-0.004*N1367+2.013)*('Exhaust Gas Math'!$E$10/(L1367+'Exhaust Gas Math'!$E$10))+(357.45*N1367^-1.004)*(L1367/(L1367+'Exhaust Gas Math'!$E$10))</f>
        <v>0.17819999999999947</v>
      </c>
      <c r="Q1367" s="9">
        <f t="shared" si="199"/>
        <v>0</v>
      </c>
      <c r="R1367" s="9">
        <f t="shared" si="200"/>
        <v>101325</v>
      </c>
      <c r="T1367">
        <f t="shared" si="208"/>
        <v>0.17037500000000499</v>
      </c>
      <c r="U1367">
        <f t="shared" si="209"/>
        <v>101325</v>
      </c>
    </row>
    <row r="1368" spans="3:21" x14ac:dyDescent="0.2">
      <c r="C1368" s="1"/>
      <c r="D1368" s="1"/>
      <c r="E1368" s="1">
        <v>0.17050000000000501</v>
      </c>
      <c r="F1368" s="10">
        <f t="shared" si="201"/>
        <v>1.5515084334744404E-3</v>
      </c>
      <c r="G1368" s="9">
        <f t="shared" si="202"/>
        <v>6.1549069928193099</v>
      </c>
      <c r="H1368" s="9">
        <f t="shared" si="203"/>
        <v>0</v>
      </c>
      <c r="I1368" s="9">
        <f t="shared" si="204"/>
        <v>0</v>
      </c>
      <c r="J1368" s="10">
        <f t="shared" si="205"/>
        <v>3.9769296294121147E-5</v>
      </c>
      <c r="K1368" s="9">
        <f t="shared" si="206"/>
        <v>0</v>
      </c>
      <c r="L1368" s="9">
        <f>K1368*'Exhaust Gas Math'!$C$14</f>
        <v>0</v>
      </c>
      <c r="M1368" s="9">
        <f>(L1368/'Exhaust Gas Math'!$B$14)+('Exhaust Gas Math'!$D$10)</f>
        <v>4.4059320573952224E-4</v>
      </c>
      <c r="N1368">
        <f>('Exhaust Gas Math'!$E$10*((-0.000000001)*N1367^3+(0.000002)*N1367^2-0.0012*N1367+1.3446)*$B$15+L1368*'Exhaust Gas Math'!$D$14*$B$14)/('Exhaust Gas Math'!$E$10*((-0.000000001)*N1367^3+(0.000002)*N1367^2-0.0012*N1367+1.3446)+L1368*'Exhaust Gas Math'!$D$14)</f>
        <v>1100</v>
      </c>
      <c r="O1368">
        <f t="shared" si="207"/>
        <v>101325</v>
      </c>
      <c r="P1368">
        <f>((-0.0000000008)*N1368^3+(0.000003)*N1368^2-0.004*N1368+2.013)*('Exhaust Gas Math'!$E$10/(L1368+'Exhaust Gas Math'!$E$10))+(357.45*N1368^-1.004)*(L1368/(L1368+'Exhaust Gas Math'!$E$10))</f>
        <v>0.17819999999999947</v>
      </c>
      <c r="Q1368" s="9">
        <f t="shared" si="199"/>
        <v>0</v>
      </c>
      <c r="R1368" s="9">
        <f t="shared" si="200"/>
        <v>101325</v>
      </c>
      <c r="T1368">
        <f t="shared" si="208"/>
        <v>0.17050000000000501</v>
      </c>
      <c r="U1368">
        <f t="shared" si="209"/>
        <v>101325</v>
      </c>
    </row>
    <row r="1369" spans="3:21" x14ac:dyDescent="0.2">
      <c r="C1369" s="1"/>
      <c r="D1369" s="1"/>
      <c r="E1369" s="1">
        <v>0.17062500000000499</v>
      </c>
      <c r="F1369" s="10">
        <f t="shared" si="201"/>
        <v>2.4130188194303286E-3</v>
      </c>
      <c r="G1369" s="9">
        <f t="shared" si="202"/>
        <v>7.6221728149913321</v>
      </c>
      <c r="H1369" s="9">
        <f t="shared" si="203"/>
        <v>0</v>
      </c>
      <c r="I1369" s="9">
        <f t="shared" si="204"/>
        <v>0</v>
      </c>
      <c r="J1369" s="10">
        <f t="shared" si="205"/>
        <v>3.9769296294121147E-5</v>
      </c>
      <c r="K1369" s="9">
        <f t="shared" si="206"/>
        <v>0</v>
      </c>
      <c r="L1369" s="9">
        <f>K1369*'Exhaust Gas Math'!$C$14</f>
        <v>0</v>
      </c>
      <c r="M1369" s="9">
        <f>(L1369/'Exhaust Gas Math'!$B$14)+('Exhaust Gas Math'!$D$10)</f>
        <v>4.4059320573952224E-4</v>
      </c>
      <c r="N1369">
        <f>('Exhaust Gas Math'!$E$10*((-0.000000001)*N1368^3+(0.000002)*N1368^2-0.0012*N1368+1.3446)*$B$15+L1369*'Exhaust Gas Math'!$D$14*$B$14)/('Exhaust Gas Math'!$E$10*((-0.000000001)*N1368^3+(0.000002)*N1368^2-0.0012*N1368+1.3446)+L1369*'Exhaust Gas Math'!$D$14)</f>
        <v>1100</v>
      </c>
      <c r="O1369">
        <f t="shared" si="207"/>
        <v>101325</v>
      </c>
      <c r="P1369">
        <f>((-0.0000000008)*N1369^3+(0.000003)*N1369^2-0.004*N1369+2.013)*('Exhaust Gas Math'!$E$10/(L1369+'Exhaust Gas Math'!$E$10))+(357.45*N1369^-1.004)*(L1369/(L1369+'Exhaust Gas Math'!$E$10))</f>
        <v>0.17819999999999947</v>
      </c>
      <c r="Q1369" s="9">
        <f t="shared" si="199"/>
        <v>0</v>
      </c>
      <c r="R1369" s="9">
        <f t="shared" si="200"/>
        <v>101325</v>
      </c>
      <c r="T1369">
        <f t="shared" si="208"/>
        <v>0.17062500000000499</v>
      </c>
      <c r="U1369">
        <f t="shared" si="209"/>
        <v>101325</v>
      </c>
    </row>
    <row r="1370" spans="3:21" x14ac:dyDescent="0.2">
      <c r="C1370" s="1"/>
      <c r="D1370" s="1"/>
      <c r="E1370" s="1">
        <v>0.17075000000000501</v>
      </c>
      <c r="F1370" s="10">
        <f t="shared" si="201"/>
        <v>3.4550931832741209E-3</v>
      </c>
      <c r="G1370" s="9">
        <f t="shared" si="202"/>
        <v>9.0424454071295237</v>
      </c>
      <c r="H1370" s="9">
        <f t="shared" si="203"/>
        <v>0</v>
      </c>
      <c r="I1370" s="9">
        <f t="shared" si="204"/>
        <v>0</v>
      </c>
      <c r="J1370" s="10">
        <f t="shared" si="205"/>
        <v>3.9769296294121147E-5</v>
      </c>
      <c r="K1370" s="9">
        <f t="shared" si="206"/>
        <v>0</v>
      </c>
      <c r="L1370" s="9">
        <f>K1370*'Exhaust Gas Math'!$C$14</f>
        <v>0</v>
      </c>
      <c r="M1370" s="9">
        <f>(L1370/'Exhaust Gas Math'!$B$14)+('Exhaust Gas Math'!$D$10)</f>
        <v>4.4059320573952224E-4</v>
      </c>
      <c r="N1370">
        <f>('Exhaust Gas Math'!$E$10*((-0.000000001)*N1369^3+(0.000002)*N1369^2-0.0012*N1369+1.3446)*$B$15+L1370*'Exhaust Gas Math'!$D$14*$B$14)/('Exhaust Gas Math'!$E$10*((-0.000000001)*N1369^3+(0.000002)*N1369^2-0.0012*N1369+1.3446)+L1370*'Exhaust Gas Math'!$D$14)</f>
        <v>1100</v>
      </c>
      <c r="O1370">
        <f t="shared" si="207"/>
        <v>101325</v>
      </c>
      <c r="P1370">
        <f>((-0.0000000008)*N1370^3+(0.000003)*N1370^2-0.004*N1370+2.013)*('Exhaust Gas Math'!$E$10/(L1370+'Exhaust Gas Math'!$E$10))+(357.45*N1370^-1.004)*(L1370/(L1370+'Exhaust Gas Math'!$E$10))</f>
        <v>0.17819999999999947</v>
      </c>
      <c r="Q1370" s="9">
        <f t="shared" si="199"/>
        <v>0</v>
      </c>
      <c r="R1370" s="9">
        <f t="shared" si="200"/>
        <v>101325</v>
      </c>
      <c r="T1370">
        <f t="shared" si="208"/>
        <v>0.17075000000000501</v>
      </c>
      <c r="U1370">
        <f t="shared" si="209"/>
        <v>101325</v>
      </c>
    </row>
    <row r="1371" spans="3:21" x14ac:dyDescent="0.2">
      <c r="C1371" s="1"/>
      <c r="D1371" s="1"/>
      <c r="E1371" s="1">
        <v>0.170875000000005</v>
      </c>
      <c r="F1371" s="10">
        <f t="shared" si="201"/>
        <v>4.6713067900272173E-3</v>
      </c>
      <c r="G1371" s="9">
        <f t="shared" si="202"/>
        <v>10.406968316414039</v>
      </c>
      <c r="H1371" s="9">
        <f t="shared" si="203"/>
        <v>0</v>
      </c>
      <c r="I1371" s="9">
        <f t="shared" si="204"/>
        <v>0</v>
      </c>
      <c r="J1371" s="10">
        <f t="shared" si="205"/>
        <v>3.9769296294121147E-5</v>
      </c>
      <c r="K1371" s="9">
        <f t="shared" si="206"/>
        <v>0</v>
      </c>
      <c r="L1371" s="9">
        <f>K1371*'Exhaust Gas Math'!$C$14</f>
        <v>0</v>
      </c>
      <c r="M1371" s="9">
        <f>(L1371/'Exhaust Gas Math'!$B$14)+('Exhaust Gas Math'!$D$10)</f>
        <v>4.4059320573952224E-4</v>
      </c>
      <c r="N1371">
        <f>('Exhaust Gas Math'!$E$10*((-0.000000001)*N1370^3+(0.000002)*N1370^2-0.0012*N1370+1.3446)*$B$15+L1371*'Exhaust Gas Math'!$D$14*$B$14)/('Exhaust Gas Math'!$E$10*((-0.000000001)*N1370^3+(0.000002)*N1370^2-0.0012*N1370+1.3446)+L1371*'Exhaust Gas Math'!$D$14)</f>
        <v>1100</v>
      </c>
      <c r="O1371">
        <f t="shared" si="207"/>
        <v>101325</v>
      </c>
      <c r="P1371">
        <f>((-0.0000000008)*N1371^3+(0.000003)*N1371^2-0.004*N1371+2.013)*('Exhaust Gas Math'!$E$10/(L1371+'Exhaust Gas Math'!$E$10))+(357.45*N1371^-1.004)*(L1371/(L1371+'Exhaust Gas Math'!$E$10))</f>
        <v>0.17819999999999947</v>
      </c>
      <c r="Q1371" s="9">
        <f t="shared" si="199"/>
        <v>0</v>
      </c>
      <c r="R1371" s="9">
        <f t="shared" si="200"/>
        <v>101325</v>
      </c>
      <c r="T1371">
        <f t="shared" si="208"/>
        <v>0.170875000000005</v>
      </c>
      <c r="U1371">
        <f t="shared" si="209"/>
        <v>101325</v>
      </c>
    </row>
    <row r="1372" spans="3:21" x14ac:dyDescent="0.2">
      <c r="C1372" s="1"/>
      <c r="D1372" s="1"/>
      <c r="E1372" s="1">
        <v>0.17100000000000501</v>
      </c>
      <c r="F1372" s="10">
        <f t="shared" si="201"/>
        <v>6.0541612783728063E-3</v>
      </c>
      <c r="G1372" s="9">
        <f t="shared" si="202"/>
        <v>11.707328805360207</v>
      </c>
      <c r="H1372" s="9">
        <f t="shared" si="203"/>
        <v>0</v>
      </c>
      <c r="I1372" s="9">
        <f t="shared" si="204"/>
        <v>0</v>
      </c>
      <c r="J1372" s="10">
        <f t="shared" si="205"/>
        <v>3.9769296294121147E-5</v>
      </c>
      <c r="K1372" s="9">
        <f t="shared" si="206"/>
        <v>0</v>
      </c>
      <c r="L1372" s="9">
        <f>K1372*'Exhaust Gas Math'!$C$14</f>
        <v>0</v>
      </c>
      <c r="M1372" s="9">
        <f>(L1372/'Exhaust Gas Math'!$B$14)+('Exhaust Gas Math'!$D$10)</f>
        <v>4.4059320573952224E-4</v>
      </c>
      <c r="N1372">
        <f>('Exhaust Gas Math'!$E$10*((-0.000000001)*N1371^3+(0.000002)*N1371^2-0.0012*N1371+1.3446)*$B$15+L1372*'Exhaust Gas Math'!$D$14*$B$14)/('Exhaust Gas Math'!$E$10*((-0.000000001)*N1371^3+(0.000002)*N1371^2-0.0012*N1371+1.3446)+L1372*'Exhaust Gas Math'!$D$14)</f>
        <v>1100</v>
      </c>
      <c r="O1372">
        <f t="shared" si="207"/>
        <v>101325</v>
      </c>
      <c r="P1372">
        <f>((-0.0000000008)*N1372^3+(0.000003)*N1372^2-0.004*N1372+2.013)*('Exhaust Gas Math'!$E$10/(L1372+'Exhaust Gas Math'!$E$10))+(357.45*N1372^-1.004)*(L1372/(L1372+'Exhaust Gas Math'!$E$10))</f>
        <v>0.17819999999999947</v>
      </c>
      <c r="Q1372" s="9">
        <f t="shared" si="199"/>
        <v>0</v>
      </c>
      <c r="R1372" s="9">
        <f t="shared" si="200"/>
        <v>101325</v>
      </c>
      <c r="T1372">
        <f t="shared" si="208"/>
        <v>0.17100000000000501</v>
      </c>
      <c r="U1372">
        <f t="shared" si="209"/>
        <v>101325</v>
      </c>
    </row>
    <row r="1373" spans="3:21" x14ac:dyDescent="0.2">
      <c r="C1373" s="1"/>
      <c r="D1373" s="1"/>
      <c r="E1373" s="1">
        <v>0.171125000000005</v>
      </c>
      <c r="F1373" s="10">
        <f t="shared" si="201"/>
        <v>7.5951308905437449E-3</v>
      </c>
      <c r="G1373" s="9">
        <f t="shared" si="202"/>
        <v>12.935509719139214</v>
      </c>
      <c r="H1373" s="9">
        <f t="shared" si="203"/>
        <v>0</v>
      </c>
      <c r="I1373" s="9">
        <f t="shared" si="204"/>
        <v>0</v>
      </c>
      <c r="J1373" s="10">
        <f t="shared" si="205"/>
        <v>3.9769296294121147E-5</v>
      </c>
      <c r="K1373" s="9">
        <f t="shared" si="206"/>
        <v>0</v>
      </c>
      <c r="L1373" s="9">
        <f>K1373*'Exhaust Gas Math'!$C$14</f>
        <v>0</v>
      </c>
      <c r="M1373" s="9">
        <f>(L1373/'Exhaust Gas Math'!$B$14)+('Exhaust Gas Math'!$D$10)</f>
        <v>4.4059320573952224E-4</v>
      </c>
      <c r="N1373">
        <f>('Exhaust Gas Math'!$E$10*((-0.000000001)*N1372^3+(0.000002)*N1372^2-0.0012*N1372+1.3446)*$B$15+L1373*'Exhaust Gas Math'!$D$14*$B$14)/('Exhaust Gas Math'!$E$10*((-0.000000001)*N1372^3+(0.000002)*N1372^2-0.0012*N1372+1.3446)+L1373*'Exhaust Gas Math'!$D$14)</f>
        <v>1100</v>
      </c>
      <c r="O1373">
        <f t="shared" si="207"/>
        <v>101325</v>
      </c>
      <c r="P1373">
        <f>((-0.0000000008)*N1373^3+(0.000003)*N1373^2-0.004*N1373+2.013)*('Exhaust Gas Math'!$E$10/(L1373+'Exhaust Gas Math'!$E$10))+(357.45*N1373^-1.004)*(L1373/(L1373+'Exhaust Gas Math'!$E$10))</f>
        <v>0.17819999999999947</v>
      </c>
      <c r="Q1373" s="9">
        <f t="shared" si="199"/>
        <v>0</v>
      </c>
      <c r="R1373" s="9">
        <f t="shared" si="200"/>
        <v>101325</v>
      </c>
      <c r="T1373">
        <f t="shared" si="208"/>
        <v>0.171125000000005</v>
      </c>
      <c r="U1373">
        <f t="shared" si="209"/>
        <v>101325</v>
      </c>
    </row>
    <row r="1374" spans="3:21" x14ac:dyDescent="0.2">
      <c r="C1374" s="1"/>
      <c r="D1374" s="1"/>
      <c r="E1374" s="1">
        <v>0.17125000000000501</v>
      </c>
      <c r="F1374" s="10">
        <f t="shared" si="201"/>
        <v>9.2847150364571626E-3</v>
      </c>
      <c r="G1374" s="9">
        <f t="shared" si="202"/>
        <v>14.083938914006456</v>
      </c>
      <c r="H1374" s="9">
        <f t="shared" si="203"/>
        <v>0</v>
      </c>
      <c r="I1374" s="9">
        <f t="shared" si="204"/>
        <v>0</v>
      </c>
      <c r="J1374" s="10">
        <f t="shared" si="205"/>
        <v>3.9769296294121147E-5</v>
      </c>
      <c r="K1374" s="9">
        <f t="shared" si="206"/>
        <v>0</v>
      </c>
      <c r="L1374" s="9">
        <f>K1374*'Exhaust Gas Math'!$C$14</f>
        <v>0</v>
      </c>
      <c r="M1374" s="9">
        <f>(L1374/'Exhaust Gas Math'!$B$14)+('Exhaust Gas Math'!$D$10)</f>
        <v>4.4059320573952224E-4</v>
      </c>
      <c r="N1374">
        <f>('Exhaust Gas Math'!$E$10*((-0.000000001)*N1373^3+(0.000002)*N1373^2-0.0012*N1373+1.3446)*$B$15+L1374*'Exhaust Gas Math'!$D$14*$B$14)/('Exhaust Gas Math'!$E$10*((-0.000000001)*N1373^3+(0.000002)*N1373^2-0.0012*N1373+1.3446)+L1374*'Exhaust Gas Math'!$D$14)</f>
        <v>1100</v>
      </c>
      <c r="O1374">
        <f t="shared" si="207"/>
        <v>101325</v>
      </c>
      <c r="P1374">
        <f>((-0.0000000008)*N1374^3+(0.000003)*N1374^2-0.004*N1374+2.013)*('Exhaust Gas Math'!$E$10/(L1374+'Exhaust Gas Math'!$E$10))+(357.45*N1374^-1.004)*(L1374/(L1374+'Exhaust Gas Math'!$E$10))</f>
        <v>0.17819999999999947</v>
      </c>
      <c r="Q1374" s="9">
        <f t="shared" si="199"/>
        <v>0</v>
      </c>
      <c r="R1374" s="9">
        <f t="shared" si="200"/>
        <v>101325</v>
      </c>
      <c r="T1374">
        <f t="shared" si="208"/>
        <v>0.17125000000000501</v>
      </c>
      <c r="U1374">
        <f t="shared" si="209"/>
        <v>101325</v>
      </c>
    </row>
    <row r="1375" spans="3:21" x14ac:dyDescent="0.2">
      <c r="C1375" s="1"/>
      <c r="D1375" s="1"/>
      <c r="E1375" s="1">
        <v>0.17137500000000599</v>
      </c>
      <c r="F1375" s="10">
        <f t="shared" si="201"/>
        <v>1.1112496868023885E-2</v>
      </c>
      <c r="G1375" s="9">
        <f t="shared" si="202"/>
        <v>15.145535942091609</v>
      </c>
      <c r="H1375" s="9">
        <f t="shared" si="203"/>
        <v>0</v>
      </c>
      <c r="I1375" s="9">
        <f t="shared" si="204"/>
        <v>0</v>
      </c>
      <c r="J1375" s="10">
        <f t="shared" si="205"/>
        <v>3.9769296294121147E-5</v>
      </c>
      <c r="K1375" s="9">
        <f t="shared" si="206"/>
        <v>0</v>
      </c>
      <c r="L1375" s="9">
        <f>K1375*'Exhaust Gas Math'!$C$14</f>
        <v>0</v>
      </c>
      <c r="M1375" s="9">
        <f>(L1375/'Exhaust Gas Math'!$B$14)+('Exhaust Gas Math'!$D$10)</f>
        <v>4.4059320573952224E-4</v>
      </c>
      <c r="N1375">
        <f>('Exhaust Gas Math'!$E$10*((-0.000000001)*N1374^3+(0.000002)*N1374^2-0.0012*N1374+1.3446)*$B$15+L1375*'Exhaust Gas Math'!$D$14*$B$14)/('Exhaust Gas Math'!$E$10*((-0.000000001)*N1374^3+(0.000002)*N1374^2-0.0012*N1374+1.3446)+L1375*'Exhaust Gas Math'!$D$14)</f>
        <v>1100</v>
      </c>
      <c r="O1375">
        <f t="shared" si="207"/>
        <v>101325</v>
      </c>
      <c r="P1375">
        <f>((-0.0000000008)*N1375^3+(0.000003)*N1375^2-0.004*N1375+2.013)*('Exhaust Gas Math'!$E$10/(L1375+'Exhaust Gas Math'!$E$10))+(357.45*N1375^-1.004)*(L1375/(L1375+'Exhaust Gas Math'!$E$10))</f>
        <v>0.17819999999999947</v>
      </c>
      <c r="Q1375" s="9">
        <f t="shared" si="199"/>
        <v>0</v>
      </c>
      <c r="R1375" s="9">
        <f t="shared" si="200"/>
        <v>101325</v>
      </c>
      <c r="T1375">
        <f t="shared" si="208"/>
        <v>0.17137500000000599</v>
      </c>
      <c r="U1375">
        <f t="shared" si="209"/>
        <v>101325</v>
      </c>
    </row>
    <row r="1376" spans="3:21" x14ac:dyDescent="0.2">
      <c r="C1376" s="1"/>
      <c r="D1376" s="1"/>
      <c r="E1376" s="1">
        <v>0.17150000000000601</v>
      </c>
      <c r="F1376" s="10">
        <f t="shared" si="201"/>
        <v>1.306720750242539E-2</v>
      </c>
      <c r="G1376" s="9">
        <f t="shared" si="202"/>
        <v>16.113755704683559</v>
      </c>
      <c r="H1376" s="9">
        <f t="shared" si="203"/>
        <v>0</v>
      </c>
      <c r="I1376" s="9">
        <f t="shared" si="204"/>
        <v>0</v>
      </c>
      <c r="J1376" s="10">
        <f t="shared" si="205"/>
        <v>3.9769296294121147E-5</v>
      </c>
      <c r="K1376" s="9">
        <f t="shared" si="206"/>
        <v>0</v>
      </c>
      <c r="L1376" s="9">
        <f>K1376*'Exhaust Gas Math'!$C$14</f>
        <v>0</v>
      </c>
      <c r="M1376" s="9">
        <f>(L1376/'Exhaust Gas Math'!$B$14)+('Exhaust Gas Math'!$D$10)</f>
        <v>4.4059320573952224E-4</v>
      </c>
      <c r="N1376">
        <f>('Exhaust Gas Math'!$E$10*((-0.000000001)*N1375^3+(0.000002)*N1375^2-0.0012*N1375+1.3446)*$B$15+L1376*'Exhaust Gas Math'!$D$14*$B$14)/('Exhaust Gas Math'!$E$10*((-0.000000001)*N1375^3+(0.000002)*N1375^2-0.0012*N1375+1.3446)+L1376*'Exhaust Gas Math'!$D$14)</f>
        <v>1100</v>
      </c>
      <c r="O1376">
        <f t="shared" si="207"/>
        <v>101325</v>
      </c>
      <c r="P1376">
        <f>((-0.0000000008)*N1376^3+(0.000003)*N1376^2-0.004*N1376+2.013)*('Exhaust Gas Math'!$E$10/(L1376+'Exhaust Gas Math'!$E$10))+(357.45*N1376^-1.004)*(L1376/(L1376+'Exhaust Gas Math'!$E$10))</f>
        <v>0.17819999999999947</v>
      </c>
      <c r="Q1376" s="9">
        <f t="shared" si="199"/>
        <v>0</v>
      </c>
      <c r="R1376" s="9">
        <f t="shared" si="200"/>
        <v>101325</v>
      </c>
      <c r="T1376">
        <f t="shared" si="208"/>
        <v>0.17150000000000601</v>
      </c>
      <c r="U1376">
        <f t="shared" si="209"/>
        <v>101325</v>
      </c>
    </row>
    <row r="1377" spans="3:21" x14ac:dyDescent="0.2">
      <c r="C1377" s="1"/>
      <c r="D1377" s="1"/>
      <c r="E1377" s="1">
        <v>0.17162500000000599</v>
      </c>
      <c r="F1377" s="10">
        <f t="shared" si="201"/>
        <v>1.5136795498606345E-2</v>
      </c>
      <c r="G1377" s="9">
        <f t="shared" si="202"/>
        <v>16.982628804988444</v>
      </c>
      <c r="H1377" s="9">
        <f t="shared" si="203"/>
        <v>0</v>
      </c>
      <c r="I1377" s="9">
        <f t="shared" si="204"/>
        <v>0</v>
      </c>
      <c r="J1377" s="10">
        <f t="shared" si="205"/>
        <v>3.9769296294121147E-5</v>
      </c>
      <c r="K1377" s="9">
        <f t="shared" si="206"/>
        <v>0</v>
      </c>
      <c r="L1377" s="9">
        <f>K1377*'Exhaust Gas Math'!$C$14</f>
        <v>0</v>
      </c>
      <c r="M1377" s="9">
        <f>(L1377/'Exhaust Gas Math'!$B$14)+('Exhaust Gas Math'!$D$10)</f>
        <v>4.4059320573952224E-4</v>
      </c>
      <c r="N1377">
        <f>('Exhaust Gas Math'!$E$10*((-0.000000001)*N1376^3+(0.000002)*N1376^2-0.0012*N1376+1.3446)*$B$15+L1377*'Exhaust Gas Math'!$D$14*$B$14)/('Exhaust Gas Math'!$E$10*((-0.000000001)*N1376^3+(0.000002)*N1376^2-0.0012*N1376+1.3446)+L1377*'Exhaust Gas Math'!$D$14)</f>
        <v>1100</v>
      </c>
      <c r="O1377">
        <f t="shared" si="207"/>
        <v>101325</v>
      </c>
      <c r="P1377">
        <f>((-0.0000000008)*N1377^3+(0.000003)*N1377^2-0.004*N1377+2.013)*('Exhaust Gas Math'!$E$10/(L1377+'Exhaust Gas Math'!$E$10))+(357.45*N1377^-1.004)*(L1377/(L1377+'Exhaust Gas Math'!$E$10))</f>
        <v>0.17819999999999947</v>
      </c>
      <c r="Q1377" s="9">
        <f t="shared" si="199"/>
        <v>0</v>
      </c>
      <c r="R1377" s="9">
        <f t="shared" si="200"/>
        <v>101325</v>
      </c>
      <c r="T1377">
        <f t="shared" si="208"/>
        <v>0.17162500000000599</v>
      </c>
      <c r="U1377">
        <f t="shared" si="209"/>
        <v>101325</v>
      </c>
    </row>
    <row r="1378" spans="3:21" x14ac:dyDescent="0.2">
      <c r="C1378" s="1"/>
      <c r="D1378" s="1"/>
      <c r="E1378" s="1">
        <v>0.17175000000000601</v>
      </c>
      <c r="F1378" s="10">
        <f t="shared" si="201"/>
        <v>1.7308501158363191E-2</v>
      </c>
      <c r="G1378" s="9">
        <f t="shared" si="202"/>
        <v>17.746798351413574</v>
      </c>
      <c r="H1378" s="9">
        <f t="shared" si="203"/>
        <v>0</v>
      </c>
      <c r="I1378" s="9">
        <f t="shared" si="204"/>
        <v>0</v>
      </c>
      <c r="J1378" s="10">
        <f t="shared" si="205"/>
        <v>3.9769296294121147E-5</v>
      </c>
      <c r="K1378" s="9">
        <f t="shared" si="206"/>
        <v>0</v>
      </c>
      <c r="L1378" s="9">
        <f>K1378*'Exhaust Gas Math'!$C$14</f>
        <v>0</v>
      </c>
      <c r="M1378" s="9">
        <f>(L1378/'Exhaust Gas Math'!$B$14)+('Exhaust Gas Math'!$D$10)</f>
        <v>4.4059320573952224E-4</v>
      </c>
      <c r="N1378">
        <f>('Exhaust Gas Math'!$E$10*((-0.000000001)*N1377^3+(0.000002)*N1377^2-0.0012*N1377+1.3446)*$B$15+L1378*'Exhaust Gas Math'!$D$14*$B$14)/('Exhaust Gas Math'!$E$10*((-0.000000001)*N1377^3+(0.000002)*N1377^2-0.0012*N1377+1.3446)+L1378*'Exhaust Gas Math'!$D$14)</f>
        <v>1100</v>
      </c>
      <c r="O1378">
        <f t="shared" si="207"/>
        <v>101325</v>
      </c>
      <c r="P1378">
        <f>((-0.0000000008)*N1378^3+(0.000003)*N1378^2-0.004*N1378+2.013)*('Exhaust Gas Math'!$E$10/(L1378+'Exhaust Gas Math'!$E$10))+(357.45*N1378^-1.004)*(L1378/(L1378+'Exhaust Gas Math'!$E$10))</f>
        <v>0.17819999999999947</v>
      </c>
      <c r="Q1378" s="9">
        <f t="shared" si="199"/>
        <v>0</v>
      </c>
      <c r="R1378" s="9">
        <f t="shared" si="200"/>
        <v>101325</v>
      </c>
      <c r="T1378">
        <f t="shared" si="208"/>
        <v>0.17175000000000601</v>
      </c>
      <c r="U1378">
        <f t="shared" si="209"/>
        <v>101325</v>
      </c>
    </row>
    <row r="1379" spans="3:21" x14ac:dyDescent="0.2">
      <c r="C1379" s="1"/>
      <c r="D1379" s="1"/>
      <c r="E1379" s="1">
        <v>0.171875000000006</v>
      </c>
      <c r="F1379" s="10">
        <f t="shared" si="201"/>
        <v>1.9568935194136911E-2</v>
      </c>
      <c r="G1379" s="9">
        <f t="shared" si="202"/>
        <v>18.401552984592687</v>
      </c>
      <c r="H1379" s="9">
        <f t="shared" si="203"/>
        <v>0</v>
      </c>
      <c r="I1379" s="9">
        <f t="shared" si="204"/>
        <v>0</v>
      </c>
      <c r="J1379" s="10">
        <f t="shared" si="205"/>
        <v>3.9769296294121147E-5</v>
      </c>
      <c r="K1379" s="9">
        <f t="shared" si="206"/>
        <v>0</v>
      </c>
      <c r="L1379" s="9">
        <f>K1379*'Exhaust Gas Math'!$C$14</f>
        <v>0</v>
      </c>
      <c r="M1379" s="9">
        <f>(L1379/'Exhaust Gas Math'!$B$14)+('Exhaust Gas Math'!$D$10)</f>
        <v>4.4059320573952224E-4</v>
      </c>
      <c r="N1379">
        <f>('Exhaust Gas Math'!$E$10*((-0.000000001)*N1378^3+(0.000002)*N1378^2-0.0012*N1378+1.3446)*$B$15+L1379*'Exhaust Gas Math'!$D$14*$B$14)/('Exhaust Gas Math'!$E$10*((-0.000000001)*N1378^3+(0.000002)*N1378^2-0.0012*N1378+1.3446)+L1379*'Exhaust Gas Math'!$D$14)</f>
        <v>1100</v>
      </c>
      <c r="O1379">
        <f t="shared" si="207"/>
        <v>101325</v>
      </c>
      <c r="P1379">
        <f>((-0.0000000008)*N1379^3+(0.000003)*N1379^2-0.004*N1379+2.013)*('Exhaust Gas Math'!$E$10/(L1379+'Exhaust Gas Math'!$E$10))+(357.45*N1379^-1.004)*(L1379/(L1379+'Exhaust Gas Math'!$E$10))</f>
        <v>0.17819999999999947</v>
      </c>
      <c r="Q1379" s="9">
        <f t="shared" si="199"/>
        <v>0</v>
      </c>
      <c r="R1379" s="9">
        <f t="shared" si="200"/>
        <v>101325</v>
      </c>
      <c r="T1379">
        <f t="shared" si="208"/>
        <v>0.171875000000006</v>
      </c>
      <c r="U1379">
        <f t="shared" si="209"/>
        <v>101325</v>
      </c>
    </row>
    <row r="1380" spans="3:21" x14ac:dyDescent="0.2">
      <c r="C1380" s="1"/>
      <c r="D1380" s="1"/>
      <c r="E1380" s="1">
        <v>0.17200000000000601</v>
      </c>
      <c r="F1380" s="10">
        <f t="shared" si="201"/>
        <v>2.1904161278428001E-2</v>
      </c>
      <c r="G1380" s="9">
        <f t="shared" si="202"/>
        <v>18.942855924484704</v>
      </c>
      <c r="H1380" s="9">
        <f t="shared" si="203"/>
        <v>0</v>
      </c>
      <c r="I1380" s="9">
        <f t="shared" si="204"/>
        <v>0</v>
      </c>
      <c r="J1380" s="10">
        <f t="shared" si="205"/>
        <v>3.9769296294121147E-5</v>
      </c>
      <c r="K1380" s="9">
        <f t="shared" si="206"/>
        <v>0</v>
      </c>
      <c r="L1380" s="9">
        <f>K1380*'Exhaust Gas Math'!$C$14</f>
        <v>0</v>
      </c>
      <c r="M1380" s="9">
        <f>(L1380/'Exhaust Gas Math'!$B$14)+('Exhaust Gas Math'!$D$10)</f>
        <v>4.4059320573952224E-4</v>
      </c>
      <c r="N1380">
        <f>('Exhaust Gas Math'!$E$10*((-0.000000001)*N1379^3+(0.000002)*N1379^2-0.0012*N1379+1.3446)*$B$15+L1380*'Exhaust Gas Math'!$D$14*$B$14)/('Exhaust Gas Math'!$E$10*((-0.000000001)*N1379^3+(0.000002)*N1379^2-0.0012*N1379+1.3446)+L1380*'Exhaust Gas Math'!$D$14)</f>
        <v>1100</v>
      </c>
      <c r="O1380">
        <f t="shared" si="207"/>
        <v>101325</v>
      </c>
      <c r="P1380">
        <f>((-0.0000000008)*N1380^3+(0.000003)*N1380^2-0.004*N1380+2.013)*('Exhaust Gas Math'!$E$10/(L1380+'Exhaust Gas Math'!$E$10))+(357.45*N1380^-1.004)*(L1380/(L1380+'Exhaust Gas Math'!$E$10))</f>
        <v>0.17819999999999947</v>
      </c>
      <c r="Q1380" s="9">
        <f t="shared" si="199"/>
        <v>0</v>
      </c>
      <c r="R1380" s="9">
        <f t="shared" si="200"/>
        <v>101325</v>
      </c>
      <c r="T1380">
        <f t="shared" si="208"/>
        <v>0.17200000000000601</v>
      </c>
      <c r="U1380">
        <f t="shared" si="209"/>
        <v>101325</v>
      </c>
    </row>
    <row r="1381" spans="3:21" x14ac:dyDescent="0.2">
      <c r="C1381" s="1"/>
      <c r="D1381" s="1"/>
      <c r="E1381" s="1">
        <v>0.172125000000006</v>
      </c>
      <c r="F1381" s="10">
        <f t="shared" si="201"/>
        <v>2.4299781965884091E-2</v>
      </c>
      <c r="G1381" s="9">
        <f t="shared" si="202"/>
        <v>19.36736985846337</v>
      </c>
      <c r="H1381" s="9">
        <f t="shared" si="203"/>
        <v>0</v>
      </c>
      <c r="I1381" s="9">
        <f t="shared" si="204"/>
        <v>0</v>
      </c>
      <c r="J1381" s="10">
        <f t="shared" si="205"/>
        <v>3.9769296294121147E-5</v>
      </c>
      <c r="K1381" s="9">
        <f t="shared" si="206"/>
        <v>0</v>
      </c>
      <c r="L1381" s="9">
        <f>K1381*'Exhaust Gas Math'!$C$14</f>
        <v>0</v>
      </c>
      <c r="M1381" s="9">
        <f>(L1381/'Exhaust Gas Math'!$B$14)+('Exhaust Gas Math'!$D$10)</f>
        <v>4.4059320573952224E-4</v>
      </c>
      <c r="N1381">
        <f>('Exhaust Gas Math'!$E$10*((-0.000000001)*N1380^3+(0.000002)*N1380^2-0.0012*N1380+1.3446)*$B$15+L1381*'Exhaust Gas Math'!$D$14*$B$14)/('Exhaust Gas Math'!$E$10*((-0.000000001)*N1380^3+(0.000002)*N1380^2-0.0012*N1380+1.3446)+L1381*'Exhaust Gas Math'!$D$14)</f>
        <v>1100</v>
      </c>
      <c r="O1381">
        <f t="shared" si="207"/>
        <v>101325</v>
      </c>
      <c r="P1381">
        <f>((-0.0000000008)*N1381^3+(0.000003)*N1381^2-0.004*N1381+2.013)*('Exhaust Gas Math'!$E$10/(L1381+'Exhaust Gas Math'!$E$10))+(357.45*N1381^-1.004)*(L1381/(L1381+'Exhaust Gas Math'!$E$10))</f>
        <v>0.17819999999999947</v>
      </c>
      <c r="Q1381" s="9">
        <f t="shared" si="199"/>
        <v>0</v>
      </c>
      <c r="R1381" s="9">
        <f t="shared" si="200"/>
        <v>101325</v>
      </c>
      <c r="T1381">
        <f t="shared" si="208"/>
        <v>0.172125000000006</v>
      </c>
      <c r="U1381">
        <f t="shared" si="209"/>
        <v>101325</v>
      </c>
    </row>
    <row r="1382" spans="3:21" x14ac:dyDescent="0.2">
      <c r="C1382" s="1"/>
      <c r="D1382" s="1"/>
      <c r="E1382" s="1">
        <v>0.17225000000000601</v>
      </c>
      <c r="F1382" s="10">
        <f t="shared" si="201"/>
        <v>2.6741027458342708E-2</v>
      </c>
      <c r="G1382" s="9">
        <f t="shared" si="202"/>
        <v>19.672477516960608</v>
      </c>
      <c r="H1382" s="9">
        <f t="shared" si="203"/>
        <v>0</v>
      </c>
      <c r="I1382" s="9">
        <f t="shared" si="204"/>
        <v>0</v>
      </c>
      <c r="J1382" s="10">
        <f t="shared" si="205"/>
        <v>3.9769296294121147E-5</v>
      </c>
      <c r="K1382" s="9">
        <f t="shared" si="206"/>
        <v>0</v>
      </c>
      <c r="L1382" s="9">
        <f>K1382*'Exhaust Gas Math'!$C$14</f>
        <v>0</v>
      </c>
      <c r="M1382" s="9">
        <f>(L1382/'Exhaust Gas Math'!$B$14)+('Exhaust Gas Math'!$D$10)</f>
        <v>4.4059320573952224E-4</v>
      </c>
      <c r="N1382">
        <f>('Exhaust Gas Math'!$E$10*((-0.000000001)*N1381^3+(0.000002)*N1381^2-0.0012*N1381+1.3446)*$B$15+L1382*'Exhaust Gas Math'!$D$14*$B$14)/('Exhaust Gas Math'!$E$10*((-0.000000001)*N1381^3+(0.000002)*N1381^2-0.0012*N1381+1.3446)+L1382*'Exhaust Gas Math'!$D$14)</f>
        <v>1100</v>
      </c>
      <c r="O1382">
        <f t="shared" si="207"/>
        <v>101325</v>
      </c>
      <c r="P1382">
        <f>((-0.0000000008)*N1382^3+(0.000003)*N1382^2-0.004*N1382+2.013)*('Exhaust Gas Math'!$E$10/(L1382+'Exhaust Gas Math'!$E$10))+(357.45*N1382^-1.004)*(L1382/(L1382+'Exhaust Gas Math'!$E$10))</f>
        <v>0.17819999999999947</v>
      </c>
      <c r="Q1382" s="9">
        <f t="shared" si="199"/>
        <v>0</v>
      </c>
      <c r="R1382" s="9">
        <f t="shared" si="200"/>
        <v>101325</v>
      </c>
      <c r="T1382">
        <f t="shared" si="208"/>
        <v>0.17225000000000601</v>
      </c>
      <c r="U1382">
        <f t="shared" si="209"/>
        <v>101325</v>
      </c>
    </row>
    <row r="1383" spans="3:21" x14ac:dyDescent="0.2">
      <c r="C1383" s="1"/>
      <c r="D1383" s="1"/>
      <c r="E1383" s="1">
        <v>0.172375000000006</v>
      </c>
      <c r="F1383" s="10">
        <f t="shared" si="201"/>
        <v>2.9212846665546344E-2</v>
      </c>
      <c r="G1383" s="9">
        <f t="shared" si="202"/>
        <v>19.856297809803188</v>
      </c>
      <c r="H1383" s="9">
        <f t="shared" si="203"/>
        <v>0</v>
      </c>
      <c r="I1383" s="9">
        <f t="shared" si="204"/>
        <v>0</v>
      </c>
      <c r="J1383" s="10">
        <f t="shared" si="205"/>
        <v>3.9769296294121147E-5</v>
      </c>
      <c r="K1383" s="9">
        <f t="shared" si="206"/>
        <v>0</v>
      </c>
      <c r="L1383" s="9">
        <f>K1383*'Exhaust Gas Math'!$C$14</f>
        <v>0</v>
      </c>
      <c r="M1383" s="9">
        <f>(L1383/'Exhaust Gas Math'!$B$14)+('Exhaust Gas Math'!$D$10)</f>
        <v>4.4059320573952224E-4</v>
      </c>
      <c r="N1383">
        <f>('Exhaust Gas Math'!$E$10*((-0.000000001)*N1382^3+(0.000002)*N1382^2-0.0012*N1382+1.3446)*$B$15+L1383*'Exhaust Gas Math'!$D$14*$B$14)/('Exhaust Gas Math'!$E$10*((-0.000000001)*N1382^3+(0.000002)*N1382^2-0.0012*N1382+1.3446)+L1383*'Exhaust Gas Math'!$D$14)</f>
        <v>1100</v>
      </c>
      <c r="O1383">
        <f t="shared" si="207"/>
        <v>101325</v>
      </c>
      <c r="P1383">
        <f>((-0.0000000008)*N1383^3+(0.000003)*N1383^2-0.004*N1383+2.013)*('Exhaust Gas Math'!$E$10/(L1383+'Exhaust Gas Math'!$E$10))+(357.45*N1383^-1.004)*(L1383/(L1383+'Exhaust Gas Math'!$E$10))</f>
        <v>0.17819999999999947</v>
      </c>
      <c r="Q1383" s="9">
        <f t="shared" si="199"/>
        <v>0</v>
      </c>
      <c r="R1383" s="9">
        <f t="shared" si="200"/>
        <v>101325</v>
      </c>
      <c r="T1383">
        <f t="shared" si="208"/>
        <v>0.172375000000006</v>
      </c>
      <c r="U1383">
        <f t="shared" si="209"/>
        <v>101325</v>
      </c>
    </row>
    <row r="1384" spans="3:21" x14ac:dyDescent="0.2">
      <c r="C1384" s="1"/>
      <c r="D1384" s="1"/>
      <c r="E1384" s="1">
        <v>0.17250000000000601</v>
      </c>
      <c r="F1384" s="10">
        <f t="shared" si="201"/>
        <v>3.170000000011975E-2</v>
      </c>
      <c r="G1384" s="9">
        <f t="shared" si="202"/>
        <v>19.917697423759289</v>
      </c>
      <c r="H1384" s="9">
        <f t="shared" si="203"/>
        <v>0</v>
      </c>
      <c r="I1384" s="9">
        <f t="shared" si="204"/>
        <v>0</v>
      </c>
      <c r="J1384" s="10">
        <f t="shared" si="205"/>
        <v>3.9769296294121147E-5</v>
      </c>
      <c r="K1384" s="9">
        <f t="shared" si="206"/>
        <v>0</v>
      </c>
      <c r="L1384" s="9">
        <f>K1384*'Exhaust Gas Math'!$C$14</f>
        <v>0</v>
      </c>
      <c r="M1384" s="9">
        <f>(L1384/'Exhaust Gas Math'!$B$14)+('Exhaust Gas Math'!$D$10)</f>
        <v>4.4059320573952224E-4</v>
      </c>
      <c r="N1384">
        <f>('Exhaust Gas Math'!$E$10*((-0.000000001)*N1383^3+(0.000002)*N1383^2-0.0012*N1383+1.3446)*$B$15+L1384*'Exhaust Gas Math'!$D$14*$B$14)/('Exhaust Gas Math'!$E$10*((-0.000000001)*N1383^3+(0.000002)*N1383^2-0.0012*N1383+1.3446)+L1384*'Exhaust Gas Math'!$D$14)</f>
        <v>1100</v>
      </c>
      <c r="O1384">
        <f t="shared" si="207"/>
        <v>101325</v>
      </c>
      <c r="P1384">
        <f>((-0.0000000008)*N1384^3+(0.000003)*N1384^2-0.004*N1384+2.013)*('Exhaust Gas Math'!$E$10/(L1384+'Exhaust Gas Math'!$E$10))+(357.45*N1384^-1.004)*(L1384/(L1384+'Exhaust Gas Math'!$E$10))</f>
        <v>0.17819999999999947</v>
      </c>
      <c r="Q1384" s="9">
        <f t="shared" si="199"/>
        <v>0</v>
      </c>
      <c r="R1384" s="9">
        <f t="shared" si="200"/>
        <v>101325</v>
      </c>
      <c r="T1384">
        <f t="shared" si="208"/>
        <v>0.17250000000000601</v>
      </c>
      <c r="U1384">
        <f t="shared" si="209"/>
        <v>101325</v>
      </c>
    </row>
    <row r="1385" spans="3:21" x14ac:dyDescent="0.2">
      <c r="C1385" s="1"/>
      <c r="D1385" s="1"/>
      <c r="E1385" s="1">
        <v>0.172625000000006</v>
      </c>
      <c r="F1385" s="10">
        <f t="shared" si="201"/>
        <v>3.4187153334691966E-2</v>
      </c>
      <c r="G1385" s="9">
        <f t="shared" si="202"/>
        <v>19.856297809791403</v>
      </c>
      <c r="H1385" s="9">
        <f t="shared" si="203"/>
        <v>0</v>
      </c>
      <c r="I1385" s="9">
        <f t="shared" si="204"/>
        <v>0</v>
      </c>
      <c r="J1385" s="10">
        <f t="shared" si="205"/>
        <v>3.9769296294121147E-5</v>
      </c>
      <c r="K1385" s="9">
        <f t="shared" si="206"/>
        <v>0</v>
      </c>
      <c r="L1385" s="9">
        <f>K1385*'Exhaust Gas Math'!$C$14</f>
        <v>0</v>
      </c>
      <c r="M1385" s="9">
        <f>(L1385/'Exhaust Gas Math'!$B$14)+('Exhaust Gas Math'!$D$10)</f>
        <v>4.4059320573952224E-4</v>
      </c>
      <c r="N1385">
        <f>('Exhaust Gas Math'!$E$10*((-0.000000001)*N1384^3+(0.000002)*N1384^2-0.0012*N1384+1.3446)*$B$15+L1385*'Exhaust Gas Math'!$D$14*$B$14)/('Exhaust Gas Math'!$E$10*((-0.000000001)*N1384^3+(0.000002)*N1384^2-0.0012*N1384+1.3446)+L1385*'Exhaust Gas Math'!$D$14)</f>
        <v>1100</v>
      </c>
      <c r="O1385">
        <f t="shared" si="207"/>
        <v>101325</v>
      </c>
      <c r="P1385">
        <f>((-0.0000000008)*N1385^3+(0.000003)*N1385^2-0.004*N1385+2.013)*('Exhaust Gas Math'!$E$10/(L1385+'Exhaust Gas Math'!$E$10))+(357.45*N1385^-1.004)*(L1385/(L1385+'Exhaust Gas Math'!$E$10))</f>
        <v>0.17819999999999947</v>
      </c>
      <c r="Q1385" s="9">
        <f t="shared" si="199"/>
        <v>0</v>
      </c>
      <c r="R1385" s="9">
        <f t="shared" si="200"/>
        <v>101325</v>
      </c>
      <c r="T1385">
        <f t="shared" si="208"/>
        <v>0.172625000000006</v>
      </c>
      <c r="U1385">
        <f t="shared" si="209"/>
        <v>101325</v>
      </c>
    </row>
    <row r="1386" spans="3:21" x14ac:dyDescent="0.2">
      <c r="C1386" s="1"/>
      <c r="D1386" s="1"/>
      <c r="E1386" s="1">
        <v>0.17275000000000601</v>
      </c>
      <c r="F1386" s="10">
        <f t="shared" si="201"/>
        <v>3.6658972541893403E-2</v>
      </c>
      <c r="G1386" s="9">
        <f t="shared" si="202"/>
        <v>19.672477516937111</v>
      </c>
      <c r="H1386" s="9">
        <f t="shared" si="203"/>
        <v>0</v>
      </c>
      <c r="I1386" s="9">
        <f t="shared" si="204"/>
        <v>0</v>
      </c>
      <c r="J1386" s="10">
        <f t="shared" si="205"/>
        <v>3.9769296294121147E-5</v>
      </c>
      <c r="K1386" s="9">
        <f t="shared" si="206"/>
        <v>0</v>
      </c>
      <c r="L1386" s="9">
        <f>K1386*'Exhaust Gas Math'!$C$14</f>
        <v>0</v>
      </c>
      <c r="M1386" s="9">
        <f>(L1386/'Exhaust Gas Math'!$B$14)+('Exhaust Gas Math'!$D$10)</f>
        <v>4.4059320573952224E-4</v>
      </c>
      <c r="N1386">
        <f>('Exhaust Gas Math'!$E$10*((-0.000000001)*N1385^3+(0.000002)*N1385^2-0.0012*N1385+1.3446)*$B$15+L1386*'Exhaust Gas Math'!$D$14*$B$14)/('Exhaust Gas Math'!$E$10*((-0.000000001)*N1385^3+(0.000002)*N1385^2-0.0012*N1385+1.3446)+L1386*'Exhaust Gas Math'!$D$14)</f>
        <v>1100</v>
      </c>
      <c r="O1386">
        <f t="shared" si="207"/>
        <v>101325</v>
      </c>
      <c r="P1386">
        <f>((-0.0000000008)*N1386^3+(0.000003)*N1386^2-0.004*N1386+2.013)*('Exhaust Gas Math'!$E$10/(L1386+'Exhaust Gas Math'!$E$10))+(357.45*N1386^-1.004)*(L1386/(L1386+'Exhaust Gas Math'!$E$10))</f>
        <v>0.17819999999999947</v>
      </c>
      <c r="Q1386" s="9">
        <f t="shared" si="199"/>
        <v>0</v>
      </c>
      <c r="R1386" s="9">
        <f t="shared" si="200"/>
        <v>101325</v>
      </c>
      <c r="T1386">
        <f t="shared" si="208"/>
        <v>0.17275000000000601</v>
      </c>
      <c r="U1386">
        <f t="shared" si="209"/>
        <v>101325</v>
      </c>
    </row>
    <row r="1387" spans="3:21" x14ac:dyDescent="0.2">
      <c r="C1387" s="1"/>
      <c r="D1387" s="1"/>
      <c r="E1387" s="1">
        <v>0.172875000000006</v>
      </c>
      <c r="F1387" s="10">
        <f t="shared" si="201"/>
        <v>3.9100218034348357E-2</v>
      </c>
      <c r="G1387" s="9">
        <f t="shared" si="202"/>
        <v>19.367369858428308</v>
      </c>
      <c r="H1387" s="9">
        <f t="shared" si="203"/>
        <v>0</v>
      </c>
      <c r="I1387" s="9">
        <f t="shared" si="204"/>
        <v>0</v>
      </c>
      <c r="J1387" s="10">
        <f t="shared" si="205"/>
        <v>3.9769296294121147E-5</v>
      </c>
      <c r="K1387" s="9">
        <f t="shared" si="206"/>
        <v>0</v>
      </c>
      <c r="L1387" s="9">
        <f>K1387*'Exhaust Gas Math'!$C$14</f>
        <v>0</v>
      </c>
      <c r="M1387" s="9">
        <f>(L1387/'Exhaust Gas Math'!$B$14)+('Exhaust Gas Math'!$D$10)</f>
        <v>4.4059320573952224E-4</v>
      </c>
      <c r="N1387">
        <f>('Exhaust Gas Math'!$E$10*((-0.000000001)*N1386^3+(0.000002)*N1386^2-0.0012*N1386+1.3446)*$B$15+L1387*'Exhaust Gas Math'!$D$14*$B$14)/('Exhaust Gas Math'!$E$10*((-0.000000001)*N1386^3+(0.000002)*N1386^2-0.0012*N1386+1.3446)+L1387*'Exhaust Gas Math'!$D$14)</f>
        <v>1100</v>
      </c>
      <c r="O1387">
        <f t="shared" si="207"/>
        <v>101325</v>
      </c>
      <c r="P1387">
        <f>((-0.0000000008)*N1387^3+(0.000003)*N1387^2-0.004*N1387+2.013)*('Exhaust Gas Math'!$E$10/(L1387+'Exhaust Gas Math'!$E$10))+(357.45*N1387^-1.004)*(L1387/(L1387+'Exhaust Gas Math'!$E$10))</f>
        <v>0.17819999999999947</v>
      </c>
      <c r="Q1387" s="9">
        <f t="shared" si="199"/>
        <v>0</v>
      </c>
      <c r="R1387" s="9">
        <f t="shared" si="200"/>
        <v>101325</v>
      </c>
      <c r="T1387">
        <f t="shared" si="208"/>
        <v>0.172875000000006</v>
      </c>
      <c r="U1387">
        <f t="shared" si="209"/>
        <v>101325</v>
      </c>
    </row>
    <row r="1388" spans="3:21" x14ac:dyDescent="0.2">
      <c r="C1388" s="1"/>
      <c r="D1388" s="1"/>
      <c r="E1388" s="1">
        <v>0.17300000000000601</v>
      </c>
      <c r="F1388" s="10">
        <f t="shared" si="201"/>
        <v>4.1495838721799773E-2</v>
      </c>
      <c r="G1388" s="9">
        <f t="shared" si="202"/>
        <v>18.942855924438202</v>
      </c>
      <c r="H1388" s="9">
        <f t="shared" si="203"/>
        <v>0</v>
      </c>
      <c r="I1388" s="9">
        <f t="shared" si="204"/>
        <v>0</v>
      </c>
      <c r="J1388" s="10">
        <f t="shared" si="205"/>
        <v>3.9769296294121147E-5</v>
      </c>
      <c r="K1388" s="9">
        <f t="shared" si="206"/>
        <v>0</v>
      </c>
      <c r="L1388" s="9">
        <f>K1388*'Exhaust Gas Math'!$C$14</f>
        <v>0</v>
      </c>
      <c r="M1388" s="9">
        <f>(L1388/'Exhaust Gas Math'!$B$14)+('Exhaust Gas Math'!$D$10)</f>
        <v>4.4059320573952224E-4</v>
      </c>
      <c r="N1388">
        <f>('Exhaust Gas Math'!$E$10*((-0.000000001)*N1387^3+(0.000002)*N1387^2-0.0012*N1387+1.3446)*$B$15+L1388*'Exhaust Gas Math'!$D$14*$B$14)/('Exhaust Gas Math'!$E$10*((-0.000000001)*N1387^3+(0.000002)*N1387^2-0.0012*N1387+1.3446)+L1388*'Exhaust Gas Math'!$D$14)</f>
        <v>1100</v>
      </c>
      <c r="O1388">
        <f t="shared" si="207"/>
        <v>101325</v>
      </c>
      <c r="P1388">
        <f>((-0.0000000008)*N1388^3+(0.000003)*N1388^2-0.004*N1388+2.013)*('Exhaust Gas Math'!$E$10/(L1388+'Exhaust Gas Math'!$E$10))+(357.45*N1388^-1.004)*(L1388/(L1388+'Exhaust Gas Math'!$E$10))</f>
        <v>0.17819999999999947</v>
      </c>
      <c r="Q1388" s="9">
        <f t="shared" ref="Q1388:Q1451" si="210">H1388*-0.5*P1388*G1388^2</f>
        <v>0</v>
      </c>
      <c r="R1388" s="9">
        <f t="shared" ref="R1388:R1451" si="211">Q1388+O1388</f>
        <v>101325</v>
      </c>
      <c r="T1388">
        <f t="shared" si="208"/>
        <v>0.17300000000000601</v>
      </c>
      <c r="U1388">
        <f t="shared" si="209"/>
        <v>101325</v>
      </c>
    </row>
    <row r="1389" spans="3:21" x14ac:dyDescent="0.2">
      <c r="C1389" s="1"/>
      <c r="D1389" s="1"/>
      <c r="E1389" s="1">
        <v>0.173125000000006</v>
      </c>
      <c r="F1389" s="10">
        <f t="shared" si="201"/>
        <v>4.3831064806083522E-2</v>
      </c>
      <c r="G1389" s="9">
        <f t="shared" si="202"/>
        <v>18.401552984535318</v>
      </c>
      <c r="H1389" s="9">
        <f t="shared" si="203"/>
        <v>0</v>
      </c>
      <c r="I1389" s="9">
        <f t="shared" si="204"/>
        <v>0</v>
      </c>
      <c r="J1389" s="10">
        <f t="shared" si="205"/>
        <v>3.9769296294121147E-5</v>
      </c>
      <c r="K1389" s="9">
        <f t="shared" si="206"/>
        <v>0</v>
      </c>
      <c r="L1389" s="9">
        <f>K1389*'Exhaust Gas Math'!$C$14</f>
        <v>0</v>
      </c>
      <c r="M1389" s="9">
        <f>(L1389/'Exhaust Gas Math'!$B$14)+('Exhaust Gas Math'!$D$10)</f>
        <v>4.4059320573952224E-4</v>
      </c>
      <c r="N1389">
        <f>('Exhaust Gas Math'!$E$10*((-0.000000001)*N1388^3+(0.000002)*N1388^2-0.0012*N1388+1.3446)*$B$15+L1389*'Exhaust Gas Math'!$D$14*$B$14)/('Exhaust Gas Math'!$E$10*((-0.000000001)*N1388^3+(0.000002)*N1388^2-0.0012*N1388+1.3446)+L1389*'Exhaust Gas Math'!$D$14)</f>
        <v>1100</v>
      </c>
      <c r="O1389">
        <f t="shared" si="207"/>
        <v>101325</v>
      </c>
      <c r="P1389">
        <f>((-0.0000000008)*N1389^3+(0.000003)*N1389^2-0.004*N1389+2.013)*('Exhaust Gas Math'!$E$10/(L1389+'Exhaust Gas Math'!$E$10))+(357.45*N1389^-1.004)*(L1389/(L1389+'Exhaust Gas Math'!$E$10))</f>
        <v>0.17819999999999947</v>
      </c>
      <c r="Q1389" s="9">
        <f t="shared" si="210"/>
        <v>0</v>
      </c>
      <c r="R1389" s="9">
        <f t="shared" si="211"/>
        <v>101325</v>
      </c>
      <c r="T1389">
        <f t="shared" si="208"/>
        <v>0.173125000000006</v>
      </c>
      <c r="U1389">
        <f t="shared" si="209"/>
        <v>101325</v>
      </c>
    </row>
    <row r="1390" spans="3:21" x14ac:dyDescent="0.2">
      <c r="C1390" s="1"/>
      <c r="D1390" s="1"/>
      <c r="E1390" s="1">
        <v>0.17325000000000601</v>
      </c>
      <c r="F1390" s="10">
        <f t="shared" si="201"/>
        <v>4.6091498841850209E-2</v>
      </c>
      <c r="G1390" s="9">
        <f t="shared" si="202"/>
        <v>17.746798351345255</v>
      </c>
      <c r="H1390" s="9">
        <f t="shared" si="203"/>
        <v>0</v>
      </c>
      <c r="I1390" s="9">
        <f t="shared" si="204"/>
        <v>0</v>
      </c>
      <c r="J1390" s="10">
        <f t="shared" si="205"/>
        <v>3.9769296294121147E-5</v>
      </c>
      <c r="K1390" s="9">
        <f t="shared" si="206"/>
        <v>0</v>
      </c>
      <c r="L1390" s="9">
        <f>K1390*'Exhaust Gas Math'!$C$14</f>
        <v>0</v>
      </c>
      <c r="M1390" s="9">
        <f>(L1390/'Exhaust Gas Math'!$B$14)+('Exhaust Gas Math'!$D$10)</f>
        <v>4.4059320573952224E-4</v>
      </c>
      <c r="N1390">
        <f>('Exhaust Gas Math'!$E$10*((-0.000000001)*N1389^3+(0.000002)*N1389^2-0.0012*N1389+1.3446)*$B$15+L1390*'Exhaust Gas Math'!$D$14*$B$14)/('Exhaust Gas Math'!$E$10*((-0.000000001)*N1389^3+(0.000002)*N1389^2-0.0012*N1389+1.3446)+L1390*'Exhaust Gas Math'!$D$14)</f>
        <v>1100</v>
      </c>
      <c r="O1390">
        <f t="shared" si="207"/>
        <v>101325</v>
      </c>
      <c r="P1390">
        <f>((-0.0000000008)*N1390^3+(0.000003)*N1390^2-0.004*N1390+2.013)*('Exhaust Gas Math'!$E$10/(L1390+'Exhaust Gas Math'!$E$10))+(357.45*N1390^-1.004)*(L1390/(L1390+'Exhaust Gas Math'!$E$10))</f>
        <v>0.17819999999999947</v>
      </c>
      <c r="Q1390" s="9">
        <f t="shared" si="210"/>
        <v>0</v>
      </c>
      <c r="R1390" s="9">
        <f t="shared" si="211"/>
        <v>101325</v>
      </c>
      <c r="T1390">
        <f t="shared" si="208"/>
        <v>0.17325000000000601</v>
      </c>
      <c r="U1390">
        <f t="shared" si="209"/>
        <v>101325</v>
      </c>
    </row>
    <row r="1391" spans="3:21" x14ac:dyDescent="0.2">
      <c r="C1391" s="1"/>
      <c r="D1391" s="1"/>
      <c r="E1391" s="1">
        <v>0.173375000000006</v>
      </c>
      <c r="F1391" s="10">
        <f t="shared" si="201"/>
        <v>4.8263204501597476E-2</v>
      </c>
      <c r="G1391" s="9">
        <f t="shared" si="202"/>
        <v>16.982628804909965</v>
      </c>
      <c r="H1391" s="9">
        <f t="shared" si="203"/>
        <v>0</v>
      </c>
      <c r="I1391" s="9">
        <f t="shared" si="204"/>
        <v>0</v>
      </c>
      <c r="J1391" s="10">
        <f t="shared" si="205"/>
        <v>3.9769296294121147E-5</v>
      </c>
      <c r="K1391" s="9">
        <f t="shared" si="206"/>
        <v>0</v>
      </c>
      <c r="L1391" s="9">
        <f>K1391*'Exhaust Gas Math'!$C$14</f>
        <v>0</v>
      </c>
      <c r="M1391" s="9">
        <f>(L1391/'Exhaust Gas Math'!$B$14)+('Exhaust Gas Math'!$D$10)</f>
        <v>4.4059320573952224E-4</v>
      </c>
      <c r="N1391">
        <f>('Exhaust Gas Math'!$E$10*((-0.000000001)*N1390^3+(0.000002)*N1390^2-0.0012*N1390+1.3446)*$B$15+L1391*'Exhaust Gas Math'!$D$14*$B$14)/('Exhaust Gas Math'!$E$10*((-0.000000001)*N1390^3+(0.000002)*N1390^2-0.0012*N1390+1.3446)+L1391*'Exhaust Gas Math'!$D$14)</f>
        <v>1100</v>
      </c>
      <c r="O1391">
        <f t="shared" si="207"/>
        <v>101325</v>
      </c>
      <c r="P1391">
        <f>((-0.0000000008)*N1391^3+(0.000003)*N1391^2-0.004*N1391+2.013)*('Exhaust Gas Math'!$E$10/(L1391+'Exhaust Gas Math'!$E$10))+(357.45*N1391^-1.004)*(L1391/(L1391+'Exhaust Gas Math'!$E$10))</f>
        <v>0.17819999999999947</v>
      </c>
      <c r="Q1391" s="9">
        <f t="shared" si="210"/>
        <v>0</v>
      </c>
      <c r="R1391" s="9">
        <f t="shared" si="211"/>
        <v>101325</v>
      </c>
      <c r="T1391">
        <f t="shared" si="208"/>
        <v>0.173375000000006</v>
      </c>
      <c r="U1391">
        <f t="shared" si="209"/>
        <v>101325</v>
      </c>
    </row>
    <row r="1392" spans="3:21" x14ac:dyDescent="0.2">
      <c r="C1392" s="1"/>
      <c r="D1392" s="1"/>
      <c r="E1392" s="1">
        <v>0.17350000000000601</v>
      </c>
      <c r="F1392" s="10">
        <f t="shared" si="201"/>
        <v>5.0332792497768369E-2</v>
      </c>
      <c r="G1392" s="9">
        <f t="shared" si="202"/>
        <v>16.113755704595107</v>
      </c>
      <c r="H1392" s="9">
        <f t="shared" si="203"/>
        <v>0</v>
      </c>
      <c r="I1392" s="9">
        <f t="shared" si="204"/>
        <v>0</v>
      </c>
      <c r="J1392" s="10">
        <f t="shared" si="205"/>
        <v>3.9769296294121147E-5</v>
      </c>
      <c r="K1392" s="9">
        <f t="shared" si="206"/>
        <v>0</v>
      </c>
      <c r="L1392" s="9">
        <f>K1392*'Exhaust Gas Math'!$C$14</f>
        <v>0</v>
      </c>
      <c r="M1392" s="9">
        <f>(L1392/'Exhaust Gas Math'!$B$14)+('Exhaust Gas Math'!$D$10)</f>
        <v>4.4059320573952224E-4</v>
      </c>
      <c r="N1392">
        <f>('Exhaust Gas Math'!$E$10*((-0.000000001)*N1391^3+(0.000002)*N1391^2-0.0012*N1391+1.3446)*$B$15+L1392*'Exhaust Gas Math'!$D$14*$B$14)/('Exhaust Gas Math'!$E$10*((-0.000000001)*N1391^3+(0.000002)*N1391^2-0.0012*N1391+1.3446)+L1392*'Exhaust Gas Math'!$D$14)</f>
        <v>1100</v>
      </c>
      <c r="O1392">
        <f t="shared" si="207"/>
        <v>101325</v>
      </c>
      <c r="P1392">
        <f>((-0.0000000008)*N1392^3+(0.000003)*N1392^2-0.004*N1392+2.013)*('Exhaust Gas Math'!$E$10/(L1392+'Exhaust Gas Math'!$E$10))+(357.45*N1392^-1.004)*(L1392/(L1392+'Exhaust Gas Math'!$E$10))</f>
        <v>0.17819999999999947</v>
      </c>
      <c r="Q1392" s="9">
        <f t="shared" si="210"/>
        <v>0</v>
      </c>
      <c r="R1392" s="9">
        <f t="shared" si="211"/>
        <v>101325</v>
      </c>
      <c r="T1392">
        <f t="shared" si="208"/>
        <v>0.17350000000000601</v>
      </c>
      <c r="U1392">
        <f t="shared" si="209"/>
        <v>101325</v>
      </c>
    </row>
    <row r="1393" spans="3:21" x14ac:dyDescent="0.2">
      <c r="C1393" s="1"/>
      <c r="D1393" s="1"/>
      <c r="E1393" s="1">
        <v>0.173625000000006</v>
      </c>
      <c r="F1393" s="10">
        <f t="shared" si="201"/>
        <v>5.2287503132157548E-2</v>
      </c>
      <c r="G1393" s="9">
        <f t="shared" si="202"/>
        <v>15.145535941994245</v>
      </c>
      <c r="H1393" s="9">
        <f t="shared" si="203"/>
        <v>0</v>
      </c>
      <c r="I1393" s="9">
        <f t="shared" si="204"/>
        <v>0</v>
      </c>
      <c r="J1393" s="10">
        <f t="shared" si="205"/>
        <v>3.9769296294121147E-5</v>
      </c>
      <c r="K1393" s="9">
        <f t="shared" si="206"/>
        <v>0</v>
      </c>
      <c r="L1393" s="9">
        <f>K1393*'Exhaust Gas Math'!$C$14</f>
        <v>0</v>
      </c>
      <c r="M1393" s="9">
        <f>(L1393/'Exhaust Gas Math'!$B$14)+('Exhaust Gas Math'!$D$10)</f>
        <v>4.4059320573952224E-4</v>
      </c>
      <c r="N1393">
        <f>('Exhaust Gas Math'!$E$10*((-0.000000001)*N1392^3+(0.000002)*N1392^2-0.0012*N1392+1.3446)*$B$15+L1393*'Exhaust Gas Math'!$D$14*$B$14)/('Exhaust Gas Math'!$E$10*((-0.000000001)*N1392^3+(0.000002)*N1392^2-0.0012*N1392+1.3446)+L1393*'Exhaust Gas Math'!$D$14)</f>
        <v>1100</v>
      </c>
      <c r="O1393">
        <f t="shared" si="207"/>
        <v>101325</v>
      </c>
      <c r="P1393">
        <f>((-0.0000000008)*N1393^3+(0.000003)*N1393^2-0.004*N1393+2.013)*('Exhaust Gas Math'!$E$10/(L1393+'Exhaust Gas Math'!$E$10))+(357.45*N1393^-1.004)*(L1393/(L1393+'Exhaust Gas Math'!$E$10))</f>
        <v>0.17819999999999947</v>
      </c>
      <c r="Q1393" s="9">
        <f t="shared" si="210"/>
        <v>0</v>
      </c>
      <c r="R1393" s="9">
        <f t="shared" si="211"/>
        <v>101325</v>
      </c>
      <c r="T1393">
        <f t="shared" si="208"/>
        <v>0.173625000000006</v>
      </c>
      <c r="U1393">
        <f t="shared" si="209"/>
        <v>101325</v>
      </c>
    </row>
    <row r="1394" spans="3:21" x14ac:dyDescent="0.2">
      <c r="C1394" s="1"/>
      <c r="D1394" s="1"/>
      <c r="E1394" s="1">
        <v>0.17375000000000601</v>
      </c>
      <c r="F1394" s="10">
        <f t="shared" si="201"/>
        <v>5.4115284963698169E-2</v>
      </c>
      <c r="G1394" s="9">
        <f t="shared" si="202"/>
        <v>14.083938913908856</v>
      </c>
      <c r="H1394" s="9">
        <f t="shared" si="203"/>
        <v>0</v>
      </c>
      <c r="I1394" s="9">
        <f t="shared" si="204"/>
        <v>0</v>
      </c>
      <c r="J1394" s="10">
        <f t="shared" si="205"/>
        <v>3.9769296294121147E-5</v>
      </c>
      <c r="K1394" s="9">
        <f t="shared" si="206"/>
        <v>0</v>
      </c>
      <c r="L1394" s="9">
        <f>K1394*'Exhaust Gas Math'!$C$14</f>
        <v>0</v>
      </c>
      <c r="M1394" s="9">
        <f>(L1394/'Exhaust Gas Math'!$B$14)+('Exhaust Gas Math'!$D$10)</f>
        <v>4.4059320573952224E-4</v>
      </c>
      <c r="N1394">
        <f>('Exhaust Gas Math'!$E$10*((-0.000000001)*N1393^3+(0.000002)*N1393^2-0.0012*N1393+1.3446)*$B$15+L1394*'Exhaust Gas Math'!$D$14*$B$14)/('Exhaust Gas Math'!$E$10*((-0.000000001)*N1393^3+(0.000002)*N1393^2-0.0012*N1393+1.3446)+L1394*'Exhaust Gas Math'!$D$14)</f>
        <v>1100</v>
      </c>
      <c r="O1394">
        <f t="shared" si="207"/>
        <v>101325</v>
      </c>
      <c r="P1394">
        <f>((-0.0000000008)*N1394^3+(0.000003)*N1394^2-0.004*N1394+2.013)*('Exhaust Gas Math'!$E$10/(L1394+'Exhaust Gas Math'!$E$10))+(357.45*N1394^-1.004)*(L1394/(L1394+'Exhaust Gas Math'!$E$10))</f>
        <v>0.17819999999999947</v>
      </c>
      <c r="Q1394" s="9">
        <f t="shared" si="210"/>
        <v>0</v>
      </c>
      <c r="R1394" s="9">
        <f t="shared" si="211"/>
        <v>101325</v>
      </c>
      <c r="T1394">
        <f t="shared" si="208"/>
        <v>0.17375000000000601</v>
      </c>
      <c r="U1394">
        <f t="shared" si="209"/>
        <v>101325</v>
      </c>
    </row>
    <row r="1395" spans="3:21" x14ac:dyDescent="0.2">
      <c r="C1395" s="1"/>
      <c r="D1395" s="1"/>
      <c r="E1395" s="1">
        <v>0.173875000000006</v>
      </c>
      <c r="F1395" s="10">
        <f t="shared" si="201"/>
        <v>5.5804869109598629E-2</v>
      </c>
      <c r="G1395" s="9">
        <f t="shared" si="202"/>
        <v>12.935509719034471</v>
      </c>
      <c r="H1395" s="9">
        <f t="shared" si="203"/>
        <v>0</v>
      </c>
      <c r="I1395" s="9">
        <f t="shared" si="204"/>
        <v>0</v>
      </c>
      <c r="J1395" s="10">
        <f t="shared" si="205"/>
        <v>3.9769296294121147E-5</v>
      </c>
      <c r="K1395" s="9">
        <f t="shared" si="206"/>
        <v>0</v>
      </c>
      <c r="L1395" s="9">
        <f>K1395*'Exhaust Gas Math'!$C$14</f>
        <v>0</v>
      </c>
      <c r="M1395" s="9">
        <f>(L1395/'Exhaust Gas Math'!$B$14)+('Exhaust Gas Math'!$D$10)</f>
        <v>4.4059320573952224E-4</v>
      </c>
      <c r="N1395">
        <f>('Exhaust Gas Math'!$E$10*((-0.000000001)*N1394^3+(0.000002)*N1394^2-0.0012*N1394+1.3446)*$B$15+L1395*'Exhaust Gas Math'!$D$14*$B$14)/('Exhaust Gas Math'!$E$10*((-0.000000001)*N1394^3+(0.000002)*N1394^2-0.0012*N1394+1.3446)+L1395*'Exhaust Gas Math'!$D$14)</f>
        <v>1100</v>
      </c>
      <c r="O1395">
        <f t="shared" si="207"/>
        <v>101325</v>
      </c>
      <c r="P1395">
        <f>((-0.0000000008)*N1395^3+(0.000003)*N1395^2-0.004*N1395+2.013)*('Exhaust Gas Math'!$E$10/(L1395+'Exhaust Gas Math'!$E$10))+(357.45*N1395^-1.004)*(L1395/(L1395+'Exhaust Gas Math'!$E$10))</f>
        <v>0.17819999999999947</v>
      </c>
      <c r="Q1395" s="9">
        <f t="shared" si="210"/>
        <v>0</v>
      </c>
      <c r="R1395" s="9">
        <f t="shared" si="211"/>
        <v>101325</v>
      </c>
      <c r="T1395">
        <f t="shared" si="208"/>
        <v>0.173875000000006</v>
      </c>
      <c r="U1395">
        <f t="shared" si="209"/>
        <v>101325</v>
      </c>
    </row>
    <row r="1396" spans="3:21" x14ac:dyDescent="0.2">
      <c r="C1396" s="1"/>
      <c r="D1396" s="1"/>
      <c r="E1396" s="1">
        <v>0.17400000000000601</v>
      </c>
      <c r="F1396" s="10">
        <f t="shared" si="201"/>
        <v>5.7345838721756318E-2</v>
      </c>
      <c r="G1396" s="9">
        <f t="shared" si="202"/>
        <v>11.707328805248538</v>
      </c>
      <c r="H1396" s="9">
        <f t="shared" si="203"/>
        <v>0</v>
      </c>
      <c r="I1396" s="9">
        <f t="shared" si="204"/>
        <v>0</v>
      </c>
      <c r="J1396" s="10">
        <f t="shared" si="205"/>
        <v>3.9769296294121147E-5</v>
      </c>
      <c r="K1396" s="9">
        <f t="shared" si="206"/>
        <v>0</v>
      </c>
      <c r="L1396" s="9">
        <f>K1396*'Exhaust Gas Math'!$C$14</f>
        <v>0</v>
      </c>
      <c r="M1396" s="9">
        <f>(L1396/'Exhaust Gas Math'!$B$14)+('Exhaust Gas Math'!$D$10)</f>
        <v>4.4059320573952224E-4</v>
      </c>
      <c r="N1396">
        <f>('Exhaust Gas Math'!$E$10*((-0.000000001)*N1395^3+(0.000002)*N1395^2-0.0012*N1395+1.3446)*$B$15+L1396*'Exhaust Gas Math'!$D$14*$B$14)/('Exhaust Gas Math'!$E$10*((-0.000000001)*N1395^3+(0.000002)*N1395^2-0.0012*N1395+1.3446)+L1396*'Exhaust Gas Math'!$D$14)</f>
        <v>1100</v>
      </c>
      <c r="O1396">
        <f t="shared" si="207"/>
        <v>101325</v>
      </c>
      <c r="P1396">
        <f>((-0.0000000008)*N1396^3+(0.000003)*N1396^2-0.004*N1396+2.013)*('Exhaust Gas Math'!$E$10/(L1396+'Exhaust Gas Math'!$E$10))+(357.45*N1396^-1.004)*(L1396/(L1396+'Exhaust Gas Math'!$E$10))</f>
        <v>0.17819999999999947</v>
      </c>
      <c r="Q1396" s="9">
        <f t="shared" si="210"/>
        <v>0</v>
      </c>
      <c r="R1396" s="9">
        <f t="shared" si="211"/>
        <v>101325</v>
      </c>
      <c r="T1396">
        <f t="shared" si="208"/>
        <v>0.17400000000000601</v>
      </c>
      <c r="U1396">
        <f t="shared" si="209"/>
        <v>101325</v>
      </c>
    </row>
    <row r="1397" spans="3:21" x14ac:dyDescent="0.2">
      <c r="C1397" s="1"/>
      <c r="D1397" s="1"/>
      <c r="E1397" s="1">
        <v>0.174125000000006</v>
      </c>
      <c r="F1397" s="10">
        <f t="shared" si="201"/>
        <v>5.8728693210087092E-2</v>
      </c>
      <c r="G1397" s="9">
        <f t="shared" si="202"/>
        <v>10.406968316296831</v>
      </c>
      <c r="H1397" s="9">
        <f t="shared" si="203"/>
        <v>0</v>
      </c>
      <c r="I1397" s="9">
        <f t="shared" si="204"/>
        <v>0</v>
      </c>
      <c r="J1397" s="10">
        <f t="shared" si="205"/>
        <v>3.9769296294121147E-5</v>
      </c>
      <c r="K1397" s="9">
        <f t="shared" si="206"/>
        <v>0</v>
      </c>
      <c r="L1397" s="9">
        <f>K1397*'Exhaust Gas Math'!$C$14</f>
        <v>0</v>
      </c>
      <c r="M1397" s="9">
        <f>(L1397/'Exhaust Gas Math'!$B$14)+('Exhaust Gas Math'!$D$10)</f>
        <v>4.4059320573952224E-4</v>
      </c>
      <c r="N1397">
        <f>('Exhaust Gas Math'!$E$10*((-0.000000001)*N1396^3+(0.000002)*N1396^2-0.0012*N1396+1.3446)*$B$15+L1397*'Exhaust Gas Math'!$D$14*$B$14)/('Exhaust Gas Math'!$E$10*((-0.000000001)*N1396^3+(0.000002)*N1396^2-0.0012*N1396+1.3446)+L1397*'Exhaust Gas Math'!$D$14)</f>
        <v>1100</v>
      </c>
      <c r="O1397">
        <f t="shared" si="207"/>
        <v>101325</v>
      </c>
      <c r="P1397">
        <f>((-0.0000000008)*N1397^3+(0.000003)*N1397^2-0.004*N1397+2.013)*('Exhaust Gas Math'!$E$10/(L1397+'Exhaust Gas Math'!$E$10))+(357.45*N1397^-1.004)*(L1397/(L1397+'Exhaust Gas Math'!$E$10))</f>
        <v>0.17819999999999947</v>
      </c>
      <c r="Q1397" s="9">
        <f t="shared" si="210"/>
        <v>0</v>
      </c>
      <c r="R1397" s="9">
        <f t="shared" si="211"/>
        <v>101325</v>
      </c>
      <c r="T1397">
        <f t="shared" si="208"/>
        <v>0.174125000000006</v>
      </c>
      <c r="U1397">
        <f t="shared" si="209"/>
        <v>101325</v>
      </c>
    </row>
    <row r="1398" spans="3:21" x14ac:dyDescent="0.2">
      <c r="C1398" s="1"/>
      <c r="D1398" s="1"/>
      <c r="E1398" s="1">
        <v>0.17425000000000601</v>
      </c>
      <c r="F1398" s="10">
        <f t="shared" si="201"/>
        <v>5.9944906816825613E-2</v>
      </c>
      <c r="G1398" s="9">
        <f t="shared" si="202"/>
        <v>9.0424454070065394</v>
      </c>
      <c r="H1398" s="9">
        <f t="shared" si="203"/>
        <v>0</v>
      </c>
      <c r="I1398" s="9">
        <f t="shared" si="204"/>
        <v>0</v>
      </c>
      <c r="J1398" s="10">
        <f t="shared" si="205"/>
        <v>3.9769296294121147E-5</v>
      </c>
      <c r="K1398" s="9">
        <f t="shared" si="206"/>
        <v>0</v>
      </c>
      <c r="L1398" s="9">
        <f>K1398*'Exhaust Gas Math'!$C$14</f>
        <v>0</v>
      </c>
      <c r="M1398" s="9">
        <f>(L1398/'Exhaust Gas Math'!$B$14)+('Exhaust Gas Math'!$D$10)</f>
        <v>4.4059320573952224E-4</v>
      </c>
      <c r="N1398">
        <f>('Exhaust Gas Math'!$E$10*((-0.000000001)*N1397^3+(0.000002)*N1397^2-0.0012*N1397+1.3446)*$B$15+L1398*'Exhaust Gas Math'!$D$14*$B$14)/('Exhaust Gas Math'!$E$10*((-0.000000001)*N1397^3+(0.000002)*N1397^2-0.0012*N1397+1.3446)+L1398*'Exhaust Gas Math'!$D$14)</f>
        <v>1100</v>
      </c>
      <c r="O1398">
        <f t="shared" si="207"/>
        <v>101325</v>
      </c>
      <c r="P1398">
        <f>((-0.0000000008)*N1398^3+(0.000003)*N1398^2-0.004*N1398+2.013)*('Exhaust Gas Math'!$E$10/(L1398+'Exhaust Gas Math'!$E$10))+(357.45*N1398^-1.004)*(L1398/(L1398+'Exhaust Gas Math'!$E$10))</f>
        <v>0.17819999999999947</v>
      </c>
      <c r="Q1398" s="9">
        <f t="shared" si="210"/>
        <v>0</v>
      </c>
      <c r="R1398" s="9">
        <f t="shared" si="211"/>
        <v>101325</v>
      </c>
      <c r="T1398">
        <f t="shared" si="208"/>
        <v>0.17425000000000601</v>
      </c>
      <c r="U1398">
        <f t="shared" si="209"/>
        <v>101325</v>
      </c>
    </row>
    <row r="1399" spans="3:21" x14ac:dyDescent="0.2">
      <c r="C1399" s="1"/>
      <c r="D1399" s="1"/>
      <c r="E1399" s="1">
        <v>0.174375000000006</v>
      </c>
      <c r="F1399" s="10">
        <f t="shared" si="201"/>
        <v>6.0986981180653564E-2</v>
      </c>
      <c r="G1399" s="9">
        <f t="shared" si="202"/>
        <v>7.6221728148640704</v>
      </c>
      <c r="H1399" s="9">
        <f t="shared" si="203"/>
        <v>0</v>
      </c>
      <c r="I1399" s="9">
        <f t="shared" si="204"/>
        <v>0</v>
      </c>
      <c r="J1399" s="10">
        <f t="shared" si="205"/>
        <v>3.9769296294121147E-5</v>
      </c>
      <c r="K1399" s="9">
        <f t="shared" si="206"/>
        <v>0</v>
      </c>
      <c r="L1399" s="9">
        <f>K1399*'Exhaust Gas Math'!$C$14</f>
        <v>0</v>
      </c>
      <c r="M1399" s="9">
        <f>(L1399/'Exhaust Gas Math'!$B$14)+('Exhaust Gas Math'!$D$10)</f>
        <v>4.4059320573952224E-4</v>
      </c>
      <c r="N1399">
        <f>('Exhaust Gas Math'!$E$10*((-0.000000001)*N1398^3+(0.000002)*N1398^2-0.0012*N1398+1.3446)*$B$15+L1399*'Exhaust Gas Math'!$D$14*$B$14)/('Exhaust Gas Math'!$E$10*((-0.000000001)*N1398^3+(0.000002)*N1398^2-0.0012*N1398+1.3446)+L1399*'Exhaust Gas Math'!$D$14)</f>
        <v>1100</v>
      </c>
      <c r="O1399">
        <f t="shared" si="207"/>
        <v>101325</v>
      </c>
      <c r="P1399">
        <f>((-0.0000000008)*N1399^3+(0.000003)*N1399^2-0.004*N1399+2.013)*('Exhaust Gas Math'!$E$10/(L1399+'Exhaust Gas Math'!$E$10))+(357.45*N1399^-1.004)*(L1399/(L1399+'Exhaust Gas Math'!$E$10))</f>
        <v>0.17819999999999947</v>
      </c>
      <c r="Q1399" s="9">
        <f t="shared" si="210"/>
        <v>0</v>
      </c>
      <c r="R1399" s="9">
        <f t="shared" si="211"/>
        <v>101325</v>
      </c>
      <c r="T1399">
        <f t="shared" si="208"/>
        <v>0.174375000000006</v>
      </c>
      <c r="U1399">
        <f t="shared" si="209"/>
        <v>101325</v>
      </c>
    </row>
    <row r="1400" spans="3:21" x14ac:dyDescent="0.2">
      <c r="C1400" s="1"/>
      <c r="D1400" s="1"/>
      <c r="E1400" s="1">
        <v>0.17450000000000601</v>
      </c>
      <c r="F1400" s="10">
        <f t="shared" si="201"/>
        <v>6.1848491566593444E-2</v>
      </c>
      <c r="G1400" s="9">
        <f t="shared" si="202"/>
        <v>6.1549069926880353</v>
      </c>
      <c r="H1400" s="9">
        <f t="shared" si="203"/>
        <v>0</v>
      </c>
      <c r="I1400" s="9">
        <f t="shared" si="204"/>
        <v>0</v>
      </c>
      <c r="J1400" s="10">
        <f t="shared" si="205"/>
        <v>3.9769296294121147E-5</v>
      </c>
      <c r="K1400" s="9">
        <f t="shared" si="206"/>
        <v>0</v>
      </c>
      <c r="L1400" s="9">
        <f>K1400*'Exhaust Gas Math'!$C$14</f>
        <v>0</v>
      </c>
      <c r="M1400" s="9">
        <f>(L1400/'Exhaust Gas Math'!$B$14)+('Exhaust Gas Math'!$D$10)</f>
        <v>4.4059320573952224E-4</v>
      </c>
      <c r="N1400">
        <f>('Exhaust Gas Math'!$E$10*((-0.000000001)*N1399^3+(0.000002)*N1399^2-0.0012*N1399+1.3446)*$B$15+L1400*'Exhaust Gas Math'!$D$14*$B$14)/('Exhaust Gas Math'!$E$10*((-0.000000001)*N1399^3+(0.000002)*N1399^2-0.0012*N1399+1.3446)+L1400*'Exhaust Gas Math'!$D$14)</f>
        <v>1100</v>
      </c>
      <c r="O1400">
        <f t="shared" si="207"/>
        <v>101325</v>
      </c>
      <c r="P1400">
        <f>((-0.0000000008)*N1400^3+(0.000003)*N1400^2-0.004*N1400+2.013)*('Exhaust Gas Math'!$E$10/(L1400+'Exhaust Gas Math'!$E$10))+(357.45*N1400^-1.004)*(L1400/(L1400+'Exhaust Gas Math'!$E$10))</f>
        <v>0.17819999999999947</v>
      </c>
      <c r="Q1400" s="9">
        <f t="shared" si="210"/>
        <v>0</v>
      </c>
      <c r="R1400" s="9">
        <f t="shared" si="211"/>
        <v>101325</v>
      </c>
      <c r="T1400">
        <f t="shared" si="208"/>
        <v>0.17450000000000601</v>
      </c>
      <c r="U1400">
        <f t="shared" si="209"/>
        <v>101325</v>
      </c>
    </row>
    <row r="1401" spans="3:21" x14ac:dyDescent="0.2">
      <c r="C1401" s="1"/>
      <c r="D1401" s="1"/>
      <c r="E1401" s="1">
        <v>0.174625000000006</v>
      </c>
      <c r="F1401" s="10">
        <f t="shared" si="201"/>
        <v>6.2524126476634218E-2</v>
      </c>
      <c r="G1401" s="9">
        <f t="shared" si="202"/>
        <v>4.649694122188353</v>
      </c>
      <c r="H1401" s="9">
        <f t="shared" si="203"/>
        <v>0</v>
      </c>
      <c r="I1401" s="9">
        <f t="shared" si="204"/>
        <v>0</v>
      </c>
      <c r="J1401" s="10">
        <f t="shared" si="205"/>
        <v>3.9769296294121147E-5</v>
      </c>
      <c r="K1401" s="9">
        <f t="shared" si="206"/>
        <v>0</v>
      </c>
      <c r="L1401" s="9">
        <f>K1401*'Exhaust Gas Math'!$C$14</f>
        <v>0</v>
      </c>
      <c r="M1401" s="9">
        <f>(L1401/'Exhaust Gas Math'!$B$14)+('Exhaust Gas Math'!$D$10)</f>
        <v>4.4059320573952224E-4</v>
      </c>
      <c r="N1401">
        <f>('Exhaust Gas Math'!$E$10*((-0.000000001)*N1400^3+(0.000002)*N1400^2-0.0012*N1400+1.3446)*$B$15+L1401*'Exhaust Gas Math'!$D$14*$B$14)/('Exhaust Gas Math'!$E$10*((-0.000000001)*N1400^3+(0.000002)*N1400^2-0.0012*N1400+1.3446)+L1401*'Exhaust Gas Math'!$D$14)</f>
        <v>1100</v>
      </c>
      <c r="O1401">
        <f t="shared" si="207"/>
        <v>101325</v>
      </c>
      <c r="P1401">
        <f>((-0.0000000008)*N1401^3+(0.000003)*N1401^2-0.004*N1401+2.013)*('Exhaust Gas Math'!$E$10/(L1401+'Exhaust Gas Math'!$E$10))+(357.45*N1401^-1.004)*(L1401/(L1401+'Exhaust Gas Math'!$E$10))</f>
        <v>0.17819999999999947</v>
      </c>
      <c r="Q1401" s="9">
        <f t="shared" si="210"/>
        <v>0</v>
      </c>
      <c r="R1401" s="9">
        <f t="shared" si="211"/>
        <v>101325</v>
      </c>
      <c r="T1401">
        <f t="shared" si="208"/>
        <v>0.174625000000006</v>
      </c>
      <c r="U1401">
        <f t="shared" si="209"/>
        <v>101325</v>
      </c>
    </row>
    <row r="1402" spans="3:21" x14ac:dyDescent="0.2">
      <c r="C1402" s="1"/>
      <c r="D1402" s="1"/>
      <c r="E1402" s="1">
        <v>0.17475000000000601</v>
      </c>
      <c r="F1402" s="10">
        <f t="shared" si="201"/>
        <v>6.30097203968846E-2</v>
      </c>
      <c r="G1402" s="9">
        <f t="shared" si="202"/>
        <v>3.1158143412446369</v>
      </c>
      <c r="H1402" s="9">
        <f t="shared" si="203"/>
        <v>0</v>
      </c>
      <c r="I1402" s="9">
        <f t="shared" si="204"/>
        <v>0</v>
      </c>
      <c r="J1402" s="10">
        <f t="shared" si="205"/>
        <v>3.9769296294121147E-5</v>
      </c>
      <c r="K1402" s="9">
        <f t="shared" si="206"/>
        <v>0</v>
      </c>
      <c r="L1402" s="9">
        <f>K1402*'Exhaust Gas Math'!$C$14</f>
        <v>0</v>
      </c>
      <c r="M1402" s="9">
        <f>(L1402/'Exhaust Gas Math'!$B$14)+('Exhaust Gas Math'!$D$10)</f>
        <v>4.4059320573952224E-4</v>
      </c>
      <c r="N1402">
        <f>('Exhaust Gas Math'!$E$10*((-0.000000001)*N1401^3+(0.000002)*N1401^2-0.0012*N1401+1.3446)*$B$15+L1402*'Exhaust Gas Math'!$D$14*$B$14)/('Exhaust Gas Math'!$E$10*((-0.000000001)*N1401^3+(0.000002)*N1401^2-0.0012*N1401+1.3446)+L1402*'Exhaust Gas Math'!$D$14)</f>
        <v>1100</v>
      </c>
      <c r="O1402">
        <f t="shared" si="207"/>
        <v>101325</v>
      </c>
      <c r="P1402">
        <f>((-0.0000000008)*N1402^3+(0.000003)*N1402^2-0.004*N1402+2.013)*('Exhaust Gas Math'!$E$10/(L1402+'Exhaust Gas Math'!$E$10))+(357.45*N1402^-1.004)*(L1402/(L1402+'Exhaust Gas Math'!$E$10))</f>
        <v>0.17819999999999947</v>
      </c>
      <c r="Q1402" s="9">
        <f t="shared" si="210"/>
        <v>0</v>
      </c>
      <c r="R1402" s="9">
        <f t="shared" si="211"/>
        <v>101325</v>
      </c>
      <c r="T1402">
        <f t="shared" si="208"/>
        <v>0.17475000000000601</v>
      </c>
      <c r="U1402">
        <f t="shared" si="209"/>
        <v>101325</v>
      </c>
    </row>
    <row r="1403" spans="3:21" x14ac:dyDescent="0.2">
      <c r="C1403" s="1"/>
      <c r="D1403" s="1"/>
      <c r="E1403" s="1">
        <v>0.174875000000006</v>
      </c>
      <c r="F1403" s="10">
        <f t="shared" si="201"/>
        <v>6.3302279479349549E-2</v>
      </c>
      <c r="G1403" s="9">
        <f t="shared" si="202"/>
        <v>1.5627245287740159</v>
      </c>
      <c r="H1403" s="9">
        <f t="shared" si="203"/>
        <v>0</v>
      </c>
      <c r="I1403" s="9">
        <f t="shared" si="204"/>
        <v>0</v>
      </c>
      <c r="J1403" s="10">
        <f t="shared" si="205"/>
        <v>3.9769296294121147E-5</v>
      </c>
      <c r="K1403" s="9">
        <f t="shared" si="206"/>
        <v>0</v>
      </c>
      <c r="L1403" s="9">
        <f>K1403*'Exhaust Gas Math'!$C$14</f>
        <v>0</v>
      </c>
      <c r="M1403" s="9">
        <f>(L1403/'Exhaust Gas Math'!$B$14)+('Exhaust Gas Math'!$D$10)</f>
        <v>4.4059320573952224E-4</v>
      </c>
      <c r="N1403">
        <f>('Exhaust Gas Math'!$E$10*((-0.000000001)*N1402^3+(0.000002)*N1402^2-0.0012*N1402+1.3446)*$B$15+L1403*'Exhaust Gas Math'!$D$14*$B$14)/('Exhaust Gas Math'!$E$10*((-0.000000001)*N1402^3+(0.000002)*N1402^2-0.0012*N1402+1.3446)+L1403*'Exhaust Gas Math'!$D$14)</f>
        <v>1100</v>
      </c>
      <c r="O1403">
        <f t="shared" si="207"/>
        <v>101325</v>
      </c>
      <c r="P1403">
        <f>((-0.0000000008)*N1403^3+(0.000003)*N1403^2-0.004*N1403+2.013)*('Exhaust Gas Math'!$E$10/(L1403+'Exhaust Gas Math'!$E$10))+(357.45*N1403^-1.004)*(L1403/(L1403+'Exhaust Gas Math'!$E$10))</f>
        <v>0.17819999999999947</v>
      </c>
      <c r="Q1403" s="9">
        <f t="shared" si="210"/>
        <v>0</v>
      </c>
      <c r="R1403" s="9">
        <f t="shared" si="211"/>
        <v>101325</v>
      </c>
      <c r="T1403">
        <f t="shared" si="208"/>
        <v>0.174875000000006</v>
      </c>
      <c r="U1403">
        <f t="shared" si="209"/>
        <v>101325</v>
      </c>
    </row>
    <row r="1404" spans="3:21" x14ac:dyDescent="0.2">
      <c r="C1404" s="1"/>
      <c r="D1404" s="1"/>
      <c r="E1404" s="1">
        <v>0.17500000000000601</v>
      </c>
      <c r="F1404" s="10">
        <f t="shared" si="201"/>
        <v>6.3399999999999998E-2</v>
      </c>
      <c r="G1404" s="9">
        <f t="shared" si="202"/>
        <v>-7.5134466804333674E-11</v>
      </c>
      <c r="H1404" s="9">
        <f t="shared" si="203"/>
        <v>0</v>
      </c>
      <c r="I1404" s="9">
        <f t="shared" si="204"/>
        <v>0</v>
      </c>
      <c r="J1404" s="10">
        <f t="shared" si="205"/>
        <v>3.9769296294121147E-5</v>
      </c>
      <c r="K1404" s="9">
        <f t="shared" si="206"/>
        <v>0</v>
      </c>
      <c r="L1404" s="9">
        <f>K1404*'Exhaust Gas Math'!$C$14</f>
        <v>0</v>
      </c>
      <c r="M1404" s="9">
        <f>(L1404/'Exhaust Gas Math'!$B$14)+('Exhaust Gas Math'!$D$10)</f>
        <v>4.4059320573952224E-4</v>
      </c>
      <c r="N1404">
        <f>('Exhaust Gas Math'!$E$10*((-0.000000001)*N1403^3+(0.000002)*N1403^2-0.0012*N1403+1.3446)*$B$15+L1404*'Exhaust Gas Math'!$D$14*$B$14)/('Exhaust Gas Math'!$E$10*((-0.000000001)*N1403^3+(0.000002)*N1403^2-0.0012*N1403+1.3446)+L1404*'Exhaust Gas Math'!$D$14)</f>
        <v>1100</v>
      </c>
      <c r="O1404">
        <f t="shared" si="207"/>
        <v>101325</v>
      </c>
      <c r="P1404">
        <f>((-0.0000000008)*N1404^3+(0.000003)*N1404^2-0.004*N1404+2.013)*('Exhaust Gas Math'!$E$10/(L1404+'Exhaust Gas Math'!$E$10))+(357.45*N1404^-1.004)*(L1404/(L1404+'Exhaust Gas Math'!$E$10))</f>
        <v>0.17819999999999947</v>
      </c>
      <c r="Q1404" s="9">
        <f t="shared" si="210"/>
        <v>0</v>
      </c>
      <c r="R1404" s="9">
        <f t="shared" si="211"/>
        <v>101325</v>
      </c>
      <c r="T1404">
        <f t="shared" si="208"/>
        <v>0.17500000000000601</v>
      </c>
      <c r="U1404">
        <f t="shared" si="209"/>
        <v>101325</v>
      </c>
    </row>
    <row r="1405" spans="3:21" x14ac:dyDescent="0.2">
      <c r="C1405" s="1"/>
      <c r="D1405" s="1"/>
      <c r="E1405" s="1">
        <v>0.175125000000006</v>
      </c>
      <c r="F1405" s="10">
        <f t="shared" si="201"/>
        <v>6.3302279479330786E-2</v>
      </c>
      <c r="G1405" s="9">
        <f t="shared" si="202"/>
        <v>-1.5627245289238219</v>
      </c>
      <c r="H1405" s="9">
        <f t="shared" si="203"/>
        <v>0</v>
      </c>
      <c r="I1405" s="9">
        <f t="shared" si="204"/>
        <v>0</v>
      </c>
      <c r="J1405" s="10">
        <f t="shared" si="205"/>
        <v>3.9769296294121147E-5</v>
      </c>
      <c r="K1405" s="9">
        <f t="shared" si="206"/>
        <v>0</v>
      </c>
      <c r="L1405" s="9">
        <f>K1405*'Exhaust Gas Math'!$C$14</f>
        <v>0</v>
      </c>
      <c r="M1405" s="9">
        <f>(L1405/'Exhaust Gas Math'!$B$14)+('Exhaust Gas Math'!$D$10)</f>
        <v>4.4059320573952224E-4</v>
      </c>
      <c r="N1405">
        <f>('Exhaust Gas Math'!$E$10*((-0.000000001)*N1404^3+(0.000002)*N1404^2-0.0012*N1404+1.3446)*$B$15+L1405*'Exhaust Gas Math'!$D$14*$B$14)/('Exhaust Gas Math'!$E$10*((-0.000000001)*N1404^3+(0.000002)*N1404^2-0.0012*N1404+1.3446)+L1405*'Exhaust Gas Math'!$D$14)</f>
        <v>1100</v>
      </c>
      <c r="O1405">
        <f t="shared" si="207"/>
        <v>101325</v>
      </c>
      <c r="P1405">
        <f>((-0.0000000008)*N1405^3+(0.000003)*N1405^2-0.004*N1405+2.013)*('Exhaust Gas Math'!$E$10/(L1405+'Exhaust Gas Math'!$E$10))+(357.45*N1405^-1.004)*(L1405/(L1405+'Exhaust Gas Math'!$E$10))</f>
        <v>0.17819999999999947</v>
      </c>
      <c r="Q1405" s="9">
        <f t="shared" si="210"/>
        <v>0</v>
      </c>
      <c r="R1405" s="9">
        <f t="shared" si="211"/>
        <v>101325</v>
      </c>
      <c r="T1405">
        <f t="shared" si="208"/>
        <v>0.175125000000006</v>
      </c>
      <c r="U1405">
        <f t="shared" si="209"/>
        <v>101325</v>
      </c>
    </row>
    <row r="1406" spans="3:21" x14ac:dyDescent="0.2">
      <c r="C1406" s="1"/>
      <c r="D1406" s="1"/>
      <c r="E1406" s="1">
        <v>0.17525000000000601</v>
      </c>
      <c r="F1406" s="10">
        <f t="shared" si="201"/>
        <v>6.3009720396847116E-2</v>
      </c>
      <c r="G1406" s="9">
        <f t="shared" si="202"/>
        <v>-3.1158143413933352</v>
      </c>
      <c r="H1406" s="9">
        <f t="shared" si="203"/>
        <v>0</v>
      </c>
      <c r="I1406" s="9">
        <f t="shared" si="204"/>
        <v>0</v>
      </c>
      <c r="J1406" s="10">
        <f t="shared" si="205"/>
        <v>3.9769296294121147E-5</v>
      </c>
      <c r="K1406" s="9">
        <f t="shared" si="206"/>
        <v>0</v>
      </c>
      <c r="L1406" s="9">
        <f>K1406*'Exhaust Gas Math'!$C$14</f>
        <v>0</v>
      </c>
      <c r="M1406" s="9">
        <f>(L1406/'Exhaust Gas Math'!$B$14)+('Exhaust Gas Math'!$D$10)</f>
        <v>4.4059320573952224E-4</v>
      </c>
      <c r="N1406">
        <f>('Exhaust Gas Math'!$E$10*((-0.000000001)*N1405^3+(0.000002)*N1405^2-0.0012*N1405+1.3446)*$B$15+L1406*'Exhaust Gas Math'!$D$14*$B$14)/('Exhaust Gas Math'!$E$10*((-0.000000001)*N1405^3+(0.000002)*N1405^2-0.0012*N1405+1.3446)+L1406*'Exhaust Gas Math'!$D$14)</f>
        <v>1100</v>
      </c>
      <c r="O1406">
        <f t="shared" si="207"/>
        <v>101325</v>
      </c>
      <c r="P1406">
        <f>((-0.0000000008)*N1406^3+(0.000003)*N1406^2-0.004*N1406+2.013)*('Exhaust Gas Math'!$E$10/(L1406+'Exhaust Gas Math'!$E$10))+(357.45*N1406^-1.004)*(L1406/(L1406+'Exhaust Gas Math'!$E$10))</f>
        <v>0.17819999999999947</v>
      </c>
      <c r="Q1406" s="9">
        <f t="shared" si="210"/>
        <v>0</v>
      </c>
      <c r="R1406" s="9">
        <f t="shared" si="211"/>
        <v>101325</v>
      </c>
      <c r="T1406">
        <f t="shared" si="208"/>
        <v>0.17525000000000601</v>
      </c>
      <c r="U1406">
        <f t="shared" si="209"/>
        <v>101325</v>
      </c>
    </row>
    <row r="1407" spans="3:21" x14ac:dyDescent="0.2">
      <c r="C1407" s="1"/>
      <c r="D1407" s="1"/>
      <c r="E1407" s="1">
        <v>0.175375000000006</v>
      </c>
      <c r="F1407" s="10">
        <f t="shared" si="201"/>
        <v>6.2524126476578498E-2</v>
      </c>
      <c r="G1407" s="9">
        <f t="shared" si="202"/>
        <v>-4.6496941223341945</v>
      </c>
      <c r="H1407" s="9">
        <f t="shared" si="203"/>
        <v>0</v>
      </c>
      <c r="I1407" s="9">
        <f t="shared" si="204"/>
        <v>0</v>
      </c>
      <c r="J1407" s="10">
        <f t="shared" si="205"/>
        <v>3.9769296294121147E-5</v>
      </c>
      <c r="K1407" s="9">
        <f t="shared" si="206"/>
        <v>0</v>
      </c>
      <c r="L1407" s="9">
        <f>K1407*'Exhaust Gas Math'!$C$14</f>
        <v>0</v>
      </c>
      <c r="M1407" s="9">
        <f>(L1407/'Exhaust Gas Math'!$B$14)+('Exhaust Gas Math'!$D$10)</f>
        <v>4.4059320573952224E-4</v>
      </c>
      <c r="N1407">
        <f>('Exhaust Gas Math'!$E$10*((-0.000000001)*N1406^3+(0.000002)*N1406^2-0.0012*N1406+1.3446)*$B$15+L1407*'Exhaust Gas Math'!$D$14*$B$14)/('Exhaust Gas Math'!$E$10*((-0.000000001)*N1406^3+(0.000002)*N1406^2-0.0012*N1406+1.3446)+L1407*'Exhaust Gas Math'!$D$14)</f>
        <v>1100</v>
      </c>
      <c r="O1407">
        <f t="shared" si="207"/>
        <v>101325</v>
      </c>
      <c r="P1407">
        <f>((-0.0000000008)*N1407^3+(0.000003)*N1407^2-0.004*N1407+2.013)*('Exhaust Gas Math'!$E$10/(L1407+'Exhaust Gas Math'!$E$10))+(357.45*N1407^-1.004)*(L1407/(L1407+'Exhaust Gas Math'!$E$10))</f>
        <v>0.17819999999999947</v>
      </c>
      <c r="Q1407" s="9">
        <f t="shared" si="210"/>
        <v>0</v>
      </c>
      <c r="R1407" s="9">
        <f t="shared" si="211"/>
        <v>101325</v>
      </c>
      <c r="T1407">
        <f t="shared" si="208"/>
        <v>0.175375000000006</v>
      </c>
      <c r="U1407">
        <f t="shared" si="209"/>
        <v>101325</v>
      </c>
    </row>
    <row r="1408" spans="3:21" x14ac:dyDescent="0.2">
      <c r="C1408" s="1"/>
      <c r="D1408" s="1"/>
      <c r="E1408" s="1">
        <v>0.17550000000000601</v>
      </c>
      <c r="F1408" s="10">
        <f t="shared" si="201"/>
        <v>6.1848491566519392E-2</v>
      </c>
      <c r="G1408" s="9">
        <f t="shared" si="202"/>
        <v>-6.1549069928312203</v>
      </c>
      <c r="H1408" s="9">
        <f t="shared" si="203"/>
        <v>0</v>
      </c>
      <c r="I1408" s="9">
        <f t="shared" si="204"/>
        <v>0</v>
      </c>
      <c r="J1408" s="10">
        <f t="shared" si="205"/>
        <v>3.9769296294121147E-5</v>
      </c>
      <c r="K1408" s="9">
        <f t="shared" si="206"/>
        <v>0</v>
      </c>
      <c r="L1408" s="9">
        <f>K1408*'Exhaust Gas Math'!$C$14</f>
        <v>0</v>
      </c>
      <c r="M1408" s="9">
        <f>(L1408/'Exhaust Gas Math'!$B$14)+('Exhaust Gas Math'!$D$10)</f>
        <v>4.4059320573952224E-4</v>
      </c>
      <c r="N1408">
        <f>('Exhaust Gas Math'!$E$10*((-0.000000001)*N1407^3+(0.000002)*N1407^2-0.0012*N1407+1.3446)*$B$15+L1408*'Exhaust Gas Math'!$D$14*$B$14)/('Exhaust Gas Math'!$E$10*((-0.000000001)*N1407^3+(0.000002)*N1407^2-0.0012*N1407+1.3446)+L1408*'Exhaust Gas Math'!$D$14)</f>
        <v>1100</v>
      </c>
      <c r="O1408">
        <f t="shared" si="207"/>
        <v>101325</v>
      </c>
      <c r="P1408">
        <f>((-0.0000000008)*N1408^3+(0.000003)*N1408^2-0.004*N1408+2.013)*('Exhaust Gas Math'!$E$10/(L1408+'Exhaust Gas Math'!$E$10))+(357.45*N1408^-1.004)*(L1408/(L1408+'Exhaust Gas Math'!$E$10))</f>
        <v>0.17819999999999947</v>
      </c>
      <c r="Q1408" s="9">
        <f t="shared" si="210"/>
        <v>0</v>
      </c>
      <c r="R1408" s="9">
        <f t="shared" si="211"/>
        <v>101325</v>
      </c>
      <c r="T1408">
        <f t="shared" si="208"/>
        <v>0.17550000000000601</v>
      </c>
      <c r="U1408">
        <f t="shared" si="209"/>
        <v>101325</v>
      </c>
    </row>
    <row r="1409" spans="3:21" x14ac:dyDescent="0.2">
      <c r="C1409" s="1"/>
      <c r="D1409" s="1"/>
      <c r="E1409" s="1">
        <v>0.175625000000006</v>
      </c>
      <c r="F1409" s="10">
        <f t="shared" si="201"/>
        <v>6.0986981180562047E-2</v>
      </c>
      <c r="G1409" s="9">
        <f t="shared" si="202"/>
        <v>-7.6221728150029007</v>
      </c>
      <c r="H1409" s="9">
        <f t="shared" si="203"/>
        <v>0</v>
      </c>
      <c r="I1409" s="9">
        <f t="shared" si="204"/>
        <v>0</v>
      </c>
      <c r="J1409" s="10">
        <f t="shared" si="205"/>
        <v>3.9769296294121147E-5</v>
      </c>
      <c r="K1409" s="9">
        <f t="shared" si="206"/>
        <v>0</v>
      </c>
      <c r="L1409" s="9">
        <f>K1409*'Exhaust Gas Math'!$C$14</f>
        <v>0</v>
      </c>
      <c r="M1409" s="9">
        <f>(L1409/'Exhaust Gas Math'!$B$14)+('Exhaust Gas Math'!$D$10)</f>
        <v>4.4059320573952224E-4</v>
      </c>
      <c r="N1409">
        <f>('Exhaust Gas Math'!$E$10*((-0.000000001)*N1408^3+(0.000002)*N1408^2-0.0012*N1408+1.3446)*$B$15+L1409*'Exhaust Gas Math'!$D$14*$B$14)/('Exhaust Gas Math'!$E$10*((-0.000000001)*N1408^3+(0.000002)*N1408^2-0.0012*N1408+1.3446)+L1409*'Exhaust Gas Math'!$D$14)</f>
        <v>1100</v>
      </c>
      <c r="O1409">
        <f t="shared" si="207"/>
        <v>101325</v>
      </c>
      <c r="P1409">
        <f>((-0.0000000008)*N1409^3+(0.000003)*N1409^2-0.004*N1409+2.013)*('Exhaust Gas Math'!$E$10/(L1409+'Exhaust Gas Math'!$E$10))+(357.45*N1409^-1.004)*(L1409/(L1409+'Exhaust Gas Math'!$E$10))</f>
        <v>0.17819999999999947</v>
      </c>
      <c r="Q1409" s="9">
        <f t="shared" si="210"/>
        <v>0</v>
      </c>
      <c r="R1409" s="9">
        <f t="shared" si="211"/>
        <v>101325</v>
      </c>
      <c r="T1409">
        <f t="shared" si="208"/>
        <v>0.175625000000006</v>
      </c>
      <c r="U1409">
        <f t="shared" si="209"/>
        <v>101325</v>
      </c>
    </row>
    <row r="1410" spans="3:21" x14ac:dyDescent="0.2">
      <c r="C1410" s="1"/>
      <c r="D1410" s="1"/>
      <c r="E1410" s="1">
        <v>0.17575000000000601</v>
      </c>
      <c r="F1410" s="10">
        <f t="shared" si="201"/>
        <v>5.9944906816716825E-2</v>
      </c>
      <c r="G1410" s="9">
        <f t="shared" si="202"/>
        <v>-9.042445407140681</v>
      </c>
      <c r="H1410" s="9">
        <f t="shared" si="203"/>
        <v>0</v>
      </c>
      <c r="I1410" s="9">
        <f t="shared" si="204"/>
        <v>0</v>
      </c>
      <c r="J1410" s="10">
        <f t="shared" si="205"/>
        <v>3.9769296294121147E-5</v>
      </c>
      <c r="K1410" s="9">
        <f t="shared" si="206"/>
        <v>0</v>
      </c>
      <c r="L1410" s="9">
        <f>K1410*'Exhaust Gas Math'!$C$14</f>
        <v>0</v>
      </c>
      <c r="M1410" s="9">
        <f>(L1410/'Exhaust Gas Math'!$B$14)+('Exhaust Gas Math'!$D$10)</f>
        <v>4.4059320573952224E-4</v>
      </c>
      <c r="N1410">
        <f>('Exhaust Gas Math'!$E$10*((-0.000000001)*N1409^3+(0.000002)*N1409^2-0.0012*N1409+1.3446)*$B$15+L1410*'Exhaust Gas Math'!$D$14*$B$14)/('Exhaust Gas Math'!$E$10*((-0.000000001)*N1409^3+(0.000002)*N1409^2-0.0012*N1409+1.3446)+L1410*'Exhaust Gas Math'!$D$14)</f>
        <v>1100</v>
      </c>
      <c r="O1410">
        <f t="shared" si="207"/>
        <v>101325</v>
      </c>
      <c r="P1410">
        <f>((-0.0000000008)*N1410^3+(0.000003)*N1410^2-0.004*N1410+2.013)*('Exhaust Gas Math'!$E$10/(L1410+'Exhaust Gas Math'!$E$10))+(357.45*N1410^-1.004)*(L1410/(L1410+'Exhaust Gas Math'!$E$10))</f>
        <v>0.17819999999999947</v>
      </c>
      <c r="Q1410" s="9">
        <f t="shared" si="210"/>
        <v>0</v>
      </c>
      <c r="R1410" s="9">
        <f t="shared" si="211"/>
        <v>101325</v>
      </c>
      <c r="T1410">
        <f t="shared" si="208"/>
        <v>0.17575000000000601</v>
      </c>
      <c r="U1410">
        <f t="shared" si="209"/>
        <v>101325</v>
      </c>
    </row>
    <row r="1411" spans="3:21" x14ac:dyDescent="0.2">
      <c r="C1411" s="1"/>
      <c r="D1411" s="1"/>
      <c r="E1411" s="1">
        <v>0.175875000000006</v>
      </c>
      <c r="F1411" s="10">
        <f t="shared" si="201"/>
        <v>5.8728693209962365E-2</v>
      </c>
      <c r="G1411" s="9">
        <f t="shared" si="202"/>
        <v>-10.406968316424715</v>
      </c>
      <c r="H1411" s="9">
        <f t="shared" si="203"/>
        <v>0</v>
      </c>
      <c r="I1411" s="9">
        <f t="shared" si="204"/>
        <v>0</v>
      </c>
      <c r="J1411" s="10">
        <f t="shared" si="205"/>
        <v>3.9769296294121147E-5</v>
      </c>
      <c r="K1411" s="9">
        <f t="shared" si="206"/>
        <v>0</v>
      </c>
      <c r="L1411" s="9">
        <f>K1411*'Exhaust Gas Math'!$C$14</f>
        <v>0</v>
      </c>
      <c r="M1411" s="9">
        <f>(L1411/'Exhaust Gas Math'!$B$14)+('Exhaust Gas Math'!$D$10)</f>
        <v>4.4059320573952224E-4</v>
      </c>
      <c r="N1411">
        <f>('Exhaust Gas Math'!$E$10*((-0.000000001)*N1410^3+(0.000002)*N1410^2-0.0012*N1410+1.3446)*$B$15+L1411*'Exhaust Gas Math'!$D$14*$B$14)/('Exhaust Gas Math'!$E$10*((-0.000000001)*N1410^3+(0.000002)*N1410^2-0.0012*N1410+1.3446)+L1411*'Exhaust Gas Math'!$D$14)</f>
        <v>1100</v>
      </c>
      <c r="O1411">
        <f t="shared" si="207"/>
        <v>101325</v>
      </c>
      <c r="P1411">
        <f>((-0.0000000008)*N1411^3+(0.000003)*N1411^2-0.004*N1411+2.013)*('Exhaust Gas Math'!$E$10/(L1411+'Exhaust Gas Math'!$E$10))+(357.45*N1411^-1.004)*(L1411/(L1411+'Exhaust Gas Math'!$E$10))</f>
        <v>0.17819999999999947</v>
      </c>
      <c r="Q1411" s="9">
        <f t="shared" si="210"/>
        <v>0</v>
      </c>
      <c r="R1411" s="9">
        <f t="shared" si="211"/>
        <v>101325</v>
      </c>
      <c r="T1411">
        <f t="shared" si="208"/>
        <v>0.175875000000006</v>
      </c>
      <c r="U1411">
        <f t="shared" si="209"/>
        <v>101325</v>
      </c>
    </row>
    <row r="1412" spans="3:21" x14ac:dyDescent="0.2">
      <c r="C1412" s="1"/>
      <c r="D1412" s="1"/>
      <c r="E1412" s="1">
        <v>0.17600000000000601</v>
      </c>
      <c r="F1412" s="10">
        <f t="shared" ref="F1412:F1475" si="212">-(($B$3/1000)/2)*COS($B$10*E1412)+(($B$3/1000)/2)</f>
        <v>5.7345838721615479E-2</v>
      </c>
      <c r="G1412" s="9">
        <f t="shared" ref="G1412:G1475" si="213">($B$3/1000/2)*$B$10*SIN($B$10*E1412)</f>
        <v>-11.707328805370338</v>
      </c>
      <c r="H1412" s="9">
        <f t="shared" ref="H1412:H1475" si="214">IF(MOD(E1412,(1/($B$9/2)))&lt;=(1/($B$9*2)),1,0)</f>
        <v>0</v>
      </c>
      <c r="I1412" s="9">
        <f t="shared" ref="I1412:I1475" si="215">F1412*$B$4*H1412</f>
        <v>0</v>
      </c>
      <c r="J1412" s="10">
        <f t="shared" ref="J1412:J1475" si="216">$B$7+H1412*I1412</f>
        <v>3.9769296294121147E-5</v>
      </c>
      <c r="K1412" s="9">
        <f t="shared" ref="K1412:K1475" si="217">(I1412)*$B$11*H1412</f>
        <v>0</v>
      </c>
      <c r="L1412" s="9">
        <f>K1412*'Exhaust Gas Math'!$C$14</f>
        <v>0</v>
      </c>
      <c r="M1412" s="9">
        <f>(L1412/'Exhaust Gas Math'!$B$14)+('Exhaust Gas Math'!$D$10)</f>
        <v>4.4059320573952224E-4</v>
      </c>
      <c r="N1412">
        <f>('Exhaust Gas Math'!$E$10*((-0.000000001)*N1411^3+(0.000002)*N1411^2-0.0012*N1411+1.3446)*$B$15+L1412*'Exhaust Gas Math'!$D$14*$B$14)/('Exhaust Gas Math'!$E$10*((-0.000000001)*N1411^3+(0.000002)*N1411^2-0.0012*N1411+1.3446)+L1412*'Exhaust Gas Math'!$D$14)</f>
        <v>1100</v>
      </c>
      <c r="O1412">
        <f t="shared" ref="O1412:O1475" si="218">(M1412*$B$12*N1412)/J1412</f>
        <v>101325</v>
      </c>
      <c r="P1412">
        <f>((-0.0000000008)*N1412^3+(0.000003)*N1412^2-0.004*N1412+2.013)*('Exhaust Gas Math'!$E$10/(L1412+'Exhaust Gas Math'!$E$10))+(357.45*N1412^-1.004)*(L1412/(L1412+'Exhaust Gas Math'!$E$10))</f>
        <v>0.17819999999999947</v>
      </c>
      <c r="Q1412" s="9">
        <f t="shared" si="210"/>
        <v>0</v>
      </c>
      <c r="R1412" s="9">
        <f t="shared" si="211"/>
        <v>101325</v>
      </c>
      <c r="T1412">
        <f t="shared" ref="T1412:T1475" si="219">E1412</f>
        <v>0.17600000000000601</v>
      </c>
      <c r="U1412">
        <f t="shared" ref="U1412:U1475" si="220">R1412</f>
        <v>101325</v>
      </c>
    </row>
    <row r="1413" spans="3:21" x14ac:dyDescent="0.2">
      <c r="C1413" s="1"/>
      <c r="D1413" s="1"/>
      <c r="E1413" s="1">
        <v>0.176125000000006</v>
      </c>
      <c r="F1413" s="10">
        <f t="shared" si="212"/>
        <v>5.5804869109443309E-2</v>
      </c>
      <c r="G1413" s="9">
        <f t="shared" si="213"/>
        <v>-12.935509719148735</v>
      </c>
      <c r="H1413" s="9">
        <f t="shared" si="214"/>
        <v>0</v>
      </c>
      <c r="I1413" s="9">
        <f t="shared" si="215"/>
        <v>0</v>
      </c>
      <c r="J1413" s="10">
        <f t="shared" si="216"/>
        <v>3.9769296294121147E-5</v>
      </c>
      <c r="K1413" s="9">
        <f t="shared" si="217"/>
        <v>0</v>
      </c>
      <c r="L1413" s="9">
        <f>K1413*'Exhaust Gas Math'!$C$14</f>
        <v>0</v>
      </c>
      <c r="M1413" s="9">
        <f>(L1413/'Exhaust Gas Math'!$B$14)+('Exhaust Gas Math'!$D$10)</f>
        <v>4.4059320573952224E-4</v>
      </c>
      <c r="N1413">
        <f>('Exhaust Gas Math'!$E$10*((-0.000000001)*N1412^3+(0.000002)*N1412^2-0.0012*N1412+1.3446)*$B$15+L1413*'Exhaust Gas Math'!$D$14*$B$14)/('Exhaust Gas Math'!$E$10*((-0.000000001)*N1412^3+(0.000002)*N1412^2-0.0012*N1412+1.3446)+L1413*'Exhaust Gas Math'!$D$14)</f>
        <v>1100</v>
      </c>
      <c r="O1413">
        <f t="shared" si="218"/>
        <v>101325</v>
      </c>
      <c r="P1413">
        <f>((-0.0000000008)*N1413^3+(0.000003)*N1413^2-0.004*N1413+2.013)*('Exhaust Gas Math'!$E$10/(L1413+'Exhaust Gas Math'!$E$10))+(357.45*N1413^-1.004)*(L1413/(L1413+'Exhaust Gas Math'!$E$10))</f>
        <v>0.17819999999999947</v>
      </c>
      <c r="Q1413" s="9">
        <f t="shared" si="210"/>
        <v>0</v>
      </c>
      <c r="R1413" s="9">
        <f t="shared" si="211"/>
        <v>101325</v>
      </c>
      <c r="T1413">
        <f t="shared" si="219"/>
        <v>0.176125000000006</v>
      </c>
      <c r="U1413">
        <f t="shared" si="220"/>
        <v>101325</v>
      </c>
    </row>
    <row r="1414" spans="3:21" x14ac:dyDescent="0.2">
      <c r="C1414" s="1"/>
      <c r="D1414" s="1"/>
      <c r="E1414" s="1">
        <v>0.17625000000000601</v>
      </c>
      <c r="F1414" s="10">
        <f t="shared" si="212"/>
        <v>5.4115284963528743E-2</v>
      </c>
      <c r="G1414" s="9">
        <f t="shared" si="213"/>
        <v>-14.083938914015313</v>
      </c>
      <c r="H1414" s="9">
        <f t="shared" si="214"/>
        <v>0</v>
      </c>
      <c r="I1414" s="9">
        <f t="shared" si="215"/>
        <v>0</v>
      </c>
      <c r="J1414" s="10">
        <f t="shared" si="216"/>
        <v>3.9769296294121147E-5</v>
      </c>
      <c r="K1414" s="9">
        <f t="shared" si="217"/>
        <v>0</v>
      </c>
      <c r="L1414" s="9">
        <f>K1414*'Exhaust Gas Math'!$C$14</f>
        <v>0</v>
      </c>
      <c r="M1414" s="9">
        <f>(L1414/'Exhaust Gas Math'!$B$14)+('Exhaust Gas Math'!$D$10)</f>
        <v>4.4059320573952224E-4</v>
      </c>
      <c r="N1414">
        <f>('Exhaust Gas Math'!$E$10*((-0.000000001)*N1413^3+(0.000002)*N1413^2-0.0012*N1413+1.3446)*$B$15+L1414*'Exhaust Gas Math'!$D$14*$B$14)/('Exhaust Gas Math'!$E$10*((-0.000000001)*N1413^3+(0.000002)*N1413^2-0.0012*N1413+1.3446)+L1414*'Exhaust Gas Math'!$D$14)</f>
        <v>1100</v>
      </c>
      <c r="O1414">
        <f t="shared" si="218"/>
        <v>101325</v>
      </c>
      <c r="P1414">
        <f>((-0.0000000008)*N1414^3+(0.000003)*N1414^2-0.004*N1414+2.013)*('Exhaust Gas Math'!$E$10/(L1414+'Exhaust Gas Math'!$E$10))+(357.45*N1414^-1.004)*(L1414/(L1414+'Exhaust Gas Math'!$E$10))</f>
        <v>0.17819999999999947</v>
      </c>
      <c r="Q1414" s="9">
        <f t="shared" si="210"/>
        <v>0</v>
      </c>
      <c r="R1414" s="9">
        <f t="shared" si="211"/>
        <v>101325</v>
      </c>
      <c r="T1414">
        <f t="shared" si="219"/>
        <v>0.17625000000000601</v>
      </c>
      <c r="U1414">
        <f t="shared" si="220"/>
        <v>101325</v>
      </c>
    </row>
    <row r="1415" spans="3:21" x14ac:dyDescent="0.2">
      <c r="C1415" s="1"/>
      <c r="D1415" s="1"/>
      <c r="E1415" s="1">
        <v>0.176375000000006</v>
      </c>
      <c r="F1415" s="10">
        <f t="shared" si="212"/>
        <v>5.2287503131976026E-2</v>
      </c>
      <c r="G1415" s="9">
        <f t="shared" si="213"/>
        <v>-15.145535942091653</v>
      </c>
      <c r="H1415" s="9">
        <f t="shared" si="214"/>
        <v>0</v>
      </c>
      <c r="I1415" s="9">
        <f t="shared" si="215"/>
        <v>0</v>
      </c>
      <c r="J1415" s="10">
        <f t="shared" si="216"/>
        <v>3.9769296294121147E-5</v>
      </c>
      <c r="K1415" s="9">
        <f t="shared" si="217"/>
        <v>0</v>
      </c>
      <c r="L1415" s="9">
        <f>K1415*'Exhaust Gas Math'!$C$14</f>
        <v>0</v>
      </c>
      <c r="M1415" s="9">
        <f>(L1415/'Exhaust Gas Math'!$B$14)+('Exhaust Gas Math'!$D$10)</f>
        <v>4.4059320573952224E-4</v>
      </c>
      <c r="N1415">
        <f>('Exhaust Gas Math'!$E$10*((-0.000000001)*N1414^3+(0.000002)*N1414^2-0.0012*N1414+1.3446)*$B$15+L1415*'Exhaust Gas Math'!$D$14*$B$14)/('Exhaust Gas Math'!$E$10*((-0.000000001)*N1414^3+(0.000002)*N1414^2-0.0012*N1414+1.3446)+L1415*'Exhaust Gas Math'!$D$14)</f>
        <v>1100</v>
      </c>
      <c r="O1415">
        <f t="shared" si="218"/>
        <v>101325</v>
      </c>
      <c r="P1415">
        <f>((-0.0000000008)*N1415^3+(0.000003)*N1415^2-0.004*N1415+2.013)*('Exhaust Gas Math'!$E$10/(L1415+'Exhaust Gas Math'!$E$10))+(357.45*N1415^-1.004)*(L1415/(L1415+'Exhaust Gas Math'!$E$10))</f>
        <v>0.17819999999999947</v>
      </c>
      <c r="Q1415" s="9">
        <f t="shared" si="210"/>
        <v>0</v>
      </c>
      <c r="R1415" s="9">
        <f t="shared" si="211"/>
        <v>101325</v>
      </c>
      <c r="T1415">
        <f t="shared" si="219"/>
        <v>0.176375000000006</v>
      </c>
      <c r="U1415">
        <f t="shared" si="220"/>
        <v>101325</v>
      </c>
    </row>
    <row r="1416" spans="3:21" x14ac:dyDescent="0.2">
      <c r="C1416" s="1"/>
      <c r="D1416" s="1"/>
      <c r="E1416" s="1">
        <v>0.17650000000000601</v>
      </c>
      <c r="F1416" s="10">
        <f t="shared" si="212"/>
        <v>5.0332792497574518E-2</v>
      </c>
      <c r="G1416" s="9">
        <f t="shared" si="213"/>
        <v>-16.113755704683598</v>
      </c>
      <c r="H1416" s="9">
        <f t="shared" si="214"/>
        <v>0</v>
      </c>
      <c r="I1416" s="9">
        <f t="shared" si="215"/>
        <v>0</v>
      </c>
      <c r="J1416" s="10">
        <f t="shared" si="216"/>
        <v>3.9769296294121147E-5</v>
      </c>
      <c r="K1416" s="9">
        <f t="shared" si="217"/>
        <v>0</v>
      </c>
      <c r="L1416" s="9">
        <f>K1416*'Exhaust Gas Math'!$C$14</f>
        <v>0</v>
      </c>
      <c r="M1416" s="9">
        <f>(L1416/'Exhaust Gas Math'!$B$14)+('Exhaust Gas Math'!$D$10)</f>
        <v>4.4059320573952224E-4</v>
      </c>
      <c r="N1416">
        <f>('Exhaust Gas Math'!$E$10*((-0.000000001)*N1415^3+(0.000002)*N1415^2-0.0012*N1415+1.3446)*$B$15+L1416*'Exhaust Gas Math'!$D$14*$B$14)/('Exhaust Gas Math'!$E$10*((-0.000000001)*N1415^3+(0.000002)*N1415^2-0.0012*N1415+1.3446)+L1416*'Exhaust Gas Math'!$D$14)</f>
        <v>1100</v>
      </c>
      <c r="O1416">
        <f t="shared" si="218"/>
        <v>101325</v>
      </c>
      <c r="P1416">
        <f>((-0.0000000008)*N1416^3+(0.000003)*N1416^2-0.004*N1416+2.013)*('Exhaust Gas Math'!$E$10/(L1416+'Exhaust Gas Math'!$E$10))+(357.45*N1416^-1.004)*(L1416/(L1416+'Exhaust Gas Math'!$E$10))</f>
        <v>0.17819999999999947</v>
      </c>
      <c r="Q1416" s="9">
        <f t="shared" si="210"/>
        <v>0</v>
      </c>
      <c r="R1416" s="9">
        <f t="shared" si="211"/>
        <v>101325</v>
      </c>
      <c r="T1416">
        <f t="shared" si="219"/>
        <v>0.17650000000000601</v>
      </c>
      <c r="U1416">
        <f t="shared" si="220"/>
        <v>101325</v>
      </c>
    </row>
    <row r="1417" spans="3:21" x14ac:dyDescent="0.2">
      <c r="C1417" s="1"/>
      <c r="D1417" s="1"/>
      <c r="E1417" s="1">
        <v>0.176625000000006</v>
      </c>
      <c r="F1417" s="10">
        <f t="shared" si="212"/>
        <v>4.8263204501393556E-2</v>
      </c>
      <c r="G1417" s="9">
        <f t="shared" si="213"/>
        <v>-16.982628804988479</v>
      </c>
      <c r="H1417" s="9">
        <f t="shared" si="214"/>
        <v>0</v>
      </c>
      <c r="I1417" s="9">
        <f t="shared" si="215"/>
        <v>0</v>
      </c>
      <c r="J1417" s="10">
        <f t="shared" si="216"/>
        <v>3.9769296294121147E-5</v>
      </c>
      <c r="K1417" s="9">
        <f t="shared" si="217"/>
        <v>0</v>
      </c>
      <c r="L1417" s="9">
        <f>K1417*'Exhaust Gas Math'!$C$14</f>
        <v>0</v>
      </c>
      <c r="M1417" s="9">
        <f>(L1417/'Exhaust Gas Math'!$B$14)+('Exhaust Gas Math'!$D$10)</f>
        <v>4.4059320573952224E-4</v>
      </c>
      <c r="N1417">
        <f>('Exhaust Gas Math'!$E$10*((-0.000000001)*N1416^3+(0.000002)*N1416^2-0.0012*N1416+1.3446)*$B$15+L1417*'Exhaust Gas Math'!$D$14*$B$14)/('Exhaust Gas Math'!$E$10*((-0.000000001)*N1416^3+(0.000002)*N1416^2-0.0012*N1416+1.3446)+L1417*'Exhaust Gas Math'!$D$14)</f>
        <v>1100</v>
      </c>
      <c r="O1417">
        <f t="shared" si="218"/>
        <v>101325</v>
      </c>
      <c r="P1417">
        <f>((-0.0000000008)*N1417^3+(0.000003)*N1417^2-0.004*N1417+2.013)*('Exhaust Gas Math'!$E$10/(L1417+'Exhaust Gas Math'!$E$10))+(357.45*N1417^-1.004)*(L1417/(L1417+'Exhaust Gas Math'!$E$10))</f>
        <v>0.17819999999999947</v>
      </c>
      <c r="Q1417" s="9">
        <f t="shared" si="210"/>
        <v>0</v>
      </c>
      <c r="R1417" s="9">
        <f t="shared" si="211"/>
        <v>101325</v>
      </c>
      <c r="T1417">
        <f t="shared" si="219"/>
        <v>0.176625000000006</v>
      </c>
      <c r="U1417">
        <f t="shared" si="220"/>
        <v>101325</v>
      </c>
    </row>
    <row r="1418" spans="3:21" x14ac:dyDescent="0.2">
      <c r="C1418" s="1"/>
      <c r="D1418" s="1"/>
      <c r="E1418" s="1">
        <v>0.17675000000000601</v>
      </c>
      <c r="F1418" s="10">
        <f t="shared" si="212"/>
        <v>4.6091498841636713E-2</v>
      </c>
      <c r="G1418" s="9">
        <f t="shared" si="213"/>
        <v>-17.746798351413602</v>
      </c>
      <c r="H1418" s="9">
        <f t="shared" si="214"/>
        <v>0</v>
      </c>
      <c r="I1418" s="9">
        <f t="shared" si="215"/>
        <v>0</v>
      </c>
      <c r="J1418" s="10">
        <f t="shared" si="216"/>
        <v>3.9769296294121147E-5</v>
      </c>
      <c r="K1418" s="9">
        <f t="shared" si="217"/>
        <v>0</v>
      </c>
      <c r="L1418" s="9">
        <f>K1418*'Exhaust Gas Math'!$C$14</f>
        <v>0</v>
      </c>
      <c r="M1418" s="9">
        <f>(L1418/'Exhaust Gas Math'!$B$14)+('Exhaust Gas Math'!$D$10)</f>
        <v>4.4059320573952224E-4</v>
      </c>
      <c r="N1418">
        <f>('Exhaust Gas Math'!$E$10*((-0.000000001)*N1417^3+(0.000002)*N1417^2-0.0012*N1417+1.3446)*$B$15+L1418*'Exhaust Gas Math'!$D$14*$B$14)/('Exhaust Gas Math'!$E$10*((-0.000000001)*N1417^3+(0.000002)*N1417^2-0.0012*N1417+1.3446)+L1418*'Exhaust Gas Math'!$D$14)</f>
        <v>1100</v>
      </c>
      <c r="O1418">
        <f t="shared" si="218"/>
        <v>101325</v>
      </c>
      <c r="P1418">
        <f>((-0.0000000008)*N1418^3+(0.000003)*N1418^2-0.004*N1418+2.013)*('Exhaust Gas Math'!$E$10/(L1418+'Exhaust Gas Math'!$E$10))+(357.45*N1418^-1.004)*(L1418/(L1418+'Exhaust Gas Math'!$E$10))</f>
        <v>0.17819999999999947</v>
      </c>
      <c r="Q1418" s="9">
        <f t="shared" si="210"/>
        <v>0</v>
      </c>
      <c r="R1418" s="9">
        <f t="shared" si="211"/>
        <v>101325</v>
      </c>
      <c r="T1418">
        <f t="shared" si="219"/>
        <v>0.17675000000000601</v>
      </c>
      <c r="U1418">
        <f t="shared" si="220"/>
        <v>101325</v>
      </c>
    </row>
    <row r="1419" spans="3:21" x14ac:dyDescent="0.2">
      <c r="C1419" s="1"/>
      <c r="D1419" s="1"/>
      <c r="E1419" s="1">
        <v>0.176875000000006</v>
      </c>
      <c r="F1419" s="10">
        <f t="shared" si="212"/>
        <v>4.3831064805862983E-2</v>
      </c>
      <c r="G1419" s="9">
        <f t="shared" si="213"/>
        <v>-18.401552984592715</v>
      </c>
      <c r="H1419" s="9">
        <f t="shared" si="214"/>
        <v>0</v>
      </c>
      <c r="I1419" s="9">
        <f t="shared" si="215"/>
        <v>0</v>
      </c>
      <c r="J1419" s="10">
        <f t="shared" si="216"/>
        <v>3.9769296294121147E-5</v>
      </c>
      <c r="K1419" s="9">
        <f t="shared" si="217"/>
        <v>0</v>
      </c>
      <c r="L1419" s="9">
        <f>K1419*'Exhaust Gas Math'!$C$14</f>
        <v>0</v>
      </c>
      <c r="M1419" s="9">
        <f>(L1419/'Exhaust Gas Math'!$B$14)+('Exhaust Gas Math'!$D$10)</f>
        <v>4.4059320573952224E-4</v>
      </c>
      <c r="N1419">
        <f>('Exhaust Gas Math'!$E$10*((-0.000000001)*N1418^3+(0.000002)*N1418^2-0.0012*N1418+1.3446)*$B$15+L1419*'Exhaust Gas Math'!$D$14*$B$14)/('Exhaust Gas Math'!$E$10*((-0.000000001)*N1418^3+(0.000002)*N1418^2-0.0012*N1418+1.3446)+L1419*'Exhaust Gas Math'!$D$14)</f>
        <v>1100</v>
      </c>
      <c r="O1419">
        <f t="shared" si="218"/>
        <v>101325</v>
      </c>
      <c r="P1419">
        <f>((-0.0000000008)*N1419^3+(0.000003)*N1419^2-0.004*N1419+2.013)*('Exhaust Gas Math'!$E$10/(L1419+'Exhaust Gas Math'!$E$10))+(357.45*N1419^-1.004)*(L1419/(L1419+'Exhaust Gas Math'!$E$10))</f>
        <v>0.17819999999999947</v>
      </c>
      <c r="Q1419" s="9">
        <f t="shared" si="210"/>
        <v>0</v>
      </c>
      <c r="R1419" s="9">
        <f t="shared" si="211"/>
        <v>101325</v>
      </c>
      <c r="T1419">
        <f t="shared" si="219"/>
        <v>0.176875000000006</v>
      </c>
      <c r="U1419">
        <f t="shared" si="220"/>
        <v>101325</v>
      </c>
    </row>
    <row r="1420" spans="3:21" x14ac:dyDescent="0.2">
      <c r="C1420" s="1"/>
      <c r="D1420" s="1"/>
      <c r="E1420" s="1">
        <v>0.17700000000000601</v>
      </c>
      <c r="F1420" s="10">
        <f t="shared" si="212"/>
        <v>4.1495838721571893E-2</v>
      </c>
      <c r="G1420" s="9">
        <f t="shared" si="213"/>
        <v>-18.942855924484729</v>
      </c>
      <c r="H1420" s="9">
        <f t="shared" si="214"/>
        <v>0</v>
      </c>
      <c r="I1420" s="9">
        <f t="shared" si="215"/>
        <v>0</v>
      </c>
      <c r="J1420" s="10">
        <f t="shared" si="216"/>
        <v>3.9769296294121147E-5</v>
      </c>
      <c r="K1420" s="9">
        <f t="shared" si="217"/>
        <v>0</v>
      </c>
      <c r="L1420" s="9">
        <f>K1420*'Exhaust Gas Math'!$C$14</f>
        <v>0</v>
      </c>
      <c r="M1420" s="9">
        <f>(L1420/'Exhaust Gas Math'!$B$14)+('Exhaust Gas Math'!$D$10)</f>
        <v>4.4059320573952224E-4</v>
      </c>
      <c r="N1420">
        <f>('Exhaust Gas Math'!$E$10*((-0.000000001)*N1419^3+(0.000002)*N1419^2-0.0012*N1419+1.3446)*$B$15+L1420*'Exhaust Gas Math'!$D$14*$B$14)/('Exhaust Gas Math'!$E$10*((-0.000000001)*N1419^3+(0.000002)*N1419^2-0.0012*N1419+1.3446)+L1420*'Exhaust Gas Math'!$D$14)</f>
        <v>1100</v>
      </c>
      <c r="O1420">
        <f t="shared" si="218"/>
        <v>101325</v>
      </c>
      <c r="P1420">
        <f>((-0.0000000008)*N1420^3+(0.000003)*N1420^2-0.004*N1420+2.013)*('Exhaust Gas Math'!$E$10/(L1420+'Exhaust Gas Math'!$E$10))+(357.45*N1420^-1.004)*(L1420/(L1420+'Exhaust Gas Math'!$E$10))</f>
        <v>0.17819999999999947</v>
      </c>
      <c r="Q1420" s="9">
        <f t="shared" si="210"/>
        <v>0</v>
      </c>
      <c r="R1420" s="9">
        <f t="shared" si="211"/>
        <v>101325</v>
      </c>
      <c r="T1420">
        <f t="shared" si="219"/>
        <v>0.17700000000000601</v>
      </c>
      <c r="U1420">
        <f t="shared" si="220"/>
        <v>101325</v>
      </c>
    </row>
    <row r="1421" spans="3:21" x14ac:dyDescent="0.2">
      <c r="C1421" s="1"/>
      <c r="D1421" s="1"/>
      <c r="E1421" s="1">
        <v>0.177125000000006</v>
      </c>
      <c r="F1421" s="10">
        <f t="shared" si="212"/>
        <v>3.91002180341158E-2</v>
      </c>
      <c r="G1421" s="9">
        <f t="shared" si="213"/>
        <v>-19.367369858463388</v>
      </c>
      <c r="H1421" s="9">
        <f t="shared" si="214"/>
        <v>0</v>
      </c>
      <c r="I1421" s="9">
        <f t="shared" si="215"/>
        <v>0</v>
      </c>
      <c r="J1421" s="10">
        <f t="shared" si="216"/>
        <v>3.9769296294121147E-5</v>
      </c>
      <c r="K1421" s="9">
        <f t="shared" si="217"/>
        <v>0</v>
      </c>
      <c r="L1421" s="9">
        <f>K1421*'Exhaust Gas Math'!$C$14</f>
        <v>0</v>
      </c>
      <c r="M1421" s="9">
        <f>(L1421/'Exhaust Gas Math'!$B$14)+('Exhaust Gas Math'!$D$10)</f>
        <v>4.4059320573952224E-4</v>
      </c>
      <c r="N1421">
        <f>('Exhaust Gas Math'!$E$10*((-0.000000001)*N1420^3+(0.000002)*N1420^2-0.0012*N1420+1.3446)*$B$15+L1421*'Exhaust Gas Math'!$D$14*$B$14)/('Exhaust Gas Math'!$E$10*((-0.000000001)*N1420^3+(0.000002)*N1420^2-0.0012*N1420+1.3446)+L1421*'Exhaust Gas Math'!$D$14)</f>
        <v>1100</v>
      </c>
      <c r="O1421">
        <f t="shared" si="218"/>
        <v>101325</v>
      </c>
      <c r="P1421">
        <f>((-0.0000000008)*N1421^3+(0.000003)*N1421^2-0.004*N1421+2.013)*('Exhaust Gas Math'!$E$10/(L1421+'Exhaust Gas Math'!$E$10))+(357.45*N1421^-1.004)*(L1421/(L1421+'Exhaust Gas Math'!$E$10))</f>
        <v>0.17819999999999947</v>
      </c>
      <c r="Q1421" s="9">
        <f t="shared" si="210"/>
        <v>0</v>
      </c>
      <c r="R1421" s="9">
        <f t="shared" si="211"/>
        <v>101325</v>
      </c>
      <c r="T1421">
        <f t="shared" si="219"/>
        <v>0.177125000000006</v>
      </c>
      <c r="U1421">
        <f t="shared" si="220"/>
        <v>101325</v>
      </c>
    </row>
    <row r="1422" spans="3:21" x14ac:dyDescent="0.2">
      <c r="C1422" s="1"/>
      <c r="D1422" s="1"/>
      <c r="E1422" s="1">
        <v>0.17725000000000601</v>
      </c>
      <c r="F1422" s="10">
        <f t="shared" si="212"/>
        <v>3.6658972541657182E-2</v>
      </c>
      <c r="G1422" s="9">
        <f t="shared" si="213"/>
        <v>-19.672477516960619</v>
      </c>
      <c r="H1422" s="9">
        <f t="shared" si="214"/>
        <v>0</v>
      </c>
      <c r="I1422" s="9">
        <f t="shared" si="215"/>
        <v>0</v>
      </c>
      <c r="J1422" s="10">
        <f t="shared" si="216"/>
        <v>3.9769296294121147E-5</v>
      </c>
      <c r="K1422" s="9">
        <f t="shared" si="217"/>
        <v>0</v>
      </c>
      <c r="L1422" s="9">
        <f>K1422*'Exhaust Gas Math'!$C$14</f>
        <v>0</v>
      </c>
      <c r="M1422" s="9">
        <f>(L1422/'Exhaust Gas Math'!$B$14)+('Exhaust Gas Math'!$D$10)</f>
        <v>4.4059320573952224E-4</v>
      </c>
      <c r="N1422">
        <f>('Exhaust Gas Math'!$E$10*((-0.000000001)*N1421^3+(0.000002)*N1421^2-0.0012*N1421+1.3446)*$B$15+L1422*'Exhaust Gas Math'!$D$14*$B$14)/('Exhaust Gas Math'!$E$10*((-0.000000001)*N1421^3+(0.000002)*N1421^2-0.0012*N1421+1.3446)+L1422*'Exhaust Gas Math'!$D$14)</f>
        <v>1100</v>
      </c>
      <c r="O1422">
        <f t="shared" si="218"/>
        <v>101325</v>
      </c>
      <c r="P1422">
        <f>((-0.0000000008)*N1422^3+(0.000003)*N1422^2-0.004*N1422+2.013)*('Exhaust Gas Math'!$E$10/(L1422+'Exhaust Gas Math'!$E$10))+(357.45*N1422^-1.004)*(L1422/(L1422+'Exhaust Gas Math'!$E$10))</f>
        <v>0.17819999999999947</v>
      </c>
      <c r="Q1422" s="9">
        <f t="shared" si="210"/>
        <v>0</v>
      </c>
      <c r="R1422" s="9">
        <f t="shared" si="211"/>
        <v>101325</v>
      </c>
      <c r="T1422">
        <f t="shared" si="219"/>
        <v>0.17725000000000601</v>
      </c>
      <c r="U1422">
        <f t="shared" si="220"/>
        <v>101325</v>
      </c>
    </row>
    <row r="1423" spans="3:21" x14ac:dyDescent="0.2">
      <c r="C1423" s="1"/>
      <c r="D1423" s="1"/>
      <c r="E1423" s="1">
        <v>0.177375000000006</v>
      </c>
      <c r="F1423" s="10">
        <f t="shared" si="212"/>
        <v>3.4187153334453546E-2</v>
      </c>
      <c r="G1423" s="9">
        <f t="shared" si="213"/>
        <v>-19.856297809803195</v>
      </c>
      <c r="H1423" s="9">
        <f t="shared" si="214"/>
        <v>0</v>
      </c>
      <c r="I1423" s="9">
        <f t="shared" si="215"/>
        <v>0</v>
      </c>
      <c r="J1423" s="10">
        <f t="shared" si="216"/>
        <v>3.9769296294121147E-5</v>
      </c>
      <c r="K1423" s="9">
        <f t="shared" si="217"/>
        <v>0</v>
      </c>
      <c r="L1423" s="9">
        <f>K1423*'Exhaust Gas Math'!$C$14</f>
        <v>0</v>
      </c>
      <c r="M1423" s="9">
        <f>(L1423/'Exhaust Gas Math'!$B$14)+('Exhaust Gas Math'!$D$10)</f>
        <v>4.4059320573952224E-4</v>
      </c>
      <c r="N1423">
        <f>('Exhaust Gas Math'!$E$10*((-0.000000001)*N1422^3+(0.000002)*N1422^2-0.0012*N1422+1.3446)*$B$15+L1423*'Exhaust Gas Math'!$D$14*$B$14)/('Exhaust Gas Math'!$E$10*((-0.000000001)*N1422^3+(0.000002)*N1422^2-0.0012*N1422+1.3446)+L1423*'Exhaust Gas Math'!$D$14)</f>
        <v>1100</v>
      </c>
      <c r="O1423">
        <f t="shared" si="218"/>
        <v>101325</v>
      </c>
      <c r="P1423">
        <f>((-0.0000000008)*N1423^3+(0.000003)*N1423^2-0.004*N1423+2.013)*('Exhaust Gas Math'!$E$10/(L1423+'Exhaust Gas Math'!$E$10))+(357.45*N1423^-1.004)*(L1423/(L1423+'Exhaust Gas Math'!$E$10))</f>
        <v>0.17819999999999947</v>
      </c>
      <c r="Q1423" s="9">
        <f t="shared" si="210"/>
        <v>0</v>
      </c>
      <c r="R1423" s="9">
        <f t="shared" si="211"/>
        <v>101325</v>
      </c>
      <c r="T1423">
        <f t="shared" si="219"/>
        <v>0.177375000000006</v>
      </c>
      <c r="U1423">
        <f t="shared" si="220"/>
        <v>101325</v>
      </c>
    </row>
    <row r="1424" spans="3:21" x14ac:dyDescent="0.2">
      <c r="C1424" s="1"/>
      <c r="D1424" s="1"/>
      <c r="E1424" s="1">
        <v>0.17750000000000599</v>
      </c>
      <c r="F1424" s="10">
        <f t="shared" si="212"/>
        <v>3.1699999999880588E-2</v>
      </c>
      <c r="G1424" s="9">
        <f t="shared" si="213"/>
        <v>-19.917697423759289</v>
      </c>
      <c r="H1424" s="9">
        <f t="shared" si="214"/>
        <v>0</v>
      </c>
      <c r="I1424" s="9">
        <f t="shared" si="215"/>
        <v>0</v>
      </c>
      <c r="J1424" s="10">
        <f t="shared" si="216"/>
        <v>3.9769296294121147E-5</v>
      </c>
      <c r="K1424" s="9">
        <f t="shared" si="217"/>
        <v>0</v>
      </c>
      <c r="L1424" s="9">
        <f>K1424*'Exhaust Gas Math'!$C$14</f>
        <v>0</v>
      </c>
      <c r="M1424" s="9">
        <f>(L1424/'Exhaust Gas Math'!$B$14)+('Exhaust Gas Math'!$D$10)</f>
        <v>4.4059320573952224E-4</v>
      </c>
      <c r="N1424">
        <f>('Exhaust Gas Math'!$E$10*((-0.000000001)*N1423^3+(0.000002)*N1423^2-0.0012*N1423+1.3446)*$B$15+L1424*'Exhaust Gas Math'!$D$14*$B$14)/('Exhaust Gas Math'!$E$10*((-0.000000001)*N1423^3+(0.000002)*N1423^2-0.0012*N1423+1.3446)+L1424*'Exhaust Gas Math'!$D$14)</f>
        <v>1100</v>
      </c>
      <c r="O1424">
        <f t="shared" si="218"/>
        <v>101325</v>
      </c>
      <c r="P1424">
        <f>((-0.0000000008)*N1424^3+(0.000003)*N1424^2-0.004*N1424+2.013)*('Exhaust Gas Math'!$E$10/(L1424+'Exhaust Gas Math'!$E$10))+(357.45*N1424^-1.004)*(L1424/(L1424+'Exhaust Gas Math'!$E$10))</f>
        <v>0.17819999999999947</v>
      </c>
      <c r="Q1424" s="9">
        <f t="shared" si="210"/>
        <v>0</v>
      </c>
      <c r="R1424" s="9">
        <f t="shared" si="211"/>
        <v>101325</v>
      </c>
      <c r="T1424">
        <f t="shared" si="219"/>
        <v>0.17750000000000599</v>
      </c>
      <c r="U1424">
        <f t="shared" si="220"/>
        <v>101325</v>
      </c>
    </row>
    <row r="1425" spans="3:21" x14ac:dyDescent="0.2">
      <c r="C1425" s="1"/>
      <c r="D1425" s="1"/>
      <c r="E1425" s="1">
        <v>0.177625000000006</v>
      </c>
      <c r="F1425" s="10">
        <f t="shared" si="212"/>
        <v>2.9212846665308372E-2</v>
      </c>
      <c r="G1425" s="9">
        <f t="shared" si="213"/>
        <v>-19.856297809791421</v>
      </c>
      <c r="H1425" s="9">
        <f t="shared" si="214"/>
        <v>0</v>
      </c>
      <c r="I1425" s="9">
        <f t="shared" si="215"/>
        <v>0</v>
      </c>
      <c r="J1425" s="10">
        <f t="shared" si="216"/>
        <v>3.9769296294121147E-5</v>
      </c>
      <c r="K1425" s="9">
        <f t="shared" si="217"/>
        <v>0</v>
      </c>
      <c r="L1425" s="9">
        <f>K1425*'Exhaust Gas Math'!$C$14</f>
        <v>0</v>
      </c>
      <c r="M1425" s="9">
        <f>(L1425/'Exhaust Gas Math'!$B$14)+('Exhaust Gas Math'!$D$10)</f>
        <v>4.4059320573952224E-4</v>
      </c>
      <c r="N1425">
        <f>('Exhaust Gas Math'!$E$10*((-0.000000001)*N1424^3+(0.000002)*N1424^2-0.0012*N1424+1.3446)*$B$15+L1425*'Exhaust Gas Math'!$D$14*$B$14)/('Exhaust Gas Math'!$E$10*((-0.000000001)*N1424^3+(0.000002)*N1424^2-0.0012*N1424+1.3446)+L1425*'Exhaust Gas Math'!$D$14)</f>
        <v>1100</v>
      </c>
      <c r="O1425">
        <f t="shared" si="218"/>
        <v>101325</v>
      </c>
      <c r="P1425">
        <f>((-0.0000000008)*N1425^3+(0.000003)*N1425^2-0.004*N1425+2.013)*('Exhaust Gas Math'!$E$10/(L1425+'Exhaust Gas Math'!$E$10))+(357.45*N1425^-1.004)*(L1425/(L1425+'Exhaust Gas Math'!$E$10))</f>
        <v>0.17819999999999947</v>
      </c>
      <c r="Q1425" s="9">
        <f t="shared" si="210"/>
        <v>0</v>
      </c>
      <c r="R1425" s="9">
        <f t="shared" si="211"/>
        <v>101325</v>
      </c>
      <c r="T1425">
        <f t="shared" si="219"/>
        <v>0.177625000000006</v>
      </c>
      <c r="U1425">
        <f t="shared" si="220"/>
        <v>101325</v>
      </c>
    </row>
    <row r="1426" spans="3:21" x14ac:dyDescent="0.2">
      <c r="C1426" s="1"/>
      <c r="D1426" s="1"/>
      <c r="E1426" s="1">
        <v>0.17775000000000599</v>
      </c>
      <c r="F1426" s="10">
        <f t="shared" si="212"/>
        <v>2.6741027458106935E-2</v>
      </c>
      <c r="G1426" s="9">
        <f t="shared" si="213"/>
        <v>-19.672477516937146</v>
      </c>
      <c r="H1426" s="9">
        <f t="shared" si="214"/>
        <v>0</v>
      </c>
      <c r="I1426" s="9">
        <f t="shared" si="215"/>
        <v>0</v>
      </c>
      <c r="J1426" s="10">
        <f t="shared" si="216"/>
        <v>3.9769296294121147E-5</v>
      </c>
      <c r="K1426" s="9">
        <f t="shared" si="217"/>
        <v>0</v>
      </c>
      <c r="L1426" s="9">
        <f>K1426*'Exhaust Gas Math'!$C$14</f>
        <v>0</v>
      </c>
      <c r="M1426" s="9">
        <f>(L1426/'Exhaust Gas Math'!$B$14)+('Exhaust Gas Math'!$D$10)</f>
        <v>4.4059320573952224E-4</v>
      </c>
      <c r="N1426">
        <f>('Exhaust Gas Math'!$E$10*((-0.000000001)*N1425^3+(0.000002)*N1425^2-0.0012*N1425+1.3446)*$B$15+L1426*'Exhaust Gas Math'!$D$14*$B$14)/('Exhaust Gas Math'!$E$10*((-0.000000001)*N1425^3+(0.000002)*N1425^2-0.0012*N1425+1.3446)+L1426*'Exhaust Gas Math'!$D$14)</f>
        <v>1100</v>
      </c>
      <c r="O1426">
        <f t="shared" si="218"/>
        <v>101325</v>
      </c>
      <c r="P1426">
        <f>((-0.0000000008)*N1426^3+(0.000003)*N1426^2-0.004*N1426+2.013)*('Exhaust Gas Math'!$E$10/(L1426+'Exhaust Gas Math'!$E$10))+(357.45*N1426^-1.004)*(L1426/(L1426+'Exhaust Gas Math'!$E$10))</f>
        <v>0.17819999999999947</v>
      </c>
      <c r="Q1426" s="9">
        <f t="shared" si="210"/>
        <v>0</v>
      </c>
      <c r="R1426" s="9">
        <f t="shared" si="211"/>
        <v>101325</v>
      </c>
      <c r="T1426">
        <f t="shared" si="219"/>
        <v>0.17775000000000599</v>
      </c>
      <c r="U1426">
        <f t="shared" si="220"/>
        <v>101325</v>
      </c>
    </row>
    <row r="1427" spans="3:21" x14ac:dyDescent="0.2">
      <c r="C1427" s="1"/>
      <c r="D1427" s="1"/>
      <c r="E1427" s="1">
        <v>0.177875000000006</v>
      </c>
      <c r="F1427" s="10">
        <f t="shared" si="212"/>
        <v>2.4299781965651537E-2</v>
      </c>
      <c r="G1427" s="9">
        <f t="shared" si="213"/>
        <v>-19.36736985842829</v>
      </c>
      <c r="H1427" s="9">
        <f t="shared" si="214"/>
        <v>0</v>
      </c>
      <c r="I1427" s="9">
        <f t="shared" si="215"/>
        <v>0</v>
      </c>
      <c r="J1427" s="10">
        <f t="shared" si="216"/>
        <v>3.9769296294121147E-5</v>
      </c>
      <c r="K1427" s="9">
        <f t="shared" si="217"/>
        <v>0</v>
      </c>
      <c r="L1427" s="9">
        <f>K1427*'Exhaust Gas Math'!$C$14</f>
        <v>0</v>
      </c>
      <c r="M1427" s="9">
        <f>(L1427/'Exhaust Gas Math'!$B$14)+('Exhaust Gas Math'!$D$10)</f>
        <v>4.4059320573952224E-4</v>
      </c>
      <c r="N1427">
        <f>('Exhaust Gas Math'!$E$10*((-0.000000001)*N1426^3+(0.000002)*N1426^2-0.0012*N1426+1.3446)*$B$15+L1427*'Exhaust Gas Math'!$D$14*$B$14)/('Exhaust Gas Math'!$E$10*((-0.000000001)*N1426^3+(0.000002)*N1426^2-0.0012*N1426+1.3446)+L1427*'Exhaust Gas Math'!$D$14)</f>
        <v>1100</v>
      </c>
      <c r="O1427">
        <f t="shared" si="218"/>
        <v>101325</v>
      </c>
      <c r="P1427">
        <f>((-0.0000000008)*N1427^3+(0.000003)*N1427^2-0.004*N1427+2.013)*('Exhaust Gas Math'!$E$10/(L1427+'Exhaust Gas Math'!$E$10))+(357.45*N1427^-1.004)*(L1427/(L1427+'Exhaust Gas Math'!$E$10))</f>
        <v>0.17819999999999947</v>
      </c>
      <c r="Q1427" s="9">
        <f t="shared" si="210"/>
        <v>0</v>
      </c>
      <c r="R1427" s="9">
        <f t="shared" si="211"/>
        <v>101325</v>
      </c>
      <c r="T1427">
        <f t="shared" si="219"/>
        <v>0.177875000000006</v>
      </c>
      <c r="U1427">
        <f t="shared" si="220"/>
        <v>101325</v>
      </c>
    </row>
    <row r="1428" spans="3:21" x14ac:dyDescent="0.2">
      <c r="C1428" s="1"/>
      <c r="D1428" s="1"/>
      <c r="E1428" s="1">
        <v>0.17800000000000599</v>
      </c>
      <c r="F1428" s="10">
        <f t="shared" si="212"/>
        <v>2.1904161278200548E-2</v>
      </c>
      <c r="G1428" s="9">
        <f t="shared" si="213"/>
        <v>-18.94285592443827</v>
      </c>
      <c r="H1428" s="9">
        <f t="shared" si="214"/>
        <v>0</v>
      </c>
      <c r="I1428" s="9">
        <f t="shared" si="215"/>
        <v>0</v>
      </c>
      <c r="J1428" s="10">
        <f t="shared" si="216"/>
        <v>3.9769296294121147E-5</v>
      </c>
      <c r="K1428" s="9">
        <f t="shared" si="217"/>
        <v>0</v>
      </c>
      <c r="L1428" s="9">
        <f>K1428*'Exhaust Gas Math'!$C$14</f>
        <v>0</v>
      </c>
      <c r="M1428" s="9">
        <f>(L1428/'Exhaust Gas Math'!$B$14)+('Exhaust Gas Math'!$D$10)</f>
        <v>4.4059320573952224E-4</v>
      </c>
      <c r="N1428">
        <f>('Exhaust Gas Math'!$E$10*((-0.000000001)*N1427^3+(0.000002)*N1427^2-0.0012*N1427+1.3446)*$B$15+L1428*'Exhaust Gas Math'!$D$14*$B$14)/('Exhaust Gas Math'!$E$10*((-0.000000001)*N1427^3+(0.000002)*N1427^2-0.0012*N1427+1.3446)+L1428*'Exhaust Gas Math'!$D$14)</f>
        <v>1100</v>
      </c>
      <c r="O1428">
        <f t="shared" si="218"/>
        <v>101325</v>
      </c>
      <c r="P1428">
        <f>((-0.0000000008)*N1428^3+(0.000003)*N1428^2-0.004*N1428+2.013)*('Exhaust Gas Math'!$E$10/(L1428+'Exhaust Gas Math'!$E$10))+(357.45*N1428^-1.004)*(L1428/(L1428+'Exhaust Gas Math'!$E$10))</f>
        <v>0.17819999999999947</v>
      </c>
      <c r="Q1428" s="9">
        <f t="shared" si="210"/>
        <v>0</v>
      </c>
      <c r="R1428" s="9">
        <f t="shared" si="211"/>
        <v>101325</v>
      </c>
      <c r="T1428">
        <f t="shared" si="219"/>
        <v>0.17800000000000599</v>
      </c>
      <c r="U1428">
        <f t="shared" si="220"/>
        <v>101325</v>
      </c>
    </row>
    <row r="1429" spans="3:21" x14ac:dyDescent="0.2">
      <c r="C1429" s="1"/>
      <c r="D1429" s="1"/>
      <c r="E1429" s="1">
        <v>0.178125000000006</v>
      </c>
      <c r="F1429" s="10">
        <f t="shared" si="212"/>
        <v>1.9568935193916372E-2</v>
      </c>
      <c r="G1429" s="9">
        <f t="shared" si="213"/>
        <v>-18.401552984535293</v>
      </c>
      <c r="H1429" s="9">
        <f t="shared" si="214"/>
        <v>0</v>
      </c>
      <c r="I1429" s="9">
        <f t="shared" si="215"/>
        <v>0</v>
      </c>
      <c r="J1429" s="10">
        <f t="shared" si="216"/>
        <v>3.9769296294121147E-5</v>
      </c>
      <c r="K1429" s="9">
        <f t="shared" si="217"/>
        <v>0</v>
      </c>
      <c r="L1429" s="9">
        <f>K1429*'Exhaust Gas Math'!$C$14</f>
        <v>0</v>
      </c>
      <c r="M1429" s="9">
        <f>(L1429/'Exhaust Gas Math'!$B$14)+('Exhaust Gas Math'!$D$10)</f>
        <v>4.4059320573952224E-4</v>
      </c>
      <c r="N1429">
        <f>('Exhaust Gas Math'!$E$10*((-0.000000001)*N1428^3+(0.000002)*N1428^2-0.0012*N1428+1.3446)*$B$15+L1429*'Exhaust Gas Math'!$D$14*$B$14)/('Exhaust Gas Math'!$E$10*((-0.000000001)*N1428^3+(0.000002)*N1428^2-0.0012*N1428+1.3446)+L1429*'Exhaust Gas Math'!$D$14)</f>
        <v>1100</v>
      </c>
      <c r="O1429">
        <f t="shared" si="218"/>
        <v>101325</v>
      </c>
      <c r="P1429">
        <f>((-0.0000000008)*N1429^3+(0.000003)*N1429^2-0.004*N1429+2.013)*('Exhaust Gas Math'!$E$10/(L1429+'Exhaust Gas Math'!$E$10))+(357.45*N1429^-1.004)*(L1429/(L1429+'Exhaust Gas Math'!$E$10))</f>
        <v>0.17819999999999947</v>
      </c>
      <c r="Q1429" s="9">
        <f t="shared" si="210"/>
        <v>0</v>
      </c>
      <c r="R1429" s="9">
        <f t="shared" si="211"/>
        <v>101325</v>
      </c>
      <c r="T1429">
        <f t="shared" si="219"/>
        <v>0.178125000000006</v>
      </c>
      <c r="U1429">
        <f t="shared" si="220"/>
        <v>101325</v>
      </c>
    </row>
    <row r="1430" spans="3:21" x14ac:dyDescent="0.2">
      <c r="C1430" s="1"/>
      <c r="D1430" s="1"/>
      <c r="E1430" s="1">
        <v>0.17825000000000599</v>
      </c>
      <c r="F1430" s="10">
        <f t="shared" si="212"/>
        <v>1.7308501158150098E-2</v>
      </c>
      <c r="G1430" s="9">
        <f t="shared" si="213"/>
        <v>-17.746798351345355</v>
      </c>
      <c r="H1430" s="9">
        <f t="shared" si="214"/>
        <v>0</v>
      </c>
      <c r="I1430" s="9">
        <f t="shared" si="215"/>
        <v>0</v>
      </c>
      <c r="J1430" s="10">
        <f t="shared" si="216"/>
        <v>3.9769296294121147E-5</v>
      </c>
      <c r="K1430" s="9">
        <f t="shared" si="217"/>
        <v>0</v>
      </c>
      <c r="L1430" s="9">
        <f>K1430*'Exhaust Gas Math'!$C$14</f>
        <v>0</v>
      </c>
      <c r="M1430" s="9">
        <f>(L1430/'Exhaust Gas Math'!$B$14)+('Exhaust Gas Math'!$D$10)</f>
        <v>4.4059320573952224E-4</v>
      </c>
      <c r="N1430">
        <f>('Exhaust Gas Math'!$E$10*((-0.000000001)*N1429^3+(0.000002)*N1429^2-0.0012*N1429+1.3446)*$B$15+L1430*'Exhaust Gas Math'!$D$14*$B$14)/('Exhaust Gas Math'!$E$10*((-0.000000001)*N1429^3+(0.000002)*N1429^2-0.0012*N1429+1.3446)+L1430*'Exhaust Gas Math'!$D$14)</f>
        <v>1100</v>
      </c>
      <c r="O1430">
        <f t="shared" si="218"/>
        <v>101325</v>
      </c>
      <c r="P1430">
        <f>((-0.0000000008)*N1430^3+(0.000003)*N1430^2-0.004*N1430+2.013)*('Exhaust Gas Math'!$E$10/(L1430+'Exhaust Gas Math'!$E$10))+(357.45*N1430^-1.004)*(L1430/(L1430+'Exhaust Gas Math'!$E$10))</f>
        <v>0.17819999999999947</v>
      </c>
      <c r="Q1430" s="9">
        <f t="shared" si="210"/>
        <v>0</v>
      </c>
      <c r="R1430" s="9">
        <f t="shared" si="211"/>
        <v>101325</v>
      </c>
      <c r="T1430">
        <f t="shared" si="219"/>
        <v>0.17825000000000599</v>
      </c>
      <c r="U1430">
        <f t="shared" si="220"/>
        <v>101325</v>
      </c>
    </row>
    <row r="1431" spans="3:21" x14ac:dyDescent="0.2">
      <c r="C1431" s="1"/>
      <c r="D1431" s="1"/>
      <c r="E1431" s="1">
        <v>0.178375000000006</v>
      </c>
      <c r="F1431" s="10">
        <f t="shared" si="212"/>
        <v>1.5136795498402425E-2</v>
      </c>
      <c r="G1431" s="9">
        <f t="shared" si="213"/>
        <v>-16.982628804909929</v>
      </c>
      <c r="H1431" s="9">
        <f t="shared" si="214"/>
        <v>0</v>
      </c>
      <c r="I1431" s="9">
        <f t="shared" si="215"/>
        <v>0</v>
      </c>
      <c r="J1431" s="10">
        <f t="shared" si="216"/>
        <v>3.9769296294121147E-5</v>
      </c>
      <c r="K1431" s="9">
        <f t="shared" si="217"/>
        <v>0</v>
      </c>
      <c r="L1431" s="9">
        <f>K1431*'Exhaust Gas Math'!$C$14</f>
        <v>0</v>
      </c>
      <c r="M1431" s="9">
        <f>(L1431/'Exhaust Gas Math'!$B$14)+('Exhaust Gas Math'!$D$10)</f>
        <v>4.4059320573952224E-4</v>
      </c>
      <c r="N1431">
        <f>('Exhaust Gas Math'!$E$10*((-0.000000001)*N1430^3+(0.000002)*N1430^2-0.0012*N1430+1.3446)*$B$15+L1431*'Exhaust Gas Math'!$D$14*$B$14)/('Exhaust Gas Math'!$E$10*((-0.000000001)*N1430^3+(0.000002)*N1430^2-0.0012*N1430+1.3446)+L1431*'Exhaust Gas Math'!$D$14)</f>
        <v>1100</v>
      </c>
      <c r="O1431">
        <f t="shared" si="218"/>
        <v>101325</v>
      </c>
      <c r="P1431">
        <f>((-0.0000000008)*N1431^3+(0.000003)*N1431^2-0.004*N1431+2.013)*('Exhaust Gas Math'!$E$10/(L1431+'Exhaust Gas Math'!$E$10))+(357.45*N1431^-1.004)*(L1431/(L1431+'Exhaust Gas Math'!$E$10))</f>
        <v>0.17819999999999947</v>
      </c>
      <c r="Q1431" s="9">
        <f t="shared" si="210"/>
        <v>0</v>
      </c>
      <c r="R1431" s="9">
        <f t="shared" si="211"/>
        <v>101325</v>
      </c>
      <c r="T1431">
        <f t="shared" si="219"/>
        <v>0.178375000000006</v>
      </c>
      <c r="U1431">
        <f t="shared" si="220"/>
        <v>101325</v>
      </c>
    </row>
    <row r="1432" spans="3:21" x14ac:dyDescent="0.2">
      <c r="C1432" s="1"/>
      <c r="D1432" s="1"/>
      <c r="E1432" s="1">
        <v>0.17850000000000599</v>
      </c>
      <c r="F1432" s="10">
        <f t="shared" si="212"/>
        <v>1.306720750223227E-2</v>
      </c>
      <c r="G1432" s="9">
        <f t="shared" si="213"/>
        <v>-16.113755704595398</v>
      </c>
      <c r="H1432" s="9">
        <f t="shared" si="214"/>
        <v>0</v>
      </c>
      <c r="I1432" s="9">
        <f t="shared" si="215"/>
        <v>0</v>
      </c>
      <c r="J1432" s="10">
        <f t="shared" si="216"/>
        <v>3.9769296294121147E-5</v>
      </c>
      <c r="K1432" s="9">
        <f t="shared" si="217"/>
        <v>0</v>
      </c>
      <c r="L1432" s="9">
        <f>K1432*'Exhaust Gas Math'!$C$14</f>
        <v>0</v>
      </c>
      <c r="M1432" s="9">
        <f>(L1432/'Exhaust Gas Math'!$B$14)+('Exhaust Gas Math'!$D$10)</f>
        <v>4.4059320573952224E-4</v>
      </c>
      <c r="N1432">
        <f>('Exhaust Gas Math'!$E$10*((-0.000000001)*N1431^3+(0.000002)*N1431^2-0.0012*N1431+1.3446)*$B$15+L1432*'Exhaust Gas Math'!$D$14*$B$14)/('Exhaust Gas Math'!$E$10*((-0.000000001)*N1431^3+(0.000002)*N1431^2-0.0012*N1431+1.3446)+L1432*'Exhaust Gas Math'!$D$14)</f>
        <v>1100</v>
      </c>
      <c r="O1432">
        <f t="shared" si="218"/>
        <v>101325</v>
      </c>
      <c r="P1432">
        <f>((-0.0000000008)*N1432^3+(0.000003)*N1432^2-0.004*N1432+2.013)*('Exhaust Gas Math'!$E$10/(L1432+'Exhaust Gas Math'!$E$10))+(357.45*N1432^-1.004)*(L1432/(L1432+'Exhaust Gas Math'!$E$10))</f>
        <v>0.17819999999999947</v>
      </c>
      <c r="Q1432" s="9">
        <f t="shared" si="210"/>
        <v>0</v>
      </c>
      <c r="R1432" s="9">
        <f t="shared" si="211"/>
        <v>101325</v>
      </c>
      <c r="T1432">
        <f t="shared" si="219"/>
        <v>0.17850000000000599</v>
      </c>
      <c r="U1432">
        <f t="shared" si="220"/>
        <v>101325</v>
      </c>
    </row>
    <row r="1433" spans="3:21" x14ac:dyDescent="0.2">
      <c r="C1433" s="1"/>
      <c r="D1433" s="1"/>
      <c r="E1433" s="1">
        <v>0.178625000000006</v>
      </c>
      <c r="F1433" s="10">
        <f t="shared" si="212"/>
        <v>1.1112496867842367E-2</v>
      </c>
      <c r="G1433" s="9">
        <f t="shared" si="213"/>
        <v>-15.145535941994201</v>
      </c>
      <c r="H1433" s="9">
        <f t="shared" si="214"/>
        <v>0</v>
      </c>
      <c r="I1433" s="9">
        <f t="shared" si="215"/>
        <v>0</v>
      </c>
      <c r="J1433" s="10">
        <f t="shared" si="216"/>
        <v>3.9769296294121147E-5</v>
      </c>
      <c r="K1433" s="9">
        <f t="shared" si="217"/>
        <v>0</v>
      </c>
      <c r="L1433" s="9">
        <f>K1433*'Exhaust Gas Math'!$C$14</f>
        <v>0</v>
      </c>
      <c r="M1433" s="9">
        <f>(L1433/'Exhaust Gas Math'!$B$14)+('Exhaust Gas Math'!$D$10)</f>
        <v>4.4059320573952224E-4</v>
      </c>
      <c r="N1433">
        <f>('Exhaust Gas Math'!$E$10*((-0.000000001)*N1432^3+(0.000002)*N1432^2-0.0012*N1432+1.3446)*$B$15+L1433*'Exhaust Gas Math'!$D$14*$B$14)/('Exhaust Gas Math'!$E$10*((-0.000000001)*N1432^3+(0.000002)*N1432^2-0.0012*N1432+1.3446)+L1433*'Exhaust Gas Math'!$D$14)</f>
        <v>1100</v>
      </c>
      <c r="O1433">
        <f t="shared" si="218"/>
        <v>101325</v>
      </c>
      <c r="P1433">
        <f>((-0.0000000008)*N1433^3+(0.000003)*N1433^2-0.004*N1433+2.013)*('Exhaust Gas Math'!$E$10/(L1433+'Exhaust Gas Math'!$E$10))+(357.45*N1433^-1.004)*(L1433/(L1433+'Exhaust Gas Math'!$E$10))</f>
        <v>0.17819999999999947</v>
      </c>
      <c r="Q1433" s="9">
        <f t="shared" si="210"/>
        <v>0</v>
      </c>
      <c r="R1433" s="9">
        <f t="shared" si="211"/>
        <v>101325</v>
      </c>
      <c r="T1433">
        <f t="shared" si="219"/>
        <v>0.178625000000006</v>
      </c>
      <c r="U1433">
        <f t="shared" si="220"/>
        <v>101325</v>
      </c>
    </row>
    <row r="1434" spans="3:21" x14ac:dyDescent="0.2">
      <c r="C1434" s="1"/>
      <c r="D1434" s="1"/>
      <c r="E1434" s="1">
        <v>0.17875000000000599</v>
      </c>
      <c r="F1434" s="10">
        <f t="shared" si="212"/>
        <v>9.2847150363020679E-3</v>
      </c>
      <c r="G1434" s="9">
        <f t="shared" si="213"/>
        <v>-14.083938913909005</v>
      </c>
      <c r="H1434" s="9">
        <f t="shared" si="214"/>
        <v>0</v>
      </c>
      <c r="I1434" s="9">
        <f t="shared" si="215"/>
        <v>0</v>
      </c>
      <c r="J1434" s="10">
        <f t="shared" si="216"/>
        <v>3.9769296294121147E-5</v>
      </c>
      <c r="K1434" s="9">
        <f t="shared" si="217"/>
        <v>0</v>
      </c>
      <c r="L1434" s="9">
        <f>K1434*'Exhaust Gas Math'!$C$14</f>
        <v>0</v>
      </c>
      <c r="M1434" s="9">
        <f>(L1434/'Exhaust Gas Math'!$B$14)+('Exhaust Gas Math'!$D$10)</f>
        <v>4.4059320573952224E-4</v>
      </c>
      <c r="N1434">
        <f>('Exhaust Gas Math'!$E$10*((-0.000000001)*N1433^3+(0.000002)*N1433^2-0.0012*N1433+1.3446)*$B$15+L1434*'Exhaust Gas Math'!$D$14*$B$14)/('Exhaust Gas Math'!$E$10*((-0.000000001)*N1433^3+(0.000002)*N1433^2-0.0012*N1433+1.3446)+L1434*'Exhaust Gas Math'!$D$14)</f>
        <v>1100</v>
      </c>
      <c r="O1434">
        <f t="shared" si="218"/>
        <v>101325</v>
      </c>
      <c r="P1434">
        <f>((-0.0000000008)*N1434^3+(0.000003)*N1434^2-0.004*N1434+2.013)*('Exhaust Gas Math'!$E$10/(L1434+'Exhaust Gas Math'!$E$10))+(357.45*N1434^-1.004)*(L1434/(L1434+'Exhaust Gas Math'!$E$10))</f>
        <v>0.17819999999999947</v>
      </c>
      <c r="Q1434" s="9">
        <f t="shared" si="210"/>
        <v>0</v>
      </c>
      <c r="R1434" s="9">
        <f t="shared" si="211"/>
        <v>101325</v>
      </c>
      <c r="T1434">
        <f t="shared" si="219"/>
        <v>0.17875000000000599</v>
      </c>
      <c r="U1434">
        <f t="shared" si="220"/>
        <v>101325</v>
      </c>
    </row>
    <row r="1435" spans="3:21" x14ac:dyDescent="0.2">
      <c r="C1435" s="1"/>
      <c r="D1435" s="1"/>
      <c r="E1435" s="1">
        <v>0.178875000000006</v>
      </c>
      <c r="F1435" s="10">
        <f t="shared" si="212"/>
        <v>7.5951308904012964E-3</v>
      </c>
      <c r="G1435" s="9">
        <f t="shared" si="213"/>
        <v>-12.935509719034419</v>
      </c>
      <c r="H1435" s="9">
        <f t="shared" si="214"/>
        <v>0</v>
      </c>
      <c r="I1435" s="9">
        <f t="shared" si="215"/>
        <v>0</v>
      </c>
      <c r="J1435" s="10">
        <f t="shared" si="216"/>
        <v>3.9769296294121147E-5</v>
      </c>
      <c r="K1435" s="9">
        <f t="shared" si="217"/>
        <v>0</v>
      </c>
      <c r="L1435" s="9">
        <f>K1435*'Exhaust Gas Math'!$C$14</f>
        <v>0</v>
      </c>
      <c r="M1435" s="9">
        <f>(L1435/'Exhaust Gas Math'!$B$14)+('Exhaust Gas Math'!$D$10)</f>
        <v>4.4059320573952224E-4</v>
      </c>
      <c r="N1435">
        <f>('Exhaust Gas Math'!$E$10*((-0.000000001)*N1434^3+(0.000002)*N1434^2-0.0012*N1434+1.3446)*$B$15+L1435*'Exhaust Gas Math'!$D$14*$B$14)/('Exhaust Gas Math'!$E$10*((-0.000000001)*N1434^3+(0.000002)*N1434^2-0.0012*N1434+1.3446)+L1435*'Exhaust Gas Math'!$D$14)</f>
        <v>1100</v>
      </c>
      <c r="O1435">
        <f t="shared" si="218"/>
        <v>101325</v>
      </c>
      <c r="P1435">
        <f>((-0.0000000008)*N1435^3+(0.000003)*N1435^2-0.004*N1435+2.013)*('Exhaust Gas Math'!$E$10/(L1435+'Exhaust Gas Math'!$E$10))+(357.45*N1435^-1.004)*(L1435/(L1435+'Exhaust Gas Math'!$E$10))</f>
        <v>0.17819999999999947</v>
      </c>
      <c r="Q1435" s="9">
        <f t="shared" si="210"/>
        <v>0</v>
      </c>
      <c r="R1435" s="9">
        <f t="shared" si="211"/>
        <v>101325</v>
      </c>
      <c r="T1435">
        <f t="shared" si="219"/>
        <v>0.178875000000006</v>
      </c>
      <c r="U1435">
        <f t="shared" si="220"/>
        <v>101325</v>
      </c>
    </row>
    <row r="1436" spans="3:21" x14ac:dyDescent="0.2">
      <c r="C1436" s="1"/>
      <c r="D1436" s="1"/>
      <c r="E1436" s="1">
        <v>0.17900000000000599</v>
      </c>
      <c r="F1436" s="10">
        <f t="shared" si="212"/>
        <v>6.0541612782441453E-3</v>
      </c>
      <c r="G1436" s="9">
        <f t="shared" si="213"/>
        <v>-11.707328805248942</v>
      </c>
      <c r="H1436" s="9">
        <f t="shared" si="214"/>
        <v>0</v>
      </c>
      <c r="I1436" s="9">
        <f t="shared" si="215"/>
        <v>0</v>
      </c>
      <c r="J1436" s="10">
        <f t="shared" si="216"/>
        <v>3.9769296294121147E-5</v>
      </c>
      <c r="K1436" s="9">
        <f t="shared" si="217"/>
        <v>0</v>
      </c>
      <c r="L1436" s="9">
        <f>K1436*'Exhaust Gas Math'!$C$14</f>
        <v>0</v>
      </c>
      <c r="M1436" s="9">
        <f>(L1436/'Exhaust Gas Math'!$B$14)+('Exhaust Gas Math'!$D$10)</f>
        <v>4.4059320573952224E-4</v>
      </c>
      <c r="N1436">
        <f>('Exhaust Gas Math'!$E$10*((-0.000000001)*N1435^3+(0.000002)*N1435^2-0.0012*N1435+1.3446)*$B$15+L1436*'Exhaust Gas Math'!$D$14*$B$14)/('Exhaust Gas Math'!$E$10*((-0.000000001)*N1435^3+(0.000002)*N1435^2-0.0012*N1435+1.3446)+L1436*'Exhaust Gas Math'!$D$14)</f>
        <v>1100</v>
      </c>
      <c r="O1436">
        <f t="shared" si="218"/>
        <v>101325</v>
      </c>
      <c r="P1436">
        <f>((-0.0000000008)*N1436^3+(0.000003)*N1436^2-0.004*N1436+2.013)*('Exhaust Gas Math'!$E$10/(L1436+'Exhaust Gas Math'!$E$10))+(357.45*N1436^-1.004)*(L1436/(L1436+'Exhaust Gas Math'!$E$10))</f>
        <v>0.17819999999999947</v>
      </c>
      <c r="Q1436" s="9">
        <f t="shared" si="210"/>
        <v>0</v>
      </c>
      <c r="R1436" s="9">
        <f t="shared" si="211"/>
        <v>101325</v>
      </c>
      <c r="T1436">
        <f t="shared" si="219"/>
        <v>0.17900000000000599</v>
      </c>
      <c r="U1436">
        <f t="shared" si="220"/>
        <v>101325</v>
      </c>
    </row>
    <row r="1437" spans="3:21" x14ac:dyDescent="0.2">
      <c r="C1437" s="1"/>
      <c r="D1437" s="1"/>
      <c r="E1437" s="1">
        <v>0.179125000000006</v>
      </c>
      <c r="F1437" s="10">
        <f t="shared" si="212"/>
        <v>4.6713067899128505E-3</v>
      </c>
      <c r="G1437" s="9">
        <f t="shared" si="213"/>
        <v>-10.406968316296773</v>
      </c>
      <c r="H1437" s="9">
        <f t="shared" si="214"/>
        <v>0</v>
      </c>
      <c r="I1437" s="9">
        <f t="shared" si="215"/>
        <v>0</v>
      </c>
      <c r="J1437" s="10">
        <f t="shared" si="216"/>
        <v>3.9769296294121147E-5</v>
      </c>
      <c r="K1437" s="9">
        <f t="shared" si="217"/>
        <v>0</v>
      </c>
      <c r="L1437" s="9">
        <f>K1437*'Exhaust Gas Math'!$C$14</f>
        <v>0</v>
      </c>
      <c r="M1437" s="9">
        <f>(L1437/'Exhaust Gas Math'!$B$14)+('Exhaust Gas Math'!$D$10)</f>
        <v>4.4059320573952224E-4</v>
      </c>
      <c r="N1437">
        <f>('Exhaust Gas Math'!$E$10*((-0.000000001)*N1436^3+(0.000002)*N1436^2-0.0012*N1436+1.3446)*$B$15+L1437*'Exhaust Gas Math'!$D$14*$B$14)/('Exhaust Gas Math'!$E$10*((-0.000000001)*N1436^3+(0.000002)*N1436^2-0.0012*N1436+1.3446)+L1437*'Exhaust Gas Math'!$D$14)</f>
        <v>1100</v>
      </c>
      <c r="O1437">
        <f t="shared" si="218"/>
        <v>101325</v>
      </c>
      <c r="P1437">
        <f>((-0.0000000008)*N1437^3+(0.000003)*N1437^2-0.004*N1437+2.013)*('Exhaust Gas Math'!$E$10/(L1437+'Exhaust Gas Math'!$E$10))+(357.45*N1437^-1.004)*(L1437/(L1437+'Exhaust Gas Math'!$E$10))</f>
        <v>0.17819999999999947</v>
      </c>
      <c r="Q1437" s="9">
        <f t="shared" si="210"/>
        <v>0</v>
      </c>
      <c r="R1437" s="9">
        <f t="shared" si="211"/>
        <v>101325</v>
      </c>
      <c r="T1437">
        <f t="shared" si="219"/>
        <v>0.179125000000006</v>
      </c>
      <c r="U1437">
        <f t="shared" si="220"/>
        <v>101325</v>
      </c>
    </row>
    <row r="1438" spans="3:21" x14ac:dyDescent="0.2">
      <c r="C1438" s="1"/>
      <c r="D1438" s="1"/>
      <c r="E1438" s="1">
        <v>0.17925000000000599</v>
      </c>
      <c r="F1438" s="10">
        <f t="shared" si="212"/>
        <v>3.4550931831745409E-3</v>
      </c>
      <c r="G1438" s="9">
        <f t="shared" si="213"/>
        <v>-9.0424454070067295</v>
      </c>
      <c r="H1438" s="9">
        <f t="shared" si="214"/>
        <v>0</v>
      </c>
      <c r="I1438" s="9">
        <f t="shared" si="215"/>
        <v>0</v>
      </c>
      <c r="J1438" s="10">
        <f t="shared" si="216"/>
        <v>3.9769296294121147E-5</v>
      </c>
      <c r="K1438" s="9">
        <f t="shared" si="217"/>
        <v>0</v>
      </c>
      <c r="L1438" s="9">
        <f>K1438*'Exhaust Gas Math'!$C$14</f>
        <v>0</v>
      </c>
      <c r="M1438" s="9">
        <f>(L1438/'Exhaust Gas Math'!$B$14)+('Exhaust Gas Math'!$D$10)</f>
        <v>4.4059320573952224E-4</v>
      </c>
      <c r="N1438">
        <f>('Exhaust Gas Math'!$E$10*((-0.000000001)*N1437^3+(0.000002)*N1437^2-0.0012*N1437+1.3446)*$B$15+L1438*'Exhaust Gas Math'!$D$14*$B$14)/('Exhaust Gas Math'!$E$10*((-0.000000001)*N1437^3+(0.000002)*N1437^2-0.0012*N1437+1.3446)+L1438*'Exhaust Gas Math'!$D$14)</f>
        <v>1100</v>
      </c>
      <c r="O1438">
        <f t="shared" si="218"/>
        <v>101325</v>
      </c>
      <c r="P1438">
        <f>((-0.0000000008)*N1438^3+(0.000003)*N1438^2-0.004*N1438+2.013)*('Exhaust Gas Math'!$E$10/(L1438+'Exhaust Gas Math'!$E$10))+(357.45*N1438^-1.004)*(L1438/(L1438+'Exhaust Gas Math'!$E$10))</f>
        <v>0.17819999999999947</v>
      </c>
      <c r="Q1438" s="9">
        <f t="shared" si="210"/>
        <v>0</v>
      </c>
      <c r="R1438" s="9">
        <f t="shared" si="211"/>
        <v>101325</v>
      </c>
      <c r="T1438">
        <f t="shared" si="219"/>
        <v>0.17925000000000599</v>
      </c>
      <c r="U1438">
        <f t="shared" si="220"/>
        <v>101325</v>
      </c>
    </row>
    <row r="1439" spans="3:21" x14ac:dyDescent="0.2">
      <c r="C1439" s="1"/>
      <c r="D1439" s="1"/>
      <c r="E1439" s="1">
        <v>0.179375000000006</v>
      </c>
      <c r="F1439" s="10">
        <f t="shared" si="212"/>
        <v>2.4130188193463922E-3</v>
      </c>
      <c r="G1439" s="9">
        <f t="shared" si="213"/>
        <v>-7.6221728148640073</v>
      </c>
      <c r="H1439" s="9">
        <f t="shared" si="214"/>
        <v>0</v>
      </c>
      <c r="I1439" s="9">
        <f t="shared" si="215"/>
        <v>0</v>
      </c>
      <c r="J1439" s="10">
        <f t="shared" si="216"/>
        <v>3.9769296294121147E-5</v>
      </c>
      <c r="K1439" s="9">
        <f t="shared" si="217"/>
        <v>0</v>
      </c>
      <c r="L1439" s="9">
        <f>K1439*'Exhaust Gas Math'!$C$14</f>
        <v>0</v>
      </c>
      <c r="M1439" s="9">
        <f>(L1439/'Exhaust Gas Math'!$B$14)+('Exhaust Gas Math'!$D$10)</f>
        <v>4.4059320573952224E-4</v>
      </c>
      <c r="N1439">
        <f>('Exhaust Gas Math'!$E$10*((-0.000000001)*N1438^3+(0.000002)*N1438^2-0.0012*N1438+1.3446)*$B$15+L1439*'Exhaust Gas Math'!$D$14*$B$14)/('Exhaust Gas Math'!$E$10*((-0.000000001)*N1438^3+(0.000002)*N1438^2-0.0012*N1438+1.3446)+L1439*'Exhaust Gas Math'!$D$14)</f>
        <v>1100</v>
      </c>
      <c r="O1439">
        <f t="shared" si="218"/>
        <v>101325</v>
      </c>
      <c r="P1439">
        <f>((-0.0000000008)*N1439^3+(0.000003)*N1439^2-0.004*N1439+2.013)*('Exhaust Gas Math'!$E$10/(L1439+'Exhaust Gas Math'!$E$10))+(357.45*N1439^-1.004)*(L1439/(L1439+'Exhaust Gas Math'!$E$10))</f>
        <v>0.17819999999999947</v>
      </c>
      <c r="Q1439" s="9">
        <f t="shared" si="210"/>
        <v>0</v>
      </c>
      <c r="R1439" s="9">
        <f t="shared" si="211"/>
        <v>101325</v>
      </c>
      <c r="T1439">
        <f t="shared" si="219"/>
        <v>0.179375000000006</v>
      </c>
      <c r="U1439">
        <f t="shared" si="220"/>
        <v>101325</v>
      </c>
    </row>
    <row r="1440" spans="3:21" x14ac:dyDescent="0.2">
      <c r="C1440" s="1"/>
      <c r="D1440" s="1"/>
      <c r="E1440" s="1">
        <v>0.17950000000000599</v>
      </c>
      <c r="F1440" s="10">
        <f t="shared" si="212"/>
        <v>1.5515084334068036E-3</v>
      </c>
      <c r="G1440" s="9">
        <f t="shared" si="213"/>
        <v>-6.1549069926885105</v>
      </c>
      <c r="H1440" s="9">
        <f t="shared" si="214"/>
        <v>0</v>
      </c>
      <c r="I1440" s="9">
        <f t="shared" si="215"/>
        <v>0</v>
      </c>
      <c r="J1440" s="10">
        <f t="shared" si="216"/>
        <v>3.9769296294121147E-5</v>
      </c>
      <c r="K1440" s="9">
        <f t="shared" si="217"/>
        <v>0</v>
      </c>
      <c r="L1440" s="9">
        <f>K1440*'Exhaust Gas Math'!$C$14</f>
        <v>0</v>
      </c>
      <c r="M1440" s="9">
        <f>(L1440/'Exhaust Gas Math'!$B$14)+('Exhaust Gas Math'!$D$10)</f>
        <v>4.4059320573952224E-4</v>
      </c>
      <c r="N1440">
        <f>('Exhaust Gas Math'!$E$10*((-0.000000001)*N1439^3+(0.000002)*N1439^2-0.0012*N1439+1.3446)*$B$15+L1440*'Exhaust Gas Math'!$D$14*$B$14)/('Exhaust Gas Math'!$E$10*((-0.000000001)*N1439^3+(0.000002)*N1439^2-0.0012*N1439+1.3446)+L1440*'Exhaust Gas Math'!$D$14)</f>
        <v>1100</v>
      </c>
      <c r="O1440">
        <f t="shared" si="218"/>
        <v>101325</v>
      </c>
      <c r="P1440">
        <f>((-0.0000000008)*N1440^3+(0.000003)*N1440^2-0.004*N1440+2.013)*('Exhaust Gas Math'!$E$10/(L1440+'Exhaust Gas Math'!$E$10))+(357.45*N1440^-1.004)*(L1440/(L1440+'Exhaust Gas Math'!$E$10))</f>
        <v>0.17819999999999947</v>
      </c>
      <c r="Q1440" s="9">
        <f t="shared" si="210"/>
        <v>0</v>
      </c>
      <c r="R1440" s="9">
        <f t="shared" si="211"/>
        <v>101325</v>
      </c>
      <c r="T1440">
        <f t="shared" si="219"/>
        <v>0.17950000000000599</v>
      </c>
      <c r="U1440">
        <f t="shared" si="220"/>
        <v>101325</v>
      </c>
    </row>
    <row r="1441" spans="3:21" x14ac:dyDescent="0.2">
      <c r="C1441" s="1"/>
      <c r="D1441" s="1"/>
      <c r="E1441" s="1">
        <v>0.179625000000006</v>
      </c>
      <c r="F1441" s="10">
        <f t="shared" si="212"/>
        <v>8.7587352336574928E-4</v>
      </c>
      <c r="G1441" s="9">
        <f t="shared" si="213"/>
        <v>-4.6496941221882864</v>
      </c>
      <c r="H1441" s="9">
        <f t="shared" si="214"/>
        <v>0</v>
      </c>
      <c r="I1441" s="9">
        <f t="shared" si="215"/>
        <v>0</v>
      </c>
      <c r="J1441" s="10">
        <f t="shared" si="216"/>
        <v>3.9769296294121147E-5</v>
      </c>
      <c r="K1441" s="9">
        <f t="shared" si="217"/>
        <v>0</v>
      </c>
      <c r="L1441" s="9">
        <f>K1441*'Exhaust Gas Math'!$C$14</f>
        <v>0</v>
      </c>
      <c r="M1441" s="9">
        <f>(L1441/'Exhaust Gas Math'!$B$14)+('Exhaust Gas Math'!$D$10)</f>
        <v>4.4059320573952224E-4</v>
      </c>
      <c r="N1441">
        <f>('Exhaust Gas Math'!$E$10*((-0.000000001)*N1440^3+(0.000002)*N1440^2-0.0012*N1440+1.3446)*$B$15+L1441*'Exhaust Gas Math'!$D$14*$B$14)/('Exhaust Gas Math'!$E$10*((-0.000000001)*N1440^3+(0.000002)*N1440^2-0.0012*N1440+1.3446)+L1441*'Exhaust Gas Math'!$D$14)</f>
        <v>1100</v>
      </c>
      <c r="O1441">
        <f t="shared" si="218"/>
        <v>101325</v>
      </c>
      <c r="P1441">
        <f>((-0.0000000008)*N1441^3+(0.000003)*N1441^2-0.004*N1441+2.013)*('Exhaust Gas Math'!$E$10/(L1441+'Exhaust Gas Math'!$E$10))+(357.45*N1441^-1.004)*(L1441/(L1441+'Exhaust Gas Math'!$E$10))</f>
        <v>0.17819999999999947</v>
      </c>
      <c r="Q1441" s="9">
        <f t="shared" si="210"/>
        <v>0</v>
      </c>
      <c r="R1441" s="9">
        <f t="shared" si="211"/>
        <v>101325</v>
      </c>
      <c r="T1441">
        <f t="shared" si="219"/>
        <v>0.179625000000006</v>
      </c>
      <c r="U1441">
        <f t="shared" si="220"/>
        <v>101325</v>
      </c>
    </row>
    <row r="1442" spans="3:21" x14ac:dyDescent="0.2">
      <c r="C1442" s="1"/>
      <c r="D1442" s="1"/>
      <c r="E1442" s="1">
        <v>0.17975000000000599</v>
      </c>
      <c r="F1442" s="10">
        <f t="shared" si="212"/>
        <v>3.9027960311545373E-4</v>
      </c>
      <c r="G1442" s="9">
        <f t="shared" si="213"/>
        <v>-3.1158143412448491</v>
      </c>
      <c r="H1442" s="9">
        <f t="shared" si="214"/>
        <v>0</v>
      </c>
      <c r="I1442" s="9">
        <f t="shared" si="215"/>
        <v>0</v>
      </c>
      <c r="J1442" s="10">
        <f t="shared" si="216"/>
        <v>3.9769296294121147E-5</v>
      </c>
      <c r="K1442" s="9">
        <f t="shared" si="217"/>
        <v>0</v>
      </c>
      <c r="L1442" s="9">
        <f>K1442*'Exhaust Gas Math'!$C$14</f>
        <v>0</v>
      </c>
      <c r="M1442" s="9">
        <f>(L1442/'Exhaust Gas Math'!$B$14)+('Exhaust Gas Math'!$D$10)</f>
        <v>4.4059320573952224E-4</v>
      </c>
      <c r="N1442">
        <f>('Exhaust Gas Math'!$E$10*((-0.000000001)*N1441^3+(0.000002)*N1441^2-0.0012*N1441+1.3446)*$B$15+L1442*'Exhaust Gas Math'!$D$14*$B$14)/('Exhaust Gas Math'!$E$10*((-0.000000001)*N1441^3+(0.000002)*N1441^2-0.0012*N1441+1.3446)+L1442*'Exhaust Gas Math'!$D$14)</f>
        <v>1100</v>
      </c>
      <c r="O1442">
        <f t="shared" si="218"/>
        <v>101325</v>
      </c>
      <c r="P1442">
        <f>((-0.0000000008)*N1442^3+(0.000003)*N1442^2-0.004*N1442+2.013)*('Exhaust Gas Math'!$E$10/(L1442+'Exhaust Gas Math'!$E$10))+(357.45*N1442^-1.004)*(L1442/(L1442+'Exhaust Gas Math'!$E$10))</f>
        <v>0.17819999999999947</v>
      </c>
      <c r="Q1442" s="9">
        <f t="shared" si="210"/>
        <v>0</v>
      </c>
      <c r="R1442" s="9">
        <f t="shared" si="211"/>
        <v>101325</v>
      </c>
      <c r="T1442">
        <f t="shared" si="219"/>
        <v>0.17975000000000599</v>
      </c>
      <c r="U1442">
        <f t="shared" si="220"/>
        <v>101325</v>
      </c>
    </row>
    <row r="1443" spans="3:21" x14ac:dyDescent="0.2">
      <c r="C1443" s="1"/>
      <c r="D1443" s="1"/>
      <c r="E1443" s="1">
        <v>0.179875000000006</v>
      </c>
      <c r="F1443" s="10">
        <f t="shared" si="212"/>
        <v>9.7720520650441955E-5</v>
      </c>
      <c r="G1443" s="9">
        <f t="shared" si="213"/>
        <v>-1.562724528773948</v>
      </c>
      <c r="H1443" s="9">
        <f t="shared" si="214"/>
        <v>0</v>
      </c>
      <c r="I1443" s="9">
        <f t="shared" si="215"/>
        <v>0</v>
      </c>
      <c r="J1443" s="10">
        <f t="shared" si="216"/>
        <v>3.9769296294121147E-5</v>
      </c>
      <c r="K1443" s="9">
        <f t="shared" si="217"/>
        <v>0</v>
      </c>
      <c r="L1443" s="9">
        <f>K1443*'Exhaust Gas Math'!$C$14</f>
        <v>0</v>
      </c>
      <c r="M1443" s="9">
        <f>(L1443/'Exhaust Gas Math'!$B$14)+('Exhaust Gas Math'!$D$10)</f>
        <v>4.4059320573952224E-4</v>
      </c>
      <c r="N1443">
        <f>('Exhaust Gas Math'!$E$10*((-0.000000001)*N1442^3+(0.000002)*N1442^2-0.0012*N1442+1.3446)*$B$15+L1443*'Exhaust Gas Math'!$D$14*$B$14)/('Exhaust Gas Math'!$E$10*((-0.000000001)*N1442^3+(0.000002)*N1442^2-0.0012*N1442+1.3446)+L1443*'Exhaust Gas Math'!$D$14)</f>
        <v>1100</v>
      </c>
      <c r="O1443">
        <f t="shared" si="218"/>
        <v>101325</v>
      </c>
      <c r="P1443">
        <f>((-0.0000000008)*N1443^3+(0.000003)*N1443^2-0.004*N1443+2.013)*('Exhaust Gas Math'!$E$10/(L1443+'Exhaust Gas Math'!$E$10))+(357.45*N1443^-1.004)*(L1443/(L1443+'Exhaust Gas Math'!$E$10))</f>
        <v>0.17819999999999947</v>
      </c>
      <c r="Q1443" s="9">
        <f t="shared" si="210"/>
        <v>0</v>
      </c>
      <c r="R1443" s="9">
        <f t="shared" si="211"/>
        <v>101325</v>
      </c>
      <c r="T1443">
        <f t="shared" si="219"/>
        <v>0.179875000000006</v>
      </c>
      <c r="U1443">
        <f t="shared" si="220"/>
        <v>101325</v>
      </c>
    </row>
    <row r="1444" spans="3:21" x14ac:dyDescent="0.2">
      <c r="C1444" s="1"/>
      <c r="D1444" s="1"/>
      <c r="E1444" s="1">
        <v>0.18000000000000599</v>
      </c>
      <c r="F1444" s="10">
        <f t="shared" si="212"/>
        <v>0</v>
      </c>
      <c r="G1444" s="9">
        <f t="shared" si="213"/>
        <v>7.4919740962448466E-11</v>
      </c>
      <c r="H1444" s="9">
        <f t="shared" si="214"/>
        <v>1</v>
      </c>
      <c r="I1444" s="9">
        <f t="shared" si="215"/>
        <v>0</v>
      </c>
      <c r="J1444" s="10">
        <f t="shared" si="216"/>
        <v>3.9769296294121147E-5</v>
      </c>
      <c r="K1444" s="9">
        <f t="shared" si="217"/>
        <v>0</v>
      </c>
      <c r="L1444" s="9">
        <f>K1444*'Exhaust Gas Math'!$C$14</f>
        <v>0</v>
      </c>
      <c r="M1444" s="9">
        <f>(L1444/'Exhaust Gas Math'!$B$14)+('Exhaust Gas Math'!$D$10)</f>
        <v>4.4059320573952224E-4</v>
      </c>
      <c r="N1444">
        <f>('Exhaust Gas Math'!$E$10*((-0.000000001)*N1443^3+(0.000002)*N1443^2-0.0012*N1443+1.3446)*$B$15+L1444*'Exhaust Gas Math'!$D$14*$B$14)/('Exhaust Gas Math'!$E$10*((-0.000000001)*N1443^3+(0.000002)*N1443^2-0.0012*N1443+1.3446)+L1444*'Exhaust Gas Math'!$D$14)</f>
        <v>1100</v>
      </c>
      <c r="O1444">
        <f t="shared" si="218"/>
        <v>101325</v>
      </c>
      <c r="P1444">
        <f>((-0.0000000008)*N1444^3+(0.000003)*N1444^2-0.004*N1444+2.013)*('Exhaust Gas Math'!$E$10/(L1444+'Exhaust Gas Math'!$E$10))+(357.45*N1444^-1.004)*(L1444/(L1444+'Exhaust Gas Math'!$E$10))</f>
        <v>0.17819999999999947</v>
      </c>
      <c r="Q1444" s="9">
        <f t="shared" si="210"/>
        <v>-5.0011541190194019E-22</v>
      </c>
      <c r="R1444" s="9">
        <f t="shared" si="211"/>
        <v>101325</v>
      </c>
      <c r="T1444">
        <f t="shared" si="219"/>
        <v>0.18000000000000599</v>
      </c>
      <c r="U1444">
        <f t="shared" si="220"/>
        <v>101325</v>
      </c>
    </row>
    <row r="1445" spans="3:21" x14ac:dyDescent="0.2">
      <c r="C1445" s="1"/>
      <c r="D1445" s="1"/>
      <c r="E1445" s="1">
        <v>0.180125000000006</v>
      </c>
      <c r="F1445" s="10">
        <f t="shared" si="212"/>
        <v>9.7720520669225541E-5</v>
      </c>
      <c r="G1445" s="9">
        <f t="shared" si="213"/>
        <v>1.5627245289238898</v>
      </c>
      <c r="H1445" s="9">
        <f t="shared" si="214"/>
        <v>1</v>
      </c>
      <c r="I1445" s="9">
        <f t="shared" si="215"/>
        <v>6.9266439507516546E-7</v>
      </c>
      <c r="J1445" s="10">
        <f t="shared" si="216"/>
        <v>4.046196068919631E-5</v>
      </c>
      <c r="K1445" s="9">
        <f t="shared" si="217"/>
        <v>4.8486507655261579E-7</v>
      </c>
      <c r="L1445" s="9">
        <f>K1445*'Exhaust Gas Math'!$C$14</f>
        <v>5.7442814399686765E-7</v>
      </c>
      <c r="M1445" s="9">
        <f>(L1445/'Exhaust Gas Math'!$B$14)+('Exhaust Gas Math'!$D$10)</f>
        <v>4.6042158489025984E-4</v>
      </c>
      <c r="N1445">
        <f>('Exhaust Gas Math'!$E$10*((-0.000000001)*N1444^3+(0.000002)*N1444^2-0.0012*N1444+1.3446)*$B$15+L1445*'Exhaust Gas Math'!$D$14*$B$14)/('Exhaust Gas Math'!$E$10*((-0.000000001)*N1444^3+(0.000002)*N1444^2-0.0012*N1444+1.3446)+L1445*'Exhaust Gas Math'!$D$14)</f>
        <v>1053.033920998547</v>
      </c>
      <c r="O1445">
        <f t="shared" si="218"/>
        <v>99628.857649637939</v>
      </c>
      <c r="P1445">
        <f>((-0.0000000008)*N1445^3+(0.000003)*N1445^2-0.004*N1445+2.013)*('Exhaust Gas Math'!$E$10/(L1445+'Exhaust Gas Math'!$E$10))+(357.45*N1445^-1.004)*(L1445/(L1445+'Exhaust Gas Math'!$E$10))</f>
        <v>0.20213240904487342</v>
      </c>
      <c r="Q1445" s="9">
        <f t="shared" si="210"/>
        <v>-0.24681458187412689</v>
      </c>
      <c r="R1445" s="9">
        <f t="shared" si="211"/>
        <v>99628.610835056068</v>
      </c>
      <c r="T1445">
        <f t="shared" si="219"/>
        <v>0.180125000000006</v>
      </c>
      <c r="U1445">
        <f t="shared" si="220"/>
        <v>99628.610835056068</v>
      </c>
    </row>
    <row r="1446" spans="3:21" x14ac:dyDescent="0.2">
      <c r="C1446" s="1"/>
      <c r="D1446" s="1"/>
      <c r="E1446" s="1">
        <v>0.18025000000000699</v>
      </c>
      <c r="F1446" s="10">
        <f t="shared" si="212"/>
        <v>3.902796031559283E-4</v>
      </c>
      <c r="G1446" s="9">
        <f t="shared" si="213"/>
        <v>3.1158143414054238</v>
      </c>
      <c r="H1446" s="9">
        <f t="shared" si="214"/>
        <v>1</v>
      </c>
      <c r="I1446" s="9">
        <f t="shared" si="215"/>
        <v>2.7663870738596134E-6</v>
      </c>
      <c r="J1446" s="10">
        <f t="shared" si="216"/>
        <v>4.2535683367980759E-5</v>
      </c>
      <c r="K1446" s="9">
        <f t="shared" si="217"/>
        <v>1.9364709517017293E-6</v>
      </c>
      <c r="L1446" s="9">
        <f>K1446*'Exhaust Gas Math'!$C$14</f>
        <v>2.2941710353708324E-6</v>
      </c>
      <c r="M1446" s="9">
        <f>(L1446/'Exhaust Gas Math'!$B$14)+('Exhaust Gas Math'!$D$10)</f>
        <v>5.19784473788222E-4</v>
      </c>
      <c r="N1446">
        <f>('Exhaust Gas Math'!$E$10*((-0.000000001)*N1445^3+(0.000002)*N1445^2-0.0012*N1445+1.3446)*$B$15+L1446*'Exhaust Gas Math'!$D$14*$B$14)/('Exhaust Gas Math'!$E$10*((-0.000000001)*N1445^3+(0.000002)*N1445^2-0.0012*N1445+1.3446)+L1446*'Exhaust Gas Math'!$D$14)</f>
        <v>942.38198542585053</v>
      </c>
      <c r="O1446">
        <f t="shared" si="218"/>
        <v>95748.262488684122</v>
      </c>
      <c r="P1446">
        <f>((-0.0000000008)*N1446^3+(0.000003)*N1446^2-0.004*N1446+2.013)*('Exhaust Gas Math'!$E$10/(L1446+'Exhaust Gas Math'!$E$10))+(357.45*N1446^-1.004)*(L1446/(L1446+'Exhaust Gas Math'!$E$10))</f>
        <v>0.26632808395109142</v>
      </c>
      <c r="Q1446" s="9">
        <f t="shared" si="210"/>
        <v>-1.2927963368931326</v>
      </c>
      <c r="R1446" s="9">
        <f t="shared" si="211"/>
        <v>95746.969692347222</v>
      </c>
      <c r="T1446">
        <f t="shared" si="219"/>
        <v>0.18025000000000699</v>
      </c>
      <c r="U1446">
        <f t="shared" si="220"/>
        <v>95746.969692347222</v>
      </c>
    </row>
    <row r="1447" spans="3:21" x14ac:dyDescent="0.2">
      <c r="C1447" s="1"/>
      <c r="D1447" s="1"/>
      <c r="E1447" s="1">
        <v>0.180375000000007</v>
      </c>
      <c r="F1447" s="10">
        <f t="shared" si="212"/>
        <v>8.7587352342625643E-4</v>
      </c>
      <c r="G1447" s="9">
        <f t="shared" si="213"/>
        <v>4.6496941223466468</v>
      </c>
      <c r="H1447" s="9">
        <f t="shared" si="214"/>
        <v>1</v>
      </c>
      <c r="I1447" s="9">
        <f t="shared" si="215"/>
        <v>6.2083828464235889E-6</v>
      </c>
      <c r="J1447" s="10">
        <f t="shared" si="216"/>
        <v>4.5977679140544736E-5</v>
      </c>
      <c r="K1447" s="9">
        <f t="shared" si="217"/>
        <v>4.3458679924965122E-6</v>
      </c>
      <c r="L1447" s="9">
        <f>K1447*'Exhaust Gas Math'!$C$14</f>
        <v>5.1486258872972591E-6</v>
      </c>
      <c r="M1447" s="9">
        <f>(L1447/'Exhaust Gas Math'!$B$14)+('Exhaust Gas Math'!$D$10)</f>
        <v>6.1831588048226504E-4</v>
      </c>
      <c r="N1447">
        <f>('Exhaust Gas Math'!$E$10*((-0.000000001)*N1446^3+(0.000002)*N1446^2-0.0012*N1446+1.3446)*$B$15+L1447*'Exhaust Gas Math'!$D$14*$B$14)/('Exhaust Gas Math'!$E$10*((-0.000000001)*N1446^3+(0.000002)*N1446^2-0.0012*N1446+1.3446)+L1447*'Exhaust Gas Math'!$D$14)</f>
        <v>819.29136278404815</v>
      </c>
      <c r="O1447">
        <f t="shared" si="218"/>
        <v>91608.499549650704</v>
      </c>
      <c r="P1447">
        <f>((-0.0000000008)*N1447^3+(0.000003)*N1447^2-0.004*N1447+2.013)*('Exhaust Gas Math'!$E$10/(L1447+'Exhaust Gas Math'!$E$10))+(357.45*N1447^-1.004)*(L1447/(L1447+'Exhaust Gas Math'!$E$10))</f>
        <v>0.3534298985374924</v>
      </c>
      <c r="Q1447" s="9">
        <f t="shared" si="210"/>
        <v>-3.8205163127649651</v>
      </c>
      <c r="R1447" s="9">
        <f t="shared" si="211"/>
        <v>91604.679033337932</v>
      </c>
      <c r="T1447">
        <f t="shared" si="219"/>
        <v>0.180375000000007</v>
      </c>
      <c r="U1447">
        <f t="shared" si="220"/>
        <v>91604.679033337932</v>
      </c>
    </row>
    <row r="1448" spans="3:21" x14ac:dyDescent="0.2">
      <c r="C1448" s="1"/>
      <c r="D1448" s="1"/>
      <c r="E1448" s="1">
        <v>0.18050000000000699</v>
      </c>
      <c r="F1448" s="10">
        <f t="shared" si="212"/>
        <v>1.5515084334866217E-3</v>
      </c>
      <c r="G1448" s="9">
        <f t="shared" si="213"/>
        <v>6.1549069928428608</v>
      </c>
      <c r="H1448" s="9">
        <f t="shared" si="214"/>
        <v>1</v>
      </c>
      <c r="I1448" s="9">
        <f t="shared" si="215"/>
        <v>1.0997430664258304E-5</v>
      </c>
      <c r="J1448" s="10">
        <f t="shared" si="216"/>
        <v>5.0766726958379447E-5</v>
      </c>
      <c r="K1448" s="9">
        <f t="shared" si="217"/>
        <v>7.698201464980813E-6</v>
      </c>
      <c r="L1448" s="9">
        <f>K1448*'Exhaust Gas Math'!$C$14</f>
        <v>9.1201940364187692E-6</v>
      </c>
      <c r="M1448" s="9">
        <f>(L1448/'Exhaust Gas Math'!$B$14)+('Exhaust Gas Math'!$D$10)</f>
        <v>7.5540832608535485E-4</v>
      </c>
      <c r="N1448">
        <f>('Exhaust Gas Math'!$E$10*((-0.000000001)*N1447^3+(0.000002)*N1447^2-0.0012*N1447+1.3446)*$B$15+L1448*'Exhaust Gas Math'!$D$14*$B$14)/('Exhaust Gas Math'!$E$10*((-0.000000001)*N1447^3+(0.000002)*N1447^2-0.0012*N1447+1.3446)+L1448*'Exhaust Gas Math'!$D$14)</f>
        <v>708.64035503081732</v>
      </c>
      <c r="O1448">
        <f t="shared" si="218"/>
        <v>87672.324482669312</v>
      </c>
      <c r="P1448">
        <f>((-0.0000000008)*N1448^3+(0.000003)*N1448^2-0.004*N1448+2.013)*('Exhaust Gas Math'!$E$10/(L1448+'Exhaust Gas Math'!$E$10))+(357.45*N1448^-1.004)*(L1448/(L1448+'Exhaust Gas Math'!$E$10))</f>
        <v>0.44774206380649689</v>
      </c>
      <c r="Q1448" s="9">
        <f t="shared" si="210"/>
        <v>-8.4808794573375472</v>
      </c>
      <c r="R1448" s="9">
        <f t="shared" si="211"/>
        <v>87663.843603211979</v>
      </c>
      <c r="T1448">
        <f t="shared" si="219"/>
        <v>0.18050000000000699</v>
      </c>
      <c r="U1448">
        <f t="shared" si="220"/>
        <v>87663.843603211979</v>
      </c>
    </row>
    <row r="1449" spans="3:21" x14ac:dyDescent="0.2">
      <c r="C1449" s="1"/>
      <c r="D1449" s="1"/>
      <c r="E1449" s="1">
        <v>0.180625000000007</v>
      </c>
      <c r="F1449" s="10">
        <f t="shared" si="212"/>
        <v>2.4130188194455837E-3</v>
      </c>
      <c r="G1449" s="9">
        <f t="shared" si="213"/>
        <v>7.6221728150144701</v>
      </c>
      <c r="H1449" s="9">
        <f t="shared" si="214"/>
        <v>1</v>
      </c>
      <c r="I1449" s="9">
        <f t="shared" si="215"/>
        <v>1.7104004455050265E-5</v>
      </c>
      <c r="J1449" s="10">
        <f t="shared" si="216"/>
        <v>5.6873300749171412E-5</v>
      </c>
      <c r="K1449" s="9">
        <f t="shared" si="217"/>
        <v>1.1972803118535185E-5</v>
      </c>
      <c r="L1449" s="9">
        <f>K1449*'Exhaust Gas Math'!$C$14</f>
        <v>1.4184389444418468E-5</v>
      </c>
      <c r="M1449" s="9">
        <f>(L1449/'Exhaust Gas Math'!$B$14)+('Exhaust Gas Math'!$D$10)</f>
        <v>9.3021659008258283E-4</v>
      </c>
      <c r="N1449">
        <f>('Exhaust Gas Math'!$E$10*((-0.000000001)*N1448^3+(0.000002)*N1448^2-0.0012*N1448+1.3446)*$B$15+L1449*'Exhaust Gas Math'!$D$14*$B$14)/('Exhaust Gas Math'!$E$10*((-0.000000001)*N1448^3+(0.000002)*N1448^2-0.0012*N1448+1.3446)+L1449*'Exhaust Gas Math'!$D$14)</f>
        <v>619.20217356986313</v>
      </c>
      <c r="O1449">
        <f t="shared" si="218"/>
        <v>84205.829169072764</v>
      </c>
      <c r="P1449">
        <f>((-0.0000000008)*N1449^3+(0.000003)*N1449^2-0.004*N1449+2.013)*('Exhaust Gas Math'!$E$10/(L1449+'Exhaust Gas Math'!$E$10))+(357.45*N1449^-1.004)*(L1449/(L1449+'Exhaust Gas Math'!$E$10))</f>
        <v>0.5380706828229318</v>
      </c>
      <c r="Q1449" s="9">
        <f t="shared" si="210"/>
        <v>-15.630285703807067</v>
      </c>
      <c r="R1449" s="9">
        <f t="shared" si="211"/>
        <v>84190.198883368954</v>
      </c>
      <c r="T1449">
        <f t="shared" si="219"/>
        <v>0.180625000000007</v>
      </c>
      <c r="U1449">
        <f t="shared" si="220"/>
        <v>84190.198883368954</v>
      </c>
    </row>
    <row r="1450" spans="3:21" x14ac:dyDescent="0.2">
      <c r="C1450" s="1"/>
      <c r="D1450" s="1"/>
      <c r="E1450" s="1">
        <v>0.18075000000000699</v>
      </c>
      <c r="F1450" s="10">
        <f t="shared" si="212"/>
        <v>3.4550931832920094E-3</v>
      </c>
      <c r="G1450" s="9">
        <f t="shared" si="213"/>
        <v>9.0424454071515878</v>
      </c>
      <c r="H1450" s="9">
        <f t="shared" si="214"/>
        <v>1</v>
      </c>
      <c r="I1450" s="9">
        <f t="shared" si="215"/>
        <v>2.4490455160734401E-5</v>
      </c>
      <c r="J1450" s="10">
        <f t="shared" si="216"/>
        <v>6.4259751454855544E-5</v>
      </c>
      <c r="K1450" s="9">
        <f t="shared" si="217"/>
        <v>1.714331861251408E-5</v>
      </c>
      <c r="L1450" s="9">
        <f>K1450*'Exhaust Gas Math'!$C$14</f>
        <v>2.0309989662587698E-5</v>
      </c>
      <c r="M1450" s="9">
        <f>(L1450/'Exhaust Gas Math'!$B$14)+('Exhaust Gas Math'!$D$10)</f>
        <v>1.1416629213966743E-3</v>
      </c>
      <c r="N1450">
        <f>('Exhaust Gas Math'!$E$10*((-0.000000001)*N1449^3+(0.000002)*N1449^2-0.0012*N1449+1.3446)*$B$15+L1450*'Exhaust Gas Math'!$D$14*$B$14)/('Exhaust Gas Math'!$E$10*((-0.000000001)*N1449^3+(0.000002)*N1449^2-0.0012*N1449+1.3446)+L1450*'Exhaust Gas Math'!$D$14)</f>
        <v>551.35193936930864</v>
      </c>
      <c r="O1450">
        <f t="shared" si="218"/>
        <v>81444.507106551842</v>
      </c>
      <c r="P1450">
        <f>((-0.0000000008)*N1450^3+(0.000003)*N1450^2-0.004*N1450+2.013)*('Exhaust Gas Math'!$E$10/(L1450+'Exhaust Gas Math'!$E$10))+(357.45*N1450^-1.004)*(L1450/(L1450+'Exhaust Gas Math'!$E$10))</f>
        <v>0.61852172786716431</v>
      </c>
      <c r="Q1450" s="9">
        <f t="shared" si="210"/>
        <v>-25.286967806028507</v>
      </c>
      <c r="R1450" s="9">
        <f t="shared" si="211"/>
        <v>81419.220138745819</v>
      </c>
      <c r="T1450">
        <f t="shared" si="219"/>
        <v>0.18075000000000699</v>
      </c>
      <c r="U1450">
        <f t="shared" si="220"/>
        <v>81419.220138745819</v>
      </c>
    </row>
    <row r="1451" spans="3:21" x14ac:dyDescent="0.2">
      <c r="C1451" s="1"/>
      <c r="D1451" s="1"/>
      <c r="E1451" s="1">
        <v>0.180875000000007</v>
      </c>
      <c r="F1451" s="10">
        <f t="shared" si="212"/>
        <v>4.6713067900480444E-3</v>
      </c>
      <c r="G1451" s="9">
        <f t="shared" si="213"/>
        <v>10.406968316435391</v>
      </c>
      <c r="H1451" s="9">
        <f t="shared" si="214"/>
        <v>1</v>
      </c>
      <c r="I1451" s="9">
        <f t="shared" si="215"/>
        <v>3.3111242856467116E-5</v>
      </c>
      <c r="J1451" s="10">
        <f t="shared" si="216"/>
        <v>7.2880539150588263E-5</v>
      </c>
      <c r="K1451" s="9">
        <f t="shared" si="217"/>
        <v>2.3177869999526981E-5</v>
      </c>
      <c r="L1451" s="9">
        <f>K1451*'Exhaust Gas Math'!$C$14</f>
        <v>2.745922832861355E-5</v>
      </c>
      <c r="M1451" s="9">
        <f>(L1451/'Exhaust Gas Math'!$B$14)+('Exhaust Gas Math'!$D$10)</f>
        <v>1.388443683082068E-3</v>
      </c>
      <c r="N1451">
        <f>('Exhaust Gas Math'!$E$10*((-0.000000001)*N1450^3+(0.000002)*N1450^2-0.0012*N1450+1.3446)*$B$15+L1451*'Exhaust Gas Math'!$D$14*$B$14)/('Exhaust Gas Math'!$E$10*((-0.000000001)*N1450^3+(0.000002)*N1450^2-0.0012*N1450+1.3446)+L1451*'Exhaust Gas Math'!$D$14)</f>
        <v>501.15590385591668</v>
      </c>
      <c r="O1451">
        <f t="shared" si="218"/>
        <v>79382.282284425222</v>
      </c>
      <c r="P1451">
        <f>((-0.0000000008)*N1451^3+(0.000003)*N1451^2-0.004*N1451+2.013)*('Exhaust Gas Math'!$E$10/(L1451+'Exhaust Gas Math'!$E$10))+(357.45*N1451^-1.004)*(L1451/(L1451+'Exhaust Gas Math'!$E$10))</f>
        <v>0.68765014388752077</v>
      </c>
      <c r="Q1451" s="9">
        <f t="shared" si="210"/>
        <v>-37.237970820214628</v>
      </c>
      <c r="R1451" s="9">
        <f t="shared" si="211"/>
        <v>79345.044313605002</v>
      </c>
      <c r="T1451">
        <f t="shared" si="219"/>
        <v>0.180875000000007</v>
      </c>
      <c r="U1451">
        <f t="shared" si="220"/>
        <v>79345.044313605002</v>
      </c>
    </row>
    <row r="1452" spans="3:21" x14ac:dyDescent="0.2">
      <c r="C1452" s="1"/>
      <c r="D1452" s="1"/>
      <c r="E1452" s="1">
        <v>0.18100000000000699</v>
      </c>
      <c r="F1452" s="10">
        <f t="shared" si="212"/>
        <v>6.0541612783959718E-3</v>
      </c>
      <c r="G1452" s="9">
        <f t="shared" si="213"/>
        <v>11.707328805380241</v>
      </c>
      <c r="H1452" s="9">
        <f t="shared" si="214"/>
        <v>1</v>
      </c>
      <c r="I1452" s="9">
        <f t="shared" si="215"/>
        <v>4.2913217519401397E-5</v>
      </c>
      <c r="J1452" s="10">
        <f t="shared" si="216"/>
        <v>8.2682513813522537E-5</v>
      </c>
      <c r="K1452" s="9">
        <f t="shared" si="217"/>
        <v>3.0039252263580977E-5</v>
      </c>
      <c r="L1452" s="9">
        <f>K1452*'Exhaust Gas Math'!$C$14</f>
        <v>3.5588028008756852E-5</v>
      </c>
      <c r="M1452" s="9">
        <f>(L1452/'Exhaust Gas Math'!$B$14)+('Exhaust Gas Math'!$D$10)</f>
        <v>1.6690373896800419E-3</v>
      </c>
      <c r="N1452">
        <f>('Exhaust Gas Math'!$E$10*((-0.000000001)*N1451^3+(0.000002)*N1451^2-0.0012*N1451+1.3446)*$B$15+L1452*'Exhaust Gas Math'!$D$14*$B$14)/('Exhaust Gas Math'!$E$10*((-0.000000001)*N1451^3+(0.000002)*N1451^2-0.0012*N1451+1.3446)+L1452*'Exhaust Gas Math'!$D$14)</f>
        <v>463.9452391366512</v>
      </c>
      <c r="O1452">
        <f t="shared" si="218"/>
        <v>77866.948223075306</v>
      </c>
      <c r="P1452">
        <f>((-0.0000000008)*N1452^3+(0.000003)*N1452^2-0.004*N1452+2.013)*('Exhaust Gas Math'!$E$10/(L1452+'Exhaust Gas Math'!$E$10))+(357.45*N1452^-1.004)*(L1452/(L1452+'Exhaust Gas Math'!$E$10))</f>
        <v>0.74629781863830913</v>
      </c>
      <c r="Q1452" s="9">
        <f t="shared" ref="Q1452:Q1515" si="221">H1452*-0.5*P1452*G1452^2</f>
        <v>-51.144367055226468</v>
      </c>
      <c r="R1452" s="9">
        <f t="shared" ref="R1452:R1515" si="222">Q1452+O1452</f>
        <v>77815.80385602008</v>
      </c>
      <c r="T1452">
        <f t="shared" si="219"/>
        <v>0.18100000000000699</v>
      </c>
      <c r="U1452">
        <f t="shared" si="220"/>
        <v>77815.80385602008</v>
      </c>
    </row>
    <row r="1453" spans="3:21" x14ac:dyDescent="0.2">
      <c r="C1453" s="1"/>
      <c r="D1453" s="1"/>
      <c r="E1453" s="1">
        <v>0.181125000000007</v>
      </c>
      <c r="F1453" s="10">
        <f t="shared" si="212"/>
        <v>7.5951308905696339E-3</v>
      </c>
      <c r="G1453" s="9">
        <f t="shared" si="213"/>
        <v>12.93550971915826</v>
      </c>
      <c r="H1453" s="9">
        <f t="shared" si="214"/>
        <v>1</v>
      </c>
      <c r="I1453" s="9">
        <f t="shared" si="215"/>
        <v>5.383594671625496E-5</v>
      </c>
      <c r="J1453" s="10">
        <f t="shared" si="216"/>
        <v>9.3605243010376113E-5</v>
      </c>
      <c r="K1453" s="9">
        <f t="shared" si="217"/>
        <v>3.7685162701378468E-5</v>
      </c>
      <c r="L1453" s="9">
        <f>K1453*'Exhaust Gas Math'!$C$14</f>
        <v>4.4646271949891032E-5</v>
      </c>
      <c r="M1453" s="9">
        <f>(L1453/'Exhaust Gas Math'!$B$14)+('Exhaust Gas Math'!$D$10)</f>
        <v>1.9817140876826024E-3</v>
      </c>
      <c r="N1453">
        <f>('Exhaust Gas Math'!$E$10*((-0.000000001)*N1452^3+(0.000002)*N1452^2-0.0012*N1452+1.3446)*$B$15+L1453*'Exhaust Gas Math'!$D$14*$B$14)/('Exhaust Gas Math'!$E$10*((-0.000000001)*N1452^3+(0.000002)*N1452^2-0.0012*N1452+1.3446)+L1453*'Exhaust Gas Math'!$D$14)</f>
        <v>435.95426646533559</v>
      </c>
      <c r="O1453">
        <f t="shared" si="218"/>
        <v>76738.939251653414</v>
      </c>
      <c r="P1453">
        <f>((-0.0000000008)*N1453^3+(0.000003)*N1453^2-0.004*N1453+2.013)*('Exhaust Gas Math'!$E$10/(L1453+'Exhaust Gas Math'!$E$10))+(357.45*N1453^-1.004)*(L1453/(L1453+'Exhaust Gas Math'!$E$10))</f>
        <v>0.79594162246807132</v>
      </c>
      <c r="Q1453" s="9">
        <f t="shared" si="221"/>
        <v>-66.591425773726883</v>
      </c>
      <c r="R1453" s="9">
        <f t="shared" si="222"/>
        <v>76672.347825879682</v>
      </c>
      <c r="T1453">
        <f t="shared" si="219"/>
        <v>0.181125000000007</v>
      </c>
      <c r="U1453">
        <f t="shared" si="220"/>
        <v>76672.347825879682</v>
      </c>
    </row>
    <row r="1454" spans="3:21" x14ac:dyDescent="0.2">
      <c r="C1454" s="1"/>
      <c r="D1454" s="1"/>
      <c r="E1454" s="1">
        <v>0.18125000000000699</v>
      </c>
      <c r="F1454" s="10">
        <f t="shared" si="212"/>
        <v>9.2847150364850292E-3</v>
      </c>
      <c r="G1454" s="9">
        <f t="shared" si="213"/>
        <v>14.083938914023966</v>
      </c>
      <c r="H1454" s="9">
        <f t="shared" si="214"/>
        <v>1</v>
      </c>
      <c r="I1454" s="9">
        <f t="shared" si="215"/>
        <v>6.5812088189349228E-5</v>
      </c>
      <c r="J1454" s="10">
        <f t="shared" si="216"/>
        <v>1.0558138448347038E-4</v>
      </c>
      <c r="K1454" s="9">
        <f t="shared" si="217"/>
        <v>4.6068461732544458E-5</v>
      </c>
      <c r="L1454" s="9">
        <f>K1454*'Exhaust Gas Math'!$C$14</f>
        <v>5.4578113065943955E-5</v>
      </c>
      <c r="M1454" s="9">
        <f>(L1454/'Exhaust Gas Math'!$B$14)+('Exhaust Gas Math'!$D$10)</f>
        <v>2.3245460212708981E-3</v>
      </c>
      <c r="N1454">
        <f>('Exhaust Gas Math'!$E$10*((-0.000000001)*N1453^3+(0.000002)*N1453^2-0.0012*N1453+1.3446)*$B$15+L1454*'Exhaust Gas Math'!$D$14*$B$14)/('Exhaust Gas Math'!$E$10*((-0.000000001)*N1453^3+(0.000002)*N1453^2-0.0012*N1453+1.3446)+L1454*'Exhaust Gas Math'!$D$14)</f>
        <v>414.51598369262877</v>
      </c>
      <c r="O1454">
        <f t="shared" si="218"/>
        <v>75879.789177352737</v>
      </c>
      <c r="P1454">
        <f>((-0.0000000008)*N1454^3+(0.000003)*N1454^2-0.004*N1454+2.013)*('Exhaust Gas Math'!$E$10/(L1454+'Exhaust Gas Math'!$E$10))+(357.45*N1454^-1.004)*(L1454/(L1454+'Exhaust Gas Math'!$E$10))</f>
        <v>0.83801647367422638</v>
      </c>
      <c r="Q1454" s="9">
        <f t="shared" si="221"/>
        <v>-83.113357341989982</v>
      </c>
      <c r="R1454" s="9">
        <f t="shared" si="222"/>
        <v>75796.675820010743</v>
      </c>
      <c r="T1454">
        <f t="shared" si="219"/>
        <v>0.18125000000000699</v>
      </c>
      <c r="U1454">
        <f t="shared" si="220"/>
        <v>75796.675820010743</v>
      </c>
    </row>
    <row r="1455" spans="3:21" x14ac:dyDescent="0.2">
      <c r="C1455" s="1"/>
      <c r="D1455" s="1"/>
      <c r="E1455" s="1">
        <v>0.181375000000007</v>
      </c>
      <c r="F1455" s="10">
        <f t="shared" si="212"/>
        <v>1.1112496868039123E-2</v>
      </c>
      <c r="G1455" s="9">
        <f t="shared" si="213"/>
        <v>15.145535942099784</v>
      </c>
      <c r="H1455" s="9">
        <f t="shared" si="214"/>
        <v>1</v>
      </c>
      <c r="I1455" s="9">
        <f t="shared" si="215"/>
        <v>7.8767805044033349E-5</v>
      </c>
      <c r="J1455" s="10">
        <f t="shared" si="216"/>
        <v>1.185371013381545E-4</v>
      </c>
      <c r="K1455" s="9">
        <f t="shared" si="217"/>
        <v>5.5137463530823341E-5</v>
      </c>
      <c r="L1455" s="9">
        <f>K1455*'Exhaust Gas Math'!$C$14</f>
        <v>6.5322318253764443E-5</v>
      </c>
      <c r="M1455" s="9">
        <f>(L1455/'Exhaust Gas Math'!$B$14)+('Exhaust Gas Math'!$D$10)</f>
        <v>2.6954195175712256E-3</v>
      </c>
      <c r="N1455">
        <f>('Exhaust Gas Math'!$E$10*((-0.000000001)*N1454^3+(0.000002)*N1454^2-0.0012*N1454+1.3446)*$B$15+L1455*'Exhaust Gas Math'!$D$14*$B$14)/('Exhaust Gas Math'!$E$10*((-0.000000001)*N1454^3+(0.000002)*N1454^2-0.0012*N1454+1.3446)+L1455*'Exhaust Gas Math'!$D$14)</f>
        <v>397.80440105755764</v>
      </c>
      <c r="O1455">
        <f t="shared" si="218"/>
        <v>75210.017071212453</v>
      </c>
      <c r="P1455">
        <f>((-0.0000000008)*N1455^3+(0.000003)*N1455^2-0.004*N1455+2.013)*('Exhaust Gas Math'!$E$10/(L1455+'Exhaust Gas Math'!$E$10))+(357.45*N1455^-1.004)*(L1455/(L1455+'Exhaust Gas Math'!$E$10))</f>
        <v>0.87375948731048936</v>
      </c>
      <c r="Q1455" s="9">
        <f t="shared" si="221"/>
        <v>-100.21464689809412</v>
      </c>
      <c r="R1455" s="9">
        <f t="shared" si="222"/>
        <v>75109.802424314359</v>
      </c>
      <c r="T1455">
        <f t="shared" si="219"/>
        <v>0.181375000000007</v>
      </c>
      <c r="U1455">
        <f t="shared" si="220"/>
        <v>75109.802424314359</v>
      </c>
    </row>
    <row r="1456" spans="3:21" x14ac:dyDescent="0.2">
      <c r="C1456" s="1"/>
      <c r="D1456" s="1"/>
      <c r="E1456" s="1">
        <v>0.18150000000000699</v>
      </c>
      <c r="F1456" s="10">
        <f t="shared" si="212"/>
        <v>1.3067207502441239E-2</v>
      </c>
      <c r="G1456" s="9">
        <f t="shared" si="213"/>
        <v>16.113755704690792</v>
      </c>
      <c r="H1456" s="9">
        <f t="shared" si="214"/>
        <v>1</v>
      </c>
      <c r="I1456" s="9">
        <f t="shared" si="215"/>
        <v>9.2623220977685122E-5</v>
      </c>
      <c r="J1456" s="10">
        <f t="shared" si="216"/>
        <v>1.3239251727180628E-4</v>
      </c>
      <c r="K1456" s="9">
        <f t="shared" si="217"/>
        <v>6.4836254684379584E-5</v>
      </c>
      <c r="L1456" s="9">
        <f>K1456*'Exhaust Gas Math'!$C$14</f>
        <v>7.6812645915558787E-5</v>
      </c>
      <c r="M1456" s="9">
        <f>(L1456/'Exhaust Gas Math'!$B$14)+('Exhaust Gas Math'!$D$10)</f>
        <v>3.0920480181509404E-3</v>
      </c>
      <c r="N1456">
        <f>('Exhaust Gas Math'!$E$10*((-0.000000001)*N1455^3+(0.000002)*N1455^2-0.0012*N1455+1.3446)*$B$15+L1456*'Exhaust Gas Math'!$D$14*$B$14)/('Exhaust Gas Math'!$E$10*((-0.000000001)*N1455^3+(0.000002)*N1455^2-0.0012*N1455+1.3446)+L1456*'Exhaust Gas Math'!$D$14)</f>
        <v>384.56570328930729</v>
      </c>
      <c r="O1456">
        <f t="shared" si="218"/>
        <v>74677.088557853465</v>
      </c>
      <c r="P1456">
        <f>((-0.0000000008)*N1456^3+(0.000003)*N1456^2-0.004*N1456+2.013)*('Exhaust Gas Math'!$E$10/(L1456+'Exhaust Gas Math'!$E$10))+(357.45*N1456^-1.004)*(L1456/(L1456+'Exhaust Gas Math'!$E$10))</f>
        <v>0.90420870239118667</v>
      </c>
      <c r="Q1456" s="9">
        <f t="shared" si="221"/>
        <v>-117.39030666934094</v>
      </c>
      <c r="R1456" s="9">
        <f t="shared" si="222"/>
        <v>74559.69825118412</v>
      </c>
      <c r="T1456">
        <f t="shared" si="219"/>
        <v>0.18150000000000699</v>
      </c>
      <c r="U1456">
        <f t="shared" si="220"/>
        <v>74559.69825118412</v>
      </c>
    </row>
    <row r="1457" spans="3:21" x14ac:dyDescent="0.2">
      <c r="C1457" s="1"/>
      <c r="D1457" s="1"/>
      <c r="E1457" s="1">
        <v>0.181625000000007</v>
      </c>
      <c r="F1457" s="10">
        <f t="shared" si="212"/>
        <v>1.5136795498623432E-2</v>
      </c>
      <c r="G1457" s="9">
        <f t="shared" si="213"/>
        <v>16.982628804995024</v>
      </c>
      <c r="H1457" s="9">
        <f t="shared" si="214"/>
        <v>1</v>
      </c>
      <c r="I1457" s="9">
        <f t="shared" si="215"/>
        <v>1.0729291274368299E-4</v>
      </c>
      <c r="J1457" s="10">
        <f t="shared" si="216"/>
        <v>1.4706220903780415E-4</v>
      </c>
      <c r="K1457" s="9">
        <f t="shared" si="217"/>
        <v>7.5105038920578085E-5</v>
      </c>
      <c r="L1457" s="9">
        <f>K1457*'Exhaust Gas Math'!$C$14</f>
        <v>8.8978254360372596E-5</v>
      </c>
      <c r="M1457" s="9">
        <f>(L1457/'Exhaust Gas Math'!$B$14)+('Exhaust Gas Math'!$D$10)</f>
        <v>3.5119861764116864E-3</v>
      </c>
      <c r="N1457">
        <f>('Exhaust Gas Math'!$E$10*((-0.000000001)*N1456^3+(0.000002)*N1456^2-0.0012*N1456+1.3446)*$B$15+L1457*'Exhaust Gas Math'!$D$14*$B$14)/('Exhaust Gas Math'!$E$10*((-0.000000001)*N1456^3+(0.000002)*N1456^2-0.0012*N1456+1.3446)+L1457*'Exhaust Gas Math'!$D$14)</f>
        <v>373.92587497019741</v>
      </c>
      <c r="O1457">
        <f t="shared" si="218"/>
        <v>74245.693632334092</v>
      </c>
      <c r="P1457">
        <f>((-0.0000000008)*N1457^3+(0.000003)*N1457^2-0.004*N1457+2.013)*('Exhaust Gas Math'!$E$10/(L1457+'Exhaust Gas Math'!$E$10))+(357.45*N1457^-1.004)*(L1457/(L1457+'Exhaust Gas Math'!$E$10))</f>
        <v>0.93022945092967646</v>
      </c>
      <c r="Q1457" s="9">
        <f t="shared" si="221"/>
        <v>-134.143589659366</v>
      </c>
      <c r="R1457" s="9">
        <f t="shared" si="222"/>
        <v>74111.550042674731</v>
      </c>
      <c r="T1457">
        <f t="shared" si="219"/>
        <v>0.181625000000007</v>
      </c>
      <c r="U1457">
        <f t="shared" si="220"/>
        <v>74111.550042674731</v>
      </c>
    </row>
    <row r="1458" spans="3:21" x14ac:dyDescent="0.2">
      <c r="C1458" s="1"/>
      <c r="D1458" s="1"/>
      <c r="E1458" s="1">
        <v>0.18175000000000699</v>
      </c>
      <c r="F1458" s="10">
        <f t="shared" si="212"/>
        <v>1.7308501158380243E-2</v>
      </c>
      <c r="G1458" s="9">
        <f t="shared" si="213"/>
        <v>17.746798351419031</v>
      </c>
      <c r="H1458" s="9">
        <f t="shared" si="214"/>
        <v>1</v>
      </c>
      <c r="I1458" s="9">
        <f t="shared" si="215"/>
        <v>1.226864368141139E-4</v>
      </c>
      <c r="J1458" s="10">
        <f t="shared" si="216"/>
        <v>1.6245573310823505E-4</v>
      </c>
      <c r="K1458" s="9">
        <f t="shared" si="217"/>
        <v>8.5880505769879724E-5</v>
      </c>
      <c r="L1458" s="9">
        <f>K1458*'Exhaust Gas Math'!$C$14</f>
        <v>1.0174413856666154E-4</v>
      </c>
      <c r="M1458" s="9">
        <f>(L1458/'Exhaust Gas Math'!$B$14)+('Exhaust Gas Math'!$D$10)</f>
        <v>3.9526449339639461E-3</v>
      </c>
      <c r="N1458">
        <f>('Exhaust Gas Math'!$E$10*((-0.000000001)*N1457^3+(0.000002)*N1457^2-0.0012*N1457+1.3446)*$B$15+L1458*'Exhaust Gas Math'!$D$14*$B$14)/('Exhaust Gas Math'!$E$10*((-0.000000001)*N1457^3+(0.000002)*N1457^2-0.0012*N1457+1.3446)+L1458*'Exhaust Gas Math'!$D$14)</f>
        <v>365.26447607000739</v>
      </c>
      <c r="O1458">
        <f t="shared" si="218"/>
        <v>73891.457961482665</v>
      </c>
      <c r="P1458">
        <f>((-0.0000000008)*N1458^3+(0.000003)*N1458^2-0.004*N1458+2.013)*('Exhaust Gas Math'!$E$10/(L1458+'Exhaust Gas Math'!$E$10))+(357.45*N1458^-1.004)*(L1458/(L1458+'Exhaust Gas Math'!$E$10))</f>
        <v>0.95254092505406118</v>
      </c>
      <c r="Q1458" s="9">
        <f t="shared" si="221"/>
        <v>-150.00083528386548</v>
      </c>
      <c r="R1458" s="9">
        <f t="shared" si="222"/>
        <v>73741.457126198802</v>
      </c>
      <c r="T1458">
        <f t="shared" si="219"/>
        <v>0.18175000000000699</v>
      </c>
      <c r="U1458">
        <f t="shared" si="220"/>
        <v>73741.457126198802</v>
      </c>
    </row>
    <row r="1459" spans="3:21" x14ac:dyDescent="0.2">
      <c r="C1459" s="1"/>
      <c r="D1459" s="1"/>
      <c r="E1459" s="1">
        <v>0.181875000000007</v>
      </c>
      <c r="F1459" s="10">
        <f t="shared" si="212"/>
        <v>1.9568935194155427E-2</v>
      </c>
      <c r="G1459" s="9">
        <f t="shared" si="213"/>
        <v>18.401552984597508</v>
      </c>
      <c r="H1459" s="9">
        <f t="shared" si="214"/>
        <v>1</v>
      </c>
      <c r="I1459" s="9">
        <f t="shared" si="215"/>
        <v>1.3870888699422858E-4</v>
      </c>
      <c r="J1459" s="10">
        <f t="shared" si="216"/>
        <v>1.7847818328834973E-4</v>
      </c>
      <c r="K1459" s="9">
        <f t="shared" si="217"/>
        <v>9.7096220895960005E-5</v>
      </c>
      <c r="L1459" s="9">
        <f>K1459*'Exhaust Gas Math'!$C$14</f>
        <v>1.1503159261321579E-4</v>
      </c>
      <c r="M1459" s="9">
        <f>(L1459/'Exhaust Gas Math'!$B$14)+('Exhaust Gas Math'!$D$10)</f>
        <v>4.4113074830338193E-3</v>
      </c>
      <c r="N1459">
        <f>('Exhaust Gas Math'!$E$10*((-0.000000001)*N1458^3+(0.000002)*N1458^2-0.0012*N1458+1.3446)*$B$15+L1459*'Exhaust Gas Math'!$D$14*$B$14)/('Exhaust Gas Math'!$E$10*((-0.000000001)*N1458^3+(0.000002)*N1458^2-0.0012*N1458+1.3446)+L1459*'Exhaust Gas Math'!$D$14)</f>
        <v>358.13301596144862</v>
      </c>
      <c r="O1459">
        <f t="shared" si="218"/>
        <v>73597.081367734456</v>
      </c>
      <c r="P1459">
        <f>((-0.0000000008)*N1459^3+(0.000003)*N1459^2-0.004*N1459+2.013)*('Exhaust Gas Math'!$E$10/(L1459+'Exhaust Gas Math'!$E$10))+(357.45*N1459^-1.004)*(L1459/(L1459+'Exhaust Gas Math'!$E$10))</f>
        <v>0.97173942379433786</v>
      </c>
      <c r="Q1459" s="9">
        <f t="shared" si="221"/>
        <v>-164.52381820469338</v>
      </c>
      <c r="R1459" s="9">
        <f t="shared" si="222"/>
        <v>73432.557549529767</v>
      </c>
      <c r="T1459">
        <f t="shared" si="219"/>
        <v>0.181875000000007</v>
      </c>
      <c r="U1459">
        <f t="shared" si="220"/>
        <v>73432.557549529767</v>
      </c>
    </row>
    <row r="1460" spans="3:21" x14ac:dyDescent="0.2">
      <c r="C1460" s="1"/>
      <c r="D1460" s="1"/>
      <c r="E1460" s="1">
        <v>0.18200000000000699</v>
      </c>
      <c r="F1460" s="10">
        <f t="shared" si="212"/>
        <v>2.1904161278446632E-2</v>
      </c>
      <c r="G1460" s="9">
        <f t="shared" si="213"/>
        <v>18.942855924488509</v>
      </c>
      <c r="H1460" s="9">
        <f t="shared" si="214"/>
        <v>1</v>
      </c>
      <c r="I1460" s="9">
        <f t="shared" si="215"/>
        <v>1.5526147955065273E-4</v>
      </c>
      <c r="J1460" s="10">
        <f t="shared" si="216"/>
        <v>1.9503077584477388E-4</v>
      </c>
      <c r="K1460" s="9">
        <f t="shared" si="217"/>
        <v>1.086830356854569E-4</v>
      </c>
      <c r="L1460" s="9">
        <f>K1460*'Exhaust Gas Math'!$C$14</f>
        <v>1.287586949273044E-4</v>
      </c>
      <c r="M1460" s="9">
        <f>(L1460/'Exhaust Gas Math'!$B$14)+('Exhaust Gas Math'!$D$10)</f>
        <v>4.8851460164852731E-3</v>
      </c>
      <c r="N1460">
        <f>('Exhaust Gas Math'!$E$10*((-0.000000001)*N1459^3+(0.000002)*N1459^2-0.0012*N1459+1.3446)*$B$15+L1460*'Exhaust Gas Math'!$D$14*$B$14)/('Exhaust Gas Math'!$E$10*((-0.000000001)*N1459^3+(0.000002)*N1459^2-0.0012*N1459+1.3446)+L1460*'Exhaust Gas Math'!$D$14)</f>
        <v>352.2017246975193</v>
      </c>
      <c r="O1460">
        <f t="shared" si="218"/>
        <v>73349.966029589472</v>
      </c>
      <c r="P1460">
        <f>((-0.0000000008)*N1460^3+(0.000003)*N1460^2-0.004*N1460+2.013)*('Exhaust Gas Math'!$E$10/(L1460+'Exhaust Gas Math'!$E$10))+(357.45*N1460^-1.004)*(L1460/(L1460+'Exhaust Gas Math'!$E$10))</f>
        <v>0.9883184821937161</v>
      </c>
      <c r="Q1460" s="9">
        <f t="shared" si="221"/>
        <v>-177.32004531242796</v>
      </c>
      <c r="R1460" s="9">
        <f t="shared" si="222"/>
        <v>73172.645984277042</v>
      </c>
      <c r="T1460">
        <f t="shared" si="219"/>
        <v>0.18200000000000699</v>
      </c>
      <c r="U1460">
        <f t="shared" si="220"/>
        <v>73172.645984277042</v>
      </c>
    </row>
    <row r="1461" spans="3:21" x14ac:dyDescent="0.2">
      <c r="C1461" s="1"/>
      <c r="D1461" s="1"/>
      <c r="E1461" s="1">
        <v>0.182125000000007</v>
      </c>
      <c r="F1461" s="10">
        <f t="shared" si="212"/>
        <v>2.4299781965903575E-2</v>
      </c>
      <c r="G1461" s="9">
        <f t="shared" si="213"/>
        <v>19.367369858466311</v>
      </c>
      <c r="H1461" s="9">
        <f t="shared" si="214"/>
        <v>1</v>
      </c>
      <c r="I1461" s="9">
        <f t="shared" si="215"/>
        <v>1.7224216224598642E-4</v>
      </c>
      <c r="J1461" s="10">
        <f t="shared" si="216"/>
        <v>2.1201145854010756E-4</v>
      </c>
      <c r="K1461" s="9">
        <f t="shared" si="217"/>
        <v>1.2056951357219049E-4</v>
      </c>
      <c r="L1461" s="9">
        <f>K1461*'Exhaust Gas Math'!$C$14</f>
        <v>1.4284081335844126E-4</v>
      </c>
      <c r="M1461" s="9">
        <f>(L1461/'Exhaust Gas Math'!$B$14)+('Exhaust Gas Math'!$D$10)</f>
        <v>5.3712391621924486E-3</v>
      </c>
      <c r="N1461">
        <f>('Exhaust Gas Math'!$E$10*((-0.000000001)*N1460^3+(0.000002)*N1460^2-0.0012*N1460+1.3446)*$B$15+L1461*'Exhaust Gas Math'!$D$14*$B$14)/('Exhaust Gas Math'!$E$10*((-0.000000001)*N1460^3+(0.000002)*N1460^2-0.0012*N1460+1.3446)+L1461*'Exhaust Gas Math'!$D$14)</f>
        <v>347.22428984254424</v>
      </c>
      <c r="O1461">
        <f t="shared" si="218"/>
        <v>73140.730370997786</v>
      </c>
      <c r="P1461">
        <f>((-0.0000000008)*N1461^3+(0.000003)*N1461^2-0.004*N1461+2.013)*('Exhaust Gas Math'!$E$10/(L1461+'Exhaust Gas Math'!$E$10))+(357.45*N1461^-1.004)*(L1461/(L1461+'Exhaust Gas Math'!$E$10))</f>
        <v>1.0026862308707869</v>
      </c>
      <c r="Q1461" s="9">
        <f t="shared" si="221"/>
        <v>-188.05130352201547</v>
      </c>
      <c r="R1461" s="9">
        <f t="shared" si="222"/>
        <v>72952.679067475765</v>
      </c>
      <c r="T1461">
        <f t="shared" si="219"/>
        <v>0.182125000000007</v>
      </c>
      <c r="U1461">
        <f t="shared" si="220"/>
        <v>72952.679067475765</v>
      </c>
    </row>
    <row r="1462" spans="3:21" x14ac:dyDescent="0.2">
      <c r="C1462" s="1"/>
      <c r="D1462" s="1"/>
      <c r="E1462" s="1">
        <v>0.18225000000000699</v>
      </c>
      <c r="F1462" s="10">
        <f t="shared" si="212"/>
        <v>2.6741027458362054E-2</v>
      </c>
      <c r="G1462" s="9">
        <f t="shared" si="213"/>
        <v>19.672477516962534</v>
      </c>
      <c r="H1462" s="9">
        <f t="shared" si="214"/>
        <v>1</v>
      </c>
      <c r="I1462" s="9">
        <f t="shared" si="215"/>
        <v>1.8954624352475358E-4</v>
      </c>
      <c r="J1462" s="10">
        <f t="shared" si="216"/>
        <v>2.2931553981887472E-4</v>
      </c>
      <c r="K1462" s="9">
        <f t="shared" si="217"/>
        <v>1.3268237046732748E-4</v>
      </c>
      <c r="L1462" s="9">
        <f>K1462*'Exhaust Gas Math'!$C$14</f>
        <v>1.571911269637111E-4</v>
      </c>
      <c r="M1462" s="9">
        <f>(L1462/'Exhaust Gas Math'!$B$14)+('Exhaust Gas Math'!$D$10)</f>
        <v>5.8665899942694187E-3</v>
      </c>
      <c r="N1462">
        <f>('Exhaust Gas Math'!$E$10*((-0.000000001)*N1461^3+(0.000002)*N1461^2-0.0012*N1461+1.3446)*$B$15+L1462*'Exhaust Gas Math'!$D$14*$B$14)/('Exhaust Gas Math'!$E$10*((-0.000000001)*N1461^3+(0.000002)*N1461^2-0.0012*N1461+1.3446)+L1462*'Exhaust Gas Math'!$D$14)</f>
        <v>343.01407721134291</v>
      </c>
      <c r="O1462">
        <f t="shared" si="218"/>
        <v>72962.25241746087</v>
      </c>
      <c r="P1462">
        <f>((-0.0000000008)*N1462^3+(0.000003)*N1462^2-0.004*N1462+2.013)*('Exhaust Gas Math'!$E$10/(L1462+'Exhaust Gas Math'!$E$10))+(357.45*N1462^-1.004)*(L1462/(L1462+'Exhaust Gas Math'!$E$10))</f>
        <v>1.015180212049251</v>
      </c>
      <c r="Q1462" s="9">
        <f t="shared" si="221"/>
        <v>-196.44060522076828</v>
      </c>
      <c r="R1462" s="9">
        <f t="shared" si="222"/>
        <v>72765.811812240107</v>
      </c>
      <c r="T1462">
        <f t="shared" si="219"/>
        <v>0.18225000000000699</v>
      </c>
      <c r="U1462">
        <f t="shared" si="220"/>
        <v>72765.811812240107</v>
      </c>
    </row>
    <row r="1463" spans="3:21" x14ac:dyDescent="0.2">
      <c r="C1463" s="1"/>
      <c r="D1463" s="1"/>
      <c r="E1463" s="1">
        <v>0.182375000000007</v>
      </c>
      <c r="F1463" s="10">
        <f t="shared" si="212"/>
        <v>2.9212846665566321E-2</v>
      </c>
      <c r="G1463" s="9">
        <f t="shared" si="213"/>
        <v>19.856297809804179</v>
      </c>
      <c r="H1463" s="9">
        <f t="shared" si="214"/>
        <v>1</v>
      </c>
      <c r="I1463" s="9">
        <f t="shared" si="215"/>
        <v>2.0706703797169221E-4</v>
      </c>
      <c r="J1463" s="10">
        <f t="shared" si="216"/>
        <v>2.4683633426581333E-4</v>
      </c>
      <c r="K1463" s="9">
        <f t="shared" si="217"/>
        <v>1.4494692658018453E-4</v>
      </c>
      <c r="L1463" s="9">
        <f>K1463*'Exhaust Gas Math'!$C$14</f>
        <v>1.7172116128778438E-4</v>
      </c>
      <c r="M1463" s="9">
        <f>(L1463/'Exhaust Gas Math'!$B$14)+('Exhaust Gas Math'!$D$10)</f>
        <v>6.3681445101159244E-3</v>
      </c>
      <c r="N1463">
        <f>('Exhaust Gas Math'!$E$10*((-0.000000001)*N1462^3+(0.000002)*N1462^2-0.0012*N1462+1.3446)*$B$15+L1463*'Exhaust Gas Math'!$D$14*$B$14)/('Exhaust Gas Math'!$E$10*((-0.000000001)*N1462^3+(0.000002)*N1462^2-0.0012*N1462+1.3446)+L1463*'Exhaust Gas Math'!$D$14)</f>
        <v>339.42781043147784</v>
      </c>
      <c r="O1463">
        <f t="shared" si="218"/>
        <v>72809.036249016586</v>
      </c>
      <c r="P1463">
        <f>((-0.0000000008)*N1463^3+(0.000003)*N1463^2-0.004*N1463+2.013)*('Exhaust Gas Math'!$E$10/(L1463+'Exhaust Gas Math'!$E$10))+(357.45*N1463^-1.004)*(L1463/(L1463+'Exhaust Gas Math'!$E$10))</f>
        <v>1.0260798630610166</v>
      </c>
      <c r="Q1463" s="9">
        <f t="shared" si="221"/>
        <v>-202.27756857793489</v>
      </c>
      <c r="R1463" s="9">
        <f t="shared" si="222"/>
        <v>72606.758680438652</v>
      </c>
      <c r="T1463">
        <f t="shared" si="219"/>
        <v>0.182375000000007</v>
      </c>
      <c r="U1463">
        <f t="shared" si="220"/>
        <v>72606.758680438652</v>
      </c>
    </row>
    <row r="1464" spans="3:21" x14ac:dyDescent="0.2">
      <c r="C1464" s="1"/>
      <c r="D1464" s="1"/>
      <c r="E1464" s="1">
        <v>0.18250000000000699</v>
      </c>
      <c r="F1464" s="10">
        <f t="shared" si="212"/>
        <v>3.1700000000139339E-2</v>
      </c>
      <c r="G1464" s="9">
        <f t="shared" si="213"/>
        <v>19.917697423759289</v>
      </c>
      <c r="H1464" s="9">
        <f t="shared" si="214"/>
        <v>1</v>
      </c>
      <c r="I1464" s="9">
        <f t="shared" si="215"/>
        <v>2.2469652406277213E-4</v>
      </c>
      <c r="J1464" s="10">
        <f t="shared" si="216"/>
        <v>2.6446582035689328E-4</v>
      </c>
      <c r="K1464" s="9">
        <f t="shared" si="217"/>
        <v>1.5728756684394048E-4</v>
      </c>
      <c r="L1464" s="9">
        <f>K1464*'Exhaust Gas Math'!$C$14</f>
        <v>1.8634133383731854E-4</v>
      </c>
      <c r="M1464" s="9">
        <f>(L1464/'Exhaust Gas Math'!$B$14)+('Exhaust Gas Math'!$D$10)</f>
        <v>6.8728104593576977E-3</v>
      </c>
      <c r="N1464">
        <f>('Exhaust Gas Math'!$E$10*((-0.000000001)*N1463^3+(0.000002)*N1463^2-0.0012*N1463+1.3446)*$B$15+L1464*'Exhaust Gas Math'!$D$14*$B$14)/('Exhaust Gas Math'!$E$10*((-0.000000001)*N1463^3+(0.000002)*N1463^2-0.0012*N1463+1.3446)+L1464*'Exhaust Gas Math'!$D$14)</f>
        <v>336.35418027891876</v>
      </c>
      <c r="O1464">
        <f t="shared" si="218"/>
        <v>72676.780905295105</v>
      </c>
      <c r="P1464">
        <f>((-0.0000000008)*N1464^3+(0.000003)*N1464^2-0.004*N1464+2.013)*('Exhaust Gas Math'!$E$10/(L1464+'Exhaust Gas Math'!$E$10))+(357.45*N1464^-1.004)*(L1464/(L1464+'Exhaust Gas Math'!$E$10))</f>
        <v>1.0356169102699961</v>
      </c>
      <c r="Q1464" s="9">
        <f t="shared" si="221"/>
        <v>-205.4222107461367</v>
      </c>
      <c r="R1464" s="9">
        <f t="shared" si="222"/>
        <v>72471.358694548966</v>
      </c>
      <c r="T1464">
        <f t="shared" si="219"/>
        <v>0.18250000000000699</v>
      </c>
      <c r="U1464">
        <f t="shared" si="220"/>
        <v>72471.358694548966</v>
      </c>
    </row>
    <row r="1465" spans="3:21" x14ac:dyDescent="0.2">
      <c r="C1465" s="1"/>
      <c r="D1465" s="1"/>
      <c r="E1465" s="1">
        <v>0.182625000000007</v>
      </c>
      <c r="F1465" s="10">
        <f t="shared" si="212"/>
        <v>3.4187153334711944E-2</v>
      </c>
      <c r="G1465" s="9">
        <f t="shared" si="213"/>
        <v>19.856297809790416</v>
      </c>
      <c r="H1465" s="9">
        <f t="shared" si="214"/>
        <v>1</v>
      </c>
      <c r="I1465" s="9">
        <f t="shared" si="215"/>
        <v>2.4232601015384913E-4</v>
      </c>
      <c r="J1465" s="10">
        <f t="shared" si="216"/>
        <v>2.820953064479703E-4</v>
      </c>
      <c r="K1465" s="9">
        <f t="shared" si="217"/>
        <v>1.6962820710769437E-4</v>
      </c>
      <c r="L1465" s="9">
        <f>K1465*'Exhaust Gas Math'!$C$14</f>
        <v>2.009615063868503E-4</v>
      </c>
      <c r="M1465" s="9">
        <f>(L1465/'Exhaust Gas Math'!$B$14)+('Exhaust Gas Math'!$D$10)</f>
        <v>7.3774764085993878E-3</v>
      </c>
      <c r="N1465">
        <f>('Exhaust Gas Math'!$E$10*((-0.000000001)*N1464^3+(0.000002)*N1464^2-0.0012*N1464+1.3446)*$B$15+L1465*'Exhaust Gas Math'!$D$14*$B$14)/('Exhaust Gas Math'!$E$10*((-0.000000001)*N1464^3+(0.000002)*N1464^2-0.0012*N1464+1.3446)+L1465*'Exhaust Gas Math'!$D$14)</f>
        <v>333.70576911468413</v>
      </c>
      <c r="O1465">
        <f t="shared" si="218"/>
        <v>72562.079733420731</v>
      </c>
      <c r="P1465">
        <f>((-0.0000000008)*N1465^3+(0.000003)*N1465^2-0.004*N1465+2.013)*('Exhaust Gas Math'!$E$10/(L1465+'Exhaust Gas Math'!$E$10))+(357.45*N1465^-1.004)*(L1465/(L1465+'Exhaust Gas Math'!$E$10))</f>
        <v>1.0439839413089904</v>
      </c>
      <c r="Q1465" s="9">
        <f t="shared" si="221"/>
        <v>-205.8071119845587</v>
      </c>
      <c r="R1465" s="9">
        <f t="shared" si="222"/>
        <v>72356.272621436176</v>
      </c>
      <c r="T1465">
        <f t="shared" si="219"/>
        <v>0.182625000000007</v>
      </c>
      <c r="U1465">
        <f t="shared" si="220"/>
        <v>72356.272621436176</v>
      </c>
    </row>
    <row r="1466" spans="3:21" x14ac:dyDescent="0.2">
      <c r="C1466" s="1"/>
      <c r="D1466" s="1"/>
      <c r="E1466" s="1">
        <v>0.18275000000000699</v>
      </c>
      <c r="F1466" s="10">
        <f t="shared" si="212"/>
        <v>3.6658972541912749E-2</v>
      </c>
      <c r="G1466" s="9">
        <f t="shared" si="213"/>
        <v>19.672477516935185</v>
      </c>
      <c r="H1466" s="9">
        <f t="shared" si="214"/>
        <v>1</v>
      </c>
      <c r="I1466" s="9">
        <f t="shared" si="215"/>
        <v>2.5984680460076323E-4</v>
      </c>
      <c r="J1466" s="10">
        <f t="shared" si="216"/>
        <v>2.9961610089488441E-4</v>
      </c>
      <c r="K1466" s="9">
        <f t="shared" si="217"/>
        <v>1.8189276322053426E-4</v>
      </c>
      <c r="L1466" s="9">
        <f>K1466*'Exhaust Gas Math'!$C$14</f>
        <v>2.1549154071090322E-4</v>
      </c>
      <c r="M1466" s="9">
        <f>(L1466/'Exhaust Gas Math'!$B$14)+('Exhaust Gas Math'!$D$10)</f>
        <v>7.8790309244451909E-3</v>
      </c>
      <c r="N1466">
        <f>('Exhaust Gas Math'!$E$10*((-0.000000001)*N1465^3+(0.000002)*N1465^2-0.0012*N1465+1.3446)*$B$15+L1466*'Exhaust Gas Math'!$D$14*$B$14)/('Exhaust Gas Math'!$E$10*((-0.000000001)*N1465^3+(0.000002)*N1465^2-0.0012*N1465+1.3446)+L1466*'Exhaust Gas Math'!$D$14)</f>
        <v>331.41324176284837</v>
      </c>
      <c r="O1466">
        <f t="shared" si="218"/>
        <v>72462.206081617012</v>
      </c>
      <c r="P1466">
        <f>((-0.0000000008)*N1466^3+(0.000003)*N1466^2-0.004*N1466+2.013)*('Exhaust Gas Math'!$E$10/(L1466+'Exhaust Gas Math'!$E$10))+(357.45*N1466^-1.004)*(L1466/(L1466+'Exhaust Gas Math'!$E$10))</f>
        <v>1.0513414262041874</v>
      </c>
      <c r="Q1466" s="9">
        <f t="shared" si="221"/>
        <v>-203.43791536258047</v>
      </c>
      <c r="R1466" s="9">
        <f t="shared" si="222"/>
        <v>72258.768166254435</v>
      </c>
      <c r="T1466">
        <f t="shared" si="219"/>
        <v>0.18275000000000699</v>
      </c>
      <c r="U1466">
        <f t="shared" si="220"/>
        <v>72258.768166254435</v>
      </c>
    </row>
    <row r="1467" spans="3:21" x14ac:dyDescent="0.2">
      <c r="C1467" s="1"/>
      <c r="D1467" s="1"/>
      <c r="E1467" s="1">
        <v>0.182875000000007</v>
      </c>
      <c r="F1467" s="10">
        <f t="shared" si="212"/>
        <v>3.9100218034367841E-2</v>
      </c>
      <c r="G1467" s="9">
        <f t="shared" si="213"/>
        <v>19.36736985842537</v>
      </c>
      <c r="H1467" s="9">
        <f t="shared" si="214"/>
        <v>1</v>
      </c>
      <c r="I1467" s="9">
        <f t="shared" si="215"/>
        <v>2.771508858795064E-4</v>
      </c>
      <c r="J1467" s="10">
        <f t="shared" si="216"/>
        <v>3.1692018217362758E-4</v>
      </c>
      <c r="K1467" s="9">
        <f t="shared" si="217"/>
        <v>1.9400562011565446E-4</v>
      </c>
      <c r="L1467" s="9">
        <f>K1467*'Exhaust Gas Math'!$C$14</f>
        <v>2.2984185431615316E-4</v>
      </c>
      <c r="M1467" s="9">
        <f>(L1467/'Exhaust Gas Math'!$B$14)+('Exhaust Gas Math'!$D$10)</f>
        <v>8.3743817565214741E-3</v>
      </c>
      <c r="N1467">
        <f>('Exhaust Gas Math'!$E$10*((-0.000000001)*N1466^3+(0.000002)*N1466^2-0.0012*N1466+1.3446)*$B$15+L1467*'Exhaust Gas Math'!$D$14*$B$14)/('Exhaust Gas Math'!$E$10*((-0.000000001)*N1466^3+(0.000002)*N1466^2-0.0012*N1466+1.3446)+L1467*'Exhaust Gas Math'!$D$14)</f>
        <v>329.42111017142236</v>
      </c>
      <c r="O1467">
        <f t="shared" si="218"/>
        <v>72374.957594717693</v>
      </c>
      <c r="P1467">
        <f>((-0.0000000008)*N1467^3+(0.000003)*N1467^2-0.004*N1467+2.013)*('Exhaust Gas Math'!$E$10/(L1467+'Exhaust Gas Math'!$E$10))+(357.45*N1467^-1.004)*(L1467/(L1467+'Exhaust Gas Math'!$E$10))</f>
        <v>1.0578234416935557</v>
      </c>
      <c r="Q1467" s="9">
        <f t="shared" si="221"/>
        <v>-198.3921499879574</v>
      </c>
      <c r="R1467" s="9">
        <f t="shared" si="222"/>
        <v>72176.565444729742</v>
      </c>
      <c r="T1467">
        <f t="shared" si="219"/>
        <v>0.182875000000007</v>
      </c>
      <c r="U1467">
        <f t="shared" si="220"/>
        <v>72176.565444729742</v>
      </c>
    </row>
    <row r="1468" spans="3:21" x14ac:dyDescent="0.2">
      <c r="C1468" s="1"/>
      <c r="D1468" s="1"/>
      <c r="E1468" s="1">
        <v>0.18300000000000699</v>
      </c>
      <c r="F1468" s="10">
        <f t="shared" si="212"/>
        <v>4.1495838721818404E-2</v>
      </c>
      <c r="G1468" s="9">
        <f t="shared" si="213"/>
        <v>18.942855924434401</v>
      </c>
      <c r="H1468" s="9">
        <f t="shared" si="214"/>
        <v>1</v>
      </c>
      <c r="I1468" s="9">
        <f t="shared" si="215"/>
        <v>2.9413156857479488E-4</v>
      </c>
      <c r="J1468" s="10">
        <f t="shared" si="216"/>
        <v>3.33900864868916E-4</v>
      </c>
      <c r="K1468" s="9">
        <f t="shared" si="217"/>
        <v>2.0589209800235639E-4</v>
      </c>
      <c r="L1468" s="9">
        <f>K1468*'Exhaust Gas Math'!$C$14</f>
        <v>2.4392397274725254E-4</v>
      </c>
      <c r="M1468" s="9">
        <f>(L1468/'Exhaust Gas Math'!$B$14)+('Exhaust Gas Math'!$D$10)</f>
        <v>8.8604749022273555E-3</v>
      </c>
      <c r="N1468">
        <f>('Exhaust Gas Math'!$E$10*((-0.000000001)*N1467^3+(0.000002)*N1467^2-0.0012*N1467+1.3446)*$B$15+L1468*'Exhaust Gas Math'!$D$14*$B$14)/('Exhaust Gas Math'!$E$10*((-0.000000001)*N1467^3+(0.000002)*N1467^2-0.0012*N1467+1.3446)+L1468*'Exhaust Gas Math'!$D$14)</f>
        <v>327.68460689191659</v>
      </c>
      <c r="O1468">
        <f t="shared" si="218"/>
        <v>72298.541189194686</v>
      </c>
      <c r="P1468">
        <f>((-0.0000000008)*N1468^3+(0.000003)*N1468^2-0.004*N1468+2.013)*('Exhaust Gas Math'!$E$10/(L1468+'Exhaust Gas Math'!$E$10))+(357.45*N1468^-1.004)*(L1468/(L1468+'Exhaust Gas Math'!$E$10))</f>
        <v>1.0635423256876371</v>
      </c>
      <c r="Q1468" s="9">
        <f t="shared" si="221"/>
        <v>-190.81639853880145</v>
      </c>
      <c r="R1468" s="9">
        <f t="shared" si="222"/>
        <v>72107.724790655891</v>
      </c>
      <c r="T1468">
        <f t="shared" si="219"/>
        <v>0.18300000000000699</v>
      </c>
      <c r="U1468">
        <f t="shared" si="220"/>
        <v>72107.724790655891</v>
      </c>
    </row>
    <row r="1469" spans="3:21" x14ac:dyDescent="0.2">
      <c r="C1469" s="1"/>
      <c r="D1469" s="1"/>
      <c r="E1469" s="1">
        <v>0.183125000000007</v>
      </c>
      <c r="F1469" s="10">
        <f t="shared" si="212"/>
        <v>4.3831064806102452E-2</v>
      </c>
      <c r="G1469" s="9">
        <f t="shared" si="213"/>
        <v>18.40155298453039</v>
      </c>
      <c r="H1469" s="9">
        <f t="shared" si="214"/>
        <v>1</v>
      </c>
      <c r="I1469" s="9">
        <f t="shared" si="215"/>
        <v>3.1068416113116829E-4</v>
      </c>
      <c r="J1469" s="10">
        <f t="shared" si="216"/>
        <v>3.5045345742528941E-4</v>
      </c>
      <c r="K1469" s="9">
        <f t="shared" si="217"/>
        <v>2.1747891279181778E-4</v>
      </c>
      <c r="L1469" s="9">
        <f>K1469*'Exhaust Gas Math'!$C$14</f>
        <v>2.5765107506129904E-4</v>
      </c>
      <c r="M1469" s="9">
        <f>(L1469/'Exhaust Gas Math'!$B$14)+('Exhaust Gas Math'!$D$10)</f>
        <v>9.3343134356773556E-3</v>
      </c>
      <c r="N1469">
        <f>('Exhaust Gas Math'!$E$10*((-0.000000001)*N1468^3+(0.000002)*N1468^2-0.0012*N1468+1.3446)*$B$15+L1469*'Exhaust Gas Math'!$D$14*$B$14)/('Exhaust Gas Math'!$E$10*((-0.000000001)*N1468^3+(0.000002)*N1468^2-0.0012*N1468+1.3446)+L1469*'Exhaust Gas Math'!$D$14)</f>
        <v>326.16735046908281</v>
      </c>
      <c r="O1469">
        <f t="shared" si="218"/>
        <v>72231.486839511927</v>
      </c>
      <c r="P1469">
        <f>((-0.0000000008)*N1469^3+(0.000003)*N1469^2-0.004*N1469+2.013)*('Exhaust Gas Math'!$E$10/(L1469+'Exhaust Gas Math'!$E$10))+(357.45*N1469^-1.004)*(L1469/(L1469+'Exhaust Gas Math'!$E$10))</f>
        <v>1.0685924571928733</v>
      </c>
      <c r="Q1469" s="9">
        <f t="shared" si="221"/>
        <v>-180.92186738122214</v>
      </c>
      <c r="R1469" s="9">
        <f t="shared" si="222"/>
        <v>72050.564972130698</v>
      </c>
      <c r="T1469">
        <f t="shared" si="219"/>
        <v>0.183125000000007</v>
      </c>
      <c r="U1469">
        <f t="shared" si="220"/>
        <v>72050.564972130698</v>
      </c>
    </row>
    <row r="1470" spans="3:21" x14ac:dyDescent="0.2">
      <c r="C1470" s="1"/>
      <c r="D1470" s="1"/>
      <c r="E1470" s="1">
        <v>0.18325000000000699</v>
      </c>
      <c r="F1470" s="10">
        <f t="shared" si="212"/>
        <v>4.609149884186766E-2</v>
      </c>
      <c r="G1470" s="9">
        <f t="shared" si="213"/>
        <v>17.746798351339667</v>
      </c>
      <c r="H1470" s="9">
        <f t="shared" si="214"/>
        <v>1</v>
      </c>
      <c r="I1470" s="9">
        <f t="shared" si="215"/>
        <v>3.2670661131121222E-4</v>
      </c>
      <c r="J1470" s="10">
        <f t="shared" si="216"/>
        <v>3.6647590760533334E-4</v>
      </c>
      <c r="K1470" s="9">
        <f t="shared" si="217"/>
        <v>2.2869462791784854E-4</v>
      </c>
      <c r="L1470" s="9">
        <f>K1470*'Exhaust Gas Math'!$C$14</f>
        <v>2.7093852910779466E-4</v>
      </c>
      <c r="M1470" s="9">
        <f>(L1470/'Exhaust Gas Math'!$B$14)+('Exhaust Gas Math'!$D$10)</f>
        <v>9.7929759847452062E-3</v>
      </c>
      <c r="N1470">
        <f>('Exhaust Gas Math'!$E$10*((-0.000000001)*N1469^3+(0.000002)*N1469^2-0.0012*N1469+1.3446)*$B$15+L1470*'Exhaust Gas Math'!$D$14*$B$14)/('Exhaust Gas Math'!$E$10*((-0.000000001)*N1469^3+(0.000002)*N1469^2-0.0012*N1469+1.3446)+L1470*'Exhaust Gas Math'!$D$14)</f>
        <v>324.8395836412476</v>
      </c>
      <c r="O1470">
        <f t="shared" si="218"/>
        <v>72172.582136836747</v>
      </c>
      <c r="P1470">
        <f>((-0.0000000008)*N1470^3+(0.000003)*N1470^2-0.004*N1470+2.013)*('Exhaust Gas Math'!$E$10/(L1470+'Exhaust Gas Math'!$E$10))+(357.45*N1470^-1.004)*(L1470/(L1470+'Exhaust Gas Math'!$E$10))</f>
        <v>1.0730533256078369</v>
      </c>
      <c r="Q1470" s="9">
        <f t="shared" si="221"/>
        <v>-168.97845636892762</v>
      </c>
      <c r="R1470" s="9">
        <f t="shared" si="222"/>
        <v>72003.603680467815</v>
      </c>
      <c r="T1470">
        <f t="shared" si="219"/>
        <v>0.18325000000000699</v>
      </c>
      <c r="U1470">
        <f t="shared" si="220"/>
        <v>72003.603680467815</v>
      </c>
    </row>
    <row r="1471" spans="3:21" x14ac:dyDescent="0.2">
      <c r="C1471" s="1"/>
      <c r="D1471" s="1"/>
      <c r="E1471" s="1">
        <v>0.183375000000007</v>
      </c>
      <c r="F1471" s="10">
        <f t="shared" si="212"/>
        <v>4.8263204501614559E-2</v>
      </c>
      <c r="G1471" s="9">
        <f t="shared" si="213"/>
        <v>16.982628804903388</v>
      </c>
      <c r="H1471" s="9">
        <f t="shared" si="214"/>
        <v>1</v>
      </c>
      <c r="I1471" s="9">
        <f t="shared" si="215"/>
        <v>3.4210013538157289E-4</v>
      </c>
      <c r="J1471" s="10">
        <f t="shared" si="216"/>
        <v>3.8186943167569406E-4</v>
      </c>
      <c r="K1471" s="9">
        <f t="shared" si="217"/>
        <v>2.39470094767101E-4</v>
      </c>
      <c r="L1471" s="9">
        <f>K1471*'Exhaust Gas Math'!$C$14</f>
        <v>2.8370441331402533E-4</v>
      </c>
      <c r="M1471" s="9">
        <f>(L1471/'Exhaust Gas Math'!$B$14)+('Exhaust Gas Math'!$D$10)</f>
        <v>1.0233634742295454E-2</v>
      </c>
      <c r="N1471">
        <f>('Exhaust Gas Math'!$E$10*((-0.000000001)*N1470^3+(0.000002)*N1470^2-0.0012*N1470+1.3446)*$B$15+L1471*'Exhaust Gas Math'!$D$14*$B$14)/('Exhaust Gas Math'!$E$10*((-0.000000001)*N1470^3+(0.000002)*N1470^2-0.0012*N1470+1.3446)+L1471*'Exhaust Gas Math'!$D$14)</f>
        <v>323.67683084354508</v>
      </c>
      <c r="O1471">
        <f t="shared" si="218"/>
        <v>72120.822063009808</v>
      </c>
      <c r="P1471">
        <f>((-0.0000000008)*N1471^3+(0.000003)*N1471^2-0.004*N1471+2.013)*('Exhaust Gas Math'!$E$10/(L1471+'Exhaust Gas Math'!$E$10))+(357.45*N1471^-1.004)*(L1471/(L1471+'Exhaust Gas Math'!$E$10))</f>
        <v>1.0769920245584614</v>
      </c>
      <c r="Q1471" s="9">
        <f t="shared" si="221"/>
        <v>-155.30746318860932</v>
      </c>
      <c r="R1471" s="9">
        <f t="shared" si="222"/>
        <v>71965.514599821196</v>
      </c>
      <c r="T1471">
        <f t="shared" si="219"/>
        <v>0.183375000000007</v>
      </c>
      <c r="U1471">
        <f t="shared" si="220"/>
        <v>71965.514599821196</v>
      </c>
    </row>
    <row r="1472" spans="3:21" x14ac:dyDescent="0.2">
      <c r="C1472" s="1"/>
      <c r="D1472" s="1"/>
      <c r="E1472" s="1">
        <v>0.18350000000000699</v>
      </c>
      <c r="F1472" s="10">
        <f t="shared" si="212"/>
        <v>5.0332792497784218E-2</v>
      </c>
      <c r="G1472" s="9">
        <f t="shared" si="213"/>
        <v>16.113755704587874</v>
      </c>
      <c r="H1472" s="9">
        <f t="shared" si="214"/>
        <v>1</v>
      </c>
      <c r="I1472" s="9">
        <f t="shared" si="215"/>
        <v>3.5676982714748191E-4</v>
      </c>
      <c r="J1472" s="10">
        <f t="shared" si="216"/>
        <v>3.9653912344160308E-4</v>
      </c>
      <c r="K1472" s="9">
        <f t="shared" si="217"/>
        <v>2.4973887900323733E-4</v>
      </c>
      <c r="L1472" s="9">
        <f>K1472*'Exhaust Gas Math'!$C$14</f>
        <v>2.9587002175876547E-4</v>
      </c>
      <c r="M1472" s="9">
        <f>(L1472/'Exhaust Gas Math'!$B$14)+('Exhaust Gas Math'!$D$10)</f>
        <v>1.0653572900553656E-2</v>
      </c>
      <c r="N1472">
        <f>('Exhaust Gas Math'!$E$10*((-0.000000001)*N1471^3+(0.000002)*N1471^2-0.0012*N1471+1.3446)*$B$15+L1472*'Exhaust Gas Math'!$D$14*$B$14)/('Exhaust Gas Math'!$E$10*((-0.000000001)*N1471^3+(0.000002)*N1471^2-0.0012*N1471+1.3446)+L1472*'Exhaust Gas Math'!$D$14)</f>
        <v>322.65886612020404</v>
      </c>
      <c r="O1472">
        <f t="shared" si="218"/>
        <v>72075.370068172429</v>
      </c>
      <c r="P1472">
        <f>((-0.0000000008)*N1472^3+(0.000003)*N1472^2-0.004*N1472+2.013)*('Exhaust Gas Math'!$E$10/(L1472+'Exhaust Gas Math'!$E$10))+(357.45*N1472^-1.004)*(L1472/(L1472+'Exhaust Gas Math'!$E$10))</f>
        <v>1.0804652804005612</v>
      </c>
      <c r="Q1472" s="9">
        <f t="shared" si="221"/>
        <v>-140.27309212437126</v>
      </c>
      <c r="R1472" s="9">
        <f t="shared" si="222"/>
        <v>71935.096976048051</v>
      </c>
      <c r="T1472">
        <f t="shared" si="219"/>
        <v>0.18350000000000699</v>
      </c>
      <c r="U1472">
        <f t="shared" si="220"/>
        <v>71935.096976048051</v>
      </c>
    </row>
    <row r="1473" spans="3:21" x14ac:dyDescent="0.2">
      <c r="C1473" s="1"/>
      <c r="D1473" s="1"/>
      <c r="E1473" s="1">
        <v>0.183625000000007</v>
      </c>
      <c r="F1473" s="10">
        <f t="shared" si="212"/>
        <v>5.2287503132172786E-2</v>
      </c>
      <c r="G1473" s="9">
        <f t="shared" si="213"/>
        <v>15.145535941986067</v>
      </c>
      <c r="H1473" s="9">
        <f t="shared" si="214"/>
        <v>1</v>
      </c>
      <c r="I1473" s="9">
        <f t="shared" si="215"/>
        <v>3.7062524308103764E-4</v>
      </c>
      <c r="J1473" s="10">
        <f t="shared" si="216"/>
        <v>4.1039453937515881E-4</v>
      </c>
      <c r="K1473" s="9">
        <f t="shared" si="217"/>
        <v>2.5943767015672634E-4</v>
      </c>
      <c r="L1473" s="9">
        <f>K1473*'Exhaust Gas Math'!$C$14</f>
        <v>3.0736034942048019E-4</v>
      </c>
      <c r="M1473" s="9">
        <f>(L1473/'Exhaust Gas Math'!$B$14)+('Exhaust Gas Math'!$D$10)</f>
        <v>1.1050201401130623E-2</v>
      </c>
      <c r="N1473">
        <f>('Exhaust Gas Math'!$E$10*((-0.000000001)*N1472^3+(0.000002)*N1472^2-0.0012*N1472+1.3446)*$B$15+L1473*'Exhaust Gas Math'!$D$14*$B$14)/('Exhaust Gas Math'!$E$10*((-0.000000001)*N1472^3+(0.000002)*N1472^2-0.0012*N1472+1.3446)+L1473*'Exhaust Gas Math'!$D$14)</f>
        <v>321.76891330453492</v>
      </c>
      <c r="O1473">
        <f t="shared" si="218"/>
        <v>72035.527654275575</v>
      </c>
      <c r="P1473">
        <f>((-0.0000000008)*N1473^3+(0.000003)*N1473^2-0.004*N1473+2.013)*('Exhaust Gas Math'!$E$10/(L1473+'Exhaust Gas Math'!$E$10))+(357.45*N1473^-1.004)*(L1473/(L1473+'Exhaust Gas Math'!$E$10))</f>
        <v>1.0835211043867614</v>
      </c>
      <c r="Q1473" s="9">
        <f t="shared" si="221"/>
        <v>-124.27296808570875</v>
      </c>
      <c r="R1473" s="9">
        <f t="shared" si="222"/>
        <v>71911.254686189859</v>
      </c>
      <c r="T1473">
        <f t="shared" si="219"/>
        <v>0.183625000000007</v>
      </c>
      <c r="U1473">
        <f t="shared" si="220"/>
        <v>71911.254686189859</v>
      </c>
    </row>
    <row r="1474" spans="3:21" x14ac:dyDescent="0.2">
      <c r="C1474" s="1"/>
      <c r="D1474" s="1"/>
      <c r="E1474" s="1">
        <v>0.18375000000000699</v>
      </c>
      <c r="F1474" s="10">
        <f t="shared" si="212"/>
        <v>5.4115284963712026E-2</v>
      </c>
      <c r="G1474" s="9">
        <f t="shared" si="213"/>
        <v>14.083938913900152</v>
      </c>
      <c r="H1474" s="9">
        <f t="shared" si="214"/>
        <v>1</v>
      </c>
      <c r="I1474" s="9">
        <f t="shared" si="215"/>
        <v>3.8358095993561652E-4</v>
      </c>
      <c r="J1474" s="10">
        <f t="shared" si="216"/>
        <v>4.2335025622973769E-4</v>
      </c>
      <c r="K1474" s="9">
        <f t="shared" si="217"/>
        <v>2.6850667195493154E-4</v>
      </c>
      <c r="L1474" s="9">
        <f>K1474*'Exhaust Gas Math'!$C$14</f>
        <v>3.1810455460821335E-4</v>
      </c>
      <c r="M1474" s="9">
        <f>(L1474/'Exhaust Gas Math'!$B$14)+('Exhaust Gas Math'!$D$10)</f>
        <v>1.1421074897427936E-2</v>
      </c>
      <c r="N1474">
        <f>('Exhaust Gas Math'!$E$10*((-0.000000001)*N1473^3+(0.000002)*N1473^2-0.0012*N1473+1.3446)*$B$15+L1474*'Exhaust Gas Math'!$D$14*$B$14)/('Exhaust Gas Math'!$E$10*((-0.000000001)*N1473^3+(0.000002)*N1473^2-0.0012*N1473+1.3446)+L1474*'Exhaust Gas Math'!$D$14)</f>
        <v>320.99302179172605</v>
      </c>
      <c r="O1474">
        <f t="shared" si="218"/>
        <v>72000.710434951048</v>
      </c>
      <c r="P1474">
        <f>((-0.0000000008)*N1474^3+(0.000003)*N1474^2-0.004*N1474+2.013)*('Exhaust Gas Math'!$E$10/(L1474+'Exhaust Gas Math'!$E$10))+(357.45*N1474^-1.004)*(L1474/(L1474+'Exhaust Gas Math'!$E$10))</f>
        <v>1.0862001400263301</v>
      </c>
      <c r="Q1474" s="9">
        <f t="shared" si="221"/>
        <v>-107.72788270560366</v>
      </c>
      <c r="R1474" s="9">
        <f t="shared" si="222"/>
        <v>71892.982552245448</v>
      </c>
      <c r="T1474">
        <f t="shared" si="219"/>
        <v>0.18375000000000699</v>
      </c>
      <c r="U1474">
        <f t="shared" si="220"/>
        <v>71892.982552245448</v>
      </c>
    </row>
    <row r="1475" spans="3:21" x14ac:dyDescent="0.2">
      <c r="C1475" s="1"/>
      <c r="D1475" s="1"/>
      <c r="E1475" s="1">
        <v>0.18387500000000701</v>
      </c>
      <c r="F1475" s="10">
        <f t="shared" si="212"/>
        <v>5.5804869109611646E-2</v>
      </c>
      <c r="G1475" s="9">
        <f t="shared" si="213"/>
        <v>12.935509719024898</v>
      </c>
      <c r="H1475" s="9">
        <f t="shared" si="214"/>
        <v>1</v>
      </c>
      <c r="I1475" s="9">
        <f t="shared" si="215"/>
        <v>3.9555710140859896E-4</v>
      </c>
      <c r="J1475" s="10">
        <f t="shared" si="216"/>
        <v>4.3532639770272013E-4</v>
      </c>
      <c r="K1475" s="9">
        <f t="shared" si="217"/>
        <v>2.7688997098601923E-4</v>
      </c>
      <c r="L1475" s="9">
        <f>K1475*'Exhaust Gas Math'!$C$14</f>
        <v>3.2803639572417356E-4</v>
      </c>
      <c r="M1475" s="9">
        <f>(L1475/'Exhaust Gas Math'!$B$14)+('Exhaust Gas Math'!$D$10)</f>
        <v>1.1763906831013032E-2</v>
      </c>
      <c r="N1475">
        <f>('Exhaust Gas Math'!$E$10*((-0.000000001)*N1474^3+(0.000002)*N1474^2-0.0012*N1474+1.3446)*$B$15+L1475*'Exhaust Gas Math'!$D$14*$B$14)/('Exhaust Gas Math'!$E$10*((-0.000000001)*N1474^3+(0.000002)*N1474^2-0.0012*N1474+1.3446)+L1475*'Exhaust Gas Math'!$D$14)</f>
        <v>320.31957639405675</v>
      </c>
      <c r="O1475">
        <f t="shared" si="218"/>
        <v>71970.429181237851</v>
      </c>
      <c r="P1475">
        <f>((-0.0000000008)*N1475^3+(0.000003)*N1475^2-0.004*N1475+2.013)*('Exhaust Gas Math'!$E$10/(L1475+'Exhaust Gas Math'!$E$10))+(357.45*N1475^-1.004)*(L1475/(L1475+'Exhaust Gas Math'!$E$10))</f>
        <v>1.0885367629196314</v>
      </c>
      <c r="Q1475" s="9">
        <f t="shared" si="221"/>
        <v>-91.071019534914058</v>
      </c>
      <c r="R1475" s="9">
        <f t="shared" si="222"/>
        <v>71879.358161702941</v>
      </c>
      <c r="T1475">
        <f t="shared" si="219"/>
        <v>0.18387500000000701</v>
      </c>
      <c r="U1475">
        <f t="shared" si="220"/>
        <v>71879.358161702941</v>
      </c>
    </row>
    <row r="1476" spans="3:21" x14ac:dyDescent="0.2">
      <c r="C1476" s="1"/>
      <c r="D1476" s="1"/>
      <c r="E1476" s="1">
        <v>0.18400000000000699</v>
      </c>
      <c r="F1476" s="10">
        <f t="shared" ref="F1476:F1539" si="223">-(($B$3/1000)/2)*COS($B$10*E1476)+(($B$3/1000)/2)</f>
        <v>5.7345838721767566E-2</v>
      </c>
      <c r="G1476" s="9">
        <f t="shared" ref="G1476:G1539" si="224">($B$3/1000/2)*$B$10*SIN($B$10*E1476)</f>
        <v>11.707328805238811</v>
      </c>
      <c r="H1476" s="9">
        <f t="shared" ref="H1476:H1539" si="225">IF(MOD(E1476,(1/($B$9/2)))&lt;=(1/($B$9*2)),1,0)</f>
        <v>1</v>
      </c>
      <c r="I1476" s="9">
        <f t="shared" ref="I1476:I1539" si="226">F1476*$B$4*H1476</f>
        <v>4.0647983060532671E-4</v>
      </c>
      <c r="J1476" s="10">
        <f t="shared" ref="J1476:J1539" si="227">$B$7+H1476*I1476</f>
        <v>4.4624912689944789E-4</v>
      </c>
      <c r="K1476" s="9">
        <f t="shared" ref="K1476:K1539" si="228">(I1476)*$B$11*H1476</f>
        <v>2.8453588142372869E-4</v>
      </c>
      <c r="L1476" s="9">
        <f>K1476*'Exhaust Gas Math'!$C$14</f>
        <v>3.3709463966520342E-4</v>
      </c>
      <c r="M1476" s="9">
        <f>(L1476/'Exhaust Gas Math'!$B$14)+('Exhaust Gas Math'!$D$10)</f>
        <v>1.2076583529011991E-2</v>
      </c>
      <c r="N1476">
        <f>('Exhaust Gas Math'!$E$10*((-0.000000001)*N1475^3+(0.000002)*N1475^2-0.0012*N1475+1.3446)*$B$15+L1476*'Exhaust Gas Math'!$D$14*$B$14)/('Exhaust Gas Math'!$E$10*((-0.000000001)*N1475^3+(0.000002)*N1475^2-0.0012*N1475+1.3446)+L1476*'Exhaust Gas Math'!$D$14)</f>
        <v>319.73891060384409</v>
      </c>
      <c r="O1476">
        <f t="shared" ref="O1476:O1539" si="229">(M1476*$B$12*N1476)/J1476</f>
        <v>71944.274746744239</v>
      </c>
      <c r="P1476">
        <f>((-0.0000000008)*N1476^3+(0.000003)*N1476^2-0.004*N1476+2.013)*('Exhaust Gas Math'!$E$10/(L1476+'Exhaust Gas Math'!$E$10))+(357.45*N1476^-1.004)*(L1476/(L1476+'Exhaust Gas Math'!$E$10))</f>
        <v>1.0905599788288265</v>
      </c>
      <c r="Q1476" s="9">
        <f t="shared" si="221"/>
        <v>-74.736919308410265</v>
      </c>
      <c r="R1476" s="9">
        <f t="shared" si="222"/>
        <v>71869.537827435823</v>
      </c>
      <c r="T1476">
        <f t="shared" ref="T1476:T1539" si="230">E1476</f>
        <v>0.18400000000000699</v>
      </c>
      <c r="U1476">
        <f t="shared" ref="U1476:U1539" si="231">R1476</f>
        <v>71869.537827435823</v>
      </c>
    </row>
    <row r="1477" spans="3:21" x14ac:dyDescent="0.2">
      <c r="C1477" s="1"/>
      <c r="D1477" s="1"/>
      <c r="E1477" s="1">
        <v>0.18412500000000701</v>
      </c>
      <c r="F1477" s="10">
        <f t="shared" si="223"/>
        <v>5.8728693210097563E-2</v>
      </c>
      <c r="G1477" s="9">
        <f t="shared" si="224"/>
        <v>10.406968316286095</v>
      </c>
      <c r="H1477" s="9">
        <f t="shared" si="225"/>
        <v>1</v>
      </c>
      <c r="I1477" s="9">
        <f t="shared" si="226"/>
        <v>4.1628180526813392E-4</v>
      </c>
      <c r="J1477" s="10">
        <f t="shared" si="227"/>
        <v>4.5605110156225509E-4</v>
      </c>
      <c r="K1477" s="9">
        <f t="shared" si="228"/>
        <v>2.9139726368769374E-4</v>
      </c>
      <c r="L1477" s="9">
        <f>K1477*'Exhaust Gas Math'!$C$14</f>
        <v>3.4522343934524137E-4</v>
      </c>
      <c r="M1477" s="9">
        <f>(L1477/'Exhaust Gas Math'!$B$14)+('Exhaust Gas Math'!$D$10)</f>
        <v>1.2357177235606328E-2</v>
      </c>
      <c r="N1477">
        <f>('Exhaust Gas Math'!$E$10*((-0.000000001)*N1476^3+(0.000002)*N1476^2-0.0012*N1476+1.3446)*$B$15+L1477*'Exhaust Gas Math'!$D$14*$B$14)/('Exhaust Gas Math'!$E$10*((-0.000000001)*N1476^3+(0.000002)*N1476^2-0.0012*N1476+1.3446)+L1477*'Exhaust Gas Math'!$D$14)</f>
        <v>319.24300041818714</v>
      </c>
      <c r="O1477">
        <f t="shared" si="229"/>
        <v>71921.90604347286</v>
      </c>
      <c r="P1477">
        <f>((-0.0000000008)*N1477^3+(0.000003)*N1477^2-0.004*N1477+2.013)*('Exhaust Gas Math'!$E$10/(L1477+'Exhaust Gas Math'!$E$10))+(357.45*N1477^-1.004)*(L1477/(L1477+'Exhaust Gas Math'!$E$10))</f>
        <v>1.0922941564757771</v>
      </c>
      <c r="Q1477" s="9">
        <f t="shared" si="221"/>
        <v>-59.150453593771246</v>
      </c>
      <c r="R1477" s="9">
        <f t="shared" si="222"/>
        <v>71862.755589879089</v>
      </c>
      <c r="T1477">
        <f t="shared" si="230"/>
        <v>0.18412500000000701</v>
      </c>
      <c r="U1477">
        <f t="shared" si="231"/>
        <v>71862.755589879089</v>
      </c>
    </row>
    <row r="1478" spans="3:21" x14ac:dyDescent="0.2">
      <c r="C1478" s="1"/>
      <c r="D1478" s="1"/>
      <c r="E1478" s="1">
        <v>0.18425000000000699</v>
      </c>
      <c r="F1478" s="10">
        <f t="shared" si="223"/>
        <v>5.9944906816834509E-2</v>
      </c>
      <c r="G1478" s="9">
        <f t="shared" si="224"/>
        <v>9.042445406995574</v>
      </c>
      <c r="H1478" s="9">
        <f t="shared" si="225"/>
        <v>1</v>
      </c>
      <c r="I1478" s="9">
        <f t="shared" si="226"/>
        <v>4.2490259296373134E-4</v>
      </c>
      <c r="J1478" s="10">
        <f t="shared" si="227"/>
        <v>4.6467188925785252E-4</v>
      </c>
      <c r="K1478" s="9">
        <f t="shared" si="228"/>
        <v>2.9743181507461194E-4</v>
      </c>
      <c r="L1478" s="9">
        <f>K1478*'Exhaust Gas Math'!$C$14</f>
        <v>3.5237267801115503E-4</v>
      </c>
      <c r="M1478" s="9">
        <f>(L1478/'Exhaust Gas Math'!$B$14)+('Exhaust Gas Math'!$D$10)</f>
        <v>1.2603957997287848E-2</v>
      </c>
      <c r="N1478">
        <f>('Exhaust Gas Math'!$E$10*((-0.000000001)*N1477^3+(0.000002)*N1477^2-0.0012*N1477+1.3446)*$B$15+L1478*'Exhaust Gas Math'!$D$14*$B$14)/('Exhaust Gas Math'!$E$10*((-0.000000001)*N1477^3+(0.000002)*N1477^2-0.0012*N1477+1.3446)+L1478*'Exhaust Gas Math'!$D$14)</f>
        <v>318.82522159796883</v>
      </c>
      <c r="O1478">
        <f t="shared" si="229"/>
        <v>71903.040442962287</v>
      </c>
      <c r="P1478">
        <f>((-0.0000000008)*N1478^3+(0.000003)*N1478^2-0.004*N1478+2.013)*('Exhaust Gas Math'!$E$10/(L1478+'Exhaust Gas Math'!$E$10))+(357.45*N1478^-1.004)*(L1478/(L1478+'Exhaust Gas Math'!$E$10))</f>
        <v>1.0937596241116225</v>
      </c>
      <c r="Q1478" s="9">
        <f t="shared" si="221"/>
        <v>-44.716075693673837</v>
      </c>
      <c r="R1478" s="9">
        <f t="shared" si="222"/>
        <v>71858.324367268608</v>
      </c>
      <c r="T1478">
        <f t="shared" si="230"/>
        <v>0.18425000000000699</v>
      </c>
      <c r="U1478">
        <f t="shared" si="231"/>
        <v>71858.324367268608</v>
      </c>
    </row>
    <row r="1479" spans="3:21" x14ac:dyDescent="0.2">
      <c r="C1479" s="1"/>
      <c r="D1479" s="1"/>
      <c r="E1479" s="1">
        <v>0.18437500000000701</v>
      </c>
      <c r="F1479" s="10">
        <f t="shared" si="223"/>
        <v>6.0986981180661232E-2</v>
      </c>
      <c r="G1479" s="9">
        <f t="shared" si="224"/>
        <v>7.6221728148524388</v>
      </c>
      <c r="H1479" s="9">
        <f t="shared" si="225"/>
        <v>1</v>
      </c>
      <c r="I1479" s="9">
        <f t="shared" si="226"/>
        <v>4.322890436692758E-4</v>
      </c>
      <c r="J1479" s="10">
        <f t="shared" si="227"/>
        <v>4.7205833996339698E-4</v>
      </c>
      <c r="K1479" s="9">
        <f t="shared" si="228"/>
        <v>3.0260233056849306E-4</v>
      </c>
      <c r="L1479" s="9">
        <f>K1479*'Exhaust Gas Math'!$C$14</f>
        <v>3.584982782292084E-4</v>
      </c>
      <c r="M1479" s="9">
        <f>(L1479/'Exhaust Gas Math'!$B$14)+('Exhaust Gas Math'!$D$10)</f>
        <v>1.2815404328597941E-2</v>
      </c>
      <c r="N1479">
        <f>('Exhaust Gas Math'!$E$10*((-0.000000001)*N1478^3+(0.000002)*N1478^2-0.0012*N1478+1.3446)*$B$15+L1479*'Exhaust Gas Math'!$D$14*$B$14)/('Exhaust Gas Math'!$E$10*((-0.000000001)*N1478^3+(0.000002)*N1478^2-0.0012*N1478+1.3446)+L1479*'Exhaust Gas Math'!$D$14)</f>
        <v>318.48015745715986</v>
      </c>
      <c r="O1479">
        <f t="shared" si="229"/>
        <v>71887.446128419018</v>
      </c>
      <c r="P1479">
        <f>((-0.0000000008)*N1479^3+(0.000003)*N1479^2-0.004*N1479+2.013)*('Exhaust Gas Math'!$E$10/(L1479+'Exhaust Gas Math'!$E$10))+(357.45*N1479^-1.004)*(L1479/(L1479+'Exhaust Gas Math'!$E$10))</f>
        <v>1.094973152916527</v>
      </c>
      <c r="Q1479" s="9">
        <f t="shared" si="221"/>
        <v>-31.807611460199571</v>
      </c>
      <c r="R1479" s="9">
        <f t="shared" si="222"/>
        <v>71855.638516958817</v>
      </c>
      <c r="T1479">
        <f t="shared" si="230"/>
        <v>0.18437500000000701</v>
      </c>
      <c r="U1479">
        <f t="shared" si="231"/>
        <v>71855.638516958817</v>
      </c>
    </row>
    <row r="1480" spans="3:21" x14ac:dyDescent="0.2">
      <c r="C1480" s="1"/>
      <c r="D1480" s="1"/>
      <c r="E1480" s="1">
        <v>0.18450000000000699</v>
      </c>
      <c r="F1480" s="10">
        <f t="shared" si="223"/>
        <v>6.1848491566599356E-2</v>
      </c>
      <c r="G1480" s="9">
        <f t="shared" si="224"/>
        <v>6.1549069926766</v>
      </c>
      <c r="H1480" s="9">
        <f t="shared" si="225"/>
        <v>1</v>
      </c>
      <c r="I1480" s="9">
        <f t="shared" si="226"/>
        <v>4.3839561745992006E-4</v>
      </c>
      <c r="J1480" s="10">
        <f t="shared" si="227"/>
        <v>4.7816491375404118E-4</v>
      </c>
      <c r="K1480" s="9">
        <f t="shared" si="228"/>
        <v>3.0687693222194404E-4</v>
      </c>
      <c r="L1480" s="9">
        <f>K1480*'Exhaust Gas Math'!$C$14</f>
        <v>3.6356247363708561E-4</v>
      </c>
      <c r="M1480" s="9">
        <f>(L1480/'Exhaust Gas Math'!$B$14)+('Exhaust Gas Math'!$D$10)</f>
        <v>1.2990212592590941E-2</v>
      </c>
      <c r="N1480">
        <f>('Exhaust Gas Math'!$E$10*((-0.000000001)*N1479^3+(0.000002)*N1479^2-0.0012*N1479+1.3446)*$B$15+L1480*'Exhaust Gas Math'!$D$14*$B$14)/('Exhaust Gas Math'!$E$10*((-0.000000001)*N1479^3+(0.000002)*N1479^2-0.0012*N1479+1.3446)+L1480*'Exhaust Gas Math'!$D$14)</f>
        <v>318.20344743496275</v>
      </c>
      <c r="O1480">
        <f t="shared" si="229"/>
        <v>71874.936037140651</v>
      </c>
      <c r="P1480">
        <f>((-0.0000000008)*N1480^3+(0.000003)*N1480^2-0.004*N1480+2.013)*('Exhaust Gas Math'!$E$10/(L1480+'Exhaust Gas Math'!$E$10))+(357.45*N1480^-1.004)*(L1480/(L1480+'Exhaust Gas Math'!$E$10))</f>
        <v>1.0959483454599126</v>
      </c>
      <c r="Q1480" s="9">
        <f t="shared" si="221"/>
        <v>-20.758839877123542</v>
      </c>
      <c r="R1480" s="9">
        <f t="shared" si="222"/>
        <v>71854.177197263532</v>
      </c>
      <c r="T1480">
        <f t="shared" si="230"/>
        <v>0.18450000000000699</v>
      </c>
      <c r="U1480">
        <f t="shared" si="231"/>
        <v>71854.177197263532</v>
      </c>
    </row>
    <row r="1481" spans="3:21" x14ac:dyDescent="0.2">
      <c r="C1481" s="1"/>
      <c r="D1481" s="1"/>
      <c r="E1481" s="1">
        <v>0.18462500000000701</v>
      </c>
      <c r="F1481" s="10">
        <f t="shared" si="223"/>
        <v>6.2524126476638908E-2</v>
      </c>
      <c r="G1481" s="9">
        <f t="shared" si="224"/>
        <v>4.6496941221761103</v>
      </c>
      <c r="H1481" s="9">
        <f t="shared" si="225"/>
        <v>1</v>
      </c>
      <c r="I1481" s="9">
        <f t="shared" si="226"/>
        <v>4.4318466527760726E-4</v>
      </c>
      <c r="J1481" s="10">
        <f t="shared" si="227"/>
        <v>4.8295396157172843E-4</v>
      </c>
      <c r="K1481" s="9">
        <f t="shared" si="228"/>
        <v>3.1022926569432508E-4</v>
      </c>
      <c r="L1481" s="9">
        <f>K1481*'Exhaust Gas Math'!$C$14</f>
        <v>3.6753404178608477E-4</v>
      </c>
      <c r="M1481" s="9">
        <f>(L1481/'Exhaust Gas Math'!$B$14)+('Exhaust Gas Math'!$D$10)</f>
        <v>1.3127305038189808E-2</v>
      </c>
      <c r="N1481">
        <f>('Exhaust Gas Math'!$E$10*((-0.000000001)*N1480^3+(0.000002)*N1480^2-0.0012*N1480+1.3446)*$B$15+L1481*'Exhaust Gas Math'!$D$14*$B$14)/('Exhaust Gas Math'!$E$10*((-0.000000001)*N1480^3+(0.000002)*N1480^2-0.0012*N1480+1.3446)+L1481*'Exhaust Gas Math'!$D$14)</f>
        <v>317.99166909347656</v>
      </c>
      <c r="O1481">
        <f t="shared" si="229"/>
        <v>71865.363119265545</v>
      </c>
      <c r="P1481">
        <f>((-0.0000000008)*N1481^3+(0.000003)*N1481^2-0.004*N1481+2.013)*('Exhaust Gas Math'!$E$10/(L1481+'Exhaust Gas Math'!$E$10))+(357.45*N1481^-1.004)*(L1481/(L1481+'Exhaust Gas Math'!$E$10))</f>
        <v>1.0966959435330232</v>
      </c>
      <c r="Q1481" s="9">
        <f t="shared" si="221"/>
        <v>-11.855094205221171</v>
      </c>
      <c r="R1481" s="9">
        <f t="shared" si="222"/>
        <v>71853.508025060321</v>
      </c>
      <c r="T1481">
        <f t="shared" si="230"/>
        <v>0.18462500000000701</v>
      </c>
      <c r="U1481">
        <f t="shared" si="231"/>
        <v>71853.508025060321</v>
      </c>
    </row>
    <row r="1482" spans="3:21" x14ac:dyDescent="0.2">
      <c r="C1482" s="1"/>
      <c r="D1482" s="1"/>
      <c r="E1482" s="1">
        <v>0.18475000000000699</v>
      </c>
      <c r="F1482" s="10">
        <f t="shared" si="223"/>
        <v>6.3009720396887667E-2</v>
      </c>
      <c r="G1482" s="9">
        <f t="shared" si="224"/>
        <v>3.1158143412324808</v>
      </c>
      <c r="H1482" s="9">
        <f t="shared" si="225"/>
        <v>1</v>
      </c>
      <c r="I1482" s="9">
        <f t="shared" si="226"/>
        <v>4.4662666105001837E-4</v>
      </c>
      <c r="J1482" s="10">
        <f t="shared" si="227"/>
        <v>4.8639595734413954E-4</v>
      </c>
      <c r="K1482" s="9">
        <f t="shared" si="228"/>
        <v>3.1263866273501282E-4</v>
      </c>
      <c r="L1482" s="9">
        <f>K1482*'Exhaust Gas Math'!$C$14</f>
        <v>3.7038849663788439E-4</v>
      </c>
      <c r="M1482" s="9">
        <f>(L1482/'Exhaust Gas Math'!$B$14)+('Exhaust Gas Math'!$D$10)</f>
        <v>1.3225836444879473E-2</v>
      </c>
      <c r="N1482">
        <f>('Exhaust Gas Math'!$E$10*((-0.000000001)*N1481^3+(0.000002)*N1481^2-0.0012*N1481+1.3446)*$B$15+L1482*'Exhaust Gas Math'!$D$14*$B$14)/('Exhaust Gas Math'!$E$10*((-0.000000001)*N1481^3+(0.000002)*N1481^2-0.0012*N1481+1.3446)+L1482*'Exhaust Gas Math'!$D$14)</f>
        <v>317.84224802171821</v>
      </c>
      <c r="O1482">
        <f t="shared" si="229"/>
        <v>71858.616706200148</v>
      </c>
      <c r="P1482">
        <f>((-0.0000000008)*N1482^3+(0.000003)*N1482^2-0.004*N1482+2.013)*('Exhaust Gas Math'!$E$10/(L1482+'Exhaust Gas Math'!$E$10))+(357.45*N1482^-1.004)*(L1482/(L1482+'Exhaust Gas Math'!$E$10))</f>
        <v>1.0972240664542814</v>
      </c>
      <c r="Q1482" s="9">
        <f t="shared" si="221"/>
        <v>-5.3260896585209823</v>
      </c>
      <c r="R1482" s="9">
        <f t="shared" si="222"/>
        <v>71853.290616541621</v>
      </c>
      <c r="T1482">
        <f t="shared" si="230"/>
        <v>0.18475000000000699</v>
      </c>
      <c r="U1482">
        <f t="shared" si="231"/>
        <v>71853.290616541621</v>
      </c>
    </row>
    <row r="1483" spans="3:21" x14ac:dyDescent="0.2">
      <c r="C1483" s="1"/>
      <c r="D1483" s="1"/>
      <c r="E1483" s="1">
        <v>0.18487500000000701</v>
      </c>
      <c r="F1483" s="10">
        <f t="shared" si="223"/>
        <v>6.3302279479351117E-2</v>
      </c>
      <c r="G1483" s="9">
        <f t="shared" si="224"/>
        <v>1.5627245287614644</v>
      </c>
      <c r="H1483" s="9">
        <f t="shared" si="225"/>
        <v>1</v>
      </c>
      <c r="I1483" s="9">
        <f t="shared" si="226"/>
        <v>4.4870038372863796E-4</v>
      </c>
      <c r="J1483" s="10">
        <f t="shared" si="227"/>
        <v>4.8846968002275908E-4</v>
      </c>
      <c r="K1483" s="9">
        <f t="shared" si="228"/>
        <v>3.1409026861004653E-4</v>
      </c>
      <c r="L1483" s="9">
        <f>K1483*'Exhaust Gas Math'!$C$14</f>
        <v>3.7210823952912164E-4</v>
      </c>
      <c r="M1483" s="9">
        <f>(L1483/'Exhaust Gas Math'!$B$14)+('Exhaust Gas Math'!$D$10)</f>
        <v>1.3285199333772717E-2</v>
      </c>
      <c r="N1483">
        <f>('Exhaust Gas Math'!$E$10*((-0.000000001)*N1482^3+(0.000002)*N1482^2-0.0012*N1482+1.3446)*$B$15+L1483*'Exhaust Gas Math'!$D$14*$B$14)/('Exhaust Gas Math'!$E$10*((-0.000000001)*N1482^3+(0.000002)*N1482^2-0.0012*N1482+1.3446)+L1483*'Exhaust Gas Math'!$D$14)</f>
        <v>317.75339156804228</v>
      </c>
      <c r="O1483">
        <f t="shared" si="229"/>
        <v>71854.61983538304</v>
      </c>
      <c r="P1483">
        <f>((-0.0000000008)*N1483^3+(0.000003)*N1483^2-0.004*N1483+2.013)*('Exhaust Gas Math'!$E$10/(L1483+'Exhaust Gas Math'!$E$10))+(357.45*N1483^-1.004)*(L1483/(L1483+'Exhaust Gas Math'!$E$10))</f>
        <v>1.0975383882793417</v>
      </c>
      <c r="Q1483" s="9">
        <f t="shared" si="221"/>
        <v>-1.3401536132561536</v>
      </c>
      <c r="R1483" s="9">
        <f t="shared" si="222"/>
        <v>71853.279681769782</v>
      </c>
      <c r="T1483">
        <f t="shared" si="230"/>
        <v>0.18487500000000701</v>
      </c>
      <c r="U1483">
        <f t="shared" si="231"/>
        <v>71853.279681769782</v>
      </c>
    </row>
    <row r="1484" spans="3:21" x14ac:dyDescent="0.2">
      <c r="C1484" s="1"/>
      <c r="D1484" s="1"/>
      <c r="E1484" s="1">
        <v>0.18500000000000699</v>
      </c>
      <c r="F1484" s="10">
        <f t="shared" si="223"/>
        <v>6.3399999999999998E-2</v>
      </c>
      <c r="G1484" s="9">
        <f t="shared" si="224"/>
        <v>-8.7442152816331104E-11</v>
      </c>
      <c r="H1484" s="9">
        <f t="shared" si="225"/>
        <v>0</v>
      </c>
      <c r="I1484" s="9">
        <f t="shared" si="226"/>
        <v>0</v>
      </c>
      <c r="J1484" s="10">
        <f t="shared" si="227"/>
        <v>3.9769296294121147E-5</v>
      </c>
      <c r="K1484" s="9">
        <f t="shared" si="228"/>
        <v>0</v>
      </c>
      <c r="L1484" s="9">
        <f>K1484*'Exhaust Gas Math'!$C$14</f>
        <v>0</v>
      </c>
      <c r="M1484" s="9">
        <f>(L1484/'Exhaust Gas Math'!$B$14)+('Exhaust Gas Math'!$D$10)</f>
        <v>4.4059320573952224E-4</v>
      </c>
      <c r="N1484">
        <f>('Exhaust Gas Math'!$E$10*((-0.000000001)*N1483^3+(0.000002)*N1483^2-0.0012*N1483+1.3446)*$B$15+L1484*'Exhaust Gas Math'!$D$14*$B$14)/('Exhaust Gas Math'!$E$10*((-0.000000001)*N1483^3+(0.000002)*N1483^2-0.0012*N1483+1.3446)+L1484*'Exhaust Gas Math'!$D$14)</f>
        <v>1100</v>
      </c>
      <c r="O1484">
        <f t="shared" si="229"/>
        <v>101325</v>
      </c>
      <c r="P1484">
        <f>((-0.0000000008)*N1484^3+(0.000003)*N1484^2-0.004*N1484+2.013)*('Exhaust Gas Math'!$E$10/(L1484+'Exhaust Gas Math'!$E$10))+(357.45*N1484^-1.004)*(L1484/(L1484+'Exhaust Gas Math'!$E$10))</f>
        <v>0.17819999999999947</v>
      </c>
      <c r="Q1484" s="9">
        <f t="shared" si="221"/>
        <v>0</v>
      </c>
      <c r="R1484" s="9">
        <f t="shared" si="222"/>
        <v>101325</v>
      </c>
      <c r="T1484">
        <f t="shared" si="230"/>
        <v>0.18500000000000699</v>
      </c>
      <c r="U1484">
        <f t="shared" si="231"/>
        <v>101325</v>
      </c>
    </row>
    <row r="1485" spans="3:21" x14ac:dyDescent="0.2">
      <c r="C1485" s="1"/>
      <c r="D1485" s="1"/>
      <c r="E1485" s="1">
        <v>0.18512500000000701</v>
      </c>
      <c r="F1485" s="10">
        <f t="shared" si="223"/>
        <v>6.3302279479329204E-2</v>
      </c>
      <c r="G1485" s="9">
        <f t="shared" si="224"/>
        <v>-1.5627245289363738</v>
      </c>
      <c r="H1485" s="9">
        <f t="shared" si="225"/>
        <v>0</v>
      </c>
      <c r="I1485" s="9">
        <f t="shared" si="226"/>
        <v>0</v>
      </c>
      <c r="J1485" s="10">
        <f t="shared" si="227"/>
        <v>3.9769296294121147E-5</v>
      </c>
      <c r="K1485" s="9">
        <f t="shared" si="228"/>
        <v>0</v>
      </c>
      <c r="L1485" s="9">
        <f>K1485*'Exhaust Gas Math'!$C$14</f>
        <v>0</v>
      </c>
      <c r="M1485" s="9">
        <f>(L1485/'Exhaust Gas Math'!$B$14)+('Exhaust Gas Math'!$D$10)</f>
        <v>4.4059320573952224E-4</v>
      </c>
      <c r="N1485">
        <f>('Exhaust Gas Math'!$E$10*((-0.000000001)*N1484^3+(0.000002)*N1484^2-0.0012*N1484+1.3446)*$B$15+L1485*'Exhaust Gas Math'!$D$14*$B$14)/('Exhaust Gas Math'!$E$10*((-0.000000001)*N1484^3+(0.000002)*N1484^2-0.0012*N1484+1.3446)+L1485*'Exhaust Gas Math'!$D$14)</f>
        <v>1100</v>
      </c>
      <c r="O1485">
        <f t="shared" si="229"/>
        <v>101325</v>
      </c>
      <c r="P1485">
        <f>((-0.0000000008)*N1485^3+(0.000003)*N1485^2-0.004*N1485+2.013)*('Exhaust Gas Math'!$E$10/(L1485+'Exhaust Gas Math'!$E$10))+(357.45*N1485^-1.004)*(L1485/(L1485+'Exhaust Gas Math'!$E$10))</f>
        <v>0.17819999999999947</v>
      </c>
      <c r="Q1485" s="9">
        <f t="shared" si="221"/>
        <v>0</v>
      </c>
      <c r="R1485" s="9">
        <f t="shared" si="222"/>
        <v>101325</v>
      </c>
      <c r="T1485">
        <f t="shared" si="230"/>
        <v>0.18512500000000701</v>
      </c>
      <c r="U1485">
        <f t="shared" si="231"/>
        <v>101325</v>
      </c>
    </row>
    <row r="1486" spans="3:21" x14ac:dyDescent="0.2">
      <c r="C1486" s="1"/>
      <c r="D1486" s="1"/>
      <c r="E1486" s="1">
        <v>0.18525000000000699</v>
      </c>
      <c r="F1486" s="10">
        <f t="shared" si="223"/>
        <v>6.3009720396844049E-2</v>
      </c>
      <c r="G1486" s="9">
        <f t="shared" si="224"/>
        <v>-3.1158143414054922</v>
      </c>
      <c r="H1486" s="9">
        <f t="shared" si="225"/>
        <v>0</v>
      </c>
      <c r="I1486" s="9">
        <f t="shared" si="226"/>
        <v>0</v>
      </c>
      <c r="J1486" s="10">
        <f t="shared" si="227"/>
        <v>3.9769296294121147E-5</v>
      </c>
      <c r="K1486" s="9">
        <f t="shared" si="228"/>
        <v>0</v>
      </c>
      <c r="L1486" s="9">
        <f>K1486*'Exhaust Gas Math'!$C$14</f>
        <v>0</v>
      </c>
      <c r="M1486" s="9">
        <f>(L1486/'Exhaust Gas Math'!$B$14)+('Exhaust Gas Math'!$D$10)</f>
        <v>4.4059320573952224E-4</v>
      </c>
      <c r="N1486">
        <f>('Exhaust Gas Math'!$E$10*((-0.000000001)*N1485^3+(0.000002)*N1485^2-0.0012*N1485+1.3446)*$B$15+L1486*'Exhaust Gas Math'!$D$14*$B$14)/('Exhaust Gas Math'!$E$10*((-0.000000001)*N1485^3+(0.000002)*N1485^2-0.0012*N1485+1.3446)+L1486*'Exhaust Gas Math'!$D$14)</f>
        <v>1100</v>
      </c>
      <c r="O1486">
        <f t="shared" si="229"/>
        <v>101325</v>
      </c>
      <c r="P1486">
        <f>((-0.0000000008)*N1486^3+(0.000003)*N1486^2-0.004*N1486+2.013)*('Exhaust Gas Math'!$E$10/(L1486+'Exhaust Gas Math'!$E$10))+(357.45*N1486^-1.004)*(L1486/(L1486+'Exhaust Gas Math'!$E$10))</f>
        <v>0.17819999999999947</v>
      </c>
      <c r="Q1486" s="9">
        <f t="shared" si="221"/>
        <v>0</v>
      </c>
      <c r="R1486" s="9">
        <f t="shared" si="222"/>
        <v>101325</v>
      </c>
      <c r="T1486">
        <f t="shared" si="230"/>
        <v>0.18525000000000699</v>
      </c>
      <c r="U1486">
        <f t="shared" si="231"/>
        <v>101325</v>
      </c>
    </row>
    <row r="1487" spans="3:21" x14ac:dyDescent="0.2">
      <c r="C1487" s="1"/>
      <c r="D1487" s="1"/>
      <c r="E1487" s="1">
        <v>0.18537500000000701</v>
      </c>
      <c r="F1487" s="10">
        <f t="shared" si="223"/>
        <v>6.252412647657371E-2</v>
      </c>
      <c r="G1487" s="9">
        <f t="shared" si="224"/>
        <v>-4.6496941223467134</v>
      </c>
      <c r="H1487" s="9">
        <f t="shared" si="225"/>
        <v>0</v>
      </c>
      <c r="I1487" s="9">
        <f t="shared" si="226"/>
        <v>0</v>
      </c>
      <c r="J1487" s="10">
        <f t="shared" si="227"/>
        <v>3.9769296294121147E-5</v>
      </c>
      <c r="K1487" s="9">
        <f t="shared" si="228"/>
        <v>0</v>
      </c>
      <c r="L1487" s="9">
        <f>K1487*'Exhaust Gas Math'!$C$14</f>
        <v>0</v>
      </c>
      <c r="M1487" s="9">
        <f>(L1487/'Exhaust Gas Math'!$B$14)+('Exhaust Gas Math'!$D$10)</f>
        <v>4.4059320573952224E-4</v>
      </c>
      <c r="N1487">
        <f>('Exhaust Gas Math'!$E$10*((-0.000000001)*N1486^3+(0.000002)*N1486^2-0.0012*N1486+1.3446)*$B$15+L1487*'Exhaust Gas Math'!$D$14*$B$14)/('Exhaust Gas Math'!$E$10*((-0.000000001)*N1486^3+(0.000002)*N1486^2-0.0012*N1486+1.3446)+L1487*'Exhaust Gas Math'!$D$14)</f>
        <v>1100</v>
      </c>
      <c r="O1487">
        <f t="shared" si="229"/>
        <v>101325</v>
      </c>
      <c r="P1487">
        <f>((-0.0000000008)*N1487^3+(0.000003)*N1487^2-0.004*N1487+2.013)*('Exhaust Gas Math'!$E$10/(L1487+'Exhaust Gas Math'!$E$10))+(357.45*N1487^-1.004)*(L1487/(L1487+'Exhaust Gas Math'!$E$10))</f>
        <v>0.17819999999999947</v>
      </c>
      <c r="Q1487" s="9">
        <f t="shared" si="221"/>
        <v>0</v>
      </c>
      <c r="R1487" s="9">
        <f t="shared" si="222"/>
        <v>101325</v>
      </c>
      <c r="T1487">
        <f t="shared" si="230"/>
        <v>0.18537500000000701</v>
      </c>
      <c r="U1487">
        <f t="shared" si="231"/>
        <v>101325</v>
      </c>
    </row>
    <row r="1488" spans="3:21" x14ac:dyDescent="0.2">
      <c r="C1488" s="1"/>
      <c r="D1488" s="1"/>
      <c r="E1488" s="1">
        <v>0.18550000000000699</v>
      </c>
      <c r="F1488" s="10">
        <f t="shared" si="223"/>
        <v>6.1848491566513342E-2</v>
      </c>
      <c r="G1488" s="9">
        <f t="shared" si="224"/>
        <v>-6.1549069928429248</v>
      </c>
      <c r="H1488" s="9">
        <f t="shared" si="225"/>
        <v>0</v>
      </c>
      <c r="I1488" s="9">
        <f t="shared" si="226"/>
        <v>0</v>
      </c>
      <c r="J1488" s="10">
        <f t="shared" si="227"/>
        <v>3.9769296294121147E-5</v>
      </c>
      <c r="K1488" s="9">
        <f t="shared" si="228"/>
        <v>0</v>
      </c>
      <c r="L1488" s="9">
        <f>K1488*'Exhaust Gas Math'!$C$14</f>
        <v>0</v>
      </c>
      <c r="M1488" s="9">
        <f>(L1488/'Exhaust Gas Math'!$B$14)+('Exhaust Gas Math'!$D$10)</f>
        <v>4.4059320573952224E-4</v>
      </c>
      <c r="N1488">
        <f>('Exhaust Gas Math'!$E$10*((-0.000000001)*N1487^3+(0.000002)*N1487^2-0.0012*N1487+1.3446)*$B$15+L1488*'Exhaust Gas Math'!$D$14*$B$14)/('Exhaust Gas Math'!$E$10*((-0.000000001)*N1487^3+(0.000002)*N1487^2-0.0012*N1487+1.3446)+L1488*'Exhaust Gas Math'!$D$14)</f>
        <v>1100</v>
      </c>
      <c r="O1488">
        <f t="shared" si="229"/>
        <v>101325</v>
      </c>
      <c r="P1488">
        <f>((-0.0000000008)*N1488^3+(0.000003)*N1488^2-0.004*N1488+2.013)*('Exhaust Gas Math'!$E$10/(L1488+'Exhaust Gas Math'!$E$10))+(357.45*N1488^-1.004)*(L1488/(L1488+'Exhaust Gas Math'!$E$10))</f>
        <v>0.17819999999999947</v>
      </c>
      <c r="Q1488" s="9">
        <f t="shared" si="221"/>
        <v>0</v>
      </c>
      <c r="R1488" s="9">
        <f t="shared" si="222"/>
        <v>101325</v>
      </c>
      <c r="T1488">
        <f t="shared" si="230"/>
        <v>0.18550000000000699</v>
      </c>
      <c r="U1488">
        <f t="shared" si="231"/>
        <v>101325</v>
      </c>
    </row>
    <row r="1489" spans="3:21" x14ac:dyDescent="0.2">
      <c r="C1489" s="1"/>
      <c r="D1489" s="1"/>
      <c r="E1489" s="1">
        <v>0.18562500000000701</v>
      </c>
      <c r="F1489" s="10">
        <f t="shared" si="223"/>
        <v>6.0986981180554373E-2</v>
      </c>
      <c r="G1489" s="9">
        <f t="shared" si="224"/>
        <v>-7.6221728150145331</v>
      </c>
      <c r="H1489" s="9">
        <f t="shared" si="225"/>
        <v>0</v>
      </c>
      <c r="I1489" s="9">
        <f t="shared" si="226"/>
        <v>0</v>
      </c>
      <c r="J1489" s="10">
        <f t="shared" si="227"/>
        <v>3.9769296294121147E-5</v>
      </c>
      <c r="K1489" s="9">
        <f t="shared" si="228"/>
        <v>0</v>
      </c>
      <c r="L1489" s="9">
        <f>K1489*'Exhaust Gas Math'!$C$14</f>
        <v>0</v>
      </c>
      <c r="M1489" s="9">
        <f>(L1489/'Exhaust Gas Math'!$B$14)+('Exhaust Gas Math'!$D$10)</f>
        <v>4.4059320573952224E-4</v>
      </c>
      <c r="N1489">
        <f>('Exhaust Gas Math'!$E$10*((-0.000000001)*N1488^3+(0.000002)*N1488^2-0.0012*N1488+1.3446)*$B$15+L1489*'Exhaust Gas Math'!$D$14*$B$14)/('Exhaust Gas Math'!$E$10*((-0.000000001)*N1488^3+(0.000002)*N1488^2-0.0012*N1488+1.3446)+L1489*'Exhaust Gas Math'!$D$14)</f>
        <v>1100</v>
      </c>
      <c r="O1489">
        <f t="shared" si="229"/>
        <v>101325</v>
      </c>
      <c r="P1489">
        <f>((-0.0000000008)*N1489^3+(0.000003)*N1489^2-0.004*N1489+2.013)*('Exhaust Gas Math'!$E$10/(L1489+'Exhaust Gas Math'!$E$10))+(357.45*N1489^-1.004)*(L1489/(L1489+'Exhaust Gas Math'!$E$10))</f>
        <v>0.17819999999999947</v>
      </c>
      <c r="Q1489" s="9">
        <f t="shared" si="221"/>
        <v>0</v>
      </c>
      <c r="R1489" s="9">
        <f t="shared" si="222"/>
        <v>101325</v>
      </c>
      <c r="T1489">
        <f t="shared" si="230"/>
        <v>0.18562500000000701</v>
      </c>
      <c r="U1489">
        <f t="shared" si="231"/>
        <v>101325</v>
      </c>
    </row>
    <row r="1490" spans="3:21" x14ac:dyDescent="0.2">
      <c r="C1490" s="1"/>
      <c r="D1490" s="1"/>
      <c r="E1490" s="1">
        <v>0.18575000000000699</v>
      </c>
      <c r="F1490" s="10">
        <f t="shared" si="223"/>
        <v>5.9944906816707944E-2</v>
      </c>
      <c r="G1490" s="9">
        <f t="shared" si="224"/>
        <v>-9.0424454071516482</v>
      </c>
      <c r="H1490" s="9">
        <f t="shared" si="225"/>
        <v>0</v>
      </c>
      <c r="I1490" s="9">
        <f t="shared" si="226"/>
        <v>0</v>
      </c>
      <c r="J1490" s="10">
        <f t="shared" si="227"/>
        <v>3.9769296294121147E-5</v>
      </c>
      <c r="K1490" s="9">
        <f t="shared" si="228"/>
        <v>0</v>
      </c>
      <c r="L1490" s="9">
        <f>K1490*'Exhaust Gas Math'!$C$14</f>
        <v>0</v>
      </c>
      <c r="M1490" s="9">
        <f>(L1490/'Exhaust Gas Math'!$B$14)+('Exhaust Gas Math'!$D$10)</f>
        <v>4.4059320573952224E-4</v>
      </c>
      <c r="N1490">
        <f>('Exhaust Gas Math'!$E$10*((-0.000000001)*N1489^3+(0.000002)*N1489^2-0.0012*N1489+1.3446)*$B$15+L1490*'Exhaust Gas Math'!$D$14*$B$14)/('Exhaust Gas Math'!$E$10*((-0.000000001)*N1489^3+(0.000002)*N1489^2-0.0012*N1489+1.3446)+L1490*'Exhaust Gas Math'!$D$14)</f>
        <v>1100</v>
      </c>
      <c r="O1490">
        <f t="shared" si="229"/>
        <v>101325</v>
      </c>
      <c r="P1490">
        <f>((-0.0000000008)*N1490^3+(0.000003)*N1490^2-0.004*N1490+2.013)*('Exhaust Gas Math'!$E$10/(L1490+'Exhaust Gas Math'!$E$10))+(357.45*N1490^-1.004)*(L1490/(L1490+'Exhaust Gas Math'!$E$10))</f>
        <v>0.17819999999999947</v>
      </c>
      <c r="Q1490" s="9">
        <f t="shared" si="221"/>
        <v>0</v>
      </c>
      <c r="R1490" s="9">
        <f t="shared" si="222"/>
        <v>101325</v>
      </c>
      <c r="T1490">
        <f t="shared" si="230"/>
        <v>0.18575000000000699</v>
      </c>
      <c r="U1490">
        <f t="shared" si="231"/>
        <v>101325</v>
      </c>
    </row>
    <row r="1491" spans="3:21" x14ac:dyDescent="0.2">
      <c r="C1491" s="1"/>
      <c r="D1491" s="1"/>
      <c r="E1491" s="1">
        <v>0.18587500000000701</v>
      </c>
      <c r="F1491" s="10">
        <f t="shared" si="223"/>
        <v>5.8728693209951902E-2</v>
      </c>
      <c r="G1491" s="9">
        <f t="shared" si="224"/>
        <v>-10.406968316435451</v>
      </c>
      <c r="H1491" s="9">
        <f t="shared" si="225"/>
        <v>0</v>
      </c>
      <c r="I1491" s="9">
        <f t="shared" si="226"/>
        <v>0</v>
      </c>
      <c r="J1491" s="10">
        <f t="shared" si="227"/>
        <v>3.9769296294121147E-5</v>
      </c>
      <c r="K1491" s="9">
        <f t="shared" si="228"/>
        <v>0</v>
      </c>
      <c r="L1491" s="9">
        <f>K1491*'Exhaust Gas Math'!$C$14</f>
        <v>0</v>
      </c>
      <c r="M1491" s="9">
        <f>(L1491/'Exhaust Gas Math'!$B$14)+('Exhaust Gas Math'!$D$10)</f>
        <v>4.4059320573952224E-4</v>
      </c>
      <c r="N1491">
        <f>('Exhaust Gas Math'!$E$10*((-0.000000001)*N1490^3+(0.000002)*N1490^2-0.0012*N1490+1.3446)*$B$15+L1491*'Exhaust Gas Math'!$D$14*$B$14)/('Exhaust Gas Math'!$E$10*((-0.000000001)*N1490^3+(0.000002)*N1490^2-0.0012*N1490+1.3446)+L1491*'Exhaust Gas Math'!$D$14)</f>
        <v>1100</v>
      </c>
      <c r="O1491">
        <f t="shared" si="229"/>
        <v>101325</v>
      </c>
      <c r="P1491">
        <f>((-0.0000000008)*N1491^3+(0.000003)*N1491^2-0.004*N1491+2.013)*('Exhaust Gas Math'!$E$10/(L1491+'Exhaust Gas Math'!$E$10))+(357.45*N1491^-1.004)*(L1491/(L1491+'Exhaust Gas Math'!$E$10))</f>
        <v>0.17819999999999947</v>
      </c>
      <c r="Q1491" s="9">
        <f t="shared" si="221"/>
        <v>0</v>
      </c>
      <c r="R1491" s="9">
        <f t="shared" si="222"/>
        <v>101325</v>
      </c>
      <c r="T1491">
        <f t="shared" si="230"/>
        <v>0.18587500000000701</v>
      </c>
      <c r="U1491">
        <f t="shared" si="231"/>
        <v>101325</v>
      </c>
    </row>
    <row r="1492" spans="3:21" x14ac:dyDescent="0.2">
      <c r="C1492" s="1"/>
      <c r="D1492" s="1"/>
      <c r="E1492" s="1">
        <v>0.18600000000000699</v>
      </c>
      <c r="F1492" s="10">
        <f t="shared" si="223"/>
        <v>5.7345838721603967E-2</v>
      </c>
      <c r="G1492" s="9">
        <f t="shared" si="224"/>
        <v>-11.707328805380296</v>
      </c>
      <c r="H1492" s="9">
        <f t="shared" si="225"/>
        <v>0</v>
      </c>
      <c r="I1492" s="9">
        <f t="shared" si="226"/>
        <v>0</v>
      </c>
      <c r="J1492" s="10">
        <f t="shared" si="227"/>
        <v>3.9769296294121147E-5</v>
      </c>
      <c r="K1492" s="9">
        <f t="shared" si="228"/>
        <v>0</v>
      </c>
      <c r="L1492" s="9">
        <f>K1492*'Exhaust Gas Math'!$C$14</f>
        <v>0</v>
      </c>
      <c r="M1492" s="9">
        <f>(L1492/'Exhaust Gas Math'!$B$14)+('Exhaust Gas Math'!$D$10)</f>
        <v>4.4059320573952224E-4</v>
      </c>
      <c r="N1492">
        <f>('Exhaust Gas Math'!$E$10*((-0.000000001)*N1491^3+(0.000002)*N1491^2-0.0012*N1491+1.3446)*$B$15+L1492*'Exhaust Gas Math'!$D$14*$B$14)/('Exhaust Gas Math'!$E$10*((-0.000000001)*N1491^3+(0.000002)*N1491^2-0.0012*N1491+1.3446)+L1492*'Exhaust Gas Math'!$D$14)</f>
        <v>1100</v>
      </c>
      <c r="O1492">
        <f t="shared" si="229"/>
        <v>101325</v>
      </c>
      <c r="P1492">
        <f>((-0.0000000008)*N1492^3+(0.000003)*N1492^2-0.004*N1492+2.013)*('Exhaust Gas Math'!$E$10/(L1492+'Exhaust Gas Math'!$E$10))+(357.45*N1492^-1.004)*(L1492/(L1492+'Exhaust Gas Math'!$E$10))</f>
        <v>0.17819999999999947</v>
      </c>
      <c r="Q1492" s="9">
        <f t="shared" si="221"/>
        <v>0</v>
      </c>
      <c r="R1492" s="9">
        <f t="shared" si="222"/>
        <v>101325</v>
      </c>
      <c r="T1492">
        <f t="shared" si="230"/>
        <v>0.18600000000000699</v>
      </c>
      <c r="U1492">
        <f t="shared" si="231"/>
        <v>101325</v>
      </c>
    </row>
    <row r="1493" spans="3:21" x14ac:dyDescent="0.2">
      <c r="C1493" s="1"/>
      <c r="D1493" s="1"/>
      <c r="E1493" s="1">
        <v>0.18612500000000701</v>
      </c>
      <c r="F1493" s="10">
        <f t="shared" si="223"/>
        <v>5.5804869109430291E-2</v>
      </c>
      <c r="G1493" s="9">
        <f t="shared" si="224"/>
        <v>-12.935509719158311</v>
      </c>
      <c r="H1493" s="9">
        <f t="shared" si="225"/>
        <v>0</v>
      </c>
      <c r="I1493" s="9">
        <f t="shared" si="226"/>
        <v>0</v>
      </c>
      <c r="J1493" s="10">
        <f t="shared" si="227"/>
        <v>3.9769296294121147E-5</v>
      </c>
      <c r="K1493" s="9">
        <f t="shared" si="228"/>
        <v>0</v>
      </c>
      <c r="L1493" s="9">
        <f>K1493*'Exhaust Gas Math'!$C$14</f>
        <v>0</v>
      </c>
      <c r="M1493" s="9">
        <f>(L1493/'Exhaust Gas Math'!$B$14)+('Exhaust Gas Math'!$D$10)</f>
        <v>4.4059320573952224E-4</v>
      </c>
      <c r="N1493">
        <f>('Exhaust Gas Math'!$E$10*((-0.000000001)*N1492^3+(0.000002)*N1492^2-0.0012*N1492+1.3446)*$B$15+L1493*'Exhaust Gas Math'!$D$14*$B$14)/('Exhaust Gas Math'!$E$10*((-0.000000001)*N1492^3+(0.000002)*N1492^2-0.0012*N1492+1.3446)+L1493*'Exhaust Gas Math'!$D$14)</f>
        <v>1100</v>
      </c>
      <c r="O1493">
        <f t="shared" si="229"/>
        <v>101325</v>
      </c>
      <c r="P1493">
        <f>((-0.0000000008)*N1493^3+(0.000003)*N1493^2-0.004*N1493+2.013)*('Exhaust Gas Math'!$E$10/(L1493+'Exhaust Gas Math'!$E$10))+(357.45*N1493^-1.004)*(L1493/(L1493+'Exhaust Gas Math'!$E$10))</f>
        <v>0.17819999999999947</v>
      </c>
      <c r="Q1493" s="9">
        <f t="shared" si="221"/>
        <v>0</v>
      </c>
      <c r="R1493" s="9">
        <f t="shared" si="222"/>
        <v>101325</v>
      </c>
      <c r="T1493">
        <f t="shared" si="230"/>
        <v>0.18612500000000701</v>
      </c>
      <c r="U1493">
        <f t="shared" si="231"/>
        <v>101325</v>
      </c>
    </row>
    <row r="1494" spans="3:21" x14ac:dyDescent="0.2">
      <c r="C1494" s="1"/>
      <c r="D1494" s="1"/>
      <c r="E1494" s="1">
        <v>0.18625000000000699</v>
      </c>
      <c r="F1494" s="10">
        <f t="shared" si="223"/>
        <v>5.4115284963514892E-2</v>
      </c>
      <c r="G1494" s="9">
        <f t="shared" si="224"/>
        <v>-14.083938914024014</v>
      </c>
      <c r="H1494" s="9">
        <f t="shared" si="225"/>
        <v>0</v>
      </c>
      <c r="I1494" s="9">
        <f t="shared" si="226"/>
        <v>0</v>
      </c>
      <c r="J1494" s="10">
        <f t="shared" si="227"/>
        <v>3.9769296294121147E-5</v>
      </c>
      <c r="K1494" s="9">
        <f t="shared" si="228"/>
        <v>0</v>
      </c>
      <c r="L1494" s="9">
        <f>K1494*'Exhaust Gas Math'!$C$14</f>
        <v>0</v>
      </c>
      <c r="M1494" s="9">
        <f>(L1494/'Exhaust Gas Math'!$B$14)+('Exhaust Gas Math'!$D$10)</f>
        <v>4.4059320573952224E-4</v>
      </c>
      <c r="N1494">
        <f>('Exhaust Gas Math'!$E$10*((-0.000000001)*N1493^3+(0.000002)*N1493^2-0.0012*N1493+1.3446)*$B$15+L1494*'Exhaust Gas Math'!$D$14*$B$14)/('Exhaust Gas Math'!$E$10*((-0.000000001)*N1493^3+(0.000002)*N1493^2-0.0012*N1493+1.3446)+L1494*'Exhaust Gas Math'!$D$14)</f>
        <v>1100</v>
      </c>
      <c r="O1494">
        <f t="shared" si="229"/>
        <v>101325</v>
      </c>
      <c r="P1494">
        <f>((-0.0000000008)*N1494^3+(0.000003)*N1494^2-0.004*N1494+2.013)*('Exhaust Gas Math'!$E$10/(L1494+'Exhaust Gas Math'!$E$10))+(357.45*N1494^-1.004)*(L1494/(L1494+'Exhaust Gas Math'!$E$10))</f>
        <v>0.17819999999999947</v>
      </c>
      <c r="Q1494" s="9">
        <f t="shared" si="221"/>
        <v>0</v>
      </c>
      <c r="R1494" s="9">
        <f t="shared" si="222"/>
        <v>101325</v>
      </c>
      <c r="T1494">
        <f t="shared" si="230"/>
        <v>0.18625000000000699</v>
      </c>
      <c r="U1494">
        <f t="shared" si="231"/>
        <v>101325</v>
      </c>
    </row>
    <row r="1495" spans="3:21" x14ac:dyDescent="0.2">
      <c r="C1495" s="1"/>
      <c r="D1495" s="1"/>
      <c r="E1495" s="1">
        <v>0.18637500000000701</v>
      </c>
      <c r="F1495" s="10">
        <f t="shared" si="223"/>
        <v>5.2287503131960796E-2</v>
      </c>
      <c r="G1495" s="9">
        <f t="shared" si="224"/>
        <v>-15.145535942099828</v>
      </c>
      <c r="H1495" s="9">
        <f t="shared" si="225"/>
        <v>0</v>
      </c>
      <c r="I1495" s="9">
        <f t="shared" si="226"/>
        <v>0</v>
      </c>
      <c r="J1495" s="10">
        <f t="shared" si="227"/>
        <v>3.9769296294121147E-5</v>
      </c>
      <c r="K1495" s="9">
        <f t="shared" si="228"/>
        <v>0</v>
      </c>
      <c r="L1495" s="9">
        <f>K1495*'Exhaust Gas Math'!$C$14</f>
        <v>0</v>
      </c>
      <c r="M1495" s="9">
        <f>(L1495/'Exhaust Gas Math'!$B$14)+('Exhaust Gas Math'!$D$10)</f>
        <v>4.4059320573952224E-4</v>
      </c>
      <c r="N1495">
        <f>('Exhaust Gas Math'!$E$10*((-0.000000001)*N1494^3+(0.000002)*N1494^2-0.0012*N1494+1.3446)*$B$15+L1495*'Exhaust Gas Math'!$D$14*$B$14)/('Exhaust Gas Math'!$E$10*((-0.000000001)*N1494^3+(0.000002)*N1494^2-0.0012*N1494+1.3446)+L1495*'Exhaust Gas Math'!$D$14)</f>
        <v>1100</v>
      </c>
      <c r="O1495">
        <f t="shared" si="229"/>
        <v>101325</v>
      </c>
      <c r="P1495">
        <f>((-0.0000000008)*N1495^3+(0.000003)*N1495^2-0.004*N1495+2.013)*('Exhaust Gas Math'!$E$10/(L1495+'Exhaust Gas Math'!$E$10))+(357.45*N1495^-1.004)*(L1495/(L1495+'Exhaust Gas Math'!$E$10))</f>
        <v>0.17819999999999947</v>
      </c>
      <c r="Q1495" s="9">
        <f t="shared" si="221"/>
        <v>0</v>
      </c>
      <c r="R1495" s="9">
        <f t="shared" si="222"/>
        <v>101325</v>
      </c>
      <c r="T1495">
        <f t="shared" si="230"/>
        <v>0.18637500000000701</v>
      </c>
      <c r="U1495">
        <f t="shared" si="231"/>
        <v>101325</v>
      </c>
    </row>
    <row r="1496" spans="3:21" x14ac:dyDescent="0.2">
      <c r="C1496" s="1"/>
      <c r="D1496" s="1"/>
      <c r="E1496" s="1">
        <v>0.18650000000000699</v>
      </c>
      <c r="F1496" s="10">
        <f t="shared" si="223"/>
        <v>5.0332792497558669E-2</v>
      </c>
      <c r="G1496" s="9">
        <f t="shared" si="224"/>
        <v>-16.113755704690835</v>
      </c>
      <c r="H1496" s="9">
        <f t="shared" si="225"/>
        <v>0</v>
      </c>
      <c r="I1496" s="9">
        <f t="shared" si="226"/>
        <v>0</v>
      </c>
      <c r="J1496" s="10">
        <f t="shared" si="227"/>
        <v>3.9769296294121147E-5</v>
      </c>
      <c r="K1496" s="9">
        <f t="shared" si="228"/>
        <v>0</v>
      </c>
      <c r="L1496" s="9">
        <f>K1496*'Exhaust Gas Math'!$C$14</f>
        <v>0</v>
      </c>
      <c r="M1496" s="9">
        <f>(L1496/'Exhaust Gas Math'!$B$14)+('Exhaust Gas Math'!$D$10)</f>
        <v>4.4059320573952224E-4</v>
      </c>
      <c r="N1496">
        <f>('Exhaust Gas Math'!$E$10*((-0.000000001)*N1495^3+(0.000002)*N1495^2-0.0012*N1495+1.3446)*$B$15+L1496*'Exhaust Gas Math'!$D$14*$B$14)/('Exhaust Gas Math'!$E$10*((-0.000000001)*N1495^3+(0.000002)*N1495^2-0.0012*N1495+1.3446)+L1496*'Exhaust Gas Math'!$D$14)</f>
        <v>1100</v>
      </c>
      <c r="O1496">
        <f t="shared" si="229"/>
        <v>101325</v>
      </c>
      <c r="P1496">
        <f>((-0.0000000008)*N1496^3+(0.000003)*N1496^2-0.004*N1496+2.013)*('Exhaust Gas Math'!$E$10/(L1496+'Exhaust Gas Math'!$E$10))+(357.45*N1496^-1.004)*(L1496/(L1496+'Exhaust Gas Math'!$E$10))</f>
        <v>0.17819999999999947</v>
      </c>
      <c r="Q1496" s="9">
        <f t="shared" si="221"/>
        <v>0</v>
      </c>
      <c r="R1496" s="9">
        <f t="shared" si="222"/>
        <v>101325</v>
      </c>
      <c r="T1496">
        <f t="shared" si="230"/>
        <v>0.18650000000000699</v>
      </c>
      <c r="U1496">
        <f t="shared" si="231"/>
        <v>101325</v>
      </c>
    </row>
    <row r="1497" spans="3:21" x14ac:dyDescent="0.2">
      <c r="C1497" s="1"/>
      <c r="D1497" s="1"/>
      <c r="E1497" s="1">
        <v>0.18662500000000701</v>
      </c>
      <c r="F1497" s="10">
        <f t="shared" si="223"/>
        <v>4.8263204501376472E-2</v>
      </c>
      <c r="G1497" s="9">
        <f t="shared" si="224"/>
        <v>-16.982628804995059</v>
      </c>
      <c r="H1497" s="9">
        <f t="shared" si="225"/>
        <v>0</v>
      </c>
      <c r="I1497" s="9">
        <f t="shared" si="226"/>
        <v>0</v>
      </c>
      <c r="J1497" s="10">
        <f t="shared" si="227"/>
        <v>3.9769296294121147E-5</v>
      </c>
      <c r="K1497" s="9">
        <f t="shared" si="228"/>
        <v>0</v>
      </c>
      <c r="L1497" s="9">
        <f>K1497*'Exhaust Gas Math'!$C$14</f>
        <v>0</v>
      </c>
      <c r="M1497" s="9">
        <f>(L1497/'Exhaust Gas Math'!$B$14)+('Exhaust Gas Math'!$D$10)</f>
        <v>4.4059320573952224E-4</v>
      </c>
      <c r="N1497">
        <f>('Exhaust Gas Math'!$E$10*((-0.000000001)*N1496^3+(0.000002)*N1496^2-0.0012*N1496+1.3446)*$B$15+L1497*'Exhaust Gas Math'!$D$14*$B$14)/('Exhaust Gas Math'!$E$10*((-0.000000001)*N1496^3+(0.000002)*N1496^2-0.0012*N1496+1.3446)+L1497*'Exhaust Gas Math'!$D$14)</f>
        <v>1100</v>
      </c>
      <c r="O1497">
        <f t="shared" si="229"/>
        <v>101325</v>
      </c>
      <c r="P1497">
        <f>((-0.0000000008)*N1497^3+(0.000003)*N1497^2-0.004*N1497+2.013)*('Exhaust Gas Math'!$E$10/(L1497+'Exhaust Gas Math'!$E$10))+(357.45*N1497^-1.004)*(L1497/(L1497+'Exhaust Gas Math'!$E$10))</f>
        <v>0.17819999999999947</v>
      </c>
      <c r="Q1497" s="9">
        <f t="shared" si="221"/>
        <v>0</v>
      </c>
      <c r="R1497" s="9">
        <f t="shared" si="222"/>
        <v>101325</v>
      </c>
      <c r="T1497">
        <f t="shared" si="230"/>
        <v>0.18662500000000701</v>
      </c>
      <c r="U1497">
        <f t="shared" si="231"/>
        <v>101325</v>
      </c>
    </row>
    <row r="1498" spans="3:21" x14ac:dyDescent="0.2">
      <c r="C1498" s="1"/>
      <c r="D1498" s="1"/>
      <c r="E1498" s="1">
        <v>0.18675000000000699</v>
      </c>
      <c r="F1498" s="10">
        <f t="shared" si="223"/>
        <v>4.6091498841619657E-2</v>
      </c>
      <c r="G1498" s="9">
        <f t="shared" si="224"/>
        <v>-17.746798351419063</v>
      </c>
      <c r="H1498" s="9">
        <f t="shared" si="225"/>
        <v>0</v>
      </c>
      <c r="I1498" s="9">
        <f t="shared" si="226"/>
        <v>0</v>
      </c>
      <c r="J1498" s="10">
        <f t="shared" si="227"/>
        <v>3.9769296294121147E-5</v>
      </c>
      <c r="K1498" s="9">
        <f t="shared" si="228"/>
        <v>0</v>
      </c>
      <c r="L1498" s="9">
        <f>K1498*'Exhaust Gas Math'!$C$14</f>
        <v>0</v>
      </c>
      <c r="M1498" s="9">
        <f>(L1498/'Exhaust Gas Math'!$B$14)+('Exhaust Gas Math'!$D$10)</f>
        <v>4.4059320573952224E-4</v>
      </c>
      <c r="N1498">
        <f>('Exhaust Gas Math'!$E$10*((-0.000000001)*N1497^3+(0.000002)*N1497^2-0.0012*N1497+1.3446)*$B$15+L1498*'Exhaust Gas Math'!$D$14*$B$14)/('Exhaust Gas Math'!$E$10*((-0.000000001)*N1497^3+(0.000002)*N1497^2-0.0012*N1497+1.3446)+L1498*'Exhaust Gas Math'!$D$14)</f>
        <v>1100</v>
      </c>
      <c r="O1498">
        <f t="shared" si="229"/>
        <v>101325</v>
      </c>
      <c r="P1498">
        <f>((-0.0000000008)*N1498^3+(0.000003)*N1498^2-0.004*N1498+2.013)*('Exhaust Gas Math'!$E$10/(L1498+'Exhaust Gas Math'!$E$10))+(357.45*N1498^-1.004)*(L1498/(L1498+'Exhaust Gas Math'!$E$10))</f>
        <v>0.17819999999999947</v>
      </c>
      <c r="Q1498" s="9">
        <f t="shared" si="221"/>
        <v>0</v>
      </c>
      <c r="R1498" s="9">
        <f t="shared" si="222"/>
        <v>101325</v>
      </c>
      <c r="T1498">
        <f t="shared" si="230"/>
        <v>0.18675000000000699</v>
      </c>
      <c r="U1498">
        <f t="shared" si="231"/>
        <v>101325</v>
      </c>
    </row>
    <row r="1499" spans="3:21" x14ac:dyDescent="0.2">
      <c r="C1499" s="1"/>
      <c r="D1499" s="1"/>
      <c r="E1499" s="1">
        <v>0.18687500000000701</v>
      </c>
      <c r="F1499" s="10">
        <f t="shared" si="223"/>
        <v>4.383106480584447E-2</v>
      </c>
      <c r="G1499" s="9">
        <f t="shared" si="224"/>
        <v>-18.401552984597533</v>
      </c>
      <c r="H1499" s="9">
        <f t="shared" si="225"/>
        <v>0</v>
      </c>
      <c r="I1499" s="9">
        <f t="shared" si="226"/>
        <v>0</v>
      </c>
      <c r="J1499" s="10">
        <f t="shared" si="227"/>
        <v>3.9769296294121147E-5</v>
      </c>
      <c r="K1499" s="9">
        <f t="shared" si="228"/>
        <v>0</v>
      </c>
      <c r="L1499" s="9">
        <f>K1499*'Exhaust Gas Math'!$C$14</f>
        <v>0</v>
      </c>
      <c r="M1499" s="9">
        <f>(L1499/'Exhaust Gas Math'!$B$14)+('Exhaust Gas Math'!$D$10)</f>
        <v>4.4059320573952224E-4</v>
      </c>
      <c r="N1499">
        <f>('Exhaust Gas Math'!$E$10*((-0.000000001)*N1498^3+(0.000002)*N1498^2-0.0012*N1498+1.3446)*$B$15+L1499*'Exhaust Gas Math'!$D$14*$B$14)/('Exhaust Gas Math'!$E$10*((-0.000000001)*N1498^3+(0.000002)*N1498^2-0.0012*N1498+1.3446)+L1499*'Exhaust Gas Math'!$D$14)</f>
        <v>1100</v>
      </c>
      <c r="O1499">
        <f t="shared" si="229"/>
        <v>101325</v>
      </c>
      <c r="P1499">
        <f>((-0.0000000008)*N1499^3+(0.000003)*N1499^2-0.004*N1499+2.013)*('Exhaust Gas Math'!$E$10/(L1499+'Exhaust Gas Math'!$E$10))+(357.45*N1499^-1.004)*(L1499/(L1499+'Exhaust Gas Math'!$E$10))</f>
        <v>0.17819999999999947</v>
      </c>
      <c r="Q1499" s="9">
        <f t="shared" si="221"/>
        <v>0</v>
      </c>
      <c r="R1499" s="9">
        <f t="shared" si="222"/>
        <v>101325</v>
      </c>
      <c r="T1499">
        <f t="shared" si="230"/>
        <v>0.18687500000000701</v>
      </c>
      <c r="U1499">
        <f t="shared" si="231"/>
        <v>101325</v>
      </c>
    </row>
    <row r="1500" spans="3:21" x14ac:dyDescent="0.2">
      <c r="C1500" s="1"/>
      <c r="D1500" s="1"/>
      <c r="E1500" s="1">
        <v>0.18700000000000699</v>
      </c>
      <c r="F1500" s="10">
        <f t="shared" si="223"/>
        <v>4.1495838721553262E-2</v>
      </c>
      <c r="G1500" s="9">
        <f t="shared" si="224"/>
        <v>-18.94285592448853</v>
      </c>
      <c r="H1500" s="9">
        <f t="shared" si="225"/>
        <v>0</v>
      </c>
      <c r="I1500" s="9">
        <f t="shared" si="226"/>
        <v>0</v>
      </c>
      <c r="J1500" s="10">
        <f t="shared" si="227"/>
        <v>3.9769296294121147E-5</v>
      </c>
      <c r="K1500" s="9">
        <f t="shared" si="228"/>
        <v>0</v>
      </c>
      <c r="L1500" s="9">
        <f>K1500*'Exhaust Gas Math'!$C$14</f>
        <v>0</v>
      </c>
      <c r="M1500" s="9">
        <f>(L1500/'Exhaust Gas Math'!$B$14)+('Exhaust Gas Math'!$D$10)</f>
        <v>4.4059320573952224E-4</v>
      </c>
      <c r="N1500">
        <f>('Exhaust Gas Math'!$E$10*((-0.000000001)*N1499^3+(0.000002)*N1499^2-0.0012*N1499+1.3446)*$B$15+L1500*'Exhaust Gas Math'!$D$14*$B$14)/('Exhaust Gas Math'!$E$10*((-0.000000001)*N1499^3+(0.000002)*N1499^2-0.0012*N1499+1.3446)+L1500*'Exhaust Gas Math'!$D$14)</f>
        <v>1100</v>
      </c>
      <c r="O1500">
        <f t="shared" si="229"/>
        <v>101325</v>
      </c>
      <c r="P1500">
        <f>((-0.0000000008)*N1500^3+(0.000003)*N1500^2-0.004*N1500+2.013)*('Exhaust Gas Math'!$E$10/(L1500+'Exhaust Gas Math'!$E$10))+(357.45*N1500^-1.004)*(L1500/(L1500+'Exhaust Gas Math'!$E$10))</f>
        <v>0.17819999999999947</v>
      </c>
      <c r="Q1500" s="9">
        <f t="shared" si="221"/>
        <v>0</v>
      </c>
      <c r="R1500" s="9">
        <f t="shared" si="222"/>
        <v>101325</v>
      </c>
      <c r="T1500">
        <f t="shared" si="230"/>
        <v>0.18700000000000699</v>
      </c>
      <c r="U1500">
        <f t="shared" si="231"/>
        <v>101325</v>
      </c>
    </row>
    <row r="1501" spans="3:21" x14ac:dyDescent="0.2">
      <c r="C1501" s="1"/>
      <c r="D1501" s="1"/>
      <c r="E1501" s="1">
        <v>0.18712500000000701</v>
      </c>
      <c r="F1501" s="10">
        <f t="shared" si="223"/>
        <v>3.9100218034096315E-2</v>
      </c>
      <c r="G1501" s="9">
        <f t="shared" si="224"/>
        <v>-19.367369858466326</v>
      </c>
      <c r="H1501" s="9">
        <f t="shared" si="225"/>
        <v>0</v>
      </c>
      <c r="I1501" s="9">
        <f t="shared" si="226"/>
        <v>0</v>
      </c>
      <c r="J1501" s="10">
        <f t="shared" si="227"/>
        <v>3.9769296294121147E-5</v>
      </c>
      <c r="K1501" s="9">
        <f t="shared" si="228"/>
        <v>0</v>
      </c>
      <c r="L1501" s="9">
        <f>K1501*'Exhaust Gas Math'!$C$14</f>
        <v>0</v>
      </c>
      <c r="M1501" s="9">
        <f>(L1501/'Exhaust Gas Math'!$B$14)+('Exhaust Gas Math'!$D$10)</f>
        <v>4.4059320573952224E-4</v>
      </c>
      <c r="N1501">
        <f>('Exhaust Gas Math'!$E$10*((-0.000000001)*N1500^3+(0.000002)*N1500^2-0.0012*N1500+1.3446)*$B$15+L1501*'Exhaust Gas Math'!$D$14*$B$14)/('Exhaust Gas Math'!$E$10*((-0.000000001)*N1500^3+(0.000002)*N1500^2-0.0012*N1500+1.3446)+L1501*'Exhaust Gas Math'!$D$14)</f>
        <v>1100</v>
      </c>
      <c r="O1501">
        <f t="shared" si="229"/>
        <v>101325</v>
      </c>
      <c r="P1501">
        <f>((-0.0000000008)*N1501^3+(0.000003)*N1501^2-0.004*N1501+2.013)*('Exhaust Gas Math'!$E$10/(L1501+'Exhaust Gas Math'!$E$10))+(357.45*N1501^-1.004)*(L1501/(L1501+'Exhaust Gas Math'!$E$10))</f>
        <v>0.17819999999999947</v>
      </c>
      <c r="Q1501" s="9">
        <f t="shared" si="221"/>
        <v>0</v>
      </c>
      <c r="R1501" s="9">
        <f t="shared" si="222"/>
        <v>101325</v>
      </c>
      <c r="T1501">
        <f t="shared" si="230"/>
        <v>0.18712500000000701</v>
      </c>
      <c r="U1501">
        <f t="shared" si="231"/>
        <v>101325</v>
      </c>
    </row>
    <row r="1502" spans="3:21" x14ac:dyDescent="0.2">
      <c r="C1502" s="1"/>
      <c r="D1502" s="1"/>
      <c r="E1502" s="1">
        <v>0.18725000000000699</v>
      </c>
      <c r="F1502" s="10">
        <f t="shared" si="223"/>
        <v>3.6658972541637837E-2</v>
      </c>
      <c r="G1502" s="9">
        <f t="shared" si="224"/>
        <v>-19.672477516962545</v>
      </c>
      <c r="H1502" s="9">
        <f t="shared" si="225"/>
        <v>0</v>
      </c>
      <c r="I1502" s="9">
        <f t="shared" si="226"/>
        <v>0</v>
      </c>
      <c r="J1502" s="10">
        <f t="shared" si="227"/>
        <v>3.9769296294121147E-5</v>
      </c>
      <c r="K1502" s="9">
        <f t="shared" si="228"/>
        <v>0</v>
      </c>
      <c r="L1502" s="9">
        <f>K1502*'Exhaust Gas Math'!$C$14</f>
        <v>0</v>
      </c>
      <c r="M1502" s="9">
        <f>(L1502/'Exhaust Gas Math'!$B$14)+('Exhaust Gas Math'!$D$10)</f>
        <v>4.4059320573952224E-4</v>
      </c>
      <c r="N1502">
        <f>('Exhaust Gas Math'!$E$10*((-0.000000001)*N1501^3+(0.000002)*N1501^2-0.0012*N1501+1.3446)*$B$15+L1502*'Exhaust Gas Math'!$D$14*$B$14)/('Exhaust Gas Math'!$E$10*((-0.000000001)*N1501^3+(0.000002)*N1501^2-0.0012*N1501+1.3446)+L1502*'Exhaust Gas Math'!$D$14)</f>
        <v>1100</v>
      </c>
      <c r="O1502">
        <f t="shared" si="229"/>
        <v>101325</v>
      </c>
      <c r="P1502">
        <f>((-0.0000000008)*N1502^3+(0.000003)*N1502^2-0.004*N1502+2.013)*('Exhaust Gas Math'!$E$10/(L1502+'Exhaust Gas Math'!$E$10))+(357.45*N1502^-1.004)*(L1502/(L1502+'Exhaust Gas Math'!$E$10))</f>
        <v>0.17819999999999947</v>
      </c>
      <c r="Q1502" s="9">
        <f t="shared" si="221"/>
        <v>0</v>
      </c>
      <c r="R1502" s="9">
        <f t="shared" si="222"/>
        <v>101325</v>
      </c>
      <c r="T1502">
        <f t="shared" si="230"/>
        <v>0.18725000000000699</v>
      </c>
      <c r="U1502">
        <f t="shared" si="231"/>
        <v>101325</v>
      </c>
    </row>
    <row r="1503" spans="3:21" x14ac:dyDescent="0.2">
      <c r="C1503" s="1"/>
      <c r="D1503" s="1"/>
      <c r="E1503" s="1">
        <v>0.18737500000000701</v>
      </c>
      <c r="F1503" s="10">
        <f t="shared" si="223"/>
        <v>3.4187153334433569E-2</v>
      </c>
      <c r="G1503" s="9">
        <f t="shared" si="224"/>
        <v>-19.856297809804182</v>
      </c>
      <c r="H1503" s="9">
        <f t="shared" si="225"/>
        <v>0</v>
      </c>
      <c r="I1503" s="9">
        <f t="shared" si="226"/>
        <v>0</v>
      </c>
      <c r="J1503" s="10">
        <f t="shared" si="227"/>
        <v>3.9769296294121147E-5</v>
      </c>
      <c r="K1503" s="9">
        <f t="shared" si="228"/>
        <v>0</v>
      </c>
      <c r="L1503" s="9">
        <f>K1503*'Exhaust Gas Math'!$C$14</f>
        <v>0</v>
      </c>
      <c r="M1503" s="9">
        <f>(L1503/'Exhaust Gas Math'!$B$14)+('Exhaust Gas Math'!$D$10)</f>
        <v>4.4059320573952224E-4</v>
      </c>
      <c r="N1503">
        <f>('Exhaust Gas Math'!$E$10*((-0.000000001)*N1502^3+(0.000002)*N1502^2-0.0012*N1502+1.3446)*$B$15+L1503*'Exhaust Gas Math'!$D$14*$B$14)/('Exhaust Gas Math'!$E$10*((-0.000000001)*N1502^3+(0.000002)*N1502^2-0.0012*N1502+1.3446)+L1503*'Exhaust Gas Math'!$D$14)</f>
        <v>1100</v>
      </c>
      <c r="O1503">
        <f t="shared" si="229"/>
        <v>101325</v>
      </c>
      <c r="P1503">
        <f>((-0.0000000008)*N1503^3+(0.000003)*N1503^2-0.004*N1503+2.013)*('Exhaust Gas Math'!$E$10/(L1503+'Exhaust Gas Math'!$E$10))+(357.45*N1503^-1.004)*(L1503/(L1503+'Exhaust Gas Math'!$E$10))</f>
        <v>0.17819999999999947</v>
      </c>
      <c r="Q1503" s="9">
        <f t="shared" si="221"/>
        <v>0</v>
      </c>
      <c r="R1503" s="9">
        <f t="shared" si="222"/>
        <v>101325</v>
      </c>
      <c r="T1503">
        <f t="shared" si="230"/>
        <v>0.18737500000000701</v>
      </c>
      <c r="U1503">
        <f t="shared" si="231"/>
        <v>101325</v>
      </c>
    </row>
    <row r="1504" spans="3:21" x14ac:dyDescent="0.2">
      <c r="C1504" s="1"/>
      <c r="D1504" s="1"/>
      <c r="E1504" s="1">
        <v>0.18750000000000699</v>
      </c>
      <c r="F1504" s="10">
        <f t="shared" si="223"/>
        <v>3.1699999999860548E-2</v>
      </c>
      <c r="G1504" s="9">
        <f t="shared" si="224"/>
        <v>-19.917697423759289</v>
      </c>
      <c r="H1504" s="9">
        <f t="shared" si="225"/>
        <v>0</v>
      </c>
      <c r="I1504" s="9">
        <f t="shared" si="226"/>
        <v>0</v>
      </c>
      <c r="J1504" s="10">
        <f t="shared" si="227"/>
        <v>3.9769296294121147E-5</v>
      </c>
      <c r="K1504" s="9">
        <f t="shared" si="228"/>
        <v>0</v>
      </c>
      <c r="L1504" s="9">
        <f>K1504*'Exhaust Gas Math'!$C$14</f>
        <v>0</v>
      </c>
      <c r="M1504" s="9">
        <f>(L1504/'Exhaust Gas Math'!$B$14)+('Exhaust Gas Math'!$D$10)</f>
        <v>4.4059320573952224E-4</v>
      </c>
      <c r="N1504">
        <f>('Exhaust Gas Math'!$E$10*((-0.000000001)*N1503^3+(0.000002)*N1503^2-0.0012*N1503+1.3446)*$B$15+L1504*'Exhaust Gas Math'!$D$14*$B$14)/('Exhaust Gas Math'!$E$10*((-0.000000001)*N1503^3+(0.000002)*N1503^2-0.0012*N1503+1.3446)+L1504*'Exhaust Gas Math'!$D$14)</f>
        <v>1100</v>
      </c>
      <c r="O1504">
        <f t="shared" si="229"/>
        <v>101325</v>
      </c>
      <c r="P1504">
        <f>((-0.0000000008)*N1504^3+(0.000003)*N1504^2-0.004*N1504+2.013)*('Exhaust Gas Math'!$E$10/(L1504+'Exhaust Gas Math'!$E$10))+(357.45*N1504^-1.004)*(L1504/(L1504+'Exhaust Gas Math'!$E$10))</f>
        <v>0.17819999999999947</v>
      </c>
      <c r="Q1504" s="9">
        <f t="shared" si="221"/>
        <v>0</v>
      </c>
      <c r="R1504" s="9">
        <f t="shared" si="222"/>
        <v>101325</v>
      </c>
      <c r="T1504">
        <f t="shared" si="230"/>
        <v>0.18750000000000699</v>
      </c>
      <c r="U1504">
        <f t="shared" si="231"/>
        <v>101325</v>
      </c>
    </row>
    <row r="1505" spans="3:21" x14ac:dyDescent="0.2">
      <c r="C1505" s="1"/>
      <c r="D1505" s="1"/>
      <c r="E1505" s="1">
        <v>0.18762500000000701</v>
      </c>
      <c r="F1505" s="10">
        <f t="shared" si="223"/>
        <v>2.9212846665287947E-2</v>
      </c>
      <c r="G1505" s="9">
        <f t="shared" si="224"/>
        <v>-19.856297809790412</v>
      </c>
      <c r="H1505" s="9">
        <f t="shared" si="225"/>
        <v>0</v>
      </c>
      <c r="I1505" s="9">
        <f t="shared" si="226"/>
        <v>0</v>
      </c>
      <c r="J1505" s="10">
        <f t="shared" si="227"/>
        <v>3.9769296294121147E-5</v>
      </c>
      <c r="K1505" s="9">
        <f t="shared" si="228"/>
        <v>0</v>
      </c>
      <c r="L1505" s="9">
        <f>K1505*'Exhaust Gas Math'!$C$14</f>
        <v>0</v>
      </c>
      <c r="M1505" s="9">
        <f>(L1505/'Exhaust Gas Math'!$B$14)+('Exhaust Gas Math'!$D$10)</f>
        <v>4.4059320573952224E-4</v>
      </c>
      <c r="N1505">
        <f>('Exhaust Gas Math'!$E$10*((-0.000000001)*N1504^3+(0.000002)*N1504^2-0.0012*N1504+1.3446)*$B$15+L1505*'Exhaust Gas Math'!$D$14*$B$14)/('Exhaust Gas Math'!$E$10*((-0.000000001)*N1504^3+(0.000002)*N1504^2-0.0012*N1504+1.3446)+L1505*'Exhaust Gas Math'!$D$14)</f>
        <v>1100</v>
      </c>
      <c r="O1505">
        <f t="shared" si="229"/>
        <v>101325</v>
      </c>
      <c r="P1505">
        <f>((-0.0000000008)*N1505^3+(0.000003)*N1505^2-0.004*N1505+2.013)*('Exhaust Gas Math'!$E$10/(L1505+'Exhaust Gas Math'!$E$10))+(357.45*N1505^-1.004)*(L1505/(L1505+'Exhaust Gas Math'!$E$10))</f>
        <v>0.17819999999999947</v>
      </c>
      <c r="Q1505" s="9">
        <f t="shared" si="221"/>
        <v>0</v>
      </c>
      <c r="R1505" s="9">
        <f t="shared" si="222"/>
        <v>101325</v>
      </c>
      <c r="T1505">
        <f t="shared" si="230"/>
        <v>0.18762500000000701</v>
      </c>
      <c r="U1505">
        <f t="shared" si="231"/>
        <v>101325</v>
      </c>
    </row>
    <row r="1506" spans="3:21" x14ac:dyDescent="0.2">
      <c r="C1506" s="1"/>
      <c r="D1506" s="1"/>
      <c r="E1506" s="1">
        <v>0.18775000000000699</v>
      </c>
      <c r="F1506" s="10">
        <f t="shared" si="223"/>
        <v>2.6741027458087145E-2</v>
      </c>
      <c r="G1506" s="9">
        <f t="shared" si="224"/>
        <v>-19.672477516935174</v>
      </c>
      <c r="H1506" s="9">
        <f t="shared" si="225"/>
        <v>0</v>
      </c>
      <c r="I1506" s="9">
        <f t="shared" si="226"/>
        <v>0</v>
      </c>
      <c r="J1506" s="10">
        <f t="shared" si="227"/>
        <v>3.9769296294121147E-5</v>
      </c>
      <c r="K1506" s="9">
        <f t="shared" si="228"/>
        <v>0</v>
      </c>
      <c r="L1506" s="9">
        <f>K1506*'Exhaust Gas Math'!$C$14</f>
        <v>0</v>
      </c>
      <c r="M1506" s="9">
        <f>(L1506/'Exhaust Gas Math'!$B$14)+('Exhaust Gas Math'!$D$10)</f>
        <v>4.4059320573952224E-4</v>
      </c>
      <c r="N1506">
        <f>('Exhaust Gas Math'!$E$10*((-0.000000001)*N1505^3+(0.000002)*N1505^2-0.0012*N1505+1.3446)*$B$15+L1506*'Exhaust Gas Math'!$D$14*$B$14)/('Exhaust Gas Math'!$E$10*((-0.000000001)*N1505^3+(0.000002)*N1505^2-0.0012*N1505+1.3446)+L1506*'Exhaust Gas Math'!$D$14)</f>
        <v>1100</v>
      </c>
      <c r="O1506">
        <f t="shared" si="229"/>
        <v>101325</v>
      </c>
      <c r="P1506">
        <f>((-0.0000000008)*N1506^3+(0.000003)*N1506^2-0.004*N1506+2.013)*('Exhaust Gas Math'!$E$10/(L1506+'Exhaust Gas Math'!$E$10))+(357.45*N1506^-1.004)*(L1506/(L1506+'Exhaust Gas Math'!$E$10))</f>
        <v>0.17819999999999947</v>
      </c>
      <c r="Q1506" s="9">
        <f t="shared" si="221"/>
        <v>0</v>
      </c>
      <c r="R1506" s="9">
        <f t="shared" si="222"/>
        <v>101325</v>
      </c>
      <c r="T1506">
        <f t="shared" si="230"/>
        <v>0.18775000000000699</v>
      </c>
      <c r="U1506">
        <f t="shared" si="231"/>
        <v>101325</v>
      </c>
    </row>
    <row r="1507" spans="3:21" x14ac:dyDescent="0.2">
      <c r="C1507" s="1"/>
      <c r="D1507" s="1"/>
      <c r="E1507" s="1">
        <v>0.18787500000000701</v>
      </c>
      <c r="F1507" s="10">
        <f t="shared" si="223"/>
        <v>2.4299781965632053E-2</v>
      </c>
      <c r="G1507" s="9">
        <f t="shared" si="224"/>
        <v>-19.367369858425352</v>
      </c>
      <c r="H1507" s="9">
        <f t="shared" si="225"/>
        <v>0</v>
      </c>
      <c r="I1507" s="9">
        <f t="shared" si="226"/>
        <v>0</v>
      </c>
      <c r="J1507" s="10">
        <f t="shared" si="227"/>
        <v>3.9769296294121147E-5</v>
      </c>
      <c r="K1507" s="9">
        <f t="shared" si="228"/>
        <v>0</v>
      </c>
      <c r="L1507" s="9">
        <f>K1507*'Exhaust Gas Math'!$C$14</f>
        <v>0</v>
      </c>
      <c r="M1507" s="9">
        <f>(L1507/'Exhaust Gas Math'!$B$14)+('Exhaust Gas Math'!$D$10)</f>
        <v>4.4059320573952224E-4</v>
      </c>
      <c r="N1507">
        <f>('Exhaust Gas Math'!$E$10*((-0.000000001)*N1506^3+(0.000002)*N1506^2-0.0012*N1506+1.3446)*$B$15+L1507*'Exhaust Gas Math'!$D$14*$B$14)/('Exhaust Gas Math'!$E$10*((-0.000000001)*N1506^3+(0.000002)*N1506^2-0.0012*N1506+1.3446)+L1507*'Exhaust Gas Math'!$D$14)</f>
        <v>1100</v>
      </c>
      <c r="O1507">
        <f t="shared" si="229"/>
        <v>101325</v>
      </c>
      <c r="P1507">
        <f>((-0.0000000008)*N1507^3+(0.000003)*N1507^2-0.004*N1507+2.013)*('Exhaust Gas Math'!$E$10/(L1507+'Exhaust Gas Math'!$E$10))+(357.45*N1507^-1.004)*(L1507/(L1507+'Exhaust Gas Math'!$E$10))</f>
        <v>0.17819999999999947</v>
      </c>
      <c r="Q1507" s="9">
        <f t="shared" si="221"/>
        <v>0</v>
      </c>
      <c r="R1507" s="9">
        <f t="shared" si="222"/>
        <v>101325</v>
      </c>
      <c r="T1507">
        <f t="shared" si="230"/>
        <v>0.18787500000000701</v>
      </c>
      <c r="U1507">
        <f t="shared" si="231"/>
        <v>101325</v>
      </c>
    </row>
    <row r="1508" spans="3:21" x14ac:dyDescent="0.2">
      <c r="C1508" s="1"/>
      <c r="D1508" s="1"/>
      <c r="E1508" s="1">
        <v>0.18800000000000699</v>
      </c>
      <c r="F1508" s="10">
        <f t="shared" si="223"/>
        <v>2.190416127818149E-2</v>
      </c>
      <c r="G1508" s="9">
        <f t="shared" si="224"/>
        <v>-18.942855924434379</v>
      </c>
      <c r="H1508" s="9">
        <f t="shared" si="225"/>
        <v>0</v>
      </c>
      <c r="I1508" s="9">
        <f t="shared" si="226"/>
        <v>0</v>
      </c>
      <c r="J1508" s="10">
        <f t="shared" si="227"/>
        <v>3.9769296294121147E-5</v>
      </c>
      <c r="K1508" s="9">
        <f t="shared" si="228"/>
        <v>0</v>
      </c>
      <c r="L1508" s="9">
        <f>K1508*'Exhaust Gas Math'!$C$14</f>
        <v>0</v>
      </c>
      <c r="M1508" s="9">
        <f>(L1508/'Exhaust Gas Math'!$B$14)+('Exhaust Gas Math'!$D$10)</f>
        <v>4.4059320573952224E-4</v>
      </c>
      <c r="N1508">
        <f>('Exhaust Gas Math'!$E$10*((-0.000000001)*N1507^3+(0.000002)*N1507^2-0.0012*N1507+1.3446)*$B$15+L1508*'Exhaust Gas Math'!$D$14*$B$14)/('Exhaust Gas Math'!$E$10*((-0.000000001)*N1507^3+(0.000002)*N1507^2-0.0012*N1507+1.3446)+L1508*'Exhaust Gas Math'!$D$14)</f>
        <v>1100</v>
      </c>
      <c r="O1508">
        <f t="shared" si="229"/>
        <v>101325</v>
      </c>
      <c r="P1508">
        <f>((-0.0000000008)*N1508^3+(0.000003)*N1508^2-0.004*N1508+2.013)*('Exhaust Gas Math'!$E$10/(L1508+'Exhaust Gas Math'!$E$10))+(357.45*N1508^-1.004)*(L1508/(L1508+'Exhaust Gas Math'!$E$10))</f>
        <v>0.17819999999999947</v>
      </c>
      <c r="Q1508" s="9">
        <f t="shared" si="221"/>
        <v>0</v>
      </c>
      <c r="R1508" s="9">
        <f t="shared" si="222"/>
        <v>101325</v>
      </c>
      <c r="T1508">
        <f t="shared" si="230"/>
        <v>0.18800000000000699</v>
      </c>
      <c r="U1508">
        <f t="shared" si="231"/>
        <v>101325</v>
      </c>
    </row>
    <row r="1509" spans="3:21" x14ac:dyDescent="0.2">
      <c r="C1509" s="1"/>
      <c r="D1509" s="1"/>
      <c r="E1509" s="1">
        <v>0.18812500000000701</v>
      </c>
      <c r="F1509" s="10">
        <f t="shared" si="223"/>
        <v>1.9568935193897859E-2</v>
      </c>
      <c r="G1509" s="9">
        <f t="shared" si="224"/>
        <v>-18.401552984530472</v>
      </c>
      <c r="H1509" s="9">
        <f t="shared" si="225"/>
        <v>0</v>
      </c>
      <c r="I1509" s="9">
        <f t="shared" si="226"/>
        <v>0</v>
      </c>
      <c r="J1509" s="10">
        <f t="shared" si="227"/>
        <v>3.9769296294121147E-5</v>
      </c>
      <c r="K1509" s="9">
        <f t="shared" si="228"/>
        <v>0</v>
      </c>
      <c r="L1509" s="9">
        <f>K1509*'Exhaust Gas Math'!$C$14</f>
        <v>0</v>
      </c>
      <c r="M1509" s="9">
        <f>(L1509/'Exhaust Gas Math'!$B$14)+('Exhaust Gas Math'!$D$10)</f>
        <v>4.4059320573952224E-4</v>
      </c>
      <c r="N1509">
        <f>('Exhaust Gas Math'!$E$10*((-0.000000001)*N1508^3+(0.000002)*N1508^2-0.0012*N1508+1.3446)*$B$15+L1509*'Exhaust Gas Math'!$D$14*$B$14)/('Exhaust Gas Math'!$E$10*((-0.000000001)*N1508^3+(0.000002)*N1508^2-0.0012*N1508+1.3446)+L1509*'Exhaust Gas Math'!$D$14)</f>
        <v>1100</v>
      </c>
      <c r="O1509">
        <f t="shared" si="229"/>
        <v>101325</v>
      </c>
      <c r="P1509">
        <f>((-0.0000000008)*N1509^3+(0.000003)*N1509^2-0.004*N1509+2.013)*('Exhaust Gas Math'!$E$10/(L1509+'Exhaust Gas Math'!$E$10))+(357.45*N1509^-1.004)*(L1509/(L1509+'Exhaust Gas Math'!$E$10))</f>
        <v>0.17819999999999947</v>
      </c>
      <c r="Q1509" s="9">
        <f t="shared" si="221"/>
        <v>0</v>
      </c>
      <c r="R1509" s="9">
        <f t="shared" si="222"/>
        <v>101325</v>
      </c>
      <c r="T1509">
        <f t="shared" si="230"/>
        <v>0.18812500000000701</v>
      </c>
      <c r="U1509">
        <f t="shared" si="231"/>
        <v>101325</v>
      </c>
    </row>
    <row r="1510" spans="3:21" x14ac:dyDescent="0.2">
      <c r="C1510" s="1"/>
      <c r="D1510" s="1"/>
      <c r="E1510" s="1">
        <v>0.188250000000007</v>
      </c>
      <c r="F1510" s="10">
        <f t="shared" si="223"/>
        <v>1.7308501158132244E-2</v>
      </c>
      <c r="G1510" s="9">
        <f t="shared" si="224"/>
        <v>-17.746798351339638</v>
      </c>
      <c r="H1510" s="9">
        <f t="shared" si="225"/>
        <v>0</v>
      </c>
      <c r="I1510" s="9">
        <f t="shared" si="226"/>
        <v>0</v>
      </c>
      <c r="J1510" s="10">
        <f t="shared" si="227"/>
        <v>3.9769296294121147E-5</v>
      </c>
      <c r="K1510" s="9">
        <f t="shared" si="228"/>
        <v>0</v>
      </c>
      <c r="L1510" s="9">
        <f>K1510*'Exhaust Gas Math'!$C$14</f>
        <v>0</v>
      </c>
      <c r="M1510" s="9">
        <f>(L1510/'Exhaust Gas Math'!$B$14)+('Exhaust Gas Math'!$D$10)</f>
        <v>4.4059320573952224E-4</v>
      </c>
      <c r="N1510">
        <f>('Exhaust Gas Math'!$E$10*((-0.000000001)*N1509^3+(0.000002)*N1509^2-0.0012*N1509+1.3446)*$B$15+L1510*'Exhaust Gas Math'!$D$14*$B$14)/('Exhaust Gas Math'!$E$10*((-0.000000001)*N1509^3+(0.000002)*N1509^2-0.0012*N1509+1.3446)+L1510*'Exhaust Gas Math'!$D$14)</f>
        <v>1100</v>
      </c>
      <c r="O1510">
        <f t="shared" si="229"/>
        <v>101325</v>
      </c>
      <c r="P1510">
        <f>((-0.0000000008)*N1510^3+(0.000003)*N1510^2-0.004*N1510+2.013)*('Exhaust Gas Math'!$E$10/(L1510+'Exhaust Gas Math'!$E$10))+(357.45*N1510^-1.004)*(L1510/(L1510+'Exhaust Gas Math'!$E$10))</f>
        <v>0.17819999999999947</v>
      </c>
      <c r="Q1510" s="9">
        <f t="shared" si="221"/>
        <v>0</v>
      </c>
      <c r="R1510" s="9">
        <f t="shared" si="222"/>
        <v>101325</v>
      </c>
      <c r="T1510">
        <f t="shared" si="230"/>
        <v>0.188250000000007</v>
      </c>
      <c r="U1510">
        <f t="shared" si="231"/>
        <v>101325</v>
      </c>
    </row>
    <row r="1511" spans="3:21" x14ac:dyDescent="0.2">
      <c r="C1511" s="1"/>
      <c r="D1511" s="1"/>
      <c r="E1511" s="1">
        <v>0.18837500000000701</v>
      </c>
      <c r="F1511" s="10">
        <f t="shared" si="223"/>
        <v>1.5136795498385345E-2</v>
      </c>
      <c r="G1511" s="9">
        <f t="shared" si="224"/>
        <v>-16.982628804903349</v>
      </c>
      <c r="H1511" s="9">
        <f t="shared" si="225"/>
        <v>0</v>
      </c>
      <c r="I1511" s="9">
        <f t="shared" si="226"/>
        <v>0</v>
      </c>
      <c r="J1511" s="10">
        <f t="shared" si="227"/>
        <v>3.9769296294121147E-5</v>
      </c>
      <c r="K1511" s="9">
        <f t="shared" si="228"/>
        <v>0</v>
      </c>
      <c r="L1511" s="9">
        <f>K1511*'Exhaust Gas Math'!$C$14</f>
        <v>0</v>
      </c>
      <c r="M1511" s="9">
        <f>(L1511/'Exhaust Gas Math'!$B$14)+('Exhaust Gas Math'!$D$10)</f>
        <v>4.4059320573952224E-4</v>
      </c>
      <c r="N1511">
        <f>('Exhaust Gas Math'!$E$10*((-0.000000001)*N1510^3+(0.000002)*N1510^2-0.0012*N1510+1.3446)*$B$15+L1511*'Exhaust Gas Math'!$D$14*$B$14)/('Exhaust Gas Math'!$E$10*((-0.000000001)*N1510^3+(0.000002)*N1510^2-0.0012*N1510+1.3446)+L1511*'Exhaust Gas Math'!$D$14)</f>
        <v>1100</v>
      </c>
      <c r="O1511">
        <f t="shared" si="229"/>
        <v>101325</v>
      </c>
      <c r="P1511">
        <f>((-0.0000000008)*N1511^3+(0.000003)*N1511^2-0.004*N1511+2.013)*('Exhaust Gas Math'!$E$10/(L1511+'Exhaust Gas Math'!$E$10))+(357.45*N1511^-1.004)*(L1511/(L1511+'Exhaust Gas Math'!$E$10))</f>
        <v>0.17819999999999947</v>
      </c>
      <c r="Q1511" s="9">
        <f t="shared" si="221"/>
        <v>0</v>
      </c>
      <c r="R1511" s="9">
        <f t="shared" si="222"/>
        <v>101325</v>
      </c>
      <c r="T1511">
        <f t="shared" si="230"/>
        <v>0.18837500000000701</v>
      </c>
      <c r="U1511">
        <f t="shared" si="231"/>
        <v>101325</v>
      </c>
    </row>
    <row r="1512" spans="3:21" x14ac:dyDescent="0.2">
      <c r="C1512" s="1"/>
      <c r="D1512" s="1"/>
      <c r="E1512" s="1">
        <v>0.188500000000007</v>
      </c>
      <c r="F1512" s="10">
        <f t="shared" si="223"/>
        <v>1.3067207502215693E-2</v>
      </c>
      <c r="G1512" s="9">
        <f t="shared" si="224"/>
        <v>-16.113755704587831</v>
      </c>
      <c r="H1512" s="9">
        <f t="shared" si="225"/>
        <v>0</v>
      </c>
      <c r="I1512" s="9">
        <f t="shared" si="226"/>
        <v>0</v>
      </c>
      <c r="J1512" s="10">
        <f t="shared" si="227"/>
        <v>3.9769296294121147E-5</v>
      </c>
      <c r="K1512" s="9">
        <f t="shared" si="228"/>
        <v>0</v>
      </c>
      <c r="L1512" s="9">
        <f>K1512*'Exhaust Gas Math'!$C$14</f>
        <v>0</v>
      </c>
      <c r="M1512" s="9">
        <f>(L1512/'Exhaust Gas Math'!$B$14)+('Exhaust Gas Math'!$D$10)</f>
        <v>4.4059320573952224E-4</v>
      </c>
      <c r="N1512">
        <f>('Exhaust Gas Math'!$E$10*((-0.000000001)*N1511^3+(0.000002)*N1511^2-0.0012*N1511+1.3446)*$B$15+L1512*'Exhaust Gas Math'!$D$14*$B$14)/('Exhaust Gas Math'!$E$10*((-0.000000001)*N1511^3+(0.000002)*N1511^2-0.0012*N1511+1.3446)+L1512*'Exhaust Gas Math'!$D$14)</f>
        <v>1100</v>
      </c>
      <c r="O1512">
        <f t="shared" si="229"/>
        <v>101325</v>
      </c>
      <c r="P1512">
        <f>((-0.0000000008)*N1512^3+(0.000003)*N1512^2-0.004*N1512+2.013)*('Exhaust Gas Math'!$E$10/(L1512+'Exhaust Gas Math'!$E$10))+(357.45*N1512^-1.004)*(L1512/(L1512+'Exhaust Gas Math'!$E$10))</f>
        <v>0.17819999999999947</v>
      </c>
      <c r="Q1512" s="9">
        <f t="shared" si="221"/>
        <v>0</v>
      </c>
      <c r="R1512" s="9">
        <f t="shared" si="222"/>
        <v>101325</v>
      </c>
      <c r="T1512">
        <f t="shared" si="230"/>
        <v>0.188500000000007</v>
      </c>
      <c r="U1512">
        <f t="shared" si="231"/>
        <v>101325</v>
      </c>
    </row>
    <row r="1513" spans="3:21" x14ac:dyDescent="0.2">
      <c r="C1513" s="1"/>
      <c r="D1513" s="1"/>
      <c r="E1513" s="1">
        <v>0.18862500000000701</v>
      </c>
      <c r="F1513" s="10">
        <f t="shared" si="223"/>
        <v>1.1112496867827133E-2</v>
      </c>
      <c r="G1513" s="9">
        <f t="shared" si="224"/>
        <v>-15.145535941986022</v>
      </c>
      <c r="H1513" s="9">
        <f t="shared" si="225"/>
        <v>0</v>
      </c>
      <c r="I1513" s="9">
        <f t="shared" si="226"/>
        <v>0</v>
      </c>
      <c r="J1513" s="10">
        <f t="shared" si="227"/>
        <v>3.9769296294121147E-5</v>
      </c>
      <c r="K1513" s="9">
        <f t="shared" si="228"/>
        <v>0</v>
      </c>
      <c r="L1513" s="9">
        <f>K1513*'Exhaust Gas Math'!$C$14</f>
        <v>0</v>
      </c>
      <c r="M1513" s="9">
        <f>(L1513/'Exhaust Gas Math'!$B$14)+('Exhaust Gas Math'!$D$10)</f>
        <v>4.4059320573952224E-4</v>
      </c>
      <c r="N1513">
        <f>('Exhaust Gas Math'!$E$10*((-0.000000001)*N1512^3+(0.000002)*N1512^2-0.0012*N1512+1.3446)*$B$15+L1513*'Exhaust Gas Math'!$D$14*$B$14)/('Exhaust Gas Math'!$E$10*((-0.000000001)*N1512^3+(0.000002)*N1512^2-0.0012*N1512+1.3446)+L1513*'Exhaust Gas Math'!$D$14)</f>
        <v>1100</v>
      </c>
      <c r="O1513">
        <f t="shared" si="229"/>
        <v>101325</v>
      </c>
      <c r="P1513">
        <f>((-0.0000000008)*N1513^3+(0.000003)*N1513^2-0.004*N1513+2.013)*('Exhaust Gas Math'!$E$10/(L1513+'Exhaust Gas Math'!$E$10))+(357.45*N1513^-1.004)*(L1513/(L1513+'Exhaust Gas Math'!$E$10))</f>
        <v>0.17819999999999947</v>
      </c>
      <c r="Q1513" s="9">
        <f t="shared" si="221"/>
        <v>0</v>
      </c>
      <c r="R1513" s="9">
        <f t="shared" si="222"/>
        <v>101325</v>
      </c>
      <c r="T1513">
        <f t="shared" si="230"/>
        <v>0.18862500000000701</v>
      </c>
      <c r="U1513">
        <f t="shared" si="231"/>
        <v>101325</v>
      </c>
    </row>
    <row r="1514" spans="3:21" x14ac:dyDescent="0.2">
      <c r="C1514" s="1"/>
      <c r="D1514" s="1"/>
      <c r="E1514" s="1">
        <v>0.188750000000007</v>
      </c>
      <c r="F1514" s="10">
        <f t="shared" si="223"/>
        <v>9.2847150362878987E-3</v>
      </c>
      <c r="G1514" s="9">
        <f t="shared" si="224"/>
        <v>-14.083938913900104</v>
      </c>
      <c r="H1514" s="9">
        <f t="shared" si="225"/>
        <v>0</v>
      </c>
      <c r="I1514" s="9">
        <f t="shared" si="226"/>
        <v>0</v>
      </c>
      <c r="J1514" s="10">
        <f t="shared" si="227"/>
        <v>3.9769296294121147E-5</v>
      </c>
      <c r="K1514" s="9">
        <f t="shared" si="228"/>
        <v>0</v>
      </c>
      <c r="L1514" s="9">
        <f>K1514*'Exhaust Gas Math'!$C$14</f>
        <v>0</v>
      </c>
      <c r="M1514" s="9">
        <f>(L1514/'Exhaust Gas Math'!$B$14)+('Exhaust Gas Math'!$D$10)</f>
        <v>4.4059320573952224E-4</v>
      </c>
      <c r="N1514">
        <f>('Exhaust Gas Math'!$E$10*((-0.000000001)*N1513^3+(0.000002)*N1513^2-0.0012*N1513+1.3446)*$B$15+L1514*'Exhaust Gas Math'!$D$14*$B$14)/('Exhaust Gas Math'!$E$10*((-0.000000001)*N1513^3+(0.000002)*N1513^2-0.0012*N1513+1.3446)+L1514*'Exhaust Gas Math'!$D$14)</f>
        <v>1100</v>
      </c>
      <c r="O1514">
        <f t="shared" si="229"/>
        <v>101325</v>
      </c>
      <c r="P1514">
        <f>((-0.0000000008)*N1514^3+(0.000003)*N1514^2-0.004*N1514+2.013)*('Exhaust Gas Math'!$E$10/(L1514+'Exhaust Gas Math'!$E$10))+(357.45*N1514^-1.004)*(L1514/(L1514+'Exhaust Gas Math'!$E$10))</f>
        <v>0.17819999999999947</v>
      </c>
      <c r="Q1514" s="9">
        <f t="shared" si="221"/>
        <v>0</v>
      </c>
      <c r="R1514" s="9">
        <f t="shared" si="222"/>
        <v>101325</v>
      </c>
      <c r="T1514">
        <f t="shared" si="230"/>
        <v>0.188750000000007</v>
      </c>
      <c r="U1514">
        <f t="shared" si="231"/>
        <v>101325</v>
      </c>
    </row>
    <row r="1515" spans="3:21" x14ac:dyDescent="0.2">
      <c r="C1515" s="1"/>
      <c r="D1515" s="1"/>
      <c r="E1515" s="1">
        <v>0.18887500000000701</v>
      </c>
      <c r="F1515" s="10">
        <f t="shared" si="223"/>
        <v>7.5951308903882825E-3</v>
      </c>
      <c r="G1515" s="9">
        <f t="shared" si="224"/>
        <v>-12.935509719024845</v>
      </c>
      <c r="H1515" s="9">
        <f t="shared" si="225"/>
        <v>0</v>
      </c>
      <c r="I1515" s="9">
        <f t="shared" si="226"/>
        <v>0</v>
      </c>
      <c r="J1515" s="10">
        <f t="shared" si="227"/>
        <v>3.9769296294121147E-5</v>
      </c>
      <c r="K1515" s="9">
        <f t="shared" si="228"/>
        <v>0</v>
      </c>
      <c r="L1515" s="9">
        <f>K1515*'Exhaust Gas Math'!$C$14</f>
        <v>0</v>
      </c>
      <c r="M1515" s="9">
        <f>(L1515/'Exhaust Gas Math'!$B$14)+('Exhaust Gas Math'!$D$10)</f>
        <v>4.4059320573952224E-4</v>
      </c>
      <c r="N1515">
        <f>('Exhaust Gas Math'!$E$10*((-0.000000001)*N1514^3+(0.000002)*N1514^2-0.0012*N1514+1.3446)*$B$15+L1515*'Exhaust Gas Math'!$D$14*$B$14)/('Exhaust Gas Math'!$E$10*((-0.000000001)*N1514^3+(0.000002)*N1514^2-0.0012*N1514+1.3446)+L1515*'Exhaust Gas Math'!$D$14)</f>
        <v>1100</v>
      </c>
      <c r="O1515">
        <f t="shared" si="229"/>
        <v>101325</v>
      </c>
      <c r="P1515">
        <f>((-0.0000000008)*N1515^3+(0.000003)*N1515^2-0.004*N1515+2.013)*('Exhaust Gas Math'!$E$10/(L1515+'Exhaust Gas Math'!$E$10))+(357.45*N1515^-1.004)*(L1515/(L1515+'Exhaust Gas Math'!$E$10))</f>
        <v>0.17819999999999947</v>
      </c>
      <c r="Q1515" s="9">
        <f t="shared" si="221"/>
        <v>0</v>
      </c>
      <c r="R1515" s="9">
        <f t="shared" si="222"/>
        <v>101325</v>
      </c>
      <c r="T1515">
        <f t="shared" si="230"/>
        <v>0.18887500000000701</v>
      </c>
      <c r="U1515">
        <f t="shared" si="231"/>
        <v>101325</v>
      </c>
    </row>
    <row r="1516" spans="3:21" x14ac:dyDescent="0.2">
      <c r="C1516" s="1"/>
      <c r="D1516" s="1"/>
      <c r="E1516" s="1">
        <v>0.189000000000007</v>
      </c>
      <c r="F1516" s="10">
        <f t="shared" si="223"/>
        <v>6.0541612782323666E-3</v>
      </c>
      <c r="G1516" s="9">
        <f t="shared" si="224"/>
        <v>-11.707328805238756</v>
      </c>
      <c r="H1516" s="9">
        <f t="shared" si="225"/>
        <v>0</v>
      </c>
      <c r="I1516" s="9">
        <f t="shared" si="226"/>
        <v>0</v>
      </c>
      <c r="J1516" s="10">
        <f t="shared" si="227"/>
        <v>3.9769296294121147E-5</v>
      </c>
      <c r="K1516" s="9">
        <f t="shared" si="228"/>
        <v>0</v>
      </c>
      <c r="L1516" s="9">
        <f>K1516*'Exhaust Gas Math'!$C$14</f>
        <v>0</v>
      </c>
      <c r="M1516" s="9">
        <f>(L1516/'Exhaust Gas Math'!$B$14)+('Exhaust Gas Math'!$D$10)</f>
        <v>4.4059320573952224E-4</v>
      </c>
      <c r="N1516">
        <f>('Exhaust Gas Math'!$E$10*((-0.000000001)*N1515^3+(0.000002)*N1515^2-0.0012*N1515+1.3446)*$B$15+L1516*'Exhaust Gas Math'!$D$14*$B$14)/('Exhaust Gas Math'!$E$10*((-0.000000001)*N1515^3+(0.000002)*N1515^2-0.0012*N1515+1.3446)+L1516*'Exhaust Gas Math'!$D$14)</f>
        <v>1100</v>
      </c>
      <c r="O1516">
        <f t="shared" si="229"/>
        <v>101325</v>
      </c>
      <c r="P1516">
        <f>((-0.0000000008)*N1516^3+(0.000003)*N1516^2-0.004*N1516+2.013)*('Exhaust Gas Math'!$E$10/(L1516+'Exhaust Gas Math'!$E$10))+(357.45*N1516^-1.004)*(L1516/(L1516+'Exhaust Gas Math'!$E$10))</f>
        <v>0.17819999999999947</v>
      </c>
      <c r="Q1516" s="9">
        <f t="shared" ref="Q1516:Q1579" si="232">H1516*-0.5*P1516*G1516^2</f>
        <v>0</v>
      </c>
      <c r="R1516" s="9">
        <f t="shared" ref="R1516:R1579" si="233">Q1516+O1516</f>
        <v>101325</v>
      </c>
      <c r="T1516">
        <f t="shared" si="230"/>
        <v>0.189000000000007</v>
      </c>
      <c r="U1516">
        <f t="shared" si="231"/>
        <v>101325</v>
      </c>
    </row>
    <row r="1517" spans="3:21" x14ac:dyDescent="0.2">
      <c r="C1517" s="1"/>
      <c r="D1517" s="1"/>
      <c r="E1517" s="1">
        <v>0.18912500000000701</v>
      </c>
      <c r="F1517" s="10">
        <f t="shared" si="223"/>
        <v>4.6713067899023797E-3</v>
      </c>
      <c r="G1517" s="9">
        <f t="shared" si="224"/>
        <v>-10.406968316286038</v>
      </c>
      <c r="H1517" s="9">
        <f t="shared" si="225"/>
        <v>0</v>
      </c>
      <c r="I1517" s="9">
        <f t="shared" si="226"/>
        <v>0</v>
      </c>
      <c r="J1517" s="10">
        <f t="shared" si="227"/>
        <v>3.9769296294121147E-5</v>
      </c>
      <c r="K1517" s="9">
        <f t="shared" si="228"/>
        <v>0</v>
      </c>
      <c r="L1517" s="9">
        <f>K1517*'Exhaust Gas Math'!$C$14</f>
        <v>0</v>
      </c>
      <c r="M1517" s="9">
        <f>(L1517/'Exhaust Gas Math'!$B$14)+('Exhaust Gas Math'!$D$10)</f>
        <v>4.4059320573952224E-4</v>
      </c>
      <c r="N1517">
        <f>('Exhaust Gas Math'!$E$10*((-0.000000001)*N1516^3+(0.000002)*N1516^2-0.0012*N1516+1.3446)*$B$15+L1517*'Exhaust Gas Math'!$D$14*$B$14)/('Exhaust Gas Math'!$E$10*((-0.000000001)*N1516^3+(0.000002)*N1516^2-0.0012*N1516+1.3446)+L1517*'Exhaust Gas Math'!$D$14)</f>
        <v>1100</v>
      </c>
      <c r="O1517">
        <f t="shared" si="229"/>
        <v>101325</v>
      </c>
      <c r="P1517">
        <f>((-0.0000000008)*N1517^3+(0.000003)*N1517^2-0.004*N1517+2.013)*('Exhaust Gas Math'!$E$10/(L1517+'Exhaust Gas Math'!$E$10))+(357.45*N1517^-1.004)*(L1517/(L1517+'Exhaust Gas Math'!$E$10))</f>
        <v>0.17819999999999947</v>
      </c>
      <c r="Q1517" s="9">
        <f t="shared" si="232"/>
        <v>0</v>
      </c>
      <c r="R1517" s="9">
        <f t="shared" si="233"/>
        <v>101325</v>
      </c>
      <c r="T1517">
        <f t="shared" si="230"/>
        <v>0.18912500000000701</v>
      </c>
      <c r="U1517">
        <f t="shared" si="231"/>
        <v>101325</v>
      </c>
    </row>
    <row r="1518" spans="3:21" x14ac:dyDescent="0.2">
      <c r="C1518" s="1"/>
      <c r="D1518" s="1"/>
      <c r="E1518" s="1">
        <v>0.189250000000008</v>
      </c>
      <c r="F1518" s="10">
        <f t="shared" si="223"/>
        <v>3.4550931831564442E-3</v>
      </c>
      <c r="G1518" s="9">
        <f t="shared" si="224"/>
        <v>-9.0424454069844149</v>
      </c>
      <c r="H1518" s="9">
        <f t="shared" si="225"/>
        <v>0</v>
      </c>
      <c r="I1518" s="9">
        <f t="shared" si="226"/>
        <v>0</v>
      </c>
      <c r="J1518" s="10">
        <f t="shared" si="227"/>
        <v>3.9769296294121147E-5</v>
      </c>
      <c r="K1518" s="9">
        <f t="shared" si="228"/>
        <v>0</v>
      </c>
      <c r="L1518" s="9">
        <f>K1518*'Exhaust Gas Math'!$C$14</f>
        <v>0</v>
      </c>
      <c r="M1518" s="9">
        <f>(L1518/'Exhaust Gas Math'!$B$14)+('Exhaust Gas Math'!$D$10)</f>
        <v>4.4059320573952224E-4</v>
      </c>
      <c r="N1518">
        <f>('Exhaust Gas Math'!$E$10*((-0.000000001)*N1517^3+(0.000002)*N1517^2-0.0012*N1517+1.3446)*$B$15+L1518*'Exhaust Gas Math'!$D$14*$B$14)/('Exhaust Gas Math'!$E$10*((-0.000000001)*N1517^3+(0.000002)*N1517^2-0.0012*N1517+1.3446)+L1518*'Exhaust Gas Math'!$D$14)</f>
        <v>1100</v>
      </c>
      <c r="O1518">
        <f t="shared" si="229"/>
        <v>101325</v>
      </c>
      <c r="P1518">
        <f>((-0.0000000008)*N1518^3+(0.000003)*N1518^2-0.004*N1518+2.013)*('Exhaust Gas Math'!$E$10/(L1518+'Exhaust Gas Math'!$E$10))+(357.45*N1518^-1.004)*(L1518/(L1518+'Exhaust Gas Math'!$E$10))</f>
        <v>0.17819999999999947</v>
      </c>
      <c r="Q1518" s="9">
        <f t="shared" si="232"/>
        <v>0</v>
      </c>
      <c r="R1518" s="9">
        <f t="shared" si="233"/>
        <v>101325</v>
      </c>
      <c r="T1518">
        <f t="shared" si="230"/>
        <v>0.189250000000008</v>
      </c>
      <c r="U1518">
        <f t="shared" si="231"/>
        <v>101325</v>
      </c>
    </row>
    <row r="1519" spans="3:21" x14ac:dyDescent="0.2">
      <c r="C1519" s="1"/>
      <c r="D1519" s="1"/>
      <c r="E1519" s="1">
        <v>0.18937500000000801</v>
      </c>
      <c r="F1519" s="10">
        <f t="shared" si="223"/>
        <v>2.4130188193311371E-3</v>
      </c>
      <c r="G1519" s="9">
        <f t="shared" si="224"/>
        <v>-7.6221728148408694</v>
      </c>
      <c r="H1519" s="9">
        <f t="shared" si="225"/>
        <v>0</v>
      </c>
      <c r="I1519" s="9">
        <f t="shared" si="226"/>
        <v>0</v>
      </c>
      <c r="J1519" s="10">
        <f t="shared" si="227"/>
        <v>3.9769296294121147E-5</v>
      </c>
      <c r="K1519" s="9">
        <f t="shared" si="228"/>
        <v>0</v>
      </c>
      <c r="L1519" s="9">
        <f>K1519*'Exhaust Gas Math'!$C$14</f>
        <v>0</v>
      </c>
      <c r="M1519" s="9">
        <f>(L1519/'Exhaust Gas Math'!$B$14)+('Exhaust Gas Math'!$D$10)</f>
        <v>4.4059320573952224E-4</v>
      </c>
      <c r="N1519">
        <f>('Exhaust Gas Math'!$E$10*((-0.000000001)*N1518^3+(0.000002)*N1518^2-0.0012*N1518+1.3446)*$B$15+L1519*'Exhaust Gas Math'!$D$14*$B$14)/('Exhaust Gas Math'!$E$10*((-0.000000001)*N1518^3+(0.000002)*N1518^2-0.0012*N1518+1.3446)+L1519*'Exhaust Gas Math'!$D$14)</f>
        <v>1100</v>
      </c>
      <c r="O1519">
        <f t="shared" si="229"/>
        <v>101325</v>
      </c>
      <c r="P1519">
        <f>((-0.0000000008)*N1519^3+(0.000003)*N1519^2-0.004*N1519+2.013)*('Exhaust Gas Math'!$E$10/(L1519+'Exhaust Gas Math'!$E$10))+(357.45*N1519^-1.004)*(L1519/(L1519+'Exhaust Gas Math'!$E$10))</f>
        <v>0.17819999999999947</v>
      </c>
      <c r="Q1519" s="9">
        <f t="shared" si="232"/>
        <v>0</v>
      </c>
      <c r="R1519" s="9">
        <f t="shared" si="233"/>
        <v>101325</v>
      </c>
      <c r="T1519">
        <f t="shared" si="230"/>
        <v>0.18937500000000801</v>
      </c>
      <c r="U1519">
        <f t="shared" si="231"/>
        <v>101325</v>
      </c>
    </row>
    <row r="1520" spans="3:21" x14ac:dyDescent="0.2">
      <c r="C1520" s="1"/>
      <c r="D1520" s="1"/>
      <c r="E1520" s="1">
        <v>0.189500000000008</v>
      </c>
      <c r="F1520" s="10">
        <f t="shared" si="223"/>
        <v>1.5515084333943482E-3</v>
      </c>
      <c r="G1520" s="9">
        <f t="shared" si="224"/>
        <v>-6.1549069926644213</v>
      </c>
      <c r="H1520" s="9">
        <f t="shared" si="225"/>
        <v>0</v>
      </c>
      <c r="I1520" s="9">
        <f t="shared" si="226"/>
        <v>0</v>
      </c>
      <c r="J1520" s="10">
        <f t="shared" si="227"/>
        <v>3.9769296294121147E-5</v>
      </c>
      <c r="K1520" s="9">
        <f t="shared" si="228"/>
        <v>0</v>
      </c>
      <c r="L1520" s="9">
        <f>K1520*'Exhaust Gas Math'!$C$14</f>
        <v>0</v>
      </c>
      <c r="M1520" s="9">
        <f>(L1520/'Exhaust Gas Math'!$B$14)+('Exhaust Gas Math'!$D$10)</f>
        <v>4.4059320573952224E-4</v>
      </c>
      <c r="N1520">
        <f>('Exhaust Gas Math'!$E$10*((-0.000000001)*N1519^3+(0.000002)*N1519^2-0.0012*N1519+1.3446)*$B$15+L1520*'Exhaust Gas Math'!$D$14*$B$14)/('Exhaust Gas Math'!$E$10*((-0.000000001)*N1519^3+(0.000002)*N1519^2-0.0012*N1519+1.3446)+L1520*'Exhaust Gas Math'!$D$14)</f>
        <v>1100</v>
      </c>
      <c r="O1520">
        <f t="shared" si="229"/>
        <v>101325</v>
      </c>
      <c r="P1520">
        <f>((-0.0000000008)*N1520^3+(0.000003)*N1520^2-0.004*N1520+2.013)*('Exhaust Gas Math'!$E$10/(L1520+'Exhaust Gas Math'!$E$10))+(357.45*N1520^-1.004)*(L1520/(L1520+'Exhaust Gas Math'!$E$10))</f>
        <v>0.17819999999999947</v>
      </c>
      <c r="Q1520" s="9">
        <f t="shared" si="232"/>
        <v>0</v>
      </c>
      <c r="R1520" s="9">
        <f t="shared" si="233"/>
        <v>101325</v>
      </c>
      <c r="T1520">
        <f t="shared" si="230"/>
        <v>0.189500000000008</v>
      </c>
      <c r="U1520">
        <f t="shared" si="231"/>
        <v>101325</v>
      </c>
    </row>
    <row r="1521" spans="3:21" x14ac:dyDescent="0.2">
      <c r="C1521" s="1"/>
      <c r="D1521" s="1"/>
      <c r="E1521" s="1">
        <v>0.18962500000000801</v>
      </c>
      <c r="F1521" s="10">
        <f t="shared" si="223"/>
        <v>8.7587352335644075E-4</v>
      </c>
      <c r="G1521" s="9">
        <f t="shared" si="224"/>
        <v>-4.6496941221639343</v>
      </c>
      <c r="H1521" s="9">
        <f t="shared" si="225"/>
        <v>0</v>
      </c>
      <c r="I1521" s="9">
        <f t="shared" si="226"/>
        <v>0</v>
      </c>
      <c r="J1521" s="10">
        <f t="shared" si="227"/>
        <v>3.9769296294121147E-5</v>
      </c>
      <c r="K1521" s="9">
        <f t="shared" si="228"/>
        <v>0</v>
      </c>
      <c r="L1521" s="9">
        <f>K1521*'Exhaust Gas Math'!$C$14</f>
        <v>0</v>
      </c>
      <c r="M1521" s="9">
        <f>(L1521/'Exhaust Gas Math'!$B$14)+('Exhaust Gas Math'!$D$10)</f>
        <v>4.4059320573952224E-4</v>
      </c>
      <c r="N1521">
        <f>('Exhaust Gas Math'!$E$10*((-0.000000001)*N1520^3+(0.000002)*N1520^2-0.0012*N1520+1.3446)*$B$15+L1521*'Exhaust Gas Math'!$D$14*$B$14)/('Exhaust Gas Math'!$E$10*((-0.000000001)*N1520^3+(0.000002)*N1520^2-0.0012*N1520+1.3446)+L1521*'Exhaust Gas Math'!$D$14)</f>
        <v>1100</v>
      </c>
      <c r="O1521">
        <f t="shared" si="229"/>
        <v>101325</v>
      </c>
      <c r="P1521">
        <f>((-0.0000000008)*N1521^3+(0.000003)*N1521^2-0.004*N1521+2.013)*('Exhaust Gas Math'!$E$10/(L1521+'Exhaust Gas Math'!$E$10))+(357.45*N1521^-1.004)*(L1521/(L1521+'Exhaust Gas Math'!$E$10))</f>
        <v>0.17819999999999947</v>
      </c>
      <c r="Q1521" s="9">
        <f t="shared" si="232"/>
        <v>0</v>
      </c>
      <c r="R1521" s="9">
        <f t="shared" si="233"/>
        <v>101325</v>
      </c>
      <c r="T1521">
        <f t="shared" si="230"/>
        <v>0.18962500000000801</v>
      </c>
      <c r="U1521">
        <f t="shared" si="231"/>
        <v>101325</v>
      </c>
    </row>
    <row r="1522" spans="3:21" x14ac:dyDescent="0.2">
      <c r="C1522" s="1"/>
      <c r="D1522" s="1"/>
      <c r="E1522" s="1">
        <v>0.189750000000008</v>
      </c>
      <c r="F1522" s="10">
        <f t="shared" si="223"/>
        <v>3.9027960310921567E-4</v>
      </c>
      <c r="G1522" s="9">
        <f t="shared" si="224"/>
        <v>-3.1158143412201129</v>
      </c>
      <c r="H1522" s="9">
        <f t="shared" si="225"/>
        <v>0</v>
      </c>
      <c r="I1522" s="9">
        <f t="shared" si="226"/>
        <v>0</v>
      </c>
      <c r="J1522" s="10">
        <f t="shared" si="227"/>
        <v>3.9769296294121147E-5</v>
      </c>
      <c r="K1522" s="9">
        <f t="shared" si="228"/>
        <v>0</v>
      </c>
      <c r="L1522" s="9">
        <f>K1522*'Exhaust Gas Math'!$C$14</f>
        <v>0</v>
      </c>
      <c r="M1522" s="9">
        <f>(L1522/'Exhaust Gas Math'!$B$14)+('Exhaust Gas Math'!$D$10)</f>
        <v>4.4059320573952224E-4</v>
      </c>
      <c r="N1522">
        <f>('Exhaust Gas Math'!$E$10*((-0.000000001)*N1521^3+(0.000002)*N1521^2-0.0012*N1521+1.3446)*$B$15+L1522*'Exhaust Gas Math'!$D$14*$B$14)/('Exhaust Gas Math'!$E$10*((-0.000000001)*N1521^3+(0.000002)*N1521^2-0.0012*N1521+1.3446)+L1522*'Exhaust Gas Math'!$D$14)</f>
        <v>1100</v>
      </c>
      <c r="O1522">
        <f t="shared" si="229"/>
        <v>101325</v>
      </c>
      <c r="P1522">
        <f>((-0.0000000008)*N1522^3+(0.000003)*N1522^2-0.004*N1522+2.013)*('Exhaust Gas Math'!$E$10/(L1522+'Exhaust Gas Math'!$E$10))+(357.45*N1522^-1.004)*(L1522/(L1522+'Exhaust Gas Math'!$E$10))</f>
        <v>0.17819999999999947</v>
      </c>
      <c r="Q1522" s="9">
        <f t="shared" si="232"/>
        <v>0</v>
      </c>
      <c r="R1522" s="9">
        <f t="shared" si="233"/>
        <v>101325</v>
      </c>
      <c r="T1522">
        <f t="shared" si="230"/>
        <v>0.189750000000008</v>
      </c>
      <c r="U1522">
        <f t="shared" si="231"/>
        <v>101325</v>
      </c>
    </row>
    <row r="1523" spans="3:21" x14ac:dyDescent="0.2">
      <c r="C1523" s="1"/>
      <c r="D1523" s="1"/>
      <c r="E1523" s="1">
        <v>0.18987500000000801</v>
      </c>
      <c r="F1523" s="10">
        <f t="shared" si="223"/>
        <v>9.7720520647319453E-5</v>
      </c>
      <c r="G1523" s="9">
        <f t="shared" si="224"/>
        <v>-1.5627245287489804</v>
      </c>
      <c r="H1523" s="9">
        <f t="shared" si="225"/>
        <v>0</v>
      </c>
      <c r="I1523" s="9">
        <f t="shared" si="226"/>
        <v>0</v>
      </c>
      <c r="J1523" s="10">
        <f t="shared" si="227"/>
        <v>3.9769296294121147E-5</v>
      </c>
      <c r="K1523" s="9">
        <f t="shared" si="228"/>
        <v>0</v>
      </c>
      <c r="L1523" s="9">
        <f>K1523*'Exhaust Gas Math'!$C$14</f>
        <v>0</v>
      </c>
      <c r="M1523" s="9">
        <f>(L1523/'Exhaust Gas Math'!$B$14)+('Exhaust Gas Math'!$D$10)</f>
        <v>4.4059320573952224E-4</v>
      </c>
      <c r="N1523">
        <f>('Exhaust Gas Math'!$E$10*((-0.000000001)*N1522^3+(0.000002)*N1522^2-0.0012*N1522+1.3446)*$B$15+L1523*'Exhaust Gas Math'!$D$14*$B$14)/('Exhaust Gas Math'!$E$10*((-0.000000001)*N1522^3+(0.000002)*N1522^2-0.0012*N1522+1.3446)+L1523*'Exhaust Gas Math'!$D$14)</f>
        <v>1100</v>
      </c>
      <c r="O1523">
        <f t="shared" si="229"/>
        <v>101325</v>
      </c>
      <c r="P1523">
        <f>((-0.0000000008)*N1523^3+(0.000003)*N1523^2-0.004*N1523+2.013)*('Exhaust Gas Math'!$E$10/(L1523+'Exhaust Gas Math'!$E$10))+(357.45*N1523^-1.004)*(L1523/(L1523+'Exhaust Gas Math'!$E$10))</f>
        <v>0.17819999999999947</v>
      </c>
      <c r="Q1523" s="9">
        <f t="shared" si="232"/>
        <v>0</v>
      </c>
      <c r="R1523" s="9">
        <f t="shared" si="233"/>
        <v>101325</v>
      </c>
      <c r="T1523">
        <f t="shared" si="230"/>
        <v>0.18987500000000801</v>
      </c>
      <c r="U1523">
        <f t="shared" si="231"/>
        <v>101325</v>
      </c>
    </row>
    <row r="1524" spans="3:21" x14ac:dyDescent="0.2">
      <c r="C1524" s="1"/>
      <c r="D1524" s="1"/>
      <c r="E1524" s="1">
        <v>0.190000000000008</v>
      </c>
      <c r="F1524" s="10">
        <f t="shared" si="223"/>
        <v>0</v>
      </c>
      <c r="G1524" s="9">
        <f t="shared" si="224"/>
        <v>9.9964564670213754E-11</v>
      </c>
      <c r="H1524" s="9">
        <f t="shared" si="225"/>
        <v>0</v>
      </c>
      <c r="I1524" s="9">
        <f t="shared" si="226"/>
        <v>0</v>
      </c>
      <c r="J1524" s="10">
        <f t="shared" si="227"/>
        <v>3.9769296294121147E-5</v>
      </c>
      <c r="K1524" s="9">
        <f t="shared" si="228"/>
        <v>0</v>
      </c>
      <c r="L1524" s="9">
        <f>K1524*'Exhaust Gas Math'!$C$14</f>
        <v>0</v>
      </c>
      <c r="M1524" s="9">
        <f>(L1524/'Exhaust Gas Math'!$B$14)+('Exhaust Gas Math'!$D$10)</f>
        <v>4.4059320573952224E-4</v>
      </c>
      <c r="N1524">
        <f>('Exhaust Gas Math'!$E$10*((-0.000000001)*N1523^3+(0.000002)*N1523^2-0.0012*N1523+1.3446)*$B$15+L1524*'Exhaust Gas Math'!$D$14*$B$14)/('Exhaust Gas Math'!$E$10*((-0.000000001)*N1523^3+(0.000002)*N1523^2-0.0012*N1523+1.3446)+L1524*'Exhaust Gas Math'!$D$14)</f>
        <v>1100</v>
      </c>
      <c r="O1524">
        <f t="shared" si="229"/>
        <v>101325</v>
      </c>
      <c r="P1524">
        <f>((-0.0000000008)*N1524^3+(0.000003)*N1524^2-0.004*N1524+2.013)*('Exhaust Gas Math'!$E$10/(L1524+'Exhaust Gas Math'!$E$10))+(357.45*N1524^-1.004)*(L1524/(L1524+'Exhaust Gas Math'!$E$10))</f>
        <v>0.17819999999999947</v>
      </c>
      <c r="Q1524" s="9">
        <f t="shared" si="232"/>
        <v>0</v>
      </c>
      <c r="R1524" s="9">
        <f t="shared" si="233"/>
        <v>101325</v>
      </c>
      <c r="T1524">
        <f t="shared" si="230"/>
        <v>0.190000000000008</v>
      </c>
      <c r="U1524">
        <f t="shared" si="231"/>
        <v>101325</v>
      </c>
    </row>
    <row r="1525" spans="3:21" x14ac:dyDescent="0.2">
      <c r="C1525" s="1"/>
      <c r="D1525" s="1"/>
      <c r="E1525" s="1">
        <v>0.19012500000000801</v>
      </c>
      <c r="F1525" s="10">
        <f t="shared" si="223"/>
        <v>9.7720520672354982E-5</v>
      </c>
      <c r="G1525" s="9">
        <f t="shared" si="224"/>
        <v>1.5627245289488576</v>
      </c>
      <c r="H1525" s="9">
        <f t="shared" si="225"/>
        <v>0</v>
      </c>
      <c r="I1525" s="9">
        <f t="shared" si="226"/>
        <v>0</v>
      </c>
      <c r="J1525" s="10">
        <f t="shared" si="227"/>
        <v>3.9769296294121147E-5</v>
      </c>
      <c r="K1525" s="9">
        <f t="shared" si="228"/>
        <v>0</v>
      </c>
      <c r="L1525" s="9">
        <f>K1525*'Exhaust Gas Math'!$C$14</f>
        <v>0</v>
      </c>
      <c r="M1525" s="9">
        <f>(L1525/'Exhaust Gas Math'!$B$14)+('Exhaust Gas Math'!$D$10)</f>
        <v>4.4059320573952224E-4</v>
      </c>
      <c r="N1525">
        <f>('Exhaust Gas Math'!$E$10*((-0.000000001)*N1524^3+(0.000002)*N1524^2-0.0012*N1524+1.3446)*$B$15+L1525*'Exhaust Gas Math'!$D$14*$B$14)/('Exhaust Gas Math'!$E$10*((-0.000000001)*N1524^3+(0.000002)*N1524^2-0.0012*N1524+1.3446)+L1525*'Exhaust Gas Math'!$D$14)</f>
        <v>1100</v>
      </c>
      <c r="O1525">
        <f t="shared" si="229"/>
        <v>101325</v>
      </c>
      <c r="P1525">
        <f>((-0.0000000008)*N1525^3+(0.000003)*N1525^2-0.004*N1525+2.013)*('Exhaust Gas Math'!$E$10/(L1525+'Exhaust Gas Math'!$E$10))+(357.45*N1525^-1.004)*(L1525/(L1525+'Exhaust Gas Math'!$E$10))</f>
        <v>0.17819999999999947</v>
      </c>
      <c r="Q1525" s="9">
        <f t="shared" si="232"/>
        <v>0</v>
      </c>
      <c r="R1525" s="9">
        <f t="shared" si="233"/>
        <v>101325</v>
      </c>
      <c r="T1525">
        <f t="shared" si="230"/>
        <v>0.19012500000000801</v>
      </c>
      <c r="U1525">
        <f t="shared" si="231"/>
        <v>101325</v>
      </c>
    </row>
    <row r="1526" spans="3:21" x14ac:dyDescent="0.2">
      <c r="C1526" s="1"/>
      <c r="D1526" s="1"/>
      <c r="E1526" s="1">
        <v>0.190250000000008</v>
      </c>
      <c r="F1526" s="10">
        <f t="shared" si="223"/>
        <v>3.9027960315905774E-4</v>
      </c>
      <c r="G1526" s="9">
        <f t="shared" si="224"/>
        <v>3.1158143414178596</v>
      </c>
      <c r="H1526" s="9">
        <f t="shared" si="225"/>
        <v>0</v>
      </c>
      <c r="I1526" s="9">
        <f t="shared" si="226"/>
        <v>0</v>
      </c>
      <c r="J1526" s="10">
        <f t="shared" si="227"/>
        <v>3.9769296294121147E-5</v>
      </c>
      <c r="K1526" s="9">
        <f t="shared" si="228"/>
        <v>0</v>
      </c>
      <c r="L1526" s="9">
        <f>K1526*'Exhaust Gas Math'!$C$14</f>
        <v>0</v>
      </c>
      <c r="M1526" s="9">
        <f>(L1526/'Exhaust Gas Math'!$B$14)+('Exhaust Gas Math'!$D$10)</f>
        <v>4.4059320573952224E-4</v>
      </c>
      <c r="N1526">
        <f>('Exhaust Gas Math'!$E$10*((-0.000000001)*N1525^3+(0.000002)*N1525^2-0.0012*N1525+1.3446)*$B$15+L1526*'Exhaust Gas Math'!$D$14*$B$14)/('Exhaust Gas Math'!$E$10*((-0.000000001)*N1525^3+(0.000002)*N1525^2-0.0012*N1525+1.3446)+L1526*'Exhaust Gas Math'!$D$14)</f>
        <v>1100</v>
      </c>
      <c r="O1526">
        <f t="shared" si="229"/>
        <v>101325</v>
      </c>
      <c r="P1526">
        <f>((-0.0000000008)*N1526^3+(0.000003)*N1526^2-0.004*N1526+2.013)*('Exhaust Gas Math'!$E$10/(L1526+'Exhaust Gas Math'!$E$10))+(357.45*N1526^-1.004)*(L1526/(L1526+'Exhaust Gas Math'!$E$10))</f>
        <v>0.17819999999999947</v>
      </c>
      <c r="Q1526" s="9">
        <f t="shared" si="232"/>
        <v>0</v>
      </c>
      <c r="R1526" s="9">
        <f t="shared" si="233"/>
        <v>101325</v>
      </c>
      <c r="T1526">
        <f t="shared" si="230"/>
        <v>0.190250000000008</v>
      </c>
      <c r="U1526">
        <f t="shared" si="231"/>
        <v>101325</v>
      </c>
    </row>
    <row r="1527" spans="3:21" x14ac:dyDescent="0.2">
      <c r="C1527" s="1"/>
      <c r="D1527" s="1"/>
      <c r="E1527" s="1">
        <v>0.19037500000000801</v>
      </c>
      <c r="F1527" s="10">
        <f t="shared" si="223"/>
        <v>8.7587352343093325E-4</v>
      </c>
      <c r="G1527" s="9">
        <f t="shared" si="224"/>
        <v>4.6496941223588895</v>
      </c>
      <c r="H1527" s="9">
        <f t="shared" si="225"/>
        <v>0</v>
      </c>
      <c r="I1527" s="9">
        <f t="shared" si="226"/>
        <v>0</v>
      </c>
      <c r="J1527" s="10">
        <f t="shared" si="227"/>
        <v>3.9769296294121147E-5</v>
      </c>
      <c r="K1527" s="9">
        <f t="shared" si="228"/>
        <v>0</v>
      </c>
      <c r="L1527" s="9">
        <f>K1527*'Exhaust Gas Math'!$C$14</f>
        <v>0</v>
      </c>
      <c r="M1527" s="9">
        <f>(L1527/'Exhaust Gas Math'!$B$14)+('Exhaust Gas Math'!$D$10)</f>
        <v>4.4059320573952224E-4</v>
      </c>
      <c r="N1527">
        <f>('Exhaust Gas Math'!$E$10*((-0.000000001)*N1526^3+(0.000002)*N1526^2-0.0012*N1526+1.3446)*$B$15+L1527*'Exhaust Gas Math'!$D$14*$B$14)/('Exhaust Gas Math'!$E$10*((-0.000000001)*N1526^3+(0.000002)*N1526^2-0.0012*N1526+1.3446)+L1527*'Exhaust Gas Math'!$D$14)</f>
        <v>1100</v>
      </c>
      <c r="O1527">
        <f t="shared" si="229"/>
        <v>101325</v>
      </c>
      <c r="P1527">
        <f>((-0.0000000008)*N1527^3+(0.000003)*N1527^2-0.004*N1527+2.013)*('Exhaust Gas Math'!$E$10/(L1527+'Exhaust Gas Math'!$E$10))+(357.45*N1527^-1.004)*(L1527/(L1527+'Exhaust Gas Math'!$E$10))</f>
        <v>0.17819999999999947</v>
      </c>
      <c r="Q1527" s="9">
        <f t="shared" si="232"/>
        <v>0</v>
      </c>
      <c r="R1527" s="9">
        <f t="shared" si="233"/>
        <v>101325</v>
      </c>
      <c r="T1527">
        <f t="shared" si="230"/>
        <v>0.19037500000000801</v>
      </c>
      <c r="U1527">
        <f t="shared" si="231"/>
        <v>101325</v>
      </c>
    </row>
    <row r="1528" spans="3:21" x14ac:dyDescent="0.2">
      <c r="C1528" s="1"/>
      <c r="D1528" s="1"/>
      <c r="E1528" s="1">
        <v>0.190500000000008</v>
      </c>
      <c r="F1528" s="10">
        <f t="shared" si="223"/>
        <v>1.5515084334928146E-3</v>
      </c>
      <c r="G1528" s="9">
        <f t="shared" si="224"/>
        <v>6.1549069928548343</v>
      </c>
      <c r="H1528" s="9">
        <f t="shared" si="225"/>
        <v>0</v>
      </c>
      <c r="I1528" s="9">
        <f t="shared" si="226"/>
        <v>0</v>
      </c>
      <c r="J1528" s="10">
        <f t="shared" si="227"/>
        <v>3.9769296294121147E-5</v>
      </c>
      <c r="K1528" s="9">
        <f t="shared" si="228"/>
        <v>0</v>
      </c>
      <c r="L1528" s="9">
        <f>K1528*'Exhaust Gas Math'!$C$14</f>
        <v>0</v>
      </c>
      <c r="M1528" s="9">
        <f>(L1528/'Exhaust Gas Math'!$B$14)+('Exhaust Gas Math'!$D$10)</f>
        <v>4.4059320573952224E-4</v>
      </c>
      <c r="N1528">
        <f>('Exhaust Gas Math'!$E$10*((-0.000000001)*N1527^3+(0.000002)*N1527^2-0.0012*N1527+1.3446)*$B$15+L1528*'Exhaust Gas Math'!$D$14*$B$14)/('Exhaust Gas Math'!$E$10*((-0.000000001)*N1527^3+(0.000002)*N1527^2-0.0012*N1527+1.3446)+L1528*'Exhaust Gas Math'!$D$14)</f>
        <v>1100</v>
      </c>
      <c r="O1528">
        <f t="shared" si="229"/>
        <v>101325</v>
      </c>
      <c r="P1528">
        <f>((-0.0000000008)*N1528^3+(0.000003)*N1528^2-0.004*N1528+2.013)*('Exhaust Gas Math'!$E$10/(L1528+'Exhaust Gas Math'!$E$10))+(357.45*N1528^-1.004)*(L1528/(L1528+'Exhaust Gas Math'!$E$10))</f>
        <v>0.17819999999999947</v>
      </c>
      <c r="Q1528" s="9">
        <f t="shared" si="232"/>
        <v>0</v>
      </c>
      <c r="R1528" s="9">
        <f t="shared" si="233"/>
        <v>101325</v>
      </c>
      <c r="T1528">
        <f t="shared" si="230"/>
        <v>0.190500000000008</v>
      </c>
      <c r="U1528">
        <f t="shared" si="231"/>
        <v>101325</v>
      </c>
    </row>
    <row r="1529" spans="3:21" x14ac:dyDescent="0.2">
      <c r="C1529" s="1"/>
      <c r="D1529" s="1"/>
      <c r="E1529" s="1">
        <v>0.19062500000000801</v>
      </c>
      <c r="F1529" s="10">
        <f t="shared" si="223"/>
        <v>2.4130188194532512E-3</v>
      </c>
      <c r="G1529" s="9">
        <f t="shared" si="224"/>
        <v>7.6221728150261026</v>
      </c>
      <c r="H1529" s="9">
        <f t="shared" si="225"/>
        <v>0</v>
      </c>
      <c r="I1529" s="9">
        <f t="shared" si="226"/>
        <v>0</v>
      </c>
      <c r="J1529" s="10">
        <f t="shared" si="227"/>
        <v>3.9769296294121147E-5</v>
      </c>
      <c r="K1529" s="9">
        <f t="shared" si="228"/>
        <v>0</v>
      </c>
      <c r="L1529" s="9">
        <f>K1529*'Exhaust Gas Math'!$C$14</f>
        <v>0</v>
      </c>
      <c r="M1529" s="9">
        <f>(L1529/'Exhaust Gas Math'!$B$14)+('Exhaust Gas Math'!$D$10)</f>
        <v>4.4059320573952224E-4</v>
      </c>
      <c r="N1529">
        <f>('Exhaust Gas Math'!$E$10*((-0.000000001)*N1528^3+(0.000002)*N1528^2-0.0012*N1528+1.3446)*$B$15+L1529*'Exhaust Gas Math'!$D$14*$B$14)/('Exhaust Gas Math'!$E$10*((-0.000000001)*N1528^3+(0.000002)*N1528^2-0.0012*N1528+1.3446)+L1529*'Exhaust Gas Math'!$D$14)</f>
        <v>1100</v>
      </c>
      <c r="O1529">
        <f t="shared" si="229"/>
        <v>101325</v>
      </c>
      <c r="P1529">
        <f>((-0.0000000008)*N1529^3+(0.000003)*N1529^2-0.004*N1529+2.013)*('Exhaust Gas Math'!$E$10/(L1529+'Exhaust Gas Math'!$E$10))+(357.45*N1529^-1.004)*(L1529/(L1529+'Exhaust Gas Math'!$E$10))</f>
        <v>0.17819999999999947</v>
      </c>
      <c r="Q1529" s="9">
        <f t="shared" si="232"/>
        <v>0</v>
      </c>
      <c r="R1529" s="9">
        <f t="shared" si="233"/>
        <v>101325</v>
      </c>
      <c r="T1529">
        <f t="shared" si="230"/>
        <v>0.19062500000000801</v>
      </c>
      <c r="U1529">
        <f t="shared" si="231"/>
        <v>101325</v>
      </c>
    </row>
    <row r="1530" spans="3:21" x14ac:dyDescent="0.2">
      <c r="C1530" s="1"/>
      <c r="D1530" s="1"/>
      <c r="E1530" s="1">
        <v>0.190750000000008</v>
      </c>
      <c r="F1530" s="10">
        <f t="shared" si="223"/>
        <v>3.4550931833011063E-3</v>
      </c>
      <c r="G1530" s="9">
        <f t="shared" si="224"/>
        <v>9.0424454071628055</v>
      </c>
      <c r="H1530" s="9">
        <f t="shared" si="225"/>
        <v>0</v>
      </c>
      <c r="I1530" s="9">
        <f t="shared" si="226"/>
        <v>0</v>
      </c>
      <c r="J1530" s="10">
        <f t="shared" si="227"/>
        <v>3.9769296294121147E-5</v>
      </c>
      <c r="K1530" s="9">
        <f t="shared" si="228"/>
        <v>0</v>
      </c>
      <c r="L1530" s="9">
        <f>K1530*'Exhaust Gas Math'!$C$14</f>
        <v>0</v>
      </c>
      <c r="M1530" s="9">
        <f>(L1530/'Exhaust Gas Math'!$B$14)+('Exhaust Gas Math'!$D$10)</f>
        <v>4.4059320573952224E-4</v>
      </c>
      <c r="N1530">
        <f>('Exhaust Gas Math'!$E$10*((-0.000000001)*N1529^3+(0.000002)*N1529^2-0.0012*N1529+1.3446)*$B$15+L1530*'Exhaust Gas Math'!$D$14*$B$14)/('Exhaust Gas Math'!$E$10*((-0.000000001)*N1529^3+(0.000002)*N1529^2-0.0012*N1529+1.3446)+L1530*'Exhaust Gas Math'!$D$14)</f>
        <v>1100</v>
      </c>
      <c r="O1530">
        <f t="shared" si="229"/>
        <v>101325</v>
      </c>
      <c r="P1530">
        <f>((-0.0000000008)*N1530^3+(0.000003)*N1530^2-0.004*N1530+2.013)*('Exhaust Gas Math'!$E$10/(L1530+'Exhaust Gas Math'!$E$10))+(357.45*N1530^-1.004)*(L1530/(L1530+'Exhaust Gas Math'!$E$10))</f>
        <v>0.17819999999999947</v>
      </c>
      <c r="Q1530" s="9">
        <f t="shared" si="232"/>
        <v>0</v>
      </c>
      <c r="R1530" s="9">
        <f t="shared" si="233"/>
        <v>101325</v>
      </c>
      <c r="T1530">
        <f t="shared" si="230"/>
        <v>0.190750000000008</v>
      </c>
      <c r="U1530">
        <f t="shared" si="231"/>
        <v>101325</v>
      </c>
    </row>
    <row r="1531" spans="3:21" x14ac:dyDescent="0.2">
      <c r="C1531" s="1"/>
      <c r="D1531" s="1"/>
      <c r="E1531" s="1">
        <v>0.19087500000000801</v>
      </c>
      <c r="F1531" s="10">
        <f t="shared" si="223"/>
        <v>4.6713067900587511E-3</v>
      </c>
      <c r="G1531" s="9">
        <f t="shared" si="224"/>
        <v>10.406968316446369</v>
      </c>
      <c r="H1531" s="9">
        <f t="shared" si="225"/>
        <v>0</v>
      </c>
      <c r="I1531" s="9">
        <f t="shared" si="226"/>
        <v>0</v>
      </c>
      <c r="J1531" s="10">
        <f t="shared" si="227"/>
        <v>3.9769296294121147E-5</v>
      </c>
      <c r="K1531" s="9">
        <f t="shared" si="228"/>
        <v>0</v>
      </c>
      <c r="L1531" s="9">
        <f>K1531*'Exhaust Gas Math'!$C$14</f>
        <v>0</v>
      </c>
      <c r="M1531" s="9">
        <f>(L1531/'Exhaust Gas Math'!$B$14)+('Exhaust Gas Math'!$D$10)</f>
        <v>4.4059320573952224E-4</v>
      </c>
      <c r="N1531">
        <f>('Exhaust Gas Math'!$E$10*((-0.000000001)*N1530^3+(0.000002)*N1530^2-0.0012*N1530+1.3446)*$B$15+L1531*'Exhaust Gas Math'!$D$14*$B$14)/('Exhaust Gas Math'!$E$10*((-0.000000001)*N1530^3+(0.000002)*N1530^2-0.0012*N1530+1.3446)+L1531*'Exhaust Gas Math'!$D$14)</f>
        <v>1100</v>
      </c>
      <c r="O1531">
        <f t="shared" si="229"/>
        <v>101325</v>
      </c>
      <c r="P1531">
        <f>((-0.0000000008)*N1531^3+(0.000003)*N1531^2-0.004*N1531+2.013)*('Exhaust Gas Math'!$E$10/(L1531+'Exhaust Gas Math'!$E$10))+(357.45*N1531^-1.004)*(L1531/(L1531+'Exhaust Gas Math'!$E$10))</f>
        <v>0.17819999999999947</v>
      </c>
      <c r="Q1531" s="9">
        <f t="shared" si="232"/>
        <v>0</v>
      </c>
      <c r="R1531" s="9">
        <f t="shared" si="233"/>
        <v>101325</v>
      </c>
      <c r="T1531">
        <f t="shared" si="230"/>
        <v>0.19087500000000801</v>
      </c>
      <c r="U1531">
        <f t="shared" si="231"/>
        <v>101325</v>
      </c>
    </row>
    <row r="1532" spans="3:21" x14ac:dyDescent="0.2">
      <c r="C1532" s="1"/>
      <c r="D1532" s="1"/>
      <c r="E1532" s="1">
        <v>0.191000000000008</v>
      </c>
      <c r="F1532" s="10">
        <f t="shared" si="223"/>
        <v>6.0541612784077471E-3</v>
      </c>
      <c r="G1532" s="9">
        <f t="shared" si="224"/>
        <v>11.707328805390425</v>
      </c>
      <c r="H1532" s="9">
        <f t="shared" si="225"/>
        <v>0</v>
      </c>
      <c r="I1532" s="9">
        <f t="shared" si="226"/>
        <v>0</v>
      </c>
      <c r="J1532" s="10">
        <f t="shared" si="227"/>
        <v>3.9769296294121147E-5</v>
      </c>
      <c r="K1532" s="9">
        <f t="shared" si="228"/>
        <v>0</v>
      </c>
      <c r="L1532" s="9">
        <f>K1532*'Exhaust Gas Math'!$C$14</f>
        <v>0</v>
      </c>
      <c r="M1532" s="9">
        <f>(L1532/'Exhaust Gas Math'!$B$14)+('Exhaust Gas Math'!$D$10)</f>
        <v>4.4059320573952224E-4</v>
      </c>
      <c r="N1532">
        <f>('Exhaust Gas Math'!$E$10*((-0.000000001)*N1531^3+(0.000002)*N1531^2-0.0012*N1531+1.3446)*$B$15+L1532*'Exhaust Gas Math'!$D$14*$B$14)/('Exhaust Gas Math'!$E$10*((-0.000000001)*N1531^3+(0.000002)*N1531^2-0.0012*N1531+1.3446)+L1532*'Exhaust Gas Math'!$D$14)</f>
        <v>1100</v>
      </c>
      <c r="O1532">
        <f t="shared" si="229"/>
        <v>101325</v>
      </c>
      <c r="P1532">
        <f>((-0.0000000008)*N1532^3+(0.000003)*N1532^2-0.004*N1532+2.013)*('Exhaust Gas Math'!$E$10/(L1532+'Exhaust Gas Math'!$E$10))+(357.45*N1532^-1.004)*(L1532/(L1532+'Exhaust Gas Math'!$E$10))</f>
        <v>0.17819999999999947</v>
      </c>
      <c r="Q1532" s="9">
        <f t="shared" si="232"/>
        <v>0</v>
      </c>
      <c r="R1532" s="9">
        <f t="shared" si="233"/>
        <v>101325</v>
      </c>
      <c r="T1532">
        <f t="shared" si="230"/>
        <v>0.191000000000008</v>
      </c>
      <c r="U1532">
        <f t="shared" si="231"/>
        <v>101325</v>
      </c>
    </row>
    <row r="1533" spans="3:21" x14ac:dyDescent="0.2">
      <c r="C1533" s="1"/>
      <c r="D1533" s="1"/>
      <c r="E1533" s="1">
        <v>0.19112500000000801</v>
      </c>
      <c r="F1533" s="10">
        <f t="shared" si="223"/>
        <v>7.5951308905826444E-3</v>
      </c>
      <c r="G1533" s="9">
        <f t="shared" si="224"/>
        <v>12.935509719167833</v>
      </c>
      <c r="H1533" s="9">
        <f t="shared" si="225"/>
        <v>0</v>
      </c>
      <c r="I1533" s="9">
        <f t="shared" si="226"/>
        <v>0</v>
      </c>
      <c r="J1533" s="10">
        <f t="shared" si="227"/>
        <v>3.9769296294121147E-5</v>
      </c>
      <c r="K1533" s="9">
        <f t="shared" si="228"/>
        <v>0</v>
      </c>
      <c r="L1533" s="9">
        <f>K1533*'Exhaust Gas Math'!$C$14</f>
        <v>0</v>
      </c>
      <c r="M1533" s="9">
        <f>(L1533/'Exhaust Gas Math'!$B$14)+('Exhaust Gas Math'!$D$10)</f>
        <v>4.4059320573952224E-4</v>
      </c>
      <c r="N1533">
        <f>('Exhaust Gas Math'!$E$10*((-0.000000001)*N1532^3+(0.000002)*N1532^2-0.0012*N1532+1.3446)*$B$15+L1533*'Exhaust Gas Math'!$D$14*$B$14)/('Exhaust Gas Math'!$E$10*((-0.000000001)*N1532^3+(0.000002)*N1532^2-0.0012*N1532+1.3446)+L1533*'Exhaust Gas Math'!$D$14)</f>
        <v>1100</v>
      </c>
      <c r="O1533">
        <f t="shared" si="229"/>
        <v>101325</v>
      </c>
      <c r="P1533">
        <f>((-0.0000000008)*N1533^3+(0.000003)*N1533^2-0.004*N1533+2.013)*('Exhaust Gas Math'!$E$10/(L1533+'Exhaust Gas Math'!$E$10))+(357.45*N1533^-1.004)*(L1533/(L1533+'Exhaust Gas Math'!$E$10))</f>
        <v>0.17819999999999947</v>
      </c>
      <c r="Q1533" s="9">
        <f t="shared" si="232"/>
        <v>0</v>
      </c>
      <c r="R1533" s="9">
        <f t="shared" si="233"/>
        <v>101325</v>
      </c>
      <c r="T1533">
        <f t="shared" si="230"/>
        <v>0.19112500000000801</v>
      </c>
      <c r="U1533">
        <f t="shared" si="231"/>
        <v>101325</v>
      </c>
    </row>
    <row r="1534" spans="3:21" x14ac:dyDescent="0.2">
      <c r="C1534" s="1"/>
      <c r="D1534" s="1"/>
      <c r="E1534" s="1">
        <v>0.191250000000008</v>
      </c>
      <c r="F1534" s="10">
        <f t="shared" si="223"/>
        <v>9.2847150364991984E-3</v>
      </c>
      <c r="G1534" s="9">
        <f t="shared" si="224"/>
        <v>14.083938914032869</v>
      </c>
      <c r="H1534" s="9">
        <f t="shared" si="225"/>
        <v>0</v>
      </c>
      <c r="I1534" s="9">
        <f t="shared" si="226"/>
        <v>0</v>
      </c>
      <c r="J1534" s="10">
        <f t="shared" si="227"/>
        <v>3.9769296294121147E-5</v>
      </c>
      <c r="K1534" s="9">
        <f t="shared" si="228"/>
        <v>0</v>
      </c>
      <c r="L1534" s="9">
        <f>K1534*'Exhaust Gas Math'!$C$14</f>
        <v>0</v>
      </c>
      <c r="M1534" s="9">
        <f>(L1534/'Exhaust Gas Math'!$B$14)+('Exhaust Gas Math'!$D$10)</f>
        <v>4.4059320573952224E-4</v>
      </c>
      <c r="N1534">
        <f>('Exhaust Gas Math'!$E$10*((-0.000000001)*N1533^3+(0.000002)*N1533^2-0.0012*N1533+1.3446)*$B$15+L1534*'Exhaust Gas Math'!$D$14*$B$14)/('Exhaust Gas Math'!$E$10*((-0.000000001)*N1533^3+(0.000002)*N1533^2-0.0012*N1533+1.3446)+L1534*'Exhaust Gas Math'!$D$14)</f>
        <v>1100</v>
      </c>
      <c r="O1534">
        <f t="shared" si="229"/>
        <v>101325</v>
      </c>
      <c r="P1534">
        <f>((-0.0000000008)*N1534^3+(0.000003)*N1534^2-0.004*N1534+2.013)*('Exhaust Gas Math'!$E$10/(L1534+'Exhaust Gas Math'!$E$10))+(357.45*N1534^-1.004)*(L1534/(L1534+'Exhaust Gas Math'!$E$10))</f>
        <v>0.17819999999999947</v>
      </c>
      <c r="Q1534" s="9">
        <f t="shared" si="232"/>
        <v>0</v>
      </c>
      <c r="R1534" s="9">
        <f t="shared" si="233"/>
        <v>101325</v>
      </c>
      <c r="T1534">
        <f t="shared" si="230"/>
        <v>0.191250000000008</v>
      </c>
      <c r="U1534">
        <f t="shared" si="231"/>
        <v>101325</v>
      </c>
    </row>
    <row r="1535" spans="3:21" x14ac:dyDescent="0.2">
      <c r="C1535" s="1"/>
      <c r="D1535" s="1"/>
      <c r="E1535" s="1">
        <v>0.19137500000000801</v>
      </c>
      <c r="F1535" s="10">
        <f t="shared" si="223"/>
        <v>1.1112496868054361E-2</v>
      </c>
      <c r="G1535" s="9">
        <f t="shared" si="224"/>
        <v>15.14553594210796</v>
      </c>
      <c r="H1535" s="9">
        <f t="shared" si="225"/>
        <v>0</v>
      </c>
      <c r="I1535" s="9">
        <f t="shared" si="226"/>
        <v>0</v>
      </c>
      <c r="J1535" s="10">
        <f t="shared" si="227"/>
        <v>3.9769296294121147E-5</v>
      </c>
      <c r="K1535" s="9">
        <f t="shared" si="228"/>
        <v>0</v>
      </c>
      <c r="L1535" s="9">
        <f>K1535*'Exhaust Gas Math'!$C$14</f>
        <v>0</v>
      </c>
      <c r="M1535" s="9">
        <f>(L1535/'Exhaust Gas Math'!$B$14)+('Exhaust Gas Math'!$D$10)</f>
        <v>4.4059320573952224E-4</v>
      </c>
      <c r="N1535">
        <f>('Exhaust Gas Math'!$E$10*((-0.000000001)*N1534^3+(0.000002)*N1534^2-0.0012*N1534+1.3446)*$B$15+L1535*'Exhaust Gas Math'!$D$14*$B$14)/('Exhaust Gas Math'!$E$10*((-0.000000001)*N1534^3+(0.000002)*N1534^2-0.0012*N1534+1.3446)+L1535*'Exhaust Gas Math'!$D$14)</f>
        <v>1100</v>
      </c>
      <c r="O1535">
        <f t="shared" si="229"/>
        <v>101325</v>
      </c>
      <c r="P1535">
        <f>((-0.0000000008)*N1535^3+(0.000003)*N1535^2-0.004*N1535+2.013)*('Exhaust Gas Math'!$E$10/(L1535+'Exhaust Gas Math'!$E$10))+(357.45*N1535^-1.004)*(L1535/(L1535+'Exhaust Gas Math'!$E$10))</f>
        <v>0.17819999999999947</v>
      </c>
      <c r="Q1535" s="9">
        <f t="shared" si="232"/>
        <v>0</v>
      </c>
      <c r="R1535" s="9">
        <f t="shared" si="233"/>
        <v>101325</v>
      </c>
      <c r="T1535">
        <f t="shared" si="230"/>
        <v>0.19137500000000801</v>
      </c>
      <c r="U1535">
        <f t="shared" si="231"/>
        <v>101325</v>
      </c>
    </row>
    <row r="1536" spans="3:21" x14ac:dyDescent="0.2">
      <c r="C1536" s="1"/>
      <c r="D1536" s="1"/>
      <c r="E1536" s="1">
        <v>0.191500000000008</v>
      </c>
      <c r="F1536" s="10">
        <f t="shared" si="223"/>
        <v>1.3067207502457451E-2</v>
      </c>
      <c r="G1536" s="9">
        <f t="shared" si="224"/>
        <v>16.113755704698193</v>
      </c>
      <c r="H1536" s="9">
        <f t="shared" si="225"/>
        <v>0</v>
      </c>
      <c r="I1536" s="9">
        <f t="shared" si="226"/>
        <v>0</v>
      </c>
      <c r="J1536" s="10">
        <f t="shared" si="227"/>
        <v>3.9769296294121147E-5</v>
      </c>
      <c r="K1536" s="9">
        <f t="shared" si="228"/>
        <v>0</v>
      </c>
      <c r="L1536" s="9">
        <f>K1536*'Exhaust Gas Math'!$C$14</f>
        <v>0</v>
      </c>
      <c r="M1536" s="9">
        <f>(L1536/'Exhaust Gas Math'!$B$14)+('Exhaust Gas Math'!$D$10)</f>
        <v>4.4059320573952224E-4</v>
      </c>
      <c r="N1536">
        <f>('Exhaust Gas Math'!$E$10*((-0.000000001)*N1535^3+(0.000002)*N1535^2-0.0012*N1535+1.3446)*$B$15+L1536*'Exhaust Gas Math'!$D$14*$B$14)/('Exhaust Gas Math'!$E$10*((-0.000000001)*N1535^3+(0.000002)*N1535^2-0.0012*N1535+1.3446)+L1536*'Exhaust Gas Math'!$D$14)</f>
        <v>1100</v>
      </c>
      <c r="O1536">
        <f t="shared" si="229"/>
        <v>101325</v>
      </c>
      <c r="P1536">
        <f>((-0.0000000008)*N1536^3+(0.000003)*N1536^2-0.004*N1536+2.013)*('Exhaust Gas Math'!$E$10/(L1536+'Exhaust Gas Math'!$E$10))+(357.45*N1536^-1.004)*(L1536/(L1536+'Exhaust Gas Math'!$E$10))</f>
        <v>0.17819999999999947</v>
      </c>
      <c r="Q1536" s="9">
        <f t="shared" si="232"/>
        <v>0</v>
      </c>
      <c r="R1536" s="9">
        <f t="shared" si="233"/>
        <v>101325</v>
      </c>
      <c r="T1536">
        <f t="shared" si="230"/>
        <v>0.191500000000008</v>
      </c>
      <c r="U1536">
        <f t="shared" si="231"/>
        <v>101325</v>
      </c>
    </row>
    <row r="1537" spans="3:21" x14ac:dyDescent="0.2">
      <c r="C1537" s="1"/>
      <c r="D1537" s="1"/>
      <c r="E1537" s="1">
        <v>0.19162500000000801</v>
      </c>
      <c r="F1537" s="10">
        <f t="shared" si="223"/>
        <v>1.5136795498640519E-2</v>
      </c>
      <c r="G1537" s="9">
        <f t="shared" si="224"/>
        <v>16.982628805001603</v>
      </c>
      <c r="H1537" s="9">
        <f t="shared" si="225"/>
        <v>0</v>
      </c>
      <c r="I1537" s="9">
        <f t="shared" si="226"/>
        <v>0</v>
      </c>
      <c r="J1537" s="10">
        <f t="shared" si="227"/>
        <v>3.9769296294121147E-5</v>
      </c>
      <c r="K1537" s="9">
        <f t="shared" si="228"/>
        <v>0</v>
      </c>
      <c r="L1537" s="9">
        <f>K1537*'Exhaust Gas Math'!$C$14</f>
        <v>0</v>
      </c>
      <c r="M1537" s="9">
        <f>(L1537/'Exhaust Gas Math'!$B$14)+('Exhaust Gas Math'!$D$10)</f>
        <v>4.4059320573952224E-4</v>
      </c>
      <c r="N1537">
        <f>('Exhaust Gas Math'!$E$10*((-0.000000001)*N1536^3+(0.000002)*N1536^2-0.0012*N1536+1.3446)*$B$15+L1537*'Exhaust Gas Math'!$D$14*$B$14)/('Exhaust Gas Math'!$E$10*((-0.000000001)*N1536^3+(0.000002)*N1536^2-0.0012*N1536+1.3446)+L1537*'Exhaust Gas Math'!$D$14)</f>
        <v>1100</v>
      </c>
      <c r="O1537">
        <f t="shared" si="229"/>
        <v>101325</v>
      </c>
      <c r="P1537">
        <f>((-0.0000000008)*N1537^3+(0.000003)*N1537^2-0.004*N1537+2.013)*('Exhaust Gas Math'!$E$10/(L1537+'Exhaust Gas Math'!$E$10))+(357.45*N1537^-1.004)*(L1537/(L1537+'Exhaust Gas Math'!$E$10))</f>
        <v>0.17819999999999947</v>
      </c>
      <c r="Q1537" s="9">
        <f t="shared" si="232"/>
        <v>0</v>
      </c>
      <c r="R1537" s="9">
        <f t="shared" si="233"/>
        <v>101325</v>
      </c>
      <c r="T1537">
        <f t="shared" si="230"/>
        <v>0.19162500000000801</v>
      </c>
      <c r="U1537">
        <f t="shared" si="231"/>
        <v>101325</v>
      </c>
    </row>
    <row r="1538" spans="3:21" x14ac:dyDescent="0.2">
      <c r="C1538" s="1"/>
      <c r="D1538" s="1"/>
      <c r="E1538" s="1">
        <v>0.191750000000008</v>
      </c>
      <c r="F1538" s="10">
        <f t="shared" si="223"/>
        <v>1.73085011583985E-2</v>
      </c>
      <c r="G1538" s="9">
        <f t="shared" si="224"/>
        <v>17.746798351424875</v>
      </c>
      <c r="H1538" s="9">
        <f t="shared" si="225"/>
        <v>0</v>
      </c>
      <c r="I1538" s="9">
        <f t="shared" si="226"/>
        <v>0</v>
      </c>
      <c r="J1538" s="10">
        <f t="shared" si="227"/>
        <v>3.9769296294121147E-5</v>
      </c>
      <c r="K1538" s="9">
        <f t="shared" si="228"/>
        <v>0</v>
      </c>
      <c r="L1538" s="9">
        <f>K1538*'Exhaust Gas Math'!$C$14</f>
        <v>0</v>
      </c>
      <c r="M1538" s="9">
        <f>(L1538/'Exhaust Gas Math'!$B$14)+('Exhaust Gas Math'!$D$10)</f>
        <v>4.4059320573952224E-4</v>
      </c>
      <c r="N1538">
        <f>('Exhaust Gas Math'!$E$10*((-0.000000001)*N1537^3+(0.000002)*N1537^2-0.0012*N1537+1.3446)*$B$15+L1538*'Exhaust Gas Math'!$D$14*$B$14)/('Exhaust Gas Math'!$E$10*((-0.000000001)*N1537^3+(0.000002)*N1537^2-0.0012*N1537+1.3446)+L1538*'Exhaust Gas Math'!$D$14)</f>
        <v>1100</v>
      </c>
      <c r="O1538">
        <f t="shared" si="229"/>
        <v>101325</v>
      </c>
      <c r="P1538">
        <f>((-0.0000000008)*N1538^3+(0.000003)*N1538^2-0.004*N1538+2.013)*('Exhaust Gas Math'!$E$10/(L1538+'Exhaust Gas Math'!$E$10))+(357.45*N1538^-1.004)*(L1538/(L1538+'Exhaust Gas Math'!$E$10))</f>
        <v>0.17819999999999947</v>
      </c>
      <c r="Q1538" s="9">
        <f t="shared" si="232"/>
        <v>0</v>
      </c>
      <c r="R1538" s="9">
        <f t="shared" si="233"/>
        <v>101325</v>
      </c>
      <c r="T1538">
        <f t="shared" si="230"/>
        <v>0.191750000000008</v>
      </c>
      <c r="U1538">
        <f t="shared" si="231"/>
        <v>101325</v>
      </c>
    </row>
    <row r="1539" spans="3:21" x14ac:dyDescent="0.2">
      <c r="C1539" s="1"/>
      <c r="D1539" s="1"/>
      <c r="E1539" s="1">
        <v>0.19187500000000801</v>
      </c>
      <c r="F1539" s="10">
        <f t="shared" si="223"/>
        <v>1.9568935194173936E-2</v>
      </c>
      <c r="G1539" s="9">
        <f t="shared" si="224"/>
        <v>18.401552984602326</v>
      </c>
      <c r="H1539" s="9">
        <f t="shared" si="225"/>
        <v>0</v>
      </c>
      <c r="I1539" s="9">
        <f t="shared" si="226"/>
        <v>0</v>
      </c>
      <c r="J1539" s="10">
        <f t="shared" si="227"/>
        <v>3.9769296294121147E-5</v>
      </c>
      <c r="K1539" s="9">
        <f t="shared" si="228"/>
        <v>0</v>
      </c>
      <c r="L1539" s="9">
        <f>K1539*'Exhaust Gas Math'!$C$14</f>
        <v>0</v>
      </c>
      <c r="M1539" s="9">
        <f>(L1539/'Exhaust Gas Math'!$B$14)+('Exhaust Gas Math'!$D$10)</f>
        <v>4.4059320573952224E-4</v>
      </c>
      <c r="N1539">
        <f>('Exhaust Gas Math'!$E$10*((-0.000000001)*N1538^3+(0.000002)*N1538^2-0.0012*N1538+1.3446)*$B$15+L1539*'Exhaust Gas Math'!$D$14*$B$14)/('Exhaust Gas Math'!$E$10*((-0.000000001)*N1538^3+(0.000002)*N1538^2-0.0012*N1538+1.3446)+L1539*'Exhaust Gas Math'!$D$14)</f>
        <v>1100</v>
      </c>
      <c r="O1539">
        <f t="shared" si="229"/>
        <v>101325</v>
      </c>
      <c r="P1539">
        <f>((-0.0000000008)*N1539^3+(0.000003)*N1539^2-0.004*N1539+2.013)*('Exhaust Gas Math'!$E$10/(L1539+'Exhaust Gas Math'!$E$10))+(357.45*N1539^-1.004)*(L1539/(L1539+'Exhaust Gas Math'!$E$10))</f>
        <v>0.17819999999999947</v>
      </c>
      <c r="Q1539" s="9">
        <f t="shared" si="232"/>
        <v>0</v>
      </c>
      <c r="R1539" s="9">
        <f t="shared" si="233"/>
        <v>101325</v>
      </c>
      <c r="T1539">
        <f t="shared" si="230"/>
        <v>0.19187500000000801</v>
      </c>
      <c r="U1539">
        <f t="shared" si="231"/>
        <v>101325</v>
      </c>
    </row>
    <row r="1540" spans="3:21" x14ac:dyDescent="0.2">
      <c r="C1540" s="1"/>
      <c r="D1540" s="1"/>
      <c r="E1540" s="1">
        <v>0.192000000000008</v>
      </c>
      <c r="F1540" s="10">
        <f t="shared" ref="F1540:F1603" si="234">-(($B$3/1000)/2)*COS($B$10*E1540)+(($B$3/1000)/2)</f>
        <v>2.190416127846569E-2</v>
      </c>
      <c r="G1540" s="9">
        <f t="shared" ref="G1540:G1603" si="235">($B$3/1000/2)*$B$10*SIN($B$10*E1540)</f>
        <v>18.942855924492399</v>
      </c>
      <c r="H1540" s="9">
        <f t="shared" ref="H1540:H1603" si="236">IF(MOD(E1540,(1/($B$9/2)))&lt;=(1/($B$9*2)),1,0)</f>
        <v>0</v>
      </c>
      <c r="I1540" s="9">
        <f t="shared" ref="I1540:I1603" si="237">F1540*$B$4*H1540</f>
        <v>0</v>
      </c>
      <c r="J1540" s="10">
        <f t="shared" ref="J1540:J1603" si="238">$B$7+H1540*I1540</f>
        <v>3.9769296294121147E-5</v>
      </c>
      <c r="K1540" s="9">
        <f t="shared" ref="K1540:K1603" si="239">(I1540)*$B$11*H1540</f>
        <v>0</v>
      </c>
      <c r="L1540" s="9">
        <f>K1540*'Exhaust Gas Math'!$C$14</f>
        <v>0</v>
      </c>
      <c r="M1540" s="9">
        <f>(L1540/'Exhaust Gas Math'!$B$14)+('Exhaust Gas Math'!$D$10)</f>
        <v>4.4059320573952224E-4</v>
      </c>
      <c r="N1540">
        <f>('Exhaust Gas Math'!$E$10*((-0.000000001)*N1539^3+(0.000002)*N1539^2-0.0012*N1539+1.3446)*$B$15+L1540*'Exhaust Gas Math'!$D$14*$B$14)/('Exhaust Gas Math'!$E$10*((-0.000000001)*N1539^3+(0.000002)*N1539^2-0.0012*N1539+1.3446)+L1540*'Exhaust Gas Math'!$D$14)</f>
        <v>1100</v>
      </c>
      <c r="O1540">
        <f t="shared" ref="O1540:O1603" si="240">(M1540*$B$12*N1540)/J1540</f>
        <v>101325</v>
      </c>
      <c r="P1540">
        <f>((-0.0000000008)*N1540^3+(0.000003)*N1540^2-0.004*N1540+2.013)*('Exhaust Gas Math'!$E$10/(L1540+'Exhaust Gas Math'!$E$10))+(357.45*N1540^-1.004)*(L1540/(L1540+'Exhaust Gas Math'!$E$10))</f>
        <v>0.17819999999999947</v>
      </c>
      <c r="Q1540" s="9">
        <f t="shared" si="232"/>
        <v>0</v>
      </c>
      <c r="R1540" s="9">
        <f t="shared" si="233"/>
        <v>101325</v>
      </c>
      <c r="T1540">
        <f t="shared" ref="T1540:T1603" si="241">E1540</f>
        <v>0.192000000000008</v>
      </c>
      <c r="U1540">
        <f t="shared" ref="U1540:U1603" si="242">R1540</f>
        <v>101325</v>
      </c>
    </row>
    <row r="1541" spans="3:21" x14ac:dyDescent="0.2">
      <c r="C1541" s="1"/>
      <c r="D1541" s="1"/>
      <c r="E1541" s="1">
        <v>0.19212500000000801</v>
      </c>
      <c r="F1541" s="10">
        <f t="shared" si="234"/>
        <v>2.429978196592306E-2</v>
      </c>
      <c r="G1541" s="9">
        <f t="shared" si="235"/>
        <v>19.36736985846925</v>
      </c>
      <c r="H1541" s="9">
        <f t="shared" si="236"/>
        <v>0</v>
      </c>
      <c r="I1541" s="9">
        <f t="shared" si="237"/>
        <v>0</v>
      </c>
      <c r="J1541" s="10">
        <f t="shared" si="238"/>
        <v>3.9769296294121147E-5</v>
      </c>
      <c r="K1541" s="9">
        <f t="shared" si="239"/>
        <v>0</v>
      </c>
      <c r="L1541" s="9">
        <f>K1541*'Exhaust Gas Math'!$C$14</f>
        <v>0</v>
      </c>
      <c r="M1541" s="9">
        <f>(L1541/'Exhaust Gas Math'!$B$14)+('Exhaust Gas Math'!$D$10)</f>
        <v>4.4059320573952224E-4</v>
      </c>
      <c r="N1541">
        <f>('Exhaust Gas Math'!$E$10*((-0.000000001)*N1540^3+(0.000002)*N1540^2-0.0012*N1540+1.3446)*$B$15+L1541*'Exhaust Gas Math'!$D$14*$B$14)/('Exhaust Gas Math'!$E$10*((-0.000000001)*N1540^3+(0.000002)*N1540^2-0.0012*N1540+1.3446)+L1541*'Exhaust Gas Math'!$D$14)</f>
        <v>1100</v>
      </c>
      <c r="O1541">
        <f t="shared" si="240"/>
        <v>101325</v>
      </c>
      <c r="P1541">
        <f>((-0.0000000008)*N1541^3+(0.000003)*N1541^2-0.004*N1541+2.013)*('Exhaust Gas Math'!$E$10/(L1541+'Exhaust Gas Math'!$E$10))+(357.45*N1541^-1.004)*(L1541/(L1541+'Exhaust Gas Math'!$E$10))</f>
        <v>0.17819999999999947</v>
      </c>
      <c r="Q1541" s="9">
        <f t="shared" si="232"/>
        <v>0</v>
      </c>
      <c r="R1541" s="9">
        <f t="shared" si="233"/>
        <v>101325</v>
      </c>
      <c r="T1541">
        <f t="shared" si="241"/>
        <v>0.19212500000000801</v>
      </c>
      <c r="U1541">
        <f t="shared" si="242"/>
        <v>101325</v>
      </c>
    </row>
    <row r="1542" spans="3:21" x14ac:dyDescent="0.2">
      <c r="C1542" s="1"/>
      <c r="D1542" s="1"/>
      <c r="E1542" s="1">
        <v>0.192250000000008</v>
      </c>
      <c r="F1542" s="10">
        <f t="shared" si="234"/>
        <v>2.6741027458381847E-2</v>
      </c>
      <c r="G1542" s="9">
        <f t="shared" si="235"/>
        <v>19.672477516964502</v>
      </c>
      <c r="H1542" s="9">
        <f t="shared" si="236"/>
        <v>0</v>
      </c>
      <c r="I1542" s="9">
        <f t="shared" si="237"/>
        <v>0</v>
      </c>
      <c r="J1542" s="10">
        <f t="shared" si="238"/>
        <v>3.9769296294121147E-5</v>
      </c>
      <c r="K1542" s="9">
        <f t="shared" si="239"/>
        <v>0</v>
      </c>
      <c r="L1542" s="9">
        <f>K1542*'Exhaust Gas Math'!$C$14</f>
        <v>0</v>
      </c>
      <c r="M1542" s="9">
        <f>(L1542/'Exhaust Gas Math'!$B$14)+('Exhaust Gas Math'!$D$10)</f>
        <v>4.4059320573952224E-4</v>
      </c>
      <c r="N1542">
        <f>('Exhaust Gas Math'!$E$10*((-0.000000001)*N1541^3+(0.000002)*N1541^2-0.0012*N1541+1.3446)*$B$15+L1542*'Exhaust Gas Math'!$D$14*$B$14)/('Exhaust Gas Math'!$E$10*((-0.000000001)*N1541^3+(0.000002)*N1541^2-0.0012*N1541+1.3446)+L1542*'Exhaust Gas Math'!$D$14)</f>
        <v>1100</v>
      </c>
      <c r="O1542">
        <f t="shared" si="240"/>
        <v>101325</v>
      </c>
      <c r="P1542">
        <f>((-0.0000000008)*N1542^3+(0.000003)*N1542^2-0.004*N1542+2.013)*('Exhaust Gas Math'!$E$10/(L1542+'Exhaust Gas Math'!$E$10))+(357.45*N1542^-1.004)*(L1542/(L1542+'Exhaust Gas Math'!$E$10))</f>
        <v>0.17819999999999947</v>
      </c>
      <c r="Q1542" s="9">
        <f t="shared" si="232"/>
        <v>0</v>
      </c>
      <c r="R1542" s="9">
        <f t="shared" si="233"/>
        <v>101325</v>
      </c>
      <c r="T1542">
        <f t="shared" si="241"/>
        <v>0.192250000000008</v>
      </c>
      <c r="U1542">
        <f t="shared" si="242"/>
        <v>101325</v>
      </c>
    </row>
    <row r="1543" spans="3:21" x14ac:dyDescent="0.2">
      <c r="C1543" s="1"/>
      <c r="D1543" s="1"/>
      <c r="E1543" s="1">
        <v>0.19237500000000801</v>
      </c>
      <c r="F1543" s="10">
        <f t="shared" si="234"/>
        <v>2.9212846665586299E-2</v>
      </c>
      <c r="G1543" s="9">
        <f t="shared" si="235"/>
        <v>19.856297809805163</v>
      </c>
      <c r="H1543" s="9">
        <f t="shared" si="236"/>
        <v>0</v>
      </c>
      <c r="I1543" s="9">
        <f t="shared" si="237"/>
        <v>0</v>
      </c>
      <c r="J1543" s="10">
        <f t="shared" si="238"/>
        <v>3.9769296294121147E-5</v>
      </c>
      <c r="K1543" s="9">
        <f t="shared" si="239"/>
        <v>0</v>
      </c>
      <c r="L1543" s="9">
        <f>K1543*'Exhaust Gas Math'!$C$14</f>
        <v>0</v>
      </c>
      <c r="M1543" s="9">
        <f>(L1543/'Exhaust Gas Math'!$B$14)+('Exhaust Gas Math'!$D$10)</f>
        <v>4.4059320573952224E-4</v>
      </c>
      <c r="N1543">
        <f>('Exhaust Gas Math'!$E$10*((-0.000000001)*N1542^3+(0.000002)*N1542^2-0.0012*N1542+1.3446)*$B$15+L1543*'Exhaust Gas Math'!$D$14*$B$14)/('Exhaust Gas Math'!$E$10*((-0.000000001)*N1542^3+(0.000002)*N1542^2-0.0012*N1542+1.3446)+L1543*'Exhaust Gas Math'!$D$14)</f>
        <v>1100</v>
      </c>
      <c r="O1543">
        <f t="shared" si="240"/>
        <v>101325</v>
      </c>
      <c r="P1543">
        <f>((-0.0000000008)*N1543^3+(0.000003)*N1543^2-0.004*N1543+2.013)*('Exhaust Gas Math'!$E$10/(L1543+'Exhaust Gas Math'!$E$10))+(357.45*N1543^-1.004)*(L1543/(L1543+'Exhaust Gas Math'!$E$10))</f>
        <v>0.17819999999999947</v>
      </c>
      <c r="Q1543" s="9">
        <f t="shared" si="232"/>
        <v>0</v>
      </c>
      <c r="R1543" s="9">
        <f t="shared" si="233"/>
        <v>101325</v>
      </c>
      <c r="T1543">
        <f t="shared" si="241"/>
        <v>0.19237500000000801</v>
      </c>
      <c r="U1543">
        <f t="shared" si="242"/>
        <v>101325</v>
      </c>
    </row>
    <row r="1544" spans="3:21" x14ac:dyDescent="0.2">
      <c r="C1544" s="1"/>
      <c r="D1544" s="1"/>
      <c r="E1544" s="1">
        <v>0.192500000000008</v>
      </c>
      <c r="F1544" s="10">
        <f t="shared" si="234"/>
        <v>3.1700000000159378E-2</v>
      </c>
      <c r="G1544" s="9">
        <f t="shared" si="235"/>
        <v>19.917697423759289</v>
      </c>
      <c r="H1544" s="9">
        <f t="shared" si="236"/>
        <v>0</v>
      </c>
      <c r="I1544" s="9">
        <f t="shared" si="237"/>
        <v>0</v>
      </c>
      <c r="J1544" s="10">
        <f t="shared" si="238"/>
        <v>3.9769296294121147E-5</v>
      </c>
      <c r="K1544" s="9">
        <f t="shared" si="239"/>
        <v>0</v>
      </c>
      <c r="L1544" s="9">
        <f>K1544*'Exhaust Gas Math'!$C$14</f>
        <v>0</v>
      </c>
      <c r="M1544" s="9">
        <f>(L1544/'Exhaust Gas Math'!$B$14)+('Exhaust Gas Math'!$D$10)</f>
        <v>4.4059320573952224E-4</v>
      </c>
      <c r="N1544">
        <f>('Exhaust Gas Math'!$E$10*((-0.000000001)*N1543^3+(0.000002)*N1543^2-0.0012*N1543+1.3446)*$B$15+L1544*'Exhaust Gas Math'!$D$14*$B$14)/('Exhaust Gas Math'!$E$10*((-0.000000001)*N1543^3+(0.000002)*N1543^2-0.0012*N1543+1.3446)+L1544*'Exhaust Gas Math'!$D$14)</f>
        <v>1100</v>
      </c>
      <c r="O1544">
        <f t="shared" si="240"/>
        <v>101325</v>
      </c>
      <c r="P1544">
        <f>((-0.0000000008)*N1544^3+(0.000003)*N1544^2-0.004*N1544+2.013)*('Exhaust Gas Math'!$E$10/(L1544+'Exhaust Gas Math'!$E$10))+(357.45*N1544^-1.004)*(L1544/(L1544+'Exhaust Gas Math'!$E$10))</f>
        <v>0.17819999999999947</v>
      </c>
      <c r="Q1544" s="9">
        <f t="shared" si="232"/>
        <v>0</v>
      </c>
      <c r="R1544" s="9">
        <f t="shared" si="233"/>
        <v>101325</v>
      </c>
      <c r="T1544">
        <f t="shared" si="241"/>
        <v>0.192500000000008</v>
      </c>
      <c r="U1544">
        <f t="shared" si="242"/>
        <v>101325</v>
      </c>
    </row>
    <row r="1545" spans="3:21" x14ac:dyDescent="0.2">
      <c r="C1545" s="1"/>
      <c r="D1545" s="1"/>
      <c r="E1545" s="1">
        <v>0.19262500000000801</v>
      </c>
      <c r="F1545" s="10">
        <f t="shared" si="234"/>
        <v>3.4187153334731921E-2</v>
      </c>
      <c r="G1545" s="9">
        <f t="shared" si="235"/>
        <v>19.856297809789428</v>
      </c>
      <c r="H1545" s="9">
        <f t="shared" si="236"/>
        <v>0</v>
      </c>
      <c r="I1545" s="9">
        <f t="shared" si="237"/>
        <v>0</v>
      </c>
      <c r="J1545" s="10">
        <f t="shared" si="238"/>
        <v>3.9769296294121147E-5</v>
      </c>
      <c r="K1545" s="9">
        <f t="shared" si="239"/>
        <v>0</v>
      </c>
      <c r="L1545" s="9">
        <f>K1545*'Exhaust Gas Math'!$C$14</f>
        <v>0</v>
      </c>
      <c r="M1545" s="9">
        <f>(L1545/'Exhaust Gas Math'!$B$14)+('Exhaust Gas Math'!$D$10)</f>
        <v>4.4059320573952224E-4</v>
      </c>
      <c r="N1545">
        <f>('Exhaust Gas Math'!$E$10*((-0.000000001)*N1544^3+(0.000002)*N1544^2-0.0012*N1544+1.3446)*$B$15+L1545*'Exhaust Gas Math'!$D$14*$B$14)/('Exhaust Gas Math'!$E$10*((-0.000000001)*N1544^3+(0.000002)*N1544^2-0.0012*N1544+1.3446)+L1545*'Exhaust Gas Math'!$D$14)</f>
        <v>1100</v>
      </c>
      <c r="O1545">
        <f t="shared" si="240"/>
        <v>101325</v>
      </c>
      <c r="P1545">
        <f>((-0.0000000008)*N1545^3+(0.000003)*N1545^2-0.004*N1545+2.013)*('Exhaust Gas Math'!$E$10/(L1545+'Exhaust Gas Math'!$E$10))+(357.45*N1545^-1.004)*(L1545/(L1545+'Exhaust Gas Math'!$E$10))</f>
        <v>0.17819999999999947</v>
      </c>
      <c r="Q1545" s="9">
        <f t="shared" si="232"/>
        <v>0</v>
      </c>
      <c r="R1545" s="9">
        <f t="shared" si="233"/>
        <v>101325</v>
      </c>
      <c r="T1545">
        <f t="shared" si="241"/>
        <v>0.19262500000000801</v>
      </c>
      <c r="U1545">
        <f t="shared" si="242"/>
        <v>101325</v>
      </c>
    </row>
    <row r="1546" spans="3:21" x14ac:dyDescent="0.2">
      <c r="C1546" s="1"/>
      <c r="D1546" s="1"/>
      <c r="E1546" s="1">
        <v>0.192750000000008</v>
      </c>
      <c r="F1546" s="10">
        <f t="shared" si="234"/>
        <v>3.6658972541932539E-2</v>
      </c>
      <c r="G1546" s="9">
        <f t="shared" si="235"/>
        <v>19.672477516933217</v>
      </c>
      <c r="H1546" s="9">
        <f t="shared" si="236"/>
        <v>0</v>
      </c>
      <c r="I1546" s="9">
        <f t="shared" si="237"/>
        <v>0</v>
      </c>
      <c r="J1546" s="10">
        <f t="shared" si="238"/>
        <v>3.9769296294121147E-5</v>
      </c>
      <c r="K1546" s="9">
        <f t="shared" si="239"/>
        <v>0</v>
      </c>
      <c r="L1546" s="9">
        <f>K1546*'Exhaust Gas Math'!$C$14</f>
        <v>0</v>
      </c>
      <c r="M1546" s="9">
        <f>(L1546/'Exhaust Gas Math'!$B$14)+('Exhaust Gas Math'!$D$10)</f>
        <v>4.4059320573952224E-4</v>
      </c>
      <c r="N1546">
        <f>('Exhaust Gas Math'!$E$10*((-0.000000001)*N1545^3+(0.000002)*N1545^2-0.0012*N1545+1.3446)*$B$15+L1546*'Exhaust Gas Math'!$D$14*$B$14)/('Exhaust Gas Math'!$E$10*((-0.000000001)*N1545^3+(0.000002)*N1545^2-0.0012*N1545+1.3446)+L1546*'Exhaust Gas Math'!$D$14)</f>
        <v>1100</v>
      </c>
      <c r="O1546">
        <f t="shared" si="240"/>
        <v>101325</v>
      </c>
      <c r="P1546">
        <f>((-0.0000000008)*N1546^3+(0.000003)*N1546^2-0.004*N1546+2.013)*('Exhaust Gas Math'!$E$10/(L1546+'Exhaust Gas Math'!$E$10))+(357.45*N1546^-1.004)*(L1546/(L1546+'Exhaust Gas Math'!$E$10))</f>
        <v>0.17819999999999947</v>
      </c>
      <c r="Q1546" s="9">
        <f t="shared" si="232"/>
        <v>0</v>
      </c>
      <c r="R1546" s="9">
        <f t="shared" si="233"/>
        <v>101325</v>
      </c>
      <c r="T1546">
        <f t="shared" si="241"/>
        <v>0.192750000000008</v>
      </c>
      <c r="U1546">
        <f t="shared" si="242"/>
        <v>101325</v>
      </c>
    </row>
    <row r="1547" spans="3:21" x14ac:dyDescent="0.2">
      <c r="C1547" s="1"/>
      <c r="D1547" s="1"/>
      <c r="E1547" s="1">
        <v>0.19287500000000801</v>
      </c>
      <c r="F1547" s="10">
        <f t="shared" si="234"/>
        <v>3.9100218034387325E-2</v>
      </c>
      <c r="G1547" s="9">
        <f t="shared" si="235"/>
        <v>19.367369858422428</v>
      </c>
      <c r="H1547" s="9">
        <f t="shared" si="236"/>
        <v>0</v>
      </c>
      <c r="I1547" s="9">
        <f t="shared" si="237"/>
        <v>0</v>
      </c>
      <c r="J1547" s="10">
        <f t="shared" si="238"/>
        <v>3.9769296294121147E-5</v>
      </c>
      <c r="K1547" s="9">
        <f t="shared" si="239"/>
        <v>0</v>
      </c>
      <c r="L1547" s="9">
        <f>K1547*'Exhaust Gas Math'!$C$14</f>
        <v>0</v>
      </c>
      <c r="M1547" s="9">
        <f>(L1547/'Exhaust Gas Math'!$B$14)+('Exhaust Gas Math'!$D$10)</f>
        <v>4.4059320573952224E-4</v>
      </c>
      <c r="N1547">
        <f>('Exhaust Gas Math'!$E$10*((-0.000000001)*N1546^3+(0.000002)*N1546^2-0.0012*N1546+1.3446)*$B$15+L1547*'Exhaust Gas Math'!$D$14*$B$14)/('Exhaust Gas Math'!$E$10*((-0.000000001)*N1546^3+(0.000002)*N1546^2-0.0012*N1546+1.3446)+L1547*'Exhaust Gas Math'!$D$14)</f>
        <v>1100</v>
      </c>
      <c r="O1547">
        <f t="shared" si="240"/>
        <v>101325</v>
      </c>
      <c r="P1547">
        <f>((-0.0000000008)*N1547^3+(0.000003)*N1547^2-0.004*N1547+2.013)*('Exhaust Gas Math'!$E$10/(L1547+'Exhaust Gas Math'!$E$10))+(357.45*N1547^-1.004)*(L1547/(L1547+'Exhaust Gas Math'!$E$10))</f>
        <v>0.17819999999999947</v>
      </c>
      <c r="Q1547" s="9">
        <f t="shared" si="232"/>
        <v>0</v>
      </c>
      <c r="R1547" s="9">
        <f t="shared" si="233"/>
        <v>101325</v>
      </c>
      <c r="T1547">
        <f t="shared" si="241"/>
        <v>0.19287500000000801</v>
      </c>
      <c r="U1547">
        <f t="shared" si="242"/>
        <v>101325</v>
      </c>
    </row>
    <row r="1548" spans="3:21" x14ac:dyDescent="0.2">
      <c r="C1548" s="1"/>
      <c r="D1548" s="1"/>
      <c r="E1548" s="1">
        <v>0.193000000000008</v>
      </c>
      <c r="F1548" s="10">
        <f t="shared" si="234"/>
        <v>4.1495838721837465E-2</v>
      </c>
      <c r="G1548" s="9">
        <f t="shared" si="235"/>
        <v>18.942855924430507</v>
      </c>
      <c r="H1548" s="9">
        <f t="shared" si="236"/>
        <v>0</v>
      </c>
      <c r="I1548" s="9">
        <f t="shared" si="237"/>
        <v>0</v>
      </c>
      <c r="J1548" s="10">
        <f t="shared" si="238"/>
        <v>3.9769296294121147E-5</v>
      </c>
      <c r="K1548" s="9">
        <f t="shared" si="239"/>
        <v>0</v>
      </c>
      <c r="L1548" s="9">
        <f>K1548*'Exhaust Gas Math'!$C$14</f>
        <v>0</v>
      </c>
      <c r="M1548" s="9">
        <f>(L1548/'Exhaust Gas Math'!$B$14)+('Exhaust Gas Math'!$D$10)</f>
        <v>4.4059320573952224E-4</v>
      </c>
      <c r="N1548">
        <f>('Exhaust Gas Math'!$E$10*((-0.000000001)*N1547^3+(0.000002)*N1547^2-0.0012*N1547+1.3446)*$B$15+L1548*'Exhaust Gas Math'!$D$14*$B$14)/('Exhaust Gas Math'!$E$10*((-0.000000001)*N1547^3+(0.000002)*N1547^2-0.0012*N1547+1.3446)+L1548*'Exhaust Gas Math'!$D$14)</f>
        <v>1100</v>
      </c>
      <c r="O1548">
        <f t="shared" si="240"/>
        <v>101325</v>
      </c>
      <c r="P1548">
        <f>((-0.0000000008)*N1548^3+(0.000003)*N1548^2-0.004*N1548+2.013)*('Exhaust Gas Math'!$E$10/(L1548+'Exhaust Gas Math'!$E$10))+(357.45*N1548^-1.004)*(L1548/(L1548+'Exhaust Gas Math'!$E$10))</f>
        <v>0.17819999999999947</v>
      </c>
      <c r="Q1548" s="9">
        <f t="shared" si="232"/>
        <v>0</v>
      </c>
      <c r="R1548" s="9">
        <f t="shared" si="233"/>
        <v>101325</v>
      </c>
      <c r="T1548">
        <f t="shared" si="241"/>
        <v>0.193000000000008</v>
      </c>
      <c r="U1548">
        <f t="shared" si="242"/>
        <v>101325</v>
      </c>
    </row>
    <row r="1549" spans="3:21" x14ac:dyDescent="0.2">
      <c r="C1549" s="1"/>
      <c r="D1549" s="1"/>
      <c r="E1549" s="1">
        <v>0.19312500000000801</v>
      </c>
      <c r="F1549" s="10">
        <f t="shared" si="234"/>
        <v>4.3831064806120965E-2</v>
      </c>
      <c r="G1549" s="9">
        <f t="shared" si="235"/>
        <v>18.401552984525573</v>
      </c>
      <c r="H1549" s="9">
        <f t="shared" si="236"/>
        <v>0</v>
      </c>
      <c r="I1549" s="9">
        <f t="shared" si="237"/>
        <v>0</v>
      </c>
      <c r="J1549" s="10">
        <f t="shared" si="238"/>
        <v>3.9769296294121147E-5</v>
      </c>
      <c r="K1549" s="9">
        <f t="shared" si="239"/>
        <v>0</v>
      </c>
      <c r="L1549" s="9">
        <f>K1549*'Exhaust Gas Math'!$C$14</f>
        <v>0</v>
      </c>
      <c r="M1549" s="9">
        <f>(L1549/'Exhaust Gas Math'!$B$14)+('Exhaust Gas Math'!$D$10)</f>
        <v>4.4059320573952224E-4</v>
      </c>
      <c r="N1549">
        <f>('Exhaust Gas Math'!$E$10*((-0.000000001)*N1548^3+(0.000002)*N1548^2-0.0012*N1548+1.3446)*$B$15+L1549*'Exhaust Gas Math'!$D$14*$B$14)/('Exhaust Gas Math'!$E$10*((-0.000000001)*N1548^3+(0.000002)*N1548^2-0.0012*N1548+1.3446)+L1549*'Exhaust Gas Math'!$D$14)</f>
        <v>1100</v>
      </c>
      <c r="O1549">
        <f t="shared" si="240"/>
        <v>101325</v>
      </c>
      <c r="P1549">
        <f>((-0.0000000008)*N1549^3+(0.000003)*N1549^2-0.004*N1549+2.013)*('Exhaust Gas Math'!$E$10/(L1549+'Exhaust Gas Math'!$E$10))+(357.45*N1549^-1.004)*(L1549/(L1549+'Exhaust Gas Math'!$E$10))</f>
        <v>0.17819999999999947</v>
      </c>
      <c r="Q1549" s="9">
        <f t="shared" si="232"/>
        <v>0</v>
      </c>
      <c r="R1549" s="9">
        <f t="shared" si="233"/>
        <v>101325</v>
      </c>
      <c r="T1549">
        <f t="shared" si="241"/>
        <v>0.19312500000000801</v>
      </c>
      <c r="U1549">
        <f t="shared" si="242"/>
        <v>101325</v>
      </c>
    </row>
    <row r="1550" spans="3:21" x14ac:dyDescent="0.2">
      <c r="C1550" s="1"/>
      <c r="D1550" s="1"/>
      <c r="E1550" s="1">
        <v>0.193250000000008</v>
      </c>
      <c r="F1550" s="10">
        <f t="shared" si="234"/>
        <v>4.6091498841885514E-2</v>
      </c>
      <c r="G1550" s="9">
        <f t="shared" si="235"/>
        <v>17.74679835133395</v>
      </c>
      <c r="H1550" s="9">
        <f t="shared" si="236"/>
        <v>0</v>
      </c>
      <c r="I1550" s="9">
        <f t="shared" si="237"/>
        <v>0</v>
      </c>
      <c r="J1550" s="10">
        <f t="shared" si="238"/>
        <v>3.9769296294121147E-5</v>
      </c>
      <c r="K1550" s="9">
        <f t="shared" si="239"/>
        <v>0</v>
      </c>
      <c r="L1550" s="9">
        <f>K1550*'Exhaust Gas Math'!$C$14</f>
        <v>0</v>
      </c>
      <c r="M1550" s="9">
        <f>(L1550/'Exhaust Gas Math'!$B$14)+('Exhaust Gas Math'!$D$10)</f>
        <v>4.4059320573952224E-4</v>
      </c>
      <c r="N1550">
        <f>('Exhaust Gas Math'!$E$10*((-0.000000001)*N1549^3+(0.000002)*N1549^2-0.0012*N1549+1.3446)*$B$15+L1550*'Exhaust Gas Math'!$D$14*$B$14)/('Exhaust Gas Math'!$E$10*((-0.000000001)*N1549^3+(0.000002)*N1549^2-0.0012*N1549+1.3446)+L1550*'Exhaust Gas Math'!$D$14)</f>
        <v>1100</v>
      </c>
      <c r="O1550">
        <f t="shared" si="240"/>
        <v>101325</v>
      </c>
      <c r="P1550">
        <f>((-0.0000000008)*N1550^3+(0.000003)*N1550^2-0.004*N1550+2.013)*('Exhaust Gas Math'!$E$10/(L1550+'Exhaust Gas Math'!$E$10))+(357.45*N1550^-1.004)*(L1550/(L1550+'Exhaust Gas Math'!$E$10))</f>
        <v>0.17819999999999947</v>
      </c>
      <c r="Q1550" s="9">
        <f t="shared" si="232"/>
        <v>0</v>
      </c>
      <c r="R1550" s="9">
        <f t="shared" si="233"/>
        <v>101325</v>
      </c>
      <c r="T1550">
        <f t="shared" si="241"/>
        <v>0.193250000000008</v>
      </c>
      <c r="U1550">
        <f t="shared" si="242"/>
        <v>101325</v>
      </c>
    </row>
    <row r="1551" spans="3:21" x14ac:dyDescent="0.2">
      <c r="C1551" s="1"/>
      <c r="D1551" s="1"/>
      <c r="E1551" s="1">
        <v>0.19337500000000801</v>
      </c>
      <c r="F1551" s="10">
        <f t="shared" si="234"/>
        <v>4.826320450163165E-2</v>
      </c>
      <c r="G1551" s="9">
        <f t="shared" si="235"/>
        <v>16.982628804896809</v>
      </c>
      <c r="H1551" s="9">
        <f t="shared" si="236"/>
        <v>0</v>
      </c>
      <c r="I1551" s="9">
        <f t="shared" si="237"/>
        <v>0</v>
      </c>
      <c r="J1551" s="10">
        <f t="shared" si="238"/>
        <v>3.9769296294121147E-5</v>
      </c>
      <c r="K1551" s="9">
        <f t="shared" si="239"/>
        <v>0</v>
      </c>
      <c r="L1551" s="9">
        <f>K1551*'Exhaust Gas Math'!$C$14</f>
        <v>0</v>
      </c>
      <c r="M1551" s="9">
        <f>(L1551/'Exhaust Gas Math'!$B$14)+('Exhaust Gas Math'!$D$10)</f>
        <v>4.4059320573952224E-4</v>
      </c>
      <c r="N1551">
        <f>('Exhaust Gas Math'!$E$10*((-0.000000001)*N1550^3+(0.000002)*N1550^2-0.0012*N1550+1.3446)*$B$15+L1551*'Exhaust Gas Math'!$D$14*$B$14)/('Exhaust Gas Math'!$E$10*((-0.000000001)*N1550^3+(0.000002)*N1550^2-0.0012*N1550+1.3446)+L1551*'Exhaust Gas Math'!$D$14)</f>
        <v>1100</v>
      </c>
      <c r="O1551">
        <f t="shared" si="240"/>
        <v>101325</v>
      </c>
      <c r="P1551">
        <f>((-0.0000000008)*N1551^3+(0.000003)*N1551^2-0.004*N1551+2.013)*('Exhaust Gas Math'!$E$10/(L1551+'Exhaust Gas Math'!$E$10))+(357.45*N1551^-1.004)*(L1551/(L1551+'Exhaust Gas Math'!$E$10))</f>
        <v>0.17819999999999947</v>
      </c>
      <c r="Q1551" s="9">
        <f t="shared" si="232"/>
        <v>0</v>
      </c>
      <c r="R1551" s="9">
        <f t="shared" si="233"/>
        <v>101325</v>
      </c>
      <c r="T1551">
        <f t="shared" si="241"/>
        <v>0.19337500000000801</v>
      </c>
      <c r="U1551">
        <f t="shared" si="242"/>
        <v>101325</v>
      </c>
    </row>
    <row r="1552" spans="3:21" x14ac:dyDescent="0.2">
      <c r="C1552" s="1"/>
      <c r="D1552" s="1"/>
      <c r="E1552" s="1">
        <v>0.193500000000008</v>
      </c>
      <c r="F1552" s="10">
        <f t="shared" si="234"/>
        <v>5.0332792497800427E-2</v>
      </c>
      <c r="G1552" s="9">
        <f t="shared" si="235"/>
        <v>16.113755704580473</v>
      </c>
      <c r="H1552" s="9">
        <f t="shared" si="236"/>
        <v>0</v>
      </c>
      <c r="I1552" s="9">
        <f t="shared" si="237"/>
        <v>0</v>
      </c>
      <c r="J1552" s="10">
        <f t="shared" si="238"/>
        <v>3.9769296294121147E-5</v>
      </c>
      <c r="K1552" s="9">
        <f t="shared" si="239"/>
        <v>0</v>
      </c>
      <c r="L1552" s="9">
        <f>K1552*'Exhaust Gas Math'!$C$14</f>
        <v>0</v>
      </c>
      <c r="M1552" s="9">
        <f>(L1552/'Exhaust Gas Math'!$B$14)+('Exhaust Gas Math'!$D$10)</f>
        <v>4.4059320573952224E-4</v>
      </c>
      <c r="N1552">
        <f>('Exhaust Gas Math'!$E$10*((-0.000000001)*N1551^3+(0.000002)*N1551^2-0.0012*N1551+1.3446)*$B$15+L1552*'Exhaust Gas Math'!$D$14*$B$14)/('Exhaust Gas Math'!$E$10*((-0.000000001)*N1551^3+(0.000002)*N1551^2-0.0012*N1551+1.3446)+L1552*'Exhaust Gas Math'!$D$14)</f>
        <v>1100</v>
      </c>
      <c r="O1552">
        <f t="shared" si="240"/>
        <v>101325</v>
      </c>
      <c r="P1552">
        <f>((-0.0000000008)*N1552^3+(0.000003)*N1552^2-0.004*N1552+2.013)*('Exhaust Gas Math'!$E$10/(L1552+'Exhaust Gas Math'!$E$10))+(357.45*N1552^-1.004)*(L1552/(L1552+'Exhaust Gas Math'!$E$10))</f>
        <v>0.17819999999999947</v>
      </c>
      <c r="Q1552" s="9">
        <f t="shared" si="232"/>
        <v>0</v>
      </c>
      <c r="R1552" s="9">
        <f t="shared" si="233"/>
        <v>101325</v>
      </c>
      <c r="T1552">
        <f t="shared" si="241"/>
        <v>0.193500000000008</v>
      </c>
      <c r="U1552">
        <f t="shared" si="242"/>
        <v>101325</v>
      </c>
    </row>
    <row r="1553" spans="3:21" x14ac:dyDescent="0.2">
      <c r="C1553" s="1"/>
      <c r="D1553" s="1"/>
      <c r="E1553" s="1">
        <v>0.19362500000000801</v>
      </c>
      <c r="F1553" s="10">
        <f t="shared" si="234"/>
        <v>5.228750313218837E-2</v>
      </c>
      <c r="G1553" s="9">
        <f t="shared" si="235"/>
        <v>15.145535941977705</v>
      </c>
      <c r="H1553" s="9">
        <f t="shared" si="236"/>
        <v>0</v>
      </c>
      <c r="I1553" s="9">
        <f t="shared" si="237"/>
        <v>0</v>
      </c>
      <c r="J1553" s="10">
        <f t="shared" si="238"/>
        <v>3.9769296294121147E-5</v>
      </c>
      <c r="K1553" s="9">
        <f t="shared" si="239"/>
        <v>0</v>
      </c>
      <c r="L1553" s="9">
        <f>K1553*'Exhaust Gas Math'!$C$14</f>
        <v>0</v>
      </c>
      <c r="M1553" s="9">
        <f>(L1553/'Exhaust Gas Math'!$B$14)+('Exhaust Gas Math'!$D$10)</f>
        <v>4.4059320573952224E-4</v>
      </c>
      <c r="N1553">
        <f>('Exhaust Gas Math'!$E$10*((-0.000000001)*N1552^3+(0.000002)*N1552^2-0.0012*N1552+1.3446)*$B$15+L1553*'Exhaust Gas Math'!$D$14*$B$14)/('Exhaust Gas Math'!$E$10*((-0.000000001)*N1552^3+(0.000002)*N1552^2-0.0012*N1552+1.3446)+L1553*'Exhaust Gas Math'!$D$14)</f>
        <v>1100</v>
      </c>
      <c r="O1553">
        <f t="shared" si="240"/>
        <v>101325</v>
      </c>
      <c r="P1553">
        <f>((-0.0000000008)*N1553^3+(0.000003)*N1553^2-0.004*N1553+2.013)*('Exhaust Gas Math'!$E$10/(L1553+'Exhaust Gas Math'!$E$10))+(357.45*N1553^-1.004)*(L1553/(L1553+'Exhaust Gas Math'!$E$10))</f>
        <v>0.17819999999999947</v>
      </c>
      <c r="Q1553" s="9">
        <f t="shared" si="232"/>
        <v>0</v>
      </c>
      <c r="R1553" s="9">
        <f t="shared" si="233"/>
        <v>101325</v>
      </c>
      <c r="T1553">
        <f t="shared" si="241"/>
        <v>0.19362500000000801</v>
      </c>
      <c r="U1553">
        <f t="shared" si="242"/>
        <v>101325</v>
      </c>
    </row>
    <row r="1554" spans="3:21" x14ac:dyDescent="0.2">
      <c r="C1554" s="1"/>
      <c r="D1554" s="1"/>
      <c r="E1554" s="1">
        <v>0.193750000000008</v>
      </c>
      <c r="F1554" s="10">
        <f t="shared" si="234"/>
        <v>5.4115284963726196E-2</v>
      </c>
      <c r="G1554" s="9">
        <f t="shared" si="235"/>
        <v>14.083938913891249</v>
      </c>
      <c r="H1554" s="9">
        <f t="shared" si="236"/>
        <v>0</v>
      </c>
      <c r="I1554" s="9">
        <f t="shared" si="237"/>
        <v>0</v>
      </c>
      <c r="J1554" s="10">
        <f t="shared" si="238"/>
        <v>3.9769296294121147E-5</v>
      </c>
      <c r="K1554" s="9">
        <f t="shared" si="239"/>
        <v>0</v>
      </c>
      <c r="L1554" s="9">
        <f>K1554*'Exhaust Gas Math'!$C$14</f>
        <v>0</v>
      </c>
      <c r="M1554" s="9">
        <f>(L1554/'Exhaust Gas Math'!$B$14)+('Exhaust Gas Math'!$D$10)</f>
        <v>4.4059320573952224E-4</v>
      </c>
      <c r="N1554">
        <f>('Exhaust Gas Math'!$E$10*((-0.000000001)*N1553^3+(0.000002)*N1553^2-0.0012*N1553+1.3446)*$B$15+L1554*'Exhaust Gas Math'!$D$14*$B$14)/('Exhaust Gas Math'!$E$10*((-0.000000001)*N1553^3+(0.000002)*N1553^2-0.0012*N1553+1.3446)+L1554*'Exhaust Gas Math'!$D$14)</f>
        <v>1100</v>
      </c>
      <c r="O1554">
        <f t="shared" si="240"/>
        <v>101325</v>
      </c>
      <c r="P1554">
        <f>((-0.0000000008)*N1554^3+(0.000003)*N1554^2-0.004*N1554+2.013)*('Exhaust Gas Math'!$E$10/(L1554+'Exhaust Gas Math'!$E$10))+(357.45*N1554^-1.004)*(L1554/(L1554+'Exhaust Gas Math'!$E$10))</f>
        <v>0.17819999999999947</v>
      </c>
      <c r="Q1554" s="9">
        <f t="shared" si="232"/>
        <v>0</v>
      </c>
      <c r="R1554" s="9">
        <f t="shared" si="233"/>
        <v>101325</v>
      </c>
      <c r="T1554">
        <f t="shared" si="241"/>
        <v>0.193750000000008</v>
      </c>
      <c r="U1554">
        <f t="shared" si="242"/>
        <v>101325</v>
      </c>
    </row>
    <row r="1555" spans="3:21" x14ac:dyDescent="0.2">
      <c r="C1555" s="1"/>
      <c r="D1555" s="1"/>
      <c r="E1555" s="1">
        <v>0.19387500000000801</v>
      </c>
      <c r="F1555" s="10">
        <f t="shared" si="234"/>
        <v>5.5804869109624664E-2</v>
      </c>
      <c r="G1555" s="9">
        <f t="shared" si="235"/>
        <v>12.935509719015323</v>
      </c>
      <c r="H1555" s="9">
        <f t="shared" si="236"/>
        <v>0</v>
      </c>
      <c r="I1555" s="9">
        <f t="shared" si="237"/>
        <v>0</v>
      </c>
      <c r="J1555" s="10">
        <f t="shared" si="238"/>
        <v>3.9769296294121147E-5</v>
      </c>
      <c r="K1555" s="9">
        <f t="shared" si="239"/>
        <v>0</v>
      </c>
      <c r="L1555" s="9">
        <f>K1555*'Exhaust Gas Math'!$C$14</f>
        <v>0</v>
      </c>
      <c r="M1555" s="9">
        <f>(L1555/'Exhaust Gas Math'!$B$14)+('Exhaust Gas Math'!$D$10)</f>
        <v>4.4059320573952224E-4</v>
      </c>
      <c r="N1555">
        <f>('Exhaust Gas Math'!$E$10*((-0.000000001)*N1554^3+(0.000002)*N1554^2-0.0012*N1554+1.3446)*$B$15+L1555*'Exhaust Gas Math'!$D$14*$B$14)/('Exhaust Gas Math'!$E$10*((-0.000000001)*N1554^3+(0.000002)*N1554^2-0.0012*N1554+1.3446)+L1555*'Exhaust Gas Math'!$D$14)</f>
        <v>1100</v>
      </c>
      <c r="O1555">
        <f t="shared" si="240"/>
        <v>101325</v>
      </c>
      <c r="P1555">
        <f>((-0.0000000008)*N1555^3+(0.000003)*N1555^2-0.004*N1555+2.013)*('Exhaust Gas Math'!$E$10/(L1555+'Exhaust Gas Math'!$E$10))+(357.45*N1555^-1.004)*(L1555/(L1555+'Exhaust Gas Math'!$E$10))</f>
        <v>0.17819999999999947</v>
      </c>
      <c r="Q1555" s="9">
        <f t="shared" si="232"/>
        <v>0</v>
      </c>
      <c r="R1555" s="9">
        <f t="shared" si="233"/>
        <v>101325</v>
      </c>
      <c r="T1555">
        <f t="shared" si="241"/>
        <v>0.19387500000000801</v>
      </c>
      <c r="U1555">
        <f t="shared" si="242"/>
        <v>101325</v>
      </c>
    </row>
    <row r="1556" spans="3:21" x14ac:dyDescent="0.2">
      <c r="C1556" s="1"/>
      <c r="D1556" s="1"/>
      <c r="E1556" s="1">
        <v>0.194000000000008</v>
      </c>
      <c r="F1556" s="10">
        <f t="shared" si="234"/>
        <v>5.7345838721779611E-2</v>
      </c>
      <c r="G1556" s="9">
        <f t="shared" si="235"/>
        <v>11.707328805228396</v>
      </c>
      <c r="H1556" s="9">
        <f t="shared" si="236"/>
        <v>0</v>
      </c>
      <c r="I1556" s="9">
        <f t="shared" si="237"/>
        <v>0</v>
      </c>
      <c r="J1556" s="10">
        <f t="shared" si="238"/>
        <v>3.9769296294121147E-5</v>
      </c>
      <c r="K1556" s="9">
        <f t="shared" si="239"/>
        <v>0</v>
      </c>
      <c r="L1556" s="9">
        <f>K1556*'Exhaust Gas Math'!$C$14</f>
        <v>0</v>
      </c>
      <c r="M1556" s="9">
        <f>(L1556/'Exhaust Gas Math'!$B$14)+('Exhaust Gas Math'!$D$10)</f>
        <v>4.4059320573952224E-4</v>
      </c>
      <c r="N1556">
        <f>('Exhaust Gas Math'!$E$10*((-0.000000001)*N1555^3+(0.000002)*N1555^2-0.0012*N1555+1.3446)*$B$15+L1556*'Exhaust Gas Math'!$D$14*$B$14)/('Exhaust Gas Math'!$E$10*((-0.000000001)*N1555^3+(0.000002)*N1555^2-0.0012*N1555+1.3446)+L1556*'Exhaust Gas Math'!$D$14)</f>
        <v>1100</v>
      </c>
      <c r="O1556">
        <f t="shared" si="240"/>
        <v>101325</v>
      </c>
      <c r="P1556">
        <f>((-0.0000000008)*N1556^3+(0.000003)*N1556^2-0.004*N1556+2.013)*('Exhaust Gas Math'!$E$10/(L1556+'Exhaust Gas Math'!$E$10))+(357.45*N1556^-1.004)*(L1556/(L1556+'Exhaust Gas Math'!$E$10))</f>
        <v>0.17819999999999947</v>
      </c>
      <c r="Q1556" s="9">
        <f t="shared" si="232"/>
        <v>0</v>
      </c>
      <c r="R1556" s="9">
        <f t="shared" si="233"/>
        <v>101325</v>
      </c>
      <c r="T1556">
        <f t="shared" si="241"/>
        <v>0.194000000000008</v>
      </c>
      <c r="U1556">
        <f t="shared" si="242"/>
        <v>101325</v>
      </c>
    </row>
    <row r="1557" spans="3:21" x14ac:dyDescent="0.2">
      <c r="C1557" s="1"/>
      <c r="D1557" s="1"/>
      <c r="E1557" s="1">
        <v>0.19412500000000801</v>
      </c>
      <c r="F1557" s="10">
        <f t="shared" si="234"/>
        <v>5.8728693210108027E-2</v>
      </c>
      <c r="G1557" s="9">
        <f t="shared" si="235"/>
        <v>10.406968316275361</v>
      </c>
      <c r="H1557" s="9">
        <f t="shared" si="236"/>
        <v>0</v>
      </c>
      <c r="I1557" s="9">
        <f t="shared" si="237"/>
        <v>0</v>
      </c>
      <c r="J1557" s="10">
        <f t="shared" si="238"/>
        <v>3.9769296294121147E-5</v>
      </c>
      <c r="K1557" s="9">
        <f t="shared" si="239"/>
        <v>0</v>
      </c>
      <c r="L1557" s="9">
        <f>K1557*'Exhaust Gas Math'!$C$14</f>
        <v>0</v>
      </c>
      <c r="M1557" s="9">
        <f>(L1557/'Exhaust Gas Math'!$B$14)+('Exhaust Gas Math'!$D$10)</f>
        <v>4.4059320573952224E-4</v>
      </c>
      <c r="N1557">
        <f>('Exhaust Gas Math'!$E$10*((-0.000000001)*N1556^3+(0.000002)*N1556^2-0.0012*N1556+1.3446)*$B$15+L1557*'Exhaust Gas Math'!$D$14*$B$14)/('Exhaust Gas Math'!$E$10*((-0.000000001)*N1556^3+(0.000002)*N1556^2-0.0012*N1556+1.3446)+L1557*'Exhaust Gas Math'!$D$14)</f>
        <v>1100</v>
      </c>
      <c r="O1557">
        <f t="shared" si="240"/>
        <v>101325</v>
      </c>
      <c r="P1557">
        <f>((-0.0000000008)*N1557^3+(0.000003)*N1557^2-0.004*N1557+2.013)*('Exhaust Gas Math'!$E$10/(L1557+'Exhaust Gas Math'!$E$10))+(357.45*N1557^-1.004)*(L1557/(L1557+'Exhaust Gas Math'!$E$10))</f>
        <v>0.17819999999999947</v>
      </c>
      <c r="Q1557" s="9">
        <f t="shared" si="232"/>
        <v>0</v>
      </c>
      <c r="R1557" s="9">
        <f t="shared" si="233"/>
        <v>101325</v>
      </c>
      <c r="T1557">
        <f t="shared" si="241"/>
        <v>0.19412500000000801</v>
      </c>
      <c r="U1557">
        <f t="shared" si="242"/>
        <v>101325</v>
      </c>
    </row>
    <row r="1558" spans="3:21" x14ac:dyDescent="0.2">
      <c r="C1558" s="1"/>
      <c r="D1558" s="1"/>
      <c r="E1558" s="1">
        <v>0.194250000000008</v>
      </c>
      <c r="F1558" s="10">
        <f t="shared" si="234"/>
        <v>5.9944906816843599E-2</v>
      </c>
      <c r="G1558" s="9">
        <f t="shared" si="235"/>
        <v>9.0424454069843545</v>
      </c>
      <c r="H1558" s="9">
        <f t="shared" si="236"/>
        <v>0</v>
      </c>
      <c r="I1558" s="9">
        <f t="shared" si="237"/>
        <v>0</v>
      </c>
      <c r="J1558" s="10">
        <f t="shared" si="238"/>
        <v>3.9769296294121147E-5</v>
      </c>
      <c r="K1558" s="9">
        <f t="shared" si="239"/>
        <v>0</v>
      </c>
      <c r="L1558" s="9">
        <f>K1558*'Exhaust Gas Math'!$C$14</f>
        <v>0</v>
      </c>
      <c r="M1558" s="9">
        <f>(L1558/'Exhaust Gas Math'!$B$14)+('Exhaust Gas Math'!$D$10)</f>
        <v>4.4059320573952224E-4</v>
      </c>
      <c r="N1558">
        <f>('Exhaust Gas Math'!$E$10*((-0.000000001)*N1557^3+(0.000002)*N1557^2-0.0012*N1557+1.3446)*$B$15+L1558*'Exhaust Gas Math'!$D$14*$B$14)/('Exhaust Gas Math'!$E$10*((-0.000000001)*N1557^3+(0.000002)*N1557^2-0.0012*N1557+1.3446)+L1558*'Exhaust Gas Math'!$D$14)</f>
        <v>1100</v>
      </c>
      <c r="O1558">
        <f t="shared" si="240"/>
        <v>101325</v>
      </c>
      <c r="P1558">
        <f>((-0.0000000008)*N1558^3+(0.000003)*N1558^2-0.004*N1558+2.013)*('Exhaust Gas Math'!$E$10/(L1558+'Exhaust Gas Math'!$E$10))+(357.45*N1558^-1.004)*(L1558/(L1558+'Exhaust Gas Math'!$E$10))</f>
        <v>0.17819999999999947</v>
      </c>
      <c r="Q1558" s="9">
        <f t="shared" si="232"/>
        <v>0</v>
      </c>
      <c r="R1558" s="9">
        <f t="shared" si="233"/>
        <v>101325</v>
      </c>
      <c r="T1558">
        <f t="shared" si="241"/>
        <v>0.194250000000008</v>
      </c>
      <c r="U1558">
        <f t="shared" si="242"/>
        <v>101325</v>
      </c>
    </row>
    <row r="1559" spans="3:21" x14ac:dyDescent="0.2">
      <c r="C1559" s="1"/>
      <c r="D1559" s="1"/>
      <c r="E1559" s="1">
        <v>0.19437500000000801</v>
      </c>
      <c r="F1559" s="10">
        <f t="shared" si="234"/>
        <v>6.0986981180668906E-2</v>
      </c>
      <c r="G1559" s="9">
        <f t="shared" si="235"/>
        <v>7.6221728148408063</v>
      </c>
      <c r="H1559" s="9">
        <f t="shared" si="236"/>
        <v>0</v>
      </c>
      <c r="I1559" s="9">
        <f t="shared" si="237"/>
        <v>0</v>
      </c>
      <c r="J1559" s="10">
        <f t="shared" si="238"/>
        <v>3.9769296294121147E-5</v>
      </c>
      <c r="K1559" s="9">
        <f t="shared" si="239"/>
        <v>0</v>
      </c>
      <c r="L1559" s="9">
        <f>K1559*'Exhaust Gas Math'!$C$14</f>
        <v>0</v>
      </c>
      <c r="M1559" s="9">
        <f>(L1559/'Exhaust Gas Math'!$B$14)+('Exhaust Gas Math'!$D$10)</f>
        <v>4.4059320573952224E-4</v>
      </c>
      <c r="N1559">
        <f>('Exhaust Gas Math'!$E$10*((-0.000000001)*N1558^3+(0.000002)*N1558^2-0.0012*N1558+1.3446)*$B$15+L1559*'Exhaust Gas Math'!$D$14*$B$14)/('Exhaust Gas Math'!$E$10*((-0.000000001)*N1558^3+(0.000002)*N1558^2-0.0012*N1558+1.3446)+L1559*'Exhaust Gas Math'!$D$14)</f>
        <v>1100</v>
      </c>
      <c r="O1559">
        <f t="shared" si="240"/>
        <v>101325</v>
      </c>
      <c r="P1559">
        <f>((-0.0000000008)*N1559^3+(0.000003)*N1559^2-0.004*N1559+2.013)*('Exhaust Gas Math'!$E$10/(L1559+'Exhaust Gas Math'!$E$10))+(357.45*N1559^-1.004)*(L1559/(L1559+'Exhaust Gas Math'!$E$10))</f>
        <v>0.17819999999999947</v>
      </c>
      <c r="Q1559" s="9">
        <f t="shared" si="232"/>
        <v>0</v>
      </c>
      <c r="R1559" s="9">
        <f t="shared" si="233"/>
        <v>101325</v>
      </c>
      <c r="T1559">
        <f t="shared" si="241"/>
        <v>0.19437500000000801</v>
      </c>
      <c r="U1559">
        <f t="shared" si="242"/>
        <v>101325</v>
      </c>
    </row>
    <row r="1560" spans="3:21" x14ac:dyDescent="0.2">
      <c r="C1560" s="1"/>
      <c r="D1560" s="1"/>
      <c r="E1560" s="1">
        <v>0.194500000000008</v>
      </c>
      <c r="F1560" s="10">
        <f t="shared" si="234"/>
        <v>6.1848491566605546E-2</v>
      </c>
      <c r="G1560" s="9">
        <f t="shared" si="235"/>
        <v>6.1549069926646256</v>
      </c>
      <c r="H1560" s="9">
        <f t="shared" si="236"/>
        <v>0</v>
      </c>
      <c r="I1560" s="9">
        <f t="shared" si="237"/>
        <v>0</v>
      </c>
      <c r="J1560" s="10">
        <f t="shared" si="238"/>
        <v>3.9769296294121147E-5</v>
      </c>
      <c r="K1560" s="9">
        <f t="shared" si="239"/>
        <v>0</v>
      </c>
      <c r="L1560" s="9">
        <f>K1560*'Exhaust Gas Math'!$C$14</f>
        <v>0</v>
      </c>
      <c r="M1560" s="9">
        <f>(L1560/'Exhaust Gas Math'!$B$14)+('Exhaust Gas Math'!$D$10)</f>
        <v>4.4059320573952224E-4</v>
      </c>
      <c r="N1560">
        <f>('Exhaust Gas Math'!$E$10*((-0.000000001)*N1559^3+(0.000002)*N1559^2-0.0012*N1559+1.3446)*$B$15+L1560*'Exhaust Gas Math'!$D$14*$B$14)/('Exhaust Gas Math'!$E$10*((-0.000000001)*N1559^3+(0.000002)*N1559^2-0.0012*N1559+1.3446)+L1560*'Exhaust Gas Math'!$D$14)</f>
        <v>1100</v>
      </c>
      <c r="O1560">
        <f t="shared" si="240"/>
        <v>101325</v>
      </c>
      <c r="P1560">
        <f>((-0.0000000008)*N1560^3+(0.000003)*N1560^2-0.004*N1560+2.013)*('Exhaust Gas Math'!$E$10/(L1560+'Exhaust Gas Math'!$E$10))+(357.45*N1560^-1.004)*(L1560/(L1560+'Exhaust Gas Math'!$E$10))</f>
        <v>0.17819999999999947</v>
      </c>
      <c r="Q1560" s="9">
        <f t="shared" si="232"/>
        <v>0</v>
      </c>
      <c r="R1560" s="9">
        <f t="shared" si="233"/>
        <v>101325</v>
      </c>
      <c r="T1560">
        <f t="shared" si="241"/>
        <v>0.194500000000008</v>
      </c>
      <c r="U1560">
        <f t="shared" si="242"/>
        <v>101325</v>
      </c>
    </row>
    <row r="1561" spans="3:21" x14ac:dyDescent="0.2">
      <c r="C1561" s="1"/>
      <c r="D1561" s="1"/>
      <c r="E1561" s="1">
        <v>0.19462500000000801</v>
      </c>
      <c r="F1561" s="10">
        <f t="shared" si="234"/>
        <v>6.2524126476643585E-2</v>
      </c>
      <c r="G1561" s="9">
        <f t="shared" si="235"/>
        <v>4.6496941221638668</v>
      </c>
      <c r="H1561" s="9">
        <f t="shared" si="236"/>
        <v>0</v>
      </c>
      <c r="I1561" s="9">
        <f t="shared" si="237"/>
        <v>0</v>
      </c>
      <c r="J1561" s="10">
        <f t="shared" si="238"/>
        <v>3.9769296294121147E-5</v>
      </c>
      <c r="K1561" s="9">
        <f t="shared" si="239"/>
        <v>0</v>
      </c>
      <c r="L1561" s="9">
        <f>K1561*'Exhaust Gas Math'!$C$14</f>
        <v>0</v>
      </c>
      <c r="M1561" s="9">
        <f>(L1561/'Exhaust Gas Math'!$B$14)+('Exhaust Gas Math'!$D$10)</f>
        <v>4.4059320573952224E-4</v>
      </c>
      <c r="N1561">
        <f>('Exhaust Gas Math'!$E$10*((-0.000000001)*N1560^3+(0.000002)*N1560^2-0.0012*N1560+1.3446)*$B$15+L1561*'Exhaust Gas Math'!$D$14*$B$14)/('Exhaust Gas Math'!$E$10*((-0.000000001)*N1560^3+(0.000002)*N1560^2-0.0012*N1560+1.3446)+L1561*'Exhaust Gas Math'!$D$14)</f>
        <v>1100</v>
      </c>
      <c r="O1561">
        <f t="shared" si="240"/>
        <v>101325</v>
      </c>
      <c r="P1561">
        <f>((-0.0000000008)*N1561^3+(0.000003)*N1561^2-0.004*N1561+2.013)*('Exhaust Gas Math'!$E$10/(L1561+'Exhaust Gas Math'!$E$10))+(357.45*N1561^-1.004)*(L1561/(L1561+'Exhaust Gas Math'!$E$10))</f>
        <v>0.17819999999999947</v>
      </c>
      <c r="Q1561" s="9">
        <f t="shared" si="232"/>
        <v>0</v>
      </c>
      <c r="R1561" s="9">
        <f t="shared" si="233"/>
        <v>101325</v>
      </c>
      <c r="T1561">
        <f t="shared" si="241"/>
        <v>0.19462500000000801</v>
      </c>
      <c r="U1561">
        <f t="shared" si="242"/>
        <v>101325</v>
      </c>
    </row>
    <row r="1562" spans="3:21" x14ac:dyDescent="0.2">
      <c r="C1562" s="1"/>
      <c r="D1562" s="1"/>
      <c r="E1562" s="1">
        <v>0.194750000000008</v>
      </c>
      <c r="F1562" s="10">
        <f t="shared" si="234"/>
        <v>6.3009720396890803E-2</v>
      </c>
      <c r="G1562" s="9">
        <f t="shared" si="235"/>
        <v>3.115814341220045</v>
      </c>
      <c r="H1562" s="9">
        <f t="shared" si="236"/>
        <v>0</v>
      </c>
      <c r="I1562" s="9">
        <f t="shared" si="237"/>
        <v>0</v>
      </c>
      <c r="J1562" s="10">
        <f t="shared" si="238"/>
        <v>3.9769296294121147E-5</v>
      </c>
      <c r="K1562" s="9">
        <f t="shared" si="239"/>
        <v>0</v>
      </c>
      <c r="L1562" s="9">
        <f>K1562*'Exhaust Gas Math'!$C$14</f>
        <v>0</v>
      </c>
      <c r="M1562" s="9">
        <f>(L1562/'Exhaust Gas Math'!$B$14)+('Exhaust Gas Math'!$D$10)</f>
        <v>4.4059320573952224E-4</v>
      </c>
      <c r="N1562">
        <f>('Exhaust Gas Math'!$E$10*((-0.000000001)*N1561^3+(0.000002)*N1561^2-0.0012*N1561+1.3446)*$B$15+L1562*'Exhaust Gas Math'!$D$14*$B$14)/('Exhaust Gas Math'!$E$10*((-0.000000001)*N1561^3+(0.000002)*N1561^2-0.0012*N1561+1.3446)+L1562*'Exhaust Gas Math'!$D$14)</f>
        <v>1100</v>
      </c>
      <c r="O1562">
        <f t="shared" si="240"/>
        <v>101325</v>
      </c>
      <c r="P1562">
        <f>((-0.0000000008)*N1562^3+(0.000003)*N1562^2-0.004*N1562+2.013)*('Exhaust Gas Math'!$E$10/(L1562+'Exhaust Gas Math'!$E$10))+(357.45*N1562^-1.004)*(L1562/(L1562+'Exhaust Gas Math'!$E$10))</f>
        <v>0.17819999999999947</v>
      </c>
      <c r="Q1562" s="9">
        <f t="shared" si="232"/>
        <v>0</v>
      </c>
      <c r="R1562" s="9">
        <f t="shared" si="233"/>
        <v>101325</v>
      </c>
      <c r="T1562">
        <f t="shared" si="241"/>
        <v>0.194750000000008</v>
      </c>
      <c r="U1562">
        <f t="shared" si="242"/>
        <v>101325</v>
      </c>
    </row>
    <row r="1563" spans="3:21" x14ac:dyDescent="0.2">
      <c r="C1563" s="1"/>
      <c r="D1563" s="1"/>
      <c r="E1563" s="1">
        <v>0.19487500000000799</v>
      </c>
      <c r="F1563" s="10">
        <f t="shared" si="234"/>
        <v>6.3302279479352658E-2</v>
      </c>
      <c r="G1563" s="9">
        <f t="shared" si="235"/>
        <v>1.5627245287491942</v>
      </c>
      <c r="H1563" s="9">
        <f t="shared" si="236"/>
        <v>0</v>
      </c>
      <c r="I1563" s="9">
        <f t="shared" si="237"/>
        <v>0</v>
      </c>
      <c r="J1563" s="10">
        <f t="shared" si="238"/>
        <v>3.9769296294121147E-5</v>
      </c>
      <c r="K1563" s="9">
        <f t="shared" si="239"/>
        <v>0</v>
      </c>
      <c r="L1563" s="9">
        <f>K1563*'Exhaust Gas Math'!$C$14</f>
        <v>0</v>
      </c>
      <c r="M1563" s="9">
        <f>(L1563/'Exhaust Gas Math'!$B$14)+('Exhaust Gas Math'!$D$10)</f>
        <v>4.4059320573952224E-4</v>
      </c>
      <c r="N1563">
        <f>('Exhaust Gas Math'!$E$10*((-0.000000001)*N1562^3+(0.000002)*N1562^2-0.0012*N1562+1.3446)*$B$15+L1563*'Exhaust Gas Math'!$D$14*$B$14)/('Exhaust Gas Math'!$E$10*((-0.000000001)*N1562^3+(0.000002)*N1562^2-0.0012*N1562+1.3446)+L1563*'Exhaust Gas Math'!$D$14)</f>
        <v>1100</v>
      </c>
      <c r="O1563">
        <f t="shared" si="240"/>
        <v>101325</v>
      </c>
      <c r="P1563">
        <f>((-0.0000000008)*N1563^3+(0.000003)*N1563^2-0.004*N1563+2.013)*('Exhaust Gas Math'!$E$10/(L1563+'Exhaust Gas Math'!$E$10))+(357.45*N1563^-1.004)*(L1563/(L1563+'Exhaust Gas Math'!$E$10))</f>
        <v>0.17819999999999947</v>
      </c>
      <c r="Q1563" s="9">
        <f t="shared" si="232"/>
        <v>0</v>
      </c>
      <c r="R1563" s="9">
        <f t="shared" si="233"/>
        <v>101325</v>
      </c>
      <c r="T1563">
        <f t="shared" si="241"/>
        <v>0.19487500000000799</v>
      </c>
      <c r="U1563">
        <f t="shared" si="242"/>
        <v>101325</v>
      </c>
    </row>
    <row r="1564" spans="3:21" x14ac:dyDescent="0.2">
      <c r="C1564" s="1"/>
      <c r="D1564" s="1"/>
      <c r="E1564" s="1">
        <v>0.195000000000008</v>
      </c>
      <c r="F1564" s="10">
        <f t="shared" si="234"/>
        <v>6.3399999999999998E-2</v>
      </c>
      <c r="G1564" s="9">
        <f t="shared" si="235"/>
        <v>-1.0003288633267894E-10</v>
      </c>
      <c r="H1564" s="9">
        <f t="shared" si="236"/>
        <v>0</v>
      </c>
      <c r="I1564" s="9">
        <f t="shared" si="237"/>
        <v>0</v>
      </c>
      <c r="J1564" s="10">
        <f t="shared" si="238"/>
        <v>3.9769296294121147E-5</v>
      </c>
      <c r="K1564" s="9">
        <f t="shared" si="239"/>
        <v>0</v>
      </c>
      <c r="L1564" s="9">
        <f>K1564*'Exhaust Gas Math'!$C$14</f>
        <v>0</v>
      </c>
      <c r="M1564" s="9">
        <f>(L1564/'Exhaust Gas Math'!$B$14)+('Exhaust Gas Math'!$D$10)</f>
        <v>4.4059320573952224E-4</v>
      </c>
      <c r="N1564">
        <f>('Exhaust Gas Math'!$E$10*((-0.000000001)*N1563^3+(0.000002)*N1563^2-0.0012*N1563+1.3446)*$B$15+L1564*'Exhaust Gas Math'!$D$14*$B$14)/('Exhaust Gas Math'!$E$10*((-0.000000001)*N1563^3+(0.000002)*N1563^2-0.0012*N1563+1.3446)+L1564*'Exhaust Gas Math'!$D$14)</f>
        <v>1100</v>
      </c>
      <c r="O1564">
        <f t="shared" si="240"/>
        <v>101325</v>
      </c>
      <c r="P1564">
        <f>((-0.0000000008)*N1564^3+(0.000003)*N1564^2-0.004*N1564+2.013)*('Exhaust Gas Math'!$E$10/(L1564+'Exhaust Gas Math'!$E$10))+(357.45*N1564^-1.004)*(L1564/(L1564+'Exhaust Gas Math'!$E$10))</f>
        <v>0.17819999999999947</v>
      </c>
      <c r="Q1564" s="9">
        <f t="shared" si="232"/>
        <v>0</v>
      </c>
      <c r="R1564" s="9">
        <f t="shared" si="233"/>
        <v>101325</v>
      </c>
      <c r="T1564">
        <f t="shared" si="241"/>
        <v>0.195000000000008</v>
      </c>
      <c r="U1564">
        <f t="shared" si="242"/>
        <v>101325</v>
      </c>
    </row>
    <row r="1565" spans="3:21" x14ac:dyDescent="0.2">
      <c r="C1565" s="1"/>
      <c r="D1565" s="1"/>
      <c r="E1565" s="1">
        <v>0.19512500000000799</v>
      </c>
      <c r="F1565" s="10">
        <f t="shared" si="234"/>
        <v>6.3302279479327678E-2</v>
      </c>
      <c r="G1565" s="9">
        <f t="shared" si="235"/>
        <v>-1.5627245289486436</v>
      </c>
      <c r="H1565" s="9">
        <f t="shared" si="236"/>
        <v>0</v>
      </c>
      <c r="I1565" s="9">
        <f t="shared" si="237"/>
        <v>0</v>
      </c>
      <c r="J1565" s="10">
        <f t="shared" si="238"/>
        <v>3.9769296294121147E-5</v>
      </c>
      <c r="K1565" s="9">
        <f t="shared" si="239"/>
        <v>0</v>
      </c>
      <c r="L1565" s="9">
        <f>K1565*'Exhaust Gas Math'!$C$14</f>
        <v>0</v>
      </c>
      <c r="M1565" s="9">
        <f>(L1565/'Exhaust Gas Math'!$B$14)+('Exhaust Gas Math'!$D$10)</f>
        <v>4.4059320573952224E-4</v>
      </c>
      <c r="N1565">
        <f>('Exhaust Gas Math'!$E$10*((-0.000000001)*N1564^3+(0.000002)*N1564^2-0.0012*N1564+1.3446)*$B$15+L1565*'Exhaust Gas Math'!$D$14*$B$14)/('Exhaust Gas Math'!$E$10*((-0.000000001)*N1564^3+(0.000002)*N1564^2-0.0012*N1564+1.3446)+L1565*'Exhaust Gas Math'!$D$14)</f>
        <v>1100</v>
      </c>
      <c r="O1565">
        <f t="shared" si="240"/>
        <v>101325</v>
      </c>
      <c r="P1565">
        <f>((-0.0000000008)*N1565^3+(0.000003)*N1565^2-0.004*N1565+2.013)*('Exhaust Gas Math'!$E$10/(L1565+'Exhaust Gas Math'!$E$10))+(357.45*N1565^-1.004)*(L1565/(L1565+'Exhaust Gas Math'!$E$10))</f>
        <v>0.17819999999999947</v>
      </c>
      <c r="Q1565" s="9">
        <f t="shared" si="232"/>
        <v>0</v>
      </c>
      <c r="R1565" s="9">
        <f t="shared" si="233"/>
        <v>101325</v>
      </c>
      <c r="T1565">
        <f t="shared" si="241"/>
        <v>0.19512500000000799</v>
      </c>
      <c r="U1565">
        <f t="shared" si="242"/>
        <v>101325</v>
      </c>
    </row>
    <row r="1566" spans="3:21" x14ac:dyDescent="0.2">
      <c r="C1566" s="1"/>
      <c r="D1566" s="1"/>
      <c r="E1566" s="1">
        <v>0.195250000000008</v>
      </c>
      <c r="F1566" s="10">
        <f t="shared" si="234"/>
        <v>6.3009720396840913E-2</v>
      </c>
      <c r="G1566" s="9">
        <f t="shared" si="235"/>
        <v>-3.1158143414179271</v>
      </c>
      <c r="H1566" s="9">
        <f t="shared" si="236"/>
        <v>0</v>
      </c>
      <c r="I1566" s="9">
        <f t="shared" si="237"/>
        <v>0</v>
      </c>
      <c r="J1566" s="10">
        <f t="shared" si="238"/>
        <v>3.9769296294121147E-5</v>
      </c>
      <c r="K1566" s="9">
        <f t="shared" si="239"/>
        <v>0</v>
      </c>
      <c r="L1566" s="9">
        <f>K1566*'Exhaust Gas Math'!$C$14</f>
        <v>0</v>
      </c>
      <c r="M1566" s="9">
        <f>(L1566/'Exhaust Gas Math'!$B$14)+('Exhaust Gas Math'!$D$10)</f>
        <v>4.4059320573952224E-4</v>
      </c>
      <c r="N1566">
        <f>('Exhaust Gas Math'!$E$10*((-0.000000001)*N1565^3+(0.000002)*N1565^2-0.0012*N1565+1.3446)*$B$15+L1566*'Exhaust Gas Math'!$D$14*$B$14)/('Exhaust Gas Math'!$E$10*((-0.000000001)*N1565^3+(0.000002)*N1565^2-0.0012*N1565+1.3446)+L1566*'Exhaust Gas Math'!$D$14)</f>
        <v>1100</v>
      </c>
      <c r="O1566">
        <f t="shared" si="240"/>
        <v>101325</v>
      </c>
      <c r="P1566">
        <f>((-0.0000000008)*N1566^3+(0.000003)*N1566^2-0.004*N1566+2.013)*('Exhaust Gas Math'!$E$10/(L1566+'Exhaust Gas Math'!$E$10))+(357.45*N1566^-1.004)*(L1566/(L1566+'Exhaust Gas Math'!$E$10))</f>
        <v>0.17819999999999947</v>
      </c>
      <c r="Q1566" s="9">
        <f t="shared" si="232"/>
        <v>0</v>
      </c>
      <c r="R1566" s="9">
        <f t="shared" si="233"/>
        <v>101325</v>
      </c>
      <c r="T1566">
        <f t="shared" si="241"/>
        <v>0.195250000000008</v>
      </c>
      <c r="U1566">
        <f t="shared" si="242"/>
        <v>101325</v>
      </c>
    </row>
    <row r="1567" spans="3:21" x14ac:dyDescent="0.2">
      <c r="C1567" s="1"/>
      <c r="D1567" s="1"/>
      <c r="E1567" s="1">
        <v>0.19537500000000799</v>
      </c>
      <c r="F1567" s="10">
        <f t="shared" si="234"/>
        <v>6.2524126476569242E-2</v>
      </c>
      <c r="G1567" s="9">
        <f t="shared" si="235"/>
        <v>-4.6496941223584054</v>
      </c>
      <c r="H1567" s="9">
        <f t="shared" si="236"/>
        <v>0</v>
      </c>
      <c r="I1567" s="9">
        <f t="shared" si="237"/>
        <v>0</v>
      </c>
      <c r="J1567" s="10">
        <f t="shared" si="238"/>
        <v>3.9769296294121147E-5</v>
      </c>
      <c r="K1567" s="9">
        <f t="shared" si="239"/>
        <v>0</v>
      </c>
      <c r="L1567" s="9">
        <f>K1567*'Exhaust Gas Math'!$C$14</f>
        <v>0</v>
      </c>
      <c r="M1567" s="9">
        <f>(L1567/'Exhaust Gas Math'!$B$14)+('Exhaust Gas Math'!$D$10)</f>
        <v>4.4059320573952224E-4</v>
      </c>
      <c r="N1567">
        <f>('Exhaust Gas Math'!$E$10*((-0.000000001)*N1566^3+(0.000002)*N1566^2-0.0012*N1566+1.3446)*$B$15+L1567*'Exhaust Gas Math'!$D$14*$B$14)/('Exhaust Gas Math'!$E$10*((-0.000000001)*N1566^3+(0.000002)*N1566^2-0.0012*N1566+1.3446)+L1567*'Exhaust Gas Math'!$D$14)</f>
        <v>1100</v>
      </c>
      <c r="O1567">
        <f t="shared" si="240"/>
        <v>101325</v>
      </c>
      <c r="P1567">
        <f>((-0.0000000008)*N1567^3+(0.000003)*N1567^2-0.004*N1567+2.013)*('Exhaust Gas Math'!$E$10/(L1567+'Exhaust Gas Math'!$E$10))+(357.45*N1567^-1.004)*(L1567/(L1567+'Exhaust Gas Math'!$E$10))</f>
        <v>0.17819999999999947</v>
      </c>
      <c r="Q1567" s="9">
        <f t="shared" si="232"/>
        <v>0</v>
      </c>
      <c r="R1567" s="9">
        <f t="shared" si="233"/>
        <v>101325</v>
      </c>
      <c r="T1567">
        <f t="shared" si="241"/>
        <v>0.19537500000000799</v>
      </c>
      <c r="U1567">
        <f t="shared" si="242"/>
        <v>101325</v>
      </c>
    </row>
    <row r="1568" spans="3:21" x14ac:dyDescent="0.2">
      <c r="C1568" s="1"/>
      <c r="D1568" s="1"/>
      <c r="E1568" s="1">
        <v>0.195500000000008</v>
      </c>
      <c r="F1568" s="10">
        <f t="shared" si="234"/>
        <v>6.1848491566507152E-2</v>
      </c>
      <c r="G1568" s="9">
        <f t="shared" si="235"/>
        <v>-6.1549069928549001</v>
      </c>
      <c r="H1568" s="9">
        <f t="shared" si="236"/>
        <v>0</v>
      </c>
      <c r="I1568" s="9">
        <f t="shared" si="237"/>
        <v>0</v>
      </c>
      <c r="J1568" s="10">
        <f t="shared" si="238"/>
        <v>3.9769296294121147E-5</v>
      </c>
      <c r="K1568" s="9">
        <f t="shared" si="239"/>
        <v>0</v>
      </c>
      <c r="L1568" s="9">
        <f>K1568*'Exhaust Gas Math'!$C$14</f>
        <v>0</v>
      </c>
      <c r="M1568" s="9">
        <f>(L1568/'Exhaust Gas Math'!$B$14)+('Exhaust Gas Math'!$D$10)</f>
        <v>4.4059320573952224E-4</v>
      </c>
      <c r="N1568">
        <f>('Exhaust Gas Math'!$E$10*((-0.000000001)*N1567^3+(0.000002)*N1567^2-0.0012*N1567+1.3446)*$B$15+L1568*'Exhaust Gas Math'!$D$14*$B$14)/('Exhaust Gas Math'!$E$10*((-0.000000001)*N1567^3+(0.000002)*N1567^2-0.0012*N1567+1.3446)+L1568*'Exhaust Gas Math'!$D$14)</f>
        <v>1100</v>
      </c>
      <c r="O1568">
        <f t="shared" si="240"/>
        <v>101325</v>
      </c>
      <c r="P1568">
        <f>((-0.0000000008)*N1568^3+(0.000003)*N1568^2-0.004*N1568+2.013)*('Exhaust Gas Math'!$E$10/(L1568+'Exhaust Gas Math'!$E$10))+(357.45*N1568^-1.004)*(L1568/(L1568+'Exhaust Gas Math'!$E$10))</f>
        <v>0.17819999999999947</v>
      </c>
      <c r="Q1568" s="9">
        <f t="shared" si="232"/>
        <v>0</v>
      </c>
      <c r="R1568" s="9">
        <f t="shared" si="233"/>
        <v>101325</v>
      </c>
      <c r="T1568">
        <f t="shared" si="241"/>
        <v>0.195500000000008</v>
      </c>
      <c r="U1568">
        <f t="shared" si="242"/>
        <v>101325</v>
      </c>
    </row>
    <row r="1569" spans="3:21" x14ac:dyDescent="0.2">
      <c r="C1569" s="1"/>
      <c r="D1569" s="1"/>
      <c r="E1569" s="1">
        <v>0.19562500000000799</v>
      </c>
      <c r="F1569" s="10">
        <f t="shared" si="234"/>
        <v>6.0986981180546879E-2</v>
      </c>
      <c r="G1569" s="9">
        <f t="shared" si="235"/>
        <v>-7.6221728150259036</v>
      </c>
      <c r="H1569" s="9">
        <f t="shared" si="236"/>
        <v>0</v>
      </c>
      <c r="I1569" s="9">
        <f t="shared" si="237"/>
        <v>0</v>
      </c>
      <c r="J1569" s="10">
        <f t="shared" si="238"/>
        <v>3.9769296294121147E-5</v>
      </c>
      <c r="K1569" s="9">
        <f t="shared" si="239"/>
        <v>0</v>
      </c>
      <c r="L1569" s="9">
        <f>K1569*'Exhaust Gas Math'!$C$14</f>
        <v>0</v>
      </c>
      <c r="M1569" s="9">
        <f>(L1569/'Exhaust Gas Math'!$B$14)+('Exhaust Gas Math'!$D$10)</f>
        <v>4.4059320573952224E-4</v>
      </c>
      <c r="N1569">
        <f>('Exhaust Gas Math'!$E$10*((-0.000000001)*N1568^3+(0.000002)*N1568^2-0.0012*N1568+1.3446)*$B$15+L1569*'Exhaust Gas Math'!$D$14*$B$14)/('Exhaust Gas Math'!$E$10*((-0.000000001)*N1568^3+(0.000002)*N1568^2-0.0012*N1568+1.3446)+L1569*'Exhaust Gas Math'!$D$14)</f>
        <v>1100</v>
      </c>
      <c r="O1569">
        <f t="shared" si="240"/>
        <v>101325</v>
      </c>
      <c r="P1569">
        <f>((-0.0000000008)*N1569^3+(0.000003)*N1569^2-0.004*N1569+2.013)*('Exhaust Gas Math'!$E$10/(L1569+'Exhaust Gas Math'!$E$10))+(357.45*N1569^-1.004)*(L1569/(L1569+'Exhaust Gas Math'!$E$10))</f>
        <v>0.17819999999999947</v>
      </c>
      <c r="Q1569" s="9">
        <f t="shared" si="232"/>
        <v>0</v>
      </c>
      <c r="R1569" s="9">
        <f t="shared" si="233"/>
        <v>101325</v>
      </c>
      <c r="T1569">
        <f t="shared" si="241"/>
        <v>0.19562500000000799</v>
      </c>
      <c r="U1569">
        <f t="shared" si="242"/>
        <v>101325</v>
      </c>
    </row>
    <row r="1570" spans="3:21" x14ac:dyDescent="0.2">
      <c r="C1570" s="1"/>
      <c r="D1570" s="1"/>
      <c r="E1570" s="1">
        <v>0.195750000000008</v>
      </c>
      <c r="F1570" s="10">
        <f t="shared" si="234"/>
        <v>5.994490681669884E-2</v>
      </c>
      <c r="G1570" s="9">
        <f t="shared" si="235"/>
        <v>-9.0424454071628659</v>
      </c>
      <c r="H1570" s="9">
        <f t="shared" si="236"/>
        <v>0</v>
      </c>
      <c r="I1570" s="9">
        <f t="shared" si="237"/>
        <v>0</v>
      </c>
      <c r="J1570" s="10">
        <f t="shared" si="238"/>
        <v>3.9769296294121147E-5</v>
      </c>
      <c r="K1570" s="9">
        <f t="shared" si="239"/>
        <v>0</v>
      </c>
      <c r="L1570" s="9">
        <f>K1570*'Exhaust Gas Math'!$C$14</f>
        <v>0</v>
      </c>
      <c r="M1570" s="9">
        <f>(L1570/'Exhaust Gas Math'!$B$14)+('Exhaust Gas Math'!$D$10)</f>
        <v>4.4059320573952224E-4</v>
      </c>
      <c r="N1570">
        <f>('Exhaust Gas Math'!$E$10*((-0.000000001)*N1569^3+(0.000002)*N1569^2-0.0012*N1569+1.3446)*$B$15+L1570*'Exhaust Gas Math'!$D$14*$B$14)/('Exhaust Gas Math'!$E$10*((-0.000000001)*N1569^3+(0.000002)*N1569^2-0.0012*N1569+1.3446)+L1570*'Exhaust Gas Math'!$D$14)</f>
        <v>1100</v>
      </c>
      <c r="O1570">
        <f t="shared" si="240"/>
        <v>101325</v>
      </c>
      <c r="P1570">
        <f>((-0.0000000008)*N1570^3+(0.000003)*N1570^2-0.004*N1570+2.013)*('Exhaust Gas Math'!$E$10/(L1570+'Exhaust Gas Math'!$E$10))+(357.45*N1570^-1.004)*(L1570/(L1570+'Exhaust Gas Math'!$E$10))</f>
        <v>0.17819999999999947</v>
      </c>
      <c r="Q1570" s="9">
        <f t="shared" si="232"/>
        <v>0</v>
      </c>
      <c r="R1570" s="9">
        <f t="shared" si="233"/>
        <v>101325</v>
      </c>
      <c r="T1570">
        <f t="shared" si="241"/>
        <v>0.195750000000008</v>
      </c>
      <c r="U1570">
        <f t="shared" si="242"/>
        <v>101325</v>
      </c>
    </row>
    <row r="1571" spans="3:21" x14ac:dyDescent="0.2">
      <c r="C1571" s="1"/>
      <c r="D1571" s="1"/>
      <c r="E1571" s="1">
        <v>0.19587500000000799</v>
      </c>
      <c r="F1571" s="10">
        <f t="shared" si="234"/>
        <v>5.872869320994166E-2</v>
      </c>
      <c r="G1571" s="9">
        <f t="shared" si="235"/>
        <v>-10.406968316445944</v>
      </c>
      <c r="H1571" s="9">
        <f t="shared" si="236"/>
        <v>0</v>
      </c>
      <c r="I1571" s="9">
        <f t="shared" si="237"/>
        <v>0</v>
      </c>
      <c r="J1571" s="10">
        <f t="shared" si="238"/>
        <v>3.9769296294121147E-5</v>
      </c>
      <c r="K1571" s="9">
        <f t="shared" si="239"/>
        <v>0</v>
      </c>
      <c r="L1571" s="9">
        <f>K1571*'Exhaust Gas Math'!$C$14</f>
        <v>0</v>
      </c>
      <c r="M1571" s="9">
        <f>(L1571/'Exhaust Gas Math'!$B$14)+('Exhaust Gas Math'!$D$10)</f>
        <v>4.4059320573952224E-4</v>
      </c>
      <c r="N1571">
        <f>('Exhaust Gas Math'!$E$10*((-0.000000001)*N1570^3+(0.000002)*N1570^2-0.0012*N1570+1.3446)*$B$15+L1571*'Exhaust Gas Math'!$D$14*$B$14)/('Exhaust Gas Math'!$E$10*((-0.000000001)*N1570^3+(0.000002)*N1570^2-0.0012*N1570+1.3446)+L1571*'Exhaust Gas Math'!$D$14)</f>
        <v>1100</v>
      </c>
      <c r="O1571">
        <f t="shared" si="240"/>
        <v>101325</v>
      </c>
      <c r="P1571">
        <f>((-0.0000000008)*N1571^3+(0.000003)*N1571^2-0.004*N1571+2.013)*('Exhaust Gas Math'!$E$10/(L1571+'Exhaust Gas Math'!$E$10))+(357.45*N1571^-1.004)*(L1571/(L1571+'Exhaust Gas Math'!$E$10))</f>
        <v>0.17819999999999947</v>
      </c>
      <c r="Q1571" s="9">
        <f t="shared" si="232"/>
        <v>0</v>
      </c>
      <c r="R1571" s="9">
        <f t="shared" si="233"/>
        <v>101325</v>
      </c>
      <c r="T1571">
        <f t="shared" si="241"/>
        <v>0.19587500000000799</v>
      </c>
      <c r="U1571">
        <f t="shared" si="242"/>
        <v>101325</v>
      </c>
    </row>
    <row r="1572" spans="3:21" x14ac:dyDescent="0.2">
      <c r="C1572" s="1"/>
      <c r="D1572" s="1"/>
      <c r="E1572" s="1">
        <v>0.196000000000008</v>
      </c>
      <c r="F1572" s="10">
        <f t="shared" si="234"/>
        <v>5.7345838721592185E-2</v>
      </c>
      <c r="G1572" s="9">
        <f t="shared" si="235"/>
        <v>-11.70732880539048</v>
      </c>
      <c r="H1572" s="9">
        <f t="shared" si="236"/>
        <v>0</v>
      </c>
      <c r="I1572" s="9">
        <f t="shared" si="237"/>
        <v>0</v>
      </c>
      <c r="J1572" s="10">
        <f t="shared" si="238"/>
        <v>3.9769296294121147E-5</v>
      </c>
      <c r="K1572" s="9">
        <f t="shared" si="239"/>
        <v>0</v>
      </c>
      <c r="L1572" s="9">
        <f>K1572*'Exhaust Gas Math'!$C$14</f>
        <v>0</v>
      </c>
      <c r="M1572" s="9">
        <f>(L1572/'Exhaust Gas Math'!$B$14)+('Exhaust Gas Math'!$D$10)</f>
        <v>4.4059320573952224E-4</v>
      </c>
      <c r="N1572">
        <f>('Exhaust Gas Math'!$E$10*((-0.000000001)*N1571^3+(0.000002)*N1571^2-0.0012*N1571+1.3446)*$B$15+L1572*'Exhaust Gas Math'!$D$14*$B$14)/('Exhaust Gas Math'!$E$10*((-0.000000001)*N1571^3+(0.000002)*N1571^2-0.0012*N1571+1.3446)+L1572*'Exhaust Gas Math'!$D$14)</f>
        <v>1100</v>
      </c>
      <c r="O1572">
        <f t="shared" si="240"/>
        <v>101325</v>
      </c>
      <c r="P1572">
        <f>((-0.0000000008)*N1572^3+(0.000003)*N1572^2-0.004*N1572+2.013)*('Exhaust Gas Math'!$E$10/(L1572+'Exhaust Gas Math'!$E$10))+(357.45*N1572^-1.004)*(L1572/(L1572+'Exhaust Gas Math'!$E$10))</f>
        <v>0.17819999999999947</v>
      </c>
      <c r="Q1572" s="9">
        <f t="shared" si="232"/>
        <v>0</v>
      </c>
      <c r="R1572" s="9">
        <f t="shared" si="233"/>
        <v>101325</v>
      </c>
      <c r="T1572">
        <f t="shared" si="241"/>
        <v>0.196000000000008</v>
      </c>
      <c r="U1572">
        <f t="shared" si="242"/>
        <v>101325</v>
      </c>
    </row>
    <row r="1573" spans="3:21" x14ac:dyDescent="0.2">
      <c r="C1573" s="1"/>
      <c r="D1573" s="1"/>
      <c r="E1573" s="1">
        <v>0.19612500000000799</v>
      </c>
      <c r="F1573" s="10">
        <f t="shared" si="234"/>
        <v>5.5804869109417579E-2</v>
      </c>
      <c r="G1573" s="9">
        <f t="shared" si="235"/>
        <v>-12.935509719167669</v>
      </c>
      <c r="H1573" s="9">
        <f t="shared" si="236"/>
        <v>0</v>
      </c>
      <c r="I1573" s="9">
        <f t="shared" si="237"/>
        <v>0</v>
      </c>
      <c r="J1573" s="10">
        <f t="shared" si="238"/>
        <v>3.9769296294121147E-5</v>
      </c>
      <c r="K1573" s="9">
        <f t="shared" si="239"/>
        <v>0</v>
      </c>
      <c r="L1573" s="9">
        <f>K1573*'Exhaust Gas Math'!$C$14</f>
        <v>0</v>
      </c>
      <c r="M1573" s="9">
        <f>(L1573/'Exhaust Gas Math'!$B$14)+('Exhaust Gas Math'!$D$10)</f>
        <v>4.4059320573952224E-4</v>
      </c>
      <c r="N1573">
        <f>('Exhaust Gas Math'!$E$10*((-0.000000001)*N1572^3+(0.000002)*N1572^2-0.0012*N1572+1.3446)*$B$15+L1573*'Exhaust Gas Math'!$D$14*$B$14)/('Exhaust Gas Math'!$E$10*((-0.000000001)*N1572^3+(0.000002)*N1572^2-0.0012*N1572+1.3446)+L1573*'Exhaust Gas Math'!$D$14)</f>
        <v>1100</v>
      </c>
      <c r="O1573">
        <f t="shared" si="240"/>
        <v>101325</v>
      </c>
      <c r="P1573">
        <f>((-0.0000000008)*N1573^3+(0.000003)*N1573^2-0.004*N1573+2.013)*('Exhaust Gas Math'!$E$10/(L1573+'Exhaust Gas Math'!$E$10))+(357.45*N1573^-1.004)*(L1573/(L1573+'Exhaust Gas Math'!$E$10))</f>
        <v>0.17819999999999947</v>
      </c>
      <c r="Q1573" s="9">
        <f t="shared" si="232"/>
        <v>0</v>
      </c>
      <c r="R1573" s="9">
        <f t="shared" si="233"/>
        <v>101325</v>
      </c>
      <c r="T1573">
        <f t="shared" si="241"/>
        <v>0.19612500000000799</v>
      </c>
      <c r="U1573">
        <f t="shared" si="242"/>
        <v>101325</v>
      </c>
    </row>
    <row r="1574" spans="3:21" x14ac:dyDescent="0.2">
      <c r="C1574" s="1"/>
      <c r="D1574" s="1"/>
      <c r="E1574" s="1">
        <v>0.196250000000008</v>
      </c>
      <c r="F1574" s="10">
        <f t="shared" si="234"/>
        <v>5.4115284963500723E-2</v>
      </c>
      <c r="G1574" s="9">
        <f t="shared" si="235"/>
        <v>-14.083938914032917</v>
      </c>
      <c r="H1574" s="9">
        <f t="shared" si="236"/>
        <v>0</v>
      </c>
      <c r="I1574" s="9">
        <f t="shared" si="237"/>
        <v>0</v>
      </c>
      <c r="J1574" s="10">
        <f t="shared" si="238"/>
        <v>3.9769296294121147E-5</v>
      </c>
      <c r="K1574" s="9">
        <f t="shared" si="239"/>
        <v>0</v>
      </c>
      <c r="L1574" s="9">
        <f>K1574*'Exhaust Gas Math'!$C$14</f>
        <v>0</v>
      </c>
      <c r="M1574" s="9">
        <f>(L1574/'Exhaust Gas Math'!$B$14)+('Exhaust Gas Math'!$D$10)</f>
        <v>4.4059320573952224E-4</v>
      </c>
      <c r="N1574">
        <f>('Exhaust Gas Math'!$E$10*((-0.000000001)*N1573^3+(0.000002)*N1573^2-0.0012*N1573+1.3446)*$B$15+L1574*'Exhaust Gas Math'!$D$14*$B$14)/('Exhaust Gas Math'!$E$10*((-0.000000001)*N1573^3+(0.000002)*N1573^2-0.0012*N1573+1.3446)+L1574*'Exhaust Gas Math'!$D$14)</f>
        <v>1100</v>
      </c>
      <c r="O1574">
        <f t="shared" si="240"/>
        <v>101325</v>
      </c>
      <c r="P1574">
        <f>((-0.0000000008)*N1574^3+(0.000003)*N1574^2-0.004*N1574+2.013)*('Exhaust Gas Math'!$E$10/(L1574+'Exhaust Gas Math'!$E$10))+(357.45*N1574^-1.004)*(L1574/(L1574+'Exhaust Gas Math'!$E$10))</f>
        <v>0.17819999999999947</v>
      </c>
      <c r="Q1574" s="9">
        <f t="shared" si="232"/>
        <v>0</v>
      </c>
      <c r="R1574" s="9">
        <f t="shared" si="233"/>
        <v>101325</v>
      </c>
      <c r="T1574">
        <f t="shared" si="241"/>
        <v>0.196250000000008</v>
      </c>
      <c r="U1574">
        <f t="shared" si="242"/>
        <v>101325</v>
      </c>
    </row>
    <row r="1575" spans="3:21" x14ac:dyDescent="0.2">
      <c r="C1575" s="1"/>
      <c r="D1575" s="1"/>
      <c r="E1575" s="1">
        <v>0.19637500000000799</v>
      </c>
      <c r="F1575" s="10">
        <f t="shared" si="234"/>
        <v>5.2287503131945898E-2</v>
      </c>
      <c r="G1575" s="9">
        <f t="shared" si="235"/>
        <v>-15.145535942107822</v>
      </c>
      <c r="H1575" s="9">
        <f t="shared" si="236"/>
        <v>0</v>
      </c>
      <c r="I1575" s="9">
        <f t="shared" si="237"/>
        <v>0</v>
      </c>
      <c r="J1575" s="10">
        <f t="shared" si="238"/>
        <v>3.9769296294121147E-5</v>
      </c>
      <c r="K1575" s="9">
        <f t="shared" si="239"/>
        <v>0</v>
      </c>
      <c r="L1575" s="9">
        <f>K1575*'Exhaust Gas Math'!$C$14</f>
        <v>0</v>
      </c>
      <c r="M1575" s="9">
        <f>(L1575/'Exhaust Gas Math'!$B$14)+('Exhaust Gas Math'!$D$10)</f>
        <v>4.4059320573952224E-4</v>
      </c>
      <c r="N1575">
        <f>('Exhaust Gas Math'!$E$10*((-0.000000001)*N1574^3+(0.000002)*N1574^2-0.0012*N1574+1.3446)*$B$15+L1575*'Exhaust Gas Math'!$D$14*$B$14)/('Exhaust Gas Math'!$E$10*((-0.000000001)*N1574^3+(0.000002)*N1574^2-0.0012*N1574+1.3446)+L1575*'Exhaust Gas Math'!$D$14)</f>
        <v>1100</v>
      </c>
      <c r="O1575">
        <f t="shared" si="240"/>
        <v>101325</v>
      </c>
      <c r="P1575">
        <f>((-0.0000000008)*N1575^3+(0.000003)*N1575^2-0.004*N1575+2.013)*('Exhaust Gas Math'!$E$10/(L1575+'Exhaust Gas Math'!$E$10))+(357.45*N1575^-1.004)*(L1575/(L1575+'Exhaust Gas Math'!$E$10))</f>
        <v>0.17819999999999947</v>
      </c>
      <c r="Q1575" s="9">
        <f t="shared" si="232"/>
        <v>0</v>
      </c>
      <c r="R1575" s="9">
        <f t="shared" si="233"/>
        <v>101325</v>
      </c>
      <c r="T1575">
        <f t="shared" si="241"/>
        <v>0.19637500000000799</v>
      </c>
      <c r="U1575">
        <f t="shared" si="242"/>
        <v>101325</v>
      </c>
    </row>
    <row r="1576" spans="3:21" x14ac:dyDescent="0.2">
      <c r="C1576" s="1"/>
      <c r="D1576" s="1"/>
      <c r="E1576" s="1">
        <v>0.196500000000008</v>
      </c>
      <c r="F1576" s="10">
        <f t="shared" si="234"/>
        <v>5.033279249754246E-2</v>
      </c>
      <c r="G1576" s="9">
        <f t="shared" si="235"/>
        <v>-16.113755704698232</v>
      </c>
      <c r="H1576" s="9">
        <f t="shared" si="236"/>
        <v>0</v>
      </c>
      <c r="I1576" s="9">
        <f t="shared" si="237"/>
        <v>0</v>
      </c>
      <c r="J1576" s="10">
        <f t="shared" si="238"/>
        <v>3.9769296294121147E-5</v>
      </c>
      <c r="K1576" s="9">
        <f t="shared" si="239"/>
        <v>0</v>
      </c>
      <c r="L1576" s="9">
        <f>K1576*'Exhaust Gas Math'!$C$14</f>
        <v>0</v>
      </c>
      <c r="M1576" s="9">
        <f>(L1576/'Exhaust Gas Math'!$B$14)+('Exhaust Gas Math'!$D$10)</f>
        <v>4.4059320573952224E-4</v>
      </c>
      <c r="N1576">
        <f>('Exhaust Gas Math'!$E$10*((-0.000000001)*N1575^3+(0.000002)*N1575^2-0.0012*N1575+1.3446)*$B$15+L1576*'Exhaust Gas Math'!$D$14*$B$14)/('Exhaust Gas Math'!$E$10*((-0.000000001)*N1575^3+(0.000002)*N1575^2-0.0012*N1575+1.3446)+L1576*'Exhaust Gas Math'!$D$14)</f>
        <v>1100</v>
      </c>
      <c r="O1576">
        <f t="shared" si="240"/>
        <v>101325</v>
      </c>
      <c r="P1576">
        <f>((-0.0000000008)*N1576^3+(0.000003)*N1576^2-0.004*N1576+2.013)*('Exhaust Gas Math'!$E$10/(L1576+'Exhaust Gas Math'!$E$10))+(357.45*N1576^-1.004)*(L1576/(L1576+'Exhaust Gas Math'!$E$10))</f>
        <v>0.17819999999999947</v>
      </c>
      <c r="Q1576" s="9">
        <f t="shared" si="232"/>
        <v>0</v>
      </c>
      <c r="R1576" s="9">
        <f t="shared" si="233"/>
        <v>101325</v>
      </c>
      <c r="T1576">
        <f t="shared" si="241"/>
        <v>0.196500000000008</v>
      </c>
      <c r="U1576">
        <f t="shared" si="242"/>
        <v>101325</v>
      </c>
    </row>
    <row r="1577" spans="3:21" x14ac:dyDescent="0.2">
      <c r="C1577" s="1"/>
      <c r="D1577" s="1"/>
      <c r="E1577" s="1">
        <v>0.19662500000000799</v>
      </c>
      <c r="F1577" s="10">
        <f t="shared" si="234"/>
        <v>4.8263204501359777E-2</v>
      </c>
      <c r="G1577" s="9">
        <f t="shared" si="235"/>
        <v>-16.98262880500149</v>
      </c>
      <c r="H1577" s="9">
        <f t="shared" si="236"/>
        <v>0</v>
      </c>
      <c r="I1577" s="9">
        <f t="shared" si="237"/>
        <v>0</v>
      </c>
      <c r="J1577" s="10">
        <f t="shared" si="238"/>
        <v>3.9769296294121147E-5</v>
      </c>
      <c r="K1577" s="9">
        <f t="shared" si="239"/>
        <v>0</v>
      </c>
      <c r="L1577" s="9">
        <f>K1577*'Exhaust Gas Math'!$C$14</f>
        <v>0</v>
      </c>
      <c r="M1577" s="9">
        <f>(L1577/'Exhaust Gas Math'!$B$14)+('Exhaust Gas Math'!$D$10)</f>
        <v>4.4059320573952224E-4</v>
      </c>
      <c r="N1577">
        <f>('Exhaust Gas Math'!$E$10*((-0.000000001)*N1576^3+(0.000002)*N1576^2-0.0012*N1576+1.3446)*$B$15+L1577*'Exhaust Gas Math'!$D$14*$B$14)/('Exhaust Gas Math'!$E$10*((-0.000000001)*N1576^3+(0.000002)*N1576^2-0.0012*N1576+1.3446)+L1577*'Exhaust Gas Math'!$D$14)</f>
        <v>1100</v>
      </c>
      <c r="O1577">
        <f t="shared" si="240"/>
        <v>101325</v>
      </c>
      <c r="P1577">
        <f>((-0.0000000008)*N1577^3+(0.000003)*N1577^2-0.004*N1577+2.013)*('Exhaust Gas Math'!$E$10/(L1577+'Exhaust Gas Math'!$E$10))+(357.45*N1577^-1.004)*(L1577/(L1577+'Exhaust Gas Math'!$E$10))</f>
        <v>0.17819999999999947</v>
      </c>
      <c r="Q1577" s="9">
        <f t="shared" si="232"/>
        <v>0</v>
      </c>
      <c r="R1577" s="9">
        <f t="shared" si="233"/>
        <v>101325</v>
      </c>
      <c r="T1577">
        <f t="shared" si="241"/>
        <v>0.19662500000000799</v>
      </c>
      <c r="U1577">
        <f t="shared" si="242"/>
        <v>101325</v>
      </c>
    </row>
    <row r="1578" spans="3:21" x14ac:dyDescent="0.2">
      <c r="C1578" s="1"/>
      <c r="D1578" s="1"/>
      <c r="E1578" s="1">
        <v>0.196750000000008</v>
      </c>
      <c r="F1578" s="10">
        <f t="shared" si="234"/>
        <v>4.6091498841601804E-2</v>
      </c>
      <c r="G1578" s="9">
        <f t="shared" si="235"/>
        <v>-17.746798351424779</v>
      </c>
      <c r="H1578" s="9">
        <f t="shared" si="236"/>
        <v>0</v>
      </c>
      <c r="I1578" s="9">
        <f t="shared" si="237"/>
        <v>0</v>
      </c>
      <c r="J1578" s="10">
        <f t="shared" si="238"/>
        <v>3.9769296294121147E-5</v>
      </c>
      <c r="K1578" s="9">
        <f t="shared" si="239"/>
        <v>0</v>
      </c>
      <c r="L1578" s="9">
        <f>K1578*'Exhaust Gas Math'!$C$14</f>
        <v>0</v>
      </c>
      <c r="M1578" s="9">
        <f>(L1578/'Exhaust Gas Math'!$B$14)+('Exhaust Gas Math'!$D$10)</f>
        <v>4.4059320573952224E-4</v>
      </c>
      <c r="N1578">
        <f>('Exhaust Gas Math'!$E$10*((-0.000000001)*N1577^3+(0.000002)*N1577^2-0.0012*N1577+1.3446)*$B$15+L1578*'Exhaust Gas Math'!$D$14*$B$14)/('Exhaust Gas Math'!$E$10*((-0.000000001)*N1577^3+(0.000002)*N1577^2-0.0012*N1577+1.3446)+L1578*'Exhaust Gas Math'!$D$14)</f>
        <v>1100</v>
      </c>
      <c r="O1578">
        <f t="shared" si="240"/>
        <v>101325</v>
      </c>
      <c r="P1578">
        <f>((-0.0000000008)*N1578^3+(0.000003)*N1578^2-0.004*N1578+2.013)*('Exhaust Gas Math'!$E$10/(L1578+'Exhaust Gas Math'!$E$10))+(357.45*N1578^-1.004)*(L1578/(L1578+'Exhaust Gas Math'!$E$10))</f>
        <v>0.17819999999999947</v>
      </c>
      <c r="Q1578" s="9">
        <f t="shared" si="232"/>
        <v>0</v>
      </c>
      <c r="R1578" s="9">
        <f t="shared" si="233"/>
        <v>101325</v>
      </c>
      <c r="T1578">
        <f t="shared" si="241"/>
        <v>0.196750000000008</v>
      </c>
      <c r="U1578">
        <f t="shared" si="242"/>
        <v>101325</v>
      </c>
    </row>
    <row r="1579" spans="3:21" x14ac:dyDescent="0.2">
      <c r="C1579" s="1"/>
      <c r="D1579" s="1"/>
      <c r="E1579" s="1">
        <v>0.19687500000000799</v>
      </c>
      <c r="F1579" s="10">
        <f t="shared" si="234"/>
        <v>4.3831064805826374E-2</v>
      </c>
      <c r="G1579" s="9">
        <f t="shared" si="235"/>
        <v>-18.401552984602244</v>
      </c>
      <c r="H1579" s="9">
        <f t="shared" si="236"/>
        <v>0</v>
      </c>
      <c r="I1579" s="9">
        <f t="shared" si="237"/>
        <v>0</v>
      </c>
      <c r="J1579" s="10">
        <f t="shared" si="238"/>
        <v>3.9769296294121147E-5</v>
      </c>
      <c r="K1579" s="9">
        <f t="shared" si="239"/>
        <v>0</v>
      </c>
      <c r="L1579" s="9">
        <f>K1579*'Exhaust Gas Math'!$C$14</f>
        <v>0</v>
      </c>
      <c r="M1579" s="9">
        <f>(L1579/'Exhaust Gas Math'!$B$14)+('Exhaust Gas Math'!$D$10)</f>
        <v>4.4059320573952224E-4</v>
      </c>
      <c r="N1579">
        <f>('Exhaust Gas Math'!$E$10*((-0.000000001)*N1578^3+(0.000002)*N1578^2-0.0012*N1578+1.3446)*$B$15+L1579*'Exhaust Gas Math'!$D$14*$B$14)/('Exhaust Gas Math'!$E$10*((-0.000000001)*N1578^3+(0.000002)*N1578^2-0.0012*N1578+1.3446)+L1579*'Exhaust Gas Math'!$D$14)</f>
        <v>1100</v>
      </c>
      <c r="O1579">
        <f t="shared" si="240"/>
        <v>101325</v>
      </c>
      <c r="P1579">
        <f>((-0.0000000008)*N1579^3+(0.000003)*N1579^2-0.004*N1579+2.013)*('Exhaust Gas Math'!$E$10/(L1579+'Exhaust Gas Math'!$E$10))+(357.45*N1579^-1.004)*(L1579/(L1579+'Exhaust Gas Math'!$E$10))</f>
        <v>0.17819999999999947</v>
      </c>
      <c r="Q1579" s="9">
        <f t="shared" si="232"/>
        <v>0</v>
      </c>
      <c r="R1579" s="9">
        <f t="shared" si="233"/>
        <v>101325</v>
      </c>
      <c r="T1579">
        <f t="shared" si="241"/>
        <v>0.19687500000000799</v>
      </c>
      <c r="U1579">
        <f t="shared" si="242"/>
        <v>101325</v>
      </c>
    </row>
    <row r="1580" spans="3:21" x14ac:dyDescent="0.2">
      <c r="C1580" s="1"/>
      <c r="D1580" s="1"/>
      <c r="E1580" s="1">
        <v>0.197000000000008</v>
      </c>
      <c r="F1580" s="10">
        <f t="shared" si="234"/>
        <v>4.1495838721534201E-2</v>
      </c>
      <c r="G1580" s="9">
        <f t="shared" si="235"/>
        <v>-18.94285592449242</v>
      </c>
      <c r="H1580" s="9">
        <f t="shared" si="236"/>
        <v>0</v>
      </c>
      <c r="I1580" s="9">
        <f t="shared" si="237"/>
        <v>0</v>
      </c>
      <c r="J1580" s="10">
        <f t="shared" si="238"/>
        <v>3.9769296294121147E-5</v>
      </c>
      <c r="K1580" s="9">
        <f t="shared" si="239"/>
        <v>0</v>
      </c>
      <c r="L1580" s="9">
        <f>K1580*'Exhaust Gas Math'!$C$14</f>
        <v>0</v>
      </c>
      <c r="M1580" s="9">
        <f>(L1580/'Exhaust Gas Math'!$B$14)+('Exhaust Gas Math'!$D$10)</f>
        <v>4.4059320573952224E-4</v>
      </c>
      <c r="N1580">
        <f>('Exhaust Gas Math'!$E$10*((-0.000000001)*N1579^3+(0.000002)*N1579^2-0.0012*N1579+1.3446)*$B$15+L1580*'Exhaust Gas Math'!$D$14*$B$14)/('Exhaust Gas Math'!$E$10*((-0.000000001)*N1579^3+(0.000002)*N1579^2-0.0012*N1579+1.3446)+L1580*'Exhaust Gas Math'!$D$14)</f>
        <v>1100</v>
      </c>
      <c r="O1580">
        <f t="shared" si="240"/>
        <v>101325</v>
      </c>
      <c r="P1580">
        <f>((-0.0000000008)*N1580^3+(0.000003)*N1580^2-0.004*N1580+2.013)*('Exhaust Gas Math'!$E$10/(L1580+'Exhaust Gas Math'!$E$10))+(357.45*N1580^-1.004)*(L1580/(L1580+'Exhaust Gas Math'!$E$10))</f>
        <v>0.17819999999999947</v>
      </c>
      <c r="Q1580" s="9">
        <f t="shared" ref="Q1580:Q1643" si="243">H1580*-0.5*P1580*G1580^2</f>
        <v>0</v>
      </c>
      <c r="R1580" s="9">
        <f t="shared" ref="R1580:R1643" si="244">Q1580+O1580</f>
        <v>101325</v>
      </c>
      <c r="T1580">
        <f t="shared" si="241"/>
        <v>0.197000000000008</v>
      </c>
      <c r="U1580">
        <f t="shared" si="242"/>
        <v>101325</v>
      </c>
    </row>
    <row r="1581" spans="3:21" x14ac:dyDescent="0.2">
      <c r="C1581" s="1"/>
      <c r="D1581" s="1"/>
      <c r="E1581" s="1">
        <v>0.19712500000000799</v>
      </c>
      <c r="F1581" s="10">
        <f t="shared" si="234"/>
        <v>3.9100218034077268E-2</v>
      </c>
      <c r="G1581" s="9">
        <f t="shared" si="235"/>
        <v>-19.3673698584692</v>
      </c>
      <c r="H1581" s="9">
        <f t="shared" si="236"/>
        <v>0</v>
      </c>
      <c r="I1581" s="9">
        <f t="shared" si="237"/>
        <v>0</v>
      </c>
      <c r="J1581" s="10">
        <f t="shared" si="238"/>
        <v>3.9769296294121147E-5</v>
      </c>
      <c r="K1581" s="9">
        <f t="shared" si="239"/>
        <v>0</v>
      </c>
      <c r="L1581" s="9">
        <f>K1581*'Exhaust Gas Math'!$C$14</f>
        <v>0</v>
      </c>
      <c r="M1581" s="9">
        <f>(L1581/'Exhaust Gas Math'!$B$14)+('Exhaust Gas Math'!$D$10)</f>
        <v>4.4059320573952224E-4</v>
      </c>
      <c r="N1581">
        <f>('Exhaust Gas Math'!$E$10*((-0.000000001)*N1580^3+(0.000002)*N1580^2-0.0012*N1580+1.3446)*$B$15+L1581*'Exhaust Gas Math'!$D$14*$B$14)/('Exhaust Gas Math'!$E$10*((-0.000000001)*N1580^3+(0.000002)*N1580^2-0.0012*N1580+1.3446)+L1581*'Exhaust Gas Math'!$D$14)</f>
        <v>1100</v>
      </c>
      <c r="O1581">
        <f t="shared" si="240"/>
        <v>101325</v>
      </c>
      <c r="P1581">
        <f>((-0.0000000008)*N1581^3+(0.000003)*N1581^2-0.004*N1581+2.013)*('Exhaust Gas Math'!$E$10/(L1581+'Exhaust Gas Math'!$E$10))+(357.45*N1581^-1.004)*(L1581/(L1581+'Exhaust Gas Math'!$E$10))</f>
        <v>0.17819999999999947</v>
      </c>
      <c r="Q1581" s="9">
        <f t="shared" si="243"/>
        <v>0</v>
      </c>
      <c r="R1581" s="9">
        <f t="shared" si="244"/>
        <v>101325</v>
      </c>
      <c r="T1581">
        <f t="shared" si="241"/>
        <v>0.19712500000000799</v>
      </c>
      <c r="U1581">
        <f t="shared" si="242"/>
        <v>101325</v>
      </c>
    </row>
    <row r="1582" spans="3:21" x14ac:dyDescent="0.2">
      <c r="C1582" s="1"/>
      <c r="D1582" s="1"/>
      <c r="E1582" s="1">
        <v>0.197250000000008</v>
      </c>
      <c r="F1582" s="10">
        <f t="shared" si="234"/>
        <v>3.665897254161804E-2</v>
      </c>
      <c r="G1582" s="9">
        <f t="shared" si="235"/>
        <v>-19.672477516964513</v>
      </c>
      <c r="H1582" s="9">
        <f t="shared" si="236"/>
        <v>0</v>
      </c>
      <c r="I1582" s="9">
        <f t="shared" si="237"/>
        <v>0</v>
      </c>
      <c r="J1582" s="10">
        <f t="shared" si="238"/>
        <v>3.9769296294121147E-5</v>
      </c>
      <c r="K1582" s="9">
        <f t="shared" si="239"/>
        <v>0</v>
      </c>
      <c r="L1582" s="9">
        <f>K1582*'Exhaust Gas Math'!$C$14</f>
        <v>0</v>
      </c>
      <c r="M1582" s="9">
        <f>(L1582/'Exhaust Gas Math'!$B$14)+('Exhaust Gas Math'!$D$10)</f>
        <v>4.4059320573952224E-4</v>
      </c>
      <c r="N1582">
        <f>('Exhaust Gas Math'!$E$10*((-0.000000001)*N1581^3+(0.000002)*N1581^2-0.0012*N1581+1.3446)*$B$15+L1582*'Exhaust Gas Math'!$D$14*$B$14)/('Exhaust Gas Math'!$E$10*((-0.000000001)*N1581^3+(0.000002)*N1581^2-0.0012*N1581+1.3446)+L1582*'Exhaust Gas Math'!$D$14)</f>
        <v>1100</v>
      </c>
      <c r="O1582">
        <f t="shared" si="240"/>
        <v>101325</v>
      </c>
      <c r="P1582">
        <f>((-0.0000000008)*N1582^3+(0.000003)*N1582^2-0.004*N1582+2.013)*('Exhaust Gas Math'!$E$10/(L1582+'Exhaust Gas Math'!$E$10))+(357.45*N1582^-1.004)*(L1582/(L1582+'Exhaust Gas Math'!$E$10))</f>
        <v>0.17819999999999947</v>
      </c>
      <c r="Q1582" s="9">
        <f t="shared" si="243"/>
        <v>0</v>
      </c>
      <c r="R1582" s="9">
        <f t="shared" si="244"/>
        <v>101325</v>
      </c>
      <c r="T1582">
        <f t="shared" si="241"/>
        <v>0.197250000000008</v>
      </c>
      <c r="U1582">
        <f t="shared" si="242"/>
        <v>101325</v>
      </c>
    </row>
    <row r="1583" spans="3:21" x14ac:dyDescent="0.2">
      <c r="C1583" s="1"/>
      <c r="D1583" s="1"/>
      <c r="E1583" s="1">
        <v>0.19737500000000799</v>
      </c>
      <c r="F1583" s="10">
        <f t="shared" si="234"/>
        <v>3.4187153334414036E-2</v>
      </c>
      <c r="G1583" s="9">
        <f t="shared" si="235"/>
        <v>-19.856297809805149</v>
      </c>
      <c r="H1583" s="9">
        <f t="shared" si="236"/>
        <v>0</v>
      </c>
      <c r="I1583" s="9">
        <f t="shared" si="237"/>
        <v>0</v>
      </c>
      <c r="J1583" s="10">
        <f t="shared" si="238"/>
        <v>3.9769296294121147E-5</v>
      </c>
      <c r="K1583" s="9">
        <f t="shared" si="239"/>
        <v>0</v>
      </c>
      <c r="L1583" s="9">
        <f>K1583*'Exhaust Gas Math'!$C$14</f>
        <v>0</v>
      </c>
      <c r="M1583" s="9">
        <f>(L1583/'Exhaust Gas Math'!$B$14)+('Exhaust Gas Math'!$D$10)</f>
        <v>4.4059320573952224E-4</v>
      </c>
      <c r="N1583">
        <f>('Exhaust Gas Math'!$E$10*((-0.000000001)*N1582^3+(0.000002)*N1582^2-0.0012*N1582+1.3446)*$B$15+L1583*'Exhaust Gas Math'!$D$14*$B$14)/('Exhaust Gas Math'!$E$10*((-0.000000001)*N1582^3+(0.000002)*N1582^2-0.0012*N1582+1.3446)+L1583*'Exhaust Gas Math'!$D$14)</f>
        <v>1100</v>
      </c>
      <c r="O1583">
        <f t="shared" si="240"/>
        <v>101325</v>
      </c>
      <c r="P1583">
        <f>((-0.0000000008)*N1583^3+(0.000003)*N1583^2-0.004*N1583+2.013)*('Exhaust Gas Math'!$E$10/(L1583+'Exhaust Gas Math'!$E$10))+(357.45*N1583^-1.004)*(L1583/(L1583+'Exhaust Gas Math'!$E$10))</f>
        <v>0.17819999999999947</v>
      </c>
      <c r="Q1583" s="9">
        <f t="shared" si="243"/>
        <v>0</v>
      </c>
      <c r="R1583" s="9">
        <f t="shared" si="244"/>
        <v>101325</v>
      </c>
      <c r="T1583">
        <f t="shared" si="241"/>
        <v>0.19737500000000799</v>
      </c>
      <c r="U1583">
        <f t="shared" si="242"/>
        <v>101325</v>
      </c>
    </row>
    <row r="1584" spans="3:21" x14ac:dyDescent="0.2">
      <c r="C1584" s="1"/>
      <c r="D1584" s="1"/>
      <c r="E1584" s="1">
        <v>0.197500000000008</v>
      </c>
      <c r="F1584" s="10">
        <f t="shared" si="234"/>
        <v>3.1699999999840515E-2</v>
      </c>
      <c r="G1584" s="9">
        <f t="shared" si="235"/>
        <v>-19.917697423759289</v>
      </c>
      <c r="H1584" s="9">
        <f t="shared" si="236"/>
        <v>0</v>
      </c>
      <c r="I1584" s="9">
        <f t="shared" si="237"/>
        <v>0</v>
      </c>
      <c r="J1584" s="10">
        <f t="shared" si="238"/>
        <v>3.9769296294121147E-5</v>
      </c>
      <c r="K1584" s="9">
        <f t="shared" si="239"/>
        <v>0</v>
      </c>
      <c r="L1584" s="9">
        <f>K1584*'Exhaust Gas Math'!$C$14</f>
        <v>0</v>
      </c>
      <c r="M1584" s="9">
        <f>(L1584/'Exhaust Gas Math'!$B$14)+('Exhaust Gas Math'!$D$10)</f>
        <v>4.4059320573952224E-4</v>
      </c>
      <c r="N1584">
        <f>('Exhaust Gas Math'!$E$10*((-0.000000001)*N1583^3+(0.000002)*N1583^2-0.0012*N1583+1.3446)*$B$15+L1584*'Exhaust Gas Math'!$D$14*$B$14)/('Exhaust Gas Math'!$E$10*((-0.000000001)*N1583^3+(0.000002)*N1583^2-0.0012*N1583+1.3446)+L1584*'Exhaust Gas Math'!$D$14)</f>
        <v>1100</v>
      </c>
      <c r="O1584">
        <f t="shared" si="240"/>
        <v>101325</v>
      </c>
      <c r="P1584">
        <f>((-0.0000000008)*N1584^3+(0.000003)*N1584^2-0.004*N1584+2.013)*('Exhaust Gas Math'!$E$10/(L1584+'Exhaust Gas Math'!$E$10))+(357.45*N1584^-1.004)*(L1584/(L1584+'Exhaust Gas Math'!$E$10))</f>
        <v>0.17819999999999947</v>
      </c>
      <c r="Q1584" s="9">
        <f t="shared" si="243"/>
        <v>0</v>
      </c>
      <c r="R1584" s="9">
        <f t="shared" si="244"/>
        <v>101325</v>
      </c>
      <c r="T1584">
        <f t="shared" si="241"/>
        <v>0.197500000000008</v>
      </c>
      <c r="U1584">
        <f t="shared" si="242"/>
        <v>101325</v>
      </c>
    </row>
    <row r="1585" spans="3:21" x14ac:dyDescent="0.2">
      <c r="C1585" s="1"/>
      <c r="D1585" s="1"/>
      <c r="E1585" s="1">
        <v>0.19762500000000799</v>
      </c>
      <c r="F1585" s="10">
        <f t="shared" si="234"/>
        <v>2.9212846665268868E-2</v>
      </c>
      <c r="G1585" s="9">
        <f t="shared" si="235"/>
        <v>-19.856297809789467</v>
      </c>
      <c r="H1585" s="9">
        <f t="shared" si="236"/>
        <v>0</v>
      </c>
      <c r="I1585" s="9">
        <f t="shared" si="237"/>
        <v>0</v>
      </c>
      <c r="J1585" s="10">
        <f t="shared" si="238"/>
        <v>3.9769296294121147E-5</v>
      </c>
      <c r="K1585" s="9">
        <f t="shared" si="239"/>
        <v>0</v>
      </c>
      <c r="L1585" s="9">
        <f>K1585*'Exhaust Gas Math'!$C$14</f>
        <v>0</v>
      </c>
      <c r="M1585" s="9">
        <f>(L1585/'Exhaust Gas Math'!$B$14)+('Exhaust Gas Math'!$D$10)</f>
        <v>4.4059320573952224E-4</v>
      </c>
      <c r="N1585">
        <f>('Exhaust Gas Math'!$E$10*((-0.000000001)*N1584^3+(0.000002)*N1584^2-0.0012*N1584+1.3446)*$B$15+L1585*'Exhaust Gas Math'!$D$14*$B$14)/('Exhaust Gas Math'!$E$10*((-0.000000001)*N1584^3+(0.000002)*N1584^2-0.0012*N1584+1.3446)+L1585*'Exhaust Gas Math'!$D$14)</f>
        <v>1100</v>
      </c>
      <c r="O1585">
        <f t="shared" si="240"/>
        <v>101325</v>
      </c>
      <c r="P1585">
        <f>((-0.0000000008)*N1585^3+(0.000003)*N1585^2-0.004*N1585+2.013)*('Exhaust Gas Math'!$E$10/(L1585+'Exhaust Gas Math'!$E$10))+(357.45*N1585^-1.004)*(L1585/(L1585+'Exhaust Gas Math'!$E$10))</f>
        <v>0.17819999999999947</v>
      </c>
      <c r="Q1585" s="9">
        <f t="shared" si="243"/>
        <v>0</v>
      </c>
      <c r="R1585" s="9">
        <f t="shared" si="244"/>
        <v>101325</v>
      </c>
      <c r="T1585">
        <f t="shared" si="241"/>
        <v>0.19762500000000799</v>
      </c>
      <c r="U1585">
        <f t="shared" si="242"/>
        <v>101325</v>
      </c>
    </row>
    <row r="1586" spans="3:21" x14ac:dyDescent="0.2">
      <c r="C1586" s="1"/>
      <c r="D1586" s="1"/>
      <c r="E1586" s="1">
        <v>0.197750000000008</v>
      </c>
      <c r="F1586" s="10">
        <f t="shared" si="234"/>
        <v>2.6741027458067352E-2</v>
      </c>
      <c r="G1586" s="9">
        <f t="shared" si="235"/>
        <v>-19.672477516933206</v>
      </c>
      <c r="H1586" s="9">
        <f t="shared" si="236"/>
        <v>0</v>
      </c>
      <c r="I1586" s="9">
        <f t="shared" si="237"/>
        <v>0</v>
      </c>
      <c r="J1586" s="10">
        <f t="shared" si="238"/>
        <v>3.9769296294121147E-5</v>
      </c>
      <c r="K1586" s="9">
        <f t="shared" si="239"/>
        <v>0</v>
      </c>
      <c r="L1586" s="9">
        <f>K1586*'Exhaust Gas Math'!$C$14</f>
        <v>0</v>
      </c>
      <c r="M1586" s="9">
        <f>(L1586/'Exhaust Gas Math'!$B$14)+('Exhaust Gas Math'!$D$10)</f>
        <v>4.4059320573952224E-4</v>
      </c>
      <c r="N1586">
        <f>('Exhaust Gas Math'!$E$10*((-0.000000001)*N1585^3+(0.000002)*N1585^2-0.0012*N1585+1.3446)*$B$15+L1586*'Exhaust Gas Math'!$D$14*$B$14)/('Exhaust Gas Math'!$E$10*((-0.000000001)*N1585^3+(0.000002)*N1585^2-0.0012*N1585+1.3446)+L1586*'Exhaust Gas Math'!$D$14)</f>
        <v>1100</v>
      </c>
      <c r="O1586">
        <f t="shared" si="240"/>
        <v>101325</v>
      </c>
      <c r="P1586">
        <f>((-0.0000000008)*N1586^3+(0.000003)*N1586^2-0.004*N1586+2.013)*('Exhaust Gas Math'!$E$10/(L1586+'Exhaust Gas Math'!$E$10))+(357.45*N1586^-1.004)*(L1586/(L1586+'Exhaust Gas Math'!$E$10))</f>
        <v>0.17819999999999947</v>
      </c>
      <c r="Q1586" s="9">
        <f t="shared" si="243"/>
        <v>0</v>
      </c>
      <c r="R1586" s="9">
        <f t="shared" si="244"/>
        <v>101325</v>
      </c>
      <c r="T1586">
        <f t="shared" si="241"/>
        <v>0.197750000000008</v>
      </c>
      <c r="U1586">
        <f t="shared" si="242"/>
        <v>101325</v>
      </c>
    </row>
    <row r="1587" spans="3:21" x14ac:dyDescent="0.2">
      <c r="C1587" s="1"/>
      <c r="D1587" s="1"/>
      <c r="E1587" s="1">
        <v>0.19787500000000799</v>
      </c>
      <c r="F1587" s="10">
        <f t="shared" si="234"/>
        <v>2.4299781965613006E-2</v>
      </c>
      <c r="G1587" s="9">
        <f t="shared" si="235"/>
        <v>-19.367369858422478</v>
      </c>
      <c r="H1587" s="9">
        <f t="shared" si="236"/>
        <v>0</v>
      </c>
      <c r="I1587" s="9">
        <f t="shared" si="237"/>
        <v>0</v>
      </c>
      <c r="J1587" s="10">
        <f t="shared" si="238"/>
        <v>3.9769296294121147E-5</v>
      </c>
      <c r="K1587" s="9">
        <f t="shared" si="239"/>
        <v>0</v>
      </c>
      <c r="L1587" s="9">
        <f>K1587*'Exhaust Gas Math'!$C$14</f>
        <v>0</v>
      </c>
      <c r="M1587" s="9">
        <f>(L1587/'Exhaust Gas Math'!$B$14)+('Exhaust Gas Math'!$D$10)</f>
        <v>4.4059320573952224E-4</v>
      </c>
      <c r="N1587">
        <f>('Exhaust Gas Math'!$E$10*((-0.000000001)*N1586^3+(0.000002)*N1586^2-0.0012*N1586+1.3446)*$B$15+L1587*'Exhaust Gas Math'!$D$14*$B$14)/('Exhaust Gas Math'!$E$10*((-0.000000001)*N1586^3+(0.000002)*N1586^2-0.0012*N1586+1.3446)+L1587*'Exhaust Gas Math'!$D$14)</f>
        <v>1100</v>
      </c>
      <c r="O1587">
        <f t="shared" si="240"/>
        <v>101325</v>
      </c>
      <c r="P1587">
        <f>((-0.0000000008)*N1587^3+(0.000003)*N1587^2-0.004*N1587+2.013)*('Exhaust Gas Math'!$E$10/(L1587+'Exhaust Gas Math'!$E$10))+(357.45*N1587^-1.004)*(L1587/(L1587+'Exhaust Gas Math'!$E$10))</f>
        <v>0.17819999999999947</v>
      </c>
      <c r="Q1587" s="9">
        <f t="shared" si="243"/>
        <v>0</v>
      </c>
      <c r="R1587" s="9">
        <f t="shared" si="244"/>
        <v>101325</v>
      </c>
      <c r="T1587">
        <f t="shared" si="241"/>
        <v>0.19787500000000799</v>
      </c>
      <c r="U1587">
        <f t="shared" si="242"/>
        <v>101325</v>
      </c>
    </row>
    <row r="1588" spans="3:21" x14ac:dyDescent="0.2">
      <c r="C1588" s="1"/>
      <c r="D1588" s="1"/>
      <c r="E1588" s="1">
        <v>0.198000000000008</v>
      </c>
      <c r="F1588" s="10">
        <f t="shared" si="234"/>
        <v>2.1904161278162429E-2</v>
      </c>
      <c r="G1588" s="9">
        <f t="shared" si="235"/>
        <v>-18.942855924430489</v>
      </c>
      <c r="H1588" s="9">
        <f t="shared" si="236"/>
        <v>0</v>
      </c>
      <c r="I1588" s="9">
        <f t="shared" si="237"/>
        <v>0</v>
      </c>
      <c r="J1588" s="10">
        <f t="shared" si="238"/>
        <v>3.9769296294121147E-5</v>
      </c>
      <c r="K1588" s="9">
        <f t="shared" si="239"/>
        <v>0</v>
      </c>
      <c r="L1588" s="9">
        <f>K1588*'Exhaust Gas Math'!$C$14</f>
        <v>0</v>
      </c>
      <c r="M1588" s="9">
        <f>(L1588/'Exhaust Gas Math'!$B$14)+('Exhaust Gas Math'!$D$10)</f>
        <v>4.4059320573952224E-4</v>
      </c>
      <c r="N1588">
        <f>('Exhaust Gas Math'!$E$10*((-0.000000001)*N1587^3+(0.000002)*N1587^2-0.0012*N1587+1.3446)*$B$15+L1588*'Exhaust Gas Math'!$D$14*$B$14)/('Exhaust Gas Math'!$E$10*((-0.000000001)*N1587^3+(0.000002)*N1587^2-0.0012*N1587+1.3446)+L1588*'Exhaust Gas Math'!$D$14)</f>
        <v>1100</v>
      </c>
      <c r="O1588">
        <f t="shared" si="240"/>
        <v>101325</v>
      </c>
      <c r="P1588">
        <f>((-0.0000000008)*N1588^3+(0.000003)*N1588^2-0.004*N1588+2.013)*('Exhaust Gas Math'!$E$10/(L1588+'Exhaust Gas Math'!$E$10))+(357.45*N1588^-1.004)*(L1588/(L1588+'Exhaust Gas Math'!$E$10))</f>
        <v>0.17819999999999947</v>
      </c>
      <c r="Q1588" s="9">
        <f t="shared" si="243"/>
        <v>0</v>
      </c>
      <c r="R1588" s="9">
        <f t="shared" si="244"/>
        <v>101325</v>
      </c>
      <c r="T1588">
        <f t="shared" si="241"/>
        <v>0.198000000000008</v>
      </c>
      <c r="U1588">
        <f t="shared" si="242"/>
        <v>101325</v>
      </c>
    </row>
    <row r="1589" spans="3:21" x14ac:dyDescent="0.2">
      <c r="C1589" s="1"/>
      <c r="D1589" s="1"/>
      <c r="E1589" s="1">
        <v>0.19812500000000899</v>
      </c>
      <c r="F1589" s="10">
        <f t="shared" si="234"/>
        <v>1.9568935193861034E-2</v>
      </c>
      <c r="G1589" s="9">
        <f t="shared" si="235"/>
        <v>-18.40155298452089</v>
      </c>
      <c r="H1589" s="9">
        <f t="shared" si="236"/>
        <v>0</v>
      </c>
      <c r="I1589" s="9">
        <f t="shared" si="237"/>
        <v>0</v>
      </c>
      <c r="J1589" s="10">
        <f t="shared" si="238"/>
        <v>3.9769296294121147E-5</v>
      </c>
      <c r="K1589" s="9">
        <f t="shared" si="239"/>
        <v>0</v>
      </c>
      <c r="L1589" s="9">
        <f>K1589*'Exhaust Gas Math'!$C$14</f>
        <v>0</v>
      </c>
      <c r="M1589" s="9">
        <f>(L1589/'Exhaust Gas Math'!$B$14)+('Exhaust Gas Math'!$D$10)</f>
        <v>4.4059320573952224E-4</v>
      </c>
      <c r="N1589">
        <f>('Exhaust Gas Math'!$E$10*((-0.000000001)*N1588^3+(0.000002)*N1588^2-0.0012*N1588+1.3446)*$B$15+L1589*'Exhaust Gas Math'!$D$14*$B$14)/('Exhaust Gas Math'!$E$10*((-0.000000001)*N1588^3+(0.000002)*N1588^2-0.0012*N1588+1.3446)+L1589*'Exhaust Gas Math'!$D$14)</f>
        <v>1100</v>
      </c>
      <c r="O1589">
        <f t="shared" si="240"/>
        <v>101325</v>
      </c>
      <c r="P1589">
        <f>((-0.0000000008)*N1589^3+(0.000003)*N1589^2-0.004*N1589+2.013)*('Exhaust Gas Math'!$E$10/(L1589+'Exhaust Gas Math'!$E$10))+(357.45*N1589^-1.004)*(L1589/(L1589+'Exhaust Gas Math'!$E$10))</f>
        <v>0.17819999999999947</v>
      </c>
      <c r="Q1589" s="9">
        <f t="shared" si="243"/>
        <v>0</v>
      </c>
      <c r="R1589" s="9">
        <f t="shared" si="244"/>
        <v>101325</v>
      </c>
      <c r="T1589">
        <f t="shared" si="241"/>
        <v>0.19812500000000899</v>
      </c>
      <c r="U1589">
        <f t="shared" si="242"/>
        <v>101325</v>
      </c>
    </row>
    <row r="1590" spans="3:21" x14ac:dyDescent="0.2">
      <c r="C1590" s="1"/>
      <c r="D1590" s="1"/>
      <c r="E1590" s="1">
        <v>0.198250000000009</v>
      </c>
      <c r="F1590" s="10">
        <f t="shared" si="234"/>
        <v>1.7308501158096727E-2</v>
      </c>
      <c r="G1590" s="9">
        <f t="shared" si="235"/>
        <v>-17.746798351328266</v>
      </c>
      <c r="H1590" s="9">
        <f t="shared" si="236"/>
        <v>0</v>
      </c>
      <c r="I1590" s="9">
        <f t="shared" si="237"/>
        <v>0</v>
      </c>
      <c r="J1590" s="10">
        <f t="shared" si="238"/>
        <v>3.9769296294121147E-5</v>
      </c>
      <c r="K1590" s="9">
        <f t="shared" si="239"/>
        <v>0</v>
      </c>
      <c r="L1590" s="9">
        <f>K1590*'Exhaust Gas Math'!$C$14</f>
        <v>0</v>
      </c>
      <c r="M1590" s="9">
        <f>(L1590/'Exhaust Gas Math'!$B$14)+('Exhaust Gas Math'!$D$10)</f>
        <v>4.4059320573952224E-4</v>
      </c>
      <c r="N1590">
        <f>('Exhaust Gas Math'!$E$10*((-0.000000001)*N1589^3+(0.000002)*N1589^2-0.0012*N1589+1.3446)*$B$15+L1590*'Exhaust Gas Math'!$D$14*$B$14)/('Exhaust Gas Math'!$E$10*((-0.000000001)*N1589^3+(0.000002)*N1589^2-0.0012*N1589+1.3446)+L1590*'Exhaust Gas Math'!$D$14)</f>
        <v>1100</v>
      </c>
      <c r="O1590">
        <f t="shared" si="240"/>
        <v>101325</v>
      </c>
      <c r="P1590">
        <f>((-0.0000000008)*N1590^3+(0.000003)*N1590^2-0.004*N1590+2.013)*('Exhaust Gas Math'!$E$10/(L1590+'Exhaust Gas Math'!$E$10))+(357.45*N1590^-1.004)*(L1590/(L1590+'Exhaust Gas Math'!$E$10))</f>
        <v>0.17819999999999947</v>
      </c>
      <c r="Q1590" s="9">
        <f t="shared" si="243"/>
        <v>0</v>
      </c>
      <c r="R1590" s="9">
        <f t="shared" si="244"/>
        <v>101325</v>
      </c>
      <c r="T1590">
        <f t="shared" si="241"/>
        <v>0.198250000000009</v>
      </c>
      <c r="U1590">
        <f t="shared" si="242"/>
        <v>101325</v>
      </c>
    </row>
    <row r="1591" spans="3:21" x14ac:dyDescent="0.2">
      <c r="C1591" s="1"/>
      <c r="D1591" s="1"/>
      <c r="E1591" s="1">
        <v>0.19837500000000899</v>
      </c>
      <c r="F1591" s="10">
        <f t="shared" si="234"/>
        <v>1.513679549835174E-2</v>
      </c>
      <c r="G1591" s="9">
        <f t="shared" si="235"/>
        <v>-16.982628804890414</v>
      </c>
      <c r="H1591" s="9">
        <f t="shared" si="236"/>
        <v>0</v>
      </c>
      <c r="I1591" s="9">
        <f t="shared" si="237"/>
        <v>0</v>
      </c>
      <c r="J1591" s="10">
        <f t="shared" si="238"/>
        <v>3.9769296294121147E-5</v>
      </c>
      <c r="K1591" s="9">
        <f t="shared" si="239"/>
        <v>0</v>
      </c>
      <c r="L1591" s="9">
        <f>K1591*'Exhaust Gas Math'!$C$14</f>
        <v>0</v>
      </c>
      <c r="M1591" s="9">
        <f>(L1591/'Exhaust Gas Math'!$B$14)+('Exhaust Gas Math'!$D$10)</f>
        <v>4.4059320573952224E-4</v>
      </c>
      <c r="N1591">
        <f>('Exhaust Gas Math'!$E$10*((-0.000000001)*N1590^3+(0.000002)*N1590^2-0.0012*N1590+1.3446)*$B$15+L1591*'Exhaust Gas Math'!$D$14*$B$14)/('Exhaust Gas Math'!$E$10*((-0.000000001)*N1590^3+(0.000002)*N1590^2-0.0012*N1590+1.3446)+L1591*'Exhaust Gas Math'!$D$14)</f>
        <v>1100</v>
      </c>
      <c r="O1591">
        <f t="shared" si="240"/>
        <v>101325</v>
      </c>
      <c r="P1591">
        <f>((-0.0000000008)*N1591^3+(0.000003)*N1591^2-0.004*N1591+2.013)*('Exhaust Gas Math'!$E$10/(L1591+'Exhaust Gas Math'!$E$10))+(357.45*N1591^-1.004)*(L1591/(L1591+'Exhaust Gas Math'!$E$10))</f>
        <v>0.17819999999999947</v>
      </c>
      <c r="Q1591" s="9">
        <f t="shared" si="243"/>
        <v>0</v>
      </c>
      <c r="R1591" s="9">
        <f t="shared" si="244"/>
        <v>101325</v>
      </c>
      <c r="T1591">
        <f t="shared" si="241"/>
        <v>0.19837500000000899</v>
      </c>
      <c r="U1591">
        <f t="shared" si="242"/>
        <v>101325</v>
      </c>
    </row>
    <row r="1592" spans="3:21" x14ac:dyDescent="0.2">
      <c r="C1592" s="1"/>
      <c r="D1592" s="1"/>
      <c r="E1592" s="1">
        <v>0.198500000000009</v>
      </c>
      <c r="F1592" s="10">
        <f t="shared" si="234"/>
        <v>1.3067207502183448E-2</v>
      </c>
      <c r="G1592" s="9">
        <f t="shared" si="235"/>
        <v>-16.113755704573109</v>
      </c>
      <c r="H1592" s="9">
        <f t="shared" si="236"/>
        <v>0</v>
      </c>
      <c r="I1592" s="9">
        <f t="shared" si="237"/>
        <v>0</v>
      </c>
      <c r="J1592" s="10">
        <f t="shared" si="238"/>
        <v>3.9769296294121147E-5</v>
      </c>
      <c r="K1592" s="9">
        <f t="shared" si="239"/>
        <v>0</v>
      </c>
      <c r="L1592" s="9">
        <f>K1592*'Exhaust Gas Math'!$C$14</f>
        <v>0</v>
      </c>
      <c r="M1592" s="9">
        <f>(L1592/'Exhaust Gas Math'!$B$14)+('Exhaust Gas Math'!$D$10)</f>
        <v>4.4059320573952224E-4</v>
      </c>
      <c r="N1592">
        <f>('Exhaust Gas Math'!$E$10*((-0.000000001)*N1591^3+(0.000002)*N1591^2-0.0012*N1591+1.3446)*$B$15+L1592*'Exhaust Gas Math'!$D$14*$B$14)/('Exhaust Gas Math'!$E$10*((-0.000000001)*N1591^3+(0.000002)*N1591^2-0.0012*N1591+1.3446)+L1592*'Exhaust Gas Math'!$D$14)</f>
        <v>1100</v>
      </c>
      <c r="O1592">
        <f t="shared" si="240"/>
        <v>101325</v>
      </c>
      <c r="P1592">
        <f>((-0.0000000008)*N1592^3+(0.000003)*N1592^2-0.004*N1592+2.013)*('Exhaust Gas Math'!$E$10/(L1592+'Exhaust Gas Math'!$E$10))+(357.45*N1592^-1.004)*(L1592/(L1592+'Exhaust Gas Math'!$E$10))</f>
        <v>0.17819999999999947</v>
      </c>
      <c r="Q1592" s="9">
        <f t="shared" si="243"/>
        <v>0</v>
      </c>
      <c r="R1592" s="9">
        <f t="shared" si="244"/>
        <v>101325</v>
      </c>
      <c r="T1592">
        <f t="shared" si="241"/>
        <v>0.198500000000009</v>
      </c>
      <c r="U1592">
        <f t="shared" si="242"/>
        <v>101325</v>
      </c>
    </row>
    <row r="1593" spans="3:21" x14ac:dyDescent="0.2">
      <c r="C1593" s="1"/>
      <c r="D1593" s="1"/>
      <c r="E1593" s="1">
        <v>0.19862500000000899</v>
      </c>
      <c r="F1593" s="10">
        <f t="shared" si="234"/>
        <v>1.1112496867797163E-2</v>
      </c>
      <c r="G1593" s="9">
        <f t="shared" si="235"/>
        <v>-15.145535941969941</v>
      </c>
      <c r="H1593" s="9">
        <f t="shared" si="236"/>
        <v>0</v>
      </c>
      <c r="I1593" s="9">
        <f t="shared" si="237"/>
        <v>0</v>
      </c>
      <c r="J1593" s="10">
        <f t="shared" si="238"/>
        <v>3.9769296294121147E-5</v>
      </c>
      <c r="K1593" s="9">
        <f t="shared" si="239"/>
        <v>0</v>
      </c>
      <c r="L1593" s="9">
        <f>K1593*'Exhaust Gas Math'!$C$14</f>
        <v>0</v>
      </c>
      <c r="M1593" s="9">
        <f>(L1593/'Exhaust Gas Math'!$B$14)+('Exhaust Gas Math'!$D$10)</f>
        <v>4.4059320573952224E-4</v>
      </c>
      <c r="N1593">
        <f>('Exhaust Gas Math'!$E$10*((-0.000000001)*N1592^3+(0.000002)*N1592^2-0.0012*N1592+1.3446)*$B$15+L1593*'Exhaust Gas Math'!$D$14*$B$14)/('Exhaust Gas Math'!$E$10*((-0.000000001)*N1592^3+(0.000002)*N1592^2-0.0012*N1592+1.3446)+L1593*'Exhaust Gas Math'!$D$14)</f>
        <v>1100</v>
      </c>
      <c r="O1593">
        <f t="shared" si="240"/>
        <v>101325</v>
      </c>
      <c r="P1593">
        <f>((-0.0000000008)*N1593^3+(0.000003)*N1593^2-0.004*N1593+2.013)*('Exhaust Gas Math'!$E$10/(L1593+'Exhaust Gas Math'!$E$10))+(357.45*N1593^-1.004)*(L1593/(L1593+'Exhaust Gas Math'!$E$10))</f>
        <v>0.17819999999999947</v>
      </c>
      <c r="Q1593" s="9">
        <f t="shared" si="243"/>
        <v>0</v>
      </c>
      <c r="R1593" s="9">
        <f t="shared" si="244"/>
        <v>101325</v>
      </c>
      <c r="T1593">
        <f t="shared" si="241"/>
        <v>0.19862500000000899</v>
      </c>
      <c r="U1593">
        <f t="shared" si="242"/>
        <v>101325</v>
      </c>
    </row>
    <row r="1594" spans="3:21" x14ac:dyDescent="0.2">
      <c r="C1594" s="1"/>
      <c r="D1594" s="1"/>
      <c r="E1594" s="1">
        <v>0.198750000000009</v>
      </c>
      <c r="F1594" s="10">
        <f t="shared" si="234"/>
        <v>9.2847150362597164E-3</v>
      </c>
      <c r="G1594" s="9">
        <f t="shared" si="235"/>
        <v>-14.083938913882395</v>
      </c>
      <c r="H1594" s="9">
        <f t="shared" si="236"/>
        <v>0</v>
      </c>
      <c r="I1594" s="9">
        <f t="shared" si="237"/>
        <v>0</v>
      </c>
      <c r="J1594" s="10">
        <f t="shared" si="238"/>
        <v>3.9769296294121147E-5</v>
      </c>
      <c r="K1594" s="9">
        <f t="shared" si="239"/>
        <v>0</v>
      </c>
      <c r="L1594" s="9">
        <f>K1594*'Exhaust Gas Math'!$C$14</f>
        <v>0</v>
      </c>
      <c r="M1594" s="9">
        <f>(L1594/'Exhaust Gas Math'!$B$14)+('Exhaust Gas Math'!$D$10)</f>
        <v>4.4059320573952224E-4</v>
      </c>
      <c r="N1594">
        <f>('Exhaust Gas Math'!$E$10*((-0.000000001)*N1593^3+(0.000002)*N1593^2-0.0012*N1593+1.3446)*$B$15+L1594*'Exhaust Gas Math'!$D$14*$B$14)/('Exhaust Gas Math'!$E$10*((-0.000000001)*N1593^3+(0.000002)*N1593^2-0.0012*N1593+1.3446)+L1594*'Exhaust Gas Math'!$D$14)</f>
        <v>1100</v>
      </c>
      <c r="O1594">
        <f t="shared" si="240"/>
        <v>101325</v>
      </c>
      <c r="P1594">
        <f>((-0.0000000008)*N1594^3+(0.000003)*N1594^2-0.004*N1594+2.013)*('Exhaust Gas Math'!$E$10/(L1594+'Exhaust Gas Math'!$E$10))+(357.45*N1594^-1.004)*(L1594/(L1594+'Exhaust Gas Math'!$E$10))</f>
        <v>0.17819999999999947</v>
      </c>
      <c r="Q1594" s="9">
        <f t="shared" si="243"/>
        <v>0</v>
      </c>
      <c r="R1594" s="9">
        <f t="shared" si="244"/>
        <v>101325</v>
      </c>
      <c r="T1594">
        <f t="shared" si="241"/>
        <v>0.198750000000009</v>
      </c>
      <c r="U1594">
        <f t="shared" si="242"/>
        <v>101325</v>
      </c>
    </row>
    <row r="1595" spans="3:21" x14ac:dyDescent="0.2">
      <c r="C1595" s="1"/>
      <c r="D1595" s="1"/>
      <c r="E1595" s="1">
        <v>0.19887500000000899</v>
      </c>
      <c r="F1595" s="10">
        <f t="shared" si="234"/>
        <v>7.5951308903626884E-3</v>
      </c>
      <c r="G1595" s="9">
        <f t="shared" si="235"/>
        <v>-12.935509719006015</v>
      </c>
      <c r="H1595" s="9">
        <f t="shared" si="236"/>
        <v>0</v>
      </c>
      <c r="I1595" s="9">
        <f t="shared" si="237"/>
        <v>0</v>
      </c>
      <c r="J1595" s="10">
        <f t="shared" si="238"/>
        <v>3.9769296294121147E-5</v>
      </c>
      <c r="K1595" s="9">
        <f t="shared" si="239"/>
        <v>0</v>
      </c>
      <c r="L1595" s="9">
        <f>K1595*'Exhaust Gas Math'!$C$14</f>
        <v>0</v>
      </c>
      <c r="M1595" s="9">
        <f>(L1595/'Exhaust Gas Math'!$B$14)+('Exhaust Gas Math'!$D$10)</f>
        <v>4.4059320573952224E-4</v>
      </c>
      <c r="N1595">
        <f>('Exhaust Gas Math'!$E$10*((-0.000000001)*N1594^3+(0.000002)*N1594^2-0.0012*N1594+1.3446)*$B$15+L1595*'Exhaust Gas Math'!$D$14*$B$14)/('Exhaust Gas Math'!$E$10*((-0.000000001)*N1594^3+(0.000002)*N1594^2-0.0012*N1594+1.3446)+L1595*'Exhaust Gas Math'!$D$14)</f>
        <v>1100</v>
      </c>
      <c r="O1595">
        <f t="shared" si="240"/>
        <v>101325</v>
      </c>
      <c r="P1595">
        <f>((-0.0000000008)*N1595^3+(0.000003)*N1595^2-0.004*N1595+2.013)*('Exhaust Gas Math'!$E$10/(L1595+'Exhaust Gas Math'!$E$10))+(357.45*N1595^-1.004)*(L1595/(L1595+'Exhaust Gas Math'!$E$10))</f>
        <v>0.17819999999999947</v>
      </c>
      <c r="Q1595" s="9">
        <f t="shared" si="243"/>
        <v>0</v>
      </c>
      <c r="R1595" s="9">
        <f t="shared" si="244"/>
        <v>101325</v>
      </c>
      <c r="T1595">
        <f t="shared" si="241"/>
        <v>0.19887500000000899</v>
      </c>
      <c r="U1595">
        <f t="shared" si="242"/>
        <v>101325</v>
      </c>
    </row>
    <row r="1596" spans="3:21" x14ac:dyDescent="0.2">
      <c r="C1596" s="1"/>
      <c r="D1596" s="1"/>
      <c r="E1596" s="1">
        <v>0.199000000000009</v>
      </c>
      <c r="F1596" s="10">
        <f t="shared" si="234"/>
        <v>6.0541612782086737E-3</v>
      </c>
      <c r="G1596" s="9">
        <f t="shared" si="235"/>
        <v>-11.707328805218264</v>
      </c>
      <c r="H1596" s="9">
        <f t="shared" si="236"/>
        <v>0</v>
      </c>
      <c r="I1596" s="9">
        <f t="shared" si="237"/>
        <v>0</v>
      </c>
      <c r="J1596" s="10">
        <f t="shared" si="238"/>
        <v>3.9769296294121147E-5</v>
      </c>
      <c r="K1596" s="9">
        <f t="shared" si="239"/>
        <v>0</v>
      </c>
      <c r="L1596" s="9">
        <f>K1596*'Exhaust Gas Math'!$C$14</f>
        <v>0</v>
      </c>
      <c r="M1596" s="9">
        <f>(L1596/'Exhaust Gas Math'!$B$14)+('Exhaust Gas Math'!$D$10)</f>
        <v>4.4059320573952224E-4</v>
      </c>
      <c r="N1596">
        <f>('Exhaust Gas Math'!$E$10*((-0.000000001)*N1595^3+(0.000002)*N1595^2-0.0012*N1595+1.3446)*$B$15+L1596*'Exhaust Gas Math'!$D$14*$B$14)/('Exhaust Gas Math'!$E$10*((-0.000000001)*N1595^3+(0.000002)*N1595^2-0.0012*N1595+1.3446)+L1596*'Exhaust Gas Math'!$D$14)</f>
        <v>1100</v>
      </c>
      <c r="O1596">
        <f t="shared" si="240"/>
        <v>101325</v>
      </c>
      <c r="P1596">
        <f>((-0.0000000008)*N1596^3+(0.000003)*N1596^2-0.004*N1596+2.013)*('Exhaust Gas Math'!$E$10/(L1596+'Exhaust Gas Math'!$E$10))+(357.45*N1596^-1.004)*(L1596/(L1596+'Exhaust Gas Math'!$E$10))</f>
        <v>0.17819999999999947</v>
      </c>
      <c r="Q1596" s="9">
        <f t="shared" si="243"/>
        <v>0</v>
      </c>
      <c r="R1596" s="9">
        <f t="shared" si="244"/>
        <v>101325</v>
      </c>
      <c r="T1596">
        <f t="shared" si="241"/>
        <v>0.199000000000009</v>
      </c>
      <c r="U1596">
        <f t="shared" si="242"/>
        <v>101325</v>
      </c>
    </row>
    <row r="1597" spans="3:21" x14ac:dyDescent="0.2">
      <c r="C1597" s="1"/>
      <c r="D1597" s="1"/>
      <c r="E1597" s="1">
        <v>0.19912500000000899</v>
      </c>
      <c r="F1597" s="10">
        <f t="shared" si="234"/>
        <v>4.6713067898817885E-3</v>
      </c>
      <c r="G1597" s="9">
        <f t="shared" si="235"/>
        <v>-10.406968316264924</v>
      </c>
      <c r="H1597" s="9">
        <f t="shared" si="236"/>
        <v>0</v>
      </c>
      <c r="I1597" s="9">
        <f t="shared" si="237"/>
        <v>0</v>
      </c>
      <c r="J1597" s="10">
        <f t="shared" si="238"/>
        <v>3.9769296294121147E-5</v>
      </c>
      <c r="K1597" s="9">
        <f t="shared" si="239"/>
        <v>0</v>
      </c>
      <c r="L1597" s="9">
        <f>K1597*'Exhaust Gas Math'!$C$14</f>
        <v>0</v>
      </c>
      <c r="M1597" s="9">
        <f>(L1597/'Exhaust Gas Math'!$B$14)+('Exhaust Gas Math'!$D$10)</f>
        <v>4.4059320573952224E-4</v>
      </c>
      <c r="N1597">
        <f>('Exhaust Gas Math'!$E$10*((-0.000000001)*N1596^3+(0.000002)*N1596^2-0.0012*N1596+1.3446)*$B$15+L1597*'Exhaust Gas Math'!$D$14*$B$14)/('Exhaust Gas Math'!$E$10*((-0.000000001)*N1596^3+(0.000002)*N1596^2-0.0012*N1596+1.3446)+L1597*'Exhaust Gas Math'!$D$14)</f>
        <v>1100</v>
      </c>
      <c r="O1597">
        <f t="shared" si="240"/>
        <v>101325</v>
      </c>
      <c r="P1597">
        <f>((-0.0000000008)*N1597^3+(0.000003)*N1597^2-0.004*N1597+2.013)*('Exhaust Gas Math'!$E$10/(L1597+'Exhaust Gas Math'!$E$10))+(357.45*N1597^-1.004)*(L1597/(L1597+'Exhaust Gas Math'!$E$10))</f>
        <v>0.17819999999999947</v>
      </c>
      <c r="Q1597" s="9">
        <f t="shared" si="243"/>
        <v>0</v>
      </c>
      <c r="R1597" s="9">
        <f t="shared" si="244"/>
        <v>101325</v>
      </c>
      <c r="T1597">
        <f t="shared" si="241"/>
        <v>0.19912500000000899</v>
      </c>
      <c r="U1597">
        <f t="shared" si="242"/>
        <v>101325</v>
      </c>
    </row>
    <row r="1598" spans="3:21" x14ac:dyDescent="0.2">
      <c r="C1598" s="1"/>
      <c r="D1598" s="1"/>
      <c r="E1598" s="1">
        <v>0.199250000000009</v>
      </c>
      <c r="F1598" s="10">
        <f t="shared" si="234"/>
        <v>3.4550931831473473E-3</v>
      </c>
      <c r="G1598" s="9">
        <f t="shared" si="235"/>
        <v>-9.0424454069731972</v>
      </c>
      <c r="H1598" s="9">
        <f t="shared" si="236"/>
        <v>0</v>
      </c>
      <c r="I1598" s="9">
        <f t="shared" si="237"/>
        <v>0</v>
      </c>
      <c r="J1598" s="10">
        <f t="shared" si="238"/>
        <v>3.9769296294121147E-5</v>
      </c>
      <c r="K1598" s="9">
        <f t="shared" si="239"/>
        <v>0</v>
      </c>
      <c r="L1598" s="9">
        <f>K1598*'Exhaust Gas Math'!$C$14</f>
        <v>0</v>
      </c>
      <c r="M1598" s="9">
        <f>(L1598/'Exhaust Gas Math'!$B$14)+('Exhaust Gas Math'!$D$10)</f>
        <v>4.4059320573952224E-4</v>
      </c>
      <c r="N1598">
        <f>('Exhaust Gas Math'!$E$10*((-0.000000001)*N1597^3+(0.000002)*N1597^2-0.0012*N1597+1.3446)*$B$15+L1598*'Exhaust Gas Math'!$D$14*$B$14)/('Exhaust Gas Math'!$E$10*((-0.000000001)*N1597^3+(0.000002)*N1597^2-0.0012*N1597+1.3446)+L1598*'Exhaust Gas Math'!$D$14)</f>
        <v>1100</v>
      </c>
      <c r="O1598">
        <f t="shared" si="240"/>
        <v>101325</v>
      </c>
      <c r="P1598">
        <f>((-0.0000000008)*N1598^3+(0.000003)*N1598^2-0.004*N1598+2.013)*('Exhaust Gas Math'!$E$10/(L1598+'Exhaust Gas Math'!$E$10))+(357.45*N1598^-1.004)*(L1598/(L1598+'Exhaust Gas Math'!$E$10))</f>
        <v>0.17819999999999947</v>
      </c>
      <c r="Q1598" s="9">
        <f t="shared" si="243"/>
        <v>0</v>
      </c>
      <c r="R1598" s="9">
        <f t="shared" si="244"/>
        <v>101325</v>
      </c>
      <c r="T1598">
        <f t="shared" si="241"/>
        <v>0.199250000000009</v>
      </c>
      <c r="U1598">
        <f t="shared" si="242"/>
        <v>101325</v>
      </c>
    </row>
    <row r="1599" spans="3:21" x14ac:dyDescent="0.2">
      <c r="C1599" s="1"/>
      <c r="D1599" s="1"/>
      <c r="E1599" s="1">
        <v>0.19937500000000899</v>
      </c>
      <c r="F1599" s="10">
        <f t="shared" si="234"/>
        <v>2.4130188193236431E-3</v>
      </c>
      <c r="G1599" s="9">
        <f t="shared" si="235"/>
        <v>-7.6221728148294989</v>
      </c>
      <c r="H1599" s="9">
        <f t="shared" si="236"/>
        <v>0</v>
      </c>
      <c r="I1599" s="9">
        <f t="shared" si="237"/>
        <v>0</v>
      </c>
      <c r="J1599" s="10">
        <f t="shared" si="238"/>
        <v>3.9769296294121147E-5</v>
      </c>
      <c r="K1599" s="9">
        <f t="shared" si="239"/>
        <v>0</v>
      </c>
      <c r="L1599" s="9">
        <f>K1599*'Exhaust Gas Math'!$C$14</f>
        <v>0</v>
      </c>
      <c r="M1599" s="9">
        <f>(L1599/'Exhaust Gas Math'!$B$14)+('Exhaust Gas Math'!$D$10)</f>
        <v>4.4059320573952224E-4</v>
      </c>
      <c r="N1599">
        <f>('Exhaust Gas Math'!$E$10*((-0.000000001)*N1598^3+(0.000002)*N1598^2-0.0012*N1598+1.3446)*$B$15+L1599*'Exhaust Gas Math'!$D$14*$B$14)/('Exhaust Gas Math'!$E$10*((-0.000000001)*N1598^3+(0.000002)*N1598^2-0.0012*N1598+1.3446)+L1599*'Exhaust Gas Math'!$D$14)</f>
        <v>1100</v>
      </c>
      <c r="O1599">
        <f t="shared" si="240"/>
        <v>101325</v>
      </c>
      <c r="P1599">
        <f>((-0.0000000008)*N1599^3+(0.000003)*N1599^2-0.004*N1599+2.013)*('Exhaust Gas Math'!$E$10/(L1599+'Exhaust Gas Math'!$E$10))+(357.45*N1599^-1.004)*(L1599/(L1599+'Exhaust Gas Math'!$E$10))</f>
        <v>0.17819999999999947</v>
      </c>
      <c r="Q1599" s="9">
        <f t="shared" si="243"/>
        <v>0</v>
      </c>
      <c r="R1599" s="9">
        <f t="shared" si="244"/>
        <v>101325</v>
      </c>
      <c r="T1599">
        <f t="shared" si="241"/>
        <v>0.19937500000000899</v>
      </c>
      <c r="U1599">
        <f t="shared" si="242"/>
        <v>101325</v>
      </c>
    </row>
    <row r="1600" spans="3:21" x14ac:dyDescent="0.2">
      <c r="C1600" s="1"/>
      <c r="D1600" s="1"/>
      <c r="E1600" s="1">
        <v>0.199500000000009</v>
      </c>
      <c r="F1600" s="10">
        <f t="shared" si="234"/>
        <v>1.5515084333881518E-3</v>
      </c>
      <c r="G1600" s="9">
        <f t="shared" si="235"/>
        <v>-6.1549069926524469</v>
      </c>
      <c r="H1600" s="9">
        <f t="shared" si="236"/>
        <v>0</v>
      </c>
      <c r="I1600" s="9">
        <f t="shared" si="237"/>
        <v>0</v>
      </c>
      <c r="J1600" s="10">
        <f t="shared" si="238"/>
        <v>3.9769296294121147E-5</v>
      </c>
      <c r="K1600" s="9">
        <f t="shared" si="239"/>
        <v>0</v>
      </c>
      <c r="L1600" s="9">
        <f>K1600*'Exhaust Gas Math'!$C$14</f>
        <v>0</v>
      </c>
      <c r="M1600" s="9">
        <f>(L1600/'Exhaust Gas Math'!$B$14)+('Exhaust Gas Math'!$D$10)</f>
        <v>4.4059320573952224E-4</v>
      </c>
      <c r="N1600">
        <f>('Exhaust Gas Math'!$E$10*((-0.000000001)*N1599^3+(0.000002)*N1599^2-0.0012*N1599+1.3446)*$B$15+L1600*'Exhaust Gas Math'!$D$14*$B$14)/('Exhaust Gas Math'!$E$10*((-0.000000001)*N1599^3+(0.000002)*N1599^2-0.0012*N1599+1.3446)+L1600*'Exhaust Gas Math'!$D$14)</f>
        <v>1100</v>
      </c>
      <c r="O1600">
        <f t="shared" si="240"/>
        <v>101325</v>
      </c>
      <c r="P1600">
        <f>((-0.0000000008)*N1600^3+(0.000003)*N1600^2-0.004*N1600+2.013)*('Exhaust Gas Math'!$E$10/(L1600+'Exhaust Gas Math'!$E$10))+(357.45*N1600^-1.004)*(L1600/(L1600+'Exhaust Gas Math'!$E$10))</f>
        <v>0.17819999999999947</v>
      </c>
      <c r="Q1600" s="9">
        <f t="shared" si="243"/>
        <v>0</v>
      </c>
      <c r="R1600" s="9">
        <f t="shared" si="244"/>
        <v>101325</v>
      </c>
      <c r="T1600">
        <f t="shared" si="241"/>
        <v>0.199500000000009</v>
      </c>
      <c r="U1600">
        <f t="shared" si="242"/>
        <v>101325</v>
      </c>
    </row>
    <row r="1601" spans="3:21" x14ac:dyDescent="0.2">
      <c r="C1601" s="1"/>
      <c r="D1601" s="1"/>
      <c r="E1601" s="1">
        <v>0.19962500000000899</v>
      </c>
      <c r="F1601" s="10">
        <f t="shared" si="234"/>
        <v>8.7587352335187149E-4</v>
      </c>
      <c r="G1601" s="9">
        <f t="shared" si="235"/>
        <v>-4.6496941221519661</v>
      </c>
      <c r="H1601" s="9">
        <f t="shared" si="236"/>
        <v>0</v>
      </c>
      <c r="I1601" s="9">
        <f t="shared" si="237"/>
        <v>0</v>
      </c>
      <c r="J1601" s="10">
        <f t="shared" si="238"/>
        <v>3.9769296294121147E-5</v>
      </c>
      <c r="K1601" s="9">
        <f t="shared" si="239"/>
        <v>0</v>
      </c>
      <c r="L1601" s="9">
        <f>K1601*'Exhaust Gas Math'!$C$14</f>
        <v>0</v>
      </c>
      <c r="M1601" s="9">
        <f>(L1601/'Exhaust Gas Math'!$B$14)+('Exhaust Gas Math'!$D$10)</f>
        <v>4.4059320573952224E-4</v>
      </c>
      <c r="N1601">
        <f>('Exhaust Gas Math'!$E$10*((-0.000000001)*N1600^3+(0.000002)*N1600^2-0.0012*N1600+1.3446)*$B$15+L1601*'Exhaust Gas Math'!$D$14*$B$14)/('Exhaust Gas Math'!$E$10*((-0.000000001)*N1600^3+(0.000002)*N1600^2-0.0012*N1600+1.3446)+L1601*'Exhaust Gas Math'!$D$14)</f>
        <v>1100</v>
      </c>
      <c r="O1601">
        <f t="shared" si="240"/>
        <v>101325</v>
      </c>
      <c r="P1601">
        <f>((-0.0000000008)*N1601^3+(0.000003)*N1601^2-0.004*N1601+2.013)*('Exhaust Gas Math'!$E$10/(L1601+'Exhaust Gas Math'!$E$10))+(357.45*N1601^-1.004)*(L1601/(L1601+'Exhaust Gas Math'!$E$10))</f>
        <v>0.17819999999999947</v>
      </c>
      <c r="Q1601" s="9">
        <f t="shared" si="243"/>
        <v>0</v>
      </c>
      <c r="R1601" s="9">
        <f t="shared" si="244"/>
        <v>101325</v>
      </c>
      <c r="T1601">
        <f t="shared" si="241"/>
        <v>0.19962500000000899</v>
      </c>
      <c r="U1601">
        <f t="shared" si="242"/>
        <v>101325</v>
      </c>
    </row>
    <row r="1602" spans="3:21" x14ac:dyDescent="0.2">
      <c r="C1602" s="1"/>
      <c r="D1602" s="1"/>
      <c r="E1602" s="1">
        <v>0.199750000000009</v>
      </c>
      <c r="F1602" s="10">
        <f t="shared" si="234"/>
        <v>3.9027960310607929E-4</v>
      </c>
      <c r="G1602" s="9">
        <f t="shared" si="235"/>
        <v>-3.1158143412076771</v>
      </c>
      <c r="H1602" s="9">
        <f t="shared" si="236"/>
        <v>0</v>
      </c>
      <c r="I1602" s="9">
        <f t="shared" si="237"/>
        <v>0</v>
      </c>
      <c r="J1602" s="10">
        <f t="shared" si="238"/>
        <v>3.9769296294121147E-5</v>
      </c>
      <c r="K1602" s="9">
        <f t="shared" si="239"/>
        <v>0</v>
      </c>
      <c r="L1602" s="9">
        <f>K1602*'Exhaust Gas Math'!$C$14</f>
        <v>0</v>
      </c>
      <c r="M1602" s="9">
        <f>(L1602/'Exhaust Gas Math'!$B$14)+('Exhaust Gas Math'!$D$10)</f>
        <v>4.4059320573952224E-4</v>
      </c>
      <c r="N1602">
        <f>('Exhaust Gas Math'!$E$10*((-0.000000001)*N1601^3+(0.000002)*N1601^2-0.0012*N1601+1.3446)*$B$15+L1602*'Exhaust Gas Math'!$D$14*$B$14)/('Exhaust Gas Math'!$E$10*((-0.000000001)*N1601^3+(0.000002)*N1601^2-0.0012*N1601+1.3446)+L1602*'Exhaust Gas Math'!$D$14)</f>
        <v>1100</v>
      </c>
      <c r="O1602">
        <f t="shared" si="240"/>
        <v>101325</v>
      </c>
      <c r="P1602">
        <f>((-0.0000000008)*N1602^3+(0.000003)*N1602^2-0.004*N1602+2.013)*('Exhaust Gas Math'!$E$10/(L1602+'Exhaust Gas Math'!$E$10))+(357.45*N1602^-1.004)*(L1602/(L1602+'Exhaust Gas Math'!$E$10))</f>
        <v>0.17819999999999947</v>
      </c>
      <c r="Q1602" s="9">
        <f t="shared" si="243"/>
        <v>0</v>
      </c>
      <c r="R1602" s="9">
        <f t="shared" si="244"/>
        <v>101325</v>
      </c>
      <c r="T1602">
        <f t="shared" si="241"/>
        <v>0.199750000000009</v>
      </c>
      <c r="U1602">
        <f t="shared" si="242"/>
        <v>101325</v>
      </c>
    </row>
    <row r="1603" spans="3:21" x14ac:dyDescent="0.2">
      <c r="C1603" s="1"/>
      <c r="D1603" s="1"/>
      <c r="E1603" s="1">
        <v>0.19987500000000899</v>
      </c>
      <c r="F1603" s="10">
        <f t="shared" si="234"/>
        <v>9.7720520645779019E-5</v>
      </c>
      <c r="G1603" s="9">
        <f t="shared" si="235"/>
        <v>-1.5627245287367106</v>
      </c>
      <c r="H1603" s="9">
        <f t="shared" si="236"/>
        <v>0</v>
      </c>
      <c r="I1603" s="9">
        <f t="shared" si="237"/>
        <v>0</v>
      </c>
      <c r="J1603" s="10">
        <f t="shared" si="238"/>
        <v>3.9769296294121147E-5</v>
      </c>
      <c r="K1603" s="9">
        <f t="shared" si="239"/>
        <v>0</v>
      </c>
      <c r="L1603" s="9">
        <f>K1603*'Exhaust Gas Math'!$C$14</f>
        <v>0</v>
      </c>
      <c r="M1603" s="9">
        <f>(L1603/'Exhaust Gas Math'!$B$14)+('Exhaust Gas Math'!$D$10)</f>
        <v>4.4059320573952224E-4</v>
      </c>
      <c r="N1603">
        <f>('Exhaust Gas Math'!$E$10*((-0.000000001)*N1602^3+(0.000002)*N1602^2-0.0012*N1602+1.3446)*$B$15+L1603*'Exhaust Gas Math'!$D$14*$B$14)/('Exhaust Gas Math'!$E$10*((-0.000000001)*N1602^3+(0.000002)*N1602^2-0.0012*N1602+1.3446)+L1603*'Exhaust Gas Math'!$D$14)</f>
        <v>1100</v>
      </c>
      <c r="O1603">
        <f t="shared" si="240"/>
        <v>101325</v>
      </c>
      <c r="P1603">
        <f>((-0.0000000008)*N1603^3+(0.000003)*N1603^2-0.004*N1603+2.013)*('Exhaust Gas Math'!$E$10/(L1603+'Exhaust Gas Math'!$E$10))+(357.45*N1603^-1.004)*(L1603/(L1603+'Exhaust Gas Math'!$E$10))</f>
        <v>0.17819999999999947</v>
      </c>
      <c r="Q1603" s="9">
        <f t="shared" si="243"/>
        <v>0</v>
      </c>
      <c r="R1603" s="9">
        <f t="shared" si="244"/>
        <v>101325</v>
      </c>
      <c r="T1603">
        <f t="shared" si="241"/>
        <v>0.19987500000000899</v>
      </c>
      <c r="U1603">
        <f t="shared" si="242"/>
        <v>101325</v>
      </c>
    </row>
    <row r="1604" spans="3:21" x14ac:dyDescent="0.2">
      <c r="C1604" s="1"/>
      <c r="D1604" s="1"/>
      <c r="E1604" s="1">
        <v>0.200000000000009</v>
      </c>
      <c r="F1604" s="10">
        <f t="shared" ref="F1604:F1667" si="245">-(($B$3/1000)/2)*COS($B$10*E1604)+(($B$3/1000)/2)</f>
        <v>0</v>
      </c>
      <c r="G1604" s="9">
        <f t="shared" ref="G1604:G1667" si="246">($B$3/1000/2)*$B$10*SIN($B$10*E1604)</f>
        <v>1.1255529818656159E-10</v>
      </c>
      <c r="H1604" s="9">
        <f t="shared" ref="H1604:H1667" si="247">IF(MOD(E1604,(1/($B$9/2)))&lt;=(1/($B$9*2)),1,0)</f>
        <v>1</v>
      </c>
      <c r="I1604" s="9">
        <f t="shared" ref="I1604:I1667" si="248">F1604*$B$4*H1604</f>
        <v>0</v>
      </c>
      <c r="J1604" s="10">
        <f t="shared" ref="J1604:J1667" si="249">$B$7+H1604*I1604</f>
        <v>3.9769296294121147E-5</v>
      </c>
      <c r="K1604" s="9">
        <f t="shared" ref="K1604:K1667" si="250">(I1604)*$B$11*H1604</f>
        <v>0</v>
      </c>
      <c r="L1604" s="9">
        <f>K1604*'Exhaust Gas Math'!$C$14</f>
        <v>0</v>
      </c>
      <c r="M1604" s="9">
        <f>(L1604/'Exhaust Gas Math'!$B$14)+('Exhaust Gas Math'!$D$10)</f>
        <v>4.4059320573952224E-4</v>
      </c>
      <c r="N1604">
        <f>('Exhaust Gas Math'!$E$10*((-0.000000001)*N1603^3+(0.000002)*N1603^2-0.0012*N1603+1.3446)*$B$15+L1604*'Exhaust Gas Math'!$D$14*$B$14)/('Exhaust Gas Math'!$E$10*((-0.000000001)*N1603^3+(0.000002)*N1603^2-0.0012*N1603+1.3446)+L1604*'Exhaust Gas Math'!$D$14)</f>
        <v>1100</v>
      </c>
      <c r="O1604">
        <f t="shared" ref="O1604:O1667" si="251">(M1604*$B$12*N1604)/J1604</f>
        <v>101325</v>
      </c>
      <c r="P1604">
        <f>((-0.0000000008)*N1604^3+(0.000003)*N1604^2-0.004*N1604+2.013)*('Exhaust Gas Math'!$E$10/(L1604+'Exhaust Gas Math'!$E$10))+(357.45*N1604^-1.004)*(L1604/(L1604+'Exhaust Gas Math'!$E$10))</f>
        <v>0.17819999999999947</v>
      </c>
      <c r="Q1604" s="9">
        <f t="shared" si="243"/>
        <v>-1.128780737853039E-21</v>
      </c>
      <c r="R1604" s="9">
        <f t="shared" si="244"/>
        <v>101325</v>
      </c>
      <c r="T1604">
        <f t="shared" ref="T1604:T1667" si="252">E1604</f>
        <v>0.200000000000009</v>
      </c>
      <c r="U1604">
        <f t="shared" ref="U1604:U1667" si="253">R1604</f>
        <v>101325</v>
      </c>
    </row>
    <row r="1605" spans="3:21" x14ac:dyDescent="0.2">
      <c r="C1605" s="1"/>
      <c r="D1605" s="1"/>
      <c r="E1605" s="1">
        <v>0.20012500000000899</v>
      </c>
      <c r="F1605" s="10">
        <f t="shared" si="245"/>
        <v>9.7720520673888478E-5</v>
      </c>
      <c r="G1605" s="9">
        <f t="shared" si="246"/>
        <v>1.5627245289611271</v>
      </c>
      <c r="H1605" s="9">
        <f t="shared" si="247"/>
        <v>1</v>
      </c>
      <c r="I1605" s="9">
        <f t="shared" si="248"/>
        <v>6.9266439510821732E-7</v>
      </c>
      <c r="J1605" s="10">
        <f t="shared" si="249"/>
        <v>4.0461960689229365E-5</v>
      </c>
      <c r="K1605" s="9">
        <f t="shared" si="250"/>
        <v>4.8486507657575207E-7</v>
      </c>
      <c r="L1605" s="9">
        <f>K1605*'Exhaust Gas Math'!$C$14</f>
        <v>5.7442814402427764E-7</v>
      </c>
      <c r="M1605" s="9">
        <f>(L1605/'Exhaust Gas Math'!$B$14)+('Exhaust Gas Math'!$D$10)</f>
        <v>4.6042158489120597E-4</v>
      </c>
      <c r="N1605">
        <f>('Exhaust Gas Math'!$E$10*((-0.000000001)*N1604^3+(0.000002)*N1604^2-0.0012*N1604+1.3446)*$B$15+L1605*'Exhaust Gas Math'!$D$14*$B$14)/('Exhaust Gas Math'!$E$10*((-0.000000001)*N1604^3+(0.000002)*N1604^2-0.0012*N1604+1.3446)+L1605*'Exhaust Gas Math'!$D$14)</f>
        <v>1053.033920996437</v>
      </c>
      <c r="O1605">
        <f t="shared" si="251"/>
        <v>99628.857649561629</v>
      </c>
      <c r="P1605">
        <f>((-0.0000000008)*N1605^3+(0.000003)*N1605^2-0.004*N1605+2.013)*('Exhaust Gas Math'!$E$10/(L1605+'Exhaust Gas Math'!$E$10))+(357.45*N1605^-1.004)*(L1605/(L1605+'Exhaust Gas Math'!$E$10))</f>
        <v>0.20213240904598581</v>
      </c>
      <c r="Q1605" s="9">
        <f t="shared" si="243"/>
        <v>-0.24681458188724759</v>
      </c>
      <c r="R1605" s="9">
        <f t="shared" si="244"/>
        <v>99628.610834979743</v>
      </c>
      <c r="T1605">
        <f t="shared" si="252"/>
        <v>0.20012500000000899</v>
      </c>
      <c r="U1605">
        <f t="shared" si="253"/>
        <v>99628.610834979743</v>
      </c>
    </row>
    <row r="1606" spans="3:21" x14ac:dyDescent="0.2">
      <c r="C1606" s="1"/>
      <c r="D1606" s="1"/>
      <c r="E1606" s="1">
        <v>0.200250000000009</v>
      </c>
      <c r="F1606" s="10">
        <f t="shared" si="245"/>
        <v>3.9027960316219412E-4</v>
      </c>
      <c r="G1606" s="9">
        <f t="shared" si="246"/>
        <v>3.1158143414302959</v>
      </c>
      <c r="H1606" s="9">
        <f t="shared" si="247"/>
        <v>1</v>
      </c>
      <c r="I1606" s="9">
        <f t="shared" si="248"/>
        <v>2.7663870739040267E-6</v>
      </c>
      <c r="J1606" s="10">
        <f t="shared" si="249"/>
        <v>4.253568336802517E-5</v>
      </c>
      <c r="K1606" s="9">
        <f t="shared" si="250"/>
        <v>1.9364709517328188E-6</v>
      </c>
      <c r="L1606" s="9">
        <f>K1606*'Exhaust Gas Math'!$C$14</f>
        <v>2.2941710354076643E-6</v>
      </c>
      <c r="M1606" s="9">
        <f>(L1606/'Exhaust Gas Math'!$B$14)+('Exhaust Gas Math'!$D$10)</f>
        <v>5.1978447378949345E-4</v>
      </c>
      <c r="N1606">
        <f>('Exhaust Gas Math'!$E$10*((-0.000000001)*N1605^3+(0.000002)*N1605^2-0.0012*N1605+1.3446)*$B$15+L1606*'Exhaust Gas Math'!$D$14*$B$14)/('Exhaust Gas Math'!$E$10*((-0.000000001)*N1605^3+(0.000002)*N1605^2-0.0012*N1605+1.3446)+L1606*'Exhaust Gas Math'!$D$14)</f>
        <v>942.38198542389159</v>
      </c>
      <c r="O1606">
        <f t="shared" si="251"/>
        <v>95748.262488619323</v>
      </c>
      <c r="P1606">
        <f>((-0.0000000008)*N1606^3+(0.000003)*N1606^2-0.004*N1606+2.013)*('Exhaust Gas Math'!$E$10/(L1606+'Exhaust Gas Math'!$E$10))+(357.45*N1606^-1.004)*(L1606/(L1606+'Exhaust Gas Math'!$E$10))</f>
        <v>0.26632808395234531</v>
      </c>
      <c r="Q1606" s="9">
        <f t="shared" si="243"/>
        <v>-1.2927963369198587</v>
      </c>
      <c r="R1606" s="9">
        <f t="shared" si="244"/>
        <v>95746.969692282408</v>
      </c>
      <c r="T1606">
        <f t="shared" si="252"/>
        <v>0.200250000000009</v>
      </c>
      <c r="U1606">
        <f t="shared" si="253"/>
        <v>95746.969692282408</v>
      </c>
    </row>
    <row r="1607" spans="3:21" x14ac:dyDescent="0.2">
      <c r="C1607" s="1"/>
      <c r="D1607" s="1"/>
      <c r="E1607" s="1">
        <v>0.20037500000000899</v>
      </c>
      <c r="F1607" s="10">
        <f t="shared" si="245"/>
        <v>8.7587352343550598E-4</v>
      </c>
      <c r="G1607" s="9">
        <f t="shared" si="246"/>
        <v>4.6496941223708577</v>
      </c>
      <c r="H1607" s="9">
        <f t="shared" si="247"/>
        <v>1</v>
      </c>
      <c r="I1607" s="9">
        <f t="shared" si="248"/>
        <v>6.2083828464891517E-6</v>
      </c>
      <c r="J1607" s="10">
        <f t="shared" si="249"/>
        <v>4.5977679140610296E-5</v>
      </c>
      <c r="K1607" s="9">
        <f t="shared" si="250"/>
        <v>4.3458679925424061E-6</v>
      </c>
      <c r="L1607" s="9">
        <f>K1607*'Exhaust Gas Math'!$C$14</f>
        <v>5.1486258873516302E-6</v>
      </c>
      <c r="M1607" s="9">
        <f>(L1607/'Exhaust Gas Math'!$B$14)+('Exhaust Gas Math'!$D$10)</f>
        <v>6.183158804841419E-4</v>
      </c>
      <c r="N1607">
        <f>('Exhaust Gas Math'!$E$10*((-0.000000001)*N1606^3+(0.000002)*N1606^2-0.0012*N1606+1.3446)*$B$15+L1607*'Exhaust Gas Math'!$D$14*$B$14)/('Exhaust Gas Math'!$E$10*((-0.000000001)*N1606^3+(0.000002)*N1606^2-0.0012*N1606+1.3446)+L1607*'Exhaust Gas Math'!$D$14)</f>
        <v>819.29136278215094</v>
      </c>
      <c r="O1607">
        <f t="shared" si="251"/>
        <v>91608.499549586006</v>
      </c>
      <c r="P1607">
        <f>((-0.0000000008)*N1607^3+(0.000003)*N1607^2-0.004*N1607+2.013)*('Exhaust Gas Math'!$E$10/(L1607+'Exhaust Gas Math'!$E$10))+(357.45*N1607^-1.004)*(L1607/(L1607+'Exhaust Gas Math'!$E$10))</f>
        <v>0.353429898538972</v>
      </c>
      <c r="Q1607" s="9">
        <f t="shared" si="243"/>
        <v>-3.8205163128207462</v>
      </c>
      <c r="R1607" s="9">
        <f t="shared" si="244"/>
        <v>91604.679033273191</v>
      </c>
      <c r="T1607">
        <f t="shared" si="252"/>
        <v>0.20037500000000899</v>
      </c>
      <c r="U1607">
        <f t="shared" si="253"/>
        <v>91604.679033273191</v>
      </c>
    </row>
    <row r="1608" spans="3:21" x14ac:dyDescent="0.2">
      <c r="C1608" s="1"/>
      <c r="D1608" s="1"/>
      <c r="E1608" s="1">
        <v>0.200500000000009</v>
      </c>
      <c r="F1608" s="10">
        <f t="shared" si="245"/>
        <v>1.5515084334990041E-3</v>
      </c>
      <c r="G1608" s="9">
        <f t="shared" si="246"/>
        <v>6.1549069928668088</v>
      </c>
      <c r="H1608" s="9">
        <f t="shared" si="247"/>
        <v>1</v>
      </c>
      <c r="I1608" s="9">
        <f t="shared" si="248"/>
        <v>1.0997430664346073E-5</v>
      </c>
      <c r="J1608" s="10">
        <f t="shared" si="249"/>
        <v>5.076672695846722E-5</v>
      </c>
      <c r="K1608" s="9">
        <f t="shared" si="250"/>
        <v>7.6982014650422517E-6</v>
      </c>
      <c r="L1608" s="9">
        <f>K1608*'Exhaust Gas Math'!$C$14</f>
        <v>9.1201940364915564E-6</v>
      </c>
      <c r="M1608" s="9">
        <f>(L1608/'Exhaust Gas Math'!$B$14)+('Exhaust Gas Math'!$D$10)</f>
        <v>7.5540832608786738E-4</v>
      </c>
      <c r="N1608">
        <f>('Exhaust Gas Math'!$E$10*((-0.000000001)*N1607^3+(0.000002)*N1607^2-0.0012*N1607+1.3446)*$B$15+L1608*'Exhaust Gas Math'!$D$14*$B$14)/('Exhaust Gas Math'!$E$10*((-0.000000001)*N1607^3+(0.000002)*N1607^2-0.0012*N1607+1.3446)+L1608*'Exhaust Gas Math'!$D$14)</f>
        <v>708.64035502919728</v>
      </c>
      <c r="O1608">
        <f t="shared" si="251"/>
        <v>87672.324482608907</v>
      </c>
      <c r="P1608">
        <f>((-0.0000000008)*N1608^3+(0.000003)*N1608^2-0.004*N1608+2.013)*('Exhaust Gas Math'!$E$10/(L1608+'Exhaust Gas Math'!$E$10))+(357.45*N1608^-1.004)*(L1608/(L1608+'Exhaust Gas Math'!$E$10))</f>
        <v>0.44774206380800552</v>
      </c>
      <c r="Q1608" s="9">
        <f t="shared" si="243"/>
        <v>-8.4808794574321187</v>
      </c>
      <c r="R1608" s="9">
        <f t="shared" si="244"/>
        <v>87663.843603151472</v>
      </c>
      <c r="T1608">
        <f t="shared" si="252"/>
        <v>0.200500000000009</v>
      </c>
      <c r="U1608">
        <f t="shared" si="253"/>
        <v>87663.843603151472</v>
      </c>
    </row>
    <row r="1609" spans="3:21" x14ac:dyDescent="0.2">
      <c r="C1609" s="1"/>
      <c r="D1609" s="1"/>
      <c r="E1609" s="1">
        <v>0.20062500000000899</v>
      </c>
      <c r="F1609" s="10">
        <f t="shared" si="245"/>
        <v>2.4130188194607487E-3</v>
      </c>
      <c r="G1609" s="9">
        <f t="shared" si="246"/>
        <v>7.6221728150374739</v>
      </c>
      <c r="H1609" s="9">
        <f t="shared" si="247"/>
        <v>1</v>
      </c>
      <c r="I1609" s="9">
        <f t="shared" si="248"/>
        <v>1.7104004455157757E-5</v>
      </c>
      <c r="J1609" s="10">
        <f t="shared" si="249"/>
        <v>5.6873300749278904E-5</v>
      </c>
      <c r="K1609" s="9">
        <f t="shared" si="250"/>
        <v>1.197280311861043E-5</v>
      </c>
      <c r="L1609" s="9">
        <f>K1609*'Exhaust Gas Math'!$C$14</f>
        <v>1.4184389444507611E-5</v>
      </c>
      <c r="M1609" s="9">
        <f>(L1609/'Exhaust Gas Math'!$B$14)+('Exhaust Gas Math'!$D$10)</f>
        <v>9.3021659008566001E-4</v>
      </c>
      <c r="N1609">
        <f>('Exhaust Gas Math'!$E$10*((-0.000000001)*N1608^3+(0.000002)*N1608^2-0.0012*N1608+1.3446)*$B$15+L1609*'Exhaust Gas Math'!$D$14*$B$14)/('Exhaust Gas Math'!$E$10*((-0.000000001)*N1608^3+(0.000002)*N1608^2-0.0012*N1608+1.3446)+L1609*'Exhaust Gas Math'!$D$14)</f>
        <v>619.20217356861804</v>
      </c>
      <c r="O1609">
        <f t="shared" si="251"/>
        <v>84205.829169022851</v>
      </c>
      <c r="P1609">
        <f>((-0.0000000008)*N1609^3+(0.000003)*N1609^2-0.004*N1609+2.013)*('Exhaust Gas Math'!$E$10/(L1609+'Exhaust Gas Math'!$E$10))+(357.45*N1609^-1.004)*(L1609/(L1609+'Exhaust Gas Math'!$E$10))</f>
        <v>0.53807068282430004</v>
      </c>
      <c r="Q1609" s="9">
        <f t="shared" si="243"/>
        <v>-15.630285703941158</v>
      </c>
      <c r="R1609" s="9">
        <f t="shared" si="244"/>
        <v>84190.19888331891</v>
      </c>
      <c r="T1609">
        <f t="shared" si="252"/>
        <v>0.20062500000000899</v>
      </c>
      <c r="U1609">
        <f t="shared" si="253"/>
        <v>84190.19888331891</v>
      </c>
    </row>
    <row r="1610" spans="3:21" x14ac:dyDescent="0.2">
      <c r="C1610" s="1"/>
      <c r="D1610" s="1"/>
      <c r="E1610" s="1">
        <v>0.200750000000009</v>
      </c>
      <c r="F1610" s="10">
        <f t="shared" si="245"/>
        <v>3.4550931833102032E-3</v>
      </c>
      <c r="G1610" s="9">
        <f t="shared" si="246"/>
        <v>9.042445407174025</v>
      </c>
      <c r="H1610" s="9">
        <f t="shared" si="247"/>
        <v>1</v>
      </c>
      <c r="I1610" s="9">
        <f t="shared" si="248"/>
        <v>2.4490455160863363E-5</v>
      </c>
      <c r="J1610" s="10">
        <f t="shared" si="249"/>
        <v>6.425975145498451E-5</v>
      </c>
      <c r="K1610" s="9">
        <f t="shared" si="250"/>
        <v>1.7143318612604353E-5</v>
      </c>
      <c r="L1610" s="9">
        <f>K1610*'Exhaust Gas Math'!$C$14</f>
        <v>2.0309989662694648E-5</v>
      </c>
      <c r="M1610" s="9">
        <f>(L1610/'Exhaust Gas Math'!$B$14)+('Exhaust Gas Math'!$D$10)</f>
        <v>1.1416629214003663E-3</v>
      </c>
      <c r="N1610">
        <f>('Exhaust Gas Math'!$E$10*((-0.000000001)*N1609^3+(0.000002)*N1609^2-0.0012*N1609+1.3446)*$B$15+L1610*'Exhaust Gas Math'!$D$14*$B$14)/('Exhaust Gas Math'!$E$10*((-0.000000001)*N1609^3+(0.000002)*N1609^2-0.0012*N1609+1.3446)+L1610*'Exhaust Gas Math'!$D$14)</f>
        <v>551.35193936837186</v>
      </c>
      <c r="O1610">
        <f t="shared" si="251"/>
        <v>81444.507106513411</v>
      </c>
      <c r="P1610">
        <f>((-0.0000000008)*N1610^3+(0.000003)*N1610^2-0.004*N1610+2.013)*('Exhaust Gas Math'!$E$10/(L1610+'Exhaust Gas Math'!$E$10))+(357.45*N1610^-1.004)*(L1610/(L1610+'Exhaust Gas Math'!$E$10))</f>
        <v>0.61852172786836757</v>
      </c>
      <c r="Q1610" s="9">
        <f t="shared" si="243"/>
        <v>-25.286967806203183</v>
      </c>
      <c r="R1610" s="9">
        <f t="shared" si="244"/>
        <v>81419.220138707213</v>
      </c>
      <c r="T1610">
        <f t="shared" si="252"/>
        <v>0.200750000000009</v>
      </c>
      <c r="U1610">
        <f t="shared" si="253"/>
        <v>81419.220138707213</v>
      </c>
    </row>
    <row r="1611" spans="3:21" x14ac:dyDescent="0.2">
      <c r="C1611" s="1"/>
      <c r="D1611" s="1"/>
      <c r="E1611" s="1">
        <v>0.20087500000000899</v>
      </c>
      <c r="F1611" s="10">
        <f t="shared" si="245"/>
        <v>4.6713067900687501E-3</v>
      </c>
      <c r="G1611" s="9">
        <f t="shared" si="246"/>
        <v>10.406968316456622</v>
      </c>
      <c r="H1611" s="9">
        <f t="shared" si="247"/>
        <v>1</v>
      </c>
      <c r="I1611" s="9">
        <f t="shared" si="248"/>
        <v>3.3111242856613883E-5</v>
      </c>
      <c r="J1611" s="10">
        <f t="shared" si="249"/>
        <v>7.2880539150735037E-5</v>
      </c>
      <c r="K1611" s="9">
        <f t="shared" si="250"/>
        <v>2.3177869999629716E-5</v>
      </c>
      <c r="L1611" s="9">
        <f>K1611*'Exhaust Gas Math'!$C$14</f>
        <v>2.7459228328735262E-5</v>
      </c>
      <c r="M1611" s="9">
        <f>(L1611/'Exhaust Gas Math'!$B$14)+('Exhaust Gas Math'!$D$10)</f>
        <v>1.3884436830862692E-3</v>
      </c>
      <c r="N1611">
        <f>('Exhaust Gas Math'!$E$10*((-0.000000001)*N1610^3+(0.000002)*N1610^2-0.0012*N1610+1.3446)*$B$15+L1611*'Exhaust Gas Math'!$D$14*$B$14)/('Exhaust Gas Math'!$E$10*((-0.000000001)*N1610^3+(0.000002)*N1610^2-0.0012*N1610+1.3446)+L1611*'Exhaust Gas Math'!$D$14)</f>
        <v>501.1559038552324</v>
      </c>
      <c r="O1611">
        <f t="shared" si="251"/>
        <v>79382.282284397166</v>
      </c>
      <c r="P1611">
        <f>((-0.0000000008)*N1611^3+(0.000003)*N1611^2-0.004*N1611+2.013)*('Exhaust Gas Math'!$E$10/(L1611+'Exhaust Gas Math'!$E$10))+(357.45*N1611^-1.004)*(L1611/(L1611+'Exhaust Gas Math'!$E$10))</f>
        <v>0.68765014388853474</v>
      </c>
      <c r="Q1611" s="9">
        <f t="shared" si="243"/>
        <v>-37.237970820421474</v>
      </c>
      <c r="R1611" s="9">
        <f t="shared" si="244"/>
        <v>79345.044313576742</v>
      </c>
      <c r="T1611">
        <f t="shared" si="252"/>
        <v>0.20087500000000899</v>
      </c>
      <c r="U1611">
        <f t="shared" si="253"/>
        <v>79345.044313576742</v>
      </c>
    </row>
    <row r="1612" spans="3:21" x14ac:dyDescent="0.2">
      <c r="C1612" s="1"/>
      <c r="D1612" s="1"/>
      <c r="E1612" s="1">
        <v>0.201000000000009</v>
      </c>
      <c r="F1612" s="10">
        <f t="shared" si="245"/>
        <v>6.0541612784195259E-3</v>
      </c>
      <c r="G1612" s="9">
        <f t="shared" si="246"/>
        <v>11.707328805400611</v>
      </c>
      <c r="H1612" s="9">
        <f t="shared" si="247"/>
        <v>1</v>
      </c>
      <c r="I1612" s="9">
        <f t="shared" si="248"/>
        <v>4.2913217519568357E-5</v>
      </c>
      <c r="J1612" s="10">
        <f t="shared" si="249"/>
        <v>8.2682513813689504E-5</v>
      </c>
      <c r="K1612" s="9">
        <f t="shared" si="250"/>
        <v>3.0039252263697847E-5</v>
      </c>
      <c r="L1612" s="9">
        <f>K1612*'Exhaust Gas Math'!$C$14</f>
        <v>3.5588028008895312E-5</v>
      </c>
      <c r="M1612" s="9">
        <f>(L1612/'Exhaust Gas Math'!$B$14)+('Exhaust Gas Math'!$D$10)</f>
        <v>1.6690373896848213E-3</v>
      </c>
      <c r="N1612">
        <f>('Exhaust Gas Math'!$E$10*((-0.000000001)*N1611^3+(0.000002)*N1611^2-0.0012*N1611+1.3446)*$B$15+L1612*'Exhaust Gas Math'!$D$14*$B$14)/('Exhaust Gas Math'!$E$10*((-0.000000001)*N1611^3+(0.000002)*N1611^2-0.0012*N1611+1.3446)+L1612*'Exhaust Gas Math'!$D$14)</f>
        <v>463.945239136135</v>
      </c>
      <c r="O1612">
        <f t="shared" si="251"/>
        <v>77866.948223054409</v>
      </c>
      <c r="P1612">
        <f>((-0.0000000008)*N1612^3+(0.000003)*N1612^2-0.004*N1612+2.013)*('Exhaust Gas Math'!$E$10/(L1612+'Exhaust Gas Math'!$E$10))+(357.45*N1612^-1.004)*(L1612/(L1612+'Exhaust Gas Math'!$E$10))</f>
        <v>0.74629781863917666</v>
      </c>
      <c r="Q1612" s="9">
        <f t="shared" si="243"/>
        <v>-51.144367055463889</v>
      </c>
      <c r="R1612" s="9">
        <f t="shared" si="244"/>
        <v>77815.803855998951</v>
      </c>
      <c r="T1612">
        <f t="shared" si="252"/>
        <v>0.201000000000009</v>
      </c>
      <c r="U1612">
        <f t="shared" si="253"/>
        <v>77815.803855998951</v>
      </c>
    </row>
    <row r="1613" spans="3:21" x14ac:dyDescent="0.2">
      <c r="C1613" s="1"/>
      <c r="D1613" s="1"/>
      <c r="E1613" s="1">
        <v>0.20112500000000899</v>
      </c>
      <c r="F1613" s="10">
        <f t="shared" si="245"/>
        <v>7.5951308905953668E-3</v>
      </c>
      <c r="G1613" s="9">
        <f t="shared" si="246"/>
        <v>12.93550971917719</v>
      </c>
      <c r="H1613" s="9">
        <f t="shared" si="247"/>
        <v>1</v>
      </c>
      <c r="I1613" s="9">
        <f t="shared" si="248"/>
        <v>5.3835946716437363E-5</v>
      </c>
      <c r="J1613" s="10">
        <f t="shared" si="249"/>
        <v>9.3605243010558503E-5</v>
      </c>
      <c r="K1613" s="9">
        <f t="shared" si="250"/>
        <v>3.7685162701506154E-5</v>
      </c>
      <c r="L1613" s="9">
        <f>K1613*'Exhaust Gas Math'!$C$14</f>
        <v>4.4646271950042305E-5</v>
      </c>
      <c r="M1613" s="9">
        <f>(L1613/'Exhaust Gas Math'!$B$14)+('Exhaust Gas Math'!$D$10)</f>
        <v>1.9817140876878243E-3</v>
      </c>
      <c r="N1613">
        <f>('Exhaust Gas Math'!$E$10*((-0.000000001)*N1612^3+(0.000002)*N1612^2-0.0012*N1612+1.3446)*$B$15+L1613*'Exhaust Gas Math'!$D$14*$B$14)/('Exhaust Gas Math'!$E$10*((-0.000000001)*N1612^3+(0.000002)*N1612^2-0.0012*N1612+1.3446)+L1613*'Exhaust Gas Math'!$D$14)</f>
        <v>435.95426646494809</v>
      </c>
      <c r="O1613">
        <f t="shared" si="251"/>
        <v>76738.939251637901</v>
      </c>
      <c r="P1613">
        <f>((-0.0000000008)*N1613^3+(0.000003)*N1613^2-0.004*N1613+2.013)*('Exhaust Gas Math'!$E$10/(L1613+'Exhaust Gas Math'!$E$10))+(357.45*N1613^-1.004)*(L1613/(L1613+'Exhaust Gas Math'!$E$10))</f>
        <v>0.79594162246879774</v>
      </c>
      <c r="Q1613" s="9">
        <f t="shared" si="243"/>
        <v>-66.59142577398255</v>
      </c>
      <c r="R1613" s="9">
        <f t="shared" si="244"/>
        <v>76672.347825863922</v>
      </c>
      <c r="T1613">
        <f t="shared" si="252"/>
        <v>0.20112500000000899</v>
      </c>
      <c r="U1613">
        <f t="shared" si="253"/>
        <v>76672.347825863922</v>
      </c>
    </row>
    <row r="1614" spans="3:21" x14ac:dyDescent="0.2">
      <c r="C1614" s="1"/>
      <c r="D1614" s="1"/>
      <c r="E1614" s="1">
        <v>0.20125000000000901</v>
      </c>
      <c r="F1614" s="10">
        <f t="shared" si="245"/>
        <v>9.2847150365133677E-3</v>
      </c>
      <c r="G1614" s="9">
        <f t="shared" si="246"/>
        <v>14.083938914041774</v>
      </c>
      <c r="H1614" s="9">
        <f t="shared" si="247"/>
        <v>1</v>
      </c>
      <c r="I1614" s="9">
        <f t="shared" si="248"/>
        <v>6.581208818955009E-5</v>
      </c>
      <c r="J1614" s="10">
        <f t="shared" si="249"/>
        <v>1.0558138448367124E-4</v>
      </c>
      <c r="K1614" s="9">
        <f t="shared" si="250"/>
        <v>4.6068461732685059E-5</v>
      </c>
      <c r="L1614" s="9">
        <f>K1614*'Exhaust Gas Math'!$C$14</f>
        <v>5.4578113066110529E-5</v>
      </c>
      <c r="M1614" s="9">
        <f>(L1614/'Exhaust Gas Math'!$B$14)+('Exhaust Gas Math'!$D$10)</f>
        <v>2.3245460212766478E-3</v>
      </c>
      <c r="N1614">
        <f>('Exhaust Gas Math'!$E$10*((-0.000000001)*N1613^3+(0.000002)*N1613^2-0.0012*N1613+1.3446)*$B$15+L1614*'Exhaust Gas Math'!$D$14*$B$14)/('Exhaust Gas Math'!$E$10*((-0.000000001)*N1613^3+(0.000002)*N1613^2-0.0012*N1613+1.3446)+L1614*'Exhaust Gas Math'!$D$14)</f>
        <v>414.51598369232573</v>
      </c>
      <c r="O1614">
        <f t="shared" si="251"/>
        <v>75879.789177340586</v>
      </c>
      <c r="P1614">
        <f>((-0.0000000008)*N1614^3+(0.000003)*N1614^2-0.004*N1614+2.013)*('Exhaust Gas Math'!$E$10/(L1614+'Exhaust Gas Math'!$E$10))+(357.45*N1614^-1.004)*(L1614/(L1614+'Exhaust Gas Math'!$E$10))</f>
        <v>0.83801647367484944</v>
      </c>
      <c r="Q1614" s="9">
        <f t="shared" si="243"/>
        <v>-83.113357342261963</v>
      </c>
      <c r="R1614" s="9">
        <f t="shared" si="244"/>
        <v>75796.675819998331</v>
      </c>
      <c r="T1614">
        <f t="shared" si="252"/>
        <v>0.20125000000000901</v>
      </c>
      <c r="U1614">
        <f t="shared" si="253"/>
        <v>75796.675819998331</v>
      </c>
    </row>
    <row r="1615" spans="3:21" x14ac:dyDescent="0.2">
      <c r="C1615" s="1"/>
      <c r="D1615" s="1"/>
      <c r="E1615" s="1">
        <v>0.20137500000000899</v>
      </c>
      <c r="F1615" s="10">
        <f t="shared" si="245"/>
        <v>1.1112496868069255E-2</v>
      </c>
      <c r="G1615" s="9">
        <f t="shared" si="246"/>
        <v>15.145535942115956</v>
      </c>
      <c r="H1615" s="9">
        <f t="shared" si="247"/>
        <v>1</v>
      </c>
      <c r="I1615" s="9">
        <f t="shared" si="248"/>
        <v>7.8767805044246936E-5</v>
      </c>
      <c r="J1615" s="10">
        <f t="shared" si="249"/>
        <v>1.1853710133836808E-4</v>
      </c>
      <c r="K1615" s="9">
        <f t="shared" si="250"/>
        <v>5.5137463530972853E-5</v>
      </c>
      <c r="L1615" s="9">
        <f>K1615*'Exhaust Gas Math'!$C$14</f>
        <v>6.5322318253941574E-5</v>
      </c>
      <c r="M1615" s="9">
        <f>(L1615/'Exhaust Gas Math'!$B$14)+('Exhaust Gas Math'!$D$10)</f>
        <v>2.6954195175773396E-3</v>
      </c>
      <c r="N1615">
        <f>('Exhaust Gas Math'!$E$10*((-0.000000001)*N1614^3+(0.000002)*N1614^2-0.0012*N1614+1.3446)*$B$15+L1615*'Exhaust Gas Math'!$D$14*$B$14)/('Exhaust Gas Math'!$E$10*((-0.000000001)*N1614^3+(0.000002)*N1614^2-0.0012*N1614+1.3446)+L1615*'Exhaust Gas Math'!$D$14)</f>
        <v>397.80440105732197</v>
      </c>
      <c r="O1615">
        <f t="shared" si="251"/>
        <v>75210.017071202979</v>
      </c>
      <c r="P1615">
        <f>((-0.0000000008)*N1615^3+(0.000003)*N1615^2-0.004*N1615+2.013)*('Exhaust Gas Math'!$E$10/(L1615+'Exhaust Gas Math'!$E$10))+(357.45*N1615^-1.004)*(L1615/(L1615+'Exhaust Gas Math'!$E$10))</f>
        <v>0.87375948731101416</v>
      </c>
      <c r="Q1615" s="9">
        <f t="shared" si="243"/>
        <v>-100.21464689836831</v>
      </c>
      <c r="R1615" s="9">
        <f t="shared" si="244"/>
        <v>75109.802424304609</v>
      </c>
      <c r="T1615">
        <f t="shared" si="252"/>
        <v>0.20137500000000899</v>
      </c>
      <c r="U1615">
        <f t="shared" si="253"/>
        <v>75109.802424304609</v>
      </c>
    </row>
    <row r="1616" spans="3:21" x14ac:dyDescent="0.2">
      <c r="C1616" s="1"/>
      <c r="D1616" s="1"/>
      <c r="E1616" s="1">
        <v>0.20150000000000901</v>
      </c>
      <c r="F1616" s="10">
        <f t="shared" si="245"/>
        <v>1.3067207502473661E-2</v>
      </c>
      <c r="G1616" s="9">
        <f t="shared" si="246"/>
        <v>16.113755704705593</v>
      </c>
      <c r="H1616" s="9">
        <f t="shared" si="247"/>
        <v>1</v>
      </c>
      <c r="I1616" s="9">
        <f t="shared" si="248"/>
        <v>9.2623220977914932E-5</v>
      </c>
      <c r="J1616" s="10">
        <f t="shared" si="249"/>
        <v>1.3239251727203608E-4</v>
      </c>
      <c r="K1616" s="9">
        <f t="shared" si="250"/>
        <v>6.4836254684540453E-5</v>
      </c>
      <c r="L1616" s="9">
        <f>K1616*'Exhaust Gas Math'!$C$14</f>
        <v>7.6812645915749376E-5</v>
      </c>
      <c r="M1616" s="9">
        <f>(L1616/'Exhaust Gas Math'!$B$14)+('Exhaust Gas Math'!$D$10)</f>
        <v>3.0920480181575193E-3</v>
      </c>
      <c r="N1616">
        <f>('Exhaust Gas Math'!$E$10*((-0.000000001)*N1615^3+(0.000002)*N1615^2-0.0012*N1615+1.3446)*$B$15+L1616*'Exhaust Gas Math'!$D$14*$B$14)/('Exhaust Gas Math'!$E$10*((-0.000000001)*N1615^3+(0.000002)*N1615^2-0.0012*N1615+1.3446)+L1616*'Exhaust Gas Math'!$D$14)</f>
        <v>384.5657032891171</v>
      </c>
      <c r="O1616">
        <f t="shared" si="251"/>
        <v>74677.088557845811</v>
      </c>
      <c r="P1616">
        <f>((-0.0000000008)*N1616^3+(0.000003)*N1616^2-0.004*N1616+2.013)*('Exhaust Gas Math'!$E$10/(L1616+'Exhaust Gas Math'!$E$10))+(357.45*N1616^-1.004)*(L1616/(L1616+'Exhaust Gas Math'!$E$10))</f>
        <v>0.90420870239163886</v>
      </c>
      <c r="Q1616" s="9">
        <f t="shared" si="243"/>
        <v>-117.39030666961528</v>
      </c>
      <c r="R1616" s="9">
        <f t="shared" si="244"/>
        <v>74559.698251176189</v>
      </c>
      <c r="T1616">
        <f t="shared" si="252"/>
        <v>0.20150000000000901</v>
      </c>
      <c r="U1616">
        <f t="shared" si="253"/>
        <v>74559.698251176189</v>
      </c>
    </row>
    <row r="1617" spans="3:21" x14ac:dyDescent="0.2">
      <c r="C1617" s="1"/>
      <c r="D1617" s="1"/>
      <c r="E1617" s="1">
        <v>0.20162500000000899</v>
      </c>
      <c r="F1617" s="10">
        <f t="shared" si="245"/>
        <v>1.5136795498657218E-2</v>
      </c>
      <c r="G1617" s="9">
        <f t="shared" si="246"/>
        <v>16.982628805008034</v>
      </c>
      <c r="H1617" s="9">
        <f t="shared" si="247"/>
        <v>1</v>
      </c>
      <c r="I1617" s="9">
        <f t="shared" si="248"/>
        <v>1.0729291274392248E-4</v>
      </c>
      <c r="J1617" s="10">
        <f t="shared" si="249"/>
        <v>1.4706220903804363E-4</v>
      </c>
      <c r="K1617" s="9">
        <f t="shared" si="250"/>
        <v>7.5105038920745729E-5</v>
      </c>
      <c r="L1617" s="9">
        <f>K1617*'Exhaust Gas Math'!$C$14</f>
        <v>8.8978254360571208E-5</v>
      </c>
      <c r="M1617" s="9">
        <f>(L1617/'Exhaust Gas Math'!$B$14)+('Exhaust Gas Math'!$D$10)</f>
        <v>3.511986176418542E-3</v>
      </c>
      <c r="N1617">
        <f>('Exhaust Gas Math'!$E$10*((-0.000000001)*N1616^3+(0.000002)*N1616^2-0.0012*N1616+1.3446)*$B$15+L1617*'Exhaust Gas Math'!$D$14*$B$14)/('Exhaust Gas Math'!$E$10*((-0.000000001)*N1616^3+(0.000002)*N1616^2-0.0012*N1616+1.3446)+L1617*'Exhaust Gas Math'!$D$14)</f>
        <v>373.92587497004519</v>
      </c>
      <c r="O1617">
        <f t="shared" si="251"/>
        <v>74245.693632327893</v>
      </c>
      <c r="P1617">
        <f>((-0.0000000008)*N1617^3+(0.000003)*N1617^2-0.004*N1617+2.013)*('Exhaust Gas Math'!$E$10/(L1617+'Exhaust Gas Math'!$E$10))+(357.45*N1617^-1.004)*(L1617/(L1617+'Exhaust Gas Math'!$E$10))</f>
        <v>0.93022945093005927</v>
      </c>
      <c r="Q1617" s="9">
        <f t="shared" si="243"/>
        <v>-134.14358965962674</v>
      </c>
      <c r="R1617" s="9">
        <f t="shared" si="244"/>
        <v>74111.55004266827</v>
      </c>
      <c r="T1617">
        <f t="shared" si="252"/>
        <v>0.20162500000000899</v>
      </c>
      <c r="U1617">
        <f t="shared" si="253"/>
        <v>74111.55004266827</v>
      </c>
    </row>
    <row r="1618" spans="3:21" x14ac:dyDescent="0.2">
      <c r="C1618" s="1"/>
      <c r="D1618" s="1"/>
      <c r="E1618" s="1">
        <v>0.20175000000000901</v>
      </c>
      <c r="F1618" s="10">
        <f t="shared" si="245"/>
        <v>1.7308501158416353E-2</v>
      </c>
      <c r="G1618" s="9">
        <f t="shared" si="246"/>
        <v>17.746798351430591</v>
      </c>
      <c r="H1618" s="9">
        <f t="shared" si="247"/>
        <v>1</v>
      </c>
      <c r="I1618" s="9">
        <f t="shared" si="248"/>
        <v>1.2268643681436986E-4</v>
      </c>
      <c r="J1618" s="10">
        <f t="shared" si="249"/>
        <v>1.62455733108491E-4</v>
      </c>
      <c r="K1618" s="9">
        <f t="shared" si="250"/>
        <v>8.5880505770058888E-5</v>
      </c>
      <c r="L1618" s="9">
        <f>K1618*'Exhaust Gas Math'!$C$14</f>
        <v>1.017441385668738E-4</v>
      </c>
      <c r="M1618" s="9">
        <f>(L1618/'Exhaust Gas Math'!$B$14)+('Exhaust Gas Math'!$D$10)</f>
        <v>3.9526449339712727E-3</v>
      </c>
      <c r="N1618">
        <f>('Exhaust Gas Math'!$E$10*((-0.000000001)*N1617^3+(0.000002)*N1617^2-0.0012*N1617+1.3446)*$B$15+L1618*'Exhaust Gas Math'!$D$14*$B$14)/('Exhaust Gas Math'!$E$10*((-0.000000001)*N1617^3+(0.000002)*N1617^2-0.0012*N1617+1.3446)+L1618*'Exhaust Gas Math'!$D$14)</f>
        <v>365.26447606987983</v>
      </c>
      <c r="O1618">
        <f t="shared" si="251"/>
        <v>73891.457961477412</v>
      </c>
      <c r="P1618">
        <f>((-0.0000000008)*N1618^3+(0.000003)*N1618^2-0.004*N1618+2.013)*('Exhaust Gas Math'!$E$10/(L1618+'Exhaust Gas Math'!$E$10))+(357.45*N1618^-1.004)*(L1618/(L1618+'Exhaust Gas Math'!$E$10))</f>
        <v>0.9525409250543978</v>
      </c>
      <c r="Q1618" s="9">
        <f t="shared" si="243"/>
        <v>-150.00083528411395</v>
      </c>
      <c r="R1618" s="9">
        <f t="shared" si="244"/>
        <v>73741.457126193302</v>
      </c>
      <c r="T1618">
        <f t="shared" si="252"/>
        <v>0.20175000000000901</v>
      </c>
      <c r="U1618">
        <f t="shared" si="253"/>
        <v>73741.457126193302</v>
      </c>
    </row>
    <row r="1619" spans="3:21" x14ac:dyDescent="0.2">
      <c r="C1619" s="1"/>
      <c r="D1619" s="1"/>
      <c r="E1619" s="1">
        <v>0.20187500000000899</v>
      </c>
      <c r="F1619" s="10">
        <f t="shared" si="245"/>
        <v>1.9568935194192037E-2</v>
      </c>
      <c r="G1619" s="9">
        <f t="shared" si="246"/>
        <v>18.401552984607036</v>
      </c>
      <c r="H1619" s="9">
        <f t="shared" si="247"/>
        <v>1</v>
      </c>
      <c r="I1619" s="9">
        <f t="shared" si="248"/>
        <v>1.3870888699448809E-4</v>
      </c>
      <c r="J1619" s="10">
        <f t="shared" si="249"/>
        <v>1.7847818328860923E-4</v>
      </c>
      <c r="K1619" s="9">
        <f t="shared" si="250"/>
        <v>9.7096220896141649E-5</v>
      </c>
      <c r="L1619" s="9">
        <f>K1619*'Exhaust Gas Math'!$C$14</f>
        <v>1.1503159261343099E-4</v>
      </c>
      <c r="M1619" s="9">
        <f>(L1619/'Exhaust Gas Math'!$B$14)+('Exhaust Gas Math'!$D$10)</f>
        <v>4.4113074830412474E-3</v>
      </c>
      <c r="N1619">
        <f>('Exhaust Gas Math'!$E$10*((-0.000000001)*N1618^3+(0.000002)*N1618^2-0.0012*N1618+1.3446)*$B$15+L1619*'Exhaust Gas Math'!$D$14*$B$14)/('Exhaust Gas Math'!$E$10*((-0.000000001)*N1618^3+(0.000002)*N1618^2-0.0012*N1618+1.3446)+L1619*'Exhaust Gas Math'!$D$14)</f>
        <v>358.13301596134545</v>
      </c>
      <c r="O1619">
        <f t="shared" si="251"/>
        <v>73597.081367730163</v>
      </c>
      <c r="P1619">
        <f>((-0.0000000008)*N1619^3+(0.000003)*N1619^2-0.004*N1619+2.013)*('Exhaust Gas Math'!$E$10/(L1619+'Exhaust Gas Math'!$E$10))+(357.45*N1619^-1.004)*(L1619/(L1619+'Exhaust Gas Math'!$E$10))</f>
        <v>0.97173942379462108</v>
      </c>
      <c r="Q1619" s="9">
        <f t="shared" si="243"/>
        <v>-164.52381820491172</v>
      </c>
      <c r="R1619" s="9">
        <f t="shared" si="244"/>
        <v>73432.557549525256</v>
      </c>
      <c r="T1619">
        <f t="shared" si="252"/>
        <v>0.20187500000000899</v>
      </c>
      <c r="U1619">
        <f t="shared" si="253"/>
        <v>73432.557549525256</v>
      </c>
    </row>
    <row r="1620" spans="3:21" x14ac:dyDescent="0.2">
      <c r="C1620" s="1"/>
      <c r="D1620" s="1"/>
      <c r="E1620" s="1">
        <v>0.20200000000000901</v>
      </c>
      <c r="F1620" s="10">
        <f t="shared" si="245"/>
        <v>2.1904161278484748E-2</v>
      </c>
      <c r="G1620" s="9">
        <f t="shared" si="246"/>
        <v>18.942855924496289</v>
      </c>
      <c r="H1620" s="9">
        <f t="shared" si="247"/>
        <v>1</v>
      </c>
      <c r="I1620" s="9">
        <f t="shared" si="248"/>
        <v>1.5526147955092289E-4</v>
      </c>
      <c r="J1620" s="10">
        <f t="shared" si="249"/>
        <v>1.9503077584504403E-4</v>
      </c>
      <c r="K1620" s="9">
        <f t="shared" si="250"/>
        <v>1.0868303568564601E-4</v>
      </c>
      <c r="L1620" s="9">
        <f>K1620*'Exhaust Gas Math'!$C$14</f>
        <v>1.2875869492752842E-4</v>
      </c>
      <c r="M1620" s="9">
        <f>(L1620/'Exhaust Gas Math'!$B$14)+('Exhaust Gas Math'!$D$10)</f>
        <v>4.8851460164930057E-3</v>
      </c>
      <c r="N1620">
        <f>('Exhaust Gas Math'!$E$10*((-0.000000001)*N1619^3+(0.000002)*N1619^2-0.0012*N1619+1.3446)*$B$15+L1620*'Exhaust Gas Math'!$D$14*$B$14)/('Exhaust Gas Math'!$E$10*((-0.000000001)*N1619^3+(0.000002)*N1619^2-0.0012*N1619+1.3446)+L1620*'Exhaust Gas Math'!$D$14)</f>
        <v>352.2017246974321</v>
      </c>
      <c r="O1620">
        <f t="shared" si="251"/>
        <v>73349.966029585819</v>
      </c>
      <c r="P1620">
        <f>((-0.0000000008)*N1620^3+(0.000003)*N1620^2-0.004*N1620+2.013)*('Exhaust Gas Math'!$E$10/(L1620+'Exhaust Gas Math'!$E$10))+(357.45*N1620^-1.004)*(L1620/(L1620+'Exhaust Gas Math'!$E$10))</f>
        <v>0.98831848219396345</v>
      </c>
      <c r="Q1620" s="9">
        <f t="shared" si="243"/>
        <v>-177.32004531261799</v>
      </c>
      <c r="R1620" s="9">
        <f t="shared" si="244"/>
        <v>73172.6459842732</v>
      </c>
      <c r="T1620">
        <f t="shared" si="252"/>
        <v>0.20200000000000901</v>
      </c>
      <c r="U1620">
        <f t="shared" si="253"/>
        <v>73172.6459842732</v>
      </c>
    </row>
    <row r="1621" spans="3:21" x14ac:dyDescent="0.2">
      <c r="C1621" s="1"/>
      <c r="D1621" s="1"/>
      <c r="E1621" s="1">
        <v>0.20212500000000899</v>
      </c>
      <c r="F1621" s="10">
        <f t="shared" si="245"/>
        <v>2.4299781965942107E-2</v>
      </c>
      <c r="G1621" s="9">
        <f t="shared" si="246"/>
        <v>19.367369858472124</v>
      </c>
      <c r="H1621" s="9">
        <f t="shared" si="247"/>
        <v>1</v>
      </c>
      <c r="I1621" s="9">
        <f t="shared" si="248"/>
        <v>1.7224216224625953E-4</v>
      </c>
      <c r="J1621" s="10">
        <f t="shared" si="249"/>
        <v>2.1201145854038067E-4</v>
      </c>
      <c r="K1621" s="9">
        <f t="shared" si="250"/>
        <v>1.2056951357238166E-4</v>
      </c>
      <c r="L1621" s="9">
        <f>K1621*'Exhaust Gas Math'!$C$14</f>
        <v>1.4284081335866775E-4</v>
      </c>
      <c r="M1621" s="9">
        <f>(L1621/'Exhaust Gas Math'!$B$14)+('Exhaust Gas Math'!$D$10)</f>
        <v>5.3712391622002661E-3</v>
      </c>
      <c r="N1621">
        <f>('Exhaust Gas Math'!$E$10*((-0.000000001)*N1620^3+(0.000002)*N1620^2-0.0012*N1620+1.3446)*$B$15+L1621*'Exhaust Gas Math'!$D$14*$B$14)/('Exhaust Gas Math'!$E$10*((-0.000000001)*N1620^3+(0.000002)*N1620^2-0.0012*N1620+1.3446)+L1621*'Exhaust Gas Math'!$D$14)</f>
        <v>347.22428984247159</v>
      </c>
      <c r="O1621">
        <f t="shared" si="251"/>
        <v>73140.730370994715</v>
      </c>
      <c r="P1621">
        <f>((-0.0000000008)*N1621^3+(0.000003)*N1621^2-0.004*N1621+2.013)*('Exhaust Gas Math'!$E$10/(L1621+'Exhaust Gas Math'!$E$10))+(357.45*N1621^-1.004)*(L1621/(L1621+'Exhaust Gas Math'!$E$10))</f>
        <v>1.0026862308710003</v>
      </c>
      <c r="Q1621" s="9">
        <f t="shared" si="243"/>
        <v>-188.05130352216835</v>
      </c>
      <c r="R1621" s="9">
        <f t="shared" si="244"/>
        <v>72952.679067472549</v>
      </c>
      <c r="T1621">
        <f t="shared" si="252"/>
        <v>0.20212500000000899</v>
      </c>
      <c r="U1621">
        <f t="shared" si="253"/>
        <v>72952.679067472549</v>
      </c>
    </row>
    <row r="1622" spans="3:21" x14ac:dyDescent="0.2">
      <c r="C1622" s="1"/>
      <c r="D1622" s="1"/>
      <c r="E1622" s="1">
        <v>0.20225000000000901</v>
      </c>
      <c r="F1622" s="10">
        <f t="shared" si="245"/>
        <v>2.6741027458402084E-2</v>
      </c>
      <c r="G1622" s="9">
        <f t="shared" si="246"/>
        <v>19.672477516966516</v>
      </c>
      <c r="H1622" s="9">
        <f t="shared" si="247"/>
        <v>1</v>
      </c>
      <c r="I1622" s="9">
        <f t="shared" si="248"/>
        <v>1.8954624352503734E-4</v>
      </c>
      <c r="J1622" s="10">
        <f t="shared" si="249"/>
        <v>2.2931553981915849E-4</v>
      </c>
      <c r="K1622" s="9">
        <f t="shared" si="250"/>
        <v>1.3268237046752614E-4</v>
      </c>
      <c r="L1622" s="9">
        <f>K1622*'Exhaust Gas Math'!$C$14</f>
        <v>1.5719112696394646E-4</v>
      </c>
      <c r="M1622" s="9">
        <f>(L1622/'Exhaust Gas Math'!$B$14)+('Exhaust Gas Math'!$D$10)</f>
        <v>5.8665899942775433E-3</v>
      </c>
      <c r="N1622">
        <f>('Exhaust Gas Math'!$E$10*((-0.000000001)*N1621^3+(0.000002)*N1621^2-0.0012*N1621+1.3446)*$B$15+L1622*'Exhaust Gas Math'!$D$14*$B$14)/('Exhaust Gas Math'!$E$10*((-0.000000001)*N1621^3+(0.000002)*N1621^2-0.0012*N1621+1.3446)+L1622*'Exhaust Gas Math'!$D$14)</f>
        <v>343.01407721127981</v>
      </c>
      <c r="O1622">
        <f t="shared" si="251"/>
        <v>72962.252417458207</v>
      </c>
      <c r="P1622">
        <f>((-0.0000000008)*N1622^3+(0.000003)*N1622^2-0.004*N1622+2.013)*('Exhaust Gas Math'!$E$10/(L1622+'Exhaust Gas Math'!$E$10))+(357.45*N1622^-1.004)*(L1622/(L1622+'Exhaust Gas Math'!$E$10))</f>
        <v>1.0151802120494409</v>
      </c>
      <c r="Q1622" s="9">
        <f t="shared" si="243"/>
        <v>-196.44060522088455</v>
      </c>
      <c r="R1622" s="9">
        <f t="shared" si="244"/>
        <v>72765.811812237327</v>
      </c>
      <c r="T1622">
        <f t="shared" si="252"/>
        <v>0.20225000000000901</v>
      </c>
      <c r="U1622">
        <f t="shared" si="253"/>
        <v>72765.811812237327</v>
      </c>
    </row>
    <row r="1623" spans="3:21" x14ac:dyDescent="0.2">
      <c r="C1623" s="1"/>
      <c r="D1623" s="1"/>
      <c r="E1623" s="1">
        <v>0.20237500000000899</v>
      </c>
      <c r="F1623" s="10">
        <f t="shared" si="245"/>
        <v>2.9212846665605828E-2</v>
      </c>
      <c r="G1623" s="9">
        <f t="shared" si="246"/>
        <v>19.856297809806129</v>
      </c>
      <c r="H1623" s="9">
        <f t="shared" si="247"/>
        <v>1</v>
      </c>
      <c r="I1623" s="9">
        <f t="shared" si="248"/>
        <v>2.0706703797197226E-4</v>
      </c>
      <c r="J1623" s="10">
        <f t="shared" si="249"/>
        <v>2.4683633426609338E-4</v>
      </c>
      <c r="K1623" s="9">
        <f t="shared" si="250"/>
        <v>1.4494692658038058E-4</v>
      </c>
      <c r="L1623" s="9">
        <f>K1623*'Exhaust Gas Math'!$C$14</f>
        <v>1.7172116128801664E-4</v>
      </c>
      <c r="M1623" s="9">
        <f>(L1623/'Exhaust Gas Math'!$B$14)+('Exhaust Gas Math'!$D$10)</f>
        <v>6.3681445101239423E-3</v>
      </c>
      <c r="N1623">
        <f>('Exhaust Gas Math'!$E$10*((-0.000000001)*N1622^3+(0.000002)*N1622^2-0.0012*N1622+1.3446)*$B$15+L1623*'Exhaust Gas Math'!$D$14*$B$14)/('Exhaust Gas Math'!$E$10*((-0.000000001)*N1622^3+(0.000002)*N1622^2-0.0012*N1622+1.3446)+L1623*'Exhaust Gas Math'!$D$14)</f>
        <v>339.42781043142509</v>
      </c>
      <c r="O1623">
        <f t="shared" si="251"/>
        <v>72809.036249014316</v>
      </c>
      <c r="P1623">
        <f>((-0.0000000008)*N1623^3+(0.000003)*N1623^2-0.004*N1623+2.013)*('Exhaust Gas Math'!$E$10/(L1623+'Exhaust Gas Math'!$E$10))+(357.45*N1623^-1.004)*(L1623/(L1623+'Exhaust Gas Math'!$E$10))</f>
        <v>1.0260798630611789</v>
      </c>
      <c r="Q1623" s="9">
        <f t="shared" si="243"/>
        <v>-202.27756857800662</v>
      </c>
      <c r="R1623" s="9">
        <f t="shared" si="244"/>
        <v>72606.758680436309</v>
      </c>
      <c r="T1623">
        <f t="shared" si="252"/>
        <v>0.20237500000000899</v>
      </c>
      <c r="U1623">
        <f t="shared" si="253"/>
        <v>72606.758680436309</v>
      </c>
    </row>
    <row r="1624" spans="3:21" x14ac:dyDescent="0.2">
      <c r="C1624" s="1"/>
      <c r="D1624" s="1"/>
      <c r="E1624" s="1">
        <v>0.20250000000000901</v>
      </c>
      <c r="F1624" s="10">
        <f t="shared" si="245"/>
        <v>3.1700000000179418E-2</v>
      </c>
      <c r="G1624" s="9">
        <f t="shared" si="246"/>
        <v>19.917697423759289</v>
      </c>
      <c r="H1624" s="9">
        <f t="shared" si="247"/>
        <v>1</v>
      </c>
      <c r="I1624" s="9">
        <f t="shared" si="248"/>
        <v>2.2469652406305622E-4</v>
      </c>
      <c r="J1624" s="10">
        <f t="shared" si="249"/>
        <v>2.6446582035717734E-4</v>
      </c>
      <c r="K1624" s="9">
        <f t="shared" si="250"/>
        <v>1.5728756684413935E-4</v>
      </c>
      <c r="L1624" s="9">
        <f>K1624*'Exhaust Gas Math'!$C$14</f>
        <v>1.8634133383755414E-4</v>
      </c>
      <c r="M1624" s="9">
        <f>(L1624/'Exhaust Gas Math'!$B$14)+('Exhaust Gas Math'!$D$10)</f>
        <v>6.8728104593658301E-3</v>
      </c>
      <c r="N1624">
        <f>('Exhaust Gas Math'!$E$10*((-0.000000001)*N1623^3+(0.000002)*N1623^2-0.0012*N1623+1.3446)*$B$15+L1624*'Exhaust Gas Math'!$D$14*$B$14)/('Exhaust Gas Math'!$E$10*((-0.000000001)*N1623^3+(0.000002)*N1623^2-0.0012*N1623+1.3446)+L1624*'Exhaust Gas Math'!$D$14)</f>
        <v>336.35418027887295</v>
      </c>
      <c r="O1624">
        <f t="shared" si="251"/>
        <v>72676.780905293126</v>
      </c>
      <c r="P1624">
        <f>((-0.0000000008)*N1624^3+(0.000003)*N1624^2-0.004*N1624+2.013)*('Exhaust Gas Math'!$E$10/(L1624+'Exhaust Gas Math'!$E$10))+(357.45*N1624^-1.004)*(L1624/(L1624+'Exhaust Gas Math'!$E$10))</f>
        <v>1.0356169102701389</v>
      </c>
      <c r="Q1624" s="9">
        <f t="shared" si="243"/>
        <v>-205.42221074616504</v>
      </c>
      <c r="R1624" s="9">
        <f t="shared" si="244"/>
        <v>72471.358694546958</v>
      </c>
      <c r="T1624">
        <f t="shared" si="252"/>
        <v>0.20250000000000901</v>
      </c>
      <c r="U1624">
        <f t="shared" si="253"/>
        <v>72471.358694546958</v>
      </c>
    </row>
    <row r="1625" spans="3:21" x14ac:dyDescent="0.2">
      <c r="C1625" s="1"/>
      <c r="D1625" s="1"/>
      <c r="E1625" s="1">
        <v>0.20262500000000899</v>
      </c>
      <c r="F1625" s="10">
        <f t="shared" si="245"/>
        <v>3.4187153334751447E-2</v>
      </c>
      <c r="G1625" s="9">
        <f t="shared" si="246"/>
        <v>19.856297809788465</v>
      </c>
      <c r="H1625" s="9">
        <f t="shared" si="247"/>
        <v>1</v>
      </c>
      <c r="I1625" s="9">
        <f t="shared" si="248"/>
        <v>2.4232601015412915E-4</v>
      </c>
      <c r="J1625" s="10">
        <f t="shared" si="249"/>
        <v>2.820953064482503E-4</v>
      </c>
      <c r="K1625" s="9">
        <f t="shared" si="250"/>
        <v>1.6962820710789039E-4</v>
      </c>
      <c r="L1625" s="9">
        <f>K1625*'Exhaust Gas Math'!$C$14</f>
        <v>2.0096150638708254E-4</v>
      </c>
      <c r="M1625" s="9">
        <f>(L1625/'Exhaust Gas Math'!$B$14)+('Exhaust Gas Math'!$D$10)</f>
        <v>7.377476408607404E-3</v>
      </c>
      <c r="N1625">
        <f>('Exhaust Gas Math'!$E$10*((-0.000000001)*N1624^3+(0.000002)*N1624^2-0.0012*N1624+1.3446)*$B$15+L1625*'Exhaust Gas Math'!$D$14*$B$14)/('Exhaust Gas Math'!$E$10*((-0.000000001)*N1624^3+(0.000002)*N1624^2-0.0012*N1624+1.3446)+L1625*'Exhaust Gas Math'!$D$14)</f>
        <v>333.70576911464502</v>
      </c>
      <c r="O1625">
        <f t="shared" si="251"/>
        <v>72562.079733419057</v>
      </c>
      <c r="P1625">
        <f>((-0.0000000008)*N1625^3+(0.000003)*N1625^2-0.004*N1625+2.013)*('Exhaust Gas Math'!$E$10/(L1625+'Exhaust Gas Math'!$E$10))+(357.45*N1625^-1.004)*(L1625/(L1625+'Exhaust Gas Math'!$E$10))</f>
        <v>1.0439839413091156</v>
      </c>
      <c r="Q1625" s="9">
        <f t="shared" si="243"/>
        <v>-205.80711198454296</v>
      </c>
      <c r="R1625" s="9">
        <f t="shared" si="244"/>
        <v>72356.272621434517</v>
      </c>
      <c r="T1625">
        <f t="shared" si="252"/>
        <v>0.20262500000000899</v>
      </c>
      <c r="U1625">
        <f t="shared" si="253"/>
        <v>72356.272621434517</v>
      </c>
    </row>
    <row r="1626" spans="3:21" x14ac:dyDescent="0.2">
      <c r="C1626" s="1"/>
      <c r="D1626" s="1"/>
      <c r="E1626" s="1">
        <v>0.20275000000000901</v>
      </c>
      <c r="F1626" s="10">
        <f t="shared" si="245"/>
        <v>3.6658972541952328E-2</v>
      </c>
      <c r="G1626" s="9">
        <f t="shared" si="246"/>
        <v>19.672477516931245</v>
      </c>
      <c r="H1626" s="9">
        <f t="shared" si="247"/>
        <v>1</v>
      </c>
      <c r="I1626" s="9">
        <f t="shared" si="248"/>
        <v>2.5984680460104377E-4</v>
      </c>
      <c r="J1626" s="10">
        <f t="shared" si="249"/>
        <v>2.9961610089516489E-4</v>
      </c>
      <c r="K1626" s="9">
        <f t="shared" si="250"/>
        <v>1.8189276322073063E-4</v>
      </c>
      <c r="L1626" s="9">
        <f>K1626*'Exhaust Gas Math'!$C$14</f>
        <v>2.1549154071113586E-4</v>
      </c>
      <c r="M1626" s="9">
        <f>(L1626/'Exhaust Gas Math'!$B$14)+('Exhaust Gas Math'!$D$10)</f>
        <v>7.879030924453221E-3</v>
      </c>
      <c r="N1626">
        <f>('Exhaust Gas Math'!$E$10*((-0.000000001)*N1625^3+(0.000002)*N1625^2-0.0012*N1625+1.3446)*$B$15+L1626*'Exhaust Gas Math'!$D$14*$B$14)/('Exhaust Gas Math'!$E$10*((-0.000000001)*N1625^3+(0.000002)*N1625^2-0.0012*N1625+1.3446)+L1626*'Exhaust Gas Math'!$D$14)</f>
        <v>331.41324176281398</v>
      </c>
      <c r="O1626">
        <f t="shared" si="251"/>
        <v>72462.206081615499</v>
      </c>
      <c r="P1626">
        <f>((-0.0000000008)*N1626^3+(0.000003)*N1626^2-0.004*N1626+2.013)*('Exhaust Gas Math'!$E$10/(L1626+'Exhaust Gas Math'!$E$10))+(357.45*N1626^-1.004)*(L1626/(L1626+'Exhaust Gas Math'!$E$10))</f>
        <v>1.0513414262042982</v>
      </c>
      <c r="Q1626" s="9">
        <f t="shared" si="243"/>
        <v>-203.43791536252041</v>
      </c>
      <c r="R1626" s="9">
        <f t="shared" si="244"/>
        <v>72258.768166252979</v>
      </c>
      <c r="T1626">
        <f t="shared" si="252"/>
        <v>0.20275000000000901</v>
      </c>
      <c r="U1626">
        <f t="shared" si="253"/>
        <v>72258.768166252979</v>
      </c>
    </row>
    <row r="1627" spans="3:21" x14ac:dyDescent="0.2">
      <c r="C1627" s="1"/>
      <c r="D1627" s="1"/>
      <c r="E1627" s="1">
        <v>0.20287500000000899</v>
      </c>
      <c r="F1627" s="10">
        <f t="shared" si="245"/>
        <v>3.9100218034406373E-2</v>
      </c>
      <c r="G1627" s="9">
        <f t="shared" si="246"/>
        <v>19.367369858419554</v>
      </c>
      <c r="H1627" s="9">
        <f t="shared" si="247"/>
        <v>1</v>
      </c>
      <c r="I1627" s="9">
        <f t="shared" si="248"/>
        <v>2.7715088587977951E-4</v>
      </c>
      <c r="J1627" s="10">
        <f t="shared" si="249"/>
        <v>3.1692018217390069E-4</v>
      </c>
      <c r="K1627" s="9">
        <f t="shared" si="250"/>
        <v>1.9400562011584566E-4</v>
      </c>
      <c r="L1627" s="9">
        <f>K1627*'Exhaust Gas Math'!$C$14</f>
        <v>2.2984185431637968E-4</v>
      </c>
      <c r="M1627" s="9">
        <f>(L1627/'Exhaust Gas Math'!$B$14)+('Exhaust Gas Math'!$D$10)</f>
        <v>8.3743817565292943E-3</v>
      </c>
      <c r="N1627">
        <f>('Exhaust Gas Math'!$E$10*((-0.000000001)*N1626^3+(0.000002)*N1626^2-0.0012*N1626+1.3446)*$B$15+L1627*'Exhaust Gas Math'!$D$14*$B$14)/('Exhaust Gas Math'!$E$10*((-0.000000001)*N1626^3+(0.000002)*N1626^2-0.0012*N1626+1.3446)+L1627*'Exhaust Gas Math'!$D$14)</f>
        <v>329.4211101713928</v>
      </c>
      <c r="O1627">
        <f t="shared" si="251"/>
        <v>72374.957594716412</v>
      </c>
      <c r="P1627">
        <f>((-0.0000000008)*N1627^3+(0.000003)*N1627^2-0.004*N1627+2.013)*('Exhaust Gas Math'!$E$10/(L1627+'Exhaust Gas Math'!$E$10))+(357.45*N1627^-1.004)*(L1627/(L1627+'Exhaust Gas Math'!$E$10))</f>
        <v>1.0578234416936521</v>
      </c>
      <c r="Q1627" s="9">
        <f t="shared" si="243"/>
        <v>-198.39214998785633</v>
      </c>
      <c r="R1627" s="9">
        <f t="shared" si="244"/>
        <v>72176.565444728549</v>
      </c>
      <c r="T1627">
        <f t="shared" si="252"/>
        <v>0.20287500000000899</v>
      </c>
      <c r="U1627">
        <f t="shared" si="253"/>
        <v>72176.565444728549</v>
      </c>
    </row>
    <row r="1628" spans="3:21" x14ac:dyDescent="0.2">
      <c r="C1628" s="1"/>
      <c r="D1628" s="1"/>
      <c r="E1628" s="1">
        <v>0.20300000000000901</v>
      </c>
      <c r="F1628" s="10">
        <f t="shared" si="245"/>
        <v>4.1495838721856519E-2</v>
      </c>
      <c r="G1628" s="9">
        <f t="shared" si="246"/>
        <v>18.942855924426617</v>
      </c>
      <c r="H1628" s="9">
        <f t="shared" si="247"/>
        <v>1</v>
      </c>
      <c r="I1628" s="9">
        <f t="shared" si="248"/>
        <v>2.9413156857506501E-4</v>
      </c>
      <c r="J1628" s="10">
        <f t="shared" si="249"/>
        <v>3.3390086486918618E-4</v>
      </c>
      <c r="K1628" s="9">
        <f t="shared" si="250"/>
        <v>2.058920980025455E-4</v>
      </c>
      <c r="L1628" s="9">
        <f>K1628*'Exhaust Gas Math'!$C$14</f>
        <v>2.4392397274747659E-4</v>
      </c>
      <c r="M1628" s="9">
        <f>(L1628/'Exhaust Gas Math'!$B$14)+('Exhaust Gas Math'!$D$10)</f>
        <v>8.8604749022350906E-3</v>
      </c>
      <c r="N1628">
        <f>('Exhaust Gas Math'!$E$10*((-0.000000001)*N1627^3+(0.000002)*N1627^2-0.0012*N1627+1.3446)*$B$15+L1628*'Exhaust Gas Math'!$D$14*$B$14)/('Exhaust Gas Math'!$E$10*((-0.000000001)*N1627^3+(0.000002)*N1627^2-0.0012*N1627+1.3446)+L1628*'Exhaust Gas Math'!$D$14)</f>
        <v>327.6846068918905</v>
      </c>
      <c r="O1628">
        <f t="shared" si="251"/>
        <v>72298.541189193536</v>
      </c>
      <c r="P1628">
        <f>((-0.0000000008)*N1628^3+(0.000003)*N1628^2-0.004*N1628+2.013)*('Exhaust Gas Math'!$E$10/(L1628+'Exhaust Gas Math'!$E$10))+(357.45*N1628^-1.004)*(L1628/(L1628+'Exhaust Gas Math'!$E$10))</f>
        <v>1.0635423256877237</v>
      </c>
      <c r="Q1628" s="9">
        <f t="shared" si="243"/>
        <v>-190.81639853866017</v>
      </c>
      <c r="R1628" s="9">
        <f t="shared" si="244"/>
        <v>72107.724790654873</v>
      </c>
      <c r="T1628">
        <f t="shared" si="252"/>
        <v>0.20300000000000901</v>
      </c>
      <c r="U1628">
        <f t="shared" si="253"/>
        <v>72107.724790654873</v>
      </c>
    </row>
    <row r="1629" spans="3:21" x14ac:dyDescent="0.2">
      <c r="C1629" s="1"/>
      <c r="D1629" s="1"/>
      <c r="E1629" s="1">
        <v>0.20312500000000899</v>
      </c>
      <c r="F1629" s="10">
        <f t="shared" si="245"/>
        <v>4.3831064806138645E-2</v>
      </c>
      <c r="G1629" s="9">
        <f t="shared" si="246"/>
        <v>18.401552984520972</v>
      </c>
      <c r="H1629" s="9">
        <f t="shared" si="247"/>
        <v>1</v>
      </c>
      <c r="I1629" s="9">
        <f t="shared" si="248"/>
        <v>3.1068416113142481E-4</v>
      </c>
      <c r="J1629" s="10">
        <f t="shared" si="249"/>
        <v>3.5045345742554593E-4</v>
      </c>
      <c r="K1629" s="9">
        <f t="shared" si="250"/>
        <v>2.1747891279199735E-4</v>
      </c>
      <c r="L1629" s="9">
        <f>K1629*'Exhaust Gas Math'!$C$14</f>
        <v>2.5765107506151182E-4</v>
      </c>
      <c r="M1629" s="9">
        <f>(L1629/'Exhaust Gas Math'!$B$14)+('Exhaust Gas Math'!$D$10)</f>
        <v>9.3343134356847005E-3</v>
      </c>
      <c r="N1629">
        <f>('Exhaust Gas Math'!$E$10*((-0.000000001)*N1628^3+(0.000002)*N1628^2-0.0012*N1628+1.3446)*$B$15+L1629*'Exhaust Gas Math'!$D$14*$B$14)/('Exhaust Gas Math'!$E$10*((-0.000000001)*N1628^3+(0.000002)*N1628^2-0.0012*N1628+1.3446)+L1629*'Exhaust Gas Math'!$D$14)</f>
        <v>326.16735046906047</v>
      </c>
      <c r="O1629">
        <f t="shared" si="251"/>
        <v>72231.486839510937</v>
      </c>
      <c r="P1629">
        <f>((-0.0000000008)*N1629^3+(0.000003)*N1629^2-0.004*N1629+2.013)*('Exhaust Gas Math'!$E$10/(L1629+'Exhaust Gas Math'!$E$10))+(357.45*N1629^-1.004)*(L1629/(L1629+'Exhaust Gas Math'!$E$10))</f>
        <v>1.0685924571929475</v>
      </c>
      <c r="Q1629" s="9">
        <f t="shared" si="243"/>
        <v>-180.92186738104948</v>
      </c>
      <c r="R1629" s="9">
        <f t="shared" si="244"/>
        <v>72050.564972129883</v>
      </c>
      <c r="T1629">
        <f t="shared" si="252"/>
        <v>0.20312500000000899</v>
      </c>
      <c r="U1629">
        <f t="shared" si="253"/>
        <v>72050.564972129883</v>
      </c>
    </row>
    <row r="1630" spans="3:21" x14ac:dyDescent="0.2">
      <c r="C1630" s="1"/>
      <c r="D1630" s="1"/>
      <c r="E1630" s="1">
        <v>0.20325000000000901</v>
      </c>
      <c r="F1630" s="10">
        <f t="shared" si="245"/>
        <v>4.6091498841903368E-2</v>
      </c>
      <c r="G1630" s="9">
        <f t="shared" si="246"/>
        <v>17.746798351328234</v>
      </c>
      <c r="H1630" s="9">
        <f t="shared" si="247"/>
        <v>1</v>
      </c>
      <c r="I1630" s="9">
        <f t="shared" si="248"/>
        <v>3.2670661131146533E-4</v>
      </c>
      <c r="J1630" s="10">
        <f t="shared" si="249"/>
        <v>3.664759076055865E-4</v>
      </c>
      <c r="K1630" s="9">
        <f t="shared" si="250"/>
        <v>2.2869462791802572E-4</v>
      </c>
      <c r="L1630" s="9">
        <f>K1630*'Exhaust Gas Math'!$C$14</f>
        <v>2.7093852910800456E-4</v>
      </c>
      <c r="M1630" s="9">
        <f>(L1630/'Exhaust Gas Math'!$B$14)+('Exhaust Gas Math'!$D$10)</f>
        <v>9.7929759847524521E-3</v>
      </c>
      <c r="N1630">
        <f>('Exhaust Gas Math'!$E$10*((-0.000000001)*N1629^3+(0.000002)*N1629^2-0.0012*N1629+1.3446)*$B$15+L1630*'Exhaust Gas Math'!$D$14*$B$14)/('Exhaust Gas Math'!$E$10*((-0.000000001)*N1629^3+(0.000002)*N1629^2-0.0012*N1629+1.3446)+L1630*'Exhaust Gas Math'!$D$14)</f>
        <v>324.83958364122765</v>
      </c>
      <c r="O1630">
        <f t="shared" si="251"/>
        <v>72172.582136835859</v>
      </c>
      <c r="P1630">
        <f>((-0.0000000008)*N1630^3+(0.000003)*N1630^2-0.004*N1630+2.013)*('Exhaust Gas Math'!$E$10/(L1630+'Exhaust Gas Math'!$E$10))+(357.45*N1630^-1.004)*(L1630/(L1630+'Exhaust Gas Math'!$E$10))</f>
        <v>1.0730533256079038</v>
      </c>
      <c r="Q1630" s="9">
        <f t="shared" si="243"/>
        <v>-168.9784563687204</v>
      </c>
      <c r="R1630" s="9">
        <f t="shared" si="244"/>
        <v>72003.603680467146</v>
      </c>
      <c r="T1630">
        <f t="shared" si="252"/>
        <v>0.20325000000000901</v>
      </c>
      <c r="U1630">
        <f t="shared" si="253"/>
        <v>72003.603680467146</v>
      </c>
    </row>
    <row r="1631" spans="3:21" x14ac:dyDescent="0.2">
      <c r="C1631" s="1"/>
      <c r="D1631" s="1"/>
      <c r="E1631" s="1">
        <v>0.20337500000000899</v>
      </c>
      <c r="F1631" s="10">
        <f t="shared" si="245"/>
        <v>4.8263204501648352E-2</v>
      </c>
      <c r="G1631" s="9">
        <f t="shared" si="246"/>
        <v>16.982628804890375</v>
      </c>
      <c r="H1631" s="9">
        <f t="shared" si="247"/>
        <v>1</v>
      </c>
      <c r="I1631" s="9">
        <f t="shared" si="248"/>
        <v>3.4210013538181244E-4</v>
      </c>
      <c r="J1631" s="10">
        <f t="shared" si="249"/>
        <v>3.8186943167593356E-4</v>
      </c>
      <c r="K1631" s="9">
        <f t="shared" si="250"/>
        <v>2.3947009476726869E-4</v>
      </c>
      <c r="L1631" s="9">
        <f>K1631*'Exhaust Gas Math'!$C$14</f>
        <v>2.8370441331422401E-4</v>
      </c>
      <c r="M1631" s="9">
        <f>(L1631/'Exhaust Gas Math'!$B$14)+('Exhaust Gas Math'!$D$10)</f>
        <v>1.0233634742302312E-2</v>
      </c>
      <c r="N1631">
        <f>('Exhaust Gas Math'!$E$10*((-0.000000001)*N1630^3+(0.000002)*N1630^2-0.0012*N1630+1.3446)*$B$15+L1631*'Exhaust Gas Math'!$D$14*$B$14)/('Exhaust Gas Math'!$E$10*((-0.000000001)*N1630^3+(0.000002)*N1630^2-0.0012*N1630+1.3446)+L1631*'Exhaust Gas Math'!$D$14)</f>
        <v>323.67683084352774</v>
      </c>
      <c r="O1631">
        <f t="shared" si="251"/>
        <v>72120.822063009036</v>
      </c>
      <c r="P1631">
        <f>((-0.0000000008)*N1631^3+(0.000003)*N1631^2-0.004*N1631+2.013)*('Exhaust Gas Math'!$E$10/(L1631+'Exhaust Gas Math'!$E$10))+(357.45*N1631^-1.004)*(L1631/(L1631+'Exhaust Gas Math'!$E$10))</f>
        <v>1.0769920245585201</v>
      </c>
      <c r="Q1631" s="9">
        <f t="shared" si="243"/>
        <v>-155.30746318837976</v>
      </c>
      <c r="R1631" s="9">
        <f t="shared" si="244"/>
        <v>71965.514599820657</v>
      </c>
      <c r="T1631">
        <f t="shared" si="252"/>
        <v>0.20337500000000899</v>
      </c>
      <c r="U1631">
        <f t="shared" si="253"/>
        <v>71965.514599820657</v>
      </c>
    </row>
    <row r="1632" spans="3:21" x14ac:dyDescent="0.2">
      <c r="C1632" s="1"/>
      <c r="D1632" s="1"/>
      <c r="E1632" s="1">
        <v>0.20350000000000901</v>
      </c>
      <c r="F1632" s="10">
        <f t="shared" si="245"/>
        <v>5.0332792497816636E-2</v>
      </c>
      <c r="G1632" s="9">
        <f t="shared" si="246"/>
        <v>16.113755704573069</v>
      </c>
      <c r="H1632" s="9">
        <f t="shared" si="247"/>
        <v>1</v>
      </c>
      <c r="I1632" s="9">
        <f t="shared" si="248"/>
        <v>3.5676982714771171E-4</v>
      </c>
      <c r="J1632" s="10">
        <f t="shared" si="249"/>
        <v>3.9653912344183282E-4</v>
      </c>
      <c r="K1632" s="9">
        <f t="shared" si="250"/>
        <v>2.4973887900339817E-4</v>
      </c>
      <c r="L1632" s="9">
        <f>K1632*'Exhaust Gas Math'!$C$14</f>
        <v>2.9587002175895602E-4</v>
      </c>
      <c r="M1632" s="9">
        <f>(L1632/'Exhaust Gas Math'!$B$14)+('Exhaust Gas Math'!$D$10)</f>
        <v>1.0653572900560234E-2</v>
      </c>
      <c r="N1632">
        <f>('Exhaust Gas Math'!$E$10*((-0.000000001)*N1631^3+(0.000002)*N1631^2-0.0012*N1631+1.3446)*$B$15+L1632*'Exhaust Gas Math'!$D$14*$B$14)/('Exhaust Gas Math'!$E$10*((-0.000000001)*N1631^3+(0.000002)*N1631^2-0.0012*N1631+1.3446)+L1632*'Exhaust Gas Math'!$D$14)</f>
        <v>322.65886612018875</v>
      </c>
      <c r="O1632">
        <f t="shared" si="251"/>
        <v>72075.37006817176</v>
      </c>
      <c r="P1632">
        <f>((-0.0000000008)*N1632^3+(0.000003)*N1632^2-0.004*N1632+2.013)*('Exhaust Gas Math'!$E$10/(L1632+'Exhaust Gas Math'!$E$10))+(357.45*N1632^-1.004)*(L1632/(L1632+'Exhaust Gas Math'!$E$10))</f>
        <v>1.0804652804006141</v>
      </c>
      <c r="Q1632" s="9">
        <f t="shared" si="243"/>
        <v>-140.27309212412038</v>
      </c>
      <c r="R1632" s="9">
        <f t="shared" si="244"/>
        <v>71935.096976047644</v>
      </c>
      <c r="T1632">
        <f t="shared" si="252"/>
        <v>0.20350000000000901</v>
      </c>
      <c r="U1632">
        <f t="shared" si="253"/>
        <v>71935.096976047644</v>
      </c>
    </row>
    <row r="1633" spans="3:21" x14ac:dyDescent="0.2">
      <c r="C1633" s="1"/>
      <c r="D1633" s="1"/>
      <c r="E1633" s="1">
        <v>0.20362500000000899</v>
      </c>
      <c r="F1633" s="10">
        <f t="shared" si="245"/>
        <v>5.2287503132202914E-2</v>
      </c>
      <c r="G1633" s="9">
        <f t="shared" si="246"/>
        <v>15.145535941969896</v>
      </c>
      <c r="H1633" s="9">
        <f t="shared" si="247"/>
        <v>1</v>
      </c>
      <c r="I1633" s="9">
        <f t="shared" si="248"/>
        <v>3.7062524308125122E-4</v>
      </c>
      <c r="J1633" s="10">
        <f t="shared" si="249"/>
        <v>4.103945393753724E-4</v>
      </c>
      <c r="K1633" s="9">
        <f t="shared" si="250"/>
        <v>2.5943767015687585E-4</v>
      </c>
      <c r="L1633" s="9">
        <f>K1633*'Exhaust Gas Math'!$C$14</f>
        <v>3.073603494206573E-4</v>
      </c>
      <c r="M1633" s="9">
        <f>(L1633/'Exhaust Gas Math'!$B$14)+('Exhaust Gas Math'!$D$10)</f>
        <v>1.1050201401136737E-2</v>
      </c>
      <c r="N1633">
        <f>('Exhaust Gas Math'!$E$10*((-0.000000001)*N1632^3+(0.000002)*N1632^2-0.0012*N1632+1.3446)*$B$15+L1633*'Exhaust Gas Math'!$D$14*$B$14)/('Exhaust Gas Math'!$E$10*((-0.000000001)*N1632^3+(0.000002)*N1632^2-0.0012*N1632+1.3446)+L1633*'Exhaust Gas Math'!$D$14)</f>
        <v>321.76891330452162</v>
      </c>
      <c r="O1633">
        <f t="shared" si="251"/>
        <v>72035.527654274963</v>
      </c>
      <c r="P1633">
        <f>((-0.0000000008)*N1633^3+(0.000003)*N1633^2-0.004*N1633+2.013)*('Exhaust Gas Math'!$E$10/(L1633+'Exhaust Gas Math'!$E$10))+(357.45*N1633^-1.004)*(L1633/(L1633+'Exhaust Gas Math'!$E$10))</f>
        <v>1.0835211043868076</v>
      </c>
      <c r="Q1633" s="9">
        <f t="shared" si="243"/>
        <v>-124.27296808544871</v>
      </c>
      <c r="R1633" s="9">
        <f t="shared" si="244"/>
        <v>71911.25468618951</v>
      </c>
      <c r="T1633">
        <f t="shared" si="252"/>
        <v>0.20362500000000899</v>
      </c>
      <c r="U1633">
        <f t="shared" si="253"/>
        <v>71911.25468618951</v>
      </c>
    </row>
    <row r="1634" spans="3:21" x14ac:dyDescent="0.2">
      <c r="C1634" s="1"/>
      <c r="D1634" s="1"/>
      <c r="E1634" s="1">
        <v>0.20375000000000901</v>
      </c>
      <c r="F1634" s="10">
        <f t="shared" si="245"/>
        <v>5.4115284963740684E-2</v>
      </c>
      <c r="G1634" s="9">
        <f t="shared" si="246"/>
        <v>14.083938913882145</v>
      </c>
      <c r="H1634" s="9">
        <f t="shared" si="247"/>
        <v>1</v>
      </c>
      <c r="I1634" s="9">
        <f t="shared" si="248"/>
        <v>3.8358095993581965E-4</v>
      </c>
      <c r="J1634" s="10">
        <f t="shared" si="249"/>
        <v>4.2335025622994077E-4</v>
      </c>
      <c r="K1634" s="9">
        <f t="shared" si="250"/>
        <v>2.6850667195507373E-4</v>
      </c>
      <c r="L1634" s="9">
        <f>K1634*'Exhaust Gas Math'!$C$14</f>
        <v>3.1810455460838183E-4</v>
      </c>
      <c r="M1634" s="9">
        <f>(L1634/'Exhaust Gas Math'!$B$14)+('Exhaust Gas Math'!$D$10)</f>
        <v>1.1421074897433752E-2</v>
      </c>
      <c r="N1634">
        <f>('Exhaust Gas Math'!$E$10*((-0.000000001)*N1633^3+(0.000002)*N1633^2-0.0012*N1633+1.3446)*$B$15+L1634*'Exhaust Gas Math'!$D$14*$B$14)/('Exhaust Gas Math'!$E$10*((-0.000000001)*N1633^3+(0.000002)*N1633^2-0.0012*N1633+1.3446)+L1634*'Exhaust Gas Math'!$D$14)</f>
        <v>320.99302179171423</v>
      </c>
      <c r="O1634">
        <f t="shared" si="251"/>
        <v>72000.710434950524</v>
      </c>
      <c r="P1634">
        <f>((-0.0000000008)*N1634^3+(0.000003)*N1634^2-0.004*N1634+2.013)*('Exhaust Gas Math'!$E$10/(L1634+'Exhaust Gas Math'!$E$10))+(357.45*N1634^-1.004)*(L1634/(L1634+'Exhaust Gas Math'!$E$10))</f>
        <v>1.0862001400263703</v>
      </c>
      <c r="Q1634" s="9">
        <f t="shared" si="243"/>
        <v>-107.72788270533218</v>
      </c>
      <c r="R1634" s="9">
        <f t="shared" si="244"/>
        <v>71892.982552245187</v>
      </c>
      <c r="T1634">
        <f t="shared" si="252"/>
        <v>0.20375000000000901</v>
      </c>
      <c r="U1634">
        <f t="shared" si="253"/>
        <v>71892.982552245187</v>
      </c>
    </row>
    <row r="1635" spans="3:21" x14ac:dyDescent="0.2">
      <c r="C1635" s="1"/>
      <c r="D1635" s="1"/>
      <c r="E1635" s="1">
        <v>0.20387500000000899</v>
      </c>
      <c r="F1635" s="10">
        <f t="shared" si="245"/>
        <v>5.5804869109637084E-2</v>
      </c>
      <c r="G1635" s="9">
        <f t="shared" si="246"/>
        <v>12.935509719006179</v>
      </c>
      <c r="H1635" s="9">
        <f t="shared" si="247"/>
        <v>1</v>
      </c>
      <c r="I1635" s="9">
        <f t="shared" si="248"/>
        <v>3.9555710140877926E-4</v>
      </c>
      <c r="J1635" s="10">
        <f t="shared" si="249"/>
        <v>4.3532639770290044E-4</v>
      </c>
      <c r="K1635" s="9">
        <f t="shared" si="250"/>
        <v>2.7688997098614549E-4</v>
      </c>
      <c r="L1635" s="9">
        <f>K1635*'Exhaust Gas Math'!$C$14</f>
        <v>3.2803639572432313E-4</v>
      </c>
      <c r="M1635" s="9">
        <f>(L1635/'Exhaust Gas Math'!$B$14)+('Exhaust Gas Math'!$D$10)</f>
        <v>1.1763906831018195E-2</v>
      </c>
      <c r="N1635">
        <f>('Exhaust Gas Math'!$E$10*((-0.000000001)*N1634^3+(0.000002)*N1634^2-0.0012*N1634+1.3446)*$B$15+L1635*'Exhaust Gas Math'!$D$14*$B$14)/('Exhaust Gas Math'!$E$10*((-0.000000001)*N1634^3+(0.000002)*N1634^2-0.0012*N1634+1.3446)+L1635*'Exhaust Gas Math'!$D$14)</f>
        <v>320.31957639404692</v>
      </c>
      <c r="O1635">
        <f t="shared" si="251"/>
        <v>71970.429181237414</v>
      </c>
      <c r="P1635">
        <f>((-0.0000000008)*N1635^3+(0.000003)*N1635^2-0.004*N1635+2.013)*('Exhaust Gas Math'!$E$10/(L1635+'Exhaust Gas Math'!$E$10))+(357.45*N1635^-1.004)*(L1635/(L1635+'Exhaust Gas Math'!$E$10))</f>
        <v>1.0885367629196658</v>
      </c>
      <c r="Q1635" s="9">
        <f t="shared" si="243"/>
        <v>-91.07101953465336</v>
      </c>
      <c r="R1635" s="9">
        <f t="shared" si="244"/>
        <v>71879.358161702767</v>
      </c>
      <c r="T1635">
        <f t="shared" si="252"/>
        <v>0.20387500000000899</v>
      </c>
      <c r="U1635">
        <f t="shared" si="253"/>
        <v>71879.358161702767</v>
      </c>
    </row>
    <row r="1636" spans="3:21" x14ac:dyDescent="0.2">
      <c r="C1636" s="1"/>
      <c r="D1636" s="1"/>
      <c r="E1636" s="1">
        <v>0.20400000000000901</v>
      </c>
      <c r="F1636" s="10">
        <f t="shared" si="245"/>
        <v>5.7345838721791387E-2</v>
      </c>
      <c r="G1636" s="9">
        <f t="shared" si="246"/>
        <v>11.707328805218209</v>
      </c>
      <c r="H1636" s="9">
        <f t="shared" si="247"/>
        <v>1</v>
      </c>
      <c r="I1636" s="9">
        <f t="shared" si="248"/>
        <v>4.0647983060549558E-4</v>
      </c>
      <c r="J1636" s="10">
        <f t="shared" si="249"/>
        <v>4.462491268996167E-4</v>
      </c>
      <c r="K1636" s="9">
        <f t="shared" si="250"/>
        <v>2.8453588142384687E-4</v>
      </c>
      <c r="L1636" s="9">
        <f>K1636*'Exhaust Gas Math'!$C$14</f>
        <v>3.3709463966534345E-4</v>
      </c>
      <c r="M1636" s="9">
        <f>(L1636/'Exhaust Gas Math'!$B$14)+('Exhaust Gas Math'!$D$10)</f>
        <v>1.2076583529016825E-2</v>
      </c>
      <c r="N1636">
        <f>('Exhaust Gas Math'!$E$10*((-0.000000001)*N1635^3+(0.000002)*N1635^2-0.0012*N1635+1.3446)*$B$15+L1636*'Exhaust Gas Math'!$D$14*$B$14)/('Exhaust Gas Math'!$E$10*((-0.000000001)*N1635^3+(0.000002)*N1635^2-0.0012*N1635+1.3446)+L1636*'Exhaust Gas Math'!$D$14)</f>
        <v>319.73891060383534</v>
      </c>
      <c r="O1636">
        <f t="shared" si="251"/>
        <v>71944.27474674386</v>
      </c>
      <c r="P1636">
        <f>((-0.0000000008)*N1636^3+(0.000003)*N1636^2-0.004*N1636+2.013)*('Exhaust Gas Math'!$E$10/(L1636+'Exhaust Gas Math'!$E$10))+(357.45*N1636^-1.004)*(L1636/(L1636+'Exhaust Gas Math'!$E$10))</f>
        <v>1.0905599788288569</v>
      </c>
      <c r="Q1636" s="9">
        <f t="shared" si="243"/>
        <v>-74.736919308149311</v>
      </c>
      <c r="R1636" s="9">
        <f t="shared" si="244"/>
        <v>71869.537827435706</v>
      </c>
      <c r="T1636">
        <f t="shared" si="252"/>
        <v>0.20400000000000901</v>
      </c>
      <c r="U1636">
        <f t="shared" si="253"/>
        <v>71869.537827435706</v>
      </c>
    </row>
    <row r="1637" spans="3:21" x14ac:dyDescent="0.2">
      <c r="C1637" s="1"/>
      <c r="D1637" s="1"/>
      <c r="E1637" s="1">
        <v>0.20412500000000899</v>
      </c>
      <c r="F1637" s="10">
        <f t="shared" si="245"/>
        <v>5.8728693210118504E-2</v>
      </c>
      <c r="G1637" s="9">
        <f t="shared" si="246"/>
        <v>10.406968316264626</v>
      </c>
      <c r="H1637" s="9">
        <f t="shared" si="247"/>
        <v>1</v>
      </c>
      <c r="I1637" s="9">
        <f t="shared" si="248"/>
        <v>4.1628180526828235E-4</v>
      </c>
      <c r="J1637" s="10">
        <f t="shared" si="249"/>
        <v>4.5605110156240352E-4</v>
      </c>
      <c r="K1637" s="9">
        <f t="shared" si="250"/>
        <v>2.9139726368779761E-4</v>
      </c>
      <c r="L1637" s="9">
        <f>K1637*'Exhaust Gas Math'!$C$14</f>
        <v>3.4522343934536442E-4</v>
      </c>
      <c r="M1637" s="9">
        <f>(L1637/'Exhaust Gas Math'!$B$14)+('Exhaust Gas Math'!$D$10)</f>
        <v>1.2357177235610577E-2</v>
      </c>
      <c r="N1637">
        <f>('Exhaust Gas Math'!$E$10*((-0.000000001)*N1636^3+(0.000002)*N1636^2-0.0012*N1636+1.3446)*$B$15+L1637*'Exhaust Gas Math'!$D$14*$B$14)/('Exhaust Gas Math'!$E$10*((-0.000000001)*N1636^3+(0.000002)*N1636^2-0.0012*N1636+1.3446)+L1637*'Exhaust Gas Math'!$D$14)</f>
        <v>319.2430004181798</v>
      </c>
      <c r="O1637">
        <f t="shared" si="251"/>
        <v>71921.906043472525</v>
      </c>
      <c r="P1637">
        <f>((-0.0000000008)*N1637^3+(0.000003)*N1637^2-0.004*N1637+2.013)*('Exhaust Gas Math'!$E$10/(L1637+'Exhaust Gas Math'!$E$10))+(357.45*N1637^-1.004)*(L1637/(L1637+'Exhaust Gas Math'!$E$10))</f>
        <v>1.0922941564758026</v>
      </c>
      <c r="Q1637" s="9">
        <f t="shared" si="243"/>
        <v>-59.150453593528574</v>
      </c>
      <c r="R1637" s="9">
        <f t="shared" si="244"/>
        <v>71862.755589879001</v>
      </c>
      <c r="T1637">
        <f t="shared" si="252"/>
        <v>0.20412500000000899</v>
      </c>
      <c r="U1637">
        <f t="shared" si="253"/>
        <v>71862.755589879001</v>
      </c>
    </row>
    <row r="1638" spans="3:21" x14ac:dyDescent="0.2">
      <c r="C1638" s="1"/>
      <c r="D1638" s="1"/>
      <c r="E1638" s="1">
        <v>0.20425000000000901</v>
      </c>
      <c r="F1638" s="10">
        <f t="shared" si="245"/>
        <v>5.9944906816852703E-2</v>
      </c>
      <c r="G1638" s="9">
        <f t="shared" si="246"/>
        <v>9.0424454069731368</v>
      </c>
      <c r="H1638" s="9">
        <f t="shared" si="247"/>
        <v>1</v>
      </c>
      <c r="I1638" s="9">
        <f t="shared" si="248"/>
        <v>4.2490259296386031E-4</v>
      </c>
      <c r="J1638" s="10">
        <f t="shared" si="249"/>
        <v>4.6467188925798143E-4</v>
      </c>
      <c r="K1638" s="9">
        <f t="shared" si="250"/>
        <v>2.974318150747022E-4</v>
      </c>
      <c r="L1638" s="9">
        <f>K1638*'Exhaust Gas Math'!$C$14</f>
        <v>3.5237267801126193E-4</v>
      </c>
      <c r="M1638" s="9">
        <f>(L1638/'Exhaust Gas Math'!$B$14)+('Exhaust Gas Math'!$D$10)</f>
        <v>1.260395799729154E-2</v>
      </c>
      <c r="N1638">
        <f>('Exhaust Gas Math'!$E$10*((-0.000000001)*N1637^3+(0.000002)*N1637^2-0.0012*N1637+1.3446)*$B$15+L1638*'Exhaust Gas Math'!$D$14*$B$14)/('Exhaust Gas Math'!$E$10*((-0.000000001)*N1637^3+(0.000002)*N1637^2-0.0012*N1637+1.3446)+L1638*'Exhaust Gas Math'!$D$14)</f>
        <v>318.82522159796275</v>
      </c>
      <c r="O1638">
        <f t="shared" si="251"/>
        <v>71903.04044296201</v>
      </c>
      <c r="P1638">
        <f>((-0.0000000008)*N1638^3+(0.000003)*N1638^2-0.004*N1638+2.013)*('Exhaust Gas Math'!$E$10/(L1638+'Exhaust Gas Math'!$E$10))+(357.45*N1638^-1.004)*(L1638/(L1638+'Exhaust Gas Math'!$E$10))</f>
        <v>1.0937596241116445</v>
      </c>
      <c r="Q1638" s="9">
        <f t="shared" si="243"/>
        <v>-44.716075693452822</v>
      </c>
      <c r="R1638" s="9">
        <f t="shared" si="244"/>
        <v>71858.324367268564</v>
      </c>
      <c r="T1638">
        <f t="shared" si="252"/>
        <v>0.20425000000000901</v>
      </c>
      <c r="U1638">
        <f t="shared" si="253"/>
        <v>71858.324367268564</v>
      </c>
    </row>
    <row r="1639" spans="3:21" x14ac:dyDescent="0.2">
      <c r="C1639" s="1"/>
      <c r="D1639" s="1"/>
      <c r="E1639" s="1">
        <v>0.20437500000000899</v>
      </c>
      <c r="F1639" s="10">
        <f t="shared" si="245"/>
        <v>6.09869811806764E-2</v>
      </c>
      <c r="G1639" s="9">
        <f t="shared" si="246"/>
        <v>7.6221728148294359</v>
      </c>
      <c r="H1639" s="9">
        <f t="shared" si="247"/>
        <v>1</v>
      </c>
      <c r="I1639" s="9">
        <f t="shared" si="248"/>
        <v>4.3228904366938336E-4</v>
      </c>
      <c r="J1639" s="10">
        <f t="shared" si="249"/>
        <v>4.7205833996350453E-4</v>
      </c>
      <c r="K1639" s="9">
        <f t="shared" si="250"/>
        <v>3.0260233056856836E-4</v>
      </c>
      <c r="L1639" s="9">
        <f>K1639*'Exhaust Gas Math'!$C$14</f>
        <v>3.5849827822929763E-4</v>
      </c>
      <c r="M1639" s="9">
        <f>(L1639/'Exhaust Gas Math'!$B$14)+('Exhaust Gas Math'!$D$10)</f>
        <v>1.2815404328601022E-2</v>
      </c>
      <c r="N1639">
        <f>('Exhaust Gas Math'!$E$10*((-0.000000001)*N1638^3+(0.000002)*N1638^2-0.0012*N1638+1.3446)*$B$15+L1639*'Exhaust Gas Math'!$D$14*$B$14)/('Exhaust Gas Math'!$E$10*((-0.000000001)*N1638^3+(0.000002)*N1638^2-0.0012*N1638+1.3446)+L1639*'Exhaust Gas Math'!$D$14)</f>
        <v>318.48015745715497</v>
      </c>
      <c r="O1639">
        <f t="shared" si="251"/>
        <v>71887.446128418815</v>
      </c>
      <c r="P1639">
        <f>((-0.0000000008)*N1639^3+(0.000003)*N1639^2-0.004*N1639+2.013)*('Exhaust Gas Math'!$E$10/(L1639+'Exhaust Gas Math'!$E$10))+(357.45*N1639^-1.004)*(L1639/(L1639+'Exhaust Gas Math'!$E$10))</f>
        <v>1.0949731529165441</v>
      </c>
      <c r="Q1639" s="9">
        <f t="shared" si="243"/>
        <v>-31.807611460008086</v>
      </c>
      <c r="R1639" s="9">
        <f t="shared" si="244"/>
        <v>71855.638516958803</v>
      </c>
      <c r="T1639">
        <f t="shared" si="252"/>
        <v>0.20437500000000899</v>
      </c>
      <c r="U1639">
        <f t="shared" si="253"/>
        <v>71855.638516958803</v>
      </c>
    </row>
    <row r="1640" spans="3:21" x14ac:dyDescent="0.2">
      <c r="C1640" s="1"/>
      <c r="D1640" s="1"/>
      <c r="E1640" s="1">
        <v>0.20450000000000901</v>
      </c>
      <c r="F1640" s="10">
        <f t="shared" si="245"/>
        <v>6.1848491566611735E-2</v>
      </c>
      <c r="G1640" s="9">
        <f t="shared" si="246"/>
        <v>6.1549069926526512</v>
      </c>
      <c r="H1640" s="9">
        <f t="shared" si="247"/>
        <v>1</v>
      </c>
      <c r="I1640" s="9">
        <f t="shared" si="248"/>
        <v>4.3839561746000783E-4</v>
      </c>
      <c r="J1640" s="10">
        <f t="shared" si="249"/>
        <v>4.78164913754129E-4</v>
      </c>
      <c r="K1640" s="9">
        <f t="shared" si="250"/>
        <v>3.0687693222200546E-4</v>
      </c>
      <c r="L1640" s="9">
        <f>K1640*'Exhaust Gas Math'!$C$14</f>
        <v>3.6356247363715836E-4</v>
      </c>
      <c r="M1640" s="9">
        <f>(L1640/'Exhaust Gas Math'!$B$14)+('Exhaust Gas Math'!$D$10)</f>
        <v>1.2990212592593453E-2</v>
      </c>
      <c r="N1640">
        <f>('Exhaust Gas Math'!$E$10*((-0.000000001)*N1639^3+(0.000002)*N1639^2-0.0012*N1639+1.3446)*$B$15+L1640*'Exhaust Gas Math'!$D$14*$B$14)/('Exhaust Gas Math'!$E$10*((-0.000000001)*N1639^3+(0.000002)*N1639^2-0.0012*N1639+1.3446)+L1640*'Exhaust Gas Math'!$D$14)</f>
        <v>318.20344743495883</v>
      </c>
      <c r="O1640">
        <f t="shared" si="251"/>
        <v>71874.936037140447</v>
      </c>
      <c r="P1640">
        <f>((-0.0000000008)*N1640^3+(0.000003)*N1640^2-0.004*N1640+2.013)*('Exhaust Gas Math'!$E$10/(L1640+'Exhaust Gas Math'!$E$10))+(357.45*N1640^-1.004)*(L1640/(L1640+'Exhaust Gas Math'!$E$10))</f>
        <v>1.0959483454599268</v>
      </c>
      <c r="Q1640" s="9">
        <f t="shared" si="243"/>
        <v>-20.758839876962266</v>
      </c>
      <c r="R1640" s="9">
        <f t="shared" si="244"/>
        <v>71854.177197263489</v>
      </c>
      <c r="T1640">
        <f t="shared" si="252"/>
        <v>0.20450000000000901</v>
      </c>
      <c r="U1640">
        <f t="shared" si="253"/>
        <v>71854.177197263489</v>
      </c>
    </row>
    <row r="1641" spans="3:21" x14ac:dyDescent="0.2">
      <c r="C1641" s="1"/>
      <c r="D1641" s="1"/>
      <c r="E1641" s="1">
        <v>0.20462500000000899</v>
      </c>
      <c r="F1641" s="10">
        <f t="shared" si="245"/>
        <v>6.2524126476648151E-2</v>
      </c>
      <c r="G1641" s="9">
        <f t="shared" si="246"/>
        <v>4.6496941221518995</v>
      </c>
      <c r="H1641" s="9">
        <f t="shared" si="247"/>
        <v>1</v>
      </c>
      <c r="I1641" s="9">
        <f t="shared" si="248"/>
        <v>4.431846652776728E-4</v>
      </c>
      <c r="J1641" s="10">
        <f t="shared" si="249"/>
        <v>4.8295396157179392E-4</v>
      </c>
      <c r="K1641" s="9">
        <f t="shared" si="250"/>
        <v>3.1022926569437094E-4</v>
      </c>
      <c r="L1641" s="9">
        <f>K1641*'Exhaust Gas Math'!$C$14</f>
        <v>3.6753404178613909E-4</v>
      </c>
      <c r="M1641" s="9">
        <f>(L1641/'Exhaust Gas Math'!$B$14)+('Exhaust Gas Math'!$D$10)</f>
        <v>1.3127305038191683E-2</v>
      </c>
      <c r="N1641">
        <f>('Exhaust Gas Math'!$E$10*((-0.000000001)*N1640^3+(0.000002)*N1640^2-0.0012*N1640+1.3446)*$B$15+L1641*'Exhaust Gas Math'!$D$14*$B$14)/('Exhaust Gas Math'!$E$10*((-0.000000001)*N1640^3+(0.000002)*N1640^2-0.0012*N1640+1.3446)+L1641*'Exhaust Gas Math'!$D$14)</f>
        <v>317.99166909347366</v>
      </c>
      <c r="O1641">
        <f t="shared" si="251"/>
        <v>71865.363119265414</v>
      </c>
      <c r="P1641">
        <f>((-0.0000000008)*N1641^3+(0.000003)*N1641^2-0.004*N1641+2.013)*('Exhaust Gas Math'!$E$10/(L1641+'Exhaust Gas Math'!$E$10))+(357.45*N1641^-1.004)*(L1641/(L1641+'Exhaust Gas Math'!$E$10))</f>
        <v>1.096695943533033</v>
      </c>
      <c r="Q1641" s="9">
        <f t="shared" si="243"/>
        <v>-11.855094205097817</v>
      </c>
      <c r="R1641" s="9">
        <f t="shared" si="244"/>
        <v>71853.508025060321</v>
      </c>
      <c r="T1641">
        <f t="shared" si="252"/>
        <v>0.20462500000000899</v>
      </c>
      <c r="U1641">
        <f t="shared" si="253"/>
        <v>71853.508025060321</v>
      </c>
    </row>
    <row r="1642" spans="3:21" x14ac:dyDescent="0.2">
      <c r="C1642" s="1"/>
      <c r="D1642" s="1"/>
      <c r="E1642" s="1">
        <v>0.20475000000000901</v>
      </c>
      <c r="F1642" s="10">
        <f t="shared" si="245"/>
        <v>6.3009720396894009E-2</v>
      </c>
      <c r="G1642" s="9">
        <f t="shared" si="246"/>
        <v>3.1158143412073298</v>
      </c>
      <c r="H1642" s="9">
        <f t="shared" si="247"/>
        <v>1</v>
      </c>
      <c r="I1642" s="9">
        <f t="shared" si="248"/>
        <v>4.4662666105006331E-4</v>
      </c>
      <c r="J1642" s="10">
        <f t="shared" si="249"/>
        <v>4.8639595734418443E-4</v>
      </c>
      <c r="K1642" s="9">
        <f t="shared" si="250"/>
        <v>3.1263866273504432E-4</v>
      </c>
      <c r="L1642" s="9">
        <f>K1642*'Exhaust Gas Math'!$C$14</f>
        <v>3.7038849663792174E-4</v>
      </c>
      <c r="M1642" s="9">
        <f>(L1642/'Exhaust Gas Math'!$B$14)+('Exhaust Gas Math'!$D$10)</f>
        <v>1.3225836444880764E-2</v>
      </c>
      <c r="N1642">
        <f>('Exhaust Gas Math'!$E$10*((-0.000000001)*N1641^3+(0.000002)*N1641^2-0.0012*N1641+1.3446)*$B$15+L1642*'Exhaust Gas Math'!$D$14*$B$14)/('Exhaust Gas Math'!$E$10*((-0.000000001)*N1641^3+(0.000002)*N1641^2-0.0012*N1641+1.3446)+L1642*'Exhaust Gas Math'!$D$14)</f>
        <v>317.84224802171627</v>
      </c>
      <c r="O1642">
        <f t="shared" si="251"/>
        <v>71858.616706200104</v>
      </c>
      <c r="P1642">
        <f>((-0.0000000008)*N1642^3+(0.000003)*N1642^2-0.004*N1642+2.013)*('Exhaust Gas Math'!$E$10/(L1642+'Exhaust Gas Math'!$E$10))+(357.45*N1642^-1.004)*(L1642/(L1642+'Exhaust Gas Math'!$E$10))</f>
        <v>1.0972240664542885</v>
      </c>
      <c r="Q1642" s="9">
        <f t="shared" si="243"/>
        <v>-5.3260896584350323</v>
      </c>
      <c r="R1642" s="9">
        <f t="shared" si="244"/>
        <v>71853.290616541664</v>
      </c>
      <c r="T1642">
        <f t="shared" si="252"/>
        <v>0.20475000000000901</v>
      </c>
      <c r="U1642">
        <f t="shared" si="253"/>
        <v>71853.290616541664</v>
      </c>
    </row>
    <row r="1643" spans="3:21" x14ac:dyDescent="0.2">
      <c r="C1643" s="1"/>
      <c r="D1643" s="1"/>
      <c r="E1643" s="1">
        <v>0.20487500000000899</v>
      </c>
      <c r="F1643" s="10">
        <f t="shared" si="245"/>
        <v>6.3302279479354184E-2</v>
      </c>
      <c r="G1643" s="9">
        <f t="shared" si="246"/>
        <v>1.5627245287369245</v>
      </c>
      <c r="H1643" s="9">
        <f t="shared" si="247"/>
        <v>1</v>
      </c>
      <c r="I1643" s="9">
        <f t="shared" si="248"/>
        <v>4.487003837286597E-4</v>
      </c>
      <c r="J1643" s="10">
        <f t="shared" si="249"/>
        <v>4.8846968002278087E-4</v>
      </c>
      <c r="K1643" s="9">
        <f t="shared" si="250"/>
        <v>3.1409026861006176E-4</v>
      </c>
      <c r="L1643" s="9">
        <f>K1643*'Exhaust Gas Math'!$C$14</f>
        <v>3.721082395291397E-4</v>
      </c>
      <c r="M1643" s="9">
        <f>(L1643/'Exhaust Gas Math'!$B$14)+('Exhaust Gas Math'!$D$10)</f>
        <v>1.328519933377334E-2</v>
      </c>
      <c r="N1643">
        <f>('Exhaust Gas Math'!$E$10*((-0.000000001)*N1642^3+(0.000002)*N1642^2-0.0012*N1642+1.3446)*$B$15+L1643*'Exhaust Gas Math'!$D$14*$B$14)/('Exhaust Gas Math'!$E$10*((-0.000000001)*N1642^3+(0.000002)*N1642^2-0.0012*N1642+1.3446)+L1643*'Exhaust Gas Math'!$D$14)</f>
        <v>317.75339156804131</v>
      </c>
      <c r="O1643">
        <f t="shared" si="251"/>
        <v>71854.619835382982</v>
      </c>
      <c r="P1643">
        <f>((-0.0000000008)*N1643^3+(0.000003)*N1643^2-0.004*N1643+2.013)*('Exhaust Gas Math'!$E$10/(L1643+'Exhaust Gas Math'!$E$10))+(357.45*N1643^-1.004)*(L1643/(L1643+'Exhaust Gas Math'!$E$10))</f>
        <v>1.097538388279345</v>
      </c>
      <c r="Q1643" s="9">
        <f t="shared" si="243"/>
        <v>-1.3401536132140681</v>
      </c>
      <c r="R1643" s="9">
        <f t="shared" si="244"/>
        <v>71853.279681769767</v>
      </c>
      <c r="T1643">
        <f t="shared" si="252"/>
        <v>0.20487500000000899</v>
      </c>
      <c r="U1643">
        <f t="shared" si="253"/>
        <v>71853.279681769767</v>
      </c>
    </row>
    <row r="1644" spans="3:21" x14ac:dyDescent="0.2">
      <c r="C1644" s="1"/>
      <c r="D1644" s="1"/>
      <c r="E1644" s="1">
        <v>0.20500000000000901</v>
      </c>
      <c r="F1644" s="10">
        <f t="shared" si="245"/>
        <v>6.3399999999999998E-2</v>
      </c>
      <c r="G1644" s="9">
        <f t="shared" si="246"/>
        <v>-1.1290666735337718E-10</v>
      </c>
      <c r="H1644" s="9">
        <f t="shared" si="247"/>
        <v>0</v>
      </c>
      <c r="I1644" s="9">
        <f t="shared" si="248"/>
        <v>0</v>
      </c>
      <c r="J1644" s="10">
        <f t="shared" si="249"/>
        <v>3.9769296294121147E-5</v>
      </c>
      <c r="K1644" s="9">
        <f t="shared" si="250"/>
        <v>0</v>
      </c>
      <c r="L1644" s="9">
        <f>K1644*'Exhaust Gas Math'!$C$14</f>
        <v>0</v>
      </c>
      <c r="M1644" s="9">
        <f>(L1644/'Exhaust Gas Math'!$B$14)+('Exhaust Gas Math'!$D$10)</f>
        <v>4.4059320573952224E-4</v>
      </c>
      <c r="N1644">
        <f>('Exhaust Gas Math'!$E$10*((-0.000000001)*N1643^3+(0.000002)*N1643^2-0.0012*N1643+1.3446)*$B$15+L1644*'Exhaust Gas Math'!$D$14*$B$14)/('Exhaust Gas Math'!$E$10*((-0.000000001)*N1643^3+(0.000002)*N1643^2-0.0012*N1643+1.3446)+L1644*'Exhaust Gas Math'!$D$14)</f>
        <v>1100</v>
      </c>
      <c r="O1644">
        <f t="shared" si="251"/>
        <v>101325</v>
      </c>
      <c r="P1644">
        <f>((-0.0000000008)*N1644^3+(0.000003)*N1644^2-0.004*N1644+2.013)*('Exhaust Gas Math'!$E$10/(L1644+'Exhaust Gas Math'!$E$10))+(357.45*N1644^-1.004)*(L1644/(L1644+'Exhaust Gas Math'!$E$10))</f>
        <v>0.17819999999999947</v>
      </c>
      <c r="Q1644" s="9">
        <f t="shared" ref="Q1644:Q1707" si="254">H1644*-0.5*P1644*G1644^2</f>
        <v>0</v>
      </c>
      <c r="R1644" s="9">
        <f t="shared" ref="R1644:R1707" si="255">Q1644+O1644</f>
        <v>101325</v>
      </c>
      <c r="T1644">
        <f t="shared" si="252"/>
        <v>0.20500000000000901</v>
      </c>
      <c r="U1644">
        <f t="shared" si="253"/>
        <v>101325</v>
      </c>
    </row>
    <row r="1645" spans="3:21" x14ac:dyDescent="0.2">
      <c r="C1645" s="1"/>
      <c r="D1645" s="1"/>
      <c r="E1645" s="1">
        <v>0.20512500000000899</v>
      </c>
      <c r="F1645" s="10">
        <f t="shared" si="245"/>
        <v>6.3302279479326068E-2</v>
      </c>
      <c r="G1645" s="9">
        <f t="shared" si="246"/>
        <v>-1.5627245289614775</v>
      </c>
      <c r="H1645" s="9">
        <f t="shared" si="247"/>
        <v>0</v>
      </c>
      <c r="I1645" s="9">
        <f t="shared" si="248"/>
        <v>0</v>
      </c>
      <c r="J1645" s="10">
        <f t="shared" si="249"/>
        <v>3.9769296294121147E-5</v>
      </c>
      <c r="K1645" s="9">
        <f t="shared" si="250"/>
        <v>0</v>
      </c>
      <c r="L1645" s="9">
        <f>K1645*'Exhaust Gas Math'!$C$14</f>
        <v>0</v>
      </c>
      <c r="M1645" s="9">
        <f>(L1645/'Exhaust Gas Math'!$B$14)+('Exhaust Gas Math'!$D$10)</f>
        <v>4.4059320573952224E-4</v>
      </c>
      <c r="N1645">
        <f>('Exhaust Gas Math'!$E$10*((-0.000000001)*N1644^3+(0.000002)*N1644^2-0.0012*N1644+1.3446)*$B$15+L1645*'Exhaust Gas Math'!$D$14*$B$14)/('Exhaust Gas Math'!$E$10*((-0.000000001)*N1644^3+(0.000002)*N1644^2-0.0012*N1644+1.3446)+L1645*'Exhaust Gas Math'!$D$14)</f>
        <v>1100</v>
      </c>
      <c r="O1645">
        <f t="shared" si="251"/>
        <v>101325</v>
      </c>
      <c r="P1645">
        <f>((-0.0000000008)*N1645^3+(0.000003)*N1645^2-0.004*N1645+2.013)*('Exhaust Gas Math'!$E$10/(L1645+'Exhaust Gas Math'!$E$10))+(357.45*N1645^-1.004)*(L1645/(L1645+'Exhaust Gas Math'!$E$10))</f>
        <v>0.17819999999999947</v>
      </c>
      <c r="Q1645" s="9">
        <f t="shared" si="254"/>
        <v>0</v>
      </c>
      <c r="R1645" s="9">
        <f t="shared" si="255"/>
        <v>101325</v>
      </c>
      <c r="T1645">
        <f t="shared" si="252"/>
        <v>0.20512500000000899</v>
      </c>
      <c r="U1645">
        <f t="shared" si="253"/>
        <v>101325</v>
      </c>
    </row>
    <row r="1646" spans="3:21" x14ac:dyDescent="0.2">
      <c r="C1646" s="1"/>
      <c r="D1646" s="1"/>
      <c r="E1646" s="1">
        <v>0.20525000000000901</v>
      </c>
      <c r="F1646" s="10">
        <f t="shared" si="245"/>
        <v>6.3009720396837776E-2</v>
      </c>
      <c r="G1646" s="9">
        <f t="shared" si="246"/>
        <v>-3.115814341430363</v>
      </c>
      <c r="H1646" s="9">
        <f t="shared" si="247"/>
        <v>0</v>
      </c>
      <c r="I1646" s="9">
        <f t="shared" si="248"/>
        <v>0</v>
      </c>
      <c r="J1646" s="10">
        <f t="shared" si="249"/>
        <v>3.9769296294121147E-5</v>
      </c>
      <c r="K1646" s="9">
        <f t="shared" si="250"/>
        <v>0</v>
      </c>
      <c r="L1646" s="9">
        <f>K1646*'Exhaust Gas Math'!$C$14</f>
        <v>0</v>
      </c>
      <c r="M1646" s="9">
        <f>(L1646/'Exhaust Gas Math'!$B$14)+('Exhaust Gas Math'!$D$10)</f>
        <v>4.4059320573952224E-4</v>
      </c>
      <c r="N1646">
        <f>('Exhaust Gas Math'!$E$10*((-0.000000001)*N1645^3+(0.000002)*N1645^2-0.0012*N1645+1.3446)*$B$15+L1646*'Exhaust Gas Math'!$D$14*$B$14)/('Exhaust Gas Math'!$E$10*((-0.000000001)*N1645^3+(0.000002)*N1645^2-0.0012*N1645+1.3446)+L1646*'Exhaust Gas Math'!$D$14)</f>
        <v>1100</v>
      </c>
      <c r="O1646">
        <f t="shared" si="251"/>
        <v>101325</v>
      </c>
      <c r="P1646">
        <f>((-0.0000000008)*N1646^3+(0.000003)*N1646^2-0.004*N1646+2.013)*('Exhaust Gas Math'!$E$10/(L1646+'Exhaust Gas Math'!$E$10))+(357.45*N1646^-1.004)*(L1646/(L1646+'Exhaust Gas Math'!$E$10))</f>
        <v>0.17819999999999947</v>
      </c>
      <c r="Q1646" s="9">
        <f t="shared" si="254"/>
        <v>0</v>
      </c>
      <c r="R1646" s="9">
        <f t="shared" si="255"/>
        <v>101325</v>
      </c>
      <c r="T1646">
        <f t="shared" si="252"/>
        <v>0.20525000000000901</v>
      </c>
      <c r="U1646">
        <f t="shared" si="253"/>
        <v>101325</v>
      </c>
    </row>
    <row r="1647" spans="3:21" x14ac:dyDescent="0.2">
      <c r="C1647" s="1"/>
      <c r="D1647" s="1"/>
      <c r="E1647" s="1">
        <v>0.20537500000000899</v>
      </c>
      <c r="F1647" s="10">
        <f t="shared" si="245"/>
        <v>6.2524126476564468E-2</v>
      </c>
      <c r="G1647" s="9">
        <f t="shared" si="246"/>
        <v>-4.6496941223709234</v>
      </c>
      <c r="H1647" s="9">
        <f t="shared" si="247"/>
        <v>0</v>
      </c>
      <c r="I1647" s="9">
        <f t="shared" si="248"/>
        <v>0</v>
      </c>
      <c r="J1647" s="10">
        <f t="shared" si="249"/>
        <v>3.9769296294121147E-5</v>
      </c>
      <c r="K1647" s="9">
        <f t="shared" si="250"/>
        <v>0</v>
      </c>
      <c r="L1647" s="9">
        <f>K1647*'Exhaust Gas Math'!$C$14</f>
        <v>0</v>
      </c>
      <c r="M1647" s="9">
        <f>(L1647/'Exhaust Gas Math'!$B$14)+('Exhaust Gas Math'!$D$10)</f>
        <v>4.4059320573952224E-4</v>
      </c>
      <c r="N1647">
        <f>('Exhaust Gas Math'!$E$10*((-0.000000001)*N1646^3+(0.000002)*N1646^2-0.0012*N1646+1.3446)*$B$15+L1647*'Exhaust Gas Math'!$D$14*$B$14)/('Exhaust Gas Math'!$E$10*((-0.000000001)*N1646^3+(0.000002)*N1646^2-0.0012*N1646+1.3446)+L1647*'Exhaust Gas Math'!$D$14)</f>
        <v>1100</v>
      </c>
      <c r="O1647">
        <f t="shared" si="251"/>
        <v>101325</v>
      </c>
      <c r="P1647">
        <f>((-0.0000000008)*N1647^3+(0.000003)*N1647^2-0.004*N1647+2.013)*('Exhaust Gas Math'!$E$10/(L1647+'Exhaust Gas Math'!$E$10))+(357.45*N1647^-1.004)*(L1647/(L1647+'Exhaust Gas Math'!$E$10))</f>
        <v>0.17819999999999947</v>
      </c>
      <c r="Q1647" s="9">
        <f t="shared" si="254"/>
        <v>0</v>
      </c>
      <c r="R1647" s="9">
        <f t="shared" si="255"/>
        <v>101325</v>
      </c>
      <c r="T1647">
        <f t="shared" si="252"/>
        <v>0.20537500000000899</v>
      </c>
      <c r="U1647">
        <f t="shared" si="253"/>
        <v>101325</v>
      </c>
    </row>
    <row r="1648" spans="3:21" x14ac:dyDescent="0.2">
      <c r="C1648" s="1"/>
      <c r="D1648" s="1"/>
      <c r="E1648" s="1">
        <v>0.20550000000000901</v>
      </c>
      <c r="F1648" s="10">
        <f t="shared" si="245"/>
        <v>6.1848491566500963E-2</v>
      </c>
      <c r="G1648" s="9">
        <f t="shared" si="246"/>
        <v>-6.1549069928668745</v>
      </c>
      <c r="H1648" s="9">
        <f t="shared" si="247"/>
        <v>0</v>
      </c>
      <c r="I1648" s="9">
        <f t="shared" si="248"/>
        <v>0</v>
      </c>
      <c r="J1648" s="10">
        <f t="shared" si="249"/>
        <v>3.9769296294121147E-5</v>
      </c>
      <c r="K1648" s="9">
        <f t="shared" si="250"/>
        <v>0</v>
      </c>
      <c r="L1648" s="9">
        <f>K1648*'Exhaust Gas Math'!$C$14</f>
        <v>0</v>
      </c>
      <c r="M1648" s="9">
        <f>(L1648/'Exhaust Gas Math'!$B$14)+('Exhaust Gas Math'!$D$10)</f>
        <v>4.4059320573952224E-4</v>
      </c>
      <c r="N1648">
        <f>('Exhaust Gas Math'!$E$10*((-0.000000001)*N1647^3+(0.000002)*N1647^2-0.0012*N1647+1.3446)*$B$15+L1648*'Exhaust Gas Math'!$D$14*$B$14)/('Exhaust Gas Math'!$E$10*((-0.000000001)*N1647^3+(0.000002)*N1647^2-0.0012*N1647+1.3446)+L1648*'Exhaust Gas Math'!$D$14)</f>
        <v>1100</v>
      </c>
      <c r="O1648">
        <f t="shared" si="251"/>
        <v>101325</v>
      </c>
      <c r="P1648">
        <f>((-0.0000000008)*N1648^3+(0.000003)*N1648^2-0.004*N1648+2.013)*('Exhaust Gas Math'!$E$10/(L1648+'Exhaust Gas Math'!$E$10))+(357.45*N1648^-1.004)*(L1648/(L1648+'Exhaust Gas Math'!$E$10))</f>
        <v>0.17819999999999947</v>
      </c>
      <c r="Q1648" s="9">
        <f t="shared" si="254"/>
        <v>0</v>
      </c>
      <c r="R1648" s="9">
        <f t="shared" si="255"/>
        <v>101325</v>
      </c>
      <c r="T1648">
        <f t="shared" si="252"/>
        <v>0.20550000000000901</v>
      </c>
      <c r="U1648">
        <f t="shared" si="253"/>
        <v>101325</v>
      </c>
    </row>
    <row r="1649" spans="3:21" x14ac:dyDescent="0.2">
      <c r="C1649" s="1"/>
      <c r="D1649" s="1"/>
      <c r="E1649" s="1">
        <v>0.205625000000009</v>
      </c>
      <c r="F1649" s="10">
        <f t="shared" si="245"/>
        <v>6.0986981180539204E-2</v>
      </c>
      <c r="G1649" s="9">
        <f t="shared" si="246"/>
        <v>-7.6221728150375361</v>
      </c>
      <c r="H1649" s="9">
        <f t="shared" si="247"/>
        <v>0</v>
      </c>
      <c r="I1649" s="9">
        <f t="shared" si="248"/>
        <v>0</v>
      </c>
      <c r="J1649" s="10">
        <f t="shared" si="249"/>
        <v>3.9769296294121147E-5</v>
      </c>
      <c r="K1649" s="9">
        <f t="shared" si="250"/>
        <v>0</v>
      </c>
      <c r="L1649" s="9">
        <f>K1649*'Exhaust Gas Math'!$C$14</f>
        <v>0</v>
      </c>
      <c r="M1649" s="9">
        <f>(L1649/'Exhaust Gas Math'!$B$14)+('Exhaust Gas Math'!$D$10)</f>
        <v>4.4059320573952224E-4</v>
      </c>
      <c r="N1649">
        <f>('Exhaust Gas Math'!$E$10*((-0.000000001)*N1648^3+(0.000002)*N1648^2-0.0012*N1648+1.3446)*$B$15+L1649*'Exhaust Gas Math'!$D$14*$B$14)/('Exhaust Gas Math'!$E$10*((-0.000000001)*N1648^3+(0.000002)*N1648^2-0.0012*N1648+1.3446)+L1649*'Exhaust Gas Math'!$D$14)</f>
        <v>1100</v>
      </c>
      <c r="O1649">
        <f t="shared" si="251"/>
        <v>101325</v>
      </c>
      <c r="P1649">
        <f>((-0.0000000008)*N1649^3+(0.000003)*N1649^2-0.004*N1649+2.013)*('Exhaust Gas Math'!$E$10/(L1649+'Exhaust Gas Math'!$E$10))+(357.45*N1649^-1.004)*(L1649/(L1649+'Exhaust Gas Math'!$E$10))</f>
        <v>0.17819999999999947</v>
      </c>
      <c r="Q1649" s="9">
        <f t="shared" si="254"/>
        <v>0</v>
      </c>
      <c r="R1649" s="9">
        <f t="shared" si="255"/>
        <v>101325</v>
      </c>
      <c r="T1649">
        <f t="shared" si="252"/>
        <v>0.205625000000009</v>
      </c>
      <c r="U1649">
        <f t="shared" si="253"/>
        <v>101325</v>
      </c>
    </row>
    <row r="1650" spans="3:21" x14ac:dyDescent="0.2">
      <c r="C1650" s="1"/>
      <c r="D1650" s="1"/>
      <c r="E1650" s="1">
        <v>0.20575000000000901</v>
      </c>
      <c r="F1650" s="10">
        <f t="shared" si="245"/>
        <v>5.9944906816689944E-2</v>
      </c>
      <c r="G1650" s="9">
        <f t="shared" si="246"/>
        <v>-9.0424454071738314</v>
      </c>
      <c r="H1650" s="9">
        <f t="shared" si="247"/>
        <v>0</v>
      </c>
      <c r="I1650" s="9">
        <f t="shared" si="248"/>
        <v>0</v>
      </c>
      <c r="J1650" s="10">
        <f t="shared" si="249"/>
        <v>3.9769296294121147E-5</v>
      </c>
      <c r="K1650" s="9">
        <f t="shared" si="250"/>
        <v>0</v>
      </c>
      <c r="L1650" s="9">
        <f>K1650*'Exhaust Gas Math'!$C$14</f>
        <v>0</v>
      </c>
      <c r="M1650" s="9">
        <f>(L1650/'Exhaust Gas Math'!$B$14)+('Exhaust Gas Math'!$D$10)</f>
        <v>4.4059320573952224E-4</v>
      </c>
      <c r="N1650">
        <f>('Exhaust Gas Math'!$E$10*((-0.000000001)*N1649^3+(0.000002)*N1649^2-0.0012*N1649+1.3446)*$B$15+L1650*'Exhaust Gas Math'!$D$14*$B$14)/('Exhaust Gas Math'!$E$10*((-0.000000001)*N1649^3+(0.000002)*N1649^2-0.0012*N1649+1.3446)+L1650*'Exhaust Gas Math'!$D$14)</f>
        <v>1100</v>
      </c>
      <c r="O1650">
        <f t="shared" si="251"/>
        <v>101325</v>
      </c>
      <c r="P1650">
        <f>((-0.0000000008)*N1650^3+(0.000003)*N1650^2-0.004*N1650+2.013)*('Exhaust Gas Math'!$E$10/(L1650+'Exhaust Gas Math'!$E$10))+(357.45*N1650^-1.004)*(L1650/(L1650+'Exhaust Gas Math'!$E$10))</f>
        <v>0.17819999999999947</v>
      </c>
      <c r="Q1650" s="9">
        <f t="shared" si="254"/>
        <v>0</v>
      </c>
      <c r="R1650" s="9">
        <f t="shared" si="255"/>
        <v>101325</v>
      </c>
      <c r="T1650">
        <f t="shared" si="252"/>
        <v>0.20575000000000901</v>
      </c>
      <c r="U1650">
        <f t="shared" si="253"/>
        <v>101325</v>
      </c>
    </row>
    <row r="1651" spans="3:21" x14ac:dyDescent="0.2">
      <c r="C1651" s="1"/>
      <c r="D1651" s="1"/>
      <c r="E1651" s="1">
        <v>0.205875000000009</v>
      </c>
      <c r="F1651" s="10">
        <f t="shared" si="245"/>
        <v>5.8728693209931196E-2</v>
      </c>
      <c r="G1651" s="9">
        <f t="shared" si="246"/>
        <v>-10.40696831645668</v>
      </c>
      <c r="H1651" s="9">
        <f t="shared" si="247"/>
        <v>0</v>
      </c>
      <c r="I1651" s="9">
        <f t="shared" si="248"/>
        <v>0</v>
      </c>
      <c r="J1651" s="10">
        <f t="shared" si="249"/>
        <v>3.9769296294121147E-5</v>
      </c>
      <c r="K1651" s="9">
        <f t="shared" si="250"/>
        <v>0</v>
      </c>
      <c r="L1651" s="9">
        <f>K1651*'Exhaust Gas Math'!$C$14</f>
        <v>0</v>
      </c>
      <c r="M1651" s="9">
        <f>(L1651/'Exhaust Gas Math'!$B$14)+('Exhaust Gas Math'!$D$10)</f>
        <v>4.4059320573952224E-4</v>
      </c>
      <c r="N1651">
        <f>('Exhaust Gas Math'!$E$10*((-0.000000001)*N1650^3+(0.000002)*N1650^2-0.0012*N1650+1.3446)*$B$15+L1651*'Exhaust Gas Math'!$D$14*$B$14)/('Exhaust Gas Math'!$E$10*((-0.000000001)*N1650^3+(0.000002)*N1650^2-0.0012*N1650+1.3446)+L1651*'Exhaust Gas Math'!$D$14)</f>
        <v>1100</v>
      </c>
      <c r="O1651">
        <f t="shared" si="251"/>
        <v>101325</v>
      </c>
      <c r="P1651">
        <f>((-0.0000000008)*N1651^3+(0.000003)*N1651^2-0.004*N1651+2.013)*('Exhaust Gas Math'!$E$10/(L1651+'Exhaust Gas Math'!$E$10))+(357.45*N1651^-1.004)*(L1651/(L1651+'Exhaust Gas Math'!$E$10))</f>
        <v>0.17819999999999947</v>
      </c>
      <c r="Q1651" s="9">
        <f t="shared" si="254"/>
        <v>0</v>
      </c>
      <c r="R1651" s="9">
        <f t="shared" si="255"/>
        <v>101325</v>
      </c>
      <c r="T1651">
        <f t="shared" si="252"/>
        <v>0.205875000000009</v>
      </c>
      <c r="U1651">
        <f t="shared" si="253"/>
        <v>101325</v>
      </c>
    </row>
    <row r="1652" spans="3:21" x14ac:dyDescent="0.2">
      <c r="C1652" s="1"/>
      <c r="D1652" s="1"/>
      <c r="E1652" s="1">
        <v>0.20600000000000901</v>
      </c>
      <c r="F1652" s="10">
        <f t="shared" si="245"/>
        <v>5.7345838721580139E-2</v>
      </c>
      <c r="G1652" s="9">
        <f t="shared" si="246"/>
        <v>-11.707328805400897</v>
      </c>
      <c r="H1652" s="9">
        <f t="shared" si="247"/>
        <v>0</v>
      </c>
      <c r="I1652" s="9">
        <f t="shared" si="248"/>
        <v>0</v>
      </c>
      <c r="J1652" s="10">
        <f t="shared" si="249"/>
        <v>3.9769296294121147E-5</v>
      </c>
      <c r="K1652" s="9">
        <f t="shared" si="250"/>
        <v>0</v>
      </c>
      <c r="L1652" s="9">
        <f>K1652*'Exhaust Gas Math'!$C$14</f>
        <v>0</v>
      </c>
      <c r="M1652" s="9">
        <f>(L1652/'Exhaust Gas Math'!$B$14)+('Exhaust Gas Math'!$D$10)</f>
        <v>4.4059320573952224E-4</v>
      </c>
      <c r="N1652">
        <f>('Exhaust Gas Math'!$E$10*((-0.000000001)*N1651^3+(0.000002)*N1651^2-0.0012*N1651+1.3446)*$B$15+L1652*'Exhaust Gas Math'!$D$14*$B$14)/('Exhaust Gas Math'!$E$10*((-0.000000001)*N1651^3+(0.000002)*N1651^2-0.0012*N1651+1.3446)+L1652*'Exhaust Gas Math'!$D$14)</f>
        <v>1100</v>
      </c>
      <c r="O1652">
        <f t="shared" si="251"/>
        <v>101325</v>
      </c>
      <c r="P1652">
        <f>((-0.0000000008)*N1652^3+(0.000003)*N1652^2-0.004*N1652+2.013)*('Exhaust Gas Math'!$E$10/(L1652+'Exhaust Gas Math'!$E$10))+(357.45*N1652^-1.004)*(L1652/(L1652+'Exhaust Gas Math'!$E$10))</f>
        <v>0.17819999999999947</v>
      </c>
      <c r="Q1652" s="9">
        <f t="shared" si="254"/>
        <v>0</v>
      </c>
      <c r="R1652" s="9">
        <f t="shared" si="255"/>
        <v>101325</v>
      </c>
      <c r="T1652">
        <f t="shared" si="252"/>
        <v>0.20600000000000901</v>
      </c>
      <c r="U1652">
        <f t="shared" si="253"/>
        <v>101325</v>
      </c>
    </row>
    <row r="1653" spans="3:21" x14ac:dyDescent="0.2">
      <c r="C1653" s="1"/>
      <c r="D1653" s="1"/>
      <c r="E1653" s="1">
        <v>0.206125000000009</v>
      </c>
      <c r="F1653" s="10">
        <f t="shared" si="245"/>
        <v>5.5804869109404853E-2</v>
      </c>
      <c r="G1653" s="9">
        <f t="shared" si="246"/>
        <v>-12.935509719177029</v>
      </c>
      <c r="H1653" s="9">
        <f t="shared" si="247"/>
        <v>0</v>
      </c>
      <c r="I1653" s="9">
        <f t="shared" si="248"/>
        <v>0</v>
      </c>
      <c r="J1653" s="10">
        <f t="shared" si="249"/>
        <v>3.9769296294121147E-5</v>
      </c>
      <c r="K1653" s="9">
        <f t="shared" si="250"/>
        <v>0</v>
      </c>
      <c r="L1653" s="9">
        <f>K1653*'Exhaust Gas Math'!$C$14</f>
        <v>0</v>
      </c>
      <c r="M1653" s="9">
        <f>(L1653/'Exhaust Gas Math'!$B$14)+('Exhaust Gas Math'!$D$10)</f>
        <v>4.4059320573952224E-4</v>
      </c>
      <c r="N1653">
        <f>('Exhaust Gas Math'!$E$10*((-0.000000001)*N1652^3+(0.000002)*N1652^2-0.0012*N1652+1.3446)*$B$15+L1653*'Exhaust Gas Math'!$D$14*$B$14)/('Exhaust Gas Math'!$E$10*((-0.000000001)*N1652^3+(0.000002)*N1652^2-0.0012*N1652+1.3446)+L1653*'Exhaust Gas Math'!$D$14)</f>
        <v>1100</v>
      </c>
      <c r="O1653">
        <f t="shared" si="251"/>
        <v>101325</v>
      </c>
      <c r="P1653">
        <f>((-0.0000000008)*N1653^3+(0.000003)*N1653^2-0.004*N1653+2.013)*('Exhaust Gas Math'!$E$10/(L1653+'Exhaust Gas Math'!$E$10))+(357.45*N1653^-1.004)*(L1653/(L1653+'Exhaust Gas Math'!$E$10))</f>
        <v>0.17819999999999947</v>
      </c>
      <c r="Q1653" s="9">
        <f t="shared" si="254"/>
        <v>0</v>
      </c>
      <c r="R1653" s="9">
        <f t="shared" si="255"/>
        <v>101325</v>
      </c>
      <c r="T1653">
        <f t="shared" si="252"/>
        <v>0.206125000000009</v>
      </c>
      <c r="U1653">
        <f t="shared" si="253"/>
        <v>101325</v>
      </c>
    </row>
    <row r="1654" spans="3:21" x14ac:dyDescent="0.2">
      <c r="C1654" s="1"/>
      <c r="D1654" s="1"/>
      <c r="E1654" s="1">
        <v>0.20625000000000901</v>
      </c>
      <c r="F1654" s="10">
        <f t="shared" si="245"/>
        <v>5.4115284963486554E-2</v>
      </c>
      <c r="G1654" s="9">
        <f t="shared" si="246"/>
        <v>-14.08393891404182</v>
      </c>
      <c r="H1654" s="9">
        <f t="shared" si="247"/>
        <v>0</v>
      </c>
      <c r="I1654" s="9">
        <f t="shared" si="248"/>
        <v>0</v>
      </c>
      <c r="J1654" s="10">
        <f t="shared" si="249"/>
        <v>3.9769296294121147E-5</v>
      </c>
      <c r="K1654" s="9">
        <f t="shared" si="250"/>
        <v>0</v>
      </c>
      <c r="L1654" s="9">
        <f>K1654*'Exhaust Gas Math'!$C$14</f>
        <v>0</v>
      </c>
      <c r="M1654" s="9">
        <f>(L1654/'Exhaust Gas Math'!$B$14)+('Exhaust Gas Math'!$D$10)</f>
        <v>4.4059320573952224E-4</v>
      </c>
      <c r="N1654">
        <f>('Exhaust Gas Math'!$E$10*((-0.000000001)*N1653^3+(0.000002)*N1653^2-0.0012*N1653+1.3446)*$B$15+L1654*'Exhaust Gas Math'!$D$14*$B$14)/('Exhaust Gas Math'!$E$10*((-0.000000001)*N1653^3+(0.000002)*N1653^2-0.0012*N1653+1.3446)+L1654*'Exhaust Gas Math'!$D$14)</f>
        <v>1100</v>
      </c>
      <c r="O1654">
        <f t="shared" si="251"/>
        <v>101325</v>
      </c>
      <c r="P1654">
        <f>((-0.0000000008)*N1654^3+(0.000003)*N1654^2-0.004*N1654+2.013)*('Exhaust Gas Math'!$E$10/(L1654+'Exhaust Gas Math'!$E$10))+(357.45*N1654^-1.004)*(L1654/(L1654+'Exhaust Gas Math'!$E$10))</f>
        <v>0.17819999999999947</v>
      </c>
      <c r="Q1654" s="9">
        <f t="shared" si="254"/>
        <v>0</v>
      </c>
      <c r="R1654" s="9">
        <f t="shared" si="255"/>
        <v>101325</v>
      </c>
      <c r="T1654">
        <f t="shared" si="252"/>
        <v>0.20625000000000901</v>
      </c>
      <c r="U1654">
        <f t="shared" si="253"/>
        <v>101325</v>
      </c>
    </row>
    <row r="1655" spans="3:21" x14ac:dyDescent="0.2">
      <c r="C1655" s="1"/>
      <c r="D1655" s="1"/>
      <c r="E1655" s="1">
        <v>0.206375000000009</v>
      </c>
      <c r="F1655" s="10">
        <f t="shared" si="245"/>
        <v>5.2287503131930313E-2</v>
      </c>
      <c r="G1655" s="9">
        <f t="shared" si="246"/>
        <v>-15.145535942116183</v>
      </c>
      <c r="H1655" s="9">
        <f t="shared" si="247"/>
        <v>0</v>
      </c>
      <c r="I1655" s="9">
        <f t="shared" si="248"/>
        <v>0</v>
      </c>
      <c r="J1655" s="10">
        <f t="shared" si="249"/>
        <v>3.9769296294121147E-5</v>
      </c>
      <c r="K1655" s="9">
        <f t="shared" si="250"/>
        <v>0</v>
      </c>
      <c r="L1655" s="9">
        <f>K1655*'Exhaust Gas Math'!$C$14</f>
        <v>0</v>
      </c>
      <c r="M1655" s="9">
        <f>(L1655/'Exhaust Gas Math'!$B$14)+('Exhaust Gas Math'!$D$10)</f>
        <v>4.4059320573952224E-4</v>
      </c>
      <c r="N1655">
        <f>('Exhaust Gas Math'!$E$10*((-0.000000001)*N1654^3+(0.000002)*N1654^2-0.0012*N1654+1.3446)*$B$15+L1655*'Exhaust Gas Math'!$D$14*$B$14)/('Exhaust Gas Math'!$E$10*((-0.000000001)*N1654^3+(0.000002)*N1654^2-0.0012*N1654+1.3446)+L1655*'Exhaust Gas Math'!$D$14)</f>
        <v>1100</v>
      </c>
      <c r="O1655">
        <f t="shared" si="251"/>
        <v>101325</v>
      </c>
      <c r="P1655">
        <f>((-0.0000000008)*N1655^3+(0.000003)*N1655^2-0.004*N1655+2.013)*('Exhaust Gas Math'!$E$10/(L1655+'Exhaust Gas Math'!$E$10))+(357.45*N1655^-1.004)*(L1655/(L1655+'Exhaust Gas Math'!$E$10))</f>
        <v>0.17819999999999947</v>
      </c>
      <c r="Q1655" s="9">
        <f t="shared" si="254"/>
        <v>0</v>
      </c>
      <c r="R1655" s="9">
        <f t="shared" si="255"/>
        <v>101325</v>
      </c>
      <c r="T1655">
        <f t="shared" si="252"/>
        <v>0.206375000000009</v>
      </c>
      <c r="U1655">
        <f t="shared" si="253"/>
        <v>101325</v>
      </c>
    </row>
    <row r="1656" spans="3:21" x14ac:dyDescent="0.2">
      <c r="C1656" s="1"/>
      <c r="D1656" s="1"/>
      <c r="E1656" s="1">
        <v>0.20650000000000901</v>
      </c>
      <c r="F1656" s="10">
        <f t="shared" si="245"/>
        <v>5.0332792497526251E-2</v>
      </c>
      <c r="G1656" s="9">
        <f t="shared" si="246"/>
        <v>-16.113755704705635</v>
      </c>
      <c r="H1656" s="9">
        <f t="shared" si="247"/>
        <v>0</v>
      </c>
      <c r="I1656" s="9">
        <f t="shared" si="248"/>
        <v>0</v>
      </c>
      <c r="J1656" s="10">
        <f t="shared" si="249"/>
        <v>3.9769296294121147E-5</v>
      </c>
      <c r="K1656" s="9">
        <f t="shared" si="250"/>
        <v>0</v>
      </c>
      <c r="L1656" s="9">
        <f>K1656*'Exhaust Gas Math'!$C$14</f>
        <v>0</v>
      </c>
      <c r="M1656" s="9">
        <f>(L1656/'Exhaust Gas Math'!$B$14)+('Exhaust Gas Math'!$D$10)</f>
        <v>4.4059320573952224E-4</v>
      </c>
      <c r="N1656">
        <f>('Exhaust Gas Math'!$E$10*((-0.000000001)*N1655^3+(0.000002)*N1655^2-0.0012*N1655+1.3446)*$B$15+L1656*'Exhaust Gas Math'!$D$14*$B$14)/('Exhaust Gas Math'!$E$10*((-0.000000001)*N1655^3+(0.000002)*N1655^2-0.0012*N1655+1.3446)+L1656*'Exhaust Gas Math'!$D$14)</f>
        <v>1100</v>
      </c>
      <c r="O1656">
        <f t="shared" si="251"/>
        <v>101325</v>
      </c>
      <c r="P1656">
        <f>((-0.0000000008)*N1656^3+(0.000003)*N1656^2-0.004*N1656+2.013)*('Exhaust Gas Math'!$E$10/(L1656+'Exhaust Gas Math'!$E$10))+(357.45*N1656^-1.004)*(L1656/(L1656+'Exhaust Gas Math'!$E$10))</f>
        <v>0.17819999999999947</v>
      </c>
      <c r="Q1656" s="9">
        <f t="shared" si="254"/>
        <v>0</v>
      </c>
      <c r="R1656" s="9">
        <f t="shared" si="255"/>
        <v>101325</v>
      </c>
      <c r="T1656">
        <f t="shared" si="252"/>
        <v>0.20650000000000901</v>
      </c>
      <c r="U1656">
        <f t="shared" si="253"/>
        <v>101325</v>
      </c>
    </row>
    <row r="1657" spans="3:21" x14ac:dyDescent="0.2">
      <c r="C1657" s="1"/>
      <c r="D1657" s="1"/>
      <c r="E1657" s="1">
        <v>0.206625000000009</v>
      </c>
      <c r="F1657" s="10">
        <f t="shared" si="245"/>
        <v>4.8263204501342687E-2</v>
      </c>
      <c r="G1657" s="9">
        <f t="shared" si="246"/>
        <v>-16.982628805008069</v>
      </c>
      <c r="H1657" s="9">
        <f t="shared" si="247"/>
        <v>0</v>
      </c>
      <c r="I1657" s="9">
        <f t="shared" si="248"/>
        <v>0</v>
      </c>
      <c r="J1657" s="10">
        <f t="shared" si="249"/>
        <v>3.9769296294121147E-5</v>
      </c>
      <c r="K1657" s="9">
        <f t="shared" si="250"/>
        <v>0</v>
      </c>
      <c r="L1657" s="9">
        <f>K1657*'Exhaust Gas Math'!$C$14</f>
        <v>0</v>
      </c>
      <c r="M1657" s="9">
        <f>(L1657/'Exhaust Gas Math'!$B$14)+('Exhaust Gas Math'!$D$10)</f>
        <v>4.4059320573952224E-4</v>
      </c>
      <c r="N1657">
        <f>('Exhaust Gas Math'!$E$10*((-0.000000001)*N1656^3+(0.000002)*N1656^2-0.0012*N1656+1.3446)*$B$15+L1657*'Exhaust Gas Math'!$D$14*$B$14)/('Exhaust Gas Math'!$E$10*((-0.000000001)*N1656^3+(0.000002)*N1656^2-0.0012*N1656+1.3446)+L1657*'Exhaust Gas Math'!$D$14)</f>
        <v>1100</v>
      </c>
      <c r="O1657">
        <f t="shared" si="251"/>
        <v>101325</v>
      </c>
      <c r="P1657">
        <f>((-0.0000000008)*N1657^3+(0.000003)*N1657^2-0.004*N1657+2.013)*('Exhaust Gas Math'!$E$10/(L1657+'Exhaust Gas Math'!$E$10))+(357.45*N1657^-1.004)*(L1657/(L1657+'Exhaust Gas Math'!$E$10))</f>
        <v>0.17819999999999947</v>
      </c>
      <c r="Q1657" s="9">
        <f t="shared" si="254"/>
        <v>0</v>
      </c>
      <c r="R1657" s="9">
        <f t="shared" si="255"/>
        <v>101325</v>
      </c>
      <c r="T1657">
        <f t="shared" si="252"/>
        <v>0.206625000000009</v>
      </c>
      <c r="U1657">
        <f t="shared" si="253"/>
        <v>101325</v>
      </c>
    </row>
    <row r="1658" spans="3:21" x14ac:dyDescent="0.2">
      <c r="C1658" s="1"/>
      <c r="D1658" s="1"/>
      <c r="E1658" s="1">
        <v>0.20675000000000901</v>
      </c>
      <c r="F1658" s="10">
        <f t="shared" si="245"/>
        <v>4.609149884158395E-2</v>
      </c>
      <c r="G1658" s="9">
        <f t="shared" si="246"/>
        <v>-17.746798351430495</v>
      </c>
      <c r="H1658" s="9">
        <f t="shared" si="247"/>
        <v>0</v>
      </c>
      <c r="I1658" s="9">
        <f t="shared" si="248"/>
        <v>0</v>
      </c>
      <c r="J1658" s="10">
        <f t="shared" si="249"/>
        <v>3.9769296294121147E-5</v>
      </c>
      <c r="K1658" s="9">
        <f t="shared" si="250"/>
        <v>0</v>
      </c>
      <c r="L1658" s="9">
        <f>K1658*'Exhaust Gas Math'!$C$14</f>
        <v>0</v>
      </c>
      <c r="M1658" s="9">
        <f>(L1658/'Exhaust Gas Math'!$B$14)+('Exhaust Gas Math'!$D$10)</f>
        <v>4.4059320573952224E-4</v>
      </c>
      <c r="N1658">
        <f>('Exhaust Gas Math'!$E$10*((-0.000000001)*N1657^3+(0.000002)*N1657^2-0.0012*N1657+1.3446)*$B$15+L1658*'Exhaust Gas Math'!$D$14*$B$14)/('Exhaust Gas Math'!$E$10*((-0.000000001)*N1657^3+(0.000002)*N1657^2-0.0012*N1657+1.3446)+L1658*'Exhaust Gas Math'!$D$14)</f>
        <v>1100</v>
      </c>
      <c r="O1658">
        <f t="shared" si="251"/>
        <v>101325</v>
      </c>
      <c r="P1658">
        <f>((-0.0000000008)*N1658^3+(0.000003)*N1658^2-0.004*N1658+2.013)*('Exhaust Gas Math'!$E$10/(L1658+'Exhaust Gas Math'!$E$10))+(357.45*N1658^-1.004)*(L1658/(L1658+'Exhaust Gas Math'!$E$10))</f>
        <v>0.17819999999999947</v>
      </c>
      <c r="Q1658" s="9">
        <f t="shared" si="254"/>
        <v>0</v>
      </c>
      <c r="R1658" s="9">
        <f t="shared" si="255"/>
        <v>101325</v>
      </c>
      <c r="T1658">
        <f t="shared" si="252"/>
        <v>0.20675000000000901</v>
      </c>
      <c r="U1658">
        <f t="shared" si="253"/>
        <v>101325</v>
      </c>
    </row>
    <row r="1659" spans="3:21" x14ac:dyDescent="0.2">
      <c r="C1659" s="1"/>
      <c r="D1659" s="1"/>
      <c r="E1659" s="1">
        <v>0.206875000000009</v>
      </c>
      <c r="F1659" s="10">
        <f t="shared" si="245"/>
        <v>4.3831064805807861E-2</v>
      </c>
      <c r="G1659" s="9">
        <f t="shared" si="246"/>
        <v>-18.401552984607061</v>
      </c>
      <c r="H1659" s="9">
        <f t="shared" si="247"/>
        <v>0</v>
      </c>
      <c r="I1659" s="9">
        <f t="shared" si="248"/>
        <v>0</v>
      </c>
      <c r="J1659" s="10">
        <f t="shared" si="249"/>
        <v>3.9769296294121147E-5</v>
      </c>
      <c r="K1659" s="9">
        <f t="shared" si="250"/>
        <v>0</v>
      </c>
      <c r="L1659" s="9">
        <f>K1659*'Exhaust Gas Math'!$C$14</f>
        <v>0</v>
      </c>
      <c r="M1659" s="9">
        <f>(L1659/'Exhaust Gas Math'!$B$14)+('Exhaust Gas Math'!$D$10)</f>
        <v>4.4059320573952224E-4</v>
      </c>
      <c r="N1659">
        <f>('Exhaust Gas Math'!$E$10*((-0.000000001)*N1658^3+(0.000002)*N1658^2-0.0012*N1658+1.3446)*$B$15+L1659*'Exhaust Gas Math'!$D$14*$B$14)/('Exhaust Gas Math'!$E$10*((-0.000000001)*N1658^3+(0.000002)*N1658^2-0.0012*N1658+1.3446)+L1659*'Exhaust Gas Math'!$D$14)</f>
        <v>1100</v>
      </c>
      <c r="O1659">
        <f t="shared" si="251"/>
        <v>101325</v>
      </c>
      <c r="P1659">
        <f>((-0.0000000008)*N1659^3+(0.000003)*N1659^2-0.004*N1659+2.013)*('Exhaust Gas Math'!$E$10/(L1659+'Exhaust Gas Math'!$E$10))+(357.45*N1659^-1.004)*(L1659/(L1659+'Exhaust Gas Math'!$E$10))</f>
        <v>0.17819999999999947</v>
      </c>
      <c r="Q1659" s="9">
        <f t="shared" si="254"/>
        <v>0</v>
      </c>
      <c r="R1659" s="9">
        <f t="shared" si="255"/>
        <v>101325</v>
      </c>
      <c r="T1659">
        <f t="shared" si="252"/>
        <v>0.206875000000009</v>
      </c>
      <c r="U1659">
        <f t="shared" si="253"/>
        <v>101325</v>
      </c>
    </row>
    <row r="1660" spans="3:21" x14ac:dyDescent="0.2">
      <c r="C1660" s="1"/>
      <c r="D1660" s="1"/>
      <c r="E1660" s="1">
        <v>0.20700000000000901</v>
      </c>
      <c r="F1660" s="10">
        <f t="shared" si="245"/>
        <v>4.1495838721514716E-2</v>
      </c>
      <c r="G1660" s="9">
        <f t="shared" si="246"/>
        <v>-18.942855924496399</v>
      </c>
      <c r="H1660" s="9">
        <f t="shared" si="247"/>
        <v>0</v>
      </c>
      <c r="I1660" s="9">
        <f t="shared" si="248"/>
        <v>0</v>
      </c>
      <c r="J1660" s="10">
        <f t="shared" si="249"/>
        <v>3.9769296294121147E-5</v>
      </c>
      <c r="K1660" s="9">
        <f t="shared" si="250"/>
        <v>0</v>
      </c>
      <c r="L1660" s="9">
        <f>K1660*'Exhaust Gas Math'!$C$14</f>
        <v>0</v>
      </c>
      <c r="M1660" s="9">
        <f>(L1660/'Exhaust Gas Math'!$B$14)+('Exhaust Gas Math'!$D$10)</f>
        <v>4.4059320573952224E-4</v>
      </c>
      <c r="N1660">
        <f>('Exhaust Gas Math'!$E$10*((-0.000000001)*N1659^3+(0.000002)*N1659^2-0.0012*N1659+1.3446)*$B$15+L1660*'Exhaust Gas Math'!$D$14*$B$14)/('Exhaust Gas Math'!$E$10*((-0.000000001)*N1659^3+(0.000002)*N1659^2-0.0012*N1659+1.3446)+L1660*'Exhaust Gas Math'!$D$14)</f>
        <v>1100</v>
      </c>
      <c r="O1660">
        <f t="shared" si="251"/>
        <v>101325</v>
      </c>
      <c r="P1660">
        <f>((-0.0000000008)*N1660^3+(0.000003)*N1660^2-0.004*N1660+2.013)*('Exhaust Gas Math'!$E$10/(L1660+'Exhaust Gas Math'!$E$10))+(357.45*N1660^-1.004)*(L1660/(L1660+'Exhaust Gas Math'!$E$10))</f>
        <v>0.17819999999999947</v>
      </c>
      <c r="Q1660" s="9">
        <f t="shared" si="254"/>
        <v>0</v>
      </c>
      <c r="R1660" s="9">
        <f t="shared" si="255"/>
        <v>101325</v>
      </c>
      <c r="T1660">
        <f t="shared" si="252"/>
        <v>0.20700000000000901</v>
      </c>
      <c r="U1660">
        <f t="shared" si="253"/>
        <v>101325</v>
      </c>
    </row>
    <row r="1661" spans="3:21" x14ac:dyDescent="0.2">
      <c r="C1661" s="1"/>
      <c r="D1661" s="1"/>
      <c r="E1661" s="1">
        <v>0.20712500000001</v>
      </c>
      <c r="F1661" s="10">
        <f t="shared" si="245"/>
        <v>3.9100218034038951E-2</v>
      </c>
      <c r="G1661" s="9">
        <f t="shared" si="246"/>
        <v>-19.36736985847498</v>
      </c>
      <c r="H1661" s="9">
        <f t="shared" si="247"/>
        <v>0</v>
      </c>
      <c r="I1661" s="9">
        <f t="shared" si="248"/>
        <v>0</v>
      </c>
      <c r="J1661" s="10">
        <f t="shared" si="249"/>
        <v>3.9769296294121147E-5</v>
      </c>
      <c r="K1661" s="9">
        <f t="shared" si="250"/>
        <v>0</v>
      </c>
      <c r="L1661" s="9">
        <f>K1661*'Exhaust Gas Math'!$C$14</f>
        <v>0</v>
      </c>
      <c r="M1661" s="9">
        <f>(L1661/'Exhaust Gas Math'!$B$14)+('Exhaust Gas Math'!$D$10)</f>
        <v>4.4059320573952224E-4</v>
      </c>
      <c r="N1661">
        <f>('Exhaust Gas Math'!$E$10*((-0.000000001)*N1660^3+(0.000002)*N1660^2-0.0012*N1660+1.3446)*$B$15+L1661*'Exhaust Gas Math'!$D$14*$B$14)/('Exhaust Gas Math'!$E$10*((-0.000000001)*N1660^3+(0.000002)*N1660^2-0.0012*N1660+1.3446)+L1661*'Exhaust Gas Math'!$D$14)</f>
        <v>1100</v>
      </c>
      <c r="O1661">
        <f t="shared" si="251"/>
        <v>101325</v>
      </c>
      <c r="P1661">
        <f>((-0.0000000008)*N1661^3+(0.000003)*N1661^2-0.004*N1661+2.013)*('Exhaust Gas Math'!$E$10/(L1661+'Exhaust Gas Math'!$E$10))+(357.45*N1661^-1.004)*(L1661/(L1661+'Exhaust Gas Math'!$E$10))</f>
        <v>0.17819999999999947</v>
      </c>
      <c r="Q1661" s="9">
        <f t="shared" si="254"/>
        <v>0</v>
      </c>
      <c r="R1661" s="9">
        <f t="shared" si="255"/>
        <v>101325</v>
      </c>
      <c r="T1661">
        <f t="shared" si="252"/>
        <v>0.20712500000001</v>
      </c>
      <c r="U1661">
        <f t="shared" si="253"/>
        <v>101325</v>
      </c>
    </row>
    <row r="1662" spans="3:21" x14ac:dyDescent="0.2">
      <c r="C1662" s="1"/>
      <c r="D1662" s="1"/>
      <c r="E1662" s="1">
        <v>0.20725000000001001</v>
      </c>
      <c r="F1662" s="10">
        <f t="shared" si="245"/>
        <v>3.6658972541578232E-2</v>
      </c>
      <c r="G1662" s="9">
        <f t="shared" si="246"/>
        <v>-19.672477516968474</v>
      </c>
      <c r="H1662" s="9">
        <f t="shared" si="247"/>
        <v>0</v>
      </c>
      <c r="I1662" s="9">
        <f t="shared" si="248"/>
        <v>0</v>
      </c>
      <c r="J1662" s="10">
        <f t="shared" si="249"/>
        <v>3.9769296294121147E-5</v>
      </c>
      <c r="K1662" s="9">
        <f t="shared" si="250"/>
        <v>0</v>
      </c>
      <c r="L1662" s="9">
        <f>K1662*'Exhaust Gas Math'!$C$14</f>
        <v>0</v>
      </c>
      <c r="M1662" s="9">
        <f>(L1662/'Exhaust Gas Math'!$B$14)+('Exhaust Gas Math'!$D$10)</f>
        <v>4.4059320573952224E-4</v>
      </c>
      <c r="N1662">
        <f>('Exhaust Gas Math'!$E$10*((-0.000000001)*N1661^3+(0.000002)*N1661^2-0.0012*N1661+1.3446)*$B$15+L1662*'Exhaust Gas Math'!$D$14*$B$14)/('Exhaust Gas Math'!$E$10*((-0.000000001)*N1661^3+(0.000002)*N1661^2-0.0012*N1661+1.3446)+L1662*'Exhaust Gas Math'!$D$14)</f>
        <v>1100</v>
      </c>
      <c r="O1662">
        <f t="shared" si="251"/>
        <v>101325</v>
      </c>
      <c r="P1662">
        <f>((-0.0000000008)*N1662^3+(0.000003)*N1662^2-0.004*N1662+2.013)*('Exhaust Gas Math'!$E$10/(L1662+'Exhaust Gas Math'!$E$10))+(357.45*N1662^-1.004)*(L1662/(L1662+'Exhaust Gas Math'!$E$10))</f>
        <v>0.17819999999999947</v>
      </c>
      <c r="Q1662" s="9">
        <f t="shared" si="254"/>
        <v>0</v>
      </c>
      <c r="R1662" s="9">
        <f t="shared" si="255"/>
        <v>101325</v>
      </c>
      <c r="T1662">
        <f t="shared" si="252"/>
        <v>0.20725000000001001</v>
      </c>
      <c r="U1662">
        <f t="shared" si="253"/>
        <v>101325</v>
      </c>
    </row>
    <row r="1663" spans="3:21" x14ac:dyDescent="0.2">
      <c r="C1663" s="1"/>
      <c r="D1663" s="1"/>
      <c r="E1663" s="1">
        <v>0.20737500000001</v>
      </c>
      <c r="F1663" s="10">
        <f t="shared" si="245"/>
        <v>3.4187153334373853E-2</v>
      </c>
      <c r="G1663" s="9">
        <f t="shared" si="246"/>
        <v>-19.856297809807135</v>
      </c>
      <c r="H1663" s="9">
        <f t="shared" si="247"/>
        <v>0</v>
      </c>
      <c r="I1663" s="9">
        <f t="shared" si="248"/>
        <v>0</v>
      </c>
      <c r="J1663" s="10">
        <f t="shared" si="249"/>
        <v>3.9769296294121147E-5</v>
      </c>
      <c r="K1663" s="9">
        <f t="shared" si="250"/>
        <v>0</v>
      </c>
      <c r="L1663" s="9">
        <f>K1663*'Exhaust Gas Math'!$C$14</f>
        <v>0</v>
      </c>
      <c r="M1663" s="9">
        <f>(L1663/'Exhaust Gas Math'!$B$14)+('Exhaust Gas Math'!$D$10)</f>
        <v>4.4059320573952224E-4</v>
      </c>
      <c r="N1663">
        <f>('Exhaust Gas Math'!$E$10*((-0.000000001)*N1662^3+(0.000002)*N1662^2-0.0012*N1662+1.3446)*$B$15+L1663*'Exhaust Gas Math'!$D$14*$B$14)/('Exhaust Gas Math'!$E$10*((-0.000000001)*N1662^3+(0.000002)*N1662^2-0.0012*N1662+1.3446)+L1663*'Exhaust Gas Math'!$D$14)</f>
        <v>1100</v>
      </c>
      <c r="O1663">
        <f t="shared" si="251"/>
        <v>101325</v>
      </c>
      <c r="P1663">
        <f>((-0.0000000008)*N1663^3+(0.000003)*N1663^2-0.004*N1663+2.013)*('Exhaust Gas Math'!$E$10/(L1663+'Exhaust Gas Math'!$E$10))+(357.45*N1663^-1.004)*(L1663/(L1663+'Exhaust Gas Math'!$E$10))</f>
        <v>0.17819999999999947</v>
      </c>
      <c r="Q1663" s="9">
        <f t="shared" si="254"/>
        <v>0</v>
      </c>
      <c r="R1663" s="9">
        <f t="shared" si="255"/>
        <v>101325</v>
      </c>
      <c r="T1663">
        <f t="shared" si="252"/>
        <v>0.20737500000001</v>
      </c>
      <c r="U1663">
        <f t="shared" si="253"/>
        <v>101325</v>
      </c>
    </row>
    <row r="1664" spans="3:21" x14ac:dyDescent="0.2">
      <c r="C1664" s="1"/>
      <c r="D1664" s="1"/>
      <c r="E1664" s="1">
        <v>0.20750000000001001</v>
      </c>
      <c r="F1664" s="10">
        <f t="shared" si="245"/>
        <v>3.1699999999800652E-2</v>
      </c>
      <c r="G1664" s="9">
        <f t="shared" si="246"/>
        <v>-19.917697423759289</v>
      </c>
      <c r="H1664" s="9">
        <f t="shared" si="247"/>
        <v>0</v>
      </c>
      <c r="I1664" s="9">
        <f t="shared" si="248"/>
        <v>0</v>
      </c>
      <c r="J1664" s="10">
        <f t="shared" si="249"/>
        <v>3.9769296294121147E-5</v>
      </c>
      <c r="K1664" s="9">
        <f t="shared" si="250"/>
        <v>0</v>
      </c>
      <c r="L1664" s="9">
        <f>K1664*'Exhaust Gas Math'!$C$14</f>
        <v>0</v>
      </c>
      <c r="M1664" s="9">
        <f>(L1664/'Exhaust Gas Math'!$B$14)+('Exhaust Gas Math'!$D$10)</f>
        <v>4.4059320573952224E-4</v>
      </c>
      <c r="N1664">
        <f>('Exhaust Gas Math'!$E$10*((-0.000000001)*N1663^3+(0.000002)*N1663^2-0.0012*N1663+1.3446)*$B$15+L1664*'Exhaust Gas Math'!$D$14*$B$14)/('Exhaust Gas Math'!$E$10*((-0.000000001)*N1663^3+(0.000002)*N1663^2-0.0012*N1663+1.3446)+L1664*'Exhaust Gas Math'!$D$14)</f>
        <v>1100</v>
      </c>
      <c r="O1664">
        <f t="shared" si="251"/>
        <v>101325</v>
      </c>
      <c r="P1664">
        <f>((-0.0000000008)*N1664^3+(0.000003)*N1664^2-0.004*N1664+2.013)*('Exhaust Gas Math'!$E$10/(L1664+'Exhaust Gas Math'!$E$10))+(357.45*N1664^-1.004)*(L1664/(L1664+'Exhaust Gas Math'!$E$10))</f>
        <v>0.17819999999999947</v>
      </c>
      <c r="Q1664" s="9">
        <f t="shared" si="254"/>
        <v>0</v>
      </c>
      <c r="R1664" s="9">
        <f t="shared" si="255"/>
        <v>101325</v>
      </c>
      <c r="T1664">
        <f t="shared" si="252"/>
        <v>0.20750000000001001</v>
      </c>
      <c r="U1664">
        <f t="shared" si="253"/>
        <v>101325</v>
      </c>
    </row>
    <row r="1665" spans="3:21" x14ac:dyDescent="0.2">
      <c r="C1665" s="1"/>
      <c r="D1665" s="1"/>
      <c r="E1665" s="1">
        <v>0.20762500000001</v>
      </c>
      <c r="F1665" s="10">
        <f t="shared" si="245"/>
        <v>2.9212846665228682E-2</v>
      </c>
      <c r="G1665" s="9">
        <f t="shared" si="246"/>
        <v>-19.856297809787481</v>
      </c>
      <c r="H1665" s="9">
        <f t="shared" si="247"/>
        <v>0</v>
      </c>
      <c r="I1665" s="9">
        <f t="shared" si="248"/>
        <v>0</v>
      </c>
      <c r="J1665" s="10">
        <f t="shared" si="249"/>
        <v>3.9769296294121147E-5</v>
      </c>
      <c r="K1665" s="9">
        <f t="shared" si="250"/>
        <v>0</v>
      </c>
      <c r="L1665" s="9">
        <f>K1665*'Exhaust Gas Math'!$C$14</f>
        <v>0</v>
      </c>
      <c r="M1665" s="9">
        <f>(L1665/'Exhaust Gas Math'!$B$14)+('Exhaust Gas Math'!$D$10)</f>
        <v>4.4059320573952224E-4</v>
      </c>
      <c r="N1665">
        <f>('Exhaust Gas Math'!$E$10*((-0.000000001)*N1664^3+(0.000002)*N1664^2-0.0012*N1664+1.3446)*$B$15+L1665*'Exhaust Gas Math'!$D$14*$B$14)/('Exhaust Gas Math'!$E$10*((-0.000000001)*N1664^3+(0.000002)*N1664^2-0.0012*N1664+1.3446)+L1665*'Exhaust Gas Math'!$D$14)</f>
        <v>1100</v>
      </c>
      <c r="O1665">
        <f t="shared" si="251"/>
        <v>101325</v>
      </c>
      <c r="P1665">
        <f>((-0.0000000008)*N1665^3+(0.000003)*N1665^2-0.004*N1665+2.013)*('Exhaust Gas Math'!$E$10/(L1665+'Exhaust Gas Math'!$E$10))+(357.45*N1665^-1.004)*(L1665/(L1665+'Exhaust Gas Math'!$E$10))</f>
        <v>0.17819999999999947</v>
      </c>
      <c r="Q1665" s="9">
        <f t="shared" si="254"/>
        <v>0</v>
      </c>
      <c r="R1665" s="9">
        <f t="shared" si="255"/>
        <v>101325</v>
      </c>
      <c r="T1665">
        <f t="shared" si="252"/>
        <v>0.20762500000001</v>
      </c>
      <c r="U1665">
        <f t="shared" si="253"/>
        <v>101325</v>
      </c>
    </row>
    <row r="1666" spans="3:21" x14ac:dyDescent="0.2">
      <c r="C1666" s="1"/>
      <c r="D1666" s="1"/>
      <c r="E1666" s="1">
        <v>0.20775000000001001</v>
      </c>
      <c r="F1666" s="10">
        <f t="shared" si="245"/>
        <v>2.6741027458027984E-2</v>
      </c>
      <c r="G1666" s="9">
        <f t="shared" si="246"/>
        <v>-19.672477516929288</v>
      </c>
      <c r="H1666" s="9">
        <f t="shared" si="247"/>
        <v>0</v>
      </c>
      <c r="I1666" s="9">
        <f t="shared" si="248"/>
        <v>0</v>
      </c>
      <c r="J1666" s="10">
        <f t="shared" si="249"/>
        <v>3.9769296294121147E-5</v>
      </c>
      <c r="K1666" s="9">
        <f t="shared" si="250"/>
        <v>0</v>
      </c>
      <c r="L1666" s="9">
        <f>K1666*'Exhaust Gas Math'!$C$14</f>
        <v>0</v>
      </c>
      <c r="M1666" s="9">
        <f>(L1666/'Exhaust Gas Math'!$B$14)+('Exhaust Gas Math'!$D$10)</f>
        <v>4.4059320573952224E-4</v>
      </c>
      <c r="N1666">
        <f>('Exhaust Gas Math'!$E$10*((-0.000000001)*N1665^3+(0.000002)*N1665^2-0.0012*N1665+1.3446)*$B$15+L1666*'Exhaust Gas Math'!$D$14*$B$14)/('Exhaust Gas Math'!$E$10*((-0.000000001)*N1665^3+(0.000002)*N1665^2-0.0012*N1665+1.3446)+L1666*'Exhaust Gas Math'!$D$14)</f>
        <v>1100</v>
      </c>
      <c r="O1666">
        <f t="shared" si="251"/>
        <v>101325</v>
      </c>
      <c r="P1666">
        <f>((-0.0000000008)*N1666^3+(0.000003)*N1666^2-0.004*N1666+2.013)*('Exhaust Gas Math'!$E$10/(L1666+'Exhaust Gas Math'!$E$10))+(357.45*N1666^-1.004)*(L1666/(L1666+'Exhaust Gas Math'!$E$10))</f>
        <v>0.17819999999999947</v>
      </c>
      <c r="Q1666" s="9">
        <f t="shared" si="254"/>
        <v>0</v>
      </c>
      <c r="R1666" s="9">
        <f t="shared" si="255"/>
        <v>101325</v>
      </c>
      <c r="T1666">
        <f t="shared" si="252"/>
        <v>0.20775000000001001</v>
      </c>
      <c r="U1666">
        <f t="shared" si="253"/>
        <v>101325</v>
      </c>
    </row>
    <row r="1667" spans="3:21" x14ac:dyDescent="0.2">
      <c r="C1667" s="1"/>
      <c r="D1667" s="1"/>
      <c r="E1667" s="1">
        <v>0.20787500000001</v>
      </c>
      <c r="F1667" s="10">
        <f t="shared" si="245"/>
        <v>2.4299781965574245E-2</v>
      </c>
      <c r="G1667" s="9">
        <f t="shared" si="246"/>
        <v>-19.36736985841663</v>
      </c>
      <c r="H1667" s="9">
        <f t="shared" si="247"/>
        <v>0</v>
      </c>
      <c r="I1667" s="9">
        <f t="shared" si="248"/>
        <v>0</v>
      </c>
      <c r="J1667" s="10">
        <f t="shared" si="249"/>
        <v>3.9769296294121147E-5</v>
      </c>
      <c r="K1667" s="9">
        <f t="shared" si="250"/>
        <v>0</v>
      </c>
      <c r="L1667" s="9">
        <f>K1667*'Exhaust Gas Math'!$C$14</f>
        <v>0</v>
      </c>
      <c r="M1667" s="9">
        <f>(L1667/'Exhaust Gas Math'!$B$14)+('Exhaust Gas Math'!$D$10)</f>
        <v>4.4059320573952224E-4</v>
      </c>
      <c r="N1667">
        <f>('Exhaust Gas Math'!$E$10*((-0.000000001)*N1666^3+(0.000002)*N1666^2-0.0012*N1666+1.3446)*$B$15+L1667*'Exhaust Gas Math'!$D$14*$B$14)/('Exhaust Gas Math'!$E$10*((-0.000000001)*N1666^3+(0.000002)*N1666^2-0.0012*N1666+1.3446)+L1667*'Exhaust Gas Math'!$D$14)</f>
        <v>1100</v>
      </c>
      <c r="O1667">
        <f t="shared" si="251"/>
        <v>101325</v>
      </c>
      <c r="P1667">
        <f>((-0.0000000008)*N1667^3+(0.000003)*N1667^2-0.004*N1667+2.013)*('Exhaust Gas Math'!$E$10/(L1667+'Exhaust Gas Math'!$E$10))+(357.45*N1667^-1.004)*(L1667/(L1667+'Exhaust Gas Math'!$E$10))</f>
        <v>0.17819999999999947</v>
      </c>
      <c r="Q1667" s="9">
        <f t="shared" si="254"/>
        <v>0</v>
      </c>
      <c r="R1667" s="9">
        <f t="shared" si="255"/>
        <v>101325</v>
      </c>
      <c r="T1667">
        <f t="shared" si="252"/>
        <v>0.20787500000001</v>
      </c>
      <c r="U1667">
        <f t="shared" si="253"/>
        <v>101325</v>
      </c>
    </row>
    <row r="1668" spans="3:21" x14ac:dyDescent="0.2">
      <c r="C1668" s="1"/>
      <c r="D1668" s="1"/>
      <c r="E1668" s="1">
        <v>0.20800000000001001</v>
      </c>
      <c r="F1668" s="10">
        <f t="shared" ref="F1668:F1731" si="256">-(($B$3/1000)/2)*COS($B$10*E1668)+(($B$3/1000)/2)</f>
        <v>2.1904161278124095E-2</v>
      </c>
      <c r="G1668" s="9">
        <f t="shared" ref="G1668:G1731" si="257">($B$3/1000/2)*$B$10*SIN($B$10*E1668)</f>
        <v>-18.942855924422663</v>
      </c>
      <c r="H1668" s="9">
        <f t="shared" ref="H1668:H1731" si="258">IF(MOD(E1668,(1/($B$9/2)))&lt;=(1/($B$9*2)),1,0)</f>
        <v>0</v>
      </c>
      <c r="I1668" s="9">
        <f t="shared" ref="I1668:I1731" si="259">F1668*$B$4*H1668</f>
        <v>0</v>
      </c>
      <c r="J1668" s="10">
        <f t="shared" ref="J1668:J1731" si="260">$B$7+H1668*I1668</f>
        <v>3.9769296294121147E-5</v>
      </c>
      <c r="K1668" s="9">
        <f t="shared" ref="K1668:K1731" si="261">(I1668)*$B$11*H1668</f>
        <v>0</v>
      </c>
      <c r="L1668" s="9">
        <f>K1668*'Exhaust Gas Math'!$C$14</f>
        <v>0</v>
      </c>
      <c r="M1668" s="9">
        <f>(L1668/'Exhaust Gas Math'!$B$14)+('Exhaust Gas Math'!$D$10)</f>
        <v>4.4059320573952224E-4</v>
      </c>
      <c r="N1668">
        <f>('Exhaust Gas Math'!$E$10*((-0.000000001)*N1667^3+(0.000002)*N1667^2-0.0012*N1667+1.3446)*$B$15+L1668*'Exhaust Gas Math'!$D$14*$B$14)/('Exhaust Gas Math'!$E$10*((-0.000000001)*N1667^3+(0.000002)*N1667^2-0.0012*N1667+1.3446)+L1668*'Exhaust Gas Math'!$D$14)</f>
        <v>1100</v>
      </c>
      <c r="O1668">
        <f t="shared" ref="O1668:O1731" si="262">(M1668*$B$12*N1668)/J1668</f>
        <v>101325</v>
      </c>
      <c r="P1668">
        <f>((-0.0000000008)*N1668^3+(0.000003)*N1668^2-0.004*N1668+2.013)*('Exhaust Gas Math'!$E$10/(L1668+'Exhaust Gas Math'!$E$10))+(357.45*N1668^-1.004)*(L1668/(L1668+'Exhaust Gas Math'!$E$10))</f>
        <v>0.17819999999999947</v>
      </c>
      <c r="Q1668" s="9">
        <f t="shared" si="254"/>
        <v>0</v>
      </c>
      <c r="R1668" s="9">
        <f t="shared" si="255"/>
        <v>101325</v>
      </c>
      <c r="T1668">
        <f t="shared" ref="T1668:T1731" si="263">E1668</f>
        <v>0.20800000000001001</v>
      </c>
      <c r="U1668">
        <f t="shared" ref="U1668:U1731" si="264">R1668</f>
        <v>101325</v>
      </c>
    </row>
    <row r="1669" spans="3:21" x14ac:dyDescent="0.2">
      <c r="C1669" s="1"/>
      <c r="D1669" s="1"/>
      <c r="E1669" s="1">
        <v>0.20812500000001</v>
      </c>
      <c r="F1669" s="10">
        <f t="shared" si="256"/>
        <v>1.9568935193842937E-2</v>
      </c>
      <c r="G1669" s="9">
        <f t="shared" si="257"/>
        <v>-18.401552984516179</v>
      </c>
      <c r="H1669" s="9">
        <f t="shared" si="258"/>
        <v>0</v>
      </c>
      <c r="I1669" s="9">
        <f t="shared" si="259"/>
        <v>0</v>
      </c>
      <c r="J1669" s="10">
        <f t="shared" si="260"/>
        <v>3.9769296294121147E-5</v>
      </c>
      <c r="K1669" s="9">
        <f t="shared" si="261"/>
        <v>0</v>
      </c>
      <c r="L1669" s="9">
        <f>K1669*'Exhaust Gas Math'!$C$14</f>
        <v>0</v>
      </c>
      <c r="M1669" s="9">
        <f>(L1669/'Exhaust Gas Math'!$B$14)+('Exhaust Gas Math'!$D$10)</f>
        <v>4.4059320573952224E-4</v>
      </c>
      <c r="N1669">
        <f>('Exhaust Gas Math'!$E$10*((-0.000000001)*N1668^3+(0.000002)*N1668^2-0.0012*N1668+1.3446)*$B$15+L1669*'Exhaust Gas Math'!$D$14*$B$14)/('Exhaust Gas Math'!$E$10*((-0.000000001)*N1668^3+(0.000002)*N1668^2-0.0012*N1668+1.3446)+L1669*'Exhaust Gas Math'!$D$14)</f>
        <v>1100</v>
      </c>
      <c r="O1669">
        <f t="shared" si="262"/>
        <v>101325</v>
      </c>
      <c r="P1669">
        <f>((-0.0000000008)*N1669^3+(0.000003)*N1669^2-0.004*N1669+2.013)*('Exhaust Gas Math'!$E$10/(L1669+'Exhaust Gas Math'!$E$10))+(357.45*N1669^-1.004)*(L1669/(L1669+'Exhaust Gas Math'!$E$10))</f>
        <v>0.17819999999999947</v>
      </c>
      <c r="Q1669" s="9">
        <f t="shared" si="254"/>
        <v>0</v>
      </c>
      <c r="R1669" s="9">
        <f t="shared" si="255"/>
        <v>101325</v>
      </c>
      <c r="T1669">
        <f t="shared" si="263"/>
        <v>0.20812500000001</v>
      </c>
      <c r="U1669">
        <f t="shared" si="264"/>
        <v>101325</v>
      </c>
    </row>
    <row r="1670" spans="3:21" x14ac:dyDescent="0.2">
      <c r="C1670" s="1"/>
      <c r="D1670" s="1"/>
      <c r="E1670" s="1">
        <v>0.20825000000001001</v>
      </c>
      <c r="F1670" s="10">
        <f t="shared" si="256"/>
        <v>1.7308501158078471E-2</v>
      </c>
      <c r="G1670" s="9">
        <f t="shared" si="257"/>
        <v>-17.746798351322422</v>
      </c>
      <c r="H1670" s="9">
        <f t="shared" si="258"/>
        <v>0</v>
      </c>
      <c r="I1670" s="9">
        <f t="shared" si="259"/>
        <v>0</v>
      </c>
      <c r="J1670" s="10">
        <f t="shared" si="260"/>
        <v>3.9769296294121147E-5</v>
      </c>
      <c r="K1670" s="9">
        <f t="shared" si="261"/>
        <v>0</v>
      </c>
      <c r="L1670" s="9">
        <f>K1670*'Exhaust Gas Math'!$C$14</f>
        <v>0</v>
      </c>
      <c r="M1670" s="9">
        <f>(L1670/'Exhaust Gas Math'!$B$14)+('Exhaust Gas Math'!$D$10)</f>
        <v>4.4059320573952224E-4</v>
      </c>
      <c r="N1670">
        <f>('Exhaust Gas Math'!$E$10*((-0.000000001)*N1669^3+(0.000002)*N1669^2-0.0012*N1669+1.3446)*$B$15+L1670*'Exhaust Gas Math'!$D$14*$B$14)/('Exhaust Gas Math'!$E$10*((-0.000000001)*N1669^3+(0.000002)*N1669^2-0.0012*N1669+1.3446)+L1670*'Exhaust Gas Math'!$D$14)</f>
        <v>1100</v>
      </c>
      <c r="O1670">
        <f t="shared" si="262"/>
        <v>101325</v>
      </c>
      <c r="P1670">
        <f>((-0.0000000008)*N1670^3+(0.000003)*N1670^2-0.004*N1670+2.013)*('Exhaust Gas Math'!$E$10/(L1670+'Exhaust Gas Math'!$E$10))+(357.45*N1670^-1.004)*(L1670/(L1670+'Exhaust Gas Math'!$E$10))</f>
        <v>0.17819999999999947</v>
      </c>
      <c r="Q1670" s="9">
        <f t="shared" si="254"/>
        <v>0</v>
      </c>
      <c r="R1670" s="9">
        <f t="shared" si="255"/>
        <v>101325</v>
      </c>
      <c r="T1670">
        <f t="shared" si="263"/>
        <v>0.20825000000001001</v>
      </c>
      <c r="U1670">
        <f t="shared" si="264"/>
        <v>101325</v>
      </c>
    </row>
    <row r="1671" spans="3:21" x14ac:dyDescent="0.2">
      <c r="C1671" s="1"/>
      <c r="D1671" s="1"/>
      <c r="E1671" s="1">
        <v>0.20837500000001</v>
      </c>
      <c r="F1671" s="10">
        <f t="shared" si="256"/>
        <v>1.5136795498334271E-2</v>
      </c>
      <c r="G1671" s="9">
        <f t="shared" si="257"/>
        <v>-16.982628804883685</v>
      </c>
      <c r="H1671" s="9">
        <f t="shared" si="258"/>
        <v>0</v>
      </c>
      <c r="I1671" s="9">
        <f t="shared" si="259"/>
        <v>0</v>
      </c>
      <c r="J1671" s="10">
        <f t="shared" si="260"/>
        <v>3.9769296294121147E-5</v>
      </c>
      <c r="K1671" s="9">
        <f t="shared" si="261"/>
        <v>0</v>
      </c>
      <c r="L1671" s="9">
        <f>K1671*'Exhaust Gas Math'!$C$14</f>
        <v>0</v>
      </c>
      <c r="M1671" s="9">
        <f>(L1671/'Exhaust Gas Math'!$B$14)+('Exhaust Gas Math'!$D$10)</f>
        <v>4.4059320573952224E-4</v>
      </c>
      <c r="N1671">
        <f>('Exhaust Gas Math'!$E$10*((-0.000000001)*N1670^3+(0.000002)*N1670^2-0.0012*N1670+1.3446)*$B$15+L1671*'Exhaust Gas Math'!$D$14*$B$14)/('Exhaust Gas Math'!$E$10*((-0.000000001)*N1670^3+(0.000002)*N1670^2-0.0012*N1670+1.3446)+L1671*'Exhaust Gas Math'!$D$14)</f>
        <v>1100</v>
      </c>
      <c r="O1671">
        <f t="shared" si="262"/>
        <v>101325</v>
      </c>
      <c r="P1671">
        <f>((-0.0000000008)*N1671^3+(0.000003)*N1671^2-0.004*N1671+2.013)*('Exhaust Gas Math'!$E$10/(L1671+'Exhaust Gas Math'!$E$10))+(357.45*N1671^-1.004)*(L1671/(L1671+'Exhaust Gas Math'!$E$10))</f>
        <v>0.17819999999999947</v>
      </c>
      <c r="Q1671" s="9">
        <f t="shared" si="254"/>
        <v>0</v>
      </c>
      <c r="R1671" s="9">
        <f t="shared" si="255"/>
        <v>101325</v>
      </c>
      <c r="T1671">
        <f t="shared" si="263"/>
        <v>0.20837500000001</v>
      </c>
      <c r="U1671">
        <f t="shared" si="264"/>
        <v>101325</v>
      </c>
    </row>
    <row r="1672" spans="3:21" x14ac:dyDescent="0.2">
      <c r="C1672" s="1"/>
      <c r="D1672" s="1"/>
      <c r="E1672" s="1">
        <v>0.20850000000001001</v>
      </c>
      <c r="F1672" s="10">
        <f t="shared" si="256"/>
        <v>1.3067207502167236E-2</v>
      </c>
      <c r="G1672" s="9">
        <f t="shared" si="257"/>
        <v>-16.113755704565712</v>
      </c>
      <c r="H1672" s="9">
        <f t="shared" si="258"/>
        <v>0</v>
      </c>
      <c r="I1672" s="9">
        <f t="shared" si="259"/>
        <v>0</v>
      </c>
      <c r="J1672" s="10">
        <f t="shared" si="260"/>
        <v>3.9769296294121147E-5</v>
      </c>
      <c r="K1672" s="9">
        <f t="shared" si="261"/>
        <v>0</v>
      </c>
      <c r="L1672" s="9">
        <f>K1672*'Exhaust Gas Math'!$C$14</f>
        <v>0</v>
      </c>
      <c r="M1672" s="9">
        <f>(L1672/'Exhaust Gas Math'!$B$14)+('Exhaust Gas Math'!$D$10)</f>
        <v>4.4059320573952224E-4</v>
      </c>
      <c r="N1672">
        <f>('Exhaust Gas Math'!$E$10*((-0.000000001)*N1671^3+(0.000002)*N1671^2-0.0012*N1671+1.3446)*$B$15+L1672*'Exhaust Gas Math'!$D$14*$B$14)/('Exhaust Gas Math'!$E$10*((-0.000000001)*N1671^3+(0.000002)*N1671^2-0.0012*N1671+1.3446)+L1672*'Exhaust Gas Math'!$D$14)</f>
        <v>1100</v>
      </c>
      <c r="O1672">
        <f t="shared" si="262"/>
        <v>101325</v>
      </c>
      <c r="P1672">
        <f>((-0.0000000008)*N1672^3+(0.000003)*N1672^2-0.004*N1672+2.013)*('Exhaust Gas Math'!$E$10/(L1672+'Exhaust Gas Math'!$E$10))+(357.45*N1672^-1.004)*(L1672/(L1672+'Exhaust Gas Math'!$E$10))</f>
        <v>0.17819999999999947</v>
      </c>
      <c r="Q1672" s="9">
        <f t="shared" si="254"/>
        <v>0</v>
      </c>
      <c r="R1672" s="9">
        <f t="shared" si="255"/>
        <v>101325</v>
      </c>
      <c r="T1672">
        <f t="shared" si="263"/>
        <v>0.20850000000001001</v>
      </c>
      <c r="U1672">
        <f t="shared" si="264"/>
        <v>101325</v>
      </c>
    </row>
    <row r="1673" spans="3:21" x14ac:dyDescent="0.2">
      <c r="C1673" s="1"/>
      <c r="D1673" s="1"/>
      <c r="E1673" s="1">
        <v>0.20862500000001</v>
      </c>
      <c r="F1673" s="10">
        <f t="shared" si="256"/>
        <v>1.1112496867781582E-2</v>
      </c>
      <c r="G1673" s="9">
        <f t="shared" si="257"/>
        <v>-15.14553594196158</v>
      </c>
      <c r="H1673" s="9">
        <f t="shared" si="258"/>
        <v>0</v>
      </c>
      <c r="I1673" s="9">
        <f t="shared" si="259"/>
        <v>0</v>
      </c>
      <c r="J1673" s="10">
        <f t="shared" si="260"/>
        <v>3.9769296294121147E-5</v>
      </c>
      <c r="K1673" s="9">
        <f t="shared" si="261"/>
        <v>0</v>
      </c>
      <c r="L1673" s="9">
        <f>K1673*'Exhaust Gas Math'!$C$14</f>
        <v>0</v>
      </c>
      <c r="M1673" s="9">
        <f>(L1673/'Exhaust Gas Math'!$B$14)+('Exhaust Gas Math'!$D$10)</f>
        <v>4.4059320573952224E-4</v>
      </c>
      <c r="N1673">
        <f>('Exhaust Gas Math'!$E$10*((-0.000000001)*N1672^3+(0.000002)*N1672^2-0.0012*N1672+1.3446)*$B$15+L1673*'Exhaust Gas Math'!$D$14*$B$14)/('Exhaust Gas Math'!$E$10*((-0.000000001)*N1672^3+(0.000002)*N1672^2-0.0012*N1672+1.3446)+L1673*'Exhaust Gas Math'!$D$14)</f>
        <v>1100</v>
      </c>
      <c r="O1673">
        <f t="shared" si="262"/>
        <v>101325</v>
      </c>
      <c r="P1673">
        <f>((-0.0000000008)*N1673^3+(0.000003)*N1673^2-0.004*N1673+2.013)*('Exhaust Gas Math'!$E$10/(L1673+'Exhaust Gas Math'!$E$10))+(357.45*N1673^-1.004)*(L1673/(L1673+'Exhaust Gas Math'!$E$10))</f>
        <v>0.17819999999999947</v>
      </c>
      <c r="Q1673" s="9">
        <f t="shared" si="254"/>
        <v>0</v>
      </c>
      <c r="R1673" s="9">
        <f t="shared" si="255"/>
        <v>101325</v>
      </c>
      <c r="T1673">
        <f t="shared" si="263"/>
        <v>0.20862500000001</v>
      </c>
      <c r="U1673">
        <f t="shared" si="264"/>
        <v>101325</v>
      </c>
    </row>
    <row r="1674" spans="3:21" x14ac:dyDescent="0.2">
      <c r="C1674" s="1"/>
      <c r="D1674" s="1"/>
      <c r="E1674" s="1">
        <v>0.20875000000001001</v>
      </c>
      <c r="F1674" s="10">
        <f t="shared" si="256"/>
        <v>9.2847150362455472E-3</v>
      </c>
      <c r="G1674" s="9">
        <f t="shared" si="257"/>
        <v>-14.083938913873492</v>
      </c>
      <c r="H1674" s="9">
        <f t="shared" si="258"/>
        <v>0</v>
      </c>
      <c r="I1674" s="9">
        <f t="shared" si="259"/>
        <v>0</v>
      </c>
      <c r="J1674" s="10">
        <f t="shared" si="260"/>
        <v>3.9769296294121147E-5</v>
      </c>
      <c r="K1674" s="9">
        <f t="shared" si="261"/>
        <v>0</v>
      </c>
      <c r="L1674" s="9">
        <f>K1674*'Exhaust Gas Math'!$C$14</f>
        <v>0</v>
      </c>
      <c r="M1674" s="9">
        <f>(L1674/'Exhaust Gas Math'!$B$14)+('Exhaust Gas Math'!$D$10)</f>
        <v>4.4059320573952224E-4</v>
      </c>
      <c r="N1674">
        <f>('Exhaust Gas Math'!$E$10*((-0.000000001)*N1673^3+(0.000002)*N1673^2-0.0012*N1673+1.3446)*$B$15+L1674*'Exhaust Gas Math'!$D$14*$B$14)/('Exhaust Gas Math'!$E$10*((-0.000000001)*N1673^3+(0.000002)*N1673^2-0.0012*N1673+1.3446)+L1674*'Exhaust Gas Math'!$D$14)</f>
        <v>1100</v>
      </c>
      <c r="O1674">
        <f t="shared" si="262"/>
        <v>101325</v>
      </c>
      <c r="P1674">
        <f>((-0.0000000008)*N1674^3+(0.000003)*N1674^2-0.004*N1674+2.013)*('Exhaust Gas Math'!$E$10/(L1674+'Exhaust Gas Math'!$E$10))+(357.45*N1674^-1.004)*(L1674/(L1674+'Exhaust Gas Math'!$E$10))</f>
        <v>0.17819999999999947</v>
      </c>
      <c r="Q1674" s="9">
        <f t="shared" si="254"/>
        <v>0</v>
      </c>
      <c r="R1674" s="9">
        <f t="shared" si="255"/>
        <v>101325</v>
      </c>
      <c r="T1674">
        <f t="shared" si="263"/>
        <v>0.20875000000001001</v>
      </c>
      <c r="U1674">
        <f t="shared" si="264"/>
        <v>101325</v>
      </c>
    </row>
    <row r="1675" spans="3:21" x14ac:dyDescent="0.2">
      <c r="C1675" s="1"/>
      <c r="D1675" s="1"/>
      <c r="E1675" s="1">
        <v>0.20887500000001</v>
      </c>
      <c r="F1675" s="10">
        <f t="shared" si="256"/>
        <v>7.5951308903496745E-3</v>
      </c>
      <c r="G1675" s="9">
        <f t="shared" si="257"/>
        <v>-12.935509718996443</v>
      </c>
      <c r="H1675" s="9">
        <f t="shared" si="258"/>
        <v>0</v>
      </c>
      <c r="I1675" s="9">
        <f t="shared" si="259"/>
        <v>0</v>
      </c>
      <c r="J1675" s="10">
        <f t="shared" si="260"/>
        <v>3.9769296294121147E-5</v>
      </c>
      <c r="K1675" s="9">
        <f t="shared" si="261"/>
        <v>0</v>
      </c>
      <c r="L1675" s="9">
        <f>K1675*'Exhaust Gas Math'!$C$14</f>
        <v>0</v>
      </c>
      <c r="M1675" s="9">
        <f>(L1675/'Exhaust Gas Math'!$B$14)+('Exhaust Gas Math'!$D$10)</f>
        <v>4.4059320573952224E-4</v>
      </c>
      <c r="N1675">
        <f>('Exhaust Gas Math'!$E$10*((-0.000000001)*N1674^3+(0.000002)*N1674^2-0.0012*N1674+1.3446)*$B$15+L1675*'Exhaust Gas Math'!$D$14*$B$14)/('Exhaust Gas Math'!$E$10*((-0.000000001)*N1674^3+(0.000002)*N1674^2-0.0012*N1674+1.3446)+L1675*'Exhaust Gas Math'!$D$14)</f>
        <v>1100</v>
      </c>
      <c r="O1675">
        <f t="shared" si="262"/>
        <v>101325</v>
      </c>
      <c r="P1675">
        <f>((-0.0000000008)*N1675^3+(0.000003)*N1675^2-0.004*N1675+2.013)*('Exhaust Gas Math'!$E$10/(L1675+'Exhaust Gas Math'!$E$10))+(357.45*N1675^-1.004)*(L1675/(L1675+'Exhaust Gas Math'!$E$10))</f>
        <v>0.17819999999999947</v>
      </c>
      <c r="Q1675" s="9">
        <f t="shared" si="254"/>
        <v>0</v>
      </c>
      <c r="R1675" s="9">
        <f t="shared" si="255"/>
        <v>101325</v>
      </c>
      <c r="T1675">
        <f t="shared" si="263"/>
        <v>0.20887500000001</v>
      </c>
      <c r="U1675">
        <f t="shared" si="264"/>
        <v>101325</v>
      </c>
    </row>
    <row r="1676" spans="3:21" x14ac:dyDescent="0.2">
      <c r="C1676" s="1"/>
      <c r="D1676" s="1"/>
      <c r="E1676" s="1">
        <v>0.20900000000001001</v>
      </c>
      <c r="F1676" s="10">
        <f t="shared" si="256"/>
        <v>6.0541612781971586E-3</v>
      </c>
      <c r="G1676" s="9">
        <f t="shared" si="257"/>
        <v>-11.707328805208308</v>
      </c>
      <c r="H1676" s="9">
        <f t="shared" si="258"/>
        <v>0</v>
      </c>
      <c r="I1676" s="9">
        <f t="shared" si="259"/>
        <v>0</v>
      </c>
      <c r="J1676" s="10">
        <f t="shared" si="260"/>
        <v>3.9769296294121147E-5</v>
      </c>
      <c r="K1676" s="9">
        <f t="shared" si="261"/>
        <v>0</v>
      </c>
      <c r="L1676" s="9">
        <f>K1676*'Exhaust Gas Math'!$C$14</f>
        <v>0</v>
      </c>
      <c r="M1676" s="9">
        <f>(L1676/'Exhaust Gas Math'!$B$14)+('Exhaust Gas Math'!$D$10)</f>
        <v>4.4059320573952224E-4</v>
      </c>
      <c r="N1676">
        <f>('Exhaust Gas Math'!$E$10*((-0.000000001)*N1675^3+(0.000002)*N1675^2-0.0012*N1675+1.3446)*$B$15+L1676*'Exhaust Gas Math'!$D$14*$B$14)/('Exhaust Gas Math'!$E$10*((-0.000000001)*N1675^3+(0.000002)*N1675^2-0.0012*N1675+1.3446)+L1676*'Exhaust Gas Math'!$D$14)</f>
        <v>1100</v>
      </c>
      <c r="O1676">
        <f t="shared" si="262"/>
        <v>101325</v>
      </c>
      <c r="P1676">
        <f>((-0.0000000008)*N1676^3+(0.000003)*N1676^2-0.004*N1676+2.013)*('Exhaust Gas Math'!$E$10/(L1676+'Exhaust Gas Math'!$E$10))+(357.45*N1676^-1.004)*(L1676/(L1676+'Exhaust Gas Math'!$E$10))</f>
        <v>0.17819999999999947</v>
      </c>
      <c r="Q1676" s="9">
        <f t="shared" si="254"/>
        <v>0</v>
      </c>
      <c r="R1676" s="9">
        <f t="shared" si="255"/>
        <v>101325</v>
      </c>
      <c r="T1676">
        <f t="shared" si="263"/>
        <v>0.20900000000001001</v>
      </c>
      <c r="U1676">
        <f t="shared" si="264"/>
        <v>101325</v>
      </c>
    </row>
    <row r="1677" spans="3:21" x14ac:dyDescent="0.2">
      <c r="C1677" s="1"/>
      <c r="D1677" s="1"/>
      <c r="E1677" s="1">
        <v>0.20912500000001</v>
      </c>
      <c r="F1677" s="10">
        <f t="shared" si="256"/>
        <v>4.6713067898713177E-3</v>
      </c>
      <c r="G1677" s="9">
        <f t="shared" si="257"/>
        <v>-10.40696831625419</v>
      </c>
      <c r="H1677" s="9">
        <f t="shared" si="258"/>
        <v>0</v>
      </c>
      <c r="I1677" s="9">
        <f t="shared" si="259"/>
        <v>0</v>
      </c>
      <c r="J1677" s="10">
        <f t="shared" si="260"/>
        <v>3.9769296294121147E-5</v>
      </c>
      <c r="K1677" s="9">
        <f t="shared" si="261"/>
        <v>0</v>
      </c>
      <c r="L1677" s="9">
        <f>K1677*'Exhaust Gas Math'!$C$14</f>
        <v>0</v>
      </c>
      <c r="M1677" s="9">
        <f>(L1677/'Exhaust Gas Math'!$B$14)+('Exhaust Gas Math'!$D$10)</f>
        <v>4.4059320573952224E-4</v>
      </c>
      <c r="N1677">
        <f>('Exhaust Gas Math'!$E$10*((-0.000000001)*N1676^3+(0.000002)*N1676^2-0.0012*N1676+1.3446)*$B$15+L1677*'Exhaust Gas Math'!$D$14*$B$14)/('Exhaust Gas Math'!$E$10*((-0.000000001)*N1676^3+(0.000002)*N1676^2-0.0012*N1676+1.3446)+L1677*'Exhaust Gas Math'!$D$14)</f>
        <v>1100</v>
      </c>
      <c r="O1677">
        <f t="shared" si="262"/>
        <v>101325</v>
      </c>
      <c r="P1677">
        <f>((-0.0000000008)*N1677^3+(0.000003)*N1677^2-0.004*N1677+2.013)*('Exhaust Gas Math'!$E$10/(L1677+'Exhaust Gas Math'!$E$10))+(357.45*N1677^-1.004)*(L1677/(L1677+'Exhaust Gas Math'!$E$10))</f>
        <v>0.17819999999999947</v>
      </c>
      <c r="Q1677" s="9">
        <f t="shared" si="254"/>
        <v>0</v>
      </c>
      <c r="R1677" s="9">
        <f t="shared" si="255"/>
        <v>101325</v>
      </c>
      <c r="T1677">
        <f t="shared" si="263"/>
        <v>0.20912500000001</v>
      </c>
      <c r="U1677">
        <f t="shared" si="264"/>
        <v>101325</v>
      </c>
    </row>
    <row r="1678" spans="3:21" x14ac:dyDescent="0.2">
      <c r="C1678" s="1"/>
      <c r="D1678" s="1"/>
      <c r="E1678" s="1">
        <v>0.20925000000001001</v>
      </c>
      <c r="F1678" s="10">
        <f t="shared" si="256"/>
        <v>3.4550931831380458E-3</v>
      </c>
      <c r="G1678" s="9">
        <f t="shared" si="257"/>
        <v>-9.0424454069617255</v>
      </c>
      <c r="H1678" s="9">
        <f t="shared" si="258"/>
        <v>0</v>
      </c>
      <c r="I1678" s="9">
        <f t="shared" si="259"/>
        <v>0</v>
      </c>
      <c r="J1678" s="10">
        <f t="shared" si="260"/>
        <v>3.9769296294121147E-5</v>
      </c>
      <c r="K1678" s="9">
        <f t="shared" si="261"/>
        <v>0</v>
      </c>
      <c r="L1678" s="9">
        <f>K1678*'Exhaust Gas Math'!$C$14</f>
        <v>0</v>
      </c>
      <c r="M1678" s="9">
        <f>(L1678/'Exhaust Gas Math'!$B$14)+('Exhaust Gas Math'!$D$10)</f>
        <v>4.4059320573952224E-4</v>
      </c>
      <c r="N1678">
        <f>('Exhaust Gas Math'!$E$10*((-0.000000001)*N1677^3+(0.000002)*N1677^2-0.0012*N1677+1.3446)*$B$15+L1678*'Exhaust Gas Math'!$D$14*$B$14)/('Exhaust Gas Math'!$E$10*((-0.000000001)*N1677^3+(0.000002)*N1677^2-0.0012*N1677+1.3446)+L1678*'Exhaust Gas Math'!$D$14)</f>
        <v>1100</v>
      </c>
      <c r="O1678">
        <f t="shared" si="262"/>
        <v>101325</v>
      </c>
      <c r="P1678">
        <f>((-0.0000000008)*N1678^3+(0.000003)*N1678^2-0.004*N1678+2.013)*('Exhaust Gas Math'!$E$10/(L1678+'Exhaust Gas Math'!$E$10))+(357.45*N1678^-1.004)*(L1678/(L1678+'Exhaust Gas Math'!$E$10))</f>
        <v>0.17819999999999947</v>
      </c>
      <c r="Q1678" s="9">
        <f t="shared" si="254"/>
        <v>0</v>
      </c>
      <c r="R1678" s="9">
        <f t="shared" si="255"/>
        <v>101325</v>
      </c>
      <c r="T1678">
        <f t="shared" si="263"/>
        <v>0.20925000000001001</v>
      </c>
      <c r="U1678">
        <f t="shared" si="264"/>
        <v>101325</v>
      </c>
    </row>
    <row r="1679" spans="3:21" x14ac:dyDescent="0.2">
      <c r="C1679" s="1"/>
      <c r="D1679" s="1"/>
      <c r="E1679" s="1">
        <v>0.20937500000001</v>
      </c>
      <c r="F1679" s="10">
        <f t="shared" si="256"/>
        <v>2.4130188193161456E-3</v>
      </c>
      <c r="G1679" s="9">
        <f t="shared" si="257"/>
        <v>-7.6221728148181276</v>
      </c>
      <c r="H1679" s="9">
        <f t="shared" si="258"/>
        <v>0</v>
      </c>
      <c r="I1679" s="9">
        <f t="shared" si="259"/>
        <v>0</v>
      </c>
      <c r="J1679" s="10">
        <f t="shared" si="260"/>
        <v>3.9769296294121147E-5</v>
      </c>
      <c r="K1679" s="9">
        <f t="shared" si="261"/>
        <v>0</v>
      </c>
      <c r="L1679" s="9">
        <f>K1679*'Exhaust Gas Math'!$C$14</f>
        <v>0</v>
      </c>
      <c r="M1679" s="9">
        <f>(L1679/'Exhaust Gas Math'!$B$14)+('Exhaust Gas Math'!$D$10)</f>
        <v>4.4059320573952224E-4</v>
      </c>
      <c r="N1679">
        <f>('Exhaust Gas Math'!$E$10*((-0.000000001)*N1678^3+(0.000002)*N1678^2-0.0012*N1678+1.3446)*$B$15+L1679*'Exhaust Gas Math'!$D$14*$B$14)/('Exhaust Gas Math'!$E$10*((-0.000000001)*N1678^3+(0.000002)*N1678^2-0.0012*N1678+1.3446)+L1679*'Exhaust Gas Math'!$D$14)</f>
        <v>1100</v>
      </c>
      <c r="O1679">
        <f t="shared" si="262"/>
        <v>101325</v>
      </c>
      <c r="P1679">
        <f>((-0.0000000008)*N1679^3+(0.000003)*N1679^2-0.004*N1679+2.013)*('Exhaust Gas Math'!$E$10/(L1679+'Exhaust Gas Math'!$E$10))+(357.45*N1679^-1.004)*(L1679/(L1679+'Exhaust Gas Math'!$E$10))</f>
        <v>0.17819999999999947</v>
      </c>
      <c r="Q1679" s="9">
        <f t="shared" si="254"/>
        <v>0</v>
      </c>
      <c r="R1679" s="9">
        <f t="shared" si="255"/>
        <v>101325</v>
      </c>
      <c r="T1679">
        <f t="shared" si="263"/>
        <v>0.20937500000001</v>
      </c>
      <c r="U1679">
        <f t="shared" si="264"/>
        <v>101325</v>
      </c>
    </row>
    <row r="1680" spans="3:21" x14ac:dyDescent="0.2">
      <c r="C1680" s="1"/>
      <c r="D1680" s="1"/>
      <c r="E1680" s="1">
        <v>0.20950000000001001</v>
      </c>
      <c r="F1680" s="10">
        <f t="shared" si="256"/>
        <v>1.5515084333819623E-3</v>
      </c>
      <c r="G1680" s="9">
        <f t="shared" si="257"/>
        <v>-6.1549069926404725</v>
      </c>
      <c r="H1680" s="9">
        <f t="shared" si="258"/>
        <v>0</v>
      </c>
      <c r="I1680" s="9">
        <f t="shared" si="259"/>
        <v>0</v>
      </c>
      <c r="J1680" s="10">
        <f t="shared" si="260"/>
        <v>3.9769296294121147E-5</v>
      </c>
      <c r="K1680" s="9">
        <f t="shared" si="261"/>
        <v>0</v>
      </c>
      <c r="L1680" s="9">
        <f>K1680*'Exhaust Gas Math'!$C$14</f>
        <v>0</v>
      </c>
      <c r="M1680" s="9">
        <f>(L1680/'Exhaust Gas Math'!$B$14)+('Exhaust Gas Math'!$D$10)</f>
        <v>4.4059320573952224E-4</v>
      </c>
      <c r="N1680">
        <f>('Exhaust Gas Math'!$E$10*((-0.000000001)*N1679^3+(0.000002)*N1679^2-0.0012*N1679+1.3446)*$B$15+L1680*'Exhaust Gas Math'!$D$14*$B$14)/('Exhaust Gas Math'!$E$10*((-0.000000001)*N1679^3+(0.000002)*N1679^2-0.0012*N1679+1.3446)+L1680*'Exhaust Gas Math'!$D$14)</f>
        <v>1100</v>
      </c>
      <c r="O1680">
        <f t="shared" si="262"/>
        <v>101325</v>
      </c>
      <c r="P1680">
        <f>((-0.0000000008)*N1680^3+(0.000003)*N1680^2-0.004*N1680+2.013)*('Exhaust Gas Math'!$E$10/(L1680+'Exhaust Gas Math'!$E$10))+(357.45*N1680^-1.004)*(L1680/(L1680+'Exhaust Gas Math'!$E$10))</f>
        <v>0.17819999999999947</v>
      </c>
      <c r="Q1680" s="9">
        <f t="shared" si="254"/>
        <v>0</v>
      </c>
      <c r="R1680" s="9">
        <f t="shared" si="255"/>
        <v>101325</v>
      </c>
      <c r="T1680">
        <f t="shared" si="263"/>
        <v>0.20950000000001001</v>
      </c>
      <c r="U1680">
        <f t="shared" si="264"/>
        <v>101325</v>
      </c>
    </row>
    <row r="1681" spans="3:21" x14ac:dyDescent="0.2">
      <c r="C1681" s="1"/>
      <c r="D1681" s="1"/>
      <c r="E1681" s="1">
        <v>0.20962500000001</v>
      </c>
      <c r="F1681" s="10">
        <f t="shared" si="256"/>
        <v>8.7587352334708365E-4</v>
      </c>
      <c r="G1681" s="9">
        <f t="shared" si="257"/>
        <v>-4.6496941221394481</v>
      </c>
      <c r="H1681" s="9">
        <f t="shared" si="258"/>
        <v>0</v>
      </c>
      <c r="I1681" s="9">
        <f t="shared" si="259"/>
        <v>0</v>
      </c>
      <c r="J1681" s="10">
        <f t="shared" si="260"/>
        <v>3.9769296294121147E-5</v>
      </c>
      <c r="K1681" s="9">
        <f t="shared" si="261"/>
        <v>0</v>
      </c>
      <c r="L1681" s="9">
        <f>K1681*'Exhaust Gas Math'!$C$14</f>
        <v>0</v>
      </c>
      <c r="M1681" s="9">
        <f>(L1681/'Exhaust Gas Math'!$B$14)+('Exhaust Gas Math'!$D$10)</f>
        <v>4.4059320573952224E-4</v>
      </c>
      <c r="N1681">
        <f>('Exhaust Gas Math'!$E$10*((-0.000000001)*N1680^3+(0.000002)*N1680^2-0.0012*N1680+1.3446)*$B$15+L1681*'Exhaust Gas Math'!$D$14*$B$14)/('Exhaust Gas Math'!$E$10*((-0.000000001)*N1680^3+(0.000002)*N1680^2-0.0012*N1680+1.3446)+L1681*'Exhaust Gas Math'!$D$14)</f>
        <v>1100</v>
      </c>
      <c r="O1681">
        <f t="shared" si="262"/>
        <v>101325</v>
      </c>
      <c r="P1681">
        <f>((-0.0000000008)*N1681^3+(0.000003)*N1681^2-0.004*N1681+2.013)*('Exhaust Gas Math'!$E$10/(L1681+'Exhaust Gas Math'!$E$10))+(357.45*N1681^-1.004)*(L1681/(L1681+'Exhaust Gas Math'!$E$10))</f>
        <v>0.17819999999999947</v>
      </c>
      <c r="Q1681" s="9">
        <f t="shared" si="254"/>
        <v>0</v>
      </c>
      <c r="R1681" s="9">
        <f t="shared" si="255"/>
        <v>101325</v>
      </c>
      <c r="T1681">
        <f t="shared" si="263"/>
        <v>0.20962500000001</v>
      </c>
      <c r="U1681">
        <f t="shared" si="264"/>
        <v>101325</v>
      </c>
    </row>
    <row r="1682" spans="3:21" x14ac:dyDescent="0.2">
      <c r="C1682" s="1"/>
      <c r="D1682" s="1"/>
      <c r="E1682" s="1">
        <v>0.20975000000001001</v>
      </c>
      <c r="F1682" s="10">
        <f t="shared" si="256"/>
        <v>3.9027960310294291E-4</v>
      </c>
      <c r="G1682" s="9">
        <f t="shared" si="257"/>
        <v>-3.1158143411952413</v>
      </c>
      <c r="H1682" s="9">
        <f t="shared" si="258"/>
        <v>0</v>
      </c>
      <c r="I1682" s="9">
        <f t="shared" si="259"/>
        <v>0</v>
      </c>
      <c r="J1682" s="10">
        <f t="shared" si="260"/>
        <v>3.9769296294121147E-5</v>
      </c>
      <c r="K1682" s="9">
        <f t="shared" si="261"/>
        <v>0</v>
      </c>
      <c r="L1682" s="9">
        <f>K1682*'Exhaust Gas Math'!$C$14</f>
        <v>0</v>
      </c>
      <c r="M1682" s="9">
        <f>(L1682/'Exhaust Gas Math'!$B$14)+('Exhaust Gas Math'!$D$10)</f>
        <v>4.4059320573952224E-4</v>
      </c>
      <c r="N1682">
        <f>('Exhaust Gas Math'!$E$10*((-0.000000001)*N1681^3+(0.000002)*N1681^2-0.0012*N1681+1.3446)*$B$15+L1682*'Exhaust Gas Math'!$D$14*$B$14)/('Exhaust Gas Math'!$E$10*((-0.000000001)*N1681^3+(0.000002)*N1681^2-0.0012*N1681+1.3446)+L1682*'Exhaust Gas Math'!$D$14)</f>
        <v>1100</v>
      </c>
      <c r="O1682">
        <f t="shared" si="262"/>
        <v>101325</v>
      </c>
      <c r="P1682">
        <f>((-0.0000000008)*N1682^3+(0.000003)*N1682^2-0.004*N1682+2.013)*('Exhaust Gas Math'!$E$10/(L1682+'Exhaust Gas Math'!$E$10))+(357.45*N1682^-1.004)*(L1682/(L1682+'Exhaust Gas Math'!$E$10))</f>
        <v>0.17819999999999947</v>
      </c>
      <c r="Q1682" s="9">
        <f t="shared" si="254"/>
        <v>0</v>
      </c>
      <c r="R1682" s="9">
        <f t="shared" si="255"/>
        <v>101325</v>
      </c>
      <c r="T1682">
        <f t="shared" si="263"/>
        <v>0.20975000000001001</v>
      </c>
      <c r="U1682">
        <f t="shared" si="264"/>
        <v>101325</v>
      </c>
    </row>
    <row r="1683" spans="3:21" x14ac:dyDescent="0.2">
      <c r="C1683" s="1"/>
      <c r="D1683" s="1"/>
      <c r="E1683" s="1">
        <v>0.20987500000001</v>
      </c>
      <c r="F1683" s="10">
        <f t="shared" si="256"/>
        <v>9.772052064420389E-5</v>
      </c>
      <c r="G1683" s="9">
        <f t="shared" si="257"/>
        <v>-1.5627245287241587</v>
      </c>
      <c r="H1683" s="9">
        <f t="shared" si="258"/>
        <v>0</v>
      </c>
      <c r="I1683" s="9">
        <f t="shared" si="259"/>
        <v>0</v>
      </c>
      <c r="J1683" s="10">
        <f t="shared" si="260"/>
        <v>3.9769296294121147E-5</v>
      </c>
      <c r="K1683" s="9">
        <f t="shared" si="261"/>
        <v>0</v>
      </c>
      <c r="L1683" s="9">
        <f>K1683*'Exhaust Gas Math'!$C$14</f>
        <v>0</v>
      </c>
      <c r="M1683" s="9">
        <f>(L1683/'Exhaust Gas Math'!$B$14)+('Exhaust Gas Math'!$D$10)</f>
        <v>4.4059320573952224E-4</v>
      </c>
      <c r="N1683">
        <f>('Exhaust Gas Math'!$E$10*((-0.000000001)*N1682^3+(0.000002)*N1682^2-0.0012*N1682+1.3446)*$B$15+L1683*'Exhaust Gas Math'!$D$14*$B$14)/('Exhaust Gas Math'!$E$10*((-0.000000001)*N1682^3+(0.000002)*N1682^2-0.0012*N1682+1.3446)+L1683*'Exhaust Gas Math'!$D$14)</f>
        <v>1100</v>
      </c>
      <c r="O1683">
        <f t="shared" si="262"/>
        <v>101325</v>
      </c>
      <c r="P1683">
        <f>((-0.0000000008)*N1683^3+(0.000003)*N1683^2-0.004*N1683+2.013)*('Exhaust Gas Math'!$E$10/(L1683+'Exhaust Gas Math'!$E$10))+(357.45*N1683^-1.004)*(L1683/(L1683+'Exhaust Gas Math'!$E$10))</f>
        <v>0.17819999999999947</v>
      </c>
      <c r="Q1683" s="9">
        <f t="shared" si="254"/>
        <v>0</v>
      </c>
      <c r="R1683" s="9">
        <f t="shared" si="255"/>
        <v>101325</v>
      </c>
      <c r="T1683">
        <f t="shared" si="263"/>
        <v>0.20987500000001</v>
      </c>
      <c r="U1683">
        <f t="shared" si="264"/>
        <v>101325</v>
      </c>
    </row>
    <row r="1684" spans="3:21" x14ac:dyDescent="0.2">
      <c r="C1684" s="1"/>
      <c r="D1684" s="1"/>
      <c r="E1684" s="1">
        <v>0.21000000000001001</v>
      </c>
      <c r="F1684" s="10">
        <f t="shared" si="256"/>
        <v>0</v>
      </c>
      <c r="G1684" s="9">
        <f t="shared" si="257"/>
        <v>1.2514603170290941E-10</v>
      </c>
      <c r="H1684" s="9">
        <f t="shared" si="258"/>
        <v>0</v>
      </c>
      <c r="I1684" s="9">
        <f t="shared" si="259"/>
        <v>0</v>
      </c>
      <c r="J1684" s="10">
        <f t="shared" si="260"/>
        <v>3.9769296294121147E-5</v>
      </c>
      <c r="K1684" s="9">
        <f t="shared" si="261"/>
        <v>0</v>
      </c>
      <c r="L1684" s="9">
        <f>K1684*'Exhaust Gas Math'!$C$14</f>
        <v>0</v>
      </c>
      <c r="M1684" s="9">
        <f>(L1684/'Exhaust Gas Math'!$B$14)+('Exhaust Gas Math'!$D$10)</f>
        <v>4.4059320573952224E-4</v>
      </c>
      <c r="N1684">
        <f>('Exhaust Gas Math'!$E$10*((-0.000000001)*N1683^3+(0.000002)*N1683^2-0.0012*N1683+1.3446)*$B$15+L1684*'Exhaust Gas Math'!$D$14*$B$14)/('Exhaust Gas Math'!$E$10*((-0.000000001)*N1683^3+(0.000002)*N1683^2-0.0012*N1683+1.3446)+L1684*'Exhaust Gas Math'!$D$14)</f>
        <v>1100</v>
      </c>
      <c r="O1684">
        <f t="shared" si="262"/>
        <v>101325</v>
      </c>
      <c r="P1684">
        <f>((-0.0000000008)*N1684^3+(0.000003)*N1684^2-0.004*N1684+2.013)*('Exhaust Gas Math'!$E$10/(L1684+'Exhaust Gas Math'!$E$10))+(357.45*N1684^-1.004)*(L1684/(L1684+'Exhaust Gas Math'!$E$10))</f>
        <v>0.17819999999999947</v>
      </c>
      <c r="Q1684" s="9">
        <f t="shared" si="254"/>
        <v>0</v>
      </c>
      <c r="R1684" s="9">
        <f t="shared" si="255"/>
        <v>101325</v>
      </c>
      <c r="T1684">
        <f t="shared" si="263"/>
        <v>0.21000000000001001</v>
      </c>
      <c r="U1684">
        <f t="shared" si="264"/>
        <v>101325</v>
      </c>
    </row>
    <row r="1685" spans="3:21" x14ac:dyDescent="0.2">
      <c r="C1685" s="1"/>
      <c r="D1685" s="1"/>
      <c r="E1685" s="1">
        <v>0.21012500000001</v>
      </c>
      <c r="F1685" s="10">
        <f t="shared" si="256"/>
        <v>9.7720520675463607E-5</v>
      </c>
      <c r="G1685" s="9">
        <f t="shared" si="257"/>
        <v>1.5627245289736791</v>
      </c>
      <c r="H1685" s="9">
        <f t="shared" si="258"/>
        <v>0</v>
      </c>
      <c r="I1685" s="9">
        <f t="shared" si="259"/>
        <v>0</v>
      </c>
      <c r="J1685" s="10">
        <f t="shared" si="260"/>
        <v>3.9769296294121147E-5</v>
      </c>
      <c r="K1685" s="9">
        <f t="shared" si="261"/>
        <v>0</v>
      </c>
      <c r="L1685" s="9">
        <f>K1685*'Exhaust Gas Math'!$C$14</f>
        <v>0</v>
      </c>
      <c r="M1685" s="9">
        <f>(L1685/'Exhaust Gas Math'!$B$14)+('Exhaust Gas Math'!$D$10)</f>
        <v>4.4059320573952224E-4</v>
      </c>
      <c r="N1685">
        <f>('Exhaust Gas Math'!$E$10*((-0.000000001)*N1684^3+(0.000002)*N1684^2-0.0012*N1684+1.3446)*$B$15+L1685*'Exhaust Gas Math'!$D$14*$B$14)/('Exhaust Gas Math'!$E$10*((-0.000000001)*N1684^3+(0.000002)*N1684^2-0.0012*N1684+1.3446)+L1685*'Exhaust Gas Math'!$D$14)</f>
        <v>1100</v>
      </c>
      <c r="O1685">
        <f t="shared" si="262"/>
        <v>101325</v>
      </c>
      <c r="P1685">
        <f>((-0.0000000008)*N1685^3+(0.000003)*N1685^2-0.004*N1685+2.013)*('Exhaust Gas Math'!$E$10/(L1685+'Exhaust Gas Math'!$E$10))+(357.45*N1685^-1.004)*(L1685/(L1685+'Exhaust Gas Math'!$E$10))</f>
        <v>0.17819999999999947</v>
      </c>
      <c r="Q1685" s="9">
        <f t="shared" si="254"/>
        <v>0</v>
      </c>
      <c r="R1685" s="9">
        <f t="shared" si="255"/>
        <v>101325</v>
      </c>
      <c r="T1685">
        <f t="shared" si="263"/>
        <v>0.21012500000001</v>
      </c>
      <c r="U1685">
        <f t="shared" si="264"/>
        <v>101325</v>
      </c>
    </row>
    <row r="1686" spans="3:21" x14ac:dyDescent="0.2">
      <c r="C1686" s="1"/>
      <c r="D1686" s="1"/>
      <c r="E1686" s="1">
        <v>0.21025000000001001</v>
      </c>
      <c r="F1686" s="10">
        <f t="shared" si="256"/>
        <v>3.9027960316539989E-4</v>
      </c>
      <c r="G1686" s="9">
        <f t="shared" si="257"/>
        <v>3.1158143414430106</v>
      </c>
      <c r="H1686" s="9">
        <f t="shared" si="258"/>
        <v>0</v>
      </c>
      <c r="I1686" s="9">
        <f t="shared" si="259"/>
        <v>0</v>
      </c>
      <c r="J1686" s="10">
        <f t="shared" si="260"/>
        <v>3.9769296294121147E-5</v>
      </c>
      <c r="K1686" s="9">
        <f t="shared" si="261"/>
        <v>0</v>
      </c>
      <c r="L1686" s="9">
        <f>K1686*'Exhaust Gas Math'!$C$14</f>
        <v>0</v>
      </c>
      <c r="M1686" s="9">
        <f>(L1686/'Exhaust Gas Math'!$B$14)+('Exhaust Gas Math'!$D$10)</f>
        <v>4.4059320573952224E-4</v>
      </c>
      <c r="N1686">
        <f>('Exhaust Gas Math'!$E$10*((-0.000000001)*N1685^3+(0.000002)*N1685^2-0.0012*N1685+1.3446)*$B$15+L1686*'Exhaust Gas Math'!$D$14*$B$14)/('Exhaust Gas Math'!$E$10*((-0.000000001)*N1685^3+(0.000002)*N1685^2-0.0012*N1685+1.3446)+L1686*'Exhaust Gas Math'!$D$14)</f>
        <v>1100</v>
      </c>
      <c r="O1686">
        <f t="shared" si="262"/>
        <v>101325</v>
      </c>
      <c r="P1686">
        <f>((-0.0000000008)*N1686^3+(0.000003)*N1686^2-0.004*N1686+2.013)*('Exhaust Gas Math'!$E$10/(L1686+'Exhaust Gas Math'!$E$10))+(357.45*N1686^-1.004)*(L1686/(L1686+'Exhaust Gas Math'!$E$10))</f>
        <v>0.17819999999999947</v>
      </c>
      <c r="Q1686" s="9">
        <f t="shared" si="254"/>
        <v>0</v>
      </c>
      <c r="R1686" s="9">
        <f t="shared" si="255"/>
        <v>101325</v>
      </c>
      <c r="T1686">
        <f t="shared" si="263"/>
        <v>0.21025000000001001</v>
      </c>
      <c r="U1686">
        <f t="shared" si="264"/>
        <v>101325</v>
      </c>
    </row>
    <row r="1687" spans="3:21" x14ac:dyDescent="0.2">
      <c r="C1687" s="1"/>
      <c r="D1687" s="1"/>
      <c r="E1687" s="1">
        <v>0.21037500000001</v>
      </c>
      <c r="F1687" s="10">
        <f t="shared" si="256"/>
        <v>8.7587352344007871E-4</v>
      </c>
      <c r="G1687" s="9">
        <f t="shared" si="257"/>
        <v>4.649694122382825</v>
      </c>
      <c r="H1687" s="9">
        <f t="shared" si="258"/>
        <v>0</v>
      </c>
      <c r="I1687" s="9">
        <f t="shared" si="259"/>
        <v>0</v>
      </c>
      <c r="J1687" s="10">
        <f t="shared" si="260"/>
        <v>3.9769296294121147E-5</v>
      </c>
      <c r="K1687" s="9">
        <f t="shared" si="261"/>
        <v>0</v>
      </c>
      <c r="L1687" s="9">
        <f>K1687*'Exhaust Gas Math'!$C$14</f>
        <v>0</v>
      </c>
      <c r="M1687" s="9">
        <f>(L1687/'Exhaust Gas Math'!$B$14)+('Exhaust Gas Math'!$D$10)</f>
        <v>4.4059320573952224E-4</v>
      </c>
      <c r="N1687">
        <f>('Exhaust Gas Math'!$E$10*((-0.000000001)*N1686^3+(0.000002)*N1686^2-0.0012*N1686+1.3446)*$B$15+L1687*'Exhaust Gas Math'!$D$14*$B$14)/('Exhaust Gas Math'!$E$10*((-0.000000001)*N1686^3+(0.000002)*N1686^2-0.0012*N1686+1.3446)+L1687*'Exhaust Gas Math'!$D$14)</f>
        <v>1100</v>
      </c>
      <c r="O1687">
        <f t="shared" si="262"/>
        <v>101325</v>
      </c>
      <c r="P1687">
        <f>((-0.0000000008)*N1687^3+(0.000003)*N1687^2-0.004*N1687+2.013)*('Exhaust Gas Math'!$E$10/(L1687+'Exhaust Gas Math'!$E$10))+(357.45*N1687^-1.004)*(L1687/(L1687+'Exhaust Gas Math'!$E$10))</f>
        <v>0.17819999999999947</v>
      </c>
      <c r="Q1687" s="9">
        <f t="shared" si="254"/>
        <v>0</v>
      </c>
      <c r="R1687" s="9">
        <f t="shared" si="255"/>
        <v>101325</v>
      </c>
      <c r="T1687">
        <f t="shared" si="263"/>
        <v>0.21037500000001</v>
      </c>
      <c r="U1687">
        <f t="shared" si="264"/>
        <v>101325</v>
      </c>
    </row>
    <row r="1688" spans="3:21" x14ac:dyDescent="0.2">
      <c r="C1688" s="1"/>
      <c r="D1688" s="1"/>
      <c r="E1688" s="1">
        <v>0.21050000000001001</v>
      </c>
      <c r="F1688" s="10">
        <f t="shared" si="256"/>
        <v>1.5515084335053358E-3</v>
      </c>
      <c r="G1688" s="9">
        <f t="shared" si="257"/>
        <v>6.1549069928790532</v>
      </c>
      <c r="H1688" s="9">
        <f t="shared" si="258"/>
        <v>0</v>
      </c>
      <c r="I1688" s="9">
        <f t="shared" si="259"/>
        <v>0</v>
      </c>
      <c r="J1688" s="10">
        <f t="shared" si="260"/>
        <v>3.9769296294121147E-5</v>
      </c>
      <c r="K1688" s="9">
        <f t="shared" si="261"/>
        <v>0</v>
      </c>
      <c r="L1688" s="9">
        <f>K1688*'Exhaust Gas Math'!$C$14</f>
        <v>0</v>
      </c>
      <c r="M1688" s="9">
        <f>(L1688/'Exhaust Gas Math'!$B$14)+('Exhaust Gas Math'!$D$10)</f>
        <v>4.4059320573952224E-4</v>
      </c>
      <c r="N1688">
        <f>('Exhaust Gas Math'!$E$10*((-0.000000001)*N1687^3+(0.000002)*N1687^2-0.0012*N1687+1.3446)*$B$15+L1688*'Exhaust Gas Math'!$D$14*$B$14)/('Exhaust Gas Math'!$E$10*((-0.000000001)*N1687^3+(0.000002)*N1687^2-0.0012*N1687+1.3446)+L1688*'Exhaust Gas Math'!$D$14)</f>
        <v>1100</v>
      </c>
      <c r="O1688">
        <f t="shared" si="262"/>
        <v>101325</v>
      </c>
      <c r="P1688">
        <f>((-0.0000000008)*N1688^3+(0.000003)*N1688^2-0.004*N1688+2.013)*('Exhaust Gas Math'!$E$10/(L1688+'Exhaust Gas Math'!$E$10))+(357.45*N1688^-1.004)*(L1688/(L1688+'Exhaust Gas Math'!$E$10))</f>
        <v>0.17819999999999947</v>
      </c>
      <c r="Q1688" s="9">
        <f t="shared" si="254"/>
        <v>0</v>
      </c>
      <c r="R1688" s="9">
        <f t="shared" si="255"/>
        <v>101325</v>
      </c>
      <c r="T1688">
        <f t="shared" si="263"/>
        <v>0.21050000000001001</v>
      </c>
      <c r="U1688">
        <f t="shared" si="264"/>
        <v>101325</v>
      </c>
    </row>
    <row r="1689" spans="3:21" x14ac:dyDescent="0.2">
      <c r="C1689" s="1"/>
      <c r="D1689" s="1"/>
      <c r="E1689" s="1">
        <v>0.21062500000001</v>
      </c>
      <c r="F1689" s="10">
        <f t="shared" si="256"/>
        <v>2.4130188194685896E-3</v>
      </c>
      <c r="G1689" s="9">
        <f t="shared" si="257"/>
        <v>7.6221728150493666</v>
      </c>
      <c r="H1689" s="9">
        <f t="shared" si="258"/>
        <v>0</v>
      </c>
      <c r="I1689" s="9">
        <f t="shared" si="259"/>
        <v>0</v>
      </c>
      <c r="J1689" s="10">
        <f t="shared" si="260"/>
        <v>3.9769296294121147E-5</v>
      </c>
      <c r="K1689" s="9">
        <f t="shared" si="261"/>
        <v>0</v>
      </c>
      <c r="L1689" s="9">
        <f>K1689*'Exhaust Gas Math'!$C$14</f>
        <v>0</v>
      </c>
      <c r="M1689" s="9">
        <f>(L1689/'Exhaust Gas Math'!$B$14)+('Exhaust Gas Math'!$D$10)</f>
        <v>4.4059320573952224E-4</v>
      </c>
      <c r="N1689">
        <f>('Exhaust Gas Math'!$E$10*((-0.000000001)*N1688^3+(0.000002)*N1688^2-0.0012*N1688+1.3446)*$B$15+L1689*'Exhaust Gas Math'!$D$14*$B$14)/('Exhaust Gas Math'!$E$10*((-0.000000001)*N1688^3+(0.000002)*N1688^2-0.0012*N1688+1.3446)+L1689*'Exhaust Gas Math'!$D$14)</f>
        <v>1100</v>
      </c>
      <c r="O1689">
        <f t="shared" si="262"/>
        <v>101325</v>
      </c>
      <c r="P1689">
        <f>((-0.0000000008)*N1689^3+(0.000003)*N1689^2-0.004*N1689+2.013)*('Exhaust Gas Math'!$E$10/(L1689+'Exhaust Gas Math'!$E$10))+(357.45*N1689^-1.004)*(L1689/(L1689+'Exhaust Gas Math'!$E$10))</f>
        <v>0.17819999999999947</v>
      </c>
      <c r="Q1689" s="9">
        <f t="shared" si="254"/>
        <v>0</v>
      </c>
      <c r="R1689" s="9">
        <f t="shared" si="255"/>
        <v>101325</v>
      </c>
      <c r="T1689">
        <f t="shared" si="263"/>
        <v>0.21062500000001</v>
      </c>
      <c r="U1689">
        <f t="shared" si="264"/>
        <v>101325</v>
      </c>
    </row>
    <row r="1690" spans="3:21" x14ac:dyDescent="0.2">
      <c r="C1690" s="1"/>
      <c r="D1690" s="1"/>
      <c r="E1690" s="1">
        <v>0.21075000000001001</v>
      </c>
      <c r="F1690" s="10">
        <f t="shared" si="256"/>
        <v>3.4550931833193035E-3</v>
      </c>
      <c r="G1690" s="9">
        <f t="shared" si="257"/>
        <v>9.0424454071852427</v>
      </c>
      <c r="H1690" s="9">
        <f t="shared" si="258"/>
        <v>0</v>
      </c>
      <c r="I1690" s="9">
        <f t="shared" si="259"/>
        <v>0</v>
      </c>
      <c r="J1690" s="10">
        <f t="shared" si="260"/>
        <v>3.9769296294121147E-5</v>
      </c>
      <c r="K1690" s="9">
        <f t="shared" si="261"/>
        <v>0</v>
      </c>
      <c r="L1690" s="9">
        <f>K1690*'Exhaust Gas Math'!$C$14</f>
        <v>0</v>
      </c>
      <c r="M1690" s="9">
        <f>(L1690/'Exhaust Gas Math'!$B$14)+('Exhaust Gas Math'!$D$10)</f>
        <v>4.4059320573952224E-4</v>
      </c>
      <c r="N1690">
        <f>('Exhaust Gas Math'!$E$10*((-0.000000001)*N1689^3+(0.000002)*N1689^2-0.0012*N1689+1.3446)*$B$15+L1690*'Exhaust Gas Math'!$D$14*$B$14)/('Exhaust Gas Math'!$E$10*((-0.000000001)*N1689^3+(0.000002)*N1689^2-0.0012*N1689+1.3446)+L1690*'Exhaust Gas Math'!$D$14)</f>
        <v>1100</v>
      </c>
      <c r="O1690">
        <f t="shared" si="262"/>
        <v>101325</v>
      </c>
      <c r="P1690">
        <f>((-0.0000000008)*N1690^3+(0.000003)*N1690^2-0.004*N1690+2.013)*('Exhaust Gas Math'!$E$10/(L1690+'Exhaust Gas Math'!$E$10))+(357.45*N1690^-1.004)*(L1690/(L1690+'Exhaust Gas Math'!$E$10))</f>
        <v>0.17819999999999947</v>
      </c>
      <c r="Q1690" s="9">
        <f t="shared" si="254"/>
        <v>0</v>
      </c>
      <c r="R1690" s="9">
        <f t="shared" si="255"/>
        <v>101325</v>
      </c>
      <c r="T1690">
        <f t="shared" si="263"/>
        <v>0.21075000000001001</v>
      </c>
      <c r="U1690">
        <f t="shared" si="264"/>
        <v>101325</v>
      </c>
    </row>
    <row r="1691" spans="3:21" x14ac:dyDescent="0.2">
      <c r="C1691" s="1"/>
      <c r="D1691" s="1"/>
      <c r="E1691" s="1">
        <v>0.21087500000001</v>
      </c>
      <c r="F1691" s="10">
        <f t="shared" si="256"/>
        <v>4.6713067900794568E-3</v>
      </c>
      <c r="G1691" s="9">
        <f t="shared" si="257"/>
        <v>10.4069683164676</v>
      </c>
      <c r="H1691" s="9">
        <f t="shared" si="258"/>
        <v>0</v>
      </c>
      <c r="I1691" s="9">
        <f t="shared" si="259"/>
        <v>0</v>
      </c>
      <c r="J1691" s="10">
        <f t="shared" si="260"/>
        <v>3.9769296294121147E-5</v>
      </c>
      <c r="K1691" s="9">
        <f t="shared" si="261"/>
        <v>0</v>
      </c>
      <c r="L1691" s="9">
        <f>K1691*'Exhaust Gas Math'!$C$14</f>
        <v>0</v>
      </c>
      <c r="M1691" s="9">
        <f>(L1691/'Exhaust Gas Math'!$B$14)+('Exhaust Gas Math'!$D$10)</f>
        <v>4.4059320573952224E-4</v>
      </c>
      <c r="N1691">
        <f>('Exhaust Gas Math'!$E$10*((-0.000000001)*N1690^3+(0.000002)*N1690^2-0.0012*N1690+1.3446)*$B$15+L1691*'Exhaust Gas Math'!$D$14*$B$14)/('Exhaust Gas Math'!$E$10*((-0.000000001)*N1690^3+(0.000002)*N1690^2-0.0012*N1690+1.3446)+L1691*'Exhaust Gas Math'!$D$14)</f>
        <v>1100</v>
      </c>
      <c r="O1691">
        <f t="shared" si="262"/>
        <v>101325</v>
      </c>
      <c r="P1691">
        <f>((-0.0000000008)*N1691^3+(0.000003)*N1691^2-0.004*N1691+2.013)*('Exhaust Gas Math'!$E$10/(L1691+'Exhaust Gas Math'!$E$10))+(357.45*N1691^-1.004)*(L1691/(L1691+'Exhaust Gas Math'!$E$10))</f>
        <v>0.17819999999999947</v>
      </c>
      <c r="Q1691" s="9">
        <f t="shared" si="254"/>
        <v>0</v>
      </c>
      <c r="R1691" s="9">
        <f t="shared" si="255"/>
        <v>101325</v>
      </c>
      <c r="T1691">
        <f t="shared" si="263"/>
        <v>0.21087500000001</v>
      </c>
      <c r="U1691">
        <f t="shared" si="264"/>
        <v>101325</v>
      </c>
    </row>
    <row r="1692" spans="3:21" x14ac:dyDescent="0.2">
      <c r="C1692" s="1"/>
      <c r="D1692" s="1"/>
      <c r="E1692" s="1">
        <v>0.21100000000001001</v>
      </c>
      <c r="F1692" s="10">
        <f t="shared" si="256"/>
        <v>6.0541612784313047E-3</v>
      </c>
      <c r="G1692" s="9">
        <f t="shared" si="257"/>
        <v>11.707328805410798</v>
      </c>
      <c r="H1692" s="9">
        <f t="shared" si="258"/>
        <v>0</v>
      </c>
      <c r="I1692" s="9">
        <f t="shared" si="259"/>
        <v>0</v>
      </c>
      <c r="J1692" s="10">
        <f t="shared" si="260"/>
        <v>3.9769296294121147E-5</v>
      </c>
      <c r="K1692" s="9">
        <f t="shared" si="261"/>
        <v>0</v>
      </c>
      <c r="L1692" s="9">
        <f>K1692*'Exhaust Gas Math'!$C$14</f>
        <v>0</v>
      </c>
      <c r="M1692" s="9">
        <f>(L1692/'Exhaust Gas Math'!$B$14)+('Exhaust Gas Math'!$D$10)</f>
        <v>4.4059320573952224E-4</v>
      </c>
      <c r="N1692">
        <f>('Exhaust Gas Math'!$E$10*((-0.000000001)*N1691^3+(0.000002)*N1691^2-0.0012*N1691+1.3446)*$B$15+L1692*'Exhaust Gas Math'!$D$14*$B$14)/('Exhaust Gas Math'!$E$10*((-0.000000001)*N1691^3+(0.000002)*N1691^2-0.0012*N1691+1.3446)+L1692*'Exhaust Gas Math'!$D$14)</f>
        <v>1100</v>
      </c>
      <c r="O1692">
        <f t="shared" si="262"/>
        <v>101325</v>
      </c>
      <c r="P1692">
        <f>((-0.0000000008)*N1692^3+(0.000003)*N1692^2-0.004*N1692+2.013)*('Exhaust Gas Math'!$E$10/(L1692+'Exhaust Gas Math'!$E$10))+(357.45*N1692^-1.004)*(L1692/(L1692+'Exhaust Gas Math'!$E$10))</f>
        <v>0.17819999999999947</v>
      </c>
      <c r="Q1692" s="9">
        <f t="shared" si="254"/>
        <v>0</v>
      </c>
      <c r="R1692" s="9">
        <f t="shared" si="255"/>
        <v>101325</v>
      </c>
      <c r="T1692">
        <f t="shared" si="263"/>
        <v>0.21100000000001001</v>
      </c>
      <c r="U1692">
        <f t="shared" si="264"/>
        <v>101325</v>
      </c>
    </row>
    <row r="1693" spans="3:21" x14ac:dyDescent="0.2">
      <c r="C1693" s="1"/>
      <c r="D1693" s="1"/>
      <c r="E1693" s="1">
        <v>0.21112500000001</v>
      </c>
      <c r="F1693" s="10">
        <f t="shared" si="256"/>
        <v>7.5951308906083807E-3</v>
      </c>
      <c r="G1693" s="9">
        <f t="shared" si="257"/>
        <v>12.935509719186765</v>
      </c>
      <c r="H1693" s="9">
        <f t="shared" si="258"/>
        <v>0</v>
      </c>
      <c r="I1693" s="9">
        <f t="shared" si="259"/>
        <v>0</v>
      </c>
      <c r="J1693" s="10">
        <f t="shared" si="260"/>
        <v>3.9769296294121147E-5</v>
      </c>
      <c r="K1693" s="9">
        <f t="shared" si="261"/>
        <v>0</v>
      </c>
      <c r="L1693" s="9">
        <f>K1693*'Exhaust Gas Math'!$C$14</f>
        <v>0</v>
      </c>
      <c r="M1693" s="9">
        <f>(L1693/'Exhaust Gas Math'!$B$14)+('Exhaust Gas Math'!$D$10)</f>
        <v>4.4059320573952224E-4</v>
      </c>
      <c r="N1693">
        <f>('Exhaust Gas Math'!$E$10*((-0.000000001)*N1692^3+(0.000002)*N1692^2-0.0012*N1692+1.3446)*$B$15+L1693*'Exhaust Gas Math'!$D$14*$B$14)/('Exhaust Gas Math'!$E$10*((-0.000000001)*N1692^3+(0.000002)*N1692^2-0.0012*N1692+1.3446)+L1693*'Exhaust Gas Math'!$D$14)</f>
        <v>1100</v>
      </c>
      <c r="O1693">
        <f t="shared" si="262"/>
        <v>101325</v>
      </c>
      <c r="P1693">
        <f>((-0.0000000008)*N1693^3+(0.000003)*N1693^2-0.004*N1693+2.013)*('Exhaust Gas Math'!$E$10/(L1693+'Exhaust Gas Math'!$E$10))+(357.45*N1693^-1.004)*(L1693/(L1693+'Exhaust Gas Math'!$E$10))</f>
        <v>0.17819999999999947</v>
      </c>
      <c r="Q1693" s="9">
        <f t="shared" si="254"/>
        <v>0</v>
      </c>
      <c r="R1693" s="9">
        <f t="shared" si="255"/>
        <v>101325</v>
      </c>
      <c r="T1693">
        <f t="shared" si="263"/>
        <v>0.21112500000001</v>
      </c>
      <c r="U1693">
        <f t="shared" si="264"/>
        <v>101325</v>
      </c>
    </row>
    <row r="1694" spans="3:21" x14ac:dyDescent="0.2">
      <c r="C1694" s="1"/>
      <c r="D1694" s="1"/>
      <c r="E1694" s="1">
        <v>0.21125000000001001</v>
      </c>
      <c r="F1694" s="10">
        <f t="shared" si="256"/>
        <v>9.2847150365272212E-3</v>
      </c>
      <c r="G1694" s="9">
        <f t="shared" si="257"/>
        <v>14.083938914050474</v>
      </c>
      <c r="H1694" s="9">
        <f t="shared" si="258"/>
        <v>0</v>
      </c>
      <c r="I1694" s="9">
        <f t="shared" si="259"/>
        <v>0</v>
      </c>
      <c r="J1694" s="10">
        <f t="shared" si="260"/>
        <v>3.9769296294121147E-5</v>
      </c>
      <c r="K1694" s="9">
        <f t="shared" si="261"/>
        <v>0</v>
      </c>
      <c r="L1694" s="9">
        <f>K1694*'Exhaust Gas Math'!$C$14</f>
        <v>0</v>
      </c>
      <c r="M1694" s="9">
        <f>(L1694/'Exhaust Gas Math'!$B$14)+('Exhaust Gas Math'!$D$10)</f>
        <v>4.4059320573952224E-4</v>
      </c>
      <c r="N1694">
        <f>('Exhaust Gas Math'!$E$10*((-0.000000001)*N1693^3+(0.000002)*N1693^2-0.0012*N1693+1.3446)*$B$15+L1694*'Exhaust Gas Math'!$D$14*$B$14)/('Exhaust Gas Math'!$E$10*((-0.000000001)*N1693^3+(0.000002)*N1693^2-0.0012*N1693+1.3446)+L1694*'Exhaust Gas Math'!$D$14)</f>
        <v>1100</v>
      </c>
      <c r="O1694">
        <f t="shared" si="262"/>
        <v>101325</v>
      </c>
      <c r="P1694">
        <f>((-0.0000000008)*N1694^3+(0.000003)*N1694^2-0.004*N1694+2.013)*('Exhaust Gas Math'!$E$10/(L1694+'Exhaust Gas Math'!$E$10))+(357.45*N1694^-1.004)*(L1694/(L1694+'Exhaust Gas Math'!$E$10))</f>
        <v>0.17819999999999947</v>
      </c>
      <c r="Q1694" s="9">
        <f t="shared" si="254"/>
        <v>0</v>
      </c>
      <c r="R1694" s="9">
        <f t="shared" si="255"/>
        <v>101325</v>
      </c>
      <c r="T1694">
        <f t="shared" si="263"/>
        <v>0.21125000000001001</v>
      </c>
      <c r="U1694">
        <f t="shared" si="264"/>
        <v>101325</v>
      </c>
    </row>
    <row r="1695" spans="3:21" x14ac:dyDescent="0.2">
      <c r="C1695" s="1"/>
      <c r="D1695" s="1"/>
      <c r="E1695" s="1">
        <v>0.21137500000001</v>
      </c>
      <c r="F1695" s="10">
        <f t="shared" si="256"/>
        <v>1.1112496868084493E-2</v>
      </c>
      <c r="G1695" s="9">
        <f t="shared" si="257"/>
        <v>15.145535942124132</v>
      </c>
      <c r="H1695" s="9">
        <f t="shared" si="258"/>
        <v>0</v>
      </c>
      <c r="I1695" s="9">
        <f t="shared" si="259"/>
        <v>0</v>
      </c>
      <c r="J1695" s="10">
        <f t="shared" si="260"/>
        <v>3.9769296294121147E-5</v>
      </c>
      <c r="K1695" s="9">
        <f t="shared" si="261"/>
        <v>0</v>
      </c>
      <c r="L1695" s="9">
        <f>K1695*'Exhaust Gas Math'!$C$14</f>
        <v>0</v>
      </c>
      <c r="M1695" s="9">
        <f>(L1695/'Exhaust Gas Math'!$B$14)+('Exhaust Gas Math'!$D$10)</f>
        <v>4.4059320573952224E-4</v>
      </c>
      <c r="N1695">
        <f>('Exhaust Gas Math'!$E$10*((-0.000000001)*N1694^3+(0.000002)*N1694^2-0.0012*N1694+1.3446)*$B$15+L1695*'Exhaust Gas Math'!$D$14*$B$14)/('Exhaust Gas Math'!$E$10*((-0.000000001)*N1694^3+(0.000002)*N1694^2-0.0012*N1694+1.3446)+L1695*'Exhaust Gas Math'!$D$14)</f>
        <v>1100</v>
      </c>
      <c r="O1695">
        <f t="shared" si="262"/>
        <v>101325</v>
      </c>
      <c r="P1695">
        <f>((-0.0000000008)*N1695^3+(0.000003)*N1695^2-0.004*N1695+2.013)*('Exhaust Gas Math'!$E$10/(L1695+'Exhaust Gas Math'!$E$10))+(357.45*N1695^-1.004)*(L1695/(L1695+'Exhaust Gas Math'!$E$10))</f>
        <v>0.17819999999999947</v>
      </c>
      <c r="Q1695" s="9">
        <f t="shared" si="254"/>
        <v>0</v>
      </c>
      <c r="R1695" s="9">
        <f t="shared" si="255"/>
        <v>101325</v>
      </c>
      <c r="T1695">
        <f t="shared" si="263"/>
        <v>0.21137500000001</v>
      </c>
      <c r="U1695">
        <f t="shared" si="264"/>
        <v>101325</v>
      </c>
    </row>
    <row r="1696" spans="3:21" x14ac:dyDescent="0.2">
      <c r="C1696" s="1"/>
      <c r="D1696" s="1"/>
      <c r="E1696" s="1">
        <v>0.21150000000001001</v>
      </c>
      <c r="F1696" s="10">
        <f t="shared" si="256"/>
        <v>1.3067207502490238E-2</v>
      </c>
      <c r="G1696" s="9">
        <f t="shared" si="257"/>
        <v>16.11375570471316</v>
      </c>
      <c r="H1696" s="9">
        <f t="shared" si="258"/>
        <v>0</v>
      </c>
      <c r="I1696" s="9">
        <f t="shared" si="259"/>
        <v>0</v>
      </c>
      <c r="J1696" s="10">
        <f t="shared" si="260"/>
        <v>3.9769296294121147E-5</v>
      </c>
      <c r="K1696" s="9">
        <f t="shared" si="261"/>
        <v>0</v>
      </c>
      <c r="L1696" s="9">
        <f>K1696*'Exhaust Gas Math'!$C$14</f>
        <v>0</v>
      </c>
      <c r="M1696" s="9">
        <f>(L1696/'Exhaust Gas Math'!$B$14)+('Exhaust Gas Math'!$D$10)</f>
        <v>4.4059320573952224E-4</v>
      </c>
      <c r="N1696">
        <f>('Exhaust Gas Math'!$E$10*((-0.000000001)*N1695^3+(0.000002)*N1695^2-0.0012*N1695+1.3446)*$B$15+L1696*'Exhaust Gas Math'!$D$14*$B$14)/('Exhaust Gas Math'!$E$10*((-0.000000001)*N1695^3+(0.000002)*N1695^2-0.0012*N1695+1.3446)+L1696*'Exhaust Gas Math'!$D$14)</f>
        <v>1100</v>
      </c>
      <c r="O1696">
        <f t="shared" si="262"/>
        <v>101325</v>
      </c>
      <c r="P1696">
        <f>((-0.0000000008)*N1696^3+(0.000003)*N1696^2-0.004*N1696+2.013)*('Exhaust Gas Math'!$E$10/(L1696+'Exhaust Gas Math'!$E$10))+(357.45*N1696^-1.004)*(L1696/(L1696+'Exhaust Gas Math'!$E$10))</f>
        <v>0.17819999999999947</v>
      </c>
      <c r="Q1696" s="9">
        <f t="shared" si="254"/>
        <v>0</v>
      </c>
      <c r="R1696" s="9">
        <f t="shared" si="255"/>
        <v>101325</v>
      </c>
      <c r="T1696">
        <f t="shared" si="263"/>
        <v>0.21150000000001001</v>
      </c>
      <c r="U1696">
        <f t="shared" si="264"/>
        <v>101325</v>
      </c>
    </row>
    <row r="1697" spans="3:21" x14ac:dyDescent="0.2">
      <c r="C1697" s="1"/>
      <c r="D1697" s="1"/>
      <c r="E1697" s="1">
        <v>0.21162500000001</v>
      </c>
      <c r="F1697" s="10">
        <f t="shared" si="256"/>
        <v>1.513679549867392E-2</v>
      </c>
      <c r="G1697" s="9">
        <f t="shared" si="257"/>
        <v>16.982628805014464</v>
      </c>
      <c r="H1697" s="9">
        <f t="shared" si="258"/>
        <v>0</v>
      </c>
      <c r="I1697" s="9">
        <f t="shared" si="259"/>
        <v>0</v>
      </c>
      <c r="J1697" s="10">
        <f t="shared" si="260"/>
        <v>3.9769296294121147E-5</v>
      </c>
      <c r="K1697" s="9">
        <f t="shared" si="261"/>
        <v>0</v>
      </c>
      <c r="L1697" s="9">
        <f>K1697*'Exhaust Gas Math'!$C$14</f>
        <v>0</v>
      </c>
      <c r="M1697" s="9">
        <f>(L1697/'Exhaust Gas Math'!$B$14)+('Exhaust Gas Math'!$D$10)</f>
        <v>4.4059320573952224E-4</v>
      </c>
      <c r="N1697">
        <f>('Exhaust Gas Math'!$E$10*((-0.000000001)*N1696^3+(0.000002)*N1696^2-0.0012*N1696+1.3446)*$B$15+L1697*'Exhaust Gas Math'!$D$14*$B$14)/('Exhaust Gas Math'!$E$10*((-0.000000001)*N1696^3+(0.000002)*N1696^2-0.0012*N1696+1.3446)+L1697*'Exhaust Gas Math'!$D$14)</f>
        <v>1100</v>
      </c>
      <c r="O1697">
        <f t="shared" si="262"/>
        <v>101325</v>
      </c>
      <c r="P1697">
        <f>((-0.0000000008)*N1697^3+(0.000003)*N1697^2-0.004*N1697+2.013)*('Exhaust Gas Math'!$E$10/(L1697+'Exhaust Gas Math'!$E$10))+(357.45*N1697^-1.004)*(L1697/(L1697+'Exhaust Gas Math'!$E$10))</f>
        <v>0.17819999999999947</v>
      </c>
      <c r="Q1697" s="9">
        <f t="shared" si="254"/>
        <v>0</v>
      </c>
      <c r="R1697" s="9">
        <f t="shared" si="255"/>
        <v>101325</v>
      </c>
      <c r="T1697">
        <f t="shared" si="263"/>
        <v>0.21162500000001</v>
      </c>
      <c r="U1697">
        <f t="shared" si="264"/>
        <v>101325</v>
      </c>
    </row>
    <row r="1698" spans="3:21" x14ac:dyDescent="0.2">
      <c r="C1698" s="1"/>
      <c r="D1698" s="1"/>
      <c r="E1698" s="1">
        <v>0.21175000000001001</v>
      </c>
      <c r="F1698" s="10">
        <f t="shared" si="256"/>
        <v>1.7308501158434207E-2</v>
      </c>
      <c r="G1698" s="9">
        <f t="shared" si="257"/>
        <v>17.746798351436308</v>
      </c>
      <c r="H1698" s="9">
        <f t="shared" si="258"/>
        <v>0</v>
      </c>
      <c r="I1698" s="9">
        <f t="shared" si="259"/>
        <v>0</v>
      </c>
      <c r="J1698" s="10">
        <f t="shared" si="260"/>
        <v>3.9769296294121147E-5</v>
      </c>
      <c r="K1698" s="9">
        <f t="shared" si="261"/>
        <v>0</v>
      </c>
      <c r="L1698" s="9">
        <f>K1698*'Exhaust Gas Math'!$C$14</f>
        <v>0</v>
      </c>
      <c r="M1698" s="9">
        <f>(L1698/'Exhaust Gas Math'!$B$14)+('Exhaust Gas Math'!$D$10)</f>
        <v>4.4059320573952224E-4</v>
      </c>
      <c r="N1698">
        <f>('Exhaust Gas Math'!$E$10*((-0.000000001)*N1697^3+(0.000002)*N1697^2-0.0012*N1697+1.3446)*$B$15+L1698*'Exhaust Gas Math'!$D$14*$B$14)/('Exhaust Gas Math'!$E$10*((-0.000000001)*N1697^3+(0.000002)*N1697^2-0.0012*N1697+1.3446)+L1698*'Exhaust Gas Math'!$D$14)</f>
        <v>1100</v>
      </c>
      <c r="O1698">
        <f t="shared" si="262"/>
        <v>101325</v>
      </c>
      <c r="P1698">
        <f>((-0.0000000008)*N1698^3+(0.000003)*N1698^2-0.004*N1698+2.013)*('Exhaust Gas Math'!$E$10/(L1698+'Exhaust Gas Math'!$E$10))+(357.45*N1698^-1.004)*(L1698/(L1698+'Exhaust Gas Math'!$E$10))</f>
        <v>0.17819999999999947</v>
      </c>
      <c r="Q1698" s="9">
        <f t="shared" si="254"/>
        <v>0</v>
      </c>
      <c r="R1698" s="9">
        <f t="shared" si="255"/>
        <v>101325</v>
      </c>
      <c r="T1698">
        <f t="shared" si="263"/>
        <v>0.21175000000001001</v>
      </c>
      <c r="U1698">
        <f t="shared" si="264"/>
        <v>101325</v>
      </c>
    </row>
    <row r="1699" spans="3:21" x14ac:dyDescent="0.2">
      <c r="C1699" s="1"/>
      <c r="D1699" s="1"/>
      <c r="E1699" s="1">
        <v>0.21187500000001</v>
      </c>
      <c r="F1699" s="10">
        <f t="shared" si="256"/>
        <v>1.9568935194210966E-2</v>
      </c>
      <c r="G1699" s="9">
        <f t="shared" si="257"/>
        <v>18.401552984611964</v>
      </c>
      <c r="H1699" s="9">
        <f t="shared" si="258"/>
        <v>0</v>
      </c>
      <c r="I1699" s="9">
        <f t="shared" si="259"/>
        <v>0</v>
      </c>
      <c r="J1699" s="10">
        <f t="shared" si="260"/>
        <v>3.9769296294121147E-5</v>
      </c>
      <c r="K1699" s="9">
        <f t="shared" si="261"/>
        <v>0</v>
      </c>
      <c r="L1699" s="9">
        <f>K1699*'Exhaust Gas Math'!$C$14</f>
        <v>0</v>
      </c>
      <c r="M1699" s="9">
        <f>(L1699/'Exhaust Gas Math'!$B$14)+('Exhaust Gas Math'!$D$10)</f>
        <v>4.4059320573952224E-4</v>
      </c>
      <c r="N1699">
        <f>('Exhaust Gas Math'!$E$10*((-0.000000001)*N1698^3+(0.000002)*N1698^2-0.0012*N1698+1.3446)*$B$15+L1699*'Exhaust Gas Math'!$D$14*$B$14)/('Exhaust Gas Math'!$E$10*((-0.000000001)*N1698^3+(0.000002)*N1698^2-0.0012*N1698+1.3446)+L1699*'Exhaust Gas Math'!$D$14)</f>
        <v>1100</v>
      </c>
      <c r="O1699">
        <f t="shared" si="262"/>
        <v>101325</v>
      </c>
      <c r="P1699">
        <f>((-0.0000000008)*N1699^3+(0.000003)*N1699^2-0.004*N1699+2.013)*('Exhaust Gas Math'!$E$10/(L1699+'Exhaust Gas Math'!$E$10))+(357.45*N1699^-1.004)*(L1699/(L1699+'Exhaust Gas Math'!$E$10))</f>
        <v>0.17819999999999947</v>
      </c>
      <c r="Q1699" s="9">
        <f t="shared" si="254"/>
        <v>0</v>
      </c>
      <c r="R1699" s="9">
        <f t="shared" si="255"/>
        <v>101325</v>
      </c>
      <c r="T1699">
        <f t="shared" si="263"/>
        <v>0.21187500000001</v>
      </c>
      <c r="U1699">
        <f t="shared" si="264"/>
        <v>101325</v>
      </c>
    </row>
    <row r="1700" spans="3:21" x14ac:dyDescent="0.2">
      <c r="C1700" s="1"/>
      <c r="D1700" s="1"/>
      <c r="E1700" s="1">
        <v>0.21200000000001001</v>
      </c>
      <c r="F1700" s="10">
        <f t="shared" si="256"/>
        <v>2.1904161278503809E-2</v>
      </c>
      <c r="G1700" s="9">
        <f t="shared" si="257"/>
        <v>18.942855924500179</v>
      </c>
      <c r="H1700" s="9">
        <f t="shared" si="258"/>
        <v>0</v>
      </c>
      <c r="I1700" s="9">
        <f t="shared" si="259"/>
        <v>0</v>
      </c>
      <c r="J1700" s="10">
        <f t="shared" si="260"/>
        <v>3.9769296294121147E-5</v>
      </c>
      <c r="K1700" s="9">
        <f t="shared" si="261"/>
        <v>0</v>
      </c>
      <c r="L1700" s="9">
        <f>K1700*'Exhaust Gas Math'!$C$14</f>
        <v>0</v>
      </c>
      <c r="M1700" s="9">
        <f>(L1700/'Exhaust Gas Math'!$B$14)+('Exhaust Gas Math'!$D$10)</f>
        <v>4.4059320573952224E-4</v>
      </c>
      <c r="N1700">
        <f>('Exhaust Gas Math'!$E$10*((-0.000000001)*N1699^3+(0.000002)*N1699^2-0.0012*N1699+1.3446)*$B$15+L1700*'Exhaust Gas Math'!$D$14*$B$14)/('Exhaust Gas Math'!$E$10*((-0.000000001)*N1699^3+(0.000002)*N1699^2-0.0012*N1699+1.3446)+L1700*'Exhaust Gas Math'!$D$14)</f>
        <v>1100</v>
      </c>
      <c r="O1700">
        <f t="shared" si="262"/>
        <v>101325</v>
      </c>
      <c r="P1700">
        <f>((-0.0000000008)*N1700^3+(0.000003)*N1700^2-0.004*N1700+2.013)*('Exhaust Gas Math'!$E$10/(L1700+'Exhaust Gas Math'!$E$10))+(357.45*N1700^-1.004)*(L1700/(L1700+'Exhaust Gas Math'!$E$10))</f>
        <v>0.17819999999999947</v>
      </c>
      <c r="Q1700" s="9">
        <f t="shared" si="254"/>
        <v>0</v>
      </c>
      <c r="R1700" s="9">
        <f t="shared" si="255"/>
        <v>101325</v>
      </c>
      <c r="T1700">
        <f t="shared" si="263"/>
        <v>0.21200000000001001</v>
      </c>
      <c r="U1700">
        <f t="shared" si="264"/>
        <v>101325</v>
      </c>
    </row>
    <row r="1701" spans="3:21" x14ac:dyDescent="0.2">
      <c r="C1701" s="1"/>
      <c r="D1701" s="1"/>
      <c r="E1701" s="1">
        <v>0.21212500000001</v>
      </c>
      <c r="F1701" s="10">
        <f t="shared" si="256"/>
        <v>2.4299781965961591E-2</v>
      </c>
      <c r="G1701" s="9">
        <f t="shared" si="257"/>
        <v>19.367369858475062</v>
      </c>
      <c r="H1701" s="9">
        <f t="shared" si="258"/>
        <v>0</v>
      </c>
      <c r="I1701" s="9">
        <f t="shared" si="259"/>
        <v>0</v>
      </c>
      <c r="J1701" s="10">
        <f t="shared" si="260"/>
        <v>3.9769296294121147E-5</v>
      </c>
      <c r="K1701" s="9">
        <f t="shared" si="261"/>
        <v>0</v>
      </c>
      <c r="L1701" s="9">
        <f>K1701*'Exhaust Gas Math'!$C$14</f>
        <v>0</v>
      </c>
      <c r="M1701" s="9">
        <f>(L1701/'Exhaust Gas Math'!$B$14)+('Exhaust Gas Math'!$D$10)</f>
        <v>4.4059320573952224E-4</v>
      </c>
      <c r="N1701">
        <f>('Exhaust Gas Math'!$E$10*((-0.000000001)*N1700^3+(0.000002)*N1700^2-0.0012*N1700+1.3446)*$B$15+L1701*'Exhaust Gas Math'!$D$14*$B$14)/('Exhaust Gas Math'!$E$10*((-0.000000001)*N1700^3+(0.000002)*N1700^2-0.0012*N1700+1.3446)+L1701*'Exhaust Gas Math'!$D$14)</f>
        <v>1100</v>
      </c>
      <c r="O1701">
        <f t="shared" si="262"/>
        <v>101325</v>
      </c>
      <c r="P1701">
        <f>((-0.0000000008)*N1701^3+(0.000003)*N1701^2-0.004*N1701+2.013)*('Exhaust Gas Math'!$E$10/(L1701+'Exhaust Gas Math'!$E$10))+(357.45*N1701^-1.004)*(L1701/(L1701+'Exhaust Gas Math'!$E$10))</f>
        <v>0.17819999999999947</v>
      </c>
      <c r="Q1701" s="9">
        <f t="shared" si="254"/>
        <v>0</v>
      </c>
      <c r="R1701" s="9">
        <f t="shared" si="255"/>
        <v>101325</v>
      </c>
      <c r="T1701">
        <f t="shared" si="263"/>
        <v>0.21212500000001</v>
      </c>
      <c r="U1701">
        <f t="shared" si="264"/>
        <v>101325</v>
      </c>
    </row>
    <row r="1702" spans="3:21" x14ac:dyDescent="0.2">
      <c r="C1702" s="1"/>
      <c r="D1702" s="1"/>
      <c r="E1702" s="1">
        <v>0.21225000000000999</v>
      </c>
      <c r="F1702" s="10">
        <f t="shared" si="256"/>
        <v>2.674102745842143E-2</v>
      </c>
      <c r="G1702" s="9">
        <f t="shared" si="257"/>
        <v>19.672477516968442</v>
      </c>
      <c r="H1702" s="9">
        <f t="shared" si="258"/>
        <v>0</v>
      </c>
      <c r="I1702" s="9">
        <f t="shared" si="259"/>
        <v>0</v>
      </c>
      <c r="J1702" s="10">
        <f t="shared" si="260"/>
        <v>3.9769296294121147E-5</v>
      </c>
      <c r="K1702" s="9">
        <f t="shared" si="261"/>
        <v>0</v>
      </c>
      <c r="L1702" s="9">
        <f>K1702*'Exhaust Gas Math'!$C$14</f>
        <v>0</v>
      </c>
      <c r="M1702" s="9">
        <f>(L1702/'Exhaust Gas Math'!$B$14)+('Exhaust Gas Math'!$D$10)</f>
        <v>4.4059320573952224E-4</v>
      </c>
      <c r="N1702">
        <f>('Exhaust Gas Math'!$E$10*((-0.000000001)*N1701^3+(0.000002)*N1701^2-0.0012*N1701+1.3446)*$B$15+L1702*'Exhaust Gas Math'!$D$14*$B$14)/('Exhaust Gas Math'!$E$10*((-0.000000001)*N1701^3+(0.000002)*N1701^2-0.0012*N1701+1.3446)+L1702*'Exhaust Gas Math'!$D$14)</f>
        <v>1100</v>
      </c>
      <c r="O1702">
        <f t="shared" si="262"/>
        <v>101325</v>
      </c>
      <c r="P1702">
        <f>((-0.0000000008)*N1702^3+(0.000003)*N1702^2-0.004*N1702+2.013)*('Exhaust Gas Math'!$E$10/(L1702+'Exhaust Gas Math'!$E$10))+(357.45*N1702^-1.004)*(L1702/(L1702+'Exhaust Gas Math'!$E$10))</f>
        <v>0.17819999999999947</v>
      </c>
      <c r="Q1702" s="9">
        <f t="shared" si="254"/>
        <v>0</v>
      </c>
      <c r="R1702" s="9">
        <f t="shared" si="255"/>
        <v>101325</v>
      </c>
      <c r="T1702">
        <f t="shared" si="263"/>
        <v>0.21225000000000999</v>
      </c>
      <c r="U1702">
        <f t="shared" si="264"/>
        <v>101325</v>
      </c>
    </row>
    <row r="1703" spans="3:21" x14ac:dyDescent="0.2">
      <c r="C1703" s="1"/>
      <c r="D1703" s="1"/>
      <c r="E1703" s="1">
        <v>0.21237500000001</v>
      </c>
      <c r="F1703" s="10">
        <f t="shared" si="256"/>
        <v>2.9212846665625805E-2</v>
      </c>
      <c r="G1703" s="9">
        <f t="shared" si="257"/>
        <v>19.856297809807117</v>
      </c>
      <c r="H1703" s="9">
        <f t="shared" si="258"/>
        <v>0</v>
      </c>
      <c r="I1703" s="9">
        <f t="shared" si="259"/>
        <v>0</v>
      </c>
      <c r="J1703" s="10">
        <f t="shared" si="260"/>
        <v>3.9769296294121147E-5</v>
      </c>
      <c r="K1703" s="9">
        <f t="shared" si="261"/>
        <v>0</v>
      </c>
      <c r="L1703" s="9">
        <f>K1703*'Exhaust Gas Math'!$C$14</f>
        <v>0</v>
      </c>
      <c r="M1703" s="9">
        <f>(L1703/'Exhaust Gas Math'!$B$14)+('Exhaust Gas Math'!$D$10)</f>
        <v>4.4059320573952224E-4</v>
      </c>
      <c r="N1703">
        <f>('Exhaust Gas Math'!$E$10*((-0.000000001)*N1702^3+(0.000002)*N1702^2-0.0012*N1702+1.3446)*$B$15+L1703*'Exhaust Gas Math'!$D$14*$B$14)/('Exhaust Gas Math'!$E$10*((-0.000000001)*N1702^3+(0.000002)*N1702^2-0.0012*N1702+1.3446)+L1703*'Exhaust Gas Math'!$D$14)</f>
        <v>1100</v>
      </c>
      <c r="O1703">
        <f t="shared" si="262"/>
        <v>101325</v>
      </c>
      <c r="P1703">
        <f>((-0.0000000008)*N1703^3+(0.000003)*N1703^2-0.004*N1703+2.013)*('Exhaust Gas Math'!$E$10/(L1703+'Exhaust Gas Math'!$E$10))+(357.45*N1703^-1.004)*(L1703/(L1703+'Exhaust Gas Math'!$E$10))</f>
        <v>0.17819999999999947</v>
      </c>
      <c r="Q1703" s="9">
        <f t="shared" si="254"/>
        <v>0</v>
      </c>
      <c r="R1703" s="9">
        <f t="shared" si="255"/>
        <v>101325</v>
      </c>
      <c r="T1703">
        <f t="shared" si="263"/>
        <v>0.21237500000001</v>
      </c>
      <c r="U1703">
        <f t="shared" si="264"/>
        <v>101325</v>
      </c>
    </row>
    <row r="1704" spans="3:21" x14ac:dyDescent="0.2">
      <c r="C1704" s="1"/>
      <c r="D1704" s="1"/>
      <c r="E1704" s="1">
        <v>0.21250000000000999</v>
      </c>
      <c r="F1704" s="10">
        <f t="shared" si="256"/>
        <v>3.1700000000199006E-2</v>
      </c>
      <c r="G1704" s="9">
        <f t="shared" si="257"/>
        <v>19.917697423759289</v>
      </c>
      <c r="H1704" s="9">
        <f t="shared" si="258"/>
        <v>0</v>
      </c>
      <c r="I1704" s="9">
        <f t="shared" si="259"/>
        <v>0</v>
      </c>
      <c r="J1704" s="10">
        <f t="shared" si="260"/>
        <v>3.9769296294121147E-5</v>
      </c>
      <c r="K1704" s="9">
        <f t="shared" si="261"/>
        <v>0</v>
      </c>
      <c r="L1704" s="9">
        <f>K1704*'Exhaust Gas Math'!$C$14</f>
        <v>0</v>
      </c>
      <c r="M1704" s="9">
        <f>(L1704/'Exhaust Gas Math'!$B$14)+('Exhaust Gas Math'!$D$10)</f>
        <v>4.4059320573952224E-4</v>
      </c>
      <c r="N1704">
        <f>('Exhaust Gas Math'!$E$10*((-0.000000001)*N1703^3+(0.000002)*N1703^2-0.0012*N1703+1.3446)*$B$15+L1704*'Exhaust Gas Math'!$D$14*$B$14)/('Exhaust Gas Math'!$E$10*((-0.000000001)*N1703^3+(0.000002)*N1703^2-0.0012*N1703+1.3446)+L1704*'Exhaust Gas Math'!$D$14)</f>
        <v>1100</v>
      </c>
      <c r="O1704">
        <f t="shared" si="262"/>
        <v>101325</v>
      </c>
      <c r="P1704">
        <f>((-0.0000000008)*N1704^3+(0.000003)*N1704^2-0.004*N1704+2.013)*('Exhaust Gas Math'!$E$10/(L1704+'Exhaust Gas Math'!$E$10))+(357.45*N1704^-1.004)*(L1704/(L1704+'Exhaust Gas Math'!$E$10))</f>
        <v>0.17819999999999947</v>
      </c>
      <c r="Q1704" s="9">
        <f t="shared" si="254"/>
        <v>0</v>
      </c>
      <c r="R1704" s="9">
        <f t="shared" si="255"/>
        <v>101325</v>
      </c>
      <c r="T1704">
        <f t="shared" si="263"/>
        <v>0.21250000000000999</v>
      </c>
      <c r="U1704">
        <f t="shared" si="264"/>
        <v>101325</v>
      </c>
    </row>
    <row r="1705" spans="3:21" x14ac:dyDescent="0.2">
      <c r="C1705" s="1"/>
      <c r="D1705" s="1"/>
      <c r="E1705" s="1">
        <v>0.21262500000001</v>
      </c>
      <c r="F1705" s="10">
        <f t="shared" si="256"/>
        <v>3.418715333477098E-2</v>
      </c>
      <c r="G1705" s="9">
        <f t="shared" si="257"/>
        <v>19.856297809787499</v>
      </c>
      <c r="H1705" s="9">
        <f t="shared" si="258"/>
        <v>0</v>
      </c>
      <c r="I1705" s="9">
        <f t="shared" si="259"/>
        <v>0</v>
      </c>
      <c r="J1705" s="10">
        <f t="shared" si="260"/>
        <v>3.9769296294121147E-5</v>
      </c>
      <c r="K1705" s="9">
        <f t="shared" si="261"/>
        <v>0</v>
      </c>
      <c r="L1705" s="9">
        <f>K1705*'Exhaust Gas Math'!$C$14</f>
        <v>0</v>
      </c>
      <c r="M1705" s="9">
        <f>(L1705/'Exhaust Gas Math'!$B$14)+('Exhaust Gas Math'!$D$10)</f>
        <v>4.4059320573952224E-4</v>
      </c>
      <c r="N1705">
        <f>('Exhaust Gas Math'!$E$10*((-0.000000001)*N1704^3+(0.000002)*N1704^2-0.0012*N1704+1.3446)*$B$15+L1705*'Exhaust Gas Math'!$D$14*$B$14)/('Exhaust Gas Math'!$E$10*((-0.000000001)*N1704^3+(0.000002)*N1704^2-0.0012*N1704+1.3446)+L1705*'Exhaust Gas Math'!$D$14)</f>
        <v>1100</v>
      </c>
      <c r="O1705">
        <f t="shared" si="262"/>
        <v>101325</v>
      </c>
      <c r="P1705">
        <f>((-0.0000000008)*N1705^3+(0.000003)*N1705^2-0.004*N1705+2.013)*('Exhaust Gas Math'!$E$10/(L1705+'Exhaust Gas Math'!$E$10))+(357.45*N1705^-1.004)*(L1705/(L1705+'Exhaust Gas Math'!$E$10))</f>
        <v>0.17819999999999947</v>
      </c>
      <c r="Q1705" s="9">
        <f t="shared" si="254"/>
        <v>0</v>
      </c>
      <c r="R1705" s="9">
        <f t="shared" si="255"/>
        <v>101325</v>
      </c>
      <c r="T1705">
        <f t="shared" si="263"/>
        <v>0.21262500000001</v>
      </c>
      <c r="U1705">
        <f t="shared" si="264"/>
        <v>101325</v>
      </c>
    </row>
    <row r="1706" spans="3:21" x14ac:dyDescent="0.2">
      <c r="C1706" s="1"/>
      <c r="D1706" s="1"/>
      <c r="E1706" s="1">
        <v>0.21275000000000999</v>
      </c>
      <c r="F1706" s="10">
        <f t="shared" si="256"/>
        <v>3.6658972541971674E-2</v>
      </c>
      <c r="G1706" s="9">
        <f t="shared" si="257"/>
        <v>19.672477516929323</v>
      </c>
      <c r="H1706" s="9">
        <f t="shared" si="258"/>
        <v>0</v>
      </c>
      <c r="I1706" s="9">
        <f t="shared" si="259"/>
        <v>0</v>
      </c>
      <c r="J1706" s="10">
        <f t="shared" si="260"/>
        <v>3.9769296294121147E-5</v>
      </c>
      <c r="K1706" s="9">
        <f t="shared" si="261"/>
        <v>0</v>
      </c>
      <c r="L1706" s="9">
        <f>K1706*'Exhaust Gas Math'!$C$14</f>
        <v>0</v>
      </c>
      <c r="M1706" s="9">
        <f>(L1706/'Exhaust Gas Math'!$B$14)+('Exhaust Gas Math'!$D$10)</f>
        <v>4.4059320573952224E-4</v>
      </c>
      <c r="N1706">
        <f>('Exhaust Gas Math'!$E$10*((-0.000000001)*N1705^3+(0.000002)*N1705^2-0.0012*N1705+1.3446)*$B$15+L1706*'Exhaust Gas Math'!$D$14*$B$14)/('Exhaust Gas Math'!$E$10*((-0.000000001)*N1705^3+(0.000002)*N1705^2-0.0012*N1705+1.3446)+L1706*'Exhaust Gas Math'!$D$14)</f>
        <v>1100</v>
      </c>
      <c r="O1706">
        <f t="shared" si="262"/>
        <v>101325</v>
      </c>
      <c r="P1706">
        <f>((-0.0000000008)*N1706^3+(0.000003)*N1706^2-0.004*N1706+2.013)*('Exhaust Gas Math'!$E$10/(L1706+'Exhaust Gas Math'!$E$10))+(357.45*N1706^-1.004)*(L1706/(L1706+'Exhaust Gas Math'!$E$10))</f>
        <v>0.17819999999999947</v>
      </c>
      <c r="Q1706" s="9">
        <f t="shared" si="254"/>
        <v>0</v>
      </c>
      <c r="R1706" s="9">
        <f t="shared" si="255"/>
        <v>101325</v>
      </c>
      <c r="T1706">
        <f t="shared" si="263"/>
        <v>0.21275000000000999</v>
      </c>
      <c r="U1706">
        <f t="shared" si="264"/>
        <v>101325</v>
      </c>
    </row>
    <row r="1707" spans="3:21" x14ac:dyDescent="0.2">
      <c r="C1707" s="1"/>
      <c r="D1707" s="1"/>
      <c r="E1707" s="1">
        <v>0.21287500000001</v>
      </c>
      <c r="F1707" s="10">
        <f t="shared" si="256"/>
        <v>3.9100218034426294E-2</v>
      </c>
      <c r="G1707" s="9">
        <f t="shared" si="257"/>
        <v>19.367369858416549</v>
      </c>
      <c r="H1707" s="9">
        <f t="shared" si="258"/>
        <v>0</v>
      </c>
      <c r="I1707" s="9">
        <f t="shared" si="259"/>
        <v>0</v>
      </c>
      <c r="J1707" s="10">
        <f t="shared" si="260"/>
        <v>3.9769296294121147E-5</v>
      </c>
      <c r="K1707" s="9">
        <f t="shared" si="261"/>
        <v>0</v>
      </c>
      <c r="L1707" s="9">
        <f>K1707*'Exhaust Gas Math'!$C$14</f>
        <v>0</v>
      </c>
      <c r="M1707" s="9">
        <f>(L1707/'Exhaust Gas Math'!$B$14)+('Exhaust Gas Math'!$D$10)</f>
        <v>4.4059320573952224E-4</v>
      </c>
      <c r="N1707">
        <f>('Exhaust Gas Math'!$E$10*((-0.000000001)*N1706^3+(0.000002)*N1706^2-0.0012*N1706+1.3446)*$B$15+L1707*'Exhaust Gas Math'!$D$14*$B$14)/('Exhaust Gas Math'!$E$10*((-0.000000001)*N1706^3+(0.000002)*N1706^2-0.0012*N1706+1.3446)+L1707*'Exhaust Gas Math'!$D$14)</f>
        <v>1100</v>
      </c>
      <c r="O1707">
        <f t="shared" si="262"/>
        <v>101325</v>
      </c>
      <c r="P1707">
        <f>((-0.0000000008)*N1707^3+(0.000003)*N1707^2-0.004*N1707+2.013)*('Exhaust Gas Math'!$E$10/(L1707+'Exhaust Gas Math'!$E$10))+(357.45*N1707^-1.004)*(L1707/(L1707+'Exhaust Gas Math'!$E$10))</f>
        <v>0.17819999999999947</v>
      </c>
      <c r="Q1707" s="9">
        <f t="shared" si="254"/>
        <v>0</v>
      </c>
      <c r="R1707" s="9">
        <f t="shared" si="255"/>
        <v>101325</v>
      </c>
      <c r="T1707">
        <f t="shared" si="263"/>
        <v>0.21287500000001</v>
      </c>
      <c r="U1707">
        <f t="shared" si="264"/>
        <v>101325</v>
      </c>
    </row>
    <row r="1708" spans="3:21" x14ac:dyDescent="0.2">
      <c r="C1708" s="1"/>
      <c r="D1708" s="1"/>
      <c r="E1708" s="1">
        <v>0.21300000000000999</v>
      </c>
      <c r="F1708" s="10">
        <f t="shared" si="256"/>
        <v>4.149583872187472E-2</v>
      </c>
      <c r="G1708" s="9">
        <f t="shared" si="257"/>
        <v>18.942855924422904</v>
      </c>
      <c r="H1708" s="9">
        <f t="shared" si="258"/>
        <v>0</v>
      </c>
      <c r="I1708" s="9">
        <f t="shared" si="259"/>
        <v>0</v>
      </c>
      <c r="J1708" s="10">
        <f t="shared" si="260"/>
        <v>3.9769296294121147E-5</v>
      </c>
      <c r="K1708" s="9">
        <f t="shared" si="261"/>
        <v>0</v>
      </c>
      <c r="L1708" s="9">
        <f>K1708*'Exhaust Gas Math'!$C$14</f>
        <v>0</v>
      </c>
      <c r="M1708" s="9">
        <f>(L1708/'Exhaust Gas Math'!$B$14)+('Exhaust Gas Math'!$D$10)</f>
        <v>4.4059320573952224E-4</v>
      </c>
      <c r="N1708">
        <f>('Exhaust Gas Math'!$E$10*((-0.000000001)*N1707^3+(0.000002)*N1707^2-0.0012*N1707+1.3446)*$B$15+L1708*'Exhaust Gas Math'!$D$14*$B$14)/('Exhaust Gas Math'!$E$10*((-0.000000001)*N1707^3+(0.000002)*N1707^2-0.0012*N1707+1.3446)+L1708*'Exhaust Gas Math'!$D$14)</f>
        <v>1100</v>
      </c>
      <c r="O1708">
        <f t="shared" si="262"/>
        <v>101325</v>
      </c>
      <c r="P1708">
        <f>((-0.0000000008)*N1708^3+(0.000003)*N1708^2-0.004*N1708+2.013)*('Exhaust Gas Math'!$E$10/(L1708+'Exhaust Gas Math'!$E$10))+(357.45*N1708^-1.004)*(L1708/(L1708+'Exhaust Gas Math'!$E$10))</f>
        <v>0.17819999999999947</v>
      </c>
      <c r="Q1708" s="9">
        <f t="shared" ref="Q1708:Q1771" si="265">H1708*-0.5*P1708*G1708^2</f>
        <v>0</v>
      </c>
      <c r="R1708" s="9">
        <f t="shared" ref="R1708:R1771" si="266">Q1708+O1708</f>
        <v>101325</v>
      </c>
      <c r="T1708">
        <f t="shared" si="263"/>
        <v>0.21300000000000999</v>
      </c>
      <c r="U1708">
        <f t="shared" si="264"/>
        <v>101325</v>
      </c>
    </row>
    <row r="1709" spans="3:21" x14ac:dyDescent="0.2">
      <c r="C1709" s="1"/>
      <c r="D1709" s="1"/>
      <c r="E1709" s="1">
        <v>0.21312500000001</v>
      </c>
      <c r="F1709" s="10">
        <f t="shared" si="256"/>
        <v>4.3831064806157581E-2</v>
      </c>
      <c r="G1709" s="9">
        <f t="shared" si="257"/>
        <v>18.401552984516044</v>
      </c>
      <c r="H1709" s="9">
        <f t="shared" si="258"/>
        <v>0</v>
      </c>
      <c r="I1709" s="9">
        <f t="shared" si="259"/>
        <v>0</v>
      </c>
      <c r="J1709" s="10">
        <f t="shared" si="260"/>
        <v>3.9769296294121147E-5</v>
      </c>
      <c r="K1709" s="9">
        <f t="shared" si="261"/>
        <v>0</v>
      </c>
      <c r="L1709" s="9">
        <f>K1709*'Exhaust Gas Math'!$C$14</f>
        <v>0</v>
      </c>
      <c r="M1709" s="9">
        <f>(L1709/'Exhaust Gas Math'!$B$14)+('Exhaust Gas Math'!$D$10)</f>
        <v>4.4059320573952224E-4</v>
      </c>
      <c r="N1709">
        <f>('Exhaust Gas Math'!$E$10*((-0.000000001)*N1708^3+(0.000002)*N1708^2-0.0012*N1708+1.3446)*$B$15+L1709*'Exhaust Gas Math'!$D$14*$B$14)/('Exhaust Gas Math'!$E$10*((-0.000000001)*N1708^3+(0.000002)*N1708^2-0.0012*N1708+1.3446)+L1709*'Exhaust Gas Math'!$D$14)</f>
        <v>1100</v>
      </c>
      <c r="O1709">
        <f t="shared" si="262"/>
        <v>101325</v>
      </c>
      <c r="P1709">
        <f>((-0.0000000008)*N1709^3+(0.000003)*N1709^2-0.004*N1709+2.013)*('Exhaust Gas Math'!$E$10/(L1709+'Exhaust Gas Math'!$E$10))+(357.45*N1709^-1.004)*(L1709/(L1709+'Exhaust Gas Math'!$E$10))</f>
        <v>0.17819999999999947</v>
      </c>
      <c r="Q1709" s="9">
        <f t="shared" si="265"/>
        <v>0</v>
      </c>
      <c r="R1709" s="9">
        <f t="shared" si="266"/>
        <v>101325</v>
      </c>
      <c r="T1709">
        <f t="shared" si="263"/>
        <v>0.21312500000001</v>
      </c>
      <c r="U1709">
        <f t="shared" si="264"/>
        <v>101325</v>
      </c>
    </row>
    <row r="1710" spans="3:21" x14ac:dyDescent="0.2">
      <c r="C1710" s="1"/>
      <c r="D1710" s="1"/>
      <c r="E1710" s="1">
        <v>0.21325000000000999</v>
      </c>
      <c r="F1710" s="10">
        <f t="shared" si="256"/>
        <v>4.6091498841921222E-2</v>
      </c>
      <c r="G1710" s="9">
        <f t="shared" si="257"/>
        <v>17.746798351322518</v>
      </c>
      <c r="H1710" s="9">
        <f t="shared" si="258"/>
        <v>0</v>
      </c>
      <c r="I1710" s="9">
        <f t="shared" si="259"/>
        <v>0</v>
      </c>
      <c r="J1710" s="10">
        <f t="shared" si="260"/>
        <v>3.9769296294121147E-5</v>
      </c>
      <c r="K1710" s="9">
        <f t="shared" si="261"/>
        <v>0</v>
      </c>
      <c r="L1710" s="9">
        <f>K1710*'Exhaust Gas Math'!$C$14</f>
        <v>0</v>
      </c>
      <c r="M1710" s="9">
        <f>(L1710/'Exhaust Gas Math'!$B$14)+('Exhaust Gas Math'!$D$10)</f>
        <v>4.4059320573952224E-4</v>
      </c>
      <c r="N1710">
        <f>('Exhaust Gas Math'!$E$10*((-0.000000001)*N1709^3+(0.000002)*N1709^2-0.0012*N1709+1.3446)*$B$15+L1710*'Exhaust Gas Math'!$D$14*$B$14)/('Exhaust Gas Math'!$E$10*((-0.000000001)*N1709^3+(0.000002)*N1709^2-0.0012*N1709+1.3446)+L1710*'Exhaust Gas Math'!$D$14)</f>
        <v>1100</v>
      </c>
      <c r="O1710">
        <f t="shared" si="262"/>
        <v>101325</v>
      </c>
      <c r="P1710">
        <f>((-0.0000000008)*N1710^3+(0.000003)*N1710^2-0.004*N1710+2.013)*('Exhaust Gas Math'!$E$10/(L1710+'Exhaust Gas Math'!$E$10))+(357.45*N1710^-1.004)*(L1710/(L1710+'Exhaust Gas Math'!$E$10))</f>
        <v>0.17819999999999947</v>
      </c>
      <c r="Q1710" s="9">
        <f t="shared" si="265"/>
        <v>0</v>
      </c>
      <c r="R1710" s="9">
        <f t="shared" si="266"/>
        <v>101325</v>
      </c>
      <c r="T1710">
        <f t="shared" si="263"/>
        <v>0.21325000000000999</v>
      </c>
      <c r="U1710">
        <f t="shared" si="264"/>
        <v>101325</v>
      </c>
    </row>
    <row r="1711" spans="3:21" x14ac:dyDescent="0.2">
      <c r="C1711" s="1"/>
      <c r="D1711" s="1"/>
      <c r="E1711" s="1">
        <v>0.21337500000001</v>
      </c>
      <c r="F1711" s="10">
        <f t="shared" si="256"/>
        <v>4.8263204501665435E-2</v>
      </c>
      <c r="G1711" s="9">
        <f t="shared" si="257"/>
        <v>16.982628804883799</v>
      </c>
      <c r="H1711" s="9">
        <f t="shared" si="258"/>
        <v>0</v>
      </c>
      <c r="I1711" s="9">
        <f t="shared" si="259"/>
        <v>0</v>
      </c>
      <c r="J1711" s="10">
        <f t="shared" si="260"/>
        <v>3.9769296294121147E-5</v>
      </c>
      <c r="K1711" s="9">
        <f t="shared" si="261"/>
        <v>0</v>
      </c>
      <c r="L1711" s="9">
        <f>K1711*'Exhaust Gas Math'!$C$14</f>
        <v>0</v>
      </c>
      <c r="M1711" s="9">
        <f>(L1711/'Exhaust Gas Math'!$B$14)+('Exhaust Gas Math'!$D$10)</f>
        <v>4.4059320573952224E-4</v>
      </c>
      <c r="N1711">
        <f>('Exhaust Gas Math'!$E$10*((-0.000000001)*N1710^3+(0.000002)*N1710^2-0.0012*N1710+1.3446)*$B$15+L1711*'Exhaust Gas Math'!$D$14*$B$14)/('Exhaust Gas Math'!$E$10*((-0.000000001)*N1710^3+(0.000002)*N1710^2-0.0012*N1710+1.3446)+L1711*'Exhaust Gas Math'!$D$14)</f>
        <v>1100</v>
      </c>
      <c r="O1711">
        <f t="shared" si="262"/>
        <v>101325</v>
      </c>
      <c r="P1711">
        <f>((-0.0000000008)*N1711^3+(0.000003)*N1711^2-0.004*N1711+2.013)*('Exhaust Gas Math'!$E$10/(L1711+'Exhaust Gas Math'!$E$10))+(357.45*N1711^-1.004)*(L1711/(L1711+'Exhaust Gas Math'!$E$10))</f>
        <v>0.17819999999999947</v>
      </c>
      <c r="Q1711" s="9">
        <f t="shared" si="265"/>
        <v>0</v>
      </c>
      <c r="R1711" s="9">
        <f t="shared" si="266"/>
        <v>101325</v>
      </c>
      <c r="T1711">
        <f t="shared" si="263"/>
        <v>0.21337500000001</v>
      </c>
      <c r="U1711">
        <f t="shared" si="264"/>
        <v>101325</v>
      </c>
    </row>
    <row r="1712" spans="3:21" x14ac:dyDescent="0.2">
      <c r="C1712" s="1"/>
      <c r="D1712" s="1"/>
      <c r="E1712" s="1">
        <v>0.21350000000000999</v>
      </c>
      <c r="F1712" s="10">
        <f t="shared" si="256"/>
        <v>5.0332792497832485E-2</v>
      </c>
      <c r="G1712" s="9">
        <f t="shared" si="257"/>
        <v>16.113755704565836</v>
      </c>
      <c r="H1712" s="9">
        <f t="shared" si="258"/>
        <v>0</v>
      </c>
      <c r="I1712" s="9">
        <f t="shared" si="259"/>
        <v>0</v>
      </c>
      <c r="J1712" s="10">
        <f t="shared" si="260"/>
        <v>3.9769296294121147E-5</v>
      </c>
      <c r="K1712" s="9">
        <f t="shared" si="261"/>
        <v>0</v>
      </c>
      <c r="L1712" s="9">
        <f>K1712*'Exhaust Gas Math'!$C$14</f>
        <v>0</v>
      </c>
      <c r="M1712" s="9">
        <f>(L1712/'Exhaust Gas Math'!$B$14)+('Exhaust Gas Math'!$D$10)</f>
        <v>4.4059320573952224E-4</v>
      </c>
      <c r="N1712">
        <f>('Exhaust Gas Math'!$E$10*((-0.000000001)*N1711^3+(0.000002)*N1711^2-0.0012*N1711+1.3446)*$B$15+L1712*'Exhaust Gas Math'!$D$14*$B$14)/('Exhaust Gas Math'!$E$10*((-0.000000001)*N1711^3+(0.000002)*N1711^2-0.0012*N1711+1.3446)+L1712*'Exhaust Gas Math'!$D$14)</f>
        <v>1100</v>
      </c>
      <c r="O1712">
        <f t="shared" si="262"/>
        <v>101325</v>
      </c>
      <c r="P1712">
        <f>((-0.0000000008)*N1712^3+(0.000003)*N1712^2-0.004*N1712+2.013)*('Exhaust Gas Math'!$E$10/(L1712+'Exhaust Gas Math'!$E$10))+(357.45*N1712^-1.004)*(L1712/(L1712+'Exhaust Gas Math'!$E$10))</f>
        <v>0.17819999999999947</v>
      </c>
      <c r="Q1712" s="9">
        <f t="shared" si="265"/>
        <v>0</v>
      </c>
      <c r="R1712" s="9">
        <f t="shared" si="266"/>
        <v>101325</v>
      </c>
      <c r="T1712">
        <f t="shared" si="263"/>
        <v>0.21350000000000999</v>
      </c>
      <c r="U1712">
        <f t="shared" si="264"/>
        <v>101325</v>
      </c>
    </row>
    <row r="1713" spans="3:21" x14ac:dyDescent="0.2">
      <c r="C1713" s="1"/>
      <c r="D1713" s="1"/>
      <c r="E1713" s="1">
        <v>0.21362500000001</v>
      </c>
      <c r="F1713" s="10">
        <f t="shared" si="256"/>
        <v>5.2287503132218152E-2</v>
      </c>
      <c r="G1713" s="9">
        <f t="shared" si="257"/>
        <v>15.14553594196172</v>
      </c>
      <c r="H1713" s="9">
        <f t="shared" si="258"/>
        <v>0</v>
      </c>
      <c r="I1713" s="9">
        <f t="shared" si="259"/>
        <v>0</v>
      </c>
      <c r="J1713" s="10">
        <f t="shared" si="260"/>
        <v>3.9769296294121147E-5</v>
      </c>
      <c r="K1713" s="9">
        <f t="shared" si="261"/>
        <v>0</v>
      </c>
      <c r="L1713" s="9">
        <f>K1713*'Exhaust Gas Math'!$C$14</f>
        <v>0</v>
      </c>
      <c r="M1713" s="9">
        <f>(L1713/'Exhaust Gas Math'!$B$14)+('Exhaust Gas Math'!$D$10)</f>
        <v>4.4059320573952224E-4</v>
      </c>
      <c r="N1713">
        <f>('Exhaust Gas Math'!$E$10*((-0.000000001)*N1712^3+(0.000002)*N1712^2-0.0012*N1712+1.3446)*$B$15+L1713*'Exhaust Gas Math'!$D$14*$B$14)/('Exhaust Gas Math'!$E$10*((-0.000000001)*N1712^3+(0.000002)*N1712^2-0.0012*N1712+1.3446)+L1713*'Exhaust Gas Math'!$D$14)</f>
        <v>1100</v>
      </c>
      <c r="O1713">
        <f t="shared" si="262"/>
        <v>101325</v>
      </c>
      <c r="P1713">
        <f>((-0.0000000008)*N1713^3+(0.000003)*N1713^2-0.004*N1713+2.013)*('Exhaust Gas Math'!$E$10/(L1713+'Exhaust Gas Math'!$E$10))+(357.45*N1713^-1.004)*(L1713/(L1713+'Exhaust Gas Math'!$E$10))</f>
        <v>0.17819999999999947</v>
      </c>
      <c r="Q1713" s="9">
        <f t="shared" si="265"/>
        <v>0</v>
      </c>
      <c r="R1713" s="9">
        <f t="shared" si="266"/>
        <v>101325</v>
      </c>
      <c r="T1713">
        <f t="shared" si="263"/>
        <v>0.21362500000001</v>
      </c>
      <c r="U1713">
        <f t="shared" si="264"/>
        <v>101325</v>
      </c>
    </row>
    <row r="1714" spans="3:21" x14ac:dyDescent="0.2">
      <c r="C1714" s="1"/>
      <c r="D1714" s="1"/>
      <c r="E1714" s="1">
        <v>0.21375000000000999</v>
      </c>
      <c r="F1714" s="10">
        <f t="shared" si="256"/>
        <v>5.4115284963754215E-2</v>
      </c>
      <c r="G1714" s="9">
        <f t="shared" si="257"/>
        <v>14.083938913873643</v>
      </c>
      <c r="H1714" s="9">
        <f t="shared" si="258"/>
        <v>0</v>
      </c>
      <c r="I1714" s="9">
        <f t="shared" si="259"/>
        <v>0</v>
      </c>
      <c r="J1714" s="10">
        <f t="shared" si="260"/>
        <v>3.9769296294121147E-5</v>
      </c>
      <c r="K1714" s="9">
        <f t="shared" si="261"/>
        <v>0</v>
      </c>
      <c r="L1714" s="9">
        <f>K1714*'Exhaust Gas Math'!$C$14</f>
        <v>0</v>
      </c>
      <c r="M1714" s="9">
        <f>(L1714/'Exhaust Gas Math'!$B$14)+('Exhaust Gas Math'!$D$10)</f>
        <v>4.4059320573952224E-4</v>
      </c>
      <c r="N1714">
        <f>('Exhaust Gas Math'!$E$10*((-0.000000001)*N1713^3+(0.000002)*N1713^2-0.0012*N1713+1.3446)*$B$15+L1714*'Exhaust Gas Math'!$D$14*$B$14)/('Exhaust Gas Math'!$E$10*((-0.000000001)*N1713^3+(0.000002)*N1713^2-0.0012*N1713+1.3446)+L1714*'Exhaust Gas Math'!$D$14)</f>
        <v>1100</v>
      </c>
      <c r="O1714">
        <f t="shared" si="262"/>
        <v>101325</v>
      </c>
      <c r="P1714">
        <f>((-0.0000000008)*N1714^3+(0.000003)*N1714^2-0.004*N1714+2.013)*('Exhaust Gas Math'!$E$10/(L1714+'Exhaust Gas Math'!$E$10))+(357.45*N1714^-1.004)*(L1714/(L1714+'Exhaust Gas Math'!$E$10))</f>
        <v>0.17819999999999947</v>
      </c>
      <c r="Q1714" s="9">
        <f t="shared" si="265"/>
        <v>0</v>
      </c>
      <c r="R1714" s="9">
        <f t="shared" si="266"/>
        <v>101325</v>
      </c>
      <c r="T1714">
        <f t="shared" si="263"/>
        <v>0.21375000000000999</v>
      </c>
      <c r="U1714">
        <f t="shared" si="264"/>
        <v>101325</v>
      </c>
    </row>
    <row r="1715" spans="3:21" x14ac:dyDescent="0.2">
      <c r="C1715" s="1"/>
      <c r="D1715" s="1"/>
      <c r="E1715" s="1">
        <v>0.21387500000001</v>
      </c>
      <c r="F1715" s="10">
        <f t="shared" si="256"/>
        <v>5.5804869109650101E-2</v>
      </c>
      <c r="G1715" s="9">
        <f t="shared" si="257"/>
        <v>12.935509718996606</v>
      </c>
      <c r="H1715" s="9">
        <f t="shared" si="258"/>
        <v>0</v>
      </c>
      <c r="I1715" s="9">
        <f t="shared" si="259"/>
        <v>0</v>
      </c>
      <c r="J1715" s="10">
        <f t="shared" si="260"/>
        <v>3.9769296294121147E-5</v>
      </c>
      <c r="K1715" s="9">
        <f t="shared" si="261"/>
        <v>0</v>
      </c>
      <c r="L1715" s="9">
        <f>K1715*'Exhaust Gas Math'!$C$14</f>
        <v>0</v>
      </c>
      <c r="M1715" s="9">
        <f>(L1715/'Exhaust Gas Math'!$B$14)+('Exhaust Gas Math'!$D$10)</f>
        <v>4.4059320573952224E-4</v>
      </c>
      <c r="N1715">
        <f>('Exhaust Gas Math'!$E$10*((-0.000000001)*N1714^3+(0.000002)*N1714^2-0.0012*N1714+1.3446)*$B$15+L1715*'Exhaust Gas Math'!$D$14*$B$14)/('Exhaust Gas Math'!$E$10*((-0.000000001)*N1714^3+(0.000002)*N1714^2-0.0012*N1714+1.3446)+L1715*'Exhaust Gas Math'!$D$14)</f>
        <v>1100</v>
      </c>
      <c r="O1715">
        <f t="shared" si="262"/>
        <v>101325</v>
      </c>
      <c r="P1715">
        <f>((-0.0000000008)*N1715^3+(0.000003)*N1715^2-0.004*N1715+2.013)*('Exhaust Gas Math'!$E$10/(L1715+'Exhaust Gas Math'!$E$10))+(357.45*N1715^-1.004)*(L1715/(L1715+'Exhaust Gas Math'!$E$10))</f>
        <v>0.17819999999999947</v>
      </c>
      <c r="Q1715" s="9">
        <f t="shared" si="265"/>
        <v>0</v>
      </c>
      <c r="R1715" s="9">
        <f t="shared" si="266"/>
        <v>101325</v>
      </c>
      <c r="T1715">
        <f t="shared" si="263"/>
        <v>0.21387500000001</v>
      </c>
      <c r="U1715">
        <f t="shared" si="264"/>
        <v>101325</v>
      </c>
    </row>
    <row r="1716" spans="3:21" x14ac:dyDescent="0.2">
      <c r="C1716" s="1"/>
      <c r="D1716" s="1"/>
      <c r="E1716" s="1">
        <v>0.21400000000000999</v>
      </c>
      <c r="F1716" s="10">
        <f t="shared" si="256"/>
        <v>5.7345838721802642E-2</v>
      </c>
      <c r="G1716" s="9">
        <f t="shared" si="257"/>
        <v>11.707328805208482</v>
      </c>
      <c r="H1716" s="9">
        <f t="shared" si="258"/>
        <v>0</v>
      </c>
      <c r="I1716" s="9">
        <f t="shared" si="259"/>
        <v>0</v>
      </c>
      <c r="J1716" s="10">
        <f t="shared" si="260"/>
        <v>3.9769296294121147E-5</v>
      </c>
      <c r="K1716" s="9">
        <f t="shared" si="261"/>
        <v>0</v>
      </c>
      <c r="L1716" s="9">
        <f>K1716*'Exhaust Gas Math'!$C$14</f>
        <v>0</v>
      </c>
      <c r="M1716" s="9">
        <f>(L1716/'Exhaust Gas Math'!$B$14)+('Exhaust Gas Math'!$D$10)</f>
        <v>4.4059320573952224E-4</v>
      </c>
      <c r="N1716">
        <f>('Exhaust Gas Math'!$E$10*((-0.000000001)*N1715^3+(0.000002)*N1715^2-0.0012*N1715+1.3446)*$B$15+L1716*'Exhaust Gas Math'!$D$14*$B$14)/('Exhaust Gas Math'!$E$10*((-0.000000001)*N1715^3+(0.000002)*N1715^2-0.0012*N1715+1.3446)+L1716*'Exhaust Gas Math'!$D$14)</f>
        <v>1100</v>
      </c>
      <c r="O1716">
        <f t="shared" si="262"/>
        <v>101325</v>
      </c>
      <c r="P1716">
        <f>((-0.0000000008)*N1716^3+(0.000003)*N1716^2-0.004*N1716+2.013)*('Exhaust Gas Math'!$E$10/(L1716+'Exhaust Gas Math'!$E$10))+(357.45*N1716^-1.004)*(L1716/(L1716+'Exhaust Gas Math'!$E$10))</f>
        <v>0.17819999999999947</v>
      </c>
      <c r="Q1716" s="9">
        <f t="shared" si="265"/>
        <v>0</v>
      </c>
      <c r="R1716" s="9">
        <f t="shared" si="266"/>
        <v>101325</v>
      </c>
      <c r="T1716">
        <f t="shared" si="263"/>
        <v>0.21400000000000999</v>
      </c>
      <c r="U1716">
        <f t="shared" si="264"/>
        <v>101325</v>
      </c>
    </row>
    <row r="1717" spans="3:21" x14ac:dyDescent="0.2">
      <c r="C1717" s="1"/>
      <c r="D1717" s="1"/>
      <c r="E1717" s="1">
        <v>0.21412500000001</v>
      </c>
      <c r="F1717" s="10">
        <f t="shared" si="256"/>
        <v>5.8728693210128968E-2</v>
      </c>
      <c r="G1717" s="9">
        <f t="shared" si="257"/>
        <v>10.40696831625389</v>
      </c>
      <c r="H1717" s="9">
        <f t="shared" si="258"/>
        <v>0</v>
      </c>
      <c r="I1717" s="9">
        <f t="shared" si="259"/>
        <v>0</v>
      </c>
      <c r="J1717" s="10">
        <f t="shared" si="260"/>
        <v>3.9769296294121147E-5</v>
      </c>
      <c r="K1717" s="9">
        <f t="shared" si="261"/>
        <v>0</v>
      </c>
      <c r="L1717" s="9">
        <f>K1717*'Exhaust Gas Math'!$C$14</f>
        <v>0</v>
      </c>
      <c r="M1717" s="9">
        <f>(L1717/'Exhaust Gas Math'!$B$14)+('Exhaust Gas Math'!$D$10)</f>
        <v>4.4059320573952224E-4</v>
      </c>
      <c r="N1717">
        <f>('Exhaust Gas Math'!$E$10*((-0.000000001)*N1716^3+(0.000002)*N1716^2-0.0012*N1716+1.3446)*$B$15+L1717*'Exhaust Gas Math'!$D$14*$B$14)/('Exhaust Gas Math'!$E$10*((-0.000000001)*N1716^3+(0.000002)*N1716^2-0.0012*N1716+1.3446)+L1717*'Exhaust Gas Math'!$D$14)</f>
        <v>1100</v>
      </c>
      <c r="O1717">
        <f t="shared" si="262"/>
        <v>101325</v>
      </c>
      <c r="P1717">
        <f>((-0.0000000008)*N1717^3+(0.000003)*N1717^2-0.004*N1717+2.013)*('Exhaust Gas Math'!$E$10/(L1717+'Exhaust Gas Math'!$E$10))+(357.45*N1717^-1.004)*(L1717/(L1717+'Exhaust Gas Math'!$E$10))</f>
        <v>0.17819999999999947</v>
      </c>
      <c r="Q1717" s="9">
        <f t="shared" si="265"/>
        <v>0</v>
      </c>
      <c r="R1717" s="9">
        <f t="shared" si="266"/>
        <v>101325</v>
      </c>
      <c r="T1717">
        <f t="shared" si="263"/>
        <v>0.21412500000001</v>
      </c>
      <c r="U1717">
        <f t="shared" si="264"/>
        <v>101325</v>
      </c>
    </row>
    <row r="1718" spans="3:21" x14ac:dyDescent="0.2">
      <c r="C1718" s="1"/>
      <c r="D1718" s="1"/>
      <c r="E1718" s="1">
        <v>0.21425000000000999</v>
      </c>
      <c r="F1718" s="10">
        <f t="shared" si="256"/>
        <v>5.994490681686139E-2</v>
      </c>
      <c r="G1718" s="9">
        <f t="shared" si="257"/>
        <v>9.0424454069624218</v>
      </c>
      <c r="H1718" s="9">
        <f t="shared" si="258"/>
        <v>0</v>
      </c>
      <c r="I1718" s="9">
        <f t="shared" si="259"/>
        <v>0</v>
      </c>
      <c r="J1718" s="10">
        <f t="shared" si="260"/>
        <v>3.9769296294121147E-5</v>
      </c>
      <c r="K1718" s="9">
        <f t="shared" si="261"/>
        <v>0</v>
      </c>
      <c r="L1718" s="9">
        <f>K1718*'Exhaust Gas Math'!$C$14</f>
        <v>0</v>
      </c>
      <c r="M1718" s="9">
        <f>(L1718/'Exhaust Gas Math'!$B$14)+('Exhaust Gas Math'!$D$10)</f>
        <v>4.4059320573952224E-4</v>
      </c>
      <c r="N1718">
        <f>('Exhaust Gas Math'!$E$10*((-0.000000001)*N1717^3+(0.000002)*N1717^2-0.0012*N1717+1.3446)*$B$15+L1718*'Exhaust Gas Math'!$D$14*$B$14)/('Exhaust Gas Math'!$E$10*((-0.000000001)*N1717^3+(0.000002)*N1717^2-0.0012*N1717+1.3446)+L1718*'Exhaust Gas Math'!$D$14)</f>
        <v>1100</v>
      </c>
      <c r="O1718">
        <f t="shared" si="262"/>
        <v>101325</v>
      </c>
      <c r="P1718">
        <f>((-0.0000000008)*N1718^3+(0.000003)*N1718^2-0.004*N1718+2.013)*('Exhaust Gas Math'!$E$10/(L1718+'Exhaust Gas Math'!$E$10))+(357.45*N1718^-1.004)*(L1718/(L1718+'Exhaust Gas Math'!$E$10))</f>
        <v>0.17819999999999947</v>
      </c>
      <c r="Q1718" s="9">
        <f t="shared" si="265"/>
        <v>0</v>
      </c>
      <c r="R1718" s="9">
        <f t="shared" si="266"/>
        <v>101325</v>
      </c>
      <c r="T1718">
        <f t="shared" si="263"/>
        <v>0.21425000000000999</v>
      </c>
      <c r="U1718">
        <f t="shared" si="264"/>
        <v>101325</v>
      </c>
    </row>
    <row r="1719" spans="3:21" x14ac:dyDescent="0.2">
      <c r="C1719" s="1"/>
      <c r="D1719" s="1"/>
      <c r="E1719" s="1">
        <v>0.21437500000001</v>
      </c>
      <c r="F1719" s="10">
        <f t="shared" si="256"/>
        <v>6.0986981180684068E-2</v>
      </c>
      <c r="G1719" s="9">
        <f t="shared" si="257"/>
        <v>7.6221728148178034</v>
      </c>
      <c r="H1719" s="9">
        <f t="shared" si="258"/>
        <v>0</v>
      </c>
      <c r="I1719" s="9">
        <f t="shared" si="259"/>
        <v>0</v>
      </c>
      <c r="J1719" s="10">
        <f t="shared" si="260"/>
        <v>3.9769296294121147E-5</v>
      </c>
      <c r="K1719" s="9">
        <f t="shared" si="261"/>
        <v>0</v>
      </c>
      <c r="L1719" s="9">
        <f>K1719*'Exhaust Gas Math'!$C$14</f>
        <v>0</v>
      </c>
      <c r="M1719" s="9">
        <f>(L1719/'Exhaust Gas Math'!$B$14)+('Exhaust Gas Math'!$D$10)</f>
        <v>4.4059320573952224E-4</v>
      </c>
      <c r="N1719">
        <f>('Exhaust Gas Math'!$E$10*((-0.000000001)*N1718^3+(0.000002)*N1718^2-0.0012*N1718+1.3446)*$B$15+L1719*'Exhaust Gas Math'!$D$14*$B$14)/('Exhaust Gas Math'!$E$10*((-0.000000001)*N1718^3+(0.000002)*N1718^2-0.0012*N1718+1.3446)+L1719*'Exhaust Gas Math'!$D$14)</f>
        <v>1100</v>
      </c>
      <c r="O1719">
        <f t="shared" si="262"/>
        <v>101325</v>
      </c>
      <c r="P1719">
        <f>((-0.0000000008)*N1719^3+(0.000003)*N1719^2-0.004*N1719+2.013)*('Exhaust Gas Math'!$E$10/(L1719+'Exhaust Gas Math'!$E$10))+(357.45*N1719^-1.004)*(L1719/(L1719+'Exhaust Gas Math'!$E$10))</f>
        <v>0.17819999999999947</v>
      </c>
      <c r="Q1719" s="9">
        <f t="shared" si="265"/>
        <v>0</v>
      </c>
      <c r="R1719" s="9">
        <f t="shared" si="266"/>
        <v>101325</v>
      </c>
      <c r="T1719">
        <f t="shared" si="263"/>
        <v>0.21437500000001</v>
      </c>
      <c r="U1719">
        <f t="shared" si="264"/>
        <v>101325</v>
      </c>
    </row>
    <row r="1720" spans="3:21" x14ac:dyDescent="0.2">
      <c r="C1720" s="1"/>
      <c r="D1720" s="1"/>
      <c r="E1720" s="1">
        <v>0.21450000000000999</v>
      </c>
      <c r="F1720" s="10">
        <f t="shared" si="256"/>
        <v>6.1848491566617932E-2</v>
      </c>
      <c r="G1720" s="9">
        <f t="shared" si="257"/>
        <v>6.1549069926406759</v>
      </c>
      <c r="H1720" s="9">
        <f t="shared" si="258"/>
        <v>0</v>
      </c>
      <c r="I1720" s="9">
        <f t="shared" si="259"/>
        <v>0</v>
      </c>
      <c r="J1720" s="10">
        <f t="shared" si="260"/>
        <v>3.9769296294121147E-5</v>
      </c>
      <c r="K1720" s="9">
        <f t="shared" si="261"/>
        <v>0</v>
      </c>
      <c r="L1720" s="9">
        <f>K1720*'Exhaust Gas Math'!$C$14</f>
        <v>0</v>
      </c>
      <c r="M1720" s="9">
        <f>(L1720/'Exhaust Gas Math'!$B$14)+('Exhaust Gas Math'!$D$10)</f>
        <v>4.4059320573952224E-4</v>
      </c>
      <c r="N1720">
        <f>('Exhaust Gas Math'!$E$10*((-0.000000001)*N1719^3+(0.000002)*N1719^2-0.0012*N1719+1.3446)*$B$15+L1720*'Exhaust Gas Math'!$D$14*$B$14)/('Exhaust Gas Math'!$E$10*((-0.000000001)*N1719^3+(0.000002)*N1719^2-0.0012*N1719+1.3446)+L1720*'Exhaust Gas Math'!$D$14)</f>
        <v>1100</v>
      </c>
      <c r="O1720">
        <f t="shared" si="262"/>
        <v>101325</v>
      </c>
      <c r="P1720">
        <f>((-0.0000000008)*N1720^3+(0.000003)*N1720^2-0.004*N1720+2.013)*('Exhaust Gas Math'!$E$10/(L1720+'Exhaust Gas Math'!$E$10))+(357.45*N1720^-1.004)*(L1720/(L1720+'Exhaust Gas Math'!$E$10))</f>
        <v>0.17819999999999947</v>
      </c>
      <c r="Q1720" s="9">
        <f t="shared" si="265"/>
        <v>0</v>
      </c>
      <c r="R1720" s="9">
        <f t="shared" si="266"/>
        <v>101325</v>
      </c>
      <c r="T1720">
        <f t="shared" si="263"/>
        <v>0.21450000000000999</v>
      </c>
      <c r="U1720">
        <f t="shared" si="264"/>
        <v>101325</v>
      </c>
    </row>
    <row r="1721" spans="3:21" x14ac:dyDescent="0.2">
      <c r="C1721" s="1"/>
      <c r="D1721" s="1"/>
      <c r="E1721" s="1">
        <v>0.21462500000001</v>
      </c>
      <c r="F1721" s="10">
        <f t="shared" si="256"/>
        <v>6.2524126476652828E-2</v>
      </c>
      <c r="G1721" s="9">
        <f t="shared" si="257"/>
        <v>4.6496941221396568</v>
      </c>
      <c r="H1721" s="9">
        <f t="shared" si="258"/>
        <v>0</v>
      </c>
      <c r="I1721" s="9">
        <f t="shared" si="259"/>
        <v>0</v>
      </c>
      <c r="J1721" s="10">
        <f t="shared" si="260"/>
        <v>3.9769296294121147E-5</v>
      </c>
      <c r="K1721" s="9">
        <f t="shared" si="261"/>
        <v>0</v>
      </c>
      <c r="L1721" s="9">
        <f>K1721*'Exhaust Gas Math'!$C$14</f>
        <v>0</v>
      </c>
      <c r="M1721" s="9">
        <f>(L1721/'Exhaust Gas Math'!$B$14)+('Exhaust Gas Math'!$D$10)</f>
        <v>4.4059320573952224E-4</v>
      </c>
      <c r="N1721">
        <f>('Exhaust Gas Math'!$E$10*((-0.000000001)*N1720^3+(0.000002)*N1720^2-0.0012*N1720+1.3446)*$B$15+L1721*'Exhaust Gas Math'!$D$14*$B$14)/('Exhaust Gas Math'!$E$10*((-0.000000001)*N1720^3+(0.000002)*N1720^2-0.0012*N1720+1.3446)+L1721*'Exhaust Gas Math'!$D$14)</f>
        <v>1100</v>
      </c>
      <c r="O1721">
        <f t="shared" si="262"/>
        <v>101325</v>
      </c>
      <c r="P1721">
        <f>((-0.0000000008)*N1721^3+(0.000003)*N1721^2-0.004*N1721+2.013)*('Exhaust Gas Math'!$E$10/(L1721+'Exhaust Gas Math'!$E$10))+(357.45*N1721^-1.004)*(L1721/(L1721+'Exhaust Gas Math'!$E$10))</f>
        <v>0.17819999999999947</v>
      </c>
      <c r="Q1721" s="9">
        <f t="shared" si="265"/>
        <v>0</v>
      </c>
      <c r="R1721" s="9">
        <f t="shared" si="266"/>
        <v>101325</v>
      </c>
      <c r="T1721">
        <f t="shared" si="263"/>
        <v>0.21462500000001</v>
      </c>
      <c r="U1721">
        <f t="shared" si="264"/>
        <v>101325</v>
      </c>
    </row>
    <row r="1722" spans="3:21" x14ac:dyDescent="0.2">
      <c r="C1722" s="1"/>
      <c r="D1722" s="1"/>
      <c r="E1722" s="1">
        <v>0.21475000000000999</v>
      </c>
      <c r="F1722" s="10">
        <f t="shared" si="256"/>
        <v>6.3009720396897007E-2</v>
      </c>
      <c r="G1722" s="9">
        <f t="shared" si="257"/>
        <v>3.1158143411954535</v>
      </c>
      <c r="H1722" s="9">
        <f t="shared" si="258"/>
        <v>0</v>
      </c>
      <c r="I1722" s="9">
        <f t="shared" si="259"/>
        <v>0</v>
      </c>
      <c r="J1722" s="10">
        <f t="shared" si="260"/>
        <v>3.9769296294121147E-5</v>
      </c>
      <c r="K1722" s="9">
        <f t="shared" si="261"/>
        <v>0</v>
      </c>
      <c r="L1722" s="9">
        <f>K1722*'Exhaust Gas Math'!$C$14</f>
        <v>0</v>
      </c>
      <c r="M1722" s="9">
        <f>(L1722/'Exhaust Gas Math'!$B$14)+('Exhaust Gas Math'!$D$10)</f>
        <v>4.4059320573952224E-4</v>
      </c>
      <c r="N1722">
        <f>('Exhaust Gas Math'!$E$10*((-0.000000001)*N1721^3+(0.000002)*N1721^2-0.0012*N1721+1.3446)*$B$15+L1722*'Exhaust Gas Math'!$D$14*$B$14)/('Exhaust Gas Math'!$E$10*((-0.000000001)*N1721^3+(0.000002)*N1721^2-0.0012*N1721+1.3446)+L1722*'Exhaust Gas Math'!$D$14)</f>
        <v>1100</v>
      </c>
      <c r="O1722">
        <f t="shared" si="262"/>
        <v>101325</v>
      </c>
      <c r="P1722">
        <f>((-0.0000000008)*N1722^3+(0.000003)*N1722^2-0.004*N1722+2.013)*('Exhaust Gas Math'!$E$10/(L1722+'Exhaust Gas Math'!$E$10))+(357.45*N1722^-1.004)*(L1722/(L1722+'Exhaust Gas Math'!$E$10))</f>
        <v>0.17819999999999947</v>
      </c>
      <c r="Q1722" s="9">
        <f t="shared" si="265"/>
        <v>0</v>
      </c>
      <c r="R1722" s="9">
        <f t="shared" si="266"/>
        <v>101325</v>
      </c>
      <c r="T1722">
        <f t="shared" si="263"/>
        <v>0.21475000000000999</v>
      </c>
      <c r="U1722">
        <f t="shared" si="264"/>
        <v>101325</v>
      </c>
    </row>
    <row r="1723" spans="3:21" x14ac:dyDescent="0.2">
      <c r="C1723" s="1"/>
      <c r="D1723" s="1"/>
      <c r="E1723" s="1">
        <v>0.21487500000001</v>
      </c>
      <c r="F1723" s="10">
        <f t="shared" si="256"/>
        <v>6.3302279479355766E-2</v>
      </c>
      <c r="G1723" s="9">
        <f t="shared" si="257"/>
        <v>1.5627245287243727</v>
      </c>
      <c r="H1723" s="9">
        <f t="shared" si="258"/>
        <v>0</v>
      </c>
      <c r="I1723" s="9">
        <f t="shared" si="259"/>
        <v>0</v>
      </c>
      <c r="J1723" s="10">
        <f t="shared" si="260"/>
        <v>3.9769296294121147E-5</v>
      </c>
      <c r="K1723" s="9">
        <f t="shared" si="261"/>
        <v>0</v>
      </c>
      <c r="L1723" s="9">
        <f>K1723*'Exhaust Gas Math'!$C$14</f>
        <v>0</v>
      </c>
      <c r="M1723" s="9">
        <f>(L1723/'Exhaust Gas Math'!$B$14)+('Exhaust Gas Math'!$D$10)</f>
        <v>4.4059320573952224E-4</v>
      </c>
      <c r="N1723">
        <f>('Exhaust Gas Math'!$E$10*((-0.000000001)*N1722^3+(0.000002)*N1722^2-0.0012*N1722+1.3446)*$B$15+L1723*'Exhaust Gas Math'!$D$14*$B$14)/('Exhaust Gas Math'!$E$10*((-0.000000001)*N1722^3+(0.000002)*N1722^2-0.0012*N1722+1.3446)+L1723*'Exhaust Gas Math'!$D$14)</f>
        <v>1100</v>
      </c>
      <c r="O1723">
        <f t="shared" si="262"/>
        <v>101325</v>
      </c>
      <c r="P1723">
        <f>((-0.0000000008)*N1723^3+(0.000003)*N1723^2-0.004*N1723+2.013)*('Exhaust Gas Math'!$E$10/(L1723+'Exhaust Gas Math'!$E$10))+(357.45*N1723^-1.004)*(L1723/(L1723+'Exhaust Gas Math'!$E$10))</f>
        <v>0.17819999999999947</v>
      </c>
      <c r="Q1723" s="9">
        <f t="shared" si="265"/>
        <v>0</v>
      </c>
      <c r="R1723" s="9">
        <f t="shared" si="266"/>
        <v>101325</v>
      </c>
      <c r="T1723">
        <f t="shared" si="263"/>
        <v>0.21487500000001</v>
      </c>
      <c r="U1723">
        <f t="shared" si="264"/>
        <v>101325</v>
      </c>
    </row>
    <row r="1724" spans="3:21" x14ac:dyDescent="0.2">
      <c r="C1724" s="1"/>
      <c r="D1724" s="1"/>
      <c r="E1724" s="1">
        <v>0.21500000000000999</v>
      </c>
      <c r="F1724" s="10">
        <f t="shared" si="256"/>
        <v>6.3399999999999998E-2</v>
      </c>
      <c r="G1724" s="9">
        <f t="shared" si="257"/>
        <v>-1.2493130586102422E-10</v>
      </c>
      <c r="H1724" s="9">
        <f t="shared" si="258"/>
        <v>0</v>
      </c>
      <c r="I1724" s="9">
        <f t="shared" si="259"/>
        <v>0</v>
      </c>
      <c r="J1724" s="10">
        <f t="shared" si="260"/>
        <v>3.9769296294121147E-5</v>
      </c>
      <c r="K1724" s="9">
        <f t="shared" si="261"/>
        <v>0</v>
      </c>
      <c r="L1724" s="9">
        <f>K1724*'Exhaust Gas Math'!$C$14</f>
        <v>0</v>
      </c>
      <c r="M1724" s="9">
        <f>(L1724/'Exhaust Gas Math'!$B$14)+('Exhaust Gas Math'!$D$10)</f>
        <v>4.4059320573952224E-4</v>
      </c>
      <c r="N1724">
        <f>('Exhaust Gas Math'!$E$10*((-0.000000001)*N1723^3+(0.000002)*N1723^2-0.0012*N1723+1.3446)*$B$15+L1724*'Exhaust Gas Math'!$D$14*$B$14)/('Exhaust Gas Math'!$E$10*((-0.000000001)*N1723^3+(0.000002)*N1723^2-0.0012*N1723+1.3446)+L1724*'Exhaust Gas Math'!$D$14)</f>
        <v>1100</v>
      </c>
      <c r="O1724">
        <f t="shared" si="262"/>
        <v>101325</v>
      </c>
      <c r="P1724">
        <f>((-0.0000000008)*N1724^3+(0.000003)*N1724^2-0.004*N1724+2.013)*('Exhaust Gas Math'!$E$10/(L1724+'Exhaust Gas Math'!$E$10))+(357.45*N1724^-1.004)*(L1724/(L1724+'Exhaust Gas Math'!$E$10))</f>
        <v>0.17819999999999947</v>
      </c>
      <c r="Q1724" s="9">
        <f t="shared" si="265"/>
        <v>0</v>
      </c>
      <c r="R1724" s="9">
        <f t="shared" si="266"/>
        <v>101325</v>
      </c>
      <c r="T1724">
        <f t="shared" si="263"/>
        <v>0.21500000000000999</v>
      </c>
      <c r="U1724">
        <f t="shared" si="264"/>
        <v>101325</v>
      </c>
    </row>
    <row r="1725" spans="3:21" x14ac:dyDescent="0.2">
      <c r="C1725" s="1"/>
      <c r="D1725" s="1"/>
      <c r="E1725" s="1">
        <v>0.21512500000001</v>
      </c>
      <c r="F1725" s="10">
        <f t="shared" si="256"/>
        <v>6.3302279479324486E-2</v>
      </c>
      <c r="G1725" s="9">
        <f t="shared" si="257"/>
        <v>-1.5627245289740295</v>
      </c>
      <c r="H1725" s="9">
        <f t="shared" si="258"/>
        <v>0</v>
      </c>
      <c r="I1725" s="9">
        <f t="shared" si="259"/>
        <v>0</v>
      </c>
      <c r="J1725" s="10">
        <f t="shared" si="260"/>
        <v>3.9769296294121147E-5</v>
      </c>
      <c r="K1725" s="9">
        <f t="shared" si="261"/>
        <v>0</v>
      </c>
      <c r="L1725" s="9">
        <f>K1725*'Exhaust Gas Math'!$C$14</f>
        <v>0</v>
      </c>
      <c r="M1725" s="9">
        <f>(L1725/'Exhaust Gas Math'!$B$14)+('Exhaust Gas Math'!$D$10)</f>
        <v>4.4059320573952224E-4</v>
      </c>
      <c r="N1725">
        <f>('Exhaust Gas Math'!$E$10*((-0.000000001)*N1724^3+(0.000002)*N1724^2-0.0012*N1724+1.3446)*$B$15+L1725*'Exhaust Gas Math'!$D$14*$B$14)/('Exhaust Gas Math'!$E$10*((-0.000000001)*N1724^3+(0.000002)*N1724^2-0.0012*N1724+1.3446)+L1725*'Exhaust Gas Math'!$D$14)</f>
        <v>1100</v>
      </c>
      <c r="O1725">
        <f t="shared" si="262"/>
        <v>101325</v>
      </c>
      <c r="P1725">
        <f>((-0.0000000008)*N1725^3+(0.000003)*N1725^2-0.004*N1725+2.013)*('Exhaust Gas Math'!$E$10/(L1725+'Exhaust Gas Math'!$E$10))+(357.45*N1725^-1.004)*(L1725/(L1725+'Exhaust Gas Math'!$E$10))</f>
        <v>0.17819999999999947</v>
      </c>
      <c r="Q1725" s="9">
        <f t="shared" si="265"/>
        <v>0</v>
      </c>
      <c r="R1725" s="9">
        <f t="shared" si="266"/>
        <v>101325</v>
      </c>
      <c r="T1725">
        <f t="shared" si="263"/>
        <v>0.21512500000001</v>
      </c>
      <c r="U1725">
        <f t="shared" si="264"/>
        <v>101325</v>
      </c>
    </row>
    <row r="1726" spans="3:21" x14ac:dyDescent="0.2">
      <c r="C1726" s="1"/>
      <c r="D1726" s="1"/>
      <c r="E1726" s="1">
        <v>0.21525000000000999</v>
      </c>
      <c r="F1726" s="10">
        <f t="shared" si="256"/>
        <v>6.3009720396834792E-2</v>
      </c>
      <c r="G1726" s="9">
        <f t="shared" si="257"/>
        <v>-3.1158143414422397</v>
      </c>
      <c r="H1726" s="9">
        <f t="shared" si="258"/>
        <v>0</v>
      </c>
      <c r="I1726" s="9">
        <f t="shared" si="259"/>
        <v>0</v>
      </c>
      <c r="J1726" s="10">
        <f t="shared" si="260"/>
        <v>3.9769296294121147E-5</v>
      </c>
      <c r="K1726" s="9">
        <f t="shared" si="261"/>
        <v>0</v>
      </c>
      <c r="L1726" s="9">
        <f>K1726*'Exhaust Gas Math'!$C$14</f>
        <v>0</v>
      </c>
      <c r="M1726" s="9">
        <f>(L1726/'Exhaust Gas Math'!$B$14)+('Exhaust Gas Math'!$D$10)</f>
        <v>4.4059320573952224E-4</v>
      </c>
      <c r="N1726">
        <f>('Exhaust Gas Math'!$E$10*((-0.000000001)*N1725^3+(0.000002)*N1725^2-0.0012*N1725+1.3446)*$B$15+L1726*'Exhaust Gas Math'!$D$14*$B$14)/('Exhaust Gas Math'!$E$10*((-0.000000001)*N1725^3+(0.000002)*N1725^2-0.0012*N1725+1.3446)+L1726*'Exhaust Gas Math'!$D$14)</f>
        <v>1100</v>
      </c>
      <c r="O1726">
        <f t="shared" si="262"/>
        <v>101325</v>
      </c>
      <c r="P1726">
        <f>((-0.0000000008)*N1726^3+(0.000003)*N1726^2-0.004*N1726+2.013)*('Exhaust Gas Math'!$E$10/(L1726+'Exhaust Gas Math'!$E$10))+(357.45*N1726^-1.004)*(L1726/(L1726+'Exhaust Gas Math'!$E$10))</f>
        <v>0.17819999999999947</v>
      </c>
      <c r="Q1726" s="9">
        <f t="shared" si="265"/>
        <v>0</v>
      </c>
      <c r="R1726" s="9">
        <f t="shared" si="266"/>
        <v>101325</v>
      </c>
      <c r="T1726">
        <f t="shared" si="263"/>
        <v>0.21525000000000999</v>
      </c>
      <c r="U1726">
        <f t="shared" si="264"/>
        <v>101325</v>
      </c>
    </row>
    <row r="1727" spans="3:21" x14ac:dyDescent="0.2">
      <c r="C1727" s="1"/>
      <c r="D1727" s="1"/>
      <c r="E1727" s="1">
        <v>0.21537500000001</v>
      </c>
      <c r="F1727" s="10">
        <f t="shared" si="256"/>
        <v>6.2524126476559791E-2</v>
      </c>
      <c r="G1727" s="9">
        <f t="shared" si="257"/>
        <v>-4.6496941223831669</v>
      </c>
      <c r="H1727" s="9">
        <f t="shared" si="258"/>
        <v>0</v>
      </c>
      <c r="I1727" s="9">
        <f t="shared" si="259"/>
        <v>0</v>
      </c>
      <c r="J1727" s="10">
        <f t="shared" si="260"/>
        <v>3.9769296294121147E-5</v>
      </c>
      <c r="K1727" s="9">
        <f t="shared" si="261"/>
        <v>0</v>
      </c>
      <c r="L1727" s="9">
        <f>K1727*'Exhaust Gas Math'!$C$14</f>
        <v>0</v>
      </c>
      <c r="M1727" s="9">
        <f>(L1727/'Exhaust Gas Math'!$B$14)+('Exhaust Gas Math'!$D$10)</f>
        <v>4.4059320573952224E-4</v>
      </c>
      <c r="N1727">
        <f>('Exhaust Gas Math'!$E$10*((-0.000000001)*N1726^3+(0.000002)*N1726^2-0.0012*N1726+1.3446)*$B$15+L1727*'Exhaust Gas Math'!$D$14*$B$14)/('Exhaust Gas Math'!$E$10*((-0.000000001)*N1726^3+(0.000002)*N1726^2-0.0012*N1726+1.3446)+L1727*'Exhaust Gas Math'!$D$14)</f>
        <v>1100</v>
      </c>
      <c r="O1727">
        <f t="shared" si="262"/>
        <v>101325</v>
      </c>
      <c r="P1727">
        <f>((-0.0000000008)*N1727^3+(0.000003)*N1727^2-0.004*N1727+2.013)*('Exhaust Gas Math'!$E$10/(L1727+'Exhaust Gas Math'!$E$10))+(357.45*N1727^-1.004)*(L1727/(L1727+'Exhaust Gas Math'!$E$10))</f>
        <v>0.17819999999999947</v>
      </c>
      <c r="Q1727" s="9">
        <f t="shared" si="265"/>
        <v>0</v>
      </c>
      <c r="R1727" s="9">
        <f t="shared" si="266"/>
        <v>101325</v>
      </c>
      <c r="T1727">
        <f t="shared" si="263"/>
        <v>0.21537500000001</v>
      </c>
      <c r="U1727">
        <f t="shared" si="264"/>
        <v>101325</v>
      </c>
    </row>
    <row r="1728" spans="3:21" x14ac:dyDescent="0.2">
      <c r="C1728" s="1"/>
      <c r="D1728" s="1"/>
      <c r="E1728" s="1">
        <v>0.21550000000000999</v>
      </c>
      <c r="F1728" s="10">
        <f t="shared" si="256"/>
        <v>6.1848491566494773E-2</v>
      </c>
      <c r="G1728" s="9">
        <f t="shared" si="257"/>
        <v>-6.154906992878848</v>
      </c>
      <c r="H1728" s="9">
        <f t="shared" si="258"/>
        <v>0</v>
      </c>
      <c r="I1728" s="9">
        <f t="shared" si="259"/>
        <v>0</v>
      </c>
      <c r="J1728" s="10">
        <f t="shared" si="260"/>
        <v>3.9769296294121147E-5</v>
      </c>
      <c r="K1728" s="9">
        <f t="shared" si="261"/>
        <v>0</v>
      </c>
      <c r="L1728" s="9">
        <f>K1728*'Exhaust Gas Math'!$C$14</f>
        <v>0</v>
      </c>
      <c r="M1728" s="9">
        <f>(L1728/'Exhaust Gas Math'!$B$14)+('Exhaust Gas Math'!$D$10)</f>
        <v>4.4059320573952224E-4</v>
      </c>
      <c r="N1728">
        <f>('Exhaust Gas Math'!$E$10*((-0.000000001)*N1727^3+(0.000002)*N1727^2-0.0012*N1727+1.3446)*$B$15+L1728*'Exhaust Gas Math'!$D$14*$B$14)/('Exhaust Gas Math'!$E$10*((-0.000000001)*N1727^3+(0.000002)*N1727^2-0.0012*N1727+1.3446)+L1728*'Exhaust Gas Math'!$D$14)</f>
        <v>1100</v>
      </c>
      <c r="O1728">
        <f t="shared" si="262"/>
        <v>101325</v>
      </c>
      <c r="P1728">
        <f>((-0.0000000008)*N1728^3+(0.000003)*N1728^2-0.004*N1728+2.013)*('Exhaust Gas Math'!$E$10/(L1728+'Exhaust Gas Math'!$E$10))+(357.45*N1728^-1.004)*(L1728/(L1728+'Exhaust Gas Math'!$E$10))</f>
        <v>0.17819999999999947</v>
      </c>
      <c r="Q1728" s="9">
        <f t="shared" si="265"/>
        <v>0</v>
      </c>
      <c r="R1728" s="9">
        <f t="shared" si="266"/>
        <v>101325</v>
      </c>
      <c r="T1728">
        <f t="shared" si="263"/>
        <v>0.21550000000000999</v>
      </c>
      <c r="U1728">
        <f t="shared" si="264"/>
        <v>101325</v>
      </c>
    </row>
    <row r="1729" spans="3:21" x14ac:dyDescent="0.2">
      <c r="C1729" s="1"/>
      <c r="D1729" s="1"/>
      <c r="E1729" s="1">
        <v>0.21562500000001</v>
      </c>
      <c r="F1729" s="10">
        <f t="shared" si="256"/>
        <v>6.0986981180531544E-2</v>
      </c>
      <c r="G1729" s="9">
        <f t="shared" si="257"/>
        <v>-7.6221728150491694</v>
      </c>
      <c r="H1729" s="9">
        <f t="shared" si="258"/>
        <v>0</v>
      </c>
      <c r="I1729" s="9">
        <f t="shared" si="259"/>
        <v>0</v>
      </c>
      <c r="J1729" s="10">
        <f t="shared" si="260"/>
        <v>3.9769296294121147E-5</v>
      </c>
      <c r="K1729" s="9">
        <f t="shared" si="261"/>
        <v>0</v>
      </c>
      <c r="L1729" s="9">
        <f>K1729*'Exhaust Gas Math'!$C$14</f>
        <v>0</v>
      </c>
      <c r="M1729" s="9">
        <f>(L1729/'Exhaust Gas Math'!$B$14)+('Exhaust Gas Math'!$D$10)</f>
        <v>4.4059320573952224E-4</v>
      </c>
      <c r="N1729">
        <f>('Exhaust Gas Math'!$E$10*((-0.000000001)*N1728^3+(0.000002)*N1728^2-0.0012*N1728+1.3446)*$B$15+L1729*'Exhaust Gas Math'!$D$14*$B$14)/('Exhaust Gas Math'!$E$10*((-0.000000001)*N1728^3+(0.000002)*N1728^2-0.0012*N1728+1.3446)+L1729*'Exhaust Gas Math'!$D$14)</f>
        <v>1100</v>
      </c>
      <c r="O1729">
        <f t="shared" si="262"/>
        <v>101325</v>
      </c>
      <c r="P1729">
        <f>((-0.0000000008)*N1729^3+(0.000003)*N1729^2-0.004*N1729+2.013)*('Exhaust Gas Math'!$E$10/(L1729+'Exhaust Gas Math'!$E$10))+(357.45*N1729^-1.004)*(L1729/(L1729+'Exhaust Gas Math'!$E$10))</f>
        <v>0.17819999999999947</v>
      </c>
      <c r="Q1729" s="9">
        <f t="shared" si="265"/>
        <v>0</v>
      </c>
      <c r="R1729" s="9">
        <f t="shared" si="266"/>
        <v>101325</v>
      </c>
      <c r="T1729">
        <f t="shared" si="263"/>
        <v>0.21562500000001</v>
      </c>
      <c r="U1729">
        <f t="shared" si="264"/>
        <v>101325</v>
      </c>
    </row>
    <row r="1730" spans="3:21" x14ac:dyDescent="0.2">
      <c r="C1730" s="1"/>
      <c r="D1730" s="1"/>
      <c r="E1730" s="1">
        <v>0.21575000000000999</v>
      </c>
      <c r="F1730" s="10">
        <f t="shared" si="256"/>
        <v>5.9944906816680854E-2</v>
      </c>
      <c r="G1730" s="9">
        <f t="shared" si="257"/>
        <v>-9.0424454071850509</v>
      </c>
      <c r="H1730" s="9">
        <f t="shared" si="258"/>
        <v>0</v>
      </c>
      <c r="I1730" s="9">
        <f t="shared" si="259"/>
        <v>0</v>
      </c>
      <c r="J1730" s="10">
        <f t="shared" si="260"/>
        <v>3.9769296294121147E-5</v>
      </c>
      <c r="K1730" s="9">
        <f t="shared" si="261"/>
        <v>0</v>
      </c>
      <c r="L1730" s="9">
        <f>K1730*'Exhaust Gas Math'!$C$14</f>
        <v>0</v>
      </c>
      <c r="M1730" s="9">
        <f>(L1730/'Exhaust Gas Math'!$B$14)+('Exhaust Gas Math'!$D$10)</f>
        <v>4.4059320573952224E-4</v>
      </c>
      <c r="N1730">
        <f>('Exhaust Gas Math'!$E$10*((-0.000000001)*N1729^3+(0.000002)*N1729^2-0.0012*N1729+1.3446)*$B$15+L1730*'Exhaust Gas Math'!$D$14*$B$14)/('Exhaust Gas Math'!$E$10*((-0.000000001)*N1729^3+(0.000002)*N1729^2-0.0012*N1729+1.3446)+L1730*'Exhaust Gas Math'!$D$14)</f>
        <v>1100</v>
      </c>
      <c r="O1730">
        <f t="shared" si="262"/>
        <v>101325</v>
      </c>
      <c r="P1730">
        <f>((-0.0000000008)*N1730^3+(0.000003)*N1730^2-0.004*N1730+2.013)*('Exhaust Gas Math'!$E$10/(L1730+'Exhaust Gas Math'!$E$10))+(357.45*N1730^-1.004)*(L1730/(L1730+'Exhaust Gas Math'!$E$10))</f>
        <v>0.17819999999999947</v>
      </c>
      <c r="Q1730" s="9">
        <f t="shared" si="265"/>
        <v>0</v>
      </c>
      <c r="R1730" s="9">
        <f t="shared" si="266"/>
        <v>101325</v>
      </c>
      <c r="T1730">
        <f t="shared" si="263"/>
        <v>0.21575000000000999</v>
      </c>
      <c r="U1730">
        <f t="shared" si="264"/>
        <v>101325</v>
      </c>
    </row>
    <row r="1731" spans="3:21" x14ac:dyDescent="0.2">
      <c r="C1731" s="1"/>
      <c r="D1731" s="1"/>
      <c r="E1731" s="1">
        <v>0.21587500000001</v>
      </c>
      <c r="F1731" s="10">
        <f t="shared" si="256"/>
        <v>5.8728693209920718E-2</v>
      </c>
      <c r="G1731" s="9">
        <f t="shared" si="257"/>
        <v>-10.406968316467415</v>
      </c>
      <c r="H1731" s="9">
        <f t="shared" si="258"/>
        <v>0</v>
      </c>
      <c r="I1731" s="9">
        <f t="shared" si="259"/>
        <v>0</v>
      </c>
      <c r="J1731" s="10">
        <f t="shared" si="260"/>
        <v>3.9769296294121147E-5</v>
      </c>
      <c r="K1731" s="9">
        <f t="shared" si="261"/>
        <v>0</v>
      </c>
      <c r="L1731" s="9">
        <f>K1731*'Exhaust Gas Math'!$C$14</f>
        <v>0</v>
      </c>
      <c r="M1731" s="9">
        <f>(L1731/'Exhaust Gas Math'!$B$14)+('Exhaust Gas Math'!$D$10)</f>
        <v>4.4059320573952224E-4</v>
      </c>
      <c r="N1731">
        <f>('Exhaust Gas Math'!$E$10*((-0.000000001)*N1730^3+(0.000002)*N1730^2-0.0012*N1730+1.3446)*$B$15+L1731*'Exhaust Gas Math'!$D$14*$B$14)/('Exhaust Gas Math'!$E$10*((-0.000000001)*N1730^3+(0.000002)*N1730^2-0.0012*N1730+1.3446)+L1731*'Exhaust Gas Math'!$D$14)</f>
        <v>1100</v>
      </c>
      <c r="O1731">
        <f t="shared" si="262"/>
        <v>101325</v>
      </c>
      <c r="P1731">
        <f>((-0.0000000008)*N1731^3+(0.000003)*N1731^2-0.004*N1731+2.013)*('Exhaust Gas Math'!$E$10/(L1731+'Exhaust Gas Math'!$E$10))+(357.45*N1731^-1.004)*(L1731/(L1731+'Exhaust Gas Math'!$E$10))</f>
        <v>0.17819999999999947</v>
      </c>
      <c r="Q1731" s="9">
        <f t="shared" si="265"/>
        <v>0</v>
      </c>
      <c r="R1731" s="9">
        <f t="shared" si="266"/>
        <v>101325</v>
      </c>
      <c r="T1731">
        <f t="shared" si="263"/>
        <v>0.21587500000001</v>
      </c>
      <c r="U1731">
        <f t="shared" si="264"/>
        <v>101325</v>
      </c>
    </row>
    <row r="1732" spans="3:21" x14ac:dyDescent="0.2">
      <c r="C1732" s="1"/>
      <c r="D1732" s="1"/>
      <c r="E1732" s="1">
        <v>0.21600000000001099</v>
      </c>
      <c r="F1732" s="10">
        <f t="shared" ref="F1732:F1795" si="267">-(($B$3/1000)/2)*COS($B$10*E1732)+(($B$3/1000)/2)</f>
        <v>5.7345838721557241E-2</v>
      </c>
      <c r="G1732" s="9">
        <f t="shared" ref="G1732:G1795" si="268">($B$3/1000/2)*$B$10*SIN($B$10*E1732)</f>
        <v>-11.707328805420701</v>
      </c>
      <c r="H1732" s="9">
        <f t="shared" ref="H1732:H1795" si="269">IF(MOD(E1732,(1/($B$9/2)))&lt;=(1/($B$9*2)),1,0)</f>
        <v>0</v>
      </c>
      <c r="I1732" s="9">
        <f t="shared" ref="I1732:I1795" si="270">F1732*$B$4*H1732</f>
        <v>0</v>
      </c>
      <c r="J1732" s="10">
        <f t="shared" ref="J1732:J1795" si="271">$B$7+H1732*I1732</f>
        <v>3.9769296294121147E-5</v>
      </c>
      <c r="K1732" s="9">
        <f t="shared" ref="K1732:K1795" si="272">(I1732)*$B$11*H1732</f>
        <v>0</v>
      </c>
      <c r="L1732" s="9">
        <f>K1732*'Exhaust Gas Math'!$C$14</f>
        <v>0</v>
      </c>
      <c r="M1732" s="9">
        <f>(L1732/'Exhaust Gas Math'!$B$14)+('Exhaust Gas Math'!$D$10)</f>
        <v>4.4059320573952224E-4</v>
      </c>
      <c r="N1732">
        <f>('Exhaust Gas Math'!$E$10*((-0.000000001)*N1731^3+(0.000002)*N1731^2-0.0012*N1731+1.3446)*$B$15+L1732*'Exhaust Gas Math'!$D$14*$B$14)/('Exhaust Gas Math'!$E$10*((-0.000000001)*N1731^3+(0.000002)*N1731^2-0.0012*N1731+1.3446)+L1732*'Exhaust Gas Math'!$D$14)</f>
        <v>1100</v>
      </c>
      <c r="O1732">
        <f t="shared" ref="O1732:O1795" si="273">(M1732*$B$12*N1732)/J1732</f>
        <v>101325</v>
      </c>
      <c r="P1732">
        <f>((-0.0000000008)*N1732^3+(0.000003)*N1732^2-0.004*N1732+2.013)*('Exhaust Gas Math'!$E$10/(L1732+'Exhaust Gas Math'!$E$10))+(357.45*N1732^-1.004)*(L1732/(L1732+'Exhaust Gas Math'!$E$10))</f>
        <v>0.17819999999999947</v>
      </c>
      <c r="Q1732" s="9">
        <f t="shared" si="265"/>
        <v>0</v>
      </c>
      <c r="R1732" s="9">
        <f t="shared" si="266"/>
        <v>101325</v>
      </c>
      <c r="T1732">
        <f t="shared" ref="T1732:T1795" si="274">E1732</f>
        <v>0.21600000000001099</v>
      </c>
      <c r="U1732">
        <f t="shared" ref="U1732:U1795" si="275">R1732</f>
        <v>101325</v>
      </c>
    </row>
    <row r="1733" spans="3:21" x14ac:dyDescent="0.2">
      <c r="C1733" s="1"/>
      <c r="D1733" s="1"/>
      <c r="E1733" s="1">
        <v>0.216125000000011</v>
      </c>
      <c r="F1733" s="10">
        <f t="shared" si="267"/>
        <v>5.5804869109378374E-2</v>
      </c>
      <c r="G1733" s="9">
        <f t="shared" si="268"/>
        <v>-12.935509719196501</v>
      </c>
      <c r="H1733" s="9">
        <f t="shared" si="269"/>
        <v>0</v>
      </c>
      <c r="I1733" s="9">
        <f t="shared" si="270"/>
        <v>0</v>
      </c>
      <c r="J1733" s="10">
        <f t="shared" si="271"/>
        <v>3.9769296294121147E-5</v>
      </c>
      <c r="K1733" s="9">
        <f t="shared" si="272"/>
        <v>0</v>
      </c>
      <c r="L1733" s="9">
        <f>K1733*'Exhaust Gas Math'!$C$14</f>
        <v>0</v>
      </c>
      <c r="M1733" s="9">
        <f>(L1733/'Exhaust Gas Math'!$B$14)+('Exhaust Gas Math'!$D$10)</f>
        <v>4.4059320573952224E-4</v>
      </c>
      <c r="N1733">
        <f>('Exhaust Gas Math'!$E$10*((-0.000000001)*N1732^3+(0.000002)*N1732^2-0.0012*N1732+1.3446)*$B$15+L1733*'Exhaust Gas Math'!$D$14*$B$14)/('Exhaust Gas Math'!$E$10*((-0.000000001)*N1732^3+(0.000002)*N1732^2-0.0012*N1732+1.3446)+L1733*'Exhaust Gas Math'!$D$14)</f>
        <v>1100</v>
      </c>
      <c r="O1733">
        <f t="shared" si="273"/>
        <v>101325</v>
      </c>
      <c r="P1733">
        <f>((-0.0000000008)*N1733^3+(0.000003)*N1733^2-0.004*N1733+2.013)*('Exhaust Gas Math'!$E$10/(L1733+'Exhaust Gas Math'!$E$10))+(357.45*N1733^-1.004)*(L1733/(L1733+'Exhaust Gas Math'!$E$10))</f>
        <v>0.17819999999999947</v>
      </c>
      <c r="Q1733" s="9">
        <f t="shared" si="265"/>
        <v>0</v>
      </c>
      <c r="R1733" s="9">
        <f t="shared" si="266"/>
        <v>101325</v>
      </c>
      <c r="T1733">
        <f t="shared" si="274"/>
        <v>0.216125000000011</v>
      </c>
      <c r="U1733">
        <f t="shared" si="275"/>
        <v>101325</v>
      </c>
    </row>
    <row r="1734" spans="3:21" x14ac:dyDescent="0.2">
      <c r="C1734" s="1"/>
      <c r="D1734" s="1"/>
      <c r="E1734" s="1">
        <v>0.21625000000001099</v>
      </c>
      <c r="F1734" s="10">
        <f t="shared" si="267"/>
        <v>5.4115284963459007E-2</v>
      </c>
      <c r="G1734" s="9">
        <f t="shared" si="268"/>
        <v>-14.08393891405913</v>
      </c>
      <c r="H1734" s="9">
        <f t="shared" si="269"/>
        <v>0</v>
      </c>
      <c r="I1734" s="9">
        <f t="shared" si="270"/>
        <v>0</v>
      </c>
      <c r="J1734" s="10">
        <f t="shared" si="271"/>
        <v>3.9769296294121147E-5</v>
      </c>
      <c r="K1734" s="9">
        <f t="shared" si="272"/>
        <v>0</v>
      </c>
      <c r="L1734" s="9">
        <f>K1734*'Exhaust Gas Math'!$C$14</f>
        <v>0</v>
      </c>
      <c r="M1734" s="9">
        <f>(L1734/'Exhaust Gas Math'!$B$14)+('Exhaust Gas Math'!$D$10)</f>
        <v>4.4059320573952224E-4</v>
      </c>
      <c r="N1734">
        <f>('Exhaust Gas Math'!$E$10*((-0.000000001)*N1733^3+(0.000002)*N1733^2-0.0012*N1733+1.3446)*$B$15+L1734*'Exhaust Gas Math'!$D$14*$B$14)/('Exhaust Gas Math'!$E$10*((-0.000000001)*N1733^3+(0.000002)*N1733^2-0.0012*N1733+1.3446)+L1734*'Exhaust Gas Math'!$D$14)</f>
        <v>1100</v>
      </c>
      <c r="O1734">
        <f t="shared" si="273"/>
        <v>101325</v>
      </c>
      <c r="P1734">
        <f>((-0.0000000008)*N1734^3+(0.000003)*N1734^2-0.004*N1734+2.013)*('Exhaust Gas Math'!$E$10/(L1734+'Exhaust Gas Math'!$E$10))+(357.45*N1734^-1.004)*(L1734/(L1734+'Exhaust Gas Math'!$E$10))</f>
        <v>0.17819999999999947</v>
      </c>
      <c r="Q1734" s="9">
        <f t="shared" si="265"/>
        <v>0</v>
      </c>
      <c r="R1734" s="9">
        <f t="shared" si="266"/>
        <v>101325</v>
      </c>
      <c r="T1734">
        <f t="shared" si="274"/>
        <v>0.21625000000001099</v>
      </c>
      <c r="U1734">
        <f t="shared" si="275"/>
        <v>101325</v>
      </c>
    </row>
    <row r="1735" spans="3:21" x14ac:dyDescent="0.2">
      <c r="C1735" s="1"/>
      <c r="D1735" s="1"/>
      <c r="E1735" s="1">
        <v>0.216375000000011</v>
      </c>
      <c r="F1735" s="10">
        <f t="shared" si="267"/>
        <v>5.2287503131900004E-2</v>
      </c>
      <c r="G1735" s="9">
        <f t="shared" si="268"/>
        <v>-15.145535942132449</v>
      </c>
      <c r="H1735" s="9">
        <f t="shared" si="269"/>
        <v>0</v>
      </c>
      <c r="I1735" s="9">
        <f t="shared" si="270"/>
        <v>0</v>
      </c>
      <c r="J1735" s="10">
        <f t="shared" si="271"/>
        <v>3.9769296294121147E-5</v>
      </c>
      <c r="K1735" s="9">
        <f t="shared" si="272"/>
        <v>0</v>
      </c>
      <c r="L1735" s="9">
        <f>K1735*'Exhaust Gas Math'!$C$14</f>
        <v>0</v>
      </c>
      <c r="M1735" s="9">
        <f>(L1735/'Exhaust Gas Math'!$B$14)+('Exhaust Gas Math'!$D$10)</f>
        <v>4.4059320573952224E-4</v>
      </c>
      <c r="N1735">
        <f>('Exhaust Gas Math'!$E$10*((-0.000000001)*N1734^3+(0.000002)*N1734^2-0.0012*N1734+1.3446)*$B$15+L1735*'Exhaust Gas Math'!$D$14*$B$14)/('Exhaust Gas Math'!$E$10*((-0.000000001)*N1734^3+(0.000002)*N1734^2-0.0012*N1734+1.3446)+L1735*'Exhaust Gas Math'!$D$14)</f>
        <v>1100</v>
      </c>
      <c r="O1735">
        <f t="shared" si="273"/>
        <v>101325</v>
      </c>
      <c r="P1735">
        <f>((-0.0000000008)*N1735^3+(0.000003)*N1735^2-0.004*N1735+2.013)*('Exhaust Gas Math'!$E$10/(L1735+'Exhaust Gas Math'!$E$10))+(357.45*N1735^-1.004)*(L1735/(L1735+'Exhaust Gas Math'!$E$10))</f>
        <v>0.17819999999999947</v>
      </c>
      <c r="Q1735" s="9">
        <f t="shared" si="265"/>
        <v>0</v>
      </c>
      <c r="R1735" s="9">
        <f t="shared" si="266"/>
        <v>101325</v>
      </c>
      <c r="T1735">
        <f t="shared" si="274"/>
        <v>0.216375000000011</v>
      </c>
      <c r="U1735">
        <f t="shared" si="275"/>
        <v>101325</v>
      </c>
    </row>
    <row r="1736" spans="3:21" x14ac:dyDescent="0.2">
      <c r="C1736" s="1"/>
      <c r="D1736" s="1"/>
      <c r="E1736" s="1">
        <v>0.21650000000001099</v>
      </c>
      <c r="F1736" s="10">
        <f t="shared" si="267"/>
        <v>5.0332792497494006E-2</v>
      </c>
      <c r="G1736" s="9">
        <f t="shared" si="268"/>
        <v>-16.113755704720354</v>
      </c>
      <c r="H1736" s="9">
        <f t="shared" si="269"/>
        <v>0</v>
      </c>
      <c r="I1736" s="9">
        <f t="shared" si="270"/>
        <v>0</v>
      </c>
      <c r="J1736" s="10">
        <f t="shared" si="271"/>
        <v>3.9769296294121147E-5</v>
      </c>
      <c r="K1736" s="9">
        <f t="shared" si="272"/>
        <v>0</v>
      </c>
      <c r="L1736" s="9">
        <f>K1736*'Exhaust Gas Math'!$C$14</f>
        <v>0</v>
      </c>
      <c r="M1736" s="9">
        <f>(L1736/'Exhaust Gas Math'!$B$14)+('Exhaust Gas Math'!$D$10)</f>
        <v>4.4059320573952224E-4</v>
      </c>
      <c r="N1736">
        <f>('Exhaust Gas Math'!$E$10*((-0.000000001)*N1735^3+(0.000002)*N1735^2-0.0012*N1735+1.3446)*$B$15+L1736*'Exhaust Gas Math'!$D$14*$B$14)/('Exhaust Gas Math'!$E$10*((-0.000000001)*N1735^3+(0.000002)*N1735^2-0.0012*N1735+1.3446)+L1736*'Exhaust Gas Math'!$D$14)</f>
        <v>1100</v>
      </c>
      <c r="O1736">
        <f t="shared" si="273"/>
        <v>101325</v>
      </c>
      <c r="P1736">
        <f>((-0.0000000008)*N1736^3+(0.000003)*N1736^2-0.004*N1736+2.013)*('Exhaust Gas Math'!$E$10/(L1736+'Exhaust Gas Math'!$E$10))+(357.45*N1736^-1.004)*(L1736/(L1736+'Exhaust Gas Math'!$E$10))</f>
        <v>0.17819999999999947</v>
      </c>
      <c r="Q1736" s="9">
        <f t="shared" si="265"/>
        <v>0</v>
      </c>
      <c r="R1736" s="9">
        <f t="shared" si="266"/>
        <v>101325</v>
      </c>
      <c r="T1736">
        <f t="shared" si="274"/>
        <v>0.21650000000001099</v>
      </c>
      <c r="U1736">
        <f t="shared" si="275"/>
        <v>101325</v>
      </c>
    </row>
    <row r="1737" spans="3:21" x14ac:dyDescent="0.2">
      <c r="C1737" s="1"/>
      <c r="D1737" s="1"/>
      <c r="E1737" s="1">
        <v>0.216625000000011</v>
      </c>
      <c r="F1737" s="10">
        <f t="shared" si="267"/>
        <v>4.82632045013087E-2</v>
      </c>
      <c r="G1737" s="9">
        <f t="shared" si="268"/>
        <v>-16.982628805021154</v>
      </c>
      <c r="H1737" s="9">
        <f t="shared" si="269"/>
        <v>0</v>
      </c>
      <c r="I1737" s="9">
        <f t="shared" si="270"/>
        <v>0</v>
      </c>
      <c r="J1737" s="10">
        <f t="shared" si="271"/>
        <v>3.9769296294121147E-5</v>
      </c>
      <c r="K1737" s="9">
        <f t="shared" si="272"/>
        <v>0</v>
      </c>
      <c r="L1737" s="9">
        <f>K1737*'Exhaust Gas Math'!$C$14</f>
        <v>0</v>
      </c>
      <c r="M1737" s="9">
        <f>(L1737/'Exhaust Gas Math'!$B$14)+('Exhaust Gas Math'!$D$10)</f>
        <v>4.4059320573952224E-4</v>
      </c>
      <c r="N1737">
        <f>('Exhaust Gas Math'!$E$10*((-0.000000001)*N1736^3+(0.000002)*N1736^2-0.0012*N1736+1.3446)*$B$15+L1737*'Exhaust Gas Math'!$D$14*$B$14)/('Exhaust Gas Math'!$E$10*((-0.000000001)*N1736^3+(0.000002)*N1736^2-0.0012*N1736+1.3446)+L1737*'Exhaust Gas Math'!$D$14)</f>
        <v>1100</v>
      </c>
      <c r="O1737">
        <f t="shared" si="273"/>
        <v>101325</v>
      </c>
      <c r="P1737">
        <f>((-0.0000000008)*N1737^3+(0.000003)*N1737^2-0.004*N1737+2.013)*('Exhaust Gas Math'!$E$10/(L1737+'Exhaust Gas Math'!$E$10))+(357.45*N1737^-1.004)*(L1737/(L1737+'Exhaust Gas Math'!$E$10))</f>
        <v>0.17819999999999947</v>
      </c>
      <c r="Q1737" s="9">
        <f t="shared" si="265"/>
        <v>0</v>
      </c>
      <c r="R1737" s="9">
        <f t="shared" si="266"/>
        <v>101325</v>
      </c>
      <c r="T1737">
        <f t="shared" si="274"/>
        <v>0.216625000000011</v>
      </c>
      <c r="U1737">
        <f t="shared" si="275"/>
        <v>101325</v>
      </c>
    </row>
    <row r="1738" spans="3:21" x14ac:dyDescent="0.2">
      <c r="C1738" s="1"/>
      <c r="D1738" s="1"/>
      <c r="E1738" s="1">
        <v>0.21675000000001099</v>
      </c>
      <c r="F1738" s="10">
        <f t="shared" si="267"/>
        <v>4.6091498841548437E-2</v>
      </c>
      <c r="G1738" s="9">
        <f t="shared" si="268"/>
        <v>-17.746798351441864</v>
      </c>
      <c r="H1738" s="9">
        <f t="shared" si="269"/>
        <v>0</v>
      </c>
      <c r="I1738" s="9">
        <f t="shared" si="270"/>
        <v>0</v>
      </c>
      <c r="J1738" s="10">
        <f t="shared" si="271"/>
        <v>3.9769296294121147E-5</v>
      </c>
      <c r="K1738" s="9">
        <f t="shared" si="272"/>
        <v>0</v>
      </c>
      <c r="L1738" s="9">
        <f>K1738*'Exhaust Gas Math'!$C$14</f>
        <v>0</v>
      </c>
      <c r="M1738" s="9">
        <f>(L1738/'Exhaust Gas Math'!$B$14)+('Exhaust Gas Math'!$D$10)</f>
        <v>4.4059320573952224E-4</v>
      </c>
      <c r="N1738">
        <f>('Exhaust Gas Math'!$E$10*((-0.000000001)*N1737^3+(0.000002)*N1737^2-0.0012*N1737+1.3446)*$B$15+L1738*'Exhaust Gas Math'!$D$14*$B$14)/('Exhaust Gas Math'!$E$10*((-0.000000001)*N1737^3+(0.000002)*N1737^2-0.0012*N1737+1.3446)+L1738*'Exhaust Gas Math'!$D$14)</f>
        <v>1100</v>
      </c>
      <c r="O1738">
        <f t="shared" si="273"/>
        <v>101325</v>
      </c>
      <c r="P1738">
        <f>((-0.0000000008)*N1738^3+(0.000003)*N1738^2-0.004*N1738+2.013)*('Exhaust Gas Math'!$E$10/(L1738+'Exhaust Gas Math'!$E$10))+(357.45*N1738^-1.004)*(L1738/(L1738+'Exhaust Gas Math'!$E$10))</f>
        <v>0.17819999999999947</v>
      </c>
      <c r="Q1738" s="9">
        <f t="shared" si="265"/>
        <v>0</v>
      </c>
      <c r="R1738" s="9">
        <f t="shared" si="266"/>
        <v>101325</v>
      </c>
      <c r="T1738">
        <f t="shared" si="274"/>
        <v>0.21675000000001099</v>
      </c>
      <c r="U1738">
        <f t="shared" si="275"/>
        <v>101325</v>
      </c>
    </row>
    <row r="1739" spans="3:21" x14ac:dyDescent="0.2">
      <c r="C1739" s="1"/>
      <c r="D1739" s="1"/>
      <c r="E1739" s="1">
        <v>0.216875000000011</v>
      </c>
      <c r="F1739" s="10">
        <f t="shared" si="267"/>
        <v>4.3831064805771036E-2</v>
      </c>
      <c r="G1739" s="9">
        <f t="shared" si="268"/>
        <v>-18.401552984616647</v>
      </c>
      <c r="H1739" s="9">
        <f t="shared" si="269"/>
        <v>0</v>
      </c>
      <c r="I1739" s="9">
        <f t="shared" si="270"/>
        <v>0</v>
      </c>
      <c r="J1739" s="10">
        <f t="shared" si="271"/>
        <v>3.9769296294121147E-5</v>
      </c>
      <c r="K1739" s="9">
        <f t="shared" si="272"/>
        <v>0</v>
      </c>
      <c r="L1739" s="9">
        <f>K1739*'Exhaust Gas Math'!$C$14</f>
        <v>0</v>
      </c>
      <c r="M1739" s="9">
        <f>(L1739/'Exhaust Gas Math'!$B$14)+('Exhaust Gas Math'!$D$10)</f>
        <v>4.4059320573952224E-4</v>
      </c>
      <c r="N1739">
        <f>('Exhaust Gas Math'!$E$10*((-0.000000001)*N1738^3+(0.000002)*N1738^2-0.0012*N1738+1.3446)*$B$15+L1739*'Exhaust Gas Math'!$D$14*$B$14)/('Exhaust Gas Math'!$E$10*((-0.000000001)*N1738^3+(0.000002)*N1738^2-0.0012*N1738+1.3446)+L1739*'Exhaust Gas Math'!$D$14)</f>
        <v>1100</v>
      </c>
      <c r="O1739">
        <f t="shared" si="273"/>
        <v>101325</v>
      </c>
      <c r="P1739">
        <f>((-0.0000000008)*N1739^3+(0.000003)*N1739^2-0.004*N1739+2.013)*('Exhaust Gas Math'!$E$10/(L1739+'Exhaust Gas Math'!$E$10))+(357.45*N1739^-1.004)*(L1739/(L1739+'Exhaust Gas Math'!$E$10))</f>
        <v>0.17819999999999947</v>
      </c>
      <c r="Q1739" s="9">
        <f t="shared" si="265"/>
        <v>0</v>
      </c>
      <c r="R1739" s="9">
        <f t="shared" si="266"/>
        <v>101325</v>
      </c>
      <c r="T1739">
        <f t="shared" si="274"/>
        <v>0.216875000000011</v>
      </c>
      <c r="U1739">
        <f t="shared" si="275"/>
        <v>101325</v>
      </c>
    </row>
    <row r="1740" spans="3:21" x14ac:dyDescent="0.2">
      <c r="C1740" s="1"/>
      <c r="D1740" s="1"/>
      <c r="E1740" s="1">
        <v>0.21700000000001099</v>
      </c>
      <c r="F1740" s="10">
        <f t="shared" si="267"/>
        <v>4.1495838721477663E-2</v>
      </c>
      <c r="G1740" s="9">
        <f t="shared" si="268"/>
        <v>-18.942855924503963</v>
      </c>
      <c r="H1740" s="9">
        <f t="shared" si="269"/>
        <v>0</v>
      </c>
      <c r="I1740" s="9">
        <f t="shared" si="270"/>
        <v>0</v>
      </c>
      <c r="J1740" s="10">
        <f t="shared" si="271"/>
        <v>3.9769296294121147E-5</v>
      </c>
      <c r="K1740" s="9">
        <f t="shared" si="272"/>
        <v>0</v>
      </c>
      <c r="L1740" s="9">
        <f>K1740*'Exhaust Gas Math'!$C$14</f>
        <v>0</v>
      </c>
      <c r="M1740" s="9">
        <f>(L1740/'Exhaust Gas Math'!$B$14)+('Exhaust Gas Math'!$D$10)</f>
        <v>4.4059320573952224E-4</v>
      </c>
      <c r="N1740">
        <f>('Exhaust Gas Math'!$E$10*((-0.000000001)*N1739^3+(0.000002)*N1739^2-0.0012*N1739+1.3446)*$B$15+L1740*'Exhaust Gas Math'!$D$14*$B$14)/('Exhaust Gas Math'!$E$10*((-0.000000001)*N1739^3+(0.000002)*N1739^2-0.0012*N1739+1.3446)+L1740*'Exhaust Gas Math'!$D$14)</f>
        <v>1100</v>
      </c>
      <c r="O1740">
        <f t="shared" si="273"/>
        <v>101325</v>
      </c>
      <c r="P1740">
        <f>((-0.0000000008)*N1740^3+(0.000003)*N1740^2-0.004*N1740+2.013)*('Exhaust Gas Math'!$E$10/(L1740+'Exhaust Gas Math'!$E$10))+(357.45*N1740^-1.004)*(L1740/(L1740+'Exhaust Gas Math'!$E$10))</f>
        <v>0.17819999999999947</v>
      </c>
      <c r="Q1740" s="9">
        <f t="shared" si="265"/>
        <v>0</v>
      </c>
      <c r="R1740" s="9">
        <f t="shared" si="266"/>
        <v>101325</v>
      </c>
      <c r="T1740">
        <f t="shared" si="274"/>
        <v>0.21700000000001099</v>
      </c>
      <c r="U1740">
        <f t="shared" si="275"/>
        <v>101325</v>
      </c>
    </row>
    <row r="1741" spans="3:21" x14ac:dyDescent="0.2">
      <c r="C1741" s="1"/>
      <c r="D1741" s="1"/>
      <c r="E1741" s="1">
        <v>0.217125000000011</v>
      </c>
      <c r="F1741" s="10">
        <f t="shared" si="267"/>
        <v>3.9100218034019467E-2</v>
      </c>
      <c r="G1741" s="9">
        <f t="shared" si="268"/>
        <v>-19.367369858477918</v>
      </c>
      <c r="H1741" s="9">
        <f t="shared" si="269"/>
        <v>0</v>
      </c>
      <c r="I1741" s="9">
        <f t="shared" si="270"/>
        <v>0</v>
      </c>
      <c r="J1741" s="10">
        <f t="shared" si="271"/>
        <v>3.9769296294121147E-5</v>
      </c>
      <c r="K1741" s="9">
        <f t="shared" si="272"/>
        <v>0</v>
      </c>
      <c r="L1741" s="9">
        <f>K1741*'Exhaust Gas Math'!$C$14</f>
        <v>0</v>
      </c>
      <c r="M1741" s="9">
        <f>(L1741/'Exhaust Gas Math'!$B$14)+('Exhaust Gas Math'!$D$10)</f>
        <v>4.4059320573952224E-4</v>
      </c>
      <c r="N1741">
        <f>('Exhaust Gas Math'!$E$10*((-0.000000001)*N1740^3+(0.000002)*N1740^2-0.0012*N1740+1.3446)*$B$15+L1741*'Exhaust Gas Math'!$D$14*$B$14)/('Exhaust Gas Math'!$E$10*((-0.000000001)*N1740^3+(0.000002)*N1740^2-0.0012*N1740+1.3446)+L1741*'Exhaust Gas Math'!$D$14)</f>
        <v>1100</v>
      </c>
      <c r="O1741">
        <f t="shared" si="273"/>
        <v>101325</v>
      </c>
      <c r="P1741">
        <f>((-0.0000000008)*N1741^3+(0.000003)*N1741^2-0.004*N1741+2.013)*('Exhaust Gas Math'!$E$10/(L1741+'Exhaust Gas Math'!$E$10))+(357.45*N1741^-1.004)*(L1741/(L1741+'Exhaust Gas Math'!$E$10))</f>
        <v>0.17819999999999947</v>
      </c>
      <c r="Q1741" s="9">
        <f t="shared" si="265"/>
        <v>0</v>
      </c>
      <c r="R1741" s="9">
        <f t="shared" si="266"/>
        <v>101325</v>
      </c>
      <c r="T1741">
        <f t="shared" si="274"/>
        <v>0.217125000000011</v>
      </c>
      <c r="U1741">
        <f t="shared" si="275"/>
        <v>101325</v>
      </c>
    </row>
    <row r="1742" spans="3:21" x14ac:dyDescent="0.2">
      <c r="C1742" s="1"/>
      <c r="D1742" s="1"/>
      <c r="E1742" s="1">
        <v>0.21725000000001099</v>
      </c>
      <c r="F1742" s="10">
        <f t="shared" si="267"/>
        <v>3.665897254155933E-2</v>
      </c>
      <c r="G1742" s="9">
        <f t="shared" si="268"/>
        <v>-19.672477516970357</v>
      </c>
      <c r="H1742" s="9">
        <f t="shared" si="269"/>
        <v>0</v>
      </c>
      <c r="I1742" s="9">
        <f t="shared" si="270"/>
        <v>0</v>
      </c>
      <c r="J1742" s="10">
        <f t="shared" si="271"/>
        <v>3.9769296294121147E-5</v>
      </c>
      <c r="K1742" s="9">
        <f t="shared" si="272"/>
        <v>0</v>
      </c>
      <c r="L1742" s="9">
        <f>K1742*'Exhaust Gas Math'!$C$14</f>
        <v>0</v>
      </c>
      <c r="M1742" s="9">
        <f>(L1742/'Exhaust Gas Math'!$B$14)+('Exhaust Gas Math'!$D$10)</f>
        <v>4.4059320573952224E-4</v>
      </c>
      <c r="N1742">
        <f>('Exhaust Gas Math'!$E$10*((-0.000000001)*N1741^3+(0.000002)*N1741^2-0.0012*N1741+1.3446)*$B$15+L1742*'Exhaust Gas Math'!$D$14*$B$14)/('Exhaust Gas Math'!$E$10*((-0.000000001)*N1741^3+(0.000002)*N1741^2-0.0012*N1741+1.3446)+L1742*'Exhaust Gas Math'!$D$14)</f>
        <v>1100</v>
      </c>
      <c r="O1742">
        <f t="shared" si="273"/>
        <v>101325</v>
      </c>
      <c r="P1742">
        <f>((-0.0000000008)*N1742^3+(0.000003)*N1742^2-0.004*N1742+2.013)*('Exhaust Gas Math'!$E$10/(L1742+'Exhaust Gas Math'!$E$10))+(357.45*N1742^-1.004)*(L1742/(L1742+'Exhaust Gas Math'!$E$10))</f>
        <v>0.17819999999999947</v>
      </c>
      <c r="Q1742" s="9">
        <f t="shared" si="265"/>
        <v>0</v>
      </c>
      <c r="R1742" s="9">
        <f t="shared" si="266"/>
        <v>101325</v>
      </c>
      <c r="T1742">
        <f t="shared" si="274"/>
        <v>0.21725000000001099</v>
      </c>
      <c r="U1742">
        <f t="shared" si="275"/>
        <v>101325</v>
      </c>
    </row>
    <row r="1743" spans="3:21" x14ac:dyDescent="0.2">
      <c r="C1743" s="1"/>
      <c r="D1743" s="1"/>
      <c r="E1743" s="1">
        <v>0.217375000000011</v>
      </c>
      <c r="F1743" s="10">
        <f t="shared" si="267"/>
        <v>3.4187153334353876E-2</v>
      </c>
      <c r="G1743" s="9">
        <f t="shared" si="268"/>
        <v>-19.856297809808122</v>
      </c>
      <c r="H1743" s="9">
        <f t="shared" si="269"/>
        <v>0</v>
      </c>
      <c r="I1743" s="9">
        <f t="shared" si="270"/>
        <v>0</v>
      </c>
      <c r="J1743" s="10">
        <f t="shared" si="271"/>
        <v>3.9769296294121147E-5</v>
      </c>
      <c r="K1743" s="9">
        <f t="shared" si="272"/>
        <v>0</v>
      </c>
      <c r="L1743" s="9">
        <f>K1743*'Exhaust Gas Math'!$C$14</f>
        <v>0</v>
      </c>
      <c r="M1743" s="9">
        <f>(L1743/'Exhaust Gas Math'!$B$14)+('Exhaust Gas Math'!$D$10)</f>
        <v>4.4059320573952224E-4</v>
      </c>
      <c r="N1743">
        <f>('Exhaust Gas Math'!$E$10*((-0.000000001)*N1742^3+(0.000002)*N1742^2-0.0012*N1742+1.3446)*$B$15+L1743*'Exhaust Gas Math'!$D$14*$B$14)/('Exhaust Gas Math'!$E$10*((-0.000000001)*N1742^3+(0.000002)*N1742^2-0.0012*N1742+1.3446)+L1743*'Exhaust Gas Math'!$D$14)</f>
        <v>1100</v>
      </c>
      <c r="O1743">
        <f t="shared" si="273"/>
        <v>101325</v>
      </c>
      <c r="P1743">
        <f>((-0.0000000008)*N1743^3+(0.000003)*N1743^2-0.004*N1743+2.013)*('Exhaust Gas Math'!$E$10/(L1743+'Exhaust Gas Math'!$E$10))+(357.45*N1743^-1.004)*(L1743/(L1743+'Exhaust Gas Math'!$E$10))</f>
        <v>0.17819999999999947</v>
      </c>
      <c r="Q1743" s="9">
        <f t="shared" si="265"/>
        <v>0</v>
      </c>
      <c r="R1743" s="9">
        <f t="shared" si="266"/>
        <v>101325</v>
      </c>
      <c r="T1743">
        <f t="shared" si="274"/>
        <v>0.217375000000011</v>
      </c>
      <c r="U1743">
        <f t="shared" si="275"/>
        <v>101325</v>
      </c>
    </row>
    <row r="1744" spans="3:21" x14ac:dyDescent="0.2">
      <c r="C1744" s="1"/>
      <c r="D1744" s="1"/>
      <c r="E1744" s="1">
        <v>0.21750000000001099</v>
      </c>
      <c r="F1744" s="10">
        <f t="shared" si="267"/>
        <v>3.1699999999781514E-2</v>
      </c>
      <c r="G1744" s="9">
        <f t="shared" si="268"/>
        <v>-19.917697423759289</v>
      </c>
      <c r="H1744" s="9">
        <f t="shared" si="269"/>
        <v>0</v>
      </c>
      <c r="I1744" s="9">
        <f t="shared" si="270"/>
        <v>0</v>
      </c>
      <c r="J1744" s="10">
        <f t="shared" si="271"/>
        <v>3.9769296294121147E-5</v>
      </c>
      <c r="K1744" s="9">
        <f t="shared" si="272"/>
        <v>0</v>
      </c>
      <c r="L1744" s="9">
        <f>K1744*'Exhaust Gas Math'!$C$14</f>
        <v>0</v>
      </c>
      <c r="M1744" s="9">
        <f>(L1744/'Exhaust Gas Math'!$B$14)+('Exhaust Gas Math'!$D$10)</f>
        <v>4.4059320573952224E-4</v>
      </c>
      <c r="N1744">
        <f>('Exhaust Gas Math'!$E$10*((-0.000000001)*N1743^3+(0.000002)*N1743^2-0.0012*N1743+1.3446)*$B$15+L1744*'Exhaust Gas Math'!$D$14*$B$14)/('Exhaust Gas Math'!$E$10*((-0.000000001)*N1743^3+(0.000002)*N1743^2-0.0012*N1743+1.3446)+L1744*'Exhaust Gas Math'!$D$14)</f>
        <v>1100</v>
      </c>
      <c r="O1744">
        <f t="shared" si="273"/>
        <v>101325</v>
      </c>
      <c r="P1744">
        <f>((-0.0000000008)*N1744^3+(0.000003)*N1744^2-0.004*N1744+2.013)*('Exhaust Gas Math'!$E$10/(L1744+'Exhaust Gas Math'!$E$10))+(357.45*N1744^-1.004)*(L1744/(L1744+'Exhaust Gas Math'!$E$10))</f>
        <v>0.17819999999999947</v>
      </c>
      <c r="Q1744" s="9">
        <f t="shared" si="265"/>
        <v>0</v>
      </c>
      <c r="R1744" s="9">
        <f t="shared" si="266"/>
        <v>101325</v>
      </c>
      <c r="T1744">
        <f t="shared" si="274"/>
        <v>0.21750000000001099</v>
      </c>
      <c r="U1744">
        <f t="shared" si="275"/>
        <v>101325</v>
      </c>
    </row>
    <row r="1745" spans="3:21" x14ac:dyDescent="0.2">
      <c r="C1745" s="1"/>
      <c r="D1745" s="1"/>
      <c r="E1745" s="1">
        <v>0.217625000000011</v>
      </c>
      <c r="F1745" s="10">
        <f t="shared" si="267"/>
        <v>2.9212846665208705E-2</v>
      </c>
      <c r="G1745" s="9">
        <f t="shared" si="268"/>
        <v>-19.85629780978649</v>
      </c>
      <c r="H1745" s="9">
        <f t="shared" si="269"/>
        <v>0</v>
      </c>
      <c r="I1745" s="9">
        <f t="shared" si="270"/>
        <v>0</v>
      </c>
      <c r="J1745" s="10">
        <f t="shared" si="271"/>
        <v>3.9769296294121147E-5</v>
      </c>
      <c r="K1745" s="9">
        <f t="shared" si="272"/>
        <v>0</v>
      </c>
      <c r="L1745" s="9">
        <f>K1745*'Exhaust Gas Math'!$C$14</f>
        <v>0</v>
      </c>
      <c r="M1745" s="9">
        <f>(L1745/'Exhaust Gas Math'!$B$14)+('Exhaust Gas Math'!$D$10)</f>
        <v>4.4059320573952224E-4</v>
      </c>
      <c r="N1745">
        <f>('Exhaust Gas Math'!$E$10*((-0.000000001)*N1744^3+(0.000002)*N1744^2-0.0012*N1744+1.3446)*$B$15+L1745*'Exhaust Gas Math'!$D$14*$B$14)/('Exhaust Gas Math'!$E$10*((-0.000000001)*N1744^3+(0.000002)*N1744^2-0.0012*N1744+1.3446)+L1745*'Exhaust Gas Math'!$D$14)</f>
        <v>1100</v>
      </c>
      <c r="O1745">
        <f t="shared" si="273"/>
        <v>101325</v>
      </c>
      <c r="P1745">
        <f>((-0.0000000008)*N1745^3+(0.000003)*N1745^2-0.004*N1745+2.013)*('Exhaust Gas Math'!$E$10/(L1745+'Exhaust Gas Math'!$E$10))+(357.45*N1745^-1.004)*(L1745/(L1745+'Exhaust Gas Math'!$E$10))</f>
        <v>0.17819999999999947</v>
      </c>
      <c r="Q1745" s="9">
        <f t="shared" si="265"/>
        <v>0</v>
      </c>
      <c r="R1745" s="9">
        <f t="shared" si="266"/>
        <v>101325</v>
      </c>
      <c r="T1745">
        <f t="shared" si="274"/>
        <v>0.217625000000011</v>
      </c>
      <c r="U1745">
        <f t="shared" si="275"/>
        <v>101325</v>
      </c>
    </row>
    <row r="1746" spans="3:21" x14ac:dyDescent="0.2">
      <c r="C1746" s="1"/>
      <c r="D1746" s="1"/>
      <c r="E1746" s="1">
        <v>0.21775000000001099</v>
      </c>
      <c r="F1746" s="10">
        <f t="shared" si="267"/>
        <v>2.6741027458008191E-2</v>
      </c>
      <c r="G1746" s="9">
        <f t="shared" si="268"/>
        <v>-19.672477516927319</v>
      </c>
      <c r="H1746" s="9">
        <f t="shared" si="269"/>
        <v>0</v>
      </c>
      <c r="I1746" s="9">
        <f t="shared" si="270"/>
        <v>0</v>
      </c>
      <c r="J1746" s="10">
        <f t="shared" si="271"/>
        <v>3.9769296294121147E-5</v>
      </c>
      <c r="K1746" s="9">
        <f t="shared" si="272"/>
        <v>0</v>
      </c>
      <c r="L1746" s="9">
        <f>K1746*'Exhaust Gas Math'!$C$14</f>
        <v>0</v>
      </c>
      <c r="M1746" s="9">
        <f>(L1746/'Exhaust Gas Math'!$B$14)+('Exhaust Gas Math'!$D$10)</f>
        <v>4.4059320573952224E-4</v>
      </c>
      <c r="N1746">
        <f>('Exhaust Gas Math'!$E$10*((-0.000000001)*N1745^3+(0.000002)*N1745^2-0.0012*N1745+1.3446)*$B$15+L1746*'Exhaust Gas Math'!$D$14*$B$14)/('Exhaust Gas Math'!$E$10*((-0.000000001)*N1745^3+(0.000002)*N1745^2-0.0012*N1745+1.3446)+L1746*'Exhaust Gas Math'!$D$14)</f>
        <v>1100</v>
      </c>
      <c r="O1746">
        <f t="shared" si="273"/>
        <v>101325</v>
      </c>
      <c r="P1746">
        <f>((-0.0000000008)*N1746^3+(0.000003)*N1746^2-0.004*N1746+2.013)*('Exhaust Gas Math'!$E$10/(L1746+'Exhaust Gas Math'!$E$10))+(357.45*N1746^-1.004)*(L1746/(L1746+'Exhaust Gas Math'!$E$10))</f>
        <v>0.17819999999999947</v>
      </c>
      <c r="Q1746" s="9">
        <f t="shared" si="265"/>
        <v>0</v>
      </c>
      <c r="R1746" s="9">
        <f t="shared" si="266"/>
        <v>101325</v>
      </c>
      <c r="T1746">
        <f t="shared" si="274"/>
        <v>0.21775000000001099</v>
      </c>
      <c r="U1746">
        <f t="shared" si="275"/>
        <v>101325</v>
      </c>
    </row>
    <row r="1747" spans="3:21" x14ac:dyDescent="0.2">
      <c r="C1747" s="1"/>
      <c r="D1747" s="1"/>
      <c r="E1747" s="1">
        <v>0.217875000000011</v>
      </c>
      <c r="F1747" s="10">
        <f t="shared" si="267"/>
        <v>2.4299781965554761E-2</v>
      </c>
      <c r="G1747" s="9">
        <f t="shared" si="268"/>
        <v>-19.367369858413692</v>
      </c>
      <c r="H1747" s="9">
        <f t="shared" si="269"/>
        <v>0</v>
      </c>
      <c r="I1747" s="9">
        <f t="shared" si="270"/>
        <v>0</v>
      </c>
      <c r="J1747" s="10">
        <f t="shared" si="271"/>
        <v>3.9769296294121147E-5</v>
      </c>
      <c r="K1747" s="9">
        <f t="shared" si="272"/>
        <v>0</v>
      </c>
      <c r="L1747" s="9">
        <f>K1747*'Exhaust Gas Math'!$C$14</f>
        <v>0</v>
      </c>
      <c r="M1747" s="9">
        <f>(L1747/'Exhaust Gas Math'!$B$14)+('Exhaust Gas Math'!$D$10)</f>
        <v>4.4059320573952224E-4</v>
      </c>
      <c r="N1747">
        <f>('Exhaust Gas Math'!$E$10*((-0.000000001)*N1746^3+(0.000002)*N1746^2-0.0012*N1746+1.3446)*$B$15+L1747*'Exhaust Gas Math'!$D$14*$B$14)/('Exhaust Gas Math'!$E$10*((-0.000000001)*N1746^3+(0.000002)*N1746^2-0.0012*N1746+1.3446)+L1747*'Exhaust Gas Math'!$D$14)</f>
        <v>1100</v>
      </c>
      <c r="O1747">
        <f t="shared" si="273"/>
        <v>101325</v>
      </c>
      <c r="P1747">
        <f>((-0.0000000008)*N1747^3+(0.000003)*N1747^2-0.004*N1747+2.013)*('Exhaust Gas Math'!$E$10/(L1747+'Exhaust Gas Math'!$E$10))+(357.45*N1747^-1.004)*(L1747/(L1747+'Exhaust Gas Math'!$E$10))</f>
        <v>0.17819999999999947</v>
      </c>
      <c r="Q1747" s="9">
        <f t="shared" si="265"/>
        <v>0</v>
      </c>
      <c r="R1747" s="9">
        <f t="shared" si="266"/>
        <v>101325</v>
      </c>
      <c r="T1747">
        <f t="shared" si="274"/>
        <v>0.217875000000011</v>
      </c>
      <c r="U1747">
        <f t="shared" si="275"/>
        <v>101325</v>
      </c>
    </row>
    <row r="1748" spans="3:21" x14ac:dyDescent="0.2">
      <c r="C1748" s="1"/>
      <c r="D1748" s="1"/>
      <c r="E1748" s="1">
        <v>0.21800000000001099</v>
      </c>
      <c r="F1748" s="10">
        <f t="shared" si="267"/>
        <v>2.1904161278105894E-2</v>
      </c>
      <c r="G1748" s="9">
        <f t="shared" si="268"/>
        <v>-18.942855924418947</v>
      </c>
      <c r="H1748" s="9">
        <f t="shared" si="269"/>
        <v>0</v>
      </c>
      <c r="I1748" s="9">
        <f t="shared" si="270"/>
        <v>0</v>
      </c>
      <c r="J1748" s="10">
        <f t="shared" si="271"/>
        <v>3.9769296294121147E-5</v>
      </c>
      <c r="K1748" s="9">
        <f t="shared" si="272"/>
        <v>0</v>
      </c>
      <c r="L1748" s="9">
        <f>K1748*'Exhaust Gas Math'!$C$14</f>
        <v>0</v>
      </c>
      <c r="M1748" s="9">
        <f>(L1748/'Exhaust Gas Math'!$B$14)+('Exhaust Gas Math'!$D$10)</f>
        <v>4.4059320573952224E-4</v>
      </c>
      <c r="N1748">
        <f>('Exhaust Gas Math'!$E$10*((-0.000000001)*N1747^3+(0.000002)*N1747^2-0.0012*N1747+1.3446)*$B$15+L1748*'Exhaust Gas Math'!$D$14*$B$14)/('Exhaust Gas Math'!$E$10*((-0.000000001)*N1747^3+(0.000002)*N1747^2-0.0012*N1747+1.3446)+L1748*'Exhaust Gas Math'!$D$14)</f>
        <v>1100</v>
      </c>
      <c r="O1748">
        <f t="shared" si="273"/>
        <v>101325</v>
      </c>
      <c r="P1748">
        <f>((-0.0000000008)*N1748^3+(0.000003)*N1748^2-0.004*N1748+2.013)*('Exhaust Gas Math'!$E$10/(L1748+'Exhaust Gas Math'!$E$10))+(357.45*N1748^-1.004)*(L1748/(L1748+'Exhaust Gas Math'!$E$10))</f>
        <v>0.17819999999999947</v>
      </c>
      <c r="Q1748" s="9">
        <f t="shared" si="265"/>
        <v>0</v>
      </c>
      <c r="R1748" s="9">
        <f t="shared" si="266"/>
        <v>101325</v>
      </c>
      <c r="T1748">
        <f t="shared" si="274"/>
        <v>0.21800000000001099</v>
      </c>
      <c r="U1748">
        <f t="shared" si="275"/>
        <v>101325</v>
      </c>
    </row>
    <row r="1749" spans="3:21" x14ac:dyDescent="0.2">
      <c r="C1749" s="1"/>
      <c r="D1749" s="1"/>
      <c r="E1749" s="1">
        <v>0.218125000000011</v>
      </c>
      <c r="F1749" s="10">
        <f t="shared" si="267"/>
        <v>1.9568935193824424E-2</v>
      </c>
      <c r="G1749" s="9">
        <f t="shared" si="268"/>
        <v>-18.401552984511362</v>
      </c>
      <c r="H1749" s="9">
        <f t="shared" si="269"/>
        <v>0</v>
      </c>
      <c r="I1749" s="9">
        <f t="shared" si="270"/>
        <v>0</v>
      </c>
      <c r="J1749" s="10">
        <f t="shared" si="271"/>
        <v>3.9769296294121147E-5</v>
      </c>
      <c r="K1749" s="9">
        <f t="shared" si="272"/>
        <v>0</v>
      </c>
      <c r="L1749" s="9">
        <f>K1749*'Exhaust Gas Math'!$C$14</f>
        <v>0</v>
      </c>
      <c r="M1749" s="9">
        <f>(L1749/'Exhaust Gas Math'!$B$14)+('Exhaust Gas Math'!$D$10)</f>
        <v>4.4059320573952224E-4</v>
      </c>
      <c r="N1749">
        <f>('Exhaust Gas Math'!$E$10*((-0.000000001)*N1748^3+(0.000002)*N1748^2-0.0012*N1748+1.3446)*$B$15+L1749*'Exhaust Gas Math'!$D$14*$B$14)/('Exhaust Gas Math'!$E$10*((-0.000000001)*N1748^3+(0.000002)*N1748^2-0.0012*N1748+1.3446)+L1749*'Exhaust Gas Math'!$D$14)</f>
        <v>1100</v>
      </c>
      <c r="O1749">
        <f t="shared" si="273"/>
        <v>101325</v>
      </c>
      <c r="P1749">
        <f>((-0.0000000008)*N1749^3+(0.000003)*N1749^2-0.004*N1749+2.013)*('Exhaust Gas Math'!$E$10/(L1749+'Exhaust Gas Math'!$E$10))+(357.45*N1749^-1.004)*(L1749/(L1749+'Exhaust Gas Math'!$E$10))</f>
        <v>0.17819999999999947</v>
      </c>
      <c r="Q1749" s="9">
        <f t="shared" si="265"/>
        <v>0</v>
      </c>
      <c r="R1749" s="9">
        <f t="shared" si="266"/>
        <v>101325</v>
      </c>
      <c r="T1749">
        <f t="shared" si="274"/>
        <v>0.218125000000011</v>
      </c>
      <c r="U1749">
        <f t="shared" si="275"/>
        <v>101325</v>
      </c>
    </row>
    <row r="1750" spans="3:21" x14ac:dyDescent="0.2">
      <c r="C1750" s="1"/>
      <c r="D1750" s="1"/>
      <c r="E1750" s="1">
        <v>0.21825000000001099</v>
      </c>
      <c r="F1750" s="10">
        <f t="shared" si="267"/>
        <v>1.7308501158061419E-2</v>
      </c>
      <c r="G1750" s="9">
        <f t="shared" si="268"/>
        <v>-17.746798351316961</v>
      </c>
      <c r="H1750" s="9">
        <f t="shared" si="269"/>
        <v>0</v>
      </c>
      <c r="I1750" s="9">
        <f t="shared" si="270"/>
        <v>0</v>
      </c>
      <c r="J1750" s="10">
        <f t="shared" si="271"/>
        <v>3.9769296294121147E-5</v>
      </c>
      <c r="K1750" s="9">
        <f t="shared" si="272"/>
        <v>0</v>
      </c>
      <c r="L1750" s="9">
        <f>K1750*'Exhaust Gas Math'!$C$14</f>
        <v>0</v>
      </c>
      <c r="M1750" s="9">
        <f>(L1750/'Exhaust Gas Math'!$B$14)+('Exhaust Gas Math'!$D$10)</f>
        <v>4.4059320573952224E-4</v>
      </c>
      <c r="N1750">
        <f>('Exhaust Gas Math'!$E$10*((-0.000000001)*N1749^3+(0.000002)*N1749^2-0.0012*N1749+1.3446)*$B$15+L1750*'Exhaust Gas Math'!$D$14*$B$14)/('Exhaust Gas Math'!$E$10*((-0.000000001)*N1749^3+(0.000002)*N1749^2-0.0012*N1749+1.3446)+L1750*'Exhaust Gas Math'!$D$14)</f>
        <v>1100</v>
      </c>
      <c r="O1750">
        <f t="shared" si="273"/>
        <v>101325</v>
      </c>
      <c r="P1750">
        <f>((-0.0000000008)*N1750^3+(0.000003)*N1750^2-0.004*N1750+2.013)*('Exhaust Gas Math'!$E$10/(L1750+'Exhaust Gas Math'!$E$10))+(357.45*N1750^-1.004)*(L1750/(L1750+'Exhaust Gas Math'!$E$10))</f>
        <v>0.17819999999999947</v>
      </c>
      <c r="Q1750" s="9">
        <f t="shared" si="265"/>
        <v>0</v>
      </c>
      <c r="R1750" s="9">
        <f t="shared" si="266"/>
        <v>101325</v>
      </c>
      <c r="T1750">
        <f t="shared" si="274"/>
        <v>0.21825000000001099</v>
      </c>
      <c r="U1750">
        <f t="shared" si="275"/>
        <v>101325</v>
      </c>
    </row>
    <row r="1751" spans="3:21" x14ac:dyDescent="0.2">
      <c r="C1751" s="1"/>
      <c r="D1751" s="1"/>
      <c r="E1751" s="1">
        <v>0.218375000000011</v>
      </c>
      <c r="F1751" s="10">
        <f t="shared" si="267"/>
        <v>1.5136795498317184E-2</v>
      </c>
      <c r="G1751" s="9">
        <f t="shared" si="268"/>
        <v>-16.982628804877109</v>
      </c>
      <c r="H1751" s="9">
        <f t="shared" si="269"/>
        <v>0</v>
      </c>
      <c r="I1751" s="9">
        <f t="shared" si="270"/>
        <v>0</v>
      </c>
      <c r="J1751" s="10">
        <f t="shared" si="271"/>
        <v>3.9769296294121147E-5</v>
      </c>
      <c r="K1751" s="9">
        <f t="shared" si="272"/>
        <v>0</v>
      </c>
      <c r="L1751" s="9">
        <f>K1751*'Exhaust Gas Math'!$C$14</f>
        <v>0</v>
      </c>
      <c r="M1751" s="9">
        <f>(L1751/'Exhaust Gas Math'!$B$14)+('Exhaust Gas Math'!$D$10)</f>
        <v>4.4059320573952224E-4</v>
      </c>
      <c r="N1751">
        <f>('Exhaust Gas Math'!$E$10*((-0.000000001)*N1750^3+(0.000002)*N1750^2-0.0012*N1750+1.3446)*$B$15+L1751*'Exhaust Gas Math'!$D$14*$B$14)/('Exhaust Gas Math'!$E$10*((-0.000000001)*N1750^3+(0.000002)*N1750^2-0.0012*N1750+1.3446)+L1751*'Exhaust Gas Math'!$D$14)</f>
        <v>1100</v>
      </c>
      <c r="O1751">
        <f t="shared" si="273"/>
        <v>101325</v>
      </c>
      <c r="P1751">
        <f>((-0.0000000008)*N1751^3+(0.000003)*N1751^2-0.004*N1751+2.013)*('Exhaust Gas Math'!$E$10/(L1751+'Exhaust Gas Math'!$E$10))+(357.45*N1751^-1.004)*(L1751/(L1751+'Exhaust Gas Math'!$E$10))</f>
        <v>0.17819999999999947</v>
      </c>
      <c r="Q1751" s="9">
        <f t="shared" si="265"/>
        <v>0</v>
      </c>
      <c r="R1751" s="9">
        <f t="shared" si="266"/>
        <v>101325</v>
      </c>
      <c r="T1751">
        <f t="shared" si="274"/>
        <v>0.218375000000011</v>
      </c>
      <c r="U1751">
        <f t="shared" si="275"/>
        <v>101325</v>
      </c>
    </row>
    <row r="1752" spans="3:21" x14ac:dyDescent="0.2">
      <c r="C1752" s="1"/>
      <c r="D1752" s="1"/>
      <c r="E1752" s="1">
        <v>0.21850000000001099</v>
      </c>
      <c r="F1752" s="10">
        <f t="shared" si="267"/>
        <v>1.3067207502151755E-2</v>
      </c>
      <c r="G1752" s="9">
        <f t="shared" si="268"/>
        <v>-16.113755704558642</v>
      </c>
      <c r="H1752" s="9">
        <f t="shared" si="269"/>
        <v>0</v>
      </c>
      <c r="I1752" s="9">
        <f t="shared" si="270"/>
        <v>0</v>
      </c>
      <c r="J1752" s="10">
        <f t="shared" si="271"/>
        <v>3.9769296294121147E-5</v>
      </c>
      <c r="K1752" s="9">
        <f t="shared" si="272"/>
        <v>0</v>
      </c>
      <c r="L1752" s="9">
        <f>K1752*'Exhaust Gas Math'!$C$14</f>
        <v>0</v>
      </c>
      <c r="M1752" s="9">
        <f>(L1752/'Exhaust Gas Math'!$B$14)+('Exhaust Gas Math'!$D$10)</f>
        <v>4.4059320573952224E-4</v>
      </c>
      <c r="N1752">
        <f>('Exhaust Gas Math'!$E$10*((-0.000000001)*N1751^3+(0.000002)*N1751^2-0.0012*N1751+1.3446)*$B$15+L1752*'Exhaust Gas Math'!$D$14*$B$14)/('Exhaust Gas Math'!$E$10*((-0.000000001)*N1751^3+(0.000002)*N1751^2-0.0012*N1751+1.3446)+L1752*'Exhaust Gas Math'!$D$14)</f>
        <v>1100</v>
      </c>
      <c r="O1752">
        <f t="shared" si="273"/>
        <v>101325</v>
      </c>
      <c r="P1752">
        <f>((-0.0000000008)*N1752^3+(0.000003)*N1752^2-0.004*N1752+2.013)*('Exhaust Gas Math'!$E$10/(L1752+'Exhaust Gas Math'!$E$10))+(357.45*N1752^-1.004)*(L1752/(L1752+'Exhaust Gas Math'!$E$10))</f>
        <v>0.17819999999999947</v>
      </c>
      <c r="Q1752" s="9">
        <f t="shared" si="265"/>
        <v>0</v>
      </c>
      <c r="R1752" s="9">
        <f t="shared" si="266"/>
        <v>101325</v>
      </c>
      <c r="T1752">
        <f t="shared" si="274"/>
        <v>0.21850000000001099</v>
      </c>
      <c r="U1752">
        <f t="shared" si="275"/>
        <v>101325</v>
      </c>
    </row>
    <row r="1753" spans="3:21" x14ac:dyDescent="0.2">
      <c r="C1753" s="1"/>
      <c r="D1753" s="1"/>
      <c r="E1753" s="1">
        <v>0.218625000000011</v>
      </c>
      <c r="F1753" s="10">
        <f t="shared" si="267"/>
        <v>1.1112496867766348E-2</v>
      </c>
      <c r="G1753" s="9">
        <f t="shared" si="268"/>
        <v>-15.145535941953403</v>
      </c>
      <c r="H1753" s="9">
        <f t="shared" si="269"/>
        <v>0</v>
      </c>
      <c r="I1753" s="9">
        <f t="shared" si="270"/>
        <v>0</v>
      </c>
      <c r="J1753" s="10">
        <f t="shared" si="271"/>
        <v>3.9769296294121147E-5</v>
      </c>
      <c r="K1753" s="9">
        <f t="shared" si="272"/>
        <v>0</v>
      </c>
      <c r="L1753" s="9">
        <f>K1753*'Exhaust Gas Math'!$C$14</f>
        <v>0</v>
      </c>
      <c r="M1753" s="9">
        <f>(L1753/'Exhaust Gas Math'!$B$14)+('Exhaust Gas Math'!$D$10)</f>
        <v>4.4059320573952224E-4</v>
      </c>
      <c r="N1753">
        <f>('Exhaust Gas Math'!$E$10*((-0.000000001)*N1752^3+(0.000002)*N1752^2-0.0012*N1752+1.3446)*$B$15+L1753*'Exhaust Gas Math'!$D$14*$B$14)/('Exhaust Gas Math'!$E$10*((-0.000000001)*N1752^3+(0.000002)*N1752^2-0.0012*N1752+1.3446)+L1753*'Exhaust Gas Math'!$D$14)</f>
        <v>1100</v>
      </c>
      <c r="O1753">
        <f t="shared" si="273"/>
        <v>101325</v>
      </c>
      <c r="P1753">
        <f>((-0.0000000008)*N1753^3+(0.000003)*N1753^2-0.004*N1753+2.013)*('Exhaust Gas Math'!$E$10/(L1753+'Exhaust Gas Math'!$E$10))+(357.45*N1753^-1.004)*(L1753/(L1753+'Exhaust Gas Math'!$E$10))</f>
        <v>0.17819999999999947</v>
      </c>
      <c r="Q1753" s="9">
        <f t="shared" si="265"/>
        <v>0</v>
      </c>
      <c r="R1753" s="9">
        <f t="shared" si="266"/>
        <v>101325</v>
      </c>
      <c r="T1753">
        <f t="shared" si="274"/>
        <v>0.218625000000011</v>
      </c>
      <c r="U1753">
        <f t="shared" si="275"/>
        <v>101325</v>
      </c>
    </row>
    <row r="1754" spans="3:21" x14ac:dyDescent="0.2">
      <c r="C1754" s="1"/>
      <c r="D1754" s="1"/>
      <c r="E1754" s="1">
        <v>0.21875000000001099</v>
      </c>
      <c r="F1754" s="10">
        <f t="shared" si="267"/>
        <v>9.2847150362313745E-3</v>
      </c>
      <c r="G1754" s="9">
        <f t="shared" si="268"/>
        <v>-14.083938913864589</v>
      </c>
      <c r="H1754" s="9">
        <f t="shared" si="269"/>
        <v>0</v>
      </c>
      <c r="I1754" s="9">
        <f t="shared" si="270"/>
        <v>0</v>
      </c>
      <c r="J1754" s="10">
        <f t="shared" si="271"/>
        <v>3.9769296294121147E-5</v>
      </c>
      <c r="K1754" s="9">
        <f t="shared" si="272"/>
        <v>0</v>
      </c>
      <c r="L1754" s="9">
        <f>K1754*'Exhaust Gas Math'!$C$14</f>
        <v>0</v>
      </c>
      <c r="M1754" s="9">
        <f>(L1754/'Exhaust Gas Math'!$B$14)+('Exhaust Gas Math'!$D$10)</f>
        <v>4.4059320573952224E-4</v>
      </c>
      <c r="N1754">
        <f>('Exhaust Gas Math'!$E$10*((-0.000000001)*N1753^3+(0.000002)*N1753^2-0.0012*N1753+1.3446)*$B$15+L1754*'Exhaust Gas Math'!$D$14*$B$14)/('Exhaust Gas Math'!$E$10*((-0.000000001)*N1753^3+(0.000002)*N1753^2-0.0012*N1753+1.3446)+L1754*'Exhaust Gas Math'!$D$14)</f>
        <v>1100</v>
      </c>
      <c r="O1754">
        <f t="shared" si="273"/>
        <v>101325</v>
      </c>
      <c r="P1754">
        <f>((-0.0000000008)*N1754^3+(0.000003)*N1754^2-0.004*N1754+2.013)*('Exhaust Gas Math'!$E$10/(L1754+'Exhaust Gas Math'!$E$10))+(357.45*N1754^-1.004)*(L1754/(L1754+'Exhaust Gas Math'!$E$10))</f>
        <v>0.17819999999999947</v>
      </c>
      <c r="Q1754" s="9">
        <f t="shared" si="265"/>
        <v>0</v>
      </c>
      <c r="R1754" s="9">
        <f t="shared" si="266"/>
        <v>101325</v>
      </c>
      <c r="T1754">
        <f t="shared" si="274"/>
        <v>0.21875000000001099</v>
      </c>
      <c r="U1754">
        <f t="shared" si="275"/>
        <v>101325</v>
      </c>
    </row>
    <row r="1755" spans="3:21" x14ac:dyDescent="0.2">
      <c r="C1755" s="1"/>
      <c r="D1755" s="1"/>
      <c r="E1755" s="1">
        <v>0.21887500000001101</v>
      </c>
      <c r="F1755" s="10">
        <f t="shared" si="267"/>
        <v>7.5951308903366606E-3</v>
      </c>
      <c r="G1755" s="9">
        <f t="shared" si="268"/>
        <v>-12.935509718986868</v>
      </c>
      <c r="H1755" s="9">
        <f t="shared" si="269"/>
        <v>0</v>
      </c>
      <c r="I1755" s="9">
        <f t="shared" si="270"/>
        <v>0</v>
      </c>
      <c r="J1755" s="10">
        <f t="shared" si="271"/>
        <v>3.9769296294121147E-5</v>
      </c>
      <c r="K1755" s="9">
        <f t="shared" si="272"/>
        <v>0</v>
      </c>
      <c r="L1755" s="9">
        <f>K1755*'Exhaust Gas Math'!$C$14</f>
        <v>0</v>
      </c>
      <c r="M1755" s="9">
        <f>(L1755/'Exhaust Gas Math'!$B$14)+('Exhaust Gas Math'!$D$10)</f>
        <v>4.4059320573952224E-4</v>
      </c>
      <c r="N1755">
        <f>('Exhaust Gas Math'!$E$10*((-0.000000001)*N1754^3+(0.000002)*N1754^2-0.0012*N1754+1.3446)*$B$15+L1755*'Exhaust Gas Math'!$D$14*$B$14)/('Exhaust Gas Math'!$E$10*((-0.000000001)*N1754^3+(0.000002)*N1754^2-0.0012*N1754+1.3446)+L1755*'Exhaust Gas Math'!$D$14)</f>
        <v>1100</v>
      </c>
      <c r="O1755">
        <f t="shared" si="273"/>
        <v>101325</v>
      </c>
      <c r="P1755">
        <f>((-0.0000000008)*N1755^3+(0.000003)*N1755^2-0.004*N1755+2.013)*('Exhaust Gas Math'!$E$10/(L1755+'Exhaust Gas Math'!$E$10))+(357.45*N1755^-1.004)*(L1755/(L1755+'Exhaust Gas Math'!$E$10))</f>
        <v>0.17819999999999947</v>
      </c>
      <c r="Q1755" s="9">
        <f t="shared" si="265"/>
        <v>0</v>
      </c>
      <c r="R1755" s="9">
        <f t="shared" si="266"/>
        <v>101325</v>
      </c>
      <c r="T1755">
        <f t="shared" si="274"/>
        <v>0.21887500000001101</v>
      </c>
      <c r="U1755">
        <f t="shared" si="275"/>
        <v>101325</v>
      </c>
    </row>
    <row r="1756" spans="3:21" x14ac:dyDescent="0.2">
      <c r="C1756" s="1"/>
      <c r="D1756" s="1"/>
      <c r="E1756" s="1">
        <v>0.21900000000001099</v>
      </c>
      <c r="F1756" s="10">
        <f t="shared" si="267"/>
        <v>6.0541612781853799E-3</v>
      </c>
      <c r="G1756" s="9">
        <f t="shared" si="268"/>
        <v>-11.707328805198122</v>
      </c>
      <c r="H1756" s="9">
        <f t="shared" si="269"/>
        <v>0</v>
      </c>
      <c r="I1756" s="9">
        <f t="shared" si="270"/>
        <v>0</v>
      </c>
      <c r="J1756" s="10">
        <f t="shared" si="271"/>
        <v>3.9769296294121147E-5</v>
      </c>
      <c r="K1756" s="9">
        <f t="shared" si="272"/>
        <v>0</v>
      </c>
      <c r="L1756" s="9">
        <f>K1756*'Exhaust Gas Math'!$C$14</f>
        <v>0</v>
      </c>
      <c r="M1756" s="9">
        <f>(L1756/'Exhaust Gas Math'!$B$14)+('Exhaust Gas Math'!$D$10)</f>
        <v>4.4059320573952224E-4</v>
      </c>
      <c r="N1756">
        <f>('Exhaust Gas Math'!$E$10*((-0.000000001)*N1755^3+(0.000002)*N1755^2-0.0012*N1755+1.3446)*$B$15+L1756*'Exhaust Gas Math'!$D$14*$B$14)/('Exhaust Gas Math'!$E$10*((-0.000000001)*N1755^3+(0.000002)*N1755^2-0.0012*N1755+1.3446)+L1756*'Exhaust Gas Math'!$D$14)</f>
        <v>1100</v>
      </c>
      <c r="O1756">
        <f t="shared" si="273"/>
        <v>101325</v>
      </c>
      <c r="P1756">
        <f>((-0.0000000008)*N1756^3+(0.000003)*N1756^2-0.004*N1756+2.013)*('Exhaust Gas Math'!$E$10/(L1756+'Exhaust Gas Math'!$E$10))+(357.45*N1756^-1.004)*(L1756/(L1756+'Exhaust Gas Math'!$E$10))</f>
        <v>0.17819999999999947</v>
      </c>
      <c r="Q1756" s="9">
        <f t="shared" si="265"/>
        <v>0</v>
      </c>
      <c r="R1756" s="9">
        <f t="shared" si="266"/>
        <v>101325</v>
      </c>
      <c r="T1756">
        <f t="shared" si="274"/>
        <v>0.21900000000001099</v>
      </c>
      <c r="U1756">
        <f t="shared" si="275"/>
        <v>101325</v>
      </c>
    </row>
    <row r="1757" spans="3:21" x14ac:dyDescent="0.2">
      <c r="C1757" s="1"/>
      <c r="D1757" s="1"/>
      <c r="E1757" s="1">
        <v>0.21912500000001101</v>
      </c>
      <c r="F1757" s="10">
        <f t="shared" si="267"/>
        <v>4.6713067898608469E-3</v>
      </c>
      <c r="G1757" s="9">
        <f t="shared" si="268"/>
        <v>-10.406968316243454</v>
      </c>
      <c r="H1757" s="9">
        <f t="shared" si="269"/>
        <v>0</v>
      </c>
      <c r="I1757" s="9">
        <f t="shared" si="270"/>
        <v>0</v>
      </c>
      <c r="J1757" s="10">
        <f t="shared" si="271"/>
        <v>3.9769296294121147E-5</v>
      </c>
      <c r="K1757" s="9">
        <f t="shared" si="272"/>
        <v>0</v>
      </c>
      <c r="L1757" s="9">
        <f>K1757*'Exhaust Gas Math'!$C$14</f>
        <v>0</v>
      </c>
      <c r="M1757" s="9">
        <f>(L1757/'Exhaust Gas Math'!$B$14)+('Exhaust Gas Math'!$D$10)</f>
        <v>4.4059320573952224E-4</v>
      </c>
      <c r="N1757">
        <f>('Exhaust Gas Math'!$E$10*((-0.000000001)*N1756^3+(0.000002)*N1756^2-0.0012*N1756+1.3446)*$B$15+L1757*'Exhaust Gas Math'!$D$14*$B$14)/('Exhaust Gas Math'!$E$10*((-0.000000001)*N1756^3+(0.000002)*N1756^2-0.0012*N1756+1.3446)+L1757*'Exhaust Gas Math'!$D$14)</f>
        <v>1100</v>
      </c>
      <c r="O1757">
        <f t="shared" si="273"/>
        <v>101325</v>
      </c>
      <c r="P1757">
        <f>((-0.0000000008)*N1757^3+(0.000003)*N1757^2-0.004*N1757+2.013)*('Exhaust Gas Math'!$E$10/(L1757+'Exhaust Gas Math'!$E$10))+(357.45*N1757^-1.004)*(L1757/(L1757+'Exhaust Gas Math'!$E$10))</f>
        <v>0.17819999999999947</v>
      </c>
      <c r="Q1757" s="9">
        <f t="shared" si="265"/>
        <v>0</v>
      </c>
      <c r="R1757" s="9">
        <f t="shared" si="266"/>
        <v>101325</v>
      </c>
      <c r="T1757">
        <f t="shared" si="274"/>
        <v>0.21912500000001101</v>
      </c>
      <c r="U1757">
        <f t="shared" si="275"/>
        <v>101325</v>
      </c>
    </row>
    <row r="1758" spans="3:21" x14ac:dyDescent="0.2">
      <c r="C1758" s="1"/>
      <c r="D1758" s="1"/>
      <c r="E1758" s="1">
        <v>0.21925000000001099</v>
      </c>
      <c r="F1758" s="10">
        <f t="shared" si="267"/>
        <v>3.4550931831293548E-3</v>
      </c>
      <c r="G1758" s="9">
        <f t="shared" si="268"/>
        <v>-9.0424454069510123</v>
      </c>
      <c r="H1758" s="9">
        <f t="shared" si="269"/>
        <v>0</v>
      </c>
      <c r="I1758" s="9">
        <f t="shared" si="270"/>
        <v>0</v>
      </c>
      <c r="J1758" s="10">
        <f t="shared" si="271"/>
        <v>3.9769296294121147E-5</v>
      </c>
      <c r="K1758" s="9">
        <f t="shared" si="272"/>
        <v>0</v>
      </c>
      <c r="L1758" s="9">
        <f>K1758*'Exhaust Gas Math'!$C$14</f>
        <v>0</v>
      </c>
      <c r="M1758" s="9">
        <f>(L1758/'Exhaust Gas Math'!$B$14)+('Exhaust Gas Math'!$D$10)</f>
        <v>4.4059320573952224E-4</v>
      </c>
      <c r="N1758">
        <f>('Exhaust Gas Math'!$E$10*((-0.000000001)*N1757^3+(0.000002)*N1757^2-0.0012*N1757+1.3446)*$B$15+L1758*'Exhaust Gas Math'!$D$14*$B$14)/('Exhaust Gas Math'!$E$10*((-0.000000001)*N1757^3+(0.000002)*N1757^2-0.0012*N1757+1.3446)+L1758*'Exhaust Gas Math'!$D$14)</f>
        <v>1100</v>
      </c>
      <c r="O1758">
        <f t="shared" si="273"/>
        <v>101325</v>
      </c>
      <c r="P1758">
        <f>((-0.0000000008)*N1758^3+(0.000003)*N1758^2-0.004*N1758+2.013)*('Exhaust Gas Math'!$E$10/(L1758+'Exhaust Gas Math'!$E$10))+(357.45*N1758^-1.004)*(L1758/(L1758+'Exhaust Gas Math'!$E$10))</f>
        <v>0.17819999999999947</v>
      </c>
      <c r="Q1758" s="9">
        <f t="shared" si="265"/>
        <v>0</v>
      </c>
      <c r="R1758" s="9">
        <f t="shared" si="266"/>
        <v>101325</v>
      </c>
      <c r="T1758">
        <f t="shared" si="274"/>
        <v>0.21925000000001099</v>
      </c>
      <c r="U1758">
        <f t="shared" si="275"/>
        <v>101325</v>
      </c>
    </row>
    <row r="1759" spans="3:21" x14ac:dyDescent="0.2">
      <c r="C1759" s="1"/>
      <c r="D1759" s="1"/>
      <c r="E1759" s="1">
        <v>0.21937500000001101</v>
      </c>
      <c r="F1759" s="10">
        <f t="shared" si="267"/>
        <v>2.4130188193084781E-3</v>
      </c>
      <c r="G1759" s="9">
        <f t="shared" si="268"/>
        <v>-7.622172814806496</v>
      </c>
      <c r="H1759" s="9">
        <f t="shared" si="269"/>
        <v>0</v>
      </c>
      <c r="I1759" s="9">
        <f t="shared" si="270"/>
        <v>0</v>
      </c>
      <c r="J1759" s="10">
        <f t="shared" si="271"/>
        <v>3.9769296294121147E-5</v>
      </c>
      <c r="K1759" s="9">
        <f t="shared" si="272"/>
        <v>0</v>
      </c>
      <c r="L1759" s="9">
        <f>K1759*'Exhaust Gas Math'!$C$14</f>
        <v>0</v>
      </c>
      <c r="M1759" s="9">
        <f>(L1759/'Exhaust Gas Math'!$B$14)+('Exhaust Gas Math'!$D$10)</f>
        <v>4.4059320573952224E-4</v>
      </c>
      <c r="N1759">
        <f>('Exhaust Gas Math'!$E$10*((-0.000000001)*N1758^3+(0.000002)*N1758^2-0.0012*N1758+1.3446)*$B$15+L1759*'Exhaust Gas Math'!$D$14*$B$14)/('Exhaust Gas Math'!$E$10*((-0.000000001)*N1758^3+(0.000002)*N1758^2-0.0012*N1758+1.3446)+L1759*'Exhaust Gas Math'!$D$14)</f>
        <v>1100</v>
      </c>
      <c r="O1759">
        <f t="shared" si="273"/>
        <v>101325</v>
      </c>
      <c r="P1759">
        <f>((-0.0000000008)*N1759^3+(0.000003)*N1759^2-0.004*N1759+2.013)*('Exhaust Gas Math'!$E$10/(L1759+'Exhaust Gas Math'!$E$10))+(357.45*N1759^-1.004)*(L1759/(L1759+'Exhaust Gas Math'!$E$10))</f>
        <v>0.17819999999999947</v>
      </c>
      <c r="Q1759" s="9">
        <f t="shared" si="265"/>
        <v>0</v>
      </c>
      <c r="R1759" s="9">
        <f t="shared" si="266"/>
        <v>101325</v>
      </c>
      <c r="T1759">
        <f t="shared" si="274"/>
        <v>0.21937500000001101</v>
      </c>
      <c r="U1759">
        <f t="shared" si="275"/>
        <v>101325</v>
      </c>
    </row>
    <row r="1760" spans="3:21" x14ac:dyDescent="0.2">
      <c r="C1760" s="1"/>
      <c r="D1760" s="1"/>
      <c r="E1760" s="1">
        <v>0.21950000000001099</v>
      </c>
      <c r="F1760" s="10">
        <f t="shared" si="267"/>
        <v>1.5515084333760469E-3</v>
      </c>
      <c r="G1760" s="9">
        <f t="shared" si="268"/>
        <v>-6.1549069926290354</v>
      </c>
      <c r="H1760" s="9">
        <f t="shared" si="269"/>
        <v>0</v>
      </c>
      <c r="I1760" s="9">
        <f t="shared" si="270"/>
        <v>0</v>
      </c>
      <c r="J1760" s="10">
        <f t="shared" si="271"/>
        <v>3.9769296294121147E-5</v>
      </c>
      <c r="K1760" s="9">
        <f t="shared" si="272"/>
        <v>0</v>
      </c>
      <c r="L1760" s="9">
        <f>K1760*'Exhaust Gas Math'!$C$14</f>
        <v>0</v>
      </c>
      <c r="M1760" s="9">
        <f>(L1760/'Exhaust Gas Math'!$B$14)+('Exhaust Gas Math'!$D$10)</f>
        <v>4.4059320573952224E-4</v>
      </c>
      <c r="N1760">
        <f>('Exhaust Gas Math'!$E$10*((-0.000000001)*N1759^3+(0.000002)*N1759^2-0.0012*N1759+1.3446)*$B$15+L1760*'Exhaust Gas Math'!$D$14*$B$14)/('Exhaust Gas Math'!$E$10*((-0.000000001)*N1759^3+(0.000002)*N1759^2-0.0012*N1759+1.3446)+L1760*'Exhaust Gas Math'!$D$14)</f>
        <v>1100</v>
      </c>
      <c r="O1760">
        <f t="shared" si="273"/>
        <v>101325</v>
      </c>
      <c r="P1760">
        <f>((-0.0000000008)*N1760^3+(0.000003)*N1760^2-0.004*N1760+2.013)*('Exhaust Gas Math'!$E$10/(L1760+'Exhaust Gas Math'!$E$10))+(357.45*N1760^-1.004)*(L1760/(L1760+'Exhaust Gas Math'!$E$10))</f>
        <v>0.17819999999999947</v>
      </c>
      <c r="Q1760" s="9">
        <f t="shared" si="265"/>
        <v>0</v>
      </c>
      <c r="R1760" s="9">
        <f t="shared" si="266"/>
        <v>101325</v>
      </c>
      <c r="T1760">
        <f t="shared" si="274"/>
        <v>0.21950000000001099</v>
      </c>
      <c r="U1760">
        <f t="shared" si="275"/>
        <v>101325</v>
      </c>
    </row>
    <row r="1761" spans="3:21" x14ac:dyDescent="0.2">
      <c r="C1761" s="1"/>
      <c r="D1761" s="1"/>
      <c r="E1761" s="1">
        <v>0.21962500000001101</v>
      </c>
      <c r="F1761" s="10">
        <f t="shared" si="267"/>
        <v>8.7587352334240684E-4</v>
      </c>
      <c r="G1761" s="9">
        <f t="shared" si="268"/>
        <v>-4.6496941221272055</v>
      </c>
      <c r="H1761" s="9">
        <f t="shared" si="269"/>
        <v>0</v>
      </c>
      <c r="I1761" s="9">
        <f t="shared" si="270"/>
        <v>0</v>
      </c>
      <c r="J1761" s="10">
        <f t="shared" si="271"/>
        <v>3.9769296294121147E-5</v>
      </c>
      <c r="K1761" s="9">
        <f t="shared" si="272"/>
        <v>0</v>
      </c>
      <c r="L1761" s="9">
        <f>K1761*'Exhaust Gas Math'!$C$14</f>
        <v>0</v>
      </c>
      <c r="M1761" s="9">
        <f>(L1761/'Exhaust Gas Math'!$B$14)+('Exhaust Gas Math'!$D$10)</f>
        <v>4.4059320573952224E-4</v>
      </c>
      <c r="N1761">
        <f>('Exhaust Gas Math'!$E$10*((-0.000000001)*N1760^3+(0.000002)*N1760^2-0.0012*N1760+1.3446)*$B$15+L1761*'Exhaust Gas Math'!$D$14*$B$14)/('Exhaust Gas Math'!$E$10*((-0.000000001)*N1760^3+(0.000002)*N1760^2-0.0012*N1760+1.3446)+L1761*'Exhaust Gas Math'!$D$14)</f>
        <v>1100</v>
      </c>
      <c r="O1761">
        <f t="shared" si="273"/>
        <v>101325</v>
      </c>
      <c r="P1761">
        <f>((-0.0000000008)*N1761^3+(0.000003)*N1761^2-0.004*N1761+2.013)*('Exhaust Gas Math'!$E$10/(L1761+'Exhaust Gas Math'!$E$10))+(357.45*N1761^-1.004)*(L1761/(L1761+'Exhaust Gas Math'!$E$10))</f>
        <v>0.17819999999999947</v>
      </c>
      <c r="Q1761" s="9">
        <f t="shared" si="265"/>
        <v>0</v>
      </c>
      <c r="R1761" s="9">
        <f t="shared" si="266"/>
        <v>101325</v>
      </c>
      <c r="T1761">
        <f t="shared" si="274"/>
        <v>0.21962500000001101</v>
      </c>
      <c r="U1761">
        <f t="shared" si="275"/>
        <v>101325</v>
      </c>
    </row>
    <row r="1762" spans="3:21" x14ac:dyDescent="0.2">
      <c r="C1762" s="1"/>
      <c r="D1762" s="1"/>
      <c r="E1762" s="1">
        <v>0.21975000000001099</v>
      </c>
      <c r="F1762" s="10">
        <f t="shared" si="267"/>
        <v>3.9027960309981347E-4</v>
      </c>
      <c r="G1762" s="9">
        <f t="shared" si="268"/>
        <v>-3.1158143411828054</v>
      </c>
      <c r="H1762" s="9">
        <f t="shared" si="269"/>
        <v>0</v>
      </c>
      <c r="I1762" s="9">
        <f t="shared" si="270"/>
        <v>0</v>
      </c>
      <c r="J1762" s="10">
        <f t="shared" si="271"/>
        <v>3.9769296294121147E-5</v>
      </c>
      <c r="K1762" s="9">
        <f t="shared" si="272"/>
        <v>0</v>
      </c>
      <c r="L1762" s="9">
        <f>K1762*'Exhaust Gas Math'!$C$14</f>
        <v>0</v>
      </c>
      <c r="M1762" s="9">
        <f>(L1762/'Exhaust Gas Math'!$B$14)+('Exhaust Gas Math'!$D$10)</f>
        <v>4.4059320573952224E-4</v>
      </c>
      <c r="N1762">
        <f>('Exhaust Gas Math'!$E$10*((-0.000000001)*N1761^3+(0.000002)*N1761^2-0.0012*N1761+1.3446)*$B$15+L1762*'Exhaust Gas Math'!$D$14*$B$14)/('Exhaust Gas Math'!$E$10*((-0.000000001)*N1761^3+(0.000002)*N1761^2-0.0012*N1761+1.3446)+L1762*'Exhaust Gas Math'!$D$14)</f>
        <v>1100</v>
      </c>
      <c r="O1762">
        <f t="shared" si="273"/>
        <v>101325</v>
      </c>
      <c r="P1762">
        <f>((-0.0000000008)*N1762^3+(0.000003)*N1762^2-0.004*N1762+2.013)*('Exhaust Gas Math'!$E$10/(L1762+'Exhaust Gas Math'!$E$10))+(357.45*N1762^-1.004)*(L1762/(L1762+'Exhaust Gas Math'!$E$10))</f>
        <v>0.17819999999999947</v>
      </c>
      <c r="Q1762" s="9">
        <f t="shared" si="265"/>
        <v>0</v>
      </c>
      <c r="R1762" s="9">
        <f t="shared" si="266"/>
        <v>101325</v>
      </c>
      <c r="T1762">
        <f t="shared" si="274"/>
        <v>0.21975000000001099</v>
      </c>
      <c r="U1762">
        <f t="shared" si="275"/>
        <v>101325</v>
      </c>
    </row>
    <row r="1763" spans="3:21" x14ac:dyDescent="0.2">
      <c r="C1763" s="1"/>
      <c r="D1763" s="1"/>
      <c r="E1763" s="1">
        <v>0.21987500000001101</v>
      </c>
      <c r="F1763" s="10">
        <f t="shared" si="267"/>
        <v>9.77205206426357E-5</v>
      </c>
      <c r="G1763" s="9">
        <f t="shared" si="268"/>
        <v>-1.5627245287116067</v>
      </c>
      <c r="H1763" s="9">
        <f t="shared" si="269"/>
        <v>0</v>
      </c>
      <c r="I1763" s="9">
        <f t="shared" si="270"/>
        <v>0</v>
      </c>
      <c r="J1763" s="10">
        <f t="shared" si="271"/>
        <v>3.9769296294121147E-5</v>
      </c>
      <c r="K1763" s="9">
        <f t="shared" si="272"/>
        <v>0</v>
      </c>
      <c r="L1763" s="9">
        <f>K1763*'Exhaust Gas Math'!$C$14</f>
        <v>0</v>
      </c>
      <c r="M1763" s="9">
        <f>(L1763/'Exhaust Gas Math'!$B$14)+('Exhaust Gas Math'!$D$10)</f>
        <v>4.4059320573952224E-4</v>
      </c>
      <c r="N1763">
        <f>('Exhaust Gas Math'!$E$10*((-0.000000001)*N1762^3+(0.000002)*N1762^2-0.0012*N1762+1.3446)*$B$15+L1763*'Exhaust Gas Math'!$D$14*$B$14)/('Exhaust Gas Math'!$E$10*((-0.000000001)*N1762^3+(0.000002)*N1762^2-0.0012*N1762+1.3446)+L1763*'Exhaust Gas Math'!$D$14)</f>
        <v>1100</v>
      </c>
      <c r="O1763">
        <f t="shared" si="273"/>
        <v>101325</v>
      </c>
      <c r="P1763">
        <f>((-0.0000000008)*N1763^3+(0.000003)*N1763^2-0.004*N1763+2.013)*('Exhaust Gas Math'!$E$10/(L1763+'Exhaust Gas Math'!$E$10))+(357.45*N1763^-1.004)*(L1763/(L1763+'Exhaust Gas Math'!$E$10))</f>
        <v>0.17819999999999947</v>
      </c>
      <c r="Q1763" s="9">
        <f t="shared" si="265"/>
        <v>0</v>
      </c>
      <c r="R1763" s="9">
        <f t="shared" si="266"/>
        <v>101325</v>
      </c>
      <c r="T1763">
        <f t="shared" si="274"/>
        <v>0.21987500000001101</v>
      </c>
      <c r="U1763">
        <f t="shared" si="275"/>
        <v>101325</v>
      </c>
    </row>
    <row r="1764" spans="3:21" x14ac:dyDescent="0.2">
      <c r="C1764" s="1"/>
      <c r="D1764" s="1"/>
      <c r="E1764" s="1">
        <v>0.22000000000001099</v>
      </c>
      <c r="F1764" s="10">
        <f t="shared" si="267"/>
        <v>0</v>
      </c>
      <c r="G1764" s="9">
        <f t="shared" si="268"/>
        <v>1.3773676521925724E-10</v>
      </c>
      <c r="H1764" s="9">
        <f t="shared" si="269"/>
        <v>1</v>
      </c>
      <c r="I1764" s="9">
        <f t="shared" si="270"/>
        <v>0</v>
      </c>
      <c r="J1764" s="10">
        <f t="shared" si="271"/>
        <v>3.9769296294121147E-5</v>
      </c>
      <c r="K1764" s="9">
        <f t="shared" si="272"/>
        <v>0</v>
      </c>
      <c r="L1764" s="9">
        <f>K1764*'Exhaust Gas Math'!$C$14</f>
        <v>0</v>
      </c>
      <c r="M1764" s="9">
        <f>(L1764/'Exhaust Gas Math'!$B$14)+('Exhaust Gas Math'!$D$10)</f>
        <v>4.4059320573952224E-4</v>
      </c>
      <c r="N1764">
        <f>('Exhaust Gas Math'!$E$10*((-0.000000001)*N1763^3+(0.000002)*N1763^2-0.0012*N1763+1.3446)*$B$15+L1764*'Exhaust Gas Math'!$D$14*$B$14)/('Exhaust Gas Math'!$E$10*((-0.000000001)*N1763^3+(0.000002)*N1763^2-0.0012*N1763+1.3446)+L1764*'Exhaust Gas Math'!$D$14)</f>
        <v>1100</v>
      </c>
      <c r="O1764">
        <f t="shared" si="273"/>
        <v>101325</v>
      </c>
      <c r="P1764">
        <f>((-0.0000000008)*N1764^3+(0.000003)*N1764^2-0.004*N1764+2.013)*('Exhaust Gas Math'!$E$10/(L1764+'Exhaust Gas Math'!$E$10))+(357.45*N1764^-1.004)*(L1764/(L1764+'Exhaust Gas Math'!$E$10))</f>
        <v>0.17819999999999947</v>
      </c>
      <c r="Q1764" s="9">
        <f t="shared" si="265"/>
        <v>-1.690353209532068E-21</v>
      </c>
      <c r="R1764" s="9">
        <f t="shared" si="266"/>
        <v>101325</v>
      </c>
      <c r="T1764">
        <f t="shared" si="274"/>
        <v>0.22000000000001099</v>
      </c>
      <c r="U1764">
        <f t="shared" si="275"/>
        <v>101325</v>
      </c>
    </row>
    <row r="1765" spans="3:21" x14ac:dyDescent="0.2">
      <c r="C1765" s="1"/>
      <c r="D1765" s="1"/>
      <c r="E1765" s="1">
        <v>0.22012500000001101</v>
      </c>
      <c r="F1765" s="10">
        <f t="shared" si="267"/>
        <v>9.7720520677038736E-5</v>
      </c>
      <c r="G1765" s="9">
        <f t="shared" si="268"/>
        <v>1.562724528986231</v>
      </c>
      <c r="H1765" s="9">
        <f t="shared" si="269"/>
        <v>1</v>
      </c>
      <c r="I1765" s="9">
        <f t="shared" si="270"/>
        <v>6.9266439513054701E-7</v>
      </c>
      <c r="J1765" s="10">
        <f t="shared" si="271"/>
        <v>4.0461960689251692E-5</v>
      </c>
      <c r="K1765" s="9">
        <f t="shared" si="272"/>
        <v>4.848650765913829E-7</v>
      </c>
      <c r="L1765" s="9">
        <f>K1765*'Exhaust Gas Math'!$C$14</f>
        <v>5.7442814404279579E-7</v>
      </c>
      <c r="M1765" s="9">
        <f>(L1765/'Exhaust Gas Math'!$B$14)+('Exhaust Gas Math'!$D$10)</f>
        <v>4.6042158489184516E-4</v>
      </c>
      <c r="N1765">
        <f>('Exhaust Gas Math'!$E$10*((-0.000000001)*N1764^3+(0.000002)*N1764^2-0.0012*N1764+1.3446)*$B$15+L1765*'Exhaust Gas Math'!$D$14*$B$14)/('Exhaust Gas Math'!$E$10*((-0.000000001)*N1764^3+(0.000002)*N1764^2-0.0012*N1764+1.3446)+L1765*'Exhaust Gas Math'!$D$14)</f>
        <v>1053.0339209950116</v>
      </c>
      <c r="O1765">
        <f t="shared" si="273"/>
        <v>99628.857649510101</v>
      </c>
      <c r="P1765">
        <f>((-0.0000000008)*N1765^3+(0.000003)*N1765^2-0.004*N1765+2.013)*('Exhaust Gas Math'!$E$10/(L1765+'Exhaust Gas Math'!$E$10))+(357.45*N1765^-1.004)*(L1765/(L1765+'Exhaust Gas Math'!$E$10))</f>
        <v>0.20213240904673699</v>
      </c>
      <c r="Q1765" s="9">
        <f t="shared" si="265"/>
        <v>-0.24681458189609454</v>
      </c>
      <c r="R1765" s="9">
        <f t="shared" si="266"/>
        <v>99628.6108349282</v>
      </c>
      <c r="T1765">
        <f t="shared" si="274"/>
        <v>0.22012500000001101</v>
      </c>
      <c r="U1765">
        <f t="shared" si="275"/>
        <v>99628.6108349282</v>
      </c>
    </row>
    <row r="1766" spans="3:21" x14ac:dyDescent="0.2">
      <c r="C1766" s="1"/>
      <c r="D1766" s="1"/>
      <c r="E1766" s="1">
        <v>0.22025000000001099</v>
      </c>
      <c r="F1766" s="10">
        <f t="shared" si="267"/>
        <v>3.9027960316839749E-4</v>
      </c>
      <c r="G1766" s="9">
        <f t="shared" si="268"/>
        <v>3.1158143414548878</v>
      </c>
      <c r="H1766" s="9">
        <f t="shared" si="269"/>
        <v>1</v>
      </c>
      <c r="I1766" s="9">
        <f t="shared" si="270"/>
        <v>2.7663870739479975E-6</v>
      </c>
      <c r="J1766" s="10">
        <f t="shared" si="271"/>
        <v>4.2535683368069141E-5</v>
      </c>
      <c r="K1766" s="9">
        <f t="shared" si="272"/>
        <v>1.9364709517635983E-6</v>
      </c>
      <c r="L1766" s="9">
        <f>K1766*'Exhaust Gas Math'!$C$14</f>
        <v>2.2941710354441295E-6</v>
      </c>
      <c r="M1766" s="9">
        <f>(L1766/'Exhaust Gas Math'!$B$14)+('Exhaust Gas Math'!$D$10)</f>
        <v>5.197844737907521E-4</v>
      </c>
      <c r="N1766">
        <f>('Exhaust Gas Math'!$E$10*((-0.000000001)*N1765^3+(0.000002)*N1765^2-0.0012*N1765+1.3446)*$B$15+L1766*'Exhaust Gas Math'!$D$14*$B$14)/('Exhaust Gas Math'!$E$10*((-0.000000001)*N1765^3+(0.000002)*N1765^2-0.0012*N1765+1.3446)+L1766*'Exhaust Gas Math'!$D$14)</f>
        <v>942.38198542192902</v>
      </c>
      <c r="O1766">
        <f t="shared" si="273"/>
        <v>95748.262488552791</v>
      </c>
      <c r="P1766">
        <f>((-0.0000000008)*N1766^3+(0.000003)*N1766^2-0.004*N1766+2.013)*('Exhaust Gas Math'!$E$10/(L1766+'Exhaust Gas Math'!$E$10))+(357.45*N1766^-1.004)*(L1766/(L1766+'Exhaust Gas Math'!$E$10))</f>
        <v>0.26632808395359719</v>
      </c>
      <c r="Q1766" s="9">
        <f t="shared" si="265"/>
        <v>-1.2927963369463427</v>
      </c>
      <c r="R1766" s="9">
        <f t="shared" si="266"/>
        <v>95746.969692215847</v>
      </c>
      <c r="T1766">
        <f t="shared" si="274"/>
        <v>0.22025000000001099</v>
      </c>
      <c r="U1766">
        <f t="shared" si="275"/>
        <v>95746.969692215847</v>
      </c>
    </row>
    <row r="1767" spans="3:21" x14ac:dyDescent="0.2">
      <c r="C1767" s="1"/>
      <c r="D1767" s="1"/>
      <c r="E1767" s="1">
        <v>0.22037500000001101</v>
      </c>
      <c r="F1767" s="10">
        <f t="shared" si="267"/>
        <v>8.7587352344475899E-4</v>
      </c>
      <c r="G1767" s="9">
        <f t="shared" si="268"/>
        <v>4.6496941223950676</v>
      </c>
      <c r="H1767" s="9">
        <f t="shared" si="269"/>
        <v>1</v>
      </c>
      <c r="I1767" s="9">
        <f t="shared" si="270"/>
        <v>6.2083828465547392E-6</v>
      </c>
      <c r="J1767" s="10">
        <f t="shared" si="271"/>
        <v>4.5977679140675884E-5</v>
      </c>
      <c r="K1767" s="9">
        <f t="shared" si="272"/>
        <v>4.345867992588317E-6</v>
      </c>
      <c r="L1767" s="9">
        <f>K1767*'Exhaust Gas Math'!$C$14</f>
        <v>5.1486258874060216E-6</v>
      </c>
      <c r="M1767" s="9">
        <f>(L1767/'Exhaust Gas Math'!$B$14)+('Exhaust Gas Math'!$D$10)</f>
        <v>6.183158804860193E-4</v>
      </c>
      <c r="N1767">
        <f>('Exhaust Gas Math'!$E$10*((-0.000000001)*N1766^3+(0.000002)*N1766^2-0.0012*N1766+1.3446)*$B$15+L1767*'Exhaust Gas Math'!$D$14*$B$14)/('Exhaust Gas Math'!$E$10*((-0.000000001)*N1766^3+(0.000002)*N1766^2-0.0012*N1766+1.3446)+L1767*'Exhaust Gas Math'!$D$14)</f>
        <v>819.29136278025271</v>
      </c>
      <c r="O1767">
        <f t="shared" si="273"/>
        <v>91608.499549521221</v>
      </c>
      <c r="P1767">
        <f>((-0.0000000008)*N1767^3+(0.000003)*N1767^2-0.004*N1767+2.013)*('Exhaust Gas Math'!$E$10/(L1767+'Exhaust Gas Math'!$E$10))+(357.45*N1767^-1.004)*(L1767/(L1767+'Exhaust Gas Math'!$E$10))</f>
        <v>0.35342989854045237</v>
      </c>
      <c r="Q1767" s="9">
        <f t="shared" si="265"/>
        <v>-3.820516312876534</v>
      </c>
      <c r="R1767" s="9">
        <f t="shared" si="266"/>
        <v>91604.679033208347</v>
      </c>
      <c r="T1767">
        <f t="shared" si="274"/>
        <v>0.22037500000001101</v>
      </c>
      <c r="U1767">
        <f t="shared" si="275"/>
        <v>91604.679033208347</v>
      </c>
    </row>
    <row r="1768" spans="3:21" x14ac:dyDescent="0.2">
      <c r="C1768" s="1"/>
      <c r="D1768" s="1"/>
      <c r="E1768" s="1">
        <v>0.22050000000001099</v>
      </c>
      <c r="F1768" s="10">
        <f t="shared" si="267"/>
        <v>1.5515084335112513E-3</v>
      </c>
      <c r="G1768" s="9">
        <f t="shared" si="268"/>
        <v>6.1549069928904885</v>
      </c>
      <c r="H1768" s="9">
        <f t="shared" si="269"/>
        <v>1</v>
      </c>
      <c r="I1768" s="9">
        <f t="shared" si="270"/>
        <v>1.0997430664432884E-5</v>
      </c>
      <c r="J1768" s="10">
        <f t="shared" si="271"/>
        <v>5.0766726958554031E-5</v>
      </c>
      <c r="K1768" s="9">
        <f t="shared" si="272"/>
        <v>7.6982014651030178E-6</v>
      </c>
      <c r="L1768" s="9">
        <f>K1768*'Exhaust Gas Math'!$C$14</f>
        <v>9.1201940365635474E-6</v>
      </c>
      <c r="M1768" s="9">
        <f>(L1768/'Exhaust Gas Math'!$B$14)+('Exhaust Gas Math'!$D$10)</f>
        <v>7.5540832609035237E-4</v>
      </c>
      <c r="N1768">
        <f>('Exhaust Gas Math'!$E$10*((-0.000000001)*N1767^3+(0.000002)*N1767^2-0.0012*N1767+1.3446)*$B$15+L1768*'Exhaust Gas Math'!$D$14*$B$14)/('Exhaust Gas Math'!$E$10*((-0.000000001)*N1767^3+(0.000002)*N1767^2-0.0012*N1767+1.3446)+L1768*'Exhaust Gas Math'!$D$14)</f>
        <v>708.64035502759475</v>
      </c>
      <c r="O1768">
        <f t="shared" si="273"/>
        <v>87672.324482549127</v>
      </c>
      <c r="P1768">
        <f>((-0.0000000008)*N1768^3+(0.000003)*N1768^2-0.004*N1768+2.013)*('Exhaust Gas Math'!$E$10/(L1768+'Exhaust Gas Math'!$E$10))+(357.45*N1768^-1.004)*(L1768/(L1768+'Exhaust Gas Math'!$E$10))</f>
        <v>0.44774206380949766</v>
      </c>
      <c r="Q1768" s="9">
        <f t="shared" si="265"/>
        <v>-8.4808794575256385</v>
      </c>
      <c r="R1768" s="9">
        <f t="shared" si="266"/>
        <v>87663.843603091605</v>
      </c>
      <c r="T1768">
        <f t="shared" si="274"/>
        <v>0.22050000000001099</v>
      </c>
      <c r="U1768">
        <f t="shared" si="275"/>
        <v>87663.843603091605</v>
      </c>
    </row>
    <row r="1769" spans="3:21" x14ac:dyDescent="0.2">
      <c r="C1769" s="1"/>
      <c r="D1769" s="1"/>
      <c r="E1769" s="1">
        <v>0.22062500000001101</v>
      </c>
      <c r="F1769" s="10">
        <f t="shared" si="267"/>
        <v>2.4130188194762571E-3</v>
      </c>
      <c r="G1769" s="9">
        <f t="shared" si="268"/>
        <v>7.622172815061</v>
      </c>
      <c r="H1769" s="9">
        <f t="shared" si="269"/>
        <v>1</v>
      </c>
      <c r="I1769" s="9">
        <f t="shared" si="270"/>
        <v>1.7104004455267685E-5</v>
      </c>
      <c r="J1769" s="10">
        <f t="shared" si="271"/>
        <v>5.6873300749388835E-5</v>
      </c>
      <c r="K1769" s="9">
        <f t="shared" si="272"/>
        <v>1.197280311868738E-5</v>
      </c>
      <c r="L1769" s="9">
        <f>K1769*'Exhaust Gas Math'!$C$14</f>
        <v>1.4184389444598776E-5</v>
      </c>
      <c r="M1769" s="9">
        <f>(L1769/'Exhaust Gas Math'!$B$14)+('Exhaust Gas Math'!$D$10)</f>
        <v>9.302165900888068E-4</v>
      </c>
      <c r="N1769">
        <f>('Exhaust Gas Math'!$E$10*((-0.000000001)*N1768^3+(0.000002)*N1768^2-0.0012*N1768+1.3446)*$B$15+L1769*'Exhaust Gas Math'!$D$14*$B$14)/('Exhaust Gas Math'!$E$10*((-0.000000001)*N1768^3+(0.000002)*N1768^2-0.0012*N1768+1.3446)+L1769*'Exhaust Gas Math'!$D$14)</f>
        <v>619.20217356734588</v>
      </c>
      <c r="O1769">
        <f t="shared" si="273"/>
        <v>84205.829168971934</v>
      </c>
      <c r="P1769">
        <f>((-0.0000000008)*N1769^3+(0.000003)*N1769^2-0.004*N1769+2.013)*('Exhaust Gas Math'!$E$10/(L1769+'Exhaust Gas Math'!$E$10))+(357.45*N1769^-1.004)*(L1769/(L1769+'Exhaust Gas Math'!$E$10))</f>
        <v>0.53807068282569814</v>
      </c>
      <c r="Q1769" s="9">
        <f t="shared" si="265"/>
        <v>-15.630285704078258</v>
      </c>
      <c r="R1769" s="9">
        <f t="shared" si="266"/>
        <v>84190.198883267862</v>
      </c>
      <c r="T1769">
        <f t="shared" si="274"/>
        <v>0.22062500000001101</v>
      </c>
      <c r="U1769">
        <f t="shared" si="275"/>
        <v>84190.198883267862</v>
      </c>
    </row>
    <row r="1770" spans="3:21" x14ac:dyDescent="0.2">
      <c r="C1770" s="1"/>
      <c r="D1770" s="1"/>
      <c r="E1770" s="1">
        <v>0.22075000000001099</v>
      </c>
      <c r="F1770" s="10">
        <f t="shared" si="267"/>
        <v>3.455093183327991E-3</v>
      </c>
      <c r="G1770" s="9">
        <f t="shared" si="268"/>
        <v>9.0424454071959559</v>
      </c>
      <c r="H1770" s="9">
        <f t="shared" si="269"/>
        <v>1</v>
      </c>
      <c r="I1770" s="9">
        <f t="shared" si="270"/>
        <v>2.4490455160989446E-5</v>
      </c>
      <c r="J1770" s="10">
        <f t="shared" si="271"/>
        <v>6.4259751455110589E-5</v>
      </c>
      <c r="K1770" s="9">
        <f t="shared" si="272"/>
        <v>1.714331861269261E-5</v>
      </c>
      <c r="L1770" s="9">
        <f>K1770*'Exhaust Gas Math'!$C$14</f>
        <v>2.0309989662799206E-5</v>
      </c>
      <c r="M1770" s="9">
        <f>(L1770/'Exhaust Gas Math'!$B$14)+('Exhaust Gas Math'!$D$10)</f>
        <v>1.1416629214039754E-3</v>
      </c>
      <c r="N1770">
        <f>('Exhaust Gas Math'!$E$10*((-0.000000001)*N1769^3+(0.000002)*N1769^2-0.0012*N1769+1.3446)*$B$15+L1770*'Exhaust Gas Math'!$D$14*$B$14)/('Exhaust Gas Math'!$E$10*((-0.000000001)*N1769^3+(0.000002)*N1769^2-0.0012*N1769+1.3446)+L1770*'Exhaust Gas Math'!$D$14)</f>
        <v>551.35193936745486</v>
      </c>
      <c r="O1770">
        <f t="shared" si="273"/>
        <v>81444.507106475619</v>
      </c>
      <c r="P1770">
        <f>((-0.0000000008)*N1770^3+(0.000003)*N1770^2-0.004*N1770+2.013)*('Exhaust Gas Math'!$E$10/(L1770+'Exhaust Gas Math'!$E$10))+(357.45*N1770^-1.004)*(L1770/(L1770+'Exhaust Gas Math'!$E$10))</f>
        <v>0.61852172786954518</v>
      </c>
      <c r="Q1770" s="9">
        <f t="shared" si="265"/>
        <v>-25.28696780637399</v>
      </c>
      <c r="R1770" s="9">
        <f t="shared" si="266"/>
        <v>81419.220138669247</v>
      </c>
      <c r="T1770">
        <f t="shared" si="274"/>
        <v>0.22075000000001099</v>
      </c>
      <c r="U1770">
        <f t="shared" si="275"/>
        <v>81419.220138669247</v>
      </c>
    </row>
    <row r="1771" spans="3:21" x14ac:dyDescent="0.2">
      <c r="C1771" s="1"/>
      <c r="D1771" s="1"/>
      <c r="E1771" s="1">
        <v>0.22087500000001101</v>
      </c>
      <c r="F1771" s="10">
        <f t="shared" si="267"/>
        <v>4.6713067900899276E-3</v>
      </c>
      <c r="G1771" s="9">
        <f t="shared" si="268"/>
        <v>10.406968316478332</v>
      </c>
      <c r="H1771" s="9">
        <f t="shared" si="269"/>
        <v>1</v>
      </c>
      <c r="I1771" s="9">
        <f t="shared" si="270"/>
        <v>3.3111242856763991E-5</v>
      </c>
      <c r="J1771" s="10">
        <f t="shared" si="271"/>
        <v>7.2880539150885145E-5</v>
      </c>
      <c r="K1771" s="9">
        <f t="shared" si="272"/>
        <v>2.3177869999734792E-5</v>
      </c>
      <c r="L1771" s="9">
        <f>K1771*'Exhaust Gas Math'!$C$14</f>
        <v>2.7459228328859745E-5</v>
      </c>
      <c r="M1771" s="9">
        <f>(L1771/'Exhaust Gas Math'!$B$14)+('Exhaust Gas Math'!$D$10)</f>
        <v>1.3884436830905664E-3</v>
      </c>
      <c r="N1771">
        <f>('Exhaust Gas Math'!$E$10*((-0.000000001)*N1770^3+(0.000002)*N1770^2-0.0012*N1770+1.3446)*$B$15+L1771*'Exhaust Gas Math'!$D$14*$B$14)/('Exhaust Gas Math'!$E$10*((-0.000000001)*N1770^3+(0.000002)*N1770^2-0.0012*N1770+1.3446)+L1771*'Exhaust Gas Math'!$D$14)</f>
        <v>501.15590385453316</v>
      </c>
      <c r="O1771">
        <f t="shared" si="273"/>
        <v>79382.282284368601</v>
      </c>
      <c r="P1771">
        <f>((-0.0000000008)*N1771^3+(0.000003)*N1771^2-0.004*N1771+2.013)*('Exhaust Gas Math'!$E$10/(L1771+'Exhaust Gas Math'!$E$10))+(357.45*N1771^-1.004)*(L1771/(L1771+'Exhaust Gas Math'!$E$10))</f>
        <v>0.68765014388957024</v>
      </c>
      <c r="Q1771" s="9">
        <f t="shared" si="265"/>
        <v>-37.237970820632917</v>
      </c>
      <c r="R1771" s="9">
        <f t="shared" si="266"/>
        <v>79345.044313547973</v>
      </c>
      <c r="T1771">
        <f t="shared" si="274"/>
        <v>0.22087500000001101</v>
      </c>
      <c r="U1771">
        <f t="shared" si="275"/>
        <v>79345.044313547973</v>
      </c>
    </row>
    <row r="1772" spans="3:21" x14ac:dyDescent="0.2">
      <c r="C1772" s="1"/>
      <c r="D1772" s="1"/>
      <c r="E1772" s="1">
        <v>0.22100000000001099</v>
      </c>
      <c r="F1772" s="10">
        <f t="shared" si="267"/>
        <v>6.0541612784430834E-3</v>
      </c>
      <c r="G1772" s="9">
        <f t="shared" si="268"/>
        <v>11.707328805420984</v>
      </c>
      <c r="H1772" s="9">
        <f t="shared" si="269"/>
        <v>1</v>
      </c>
      <c r="I1772" s="9">
        <f t="shared" si="270"/>
        <v>4.2913217519735338E-5</v>
      </c>
      <c r="J1772" s="10">
        <f t="shared" si="271"/>
        <v>8.2682513813856485E-5</v>
      </c>
      <c r="K1772" s="9">
        <f t="shared" si="272"/>
        <v>3.0039252263814735E-5</v>
      </c>
      <c r="L1772" s="9">
        <f>K1772*'Exhaust Gas Math'!$C$14</f>
        <v>3.5588028009033791E-5</v>
      </c>
      <c r="M1772" s="9">
        <f>(L1772/'Exhaust Gas Math'!$B$14)+('Exhaust Gas Math'!$D$10)</f>
        <v>1.6690373896896013E-3</v>
      </c>
      <c r="N1772">
        <f>('Exhaust Gas Math'!$E$10*((-0.000000001)*N1771^3+(0.000002)*N1771^2-0.0012*N1771+1.3446)*$B$15+L1772*'Exhaust Gas Math'!$D$14*$B$14)/('Exhaust Gas Math'!$E$10*((-0.000000001)*N1771^3+(0.000002)*N1771^2-0.0012*N1771+1.3446)+L1772*'Exhaust Gas Math'!$D$14)</f>
        <v>463.94523913561875</v>
      </c>
      <c r="O1772">
        <f t="shared" si="273"/>
        <v>77866.948223033498</v>
      </c>
      <c r="P1772">
        <f>((-0.0000000008)*N1772^3+(0.000003)*N1772^2-0.004*N1772+2.013)*('Exhaust Gas Math'!$E$10/(L1772+'Exhaust Gas Math'!$E$10))+(357.45*N1772^-1.004)*(L1772/(L1772+'Exhaust Gas Math'!$E$10))</f>
        <v>0.74629781864004419</v>
      </c>
      <c r="Q1772" s="9">
        <f t="shared" ref="Q1772:Q1835" si="276">H1772*-0.5*P1772*G1772^2</f>
        <v>-51.144367055701345</v>
      </c>
      <c r="R1772" s="9">
        <f t="shared" ref="R1772:R1835" si="277">Q1772+O1772</f>
        <v>77815.803855977792</v>
      </c>
      <c r="T1772">
        <f t="shared" si="274"/>
        <v>0.22100000000001099</v>
      </c>
      <c r="U1772">
        <f t="shared" si="275"/>
        <v>77815.803855977792</v>
      </c>
    </row>
    <row r="1773" spans="3:21" x14ac:dyDescent="0.2">
      <c r="C1773" s="1"/>
      <c r="D1773" s="1"/>
      <c r="E1773" s="1">
        <v>0.22112500000001101</v>
      </c>
      <c r="F1773" s="10">
        <f t="shared" si="267"/>
        <v>7.5951308906213981E-3</v>
      </c>
      <c r="G1773" s="9">
        <f t="shared" si="268"/>
        <v>12.935509719196341</v>
      </c>
      <c r="H1773" s="9">
        <f t="shared" si="269"/>
        <v>1</v>
      </c>
      <c r="I1773" s="9">
        <f t="shared" si="270"/>
        <v>5.3835946716621881E-5</v>
      </c>
      <c r="J1773" s="10">
        <f t="shared" si="271"/>
        <v>9.3605243010743035E-5</v>
      </c>
      <c r="K1773" s="9">
        <f t="shared" si="272"/>
        <v>3.7685162701635316E-5</v>
      </c>
      <c r="L1773" s="9">
        <f>K1773*'Exhaust Gas Math'!$C$14</f>
        <v>4.464627195019532E-5</v>
      </c>
      <c r="M1773" s="9">
        <f>(L1773/'Exhaust Gas Math'!$B$14)+('Exhaust Gas Math'!$D$10)</f>
        <v>1.9817140876931061E-3</v>
      </c>
      <c r="N1773">
        <f>('Exhaust Gas Math'!$E$10*((-0.000000001)*N1772^3+(0.000002)*N1772^2-0.0012*N1772+1.3446)*$B$15+L1773*'Exhaust Gas Math'!$D$14*$B$14)/('Exhaust Gas Math'!$E$10*((-0.000000001)*N1772^3+(0.000002)*N1772^2-0.0012*N1772+1.3446)+L1773*'Exhaust Gas Math'!$D$14)</f>
        <v>435.95426646455604</v>
      </c>
      <c r="O1773">
        <f t="shared" si="273"/>
        <v>76738.939251622127</v>
      </c>
      <c r="P1773">
        <f>((-0.0000000008)*N1773^3+(0.000003)*N1773^2-0.004*N1773+2.013)*('Exhaust Gas Math'!$E$10/(L1773+'Exhaust Gas Math'!$E$10))+(357.45*N1773^-1.004)*(L1773/(L1773+'Exhaust Gas Math'!$E$10))</f>
        <v>0.79594162246953215</v>
      </c>
      <c r="Q1773" s="9">
        <f t="shared" si="276"/>
        <v>-66.591425774241173</v>
      </c>
      <c r="R1773" s="9">
        <f t="shared" si="277"/>
        <v>76672.347825847886</v>
      </c>
      <c r="T1773">
        <f t="shared" si="274"/>
        <v>0.22112500000001101</v>
      </c>
      <c r="U1773">
        <f t="shared" si="275"/>
        <v>76672.347825847886</v>
      </c>
    </row>
    <row r="1774" spans="3:21" x14ac:dyDescent="0.2">
      <c r="C1774" s="1"/>
      <c r="D1774" s="1"/>
      <c r="E1774" s="1">
        <v>0.22125000000001099</v>
      </c>
      <c r="F1774" s="10">
        <f t="shared" si="267"/>
        <v>9.2847150365413904E-3</v>
      </c>
      <c r="G1774" s="9">
        <f t="shared" si="268"/>
        <v>14.083938914059377</v>
      </c>
      <c r="H1774" s="9">
        <f t="shared" si="269"/>
        <v>1</v>
      </c>
      <c r="I1774" s="9">
        <f t="shared" si="270"/>
        <v>6.581208818974873E-5</v>
      </c>
      <c r="J1774" s="10">
        <f t="shared" si="271"/>
        <v>1.0558138448386988E-4</v>
      </c>
      <c r="K1774" s="9">
        <f t="shared" si="272"/>
        <v>4.6068461732824108E-5</v>
      </c>
      <c r="L1774" s="9">
        <f>K1774*'Exhaust Gas Math'!$C$14</f>
        <v>5.457811306627526E-5</v>
      </c>
      <c r="M1774" s="9">
        <f>(L1774/'Exhaust Gas Math'!$B$14)+('Exhaust Gas Math'!$D$10)</f>
        <v>2.3245460212823342E-3</v>
      </c>
      <c r="N1774">
        <f>('Exhaust Gas Math'!$E$10*((-0.000000001)*N1773^3+(0.000002)*N1773^2-0.0012*N1773+1.3446)*$B$15+L1774*'Exhaust Gas Math'!$D$14*$B$14)/('Exhaust Gas Math'!$E$10*((-0.000000001)*N1773^3+(0.000002)*N1773^2-0.0012*N1773+1.3446)+L1774*'Exhaust Gas Math'!$D$14)</f>
        <v>414.515983692026</v>
      </c>
      <c r="O1774">
        <f t="shared" si="273"/>
        <v>75879.789177328566</v>
      </c>
      <c r="P1774">
        <f>((-0.0000000008)*N1774^3+(0.000003)*N1774^2-0.004*N1774+2.013)*('Exhaust Gas Math'!$E$10/(L1774+'Exhaust Gas Math'!$E$10))+(357.45*N1774^-1.004)*(L1774/(L1774+'Exhaust Gas Math'!$E$10))</f>
        <v>0.8380164736754655</v>
      </c>
      <c r="Q1774" s="9">
        <f t="shared" si="276"/>
        <v>-83.113357342530833</v>
      </c>
      <c r="R1774" s="9">
        <f t="shared" si="277"/>
        <v>75796.675819986034</v>
      </c>
      <c r="T1774">
        <f t="shared" si="274"/>
        <v>0.22125000000001099</v>
      </c>
      <c r="U1774">
        <f t="shared" si="275"/>
        <v>75796.675819986034</v>
      </c>
    </row>
    <row r="1775" spans="3:21" x14ac:dyDescent="0.2">
      <c r="C1775" s="1"/>
      <c r="D1775" s="1"/>
      <c r="E1775" s="1">
        <v>0.22137500000001101</v>
      </c>
      <c r="F1775" s="10">
        <f t="shared" si="267"/>
        <v>1.111249686809973E-2</v>
      </c>
      <c r="G1775" s="9">
        <f t="shared" si="268"/>
        <v>15.145535942132311</v>
      </c>
      <c r="H1775" s="9">
        <f t="shared" si="269"/>
        <v>1</v>
      </c>
      <c r="I1775" s="9">
        <f t="shared" si="270"/>
        <v>7.876780504446295E-5</v>
      </c>
      <c r="J1775" s="10">
        <f t="shared" si="271"/>
        <v>1.185371013385841E-4</v>
      </c>
      <c r="K1775" s="9">
        <f t="shared" si="272"/>
        <v>5.5137463531124058E-5</v>
      </c>
      <c r="L1775" s="9">
        <f>K1775*'Exhaust Gas Math'!$C$14</f>
        <v>6.5322318254120712E-5</v>
      </c>
      <c r="M1775" s="9">
        <f>(L1775/'Exhaust Gas Math'!$B$14)+('Exhaust Gas Math'!$D$10)</f>
        <v>2.6954195175835235E-3</v>
      </c>
      <c r="N1775">
        <f>('Exhaust Gas Math'!$E$10*((-0.000000001)*N1774^3+(0.000002)*N1774^2-0.0012*N1774+1.3446)*$B$15+L1775*'Exhaust Gas Math'!$D$14*$B$14)/('Exhaust Gas Math'!$E$10*((-0.000000001)*N1774^3+(0.000002)*N1774^2-0.0012*N1774+1.3446)+L1775*'Exhaust Gas Math'!$D$14)</f>
        <v>397.80440105708374</v>
      </c>
      <c r="O1775">
        <f t="shared" si="273"/>
        <v>75210.017071193433</v>
      </c>
      <c r="P1775">
        <f>((-0.0000000008)*N1775^3+(0.000003)*N1775^2-0.004*N1775+2.013)*('Exhaust Gas Math'!$E$10/(L1775+'Exhaust Gas Math'!$E$10))+(357.45*N1775^-1.004)*(L1775/(L1775+'Exhaust Gas Math'!$E$10))</f>
        <v>0.8737594873115434</v>
      </c>
      <c r="Q1775" s="9">
        <f t="shared" si="276"/>
        <v>-100.21464689864546</v>
      </c>
      <c r="R1775" s="9">
        <f t="shared" si="277"/>
        <v>75109.802424294787</v>
      </c>
      <c r="T1775">
        <f t="shared" si="274"/>
        <v>0.22137500000001101</v>
      </c>
      <c r="U1775">
        <f t="shared" si="275"/>
        <v>75109.802424294787</v>
      </c>
    </row>
    <row r="1776" spans="3:21" x14ac:dyDescent="0.2">
      <c r="C1776" s="1"/>
      <c r="D1776" s="1"/>
      <c r="E1776" s="1">
        <v>0.22150000000001099</v>
      </c>
      <c r="F1776" s="10">
        <f t="shared" si="267"/>
        <v>1.3067207502505722E-2</v>
      </c>
      <c r="G1776" s="9">
        <f t="shared" si="268"/>
        <v>16.11375570472023</v>
      </c>
      <c r="H1776" s="9">
        <f t="shared" si="269"/>
        <v>1</v>
      </c>
      <c r="I1776" s="9">
        <f t="shared" si="270"/>
        <v>9.2623220978142195E-5</v>
      </c>
      <c r="J1776" s="10">
        <f t="shared" si="271"/>
        <v>1.3239251727226333E-4</v>
      </c>
      <c r="K1776" s="9">
        <f t="shared" si="272"/>
        <v>6.4836254684699532E-5</v>
      </c>
      <c r="L1776" s="9">
        <f>K1776*'Exhaust Gas Math'!$C$14</f>
        <v>7.6812645915937838E-5</v>
      </c>
      <c r="M1776" s="9">
        <f>(L1776/'Exhaust Gas Math'!$B$14)+('Exhaust Gas Math'!$D$10)</f>
        <v>3.0920480181640246E-3</v>
      </c>
      <c r="N1776">
        <f>('Exhaust Gas Math'!$E$10*((-0.000000001)*N1775^3+(0.000002)*N1775^2-0.0012*N1775+1.3446)*$B$15+L1776*'Exhaust Gas Math'!$D$14*$B$14)/('Exhaust Gas Math'!$E$10*((-0.000000001)*N1775^3+(0.000002)*N1775^2-0.0012*N1775+1.3446)+L1776*'Exhaust Gas Math'!$D$14)</f>
        <v>384.565703288929</v>
      </c>
      <c r="O1776">
        <f t="shared" si="273"/>
        <v>74677.0885578382</v>
      </c>
      <c r="P1776">
        <f>((-0.0000000008)*N1776^3+(0.000003)*N1776^2-0.004*N1776+2.013)*('Exhaust Gas Math'!$E$10/(L1776+'Exhaust Gas Math'!$E$10))+(357.45*N1776^-1.004)*(L1776/(L1776+'Exhaust Gas Math'!$E$10))</f>
        <v>0.90420870239208617</v>
      </c>
      <c r="Q1776" s="9">
        <f t="shared" si="276"/>
        <v>-117.39030666988664</v>
      </c>
      <c r="R1776" s="9">
        <f t="shared" si="277"/>
        <v>74559.698251168316</v>
      </c>
      <c r="T1776">
        <f t="shared" si="274"/>
        <v>0.22150000000001099</v>
      </c>
      <c r="U1776">
        <f t="shared" si="275"/>
        <v>74559.698251168316</v>
      </c>
    </row>
    <row r="1777" spans="3:21" x14ac:dyDescent="0.2">
      <c r="C1777" s="1"/>
      <c r="D1777" s="1"/>
      <c r="E1777" s="1">
        <v>0.22162500000001101</v>
      </c>
      <c r="F1777" s="10">
        <f t="shared" si="267"/>
        <v>1.5136795498691007E-2</v>
      </c>
      <c r="G1777" s="9">
        <f t="shared" si="268"/>
        <v>16.982628805021044</v>
      </c>
      <c r="H1777" s="9">
        <f t="shared" si="269"/>
        <v>1</v>
      </c>
      <c r="I1777" s="9">
        <f t="shared" si="270"/>
        <v>1.0729291274416198E-4</v>
      </c>
      <c r="J1777" s="10">
        <f t="shared" si="271"/>
        <v>1.4706220903828313E-4</v>
      </c>
      <c r="K1777" s="9">
        <f t="shared" si="272"/>
        <v>7.5105038920913374E-5</v>
      </c>
      <c r="L1777" s="9">
        <f>K1777*'Exhaust Gas Math'!$C$14</f>
        <v>8.897825436076982E-5</v>
      </c>
      <c r="M1777" s="9">
        <f>(L1777/'Exhaust Gas Math'!$B$14)+('Exhaust Gas Math'!$D$10)</f>
        <v>3.5119861764253981E-3</v>
      </c>
      <c r="N1777">
        <f>('Exhaust Gas Math'!$E$10*((-0.000000001)*N1776^3+(0.000002)*N1776^2-0.0012*N1776+1.3446)*$B$15+L1777*'Exhaust Gas Math'!$D$14*$B$14)/('Exhaust Gas Math'!$E$10*((-0.000000001)*N1776^3+(0.000002)*N1776^2-0.0012*N1776+1.3446)+L1777*'Exhaust Gas Math'!$D$14)</f>
        <v>373.92587496989296</v>
      </c>
      <c r="O1777">
        <f t="shared" si="273"/>
        <v>74245.693632321694</v>
      </c>
      <c r="P1777">
        <f>((-0.0000000008)*N1777^3+(0.000003)*N1777^2-0.004*N1777+2.013)*('Exhaust Gas Math'!$E$10/(L1777+'Exhaust Gas Math'!$E$10))+(357.45*N1777^-1.004)*(L1777/(L1777+'Exhaust Gas Math'!$E$10))</f>
        <v>0.93022945093044118</v>
      </c>
      <c r="Q1777" s="9">
        <f t="shared" si="276"/>
        <v>-134.14358965988734</v>
      </c>
      <c r="R1777" s="9">
        <f t="shared" si="277"/>
        <v>74111.550042661809</v>
      </c>
      <c r="T1777">
        <f t="shared" si="274"/>
        <v>0.22162500000001101</v>
      </c>
      <c r="U1777">
        <f t="shared" si="275"/>
        <v>74111.550042661809</v>
      </c>
    </row>
    <row r="1778" spans="3:21" x14ac:dyDescent="0.2">
      <c r="C1778" s="1"/>
      <c r="D1778" s="1"/>
      <c r="E1778" s="1">
        <v>0.22175000000001099</v>
      </c>
      <c r="F1778" s="10">
        <f t="shared" si="267"/>
        <v>1.7308501158451259E-2</v>
      </c>
      <c r="G1778" s="9">
        <f t="shared" si="268"/>
        <v>17.746798351441768</v>
      </c>
      <c r="H1778" s="9">
        <f t="shared" si="269"/>
        <v>1</v>
      </c>
      <c r="I1778" s="9">
        <f t="shared" si="270"/>
        <v>1.2268643681461727E-4</v>
      </c>
      <c r="J1778" s="10">
        <f t="shared" si="271"/>
        <v>1.6245573310873842E-4</v>
      </c>
      <c r="K1778" s="9">
        <f t="shared" si="272"/>
        <v>8.588050577023209E-5</v>
      </c>
      <c r="L1778" s="9">
        <f>K1778*'Exhaust Gas Math'!$C$14</f>
        <v>1.0174413856707899E-4</v>
      </c>
      <c r="M1778" s="9">
        <f>(L1778/'Exhaust Gas Math'!$B$14)+('Exhaust Gas Math'!$D$10)</f>
        <v>3.9526449339783555E-3</v>
      </c>
      <c r="N1778">
        <f>('Exhaust Gas Math'!$E$10*((-0.000000001)*N1777^3+(0.000002)*N1777^2-0.0012*N1777+1.3446)*$B$15+L1778*'Exhaust Gas Math'!$D$14*$B$14)/('Exhaust Gas Math'!$E$10*((-0.000000001)*N1777^3+(0.000002)*N1777^2-0.0012*N1777+1.3446)+L1778*'Exhaust Gas Math'!$D$14)</f>
        <v>365.2644760697566</v>
      </c>
      <c r="O1778">
        <f t="shared" si="273"/>
        <v>73891.457961472363</v>
      </c>
      <c r="P1778">
        <f>((-0.0000000008)*N1778^3+(0.000003)*N1778^2-0.004*N1778+2.013)*('Exhaust Gas Math'!$E$10/(L1778+'Exhaust Gas Math'!$E$10))+(357.45*N1778^-1.004)*(L1778/(L1778+'Exhaust Gas Math'!$E$10))</f>
        <v>0.95254092505472265</v>
      </c>
      <c r="Q1778" s="9">
        <f t="shared" si="276"/>
        <v>-150.00083528435403</v>
      </c>
      <c r="R1778" s="9">
        <f t="shared" si="277"/>
        <v>73741.457126188005</v>
      </c>
      <c r="T1778">
        <f t="shared" si="274"/>
        <v>0.22175000000001099</v>
      </c>
      <c r="U1778">
        <f t="shared" si="275"/>
        <v>73741.457126188005</v>
      </c>
    </row>
    <row r="1779" spans="3:21" x14ac:dyDescent="0.2">
      <c r="C1779" s="1"/>
      <c r="D1779" s="1"/>
      <c r="E1779" s="1">
        <v>0.22187500000001101</v>
      </c>
      <c r="F1779" s="10">
        <f t="shared" si="267"/>
        <v>1.9568935194229482E-2</v>
      </c>
      <c r="G1779" s="9">
        <f t="shared" si="268"/>
        <v>18.401552984616782</v>
      </c>
      <c r="H1779" s="9">
        <f t="shared" si="269"/>
        <v>1</v>
      </c>
      <c r="I1779" s="9">
        <f t="shared" si="270"/>
        <v>1.387088869947535E-4</v>
      </c>
      <c r="J1779" s="10">
        <f t="shared" si="271"/>
        <v>1.7847818328887465E-4</v>
      </c>
      <c r="K1779" s="9">
        <f t="shared" si="272"/>
        <v>9.7096220896327441E-5</v>
      </c>
      <c r="L1779" s="9">
        <f>K1779*'Exhaust Gas Math'!$C$14</f>
        <v>1.1503159261365109E-4</v>
      </c>
      <c r="M1779" s="9">
        <f>(L1779/'Exhaust Gas Math'!$B$14)+('Exhaust Gas Math'!$D$10)</f>
        <v>4.4113074830488454E-3</v>
      </c>
      <c r="N1779">
        <f>('Exhaust Gas Math'!$E$10*((-0.000000001)*N1778^3+(0.000002)*N1778^2-0.0012*N1778+1.3446)*$B$15+L1779*'Exhaust Gas Math'!$D$14*$B$14)/('Exhaust Gas Math'!$E$10*((-0.000000001)*N1778^3+(0.000002)*N1778^2-0.0012*N1778+1.3446)+L1779*'Exhaust Gas Math'!$D$14)</f>
        <v>358.13301596123989</v>
      </c>
      <c r="O1779">
        <f t="shared" si="273"/>
        <v>73597.081367725797</v>
      </c>
      <c r="P1779">
        <f>((-0.0000000008)*N1779^3+(0.000003)*N1779^2-0.004*N1779+2.013)*('Exhaust Gas Math'!$E$10/(L1779+'Exhaust Gas Math'!$E$10))+(357.45*N1779^-1.004)*(L1779/(L1779+'Exhaust Gas Math'!$E$10))</f>
        <v>0.97173942379491152</v>
      </c>
      <c r="Q1779" s="9">
        <f t="shared" si="276"/>
        <v>-164.52381820513514</v>
      </c>
      <c r="R1779" s="9">
        <f t="shared" si="277"/>
        <v>73432.557549520658</v>
      </c>
      <c r="T1779">
        <f t="shared" si="274"/>
        <v>0.22187500000001101</v>
      </c>
      <c r="U1779">
        <f t="shared" si="275"/>
        <v>73432.557549520658</v>
      </c>
    </row>
    <row r="1780" spans="3:21" x14ac:dyDescent="0.2">
      <c r="C1780" s="1"/>
      <c r="D1780" s="1"/>
      <c r="E1780" s="1">
        <v>0.22200000000001099</v>
      </c>
      <c r="F1780" s="10">
        <f t="shared" si="267"/>
        <v>2.1904161278522863E-2</v>
      </c>
      <c r="G1780" s="9">
        <f t="shared" si="268"/>
        <v>18.942855924504073</v>
      </c>
      <c r="H1780" s="9">
        <f t="shared" si="269"/>
        <v>1</v>
      </c>
      <c r="I1780" s="9">
        <f t="shared" si="270"/>
        <v>1.5526147955119307E-4</v>
      </c>
      <c r="J1780" s="10">
        <f t="shared" si="271"/>
        <v>1.9503077584531422E-4</v>
      </c>
      <c r="K1780" s="9">
        <f t="shared" si="272"/>
        <v>1.0868303568583514E-4</v>
      </c>
      <c r="L1780" s="9">
        <f>K1780*'Exhaust Gas Math'!$C$14</f>
        <v>1.287586949277525E-4</v>
      </c>
      <c r="M1780" s="9">
        <f>(L1780/'Exhaust Gas Math'!$B$14)+('Exhaust Gas Math'!$D$10)</f>
        <v>4.8851460165007408E-3</v>
      </c>
      <c r="N1780">
        <f>('Exhaust Gas Math'!$E$10*((-0.000000001)*N1779^3+(0.000002)*N1779^2-0.0012*N1779+1.3446)*$B$15+L1780*'Exhaust Gas Math'!$D$14*$B$14)/('Exhaust Gas Math'!$E$10*((-0.000000001)*N1779^3+(0.000002)*N1779^2-0.0012*N1779+1.3446)+L1780*'Exhaust Gas Math'!$D$14)</f>
        <v>352.20172469734484</v>
      </c>
      <c r="O1780">
        <f t="shared" si="273"/>
        <v>73349.966029582181</v>
      </c>
      <c r="P1780">
        <f>((-0.0000000008)*N1780^3+(0.000003)*N1780^2-0.004*N1780+2.013)*('Exhaust Gas Math'!$E$10/(L1780+'Exhaust Gas Math'!$E$10))+(357.45*N1780^-1.004)*(L1780/(L1780+'Exhaust Gas Math'!$E$10))</f>
        <v>0.98831848219421148</v>
      </c>
      <c r="Q1780" s="9">
        <f t="shared" si="276"/>
        <v>-177.32004531280822</v>
      </c>
      <c r="R1780" s="9">
        <f t="shared" si="277"/>
        <v>73172.645984269373</v>
      </c>
      <c r="T1780">
        <f t="shared" si="274"/>
        <v>0.22200000000001099</v>
      </c>
      <c r="U1780">
        <f t="shared" si="275"/>
        <v>73172.645984269373</v>
      </c>
    </row>
    <row r="1781" spans="3:21" x14ac:dyDescent="0.2">
      <c r="C1781" s="1"/>
      <c r="D1781" s="1"/>
      <c r="E1781" s="1">
        <v>0.22212500000001101</v>
      </c>
      <c r="F1781" s="10">
        <f t="shared" si="267"/>
        <v>2.4299781965981076E-2</v>
      </c>
      <c r="G1781" s="9">
        <f t="shared" si="268"/>
        <v>19.367369858478</v>
      </c>
      <c r="H1781" s="9">
        <f t="shared" si="269"/>
        <v>1</v>
      </c>
      <c r="I1781" s="9">
        <f t="shared" si="270"/>
        <v>1.7224216224653575E-4</v>
      </c>
      <c r="J1781" s="10">
        <f t="shared" si="271"/>
        <v>2.120114585406569E-4</v>
      </c>
      <c r="K1781" s="9">
        <f t="shared" si="272"/>
        <v>1.2056951357257501E-4</v>
      </c>
      <c r="L1781" s="9">
        <f>K1781*'Exhaust Gas Math'!$C$14</f>
        <v>1.4284081335889682E-4</v>
      </c>
      <c r="M1781" s="9">
        <f>(L1781/'Exhaust Gas Math'!$B$14)+('Exhaust Gas Math'!$D$10)</f>
        <v>5.371239162208173E-3</v>
      </c>
      <c r="N1781">
        <f>('Exhaust Gas Math'!$E$10*((-0.000000001)*N1780^3+(0.000002)*N1780^2-0.0012*N1780+1.3446)*$B$15+L1781*'Exhaust Gas Math'!$D$14*$B$14)/('Exhaust Gas Math'!$E$10*((-0.000000001)*N1780^3+(0.000002)*N1780^2-0.0012*N1780+1.3446)+L1781*'Exhaust Gas Math'!$D$14)</f>
        <v>347.22428984239804</v>
      </c>
      <c r="O1781">
        <f t="shared" si="273"/>
        <v>73140.730370991587</v>
      </c>
      <c r="P1781">
        <f>((-0.0000000008)*N1781^3+(0.000003)*N1781^2-0.004*N1781+2.013)*('Exhaust Gas Math'!$E$10/(L1781+'Exhaust Gas Math'!$E$10))+(357.45*N1781^-1.004)*(L1781/(L1781+'Exhaust Gas Math'!$E$10))</f>
        <v>1.0026862308712152</v>
      </c>
      <c r="Q1781" s="9">
        <f t="shared" si="276"/>
        <v>-188.05130352232277</v>
      </c>
      <c r="R1781" s="9">
        <f t="shared" si="277"/>
        <v>72952.67906746926</v>
      </c>
      <c r="T1781">
        <f t="shared" si="274"/>
        <v>0.22212500000001101</v>
      </c>
      <c r="U1781">
        <f t="shared" si="275"/>
        <v>72952.67906746926</v>
      </c>
    </row>
    <row r="1782" spans="3:21" x14ac:dyDescent="0.2">
      <c r="C1782" s="1"/>
      <c r="D1782" s="1"/>
      <c r="E1782" s="1">
        <v>0.22225000000001099</v>
      </c>
      <c r="F1782" s="10">
        <f t="shared" si="267"/>
        <v>2.6741027458441223E-2</v>
      </c>
      <c r="G1782" s="9">
        <f t="shared" si="268"/>
        <v>19.672477516970414</v>
      </c>
      <c r="H1782" s="9">
        <f t="shared" si="269"/>
        <v>1</v>
      </c>
      <c r="I1782" s="9">
        <f t="shared" si="270"/>
        <v>1.8954624352531476E-4</v>
      </c>
      <c r="J1782" s="10">
        <f t="shared" si="271"/>
        <v>2.2931553981943591E-4</v>
      </c>
      <c r="K1782" s="9">
        <f t="shared" si="272"/>
        <v>1.3268237046772032E-4</v>
      </c>
      <c r="L1782" s="9">
        <f>K1782*'Exhaust Gas Math'!$C$14</f>
        <v>1.571911269641765E-4</v>
      </c>
      <c r="M1782" s="9">
        <f>(L1782/'Exhaust Gas Math'!$B$14)+('Exhaust Gas Math'!$D$10)</f>
        <v>5.866589994285484E-3</v>
      </c>
      <c r="N1782">
        <f>('Exhaust Gas Math'!$E$10*((-0.000000001)*N1781^3+(0.000002)*N1781^2-0.0012*N1781+1.3446)*$B$15+L1782*'Exhaust Gas Math'!$D$14*$B$14)/('Exhaust Gas Math'!$E$10*((-0.000000001)*N1781^3+(0.000002)*N1781^2-0.0012*N1781+1.3446)+L1782*'Exhaust Gas Math'!$D$14)</f>
        <v>343.01407721121814</v>
      </c>
      <c r="O1782">
        <f t="shared" si="273"/>
        <v>72962.252417455587</v>
      </c>
      <c r="P1782">
        <f>((-0.0000000008)*N1782^3+(0.000003)*N1782^2-0.004*N1782+2.013)*('Exhaust Gas Math'!$E$10/(L1782+'Exhaust Gas Math'!$E$10))+(357.45*N1782^-1.004)*(L1782/(L1782+'Exhaust Gas Math'!$E$10))</f>
        <v>1.0151802120496249</v>
      </c>
      <c r="Q1782" s="9">
        <f t="shared" si="276"/>
        <v>-196.44060522099798</v>
      </c>
      <c r="R1782" s="9">
        <f t="shared" si="277"/>
        <v>72765.811812234591</v>
      </c>
      <c r="T1782">
        <f t="shared" si="274"/>
        <v>0.22225000000001099</v>
      </c>
      <c r="U1782">
        <f t="shared" si="275"/>
        <v>72765.811812234591</v>
      </c>
    </row>
    <row r="1783" spans="3:21" x14ac:dyDescent="0.2">
      <c r="C1783" s="1"/>
      <c r="D1783" s="1"/>
      <c r="E1783" s="1">
        <v>0.22237500000001101</v>
      </c>
      <c r="F1783" s="10">
        <f t="shared" si="267"/>
        <v>2.9212846665645782E-2</v>
      </c>
      <c r="G1783" s="9">
        <f t="shared" si="268"/>
        <v>19.856297809808108</v>
      </c>
      <c r="H1783" s="9">
        <f t="shared" si="269"/>
        <v>1</v>
      </c>
      <c r="I1783" s="9">
        <f t="shared" si="270"/>
        <v>2.0706703797225545E-4</v>
      </c>
      <c r="J1783" s="10">
        <f t="shared" si="271"/>
        <v>2.4683633426637657E-4</v>
      </c>
      <c r="K1783" s="9">
        <f t="shared" si="272"/>
        <v>1.449469265805788E-4</v>
      </c>
      <c r="L1783" s="9">
        <f>K1783*'Exhaust Gas Math'!$C$14</f>
        <v>1.7172116128825145E-4</v>
      </c>
      <c r="M1783" s="9">
        <f>(L1783/'Exhaust Gas Math'!$B$14)+('Exhaust Gas Math'!$D$10)</f>
        <v>6.3681445101320478E-3</v>
      </c>
      <c r="N1783">
        <f>('Exhaust Gas Math'!$E$10*((-0.000000001)*N1782^3+(0.000002)*N1782^2-0.0012*N1782+1.3446)*$B$15+L1783*'Exhaust Gas Math'!$D$14*$B$14)/('Exhaust Gas Math'!$E$10*((-0.000000001)*N1782^3+(0.000002)*N1782^2-0.0012*N1782+1.3446)+L1783*'Exhaust Gas Math'!$D$14)</f>
        <v>339.42781043137177</v>
      </c>
      <c r="O1783">
        <f t="shared" si="273"/>
        <v>72809.036249012031</v>
      </c>
      <c r="P1783">
        <f>((-0.0000000008)*N1783^3+(0.000003)*N1783^2-0.004*N1783+2.013)*('Exhaust Gas Math'!$E$10/(L1783+'Exhaust Gas Math'!$E$10))+(357.45*N1783^-1.004)*(L1783/(L1783+'Exhaust Gas Math'!$E$10))</f>
        <v>1.0260798630613424</v>
      </c>
      <c r="Q1783" s="9">
        <f t="shared" si="276"/>
        <v>-202.27756857807913</v>
      </c>
      <c r="R1783" s="9">
        <f t="shared" si="277"/>
        <v>72606.758680433952</v>
      </c>
      <c r="T1783">
        <f t="shared" si="274"/>
        <v>0.22237500000001101</v>
      </c>
      <c r="U1783">
        <f t="shared" si="275"/>
        <v>72606.758680433952</v>
      </c>
    </row>
    <row r="1784" spans="3:21" x14ac:dyDescent="0.2">
      <c r="C1784" s="1"/>
      <c r="D1784" s="1"/>
      <c r="E1784" s="1">
        <v>0.22250000000001099</v>
      </c>
      <c r="F1784" s="10">
        <f t="shared" si="267"/>
        <v>3.1700000000219046E-2</v>
      </c>
      <c r="G1784" s="9">
        <f t="shared" si="268"/>
        <v>19.917697423759289</v>
      </c>
      <c r="H1784" s="9">
        <f t="shared" si="269"/>
        <v>1</v>
      </c>
      <c r="I1784" s="9">
        <f t="shared" si="270"/>
        <v>2.2469652406333711E-4</v>
      </c>
      <c r="J1784" s="10">
        <f t="shared" si="271"/>
        <v>2.6446582035745826E-4</v>
      </c>
      <c r="K1784" s="9">
        <f t="shared" si="272"/>
        <v>1.5728756684433597E-4</v>
      </c>
      <c r="L1784" s="9">
        <f>K1784*'Exhaust Gas Math'!$C$14</f>
        <v>1.8634133383778708E-4</v>
      </c>
      <c r="M1784" s="9">
        <f>(L1784/'Exhaust Gas Math'!$B$14)+('Exhaust Gas Math'!$D$10)</f>
        <v>6.8728104593738714E-3</v>
      </c>
      <c r="N1784">
        <f>('Exhaust Gas Math'!$E$10*((-0.000000001)*N1783^3+(0.000002)*N1783^2-0.0012*N1783+1.3446)*$B$15+L1784*'Exhaust Gas Math'!$D$14*$B$14)/('Exhaust Gas Math'!$E$10*((-0.000000001)*N1783^3+(0.000002)*N1783^2-0.0012*N1783+1.3446)+L1784*'Exhaust Gas Math'!$D$14)</f>
        <v>336.35418027882753</v>
      </c>
      <c r="O1784">
        <f t="shared" si="273"/>
        <v>72676.780905291162</v>
      </c>
      <c r="P1784">
        <f>((-0.0000000008)*N1784^3+(0.000003)*N1784^2-0.004*N1784+2.013)*('Exhaust Gas Math'!$E$10/(L1784+'Exhaust Gas Math'!$E$10))+(357.45*N1784^-1.004)*(L1784/(L1784+'Exhaust Gas Math'!$E$10))</f>
        <v>1.0356169102702812</v>
      </c>
      <c r="Q1784" s="9">
        <f t="shared" si="276"/>
        <v>-205.42221074619326</v>
      </c>
      <c r="R1784" s="9">
        <f t="shared" si="277"/>
        <v>72471.358694544964</v>
      </c>
      <c r="T1784">
        <f t="shared" si="274"/>
        <v>0.22250000000001099</v>
      </c>
      <c r="U1784">
        <f t="shared" si="275"/>
        <v>72471.358694544964</v>
      </c>
    </row>
    <row r="1785" spans="3:21" x14ac:dyDescent="0.2">
      <c r="C1785" s="1"/>
      <c r="D1785" s="1"/>
      <c r="E1785" s="1">
        <v>0.22262500000001101</v>
      </c>
      <c r="F1785" s="10">
        <f t="shared" si="267"/>
        <v>3.4187153334790957E-2</v>
      </c>
      <c r="G1785" s="9">
        <f t="shared" si="268"/>
        <v>19.856297809786508</v>
      </c>
      <c r="H1785" s="9">
        <f t="shared" si="269"/>
        <v>1</v>
      </c>
      <c r="I1785" s="9">
        <f t="shared" si="270"/>
        <v>2.423260101544092E-4</v>
      </c>
      <c r="J1785" s="10">
        <f t="shared" si="271"/>
        <v>2.8209530644853034E-4</v>
      </c>
      <c r="K1785" s="9">
        <f t="shared" si="272"/>
        <v>1.6962820710808644E-4</v>
      </c>
      <c r="L1785" s="9">
        <f>K1785*'Exhaust Gas Math'!$C$14</f>
        <v>2.009615063873148E-4</v>
      </c>
      <c r="M1785" s="9">
        <f>(L1785/'Exhaust Gas Math'!$B$14)+('Exhaust Gas Math'!$D$10)</f>
        <v>7.3774764086154219E-3</v>
      </c>
      <c r="N1785">
        <f>('Exhaust Gas Math'!$E$10*((-0.000000001)*N1784^3+(0.000002)*N1784^2-0.0012*N1784+1.3446)*$B$15+L1785*'Exhaust Gas Math'!$D$14*$B$14)/('Exhaust Gas Math'!$E$10*((-0.000000001)*N1784^3+(0.000002)*N1784^2-0.0012*N1784+1.3446)+L1785*'Exhaust Gas Math'!$D$14)</f>
        <v>333.7057691146058</v>
      </c>
      <c r="O1785">
        <f t="shared" si="273"/>
        <v>72562.079733417355</v>
      </c>
      <c r="P1785">
        <f>((-0.0000000008)*N1785^3+(0.000003)*N1785^2-0.004*N1785+2.013)*('Exhaust Gas Math'!$E$10/(L1785+'Exhaust Gas Math'!$E$10))+(357.45*N1785^-1.004)*(L1785/(L1785+'Exhaust Gas Math'!$E$10))</f>
        <v>1.0439839413092409</v>
      </c>
      <c r="Q1785" s="9">
        <f t="shared" si="276"/>
        <v>-205.80711198452704</v>
      </c>
      <c r="R1785" s="9">
        <f t="shared" si="277"/>
        <v>72356.272621432829</v>
      </c>
      <c r="T1785">
        <f t="shared" si="274"/>
        <v>0.22262500000001101</v>
      </c>
      <c r="U1785">
        <f t="shared" si="275"/>
        <v>72356.272621432829</v>
      </c>
    </row>
    <row r="1786" spans="3:21" x14ac:dyDescent="0.2">
      <c r="C1786" s="1"/>
      <c r="D1786" s="1"/>
      <c r="E1786" s="1">
        <v>0.22275000000001099</v>
      </c>
      <c r="F1786" s="10">
        <f t="shared" si="267"/>
        <v>3.6658972541991471E-2</v>
      </c>
      <c r="G1786" s="9">
        <f t="shared" si="268"/>
        <v>19.672477516927351</v>
      </c>
      <c r="H1786" s="9">
        <f t="shared" si="269"/>
        <v>1</v>
      </c>
      <c r="I1786" s="9">
        <f t="shared" si="270"/>
        <v>2.5984680460132122E-4</v>
      </c>
      <c r="J1786" s="10">
        <f t="shared" si="271"/>
        <v>2.9961610089544234E-4</v>
      </c>
      <c r="K1786" s="9">
        <f t="shared" si="272"/>
        <v>1.8189276322092484E-4</v>
      </c>
      <c r="L1786" s="9">
        <f>K1786*'Exhaust Gas Math'!$C$14</f>
        <v>2.1549154071136595E-4</v>
      </c>
      <c r="M1786" s="9">
        <f>(L1786/'Exhaust Gas Math'!$B$14)+('Exhaust Gas Math'!$D$10)</f>
        <v>7.8790309244611643E-3</v>
      </c>
      <c r="N1786">
        <f>('Exhaust Gas Math'!$E$10*((-0.000000001)*N1785^3+(0.000002)*N1785^2-0.0012*N1785+1.3446)*$B$15+L1786*'Exhaust Gas Math'!$D$14*$B$14)/('Exhaust Gas Math'!$E$10*((-0.000000001)*N1785^3+(0.000002)*N1785^2-0.0012*N1785+1.3446)+L1786*'Exhaust Gas Math'!$D$14)</f>
        <v>331.41324176278005</v>
      </c>
      <c r="O1786">
        <f t="shared" si="273"/>
        <v>72462.206081614044</v>
      </c>
      <c r="P1786">
        <f>((-0.0000000008)*N1786^3+(0.000003)*N1786^2-0.004*N1786+2.013)*('Exhaust Gas Math'!$E$10/(L1786+'Exhaust Gas Math'!$E$10))+(357.45*N1786^-1.004)*(L1786/(L1786+'Exhaust Gas Math'!$E$10))</f>
        <v>1.051341426204409</v>
      </c>
      <c r="Q1786" s="9">
        <f t="shared" si="276"/>
        <v>-203.43791536246133</v>
      </c>
      <c r="R1786" s="9">
        <f t="shared" si="277"/>
        <v>72258.768166251582</v>
      </c>
      <c r="T1786">
        <f t="shared" si="274"/>
        <v>0.22275000000001099</v>
      </c>
      <c r="U1786">
        <f t="shared" si="275"/>
        <v>72258.768166251582</v>
      </c>
    </row>
    <row r="1787" spans="3:21" x14ac:dyDescent="0.2">
      <c r="C1787" s="1"/>
      <c r="D1787" s="1"/>
      <c r="E1787" s="1">
        <v>0.22287500000001101</v>
      </c>
      <c r="F1787" s="10">
        <f t="shared" si="267"/>
        <v>3.9100218034445779E-2</v>
      </c>
      <c r="G1787" s="9">
        <f t="shared" si="268"/>
        <v>19.36736985841361</v>
      </c>
      <c r="H1787" s="9">
        <f t="shared" si="269"/>
        <v>1</v>
      </c>
      <c r="I1787" s="9">
        <f t="shared" si="270"/>
        <v>2.7715088588005886E-4</v>
      </c>
      <c r="J1787" s="10">
        <f t="shared" si="271"/>
        <v>3.1692018217417998E-4</v>
      </c>
      <c r="K1787" s="9">
        <f t="shared" si="272"/>
        <v>1.940056201160412E-4</v>
      </c>
      <c r="L1787" s="9">
        <f>K1787*'Exhaust Gas Math'!$C$14</f>
        <v>2.2984185431661135E-4</v>
      </c>
      <c r="M1787" s="9">
        <f>(L1787/'Exhaust Gas Math'!$B$14)+('Exhaust Gas Math'!$D$10)</f>
        <v>8.3743817565372913E-3</v>
      </c>
      <c r="N1787">
        <f>('Exhaust Gas Math'!$E$10*((-0.000000001)*N1786^3+(0.000002)*N1786^2-0.0012*N1786+1.3446)*$B$15+L1787*'Exhaust Gas Math'!$D$14*$B$14)/('Exhaust Gas Math'!$E$10*((-0.000000001)*N1786^3+(0.000002)*N1786^2-0.0012*N1786+1.3446)+L1787*'Exhaust Gas Math'!$D$14)</f>
        <v>329.4211101713625</v>
      </c>
      <c r="O1787">
        <f t="shared" si="273"/>
        <v>72374.957594715073</v>
      </c>
      <c r="P1787">
        <f>((-0.0000000008)*N1787^3+(0.000003)*N1787^2-0.004*N1787+2.013)*('Exhaust Gas Math'!$E$10/(L1787+'Exhaust Gas Math'!$E$10))+(357.45*N1787^-1.004)*(L1787/(L1787+'Exhaust Gas Math'!$E$10))</f>
        <v>1.0578234416937524</v>
      </c>
      <c r="Q1787" s="9">
        <f t="shared" si="276"/>
        <v>-198.39214998775338</v>
      </c>
      <c r="R1787" s="9">
        <f t="shared" si="277"/>
        <v>72176.565444727326</v>
      </c>
      <c r="T1787">
        <f t="shared" si="274"/>
        <v>0.22287500000001101</v>
      </c>
      <c r="U1787">
        <f t="shared" si="275"/>
        <v>72176.565444727326</v>
      </c>
    </row>
    <row r="1788" spans="3:21" x14ac:dyDescent="0.2">
      <c r="C1788" s="1"/>
      <c r="D1788" s="1"/>
      <c r="E1788" s="1">
        <v>0.22300000000001099</v>
      </c>
      <c r="F1788" s="10">
        <f t="shared" si="267"/>
        <v>4.1495838721893781E-2</v>
      </c>
      <c r="G1788" s="9">
        <f t="shared" si="268"/>
        <v>18.94285592441901</v>
      </c>
      <c r="H1788" s="9">
        <f t="shared" si="269"/>
        <v>1</v>
      </c>
      <c r="I1788" s="9">
        <f t="shared" si="270"/>
        <v>2.9413156857532912E-4</v>
      </c>
      <c r="J1788" s="10">
        <f t="shared" si="271"/>
        <v>3.3390086486945029E-4</v>
      </c>
      <c r="K1788" s="9">
        <f t="shared" si="272"/>
        <v>2.0589209800273036E-4</v>
      </c>
      <c r="L1788" s="9">
        <f>K1788*'Exhaust Gas Math'!$C$14</f>
        <v>2.4392397274769557E-4</v>
      </c>
      <c r="M1788" s="9">
        <f>(L1788/'Exhaust Gas Math'!$B$14)+('Exhaust Gas Math'!$D$10)</f>
        <v>8.8604749022426488E-3</v>
      </c>
      <c r="N1788">
        <f>('Exhaust Gas Math'!$E$10*((-0.000000001)*N1787^3+(0.000002)*N1787^2-0.0012*N1787+1.3446)*$B$15+L1788*'Exhaust Gas Math'!$D$14*$B$14)/('Exhaust Gas Math'!$E$10*((-0.000000001)*N1787^3+(0.000002)*N1787^2-0.0012*N1787+1.3446)+L1788*'Exhaust Gas Math'!$D$14)</f>
        <v>327.68460689186492</v>
      </c>
      <c r="O1788">
        <f t="shared" si="273"/>
        <v>72298.541189192387</v>
      </c>
      <c r="P1788">
        <f>((-0.0000000008)*N1788^3+(0.000003)*N1788^2-0.004*N1788+2.013)*('Exhaust Gas Math'!$E$10/(L1788+'Exhaust Gas Math'!$E$10))+(357.45*N1788^-1.004)*(L1788/(L1788+'Exhaust Gas Math'!$E$10))</f>
        <v>1.0635423256878078</v>
      </c>
      <c r="Q1788" s="9">
        <f t="shared" si="276"/>
        <v>-190.81639853852204</v>
      </c>
      <c r="R1788" s="9">
        <f t="shared" si="277"/>
        <v>72107.724790653869</v>
      </c>
      <c r="T1788">
        <f t="shared" si="274"/>
        <v>0.22300000000001099</v>
      </c>
      <c r="U1788">
        <f t="shared" si="275"/>
        <v>72107.724790653869</v>
      </c>
    </row>
    <row r="1789" spans="3:21" x14ac:dyDescent="0.2">
      <c r="C1789" s="1"/>
      <c r="D1789" s="1"/>
      <c r="E1789" s="1">
        <v>0.22312500000001101</v>
      </c>
      <c r="F1789" s="10">
        <f t="shared" si="267"/>
        <v>4.3831064806176087E-2</v>
      </c>
      <c r="G1789" s="9">
        <f t="shared" si="268"/>
        <v>18.401552984511227</v>
      </c>
      <c r="H1789" s="9">
        <f t="shared" si="269"/>
        <v>1</v>
      </c>
      <c r="I1789" s="9">
        <f t="shared" si="270"/>
        <v>3.1068416113169022E-4</v>
      </c>
      <c r="J1789" s="10">
        <f t="shared" si="271"/>
        <v>3.5045345742581134E-4</v>
      </c>
      <c r="K1789" s="9">
        <f t="shared" si="272"/>
        <v>2.1747891279218313E-4</v>
      </c>
      <c r="L1789" s="9">
        <f>K1789*'Exhaust Gas Math'!$C$14</f>
        <v>2.5765107506173191E-4</v>
      </c>
      <c r="M1789" s="9">
        <f>(L1789/'Exhaust Gas Math'!$B$14)+('Exhaust Gas Math'!$D$10)</f>
        <v>9.3343134356922985E-3</v>
      </c>
      <c r="N1789">
        <f>('Exhaust Gas Math'!$E$10*((-0.000000001)*N1788^3+(0.000002)*N1788^2-0.0012*N1788+1.3446)*$B$15+L1789*'Exhaust Gas Math'!$D$14*$B$14)/('Exhaust Gas Math'!$E$10*((-0.000000001)*N1788^3+(0.000002)*N1788^2-0.0012*N1788+1.3446)+L1789*'Exhaust Gas Math'!$D$14)</f>
        <v>326.16735046903739</v>
      </c>
      <c r="O1789">
        <f t="shared" si="273"/>
        <v>72231.486839509918</v>
      </c>
      <c r="P1789">
        <f>((-0.0000000008)*N1789^3+(0.000003)*N1789^2-0.004*N1789+2.013)*('Exhaust Gas Math'!$E$10/(L1789+'Exhaust Gas Math'!$E$10))+(357.45*N1789^-1.004)*(L1789/(L1789+'Exhaust Gas Math'!$E$10))</f>
        <v>1.068592457193025</v>
      </c>
      <c r="Q1789" s="9">
        <f t="shared" si="276"/>
        <v>-180.92186738087096</v>
      </c>
      <c r="R1789" s="9">
        <f t="shared" si="277"/>
        <v>72050.564972129054</v>
      </c>
      <c r="T1789">
        <f t="shared" si="274"/>
        <v>0.22312500000001101</v>
      </c>
      <c r="U1789">
        <f t="shared" si="275"/>
        <v>72050.564972129054</v>
      </c>
    </row>
    <row r="1790" spans="3:21" x14ac:dyDescent="0.2">
      <c r="C1790" s="1"/>
      <c r="D1790" s="1"/>
      <c r="E1790" s="1">
        <v>0.223250000000011</v>
      </c>
      <c r="F1790" s="10">
        <f t="shared" si="267"/>
        <v>4.6091498841939076E-2</v>
      </c>
      <c r="G1790" s="9">
        <f t="shared" si="268"/>
        <v>17.746798351316802</v>
      </c>
      <c r="H1790" s="9">
        <f t="shared" si="269"/>
        <v>1</v>
      </c>
      <c r="I1790" s="9">
        <f t="shared" si="270"/>
        <v>3.2670661131171843E-4</v>
      </c>
      <c r="J1790" s="10">
        <f t="shared" si="271"/>
        <v>3.6647590760583955E-4</v>
      </c>
      <c r="K1790" s="9">
        <f t="shared" si="272"/>
        <v>2.2869462791820288E-4</v>
      </c>
      <c r="L1790" s="9">
        <f>K1790*'Exhaust Gas Math'!$C$14</f>
        <v>2.7093852910821446E-4</v>
      </c>
      <c r="M1790" s="9">
        <f>(L1790/'Exhaust Gas Math'!$B$14)+('Exhaust Gas Math'!$D$10)</f>
        <v>9.792975984759698E-3</v>
      </c>
      <c r="N1790">
        <f>('Exhaust Gas Math'!$E$10*((-0.000000001)*N1789^3+(0.000002)*N1789^2-0.0012*N1789+1.3446)*$B$15+L1790*'Exhaust Gas Math'!$D$14*$B$14)/('Exhaust Gas Math'!$E$10*((-0.000000001)*N1789^3+(0.000002)*N1789^2-0.0012*N1789+1.3446)+L1790*'Exhaust Gas Math'!$D$14)</f>
        <v>324.83958364120775</v>
      </c>
      <c r="O1790">
        <f t="shared" si="273"/>
        <v>72172.582136835001</v>
      </c>
      <c r="P1790">
        <f>((-0.0000000008)*N1790^3+(0.000003)*N1790^2-0.004*N1790+2.013)*('Exhaust Gas Math'!$E$10/(L1790+'Exhaust Gas Math'!$E$10))+(357.45*N1790^-1.004)*(L1790/(L1790+'Exhaust Gas Math'!$E$10))</f>
        <v>1.0730533256079706</v>
      </c>
      <c r="Q1790" s="9">
        <f t="shared" si="276"/>
        <v>-168.97845636851321</v>
      </c>
      <c r="R1790" s="9">
        <f t="shared" si="277"/>
        <v>72003.603680466491</v>
      </c>
      <c r="T1790">
        <f t="shared" si="274"/>
        <v>0.223250000000011</v>
      </c>
      <c r="U1790">
        <f t="shared" si="275"/>
        <v>72003.603680466491</v>
      </c>
    </row>
    <row r="1791" spans="3:21" x14ac:dyDescent="0.2">
      <c r="C1791" s="1"/>
      <c r="D1791" s="1"/>
      <c r="E1791" s="1">
        <v>0.22337500000001101</v>
      </c>
      <c r="F1791" s="10">
        <f t="shared" si="267"/>
        <v>4.8263204501682519E-2</v>
      </c>
      <c r="G1791" s="9">
        <f t="shared" si="268"/>
        <v>16.982628804877219</v>
      </c>
      <c r="H1791" s="9">
        <f t="shared" si="269"/>
        <v>1</v>
      </c>
      <c r="I1791" s="9">
        <f t="shared" si="270"/>
        <v>3.421001353820546E-4</v>
      </c>
      <c r="J1791" s="10">
        <f t="shared" si="271"/>
        <v>3.8186943167617577E-4</v>
      </c>
      <c r="K1791" s="9">
        <f t="shared" si="272"/>
        <v>2.3947009476743821E-4</v>
      </c>
      <c r="L1791" s="9">
        <f>K1791*'Exhaust Gas Math'!$C$14</f>
        <v>2.8370441331442481E-4</v>
      </c>
      <c r="M1791" s="9">
        <f>(L1791/'Exhaust Gas Math'!$B$14)+('Exhaust Gas Math'!$D$10)</f>
        <v>1.0233634742309244E-2</v>
      </c>
      <c r="N1791">
        <f>('Exhaust Gas Math'!$E$10*((-0.000000001)*N1790^3+(0.000002)*N1790^2-0.0012*N1790+1.3446)*$B$15+L1791*'Exhaust Gas Math'!$D$14*$B$14)/('Exhaust Gas Math'!$E$10*((-0.000000001)*N1790^3+(0.000002)*N1790^2-0.0012*N1790+1.3446)+L1791*'Exhaust Gas Math'!$D$14)</f>
        <v>323.67683084351017</v>
      </c>
      <c r="O1791">
        <f t="shared" si="273"/>
        <v>72120.822063008236</v>
      </c>
      <c r="P1791">
        <f>((-0.0000000008)*N1791^3+(0.000003)*N1791^2-0.004*N1791+2.013)*('Exhaust Gas Math'!$E$10/(L1791+'Exhaust Gas Math'!$E$10))+(357.45*N1791^-1.004)*(L1791/(L1791+'Exhaust Gas Math'!$E$10))</f>
        <v>1.07699202455858</v>
      </c>
      <c r="Q1791" s="9">
        <f t="shared" si="276"/>
        <v>-155.30746318814778</v>
      </c>
      <c r="R1791" s="9">
        <f t="shared" si="277"/>
        <v>71965.51459982009</v>
      </c>
      <c r="T1791">
        <f t="shared" si="274"/>
        <v>0.22337500000001101</v>
      </c>
      <c r="U1791">
        <f t="shared" si="275"/>
        <v>71965.51459982009</v>
      </c>
    </row>
    <row r="1792" spans="3:21" x14ac:dyDescent="0.2">
      <c r="C1792" s="1"/>
      <c r="D1792" s="1"/>
      <c r="E1792" s="1">
        <v>0.223500000000011</v>
      </c>
      <c r="F1792" s="10">
        <f t="shared" si="267"/>
        <v>5.0332792497848694E-2</v>
      </c>
      <c r="G1792" s="9">
        <f t="shared" si="268"/>
        <v>16.113755704558436</v>
      </c>
      <c r="H1792" s="9">
        <f t="shared" si="269"/>
        <v>1</v>
      </c>
      <c r="I1792" s="9">
        <f t="shared" si="270"/>
        <v>3.5676982714793895E-4</v>
      </c>
      <c r="J1792" s="10">
        <f t="shared" si="271"/>
        <v>3.9653912344206007E-4</v>
      </c>
      <c r="K1792" s="9">
        <f t="shared" si="272"/>
        <v>2.4973887900355728E-4</v>
      </c>
      <c r="L1792" s="9">
        <f>K1792*'Exhaust Gas Math'!$C$14</f>
        <v>2.9587002175914456E-4</v>
      </c>
      <c r="M1792" s="9">
        <f>(L1792/'Exhaust Gas Math'!$B$14)+('Exhaust Gas Math'!$D$10)</f>
        <v>1.0653572900566743E-2</v>
      </c>
      <c r="N1792">
        <f>('Exhaust Gas Math'!$E$10*((-0.000000001)*N1791^3+(0.000002)*N1791^2-0.0012*N1791+1.3446)*$B$15+L1792*'Exhaust Gas Math'!$D$14*$B$14)/('Exhaust Gas Math'!$E$10*((-0.000000001)*N1791^3+(0.000002)*N1791^2-0.0012*N1791+1.3446)+L1792*'Exhaust Gas Math'!$D$14)</f>
        <v>322.65886612017363</v>
      </c>
      <c r="O1792">
        <f t="shared" si="273"/>
        <v>72075.37006817112</v>
      </c>
      <c r="P1792">
        <f>((-0.0000000008)*N1792^3+(0.000003)*N1792^2-0.004*N1792+2.013)*('Exhaust Gas Math'!$E$10/(L1792+'Exhaust Gas Math'!$E$10))+(357.45*N1792^-1.004)*(L1792/(L1792+'Exhaust Gas Math'!$E$10))</f>
        <v>1.0804652804006647</v>
      </c>
      <c r="Q1792" s="9">
        <f t="shared" si="276"/>
        <v>-140.27309212387217</v>
      </c>
      <c r="R1792" s="9">
        <f t="shared" si="277"/>
        <v>71935.096976047251</v>
      </c>
      <c r="T1792">
        <f t="shared" si="274"/>
        <v>0.223500000000011</v>
      </c>
      <c r="U1792">
        <f t="shared" si="275"/>
        <v>71935.096976047251</v>
      </c>
    </row>
    <row r="1793" spans="3:21" x14ac:dyDescent="0.2">
      <c r="C1793" s="1"/>
      <c r="D1793" s="1"/>
      <c r="E1793" s="1">
        <v>0.22362500000001101</v>
      </c>
      <c r="F1793" s="10">
        <f t="shared" si="267"/>
        <v>5.228750313223339E-2</v>
      </c>
      <c r="G1793" s="9">
        <f t="shared" si="268"/>
        <v>15.145535941953543</v>
      </c>
      <c r="H1793" s="9">
        <f t="shared" si="269"/>
        <v>1</v>
      </c>
      <c r="I1793" s="9">
        <f t="shared" si="270"/>
        <v>3.7062524308146725E-4</v>
      </c>
      <c r="J1793" s="10">
        <f t="shared" si="271"/>
        <v>4.1039453937558837E-4</v>
      </c>
      <c r="K1793" s="9">
        <f t="shared" si="272"/>
        <v>2.5943767015702704E-4</v>
      </c>
      <c r="L1793" s="9">
        <f>K1793*'Exhaust Gas Math'!$C$14</f>
        <v>3.0736034942083641E-4</v>
      </c>
      <c r="M1793" s="9">
        <f>(L1793/'Exhaust Gas Math'!$B$14)+('Exhaust Gas Math'!$D$10)</f>
        <v>1.105020140114292E-2</v>
      </c>
      <c r="N1793">
        <f>('Exhaust Gas Math'!$E$10*((-0.000000001)*N1792^3+(0.000002)*N1792^2-0.0012*N1792+1.3446)*$B$15+L1793*'Exhaust Gas Math'!$D$14*$B$14)/('Exhaust Gas Math'!$E$10*((-0.000000001)*N1792^3+(0.000002)*N1792^2-0.0012*N1792+1.3446)+L1793*'Exhaust Gas Math'!$D$14)</f>
        <v>321.76891330450826</v>
      </c>
      <c r="O1793">
        <f t="shared" si="273"/>
        <v>72035.527654274367</v>
      </c>
      <c r="P1793">
        <f>((-0.0000000008)*N1793^3+(0.000003)*N1793^2-0.004*N1793+2.013)*('Exhaust Gas Math'!$E$10/(L1793+'Exhaust Gas Math'!$E$10))+(357.45*N1793^-1.004)*(L1793/(L1793+'Exhaust Gas Math'!$E$10))</f>
        <v>1.083521104386854</v>
      </c>
      <c r="Q1793" s="9">
        <f t="shared" si="276"/>
        <v>-124.27296808518567</v>
      </c>
      <c r="R1793" s="9">
        <f t="shared" si="277"/>
        <v>71911.254686189175</v>
      </c>
      <c r="T1793">
        <f t="shared" si="274"/>
        <v>0.22362500000001101</v>
      </c>
      <c r="U1793">
        <f t="shared" si="275"/>
        <v>71911.254686189175</v>
      </c>
    </row>
    <row r="1794" spans="3:21" x14ac:dyDescent="0.2">
      <c r="C1794" s="1"/>
      <c r="D1794" s="1"/>
      <c r="E1794" s="1">
        <v>0.223750000000011</v>
      </c>
      <c r="F1794" s="10">
        <f t="shared" si="267"/>
        <v>5.4115284963768384E-2</v>
      </c>
      <c r="G1794" s="9">
        <f t="shared" si="268"/>
        <v>14.08393891386474</v>
      </c>
      <c r="H1794" s="9">
        <f t="shared" si="269"/>
        <v>1</v>
      </c>
      <c r="I1794" s="9">
        <f t="shared" si="270"/>
        <v>3.8358095993601599E-4</v>
      </c>
      <c r="J1794" s="10">
        <f t="shared" si="271"/>
        <v>4.2335025623013711E-4</v>
      </c>
      <c r="K1794" s="9">
        <f t="shared" si="272"/>
        <v>2.6850667195521115E-4</v>
      </c>
      <c r="L1794" s="9">
        <f>K1794*'Exhaust Gas Math'!$C$14</f>
        <v>3.1810455460854463E-4</v>
      </c>
      <c r="M1794" s="9">
        <f>(L1794/'Exhaust Gas Math'!$B$14)+('Exhaust Gas Math'!$D$10)</f>
        <v>1.1421074897439371E-2</v>
      </c>
      <c r="N1794">
        <f>('Exhaust Gas Math'!$E$10*((-0.000000001)*N1793^3+(0.000002)*N1793^2-0.0012*N1793+1.3446)*$B$15+L1794*'Exhaust Gas Math'!$D$14*$B$14)/('Exhaust Gas Math'!$E$10*((-0.000000001)*N1793^3+(0.000002)*N1793^2-0.0012*N1793+1.3446)+L1794*'Exhaust Gas Math'!$D$14)</f>
        <v>320.99302179170292</v>
      </c>
      <c r="O1794">
        <f t="shared" si="273"/>
        <v>72000.710434950015</v>
      </c>
      <c r="P1794">
        <f>((-0.0000000008)*N1794^3+(0.000003)*N1794^2-0.004*N1794+2.013)*('Exhaust Gas Math'!$E$10/(L1794+'Exhaust Gas Math'!$E$10))+(357.45*N1794^-1.004)*(L1794/(L1794+'Exhaust Gas Math'!$E$10))</f>
        <v>1.0862001400264096</v>
      </c>
      <c r="Q1794" s="9">
        <f t="shared" si="276"/>
        <v>-107.72788270506982</v>
      </c>
      <c r="R1794" s="9">
        <f t="shared" si="277"/>
        <v>71892.982552244939</v>
      </c>
      <c r="T1794">
        <f t="shared" si="274"/>
        <v>0.223750000000011</v>
      </c>
      <c r="U1794">
        <f t="shared" si="275"/>
        <v>71892.982552244939</v>
      </c>
    </row>
    <row r="1795" spans="3:21" x14ac:dyDescent="0.2">
      <c r="C1795" s="1"/>
      <c r="D1795" s="1"/>
      <c r="E1795" s="1">
        <v>0.22387500000001101</v>
      </c>
      <c r="F1795" s="10">
        <f t="shared" si="267"/>
        <v>5.5804869109663702E-2</v>
      </c>
      <c r="G1795" s="9">
        <f t="shared" si="268"/>
        <v>12.9355097189866</v>
      </c>
      <c r="H1795" s="9">
        <f t="shared" si="269"/>
        <v>1</v>
      </c>
      <c r="I1795" s="9">
        <f t="shared" si="270"/>
        <v>3.9555710140896791E-4</v>
      </c>
      <c r="J1795" s="10">
        <f t="shared" si="271"/>
        <v>4.3532639770308909E-4</v>
      </c>
      <c r="K1795" s="9">
        <f t="shared" si="272"/>
        <v>2.7688997098627755E-4</v>
      </c>
      <c r="L1795" s="9">
        <f>K1795*'Exhaust Gas Math'!$C$14</f>
        <v>3.2803639572447958E-4</v>
      </c>
      <c r="M1795" s="9">
        <f>(L1795/'Exhaust Gas Math'!$B$14)+('Exhaust Gas Math'!$D$10)</f>
        <v>1.1763906831023595E-2</v>
      </c>
      <c r="N1795">
        <f>('Exhaust Gas Math'!$E$10*((-0.000000001)*N1794^3+(0.000002)*N1794^2-0.0012*N1794+1.3446)*$B$15+L1795*'Exhaust Gas Math'!$D$14*$B$14)/('Exhaust Gas Math'!$E$10*((-0.000000001)*N1794^3+(0.000002)*N1794^2-0.0012*N1794+1.3446)+L1795*'Exhaust Gas Math'!$D$14)</f>
        <v>320.31957639403663</v>
      </c>
      <c r="O1795">
        <f t="shared" si="273"/>
        <v>71970.429181236948</v>
      </c>
      <c r="P1795">
        <f>((-0.0000000008)*N1795^3+(0.000003)*N1795^2-0.004*N1795+2.013)*('Exhaust Gas Math'!$E$10/(L1795+'Exhaust Gas Math'!$E$10))+(357.45*N1795^-1.004)*(L1795/(L1795+'Exhaust Gas Math'!$E$10))</f>
        <v>1.0885367629197014</v>
      </c>
      <c r="Q1795" s="9">
        <f t="shared" si="276"/>
        <v>-91.071019534380639</v>
      </c>
      <c r="R1795" s="9">
        <f t="shared" si="277"/>
        <v>71879.358161702563</v>
      </c>
      <c r="T1795">
        <f t="shared" si="274"/>
        <v>0.22387500000001101</v>
      </c>
      <c r="U1795">
        <f t="shared" si="275"/>
        <v>71879.358161702563</v>
      </c>
    </row>
    <row r="1796" spans="3:21" x14ac:dyDescent="0.2">
      <c r="C1796" s="1"/>
      <c r="D1796" s="1"/>
      <c r="E1796" s="1">
        <v>0.224000000000011</v>
      </c>
      <c r="F1796" s="10">
        <f t="shared" ref="F1796:F1859" si="278">-(($B$3/1000)/2)*COS($B$10*E1796)+(($B$3/1000)/2)</f>
        <v>5.7345838721814417E-2</v>
      </c>
      <c r="G1796" s="9">
        <f t="shared" ref="G1796:G1859" si="279">($B$3/1000/2)*$B$10*SIN($B$10*E1796)</f>
        <v>11.707328805198296</v>
      </c>
      <c r="H1796" s="9">
        <f t="shared" ref="H1796:H1859" si="280">IF(MOD(E1796,(1/($B$9/2)))&lt;=(1/($B$9*2)),1,0)</f>
        <v>1</v>
      </c>
      <c r="I1796" s="9">
        <f t="shared" ref="I1796:I1859" si="281">F1796*$B$4*H1796</f>
        <v>4.0647983060565881E-4</v>
      </c>
      <c r="J1796" s="10">
        <f t="shared" ref="J1796:J1859" si="282">$B$7+H1796*I1796</f>
        <v>4.4624912689977998E-4</v>
      </c>
      <c r="K1796" s="9">
        <f t="shared" ref="K1796:K1859" si="283">(I1796)*$B$11*H1796</f>
        <v>2.8453588142396115E-4</v>
      </c>
      <c r="L1796" s="9">
        <f>K1796*'Exhaust Gas Math'!$C$14</f>
        <v>3.3709463966547881E-4</v>
      </c>
      <c r="M1796" s="9">
        <f>(L1796/'Exhaust Gas Math'!$B$14)+('Exhaust Gas Math'!$D$10)</f>
        <v>1.2076583529021497E-2</v>
      </c>
      <c r="N1796">
        <f>('Exhaust Gas Math'!$E$10*((-0.000000001)*N1795^3+(0.000002)*N1795^2-0.0012*N1795+1.3446)*$B$15+L1796*'Exhaust Gas Math'!$D$14*$B$14)/('Exhaust Gas Math'!$E$10*((-0.000000001)*N1795^3+(0.000002)*N1795^2-0.0012*N1795+1.3446)+L1796*'Exhaust Gas Math'!$D$14)</f>
        <v>319.73891060382687</v>
      </c>
      <c r="O1796">
        <f t="shared" ref="O1796:O1859" si="284">(M1796*$B$12*N1796)/J1796</f>
        <v>71944.274746743453</v>
      </c>
      <c r="P1796">
        <f>((-0.0000000008)*N1796^3+(0.000003)*N1796^2-0.004*N1796+2.013)*('Exhaust Gas Math'!$E$10/(L1796+'Exhaust Gas Math'!$E$10))+(357.45*N1796^-1.004)*(L1796/(L1796+'Exhaust Gas Math'!$E$10))</f>
        <v>1.0905599788288869</v>
      </c>
      <c r="Q1796" s="9">
        <f t="shared" si="276"/>
        <v>-74.736919307897125</v>
      </c>
      <c r="R1796" s="9">
        <f t="shared" si="277"/>
        <v>71869.537827435561</v>
      </c>
      <c r="T1796">
        <f t="shared" ref="T1796:T1859" si="285">E1796</f>
        <v>0.224000000000011</v>
      </c>
      <c r="U1796">
        <f t="shared" ref="U1796:U1859" si="286">R1796</f>
        <v>71869.537827435561</v>
      </c>
    </row>
    <row r="1797" spans="3:21" x14ac:dyDescent="0.2">
      <c r="C1797" s="1"/>
      <c r="D1797" s="1"/>
      <c r="E1797" s="1">
        <v>0.22412500000001101</v>
      </c>
      <c r="F1797" s="10">
        <f t="shared" si="278"/>
        <v>5.8728693210139446E-2</v>
      </c>
      <c r="G1797" s="9">
        <f t="shared" si="279"/>
        <v>10.406968316243153</v>
      </c>
      <c r="H1797" s="9">
        <f t="shared" si="280"/>
        <v>1</v>
      </c>
      <c r="I1797" s="9">
        <f t="shared" si="281"/>
        <v>4.1628180526843083E-4</v>
      </c>
      <c r="J1797" s="10">
        <f t="shared" si="282"/>
        <v>4.5605110156255195E-4</v>
      </c>
      <c r="K1797" s="9">
        <f t="shared" si="283"/>
        <v>2.9139726368790158E-4</v>
      </c>
      <c r="L1797" s="9">
        <f>K1797*'Exhaust Gas Math'!$C$14</f>
        <v>3.4522343934548759E-4</v>
      </c>
      <c r="M1797" s="9">
        <f>(L1797/'Exhaust Gas Math'!$B$14)+('Exhaust Gas Math'!$D$10)</f>
        <v>1.2357177235614827E-2</v>
      </c>
      <c r="N1797">
        <f>('Exhaust Gas Math'!$E$10*((-0.000000001)*N1796^3+(0.000002)*N1796^2-0.0012*N1796+1.3446)*$B$15+L1797*'Exhaust Gas Math'!$D$14*$B$14)/('Exhaust Gas Math'!$E$10*((-0.000000001)*N1796^3+(0.000002)*N1796^2-0.0012*N1796+1.3446)+L1797*'Exhaust Gas Math'!$D$14)</f>
        <v>319.24300041817253</v>
      </c>
      <c r="O1797">
        <f t="shared" si="284"/>
        <v>71921.90604347222</v>
      </c>
      <c r="P1797">
        <f>((-0.0000000008)*N1797^3+(0.000003)*N1797^2-0.004*N1797+2.013)*('Exhaust Gas Math'!$E$10/(L1797+'Exhaust Gas Math'!$E$10))+(357.45*N1797^-1.004)*(L1797/(L1797+'Exhaust Gas Math'!$E$10))</f>
        <v>1.0922941564758282</v>
      </c>
      <c r="Q1797" s="9">
        <f t="shared" si="276"/>
        <v>-59.150453593285867</v>
      </c>
      <c r="R1797" s="9">
        <f t="shared" si="277"/>
        <v>71862.755589878929</v>
      </c>
      <c r="T1797">
        <f t="shared" si="285"/>
        <v>0.22412500000001101</v>
      </c>
      <c r="U1797">
        <f t="shared" si="286"/>
        <v>71862.755589878929</v>
      </c>
    </row>
    <row r="1798" spans="3:21" x14ac:dyDescent="0.2">
      <c r="C1798" s="1"/>
      <c r="D1798" s="1"/>
      <c r="E1798" s="1">
        <v>0.224250000000011</v>
      </c>
      <c r="F1798" s="10">
        <f t="shared" si="278"/>
        <v>5.9944906816870897E-2</v>
      </c>
      <c r="G1798" s="9">
        <f t="shared" si="279"/>
        <v>9.0424454069506996</v>
      </c>
      <c r="H1798" s="9">
        <f t="shared" si="280"/>
        <v>1</v>
      </c>
      <c r="I1798" s="9">
        <f t="shared" si="281"/>
        <v>4.2490259296398928E-4</v>
      </c>
      <c r="J1798" s="10">
        <f t="shared" si="282"/>
        <v>4.6467188925811045E-4</v>
      </c>
      <c r="K1798" s="9">
        <f t="shared" si="283"/>
        <v>2.9743181507479246E-4</v>
      </c>
      <c r="L1798" s="9">
        <f>K1798*'Exhaust Gas Math'!$C$14</f>
        <v>3.5237267801136888E-4</v>
      </c>
      <c r="M1798" s="9">
        <f>(L1798/'Exhaust Gas Math'!$B$14)+('Exhaust Gas Math'!$D$10)</f>
        <v>1.2603957997295231E-2</v>
      </c>
      <c r="N1798">
        <f>('Exhaust Gas Math'!$E$10*((-0.000000001)*N1797^3+(0.000002)*N1797^2-0.0012*N1797+1.3446)*$B$15+L1798*'Exhaust Gas Math'!$D$14*$B$14)/('Exhaust Gas Math'!$E$10*((-0.000000001)*N1797^3+(0.000002)*N1797^2-0.0012*N1797+1.3446)+L1798*'Exhaust Gas Math'!$D$14)</f>
        <v>318.82522159795661</v>
      </c>
      <c r="O1798">
        <f t="shared" si="284"/>
        <v>71903.040442961734</v>
      </c>
      <c r="P1798">
        <f>((-0.0000000008)*N1798^3+(0.000003)*N1798^2-0.004*N1798+2.013)*('Exhaust Gas Math'!$E$10/(L1798+'Exhaust Gas Math'!$E$10))+(357.45*N1798^-1.004)*(L1798/(L1798+'Exhaust Gas Math'!$E$10))</f>
        <v>1.0937596241116663</v>
      </c>
      <c r="Q1798" s="9">
        <f t="shared" si="276"/>
        <v>-44.716075693231801</v>
      </c>
      <c r="R1798" s="9">
        <f t="shared" si="277"/>
        <v>71858.324367268506</v>
      </c>
      <c r="T1798">
        <f t="shared" si="285"/>
        <v>0.224250000000011</v>
      </c>
      <c r="U1798">
        <f t="shared" si="286"/>
        <v>71858.324367268506</v>
      </c>
    </row>
    <row r="1799" spans="3:21" x14ac:dyDescent="0.2">
      <c r="C1799" s="1"/>
      <c r="D1799" s="1"/>
      <c r="E1799" s="1">
        <v>0.22437500000001101</v>
      </c>
      <c r="F1799" s="10">
        <f t="shared" si="278"/>
        <v>6.0986981180691735E-2</v>
      </c>
      <c r="G1799" s="9">
        <f t="shared" si="279"/>
        <v>7.6221728148061709</v>
      </c>
      <c r="H1799" s="9">
        <f t="shared" si="280"/>
        <v>1</v>
      </c>
      <c r="I1799" s="9">
        <f t="shared" si="281"/>
        <v>4.3228904366949205E-4</v>
      </c>
      <c r="J1799" s="10">
        <f t="shared" si="282"/>
        <v>4.7205833996361317E-4</v>
      </c>
      <c r="K1799" s="9">
        <f t="shared" si="283"/>
        <v>3.0260233056864441E-4</v>
      </c>
      <c r="L1799" s="9">
        <f>K1799*'Exhaust Gas Math'!$C$14</f>
        <v>3.5849827822938773E-4</v>
      </c>
      <c r="M1799" s="9">
        <f>(L1799/'Exhaust Gas Math'!$B$14)+('Exhaust Gas Math'!$D$10)</f>
        <v>1.2815404328604132E-2</v>
      </c>
      <c r="N1799">
        <f>('Exhaust Gas Math'!$E$10*((-0.000000001)*N1798^3+(0.000002)*N1798^2-0.0012*N1798+1.3446)*$B$15+L1799*'Exhaust Gas Math'!$D$14*$B$14)/('Exhaust Gas Math'!$E$10*((-0.000000001)*N1798^3+(0.000002)*N1798^2-0.0012*N1798+1.3446)+L1799*'Exhaust Gas Math'!$D$14)</f>
        <v>318.48015745714997</v>
      </c>
      <c r="O1799">
        <f t="shared" si="284"/>
        <v>71887.446128418596</v>
      </c>
      <c r="P1799">
        <f>((-0.0000000008)*N1799^3+(0.000003)*N1799^2-0.004*N1799+2.013)*('Exhaust Gas Math'!$E$10/(L1799+'Exhaust Gas Math'!$E$10))+(357.45*N1799^-1.004)*(L1799/(L1799+'Exhaust Gas Math'!$E$10))</f>
        <v>1.0949731529165616</v>
      </c>
      <c r="Q1799" s="9">
        <f t="shared" si="276"/>
        <v>-31.807611459814424</v>
      </c>
      <c r="R1799" s="9">
        <f t="shared" si="277"/>
        <v>71855.638516958788</v>
      </c>
      <c r="T1799">
        <f t="shared" si="285"/>
        <v>0.22437500000001101</v>
      </c>
      <c r="U1799">
        <f t="shared" si="286"/>
        <v>71855.638516958788</v>
      </c>
    </row>
    <row r="1800" spans="3:21" x14ac:dyDescent="0.2">
      <c r="C1800" s="1"/>
      <c r="D1800" s="1"/>
      <c r="E1800" s="1">
        <v>0.224500000000011</v>
      </c>
      <c r="F1800" s="10">
        <f t="shared" si="278"/>
        <v>6.1848491566624128E-2</v>
      </c>
      <c r="G1800" s="9">
        <f t="shared" si="279"/>
        <v>6.1549069926287023</v>
      </c>
      <c r="H1800" s="9">
        <f t="shared" si="280"/>
        <v>1</v>
      </c>
      <c r="I1800" s="9">
        <f t="shared" si="281"/>
        <v>4.3839561746009565E-4</v>
      </c>
      <c r="J1800" s="10">
        <f t="shared" si="282"/>
        <v>4.7816491375421682E-4</v>
      </c>
      <c r="K1800" s="9">
        <f t="shared" si="283"/>
        <v>3.0687693222206694E-4</v>
      </c>
      <c r="L1800" s="9">
        <f>K1800*'Exhaust Gas Math'!$C$14</f>
        <v>3.6356247363723121E-4</v>
      </c>
      <c r="M1800" s="9">
        <f>(L1800/'Exhaust Gas Math'!$B$14)+('Exhaust Gas Math'!$D$10)</f>
        <v>1.2990212592595968E-2</v>
      </c>
      <c r="N1800">
        <f>('Exhaust Gas Math'!$E$10*((-0.000000001)*N1799^3+(0.000002)*N1799^2-0.0012*N1799+1.3446)*$B$15+L1800*'Exhaust Gas Math'!$D$14*$B$14)/('Exhaust Gas Math'!$E$10*((-0.000000001)*N1799^3+(0.000002)*N1799^2-0.0012*N1799+1.3446)+L1800*'Exhaust Gas Math'!$D$14)</f>
        <v>318.20344743495491</v>
      </c>
      <c r="O1800">
        <f t="shared" si="284"/>
        <v>71874.936037140287</v>
      </c>
      <c r="P1800">
        <f>((-0.0000000008)*N1800^3+(0.000003)*N1800^2-0.004*N1800+2.013)*('Exhaust Gas Math'!$E$10/(L1800+'Exhaust Gas Math'!$E$10))+(357.45*N1800^-1.004)*(L1800/(L1800+'Exhaust Gas Math'!$E$10))</f>
        <v>1.0959483454599408</v>
      </c>
      <c r="Q1800" s="9">
        <f t="shared" si="276"/>
        <v>-20.758839876800984</v>
      </c>
      <c r="R1800" s="9">
        <f t="shared" si="277"/>
        <v>71854.177197263489</v>
      </c>
      <c r="T1800">
        <f t="shared" si="285"/>
        <v>0.224500000000011</v>
      </c>
      <c r="U1800">
        <f t="shared" si="286"/>
        <v>71854.177197263489</v>
      </c>
    </row>
    <row r="1801" spans="3:21" x14ac:dyDescent="0.2">
      <c r="C1801" s="1"/>
      <c r="D1801" s="1"/>
      <c r="E1801" s="1">
        <v>0.22462500000001101</v>
      </c>
      <c r="F1801" s="10">
        <f t="shared" si="278"/>
        <v>6.2524126476657504E-2</v>
      </c>
      <c r="G1801" s="9">
        <f t="shared" si="279"/>
        <v>4.6496941221274142</v>
      </c>
      <c r="H1801" s="9">
        <f t="shared" si="280"/>
        <v>1</v>
      </c>
      <c r="I1801" s="9">
        <f t="shared" si="281"/>
        <v>4.431846652777391E-4</v>
      </c>
      <c r="J1801" s="10">
        <f t="shared" si="282"/>
        <v>4.8295396157186027E-4</v>
      </c>
      <c r="K1801" s="9">
        <f t="shared" si="283"/>
        <v>3.1022926569441734E-4</v>
      </c>
      <c r="L1801" s="9">
        <f>K1801*'Exhaust Gas Math'!$C$14</f>
        <v>3.6753404178619412E-4</v>
      </c>
      <c r="M1801" s="9">
        <f>(L1801/'Exhaust Gas Math'!$B$14)+('Exhaust Gas Math'!$D$10)</f>
        <v>1.3127305038193583E-2</v>
      </c>
      <c r="N1801">
        <f>('Exhaust Gas Math'!$E$10*((-0.000000001)*N1800^3+(0.000002)*N1800^2-0.0012*N1800+1.3446)*$B$15+L1801*'Exhaust Gas Math'!$D$14*$B$14)/('Exhaust Gas Math'!$E$10*((-0.000000001)*N1800^3+(0.000002)*N1800^2-0.0012*N1800+1.3446)+L1801*'Exhaust Gas Math'!$D$14)</f>
        <v>317.9916690934707</v>
      </c>
      <c r="O1801">
        <f t="shared" si="284"/>
        <v>71865.363119265283</v>
      </c>
      <c r="P1801">
        <f>((-0.0000000008)*N1801^3+(0.000003)*N1801^2-0.004*N1801+2.013)*('Exhaust Gas Math'!$E$10/(L1801+'Exhaust Gas Math'!$E$10))+(357.45*N1801^-1.004)*(L1801/(L1801+'Exhaust Gas Math'!$E$10))</f>
        <v>1.0966959435330441</v>
      </c>
      <c r="Q1801" s="9">
        <f t="shared" si="276"/>
        <v>-11.855094204973078</v>
      </c>
      <c r="R1801" s="9">
        <f t="shared" si="277"/>
        <v>71853.508025060306</v>
      </c>
      <c r="T1801">
        <f t="shared" si="285"/>
        <v>0.22462500000001101</v>
      </c>
      <c r="U1801">
        <f t="shared" si="286"/>
        <v>71853.508025060306</v>
      </c>
    </row>
    <row r="1802" spans="3:21" x14ac:dyDescent="0.2">
      <c r="C1802" s="1"/>
      <c r="D1802" s="1"/>
      <c r="E1802" s="1">
        <v>0.224750000000011</v>
      </c>
      <c r="F1802" s="10">
        <f t="shared" si="278"/>
        <v>6.3009720396900143E-2</v>
      </c>
      <c r="G1802" s="9">
        <f t="shared" si="279"/>
        <v>3.1158143411830177</v>
      </c>
      <c r="H1802" s="9">
        <f t="shared" si="280"/>
        <v>1</v>
      </c>
      <c r="I1802" s="9">
        <f t="shared" si="281"/>
        <v>4.4662666105010679E-4</v>
      </c>
      <c r="J1802" s="10">
        <f t="shared" si="282"/>
        <v>4.8639595734422791E-4</v>
      </c>
      <c r="K1802" s="9">
        <f t="shared" si="283"/>
        <v>3.1263866273507473E-4</v>
      </c>
      <c r="L1802" s="9">
        <f>K1802*'Exhaust Gas Math'!$C$14</f>
        <v>3.7038849663795773E-4</v>
      </c>
      <c r="M1802" s="9">
        <f>(L1802/'Exhaust Gas Math'!$B$14)+('Exhaust Gas Math'!$D$10)</f>
        <v>1.3225836444882006E-2</v>
      </c>
      <c r="N1802">
        <f>('Exhaust Gas Math'!$E$10*((-0.000000001)*N1801^3+(0.000002)*N1801^2-0.0012*N1801+1.3446)*$B$15+L1802*'Exhaust Gas Math'!$D$14*$B$14)/('Exhaust Gas Math'!$E$10*((-0.000000001)*N1801^3+(0.000002)*N1801^2-0.0012*N1801+1.3446)+L1802*'Exhaust Gas Math'!$D$14)</f>
        <v>317.84224802171445</v>
      </c>
      <c r="O1802">
        <f t="shared" si="284"/>
        <v>71858.616706200017</v>
      </c>
      <c r="P1802">
        <f>((-0.0000000008)*N1802^3+(0.000003)*N1802^2-0.004*N1802+2.013)*('Exhaust Gas Math'!$E$10/(L1802+'Exhaust Gas Math'!$E$10))+(357.45*N1802^-1.004)*(L1802/(L1802+'Exhaust Gas Math'!$E$10))</f>
        <v>1.0972240664542952</v>
      </c>
      <c r="Q1802" s="9">
        <f t="shared" si="276"/>
        <v>-5.3260896583519477</v>
      </c>
      <c r="R1802" s="9">
        <f t="shared" si="277"/>
        <v>71853.290616541664</v>
      </c>
      <c r="T1802">
        <f t="shared" si="285"/>
        <v>0.224750000000011</v>
      </c>
      <c r="U1802">
        <f t="shared" si="286"/>
        <v>71853.290616541664</v>
      </c>
    </row>
    <row r="1803" spans="3:21" x14ac:dyDescent="0.2">
      <c r="C1803" s="1"/>
      <c r="D1803" s="1"/>
      <c r="E1803" s="1">
        <v>0.22487500000001101</v>
      </c>
      <c r="F1803" s="10">
        <f t="shared" si="278"/>
        <v>6.3302279479357335E-2</v>
      </c>
      <c r="G1803" s="9">
        <f t="shared" si="279"/>
        <v>1.562724528711821</v>
      </c>
      <c r="H1803" s="9">
        <f t="shared" si="280"/>
        <v>1</v>
      </c>
      <c r="I1803" s="9">
        <f t="shared" si="281"/>
        <v>4.4870038372868203E-4</v>
      </c>
      <c r="J1803" s="10">
        <f t="shared" si="282"/>
        <v>4.8846968002280321E-4</v>
      </c>
      <c r="K1803" s="9">
        <f t="shared" si="283"/>
        <v>3.1409026861007743E-4</v>
      </c>
      <c r="L1803" s="9">
        <f>K1803*'Exhaust Gas Math'!$C$14</f>
        <v>3.7210823952915824E-4</v>
      </c>
      <c r="M1803" s="9">
        <f>(L1803/'Exhaust Gas Math'!$B$14)+('Exhaust Gas Math'!$D$10)</f>
        <v>1.328519933377398E-2</v>
      </c>
      <c r="N1803">
        <f>('Exhaust Gas Math'!$E$10*((-0.000000001)*N1802^3+(0.000002)*N1802^2-0.0012*N1802+1.3446)*$B$15+L1803*'Exhaust Gas Math'!$D$14*$B$14)/('Exhaust Gas Math'!$E$10*((-0.000000001)*N1802^3+(0.000002)*N1802^2-0.0012*N1802+1.3446)+L1803*'Exhaust Gas Math'!$D$14)</f>
        <v>317.7533915680404</v>
      </c>
      <c r="O1803">
        <f t="shared" si="284"/>
        <v>71854.619835382953</v>
      </c>
      <c r="P1803">
        <f>((-0.0000000008)*N1803^3+(0.000003)*N1803^2-0.004*N1803+2.013)*('Exhaust Gas Math'!$E$10/(L1803+'Exhaust Gas Math'!$E$10))+(357.45*N1803^-1.004)*(L1803/(L1803+'Exhaust Gas Math'!$E$10))</f>
        <v>1.0975383882793481</v>
      </c>
      <c r="Q1803" s="9">
        <f t="shared" si="276"/>
        <v>-1.3401536131710159</v>
      </c>
      <c r="R1803" s="9">
        <f t="shared" si="277"/>
        <v>71853.279681769782</v>
      </c>
      <c r="T1803">
        <f t="shared" si="285"/>
        <v>0.22487500000001101</v>
      </c>
      <c r="U1803">
        <f t="shared" si="286"/>
        <v>71853.279681769782</v>
      </c>
    </row>
    <row r="1804" spans="3:21" x14ac:dyDescent="0.2">
      <c r="C1804" s="1"/>
      <c r="D1804" s="1"/>
      <c r="E1804" s="1">
        <v>0.225000000000012</v>
      </c>
      <c r="F1804" s="10">
        <f t="shared" si="278"/>
        <v>6.3399999999999998E-2</v>
      </c>
      <c r="G1804" s="9">
        <f t="shared" si="279"/>
        <v>-1.4997612956878949E-10</v>
      </c>
      <c r="H1804" s="9">
        <f t="shared" si="280"/>
        <v>0</v>
      </c>
      <c r="I1804" s="9">
        <f t="shared" si="281"/>
        <v>0</v>
      </c>
      <c r="J1804" s="10">
        <f t="shared" si="282"/>
        <v>3.9769296294121147E-5</v>
      </c>
      <c r="K1804" s="9">
        <f t="shared" si="283"/>
        <v>0</v>
      </c>
      <c r="L1804" s="9">
        <f>K1804*'Exhaust Gas Math'!$C$14</f>
        <v>0</v>
      </c>
      <c r="M1804" s="9">
        <f>(L1804/'Exhaust Gas Math'!$B$14)+('Exhaust Gas Math'!$D$10)</f>
        <v>4.4059320573952224E-4</v>
      </c>
      <c r="N1804">
        <f>('Exhaust Gas Math'!$E$10*((-0.000000001)*N1803^3+(0.000002)*N1803^2-0.0012*N1803+1.3446)*$B$15+L1804*'Exhaust Gas Math'!$D$14*$B$14)/('Exhaust Gas Math'!$E$10*((-0.000000001)*N1803^3+(0.000002)*N1803^2-0.0012*N1803+1.3446)+L1804*'Exhaust Gas Math'!$D$14)</f>
        <v>1100</v>
      </c>
      <c r="O1804">
        <f t="shared" si="284"/>
        <v>101325</v>
      </c>
      <c r="P1804">
        <f>((-0.0000000008)*N1804^3+(0.000003)*N1804^2-0.004*N1804+2.013)*('Exhaust Gas Math'!$E$10/(L1804+'Exhaust Gas Math'!$E$10))+(357.45*N1804^-1.004)*(L1804/(L1804+'Exhaust Gas Math'!$E$10))</f>
        <v>0.17819999999999947</v>
      </c>
      <c r="Q1804" s="9">
        <f t="shared" si="276"/>
        <v>0</v>
      </c>
      <c r="R1804" s="9">
        <f t="shared" si="277"/>
        <v>101325</v>
      </c>
      <c r="T1804">
        <f t="shared" si="285"/>
        <v>0.225000000000012</v>
      </c>
      <c r="U1804">
        <f t="shared" si="286"/>
        <v>101325</v>
      </c>
    </row>
    <row r="1805" spans="3:21" x14ac:dyDescent="0.2">
      <c r="C1805" s="1"/>
      <c r="D1805" s="1"/>
      <c r="E1805" s="1">
        <v>0.22512500000001201</v>
      </c>
      <c r="F1805" s="10">
        <f t="shared" si="278"/>
        <v>6.3302279479321363E-2</v>
      </c>
      <c r="G1805" s="9">
        <f t="shared" si="279"/>
        <v>-1.5627245289989971</v>
      </c>
      <c r="H1805" s="9">
        <f t="shared" si="280"/>
        <v>0</v>
      </c>
      <c r="I1805" s="9">
        <f t="shared" si="281"/>
        <v>0</v>
      </c>
      <c r="J1805" s="10">
        <f t="shared" si="282"/>
        <v>3.9769296294121147E-5</v>
      </c>
      <c r="K1805" s="9">
        <f t="shared" si="283"/>
        <v>0</v>
      </c>
      <c r="L1805" s="9">
        <f>K1805*'Exhaust Gas Math'!$C$14</f>
        <v>0</v>
      </c>
      <c r="M1805" s="9">
        <f>(L1805/'Exhaust Gas Math'!$B$14)+('Exhaust Gas Math'!$D$10)</f>
        <v>4.4059320573952224E-4</v>
      </c>
      <c r="N1805">
        <f>('Exhaust Gas Math'!$E$10*((-0.000000001)*N1804^3+(0.000002)*N1804^2-0.0012*N1804+1.3446)*$B$15+L1805*'Exhaust Gas Math'!$D$14*$B$14)/('Exhaust Gas Math'!$E$10*((-0.000000001)*N1804^3+(0.000002)*N1804^2-0.0012*N1804+1.3446)+L1805*'Exhaust Gas Math'!$D$14)</f>
        <v>1100</v>
      </c>
      <c r="O1805">
        <f t="shared" si="284"/>
        <v>101325</v>
      </c>
      <c r="P1805">
        <f>((-0.0000000008)*N1805^3+(0.000003)*N1805^2-0.004*N1805+2.013)*('Exhaust Gas Math'!$E$10/(L1805+'Exhaust Gas Math'!$E$10))+(357.45*N1805^-1.004)*(L1805/(L1805+'Exhaust Gas Math'!$E$10))</f>
        <v>0.17819999999999947</v>
      </c>
      <c r="Q1805" s="9">
        <f t="shared" si="276"/>
        <v>0</v>
      </c>
      <c r="R1805" s="9">
        <f t="shared" si="277"/>
        <v>101325</v>
      </c>
      <c r="T1805">
        <f t="shared" si="285"/>
        <v>0.22512500000001201</v>
      </c>
      <c r="U1805">
        <f t="shared" si="286"/>
        <v>101325</v>
      </c>
    </row>
    <row r="1806" spans="3:21" x14ac:dyDescent="0.2">
      <c r="C1806" s="1"/>
      <c r="D1806" s="1"/>
      <c r="E1806" s="1">
        <v>0.225250000000012</v>
      </c>
      <c r="F1806" s="10">
        <f t="shared" si="278"/>
        <v>6.3009720396828423E-2</v>
      </c>
      <c r="G1806" s="9">
        <f t="shared" si="279"/>
        <v>-3.1158143414675354</v>
      </c>
      <c r="H1806" s="9">
        <f t="shared" si="280"/>
        <v>0</v>
      </c>
      <c r="I1806" s="9">
        <f t="shared" si="281"/>
        <v>0</v>
      </c>
      <c r="J1806" s="10">
        <f t="shared" si="282"/>
        <v>3.9769296294121147E-5</v>
      </c>
      <c r="K1806" s="9">
        <f t="shared" si="283"/>
        <v>0</v>
      </c>
      <c r="L1806" s="9">
        <f>K1806*'Exhaust Gas Math'!$C$14</f>
        <v>0</v>
      </c>
      <c r="M1806" s="9">
        <f>(L1806/'Exhaust Gas Math'!$B$14)+('Exhaust Gas Math'!$D$10)</f>
        <v>4.4059320573952224E-4</v>
      </c>
      <c r="N1806">
        <f>('Exhaust Gas Math'!$E$10*((-0.000000001)*N1805^3+(0.000002)*N1805^2-0.0012*N1805+1.3446)*$B$15+L1806*'Exhaust Gas Math'!$D$14*$B$14)/('Exhaust Gas Math'!$E$10*((-0.000000001)*N1805^3+(0.000002)*N1805^2-0.0012*N1805+1.3446)+L1806*'Exhaust Gas Math'!$D$14)</f>
        <v>1100</v>
      </c>
      <c r="O1806">
        <f t="shared" si="284"/>
        <v>101325</v>
      </c>
      <c r="P1806">
        <f>((-0.0000000008)*N1806^3+(0.000003)*N1806^2-0.004*N1806+2.013)*('Exhaust Gas Math'!$E$10/(L1806+'Exhaust Gas Math'!$E$10))+(357.45*N1806^-1.004)*(L1806/(L1806+'Exhaust Gas Math'!$E$10))</f>
        <v>0.17819999999999947</v>
      </c>
      <c r="Q1806" s="9">
        <f t="shared" si="276"/>
        <v>0</v>
      </c>
      <c r="R1806" s="9">
        <f t="shared" si="277"/>
        <v>101325</v>
      </c>
      <c r="T1806">
        <f t="shared" si="285"/>
        <v>0.225250000000012</v>
      </c>
      <c r="U1806">
        <f t="shared" si="286"/>
        <v>101325</v>
      </c>
    </row>
    <row r="1807" spans="3:21" x14ac:dyDescent="0.2">
      <c r="C1807" s="1"/>
      <c r="D1807" s="1"/>
      <c r="E1807" s="1">
        <v>0.22537500000001201</v>
      </c>
      <c r="F1807" s="10">
        <f t="shared" si="278"/>
        <v>6.2524126476550479E-2</v>
      </c>
      <c r="G1807" s="9">
        <f t="shared" si="279"/>
        <v>-4.649694122407519</v>
      </c>
      <c r="H1807" s="9">
        <f t="shared" si="280"/>
        <v>0</v>
      </c>
      <c r="I1807" s="9">
        <f t="shared" si="281"/>
        <v>0</v>
      </c>
      <c r="J1807" s="10">
        <f t="shared" si="282"/>
        <v>3.9769296294121147E-5</v>
      </c>
      <c r="K1807" s="9">
        <f t="shared" si="283"/>
        <v>0</v>
      </c>
      <c r="L1807" s="9">
        <f>K1807*'Exhaust Gas Math'!$C$14</f>
        <v>0</v>
      </c>
      <c r="M1807" s="9">
        <f>(L1807/'Exhaust Gas Math'!$B$14)+('Exhaust Gas Math'!$D$10)</f>
        <v>4.4059320573952224E-4</v>
      </c>
      <c r="N1807">
        <f>('Exhaust Gas Math'!$E$10*((-0.000000001)*N1806^3+(0.000002)*N1806^2-0.0012*N1806+1.3446)*$B$15+L1807*'Exhaust Gas Math'!$D$14*$B$14)/('Exhaust Gas Math'!$E$10*((-0.000000001)*N1806^3+(0.000002)*N1806^2-0.0012*N1806+1.3446)+L1807*'Exhaust Gas Math'!$D$14)</f>
        <v>1100</v>
      </c>
      <c r="O1807">
        <f t="shared" si="284"/>
        <v>101325</v>
      </c>
      <c r="P1807">
        <f>((-0.0000000008)*N1807^3+(0.000003)*N1807^2-0.004*N1807+2.013)*('Exhaust Gas Math'!$E$10/(L1807+'Exhaust Gas Math'!$E$10))+(357.45*N1807^-1.004)*(L1807/(L1807+'Exhaust Gas Math'!$E$10))</f>
        <v>0.17819999999999947</v>
      </c>
      <c r="Q1807" s="9">
        <f t="shared" si="276"/>
        <v>0</v>
      </c>
      <c r="R1807" s="9">
        <f t="shared" si="277"/>
        <v>101325</v>
      </c>
      <c r="T1807">
        <f t="shared" si="285"/>
        <v>0.22537500000001201</v>
      </c>
      <c r="U1807">
        <f t="shared" si="286"/>
        <v>101325</v>
      </c>
    </row>
    <row r="1808" spans="3:21" x14ac:dyDescent="0.2">
      <c r="C1808" s="1"/>
      <c r="D1808" s="1"/>
      <c r="E1808" s="1">
        <v>0.225500000000012</v>
      </c>
      <c r="F1808" s="10">
        <f t="shared" si="278"/>
        <v>6.184849156648245E-2</v>
      </c>
      <c r="G1808" s="9">
        <f t="shared" si="279"/>
        <v>-6.1549069929026672</v>
      </c>
      <c r="H1808" s="9">
        <f t="shared" si="280"/>
        <v>0</v>
      </c>
      <c r="I1808" s="9">
        <f t="shared" si="281"/>
        <v>0</v>
      </c>
      <c r="J1808" s="10">
        <f t="shared" si="282"/>
        <v>3.9769296294121147E-5</v>
      </c>
      <c r="K1808" s="9">
        <f t="shared" si="283"/>
        <v>0</v>
      </c>
      <c r="L1808" s="9">
        <f>K1808*'Exhaust Gas Math'!$C$14</f>
        <v>0</v>
      </c>
      <c r="M1808" s="9">
        <f>(L1808/'Exhaust Gas Math'!$B$14)+('Exhaust Gas Math'!$D$10)</f>
        <v>4.4059320573952224E-4</v>
      </c>
      <c r="N1808">
        <f>('Exhaust Gas Math'!$E$10*((-0.000000001)*N1807^3+(0.000002)*N1807^2-0.0012*N1807+1.3446)*$B$15+L1808*'Exhaust Gas Math'!$D$14*$B$14)/('Exhaust Gas Math'!$E$10*((-0.000000001)*N1807^3+(0.000002)*N1807^2-0.0012*N1807+1.3446)+L1808*'Exhaust Gas Math'!$D$14)</f>
        <v>1100</v>
      </c>
      <c r="O1808">
        <f t="shared" si="284"/>
        <v>101325</v>
      </c>
      <c r="P1808">
        <f>((-0.0000000008)*N1808^3+(0.000003)*N1808^2-0.004*N1808+2.013)*('Exhaust Gas Math'!$E$10/(L1808+'Exhaust Gas Math'!$E$10))+(357.45*N1808^-1.004)*(L1808/(L1808+'Exhaust Gas Math'!$E$10))</f>
        <v>0.17819999999999947</v>
      </c>
      <c r="Q1808" s="9">
        <f t="shared" si="276"/>
        <v>0</v>
      </c>
      <c r="R1808" s="9">
        <f t="shared" si="277"/>
        <v>101325</v>
      </c>
      <c r="T1808">
        <f t="shared" si="285"/>
        <v>0.225500000000012</v>
      </c>
      <c r="U1808">
        <f t="shared" si="286"/>
        <v>101325</v>
      </c>
    </row>
    <row r="1809" spans="3:21" x14ac:dyDescent="0.2">
      <c r="C1809" s="1"/>
      <c r="D1809" s="1"/>
      <c r="E1809" s="1">
        <v>0.22562500000001201</v>
      </c>
      <c r="F1809" s="10">
        <f t="shared" si="278"/>
        <v>6.0986981180516285E-2</v>
      </c>
      <c r="G1809" s="9">
        <f t="shared" si="279"/>
        <v>-7.6221728150723074</v>
      </c>
      <c r="H1809" s="9">
        <f t="shared" si="280"/>
        <v>0</v>
      </c>
      <c r="I1809" s="9">
        <f t="shared" si="281"/>
        <v>0</v>
      </c>
      <c r="J1809" s="10">
        <f t="shared" si="282"/>
        <v>3.9769296294121147E-5</v>
      </c>
      <c r="K1809" s="9">
        <f t="shared" si="283"/>
        <v>0</v>
      </c>
      <c r="L1809" s="9">
        <f>K1809*'Exhaust Gas Math'!$C$14</f>
        <v>0</v>
      </c>
      <c r="M1809" s="9">
        <f>(L1809/'Exhaust Gas Math'!$B$14)+('Exhaust Gas Math'!$D$10)</f>
        <v>4.4059320573952224E-4</v>
      </c>
      <c r="N1809">
        <f>('Exhaust Gas Math'!$E$10*((-0.000000001)*N1808^3+(0.000002)*N1808^2-0.0012*N1808+1.3446)*$B$15+L1809*'Exhaust Gas Math'!$D$14*$B$14)/('Exhaust Gas Math'!$E$10*((-0.000000001)*N1808^3+(0.000002)*N1808^2-0.0012*N1808+1.3446)+L1809*'Exhaust Gas Math'!$D$14)</f>
        <v>1100</v>
      </c>
      <c r="O1809">
        <f t="shared" si="284"/>
        <v>101325</v>
      </c>
      <c r="P1809">
        <f>((-0.0000000008)*N1809^3+(0.000003)*N1809^2-0.004*N1809+2.013)*('Exhaust Gas Math'!$E$10/(L1809+'Exhaust Gas Math'!$E$10))+(357.45*N1809^-1.004)*(L1809/(L1809+'Exhaust Gas Math'!$E$10))</f>
        <v>0.17819999999999947</v>
      </c>
      <c r="Q1809" s="9">
        <f t="shared" si="276"/>
        <v>0</v>
      </c>
      <c r="R1809" s="9">
        <f t="shared" si="277"/>
        <v>101325</v>
      </c>
      <c r="T1809">
        <f t="shared" si="285"/>
        <v>0.22562500000001201</v>
      </c>
      <c r="U1809">
        <f t="shared" si="286"/>
        <v>101325</v>
      </c>
    </row>
    <row r="1810" spans="3:21" x14ac:dyDescent="0.2">
      <c r="C1810" s="1"/>
      <c r="D1810" s="1"/>
      <c r="E1810" s="1">
        <v>0.225750000000012</v>
      </c>
      <c r="F1810" s="10">
        <f t="shared" si="278"/>
        <v>5.9944906816662757E-2</v>
      </c>
      <c r="G1810" s="9">
        <f t="shared" si="279"/>
        <v>-9.0424454072073672</v>
      </c>
      <c r="H1810" s="9">
        <f t="shared" si="280"/>
        <v>0</v>
      </c>
      <c r="I1810" s="9">
        <f t="shared" si="281"/>
        <v>0</v>
      </c>
      <c r="J1810" s="10">
        <f t="shared" si="282"/>
        <v>3.9769296294121147E-5</v>
      </c>
      <c r="K1810" s="9">
        <f t="shared" si="283"/>
        <v>0</v>
      </c>
      <c r="L1810" s="9">
        <f>K1810*'Exhaust Gas Math'!$C$14</f>
        <v>0</v>
      </c>
      <c r="M1810" s="9">
        <f>(L1810/'Exhaust Gas Math'!$B$14)+('Exhaust Gas Math'!$D$10)</f>
        <v>4.4059320573952224E-4</v>
      </c>
      <c r="N1810">
        <f>('Exhaust Gas Math'!$E$10*((-0.000000001)*N1809^3+(0.000002)*N1809^2-0.0012*N1809+1.3446)*$B$15+L1810*'Exhaust Gas Math'!$D$14*$B$14)/('Exhaust Gas Math'!$E$10*((-0.000000001)*N1809^3+(0.000002)*N1809^2-0.0012*N1809+1.3446)+L1810*'Exhaust Gas Math'!$D$14)</f>
        <v>1100</v>
      </c>
      <c r="O1810">
        <f t="shared" si="284"/>
        <v>101325</v>
      </c>
      <c r="P1810">
        <f>((-0.0000000008)*N1810^3+(0.000003)*N1810^2-0.004*N1810+2.013)*('Exhaust Gas Math'!$E$10/(L1810+'Exhaust Gas Math'!$E$10))+(357.45*N1810^-1.004)*(L1810/(L1810+'Exhaust Gas Math'!$E$10))</f>
        <v>0.17819999999999947</v>
      </c>
      <c r="Q1810" s="9">
        <f t="shared" si="276"/>
        <v>0</v>
      </c>
      <c r="R1810" s="9">
        <f t="shared" si="277"/>
        <v>101325</v>
      </c>
      <c r="T1810">
        <f t="shared" si="285"/>
        <v>0.225750000000012</v>
      </c>
      <c r="U1810">
        <f t="shared" si="286"/>
        <v>101325</v>
      </c>
    </row>
    <row r="1811" spans="3:21" x14ac:dyDescent="0.2">
      <c r="C1811" s="1"/>
      <c r="D1811" s="1"/>
      <c r="E1811" s="1">
        <v>0.22587500000001201</v>
      </c>
      <c r="F1811" s="10">
        <f t="shared" si="278"/>
        <v>5.8728693209899895E-2</v>
      </c>
      <c r="G1811" s="9">
        <f t="shared" si="279"/>
        <v>-10.40696831648877</v>
      </c>
      <c r="H1811" s="9">
        <f t="shared" si="280"/>
        <v>0</v>
      </c>
      <c r="I1811" s="9">
        <f t="shared" si="281"/>
        <v>0</v>
      </c>
      <c r="J1811" s="10">
        <f t="shared" si="282"/>
        <v>3.9769296294121147E-5</v>
      </c>
      <c r="K1811" s="9">
        <f t="shared" si="283"/>
        <v>0</v>
      </c>
      <c r="L1811" s="9">
        <f>K1811*'Exhaust Gas Math'!$C$14</f>
        <v>0</v>
      </c>
      <c r="M1811" s="9">
        <f>(L1811/'Exhaust Gas Math'!$B$14)+('Exhaust Gas Math'!$D$10)</f>
        <v>4.4059320573952224E-4</v>
      </c>
      <c r="N1811">
        <f>('Exhaust Gas Math'!$E$10*((-0.000000001)*N1810^3+(0.000002)*N1810^2-0.0012*N1810+1.3446)*$B$15+L1811*'Exhaust Gas Math'!$D$14*$B$14)/('Exhaust Gas Math'!$E$10*((-0.000000001)*N1810^3+(0.000002)*N1810^2-0.0012*N1810+1.3446)+L1811*'Exhaust Gas Math'!$D$14)</f>
        <v>1100</v>
      </c>
      <c r="O1811">
        <f t="shared" si="284"/>
        <v>101325</v>
      </c>
      <c r="P1811">
        <f>((-0.0000000008)*N1811^3+(0.000003)*N1811^2-0.004*N1811+2.013)*('Exhaust Gas Math'!$E$10/(L1811+'Exhaust Gas Math'!$E$10))+(357.45*N1811^-1.004)*(L1811/(L1811+'Exhaust Gas Math'!$E$10))</f>
        <v>0.17819999999999947</v>
      </c>
      <c r="Q1811" s="9">
        <f t="shared" si="276"/>
        <v>0</v>
      </c>
      <c r="R1811" s="9">
        <f t="shared" si="277"/>
        <v>101325</v>
      </c>
      <c r="T1811">
        <f t="shared" si="285"/>
        <v>0.22587500000001201</v>
      </c>
      <c r="U1811">
        <f t="shared" si="286"/>
        <v>101325</v>
      </c>
    </row>
    <row r="1812" spans="3:21" x14ac:dyDescent="0.2">
      <c r="C1812" s="1"/>
      <c r="D1812" s="1"/>
      <c r="E1812" s="1">
        <v>0.226000000000012</v>
      </c>
      <c r="F1812" s="10">
        <f t="shared" si="278"/>
        <v>5.7345838721545465E-2</v>
      </c>
      <c r="G1812" s="9">
        <f t="shared" si="279"/>
        <v>-11.707328805430887</v>
      </c>
      <c r="H1812" s="9">
        <f t="shared" si="280"/>
        <v>0</v>
      </c>
      <c r="I1812" s="9">
        <f t="shared" si="281"/>
        <v>0</v>
      </c>
      <c r="J1812" s="10">
        <f t="shared" si="282"/>
        <v>3.9769296294121147E-5</v>
      </c>
      <c r="K1812" s="9">
        <f t="shared" si="283"/>
        <v>0</v>
      </c>
      <c r="L1812" s="9">
        <f>K1812*'Exhaust Gas Math'!$C$14</f>
        <v>0</v>
      </c>
      <c r="M1812" s="9">
        <f>(L1812/'Exhaust Gas Math'!$B$14)+('Exhaust Gas Math'!$D$10)</f>
        <v>4.4059320573952224E-4</v>
      </c>
      <c r="N1812">
        <f>('Exhaust Gas Math'!$E$10*((-0.000000001)*N1811^3+(0.000002)*N1811^2-0.0012*N1811+1.3446)*$B$15+L1812*'Exhaust Gas Math'!$D$14*$B$14)/('Exhaust Gas Math'!$E$10*((-0.000000001)*N1811^3+(0.000002)*N1811^2-0.0012*N1811+1.3446)+L1812*'Exhaust Gas Math'!$D$14)</f>
        <v>1100</v>
      </c>
      <c r="O1812">
        <f t="shared" si="284"/>
        <v>101325</v>
      </c>
      <c r="P1812">
        <f>((-0.0000000008)*N1812^3+(0.000003)*N1812^2-0.004*N1812+2.013)*('Exhaust Gas Math'!$E$10/(L1812+'Exhaust Gas Math'!$E$10))+(357.45*N1812^-1.004)*(L1812/(L1812+'Exhaust Gas Math'!$E$10))</f>
        <v>0.17819999999999947</v>
      </c>
      <c r="Q1812" s="9">
        <f t="shared" si="276"/>
        <v>0</v>
      </c>
      <c r="R1812" s="9">
        <f t="shared" si="277"/>
        <v>101325</v>
      </c>
      <c r="T1812">
        <f t="shared" si="285"/>
        <v>0.226000000000012</v>
      </c>
      <c r="U1812">
        <f t="shared" si="286"/>
        <v>101325</v>
      </c>
    </row>
    <row r="1813" spans="3:21" x14ac:dyDescent="0.2">
      <c r="C1813" s="1"/>
      <c r="D1813" s="1"/>
      <c r="E1813" s="1">
        <v>0.22612500000001201</v>
      </c>
      <c r="F1813" s="10">
        <f t="shared" si="278"/>
        <v>5.5804869109365364E-2</v>
      </c>
      <c r="G1813" s="9">
        <f t="shared" si="279"/>
        <v>-12.935509719206078</v>
      </c>
      <c r="H1813" s="9">
        <f t="shared" si="280"/>
        <v>0</v>
      </c>
      <c r="I1813" s="9">
        <f t="shared" si="281"/>
        <v>0</v>
      </c>
      <c r="J1813" s="10">
        <f t="shared" si="282"/>
        <v>3.9769296294121147E-5</v>
      </c>
      <c r="K1813" s="9">
        <f t="shared" si="283"/>
        <v>0</v>
      </c>
      <c r="L1813" s="9">
        <f>K1813*'Exhaust Gas Math'!$C$14</f>
        <v>0</v>
      </c>
      <c r="M1813" s="9">
        <f>(L1813/'Exhaust Gas Math'!$B$14)+('Exhaust Gas Math'!$D$10)</f>
        <v>4.4059320573952224E-4</v>
      </c>
      <c r="N1813">
        <f>('Exhaust Gas Math'!$E$10*((-0.000000001)*N1812^3+(0.000002)*N1812^2-0.0012*N1812+1.3446)*$B$15+L1813*'Exhaust Gas Math'!$D$14*$B$14)/('Exhaust Gas Math'!$E$10*((-0.000000001)*N1812^3+(0.000002)*N1812^2-0.0012*N1812+1.3446)+L1813*'Exhaust Gas Math'!$D$14)</f>
        <v>1100</v>
      </c>
      <c r="O1813">
        <f t="shared" si="284"/>
        <v>101325</v>
      </c>
      <c r="P1813">
        <f>((-0.0000000008)*N1813^3+(0.000003)*N1813^2-0.004*N1813+2.013)*('Exhaust Gas Math'!$E$10/(L1813+'Exhaust Gas Math'!$E$10))+(357.45*N1813^-1.004)*(L1813/(L1813+'Exhaust Gas Math'!$E$10))</f>
        <v>0.17819999999999947</v>
      </c>
      <c r="Q1813" s="9">
        <f t="shared" si="276"/>
        <v>0</v>
      </c>
      <c r="R1813" s="9">
        <f t="shared" si="277"/>
        <v>101325</v>
      </c>
      <c r="T1813">
        <f t="shared" si="285"/>
        <v>0.22612500000001201</v>
      </c>
      <c r="U1813">
        <f t="shared" si="286"/>
        <v>101325</v>
      </c>
    </row>
    <row r="1814" spans="3:21" x14ac:dyDescent="0.2">
      <c r="C1814" s="1"/>
      <c r="D1814" s="1"/>
      <c r="E1814" s="1">
        <v>0.226250000000012</v>
      </c>
      <c r="F1814" s="10">
        <f t="shared" si="278"/>
        <v>5.4115284963444837E-2</v>
      </c>
      <c r="G1814" s="9">
        <f t="shared" si="279"/>
        <v>-14.083938914068032</v>
      </c>
      <c r="H1814" s="9">
        <f t="shared" si="280"/>
        <v>0</v>
      </c>
      <c r="I1814" s="9">
        <f t="shared" si="281"/>
        <v>0</v>
      </c>
      <c r="J1814" s="10">
        <f t="shared" si="282"/>
        <v>3.9769296294121147E-5</v>
      </c>
      <c r="K1814" s="9">
        <f t="shared" si="283"/>
        <v>0</v>
      </c>
      <c r="L1814" s="9">
        <f>K1814*'Exhaust Gas Math'!$C$14</f>
        <v>0</v>
      </c>
      <c r="M1814" s="9">
        <f>(L1814/'Exhaust Gas Math'!$B$14)+('Exhaust Gas Math'!$D$10)</f>
        <v>4.4059320573952224E-4</v>
      </c>
      <c r="N1814">
        <f>('Exhaust Gas Math'!$E$10*((-0.000000001)*N1813^3+(0.000002)*N1813^2-0.0012*N1813+1.3446)*$B$15+L1814*'Exhaust Gas Math'!$D$14*$B$14)/('Exhaust Gas Math'!$E$10*((-0.000000001)*N1813^3+(0.000002)*N1813^2-0.0012*N1813+1.3446)+L1814*'Exhaust Gas Math'!$D$14)</f>
        <v>1100</v>
      </c>
      <c r="O1814">
        <f t="shared" si="284"/>
        <v>101325</v>
      </c>
      <c r="P1814">
        <f>((-0.0000000008)*N1814^3+(0.000003)*N1814^2-0.004*N1814+2.013)*('Exhaust Gas Math'!$E$10/(L1814+'Exhaust Gas Math'!$E$10))+(357.45*N1814^-1.004)*(L1814/(L1814+'Exhaust Gas Math'!$E$10))</f>
        <v>0.17819999999999947</v>
      </c>
      <c r="Q1814" s="9">
        <f t="shared" si="276"/>
        <v>0</v>
      </c>
      <c r="R1814" s="9">
        <f t="shared" si="277"/>
        <v>101325</v>
      </c>
      <c r="T1814">
        <f t="shared" si="285"/>
        <v>0.226250000000012</v>
      </c>
      <c r="U1814">
        <f t="shared" si="286"/>
        <v>101325</v>
      </c>
    </row>
    <row r="1815" spans="3:21" x14ac:dyDescent="0.2">
      <c r="C1815" s="1"/>
      <c r="D1815" s="1"/>
      <c r="E1815" s="1">
        <v>0.22637500000001201</v>
      </c>
      <c r="F1815" s="10">
        <f t="shared" si="278"/>
        <v>5.2287503131884773E-2</v>
      </c>
      <c r="G1815" s="9">
        <f t="shared" si="279"/>
        <v>-15.145535942140624</v>
      </c>
      <c r="H1815" s="9">
        <f t="shared" si="280"/>
        <v>0</v>
      </c>
      <c r="I1815" s="9">
        <f t="shared" si="281"/>
        <v>0</v>
      </c>
      <c r="J1815" s="10">
        <f t="shared" si="282"/>
        <v>3.9769296294121147E-5</v>
      </c>
      <c r="K1815" s="9">
        <f t="shared" si="283"/>
        <v>0</v>
      </c>
      <c r="L1815" s="9">
        <f>K1815*'Exhaust Gas Math'!$C$14</f>
        <v>0</v>
      </c>
      <c r="M1815" s="9">
        <f>(L1815/'Exhaust Gas Math'!$B$14)+('Exhaust Gas Math'!$D$10)</f>
        <v>4.4059320573952224E-4</v>
      </c>
      <c r="N1815">
        <f>('Exhaust Gas Math'!$E$10*((-0.000000001)*N1814^3+(0.000002)*N1814^2-0.0012*N1814+1.3446)*$B$15+L1815*'Exhaust Gas Math'!$D$14*$B$14)/('Exhaust Gas Math'!$E$10*((-0.000000001)*N1814^3+(0.000002)*N1814^2-0.0012*N1814+1.3446)+L1815*'Exhaust Gas Math'!$D$14)</f>
        <v>1100</v>
      </c>
      <c r="O1815">
        <f t="shared" si="284"/>
        <v>101325</v>
      </c>
      <c r="P1815">
        <f>((-0.0000000008)*N1815^3+(0.000003)*N1815^2-0.004*N1815+2.013)*('Exhaust Gas Math'!$E$10/(L1815+'Exhaust Gas Math'!$E$10))+(357.45*N1815^-1.004)*(L1815/(L1815+'Exhaust Gas Math'!$E$10))</f>
        <v>0.17819999999999947</v>
      </c>
      <c r="Q1815" s="9">
        <f t="shared" si="276"/>
        <v>0</v>
      </c>
      <c r="R1815" s="9">
        <f t="shared" si="277"/>
        <v>101325</v>
      </c>
      <c r="T1815">
        <f t="shared" si="285"/>
        <v>0.22637500000001201</v>
      </c>
      <c r="U1815">
        <f t="shared" si="286"/>
        <v>101325</v>
      </c>
    </row>
    <row r="1816" spans="3:21" x14ac:dyDescent="0.2">
      <c r="C1816" s="1"/>
      <c r="D1816" s="1"/>
      <c r="E1816" s="1">
        <v>0.226500000000012</v>
      </c>
      <c r="F1816" s="10">
        <f t="shared" si="278"/>
        <v>5.0332792497477782E-2</v>
      </c>
      <c r="G1816" s="9">
        <f t="shared" si="279"/>
        <v>-16.113755704727755</v>
      </c>
      <c r="H1816" s="9">
        <f t="shared" si="280"/>
        <v>0</v>
      </c>
      <c r="I1816" s="9">
        <f t="shared" si="281"/>
        <v>0</v>
      </c>
      <c r="J1816" s="10">
        <f t="shared" si="282"/>
        <v>3.9769296294121147E-5</v>
      </c>
      <c r="K1816" s="9">
        <f t="shared" si="283"/>
        <v>0</v>
      </c>
      <c r="L1816" s="9">
        <f>K1816*'Exhaust Gas Math'!$C$14</f>
        <v>0</v>
      </c>
      <c r="M1816" s="9">
        <f>(L1816/'Exhaust Gas Math'!$B$14)+('Exhaust Gas Math'!$D$10)</f>
        <v>4.4059320573952224E-4</v>
      </c>
      <c r="N1816">
        <f>('Exhaust Gas Math'!$E$10*((-0.000000001)*N1815^3+(0.000002)*N1815^2-0.0012*N1815+1.3446)*$B$15+L1816*'Exhaust Gas Math'!$D$14*$B$14)/('Exhaust Gas Math'!$E$10*((-0.000000001)*N1815^3+(0.000002)*N1815^2-0.0012*N1815+1.3446)+L1816*'Exhaust Gas Math'!$D$14)</f>
        <v>1100</v>
      </c>
      <c r="O1816">
        <f t="shared" si="284"/>
        <v>101325</v>
      </c>
      <c r="P1816">
        <f>((-0.0000000008)*N1816^3+(0.000003)*N1816^2-0.004*N1816+2.013)*('Exhaust Gas Math'!$E$10/(L1816+'Exhaust Gas Math'!$E$10))+(357.45*N1816^-1.004)*(L1816/(L1816+'Exhaust Gas Math'!$E$10))</f>
        <v>0.17819999999999947</v>
      </c>
      <c r="Q1816" s="9">
        <f t="shared" si="276"/>
        <v>0</v>
      </c>
      <c r="R1816" s="9">
        <f t="shared" si="277"/>
        <v>101325</v>
      </c>
      <c r="T1816">
        <f t="shared" si="285"/>
        <v>0.226500000000012</v>
      </c>
      <c r="U1816">
        <f t="shared" si="286"/>
        <v>101325</v>
      </c>
    </row>
    <row r="1817" spans="3:21" x14ac:dyDescent="0.2">
      <c r="C1817" s="1"/>
      <c r="D1817" s="1"/>
      <c r="E1817" s="1">
        <v>0.22662500000001201</v>
      </c>
      <c r="F1817" s="10">
        <f t="shared" si="278"/>
        <v>4.8263204501291616E-2</v>
      </c>
      <c r="G1817" s="9">
        <f t="shared" si="279"/>
        <v>-16.982628805027733</v>
      </c>
      <c r="H1817" s="9">
        <f t="shared" si="280"/>
        <v>0</v>
      </c>
      <c r="I1817" s="9">
        <f t="shared" si="281"/>
        <v>0</v>
      </c>
      <c r="J1817" s="10">
        <f t="shared" si="282"/>
        <v>3.9769296294121147E-5</v>
      </c>
      <c r="K1817" s="9">
        <f t="shared" si="283"/>
        <v>0</v>
      </c>
      <c r="L1817" s="9">
        <f>K1817*'Exhaust Gas Math'!$C$14</f>
        <v>0</v>
      </c>
      <c r="M1817" s="9">
        <f>(L1817/'Exhaust Gas Math'!$B$14)+('Exhaust Gas Math'!$D$10)</f>
        <v>4.4059320573952224E-4</v>
      </c>
      <c r="N1817">
        <f>('Exhaust Gas Math'!$E$10*((-0.000000001)*N1816^3+(0.000002)*N1816^2-0.0012*N1816+1.3446)*$B$15+L1817*'Exhaust Gas Math'!$D$14*$B$14)/('Exhaust Gas Math'!$E$10*((-0.000000001)*N1816^3+(0.000002)*N1816^2-0.0012*N1816+1.3446)+L1817*'Exhaust Gas Math'!$D$14)</f>
        <v>1100</v>
      </c>
      <c r="O1817">
        <f t="shared" si="284"/>
        <v>101325</v>
      </c>
      <c r="P1817">
        <f>((-0.0000000008)*N1817^3+(0.000003)*N1817^2-0.004*N1817+2.013)*('Exhaust Gas Math'!$E$10/(L1817+'Exhaust Gas Math'!$E$10))+(357.45*N1817^-1.004)*(L1817/(L1817+'Exhaust Gas Math'!$E$10))</f>
        <v>0.17819999999999947</v>
      </c>
      <c r="Q1817" s="9">
        <f t="shared" si="276"/>
        <v>0</v>
      </c>
      <c r="R1817" s="9">
        <f t="shared" si="277"/>
        <v>101325</v>
      </c>
      <c r="T1817">
        <f t="shared" si="285"/>
        <v>0.22662500000001201</v>
      </c>
      <c r="U1817">
        <f t="shared" si="286"/>
        <v>101325</v>
      </c>
    </row>
    <row r="1818" spans="3:21" x14ac:dyDescent="0.2">
      <c r="C1818" s="1"/>
      <c r="D1818" s="1"/>
      <c r="E1818" s="1">
        <v>0.226750000000012</v>
      </c>
      <c r="F1818" s="10">
        <f t="shared" si="278"/>
        <v>4.6091498841530576E-2</v>
      </c>
      <c r="G1818" s="9">
        <f t="shared" si="279"/>
        <v>-17.74679835144758</v>
      </c>
      <c r="H1818" s="9">
        <f t="shared" si="280"/>
        <v>0</v>
      </c>
      <c r="I1818" s="9">
        <f t="shared" si="281"/>
        <v>0</v>
      </c>
      <c r="J1818" s="10">
        <f t="shared" si="282"/>
        <v>3.9769296294121147E-5</v>
      </c>
      <c r="K1818" s="9">
        <f t="shared" si="283"/>
        <v>0</v>
      </c>
      <c r="L1818" s="9">
        <f>K1818*'Exhaust Gas Math'!$C$14</f>
        <v>0</v>
      </c>
      <c r="M1818" s="9">
        <f>(L1818/'Exhaust Gas Math'!$B$14)+('Exhaust Gas Math'!$D$10)</f>
        <v>4.4059320573952224E-4</v>
      </c>
      <c r="N1818">
        <f>('Exhaust Gas Math'!$E$10*((-0.000000001)*N1817^3+(0.000002)*N1817^2-0.0012*N1817+1.3446)*$B$15+L1818*'Exhaust Gas Math'!$D$14*$B$14)/('Exhaust Gas Math'!$E$10*((-0.000000001)*N1817^3+(0.000002)*N1817^2-0.0012*N1817+1.3446)+L1818*'Exhaust Gas Math'!$D$14)</f>
        <v>1100</v>
      </c>
      <c r="O1818">
        <f t="shared" si="284"/>
        <v>101325</v>
      </c>
      <c r="P1818">
        <f>((-0.0000000008)*N1818^3+(0.000003)*N1818^2-0.004*N1818+2.013)*('Exhaust Gas Math'!$E$10/(L1818+'Exhaust Gas Math'!$E$10))+(357.45*N1818^-1.004)*(L1818/(L1818+'Exhaust Gas Math'!$E$10))</f>
        <v>0.17819999999999947</v>
      </c>
      <c r="Q1818" s="9">
        <f t="shared" si="276"/>
        <v>0</v>
      </c>
      <c r="R1818" s="9">
        <f t="shared" si="277"/>
        <v>101325</v>
      </c>
      <c r="T1818">
        <f t="shared" si="285"/>
        <v>0.226750000000012</v>
      </c>
      <c r="U1818">
        <f t="shared" si="286"/>
        <v>101325</v>
      </c>
    </row>
    <row r="1819" spans="3:21" x14ac:dyDescent="0.2">
      <c r="C1819" s="1"/>
      <c r="D1819" s="1"/>
      <c r="E1819" s="1">
        <v>0.22687500000001201</v>
      </c>
      <c r="F1819" s="10">
        <f t="shared" si="278"/>
        <v>4.3831064805752523E-2</v>
      </c>
      <c r="G1819" s="9">
        <f t="shared" si="279"/>
        <v>-18.401552984621464</v>
      </c>
      <c r="H1819" s="9">
        <f t="shared" si="280"/>
        <v>0</v>
      </c>
      <c r="I1819" s="9">
        <f t="shared" si="281"/>
        <v>0</v>
      </c>
      <c r="J1819" s="10">
        <f t="shared" si="282"/>
        <v>3.9769296294121147E-5</v>
      </c>
      <c r="K1819" s="9">
        <f t="shared" si="283"/>
        <v>0</v>
      </c>
      <c r="L1819" s="9">
        <f>K1819*'Exhaust Gas Math'!$C$14</f>
        <v>0</v>
      </c>
      <c r="M1819" s="9">
        <f>(L1819/'Exhaust Gas Math'!$B$14)+('Exhaust Gas Math'!$D$10)</f>
        <v>4.4059320573952224E-4</v>
      </c>
      <c r="N1819">
        <f>('Exhaust Gas Math'!$E$10*((-0.000000001)*N1818^3+(0.000002)*N1818^2-0.0012*N1818+1.3446)*$B$15+L1819*'Exhaust Gas Math'!$D$14*$B$14)/('Exhaust Gas Math'!$E$10*((-0.000000001)*N1818^3+(0.000002)*N1818^2-0.0012*N1818+1.3446)+L1819*'Exhaust Gas Math'!$D$14)</f>
        <v>1100</v>
      </c>
      <c r="O1819">
        <f t="shared" si="284"/>
        <v>101325</v>
      </c>
      <c r="P1819">
        <f>((-0.0000000008)*N1819^3+(0.000003)*N1819^2-0.004*N1819+2.013)*('Exhaust Gas Math'!$E$10/(L1819+'Exhaust Gas Math'!$E$10))+(357.45*N1819^-1.004)*(L1819/(L1819+'Exhaust Gas Math'!$E$10))</f>
        <v>0.17819999999999947</v>
      </c>
      <c r="Q1819" s="9">
        <f t="shared" si="276"/>
        <v>0</v>
      </c>
      <c r="R1819" s="9">
        <f t="shared" si="277"/>
        <v>101325</v>
      </c>
      <c r="T1819">
        <f t="shared" si="285"/>
        <v>0.22687500000001201</v>
      </c>
      <c r="U1819">
        <f t="shared" si="286"/>
        <v>101325</v>
      </c>
    </row>
    <row r="1820" spans="3:21" x14ac:dyDescent="0.2">
      <c r="C1820" s="1"/>
      <c r="D1820" s="1"/>
      <c r="E1820" s="1">
        <v>0.227000000000012</v>
      </c>
      <c r="F1820" s="10">
        <f t="shared" si="278"/>
        <v>4.1495838721458608E-2</v>
      </c>
      <c r="G1820" s="9">
        <f t="shared" si="279"/>
        <v>-18.942855924507853</v>
      </c>
      <c r="H1820" s="9">
        <f t="shared" si="280"/>
        <v>0</v>
      </c>
      <c r="I1820" s="9">
        <f t="shared" si="281"/>
        <v>0</v>
      </c>
      <c r="J1820" s="10">
        <f t="shared" si="282"/>
        <v>3.9769296294121147E-5</v>
      </c>
      <c r="K1820" s="9">
        <f t="shared" si="283"/>
        <v>0</v>
      </c>
      <c r="L1820" s="9">
        <f>K1820*'Exhaust Gas Math'!$C$14</f>
        <v>0</v>
      </c>
      <c r="M1820" s="9">
        <f>(L1820/'Exhaust Gas Math'!$B$14)+('Exhaust Gas Math'!$D$10)</f>
        <v>4.4059320573952224E-4</v>
      </c>
      <c r="N1820">
        <f>('Exhaust Gas Math'!$E$10*((-0.000000001)*N1819^3+(0.000002)*N1819^2-0.0012*N1819+1.3446)*$B$15+L1820*'Exhaust Gas Math'!$D$14*$B$14)/('Exhaust Gas Math'!$E$10*((-0.000000001)*N1819^3+(0.000002)*N1819^2-0.0012*N1819+1.3446)+L1820*'Exhaust Gas Math'!$D$14)</f>
        <v>1100</v>
      </c>
      <c r="O1820">
        <f t="shared" si="284"/>
        <v>101325</v>
      </c>
      <c r="P1820">
        <f>((-0.0000000008)*N1820^3+(0.000003)*N1820^2-0.004*N1820+2.013)*('Exhaust Gas Math'!$E$10/(L1820+'Exhaust Gas Math'!$E$10))+(357.45*N1820^-1.004)*(L1820/(L1820+'Exhaust Gas Math'!$E$10))</f>
        <v>0.17819999999999947</v>
      </c>
      <c r="Q1820" s="9">
        <f t="shared" si="276"/>
        <v>0</v>
      </c>
      <c r="R1820" s="9">
        <f t="shared" si="277"/>
        <v>101325</v>
      </c>
      <c r="T1820">
        <f t="shared" si="285"/>
        <v>0.227000000000012</v>
      </c>
      <c r="U1820">
        <f t="shared" si="286"/>
        <v>101325</v>
      </c>
    </row>
    <row r="1821" spans="3:21" x14ac:dyDescent="0.2">
      <c r="C1821" s="1"/>
      <c r="D1821" s="1"/>
      <c r="E1821" s="1">
        <v>0.22712500000001201</v>
      </c>
      <c r="F1821" s="10">
        <f t="shared" si="278"/>
        <v>3.9100218033999101E-2</v>
      </c>
      <c r="G1821" s="9">
        <f t="shared" si="279"/>
        <v>-19.367369858480991</v>
      </c>
      <c r="H1821" s="9">
        <f t="shared" si="280"/>
        <v>0</v>
      </c>
      <c r="I1821" s="9">
        <f t="shared" si="281"/>
        <v>0</v>
      </c>
      <c r="J1821" s="10">
        <f t="shared" si="282"/>
        <v>3.9769296294121147E-5</v>
      </c>
      <c r="K1821" s="9">
        <f t="shared" si="283"/>
        <v>0</v>
      </c>
      <c r="L1821" s="9">
        <f>K1821*'Exhaust Gas Math'!$C$14</f>
        <v>0</v>
      </c>
      <c r="M1821" s="9">
        <f>(L1821/'Exhaust Gas Math'!$B$14)+('Exhaust Gas Math'!$D$10)</f>
        <v>4.4059320573952224E-4</v>
      </c>
      <c r="N1821">
        <f>('Exhaust Gas Math'!$E$10*((-0.000000001)*N1820^3+(0.000002)*N1820^2-0.0012*N1820+1.3446)*$B$15+L1821*'Exhaust Gas Math'!$D$14*$B$14)/('Exhaust Gas Math'!$E$10*((-0.000000001)*N1820^3+(0.000002)*N1820^2-0.0012*N1820+1.3446)+L1821*'Exhaust Gas Math'!$D$14)</f>
        <v>1100</v>
      </c>
      <c r="O1821">
        <f t="shared" si="284"/>
        <v>101325</v>
      </c>
      <c r="P1821">
        <f>((-0.0000000008)*N1821^3+(0.000003)*N1821^2-0.004*N1821+2.013)*('Exhaust Gas Math'!$E$10/(L1821+'Exhaust Gas Math'!$E$10))+(357.45*N1821^-1.004)*(L1821/(L1821+'Exhaust Gas Math'!$E$10))</f>
        <v>0.17819999999999947</v>
      </c>
      <c r="Q1821" s="9">
        <f t="shared" si="276"/>
        <v>0</v>
      </c>
      <c r="R1821" s="9">
        <f t="shared" si="277"/>
        <v>101325</v>
      </c>
      <c r="T1821">
        <f t="shared" si="285"/>
        <v>0.22712500000001201</v>
      </c>
      <c r="U1821">
        <f t="shared" si="286"/>
        <v>101325</v>
      </c>
    </row>
    <row r="1822" spans="3:21" x14ac:dyDescent="0.2">
      <c r="C1822" s="1"/>
      <c r="D1822" s="1"/>
      <c r="E1822" s="1">
        <v>0.227250000000012</v>
      </c>
      <c r="F1822" s="10">
        <f t="shared" si="278"/>
        <v>3.6658972541539533E-2</v>
      </c>
      <c r="G1822" s="9">
        <f t="shared" si="279"/>
        <v>-19.672477516972329</v>
      </c>
      <c r="H1822" s="9">
        <f t="shared" si="280"/>
        <v>0</v>
      </c>
      <c r="I1822" s="9">
        <f t="shared" si="281"/>
        <v>0</v>
      </c>
      <c r="J1822" s="10">
        <f t="shared" si="282"/>
        <v>3.9769296294121147E-5</v>
      </c>
      <c r="K1822" s="9">
        <f t="shared" si="283"/>
        <v>0</v>
      </c>
      <c r="L1822" s="9">
        <f>K1822*'Exhaust Gas Math'!$C$14</f>
        <v>0</v>
      </c>
      <c r="M1822" s="9">
        <f>(L1822/'Exhaust Gas Math'!$B$14)+('Exhaust Gas Math'!$D$10)</f>
        <v>4.4059320573952224E-4</v>
      </c>
      <c r="N1822">
        <f>('Exhaust Gas Math'!$E$10*((-0.000000001)*N1821^3+(0.000002)*N1821^2-0.0012*N1821+1.3446)*$B$15+L1822*'Exhaust Gas Math'!$D$14*$B$14)/('Exhaust Gas Math'!$E$10*((-0.000000001)*N1821^3+(0.000002)*N1821^2-0.0012*N1821+1.3446)+L1822*'Exhaust Gas Math'!$D$14)</f>
        <v>1100</v>
      </c>
      <c r="O1822">
        <f t="shared" si="284"/>
        <v>101325</v>
      </c>
      <c r="P1822">
        <f>((-0.0000000008)*N1822^3+(0.000003)*N1822^2-0.004*N1822+2.013)*('Exhaust Gas Math'!$E$10/(L1822+'Exhaust Gas Math'!$E$10))+(357.45*N1822^-1.004)*(L1822/(L1822+'Exhaust Gas Math'!$E$10))</f>
        <v>0.17819999999999947</v>
      </c>
      <c r="Q1822" s="9">
        <f t="shared" si="276"/>
        <v>0</v>
      </c>
      <c r="R1822" s="9">
        <f t="shared" si="277"/>
        <v>101325</v>
      </c>
      <c r="T1822">
        <f t="shared" si="285"/>
        <v>0.227250000000012</v>
      </c>
      <c r="U1822">
        <f t="shared" si="286"/>
        <v>101325</v>
      </c>
    </row>
    <row r="1823" spans="3:21" x14ac:dyDescent="0.2">
      <c r="C1823" s="1"/>
      <c r="D1823" s="1"/>
      <c r="E1823" s="1">
        <v>0.22737500000001201</v>
      </c>
      <c r="F1823" s="10">
        <f t="shared" si="278"/>
        <v>3.4187153334333899E-2</v>
      </c>
      <c r="G1823" s="9">
        <f t="shared" si="279"/>
        <v>-19.85629780980911</v>
      </c>
      <c r="H1823" s="9">
        <f t="shared" si="280"/>
        <v>0</v>
      </c>
      <c r="I1823" s="9">
        <f t="shared" si="281"/>
        <v>0</v>
      </c>
      <c r="J1823" s="10">
        <f t="shared" si="282"/>
        <v>3.9769296294121147E-5</v>
      </c>
      <c r="K1823" s="9">
        <f t="shared" si="283"/>
        <v>0</v>
      </c>
      <c r="L1823" s="9">
        <f>K1823*'Exhaust Gas Math'!$C$14</f>
        <v>0</v>
      </c>
      <c r="M1823" s="9">
        <f>(L1823/'Exhaust Gas Math'!$B$14)+('Exhaust Gas Math'!$D$10)</f>
        <v>4.4059320573952224E-4</v>
      </c>
      <c r="N1823">
        <f>('Exhaust Gas Math'!$E$10*((-0.000000001)*N1822^3+(0.000002)*N1822^2-0.0012*N1822+1.3446)*$B$15+L1823*'Exhaust Gas Math'!$D$14*$B$14)/('Exhaust Gas Math'!$E$10*((-0.000000001)*N1822^3+(0.000002)*N1822^2-0.0012*N1822+1.3446)+L1823*'Exhaust Gas Math'!$D$14)</f>
        <v>1100</v>
      </c>
      <c r="O1823">
        <f t="shared" si="284"/>
        <v>101325</v>
      </c>
      <c r="P1823">
        <f>((-0.0000000008)*N1823^3+(0.000003)*N1823^2-0.004*N1823+2.013)*('Exhaust Gas Math'!$E$10/(L1823+'Exhaust Gas Math'!$E$10))+(357.45*N1823^-1.004)*(L1823/(L1823+'Exhaust Gas Math'!$E$10))</f>
        <v>0.17819999999999947</v>
      </c>
      <c r="Q1823" s="9">
        <f t="shared" si="276"/>
        <v>0</v>
      </c>
      <c r="R1823" s="9">
        <f t="shared" si="277"/>
        <v>101325</v>
      </c>
      <c r="T1823">
        <f t="shared" si="285"/>
        <v>0.22737500000001201</v>
      </c>
      <c r="U1823">
        <f t="shared" si="286"/>
        <v>101325</v>
      </c>
    </row>
    <row r="1824" spans="3:21" x14ac:dyDescent="0.2">
      <c r="C1824" s="1"/>
      <c r="D1824" s="1"/>
      <c r="E1824" s="1">
        <v>0.227500000000012</v>
      </c>
      <c r="F1824" s="10">
        <f t="shared" si="278"/>
        <v>3.1699999999760572E-2</v>
      </c>
      <c r="G1824" s="9">
        <f t="shared" si="279"/>
        <v>-19.917697423759289</v>
      </c>
      <c r="H1824" s="9">
        <f t="shared" si="280"/>
        <v>0</v>
      </c>
      <c r="I1824" s="9">
        <f t="shared" si="281"/>
        <v>0</v>
      </c>
      <c r="J1824" s="10">
        <f t="shared" si="282"/>
        <v>3.9769296294121147E-5</v>
      </c>
      <c r="K1824" s="9">
        <f t="shared" si="283"/>
        <v>0</v>
      </c>
      <c r="L1824" s="9">
        <f>K1824*'Exhaust Gas Math'!$C$14</f>
        <v>0</v>
      </c>
      <c r="M1824" s="9">
        <f>(L1824/'Exhaust Gas Math'!$B$14)+('Exhaust Gas Math'!$D$10)</f>
        <v>4.4059320573952224E-4</v>
      </c>
      <c r="N1824">
        <f>('Exhaust Gas Math'!$E$10*((-0.000000001)*N1823^3+(0.000002)*N1823^2-0.0012*N1823+1.3446)*$B$15+L1824*'Exhaust Gas Math'!$D$14*$B$14)/('Exhaust Gas Math'!$E$10*((-0.000000001)*N1823^3+(0.000002)*N1823^2-0.0012*N1823+1.3446)+L1824*'Exhaust Gas Math'!$D$14)</f>
        <v>1100</v>
      </c>
      <c r="O1824">
        <f t="shared" si="284"/>
        <v>101325</v>
      </c>
      <c r="P1824">
        <f>((-0.0000000008)*N1824^3+(0.000003)*N1824^2-0.004*N1824+2.013)*('Exhaust Gas Math'!$E$10/(L1824+'Exhaust Gas Math'!$E$10))+(357.45*N1824^-1.004)*(L1824/(L1824+'Exhaust Gas Math'!$E$10))</f>
        <v>0.17819999999999947</v>
      </c>
      <c r="Q1824" s="9">
        <f t="shared" si="276"/>
        <v>0</v>
      </c>
      <c r="R1824" s="9">
        <f t="shared" si="277"/>
        <v>101325</v>
      </c>
      <c r="T1824">
        <f t="shared" si="285"/>
        <v>0.227500000000012</v>
      </c>
      <c r="U1824">
        <f t="shared" si="286"/>
        <v>101325</v>
      </c>
    </row>
    <row r="1825" spans="3:21" x14ac:dyDescent="0.2">
      <c r="C1825" s="1"/>
      <c r="D1825" s="1"/>
      <c r="E1825" s="1">
        <v>0.22762500000001201</v>
      </c>
      <c r="F1825" s="10">
        <f t="shared" si="278"/>
        <v>2.9212846665188728E-2</v>
      </c>
      <c r="G1825" s="9">
        <f t="shared" si="279"/>
        <v>-19.856297809785506</v>
      </c>
      <c r="H1825" s="9">
        <f t="shared" si="280"/>
        <v>0</v>
      </c>
      <c r="I1825" s="9">
        <f t="shared" si="281"/>
        <v>0</v>
      </c>
      <c r="J1825" s="10">
        <f t="shared" si="282"/>
        <v>3.9769296294121147E-5</v>
      </c>
      <c r="K1825" s="9">
        <f t="shared" si="283"/>
        <v>0</v>
      </c>
      <c r="L1825" s="9">
        <f>K1825*'Exhaust Gas Math'!$C$14</f>
        <v>0</v>
      </c>
      <c r="M1825" s="9">
        <f>(L1825/'Exhaust Gas Math'!$B$14)+('Exhaust Gas Math'!$D$10)</f>
        <v>4.4059320573952224E-4</v>
      </c>
      <c r="N1825">
        <f>('Exhaust Gas Math'!$E$10*((-0.000000001)*N1824^3+(0.000002)*N1824^2-0.0012*N1824+1.3446)*$B$15+L1825*'Exhaust Gas Math'!$D$14*$B$14)/('Exhaust Gas Math'!$E$10*((-0.000000001)*N1824^3+(0.000002)*N1824^2-0.0012*N1824+1.3446)+L1825*'Exhaust Gas Math'!$D$14)</f>
        <v>1100</v>
      </c>
      <c r="O1825">
        <f t="shared" si="284"/>
        <v>101325</v>
      </c>
      <c r="P1825">
        <f>((-0.0000000008)*N1825^3+(0.000003)*N1825^2-0.004*N1825+2.013)*('Exhaust Gas Math'!$E$10/(L1825+'Exhaust Gas Math'!$E$10))+(357.45*N1825^-1.004)*(L1825/(L1825+'Exhaust Gas Math'!$E$10))</f>
        <v>0.17819999999999947</v>
      </c>
      <c r="Q1825" s="9">
        <f t="shared" si="276"/>
        <v>0</v>
      </c>
      <c r="R1825" s="9">
        <f t="shared" si="277"/>
        <v>101325</v>
      </c>
      <c r="T1825">
        <f t="shared" si="285"/>
        <v>0.22762500000001201</v>
      </c>
      <c r="U1825">
        <f t="shared" si="286"/>
        <v>101325</v>
      </c>
    </row>
    <row r="1826" spans="3:21" x14ac:dyDescent="0.2">
      <c r="C1826" s="1"/>
      <c r="D1826" s="1"/>
      <c r="E1826" s="1">
        <v>0.227750000000012</v>
      </c>
      <c r="F1826" s="10">
        <f t="shared" si="278"/>
        <v>2.6741027457988398E-2</v>
      </c>
      <c r="G1826" s="9">
        <f t="shared" si="279"/>
        <v>-19.672477516925348</v>
      </c>
      <c r="H1826" s="9">
        <f t="shared" si="280"/>
        <v>0</v>
      </c>
      <c r="I1826" s="9">
        <f t="shared" si="281"/>
        <v>0</v>
      </c>
      <c r="J1826" s="10">
        <f t="shared" si="282"/>
        <v>3.9769296294121147E-5</v>
      </c>
      <c r="K1826" s="9">
        <f t="shared" si="283"/>
        <v>0</v>
      </c>
      <c r="L1826" s="9">
        <f>K1826*'Exhaust Gas Math'!$C$14</f>
        <v>0</v>
      </c>
      <c r="M1826" s="9">
        <f>(L1826/'Exhaust Gas Math'!$B$14)+('Exhaust Gas Math'!$D$10)</f>
        <v>4.4059320573952224E-4</v>
      </c>
      <c r="N1826">
        <f>('Exhaust Gas Math'!$E$10*((-0.000000001)*N1825^3+(0.000002)*N1825^2-0.0012*N1825+1.3446)*$B$15+L1826*'Exhaust Gas Math'!$D$14*$B$14)/('Exhaust Gas Math'!$E$10*((-0.000000001)*N1825^3+(0.000002)*N1825^2-0.0012*N1825+1.3446)+L1826*'Exhaust Gas Math'!$D$14)</f>
        <v>1100</v>
      </c>
      <c r="O1826">
        <f t="shared" si="284"/>
        <v>101325</v>
      </c>
      <c r="P1826">
        <f>((-0.0000000008)*N1826^3+(0.000003)*N1826^2-0.004*N1826+2.013)*('Exhaust Gas Math'!$E$10/(L1826+'Exhaust Gas Math'!$E$10))+(357.45*N1826^-1.004)*(L1826/(L1826+'Exhaust Gas Math'!$E$10))</f>
        <v>0.17819999999999947</v>
      </c>
      <c r="Q1826" s="9">
        <f t="shared" si="276"/>
        <v>0</v>
      </c>
      <c r="R1826" s="9">
        <f t="shared" si="277"/>
        <v>101325</v>
      </c>
      <c r="T1826">
        <f t="shared" si="285"/>
        <v>0.227750000000012</v>
      </c>
      <c r="U1826">
        <f t="shared" si="286"/>
        <v>101325</v>
      </c>
    </row>
    <row r="1827" spans="3:21" x14ac:dyDescent="0.2">
      <c r="C1827" s="1"/>
      <c r="D1827" s="1"/>
      <c r="E1827" s="1">
        <v>0.22787500000001201</v>
      </c>
      <c r="F1827" s="10">
        <f t="shared" si="278"/>
        <v>2.4299781965535276E-2</v>
      </c>
      <c r="G1827" s="9">
        <f t="shared" si="279"/>
        <v>-19.367369858410754</v>
      </c>
      <c r="H1827" s="9">
        <f t="shared" si="280"/>
        <v>0</v>
      </c>
      <c r="I1827" s="9">
        <f t="shared" si="281"/>
        <v>0</v>
      </c>
      <c r="J1827" s="10">
        <f t="shared" si="282"/>
        <v>3.9769296294121147E-5</v>
      </c>
      <c r="K1827" s="9">
        <f t="shared" si="283"/>
        <v>0</v>
      </c>
      <c r="L1827" s="9">
        <f>K1827*'Exhaust Gas Math'!$C$14</f>
        <v>0</v>
      </c>
      <c r="M1827" s="9">
        <f>(L1827/'Exhaust Gas Math'!$B$14)+('Exhaust Gas Math'!$D$10)</f>
        <v>4.4059320573952224E-4</v>
      </c>
      <c r="N1827">
        <f>('Exhaust Gas Math'!$E$10*((-0.000000001)*N1826^3+(0.000002)*N1826^2-0.0012*N1826+1.3446)*$B$15+L1827*'Exhaust Gas Math'!$D$14*$B$14)/('Exhaust Gas Math'!$E$10*((-0.000000001)*N1826^3+(0.000002)*N1826^2-0.0012*N1826+1.3446)+L1827*'Exhaust Gas Math'!$D$14)</f>
        <v>1100</v>
      </c>
      <c r="O1827">
        <f t="shared" si="284"/>
        <v>101325</v>
      </c>
      <c r="P1827">
        <f>((-0.0000000008)*N1827^3+(0.000003)*N1827^2-0.004*N1827+2.013)*('Exhaust Gas Math'!$E$10/(L1827+'Exhaust Gas Math'!$E$10))+(357.45*N1827^-1.004)*(L1827/(L1827+'Exhaust Gas Math'!$E$10))</f>
        <v>0.17819999999999947</v>
      </c>
      <c r="Q1827" s="9">
        <f t="shared" si="276"/>
        <v>0</v>
      </c>
      <c r="R1827" s="9">
        <f t="shared" si="277"/>
        <v>101325</v>
      </c>
      <c r="T1827">
        <f t="shared" si="285"/>
        <v>0.22787500000001201</v>
      </c>
      <c r="U1827">
        <f t="shared" si="286"/>
        <v>101325</v>
      </c>
    </row>
    <row r="1828" spans="3:21" x14ac:dyDescent="0.2">
      <c r="C1828" s="1"/>
      <c r="D1828" s="1"/>
      <c r="E1828" s="1">
        <v>0.228000000000012</v>
      </c>
      <c r="F1828" s="10">
        <f t="shared" si="278"/>
        <v>2.1904161278086837E-2</v>
      </c>
      <c r="G1828" s="9">
        <f t="shared" si="279"/>
        <v>-18.942855924415056</v>
      </c>
      <c r="H1828" s="9">
        <f t="shared" si="280"/>
        <v>0</v>
      </c>
      <c r="I1828" s="9">
        <f t="shared" si="281"/>
        <v>0</v>
      </c>
      <c r="J1828" s="10">
        <f t="shared" si="282"/>
        <v>3.9769296294121147E-5</v>
      </c>
      <c r="K1828" s="9">
        <f t="shared" si="283"/>
        <v>0</v>
      </c>
      <c r="L1828" s="9">
        <f>K1828*'Exhaust Gas Math'!$C$14</f>
        <v>0</v>
      </c>
      <c r="M1828" s="9">
        <f>(L1828/'Exhaust Gas Math'!$B$14)+('Exhaust Gas Math'!$D$10)</f>
        <v>4.4059320573952224E-4</v>
      </c>
      <c r="N1828">
        <f>('Exhaust Gas Math'!$E$10*((-0.000000001)*N1827^3+(0.000002)*N1827^2-0.0012*N1827+1.3446)*$B$15+L1828*'Exhaust Gas Math'!$D$14*$B$14)/('Exhaust Gas Math'!$E$10*((-0.000000001)*N1827^3+(0.000002)*N1827^2-0.0012*N1827+1.3446)+L1828*'Exhaust Gas Math'!$D$14)</f>
        <v>1100</v>
      </c>
      <c r="O1828">
        <f t="shared" si="284"/>
        <v>101325</v>
      </c>
      <c r="P1828">
        <f>((-0.0000000008)*N1828^3+(0.000003)*N1828^2-0.004*N1828+2.013)*('Exhaust Gas Math'!$E$10/(L1828+'Exhaust Gas Math'!$E$10))+(357.45*N1828^-1.004)*(L1828/(L1828+'Exhaust Gas Math'!$E$10))</f>
        <v>0.17819999999999947</v>
      </c>
      <c r="Q1828" s="9">
        <f t="shared" si="276"/>
        <v>0</v>
      </c>
      <c r="R1828" s="9">
        <f t="shared" si="277"/>
        <v>101325</v>
      </c>
      <c r="T1828">
        <f t="shared" si="285"/>
        <v>0.228000000000012</v>
      </c>
      <c r="U1828">
        <f t="shared" si="286"/>
        <v>101325</v>
      </c>
    </row>
    <row r="1829" spans="3:21" x14ac:dyDescent="0.2">
      <c r="C1829" s="1"/>
      <c r="D1829" s="1"/>
      <c r="E1829" s="1">
        <v>0.22812500000001201</v>
      </c>
      <c r="F1829" s="10">
        <f t="shared" si="278"/>
        <v>1.9568935193805911E-2</v>
      </c>
      <c r="G1829" s="9">
        <f t="shared" si="279"/>
        <v>-18.401552984506544</v>
      </c>
      <c r="H1829" s="9">
        <f t="shared" si="280"/>
        <v>0</v>
      </c>
      <c r="I1829" s="9">
        <f t="shared" si="281"/>
        <v>0</v>
      </c>
      <c r="J1829" s="10">
        <f t="shared" si="282"/>
        <v>3.9769296294121147E-5</v>
      </c>
      <c r="K1829" s="9">
        <f t="shared" si="283"/>
        <v>0</v>
      </c>
      <c r="L1829" s="9">
        <f>K1829*'Exhaust Gas Math'!$C$14</f>
        <v>0</v>
      </c>
      <c r="M1829" s="9">
        <f>(L1829/'Exhaust Gas Math'!$B$14)+('Exhaust Gas Math'!$D$10)</f>
        <v>4.4059320573952224E-4</v>
      </c>
      <c r="N1829">
        <f>('Exhaust Gas Math'!$E$10*((-0.000000001)*N1828^3+(0.000002)*N1828^2-0.0012*N1828+1.3446)*$B$15+L1829*'Exhaust Gas Math'!$D$14*$B$14)/('Exhaust Gas Math'!$E$10*((-0.000000001)*N1828^3+(0.000002)*N1828^2-0.0012*N1828+1.3446)+L1829*'Exhaust Gas Math'!$D$14)</f>
        <v>1100</v>
      </c>
      <c r="O1829">
        <f t="shared" si="284"/>
        <v>101325</v>
      </c>
      <c r="P1829">
        <f>((-0.0000000008)*N1829^3+(0.000003)*N1829^2-0.004*N1829+2.013)*('Exhaust Gas Math'!$E$10/(L1829+'Exhaust Gas Math'!$E$10))+(357.45*N1829^-1.004)*(L1829/(L1829+'Exhaust Gas Math'!$E$10))</f>
        <v>0.17819999999999947</v>
      </c>
      <c r="Q1829" s="9">
        <f t="shared" si="276"/>
        <v>0</v>
      </c>
      <c r="R1829" s="9">
        <f t="shared" si="277"/>
        <v>101325</v>
      </c>
      <c r="T1829">
        <f t="shared" si="285"/>
        <v>0.22812500000001201</v>
      </c>
      <c r="U1829">
        <f t="shared" si="286"/>
        <v>101325</v>
      </c>
    </row>
    <row r="1830" spans="3:21" x14ac:dyDescent="0.2">
      <c r="C1830" s="1"/>
      <c r="D1830" s="1"/>
      <c r="E1830" s="1">
        <v>0.228250000000012</v>
      </c>
      <c r="F1830" s="10">
        <f t="shared" si="278"/>
        <v>1.7308501158043565E-2</v>
      </c>
      <c r="G1830" s="9">
        <f t="shared" si="279"/>
        <v>-17.746798351311245</v>
      </c>
      <c r="H1830" s="9">
        <f t="shared" si="280"/>
        <v>0</v>
      </c>
      <c r="I1830" s="9">
        <f t="shared" si="281"/>
        <v>0</v>
      </c>
      <c r="J1830" s="10">
        <f t="shared" si="282"/>
        <v>3.9769296294121147E-5</v>
      </c>
      <c r="K1830" s="9">
        <f t="shared" si="283"/>
        <v>0</v>
      </c>
      <c r="L1830" s="9">
        <f>K1830*'Exhaust Gas Math'!$C$14</f>
        <v>0</v>
      </c>
      <c r="M1830" s="9">
        <f>(L1830/'Exhaust Gas Math'!$B$14)+('Exhaust Gas Math'!$D$10)</f>
        <v>4.4059320573952224E-4</v>
      </c>
      <c r="N1830">
        <f>('Exhaust Gas Math'!$E$10*((-0.000000001)*N1829^3+(0.000002)*N1829^2-0.0012*N1829+1.3446)*$B$15+L1830*'Exhaust Gas Math'!$D$14*$B$14)/('Exhaust Gas Math'!$E$10*((-0.000000001)*N1829^3+(0.000002)*N1829^2-0.0012*N1829+1.3446)+L1830*'Exhaust Gas Math'!$D$14)</f>
        <v>1100</v>
      </c>
      <c r="O1830">
        <f t="shared" si="284"/>
        <v>101325</v>
      </c>
      <c r="P1830">
        <f>((-0.0000000008)*N1830^3+(0.000003)*N1830^2-0.004*N1830+2.013)*('Exhaust Gas Math'!$E$10/(L1830+'Exhaust Gas Math'!$E$10))+(357.45*N1830^-1.004)*(L1830/(L1830+'Exhaust Gas Math'!$E$10))</f>
        <v>0.17819999999999947</v>
      </c>
      <c r="Q1830" s="9">
        <f t="shared" si="276"/>
        <v>0</v>
      </c>
      <c r="R1830" s="9">
        <f t="shared" si="277"/>
        <v>101325</v>
      </c>
      <c r="T1830">
        <f t="shared" si="285"/>
        <v>0.228250000000012</v>
      </c>
      <c r="U1830">
        <f t="shared" si="286"/>
        <v>101325</v>
      </c>
    </row>
    <row r="1831" spans="3:21" x14ac:dyDescent="0.2">
      <c r="C1831" s="1"/>
      <c r="D1831" s="1"/>
      <c r="E1831" s="1">
        <v>0.22837500000001201</v>
      </c>
      <c r="F1831" s="10">
        <f t="shared" si="278"/>
        <v>1.5136795498300097E-2</v>
      </c>
      <c r="G1831" s="9">
        <f t="shared" si="279"/>
        <v>-16.982628804870529</v>
      </c>
      <c r="H1831" s="9">
        <f t="shared" si="280"/>
        <v>0</v>
      </c>
      <c r="I1831" s="9">
        <f t="shared" si="281"/>
        <v>0</v>
      </c>
      <c r="J1831" s="10">
        <f t="shared" si="282"/>
        <v>3.9769296294121147E-5</v>
      </c>
      <c r="K1831" s="9">
        <f t="shared" si="283"/>
        <v>0</v>
      </c>
      <c r="L1831" s="9">
        <f>K1831*'Exhaust Gas Math'!$C$14</f>
        <v>0</v>
      </c>
      <c r="M1831" s="9">
        <f>(L1831/'Exhaust Gas Math'!$B$14)+('Exhaust Gas Math'!$D$10)</f>
        <v>4.4059320573952224E-4</v>
      </c>
      <c r="N1831">
        <f>('Exhaust Gas Math'!$E$10*((-0.000000001)*N1830^3+(0.000002)*N1830^2-0.0012*N1830+1.3446)*$B$15+L1831*'Exhaust Gas Math'!$D$14*$B$14)/('Exhaust Gas Math'!$E$10*((-0.000000001)*N1830^3+(0.000002)*N1830^2-0.0012*N1830+1.3446)+L1831*'Exhaust Gas Math'!$D$14)</f>
        <v>1100</v>
      </c>
      <c r="O1831">
        <f t="shared" si="284"/>
        <v>101325</v>
      </c>
      <c r="P1831">
        <f>((-0.0000000008)*N1831^3+(0.000003)*N1831^2-0.004*N1831+2.013)*('Exhaust Gas Math'!$E$10/(L1831+'Exhaust Gas Math'!$E$10))+(357.45*N1831^-1.004)*(L1831/(L1831+'Exhaust Gas Math'!$E$10))</f>
        <v>0.17819999999999947</v>
      </c>
      <c r="Q1831" s="9">
        <f t="shared" si="276"/>
        <v>0</v>
      </c>
      <c r="R1831" s="9">
        <f t="shared" si="277"/>
        <v>101325</v>
      </c>
      <c r="T1831">
        <f t="shared" si="285"/>
        <v>0.22837500000001201</v>
      </c>
      <c r="U1831">
        <f t="shared" si="286"/>
        <v>101325</v>
      </c>
    </row>
    <row r="1832" spans="3:21" x14ac:dyDescent="0.2">
      <c r="C1832" s="1"/>
      <c r="D1832" s="1"/>
      <c r="E1832" s="1">
        <v>0.228500000000012</v>
      </c>
      <c r="F1832" s="10">
        <f t="shared" si="278"/>
        <v>1.3067207502135539E-2</v>
      </c>
      <c r="G1832" s="9">
        <f t="shared" si="279"/>
        <v>-16.113755704551242</v>
      </c>
      <c r="H1832" s="9">
        <f t="shared" si="280"/>
        <v>0</v>
      </c>
      <c r="I1832" s="9">
        <f t="shared" si="281"/>
        <v>0</v>
      </c>
      <c r="J1832" s="10">
        <f t="shared" si="282"/>
        <v>3.9769296294121147E-5</v>
      </c>
      <c r="K1832" s="9">
        <f t="shared" si="283"/>
        <v>0</v>
      </c>
      <c r="L1832" s="9">
        <f>K1832*'Exhaust Gas Math'!$C$14</f>
        <v>0</v>
      </c>
      <c r="M1832" s="9">
        <f>(L1832/'Exhaust Gas Math'!$B$14)+('Exhaust Gas Math'!$D$10)</f>
        <v>4.4059320573952224E-4</v>
      </c>
      <c r="N1832">
        <f>('Exhaust Gas Math'!$E$10*((-0.000000001)*N1831^3+(0.000002)*N1831^2-0.0012*N1831+1.3446)*$B$15+L1832*'Exhaust Gas Math'!$D$14*$B$14)/('Exhaust Gas Math'!$E$10*((-0.000000001)*N1831^3+(0.000002)*N1831^2-0.0012*N1831+1.3446)+L1832*'Exhaust Gas Math'!$D$14)</f>
        <v>1100</v>
      </c>
      <c r="O1832">
        <f t="shared" si="284"/>
        <v>101325</v>
      </c>
      <c r="P1832">
        <f>((-0.0000000008)*N1832^3+(0.000003)*N1832^2-0.004*N1832+2.013)*('Exhaust Gas Math'!$E$10/(L1832+'Exhaust Gas Math'!$E$10))+(357.45*N1832^-1.004)*(L1832/(L1832+'Exhaust Gas Math'!$E$10))</f>
        <v>0.17819999999999947</v>
      </c>
      <c r="Q1832" s="9">
        <f t="shared" si="276"/>
        <v>0</v>
      </c>
      <c r="R1832" s="9">
        <f t="shared" si="277"/>
        <v>101325</v>
      </c>
      <c r="T1832">
        <f t="shared" si="285"/>
        <v>0.228500000000012</v>
      </c>
      <c r="U1832">
        <f t="shared" si="286"/>
        <v>101325</v>
      </c>
    </row>
    <row r="1833" spans="3:21" x14ac:dyDescent="0.2">
      <c r="C1833" s="1"/>
      <c r="D1833" s="1"/>
      <c r="E1833" s="1">
        <v>0.22862500000001201</v>
      </c>
      <c r="F1833" s="10">
        <f t="shared" si="278"/>
        <v>1.1112496867751107E-2</v>
      </c>
      <c r="G1833" s="9">
        <f t="shared" si="279"/>
        <v>-15.145535941945226</v>
      </c>
      <c r="H1833" s="9">
        <f t="shared" si="280"/>
        <v>0</v>
      </c>
      <c r="I1833" s="9">
        <f t="shared" si="281"/>
        <v>0</v>
      </c>
      <c r="J1833" s="10">
        <f t="shared" si="282"/>
        <v>3.9769296294121147E-5</v>
      </c>
      <c r="K1833" s="9">
        <f t="shared" si="283"/>
        <v>0</v>
      </c>
      <c r="L1833" s="9">
        <f>K1833*'Exhaust Gas Math'!$C$14</f>
        <v>0</v>
      </c>
      <c r="M1833" s="9">
        <f>(L1833/'Exhaust Gas Math'!$B$14)+('Exhaust Gas Math'!$D$10)</f>
        <v>4.4059320573952224E-4</v>
      </c>
      <c r="N1833">
        <f>('Exhaust Gas Math'!$E$10*((-0.000000001)*N1832^3+(0.000002)*N1832^2-0.0012*N1832+1.3446)*$B$15+L1833*'Exhaust Gas Math'!$D$14*$B$14)/('Exhaust Gas Math'!$E$10*((-0.000000001)*N1832^3+(0.000002)*N1832^2-0.0012*N1832+1.3446)+L1833*'Exhaust Gas Math'!$D$14)</f>
        <v>1100</v>
      </c>
      <c r="O1833">
        <f t="shared" si="284"/>
        <v>101325</v>
      </c>
      <c r="P1833">
        <f>((-0.0000000008)*N1833^3+(0.000003)*N1833^2-0.004*N1833+2.013)*('Exhaust Gas Math'!$E$10/(L1833+'Exhaust Gas Math'!$E$10))+(357.45*N1833^-1.004)*(L1833/(L1833+'Exhaust Gas Math'!$E$10))</f>
        <v>0.17819999999999947</v>
      </c>
      <c r="Q1833" s="9">
        <f t="shared" si="276"/>
        <v>0</v>
      </c>
      <c r="R1833" s="9">
        <f t="shared" si="277"/>
        <v>101325</v>
      </c>
      <c r="T1833">
        <f t="shared" si="285"/>
        <v>0.22862500000001201</v>
      </c>
      <c r="U1833">
        <f t="shared" si="286"/>
        <v>101325</v>
      </c>
    </row>
    <row r="1834" spans="3:21" x14ac:dyDescent="0.2">
      <c r="C1834" s="1"/>
      <c r="D1834" s="1"/>
      <c r="E1834" s="1">
        <v>0.228750000000012</v>
      </c>
      <c r="F1834" s="10">
        <f t="shared" si="278"/>
        <v>9.2847150362172053E-3</v>
      </c>
      <c r="G1834" s="9">
        <f t="shared" si="279"/>
        <v>-14.083938913855684</v>
      </c>
      <c r="H1834" s="9">
        <f t="shared" si="280"/>
        <v>0</v>
      </c>
      <c r="I1834" s="9">
        <f t="shared" si="281"/>
        <v>0</v>
      </c>
      <c r="J1834" s="10">
        <f t="shared" si="282"/>
        <v>3.9769296294121147E-5</v>
      </c>
      <c r="K1834" s="9">
        <f t="shared" si="283"/>
        <v>0</v>
      </c>
      <c r="L1834" s="9">
        <f>K1834*'Exhaust Gas Math'!$C$14</f>
        <v>0</v>
      </c>
      <c r="M1834" s="9">
        <f>(L1834/'Exhaust Gas Math'!$B$14)+('Exhaust Gas Math'!$D$10)</f>
        <v>4.4059320573952224E-4</v>
      </c>
      <c r="N1834">
        <f>('Exhaust Gas Math'!$E$10*((-0.000000001)*N1833^3+(0.000002)*N1833^2-0.0012*N1833+1.3446)*$B$15+L1834*'Exhaust Gas Math'!$D$14*$B$14)/('Exhaust Gas Math'!$E$10*((-0.000000001)*N1833^3+(0.000002)*N1833^2-0.0012*N1833+1.3446)+L1834*'Exhaust Gas Math'!$D$14)</f>
        <v>1100</v>
      </c>
      <c r="O1834">
        <f t="shared" si="284"/>
        <v>101325</v>
      </c>
      <c r="P1834">
        <f>((-0.0000000008)*N1834^3+(0.000003)*N1834^2-0.004*N1834+2.013)*('Exhaust Gas Math'!$E$10/(L1834+'Exhaust Gas Math'!$E$10))+(357.45*N1834^-1.004)*(L1834/(L1834+'Exhaust Gas Math'!$E$10))</f>
        <v>0.17819999999999947</v>
      </c>
      <c r="Q1834" s="9">
        <f t="shared" si="276"/>
        <v>0</v>
      </c>
      <c r="R1834" s="9">
        <f t="shared" si="277"/>
        <v>101325</v>
      </c>
      <c r="T1834">
        <f t="shared" si="285"/>
        <v>0.228750000000012</v>
      </c>
      <c r="U1834">
        <f t="shared" si="286"/>
        <v>101325</v>
      </c>
    </row>
    <row r="1835" spans="3:21" x14ac:dyDescent="0.2">
      <c r="C1835" s="1"/>
      <c r="D1835" s="1"/>
      <c r="E1835" s="1">
        <v>0.22887500000001201</v>
      </c>
      <c r="F1835" s="10">
        <f t="shared" si="278"/>
        <v>7.5951308903236432E-3</v>
      </c>
      <c r="G1835" s="9">
        <f t="shared" si="279"/>
        <v>-12.935509718977293</v>
      </c>
      <c r="H1835" s="9">
        <f t="shared" si="280"/>
        <v>0</v>
      </c>
      <c r="I1835" s="9">
        <f t="shared" si="281"/>
        <v>0</v>
      </c>
      <c r="J1835" s="10">
        <f t="shared" si="282"/>
        <v>3.9769296294121147E-5</v>
      </c>
      <c r="K1835" s="9">
        <f t="shared" si="283"/>
        <v>0</v>
      </c>
      <c r="L1835" s="9">
        <f>K1835*'Exhaust Gas Math'!$C$14</f>
        <v>0</v>
      </c>
      <c r="M1835" s="9">
        <f>(L1835/'Exhaust Gas Math'!$B$14)+('Exhaust Gas Math'!$D$10)</f>
        <v>4.4059320573952224E-4</v>
      </c>
      <c r="N1835">
        <f>('Exhaust Gas Math'!$E$10*((-0.000000001)*N1834^3+(0.000002)*N1834^2-0.0012*N1834+1.3446)*$B$15+L1835*'Exhaust Gas Math'!$D$14*$B$14)/('Exhaust Gas Math'!$E$10*((-0.000000001)*N1834^3+(0.000002)*N1834^2-0.0012*N1834+1.3446)+L1835*'Exhaust Gas Math'!$D$14)</f>
        <v>1100</v>
      </c>
      <c r="O1835">
        <f t="shared" si="284"/>
        <v>101325</v>
      </c>
      <c r="P1835">
        <f>((-0.0000000008)*N1835^3+(0.000003)*N1835^2-0.004*N1835+2.013)*('Exhaust Gas Math'!$E$10/(L1835+'Exhaust Gas Math'!$E$10))+(357.45*N1835^-1.004)*(L1835/(L1835+'Exhaust Gas Math'!$E$10))</f>
        <v>0.17819999999999947</v>
      </c>
      <c r="Q1835" s="9">
        <f t="shared" si="276"/>
        <v>0</v>
      </c>
      <c r="R1835" s="9">
        <f t="shared" si="277"/>
        <v>101325</v>
      </c>
      <c r="T1835">
        <f t="shared" si="285"/>
        <v>0.22887500000001201</v>
      </c>
      <c r="U1835">
        <f t="shared" si="286"/>
        <v>101325</v>
      </c>
    </row>
    <row r="1836" spans="3:21" x14ac:dyDescent="0.2">
      <c r="C1836" s="1"/>
      <c r="D1836" s="1"/>
      <c r="E1836" s="1">
        <v>0.229000000000012</v>
      </c>
      <c r="F1836" s="10">
        <f t="shared" si="278"/>
        <v>6.0541612781736046E-3</v>
      </c>
      <c r="G1836" s="9">
        <f t="shared" si="279"/>
        <v>-11.707328805187936</v>
      </c>
      <c r="H1836" s="9">
        <f t="shared" si="280"/>
        <v>0</v>
      </c>
      <c r="I1836" s="9">
        <f t="shared" si="281"/>
        <v>0</v>
      </c>
      <c r="J1836" s="10">
        <f t="shared" si="282"/>
        <v>3.9769296294121147E-5</v>
      </c>
      <c r="K1836" s="9">
        <f t="shared" si="283"/>
        <v>0</v>
      </c>
      <c r="L1836" s="9">
        <f>K1836*'Exhaust Gas Math'!$C$14</f>
        <v>0</v>
      </c>
      <c r="M1836" s="9">
        <f>(L1836/'Exhaust Gas Math'!$B$14)+('Exhaust Gas Math'!$D$10)</f>
        <v>4.4059320573952224E-4</v>
      </c>
      <c r="N1836">
        <f>('Exhaust Gas Math'!$E$10*((-0.000000001)*N1835^3+(0.000002)*N1835^2-0.0012*N1835+1.3446)*$B$15+L1836*'Exhaust Gas Math'!$D$14*$B$14)/('Exhaust Gas Math'!$E$10*((-0.000000001)*N1835^3+(0.000002)*N1835^2-0.0012*N1835+1.3446)+L1836*'Exhaust Gas Math'!$D$14)</f>
        <v>1100</v>
      </c>
      <c r="O1836">
        <f t="shared" si="284"/>
        <v>101325</v>
      </c>
      <c r="P1836">
        <f>((-0.0000000008)*N1836^3+(0.000003)*N1836^2-0.004*N1836+2.013)*('Exhaust Gas Math'!$E$10/(L1836+'Exhaust Gas Math'!$E$10))+(357.45*N1836^-1.004)*(L1836/(L1836+'Exhaust Gas Math'!$E$10))</f>
        <v>0.17819999999999947</v>
      </c>
      <c r="Q1836" s="9">
        <f t="shared" ref="Q1836:Q1899" si="287">H1836*-0.5*P1836*G1836^2</f>
        <v>0</v>
      </c>
      <c r="R1836" s="9">
        <f t="shared" ref="R1836:R1899" si="288">Q1836+O1836</f>
        <v>101325</v>
      </c>
      <c r="T1836">
        <f t="shared" si="285"/>
        <v>0.229000000000012</v>
      </c>
      <c r="U1836">
        <f t="shared" si="286"/>
        <v>101325</v>
      </c>
    </row>
    <row r="1837" spans="3:21" x14ac:dyDescent="0.2">
      <c r="C1837" s="1"/>
      <c r="D1837" s="1"/>
      <c r="E1837" s="1">
        <v>0.22912500000001201</v>
      </c>
      <c r="F1837" s="10">
        <f t="shared" si="278"/>
        <v>4.6713067898503761E-3</v>
      </c>
      <c r="G1837" s="9">
        <f t="shared" si="279"/>
        <v>-10.406968316232719</v>
      </c>
      <c r="H1837" s="9">
        <f t="shared" si="280"/>
        <v>0</v>
      </c>
      <c r="I1837" s="9">
        <f t="shared" si="281"/>
        <v>0</v>
      </c>
      <c r="J1837" s="10">
        <f t="shared" si="282"/>
        <v>3.9769296294121147E-5</v>
      </c>
      <c r="K1837" s="9">
        <f t="shared" si="283"/>
        <v>0</v>
      </c>
      <c r="L1837" s="9">
        <f>K1837*'Exhaust Gas Math'!$C$14</f>
        <v>0</v>
      </c>
      <c r="M1837" s="9">
        <f>(L1837/'Exhaust Gas Math'!$B$14)+('Exhaust Gas Math'!$D$10)</f>
        <v>4.4059320573952224E-4</v>
      </c>
      <c r="N1837">
        <f>('Exhaust Gas Math'!$E$10*((-0.000000001)*N1836^3+(0.000002)*N1836^2-0.0012*N1836+1.3446)*$B$15+L1837*'Exhaust Gas Math'!$D$14*$B$14)/('Exhaust Gas Math'!$E$10*((-0.000000001)*N1836^3+(0.000002)*N1836^2-0.0012*N1836+1.3446)+L1837*'Exhaust Gas Math'!$D$14)</f>
        <v>1100</v>
      </c>
      <c r="O1837">
        <f t="shared" si="284"/>
        <v>101325</v>
      </c>
      <c r="P1837">
        <f>((-0.0000000008)*N1837^3+(0.000003)*N1837^2-0.004*N1837+2.013)*('Exhaust Gas Math'!$E$10/(L1837+'Exhaust Gas Math'!$E$10))+(357.45*N1837^-1.004)*(L1837/(L1837+'Exhaust Gas Math'!$E$10))</f>
        <v>0.17819999999999947</v>
      </c>
      <c r="Q1837" s="9">
        <f t="shared" si="287"/>
        <v>0</v>
      </c>
      <c r="R1837" s="9">
        <f t="shared" si="288"/>
        <v>101325</v>
      </c>
      <c r="T1837">
        <f t="shared" si="285"/>
        <v>0.22912500000001201</v>
      </c>
      <c r="U1837">
        <f t="shared" si="286"/>
        <v>101325</v>
      </c>
    </row>
    <row r="1838" spans="3:21" x14ac:dyDescent="0.2">
      <c r="C1838" s="1"/>
      <c r="D1838" s="1"/>
      <c r="E1838" s="1">
        <v>0.229250000000012</v>
      </c>
      <c r="F1838" s="10">
        <f t="shared" si="278"/>
        <v>3.4550931831202579E-3</v>
      </c>
      <c r="G1838" s="9">
        <f t="shared" si="279"/>
        <v>-9.0424454069397946</v>
      </c>
      <c r="H1838" s="9">
        <f t="shared" si="280"/>
        <v>0</v>
      </c>
      <c r="I1838" s="9">
        <f t="shared" si="281"/>
        <v>0</v>
      </c>
      <c r="J1838" s="10">
        <f t="shared" si="282"/>
        <v>3.9769296294121147E-5</v>
      </c>
      <c r="K1838" s="9">
        <f t="shared" si="283"/>
        <v>0</v>
      </c>
      <c r="L1838" s="9">
        <f>K1838*'Exhaust Gas Math'!$C$14</f>
        <v>0</v>
      </c>
      <c r="M1838" s="9">
        <f>(L1838/'Exhaust Gas Math'!$B$14)+('Exhaust Gas Math'!$D$10)</f>
        <v>4.4059320573952224E-4</v>
      </c>
      <c r="N1838">
        <f>('Exhaust Gas Math'!$E$10*((-0.000000001)*N1837^3+(0.000002)*N1837^2-0.0012*N1837+1.3446)*$B$15+L1838*'Exhaust Gas Math'!$D$14*$B$14)/('Exhaust Gas Math'!$E$10*((-0.000000001)*N1837^3+(0.000002)*N1837^2-0.0012*N1837+1.3446)+L1838*'Exhaust Gas Math'!$D$14)</f>
        <v>1100</v>
      </c>
      <c r="O1838">
        <f t="shared" si="284"/>
        <v>101325</v>
      </c>
      <c r="P1838">
        <f>((-0.0000000008)*N1838^3+(0.000003)*N1838^2-0.004*N1838+2.013)*('Exhaust Gas Math'!$E$10/(L1838+'Exhaust Gas Math'!$E$10))+(357.45*N1838^-1.004)*(L1838/(L1838+'Exhaust Gas Math'!$E$10))</f>
        <v>0.17819999999999947</v>
      </c>
      <c r="Q1838" s="9">
        <f t="shared" si="287"/>
        <v>0</v>
      </c>
      <c r="R1838" s="9">
        <f t="shared" si="288"/>
        <v>101325</v>
      </c>
      <c r="T1838">
        <f t="shared" si="285"/>
        <v>0.229250000000012</v>
      </c>
      <c r="U1838">
        <f t="shared" si="286"/>
        <v>101325</v>
      </c>
    </row>
    <row r="1839" spans="3:21" x14ac:dyDescent="0.2">
      <c r="C1839" s="1"/>
      <c r="D1839" s="1"/>
      <c r="E1839" s="1">
        <v>0.22937500000001201</v>
      </c>
      <c r="F1839" s="10">
        <f t="shared" si="278"/>
        <v>2.4130188193004637E-3</v>
      </c>
      <c r="G1839" s="9">
        <f t="shared" si="279"/>
        <v>-7.6221728147943404</v>
      </c>
      <c r="H1839" s="9">
        <f t="shared" si="280"/>
        <v>0</v>
      </c>
      <c r="I1839" s="9">
        <f t="shared" si="281"/>
        <v>0</v>
      </c>
      <c r="J1839" s="10">
        <f t="shared" si="282"/>
        <v>3.9769296294121147E-5</v>
      </c>
      <c r="K1839" s="9">
        <f t="shared" si="283"/>
        <v>0</v>
      </c>
      <c r="L1839" s="9">
        <f>K1839*'Exhaust Gas Math'!$C$14</f>
        <v>0</v>
      </c>
      <c r="M1839" s="9">
        <f>(L1839/'Exhaust Gas Math'!$B$14)+('Exhaust Gas Math'!$D$10)</f>
        <v>4.4059320573952224E-4</v>
      </c>
      <c r="N1839">
        <f>('Exhaust Gas Math'!$E$10*((-0.000000001)*N1838^3+(0.000002)*N1838^2-0.0012*N1838+1.3446)*$B$15+L1839*'Exhaust Gas Math'!$D$14*$B$14)/('Exhaust Gas Math'!$E$10*((-0.000000001)*N1838^3+(0.000002)*N1838^2-0.0012*N1838+1.3446)+L1839*'Exhaust Gas Math'!$D$14)</f>
        <v>1100</v>
      </c>
      <c r="O1839">
        <f t="shared" si="284"/>
        <v>101325</v>
      </c>
      <c r="P1839">
        <f>((-0.0000000008)*N1839^3+(0.000003)*N1839^2-0.004*N1839+2.013)*('Exhaust Gas Math'!$E$10/(L1839+'Exhaust Gas Math'!$E$10))+(357.45*N1839^-1.004)*(L1839/(L1839+'Exhaust Gas Math'!$E$10))</f>
        <v>0.17819999999999947</v>
      </c>
      <c r="Q1839" s="9">
        <f t="shared" si="287"/>
        <v>0</v>
      </c>
      <c r="R1839" s="9">
        <f t="shared" si="288"/>
        <v>101325</v>
      </c>
      <c r="T1839">
        <f t="shared" si="285"/>
        <v>0.22937500000001201</v>
      </c>
      <c r="U1839">
        <f t="shared" si="286"/>
        <v>101325</v>
      </c>
    </row>
    <row r="1840" spans="3:21" x14ac:dyDescent="0.2">
      <c r="C1840" s="1"/>
      <c r="D1840" s="1"/>
      <c r="E1840" s="1">
        <v>0.229500000000012</v>
      </c>
      <c r="F1840" s="10">
        <f t="shared" si="278"/>
        <v>1.5515084333698574E-3</v>
      </c>
      <c r="G1840" s="9">
        <f t="shared" si="279"/>
        <v>-6.1549069926170619</v>
      </c>
      <c r="H1840" s="9">
        <f t="shared" si="280"/>
        <v>0</v>
      </c>
      <c r="I1840" s="9">
        <f t="shared" si="281"/>
        <v>0</v>
      </c>
      <c r="J1840" s="10">
        <f t="shared" si="282"/>
        <v>3.9769296294121147E-5</v>
      </c>
      <c r="K1840" s="9">
        <f t="shared" si="283"/>
        <v>0</v>
      </c>
      <c r="L1840" s="9">
        <f>K1840*'Exhaust Gas Math'!$C$14</f>
        <v>0</v>
      </c>
      <c r="M1840" s="9">
        <f>(L1840/'Exhaust Gas Math'!$B$14)+('Exhaust Gas Math'!$D$10)</f>
        <v>4.4059320573952224E-4</v>
      </c>
      <c r="N1840">
        <f>('Exhaust Gas Math'!$E$10*((-0.000000001)*N1839^3+(0.000002)*N1839^2-0.0012*N1839+1.3446)*$B$15+L1840*'Exhaust Gas Math'!$D$14*$B$14)/('Exhaust Gas Math'!$E$10*((-0.000000001)*N1839^3+(0.000002)*N1839^2-0.0012*N1839+1.3446)+L1840*'Exhaust Gas Math'!$D$14)</f>
        <v>1100</v>
      </c>
      <c r="O1840">
        <f t="shared" si="284"/>
        <v>101325</v>
      </c>
      <c r="P1840">
        <f>((-0.0000000008)*N1840^3+(0.000003)*N1840^2-0.004*N1840+2.013)*('Exhaust Gas Math'!$E$10/(L1840+'Exhaust Gas Math'!$E$10))+(357.45*N1840^-1.004)*(L1840/(L1840+'Exhaust Gas Math'!$E$10))</f>
        <v>0.17819999999999947</v>
      </c>
      <c r="Q1840" s="9">
        <f t="shared" si="287"/>
        <v>0</v>
      </c>
      <c r="R1840" s="9">
        <f t="shared" si="288"/>
        <v>101325</v>
      </c>
      <c r="T1840">
        <f t="shared" si="285"/>
        <v>0.229500000000012</v>
      </c>
      <c r="U1840">
        <f t="shared" si="286"/>
        <v>101325</v>
      </c>
    </row>
    <row r="1841" spans="3:21" x14ac:dyDescent="0.2">
      <c r="C1841" s="1"/>
      <c r="D1841" s="1"/>
      <c r="E1841" s="1">
        <v>0.22962500000001199</v>
      </c>
      <c r="F1841" s="10">
        <f t="shared" si="278"/>
        <v>8.7587352333794166E-4</v>
      </c>
      <c r="G1841" s="9">
        <f t="shared" si="279"/>
        <v>-4.6496941221155126</v>
      </c>
      <c r="H1841" s="9">
        <f t="shared" si="280"/>
        <v>0</v>
      </c>
      <c r="I1841" s="9">
        <f t="shared" si="281"/>
        <v>0</v>
      </c>
      <c r="J1841" s="10">
        <f t="shared" si="282"/>
        <v>3.9769296294121147E-5</v>
      </c>
      <c r="K1841" s="9">
        <f t="shared" si="283"/>
        <v>0</v>
      </c>
      <c r="L1841" s="9">
        <f>K1841*'Exhaust Gas Math'!$C$14</f>
        <v>0</v>
      </c>
      <c r="M1841" s="9">
        <f>(L1841/'Exhaust Gas Math'!$B$14)+('Exhaust Gas Math'!$D$10)</f>
        <v>4.4059320573952224E-4</v>
      </c>
      <c r="N1841">
        <f>('Exhaust Gas Math'!$E$10*((-0.000000001)*N1840^3+(0.000002)*N1840^2-0.0012*N1840+1.3446)*$B$15+L1841*'Exhaust Gas Math'!$D$14*$B$14)/('Exhaust Gas Math'!$E$10*((-0.000000001)*N1840^3+(0.000002)*N1840^2-0.0012*N1840+1.3446)+L1841*'Exhaust Gas Math'!$D$14)</f>
        <v>1100</v>
      </c>
      <c r="O1841">
        <f t="shared" si="284"/>
        <v>101325</v>
      </c>
      <c r="P1841">
        <f>((-0.0000000008)*N1841^3+(0.000003)*N1841^2-0.004*N1841+2.013)*('Exhaust Gas Math'!$E$10/(L1841+'Exhaust Gas Math'!$E$10))+(357.45*N1841^-1.004)*(L1841/(L1841+'Exhaust Gas Math'!$E$10))</f>
        <v>0.17819999999999947</v>
      </c>
      <c r="Q1841" s="9">
        <f t="shared" si="287"/>
        <v>0</v>
      </c>
      <c r="R1841" s="9">
        <f t="shared" si="288"/>
        <v>101325</v>
      </c>
      <c r="T1841">
        <f t="shared" si="285"/>
        <v>0.22962500000001199</v>
      </c>
      <c r="U1841">
        <f t="shared" si="286"/>
        <v>101325</v>
      </c>
    </row>
    <row r="1842" spans="3:21" x14ac:dyDescent="0.2">
      <c r="C1842" s="1"/>
      <c r="D1842" s="1"/>
      <c r="E1842" s="1">
        <v>0.229750000000012</v>
      </c>
      <c r="F1842" s="10">
        <f t="shared" si="278"/>
        <v>3.9027960309667709E-4</v>
      </c>
      <c r="G1842" s="9">
        <f t="shared" si="279"/>
        <v>-3.1158143411703696</v>
      </c>
      <c r="H1842" s="9">
        <f t="shared" si="280"/>
        <v>0</v>
      </c>
      <c r="I1842" s="9">
        <f t="shared" si="281"/>
        <v>0</v>
      </c>
      <c r="J1842" s="10">
        <f t="shared" si="282"/>
        <v>3.9769296294121147E-5</v>
      </c>
      <c r="K1842" s="9">
        <f t="shared" si="283"/>
        <v>0</v>
      </c>
      <c r="L1842" s="9">
        <f>K1842*'Exhaust Gas Math'!$C$14</f>
        <v>0</v>
      </c>
      <c r="M1842" s="9">
        <f>(L1842/'Exhaust Gas Math'!$B$14)+('Exhaust Gas Math'!$D$10)</f>
        <v>4.4059320573952224E-4</v>
      </c>
      <c r="N1842">
        <f>('Exhaust Gas Math'!$E$10*((-0.000000001)*N1841^3+(0.000002)*N1841^2-0.0012*N1841+1.3446)*$B$15+L1842*'Exhaust Gas Math'!$D$14*$B$14)/('Exhaust Gas Math'!$E$10*((-0.000000001)*N1841^3+(0.000002)*N1841^2-0.0012*N1841+1.3446)+L1842*'Exhaust Gas Math'!$D$14)</f>
        <v>1100</v>
      </c>
      <c r="O1842">
        <f t="shared" si="284"/>
        <v>101325</v>
      </c>
      <c r="P1842">
        <f>((-0.0000000008)*N1842^3+(0.000003)*N1842^2-0.004*N1842+2.013)*('Exhaust Gas Math'!$E$10/(L1842+'Exhaust Gas Math'!$E$10))+(357.45*N1842^-1.004)*(L1842/(L1842+'Exhaust Gas Math'!$E$10))</f>
        <v>0.17819999999999947</v>
      </c>
      <c r="Q1842" s="9">
        <f t="shared" si="287"/>
        <v>0</v>
      </c>
      <c r="R1842" s="9">
        <f t="shared" si="288"/>
        <v>101325</v>
      </c>
      <c r="T1842">
        <f t="shared" si="285"/>
        <v>0.229750000000012</v>
      </c>
      <c r="U1842">
        <f t="shared" si="286"/>
        <v>101325</v>
      </c>
    </row>
    <row r="1843" spans="3:21" x14ac:dyDescent="0.2">
      <c r="C1843" s="1"/>
      <c r="D1843" s="1"/>
      <c r="E1843" s="1">
        <v>0.22987500000001199</v>
      </c>
      <c r="F1843" s="10">
        <f t="shared" si="278"/>
        <v>9.7720520641136899E-5</v>
      </c>
      <c r="G1843" s="9">
        <f t="shared" si="279"/>
        <v>-1.5627245286996192</v>
      </c>
      <c r="H1843" s="9">
        <f t="shared" si="280"/>
        <v>0</v>
      </c>
      <c r="I1843" s="9">
        <f t="shared" si="281"/>
        <v>0</v>
      </c>
      <c r="J1843" s="10">
        <f t="shared" si="282"/>
        <v>3.9769296294121147E-5</v>
      </c>
      <c r="K1843" s="9">
        <f t="shared" si="283"/>
        <v>0</v>
      </c>
      <c r="L1843" s="9">
        <f>K1843*'Exhaust Gas Math'!$C$14</f>
        <v>0</v>
      </c>
      <c r="M1843" s="9">
        <f>(L1843/'Exhaust Gas Math'!$B$14)+('Exhaust Gas Math'!$D$10)</f>
        <v>4.4059320573952224E-4</v>
      </c>
      <c r="N1843">
        <f>('Exhaust Gas Math'!$E$10*((-0.000000001)*N1842^3+(0.000002)*N1842^2-0.0012*N1842+1.3446)*$B$15+L1843*'Exhaust Gas Math'!$D$14*$B$14)/('Exhaust Gas Math'!$E$10*((-0.000000001)*N1842^3+(0.000002)*N1842^2-0.0012*N1842+1.3446)+L1843*'Exhaust Gas Math'!$D$14)</f>
        <v>1100</v>
      </c>
      <c r="O1843">
        <f t="shared" si="284"/>
        <v>101325</v>
      </c>
      <c r="P1843">
        <f>((-0.0000000008)*N1843^3+(0.000003)*N1843^2-0.004*N1843+2.013)*('Exhaust Gas Math'!$E$10/(L1843+'Exhaust Gas Math'!$E$10))+(357.45*N1843^-1.004)*(L1843/(L1843+'Exhaust Gas Math'!$E$10))</f>
        <v>0.17819999999999947</v>
      </c>
      <c r="Q1843" s="9">
        <f t="shared" si="287"/>
        <v>0</v>
      </c>
      <c r="R1843" s="9">
        <f t="shared" si="288"/>
        <v>101325</v>
      </c>
      <c r="T1843">
        <f t="shared" si="285"/>
        <v>0.22987500000001199</v>
      </c>
      <c r="U1843">
        <f t="shared" si="286"/>
        <v>101325</v>
      </c>
    </row>
    <row r="1844" spans="3:21" x14ac:dyDescent="0.2">
      <c r="C1844" s="1"/>
      <c r="D1844" s="1"/>
      <c r="E1844" s="1">
        <v>0.230000000000012</v>
      </c>
      <c r="F1844" s="10">
        <f t="shared" si="278"/>
        <v>0</v>
      </c>
      <c r="G1844" s="9">
        <f t="shared" si="279"/>
        <v>1.5032749873560508E-10</v>
      </c>
      <c r="H1844" s="9">
        <f t="shared" si="280"/>
        <v>0</v>
      </c>
      <c r="I1844" s="9">
        <f t="shared" si="281"/>
        <v>0</v>
      </c>
      <c r="J1844" s="10">
        <f t="shared" si="282"/>
        <v>3.9769296294121147E-5</v>
      </c>
      <c r="K1844" s="9">
        <f t="shared" si="283"/>
        <v>0</v>
      </c>
      <c r="L1844" s="9">
        <f>K1844*'Exhaust Gas Math'!$C$14</f>
        <v>0</v>
      </c>
      <c r="M1844" s="9">
        <f>(L1844/'Exhaust Gas Math'!$B$14)+('Exhaust Gas Math'!$D$10)</f>
        <v>4.4059320573952224E-4</v>
      </c>
      <c r="N1844">
        <f>('Exhaust Gas Math'!$E$10*((-0.000000001)*N1843^3+(0.000002)*N1843^2-0.0012*N1843+1.3446)*$B$15+L1844*'Exhaust Gas Math'!$D$14*$B$14)/('Exhaust Gas Math'!$E$10*((-0.000000001)*N1843^3+(0.000002)*N1843^2-0.0012*N1843+1.3446)+L1844*'Exhaust Gas Math'!$D$14)</f>
        <v>1100</v>
      </c>
      <c r="O1844">
        <f t="shared" si="284"/>
        <v>101325</v>
      </c>
      <c r="P1844">
        <f>((-0.0000000008)*N1844^3+(0.000003)*N1844^2-0.004*N1844+2.013)*('Exhaust Gas Math'!$E$10/(L1844+'Exhaust Gas Math'!$E$10))+(357.45*N1844^-1.004)*(L1844/(L1844+'Exhaust Gas Math'!$E$10))</f>
        <v>0.17819999999999947</v>
      </c>
      <c r="Q1844" s="9">
        <f t="shared" si="287"/>
        <v>0</v>
      </c>
      <c r="R1844" s="9">
        <f t="shared" si="288"/>
        <v>101325</v>
      </c>
      <c r="T1844">
        <f t="shared" si="285"/>
        <v>0.230000000000012</v>
      </c>
      <c r="U1844">
        <f t="shared" si="286"/>
        <v>101325</v>
      </c>
    </row>
    <row r="1845" spans="3:21" x14ac:dyDescent="0.2">
      <c r="C1845" s="1"/>
      <c r="D1845" s="1"/>
      <c r="E1845" s="1">
        <v>0.23012500000001199</v>
      </c>
      <c r="F1845" s="10">
        <f t="shared" si="278"/>
        <v>9.7720520678606926E-5</v>
      </c>
      <c r="G1845" s="9">
        <f t="shared" si="279"/>
        <v>1.562724528998783</v>
      </c>
      <c r="H1845" s="9">
        <f t="shared" si="280"/>
        <v>0</v>
      </c>
      <c r="I1845" s="9">
        <f t="shared" si="281"/>
        <v>0</v>
      </c>
      <c r="J1845" s="10">
        <f t="shared" si="282"/>
        <v>3.9769296294121147E-5</v>
      </c>
      <c r="K1845" s="9">
        <f t="shared" si="283"/>
        <v>0</v>
      </c>
      <c r="L1845" s="9">
        <f>K1845*'Exhaust Gas Math'!$C$14</f>
        <v>0</v>
      </c>
      <c r="M1845" s="9">
        <f>(L1845/'Exhaust Gas Math'!$B$14)+('Exhaust Gas Math'!$D$10)</f>
        <v>4.4059320573952224E-4</v>
      </c>
      <c r="N1845">
        <f>('Exhaust Gas Math'!$E$10*((-0.000000001)*N1844^3+(0.000002)*N1844^2-0.0012*N1844+1.3446)*$B$15+L1845*'Exhaust Gas Math'!$D$14*$B$14)/('Exhaust Gas Math'!$E$10*((-0.000000001)*N1844^3+(0.000002)*N1844^2-0.0012*N1844+1.3446)+L1845*'Exhaust Gas Math'!$D$14)</f>
        <v>1100</v>
      </c>
      <c r="O1845">
        <f t="shared" si="284"/>
        <v>101325</v>
      </c>
      <c r="P1845">
        <f>((-0.0000000008)*N1845^3+(0.000003)*N1845^2-0.004*N1845+2.013)*('Exhaust Gas Math'!$E$10/(L1845+'Exhaust Gas Math'!$E$10))+(357.45*N1845^-1.004)*(L1845/(L1845+'Exhaust Gas Math'!$E$10))</f>
        <v>0.17819999999999947</v>
      </c>
      <c r="Q1845" s="9">
        <f t="shared" si="287"/>
        <v>0</v>
      </c>
      <c r="R1845" s="9">
        <f t="shared" si="288"/>
        <v>101325</v>
      </c>
      <c r="T1845">
        <f t="shared" si="285"/>
        <v>0.23012500000001199</v>
      </c>
      <c r="U1845">
        <f t="shared" si="286"/>
        <v>101325</v>
      </c>
    </row>
    <row r="1846" spans="3:21" x14ac:dyDescent="0.2">
      <c r="C1846" s="1"/>
      <c r="D1846" s="1"/>
      <c r="E1846" s="1">
        <v>0.230250000000012</v>
      </c>
      <c r="F1846" s="10">
        <f t="shared" si="278"/>
        <v>3.9027960317152693E-4</v>
      </c>
      <c r="G1846" s="9">
        <f t="shared" si="279"/>
        <v>3.1158143414673236</v>
      </c>
      <c r="H1846" s="9">
        <f t="shared" si="280"/>
        <v>0</v>
      </c>
      <c r="I1846" s="9">
        <f t="shared" si="281"/>
        <v>0</v>
      </c>
      <c r="J1846" s="10">
        <f t="shared" si="282"/>
        <v>3.9769296294121147E-5</v>
      </c>
      <c r="K1846" s="9">
        <f t="shared" si="283"/>
        <v>0</v>
      </c>
      <c r="L1846" s="9">
        <f>K1846*'Exhaust Gas Math'!$C$14</f>
        <v>0</v>
      </c>
      <c r="M1846" s="9">
        <f>(L1846/'Exhaust Gas Math'!$B$14)+('Exhaust Gas Math'!$D$10)</f>
        <v>4.4059320573952224E-4</v>
      </c>
      <c r="N1846">
        <f>('Exhaust Gas Math'!$E$10*((-0.000000001)*N1845^3+(0.000002)*N1845^2-0.0012*N1845+1.3446)*$B$15+L1846*'Exhaust Gas Math'!$D$14*$B$14)/('Exhaust Gas Math'!$E$10*((-0.000000001)*N1845^3+(0.000002)*N1845^2-0.0012*N1845+1.3446)+L1846*'Exhaust Gas Math'!$D$14)</f>
        <v>1100</v>
      </c>
      <c r="O1846">
        <f t="shared" si="284"/>
        <v>101325</v>
      </c>
      <c r="P1846">
        <f>((-0.0000000008)*N1846^3+(0.000003)*N1846^2-0.004*N1846+2.013)*('Exhaust Gas Math'!$E$10/(L1846+'Exhaust Gas Math'!$E$10))+(357.45*N1846^-1.004)*(L1846/(L1846+'Exhaust Gas Math'!$E$10))</f>
        <v>0.17819999999999947</v>
      </c>
      <c r="Q1846" s="9">
        <f t="shared" si="287"/>
        <v>0</v>
      </c>
      <c r="R1846" s="9">
        <f t="shared" si="288"/>
        <v>101325</v>
      </c>
      <c r="T1846">
        <f t="shared" si="285"/>
        <v>0.230250000000012</v>
      </c>
      <c r="U1846">
        <f t="shared" si="286"/>
        <v>101325</v>
      </c>
    </row>
    <row r="1847" spans="3:21" x14ac:dyDescent="0.2">
      <c r="C1847" s="1"/>
      <c r="D1847" s="1"/>
      <c r="E1847" s="1">
        <v>0.23037500000001199</v>
      </c>
      <c r="F1847" s="10">
        <f t="shared" si="278"/>
        <v>8.7587352344943581E-4</v>
      </c>
      <c r="G1847" s="9">
        <f t="shared" si="279"/>
        <v>4.6496941224073103</v>
      </c>
      <c r="H1847" s="9">
        <f t="shared" si="280"/>
        <v>0</v>
      </c>
      <c r="I1847" s="9">
        <f t="shared" si="281"/>
        <v>0</v>
      </c>
      <c r="J1847" s="10">
        <f t="shared" si="282"/>
        <v>3.9769296294121147E-5</v>
      </c>
      <c r="K1847" s="9">
        <f t="shared" si="283"/>
        <v>0</v>
      </c>
      <c r="L1847" s="9">
        <f>K1847*'Exhaust Gas Math'!$C$14</f>
        <v>0</v>
      </c>
      <c r="M1847" s="9">
        <f>(L1847/'Exhaust Gas Math'!$B$14)+('Exhaust Gas Math'!$D$10)</f>
        <v>4.4059320573952224E-4</v>
      </c>
      <c r="N1847">
        <f>('Exhaust Gas Math'!$E$10*((-0.000000001)*N1846^3+(0.000002)*N1846^2-0.0012*N1846+1.3446)*$B$15+L1847*'Exhaust Gas Math'!$D$14*$B$14)/('Exhaust Gas Math'!$E$10*((-0.000000001)*N1846^3+(0.000002)*N1846^2-0.0012*N1846+1.3446)+L1847*'Exhaust Gas Math'!$D$14)</f>
        <v>1100</v>
      </c>
      <c r="O1847">
        <f t="shared" si="284"/>
        <v>101325</v>
      </c>
      <c r="P1847">
        <f>((-0.0000000008)*N1847^3+(0.000003)*N1847^2-0.004*N1847+2.013)*('Exhaust Gas Math'!$E$10/(L1847+'Exhaust Gas Math'!$E$10))+(357.45*N1847^-1.004)*(L1847/(L1847+'Exhaust Gas Math'!$E$10))</f>
        <v>0.17819999999999947</v>
      </c>
      <c r="Q1847" s="9">
        <f t="shared" si="287"/>
        <v>0</v>
      </c>
      <c r="R1847" s="9">
        <f t="shared" si="288"/>
        <v>101325</v>
      </c>
      <c r="T1847">
        <f t="shared" si="285"/>
        <v>0.23037500000001199</v>
      </c>
      <c r="U1847">
        <f t="shared" si="286"/>
        <v>101325</v>
      </c>
    </row>
    <row r="1848" spans="3:21" x14ac:dyDescent="0.2">
      <c r="C1848" s="1"/>
      <c r="D1848" s="1"/>
      <c r="E1848" s="1">
        <v>0.230500000000012</v>
      </c>
      <c r="F1848" s="10">
        <f t="shared" si="278"/>
        <v>1.5515084335174407E-3</v>
      </c>
      <c r="G1848" s="9">
        <f t="shared" si="279"/>
        <v>6.1549069929024629</v>
      </c>
      <c r="H1848" s="9">
        <f t="shared" si="280"/>
        <v>0</v>
      </c>
      <c r="I1848" s="9">
        <f t="shared" si="281"/>
        <v>0</v>
      </c>
      <c r="J1848" s="10">
        <f t="shared" si="282"/>
        <v>3.9769296294121147E-5</v>
      </c>
      <c r="K1848" s="9">
        <f t="shared" si="283"/>
        <v>0</v>
      </c>
      <c r="L1848" s="9">
        <f>K1848*'Exhaust Gas Math'!$C$14</f>
        <v>0</v>
      </c>
      <c r="M1848" s="9">
        <f>(L1848/'Exhaust Gas Math'!$B$14)+('Exhaust Gas Math'!$D$10)</f>
        <v>4.4059320573952224E-4</v>
      </c>
      <c r="N1848">
        <f>('Exhaust Gas Math'!$E$10*((-0.000000001)*N1847^3+(0.000002)*N1847^2-0.0012*N1847+1.3446)*$B$15+L1848*'Exhaust Gas Math'!$D$14*$B$14)/('Exhaust Gas Math'!$E$10*((-0.000000001)*N1847^3+(0.000002)*N1847^2-0.0012*N1847+1.3446)+L1848*'Exhaust Gas Math'!$D$14)</f>
        <v>1100</v>
      </c>
      <c r="O1848">
        <f t="shared" si="284"/>
        <v>101325</v>
      </c>
      <c r="P1848">
        <f>((-0.0000000008)*N1848^3+(0.000003)*N1848^2-0.004*N1848+2.013)*('Exhaust Gas Math'!$E$10/(L1848+'Exhaust Gas Math'!$E$10))+(357.45*N1848^-1.004)*(L1848/(L1848+'Exhaust Gas Math'!$E$10))</f>
        <v>0.17819999999999947</v>
      </c>
      <c r="Q1848" s="9">
        <f t="shared" si="287"/>
        <v>0</v>
      </c>
      <c r="R1848" s="9">
        <f t="shared" si="288"/>
        <v>101325</v>
      </c>
      <c r="T1848">
        <f t="shared" si="285"/>
        <v>0.230500000000012</v>
      </c>
      <c r="U1848">
        <f t="shared" si="286"/>
        <v>101325</v>
      </c>
    </row>
    <row r="1849" spans="3:21" x14ac:dyDescent="0.2">
      <c r="C1849" s="1"/>
      <c r="D1849" s="1"/>
      <c r="E1849" s="1">
        <v>0.23062500000001199</v>
      </c>
      <c r="F1849" s="10">
        <f t="shared" si="278"/>
        <v>2.4130188194835811E-3</v>
      </c>
      <c r="G1849" s="9">
        <f t="shared" si="279"/>
        <v>7.6221728150721093</v>
      </c>
      <c r="H1849" s="9">
        <f t="shared" si="280"/>
        <v>0</v>
      </c>
      <c r="I1849" s="9">
        <f t="shared" si="281"/>
        <v>0</v>
      </c>
      <c r="J1849" s="10">
        <f t="shared" si="282"/>
        <v>3.9769296294121147E-5</v>
      </c>
      <c r="K1849" s="9">
        <f t="shared" si="283"/>
        <v>0</v>
      </c>
      <c r="L1849" s="9">
        <f>K1849*'Exhaust Gas Math'!$C$14</f>
        <v>0</v>
      </c>
      <c r="M1849" s="9">
        <f>(L1849/'Exhaust Gas Math'!$B$14)+('Exhaust Gas Math'!$D$10)</f>
        <v>4.4059320573952224E-4</v>
      </c>
      <c r="N1849">
        <f>('Exhaust Gas Math'!$E$10*((-0.000000001)*N1848^3+(0.000002)*N1848^2-0.0012*N1848+1.3446)*$B$15+L1849*'Exhaust Gas Math'!$D$14*$B$14)/('Exhaust Gas Math'!$E$10*((-0.000000001)*N1848^3+(0.000002)*N1848^2-0.0012*N1848+1.3446)+L1849*'Exhaust Gas Math'!$D$14)</f>
        <v>1100</v>
      </c>
      <c r="O1849">
        <f t="shared" si="284"/>
        <v>101325</v>
      </c>
      <c r="P1849">
        <f>((-0.0000000008)*N1849^3+(0.000003)*N1849^2-0.004*N1849+2.013)*('Exhaust Gas Math'!$E$10/(L1849+'Exhaust Gas Math'!$E$10))+(357.45*N1849^-1.004)*(L1849/(L1849+'Exhaust Gas Math'!$E$10))</f>
        <v>0.17819999999999947</v>
      </c>
      <c r="Q1849" s="9">
        <f t="shared" si="287"/>
        <v>0</v>
      </c>
      <c r="R1849" s="9">
        <f t="shared" si="288"/>
        <v>101325</v>
      </c>
      <c r="T1849">
        <f t="shared" si="285"/>
        <v>0.23062500000001199</v>
      </c>
      <c r="U1849">
        <f t="shared" si="286"/>
        <v>101325</v>
      </c>
    </row>
    <row r="1850" spans="3:21" x14ac:dyDescent="0.2">
      <c r="C1850" s="1"/>
      <c r="D1850" s="1"/>
      <c r="E1850" s="1">
        <v>0.230750000000012</v>
      </c>
      <c r="F1850" s="10">
        <f t="shared" si="278"/>
        <v>3.4550931833370879E-3</v>
      </c>
      <c r="G1850" s="9">
        <f t="shared" si="279"/>
        <v>9.0424454072071754</v>
      </c>
      <c r="H1850" s="9">
        <f t="shared" si="280"/>
        <v>0</v>
      </c>
      <c r="I1850" s="9">
        <f t="shared" si="281"/>
        <v>0</v>
      </c>
      <c r="J1850" s="10">
        <f t="shared" si="282"/>
        <v>3.9769296294121147E-5</v>
      </c>
      <c r="K1850" s="9">
        <f t="shared" si="283"/>
        <v>0</v>
      </c>
      <c r="L1850" s="9">
        <f>K1850*'Exhaust Gas Math'!$C$14</f>
        <v>0</v>
      </c>
      <c r="M1850" s="9">
        <f>(L1850/'Exhaust Gas Math'!$B$14)+('Exhaust Gas Math'!$D$10)</f>
        <v>4.4059320573952224E-4</v>
      </c>
      <c r="N1850">
        <f>('Exhaust Gas Math'!$E$10*((-0.000000001)*N1849^3+(0.000002)*N1849^2-0.0012*N1849+1.3446)*$B$15+L1850*'Exhaust Gas Math'!$D$14*$B$14)/('Exhaust Gas Math'!$E$10*((-0.000000001)*N1849^3+(0.000002)*N1849^2-0.0012*N1849+1.3446)+L1850*'Exhaust Gas Math'!$D$14)</f>
        <v>1100</v>
      </c>
      <c r="O1850">
        <f t="shared" si="284"/>
        <v>101325</v>
      </c>
      <c r="P1850">
        <f>((-0.0000000008)*N1850^3+(0.000003)*N1850^2-0.004*N1850+2.013)*('Exhaust Gas Math'!$E$10/(L1850+'Exhaust Gas Math'!$E$10))+(357.45*N1850^-1.004)*(L1850/(L1850+'Exhaust Gas Math'!$E$10))</f>
        <v>0.17819999999999947</v>
      </c>
      <c r="Q1850" s="9">
        <f t="shared" si="287"/>
        <v>0</v>
      </c>
      <c r="R1850" s="9">
        <f t="shared" si="288"/>
        <v>101325</v>
      </c>
      <c r="T1850">
        <f t="shared" si="285"/>
        <v>0.230750000000012</v>
      </c>
      <c r="U1850">
        <f t="shared" si="286"/>
        <v>101325</v>
      </c>
    </row>
    <row r="1851" spans="3:21" x14ac:dyDescent="0.2">
      <c r="C1851" s="1"/>
      <c r="D1851" s="1"/>
      <c r="E1851" s="1">
        <v>0.23087500000001199</v>
      </c>
      <c r="F1851" s="10">
        <f t="shared" si="278"/>
        <v>4.6713067900999231E-3</v>
      </c>
      <c r="G1851" s="9">
        <f t="shared" si="279"/>
        <v>10.406968316488587</v>
      </c>
      <c r="H1851" s="9">
        <f t="shared" si="280"/>
        <v>0</v>
      </c>
      <c r="I1851" s="9">
        <f t="shared" si="281"/>
        <v>0</v>
      </c>
      <c r="J1851" s="10">
        <f t="shared" si="282"/>
        <v>3.9769296294121147E-5</v>
      </c>
      <c r="K1851" s="9">
        <f t="shared" si="283"/>
        <v>0</v>
      </c>
      <c r="L1851" s="9">
        <f>K1851*'Exhaust Gas Math'!$C$14</f>
        <v>0</v>
      </c>
      <c r="M1851" s="9">
        <f>(L1851/'Exhaust Gas Math'!$B$14)+('Exhaust Gas Math'!$D$10)</f>
        <v>4.4059320573952224E-4</v>
      </c>
      <c r="N1851">
        <f>('Exhaust Gas Math'!$E$10*((-0.000000001)*N1850^3+(0.000002)*N1850^2-0.0012*N1850+1.3446)*$B$15+L1851*'Exhaust Gas Math'!$D$14*$B$14)/('Exhaust Gas Math'!$E$10*((-0.000000001)*N1850^3+(0.000002)*N1850^2-0.0012*N1850+1.3446)+L1851*'Exhaust Gas Math'!$D$14)</f>
        <v>1100</v>
      </c>
      <c r="O1851">
        <f t="shared" si="284"/>
        <v>101325</v>
      </c>
      <c r="P1851">
        <f>((-0.0000000008)*N1851^3+(0.000003)*N1851^2-0.004*N1851+2.013)*('Exhaust Gas Math'!$E$10/(L1851+'Exhaust Gas Math'!$E$10))+(357.45*N1851^-1.004)*(L1851/(L1851+'Exhaust Gas Math'!$E$10))</f>
        <v>0.17819999999999947</v>
      </c>
      <c r="Q1851" s="9">
        <f t="shared" si="287"/>
        <v>0</v>
      </c>
      <c r="R1851" s="9">
        <f t="shared" si="288"/>
        <v>101325</v>
      </c>
      <c r="T1851">
        <f t="shared" si="285"/>
        <v>0.23087500000001199</v>
      </c>
      <c r="U1851">
        <f t="shared" si="286"/>
        <v>101325</v>
      </c>
    </row>
    <row r="1852" spans="3:21" x14ac:dyDescent="0.2">
      <c r="C1852" s="1"/>
      <c r="D1852" s="1"/>
      <c r="E1852" s="1">
        <v>0.231000000000012</v>
      </c>
      <c r="F1852" s="10">
        <f t="shared" si="278"/>
        <v>6.0541612784548622E-3</v>
      </c>
      <c r="G1852" s="9">
        <f t="shared" si="279"/>
        <v>11.707328805431171</v>
      </c>
      <c r="H1852" s="9">
        <f t="shared" si="280"/>
        <v>0</v>
      </c>
      <c r="I1852" s="9">
        <f t="shared" si="281"/>
        <v>0</v>
      </c>
      <c r="J1852" s="10">
        <f t="shared" si="282"/>
        <v>3.9769296294121147E-5</v>
      </c>
      <c r="K1852" s="9">
        <f t="shared" si="283"/>
        <v>0</v>
      </c>
      <c r="L1852" s="9">
        <f>K1852*'Exhaust Gas Math'!$C$14</f>
        <v>0</v>
      </c>
      <c r="M1852" s="9">
        <f>(L1852/'Exhaust Gas Math'!$B$14)+('Exhaust Gas Math'!$D$10)</f>
        <v>4.4059320573952224E-4</v>
      </c>
      <c r="N1852">
        <f>('Exhaust Gas Math'!$E$10*((-0.000000001)*N1851^3+(0.000002)*N1851^2-0.0012*N1851+1.3446)*$B$15+L1852*'Exhaust Gas Math'!$D$14*$B$14)/('Exhaust Gas Math'!$E$10*((-0.000000001)*N1851^3+(0.000002)*N1851^2-0.0012*N1851+1.3446)+L1852*'Exhaust Gas Math'!$D$14)</f>
        <v>1100</v>
      </c>
      <c r="O1852">
        <f t="shared" si="284"/>
        <v>101325</v>
      </c>
      <c r="P1852">
        <f>((-0.0000000008)*N1852^3+(0.000003)*N1852^2-0.004*N1852+2.013)*('Exhaust Gas Math'!$E$10/(L1852+'Exhaust Gas Math'!$E$10))+(357.45*N1852^-1.004)*(L1852/(L1852+'Exhaust Gas Math'!$E$10))</f>
        <v>0.17819999999999947</v>
      </c>
      <c r="Q1852" s="9">
        <f t="shared" si="287"/>
        <v>0</v>
      </c>
      <c r="R1852" s="9">
        <f t="shared" si="288"/>
        <v>101325</v>
      </c>
      <c r="T1852">
        <f t="shared" si="285"/>
        <v>0.231000000000012</v>
      </c>
      <c r="U1852">
        <f t="shared" si="286"/>
        <v>101325</v>
      </c>
    </row>
    <row r="1853" spans="3:21" x14ac:dyDescent="0.2">
      <c r="C1853" s="1"/>
      <c r="D1853" s="1"/>
      <c r="E1853" s="1">
        <v>0.23112500000001199</v>
      </c>
      <c r="F1853" s="10">
        <f t="shared" si="278"/>
        <v>7.5951308906338222E-3</v>
      </c>
      <c r="G1853" s="9">
        <f t="shared" si="279"/>
        <v>12.935509719205484</v>
      </c>
      <c r="H1853" s="9">
        <f t="shared" si="280"/>
        <v>0</v>
      </c>
      <c r="I1853" s="9">
        <f t="shared" si="281"/>
        <v>0</v>
      </c>
      <c r="J1853" s="10">
        <f t="shared" si="282"/>
        <v>3.9769296294121147E-5</v>
      </c>
      <c r="K1853" s="9">
        <f t="shared" si="283"/>
        <v>0</v>
      </c>
      <c r="L1853" s="9">
        <f>K1853*'Exhaust Gas Math'!$C$14</f>
        <v>0</v>
      </c>
      <c r="M1853" s="9">
        <f>(L1853/'Exhaust Gas Math'!$B$14)+('Exhaust Gas Math'!$D$10)</f>
        <v>4.4059320573952224E-4</v>
      </c>
      <c r="N1853">
        <f>('Exhaust Gas Math'!$E$10*((-0.000000001)*N1852^3+(0.000002)*N1852^2-0.0012*N1852+1.3446)*$B$15+L1853*'Exhaust Gas Math'!$D$14*$B$14)/('Exhaust Gas Math'!$E$10*((-0.000000001)*N1852^3+(0.000002)*N1852^2-0.0012*N1852+1.3446)+L1853*'Exhaust Gas Math'!$D$14)</f>
        <v>1100</v>
      </c>
      <c r="O1853">
        <f t="shared" si="284"/>
        <v>101325</v>
      </c>
      <c r="P1853">
        <f>((-0.0000000008)*N1853^3+(0.000003)*N1853^2-0.004*N1853+2.013)*('Exhaust Gas Math'!$E$10/(L1853+'Exhaust Gas Math'!$E$10))+(357.45*N1853^-1.004)*(L1853/(L1853+'Exhaust Gas Math'!$E$10))</f>
        <v>0.17819999999999947</v>
      </c>
      <c r="Q1853" s="9">
        <f t="shared" si="287"/>
        <v>0</v>
      </c>
      <c r="R1853" s="9">
        <f t="shared" si="288"/>
        <v>101325</v>
      </c>
      <c r="T1853">
        <f t="shared" si="285"/>
        <v>0.23112500000001199</v>
      </c>
      <c r="U1853">
        <f t="shared" si="286"/>
        <v>101325</v>
      </c>
    </row>
    <row r="1854" spans="3:21" x14ac:dyDescent="0.2">
      <c r="C1854" s="1"/>
      <c r="D1854" s="1"/>
      <c r="E1854" s="1">
        <v>0.231250000000012</v>
      </c>
      <c r="F1854" s="10">
        <f t="shared" si="278"/>
        <v>9.2847150365555596E-3</v>
      </c>
      <c r="G1854" s="9">
        <f t="shared" si="279"/>
        <v>14.08393891406828</v>
      </c>
      <c r="H1854" s="9">
        <f t="shared" si="280"/>
        <v>0</v>
      </c>
      <c r="I1854" s="9">
        <f t="shared" si="281"/>
        <v>0</v>
      </c>
      <c r="J1854" s="10">
        <f t="shared" si="282"/>
        <v>3.9769296294121147E-5</v>
      </c>
      <c r="K1854" s="9">
        <f t="shared" si="283"/>
        <v>0</v>
      </c>
      <c r="L1854" s="9">
        <f>K1854*'Exhaust Gas Math'!$C$14</f>
        <v>0</v>
      </c>
      <c r="M1854" s="9">
        <f>(L1854/'Exhaust Gas Math'!$B$14)+('Exhaust Gas Math'!$D$10)</f>
        <v>4.4059320573952224E-4</v>
      </c>
      <c r="N1854">
        <f>('Exhaust Gas Math'!$E$10*((-0.000000001)*N1853^3+(0.000002)*N1853^2-0.0012*N1853+1.3446)*$B$15+L1854*'Exhaust Gas Math'!$D$14*$B$14)/('Exhaust Gas Math'!$E$10*((-0.000000001)*N1853^3+(0.000002)*N1853^2-0.0012*N1853+1.3446)+L1854*'Exhaust Gas Math'!$D$14)</f>
        <v>1100</v>
      </c>
      <c r="O1854">
        <f t="shared" si="284"/>
        <v>101325</v>
      </c>
      <c r="P1854">
        <f>((-0.0000000008)*N1854^3+(0.000003)*N1854^2-0.004*N1854+2.013)*('Exhaust Gas Math'!$E$10/(L1854+'Exhaust Gas Math'!$E$10))+(357.45*N1854^-1.004)*(L1854/(L1854+'Exhaust Gas Math'!$E$10))</f>
        <v>0.17819999999999947</v>
      </c>
      <c r="Q1854" s="9">
        <f t="shared" si="287"/>
        <v>0</v>
      </c>
      <c r="R1854" s="9">
        <f t="shared" si="288"/>
        <v>101325</v>
      </c>
      <c r="T1854">
        <f t="shared" si="285"/>
        <v>0.231250000000012</v>
      </c>
      <c r="U1854">
        <f t="shared" si="286"/>
        <v>101325</v>
      </c>
    </row>
    <row r="1855" spans="3:21" x14ac:dyDescent="0.2">
      <c r="C1855" s="1"/>
      <c r="D1855" s="1"/>
      <c r="E1855" s="1">
        <v>0.23137500000001199</v>
      </c>
      <c r="F1855" s="10">
        <f t="shared" si="278"/>
        <v>1.1112496868114968E-2</v>
      </c>
      <c r="G1855" s="9">
        <f t="shared" si="279"/>
        <v>15.145535942140485</v>
      </c>
      <c r="H1855" s="9">
        <f t="shared" si="280"/>
        <v>0</v>
      </c>
      <c r="I1855" s="9">
        <f t="shared" si="281"/>
        <v>0</v>
      </c>
      <c r="J1855" s="10">
        <f t="shared" si="282"/>
        <v>3.9769296294121147E-5</v>
      </c>
      <c r="K1855" s="9">
        <f t="shared" si="283"/>
        <v>0</v>
      </c>
      <c r="L1855" s="9">
        <f>K1855*'Exhaust Gas Math'!$C$14</f>
        <v>0</v>
      </c>
      <c r="M1855" s="9">
        <f>(L1855/'Exhaust Gas Math'!$B$14)+('Exhaust Gas Math'!$D$10)</f>
        <v>4.4059320573952224E-4</v>
      </c>
      <c r="N1855">
        <f>('Exhaust Gas Math'!$E$10*((-0.000000001)*N1854^3+(0.000002)*N1854^2-0.0012*N1854+1.3446)*$B$15+L1855*'Exhaust Gas Math'!$D$14*$B$14)/('Exhaust Gas Math'!$E$10*((-0.000000001)*N1854^3+(0.000002)*N1854^2-0.0012*N1854+1.3446)+L1855*'Exhaust Gas Math'!$D$14)</f>
        <v>1100</v>
      </c>
      <c r="O1855">
        <f t="shared" si="284"/>
        <v>101325</v>
      </c>
      <c r="P1855">
        <f>((-0.0000000008)*N1855^3+(0.000003)*N1855^2-0.004*N1855+2.013)*('Exhaust Gas Math'!$E$10/(L1855+'Exhaust Gas Math'!$E$10))+(357.45*N1855^-1.004)*(L1855/(L1855+'Exhaust Gas Math'!$E$10))</f>
        <v>0.17819999999999947</v>
      </c>
      <c r="Q1855" s="9">
        <f t="shared" si="287"/>
        <v>0</v>
      </c>
      <c r="R1855" s="9">
        <f t="shared" si="288"/>
        <v>101325</v>
      </c>
      <c r="T1855">
        <f t="shared" si="285"/>
        <v>0.23137500000001199</v>
      </c>
      <c r="U1855">
        <f t="shared" si="286"/>
        <v>101325</v>
      </c>
    </row>
    <row r="1856" spans="3:21" x14ac:dyDescent="0.2">
      <c r="C1856" s="1"/>
      <c r="D1856" s="1"/>
      <c r="E1856" s="1">
        <v>0.231500000000012</v>
      </c>
      <c r="F1856" s="10">
        <f t="shared" si="278"/>
        <v>1.3067207502521931E-2</v>
      </c>
      <c r="G1856" s="9">
        <f t="shared" si="279"/>
        <v>16.11375570472763</v>
      </c>
      <c r="H1856" s="9">
        <f t="shared" si="280"/>
        <v>0</v>
      </c>
      <c r="I1856" s="9">
        <f t="shared" si="281"/>
        <v>0</v>
      </c>
      <c r="J1856" s="10">
        <f t="shared" si="282"/>
        <v>3.9769296294121147E-5</v>
      </c>
      <c r="K1856" s="9">
        <f t="shared" si="283"/>
        <v>0</v>
      </c>
      <c r="L1856" s="9">
        <f>K1856*'Exhaust Gas Math'!$C$14</f>
        <v>0</v>
      </c>
      <c r="M1856" s="9">
        <f>(L1856/'Exhaust Gas Math'!$B$14)+('Exhaust Gas Math'!$D$10)</f>
        <v>4.4059320573952224E-4</v>
      </c>
      <c r="N1856">
        <f>('Exhaust Gas Math'!$E$10*((-0.000000001)*N1855^3+(0.000002)*N1855^2-0.0012*N1855+1.3446)*$B$15+L1856*'Exhaust Gas Math'!$D$14*$B$14)/('Exhaust Gas Math'!$E$10*((-0.000000001)*N1855^3+(0.000002)*N1855^2-0.0012*N1855+1.3446)+L1856*'Exhaust Gas Math'!$D$14)</f>
        <v>1100</v>
      </c>
      <c r="O1856">
        <f t="shared" si="284"/>
        <v>101325</v>
      </c>
      <c r="P1856">
        <f>((-0.0000000008)*N1856^3+(0.000003)*N1856^2-0.004*N1856+2.013)*('Exhaust Gas Math'!$E$10/(L1856+'Exhaust Gas Math'!$E$10))+(357.45*N1856^-1.004)*(L1856/(L1856+'Exhaust Gas Math'!$E$10))</f>
        <v>0.17819999999999947</v>
      </c>
      <c r="Q1856" s="9">
        <f t="shared" si="287"/>
        <v>0</v>
      </c>
      <c r="R1856" s="9">
        <f t="shared" si="288"/>
        <v>101325</v>
      </c>
      <c r="T1856">
        <f t="shared" si="285"/>
        <v>0.231500000000012</v>
      </c>
      <c r="U1856">
        <f t="shared" si="286"/>
        <v>101325</v>
      </c>
    </row>
    <row r="1857" spans="3:21" x14ac:dyDescent="0.2">
      <c r="C1857" s="1"/>
      <c r="D1857" s="1"/>
      <c r="E1857" s="1">
        <v>0.23162500000001199</v>
      </c>
      <c r="F1857" s="10">
        <f t="shared" si="278"/>
        <v>1.5136795498708094E-2</v>
      </c>
      <c r="G1857" s="9">
        <f t="shared" si="279"/>
        <v>16.98262880502762</v>
      </c>
      <c r="H1857" s="9">
        <f t="shared" si="280"/>
        <v>0</v>
      </c>
      <c r="I1857" s="9">
        <f t="shared" si="281"/>
        <v>0</v>
      </c>
      <c r="J1857" s="10">
        <f t="shared" si="282"/>
        <v>3.9769296294121147E-5</v>
      </c>
      <c r="K1857" s="9">
        <f t="shared" si="283"/>
        <v>0</v>
      </c>
      <c r="L1857" s="9">
        <f>K1857*'Exhaust Gas Math'!$C$14</f>
        <v>0</v>
      </c>
      <c r="M1857" s="9">
        <f>(L1857/'Exhaust Gas Math'!$B$14)+('Exhaust Gas Math'!$D$10)</f>
        <v>4.4059320573952224E-4</v>
      </c>
      <c r="N1857">
        <f>('Exhaust Gas Math'!$E$10*((-0.000000001)*N1856^3+(0.000002)*N1856^2-0.0012*N1856+1.3446)*$B$15+L1857*'Exhaust Gas Math'!$D$14*$B$14)/('Exhaust Gas Math'!$E$10*((-0.000000001)*N1856^3+(0.000002)*N1856^2-0.0012*N1856+1.3446)+L1857*'Exhaust Gas Math'!$D$14)</f>
        <v>1100</v>
      </c>
      <c r="O1857">
        <f t="shared" si="284"/>
        <v>101325</v>
      </c>
      <c r="P1857">
        <f>((-0.0000000008)*N1857^3+(0.000003)*N1857^2-0.004*N1857+2.013)*('Exhaust Gas Math'!$E$10/(L1857+'Exhaust Gas Math'!$E$10))+(357.45*N1857^-1.004)*(L1857/(L1857+'Exhaust Gas Math'!$E$10))</f>
        <v>0.17819999999999947</v>
      </c>
      <c r="Q1857" s="9">
        <f t="shared" si="287"/>
        <v>0</v>
      </c>
      <c r="R1857" s="9">
        <f t="shared" si="288"/>
        <v>101325</v>
      </c>
      <c r="T1857">
        <f t="shared" si="285"/>
        <v>0.23162500000001199</v>
      </c>
      <c r="U1857">
        <f t="shared" si="286"/>
        <v>101325</v>
      </c>
    </row>
    <row r="1858" spans="3:21" x14ac:dyDescent="0.2">
      <c r="C1858" s="1"/>
      <c r="D1858" s="1"/>
      <c r="E1858" s="1">
        <v>0.231750000000012</v>
      </c>
      <c r="F1858" s="10">
        <f t="shared" si="278"/>
        <v>1.7308501158469117E-2</v>
      </c>
      <c r="G1858" s="9">
        <f t="shared" si="279"/>
        <v>17.746798351447485</v>
      </c>
      <c r="H1858" s="9">
        <f t="shared" si="280"/>
        <v>0</v>
      </c>
      <c r="I1858" s="9">
        <f t="shared" si="281"/>
        <v>0</v>
      </c>
      <c r="J1858" s="10">
        <f t="shared" si="282"/>
        <v>3.9769296294121147E-5</v>
      </c>
      <c r="K1858" s="9">
        <f t="shared" si="283"/>
        <v>0</v>
      </c>
      <c r="L1858" s="9">
        <f>K1858*'Exhaust Gas Math'!$C$14</f>
        <v>0</v>
      </c>
      <c r="M1858" s="9">
        <f>(L1858/'Exhaust Gas Math'!$B$14)+('Exhaust Gas Math'!$D$10)</f>
        <v>4.4059320573952224E-4</v>
      </c>
      <c r="N1858">
        <f>('Exhaust Gas Math'!$E$10*((-0.000000001)*N1857^3+(0.000002)*N1857^2-0.0012*N1857+1.3446)*$B$15+L1858*'Exhaust Gas Math'!$D$14*$B$14)/('Exhaust Gas Math'!$E$10*((-0.000000001)*N1857^3+(0.000002)*N1857^2-0.0012*N1857+1.3446)+L1858*'Exhaust Gas Math'!$D$14)</f>
        <v>1100</v>
      </c>
      <c r="O1858">
        <f t="shared" si="284"/>
        <v>101325</v>
      </c>
      <c r="P1858">
        <f>((-0.0000000008)*N1858^3+(0.000003)*N1858^2-0.004*N1858+2.013)*('Exhaust Gas Math'!$E$10/(L1858+'Exhaust Gas Math'!$E$10))+(357.45*N1858^-1.004)*(L1858/(L1858+'Exhaust Gas Math'!$E$10))</f>
        <v>0.17819999999999947</v>
      </c>
      <c r="Q1858" s="9">
        <f t="shared" si="287"/>
        <v>0</v>
      </c>
      <c r="R1858" s="9">
        <f t="shared" si="288"/>
        <v>101325</v>
      </c>
      <c r="T1858">
        <f t="shared" si="285"/>
        <v>0.231750000000012</v>
      </c>
      <c r="U1858">
        <f t="shared" si="286"/>
        <v>101325</v>
      </c>
    </row>
    <row r="1859" spans="3:21" x14ac:dyDescent="0.2">
      <c r="C1859" s="1"/>
      <c r="D1859" s="1"/>
      <c r="E1859" s="1">
        <v>0.23187500000001199</v>
      </c>
      <c r="F1859" s="10">
        <f t="shared" si="278"/>
        <v>1.9568935194247159E-2</v>
      </c>
      <c r="G1859" s="9">
        <f t="shared" si="279"/>
        <v>18.401552984621382</v>
      </c>
      <c r="H1859" s="9">
        <f t="shared" si="280"/>
        <v>0</v>
      </c>
      <c r="I1859" s="9">
        <f t="shared" si="281"/>
        <v>0</v>
      </c>
      <c r="J1859" s="10">
        <f t="shared" si="282"/>
        <v>3.9769296294121147E-5</v>
      </c>
      <c r="K1859" s="9">
        <f t="shared" si="283"/>
        <v>0</v>
      </c>
      <c r="L1859" s="9">
        <f>K1859*'Exhaust Gas Math'!$C$14</f>
        <v>0</v>
      </c>
      <c r="M1859" s="9">
        <f>(L1859/'Exhaust Gas Math'!$B$14)+('Exhaust Gas Math'!$D$10)</f>
        <v>4.4059320573952224E-4</v>
      </c>
      <c r="N1859">
        <f>('Exhaust Gas Math'!$E$10*((-0.000000001)*N1858^3+(0.000002)*N1858^2-0.0012*N1858+1.3446)*$B$15+L1859*'Exhaust Gas Math'!$D$14*$B$14)/('Exhaust Gas Math'!$E$10*((-0.000000001)*N1858^3+(0.000002)*N1858^2-0.0012*N1858+1.3446)+L1859*'Exhaust Gas Math'!$D$14)</f>
        <v>1100</v>
      </c>
      <c r="O1859">
        <f t="shared" si="284"/>
        <v>101325</v>
      </c>
      <c r="P1859">
        <f>((-0.0000000008)*N1859^3+(0.000003)*N1859^2-0.004*N1859+2.013)*('Exhaust Gas Math'!$E$10/(L1859+'Exhaust Gas Math'!$E$10))+(357.45*N1859^-1.004)*(L1859/(L1859+'Exhaust Gas Math'!$E$10))</f>
        <v>0.17819999999999947</v>
      </c>
      <c r="Q1859" s="9">
        <f t="shared" si="287"/>
        <v>0</v>
      </c>
      <c r="R1859" s="9">
        <f t="shared" si="288"/>
        <v>101325</v>
      </c>
      <c r="T1859">
        <f t="shared" si="285"/>
        <v>0.23187500000001199</v>
      </c>
      <c r="U1859">
        <f t="shared" si="286"/>
        <v>101325</v>
      </c>
    </row>
    <row r="1860" spans="3:21" x14ac:dyDescent="0.2">
      <c r="C1860" s="1"/>
      <c r="D1860" s="1"/>
      <c r="E1860" s="1">
        <v>0.232000000000012</v>
      </c>
      <c r="F1860" s="10">
        <f t="shared" ref="F1860:F1923" si="289">-(($B$3/1000)/2)*COS($B$10*E1860)+(($B$3/1000)/2)</f>
        <v>2.1904161278541924E-2</v>
      </c>
      <c r="G1860" s="9">
        <f t="shared" ref="G1860:G1923" si="290">($B$3/1000/2)*$B$10*SIN($B$10*E1860)</f>
        <v>18.94285592450796</v>
      </c>
      <c r="H1860" s="9">
        <f t="shared" ref="H1860:H1923" si="291">IF(MOD(E1860,(1/($B$9/2)))&lt;=(1/($B$9*2)),1,0)</f>
        <v>0</v>
      </c>
      <c r="I1860" s="9">
        <f t="shared" ref="I1860:I1923" si="292">F1860*$B$4*H1860</f>
        <v>0</v>
      </c>
      <c r="J1860" s="10">
        <f t="shared" ref="J1860:J1923" si="293">$B$7+H1860*I1860</f>
        <v>3.9769296294121147E-5</v>
      </c>
      <c r="K1860" s="9">
        <f t="shared" ref="K1860:K1923" si="294">(I1860)*$B$11*H1860</f>
        <v>0</v>
      </c>
      <c r="L1860" s="9">
        <f>K1860*'Exhaust Gas Math'!$C$14</f>
        <v>0</v>
      </c>
      <c r="M1860" s="9">
        <f>(L1860/'Exhaust Gas Math'!$B$14)+('Exhaust Gas Math'!$D$10)</f>
        <v>4.4059320573952224E-4</v>
      </c>
      <c r="N1860">
        <f>('Exhaust Gas Math'!$E$10*((-0.000000001)*N1859^3+(0.000002)*N1859^2-0.0012*N1859+1.3446)*$B$15+L1860*'Exhaust Gas Math'!$D$14*$B$14)/('Exhaust Gas Math'!$E$10*((-0.000000001)*N1859^3+(0.000002)*N1859^2-0.0012*N1859+1.3446)+L1860*'Exhaust Gas Math'!$D$14)</f>
        <v>1100</v>
      </c>
      <c r="O1860">
        <f t="shared" ref="O1860:O1923" si="295">(M1860*$B$12*N1860)/J1860</f>
        <v>101325</v>
      </c>
      <c r="P1860">
        <f>((-0.0000000008)*N1860^3+(0.000003)*N1860^2-0.004*N1860+2.013)*('Exhaust Gas Math'!$E$10/(L1860+'Exhaust Gas Math'!$E$10))+(357.45*N1860^-1.004)*(L1860/(L1860+'Exhaust Gas Math'!$E$10))</f>
        <v>0.17819999999999947</v>
      </c>
      <c r="Q1860" s="9">
        <f t="shared" si="287"/>
        <v>0</v>
      </c>
      <c r="R1860" s="9">
        <f t="shared" si="288"/>
        <v>101325</v>
      </c>
      <c r="T1860">
        <f t="shared" ref="T1860:T1923" si="296">E1860</f>
        <v>0.232000000000012</v>
      </c>
      <c r="U1860">
        <f t="shared" ref="U1860:U1923" si="297">R1860</f>
        <v>101325</v>
      </c>
    </row>
    <row r="1861" spans="3:21" x14ac:dyDescent="0.2">
      <c r="C1861" s="1"/>
      <c r="D1861" s="1"/>
      <c r="E1861" s="1">
        <v>0.23212500000001199</v>
      </c>
      <c r="F1861" s="10">
        <f t="shared" si="289"/>
        <v>2.4299781965999686E-2</v>
      </c>
      <c r="G1861" s="9">
        <f t="shared" si="290"/>
        <v>19.36736985848081</v>
      </c>
      <c r="H1861" s="9">
        <f t="shared" si="291"/>
        <v>0</v>
      </c>
      <c r="I1861" s="9">
        <f t="shared" si="292"/>
        <v>0</v>
      </c>
      <c r="J1861" s="10">
        <f t="shared" si="293"/>
        <v>3.9769296294121147E-5</v>
      </c>
      <c r="K1861" s="9">
        <f t="shared" si="294"/>
        <v>0</v>
      </c>
      <c r="L1861" s="9">
        <f>K1861*'Exhaust Gas Math'!$C$14</f>
        <v>0</v>
      </c>
      <c r="M1861" s="9">
        <f>(L1861/'Exhaust Gas Math'!$B$14)+('Exhaust Gas Math'!$D$10)</f>
        <v>4.4059320573952224E-4</v>
      </c>
      <c r="N1861">
        <f>('Exhaust Gas Math'!$E$10*((-0.000000001)*N1860^3+(0.000002)*N1860^2-0.0012*N1860+1.3446)*$B$15+L1861*'Exhaust Gas Math'!$D$14*$B$14)/('Exhaust Gas Math'!$E$10*((-0.000000001)*N1860^3+(0.000002)*N1860^2-0.0012*N1860+1.3446)+L1861*'Exhaust Gas Math'!$D$14)</f>
        <v>1100</v>
      </c>
      <c r="O1861">
        <f t="shared" si="295"/>
        <v>101325</v>
      </c>
      <c r="P1861">
        <f>((-0.0000000008)*N1861^3+(0.000003)*N1861^2-0.004*N1861+2.013)*('Exhaust Gas Math'!$E$10/(L1861+'Exhaust Gas Math'!$E$10))+(357.45*N1861^-1.004)*(L1861/(L1861+'Exhaust Gas Math'!$E$10))</f>
        <v>0.17819999999999947</v>
      </c>
      <c r="Q1861" s="9">
        <f t="shared" si="287"/>
        <v>0</v>
      </c>
      <c r="R1861" s="9">
        <f t="shared" si="288"/>
        <v>101325</v>
      </c>
      <c r="T1861">
        <f t="shared" si="296"/>
        <v>0.23212500000001199</v>
      </c>
      <c r="U1861">
        <f t="shared" si="297"/>
        <v>101325</v>
      </c>
    </row>
    <row r="1862" spans="3:21" x14ac:dyDescent="0.2">
      <c r="C1862" s="1"/>
      <c r="D1862" s="1"/>
      <c r="E1862" s="1">
        <v>0.232250000000012</v>
      </c>
      <c r="F1862" s="10">
        <f t="shared" si="289"/>
        <v>2.6741027458461016E-2</v>
      </c>
      <c r="G1862" s="9">
        <f t="shared" si="290"/>
        <v>19.672477516972382</v>
      </c>
      <c r="H1862" s="9">
        <f t="shared" si="291"/>
        <v>0</v>
      </c>
      <c r="I1862" s="9">
        <f t="shared" si="292"/>
        <v>0</v>
      </c>
      <c r="J1862" s="10">
        <f t="shared" si="293"/>
        <v>3.9769296294121147E-5</v>
      </c>
      <c r="K1862" s="9">
        <f t="shared" si="294"/>
        <v>0</v>
      </c>
      <c r="L1862" s="9">
        <f>K1862*'Exhaust Gas Math'!$C$14</f>
        <v>0</v>
      </c>
      <c r="M1862" s="9">
        <f>(L1862/'Exhaust Gas Math'!$B$14)+('Exhaust Gas Math'!$D$10)</f>
        <v>4.4059320573952224E-4</v>
      </c>
      <c r="N1862">
        <f>('Exhaust Gas Math'!$E$10*((-0.000000001)*N1861^3+(0.000002)*N1861^2-0.0012*N1861+1.3446)*$B$15+L1862*'Exhaust Gas Math'!$D$14*$B$14)/('Exhaust Gas Math'!$E$10*((-0.000000001)*N1861^3+(0.000002)*N1861^2-0.0012*N1861+1.3446)+L1862*'Exhaust Gas Math'!$D$14)</f>
        <v>1100</v>
      </c>
      <c r="O1862">
        <f t="shared" si="295"/>
        <v>101325</v>
      </c>
      <c r="P1862">
        <f>((-0.0000000008)*N1862^3+(0.000003)*N1862^2-0.004*N1862+2.013)*('Exhaust Gas Math'!$E$10/(L1862+'Exhaust Gas Math'!$E$10))+(357.45*N1862^-1.004)*(L1862/(L1862+'Exhaust Gas Math'!$E$10))</f>
        <v>0.17819999999999947</v>
      </c>
      <c r="Q1862" s="9">
        <f t="shared" si="287"/>
        <v>0</v>
      </c>
      <c r="R1862" s="9">
        <f t="shared" si="288"/>
        <v>101325</v>
      </c>
      <c r="T1862">
        <f t="shared" si="296"/>
        <v>0.232250000000012</v>
      </c>
      <c r="U1862">
        <f t="shared" si="297"/>
        <v>101325</v>
      </c>
    </row>
    <row r="1863" spans="3:21" x14ac:dyDescent="0.2">
      <c r="C1863" s="1"/>
      <c r="D1863" s="1"/>
      <c r="E1863" s="1">
        <v>0.23237500000001199</v>
      </c>
      <c r="F1863" s="10">
        <f t="shared" si="289"/>
        <v>2.9212846665665759E-2</v>
      </c>
      <c r="G1863" s="9">
        <f t="shared" si="290"/>
        <v>19.856297809809092</v>
      </c>
      <c r="H1863" s="9">
        <f t="shared" si="291"/>
        <v>0</v>
      </c>
      <c r="I1863" s="9">
        <f t="shared" si="292"/>
        <v>0</v>
      </c>
      <c r="J1863" s="10">
        <f t="shared" si="293"/>
        <v>3.9769296294121147E-5</v>
      </c>
      <c r="K1863" s="9">
        <f t="shared" si="294"/>
        <v>0</v>
      </c>
      <c r="L1863" s="9">
        <f>K1863*'Exhaust Gas Math'!$C$14</f>
        <v>0</v>
      </c>
      <c r="M1863" s="9">
        <f>(L1863/'Exhaust Gas Math'!$B$14)+('Exhaust Gas Math'!$D$10)</f>
        <v>4.4059320573952224E-4</v>
      </c>
      <c r="N1863">
        <f>('Exhaust Gas Math'!$E$10*((-0.000000001)*N1862^3+(0.000002)*N1862^2-0.0012*N1862+1.3446)*$B$15+L1863*'Exhaust Gas Math'!$D$14*$B$14)/('Exhaust Gas Math'!$E$10*((-0.000000001)*N1862^3+(0.000002)*N1862^2-0.0012*N1862+1.3446)+L1863*'Exhaust Gas Math'!$D$14)</f>
        <v>1100</v>
      </c>
      <c r="O1863">
        <f t="shared" si="295"/>
        <v>101325</v>
      </c>
      <c r="P1863">
        <f>((-0.0000000008)*N1863^3+(0.000003)*N1863^2-0.004*N1863+2.013)*('Exhaust Gas Math'!$E$10/(L1863+'Exhaust Gas Math'!$E$10))+(357.45*N1863^-1.004)*(L1863/(L1863+'Exhaust Gas Math'!$E$10))</f>
        <v>0.17819999999999947</v>
      </c>
      <c r="Q1863" s="9">
        <f t="shared" si="287"/>
        <v>0</v>
      </c>
      <c r="R1863" s="9">
        <f t="shared" si="288"/>
        <v>101325</v>
      </c>
      <c r="T1863">
        <f t="shared" si="296"/>
        <v>0.23237500000001199</v>
      </c>
      <c r="U1863">
        <f t="shared" si="297"/>
        <v>101325</v>
      </c>
    </row>
    <row r="1864" spans="3:21" x14ac:dyDescent="0.2">
      <c r="C1864" s="1"/>
      <c r="D1864" s="1"/>
      <c r="E1864" s="1">
        <v>0.232500000000012</v>
      </c>
      <c r="F1864" s="10">
        <f t="shared" si="289"/>
        <v>3.1700000000239079E-2</v>
      </c>
      <c r="G1864" s="9">
        <f t="shared" si="290"/>
        <v>19.917697423759289</v>
      </c>
      <c r="H1864" s="9">
        <f t="shared" si="291"/>
        <v>0</v>
      </c>
      <c r="I1864" s="9">
        <f t="shared" si="292"/>
        <v>0</v>
      </c>
      <c r="J1864" s="10">
        <f t="shared" si="293"/>
        <v>3.9769296294121147E-5</v>
      </c>
      <c r="K1864" s="9">
        <f t="shared" si="294"/>
        <v>0</v>
      </c>
      <c r="L1864" s="9">
        <f>K1864*'Exhaust Gas Math'!$C$14</f>
        <v>0</v>
      </c>
      <c r="M1864" s="9">
        <f>(L1864/'Exhaust Gas Math'!$B$14)+('Exhaust Gas Math'!$D$10)</f>
        <v>4.4059320573952224E-4</v>
      </c>
      <c r="N1864">
        <f>('Exhaust Gas Math'!$E$10*((-0.000000001)*N1863^3+(0.000002)*N1863^2-0.0012*N1863+1.3446)*$B$15+L1864*'Exhaust Gas Math'!$D$14*$B$14)/('Exhaust Gas Math'!$E$10*((-0.000000001)*N1863^3+(0.000002)*N1863^2-0.0012*N1863+1.3446)+L1864*'Exhaust Gas Math'!$D$14)</f>
        <v>1100</v>
      </c>
      <c r="O1864">
        <f t="shared" si="295"/>
        <v>101325</v>
      </c>
      <c r="P1864">
        <f>((-0.0000000008)*N1864^3+(0.000003)*N1864^2-0.004*N1864+2.013)*('Exhaust Gas Math'!$E$10/(L1864+'Exhaust Gas Math'!$E$10))+(357.45*N1864^-1.004)*(L1864/(L1864+'Exhaust Gas Math'!$E$10))</f>
        <v>0.17819999999999947</v>
      </c>
      <c r="Q1864" s="9">
        <f t="shared" si="287"/>
        <v>0</v>
      </c>
      <c r="R1864" s="9">
        <f t="shared" si="288"/>
        <v>101325</v>
      </c>
      <c r="T1864">
        <f t="shared" si="296"/>
        <v>0.232500000000012</v>
      </c>
      <c r="U1864">
        <f t="shared" si="297"/>
        <v>101325</v>
      </c>
    </row>
    <row r="1865" spans="3:21" x14ac:dyDescent="0.2">
      <c r="C1865" s="1"/>
      <c r="D1865" s="1"/>
      <c r="E1865" s="1">
        <v>0.23262500000001199</v>
      </c>
      <c r="F1865" s="10">
        <f t="shared" si="289"/>
        <v>3.4187153334810934E-2</v>
      </c>
      <c r="G1865" s="9">
        <f t="shared" si="290"/>
        <v>19.85629780978552</v>
      </c>
      <c r="H1865" s="9">
        <f t="shared" si="291"/>
        <v>0</v>
      </c>
      <c r="I1865" s="9">
        <f t="shared" si="292"/>
        <v>0</v>
      </c>
      <c r="J1865" s="10">
        <f t="shared" si="293"/>
        <v>3.9769296294121147E-5</v>
      </c>
      <c r="K1865" s="9">
        <f t="shared" si="294"/>
        <v>0</v>
      </c>
      <c r="L1865" s="9">
        <f>K1865*'Exhaust Gas Math'!$C$14</f>
        <v>0</v>
      </c>
      <c r="M1865" s="9">
        <f>(L1865/'Exhaust Gas Math'!$B$14)+('Exhaust Gas Math'!$D$10)</f>
        <v>4.4059320573952224E-4</v>
      </c>
      <c r="N1865">
        <f>('Exhaust Gas Math'!$E$10*((-0.000000001)*N1864^3+(0.000002)*N1864^2-0.0012*N1864+1.3446)*$B$15+L1865*'Exhaust Gas Math'!$D$14*$B$14)/('Exhaust Gas Math'!$E$10*((-0.000000001)*N1864^3+(0.000002)*N1864^2-0.0012*N1864+1.3446)+L1865*'Exhaust Gas Math'!$D$14)</f>
        <v>1100</v>
      </c>
      <c r="O1865">
        <f t="shared" si="295"/>
        <v>101325</v>
      </c>
      <c r="P1865">
        <f>((-0.0000000008)*N1865^3+(0.000003)*N1865^2-0.004*N1865+2.013)*('Exhaust Gas Math'!$E$10/(L1865+'Exhaust Gas Math'!$E$10))+(357.45*N1865^-1.004)*(L1865/(L1865+'Exhaust Gas Math'!$E$10))</f>
        <v>0.17819999999999947</v>
      </c>
      <c r="Q1865" s="9">
        <f t="shared" si="287"/>
        <v>0</v>
      </c>
      <c r="R1865" s="9">
        <f t="shared" si="288"/>
        <v>101325</v>
      </c>
      <c r="T1865">
        <f t="shared" si="296"/>
        <v>0.23262500000001199</v>
      </c>
      <c r="U1865">
        <f t="shared" si="297"/>
        <v>101325</v>
      </c>
    </row>
    <row r="1866" spans="3:21" x14ac:dyDescent="0.2">
      <c r="C1866" s="1"/>
      <c r="D1866" s="1"/>
      <c r="E1866" s="1">
        <v>0.232750000000012</v>
      </c>
      <c r="F1866" s="10">
        <f t="shared" si="289"/>
        <v>3.665897254201126E-2</v>
      </c>
      <c r="G1866" s="9">
        <f t="shared" si="290"/>
        <v>19.67247751692538</v>
      </c>
      <c r="H1866" s="9">
        <f t="shared" si="291"/>
        <v>0</v>
      </c>
      <c r="I1866" s="9">
        <f t="shared" si="292"/>
        <v>0</v>
      </c>
      <c r="J1866" s="10">
        <f t="shared" si="293"/>
        <v>3.9769296294121147E-5</v>
      </c>
      <c r="K1866" s="9">
        <f t="shared" si="294"/>
        <v>0</v>
      </c>
      <c r="L1866" s="9">
        <f>K1866*'Exhaust Gas Math'!$C$14</f>
        <v>0</v>
      </c>
      <c r="M1866" s="9">
        <f>(L1866/'Exhaust Gas Math'!$B$14)+('Exhaust Gas Math'!$D$10)</f>
        <v>4.4059320573952224E-4</v>
      </c>
      <c r="N1866">
        <f>('Exhaust Gas Math'!$E$10*((-0.000000001)*N1865^3+(0.000002)*N1865^2-0.0012*N1865+1.3446)*$B$15+L1866*'Exhaust Gas Math'!$D$14*$B$14)/('Exhaust Gas Math'!$E$10*((-0.000000001)*N1865^3+(0.000002)*N1865^2-0.0012*N1865+1.3446)+L1866*'Exhaust Gas Math'!$D$14)</f>
        <v>1100</v>
      </c>
      <c r="O1866">
        <f t="shared" si="295"/>
        <v>101325</v>
      </c>
      <c r="P1866">
        <f>((-0.0000000008)*N1866^3+(0.000003)*N1866^2-0.004*N1866+2.013)*('Exhaust Gas Math'!$E$10/(L1866+'Exhaust Gas Math'!$E$10))+(357.45*N1866^-1.004)*(L1866/(L1866+'Exhaust Gas Math'!$E$10))</f>
        <v>0.17819999999999947</v>
      </c>
      <c r="Q1866" s="9">
        <f t="shared" si="287"/>
        <v>0</v>
      </c>
      <c r="R1866" s="9">
        <f t="shared" si="288"/>
        <v>101325</v>
      </c>
      <c r="T1866">
        <f t="shared" si="296"/>
        <v>0.232750000000012</v>
      </c>
      <c r="U1866">
        <f t="shared" si="297"/>
        <v>101325</v>
      </c>
    </row>
    <row r="1867" spans="3:21" x14ac:dyDescent="0.2">
      <c r="C1867" s="1"/>
      <c r="D1867" s="1"/>
      <c r="E1867" s="1">
        <v>0.23287500000001199</v>
      </c>
      <c r="F1867" s="10">
        <f t="shared" si="289"/>
        <v>3.9100218034464389E-2</v>
      </c>
      <c r="G1867" s="9">
        <f t="shared" si="290"/>
        <v>19.367369858410804</v>
      </c>
      <c r="H1867" s="9">
        <f t="shared" si="291"/>
        <v>0</v>
      </c>
      <c r="I1867" s="9">
        <f t="shared" si="292"/>
        <v>0</v>
      </c>
      <c r="J1867" s="10">
        <f t="shared" si="293"/>
        <v>3.9769296294121147E-5</v>
      </c>
      <c r="K1867" s="9">
        <f t="shared" si="294"/>
        <v>0</v>
      </c>
      <c r="L1867" s="9">
        <f>K1867*'Exhaust Gas Math'!$C$14</f>
        <v>0</v>
      </c>
      <c r="M1867" s="9">
        <f>(L1867/'Exhaust Gas Math'!$B$14)+('Exhaust Gas Math'!$D$10)</f>
        <v>4.4059320573952224E-4</v>
      </c>
      <c r="N1867">
        <f>('Exhaust Gas Math'!$E$10*((-0.000000001)*N1866^3+(0.000002)*N1866^2-0.0012*N1866+1.3446)*$B$15+L1867*'Exhaust Gas Math'!$D$14*$B$14)/('Exhaust Gas Math'!$E$10*((-0.000000001)*N1866^3+(0.000002)*N1866^2-0.0012*N1866+1.3446)+L1867*'Exhaust Gas Math'!$D$14)</f>
        <v>1100</v>
      </c>
      <c r="O1867">
        <f t="shared" si="295"/>
        <v>101325</v>
      </c>
      <c r="P1867">
        <f>((-0.0000000008)*N1867^3+(0.000003)*N1867^2-0.004*N1867+2.013)*('Exhaust Gas Math'!$E$10/(L1867+'Exhaust Gas Math'!$E$10))+(357.45*N1867^-1.004)*(L1867/(L1867+'Exhaust Gas Math'!$E$10))</f>
        <v>0.17819999999999947</v>
      </c>
      <c r="Q1867" s="9">
        <f t="shared" si="287"/>
        <v>0</v>
      </c>
      <c r="R1867" s="9">
        <f t="shared" si="288"/>
        <v>101325</v>
      </c>
      <c r="T1867">
        <f t="shared" si="296"/>
        <v>0.23287500000001199</v>
      </c>
      <c r="U1867">
        <f t="shared" si="297"/>
        <v>101325</v>
      </c>
    </row>
    <row r="1868" spans="3:21" x14ac:dyDescent="0.2">
      <c r="C1868" s="1"/>
      <c r="D1868" s="1"/>
      <c r="E1868" s="1">
        <v>0.233000000000012</v>
      </c>
      <c r="F1868" s="10">
        <f t="shared" si="289"/>
        <v>4.1495838721912842E-2</v>
      </c>
      <c r="G1868" s="9">
        <f t="shared" si="290"/>
        <v>18.94285592441512</v>
      </c>
      <c r="H1868" s="9">
        <f t="shared" si="291"/>
        <v>0</v>
      </c>
      <c r="I1868" s="9">
        <f t="shared" si="292"/>
        <v>0</v>
      </c>
      <c r="J1868" s="10">
        <f t="shared" si="293"/>
        <v>3.9769296294121147E-5</v>
      </c>
      <c r="K1868" s="9">
        <f t="shared" si="294"/>
        <v>0</v>
      </c>
      <c r="L1868" s="9">
        <f>K1868*'Exhaust Gas Math'!$C$14</f>
        <v>0</v>
      </c>
      <c r="M1868" s="9">
        <f>(L1868/'Exhaust Gas Math'!$B$14)+('Exhaust Gas Math'!$D$10)</f>
        <v>4.4059320573952224E-4</v>
      </c>
      <c r="N1868">
        <f>('Exhaust Gas Math'!$E$10*((-0.000000001)*N1867^3+(0.000002)*N1867^2-0.0012*N1867+1.3446)*$B$15+L1868*'Exhaust Gas Math'!$D$14*$B$14)/('Exhaust Gas Math'!$E$10*((-0.000000001)*N1867^3+(0.000002)*N1867^2-0.0012*N1867+1.3446)+L1868*'Exhaust Gas Math'!$D$14)</f>
        <v>1100</v>
      </c>
      <c r="O1868">
        <f t="shared" si="295"/>
        <v>101325</v>
      </c>
      <c r="P1868">
        <f>((-0.0000000008)*N1868^3+(0.000003)*N1868^2-0.004*N1868+2.013)*('Exhaust Gas Math'!$E$10/(L1868+'Exhaust Gas Math'!$E$10))+(357.45*N1868^-1.004)*(L1868/(L1868+'Exhaust Gas Math'!$E$10))</f>
        <v>0.17819999999999947</v>
      </c>
      <c r="Q1868" s="9">
        <f t="shared" si="287"/>
        <v>0</v>
      </c>
      <c r="R1868" s="9">
        <f t="shared" si="288"/>
        <v>101325</v>
      </c>
      <c r="T1868">
        <f t="shared" si="296"/>
        <v>0.233000000000012</v>
      </c>
      <c r="U1868">
        <f t="shared" si="297"/>
        <v>101325</v>
      </c>
    </row>
    <row r="1869" spans="3:21" x14ac:dyDescent="0.2">
      <c r="C1869" s="1"/>
      <c r="D1869" s="1"/>
      <c r="E1869" s="1">
        <v>0.23312500000001199</v>
      </c>
      <c r="F1869" s="10">
        <f t="shared" si="289"/>
        <v>4.3831064806193774E-2</v>
      </c>
      <c r="G1869" s="9">
        <f t="shared" si="290"/>
        <v>18.401552984506626</v>
      </c>
      <c r="H1869" s="9">
        <f t="shared" si="291"/>
        <v>0</v>
      </c>
      <c r="I1869" s="9">
        <f t="shared" si="292"/>
        <v>0</v>
      </c>
      <c r="J1869" s="10">
        <f t="shared" si="293"/>
        <v>3.9769296294121147E-5</v>
      </c>
      <c r="K1869" s="9">
        <f t="shared" si="294"/>
        <v>0</v>
      </c>
      <c r="L1869" s="9">
        <f>K1869*'Exhaust Gas Math'!$C$14</f>
        <v>0</v>
      </c>
      <c r="M1869" s="9">
        <f>(L1869/'Exhaust Gas Math'!$B$14)+('Exhaust Gas Math'!$D$10)</f>
        <v>4.4059320573952224E-4</v>
      </c>
      <c r="N1869">
        <f>('Exhaust Gas Math'!$E$10*((-0.000000001)*N1868^3+(0.000002)*N1868^2-0.0012*N1868+1.3446)*$B$15+L1869*'Exhaust Gas Math'!$D$14*$B$14)/('Exhaust Gas Math'!$E$10*((-0.000000001)*N1868^3+(0.000002)*N1868^2-0.0012*N1868+1.3446)+L1869*'Exhaust Gas Math'!$D$14)</f>
        <v>1100</v>
      </c>
      <c r="O1869">
        <f t="shared" si="295"/>
        <v>101325</v>
      </c>
      <c r="P1869">
        <f>((-0.0000000008)*N1869^3+(0.000003)*N1869^2-0.004*N1869+2.013)*('Exhaust Gas Math'!$E$10/(L1869+'Exhaust Gas Math'!$E$10))+(357.45*N1869^-1.004)*(L1869/(L1869+'Exhaust Gas Math'!$E$10))</f>
        <v>0.17819999999999947</v>
      </c>
      <c r="Q1869" s="9">
        <f t="shared" si="287"/>
        <v>0</v>
      </c>
      <c r="R1869" s="9">
        <f t="shared" si="288"/>
        <v>101325</v>
      </c>
      <c r="T1869">
        <f t="shared" si="296"/>
        <v>0.23312500000001199</v>
      </c>
      <c r="U1869">
        <f t="shared" si="297"/>
        <v>101325</v>
      </c>
    </row>
    <row r="1870" spans="3:21" x14ac:dyDescent="0.2">
      <c r="C1870" s="1"/>
      <c r="D1870" s="1"/>
      <c r="E1870" s="1">
        <v>0.233250000000012</v>
      </c>
      <c r="F1870" s="10">
        <f t="shared" si="289"/>
        <v>4.6091498841956929E-2</v>
      </c>
      <c r="G1870" s="9">
        <f t="shared" si="290"/>
        <v>17.746798351311085</v>
      </c>
      <c r="H1870" s="9">
        <f t="shared" si="291"/>
        <v>0</v>
      </c>
      <c r="I1870" s="9">
        <f t="shared" si="292"/>
        <v>0</v>
      </c>
      <c r="J1870" s="10">
        <f t="shared" si="293"/>
        <v>3.9769296294121147E-5</v>
      </c>
      <c r="K1870" s="9">
        <f t="shared" si="294"/>
        <v>0</v>
      </c>
      <c r="L1870" s="9">
        <f>K1870*'Exhaust Gas Math'!$C$14</f>
        <v>0</v>
      </c>
      <c r="M1870" s="9">
        <f>(L1870/'Exhaust Gas Math'!$B$14)+('Exhaust Gas Math'!$D$10)</f>
        <v>4.4059320573952224E-4</v>
      </c>
      <c r="N1870">
        <f>('Exhaust Gas Math'!$E$10*((-0.000000001)*N1869^3+(0.000002)*N1869^2-0.0012*N1869+1.3446)*$B$15+L1870*'Exhaust Gas Math'!$D$14*$B$14)/('Exhaust Gas Math'!$E$10*((-0.000000001)*N1869^3+(0.000002)*N1869^2-0.0012*N1869+1.3446)+L1870*'Exhaust Gas Math'!$D$14)</f>
        <v>1100</v>
      </c>
      <c r="O1870">
        <f t="shared" si="295"/>
        <v>101325</v>
      </c>
      <c r="P1870">
        <f>((-0.0000000008)*N1870^3+(0.000003)*N1870^2-0.004*N1870+2.013)*('Exhaust Gas Math'!$E$10/(L1870+'Exhaust Gas Math'!$E$10))+(357.45*N1870^-1.004)*(L1870/(L1870+'Exhaust Gas Math'!$E$10))</f>
        <v>0.17819999999999947</v>
      </c>
      <c r="Q1870" s="9">
        <f t="shared" si="287"/>
        <v>0</v>
      </c>
      <c r="R1870" s="9">
        <f t="shared" si="288"/>
        <v>101325</v>
      </c>
      <c r="T1870">
        <f t="shared" si="296"/>
        <v>0.233250000000012</v>
      </c>
      <c r="U1870">
        <f t="shared" si="297"/>
        <v>101325</v>
      </c>
    </row>
    <row r="1871" spans="3:21" x14ac:dyDescent="0.2">
      <c r="C1871" s="1"/>
      <c r="D1871" s="1"/>
      <c r="E1871" s="1">
        <v>0.23337500000001199</v>
      </c>
      <c r="F1871" s="10">
        <f t="shared" si="289"/>
        <v>4.8263204501698839E-2</v>
      </c>
      <c r="G1871" s="9">
        <f t="shared" si="290"/>
        <v>16.982628804870938</v>
      </c>
      <c r="H1871" s="9">
        <f t="shared" si="291"/>
        <v>0</v>
      </c>
      <c r="I1871" s="9">
        <f t="shared" si="292"/>
        <v>0</v>
      </c>
      <c r="J1871" s="10">
        <f t="shared" si="293"/>
        <v>3.9769296294121147E-5</v>
      </c>
      <c r="K1871" s="9">
        <f t="shared" si="294"/>
        <v>0</v>
      </c>
      <c r="L1871" s="9">
        <f>K1871*'Exhaust Gas Math'!$C$14</f>
        <v>0</v>
      </c>
      <c r="M1871" s="9">
        <f>(L1871/'Exhaust Gas Math'!$B$14)+('Exhaust Gas Math'!$D$10)</f>
        <v>4.4059320573952224E-4</v>
      </c>
      <c r="N1871">
        <f>('Exhaust Gas Math'!$E$10*((-0.000000001)*N1870^3+(0.000002)*N1870^2-0.0012*N1870+1.3446)*$B$15+L1871*'Exhaust Gas Math'!$D$14*$B$14)/('Exhaust Gas Math'!$E$10*((-0.000000001)*N1870^3+(0.000002)*N1870^2-0.0012*N1870+1.3446)+L1871*'Exhaust Gas Math'!$D$14)</f>
        <v>1100</v>
      </c>
      <c r="O1871">
        <f t="shared" si="295"/>
        <v>101325</v>
      </c>
      <c r="P1871">
        <f>((-0.0000000008)*N1871^3+(0.000003)*N1871^2-0.004*N1871+2.013)*('Exhaust Gas Math'!$E$10/(L1871+'Exhaust Gas Math'!$E$10))+(357.45*N1871^-1.004)*(L1871/(L1871+'Exhaust Gas Math'!$E$10))</f>
        <v>0.17819999999999947</v>
      </c>
      <c r="Q1871" s="9">
        <f t="shared" si="287"/>
        <v>0</v>
      </c>
      <c r="R1871" s="9">
        <f t="shared" si="288"/>
        <v>101325</v>
      </c>
      <c r="T1871">
        <f t="shared" si="296"/>
        <v>0.23337500000001199</v>
      </c>
      <c r="U1871">
        <f t="shared" si="297"/>
        <v>101325</v>
      </c>
    </row>
    <row r="1872" spans="3:21" x14ac:dyDescent="0.2">
      <c r="C1872" s="1"/>
      <c r="D1872" s="1"/>
      <c r="E1872" s="1">
        <v>0.233500000000012</v>
      </c>
      <c r="F1872" s="10">
        <f t="shared" si="289"/>
        <v>5.0332792497864903E-2</v>
      </c>
      <c r="G1872" s="9">
        <f t="shared" si="290"/>
        <v>16.113755704551036</v>
      </c>
      <c r="H1872" s="9">
        <f t="shared" si="291"/>
        <v>0</v>
      </c>
      <c r="I1872" s="9">
        <f t="shared" si="292"/>
        <v>0</v>
      </c>
      <c r="J1872" s="10">
        <f t="shared" si="293"/>
        <v>3.9769296294121147E-5</v>
      </c>
      <c r="K1872" s="9">
        <f t="shared" si="294"/>
        <v>0</v>
      </c>
      <c r="L1872" s="9">
        <f>K1872*'Exhaust Gas Math'!$C$14</f>
        <v>0</v>
      </c>
      <c r="M1872" s="9">
        <f>(L1872/'Exhaust Gas Math'!$B$14)+('Exhaust Gas Math'!$D$10)</f>
        <v>4.4059320573952224E-4</v>
      </c>
      <c r="N1872">
        <f>('Exhaust Gas Math'!$E$10*((-0.000000001)*N1871^3+(0.000002)*N1871^2-0.0012*N1871+1.3446)*$B$15+L1872*'Exhaust Gas Math'!$D$14*$B$14)/('Exhaust Gas Math'!$E$10*((-0.000000001)*N1871^3+(0.000002)*N1871^2-0.0012*N1871+1.3446)+L1872*'Exhaust Gas Math'!$D$14)</f>
        <v>1100</v>
      </c>
      <c r="O1872">
        <f t="shared" si="295"/>
        <v>101325</v>
      </c>
      <c r="P1872">
        <f>((-0.0000000008)*N1872^3+(0.000003)*N1872^2-0.004*N1872+2.013)*('Exhaust Gas Math'!$E$10/(L1872+'Exhaust Gas Math'!$E$10))+(357.45*N1872^-1.004)*(L1872/(L1872+'Exhaust Gas Math'!$E$10))</f>
        <v>0.17819999999999947</v>
      </c>
      <c r="Q1872" s="9">
        <f t="shared" si="287"/>
        <v>0</v>
      </c>
      <c r="R1872" s="9">
        <f t="shared" si="288"/>
        <v>101325</v>
      </c>
      <c r="T1872">
        <f t="shared" si="296"/>
        <v>0.233500000000012</v>
      </c>
      <c r="U1872">
        <f t="shared" si="297"/>
        <v>101325</v>
      </c>
    </row>
    <row r="1873" spans="3:21" x14ac:dyDescent="0.2">
      <c r="C1873" s="1"/>
      <c r="D1873" s="1"/>
      <c r="E1873" s="1">
        <v>0.23362500000001199</v>
      </c>
      <c r="F1873" s="10">
        <f t="shared" si="289"/>
        <v>5.2287503132248628E-2</v>
      </c>
      <c r="G1873" s="9">
        <f t="shared" si="290"/>
        <v>15.145535941945365</v>
      </c>
      <c r="H1873" s="9">
        <f t="shared" si="291"/>
        <v>0</v>
      </c>
      <c r="I1873" s="9">
        <f t="shared" si="292"/>
        <v>0</v>
      </c>
      <c r="J1873" s="10">
        <f t="shared" si="293"/>
        <v>3.9769296294121147E-5</v>
      </c>
      <c r="K1873" s="9">
        <f t="shared" si="294"/>
        <v>0</v>
      </c>
      <c r="L1873" s="9">
        <f>K1873*'Exhaust Gas Math'!$C$14</f>
        <v>0</v>
      </c>
      <c r="M1873" s="9">
        <f>(L1873/'Exhaust Gas Math'!$B$14)+('Exhaust Gas Math'!$D$10)</f>
        <v>4.4059320573952224E-4</v>
      </c>
      <c r="N1873">
        <f>('Exhaust Gas Math'!$E$10*((-0.000000001)*N1872^3+(0.000002)*N1872^2-0.0012*N1872+1.3446)*$B$15+L1873*'Exhaust Gas Math'!$D$14*$B$14)/('Exhaust Gas Math'!$E$10*((-0.000000001)*N1872^3+(0.000002)*N1872^2-0.0012*N1872+1.3446)+L1873*'Exhaust Gas Math'!$D$14)</f>
        <v>1100</v>
      </c>
      <c r="O1873">
        <f t="shared" si="295"/>
        <v>101325</v>
      </c>
      <c r="P1873">
        <f>((-0.0000000008)*N1873^3+(0.000003)*N1873^2-0.004*N1873+2.013)*('Exhaust Gas Math'!$E$10/(L1873+'Exhaust Gas Math'!$E$10))+(357.45*N1873^-1.004)*(L1873/(L1873+'Exhaust Gas Math'!$E$10))</f>
        <v>0.17819999999999947</v>
      </c>
      <c r="Q1873" s="9">
        <f t="shared" si="287"/>
        <v>0</v>
      </c>
      <c r="R1873" s="9">
        <f t="shared" si="288"/>
        <v>101325</v>
      </c>
      <c r="T1873">
        <f t="shared" si="296"/>
        <v>0.23362500000001199</v>
      </c>
      <c r="U1873">
        <f t="shared" si="297"/>
        <v>101325</v>
      </c>
    </row>
    <row r="1874" spans="3:21" x14ac:dyDescent="0.2">
      <c r="C1874" s="1"/>
      <c r="D1874" s="1"/>
      <c r="E1874" s="1">
        <v>0.233750000000012</v>
      </c>
      <c r="F1874" s="10">
        <f t="shared" si="289"/>
        <v>5.4115284963782553E-2</v>
      </c>
      <c r="G1874" s="9">
        <f t="shared" si="290"/>
        <v>14.083938913855837</v>
      </c>
      <c r="H1874" s="9">
        <f t="shared" si="291"/>
        <v>0</v>
      </c>
      <c r="I1874" s="9">
        <f t="shared" si="292"/>
        <v>0</v>
      </c>
      <c r="J1874" s="10">
        <f t="shared" si="293"/>
        <v>3.9769296294121147E-5</v>
      </c>
      <c r="K1874" s="9">
        <f t="shared" si="294"/>
        <v>0</v>
      </c>
      <c r="L1874" s="9">
        <f>K1874*'Exhaust Gas Math'!$C$14</f>
        <v>0</v>
      </c>
      <c r="M1874" s="9">
        <f>(L1874/'Exhaust Gas Math'!$B$14)+('Exhaust Gas Math'!$D$10)</f>
        <v>4.4059320573952224E-4</v>
      </c>
      <c r="N1874">
        <f>('Exhaust Gas Math'!$E$10*((-0.000000001)*N1873^3+(0.000002)*N1873^2-0.0012*N1873+1.3446)*$B$15+L1874*'Exhaust Gas Math'!$D$14*$B$14)/('Exhaust Gas Math'!$E$10*((-0.000000001)*N1873^3+(0.000002)*N1873^2-0.0012*N1873+1.3446)+L1874*'Exhaust Gas Math'!$D$14)</f>
        <v>1100</v>
      </c>
      <c r="O1874">
        <f t="shared" si="295"/>
        <v>101325</v>
      </c>
      <c r="P1874">
        <f>((-0.0000000008)*N1874^3+(0.000003)*N1874^2-0.004*N1874+2.013)*('Exhaust Gas Math'!$E$10/(L1874+'Exhaust Gas Math'!$E$10))+(357.45*N1874^-1.004)*(L1874/(L1874+'Exhaust Gas Math'!$E$10))</f>
        <v>0.17819999999999947</v>
      </c>
      <c r="Q1874" s="9">
        <f t="shared" si="287"/>
        <v>0</v>
      </c>
      <c r="R1874" s="9">
        <f t="shared" si="288"/>
        <v>101325</v>
      </c>
      <c r="T1874">
        <f t="shared" si="296"/>
        <v>0.233750000000012</v>
      </c>
      <c r="U1874">
        <f t="shared" si="297"/>
        <v>101325</v>
      </c>
    </row>
    <row r="1875" spans="3:21" x14ac:dyDescent="0.2">
      <c r="C1875" s="1"/>
      <c r="D1875" s="1"/>
      <c r="E1875" s="1">
        <v>0.23387500000001299</v>
      </c>
      <c r="F1875" s="10">
        <f t="shared" si="289"/>
        <v>5.5804869109689001E-2</v>
      </c>
      <c r="G1875" s="9">
        <f t="shared" si="290"/>
        <v>12.935509718967987</v>
      </c>
      <c r="H1875" s="9">
        <f t="shared" si="291"/>
        <v>0</v>
      </c>
      <c r="I1875" s="9">
        <f t="shared" si="292"/>
        <v>0</v>
      </c>
      <c r="J1875" s="10">
        <f t="shared" si="293"/>
        <v>3.9769296294121147E-5</v>
      </c>
      <c r="K1875" s="9">
        <f t="shared" si="294"/>
        <v>0</v>
      </c>
      <c r="L1875" s="9">
        <f>K1875*'Exhaust Gas Math'!$C$14</f>
        <v>0</v>
      </c>
      <c r="M1875" s="9">
        <f>(L1875/'Exhaust Gas Math'!$B$14)+('Exhaust Gas Math'!$D$10)</f>
        <v>4.4059320573952224E-4</v>
      </c>
      <c r="N1875">
        <f>('Exhaust Gas Math'!$E$10*((-0.000000001)*N1874^3+(0.000002)*N1874^2-0.0012*N1874+1.3446)*$B$15+L1875*'Exhaust Gas Math'!$D$14*$B$14)/('Exhaust Gas Math'!$E$10*((-0.000000001)*N1874^3+(0.000002)*N1874^2-0.0012*N1874+1.3446)+L1875*'Exhaust Gas Math'!$D$14)</f>
        <v>1100</v>
      </c>
      <c r="O1875">
        <f t="shared" si="295"/>
        <v>101325</v>
      </c>
      <c r="P1875">
        <f>((-0.0000000008)*N1875^3+(0.000003)*N1875^2-0.004*N1875+2.013)*('Exhaust Gas Math'!$E$10/(L1875+'Exhaust Gas Math'!$E$10))+(357.45*N1875^-1.004)*(L1875/(L1875+'Exhaust Gas Math'!$E$10))</f>
        <v>0.17819999999999947</v>
      </c>
      <c r="Q1875" s="9">
        <f t="shared" si="287"/>
        <v>0</v>
      </c>
      <c r="R1875" s="9">
        <f t="shared" si="288"/>
        <v>101325</v>
      </c>
      <c r="T1875">
        <f t="shared" si="296"/>
        <v>0.23387500000001299</v>
      </c>
      <c r="U1875">
        <f t="shared" si="297"/>
        <v>101325</v>
      </c>
    </row>
    <row r="1876" spans="3:21" x14ac:dyDescent="0.2">
      <c r="C1876" s="1"/>
      <c r="D1876" s="1"/>
      <c r="E1876" s="1">
        <v>0.234000000000013</v>
      </c>
      <c r="F1876" s="10">
        <f t="shared" si="289"/>
        <v>5.734583872183785E-2</v>
      </c>
      <c r="G1876" s="9">
        <f t="shared" si="290"/>
        <v>11.707328805178033</v>
      </c>
      <c r="H1876" s="9">
        <f t="shared" si="291"/>
        <v>0</v>
      </c>
      <c r="I1876" s="9">
        <f t="shared" si="292"/>
        <v>0</v>
      </c>
      <c r="J1876" s="10">
        <f t="shared" si="293"/>
        <v>3.9769296294121147E-5</v>
      </c>
      <c r="K1876" s="9">
        <f t="shared" si="294"/>
        <v>0</v>
      </c>
      <c r="L1876" s="9">
        <f>K1876*'Exhaust Gas Math'!$C$14</f>
        <v>0</v>
      </c>
      <c r="M1876" s="9">
        <f>(L1876/'Exhaust Gas Math'!$B$14)+('Exhaust Gas Math'!$D$10)</f>
        <v>4.4059320573952224E-4</v>
      </c>
      <c r="N1876">
        <f>('Exhaust Gas Math'!$E$10*((-0.000000001)*N1875^3+(0.000002)*N1875^2-0.0012*N1875+1.3446)*$B$15+L1876*'Exhaust Gas Math'!$D$14*$B$14)/('Exhaust Gas Math'!$E$10*((-0.000000001)*N1875^3+(0.000002)*N1875^2-0.0012*N1875+1.3446)+L1876*'Exhaust Gas Math'!$D$14)</f>
        <v>1100</v>
      </c>
      <c r="O1876">
        <f t="shared" si="295"/>
        <v>101325</v>
      </c>
      <c r="P1876">
        <f>((-0.0000000008)*N1876^3+(0.000003)*N1876^2-0.004*N1876+2.013)*('Exhaust Gas Math'!$E$10/(L1876+'Exhaust Gas Math'!$E$10))+(357.45*N1876^-1.004)*(L1876/(L1876+'Exhaust Gas Math'!$E$10))</f>
        <v>0.17819999999999947</v>
      </c>
      <c r="Q1876" s="9">
        <f t="shared" si="287"/>
        <v>0</v>
      </c>
      <c r="R1876" s="9">
        <f t="shared" si="288"/>
        <v>101325</v>
      </c>
      <c r="T1876">
        <f t="shared" si="296"/>
        <v>0.234000000000013</v>
      </c>
      <c r="U1876">
        <f t="shared" si="297"/>
        <v>101325</v>
      </c>
    </row>
    <row r="1877" spans="3:21" x14ac:dyDescent="0.2">
      <c r="C1877" s="1"/>
      <c r="D1877" s="1"/>
      <c r="E1877" s="1">
        <v>0.23412500000001299</v>
      </c>
      <c r="F1877" s="10">
        <f t="shared" si="289"/>
        <v>5.8728693210159798E-2</v>
      </c>
      <c r="G1877" s="9">
        <f t="shared" si="290"/>
        <v>10.406968316222283</v>
      </c>
      <c r="H1877" s="9">
        <f t="shared" si="291"/>
        <v>0</v>
      </c>
      <c r="I1877" s="9">
        <f t="shared" si="292"/>
        <v>0</v>
      </c>
      <c r="J1877" s="10">
        <f t="shared" si="293"/>
        <v>3.9769296294121147E-5</v>
      </c>
      <c r="K1877" s="9">
        <f t="shared" si="294"/>
        <v>0</v>
      </c>
      <c r="L1877" s="9">
        <f>K1877*'Exhaust Gas Math'!$C$14</f>
        <v>0</v>
      </c>
      <c r="M1877" s="9">
        <f>(L1877/'Exhaust Gas Math'!$B$14)+('Exhaust Gas Math'!$D$10)</f>
        <v>4.4059320573952224E-4</v>
      </c>
      <c r="N1877">
        <f>('Exhaust Gas Math'!$E$10*((-0.000000001)*N1876^3+(0.000002)*N1876^2-0.0012*N1876+1.3446)*$B$15+L1877*'Exhaust Gas Math'!$D$14*$B$14)/('Exhaust Gas Math'!$E$10*((-0.000000001)*N1876^3+(0.000002)*N1876^2-0.0012*N1876+1.3446)+L1877*'Exhaust Gas Math'!$D$14)</f>
        <v>1100</v>
      </c>
      <c r="O1877">
        <f t="shared" si="295"/>
        <v>101325</v>
      </c>
      <c r="P1877">
        <f>((-0.0000000008)*N1877^3+(0.000003)*N1877^2-0.004*N1877+2.013)*('Exhaust Gas Math'!$E$10/(L1877+'Exhaust Gas Math'!$E$10))+(357.45*N1877^-1.004)*(L1877/(L1877+'Exhaust Gas Math'!$E$10))</f>
        <v>0.17819999999999947</v>
      </c>
      <c r="Q1877" s="9">
        <f t="shared" si="287"/>
        <v>0</v>
      </c>
      <c r="R1877" s="9">
        <f t="shared" si="288"/>
        <v>101325</v>
      </c>
      <c r="T1877">
        <f t="shared" si="296"/>
        <v>0.23412500000001299</v>
      </c>
      <c r="U1877">
        <f t="shared" si="297"/>
        <v>101325</v>
      </c>
    </row>
    <row r="1878" spans="3:21" x14ac:dyDescent="0.2">
      <c r="C1878" s="1"/>
      <c r="D1878" s="1"/>
      <c r="E1878" s="1">
        <v>0.234250000000013</v>
      </c>
      <c r="F1878" s="10">
        <f t="shared" si="289"/>
        <v>5.9944906816888993E-2</v>
      </c>
      <c r="G1878" s="9">
        <f t="shared" si="290"/>
        <v>9.0424454069283833</v>
      </c>
      <c r="H1878" s="9">
        <f t="shared" si="291"/>
        <v>0</v>
      </c>
      <c r="I1878" s="9">
        <f t="shared" si="292"/>
        <v>0</v>
      </c>
      <c r="J1878" s="10">
        <f t="shared" si="293"/>
        <v>3.9769296294121147E-5</v>
      </c>
      <c r="K1878" s="9">
        <f t="shared" si="294"/>
        <v>0</v>
      </c>
      <c r="L1878" s="9">
        <f>K1878*'Exhaust Gas Math'!$C$14</f>
        <v>0</v>
      </c>
      <c r="M1878" s="9">
        <f>(L1878/'Exhaust Gas Math'!$B$14)+('Exhaust Gas Math'!$D$10)</f>
        <v>4.4059320573952224E-4</v>
      </c>
      <c r="N1878">
        <f>('Exhaust Gas Math'!$E$10*((-0.000000001)*N1877^3+(0.000002)*N1877^2-0.0012*N1877+1.3446)*$B$15+L1878*'Exhaust Gas Math'!$D$14*$B$14)/('Exhaust Gas Math'!$E$10*((-0.000000001)*N1877^3+(0.000002)*N1877^2-0.0012*N1877+1.3446)+L1878*'Exhaust Gas Math'!$D$14)</f>
        <v>1100</v>
      </c>
      <c r="O1878">
        <f t="shared" si="295"/>
        <v>101325</v>
      </c>
      <c r="P1878">
        <f>((-0.0000000008)*N1878^3+(0.000003)*N1878^2-0.004*N1878+2.013)*('Exhaust Gas Math'!$E$10/(L1878+'Exhaust Gas Math'!$E$10))+(357.45*N1878^-1.004)*(L1878/(L1878+'Exhaust Gas Math'!$E$10))</f>
        <v>0.17819999999999947</v>
      </c>
      <c r="Q1878" s="9">
        <f t="shared" si="287"/>
        <v>0</v>
      </c>
      <c r="R1878" s="9">
        <f t="shared" si="288"/>
        <v>101325</v>
      </c>
      <c r="T1878">
        <f t="shared" si="296"/>
        <v>0.234250000000013</v>
      </c>
      <c r="U1878">
        <f t="shared" si="297"/>
        <v>101325</v>
      </c>
    </row>
    <row r="1879" spans="3:21" x14ac:dyDescent="0.2">
      <c r="C1879" s="1"/>
      <c r="D1879" s="1"/>
      <c r="E1879" s="1">
        <v>0.23437500000001299</v>
      </c>
      <c r="F1879" s="10">
        <f t="shared" si="289"/>
        <v>6.098698118070664E-2</v>
      </c>
      <c r="G1879" s="9">
        <f t="shared" si="290"/>
        <v>7.6221728147835552</v>
      </c>
      <c r="H1879" s="9">
        <f t="shared" si="291"/>
        <v>0</v>
      </c>
      <c r="I1879" s="9">
        <f t="shared" si="292"/>
        <v>0</v>
      </c>
      <c r="J1879" s="10">
        <f t="shared" si="293"/>
        <v>3.9769296294121147E-5</v>
      </c>
      <c r="K1879" s="9">
        <f t="shared" si="294"/>
        <v>0</v>
      </c>
      <c r="L1879" s="9">
        <f>K1879*'Exhaust Gas Math'!$C$14</f>
        <v>0</v>
      </c>
      <c r="M1879" s="9">
        <f>(L1879/'Exhaust Gas Math'!$B$14)+('Exhaust Gas Math'!$D$10)</f>
        <v>4.4059320573952224E-4</v>
      </c>
      <c r="N1879">
        <f>('Exhaust Gas Math'!$E$10*((-0.000000001)*N1878^3+(0.000002)*N1878^2-0.0012*N1878+1.3446)*$B$15+L1879*'Exhaust Gas Math'!$D$14*$B$14)/('Exhaust Gas Math'!$E$10*((-0.000000001)*N1878^3+(0.000002)*N1878^2-0.0012*N1878+1.3446)+L1879*'Exhaust Gas Math'!$D$14)</f>
        <v>1100</v>
      </c>
      <c r="O1879">
        <f t="shared" si="295"/>
        <v>101325</v>
      </c>
      <c r="P1879">
        <f>((-0.0000000008)*N1879^3+(0.000003)*N1879^2-0.004*N1879+2.013)*('Exhaust Gas Math'!$E$10/(L1879+'Exhaust Gas Math'!$E$10))+(357.45*N1879^-1.004)*(L1879/(L1879+'Exhaust Gas Math'!$E$10))</f>
        <v>0.17819999999999947</v>
      </c>
      <c r="Q1879" s="9">
        <f t="shared" si="287"/>
        <v>0</v>
      </c>
      <c r="R1879" s="9">
        <f t="shared" si="288"/>
        <v>101325</v>
      </c>
      <c r="T1879">
        <f t="shared" si="296"/>
        <v>0.23437500000001299</v>
      </c>
      <c r="U1879">
        <f t="shared" si="297"/>
        <v>101325</v>
      </c>
    </row>
    <row r="1880" spans="3:21" x14ac:dyDescent="0.2">
      <c r="C1880" s="1"/>
      <c r="D1880" s="1"/>
      <c r="E1880" s="1">
        <v>0.234500000000013</v>
      </c>
      <c r="F1880" s="10">
        <f t="shared" si="289"/>
        <v>6.1848491566636438E-2</v>
      </c>
      <c r="G1880" s="9">
        <f t="shared" si="290"/>
        <v>6.1549069926048832</v>
      </c>
      <c r="H1880" s="9">
        <f t="shared" si="291"/>
        <v>0</v>
      </c>
      <c r="I1880" s="9">
        <f t="shared" si="292"/>
        <v>0</v>
      </c>
      <c r="J1880" s="10">
        <f t="shared" si="293"/>
        <v>3.9769296294121147E-5</v>
      </c>
      <c r="K1880" s="9">
        <f t="shared" si="294"/>
        <v>0</v>
      </c>
      <c r="L1880" s="9">
        <f>K1880*'Exhaust Gas Math'!$C$14</f>
        <v>0</v>
      </c>
      <c r="M1880" s="9">
        <f>(L1880/'Exhaust Gas Math'!$B$14)+('Exhaust Gas Math'!$D$10)</f>
        <v>4.4059320573952224E-4</v>
      </c>
      <c r="N1880">
        <f>('Exhaust Gas Math'!$E$10*((-0.000000001)*N1879^3+(0.000002)*N1879^2-0.0012*N1879+1.3446)*$B$15+L1880*'Exhaust Gas Math'!$D$14*$B$14)/('Exhaust Gas Math'!$E$10*((-0.000000001)*N1879^3+(0.000002)*N1879^2-0.0012*N1879+1.3446)+L1880*'Exhaust Gas Math'!$D$14)</f>
        <v>1100</v>
      </c>
      <c r="O1880">
        <f t="shared" si="295"/>
        <v>101325</v>
      </c>
      <c r="P1880">
        <f>((-0.0000000008)*N1880^3+(0.000003)*N1880^2-0.004*N1880+2.013)*('Exhaust Gas Math'!$E$10/(L1880+'Exhaust Gas Math'!$E$10))+(357.45*N1880^-1.004)*(L1880/(L1880+'Exhaust Gas Math'!$E$10))</f>
        <v>0.17819999999999947</v>
      </c>
      <c r="Q1880" s="9">
        <f t="shared" si="287"/>
        <v>0</v>
      </c>
      <c r="R1880" s="9">
        <f t="shared" si="288"/>
        <v>101325</v>
      </c>
      <c r="T1880">
        <f t="shared" si="296"/>
        <v>0.234500000000013</v>
      </c>
      <c r="U1880">
        <f t="shared" si="297"/>
        <v>101325</v>
      </c>
    </row>
    <row r="1881" spans="3:21" x14ac:dyDescent="0.2">
      <c r="C1881" s="1"/>
      <c r="D1881" s="1"/>
      <c r="E1881" s="1">
        <v>0.23462500000001299</v>
      </c>
      <c r="F1881" s="10">
        <f t="shared" si="289"/>
        <v>6.2524126476666816E-2</v>
      </c>
      <c r="G1881" s="9">
        <f t="shared" si="290"/>
        <v>4.6496941221030612</v>
      </c>
      <c r="H1881" s="9">
        <f t="shared" si="291"/>
        <v>0</v>
      </c>
      <c r="I1881" s="9">
        <f t="shared" si="292"/>
        <v>0</v>
      </c>
      <c r="J1881" s="10">
        <f t="shared" si="293"/>
        <v>3.9769296294121147E-5</v>
      </c>
      <c r="K1881" s="9">
        <f t="shared" si="294"/>
        <v>0</v>
      </c>
      <c r="L1881" s="9">
        <f>K1881*'Exhaust Gas Math'!$C$14</f>
        <v>0</v>
      </c>
      <c r="M1881" s="9">
        <f>(L1881/'Exhaust Gas Math'!$B$14)+('Exhaust Gas Math'!$D$10)</f>
        <v>4.4059320573952224E-4</v>
      </c>
      <c r="N1881">
        <f>('Exhaust Gas Math'!$E$10*((-0.000000001)*N1880^3+(0.000002)*N1880^2-0.0012*N1880+1.3446)*$B$15+L1881*'Exhaust Gas Math'!$D$14*$B$14)/('Exhaust Gas Math'!$E$10*((-0.000000001)*N1880^3+(0.000002)*N1880^2-0.0012*N1880+1.3446)+L1881*'Exhaust Gas Math'!$D$14)</f>
        <v>1100</v>
      </c>
      <c r="O1881">
        <f t="shared" si="295"/>
        <v>101325</v>
      </c>
      <c r="P1881">
        <f>((-0.0000000008)*N1881^3+(0.000003)*N1881^2-0.004*N1881+2.013)*('Exhaust Gas Math'!$E$10/(L1881+'Exhaust Gas Math'!$E$10))+(357.45*N1881^-1.004)*(L1881/(L1881+'Exhaust Gas Math'!$E$10))</f>
        <v>0.17819999999999947</v>
      </c>
      <c r="Q1881" s="9">
        <f t="shared" si="287"/>
        <v>0</v>
      </c>
      <c r="R1881" s="9">
        <f t="shared" si="288"/>
        <v>101325</v>
      </c>
      <c r="T1881">
        <f t="shared" si="296"/>
        <v>0.23462500000001299</v>
      </c>
      <c r="U1881">
        <f t="shared" si="297"/>
        <v>101325</v>
      </c>
    </row>
    <row r="1882" spans="3:21" x14ac:dyDescent="0.2">
      <c r="C1882" s="1"/>
      <c r="D1882" s="1"/>
      <c r="E1882" s="1">
        <v>0.234750000000013</v>
      </c>
      <c r="F1882" s="10">
        <f t="shared" si="289"/>
        <v>6.300972039690636E-2</v>
      </c>
      <c r="G1882" s="9">
        <f t="shared" si="290"/>
        <v>3.115814341158281</v>
      </c>
      <c r="H1882" s="9">
        <f t="shared" si="291"/>
        <v>0</v>
      </c>
      <c r="I1882" s="9">
        <f t="shared" si="292"/>
        <v>0</v>
      </c>
      <c r="J1882" s="10">
        <f t="shared" si="293"/>
        <v>3.9769296294121147E-5</v>
      </c>
      <c r="K1882" s="9">
        <f t="shared" si="294"/>
        <v>0</v>
      </c>
      <c r="L1882" s="9">
        <f>K1882*'Exhaust Gas Math'!$C$14</f>
        <v>0</v>
      </c>
      <c r="M1882" s="9">
        <f>(L1882/'Exhaust Gas Math'!$B$14)+('Exhaust Gas Math'!$D$10)</f>
        <v>4.4059320573952224E-4</v>
      </c>
      <c r="N1882">
        <f>('Exhaust Gas Math'!$E$10*((-0.000000001)*N1881^3+(0.000002)*N1881^2-0.0012*N1881+1.3446)*$B$15+L1882*'Exhaust Gas Math'!$D$14*$B$14)/('Exhaust Gas Math'!$E$10*((-0.000000001)*N1881^3+(0.000002)*N1881^2-0.0012*N1881+1.3446)+L1882*'Exhaust Gas Math'!$D$14)</f>
        <v>1100</v>
      </c>
      <c r="O1882">
        <f t="shared" si="295"/>
        <v>101325</v>
      </c>
      <c r="P1882">
        <f>((-0.0000000008)*N1882^3+(0.000003)*N1882^2-0.004*N1882+2.013)*('Exhaust Gas Math'!$E$10/(L1882+'Exhaust Gas Math'!$E$10))+(357.45*N1882^-1.004)*(L1882/(L1882+'Exhaust Gas Math'!$E$10))</f>
        <v>0.17819999999999947</v>
      </c>
      <c r="Q1882" s="9">
        <f t="shared" si="287"/>
        <v>0</v>
      </c>
      <c r="R1882" s="9">
        <f t="shared" si="288"/>
        <v>101325</v>
      </c>
      <c r="T1882">
        <f t="shared" si="296"/>
        <v>0.234750000000013</v>
      </c>
      <c r="U1882">
        <f t="shared" si="297"/>
        <v>101325</v>
      </c>
    </row>
    <row r="1883" spans="3:21" x14ac:dyDescent="0.2">
      <c r="C1883" s="1"/>
      <c r="D1883" s="1"/>
      <c r="E1883" s="1">
        <v>0.23487500000001299</v>
      </c>
      <c r="F1883" s="10">
        <f t="shared" si="289"/>
        <v>6.3302279479360457E-2</v>
      </c>
      <c r="G1883" s="9">
        <f t="shared" si="290"/>
        <v>1.5627245286868534</v>
      </c>
      <c r="H1883" s="9">
        <f t="shared" si="291"/>
        <v>0</v>
      </c>
      <c r="I1883" s="9">
        <f t="shared" si="292"/>
        <v>0</v>
      </c>
      <c r="J1883" s="10">
        <f t="shared" si="293"/>
        <v>3.9769296294121147E-5</v>
      </c>
      <c r="K1883" s="9">
        <f t="shared" si="294"/>
        <v>0</v>
      </c>
      <c r="L1883" s="9">
        <f>K1883*'Exhaust Gas Math'!$C$14</f>
        <v>0</v>
      </c>
      <c r="M1883" s="9">
        <f>(L1883/'Exhaust Gas Math'!$B$14)+('Exhaust Gas Math'!$D$10)</f>
        <v>4.4059320573952224E-4</v>
      </c>
      <c r="N1883">
        <f>('Exhaust Gas Math'!$E$10*((-0.000000001)*N1882^3+(0.000002)*N1882^2-0.0012*N1882+1.3446)*$B$15+L1883*'Exhaust Gas Math'!$D$14*$B$14)/('Exhaust Gas Math'!$E$10*((-0.000000001)*N1882^3+(0.000002)*N1882^2-0.0012*N1882+1.3446)+L1883*'Exhaust Gas Math'!$D$14)</f>
        <v>1100</v>
      </c>
      <c r="O1883">
        <f t="shared" si="295"/>
        <v>101325</v>
      </c>
      <c r="P1883">
        <f>((-0.0000000008)*N1883^3+(0.000003)*N1883^2-0.004*N1883+2.013)*('Exhaust Gas Math'!$E$10/(L1883+'Exhaust Gas Math'!$E$10))+(357.45*N1883^-1.004)*(L1883/(L1883+'Exhaust Gas Math'!$E$10))</f>
        <v>0.17819999999999947</v>
      </c>
      <c r="Q1883" s="9">
        <f t="shared" si="287"/>
        <v>0</v>
      </c>
      <c r="R1883" s="9">
        <f t="shared" si="288"/>
        <v>101325</v>
      </c>
      <c r="T1883">
        <f t="shared" si="296"/>
        <v>0.23487500000001299</v>
      </c>
      <c r="U1883">
        <f t="shared" si="297"/>
        <v>101325</v>
      </c>
    </row>
    <row r="1884" spans="3:21" x14ac:dyDescent="0.2">
      <c r="C1884" s="1"/>
      <c r="D1884" s="1"/>
      <c r="E1884" s="1">
        <v>0.235000000000013</v>
      </c>
      <c r="F1884" s="10">
        <f t="shared" si="289"/>
        <v>6.3399999999999998E-2</v>
      </c>
      <c r="G1884" s="9">
        <f t="shared" si="290"/>
        <v>-1.6256686308513732E-10</v>
      </c>
      <c r="H1884" s="9">
        <f t="shared" si="291"/>
        <v>0</v>
      </c>
      <c r="I1884" s="9">
        <f t="shared" si="292"/>
        <v>0</v>
      </c>
      <c r="J1884" s="10">
        <f t="shared" si="293"/>
        <v>3.9769296294121147E-5</v>
      </c>
      <c r="K1884" s="9">
        <f t="shared" si="294"/>
        <v>0</v>
      </c>
      <c r="L1884" s="9">
        <f>K1884*'Exhaust Gas Math'!$C$14</f>
        <v>0</v>
      </c>
      <c r="M1884" s="9">
        <f>(L1884/'Exhaust Gas Math'!$B$14)+('Exhaust Gas Math'!$D$10)</f>
        <v>4.4059320573952224E-4</v>
      </c>
      <c r="N1884">
        <f>('Exhaust Gas Math'!$E$10*((-0.000000001)*N1883^3+(0.000002)*N1883^2-0.0012*N1883+1.3446)*$B$15+L1884*'Exhaust Gas Math'!$D$14*$B$14)/('Exhaust Gas Math'!$E$10*((-0.000000001)*N1883^3+(0.000002)*N1883^2-0.0012*N1883+1.3446)+L1884*'Exhaust Gas Math'!$D$14)</f>
        <v>1100</v>
      </c>
      <c r="O1884">
        <f t="shared" si="295"/>
        <v>101325</v>
      </c>
      <c r="P1884">
        <f>((-0.0000000008)*N1884^3+(0.000003)*N1884^2-0.004*N1884+2.013)*('Exhaust Gas Math'!$E$10/(L1884+'Exhaust Gas Math'!$E$10))+(357.45*N1884^-1.004)*(L1884/(L1884+'Exhaust Gas Math'!$E$10))</f>
        <v>0.17819999999999947</v>
      </c>
      <c r="Q1884" s="9">
        <f t="shared" si="287"/>
        <v>0</v>
      </c>
      <c r="R1884" s="9">
        <f t="shared" si="288"/>
        <v>101325</v>
      </c>
      <c r="T1884">
        <f t="shared" si="296"/>
        <v>0.235000000000013</v>
      </c>
      <c r="U1884">
        <f t="shared" si="297"/>
        <v>101325</v>
      </c>
    </row>
    <row r="1885" spans="3:21" x14ac:dyDescent="0.2">
      <c r="C1885" s="1"/>
      <c r="D1885" s="1"/>
      <c r="E1885" s="1">
        <v>0.23512500000001299</v>
      </c>
      <c r="F1885" s="10">
        <f t="shared" si="289"/>
        <v>6.3302279479319865E-2</v>
      </c>
      <c r="G1885" s="9">
        <f t="shared" si="290"/>
        <v>-1.5627245290109848</v>
      </c>
      <c r="H1885" s="9">
        <f t="shared" si="291"/>
        <v>0</v>
      </c>
      <c r="I1885" s="9">
        <f t="shared" si="292"/>
        <v>0</v>
      </c>
      <c r="J1885" s="10">
        <f t="shared" si="293"/>
        <v>3.9769296294121147E-5</v>
      </c>
      <c r="K1885" s="9">
        <f t="shared" si="294"/>
        <v>0</v>
      </c>
      <c r="L1885" s="9">
        <f>K1885*'Exhaust Gas Math'!$C$14</f>
        <v>0</v>
      </c>
      <c r="M1885" s="9">
        <f>(L1885/'Exhaust Gas Math'!$B$14)+('Exhaust Gas Math'!$D$10)</f>
        <v>4.4059320573952224E-4</v>
      </c>
      <c r="N1885">
        <f>('Exhaust Gas Math'!$E$10*((-0.000000001)*N1884^3+(0.000002)*N1884^2-0.0012*N1884+1.3446)*$B$15+L1885*'Exhaust Gas Math'!$D$14*$B$14)/('Exhaust Gas Math'!$E$10*((-0.000000001)*N1884^3+(0.000002)*N1884^2-0.0012*N1884+1.3446)+L1885*'Exhaust Gas Math'!$D$14)</f>
        <v>1100</v>
      </c>
      <c r="O1885">
        <f t="shared" si="295"/>
        <v>101325</v>
      </c>
      <c r="P1885">
        <f>((-0.0000000008)*N1885^3+(0.000003)*N1885^2-0.004*N1885+2.013)*('Exhaust Gas Math'!$E$10/(L1885+'Exhaust Gas Math'!$E$10))+(357.45*N1885^-1.004)*(L1885/(L1885+'Exhaust Gas Math'!$E$10))</f>
        <v>0.17819999999999947</v>
      </c>
      <c r="Q1885" s="9">
        <f t="shared" si="287"/>
        <v>0</v>
      </c>
      <c r="R1885" s="9">
        <f t="shared" si="288"/>
        <v>101325</v>
      </c>
      <c r="T1885">
        <f t="shared" si="296"/>
        <v>0.23512500000001299</v>
      </c>
      <c r="U1885">
        <f t="shared" si="297"/>
        <v>101325</v>
      </c>
    </row>
    <row r="1886" spans="3:21" x14ac:dyDescent="0.2">
      <c r="C1886" s="1"/>
      <c r="D1886" s="1"/>
      <c r="E1886" s="1">
        <v>0.235250000000013</v>
      </c>
      <c r="F1886" s="10">
        <f t="shared" si="289"/>
        <v>6.3009720396825286E-2</v>
      </c>
      <c r="G1886" s="9">
        <f t="shared" si="290"/>
        <v>-3.1158143414799713</v>
      </c>
      <c r="H1886" s="9">
        <f t="shared" si="291"/>
        <v>0</v>
      </c>
      <c r="I1886" s="9">
        <f t="shared" si="292"/>
        <v>0</v>
      </c>
      <c r="J1886" s="10">
        <f t="shared" si="293"/>
        <v>3.9769296294121147E-5</v>
      </c>
      <c r="K1886" s="9">
        <f t="shared" si="294"/>
        <v>0</v>
      </c>
      <c r="L1886" s="9">
        <f>K1886*'Exhaust Gas Math'!$C$14</f>
        <v>0</v>
      </c>
      <c r="M1886" s="9">
        <f>(L1886/'Exhaust Gas Math'!$B$14)+('Exhaust Gas Math'!$D$10)</f>
        <v>4.4059320573952224E-4</v>
      </c>
      <c r="N1886">
        <f>('Exhaust Gas Math'!$E$10*((-0.000000001)*N1885^3+(0.000002)*N1885^2-0.0012*N1885+1.3446)*$B$15+L1886*'Exhaust Gas Math'!$D$14*$B$14)/('Exhaust Gas Math'!$E$10*((-0.000000001)*N1885^3+(0.000002)*N1885^2-0.0012*N1885+1.3446)+L1886*'Exhaust Gas Math'!$D$14)</f>
        <v>1100</v>
      </c>
      <c r="O1886">
        <f t="shared" si="295"/>
        <v>101325</v>
      </c>
      <c r="P1886">
        <f>((-0.0000000008)*N1886^3+(0.000003)*N1886^2-0.004*N1886+2.013)*('Exhaust Gas Math'!$E$10/(L1886+'Exhaust Gas Math'!$E$10))+(357.45*N1886^-1.004)*(L1886/(L1886+'Exhaust Gas Math'!$E$10))</f>
        <v>0.17819999999999947</v>
      </c>
      <c r="Q1886" s="9">
        <f t="shared" si="287"/>
        <v>0</v>
      </c>
      <c r="R1886" s="9">
        <f t="shared" si="288"/>
        <v>101325</v>
      </c>
      <c r="T1886">
        <f t="shared" si="296"/>
        <v>0.235250000000013</v>
      </c>
      <c r="U1886">
        <f t="shared" si="297"/>
        <v>101325</v>
      </c>
    </row>
    <row r="1887" spans="3:21" x14ac:dyDescent="0.2">
      <c r="C1887" s="1"/>
      <c r="D1887" s="1"/>
      <c r="E1887" s="1">
        <v>0.23537500000001299</v>
      </c>
      <c r="F1887" s="10">
        <f t="shared" si="289"/>
        <v>6.252412647654601E-2</v>
      </c>
      <c r="G1887" s="9">
        <f t="shared" si="290"/>
        <v>-4.649694122419211</v>
      </c>
      <c r="H1887" s="9">
        <f t="shared" si="291"/>
        <v>0</v>
      </c>
      <c r="I1887" s="9">
        <f t="shared" si="292"/>
        <v>0</v>
      </c>
      <c r="J1887" s="10">
        <f t="shared" si="293"/>
        <v>3.9769296294121147E-5</v>
      </c>
      <c r="K1887" s="9">
        <f t="shared" si="294"/>
        <v>0</v>
      </c>
      <c r="L1887" s="9">
        <f>K1887*'Exhaust Gas Math'!$C$14</f>
        <v>0</v>
      </c>
      <c r="M1887" s="9">
        <f>(L1887/'Exhaust Gas Math'!$B$14)+('Exhaust Gas Math'!$D$10)</f>
        <v>4.4059320573952224E-4</v>
      </c>
      <c r="N1887">
        <f>('Exhaust Gas Math'!$E$10*((-0.000000001)*N1886^3+(0.000002)*N1886^2-0.0012*N1886+1.3446)*$B$15+L1887*'Exhaust Gas Math'!$D$14*$B$14)/('Exhaust Gas Math'!$E$10*((-0.000000001)*N1886^3+(0.000002)*N1886^2-0.0012*N1886+1.3446)+L1887*'Exhaust Gas Math'!$D$14)</f>
        <v>1100</v>
      </c>
      <c r="O1887">
        <f t="shared" si="295"/>
        <v>101325</v>
      </c>
      <c r="P1887">
        <f>((-0.0000000008)*N1887^3+(0.000003)*N1887^2-0.004*N1887+2.013)*('Exhaust Gas Math'!$E$10/(L1887+'Exhaust Gas Math'!$E$10))+(357.45*N1887^-1.004)*(L1887/(L1887+'Exhaust Gas Math'!$E$10))</f>
        <v>0.17819999999999947</v>
      </c>
      <c r="Q1887" s="9">
        <f t="shared" si="287"/>
        <v>0</v>
      </c>
      <c r="R1887" s="9">
        <f t="shared" si="288"/>
        <v>101325</v>
      </c>
      <c r="T1887">
        <f t="shared" si="296"/>
        <v>0.23537500000001299</v>
      </c>
      <c r="U1887">
        <f t="shared" si="297"/>
        <v>101325</v>
      </c>
    </row>
    <row r="1888" spans="3:21" x14ac:dyDescent="0.2">
      <c r="C1888" s="1"/>
      <c r="D1888" s="1"/>
      <c r="E1888" s="1">
        <v>0.235500000000013</v>
      </c>
      <c r="F1888" s="10">
        <f t="shared" si="289"/>
        <v>6.184849156647626E-2</v>
      </c>
      <c r="G1888" s="9">
        <f t="shared" si="290"/>
        <v>-6.1549069929146416</v>
      </c>
      <c r="H1888" s="9">
        <f t="shared" si="291"/>
        <v>0</v>
      </c>
      <c r="I1888" s="9">
        <f t="shared" si="292"/>
        <v>0</v>
      </c>
      <c r="J1888" s="10">
        <f t="shared" si="293"/>
        <v>3.9769296294121147E-5</v>
      </c>
      <c r="K1888" s="9">
        <f t="shared" si="294"/>
        <v>0</v>
      </c>
      <c r="L1888" s="9">
        <f>K1888*'Exhaust Gas Math'!$C$14</f>
        <v>0</v>
      </c>
      <c r="M1888" s="9">
        <f>(L1888/'Exhaust Gas Math'!$B$14)+('Exhaust Gas Math'!$D$10)</f>
        <v>4.4059320573952224E-4</v>
      </c>
      <c r="N1888">
        <f>('Exhaust Gas Math'!$E$10*((-0.000000001)*N1887^3+(0.000002)*N1887^2-0.0012*N1887+1.3446)*$B$15+L1888*'Exhaust Gas Math'!$D$14*$B$14)/('Exhaust Gas Math'!$E$10*((-0.000000001)*N1887^3+(0.000002)*N1887^2-0.0012*N1887+1.3446)+L1888*'Exhaust Gas Math'!$D$14)</f>
        <v>1100</v>
      </c>
      <c r="O1888">
        <f t="shared" si="295"/>
        <v>101325</v>
      </c>
      <c r="P1888">
        <f>((-0.0000000008)*N1888^3+(0.000003)*N1888^2-0.004*N1888+2.013)*('Exhaust Gas Math'!$E$10/(L1888+'Exhaust Gas Math'!$E$10))+(357.45*N1888^-1.004)*(L1888/(L1888+'Exhaust Gas Math'!$E$10))</f>
        <v>0.17819999999999947</v>
      </c>
      <c r="Q1888" s="9">
        <f t="shared" si="287"/>
        <v>0</v>
      </c>
      <c r="R1888" s="9">
        <f t="shared" si="288"/>
        <v>101325</v>
      </c>
      <c r="T1888">
        <f t="shared" si="296"/>
        <v>0.235500000000013</v>
      </c>
      <c r="U1888">
        <f t="shared" si="297"/>
        <v>101325</v>
      </c>
    </row>
    <row r="1889" spans="3:21" x14ac:dyDescent="0.2">
      <c r="C1889" s="1"/>
      <c r="D1889" s="1"/>
      <c r="E1889" s="1">
        <v>0.23562500000001299</v>
      </c>
      <c r="F1889" s="10">
        <f t="shared" si="289"/>
        <v>6.0986981180508618E-2</v>
      </c>
      <c r="G1889" s="9">
        <f t="shared" si="290"/>
        <v>-7.6221728150839398</v>
      </c>
      <c r="H1889" s="9">
        <f t="shared" si="291"/>
        <v>0</v>
      </c>
      <c r="I1889" s="9">
        <f t="shared" si="292"/>
        <v>0</v>
      </c>
      <c r="J1889" s="10">
        <f t="shared" si="293"/>
        <v>3.9769296294121147E-5</v>
      </c>
      <c r="K1889" s="9">
        <f t="shared" si="294"/>
        <v>0</v>
      </c>
      <c r="L1889" s="9">
        <f>K1889*'Exhaust Gas Math'!$C$14</f>
        <v>0</v>
      </c>
      <c r="M1889" s="9">
        <f>(L1889/'Exhaust Gas Math'!$B$14)+('Exhaust Gas Math'!$D$10)</f>
        <v>4.4059320573952224E-4</v>
      </c>
      <c r="N1889">
        <f>('Exhaust Gas Math'!$E$10*((-0.000000001)*N1888^3+(0.000002)*N1888^2-0.0012*N1888+1.3446)*$B$15+L1889*'Exhaust Gas Math'!$D$14*$B$14)/('Exhaust Gas Math'!$E$10*((-0.000000001)*N1888^3+(0.000002)*N1888^2-0.0012*N1888+1.3446)+L1889*'Exhaust Gas Math'!$D$14)</f>
        <v>1100</v>
      </c>
      <c r="O1889">
        <f t="shared" si="295"/>
        <v>101325</v>
      </c>
      <c r="P1889">
        <f>((-0.0000000008)*N1889^3+(0.000003)*N1889^2-0.004*N1889+2.013)*('Exhaust Gas Math'!$E$10/(L1889+'Exhaust Gas Math'!$E$10))+(357.45*N1889^-1.004)*(L1889/(L1889+'Exhaust Gas Math'!$E$10))</f>
        <v>0.17819999999999947</v>
      </c>
      <c r="Q1889" s="9">
        <f t="shared" si="287"/>
        <v>0</v>
      </c>
      <c r="R1889" s="9">
        <f t="shared" si="288"/>
        <v>101325</v>
      </c>
      <c r="T1889">
        <f t="shared" si="296"/>
        <v>0.23562500000001299</v>
      </c>
      <c r="U1889">
        <f t="shared" si="297"/>
        <v>101325</v>
      </c>
    </row>
    <row r="1890" spans="3:21" x14ac:dyDescent="0.2">
      <c r="C1890" s="1"/>
      <c r="D1890" s="1"/>
      <c r="E1890" s="1">
        <v>0.235750000000013</v>
      </c>
      <c r="F1890" s="10">
        <f t="shared" si="289"/>
        <v>5.9944906816653654E-2</v>
      </c>
      <c r="G1890" s="9">
        <f t="shared" si="290"/>
        <v>-9.0424454072185849</v>
      </c>
      <c r="H1890" s="9">
        <f t="shared" si="291"/>
        <v>0</v>
      </c>
      <c r="I1890" s="9">
        <f t="shared" si="292"/>
        <v>0</v>
      </c>
      <c r="J1890" s="10">
        <f t="shared" si="293"/>
        <v>3.9769296294121147E-5</v>
      </c>
      <c r="K1890" s="9">
        <f t="shared" si="294"/>
        <v>0</v>
      </c>
      <c r="L1890" s="9">
        <f>K1890*'Exhaust Gas Math'!$C$14</f>
        <v>0</v>
      </c>
      <c r="M1890" s="9">
        <f>(L1890/'Exhaust Gas Math'!$B$14)+('Exhaust Gas Math'!$D$10)</f>
        <v>4.4059320573952224E-4</v>
      </c>
      <c r="N1890">
        <f>('Exhaust Gas Math'!$E$10*((-0.000000001)*N1889^3+(0.000002)*N1889^2-0.0012*N1889+1.3446)*$B$15+L1890*'Exhaust Gas Math'!$D$14*$B$14)/('Exhaust Gas Math'!$E$10*((-0.000000001)*N1889^3+(0.000002)*N1889^2-0.0012*N1889+1.3446)+L1890*'Exhaust Gas Math'!$D$14)</f>
        <v>1100</v>
      </c>
      <c r="O1890">
        <f t="shared" si="295"/>
        <v>101325</v>
      </c>
      <c r="P1890">
        <f>((-0.0000000008)*N1890^3+(0.000003)*N1890^2-0.004*N1890+2.013)*('Exhaust Gas Math'!$E$10/(L1890+'Exhaust Gas Math'!$E$10))+(357.45*N1890^-1.004)*(L1890/(L1890+'Exhaust Gas Math'!$E$10))</f>
        <v>0.17819999999999947</v>
      </c>
      <c r="Q1890" s="9">
        <f t="shared" si="287"/>
        <v>0</v>
      </c>
      <c r="R1890" s="9">
        <f t="shared" si="288"/>
        <v>101325</v>
      </c>
      <c r="T1890">
        <f t="shared" si="296"/>
        <v>0.235750000000013</v>
      </c>
      <c r="U1890">
        <f t="shared" si="297"/>
        <v>101325</v>
      </c>
    </row>
    <row r="1891" spans="3:21" x14ac:dyDescent="0.2">
      <c r="C1891" s="1"/>
      <c r="D1891" s="1"/>
      <c r="E1891" s="1">
        <v>0.23587500000001299</v>
      </c>
      <c r="F1891" s="10">
        <f t="shared" si="289"/>
        <v>5.8728693209889424E-2</v>
      </c>
      <c r="G1891" s="9">
        <f t="shared" si="290"/>
        <v>-10.406968316499505</v>
      </c>
      <c r="H1891" s="9">
        <f t="shared" si="291"/>
        <v>0</v>
      </c>
      <c r="I1891" s="9">
        <f t="shared" si="292"/>
        <v>0</v>
      </c>
      <c r="J1891" s="10">
        <f t="shared" si="293"/>
        <v>3.9769296294121147E-5</v>
      </c>
      <c r="K1891" s="9">
        <f t="shared" si="294"/>
        <v>0</v>
      </c>
      <c r="L1891" s="9">
        <f>K1891*'Exhaust Gas Math'!$C$14</f>
        <v>0</v>
      </c>
      <c r="M1891" s="9">
        <f>(L1891/'Exhaust Gas Math'!$B$14)+('Exhaust Gas Math'!$D$10)</f>
        <v>4.4059320573952224E-4</v>
      </c>
      <c r="N1891">
        <f>('Exhaust Gas Math'!$E$10*((-0.000000001)*N1890^3+(0.000002)*N1890^2-0.0012*N1890+1.3446)*$B$15+L1891*'Exhaust Gas Math'!$D$14*$B$14)/('Exhaust Gas Math'!$E$10*((-0.000000001)*N1890^3+(0.000002)*N1890^2-0.0012*N1890+1.3446)+L1891*'Exhaust Gas Math'!$D$14)</f>
        <v>1100</v>
      </c>
      <c r="O1891">
        <f t="shared" si="295"/>
        <v>101325</v>
      </c>
      <c r="P1891">
        <f>((-0.0000000008)*N1891^3+(0.000003)*N1891^2-0.004*N1891+2.013)*('Exhaust Gas Math'!$E$10/(L1891+'Exhaust Gas Math'!$E$10))+(357.45*N1891^-1.004)*(L1891/(L1891+'Exhaust Gas Math'!$E$10))</f>
        <v>0.17819999999999947</v>
      </c>
      <c r="Q1891" s="9">
        <f t="shared" si="287"/>
        <v>0</v>
      </c>
      <c r="R1891" s="9">
        <f t="shared" si="288"/>
        <v>101325</v>
      </c>
      <c r="T1891">
        <f t="shared" si="296"/>
        <v>0.23587500000001299</v>
      </c>
      <c r="U1891">
        <f t="shared" si="297"/>
        <v>101325</v>
      </c>
    </row>
    <row r="1892" spans="3:21" x14ac:dyDescent="0.2">
      <c r="C1892" s="1"/>
      <c r="D1892" s="1"/>
      <c r="E1892" s="1">
        <v>0.236000000000013</v>
      </c>
      <c r="F1892" s="10">
        <f t="shared" si="289"/>
        <v>5.734583872153369E-2</v>
      </c>
      <c r="G1892" s="9">
        <f t="shared" si="290"/>
        <v>-11.707328805441071</v>
      </c>
      <c r="H1892" s="9">
        <f t="shared" si="291"/>
        <v>0</v>
      </c>
      <c r="I1892" s="9">
        <f t="shared" si="292"/>
        <v>0</v>
      </c>
      <c r="J1892" s="10">
        <f t="shared" si="293"/>
        <v>3.9769296294121147E-5</v>
      </c>
      <c r="K1892" s="9">
        <f t="shared" si="294"/>
        <v>0</v>
      </c>
      <c r="L1892" s="9">
        <f>K1892*'Exhaust Gas Math'!$C$14</f>
        <v>0</v>
      </c>
      <c r="M1892" s="9">
        <f>(L1892/'Exhaust Gas Math'!$B$14)+('Exhaust Gas Math'!$D$10)</f>
        <v>4.4059320573952224E-4</v>
      </c>
      <c r="N1892">
        <f>('Exhaust Gas Math'!$E$10*((-0.000000001)*N1891^3+(0.000002)*N1891^2-0.0012*N1891+1.3446)*$B$15+L1892*'Exhaust Gas Math'!$D$14*$B$14)/('Exhaust Gas Math'!$E$10*((-0.000000001)*N1891^3+(0.000002)*N1891^2-0.0012*N1891+1.3446)+L1892*'Exhaust Gas Math'!$D$14)</f>
        <v>1100</v>
      </c>
      <c r="O1892">
        <f t="shared" si="295"/>
        <v>101325</v>
      </c>
      <c r="P1892">
        <f>((-0.0000000008)*N1892^3+(0.000003)*N1892^2-0.004*N1892+2.013)*('Exhaust Gas Math'!$E$10/(L1892+'Exhaust Gas Math'!$E$10))+(357.45*N1892^-1.004)*(L1892/(L1892+'Exhaust Gas Math'!$E$10))</f>
        <v>0.17819999999999947</v>
      </c>
      <c r="Q1892" s="9">
        <f t="shared" si="287"/>
        <v>0</v>
      </c>
      <c r="R1892" s="9">
        <f t="shared" si="288"/>
        <v>101325</v>
      </c>
      <c r="T1892">
        <f t="shared" si="296"/>
        <v>0.236000000000013</v>
      </c>
      <c r="U1892">
        <f t="shared" si="297"/>
        <v>101325</v>
      </c>
    </row>
    <row r="1893" spans="3:21" x14ac:dyDescent="0.2">
      <c r="C1893" s="1"/>
      <c r="D1893" s="1"/>
      <c r="E1893" s="1">
        <v>0.23612500000001299</v>
      </c>
      <c r="F1893" s="10">
        <f t="shared" si="289"/>
        <v>5.5804869109352936E-2</v>
      </c>
      <c r="G1893" s="9">
        <f t="shared" si="290"/>
        <v>-12.93550971921522</v>
      </c>
      <c r="H1893" s="9">
        <f t="shared" si="291"/>
        <v>0</v>
      </c>
      <c r="I1893" s="9">
        <f t="shared" si="292"/>
        <v>0</v>
      </c>
      <c r="J1893" s="10">
        <f t="shared" si="293"/>
        <v>3.9769296294121147E-5</v>
      </c>
      <c r="K1893" s="9">
        <f t="shared" si="294"/>
        <v>0</v>
      </c>
      <c r="L1893" s="9">
        <f>K1893*'Exhaust Gas Math'!$C$14</f>
        <v>0</v>
      </c>
      <c r="M1893" s="9">
        <f>(L1893/'Exhaust Gas Math'!$B$14)+('Exhaust Gas Math'!$D$10)</f>
        <v>4.4059320573952224E-4</v>
      </c>
      <c r="N1893">
        <f>('Exhaust Gas Math'!$E$10*((-0.000000001)*N1892^3+(0.000002)*N1892^2-0.0012*N1892+1.3446)*$B$15+L1893*'Exhaust Gas Math'!$D$14*$B$14)/('Exhaust Gas Math'!$E$10*((-0.000000001)*N1892^3+(0.000002)*N1892^2-0.0012*N1892+1.3446)+L1893*'Exhaust Gas Math'!$D$14)</f>
        <v>1100</v>
      </c>
      <c r="O1893">
        <f t="shared" si="295"/>
        <v>101325</v>
      </c>
      <c r="P1893">
        <f>((-0.0000000008)*N1893^3+(0.000003)*N1893^2-0.004*N1893+2.013)*('Exhaust Gas Math'!$E$10/(L1893+'Exhaust Gas Math'!$E$10))+(357.45*N1893^-1.004)*(L1893/(L1893+'Exhaust Gas Math'!$E$10))</f>
        <v>0.17819999999999947</v>
      </c>
      <c r="Q1893" s="9">
        <f t="shared" si="287"/>
        <v>0</v>
      </c>
      <c r="R1893" s="9">
        <f t="shared" si="288"/>
        <v>101325</v>
      </c>
      <c r="T1893">
        <f t="shared" si="296"/>
        <v>0.23612500000001299</v>
      </c>
      <c r="U1893">
        <f t="shared" si="297"/>
        <v>101325</v>
      </c>
    </row>
    <row r="1894" spans="3:21" x14ac:dyDescent="0.2">
      <c r="C1894" s="1"/>
      <c r="D1894" s="1"/>
      <c r="E1894" s="1">
        <v>0.23625000000001301</v>
      </c>
      <c r="F1894" s="10">
        <f t="shared" si="289"/>
        <v>5.4115284963430668E-2</v>
      </c>
      <c r="G1894" s="9">
        <f t="shared" si="290"/>
        <v>-14.083938914076935</v>
      </c>
      <c r="H1894" s="9">
        <f t="shared" si="291"/>
        <v>0</v>
      </c>
      <c r="I1894" s="9">
        <f t="shared" si="292"/>
        <v>0</v>
      </c>
      <c r="J1894" s="10">
        <f t="shared" si="293"/>
        <v>3.9769296294121147E-5</v>
      </c>
      <c r="K1894" s="9">
        <f t="shared" si="294"/>
        <v>0</v>
      </c>
      <c r="L1894" s="9">
        <f>K1894*'Exhaust Gas Math'!$C$14</f>
        <v>0</v>
      </c>
      <c r="M1894" s="9">
        <f>(L1894/'Exhaust Gas Math'!$B$14)+('Exhaust Gas Math'!$D$10)</f>
        <v>4.4059320573952224E-4</v>
      </c>
      <c r="N1894">
        <f>('Exhaust Gas Math'!$E$10*((-0.000000001)*N1893^3+(0.000002)*N1893^2-0.0012*N1893+1.3446)*$B$15+L1894*'Exhaust Gas Math'!$D$14*$B$14)/('Exhaust Gas Math'!$E$10*((-0.000000001)*N1893^3+(0.000002)*N1893^2-0.0012*N1893+1.3446)+L1894*'Exhaust Gas Math'!$D$14)</f>
        <v>1100</v>
      </c>
      <c r="O1894">
        <f t="shared" si="295"/>
        <v>101325</v>
      </c>
      <c r="P1894">
        <f>((-0.0000000008)*N1894^3+(0.000003)*N1894^2-0.004*N1894+2.013)*('Exhaust Gas Math'!$E$10/(L1894+'Exhaust Gas Math'!$E$10))+(357.45*N1894^-1.004)*(L1894/(L1894+'Exhaust Gas Math'!$E$10))</f>
        <v>0.17819999999999947</v>
      </c>
      <c r="Q1894" s="9">
        <f t="shared" si="287"/>
        <v>0</v>
      </c>
      <c r="R1894" s="9">
        <f t="shared" si="288"/>
        <v>101325</v>
      </c>
      <c r="T1894">
        <f t="shared" si="296"/>
        <v>0.23625000000001301</v>
      </c>
      <c r="U1894">
        <f t="shared" si="297"/>
        <v>101325</v>
      </c>
    </row>
    <row r="1895" spans="3:21" x14ac:dyDescent="0.2">
      <c r="C1895" s="1"/>
      <c r="D1895" s="1"/>
      <c r="E1895" s="1">
        <v>0.23637500000001299</v>
      </c>
      <c r="F1895" s="10">
        <f t="shared" si="289"/>
        <v>5.2287503131870222E-2</v>
      </c>
      <c r="G1895" s="9">
        <f t="shared" si="290"/>
        <v>-15.145535942148435</v>
      </c>
      <c r="H1895" s="9">
        <f t="shared" si="291"/>
        <v>0</v>
      </c>
      <c r="I1895" s="9">
        <f t="shared" si="292"/>
        <v>0</v>
      </c>
      <c r="J1895" s="10">
        <f t="shared" si="293"/>
        <v>3.9769296294121147E-5</v>
      </c>
      <c r="K1895" s="9">
        <f t="shared" si="294"/>
        <v>0</v>
      </c>
      <c r="L1895" s="9">
        <f>K1895*'Exhaust Gas Math'!$C$14</f>
        <v>0</v>
      </c>
      <c r="M1895" s="9">
        <f>(L1895/'Exhaust Gas Math'!$B$14)+('Exhaust Gas Math'!$D$10)</f>
        <v>4.4059320573952224E-4</v>
      </c>
      <c r="N1895">
        <f>('Exhaust Gas Math'!$E$10*((-0.000000001)*N1894^3+(0.000002)*N1894^2-0.0012*N1894+1.3446)*$B$15+L1895*'Exhaust Gas Math'!$D$14*$B$14)/('Exhaust Gas Math'!$E$10*((-0.000000001)*N1894^3+(0.000002)*N1894^2-0.0012*N1894+1.3446)+L1895*'Exhaust Gas Math'!$D$14)</f>
        <v>1100</v>
      </c>
      <c r="O1895">
        <f t="shared" si="295"/>
        <v>101325</v>
      </c>
      <c r="P1895">
        <f>((-0.0000000008)*N1895^3+(0.000003)*N1895^2-0.004*N1895+2.013)*('Exhaust Gas Math'!$E$10/(L1895+'Exhaust Gas Math'!$E$10))+(357.45*N1895^-1.004)*(L1895/(L1895+'Exhaust Gas Math'!$E$10))</f>
        <v>0.17819999999999947</v>
      </c>
      <c r="Q1895" s="9">
        <f t="shared" si="287"/>
        <v>0</v>
      </c>
      <c r="R1895" s="9">
        <f t="shared" si="288"/>
        <v>101325</v>
      </c>
      <c r="T1895">
        <f t="shared" si="296"/>
        <v>0.23637500000001299</v>
      </c>
      <c r="U1895">
        <f t="shared" si="297"/>
        <v>101325</v>
      </c>
    </row>
    <row r="1896" spans="3:21" x14ac:dyDescent="0.2">
      <c r="C1896" s="1"/>
      <c r="D1896" s="1"/>
      <c r="E1896" s="1">
        <v>0.23650000000001301</v>
      </c>
      <c r="F1896" s="10">
        <f t="shared" si="289"/>
        <v>5.0332792497461573E-2</v>
      </c>
      <c r="G1896" s="9">
        <f t="shared" si="290"/>
        <v>-16.113755704735159</v>
      </c>
      <c r="H1896" s="9">
        <f t="shared" si="291"/>
        <v>0</v>
      </c>
      <c r="I1896" s="9">
        <f t="shared" si="292"/>
        <v>0</v>
      </c>
      <c r="J1896" s="10">
        <f t="shared" si="293"/>
        <v>3.9769296294121147E-5</v>
      </c>
      <c r="K1896" s="9">
        <f t="shared" si="294"/>
        <v>0</v>
      </c>
      <c r="L1896" s="9">
        <f>K1896*'Exhaust Gas Math'!$C$14</f>
        <v>0</v>
      </c>
      <c r="M1896" s="9">
        <f>(L1896/'Exhaust Gas Math'!$B$14)+('Exhaust Gas Math'!$D$10)</f>
        <v>4.4059320573952224E-4</v>
      </c>
      <c r="N1896">
        <f>('Exhaust Gas Math'!$E$10*((-0.000000001)*N1895^3+(0.000002)*N1895^2-0.0012*N1895+1.3446)*$B$15+L1896*'Exhaust Gas Math'!$D$14*$B$14)/('Exhaust Gas Math'!$E$10*((-0.000000001)*N1895^3+(0.000002)*N1895^2-0.0012*N1895+1.3446)+L1896*'Exhaust Gas Math'!$D$14)</f>
        <v>1100</v>
      </c>
      <c r="O1896">
        <f t="shared" si="295"/>
        <v>101325</v>
      </c>
      <c r="P1896">
        <f>((-0.0000000008)*N1896^3+(0.000003)*N1896^2-0.004*N1896+2.013)*('Exhaust Gas Math'!$E$10/(L1896+'Exhaust Gas Math'!$E$10))+(357.45*N1896^-1.004)*(L1896/(L1896+'Exhaust Gas Math'!$E$10))</f>
        <v>0.17819999999999947</v>
      </c>
      <c r="Q1896" s="9">
        <f t="shared" si="287"/>
        <v>0</v>
      </c>
      <c r="R1896" s="9">
        <f t="shared" si="288"/>
        <v>101325</v>
      </c>
      <c r="T1896">
        <f t="shared" si="296"/>
        <v>0.23650000000001301</v>
      </c>
      <c r="U1896">
        <f t="shared" si="297"/>
        <v>101325</v>
      </c>
    </row>
    <row r="1897" spans="3:21" x14ac:dyDescent="0.2">
      <c r="C1897" s="1"/>
      <c r="D1897" s="1"/>
      <c r="E1897" s="1">
        <v>0.23662500000001299</v>
      </c>
      <c r="F1897" s="10">
        <f t="shared" si="289"/>
        <v>4.8263204501275296E-2</v>
      </c>
      <c r="G1897" s="9">
        <f t="shared" si="290"/>
        <v>-16.982628805034015</v>
      </c>
      <c r="H1897" s="9">
        <f t="shared" si="291"/>
        <v>0</v>
      </c>
      <c r="I1897" s="9">
        <f t="shared" si="292"/>
        <v>0</v>
      </c>
      <c r="J1897" s="10">
        <f t="shared" si="293"/>
        <v>3.9769296294121147E-5</v>
      </c>
      <c r="K1897" s="9">
        <f t="shared" si="294"/>
        <v>0</v>
      </c>
      <c r="L1897" s="9">
        <f>K1897*'Exhaust Gas Math'!$C$14</f>
        <v>0</v>
      </c>
      <c r="M1897" s="9">
        <f>(L1897/'Exhaust Gas Math'!$B$14)+('Exhaust Gas Math'!$D$10)</f>
        <v>4.4059320573952224E-4</v>
      </c>
      <c r="N1897">
        <f>('Exhaust Gas Math'!$E$10*((-0.000000001)*N1896^3+(0.000002)*N1896^2-0.0012*N1896+1.3446)*$B$15+L1897*'Exhaust Gas Math'!$D$14*$B$14)/('Exhaust Gas Math'!$E$10*((-0.000000001)*N1896^3+(0.000002)*N1896^2-0.0012*N1896+1.3446)+L1897*'Exhaust Gas Math'!$D$14)</f>
        <v>1100</v>
      </c>
      <c r="O1897">
        <f t="shared" si="295"/>
        <v>101325</v>
      </c>
      <c r="P1897">
        <f>((-0.0000000008)*N1897^3+(0.000003)*N1897^2-0.004*N1897+2.013)*('Exhaust Gas Math'!$E$10/(L1897+'Exhaust Gas Math'!$E$10))+(357.45*N1897^-1.004)*(L1897/(L1897+'Exhaust Gas Math'!$E$10))</f>
        <v>0.17819999999999947</v>
      </c>
      <c r="Q1897" s="9">
        <f t="shared" si="287"/>
        <v>0</v>
      </c>
      <c r="R1897" s="9">
        <f t="shared" si="288"/>
        <v>101325</v>
      </c>
      <c r="T1897">
        <f t="shared" si="296"/>
        <v>0.23662500000001299</v>
      </c>
      <c r="U1897">
        <f t="shared" si="297"/>
        <v>101325</v>
      </c>
    </row>
    <row r="1898" spans="3:21" x14ac:dyDescent="0.2">
      <c r="C1898" s="1"/>
      <c r="D1898" s="1"/>
      <c r="E1898" s="1">
        <v>0.23675000000001301</v>
      </c>
      <c r="F1898" s="10">
        <f t="shared" si="289"/>
        <v>4.6091498841512722E-2</v>
      </c>
      <c r="G1898" s="9">
        <f t="shared" si="290"/>
        <v>-17.746798351453297</v>
      </c>
      <c r="H1898" s="9">
        <f t="shared" si="291"/>
        <v>0</v>
      </c>
      <c r="I1898" s="9">
        <f t="shared" si="292"/>
        <v>0</v>
      </c>
      <c r="J1898" s="10">
        <f t="shared" si="293"/>
        <v>3.9769296294121147E-5</v>
      </c>
      <c r="K1898" s="9">
        <f t="shared" si="294"/>
        <v>0</v>
      </c>
      <c r="L1898" s="9">
        <f>K1898*'Exhaust Gas Math'!$C$14</f>
        <v>0</v>
      </c>
      <c r="M1898" s="9">
        <f>(L1898/'Exhaust Gas Math'!$B$14)+('Exhaust Gas Math'!$D$10)</f>
        <v>4.4059320573952224E-4</v>
      </c>
      <c r="N1898">
        <f>('Exhaust Gas Math'!$E$10*((-0.000000001)*N1897^3+(0.000002)*N1897^2-0.0012*N1897+1.3446)*$B$15+L1898*'Exhaust Gas Math'!$D$14*$B$14)/('Exhaust Gas Math'!$E$10*((-0.000000001)*N1897^3+(0.000002)*N1897^2-0.0012*N1897+1.3446)+L1898*'Exhaust Gas Math'!$D$14)</f>
        <v>1100</v>
      </c>
      <c r="O1898">
        <f t="shared" si="295"/>
        <v>101325</v>
      </c>
      <c r="P1898">
        <f>((-0.0000000008)*N1898^3+(0.000003)*N1898^2-0.004*N1898+2.013)*('Exhaust Gas Math'!$E$10/(L1898+'Exhaust Gas Math'!$E$10))+(357.45*N1898^-1.004)*(L1898/(L1898+'Exhaust Gas Math'!$E$10))</f>
        <v>0.17819999999999947</v>
      </c>
      <c r="Q1898" s="9">
        <f t="shared" si="287"/>
        <v>0</v>
      </c>
      <c r="R1898" s="9">
        <f t="shared" si="288"/>
        <v>101325</v>
      </c>
      <c r="T1898">
        <f t="shared" si="296"/>
        <v>0.23675000000001301</v>
      </c>
      <c r="U1898">
        <f t="shared" si="297"/>
        <v>101325</v>
      </c>
    </row>
    <row r="1899" spans="3:21" x14ac:dyDescent="0.2">
      <c r="C1899" s="1"/>
      <c r="D1899" s="1"/>
      <c r="E1899" s="1">
        <v>0.23687500000001299</v>
      </c>
      <c r="F1899" s="10">
        <f t="shared" si="289"/>
        <v>4.383106480573401E-2</v>
      </c>
      <c r="G1899" s="9">
        <f t="shared" si="290"/>
        <v>-18.401552984626282</v>
      </c>
      <c r="H1899" s="9">
        <f t="shared" si="291"/>
        <v>0</v>
      </c>
      <c r="I1899" s="9">
        <f t="shared" si="292"/>
        <v>0</v>
      </c>
      <c r="J1899" s="10">
        <f t="shared" si="293"/>
        <v>3.9769296294121147E-5</v>
      </c>
      <c r="K1899" s="9">
        <f t="shared" si="294"/>
        <v>0</v>
      </c>
      <c r="L1899" s="9">
        <f>K1899*'Exhaust Gas Math'!$C$14</f>
        <v>0</v>
      </c>
      <c r="M1899" s="9">
        <f>(L1899/'Exhaust Gas Math'!$B$14)+('Exhaust Gas Math'!$D$10)</f>
        <v>4.4059320573952224E-4</v>
      </c>
      <c r="N1899">
        <f>('Exhaust Gas Math'!$E$10*((-0.000000001)*N1898^3+(0.000002)*N1898^2-0.0012*N1898+1.3446)*$B$15+L1899*'Exhaust Gas Math'!$D$14*$B$14)/('Exhaust Gas Math'!$E$10*((-0.000000001)*N1898^3+(0.000002)*N1898^2-0.0012*N1898+1.3446)+L1899*'Exhaust Gas Math'!$D$14)</f>
        <v>1100</v>
      </c>
      <c r="O1899">
        <f t="shared" si="295"/>
        <v>101325</v>
      </c>
      <c r="P1899">
        <f>((-0.0000000008)*N1899^3+(0.000003)*N1899^2-0.004*N1899+2.013)*('Exhaust Gas Math'!$E$10/(L1899+'Exhaust Gas Math'!$E$10))+(357.45*N1899^-1.004)*(L1899/(L1899+'Exhaust Gas Math'!$E$10))</f>
        <v>0.17819999999999947</v>
      </c>
      <c r="Q1899" s="9">
        <f t="shared" si="287"/>
        <v>0</v>
      </c>
      <c r="R1899" s="9">
        <f t="shared" si="288"/>
        <v>101325</v>
      </c>
      <c r="T1899">
        <f t="shared" si="296"/>
        <v>0.23687500000001299</v>
      </c>
      <c r="U1899">
        <f t="shared" si="297"/>
        <v>101325</v>
      </c>
    </row>
    <row r="1900" spans="3:21" x14ac:dyDescent="0.2">
      <c r="C1900" s="1"/>
      <c r="D1900" s="1"/>
      <c r="E1900" s="1">
        <v>0.23700000000001301</v>
      </c>
      <c r="F1900" s="10">
        <f t="shared" si="289"/>
        <v>4.1495838721439554E-2</v>
      </c>
      <c r="G1900" s="9">
        <f t="shared" si="290"/>
        <v>-18.942855924511743</v>
      </c>
      <c r="H1900" s="9">
        <f t="shared" si="291"/>
        <v>0</v>
      </c>
      <c r="I1900" s="9">
        <f t="shared" si="292"/>
        <v>0</v>
      </c>
      <c r="J1900" s="10">
        <f t="shared" si="293"/>
        <v>3.9769296294121147E-5</v>
      </c>
      <c r="K1900" s="9">
        <f t="shared" si="294"/>
        <v>0</v>
      </c>
      <c r="L1900" s="9">
        <f>K1900*'Exhaust Gas Math'!$C$14</f>
        <v>0</v>
      </c>
      <c r="M1900" s="9">
        <f>(L1900/'Exhaust Gas Math'!$B$14)+('Exhaust Gas Math'!$D$10)</f>
        <v>4.4059320573952224E-4</v>
      </c>
      <c r="N1900">
        <f>('Exhaust Gas Math'!$E$10*((-0.000000001)*N1899^3+(0.000002)*N1899^2-0.0012*N1899+1.3446)*$B$15+L1900*'Exhaust Gas Math'!$D$14*$B$14)/('Exhaust Gas Math'!$E$10*((-0.000000001)*N1899^3+(0.000002)*N1899^2-0.0012*N1899+1.3446)+L1900*'Exhaust Gas Math'!$D$14)</f>
        <v>1100</v>
      </c>
      <c r="O1900">
        <f t="shared" si="295"/>
        <v>101325</v>
      </c>
      <c r="P1900">
        <f>((-0.0000000008)*N1900^3+(0.000003)*N1900^2-0.004*N1900+2.013)*('Exhaust Gas Math'!$E$10/(L1900+'Exhaust Gas Math'!$E$10))+(357.45*N1900^-1.004)*(L1900/(L1900+'Exhaust Gas Math'!$E$10))</f>
        <v>0.17819999999999947</v>
      </c>
      <c r="Q1900" s="9">
        <f t="shared" ref="Q1900:Q1924" si="298">H1900*-0.5*P1900*G1900^2</f>
        <v>0</v>
      </c>
      <c r="R1900" s="9">
        <f t="shared" ref="R1900:R1924" si="299">Q1900+O1900</f>
        <v>101325</v>
      </c>
      <c r="T1900">
        <f t="shared" si="296"/>
        <v>0.23700000000001301</v>
      </c>
      <c r="U1900">
        <f t="shared" si="297"/>
        <v>101325</v>
      </c>
    </row>
    <row r="1901" spans="3:21" x14ac:dyDescent="0.2">
      <c r="C1901" s="1"/>
      <c r="D1901" s="1"/>
      <c r="E1901" s="1">
        <v>0.23712500000001299</v>
      </c>
      <c r="F1901" s="10">
        <f t="shared" si="289"/>
        <v>3.9100218033980491E-2</v>
      </c>
      <c r="G1901" s="9">
        <f t="shared" si="290"/>
        <v>-19.367369858483798</v>
      </c>
      <c r="H1901" s="9">
        <f t="shared" si="291"/>
        <v>0</v>
      </c>
      <c r="I1901" s="9">
        <f t="shared" si="292"/>
        <v>0</v>
      </c>
      <c r="J1901" s="10">
        <f t="shared" si="293"/>
        <v>3.9769296294121147E-5</v>
      </c>
      <c r="K1901" s="9">
        <f t="shared" si="294"/>
        <v>0</v>
      </c>
      <c r="L1901" s="9">
        <f>K1901*'Exhaust Gas Math'!$C$14</f>
        <v>0</v>
      </c>
      <c r="M1901" s="9">
        <f>(L1901/'Exhaust Gas Math'!$B$14)+('Exhaust Gas Math'!$D$10)</f>
        <v>4.4059320573952224E-4</v>
      </c>
      <c r="N1901">
        <f>('Exhaust Gas Math'!$E$10*((-0.000000001)*N1900^3+(0.000002)*N1900^2-0.0012*N1900+1.3446)*$B$15+L1901*'Exhaust Gas Math'!$D$14*$B$14)/('Exhaust Gas Math'!$E$10*((-0.000000001)*N1900^3+(0.000002)*N1900^2-0.0012*N1900+1.3446)+L1901*'Exhaust Gas Math'!$D$14)</f>
        <v>1100</v>
      </c>
      <c r="O1901">
        <f t="shared" si="295"/>
        <v>101325</v>
      </c>
      <c r="P1901">
        <f>((-0.0000000008)*N1901^3+(0.000003)*N1901^2-0.004*N1901+2.013)*('Exhaust Gas Math'!$E$10/(L1901+'Exhaust Gas Math'!$E$10))+(357.45*N1901^-1.004)*(L1901/(L1901+'Exhaust Gas Math'!$E$10))</f>
        <v>0.17819999999999947</v>
      </c>
      <c r="Q1901" s="9">
        <f t="shared" si="298"/>
        <v>0</v>
      </c>
      <c r="R1901" s="9">
        <f t="shared" si="299"/>
        <v>101325</v>
      </c>
      <c r="T1901">
        <f t="shared" si="296"/>
        <v>0.23712500000001299</v>
      </c>
      <c r="U1901">
        <f t="shared" si="297"/>
        <v>101325</v>
      </c>
    </row>
    <row r="1902" spans="3:21" x14ac:dyDescent="0.2">
      <c r="C1902" s="1"/>
      <c r="D1902" s="1"/>
      <c r="E1902" s="1">
        <v>0.23725000000001301</v>
      </c>
      <c r="F1902" s="10">
        <f t="shared" si="289"/>
        <v>3.6658972541519744E-2</v>
      </c>
      <c r="G1902" s="9">
        <f t="shared" si="290"/>
        <v>-19.672477516974297</v>
      </c>
      <c r="H1902" s="9">
        <f t="shared" si="291"/>
        <v>0</v>
      </c>
      <c r="I1902" s="9">
        <f t="shared" si="292"/>
        <v>0</v>
      </c>
      <c r="J1902" s="10">
        <f t="shared" si="293"/>
        <v>3.9769296294121147E-5</v>
      </c>
      <c r="K1902" s="9">
        <f t="shared" si="294"/>
        <v>0</v>
      </c>
      <c r="L1902" s="9">
        <f>K1902*'Exhaust Gas Math'!$C$14</f>
        <v>0</v>
      </c>
      <c r="M1902" s="9">
        <f>(L1902/'Exhaust Gas Math'!$B$14)+('Exhaust Gas Math'!$D$10)</f>
        <v>4.4059320573952224E-4</v>
      </c>
      <c r="N1902">
        <f>('Exhaust Gas Math'!$E$10*((-0.000000001)*N1901^3+(0.000002)*N1901^2-0.0012*N1901+1.3446)*$B$15+L1902*'Exhaust Gas Math'!$D$14*$B$14)/('Exhaust Gas Math'!$E$10*((-0.000000001)*N1901^3+(0.000002)*N1901^2-0.0012*N1901+1.3446)+L1902*'Exhaust Gas Math'!$D$14)</f>
        <v>1100</v>
      </c>
      <c r="O1902">
        <f t="shared" si="295"/>
        <v>101325</v>
      </c>
      <c r="P1902">
        <f>((-0.0000000008)*N1902^3+(0.000003)*N1902^2-0.004*N1902+2.013)*('Exhaust Gas Math'!$E$10/(L1902+'Exhaust Gas Math'!$E$10))+(357.45*N1902^-1.004)*(L1902/(L1902+'Exhaust Gas Math'!$E$10))</f>
        <v>0.17819999999999947</v>
      </c>
      <c r="Q1902" s="9">
        <f t="shared" si="298"/>
        <v>0</v>
      </c>
      <c r="R1902" s="9">
        <f t="shared" si="299"/>
        <v>101325</v>
      </c>
      <c r="T1902">
        <f t="shared" si="296"/>
        <v>0.23725000000001301</v>
      </c>
      <c r="U1902">
        <f t="shared" si="297"/>
        <v>101325</v>
      </c>
    </row>
    <row r="1903" spans="3:21" x14ac:dyDescent="0.2">
      <c r="C1903" s="1"/>
      <c r="D1903" s="1"/>
      <c r="E1903" s="1">
        <v>0.23737500000001299</v>
      </c>
      <c r="F1903" s="10">
        <f t="shared" si="289"/>
        <v>3.4187153334314824E-2</v>
      </c>
      <c r="G1903" s="9">
        <f t="shared" si="290"/>
        <v>-19.856297809810055</v>
      </c>
      <c r="H1903" s="9">
        <f t="shared" si="291"/>
        <v>0</v>
      </c>
      <c r="I1903" s="9">
        <f t="shared" si="292"/>
        <v>0</v>
      </c>
      <c r="J1903" s="10">
        <f t="shared" si="293"/>
        <v>3.9769296294121147E-5</v>
      </c>
      <c r="K1903" s="9">
        <f t="shared" si="294"/>
        <v>0</v>
      </c>
      <c r="L1903" s="9">
        <f>K1903*'Exhaust Gas Math'!$C$14</f>
        <v>0</v>
      </c>
      <c r="M1903" s="9">
        <f>(L1903/'Exhaust Gas Math'!$B$14)+('Exhaust Gas Math'!$D$10)</f>
        <v>4.4059320573952224E-4</v>
      </c>
      <c r="N1903">
        <f>('Exhaust Gas Math'!$E$10*((-0.000000001)*N1902^3+(0.000002)*N1902^2-0.0012*N1902+1.3446)*$B$15+L1903*'Exhaust Gas Math'!$D$14*$B$14)/('Exhaust Gas Math'!$E$10*((-0.000000001)*N1902^3+(0.000002)*N1902^2-0.0012*N1902+1.3446)+L1903*'Exhaust Gas Math'!$D$14)</f>
        <v>1100</v>
      </c>
      <c r="O1903">
        <f t="shared" si="295"/>
        <v>101325</v>
      </c>
      <c r="P1903">
        <f>((-0.0000000008)*N1903^3+(0.000003)*N1903^2-0.004*N1903+2.013)*('Exhaust Gas Math'!$E$10/(L1903+'Exhaust Gas Math'!$E$10))+(357.45*N1903^-1.004)*(L1903/(L1903+'Exhaust Gas Math'!$E$10))</f>
        <v>0.17819999999999947</v>
      </c>
      <c r="Q1903" s="9">
        <f t="shared" si="298"/>
        <v>0</v>
      </c>
      <c r="R1903" s="9">
        <f t="shared" si="299"/>
        <v>101325</v>
      </c>
      <c r="T1903">
        <f t="shared" si="296"/>
        <v>0.23737500000001299</v>
      </c>
      <c r="U1903">
        <f t="shared" si="297"/>
        <v>101325</v>
      </c>
    </row>
    <row r="1904" spans="3:21" x14ac:dyDescent="0.2">
      <c r="C1904" s="1"/>
      <c r="D1904" s="1"/>
      <c r="E1904" s="1">
        <v>0.23750000000001301</v>
      </c>
      <c r="F1904" s="10">
        <f t="shared" si="289"/>
        <v>3.1699999999740533E-2</v>
      </c>
      <c r="G1904" s="9">
        <f t="shared" si="290"/>
        <v>-19.917697423759289</v>
      </c>
      <c r="H1904" s="9">
        <f t="shared" si="291"/>
        <v>0</v>
      </c>
      <c r="I1904" s="9">
        <f t="shared" si="292"/>
        <v>0</v>
      </c>
      <c r="J1904" s="10">
        <f t="shared" si="293"/>
        <v>3.9769296294121147E-5</v>
      </c>
      <c r="K1904" s="9">
        <f t="shared" si="294"/>
        <v>0</v>
      </c>
      <c r="L1904" s="9">
        <f>K1904*'Exhaust Gas Math'!$C$14</f>
        <v>0</v>
      </c>
      <c r="M1904" s="9">
        <f>(L1904/'Exhaust Gas Math'!$B$14)+('Exhaust Gas Math'!$D$10)</f>
        <v>4.4059320573952224E-4</v>
      </c>
      <c r="N1904">
        <f>('Exhaust Gas Math'!$E$10*((-0.000000001)*N1903^3+(0.000002)*N1903^2-0.0012*N1903+1.3446)*$B$15+L1904*'Exhaust Gas Math'!$D$14*$B$14)/('Exhaust Gas Math'!$E$10*((-0.000000001)*N1903^3+(0.000002)*N1903^2-0.0012*N1903+1.3446)+L1904*'Exhaust Gas Math'!$D$14)</f>
        <v>1100</v>
      </c>
      <c r="O1904">
        <f t="shared" si="295"/>
        <v>101325</v>
      </c>
      <c r="P1904">
        <f>((-0.0000000008)*N1904^3+(0.000003)*N1904^2-0.004*N1904+2.013)*('Exhaust Gas Math'!$E$10/(L1904+'Exhaust Gas Math'!$E$10))+(357.45*N1904^-1.004)*(L1904/(L1904+'Exhaust Gas Math'!$E$10))</f>
        <v>0.17819999999999947</v>
      </c>
      <c r="Q1904" s="9">
        <f t="shared" si="298"/>
        <v>0</v>
      </c>
      <c r="R1904" s="9">
        <f t="shared" si="299"/>
        <v>101325</v>
      </c>
      <c r="T1904">
        <f t="shared" si="296"/>
        <v>0.23750000000001301</v>
      </c>
      <c r="U1904">
        <f t="shared" si="297"/>
        <v>101325</v>
      </c>
    </row>
    <row r="1905" spans="3:21" x14ac:dyDescent="0.2">
      <c r="C1905" s="1"/>
      <c r="D1905" s="1"/>
      <c r="E1905" s="1">
        <v>0.23762500000001299</v>
      </c>
      <c r="F1905" s="10">
        <f t="shared" si="289"/>
        <v>2.9212846665169649E-2</v>
      </c>
      <c r="G1905" s="9">
        <f t="shared" si="290"/>
        <v>-19.856297809784561</v>
      </c>
      <c r="H1905" s="9">
        <f t="shared" si="291"/>
        <v>0</v>
      </c>
      <c r="I1905" s="9">
        <f t="shared" si="292"/>
        <v>0</v>
      </c>
      <c r="J1905" s="10">
        <f t="shared" si="293"/>
        <v>3.9769296294121147E-5</v>
      </c>
      <c r="K1905" s="9">
        <f t="shared" si="294"/>
        <v>0</v>
      </c>
      <c r="L1905" s="9">
        <f>K1905*'Exhaust Gas Math'!$C$14</f>
        <v>0</v>
      </c>
      <c r="M1905" s="9">
        <f>(L1905/'Exhaust Gas Math'!$B$14)+('Exhaust Gas Math'!$D$10)</f>
        <v>4.4059320573952224E-4</v>
      </c>
      <c r="N1905">
        <f>('Exhaust Gas Math'!$E$10*((-0.000000001)*N1904^3+(0.000002)*N1904^2-0.0012*N1904+1.3446)*$B$15+L1905*'Exhaust Gas Math'!$D$14*$B$14)/('Exhaust Gas Math'!$E$10*((-0.000000001)*N1904^3+(0.000002)*N1904^2-0.0012*N1904+1.3446)+L1905*'Exhaust Gas Math'!$D$14)</f>
        <v>1100</v>
      </c>
      <c r="O1905">
        <f t="shared" si="295"/>
        <v>101325</v>
      </c>
      <c r="P1905">
        <f>((-0.0000000008)*N1905^3+(0.000003)*N1905^2-0.004*N1905+2.013)*('Exhaust Gas Math'!$E$10/(L1905+'Exhaust Gas Math'!$E$10))+(357.45*N1905^-1.004)*(L1905/(L1905+'Exhaust Gas Math'!$E$10))</f>
        <v>0.17819999999999947</v>
      </c>
      <c r="Q1905" s="9">
        <f t="shared" si="298"/>
        <v>0</v>
      </c>
      <c r="R1905" s="9">
        <f t="shared" si="299"/>
        <v>101325</v>
      </c>
      <c r="T1905">
        <f t="shared" si="296"/>
        <v>0.23762500000001299</v>
      </c>
      <c r="U1905">
        <f t="shared" si="297"/>
        <v>101325</v>
      </c>
    </row>
    <row r="1906" spans="3:21" x14ac:dyDescent="0.2">
      <c r="C1906" s="1"/>
      <c r="D1906" s="1"/>
      <c r="E1906" s="1">
        <v>0.23775000000001301</v>
      </c>
      <c r="F1906" s="10">
        <f t="shared" si="289"/>
        <v>2.6741027457968608E-2</v>
      </c>
      <c r="G1906" s="9">
        <f t="shared" si="290"/>
        <v>-19.672477516923379</v>
      </c>
      <c r="H1906" s="9">
        <f t="shared" si="291"/>
        <v>0</v>
      </c>
      <c r="I1906" s="9">
        <f t="shared" si="292"/>
        <v>0</v>
      </c>
      <c r="J1906" s="10">
        <f t="shared" si="293"/>
        <v>3.9769296294121147E-5</v>
      </c>
      <c r="K1906" s="9">
        <f t="shared" si="294"/>
        <v>0</v>
      </c>
      <c r="L1906" s="9">
        <f>K1906*'Exhaust Gas Math'!$C$14</f>
        <v>0</v>
      </c>
      <c r="M1906" s="9">
        <f>(L1906/'Exhaust Gas Math'!$B$14)+('Exhaust Gas Math'!$D$10)</f>
        <v>4.4059320573952224E-4</v>
      </c>
      <c r="N1906">
        <f>('Exhaust Gas Math'!$E$10*((-0.000000001)*N1905^3+(0.000002)*N1905^2-0.0012*N1905+1.3446)*$B$15+L1906*'Exhaust Gas Math'!$D$14*$B$14)/('Exhaust Gas Math'!$E$10*((-0.000000001)*N1905^3+(0.000002)*N1905^2-0.0012*N1905+1.3446)+L1906*'Exhaust Gas Math'!$D$14)</f>
        <v>1100</v>
      </c>
      <c r="O1906">
        <f t="shared" si="295"/>
        <v>101325</v>
      </c>
      <c r="P1906">
        <f>((-0.0000000008)*N1906^3+(0.000003)*N1906^2-0.004*N1906+2.013)*('Exhaust Gas Math'!$E$10/(L1906+'Exhaust Gas Math'!$E$10))+(357.45*N1906^-1.004)*(L1906/(L1906+'Exhaust Gas Math'!$E$10))</f>
        <v>0.17819999999999947</v>
      </c>
      <c r="Q1906" s="9">
        <f t="shared" si="298"/>
        <v>0</v>
      </c>
      <c r="R1906" s="9">
        <f t="shared" si="299"/>
        <v>101325</v>
      </c>
      <c r="T1906">
        <f t="shared" si="296"/>
        <v>0.23775000000001301</v>
      </c>
      <c r="U1906">
        <f t="shared" si="297"/>
        <v>101325</v>
      </c>
    </row>
    <row r="1907" spans="3:21" x14ac:dyDescent="0.2">
      <c r="C1907" s="1"/>
      <c r="D1907" s="1"/>
      <c r="E1907" s="1">
        <v>0.23787500000001299</v>
      </c>
      <c r="F1907" s="10">
        <f t="shared" si="289"/>
        <v>2.4299781965515792E-2</v>
      </c>
      <c r="G1907" s="9">
        <f t="shared" si="290"/>
        <v>-19.367369858407816</v>
      </c>
      <c r="H1907" s="9">
        <f t="shared" si="291"/>
        <v>0</v>
      </c>
      <c r="I1907" s="9">
        <f t="shared" si="292"/>
        <v>0</v>
      </c>
      <c r="J1907" s="10">
        <f t="shared" si="293"/>
        <v>3.9769296294121147E-5</v>
      </c>
      <c r="K1907" s="9">
        <f t="shared" si="294"/>
        <v>0</v>
      </c>
      <c r="L1907" s="9">
        <f>K1907*'Exhaust Gas Math'!$C$14</f>
        <v>0</v>
      </c>
      <c r="M1907" s="9">
        <f>(L1907/'Exhaust Gas Math'!$B$14)+('Exhaust Gas Math'!$D$10)</f>
        <v>4.4059320573952224E-4</v>
      </c>
      <c r="N1907">
        <f>('Exhaust Gas Math'!$E$10*((-0.000000001)*N1906^3+(0.000002)*N1906^2-0.0012*N1906+1.3446)*$B$15+L1907*'Exhaust Gas Math'!$D$14*$B$14)/('Exhaust Gas Math'!$E$10*((-0.000000001)*N1906^3+(0.000002)*N1906^2-0.0012*N1906+1.3446)+L1907*'Exhaust Gas Math'!$D$14)</f>
        <v>1100</v>
      </c>
      <c r="O1907">
        <f t="shared" si="295"/>
        <v>101325</v>
      </c>
      <c r="P1907">
        <f>((-0.0000000008)*N1907^3+(0.000003)*N1907^2-0.004*N1907+2.013)*('Exhaust Gas Math'!$E$10/(L1907+'Exhaust Gas Math'!$E$10))+(357.45*N1907^-1.004)*(L1907/(L1907+'Exhaust Gas Math'!$E$10))</f>
        <v>0.17819999999999947</v>
      </c>
      <c r="Q1907" s="9">
        <f t="shared" si="298"/>
        <v>0</v>
      </c>
      <c r="R1907" s="9">
        <f t="shared" si="299"/>
        <v>101325</v>
      </c>
      <c r="T1907">
        <f t="shared" si="296"/>
        <v>0.23787500000001299</v>
      </c>
      <c r="U1907">
        <f t="shared" si="297"/>
        <v>101325</v>
      </c>
    </row>
    <row r="1908" spans="3:21" x14ac:dyDescent="0.2">
      <c r="C1908" s="1"/>
      <c r="D1908" s="1"/>
      <c r="E1908" s="1">
        <v>0.23800000000001301</v>
      </c>
      <c r="F1908" s="10">
        <f t="shared" si="289"/>
        <v>2.1904161278067776E-2</v>
      </c>
      <c r="G1908" s="9">
        <f t="shared" si="290"/>
        <v>-18.942855924411163</v>
      </c>
      <c r="H1908" s="9">
        <f t="shared" si="291"/>
        <v>0</v>
      </c>
      <c r="I1908" s="9">
        <f t="shared" si="292"/>
        <v>0</v>
      </c>
      <c r="J1908" s="10">
        <f t="shared" si="293"/>
        <v>3.9769296294121147E-5</v>
      </c>
      <c r="K1908" s="9">
        <f t="shared" si="294"/>
        <v>0</v>
      </c>
      <c r="L1908" s="9">
        <f>K1908*'Exhaust Gas Math'!$C$14</f>
        <v>0</v>
      </c>
      <c r="M1908" s="9">
        <f>(L1908/'Exhaust Gas Math'!$B$14)+('Exhaust Gas Math'!$D$10)</f>
        <v>4.4059320573952224E-4</v>
      </c>
      <c r="N1908">
        <f>('Exhaust Gas Math'!$E$10*((-0.000000001)*N1907^3+(0.000002)*N1907^2-0.0012*N1907+1.3446)*$B$15+L1908*'Exhaust Gas Math'!$D$14*$B$14)/('Exhaust Gas Math'!$E$10*((-0.000000001)*N1907^3+(0.000002)*N1907^2-0.0012*N1907+1.3446)+L1908*'Exhaust Gas Math'!$D$14)</f>
        <v>1100</v>
      </c>
      <c r="O1908">
        <f t="shared" si="295"/>
        <v>101325</v>
      </c>
      <c r="P1908">
        <f>((-0.0000000008)*N1908^3+(0.000003)*N1908^2-0.004*N1908+2.013)*('Exhaust Gas Math'!$E$10/(L1908+'Exhaust Gas Math'!$E$10))+(357.45*N1908^-1.004)*(L1908/(L1908+'Exhaust Gas Math'!$E$10))</f>
        <v>0.17819999999999947</v>
      </c>
      <c r="Q1908" s="9">
        <f t="shared" si="298"/>
        <v>0</v>
      </c>
      <c r="R1908" s="9">
        <f t="shared" si="299"/>
        <v>101325</v>
      </c>
      <c r="T1908">
        <f t="shared" si="296"/>
        <v>0.23800000000001301</v>
      </c>
      <c r="U1908">
        <f t="shared" si="297"/>
        <v>101325</v>
      </c>
    </row>
    <row r="1909" spans="3:21" x14ac:dyDescent="0.2">
      <c r="C1909" s="1"/>
      <c r="D1909" s="1"/>
      <c r="E1909" s="1">
        <v>0.23812500000001299</v>
      </c>
      <c r="F1909" s="10">
        <f t="shared" si="289"/>
        <v>1.9568935193787398E-2</v>
      </c>
      <c r="G1909" s="9">
        <f t="shared" si="290"/>
        <v>-18.401552984501723</v>
      </c>
      <c r="H1909" s="9">
        <f t="shared" si="291"/>
        <v>0</v>
      </c>
      <c r="I1909" s="9">
        <f t="shared" si="292"/>
        <v>0</v>
      </c>
      <c r="J1909" s="10">
        <f t="shared" si="293"/>
        <v>3.9769296294121147E-5</v>
      </c>
      <c r="K1909" s="9">
        <f t="shared" si="294"/>
        <v>0</v>
      </c>
      <c r="L1909" s="9">
        <f>K1909*'Exhaust Gas Math'!$C$14</f>
        <v>0</v>
      </c>
      <c r="M1909" s="9">
        <f>(L1909/'Exhaust Gas Math'!$B$14)+('Exhaust Gas Math'!$D$10)</f>
        <v>4.4059320573952224E-4</v>
      </c>
      <c r="N1909">
        <f>('Exhaust Gas Math'!$E$10*((-0.000000001)*N1908^3+(0.000002)*N1908^2-0.0012*N1908+1.3446)*$B$15+L1909*'Exhaust Gas Math'!$D$14*$B$14)/('Exhaust Gas Math'!$E$10*((-0.000000001)*N1908^3+(0.000002)*N1908^2-0.0012*N1908+1.3446)+L1909*'Exhaust Gas Math'!$D$14)</f>
        <v>1100</v>
      </c>
      <c r="O1909">
        <f t="shared" si="295"/>
        <v>101325</v>
      </c>
      <c r="P1909">
        <f>((-0.0000000008)*N1909^3+(0.000003)*N1909^2-0.004*N1909+2.013)*('Exhaust Gas Math'!$E$10/(L1909+'Exhaust Gas Math'!$E$10))+(357.45*N1909^-1.004)*(L1909/(L1909+'Exhaust Gas Math'!$E$10))</f>
        <v>0.17819999999999947</v>
      </c>
      <c r="Q1909" s="9">
        <f t="shared" si="298"/>
        <v>0</v>
      </c>
      <c r="R1909" s="9">
        <f t="shared" si="299"/>
        <v>101325</v>
      </c>
      <c r="T1909">
        <f t="shared" si="296"/>
        <v>0.23812500000001299</v>
      </c>
      <c r="U1909">
        <f t="shared" si="297"/>
        <v>101325</v>
      </c>
    </row>
    <row r="1910" spans="3:21" x14ac:dyDescent="0.2">
      <c r="C1910" s="1"/>
      <c r="D1910" s="1"/>
      <c r="E1910" s="1">
        <v>0.23825000000001301</v>
      </c>
      <c r="F1910" s="10">
        <f t="shared" si="289"/>
        <v>1.7308501158025711E-2</v>
      </c>
      <c r="G1910" s="9">
        <f t="shared" si="290"/>
        <v>-17.746798351305529</v>
      </c>
      <c r="H1910" s="9">
        <f t="shared" si="291"/>
        <v>0</v>
      </c>
      <c r="I1910" s="9">
        <f t="shared" si="292"/>
        <v>0</v>
      </c>
      <c r="J1910" s="10">
        <f t="shared" si="293"/>
        <v>3.9769296294121147E-5</v>
      </c>
      <c r="K1910" s="9">
        <f t="shared" si="294"/>
        <v>0</v>
      </c>
      <c r="L1910" s="9">
        <f>K1910*'Exhaust Gas Math'!$C$14</f>
        <v>0</v>
      </c>
      <c r="M1910" s="9">
        <f>(L1910/'Exhaust Gas Math'!$B$14)+('Exhaust Gas Math'!$D$10)</f>
        <v>4.4059320573952224E-4</v>
      </c>
      <c r="N1910">
        <f>('Exhaust Gas Math'!$E$10*((-0.000000001)*N1909^3+(0.000002)*N1909^2-0.0012*N1909+1.3446)*$B$15+L1910*'Exhaust Gas Math'!$D$14*$B$14)/('Exhaust Gas Math'!$E$10*((-0.000000001)*N1909^3+(0.000002)*N1909^2-0.0012*N1909+1.3446)+L1910*'Exhaust Gas Math'!$D$14)</f>
        <v>1100</v>
      </c>
      <c r="O1910">
        <f t="shared" si="295"/>
        <v>101325</v>
      </c>
      <c r="P1910">
        <f>((-0.0000000008)*N1910^3+(0.000003)*N1910^2-0.004*N1910+2.013)*('Exhaust Gas Math'!$E$10/(L1910+'Exhaust Gas Math'!$E$10))+(357.45*N1910^-1.004)*(L1910/(L1910+'Exhaust Gas Math'!$E$10))</f>
        <v>0.17819999999999947</v>
      </c>
      <c r="Q1910" s="9">
        <f t="shared" si="298"/>
        <v>0</v>
      </c>
      <c r="R1910" s="9">
        <f t="shared" si="299"/>
        <v>101325</v>
      </c>
      <c r="T1910">
        <f t="shared" si="296"/>
        <v>0.23825000000001301</v>
      </c>
      <c r="U1910">
        <f t="shared" si="297"/>
        <v>101325</v>
      </c>
    </row>
    <row r="1911" spans="3:21" x14ac:dyDescent="0.2">
      <c r="C1911" s="1"/>
      <c r="D1911" s="1"/>
      <c r="E1911" s="1">
        <v>0.23837500000001299</v>
      </c>
      <c r="F1911" s="10">
        <f t="shared" si="289"/>
        <v>1.513679549828378E-2</v>
      </c>
      <c r="G1911" s="9">
        <f t="shared" si="290"/>
        <v>-16.982628804864245</v>
      </c>
      <c r="H1911" s="9">
        <f t="shared" si="291"/>
        <v>0</v>
      </c>
      <c r="I1911" s="9">
        <f t="shared" si="292"/>
        <v>0</v>
      </c>
      <c r="J1911" s="10">
        <f t="shared" si="293"/>
        <v>3.9769296294121147E-5</v>
      </c>
      <c r="K1911" s="9">
        <f t="shared" si="294"/>
        <v>0</v>
      </c>
      <c r="L1911" s="9">
        <f>K1911*'Exhaust Gas Math'!$C$14</f>
        <v>0</v>
      </c>
      <c r="M1911" s="9">
        <f>(L1911/'Exhaust Gas Math'!$B$14)+('Exhaust Gas Math'!$D$10)</f>
        <v>4.4059320573952224E-4</v>
      </c>
      <c r="N1911">
        <f>('Exhaust Gas Math'!$E$10*((-0.000000001)*N1910^3+(0.000002)*N1910^2-0.0012*N1910+1.3446)*$B$15+L1911*'Exhaust Gas Math'!$D$14*$B$14)/('Exhaust Gas Math'!$E$10*((-0.000000001)*N1910^3+(0.000002)*N1910^2-0.0012*N1910+1.3446)+L1911*'Exhaust Gas Math'!$D$14)</f>
        <v>1100</v>
      </c>
      <c r="O1911">
        <f t="shared" si="295"/>
        <v>101325</v>
      </c>
      <c r="P1911">
        <f>((-0.0000000008)*N1911^3+(0.000003)*N1911^2-0.004*N1911+2.013)*('Exhaust Gas Math'!$E$10/(L1911+'Exhaust Gas Math'!$E$10))+(357.45*N1911^-1.004)*(L1911/(L1911+'Exhaust Gas Math'!$E$10))</f>
        <v>0.17819999999999947</v>
      </c>
      <c r="Q1911" s="9">
        <f t="shared" si="298"/>
        <v>0</v>
      </c>
      <c r="R1911" s="9">
        <f t="shared" si="299"/>
        <v>101325</v>
      </c>
      <c r="T1911">
        <f t="shared" si="296"/>
        <v>0.23837500000001299</v>
      </c>
      <c r="U1911">
        <f t="shared" si="297"/>
        <v>101325</v>
      </c>
    </row>
    <row r="1912" spans="3:21" x14ac:dyDescent="0.2">
      <c r="C1912" s="1"/>
      <c r="D1912" s="1"/>
      <c r="E1912" s="1">
        <v>0.23850000000001301</v>
      </c>
      <c r="F1912" s="10">
        <f t="shared" si="289"/>
        <v>1.306720750211933E-2</v>
      </c>
      <c r="G1912" s="9">
        <f t="shared" si="290"/>
        <v>-16.113755704543841</v>
      </c>
      <c r="H1912" s="9">
        <f t="shared" si="291"/>
        <v>0</v>
      </c>
      <c r="I1912" s="9">
        <f t="shared" si="292"/>
        <v>0</v>
      </c>
      <c r="J1912" s="10">
        <f t="shared" si="293"/>
        <v>3.9769296294121147E-5</v>
      </c>
      <c r="K1912" s="9">
        <f t="shared" si="294"/>
        <v>0</v>
      </c>
      <c r="L1912" s="9">
        <f>K1912*'Exhaust Gas Math'!$C$14</f>
        <v>0</v>
      </c>
      <c r="M1912" s="9">
        <f>(L1912/'Exhaust Gas Math'!$B$14)+('Exhaust Gas Math'!$D$10)</f>
        <v>4.4059320573952224E-4</v>
      </c>
      <c r="N1912">
        <f>('Exhaust Gas Math'!$E$10*((-0.000000001)*N1911^3+(0.000002)*N1911^2-0.0012*N1911+1.3446)*$B$15+L1912*'Exhaust Gas Math'!$D$14*$B$14)/('Exhaust Gas Math'!$E$10*((-0.000000001)*N1911^3+(0.000002)*N1911^2-0.0012*N1911+1.3446)+L1912*'Exhaust Gas Math'!$D$14)</f>
        <v>1100</v>
      </c>
      <c r="O1912">
        <f t="shared" si="295"/>
        <v>101325</v>
      </c>
      <c r="P1912">
        <f>((-0.0000000008)*N1912^3+(0.000003)*N1912^2-0.004*N1912+2.013)*('Exhaust Gas Math'!$E$10/(L1912+'Exhaust Gas Math'!$E$10))+(357.45*N1912^-1.004)*(L1912/(L1912+'Exhaust Gas Math'!$E$10))</f>
        <v>0.17819999999999947</v>
      </c>
      <c r="Q1912" s="9">
        <f t="shared" si="298"/>
        <v>0</v>
      </c>
      <c r="R1912" s="9">
        <f t="shared" si="299"/>
        <v>101325</v>
      </c>
      <c r="T1912">
        <f t="shared" si="296"/>
        <v>0.23850000000001301</v>
      </c>
      <c r="U1912">
        <f t="shared" si="297"/>
        <v>101325</v>
      </c>
    </row>
    <row r="1913" spans="3:21" x14ac:dyDescent="0.2">
      <c r="C1913" s="1"/>
      <c r="D1913" s="1"/>
      <c r="E1913" s="1">
        <v>0.23862500000001299</v>
      </c>
      <c r="F1913" s="10">
        <f t="shared" si="289"/>
        <v>1.1112496867736556E-2</v>
      </c>
      <c r="G1913" s="9">
        <f t="shared" si="290"/>
        <v>-15.145535941937416</v>
      </c>
      <c r="H1913" s="9">
        <f t="shared" si="291"/>
        <v>0</v>
      </c>
      <c r="I1913" s="9">
        <f t="shared" si="292"/>
        <v>0</v>
      </c>
      <c r="J1913" s="10">
        <f t="shared" si="293"/>
        <v>3.9769296294121147E-5</v>
      </c>
      <c r="K1913" s="9">
        <f t="shared" si="294"/>
        <v>0</v>
      </c>
      <c r="L1913" s="9">
        <f>K1913*'Exhaust Gas Math'!$C$14</f>
        <v>0</v>
      </c>
      <c r="M1913" s="9">
        <f>(L1913/'Exhaust Gas Math'!$B$14)+('Exhaust Gas Math'!$D$10)</f>
        <v>4.4059320573952224E-4</v>
      </c>
      <c r="N1913">
        <f>('Exhaust Gas Math'!$E$10*((-0.000000001)*N1912^3+(0.000002)*N1912^2-0.0012*N1912+1.3446)*$B$15+L1913*'Exhaust Gas Math'!$D$14*$B$14)/('Exhaust Gas Math'!$E$10*((-0.000000001)*N1912^3+(0.000002)*N1912^2-0.0012*N1912+1.3446)+L1913*'Exhaust Gas Math'!$D$14)</f>
        <v>1100</v>
      </c>
      <c r="O1913">
        <f t="shared" si="295"/>
        <v>101325</v>
      </c>
      <c r="P1913">
        <f>((-0.0000000008)*N1913^3+(0.000003)*N1913^2-0.004*N1913+2.013)*('Exhaust Gas Math'!$E$10/(L1913+'Exhaust Gas Math'!$E$10))+(357.45*N1913^-1.004)*(L1913/(L1913+'Exhaust Gas Math'!$E$10))</f>
        <v>0.17819999999999947</v>
      </c>
      <c r="Q1913" s="9">
        <f t="shared" si="298"/>
        <v>0</v>
      </c>
      <c r="R1913" s="9">
        <f t="shared" si="299"/>
        <v>101325</v>
      </c>
      <c r="T1913">
        <f t="shared" si="296"/>
        <v>0.23862500000001299</v>
      </c>
      <c r="U1913">
        <f t="shared" si="297"/>
        <v>101325</v>
      </c>
    </row>
    <row r="1914" spans="3:21" x14ac:dyDescent="0.2">
      <c r="C1914" s="1"/>
      <c r="D1914" s="1"/>
      <c r="E1914" s="1">
        <v>0.23875000000001301</v>
      </c>
      <c r="F1914" s="10">
        <f t="shared" si="289"/>
        <v>9.284715036203036E-3</v>
      </c>
      <c r="G1914" s="9">
        <f t="shared" si="290"/>
        <v>-14.083938913846781</v>
      </c>
      <c r="H1914" s="9">
        <f t="shared" si="291"/>
        <v>0</v>
      </c>
      <c r="I1914" s="9">
        <f t="shared" si="292"/>
        <v>0</v>
      </c>
      <c r="J1914" s="10">
        <f t="shared" si="293"/>
        <v>3.9769296294121147E-5</v>
      </c>
      <c r="K1914" s="9">
        <f t="shared" si="294"/>
        <v>0</v>
      </c>
      <c r="L1914" s="9">
        <f>K1914*'Exhaust Gas Math'!$C$14</f>
        <v>0</v>
      </c>
      <c r="M1914" s="9">
        <f>(L1914/'Exhaust Gas Math'!$B$14)+('Exhaust Gas Math'!$D$10)</f>
        <v>4.4059320573952224E-4</v>
      </c>
      <c r="N1914">
        <f>('Exhaust Gas Math'!$E$10*((-0.000000001)*N1913^3+(0.000002)*N1913^2-0.0012*N1913+1.3446)*$B$15+L1914*'Exhaust Gas Math'!$D$14*$B$14)/('Exhaust Gas Math'!$E$10*((-0.000000001)*N1913^3+(0.000002)*N1913^2-0.0012*N1913+1.3446)+L1914*'Exhaust Gas Math'!$D$14)</f>
        <v>1100</v>
      </c>
      <c r="O1914">
        <f t="shared" si="295"/>
        <v>101325</v>
      </c>
      <c r="P1914">
        <f>((-0.0000000008)*N1914^3+(0.000003)*N1914^2-0.004*N1914+2.013)*('Exhaust Gas Math'!$E$10/(L1914+'Exhaust Gas Math'!$E$10))+(357.45*N1914^-1.004)*(L1914/(L1914+'Exhaust Gas Math'!$E$10))</f>
        <v>0.17819999999999947</v>
      </c>
      <c r="Q1914" s="9">
        <f t="shared" si="298"/>
        <v>0</v>
      </c>
      <c r="R1914" s="9">
        <f t="shared" si="299"/>
        <v>101325</v>
      </c>
      <c r="T1914">
        <f t="shared" si="296"/>
        <v>0.23875000000001301</v>
      </c>
      <c r="U1914">
        <f t="shared" si="297"/>
        <v>101325</v>
      </c>
    </row>
    <row r="1915" spans="3:21" x14ac:dyDescent="0.2">
      <c r="C1915" s="1"/>
      <c r="D1915" s="1"/>
      <c r="E1915" s="1">
        <v>0.23887500000001299</v>
      </c>
      <c r="F1915" s="10">
        <f t="shared" si="289"/>
        <v>7.5951308903106293E-3</v>
      </c>
      <c r="G1915" s="9">
        <f t="shared" si="290"/>
        <v>-12.935509718967721</v>
      </c>
      <c r="H1915" s="9">
        <f t="shared" si="291"/>
        <v>0</v>
      </c>
      <c r="I1915" s="9">
        <f t="shared" si="292"/>
        <v>0</v>
      </c>
      <c r="J1915" s="10">
        <f t="shared" si="293"/>
        <v>3.9769296294121147E-5</v>
      </c>
      <c r="K1915" s="9">
        <f t="shared" si="294"/>
        <v>0</v>
      </c>
      <c r="L1915" s="9">
        <f>K1915*'Exhaust Gas Math'!$C$14</f>
        <v>0</v>
      </c>
      <c r="M1915" s="9">
        <f>(L1915/'Exhaust Gas Math'!$B$14)+('Exhaust Gas Math'!$D$10)</f>
        <v>4.4059320573952224E-4</v>
      </c>
      <c r="N1915">
        <f>('Exhaust Gas Math'!$E$10*((-0.000000001)*N1914^3+(0.000002)*N1914^2-0.0012*N1914+1.3446)*$B$15+L1915*'Exhaust Gas Math'!$D$14*$B$14)/('Exhaust Gas Math'!$E$10*((-0.000000001)*N1914^3+(0.000002)*N1914^2-0.0012*N1914+1.3446)+L1915*'Exhaust Gas Math'!$D$14)</f>
        <v>1100</v>
      </c>
      <c r="O1915">
        <f t="shared" si="295"/>
        <v>101325</v>
      </c>
      <c r="P1915">
        <f>((-0.0000000008)*N1915^3+(0.000003)*N1915^2-0.004*N1915+2.013)*('Exhaust Gas Math'!$E$10/(L1915+'Exhaust Gas Math'!$E$10))+(357.45*N1915^-1.004)*(L1915/(L1915+'Exhaust Gas Math'!$E$10))</f>
        <v>0.17819999999999947</v>
      </c>
      <c r="Q1915" s="9">
        <f t="shared" si="298"/>
        <v>0</v>
      </c>
      <c r="R1915" s="9">
        <f t="shared" si="299"/>
        <v>101325</v>
      </c>
      <c r="T1915">
        <f t="shared" si="296"/>
        <v>0.23887500000001299</v>
      </c>
      <c r="U1915">
        <f t="shared" si="297"/>
        <v>101325</v>
      </c>
    </row>
    <row r="1916" spans="3:21" x14ac:dyDescent="0.2">
      <c r="C1916" s="1"/>
      <c r="D1916" s="1"/>
      <c r="E1916" s="1">
        <v>0.23900000000001301</v>
      </c>
      <c r="F1916" s="10">
        <f t="shared" si="289"/>
        <v>6.0541612781618258E-3</v>
      </c>
      <c r="G1916" s="9">
        <f t="shared" si="290"/>
        <v>-11.707328805177749</v>
      </c>
      <c r="H1916" s="9">
        <f t="shared" si="291"/>
        <v>0</v>
      </c>
      <c r="I1916" s="9">
        <f t="shared" si="292"/>
        <v>0</v>
      </c>
      <c r="J1916" s="10">
        <f t="shared" si="293"/>
        <v>3.9769296294121147E-5</v>
      </c>
      <c r="K1916" s="9">
        <f t="shared" si="294"/>
        <v>0</v>
      </c>
      <c r="L1916" s="9">
        <f>K1916*'Exhaust Gas Math'!$C$14</f>
        <v>0</v>
      </c>
      <c r="M1916" s="9">
        <f>(L1916/'Exhaust Gas Math'!$B$14)+('Exhaust Gas Math'!$D$10)</f>
        <v>4.4059320573952224E-4</v>
      </c>
      <c r="N1916">
        <f>('Exhaust Gas Math'!$E$10*((-0.000000001)*N1915^3+(0.000002)*N1915^2-0.0012*N1915+1.3446)*$B$15+L1916*'Exhaust Gas Math'!$D$14*$B$14)/('Exhaust Gas Math'!$E$10*((-0.000000001)*N1915^3+(0.000002)*N1915^2-0.0012*N1915+1.3446)+L1916*'Exhaust Gas Math'!$D$14)</f>
        <v>1100</v>
      </c>
      <c r="O1916">
        <f t="shared" si="295"/>
        <v>101325</v>
      </c>
      <c r="P1916">
        <f>((-0.0000000008)*N1916^3+(0.000003)*N1916^2-0.004*N1916+2.013)*('Exhaust Gas Math'!$E$10/(L1916+'Exhaust Gas Math'!$E$10))+(357.45*N1916^-1.004)*(L1916/(L1916+'Exhaust Gas Math'!$E$10))</f>
        <v>0.17819999999999947</v>
      </c>
      <c r="Q1916" s="9">
        <f t="shared" si="298"/>
        <v>0</v>
      </c>
      <c r="R1916" s="9">
        <f t="shared" si="299"/>
        <v>101325</v>
      </c>
      <c r="T1916">
        <f t="shared" si="296"/>
        <v>0.23900000000001301</v>
      </c>
      <c r="U1916">
        <f t="shared" si="297"/>
        <v>101325</v>
      </c>
    </row>
    <row r="1917" spans="3:21" x14ac:dyDescent="0.2">
      <c r="C1917" s="1"/>
      <c r="D1917" s="1"/>
      <c r="E1917" s="1">
        <v>0.23912500000001299</v>
      </c>
      <c r="F1917" s="10">
        <f t="shared" si="289"/>
        <v>4.6713067898399088E-3</v>
      </c>
      <c r="G1917" s="9">
        <f t="shared" si="290"/>
        <v>-10.406968316221983</v>
      </c>
      <c r="H1917" s="9">
        <f t="shared" si="291"/>
        <v>0</v>
      </c>
      <c r="I1917" s="9">
        <f t="shared" si="292"/>
        <v>0</v>
      </c>
      <c r="J1917" s="10">
        <f t="shared" si="293"/>
        <v>3.9769296294121147E-5</v>
      </c>
      <c r="K1917" s="9">
        <f t="shared" si="294"/>
        <v>0</v>
      </c>
      <c r="L1917" s="9">
        <f>K1917*'Exhaust Gas Math'!$C$14</f>
        <v>0</v>
      </c>
      <c r="M1917" s="9">
        <f>(L1917/'Exhaust Gas Math'!$B$14)+('Exhaust Gas Math'!$D$10)</f>
        <v>4.4059320573952224E-4</v>
      </c>
      <c r="N1917">
        <f>('Exhaust Gas Math'!$E$10*((-0.000000001)*N1916^3+(0.000002)*N1916^2-0.0012*N1916+1.3446)*$B$15+L1917*'Exhaust Gas Math'!$D$14*$B$14)/('Exhaust Gas Math'!$E$10*((-0.000000001)*N1916^3+(0.000002)*N1916^2-0.0012*N1916+1.3446)+L1917*'Exhaust Gas Math'!$D$14)</f>
        <v>1100</v>
      </c>
      <c r="O1917">
        <f t="shared" si="295"/>
        <v>101325</v>
      </c>
      <c r="P1917">
        <f>((-0.0000000008)*N1917^3+(0.000003)*N1917^2-0.004*N1917+2.013)*('Exhaust Gas Math'!$E$10/(L1917+'Exhaust Gas Math'!$E$10))+(357.45*N1917^-1.004)*(L1917/(L1917+'Exhaust Gas Math'!$E$10))</f>
        <v>0.17819999999999947</v>
      </c>
      <c r="Q1917" s="9">
        <f t="shared" si="298"/>
        <v>0</v>
      </c>
      <c r="R1917" s="9">
        <f t="shared" si="299"/>
        <v>101325</v>
      </c>
      <c r="T1917">
        <f t="shared" si="296"/>
        <v>0.23912500000001299</v>
      </c>
      <c r="U1917">
        <f t="shared" si="297"/>
        <v>101325</v>
      </c>
    </row>
    <row r="1918" spans="3:21" x14ac:dyDescent="0.2">
      <c r="C1918" s="1"/>
      <c r="D1918" s="1"/>
      <c r="E1918" s="1">
        <v>0.23925000000001301</v>
      </c>
      <c r="F1918" s="10">
        <f t="shared" si="289"/>
        <v>3.455093183111161E-3</v>
      </c>
      <c r="G1918" s="9">
        <f t="shared" si="290"/>
        <v>-9.0424454069285751</v>
      </c>
      <c r="H1918" s="9">
        <f t="shared" si="291"/>
        <v>0</v>
      </c>
      <c r="I1918" s="9">
        <f t="shared" si="292"/>
        <v>0</v>
      </c>
      <c r="J1918" s="10">
        <f t="shared" si="293"/>
        <v>3.9769296294121147E-5</v>
      </c>
      <c r="K1918" s="9">
        <f t="shared" si="294"/>
        <v>0</v>
      </c>
      <c r="L1918" s="9">
        <f>K1918*'Exhaust Gas Math'!$C$14</f>
        <v>0</v>
      </c>
      <c r="M1918" s="9">
        <f>(L1918/'Exhaust Gas Math'!$B$14)+('Exhaust Gas Math'!$D$10)</f>
        <v>4.4059320573952224E-4</v>
      </c>
      <c r="N1918">
        <f>('Exhaust Gas Math'!$E$10*((-0.000000001)*N1917^3+(0.000002)*N1917^2-0.0012*N1917+1.3446)*$B$15+L1918*'Exhaust Gas Math'!$D$14*$B$14)/('Exhaust Gas Math'!$E$10*((-0.000000001)*N1917^3+(0.000002)*N1917^2-0.0012*N1917+1.3446)+L1918*'Exhaust Gas Math'!$D$14)</f>
        <v>1100</v>
      </c>
      <c r="O1918">
        <f t="shared" si="295"/>
        <v>101325</v>
      </c>
      <c r="P1918">
        <f>((-0.0000000008)*N1918^3+(0.000003)*N1918^2-0.004*N1918+2.013)*('Exhaust Gas Math'!$E$10/(L1918+'Exhaust Gas Math'!$E$10))+(357.45*N1918^-1.004)*(L1918/(L1918+'Exhaust Gas Math'!$E$10))</f>
        <v>0.17819999999999947</v>
      </c>
      <c r="Q1918" s="9">
        <f t="shared" si="298"/>
        <v>0</v>
      </c>
      <c r="R1918" s="9">
        <f t="shared" si="299"/>
        <v>101325</v>
      </c>
      <c r="T1918">
        <f t="shared" si="296"/>
        <v>0.23925000000001301</v>
      </c>
      <c r="U1918">
        <f t="shared" si="297"/>
        <v>101325</v>
      </c>
    </row>
    <row r="1919" spans="3:21" x14ac:dyDescent="0.2">
      <c r="C1919" s="1"/>
      <c r="D1919" s="1"/>
      <c r="E1919" s="1">
        <v>0.23937500000001299</v>
      </c>
      <c r="F1919" s="10">
        <f t="shared" si="289"/>
        <v>2.4130188192931397E-3</v>
      </c>
      <c r="G1919" s="9">
        <f t="shared" si="290"/>
        <v>-7.6221728147832302</v>
      </c>
      <c r="H1919" s="9">
        <f t="shared" si="291"/>
        <v>0</v>
      </c>
      <c r="I1919" s="9">
        <f t="shared" si="292"/>
        <v>0</v>
      </c>
      <c r="J1919" s="10">
        <f t="shared" si="293"/>
        <v>3.9769296294121147E-5</v>
      </c>
      <c r="K1919" s="9">
        <f t="shared" si="294"/>
        <v>0</v>
      </c>
      <c r="L1919" s="9">
        <f>K1919*'Exhaust Gas Math'!$C$14</f>
        <v>0</v>
      </c>
      <c r="M1919" s="9">
        <f>(L1919/'Exhaust Gas Math'!$B$14)+('Exhaust Gas Math'!$D$10)</f>
        <v>4.4059320573952224E-4</v>
      </c>
      <c r="N1919">
        <f>('Exhaust Gas Math'!$E$10*((-0.000000001)*N1918^3+(0.000002)*N1918^2-0.0012*N1918+1.3446)*$B$15+L1919*'Exhaust Gas Math'!$D$14*$B$14)/('Exhaust Gas Math'!$E$10*((-0.000000001)*N1918^3+(0.000002)*N1918^2-0.0012*N1918+1.3446)+L1919*'Exhaust Gas Math'!$D$14)</f>
        <v>1100</v>
      </c>
      <c r="O1919">
        <f t="shared" si="295"/>
        <v>101325</v>
      </c>
      <c r="P1919">
        <f>((-0.0000000008)*N1919^3+(0.000003)*N1919^2-0.004*N1919+2.013)*('Exhaust Gas Math'!$E$10/(L1919+'Exhaust Gas Math'!$E$10))+(357.45*N1919^-1.004)*(L1919/(L1919+'Exhaust Gas Math'!$E$10))</f>
        <v>0.17819999999999947</v>
      </c>
      <c r="Q1919" s="9">
        <f t="shared" si="298"/>
        <v>0</v>
      </c>
      <c r="R1919" s="9">
        <f t="shared" si="299"/>
        <v>101325</v>
      </c>
      <c r="T1919">
        <f t="shared" si="296"/>
        <v>0.23937500000001299</v>
      </c>
      <c r="U1919">
        <f t="shared" si="297"/>
        <v>101325</v>
      </c>
    </row>
    <row r="1920" spans="3:21" x14ac:dyDescent="0.2">
      <c r="C1920" s="1"/>
      <c r="D1920" s="1"/>
      <c r="E1920" s="1">
        <v>0.23950000000001301</v>
      </c>
      <c r="F1920" s="10">
        <f t="shared" si="289"/>
        <v>1.551508433363661E-3</v>
      </c>
      <c r="G1920" s="9">
        <f t="shared" si="290"/>
        <v>-6.1549069926050874</v>
      </c>
      <c r="H1920" s="9">
        <f t="shared" si="291"/>
        <v>0</v>
      </c>
      <c r="I1920" s="9">
        <f t="shared" si="292"/>
        <v>0</v>
      </c>
      <c r="J1920" s="10">
        <f t="shared" si="293"/>
        <v>3.9769296294121147E-5</v>
      </c>
      <c r="K1920" s="9">
        <f t="shared" si="294"/>
        <v>0</v>
      </c>
      <c r="L1920" s="9">
        <f>K1920*'Exhaust Gas Math'!$C$14</f>
        <v>0</v>
      </c>
      <c r="M1920" s="9">
        <f>(L1920/'Exhaust Gas Math'!$B$14)+('Exhaust Gas Math'!$D$10)</f>
        <v>4.4059320573952224E-4</v>
      </c>
      <c r="N1920">
        <f>('Exhaust Gas Math'!$E$10*((-0.000000001)*N1919^3+(0.000002)*N1919^2-0.0012*N1919+1.3446)*$B$15+L1920*'Exhaust Gas Math'!$D$14*$B$14)/('Exhaust Gas Math'!$E$10*((-0.000000001)*N1919^3+(0.000002)*N1919^2-0.0012*N1919+1.3446)+L1920*'Exhaust Gas Math'!$D$14)</f>
        <v>1100</v>
      </c>
      <c r="O1920">
        <f t="shared" si="295"/>
        <v>101325</v>
      </c>
      <c r="P1920">
        <f>((-0.0000000008)*N1920^3+(0.000003)*N1920^2-0.004*N1920+2.013)*('Exhaust Gas Math'!$E$10/(L1920+'Exhaust Gas Math'!$E$10))+(357.45*N1920^-1.004)*(L1920/(L1920+'Exhaust Gas Math'!$E$10))</f>
        <v>0.17819999999999947</v>
      </c>
      <c r="Q1920" s="9">
        <f t="shared" si="298"/>
        <v>0</v>
      </c>
      <c r="R1920" s="9">
        <f t="shared" si="299"/>
        <v>101325</v>
      </c>
      <c r="T1920">
        <f t="shared" si="296"/>
        <v>0.23950000000001301</v>
      </c>
      <c r="U1920">
        <f t="shared" si="297"/>
        <v>101325</v>
      </c>
    </row>
    <row r="1921" spans="3:21" x14ac:dyDescent="0.2">
      <c r="C1921" s="1"/>
      <c r="D1921" s="1"/>
      <c r="E1921" s="1">
        <v>0.23962500000001299</v>
      </c>
      <c r="F1921" s="10">
        <f t="shared" si="289"/>
        <v>8.7587352333326485E-4</v>
      </c>
      <c r="G1921" s="9">
        <f t="shared" si="290"/>
        <v>-4.6496941221032699</v>
      </c>
      <c r="H1921" s="9">
        <f t="shared" si="291"/>
        <v>0</v>
      </c>
      <c r="I1921" s="9">
        <f t="shared" si="292"/>
        <v>0</v>
      </c>
      <c r="J1921" s="10">
        <f t="shared" si="293"/>
        <v>3.9769296294121147E-5</v>
      </c>
      <c r="K1921" s="9">
        <f t="shared" si="294"/>
        <v>0</v>
      </c>
      <c r="L1921" s="9">
        <f>K1921*'Exhaust Gas Math'!$C$14</f>
        <v>0</v>
      </c>
      <c r="M1921" s="9">
        <f>(L1921/'Exhaust Gas Math'!$B$14)+('Exhaust Gas Math'!$D$10)</f>
        <v>4.4059320573952224E-4</v>
      </c>
      <c r="N1921">
        <f>('Exhaust Gas Math'!$E$10*((-0.000000001)*N1920^3+(0.000002)*N1920^2-0.0012*N1920+1.3446)*$B$15+L1921*'Exhaust Gas Math'!$D$14*$B$14)/('Exhaust Gas Math'!$E$10*((-0.000000001)*N1920^3+(0.000002)*N1920^2-0.0012*N1920+1.3446)+L1921*'Exhaust Gas Math'!$D$14)</f>
        <v>1100</v>
      </c>
      <c r="O1921">
        <f t="shared" si="295"/>
        <v>101325</v>
      </c>
      <c r="P1921">
        <f>((-0.0000000008)*N1921^3+(0.000003)*N1921^2-0.004*N1921+2.013)*('Exhaust Gas Math'!$E$10/(L1921+'Exhaust Gas Math'!$E$10))+(357.45*N1921^-1.004)*(L1921/(L1921+'Exhaust Gas Math'!$E$10))</f>
        <v>0.17819999999999947</v>
      </c>
      <c r="Q1921" s="9">
        <f t="shared" si="298"/>
        <v>0</v>
      </c>
      <c r="R1921" s="9">
        <f t="shared" si="299"/>
        <v>101325</v>
      </c>
      <c r="T1921">
        <f t="shared" si="296"/>
        <v>0.23962500000001299</v>
      </c>
      <c r="U1921">
        <f t="shared" si="297"/>
        <v>101325</v>
      </c>
    </row>
    <row r="1922" spans="3:21" x14ac:dyDescent="0.2">
      <c r="C1922" s="1"/>
      <c r="D1922" s="1"/>
      <c r="E1922" s="1">
        <v>0.23975000000001301</v>
      </c>
      <c r="F1922" s="10">
        <f t="shared" si="289"/>
        <v>3.9027960309354071E-4</v>
      </c>
      <c r="G1922" s="9">
        <f t="shared" si="290"/>
        <v>-3.1158143411579342</v>
      </c>
      <c r="H1922" s="9">
        <f t="shared" si="291"/>
        <v>0</v>
      </c>
      <c r="I1922" s="9">
        <f t="shared" si="292"/>
        <v>0</v>
      </c>
      <c r="J1922" s="10">
        <f t="shared" si="293"/>
        <v>3.9769296294121147E-5</v>
      </c>
      <c r="K1922" s="9">
        <f t="shared" si="294"/>
        <v>0</v>
      </c>
      <c r="L1922" s="9">
        <f>K1922*'Exhaust Gas Math'!$C$14</f>
        <v>0</v>
      </c>
      <c r="M1922" s="9">
        <f>(L1922/'Exhaust Gas Math'!$B$14)+('Exhaust Gas Math'!$D$10)</f>
        <v>4.4059320573952224E-4</v>
      </c>
      <c r="N1922">
        <f>('Exhaust Gas Math'!$E$10*((-0.000000001)*N1921^3+(0.000002)*N1921^2-0.0012*N1921+1.3446)*$B$15+L1922*'Exhaust Gas Math'!$D$14*$B$14)/('Exhaust Gas Math'!$E$10*((-0.000000001)*N1921^3+(0.000002)*N1921^2-0.0012*N1921+1.3446)+L1922*'Exhaust Gas Math'!$D$14)</f>
        <v>1100</v>
      </c>
      <c r="O1922">
        <f t="shared" si="295"/>
        <v>101325</v>
      </c>
      <c r="P1922">
        <f>((-0.0000000008)*N1922^3+(0.000003)*N1922^2-0.004*N1922+2.013)*('Exhaust Gas Math'!$E$10/(L1922+'Exhaust Gas Math'!$E$10))+(357.45*N1922^-1.004)*(L1922/(L1922+'Exhaust Gas Math'!$E$10))</f>
        <v>0.17819999999999947</v>
      </c>
      <c r="Q1922" s="9">
        <f t="shared" si="298"/>
        <v>0</v>
      </c>
      <c r="R1922" s="9">
        <f t="shared" si="299"/>
        <v>101325</v>
      </c>
      <c r="T1922">
        <f t="shared" si="296"/>
        <v>0.23975000000001301</v>
      </c>
      <c r="U1922">
        <f t="shared" si="297"/>
        <v>101325</v>
      </c>
    </row>
    <row r="1923" spans="3:21" x14ac:dyDescent="0.2">
      <c r="C1923" s="1"/>
      <c r="D1923" s="1"/>
      <c r="E1923" s="1">
        <v>0.23987500000001299</v>
      </c>
      <c r="F1923" s="10">
        <f t="shared" si="289"/>
        <v>9.772052063956177E-5</v>
      </c>
      <c r="G1923" s="9">
        <f t="shared" si="290"/>
        <v>-1.5627245286870672</v>
      </c>
      <c r="H1923" s="9">
        <f t="shared" si="291"/>
        <v>0</v>
      </c>
      <c r="I1923" s="9">
        <f t="shared" si="292"/>
        <v>0</v>
      </c>
      <c r="J1923" s="10">
        <f t="shared" si="293"/>
        <v>3.9769296294121147E-5</v>
      </c>
      <c r="K1923" s="9">
        <f t="shared" si="294"/>
        <v>0</v>
      </c>
      <c r="L1923" s="9">
        <f>K1923*'Exhaust Gas Math'!$C$14</f>
        <v>0</v>
      </c>
      <c r="M1923" s="9">
        <f>(L1923/'Exhaust Gas Math'!$B$14)+('Exhaust Gas Math'!$D$10)</f>
        <v>4.4059320573952224E-4</v>
      </c>
      <c r="N1923">
        <f>('Exhaust Gas Math'!$E$10*((-0.000000001)*N1922^3+(0.000002)*N1922^2-0.0012*N1922+1.3446)*$B$15+L1923*'Exhaust Gas Math'!$D$14*$B$14)/('Exhaust Gas Math'!$E$10*((-0.000000001)*N1922^3+(0.000002)*N1922^2-0.0012*N1922+1.3446)+L1923*'Exhaust Gas Math'!$D$14)</f>
        <v>1100</v>
      </c>
      <c r="O1923">
        <f t="shared" si="295"/>
        <v>101325</v>
      </c>
      <c r="P1923">
        <f>((-0.0000000008)*N1923^3+(0.000003)*N1923^2-0.004*N1923+2.013)*('Exhaust Gas Math'!$E$10/(L1923+'Exhaust Gas Math'!$E$10))+(357.45*N1923^-1.004)*(L1923/(L1923+'Exhaust Gas Math'!$E$10))</f>
        <v>0.17819999999999947</v>
      </c>
      <c r="Q1923" s="9">
        <f t="shared" si="298"/>
        <v>0</v>
      </c>
      <c r="R1923" s="9">
        <f t="shared" si="299"/>
        <v>101325</v>
      </c>
      <c r="T1923">
        <f t="shared" si="296"/>
        <v>0.23987500000001299</v>
      </c>
      <c r="U1923">
        <f t="shared" si="297"/>
        <v>101325</v>
      </c>
    </row>
    <row r="1924" spans="3:21" x14ac:dyDescent="0.2">
      <c r="C1924" s="1"/>
      <c r="D1924" s="1"/>
      <c r="E1924" s="1">
        <v>0.24000000000001301</v>
      </c>
      <c r="F1924" s="10">
        <f t="shared" ref="F1924:F1987" si="300">-(($B$3/1000)/2)*COS($B$10*E1924)+(($B$3/1000)/2)</f>
        <v>0</v>
      </c>
      <c r="G1924" s="9">
        <f t="shared" ref="G1924:G1987" si="301">($B$3/1000/2)*$B$10*SIN($B$10*E1924)</f>
        <v>1.6291823225195291E-10</v>
      </c>
      <c r="H1924" s="9">
        <f t="shared" ref="H1924:H1987" si="302">IF(MOD(E1924,(1/($B$9/2)))&lt;=(1/($B$9*2)),1,0)</f>
        <v>1</v>
      </c>
      <c r="I1924" s="9">
        <f t="shared" ref="I1924:I1987" si="303">F1924*$B$4*H1924</f>
        <v>0</v>
      </c>
      <c r="J1924" s="10">
        <f t="shared" ref="J1924:J1987" si="304">$B$7+H1924*I1924</f>
        <v>3.9769296294121147E-5</v>
      </c>
      <c r="K1924" s="9">
        <f t="shared" ref="K1924:K1987" si="305">(I1924)*$B$11*H1924</f>
        <v>0</v>
      </c>
      <c r="L1924" s="9">
        <f>K1924*'Exhaust Gas Math'!$C$14</f>
        <v>0</v>
      </c>
      <c r="M1924" s="9">
        <f>(L1924/'Exhaust Gas Math'!$B$14)+('Exhaust Gas Math'!$D$10)</f>
        <v>4.4059320573952224E-4</v>
      </c>
      <c r="N1924">
        <f>('Exhaust Gas Math'!$E$10*((-0.000000001)*N1923^3+(0.000002)*N1923^2-0.0012*N1923+1.3446)*$B$15+L1924*'Exhaust Gas Math'!$D$14*$B$14)/('Exhaust Gas Math'!$E$10*((-0.000000001)*N1923^3+(0.000002)*N1923^2-0.0012*N1923+1.3446)+L1924*'Exhaust Gas Math'!$D$14)</f>
        <v>1100</v>
      </c>
      <c r="O1924">
        <f t="shared" ref="O1924:O1987" si="306">(M1924*$B$12*N1924)/J1924</f>
        <v>101325</v>
      </c>
      <c r="P1924">
        <f>((-0.0000000008)*N1924^3+(0.000003)*N1924^2-0.004*N1924+2.013)*('Exhaust Gas Math'!$E$10/(L1924+'Exhaust Gas Math'!$E$10))+(357.45*N1924^-1.004)*(L1924/(L1924+'Exhaust Gas Math'!$E$10))</f>
        <v>0.17819999999999947</v>
      </c>
      <c r="Q1924" s="9">
        <f t="shared" si="298"/>
        <v>-2.3649234206490163E-21</v>
      </c>
      <c r="R1924" s="9">
        <f t="shared" si="299"/>
        <v>101325</v>
      </c>
      <c r="T1924">
        <f t="shared" ref="T1924:T1987" si="307">E1924</f>
        <v>0.24000000000001301</v>
      </c>
      <c r="U1924">
        <f t="shared" ref="U1924:U1987" si="308">R1924</f>
        <v>101325</v>
      </c>
    </row>
    <row r="1925" spans="3:21" x14ac:dyDescent="0.2">
      <c r="E1925" s="1">
        <v>0.24012500000001299</v>
      </c>
      <c r="F1925" s="10">
        <f t="shared" si="300"/>
        <v>9.7720520680182055E-5</v>
      </c>
      <c r="G1925" s="9">
        <f t="shared" si="301"/>
        <v>1.562724529011335</v>
      </c>
      <c r="H1925" s="9">
        <f t="shared" si="302"/>
        <v>1</v>
      </c>
      <c r="I1925" s="9">
        <f t="shared" si="303"/>
        <v>6.9266439515282758E-7</v>
      </c>
      <c r="J1925" s="10">
        <f t="shared" si="304"/>
        <v>4.0461960689273973E-5</v>
      </c>
      <c r="K1925" s="9">
        <f t="shared" si="305"/>
        <v>4.8486507660697932E-7</v>
      </c>
      <c r="L1925" s="9">
        <f>K1925*'Exhaust Gas Math'!$C$14</f>
        <v>5.7442814406127307E-7</v>
      </c>
      <c r="M1925" s="9">
        <f>(L1925/'Exhaust Gas Math'!$B$14)+('Exhaust Gas Math'!$D$10)</f>
        <v>4.60421584892483E-4</v>
      </c>
      <c r="N1925">
        <f>('Exhaust Gas Math'!$E$10*((-0.000000001)*N1924^3+(0.000002)*N1924^2-0.0012*N1924+1.3446)*$B$15+L1925*'Exhaust Gas Math'!$D$14*$B$14)/('Exhaust Gas Math'!$E$10*((-0.000000001)*N1924^3+(0.000002)*N1924^2-0.0012*N1924+1.3446)+L1925*'Exhaust Gas Math'!$D$14)</f>
        <v>1053.0339209935894</v>
      </c>
      <c r="O1925">
        <f t="shared" si="306"/>
        <v>99628.857649458718</v>
      </c>
      <c r="P1925">
        <f>((-0.0000000008)*N1925^3+(0.000003)*N1925^2-0.004*N1925+2.013)*('Exhaust Gas Math'!$E$10/(L1925+'Exhaust Gas Math'!$E$10))+(357.45*N1925^-1.004)*(L1925/(L1925+'Exhaust Gas Math'!$E$10))</f>
        <v>0.20213240904748622</v>
      </c>
      <c r="Q1925" s="9">
        <f t="shared" ref="Q1925:Q1988" si="309">H1925*-0.5*P1925*G1925^2</f>
        <v>-0.24681458190493918</v>
      </c>
      <c r="R1925" s="9">
        <f t="shared" ref="R1925:R1988" si="310">Q1925+O1925</f>
        <v>99628.610834876818</v>
      </c>
      <c r="T1925">
        <f t="shared" si="307"/>
        <v>0.24012500000001299</v>
      </c>
      <c r="U1925">
        <f t="shared" si="308"/>
        <v>99628.610834876818</v>
      </c>
    </row>
    <row r="1926" spans="3:21" x14ac:dyDescent="0.2">
      <c r="E1926" s="1">
        <v>0.24025000000001301</v>
      </c>
      <c r="F1926" s="10">
        <f t="shared" si="300"/>
        <v>3.9027960317466331E-4</v>
      </c>
      <c r="G1926" s="9">
        <f t="shared" si="301"/>
        <v>3.115814341479759</v>
      </c>
      <c r="H1926" s="9">
        <f t="shared" si="302"/>
        <v>1</v>
      </c>
      <c r="I1926" s="9">
        <f t="shared" si="303"/>
        <v>2.7663870739924112E-6</v>
      </c>
      <c r="J1926" s="10">
        <f t="shared" si="304"/>
        <v>4.253568336811356E-5</v>
      </c>
      <c r="K1926" s="9">
        <f t="shared" si="305"/>
        <v>1.9364709517946878E-6</v>
      </c>
      <c r="L1926" s="9">
        <f>K1926*'Exhaust Gas Math'!$C$14</f>
        <v>2.2941710354809619E-6</v>
      </c>
      <c r="M1926" s="9">
        <f>(L1926/'Exhaust Gas Math'!$B$14)+('Exhaust Gas Math'!$D$10)</f>
        <v>5.1978447379202354E-4</v>
      </c>
      <c r="N1926">
        <f>('Exhaust Gas Math'!$E$10*((-0.000000001)*N1925^3+(0.000002)*N1925^2-0.0012*N1925+1.3446)*$B$15+L1926*'Exhaust Gas Math'!$D$14*$B$14)/('Exhaust Gas Math'!$E$10*((-0.000000001)*N1925^3+(0.000002)*N1925^2-0.0012*N1925+1.3446)+L1926*'Exhaust Gas Math'!$D$14)</f>
        <v>942.38198541994575</v>
      </c>
      <c r="O1926">
        <f t="shared" si="306"/>
        <v>95748.262488485503</v>
      </c>
      <c r="P1926">
        <f>((-0.0000000008)*N1926^3+(0.000003)*N1926^2-0.004*N1926+2.013)*('Exhaust Gas Math'!$E$10/(L1926+'Exhaust Gas Math'!$E$10))+(357.45*N1926^-1.004)*(L1926/(L1926+'Exhaust Gas Math'!$E$10))</f>
        <v>0.26632808395486224</v>
      </c>
      <c r="Q1926" s="9">
        <f t="shared" si="309"/>
        <v>-1.2927963369731221</v>
      </c>
      <c r="R1926" s="9">
        <f t="shared" si="310"/>
        <v>95746.96969214853</v>
      </c>
      <c r="T1926">
        <f t="shared" si="307"/>
        <v>0.24025000000001301</v>
      </c>
      <c r="U1926">
        <f t="shared" si="308"/>
        <v>95746.96969214853</v>
      </c>
    </row>
    <row r="1927" spans="3:21" x14ac:dyDescent="0.2">
      <c r="E1927" s="1">
        <v>0.24037500000001299</v>
      </c>
      <c r="F1927" s="10">
        <f t="shared" si="300"/>
        <v>8.7587352345411262E-4</v>
      </c>
      <c r="G1927" s="9">
        <f t="shared" si="301"/>
        <v>4.6496941224195529</v>
      </c>
      <c r="H1927" s="9">
        <f t="shared" si="302"/>
        <v>1</v>
      </c>
      <c r="I1927" s="9">
        <f t="shared" si="303"/>
        <v>6.2083828466210399E-6</v>
      </c>
      <c r="J1927" s="10">
        <f t="shared" si="304"/>
        <v>4.5977679140742189E-5</v>
      </c>
      <c r="K1927" s="9">
        <f t="shared" si="305"/>
        <v>4.3458679926347276E-6</v>
      </c>
      <c r="L1927" s="9">
        <f>K1927*'Exhaust Gas Math'!$C$14</f>
        <v>5.148625887461005E-6</v>
      </c>
      <c r="M1927" s="9">
        <f>(L1927/'Exhaust Gas Math'!$B$14)+('Exhaust Gas Math'!$D$10)</f>
        <v>6.1831588048791731E-4</v>
      </c>
      <c r="N1927">
        <f>('Exhaust Gas Math'!$E$10*((-0.000000001)*N1926^3+(0.000002)*N1926^2-0.0012*N1926+1.3446)*$B$15+L1927*'Exhaust Gas Math'!$D$14*$B$14)/('Exhaust Gas Math'!$E$10*((-0.000000001)*N1926^3+(0.000002)*N1926^2-0.0012*N1926+1.3446)+L1927*'Exhaust Gas Math'!$D$14)</f>
        <v>819.29136277833391</v>
      </c>
      <c r="O1927">
        <f t="shared" si="306"/>
        <v>91608.499549455781</v>
      </c>
      <c r="P1927">
        <f>((-0.0000000008)*N1927^3+(0.000003)*N1927^2-0.004*N1927+2.013)*('Exhaust Gas Math'!$E$10/(L1927+'Exhaust Gas Math'!$E$10))+(357.45*N1927^-1.004)*(L1927/(L1927+'Exhaust Gas Math'!$E$10))</f>
        <v>0.35342989854194845</v>
      </c>
      <c r="Q1927" s="9">
        <f t="shared" si="309"/>
        <v>-3.8205163129329445</v>
      </c>
      <c r="R1927" s="9">
        <f t="shared" si="310"/>
        <v>91604.679033142849</v>
      </c>
      <c r="T1927">
        <f t="shared" si="307"/>
        <v>0.24037500000001299</v>
      </c>
      <c r="U1927">
        <f t="shared" si="308"/>
        <v>91604.679033142849</v>
      </c>
    </row>
    <row r="1928" spans="3:21" x14ac:dyDescent="0.2">
      <c r="E1928" s="1">
        <v>0.24050000000001301</v>
      </c>
      <c r="F1928" s="10">
        <f t="shared" si="300"/>
        <v>1.5515084335236372E-3</v>
      </c>
      <c r="G1928" s="9">
        <f t="shared" si="301"/>
        <v>6.1549069929144382</v>
      </c>
      <c r="H1928" s="9">
        <f t="shared" si="302"/>
        <v>1</v>
      </c>
      <c r="I1928" s="9">
        <f t="shared" si="303"/>
        <v>1.0997430664520677E-5</v>
      </c>
      <c r="J1928" s="10">
        <f t="shared" si="304"/>
        <v>5.0766726958641824E-5</v>
      </c>
      <c r="K1928" s="9">
        <f t="shared" si="305"/>
        <v>7.6982014651644734E-6</v>
      </c>
      <c r="L1928" s="9">
        <f>K1928*'Exhaust Gas Math'!$C$14</f>
        <v>9.120194036636355E-6</v>
      </c>
      <c r="M1928" s="9">
        <f>(L1928/'Exhaust Gas Math'!$B$14)+('Exhaust Gas Math'!$D$10)</f>
        <v>7.5540832609286555E-4</v>
      </c>
      <c r="N1928">
        <f>('Exhaust Gas Math'!$E$10*((-0.000000001)*N1927^3+(0.000002)*N1927^2-0.0012*N1927+1.3446)*$B$15+L1928*'Exhaust Gas Math'!$D$14*$B$14)/('Exhaust Gas Math'!$E$10*((-0.000000001)*N1927^3+(0.000002)*N1927^2-0.0012*N1927+1.3446)+L1928*'Exhaust Gas Math'!$D$14)</f>
        <v>708.6403550259738</v>
      </c>
      <c r="O1928">
        <f t="shared" si="306"/>
        <v>87672.324482488635</v>
      </c>
      <c r="P1928">
        <f>((-0.0000000008)*N1928^3+(0.000003)*N1928^2-0.004*N1928+2.013)*('Exhaust Gas Math'!$E$10/(L1928+'Exhaust Gas Math'!$E$10))+(357.45*N1928^-1.004)*(L1928/(L1928+'Exhaust Gas Math'!$E$10))</f>
        <v>0.44774206381100745</v>
      </c>
      <c r="Q1928" s="9">
        <f t="shared" si="309"/>
        <v>-8.4808794576202384</v>
      </c>
      <c r="R1928" s="9">
        <f t="shared" si="310"/>
        <v>87663.843603031011</v>
      </c>
      <c r="T1928">
        <f t="shared" si="307"/>
        <v>0.24050000000001301</v>
      </c>
      <c r="U1928">
        <f t="shared" si="308"/>
        <v>87663.843603031011</v>
      </c>
    </row>
    <row r="1929" spans="3:21" x14ac:dyDescent="0.2">
      <c r="E1929" s="1">
        <v>0.240625000000013</v>
      </c>
      <c r="F1929" s="10">
        <f t="shared" si="300"/>
        <v>2.4130188194912451E-3</v>
      </c>
      <c r="G1929" s="9">
        <f t="shared" si="301"/>
        <v>7.6221728150837418</v>
      </c>
      <c r="H1929" s="9">
        <f t="shared" si="302"/>
        <v>1</v>
      </c>
      <c r="I1929" s="9">
        <f t="shared" si="303"/>
        <v>1.7104004455373923E-5</v>
      </c>
      <c r="J1929" s="10">
        <f t="shared" si="304"/>
        <v>5.6873300749495074E-5</v>
      </c>
      <c r="K1929" s="9">
        <f t="shared" si="305"/>
        <v>1.1972803118761746E-5</v>
      </c>
      <c r="L1929" s="9">
        <f>K1929*'Exhaust Gas Math'!$C$14</f>
        <v>1.4184389444686879E-5</v>
      </c>
      <c r="M1929" s="9">
        <f>(L1929/'Exhaust Gas Math'!$B$14)+('Exhaust Gas Math'!$D$10)</f>
        <v>9.3021659009184798E-4</v>
      </c>
      <c r="N1929">
        <f>('Exhaust Gas Math'!$E$10*((-0.000000001)*N1928^3+(0.000002)*N1928^2-0.0012*N1928+1.3446)*$B$15+L1929*'Exhaust Gas Math'!$D$14*$B$14)/('Exhaust Gas Math'!$E$10*((-0.000000001)*N1928^3+(0.000002)*N1928^2-0.0012*N1928+1.3446)+L1929*'Exhaust Gas Math'!$D$14)</f>
        <v>619.20217356611488</v>
      </c>
      <c r="O1929">
        <f t="shared" si="306"/>
        <v>84205.829168922515</v>
      </c>
      <c r="P1929">
        <f>((-0.0000000008)*N1929^3+(0.000003)*N1929^2-0.004*N1929+2.013)*('Exhaust Gas Math'!$E$10/(L1929+'Exhaust Gas Math'!$E$10))+(357.45*N1929^-1.004)*(L1929/(L1929+'Exhaust Gas Math'!$E$10))</f>
        <v>0.53807068282705095</v>
      </c>
      <c r="Q1929" s="9">
        <f t="shared" si="309"/>
        <v>-15.630285704210824</v>
      </c>
      <c r="R1929" s="9">
        <f t="shared" si="310"/>
        <v>84190.198883218298</v>
      </c>
      <c r="T1929">
        <f t="shared" si="307"/>
        <v>0.240625000000013</v>
      </c>
      <c r="U1929">
        <f t="shared" si="308"/>
        <v>84190.198883218298</v>
      </c>
    </row>
    <row r="1930" spans="3:21" x14ac:dyDescent="0.2">
      <c r="E1930" s="1">
        <v>0.24075000000001301</v>
      </c>
      <c r="F1930" s="10">
        <f t="shared" si="300"/>
        <v>3.4550931833461883E-3</v>
      </c>
      <c r="G1930" s="9">
        <f t="shared" si="301"/>
        <v>9.0424454072183931</v>
      </c>
      <c r="H1930" s="9">
        <f t="shared" si="302"/>
        <v>1</v>
      </c>
      <c r="I1930" s="9">
        <f t="shared" si="303"/>
        <v>2.4490455161118432E-5</v>
      </c>
      <c r="J1930" s="10">
        <f t="shared" si="304"/>
        <v>6.4259751455239582E-5</v>
      </c>
      <c r="K1930" s="9">
        <f t="shared" si="305"/>
        <v>1.7143318612782901E-5</v>
      </c>
      <c r="L1930" s="9">
        <f>K1930*'Exhaust Gas Math'!$C$14</f>
        <v>2.0309989662906176E-5</v>
      </c>
      <c r="M1930" s="9">
        <f>(L1930/'Exhaust Gas Math'!$B$14)+('Exhaust Gas Math'!$D$10)</f>
        <v>1.1416629214076677E-3</v>
      </c>
      <c r="N1930">
        <f>('Exhaust Gas Math'!$E$10*((-0.000000001)*N1929^3+(0.000002)*N1929^2-0.0012*N1929+1.3446)*$B$15+L1930*'Exhaust Gas Math'!$D$14*$B$14)/('Exhaust Gas Math'!$E$10*((-0.000000001)*N1929^3+(0.000002)*N1929^2-0.0012*N1929+1.3446)+L1930*'Exhaust Gas Math'!$D$14)</f>
        <v>551.35193936651808</v>
      </c>
      <c r="O1930">
        <f t="shared" si="306"/>
        <v>81444.507106437144</v>
      </c>
      <c r="P1930">
        <f>((-0.0000000008)*N1930^3+(0.000003)*N1930^2-0.004*N1930+2.013)*('Exhaust Gas Math'!$E$10/(L1930+'Exhaust Gas Math'!$E$10))+(357.45*N1930^-1.004)*(L1930/(L1930+'Exhaust Gas Math'!$E$10))</f>
        <v>0.61852172787074855</v>
      </c>
      <c r="Q1930" s="9">
        <f t="shared" si="309"/>
        <v>-25.286967806548677</v>
      </c>
      <c r="R1930" s="9">
        <f t="shared" si="310"/>
        <v>81419.220138630597</v>
      </c>
      <c r="T1930">
        <f t="shared" si="307"/>
        <v>0.24075000000001301</v>
      </c>
      <c r="U1930">
        <f t="shared" si="308"/>
        <v>81419.220138630597</v>
      </c>
    </row>
    <row r="1931" spans="3:21" x14ac:dyDescent="0.2">
      <c r="E1931" s="1">
        <v>0.240875000000013</v>
      </c>
      <c r="F1931" s="10">
        <f t="shared" si="300"/>
        <v>4.6713067901103938E-3</v>
      </c>
      <c r="G1931" s="9">
        <f t="shared" si="301"/>
        <v>10.406968316499322</v>
      </c>
      <c r="H1931" s="9">
        <f t="shared" si="302"/>
        <v>1</v>
      </c>
      <c r="I1931" s="9">
        <f t="shared" si="303"/>
        <v>3.3111242856909064E-5</v>
      </c>
      <c r="J1931" s="10">
        <f t="shared" si="304"/>
        <v>7.2880539151030211E-5</v>
      </c>
      <c r="K1931" s="9">
        <f t="shared" si="305"/>
        <v>2.3177869999836345E-5</v>
      </c>
      <c r="L1931" s="9">
        <f>K1931*'Exhaust Gas Math'!$C$14</f>
        <v>2.7459228328980058E-5</v>
      </c>
      <c r="M1931" s="9">
        <f>(L1931/'Exhaust Gas Math'!$B$14)+('Exhaust Gas Math'!$D$10)</f>
        <v>1.3884436830947193E-3</v>
      </c>
      <c r="N1931">
        <f>('Exhaust Gas Math'!$E$10*((-0.000000001)*N1930^3+(0.000002)*N1930^2-0.0012*N1930+1.3446)*$B$15+L1931*'Exhaust Gas Math'!$D$14*$B$14)/('Exhaust Gas Math'!$E$10*((-0.000000001)*N1930^3+(0.000002)*N1930^2-0.0012*N1930+1.3446)+L1931*'Exhaust Gas Math'!$D$14)</f>
        <v>501.15590385385661</v>
      </c>
      <c r="O1931">
        <f t="shared" si="306"/>
        <v>79382.282284340865</v>
      </c>
      <c r="P1931">
        <f>((-0.0000000008)*N1931^3+(0.000003)*N1931^2-0.004*N1931+2.013)*('Exhaust Gas Math'!$E$10/(L1931+'Exhaust Gas Math'!$E$10))+(357.45*N1931^-1.004)*(L1931/(L1931+'Exhaust Gas Math'!$E$10))</f>
        <v>0.68765014389057233</v>
      </c>
      <c r="Q1931" s="9">
        <f t="shared" si="309"/>
        <v>-37.237970820837383</v>
      </c>
      <c r="R1931" s="9">
        <f t="shared" si="310"/>
        <v>79345.044313520033</v>
      </c>
      <c r="T1931">
        <f t="shared" si="307"/>
        <v>0.240875000000013</v>
      </c>
      <c r="U1931">
        <f t="shared" si="308"/>
        <v>79345.044313520033</v>
      </c>
    </row>
    <row r="1932" spans="3:21" x14ac:dyDescent="0.2">
      <c r="E1932" s="1">
        <v>0.24100000000001301</v>
      </c>
      <c r="F1932" s="10">
        <f t="shared" si="300"/>
        <v>6.054161278466641E-3</v>
      </c>
      <c r="G1932" s="9">
        <f t="shared" si="301"/>
        <v>11.707328805441357</v>
      </c>
      <c r="H1932" s="9">
        <f t="shared" si="302"/>
        <v>1</v>
      </c>
      <c r="I1932" s="9">
        <f t="shared" si="303"/>
        <v>4.2913217519902319E-5</v>
      </c>
      <c r="J1932" s="10">
        <f t="shared" si="304"/>
        <v>8.2682513814023466E-5</v>
      </c>
      <c r="K1932" s="9">
        <f t="shared" si="305"/>
        <v>3.0039252263931622E-5</v>
      </c>
      <c r="L1932" s="9">
        <f>K1932*'Exhaust Gas Math'!$C$14</f>
        <v>3.5588028009172271E-5</v>
      </c>
      <c r="M1932" s="9">
        <f>(L1932/'Exhaust Gas Math'!$B$14)+('Exhaust Gas Math'!$D$10)</f>
        <v>1.6690373896943813E-3</v>
      </c>
      <c r="N1932">
        <f>('Exhaust Gas Math'!$E$10*((-0.000000001)*N1931^3+(0.000002)*N1931^2-0.0012*N1931+1.3446)*$B$15+L1932*'Exhaust Gas Math'!$D$14*$B$14)/('Exhaust Gas Math'!$E$10*((-0.000000001)*N1931^3+(0.000002)*N1931^2-0.0012*N1931+1.3446)+L1932*'Exhaust Gas Math'!$D$14)</f>
        <v>463.94523913510255</v>
      </c>
      <c r="O1932">
        <f t="shared" si="306"/>
        <v>77866.94822301263</v>
      </c>
      <c r="P1932">
        <f>((-0.0000000008)*N1932^3+(0.000003)*N1932^2-0.004*N1932+2.013)*('Exhaust Gas Math'!$E$10/(L1932+'Exhaust Gas Math'!$E$10))+(357.45*N1932^-1.004)*(L1932/(L1932+'Exhaust Gas Math'!$E$10))</f>
        <v>0.74629781864091127</v>
      </c>
      <c r="Q1932" s="9">
        <f t="shared" si="309"/>
        <v>-51.144367055938773</v>
      </c>
      <c r="R1932" s="9">
        <f t="shared" si="310"/>
        <v>77815.803855956692</v>
      </c>
      <c r="T1932">
        <f t="shared" si="307"/>
        <v>0.24100000000001301</v>
      </c>
      <c r="U1932">
        <f t="shared" si="308"/>
        <v>77815.803855956692</v>
      </c>
    </row>
    <row r="1933" spans="3:21" x14ac:dyDescent="0.2">
      <c r="E1933" s="1">
        <v>0.241125000000013</v>
      </c>
      <c r="F1933" s="10">
        <f t="shared" si="300"/>
        <v>7.5951308906474224E-3</v>
      </c>
      <c r="G1933" s="9">
        <f t="shared" si="301"/>
        <v>12.935509719215489</v>
      </c>
      <c r="H1933" s="9">
        <f t="shared" si="302"/>
        <v>1</v>
      </c>
      <c r="I1933" s="9">
        <f t="shared" si="303"/>
        <v>5.3835946716806344E-5</v>
      </c>
      <c r="J1933" s="10">
        <f t="shared" si="304"/>
        <v>9.3605243010927484E-5</v>
      </c>
      <c r="K1933" s="9">
        <f t="shared" si="305"/>
        <v>3.7685162701764438E-5</v>
      </c>
      <c r="L1933" s="9">
        <f>K1933*'Exhaust Gas Math'!$C$14</f>
        <v>4.4646271950348294E-5</v>
      </c>
      <c r="M1933" s="9">
        <f>(L1933/'Exhaust Gas Math'!$B$14)+('Exhaust Gas Math'!$D$10)</f>
        <v>1.9817140876983866E-3</v>
      </c>
      <c r="N1933">
        <f>('Exhaust Gas Math'!$E$10*((-0.000000001)*N1932^3+(0.000002)*N1932^2-0.0012*N1932+1.3446)*$B$15+L1933*'Exhaust Gas Math'!$D$14*$B$14)/('Exhaust Gas Math'!$E$10*((-0.000000001)*N1932^3+(0.000002)*N1932^2-0.0012*N1932+1.3446)+L1933*'Exhaust Gas Math'!$D$14)</f>
        <v>435.95426646416416</v>
      </c>
      <c r="O1933">
        <f t="shared" si="306"/>
        <v>76738.939251606411</v>
      </c>
      <c r="P1933">
        <f>((-0.0000000008)*N1933^3+(0.000003)*N1933^2-0.004*N1933+2.013)*('Exhaust Gas Math'!$E$10/(L1933+'Exhaust Gas Math'!$E$10))+(357.45*N1933^-1.004)*(L1933/(L1933+'Exhaust Gas Math'!$E$10))</f>
        <v>0.79594162247026656</v>
      </c>
      <c r="Q1933" s="9">
        <f t="shared" si="309"/>
        <v>-66.591425774499754</v>
      </c>
      <c r="R1933" s="9">
        <f t="shared" si="310"/>
        <v>76672.347825831908</v>
      </c>
      <c r="T1933">
        <f t="shared" si="307"/>
        <v>0.241125000000013</v>
      </c>
      <c r="U1933">
        <f t="shared" si="308"/>
        <v>76672.347825831908</v>
      </c>
    </row>
    <row r="1934" spans="3:21" x14ac:dyDescent="0.2">
      <c r="E1934" s="1">
        <v>0.24125000000001301</v>
      </c>
      <c r="F1934" s="10">
        <f t="shared" si="300"/>
        <v>9.2847150365697288E-3</v>
      </c>
      <c r="G1934" s="9">
        <f t="shared" si="301"/>
        <v>14.083938914077185</v>
      </c>
      <c r="H1934" s="9">
        <f t="shared" si="302"/>
        <v>1</v>
      </c>
      <c r="I1934" s="9">
        <f t="shared" si="303"/>
        <v>6.5812088189949592E-5</v>
      </c>
      <c r="J1934" s="10">
        <f t="shared" si="304"/>
        <v>1.0558138448407074E-4</v>
      </c>
      <c r="K1934" s="9">
        <f t="shared" si="305"/>
        <v>4.6068461732964709E-5</v>
      </c>
      <c r="L1934" s="9">
        <f>K1934*'Exhaust Gas Math'!$C$14</f>
        <v>5.4578113066441834E-5</v>
      </c>
      <c r="M1934" s="9">
        <f>(L1934/'Exhaust Gas Math'!$B$14)+('Exhaust Gas Math'!$D$10)</f>
        <v>2.324546021288084E-3</v>
      </c>
      <c r="N1934">
        <f>('Exhaust Gas Math'!$E$10*((-0.000000001)*N1933^3+(0.000002)*N1933^2-0.0012*N1933+1.3446)*$B$15+L1934*'Exhaust Gas Math'!$D$14*$B$14)/('Exhaust Gas Math'!$E$10*((-0.000000001)*N1933^3+(0.000002)*N1933^2-0.0012*N1933+1.3446)+L1934*'Exhaust Gas Math'!$D$14)</f>
        <v>414.51598369172302</v>
      </c>
      <c r="O1934">
        <f t="shared" si="306"/>
        <v>75879.789177316445</v>
      </c>
      <c r="P1934">
        <f>((-0.0000000008)*N1934^3+(0.000003)*N1934^2-0.004*N1934+2.013)*('Exhaust Gas Math'!$E$10/(L1934+'Exhaust Gas Math'!$E$10))+(357.45*N1934^-1.004)*(L1934/(L1934+'Exhaust Gas Math'!$E$10))</f>
        <v>0.83801647367608856</v>
      </c>
      <c r="Q1934" s="9">
        <f t="shared" si="309"/>
        <v>-83.1133573428028</v>
      </c>
      <c r="R1934" s="9">
        <f t="shared" si="310"/>
        <v>75796.675819973636</v>
      </c>
      <c r="T1934">
        <f t="shared" si="307"/>
        <v>0.24125000000001301</v>
      </c>
      <c r="U1934">
        <f t="shared" si="308"/>
        <v>75796.675819973636</v>
      </c>
    </row>
    <row r="1935" spans="3:21" x14ac:dyDescent="0.2">
      <c r="E1935" s="1">
        <v>0.241375000000013</v>
      </c>
      <c r="F1935" s="10">
        <f t="shared" si="300"/>
        <v>1.1112496868130206E-2</v>
      </c>
      <c r="G1935" s="9">
        <f t="shared" si="301"/>
        <v>15.145535942148662</v>
      </c>
      <c r="H1935" s="9">
        <f t="shared" si="302"/>
        <v>1</v>
      </c>
      <c r="I1935" s="9">
        <f t="shared" si="303"/>
        <v>7.8767805044678977E-5</v>
      </c>
      <c r="J1935" s="10">
        <f t="shared" si="304"/>
        <v>1.1853710133880012E-4</v>
      </c>
      <c r="K1935" s="9">
        <f t="shared" si="305"/>
        <v>5.5137463531275277E-5</v>
      </c>
      <c r="L1935" s="9">
        <f>K1935*'Exhaust Gas Math'!$C$14</f>
        <v>6.5322318254299862E-5</v>
      </c>
      <c r="M1935" s="9">
        <f>(L1935/'Exhaust Gas Math'!$B$14)+('Exhaust Gas Math'!$D$10)</f>
        <v>2.6954195175897073E-3</v>
      </c>
      <c r="N1935">
        <f>('Exhaust Gas Math'!$E$10*((-0.000000001)*N1934^3+(0.000002)*N1934^2-0.0012*N1934+1.3446)*$B$15+L1935*'Exhaust Gas Math'!$D$14*$B$14)/('Exhaust Gas Math'!$E$10*((-0.000000001)*N1934^3+(0.000002)*N1934^2-0.0012*N1934+1.3446)+L1935*'Exhaust Gas Math'!$D$14)</f>
        <v>397.80440105684539</v>
      </c>
      <c r="O1935">
        <f t="shared" si="306"/>
        <v>75210.017071183844</v>
      </c>
      <c r="P1935">
        <f>((-0.0000000008)*N1935^3+(0.000003)*N1935^2-0.004*N1935+2.013)*('Exhaust Gas Math'!$E$10/(L1935+'Exhaust Gas Math'!$E$10))+(357.45*N1935^-1.004)*(L1935/(L1935+'Exhaust Gas Math'!$E$10))</f>
        <v>0.87375948731207354</v>
      </c>
      <c r="Q1935" s="9">
        <f t="shared" si="309"/>
        <v>-100.21464689892264</v>
      </c>
      <c r="R1935" s="9">
        <f t="shared" si="310"/>
        <v>75109.802424284921</v>
      </c>
      <c r="T1935">
        <f t="shared" si="307"/>
        <v>0.241375000000013</v>
      </c>
      <c r="U1935">
        <f t="shared" si="308"/>
        <v>75109.802424284921</v>
      </c>
    </row>
    <row r="1936" spans="3:21" x14ac:dyDescent="0.2">
      <c r="E1936" s="1">
        <v>0.24150000000001301</v>
      </c>
      <c r="F1936" s="10">
        <f t="shared" si="300"/>
        <v>1.3067207502538144E-2</v>
      </c>
      <c r="G1936" s="9">
        <f t="shared" si="301"/>
        <v>16.113755704735031</v>
      </c>
      <c r="H1936" s="9">
        <f t="shared" si="302"/>
        <v>1</v>
      </c>
      <c r="I1936" s="9">
        <f t="shared" si="303"/>
        <v>9.2623220978372005E-5</v>
      </c>
      <c r="J1936" s="10">
        <f t="shared" si="304"/>
        <v>1.3239251727249315E-4</v>
      </c>
      <c r="K1936" s="9">
        <f t="shared" si="305"/>
        <v>6.4836254684860401E-5</v>
      </c>
      <c r="L1936" s="9">
        <f>K1936*'Exhaust Gas Math'!$C$14</f>
        <v>7.6812645916128427E-5</v>
      </c>
      <c r="M1936" s="9">
        <f>(L1936/'Exhaust Gas Math'!$B$14)+('Exhaust Gas Math'!$D$10)</f>
        <v>3.0920480181706035E-3</v>
      </c>
      <c r="N1936">
        <f>('Exhaust Gas Math'!$E$10*((-0.000000001)*N1935^3+(0.000002)*N1935^2-0.0012*N1935+1.3446)*$B$15+L1936*'Exhaust Gas Math'!$D$14*$B$14)/('Exhaust Gas Math'!$E$10*((-0.000000001)*N1935^3+(0.000002)*N1935^2-0.0012*N1935+1.3446)+L1936*'Exhaust Gas Math'!$D$14)</f>
        <v>384.56570328873886</v>
      </c>
      <c r="O1936">
        <f t="shared" si="306"/>
        <v>74677.088557830531</v>
      </c>
      <c r="P1936">
        <f>((-0.0000000008)*N1936^3+(0.000003)*N1936^2-0.004*N1936+2.013)*('Exhaust Gas Math'!$E$10/(L1936+'Exhaust Gas Math'!$E$10))+(357.45*N1936^-1.004)*(L1936/(L1936+'Exhaust Gas Math'!$E$10))</f>
        <v>0.9042087023925377</v>
      </c>
      <c r="Q1936" s="9">
        <f t="shared" si="309"/>
        <v>-117.3903066701609</v>
      </c>
      <c r="R1936" s="9">
        <f t="shared" si="310"/>
        <v>74559.698251160371</v>
      </c>
      <c r="T1936">
        <f t="shared" si="307"/>
        <v>0.24150000000001301</v>
      </c>
      <c r="U1936">
        <f t="shared" si="308"/>
        <v>74559.698251160371</v>
      </c>
    </row>
    <row r="1937" spans="5:21" x14ac:dyDescent="0.2">
      <c r="E1937" s="1">
        <v>0.241625000000013</v>
      </c>
      <c r="F1937" s="10">
        <f t="shared" si="300"/>
        <v>1.5136795498725177E-2</v>
      </c>
      <c r="G1937" s="9">
        <f t="shared" si="301"/>
        <v>16.982628805034199</v>
      </c>
      <c r="H1937" s="9">
        <f t="shared" si="302"/>
        <v>1</v>
      </c>
      <c r="I1937" s="9">
        <f t="shared" si="303"/>
        <v>1.0729291274440419E-4</v>
      </c>
      <c r="J1937" s="10">
        <f t="shared" si="304"/>
        <v>1.4706220903852534E-4</v>
      </c>
      <c r="K1937" s="9">
        <f t="shared" si="305"/>
        <v>7.510503892108293E-5</v>
      </c>
      <c r="L1937" s="9">
        <f>K1937*'Exhaust Gas Math'!$C$14</f>
        <v>8.8978254360970696E-5</v>
      </c>
      <c r="M1937" s="9">
        <f>(L1937/'Exhaust Gas Math'!$B$14)+('Exhaust Gas Math'!$D$10)</f>
        <v>3.5119861764323318E-3</v>
      </c>
      <c r="N1937">
        <f>('Exhaust Gas Math'!$E$10*((-0.000000001)*N1936^3+(0.000002)*N1936^2-0.0012*N1936+1.3446)*$B$15+L1937*'Exhaust Gas Math'!$D$14*$B$14)/('Exhaust Gas Math'!$E$10*((-0.000000001)*N1936^3+(0.000002)*N1936^2-0.0012*N1936+1.3446)+L1937*'Exhaust Gas Math'!$D$14)</f>
        <v>373.92587496973903</v>
      </c>
      <c r="O1937">
        <f t="shared" si="306"/>
        <v>74245.693632315437</v>
      </c>
      <c r="P1937">
        <f>((-0.0000000008)*N1937^3+(0.000003)*N1937^2-0.004*N1937+2.013)*('Exhaust Gas Math'!$E$10/(L1937+'Exhaust Gas Math'!$E$10))+(357.45*N1937^-1.004)*(L1937/(L1937+'Exhaust Gas Math'!$E$10))</f>
        <v>0.93022945093082898</v>
      </c>
      <c r="Q1937" s="9">
        <f t="shared" si="309"/>
        <v>-134.14358966015109</v>
      </c>
      <c r="R1937" s="9">
        <f t="shared" si="310"/>
        <v>74111.55004265529</v>
      </c>
      <c r="T1937">
        <f t="shared" si="307"/>
        <v>0.241625000000013</v>
      </c>
      <c r="U1937">
        <f t="shared" si="308"/>
        <v>74111.55004265529</v>
      </c>
    </row>
    <row r="1938" spans="5:21" x14ac:dyDescent="0.2">
      <c r="E1938" s="1">
        <v>0.24175000000001301</v>
      </c>
      <c r="F1938" s="10">
        <f t="shared" si="300"/>
        <v>1.7308501158486971E-2</v>
      </c>
      <c r="G1938" s="9">
        <f t="shared" si="301"/>
        <v>17.746798351453201</v>
      </c>
      <c r="H1938" s="9">
        <f t="shared" si="302"/>
        <v>1</v>
      </c>
      <c r="I1938" s="9">
        <f t="shared" si="303"/>
        <v>1.226864368148704E-4</v>
      </c>
      <c r="J1938" s="10">
        <f t="shared" si="304"/>
        <v>1.6245573310899155E-4</v>
      </c>
      <c r="K1938" s="9">
        <f t="shared" si="305"/>
        <v>8.5880505770409275E-5</v>
      </c>
      <c r="L1938" s="9">
        <f>K1938*'Exhaust Gas Math'!$C$14</f>
        <v>1.017441385672889E-4</v>
      </c>
      <c r="M1938" s="9">
        <f>(L1938/'Exhaust Gas Math'!$B$14)+('Exhaust Gas Math'!$D$10)</f>
        <v>3.9526449339856015E-3</v>
      </c>
      <c r="N1938">
        <f>('Exhaust Gas Math'!$E$10*((-0.000000001)*N1937^3+(0.000002)*N1937^2-0.0012*N1937+1.3446)*$B$15+L1938*'Exhaust Gas Math'!$D$14*$B$14)/('Exhaust Gas Math'!$E$10*((-0.000000001)*N1937^3+(0.000002)*N1937^2-0.0012*N1937+1.3446)+L1938*'Exhaust Gas Math'!$D$14)</f>
        <v>365.26447606963046</v>
      </c>
      <c r="O1938">
        <f t="shared" si="306"/>
        <v>73891.457961467153</v>
      </c>
      <c r="P1938">
        <f>((-0.0000000008)*N1938^3+(0.000003)*N1938^2-0.004*N1938+2.013)*('Exhaust Gas Math'!$E$10/(L1938+'Exhaust Gas Math'!$E$10))+(357.45*N1938^-1.004)*(L1938/(L1938+'Exhaust Gas Math'!$E$10))</f>
        <v>0.95254092505505517</v>
      </c>
      <c r="Q1938" s="9">
        <f t="shared" si="309"/>
        <v>-150.00083528459965</v>
      </c>
      <c r="R1938" s="9">
        <f t="shared" si="310"/>
        <v>73741.457126182548</v>
      </c>
      <c r="T1938">
        <f t="shared" si="307"/>
        <v>0.24175000000001301</v>
      </c>
      <c r="U1938">
        <f t="shared" si="308"/>
        <v>73741.457126182548</v>
      </c>
    </row>
    <row r="1939" spans="5:21" x14ac:dyDescent="0.2">
      <c r="E1939" s="1">
        <v>0.241875000000013</v>
      </c>
      <c r="F1939" s="10">
        <f t="shared" si="300"/>
        <v>1.9568935194265676E-2</v>
      </c>
      <c r="G1939" s="9">
        <f t="shared" si="301"/>
        <v>18.4015529846262</v>
      </c>
      <c r="H1939" s="9">
        <f t="shared" si="302"/>
        <v>1</v>
      </c>
      <c r="I1939" s="9">
        <f t="shared" si="303"/>
        <v>1.3870888699501005E-4</v>
      </c>
      <c r="J1939" s="10">
        <f t="shared" si="304"/>
        <v>1.7847818328913119E-4</v>
      </c>
      <c r="K1939" s="9">
        <f t="shared" si="305"/>
        <v>9.7096220896507026E-5</v>
      </c>
      <c r="L1939" s="9">
        <f>K1939*'Exhaust Gas Math'!$C$14</f>
        <v>1.1503159261386386E-4</v>
      </c>
      <c r="M1939" s="9">
        <f>(L1939/'Exhaust Gas Math'!$B$14)+('Exhaust Gas Math'!$D$10)</f>
        <v>4.4113074830561894E-3</v>
      </c>
      <c r="N1939">
        <f>('Exhaust Gas Math'!$E$10*((-0.000000001)*N1938^3+(0.000002)*N1938^2-0.0012*N1938+1.3446)*$B$15+L1939*'Exhaust Gas Math'!$D$14*$B$14)/('Exhaust Gas Math'!$E$10*((-0.000000001)*N1938^3+(0.000002)*N1938^2-0.0012*N1938+1.3446)+L1939*'Exhaust Gas Math'!$D$14)</f>
        <v>358.13301596113791</v>
      </c>
      <c r="O1939">
        <f t="shared" si="306"/>
        <v>73597.081367721577</v>
      </c>
      <c r="P1939">
        <f>((-0.0000000008)*N1939^3+(0.000003)*N1939^2-0.004*N1939+2.013)*('Exhaust Gas Math'!$E$10/(L1939+'Exhaust Gas Math'!$E$10))+(357.45*N1939^-1.004)*(L1939/(L1939+'Exhaust Gas Math'!$E$10))</f>
        <v>0.97173942379519107</v>
      </c>
      <c r="Q1939" s="9">
        <f t="shared" si="309"/>
        <v>-164.52381820535089</v>
      </c>
      <c r="R1939" s="9">
        <f t="shared" si="310"/>
        <v>73432.557549516219</v>
      </c>
      <c r="T1939">
        <f t="shared" si="307"/>
        <v>0.241875000000013</v>
      </c>
      <c r="U1939">
        <f t="shared" si="308"/>
        <v>73432.557549516219</v>
      </c>
    </row>
    <row r="1940" spans="5:21" x14ac:dyDescent="0.2">
      <c r="E1940" s="1">
        <v>0.24200000000001301</v>
      </c>
      <c r="F1940" s="10">
        <f t="shared" si="300"/>
        <v>2.1904161278560982E-2</v>
      </c>
      <c r="G1940" s="9">
        <f t="shared" si="301"/>
        <v>18.942855924511854</v>
      </c>
      <c r="H1940" s="9">
        <f t="shared" si="302"/>
        <v>1</v>
      </c>
      <c r="I1940" s="9">
        <f t="shared" si="303"/>
        <v>1.5526147955146325E-4</v>
      </c>
      <c r="J1940" s="10">
        <f t="shared" si="304"/>
        <v>1.950307758455844E-4</v>
      </c>
      <c r="K1940" s="9">
        <f t="shared" si="305"/>
        <v>1.0868303568602427E-4</v>
      </c>
      <c r="L1940" s="9">
        <f>K1940*'Exhaust Gas Math'!$C$14</f>
        <v>1.2875869492797658E-4</v>
      </c>
      <c r="M1940" s="9">
        <f>(L1940/'Exhaust Gas Math'!$B$14)+('Exhaust Gas Math'!$D$10)</f>
        <v>4.8851460165084759E-3</v>
      </c>
      <c r="N1940">
        <f>('Exhaust Gas Math'!$E$10*((-0.000000001)*N1939^3+(0.000002)*N1939^2-0.0012*N1939+1.3446)*$B$15+L1940*'Exhaust Gas Math'!$D$14*$B$14)/('Exhaust Gas Math'!$E$10*((-0.000000001)*N1939^3+(0.000002)*N1939^2-0.0012*N1939+1.3446)+L1940*'Exhaust Gas Math'!$D$14)</f>
        <v>352.20172469725759</v>
      </c>
      <c r="O1940">
        <f t="shared" si="306"/>
        <v>73349.966029578514</v>
      </c>
      <c r="P1940">
        <f>((-0.0000000008)*N1940^3+(0.000003)*N1940^2-0.004*N1940+2.013)*('Exhaust Gas Math'!$E$10/(L1940+'Exhaust Gas Math'!$E$10))+(357.45*N1940^-1.004)*(L1940/(L1940+'Exhaust Gas Math'!$E$10))</f>
        <v>0.98831848219445961</v>
      </c>
      <c r="Q1940" s="9">
        <f t="shared" si="309"/>
        <v>-177.32004531299842</v>
      </c>
      <c r="R1940" s="9">
        <f t="shared" si="310"/>
        <v>73172.645984265517</v>
      </c>
      <c r="T1940">
        <f t="shared" si="307"/>
        <v>0.24200000000001301</v>
      </c>
      <c r="U1940">
        <f t="shared" si="308"/>
        <v>73172.645984265517</v>
      </c>
    </row>
    <row r="1941" spans="5:21" x14ac:dyDescent="0.2">
      <c r="E1941" s="1">
        <v>0.242125000000013</v>
      </c>
      <c r="F1941" s="10">
        <f t="shared" si="300"/>
        <v>2.429978196601917E-2</v>
      </c>
      <c r="G1941" s="9">
        <f t="shared" si="301"/>
        <v>19.367369858483748</v>
      </c>
      <c r="H1941" s="9">
        <f t="shared" si="302"/>
        <v>1</v>
      </c>
      <c r="I1941" s="9">
        <f t="shared" si="303"/>
        <v>1.7224216224680578E-4</v>
      </c>
      <c r="J1941" s="10">
        <f t="shared" si="304"/>
        <v>2.1201145854092692E-4</v>
      </c>
      <c r="K1941" s="9">
        <f t="shared" si="305"/>
        <v>1.2056951357276403E-4</v>
      </c>
      <c r="L1941" s="9">
        <f>K1941*'Exhaust Gas Math'!$C$14</f>
        <v>1.4284081335912076E-4</v>
      </c>
      <c r="M1941" s="9">
        <f>(L1941/'Exhaust Gas Math'!$B$14)+('Exhaust Gas Math'!$D$10)</f>
        <v>5.3712391622159029E-3</v>
      </c>
      <c r="N1941">
        <f>('Exhaust Gas Math'!$E$10*((-0.000000001)*N1940^3+(0.000002)*N1940^2-0.0012*N1940+1.3446)*$B$15+L1941*'Exhaust Gas Math'!$D$14*$B$14)/('Exhaust Gas Math'!$E$10*((-0.000000001)*N1940^3+(0.000002)*N1940^2-0.0012*N1940+1.3446)+L1941*'Exhaust Gas Math'!$D$14)</f>
        <v>347.22428984232624</v>
      </c>
      <c r="O1941">
        <f t="shared" si="306"/>
        <v>73140.730370988575</v>
      </c>
      <c r="P1941">
        <f>((-0.0000000008)*N1941^3+(0.000003)*N1941^2-0.004*N1941+2.013)*('Exhaust Gas Math'!$E$10/(L1941+'Exhaust Gas Math'!$E$10))+(357.45*N1941^-1.004)*(L1941/(L1941+'Exhaust Gas Math'!$E$10))</f>
        <v>1.0026862308714259</v>
      </c>
      <c r="Q1941" s="9">
        <f t="shared" si="309"/>
        <v>-188.05130352247394</v>
      </c>
      <c r="R1941" s="9">
        <f t="shared" si="310"/>
        <v>72952.679067466102</v>
      </c>
      <c r="T1941">
        <f t="shared" si="307"/>
        <v>0.242125000000013</v>
      </c>
      <c r="U1941">
        <f t="shared" si="308"/>
        <v>72952.679067466102</v>
      </c>
    </row>
    <row r="1942" spans="5:21" x14ac:dyDescent="0.2">
      <c r="E1942" s="1">
        <v>0.24225000000001301</v>
      </c>
      <c r="F1942" s="10">
        <f t="shared" si="300"/>
        <v>2.6741027458480806E-2</v>
      </c>
      <c r="G1942" s="9">
        <f t="shared" si="301"/>
        <v>19.67247751697435</v>
      </c>
      <c r="H1942" s="9">
        <f t="shared" si="302"/>
        <v>1</v>
      </c>
      <c r="I1942" s="9">
        <f t="shared" si="303"/>
        <v>1.8954624352559532E-4</v>
      </c>
      <c r="J1942" s="10">
        <f t="shared" si="304"/>
        <v>2.2931553981971647E-4</v>
      </c>
      <c r="K1942" s="9">
        <f t="shared" si="305"/>
        <v>1.3268237046791672E-4</v>
      </c>
      <c r="L1942" s="9">
        <f>K1942*'Exhaust Gas Math'!$C$14</f>
        <v>1.5719112696440919E-4</v>
      </c>
      <c r="M1942" s="9">
        <f>(L1942/'Exhaust Gas Math'!$B$14)+('Exhaust Gas Math'!$D$10)</f>
        <v>5.8665899942935158E-3</v>
      </c>
      <c r="N1942">
        <f>('Exhaust Gas Math'!$E$10*((-0.000000001)*N1941^3+(0.000002)*N1941^2-0.0012*N1941+1.3446)*$B$15+L1942*'Exhaust Gas Math'!$D$14*$B$14)/('Exhaust Gas Math'!$E$10*((-0.000000001)*N1941^3+(0.000002)*N1941^2-0.0012*N1941+1.3446)+L1942*'Exhaust Gas Math'!$D$14)</f>
        <v>343.01407721115567</v>
      </c>
      <c r="O1942">
        <f t="shared" si="306"/>
        <v>72962.252417452924</v>
      </c>
      <c r="P1942">
        <f>((-0.0000000008)*N1942^3+(0.000003)*N1942^2-0.004*N1942+2.013)*('Exhaust Gas Math'!$E$10/(L1942+'Exhaust Gas Math'!$E$10))+(357.45*N1942^-1.004)*(L1942/(L1942+'Exhaust Gas Math'!$E$10))</f>
        <v>1.0151802120498128</v>
      </c>
      <c r="Q1942" s="9">
        <f t="shared" si="309"/>
        <v>-196.44060522111297</v>
      </c>
      <c r="R1942" s="9">
        <f t="shared" si="310"/>
        <v>72765.811812231812</v>
      </c>
      <c r="T1942">
        <f t="shared" si="307"/>
        <v>0.24225000000001301</v>
      </c>
      <c r="U1942">
        <f t="shared" si="308"/>
        <v>72765.811812231812</v>
      </c>
    </row>
    <row r="1943" spans="5:21" x14ac:dyDescent="0.2">
      <c r="E1943" s="1">
        <v>0.242375000000013</v>
      </c>
      <c r="F1943" s="10">
        <f t="shared" si="300"/>
        <v>2.9212846665685736E-2</v>
      </c>
      <c r="G1943" s="9">
        <f t="shared" si="301"/>
        <v>19.856297809810084</v>
      </c>
      <c r="H1943" s="9">
        <f t="shared" si="302"/>
        <v>1</v>
      </c>
      <c r="I1943" s="9">
        <f t="shared" si="303"/>
        <v>2.0706703797253865E-4</v>
      </c>
      <c r="J1943" s="10">
        <f t="shared" si="304"/>
        <v>2.4683633426665977E-4</v>
      </c>
      <c r="K1943" s="9">
        <f t="shared" si="305"/>
        <v>1.4494692658077705E-4</v>
      </c>
      <c r="L1943" s="9">
        <f>K1943*'Exhaust Gas Math'!$C$14</f>
        <v>1.7172116128848631E-4</v>
      </c>
      <c r="M1943" s="9">
        <f>(L1943/'Exhaust Gas Math'!$B$14)+('Exhaust Gas Math'!$D$10)</f>
        <v>6.3681445101401541E-3</v>
      </c>
      <c r="N1943">
        <f>('Exhaust Gas Math'!$E$10*((-0.000000001)*N1942^3+(0.000002)*N1942^2-0.0012*N1942+1.3446)*$B$15+L1943*'Exhaust Gas Math'!$D$14*$B$14)/('Exhaust Gas Math'!$E$10*((-0.000000001)*N1942^3+(0.000002)*N1942^2-0.0012*N1942+1.3446)+L1943*'Exhaust Gas Math'!$D$14)</f>
        <v>339.42781043131845</v>
      </c>
      <c r="O1943">
        <f t="shared" si="306"/>
        <v>72809.036249009732</v>
      </c>
      <c r="P1943">
        <f>((-0.0000000008)*N1943^3+(0.000003)*N1943^2-0.004*N1943+2.013)*('Exhaust Gas Math'!$E$10/(L1943+'Exhaust Gas Math'!$E$10))+(357.45*N1943^-1.004)*(L1943/(L1943+'Exhaust Gas Math'!$E$10))</f>
        <v>1.0260798630615064</v>
      </c>
      <c r="Q1943" s="9">
        <f t="shared" si="309"/>
        <v>-202.27756857815174</v>
      </c>
      <c r="R1943" s="9">
        <f t="shared" si="310"/>
        <v>72606.75868043158</v>
      </c>
      <c r="T1943">
        <f t="shared" si="307"/>
        <v>0.242375000000013</v>
      </c>
      <c r="U1943">
        <f t="shared" si="308"/>
        <v>72606.75868043158</v>
      </c>
    </row>
    <row r="1944" spans="5:21" x14ac:dyDescent="0.2">
      <c r="E1944" s="1">
        <v>0.24250000000001301</v>
      </c>
      <c r="F1944" s="10">
        <f t="shared" si="300"/>
        <v>3.1700000000259118E-2</v>
      </c>
      <c r="G1944" s="9">
        <f t="shared" si="301"/>
        <v>19.917697423759289</v>
      </c>
      <c r="H1944" s="9">
        <f t="shared" si="302"/>
        <v>1</v>
      </c>
      <c r="I1944" s="9">
        <f t="shared" si="303"/>
        <v>2.2469652406362117E-4</v>
      </c>
      <c r="J1944" s="10">
        <f t="shared" si="304"/>
        <v>2.6446582035774232E-4</v>
      </c>
      <c r="K1944" s="9">
        <f t="shared" si="305"/>
        <v>1.5728756684453481E-4</v>
      </c>
      <c r="L1944" s="9">
        <f>K1944*'Exhaust Gas Math'!$C$14</f>
        <v>1.8634133383802265E-4</v>
      </c>
      <c r="M1944" s="9">
        <f>(L1944/'Exhaust Gas Math'!$B$14)+('Exhaust Gas Math'!$D$10)</f>
        <v>6.872810459382003E-3</v>
      </c>
      <c r="N1944">
        <f>('Exhaust Gas Math'!$E$10*((-0.000000001)*N1943^3+(0.000002)*N1943^2-0.0012*N1943+1.3446)*$B$15+L1944*'Exhaust Gas Math'!$D$14*$B$14)/('Exhaust Gas Math'!$E$10*((-0.000000001)*N1943^3+(0.000002)*N1943^2-0.0012*N1943+1.3446)+L1944*'Exhaust Gas Math'!$D$14)</f>
        <v>336.35418027878171</v>
      </c>
      <c r="O1944">
        <f t="shared" si="306"/>
        <v>72676.780905289168</v>
      </c>
      <c r="P1944">
        <f>((-0.0000000008)*N1944^3+(0.000003)*N1944^2-0.004*N1944+2.013)*('Exhaust Gas Math'!$E$10/(L1944+'Exhaust Gas Math'!$E$10))+(357.45*N1944^-1.004)*(L1944/(L1944+'Exhaust Gas Math'!$E$10))</f>
        <v>1.035616910270426</v>
      </c>
      <c r="Q1944" s="9">
        <f t="shared" si="309"/>
        <v>-205.42221074622199</v>
      </c>
      <c r="R1944" s="9">
        <f t="shared" si="310"/>
        <v>72471.358694542942</v>
      </c>
      <c r="T1944">
        <f t="shared" si="307"/>
        <v>0.24250000000001301</v>
      </c>
      <c r="U1944">
        <f t="shared" si="308"/>
        <v>72471.358694542942</v>
      </c>
    </row>
    <row r="1945" spans="5:21" x14ac:dyDescent="0.2">
      <c r="E1945" s="1">
        <v>0.242625000000013</v>
      </c>
      <c r="F1945" s="10">
        <f t="shared" si="300"/>
        <v>3.4187153334830911E-2</v>
      </c>
      <c r="G1945" s="9">
        <f t="shared" si="301"/>
        <v>19.856297809784536</v>
      </c>
      <c r="H1945" s="9">
        <f t="shared" si="302"/>
        <v>1</v>
      </c>
      <c r="I1945" s="9">
        <f t="shared" si="303"/>
        <v>2.4232601015469239E-4</v>
      </c>
      <c r="J1945" s="10">
        <f t="shared" si="304"/>
        <v>2.8209530644881354E-4</v>
      </c>
      <c r="K1945" s="9">
        <f t="shared" si="305"/>
        <v>1.6962820710828466E-4</v>
      </c>
      <c r="L1945" s="9">
        <f>K1945*'Exhaust Gas Math'!$C$14</f>
        <v>2.0096150638754961E-4</v>
      </c>
      <c r="M1945" s="9">
        <f>(L1945/'Exhaust Gas Math'!$B$14)+('Exhaust Gas Math'!$D$10)</f>
        <v>7.3774764086235265E-3</v>
      </c>
      <c r="N1945">
        <f>('Exhaust Gas Math'!$E$10*((-0.000000001)*N1944^3+(0.000002)*N1944^2-0.0012*N1944+1.3446)*$B$15+L1945*'Exhaust Gas Math'!$D$14*$B$14)/('Exhaust Gas Math'!$E$10*((-0.000000001)*N1944^3+(0.000002)*N1944^2-0.0012*N1944+1.3446)+L1945*'Exhaust Gas Math'!$D$14)</f>
        <v>333.70576911456618</v>
      </c>
      <c r="O1945">
        <f t="shared" si="306"/>
        <v>72562.079733415609</v>
      </c>
      <c r="P1945">
        <f>((-0.0000000008)*N1945^3+(0.000003)*N1945^2-0.004*N1945+2.013)*('Exhaust Gas Math'!$E$10/(L1945+'Exhaust Gas Math'!$E$10))+(357.45*N1945^-1.004)*(L1945/(L1945+'Exhaust Gas Math'!$E$10))</f>
        <v>1.0439839413093668</v>
      </c>
      <c r="Q1945" s="9">
        <f t="shared" si="309"/>
        <v>-205.80711198451101</v>
      </c>
      <c r="R1945" s="9">
        <f t="shared" si="310"/>
        <v>72356.272621431097</v>
      </c>
      <c r="T1945">
        <f t="shared" si="307"/>
        <v>0.242625000000013</v>
      </c>
      <c r="U1945">
        <f t="shared" si="308"/>
        <v>72356.272621431097</v>
      </c>
    </row>
    <row r="1946" spans="5:21" x14ac:dyDescent="0.2">
      <c r="E1946" s="1">
        <v>0.24275000000001301</v>
      </c>
      <c r="F1946" s="10">
        <f t="shared" si="300"/>
        <v>3.6658972542031057E-2</v>
      </c>
      <c r="G1946" s="9">
        <f t="shared" si="301"/>
        <v>19.672477516923415</v>
      </c>
      <c r="H1946" s="9">
        <f t="shared" si="302"/>
        <v>1</v>
      </c>
      <c r="I1946" s="9">
        <f t="shared" si="303"/>
        <v>2.5984680460160181E-4</v>
      </c>
      <c r="J1946" s="10">
        <f t="shared" si="304"/>
        <v>2.9961610089572293E-4</v>
      </c>
      <c r="K1946" s="9">
        <f t="shared" si="305"/>
        <v>1.8189276322112124E-4</v>
      </c>
      <c r="L1946" s="9">
        <f>K1946*'Exhaust Gas Math'!$C$14</f>
        <v>2.1549154071159862E-4</v>
      </c>
      <c r="M1946" s="9">
        <f>(L1946/'Exhaust Gas Math'!$B$14)+('Exhaust Gas Math'!$D$10)</f>
        <v>7.879030924469196E-3</v>
      </c>
      <c r="N1946">
        <f>('Exhaust Gas Math'!$E$10*((-0.000000001)*N1945^3+(0.000002)*N1945^2-0.0012*N1945+1.3446)*$B$15+L1946*'Exhaust Gas Math'!$D$14*$B$14)/('Exhaust Gas Math'!$E$10*((-0.000000001)*N1945^3+(0.000002)*N1945^2-0.0012*N1945+1.3446)+L1946*'Exhaust Gas Math'!$D$14)</f>
        <v>331.41324176274571</v>
      </c>
      <c r="O1946">
        <f t="shared" si="306"/>
        <v>72462.206081612545</v>
      </c>
      <c r="P1946">
        <f>((-0.0000000008)*N1946^3+(0.000003)*N1946^2-0.004*N1946+2.013)*('Exhaust Gas Math'!$E$10/(L1946+'Exhaust Gas Math'!$E$10))+(357.45*N1946^-1.004)*(L1946/(L1946+'Exhaust Gas Math'!$E$10))</f>
        <v>1.0513414262045189</v>
      </c>
      <c r="Q1946" s="9">
        <f t="shared" si="309"/>
        <v>-203.43791536240118</v>
      </c>
      <c r="R1946" s="9">
        <f t="shared" si="310"/>
        <v>72258.768166250142</v>
      </c>
      <c r="T1946">
        <f t="shared" si="307"/>
        <v>0.24275000000001301</v>
      </c>
      <c r="U1946">
        <f t="shared" si="308"/>
        <v>72258.768166250142</v>
      </c>
    </row>
    <row r="1947" spans="5:21" x14ac:dyDescent="0.2">
      <c r="E1947" s="1">
        <v>0.242875000000013</v>
      </c>
      <c r="F1947" s="10">
        <f t="shared" si="300"/>
        <v>3.9100218034483873E-2</v>
      </c>
      <c r="G1947" s="9">
        <f t="shared" si="301"/>
        <v>19.367369858407862</v>
      </c>
      <c r="H1947" s="9">
        <f t="shared" si="302"/>
        <v>1</v>
      </c>
      <c r="I1947" s="9">
        <f t="shared" si="303"/>
        <v>2.7715088588032888E-4</v>
      </c>
      <c r="J1947" s="10">
        <f t="shared" si="304"/>
        <v>3.1692018217445005E-4</v>
      </c>
      <c r="K1947" s="9">
        <f t="shared" si="305"/>
        <v>1.940056201162302E-4</v>
      </c>
      <c r="L1947" s="9">
        <f>K1947*'Exhaust Gas Math'!$C$14</f>
        <v>2.2984185431683526E-4</v>
      </c>
      <c r="M1947" s="9">
        <f>(L1947/'Exhaust Gas Math'!$B$14)+('Exhaust Gas Math'!$D$10)</f>
        <v>8.3743817565450195E-3</v>
      </c>
      <c r="N1947">
        <f>('Exhaust Gas Math'!$E$10*((-0.000000001)*N1946^3+(0.000002)*N1946^2-0.0012*N1946+1.3446)*$B$15+L1947*'Exhaust Gas Math'!$D$14*$B$14)/('Exhaust Gas Math'!$E$10*((-0.000000001)*N1946^3+(0.000002)*N1946^2-0.0012*N1946+1.3446)+L1947*'Exhaust Gas Math'!$D$14)</f>
        <v>329.42111017133328</v>
      </c>
      <c r="O1947">
        <f t="shared" si="306"/>
        <v>72374.957594713778</v>
      </c>
      <c r="P1947">
        <f>((-0.0000000008)*N1947^3+(0.000003)*N1947^2-0.004*N1947+2.013)*('Exhaust Gas Math'!$E$10/(L1947+'Exhaust Gas Math'!$E$10))+(357.45*N1947^-1.004)*(L1947/(L1947+'Exhaust Gas Math'!$E$10))</f>
        <v>1.0578234416938479</v>
      </c>
      <c r="Q1947" s="9">
        <f t="shared" si="309"/>
        <v>-198.39214998765351</v>
      </c>
      <c r="R1947" s="9">
        <f t="shared" si="310"/>
        <v>72176.565444726119</v>
      </c>
      <c r="T1947">
        <f t="shared" si="307"/>
        <v>0.242875000000013</v>
      </c>
      <c r="U1947">
        <f t="shared" si="308"/>
        <v>72176.565444726119</v>
      </c>
    </row>
    <row r="1948" spans="5:21" x14ac:dyDescent="0.2">
      <c r="E1948" s="1">
        <v>0.24300000000001301</v>
      </c>
      <c r="F1948" s="10">
        <f t="shared" si="300"/>
        <v>4.1495838721932757E-2</v>
      </c>
      <c r="G1948" s="9">
        <f t="shared" si="301"/>
        <v>18.942855924411056</v>
      </c>
      <c r="H1948" s="9">
        <f t="shared" si="302"/>
        <v>1</v>
      </c>
      <c r="I1948" s="9">
        <f t="shared" si="303"/>
        <v>2.9413156857560543E-4</v>
      </c>
      <c r="J1948" s="10">
        <f t="shared" si="304"/>
        <v>3.3390086486972655E-4</v>
      </c>
      <c r="K1948" s="9">
        <f t="shared" si="305"/>
        <v>2.0589209800292378E-4</v>
      </c>
      <c r="L1948" s="9">
        <f>K1948*'Exhaust Gas Math'!$C$14</f>
        <v>2.4392397274792475E-4</v>
      </c>
      <c r="M1948" s="9">
        <f>(L1948/'Exhaust Gas Math'!$B$14)+('Exhaust Gas Math'!$D$10)</f>
        <v>8.8604749022505591E-3</v>
      </c>
      <c r="N1948">
        <f>('Exhaust Gas Math'!$E$10*((-0.000000001)*N1947^3+(0.000002)*N1947^2-0.0012*N1947+1.3446)*$B$15+L1948*'Exhaust Gas Math'!$D$14*$B$14)/('Exhaust Gas Math'!$E$10*((-0.000000001)*N1947^3+(0.000002)*N1947^2-0.0012*N1947+1.3446)+L1948*'Exhaust Gas Math'!$D$14)</f>
        <v>327.68460689183826</v>
      </c>
      <c r="O1948">
        <f t="shared" si="306"/>
        <v>72298.541189191223</v>
      </c>
      <c r="P1948">
        <f>((-0.0000000008)*N1948^3+(0.000003)*N1948^2-0.004*N1948+2.013)*('Exhaust Gas Math'!$E$10/(L1948+'Exhaust Gas Math'!$E$10))+(357.45*N1948^-1.004)*(L1948/(L1948+'Exhaust Gas Math'!$E$10))</f>
        <v>1.0635423256878962</v>
      </c>
      <c r="Q1948" s="9">
        <f t="shared" si="309"/>
        <v>-190.81639853837763</v>
      </c>
      <c r="R1948" s="9">
        <f t="shared" si="310"/>
        <v>72107.72479065285</v>
      </c>
      <c r="T1948">
        <f t="shared" si="307"/>
        <v>0.24300000000001301</v>
      </c>
      <c r="U1948">
        <f t="shared" si="308"/>
        <v>72107.72479065285</v>
      </c>
    </row>
    <row r="1949" spans="5:21" x14ac:dyDescent="0.2">
      <c r="E1949" s="1">
        <v>0.243125000000013</v>
      </c>
      <c r="F1949" s="10">
        <f t="shared" si="300"/>
        <v>4.3831064806212287E-2</v>
      </c>
      <c r="G1949" s="9">
        <f t="shared" si="301"/>
        <v>18.401552984501805</v>
      </c>
      <c r="H1949" s="9">
        <f t="shared" si="302"/>
        <v>1</v>
      </c>
      <c r="I1949" s="9">
        <f t="shared" si="303"/>
        <v>3.106841611319468E-4</v>
      </c>
      <c r="J1949" s="10">
        <f t="shared" si="304"/>
        <v>3.5045345742606797E-4</v>
      </c>
      <c r="K1949" s="9">
        <f t="shared" si="305"/>
        <v>2.1747891279236275E-4</v>
      </c>
      <c r="L1949" s="9">
        <f>K1949*'Exhaust Gas Math'!$C$14</f>
        <v>2.5765107506194469E-4</v>
      </c>
      <c r="M1949" s="9">
        <f>(L1949/'Exhaust Gas Math'!$B$14)+('Exhaust Gas Math'!$D$10)</f>
        <v>9.3343134356996434E-3</v>
      </c>
      <c r="N1949">
        <f>('Exhaust Gas Math'!$E$10*((-0.000000001)*N1948^3+(0.000002)*N1948^2-0.0012*N1948+1.3446)*$B$15+L1949*'Exhaust Gas Math'!$D$14*$B$14)/('Exhaust Gas Math'!$E$10*((-0.000000001)*N1948^3+(0.000002)*N1948^2-0.0012*N1948+1.3446)+L1949*'Exhaust Gas Math'!$D$14)</f>
        <v>326.1673504690151</v>
      </c>
      <c r="O1949">
        <f t="shared" si="306"/>
        <v>72231.486839508929</v>
      </c>
      <c r="P1949">
        <f>((-0.0000000008)*N1949^3+(0.000003)*N1949^2-0.004*N1949+2.013)*('Exhaust Gas Math'!$E$10/(L1949+'Exhaust Gas Math'!$E$10))+(357.45*N1949^-1.004)*(L1949/(L1949+'Exhaust Gas Math'!$E$10))</f>
        <v>1.0685924571931</v>
      </c>
      <c r="Q1949" s="9">
        <f t="shared" si="309"/>
        <v>-180.92186738069842</v>
      </c>
      <c r="R1949" s="9">
        <f t="shared" si="310"/>
        <v>72050.564972128224</v>
      </c>
      <c r="T1949">
        <f t="shared" si="307"/>
        <v>0.243125000000013</v>
      </c>
      <c r="U1949">
        <f t="shared" si="308"/>
        <v>72050.564972128224</v>
      </c>
    </row>
    <row r="1950" spans="5:21" x14ac:dyDescent="0.2">
      <c r="E1950" s="1">
        <v>0.24325000000001301</v>
      </c>
      <c r="F1950" s="10">
        <f t="shared" si="300"/>
        <v>4.609149884197479E-2</v>
      </c>
      <c r="G1950" s="9">
        <f t="shared" si="301"/>
        <v>17.746798351305369</v>
      </c>
      <c r="H1950" s="9">
        <f t="shared" si="302"/>
        <v>1</v>
      </c>
      <c r="I1950" s="9">
        <f t="shared" si="303"/>
        <v>3.267066113119716E-4</v>
      </c>
      <c r="J1950" s="10">
        <f t="shared" si="304"/>
        <v>3.6647590760609272E-4</v>
      </c>
      <c r="K1950" s="9">
        <f t="shared" si="305"/>
        <v>2.286946279183801E-4</v>
      </c>
      <c r="L1950" s="9">
        <f>K1950*'Exhaust Gas Math'!$C$14</f>
        <v>2.7093852910842442E-4</v>
      </c>
      <c r="M1950" s="9">
        <f>(L1950/'Exhaust Gas Math'!$B$14)+('Exhaust Gas Math'!$D$10)</f>
        <v>9.792975984766944E-3</v>
      </c>
      <c r="N1950">
        <f>('Exhaust Gas Math'!$E$10*((-0.000000001)*N1949^3+(0.000002)*N1949^2-0.0012*N1949+1.3446)*$B$15+L1950*'Exhaust Gas Math'!$D$14*$B$14)/('Exhaust Gas Math'!$E$10*((-0.000000001)*N1949^3+(0.000002)*N1949^2-0.0012*N1949+1.3446)+L1950*'Exhaust Gas Math'!$D$14)</f>
        <v>324.83958364118769</v>
      </c>
      <c r="O1950">
        <f t="shared" si="306"/>
        <v>72172.582136834084</v>
      </c>
      <c r="P1950">
        <f>((-0.0000000008)*N1950^3+(0.000003)*N1950^2-0.004*N1950+2.013)*('Exhaust Gas Math'!$E$10/(L1950+'Exhaust Gas Math'!$E$10))+(357.45*N1950^-1.004)*(L1950/(L1950+'Exhaust Gas Math'!$E$10))</f>
        <v>1.0730533256080377</v>
      </c>
      <c r="Q1950" s="9">
        <f t="shared" si="309"/>
        <v>-168.97845636830607</v>
      </c>
      <c r="R1950" s="9">
        <f t="shared" si="310"/>
        <v>72003.603680465778</v>
      </c>
      <c r="T1950">
        <f t="shared" si="307"/>
        <v>0.24325000000001301</v>
      </c>
      <c r="U1950">
        <f t="shared" si="308"/>
        <v>72003.603680465778</v>
      </c>
    </row>
    <row r="1951" spans="5:21" x14ac:dyDescent="0.2">
      <c r="E1951" s="1">
        <v>0.243375000000013</v>
      </c>
      <c r="F1951" s="10">
        <f t="shared" si="300"/>
        <v>4.8263204501716693E-2</v>
      </c>
      <c r="G1951" s="9">
        <f t="shared" si="301"/>
        <v>16.98262880486406</v>
      </c>
      <c r="H1951" s="9">
        <f t="shared" si="302"/>
        <v>1</v>
      </c>
      <c r="I1951" s="9">
        <f t="shared" si="303"/>
        <v>3.4210013538229681E-4</v>
      </c>
      <c r="J1951" s="10">
        <f t="shared" si="304"/>
        <v>3.8186943167641799E-4</v>
      </c>
      <c r="K1951" s="9">
        <f t="shared" si="305"/>
        <v>2.3947009476760775E-4</v>
      </c>
      <c r="L1951" s="9">
        <f>K1951*'Exhaust Gas Math'!$C$14</f>
        <v>2.8370441331462571E-4</v>
      </c>
      <c r="M1951" s="9">
        <f>(L1951/'Exhaust Gas Math'!$B$14)+('Exhaust Gas Math'!$D$10)</f>
        <v>1.0233634742316177E-2</v>
      </c>
      <c r="N1951">
        <f>('Exhaust Gas Math'!$E$10*((-0.000000001)*N1950^3+(0.000002)*N1950^2-0.0012*N1950+1.3446)*$B$15+L1951*'Exhaust Gas Math'!$D$14*$B$14)/('Exhaust Gas Math'!$E$10*((-0.000000001)*N1950^3+(0.000002)*N1950^2-0.0012*N1950+1.3446)+L1951*'Exhaust Gas Math'!$D$14)</f>
        <v>323.67683084349272</v>
      </c>
      <c r="O1951">
        <f t="shared" si="306"/>
        <v>72120.822063007479</v>
      </c>
      <c r="P1951">
        <f>((-0.0000000008)*N1951^3+(0.000003)*N1951^2-0.004*N1951+2.013)*('Exhaust Gas Math'!$E$10/(L1951+'Exhaust Gas Math'!$E$10))+(357.45*N1951^-1.004)*(L1951/(L1951+'Exhaust Gas Math'!$E$10))</f>
        <v>1.0769920245586395</v>
      </c>
      <c r="Q1951" s="9">
        <f t="shared" si="309"/>
        <v>-155.30746318791569</v>
      </c>
      <c r="R1951" s="9">
        <f t="shared" si="310"/>
        <v>71965.514599819566</v>
      </c>
      <c r="T1951">
        <f t="shared" si="307"/>
        <v>0.243375000000013</v>
      </c>
      <c r="U1951">
        <f t="shared" si="308"/>
        <v>71965.514599819566</v>
      </c>
    </row>
    <row r="1952" spans="5:21" x14ac:dyDescent="0.2">
      <c r="E1952" s="1">
        <v>0.24350000000001301</v>
      </c>
      <c r="F1952" s="10">
        <f t="shared" si="300"/>
        <v>5.0332792497881126E-2</v>
      </c>
      <c r="G1952" s="9">
        <f t="shared" si="301"/>
        <v>16.113755704543635</v>
      </c>
      <c r="H1952" s="9">
        <f t="shared" si="302"/>
        <v>1</v>
      </c>
      <c r="I1952" s="9">
        <f t="shared" si="303"/>
        <v>3.567698271481688E-4</v>
      </c>
      <c r="J1952" s="10">
        <f t="shared" si="304"/>
        <v>3.9653912344228992E-4</v>
      </c>
      <c r="K1952" s="9">
        <f t="shared" si="305"/>
        <v>2.4973887900371817E-4</v>
      </c>
      <c r="L1952" s="9">
        <f>K1952*'Exhaust Gas Math'!$C$14</f>
        <v>2.9587002175933516E-4</v>
      </c>
      <c r="M1952" s="9">
        <f>(L1952/'Exhaust Gas Math'!$B$14)+('Exhaust Gas Math'!$D$10)</f>
        <v>1.0653572900573321E-2</v>
      </c>
      <c r="N1952">
        <f>('Exhaust Gas Math'!$E$10*((-0.000000001)*N1951^3+(0.000002)*N1951^2-0.0012*N1951+1.3446)*$B$15+L1952*'Exhaust Gas Math'!$D$14*$B$14)/('Exhaust Gas Math'!$E$10*((-0.000000001)*N1951^3+(0.000002)*N1951^2-0.0012*N1951+1.3446)+L1952*'Exhaust Gas Math'!$D$14)</f>
        <v>322.65886612015834</v>
      </c>
      <c r="O1952">
        <f t="shared" si="306"/>
        <v>72075.370068170421</v>
      </c>
      <c r="P1952">
        <f>((-0.0000000008)*N1952^3+(0.000003)*N1952^2-0.004*N1952+2.013)*('Exhaust Gas Math'!$E$10/(L1952+'Exhaust Gas Math'!$E$10))+(357.45*N1952^-1.004)*(L1952/(L1952+'Exhaust Gas Math'!$E$10))</f>
        <v>1.0804652804007175</v>
      </c>
      <c r="Q1952" s="9">
        <f t="shared" si="309"/>
        <v>-140.27309212362135</v>
      </c>
      <c r="R1952" s="9">
        <f t="shared" si="310"/>
        <v>71935.0969760468</v>
      </c>
      <c r="T1952">
        <f t="shared" si="307"/>
        <v>0.24350000000001301</v>
      </c>
      <c r="U1952">
        <f t="shared" si="308"/>
        <v>71935.0969760468</v>
      </c>
    </row>
    <row r="1953" spans="5:21" x14ac:dyDescent="0.2">
      <c r="E1953" s="1">
        <v>0.243625000000013</v>
      </c>
      <c r="F1953" s="10">
        <f t="shared" si="300"/>
        <v>5.2287503132263866E-2</v>
      </c>
      <c r="G1953" s="9">
        <f t="shared" si="301"/>
        <v>15.145535941937188</v>
      </c>
      <c r="H1953" s="9">
        <f t="shared" si="302"/>
        <v>1</v>
      </c>
      <c r="I1953" s="9">
        <f t="shared" si="303"/>
        <v>3.7062524308168322E-4</v>
      </c>
      <c r="J1953" s="10">
        <f t="shared" si="304"/>
        <v>4.1039453937580434E-4</v>
      </c>
      <c r="K1953" s="9">
        <f t="shared" si="305"/>
        <v>2.5943767015717823E-4</v>
      </c>
      <c r="L1953" s="9">
        <f>K1953*'Exhaust Gas Math'!$C$14</f>
        <v>3.0736034942101552E-4</v>
      </c>
      <c r="M1953" s="9">
        <f>(L1953/'Exhaust Gas Math'!$B$14)+('Exhaust Gas Math'!$D$10)</f>
        <v>1.1050201401149103E-2</v>
      </c>
      <c r="N1953">
        <f>('Exhaust Gas Math'!$E$10*((-0.000000001)*N1952^3+(0.000002)*N1952^2-0.0012*N1952+1.3446)*$B$15+L1953*'Exhaust Gas Math'!$D$14*$B$14)/('Exhaust Gas Math'!$E$10*((-0.000000001)*N1952^3+(0.000002)*N1952^2-0.0012*N1952+1.3446)+L1953*'Exhaust Gas Math'!$D$14)</f>
        <v>321.76891330449496</v>
      </c>
      <c r="O1953">
        <f t="shared" si="306"/>
        <v>72035.527654273785</v>
      </c>
      <c r="P1953">
        <f>((-0.0000000008)*N1953^3+(0.000003)*N1953^2-0.004*N1953+2.013)*('Exhaust Gas Math'!$E$10/(L1953+'Exhaust Gas Math'!$E$10))+(357.45*N1953^-1.004)*(L1953/(L1953+'Exhaust Gas Math'!$E$10))</f>
        <v>1.0835211043868991</v>
      </c>
      <c r="Q1953" s="9">
        <f t="shared" si="309"/>
        <v>-124.27296808492244</v>
      </c>
      <c r="R1953" s="9">
        <f t="shared" si="310"/>
        <v>71911.25468618887</v>
      </c>
      <c r="T1953">
        <f t="shared" si="307"/>
        <v>0.243625000000013</v>
      </c>
      <c r="U1953">
        <f t="shared" si="308"/>
        <v>71911.25468618887</v>
      </c>
    </row>
    <row r="1954" spans="5:21" x14ac:dyDescent="0.2">
      <c r="E1954" s="1">
        <v>0.24375000000001301</v>
      </c>
      <c r="F1954" s="10">
        <f t="shared" si="300"/>
        <v>5.4115284963796723E-2</v>
      </c>
      <c r="G1954" s="9">
        <f t="shared" si="301"/>
        <v>14.083938913846934</v>
      </c>
      <c r="H1954" s="9">
        <f t="shared" si="302"/>
        <v>1</v>
      </c>
      <c r="I1954" s="9">
        <f t="shared" si="303"/>
        <v>3.8358095993621684E-4</v>
      </c>
      <c r="J1954" s="10">
        <f t="shared" si="304"/>
        <v>4.2335025623033802E-4</v>
      </c>
      <c r="K1954" s="9">
        <f t="shared" si="305"/>
        <v>2.6850667195535177E-4</v>
      </c>
      <c r="L1954" s="9">
        <f>K1954*'Exhaust Gas Math'!$C$14</f>
        <v>3.1810455460871121E-4</v>
      </c>
      <c r="M1954" s="9">
        <f>(L1954/'Exhaust Gas Math'!$B$14)+('Exhaust Gas Math'!$D$10)</f>
        <v>1.1421074897445121E-2</v>
      </c>
      <c r="N1954">
        <f>('Exhaust Gas Math'!$E$10*((-0.000000001)*N1953^3+(0.000002)*N1953^2-0.0012*N1953+1.3446)*$B$15+L1954*'Exhaust Gas Math'!$D$14*$B$14)/('Exhaust Gas Math'!$E$10*((-0.000000001)*N1953^3+(0.000002)*N1953^2-0.0012*N1953+1.3446)+L1954*'Exhaust Gas Math'!$D$14)</f>
        <v>320.99302179169121</v>
      </c>
      <c r="O1954">
        <f t="shared" si="306"/>
        <v>72000.710434949462</v>
      </c>
      <c r="P1954">
        <f>((-0.0000000008)*N1954^3+(0.000003)*N1954^2-0.004*N1954+2.013)*('Exhaust Gas Math'!$E$10/(L1954+'Exhaust Gas Math'!$E$10))+(357.45*N1954^-1.004)*(L1954/(L1954+'Exhaust Gas Math'!$E$10))</f>
        <v>1.0862001400264503</v>
      </c>
      <c r="Q1954" s="9">
        <f t="shared" si="309"/>
        <v>-107.72788270480143</v>
      </c>
      <c r="R1954" s="9">
        <f t="shared" si="310"/>
        <v>71892.982552244663</v>
      </c>
      <c r="T1954">
        <f t="shared" si="307"/>
        <v>0.24375000000001301</v>
      </c>
      <c r="U1954">
        <f t="shared" si="308"/>
        <v>71892.982552244663</v>
      </c>
    </row>
    <row r="1955" spans="5:21" x14ac:dyDescent="0.2">
      <c r="E1955" s="1">
        <v>0.243875000000013</v>
      </c>
      <c r="F1955" s="10">
        <f t="shared" si="300"/>
        <v>5.5804869109689147E-2</v>
      </c>
      <c r="G1955" s="9">
        <f t="shared" si="301"/>
        <v>12.935509718967884</v>
      </c>
      <c r="H1955" s="9">
        <f t="shared" si="302"/>
        <v>1</v>
      </c>
      <c r="I1955" s="9">
        <f t="shared" si="303"/>
        <v>3.9555710140914827E-4</v>
      </c>
      <c r="J1955" s="10">
        <f t="shared" si="304"/>
        <v>4.3532639770326939E-4</v>
      </c>
      <c r="K1955" s="9">
        <f t="shared" si="305"/>
        <v>2.7688997098640375E-4</v>
      </c>
      <c r="L1955" s="9">
        <f>K1955*'Exhaust Gas Math'!$C$14</f>
        <v>3.2803639572462909E-4</v>
      </c>
      <c r="M1955" s="9">
        <f>(L1955/'Exhaust Gas Math'!$B$14)+('Exhaust Gas Math'!$D$10)</f>
        <v>1.1763906831028756E-2</v>
      </c>
      <c r="N1955">
        <f>('Exhaust Gas Math'!$E$10*((-0.000000001)*N1954^3+(0.000002)*N1954^2-0.0012*N1954+1.3446)*$B$15+L1955*'Exhaust Gas Math'!$D$14*$B$14)/('Exhaust Gas Math'!$E$10*((-0.000000001)*N1954^3+(0.000002)*N1954^2-0.0012*N1954+1.3446)+L1955*'Exhaust Gas Math'!$D$14)</f>
        <v>320.31957639402674</v>
      </c>
      <c r="O1955">
        <f t="shared" si="306"/>
        <v>71970.429181236483</v>
      </c>
      <c r="P1955">
        <f>((-0.0000000008)*N1955^3+(0.000003)*N1955^2-0.004*N1955+2.013)*('Exhaust Gas Math'!$E$10/(L1955+'Exhaust Gas Math'!$E$10))+(357.45*N1955^-1.004)*(L1955/(L1955+'Exhaust Gas Math'!$E$10))</f>
        <v>1.0885367629197347</v>
      </c>
      <c r="Q1955" s="9">
        <f t="shared" si="309"/>
        <v>-91.071019534119898</v>
      </c>
      <c r="R1955" s="9">
        <f t="shared" si="310"/>
        <v>71879.358161702359</v>
      </c>
      <c r="T1955">
        <f t="shared" si="307"/>
        <v>0.243875000000013</v>
      </c>
      <c r="U1955">
        <f t="shared" si="308"/>
        <v>71879.358161702359</v>
      </c>
    </row>
    <row r="1956" spans="5:21" x14ac:dyDescent="0.2">
      <c r="E1956" s="1">
        <v>0.24400000000001301</v>
      </c>
      <c r="F1956" s="10">
        <f t="shared" si="300"/>
        <v>5.7345838721837974E-2</v>
      </c>
      <c r="G1956" s="9">
        <f t="shared" si="301"/>
        <v>11.707328805177923</v>
      </c>
      <c r="H1956" s="9">
        <f t="shared" si="302"/>
        <v>1</v>
      </c>
      <c r="I1956" s="9">
        <f t="shared" si="303"/>
        <v>4.0647983060582583E-4</v>
      </c>
      <c r="J1956" s="10">
        <f t="shared" si="304"/>
        <v>4.4624912689994695E-4</v>
      </c>
      <c r="K1956" s="9">
        <f t="shared" si="305"/>
        <v>2.8453588142407808E-4</v>
      </c>
      <c r="L1956" s="9">
        <f>K1956*'Exhaust Gas Math'!$C$14</f>
        <v>3.3709463966561737E-4</v>
      </c>
      <c r="M1956" s="9">
        <f>(L1956/'Exhaust Gas Math'!$B$14)+('Exhaust Gas Math'!$D$10)</f>
        <v>1.2076583529026279E-2</v>
      </c>
      <c r="N1956">
        <f>('Exhaust Gas Math'!$E$10*((-0.000000001)*N1955^3+(0.000002)*N1955^2-0.0012*N1955+1.3446)*$B$15+L1956*'Exhaust Gas Math'!$D$14*$B$14)/('Exhaust Gas Math'!$E$10*((-0.000000001)*N1955^3+(0.000002)*N1955^2-0.0012*N1955+1.3446)+L1956*'Exhaust Gas Math'!$D$14)</f>
        <v>319.73891060381823</v>
      </c>
      <c r="O1956">
        <f t="shared" si="306"/>
        <v>71944.274746743075</v>
      </c>
      <c r="P1956">
        <f>((-0.0000000008)*N1956^3+(0.000003)*N1956^2-0.004*N1956+2.013)*('Exhaust Gas Math'!$E$10/(L1956+'Exhaust Gas Math'!$E$10))+(357.45*N1956^-1.004)*(L1956/(L1956+'Exhaust Gas Math'!$E$10))</f>
        <v>1.0905599788289162</v>
      </c>
      <c r="Q1956" s="9">
        <f t="shared" si="309"/>
        <v>-74.736919307639013</v>
      </c>
      <c r="R1956" s="9">
        <f t="shared" si="310"/>
        <v>71869.53782743543</v>
      </c>
      <c r="T1956">
        <f t="shared" si="307"/>
        <v>0.24400000000001301</v>
      </c>
      <c r="U1956">
        <f t="shared" si="308"/>
        <v>71869.53782743543</v>
      </c>
    </row>
    <row r="1957" spans="5:21" x14ac:dyDescent="0.2">
      <c r="E1957" s="1">
        <v>0.244125000000013</v>
      </c>
      <c r="F1957" s="10">
        <f t="shared" si="300"/>
        <v>5.8728693210159916E-2</v>
      </c>
      <c r="G1957" s="9">
        <f t="shared" si="301"/>
        <v>10.406968316222166</v>
      </c>
      <c r="H1957" s="9">
        <f t="shared" si="302"/>
        <v>1</v>
      </c>
      <c r="I1957" s="9">
        <f t="shared" si="303"/>
        <v>4.162818052685759E-4</v>
      </c>
      <c r="J1957" s="10">
        <f t="shared" si="304"/>
        <v>4.5605110156269702E-4</v>
      </c>
      <c r="K1957" s="9">
        <f t="shared" si="305"/>
        <v>2.9139726368800312E-4</v>
      </c>
      <c r="L1957" s="9">
        <f>K1957*'Exhaust Gas Math'!$C$14</f>
        <v>3.4522343934560788E-4</v>
      </c>
      <c r="M1957" s="9">
        <f>(L1957/'Exhaust Gas Math'!$B$14)+('Exhaust Gas Math'!$D$10)</f>
        <v>1.235717723561898E-2</v>
      </c>
      <c r="N1957">
        <f>('Exhaust Gas Math'!$E$10*((-0.000000001)*N1956^3+(0.000002)*N1956^2-0.0012*N1956+1.3446)*$B$15+L1957*'Exhaust Gas Math'!$D$14*$B$14)/('Exhaust Gas Math'!$E$10*((-0.000000001)*N1956^3+(0.000002)*N1956^2-0.0012*N1956+1.3446)+L1957*'Exhaust Gas Math'!$D$14)</f>
        <v>319.24300041816531</v>
      </c>
      <c r="O1957">
        <f t="shared" si="306"/>
        <v>71921.906043471885</v>
      </c>
      <c r="P1957">
        <f>((-0.0000000008)*N1957^3+(0.000003)*N1957^2-0.004*N1957+2.013)*('Exhaust Gas Math'!$E$10/(L1957+'Exhaust Gas Math'!$E$10))+(357.45*N1957^-1.004)*(L1957/(L1957+'Exhaust Gas Math'!$E$10))</f>
        <v>1.092294156475853</v>
      </c>
      <c r="Q1957" s="9">
        <f t="shared" si="309"/>
        <v>-59.150453593048645</v>
      </c>
      <c r="R1957" s="9">
        <f t="shared" si="310"/>
        <v>71862.755589878841</v>
      </c>
      <c r="T1957">
        <f t="shared" si="307"/>
        <v>0.244125000000013</v>
      </c>
      <c r="U1957">
        <f t="shared" si="308"/>
        <v>71862.755589878841</v>
      </c>
    </row>
    <row r="1958" spans="5:21" x14ac:dyDescent="0.2">
      <c r="E1958" s="1">
        <v>0.24425000000001301</v>
      </c>
      <c r="F1958" s="10">
        <f t="shared" si="300"/>
        <v>5.994490681688909E-2</v>
      </c>
      <c r="G1958" s="9">
        <f t="shared" si="301"/>
        <v>9.0424454069282625</v>
      </c>
      <c r="H1958" s="9">
        <f t="shared" si="302"/>
        <v>1</v>
      </c>
      <c r="I1958" s="9">
        <f t="shared" si="303"/>
        <v>4.2490259296411824E-4</v>
      </c>
      <c r="J1958" s="10">
        <f t="shared" si="304"/>
        <v>4.6467188925823936E-4</v>
      </c>
      <c r="K1958" s="9">
        <f t="shared" si="305"/>
        <v>2.9743181507488277E-4</v>
      </c>
      <c r="L1958" s="9">
        <f>K1958*'Exhaust Gas Math'!$C$14</f>
        <v>3.5237267801147584E-4</v>
      </c>
      <c r="M1958" s="9">
        <f>(L1958/'Exhaust Gas Math'!$B$14)+('Exhaust Gas Math'!$D$10)</f>
        <v>1.2603957997298923E-2</v>
      </c>
      <c r="N1958">
        <f>('Exhaust Gas Math'!$E$10*((-0.000000001)*N1957^3+(0.000002)*N1957^2-0.0012*N1957+1.3446)*$B$15+L1958*'Exhaust Gas Math'!$D$14*$B$14)/('Exhaust Gas Math'!$E$10*((-0.000000001)*N1957^3+(0.000002)*N1957^2-0.0012*N1957+1.3446)+L1958*'Exhaust Gas Math'!$D$14)</f>
        <v>318.82522159795053</v>
      </c>
      <c r="O1958">
        <f t="shared" si="306"/>
        <v>71903.040442961457</v>
      </c>
      <c r="P1958">
        <f>((-0.0000000008)*N1958^3+(0.000003)*N1958^2-0.004*N1958+2.013)*('Exhaust Gas Math'!$E$10/(L1958+'Exhaust Gas Math'!$E$10))+(357.45*N1958^-1.004)*(L1958/(L1958+'Exhaust Gas Math'!$E$10))</f>
        <v>1.0937596241116871</v>
      </c>
      <c r="Q1958" s="9">
        <f t="shared" si="309"/>
        <v>-44.716075693010744</v>
      </c>
      <c r="R1958" s="9">
        <f t="shared" si="310"/>
        <v>71858.324367268448</v>
      </c>
      <c r="T1958">
        <f t="shared" si="307"/>
        <v>0.24425000000001301</v>
      </c>
      <c r="U1958">
        <f t="shared" si="308"/>
        <v>71858.324367268448</v>
      </c>
    </row>
    <row r="1959" spans="5:21" x14ac:dyDescent="0.2">
      <c r="E1959" s="1">
        <v>0.244375000000013</v>
      </c>
      <c r="F1959" s="10">
        <f t="shared" si="300"/>
        <v>6.098698118070673E-2</v>
      </c>
      <c r="G1959" s="9">
        <f t="shared" si="301"/>
        <v>7.6221728147834291</v>
      </c>
      <c r="H1959" s="9">
        <f t="shared" si="302"/>
        <v>1</v>
      </c>
      <c r="I1959" s="9">
        <f t="shared" si="303"/>
        <v>4.322890436695983E-4</v>
      </c>
      <c r="J1959" s="10">
        <f t="shared" si="304"/>
        <v>4.7205833996371942E-4</v>
      </c>
      <c r="K1959" s="9">
        <f t="shared" si="305"/>
        <v>3.0260233056871879E-4</v>
      </c>
      <c r="L1959" s="9">
        <f>K1959*'Exhaust Gas Math'!$C$14</f>
        <v>3.5849827822947582E-4</v>
      </c>
      <c r="M1959" s="9">
        <f>(L1959/'Exhaust Gas Math'!$B$14)+('Exhaust Gas Math'!$D$10)</f>
        <v>1.2815404328607172E-2</v>
      </c>
      <c r="N1959">
        <f>('Exhaust Gas Math'!$E$10*((-0.000000001)*N1958^3+(0.000002)*N1958^2-0.0012*N1958+1.3446)*$B$15+L1959*'Exhaust Gas Math'!$D$14*$B$14)/('Exhaust Gas Math'!$E$10*((-0.000000001)*N1958^3+(0.000002)*N1958^2-0.0012*N1958+1.3446)+L1959*'Exhaust Gas Math'!$D$14)</f>
        <v>318.48015745714514</v>
      </c>
      <c r="O1959">
        <f t="shared" si="306"/>
        <v>71887.446128418364</v>
      </c>
      <c r="P1959">
        <f>((-0.0000000008)*N1959^3+(0.000003)*N1959^2-0.004*N1959+2.013)*('Exhaust Gas Math'!$E$10/(L1959+'Exhaust Gas Math'!$E$10))+(357.45*N1959^-1.004)*(L1959/(L1959+'Exhaust Gas Math'!$E$10))</f>
        <v>1.0949731529165785</v>
      </c>
      <c r="Q1959" s="9">
        <f t="shared" si="309"/>
        <v>-31.807611459625107</v>
      </c>
      <c r="R1959" s="9">
        <f t="shared" si="310"/>
        <v>71855.638516958745</v>
      </c>
      <c r="T1959">
        <f t="shared" si="307"/>
        <v>0.244375000000013</v>
      </c>
      <c r="U1959">
        <f t="shared" si="308"/>
        <v>71855.638516958745</v>
      </c>
    </row>
    <row r="1960" spans="5:21" x14ac:dyDescent="0.2">
      <c r="E1960" s="1">
        <v>0.24450000000001401</v>
      </c>
      <c r="F1960" s="10">
        <f t="shared" si="300"/>
        <v>6.1848491566642634E-2</v>
      </c>
      <c r="G1960" s="9">
        <f t="shared" si="301"/>
        <v>6.1549069925929087</v>
      </c>
      <c r="H1960" s="9">
        <f t="shared" si="302"/>
        <v>1</v>
      </c>
      <c r="I1960" s="9">
        <f t="shared" si="303"/>
        <v>4.3839561746022683E-4</v>
      </c>
      <c r="J1960" s="10">
        <f t="shared" si="304"/>
        <v>4.7816491375434801E-4</v>
      </c>
      <c r="K1960" s="9">
        <f t="shared" si="305"/>
        <v>3.0687693222215877E-4</v>
      </c>
      <c r="L1960" s="9">
        <f>K1960*'Exhaust Gas Math'!$C$14</f>
        <v>3.6356247363734001E-4</v>
      </c>
      <c r="M1960" s="9">
        <f>(L1960/'Exhaust Gas Math'!$B$14)+('Exhaust Gas Math'!$D$10)</f>
        <v>1.2990212592599724E-2</v>
      </c>
      <c r="N1960">
        <f>('Exhaust Gas Math'!$E$10*((-0.000000001)*N1959^3+(0.000002)*N1959^2-0.0012*N1959+1.3446)*$B$15+L1960*'Exhaust Gas Math'!$D$14*$B$14)/('Exhaust Gas Math'!$E$10*((-0.000000001)*N1959^3+(0.000002)*N1959^2-0.0012*N1959+1.3446)+L1960*'Exhaust Gas Math'!$D$14)</f>
        <v>318.20344743494906</v>
      </c>
      <c r="O1960">
        <f t="shared" si="306"/>
        <v>71874.93603714004</v>
      </c>
      <c r="P1960">
        <f>((-0.0000000008)*N1960^3+(0.000003)*N1960^2-0.004*N1960+2.013)*('Exhaust Gas Math'!$E$10/(L1960+'Exhaust Gas Math'!$E$10))+(357.45*N1960^-1.004)*(L1960/(L1960+'Exhaust Gas Math'!$E$10))</f>
        <v>1.0959483454599617</v>
      </c>
      <c r="Q1960" s="9">
        <f t="shared" si="309"/>
        <v>-20.758839876559936</v>
      </c>
      <c r="R1960" s="9">
        <f t="shared" si="310"/>
        <v>71854.177197263474</v>
      </c>
      <c r="T1960">
        <f t="shared" si="307"/>
        <v>0.24450000000001401</v>
      </c>
      <c r="U1960">
        <f t="shared" si="308"/>
        <v>71854.177197263474</v>
      </c>
    </row>
    <row r="1961" spans="5:21" x14ac:dyDescent="0.2">
      <c r="E1961" s="1">
        <v>0.244625000000014</v>
      </c>
      <c r="F1961" s="10">
        <f t="shared" si="300"/>
        <v>6.2524126476671493E-2</v>
      </c>
      <c r="G1961" s="9">
        <f t="shared" si="301"/>
        <v>4.6496941220908186</v>
      </c>
      <c r="H1961" s="9">
        <f t="shared" si="302"/>
        <v>1</v>
      </c>
      <c r="I1961" s="9">
        <f t="shared" si="303"/>
        <v>4.4318466527783825E-4</v>
      </c>
      <c r="J1961" s="10">
        <f t="shared" si="304"/>
        <v>4.8295396157195937E-4</v>
      </c>
      <c r="K1961" s="9">
        <f t="shared" si="305"/>
        <v>3.1022926569448673E-4</v>
      </c>
      <c r="L1961" s="9">
        <f>K1961*'Exhaust Gas Math'!$C$14</f>
        <v>3.675340417862763E-4</v>
      </c>
      <c r="M1961" s="9">
        <f>(L1961/'Exhaust Gas Math'!$B$14)+('Exhaust Gas Math'!$D$10)</f>
        <v>1.3127305038196419E-2</v>
      </c>
      <c r="N1961">
        <f>('Exhaust Gas Math'!$E$10*((-0.000000001)*N1960^3+(0.000002)*N1960^2-0.0012*N1960+1.3446)*$B$15+L1961*'Exhaust Gas Math'!$D$14*$B$14)/('Exhaust Gas Math'!$E$10*((-0.000000001)*N1960^3+(0.000002)*N1960^2-0.0012*N1960+1.3446)+L1961*'Exhaust Gas Math'!$D$14)</f>
        <v>317.99166909346644</v>
      </c>
      <c r="O1961">
        <f t="shared" si="306"/>
        <v>71865.363119265079</v>
      </c>
      <c r="P1961">
        <f>((-0.0000000008)*N1961^3+(0.000003)*N1961^2-0.004*N1961+2.013)*('Exhaust Gas Math'!$E$10/(L1961+'Exhaust Gas Math'!$E$10))+(357.45*N1961^-1.004)*(L1961/(L1961+'Exhaust Gas Math'!$E$10))</f>
        <v>1.0966959435330588</v>
      </c>
      <c r="Q1961" s="9">
        <f t="shared" si="309"/>
        <v>-11.855094204786624</v>
      </c>
      <c r="R1961" s="9">
        <f t="shared" si="310"/>
        <v>71853.508025060291</v>
      </c>
      <c r="T1961">
        <f t="shared" si="307"/>
        <v>0.244625000000014</v>
      </c>
      <c r="U1961">
        <f t="shared" si="308"/>
        <v>71853.508025060291</v>
      </c>
    </row>
    <row r="1962" spans="5:21" x14ac:dyDescent="0.2">
      <c r="E1962" s="1">
        <v>0.24475000000001401</v>
      </c>
      <c r="F1962" s="10">
        <f t="shared" si="300"/>
        <v>6.3009720396909497E-2</v>
      </c>
      <c r="G1962" s="9">
        <f t="shared" si="301"/>
        <v>3.1158143411458457</v>
      </c>
      <c r="H1962" s="9">
        <f t="shared" si="302"/>
        <v>1</v>
      </c>
      <c r="I1962" s="9">
        <f t="shared" si="303"/>
        <v>4.4662666105017309E-4</v>
      </c>
      <c r="J1962" s="10">
        <f t="shared" si="304"/>
        <v>4.8639595734429426E-4</v>
      </c>
      <c r="K1962" s="9">
        <f t="shared" si="305"/>
        <v>3.1263866273512113E-4</v>
      </c>
      <c r="L1962" s="9">
        <f>K1962*'Exhaust Gas Math'!$C$14</f>
        <v>3.703884966380127E-4</v>
      </c>
      <c r="M1962" s="9">
        <f>(L1962/'Exhaust Gas Math'!$B$14)+('Exhaust Gas Math'!$D$10)</f>
        <v>1.3225836444883904E-2</v>
      </c>
      <c r="N1962">
        <f>('Exhaust Gas Math'!$E$10*((-0.000000001)*N1961^3+(0.000002)*N1961^2-0.0012*N1961+1.3446)*$B$15+L1962*'Exhaust Gas Math'!$D$14*$B$14)/('Exhaust Gas Math'!$E$10*((-0.000000001)*N1961^3+(0.000002)*N1961^2-0.0012*N1961+1.3446)+L1962*'Exhaust Gas Math'!$D$14)</f>
        <v>317.84224802171155</v>
      </c>
      <c r="O1962">
        <f t="shared" si="306"/>
        <v>71858.616706199871</v>
      </c>
      <c r="P1962">
        <f>((-0.0000000008)*N1962^3+(0.000003)*N1962^2-0.004*N1962+2.013)*('Exhaust Gas Math'!$E$10/(L1962+'Exhaust Gas Math'!$E$10))+(357.45*N1962^-1.004)*(L1962/(L1962+'Exhaust Gas Math'!$E$10))</f>
        <v>1.0972240664543051</v>
      </c>
      <c r="Q1962" s="9">
        <f t="shared" si="309"/>
        <v>-5.3260896582249142</v>
      </c>
      <c r="R1962" s="9">
        <f t="shared" si="310"/>
        <v>71853.29061654165</v>
      </c>
      <c r="T1962">
        <f t="shared" si="307"/>
        <v>0.24475000000001401</v>
      </c>
      <c r="U1962">
        <f t="shared" si="308"/>
        <v>71853.29061654165</v>
      </c>
    </row>
    <row r="1963" spans="5:21" x14ac:dyDescent="0.2">
      <c r="E1963" s="1">
        <v>0.244875000000014</v>
      </c>
      <c r="F1963" s="10">
        <f t="shared" si="300"/>
        <v>6.3302279479362039E-2</v>
      </c>
      <c r="G1963" s="9">
        <f t="shared" si="301"/>
        <v>1.5627245286743014</v>
      </c>
      <c r="H1963" s="9">
        <f t="shared" si="302"/>
        <v>1</v>
      </c>
      <c r="I1963" s="9">
        <f t="shared" si="303"/>
        <v>4.4870038372871537E-4</v>
      </c>
      <c r="J1963" s="10">
        <f t="shared" si="304"/>
        <v>4.8846968002283649E-4</v>
      </c>
      <c r="K1963" s="9">
        <f t="shared" si="305"/>
        <v>3.1409026861010074E-4</v>
      </c>
      <c r="L1963" s="9">
        <f>K1963*'Exhaust Gas Math'!$C$14</f>
        <v>3.7210823952918588E-4</v>
      </c>
      <c r="M1963" s="9">
        <f>(L1963/'Exhaust Gas Math'!$B$14)+('Exhaust Gas Math'!$D$10)</f>
        <v>1.3285199333774934E-2</v>
      </c>
      <c r="N1963">
        <f>('Exhaust Gas Math'!$E$10*((-0.000000001)*N1962^3+(0.000002)*N1962^2-0.0012*N1962+1.3446)*$B$15+L1963*'Exhaust Gas Math'!$D$14*$B$14)/('Exhaust Gas Math'!$E$10*((-0.000000001)*N1962^3+(0.000002)*N1962^2-0.0012*N1962+1.3446)+L1963*'Exhaust Gas Math'!$D$14)</f>
        <v>317.75339156803898</v>
      </c>
      <c r="O1963">
        <f t="shared" si="306"/>
        <v>71854.61983538291</v>
      </c>
      <c r="P1963">
        <f>((-0.0000000008)*N1963^3+(0.000003)*N1963^2-0.004*N1963+2.013)*('Exhaust Gas Math'!$E$10/(L1963+'Exhaust Gas Math'!$E$10))+(357.45*N1963^-1.004)*(L1963/(L1963+'Exhaust Gas Math'!$E$10))</f>
        <v>1.0975383882793537</v>
      </c>
      <c r="Q1963" s="9">
        <f t="shared" si="309"/>
        <v>-1.3401536131066709</v>
      </c>
      <c r="R1963" s="9">
        <f t="shared" si="310"/>
        <v>71853.279681769796</v>
      </c>
      <c r="T1963">
        <f t="shared" si="307"/>
        <v>0.244875000000014</v>
      </c>
      <c r="U1963">
        <f t="shared" si="308"/>
        <v>71853.279681769796</v>
      </c>
    </row>
    <row r="1964" spans="5:21" x14ac:dyDescent="0.2">
      <c r="E1964" s="1">
        <v>0.24500000000001401</v>
      </c>
      <c r="F1964" s="10">
        <f t="shared" si="300"/>
        <v>6.3399999999999998E-2</v>
      </c>
      <c r="G1964" s="9">
        <f t="shared" si="301"/>
        <v>-1.7515759660148516E-10</v>
      </c>
      <c r="H1964" s="9">
        <f t="shared" si="302"/>
        <v>0</v>
      </c>
      <c r="I1964" s="9">
        <f t="shared" si="303"/>
        <v>0</v>
      </c>
      <c r="J1964" s="10">
        <f t="shared" si="304"/>
        <v>3.9769296294121147E-5</v>
      </c>
      <c r="K1964" s="9">
        <f t="shared" si="305"/>
        <v>0</v>
      </c>
      <c r="L1964" s="9">
        <f>K1964*'Exhaust Gas Math'!$C$14</f>
        <v>0</v>
      </c>
      <c r="M1964" s="9">
        <f>(L1964/'Exhaust Gas Math'!$B$14)+('Exhaust Gas Math'!$D$10)</f>
        <v>4.4059320573952224E-4</v>
      </c>
      <c r="N1964">
        <f>('Exhaust Gas Math'!$E$10*((-0.000000001)*N1963^3+(0.000002)*N1963^2-0.0012*N1963+1.3446)*$B$15+L1964*'Exhaust Gas Math'!$D$14*$B$14)/('Exhaust Gas Math'!$E$10*((-0.000000001)*N1963^3+(0.000002)*N1963^2-0.0012*N1963+1.3446)+L1964*'Exhaust Gas Math'!$D$14)</f>
        <v>1100</v>
      </c>
      <c r="O1964">
        <f t="shared" si="306"/>
        <v>101325</v>
      </c>
      <c r="P1964">
        <f>((-0.0000000008)*N1964^3+(0.000003)*N1964^2-0.004*N1964+2.013)*('Exhaust Gas Math'!$E$10/(L1964+'Exhaust Gas Math'!$E$10))+(357.45*N1964^-1.004)*(L1964/(L1964+'Exhaust Gas Math'!$E$10))</f>
        <v>0.17819999999999947</v>
      </c>
      <c r="Q1964" s="9">
        <f t="shared" si="309"/>
        <v>0</v>
      </c>
      <c r="R1964" s="9">
        <f t="shared" si="310"/>
        <v>101325</v>
      </c>
      <c r="T1964">
        <f t="shared" si="307"/>
        <v>0.24500000000001401</v>
      </c>
      <c r="U1964">
        <f t="shared" si="308"/>
        <v>101325</v>
      </c>
    </row>
    <row r="1965" spans="5:21" x14ac:dyDescent="0.2">
      <c r="E1965" s="1">
        <v>0.245125000000014</v>
      </c>
      <c r="F1965" s="10">
        <f t="shared" si="300"/>
        <v>6.3302279479318296E-2</v>
      </c>
      <c r="G1965" s="9">
        <f t="shared" si="301"/>
        <v>-1.5627245290235368</v>
      </c>
      <c r="H1965" s="9">
        <f t="shared" si="302"/>
        <v>0</v>
      </c>
      <c r="I1965" s="9">
        <f t="shared" si="303"/>
        <v>0</v>
      </c>
      <c r="J1965" s="10">
        <f t="shared" si="304"/>
        <v>3.9769296294121147E-5</v>
      </c>
      <c r="K1965" s="9">
        <f t="shared" si="305"/>
        <v>0</v>
      </c>
      <c r="L1965" s="9">
        <f>K1965*'Exhaust Gas Math'!$C$14</f>
        <v>0</v>
      </c>
      <c r="M1965" s="9">
        <f>(L1965/'Exhaust Gas Math'!$B$14)+('Exhaust Gas Math'!$D$10)</f>
        <v>4.4059320573952224E-4</v>
      </c>
      <c r="N1965">
        <f>('Exhaust Gas Math'!$E$10*((-0.000000001)*N1964^3+(0.000002)*N1964^2-0.0012*N1964+1.3446)*$B$15+L1965*'Exhaust Gas Math'!$D$14*$B$14)/('Exhaust Gas Math'!$E$10*((-0.000000001)*N1964^3+(0.000002)*N1964^2-0.0012*N1964+1.3446)+L1965*'Exhaust Gas Math'!$D$14)</f>
        <v>1100</v>
      </c>
      <c r="O1965">
        <f t="shared" si="306"/>
        <v>101325</v>
      </c>
      <c r="P1965">
        <f>((-0.0000000008)*N1965^3+(0.000003)*N1965^2-0.004*N1965+2.013)*('Exhaust Gas Math'!$E$10/(L1965+'Exhaust Gas Math'!$E$10))+(357.45*N1965^-1.004)*(L1965/(L1965+'Exhaust Gas Math'!$E$10))</f>
        <v>0.17819999999999947</v>
      </c>
      <c r="Q1965" s="9">
        <f t="shared" si="309"/>
        <v>0</v>
      </c>
      <c r="R1965" s="9">
        <f t="shared" si="310"/>
        <v>101325</v>
      </c>
      <c r="T1965">
        <f t="shared" si="307"/>
        <v>0.245125000000014</v>
      </c>
      <c r="U1965">
        <f t="shared" si="308"/>
        <v>101325</v>
      </c>
    </row>
    <row r="1966" spans="5:21" x14ac:dyDescent="0.2">
      <c r="E1966" s="1">
        <v>0.24525000000001401</v>
      </c>
      <c r="F1966" s="10">
        <f t="shared" si="300"/>
        <v>6.300972039682215E-2</v>
      </c>
      <c r="G1966" s="9">
        <f t="shared" si="301"/>
        <v>-3.1158143414924071</v>
      </c>
      <c r="H1966" s="9">
        <f t="shared" si="302"/>
        <v>0</v>
      </c>
      <c r="I1966" s="9">
        <f t="shared" si="303"/>
        <v>0</v>
      </c>
      <c r="J1966" s="10">
        <f t="shared" si="304"/>
        <v>3.9769296294121147E-5</v>
      </c>
      <c r="K1966" s="9">
        <f t="shared" si="305"/>
        <v>0</v>
      </c>
      <c r="L1966" s="9">
        <f>K1966*'Exhaust Gas Math'!$C$14</f>
        <v>0</v>
      </c>
      <c r="M1966" s="9">
        <f>(L1966/'Exhaust Gas Math'!$B$14)+('Exhaust Gas Math'!$D$10)</f>
        <v>4.4059320573952224E-4</v>
      </c>
      <c r="N1966">
        <f>('Exhaust Gas Math'!$E$10*((-0.000000001)*N1965^3+(0.000002)*N1965^2-0.0012*N1965+1.3446)*$B$15+L1966*'Exhaust Gas Math'!$D$14*$B$14)/('Exhaust Gas Math'!$E$10*((-0.000000001)*N1965^3+(0.000002)*N1965^2-0.0012*N1965+1.3446)+L1966*'Exhaust Gas Math'!$D$14)</f>
        <v>1100</v>
      </c>
      <c r="O1966">
        <f t="shared" si="306"/>
        <v>101325</v>
      </c>
      <c r="P1966">
        <f>((-0.0000000008)*N1966^3+(0.000003)*N1966^2-0.004*N1966+2.013)*('Exhaust Gas Math'!$E$10/(L1966+'Exhaust Gas Math'!$E$10))+(357.45*N1966^-1.004)*(L1966/(L1966+'Exhaust Gas Math'!$E$10))</f>
        <v>0.17819999999999947</v>
      </c>
      <c r="Q1966" s="9">
        <f t="shared" si="309"/>
        <v>0</v>
      </c>
      <c r="R1966" s="9">
        <f t="shared" si="310"/>
        <v>101325</v>
      </c>
      <c r="T1966">
        <f t="shared" si="307"/>
        <v>0.24525000000001401</v>
      </c>
      <c r="U1966">
        <f t="shared" si="308"/>
        <v>101325</v>
      </c>
    </row>
    <row r="1967" spans="5:21" x14ac:dyDescent="0.2">
      <c r="E1967" s="1">
        <v>0.245375000000014</v>
      </c>
      <c r="F1967" s="10">
        <f t="shared" si="300"/>
        <v>6.2524126476541333E-2</v>
      </c>
      <c r="G1967" s="9">
        <f t="shared" si="301"/>
        <v>-4.6496941224314545</v>
      </c>
      <c r="H1967" s="9">
        <f t="shared" si="302"/>
        <v>0</v>
      </c>
      <c r="I1967" s="9">
        <f t="shared" si="303"/>
        <v>0</v>
      </c>
      <c r="J1967" s="10">
        <f t="shared" si="304"/>
        <v>3.9769296294121147E-5</v>
      </c>
      <c r="K1967" s="9">
        <f t="shared" si="305"/>
        <v>0</v>
      </c>
      <c r="L1967" s="9">
        <f>K1967*'Exhaust Gas Math'!$C$14</f>
        <v>0</v>
      </c>
      <c r="M1967" s="9">
        <f>(L1967/'Exhaust Gas Math'!$B$14)+('Exhaust Gas Math'!$D$10)</f>
        <v>4.4059320573952224E-4</v>
      </c>
      <c r="N1967">
        <f>('Exhaust Gas Math'!$E$10*((-0.000000001)*N1966^3+(0.000002)*N1966^2-0.0012*N1966+1.3446)*$B$15+L1967*'Exhaust Gas Math'!$D$14*$B$14)/('Exhaust Gas Math'!$E$10*((-0.000000001)*N1966^3+(0.000002)*N1966^2-0.0012*N1966+1.3446)+L1967*'Exhaust Gas Math'!$D$14)</f>
        <v>1100</v>
      </c>
      <c r="O1967">
        <f t="shared" si="306"/>
        <v>101325</v>
      </c>
      <c r="P1967">
        <f>((-0.0000000008)*N1967^3+(0.000003)*N1967^2-0.004*N1967+2.013)*('Exhaust Gas Math'!$E$10/(L1967+'Exhaust Gas Math'!$E$10))+(357.45*N1967^-1.004)*(L1967/(L1967+'Exhaust Gas Math'!$E$10))</f>
        <v>0.17819999999999947</v>
      </c>
      <c r="Q1967" s="9">
        <f t="shared" si="309"/>
        <v>0</v>
      </c>
      <c r="R1967" s="9">
        <f t="shared" si="310"/>
        <v>101325</v>
      </c>
      <c r="T1967">
        <f t="shared" si="307"/>
        <v>0.245375000000014</v>
      </c>
      <c r="U1967">
        <f t="shared" si="308"/>
        <v>101325</v>
      </c>
    </row>
    <row r="1968" spans="5:21" x14ac:dyDescent="0.2">
      <c r="E1968" s="1">
        <v>0.24550000000001401</v>
      </c>
      <c r="F1968" s="10">
        <f t="shared" si="300"/>
        <v>6.1848491566470071E-2</v>
      </c>
      <c r="G1968" s="9">
        <f t="shared" si="301"/>
        <v>-6.154906992926616</v>
      </c>
      <c r="H1968" s="9">
        <f t="shared" si="302"/>
        <v>0</v>
      </c>
      <c r="I1968" s="9">
        <f t="shared" si="303"/>
        <v>0</v>
      </c>
      <c r="J1968" s="10">
        <f t="shared" si="304"/>
        <v>3.9769296294121147E-5</v>
      </c>
      <c r="K1968" s="9">
        <f t="shared" si="305"/>
        <v>0</v>
      </c>
      <c r="L1968" s="9">
        <f>K1968*'Exhaust Gas Math'!$C$14</f>
        <v>0</v>
      </c>
      <c r="M1968" s="9">
        <f>(L1968/'Exhaust Gas Math'!$B$14)+('Exhaust Gas Math'!$D$10)</f>
        <v>4.4059320573952224E-4</v>
      </c>
      <c r="N1968">
        <f>('Exhaust Gas Math'!$E$10*((-0.000000001)*N1967^3+(0.000002)*N1967^2-0.0012*N1967+1.3446)*$B$15+L1968*'Exhaust Gas Math'!$D$14*$B$14)/('Exhaust Gas Math'!$E$10*((-0.000000001)*N1967^3+(0.000002)*N1967^2-0.0012*N1967+1.3446)+L1968*'Exhaust Gas Math'!$D$14)</f>
        <v>1100</v>
      </c>
      <c r="O1968">
        <f t="shared" si="306"/>
        <v>101325</v>
      </c>
      <c r="P1968">
        <f>((-0.0000000008)*N1968^3+(0.000003)*N1968^2-0.004*N1968+2.013)*('Exhaust Gas Math'!$E$10/(L1968+'Exhaust Gas Math'!$E$10))+(357.45*N1968^-1.004)*(L1968/(L1968+'Exhaust Gas Math'!$E$10))</f>
        <v>0.17819999999999947</v>
      </c>
      <c r="Q1968" s="9">
        <f t="shared" si="309"/>
        <v>0</v>
      </c>
      <c r="R1968" s="9">
        <f t="shared" si="310"/>
        <v>101325</v>
      </c>
      <c r="T1968">
        <f t="shared" si="307"/>
        <v>0.24550000000001401</v>
      </c>
      <c r="U1968">
        <f t="shared" si="308"/>
        <v>101325</v>
      </c>
    </row>
    <row r="1969" spans="5:21" x14ac:dyDescent="0.2">
      <c r="E1969" s="1">
        <v>0.245625000000014</v>
      </c>
      <c r="F1969" s="10">
        <f t="shared" si="300"/>
        <v>6.098698118050095E-2</v>
      </c>
      <c r="G1969" s="9">
        <f t="shared" si="301"/>
        <v>-7.6221728150955723</v>
      </c>
      <c r="H1969" s="9">
        <f t="shared" si="302"/>
        <v>0</v>
      </c>
      <c r="I1969" s="9">
        <f t="shared" si="303"/>
        <v>0</v>
      </c>
      <c r="J1969" s="10">
        <f t="shared" si="304"/>
        <v>3.9769296294121147E-5</v>
      </c>
      <c r="K1969" s="9">
        <f t="shared" si="305"/>
        <v>0</v>
      </c>
      <c r="L1969" s="9">
        <f>K1969*'Exhaust Gas Math'!$C$14</f>
        <v>0</v>
      </c>
      <c r="M1969" s="9">
        <f>(L1969/'Exhaust Gas Math'!$B$14)+('Exhaust Gas Math'!$D$10)</f>
        <v>4.4059320573952224E-4</v>
      </c>
      <c r="N1969">
        <f>('Exhaust Gas Math'!$E$10*((-0.000000001)*N1968^3+(0.000002)*N1968^2-0.0012*N1968+1.3446)*$B$15+L1969*'Exhaust Gas Math'!$D$14*$B$14)/('Exhaust Gas Math'!$E$10*((-0.000000001)*N1968^3+(0.000002)*N1968^2-0.0012*N1968+1.3446)+L1969*'Exhaust Gas Math'!$D$14)</f>
        <v>1100</v>
      </c>
      <c r="O1969">
        <f t="shared" si="306"/>
        <v>101325</v>
      </c>
      <c r="P1969">
        <f>((-0.0000000008)*N1969^3+(0.000003)*N1969^2-0.004*N1969+2.013)*('Exhaust Gas Math'!$E$10/(L1969+'Exhaust Gas Math'!$E$10))+(357.45*N1969^-1.004)*(L1969/(L1969+'Exhaust Gas Math'!$E$10))</f>
        <v>0.17819999999999947</v>
      </c>
      <c r="Q1969" s="9">
        <f t="shared" si="309"/>
        <v>0</v>
      </c>
      <c r="R1969" s="9">
        <f t="shared" si="310"/>
        <v>101325</v>
      </c>
      <c r="T1969">
        <f t="shared" si="307"/>
        <v>0.245625000000014</v>
      </c>
      <c r="U1969">
        <f t="shared" si="308"/>
        <v>101325</v>
      </c>
    </row>
    <row r="1970" spans="5:21" x14ac:dyDescent="0.2">
      <c r="E1970" s="1">
        <v>0.24575000000001401</v>
      </c>
      <c r="F1970" s="10">
        <f t="shared" si="300"/>
        <v>5.9944906816644557E-2</v>
      </c>
      <c r="G1970" s="9">
        <f t="shared" si="301"/>
        <v>-9.0424454072298026</v>
      </c>
      <c r="H1970" s="9">
        <f t="shared" si="302"/>
        <v>0</v>
      </c>
      <c r="I1970" s="9">
        <f t="shared" si="303"/>
        <v>0</v>
      </c>
      <c r="J1970" s="10">
        <f t="shared" si="304"/>
        <v>3.9769296294121147E-5</v>
      </c>
      <c r="K1970" s="9">
        <f t="shared" si="305"/>
        <v>0</v>
      </c>
      <c r="L1970" s="9">
        <f>K1970*'Exhaust Gas Math'!$C$14</f>
        <v>0</v>
      </c>
      <c r="M1970" s="9">
        <f>(L1970/'Exhaust Gas Math'!$B$14)+('Exhaust Gas Math'!$D$10)</f>
        <v>4.4059320573952224E-4</v>
      </c>
      <c r="N1970">
        <f>('Exhaust Gas Math'!$E$10*((-0.000000001)*N1969^3+(0.000002)*N1969^2-0.0012*N1969+1.3446)*$B$15+L1970*'Exhaust Gas Math'!$D$14*$B$14)/('Exhaust Gas Math'!$E$10*((-0.000000001)*N1969^3+(0.000002)*N1969^2-0.0012*N1969+1.3446)+L1970*'Exhaust Gas Math'!$D$14)</f>
        <v>1100</v>
      </c>
      <c r="O1970">
        <f t="shared" si="306"/>
        <v>101325</v>
      </c>
      <c r="P1970">
        <f>((-0.0000000008)*N1970^3+(0.000003)*N1970^2-0.004*N1970+2.013)*('Exhaust Gas Math'!$E$10/(L1970+'Exhaust Gas Math'!$E$10))+(357.45*N1970^-1.004)*(L1970/(L1970+'Exhaust Gas Math'!$E$10))</f>
        <v>0.17819999999999947</v>
      </c>
      <c r="Q1970" s="9">
        <f t="shared" si="309"/>
        <v>0</v>
      </c>
      <c r="R1970" s="9">
        <f t="shared" si="310"/>
        <v>101325</v>
      </c>
      <c r="T1970">
        <f t="shared" si="307"/>
        <v>0.24575000000001401</v>
      </c>
      <c r="U1970">
        <f t="shared" si="308"/>
        <v>101325</v>
      </c>
    </row>
    <row r="1971" spans="5:21" x14ac:dyDescent="0.2">
      <c r="E1971" s="1">
        <v>0.245875000000014</v>
      </c>
      <c r="F1971" s="10">
        <f t="shared" si="300"/>
        <v>5.8728693209878953E-2</v>
      </c>
      <c r="G1971" s="9">
        <f t="shared" si="301"/>
        <v>-10.406968316510239</v>
      </c>
      <c r="H1971" s="9">
        <f t="shared" si="302"/>
        <v>0</v>
      </c>
      <c r="I1971" s="9">
        <f t="shared" si="303"/>
        <v>0</v>
      </c>
      <c r="J1971" s="10">
        <f t="shared" si="304"/>
        <v>3.9769296294121147E-5</v>
      </c>
      <c r="K1971" s="9">
        <f t="shared" si="305"/>
        <v>0</v>
      </c>
      <c r="L1971" s="9">
        <f>K1971*'Exhaust Gas Math'!$C$14</f>
        <v>0</v>
      </c>
      <c r="M1971" s="9">
        <f>(L1971/'Exhaust Gas Math'!$B$14)+('Exhaust Gas Math'!$D$10)</f>
        <v>4.4059320573952224E-4</v>
      </c>
      <c r="N1971">
        <f>('Exhaust Gas Math'!$E$10*((-0.000000001)*N1970^3+(0.000002)*N1970^2-0.0012*N1970+1.3446)*$B$15+L1971*'Exhaust Gas Math'!$D$14*$B$14)/('Exhaust Gas Math'!$E$10*((-0.000000001)*N1970^3+(0.000002)*N1970^2-0.0012*N1970+1.3446)+L1971*'Exhaust Gas Math'!$D$14)</f>
        <v>1100</v>
      </c>
      <c r="O1971">
        <f t="shared" si="306"/>
        <v>101325</v>
      </c>
      <c r="P1971">
        <f>((-0.0000000008)*N1971^3+(0.000003)*N1971^2-0.004*N1971+2.013)*('Exhaust Gas Math'!$E$10/(L1971+'Exhaust Gas Math'!$E$10))+(357.45*N1971^-1.004)*(L1971/(L1971+'Exhaust Gas Math'!$E$10))</f>
        <v>0.17819999999999947</v>
      </c>
      <c r="Q1971" s="9">
        <f t="shared" si="309"/>
        <v>0</v>
      </c>
      <c r="R1971" s="9">
        <f t="shared" si="310"/>
        <v>101325</v>
      </c>
      <c r="T1971">
        <f t="shared" si="307"/>
        <v>0.245875000000014</v>
      </c>
      <c r="U1971">
        <f t="shared" si="308"/>
        <v>101325</v>
      </c>
    </row>
    <row r="1972" spans="5:21" x14ac:dyDescent="0.2">
      <c r="E1972" s="1">
        <v>0.24600000000001401</v>
      </c>
      <c r="F1972" s="10">
        <f t="shared" si="300"/>
        <v>5.7345838721521908E-2</v>
      </c>
      <c r="G1972" s="9">
        <f t="shared" si="301"/>
        <v>-11.707328805451258</v>
      </c>
      <c r="H1972" s="9">
        <f t="shared" si="302"/>
        <v>0</v>
      </c>
      <c r="I1972" s="9">
        <f t="shared" si="303"/>
        <v>0</v>
      </c>
      <c r="J1972" s="10">
        <f t="shared" si="304"/>
        <v>3.9769296294121147E-5</v>
      </c>
      <c r="K1972" s="9">
        <f t="shared" si="305"/>
        <v>0</v>
      </c>
      <c r="L1972" s="9">
        <f>K1972*'Exhaust Gas Math'!$C$14</f>
        <v>0</v>
      </c>
      <c r="M1972" s="9">
        <f>(L1972/'Exhaust Gas Math'!$B$14)+('Exhaust Gas Math'!$D$10)</f>
        <v>4.4059320573952224E-4</v>
      </c>
      <c r="N1972">
        <f>('Exhaust Gas Math'!$E$10*((-0.000000001)*N1971^3+(0.000002)*N1971^2-0.0012*N1971+1.3446)*$B$15+L1972*'Exhaust Gas Math'!$D$14*$B$14)/('Exhaust Gas Math'!$E$10*((-0.000000001)*N1971^3+(0.000002)*N1971^2-0.0012*N1971+1.3446)+L1972*'Exhaust Gas Math'!$D$14)</f>
        <v>1100</v>
      </c>
      <c r="O1972">
        <f t="shared" si="306"/>
        <v>101325</v>
      </c>
      <c r="P1972">
        <f>((-0.0000000008)*N1972^3+(0.000003)*N1972^2-0.004*N1972+2.013)*('Exhaust Gas Math'!$E$10/(L1972+'Exhaust Gas Math'!$E$10))+(357.45*N1972^-1.004)*(L1972/(L1972+'Exhaust Gas Math'!$E$10))</f>
        <v>0.17819999999999947</v>
      </c>
      <c r="Q1972" s="9">
        <f t="shared" si="309"/>
        <v>0</v>
      </c>
      <c r="R1972" s="9">
        <f t="shared" si="310"/>
        <v>101325</v>
      </c>
      <c r="T1972">
        <f t="shared" si="307"/>
        <v>0.24600000000001401</v>
      </c>
      <c r="U1972">
        <f t="shared" si="308"/>
        <v>101325</v>
      </c>
    </row>
    <row r="1973" spans="5:21" x14ac:dyDescent="0.2">
      <c r="E1973" s="1">
        <v>0.246125000000014</v>
      </c>
      <c r="F1973" s="10">
        <f t="shared" si="300"/>
        <v>5.5804869109339919E-2</v>
      </c>
      <c r="G1973" s="9">
        <f t="shared" si="301"/>
        <v>-12.935509719224795</v>
      </c>
      <c r="H1973" s="9">
        <f t="shared" si="302"/>
        <v>0</v>
      </c>
      <c r="I1973" s="9">
        <f t="shared" si="303"/>
        <v>0</v>
      </c>
      <c r="J1973" s="10">
        <f t="shared" si="304"/>
        <v>3.9769296294121147E-5</v>
      </c>
      <c r="K1973" s="9">
        <f t="shared" si="305"/>
        <v>0</v>
      </c>
      <c r="L1973" s="9">
        <f>K1973*'Exhaust Gas Math'!$C$14</f>
        <v>0</v>
      </c>
      <c r="M1973" s="9">
        <f>(L1973/'Exhaust Gas Math'!$B$14)+('Exhaust Gas Math'!$D$10)</f>
        <v>4.4059320573952224E-4</v>
      </c>
      <c r="N1973">
        <f>('Exhaust Gas Math'!$E$10*((-0.000000001)*N1972^3+(0.000002)*N1972^2-0.0012*N1972+1.3446)*$B$15+L1973*'Exhaust Gas Math'!$D$14*$B$14)/('Exhaust Gas Math'!$E$10*((-0.000000001)*N1972^3+(0.000002)*N1972^2-0.0012*N1972+1.3446)+L1973*'Exhaust Gas Math'!$D$14)</f>
        <v>1100</v>
      </c>
      <c r="O1973">
        <f t="shared" si="306"/>
        <v>101325</v>
      </c>
      <c r="P1973">
        <f>((-0.0000000008)*N1973^3+(0.000003)*N1973^2-0.004*N1973+2.013)*('Exhaust Gas Math'!$E$10/(L1973+'Exhaust Gas Math'!$E$10))+(357.45*N1973^-1.004)*(L1973/(L1973+'Exhaust Gas Math'!$E$10))</f>
        <v>0.17819999999999947</v>
      </c>
      <c r="Q1973" s="9">
        <f t="shared" si="309"/>
        <v>0</v>
      </c>
      <c r="R1973" s="9">
        <f t="shared" si="310"/>
        <v>101325</v>
      </c>
      <c r="T1973">
        <f t="shared" si="307"/>
        <v>0.246125000000014</v>
      </c>
      <c r="U1973">
        <f t="shared" si="308"/>
        <v>101325</v>
      </c>
    </row>
    <row r="1974" spans="5:21" x14ac:dyDescent="0.2">
      <c r="E1974" s="1">
        <v>0.24625000000001401</v>
      </c>
      <c r="F1974" s="10">
        <f t="shared" si="300"/>
        <v>5.4115284963415861E-2</v>
      </c>
      <c r="G1974" s="9">
        <f t="shared" si="301"/>
        <v>-14.083938914086238</v>
      </c>
      <c r="H1974" s="9">
        <f t="shared" si="302"/>
        <v>0</v>
      </c>
      <c r="I1974" s="9">
        <f t="shared" si="303"/>
        <v>0</v>
      </c>
      <c r="J1974" s="10">
        <f t="shared" si="304"/>
        <v>3.9769296294121147E-5</v>
      </c>
      <c r="K1974" s="9">
        <f t="shared" si="305"/>
        <v>0</v>
      </c>
      <c r="L1974" s="9">
        <f>K1974*'Exhaust Gas Math'!$C$14</f>
        <v>0</v>
      </c>
      <c r="M1974" s="9">
        <f>(L1974/'Exhaust Gas Math'!$B$14)+('Exhaust Gas Math'!$D$10)</f>
        <v>4.4059320573952224E-4</v>
      </c>
      <c r="N1974">
        <f>('Exhaust Gas Math'!$E$10*((-0.000000001)*N1973^3+(0.000002)*N1973^2-0.0012*N1973+1.3446)*$B$15+L1974*'Exhaust Gas Math'!$D$14*$B$14)/('Exhaust Gas Math'!$E$10*((-0.000000001)*N1973^3+(0.000002)*N1973^2-0.0012*N1973+1.3446)+L1974*'Exhaust Gas Math'!$D$14)</f>
        <v>1100</v>
      </c>
      <c r="O1974">
        <f t="shared" si="306"/>
        <v>101325</v>
      </c>
      <c r="P1974">
        <f>((-0.0000000008)*N1974^3+(0.000003)*N1974^2-0.004*N1974+2.013)*('Exhaust Gas Math'!$E$10/(L1974+'Exhaust Gas Math'!$E$10))+(357.45*N1974^-1.004)*(L1974/(L1974+'Exhaust Gas Math'!$E$10))</f>
        <v>0.17819999999999947</v>
      </c>
      <c r="Q1974" s="9">
        <f t="shared" si="309"/>
        <v>0</v>
      </c>
      <c r="R1974" s="9">
        <f t="shared" si="310"/>
        <v>101325</v>
      </c>
      <c r="T1974">
        <f t="shared" si="307"/>
        <v>0.24625000000001401</v>
      </c>
      <c r="U1974">
        <f t="shared" si="308"/>
        <v>101325</v>
      </c>
    </row>
    <row r="1975" spans="5:21" x14ac:dyDescent="0.2">
      <c r="E1975" s="1">
        <v>0.246375000000014</v>
      </c>
      <c r="F1975" s="10">
        <f t="shared" si="300"/>
        <v>5.2287503131854984E-2</v>
      </c>
      <c r="G1975" s="9">
        <f t="shared" si="301"/>
        <v>-15.145535942156613</v>
      </c>
      <c r="H1975" s="9">
        <f t="shared" si="302"/>
        <v>0</v>
      </c>
      <c r="I1975" s="9">
        <f t="shared" si="303"/>
        <v>0</v>
      </c>
      <c r="J1975" s="10">
        <f t="shared" si="304"/>
        <v>3.9769296294121147E-5</v>
      </c>
      <c r="K1975" s="9">
        <f t="shared" si="305"/>
        <v>0</v>
      </c>
      <c r="L1975" s="9">
        <f>K1975*'Exhaust Gas Math'!$C$14</f>
        <v>0</v>
      </c>
      <c r="M1975" s="9">
        <f>(L1975/'Exhaust Gas Math'!$B$14)+('Exhaust Gas Math'!$D$10)</f>
        <v>4.4059320573952224E-4</v>
      </c>
      <c r="N1975">
        <f>('Exhaust Gas Math'!$E$10*((-0.000000001)*N1974^3+(0.000002)*N1974^2-0.0012*N1974+1.3446)*$B$15+L1975*'Exhaust Gas Math'!$D$14*$B$14)/('Exhaust Gas Math'!$E$10*((-0.000000001)*N1974^3+(0.000002)*N1974^2-0.0012*N1974+1.3446)+L1975*'Exhaust Gas Math'!$D$14)</f>
        <v>1100</v>
      </c>
      <c r="O1975">
        <f t="shared" si="306"/>
        <v>101325</v>
      </c>
      <c r="P1975">
        <f>((-0.0000000008)*N1975^3+(0.000003)*N1975^2-0.004*N1975+2.013)*('Exhaust Gas Math'!$E$10/(L1975+'Exhaust Gas Math'!$E$10))+(357.45*N1975^-1.004)*(L1975/(L1975+'Exhaust Gas Math'!$E$10))</f>
        <v>0.17819999999999947</v>
      </c>
      <c r="Q1975" s="9">
        <f t="shared" si="309"/>
        <v>0</v>
      </c>
      <c r="R1975" s="9">
        <f t="shared" si="310"/>
        <v>101325</v>
      </c>
      <c r="T1975">
        <f t="shared" si="307"/>
        <v>0.246375000000014</v>
      </c>
      <c r="U1975">
        <f t="shared" si="308"/>
        <v>101325</v>
      </c>
    </row>
    <row r="1976" spans="5:21" x14ac:dyDescent="0.2">
      <c r="E1976" s="1">
        <v>0.24650000000001401</v>
      </c>
      <c r="F1976" s="10">
        <f t="shared" si="300"/>
        <v>5.0332792497445364E-2</v>
      </c>
      <c r="G1976" s="9">
        <f t="shared" si="301"/>
        <v>-16.113755704742555</v>
      </c>
      <c r="H1976" s="9">
        <f t="shared" si="302"/>
        <v>0</v>
      </c>
      <c r="I1976" s="9">
        <f t="shared" si="303"/>
        <v>0</v>
      </c>
      <c r="J1976" s="10">
        <f t="shared" si="304"/>
        <v>3.9769296294121147E-5</v>
      </c>
      <c r="K1976" s="9">
        <f t="shared" si="305"/>
        <v>0</v>
      </c>
      <c r="L1976" s="9">
        <f>K1976*'Exhaust Gas Math'!$C$14</f>
        <v>0</v>
      </c>
      <c r="M1976" s="9">
        <f>(L1976/'Exhaust Gas Math'!$B$14)+('Exhaust Gas Math'!$D$10)</f>
        <v>4.4059320573952224E-4</v>
      </c>
      <c r="N1976">
        <f>('Exhaust Gas Math'!$E$10*((-0.000000001)*N1975^3+(0.000002)*N1975^2-0.0012*N1975+1.3446)*$B$15+L1976*'Exhaust Gas Math'!$D$14*$B$14)/('Exhaust Gas Math'!$E$10*((-0.000000001)*N1975^3+(0.000002)*N1975^2-0.0012*N1975+1.3446)+L1976*'Exhaust Gas Math'!$D$14)</f>
        <v>1100</v>
      </c>
      <c r="O1976">
        <f t="shared" si="306"/>
        <v>101325</v>
      </c>
      <c r="P1976">
        <f>((-0.0000000008)*N1976^3+(0.000003)*N1976^2-0.004*N1976+2.013)*('Exhaust Gas Math'!$E$10/(L1976+'Exhaust Gas Math'!$E$10))+(357.45*N1976^-1.004)*(L1976/(L1976+'Exhaust Gas Math'!$E$10))</f>
        <v>0.17819999999999947</v>
      </c>
      <c r="Q1976" s="9">
        <f t="shared" si="309"/>
        <v>0</v>
      </c>
      <c r="R1976" s="9">
        <f t="shared" si="310"/>
        <v>101325</v>
      </c>
      <c r="T1976">
        <f t="shared" si="307"/>
        <v>0.24650000000001401</v>
      </c>
      <c r="U1976">
        <f t="shared" si="308"/>
        <v>101325</v>
      </c>
    </row>
    <row r="1977" spans="5:21" x14ac:dyDescent="0.2">
      <c r="E1977" s="1">
        <v>0.246625000000014</v>
      </c>
      <c r="F1977" s="10">
        <f t="shared" si="300"/>
        <v>4.8263204501257442E-2</v>
      </c>
      <c r="G1977" s="9">
        <f t="shared" si="301"/>
        <v>-16.982628805040889</v>
      </c>
      <c r="H1977" s="9">
        <f t="shared" si="302"/>
        <v>0</v>
      </c>
      <c r="I1977" s="9">
        <f t="shared" si="303"/>
        <v>0</v>
      </c>
      <c r="J1977" s="10">
        <f t="shared" si="304"/>
        <v>3.9769296294121147E-5</v>
      </c>
      <c r="K1977" s="9">
        <f t="shared" si="305"/>
        <v>0</v>
      </c>
      <c r="L1977" s="9">
        <f>K1977*'Exhaust Gas Math'!$C$14</f>
        <v>0</v>
      </c>
      <c r="M1977" s="9">
        <f>(L1977/'Exhaust Gas Math'!$B$14)+('Exhaust Gas Math'!$D$10)</f>
        <v>4.4059320573952224E-4</v>
      </c>
      <c r="N1977">
        <f>('Exhaust Gas Math'!$E$10*((-0.000000001)*N1976^3+(0.000002)*N1976^2-0.0012*N1976+1.3446)*$B$15+L1977*'Exhaust Gas Math'!$D$14*$B$14)/('Exhaust Gas Math'!$E$10*((-0.000000001)*N1976^3+(0.000002)*N1976^2-0.0012*N1976+1.3446)+L1977*'Exhaust Gas Math'!$D$14)</f>
        <v>1100</v>
      </c>
      <c r="O1977">
        <f t="shared" si="306"/>
        <v>101325</v>
      </c>
      <c r="P1977">
        <f>((-0.0000000008)*N1977^3+(0.000003)*N1977^2-0.004*N1977+2.013)*('Exhaust Gas Math'!$E$10/(L1977+'Exhaust Gas Math'!$E$10))+(357.45*N1977^-1.004)*(L1977/(L1977+'Exhaust Gas Math'!$E$10))</f>
        <v>0.17819999999999947</v>
      </c>
      <c r="Q1977" s="9">
        <f t="shared" si="309"/>
        <v>0</v>
      </c>
      <c r="R1977" s="9">
        <f t="shared" si="310"/>
        <v>101325</v>
      </c>
      <c r="T1977">
        <f t="shared" si="307"/>
        <v>0.246625000000014</v>
      </c>
      <c r="U1977">
        <f t="shared" si="308"/>
        <v>101325</v>
      </c>
    </row>
    <row r="1978" spans="5:21" x14ac:dyDescent="0.2">
      <c r="E1978" s="1">
        <v>0.24675000000001401</v>
      </c>
      <c r="F1978" s="10">
        <f t="shared" si="300"/>
        <v>4.6091498841494868E-2</v>
      </c>
      <c r="G1978" s="9">
        <f t="shared" si="301"/>
        <v>-17.746798351459013</v>
      </c>
      <c r="H1978" s="9">
        <f t="shared" si="302"/>
        <v>0</v>
      </c>
      <c r="I1978" s="9">
        <f t="shared" si="303"/>
        <v>0</v>
      </c>
      <c r="J1978" s="10">
        <f t="shared" si="304"/>
        <v>3.9769296294121147E-5</v>
      </c>
      <c r="K1978" s="9">
        <f t="shared" si="305"/>
        <v>0</v>
      </c>
      <c r="L1978" s="9">
        <f>K1978*'Exhaust Gas Math'!$C$14</f>
        <v>0</v>
      </c>
      <c r="M1978" s="9">
        <f>(L1978/'Exhaust Gas Math'!$B$14)+('Exhaust Gas Math'!$D$10)</f>
        <v>4.4059320573952224E-4</v>
      </c>
      <c r="N1978">
        <f>('Exhaust Gas Math'!$E$10*((-0.000000001)*N1977^3+(0.000002)*N1977^2-0.0012*N1977+1.3446)*$B$15+L1978*'Exhaust Gas Math'!$D$14*$B$14)/('Exhaust Gas Math'!$E$10*((-0.000000001)*N1977^3+(0.000002)*N1977^2-0.0012*N1977+1.3446)+L1978*'Exhaust Gas Math'!$D$14)</f>
        <v>1100</v>
      </c>
      <c r="O1978">
        <f t="shared" si="306"/>
        <v>101325</v>
      </c>
      <c r="P1978">
        <f>((-0.0000000008)*N1978^3+(0.000003)*N1978^2-0.004*N1978+2.013)*('Exhaust Gas Math'!$E$10/(L1978+'Exhaust Gas Math'!$E$10))+(357.45*N1978^-1.004)*(L1978/(L1978+'Exhaust Gas Math'!$E$10))</f>
        <v>0.17819999999999947</v>
      </c>
      <c r="Q1978" s="9">
        <f t="shared" si="309"/>
        <v>0</v>
      </c>
      <c r="R1978" s="9">
        <f t="shared" si="310"/>
        <v>101325</v>
      </c>
      <c r="T1978">
        <f t="shared" si="307"/>
        <v>0.24675000000001401</v>
      </c>
      <c r="U1978">
        <f t="shared" si="308"/>
        <v>101325</v>
      </c>
    </row>
    <row r="1979" spans="5:21" x14ac:dyDescent="0.2">
      <c r="E1979" s="1">
        <v>0.246875000000014</v>
      </c>
      <c r="F1979" s="10">
        <f t="shared" si="300"/>
        <v>4.3831064805715497E-2</v>
      </c>
      <c r="G1979" s="9">
        <f t="shared" si="301"/>
        <v>-18.401552984631103</v>
      </c>
      <c r="H1979" s="9">
        <f t="shared" si="302"/>
        <v>0</v>
      </c>
      <c r="I1979" s="9">
        <f t="shared" si="303"/>
        <v>0</v>
      </c>
      <c r="J1979" s="10">
        <f t="shared" si="304"/>
        <v>3.9769296294121147E-5</v>
      </c>
      <c r="K1979" s="9">
        <f t="shared" si="305"/>
        <v>0</v>
      </c>
      <c r="L1979" s="9">
        <f>K1979*'Exhaust Gas Math'!$C$14</f>
        <v>0</v>
      </c>
      <c r="M1979" s="9">
        <f>(L1979/'Exhaust Gas Math'!$B$14)+('Exhaust Gas Math'!$D$10)</f>
        <v>4.4059320573952224E-4</v>
      </c>
      <c r="N1979">
        <f>('Exhaust Gas Math'!$E$10*((-0.000000001)*N1978^3+(0.000002)*N1978^2-0.0012*N1978+1.3446)*$B$15+L1979*'Exhaust Gas Math'!$D$14*$B$14)/('Exhaust Gas Math'!$E$10*((-0.000000001)*N1978^3+(0.000002)*N1978^2-0.0012*N1978+1.3446)+L1979*'Exhaust Gas Math'!$D$14)</f>
        <v>1100</v>
      </c>
      <c r="O1979">
        <f t="shared" si="306"/>
        <v>101325</v>
      </c>
      <c r="P1979">
        <f>((-0.0000000008)*N1979^3+(0.000003)*N1979^2-0.004*N1979+2.013)*('Exhaust Gas Math'!$E$10/(L1979+'Exhaust Gas Math'!$E$10))+(357.45*N1979^-1.004)*(L1979/(L1979+'Exhaust Gas Math'!$E$10))</f>
        <v>0.17819999999999947</v>
      </c>
      <c r="Q1979" s="9">
        <f t="shared" si="309"/>
        <v>0</v>
      </c>
      <c r="R1979" s="9">
        <f t="shared" si="310"/>
        <v>101325</v>
      </c>
      <c r="T1979">
        <f t="shared" si="307"/>
        <v>0.246875000000014</v>
      </c>
      <c r="U1979">
        <f t="shared" si="308"/>
        <v>101325</v>
      </c>
    </row>
    <row r="1980" spans="5:21" x14ac:dyDescent="0.2">
      <c r="E1980" s="1">
        <v>0.24700000000001399</v>
      </c>
      <c r="F1980" s="10">
        <f t="shared" si="300"/>
        <v>4.1495838721420493E-2</v>
      </c>
      <c r="G1980" s="9">
        <f t="shared" si="301"/>
        <v>-18.942855924515634</v>
      </c>
      <c r="H1980" s="9">
        <f t="shared" si="302"/>
        <v>0</v>
      </c>
      <c r="I1980" s="9">
        <f t="shared" si="303"/>
        <v>0</v>
      </c>
      <c r="J1980" s="10">
        <f t="shared" si="304"/>
        <v>3.9769296294121147E-5</v>
      </c>
      <c r="K1980" s="9">
        <f t="shared" si="305"/>
        <v>0</v>
      </c>
      <c r="L1980" s="9">
        <f>K1980*'Exhaust Gas Math'!$C$14</f>
        <v>0</v>
      </c>
      <c r="M1980" s="9">
        <f>(L1980/'Exhaust Gas Math'!$B$14)+('Exhaust Gas Math'!$D$10)</f>
        <v>4.4059320573952224E-4</v>
      </c>
      <c r="N1980">
        <f>('Exhaust Gas Math'!$E$10*((-0.000000001)*N1979^3+(0.000002)*N1979^2-0.0012*N1979+1.3446)*$B$15+L1980*'Exhaust Gas Math'!$D$14*$B$14)/('Exhaust Gas Math'!$E$10*((-0.000000001)*N1979^3+(0.000002)*N1979^2-0.0012*N1979+1.3446)+L1980*'Exhaust Gas Math'!$D$14)</f>
        <v>1100</v>
      </c>
      <c r="O1980">
        <f t="shared" si="306"/>
        <v>101325</v>
      </c>
      <c r="P1980">
        <f>((-0.0000000008)*N1980^3+(0.000003)*N1980^2-0.004*N1980+2.013)*('Exhaust Gas Math'!$E$10/(L1980+'Exhaust Gas Math'!$E$10))+(357.45*N1980^-1.004)*(L1980/(L1980+'Exhaust Gas Math'!$E$10))</f>
        <v>0.17819999999999947</v>
      </c>
      <c r="Q1980" s="9">
        <f t="shared" si="309"/>
        <v>0</v>
      </c>
      <c r="R1980" s="9">
        <f t="shared" si="310"/>
        <v>101325</v>
      </c>
      <c r="T1980">
        <f t="shared" si="307"/>
        <v>0.24700000000001399</v>
      </c>
      <c r="U1980">
        <f t="shared" si="308"/>
        <v>101325</v>
      </c>
    </row>
    <row r="1981" spans="5:21" x14ac:dyDescent="0.2">
      <c r="E1981" s="1">
        <v>0.247125000000014</v>
      </c>
      <c r="F1981" s="10">
        <f t="shared" si="300"/>
        <v>3.9100218033961007E-2</v>
      </c>
      <c r="G1981" s="9">
        <f t="shared" si="301"/>
        <v>-19.367369858486736</v>
      </c>
      <c r="H1981" s="9">
        <f t="shared" si="302"/>
        <v>0</v>
      </c>
      <c r="I1981" s="9">
        <f t="shared" si="303"/>
        <v>0</v>
      </c>
      <c r="J1981" s="10">
        <f t="shared" si="304"/>
        <v>3.9769296294121147E-5</v>
      </c>
      <c r="K1981" s="9">
        <f t="shared" si="305"/>
        <v>0</v>
      </c>
      <c r="L1981" s="9">
        <f>K1981*'Exhaust Gas Math'!$C$14</f>
        <v>0</v>
      </c>
      <c r="M1981" s="9">
        <f>(L1981/'Exhaust Gas Math'!$B$14)+('Exhaust Gas Math'!$D$10)</f>
        <v>4.4059320573952224E-4</v>
      </c>
      <c r="N1981">
        <f>('Exhaust Gas Math'!$E$10*((-0.000000001)*N1980^3+(0.000002)*N1980^2-0.0012*N1980+1.3446)*$B$15+L1981*'Exhaust Gas Math'!$D$14*$B$14)/('Exhaust Gas Math'!$E$10*((-0.000000001)*N1980^3+(0.000002)*N1980^2-0.0012*N1980+1.3446)+L1981*'Exhaust Gas Math'!$D$14)</f>
        <v>1100</v>
      </c>
      <c r="O1981">
        <f t="shared" si="306"/>
        <v>101325</v>
      </c>
      <c r="P1981">
        <f>((-0.0000000008)*N1981^3+(0.000003)*N1981^2-0.004*N1981+2.013)*('Exhaust Gas Math'!$E$10/(L1981+'Exhaust Gas Math'!$E$10))+(357.45*N1981^-1.004)*(L1981/(L1981+'Exhaust Gas Math'!$E$10))</f>
        <v>0.17819999999999947</v>
      </c>
      <c r="Q1981" s="9">
        <f t="shared" si="309"/>
        <v>0</v>
      </c>
      <c r="R1981" s="9">
        <f t="shared" si="310"/>
        <v>101325</v>
      </c>
      <c r="T1981">
        <f t="shared" si="307"/>
        <v>0.247125000000014</v>
      </c>
      <c r="U1981">
        <f t="shared" si="308"/>
        <v>101325</v>
      </c>
    </row>
    <row r="1982" spans="5:21" x14ac:dyDescent="0.2">
      <c r="E1982" s="1">
        <v>0.24725000000001399</v>
      </c>
      <c r="F1982" s="10">
        <f t="shared" si="300"/>
        <v>3.6658972541499954E-2</v>
      </c>
      <c r="G1982" s="9">
        <f t="shared" si="301"/>
        <v>-19.672477516976265</v>
      </c>
      <c r="H1982" s="9">
        <f t="shared" si="302"/>
        <v>0</v>
      </c>
      <c r="I1982" s="9">
        <f t="shared" si="303"/>
        <v>0</v>
      </c>
      <c r="J1982" s="10">
        <f t="shared" si="304"/>
        <v>3.9769296294121147E-5</v>
      </c>
      <c r="K1982" s="9">
        <f t="shared" si="305"/>
        <v>0</v>
      </c>
      <c r="L1982" s="9">
        <f>K1982*'Exhaust Gas Math'!$C$14</f>
        <v>0</v>
      </c>
      <c r="M1982" s="9">
        <f>(L1982/'Exhaust Gas Math'!$B$14)+('Exhaust Gas Math'!$D$10)</f>
        <v>4.4059320573952224E-4</v>
      </c>
      <c r="N1982">
        <f>('Exhaust Gas Math'!$E$10*((-0.000000001)*N1981^3+(0.000002)*N1981^2-0.0012*N1981+1.3446)*$B$15+L1982*'Exhaust Gas Math'!$D$14*$B$14)/('Exhaust Gas Math'!$E$10*((-0.000000001)*N1981^3+(0.000002)*N1981^2-0.0012*N1981+1.3446)+L1982*'Exhaust Gas Math'!$D$14)</f>
        <v>1100</v>
      </c>
      <c r="O1982">
        <f t="shared" si="306"/>
        <v>101325</v>
      </c>
      <c r="P1982">
        <f>((-0.0000000008)*N1982^3+(0.000003)*N1982^2-0.004*N1982+2.013)*('Exhaust Gas Math'!$E$10/(L1982+'Exhaust Gas Math'!$E$10))+(357.45*N1982^-1.004)*(L1982/(L1982+'Exhaust Gas Math'!$E$10))</f>
        <v>0.17819999999999947</v>
      </c>
      <c r="Q1982" s="9">
        <f t="shared" si="309"/>
        <v>0</v>
      </c>
      <c r="R1982" s="9">
        <f t="shared" si="310"/>
        <v>101325</v>
      </c>
      <c r="T1982">
        <f t="shared" si="307"/>
        <v>0.24725000000001399</v>
      </c>
      <c r="U1982">
        <f t="shared" si="308"/>
        <v>101325</v>
      </c>
    </row>
    <row r="1983" spans="5:21" x14ac:dyDescent="0.2">
      <c r="E1983" s="1">
        <v>0.247375000000014</v>
      </c>
      <c r="F1983" s="10">
        <f t="shared" si="300"/>
        <v>3.418715333429484E-2</v>
      </c>
      <c r="G1983" s="9">
        <f t="shared" si="301"/>
        <v>-19.856297809811043</v>
      </c>
      <c r="H1983" s="9">
        <f t="shared" si="302"/>
        <v>0</v>
      </c>
      <c r="I1983" s="9">
        <f t="shared" si="303"/>
        <v>0</v>
      </c>
      <c r="J1983" s="10">
        <f t="shared" si="304"/>
        <v>3.9769296294121147E-5</v>
      </c>
      <c r="K1983" s="9">
        <f t="shared" si="305"/>
        <v>0</v>
      </c>
      <c r="L1983" s="9">
        <f>K1983*'Exhaust Gas Math'!$C$14</f>
        <v>0</v>
      </c>
      <c r="M1983" s="9">
        <f>(L1983/'Exhaust Gas Math'!$B$14)+('Exhaust Gas Math'!$D$10)</f>
        <v>4.4059320573952224E-4</v>
      </c>
      <c r="N1983">
        <f>('Exhaust Gas Math'!$E$10*((-0.000000001)*N1982^3+(0.000002)*N1982^2-0.0012*N1982+1.3446)*$B$15+L1983*'Exhaust Gas Math'!$D$14*$B$14)/('Exhaust Gas Math'!$E$10*((-0.000000001)*N1982^3+(0.000002)*N1982^2-0.0012*N1982+1.3446)+L1983*'Exhaust Gas Math'!$D$14)</f>
        <v>1100</v>
      </c>
      <c r="O1983">
        <f t="shared" si="306"/>
        <v>101325</v>
      </c>
      <c r="P1983">
        <f>((-0.0000000008)*N1983^3+(0.000003)*N1983^2-0.004*N1983+2.013)*('Exhaust Gas Math'!$E$10/(L1983+'Exhaust Gas Math'!$E$10))+(357.45*N1983^-1.004)*(L1983/(L1983+'Exhaust Gas Math'!$E$10))</f>
        <v>0.17819999999999947</v>
      </c>
      <c r="Q1983" s="9">
        <f t="shared" si="309"/>
        <v>0</v>
      </c>
      <c r="R1983" s="9">
        <f t="shared" si="310"/>
        <v>101325</v>
      </c>
      <c r="T1983">
        <f t="shared" si="307"/>
        <v>0.247375000000014</v>
      </c>
      <c r="U1983">
        <f t="shared" si="308"/>
        <v>101325</v>
      </c>
    </row>
    <row r="1984" spans="5:21" x14ac:dyDescent="0.2">
      <c r="E1984" s="1">
        <v>0.24750000000001399</v>
      </c>
      <c r="F1984" s="10">
        <f t="shared" si="300"/>
        <v>3.1699999999721395E-2</v>
      </c>
      <c r="G1984" s="9">
        <f t="shared" si="301"/>
        <v>-19.917697423759289</v>
      </c>
      <c r="H1984" s="9">
        <f t="shared" si="302"/>
        <v>0</v>
      </c>
      <c r="I1984" s="9">
        <f t="shared" si="303"/>
        <v>0</v>
      </c>
      <c r="J1984" s="10">
        <f t="shared" si="304"/>
        <v>3.9769296294121147E-5</v>
      </c>
      <c r="K1984" s="9">
        <f t="shared" si="305"/>
        <v>0</v>
      </c>
      <c r="L1984" s="9">
        <f>K1984*'Exhaust Gas Math'!$C$14</f>
        <v>0</v>
      </c>
      <c r="M1984" s="9">
        <f>(L1984/'Exhaust Gas Math'!$B$14)+('Exhaust Gas Math'!$D$10)</f>
        <v>4.4059320573952224E-4</v>
      </c>
      <c r="N1984">
        <f>('Exhaust Gas Math'!$E$10*((-0.000000001)*N1983^3+(0.000002)*N1983^2-0.0012*N1983+1.3446)*$B$15+L1984*'Exhaust Gas Math'!$D$14*$B$14)/('Exhaust Gas Math'!$E$10*((-0.000000001)*N1983^3+(0.000002)*N1983^2-0.0012*N1983+1.3446)+L1984*'Exhaust Gas Math'!$D$14)</f>
        <v>1100</v>
      </c>
      <c r="O1984">
        <f t="shared" si="306"/>
        <v>101325</v>
      </c>
      <c r="P1984">
        <f>((-0.0000000008)*N1984^3+(0.000003)*N1984^2-0.004*N1984+2.013)*('Exhaust Gas Math'!$E$10/(L1984+'Exhaust Gas Math'!$E$10))+(357.45*N1984^-1.004)*(L1984/(L1984+'Exhaust Gas Math'!$E$10))</f>
        <v>0.17819999999999947</v>
      </c>
      <c r="Q1984" s="9">
        <f t="shared" si="309"/>
        <v>0</v>
      </c>
      <c r="R1984" s="9">
        <f t="shared" si="310"/>
        <v>101325</v>
      </c>
      <c r="T1984">
        <f t="shared" si="307"/>
        <v>0.24750000000001399</v>
      </c>
      <c r="U1984">
        <f t="shared" si="308"/>
        <v>101325</v>
      </c>
    </row>
    <row r="1985" spans="5:21" x14ac:dyDescent="0.2">
      <c r="E1985" s="1">
        <v>0.247625000000014</v>
      </c>
      <c r="F1985" s="10">
        <f t="shared" si="300"/>
        <v>2.9212846665149672E-2</v>
      </c>
      <c r="G1985" s="9">
        <f t="shared" si="301"/>
        <v>-19.856297809783573</v>
      </c>
      <c r="H1985" s="9">
        <f t="shared" si="302"/>
        <v>0</v>
      </c>
      <c r="I1985" s="9">
        <f t="shared" si="303"/>
        <v>0</v>
      </c>
      <c r="J1985" s="10">
        <f t="shared" si="304"/>
        <v>3.9769296294121147E-5</v>
      </c>
      <c r="K1985" s="9">
        <f t="shared" si="305"/>
        <v>0</v>
      </c>
      <c r="L1985" s="9">
        <f>K1985*'Exhaust Gas Math'!$C$14</f>
        <v>0</v>
      </c>
      <c r="M1985" s="9">
        <f>(L1985/'Exhaust Gas Math'!$B$14)+('Exhaust Gas Math'!$D$10)</f>
        <v>4.4059320573952224E-4</v>
      </c>
      <c r="N1985">
        <f>('Exhaust Gas Math'!$E$10*((-0.000000001)*N1984^3+(0.000002)*N1984^2-0.0012*N1984+1.3446)*$B$15+L1985*'Exhaust Gas Math'!$D$14*$B$14)/('Exhaust Gas Math'!$E$10*((-0.000000001)*N1984^3+(0.000002)*N1984^2-0.0012*N1984+1.3446)+L1985*'Exhaust Gas Math'!$D$14)</f>
        <v>1100</v>
      </c>
      <c r="O1985">
        <f t="shared" si="306"/>
        <v>101325</v>
      </c>
      <c r="P1985">
        <f>((-0.0000000008)*N1985^3+(0.000003)*N1985^2-0.004*N1985+2.013)*('Exhaust Gas Math'!$E$10/(L1985+'Exhaust Gas Math'!$E$10))+(357.45*N1985^-1.004)*(L1985/(L1985+'Exhaust Gas Math'!$E$10))</f>
        <v>0.17819999999999947</v>
      </c>
      <c r="Q1985" s="9">
        <f t="shared" si="309"/>
        <v>0</v>
      </c>
      <c r="R1985" s="9">
        <f t="shared" si="310"/>
        <v>101325</v>
      </c>
      <c r="T1985">
        <f t="shared" si="307"/>
        <v>0.247625000000014</v>
      </c>
      <c r="U1985">
        <f t="shared" si="308"/>
        <v>101325</v>
      </c>
    </row>
    <row r="1986" spans="5:21" x14ac:dyDescent="0.2">
      <c r="E1986" s="1">
        <v>0.24775000000001399</v>
      </c>
      <c r="F1986" s="10">
        <f t="shared" si="300"/>
        <v>2.6741027457949703E-2</v>
      </c>
      <c r="G1986" s="9">
        <f t="shared" si="301"/>
        <v>-19.672477516921496</v>
      </c>
      <c r="H1986" s="9">
        <f t="shared" si="302"/>
        <v>0</v>
      </c>
      <c r="I1986" s="9">
        <f t="shared" si="303"/>
        <v>0</v>
      </c>
      <c r="J1986" s="10">
        <f t="shared" si="304"/>
        <v>3.9769296294121147E-5</v>
      </c>
      <c r="K1986" s="9">
        <f t="shared" si="305"/>
        <v>0</v>
      </c>
      <c r="L1986" s="9">
        <f>K1986*'Exhaust Gas Math'!$C$14</f>
        <v>0</v>
      </c>
      <c r="M1986" s="9">
        <f>(L1986/'Exhaust Gas Math'!$B$14)+('Exhaust Gas Math'!$D$10)</f>
        <v>4.4059320573952224E-4</v>
      </c>
      <c r="N1986">
        <f>('Exhaust Gas Math'!$E$10*((-0.000000001)*N1985^3+(0.000002)*N1985^2-0.0012*N1985+1.3446)*$B$15+L1986*'Exhaust Gas Math'!$D$14*$B$14)/('Exhaust Gas Math'!$E$10*((-0.000000001)*N1985^3+(0.000002)*N1985^2-0.0012*N1985+1.3446)+L1986*'Exhaust Gas Math'!$D$14)</f>
        <v>1100</v>
      </c>
      <c r="O1986">
        <f t="shared" si="306"/>
        <v>101325</v>
      </c>
      <c r="P1986">
        <f>((-0.0000000008)*N1986^3+(0.000003)*N1986^2-0.004*N1986+2.013)*('Exhaust Gas Math'!$E$10/(L1986+'Exhaust Gas Math'!$E$10))+(357.45*N1986^-1.004)*(L1986/(L1986+'Exhaust Gas Math'!$E$10))</f>
        <v>0.17819999999999947</v>
      </c>
      <c r="Q1986" s="9">
        <f t="shared" si="309"/>
        <v>0</v>
      </c>
      <c r="R1986" s="9">
        <f t="shared" si="310"/>
        <v>101325</v>
      </c>
      <c r="T1986">
        <f t="shared" si="307"/>
        <v>0.24775000000001399</v>
      </c>
      <c r="U1986">
        <f t="shared" si="308"/>
        <v>101325</v>
      </c>
    </row>
    <row r="1987" spans="5:21" x14ac:dyDescent="0.2">
      <c r="E1987" s="1">
        <v>0.247875000000014</v>
      </c>
      <c r="F1987" s="10">
        <f t="shared" si="300"/>
        <v>2.4299781965496307E-2</v>
      </c>
      <c r="G1987" s="9">
        <f t="shared" si="301"/>
        <v>-19.367369858404874</v>
      </c>
      <c r="H1987" s="9">
        <f t="shared" si="302"/>
        <v>0</v>
      </c>
      <c r="I1987" s="9">
        <f t="shared" si="303"/>
        <v>0</v>
      </c>
      <c r="J1987" s="10">
        <f t="shared" si="304"/>
        <v>3.9769296294121147E-5</v>
      </c>
      <c r="K1987" s="9">
        <f t="shared" si="305"/>
        <v>0</v>
      </c>
      <c r="L1987" s="9">
        <f>K1987*'Exhaust Gas Math'!$C$14</f>
        <v>0</v>
      </c>
      <c r="M1987" s="9">
        <f>(L1987/'Exhaust Gas Math'!$B$14)+('Exhaust Gas Math'!$D$10)</f>
        <v>4.4059320573952224E-4</v>
      </c>
      <c r="N1987">
        <f>('Exhaust Gas Math'!$E$10*((-0.000000001)*N1986^3+(0.000002)*N1986^2-0.0012*N1986+1.3446)*$B$15+L1987*'Exhaust Gas Math'!$D$14*$B$14)/('Exhaust Gas Math'!$E$10*((-0.000000001)*N1986^3+(0.000002)*N1986^2-0.0012*N1986+1.3446)+L1987*'Exhaust Gas Math'!$D$14)</f>
        <v>1100</v>
      </c>
      <c r="O1987">
        <f t="shared" si="306"/>
        <v>101325</v>
      </c>
      <c r="P1987">
        <f>((-0.0000000008)*N1987^3+(0.000003)*N1987^2-0.004*N1987+2.013)*('Exhaust Gas Math'!$E$10/(L1987+'Exhaust Gas Math'!$E$10))+(357.45*N1987^-1.004)*(L1987/(L1987+'Exhaust Gas Math'!$E$10))</f>
        <v>0.17819999999999947</v>
      </c>
      <c r="Q1987" s="9">
        <f t="shared" si="309"/>
        <v>0</v>
      </c>
      <c r="R1987" s="9">
        <f t="shared" si="310"/>
        <v>101325</v>
      </c>
      <c r="T1987">
        <f t="shared" si="307"/>
        <v>0.247875000000014</v>
      </c>
      <c r="U1987">
        <f t="shared" si="308"/>
        <v>101325</v>
      </c>
    </row>
    <row r="1988" spans="5:21" x14ac:dyDescent="0.2">
      <c r="E1988" s="1">
        <v>0.24800000000001399</v>
      </c>
      <c r="F1988" s="10">
        <f t="shared" ref="F1988:F2004" si="311">-(($B$3/1000)/2)*COS($B$10*E1988)+(($B$3/1000)/2)</f>
        <v>2.1904161278049575E-2</v>
      </c>
      <c r="G1988" s="9">
        <f t="shared" ref="G1988:G2004" si="312">($B$3/1000/2)*$B$10*SIN($B$10*E1988)</f>
        <v>-18.94285592440745</v>
      </c>
      <c r="H1988" s="9">
        <f t="shared" ref="H1988:H2004" si="313">IF(MOD(E1988,(1/($B$9/2)))&lt;=(1/($B$9*2)),1,0)</f>
        <v>0</v>
      </c>
      <c r="I1988" s="9">
        <f t="shared" ref="I1988:I2004" si="314">F1988*$B$4*H1988</f>
        <v>0</v>
      </c>
      <c r="J1988" s="10">
        <f t="shared" ref="J1988:J2004" si="315">$B$7+H1988*I1988</f>
        <v>3.9769296294121147E-5</v>
      </c>
      <c r="K1988" s="9">
        <f t="shared" ref="K1988:K2004" si="316">(I1988)*$B$11*H1988</f>
        <v>0</v>
      </c>
      <c r="L1988" s="9">
        <f>K1988*'Exhaust Gas Math'!$C$14</f>
        <v>0</v>
      </c>
      <c r="M1988" s="9">
        <f>(L1988/'Exhaust Gas Math'!$B$14)+('Exhaust Gas Math'!$D$10)</f>
        <v>4.4059320573952224E-4</v>
      </c>
      <c r="N1988">
        <f>('Exhaust Gas Math'!$E$10*((-0.000000001)*N1987^3+(0.000002)*N1987^2-0.0012*N1987+1.3446)*$B$15+L1988*'Exhaust Gas Math'!$D$14*$B$14)/('Exhaust Gas Math'!$E$10*((-0.000000001)*N1987^3+(0.000002)*N1987^2-0.0012*N1987+1.3446)+L1988*'Exhaust Gas Math'!$D$14)</f>
        <v>1100</v>
      </c>
      <c r="O1988">
        <f t="shared" ref="O1988:O2004" si="317">(M1988*$B$12*N1988)/J1988</f>
        <v>101325</v>
      </c>
      <c r="P1988">
        <f>((-0.0000000008)*N1988^3+(0.000003)*N1988^2-0.004*N1988+2.013)*('Exhaust Gas Math'!$E$10/(L1988+'Exhaust Gas Math'!$E$10))+(357.45*N1988^-1.004)*(L1988/(L1988+'Exhaust Gas Math'!$E$10))</f>
        <v>0.17819999999999947</v>
      </c>
      <c r="Q1988" s="9">
        <f t="shared" si="309"/>
        <v>0</v>
      </c>
      <c r="R1988" s="9">
        <f t="shared" si="310"/>
        <v>101325</v>
      </c>
      <c r="T1988">
        <f t="shared" ref="T1988:T2004" si="318">E1988</f>
        <v>0.24800000000001399</v>
      </c>
      <c r="U1988">
        <f t="shared" ref="U1988:U2004" si="319">R1988</f>
        <v>101325</v>
      </c>
    </row>
    <row r="1989" spans="5:21" x14ac:dyDescent="0.2">
      <c r="E1989" s="1">
        <v>0.248125000000014</v>
      </c>
      <c r="F1989" s="10">
        <f t="shared" si="311"/>
        <v>1.9568935193768885E-2</v>
      </c>
      <c r="G1989" s="9">
        <f t="shared" si="312"/>
        <v>-18.401552984496906</v>
      </c>
      <c r="H1989" s="9">
        <f t="shared" si="313"/>
        <v>0</v>
      </c>
      <c r="I1989" s="9">
        <f t="shared" si="314"/>
        <v>0</v>
      </c>
      <c r="J1989" s="10">
        <f t="shared" si="315"/>
        <v>3.9769296294121147E-5</v>
      </c>
      <c r="K1989" s="9">
        <f t="shared" si="316"/>
        <v>0</v>
      </c>
      <c r="L1989" s="9">
        <f>K1989*'Exhaust Gas Math'!$C$14</f>
        <v>0</v>
      </c>
      <c r="M1989" s="9">
        <f>(L1989/'Exhaust Gas Math'!$B$14)+('Exhaust Gas Math'!$D$10)</f>
        <v>4.4059320573952224E-4</v>
      </c>
      <c r="N1989">
        <f>('Exhaust Gas Math'!$E$10*((-0.000000001)*N1988^3+(0.000002)*N1988^2-0.0012*N1988+1.3446)*$B$15+L1989*'Exhaust Gas Math'!$D$14*$B$14)/('Exhaust Gas Math'!$E$10*((-0.000000001)*N1988^3+(0.000002)*N1988^2-0.0012*N1988+1.3446)+L1989*'Exhaust Gas Math'!$D$14)</f>
        <v>1100</v>
      </c>
      <c r="O1989">
        <f t="shared" si="317"/>
        <v>101325</v>
      </c>
      <c r="P1989">
        <f>((-0.0000000008)*N1989^3+(0.000003)*N1989^2-0.004*N1989+2.013)*('Exhaust Gas Math'!$E$10/(L1989+'Exhaust Gas Math'!$E$10))+(357.45*N1989^-1.004)*(L1989/(L1989+'Exhaust Gas Math'!$E$10))</f>
        <v>0.17819999999999947</v>
      </c>
      <c r="Q1989" s="9">
        <f t="shared" ref="Q1989:Q2004" si="320">H1989*-0.5*P1989*G1989^2</f>
        <v>0</v>
      </c>
      <c r="R1989" s="9">
        <f t="shared" ref="R1989:R2004" si="321">Q1989+O1989</f>
        <v>101325</v>
      </c>
      <c r="T1989">
        <f t="shared" si="318"/>
        <v>0.248125000000014</v>
      </c>
      <c r="U1989">
        <f t="shared" si="319"/>
        <v>101325</v>
      </c>
    </row>
    <row r="1990" spans="5:21" x14ac:dyDescent="0.2">
      <c r="E1990" s="1">
        <v>0.24825000000001399</v>
      </c>
      <c r="F1990" s="10">
        <f t="shared" si="311"/>
        <v>1.7308501158007854E-2</v>
      </c>
      <c r="G1990" s="9">
        <f t="shared" si="312"/>
        <v>-17.746798351299812</v>
      </c>
      <c r="H1990" s="9">
        <f t="shared" si="313"/>
        <v>0</v>
      </c>
      <c r="I1990" s="9">
        <f t="shared" si="314"/>
        <v>0</v>
      </c>
      <c r="J1990" s="10">
        <f t="shared" si="315"/>
        <v>3.9769296294121147E-5</v>
      </c>
      <c r="K1990" s="9">
        <f t="shared" si="316"/>
        <v>0</v>
      </c>
      <c r="L1990" s="9">
        <f>K1990*'Exhaust Gas Math'!$C$14</f>
        <v>0</v>
      </c>
      <c r="M1990" s="9">
        <f>(L1990/'Exhaust Gas Math'!$B$14)+('Exhaust Gas Math'!$D$10)</f>
        <v>4.4059320573952224E-4</v>
      </c>
      <c r="N1990">
        <f>('Exhaust Gas Math'!$E$10*((-0.000000001)*N1989^3+(0.000002)*N1989^2-0.0012*N1989+1.3446)*$B$15+L1990*'Exhaust Gas Math'!$D$14*$B$14)/('Exhaust Gas Math'!$E$10*((-0.000000001)*N1989^3+(0.000002)*N1989^2-0.0012*N1989+1.3446)+L1990*'Exhaust Gas Math'!$D$14)</f>
        <v>1100</v>
      </c>
      <c r="O1990">
        <f t="shared" si="317"/>
        <v>101325</v>
      </c>
      <c r="P1990">
        <f>((-0.0000000008)*N1990^3+(0.000003)*N1990^2-0.004*N1990+2.013)*('Exhaust Gas Math'!$E$10/(L1990+'Exhaust Gas Math'!$E$10))+(357.45*N1990^-1.004)*(L1990/(L1990+'Exhaust Gas Math'!$E$10))</f>
        <v>0.17819999999999947</v>
      </c>
      <c r="Q1990" s="9">
        <f t="shared" si="320"/>
        <v>0</v>
      </c>
      <c r="R1990" s="9">
        <f t="shared" si="321"/>
        <v>101325</v>
      </c>
      <c r="T1990">
        <f t="shared" si="318"/>
        <v>0.24825000000001399</v>
      </c>
      <c r="U1990">
        <f t="shared" si="319"/>
        <v>101325</v>
      </c>
    </row>
    <row r="1991" spans="5:21" x14ac:dyDescent="0.2">
      <c r="E1991" s="1">
        <v>0.248375000000014</v>
      </c>
      <c r="F1991" s="10">
        <f t="shared" si="311"/>
        <v>1.5136795498266693E-2</v>
      </c>
      <c r="G1991" s="9">
        <f t="shared" si="312"/>
        <v>-16.982628804857665</v>
      </c>
      <c r="H1991" s="9">
        <f t="shared" si="313"/>
        <v>0</v>
      </c>
      <c r="I1991" s="9">
        <f t="shared" si="314"/>
        <v>0</v>
      </c>
      <c r="J1991" s="10">
        <f t="shared" si="315"/>
        <v>3.9769296294121147E-5</v>
      </c>
      <c r="K1991" s="9">
        <f t="shared" si="316"/>
        <v>0</v>
      </c>
      <c r="L1991" s="9">
        <f>K1991*'Exhaust Gas Math'!$C$14</f>
        <v>0</v>
      </c>
      <c r="M1991" s="9">
        <f>(L1991/'Exhaust Gas Math'!$B$14)+('Exhaust Gas Math'!$D$10)</f>
        <v>4.4059320573952224E-4</v>
      </c>
      <c r="N1991">
        <f>('Exhaust Gas Math'!$E$10*((-0.000000001)*N1990^3+(0.000002)*N1990^2-0.0012*N1990+1.3446)*$B$15+L1991*'Exhaust Gas Math'!$D$14*$B$14)/('Exhaust Gas Math'!$E$10*((-0.000000001)*N1990^3+(0.000002)*N1990^2-0.0012*N1990+1.3446)+L1991*'Exhaust Gas Math'!$D$14)</f>
        <v>1100</v>
      </c>
      <c r="O1991">
        <f t="shared" si="317"/>
        <v>101325</v>
      </c>
      <c r="P1991">
        <f>((-0.0000000008)*N1991^3+(0.000003)*N1991^2-0.004*N1991+2.013)*('Exhaust Gas Math'!$E$10/(L1991+'Exhaust Gas Math'!$E$10))+(357.45*N1991^-1.004)*(L1991/(L1991+'Exhaust Gas Math'!$E$10))</f>
        <v>0.17819999999999947</v>
      </c>
      <c r="Q1991" s="9">
        <f t="shared" si="320"/>
        <v>0</v>
      </c>
      <c r="R1991" s="9">
        <f t="shared" si="321"/>
        <v>101325</v>
      </c>
      <c r="T1991">
        <f t="shared" si="318"/>
        <v>0.248375000000014</v>
      </c>
      <c r="U1991">
        <f t="shared" si="319"/>
        <v>101325</v>
      </c>
    </row>
    <row r="1992" spans="5:21" x14ac:dyDescent="0.2">
      <c r="E1992" s="1">
        <v>0.24850000000001399</v>
      </c>
      <c r="F1992" s="10">
        <f t="shared" si="311"/>
        <v>1.3067207502103117E-2</v>
      </c>
      <c r="G1992" s="9">
        <f t="shared" si="312"/>
        <v>-16.113755704536441</v>
      </c>
      <c r="H1992" s="9">
        <f t="shared" si="313"/>
        <v>0</v>
      </c>
      <c r="I1992" s="9">
        <f t="shared" si="314"/>
        <v>0</v>
      </c>
      <c r="J1992" s="10">
        <f t="shared" si="315"/>
        <v>3.9769296294121147E-5</v>
      </c>
      <c r="K1992" s="9">
        <f t="shared" si="316"/>
        <v>0</v>
      </c>
      <c r="L1992" s="9">
        <f>K1992*'Exhaust Gas Math'!$C$14</f>
        <v>0</v>
      </c>
      <c r="M1992" s="9">
        <f>(L1992/'Exhaust Gas Math'!$B$14)+('Exhaust Gas Math'!$D$10)</f>
        <v>4.4059320573952224E-4</v>
      </c>
      <c r="N1992">
        <f>('Exhaust Gas Math'!$E$10*((-0.000000001)*N1991^3+(0.000002)*N1991^2-0.0012*N1991+1.3446)*$B$15+L1992*'Exhaust Gas Math'!$D$14*$B$14)/('Exhaust Gas Math'!$E$10*((-0.000000001)*N1991^3+(0.000002)*N1991^2-0.0012*N1991+1.3446)+L1992*'Exhaust Gas Math'!$D$14)</f>
        <v>1100</v>
      </c>
      <c r="O1992">
        <f t="shared" si="317"/>
        <v>101325</v>
      </c>
      <c r="P1992">
        <f>((-0.0000000008)*N1992^3+(0.000003)*N1992^2-0.004*N1992+2.013)*('Exhaust Gas Math'!$E$10/(L1992+'Exhaust Gas Math'!$E$10))+(357.45*N1992^-1.004)*(L1992/(L1992+'Exhaust Gas Math'!$E$10))</f>
        <v>0.17819999999999947</v>
      </c>
      <c r="Q1992" s="9">
        <f t="shared" si="320"/>
        <v>0</v>
      </c>
      <c r="R1992" s="9">
        <f t="shared" si="321"/>
        <v>101325</v>
      </c>
      <c r="T1992">
        <f t="shared" si="318"/>
        <v>0.24850000000001399</v>
      </c>
      <c r="U1992">
        <f t="shared" si="319"/>
        <v>101325</v>
      </c>
    </row>
    <row r="1993" spans="5:21" x14ac:dyDescent="0.2">
      <c r="E1993" s="1">
        <v>0.248625000000014</v>
      </c>
      <c r="F1993" s="10">
        <f t="shared" si="311"/>
        <v>1.1112496867721318E-2</v>
      </c>
      <c r="G1993" s="9">
        <f t="shared" si="312"/>
        <v>-15.145535941929239</v>
      </c>
      <c r="H1993" s="9">
        <f t="shared" si="313"/>
        <v>0</v>
      </c>
      <c r="I1993" s="9">
        <f t="shared" si="314"/>
        <v>0</v>
      </c>
      <c r="J1993" s="10">
        <f t="shared" si="315"/>
        <v>3.9769296294121147E-5</v>
      </c>
      <c r="K1993" s="9">
        <f t="shared" si="316"/>
        <v>0</v>
      </c>
      <c r="L1993" s="9">
        <f>K1993*'Exhaust Gas Math'!$C$14</f>
        <v>0</v>
      </c>
      <c r="M1993" s="9">
        <f>(L1993/'Exhaust Gas Math'!$B$14)+('Exhaust Gas Math'!$D$10)</f>
        <v>4.4059320573952224E-4</v>
      </c>
      <c r="N1993">
        <f>('Exhaust Gas Math'!$E$10*((-0.000000001)*N1992^3+(0.000002)*N1992^2-0.0012*N1992+1.3446)*$B$15+L1993*'Exhaust Gas Math'!$D$14*$B$14)/('Exhaust Gas Math'!$E$10*((-0.000000001)*N1992^3+(0.000002)*N1992^2-0.0012*N1992+1.3446)+L1993*'Exhaust Gas Math'!$D$14)</f>
        <v>1100</v>
      </c>
      <c r="O1993">
        <f t="shared" si="317"/>
        <v>101325</v>
      </c>
      <c r="P1993">
        <f>((-0.0000000008)*N1993^3+(0.000003)*N1993^2-0.004*N1993+2.013)*('Exhaust Gas Math'!$E$10/(L1993+'Exhaust Gas Math'!$E$10))+(357.45*N1993^-1.004)*(L1993/(L1993+'Exhaust Gas Math'!$E$10))</f>
        <v>0.17819999999999947</v>
      </c>
      <c r="Q1993" s="9">
        <f t="shared" si="320"/>
        <v>0</v>
      </c>
      <c r="R1993" s="9">
        <f t="shared" si="321"/>
        <v>101325</v>
      </c>
      <c r="T1993">
        <f t="shared" si="318"/>
        <v>0.248625000000014</v>
      </c>
      <c r="U1993">
        <f t="shared" si="319"/>
        <v>101325</v>
      </c>
    </row>
    <row r="1994" spans="5:21" x14ac:dyDescent="0.2">
      <c r="E1994" s="1">
        <v>0.24875000000001399</v>
      </c>
      <c r="F1994" s="10">
        <f t="shared" si="311"/>
        <v>9.2847150361895017E-3</v>
      </c>
      <c r="G1994" s="9">
        <f t="shared" si="312"/>
        <v>-14.08393891383828</v>
      </c>
      <c r="H1994" s="9">
        <f t="shared" si="313"/>
        <v>0</v>
      </c>
      <c r="I1994" s="9">
        <f t="shared" si="314"/>
        <v>0</v>
      </c>
      <c r="J1994" s="10">
        <f t="shared" si="315"/>
        <v>3.9769296294121147E-5</v>
      </c>
      <c r="K1994" s="9">
        <f t="shared" si="316"/>
        <v>0</v>
      </c>
      <c r="L1994" s="9">
        <f>K1994*'Exhaust Gas Math'!$C$14</f>
        <v>0</v>
      </c>
      <c r="M1994" s="9">
        <f>(L1994/'Exhaust Gas Math'!$B$14)+('Exhaust Gas Math'!$D$10)</f>
        <v>4.4059320573952224E-4</v>
      </c>
      <c r="N1994">
        <f>('Exhaust Gas Math'!$E$10*((-0.000000001)*N1993^3+(0.000002)*N1993^2-0.0012*N1993+1.3446)*$B$15+L1994*'Exhaust Gas Math'!$D$14*$B$14)/('Exhaust Gas Math'!$E$10*((-0.000000001)*N1993^3+(0.000002)*N1993^2-0.0012*N1993+1.3446)+L1994*'Exhaust Gas Math'!$D$14)</f>
        <v>1100</v>
      </c>
      <c r="O1994">
        <f t="shared" si="317"/>
        <v>101325</v>
      </c>
      <c r="P1994">
        <f>((-0.0000000008)*N1994^3+(0.000003)*N1994^2-0.004*N1994+2.013)*('Exhaust Gas Math'!$E$10/(L1994+'Exhaust Gas Math'!$E$10))+(357.45*N1994^-1.004)*(L1994/(L1994+'Exhaust Gas Math'!$E$10))</f>
        <v>0.17819999999999947</v>
      </c>
      <c r="Q1994" s="9">
        <f t="shared" si="320"/>
        <v>0</v>
      </c>
      <c r="R1994" s="9">
        <f t="shared" si="321"/>
        <v>101325</v>
      </c>
      <c r="T1994">
        <f t="shared" si="318"/>
        <v>0.24875000000001399</v>
      </c>
      <c r="U1994">
        <f t="shared" si="319"/>
        <v>101325</v>
      </c>
    </row>
    <row r="1995" spans="5:21" x14ac:dyDescent="0.2">
      <c r="E1995" s="1">
        <v>0.248875000000014</v>
      </c>
      <c r="F1995" s="10">
        <f t="shared" si="311"/>
        <v>7.5951308902976154E-3</v>
      </c>
      <c r="G1995" s="9">
        <f t="shared" si="312"/>
        <v>-12.935509718958144</v>
      </c>
      <c r="H1995" s="9">
        <f t="shared" si="313"/>
        <v>0</v>
      </c>
      <c r="I1995" s="9">
        <f t="shared" si="314"/>
        <v>0</v>
      </c>
      <c r="J1995" s="10">
        <f t="shared" si="315"/>
        <v>3.9769296294121147E-5</v>
      </c>
      <c r="K1995" s="9">
        <f t="shared" si="316"/>
        <v>0</v>
      </c>
      <c r="L1995" s="9">
        <f>K1995*'Exhaust Gas Math'!$C$14</f>
        <v>0</v>
      </c>
      <c r="M1995" s="9">
        <f>(L1995/'Exhaust Gas Math'!$B$14)+('Exhaust Gas Math'!$D$10)</f>
        <v>4.4059320573952224E-4</v>
      </c>
      <c r="N1995">
        <f>('Exhaust Gas Math'!$E$10*((-0.000000001)*N1994^3+(0.000002)*N1994^2-0.0012*N1994+1.3446)*$B$15+L1995*'Exhaust Gas Math'!$D$14*$B$14)/('Exhaust Gas Math'!$E$10*((-0.000000001)*N1994^3+(0.000002)*N1994^2-0.0012*N1994+1.3446)+L1995*'Exhaust Gas Math'!$D$14)</f>
        <v>1100</v>
      </c>
      <c r="O1995">
        <f t="shared" si="317"/>
        <v>101325</v>
      </c>
      <c r="P1995">
        <f>((-0.0000000008)*N1995^3+(0.000003)*N1995^2-0.004*N1995+2.013)*('Exhaust Gas Math'!$E$10/(L1995+'Exhaust Gas Math'!$E$10))+(357.45*N1995^-1.004)*(L1995/(L1995+'Exhaust Gas Math'!$E$10))</f>
        <v>0.17819999999999947</v>
      </c>
      <c r="Q1995" s="9">
        <f t="shared" si="320"/>
        <v>0</v>
      </c>
      <c r="R1995" s="9">
        <f t="shared" si="321"/>
        <v>101325</v>
      </c>
      <c r="T1995">
        <f t="shared" si="318"/>
        <v>0.248875000000014</v>
      </c>
      <c r="U1995">
        <f t="shared" si="319"/>
        <v>101325</v>
      </c>
    </row>
    <row r="1996" spans="5:21" x14ac:dyDescent="0.2">
      <c r="E1996" s="1">
        <v>0.24900000000001399</v>
      </c>
      <c r="F1996" s="10">
        <f t="shared" si="311"/>
        <v>6.0541612781505778E-3</v>
      </c>
      <c r="G1996" s="9">
        <f t="shared" si="312"/>
        <v>-11.707328805168022</v>
      </c>
      <c r="H1996" s="9">
        <f t="shared" si="313"/>
        <v>0</v>
      </c>
      <c r="I1996" s="9">
        <f t="shared" si="314"/>
        <v>0</v>
      </c>
      <c r="J1996" s="10">
        <f t="shared" si="315"/>
        <v>3.9769296294121147E-5</v>
      </c>
      <c r="K1996" s="9">
        <f t="shared" si="316"/>
        <v>0</v>
      </c>
      <c r="L1996" s="9">
        <f>K1996*'Exhaust Gas Math'!$C$14</f>
        <v>0</v>
      </c>
      <c r="M1996" s="9">
        <f>(L1996/'Exhaust Gas Math'!$B$14)+('Exhaust Gas Math'!$D$10)</f>
        <v>4.4059320573952224E-4</v>
      </c>
      <c r="N1996">
        <f>('Exhaust Gas Math'!$E$10*((-0.000000001)*N1995^3+(0.000002)*N1995^2-0.0012*N1995+1.3446)*$B$15+L1996*'Exhaust Gas Math'!$D$14*$B$14)/('Exhaust Gas Math'!$E$10*((-0.000000001)*N1995^3+(0.000002)*N1995^2-0.0012*N1995+1.3446)+L1996*'Exhaust Gas Math'!$D$14)</f>
        <v>1100</v>
      </c>
      <c r="O1996">
        <f t="shared" si="317"/>
        <v>101325</v>
      </c>
      <c r="P1996">
        <f>((-0.0000000008)*N1996^3+(0.000003)*N1996^2-0.004*N1996+2.013)*('Exhaust Gas Math'!$E$10/(L1996+'Exhaust Gas Math'!$E$10))+(357.45*N1996^-1.004)*(L1996/(L1996+'Exhaust Gas Math'!$E$10))</f>
        <v>0.17819999999999947</v>
      </c>
      <c r="Q1996" s="9">
        <f t="shared" si="320"/>
        <v>0</v>
      </c>
      <c r="R1996" s="9">
        <f t="shared" si="321"/>
        <v>101325</v>
      </c>
      <c r="T1996">
        <f t="shared" si="318"/>
        <v>0.24900000000001399</v>
      </c>
      <c r="U1996">
        <f t="shared" si="319"/>
        <v>101325</v>
      </c>
    </row>
    <row r="1997" spans="5:21" x14ac:dyDescent="0.2">
      <c r="E1997" s="1">
        <v>0.249125000000014</v>
      </c>
      <c r="F1997" s="10">
        <f t="shared" si="311"/>
        <v>4.671306789829438E-3</v>
      </c>
      <c r="G1997" s="9">
        <f t="shared" si="312"/>
        <v>-10.406968316211248</v>
      </c>
      <c r="H1997" s="9">
        <f t="shared" si="313"/>
        <v>0</v>
      </c>
      <c r="I1997" s="9">
        <f t="shared" si="314"/>
        <v>0</v>
      </c>
      <c r="J1997" s="10">
        <f t="shared" si="315"/>
        <v>3.9769296294121147E-5</v>
      </c>
      <c r="K1997" s="9">
        <f t="shared" si="316"/>
        <v>0</v>
      </c>
      <c r="L1997" s="9">
        <f>K1997*'Exhaust Gas Math'!$C$14</f>
        <v>0</v>
      </c>
      <c r="M1997" s="9">
        <f>(L1997/'Exhaust Gas Math'!$B$14)+('Exhaust Gas Math'!$D$10)</f>
        <v>4.4059320573952224E-4</v>
      </c>
      <c r="N1997">
        <f>('Exhaust Gas Math'!$E$10*((-0.000000001)*N1996^3+(0.000002)*N1996^2-0.0012*N1996+1.3446)*$B$15+L1997*'Exhaust Gas Math'!$D$14*$B$14)/('Exhaust Gas Math'!$E$10*((-0.000000001)*N1996^3+(0.000002)*N1996^2-0.0012*N1996+1.3446)+L1997*'Exhaust Gas Math'!$D$14)</f>
        <v>1100</v>
      </c>
      <c r="O1997">
        <f t="shared" si="317"/>
        <v>101325</v>
      </c>
      <c r="P1997">
        <f>((-0.0000000008)*N1997^3+(0.000003)*N1997^2-0.004*N1997+2.013)*('Exhaust Gas Math'!$E$10/(L1997+'Exhaust Gas Math'!$E$10))+(357.45*N1997^-1.004)*(L1997/(L1997+'Exhaust Gas Math'!$E$10))</f>
        <v>0.17819999999999947</v>
      </c>
      <c r="Q1997" s="9">
        <f t="shared" si="320"/>
        <v>0</v>
      </c>
      <c r="R1997" s="9">
        <f t="shared" si="321"/>
        <v>101325</v>
      </c>
      <c r="T1997">
        <f t="shared" si="318"/>
        <v>0.249125000000014</v>
      </c>
      <c r="U1997">
        <f t="shared" si="319"/>
        <v>101325</v>
      </c>
    </row>
    <row r="1998" spans="5:21" x14ac:dyDescent="0.2">
      <c r="E1998" s="1">
        <v>0.24925000000001399</v>
      </c>
      <c r="F1998" s="10">
        <f t="shared" si="311"/>
        <v>3.4550931831020676E-3</v>
      </c>
      <c r="G1998" s="9">
        <f t="shared" si="312"/>
        <v>-9.0424454069173574</v>
      </c>
      <c r="H1998" s="9">
        <f t="shared" si="313"/>
        <v>0</v>
      </c>
      <c r="I1998" s="9">
        <f t="shared" si="314"/>
        <v>0</v>
      </c>
      <c r="J1998" s="10">
        <f t="shared" si="315"/>
        <v>3.9769296294121147E-5</v>
      </c>
      <c r="K1998" s="9">
        <f t="shared" si="316"/>
        <v>0</v>
      </c>
      <c r="L1998" s="9">
        <f>K1998*'Exhaust Gas Math'!$C$14</f>
        <v>0</v>
      </c>
      <c r="M1998" s="9">
        <f>(L1998/'Exhaust Gas Math'!$B$14)+('Exhaust Gas Math'!$D$10)</f>
        <v>4.4059320573952224E-4</v>
      </c>
      <c r="N1998">
        <f>('Exhaust Gas Math'!$E$10*((-0.000000001)*N1997^3+(0.000002)*N1997^2-0.0012*N1997+1.3446)*$B$15+L1998*'Exhaust Gas Math'!$D$14*$B$14)/('Exhaust Gas Math'!$E$10*((-0.000000001)*N1997^3+(0.000002)*N1997^2-0.0012*N1997+1.3446)+L1998*'Exhaust Gas Math'!$D$14)</f>
        <v>1100</v>
      </c>
      <c r="O1998">
        <f t="shared" si="317"/>
        <v>101325</v>
      </c>
      <c r="P1998">
        <f>((-0.0000000008)*N1998^3+(0.000003)*N1998^2-0.004*N1998+2.013)*('Exhaust Gas Math'!$E$10/(L1998+'Exhaust Gas Math'!$E$10))+(357.45*N1998^-1.004)*(L1998/(L1998+'Exhaust Gas Math'!$E$10))</f>
        <v>0.17819999999999947</v>
      </c>
      <c r="Q1998" s="9">
        <f t="shared" si="320"/>
        <v>0</v>
      </c>
      <c r="R1998" s="9">
        <f t="shared" si="321"/>
        <v>101325</v>
      </c>
      <c r="T1998">
        <f t="shared" si="318"/>
        <v>0.24925000000001399</v>
      </c>
      <c r="U1998">
        <f t="shared" si="319"/>
        <v>101325</v>
      </c>
    </row>
    <row r="1999" spans="5:21" x14ac:dyDescent="0.2">
      <c r="E1999" s="1">
        <v>0.249375000000014</v>
      </c>
      <c r="F1999" s="10">
        <f t="shared" si="311"/>
        <v>2.4130188192854687E-3</v>
      </c>
      <c r="G1999" s="9">
        <f t="shared" si="312"/>
        <v>-7.6221728147715977</v>
      </c>
      <c r="H1999" s="9">
        <f t="shared" si="313"/>
        <v>0</v>
      </c>
      <c r="I1999" s="9">
        <f t="shared" si="314"/>
        <v>0</v>
      </c>
      <c r="J1999" s="10">
        <f t="shared" si="315"/>
        <v>3.9769296294121147E-5</v>
      </c>
      <c r="K1999" s="9">
        <f t="shared" si="316"/>
        <v>0</v>
      </c>
      <c r="L1999" s="9">
        <f>K1999*'Exhaust Gas Math'!$C$14</f>
        <v>0</v>
      </c>
      <c r="M1999" s="9">
        <f>(L1999/'Exhaust Gas Math'!$B$14)+('Exhaust Gas Math'!$D$10)</f>
        <v>4.4059320573952224E-4</v>
      </c>
      <c r="N1999">
        <f>('Exhaust Gas Math'!$E$10*((-0.000000001)*N1998^3+(0.000002)*N1998^2-0.0012*N1998+1.3446)*$B$15+L1999*'Exhaust Gas Math'!$D$14*$B$14)/('Exhaust Gas Math'!$E$10*((-0.000000001)*N1998^3+(0.000002)*N1998^2-0.0012*N1998+1.3446)+L1999*'Exhaust Gas Math'!$D$14)</f>
        <v>1100</v>
      </c>
      <c r="O1999">
        <f t="shared" si="317"/>
        <v>101325</v>
      </c>
      <c r="P1999">
        <f>((-0.0000000008)*N1999^3+(0.000003)*N1999^2-0.004*N1999+2.013)*('Exhaust Gas Math'!$E$10/(L1999+'Exhaust Gas Math'!$E$10))+(357.45*N1999^-1.004)*(L1999/(L1999+'Exhaust Gas Math'!$E$10))</f>
        <v>0.17819999999999947</v>
      </c>
      <c r="Q1999" s="9">
        <f t="shared" si="320"/>
        <v>0</v>
      </c>
      <c r="R1999" s="9">
        <f t="shared" si="321"/>
        <v>101325</v>
      </c>
      <c r="T1999">
        <f t="shared" si="318"/>
        <v>0.249375000000014</v>
      </c>
      <c r="U1999">
        <f t="shared" si="319"/>
        <v>101325</v>
      </c>
    </row>
    <row r="2000" spans="5:21" x14ac:dyDescent="0.2">
      <c r="E2000" s="1">
        <v>0.24950000000001399</v>
      </c>
      <c r="F2000" s="10">
        <f t="shared" si="311"/>
        <v>1.5515084333574715E-3</v>
      </c>
      <c r="G2000" s="9">
        <f t="shared" si="312"/>
        <v>-6.154906992593113</v>
      </c>
      <c r="H2000" s="9">
        <f t="shared" si="313"/>
        <v>0</v>
      </c>
      <c r="I2000" s="9">
        <f t="shared" si="314"/>
        <v>0</v>
      </c>
      <c r="J2000" s="10">
        <f t="shared" si="315"/>
        <v>3.9769296294121147E-5</v>
      </c>
      <c r="K2000" s="9">
        <f t="shared" si="316"/>
        <v>0</v>
      </c>
      <c r="L2000" s="9">
        <f>K2000*'Exhaust Gas Math'!$C$14</f>
        <v>0</v>
      </c>
      <c r="M2000" s="9">
        <f>(L2000/'Exhaust Gas Math'!$B$14)+('Exhaust Gas Math'!$D$10)</f>
        <v>4.4059320573952224E-4</v>
      </c>
      <c r="N2000">
        <f>('Exhaust Gas Math'!$E$10*((-0.000000001)*N1999^3+(0.000002)*N1999^2-0.0012*N1999+1.3446)*$B$15+L2000*'Exhaust Gas Math'!$D$14*$B$14)/('Exhaust Gas Math'!$E$10*((-0.000000001)*N1999^3+(0.000002)*N1999^2-0.0012*N1999+1.3446)+L2000*'Exhaust Gas Math'!$D$14)</f>
        <v>1100</v>
      </c>
      <c r="O2000">
        <f t="shared" si="317"/>
        <v>101325</v>
      </c>
      <c r="P2000">
        <f>((-0.0000000008)*N2000^3+(0.000003)*N2000^2-0.004*N2000+2.013)*('Exhaust Gas Math'!$E$10/(L2000+'Exhaust Gas Math'!$E$10))+(357.45*N2000^-1.004)*(L2000/(L2000+'Exhaust Gas Math'!$E$10))</f>
        <v>0.17819999999999947</v>
      </c>
      <c r="Q2000" s="9">
        <f t="shared" si="320"/>
        <v>0</v>
      </c>
      <c r="R2000" s="9">
        <f t="shared" si="321"/>
        <v>101325</v>
      </c>
      <c r="T2000">
        <f t="shared" si="318"/>
        <v>0.24950000000001399</v>
      </c>
      <c r="U2000">
        <f t="shared" si="319"/>
        <v>101325</v>
      </c>
    </row>
    <row r="2001" spans="5:21" x14ac:dyDescent="0.2">
      <c r="E2001" s="1">
        <v>0.249625000000014</v>
      </c>
      <c r="F2001" s="10">
        <f t="shared" si="311"/>
        <v>8.7587352332858109E-4</v>
      </c>
      <c r="G2001" s="9">
        <f t="shared" si="312"/>
        <v>-4.6496941220910273</v>
      </c>
      <c r="H2001" s="9">
        <f t="shared" si="313"/>
        <v>0</v>
      </c>
      <c r="I2001" s="9">
        <f t="shared" si="314"/>
        <v>0</v>
      </c>
      <c r="J2001" s="10">
        <f t="shared" si="315"/>
        <v>3.9769296294121147E-5</v>
      </c>
      <c r="K2001" s="9">
        <f t="shared" si="316"/>
        <v>0</v>
      </c>
      <c r="L2001" s="9">
        <f>K2001*'Exhaust Gas Math'!$C$14</f>
        <v>0</v>
      </c>
      <c r="M2001" s="9">
        <f>(L2001/'Exhaust Gas Math'!$B$14)+('Exhaust Gas Math'!$D$10)</f>
        <v>4.4059320573952224E-4</v>
      </c>
      <c r="N2001">
        <f>('Exhaust Gas Math'!$E$10*((-0.000000001)*N2000^3+(0.000002)*N2000^2-0.0012*N2000+1.3446)*$B$15+L2001*'Exhaust Gas Math'!$D$14*$B$14)/('Exhaust Gas Math'!$E$10*((-0.000000001)*N2000^3+(0.000002)*N2000^2-0.0012*N2000+1.3446)+L2001*'Exhaust Gas Math'!$D$14)</f>
        <v>1100</v>
      </c>
      <c r="O2001">
        <f t="shared" si="317"/>
        <v>101325</v>
      </c>
      <c r="P2001">
        <f>((-0.0000000008)*N2001^3+(0.000003)*N2001^2-0.004*N2001+2.013)*('Exhaust Gas Math'!$E$10/(L2001+'Exhaust Gas Math'!$E$10))+(357.45*N2001^-1.004)*(L2001/(L2001+'Exhaust Gas Math'!$E$10))</f>
        <v>0.17819999999999947</v>
      </c>
      <c r="Q2001" s="9">
        <f t="shared" si="320"/>
        <v>0</v>
      </c>
      <c r="R2001" s="9">
        <f t="shared" si="321"/>
        <v>101325</v>
      </c>
      <c r="T2001">
        <f t="shared" si="318"/>
        <v>0.249625000000014</v>
      </c>
      <c r="U2001">
        <f t="shared" si="319"/>
        <v>101325</v>
      </c>
    </row>
    <row r="2002" spans="5:21" x14ac:dyDescent="0.2">
      <c r="E2002" s="1">
        <v>0.24975000000001399</v>
      </c>
      <c r="F2002" s="10">
        <f t="shared" si="311"/>
        <v>3.9027960309055004E-4</v>
      </c>
      <c r="G2002" s="9">
        <f t="shared" si="312"/>
        <v>-3.1158143411460575</v>
      </c>
      <c r="H2002" s="9">
        <f t="shared" si="313"/>
        <v>0</v>
      </c>
      <c r="I2002" s="9">
        <f t="shared" si="314"/>
        <v>0</v>
      </c>
      <c r="J2002" s="10">
        <f t="shared" si="315"/>
        <v>3.9769296294121147E-5</v>
      </c>
      <c r="K2002" s="9">
        <f t="shared" si="316"/>
        <v>0</v>
      </c>
      <c r="L2002" s="9">
        <f>K2002*'Exhaust Gas Math'!$C$14</f>
        <v>0</v>
      </c>
      <c r="M2002" s="9">
        <f>(L2002/'Exhaust Gas Math'!$B$14)+('Exhaust Gas Math'!$D$10)</f>
        <v>4.4059320573952224E-4</v>
      </c>
      <c r="N2002">
        <f>('Exhaust Gas Math'!$E$10*((-0.000000001)*N2001^3+(0.000002)*N2001^2-0.0012*N2001+1.3446)*$B$15+L2002*'Exhaust Gas Math'!$D$14*$B$14)/('Exhaust Gas Math'!$E$10*((-0.000000001)*N2001^3+(0.000002)*N2001^2-0.0012*N2001+1.3446)+L2002*'Exhaust Gas Math'!$D$14)</f>
        <v>1100</v>
      </c>
      <c r="O2002">
        <f t="shared" si="317"/>
        <v>101325</v>
      </c>
      <c r="P2002">
        <f>((-0.0000000008)*N2002^3+(0.000003)*N2002^2-0.004*N2002+2.013)*('Exhaust Gas Math'!$E$10/(L2002+'Exhaust Gas Math'!$E$10))+(357.45*N2002^-1.004)*(L2002/(L2002+'Exhaust Gas Math'!$E$10))</f>
        <v>0.17819999999999947</v>
      </c>
      <c r="Q2002" s="9">
        <f t="shared" si="320"/>
        <v>0</v>
      </c>
      <c r="R2002" s="9">
        <f t="shared" si="321"/>
        <v>101325</v>
      </c>
      <c r="T2002">
        <f t="shared" si="318"/>
        <v>0.24975000000001399</v>
      </c>
      <c r="U2002">
        <f t="shared" si="319"/>
        <v>101325</v>
      </c>
    </row>
    <row r="2003" spans="5:21" x14ac:dyDescent="0.2">
      <c r="E2003" s="1">
        <v>0.249875000000014</v>
      </c>
      <c r="F2003" s="10">
        <f t="shared" si="311"/>
        <v>9.772052063799358E-5</v>
      </c>
      <c r="G2003" s="9">
        <f t="shared" si="312"/>
        <v>-1.5627245286745153</v>
      </c>
      <c r="H2003" s="9">
        <f t="shared" si="313"/>
        <v>0</v>
      </c>
      <c r="I2003" s="9">
        <f t="shared" si="314"/>
        <v>0</v>
      </c>
      <c r="J2003" s="10">
        <f t="shared" si="315"/>
        <v>3.9769296294121147E-5</v>
      </c>
      <c r="K2003" s="9">
        <f t="shared" si="316"/>
        <v>0</v>
      </c>
      <c r="L2003" s="9">
        <f>K2003*'Exhaust Gas Math'!$C$14</f>
        <v>0</v>
      </c>
      <c r="M2003" s="9">
        <f>(L2003/'Exhaust Gas Math'!$B$14)+('Exhaust Gas Math'!$D$10)</f>
        <v>4.4059320573952224E-4</v>
      </c>
      <c r="N2003">
        <f>('Exhaust Gas Math'!$E$10*((-0.000000001)*N2002^3+(0.000002)*N2002^2-0.0012*N2002+1.3446)*$B$15+L2003*'Exhaust Gas Math'!$D$14*$B$14)/('Exhaust Gas Math'!$E$10*((-0.000000001)*N2002^3+(0.000002)*N2002^2-0.0012*N2002+1.3446)+L2003*'Exhaust Gas Math'!$D$14)</f>
        <v>1100</v>
      </c>
      <c r="O2003">
        <f t="shared" si="317"/>
        <v>101325</v>
      </c>
      <c r="P2003">
        <f>((-0.0000000008)*N2003^3+(0.000003)*N2003^2-0.004*N2003+2.013)*('Exhaust Gas Math'!$E$10/(L2003+'Exhaust Gas Math'!$E$10))+(357.45*N2003^-1.004)*(L2003/(L2003+'Exhaust Gas Math'!$E$10))</f>
        <v>0.17819999999999947</v>
      </c>
      <c r="Q2003" s="9">
        <f t="shared" si="320"/>
        <v>0</v>
      </c>
      <c r="R2003" s="9">
        <f t="shared" si="321"/>
        <v>101325</v>
      </c>
      <c r="T2003">
        <f t="shared" si="318"/>
        <v>0.249875000000014</v>
      </c>
      <c r="U2003">
        <f t="shared" si="319"/>
        <v>101325</v>
      </c>
    </row>
    <row r="2004" spans="5:21" x14ac:dyDescent="0.2">
      <c r="E2004" s="1">
        <v>0.25000000000001399</v>
      </c>
      <c r="F2004" s="10">
        <f t="shared" si="311"/>
        <v>0</v>
      </c>
      <c r="G2004" s="9">
        <f t="shared" si="312"/>
        <v>1.7494287075959996E-10</v>
      </c>
      <c r="H2004" s="9">
        <f t="shared" si="313"/>
        <v>0</v>
      </c>
      <c r="I2004" s="9">
        <f t="shared" si="314"/>
        <v>0</v>
      </c>
      <c r="J2004" s="10">
        <f t="shared" si="315"/>
        <v>3.9769296294121147E-5</v>
      </c>
      <c r="K2004" s="9">
        <f t="shared" si="316"/>
        <v>0</v>
      </c>
      <c r="L2004" s="9">
        <f>K2004*'Exhaust Gas Math'!$C$14</f>
        <v>0</v>
      </c>
      <c r="M2004" s="9">
        <f>(L2004/'Exhaust Gas Math'!$B$14)+('Exhaust Gas Math'!$D$10)</f>
        <v>4.4059320573952224E-4</v>
      </c>
      <c r="N2004">
        <f>('Exhaust Gas Math'!$E$10*((-0.000000001)*N2003^3+(0.000002)*N2003^2-0.0012*N2003+1.3446)*$B$15+L2004*'Exhaust Gas Math'!$D$14*$B$14)/('Exhaust Gas Math'!$E$10*((-0.000000001)*N2003^3+(0.000002)*N2003^2-0.0012*N2003+1.3446)+L2004*'Exhaust Gas Math'!$D$14)</f>
        <v>1100</v>
      </c>
      <c r="O2004">
        <f t="shared" si="317"/>
        <v>101325</v>
      </c>
      <c r="P2004">
        <f>((-0.0000000008)*N2004^3+(0.000003)*N2004^2-0.004*N2004+2.013)*('Exhaust Gas Math'!$E$10/(L2004+'Exhaust Gas Math'!$E$10))+(357.45*N2004^-1.004)*(L2004/(L2004+'Exhaust Gas Math'!$E$10))</f>
        <v>0.17819999999999947</v>
      </c>
      <c r="Q2004" s="9">
        <f t="shared" si="320"/>
        <v>0</v>
      </c>
      <c r="R2004" s="9">
        <f t="shared" si="321"/>
        <v>101325</v>
      </c>
      <c r="T2004">
        <f t="shared" si="318"/>
        <v>0.25000000000001399</v>
      </c>
      <c r="U2004">
        <f t="shared" si="319"/>
        <v>101325</v>
      </c>
    </row>
  </sheetData>
  <sheetProtection sheet="1" objects="1" scenarios="1"/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8002"/>
  <sheetViews>
    <sheetView workbookViewId="0">
      <selection activeCell="C2" sqref="C2"/>
    </sheetView>
  </sheetViews>
  <sheetFormatPr defaultRowHeight="12.75" x14ac:dyDescent="0.2"/>
  <sheetData>
    <row r="1" spans="1:3" x14ac:dyDescent="0.2">
      <c r="A1" t="s">
        <v>175</v>
      </c>
      <c r="B1" t="s">
        <v>176</v>
      </c>
    </row>
    <row r="2" spans="1:3" x14ac:dyDescent="0.2">
      <c r="A2">
        <v>0</v>
      </c>
      <c r="B2">
        <f>-40000*SIN(200*PI()*A2)+101325</f>
        <v>101325</v>
      </c>
      <c r="C2">
        <f>IF(MOD(A2,0.02)&gt;0.005,101325,B2)</f>
        <v>101325</v>
      </c>
    </row>
    <row r="3" spans="1:3" x14ac:dyDescent="0.2">
      <c r="A3">
        <v>1.25E-4</v>
      </c>
      <c r="B3">
        <f t="shared" ref="B3:B66" si="0">-40000*SIN(200*PI()*A3)+101325</f>
        <v>98186.636170886195</v>
      </c>
      <c r="C3">
        <f t="shared" ref="C3:C66" si="1">IF(MOD(A3,0.02)&gt;0.005,101325,B3)</f>
        <v>98186.636170886195</v>
      </c>
    </row>
    <row r="4" spans="1:3" x14ac:dyDescent="0.2">
      <c r="A4">
        <v>2.5000000000000001E-4</v>
      </c>
      <c r="B4">
        <f t="shared" si="0"/>
        <v>95067.621398390766</v>
      </c>
      <c r="C4">
        <f t="shared" si="1"/>
        <v>95067.621398390766</v>
      </c>
    </row>
    <row r="5" spans="1:3" x14ac:dyDescent="0.2">
      <c r="A5">
        <v>3.7500000000000001E-4</v>
      </c>
      <c r="B5">
        <f t="shared" si="0"/>
        <v>91987.185445763782</v>
      </c>
      <c r="C5">
        <f t="shared" si="1"/>
        <v>91987.185445763782</v>
      </c>
    </row>
    <row r="6" spans="1:3" x14ac:dyDescent="0.2">
      <c r="A6">
        <v>5.0000000000000001E-4</v>
      </c>
      <c r="B6">
        <f t="shared" si="0"/>
        <v>88964.320225002099</v>
      </c>
      <c r="C6">
        <f t="shared" si="1"/>
        <v>88964.320225002099</v>
      </c>
    </row>
    <row r="7" spans="1:3" x14ac:dyDescent="0.2">
      <c r="A7">
        <v>6.2500000000000001E-4</v>
      </c>
      <c r="B7">
        <f t="shared" si="0"/>
        <v>86017.662705396404</v>
      </c>
      <c r="C7">
        <f t="shared" si="1"/>
        <v>86017.662705396404</v>
      </c>
    </row>
    <row r="8" spans="1:3" x14ac:dyDescent="0.2">
      <c r="A8">
        <v>7.5000000000000002E-4</v>
      </c>
      <c r="B8">
        <f t="shared" si="0"/>
        <v>83165.380010418128</v>
      </c>
      <c r="C8">
        <f t="shared" si="1"/>
        <v>83165.380010418128</v>
      </c>
    </row>
    <row r="9" spans="1:3" x14ac:dyDescent="0.2">
      <c r="A9">
        <v>8.7500000000000002E-4</v>
      </c>
      <c r="B9">
        <f t="shared" si="0"/>
        <v>80425.057411362053</v>
      </c>
      <c r="C9">
        <f t="shared" si="1"/>
        <v>80425.057411362053</v>
      </c>
    </row>
    <row r="10" spans="1:3" x14ac:dyDescent="0.2">
      <c r="A10">
        <v>1E-3</v>
      </c>
      <c r="B10">
        <f t="shared" si="0"/>
        <v>77813.589908301074</v>
      </c>
      <c r="C10">
        <f t="shared" si="1"/>
        <v>77813.589908301074</v>
      </c>
    </row>
    <row r="11" spans="1:3" x14ac:dyDescent="0.2">
      <c r="A11">
        <v>1.1249999999999999E-3</v>
      </c>
      <c r="B11">
        <f t="shared" si="0"/>
        <v>75347.078066792659</v>
      </c>
      <c r="C11">
        <f t="shared" si="1"/>
        <v>75347.078066792659</v>
      </c>
    </row>
    <row r="12" spans="1:3" x14ac:dyDescent="0.2">
      <c r="A12">
        <v>1.25E-3</v>
      </c>
      <c r="B12">
        <f t="shared" si="0"/>
        <v>73040.728752538096</v>
      </c>
      <c r="C12">
        <f t="shared" si="1"/>
        <v>73040.728752538096</v>
      </c>
    </row>
    <row r="13" spans="1:3" x14ac:dyDescent="0.2">
      <c r="A13">
        <v>1.3749999999999999E-3</v>
      </c>
      <c r="B13">
        <f t="shared" si="0"/>
        <v>70908.761375998758</v>
      </c>
      <c r="C13">
        <f t="shared" si="1"/>
        <v>70908.761375998758</v>
      </c>
    </row>
    <row r="14" spans="1:3" x14ac:dyDescent="0.2">
      <c r="A14">
        <v>1.5E-3</v>
      </c>
      <c r="B14">
        <f t="shared" si="0"/>
        <v>68964.320225002099</v>
      </c>
      <c r="C14">
        <f t="shared" si="1"/>
        <v>68964.320225002099</v>
      </c>
    </row>
    <row r="15" spans="1:3" x14ac:dyDescent="0.2">
      <c r="A15">
        <v>1.6249999999999999E-3</v>
      </c>
      <c r="B15">
        <f t="shared" si="0"/>
        <v>67219.393425836315</v>
      </c>
      <c r="C15">
        <f t="shared" si="1"/>
        <v>67219.393425836315</v>
      </c>
    </row>
    <row r="16" spans="1:3" x14ac:dyDescent="0.2">
      <c r="A16">
        <v>1.75E-3</v>
      </c>
      <c r="B16">
        <f t="shared" si="0"/>
        <v>65684.739032465295</v>
      </c>
      <c r="C16">
        <f t="shared" si="1"/>
        <v>65684.739032465295</v>
      </c>
    </row>
    <row r="17" spans="1:3" x14ac:dyDescent="0.2">
      <c r="A17">
        <v>1.8749999999999999E-3</v>
      </c>
      <c r="B17">
        <f t="shared" si="0"/>
        <v>64369.81869954853</v>
      </c>
      <c r="C17">
        <f t="shared" si="1"/>
        <v>64369.81869954853</v>
      </c>
    </row>
    <row r="18" spans="1:3" x14ac:dyDescent="0.2">
      <c r="A18">
        <v>2E-3</v>
      </c>
      <c r="B18">
        <f t="shared" si="0"/>
        <v>63282.739348193856</v>
      </c>
      <c r="C18">
        <f t="shared" si="1"/>
        <v>63282.739348193856</v>
      </c>
    </row>
    <row r="19" spans="1:3" x14ac:dyDescent="0.2">
      <c r="A19">
        <v>2.1250000000000002E-3</v>
      </c>
      <c r="B19">
        <f t="shared" si="0"/>
        <v>62430.203184092934</v>
      </c>
      <c r="C19">
        <f t="shared" si="1"/>
        <v>62430.203184092934</v>
      </c>
    </row>
    <row r="20" spans="1:3" x14ac:dyDescent="0.2">
      <c r="A20">
        <v>2.2499999999999998E-3</v>
      </c>
      <c r="B20">
        <f t="shared" si="0"/>
        <v>61817.46637619449</v>
      </c>
      <c r="C20">
        <f t="shared" si="1"/>
        <v>61817.46637619449</v>
      </c>
    </row>
    <row r="21" spans="1:3" x14ac:dyDescent="0.2">
      <c r="A21">
        <v>2.3749999999999999E-3</v>
      </c>
      <c r="B21">
        <f t="shared" si="0"/>
        <v>61448.30665067488</v>
      </c>
      <c r="C21">
        <f t="shared" si="1"/>
        <v>61448.30665067488</v>
      </c>
    </row>
    <row r="22" spans="1:3" x14ac:dyDescent="0.2">
      <c r="A22">
        <v>2.5000000000000001E-3</v>
      </c>
      <c r="B22">
        <f t="shared" si="0"/>
        <v>61325</v>
      </c>
      <c r="C22">
        <f t="shared" si="1"/>
        <v>61325</v>
      </c>
    </row>
    <row r="23" spans="1:3" x14ac:dyDescent="0.2">
      <c r="A23">
        <v>2.6250000000000002E-3</v>
      </c>
      <c r="B23">
        <f t="shared" si="0"/>
        <v>61448.30665067488</v>
      </c>
      <c r="C23">
        <f t="shared" si="1"/>
        <v>61448.30665067488</v>
      </c>
    </row>
    <row r="24" spans="1:3" x14ac:dyDescent="0.2">
      <c r="A24">
        <v>2.7499999999999998E-3</v>
      </c>
      <c r="B24">
        <f t="shared" si="0"/>
        <v>61817.46637619449</v>
      </c>
      <c r="C24">
        <f t="shared" si="1"/>
        <v>61817.46637619449</v>
      </c>
    </row>
    <row r="25" spans="1:3" x14ac:dyDescent="0.2">
      <c r="A25">
        <v>2.875E-3</v>
      </c>
      <c r="B25">
        <f t="shared" si="0"/>
        <v>62430.203184092934</v>
      </c>
      <c r="C25">
        <f t="shared" si="1"/>
        <v>62430.203184092934</v>
      </c>
    </row>
    <row r="26" spans="1:3" x14ac:dyDescent="0.2">
      <c r="A26">
        <v>3.0000000000000001E-3</v>
      </c>
      <c r="B26">
        <f t="shared" si="0"/>
        <v>63282.739348193856</v>
      </c>
      <c r="C26">
        <f t="shared" si="1"/>
        <v>63282.739348193856</v>
      </c>
    </row>
    <row r="27" spans="1:3" x14ac:dyDescent="0.2">
      <c r="A27">
        <v>3.1250000000000002E-3</v>
      </c>
      <c r="B27">
        <f t="shared" si="0"/>
        <v>64369.81869954853</v>
      </c>
      <c r="C27">
        <f t="shared" si="1"/>
        <v>64369.81869954853</v>
      </c>
    </row>
    <row r="28" spans="1:3" x14ac:dyDescent="0.2">
      <c r="A28">
        <v>3.2499999999999999E-3</v>
      </c>
      <c r="B28">
        <f t="shared" si="0"/>
        <v>65684.739032465281</v>
      </c>
      <c r="C28">
        <f t="shared" si="1"/>
        <v>65684.739032465281</v>
      </c>
    </row>
    <row r="29" spans="1:3" x14ac:dyDescent="0.2">
      <c r="A29">
        <v>3.375E-3</v>
      </c>
      <c r="B29">
        <f t="shared" si="0"/>
        <v>67219.393425836315</v>
      </c>
      <c r="C29">
        <f t="shared" si="1"/>
        <v>67219.393425836315</v>
      </c>
    </row>
    <row r="30" spans="1:3" x14ac:dyDescent="0.2">
      <c r="A30">
        <v>3.5000000000000001E-3</v>
      </c>
      <c r="B30">
        <f t="shared" si="0"/>
        <v>68964.320225002099</v>
      </c>
      <c r="C30">
        <f t="shared" si="1"/>
        <v>68964.320225002099</v>
      </c>
    </row>
    <row r="31" spans="1:3" x14ac:dyDescent="0.2">
      <c r="A31">
        <v>3.6250000000000002E-3</v>
      </c>
      <c r="B31">
        <f t="shared" si="0"/>
        <v>70908.761375998758</v>
      </c>
      <c r="C31">
        <f t="shared" si="1"/>
        <v>70908.761375998758</v>
      </c>
    </row>
    <row r="32" spans="1:3" x14ac:dyDescent="0.2">
      <c r="A32">
        <v>3.7499999999999999E-3</v>
      </c>
      <c r="B32">
        <f t="shared" si="0"/>
        <v>73040.728752538096</v>
      </c>
      <c r="C32">
        <f t="shared" si="1"/>
        <v>73040.728752538096</v>
      </c>
    </row>
    <row r="33" spans="1:3" x14ac:dyDescent="0.2">
      <c r="A33">
        <v>3.875E-3</v>
      </c>
      <c r="B33">
        <f t="shared" si="0"/>
        <v>75347.078066792645</v>
      </c>
      <c r="C33">
        <f t="shared" si="1"/>
        <v>75347.078066792645</v>
      </c>
    </row>
    <row r="34" spans="1:3" x14ac:dyDescent="0.2">
      <c r="A34">
        <v>4.0000000000000001E-3</v>
      </c>
      <c r="B34">
        <f t="shared" si="0"/>
        <v>77813.589908301074</v>
      </c>
      <c r="C34">
        <f t="shared" si="1"/>
        <v>77813.589908301074</v>
      </c>
    </row>
    <row r="35" spans="1:3" x14ac:dyDescent="0.2">
      <c r="A35">
        <v>4.1250000000000002E-3</v>
      </c>
      <c r="B35">
        <f t="shared" si="0"/>
        <v>80425.057411362053</v>
      </c>
      <c r="C35">
        <f t="shared" si="1"/>
        <v>80425.057411362053</v>
      </c>
    </row>
    <row r="36" spans="1:3" x14ac:dyDescent="0.2">
      <c r="A36">
        <v>4.2500000000000003E-3</v>
      </c>
      <c r="B36">
        <f t="shared" si="0"/>
        <v>83165.380010418143</v>
      </c>
      <c r="C36">
        <f t="shared" si="1"/>
        <v>83165.380010418143</v>
      </c>
    </row>
    <row r="37" spans="1:3" x14ac:dyDescent="0.2">
      <c r="A37">
        <v>4.3750000000000004E-3</v>
      </c>
      <c r="B37">
        <f t="shared" si="0"/>
        <v>86017.662705396418</v>
      </c>
      <c r="C37">
        <f t="shared" si="1"/>
        <v>86017.662705396418</v>
      </c>
    </row>
    <row r="38" spans="1:3" x14ac:dyDescent="0.2">
      <c r="A38">
        <v>4.4999999999999997E-3</v>
      </c>
      <c r="B38">
        <f t="shared" si="0"/>
        <v>88964.320225002099</v>
      </c>
      <c r="C38">
        <f t="shared" si="1"/>
        <v>88964.320225002099</v>
      </c>
    </row>
    <row r="39" spans="1:3" x14ac:dyDescent="0.2">
      <c r="A39">
        <v>4.6249999999999998E-3</v>
      </c>
      <c r="B39">
        <f t="shared" si="0"/>
        <v>91987.185445763782</v>
      </c>
      <c r="C39">
        <f t="shared" si="1"/>
        <v>91987.185445763782</v>
      </c>
    </row>
    <row r="40" spans="1:3" x14ac:dyDescent="0.2">
      <c r="A40">
        <v>4.7499999999999999E-3</v>
      </c>
      <c r="B40">
        <f t="shared" si="0"/>
        <v>95067.621398390766</v>
      </c>
      <c r="C40">
        <f t="shared" si="1"/>
        <v>95067.621398390766</v>
      </c>
    </row>
    <row r="41" spans="1:3" x14ac:dyDescent="0.2">
      <c r="A41">
        <v>4.875E-3</v>
      </c>
      <c r="B41">
        <f t="shared" si="0"/>
        <v>98186.636170886195</v>
      </c>
      <c r="C41">
        <f t="shared" si="1"/>
        <v>98186.636170886195</v>
      </c>
    </row>
    <row r="42" spans="1:3" x14ac:dyDescent="0.2">
      <c r="A42">
        <v>5.0000000000000001E-3</v>
      </c>
      <c r="B42">
        <f t="shared" si="0"/>
        <v>101325</v>
      </c>
      <c r="C42">
        <f t="shared" si="1"/>
        <v>101325</v>
      </c>
    </row>
    <row r="43" spans="1:3" x14ac:dyDescent="0.2">
      <c r="A43">
        <v>5.1250000000000002E-3</v>
      </c>
      <c r="B43">
        <f t="shared" si="0"/>
        <v>104463.3638291138</v>
      </c>
      <c r="C43">
        <f t="shared" si="1"/>
        <v>101325</v>
      </c>
    </row>
    <row r="44" spans="1:3" x14ac:dyDescent="0.2">
      <c r="A44">
        <v>5.2500000000000003E-3</v>
      </c>
      <c r="B44">
        <f t="shared" si="0"/>
        <v>107582.37860160925</v>
      </c>
      <c r="C44">
        <f t="shared" si="1"/>
        <v>101325</v>
      </c>
    </row>
    <row r="45" spans="1:3" x14ac:dyDescent="0.2">
      <c r="A45">
        <v>5.3749999999999996E-3</v>
      </c>
      <c r="B45">
        <f t="shared" si="0"/>
        <v>110662.81455423622</v>
      </c>
      <c r="C45">
        <f t="shared" si="1"/>
        <v>101325</v>
      </c>
    </row>
    <row r="46" spans="1:3" x14ac:dyDescent="0.2">
      <c r="A46">
        <v>5.4999999999999997E-3</v>
      </c>
      <c r="B46">
        <f t="shared" si="0"/>
        <v>113685.67977499789</v>
      </c>
      <c r="C46">
        <f t="shared" si="1"/>
        <v>101325</v>
      </c>
    </row>
    <row r="47" spans="1:3" x14ac:dyDescent="0.2">
      <c r="A47">
        <v>5.6249999999999998E-3</v>
      </c>
      <c r="B47">
        <f t="shared" si="0"/>
        <v>116632.33729460358</v>
      </c>
      <c r="C47">
        <f t="shared" si="1"/>
        <v>101325</v>
      </c>
    </row>
    <row r="48" spans="1:3" x14ac:dyDescent="0.2">
      <c r="A48">
        <v>5.7499999999999999E-3</v>
      </c>
      <c r="B48">
        <f t="shared" si="0"/>
        <v>119484.61998958187</v>
      </c>
      <c r="C48">
        <f t="shared" si="1"/>
        <v>101325</v>
      </c>
    </row>
    <row r="49" spans="1:3" x14ac:dyDescent="0.2">
      <c r="A49">
        <v>5.875E-3</v>
      </c>
      <c r="B49">
        <f t="shared" si="0"/>
        <v>122224.94258863795</v>
      </c>
      <c r="C49">
        <f t="shared" si="1"/>
        <v>101325</v>
      </c>
    </row>
    <row r="50" spans="1:3" x14ac:dyDescent="0.2">
      <c r="A50">
        <v>6.0000000000000001E-3</v>
      </c>
      <c r="B50">
        <f t="shared" si="0"/>
        <v>124836.41009169893</v>
      </c>
      <c r="C50">
        <f t="shared" si="1"/>
        <v>101325</v>
      </c>
    </row>
    <row r="51" spans="1:3" x14ac:dyDescent="0.2">
      <c r="A51">
        <v>6.1250000000000002E-3</v>
      </c>
      <c r="B51">
        <f t="shared" si="0"/>
        <v>127302.92193320736</v>
      </c>
      <c r="C51">
        <f t="shared" si="1"/>
        <v>101325</v>
      </c>
    </row>
    <row r="52" spans="1:3" x14ac:dyDescent="0.2">
      <c r="A52">
        <v>6.2500000000000003E-3</v>
      </c>
      <c r="B52">
        <f t="shared" si="0"/>
        <v>129609.2712474619</v>
      </c>
      <c r="C52">
        <f t="shared" si="1"/>
        <v>101325</v>
      </c>
    </row>
    <row r="53" spans="1:3" x14ac:dyDescent="0.2">
      <c r="A53">
        <v>6.3749999999999996E-3</v>
      </c>
      <c r="B53">
        <f t="shared" si="0"/>
        <v>131741.23862400121</v>
      </c>
      <c r="C53">
        <f t="shared" si="1"/>
        <v>101325</v>
      </c>
    </row>
    <row r="54" spans="1:3" x14ac:dyDescent="0.2">
      <c r="A54">
        <v>6.4999999999999997E-3</v>
      </c>
      <c r="B54">
        <f t="shared" si="0"/>
        <v>133685.6797749979</v>
      </c>
      <c r="C54">
        <f t="shared" si="1"/>
        <v>101325</v>
      </c>
    </row>
    <row r="55" spans="1:3" x14ac:dyDescent="0.2">
      <c r="A55">
        <v>6.6249999999999998E-3</v>
      </c>
      <c r="B55">
        <f t="shared" si="0"/>
        <v>135430.60657416371</v>
      </c>
      <c r="C55">
        <f t="shared" si="1"/>
        <v>101325</v>
      </c>
    </row>
    <row r="56" spans="1:3" x14ac:dyDescent="0.2">
      <c r="A56">
        <v>6.7499999999999999E-3</v>
      </c>
      <c r="B56">
        <f t="shared" si="0"/>
        <v>136965.2609675347</v>
      </c>
      <c r="C56">
        <f t="shared" si="1"/>
        <v>101325</v>
      </c>
    </row>
    <row r="57" spans="1:3" x14ac:dyDescent="0.2">
      <c r="A57">
        <v>6.875E-3</v>
      </c>
      <c r="B57">
        <f t="shared" si="0"/>
        <v>138280.18130045148</v>
      </c>
      <c r="C57">
        <f t="shared" si="1"/>
        <v>101325</v>
      </c>
    </row>
    <row r="58" spans="1:3" x14ac:dyDescent="0.2">
      <c r="A58">
        <v>7.0000000000000001E-3</v>
      </c>
      <c r="B58">
        <f t="shared" si="0"/>
        <v>139367.26065180614</v>
      </c>
      <c r="C58">
        <f t="shared" si="1"/>
        <v>101325</v>
      </c>
    </row>
    <row r="59" spans="1:3" x14ac:dyDescent="0.2">
      <c r="A59">
        <v>7.1250000000000003E-3</v>
      </c>
      <c r="B59">
        <f t="shared" si="0"/>
        <v>140219.79681590706</v>
      </c>
      <c r="C59">
        <f t="shared" si="1"/>
        <v>101325</v>
      </c>
    </row>
    <row r="60" spans="1:3" x14ac:dyDescent="0.2">
      <c r="A60">
        <v>7.2500000000000004E-3</v>
      </c>
      <c r="B60">
        <f t="shared" si="0"/>
        <v>140832.5336238055</v>
      </c>
      <c r="C60">
        <f t="shared" si="1"/>
        <v>101325</v>
      </c>
    </row>
    <row r="61" spans="1:3" x14ac:dyDescent="0.2">
      <c r="A61">
        <v>7.3749999999999996E-3</v>
      </c>
      <c r="B61">
        <f t="shared" si="0"/>
        <v>141201.69334932513</v>
      </c>
      <c r="C61">
        <f t="shared" si="1"/>
        <v>101325</v>
      </c>
    </row>
    <row r="62" spans="1:3" x14ac:dyDescent="0.2">
      <c r="A62">
        <v>7.4999999999999997E-3</v>
      </c>
      <c r="B62">
        <f t="shared" si="0"/>
        <v>141325</v>
      </c>
      <c r="C62">
        <f t="shared" si="1"/>
        <v>101325</v>
      </c>
    </row>
    <row r="63" spans="1:3" x14ac:dyDescent="0.2">
      <c r="A63">
        <v>7.6249999999999998E-3</v>
      </c>
      <c r="B63">
        <f t="shared" si="0"/>
        <v>141201.69334932513</v>
      </c>
      <c r="C63">
        <f t="shared" si="1"/>
        <v>101325</v>
      </c>
    </row>
    <row r="64" spans="1:3" x14ac:dyDescent="0.2">
      <c r="A64">
        <v>7.7499999999999999E-3</v>
      </c>
      <c r="B64">
        <f t="shared" si="0"/>
        <v>140832.5336238055</v>
      </c>
      <c r="C64">
        <f t="shared" si="1"/>
        <v>101325</v>
      </c>
    </row>
    <row r="65" spans="1:3" x14ac:dyDescent="0.2">
      <c r="A65">
        <v>7.8750000000000001E-3</v>
      </c>
      <c r="B65">
        <f t="shared" si="0"/>
        <v>140219.79681590706</v>
      </c>
      <c r="C65">
        <f t="shared" si="1"/>
        <v>101325</v>
      </c>
    </row>
    <row r="66" spans="1:3" x14ac:dyDescent="0.2">
      <c r="A66">
        <v>8.0000000000000002E-3</v>
      </c>
      <c r="B66">
        <f t="shared" si="0"/>
        <v>139367.26065180614</v>
      </c>
      <c r="C66">
        <f t="shared" si="1"/>
        <v>101325</v>
      </c>
    </row>
    <row r="67" spans="1:3" x14ac:dyDescent="0.2">
      <c r="A67">
        <v>8.1250000000000003E-3</v>
      </c>
      <c r="B67">
        <f t="shared" ref="B67:B130" si="2">-40000*SIN(200*PI()*A67)+101325</f>
        <v>138280.18130045146</v>
      </c>
      <c r="C67">
        <f t="shared" ref="C67:C130" si="3">IF(MOD(A67,0.02)&gt;0.005,101325,B67)</f>
        <v>101325</v>
      </c>
    </row>
    <row r="68" spans="1:3" x14ac:dyDescent="0.2">
      <c r="A68">
        <v>8.2500000000000004E-3</v>
      </c>
      <c r="B68">
        <f t="shared" si="2"/>
        <v>136965.2609675347</v>
      </c>
      <c r="C68">
        <f t="shared" si="3"/>
        <v>101325</v>
      </c>
    </row>
    <row r="69" spans="1:3" x14ac:dyDescent="0.2">
      <c r="A69">
        <v>8.3750000000000005E-3</v>
      </c>
      <c r="B69">
        <f t="shared" si="2"/>
        <v>135430.60657416368</v>
      </c>
      <c r="C69">
        <f t="shared" si="3"/>
        <v>101325</v>
      </c>
    </row>
    <row r="70" spans="1:3" x14ac:dyDescent="0.2">
      <c r="A70">
        <v>8.5000000000000006E-3</v>
      </c>
      <c r="B70">
        <f t="shared" si="2"/>
        <v>133685.67977499787</v>
      </c>
      <c r="C70">
        <f t="shared" si="3"/>
        <v>101325</v>
      </c>
    </row>
    <row r="71" spans="1:3" x14ac:dyDescent="0.2">
      <c r="A71">
        <v>8.6250000000000007E-3</v>
      </c>
      <c r="B71">
        <f t="shared" si="2"/>
        <v>131741.23862400124</v>
      </c>
      <c r="C71">
        <f t="shared" si="3"/>
        <v>101325</v>
      </c>
    </row>
    <row r="72" spans="1:3" x14ac:dyDescent="0.2">
      <c r="A72">
        <v>8.7500000000000008E-3</v>
      </c>
      <c r="B72">
        <f t="shared" si="2"/>
        <v>129609.27124746187</v>
      </c>
      <c r="C72">
        <f t="shared" si="3"/>
        <v>101325</v>
      </c>
    </row>
    <row r="73" spans="1:3" x14ac:dyDescent="0.2">
      <c r="A73">
        <v>8.8749999999999992E-3</v>
      </c>
      <c r="B73">
        <f t="shared" si="2"/>
        <v>127302.92193320737</v>
      </c>
      <c r="C73">
        <f t="shared" si="3"/>
        <v>101325</v>
      </c>
    </row>
    <row r="74" spans="1:3" x14ac:dyDescent="0.2">
      <c r="A74">
        <v>8.9999999999999993E-3</v>
      </c>
      <c r="B74">
        <f t="shared" si="2"/>
        <v>124836.41009169893</v>
      </c>
      <c r="C74">
        <f t="shared" si="3"/>
        <v>101325</v>
      </c>
    </row>
    <row r="75" spans="1:3" x14ac:dyDescent="0.2">
      <c r="A75">
        <v>9.1249999999999994E-3</v>
      </c>
      <c r="B75">
        <f t="shared" si="2"/>
        <v>122224.94258863798</v>
      </c>
      <c r="C75">
        <f t="shared" si="3"/>
        <v>101325</v>
      </c>
    </row>
    <row r="76" spans="1:3" x14ac:dyDescent="0.2">
      <c r="A76">
        <v>9.2499999999999995E-3</v>
      </c>
      <c r="B76">
        <f t="shared" si="2"/>
        <v>119484.61998958187</v>
      </c>
      <c r="C76">
        <f t="shared" si="3"/>
        <v>101325</v>
      </c>
    </row>
    <row r="77" spans="1:3" x14ac:dyDescent="0.2">
      <c r="A77">
        <v>9.3749999999999997E-3</v>
      </c>
      <c r="B77">
        <f t="shared" si="2"/>
        <v>116632.33729460358</v>
      </c>
      <c r="C77">
        <f t="shared" si="3"/>
        <v>101325</v>
      </c>
    </row>
    <row r="78" spans="1:3" x14ac:dyDescent="0.2">
      <c r="A78">
        <v>9.4999999999999998E-3</v>
      </c>
      <c r="B78">
        <f t="shared" si="2"/>
        <v>113685.6797749979</v>
      </c>
      <c r="C78">
        <f t="shared" si="3"/>
        <v>101325</v>
      </c>
    </row>
    <row r="79" spans="1:3" x14ac:dyDescent="0.2">
      <c r="A79">
        <v>9.6249999999999999E-3</v>
      </c>
      <c r="B79">
        <f t="shared" si="2"/>
        <v>110662.8145542362</v>
      </c>
      <c r="C79">
        <f t="shared" si="3"/>
        <v>101325</v>
      </c>
    </row>
    <row r="80" spans="1:3" x14ac:dyDescent="0.2">
      <c r="A80">
        <v>9.75E-3</v>
      </c>
      <c r="B80">
        <f t="shared" si="2"/>
        <v>107582.37860160925</v>
      </c>
      <c r="C80">
        <f t="shared" si="3"/>
        <v>101325</v>
      </c>
    </row>
    <row r="81" spans="1:3" x14ac:dyDescent="0.2">
      <c r="A81">
        <v>9.8750000000000001E-3</v>
      </c>
      <c r="B81">
        <f t="shared" si="2"/>
        <v>104463.36382911379</v>
      </c>
      <c r="C81">
        <f t="shared" si="3"/>
        <v>101325</v>
      </c>
    </row>
    <row r="82" spans="1:3" x14ac:dyDescent="0.2">
      <c r="A82">
        <v>0.01</v>
      </c>
      <c r="B82">
        <f t="shared" si="2"/>
        <v>101325.00000000001</v>
      </c>
      <c r="C82">
        <f t="shared" si="3"/>
        <v>101325</v>
      </c>
    </row>
    <row r="83" spans="1:3" x14ac:dyDescent="0.2">
      <c r="A83">
        <v>1.0125E-2</v>
      </c>
      <c r="B83">
        <f t="shared" si="2"/>
        <v>98186.636170886195</v>
      </c>
      <c r="C83">
        <f t="shared" si="3"/>
        <v>101325</v>
      </c>
    </row>
    <row r="84" spans="1:3" x14ac:dyDescent="0.2">
      <c r="A84">
        <v>1.025E-2</v>
      </c>
      <c r="B84">
        <f t="shared" si="2"/>
        <v>95067.621398390736</v>
      </c>
      <c r="C84">
        <f t="shared" si="3"/>
        <v>101325</v>
      </c>
    </row>
    <row r="85" spans="1:3" x14ac:dyDescent="0.2">
      <c r="A85">
        <v>1.0375000000000001E-2</v>
      </c>
      <c r="B85">
        <f t="shared" si="2"/>
        <v>91987.185445763782</v>
      </c>
      <c r="C85">
        <f t="shared" si="3"/>
        <v>101325</v>
      </c>
    </row>
    <row r="86" spans="1:3" x14ac:dyDescent="0.2">
      <c r="A86">
        <v>1.0500000000000001E-2</v>
      </c>
      <c r="B86">
        <f t="shared" si="2"/>
        <v>88964.320225002084</v>
      </c>
      <c r="C86">
        <f t="shared" si="3"/>
        <v>101325</v>
      </c>
    </row>
    <row r="87" spans="1:3" x14ac:dyDescent="0.2">
      <c r="A87">
        <v>1.0625000000000001E-2</v>
      </c>
      <c r="B87">
        <f t="shared" si="2"/>
        <v>86017.662705396404</v>
      </c>
      <c r="C87">
        <f t="shared" si="3"/>
        <v>101325</v>
      </c>
    </row>
    <row r="88" spans="1:3" x14ac:dyDescent="0.2">
      <c r="A88">
        <v>1.0749999999999999E-2</v>
      </c>
      <c r="B88">
        <f t="shared" si="2"/>
        <v>83165.380010418128</v>
      </c>
      <c r="C88">
        <f t="shared" si="3"/>
        <v>101325</v>
      </c>
    </row>
    <row r="89" spans="1:3" x14ac:dyDescent="0.2">
      <c r="A89">
        <v>1.0874999999999999E-2</v>
      </c>
      <c r="B89">
        <f t="shared" si="2"/>
        <v>80425.057411362068</v>
      </c>
      <c r="C89">
        <f t="shared" si="3"/>
        <v>101325</v>
      </c>
    </row>
    <row r="90" spans="1:3" x14ac:dyDescent="0.2">
      <c r="A90">
        <v>1.0999999999999999E-2</v>
      </c>
      <c r="B90">
        <f t="shared" si="2"/>
        <v>77813.589908301088</v>
      </c>
      <c r="C90">
        <f t="shared" si="3"/>
        <v>101325</v>
      </c>
    </row>
    <row r="91" spans="1:3" x14ac:dyDescent="0.2">
      <c r="A91">
        <v>1.1124999999999999E-2</v>
      </c>
      <c r="B91">
        <f t="shared" si="2"/>
        <v>75347.078066792674</v>
      </c>
      <c r="C91">
        <f t="shared" si="3"/>
        <v>101325</v>
      </c>
    </row>
    <row r="92" spans="1:3" x14ac:dyDescent="0.2">
      <c r="A92">
        <v>1.125E-2</v>
      </c>
      <c r="B92">
        <f t="shared" si="2"/>
        <v>73040.728752538111</v>
      </c>
      <c r="C92">
        <f t="shared" si="3"/>
        <v>101325</v>
      </c>
    </row>
    <row r="93" spans="1:3" x14ac:dyDescent="0.2">
      <c r="A93">
        <v>1.1375E-2</v>
      </c>
      <c r="B93">
        <f t="shared" si="2"/>
        <v>70908.761375998758</v>
      </c>
      <c r="C93">
        <f t="shared" si="3"/>
        <v>101325</v>
      </c>
    </row>
    <row r="94" spans="1:3" x14ac:dyDescent="0.2">
      <c r="A94">
        <v>1.15E-2</v>
      </c>
      <c r="B94">
        <f t="shared" si="2"/>
        <v>68964.320225002113</v>
      </c>
      <c r="C94">
        <f t="shared" si="3"/>
        <v>101325</v>
      </c>
    </row>
    <row r="95" spans="1:3" x14ac:dyDescent="0.2">
      <c r="A95">
        <v>1.1625E-2</v>
      </c>
      <c r="B95">
        <f t="shared" si="2"/>
        <v>67219.393425836315</v>
      </c>
      <c r="C95">
        <f t="shared" si="3"/>
        <v>101325</v>
      </c>
    </row>
    <row r="96" spans="1:3" x14ac:dyDescent="0.2">
      <c r="A96">
        <v>1.175E-2</v>
      </c>
      <c r="B96">
        <f t="shared" si="2"/>
        <v>65684.739032465295</v>
      </c>
      <c r="C96">
        <f t="shared" si="3"/>
        <v>101325</v>
      </c>
    </row>
    <row r="97" spans="1:3" x14ac:dyDescent="0.2">
      <c r="A97">
        <v>1.1875E-2</v>
      </c>
      <c r="B97">
        <f t="shared" si="2"/>
        <v>64369.818699548523</v>
      </c>
      <c r="C97">
        <f t="shared" si="3"/>
        <v>101325</v>
      </c>
    </row>
    <row r="98" spans="1:3" x14ac:dyDescent="0.2">
      <c r="A98">
        <v>1.2E-2</v>
      </c>
      <c r="B98">
        <f t="shared" si="2"/>
        <v>63282.739348193849</v>
      </c>
      <c r="C98">
        <f t="shared" si="3"/>
        <v>101325</v>
      </c>
    </row>
    <row r="99" spans="1:3" x14ac:dyDescent="0.2">
      <c r="A99">
        <v>1.2125E-2</v>
      </c>
      <c r="B99">
        <f t="shared" si="2"/>
        <v>62430.203184092934</v>
      </c>
      <c r="C99">
        <f t="shared" si="3"/>
        <v>101325</v>
      </c>
    </row>
    <row r="100" spans="1:3" x14ac:dyDescent="0.2">
      <c r="A100">
        <v>1.225E-2</v>
      </c>
      <c r="B100">
        <f t="shared" si="2"/>
        <v>61817.46637619449</v>
      </c>
      <c r="C100">
        <f t="shared" si="3"/>
        <v>101325</v>
      </c>
    </row>
    <row r="101" spans="1:3" x14ac:dyDescent="0.2">
      <c r="A101">
        <v>1.2375000000000001E-2</v>
      </c>
      <c r="B101">
        <f t="shared" si="2"/>
        <v>61448.30665067488</v>
      </c>
      <c r="C101">
        <f t="shared" si="3"/>
        <v>101325</v>
      </c>
    </row>
    <row r="102" spans="1:3" x14ac:dyDescent="0.2">
      <c r="A102">
        <v>1.2500000000000001E-2</v>
      </c>
      <c r="B102">
        <f t="shared" si="2"/>
        <v>61325</v>
      </c>
      <c r="C102">
        <f t="shared" si="3"/>
        <v>101325</v>
      </c>
    </row>
    <row r="103" spans="1:3" x14ac:dyDescent="0.2">
      <c r="A103">
        <v>1.2625000000000001E-2</v>
      </c>
      <c r="B103">
        <f t="shared" si="2"/>
        <v>61448.30665067488</v>
      </c>
      <c r="C103">
        <f t="shared" si="3"/>
        <v>101325</v>
      </c>
    </row>
    <row r="104" spans="1:3" x14ac:dyDescent="0.2">
      <c r="A104">
        <v>1.2749999999999999E-2</v>
      </c>
      <c r="B104">
        <f t="shared" si="2"/>
        <v>61817.466376194483</v>
      </c>
      <c r="C104">
        <f t="shared" si="3"/>
        <v>101325</v>
      </c>
    </row>
    <row r="105" spans="1:3" x14ac:dyDescent="0.2">
      <c r="A105">
        <v>1.2874999999999999E-2</v>
      </c>
      <c r="B105">
        <f t="shared" si="2"/>
        <v>62430.203184092927</v>
      </c>
      <c r="C105">
        <f t="shared" si="3"/>
        <v>101325</v>
      </c>
    </row>
    <row r="106" spans="1:3" x14ac:dyDescent="0.2">
      <c r="A106">
        <v>1.2999999999999999E-2</v>
      </c>
      <c r="B106">
        <f t="shared" si="2"/>
        <v>63282.739348193856</v>
      </c>
      <c r="C106">
        <f t="shared" si="3"/>
        <v>101325</v>
      </c>
    </row>
    <row r="107" spans="1:3" x14ac:dyDescent="0.2">
      <c r="A107">
        <v>1.3125E-2</v>
      </c>
      <c r="B107">
        <f t="shared" si="2"/>
        <v>64369.81869954853</v>
      </c>
      <c r="C107">
        <f t="shared" si="3"/>
        <v>101325</v>
      </c>
    </row>
    <row r="108" spans="1:3" x14ac:dyDescent="0.2">
      <c r="A108">
        <v>1.325E-2</v>
      </c>
      <c r="B108">
        <f t="shared" si="2"/>
        <v>65684.739032465295</v>
      </c>
      <c r="C108">
        <f t="shared" si="3"/>
        <v>101325</v>
      </c>
    </row>
    <row r="109" spans="1:3" x14ac:dyDescent="0.2">
      <c r="A109">
        <v>1.3375E-2</v>
      </c>
      <c r="B109">
        <f t="shared" si="2"/>
        <v>67219.393425836286</v>
      </c>
      <c r="C109">
        <f t="shared" si="3"/>
        <v>101325</v>
      </c>
    </row>
    <row r="110" spans="1:3" x14ac:dyDescent="0.2">
      <c r="A110">
        <v>1.35E-2</v>
      </c>
      <c r="B110">
        <f t="shared" si="2"/>
        <v>68964.320225002099</v>
      </c>
      <c r="C110">
        <f t="shared" si="3"/>
        <v>101325</v>
      </c>
    </row>
    <row r="111" spans="1:3" x14ac:dyDescent="0.2">
      <c r="A111">
        <v>1.3625E-2</v>
      </c>
      <c r="B111">
        <f t="shared" si="2"/>
        <v>70908.761375998773</v>
      </c>
      <c r="C111">
        <f t="shared" si="3"/>
        <v>101325</v>
      </c>
    </row>
    <row r="112" spans="1:3" x14ac:dyDescent="0.2">
      <c r="A112">
        <v>1.375E-2</v>
      </c>
      <c r="B112">
        <f t="shared" si="2"/>
        <v>73040.728752538111</v>
      </c>
      <c r="C112">
        <f t="shared" si="3"/>
        <v>101325</v>
      </c>
    </row>
    <row r="113" spans="1:3" x14ac:dyDescent="0.2">
      <c r="A113">
        <v>1.3875E-2</v>
      </c>
      <c r="B113">
        <f t="shared" si="2"/>
        <v>75347.078066792688</v>
      </c>
      <c r="C113">
        <f t="shared" si="3"/>
        <v>101325</v>
      </c>
    </row>
    <row r="114" spans="1:3" x14ac:dyDescent="0.2">
      <c r="A114">
        <v>1.4E-2</v>
      </c>
      <c r="B114">
        <f t="shared" si="2"/>
        <v>77813.589908301074</v>
      </c>
      <c r="C114">
        <f t="shared" si="3"/>
        <v>101325</v>
      </c>
    </row>
    <row r="115" spans="1:3" x14ac:dyDescent="0.2">
      <c r="A115">
        <v>1.4125E-2</v>
      </c>
      <c r="B115">
        <f t="shared" si="2"/>
        <v>80425.057411362053</v>
      </c>
      <c r="C115">
        <f t="shared" si="3"/>
        <v>101325</v>
      </c>
    </row>
    <row r="116" spans="1:3" x14ac:dyDescent="0.2">
      <c r="A116">
        <v>1.4250000000000001E-2</v>
      </c>
      <c r="B116">
        <f t="shared" si="2"/>
        <v>83165.380010418143</v>
      </c>
      <c r="C116">
        <f t="shared" si="3"/>
        <v>101325</v>
      </c>
    </row>
    <row r="117" spans="1:3" x14ac:dyDescent="0.2">
      <c r="A117">
        <v>1.4375000000000001E-2</v>
      </c>
      <c r="B117">
        <f t="shared" si="2"/>
        <v>86017.662705396448</v>
      </c>
      <c r="C117">
        <f t="shared" si="3"/>
        <v>101325</v>
      </c>
    </row>
    <row r="118" spans="1:3" x14ac:dyDescent="0.2">
      <c r="A118">
        <v>1.4500000000000001E-2</v>
      </c>
      <c r="B118">
        <f t="shared" si="2"/>
        <v>88964.320225002084</v>
      </c>
      <c r="C118">
        <f t="shared" si="3"/>
        <v>101325</v>
      </c>
    </row>
    <row r="119" spans="1:3" x14ac:dyDescent="0.2">
      <c r="A119">
        <v>1.4625000000000001E-2</v>
      </c>
      <c r="B119">
        <f t="shared" si="2"/>
        <v>91987.185445763782</v>
      </c>
      <c r="C119">
        <f t="shared" si="3"/>
        <v>101325</v>
      </c>
    </row>
    <row r="120" spans="1:3" x14ac:dyDescent="0.2">
      <c r="A120">
        <v>1.4749999999999999E-2</v>
      </c>
      <c r="B120">
        <f t="shared" si="2"/>
        <v>95067.621398390722</v>
      </c>
      <c r="C120">
        <f t="shared" si="3"/>
        <v>101325</v>
      </c>
    </row>
    <row r="121" spans="1:3" x14ac:dyDescent="0.2">
      <c r="A121">
        <v>1.4874999999999999E-2</v>
      </c>
      <c r="B121">
        <f t="shared" si="2"/>
        <v>98186.636170886166</v>
      </c>
      <c r="C121">
        <f t="shared" si="3"/>
        <v>101325</v>
      </c>
    </row>
    <row r="122" spans="1:3" x14ac:dyDescent="0.2">
      <c r="A122">
        <v>1.4999999999999999E-2</v>
      </c>
      <c r="B122">
        <f t="shared" si="2"/>
        <v>101324.99999999999</v>
      </c>
      <c r="C122">
        <f t="shared" si="3"/>
        <v>101325</v>
      </c>
    </row>
    <row r="123" spans="1:3" x14ac:dyDescent="0.2">
      <c r="A123">
        <v>1.5125E-2</v>
      </c>
      <c r="B123">
        <f t="shared" si="2"/>
        <v>104463.3638291138</v>
      </c>
      <c r="C123">
        <f t="shared" si="3"/>
        <v>101325</v>
      </c>
    </row>
    <row r="124" spans="1:3" x14ac:dyDescent="0.2">
      <c r="A124">
        <v>1.525E-2</v>
      </c>
      <c r="B124">
        <f t="shared" si="2"/>
        <v>107582.37860160925</v>
      </c>
      <c r="C124">
        <f t="shared" si="3"/>
        <v>101325</v>
      </c>
    </row>
    <row r="125" spans="1:3" x14ac:dyDescent="0.2">
      <c r="A125">
        <v>1.5375E-2</v>
      </c>
      <c r="B125">
        <f t="shared" si="2"/>
        <v>110662.81455423619</v>
      </c>
      <c r="C125">
        <f t="shared" si="3"/>
        <v>101325</v>
      </c>
    </row>
    <row r="126" spans="1:3" x14ac:dyDescent="0.2">
      <c r="A126">
        <v>1.55E-2</v>
      </c>
      <c r="B126">
        <f t="shared" si="2"/>
        <v>113685.67977499789</v>
      </c>
      <c r="C126">
        <f t="shared" si="3"/>
        <v>101325</v>
      </c>
    </row>
    <row r="127" spans="1:3" x14ac:dyDescent="0.2">
      <c r="A127">
        <v>1.5625E-2</v>
      </c>
      <c r="B127">
        <f t="shared" si="2"/>
        <v>116632.3372946036</v>
      </c>
      <c r="C127">
        <f t="shared" si="3"/>
        <v>101325</v>
      </c>
    </row>
    <row r="128" spans="1:3" x14ac:dyDescent="0.2">
      <c r="A128">
        <v>1.575E-2</v>
      </c>
      <c r="B128">
        <f t="shared" si="2"/>
        <v>119484.61998958189</v>
      </c>
      <c r="C128">
        <f t="shared" si="3"/>
        <v>101325</v>
      </c>
    </row>
    <row r="129" spans="1:3" x14ac:dyDescent="0.2">
      <c r="A129">
        <v>1.5875E-2</v>
      </c>
      <c r="B129">
        <f t="shared" si="2"/>
        <v>122224.94258863799</v>
      </c>
      <c r="C129">
        <f t="shared" si="3"/>
        <v>101325</v>
      </c>
    </row>
    <row r="130" spans="1:3" x14ac:dyDescent="0.2">
      <c r="A130">
        <v>1.6E-2</v>
      </c>
      <c r="B130">
        <f t="shared" si="2"/>
        <v>124836.41009169891</v>
      </c>
      <c r="C130">
        <f t="shared" si="3"/>
        <v>101325</v>
      </c>
    </row>
    <row r="131" spans="1:3" x14ac:dyDescent="0.2">
      <c r="A131">
        <v>1.6125E-2</v>
      </c>
      <c r="B131">
        <f t="shared" ref="B131:B194" si="4">-40000*SIN(200*PI()*A131)+101325</f>
        <v>127302.92193320734</v>
      </c>
      <c r="C131">
        <f t="shared" ref="C131:C194" si="5">IF(MOD(A131,0.02)&gt;0.005,101325,B131)</f>
        <v>101325</v>
      </c>
    </row>
    <row r="132" spans="1:3" x14ac:dyDescent="0.2">
      <c r="A132">
        <v>1.6250000000000001E-2</v>
      </c>
      <c r="B132">
        <f t="shared" si="4"/>
        <v>129609.27124746192</v>
      </c>
      <c r="C132">
        <f t="shared" si="5"/>
        <v>101325</v>
      </c>
    </row>
    <row r="133" spans="1:3" x14ac:dyDescent="0.2">
      <c r="A133">
        <v>1.6375000000000001E-2</v>
      </c>
      <c r="B133">
        <f t="shared" si="4"/>
        <v>131741.23862400127</v>
      </c>
      <c r="C133">
        <f t="shared" si="5"/>
        <v>101325</v>
      </c>
    </row>
    <row r="134" spans="1:3" x14ac:dyDescent="0.2">
      <c r="A134">
        <v>1.6500000000000001E-2</v>
      </c>
      <c r="B134">
        <f t="shared" si="4"/>
        <v>133685.67977499793</v>
      </c>
      <c r="C134">
        <f t="shared" si="5"/>
        <v>101325</v>
      </c>
    </row>
    <row r="135" spans="1:3" x14ac:dyDescent="0.2">
      <c r="A135">
        <v>1.6625000000000001E-2</v>
      </c>
      <c r="B135">
        <f t="shared" si="4"/>
        <v>135430.60657416368</v>
      </c>
      <c r="C135">
        <f t="shared" si="5"/>
        <v>101325</v>
      </c>
    </row>
    <row r="136" spans="1:3" x14ac:dyDescent="0.2">
      <c r="A136">
        <v>1.6750000000000001E-2</v>
      </c>
      <c r="B136">
        <f t="shared" si="4"/>
        <v>136965.26096753473</v>
      </c>
      <c r="C136">
        <f t="shared" si="5"/>
        <v>101325</v>
      </c>
    </row>
    <row r="137" spans="1:3" x14ac:dyDescent="0.2">
      <c r="A137">
        <v>1.6875000000000001E-2</v>
      </c>
      <c r="B137">
        <f t="shared" si="4"/>
        <v>138280.18130045148</v>
      </c>
      <c r="C137">
        <f t="shared" si="5"/>
        <v>101325</v>
      </c>
    </row>
    <row r="138" spans="1:3" x14ac:dyDescent="0.2">
      <c r="A138">
        <v>1.7000000000000001E-2</v>
      </c>
      <c r="B138">
        <f t="shared" si="4"/>
        <v>139367.26065180617</v>
      </c>
      <c r="C138">
        <f t="shared" si="5"/>
        <v>101325</v>
      </c>
    </row>
    <row r="139" spans="1:3" x14ac:dyDescent="0.2">
      <c r="A139">
        <v>1.7125000000000001E-2</v>
      </c>
      <c r="B139">
        <f t="shared" si="4"/>
        <v>140219.79681590706</v>
      </c>
      <c r="C139">
        <f t="shared" si="5"/>
        <v>101325</v>
      </c>
    </row>
    <row r="140" spans="1:3" x14ac:dyDescent="0.2">
      <c r="A140">
        <v>1.7250000000000001E-2</v>
      </c>
      <c r="B140">
        <f t="shared" si="4"/>
        <v>140832.5336238055</v>
      </c>
      <c r="C140">
        <f t="shared" si="5"/>
        <v>101325</v>
      </c>
    </row>
    <row r="141" spans="1:3" x14ac:dyDescent="0.2">
      <c r="A141">
        <v>1.7375000000000002E-2</v>
      </c>
      <c r="B141">
        <f t="shared" si="4"/>
        <v>141201.69334932513</v>
      </c>
      <c r="C141">
        <f t="shared" si="5"/>
        <v>101325</v>
      </c>
    </row>
    <row r="142" spans="1:3" x14ac:dyDescent="0.2">
      <c r="A142">
        <v>1.7500000000000002E-2</v>
      </c>
      <c r="B142">
        <f t="shared" si="4"/>
        <v>141325</v>
      </c>
      <c r="C142">
        <f t="shared" si="5"/>
        <v>101325</v>
      </c>
    </row>
    <row r="143" spans="1:3" x14ac:dyDescent="0.2">
      <c r="A143">
        <v>1.7624999999999998E-2</v>
      </c>
      <c r="B143">
        <f t="shared" si="4"/>
        <v>141201.69334932513</v>
      </c>
      <c r="C143">
        <f t="shared" si="5"/>
        <v>101325</v>
      </c>
    </row>
    <row r="144" spans="1:3" x14ac:dyDescent="0.2">
      <c r="A144">
        <v>1.7749999999999998E-2</v>
      </c>
      <c r="B144">
        <f t="shared" si="4"/>
        <v>140832.5336238055</v>
      </c>
      <c r="C144">
        <f t="shared" si="5"/>
        <v>101325</v>
      </c>
    </row>
    <row r="145" spans="1:3" x14ac:dyDescent="0.2">
      <c r="A145">
        <v>1.7874999999999999E-2</v>
      </c>
      <c r="B145">
        <f t="shared" si="4"/>
        <v>140219.79681590706</v>
      </c>
      <c r="C145">
        <f t="shared" si="5"/>
        <v>101325</v>
      </c>
    </row>
    <row r="146" spans="1:3" x14ac:dyDescent="0.2">
      <c r="A146">
        <v>1.7999999999999999E-2</v>
      </c>
      <c r="B146">
        <f t="shared" si="4"/>
        <v>139367.26065180614</v>
      </c>
      <c r="C146">
        <f t="shared" si="5"/>
        <v>101325</v>
      </c>
    </row>
    <row r="147" spans="1:3" x14ac:dyDescent="0.2">
      <c r="A147">
        <v>1.8124999999999999E-2</v>
      </c>
      <c r="B147">
        <f t="shared" si="4"/>
        <v>138280.18130045146</v>
      </c>
      <c r="C147">
        <f t="shared" si="5"/>
        <v>101325</v>
      </c>
    </row>
    <row r="148" spans="1:3" x14ac:dyDescent="0.2">
      <c r="A148">
        <v>1.8249999999999999E-2</v>
      </c>
      <c r="B148">
        <f t="shared" si="4"/>
        <v>136965.26096753473</v>
      </c>
      <c r="C148">
        <f t="shared" si="5"/>
        <v>101325</v>
      </c>
    </row>
    <row r="149" spans="1:3" x14ac:dyDescent="0.2">
      <c r="A149">
        <v>1.8374999999999999E-2</v>
      </c>
      <c r="B149">
        <f t="shared" si="4"/>
        <v>135430.60657416371</v>
      </c>
      <c r="C149">
        <f t="shared" si="5"/>
        <v>101325</v>
      </c>
    </row>
    <row r="150" spans="1:3" x14ac:dyDescent="0.2">
      <c r="A150">
        <v>1.8499999999999999E-2</v>
      </c>
      <c r="B150">
        <f t="shared" si="4"/>
        <v>133685.6797749979</v>
      </c>
      <c r="C150">
        <f t="shared" si="5"/>
        <v>101325</v>
      </c>
    </row>
    <row r="151" spans="1:3" x14ac:dyDescent="0.2">
      <c r="A151">
        <v>1.8624999999999999E-2</v>
      </c>
      <c r="B151">
        <f t="shared" si="4"/>
        <v>131741.23862400124</v>
      </c>
      <c r="C151">
        <f t="shared" si="5"/>
        <v>101325</v>
      </c>
    </row>
    <row r="152" spans="1:3" x14ac:dyDescent="0.2">
      <c r="A152">
        <v>1.8749999999999999E-2</v>
      </c>
      <c r="B152">
        <f t="shared" si="4"/>
        <v>129609.27124746189</v>
      </c>
      <c r="C152">
        <f t="shared" si="5"/>
        <v>101325</v>
      </c>
    </row>
    <row r="153" spans="1:3" x14ac:dyDescent="0.2">
      <c r="A153">
        <v>1.8874999999999999E-2</v>
      </c>
      <c r="B153">
        <f t="shared" si="4"/>
        <v>127302.92193320737</v>
      </c>
      <c r="C153">
        <f t="shared" si="5"/>
        <v>101325</v>
      </c>
    </row>
    <row r="154" spans="1:3" x14ac:dyDescent="0.2">
      <c r="A154">
        <v>1.9E-2</v>
      </c>
      <c r="B154">
        <f t="shared" si="4"/>
        <v>124836.41009169894</v>
      </c>
      <c r="C154">
        <f t="shared" si="5"/>
        <v>101325</v>
      </c>
    </row>
    <row r="155" spans="1:3" x14ac:dyDescent="0.2">
      <c r="A155">
        <v>1.9125E-2</v>
      </c>
      <c r="B155">
        <f t="shared" si="4"/>
        <v>122224.94258863796</v>
      </c>
      <c r="C155">
        <f t="shared" si="5"/>
        <v>101325</v>
      </c>
    </row>
    <row r="156" spans="1:3" x14ac:dyDescent="0.2">
      <c r="A156">
        <v>1.925E-2</v>
      </c>
      <c r="B156">
        <f t="shared" si="4"/>
        <v>119484.61998958186</v>
      </c>
      <c r="C156">
        <f t="shared" si="5"/>
        <v>101325</v>
      </c>
    </row>
    <row r="157" spans="1:3" x14ac:dyDescent="0.2">
      <c r="A157">
        <v>1.9375E-2</v>
      </c>
      <c r="B157">
        <f t="shared" si="4"/>
        <v>116632.33729460355</v>
      </c>
      <c r="C157">
        <f t="shared" si="5"/>
        <v>101325</v>
      </c>
    </row>
    <row r="158" spans="1:3" x14ac:dyDescent="0.2">
      <c r="A158">
        <v>1.95E-2</v>
      </c>
      <c r="B158">
        <f t="shared" si="4"/>
        <v>113685.67977499792</v>
      </c>
      <c r="C158">
        <f t="shared" si="5"/>
        <v>101325</v>
      </c>
    </row>
    <row r="159" spans="1:3" x14ac:dyDescent="0.2">
      <c r="A159">
        <v>1.9625E-2</v>
      </c>
      <c r="B159">
        <f t="shared" si="4"/>
        <v>110662.81455423622</v>
      </c>
      <c r="C159">
        <f t="shared" si="5"/>
        <v>101325</v>
      </c>
    </row>
    <row r="160" spans="1:3" x14ac:dyDescent="0.2">
      <c r="A160">
        <v>1.975E-2</v>
      </c>
      <c r="B160">
        <f t="shared" si="4"/>
        <v>107582.37860160922</v>
      </c>
      <c r="C160">
        <f t="shared" si="5"/>
        <v>101325</v>
      </c>
    </row>
    <row r="161" spans="1:3" x14ac:dyDescent="0.2">
      <c r="A161">
        <v>1.9875E-2</v>
      </c>
      <c r="B161">
        <f t="shared" si="4"/>
        <v>104463.36382911376</v>
      </c>
      <c r="C161">
        <f t="shared" si="5"/>
        <v>101325</v>
      </c>
    </row>
    <row r="162" spans="1:3" x14ac:dyDescent="0.2">
      <c r="A162">
        <v>0.02</v>
      </c>
      <c r="B162">
        <f t="shared" si="4"/>
        <v>101325.00000000001</v>
      </c>
      <c r="C162">
        <f t="shared" si="5"/>
        <v>101325.00000000001</v>
      </c>
    </row>
    <row r="163" spans="1:3" x14ac:dyDescent="0.2">
      <c r="A163">
        <v>2.0125000000000001E-2</v>
      </c>
      <c r="B163">
        <f t="shared" si="4"/>
        <v>98186.63617088621</v>
      </c>
      <c r="C163">
        <f t="shared" si="5"/>
        <v>98186.63617088621</v>
      </c>
    </row>
    <row r="164" spans="1:3" x14ac:dyDescent="0.2">
      <c r="A164">
        <v>2.0250000000000001E-2</v>
      </c>
      <c r="B164">
        <f t="shared" si="4"/>
        <v>95067.621398390751</v>
      </c>
      <c r="C164">
        <f t="shared" si="5"/>
        <v>95067.621398390751</v>
      </c>
    </row>
    <row r="165" spans="1:3" x14ac:dyDescent="0.2">
      <c r="A165">
        <v>2.0375000000000001E-2</v>
      </c>
      <c r="B165">
        <f t="shared" si="4"/>
        <v>91987.185445763753</v>
      </c>
      <c r="C165">
        <f t="shared" si="5"/>
        <v>91987.185445763753</v>
      </c>
    </row>
    <row r="166" spans="1:3" x14ac:dyDescent="0.2">
      <c r="A166">
        <v>2.0500000000000001E-2</v>
      </c>
      <c r="B166">
        <f t="shared" si="4"/>
        <v>88964.320225002055</v>
      </c>
      <c r="C166">
        <f t="shared" si="5"/>
        <v>88964.320225002055</v>
      </c>
    </row>
    <row r="167" spans="1:3" x14ac:dyDescent="0.2">
      <c r="A167">
        <v>2.0625000000000001E-2</v>
      </c>
      <c r="B167">
        <f t="shared" si="4"/>
        <v>86017.662705396418</v>
      </c>
      <c r="C167">
        <f t="shared" si="5"/>
        <v>86017.662705396418</v>
      </c>
    </row>
    <row r="168" spans="1:3" x14ac:dyDescent="0.2">
      <c r="A168">
        <v>2.0750000000000001E-2</v>
      </c>
      <c r="B168">
        <f t="shared" si="4"/>
        <v>83165.380010418114</v>
      </c>
      <c r="C168">
        <f t="shared" si="5"/>
        <v>83165.380010418114</v>
      </c>
    </row>
    <row r="169" spans="1:3" x14ac:dyDescent="0.2">
      <c r="A169">
        <v>2.0875000000000001E-2</v>
      </c>
      <c r="B169">
        <f t="shared" si="4"/>
        <v>80425.05741136201</v>
      </c>
      <c r="C169">
        <f t="shared" si="5"/>
        <v>80425.05741136201</v>
      </c>
    </row>
    <row r="170" spans="1:3" x14ac:dyDescent="0.2">
      <c r="A170">
        <v>2.1000000000000001E-2</v>
      </c>
      <c r="B170">
        <f t="shared" si="4"/>
        <v>77813.58990830103</v>
      </c>
      <c r="C170">
        <f t="shared" si="5"/>
        <v>77813.58990830103</v>
      </c>
    </row>
    <row r="171" spans="1:3" x14ac:dyDescent="0.2">
      <c r="A171">
        <v>2.1125000000000001E-2</v>
      </c>
      <c r="B171">
        <f t="shared" si="4"/>
        <v>75347.078066792601</v>
      </c>
      <c r="C171">
        <f t="shared" si="5"/>
        <v>75347.078066792601</v>
      </c>
    </row>
    <row r="172" spans="1:3" x14ac:dyDescent="0.2">
      <c r="A172">
        <v>2.1250000000000002E-2</v>
      </c>
      <c r="B172">
        <f t="shared" si="4"/>
        <v>73040.728752538096</v>
      </c>
      <c r="C172">
        <f t="shared" si="5"/>
        <v>73040.728752538096</v>
      </c>
    </row>
    <row r="173" spans="1:3" x14ac:dyDescent="0.2">
      <c r="A173">
        <v>2.1375000000000002E-2</v>
      </c>
      <c r="B173">
        <f t="shared" si="4"/>
        <v>70908.761375998743</v>
      </c>
      <c r="C173">
        <f t="shared" si="5"/>
        <v>70908.761375998743</v>
      </c>
    </row>
    <row r="174" spans="1:3" x14ac:dyDescent="0.2">
      <c r="A174">
        <v>2.1499999999999998E-2</v>
      </c>
      <c r="B174">
        <f t="shared" si="4"/>
        <v>68964.320225002113</v>
      </c>
      <c r="C174">
        <f t="shared" si="5"/>
        <v>68964.320225002113</v>
      </c>
    </row>
    <row r="175" spans="1:3" x14ac:dyDescent="0.2">
      <c r="A175">
        <v>2.1624999999999998E-2</v>
      </c>
      <c r="B175">
        <f t="shared" si="4"/>
        <v>67219.393425836315</v>
      </c>
      <c r="C175">
        <f t="shared" si="5"/>
        <v>67219.393425836315</v>
      </c>
    </row>
    <row r="176" spans="1:3" x14ac:dyDescent="0.2">
      <c r="A176">
        <v>2.1749999999999999E-2</v>
      </c>
      <c r="B176">
        <f t="shared" si="4"/>
        <v>65684.73903246531</v>
      </c>
      <c r="C176">
        <f t="shared" si="5"/>
        <v>65684.73903246531</v>
      </c>
    </row>
    <row r="177" spans="1:3" x14ac:dyDescent="0.2">
      <c r="A177">
        <v>2.1874999999999999E-2</v>
      </c>
      <c r="B177">
        <f t="shared" si="4"/>
        <v>64369.818699548545</v>
      </c>
      <c r="C177">
        <f t="shared" si="5"/>
        <v>64369.818699548545</v>
      </c>
    </row>
    <row r="178" spans="1:3" x14ac:dyDescent="0.2">
      <c r="A178">
        <v>2.1999999999999999E-2</v>
      </c>
      <c r="B178">
        <f t="shared" si="4"/>
        <v>63282.739348193863</v>
      </c>
      <c r="C178">
        <f t="shared" si="5"/>
        <v>63282.739348193863</v>
      </c>
    </row>
    <row r="179" spans="1:3" x14ac:dyDescent="0.2">
      <c r="A179">
        <v>2.2124999999999999E-2</v>
      </c>
      <c r="B179">
        <f t="shared" si="4"/>
        <v>62430.203184092941</v>
      </c>
      <c r="C179">
        <f t="shared" si="5"/>
        <v>62430.203184092941</v>
      </c>
    </row>
    <row r="180" spans="1:3" x14ac:dyDescent="0.2">
      <c r="A180">
        <v>2.2249999999999999E-2</v>
      </c>
      <c r="B180">
        <f t="shared" si="4"/>
        <v>61817.466376194498</v>
      </c>
      <c r="C180">
        <f t="shared" si="5"/>
        <v>61817.466376194498</v>
      </c>
    </row>
    <row r="181" spans="1:3" x14ac:dyDescent="0.2">
      <c r="A181">
        <v>2.2374999999999999E-2</v>
      </c>
      <c r="B181">
        <f t="shared" si="4"/>
        <v>61448.306650674887</v>
      </c>
      <c r="C181">
        <f t="shared" si="5"/>
        <v>61448.306650674887</v>
      </c>
    </row>
    <row r="182" spans="1:3" x14ac:dyDescent="0.2">
      <c r="A182">
        <v>2.2499999999999999E-2</v>
      </c>
      <c r="B182">
        <f t="shared" si="4"/>
        <v>61325</v>
      </c>
      <c r="C182">
        <f t="shared" si="5"/>
        <v>61325</v>
      </c>
    </row>
    <row r="183" spans="1:3" x14ac:dyDescent="0.2">
      <c r="A183">
        <v>2.2624999999999999E-2</v>
      </c>
      <c r="B183">
        <f t="shared" si="4"/>
        <v>61448.30665067488</v>
      </c>
      <c r="C183">
        <f t="shared" si="5"/>
        <v>61448.30665067488</v>
      </c>
    </row>
    <row r="184" spans="1:3" x14ac:dyDescent="0.2">
      <c r="A184">
        <v>2.2749999999999999E-2</v>
      </c>
      <c r="B184">
        <f t="shared" si="4"/>
        <v>61817.46637619449</v>
      </c>
      <c r="C184">
        <f t="shared" si="5"/>
        <v>61817.46637619449</v>
      </c>
    </row>
    <row r="185" spans="1:3" x14ac:dyDescent="0.2">
      <c r="A185">
        <v>2.2875E-2</v>
      </c>
      <c r="B185">
        <f t="shared" si="4"/>
        <v>62430.203184092927</v>
      </c>
      <c r="C185">
        <f t="shared" si="5"/>
        <v>62430.203184092927</v>
      </c>
    </row>
    <row r="186" spans="1:3" x14ac:dyDescent="0.2">
      <c r="A186">
        <v>2.3E-2</v>
      </c>
      <c r="B186">
        <f t="shared" si="4"/>
        <v>63282.739348193849</v>
      </c>
      <c r="C186">
        <f t="shared" si="5"/>
        <v>63282.739348193849</v>
      </c>
    </row>
    <row r="187" spans="1:3" x14ac:dyDescent="0.2">
      <c r="A187">
        <v>2.3125E-2</v>
      </c>
      <c r="B187">
        <f t="shared" si="4"/>
        <v>64369.818699548523</v>
      </c>
      <c r="C187">
        <f t="shared" si="5"/>
        <v>64369.818699548523</v>
      </c>
    </row>
    <row r="188" spans="1:3" x14ac:dyDescent="0.2">
      <c r="A188">
        <v>2.325E-2</v>
      </c>
      <c r="B188">
        <f t="shared" si="4"/>
        <v>65684.739032465295</v>
      </c>
      <c r="C188">
        <f t="shared" si="5"/>
        <v>65684.739032465295</v>
      </c>
    </row>
    <row r="189" spans="1:3" x14ac:dyDescent="0.2">
      <c r="A189">
        <v>2.3375E-2</v>
      </c>
      <c r="B189">
        <f t="shared" si="4"/>
        <v>67219.39342583633</v>
      </c>
      <c r="C189">
        <f t="shared" si="5"/>
        <v>67219.39342583633</v>
      </c>
    </row>
    <row r="190" spans="1:3" x14ac:dyDescent="0.2">
      <c r="A190">
        <v>2.35E-2</v>
      </c>
      <c r="B190">
        <f t="shared" si="4"/>
        <v>68964.320225002084</v>
      </c>
      <c r="C190">
        <f t="shared" si="5"/>
        <v>68964.320225002084</v>
      </c>
    </row>
    <row r="191" spans="1:3" x14ac:dyDescent="0.2">
      <c r="A191">
        <v>2.3625E-2</v>
      </c>
      <c r="B191">
        <f t="shared" si="4"/>
        <v>70908.761375998758</v>
      </c>
      <c r="C191">
        <f t="shared" si="5"/>
        <v>70908.761375998758</v>
      </c>
    </row>
    <row r="192" spans="1:3" x14ac:dyDescent="0.2">
      <c r="A192">
        <v>2.375E-2</v>
      </c>
      <c r="B192">
        <f t="shared" si="4"/>
        <v>73040.728752538111</v>
      </c>
      <c r="C192">
        <f t="shared" si="5"/>
        <v>73040.728752538111</v>
      </c>
    </row>
    <row r="193" spans="1:3" x14ac:dyDescent="0.2">
      <c r="A193">
        <v>2.3875E-2</v>
      </c>
      <c r="B193">
        <f t="shared" si="4"/>
        <v>75347.078066792674</v>
      </c>
      <c r="C193">
        <f t="shared" si="5"/>
        <v>75347.078066792674</v>
      </c>
    </row>
    <row r="194" spans="1:3" x14ac:dyDescent="0.2">
      <c r="A194">
        <v>2.4E-2</v>
      </c>
      <c r="B194">
        <f t="shared" si="4"/>
        <v>77813.589908301117</v>
      </c>
      <c r="C194">
        <f t="shared" si="5"/>
        <v>77813.589908301117</v>
      </c>
    </row>
    <row r="195" spans="1:3" x14ac:dyDescent="0.2">
      <c r="A195">
        <v>2.4125000000000001E-2</v>
      </c>
      <c r="B195">
        <f t="shared" ref="B195:B258" si="6">-40000*SIN(200*PI()*A195)+101325</f>
        <v>80425.057411362039</v>
      </c>
      <c r="C195">
        <f t="shared" ref="C195:C258" si="7">IF(MOD(A195,0.02)&gt;0.005,101325,B195)</f>
        <v>80425.057411362039</v>
      </c>
    </row>
    <row r="196" spans="1:3" x14ac:dyDescent="0.2">
      <c r="A196">
        <v>2.4250000000000001E-2</v>
      </c>
      <c r="B196">
        <f t="shared" si="6"/>
        <v>83165.380010418143</v>
      </c>
      <c r="C196">
        <f t="shared" si="7"/>
        <v>83165.380010418143</v>
      </c>
    </row>
    <row r="197" spans="1:3" x14ac:dyDescent="0.2">
      <c r="A197">
        <v>2.4375000000000001E-2</v>
      </c>
      <c r="B197">
        <f t="shared" si="6"/>
        <v>86017.662705396433</v>
      </c>
      <c r="C197">
        <f t="shared" si="7"/>
        <v>86017.662705396433</v>
      </c>
    </row>
    <row r="198" spans="1:3" x14ac:dyDescent="0.2">
      <c r="A198">
        <v>2.4500000000000001E-2</v>
      </c>
      <c r="B198">
        <f t="shared" si="6"/>
        <v>88964.320225002142</v>
      </c>
      <c r="C198">
        <f t="shared" si="7"/>
        <v>88964.320225002142</v>
      </c>
    </row>
    <row r="199" spans="1:3" x14ac:dyDescent="0.2">
      <c r="A199">
        <v>2.4625000000000001E-2</v>
      </c>
      <c r="B199">
        <f t="shared" si="6"/>
        <v>91987.18544576384</v>
      </c>
      <c r="C199">
        <f t="shared" si="7"/>
        <v>91987.18544576384</v>
      </c>
    </row>
    <row r="200" spans="1:3" x14ac:dyDescent="0.2">
      <c r="A200">
        <v>2.4750000000000001E-2</v>
      </c>
      <c r="B200">
        <f t="shared" si="6"/>
        <v>95067.62139839078</v>
      </c>
      <c r="C200">
        <f t="shared" si="7"/>
        <v>95067.62139839078</v>
      </c>
    </row>
    <row r="201" spans="1:3" x14ac:dyDescent="0.2">
      <c r="A201">
        <v>2.4875000000000001E-2</v>
      </c>
      <c r="B201">
        <f t="shared" si="6"/>
        <v>98186.636170886224</v>
      </c>
      <c r="C201">
        <f t="shared" si="7"/>
        <v>98186.636170886224</v>
      </c>
    </row>
    <row r="202" spans="1:3" x14ac:dyDescent="0.2">
      <c r="A202">
        <v>2.5000000000000001E-2</v>
      </c>
      <c r="B202">
        <f t="shared" si="6"/>
        <v>101325.00000000004</v>
      </c>
      <c r="C202">
        <f t="shared" si="7"/>
        <v>101325.00000000004</v>
      </c>
    </row>
    <row r="203" spans="1:3" x14ac:dyDescent="0.2">
      <c r="A203">
        <v>2.5125000000000001E-2</v>
      </c>
      <c r="B203">
        <f t="shared" si="6"/>
        <v>104463.36382911386</v>
      </c>
      <c r="C203">
        <f t="shared" si="7"/>
        <v>101325</v>
      </c>
    </row>
    <row r="204" spans="1:3" x14ac:dyDescent="0.2">
      <c r="A204">
        <v>2.5250000000000002E-2</v>
      </c>
      <c r="B204">
        <f t="shared" si="6"/>
        <v>107582.37860160925</v>
      </c>
      <c r="C204">
        <f t="shared" si="7"/>
        <v>101325</v>
      </c>
    </row>
    <row r="205" spans="1:3" x14ac:dyDescent="0.2">
      <c r="A205">
        <v>2.5375000000000002E-2</v>
      </c>
      <c r="B205">
        <f t="shared" si="6"/>
        <v>110662.81455423625</v>
      </c>
      <c r="C205">
        <f t="shared" si="7"/>
        <v>101325</v>
      </c>
    </row>
    <row r="206" spans="1:3" x14ac:dyDescent="0.2">
      <c r="A206">
        <v>2.5499999999999998E-2</v>
      </c>
      <c r="B206">
        <f t="shared" si="6"/>
        <v>113685.6797749978</v>
      </c>
      <c r="C206">
        <f t="shared" si="7"/>
        <v>101325</v>
      </c>
    </row>
    <row r="207" spans="1:3" x14ac:dyDescent="0.2">
      <c r="A207">
        <v>2.5624999999999998E-2</v>
      </c>
      <c r="B207">
        <f t="shared" si="6"/>
        <v>116632.33729460352</v>
      </c>
      <c r="C207">
        <f t="shared" si="7"/>
        <v>101325</v>
      </c>
    </row>
    <row r="208" spans="1:3" x14ac:dyDescent="0.2">
      <c r="A208">
        <v>2.5749999999999999E-2</v>
      </c>
      <c r="B208">
        <f t="shared" si="6"/>
        <v>119484.61998958181</v>
      </c>
      <c r="C208">
        <f t="shared" si="7"/>
        <v>101325</v>
      </c>
    </row>
    <row r="209" spans="1:3" x14ac:dyDescent="0.2">
      <c r="A209">
        <v>2.5874999999999999E-2</v>
      </c>
      <c r="B209">
        <f t="shared" si="6"/>
        <v>122224.94258863792</v>
      </c>
      <c r="C209">
        <f t="shared" si="7"/>
        <v>101325</v>
      </c>
    </row>
    <row r="210" spans="1:3" x14ac:dyDescent="0.2">
      <c r="A210">
        <v>2.5999999999999999E-2</v>
      </c>
      <c r="B210">
        <f t="shared" si="6"/>
        <v>124836.4100916989</v>
      </c>
      <c r="C210">
        <f t="shared" si="7"/>
        <v>101325</v>
      </c>
    </row>
    <row r="211" spans="1:3" x14ac:dyDescent="0.2">
      <c r="A211">
        <v>2.6124999999999999E-2</v>
      </c>
      <c r="B211">
        <f t="shared" si="6"/>
        <v>127302.92193320734</v>
      </c>
      <c r="C211">
        <f t="shared" si="7"/>
        <v>101325</v>
      </c>
    </row>
    <row r="212" spans="1:3" x14ac:dyDescent="0.2">
      <c r="A212">
        <v>2.6249999999999999E-2</v>
      </c>
      <c r="B212">
        <f t="shared" si="6"/>
        <v>129609.2712474619</v>
      </c>
      <c r="C212">
        <f t="shared" si="7"/>
        <v>101325</v>
      </c>
    </row>
    <row r="213" spans="1:3" x14ac:dyDescent="0.2">
      <c r="A213">
        <v>2.6374999999999999E-2</v>
      </c>
      <c r="B213">
        <f t="shared" si="6"/>
        <v>131741.23862400127</v>
      </c>
      <c r="C213">
        <f t="shared" si="7"/>
        <v>101325</v>
      </c>
    </row>
    <row r="214" spans="1:3" x14ac:dyDescent="0.2">
      <c r="A214">
        <v>2.6499999999999999E-2</v>
      </c>
      <c r="B214">
        <f t="shared" si="6"/>
        <v>133685.67977499793</v>
      </c>
      <c r="C214">
        <f t="shared" si="7"/>
        <v>101325</v>
      </c>
    </row>
    <row r="215" spans="1:3" x14ac:dyDescent="0.2">
      <c r="A215">
        <v>2.6624999999999999E-2</v>
      </c>
      <c r="B215">
        <f t="shared" si="6"/>
        <v>135430.60657416366</v>
      </c>
      <c r="C215">
        <f t="shared" si="7"/>
        <v>101325</v>
      </c>
    </row>
    <row r="216" spans="1:3" x14ac:dyDescent="0.2">
      <c r="A216">
        <v>2.6749999999999999E-2</v>
      </c>
      <c r="B216">
        <f t="shared" si="6"/>
        <v>136965.26096753468</v>
      </c>
      <c r="C216">
        <f t="shared" si="7"/>
        <v>101325</v>
      </c>
    </row>
    <row r="217" spans="1:3" x14ac:dyDescent="0.2">
      <c r="A217">
        <v>2.6875E-2</v>
      </c>
      <c r="B217">
        <f t="shared" si="6"/>
        <v>138280.18130045146</v>
      </c>
      <c r="C217">
        <f t="shared" si="7"/>
        <v>101325</v>
      </c>
    </row>
    <row r="218" spans="1:3" x14ac:dyDescent="0.2">
      <c r="A218">
        <v>2.7E-2</v>
      </c>
      <c r="B218">
        <f t="shared" si="6"/>
        <v>139367.26065180614</v>
      </c>
      <c r="C218">
        <f t="shared" si="7"/>
        <v>101325</v>
      </c>
    </row>
    <row r="219" spans="1:3" x14ac:dyDescent="0.2">
      <c r="A219">
        <v>2.7125E-2</v>
      </c>
      <c r="B219">
        <f t="shared" si="6"/>
        <v>140219.79681590706</v>
      </c>
      <c r="C219">
        <f t="shared" si="7"/>
        <v>101325</v>
      </c>
    </row>
    <row r="220" spans="1:3" x14ac:dyDescent="0.2">
      <c r="A220">
        <v>2.725E-2</v>
      </c>
      <c r="B220">
        <f t="shared" si="6"/>
        <v>140832.5336238055</v>
      </c>
      <c r="C220">
        <f t="shared" si="7"/>
        <v>101325</v>
      </c>
    </row>
    <row r="221" spans="1:3" x14ac:dyDescent="0.2">
      <c r="A221">
        <v>2.7375E-2</v>
      </c>
      <c r="B221">
        <f t="shared" si="6"/>
        <v>141201.69334932513</v>
      </c>
      <c r="C221">
        <f t="shared" si="7"/>
        <v>101325</v>
      </c>
    </row>
    <row r="222" spans="1:3" x14ac:dyDescent="0.2">
      <c r="A222">
        <v>2.75E-2</v>
      </c>
      <c r="B222">
        <f t="shared" si="6"/>
        <v>141325</v>
      </c>
      <c r="C222">
        <f t="shared" si="7"/>
        <v>101325</v>
      </c>
    </row>
    <row r="223" spans="1:3" x14ac:dyDescent="0.2">
      <c r="A223">
        <v>2.7625E-2</v>
      </c>
      <c r="B223">
        <f t="shared" si="6"/>
        <v>141201.6933493251</v>
      </c>
      <c r="C223">
        <f t="shared" si="7"/>
        <v>101325</v>
      </c>
    </row>
    <row r="224" spans="1:3" x14ac:dyDescent="0.2">
      <c r="A224">
        <v>2.775E-2</v>
      </c>
      <c r="B224">
        <f t="shared" si="6"/>
        <v>140832.5336238055</v>
      </c>
      <c r="C224">
        <f t="shared" si="7"/>
        <v>101325</v>
      </c>
    </row>
    <row r="225" spans="1:3" x14ac:dyDescent="0.2">
      <c r="A225">
        <v>2.7875E-2</v>
      </c>
      <c r="B225">
        <f t="shared" si="6"/>
        <v>140219.79681590706</v>
      </c>
      <c r="C225">
        <f t="shared" si="7"/>
        <v>101325</v>
      </c>
    </row>
    <row r="226" spans="1:3" x14ac:dyDescent="0.2">
      <c r="A226">
        <v>2.8000000000000001E-2</v>
      </c>
      <c r="B226">
        <f t="shared" si="6"/>
        <v>139367.26065180614</v>
      </c>
      <c r="C226">
        <f t="shared" si="7"/>
        <v>101325</v>
      </c>
    </row>
    <row r="227" spans="1:3" x14ac:dyDescent="0.2">
      <c r="A227">
        <v>2.8125000000000001E-2</v>
      </c>
      <c r="B227">
        <f t="shared" si="6"/>
        <v>138280.18130045148</v>
      </c>
      <c r="C227">
        <f t="shared" si="7"/>
        <v>101325</v>
      </c>
    </row>
    <row r="228" spans="1:3" x14ac:dyDescent="0.2">
      <c r="A228">
        <v>2.8250000000000001E-2</v>
      </c>
      <c r="B228">
        <f t="shared" si="6"/>
        <v>136965.2609675347</v>
      </c>
      <c r="C228">
        <f t="shared" si="7"/>
        <v>101325</v>
      </c>
    </row>
    <row r="229" spans="1:3" x14ac:dyDescent="0.2">
      <c r="A229">
        <v>2.8375000000000001E-2</v>
      </c>
      <c r="B229">
        <f t="shared" si="6"/>
        <v>135430.60657416366</v>
      </c>
      <c r="C229">
        <f t="shared" si="7"/>
        <v>101325</v>
      </c>
    </row>
    <row r="230" spans="1:3" x14ac:dyDescent="0.2">
      <c r="A230">
        <v>2.8500000000000001E-2</v>
      </c>
      <c r="B230">
        <f t="shared" si="6"/>
        <v>133685.67977499787</v>
      </c>
      <c r="C230">
        <f t="shared" si="7"/>
        <v>101325</v>
      </c>
    </row>
    <row r="231" spans="1:3" x14ac:dyDescent="0.2">
      <c r="A231">
        <v>2.8625000000000001E-2</v>
      </c>
      <c r="B231">
        <f t="shared" si="6"/>
        <v>131741.23862400121</v>
      </c>
      <c r="C231">
        <f t="shared" si="7"/>
        <v>101325</v>
      </c>
    </row>
    <row r="232" spans="1:3" x14ac:dyDescent="0.2">
      <c r="A232">
        <v>2.8750000000000001E-2</v>
      </c>
      <c r="B232">
        <f t="shared" si="6"/>
        <v>129609.27124746185</v>
      </c>
      <c r="C232">
        <f t="shared" si="7"/>
        <v>101325</v>
      </c>
    </row>
    <row r="233" spans="1:3" x14ac:dyDescent="0.2">
      <c r="A233">
        <v>2.8875000000000001E-2</v>
      </c>
      <c r="B233">
        <f t="shared" si="6"/>
        <v>127302.92193320728</v>
      </c>
      <c r="C233">
        <f t="shared" si="7"/>
        <v>101325</v>
      </c>
    </row>
    <row r="234" spans="1:3" x14ac:dyDescent="0.2">
      <c r="A234">
        <v>2.9000000000000001E-2</v>
      </c>
      <c r="B234">
        <f t="shared" si="6"/>
        <v>124836.41009169896</v>
      </c>
      <c r="C234">
        <f t="shared" si="7"/>
        <v>101325</v>
      </c>
    </row>
    <row r="235" spans="1:3" x14ac:dyDescent="0.2">
      <c r="A235">
        <v>2.9125000000000002E-2</v>
      </c>
      <c r="B235">
        <f t="shared" si="6"/>
        <v>122224.94258863796</v>
      </c>
      <c r="C235">
        <f t="shared" si="7"/>
        <v>101325</v>
      </c>
    </row>
    <row r="236" spans="1:3" x14ac:dyDescent="0.2">
      <c r="A236">
        <v>2.9250000000000002E-2</v>
      </c>
      <c r="B236">
        <f t="shared" si="6"/>
        <v>119484.61998958187</v>
      </c>
      <c r="C236">
        <f t="shared" si="7"/>
        <v>101325</v>
      </c>
    </row>
    <row r="237" spans="1:3" x14ac:dyDescent="0.2">
      <c r="A237">
        <v>2.9374999999999998E-2</v>
      </c>
      <c r="B237">
        <f t="shared" si="6"/>
        <v>116632.33729460357</v>
      </c>
      <c r="C237">
        <f t="shared" si="7"/>
        <v>101325</v>
      </c>
    </row>
    <row r="238" spans="1:3" x14ac:dyDescent="0.2">
      <c r="A238">
        <v>2.9499999999999998E-2</v>
      </c>
      <c r="B238">
        <f t="shared" si="6"/>
        <v>113685.67977499799</v>
      </c>
      <c r="C238">
        <f t="shared" si="7"/>
        <v>101325</v>
      </c>
    </row>
    <row r="239" spans="1:3" x14ac:dyDescent="0.2">
      <c r="A239">
        <v>2.9624999999999999E-2</v>
      </c>
      <c r="B239">
        <f t="shared" si="6"/>
        <v>110662.81455423629</v>
      </c>
      <c r="C239">
        <f t="shared" si="7"/>
        <v>101325</v>
      </c>
    </row>
    <row r="240" spans="1:3" x14ac:dyDescent="0.2">
      <c r="A240">
        <v>2.9749999999999999E-2</v>
      </c>
      <c r="B240">
        <f t="shared" si="6"/>
        <v>107582.37860160929</v>
      </c>
      <c r="C240">
        <f t="shared" si="7"/>
        <v>101325</v>
      </c>
    </row>
    <row r="241" spans="1:3" x14ac:dyDescent="0.2">
      <c r="A241">
        <v>2.9874999999999999E-2</v>
      </c>
      <c r="B241">
        <f t="shared" si="6"/>
        <v>104463.36382911385</v>
      </c>
      <c r="C241">
        <f t="shared" si="7"/>
        <v>101325</v>
      </c>
    </row>
    <row r="242" spans="1:3" x14ac:dyDescent="0.2">
      <c r="A242">
        <v>0.03</v>
      </c>
      <c r="B242">
        <f t="shared" si="6"/>
        <v>101325.00000000003</v>
      </c>
      <c r="C242">
        <f t="shared" si="7"/>
        <v>101325</v>
      </c>
    </row>
    <row r="243" spans="1:3" x14ac:dyDescent="0.2">
      <c r="A243">
        <v>3.0124999999999999E-2</v>
      </c>
      <c r="B243">
        <f t="shared" si="6"/>
        <v>98186.63617088621</v>
      </c>
      <c r="C243">
        <f t="shared" si="7"/>
        <v>101325</v>
      </c>
    </row>
    <row r="244" spans="1:3" x14ac:dyDescent="0.2">
      <c r="A244">
        <v>3.0249999999999999E-2</v>
      </c>
      <c r="B244">
        <f t="shared" si="6"/>
        <v>95067.621398390766</v>
      </c>
      <c r="C244">
        <f t="shared" si="7"/>
        <v>101325</v>
      </c>
    </row>
    <row r="245" spans="1:3" x14ac:dyDescent="0.2">
      <c r="A245">
        <v>3.0374999999999999E-2</v>
      </c>
      <c r="B245">
        <f t="shared" si="6"/>
        <v>91987.185445763767</v>
      </c>
      <c r="C245">
        <f t="shared" si="7"/>
        <v>101325</v>
      </c>
    </row>
    <row r="246" spans="1:3" x14ac:dyDescent="0.2">
      <c r="A246">
        <v>3.0499999999999999E-2</v>
      </c>
      <c r="B246">
        <f t="shared" si="6"/>
        <v>88964.320225002069</v>
      </c>
      <c r="C246">
        <f t="shared" si="7"/>
        <v>101325</v>
      </c>
    </row>
    <row r="247" spans="1:3" x14ac:dyDescent="0.2">
      <c r="A247">
        <v>3.0624999999999999E-2</v>
      </c>
      <c r="B247">
        <f t="shared" si="6"/>
        <v>86017.66270539636</v>
      </c>
      <c r="C247">
        <f t="shared" si="7"/>
        <v>101325</v>
      </c>
    </row>
    <row r="248" spans="1:3" x14ac:dyDescent="0.2">
      <c r="A248">
        <v>3.075E-2</v>
      </c>
      <c r="B248">
        <f t="shared" si="6"/>
        <v>83165.380010418186</v>
      </c>
      <c r="C248">
        <f t="shared" si="7"/>
        <v>101325</v>
      </c>
    </row>
    <row r="249" spans="1:3" x14ac:dyDescent="0.2">
      <c r="A249">
        <v>3.0875E-2</v>
      </c>
      <c r="B249">
        <f t="shared" si="6"/>
        <v>80425.057411362097</v>
      </c>
      <c r="C249">
        <f t="shared" si="7"/>
        <v>101325</v>
      </c>
    </row>
    <row r="250" spans="1:3" x14ac:dyDescent="0.2">
      <c r="A250">
        <v>3.1E-2</v>
      </c>
      <c r="B250">
        <f t="shared" si="6"/>
        <v>77813.589908301103</v>
      </c>
      <c r="C250">
        <f t="shared" si="7"/>
        <v>101325</v>
      </c>
    </row>
    <row r="251" spans="1:3" x14ac:dyDescent="0.2">
      <c r="A251">
        <v>3.1125E-2</v>
      </c>
      <c r="B251">
        <f t="shared" si="6"/>
        <v>75347.078066792659</v>
      </c>
      <c r="C251">
        <f t="shared" si="7"/>
        <v>101325</v>
      </c>
    </row>
    <row r="252" spans="1:3" x14ac:dyDescent="0.2">
      <c r="A252">
        <v>3.125E-2</v>
      </c>
      <c r="B252">
        <f t="shared" si="6"/>
        <v>73040.728752538096</v>
      </c>
      <c r="C252">
        <f t="shared" si="7"/>
        <v>101325</v>
      </c>
    </row>
    <row r="253" spans="1:3" x14ac:dyDescent="0.2">
      <c r="A253">
        <v>3.1375E-2</v>
      </c>
      <c r="B253">
        <f t="shared" si="6"/>
        <v>70908.761375998758</v>
      </c>
      <c r="C253">
        <f t="shared" si="7"/>
        <v>101325</v>
      </c>
    </row>
    <row r="254" spans="1:3" x14ac:dyDescent="0.2">
      <c r="A254">
        <v>3.15E-2</v>
      </c>
      <c r="B254">
        <f t="shared" si="6"/>
        <v>68964.320225002084</v>
      </c>
      <c r="C254">
        <f t="shared" si="7"/>
        <v>101325</v>
      </c>
    </row>
    <row r="255" spans="1:3" x14ac:dyDescent="0.2">
      <c r="A255">
        <v>3.1625E-2</v>
      </c>
      <c r="B255">
        <f t="shared" si="6"/>
        <v>67219.393425836286</v>
      </c>
      <c r="C255">
        <f t="shared" si="7"/>
        <v>101325</v>
      </c>
    </row>
    <row r="256" spans="1:3" x14ac:dyDescent="0.2">
      <c r="A256">
        <v>3.175E-2</v>
      </c>
      <c r="B256">
        <f t="shared" si="6"/>
        <v>65684.739032465252</v>
      </c>
      <c r="C256">
        <f t="shared" si="7"/>
        <v>101325</v>
      </c>
    </row>
    <row r="257" spans="1:3" x14ac:dyDescent="0.2">
      <c r="A257">
        <v>3.1875000000000001E-2</v>
      </c>
      <c r="B257">
        <f t="shared" si="6"/>
        <v>64369.818699548545</v>
      </c>
      <c r="C257">
        <f t="shared" si="7"/>
        <v>101325</v>
      </c>
    </row>
    <row r="258" spans="1:3" x14ac:dyDescent="0.2">
      <c r="A258">
        <v>3.2000000000000001E-2</v>
      </c>
      <c r="B258">
        <f t="shared" si="6"/>
        <v>63282.739348193871</v>
      </c>
      <c r="C258">
        <f t="shared" si="7"/>
        <v>101325</v>
      </c>
    </row>
    <row r="259" spans="1:3" x14ac:dyDescent="0.2">
      <c r="A259">
        <v>3.2125000000000001E-2</v>
      </c>
      <c r="B259">
        <f t="shared" ref="B259:B322" si="8">-40000*SIN(200*PI()*A259)+101325</f>
        <v>62430.203184092941</v>
      </c>
      <c r="C259">
        <f t="shared" ref="C259:C322" si="9">IF(MOD(A259,0.02)&gt;0.005,101325,B259)</f>
        <v>101325</v>
      </c>
    </row>
    <row r="260" spans="1:3" x14ac:dyDescent="0.2">
      <c r="A260">
        <v>3.2250000000000001E-2</v>
      </c>
      <c r="B260">
        <f t="shared" si="8"/>
        <v>61817.46637619449</v>
      </c>
      <c r="C260">
        <f t="shared" si="9"/>
        <v>101325</v>
      </c>
    </row>
    <row r="261" spans="1:3" x14ac:dyDescent="0.2">
      <c r="A261">
        <v>3.2375000000000001E-2</v>
      </c>
      <c r="B261">
        <f t="shared" si="8"/>
        <v>61448.30665067488</v>
      </c>
      <c r="C261">
        <f t="shared" si="9"/>
        <v>101325</v>
      </c>
    </row>
    <row r="262" spans="1:3" x14ac:dyDescent="0.2">
      <c r="A262">
        <v>3.2500000000000001E-2</v>
      </c>
      <c r="B262">
        <f t="shared" si="8"/>
        <v>61325</v>
      </c>
      <c r="C262">
        <f t="shared" si="9"/>
        <v>101325</v>
      </c>
    </row>
    <row r="263" spans="1:3" x14ac:dyDescent="0.2">
      <c r="A263">
        <v>3.2625000000000001E-2</v>
      </c>
      <c r="B263">
        <f t="shared" si="8"/>
        <v>61448.306650674887</v>
      </c>
      <c r="C263">
        <f t="shared" si="9"/>
        <v>101325</v>
      </c>
    </row>
    <row r="264" spans="1:3" x14ac:dyDescent="0.2">
      <c r="A264">
        <v>3.2750000000000001E-2</v>
      </c>
      <c r="B264">
        <f t="shared" si="8"/>
        <v>61817.466376194505</v>
      </c>
      <c r="C264">
        <f t="shared" si="9"/>
        <v>101325</v>
      </c>
    </row>
    <row r="265" spans="1:3" x14ac:dyDescent="0.2">
      <c r="A265">
        <v>3.2875000000000001E-2</v>
      </c>
      <c r="B265">
        <f t="shared" si="8"/>
        <v>62430.203184092956</v>
      </c>
      <c r="C265">
        <f t="shared" si="9"/>
        <v>101325</v>
      </c>
    </row>
    <row r="266" spans="1:3" x14ac:dyDescent="0.2">
      <c r="A266">
        <v>3.3000000000000002E-2</v>
      </c>
      <c r="B266">
        <f t="shared" si="8"/>
        <v>63282.739348193893</v>
      </c>
      <c r="C266">
        <f t="shared" si="9"/>
        <v>101325</v>
      </c>
    </row>
    <row r="267" spans="1:3" x14ac:dyDescent="0.2">
      <c r="A267">
        <v>3.3125000000000002E-2</v>
      </c>
      <c r="B267">
        <f t="shared" si="8"/>
        <v>64369.818699548523</v>
      </c>
      <c r="C267">
        <f t="shared" si="9"/>
        <v>101325</v>
      </c>
    </row>
    <row r="268" spans="1:3" x14ac:dyDescent="0.2">
      <c r="A268">
        <v>3.3250000000000002E-2</v>
      </c>
      <c r="B268">
        <f t="shared" si="8"/>
        <v>65684.739032465295</v>
      </c>
      <c r="C268">
        <f t="shared" si="9"/>
        <v>101325</v>
      </c>
    </row>
    <row r="269" spans="1:3" x14ac:dyDescent="0.2">
      <c r="A269">
        <v>3.3375000000000002E-2</v>
      </c>
      <c r="B269">
        <f t="shared" si="8"/>
        <v>67219.393425836315</v>
      </c>
      <c r="C269">
        <f t="shared" si="9"/>
        <v>101325</v>
      </c>
    </row>
    <row r="270" spans="1:3" x14ac:dyDescent="0.2">
      <c r="A270">
        <v>3.3500000000000002E-2</v>
      </c>
      <c r="B270">
        <f t="shared" si="8"/>
        <v>68964.320225002128</v>
      </c>
      <c r="C270">
        <f t="shared" si="9"/>
        <v>101325</v>
      </c>
    </row>
    <row r="271" spans="1:3" x14ac:dyDescent="0.2">
      <c r="A271">
        <v>3.3625000000000002E-2</v>
      </c>
      <c r="B271">
        <f t="shared" si="8"/>
        <v>70908.761375998802</v>
      </c>
      <c r="C271">
        <f t="shared" si="9"/>
        <v>101325</v>
      </c>
    </row>
    <row r="272" spans="1:3" x14ac:dyDescent="0.2">
      <c r="A272">
        <v>3.3750000000000002E-2</v>
      </c>
      <c r="B272">
        <f t="shared" si="8"/>
        <v>73040.728752538154</v>
      </c>
      <c r="C272">
        <f t="shared" si="9"/>
        <v>101325</v>
      </c>
    </row>
    <row r="273" spans="1:3" x14ac:dyDescent="0.2">
      <c r="A273">
        <v>3.3875000000000002E-2</v>
      </c>
      <c r="B273">
        <f t="shared" si="8"/>
        <v>75347.078066792717</v>
      </c>
      <c r="C273">
        <f t="shared" si="9"/>
        <v>101325</v>
      </c>
    </row>
    <row r="274" spans="1:3" x14ac:dyDescent="0.2">
      <c r="A274">
        <v>3.4000000000000002E-2</v>
      </c>
      <c r="B274">
        <f t="shared" si="8"/>
        <v>77813.589908301161</v>
      </c>
      <c r="C274">
        <f t="shared" si="9"/>
        <v>101325</v>
      </c>
    </row>
    <row r="275" spans="1:3" x14ac:dyDescent="0.2">
      <c r="A275">
        <v>3.4125000000000003E-2</v>
      </c>
      <c r="B275">
        <f t="shared" si="8"/>
        <v>80425.057411362155</v>
      </c>
      <c r="C275">
        <f t="shared" si="9"/>
        <v>101325</v>
      </c>
    </row>
    <row r="276" spans="1:3" x14ac:dyDescent="0.2">
      <c r="A276">
        <v>3.4250000000000003E-2</v>
      </c>
      <c r="B276">
        <f t="shared" si="8"/>
        <v>83165.380010418128</v>
      </c>
      <c r="C276">
        <f t="shared" si="9"/>
        <v>101325</v>
      </c>
    </row>
    <row r="277" spans="1:3" x14ac:dyDescent="0.2">
      <c r="A277">
        <v>3.4375000000000003E-2</v>
      </c>
      <c r="B277">
        <f t="shared" si="8"/>
        <v>86017.662705396418</v>
      </c>
      <c r="C277">
        <f t="shared" si="9"/>
        <v>101325</v>
      </c>
    </row>
    <row r="278" spans="1:3" x14ac:dyDescent="0.2">
      <c r="A278">
        <v>3.4500000000000003E-2</v>
      </c>
      <c r="B278">
        <f t="shared" si="8"/>
        <v>88964.320225002142</v>
      </c>
      <c r="C278">
        <f t="shared" si="9"/>
        <v>101325</v>
      </c>
    </row>
    <row r="279" spans="1:3" x14ac:dyDescent="0.2">
      <c r="A279">
        <v>3.4625000000000003E-2</v>
      </c>
      <c r="B279">
        <f t="shared" si="8"/>
        <v>91987.18544576384</v>
      </c>
      <c r="C279">
        <f t="shared" si="9"/>
        <v>101325</v>
      </c>
    </row>
    <row r="280" spans="1:3" x14ac:dyDescent="0.2">
      <c r="A280">
        <v>3.4750000000000003E-2</v>
      </c>
      <c r="B280">
        <f t="shared" si="8"/>
        <v>95067.621398390838</v>
      </c>
      <c r="C280">
        <f t="shared" si="9"/>
        <v>101325</v>
      </c>
    </row>
    <row r="281" spans="1:3" x14ac:dyDescent="0.2">
      <c r="A281">
        <v>3.4875000000000003E-2</v>
      </c>
      <c r="B281">
        <f t="shared" si="8"/>
        <v>98186.636170886297</v>
      </c>
      <c r="C281">
        <f t="shared" si="9"/>
        <v>101325</v>
      </c>
    </row>
    <row r="282" spans="1:3" x14ac:dyDescent="0.2">
      <c r="A282">
        <v>3.5000000000000003E-2</v>
      </c>
      <c r="B282">
        <f t="shared" si="8"/>
        <v>101325.0000000001</v>
      </c>
      <c r="C282">
        <f t="shared" si="9"/>
        <v>101325</v>
      </c>
    </row>
    <row r="283" spans="1:3" x14ac:dyDescent="0.2">
      <c r="A283">
        <v>3.5125000000000003E-2</v>
      </c>
      <c r="B283">
        <f t="shared" si="8"/>
        <v>104463.36382911392</v>
      </c>
      <c r="C283">
        <f t="shared" si="9"/>
        <v>101325</v>
      </c>
    </row>
    <row r="284" spans="1:3" x14ac:dyDescent="0.2">
      <c r="A284">
        <v>3.5249999999999997E-2</v>
      </c>
      <c r="B284">
        <f t="shared" si="8"/>
        <v>107582.37860160909</v>
      </c>
      <c r="C284">
        <f t="shared" si="9"/>
        <v>101325</v>
      </c>
    </row>
    <row r="285" spans="1:3" x14ac:dyDescent="0.2">
      <c r="A285">
        <v>3.5374999999999997E-2</v>
      </c>
      <c r="B285">
        <f t="shared" si="8"/>
        <v>110662.8145542361</v>
      </c>
      <c r="C285">
        <f t="shared" si="9"/>
        <v>101325</v>
      </c>
    </row>
    <row r="286" spans="1:3" x14ac:dyDescent="0.2">
      <c r="A286">
        <v>3.5499999999999997E-2</v>
      </c>
      <c r="B286">
        <f t="shared" si="8"/>
        <v>113685.6797749978</v>
      </c>
      <c r="C286">
        <f t="shared" si="9"/>
        <v>101325</v>
      </c>
    </row>
    <row r="287" spans="1:3" x14ac:dyDescent="0.2">
      <c r="A287">
        <v>3.5624999999999997E-2</v>
      </c>
      <c r="B287">
        <f t="shared" si="8"/>
        <v>116632.33729460351</v>
      </c>
      <c r="C287">
        <f t="shared" si="9"/>
        <v>101325</v>
      </c>
    </row>
    <row r="288" spans="1:3" x14ac:dyDescent="0.2">
      <c r="A288">
        <v>3.5749999999999997E-2</v>
      </c>
      <c r="B288">
        <f t="shared" si="8"/>
        <v>119484.61998958181</v>
      </c>
      <c r="C288">
        <f t="shared" si="9"/>
        <v>101325</v>
      </c>
    </row>
    <row r="289" spans="1:3" x14ac:dyDescent="0.2">
      <c r="A289">
        <v>3.5874999999999997E-2</v>
      </c>
      <c r="B289">
        <f t="shared" si="8"/>
        <v>122224.9425886379</v>
      </c>
      <c r="C289">
        <f t="shared" si="9"/>
        <v>101325</v>
      </c>
    </row>
    <row r="290" spans="1:3" x14ac:dyDescent="0.2">
      <c r="A290">
        <v>3.5999999999999997E-2</v>
      </c>
      <c r="B290">
        <f t="shared" si="8"/>
        <v>124836.4100916989</v>
      </c>
      <c r="C290">
        <f t="shared" si="9"/>
        <v>101325</v>
      </c>
    </row>
    <row r="291" spans="1:3" x14ac:dyDescent="0.2">
      <c r="A291">
        <v>3.6124999999999997E-2</v>
      </c>
      <c r="B291">
        <f t="shared" si="8"/>
        <v>127302.92193320734</v>
      </c>
      <c r="C291">
        <f t="shared" si="9"/>
        <v>101325</v>
      </c>
    </row>
    <row r="292" spans="1:3" x14ac:dyDescent="0.2">
      <c r="A292">
        <v>3.6249999999999998E-2</v>
      </c>
      <c r="B292">
        <f t="shared" si="8"/>
        <v>129609.2712474619</v>
      </c>
      <c r="C292">
        <f t="shared" si="9"/>
        <v>101325</v>
      </c>
    </row>
    <row r="293" spans="1:3" x14ac:dyDescent="0.2">
      <c r="A293">
        <v>3.6374999999999998E-2</v>
      </c>
      <c r="B293">
        <f t="shared" si="8"/>
        <v>131741.23862400115</v>
      </c>
      <c r="C293">
        <f t="shared" si="9"/>
        <v>101325</v>
      </c>
    </row>
    <row r="294" spans="1:3" x14ac:dyDescent="0.2">
      <c r="A294">
        <v>3.6499999999999998E-2</v>
      </c>
      <c r="B294">
        <f t="shared" si="8"/>
        <v>133685.67977499784</v>
      </c>
      <c r="C294">
        <f t="shared" si="9"/>
        <v>101325</v>
      </c>
    </row>
    <row r="295" spans="1:3" x14ac:dyDescent="0.2">
      <c r="A295">
        <v>3.6624999999999998E-2</v>
      </c>
      <c r="B295">
        <f t="shared" si="8"/>
        <v>135430.60657416366</v>
      </c>
      <c r="C295">
        <f t="shared" si="9"/>
        <v>101325</v>
      </c>
    </row>
    <row r="296" spans="1:3" x14ac:dyDescent="0.2">
      <c r="A296">
        <v>3.6749999999999998E-2</v>
      </c>
      <c r="B296">
        <f t="shared" si="8"/>
        <v>136965.26096753468</v>
      </c>
      <c r="C296">
        <f t="shared" si="9"/>
        <v>101325</v>
      </c>
    </row>
    <row r="297" spans="1:3" x14ac:dyDescent="0.2">
      <c r="A297">
        <v>3.6874999999999998E-2</v>
      </c>
      <c r="B297">
        <f t="shared" si="8"/>
        <v>138280.18130045146</v>
      </c>
      <c r="C297">
        <f t="shared" si="9"/>
        <v>101325</v>
      </c>
    </row>
    <row r="298" spans="1:3" x14ac:dyDescent="0.2">
      <c r="A298">
        <v>3.6999999999999998E-2</v>
      </c>
      <c r="B298">
        <f t="shared" si="8"/>
        <v>139367.26065180614</v>
      </c>
      <c r="C298">
        <f t="shared" si="9"/>
        <v>101325</v>
      </c>
    </row>
    <row r="299" spans="1:3" x14ac:dyDescent="0.2">
      <c r="A299">
        <v>3.7124999999999998E-2</v>
      </c>
      <c r="B299">
        <f t="shared" si="8"/>
        <v>140219.79681590706</v>
      </c>
      <c r="C299">
        <f t="shared" si="9"/>
        <v>101325</v>
      </c>
    </row>
    <row r="300" spans="1:3" x14ac:dyDescent="0.2">
      <c r="A300">
        <v>3.7249999999999998E-2</v>
      </c>
      <c r="B300">
        <f t="shared" si="8"/>
        <v>140832.5336238055</v>
      </c>
      <c r="C300">
        <f t="shared" si="9"/>
        <v>101325</v>
      </c>
    </row>
    <row r="301" spans="1:3" x14ac:dyDescent="0.2">
      <c r="A301">
        <v>3.7374999999999999E-2</v>
      </c>
      <c r="B301">
        <f t="shared" si="8"/>
        <v>141201.69334932513</v>
      </c>
      <c r="C301">
        <f t="shared" si="9"/>
        <v>101325</v>
      </c>
    </row>
    <row r="302" spans="1:3" x14ac:dyDescent="0.2">
      <c r="A302">
        <v>3.7499999999999999E-2</v>
      </c>
      <c r="B302">
        <f t="shared" si="8"/>
        <v>141325</v>
      </c>
      <c r="C302">
        <f t="shared" si="9"/>
        <v>101325</v>
      </c>
    </row>
    <row r="303" spans="1:3" x14ac:dyDescent="0.2">
      <c r="A303">
        <v>3.7624999999999999E-2</v>
      </c>
      <c r="B303">
        <f t="shared" si="8"/>
        <v>141201.69334932513</v>
      </c>
      <c r="C303">
        <f t="shared" si="9"/>
        <v>101325</v>
      </c>
    </row>
    <row r="304" spans="1:3" x14ac:dyDescent="0.2">
      <c r="A304">
        <v>3.7749999999999999E-2</v>
      </c>
      <c r="B304">
        <f t="shared" si="8"/>
        <v>140832.5336238055</v>
      </c>
      <c r="C304">
        <f t="shared" si="9"/>
        <v>101325</v>
      </c>
    </row>
    <row r="305" spans="1:3" x14ac:dyDescent="0.2">
      <c r="A305">
        <v>3.7874999999999999E-2</v>
      </c>
      <c r="B305">
        <f t="shared" si="8"/>
        <v>140219.79681590706</v>
      </c>
      <c r="C305">
        <f t="shared" si="9"/>
        <v>101325</v>
      </c>
    </row>
    <row r="306" spans="1:3" x14ac:dyDescent="0.2">
      <c r="A306">
        <v>3.7999999999999999E-2</v>
      </c>
      <c r="B306">
        <f t="shared" si="8"/>
        <v>139367.26065180614</v>
      </c>
      <c r="C306">
        <f t="shared" si="9"/>
        <v>101325</v>
      </c>
    </row>
    <row r="307" spans="1:3" x14ac:dyDescent="0.2">
      <c r="A307">
        <v>3.8124999999999999E-2</v>
      </c>
      <c r="B307">
        <f t="shared" si="8"/>
        <v>138280.18130045148</v>
      </c>
      <c r="C307">
        <f t="shared" si="9"/>
        <v>101325</v>
      </c>
    </row>
    <row r="308" spans="1:3" x14ac:dyDescent="0.2">
      <c r="A308">
        <v>3.8249999999999999E-2</v>
      </c>
      <c r="B308">
        <f t="shared" si="8"/>
        <v>136965.26096753473</v>
      </c>
      <c r="C308">
        <f t="shared" si="9"/>
        <v>101325</v>
      </c>
    </row>
    <row r="309" spans="1:3" x14ac:dyDescent="0.2">
      <c r="A309">
        <v>3.8374999999999999E-2</v>
      </c>
      <c r="B309">
        <f t="shared" si="8"/>
        <v>135430.60657416368</v>
      </c>
      <c r="C309">
        <f t="shared" si="9"/>
        <v>101325</v>
      </c>
    </row>
    <row r="310" spans="1:3" x14ac:dyDescent="0.2">
      <c r="A310">
        <v>3.85E-2</v>
      </c>
      <c r="B310">
        <f t="shared" si="8"/>
        <v>133685.67977499787</v>
      </c>
      <c r="C310">
        <f t="shared" si="9"/>
        <v>101325</v>
      </c>
    </row>
    <row r="311" spans="1:3" x14ac:dyDescent="0.2">
      <c r="A311">
        <v>3.8625E-2</v>
      </c>
      <c r="B311">
        <f t="shared" si="8"/>
        <v>131741.23862400121</v>
      </c>
      <c r="C311">
        <f t="shared" si="9"/>
        <v>101325</v>
      </c>
    </row>
    <row r="312" spans="1:3" x14ac:dyDescent="0.2">
      <c r="A312">
        <v>3.875E-2</v>
      </c>
      <c r="B312">
        <f t="shared" si="8"/>
        <v>129609.27124746185</v>
      </c>
      <c r="C312">
        <f t="shared" si="9"/>
        <v>101325</v>
      </c>
    </row>
    <row r="313" spans="1:3" x14ac:dyDescent="0.2">
      <c r="A313">
        <v>3.8875E-2</v>
      </c>
      <c r="B313">
        <f t="shared" si="8"/>
        <v>127302.9219332074</v>
      </c>
      <c r="C313">
        <f t="shared" si="9"/>
        <v>101325</v>
      </c>
    </row>
    <row r="314" spans="1:3" x14ac:dyDescent="0.2">
      <c r="A314">
        <v>3.9E-2</v>
      </c>
      <c r="B314">
        <f t="shared" si="8"/>
        <v>124836.41009169896</v>
      </c>
      <c r="C314">
        <f t="shared" si="9"/>
        <v>101325</v>
      </c>
    </row>
    <row r="315" spans="1:3" x14ac:dyDescent="0.2">
      <c r="A315">
        <v>3.9125E-2</v>
      </c>
      <c r="B315">
        <f t="shared" si="8"/>
        <v>122224.94258863798</v>
      </c>
      <c r="C315">
        <f t="shared" si="9"/>
        <v>101325</v>
      </c>
    </row>
    <row r="316" spans="1:3" x14ac:dyDescent="0.2">
      <c r="A316">
        <v>3.925E-2</v>
      </c>
      <c r="B316">
        <f t="shared" si="8"/>
        <v>119484.61998958187</v>
      </c>
      <c r="C316">
        <f t="shared" si="9"/>
        <v>101325</v>
      </c>
    </row>
    <row r="317" spans="1:3" x14ac:dyDescent="0.2">
      <c r="A317">
        <v>3.9375E-2</v>
      </c>
      <c r="B317">
        <f t="shared" si="8"/>
        <v>116632.33729460358</v>
      </c>
      <c r="C317">
        <f t="shared" si="9"/>
        <v>101325</v>
      </c>
    </row>
    <row r="318" spans="1:3" x14ac:dyDescent="0.2">
      <c r="A318">
        <v>3.95E-2</v>
      </c>
      <c r="B318">
        <f t="shared" si="8"/>
        <v>113685.67977499787</v>
      </c>
      <c r="C318">
        <f t="shared" si="9"/>
        <v>101325</v>
      </c>
    </row>
    <row r="319" spans="1:3" x14ac:dyDescent="0.2">
      <c r="A319">
        <v>3.9625E-2</v>
      </c>
      <c r="B319">
        <f t="shared" si="8"/>
        <v>110662.81455423616</v>
      </c>
      <c r="C319">
        <f t="shared" si="9"/>
        <v>101325</v>
      </c>
    </row>
    <row r="320" spans="1:3" x14ac:dyDescent="0.2">
      <c r="A320">
        <v>3.9750000000000001E-2</v>
      </c>
      <c r="B320">
        <f t="shared" si="8"/>
        <v>107582.37860160916</v>
      </c>
      <c r="C320">
        <f t="shared" si="9"/>
        <v>101325</v>
      </c>
    </row>
    <row r="321" spans="1:3" x14ac:dyDescent="0.2">
      <c r="A321">
        <v>3.9875000000000001E-2</v>
      </c>
      <c r="B321">
        <f t="shared" si="8"/>
        <v>104463.36382911372</v>
      </c>
      <c r="C321">
        <f t="shared" si="9"/>
        <v>101325</v>
      </c>
    </row>
    <row r="322" spans="1:3" x14ac:dyDescent="0.2">
      <c r="A322">
        <v>0.04</v>
      </c>
      <c r="B322">
        <f t="shared" si="8"/>
        <v>101325.00000000004</v>
      </c>
      <c r="C322">
        <f t="shared" si="9"/>
        <v>101325.00000000004</v>
      </c>
    </row>
    <row r="323" spans="1:3" x14ac:dyDescent="0.2">
      <c r="A323">
        <v>4.0125000000000001E-2</v>
      </c>
      <c r="B323">
        <f t="shared" ref="B323:B386" si="10">-40000*SIN(200*PI()*A323)+101325</f>
        <v>98186.636170886224</v>
      </c>
      <c r="C323">
        <f t="shared" ref="C323:C386" si="11">IF(MOD(A323,0.02)&gt;0.005,101325,B323)</f>
        <v>98186.636170886224</v>
      </c>
    </row>
    <row r="324" spans="1:3" x14ac:dyDescent="0.2">
      <c r="A324">
        <v>4.0250000000000001E-2</v>
      </c>
      <c r="B324">
        <f t="shared" si="10"/>
        <v>95067.621398390766</v>
      </c>
      <c r="C324">
        <f t="shared" si="11"/>
        <v>95067.621398390766</v>
      </c>
    </row>
    <row r="325" spans="1:3" x14ac:dyDescent="0.2">
      <c r="A325">
        <v>4.0375000000000001E-2</v>
      </c>
      <c r="B325">
        <f t="shared" si="10"/>
        <v>91987.185445763767</v>
      </c>
      <c r="C325">
        <f t="shared" si="11"/>
        <v>91987.185445763767</v>
      </c>
    </row>
    <row r="326" spans="1:3" x14ac:dyDescent="0.2">
      <c r="A326">
        <v>4.0500000000000001E-2</v>
      </c>
      <c r="B326">
        <f t="shared" si="10"/>
        <v>88964.320225002069</v>
      </c>
      <c r="C326">
        <f t="shared" si="11"/>
        <v>88964.320225002069</v>
      </c>
    </row>
    <row r="327" spans="1:3" x14ac:dyDescent="0.2">
      <c r="A327">
        <v>4.0625000000000001E-2</v>
      </c>
      <c r="B327">
        <f t="shared" si="10"/>
        <v>86017.66270539636</v>
      </c>
      <c r="C327">
        <f t="shared" si="11"/>
        <v>86017.66270539636</v>
      </c>
    </row>
    <row r="328" spans="1:3" x14ac:dyDescent="0.2">
      <c r="A328">
        <v>4.0750000000000001E-2</v>
      </c>
      <c r="B328">
        <f t="shared" si="10"/>
        <v>83165.38001041807</v>
      </c>
      <c r="C328">
        <f t="shared" si="11"/>
        <v>83165.38001041807</v>
      </c>
    </row>
    <row r="329" spans="1:3" x14ac:dyDescent="0.2">
      <c r="A329">
        <v>4.0875000000000002E-2</v>
      </c>
      <c r="B329">
        <f t="shared" si="10"/>
        <v>80425.05741136198</v>
      </c>
      <c r="C329">
        <f t="shared" si="11"/>
        <v>80425.05741136198</v>
      </c>
    </row>
    <row r="330" spans="1:3" x14ac:dyDescent="0.2">
      <c r="A330">
        <v>4.1000000000000002E-2</v>
      </c>
      <c r="B330">
        <f t="shared" si="10"/>
        <v>77813.589908300986</v>
      </c>
      <c r="C330">
        <f t="shared" si="11"/>
        <v>77813.589908300986</v>
      </c>
    </row>
    <row r="331" spans="1:3" x14ac:dyDescent="0.2">
      <c r="A331">
        <v>4.1125000000000002E-2</v>
      </c>
      <c r="B331">
        <f t="shared" si="10"/>
        <v>75347.078066792572</v>
      </c>
      <c r="C331">
        <f t="shared" si="11"/>
        <v>75347.078066792572</v>
      </c>
    </row>
    <row r="332" spans="1:3" x14ac:dyDescent="0.2">
      <c r="A332">
        <v>4.1250000000000002E-2</v>
      </c>
      <c r="B332">
        <f t="shared" si="10"/>
        <v>73040.728752538096</v>
      </c>
      <c r="C332">
        <f t="shared" si="11"/>
        <v>73040.728752538096</v>
      </c>
    </row>
    <row r="333" spans="1:3" x14ac:dyDescent="0.2">
      <c r="A333">
        <v>4.1375000000000002E-2</v>
      </c>
      <c r="B333">
        <f t="shared" si="10"/>
        <v>70908.761375998758</v>
      </c>
      <c r="C333">
        <f t="shared" si="11"/>
        <v>70908.761375998758</v>
      </c>
    </row>
    <row r="334" spans="1:3" x14ac:dyDescent="0.2">
      <c r="A334">
        <v>4.1500000000000002E-2</v>
      </c>
      <c r="B334">
        <f t="shared" si="10"/>
        <v>68964.320225002084</v>
      </c>
      <c r="C334">
        <f t="shared" si="11"/>
        <v>68964.320225002084</v>
      </c>
    </row>
    <row r="335" spans="1:3" x14ac:dyDescent="0.2">
      <c r="A335">
        <v>4.1625000000000002E-2</v>
      </c>
      <c r="B335">
        <f t="shared" si="10"/>
        <v>67219.393425836286</v>
      </c>
      <c r="C335">
        <f t="shared" si="11"/>
        <v>67219.393425836286</v>
      </c>
    </row>
    <row r="336" spans="1:3" x14ac:dyDescent="0.2">
      <c r="A336">
        <v>4.1750000000000002E-2</v>
      </c>
      <c r="B336">
        <f t="shared" si="10"/>
        <v>65684.739032465266</v>
      </c>
      <c r="C336">
        <f t="shared" si="11"/>
        <v>65684.739032465266</v>
      </c>
    </row>
    <row r="337" spans="1:3" x14ac:dyDescent="0.2">
      <c r="A337">
        <v>4.1875000000000002E-2</v>
      </c>
      <c r="B337">
        <f t="shared" si="10"/>
        <v>64369.818699548501</v>
      </c>
      <c r="C337">
        <f t="shared" si="11"/>
        <v>64369.818699548501</v>
      </c>
    </row>
    <row r="338" spans="1:3" x14ac:dyDescent="0.2">
      <c r="A338">
        <v>4.2000000000000003E-2</v>
      </c>
      <c r="B338">
        <f t="shared" si="10"/>
        <v>63282.739348193827</v>
      </c>
      <c r="C338">
        <f t="shared" si="11"/>
        <v>63282.739348193827</v>
      </c>
    </row>
    <row r="339" spans="1:3" x14ac:dyDescent="0.2">
      <c r="A339">
        <v>4.2125000000000003E-2</v>
      </c>
      <c r="B339">
        <f t="shared" si="10"/>
        <v>62430.203184092905</v>
      </c>
      <c r="C339">
        <f t="shared" si="11"/>
        <v>62430.203184092905</v>
      </c>
    </row>
    <row r="340" spans="1:3" x14ac:dyDescent="0.2">
      <c r="A340">
        <v>4.2250000000000003E-2</v>
      </c>
      <c r="B340">
        <f t="shared" si="10"/>
        <v>61817.466376194468</v>
      </c>
      <c r="C340">
        <f t="shared" si="11"/>
        <v>61817.466376194468</v>
      </c>
    </row>
    <row r="341" spans="1:3" x14ac:dyDescent="0.2">
      <c r="A341">
        <v>4.2375000000000003E-2</v>
      </c>
      <c r="B341">
        <f t="shared" si="10"/>
        <v>61448.30665067488</v>
      </c>
      <c r="C341">
        <f t="shared" si="11"/>
        <v>61448.30665067488</v>
      </c>
    </row>
    <row r="342" spans="1:3" x14ac:dyDescent="0.2">
      <c r="A342">
        <v>4.2500000000000003E-2</v>
      </c>
      <c r="B342">
        <f t="shared" si="10"/>
        <v>61325</v>
      </c>
      <c r="C342">
        <f t="shared" si="11"/>
        <v>61325</v>
      </c>
    </row>
    <row r="343" spans="1:3" x14ac:dyDescent="0.2">
      <c r="A343">
        <v>4.2625000000000003E-2</v>
      </c>
      <c r="B343">
        <f t="shared" si="10"/>
        <v>61448.306650674887</v>
      </c>
      <c r="C343">
        <f t="shared" si="11"/>
        <v>61448.306650674887</v>
      </c>
    </row>
    <row r="344" spans="1:3" x14ac:dyDescent="0.2">
      <c r="A344">
        <v>4.2750000000000003E-2</v>
      </c>
      <c r="B344">
        <f t="shared" si="10"/>
        <v>61817.466376194505</v>
      </c>
      <c r="C344">
        <f t="shared" si="11"/>
        <v>61817.466376194505</v>
      </c>
    </row>
    <row r="345" spans="1:3" x14ac:dyDescent="0.2">
      <c r="A345">
        <v>4.2875000000000003E-2</v>
      </c>
      <c r="B345">
        <f t="shared" si="10"/>
        <v>62430.203184092956</v>
      </c>
      <c r="C345">
        <f t="shared" si="11"/>
        <v>62430.203184092956</v>
      </c>
    </row>
    <row r="346" spans="1:3" x14ac:dyDescent="0.2">
      <c r="A346">
        <v>4.2999999999999997E-2</v>
      </c>
      <c r="B346">
        <f t="shared" si="10"/>
        <v>63282.739348193849</v>
      </c>
      <c r="C346">
        <f t="shared" si="11"/>
        <v>63282.739348193849</v>
      </c>
    </row>
    <row r="347" spans="1:3" x14ac:dyDescent="0.2">
      <c r="A347">
        <v>4.3124999999999997E-2</v>
      </c>
      <c r="B347">
        <f t="shared" si="10"/>
        <v>64369.818699548523</v>
      </c>
      <c r="C347">
        <f t="shared" si="11"/>
        <v>64369.818699548523</v>
      </c>
    </row>
    <row r="348" spans="1:3" x14ac:dyDescent="0.2">
      <c r="A348">
        <v>4.3249999999999997E-2</v>
      </c>
      <c r="B348">
        <f t="shared" si="10"/>
        <v>65684.739032465281</v>
      </c>
      <c r="C348">
        <f t="shared" si="11"/>
        <v>65684.739032465281</v>
      </c>
    </row>
    <row r="349" spans="1:3" x14ac:dyDescent="0.2">
      <c r="A349">
        <v>4.3374999999999997E-2</v>
      </c>
      <c r="B349">
        <f t="shared" si="10"/>
        <v>67219.393425836242</v>
      </c>
      <c r="C349">
        <f t="shared" si="11"/>
        <v>67219.393425836242</v>
      </c>
    </row>
    <row r="350" spans="1:3" x14ac:dyDescent="0.2">
      <c r="A350">
        <v>4.3499999999999997E-2</v>
      </c>
      <c r="B350">
        <f t="shared" si="10"/>
        <v>68964.32022500204</v>
      </c>
      <c r="C350">
        <f t="shared" si="11"/>
        <v>68964.32022500204</v>
      </c>
    </row>
    <row r="351" spans="1:3" x14ac:dyDescent="0.2">
      <c r="A351">
        <v>4.3624999999999997E-2</v>
      </c>
      <c r="B351">
        <f t="shared" si="10"/>
        <v>70908.7613759987</v>
      </c>
      <c r="C351">
        <f t="shared" si="11"/>
        <v>70908.7613759987</v>
      </c>
    </row>
    <row r="352" spans="1:3" x14ac:dyDescent="0.2">
      <c r="A352">
        <v>4.3749999999999997E-2</v>
      </c>
      <c r="B352">
        <f t="shared" si="10"/>
        <v>73040.728752538038</v>
      </c>
      <c r="C352">
        <f t="shared" si="11"/>
        <v>73040.728752538038</v>
      </c>
    </row>
    <row r="353" spans="1:3" x14ac:dyDescent="0.2">
      <c r="A353">
        <v>4.3874999999999997E-2</v>
      </c>
      <c r="B353">
        <f t="shared" si="10"/>
        <v>75347.078066792601</v>
      </c>
      <c r="C353">
        <f t="shared" si="11"/>
        <v>75347.078066792601</v>
      </c>
    </row>
    <row r="354" spans="1:3" x14ac:dyDescent="0.2">
      <c r="A354">
        <v>4.3999999999999997E-2</v>
      </c>
      <c r="B354">
        <f t="shared" si="10"/>
        <v>77813.589908301044</v>
      </c>
      <c r="C354">
        <f t="shared" si="11"/>
        <v>77813.589908301044</v>
      </c>
    </row>
    <row r="355" spans="1:3" x14ac:dyDescent="0.2">
      <c r="A355">
        <v>4.4124999999999998E-2</v>
      </c>
      <c r="B355">
        <f t="shared" si="10"/>
        <v>80425.057411362024</v>
      </c>
      <c r="C355">
        <f t="shared" si="11"/>
        <v>80425.057411362024</v>
      </c>
    </row>
    <row r="356" spans="1:3" x14ac:dyDescent="0.2">
      <c r="A356">
        <v>4.4249999999999998E-2</v>
      </c>
      <c r="B356">
        <f t="shared" si="10"/>
        <v>83165.380010418128</v>
      </c>
      <c r="C356">
        <f t="shared" si="11"/>
        <v>83165.380010418128</v>
      </c>
    </row>
    <row r="357" spans="1:3" x14ac:dyDescent="0.2">
      <c r="A357">
        <v>4.4374999999999998E-2</v>
      </c>
      <c r="B357">
        <f t="shared" si="10"/>
        <v>86017.662705396418</v>
      </c>
      <c r="C357">
        <f t="shared" si="11"/>
        <v>86017.662705396418</v>
      </c>
    </row>
    <row r="358" spans="1:3" x14ac:dyDescent="0.2">
      <c r="A358">
        <v>4.4499999999999998E-2</v>
      </c>
      <c r="B358">
        <f t="shared" si="10"/>
        <v>88964.320225001997</v>
      </c>
      <c r="C358">
        <f t="shared" si="11"/>
        <v>88964.320225001997</v>
      </c>
    </row>
    <row r="359" spans="1:3" x14ac:dyDescent="0.2">
      <c r="A359">
        <v>4.4624999999999998E-2</v>
      </c>
      <c r="B359">
        <f t="shared" si="10"/>
        <v>91987.185445763695</v>
      </c>
      <c r="C359">
        <f t="shared" si="11"/>
        <v>91987.185445763695</v>
      </c>
    </row>
    <row r="360" spans="1:3" x14ac:dyDescent="0.2">
      <c r="A360">
        <v>4.4749999999999998E-2</v>
      </c>
      <c r="B360">
        <f t="shared" si="10"/>
        <v>95067.621398390693</v>
      </c>
      <c r="C360">
        <f t="shared" si="11"/>
        <v>95067.621398390693</v>
      </c>
    </row>
    <row r="361" spans="1:3" x14ac:dyDescent="0.2">
      <c r="A361">
        <v>4.4874999999999998E-2</v>
      </c>
      <c r="B361">
        <f t="shared" si="10"/>
        <v>98186.636170886137</v>
      </c>
      <c r="C361">
        <f t="shared" si="11"/>
        <v>98186.636170886137</v>
      </c>
    </row>
    <row r="362" spans="1:3" x14ac:dyDescent="0.2">
      <c r="A362">
        <v>4.4999999999999998E-2</v>
      </c>
      <c r="B362">
        <f t="shared" si="10"/>
        <v>101324.99999999996</v>
      </c>
      <c r="C362">
        <f t="shared" si="11"/>
        <v>101324.99999999996</v>
      </c>
    </row>
    <row r="363" spans="1:3" x14ac:dyDescent="0.2">
      <c r="A363">
        <v>4.5124999999999998E-2</v>
      </c>
      <c r="B363">
        <f t="shared" si="10"/>
        <v>104463.36382911378</v>
      </c>
      <c r="C363">
        <f t="shared" si="11"/>
        <v>101325</v>
      </c>
    </row>
    <row r="364" spans="1:3" x14ac:dyDescent="0.2">
      <c r="A364">
        <v>4.5249999999999999E-2</v>
      </c>
      <c r="B364">
        <f t="shared" si="10"/>
        <v>107582.37860160922</v>
      </c>
      <c r="C364">
        <f t="shared" si="11"/>
        <v>101325</v>
      </c>
    </row>
    <row r="365" spans="1:3" x14ac:dyDescent="0.2">
      <c r="A365">
        <v>4.5374999999999999E-2</v>
      </c>
      <c r="B365">
        <f t="shared" si="10"/>
        <v>110662.81455423622</v>
      </c>
      <c r="C365">
        <f t="shared" si="11"/>
        <v>101325</v>
      </c>
    </row>
    <row r="366" spans="1:3" x14ac:dyDescent="0.2">
      <c r="A366">
        <v>4.5499999999999999E-2</v>
      </c>
      <c r="B366">
        <f t="shared" si="10"/>
        <v>113685.67977499793</v>
      </c>
      <c r="C366">
        <f t="shared" si="11"/>
        <v>101325</v>
      </c>
    </row>
    <row r="367" spans="1:3" x14ac:dyDescent="0.2">
      <c r="A367">
        <v>4.5624999999999999E-2</v>
      </c>
      <c r="B367">
        <f t="shared" si="10"/>
        <v>116632.33729460363</v>
      </c>
      <c r="C367">
        <f t="shared" si="11"/>
        <v>101325</v>
      </c>
    </row>
    <row r="368" spans="1:3" x14ac:dyDescent="0.2">
      <c r="A368">
        <v>4.5749999999999999E-2</v>
      </c>
      <c r="B368">
        <f t="shared" si="10"/>
        <v>119484.6199895818</v>
      </c>
      <c r="C368">
        <f t="shared" si="11"/>
        <v>101325</v>
      </c>
    </row>
    <row r="369" spans="1:3" x14ac:dyDescent="0.2">
      <c r="A369">
        <v>4.5874999999999999E-2</v>
      </c>
      <c r="B369">
        <f t="shared" si="10"/>
        <v>122224.9425886379</v>
      </c>
      <c r="C369">
        <f t="shared" si="11"/>
        <v>101325</v>
      </c>
    </row>
    <row r="370" spans="1:3" x14ac:dyDescent="0.2">
      <c r="A370">
        <v>4.5999999999999999E-2</v>
      </c>
      <c r="B370">
        <f t="shared" si="10"/>
        <v>124836.4100916989</v>
      </c>
      <c r="C370">
        <f t="shared" si="11"/>
        <v>101325</v>
      </c>
    </row>
    <row r="371" spans="1:3" x14ac:dyDescent="0.2">
      <c r="A371">
        <v>4.6124999999999999E-2</v>
      </c>
      <c r="B371">
        <f t="shared" si="10"/>
        <v>127302.92193320733</v>
      </c>
      <c r="C371">
        <f t="shared" si="11"/>
        <v>101325</v>
      </c>
    </row>
    <row r="372" spans="1:3" x14ac:dyDescent="0.2">
      <c r="A372">
        <v>4.6249999999999999E-2</v>
      </c>
      <c r="B372">
        <f t="shared" si="10"/>
        <v>129609.27124746189</v>
      </c>
      <c r="C372">
        <f t="shared" si="11"/>
        <v>101325</v>
      </c>
    </row>
    <row r="373" spans="1:3" x14ac:dyDescent="0.2">
      <c r="A373">
        <v>4.6375E-2</v>
      </c>
      <c r="B373">
        <f t="shared" si="10"/>
        <v>131741.23862400124</v>
      </c>
      <c r="C373">
        <f t="shared" si="11"/>
        <v>101325</v>
      </c>
    </row>
    <row r="374" spans="1:3" x14ac:dyDescent="0.2">
      <c r="A374">
        <v>4.65E-2</v>
      </c>
      <c r="B374">
        <f t="shared" si="10"/>
        <v>133685.6797749979</v>
      </c>
      <c r="C374">
        <f t="shared" si="11"/>
        <v>101325</v>
      </c>
    </row>
    <row r="375" spans="1:3" x14ac:dyDescent="0.2">
      <c r="A375">
        <v>4.6625E-2</v>
      </c>
      <c r="B375">
        <f t="shared" si="10"/>
        <v>135430.60657416371</v>
      </c>
      <c r="C375">
        <f t="shared" si="11"/>
        <v>101325</v>
      </c>
    </row>
    <row r="376" spans="1:3" x14ac:dyDescent="0.2">
      <c r="A376">
        <v>4.675E-2</v>
      </c>
      <c r="B376">
        <f t="shared" si="10"/>
        <v>136965.26096753473</v>
      </c>
      <c r="C376">
        <f t="shared" si="11"/>
        <v>101325</v>
      </c>
    </row>
    <row r="377" spans="1:3" x14ac:dyDescent="0.2">
      <c r="A377">
        <v>4.6875E-2</v>
      </c>
      <c r="B377">
        <f t="shared" si="10"/>
        <v>138280.18130045146</v>
      </c>
      <c r="C377">
        <f t="shared" si="11"/>
        <v>101325</v>
      </c>
    </row>
    <row r="378" spans="1:3" x14ac:dyDescent="0.2">
      <c r="A378">
        <v>4.7E-2</v>
      </c>
      <c r="B378">
        <f t="shared" si="10"/>
        <v>139367.26065180614</v>
      </c>
      <c r="C378">
        <f t="shared" si="11"/>
        <v>101325</v>
      </c>
    </row>
    <row r="379" spans="1:3" x14ac:dyDescent="0.2">
      <c r="A379">
        <v>4.7125E-2</v>
      </c>
      <c r="B379">
        <f t="shared" si="10"/>
        <v>140219.79681590706</v>
      </c>
      <c r="C379">
        <f t="shared" si="11"/>
        <v>101325</v>
      </c>
    </row>
    <row r="380" spans="1:3" x14ac:dyDescent="0.2">
      <c r="A380">
        <v>4.725E-2</v>
      </c>
      <c r="B380">
        <f t="shared" si="10"/>
        <v>140832.5336238055</v>
      </c>
      <c r="C380">
        <f t="shared" si="11"/>
        <v>101325</v>
      </c>
    </row>
    <row r="381" spans="1:3" x14ac:dyDescent="0.2">
      <c r="A381">
        <v>4.7375E-2</v>
      </c>
      <c r="B381">
        <f t="shared" si="10"/>
        <v>141201.69334932513</v>
      </c>
      <c r="C381">
        <f t="shared" si="11"/>
        <v>101325</v>
      </c>
    </row>
    <row r="382" spans="1:3" x14ac:dyDescent="0.2">
      <c r="A382">
        <v>4.7500000000000001E-2</v>
      </c>
      <c r="B382">
        <f t="shared" si="10"/>
        <v>141325</v>
      </c>
      <c r="C382">
        <f t="shared" si="11"/>
        <v>101325</v>
      </c>
    </row>
    <row r="383" spans="1:3" x14ac:dyDescent="0.2">
      <c r="A383">
        <v>4.7625000000000001E-2</v>
      </c>
      <c r="B383">
        <f t="shared" si="10"/>
        <v>141201.6933493251</v>
      </c>
      <c r="C383">
        <f t="shared" si="11"/>
        <v>101325</v>
      </c>
    </row>
    <row r="384" spans="1:3" x14ac:dyDescent="0.2">
      <c r="A384">
        <v>4.7750000000000001E-2</v>
      </c>
      <c r="B384">
        <f t="shared" si="10"/>
        <v>140832.5336238055</v>
      </c>
      <c r="C384">
        <f t="shared" si="11"/>
        <v>101325</v>
      </c>
    </row>
    <row r="385" spans="1:3" x14ac:dyDescent="0.2">
      <c r="A385">
        <v>4.7875000000000001E-2</v>
      </c>
      <c r="B385">
        <f t="shared" si="10"/>
        <v>140219.79681590706</v>
      </c>
      <c r="C385">
        <f t="shared" si="11"/>
        <v>101325</v>
      </c>
    </row>
    <row r="386" spans="1:3" x14ac:dyDescent="0.2">
      <c r="A386">
        <v>4.8000000000000001E-2</v>
      </c>
      <c r="B386">
        <f t="shared" si="10"/>
        <v>139367.26065180611</v>
      </c>
      <c r="C386">
        <f t="shared" si="11"/>
        <v>101325</v>
      </c>
    </row>
    <row r="387" spans="1:3" x14ac:dyDescent="0.2">
      <c r="A387">
        <v>4.8125000000000001E-2</v>
      </c>
      <c r="B387">
        <f t="shared" ref="B387:B450" si="12">-40000*SIN(200*PI()*A387)+101325</f>
        <v>138280.18130045148</v>
      </c>
      <c r="C387">
        <f t="shared" ref="C387:C450" si="13">IF(MOD(A387,0.02)&gt;0.005,101325,B387)</f>
        <v>101325</v>
      </c>
    </row>
    <row r="388" spans="1:3" x14ac:dyDescent="0.2">
      <c r="A388">
        <v>4.8250000000000001E-2</v>
      </c>
      <c r="B388">
        <f t="shared" si="12"/>
        <v>136965.26096753473</v>
      </c>
      <c r="C388">
        <f t="shared" si="13"/>
        <v>101325</v>
      </c>
    </row>
    <row r="389" spans="1:3" x14ac:dyDescent="0.2">
      <c r="A389">
        <v>4.8375000000000001E-2</v>
      </c>
      <c r="B389">
        <f t="shared" si="12"/>
        <v>135430.60657416368</v>
      </c>
      <c r="C389">
        <f t="shared" si="13"/>
        <v>101325</v>
      </c>
    </row>
    <row r="390" spans="1:3" x14ac:dyDescent="0.2">
      <c r="A390">
        <v>4.8500000000000001E-2</v>
      </c>
      <c r="B390">
        <f t="shared" si="12"/>
        <v>133685.67977499787</v>
      </c>
      <c r="C390">
        <f t="shared" si="13"/>
        <v>101325</v>
      </c>
    </row>
    <row r="391" spans="1:3" x14ac:dyDescent="0.2">
      <c r="A391">
        <v>4.8625000000000002E-2</v>
      </c>
      <c r="B391">
        <f t="shared" si="12"/>
        <v>131741.23862400121</v>
      </c>
      <c r="C391">
        <f t="shared" si="13"/>
        <v>101325</v>
      </c>
    </row>
    <row r="392" spans="1:3" x14ac:dyDescent="0.2">
      <c r="A392">
        <v>4.8750000000000002E-2</v>
      </c>
      <c r="B392">
        <f t="shared" si="12"/>
        <v>129609.27124746186</v>
      </c>
      <c r="C392">
        <f t="shared" si="13"/>
        <v>101325</v>
      </c>
    </row>
    <row r="393" spans="1:3" x14ac:dyDescent="0.2">
      <c r="A393">
        <v>4.8875000000000002E-2</v>
      </c>
      <c r="B393">
        <f t="shared" si="12"/>
        <v>127302.92193320728</v>
      </c>
      <c r="C393">
        <f t="shared" si="13"/>
        <v>101325</v>
      </c>
    </row>
    <row r="394" spans="1:3" x14ac:dyDescent="0.2">
      <c r="A394">
        <v>4.9000000000000002E-2</v>
      </c>
      <c r="B394">
        <f t="shared" si="12"/>
        <v>124836.41009169885</v>
      </c>
      <c r="C394">
        <f t="shared" si="13"/>
        <v>101325</v>
      </c>
    </row>
    <row r="395" spans="1:3" x14ac:dyDescent="0.2">
      <c r="A395">
        <v>4.9125000000000002E-2</v>
      </c>
      <c r="B395">
        <f t="shared" si="12"/>
        <v>122224.94258863786</v>
      </c>
      <c r="C395">
        <f t="shared" si="13"/>
        <v>101325</v>
      </c>
    </row>
    <row r="396" spans="1:3" x14ac:dyDescent="0.2">
      <c r="A396">
        <v>4.9250000000000002E-2</v>
      </c>
      <c r="B396">
        <f t="shared" si="12"/>
        <v>119484.61998958176</v>
      </c>
      <c r="C396">
        <f t="shared" si="13"/>
        <v>101325</v>
      </c>
    </row>
    <row r="397" spans="1:3" x14ac:dyDescent="0.2">
      <c r="A397">
        <v>4.9375000000000002E-2</v>
      </c>
      <c r="B397">
        <f t="shared" si="12"/>
        <v>116632.33729460358</v>
      </c>
      <c r="C397">
        <f t="shared" si="13"/>
        <v>101325</v>
      </c>
    </row>
    <row r="398" spans="1:3" x14ac:dyDescent="0.2">
      <c r="A398">
        <v>4.9500000000000002E-2</v>
      </c>
      <c r="B398">
        <f t="shared" si="12"/>
        <v>113685.67977499787</v>
      </c>
      <c r="C398">
        <f t="shared" si="13"/>
        <v>101325</v>
      </c>
    </row>
    <row r="399" spans="1:3" x14ac:dyDescent="0.2">
      <c r="A399">
        <v>4.9625000000000002E-2</v>
      </c>
      <c r="B399">
        <f t="shared" si="12"/>
        <v>110662.81455423617</v>
      </c>
      <c r="C399">
        <f t="shared" si="13"/>
        <v>101325</v>
      </c>
    </row>
    <row r="400" spans="1:3" x14ac:dyDescent="0.2">
      <c r="A400">
        <v>4.9750000000000003E-2</v>
      </c>
      <c r="B400">
        <f t="shared" si="12"/>
        <v>107582.37860160918</v>
      </c>
      <c r="C400">
        <f t="shared" si="13"/>
        <v>101325</v>
      </c>
    </row>
    <row r="401" spans="1:3" x14ac:dyDescent="0.2">
      <c r="A401">
        <v>4.9875000000000003E-2</v>
      </c>
      <c r="B401">
        <f t="shared" si="12"/>
        <v>104463.36382911372</v>
      </c>
      <c r="C401">
        <f t="shared" si="13"/>
        <v>101325</v>
      </c>
    </row>
    <row r="402" spans="1:3" x14ac:dyDescent="0.2">
      <c r="A402">
        <v>0.05</v>
      </c>
      <c r="B402">
        <f t="shared" si="12"/>
        <v>101324.99999999991</v>
      </c>
      <c r="C402">
        <f t="shared" si="13"/>
        <v>101325</v>
      </c>
    </row>
    <row r="403" spans="1:3" x14ac:dyDescent="0.2">
      <c r="A403">
        <v>5.0125000000000003E-2</v>
      </c>
      <c r="B403">
        <f t="shared" si="12"/>
        <v>98186.636170886093</v>
      </c>
      <c r="C403">
        <f t="shared" si="13"/>
        <v>101325</v>
      </c>
    </row>
    <row r="404" spans="1:3" x14ac:dyDescent="0.2">
      <c r="A404">
        <v>5.0250000000000003E-2</v>
      </c>
      <c r="B404">
        <f t="shared" si="12"/>
        <v>95067.621398390635</v>
      </c>
      <c r="C404">
        <f t="shared" si="13"/>
        <v>101325</v>
      </c>
    </row>
    <row r="405" spans="1:3" x14ac:dyDescent="0.2">
      <c r="A405">
        <v>5.0375000000000003E-2</v>
      </c>
      <c r="B405">
        <f t="shared" si="12"/>
        <v>91987.185445763636</v>
      </c>
      <c r="C405">
        <f t="shared" si="13"/>
        <v>101325</v>
      </c>
    </row>
    <row r="406" spans="1:3" x14ac:dyDescent="0.2">
      <c r="A406">
        <v>5.0500000000000003E-2</v>
      </c>
      <c r="B406">
        <f t="shared" si="12"/>
        <v>88964.320225002084</v>
      </c>
      <c r="C406">
        <f t="shared" si="13"/>
        <v>101325</v>
      </c>
    </row>
    <row r="407" spans="1:3" x14ac:dyDescent="0.2">
      <c r="A407">
        <v>5.0625000000000003E-2</v>
      </c>
      <c r="B407">
        <f t="shared" si="12"/>
        <v>86017.662705396375</v>
      </c>
      <c r="C407">
        <f t="shared" si="13"/>
        <v>101325</v>
      </c>
    </row>
    <row r="408" spans="1:3" x14ac:dyDescent="0.2">
      <c r="A408">
        <v>5.0750000000000003E-2</v>
      </c>
      <c r="B408">
        <f t="shared" si="12"/>
        <v>83165.38001041807</v>
      </c>
      <c r="C408">
        <f t="shared" si="13"/>
        <v>101325</v>
      </c>
    </row>
    <row r="409" spans="1:3" x14ac:dyDescent="0.2">
      <c r="A409">
        <v>5.0874999999999997E-2</v>
      </c>
      <c r="B409">
        <f t="shared" si="12"/>
        <v>80425.057411362097</v>
      </c>
      <c r="C409">
        <f t="shared" si="13"/>
        <v>101325</v>
      </c>
    </row>
    <row r="410" spans="1:3" x14ac:dyDescent="0.2">
      <c r="A410">
        <v>5.0999999999999997E-2</v>
      </c>
      <c r="B410">
        <f t="shared" si="12"/>
        <v>77813.589908301234</v>
      </c>
      <c r="C410">
        <f t="shared" si="13"/>
        <v>101325</v>
      </c>
    </row>
    <row r="411" spans="1:3" x14ac:dyDescent="0.2">
      <c r="A411">
        <v>5.1124999999999997E-2</v>
      </c>
      <c r="B411">
        <f t="shared" si="12"/>
        <v>75347.078066792688</v>
      </c>
      <c r="C411">
        <f t="shared" si="13"/>
        <v>101325</v>
      </c>
    </row>
    <row r="412" spans="1:3" x14ac:dyDescent="0.2">
      <c r="A412">
        <v>5.1249999999999997E-2</v>
      </c>
      <c r="B412">
        <f t="shared" si="12"/>
        <v>73040.728752538213</v>
      </c>
      <c r="C412">
        <f t="shared" si="13"/>
        <v>101325</v>
      </c>
    </row>
    <row r="413" spans="1:3" x14ac:dyDescent="0.2">
      <c r="A413">
        <v>5.1374999999999997E-2</v>
      </c>
      <c r="B413">
        <f t="shared" si="12"/>
        <v>70908.761375998758</v>
      </c>
      <c r="C413">
        <f t="shared" si="13"/>
        <v>101325</v>
      </c>
    </row>
    <row r="414" spans="1:3" x14ac:dyDescent="0.2">
      <c r="A414">
        <v>5.1499999999999997E-2</v>
      </c>
      <c r="B414">
        <f t="shared" si="12"/>
        <v>68964.320225002171</v>
      </c>
      <c r="C414">
        <f t="shared" si="13"/>
        <v>101325</v>
      </c>
    </row>
    <row r="415" spans="1:3" x14ac:dyDescent="0.2">
      <c r="A415">
        <v>5.1624999999999997E-2</v>
      </c>
      <c r="B415">
        <f t="shared" si="12"/>
        <v>67219.393425836286</v>
      </c>
      <c r="C415">
        <f t="shared" si="13"/>
        <v>101325</v>
      </c>
    </row>
    <row r="416" spans="1:3" x14ac:dyDescent="0.2">
      <c r="A416">
        <v>5.1749999999999997E-2</v>
      </c>
      <c r="B416">
        <f t="shared" si="12"/>
        <v>65684.739032465324</v>
      </c>
      <c r="C416">
        <f t="shared" si="13"/>
        <v>101325</v>
      </c>
    </row>
    <row r="417" spans="1:3" x14ac:dyDescent="0.2">
      <c r="A417">
        <v>5.1874999999999998E-2</v>
      </c>
      <c r="B417">
        <f t="shared" si="12"/>
        <v>64369.818699548501</v>
      </c>
      <c r="C417">
        <f t="shared" si="13"/>
        <v>101325</v>
      </c>
    </row>
    <row r="418" spans="1:3" x14ac:dyDescent="0.2">
      <c r="A418">
        <v>5.1999999999999998E-2</v>
      </c>
      <c r="B418">
        <f t="shared" si="12"/>
        <v>63282.739348193871</v>
      </c>
      <c r="C418">
        <f t="shared" si="13"/>
        <v>101325</v>
      </c>
    </row>
    <row r="419" spans="1:3" x14ac:dyDescent="0.2">
      <c r="A419">
        <v>5.2124999999999998E-2</v>
      </c>
      <c r="B419">
        <f t="shared" si="12"/>
        <v>62430.203184092978</v>
      </c>
      <c r="C419">
        <f t="shared" si="13"/>
        <v>101325</v>
      </c>
    </row>
    <row r="420" spans="1:3" x14ac:dyDescent="0.2">
      <c r="A420">
        <v>5.2249999999999998E-2</v>
      </c>
      <c r="B420">
        <f t="shared" si="12"/>
        <v>61817.46637619449</v>
      </c>
      <c r="C420">
        <f t="shared" si="13"/>
        <v>101325</v>
      </c>
    </row>
    <row r="421" spans="1:3" x14ac:dyDescent="0.2">
      <c r="A421">
        <v>5.2374999999999998E-2</v>
      </c>
      <c r="B421">
        <f t="shared" si="12"/>
        <v>61448.306650674887</v>
      </c>
      <c r="C421">
        <f t="shared" si="13"/>
        <v>101325</v>
      </c>
    </row>
    <row r="422" spans="1:3" x14ac:dyDescent="0.2">
      <c r="A422">
        <v>5.2499999999999998E-2</v>
      </c>
      <c r="B422">
        <f t="shared" si="12"/>
        <v>61325</v>
      </c>
      <c r="C422">
        <f t="shared" si="13"/>
        <v>101325</v>
      </c>
    </row>
    <row r="423" spans="1:3" x14ac:dyDescent="0.2">
      <c r="A423">
        <v>5.2624999999999998E-2</v>
      </c>
      <c r="B423">
        <f t="shared" si="12"/>
        <v>61448.306650674873</v>
      </c>
      <c r="C423">
        <f t="shared" si="13"/>
        <v>101325</v>
      </c>
    </row>
    <row r="424" spans="1:3" x14ac:dyDescent="0.2">
      <c r="A424">
        <v>5.2749999999999998E-2</v>
      </c>
      <c r="B424">
        <f t="shared" si="12"/>
        <v>61817.466376194498</v>
      </c>
      <c r="C424">
        <f t="shared" si="13"/>
        <v>101325</v>
      </c>
    </row>
    <row r="425" spans="1:3" x14ac:dyDescent="0.2">
      <c r="A425">
        <v>5.2874999999999998E-2</v>
      </c>
      <c r="B425">
        <f t="shared" si="12"/>
        <v>62430.203184092919</v>
      </c>
      <c r="C425">
        <f t="shared" si="13"/>
        <v>101325</v>
      </c>
    </row>
    <row r="426" spans="1:3" x14ac:dyDescent="0.2">
      <c r="A426">
        <v>5.2999999999999999E-2</v>
      </c>
      <c r="B426">
        <f t="shared" si="12"/>
        <v>63282.739348193885</v>
      </c>
      <c r="C426">
        <f t="shared" si="13"/>
        <v>101325</v>
      </c>
    </row>
    <row r="427" spans="1:3" x14ac:dyDescent="0.2">
      <c r="A427">
        <v>5.3124999999999999E-2</v>
      </c>
      <c r="B427">
        <f t="shared" si="12"/>
        <v>64369.818699548516</v>
      </c>
      <c r="C427">
        <f t="shared" si="13"/>
        <v>101325</v>
      </c>
    </row>
    <row r="428" spans="1:3" x14ac:dyDescent="0.2">
      <c r="A428">
        <v>5.3249999999999999E-2</v>
      </c>
      <c r="B428">
        <f t="shared" si="12"/>
        <v>65684.739032465208</v>
      </c>
      <c r="C428">
        <f t="shared" si="13"/>
        <v>101325</v>
      </c>
    </row>
    <row r="429" spans="1:3" x14ac:dyDescent="0.2">
      <c r="A429">
        <v>5.3374999999999999E-2</v>
      </c>
      <c r="B429">
        <f t="shared" si="12"/>
        <v>67219.393425836315</v>
      </c>
      <c r="C429">
        <f t="shared" si="13"/>
        <v>101325</v>
      </c>
    </row>
    <row r="430" spans="1:3" x14ac:dyDescent="0.2">
      <c r="A430">
        <v>5.3499999999999999E-2</v>
      </c>
      <c r="B430">
        <f t="shared" si="12"/>
        <v>68964.320225002026</v>
      </c>
      <c r="C430">
        <f t="shared" si="13"/>
        <v>101325</v>
      </c>
    </row>
    <row r="431" spans="1:3" x14ac:dyDescent="0.2">
      <c r="A431">
        <v>5.3624999999999999E-2</v>
      </c>
      <c r="B431">
        <f t="shared" si="12"/>
        <v>70908.761375998787</v>
      </c>
      <c r="C431">
        <f t="shared" si="13"/>
        <v>101325</v>
      </c>
    </row>
    <row r="432" spans="1:3" x14ac:dyDescent="0.2">
      <c r="A432">
        <v>5.3749999999999999E-2</v>
      </c>
      <c r="B432">
        <f t="shared" si="12"/>
        <v>73040.728752538038</v>
      </c>
      <c r="C432">
        <f t="shared" si="13"/>
        <v>101325</v>
      </c>
    </row>
    <row r="433" spans="1:3" x14ac:dyDescent="0.2">
      <c r="A433">
        <v>5.3874999999999999E-2</v>
      </c>
      <c r="B433">
        <f t="shared" si="12"/>
        <v>75347.078066792703</v>
      </c>
      <c r="C433">
        <f t="shared" si="13"/>
        <v>101325</v>
      </c>
    </row>
    <row r="434" spans="1:3" x14ac:dyDescent="0.2">
      <c r="A434">
        <v>5.3999999999999999E-2</v>
      </c>
      <c r="B434">
        <f t="shared" si="12"/>
        <v>77813.58990830103</v>
      </c>
      <c r="C434">
        <f t="shared" si="13"/>
        <v>101325</v>
      </c>
    </row>
    <row r="435" spans="1:3" x14ac:dyDescent="0.2">
      <c r="A435">
        <v>5.4125E-2</v>
      </c>
      <c r="B435">
        <f t="shared" si="12"/>
        <v>80425.057411362141</v>
      </c>
      <c r="C435">
        <f t="shared" si="13"/>
        <v>101325</v>
      </c>
    </row>
    <row r="436" spans="1:3" x14ac:dyDescent="0.2">
      <c r="A436">
        <v>5.425E-2</v>
      </c>
      <c r="B436">
        <f t="shared" si="12"/>
        <v>83165.380010418114</v>
      </c>
      <c r="C436">
        <f t="shared" si="13"/>
        <v>101325</v>
      </c>
    </row>
    <row r="437" spans="1:3" x14ac:dyDescent="0.2">
      <c r="A437">
        <v>5.4375E-2</v>
      </c>
      <c r="B437">
        <f t="shared" si="12"/>
        <v>86017.662705396535</v>
      </c>
      <c r="C437">
        <f t="shared" si="13"/>
        <v>101325</v>
      </c>
    </row>
    <row r="438" spans="1:3" x14ac:dyDescent="0.2">
      <c r="A438">
        <v>5.45E-2</v>
      </c>
      <c r="B438">
        <f t="shared" si="12"/>
        <v>88964.320225002128</v>
      </c>
      <c r="C438">
        <f t="shared" si="13"/>
        <v>101325</v>
      </c>
    </row>
    <row r="439" spans="1:3" x14ac:dyDescent="0.2">
      <c r="A439">
        <v>5.4625E-2</v>
      </c>
      <c r="B439">
        <f t="shared" si="12"/>
        <v>91987.18544576368</v>
      </c>
      <c r="C439">
        <f t="shared" si="13"/>
        <v>101325</v>
      </c>
    </row>
    <row r="440" spans="1:3" x14ac:dyDescent="0.2">
      <c r="A440">
        <v>5.475E-2</v>
      </c>
      <c r="B440">
        <f t="shared" si="12"/>
        <v>95067.621398390824</v>
      </c>
      <c r="C440">
        <f t="shared" si="13"/>
        <v>101325</v>
      </c>
    </row>
    <row r="441" spans="1:3" x14ac:dyDescent="0.2">
      <c r="A441">
        <v>5.4875E-2</v>
      </c>
      <c r="B441">
        <f t="shared" si="12"/>
        <v>98186.636170886137</v>
      </c>
      <c r="C441">
        <f t="shared" si="13"/>
        <v>101325</v>
      </c>
    </row>
    <row r="442" spans="1:3" x14ac:dyDescent="0.2">
      <c r="A442">
        <v>5.5E-2</v>
      </c>
      <c r="B442">
        <f t="shared" si="12"/>
        <v>101325.00000000009</v>
      </c>
      <c r="C442">
        <f t="shared" si="13"/>
        <v>101325</v>
      </c>
    </row>
    <row r="443" spans="1:3" x14ac:dyDescent="0.2">
      <c r="A443">
        <v>5.5125E-2</v>
      </c>
      <c r="B443">
        <f t="shared" si="12"/>
        <v>104463.36382911376</v>
      </c>
      <c r="C443">
        <f t="shared" si="13"/>
        <v>101325</v>
      </c>
    </row>
    <row r="444" spans="1:3" x14ac:dyDescent="0.2">
      <c r="A444">
        <v>5.525E-2</v>
      </c>
      <c r="B444">
        <f t="shared" si="12"/>
        <v>107582.37860160935</v>
      </c>
      <c r="C444">
        <f t="shared" si="13"/>
        <v>101325</v>
      </c>
    </row>
    <row r="445" spans="1:3" x14ac:dyDescent="0.2">
      <c r="A445">
        <v>5.5375000000000001E-2</v>
      </c>
      <c r="B445">
        <f t="shared" si="12"/>
        <v>110662.81455423622</v>
      </c>
      <c r="C445">
        <f t="shared" si="13"/>
        <v>101325</v>
      </c>
    </row>
    <row r="446" spans="1:3" x14ac:dyDescent="0.2">
      <c r="A446">
        <v>5.5500000000000001E-2</v>
      </c>
      <c r="B446">
        <f t="shared" si="12"/>
        <v>113685.67977499805</v>
      </c>
      <c r="C446">
        <f t="shared" si="13"/>
        <v>101325</v>
      </c>
    </row>
    <row r="447" spans="1:3" x14ac:dyDescent="0.2">
      <c r="A447">
        <v>5.5625000000000001E-2</v>
      </c>
      <c r="B447">
        <f t="shared" si="12"/>
        <v>116632.33729460363</v>
      </c>
      <c r="C447">
        <f t="shared" si="13"/>
        <v>101325</v>
      </c>
    </row>
    <row r="448" spans="1:3" x14ac:dyDescent="0.2">
      <c r="A448">
        <v>5.5750000000000001E-2</v>
      </c>
      <c r="B448">
        <f t="shared" si="12"/>
        <v>119484.61998958178</v>
      </c>
      <c r="C448">
        <f t="shared" si="13"/>
        <v>101325</v>
      </c>
    </row>
    <row r="449" spans="1:3" x14ac:dyDescent="0.2">
      <c r="A449">
        <v>5.5875000000000001E-2</v>
      </c>
      <c r="B449">
        <f t="shared" si="12"/>
        <v>122224.94258863802</v>
      </c>
      <c r="C449">
        <f t="shared" si="13"/>
        <v>101325</v>
      </c>
    </row>
    <row r="450" spans="1:3" x14ac:dyDescent="0.2">
      <c r="A450">
        <v>5.6000000000000001E-2</v>
      </c>
      <c r="B450">
        <f t="shared" si="12"/>
        <v>124836.41009169888</v>
      </c>
      <c r="C450">
        <f t="shared" si="13"/>
        <v>101325</v>
      </c>
    </row>
    <row r="451" spans="1:3" x14ac:dyDescent="0.2">
      <c r="A451">
        <v>5.6125000000000001E-2</v>
      </c>
      <c r="B451">
        <f t="shared" ref="B451:B514" si="14">-40000*SIN(200*PI()*A451)+101325</f>
        <v>127302.92193320743</v>
      </c>
      <c r="C451">
        <f t="shared" ref="C451:C514" si="15">IF(MOD(A451,0.02)&gt;0.005,101325,B451)</f>
        <v>101325</v>
      </c>
    </row>
    <row r="452" spans="1:3" x14ac:dyDescent="0.2">
      <c r="A452">
        <v>5.6250000000000001E-2</v>
      </c>
      <c r="B452">
        <f t="shared" si="14"/>
        <v>129609.27124746189</v>
      </c>
      <c r="C452">
        <f t="shared" si="15"/>
        <v>101325</v>
      </c>
    </row>
    <row r="453" spans="1:3" x14ac:dyDescent="0.2">
      <c r="A453">
        <v>5.6375000000000001E-2</v>
      </c>
      <c r="B453">
        <f t="shared" si="14"/>
        <v>131741.23862400133</v>
      </c>
      <c r="C453">
        <f t="shared" si="15"/>
        <v>101325</v>
      </c>
    </row>
    <row r="454" spans="1:3" x14ac:dyDescent="0.2">
      <c r="A454">
        <v>5.6500000000000002E-2</v>
      </c>
      <c r="B454">
        <f t="shared" si="14"/>
        <v>133685.6797749979</v>
      </c>
      <c r="C454">
        <f t="shared" si="15"/>
        <v>101325</v>
      </c>
    </row>
    <row r="455" spans="1:3" x14ac:dyDescent="0.2">
      <c r="A455">
        <v>5.6625000000000002E-2</v>
      </c>
      <c r="B455">
        <f t="shared" si="14"/>
        <v>135430.60657416377</v>
      </c>
      <c r="C455">
        <f t="shared" si="15"/>
        <v>101325</v>
      </c>
    </row>
    <row r="456" spans="1:3" x14ac:dyDescent="0.2">
      <c r="A456">
        <v>5.6750000000000002E-2</v>
      </c>
      <c r="B456">
        <f t="shared" si="14"/>
        <v>136965.26096753473</v>
      </c>
      <c r="C456">
        <f t="shared" si="15"/>
        <v>101325</v>
      </c>
    </row>
    <row r="457" spans="1:3" x14ac:dyDescent="0.2">
      <c r="A457">
        <v>5.6875000000000002E-2</v>
      </c>
      <c r="B457">
        <f t="shared" si="14"/>
        <v>138280.18130045146</v>
      </c>
      <c r="C457">
        <f t="shared" si="15"/>
        <v>101325</v>
      </c>
    </row>
    <row r="458" spans="1:3" x14ac:dyDescent="0.2">
      <c r="A458">
        <v>5.7000000000000002E-2</v>
      </c>
      <c r="B458">
        <f t="shared" si="14"/>
        <v>139367.26065180617</v>
      </c>
      <c r="C458">
        <f t="shared" si="15"/>
        <v>101325</v>
      </c>
    </row>
    <row r="459" spans="1:3" x14ac:dyDescent="0.2">
      <c r="A459">
        <v>5.7125000000000002E-2</v>
      </c>
      <c r="B459">
        <f t="shared" si="14"/>
        <v>140219.79681590706</v>
      </c>
      <c r="C459">
        <f t="shared" si="15"/>
        <v>101325</v>
      </c>
    </row>
    <row r="460" spans="1:3" x14ac:dyDescent="0.2">
      <c r="A460">
        <v>5.7250000000000002E-2</v>
      </c>
      <c r="B460">
        <f t="shared" si="14"/>
        <v>140832.53362380553</v>
      </c>
      <c r="C460">
        <f t="shared" si="15"/>
        <v>101325</v>
      </c>
    </row>
    <row r="461" spans="1:3" x14ac:dyDescent="0.2">
      <c r="A461">
        <v>5.7375000000000002E-2</v>
      </c>
      <c r="B461">
        <f t="shared" si="14"/>
        <v>141201.69334932513</v>
      </c>
      <c r="C461">
        <f t="shared" si="15"/>
        <v>101325</v>
      </c>
    </row>
    <row r="462" spans="1:3" x14ac:dyDescent="0.2">
      <c r="A462">
        <v>5.7500000000000002E-2</v>
      </c>
      <c r="B462">
        <f t="shared" si="14"/>
        <v>141325</v>
      </c>
      <c r="C462">
        <f t="shared" si="15"/>
        <v>101325</v>
      </c>
    </row>
    <row r="463" spans="1:3" x14ac:dyDescent="0.2">
      <c r="A463">
        <v>5.7625000000000003E-2</v>
      </c>
      <c r="B463">
        <f t="shared" si="14"/>
        <v>141201.69334932513</v>
      </c>
      <c r="C463">
        <f t="shared" si="15"/>
        <v>101325</v>
      </c>
    </row>
    <row r="464" spans="1:3" x14ac:dyDescent="0.2">
      <c r="A464">
        <v>5.7750000000000003E-2</v>
      </c>
      <c r="B464">
        <f t="shared" si="14"/>
        <v>140832.53362380547</v>
      </c>
      <c r="C464">
        <f t="shared" si="15"/>
        <v>101325</v>
      </c>
    </row>
    <row r="465" spans="1:3" x14ac:dyDescent="0.2">
      <c r="A465">
        <v>5.7875000000000003E-2</v>
      </c>
      <c r="B465">
        <f t="shared" si="14"/>
        <v>140219.79681590706</v>
      </c>
      <c r="C465">
        <f t="shared" si="15"/>
        <v>101325</v>
      </c>
    </row>
    <row r="466" spans="1:3" x14ac:dyDescent="0.2">
      <c r="A466">
        <v>5.8000000000000003E-2</v>
      </c>
      <c r="B466">
        <f t="shared" si="14"/>
        <v>139367.26065180617</v>
      </c>
      <c r="C466">
        <f t="shared" si="15"/>
        <v>101325</v>
      </c>
    </row>
    <row r="467" spans="1:3" x14ac:dyDescent="0.2">
      <c r="A467">
        <v>5.8125000000000003E-2</v>
      </c>
      <c r="B467">
        <f t="shared" si="14"/>
        <v>138280.18130045143</v>
      </c>
      <c r="C467">
        <f t="shared" si="15"/>
        <v>101325</v>
      </c>
    </row>
    <row r="468" spans="1:3" x14ac:dyDescent="0.2">
      <c r="A468">
        <v>5.8250000000000003E-2</v>
      </c>
      <c r="B468">
        <f t="shared" si="14"/>
        <v>136965.26096753473</v>
      </c>
      <c r="C468">
        <f t="shared" si="15"/>
        <v>101325</v>
      </c>
    </row>
    <row r="469" spans="1:3" x14ac:dyDescent="0.2">
      <c r="A469">
        <v>5.8375000000000003E-2</v>
      </c>
      <c r="B469">
        <f t="shared" si="14"/>
        <v>135430.60657416363</v>
      </c>
      <c r="C469">
        <f t="shared" si="15"/>
        <v>101325</v>
      </c>
    </row>
    <row r="470" spans="1:3" x14ac:dyDescent="0.2">
      <c r="A470">
        <v>5.8500000000000003E-2</v>
      </c>
      <c r="B470">
        <f t="shared" si="14"/>
        <v>133685.6797749979</v>
      </c>
      <c r="C470">
        <f t="shared" si="15"/>
        <v>101325</v>
      </c>
    </row>
    <row r="471" spans="1:3" x14ac:dyDescent="0.2">
      <c r="A471">
        <v>5.8624999999999997E-2</v>
      </c>
      <c r="B471">
        <f t="shared" si="14"/>
        <v>131741.2386240013</v>
      </c>
      <c r="C471">
        <f t="shared" si="15"/>
        <v>101325</v>
      </c>
    </row>
    <row r="472" spans="1:3" x14ac:dyDescent="0.2">
      <c r="A472">
        <v>5.8749999999999997E-2</v>
      </c>
      <c r="B472">
        <f t="shared" si="14"/>
        <v>129609.27124746187</v>
      </c>
      <c r="C472">
        <f t="shared" si="15"/>
        <v>101325</v>
      </c>
    </row>
    <row r="473" spans="1:3" x14ac:dyDescent="0.2">
      <c r="A473">
        <v>5.8874999999999997E-2</v>
      </c>
      <c r="B473">
        <f t="shared" si="14"/>
        <v>127302.9219332074</v>
      </c>
      <c r="C473">
        <f t="shared" si="15"/>
        <v>101325</v>
      </c>
    </row>
    <row r="474" spans="1:3" x14ac:dyDescent="0.2">
      <c r="A474">
        <v>5.8999999999999997E-2</v>
      </c>
      <c r="B474">
        <f t="shared" si="14"/>
        <v>124836.41009169909</v>
      </c>
      <c r="C474">
        <f t="shared" si="15"/>
        <v>101325</v>
      </c>
    </row>
    <row r="475" spans="1:3" x14ac:dyDescent="0.2">
      <c r="A475">
        <v>5.9124999999999997E-2</v>
      </c>
      <c r="B475">
        <f t="shared" si="14"/>
        <v>122224.94258863799</v>
      </c>
      <c r="C475">
        <f t="shared" si="15"/>
        <v>101325</v>
      </c>
    </row>
    <row r="476" spans="1:3" x14ac:dyDescent="0.2">
      <c r="A476">
        <v>5.9249999999999997E-2</v>
      </c>
      <c r="B476">
        <f t="shared" si="14"/>
        <v>119484.61998958202</v>
      </c>
      <c r="C476">
        <f t="shared" si="15"/>
        <v>101325</v>
      </c>
    </row>
    <row r="477" spans="1:3" x14ac:dyDescent="0.2">
      <c r="A477">
        <v>5.9374999999999997E-2</v>
      </c>
      <c r="B477">
        <f t="shared" si="14"/>
        <v>116632.3372946036</v>
      </c>
      <c r="C477">
        <f t="shared" si="15"/>
        <v>101325</v>
      </c>
    </row>
    <row r="478" spans="1:3" x14ac:dyDescent="0.2">
      <c r="A478">
        <v>5.9499999999999997E-2</v>
      </c>
      <c r="B478">
        <f t="shared" si="14"/>
        <v>113685.67977499802</v>
      </c>
      <c r="C478">
        <f t="shared" si="15"/>
        <v>101325</v>
      </c>
    </row>
    <row r="479" spans="1:3" x14ac:dyDescent="0.2">
      <c r="A479">
        <v>5.9624999999999997E-2</v>
      </c>
      <c r="B479">
        <f t="shared" si="14"/>
        <v>110662.81455423619</v>
      </c>
      <c r="C479">
        <f t="shared" si="15"/>
        <v>101325</v>
      </c>
    </row>
    <row r="480" spans="1:3" x14ac:dyDescent="0.2">
      <c r="A480">
        <v>5.9749999999999998E-2</v>
      </c>
      <c r="B480">
        <f t="shared" si="14"/>
        <v>107582.37860160932</v>
      </c>
      <c r="C480">
        <f t="shared" si="15"/>
        <v>101325</v>
      </c>
    </row>
    <row r="481" spans="1:3" x14ac:dyDescent="0.2">
      <c r="A481">
        <v>5.9874999999999998E-2</v>
      </c>
      <c r="B481">
        <f t="shared" si="14"/>
        <v>104463.36382911373</v>
      </c>
      <c r="C481">
        <f t="shared" si="15"/>
        <v>101325</v>
      </c>
    </row>
    <row r="482" spans="1:3" x14ac:dyDescent="0.2">
      <c r="A482">
        <v>0.06</v>
      </c>
      <c r="B482">
        <f t="shared" si="14"/>
        <v>101325.00000000006</v>
      </c>
      <c r="C482">
        <f t="shared" si="15"/>
        <v>101325</v>
      </c>
    </row>
    <row r="483" spans="1:3" x14ac:dyDescent="0.2">
      <c r="A483">
        <v>6.0124999999999998E-2</v>
      </c>
      <c r="B483">
        <f t="shared" si="14"/>
        <v>98186.636170886384</v>
      </c>
      <c r="C483">
        <f t="shared" si="15"/>
        <v>98186.636170886384</v>
      </c>
    </row>
    <row r="484" spans="1:3" x14ac:dyDescent="0.2">
      <c r="A484">
        <v>6.0249999999999998E-2</v>
      </c>
      <c r="B484">
        <f t="shared" si="14"/>
        <v>95067.621398390795</v>
      </c>
      <c r="C484">
        <f t="shared" si="15"/>
        <v>95067.621398390795</v>
      </c>
    </row>
    <row r="485" spans="1:3" x14ac:dyDescent="0.2">
      <c r="A485">
        <v>6.0374999999999998E-2</v>
      </c>
      <c r="B485">
        <f t="shared" si="14"/>
        <v>91987.185445763927</v>
      </c>
      <c r="C485">
        <f t="shared" si="15"/>
        <v>91987.185445763927</v>
      </c>
    </row>
    <row r="486" spans="1:3" x14ac:dyDescent="0.2">
      <c r="A486">
        <v>6.0499999999999998E-2</v>
      </c>
      <c r="B486">
        <f t="shared" si="14"/>
        <v>88964.320225002099</v>
      </c>
      <c r="C486">
        <f t="shared" si="15"/>
        <v>88964.320225002099</v>
      </c>
    </row>
    <row r="487" spans="1:3" x14ac:dyDescent="0.2">
      <c r="A487">
        <v>6.0624999999999998E-2</v>
      </c>
      <c r="B487">
        <f t="shared" si="14"/>
        <v>86017.662705396506</v>
      </c>
      <c r="C487">
        <f t="shared" si="15"/>
        <v>86017.662705396506</v>
      </c>
    </row>
    <row r="488" spans="1:3" x14ac:dyDescent="0.2">
      <c r="A488">
        <v>6.0749999999999998E-2</v>
      </c>
      <c r="B488">
        <f t="shared" si="14"/>
        <v>83165.380010418085</v>
      </c>
      <c r="C488">
        <f t="shared" si="15"/>
        <v>83165.380010418085</v>
      </c>
    </row>
    <row r="489" spans="1:3" x14ac:dyDescent="0.2">
      <c r="A489">
        <v>6.0874999999999999E-2</v>
      </c>
      <c r="B489">
        <f t="shared" si="14"/>
        <v>80425.057411362111</v>
      </c>
      <c r="C489">
        <f t="shared" si="15"/>
        <v>80425.057411362111</v>
      </c>
    </row>
    <row r="490" spans="1:3" x14ac:dyDescent="0.2">
      <c r="A490">
        <v>6.0999999999999999E-2</v>
      </c>
      <c r="B490">
        <f t="shared" si="14"/>
        <v>77813.589908301015</v>
      </c>
      <c r="C490">
        <f t="shared" si="15"/>
        <v>77813.589908301015</v>
      </c>
    </row>
    <row r="491" spans="1:3" x14ac:dyDescent="0.2">
      <c r="A491">
        <v>6.1124999999999999E-2</v>
      </c>
      <c r="B491">
        <f t="shared" si="14"/>
        <v>75347.078066792688</v>
      </c>
      <c r="C491">
        <f t="shared" si="15"/>
        <v>75347.078066792688</v>
      </c>
    </row>
    <row r="492" spans="1:3" x14ac:dyDescent="0.2">
      <c r="A492">
        <v>6.1249999999999999E-2</v>
      </c>
      <c r="B492">
        <f t="shared" si="14"/>
        <v>73040.728752538009</v>
      </c>
      <c r="C492">
        <f t="shared" si="15"/>
        <v>73040.728752538009</v>
      </c>
    </row>
    <row r="493" spans="1:3" x14ac:dyDescent="0.2">
      <c r="A493">
        <v>6.1374999999999999E-2</v>
      </c>
      <c r="B493">
        <f t="shared" si="14"/>
        <v>70908.761375998773</v>
      </c>
      <c r="C493">
        <f t="shared" si="15"/>
        <v>70908.761375998773</v>
      </c>
    </row>
    <row r="494" spans="1:3" x14ac:dyDescent="0.2">
      <c r="A494">
        <v>6.1499999999999999E-2</v>
      </c>
      <c r="B494">
        <f t="shared" si="14"/>
        <v>68964.320225002186</v>
      </c>
      <c r="C494">
        <f t="shared" si="15"/>
        <v>68964.320225002186</v>
      </c>
    </row>
    <row r="495" spans="1:3" x14ac:dyDescent="0.2">
      <c r="A495">
        <v>6.1624999999999999E-2</v>
      </c>
      <c r="B495">
        <f t="shared" si="14"/>
        <v>67219.393425836286</v>
      </c>
      <c r="C495">
        <f t="shared" si="15"/>
        <v>67219.393425836286</v>
      </c>
    </row>
    <row r="496" spans="1:3" x14ac:dyDescent="0.2">
      <c r="A496">
        <v>6.1749999999999999E-2</v>
      </c>
      <c r="B496">
        <f t="shared" si="14"/>
        <v>65684.739032465324</v>
      </c>
      <c r="C496">
        <f t="shared" si="15"/>
        <v>65684.739032465324</v>
      </c>
    </row>
    <row r="497" spans="1:3" x14ac:dyDescent="0.2">
      <c r="A497">
        <v>6.1874999999999999E-2</v>
      </c>
      <c r="B497">
        <f t="shared" si="14"/>
        <v>64369.818699548501</v>
      </c>
      <c r="C497">
        <f t="shared" si="15"/>
        <v>64369.818699548501</v>
      </c>
    </row>
    <row r="498" spans="1:3" x14ac:dyDescent="0.2">
      <c r="A498">
        <v>6.2E-2</v>
      </c>
      <c r="B498">
        <f t="shared" si="14"/>
        <v>63282.739348193878</v>
      </c>
      <c r="C498">
        <f t="shared" si="15"/>
        <v>63282.739348193878</v>
      </c>
    </row>
    <row r="499" spans="1:3" x14ac:dyDescent="0.2">
      <c r="A499">
        <v>6.2125E-2</v>
      </c>
      <c r="B499">
        <f t="shared" si="14"/>
        <v>62430.203184092912</v>
      </c>
      <c r="C499">
        <f t="shared" si="15"/>
        <v>62430.203184092912</v>
      </c>
    </row>
    <row r="500" spans="1:3" x14ac:dyDescent="0.2">
      <c r="A500">
        <v>6.225E-2</v>
      </c>
      <c r="B500">
        <f t="shared" si="14"/>
        <v>61817.46637619449</v>
      </c>
      <c r="C500">
        <f t="shared" si="15"/>
        <v>61817.46637619449</v>
      </c>
    </row>
    <row r="501" spans="1:3" x14ac:dyDescent="0.2">
      <c r="A501">
        <v>6.2375E-2</v>
      </c>
      <c r="B501">
        <f t="shared" si="14"/>
        <v>61448.306650674873</v>
      </c>
      <c r="C501">
        <f t="shared" si="15"/>
        <v>61448.306650674873</v>
      </c>
    </row>
    <row r="502" spans="1:3" x14ac:dyDescent="0.2">
      <c r="A502">
        <v>6.25E-2</v>
      </c>
      <c r="B502">
        <f t="shared" si="14"/>
        <v>61325</v>
      </c>
      <c r="C502">
        <f t="shared" si="15"/>
        <v>61325</v>
      </c>
    </row>
    <row r="503" spans="1:3" x14ac:dyDescent="0.2">
      <c r="A503">
        <v>6.2625E-2</v>
      </c>
      <c r="B503">
        <f t="shared" si="14"/>
        <v>61448.306650674873</v>
      </c>
      <c r="C503">
        <f t="shared" si="15"/>
        <v>61448.306650674873</v>
      </c>
    </row>
    <row r="504" spans="1:3" x14ac:dyDescent="0.2">
      <c r="A504">
        <v>6.275E-2</v>
      </c>
      <c r="B504">
        <f t="shared" si="14"/>
        <v>61817.466376194498</v>
      </c>
      <c r="C504">
        <f t="shared" si="15"/>
        <v>61817.466376194498</v>
      </c>
    </row>
    <row r="505" spans="1:3" x14ac:dyDescent="0.2">
      <c r="A505">
        <v>6.2875E-2</v>
      </c>
      <c r="B505">
        <f t="shared" si="14"/>
        <v>62430.203184092912</v>
      </c>
      <c r="C505">
        <f t="shared" si="15"/>
        <v>62430.203184092912</v>
      </c>
    </row>
    <row r="506" spans="1:3" x14ac:dyDescent="0.2">
      <c r="A506">
        <v>6.3E-2</v>
      </c>
      <c r="B506">
        <f t="shared" si="14"/>
        <v>63282.739348193878</v>
      </c>
      <c r="C506">
        <f t="shared" si="15"/>
        <v>63282.739348193878</v>
      </c>
    </row>
    <row r="507" spans="1:3" x14ac:dyDescent="0.2">
      <c r="A507">
        <v>6.3125000000000001E-2</v>
      </c>
      <c r="B507">
        <f t="shared" si="14"/>
        <v>64369.818699548516</v>
      </c>
      <c r="C507">
        <f t="shared" si="15"/>
        <v>64369.818699548516</v>
      </c>
    </row>
    <row r="508" spans="1:3" x14ac:dyDescent="0.2">
      <c r="A508">
        <v>6.3250000000000001E-2</v>
      </c>
      <c r="B508">
        <f t="shared" si="14"/>
        <v>65684.739032465339</v>
      </c>
      <c r="C508">
        <f t="shared" si="15"/>
        <v>65684.739032465339</v>
      </c>
    </row>
    <row r="509" spans="1:3" x14ac:dyDescent="0.2">
      <c r="A509">
        <v>6.3375000000000001E-2</v>
      </c>
      <c r="B509">
        <f t="shared" si="14"/>
        <v>67219.393425836315</v>
      </c>
      <c r="C509">
        <f t="shared" si="15"/>
        <v>67219.393425836315</v>
      </c>
    </row>
    <row r="510" spans="1:3" x14ac:dyDescent="0.2">
      <c r="A510">
        <v>6.3500000000000001E-2</v>
      </c>
      <c r="B510">
        <f t="shared" si="14"/>
        <v>68964.320225002186</v>
      </c>
      <c r="C510">
        <f t="shared" si="15"/>
        <v>68964.320225002186</v>
      </c>
    </row>
    <row r="511" spans="1:3" x14ac:dyDescent="0.2">
      <c r="A511">
        <v>6.3625000000000001E-2</v>
      </c>
      <c r="B511">
        <f t="shared" si="14"/>
        <v>70908.761375998787</v>
      </c>
      <c r="C511">
        <f t="shared" si="15"/>
        <v>70908.761375998787</v>
      </c>
    </row>
    <row r="512" spans="1:3" x14ac:dyDescent="0.2">
      <c r="A512">
        <v>6.3750000000000001E-2</v>
      </c>
      <c r="B512">
        <f t="shared" si="14"/>
        <v>73040.728752538038</v>
      </c>
      <c r="C512">
        <f t="shared" si="15"/>
        <v>73040.728752538038</v>
      </c>
    </row>
    <row r="513" spans="1:3" x14ac:dyDescent="0.2">
      <c r="A513">
        <v>6.3875000000000001E-2</v>
      </c>
      <c r="B513">
        <f t="shared" si="14"/>
        <v>75347.078066792703</v>
      </c>
      <c r="C513">
        <f t="shared" si="15"/>
        <v>75347.078066792703</v>
      </c>
    </row>
    <row r="514" spans="1:3" x14ac:dyDescent="0.2">
      <c r="A514">
        <v>6.4000000000000001E-2</v>
      </c>
      <c r="B514">
        <f t="shared" si="14"/>
        <v>77813.58990830103</v>
      </c>
      <c r="C514">
        <f t="shared" si="15"/>
        <v>77813.58990830103</v>
      </c>
    </row>
    <row r="515" spans="1:3" x14ac:dyDescent="0.2">
      <c r="A515">
        <v>6.4125000000000001E-2</v>
      </c>
      <c r="B515">
        <f t="shared" ref="B515:B578" si="16">-40000*SIN(200*PI()*A515)+101325</f>
        <v>80425.057411362126</v>
      </c>
      <c r="C515">
        <f t="shared" ref="C515:C578" si="17">IF(MOD(A515,0.02)&gt;0.005,101325,B515)</f>
        <v>80425.057411362126</v>
      </c>
    </row>
    <row r="516" spans="1:3" x14ac:dyDescent="0.2">
      <c r="A516">
        <v>6.4250000000000002E-2</v>
      </c>
      <c r="B516">
        <f t="shared" si="16"/>
        <v>83165.380010418099</v>
      </c>
      <c r="C516">
        <f t="shared" si="17"/>
        <v>83165.380010418099</v>
      </c>
    </row>
    <row r="517" spans="1:3" x14ac:dyDescent="0.2">
      <c r="A517">
        <v>6.4375000000000002E-2</v>
      </c>
      <c r="B517">
        <f t="shared" si="16"/>
        <v>86017.662705396535</v>
      </c>
      <c r="C517">
        <f t="shared" si="17"/>
        <v>86017.662705396535</v>
      </c>
    </row>
    <row r="518" spans="1:3" x14ac:dyDescent="0.2">
      <c r="A518">
        <v>6.4500000000000002E-2</v>
      </c>
      <c r="B518">
        <f t="shared" si="16"/>
        <v>88964.320225002113</v>
      </c>
      <c r="C518">
        <f t="shared" si="17"/>
        <v>88964.320225002113</v>
      </c>
    </row>
    <row r="519" spans="1:3" x14ac:dyDescent="0.2">
      <c r="A519">
        <v>6.4625000000000002E-2</v>
      </c>
      <c r="B519">
        <f t="shared" si="16"/>
        <v>91987.185445763942</v>
      </c>
      <c r="C519">
        <f t="shared" si="17"/>
        <v>91987.185445763942</v>
      </c>
    </row>
    <row r="520" spans="1:3" x14ac:dyDescent="0.2">
      <c r="A520">
        <v>6.4750000000000002E-2</v>
      </c>
      <c r="B520">
        <f t="shared" si="16"/>
        <v>95067.621398390809</v>
      </c>
      <c r="C520">
        <f t="shared" si="17"/>
        <v>95067.621398390809</v>
      </c>
    </row>
    <row r="521" spans="1:3" x14ac:dyDescent="0.2">
      <c r="A521">
        <v>6.4875000000000002E-2</v>
      </c>
      <c r="B521">
        <f t="shared" si="16"/>
        <v>98186.636170886399</v>
      </c>
      <c r="C521">
        <f t="shared" si="17"/>
        <v>98186.636170886399</v>
      </c>
    </row>
    <row r="522" spans="1:3" x14ac:dyDescent="0.2">
      <c r="A522">
        <v>6.5000000000000002E-2</v>
      </c>
      <c r="B522">
        <f t="shared" si="16"/>
        <v>101325.00000000007</v>
      </c>
      <c r="C522">
        <f t="shared" si="17"/>
        <v>101325.00000000007</v>
      </c>
    </row>
    <row r="523" spans="1:3" x14ac:dyDescent="0.2">
      <c r="A523">
        <v>6.5125000000000002E-2</v>
      </c>
      <c r="B523">
        <f t="shared" si="16"/>
        <v>104463.36382911375</v>
      </c>
      <c r="C523">
        <f t="shared" si="17"/>
        <v>101325</v>
      </c>
    </row>
    <row r="524" spans="1:3" x14ac:dyDescent="0.2">
      <c r="A524">
        <v>6.5250000000000002E-2</v>
      </c>
      <c r="B524">
        <f t="shared" si="16"/>
        <v>107582.37860160935</v>
      </c>
      <c r="C524">
        <f t="shared" si="17"/>
        <v>101325</v>
      </c>
    </row>
    <row r="525" spans="1:3" x14ac:dyDescent="0.2">
      <c r="A525">
        <v>6.5375000000000003E-2</v>
      </c>
      <c r="B525">
        <f t="shared" si="16"/>
        <v>110662.8145542362</v>
      </c>
      <c r="C525">
        <f t="shared" si="17"/>
        <v>101325</v>
      </c>
    </row>
    <row r="526" spans="1:3" x14ac:dyDescent="0.2">
      <c r="A526">
        <v>6.5500000000000003E-2</v>
      </c>
      <c r="B526">
        <f t="shared" si="16"/>
        <v>113685.67977499803</v>
      </c>
      <c r="C526">
        <f t="shared" si="17"/>
        <v>101325</v>
      </c>
    </row>
    <row r="527" spans="1:3" x14ac:dyDescent="0.2">
      <c r="A527">
        <v>6.5625000000000003E-2</v>
      </c>
      <c r="B527">
        <f t="shared" si="16"/>
        <v>116632.33729460361</v>
      </c>
      <c r="C527">
        <f t="shared" si="17"/>
        <v>101325</v>
      </c>
    </row>
    <row r="528" spans="1:3" x14ac:dyDescent="0.2">
      <c r="A528">
        <v>6.5750000000000003E-2</v>
      </c>
      <c r="B528">
        <f t="shared" si="16"/>
        <v>119484.61998958203</v>
      </c>
      <c r="C528">
        <f t="shared" si="17"/>
        <v>101325</v>
      </c>
    </row>
    <row r="529" spans="1:3" x14ac:dyDescent="0.2">
      <c r="A529">
        <v>6.5875000000000003E-2</v>
      </c>
      <c r="B529">
        <f t="shared" si="16"/>
        <v>122224.942588638</v>
      </c>
      <c r="C529">
        <f t="shared" si="17"/>
        <v>101325</v>
      </c>
    </row>
    <row r="530" spans="1:3" x14ac:dyDescent="0.2">
      <c r="A530">
        <v>6.6000000000000003E-2</v>
      </c>
      <c r="B530">
        <f t="shared" si="16"/>
        <v>124836.4100916991</v>
      </c>
      <c r="C530">
        <f t="shared" si="17"/>
        <v>101325</v>
      </c>
    </row>
    <row r="531" spans="1:3" x14ac:dyDescent="0.2">
      <c r="A531">
        <v>6.6125000000000003E-2</v>
      </c>
      <c r="B531">
        <f t="shared" si="16"/>
        <v>127302.92193320741</v>
      </c>
      <c r="C531">
        <f t="shared" si="17"/>
        <v>101325</v>
      </c>
    </row>
    <row r="532" spans="1:3" x14ac:dyDescent="0.2">
      <c r="A532">
        <v>6.6250000000000003E-2</v>
      </c>
      <c r="B532">
        <f t="shared" si="16"/>
        <v>129609.27124746187</v>
      </c>
      <c r="C532">
        <f t="shared" si="17"/>
        <v>101325</v>
      </c>
    </row>
    <row r="533" spans="1:3" x14ac:dyDescent="0.2">
      <c r="A533">
        <v>6.6375000000000003E-2</v>
      </c>
      <c r="B533">
        <f t="shared" si="16"/>
        <v>131741.23862400133</v>
      </c>
      <c r="C533">
        <f t="shared" si="17"/>
        <v>101325</v>
      </c>
    </row>
    <row r="534" spans="1:3" x14ac:dyDescent="0.2">
      <c r="A534">
        <v>6.6500000000000004E-2</v>
      </c>
      <c r="B534">
        <f t="shared" si="16"/>
        <v>133685.6797749979</v>
      </c>
      <c r="C534">
        <f t="shared" si="17"/>
        <v>101325</v>
      </c>
    </row>
    <row r="535" spans="1:3" x14ac:dyDescent="0.2">
      <c r="A535">
        <v>6.6625000000000004E-2</v>
      </c>
      <c r="B535">
        <f t="shared" si="16"/>
        <v>135430.60657416377</v>
      </c>
      <c r="C535">
        <f t="shared" si="17"/>
        <v>101325</v>
      </c>
    </row>
    <row r="536" spans="1:3" x14ac:dyDescent="0.2">
      <c r="A536">
        <v>6.6750000000000004E-2</v>
      </c>
      <c r="B536">
        <f t="shared" si="16"/>
        <v>136965.26096753473</v>
      </c>
      <c r="C536">
        <f t="shared" si="17"/>
        <v>101325</v>
      </c>
    </row>
    <row r="537" spans="1:3" x14ac:dyDescent="0.2">
      <c r="A537">
        <v>6.6875000000000004E-2</v>
      </c>
      <c r="B537">
        <f t="shared" si="16"/>
        <v>138280.18130045154</v>
      </c>
      <c r="C537">
        <f t="shared" si="17"/>
        <v>101325</v>
      </c>
    </row>
    <row r="538" spans="1:3" x14ac:dyDescent="0.2">
      <c r="A538">
        <v>6.7000000000000004E-2</v>
      </c>
      <c r="B538">
        <f t="shared" si="16"/>
        <v>139367.26065180617</v>
      </c>
      <c r="C538">
        <f t="shared" si="17"/>
        <v>101325</v>
      </c>
    </row>
    <row r="539" spans="1:3" x14ac:dyDescent="0.2">
      <c r="A539">
        <v>6.7125000000000004E-2</v>
      </c>
      <c r="B539">
        <f t="shared" si="16"/>
        <v>140219.79681590712</v>
      </c>
      <c r="C539">
        <f t="shared" si="17"/>
        <v>101325</v>
      </c>
    </row>
    <row r="540" spans="1:3" x14ac:dyDescent="0.2">
      <c r="A540">
        <v>6.7250000000000004E-2</v>
      </c>
      <c r="B540">
        <f t="shared" si="16"/>
        <v>140832.53362380553</v>
      </c>
      <c r="C540">
        <f t="shared" si="17"/>
        <v>101325</v>
      </c>
    </row>
    <row r="541" spans="1:3" x14ac:dyDescent="0.2">
      <c r="A541">
        <v>6.7375000000000004E-2</v>
      </c>
      <c r="B541">
        <f t="shared" si="16"/>
        <v>141201.69334932513</v>
      </c>
      <c r="C541">
        <f t="shared" si="17"/>
        <v>101325</v>
      </c>
    </row>
    <row r="542" spans="1:3" x14ac:dyDescent="0.2">
      <c r="A542">
        <v>6.7500000000000004E-2</v>
      </c>
      <c r="B542">
        <f t="shared" si="16"/>
        <v>141325</v>
      </c>
      <c r="C542">
        <f t="shared" si="17"/>
        <v>101325</v>
      </c>
    </row>
    <row r="543" spans="1:3" x14ac:dyDescent="0.2">
      <c r="A543">
        <v>6.7625000000000005E-2</v>
      </c>
      <c r="B543">
        <f t="shared" si="16"/>
        <v>141201.69334932513</v>
      </c>
      <c r="C543">
        <f t="shared" si="17"/>
        <v>101325</v>
      </c>
    </row>
    <row r="544" spans="1:3" x14ac:dyDescent="0.2">
      <c r="A544">
        <v>6.7750000000000005E-2</v>
      </c>
      <c r="B544">
        <f t="shared" si="16"/>
        <v>140832.53362380547</v>
      </c>
      <c r="C544">
        <f t="shared" si="17"/>
        <v>101325</v>
      </c>
    </row>
    <row r="545" spans="1:3" x14ac:dyDescent="0.2">
      <c r="A545">
        <v>6.7875000000000005E-2</v>
      </c>
      <c r="B545">
        <f t="shared" si="16"/>
        <v>140219.79681590706</v>
      </c>
      <c r="C545">
        <f t="shared" si="17"/>
        <v>101325</v>
      </c>
    </row>
    <row r="546" spans="1:3" x14ac:dyDescent="0.2">
      <c r="A546">
        <v>6.8000000000000005E-2</v>
      </c>
      <c r="B546">
        <f t="shared" si="16"/>
        <v>139367.26065180608</v>
      </c>
      <c r="C546">
        <f t="shared" si="17"/>
        <v>101325</v>
      </c>
    </row>
    <row r="547" spans="1:3" x14ac:dyDescent="0.2">
      <c r="A547">
        <v>6.8125000000000005E-2</v>
      </c>
      <c r="B547">
        <f t="shared" si="16"/>
        <v>138280.18130045143</v>
      </c>
      <c r="C547">
        <f t="shared" si="17"/>
        <v>101325</v>
      </c>
    </row>
    <row r="548" spans="1:3" x14ac:dyDescent="0.2">
      <c r="A548">
        <v>6.8250000000000005E-2</v>
      </c>
      <c r="B548">
        <f t="shared" si="16"/>
        <v>136965.26096753462</v>
      </c>
      <c r="C548">
        <f t="shared" si="17"/>
        <v>101325</v>
      </c>
    </row>
    <row r="549" spans="1:3" x14ac:dyDescent="0.2">
      <c r="A549">
        <v>6.8375000000000005E-2</v>
      </c>
      <c r="B549">
        <f t="shared" si="16"/>
        <v>135430.60657416363</v>
      </c>
      <c r="C549">
        <f t="shared" si="17"/>
        <v>101325</v>
      </c>
    </row>
    <row r="550" spans="1:3" x14ac:dyDescent="0.2">
      <c r="A550">
        <v>6.8500000000000005E-2</v>
      </c>
      <c r="B550">
        <f t="shared" si="16"/>
        <v>133685.6797749979</v>
      </c>
      <c r="C550">
        <f t="shared" si="17"/>
        <v>101325</v>
      </c>
    </row>
    <row r="551" spans="1:3" x14ac:dyDescent="0.2">
      <c r="A551">
        <v>6.8625000000000005E-2</v>
      </c>
      <c r="B551">
        <f t="shared" si="16"/>
        <v>131741.23862400113</v>
      </c>
      <c r="C551">
        <f t="shared" si="17"/>
        <v>101325</v>
      </c>
    </row>
    <row r="552" spans="1:3" x14ac:dyDescent="0.2">
      <c r="A552">
        <v>6.8750000000000006E-2</v>
      </c>
      <c r="B552">
        <f t="shared" si="16"/>
        <v>129609.27124746187</v>
      </c>
      <c r="C552">
        <f t="shared" si="17"/>
        <v>101325</v>
      </c>
    </row>
    <row r="553" spans="1:3" x14ac:dyDescent="0.2">
      <c r="A553">
        <v>6.8875000000000006E-2</v>
      </c>
      <c r="B553">
        <f t="shared" si="16"/>
        <v>127302.9219332072</v>
      </c>
      <c r="C553">
        <f t="shared" si="17"/>
        <v>101325</v>
      </c>
    </row>
    <row r="554" spans="1:3" x14ac:dyDescent="0.2">
      <c r="A554">
        <v>6.9000000000000006E-2</v>
      </c>
      <c r="B554">
        <f t="shared" si="16"/>
        <v>124836.41009169887</v>
      </c>
      <c r="C554">
        <f t="shared" si="17"/>
        <v>101325</v>
      </c>
    </row>
    <row r="555" spans="1:3" x14ac:dyDescent="0.2">
      <c r="A555">
        <v>6.9125000000000006E-2</v>
      </c>
      <c r="B555">
        <f t="shared" si="16"/>
        <v>122224.94258863776</v>
      </c>
      <c r="C555">
        <f t="shared" si="17"/>
        <v>101325</v>
      </c>
    </row>
    <row r="556" spans="1:3" x14ac:dyDescent="0.2">
      <c r="A556">
        <v>6.9250000000000006E-2</v>
      </c>
      <c r="B556">
        <f t="shared" si="16"/>
        <v>119484.61998958177</v>
      </c>
      <c r="C556">
        <f t="shared" si="17"/>
        <v>101325</v>
      </c>
    </row>
    <row r="557" spans="1:3" x14ac:dyDescent="0.2">
      <c r="A557">
        <v>6.9375000000000006E-2</v>
      </c>
      <c r="B557">
        <f t="shared" si="16"/>
        <v>116632.33729460335</v>
      </c>
      <c r="C557">
        <f t="shared" si="17"/>
        <v>101325</v>
      </c>
    </row>
    <row r="558" spans="1:3" x14ac:dyDescent="0.2">
      <c r="A558">
        <v>6.9500000000000006E-2</v>
      </c>
      <c r="B558">
        <f t="shared" si="16"/>
        <v>113685.67977499776</v>
      </c>
      <c r="C558">
        <f t="shared" si="17"/>
        <v>101325</v>
      </c>
    </row>
    <row r="559" spans="1:3" x14ac:dyDescent="0.2">
      <c r="A559">
        <v>6.9625000000000006E-2</v>
      </c>
      <c r="B559">
        <f t="shared" si="16"/>
        <v>110662.81455423593</v>
      </c>
      <c r="C559">
        <f t="shared" si="17"/>
        <v>101325</v>
      </c>
    </row>
    <row r="560" spans="1:3" x14ac:dyDescent="0.2">
      <c r="A560">
        <v>6.9750000000000006E-2</v>
      </c>
      <c r="B560">
        <f t="shared" si="16"/>
        <v>107582.37860160906</v>
      </c>
      <c r="C560">
        <f t="shared" si="17"/>
        <v>101325</v>
      </c>
    </row>
    <row r="561" spans="1:3" x14ac:dyDescent="0.2">
      <c r="A561">
        <v>6.9875000000000007E-2</v>
      </c>
      <c r="B561">
        <f t="shared" si="16"/>
        <v>104463.36382911375</v>
      </c>
      <c r="C561">
        <f t="shared" si="17"/>
        <v>101325</v>
      </c>
    </row>
    <row r="562" spans="1:3" x14ac:dyDescent="0.2">
      <c r="A562">
        <v>7.0000000000000007E-2</v>
      </c>
      <c r="B562">
        <f t="shared" si="16"/>
        <v>101324.99999999978</v>
      </c>
      <c r="C562">
        <f t="shared" si="17"/>
        <v>101325</v>
      </c>
    </row>
    <row r="563" spans="1:3" x14ac:dyDescent="0.2">
      <c r="A563">
        <v>7.0125000000000007E-2</v>
      </c>
      <c r="B563">
        <f t="shared" si="16"/>
        <v>98186.636170886108</v>
      </c>
      <c r="C563">
        <f t="shared" si="17"/>
        <v>101325</v>
      </c>
    </row>
    <row r="564" spans="1:3" x14ac:dyDescent="0.2">
      <c r="A564">
        <v>7.0250000000000007E-2</v>
      </c>
      <c r="B564">
        <f t="shared" si="16"/>
        <v>95067.621398390518</v>
      </c>
      <c r="C564">
        <f t="shared" si="17"/>
        <v>101325</v>
      </c>
    </row>
    <row r="565" spans="1:3" x14ac:dyDescent="0.2">
      <c r="A565">
        <v>7.0374999999999993E-2</v>
      </c>
      <c r="B565">
        <f t="shared" si="16"/>
        <v>91987.185445763942</v>
      </c>
      <c r="C565">
        <f t="shared" si="17"/>
        <v>101325</v>
      </c>
    </row>
    <row r="566" spans="1:3" x14ac:dyDescent="0.2">
      <c r="A566">
        <v>7.0499999999999993E-2</v>
      </c>
      <c r="B566">
        <f t="shared" si="16"/>
        <v>88964.320225002375</v>
      </c>
      <c r="C566">
        <f t="shared" si="17"/>
        <v>101325</v>
      </c>
    </row>
    <row r="567" spans="1:3" x14ac:dyDescent="0.2">
      <c r="A567">
        <v>7.0624999999999993E-2</v>
      </c>
      <c r="B567">
        <f t="shared" si="16"/>
        <v>86017.66270539652</v>
      </c>
      <c r="C567">
        <f t="shared" si="17"/>
        <v>101325</v>
      </c>
    </row>
    <row r="568" spans="1:3" x14ac:dyDescent="0.2">
      <c r="A568">
        <v>7.0749999999999993E-2</v>
      </c>
      <c r="B568">
        <f t="shared" si="16"/>
        <v>83165.380010418347</v>
      </c>
      <c r="C568">
        <f t="shared" si="17"/>
        <v>101325</v>
      </c>
    </row>
    <row r="569" spans="1:3" x14ac:dyDescent="0.2">
      <c r="A569">
        <v>7.0874999999999994E-2</v>
      </c>
      <c r="B569">
        <f t="shared" si="16"/>
        <v>80425.057411362126</v>
      </c>
      <c r="C569">
        <f t="shared" si="17"/>
        <v>101325</v>
      </c>
    </row>
    <row r="570" spans="1:3" x14ac:dyDescent="0.2">
      <c r="A570">
        <v>7.0999999999999994E-2</v>
      </c>
      <c r="B570">
        <f t="shared" si="16"/>
        <v>77813.589908301248</v>
      </c>
      <c r="C570">
        <f t="shared" si="17"/>
        <v>101325</v>
      </c>
    </row>
    <row r="571" spans="1:3" x14ac:dyDescent="0.2">
      <c r="A571">
        <v>7.1124999999999994E-2</v>
      </c>
      <c r="B571">
        <f t="shared" si="16"/>
        <v>75347.078066792688</v>
      </c>
      <c r="C571">
        <f t="shared" si="17"/>
        <v>101325</v>
      </c>
    </row>
    <row r="572" spans="1:3" x14ac:dyDescent="0.2">
      <c r="A572">
        <v>7.1249999999999994E-2</v>
      </c>
      <c r="B572">
        <f t="shared" si="16"/>
        <v>73040.728752538227</v>
      </c>
      <c r="C572">
        <f t="shared" si="17"/>
        <v>101325</v>
      </c>
    </row>
    <row r="573" spans="1:3" x14ac:dyDescent="0.2">
      <c r="A573">
        <v>7.1374999999999994E-2</v>
      </c>
      <c r="B573">
        <f t="shared" si="16"/>
        <v>70908.761375998773</v>
      </c>
      <c r="C573">
        <f t="shared" si="17"/>
        <v>101325</v>
      </c>
    </row>
    <row r="574" spans="1:3" x14ac:dyDescent="0.2">
      <c r="A574">
        <v>7.1499999999999994E-2</v>
      </c>
      <c r="B574">
        <f t="shared" si="16"/>
        <v>68964.320225002186</v>
      </c>
      <c r="C574">
        <f t="shared" si="17"/>
        <v>101325</v>
      </c>
    </row>
    <row r="575" spans="1:3" x14ac:dyDescent="0.2">
      <c r="A575">
        <v>7.1624999999999994E-2</v>
      </c>
      <c r="B575">
        <f t="shared" si="16"/>
        <v>67219.393425836461</v>
      </c>
      <c r="C575">
        <f t="shared" si="17"/>
        <v>101325</v>
      </c>
    </row>
    <row r="576" spans="1:3" x14ac:dyDescent="0.2">
      <c r="A576">
        <v>7.1749999999999994E-2</v>
      </c>
      <c r="B576">
        <f t="shared" si="16"/>
        <v>65684.739032465324</v>
      </c>
      <c r="C576">
        <f t="shared" si="17"/>
        <v>101325</v>
      </c>
    </row>
    <row r="577" spans="1:3" x14ac:dyDescent="0.2">
      <c r="A577">
        <v>7.1874999999999994E-2</v>
      </c>
      <c r="B577">
        <f t="shared" si="16"/>
        <v>64369.818699548618</v>
      </c>
      <c r="C577">
        <f t="shared" si="17"/>
        <v>101325</v>
      </c>
    </row>
    <row r="578" spans="1:3" x14ac:dyDescent="0.2">
      <c r="A578">
        <v>7.1999999999999995E-2</v>
      </c>
      <c r="B578">
        <f t="shared" si="16"/>
        <v>63282.739348193878</v>
      </c>
      <c r="C578">
        <f t="shared" si="17"/>
        <v>101325</v>
      </c>
    </row>
    <row r="579" spans="1:3" x14ac:dyDescent="0.2">
      <c r="A579">
        <v>7.2124999999999995E-2</v>
      </c>
      <c r="B579">
        <f t="shared" ref="B579:B642" si="18">-40000*SIN(200*PI()*A579)+101325</f>
        <v>62430.203184092985</v>
      </c>
      <c r="C579">
        <f t="shared" ref="C579:C642" si="19">IF(MOD(A579,0.02)&gt;0.005,101325,B579)</f>
        <v>101325</v>
      </c>
    </row>
    <row r="580" spans="1:3" x14ac:dyDescent="0.2">
      <c r="A580">
        <v>7.2249999999999995E-2</v>
      </c>
      <c r="B580">
        <f t="shared" si="18"/>
        <v>61817.466376194498</v>
      </c>
      <c r="C580">
        <f t="shared" si="19"/>
        <v>101325</v>
      </c>
    </row>
    <row r="581" spans="1:3" x14ac:dyDescent="0.2">
      <c r="A581">
        <v>7.2374999999999995E-2</v>
      </c>
      <c r="B581">
        <f t="shared" si="18"/>
        <v>61448.306650674895</v>
      </c>
      <c r="C581">
        <f t="shared" si="19"/>
        <v>101325</v>
      </c>
    </row>
    <row r="582" spans="1:3" x14ac:dyDescent="0.2">
      <c r="A582">
        <v>7.2499999999999995E-2</v>
      </c>
      <c r="B582">
        <f t="shared" si="18"/>
        <v>61325</v>
      </c>
      <c r="C582">
        <f t="shared" si="19"/>
        <v>101325</v>
      </c>
    </row>
    <row r="583" spans="1:3" x14ac:dyDescent="0.2">
      <c r="A583">
        <v>7.2624999999999995E-2</v>
      </c>
      <c r="B583">
        <f t="shared" si="18"/>
        <v>61448.306650674873</v>
      </c>
      <c r="C583">
        <f t="shared" si="19"/>
        <v>101325</v>
      </c>
    </row>
    <row r="584" spans="1:3" x14ac:dyDescent="0.2">
      <c r="A584">
        <v>7.2749999999999995E-2</v>
      </c>
      <c r="B584">
        <f t="shared" si="18"/>
        <v>61817.466376194454</v>
      </c>
      <c r="C584">
        <f t="shared" si="19"/>
        <v>101325</v>
      </c>
    </row>
    <row r="585" spans="1:3" x14ac:dyDescent="0.2">
      <c r="A585">
        <v>7.2874999999999995E-2</v>
      </c>
      <c r="B585">
        <f t="shared" si="18"/>
        <v>62430.203184092912</v>
      </c>
      <c r="C585">
        <f t="shared" si="19"/>
        <v>101325</v>
      </c>
    </row>
    <row r="586" spans="1:3" x14ac:dyDescent="0.2">
      <c r="A586">
        <v>7.2999999999999995E-2</v>
      </c>
      <c r="B586">
        <f t="shared" si="18"/>
        <v>63282.739348193791</v>
      </c>
      <c r="C586">
        <f t="shared" si="19"/>
        <v>101325</v>
      </c>
    </row>
    <row r="587" spans="1:3" x14ac:dyDescent="0.2">
      <c r="A587">
        <v>7.3124999999999996E-2</v>
      </c>
      <c r="B587">
        <f t="shared" si="18"/>
        <v>64369.818699548508</v>
      </c>
      <c r="C587">
        <f t="shared" si="19"/>
        <v>101325</v>
      </c>
    </row>
    <row r="588" spans="1:3" x14ac:dyDescent="0.2">
      <c r="A588">
        <v>7.3249999999999996E-2</v>
      </c>
      <c r="B588">
        <f t="shared" si="18"/>
        <v>65684.739032465208</v>
      </c>
      <c r="C588">
        <f t="shared" si="19"/>
        <v>101325</v>
      </c>
    </row>
    <row r="589" spans="1:3" x14ac:dyDescent="0.2">
      <c r="A589">
        <v>7.3374999999999996E-2</v>
      </c>
      <c r="B589">
        <f t="shared" si="18"/>
        <v>67219.393425836301</v>
      </c>
      <c r="C589">
        <f t="shared" si="19"/>
        <v>101325</v>
      </c>
    </row>
    <row r="590" spans="1:3" x14ac:dyDescent="0.2">
      <c r="A590">
        <v>7.3499999999999996E-2</v>
      </c>
      <c r="B590">
        <f t="shared" si="18"/>
        <v>68964.320225002011</v>
      </c>
      <c r="C590">
        <f t="shared" si="19"/>
        <v>101325</v>
      </c>
    </row>
    <row r="591" spans="1:3" x14ac:dyDescent="0.2">
      <c r="A591">
        <v>7.3624999999999996E-2</v>
      </c>
      <c r="B591">
        <f t="shared" si="18"/>
        <v>70908.761375998773</v>
      </c>
      <c r="C591">
        <f t="shared" si="19"/>
        <v>101325</v>
      </c>
    </row>
    <row r="592" spans="1:3" x14ac:dyDescent="0.2">
      <c r="A592">
        <v>7.3749999999999996E-2</v>
      </c>
      <c r="B592">
        <f t="shared" si="18"/>
        <v>73040.728752538023</v>
      </c>
      <c r="C592">
        <f t="shared" si="19"/>
        <v>101325</v>
      </c>
    </row>
    <row r="593" spans="1:3" x14ac:dyDescent="0.2">
      <c r="A593">
        <v>7.3874999999999996E-2</v>
      </c>
      <c r="B593">
        <f t="shared" si="18"/>
        <v>75347.078066792688</v>
      </c>
      <c r="C593">
        <f t="shared" si="19"/>
        <v>101325</v>
      </c>
    </row>
    <row r="594" spans="1:3" x14ac:dyDescent="0.2">
      <c r="A594">
        <v>7.3999999999999996E-2</v>
      </c>
      <c r="B594">
        <f t="shared" si="18"/>
        <v>77813.589908301015</v>
      </c>
      <c r="C594">
        <f t="shared" si="19"/>
        <v>101325</v>
      </c>
    </row>
    <row r="595" spans="1:3" x14ac:dyDescent="0.2">
      <c r="A595">
        <v>7.4124999999999996E-2</v>
      </c>
      <c r="B595">
        <f t="shared" si="18"/>
        <v>80425.057411361879</v>
      </c>
      <c r="C595">
        <f t="shared" si="19"/>
        <v>101325</v>
      </c>
    </row>
    <row r="596" spans="1:3" x14ac:dyDescent="0.2">
      <c r="A596">
        <v>7.4249999999999997E-2</v>
      </c>
      <c r="B596">
        <f t="shared" si="18"/>
        <v>83165.380010418099</v>
      </c>
      <c r="C596">
        <f t="shared" si="19"/>
        <v>101325</v>
      </c>
    </row>
    <row r="597" spans="1:3" x14ac:dyDescent="0.2">
      <c r="A597">
        <v>7.4374999999999997E-2</v>
      </c>
      <c r="B597">
        <f t="shared" si="18"/>
        <v>86017.662705396258</v>
      </c>
      <c r="C597">
        <f t="shared" si="19"/>
        <v>101325</v>
      </c>
    </row>
    <row r="598" spans="1:3" x14ac:dyDescent="0.2">
      <c r="A598">
        <v>7.4499999999999997E-2</v>
      </c>
      <c r="B598">
        <f t="shared" si="18"/>
        <v>88964.320225002099</v>
      </c>
      <c r="C598">
        <f t="shared" si="19"/>
        <v>101325</v>
      </c>
    </row>
    <row r="599" spans="1:3" x14ac:dyDescent="0.2">
      <c r="A599">
        <v>7.4624999999999997E-2</v>
      </c>
      <c r="B599">
        <f t="shared" si="18"/>
        <v>91987.185445763665</v>
      </c>
      <c r="C599">
        <f t="shared" si="19"/>
        <v>101325</v>
      </c>
    </row>
    <row r="600" spans="1:3" x14ac:dyDescent="0.2">
      <c r="A600">
        <v>7.4749999999999997E-2</v>
      </c>
      <c r="B600">
        <f t="shared" si="18"/>
        <v>95067.621398390795</v>
      </c>
      <c r="C600">
        <f t="shared" si="19"/>
        <v>101325</v>
      </c>
    </row>
    <row r="601" spans="1:3" x14ac:dyDescent="0.2">
      <c r="A601">
        <v>7.4874999999999997E-2</v>
      </c>
      <c r="B601">
        <f t="shared" si="18"/>
        <v>98186.636170886108</v>
      </c>
      <c r="C601">
        <f t="shared" si="19"/>
        <v>101325</v>
      </c>
    </row>
    <row r="602" spans="1:3" x14ac:dyDescent="0.2">
      <c r="A602">
        <v>7.4999999999999997E-2</v>
      </c>
      <c r="B602">
        <f t="shared" si="18"/>
        <v>101325.00000000007</v>
      </c>
      <c r="C602">
        <f t="shared" si="19"/>
        <v>101325</v>
      </c>
    </row>
    <row r="603" spans="1:3" x14ac:dyDescent="0.2">
      <c r="A603">
        <v>7.5124999999999997E-2</v>
      </c>
      <c r="B603">
        <f t="shared" si="18"/>
        <v>104463.36382911375</v>
      </c>
      <c r="C603">
        <f t="shared" si="19"/>
        <v>101325</v>
      </c>
    </row>
    <row r="604" spans="1:3" x14ac:dyDescent="0.2">
      <c r="A604">
        <v>7.5249999999999997E-2</v>
      </c>
      <c r="B604">
        <f t="shared" si="18"/>
        <v>107582.37860160906</v>
      </c>
      <c r="C604">
        <f t="shared" si="19"/>
        <v>101325</v>
      </c>
    </row>
    <row r="605" spans="1:3" x14ac:dyDescent="0.2">
      <c r="A605">
        <v>7.5374999999999998E-2</v>
      </c>
      <c r="B605">
        <f t="shared" si="18"/>
        <v>110662.81455423619</v>
      </c>
      <c r="C605">
        <f t="shared" si="19"/>
        <v>101325</v>
      </c>
    </row>
    <row r="606" spans="1:3" x14ac:dyDescent="0.2">
      <c r="A606">
        <v>7.5499999999999998E-2</v>
      </c>
      <c r="B606">
        <f t="shared" si="18"/>
        <v>113685.67977499776</v>
      </c>
      <c r="C606">
        <f t="shared" si="19"/>
        <v>101325</v>
      </c>
    </row>
    <row r="607" spans="1:3" x14ac:dyDescent="0.2">
      <c r="A607">
        <v>7.5624999999999998E-2</v>
      </c>
      <c r="B607">
        <f t="shared" si="18"/>
        <v>116632.33729460361</v>
      </c>
      <c r="C607">
        <f t="shared" si="19"/>
        <v>101325</v>
      </c>
    </row>
    <row r="608" spans="1:3" x14ac:dyDescent="0.2">
      <c r="A608">
        <v>7.5749999999999998E-2</v>
      </c>
      <c r="B608">
        <f t="shared" si="18"/>
        <v>119484.61998958177</v>
      </c>
      <c r="C608">
        <f t="shared" si="19"/>
        <v>101325</v>
      </c>
    </row>
    <row r="609" spans="1:3" x14ac:dyDescent="0.2">
      <c r="A609">
        <v>7.5874999999999998E-2</v>
      </c>
      <c r="B609">
        <f t="shared" si="18"/>
        <v>122224.94258863799</v>
      </c>
      <c r="C609">
        <f t="shared" si="19"/>
        <v>101325</v>
      </c>
    </row>
    <row r="610" spans="1:3" x14ac:dyDescent="0.2">
      <c r="A610">
        <v>7.5999999999999998E-2</v>
      </c>
      <c r="B610">
        <f t="shared" si="18"/>
        <v>124836.41009169887</v>
      </c>
      <c r="C610">
        <f t="shared" si="19"/>
        <v>101325</v>
      </c>
    </row>
    <row r="611" spans="1:3" x14ac:dyDescent="0.2">
      <c r="A611">
        <v>7.6124999999999998E-2</v>
      </c>
      <c r="B611">
        <f t="shared" si="18"/>
        <v>127302.92193320741</v>
      </c>
      <c r="C611">
        <f t="shared" si="19"/>
        <v>101325</v>
      </c>
    </row>
    <row r="612" spans="1:3" x14ac:dyDescent="0.2">
      <c r="A612">
        <v>7.6249999999999998E-2</v>
      </c>
      <c r="B612">
        <f t="shared" si="18"/>
        <v>129609.27124746187</v>
      </c>
      <c r="C612">
        <f t="shared" si="19"/>
        <v>101325</v>
      </c>
    </row>
    <row r="613" spans="1:3" x14ac:dyDescent="0.2">
      <c r="A613">
        <v>7.6374999999999998E-2</v>
      </c>
      <c r="B613">
        <f t="shared" si="18"/>
        <v>131741.23862400113</v>
      </c>
      <c r="C613">
        <f t="shared" si="19"/>
        <v>101325</v>
      </c>
    </row>
    <row r="614" spans="1:3" x14ac:dyDescent="0.2">
      <c r="A614">
        <v>7.6499999999999999E-2</v>
      </c>
      <c r="B614">
        <f t="shared" si="18"/>
        <v>133685.6797749979</v>
      </c>
      <c r="C614">
        <f t="shared" si="19"/>
        <v>101325</v>
      </c>
    </row>
    <row r="615" spans="1:3" x14ac:dyDescent="0.2">
      <c r="A615">
        <v>7.6624999999999999E-2</v>
      </c>
      <c r="B615">
        <f t="shared" si="18"/>
        <v>135430.60657416363</v>
      </c>
      <c r="C615">
        <f t="shared" si="19"/>
        <v>101325</v>
      </c>
    </row>
    <row r="616" spans="1:3" x14ac:dyDescent="0.2">
      <c r="A616">
        <v>7.6749999999999999E-2</v>
      </c>
      <c r="B616">
        <f t="shared" si="18"/>
        <v>136965.26096753473</v>
      </c>
      <c r="C616">
        <f t="shared" si="19"/>
        <v>101325</v>
      </c>
    </row>
    <row r="617" spans="1:3" x14ac:dyDescent="0.2">
      <c r="A617">
        <v>7.6874999999999999E-2</v>
      </c>
      <c r="B617">
        <f t="shared" si="18"/>
        <v>138280.18130045143</v>
      </c>
      <c r="C617">
        <f t="shared" si="19"/>
        <v>101325</v>
      </c>
    </row>
    <row r="618" spans="1:3" x14ac:dyDescent="0.2">
      <c r="A618">
        <v>7.6999999999999999E-2</v>
      </c>
      <c r="B618">
        <f t="shared" si="18"/>
        <v>139367.26065180617</v>
      </c>
      <c r="C618">
        <f t="shared" si="19"/>
        <v>101325</v>
      </c>
    </row>
    <row r="619" spans="1:3" x14ac:dyDescent="0.2">
      <c r="A619">
        <v>7.7124999999999999E-2</v>
      </c>
      <c r="B619">
        <f t="shared" si="18"/>
        <v>140219.79681590706</v>
      </c>
      <c r="C619">
        <f t="shared" si="19"/>
        <v>101325</v>
      </c>
    </row>
    <row r="620" spans="1:3" x14ac:dyDescent="0.2">
      <c r="A620">
        <v>7.7249999999999999E-2</v>
      </c>
      <c r="B620">
        <f t="shared" si="18"/>
        <v>140832.53362380553</v>
      </c>
      <c r="C620">
        <f t="shared" si="19"/>
        <v>101325</v>
      </c>
    </row>
    <row r="621" spans="1:3" x14ac:dyDescent="0.2">
      <c r="A621">
        <v>7.7374999999999999E-2</v>
      </c>
      <c r="B621">
        <f t="shared" si="18"/>
        <v>141201.69334932513</v>
      </c>
      <c r="C621">
        <f t="shared" si="19"/>
        <v>101325</v>
      </c>
    </row>
    <row r="622" spans="1:3" x14ac:dyDescent="0.2">
      <c r="A622">
        <v>7.7499999999999999E-2</v>
      </c>
      <c r="B622">
        <f t="shared" si="18"/>
        <v>141325</v>
      </c>
      <c r="C622">
        <f t="shared" si="19"/>
        <v>101325</v>
      </c>
    </row>
    <row r="623" spans="1:3" x14ac:dyDescent="0.2">
      <c r="A623">
        <v>7.7625E-2</v>
      </c>
      <c r="B623">
        <f t="shared" si="18"/>
        <v>141201.69334932513</v>
      </c>
      <c r="C623">
        <f t="shared" si="19"/>
        <v>101325</v>
      </c>
    </row>
    <row r="624" spans="1:3" x14ac:dyDescent="0.2">
      <c r="A624">
        <v>7.775E-2</v>
      </c>
      <c r="B624">
        <f t="shared" si="18"/>
        <v>140832.53362380553</v>
      </c>
      <c r="C624">
        <f t="shared" si="19"/>
        <v>101325</v>
      </c>
    </row>
    <row r="625" spans="1:3" x14ac:dyDescent="0.2">
      <c r="A625">
        <v>7.7875E-2</v>
      </c>
      <c r="B625">
        <f t="shared" si="18"/>
        <v>140219.79681590706</v>
      </c>
      <c r="C625">
        <f t="shared" si="19"/>
        <v>101325</v>
      </c>
    </row>
    <row r="626" spans="1:3" x14ac:dyDescent="0.2">
      <c r="A626">
        <v>7.8E-2</v>
      </c>
      <c r="B626">
        <f t="shared" si="18"/>
        <v>139367.26065180617</v>
      </c>
      <c r="C626">
        <f t="shared" si="19"/>
        <v>101325</v>
      </c>
    </row>
    <row r="627" spans="1:3" x14ac:dyDescent="0.2">
      <c r="A627">
        <v>7.8125E-2</v>
      </c>
      <c r="B627">
        <f t="shared" si="18"/>
        <v>138280.18130045146</v>
      </c>
      <c r="C627">
        <f t="shared" si="19"/>
        <v>101325</v>
      </c>
    </row>
    <row r="628" spans="1:3" x14ac:dyDescent="0.2">
      <c r="A628">
        <v>7.825E-2</v>
      </c>
      <c r="B628">
        <f t="shared" si="18"/>
        <v>136965.26096753473</v>
      </c>
      <c r="C628">
        <f t="shared" si="19"/>
        <v>101325</v>
      </c>
    </row>
    <row r="629" spans="1:3" x14ac:dyDescent="0.2">
      <c r="A629">
        <v>7.8375E-2</v>
      </c>
      <c r="B629">
        <f t="shared" si="18"/>
        <v>135430.60657416363</v>
      </c>
      <c r="C629">
        <f t="shared" si="19"/>
        <v>101325</v>
      </c>
    </row>
    <row r="630" spans="1:3" x14ac:dyDescent="0.2">
      <c r="A630">
        <v>7.85E-2</v>
      </c>
      <c r="B630">
        <f t="shared" si="18"/>
        <v>133685.6797749979</v>
      </c>
      <c r="C630">
        <f t="shared" si="19"/>
        <v>101325</v>
      </c>
    </row>
    <row r="631" spans="1:3" x14ac:dyDescent="0.2">
      <c r="A631">
        <v>7.8625E-2</v>
      </c>
      <c r="B631">
        <f t="shared" si="18"/>
        <v>131741.23862400115</v>
      </c>
      <c r="C631">
        <f t="shared" si="19"/>
        <v>101325</v>
      </c>
    </row>
    <row r="632" spans="1:3" x14ac:dyDescent="0.2">
      <c r="A632">
        <v>7.8750000000000001E-2</v>
      </c>
      <c r="B632">
        <f t="shared" si="18"/>
        <v>129609.27124746187</v>
      </c>
      <c r="C632">
        <f t="shared" si="19"/>
        <v>101325</v>
      </c>
    </row>
    <row r="633" spans="1:3" x14ac:dyDescent="0.2">
      <c r="A633">
        <v>7.8875000000000001E-2</v>
      </c>
      <c r="B633">
        <f t="shared" si="18"/>
        <v>127302.92193320741</v>
      </c>
      <c r="C633">
        <f t="shared" si="19"/>
        <v>101325</v>
      </c>
    </row>
    <row r="634" spans="1:3" x14ac:dyDescent="0.2">
      <c r="A634">
        <v>7.9000000000000001E-2</v>
      </c>
      <c r="B634">
        <f t="shared" si="18"/>
        <v>124836.41009169887</v>
      </c>
      <c r="C634">
        <f t="shared" si="19"/>
        <v>101325</v>
      </c>
    </row>
    <row r="635" spans="1:3" x14ac:dyDescent="0.2">
      <c r="A635">
        <v>7.9125000000000001E-2</v>
      </c>
      <c r="B635">
        <f t="shared" si="18"/>
        <v>122224.942588638</v>
      </c>
      <c r="C635">
        <f t="shared" si="19"/>
        <v>101325</v>
      </c>
    </row>
    <row r="636" spans="1:3" x14ac:dyDescent="0.2">
      <c r="A636">
        <v>7.9250000000000001E-2</v>
      </c>
      <c r="B636">
        <f t="shared" si="18"/>
        <v>119484.61998958178</v>
      </c>
      <c r="C636">
        <f t="shared" si="19"/>
        <v>101325</v>
      </c>
    </row>
    <row r="637" spans="1:3" x14ac:dyDescent="0.2">
      <c r="A637">
        <v>7.9375000000000001E-2</v>
      </c>
      <c r="B637">
        <f t="shared" si="18"/>
        <v>116632.33729460361</v>
      </c>
      <c r="C637">
        <f t="shared" si="19"/>
        <v>101325</v>
      </c>
    </row>
    <row r="638" spans="1:3" x14ac:dyDescent="0.2">
      <c r="A638">
        <v>7.9500000000000001E-2</v>
      </c>
      <c r="B638">
        <f t="shared" si="18"/>
        <v>113685.67977499777</v>
      </c>
      <c r="C638">
        <f t="shared" si="19"/>
        <v>101325</v>
      </c>
    </row>
    <row r="639" spans="1:3" x14ac:dyDescent="0.2">
      <c r="A639">
        <v>7.9625000000000001E-2</v>
      </c>
      <c r="B639">
        <f t="shared" si="18"/>
        <v>110662.8145542362</v>
      </c>
      <c r="C639">
        <f t="shared" si="19"/>
        <v>101325</v>
      </c>
    </row>
    <row r="640" spans="1:3" x14ac:dyDescent="0.2">
      <c r="A640">
        <v>7.9750000000000001E-2</v>
      </c>
      <c r="B640">
        <f t="shared" si="18"/>
        <v>107582.37860160906</v>
      </c>
      <c r="C640">
        <f t="shared" si="19"/>
        <v>101325</v>
      </c>
    </row>
    <row r="641" spans="1:3" x14ac:dyDescent="0.2">
      <c r="A641">
        <v>7.9875000000000002E-2</v>
      </c>
      <c r="B641">
        <f t="shared" si="18"/>
        <v>104463.36382911375</v>
      </c>
      <c r="C641">
        <f t="shared" si="19"/>
        <v>101325</v>
      </c>
    </row>
    <row r="642" spans="1:3" x14ac:dyDescent="0.2">
      <c r="A642">
        <v>0.08</v>
      </c>
      <c r="B642">
        <f t="shared" si="18"/>
        <v>101325.00000000007</v>
      </c>
      <c r="C642">
        <f t="shared" si="19"/>
        <v>101325.00000000007</v>
      </c>
    </row>
    <row r="643" spans="1:3" x14ac:dyDescent="0.2">
      <c r="A643">
        <v>8.0125000000000002E-2</v>
      </c>
      <c r="B643">
        <f t="shared" ref="B643:B706" si="20">-40000*SIN(200*PI()*A643)+101325</f>
        <v>98186.636170886122</v>
      </c>
      <c r="C643">
        <f t="shared" ref="C643:C706" si="21">IF(MOD(A643,0.02)&gt;0.005,101325,B643)</f>
        <v>98186.636170886122</v>
      </c>
    </row>
    <row r="644" spans="1:3" x14ac:dyDescent="0.2">
      <c r="A644">
        <v>8.0250000000000002E-2</v>
      </c>
      <c r="B644">
        <f t="shared" si="20"/>
        <v>95067.621398390809</v>
      </c>
      <c r="C644">
        <f t="shared" si="21"/>
        <v>95067.621398390809</v>
      </c>
    </row>
    <row r="645" spans="1:3" x14ac:dyDescent="0.2">
      <c r="A645">
        <v>8.0375000000000002E-2</v>
      </c>
      <c r="B645">
        <f t="shared" si="20"/>
        <v>91987.185445763665</v>
      </c>
      <c r="C645">
        <f t="shared" si="21"/>
        <v>91987.185445763665</v>
      </c>
    </row>
    <row r="646" spans="1:3" x14ac:dyDescent="0.2">
      <c r="A646">
        <v>8.0500000000000002E-2</v>
      </c>
      <c r="B646">
        <f t="shared" si="20"/>
        <v>88964.320225002113</v>
      </c>
      <c r="C646">
        <f t="shared" si="21"/>
        <v>88964.320225002113</v>
      </c>
    </row>
    <row r="647" spans="1:3" x14ac:dyDescent="0.2">
      <c r="A647">
        <v>8.0625000000000002E-2</v>
      </c>
      <c r="B647">
        <f t="shared" si="20"/>
        <v>86017.662705396273</v>
      </c>
      <c r="C647">
        <f t="shared" si="21"/>
        <v>86017.662705396273</v>
      </c>
    </row>
    <row r="648" spans="1:3" x14ac:dyDescent="0.2">
      <c r="A648">
        <v>8.0750000000000002E-2</v>
      </c>
      <c r="B648">
        <f t="shared" si="20"/>
        <v>83165.380010418099</v>
      </c>
      <c r="C648">
        <f t="shared" si="21"/>
        <v>83165.380010418099</v>
      </c>
    </row>
    <row r="649" spans="1:3" x14ac:dyDescent="0.2">
      <c r="A649">
        <v>8.0875000000000002E-2</v>
      </c>
      <c r="B649">
        <f t="shared" si="20"/>
        <v>80425.057411361879</v>
      </c>
      <c r="C649">
        <f t="shared" si="21"/>
        <v>80425.057411361879</v>
      </c>
    </row>
    <row r="650" spans="1:3" x14ac:dyDescent="0.2">
      <c r="A650">
        <v>8.1000000000000003E-2</v>
      </c>
      <c r="B650">
        <f t="shared" si="20"/>
        <v>77813.58990830103</v>
      </c>
      <c r="C650">
        <f t="shared" si="21"/>
        <v>77813.58990830103</v>
      </c>
    </row>
    <row r="651" spans="1:3" x14ac:dyDescent="0.2">
      <c r="A651">
        <v>8.1125000000000003E-2</v>
      </c>
      <c r="B651">
        <f t="shared" si="20"/>
        <v>75347.078066792703</v>
      </c>
      <c r="C651">
        <f t="shared" si="21"/>
        <v>75347.078066792703</v>
      </c>
    </row>
    <row r="652" spans="1:3" x14ac:dyDescent="0.2">
      <c r="A652">
        <v>8.1250000000000003E-2</v>
      </c>
      <c r="B652">
        <f t="shared" si="20"/>
        <v>73040.728752538038</v>
      </c>
      <c r="C652">
        <f t="shared" si="21"/>
        <v>73040.728752538038</v>
      </c>
    </row>
    <row r="653" spans="1:3" x14ac:dyDescent="0.2">
      <c r="A653">
        <v>8.1375000000000003E-2</v>
      </c>
      <c r="B653">
        <f t="shared" si="20"/>
        <v>70908.761375998787</v>
      </c>
      <c r="C653">
        <f t="shared" si="21"/>
        <v>70908.761375998787</v>
      </c>
    </row>
    <row r="654" spans="1:3" x14ac:dyDescent="0.2">
      <c r="A654">
        <v>8.1500000000000003E-2</v>
      </c>
      <c r="B654">
        <f t="shared" si="20"/>
        <v>68964.320225002026</v>
      </c>
      <c r="C654">
        <f t="shared" si="21"/>
        <v>68964.320225002026</v>
      </c>
    </row>
    <row r="655" spans="1:3" x14ac:dyDescent="0.2">
      <c r="A655">
        <v>8.1625000000000003E-2</v>
      </c>
      <c r="B655">
        <f t="shared" si="20"/>
        <v>67219.393425836315</v>
      </c>
      <c r="C655">
        <f t="shared" si="21"/>
        <v>67219.393425836315</v>
      </c>
    </row>
    <row r="656" spans="1:3" x14ac:dyDescent="0.2">
      <c r="A656">
        <v>8.1750000000000003E-2</v>
      </c>
      <c r="B656">
        <f t="shared" si="20"/>
        <v>65684.739032465208</v>
      </c>
      <c r="C656">
        <f t="shared" si="21"/>
        <v>65684.739032465208</v>
      </c>
    </row>
    <row r="657" spans="1:3" x14ac:dyDescent="0.2">
      <c r="A657">
        <v>8.1875000000000003E-2</v>
      </c>
      <c r="B657">
        <f t="shared" si="20"/>
        <v>64369.818699548516</v>
      </c>
      <c r="C657">
        <f t="shared" si="21"/>
        <v>64369.818699548516</v>
      </c>
    </row>
    <row r="658" spans="1:3" x14ac:dyDescent="0.2">
      <c r="A658">
        <v>8.2000000000000003E-2</v>
      </c>
      <c r="B658">
        <f t="shared" si="20"/>
        <v>63282.739348193791</v>
      </c>
      <c r="C658">
        <f t="shared" si="21"/>
        <v>63282.739348193791</v>
      </c>
    </row>
    <row r="659" spans="1:3" x14ac:dyDescent="0.2">
      <c r="A659">
        <v>8.2125000000000004E-2</v>
      </c>
      <c r="B659">
        <f t="shared" si="20"/>
        <v>62430.203184092912</v>
      </c>
      <c r="C659">
        <f t="shared" si="21"/>
        <v>62430.203184092912</v>
      </c>
    </row>
    <row r="660" spans="1:3" x14ac:dyDescent="0.2">
      <c r="A660">
        <v>8.2250000000000004E-2</v>
      </c>
      <c r="B660">
        <f t="shared" si="20"/>
        <v>61817.466376194454</v>
      </c>
      <c r="C660">
        <f t="shared" si="21"/>
        <v>61817.466376194454</v>
      </c>
    </row>
    <row r="661" spans="1:3" x14ac:dyDescent="0.2">
      <c r="A661">
        <v>8.2375000000000004E-2</v>
      </c>
      <c r="B661">
        <f t="shared" si="20"/>
        <v>61448.306650674873</v>
      </c>
      <c r="C661">
        <f t="shared" si="21"/>
        <v>61448.306650674873</v>
      </c>
    </row>
    <row r="662" spans="1:3" x14ac:dyDescent="0.2">
      <c r="A662">
        <v>8.2500000000000004E-2</v>
      </c>
      <c r="B662">
        <f t="shared" si="20"/>
        <v>61325</v>
      </c>
      <c r="C662">
        <f t="shared" si="21"/>
        <v>61325</v>
      </c>
    </row>
    <row r="663" spans="1:3" x14ac:dyDescent="0.2">
      <c r="A663">
        <v>8.2625000000000004E-2</v>
      </c>
      <c r="B663">
        <f t="shared" si="20"/>
        <v>61448.306650674895</v>
      </c>
      <c r="C663">
        <f t="shared" si="21"/>
        <v>61448.306650674895</v>
      </c>
    </row>
    <row r="664" spans="1:3" x14ac:dyDescent="0.2">
      <c r="A664">
        <v>8.2750000000000004E-2</v>
      </c>
      <c r="B664">
        <f t="shared" si="20"/>
        <v>61817.46637619449</v>
      </c>
      <c r="C664">
        <f t="shared" si="21"/>
        <v>61817.46637619449</v>
      </c>
    </row>
    <row r="665" spans="1:3" x14ac:dyDescent="0.2">
      <c r="A665">
        <v>8.2875000000000004E-2</v>
      </c>
      <c r="B665">
        <f t="shared" si="20"/>
        <v>62430.203184092978</v>
      </c>
      <c r="C665">
        <f t="shared" si="21"/>
        <v>62430.203184092978</v>
      </c>
    </row>
    <row r="666" spans="1:3" x14ac:dyDescent="0.2">
      <c r="A666">
        <v>8.3000000000000004E-2</v>
      </c>
      <c r="B666">
        <f t="shared" si="20"/>
        <v>63282.739348193878</v>
      </c>
      <c r="C666">
        <f t="shared" si="21"/>
        <v>63282.739348193878</v>
      </c>
    </row>
    <row r="667" spans="1:3" x14ac:dyDescent="0.2">
      <c r="A667">
        <v>8.3125000000000004E-2</v>
      </c>
      <c r="B667">
        <f t="shared" si="20"/>
        <v>64369.818699548618</v>
      </c>
      <c r="C667">
        <f t="shared" si="21"/>
        <v>64369.818699548618</v>
      </c>
    </row>
    <row r="668" spans="1:3" x14ac:dyDescent="0.2">
      <c r="A668">
        <v>8.3250000000000005E-2</v>
      </c>
      <c r="B668">
        <f t="shared" si="20"/>
        <v>65684.739032465324</v>
      </c>
      <c r="C668">
        <f t="shared" si="21"/>
        <v>65684.739032465324</v>
      </c>
    </row>
    <row r="669" spans="1:3" x14ac:dyDescent="0.2">
      <c r="A669">
        <v>8.3375000000000005E-2</v>
      </c>
      <c r="B669">
        <f t="shared" si="20"/>
        <v>67219.393425836446</v>
      </c>
      <c r="C669">
        <f t="shared" si="21"/>
        <v>67219.393425836446</v>
      </c>
    </row>
    <row r="670" spans="1:3" x14ac:dyDescent="0.2">
      <c r="A670">
        <v>8.3500000000000005E-2</v>
      </c>
      <c r="B670">
        <f t="shared" si="20"/>
        <v>68964.320225002186</v>
      </c>
      <c r="C670">
        <f t="shared" si="21"/>
        <v>68964.320225002186</v>
      </c>
    </row>
    <row r="671" spans="1:3" x14ac:dyDescent="0.2">
      <c r="A671">
        <v>8.3625000000000005E-2</v>
      </c>
      <c r="B671">
        <f t="shared" si="20"/>
        <v>70908.761375998773</v>
      </c>
      <c r="C671">
        <f t="shared" si="21"/>
        <v>70908.761375998773</v>
      </c>
    </row>
    <row r="672" spans="1:3" x14ac:dyDescent="0.2">
      <c r="A672">
        <v>8.3750000000000005E-2</v>
      </c>
      <c r="B672">
        <f t="shared" si="20"/>
        <v>73040.728752538213</v>
      </c>
      <c r="C672">
        <f t="shared" si="21"/>
        <v>73040.728752538213</v>
      </c>
    </row>
    <row r="673" spans="1:3" x14ac:dyDescent="0.2">
      <c r="A673">
        <v>8.3875000000000005E-2</v>
      </c>
      <c r="B673">
        <f t="shared" si="20"/>
        <v>75347.078066792688</v>
      </c>
      <c r="C673">
        <f t="shared" si="21"/>
        <v>75347.078066792688</v>
      </c>
    </row>
    <row r="674" spans="1:3" x14ac:dyDescent="0.2">
      <c r="A674">
        <v>8.4000000000000005E-2</v>
      </c>
      <c r="B674">
        <f t="shared" si="20"/>
        <v>77813.589908301234</v>
      </c>
      <c r="C674">
        <f t="shared" si="21"/>
        <v>77813.589908301234</v>
      </c>
    </row>
    <row r="675" spans="1:3" x14ac:dyDescent="0.2">
      <c r="A675">
        <v>8.4125000000000005E-2</v>
      </c>
      <c r="B675">
        <f t="shared" si="20"/>
        <v>80425.057411362111</v>
      </c>
      <c r="C675">
        <f t="shared" si="21"/>
        <v>80425.057411362111</v>
      </c>
    </row>
    <row r="676" spans="1:3" x14ac:dyDescent="0.2">
      <c r="A676">
        <v>8.4250000000000005E-2</v>
      </c>
      <c r="B676">
        <f t="shared" si="20"/>
        <v>83165.380010418332</v>
      </c>
      <c r="C676">
        <f t="shared" si="21"/>
        <v>83165.380010418332</v>
      </c>
    </row>
    <row r="677" spans="1:3" x14ac:dyDescent="0.2">
      <c r="A677">
        <v>8.4375000000000006E-2</v>
      </c>
      <c r="B677">
        <f t="shared" si="20"/>
        <v>86017.662705396506</v>
      </c>
      <c r="C677">
        <f t="shared" si="21"/>
        <v>86017.662705396506</v>
      </c>
    </row>
    <row r="678" spans="1:3" x14ac:dyDescent="0.2">
      <c r="A678">
        <v>8.4500000000000006E-2</v>
      </c>
      <c r="B678">
        <f t="shared" si="20"/>
        <v>88964.320225002361</v>
      </c>
      <c r="C678">
        <f t="shared" si="21"/>
        <v>88964.320225002361</v>
      </c>
    </row>
    <row r="679" spans="1:3" x14ac:dyDescent="0.2">
      <c r="A679">
        <v>8.4625000000000006E-2</v>
      </c>
      <c r="B679">
        <f t="shared" si="20"/>
        <v>91987.185445763927</v>
      </c>
      <c r="C679">
        <f t="shared" si="21"/>
        <v>91987.185445763927</v>
      </c>
    </row>
    <row r="680" spans="1:3" x14ac:dyDescent="0.2">
      <c r="A680">
        <v>8.4750000000000006E-2</v>
      </c>
      <c r="B680">
        <f t="shared" si="20"/>
        <v>95067.621398390795</v>
      </c>
      <c r="C680">
        <f t="shared" si="21"/>
        <v>95067.621398390795</v>
      </c>
    </row>
    <row r="681" spans="1:3" x14ac:dyDescent="0.2">
      <c r="A681">
        <v>8.4875000000000006E-2</v>
      </c>
      <c r="B681">
        <f t="shared" si="20"/>
        <v>98186.636170886384</v>
      </c>
      <c r="C681">
        <f t="shared" si="21"/>
        <v>98186.636170886384</v>
      </c>
    </row>
    <row r="682" spans="1:3" x14ac:dyDescent="0.2">
      <c r="A682">
        <v>8.5000000000000006E-2</v>
      </c>
      <c r="B682">
        <f t="shared" si="20"/>
        <v>101325.00000000006</v>
      </c>
      <c r="C682">
        <f t="shared" si="21"/>
        <v>101325.00000000006</v>
      </c>
    </row>
    <row r="683" spans="1:3" x14ac:dyDescent="0.2">
      <c r="A683">
        <v>8.5125000000000006E-2</v>
      </c>
      <c r="B683">
        <f t="shared" si="20"/>
        <v>104463.36382911401</v>
      </c>
      <c r="C683">
        <f t="shared" si="21"/>
        <v>101325</v>
      </c>
    </row>
    <row r="684" spans="1:3" x14ac:dyDescent="0.2">
      <c r="A684">
        <v>8.5250000000000006E-2</v>
      </c>
      <c r="B684">
        <f t="shared" si="20"/>
        <v>107582.37860160932</v>
      </c>
      <c r="C684">
        <f t="shared" si="21"/>
        <v>101325</v>
      </c>
    </row>
    <row r="685" spans="1:3" x14ac:dyDescent="0.2">
      <c r="A685">
        <v>8.5375000000000006E-2</v>
      </c>
      <c r="B685">
        <f t="shared" si="20"/>
        <v>110662.81455423647</v>
      </c>
      <c r="C685">
        <f t="shared" si="21"/>
        <v>101325</v>
      </c>
    </row>
    <row r="686" spans="1:3" x14ac:dyDescent="0.2">
      <c r="A686">
        <v>8.5500000000000007E-2</v>
      </c>
      <c r="B686">
        <f t="shared" si="20"/>
        <v>113685.67977499802</v>
      </c>
      <c r="C686">
        <f t="shared" si="21"/>
        <v>101325</v>
      </c>
    </row>
    <row r="687" spans="1:3" x14ac:dyDescent="0.2">
      <c r="A687">
        <v>8.5625000000000007E-2</v>
      </c>
      <c r="B687">
        <f t="shared" si="20"/>
        <v>116632.33729460386</v>
      </c>
      <c r="C687">
        <f t="shared" si="21"/>
        <v>101325</v>
      </c>
    </row>
    <row r="688" spans="1:3" x14ac:dyDescent="0.2">
      <c r="A688">
        <v>8.5750000000000007E-2</v>
      </c>
      <c r="B688">
        <f t="shared" si="20"/>
        <v>119484.61998958202</v>
      </c>
      <c r="C688">
        <f t="shared" si="21"/>
        <v>101325</v>
      </c>
    </row>
    <row r="689" spans="1:3" x14ac:dyDescent="0.2">
      <c r="A689">
        <v>8.5875000000000007E-2</v>
      </c>
      <c r="B689">
        <f t="shared" si="20"/>
        <v>122224.94258863822</v>
      </c>
      <c r="C689">
        <f t="shared" si="21"/>
        <v>101325</v>
      </c>
    </row>
    <row r="690" spans="1:3" x14ac:dyDescent="0.2">
      <c r="A690">
        <v>8.5999999999999993E-2</v>
      </c>
      <c r="B690">
        <f t="shared" si="20"/>
        <v>124836.41009169885</v>
      </c>
      <c r="C690">
        <f t="shared" si="21"/>
        <v>101325</v>
      </c>
    </row>
    <row r="691" spans="1:3" x14ac:dyDescent="0.2">
      <c r="A691">
        <v>8.6124999999999993E-2</v>
      </c>
      <c r="B691">
        <f t="shared" si="20"/>
        <v>127302.9219332072</v>
      </c>
      <c r="C691">
        <f t="shared" si="21"/>
        <v>101325</v>
      </c>
    </row>
    <row r="692" spans="1:3" x14ac:dyDescent="0.2">
      <c r="A692">
        <v>8.6249999999999993E-2</v>
      </c>
      <c r="B692">
        <f t="shared" si="20"/>
        <v>129609.27124746187</v>
      </c>
      <c r="C692">
        <f t="shared" si="21"/>
        <v>101325</v>
      </c>
    </row>
    <row r="693" spans="1:3" x14ac:dyDescent="0.2">
      <c r="A693">
        <v>8.6374999999999993E-2</v>
      </c>
      <c r="B693">
        <f t="shared" si="20"/>
        <v>131741.23862400113</v>
      </c>
      <c r="C693">
        <f t="shared" si="21"/>
        <v>101325</v>
      </c>
    </row>
    <row r="694" spans="1:3" x14ac:dyDescent="0.2">
      <c r="A694">
        <v>8.6499999999999994E-2</v>
      </c>
      <c r="B694">
        <f t="shared" si="20"/>
        <v>133685.6797749979</v>
      </c>
      <c r="C694">
        <f t="shared" si="21"/>
        <v>101325</v>
      </c>
    </row>
    <row r="695" spans="1:3" x14ac:dyDescent="0.2">
      <c r="A695">
        <v>8.6624999999999994E-2</v>
      </c>
      <c r="B695">
        <f t="shared" si="20"/>
        <v>135430.60657416363</v>
      </c>
      <c r="C695">
        <f t="shared" si="21"/>
        <v>101325</v>
      </c>
    </row>
    <row r="696" spans="1:3" x14ac:dyDescent="0.2">
      <c r="A696">
        <v>8.6749999999999994E-2</v>
      </c>
      <c r="B696">
        <f t="shared" si="20"/>
        <v>136965.26096753459</v>
      </c>
      <c r="C696">
        <f t="shared" si="21"/>
        <v>101325</v>
      </c>
    </row>
    <row r="697" spans="1:3" x14ac:dyDescent="0.2">
      <c r="A697">
        <v>8.6874999999999994E-2</v>
      </c>
      <c r="B697">
        <f t="shared" si="20"/>
        <v>138280.18130045143</v>
      </c>
      <c r="C697">
        <f t="shared" si="21"/>
        <v>101325</v>
      </c>
    </row>
    <row r="698" spans="1:3" x14ac:dyDescent="0.2">
      <c r="A698">
        <v>8.6999999999999994E-2</v>
      </c>
      <c r="B698">
        <f t="shared" si="20"/>
        <v>139367.26065180608</v>
      </c>
      <c r="C698">
        <f t="shared" si="21"/>
        <v>101325</v>
      </c>
    </row>
    <row r="699" spans="1:3" x14ac:dyDescent="0.2">
      <c r="A699">
        <v>8.7124999999999994E-2</v>
      </c>
      <c r="B699">
        <f t="shared" si="20"/>
        <v>140219.79681590706</v>
      </c>
      <c r="C699">
        <f t="shared" si="21"/>
        <v>101325</v>
      </c>
    </row>
    <row r="700" spans="1:3" x14ac:dyDescent="0.2">
      <c r="A700">
        <v>8.7249999999999994E-2</v>
      </c>
      <c r="B700">
        <f t="shared" si="20"/>
        <v>140832.53362380547</v>
      </c>
      <c r="C700">
        <f t="shared" si="21"/>
        <v>101325</v>
      </c>
    </row>
    <row r="701" spans="1:3" x14ac:dyDescent="0.2">
      <c r="A701">
        <v>8.7374999999999994E-2</v>
      </c>
      <c r="B701">
        <f t="shared" si="20"/>
        <v>141201.69334932513</v>
      </c>
      <c r="C701">
        <f t="shared" si="21"/>
        <v>101325</v>
      </c>
    </row>
    <row r="702" spans="1:3" x14ac:dyDescent="0.2">
      <c r="A702">
        <v>8.7499999999999994E-2</v>
      </c>
      <c r="B702">
        <f t="shared" si="20"/>
        <v>141325</v>
      </c>
      <c r="C702">
        <f t="shared" si="21"/>
        <v>101325</v>
      </c>
    </row>
    <row r="703" spans="1:3" x14ac:dyDescent="0.2">
      <c r="A703">
        <v>8.7624999999999995E-2</v>
      </c>
      <c r="B703">
        <f t="shared" si="20"/>
        <v>141201.69334932513</v>
      </c>
      <c r="C703">
        <f t="shared" si="21"/>
        <v>101325</v>
      </c>
    </row>
    <row r="704" spans="1:3" x14ac:dyDescent="0.2">
      <c r="A704">
        <v>8.7749999999999995E-2</v>
      </c>
      <c r="B704">
        <f t="shared" si="20"/>
        <v>140832.53362380553</v>
      </c>
      <c r="C704">
        <f t="shared" si="21"/>
        <v>101325</v>
      </c>
    </row>
    <row r="705" spans="1:3" x14ac:dyDescent="0.2">
      <c r="A705">
        <v>8.7874999999999995E-2</v>
      </c>
      <c r="B705">
        <f t="shared" si="20"/>
        <v>140219.79681590712</v>
      </c>
      <c r="C705">
        <f t="shared" si="21"/>
        <v>101325</v>
      </c>
    </row>
    <row r="706" spans="1:3" x14ac:dyDescent="0.2">
      <c r="A706">
        <v>8.7999999999999995E-2</v>
      </c>
      <c r="B706">
        <f t="shared" si="20"/>
        <v>139367.26065180617</v>
      </c>
      <c r="C706">
        <f t="shared" si="21"/>
        <v>101325</v>
      </c>
    </row>
    <row r="707" spans="1:3" x14ac:dyDescent="0.2">
      <c r="A707">
        <v>8.8124999999999995E-2</v>
      </c>
      <c r="B707">
        <f t="shared" ref="B707:B770" si="22">-40000*SIN(200*PI()*A707)+101325</f>
        <v>138280.18130045154</v>
      </c>
      <c r="C707">
        <f t="shared" ref="C707:C770" si="23">IF(MOD(A707,0.02)&gt;0.005,101325,B707)</f>
        <v>101325</v>
      </c>
    </row>
    <row r="708" spans="1:3" x14ac:dyDescent="0.2">
      <c r="A708">
        <v>8.8249999999999995E-2</v>
      </c>
      <c r="B708">
        <f t="shared" si="22"/>
        <v>136965.26096753473</v>
      </c>
      <c r="C708">
        <f t="shared" si="23"/>
        <v>101325</v>
      </c>
    </row>
    <row r="709" spans="1:3" x14ac:dyDescent="0.2">
      <c r="A709">
        <v>8.8374999999999995E-2</v>
      </c>
      <c r="B709">
        <f t="shared" si="22"/>
        <v>135430.60657416377</v>
      </c>
      <c r="C709">
        <f t="shared" si="23"/>
        <v>101325</v>
      </c>
    </row>
    <row r="710" spans="1:3" x14ac:dyDescent="0.2">
      <c r="A710">
        <v>8.8499999999999995E-2</v>
      </c>
      <c r="B710">
        <f t="shared" si="22"/>
        <v>133685.6797749979</v>
      </c>
      <c r="C710">
        <f t="shared" si="23"/>
        <v>101325</v>
      </c>
    </row>
    <row r="711" spans="1:3" x14ac:dyDescent="0.2">
      <c r="A711">
        <v>8.8624999999999995E-2</v>
      </c>
      <c r="B711">
        <f t="shared" si="22"/>
        <v>131741.23862400133</v>
      </c>
      <c r="C711">
        <f t="shared" si="23"/>
        <v>101325</v>
      </c>
    </row>
    <row r="712" spans="1:3" x14ac:dyDescent="0.2">
      <c r="A712">
        <v>8.8749999999999996E-2</v>
      </c>
      <c r="B712">
        <f t="shared" si="22"/>
        <v>129609.27124746189</v>
      </c>
      <c r="C712">
        <f t="shared" si="23"/>
        <v>101325</v>
      </c>
    </row>
    <row r="713" spans="1:3" x14ac:dyDescent="0.2">
      <c r="A713">
        <v>8.8874999999999996E-2</v>
      </c>
      <c r="B713">
        <f t="shared" si="22"/>
        <v>127302.92193320743</v>
      </c>
      <c r="C713">
        <f t="shared" si="23"/>
        <v>101325</v>
      </c>
    </row>
    <row r="714" spans="1:3" x14ac:dyDescent="0.2">
      <c r="A714">
        <v>8.8999999999999996E-2</v>
      </c>
      <c r="B714">
        <f t="shared" si="22"/>
        <v>124836.41009169912</v>
      </c>
      <c r="C714">
        <f t="shared" si="23"/>
        <v>101325</v>
      </c>
    </row>
    <row r="715" spans="1:3" x14ac:dyDescent="0.2">
      <c r="A715">
        <v>8.9124999999999996E-2</v>
      </c>
      <c r="B715">
        <f t="shared" si="22"/>
        <v>122224.94258863802</v>
      </c>
      <c r="C715">
        <f t="shared" si="23"/>
        <v>101325</v>
      </c>
    </row>
    <row r="716" spans="1:3" x14ac:dyDescent="0.2">
      <c r="A716">
        <v>8.9249999999999996E-2</v>
      </c>
      <c r="B716">
        <f t="shared" si="22"/>
        <v>119484.61998958205</v>
      </c>
      <c r="C716">
        <f t="shared" si="23"/>
        <v>101325</v>
      </c>
    </row>
    <row r="717" spans="1:3" x14ac:dyDescent="0.2">
      <c r="A717">
        <v>8.9374999999999996E-2</v>
      </c>
      <c r="B717">
        <f t="shared" si="22"/>
        <v>116632.33729460363</v>
      </c>
      <c r="C717">
        <f t="shared" si="23"/>
        <v>101325</v>
      </c>
    </row>
    <row r="718" spans="1:3" x14ac:dyDescent="0.2">
      <c r="A718">
        <v>8.9499999999999996E-2</v>
      </c>
      <c r="B718">
        <f t="shared" si="22"/>
        <v>113685.67977499805</v>
      </c>
      <c r="C718">
        <f t="shared" si="23"/>
        <v>101325</v>
      </c>
    </row>
    <row r="719" spans="1:3" x14ac:dyDescent="0.2">
      <c r="A719">
        <v>8.9624999999999996E-2</v>
      </c>
      <c r="B719">
        <f t="shared" si="22"/>
        <v>110662.81455423622</v>
      </c>
      <c r="C719">
        <f t="shared" si="23"/>
        <v>101325</v>
      </c>
    </row>
    <row r="720" spans="1:3" x14ac:dyDescent="0.2">
      <c r="A720">
        <v>8.9749999999999996E-2</v>
      </c>
      <c r="B720">
        <f t="shared" si="22"/>
        <v>107582.37860160935</v>
      </c>
      <c r="C720">
        <f t="shared" si="23"/>
        <v>101325</v>
      </c>
    </row>
    <row r="721" spans="1:3" x14ac:dyDescent="0.2">
      <c r="A721">
        <v>8.9874999999999997E-2</v>
      </c>
      <c r="B721">
        <f t="shared" si="22"/>
        <v>104463.36382911376</v>
      </c>
      <c r="C721">
        <f t="shared" si="23"/>
        <v>101325</v>
      </c>
    </row>
    <row r="722" spans="1:3" x14ac:dyDescent="0.2">
      <c r="A722">
        <v>0.09</v>
      </c>
      <c r="B722">
        <f t="shared" si="22"/>
        <v>101325.00000000009</v>
      </c>
      <c r="C722">
        <f t="shared" si="23"/>
        <v>101325</v>
      </c>
    </row>
    <row r="723" spans="1:3" x14ac:dyDescent="0.2">
      <c r="A723">
        <v>9.0124999999999997E-2</v>
      </c>
      <c r="B723">
        <f t="shared" si="22"/>
        <v>98186.636170886137</v>
      </c>
      <c r="C723">
        <f t="shared" si="23"/>
        <v>101325</v>
      </c>
    </row>
    <row r="724" spans="1:3" x14ac:dyDescent="0.2">
      <c r="A724">
        <v>9.0249999999999997E-2</v>
      </c>
      <c r="B724">
        <f t="shared" si="22"/>
        <v>95067.621398390824</v>
      </c>
      <c r="C724">
        <f t="shared" si="23"/>
        <v>101325</v>
      </c>
    </row>
    <row r="725" spans="1:3" x14ac:dyDescent="0.2">
      <c r="A725">
        <v>9.0374999999999997E-2</v>
      </c>
      <c r="B725">
        <f t="shared" si="22"/>
        <v>91987.185445763957</v>
      </c>
      <c r="C725">
        <f t="shared" si="23"/>
        <v>101325</v>
      </c>
    </row>
    <row r="726" spans="1:3" x14ac:dyDescent="0.2">
      <c r="A726">
        <v>9.0499999999999997E-2</v>
      </c>
      <c r="B726">
        <f t="shared" si="22"/>
        <v>88964.320225002128</v>
      </c>
      <c r="C726">
        <f t="shared" si="23"/>
        <v>101325</v>
      </c>
    </row>
    <row r="727" spans="1:3" x14ac:dyDescent="0.2">
      <c r="A727">
        <v>9.0624999999999997E-2</v>
      </c>
      <c r="B727">
        <f t="shared" si="22"/>
        <v>86017.662705396535</v>
      </c>
      <c r="C727">
        <f t="shared" si="23"/>
        <v>101325</v>
      </c>
    </row>
    <row r="728" spans="1:3" x14ac:dyDescent="0.2">
      <c r="A728">
        <v>9.0749999999999997E-2</v>
      </c>
      <c r="B728">
        <f t="shared" si="22"/>
        <v>83165.380010418114</v>
      </c>
      <c r="C728">
        <f t="shared" si="23"/>
        <v>101325</v>
      </c>
    </row>
    <row r="729" spans="1:3" x14ac:dyDescent="0.2">
      <c r="A729">
        <v>9.0874999999999997E-2</v>
      </c>
      <c r="B729">
        <f t="shared" si="22"/>
        <v>80425.057411362141</v>
      </c>
      <c r="C729">
        <f t="shared" si="23"/>
        <v>101325</v>
      </c>
    </row>
    <row r="730" spans="1:3" x14ac:dyDescent="0.2">
      <c r="A730">
        <v>9.0999999999999998E-2</v>
      </c>
      <c r="B730">
        <f t="shared" si="22"/>
        <v>77813.58990830103</v>
      </c>
      <c r="C730">
        <f t="shared" si="23"/>
        <v>101325</v>
      </c>
    </row>
    <row r="731" spans="1:3" x14ac:dyDescent="0.2">
      <c r="A731">
        <v>9.1124999999999998E-2</v>
      </c>
      <c r="B731">
        <f t="shared" si="22"/>
        <v>75347.078066792703</v>
      </c>
      <c r="C731">
        <f t="shared" si="23"/>
        <v>101325</v>
      </c>
    </row>
    <row r="732" spans="1:3" x14ac:dyDescent="0.2">
      <c r="A732">
        <v>9.1249999999999998E-2</v>
      </c>
      <c r="B732">
        <f t="shared" si="22"/>
        <v>73040.728752538038</v>
      </c>
      <c r="C732">
        <f t="shared" si="23"/>
        <v>101325</v>
      </c>
    </row>
    <row r="733" spans="1:3" x14ac:dyDescent="0.2">
      <c r="A733">
        <v>9.1374999999999998E-2</v>
      </c>
      <c r="B733">
        <f t="shared" si="22"/>
        <v>70908.761375998787</v>
      </c>
      <c r="C733">
        <f t="shared" si="23"/>
        <v>101325</v>
      </c>
    </row>
    <row r="734" spans="1:3" x14ac:dyDescent="0.2">
      <c r="A734">
        <v>9.1499999999999998E-2</v>
      </c>
      <c r="B734">
        <f t="shared" si="22"/>
        <v>68964.3202250022</v>
      </c>
      <c r="C734">
        <f t="shared" si="23"/>
        <v>101325</v>
      </c>
    </row>
    <row r="735" spans="1:3" x14ac:dyDescent="0.2">
      <c r="A735">
        <v>9.1624999999999998E-2</v>
      </c>
      <c r="B735">
        <f t="shared" si="22"/>
        <v>67219.393425836315</v>
      </c>
      <c r="C735">
        <f t="shared" si="23"/>
        <v>101325</v>
      </c>
    </row>
    <row r="736" spans="1:3" x14ac:dyDescent="0.2">
      <c r="A736">
        <v>9.1749999999999998E-2</v>
      </c>
      <c r="B736">
        <f t="shared" si="22"/>
        <v>65684.739032465339</v>
      </c>
      <c r="C736">
        <f t="shared" si="23"/>
        <v>101325</v>
      </c>
    </row>
    <row r="737" spans="1:3" x14ac:dyDescent="0.2">
      <c r="A737">
        <v>9.1874999999999998E-2</v>
      </c>
      <c r="B737">
        <f t="shared" si="22"/>
        <v>64369.818699548516</v>
      </c>
      <c r="C737">
        <f t="shared" si="23"/>
        <v>101325</v>
      </c>
    </row>
    <row r="738" spans="1:3" x14ac:dyDescent="0.2">
      <c r="A738">
        <v>9.1999999999999998E-2</v>
      </c>
      <c r="B738">
        <f t="shared" si="22"/>
        <v>63282.739348193885</v>
      </c>
      <c r="C738">
        <f t="shared" si="23"/>
        <v>101325</v>
      </c>
    </row>
    <row r="739" spans="1:3" x14ac:dyDescent="0.2">
      <c r="A739">
        <v>9.2124999999999999E-2</v>
      </c>
      <c r="B739">
        <f t="shared" si="22"/>
        <v>62430.203184092919</v>
      </c>
      <c r="C739">
        <f t="shared" si="23"/>
        <v>101325</v>
      </c>
    </row>
    <row r="740" spans="1:3" x14ac:dyDescent="0.2">
      <c r="A740">
        <v>9.2249999999999999E-2</v>
      </c>
      <c r="B740">
        <f t="shared" si="22"/>
        <v>61817.466376194498</v>
      </c>
      <c r="C740">
        <f t="shared" si="23"/>
        <v>101325</v>
      </c>
    </row>
    <row r="741" spans="1:3" x14ac:dyDescent="0.2">
      <c r="A741">
        <v>9.2374999999999999E-2</v>
      </c>
      <c r="B741">
        <f t="shared" si="22"/>
        <v>61448.306650674873</v>
      </c>
      <c r="C741">
        <f t="shared" si="23"/>
        <v>101325</v>
      </c>
    </row>
    <row r="742" spans="1:3" x14ac:dyDescent="0.2">
      <c r="A742">
        <v>9.2499999999999999E-2</v>
      </c>
      <c r="B742">
        <f t="shared" si="22"/>
        <v>61325</v>
      </c>
      <c r="C742">
        <f t="shared" si="23"/>
        <v>101325</v>
      </c>
    </row>
    <row r="743" spans="1:3" x14ac:dyDescent="0.2">
      <c r="A743">
        <v>9.2624999999999999E-2</v>
      </c>
      <c r="B743">
        <f t="shared" si="22"/>
        <v>61448.306650674866</v>
      </c>
      <c r="C743">
        <f t="shared" si="23"/>
        <v>101325</v>
      </c>
    </row>
    <row r="744" spans="1:3" x14ac:dyDescent="0.2">
      <c r="A744">
        <v>9.2749999999999999E-2</v>
      </c>
      <c r="B744">
        <f t="shared" si="22"/>
        <v>61817.46637619449</v>
      </c>
      <c r="C744">
        <f t="shared" si="23"/>
        <v>101325</v>
      </c>
    </row>
    <row r="745" spans="1:3" x14ac:dyDescent="0.2">
      <c r="A745">
        <v>9.2874999999999999E-2</v>
      </c>
      <c r="B745">
        <f t="shared" si="22"/>
        <v>62430.203184092912</v>
      </c>
      <c r="C745">
        <f t="shared" si="23"/>
        <v>101325</v>
      </c>
    </row>
    <row r="746" spans="1:3" x14ac:dyDescent="0.2">
      <c r="A746">
        <v>9.2999999999999999E-2</v>
      </c>
      <c r="B746">
        <f t="shared" si="22"/>
        <v>63282.739348193871</v>
      </c>
      <c r="C746">
        <f t="shared" si="23"/>
        <v>101325</v>
      </c>
    </row>
    <row r="747" spans="1:3" x14ac:dyDescent="0.2">
      <c r="A747">
        <v>9.3124999999999999E-2</v>
      </c>
      <c r="B747">
        <f t="shared" si="22"/>
        <v>64369.818699548501</v>
      </c>
      <c r="C747">
        <f t="shared" si="23"/>
        <v>101325</v>
      </c>
    </row>
    <row r="748" spans="1:3" x14ac:dyDescent="0.2">
      <c r="A748">
        <v>9.325E-2</v>
      </c>
      <c r="B748">
        <f t="shared" si="22"/>
        <v>65684.739032465324</v>
      </c>
      <c r="C748">
        <f t="shared" si="23"/>
        <v>101325</v>
      </c>
    </row>
    <row r="749" spans="1:3" x14ac:dyDescent="0.2">
      <c r="A749">
        <v>9.3375E-2</v>
      </c>
      <c r="B749">
        <f t="shared" si="22"/>
        <v>67219.393425836286</v>
      </c>
      <c r="C749">
        <f t="shared" si="23"/>
        <v>101325</v>
      </c>
    </row>
    <row r="750" spans="1:3" x14ac:dyDescent="0.2">
      <c r="A750">
        <v>9.35E-2</v>
      </c>
      <c r="B750">
        <f t="shared" si="22"/>
        <v>68964.320225002171</v>
      </c>
      <c r="C750">
        <f t="shared" si="23"/>
        <v>101325</v>
      </c>
    </row>
    <row r="751" spans="1:3" x14ac:dyDescent="0.2">
      <c r="A751">
        <v>9.3625E-2</v>
      </c>
      <c r="B751">
        <f t="shared" si="22"/>
        <v>70908.761375998758</v>
      </c>
      <c r="C751">
        <f t="shared" si="23"/>
        <v>101325</v>
      </c>
    </row>
    <row r="752" spans="1:3" x14ac:dyDescent="0.2">
      <c r="A752">
        <v>9.375E-2</v>
      </c>
      <c r="B752">
        <f t="shared" si="22"/>
        <v>73040.728752538009</v>
      </c>
      <c r="C752">
        <f t="shared" si="23"/>
        <v>101325</v>
      </c>
    </row>
    <row r="753" spans="1:3" x14ac:dyDescent="0.2">
      <c r="A753">
        <v>9.3875E-2</v>
      </c>
      <c r="B753">
        <f t="shared" si="22"/>
        <v>75347.078066792688</v>
      </c>
      <c r="C753">
        <f t="shared" si="23"/>
        <v>101325</v>
      </c>
    </row>
    <row r="754" spans="1:3" x14ac:dyDescent="0.2">
      <c r="A754">
        <v>9.4E-2</v>
      </c>
      <c r="B754">
        <f t="shared" si="22"/>
        <v>77813.589908301001</v>
      </c>
      <c r="C754">
        <f t="shared" si="23"/>
        <v>101325</v>
      </c>
    </row>
    <row r="755" spans="1:3" x14ac:dyDescent="0.2">
      <c r="A755">
        <v>9.4125E-2</v>
      </c>
      <c r="B755">
        <f t="shared" si="22"/>
        <v>80425.057411362097</v>
      </c>
      <c r="C755">
        <f t="shared" si="23"/>
        <v>101325</v>
      </c>
    </row>
    <row r="756" spans="1:3" x14ac:dyDescent="0.2">
      <c r="A756">
        <v>9.425E-2</v>
      </c>
      <c r="B756">
        <f t="shared" si="22"/>
        <v>83165.38001041807</v>
      </c>
      <c r="C756">
        <f t="shared" si="23"/>
        <v>101325</v>
      </c>
    </row>
    <row r="757" spans="1:3" x14ac:dyDescent="0.2">
      <c r="A757">
        <v>9.4375000000000001E-2</v>
      </c>
      <c r="B757">
        <f t="shared" si="22"/>
        <v>86017.662705396506</v>
      </c>
      <c r="C757">
        <f t="shared" si="23"/>
        <v>101325</v>
      </c>
    </row>
    <row r="758" spans="1:3" x14ac:dyDescent="0.2">
      <c r="A758">
        <v>9.4500000000000001E-2</v>
      </c>
      <c r="B758">
        <f t="shared" si="22"/>
        <v>88964.320225002084</v>
      </c>
      <c r="C758">
        <f t="shared" si="23"/>
        <v>101325</v>
      </c>
    </row>
    <row r="759" spans="1:3" x14ac:dyDescent="0.2">
      <c r="A759">
        <v>9.4625000000000001E-2</v>
      </c>
      <c r="B759">
        <f t="shared" si="22"/>
        <v>91987.185445763913</v>
      </c>
      <c r="C759">
        <f t="shared" si="23"/>
        <v>101325</v>
      </c>
    </row>
    <row r="760" spans="1:3" x14ac:dyDescent="0.2">
      <c r="A760">
        <v>9.4750000000000001E-2</v>
      </c>
      <c r="B760">
        <f t="shared" si="22"/>
        <v>95067.62139839078</v>
      </c>
      <c r="C760">
        <f t="shared" si="23"/>
        <v>101325</v>
      </c>
    </row>
    <row r="761" spans="1:3" x14ac:dyDescent="0.2">
      <c r="A761">
        <v>9.4875000000000001E-2</v>
      </c>
      <c r="B761">
        <f t="shared" si="22"/>
        <v>98186.63617088637</v>
      </c>
      <c r="C761">
        <f t="shared" si="23"/>
        <v>101325</v>
      </c>
    </row>
    <row r="762" spans="1:3" x14ac:dyDescent="0.2">
      <c r="A762">
        <v>9.5000000000000001E-2</v>
      </c>
      <c r="B762">
        <f t="shared" si="22"/>
        <v>101325.00000000004</v>
      </c>
      <c r="C762">
        <f t="shared" si="23"/>
        <v>101325</v>
      </c>
    </row>
    <row r="763" spans="1:3" x14ac:dyDescent="0.2">
      <c r="A763">
        <v>9.5125000000000001E-2</v>
      </c>
      <c r="B763">
        <f t="shared" si="22"/>
        <v>104463.36382911372</v>
      </c>
      <c r="C763">
        <f t="shared" si="23"/>
        <v>101325</v>
      </c>
    </row>
    <row r="764" spans="1:3" x14ac:dyDescent="0.2">
      <c r="A764">
        <v>9.5250000000000001E-2</v>
      </c>
      <c r="B764">
        <f t="shared" si="22"/>
        <v>107582.37860160932</v>
      </c>
      <c r="C764">
        <f t="shared" si="23"/>
        <v>101325</v>
      </c>
    </row>
    <row r="765" spans="1:3" x14ac:dyDescent="0.2">
      <c r="A765">
        <v>9.5375000000000001E-2</v>
      </c>
      <c r="B765">
        <f t="shared" si="22"/>
        <v>110662.81455423617</v>
      </c>
      <c r="C765">
        <f t="shared" si="23"/>
        <v>101325</v>
      </c>
    </row>
    <row r="766" spans="1:3" x14ac:dyDescent="0.2">
      <c r="A766">
        <v>9.5500000000000002E-2</v>
      </c>
      <c r="B766">
        <f t="shared" si="22"/>
        <v>113685.67977499802</v>
      </c>
      <c r="C766">
        <f t="shared" si="23"/>
        <v>101325</v>
      </c>
    </row>
    <row r="767" spans="1:3" x14ac:dyDescent="0.2">
      <c r="A767">
        <v>9.5625000000000002E-2</v>
      </c>
      <c r="B767">
        <f t="shared" si="22"/>
        <v>116632.33729460358</v>
      </c>
      <c r="C767">
        <f t="shared" si="23"/>
        <v>101325</v>
      </c>
    </row>
    <row r="768" spans="1:3" x14ac:dyDescent="0.2">
      <c r="A768">
        <v>9.5750000000000002E-2</v>
      </c>
      <c r="B768">
        <f t="shared" si="22"/>
        <v>119484.61998958202</v>
      </c>
      <c r="C768">
        <f t="shared" si="23"/>
        <v>101325</v>
      </c>
    </row>
    <row r="769" spans="1:3" x14ac:dyDescent="0.2">
      <c r="A769">
        <v>9.5875000000000002E-2</v>
      </c>
      <c r="B769">
        <f t="shared" si="22"/>
        <v>122224.94258863798</v>
      </c>
      <c r="C769">
        <f t="shared" si="23"/>
        <v>101325</v>
      </c>
    </row>
    <row r="770" spans="1:3" x14ac:dyDescent="0.2">
      <c r="A770">
        <v>9.6000000000000002E-2</v>
      </c>
      <c r="B770">
        <f t="shared" si="22"/>
        <v>124836.41009169907</v>
      </c>
      <c r="C770">
        <f t="shared" si="23"/>
        <v>101325</v>
      </c>
    </row>
    <row r="771" spans="1:3" x14ac:dyDescent="0.2">
      <c r="A771">
        <v>9.6125000000000002E-2</v>
      </c>
      <c r="B771">
        <f t="shared" ref="B771:B834" si="24">-40000*SIN(200*PI()*A771)+101325</f>
        <v>127302.9219332074</v>
      </c>
      <c r="C771">
        <f t="shared" ref="C771:C834" si="25">IF(MOD(A771,0.02)&gt;0.005,101325,B771)</f>
        <v>101325</v>
      </c>
    </row>
    <row r="772" spans="1:3" x14ac:dyDescent="0.2">
      <c r="A772">
        <v>9.6250000000000002E-2</v>
      </c>
      <c r="B772">
        <f t="shared" si="24"/>
        <v>129609.27124746186</v>
      </c>
      <c r="C772">
        <f t="shared" si="25"/>
        <v>101325</v>
      </c>
    </row>
    <row r="773" spans="1:3" x14ac:dyDescent="0.2">
      <c r="A773">
        <v>9.6375000000000002E-2</v>
      </c>
      <c r="B773">
        <f t="shared" si="24"/>
        <v>131741.2386240013</v>
      </c>
      <c r="C773">
        <f t="shared" si="25"/>
        <v>101325</v>
      </c>
    </row>
    <row r="774" spans="1:3" x14ac:dyDescent="0.2">
      <c r="A774">
        <v>9.6500000000000002E-2</v>
      </c>
      <c r="B774">
        <f t="shared" si="24"/>
        <v>133685.67977499787</v>
      </c>
      <c r="C774">
        <f t="shared" si="25"/>
        <v>101325</v>
      </c>
    </row>
    <row r="775" spans="1:3" x14ac:dyDescent="0.2">
      <c r="A775">
        <v>9.6625000000000003E-2</v>
      </c>
      <c r="B775">
        <f t="shared" si="24"/>
        <v>135430.60657416377</v>
      </c>
      <c r="C775">
        <f t="shared" si="25"/>
        <v>101325</v>
      </c>
    </row>
    <row r="776" spans="1:3" x14ac:dyDescent="0.2">
      <c r="A776">
        <v>9.6750000000000003E-2</v>
      </c>
      <c r="B776">
        <f t="shared" si="24"/>
        <v>136965.26096753473</v>
      </c>
      <c r="C776">
        <f t="shared" si="25"/>
        <v>101325</v>
      </c>
    </row>
    <row r="777" spans="1:3" x14ac:dyDescent="0.2">
      <c r="A777">
        <v>9.6875000000000003E-2</v>
      </c>
      <c r="B777">
        <f t="shared" si="24"/>
        <v>138280.18130045154</v>
      </c>
      <c r="C777">
        <f t="shared" si="25"/>
        <v>101325</v>
      </c>
    </row>
    <row r="778" spans="1:3" x14ac:dyDescent="0.2">
      <c r="A778">
        <v>9.7000000000000003E-2</v>
      </c>
      <c r="B778">
        <f t="shared" si="24"/>
        <v>139367.26065180617</v>
      </c>
      <c r="C778">
        <f t="shared" si="25"/>
        <v>101325</v>
      </c>
    </row>
    <row r="779" spans="1:3" x14ac:dyDescent="0.2">
      <c r="A779">
        <v>9.7125000000000003E-2</v>
      </c>
      <c r="B779">
        <f t="shared" si="24"/>
        <v>140219.79681590712</v>
      </c>
      <c r="C779">
        <f t="shared" si="25"/>
        <v>101325</v>
      </c>
    </row>
    <row r="780" spans="1:3" x14ac:dyDescent="0.2">
      <c r="A780">
        <v>9.7250000000000003E-2</v>
      </c>
      <c r="B780">
        <f t="shared" si="24"/>
        <v>140832.53362380553</v>
      </c>
      <c r="C780">
        <f t="shared" si="25"/>
        <v>101325</v>
      </c>
    </row>
    <row r="781" spans="1:3" x14ac:dyDescent="0.2">
      <c r="A781">
        <v>9.7375000000000003E-2</v>
      </c>
      <c r="B781">
        <f t="shared" si="24"/>
        <v>141201.6933493251</v>
      </c>
      <c r="C781">
        <f t="shared" si="25"/>
        <v>101325</v>
      </c>
    </row>
    <row r="782" spans="1:3" x14ac:dyDescent="0.2">
      <c r="A782">
        <v>9.7500000000000003E-2</v>
      </c>
      <c r="B782">
        <f t="shared" si="24"/>
        <v>141325</v>
      </c>
      <c r="C782">
        <f t="shared" si="25"/>
        <v>101325</v>
      </c>
    </row>
    <row r="783" spans="1:3" x14ac:dyDescent="0.2">
      <c r="A783">
        <v>9.7625000000000003E-2</v>
      </c>
      <c r="B783">
        <f t="shared" si="24"/>
        <v>141201.69334932513</v>
      </c>
      <c r="C783">
        <f t="shared" si="25"/>
        <v>101325</v>
      </c>
    </row>
    <row r="784" spans="1:3" x14ac:dyDescent="0.2">
      <c r="A784">
        <v>9.7750000000000004E-2</v>
      </c>
      <c r="B784">
        <f t="shared" si="24"/>
        <v>140832.53362380547</v>
      </c>
      <c r="C784">
        <f t="shared" si="25"/>
        <v>101325</v>
      </c>
    </row>
    <row r="785" spans="1:3" x14ac:dyDescent="0.2">
      <c r="A785">
        <v>9.7875000000000004E-2</v>
      </c>
      <c r="B785">
        <f t="shared" si="24"/>
        <v>140219.79681590706</v>
      </c>
      <c r="C785">
        <f t="shared" si="25"/>
        <v>101325</v>
      </c>
    </row>
    <row r="786" spans="1:3" x14ac:dyDescent="0.2">
      <c r="A786">
        <v>9.8000000000000004E-2</v>
      </c>
      <c r="B786">
        <f t="shared" si="24"/>
        <v>139367.26065180608</v>
      </c>
      <c r="C786">
        <f t="shared" si="25"/>
        <v>101325</v>
      </c>
    </row>
    <row r="787" spans="1:3" x14ac:dyDescent="0.2">
      <c r="A787">
        <v>9.8125000000000004E-2</v>
      </c>
      <c r="B787">
        <f t="shared" si="24"/>
        <v>138280.18130045146</v>
      </c>
      <c r="C787">
        <f t="shared" si="25"/>
        <v>101325</v>
      </c>
    </row>
    <row r="788" spans="1:3" x14ac:dyDescent="0.2">
      <c r="A788">
        <v>9.8250000000000004E-2</v>
      </c>
      <c r="B788">
        <f t="shared" si="24"/>
        <v>136965.26096753462</v>
      </c>
      <c r="C788">
        <f t="shared" si="25"/>
        <v>101325</v>
      </c>
    </row>
    <row r="789" spans="1:3" x14ac:dyDescent="0.2">
      <c r="A789">
        <v>9.8375000000000004E-2</v>
      </c>
      <c r="B789">
        <f t="shared" si="24"/>
        <v>135430.60657416366</v>
      </c>
      <c r="C789">
        <f t="shared" si="25"/>
        <v>101325</v>
      </c>
    </row>
    <row r="790" spans="1:3" x14ac:dyDescent="0.2">
      <c r="A790">
        <v>9.8500000000000004E-2</v>
      </c>
      <c r="B790">
        <f t="shared" si="24"/>
        <v>133685.67977499776</v>
      </c>
      <c r="C790">
        <f t="shared" si="25"/>
        <v>101325</v>
      </c>
    </row>
    <row r="791" spans="1:3" x14ac:dyDescent="0.2">
      <c r="A791">
        <v>9.8625000000000004E-2</v>
      </c>
      <c r="B791">
        <f t="shared" si="24"/>
        <v>131741.23862400115</v>
      </c>
      <c r="C791">
        <f t="shared" si="25"/>
        <v>101325</v>
      </c>
    </row>
    <row r="792" spans="1:3" x14ac:dyDescent="0.2">
      <c r="A792">
        <v>9.8750000000000004E-2</v>
      </c>
      <c r="B792">
        <f t="shared" si="24"/>
        <v>129609.27124746189</v>
      </c>
      <c r="C792">
        <f t="shared" si="25"/>
        <v>101325</v>
      </c>
    </row>
    <row r="793" spans="1:3" x14ac:dyDescent="0.2">
      <c r="A793">
        <v>9.8875000000000005E-2</v>
      </c>
      <c r="B793">
        <f t="shared" si="24"/>
        <v>127302.92193320722</v>
      </c>
      <c r="C793">
        <f t="shared" si="25"/>
        <v>101325</v>
      </c>
    </row>
    <row r="794" spans="1:3" x14ac:dyDescent="0.2">
      <c r="A794">
        <v>9.9000000000000005E-2</v>
      </c>
      <c r="B794">
        <f t="shared" si="24"/>
        <v>124836.4100916989</v>
      </c>
      <c r="C794">
        <f t="shared" si="25"/>
        <v>101325</v>
      </c>
    </row>
    <row r="795" spans="1:3" x14ac:dyDescent="0.2">
      <c r="A795">
        <v>9.9125000000000005E-2</v>
      </c>
      <c r="B795">
        <f t="shared" si="24"/>
        <v>122224.94258863779</v>
      </c>
      <c r="C795">
        <f t="shared" si="25"/>
        <v>101325</v>
      </c>
    </row>
    <row r="796" spans="1:3" x14ac:dyDescent="0.2">
      <c r="A796">
        <v>9.9250000000000005E-2</v>
      </c>
      <c r="B796">
        <f t="shared" si="24"/>
        <v>119484.6199895818</v>
      </c>
      <c r="C796">
        <f t="shared" si="25"/>
        <v>101325</v>
      </c>
    </row>
    <row r="797" spans="1:3" x14ac:dyDescent="0.2">
      <c r="A797">
        <v>9.9375000000000005E-2</v>
      </c>
      <c r="B797">
        <f t="shared" si="24"/>
        <v>116632.33729460336</v>
      </c>
      <c r="C797">
        <f t="shared" si="25"/>
        <v>101325</v>
      </c>
    </row>
    <row r="798" spans="1:3" x14ac:dyDescent="0.2">
      <c r="A798">
        <v>9.9500000000000005E-2</v>
      </c>
      <c r="B798">
        <f t="shared" si="24"/>
        <v>113685.67977499778</v>
      </c>
      <c r="C798">
        <f t="shared" si="25"/>
        <v>101325</v>
      </c>
    </row>
    <row r="799" spans="1:3" x14ac:dyDescent="0.2">
      <c r="A799">
        <v>9.9625000000000005E-2</v>
      </c>
      <c r="B799">
        <f t="shared" si="24"/>
        <v>110662.81455423596</v>
      </c>
      <c r="C799">
        <f t="shared" si="25"/>
        <v>101325</v>
      </c>
    </row>
    <row r="800" spans="1:3" x14ac:dyDescent="0.2">
      <c r="A800">
        <v>9.9750000000000005E-2</v>
      </c>
      <c r="B800">
        <f t="shared" si="24"/>
        <v>107582.37860160909</v>
      </c>
      <c r="C800">
        <f t="shared" si="25"/>
        <v>101325</v>
      </c>
    </row>
    <row r="801" spans="1:3" x14ac:dyDescent="0.2">
      <c r="A801">
        <v>9.9875000000000005E-2</v>
      </c>
      <c r="B801">
        <f t="shared" si="24"/>
        <v>104463.36382911378</v>
      </c>
      <c r="C801">
        <f t="shared" si="25"/>
        <v>101325</v>
      </c>
    </row>
    <row r="802" spans="1:3" x14ac:dyDescent="0.2">
      <c r="A802">
        <v>0.1</v>
      </c>
      <c r="B802">
        <f t="shared" si="24"/>
        <v>101324.99999999981</v>
      </c>
      <c r="C802">
        <f t="shared" si="25"/>
        <v>101324.99999999981</v>
      </c>
    </row>
    <row r="803" spans="1:3" x14ac:dyDescent="0.2">
      <c r="A803">
        <v>0.10012500000000001</v>
      </c>
      <c r="B803">
        <f t="shared" si="24"/>
        <v>98186.636170886137</v>
      </c>
      <c r="C803">
        <f t="shared" si="25"/>
        <v>98186.636170886137</v>
      </c>
    </row>
    <row r="804" spans="1:3" x14ac:dyDescent="0.2">
      <c r="A804">
        <v>0.10025000000000001</v>
      </c>
      <c r="B804">
        <f t="shared" si="24"/>
        <v>95067.621398390547</v>
      </c>
      <c r="C804">
        <f t="shared" si="25"/>
        <v>95067.621398390547</v>
      </c>
    </row>
    <row r="805" spans="1:3" x14ac:dyDescent="0.2">
      <c r="A805">
        <v>0.10037500000000001</v>
      </c>
      <c r="B805">
        <f t="shared" si="24"/>
        <v>91987.185445763695</v>
      </c>
      <c r="C805">
        <f t="shared" si="25"/>
        <v>91987.185445763695</v>
      </c>
    </row>
    <row r="806" spans="1:3" x14ac:dyDescent="0.2">
      <c r="A806">
        <v>0.10050000000000001</v>
      </c>
      <c r="B806">
        <f t="shared" si="24"/>
        <v>88964.320225001866</v>
      </c>
      <c r="C806">
        <f t="shared" si="25"/>
        <v>88964.320225001866</v>
      </c>
    </row>
    <row r="807" spans="1:3" x14ac:dyDescent="0.2">
      <c r="A807">
        <v>0.10062500000000001</v>
      </c>
      <c r="B807">
        <f t="shared" si="24"/>
        <v>86017.662705396287</v>
      </c>
      <c r="C807">
        <f t="shared" si="25"/>
        <v>86017.662705396287</v>
      </c>
    </row>
    <row r="808" spans="1:3" x14ac:dyDescent="0.2">
      <c r="A808">
        <v>0.10075000000000001</v>
      </c>
      <c r="B808">
        <f t="shared" si="24"/>
        <v>83165.380010417866</v>
      </c>
      <c r="C808">
        <f t="shared" si="25"/>
        <v>83165.380010417866</v>
      </c>
    </row>
    <row r="809" spans="1:3" x14ac:dyDescent="0.2">
      <c r="A809">
        <v>0.10087500000000001</v>
      </c>
      <c r="B809">
        <f t="shared" si="24"/>
        <v>80425.057411361893</v>
      </c>
      <c r="C809">
        <f t="shared" si="25"/>
        <v>80425.057411361893</v>
      </c>
    </row>
    <row r="810" spans="1:3" x14ac:dyDescent="0.2">
      <c r="A810">
        <v>0.10100000000000001</v>
      </c>
      <c r="B810">
        <f t="shared" si="24"/>
        <v>77813.589908301044</v>
      </c>
      <c r="C810">
        <f t="shared" si="25"/>
        <v>77813.589908301044</v>
      </c>
    </row>
    <row r="811" spans="1:3" x14ac:dyDescent="0.2">
      <c r="A811">
        <v>0.10112500000000001</v>
      </c>
      <c r="B811">
        <f t="shared" si="24"/>
        <v>75347.078066792499</v>
      </c>
      <c r="C811">
        <f t="shared" si="25"/>
        <v>75347.078066792499</v>
      </c>
    </row>
    <row r="812" spans="1:3" x14ac:dyDescent="0.2">
      <c r="A812">
        <v>0.10125000000000001</v>
      </c>
      <c r="B812">
        <f t="shared" si="24"/>
        <v>73040.728752538038</v>
      </c>
      <c r="C812">
        <f t="shared" si="25"/>
        <v>73040.728752538038</v>
      </c>
    </row>
    <row r="813" spans="1:3" x14ac:dyDescent="0.2">
      <c r="A813">
        <v>0.10137500000000001</v>
      </c>
      <c r="B813">
        <f t="shared" si="24"/>
        <v>70908.761375998612</v>
      </c>
      <c r="C813">
        <f t="shared" si="25"/>
        <v>70908.761375998612</v>
      </c>
    </row>
    <row r="814" spans="1:3" x14ac:dyDescent="0.2">
      <c r="A814">
        <v>0.10150000000000001</v>
      </c>
      <c r="B814">
        <f t="shared" si="24"/>
        <v>68964.32022500204</v>
      </c>
      <c r="C814">
        <f t="shared" si="25"/>
        <v>68964.32022500204</v>
      </c>
    </row>
    <row r="815" spans="1:3" x14ac:dyDescent="0.2">
      <c r="A815">
        <v>0.10162499999999999</v>
      </c>
      <c r="B815">
        <f t="shared" si="24"/>
        <v>67219.393425836461</v>
      </c>
      <c r="C815">
        <f t="shared" si="25"/>
        <v>67219.393425836461</v>
      </c>
    </row>
    <row r="816" spans="1:3" x14ac:dyDescent="0.2">
      <c r="A816">
        <v>0.10174999999999999</v>
      </c>
      <c r="B816">
        <f t="shared" si="24"/>
        <v>65684.739032465353</v>
      </c>
      <c r="C816">
        <f t="shared" si="25"/>
        <v>65684.739032465353</v>
      </c>
    </row>
    <row r="817" spans="1:3" x14ac:dyDescent="0.2">
      <c r="A817">
        <v>0.10187499999999999</v>
      </c>
      <c r="B817">
        <f t="shared" si="24"/>
        <v>64369.818699548625</v>
      </c>
      <c r="C817">
        <f t="shared" si="25"/>
        <v>64369.818699548625</v>
      </c>
    </row>
    <row r="818" spans="1:3" x14ac:dyDescent="0.2">
      <c r="A818">
        <v>0.10199999999999999</v>
      </c>
      <c r="B818">
        <f t="shared" si="24"/>
        <v>63282.739348193973</v>
      </c>
      <c r="C818">
        <f t="shared" si="25"/>
        <v>63282.739348193973</v>
      </c>
    </row>
    <row r="819" spans="1:3" x14ac:dyDescent="0.2">
      <c r="A819">
        <v>0.10212499999999999</v>
      </c>
      <c r="B819">
        <f t="shared" si="24"/>
        <v>62430.203184092919</v>
      </c>
      <c r="C819">
        <f t="shared" si="25"/>
        <v>62430.203184092919</v>
      </c>
    </row>
    <row r="820" spans="1:3" x14ac:dyDescent="0.2">
      <c r="A820">
        <v>0.10224999999999999</v>
      </c>
      <c r="B820">
        <f t="shared" si="24"/>
        <v>61817.466376194505</v>
      </c>
      <c r="C820">
        <f t="shared" si="25"/>
        <v>61817.466376194505</v>
      </c>
    </row>
    <row r="821" spans="1:3" x14ac:dyDescent="0.2">
      <c r="A821">
        <v>0.10237499999999999</v>
      </c>
      <c r="B821">
        <f t="shared" si="24"/>
        <v>61448.306650674895</v>
      </c>
      <c r="C821">
        <f t="shared" si="25"/>
        <v>61448.306650674895</v>
      </c>
    </row>
    <row r="822" spans="1:3" x14ac:dyDescent="0.2">
      <c r="A822">
        <v>0.10249999999999999</v>
      </c>
      <c r="B822">
        <f t="shared" si="24"/>
        <v>61325</v>
      </c>
      <c r="C822">
        <f t="shared" si="25"/>
        <v>61325</v>
      </c>
    </row>
    <row r="823" spans="1:3" x14ac:dyDescent="0.2">
      <c r="A823">
        <v>0.10262499999999999</v>
      </c>
      <c r="B823">
        <f t="shared" si="24"/>
        <v>61448.306650674887</v>
      </c>
      <c r="C823">
        <f t="shared" si="25"/>
        <v>61448.306650674887</v>
      </c>
    </row>
    <row r="824" spans="1:3" x14ac:dyDescent="0.2">
      <c r="A824">
        <v>0.10274999999999999</v>
      </c>
      <c r="B824">
        <f t="shared" si="24"/>
        <v>61817.46637619449</v>
      </c>
      <c r="C824">
        <f t="shared" si="25"/>
        <v>61817.46637619449</v>
      </c>
    </row>
    <row r="825" spans="1:3" x14ac:dyDescent="0.2">
      <c r="A825">
        <v>0.10287499999999999</v>
      </c>
      <c r="B825">
        <f t="shared" si="24"/>
        <v>62430.203184092905</v>
      </c>
      <c r="C825">
        <f t="shared" si="25"/>
        <v>62430.203184092905</v>
      </c>
    </row>
    <row r="826" spans="1:3" x14ac:dyDescent="0.2">
      <c r="A826">
        <v>0.10299999999999999</v>
      </c>
      <c r="B826">
        <f t="shared" si="24"/>
        <v>63282.739348193783</v>
      </c>
      <c r="C826">
        <f t="shared" si="25"/>
        <v>63282.739348193783</v>
      </c>
    </row>
    <row r="827" spans="1:3" x14ac:dyDescent="0.2">
      <c r="A827">
        <v>0.10312499999999999</v>
      </c>
      <c r="B827">
        <f t="shared" si="24"/>
        <v>64369.818699548385</v>
      </c>
      <c r="C827">
        <f t="shared" si="25"/>
        <v>64369.818699548385</v>
      </c>
    </row>
    <row r="828" spans="1:3" x14ac:dyDescent="0.2">
      <c r="A828">
        <v>0.10324999999999999</v>
      </c>
      <c r="B828">
        <f t="shared" si="24"/>
        <v>65684.739032465324</v>
      </c>
      <c r="C828">
        <f t="shared" si="25"/>
        <v>65684.739032465324</v>
      </c>
    </row>
    <row r="829" spans="1:3" x14ac:dyDescent="0.2">
      <c r="A829">
        <v>0.10337499999999999</v>
      </c>
      <c r="B829">
        <f t="shared" si="24"/>
        <v>67219.393425836286</v>
      </c>
      <c r="C829">
        <f t="shared" si="25"/>
        <v>67219.393425836286</v>
      </c>
    </row>
    <row r="830" spans="1:3" x14ac:dyDescent="0.2">
      <c r="A830">
        <v>0.10349999999999999</v>
      </c>
      <c r="B830">
        <f t="shared" si="24"/>
        <v>68964.320225001997</v>
      </c>
      <c r="C830">
        <f t="shared" si="25"/>
        <v>68964.320225001997</v>
      </c>
    </row>
    <row r="831" spans="1:3" x14ac:dyDescent="0.2">
      <c r="A831">
        <v>0.10362499999999999</v>
      </c>
      <c r="B831">
        <f t="shared" si="24"/>
        <v>70908.761375998569</v>
      </c>
      <c r="C831">
        <f t="shared" si="25"/>
        <v>70908.761375998569</v>
      </c>
    </row>
    <row r="832" spans="1:3" x14ac:dyDescent="0.2">
      <c r="A832">
        <v>0.10375</v>
      </c>
      <c r="B832">
        <f t="shared" si="24"/>
        <v>73040.728752538213</v>
      </c>
      <c r="C832">
        <f t="shared" si="25"/>
        <v>73040.728752538213</v>
      </c>
    </row>
    <row r="833" spans="1:3" x14ac:dyDescent="0.2">
      <c r="A833">
        <v>0.103875</v>
      </c>
      <c r="B833">
        <f t="shared" si="24"/>
        <v>75347.078066792674</v>
      </c>
      <c r="C833">
        <f t="shared" si="25"/>
        <v>75347.078066792674</v>
      </c>
    </row>
    <row r="834" spans="1:3" x14ac:dyDescent="0.2">
      <c r="A834">
        <v>0.104</v>
      </c>
      <c r="B834">
        <f t="shared" si="24"/>
        <v>77813.589908300986</v>
      </c>
      <c r="C834">
        <f t="shared" si="25"/>
        <v>77813.589908300986</v>
      </c>
    </row>
    <row r="835" spans="1:3" x14ac:dyDescent="0.2">
      <c r="A835">
        <v>0.104125</v>
      </c>
      <c r="B835">
        <f t="shared" ref="B835:B898" si="26">-40000*SIN(200*PI()*A835)+101325</f>
        <v>80425.05741136185</v>
      </c>
      <c r="C835">
        <f t="shared" ref="C835:C898" si="27">IF(MOD(A835,0.02)&gt;0.005,101325,B835)</f>
        <v>80425.05741136185</v>
      </c>
    </row>
    <row r="836" spans="1:3" x14ac:dyDescent="0.2">
      <c r="A836">
        <v>0.10425</v>
      </c>
      <c r="B836">
        <f t="shared" si="26"/>
        <v>83165.380010417808</v>
      </c>
      <c r="C836">
        <f t="shared" si="27"/>
        <v>83165.380010417808</v>
      </c>
    </row>
    <row r="837" spans="1:3" x14ac:dyDescent="0.2">
      <c r="A837">
        <v>0.104375</v>
      </c>
      <c r="B837">
        <f t="shared" si="26"/>
        <v>86017.662705396491</v>
      </c>
      <c r="C837">
        <f t="shared" si="27"/>
        <v>86017.662705396491</v>
      </c>
    </row>
    <row r="838" spans="1:3" x14ac:dyDescent="0.2">
      <c r="A838">
        <v>0.1045</v>
      </c>
      <c r="B838">
        <f t="shared" si="26"/>
        <v>88964.320225002069</v>
      </c>
      <c r="C838">
        <f t="shared" si="27"/>
        <v>88964.320225002069</v>
      </c>
    </row>
    <row r="839" spans="1:3" x14ac:dyDescent="0.2">
      <c r="A839">
        <v>0.104625</v>
      </c>
      <c r="B839">
        <f t="shared" si="26"/>
        <v>91987.185445763636</v>
      </c>
      <c r="C839">
        <f t="shared" si="27"/>
        <v>91987.185445763636</v>
      </c>
    </row>
    <row r="840" spans="1:3" x14ac:dyDescent="0.2">
      <c r="A840">
        <v>0.10475</v>
      </c>
      <c r="B840">
        <f t="shared" si="26"/>
        <v>95067.621398390489</v>
      </c>
      <c r="C840">
        <f t="shared" si="27"/>
        <v>95067.621398390489</v>
      </c>
    </row>
    <row r="841" spans="1:3" x14ac:dyDescent="0.2">
      <c r="A841">
        <v>0.104875</v>
      </c>
      <c r="B841">
        <f t="shared" si="26"/>
        <v>98186.63617088637</v>
      </c>
      <c r="C841">
        <f t="shared" si="27"/>
        <v>98186.63617088637</v>
      </c>
    </row>
    <row r="842" spans="1:3" x14ac:dyDescent="0.2">
      <c r="A842">
        <v>0.105</v>
      </c>
      <c r="B842">
        <f t="shared" si="26"/>
        <v>101325.00000000004</v>
      </c>
      <c r="C842">
        <f t="shared" si="27"/>
        <v>101325.00000000004</v>
      </c>
    </row>
    <row r="843" spans="1:3" x14ac:dyDescent="0.2">
      <c r="A843">
        <v>0.105125</v>
      </c>
      <c r="B843">
        <f t="shared" si="26"/>
        <v>104463.36382911372</v>
      </c>
      <c r="C843">
        <f t="shared" si="27"/>
        <v>101325</v>
      </c>
    </row>
    <row r="844" spans="1:3" x14ac:dyDescent="0.2">
      <c r="A844">
        <v>0.10525</v>
      </c>
      <c r="B844">
        <f t="shared" si="26"/>
        <v>107582.37860160903</v>
      </c>
      <c r="C844">
        <f t="shared" si="27"/>
        <v>101325</v>
      </c>
    </row>
    <row r="845" spans="1:3" x14ac:dyDescent="0.2">
      <c r="A845">
        <v>0.105375</v>
      </c>
      <c r="B845">
        <f t="shared" si="26"/>
        <v>110662.8145542359</v>
      </c>
      <c r="C845">
        <f t="shared" si="27"/>
        <v>101325</v>
      </c>
    </row>
    <row r="846" spans="1:3" x14ac:dyDescent="0.2">
      <c r="A846">
        <v>0.1055</v>
      </c>
      <c r="B846">
        <f t="shared" si="26"/>
        <v>113685.679774998</v>
      </c>
      <c r="C846">
        <f t="shared" si="27"/>
        <v>101325</v>
      </c>
    </row>
    <row r="847" spans="1:3" x14ac:dyDescent="0.2">
      <c r="A847">
        <v>0.105625</v>
      </c>
      <c r="B847">
        <f t="shared" si="26"/>
        <v>116632.33729460358</v>
      </c>
      <c r="C847">
        <f t="shared" si="27"/>
        <v>101325</v>
      </c>
    </row>
    <row r="848" spans="1:3" x14ac:dyDescent="0.2">
      <c r="A848">
        <v>0.10575</v>
      </c>
      <c r="B848">
        <f t="shared" si="26"/>
        <v>119484.61998958176</v>
      </c>
      <c r="C848">
        <f t="shared" si="27"/>
        <v>101325</v>
      </c>
    </row>
    <row r="849" spans="1:3" x14ac:dyDescent="0.2">
      <c r="A849">
        <v>0.105875</v>
      </c>
      <c r="B849">
        <f t="shared" si="26"/>
        <v>122224.94258863773</v>
      </c>
      <c r="C849">
        <f t="shared" si="27"/>
        <v>101325</v>
      </c>
    </row>
    <row r="850" spans="1:3" x14ac:dyDescent="0.2">
      <c r="A850">
        <v>0.106</v>
      </c>
      <c r="B850">
        <f t="shared" si="26"/>
        <v>124836.41009169907</v>
      </c>
      <c r="C850">
        <f t="shared" si="27"/>
        <v>101325</v>
      </c>
    </row>
    <row r="851" spans="1:3" x14ac:dyDescent="0.2">
      <c r="A851">
        <v>0.106125</v>
      </c>
      <c r="B851">
        <f t="shared" si="26"/>
        <v>127302.9219332074</v>
      </c>
      <c r="C851">
        <f t="shared" si="27"/>
        <v>101325</v>
      </c>
    </row>
    <row r="852" spans="1:3" x14ac:dyDescent="0.2">
      <c r="A852">
        <v>0.10625</v>
      </c>
      <c r="B852">
        <f t="shared" si="26"/>
        <v>129609.27124746185</v>
      </c>
      <c r="C852">
        <f t="shared" si="27"/>
        <v>101325</v>
      </c>
    </row>
    <row r="853" spans="1:3" x14ac:dyDescent="0.2">
      <c r="A853">
        <v>0.106375</v>
      </c>
      <c r="B853">
        <f t="shared" si="26"/>
        <v>131741.23862400113</v>
      </c>
      <c r="C853">
        <f t="shared" si="27"/>
        <v>101325</v>
      </c>
    </row>
    <row r="854" spans="1:3" x14ac:dyDescent="0.2">
      <c r="A854">
        <v>0.1065</v>
      </c>
      <c r="B854">
        <f t="shared" si="26"/>
        <v>133685.6797749977</v>
      </c>
      <c r="C854">
        <f t="shared" si="27"/>
        <v>101325</v>
      </c>
    </row>
    <row r="855" spans="1:3" x14ac:dyDescent="0.2">
      <c r="A855">
        <v>0.106625</v>
      </c>
      <c r="B855">
        <f t="shared" si="26"/>
        <v>135430.60657416374</v>
      </c>
      <c r="C855">
        <f t="shared" si="27"/>
        <v>101325</v>
      </c>
    </row>
    <row r="856" spans="1:3" x14ac:dyDescent="0.2">
      <c r="A856">
        <v>0.10675</v>
      </c>
      <c r="B856">
        <f t="shared" si="26"/>
        <v>136965.26096753473</v>
      </c>
      <c r="C856">
        <f t="shared" si="27"/>
        <v>101325</v>
      </c>
    </row>
    <row r="857" spans="1:3" x14ac:dyDescent="0.2">
      <c r="A857">
        <v>0.106875</v>
      </c>
      <c r="B857">
        <f t="shared" si="26"/>
        <v>138280.18130045143</v>
      </c>
      <c r="C857">
        <f t="shared" si="27"/>
        <v>101325</v>
      </c>
    </row>
    <row r="858" spans="1:3" x14ac:dyDescent="0.2">
      <c r="A858">
        <v>0.107</v>
      </c>
      <c r="B858">
        <f t="shared" si="26"/>
        <v>139367.26065180608</v>
      </c>
      <c r="C858">
        <f t="shared" si="27"/>
        <v>101325</v>
      </c>
    </row>
    <row r="859" spans="1:3" x14ac:dyDescent="0.2">
      <c r="A859">
        <v>0.107125</v>
      </c>
      <c r="B859">
        <f t="shared" si="26"/>
        <v>140219.79681590712</v>
      </c>
      <c r="C859">
        <f t="shared" si="27"/>
        <v>101325</v>
      </c>
    </row>
    <row r="860" spans="1:3" x14ac:dyDescent="0.2">
      <c r="A860">
        <v>0.10725</v>
      </c>
      <c r="B860">
        <f t="shared" si="26"/>
        <v>140832.5336238055</v>
      </c>
      <c r="C860">
        <f t="shared" si="27"/>
        <v>101325</v>
      </c>
    </row>
    <row r="861" spans="1:3" x14ac:dyDescent="0.2">
      <c r="A861">
        <v>0.107375</v>
      </c>
      <c r="B861">
        <f t="shared" si="26"/>
        <v>141201.6933493251</v>
      </c>
      <c r="C861">
        <f t="shared" si="27"/>
        <v>101325</v>
      </c>
    </row>
    <row r="862" spans="1:3" x14ac:dyDescent="0.2">
      <c r="A862">
        <v>0.1075</v>
      </c>
      <c r="B862">
        <f t="shared" si="26"/>
        <v>141325</v>
      </c>
      <c r="C862">
        <f t="shared" si="27"/>
        <v>101325</v>
      </c>
    </row>
    <row r="863" spans="1:3" x14ac:dyDescent="0.2">
      <c r="A863">
        <v>0.107625</v>
      </c>
      <c r="B863">
        <f t="shared" si="26"/>
        <v>141201.69334932516</v>
      </c>
      <c r="C863">
        <f t="shared" si="27"/>
        <v>101325</v>
      </c>
    </row>
    <row r="864" spans="1:3" x14ac:dyDescent="0.2">
      <c r="A864">
        <v>0.10775</v>
      </c>
      <c r="B864">
        <f t="shared" si="26"/>
        <v>140832.5336238055</v>
      </c>
      <c r="C864">
        <f t="shared" si="27"/>
        <v>101325</v>
      </c>
    </row>
    <row r="865" spans="1:3" x14ac:dyDescent="0.2">
      <c r="A865">
        <v>0.107875</v>
      </c>
      <c r="B865">
        <f t="shared" si="26"/>
        <v>140219.79681590706</v>
      </c>
      <c r="C865">
        <f t="shared" si="27"/>
        <v>101325</v>
      </c>
    </row>
    <row r="866" spans="1:3" x14ac:dyDescent="0.2">
      <c r="A866">
        <v>0.108</v>
      </c>
      <c r="B866">
        <f t="shared" si="26"/>
        <v>139367.26065180619</v>
      </c>
      <c r="C866">
        <f t="shared" si="27"/>
        <v>101325</v>
      </c>
    </row>
    <row r="867" spans="1:3" x14ac:dyDescent="0.2">
      <c r="A867">
        <v>0.108125</v>
      </c>
      <c r="B867">
        <f t="shared" si="26"/>
        <v>138280.18130045157</v>
      </c>
      <c r="C867">
        <f t="shared" si="27"/>
        <v>101325</v>
      </c>
    </row>
    <row r="868" spans="1:3" x14ac:dyDescent="0.2">
      <c r="A868">
        <v>0.10825</v>
      </c>
      <c r="B868">
        <f t="shared" si="26"/>
        <v>136965.26096753462</v>
      </c>
      <c r="C868">
        <f t="shared" si="27"/>
        <v>101325</v>
      </c>
    </row>
    <row r="869" spans="1:3" x14ac:dyDescent="0.2">
      <c r="A869">
        <v>0.108375</v>
      </c>
      <c r="B869">
        <f t="shared" si="26"/>
        <v>135430.60657416366</v>
      </c>
      <c r="C869">
        <f t="shared" si="27"/>
        <v>101325</v>
      </c>
    </row>
    <row r="870" spans="1:3" x14ac:dyDescent="0.2">
      <c r="A870">
        <v>0.1085</v>
      </c>
      <c r="B870">
        <f t="shared" si="26"/>
        <v>133685.67977499793</v>
      </c>
      <c r="C870">
        <f t="shared" si="27"/>
        <v>101325</v>
      </c>
    </row>
    <row r="871" spans="1:3" x14ac:dyDescent="0.2">
      <c r="A871">
        <v>0.108625</v>
      </c>
      <c r="B871">
        <f t="shared" si="26"/>
        <v>131741.23862400133</v>
      </c>
      <c r="C871">
        <f t="shared" si="27"/>
        <v>101325</v>
      </c>
    </row>
    <row r="872" spans="1:3" x14ac:dyDescent="0.2">
      <c r="A872">
        <v>0.10875</v>
      </c>
      <c r="B872">
        <f t="shared" si="26"/>
        <v>129609.2712474617</v>
      </c>
      <c r="C872">
        <f t="shared" si="27"/>
        <v>101325</v>
      </c>
    </row>
    <row r="873" spans="1:3" x14ac:dyDescent="0.2">
      <c r="A873">
        <v>0.108875</v>
      </c>
      <c r="B873">
        <f t="shared" si="26"/>
        <v>127302.92193320722</v>
      </c>
      <c r="C873">
        <f t="shared" si="27"/>
        <v>101325</v>
      </c>
    </row>
    <row r="874" spans="1:3" x14ac:dyDescent="0.2">
      <c r="A874">
        <v>0.109</v>
      </c>
      <c r="B874">
        <f t="shared" si="26"/>
        <v>124836.4100916989</v>
      </c>
      <c r="C874">
        <f t="shared" si="27"/>
        <v>101325</v>
      </c>
    </row>
    <row r="875" spans="1:3" x14ac:dyDescent="0.2">
      <c r="A875">
        <v>0.109125</v>
      </c>
      <c r="B875">
        <f t="shared" si="26"/>
        <v>122224.94258863803</v>
      </c>
      <c r="C875">
        <f t="shared" si="27"/>
        <v>101325</v>
      </c>
    </row>
    <row r="876" spans="1:3" x14ac:dyDescent="0.2">
      <c r="A876">
        <v>0.10925</v>
      </c>
      <c r="B876">
        <f t="shared" si="26"/>
        <v>119484.61998958206</v>
      </c>
      <c r="C876">
        <f t="shared" si="27"/>
        <v>101325</v>
      </c>
    </row>
    <row r="877" spans="1:3" x14ac:dyDescent="0.2">
      <c r="A877">
        <v>0.109375</v>
      </c>
      <c r="B877">
        <f t="shared" si="26"/>
        <v>116632.33729460338</v>
      </c>
      <c r="C877">
        <f t="shared" si="27"/>
        <v>101325</v>
      </c>
    </row>
    <row r="878" spans="1:3" x14ac:dyDescent="0.2">
      <c r="A878">
        <v>0.1095</v>
      </c>
      <c r="B878">
        <f t="shared" si="26"/>
        <v>113685.6797749978</v>
      </c>
      <c r="C878">
        <f t="shared" si="27"/>
        <v>101325</v>
      </c>
    </row>
    <row r="879" spans="1:3" x14ac:dyDescent="0.2">
      <c r="A879">
        <v>0.109625</v>
      </c>
      <c r="B879">
        <f t="shared" si="26"/>
        <v>110662.81455423623</v>
      </c>
      <c r="C879">
        <f t="shared" si="27"/>
        <v>101325</v>
      </c>
    </row>
    <row r="880" spans="1:3" x14ac:dyDescent="0.2">
      <c r="A880">
        <v>0.10975</v>
      </c>
      <c r="B880">
        <f t="shared" si="26"/>
        <v>107582.37860160938</v>
      </c>
      <c r="C880">
        <f t="shared" si="27"/>
        <v>101325</v>
      </c>
    </row>
    <row r="881" spans="1:3" x14ac:dyDescent="0.2">
      <c r="A881">
        <v>0.109875</v>
      </c>
      <c r="B881">
        <f t="shared" si="26"/>
        <v>104463.3638291135</v>
      </c>
      <c r="C881">
        <f t="shared" si="27"/>
        <v>101325</v>
      </c>
    </row>
    <row r="882" spans="1:3" x14ac:dyDescent="0.2">
      <c r="A882">
        <v>0.11</v>
      </c>
      <c r="B882">
        <f t="shared" si="26"/>
        <v>101324.99999999983</v>
      </c>
      <c r="C882">
        <f t="shared" si="27"/>
        <v>101325</v>
      </c>
    </row>
    <row r="883" spans="1:3" x14ac:dyDescent="0.2">
      <c r="A883">
        <v>0.110125</v>
      </c>
      <c r="B883">
        <f t="shared" si="26"/>
        <v>98186.636170886151</v>
      </c>
      <c r="C883">
        <f t="shared" si="27"/>
        <v>101325</v>
      </c>
    </row>
    <row r="884" spans="1:3" x14ac:dyDescent="0.2">
      <c r="A884">
        <v>0.11025</v>
      </c>
      <c r="B884">
        <f t="shared" si="26"/>
        <v>95067.621398390838</v>
      </c>
      <c r="C884">
        <f t="shared" si="27"/>
        <v>101325</v>
      </c>
    </row>
    <row r="885" spans="1:3" x14ac:dyDescent="0.2">
      <c r="A885">
        <v>0.110375</v>
      </c>
      <c r="B885">
        <f t="shared" si="26"/>
        <v>91987.185445763971</v>
      </c>
      <c r="C885">
        <f t="shared" si="27"/>
        <v>101325</v>
      </c>
    </row>
    <row r="886" spans="1:3" x14ac:dyDescent="0.2">
      <c r="A886">
        <v>0.1105</v>
      </c>
      <c r="B886">
        <f t="shared" si="26"/>
        <v>88964.320225001866</v>
      </c>
      <c r="C886">
        <f t="shared" si="27"/>
        <v>101325</v>
      </c>
    </row>
    <row r="887" spans="1:3" x14ac:dyDescent="0.2">
      <c r="A887">
        <v>0.110625</v>
      </c>
      <c r="B887">
        <f t="shared" si="26"/>
        <v>86017.662705396302</v>
      </c>
      <c r="C887">
        <f t="shared" si="27"/>
        <v>101325</v>
      </c>
    </row>
    <row r="888" spans="1:3" x14ac:dyDescent="0.2">
      <c r="A888">
        <v>0.11075</v>
      </c>
      <c r="B888">
        <f t="shared" si="26"/>
        <v>83165.380010418128</v>
      </c>
      <c r="C888">
        <f t="shared" si="27"/>
        <v>101325</v>
      </c>
    </row>
    <row r="889" spans="1:3" x14ac:dyDescent="0.2">
      <c r="A889">
        <v>0.110875</v>
      </c>
      <c r="B889">
        <f t="shared" si="26"/>
        <v>80425.057411362155</v>
      </c>
      <c r="C889">
        <f t="shared" si="27"/>
        <v>101325</v>
      </c>
    </row>
    <row r="890" spans="1:3" x14ac:dyDescent="0.2">
      <c r="A890">
        <v>0.111</v>
      </c>
      <c r="B890">
        <f t="shared" si="26"/>
        <v>77813.589908300812</v>
      </c>
      <c r="C890">
        <f t="shared" si="27"/>
        <v>101325</v>
      </c>
    </row>
    <row r="891" spans="1:3" x14ac:dyDescent="0.2">
      <c r="A891">
        <v>0.111125</v>
      </c>
      <c r="B891">
        <f t="shared" si="26"/>
        <v>75347.078066792514</v>
      </c>
      <c r="C891">
        <f t="shared" si="27"/>
        <v>101325</v>
      </c>
    </row>
    <row r="892" spans="1:3" x14ac:dyDescent="0.2">
      <c r="A892">
        <v>0.11125</v>
      </c>
      <c r="B892">
        <f t="shared" si="26"/>
        <v>73040.728752538053</v>
      </c>
      <c r="C892">
        <f t="shared" si="27"/>
        <v>101325</v>
      </c>
    </row>
    <row r="893" spans="1:3" x14ac:dyDescent="0.2">
      <c r="A893">
        <v>0.111375</v>
      </c>
      <c r="B893">
        <f t="shared" si="26"/>
        <v>70908.761375998802</v>
      </c>
      <c r="C893">
        <f t="shared" si="27"/>
        <v>101325</v>
      </c>
    </row>
    <row r="894" spans="1:3" x14ac:dyDescent="0.2">
      <c r="A894">
        <v>0.1115</v>
      </c>
      <c r="B894">
        <f t="shared" si="26"/>
        <v>68964.320225002215</v>
      </c>
      <c r="C894">
        <f t="shared" si="27"/>
        <v>101325</v>
      </c>
    </row>
    <row r="895" spans="1:3" x14ac:dyDescent="0.2">
      <c r="A895">
        <v>0.111625</v>
      </c>
      <c r="B895">
        <f t="shared" si="26"/>
        <v>67219.39342583617</v>
      </c>
      <c r="C895">
        <f t="shared" si="27"/>
        <v>101325</v>
      </c>
    </row>
    <row r="896" spans="1:3" x14ac:dyDescent="0.2">
      <c r="A896">
        <v>0.11175</v>
      </c>
      <c r="B896">
        <f t="shared" si="26"/>
        <v>65684.739032465222</v>
      </c>
      <c r="C896">
        <f t="shared" si="27"/>
        <v>101325</v>
      </c>
    </row>
    <row r="897" spans="1:3" x14ac:dyDescent="0.2">
      <c r="A897">
        <v>0.111875</v>
      </c>
      <c r="B897">
        <f t="shared" si="26"/>
        <v>64369.818699548523</v>
      </c>
      <c r="C897">
        <f t="shared" si="27"/>
        <v>101325</v>
      </c>
    </row>
    <row r="898" spans="1:3" x14ac:dyDescent="0.2">
      <c r="A898">
        <v>0.112</v>
      </c>
      <c r="B898">
        <f t="shared" si="26"/>
        <v>63282.739348193893</v>
      </c>
      <c r="C898">
        <f t="shared" si="27"/>
        <v>101325</v>
      </c>
    </row>
    <row r="899" spans="1:3" x14ac:dyDescent="0.2">
      <c r="A899">
        <v>0.112125</v>
      </c>
      <c r="B899">
        <f t="shared" ref="B899:B962" si="28">-40000*SIN(200*PI()*A899)+101325</f>
        <v>62430.203184092861</v>
      </c>
      <c r="C899">
        <f t="shared" ref="C899:C962" si="29">IF(MOD(A899,0.02)&gt;0.005,101325,B899)</f>
        <v>101325</v>
      </c>
    </row>
    <row r="900" spans="1:3" x14ac:dyDescent="0.2">
      <c r="A900">
        <v>0.11225</v>
      </c>
      <c r="B900">
        <f t="shared" si="28"/>
        <v>61817.466376194461</v>
      </c>
      <c r="C900">
        <f t="shared" si="29"/>
        <v>101325</v>
      </c>
    </row>
    <row r="901" spans="1:3" x14ac:dyDescent="0.2">
      <c r="A901">
        <v>0.112375</v>
      </c>
      <c r="B901">
        <f t="shared" si="28"/>
        <v>61448.306650674873</v>
      </c>
      <c r="C901">
        <f t="shared" si="29"/>
        <v>101325</v>
      </c>
    </row>
    <row r="902" spans="1:3" x14ac:dyDescent="0.2">
      <c r="A902">
        <v>0.1125</v>
      </c>
      <c r="B902">
        <f t="shared" si="28"/>
        <v>61325</v>
      </c>
      <c r="C902">
        <f t="shared" si="29"/>
        <v>101325</v>
      </c>
    </row>
    <row r="903" spans="1:3" x14ac:dyDescent="0.2">
      <c r="A903">
        <v>0.112625</v>
      </c>
      <c r="B903">
        <f t="shared" si="28"/>
        <v>61448.306650674866</v>
      </c>
      <c r="C903">
        <f t="shared" si="29"/>
        <v>101325</v>
      </c>
    </row>
    <row r="904" spans="1:3" x14ac:dyDescent="0.2">
      <c r="A904">
        <v>0.11275</v>
      </c>
      <c r="B904">
        <f t="shared" si="28"/>
        <v>61817.466376194534</v>
      </c>
      <c r="C904">
        <f t="shared" si="29"/>
        <v>101325</v>
      </c>
    </row>
    <row r="905" spans="1:3" x14ac:dyDescent="0.2">
      <c r="A905">
        <v>0.112875</v>
      </c>
      <c r="B905">
        <f t="shared" si="28"/>
        <v>62430.20318409297</v>
      </c>
      <c r="C905">
        <f t="shared" si="29"/>
        <v>101325</v>
      </c>
    </row>
    <row r="906" spans="1:3" x14ac:dyDescent="0.2">
      <c r="A906">
        <v>0.113</v>
      </c>
      <c r="B906">
        <f t="shared" si="28"/>
        <v>63282.739348193871</v>
      </c>
      <c r="C906">
        <f t="shared" si="29"/>
        <v>101325</v>
      </c>
    </row>
    <row r="907" spans="1:3" x14ac:dyDescent="0.2">
      <c r="A907">
        <v>0.113125</v>
      </c>
      <c r="B907">
        <f t="shared" si="28"/>
        <v>64369.818699548494</v>
      </c>
      <c r="C907">
        <f t="shared" si="29"/>
        <v>101325</v>
      </c>
    </row>
    <row r="908" spans="1:3" x14ac:dyDescent="0.2">
      <c r="A908">
        <v>0.11325</v>
      </c>
      <c r="B908">
        <f t="shared" si="28"/>
        <v>65684.739032465441</v>
      </c>
      <c r="C908">
        <f t="shared" si="29"/>
        <v>101325</v>
      </c>
    </row>
    <row r="909" spans="1:3" x14ac:dyDescent="0.2">
      <c r="A909">
        <v>0.113375</v>
      </c>
      <c r="B909">
        <f t="shared" si="28"/>
        <v>67219.393425836432</v>
      </c>
      <c r="C909">
        <f t="shared" si="29"/>
        <v>101325</v>
      </c>
    </row>
    <row r="910" spans="1:3" x14ac:dyDescent="0.2">
      <c r="A910">
        <v>0.1135</v>
      </c>
      <c r="B910">
        <f t="shared" si="28"/>
        <v>68964.320225002157</v>
      </c>
      <c r="C910">
        <f t="shared" si="29"/>
        <v>101325</v>
      </c>
    </row>
    <row r="911" spans="1:3" x14ac:dyDescent="0.2">
      <c r="A911">
        <v>0.113625</v>
      </c>
      <c r="B911">
        <f t="shared" si="28"/>
        <v>70908.761375998758</v>
      </c>
      <c r="C911">
        <f t="shared" si="29"/>
        <v>101325</v>
      </c>
    </row>
    <row r="912" spans="1:3" x14ac:dyDescent="0.2">
      <c r="A912">
        <v>0.11375</v>
      </c>
      <c r="B912">
        <f t="shared" si="28"/>
        <v>73040.728752537994</v>
      </c>
      <c r="C912">
        <f t="shared" si="29"/>
        <v>101325</v>
      </c>
    </row>
    <row r="913" spans="1:3" x14ac:dyDescent="0.2">
      <c r="A913">
        <v>0.113875</v>
      </c>
      <c r="B913">
        <f t="shared" si="28"/>
        <v>75347.078066792878</v>
      </c>
      <c r="C913">
        <f t="shared" si="29"/>
        <v>101325</v>
      </c>
    </row>
    <row r="914" spans="1:3" x14ac:dyDescent="0.2">
      <c r="A914">
        <v>0.114</v>
      </c>
      <c r="B914">
        <f t="shared" si="28"/>
        <v>77813.589908301219</v>
      </c>
      <c r="C914">
        <f t="shared" si="29"/>
        <v>101325</v>
      </c>
    </row>
    <row r="915" spans="1:3" x14ac:dyDescent="0.2">
      <c r="A915">
        <v>0.114125</v>
      </c>
      <c r="B915">
        <f t="shared" si="28"/>
        <v>80425.057411362097</v>
      </c>
      <c r="C915">
        <f t="shared" si="29"/>
        <v>101325</v>
      </c>
    </row>
    <row r="916" spans="1:3" x14ac:dyDescent="0.2">
      <c r="A916">
        <v>0.11425</v>
      </c>
      <c r="B916">
        <f t="shared" si="28"/>
        <v>83165.38001041807</v>
      </c>
      <c r="C916">
        <f t="shared" si="29"/>
        <v>101325</v>
      </c>
    </row>
    <row r="917" spans="1:3" x14ac:dyDescent="0.2">
      <c r="A917">
        <v>0.114375</v>
      </c>
      <c r="B917">
        <f t="shared" si="28"/>
        <v>86017.662705396753</v>
      </c>
      <c r="C917">
        <f t="shared" si="29"/>
        <v>101325</v>
      </c>
    </row>
    <row r="918" spans="1:3" x14ac:dyDescent="0.2">
      <c r="A918">
        <v>0.1145</v>
      </c>
      <c r="B918">
        <f t="shared" si="28"/>
        <v>88964.320225002331</v>
      </c>
      <c r="C918">
        <f t="shared" si="29"/>
        <v>101325</v>
      </c>
    </row>
    <row r="919" spans="1:3" x14ac:dyDescent="0.2">
      <c r="A919">
        <v>0.114625</v>
      </c>
      <c r="B919">
        <f t="shared" si="28"/>
        <v>91987.185445763898</v>
      </c>
      <c r="C919">
        <f t="shared" si="29"/>
        <v>101325</v>
      </c>
    </row>
    <row r="920" spans="1:3" x14ac:dyDescent="0.2">
      <c r="A920">
        <v>0.11475</v>
      </c>
      <c r="B920">
        <f t="shared" si="28"/>
        <v>95067.621398390766</v>
      </c>
      <c r="C920">
        <f t="shared" si="29"/>
        <v>101325</v>
      </c>
    </row>
    <row r="921" spans="1:3" x14ac:dyDescent="0.2">
      <c r="A921">
        <v>0.114875</v>
      </c>
      <c r="B921">
        <f t="shared" si="28"/>
        <v>98186.636170886079</v>
      </c>
      <c r="C921">
        <f t="shared" si="29"/>
        <v>101325</v>
      </c>
    </row>
    <row r="922" spans="1:3" x14ac:dyDescent="0.2">
      <c r="A922">
        <v>0.115</v>
      </c>
      <c r="B922">
        <f t="shared" si="28"/>
        <v>101325.00000000032</v>
      </c>
      <c r="C922">
        <f t="shared" si="29"/>
        <v>101325</v>
      </c>
    </row>
    <row r="923" spans="1:3" x14ac:dyDescent="0.2">
      <c r="A923">
        <v>0.11512500000000001</v>
      </c>
      <c r="B923">
        <f t="shared" si="28"/>
        <v>104463.36382911398</v>
      </c>
      <c r="C923">
        <f t="shared" si="29"/>
        <v>101325</v>
      </c>
    </row>
    <row r="924" spans="1:3" x14ac:dyDescent="0.2">
      <c r="A924">
        <v>0.11525000000000001</v>
      </c>
      <c r="B924">
        <f t="shared" si="28"/>
        <v>107582.37860160929</v>
      </c>
      <c r="C924">
        <f t="shared" si="29"/>
        <v>101325</v>
      </c>
    </row>
    <row r="925" spans="1:3" x14ac:dyDescent="0.2">
      <c r="A925">
        <v>0.11537500000000001</v>
      </c>
      <c r="B925">
        <f t="shared" si="28"/>
        <v>110662.81455423616</v>
      </c>
      <c r="C925">
        <f t="shared" si="29"/>
        <v>101325</v>
      </c>
    </row>
    <row r="926" spans="1:3" x14ac:dyDescent="0.2">
      <c r="A926">
        <v>0.11550000000000001</v>
      </c>
      <c r="B926">
        <f t="shared" si="28"/>
        <v>113685.67977499827</v>
      </c>
      <c r="C926">
        <f t="shared" si="29"/>
        <v>101325</v>
      </c>
    </row>
    <row r="927" spans="1:3" x14ac:dyDescent="0.2">
      <c r="A927">
        <v>0.11562500000000001</v>
      </c>
      <c r="B927">
        <f t="shared" si="28"/>
        <v>116632.33729460383</v>
      </c>
      <c r="C927">
        <f t="shared" si="29"/>
        <v>101325</v>
      </c>
    </row>
    <row r="928" spans="1:3" x14ac:dyDescent="0.2">
      <c r="A928">
        <v>0.11575000000000001</v>
      </c>
      <c r="B928">
        <f t="shared" si="28"/>
        <v>119484.61998958199</v>
      </c>
      <c r="C928">
        <f t="shared" si="29"/>
        <v>101325</v>
      </c>
    </row>
    <row r="929" spans="1:3" x14ac:dyDescent="0.2">
      <c r="A929">
        <v>0.11587500000000001</v>
      </c>
      <c r="B929">
        <f t="shared" si="28"/>
        <v>122224.94258863796</v>
      </c>
      <c r="C929">
        <f t="shared" si="29"/>
        <v>101325</v>
      </c>
    </row>
    <row r="930" spans="1:3" x14ac:dyDescent="0.2">
      <c r="A930">
        <v>0.11600000000000001</v>
      </c>
      <c r="B930">
        <f t="shared" si="28"/>
        <v>124836.41009169884</v>
      </c>
      <c r="C930">
        <f t="shared" si="29"/>
        <v>101325</v>
      </c>
    </row>
    <row r="931" spans="1:3" x14ac:dyDescent="0.2">
      <c r="A931">
        <v>0.11612500000000001</v>
      </c>
      <c r="B931">
        <f t="shared" si="28"/>
        <v>127302.9219332076</v>
      </c>
      <c r="C931">
        <f t="shared" si="29"/>
        <v>101325</v>
      </c>
    </row>
    <row r="932" spans="1:3" x14ac:dyDescent="0.2">
      <c r="A932">
        <v>0.11625000000000001</v>
      </c>
      <c r="B932">
        <f t="shared" si="28"/>
        <v>129609.27124746205</v>
      </c>
      <c r="C932">
        <f t="shared" si="29"/>
        <v>101325</v>
      </c>
    </row>
    <row r="933" spans="1:3" x14ac:dyDescent="0.2">
      <c r="A933">
        <v>0.11637500000000001</v>
      </c>
      <c r="B933">
        <f t="shared" si="28"/>
        <v>131741.2386240013</v>
      </c>
      <c r="C933">
        <f t="shared" si="29"/>
        <v>101325</v>
      </c>
    </row>
    <row r="934" spans="1:3" x14ac:dyDescent="0.2">
      <c r="A934">
        <v>0.11650000000000001</v>
      </c>
      <c r="B934">
        <f t="shared" si="28"/>
        <v>133685.67977499787</v>
      </c>
      <c r="C934">
        <f t="shared" si="29"/>
        <v>101325</v>
      </c>
    </row>
    <row r="935" spans="1:3" x14ac:dyDescent="0.2">
      <c r="A935">
        <v>0.11662500000000001</v>
      </c>
      <c r="B935">
        <f t="shared" si="28"/>
        <v>135430.60657416389</v>
      </c>
      <c r="C935">
        <f t="shared" si="29"/>
        <v>101325</v>
      </c>
    </row>
    <row r="936" spans="1:3" x14ac:dyDescent="0.2">
      <c r="A936">
        <v>0.11675000000000001</v>
      </c>
      <c r="B936">
        <f t="shared" si="28"/>
        <v>136965.26096753485</v>
      </c>
      <c r="C936">
        <f t="shared" si="29"/>
        <v>101325</v>
      </c>
    </row>
    <row r="937" spans="1:3" x14ac:dyDescent="0.2">
      <c r="A937">
        <v>0.11687500000000001</v>
      </c>
      <c r="B937">
        <f t="shared" si="28"/>
        <v>138280.18130045151</v>
      </c>
      <c r="C937">
        <f t="shared" si="29"/>
        <v>101325</v>
      </c>
    </row>
    <row r="938" spans="1:3" x14ac:dyDescent="0.2">
      <c r="A938">
        <v>0.11700000000000001</v>
      </c>
      <c r="B938">
        <f t="shared" si="28"/>
        <v>139367.26065180614</v>
      </c>
      <c r="C938">
        <f t="shared" si="29"/>
        <v>101325</v>
      </c>
    </row>
    <row r="939" spans="1:3" x14ac:dyDescent="0.2">
      <c r="A939">
        <v>0.11712500000000001</v>
      </c>
      <c r="B939">
        <f t="shared" si="28"/>
        <v>140219.79681590718</v>
      </c>
      <c r="C939">
        <f t="shared" si="29"/>
        <v>101325</v>
      </c>
    </row>
    <row r="940" spans="1:3" x14ac:dyDescent="0.2">
      <c r="A940">
        <v>0.11724999999999999</v>
      </c>
      <c r="B940">
        <f t="shared" si="28"/>
        <v>140832.53362380547</v>
      </c>
      <c r="C940">
        <f t="shared" si="29"/>
        <v>101325</v>
      </c>
    </row>
    <row r="941" spans="1:3" x14ac:dyDescent="0.2">
      <c r="A941">
        <v>0.11737499999999999</v>
      </c>
      <c r="B941">
        <f t="shared" si="28"/>
        <v>141201.6933493251</v>
      </c>
      <c r="C941">
        <f t="shared" si="29"/>
        <v>101325</v>
      </c>
    </row>
    <row r="942" spans="1:3" x14ac:dyDescent="0.2">
      <c r="A942">
        <v>0.11749999999999999</v>
      </c>
      <c r="B942">
        <f t="shared" si="28"/>
        <v>141325</v>
      </c>
      <c r="C942">
        <f t="shared" si="29"/>
        <v>101325</v>
      </c>
    </row>
    <row r="943" spans="1:3" x14ac:dyDescent="0.2">
      <c r="A943">
        <v>0.11762499999999999</v>
      </c>
      <c r="B943">
        <f t="shared" si="28"/>
        <v>141201.69334932513</v>
      </c>
      <c r="C943">
        <f t="shared" si="29"/>
        <v>101325</v>
      </c>
    </row>
    <row r="944" spans="1:3" x14ac:dyDescent="0.2">
      <c r="A944">
        <v>0.11774999999999999</v>
      </c>
      <c r="B944">
        <f t="shared" si="28"/>
        <v>140832.53362380553</v>
      </c>
      <c r="C944">
        <f t="shared" si="29"/>
        <v>101325</v>
      </c>
    </row>
    <row r="945" spans="1:3" x14ac:dyDescent="0.2">
      <c r="A945">
        <v>0.11787499999999999</v>
      </c>
      <c r="B945">
        <f t="shared" si="28"/>
        <v>140219.79681590712</v>
      </c>
      <c r="C945">
        <f t="shared" si="29"/>
        <v>101325</v>
      </c>
    </row>
    <row r="946" spans="1:3" x14ac:dyDescent="0.2">
      <c r="A946">
        <v>0.11799999999999999</v>
      </c>
      <c r="B946">
        <f t="shared" si="28"/>
        <v>139367.26065180625</v>
      </c>
      <c r="C946">
        <f t="shared" si="29"/>
        <v>101325</v>
      </c>
    </row>
    <row r="947" spans="1:3" x14ac:dyDescent="0.2">
      <c r="A947">
        <v>0.11812499999999999</v>
      </c>
      <c r="B947">
        <f t="shared" si="28"/>
        <v>138280.18130045146</v>
      </c>
      <c r="C947">
        <f t="shared" si="29"/>
        <v>101325</v>
      </c>
    </row>
    <row r="948" spans="1:3" x14ac:dyDescent="0.2">
      <c r="A948">
        <v>0.11824999999999999</v>
      </c>
      <c r="B948">
        <f t="shared" si="28"/>
        <v>136965.26096753473</v>
      </c>
      <c r="C948">
        <f t="shared" si="29"/>
        <v>101325</v>
      </c>
    </row>
    <row r="949" spans="1:3" x14ac:dyDescent="0.2">
      <c r="A949">
        <v>0.11837499999999999</v>
      </c>
      <c r="B949">
        <f t="shared" si="28"/>
        <v>135430.6065741638</v>
      </c>
      <c r="C949">
        <f t="shared" si="29"/>
        <v>101325</v>
      </c>
    </row>
    <row r="950" spans="1:3" x14ac:dyDescent="0.2">
      <c r="A950">
        <v>0.11849999999999999</v>
      </c>
      <c r="B950">
        <f t="shared" si="28"/>
        <v>133685.67977499811</v>
      </c>
      <c r="C950">
        <f t="shared" si="29"/>
        <v>101325</v>
      </c>
    </row>
    <row r="951" spans="1:3" x14ac:dyDescent="0.2">
      <c r="A951">
        <v>0.11862499999999999</v>
      </c>
      <c r="B951">
        <f t="shared" si="28"/>
        <v>131741.23862400115</v>
      </c>
      <c r="C951">
        <f t="shared" si="29"/>
        <v>101325</v>
      </c>
    </row>
    <row r="952" spans="1:3" x14ac:dyDescent="0.2">
      <c r="A952">
        <v>0.11874999999999999</v>
      </c>
      <c r="B952">
        <f t="shared" si="28"/>
        <v>129609.2712474619</v>
      </c>
      <c r="C952">
        <f t="shared" si="29"/>
        <v>101325</v>
      </c>
    </row>
    <row r="953" spans="1:3" x14ac:dyDescent="0.2">
      <c r="A953">
        <v>0.11887499999999999</v>
      </c>
      <c r="B953">
        <f t="shared" si="28"/>
        <v>127302.92193320746</v>
      </c>
      <c r="C953">
        <f t="shared" si="29"/>
        <v>101325</v>
      </c>
    </row>
    <row r="954" spans="1:3" x14ac:dyDescent="0.2">
      <c r="A954">
        <v>0.11899999999999999</v>
      </c>
      <c r="B954">
        <f t="shared" si="28"/>
        <v>124836.41009169913</v>
      </c>
      <c r="C954">
        <f t="shared" si="29"/>
        <v>101325</v>
      </c>
    </row>
    <row r="955" spans="1:3" x14ac:dyDescent="0.2">
      <c r="A955">
        <v>0.11912499999999999</v>
      </c>
      <c r="B955">
        <f t="shared" si="28"/>
        <v>122224.94258863828</v>
      </c>
      <c r="C955">
        <f t="shared" si="29"/>
        <v>101325</v>
      </c>
    </row>
    <row r="956" spans="1:3" x14ac:dyDescent="0.2">
      <c r="A956">
        <v>0.11924999999999999</v>
      </c>
      <c r="B956">
        <f t="shared" si="28"/>
        <v>119484.61998958181</v>
      </c>
      <c r="C956">
        <f t="shared" si="29"/>
        <v>101325</v>
      </c>
    </row>
    <row r="957" spans="1:3" x14ac:dyDescent="0.2">
      <c r="A957">
        <v>0.119375</v>
      </c>
      <c r="B957">
        <f t="shared" si="28"/>
        <v>116632.33729460365</v>
      </c>
      <c r="C957">
        <f t="shared" si="29"/>
        <v>101325</v>
      </c>
    </row>
    <row r="958" spans="1:3" x14ac:dyDescent="0.2">
      <c r="A958">
        <v>0.1195</v>
      </c>
      <c r="B958">
        <f t="shared" si="28"/>
        <v>113685.67977499808</v>
      </c>
      <c r="C958">
        <f t="shared" si="29"/>
        <v>101325</v>
      </c>
    </row>
    <row r="959" spans="1:3" x14ac:dyDescent="0.2">
      <c r="A959">
        <v>0.119625</v>
      </c>
      <c r="B959">
        <f t="shared" si="28"/>
        <v>110662.81455423652</v>
      </c>
      <c r="C959">
        <f t="shared" si="29"/>
        <v>101325</v>
      </c>
    </row>
    <row r="960" spans="1:3" x14ac:dyDescent="0.2">
      <c r="A960">
        <v>0.11975</v>
      </c>
      <c r="B960">
        <f t="shared" si="28"/>
        <v>107582.3786016091</v>
      </c>
      <c r="C960">
        <f t="shared" si="29"/>
        <v>101325</v>
      </c>
    </row>
    <row r="961" spans="1:3" x14ac:dyDescent="0.2">
      <c r="A961">
        <v>0.119875</v>
      </c>
      <c r="B961">
        <f t="shared" si="28"/>
        <v>104463.36382911379</v>
      </c>
      <c r="C961">
        <f t="shared" si="29"/>
        <v>101325</v>
      </c>
    </row>
    <row r="962" spans="1:3" x14ac:dyDescent="0.2">
      <c r="A962">
        <v>0.12</v>
      </c>
      <c r="B962">
        <f t="shared" si="28"/>
        <v>101325.00000000012</v>
      </c>
      <c r="C962">
        <f t="shared" si="29"/>
        <v>101325</v>
      </c>
    </row>
    <row r="963" spans="1:3" x14ac:dyDescent="0.2">
      <c r="A963">
        <v>0.120125</v>
      </c>
      <c r="B963">
        <f t="shared" ref="B963:B1026" si="30">-40000*SIN(200*PI()*A963)+101325</f>
        <v>98186.636170886442</v>
      </c>
      <c r="C963">
        <f t="shared" ref="C963:C1026" si="31">IF(MOD(A963,0.02)&gt;0.005,101325,B963)</f>
        <v>98186.636170886442</v>
      </c>
    </row>
    <row r="964" spans="1:3" x14ac:dyDescent="0.2">
      <c r="A964">
        <v>0.12025</v>
      </c>
      <c r="B964">
        <f t="shared" si="30"/>
        <v>95067.621398391129</v>
      </c>
      <c r="C964">
        <f t="shared" si="31"/>
        <v>95067.621398391129</v>
      </c>
    </row>
    <row r="965" spans="1:3" x14ac:dyDescent="0.2">
      <c r="A965">
        <v>0.120375</v>
      </c>
      <c r="B965">
        <f t="shared" si="30"/>
        <v>91987.185445763709</v>
      </c>
      <c r="C965">
        <f t="shared" si="31"/>
        <v>91987.185445763709</v>
      </c>
    </row>
    <row r="966" spans="1:3" x14ac:dyDescent="0.2">
      <c r="A966">
        <v>0.1205</v>
      </c>
      <c r="B966">
        <f t="shared" si="30"/>
        <v>88964.320225002142</v>
      </c>
      <c r="C966">
        <f t="shared" si="31"/>
        <v>88964.320225002142</v>
      </c>
    </row>
    <row r="967" spans="1:3" x14ac:dyDescent="0.2">
      <c r="A967">
        <v>0.120625</v>
      </c>
      <c r="B967">
        <f t="shared" si="30"/>
        <v>86017.662705396564</v>
      </c>
      <c r="C967">
        <f t="shared" si="31"/>
        <v>86017.662705396564</v>
      </c>
    </row>
    <row r="968" spans="1:3" x14ac:dyDescent="0.2">
      <c r="A968">
        <v>0.12075</v>
      </c>
      <c r="B968">
        <f t="shared" si="30"/>
        <v>83165.38001041839</v>
      </c>
      <c r="C968">
        <f t="shared" si="31"/>
        <v>83165.38001041839</v>
      </c>
    </row>
    <row r="969" spans="1:3" x14ac:dyDescent="0.2">
      <c r="A969">
        <v>0.120875</v>
      </c>
      <c r="B969">
        <f t="shared" si="30"/>
        <v>80425.057411361922</v>
      </c>
      <c r="C969">
        <f t="shared" si="31"/>
        <v>80425.057411361922</v>
      </c>
    </row>
    <row r="970" spans="1:3" x14ac:dyDescent="0.2">
      <c r="A970">
        <v>0.121</v>
      </c>
      <c r="B970">
        <f t="shared" si="30"/>
        <v>77813.589908301059</v>
      </c>
      <c r="C970">
        <f t="shared" si="31"/>
        <v>77813.589908301059</v>
      </c>
    </row>
    <row r="971" spans="1:3" x14ac:dyDescent="0.2">
      <c r="A971">
        <v>0.121125</v>
      </c>
      <c r="B971">
        <f t="shared" si="30"/>
        <v>75347.078066792732</v>
      </c>
      <c r="C971">
        <f t="shared" si="31"/>
        <v>75347.078066792732</v>
      </c>
    </row>
    <row r="972" spans="1:3" x14ac:dyDescent="0.2">
      <c r="A972">
        <v>0.12125</v>
      </c>
      <c r="B972">
        <f t="shared" si="30"/>
        <v>73040.728752538256</v>
      </c>
      <c r="C972">
        <f t="shared" si="31"/>
        <v>73040.728752538256</v>
      </c>
    </row>
    <row r="973" spans="1:3" x14ac:dyDescent="0.2">
      <c r="A973">
        <v>0.121375</v>
      </c>
      <c r="B973">
        <f t="shared" si="30"/>
        <v>70908.761375998612</v>
      </c>
      <c r="C973">
        <f t="shared" si="31"/>
        <v>70908.761375998612</v>
      </c>
    </row>
    <row r="974" spans="1:3" x14ac:dyDescent="0.2">
      <c r="A974">
        <v>0.1215</v>
      </c>
      <c r="B974">
        <f t="shared" si="30"/>
        <v>68964.32022500204</v>
      </c>
      <c r="C974">
        <f t="shared" si="31"/>
        <v>68964.32022500204</v>
      </c>
    </row>
    <row r="975" spans="1:3" x14ac:dyDescent="0.2">
      <c r="A975">
        <v>0.121625</v>
      </c>
      <c r="B975">
        <f t="shared" si="30"/>
        <v>67219.39342583633</v>
      </c>
      <c r="C975">
        <f t="shared" si="31"/>
        <v>67219.39342583633</v>
      </c>
    </row>
    <row r="976" spans="1:3" x14ac:dyDescent="0.2">
      <c r="A976">
        <v>0.12175</v>
      </c>
      <c r="B976">
        <f t="shared" si="30"/>
        <v>65684.739032465353</v>
      </c>
      <c r="C976">
        <f t="shared" si="31"/>
        <v>65684.739032465353</v>
      </c>
    </row>
    <row r="977" spans="1:3" x14ac:dyDescent="0.2">
      <c r="A977">
        <v>0.121875</v>
      </c>
      <c r="B977">
        <f t="shared" si="30"/>
        <v>64369.818699548639</v>
      </c>
      <c r="C977">
        <f t="shared" si="31"/>
        <v>64369.818699548639</v>
      </c>
    </row>
    <row r="978" spans="1:3" x14ac:dyDescent="0.2">
      <c r="A978">
        <v>0.122</v>
      </c>
      <c r="B978">
        <f t="shared" si="30"/>
        <v>63282.739348193805</v>
      </c>
      <c r="C978">
        <f t="shared" si="31"/>
        <v>63282.739348193805</v>
      </c>
    </row>
    <row r="979" spans="1:3" x14ac:dyDescent="0.2">
      <c r="A979">
        <v>0.122125</v>
      </c>
      <c r="B979">
        <f t="shared" si="30"/>
        <v>62430.203184092927</v>
      </c>
      <c r="C979">
        <f t="shared" si="31"/>
        <v>62430.203184092927</v>
      </c>
    </row>
    <row r="980" spans="1:3" x14ac:dyDescent="0.2">
      <c r="A980">
        <v>0.12225</v>
      </c>
      <c r="B980">
        <f t="shared" si="30"/>
        <v>61817.466376194505</v>
      </c>
      <c r="C980">
        <f t="shared" si="31"/>
        <v>61817.466376194505</v>
      </c>
    </row>
    <row r="981" spans="1:3" x14ac:dyDescent="0.2">
      <c r="A981">
        <v>0.122375</v>
      </c>
      <c r="B981">
        <f t="shared" si="30"/>
        <v>61448.306650674902</v>
      </c>
      <c r="C981">
        <f t="shared" si="31"/>
        <v>61448.306650674902</v>
      </c>
    </row>
    <row r="982" spans="1:3" x14ac:dyDescent="0.2">
      <c r="A982">
        <v>0.1225</v>
      </c>
      <c r="B982">
        <f t="shared" si="30"/>
        <v>61325</v>
      </c>
      <c r="C982">
        <f t="shared" si="31"/>
        <v>61325</v>
      </c>
    </row>
    <row r="983" spans="1:3" x14ac:dyDescent="0.2">
      <c r="A983">
        <v>0.122625</v>
      </c>
      <c r="B983">
        <f t="shared" si="30"/>
        <v>61448.306650674887</v>
      </c>
      <c r="C983">
        <f t="shared" si="31"/>
        <v>61448.306650674887</v>
      </c>
    </row>
    <row r="984" spans="1:3" x14ac:dyDescent="0.2">
      <c r="A984">
        <v>0.12275</v>
      </c>
      <c r="B984">
        <f t="shared" si="30"/>
        <v>61817.46637619449</v>
      </c>
      <c r="C984">
        <f t="shared" si="31"/>
        <v>61817.46637619449</v>
      </c>
    </row>
    <row r="985" spans="1:3" x14ac:dyDescent="0.2">
      <c r="A985">
        <v>0.122875</v>
      </c>
      <c r="B985">
        <f t="shared" si="30"/>
        <v>62430.203184092905</v>
      </c>
      <c r="C985">
        <f t="shared" si="31"/>
        <v>62430.203184092905</v>
      </c>
    </row>
    <row r="986" spans="1:3" x14ac:dyDescent="0.2">
      <c r="A986">
        <v>0.123</v>
      </c>
      <c r="B986">
        <f t="shared" si="30"/>
        <v>63282.739348193776</v>
      </c>
      <c r="C986">
        <f t="shared" si="31"/>
        <v>63282.739348193776</v>
      </c>
    </row>
    <row r="987" spans="1:3" x14ac:dyDescent="0.2">
      <c r="A987">
        <v>0.123125</v>
      </c>
      <c r="B987">
        <f t="shared" si="30"/>
        <v>64369.818699548596</v>
      </c>
      <c r="C987">
        <f t="shared" si="31"/>
        <v>64369.818699548596</v>
      </c>
    </row>
    <row r="988" spans="1:3" x14ac:dyDescent="0.2">
      <c r="A988">
        <v>0.12325</v>
      </c>
      <c r="B988">
        <f t="shared" si="30"/>
        <v>65684.73903246531</v>
      </c>
      <c r="C988">
        <f t="shared" si="31"/>
        <v>65684.73903246531</v>
      </c>
    </row>
    <row r="989" spans="1:3" x14ac:dyDescent="0.2">
      <c r="A989">
        <v>0.123375</v>
      </c>
      <c r="B989">
        <f t="shared" si="30"/>
        <v>67219.393425836286</v>
      </c>
      <c r="C989">
        <f t="shared" si="31"/>
        <v>67219.393425836286</v>
      </c>
    </row>
    <row r="990" spans="1:3" x14ac:dyDescent="0.2">
      <c r="A990">
        <v>0.1235</v>
      </c>
      <c r="B990">
        <f t="shared" si="30"/>
        <v>68964.320225001982</v>
      </c>
      <c r="C990">
        <f t="shared" si="31"/>
        <v>68964.320225001982</v>
      </c>
    </row>
    <row r="991" spans="1:3" x14ac:dyDescent="0.2">
      <c r="A991">
        <v>0.123625</v>
      </c>
      <c r="B991">
        <f t="shared" si="30"/>
        <v>70908.761375998933</v>
      </c>
      <c r="C991">
        <f t="shared" si="31"/>
        <v>70908.761375998933</v>
      </c>
    </row>
    <row r="992" spans="1:3" x14ac:dyDescent="0.2">
      <c r="A992">
        <v>0.12375</v>
      </c>
      <c r="B992">
        <f t="shared" si="30"/>
        <v>73040.728752538183</v>
      </c>
      <c r="C992">
        <f t="shared" si="31"/>
        <v>73040.728752538183</v>
      </c>
    </row>
    <row r="993" spans="1:3" x14ac:dyDescent="0.2">
      <c r="A993">
        <v>0.123875</v>
      </c>
      <c r="B993">
        <f t="shared" si="30"/>
        <v>75347.078066792659</v>
      </c>
      <c r="C993">
        <f t="shared" si="31"/>
        <v>75347.078066792659</v>
      </c>
    </row>
    <row r="994" spans="1:3" x14ac:dyDescent="0.2">
      <c r="A994">
        <v>0.124</v>
      </c>
      <c r="B994">
        <f t="shared" si="30"/>
        <v>77813.589908300972</v>
      </c>
      <c r="C994">
        <f t="shared" si="31"/>
        <v>77813.589908300972</v>
      </c>
    </row>
    <row r="995" spans="1:3" x14ac:dyDescent="0.2">
      <c r="A995">
        <v>0.124125</v>
      </c>
      <c r="B995">
        <f t="shared" si="30"/>
        <v>80425.057411361835</v>
      </c>
      <c r="C995">
        <f t="shared" si="31"/>
        <v>80425.057411361835</v>
      </c>
    </row>
    <row r="996" spans="1:3" x14ac:dyDescent="0.2">
      <c r="A996">
        <v>0.12425</v>
      </c>
      <c r="B996">
        <f t="shared" si="30"/>
        <v>83165.380010418303</v>
      </c>
      <c r="C996">
        <f t="shared" si="31"/>
        <v>83165.380010418303</v>
      </c>
    </row>
    <row r="997" spans="1:3" x14ac:dyDescent="0.2">
      <c r="A997">
        <v>0.124375</v>
      </c>
      <c r="B997">
        <f t="shared" si="30"/>
        <v>86017.662705396477</v>
      </c>
      <c r="C997">
        <f t="shared" si="31"/>
        <v>86017.662705396477</v>
      </c>
    </row>
    <row r="998" spans="1:3" x14ac:dyDescent="0.2">
      <c r="A998">
        <v>0.1245</v>
      </c>
      <c r="B998">
        <f t="shared" si="30"/>
        <v>88964.320225002055</v>
      </c>
      <c r="C998">
        <f t="shared" si="31"/>
        <v>88964.320225002055</v>
      </c>
    </row>
    <row r="999" spans="1:3" x14ac:dyDescent="0.2">
      <c r="A999">
        <v>0.124625</v>
      </c>
      <c r="B999">
        <f t="shared" si="30"/>
        <v>91987.185445763607</v>
      </c>
      <c r="C999">
        <f t="shared" si="31"/>
        <v>91987.185445763607</v>
      </c>
    </row>
    <row r="1000" spans="1:3" x14ac:dyDescent="0.2">
      <c r="A1000">
        <v>0.12475</v>
      </c>
      <c r="B1000">
        <f t="shared" si="30"/>
        <v>95067.621398391027</v>
      </c>
      <c r="C1000">
        <f t="shared" si="31"/>
        <v>95067.621398391027</v>
      </c>
    </row>
    <row r="1001" spans="1:3" x14ac:dyDescent="0.2">
      <c r="A1001">
        <v>0.124875</v>
      </c>
      <c r="B1001">
        <f t="shared" si="30"/>
        <v>98186.636170886341</v>
      </c>
      <c r="C1001">
        <f t="shared" si="31"/>
        <v>98186.636170886341</v>
      </c>
    </row>
    <row r="1002" spans="1:3" x14ac:dyDescent="0.2">
      <c r="A1002">
        <v>0.125</v>
      </c>
      <c r="B1002">
        <f t="shared" si="30"/>
        <v>101325.00000000001</v>
      </c>
      <c r="C1002">
        <f t="shared" si="31"/>
        <v>101325.00000000001</v>
      </c>
    </row>
    <row r="1003" spans="1:3" x14ac:dyDescent="0.2">
      <c r="A1003">
        <v>0.12512499999999999</v>
      </c>
      <c r="B1003">
        <f t="shared" si="30"/>
        <v>104463.36382911369</v>
      </c>
      <c r="C1003">
        <f t="shared" si="31"/>
        <v>101325</v>
      </c>
    </row>
    <row r="1004" spans="1:3" x14ac:dyDescent="0.2">
      <c r="A1004">
        <v>0.12525</v>
      </c>
      <c r="B1004">
        <f t="shared" si="30"/>
        <v>107582.378601609</v>
      </c>
      <c r="C1004">
        <f t="shared" si="31"/>
        <v>101325</v>
      </c>
    </row>
    <row r="1005" spans="1:3" x14ac:dyDescent="0.2">
      <c r="A1005">
        <v>0.12537499999999999</v>
      </c>
      <c r="B1005">
        <f t="shared" si="30"/>
        <v>110662.81455423587</v>
      </c>
      <c r="C1005">
        <f t="shared" si="31"/>
        <v>101325</v>
      </c>
    </row>
    <row r="1006" spans="1:3" x14ac:dyDescent="0.2">
      <c r="A1006">
        <v>0.1255</v>
      </c>
      <c r="B1006">
        <f t="shared" si="30"/>
        <v>113685.67977499799</v>
      </c>
      <c r="C1006">
        <f t="shared" si="31"/>
        <v>101325</v>
      </c>
    </row>
    <row r="1007" spans="1:3" x14ac:dyDescent="0.2">
      <c r="A1007">
        <v>0.12562499999999999</v>
      </c>
      <c r="B1007">
        <f t="shared" si="30"/>
        <v>116632.33729460355</v>
      </c>
      <c r="C1007">
        <f t="shared" si="31"/>
        <v>101325</v>
      </c>
    </row>
    <row r="1008" spans="1:3" x14ac:dyDescent="0.2">
      <c r="A1008">
        <v>0.12575</v>
      </c>
      <c r="B1008">
        <f t="shared" si="30"/>
        <v>119484.61998958173</v>
      </c>
      <c r="C1008">
        <f t="shared" si="31"/>
        <v>101325</v>
      </c>
    </row>
    <row r="1009" spans="1:3" x14ac:dyDescent="0.2">
      <c r="A1009">
        <v>0.12587499999999999</v>
      </c>
      <c r="B1009">
        <f t="shared" si="30"/>
        <v>122224.94258863771</v>
      </c>
      <c r="C1009">
        <f t="shared" si="31"/>
        <v>101325</v>
      </c>
    </row>
    <row r="1010" spans="1:3" x14ac:dyDescent="0.2">
      <c r="A1010">
        <v>0.126</v>
      </c>
      <c r="B1010">
        <f t="shared" si="30"/>
        <v>124836.41009169906</v>
      </c>
      <c r="C1010">
        <f t="shared" si="31"/>
        <v>101325</v>
      </c>
    </row>
    <row r="1011" spans="1:3" x14ac:dyDescent="0.2">
      <c r="A1011">
        <v>0.12612499999999999</v>
      </c>
      <c r="B1011">
        <f t="shared" si="30"/>
        <v>127302.92193320693</v>
      </c>
      <c r="C1011">
        <f t="shared" si="31"/>
        <v>101325</v>
      </c>
    </row>
    <row r="1012" spans="1:3" x14ac:dyDescent="0.2">
      <c r="A1012">
        <v>0.12625</v>
      </c>
      <c r="B1012">
        <f t="shared" si="30"/>
        <v>129609.27124746185</v>
      </c>
      <c r="C1012">
        <f t="shared" si="31"/>
        <v>101325</v>
      </c>
    </row>
    <row r="1013" spans="1:3" x14ac:dyDescent="0.2">
      <c r="A1013">
        <v>0.12637499999999999</v>
      </c>
      <c r="B1013">
        <f t="shared" si="30"/>
        <v>131741.2386240011</v>
      </c>
      <c r="C1013">
        <f t="shared" si="31"/>
        <v>101325</v>
      </c>
    </row>
    <row r="1014" spans="1:3" x14ac:dyDescent="0.2">
      <c r="A1014">
        <v>0.1265</v>
      </c>
      <c r="B1014">
        <f t="shared" si="30"/>
        <v>133685.67977499805</v>
      </c>
      <c r="C1014">
        <f t="shared" si="31"/>
        <v>101325</v>
      </c>
    </row>
    <row r="1015" spans="1:3" x14ac:dyDescent="0.2">
      <c r="A1015">
        <v>0.12662499999999999</v>
      </c>
      <c r="B1015">
        <f t="shared" si="30"/>
        <v>135430.60657416345</v>
      </c>
      <c r="C1015">
        <f t="shared" si="31"/>
        <v>101325</v>
      </c>
    </row>
    <row r="1016" spans="1:3" x14ac:dyDescent="0.2">
      <c r="A1016">
        <v>0.12675</v>
      </c>
      <c r="B1016">
        <f t="shared" si="30"/>
        <v>136965.2609675347</v>
      </c>
      <c r="C1016">
        <f t="shared" si="31"/>
        <v>101325</v>
      </c>
    </row>
    <row r="1017" spans="1:3" x14ac:dyDescent="0.2">
      <c r="A1017">
        <v>0.12687499999999999</v>
      </c>
      <c r="B1017">
        <f t="shared" si="30"/>
        <v>138280.18130045143</v>
      </c>
      <c r="C1017">
        <f t="shared" si="31"/>
        <v>101325</v>
      </c>
    </row>
    <row r="1018" spans="1:3" x14ac:dyDescent="0.2">
      <c r="A1018">
        <v>0.127</v>
      </c>
      <c r="B1018">
        <f t="shared" si="30"/>
        <v>139367.26065180622</v>
      </c>
      <c r="C1018">
        <f t="shared" si="31"/>
        <v>101325</v>
      </c>
    </row>
    <row r="1019" spans="1:3" x14ac:dyDescent="0.2">
      <c r="A1019">
        <v>0.12712499999999999</v>
      </c>
      <c r="B1019">
        <f t="shared" si="30"/>
        <v>140219.79681590697</v>
      </c>
      <c r="C1019">
        <f t="shared" si="31"/>
        <v>101325</v>
      </c>
    </row>
    <row r="1020" spans="1:3" x14ac:dyDescent="0.2">
      <c r="A1020">
        <v>0.12725</v>
      </c>
      <c r="B1020">
        <f t="shared" si="30"/>
        <v>140832.5336238055</v>
      </c>
      <c r="C1020">
        <f t="shared" si="31"/>
        <v>101325</v>
      </c>
    </row>
    <row r="1021" spans="1:3" x14ac:dyDescent="0.2">
      <c r="A1021">
        <v>0.12737499999999999</v>
      </c>
      <c r="B1021">
        <f t="shared" si="30"/>
        <v>141201.6933493251</v>
      </c>
      <c r="C1021">
        <f t="shared" si="31"/>
        <v>101325</v>
      </c>
    </row>
    <row r="1022" spans="1:3" x14ac:dyDescent="0.2">
      <c r="A1022">
        <v>0.1275</v>
      </c>
      <c r="B1022">
        <f t="shared" si="30"/>
        <v>141325</v>
      </c>
      <c r="C1022">
        <f t="shared" si="31"/>
        <v>101325</v>
      </c>
    </row>
    <row r="1023" spans="1:3" x14ac:dyDescent="0.2">
      <c r="A1023">
        <v>0.12762499999999999</v>
      </c>
      <c r="B1023">
        <f t="shared" si="30"/>
        <v>141201.69334932516</v>
      </c>
      <c r="C1023">
        <f t="shared" si="31"/>
        <v>101325</v>
      </c>
    </row>
    <row r="1024" spans="1:3" x14ac:dyDescent="0.2">
      <c r="A1024">
        <v>0.12775</v>
      </c>
      <c r="B1024">
        <f t="shared" si="30"/>
        <v>140832.5336238055</v>
      </c>
      <c r="C1024">
        <f t="shared" si="31"/>
        <v>101325</v>
      </c>
    </row>
    <row r="1025" spans="1:3" x14ac:dyDescent="0.2">
      <c r="A1025">
        <v>0.12787499999999999</v>
      </c>
      <c r="B1025">
        <f t="shared" si="30"/>
        <v>140219.79681590706</v>
      </c>
      <c r="C1025">
        <f t="shared" si="31"/>
        <v>101325</v>
      </c>
    </row>
    <row r="1026" spans="1:3" x14ac:dyDescent="0.2">
      <c r="A1026">
        <v>0.128</v>
      </c>
      <c r="B1026">
        <f t="shared" si="30"/>
        <v>139367.26065180619</v>
      </c>
      <c r="C1026">
        <f t="shared" si="31"/>
        <v>101325</v>
      </c>
    </row>
    <row r="1027" spans="1:3" x14ac:dyDescent="0.2">
      <c r="A1027">
        <v>0.12812499999999999</v>
      </c>
      <c r="B1027">
        <f t="shared" ref="B1027:B1090" si="32">-40000*SIN(200*PI()*A1027)+101325</f>
        <v>138280.18130045157</v>
      </c>
      <c r="C1027">
        <f t="shared" ref="C1027:C1090" si="33">IF(MOD(A1027,0.02)&gt;0.005,101325,B1027)</f>
        <v>101325</v>
      </c>
    </row>
    <row r="1028" spans="1:3" x14ac:dyDescent="0.2">
      <c r="A1028">
        <v>0.12825</v>
      </c>
      <c r="B1028">
        <f t="shared" si="32"/>
        <v>136965.26096753462</v>
      </c>
      <c r="C1028">
        <f t="shared" si="33"/>
        <v>101325</v>
      </c>
    </row>
    <row r="1029" spans="1:3" x14ac:dyDescent="0.2">
      <c r="A1029">
        <v>0.12837499999999999</v>
      </c>
      <c r="B1029">
        <f t="shared" si="32"/>
        <v>135430.60657416395</v>
      </c>
      <c r="C1029">
        <f t="shared" si="33"/>
        <v>101325</v>
      </c>
    </row>
    <row r="1030" spans="1:3" x14ac:dyDescent="0.2">
      <c r="A1030">
        <v>0.1285</v>
      </c>
      <c r="B1030">
        <f t="shared" si="32"/>
        <v>133685.67977499793</v>
      </c>
      <c r="C1030">
        <f t="shared" si="33"/>
        <v>101325</v>
      </c>
    </row>
    <row r="1031" spans="1:3" x14ac:dyDescent="0.2">
      <c r="A1031">
        <v>0.12862499999999999</v>
      </c>
      <c r="B1031">
        <f t="shared" si="32"/>
        <v>131741.23862400136</v>
      </c>
      <c r="C1031">
        <f t="shared" si="33"/>
        <v>101325</v>
      </c>
    </row>
    <row r="1032" spans="1:3" x14ac:dyDescent="0.2">
      <c r="A1032">
        <v>0.12875</v>
      </c>
      <c r="B1032">
        <f t="shared" si="32"/>
        <v>129609.27124746171</v>
      </c>
      <c r="C1032">
        <f t="shared" si="33"/>
        <v>101325</v>
      </c>
    </row>
    <row r="1033" spans="1:3" x14ac:dyDescent="0.2">
      <c r="A1033">
        <v>0.12887499999999999</v>
      </c>
      <c r="B1033">
        <f t="shared" si="32"/>
        <v>127302.92193320768</v>
      </c>
      <c r="C1033">
        <f t="shared" si="33"/>
        <v>101325</v>
      </c>
    </row>
    <row r="1034" spans="1:3" x14ac:dyDescent="0.2">
      <c r="A1034">
        <v>0.129</v>
      </c>
      <c r="B1034">
        <f t="shared" si="32"/>
        <v>124836.41009169891</v>
      </c>
      <c r="C1034">
        <f t="shared" si="33"/>
        <v>101325</v>
      </c>
    </row>
    <row r="1035" spans="1:3" x14ac:dyDescent="0.2">
      <c r="A1035">
        <v>0.12912499999999999</v>
      </c>
      <c r="B1035">
        <f t="shared" si="32"/>
        <v>122224.94258863805</v>
      </c>
      <c r="C1035">
        <f t="shared" si="33"/>
        <v>101325</v>
      </c>
    </row>
    <row r="1036" spans="1:3" x14ac:dyDescent="0.2">
      <c r="A1036">
        <v>0.12925</v>
      </c>
      <c r="B1036">
        <f t="shared" si="32"/>
        <v>119484.61998958158</v>
      </c>
      <c r="C1036">
        <f t="shared" si="33"/>
        <v>101325</v>
      </c>
    </row>
    <row r="1037" spans="1:3" x14ac:dyDescent="0.2">
      <c r="A1037">
        <v>0.12937499999999999</v>
      </c>
      <c r="B1037">
        <f t="shared" si="32"/>
        <v>116632.33729460392</v>
      </c>
      <c r="C1037">
        <f t="shared" si="33"/>
        <v>101325</v>
      </c>
    </row>
    <row r="1038" spans="1:3" x14ac:dyDescent="0.2">
      <c r="A1038">
        <v>0.1295</v>
      </c>
      <c r="B1038">
        <f t="shared" si="32"/>
        <v>113685.67977499781</v>
      </c>
      <c r="C1038">
        <f t="shared" si="33"/>
        <v>101325</v>
      </c>
    </row>
    <row r="1039" spans="1:3" x14ac:dyDescent="0.2">
      <c r="A1039">
        <v>0.12962499999999999</v>
      </c>
      <c r="B1039">
        <f t="shared" si="32"/>
        <v>110662.81455423625</v>
      </c>
      <c r="C1039">
        <f t="shared" si="33"/>
        <v>101325</v>
      </c>
    </row>
    <row r="1040" spans="1:3" x14ac:dyDescent="0.2">
      <c r="A1040">
        <v>0.12975</v>
      </c>
      <c r="B1040">
        <f t="shared" si="32"/>
        <v>107582.37860160883</v>
      </c>
      <c r="C1040">
        <f t="shared" si="33"/>
        <v>101325</v>
      </c>
    </row>
    <row r="1041" spans="1:3" x14ac:dyDescent="0.2">
      <c r="A1041">
        <v>0.12987499999999999</v>
      </c>
      <c r="B1041">
        <f t="shared" si="32"/>
        <v>104463.36382911408</v>
      </c>
      <c r="C1041">
        <f t="shared" si="33"/>
        <v>101325</v>
      </c>
    </row>
    <row r="1042" spans="1:3" x14ac:dyDescent="0.2">
      <c r="A1042">
        <v>0.13</v>
      </c>
      <c r="B1042">
        <f t="shared" si="32"/>
        <v>101324.99999999984</v>
      </c>
      <c r="C1042">
        <f t="shared" si="33"/>
        <v>101325</v>
      </c>
    </row>
    <row r="1043" spans="1:3" x14ac:dyDescent="0.2">
      <c r="A1043">
        <v>0.13012499999999999</v>
      </c>
      <c r="B1043">
        <f t="shared" si="32"/>
        <v>98186.636170886166</v>
      </c>
      <c r="C1043">
        <f t="shared" si="33"/>
        <v>101325</v>
      </c>
    </row>
    <row r="1044" spans="1:3" x14ac:dyDescent="0.2">
      <c r="A1044">
        <v>0.13025</v>
      </c>
      <c r="B1044">
        <f t="shared" si="32"/>
        <v>95067.621398390853</v>
      </c>
      <c r="C1044">
        <f t="shared" si="33"/>
        <v>101325</v>
      </c>
    </row>
    <row r="1045" spans="1:3" x14ac:dyDescent="0.2">
      <c r="A1045">
        <v>0.13037499999999999</v>
      </c>
      <c r="B1045">
        <f t="shared" si="32"/>
        <v>91987.185445764</v>
      </c>
      <c r="C1045">
        <f t="shared" si="33"/>
        <v>101325</v>
      </c>
    </row>
    <row r="1046" spans="1:3" x14ac:dyDescent="0.2">
      <c r="A1046">
        <v>0.1305</v>
      </c>
      <c r="B1046">
        <f t="shared" si="32"/>
        <v>88964.32022500188</v>
      </c>
      <c r="C1046">
        <f t="shared" si="33"/>
        <v>101325</v>
      </c>
    </row>
    <row r="1047" spans="1:3" x14ac:dyDescent="0.2">
      <c r="A1047">
        <v>0.13062499999999999</v>
      </c>
      <c r="B1047">
        <f t="shared" si="32"/>
        <v>86017.66270539684</v>
      </c>
      <c r="C1047">
        <f t="shared" si="33"/>
        <v>101325</v>
      </c>
    </row>
    <row r="1048" spans="1:3" x14ac:dyDescent="0.2">
      <c r="A1048">
        <v>0.13075000000000001</v>
      </c>
      <c r="B1048">
        <f t="shared" si="32"/>
        <v>83165.380010418143</v>
      </c>
      <c r="C1048">
        <f t="shared" si="33"/>
        <v>101325</v>
      </c>
    </row>
    <row r="1049" spans="1:3" x14ac:dyDescent="0.2">
      <c r="A1049">
        <v>0.13087499999999999</v>
      </c>
      <c r="B1049">
        <f t="shared" si="32"/>
        <v>80425.05741136217</v>
      </c>
      <c r="C1049">
        <f t="shared" si="33"/>
        <v>101325</v>
      </c>
    </row>
    <row r="1050" spans="1:3" x14ac:dyDescent="0.2">
      <c r="A1050">
        <v>0.13100000000000001</v>
      </c>
      <c r="B1050">
        <f t="shared" si="32"/>
        <v>77813.589908300841</v>
      </c>
      <c r="C1050">
        <f t="shared" si="33"/>
        <v>101325</v>
      </c>
    </row>
    <row r="1051" spans="1:3" x14ac:dyDescent="0.2">
      <c r="A1051">
        <v>0.13112499999999999</v>
      </c>
      <c r="B1051">
        <f t="shared" si="32"/>
        <v>75347.07806679295</v>
      </c>
      <c r="C1051">
        <f t="shared" si="33"/>
        <v>101325</v>
      </c>
    </row>
    <row r="1052" spans="1:3" x14ac:dyDescent="0.2">
      <c r="A1052">
        <v>0.13125000000000001</v>
      </c>
      <c r="B1052">
        <f t="shared" si="32"/>
        <v>73040.728752538067</v>
      </c>
      <c r="C1052">
        <f t="shared" si="33"/>
        <v>101325</v>
      </c>
    </row>
    <row r="1053" spans="1:3" x14ac:dyDescent="0.2">
      <c r="A1053">
        <v>0.13137499999999999</v>
      </c>
      <c r="B1053">
        <f t="shared" si="32"/>
        <v>70908.761375998816</v>
      </c>
      <c r="C1053">
        <f t="shared" si="33"/>
        <v>101325</v>
      </c>
    </row>
    <row r="1054" spans="1:3" x14ac:dyDescent="0.2">
      <c r="A1054">
        <v>0.13150000000000001</v>
      </c>
      <c r="B1054">
        <f t="shared" si="32"/>
        <v>68964.32022500188</v>
      </c>
      <c r="C1054">
        <f t="shared" si="33"/>
        <v>101325</v>
      </c>
    </row>
    <row r="1055" spans="1:3" x14ac:dyDescent="0.2">
      <c r="A1055">
        <v>0.13162499999999999</v>
      </c>
      <c r="B1055">
        <f t="shared" si="32"/>
        <v>67219.39342583649</v>
      </c>
      <c r="C1055">
        <f t="shared" si="33"/>
        <v>101325</v>
      </c>
    </row>
    <row r="1056" spans="1:3" x14ac:dyDescent="0.2">
      <c r="A1056">
        <v>0.13175000000000001</v>
      </c>
      <c r="B1056">
        <f t="shared" si="32"/>
        <v>65684.739032465237</v>
      </c>
      <c r="C1056">
        <f t="shared" si="33"/>
        <v>101325</v>
      </c>
    </row>
    <row r="1057" spans="1:3" x14ac:dyDescent="0.2">
      <c r="A1057">
        <v>0.13187499999999999</v>
      </c>
      <c r="B1057">
        <f t="shared" si="32"/>
        <v>64369.81869954853</v>
      </c>
      <c r="C1057">
        <f t="shared" si="33"/>
        <v>101325</v>
      </c>
    </row>
    <row r="1058" spans="1:3" x14ac:dyDescent="0.2">
      <c r="A1058">
        <v>0.13200000000000001</v>
      </c>
      <c r="B1058">
        <f t="shared" si="32"/>
        <v>63282.739348193718</v>
      </c>
      <c r="C1058">
        <f t="shared" si="33"/>
        <v>101325</v>
      </c>
    </row>
    <row r="1059" spans="1:3" x14ac:dyDescent="0.2">
      <c r="A1059">
        <v>0.13212499999999999</v>
      </c>
      <c r="B1059">
        <f t="shared" si="32"/>
        <v>62430.203184092992</v>
      </c>
      <c r="C1059">
        <f t="shared" si="33"/>
        <v>101325</v>
      </c>
    </row>
    <row r="1060" spans="1:3" x14ac:dyDescent="0.2">
      <c r="A1060">
        <v>0.13225000000000001</v>
      </c>
      <c r="B1060">
        <f t="shared" si="32"/>
        <v>61817.466376194461</v>
      </c>
      <c r="C1060">
        <f t="shared" si="33"/>
        <v>101325</v>
      </c>
    </row>
    <row r="1061" spans="1:3" x14ac:dyDescent="0.2">
      <c r="A1061">
        <v>0.13237499999999999</v>
      </c>
      <c r="B1061">
        <f t="shared" si="32"/>
        <v>61448.30665067488</v>
      </c>
      <c r="C1061">
        <f t="shared" si="33"/>
        <v>101325</v>
      </c>
    </row>
    <row r="1062" spans="1:3" x14ac:dyDescent="0.2">
      <c r="A1062">
        <v>0.13250000000000001</v>
      </c>
      <c r="B1062">
        <f t="shared" si="32"/>
        <v>61325</v>
      </c>
      <c r="C1062">
        <f t="shared" si="33"/>
        <v>101325</v>
      </c>
    </row>
    <row r="1063" spans="1:3" x14ac:dyDescent="0.2">
      <c r="A1063">
        <v>0.13262499999999999</v>
      </c>
      <c r="B1063">
        <f t="shared" si="32"/>
        <v>61448.306650674866</v>
      </c>
      <c r="C1063">
        <f t="shared" si="33"/>
        <v>101325</v>
      </c>
    </row>
    <row r="1064" spans="1:3" x14ac:dyDescent="0.2">
      <c r="A1064">
        <v>0.13275000000000001</v>
      </c>
      <c r="B1064">
        <f t="shared" si="32"/>
        <v>61817.466376194534</v>
      </c>
      <c r="C1064">
        <f t="shared" si="33"/>
        <v>101325</v>
      </c>
    </row>
    <row r="1065" spans="1:3" x14ac:dyDescent="0.2">
      <c r="A1065">
        <v>0.13287499999999999</v>
      </c>
      <c r="B1065">
        <f t="shared" si="32"/>
        <v>62430.203184092832</v>
      </c>
      <c r="C1065">
        <f t="shared" si="33"/>
        <v>101325</v>
      </c>
    </row>
    <row r="1066" spans="1:3" x14ac:dyDescent="0.2">
      <c r="A1066">
        <v>0.13300000000000001</v>
      </c>
      <c r="B1066">
        <f t="shared" si="32"/>
        <v>63282.739348193856</v>
      </c>
      <c r="C1066">
        <f t="shared" si="33"/>
        <v>101325</v>
      </c>
    </row>
    <row r="1067" spans="1:3" x14ac:dyDescent="0.2">
      <c r="A1067">
        <v>0.13312499999999999</v>
      </c>
      <c r="B1067">
        <f t="shared" si="32"/>
        <v>64369.818699548487</v>
      </c>
      <c r="C1067">
        <f t="shared" si="33"/>
        <v>101325</v>
      </c>
    </row>
    <row r="1068" spans="1:3" x14ac:dyDescent="0.2">
      <c r="A1068">
        <v>0.13325000000000001</v>
      </c>
      <c r="B1068">
        <f t="shared" si="32"/>
        <v>65684.739032465441</v>
      </c>
      <c r="C1068">
        <f t="shared" si="33"/>
        <v>101325</v>
      </c>
    </row>
    <row r="1069" spans="1:3" x14ac:dyDescent="0.2">
      <c r="A1069">
        <v>0.13337499999999999</v>
      </c>
      <c r="B1069">
        <f t="shared" si="32"/>
        <v>67219.393425836111</v>
      </c>
      <c r="C1069">
        <f t="shared" si="33"/>
        <v>101325</v>
      </c>
    </row>
    <row r="1070" spans="1:3" x14ac:dyDescent="0.2">
      <c r="A1070">
        <v>0.13350000000000001</v>
      </c>
      <c r="B1070">
        <f t="shared" si="32"/>
        <v>68964.320225002157</v>
      </c>
      <c r="C1070">
        <f t="shared" si="33"/>
        <v>101325</v>
      </c>
    </row>
    <row r="1071" spans="1:3" x14ac:dyDescent="0.2">
      <c r="A1071">
        <v>0.13362499999999999</v>
      </c>
      <c r="B1071">
        <f t="shared" si="32"/>
        <v>70908.761375998729</v>
      </c>
      <c r="C1071">
        <f t="shared" si="33"/>
        <v>101325</v>
      </c>
    </row>
    <row r="1072" spans="1:3" x14ac:dyDescent="0.2">
      <c r="A1072">
        <v>0.13375000000000001</v>
      </c>
      <c r="B1072">
        <f t="shared" si="32"/>
        <v>73040.728752538387</v>
      </c>
      <c r="C1072">
        <f t="shared" si="33"/>
        <v>101325</v>
      </c>
    </row>
    <row r="1073" spans="1:3" x14ac:dyDescent="0.2">
      <c r="A1073">
        <v>0.13387499999999999</v>
      </c>
      <c r="B1073">
        <f t="shared" si="32"/>
        <v>75347.078066792426</v>
      </c>
      <c r="C1073">
        <f t="shared" si="33"/>
        <v>101325</v>
      </c>
    </row>
    <row r="1074" spans="1:3" x14ac:dyDescent="0.2">
      <c r="A1074">
        <v>0.13400000000000001</v>
      </c>
      <c r="B1074">
        <f t="shared" si="32"/>
        <v>77813.58990830119</v>
      </c>
      <c r="C1074">
        <f t="shared" si="33"/>
        <v>101325</v>
      </c>
    </row>
    <row r="1075" spans="1:3" x14ac:dyDescent="0.2">
      <c r="A1075">
        <v>0.13412499999999999</v>
      </c>
      <c r="B1075">
        <f t="shared" si="32"/>
        <v>80425.057411362068</v>
      </c>
      <c r="C1075">
        <f t="shared" si="33"/>
        <v>101325</v>
      </c>
    </row>
    <row r="1076" spans="1:3" x14ac:dyDescent="0.2">
      <c r="A1076">
        <v>0.13425000000000001</v>
      </c>
      <c r="B1076">
        <f t="shared" si="32"/>
        <v>83165.38001041855</v>
      </c>
      <c r="C1076">
        <f t="shared" si="33"/>
        <v>101325</v>
      </c>
    </row>
    <row r="1077" spans="1:3" x14ac:dyDescent="0.2">
      <c r="A1077">
        <v>0.13437499999999999</v>
      </c>
      <c r="B1077">
        <f t="shared" si="32"/>
        <v>86017.6627053962</v>
      </c>
      <c r="C1077">
        <f t="shared" si="33"/>
        <v>101325</v>
      </c>
    </row>
    <row r="1078" spans="1:3" x14ac:dyDescent="0.2">
      <c r="A1078">
        <v>0.13450000000000001</v>
      </c>
      <c r="B1078">
        <f t="shared" si="32"/>
        <v>88964.320225002317</v>
      </c>
      <c r="C1078">
        <f t="shared" si="33"/>
        <v>101325</v>
      </c>
    </row>
    <row r="1079" spans="1:3" x14ac:dyDescent="0.2">
      <c r="A1079">
        <v>0.13462499999999999</v>
      </c>
      <c r="B1079">
        <f t="shared" si="32"/>
        <v>91987.185445763884</v>
      </c>
      <c r="C1079">
        <f t="shared" si="33"/>
        <v>101325</v>
      </c>
    </row>
    <row r="1080" spans="1:3" x14ac:dyDescent="0.2">
      <c r="A1080">
        <v>0.13475000000000001</v>
      </c>
      <c r="B1080">
        <f t="shared" si="32"/>
        <v>95067.621398390736</v>
      </c>
      <c r="C1080">
        <f t="shared" si="33"/>
        <v>101325</v>
      </c>
    </row>
    <row r="1081" spans="1:3" x14ac:dyDescent="0.2">
      <c r="A1081">
        <v>0.13487499999999999</v>
      </c>
      <c r="B1081">
        <f t="shared" si="32"/>
        <v>98186.63617088605</v>
      </c>
      <c r="C1081">
        <f t="shared" si="33"/>
        <v>101325</v>
      </c>
    </row>
    <row r="1082" spans="1:3" x14ac:dyDescent="0.2">
      <c r="A1082">
        <v>0.13500000000000001</v>
      </c>
      <c r="B1082">
        <f t="shared" si="32"/>
        <v>101325.00000000029</v>
      </c>
      <c r="C1082">
        <f t="shared" si="33"/>
        <v>101325</v>
      </c>
    </row>
    <row r="1083" spans="1:3" x14ac:dyDescent="0.2">
      <c r="A1083">
        <v>0.135125</v>
      </c>
      <c r="B1083">
        <f t="shared" si="32"/>
        <v>104463.36382911397</v>
      </c>
      <c r="C1083">
        <f t="shared" si="33"/>
        <v>101325</v>
      </c>
    </row>
    <row r="1084" spans="1:3" x14ac:dyDescent="0.2">
      <c r="A1084">
        <v>0.13525000000000001</v>
      </c>
      <c r="B1084">
        <f t="shared" si="32"/>
        <v>107582.37860160928</v>
      </c>
      <c r="C1084">
        <f t="shared" si="33"/>
        <v>101325</v>
      </c>
    </row>
    <row r="1085" spans="1:3" x14ac:dyDescent="0.2">
      <c r="A1085">
        <v>0.135375</v>
      </c>
      <c r="B1085">
        <f t="shared" si="32"/>
        <v>110662.81455423615</v>
      </c>
      <c r="C1085">
        <f t="shared" si="33"/>
        <v>101325</v>
      </c>
    </row>
    <row r="1086" spans="1:3" x14ac:dyDescent="0.2">
      <c r="A1086">
        <v>0.13550000000000001</v>
      </c>
      <c r="B1086">
        <f t="shared" si="32"/>
        <v>113685.67977499825</v>
      </c>
      <c r="C1086">
        <f t="shared" si="33"/>
        <v>101325</v>
      </c>
    </row>
    <row r="1087" spans="1:3" x14ac:dyDescent="0.2">
      <c r="A1087">
        <v>0.135625</v>
      </c>
      <c r="B1087">
        <f t="shared" si="32"/>
        <v>116632.33729460329</v>
      </c>
      <c r="C1087">
        <f t="shared" si="33"/>
        <v>101325</v>
      </c>
    </row>
    <row r="1088" spans="1:3" x14ac:dyDescent="0.2">
      <c r="A1088">
        <v>0.13575000000000001</v>
      </c>
      <c r="B1088">
        <f t="shared" si="32"/>
        <v>119484.61998958197</v>
      </c>
      <c r="C1088">
        <f t="shared" si="33"/>
        <v>101325</v>
      </c>
    </row>
    <row r="1089" spans="1:3" x14ac:dyDescent="0.2">
      <c r="A1089">
        <v>0.135875</v>
      </c>
      <c r="B1089">
        <f t="shared" si="32"/>
        <v>122224.94258863795</v>
      </c>
      <c r="C1089">
        <f t="shared" si="33"/>
        <v>101325</v>
      </c>
    </row>
    <row r="1090" spans="1:3" x14ac:dyDescent="0.2">
      <c r="A1090">
        <v>0.13600000000000001</v>
      </c>
      <c r="B1090">
        <f t="shared" si="32"/>
        <v>124836.41009169928</v>
      </c>
      <c r="C1090">
        <f t="shared" si="33"/>
        <v>101325</v>
      </c>
    </row>
    <row r="1091" spans="1:3" x14ac:dyDescent="0.2">
      <c r="A1091">
        <v>0.136125</v>
      </c>
      <c r="B1091">
        <f t="shared" ref="B1091:B1154" si="34">-40000*SIN(200*PI()*A1091)+101325</f>
        <v>127302.92193320715</v>
      </c>
      <c r="C1091">
        <f t="shared" ref="C1091:C1154" si="35">IF(MOD(A1091,0.02)&gt;0.005,101325,B1091)</f>
        <v>101325</v>
      </c>
    </row>
    <row r="1092" spans="1:3" x14ac:dyDescent="0.2">
      <c r="A1092">
        <v>0.13625000000000001</v>
      </c>
      <c r="B1092">
        <f t="shared" si="34"/>
        <v>129609.27124746203</v>
      </c>
      <c r="C1092">
        <f t="shared" si="35"/>
        <v>101325</v>
      </c>
    </row>
    <row r="1093" spans="1:3" x14ac:dyDescent="0.2">
      <c r="A1093">
        <v>0.136375</v>
      </c>
      <c r="B1093">
        <f t="shared" si="34"/>
        <v>131741.23862400127</v>
      </c>
      <c r="C1093">
        <f t="shared" si="35"/>
        <v>101325</v>
      </c>
    </row>
    <row r="1094" spans="1:3" x14ac:dyDescent="0.2">
      <c r="A1094">
        <v>0.13650000000000001</v>
      </c>
      <c r="B1094">
        <f t="shared" si="34"/>
        <v>133685.67977499819</v>
      </c>
      <c r="C1094">
        <f t="shared" si="35"/>
        <v>101325</v>
      </c>
    </row>
    <row r="1095" spans="1:3" x14ac:dyDescent="0.2">
      <c r="A1095">
        <v>0.136625</v>
      </c>
      <c r="B1095">
        <f t="shared" si="34"/>
        <v>135430.6065741636</v>
      </c>
      <c r="C1095">
        <f t="shared" si="35"/>
        <v>101325</v>
      </c>
    </row>
    <row r="1096" spans="1:3" x14ac:dyDescent="0.2">
      <c r="A1096">
        <v>0.13675000000000001</v>
      </c>
      <c r="B1096">
        <f t="shared" si="34"/>
        <v>136965.26096753482</v>
      </c>
      <c r="C1096">
        <f t="shared" si="35"/>
        <v>101325</v>
      </c>
    </row>
    <row r="1097" spans="1:3" x14ac:dyDescent="0.2">
      <c r="A1097">
        <v>0.136875</v>
      </c>
      <c r="B1097">
        <f t="shared" si="34"/>
        <v>138280.18130045151</v>
      </c>
      <c r="C1097">
        <f t="shared" si="35"/>
        <v>101325</v>
      </c>
    </row>
    <row r="1098" spans="1:3" x14ac:dyDescent="0.2">
      <c r="A1098">
        <v>0.13700000000000001</v>
      </c>
      <c r="B1098">
        <f t="shared" si="34"/>
        <v>139367.26065180614</v>
      </c>
      <c r="C1098">
        <f t="shared" si="35"/>
        <v>101325</v>
      </c>
    </row>
    <row r="1099" spans="1:3" x14ac:dyDescent="0.2">
      <c r="A1099">
        <v>0.137125</v>
      </c>
      <c r="B1099">
        <f t="shared" si="34"/>
        <v>140219.79681590703</v>
      </c>
      <c r="C1099">
        <f t="shared" si="35"/>
        <v>101325</v>
      </c>
    </row>
    <row r="1100" spans="1:3" x14ac:dyDescent="0.2">
      <c r="A1100">
        <v>0.13725000000000001</v>
      </c>
      <c r="B1100">
        <f t="shared" si="34"/>
        <v>140832.53362380556</v>
      </c>
      <c r="C1100">
        <f t="shared" si="35"/>
        <v>101325</v>
      </c>
    </row>
    <row r="1101" spans="1:3" x14ac:dyDescent="0.2">
      <c r="A1101">
        <v>0.137375</v>
      </c>
      <c r="B1101">
        <f t="shared" si="34"/>
        <v>141201.69334932513</v>
      </c>
      <c r="C1101">
        <f t="shared" si="35"/>
        <v>101325</v>
      </c>
    </row>
    <row r="1102" spans="1:3" x14ac:dyDescent="0.2">
      <c r="A1102">
        <v>0.13750000000000001</v>
      </c>
      <c r="B1102">
        <f t="shared" si="34"/>
        <v>141325</v>
      </c>
      <c r="C1102">
        <f t="shared" si="35"/>
        <v>101325</v>
      </c>
    </row>
    <row r="1103" spans="1:3" x14ac:dyDescent="0.2">
      <c r="A1103">
        <v>0.137625</v>
      </c>
      <c r="B1103">
        <f t="shared" si="34"/>
        <v>141201.69334932513</v>
      </c>
      <c r="C1103">
        <f t="shared" si="35"/>
        <v>101325</v>
      </c>
    </row>
    <row r="1104" spans="1:3" x14ac:dyDescent="0.2">
      <c r="A1104">
        <v>0.13775000000000001</v>
      </c>
      <c r="B1104">
        <f t="shared" si="34"/>
        <v>140832.53362380544</v>
      </c>
      <c r="C1104">
        <f t="shared" si="35"/>
        <v>101325</v>
      </c>
    </row>
    <row r="1105" spans="1:3" x14ac:dyDescent="0.2">
      <c r="A1105">
        <v>0.137875</v>
      </c>
      <c r="B1105">
        <f t="shared" si="34"/>
        <v>140219.79681590712</v>
      </c>
      <c r="C1105">
        <f t="shared" si="35"/>
        <v>101325</v>
      </c>
    </row>
    <row r="1106" spans="1:3" x14ac:dyDescent="0.2">
      <c r="A1106">
        <v>0.13800000000000001</v>
      </c>
      <c r="B1106">
        <f t="shared" si="34"/>
        <v>139367.26065180611</v>
      </c>
      <c r="C1106">
        <f t="shared" si="35"/>
        <v>101325</v>
      </c>
    </row>
    <row r="1107" spans="1:3" x14ac:dyDescent="0.2">
      <c r="A1107">
        <v>0.138125</v>
      </c>
      <c r="B1107">
        <f t="shared" si="34"/>
        <v>138280.18130045146</v>
      </c>
      <c r="C1107">
        <f t="shared" si="35"/>
        <v>101325</v>
      </c>
    </row>
    <row r="1108" spans="1:3" x14ac:dyDescent="0.2">
      <c r="A1108">
        <v>0.13825000000000001</v>
      </c>
      <c r="B1108">
        <f t="shared" si="34"/>
        <v>136965.2609675345</v>
      </c>
      <c r="C1108">
        <f t="shared" si="35"/>
        <v>101325</v>
      </c>
    </row>
    <row r="1109" spans="1:3" x14ac:dyDescent="0.2">
      <c r="A1109">
        <v>0.138375</v>
      </c>
      <c r="B1109">
        <f t="shared" si="34"/>
        <v>135430.6065741638</v>
      </c>
      <c r="C1109">
        <f t="shared" si="35"/>
        <v>101325</v>
      </c>
    </row>
    <row r="1110" spans="1:3" x14ac:dyDescent="0.2">
      <c r="A1110">
        <v>0.13850000000000001</v>
      </c>
      <c r="B1110">
        <f t="shared" si="34"/>
        <v>133685.67977499776</v>
      </c>
      <c r="C1110">
        <f t="shared" si="35"/>
        <v>101325</v>
      </c>
    </row>
    <row r="1111" spans="1:3" x14ac:dyDescent="0.2">
      <c r="A1111">
        <v>0.138625</v>
      </c>
      <c r="B1111">
        <f t="shared" si="34"/>
        <v>131741.23862400118</v>
      </c>
      <c r="C1111">
        <f t="shared" si="35"/>
        <v>101325</v>
      </c>
    </row>
    <row r="1112" spans="1:3" x14ac:dyDescent="0.2">
      <c r="A1112">
        <v>0.13875000000000001</v>
      </c>
      <c r="B1112">
        <f t="shared" si="34"/>
        <v>129609.27124746153</v>
      </c>
      <c r="C1112">
        <f t="shared" si="35"/>
        <v>101325</v>
      </c>
    </row>
    <row r="1113" spans="1:3" x14ac:dyDescent="0.2">
      <c r="A1113">
        <v>0.138875</v>
      </c>
      <c r="B1113">
        <f t="shared" si="34"/>
        <v>127302.92193320746</v>
      </c>
      <c r="C1113">
        <f t="shared" si="35"/>
        <v>101325</v>
      </c>
    </row>
    <row r="1114" spans="1:3" x14ac:dyDescent="0.2">
      <c r="A1114">
        <v>0.13900000000000001</v>
      </c>
      <c r="B1114">
        <f t="shared" si="34"/>
        <v>124836.41009169869</v>
      </c>
      <c r="C1114">
        <f t="shared" si="35"/>
        <v>101325</v>
      </c>
    </row>
    <row r="1115" spans="1:3" x14ac:dyDescent="0.2">
      <c r="A1115">
        <v>0.139125</v>
      </c>
      <c r="B1115">
        <f t="shared" si="34"/>
        <v>122224.94258863782</v>
      </c>
      <c r="C1115">
        <f t="shared" si="35"/>
        <v>101325</v>
      </c>
    </row>
    <row r="1116" spans="1:3" x14ac:dyDescent="0.2">
      <c r="A1116">
        <v>0.13925000000000001</v>
      </c>
      <c r="B1116">
        <f t="shared" si="34"/>
        <v>119484.61998958133</v>
      </c>
      <c r="C1116">
        <f t="shared" si="35"/>
        <v>101325</v>
      </c>
    </row>
    <row r="1117" spans="1:3" x14ac:dyDescent="0.2">
      <c r="A1117">
        <v>0.139375</v>
      </c>
      <c r="B1117">
        <f t="shared" si="34"/>
        <v>116632.33729460367</v>
      </c>
      <c r="C1117">
        <f t="shared" si="35"/>
        <v>101325</v>
      </c>
    </row>
    <row r="1118" spans="1:3" x14ac:dyDescent="0.2">
      <c r="A1118">
        <v>0.13950000000000001</v>
      </c>
      <c r="B1118">
        <f t="shared" si="34"/>
        <v>113685.67977499755</v>
      </c>
      <c r="C1118">
        <f t="shared" si="35"/>
        <v>101325</v>
      </c>
    </row>
    <row r="1119" spans="1:3" x14ac:dyDescent="0.2">
      <c r="A1119">
        <v>0.139625</v>
      </c>
      <c r="B1119">
        <f t="shared" si="34"/>
        <v>110662.81455423599</v>
      </c>
      <c r="C1119">
        <f t="shared" si="35"/>
        <v>101325</v>
      </c>
    </row>
    <row r="1120" spans="1:3" x14ac:dyDescent="0.2">
      <c r="A1120">
        <v>0.13975000000000001</v>
      </c>
      <c r="B1120">
        <f t="shared" si="34"/>
        <v>107582.37860160912</v>
      </c>
      <c r="C1120">
        <f t="shared" si="35"/>
        <v>101325</v>
      </c>
    </row>
    <row r="1121" spans="1:3" x14ac:dyDescent="0.2">
      <c r="A1121">
        <v>0.139875</v>
      </c>
      <c r="B1121">
        <f t="shared" si="34"/>
        <v>104463.3638291138</v>
      </c>
      <c r="C1121">
        <f t="shared" si="35"/>
        <v>101325</v>
      </c>
    </row>
    <row r="1122" spans="1:3" x14ac:dyDescent="0.2">
      <c r="A1122">
        <v>0.14000000000000001</v>
      </c>
      <c r="B1122">
        <f t="shared" si="34"/>
        <v>101324.99999999956</v>
      </c>
      <c r="C1122">
        <f t="shared" si="35"/>
        <v>101324.99999999956</v>
      </c>
    </row>
    <row r="1123" spans="1:3" x14ac:dyDescent="0.2">
      <c r="A1123">
        <v>0.140125</v>
      </c>
      <c r="B1123">
        <f t="shared" si="34"/>
        <v>98186.636170886457</v>
      </c>
      <c r="C1123">
        <f t="shared" si="35"/>
        <v>98186.636170886457</v>
      </c>
    </row>
    <row r="1124" spans="1:3" x14ac:dyDescent="0.2">
      <c r="A1124">
        <v>0.14025000000000001</v>
      </c>
      <c r="B1124">
        <f t="shared" si="34"/>
        <v>95067.621398390591</v>
      </c>
      <c r="C1124">
        <f t="shared" si="35"/>
        <v>95067.621398390591</v>
      </c>
    </row>
    <row r="1125" spans="1:3" x14ac:dyDescent="0.2">
      <c r="A1125">
        <v>0.140375</v>
      </c>
      <c r="B1125">
        <f t="shared" si="34"/>
        <v>91987.185445763724</v>
      </c>
      <c r="C1125">
        <f t="shared" si="35"/>
        <v>91987.185445763724</v>
      </c>
    </row>
    <row r="1126" spans="1:3" x14ac:dyDescent="0.2">
      <c r="A1126">
        <v>0.14050000000000001</v>
      </c>
      <c r="B1126">
        <f t="shared" si="34"/>
        <v>88964.320225001633</v>
      </c>
      <c r="C1126">
        <f t="shared" si="35"/>
        <v>88964.320225001633</v>
      </c>
    </row>
    <row r="1127" spans="1:3" x14ac:dyDescent="0.2">
      <c r="A1127">
        <v>0.140625</v>
      </c>
      <c r="B1127">
        <f t="shared" si="34"/>
        <v>86017.662705396593</v>
      </c>
      <c r="C1127">
        <f t="shared" si="35"/>
        <v>86017.662705396593</v>
      </c>
    </row>
    <row r="1128" spans="1:3" x14ac:dyDescent="0.2">
      <c r="A1128">
        <v>0.14074999999999999</v>
      </c>
      <c r="B1128">
        <f t="shared" si="34"/>
        <v>83165.380010418405</v>
      </c>
      <c r="C1128">
        <f t="shared" si="35"/>
        <v>83165.380010418405</v>
      </c>
    </row>
    <row r="1129" spans="1:3" x14ac:dyDescent="0.2">
      <c r="A1129">
        <v>0.140875</v>
      </c>
      <c r="B1129">
        <f t="shared" si="34"/>
        <v>80425.057411361937</v>
      </c>
      <c r="C1129">
        <f t="shared" si="35"/>
        <v>80425.057411361937</v>
      </c>
    </row>
    <row r="1130" spans="1:3" x14ac:dyDescent="0.2">
      <c r="A1130">
        <v>0.14099999999999999</v>
      </c>
      <c r="B1130">
        <f t="shared" si="34"/>
        <v>77813.589908301539</v>
      </c>
      <c r="C1130">
        <f t="shared" si="35"/>
        <v>77813.589908301539</v>
      </c>
    </row>
    <row r="1131" spans="1:3" x14ac:dyDescent="0.2">
      <c r="A1131">
        <v>0.141125</v>
      </c>
      <c r="B1131">
        <f t="shared" si="34"/>
        <v>75347.078066792747</v>
      </c>
      <c r="C1131">
        <f t="shared" si="35"/>
        <v>75347.078066792747</v>
      </c>
    </row>
    <row r="1132" spans="1:3" x14ac:dyDescent="0.2">
      <c r="A1132">
        <v>0.14124999999999999</v>
      </c>
      <c r="B1132">
        <f t="shared" si="34"/>
        <v>73040.728752538271</v>
      </c>
      <c r="C1132">
        <f t="shared" si="35"/>
        <v>73040.728752538271</v>
      </c>
    </row>
    <row r="1133" spans="1:3" x14ac:dyDescent="0.2">
      <c r="A1133">
        <v>0.141375</v>
      </c>
      <c r="B1133">
        <f t="shared" si="34"/>
        <v>70908.761375998642</v>
      </c>
      <c r="C1133">
        <f t="shared" si="35"/>
        <v>70908.761375998642</v>
      </c>
    </row>
    <row r="1134" spans="1:3" x14ac:dyDescent="0.2">
      <c r="A1134">
        <v>0.14149999999999999</v>
      </c>
      <c r="B1134">
        <f t="shared" si="34"/>
        <v>68964.32022500239</v>
      </c>
      <c r="C1134">
        <f t="shared" si="35"/>
        <v>68964.32022500239</v>
      </c>
    </row>
    <row r="1135" spans="1:3" x14ac:dyDescent="0.2">
      <c r="A1135">
        <v>0.141625</v>
      </c>
      <c r="B1135">
        <f t="shared" si="34"/>
        <v>67219.393425836344</v>
      </c>
      <c r="C1135">
        <f t="shared" si="35"/>
        <v>67219.393425836344</v>
      </c>
    </row>
    <row r="1136" spans="1:3" x14ac:dyDescent="0.2">
      <c r="A1136">
        <v>0.14174999999999999</v>
      </c>
      <c r="B1136">
        <f t="shared" si="34"/>
        <v>65684.739032465353</v>
      </c>
      <c r="C1136">
        <f t="shared" si="35"/>
        <v>65684.739032465353</v>
      </c>
    </row>
    <row r="1137" spans="1:3" x14ac:dyDescent="0.2">
      <c r="A1137">
        <v>0.141875</v>
      </c>
      <c r="B1137">
        <f t="shared" si="34"/>
        <v>64369.818699548428</v>
      </c>
      <c r="C1137">
        <f t="shared" si="35"/>
        <v>64369.818699548428</v>
      </c>
    </row>
    <row r="1138" spans="1:3" x14ac:dyDescent="0.2">
      <c r="A1138">
        <v>0.14199999999999999</v>
      </c>
      <c r="B1138">
        <f t="shared" si="34"/>
        <v>63282.739348193987</v>
      </c>
      <c r="C1138">
        <f t="shared" si="35"/>
        <v>63282.739348193987</v>
      </c>
    </row>
    <row r="1139" spans="1:3" x14ac:dyDescent="0.2">
      <c r="A1139">
        <v>0.142125</v>
      </c>
      <c r="B1139">
        <f t="shared" si="34"/>
        <v>62430.203184092934</v>
      </c>
      <c r="C1139">
        <f t="shared" si="35"/>
        <v>62430.203184092934</v>
      </c>
    </row>
    <row r="1140" spans="1:3" x14ac:dyDescent="0.2">
      <c r="A1140">
        <v>0.14224999999999999</v>
      </c>
      <c r="B1140">
        <f t="shared" si="34"/>
        <v>61817.466376194505</v>
      </c>
      <c r="C1140">
        <f t="shared" si="35"/>
        <v>61817.466376194505</v>
      </c>
    </row>
    <row r="1141" spans="1:3" x14ac:dyDescent="0.2">
      <c r="A1141">
        <v>0.142375</v>
      </c>
      <c r="B1141">
        <f t="shared" si="34"/>
        <v>61448.306650674858</v>
      </c>
      <c r="C1141">
        <f t="shared" si="35"/>
        <v>61448.306650674858</v>
      </c>
    </row>
    <row r="1142" spans="1:3" x14ac:dyDescent="0.2">
      <c r="A1142">
        <v>0.14249999999999999</v>
      </c>
      <c r="B1142">
        <f t="shared" si="34"/>
        <v>61325</v>
      </c>
      <c r="C1142">
        <f t="shared" si="35"/>
        <v>61325</v>
      </c>
    </row>
    <row r="1143" spans="1:3" x14ac:dyDescent="0.2">
      <c r="A1143">
        <v>0.142625</v>
      </c>
      <c r="B1143">
        <f t="shared" si="34"/>
        <v>61448.306650674887</v>
      </c>
      <c r="C1143">
        <f t="shared" si="35"/>
        <v>61448.306650674887</v>
      </c>
    </row>
    <row r="1144" spans="1:3" x14ac:dyDescent="0.2">
      <c r="A1144">
        <v>0.14274999999999999</v>
      </c>
      <c r="B1144">
        <f t="shared" si="34"/>
        <v>61817.466376194483</v>
      </c>
      <c r="C1144">
        <f t="shared" si="35"/>
        <v>61817.466376194483</v>
      </c>
    </row>
    <row r="1145" spans="1:3" x14ac:dyDescent="0.2">
      <c r="A1145">
        <v>0.142875</v>
      </c>
      <c r="B1145">
        <f t="shared" si="34"/>
        <v>62430.203184092898</v>
      </c>
      <c r="C1145">
        <f t="shared" si="35"/>
        <v>62430.203184092898</v>
      </c>
    </row>
    <row r="1146" spans="1:3" x14ac:dyDescent="0.2">
      <c r="A1146">
        <v>0.14299999999999999</v>
      </c>
      <c r="B1146">
        <f t="shared" si="34"/>
        <v>63282.739348193769</v>
      </c>
      <c r="C1146">
        <f t="shared" si="35"/>
        <v>63282.739348193769</v>
      </c>
    </row>
    <row r="1147" spans="1:3" x14ac:dyDescent="0.2">
      <c r="A1147">
        <v>0.143125</v>
      </c>
      <c r="B1147">
        <f t="shared" si="34"/>
        <v>64369.818699548596</v>
      </c>
      <c r="C1147">
        <f t="shared" si="35"/>
        <v>64369.818699548596</v>
      </c>
    </row>
    <row r="1148" spans="1:3" x14ac:dyDescent="0.2">
      <c r="A1148">
        <v>0.14324999999999999</v>
      </c>
      <c r="B1148">
        <f t="shared" si="34"/>
        <v>65684.739032465048</v>
      </c>
      <c r="C1148">
        <f t="shared" si="35"/>
        <v>65684.739032465048</v>
      </c>
    </row>
    <row r="1149" spans="1:3" x14ac:dyDescent="0.2">
      <c r="A1149">
        <v>0.143375</v>
      </c>
      <c r="B1149">
        <f t="shared" si="34"/>
        <v>67219.393425836257</v>
      </c>
      <c r="C1149">
        <f t="shared" si="35"/>
        <v>67219.393425836257</v>
      </c>
    </row>
    <row r="1150" spans="1:3" x14ac:dyDescent="0.2">
      <c r="A1150">
        <v>0.14349999999999999</v>
      </c>
      <c r="B1150">
        <f t="shared" si="34"/>
        <v>68964.320225001982</v>
      </c>
      <c r="C1150">
        <f t="shared" si="35"/>
        <v>68964.320225001982</v>
      </c>
    </row>
    <row r="1151" spans="1:3" x14ac:dyDescent="0.2">
      <c r="A1151">
        <v>0.143625</v>
      </c>
      <c r="B1151">
        <f t="shared" si="34"/>
        <v>70908.761375998918</v>
      </c>
      <c r="C1151">
        <f t="shared" si="35"/>
        <v>70908.761375998918</v>
      </c>
    </row>
    <row r="1152" spans="1:3" x14ac:dyDescent="0.2">
      <c r="A1152">
        <v>0.14374999999999999</v>
      </c>
      <c r="B1152">
        <f t="shared" si="34"/>
        <v>73040.728752537776</v>
      </c>
      <c r="C1152">
        <f t="shared" si="35"/>
        <v>73040.728752537776</v>
      </c>
    </row>
    <row r="1153" spans="1:3" x14ac:dyDescent="0.2">
      <c r="A1153">
        <v>0.143875</v>
      </c>
      <c r="B1153">
        <f t="shared" si="34"/>
        <v>75347.078066792645</v>
      </c>
      <c r="C1153">
        <f t="shared" si="35"/>
        <v>75347.078066792645</v>
      </c>
    </row>
    <row r="1154" spans="1:3" x14ac:dyDescent="0.2">
      <c r="A1154">
        <v>0.14399999999999999</v>
      </c>
      <c r="B1154">
        <f t="shared" si="34"/>
        <v>77813.589908300957</v>
      </c>
      <c r="C1154">
        <f t="shared" si="35"/>
        <v>77813.589908300957</v>
      </c>
    </row>
    <row r="1155" spans="1:3" x14ac:dyDescent="0.2">
      <c r="A1155">
        <v>0.144125</v>
      </c>
      <c r="B1155">
        <f t="shared" ref="B1155:B1218" si="36">-40000*SIN(200*PI()*A1155)+101325</f>
        <v>80425.057411362301</v>
      </c>
      <c r="C1155">
        <f t="shared" ref="C1155:C1218" si="37">IF(MOD(A1155,0.02)&gt;0.005,101325,B1155)</f>
        <v>80425.057411362301</v>
      </c>
    </row>
    <row r="1156" spans="1:3" x14ac:dyDescent="0.2">
      <c r="A1156">
        <v>0.14424999999999999</v>
      </c>
      <c r="B1156">
        <f t="shared" si="36"/>
        <v>83165.380010417779</v>
      </c>
      <c r="C1156">
        <f t="shared" si="37"/>
        <v>83165.380010417779</v>
      </c>
    </row>
    <row r="1157" spans="1:3" x14ac:dyDescent="0.2">
      <c r="A1157">
        <v>0.144375</v>
      </c>
      <c r="B1157">
        <f t="shared" si="36"/>
        <v>86017.662705396462</v>
      </c>
      <c r="C1157">
        <f t="shared" si="37"/>
        <v>86017.662705396462</v>
      </c>
    </row>
    <row r="1158" spans="1:3" x14ac:dyDescent="0.2">
      <c r="A1158">
        <v>0.14449999999999999</v>
      </c>
      <c r="B1158">
        <f t="shared" si="36"/>
        <v>88964.32022500204</v>
      </c>
      <c r="C1158">
        <f t="shared" si="37"/>
        <v>88964.32022500204</v>
      </c>
    </row>
    <row r="1159" spans="1:3" x14ac:dyDescent="0.2">
      <c r="A1159">
        <v>0.144625</v>
      </c>
      <c r="B1159">
        <f t="shared" si="36"/>
        <v>91987.185445764146</v>
      </c>
      <c r="C1159">
        <f t="shared" si="37"/>
        <v>91987.185445764146</v>
      </c>
    </row>
    <row r="1160" spans="1:3" x14ac:dyDescent="0.2">
      <c r="A1160">
        <v>0.14474999999999999</v>
      </c>
      <c r="B1160">
        <f t="shared" si="36"/>
        <v>95067.621398390445</v>
      </c>
      <c r="C1160">
        <f t="shared" si="37"/>
        <v>95067.621398390445</v>
      </c>
    </row>
    <row r="1161" spans="1:3" x14ac:dyDescent="0.2">
      <c r="A1161">
        <v>0.144875</v>
      </c>
      <c r="B1161">
        <f t="shared" si="36"/>
        <v>98186.636170886326</v>
      </c>
      <c r="C1161">
        <f t="shared" si="37"/>
        <v>98186.636170886326</v>
      </c>
    </row>
    <row r="1162" spans="1:3" x14ac:dyDescent="0.2">
      <c r="A1162">
        <v>0.14499999999999999</v>
      </c>
      <c r="B1162">
        <f t="shared" si="36"/>
        <v>101325</v>
      </c>
      <c r="C1162">
        <f t="shared" si="37"/>
        <v>101325</v>
      </c>
    </row>
    <row r="1163" spans="1:3" x14ac:dyDescent="0.2">
      <c r="A1163">
        <v>0.145125</v>
      </c>
      <c r="B1163">
        <f t="shared" si="36"/>
        <v>104463.36382911367</v>
      </c>
      <c r="C1163">
        <f t="shared" si="37"/>
        <v>101325</v>
      </c>
    </row>
    <row r="1164" spans="1:3" x14ac:dyDescent="0.2">
      <c r="A1164">
        <v>0.14524999999999999</v>
      </c>
      <c r="B1164">
        <f t="shared" si="36"/>
        <v>107582.37860160899</v>
      </c>
      <c r="C1164">
        <f t="shared" si="37"/>
        <v>101325</v>
      </c>
    </row>
    <row r="1165" spans="1:3" x14ac:dyDescent="0.2">
      <c r="A1165">
        <v>0.145375</v>
      </c>
      <c r="B1165">
        <f t="shared" si="36"/>
        <v>110662.81455423641</v>
      </c>
      <c r="C1165">
        <f t="shared" si="37"/>
        <v>101325</v>
      </c>
    </row>
    <row r="1166" spans="1:3" x14ac:dyDescent="0.2">
      <c r="A1166">
        <v>0.14549999999999999</v>
      </c>
      <c r="B1166">
        <f t="shared" si="36"/>
        <v>113685.67977499742</v>
      </c>
      <c r="C1166">
        <f t="shared" si="37"/>
        <v>101325</v>
      </c>
    </row>
    <row r="1167" spans="1:3" x14ac:dyDescent="0.2">
      <c r="A1167">
        <v>0.145625</v>
      </c>
      <c r="B1167">
        <f t="shared" si="36"/>
        <v>116632.33729460354</v>
      </c>
      <c r="C1167">
        <f t="shared" si="37"/>
        <v>101325</v>
      </c>
    </row>
    <row r="1168" spans="1:3" x14ac:dyDescent="0.2">
      <c r="A1168">
        <v>0.14574999999999999</v>
      </c>
      <c r="B1168">
        <f t="shared" si="36"/>
        <v>119484.61998958171</v>
      </c>
      <c r="C1168">
        <f t="shared" si="37"/>
        <v>101325</v>
      </c>
    </row>
    <row r="1169" spans="1:3" x14ac:dyDescent="0.2">
      <c r="A1169">
        <v>0.145875</v>
      </c>
      <c r="B1169">
        <f t="shared" si="36"/>
        <v>122224.94258863818</v>
      </c>
      <c r="C1169">
        <f t="shared" si="37"/>
        <v>101325</v>
      </c>
    </row>
    <row r="1170" spans="1:3" x14ac:dyDescent="0.2">
      <c r="A1170">
        <v>0.14599999999999999</v>
      </c>
      <c r="B1170">
        <f t="shared" si="36"/>
        <v>124836.41009169858</v>
      </c>
      <c r="C1170">
        <f t="shared" si="37"/>
        <v>101325</v>
      </c>
    </row>
    <row r="1171" spans="1:3" x14ac:dyDescent="0.2">
      <c r="A1171">
        <v>0.146125</v>
      </c>
      <c r="B1171">
        <f t="shared" si="36"/>
        <v>127302.92193320736</v>
      </c>
      <c r="C1171">
        <f t="shared" si="37"/>
        <v>101325</v>
      </c>
    </row>
    <row r="1172" spans="1:3" x14ac:dyDescent="0.2">
      <c r="A1172">
        <v>0.14624999999999999</v>
      </c>
      <c r="B1172">
        <f t="shared" si="36"/>
        <v>129609.27124746182</v>
      </c>
      <c r="C1172">
        <f t="shared" si="37"/>
        <v>101325</v>
      </c>
    </row>
    <row r="1173" spans="1:3" x14ac:dyDescent="0.2">
      <c r="A1173">
        <v>0.14637500000000001</v>
      </c>
      <c r="B1173">
        <f t="shared" si="36"/>
        <v>131741.23862400145</v>
      </c>
      <c r="C1173">
        <f t="shared" si="37"/>
        <v>101325</v>
      </c>
    </row>
    <row r="1174" spans="1:3" x14ac:dyDescent="0.2">
      <c r="A1174">
        <v>0.14649999999999999</v>
      </c>
      <c r="B1174">
        <f t="shared" si="36"/>
        <v>133685.6797749977</v>
      </c>
      <c r="C1174">
        <f t="shared" si="37"/>
        <v>101325</v>
      </c>
    </row>
    <row r="1175" spans="1:3" x14ac:dyDescent="0.2">
      <c r="A1175">
        <v>0.14662500000000001</v>
      </c>
      <c r="B1175">
        <f t="shared" si="36"/>
        <v>135430.60657416374</v>
      </c>
      <c r="C1175">
        <f t="shared" si="37"/>
        <v>101325</v>
      </c>
    </row>
    <row r="1176" spans="1:3" x14ac:dyDescent="0.2">
      <c r="A1176">
        <v>0.14674999999999999</v>
      </c>
      <c r="B1176">
        <f t="shared" si="36"/>
        <v>136965.2609675347</v>
      </c>
      <c r="C1176">
        <f t="shared" si="37"/>
        <v>101325</v>
      </c>
    </row>
    <row r="1177" spans="1:3" x14ac:dyDescent="0.2">
      <c r="A1177">
        <v>0.14687500000000001</v>
      </c>
      <c r="B1177">
        <f t="shared" si="36"/>
        <v>138280.18130045163</v>
      </c>
      <c r="C1177">
        <f t="shared" si="37"/>
        <v>101325</v>
      </c>
    </row>
    <row r="1178" spans="1:3" x14ac:dyDescent="0.2">
      <c r="A1178">
        <v>0.14699999999999999</v>
      </c>
      <c r="B1178">
        <f t="shared" si="36"/>
        <v>139367.26065180605</v>
      </c>
      <c r="C1178">
        <f t="shared" si="37"/>
        <v>101325</v>
      </c>
    </row>
    <row r="1179" spans="1:3" x14ac:dyDescent="0.2">
      <c r="A1179">
        <v>0.14712500000000001</v>
      </c>
      <c r="B1179">
        <f t="shared" si="36"/>
        <v>140219.79681590712</v>
      </c>
      <c r="C1179">
        <f t="shared" si="37"/>
        <v>101325</v>
      </c>
    </row>
    <row r="1180" spans="1:3" x14ac:dyDescent="0.2">
      <c r="A1180">
        <v>0.14724999999999999</v>
      </c>
      <c r="B1180">
        <f t="shared" si="36"/>
        <v>140832.5336238055</v>
      </c>
      <c r="C1180">
        <f t="shared" si="37"/>
        <v>101325</v>
      </c>
    </row>
    <row r="1181" spans="1:3" x14ac:dyDescent="0.2">
      <c r="A1181">
        <v>0.14737500000000001</v>
      </c>
      <c r="B1181">
        <f t="shared" si="36"/>
        <v>141201.6933493251</v>
      </c>
      <c r="C1181">
        <f t="shared" si="37"/>
        <v>101325</v>
      </c>
    </row>
    <row r="1182" spans="1:3" x14ac:dyDescent="0.2">
      <c r="A1182">
        <v>0.14749999999999999</v>
      </c>
      <c r="B1182">
        <f t="shared" si="36"/>
        <v>141325</v>
      </c>
      <c r="C1182">
        <f t="shared" si="37"/>
        <v>101325</v>
      </c>
    </row>
    <row r="1183" spans="1:3" x14ac:dyDescent="0.2">
      <c r="A1183">
        <v>0.14762500000000001</v>
      </c>
      <c r="B1183">
        <f t="shared" si="36"/>
        <v>141201.6933493251</v>
      </c>
      <c r="C1183">
        <f t="shared" si="37"/>
        <v>101325</v>
      </c>
    </row>
    <row r="1184" spans="1:3" x14ac:dyDescent="0.2">
      <c r="A1184">
        <v>0.14774999999999999</v>
      </c>
      <c r="B1184">
        <f t="shared" si="36"/>
        <v>140832.5336238055</v>
      </c>
      <c r="C1184">
        <f t="shared" si="37"/>
        <v>101325</v>
      </c>
    </row>
    <row r="1185" spans="1:3" x14ac:dyDescent="0.2">
      <c r="A1185">
        <v>0.14787500000000001</v>
      </c>
      <c r="B1185">
        <f t="shared" si="36"/>
        <v>140219.79681590706</v>
      </c>
      <c r="C1185">
        <f t="shared" si="37"/>
        <v>101325</v>
      </c>
    </row>
    <row r="1186" spans="1:3" x14ac:dyDescent="0.2">
      <c r="A1186">
        <v>0.14799999999999999</v>
      </c>
      <c r="B1186">
        <f t="shared" si="36"/>
        <v>139367.26065180619</v>
      </c>
      <c r="C1186">
        <f t="shared" si="37"/>
        <v>101325</v>
      </c>
    </row>
    <row r="1187" spans="1:3" x14ac:dyDescent="0.2">
      <c r="A1187">
        <v>0.14812500000000001</v>
      </c>
      <c r="B1187">
        <f t="shared" si="36"/>
        <v>138280.18130045134</v>
      </c>
      <c r="C1187">
        <f t="shared" si="37"/>
        <v>101325</v>
      </c>
    </row>
    <row r="1188" spans="1:3" x14ac:dyDescent="0.2">
      <c r="A1188">
        <v>0.14824999999999999</v>
      </c>
      <c r="B1188">
        <f t="shared" si="36"/>
        <v>136965.26096753491</v>
      </c>
      <c r="C1188">
        <f t="shared" si="37"/>
        <v>101325</v>
      </c>
    </row>
    <row r="1189" spans="1:3" x14ac:dyDescent="0.2">
      <c r="A1189">
        <v>0.14837500000000001</v>
      </c>
      <c r="B1189">
        <f t="shared" si="36"/>
        <v>135430.60657416366</v>
      </c>
      <c r="C1189">
        <f t="shared" si="37"/>
        <v>101325</v>
      </c>
    </row>
    <row r="1190" spans="1:3" x14ac:dyDescent="0.2">
      <c r="A1190">
        <v>0.14849999999999999</v>
      </c>
      <c r="B1190">
        <f t="shared" si="36"/>
        <v>133685.67977499793</v>
      </c>
      <c r="C1190">
        <f t="shared" si="37"/>
        <v>101325</v>
      </c>
    </row>
    <row r="1191" spans="1:3" x14ac:dyDescent="0.2">
      <c r="A1191">
        <v>0.14862500000000001</v>
      </c>
      <c r="B1191">
        <f t="shared" si="36"/>
        <v>131741.23862400101</v>
      </c>
      <c r="C1191">
        <f t="shared" si="37"/>
        <v>101325</v>
      </c>
    </row>
    <row r="1192" spans="1:3" x14ac:dyDescent="0.2">
      <c r="A1192">
        <v>0.14874999999999999</v>
      </c>
      <c r="B1192">
        <f t="shared" si="36"/>
        <v>129609.27124746214</v>
      </c>
      <c r="C1192">
        <f t="shared" si="37"/>
        <v>101325</v>
      </c>
    </row>
    <row r="1193" spans="1:3" x14ac:dyDescent="0.2">
      <c r="A1193">
        <v>0.14887500000000001</v>
      </c>
      <c r="B1193">
        <f t="shared" si="36"/>
        <v>127302.92193320725</v>
      </c>
      <c r="C1193">
        <f t="shared" si="37"/>
        <v>101325</v>
      </c>
    </row>
    <row r="1194" spans="1:3" x14ac:dyDescent="0.2">
      <c r="A1194">
        <v>0.14899999999999999</v>
      </c>
      <c r="B1194">
        <f t="shared" si="36"/>
        <v>124836.41009169893</v>
      </c>
      <c r="C1194">
        <f t="shared" si="37"/>
        <v>101325</v>
      </c>
    </row>
    <row r="1195" spans="1:3" x14ac:dyDescent="0.2">
      <c r="A1195">
        <v>0.14912500000000001</v>
      </c>
      <c r="B1195">
        <f t="shared" si="36"/>
        <v>122224.94258863758</v>
      </c>
      <c r="C1195">
        <f t="shared" si="37"/>
        <v>101325</v>
      </c>
    </row>
    <row r="1196" spans="1:3" x14ac:dyDescent="0.2">
      <c r="A1196">
        <v>0.14924999999999999</v>
      </c>
      <c r="B1196">
        <f t="shared" si="36"/>
        <v>119484.6199895821</v>
      </c>
      <c r="C1196">
        <f t="shared" si="37"/>
        <v>101325</v>
      </c>
    </row>
    <row r="1197" spans="1:3" x14ac:dyDescent="0.2">
      <c r="A1197">
        <v>0.14937500000000001</v>
      </c>
      <c r="B1197">
        <f t="shared" si="36"/>
        <v>116632.33729460341</v>
      </c>
      <c r="C1197">
        <f t="shared" si="37"/>
        <v>101325</v>
      </c>
    </row>
    <row r="1198" spans="1:3" x14ac:dyDescent="0.2">
      <c r="A1198">
        <v>0.14949999999999999</v>
      </c>
      <c r="B1198">
        <f t="shared" si="36"/>
        <v>113685.67977499783</v>
      </c>
      <c r="C1198">
        <f t="shared" si="37"/>
        <v>101325</v>
      </c>
    </row>
    <row r="1199" spans="1:3" x14ac:dyDescent="0.2">
      <c r="A1199">
        <v>0.14962500000000001</v>
      </c>
      <c r="B1199">
        <f t="shared" si="36"/>
        <v>110662.81455423628</v>
      </c>
      <c r="C1199">
        <f t="shared" si="37"/>
        <v>101325</v>
      </c>
    </row>
    <row r="1200" spans="1:3" x14ac:dyDescent="0.2">
      <c r="A1200">
        <v>0.14974999999999999</v>
      </c>
      <c r="B1200">
        <f t="shared" si="36"/>
        <v>107582.37860160941</v>
      </c>
      <c r="C1200">
        <f t="shared" si="37"/>
        <v>101325</v>
      </c>
    </row>
    <row r="1201" spans="1:3" x14ac:dyDescent="0.2">
      <c r="A1201">
        <v>0.14987500000000001</v>
      </c>
      <c r="B1201">
        <f t="shared" si="36"/>
        <v>104463.36382911354</v>
      </c>
      <c r="C1201">
        <f t="shared" si="37"/>
        <v>101325</v>
      </c>
    </row>
    <row r="1202" spans="1:3" x14ac:dyDescent="0.2">
      <c r="A1202">
        <v>0.15</v>
      </c>
      <c r="B1202">
        <f t="shared" si="36"/>
        <v>101324.99999999987</v>
      </c>
      <c r="C1202">
        <f t="shared" si="37"/>
        <v>101325</v>
      </c>
    </row>
    <row r="1203" spans="1:3" x14ac:dyDescent="0.2">
      <c r="A1203">
        <v>0.15012500000000001</v>
      </c>
      <c r="B1203">
        <f t="shared" si="36"/>
        <v>98186.636170886195</v>
      </c>
      <c r="C1203">
        <f t="shared" si="37"/>
        <v>101325</v>
      </c>
    </row>
    <row r="1204" spans="1:3" x14ac:dyDescent="0.2">
      <c r="A1204">
        <v>0.15024999999999999</v>
      </c>
      <c r="B1204">
        <f t="shared" si="36"/>
        <v>95067.621398390882</v>
      </c>
      <c r="C1204">
        <f t="shared" si="37"/>
        <v>101325</v>
      </c>
    </row>
    <row r="1205" spans="1:3" x14ac:dyDescent="0.2">
      <c r="A1205">
        <v>0.15037500000000001</v>
      </c>
      <c r="B1205">
        <f t="shared" si="36"/>
        <v>91987.185445763462</v>
      </c>
      <c r="C1205">
        <f t="shared" si="37"/>
        <v>101325</v>
      </c>
    </row>
    <row r="1206" spans="1:3" x14ac:dyDescent="0.2">
      <c r="A1206">
        <v>0.15049999999999999</v>
      </c>
      <c r="B1206">
        <f t="shared" si="36"/>
        <v>88964.320225002448</v>
      </c>
      <c r="C1206">
        <f t="shared" si="37"/>
        <v>101325</v>
      </c>
    </row>
    <row r="1207" spans="1:3" x14ac:dyDescent="0.2">
      <c r="A1207">
        <v>0.15062500000000001</v>
      </c>
      <c r="B1207">
        <f t="shared" si="36"/>
        <v>86017.662705396331</v>
      </c>
      <c r="C1207">
        <f t="shared" si="37"/>
        <v>101325</v>
      </c>
    </row>
    <row r="1208" spans="1:3" x14ac:dyDescent="0.2">
      <c r="A1208">
        <v>0.15075</v>
      </c>
      <c r="B1208">
        <f t="shared" si="36"/>
        <v>83165.380010418157</v>
      </c>
      <c r="C1208">
        <f t="shared" si="37"/>
        <v>101325</v>
      </c>
    </row>
    <row r="1209" spans="1:3" x14ac:dyDescent="0.2">
      <c r="A1209">
        <v>0.15087500000000001</v>
      </c>
      <c r="B1209">
        <f t="shared" si="36"/>
        <v>80425.057411361704</v>
      </c>
      <c r="C1209">
        <f t="shared" si="37"/>
        <v>101325</v>
      </c>
    </row>
    <row r="1210" spans="1:3" x14ac:dyDescent="0.2">
      <c r="A1210">
        <v>0.151</v>
      </c>
      <c r="B1210">
        <f t="shared" si="36"/>
        <v>77813.589908301306</v>
      </c>
      <c r="C1210">
        <f t="shared" si="37"/>
        <v>101325</v>
      </c>
    </row>
    <row r="1211" spans="1:3" x14ac:dyDescent="0.2">
      <c r="A1211">
        <v>0.15112500000000001</v>
      </c>
      <c r="B1211">
        <f t="shared" si="36"/>
        <v>75347.078066792543</v>
      </c>
      <c r="C1211">
        <f t="shared" si="37"/>
        <v>101325</v>
      </c>
    </row>
    <row r="1212" spans="1:3" x14ac:dyDescent="0.2">
      <c r="A1212">
        <v>0.15125</v>
      </c>
      <c r="B1212">
        <f t="shared" si="36"/>
        <v>73040.728752538082</v>
      </c>
      <c r="C1212">
        <f t="shared" si="37"/>
        <v>101325</v>
      </c>
    </row>
    <row r="1213" spans="1:3" x14ac:dyDescent="0.2">
      <c r="A1213">
        <v>0.15137500000000001</v>
      </c>
      <c r="B1213">
        <f t="shared" si="36"/>
        <v>70908.761375998452</v>
      </c>
      <c r="C1213">
        <f t="shared" si="37"/>
        <v>101325</v>
      </c>
    </row>
    <row r="1214" spans="1:3" x14ac:dyDescent="0.2">
      <c r="A1214">
        <v>0.1515</v>
      </c>
      <c r="B1214">
        <f t="shared" si="36"/>
        <v>68964.32022500223</v>
      </c>
      <c r="C1214">
        <f t="shared" si="37"/>
        <v>101325</v>
      </c>
    </row>
    <row r="1215" spans="1:3" x14ac:dyDescent="0.2">
      <c r="A1215">
        <v>0.15162500000000001</v>
      </c>
      <c r="B1215">
        <f t="shared" si="36"/>
        <v>67219.393425836199</v>
      </c>
      <c r="C1215">
        <f t="shared" si="37"/>
        <v>101325</v>
      </c>
    </row>
    <row r="1216" spans="1:3" x14ac:dyDescent="0.2">
      <c r="A1216">
        <v>0.15175</v>
      </c>
      <c r="B1216">
        <f t="shared" si="36"/>
        <v>65684.739032465237</v>
      </c>
      <c r="C1216">
        <f t="shared" si="37"/>
        <v>101325</v>
      </c>
    </row>
    <row r="1217" spans="1:3" x14ac:dyDescent="0.2">
      <c r="A1217">
        <v>0.15187500000000001</v>
      </c>
      <c r="B1217">
        <f t="shared" si="36"/>
        <v>64369.818699548319</v>
      </c>
      <c r="C1217">
        <f t="shared" si="37"/>
        <v>101325</v>
      </c>
    </row>
    <row r="1218" spans="1:3" x14ac:dyDescent="0.2">
      <c r="A1218">
        <v>0.152</v>
      </c>
      <c r="B1218">
        <f t="shared" si="36"/>
        <v>63282.7393481939</v>
      </c>
      <c r="C1218">
        <f t="shared" si="37"/>
        <v>101325</v>
      </c>
    </row>
    <row r="1219" spans="1:3" x14ac:dyDescent="0.2">
      <c r="A1219">
        <v>0.15212500000000001</v>
      </c>
      <c r="B1219">
        <f t="shared" ref="B1219:B1282" si="38">-40000*SIN(200*PI()*A1219)+101325</f>
        <v>62430.203184092868</v>
      </c>
      <c r="C1219">
        <f t="shared" ref="C1219:C1282" si="39">IF(MOD(A1219,0.02)&gt;0.005,101325,B1219)</f>
        <v>101325</v>
      </c>
    </row>
    <row r="1220" spans="1:3" x14ac:dyDescent="0.2">
      <c r="A1220">
        <v>0.15225</v>
      </c>
      <c r="B1220">
        <f t="shared" si="38"/>
        <v>61817.466376194461</v>
      </c>
      <c r="C1220">
        <f t="shared" si="39"/>
        <v>101325</v>
      </c>
    </row>
    <row r="1221" spans="1:3" x14ac:dyDescent="0.2">
      <c r="A1221">
        <v>0.15237500000000001</v>
      </c>
      <c r="B1221">
        <f t="shared" si="38"/>
        <v>61448.30665067488</v>
      </c>
      <c r="C1221">
        <f t="shared" si="39"/>
        <v>101325</v>
      </c>
    </row>
    <row r="1222" spans="1:3" x14ac:dyDescent="0.2">
      <c r="A1222">
        <v>0.1525</v>
      </c>
      <c r="B1222">
        <f t="shared" si="38"/>
        <v>61325</v>
      </c>
      <c r="C1222">
        <f t="shared" si="39"/>
        <v>101325</v>
      </c>
    </row>
    <row r="1223" spans="1:3" x14ac:dyDescent="0.2">
      <c r="A1223">
        <v>0.15262500000000001</v>
      </c>
      <c r="B1223">
        <f t="shared" si="38"/>
        <v>61448.306650674909</v>
      </c>
      <c r="C1223">
        <f t="shared" si="39"/>
        <v>101325</v>
      </c>
    </row>
    <row r="1224" spans="1:3" x14ac:dyDescent="0.2">
      <c r="A1224">
        <v>0.15275</v>
      </c>
      <c r="B1224">
        <f t="shared" si="38"/>
        <v>61817.466376194439</v>
      </c>
      <c r="C1224">
        <f t="shared" si="39"/>
        <v>101325</v>
      </c>
    </row>
    <row r="1225" spans="1:3" x14ac:dyDescent="0.2">
      <c r="A1225">
        <v>0.15287500000000001</v>
      </c>
      <c r="B1225">
        <f t="shared" si="38"/>
        <v>62430.203184092963</v>
      </c>
      <c r="C1225">
        <f t="shared" si="39"/>
        <v>101325</v>
      </c>
    </row>
    <row r="1226" spans="1:3" x14ac:dyDescent="0.2">
      <c r="A1226">
        <v>0.153</v>
      </c>
      <c r="B1226">
        <f t="shared" si="38"/>
        <v>63282.739348193856</v>
      </c>
      <c r="C1226">
        <f t="shared" si="39"/>
        <v>101325</v>
      </c>
    </row>
    <row r="1227" spans="1:3" x14ac:dyDescent="0.2">
      <c r="A1227">
        <v>0.15312500000000001</v>
      </c>
      <c r="B1227">
        <f t="shared" si="38"/>
        <v>64369.818699548698</v>
      </c>
      <c r="C1227">
        <f t="shared" si="39"/>
        <v>101325</v>
      </c>
    </row>
    <row r="1228" spans="1:3" x14ac:dyDescent="0.2">
      <c r="A1228">
        <v>0.15325</v>
      </c>
      <c r="B1228">
        <f t="shared" si="38"/>
        <v>65684.739032465179</v>
      </c>
      <c r="C1228">
        <f t="shared" si="39"/>
        <v>101325</v>
      </c>
    </row>
    <row r="1229" spans="1:3" x14ac:dyDescent="0.2">
      <c r="A1229">
        <v>0.15337500000000001</v>
      </c>
      <c r="B1229">
        <f t="shared" si="38"/>
        <v>67219.393425836402</v>
      </c>
      <c r="C1229">
        <f t="shared" si="39"/>
        <v>101325</v>
      </c>
    </row>
    <row r="1230" spans="1:3" x14ac:dyDescent="0.2">
      <c r="A1230">
        <v>0.1535</v>
      </c>
      <c r="B1230">
        <f t="shared" si="38"/>
        <v>68964.320225002142</v>
      </c>
      <c r="C1230">
        <f t="shared" si="39"/>
        <v>101325</v>
      </c>
    </row>
    <row r="1231" spans="1:3" x14ac:dyDescent="0.2">
      <c r="A1231">
        <v>0.15362500000000001</v>
      </c>
      <c r="B1231">
        <f t="shared" si="38"/>
        <v>70908.761375999093</v>
      </c>
      <c r="C1231">
        <f t="shared" si="39"/>
        <v>101325</v>
      </c>
    </row>
    <row r="1232" spans="1:3" x14ac:dyDescent="0.2">
      <c r="A1232">
        <v>0.15375</v>
      </c>
      <c r="B1232">
        <f t="shared" si="38"/>
        <v>73040.728752537965</v>
      </c>
      <c r="C1232">
        <f t="shared" si="39"/>
        <v>101325</v>
      </c>
    </row>
    <row r="1233" spans="1:3" x14ac:dyDescent="0.2">
      <c r="A1233">
        <v>0.15387500000000001</v>
      </c>
      <c r="B1233">
        <f t="shared" si="38"/>
        <v>75347.078066792848</v>
      </c>
      <c r="C1233">
        <f t="shared" si="39"/>
        <v>101325</v>
      </c>
    </row>
    <row r="1234" spans="1:3" x14ac:dyDescent="0.2">
      <c r="A1234">
        <v>0.154</v>
      </c>
      <c r="B1234">
        <f t="shared" si="38"/>
        <v>77813.58990830119</v>
      </c>
      <c r="C1234">
        <f t="shared" si="39"/>
        <v>101325</v>
      </c>
    </row>
    <row r="1235" spans="1:3" x14ac:dyDescent="0.2">
      <c r="A1235">
        <v>0.15412500000000001</v>
      </c>
      <c r="B1235">
        <f t="shared" si="38"/>
        <v>80425.057411362533</v>
      </c>
      <c r="C1235">
        <f t="shared" si="39"/>
        <v>101325</v>
      </c>
    </row>
    <row r="1236" spans="1:3" x14ac:dyDescent="0.2">
      <c r="A1236">
        <v>0.15425</v>
      </c>
      <c r="B1236">
        <f t="shared" si="38"/>
        <v>83165.380010418026</v>
      </c>
      <c r="C1236">
        <f t="shared" si="39"/>
        <v>101325</v>
      </c>
    </row>
    <row r="1237" spans="1:3" x14ac:dyDescent="0.2">
      <c r="A1237">
        <v>0.15437500000000001</v>
      </c>
      <c r="B1237">
        <f t="shared" si="38"/>
        <v>86017.662705396709</v>
      </c>
      <c r="C1237">
        <f t="shared" si="39"/>
        <v>101325</v>
      </c>
    </row>
    <row r="1238" spans="1:3" x14ac:dyDescent="0.2">
      <c r="A1238">
        <v>0.1545</v>
      </c>
      <c r="B1238">
        <f t="shared" si="38"/>
        <v>88964.320225002302</v>
      </c>
      <c r="C1238">
        <f t="shared" si="39"/>
        <v>101325</v>
      </c>
    </row>
    <row r="1239" spans="1:3" x14ac:dyDescent="0.2">
      <c r="A1239">
        <v>0.15462500000000001</v>
      </c>
      <c r="B1239">
        <f t="shared" si="38"/>
        <v>91987.185445763855</v>
      </c>
      <c r="C1239">
        <f t="shared" si="39"/>
        <v>101325</v>
      </c>
    </row>
    <row r="1240" spans="1:3" x14ac:dyDescent="0.2">
      <c r="A1240">
        <v>0.15475</v>
      </c>
      <c r="B1240">
        <f t="shared" si="38"/>
        <v>95067.621398390722</v>
      </c>
      <c r="C1240">
        <f t="shared" si="39"/>
        <v>101325</v>
      </c>
    </row>
    <row r="1241" spans="1:3" x14ac:dyDescent="0.2">
      <c r="A1241">
        <v>0.15487500000000001</v>
      </c>
      <c r="B1241">
        <f t="shared" si="38"/>
        <v>98186.636170886602</v>
      </c>
      <c r="C1241">
        <f t="shared" si="39"/>
        <v>101325</v>
      </c>
    </row>
    <row r="1242" spans="1:3" x14ac:dyDescent="0.2">
      <c r="A1242">
        <v>0.155</v>
      </c>
      <c r="B1242">
        <f t="shared" si="38"/>
        <v>101325.00000000028</v>
      </c>
      <c r="C1242">
        <f t="shared" si="39"/>
        <v>101325</v>
      </c>
    </row>
    <row r="1243" spans="1:3" x14ac:dyDescent="0.2">
      <c r="A1243">
        <v>0.15512500000000001</v>
      </c>
      <c r="B1243">
        <f t="shared" si="38"/>
        <v>104463.36382911395</v>
      </c>
      <c r="C1243">
        <f t="shared" si="39"/>
        <v>101325</v>
      </c>
    </row>
    <row r="1244" spans="1:3" x14ac:dyDescent="0.2">
      <c r="A1244">
        <v>0.15525</v>
      </c>
      <c r="B1244">
        <f t="shared" si="38"/>
        <v>107582.37860160926</v>
      </c>
      <c r="C1244">
        <f t="shared" si="39"/>
        <v>101325</v>
      </c>
    </row>
    <row r="1245" spans="1:3" x14ac:dyDescent="0.2">
      <c r="A1245">
        <v>0.15537500000000001</v>
      </c>
      <c r="B1245">
        <f t="shared" si="38"/>
        <v>110662.81455423667</v>
      </c>
      <c r="C1245">
        <f t="shared" si="39"/>
        <v>101325</v>
      </c>
    </row>
    <row r="1246" spans="1:3" x14ac:dyDescent="0.2">
      <c r="A1246">
        <v>0.1555</v>
      </c>
      <c r="B1246">
        <f t="shared" si="38"/>
        <v>113685.67977499768</v>
      </c>
      <c r="C1246">
        <f t="shared" si="39"/>
        <v>101325</v>
      </c>
    </row>
    <row r="1247" spans="1:3" x14ac:dyDescent="0.2">
      <c r="A1247">
        <v>0.15562500000000001</v>
      </c>
      <c r="B1247">
        <f t="shared" si="38"/>
        <v>116632.3372946038</v>
      </c>
      <c r="C1247">
        <f t="shared" si="39"/>
        <v>101325</v>
      </c>
    </row>
    <row r="1248" spans="1:3" x14ac:dyDescent="0.2">
      <c r="A1248">
        <v>0.15575</v>
      </c>
      <c r="B1248">
        <f t="shared" si="38"/>
        <v>119484.61998958196</v>
      </c>
      <c r="C1248">
        <f t="shared" si="39"/>
        <v>101325</v>
      </c>
    </row>
    <row r="1249" spans="1:3" x14ac:dyDescent="0.2">
      <c r="A1249">
        <v>0.15587500000000001</v>
      </c>
      <c r="B1249">
        <f t="shared" si="38"/>
        <v>122224.94258863841</v>
      </c>
      <c r="C1249">
        <f t="shared" si="39"/>
        <v>101325</v>
      </c>
    </row>
    <row r="1250" spans="1:3" x14ac:dyDescent="0.2">
      <c r="A1250">
        <v>0.156</v>
      </c>
      <c r="B1250">
        <f t="shared" si="38"/>
        <v>124836.41009169881</v>
      </c>
      <c r="C1250">
        <f t="shared" si="39"/>
        <v>101325</v>
      </c>
    </row>
    <row r="1251" spans="1:3" x14ac:dyDescent="0.2">
      <c r="A1251">
        <v>0.15612500000000001</v>
      </c>
      <c r="B1251">
        <f t="shared" si="38"/>
        <v>127302.92193320757</v>
      </c>
      <c r="C1251">
        <f t="shared" si="39"/>
        <v>101325</v>
      </c>
    </row>
    <row r="1252" spans="1:3" x14ac:dyDescent="0.2">
      <c r="A1252">
        <v>0.15625</v>
      </c>
      <c r="B1252">
        <f t="shared" si="38"/>
        <v>129609.27124746202</v>
      </c>
      <c r="C1252">
        <f t="shared" si="39"/>
        <v>101325</v>
      </c>
    </row>
    <row r="1253" spans="1:3" x14ac:dyDescent="0.2">
      <c r="A1253">
        <v>0.15637499999999999</v>
      </c>
      <c r="B1253">
        <f t="shared" si="38"/>
        <v>131741.23862400089</v>
      </c>
      <c r="C1253">
        <f t="shared" si="39"/>
        <v>101325</v>
      </c>
    </row>
    <row r="1254" spans="1:3" x14ac:dyDescent="0.2">
      <c r="A1254">
        <v>0.1565</v>
      </c>
      <c r="B1254">
        <f t="shared" si="38"/>
        <v>133685.67977499784</v>
      </c>
      <c r="C1254">
        <f t="shared" si="39"/>
        <v>101325</v>
      </c>
    </row>
    <row r="1255" spans="1:3" x14ac:dyDescent="0.2">
      <c r="A1255">
        <v>0.15662499999999999</v>
      </c>
      <c r="B1255">
        <f t="shared" si="38"/>
        <v>135430.6065741636</v>
      </c>
      <c r="C1255">
        <f t="shared" si="39"/>
        <v>101325</v>
      </c>
    </row>
    <row r="1256" spans="1:3" x14ac:dyDescent="0.2">
      <c r="A1256">
        <v>0.15675</v>
      </c>
      <c r="B1256">
        <f t="shared" si="38"/>
        <v>136965.26096753482</v>
      </c>
      <c r="C1256">
        <f t="shared" si="39"/>
        <v>101325</v>
      </c>
    </row>
    <row r="1257" spans="1:3" x14ac:dyDescent="0.2">
      <c r="A1257">
        <v>0.15687499999999999</v>
      </c>
      <c r="B1257">
        <f t="shared" si="38"/>
        <v>138280.18130045128</v>
      </c>
      <c r="C1257">
        <f t="shared" si="39"/>
        <v>101325</v>
      </c>
    </row>
    <row r="1258" spans="1:3" x14ac:dyDescent="0.2">
      <c r="A1258">
        <v>0.157</v>
      </c>
      <c r="B1258">
        <f t="shared" si="38"/>
        <v>139367.26065180614</v>
      </c>
      <c r="C1258">
        <f t="shared" si="39"/>
        <v>101325</v>
      </c>
    </row>
    <row r="1259" spans="1:3" x14ac:dyDescent="0.2">
      <c r="A1259">
        <v>0.15712499999999999</v>
      </c>
      <c r="B1259">
        <f t="shared" si="38"/>
        <v>140219.79681590703</v>
      </c>
      <c r="C1259">
        <f t="shared" si="39"/>
        <v>101325</v>
      </c>
    </row>
    <row r="1260" spans="1:3" x14ac:dyDescent="0.2">
      <c r="A1260">
        <v>0.15725</v>
      </c>
      <c r="B1260">
        <f t="shared" si="38"/>
        <v>140832.53362380556</v>
      </c>
      <c r="C1260">
        <f t="shared" si="39"/>
        <v>101325</v>
      </c>
    </row>
    <row r="1261" spans="1:3" x14ac:dyDescent="0.2">
      <c r="A1261">
        <v>0.15737499999999999</v>
      </c>
      <c r="B1261">
        <f t="shared" si="38"/>
        <v>141201.6933493251</v>
      </c>
      <c r="C1261">
        <f t="shared" si="39"/>
        <v>101325</v>
      </c>
    </row>
    <row r="1262" spans="1:3" x14ac:dyDescent="0.2">
      <c r="A1262">
        <v>0.1575</v>
      </c>
      <c r="B1262">
        <f t="shared" si="38"/>
        <v>141325</v>
      </c>
      <c r="C1262">
        <f t="shared" si="39"/>
        <v>101325</v>
      </c>
    </row>
    <row r="1263" spans="1:3" x14ac:dyDescent="0.2">
      <c r="A1263">
        <v>0.15762499999999999</v>
      </c>
      <c r="B1263">
        <f t="shared" si="38"/>
        <v>141201.69334932513</v>
      </c>
      <c r="C1263">
        <f t="shared" si="39"/>
        <v>101325</v>
      </c>
    </row>
    <row r="1264" spans="1:3" x14ac:dyDescent="0.2">
      <c r="A1264">
        <v>0.15775</v>
      </c>
      <c r="B1264">
        <f t="shared" si="38"/>
        <v>140832.53362380553</v>
      </c>
      <c r="C1264">
        <f t="shared" si="39"/>
        <v>101325</v>
      </c>
    </row>
    <row r="1265" spans="1:3" x14ac:dyDescent="0.2">
      <c r="A1265">
        <v>0.15787499999999999</v>
      </c>
      <c r="B1265">
        <f t="shared" si="38"/>
        <v>140219.79681590715</v>
      </c>
      <c r="C1265">
        <f t="shared" si="39"/>
        <v>101325</v>
      </c>
    </row>
    <row r="1266" spans="1:3" x14ac:dyDescent="0.2">
      <c r="A1266">
        <v>0.158</v>
      </c>
      <c r="B1266">
        <f t="shared" si="38"/>
        <v>139367.26065180611</v>
      </c>
      <c r="C1266">
        <f t="shared" si="39"/>
        <v>101325</v>
      </c>
    </row>
    <row r="1267" spans="1:3" x14ac:dyDescent="0.2">
      <c r="A1267">
        <v>0.15812499999999999</v>
      </c>
      <c r="B1267">
        <f t="shared" si="38"/>
        <v>138280.18130045169</v>
      </c>
      <c r="C1267">
        <f t="shared" si="39"/>
        <v>101325</v>
      </c>
    </row>
    <row r="1268" spans="1:3" x14ac:dyDescent="0.2">
      <c r="A1268">
        <v>0.15825</v>
      </c>
      <c r="B1268">
        <f t="shared" si="38"/>
        <v>136965.26096753476</v>
      </c>
      <c r="C1268">
        <f t="shared" si="39"/>
        <v>101325</v>
      </c>
    </row>
    <row r="1269" spans="1:3" x14ac:dyDescent="0.2">
      <c r="A1269">
        <v>0.15837499999999999</v>
      </c>
      <c r="B1269">
        <f t="shared" si="38"/>
        <v>135430.60657416383</v>
      </c>
      <c r="C1269">
        <f t="shared" si="39"/>
        <v>101325</v>
      </c>
    </row>
    <row r="1270" spans="1:3" x14ac:dyDescent="0.2">
      <c r="A1270">
        <v>0.1585</v>
      </c>
      <c r="B1270">
        <f t="shared" si="38"/>
        <v>133685.67977499778</v>
      </c>
      <c r="C1270">
        <f t="shared" si="39"/>
        <v>101325</v>
      </c>
    </row>
    <row r="1271" spans="1:3" x14ac:dyDescent="0.2">
      <c r="A1271">
        <v>0.15862499999999999</v>
      </c>
      <c r="B1271">
        <f t="shared" si="38"/>
        <v>131741.23862400156</v>
      </c>
      <c r="C1271">
        <f t="shared" si="39"/>
        <v>101325</v>
      </c>
    </row>
    <row r="1272" spans="1:3" x14ac:dyDescent="0.2">
      <c r="A1272">
        <v>0.15875</v>
      </c>
      <c r="B1272">
        <f t="shared" si="38"/>
        <v>129609.27124746193</v>
      </c>
      <c r="C1272">
        <f t="shared" si="39"/>
        <v>101325</v>
      </c>
    </row>
    <row r="1273" spans="1:3" x14ac:dyDescent="0.2">
      <c r="A1273">
        <v>0.15887499999999999</v>
      </c>
      <c r="B1273">
        <f t="shared" si="38"/>
        <v>127302.92193320749</v>
      </c>
      <c r="C1273">
        <f t="shared" si="39"/>
        <v>101325</v>
      </c>
    </row>
    <row r="1274" spans="1:3" x14ac:dyDescent="0.2">
      <c r="A1274">
        <v>0.159</v>
      </c>
      <c r="B1274">
        <f t="shared" si="38"/>
        <v>124836.41009169871</v>
      </c>
      <c r="C1274">
        <f t="shared" si="39"/>
        <v>101325</v>
      </c>
    </row>
    <row r="1275" spans="1:3" x14ac:dyDescent="0.2">
      <c r="A1275">
        <v>0.15912499999999999</v>
      </c>
      <c r="B1275">
        <f t="shared" si="38"/>
        <v>122224.94258863831</v>
      </c>
      <c r="C1275">
        <f t="shared" si="39"/>
        <v>101325</v>
      </c>
    </row>
    <row r="1276" spans="1:3" x14ac:dyDescent="0.2">
      <c r="A1276">
        <v>0.15925</v>
      </c>
      <c r="B1276">
        <f t="shared" si="38"/>
        <v>119484.61998958186</v>
      </c>
      <c r="C1276">
        <f t="shared" si="39"/>
        <v>101325</v>
      </c>
    </row>
    <row r="1277" spans="1:3" x14ac:dyDescent="0.2">
      <c r="A1277">
        <v>0.15937499999999999</v>
      </c>
      <c r="B1277">
        <f t="shared" si="38"/>
        <v>116632.33729460368</v>
      </c>
      <c r="C1277">
        <f t="shared" si="39"/>
        <v>101325</v>
      </c>
    </row>
    <row r="1278" spans="1:3" x14ac:dyDescent="0.2">
      <c r="A1278">
        <v>0.1595</v>
      </c>
      <c r="B1278">
        <f t="shared" si="38"/>
        <v>113685.67977499757</v>
      </c>
      <c r="C1278">
        <f t="shared" si="39"/>
        <v>101325</v>
      </c>
    </row>
    <row r="1279" spans="1:3" x14ac:dyDescent="0.2">
      <c r="A1279">
        <v>0.15962499999999999</v>
      </c>
      <c r="B1279">
        <f t="shared" si="38"/>
        <v>110662.81455423655</v>
      </c>
      <c r="C1279">
        <f t="shared" si="39"/>
        <v>101325</v>
      </c>
    </row>
    <row r="1280" spans="1:3" x14ac:dyDescent="0.2">
      <c r="A1280">
        <v>0.15975</v>
      </c>
      <c r="B1280">
        <f t="shared" si="38"/>
        <v>107582.37860160915</v>
      </c>
      <c r="C1280">
        <f t="shared" si="39"/>
        <v>101325</v>
      </c>
    </row>
    <row r="1281" spans="1:3" x14ac:dyDescent="0.2">
      <c r="A1281">
        <v>0.15987499999999999</v>
      </c>
      <c r="B1281">
        <f t="shared" si="38"/>
        <v>104463.36382911383</v>
      </c>
      <c r="C1281">
        <f t="shared" si="39"/>
        <v>101325</v>
      </c>
    </row>
    <row r="1282" spans="1:3" x14ac:dyDescent="0.2">
      <c r="A1282">
        <v>0.16</v>
      </c>
      <c r="B1282">
        <f t="shared" si="38"/>
        <v>101325.00000000016</v>
      </c>
      <c r="C1282">
        <f t="shared" si="39"/>
        <v>101325.00000000016</v>
      </c>
    </row>
    <row r="1283" spans="1:3" x14ac:dyDescent="0.2">
      <c r="A1283">
        <v>0.16012499999999999</v>
      </c>
      <c r="B1283">
        <f t="shared" ref="B1283:B1346" si="40">-40000*SIN(200*PI()*A1283)+101325</f>
        <v>98186.636170886486</v>
      </c>
      <c r="C1283">
        <f t="shared" ref="C1283:C1346" si="41">IF(MOD(A1283,0.02)&gt;0.005,101325,B1283)</f>
        <v>98186.636170886486</v>
      </c>
    </row>
    <row r="1284" spans="1:3" x14ac:dyDescent="0.2">
      <c r="A1284">
        <v>0.16025</v>
      </c>
      <c r="B1284">
        <f t="shared" si="40"/>
        <v>95067.621398390605</v>
      </c>
      <c r="C1284">
        <f t="shared" si="41"/>
        <v>95067.621398390605</v>
      </c>
    </row>
    <row r="1285" spans="1:3" x14ac:dyDescent="0.2">
      <c r="A1285">
        <v>0.16037499999999999</v>
      </c>
      <c r="B1285">
        <f t="shared" si="40"/>
        <v>91987.185445763753</v>
      </c>
      <c r="C1285">
        <f t="shared" si="41"/>
        <v>91987.185445763753</v>
      </c>
    </row>
    <row r="1286" spans="1:3" x14ac:dyDescent="0.2">
      <c r="A1286">
        <v>0.1605</v>
      </c>
      <c r="B1286">
        <f t="shared" si="40"/>
        <v>88964.320225002186</v>
      </c>
      <c r="C1286">
        <f t="shared" si="41"/>
        <v>88964.320225002186</v>
      </c>
    </row>
    <row r="1287" spans="1:3" x14ac:dyDescent="0.2">
      <c r="A1287">
        <v>0.16062499999999999</v>
      </c>
      <c r="B1287">
        <f t="shared" si="40"/>
        <v>86017.662705396608</v>
      </c>
      <c r="C1287">
        <f t="shared" si="41"/>
        <v>86017.662705396608</v>
      </c>
    </row>
    <row r="1288" spans="1:3" x14ac:dyDescent="0.2">
      <c r="A1288">
        <v>0.16075</v>
      </c>
      <c r="B1288">
        <f t="shared" si="40"/>
        <v>83165.380010417924</v>
      </c>
      <c r="C1288">
        <f t="shared" si="41"/>
        <v>83165.380010417924</v>
      </c>
    </row>
    <row r="1289" spans="1:3" x14ac:dyDescent="0.2">
      <c r="A1289">
        <v>0.16087499999999999</v>
      </c>
      <c r="B1289">
        <f t="shared" si="40"/>
        <v>80425.057411362446</v>
      </c>
      <c r="C1289">
        <f t="shared" si="41"/>
        <v>80425.057411362446</v>
      </c>
    </row>
    <row r="1290" spans="1:3" x14ac:dyDescent="0.2">
      <c r="A1290">
        <v>0.161</v>
      </c>
      <c r="B1290">
        <f t="shared" si="40"/>
        <v>77813.589908301088</v>
      </c>
      <c r="C1290">
        <f t="shared" si="41"/>
        <v>77813.589908301088</v>
      </c>
    </row>
    <row r="1291" spans="1:3" x14ac:dyDescent="0.2">
      <c r="A1291">
        <v>0.16112499999999999</v>
      </c>
      <c r="B1291">
        <f t="shared" si="40"/>
        <v>75347.078066792761</v>
      </c>
      <c r="C1291">
        <f t="shared" si="41"/>
        <v>75347.078066792761</v>
      </c>
    </row>
    <row r="1292" spans="1:3" x14ac:dyDescent="0.2">
      <c r="A1292">
        <v>0.16125</v>
      </c>
      <c r="B1292">
        <f t="shared" si="40"/>
        <v>73040.728752537892</v>
      </c>
      <c r="C1292">
        <f t="shared" si="41"/>
        <v>73040.728752537892</v>
      </c>
    </row>
    <row r="1293" spans="1:3" x14ac:dyDescent="0.2">
      <c r="A1293">
        <v>0.16137499999999999</v>
      </c>
      <c r="B1293">
        <f t="shared" si="40"/>
        <v>70908.76137599902</v>
      </c>
      <c r="C1293">
        <f t="shared" si="41"/>
        <v>70908.76137599902</v>
      </c>
    </row>
    <row r="1294" spans="1:3" x14ac:dyDescent="0.2">
      <c r="A1294">
        <v>0.1615</v>
      </c>
      <c r="B1294">
        <f t="shared" si="40"/>
        <v>68964.320225002069</v>
      </c>
      <c r="C1294">
        <f t="shared" si="41"/>
        <v>68964.320225002069</v>
      </c>
    </row>
    <row r="1295" spans="1:3" x14ac:dyDescent="0.2">
      <c r="A1295">
        <v>0.16162499999999999</v>
      </c>
      <c r="B1295">
        <f t="shared" si="40"/>
        <v>67219.393425836344</v>
      </c>
      <c r="C1295">
        <f t="shared" si="41"/>
        <v>67219.393425836344</v>
      </c>
    </row>
    <row r="1296" spans="1:3" x14ac:dyDescent="0.2">
      <c r="A1296">
        <v>0.16175</v>
      </c>
      <c r="B1296">
        <f t="shared" si="40"/>
        <v>65684.739032465121</v>
      </c>
      <c r="C1296">
        <f t="shared" si="41"/>
        <v>65684.739032465121</v>
      </c>
    </row>
    <row r="1297" spans="1:3" x14ac:dyDescent="0.2">
      <c r="A1297">
        <v>0.16187499999999999</v>
      </c>
      <c r="B1297">
        <f t="shared" si="40"/>
        <v>64369.818699548654</v>
      </c>
      <c r="C1297">
        <f t="shared" si="41"/>
        <v>64369.818699548654</v>
      </c>
    </row>
    <row r="1298" spans="1:3" x14ac:dyDescent="0.2">
      <c r="A1298">
        <v>0.16200000000000001</v>
      </c>
      <c r="B1298">
        <f t="shared" si="40"/>
        <v>63282.73934819382</v>
      </c>
      <c r="C1298">
        <f t="shared" si="41"/>
        <v>63282.73934819382</v>
      </c>
    </row>
    <row r="1299" spans="1:3" x14ac:dyDescent="0.2">
      <c r="A1299">
        <v>0.16212499999999999</v>
      </c>
      <c r="B1299">
        <f t="shared" si="40"/>
        <v>62430.203184092941</v>
      </c>
      <c r="C1299">
        <f t="shared" si="41"/>
        <v>62430.203184092941</v>
      </c>
    </row>
    <row r="1300" spans="1:3" x14ac:dyDescent="0.2">
      <c r="A1300">
        <v>0.16225000000000001</v>
      </c>
      <c r="B1300">
        <f t="shared" si="40"/>
        <v>61817.466376194512</v>
      </c>
      <c r="C1300">
        <f t="shared" si="41"/>
        <v>61817.466376194512</v>
      </c>
    </row>
    <row r="1301" spans="1:3" x14ac:dyDescent="0.2">
      <c r="A1301">
        <v>0.16237499999999999</v>
      </c>
      <c r="B1301">
        <f t="shared" si="40"/>
        <v>61448.306650674902</v>
      </c>
      <c r="C1301">
        <f t="shared" si="41"/>
        <v>61448.306650674902</v>
      </c>
    </row>
    <row r="1302" spans="1:3" x14ac:dyDescent="0.2">
      <c r="A1302">
        <v>0.16250000000000001</v>
      </c>
      <c r="B1302">
        <f t="shared" si="40"/>
        <v>61325</v>
      </c>
      <c r="C1302">
        <f t="shared" si="41"/>
        <v>61325</v>
      </c>
    </row>
    <row r="1303" spans="1:3" x14ac:dyDescent="0.2">
      <c r="A1303">
        <v>0.16262499999999999</v>
      </c>
      <c r="B1303">
        <f t="shared" si="40"/>
        <v>61448.306650674887</v>
      </c>
      <c r="C1303">
        <f t="shared" si="41"/>
        <v>61448.306650674887</v>
      </c>
    </row>
    <row r="1304" spans="1:3" x14ac:dyDescent="0.2">
      <c r="A1304">
        <v>0.16275000000000001</v>
      </c>
      <c r="B1304">
        <f t="shared" si="40"/>
        <v>61817.466376194483</v>
      </c>
      <c r="C1304">
        <f t="shared" si="41"/>
        <v>61817.466376194483</v>
      </c>
    </row>
    <row r="1305" spans="1:3" x14ac:dyDescent="0.2">
      <c r="A1305">
        <v>0.16287499999999999</v>
      </c>
      <c r="B1305">
        <f t="shared" si="40"/>
        <v>62430.20318409289</v>
      </c>
      <c r="C1305">
        <f t="shared" si="41"/>
        <v>62430.20318409289</v>
      </c>
    </row>
    <row r="1306" spans="1:3" x14ac:dyDescent="0.2">
      <c r="A1306">
        <v>0.16300000000000001</v>
      </c>
      <c r="B1306">
        <f t="shared" si="40"/>
        <v>63282.739348193936</v>
      </c>
      <c r="C1306">
        <f t="shared" si="41"/>
        <v>63282.739348193936</v>
      </c>
    </row>
    <row r="1307" spans="1:3" x14ac:dyDescent="0.2">
      <c r="A1307">
        <v>0.16312499999999999</v>
      </c>
      <c r="B1307">
        <f t="shared" si="40"/>
        <v>64369.818699548363</v>
      </c>
      <c r="C1307">
        <f t="shared" si="41"/>
        <v>64369.818699548363</v>
      </c>
    </row>
    <row r="1308" spans="1:3" x14ac:dyDescent="0.2">
      <c r="A1308">
        <v>0.16325000000000001</v>
      </c>
      <c r="B1308">
        <f t="shared" si="40"/>
        <v>65684.739032465295</v>
      </c>
      <c r="C1308">
        <f t="shared" si="41"/>
        <v>65684.739032465295</v>
      </c>
    </row>
    <row r="1309" spans="1:3" x14ac:dyDescent="0.2">
      <c r="A1309">
        <v>0.16337499999999999</v>
      </c>
      <c r="B1309">
        <f t="shared" si="40"/>
        <v>67219.393425836257</v>
      </c>
      <c r="C1309">
        <f t="shared" si="41"/>
        <v>67219.393425836257</v>
      </c>
    </row>
    <row r="1310" spans="1:3" x14ac:dyDescent="0.2">
      <c r="A1310">
        <v>0.16350000000000001</v>
      </c>
      <c r="B1310">
        <f t="shared" si="40"/>
        <v>68964.320225002302</v>
      </c>
      <c r="C1310">
        <f t="shared" si="41"/>
        <v>68964.320225002302</v>
      </c>
    </row>
    <row r="1311" spans="1:3" x14ac:dyDescent="0.2">
      <c r="A1311">
        <v>0.16362499999999999</v>
      </c>
      <c r="B1311">
        <f t="shared" si="40"/>
        <v>70908.761375998525</v>
      </c>
      <c r="C1311">
        <f t="shared" si="41"/>
        <v>70908.761375998525</v>
      </c>
    </row>
    <row r="1312" spans="1:3" x14ac:dyDescent="0.2">
      <c r="A1312">
        <v>0.16375000000000001</v>
      </c>
      <c r="B1312">
        <f t="shared" si="40"/>
        <v>73040.728752538154</v>
      </c>
      <c r="C1312">
        <f t="shared" si="41"/>
        <v>73040.728752538154</v>
      </c>
    </row>
    <row r="1313" spans="1:3" x14ac:dyDescent="0.2">
      <c r="A1313">
        <v>0.16387499999999999</v>
      </c>
      <c r="B1313">
        <f t="shared" si="40"/>
        <v>75347.07806679263</v>
      </c>
      <c r="C1313">
        <f t="shared" si="41"/>
        <v>75347.07806679263</v>
      </c>
    </row>
    <row r="1314" spans="1:3" x14ac:dyDescent="0.2">
      <c r="A1314">
        <v>0.16400000000000001</v>
      </c>
      <c r="B1314">
        <f t="shared" si="40"/>
        <v>77813.589908301408</v>
      </c>
      <c r="C1314">
        <f t="shared" si="41"/>
        <v>77813.589908301408</v>
      </c>
    </row>
    <row r="1315" spans="1:3" x14ac:dyDescent="0.2">
      <c r="A1315">
        <v>0.16412499999999999</v>
      </c>
      <c r="B1315">
        <f t="shared" si="40"/>
        <v>80425.057411361806</v>
      </c>
      <c r="C1315">
        <f t="shared" si="41"/>
        <v>80425.057411361806</v>
      </c>
    </row>
    <row r="1316" spans="1:3" x14ac:dyDescent="0.2">
      <c r="A1316">
        <v>0.16425000000000001</v>
      </c>
      <c r="B1316">
        <f t="shared" si="40"/>
        <v>83165.380010418274</v>
      </c>
      <c r="C1316">
        <f t="shared" si="41"/>
        <v>83165.380010418274</v>
      </c>
    </row>
    <row r="1317" spans="1:3" x14ac:dyDescent="0.2">
      <c r="A1317">
        <v>0.16437499999999999</v>
      </c>
      <c r="B1317">
        <f t="shared" si="40"/>
        <v>86017.662705396448</v>
      </c>
      <c r="C1317">
        <f t="shared" si="41"/>
        <v>86017.662705396448</v>
      </c>
    </row>
    <row r="1318" spans="1:3" x14ac:dyDescent="0.2">
      <c r="A1318">
        <v>0.16450000000000001</v>
      </c>
      <c r="B1318">
        <f t="shared" si="40"/>
        <v>88964.320225002564</v>
      </c>
      <c r="C1318">
        <f t="shared" si="41"/>
        <v>88964.320225002564</v>
      </c>
    </row>
    <row r="1319" spans="1:3" x14ac:dyDescent="0.2">
      <c r="A1319">
        <v>0.16462499999999999</v>
      </c>
      <c r="B1319">
        <f t="shared" si="40"/>
        <v>91987.185445763578</v>
      </c>
      <c r="C1319">
        <f t="shared" si="41"/>
        <v>91987.185445763578</v>
      </c>
    </row>
    <row r="1320" spans="1:3" x14ac:dyDescent="0.2">
      <c r="A1320">
        <v>0.16475000000000001</v>
      </c>
      <c r="B1320">
        <f t="shared" si="40"/>
        <v>95067.621398390998</v>
      </c>
      <c r="C1320">
        <f t="shared" si="41"/>
        <v>95067.621398390998</v>
      </c>
    </row>
    <row r="1321" spans="1:3" x14ac:dyDescent="0.2">
      <c r="A1321">
        <v>0.16487499999999999</v>
      </c>
      <c r="B1321">
        <f t="shared" si="40"/>
        <v>98186.636170886311</v>
      </c>
      <c r="C1321">
        <f t="shared" si="41"/>
        <v>98186.636170886311</v>
      </c>
    </row>
    <row r="1322" spans="1:3" x14ac:dyDescent="0.2">
      <c r="A1322">
        <v>0.16500000000000001</v>
      </c>
      <c r="B1322">
        <f t="shared" si="40"/>
        <v>101324.99999999999</v>
      </c>
      <c r="C1322">
        <f t="shared" si="41"/>
        <v>101324.99999999999</v>
      </c>
    </row>
    <row r="1323" spans="1:3" x14ac:dyDescent="0.2">
      <c r="A1323">
        <v>0.16512499999999999</v>
      </c>
      <c r="B1323">
        <f t="shared" si="40"/>
        <v>104463.36382911366</v>
      </c>
      <c r="C1323">
        <f t="shared" si="41"/>
        <v>101325</v>
      </c>
    </row>
    <row r="1324" spans="1:3" x14ac:dyDescent="0.2">
      <c r="A1324">
        <v>0.16525000000000001</v>
      </c>
      <c r="B1324">
        <f t="shared" si="40"/>
        <v>107582.37860160953</v>
      </c>
      <c r="C1324">
        <f t="shared" si="41"/>
        <v>101325</v>
      </c>
    </row>
    <row r="1325" spans="1:3" x14ac:dyDescent="0.2">
      <c r="A1325">
        <v>0.16537499999999999</v>
      </c>
      <c r="B1325">
        <f t="shared" si="40"/>
        <v>110662.81455423584</v>
      </c>
      <c r="C1325">
        <f t="shared" si="41"/>
        <v>101325</v>
      </c>
    </row>
    <row r="1326" spans="1:3" x14ac:dyDescent="0.2">
      <c r="A1326">
        <v>0.16550000000000001</v>
      </c>
      <c r="B1326">
        <f t="shared" si="40"/>
        <v>113685.67977499795</v>
      </c>
      <c r="C1326">
        <f t="shared" si="41"/>
        <v>101325</v>
      </c>
    </row>
    <row r="1327" spans="1:3" x14ac:dyDescent="0.2">
      <c r="A1327">
        <v>0.16562499999999999</v>
      </c>
      <c r="B1327">
        <f t="shared" si="40"/>
        <v>116632.33729460352</v>
      </c>
      <c r="C1327">
        <f t="shared" si="41"/>
        <v>101325</v>
      </c>
    </row>
    <row r="1328" spans="1:3" x14ac:dyDescent="0.2">
      <c r="A1328">
        <v>0.16575000000000001</v>
      </c>
      <c r="B1328">
        <f t="shared" si="40"/>
        <v>119484.61998958219</v>
      </c>
      <c r="C1328">
        <f t="shared" si="41"/>
        <v>101325</v>
      </c>
    </row>
    <row r="1329" spans="1:3" x14ac:dyDescent="0.2">
      <c r="A1329">
        <v>0.16587499999999999</v>
      </c>
      <c r="B1329">
        <f t="shared" si="40"/>
        <v>122224.94258863768</v>
      </c>
      <c r="C1329">
        <f t="shared" si="41"/>
        <v>101325</v>
      </c>
    </row>
    <row r="1330" spans="1:3" x14ac:dyDescent="0.2">
      <c r="A1330">
        <v>0.16600000000000001</v>
      </c>
      <c r="B1330">
        <f t="shared" si="40"/>
        <v>124836.41009169903</v>
      </c>
      <c r="C1330">
        <f t="shared" si="41"/>
        <v>101325</v>
      </c>
    </row>
    <row r="1331" spans="1:3" x14ac:dyDescent="0.2">
      <c r="A1331">
        <v>0.16612499999999999</v>
      </c>
      <c r="B1331">
        <f t="shared" si="40"/>
        <v>127302.92193320734</v>
      </c>
      <c r="C1331">
        <f t="shared" si="41"/>
        <v>101325</v>
      </c>
    </row>
    <row r="1332" spans="1:3" x14ac:dyDescent="0.2">
      <c r="A1332">
        <v>0.16625000000000001</v>
      </c>
      <c r="B1332">
        <f t="shared" si="40"/>
        <v>129609.27124746221</v>
      </c>
      <c r="C1332">
        <f t="shared" si="41"/>
        <v>101325</v>
      </c>
    </row>
    <row r="1333" spans="1:3" x14ac:dyDescent="0.2">
      <c r="A1333">
        <v>0.166375</v>
      </c>
      <c r="B1333">
        <f t="shared" si="40"/>
        <v>131741.23862400107</v>
      </c>
      <c r="C1333">
        <f t="shared" si="41"/>
        <v>101325</v>
      </c>
    </row>
    <row r="1334" spans="1:3" x14ac:dyDescent="0.2">
      <c r="A1334">
        <v>0.16650000000000001</v>
      </c>
      <c r="B1334">
        <f t="shared" si="40"/>
        <v>133685.67977499802</v>
      </c>
      <c r="C1334">
        <f t="shared" si="41"/>
        <v>101325</v>
      </c>
    </row>
    <row r="1335" spans="1:3" x14ac:dyDescent="0.2">
      <c r="A1335">
        <v>0.166625</v>
      </c>
      <c r="B1335">
        <f t="shared" si="40"/>
        <v>135430.60657416371</v>
      </c>
      <c r="C1335">
        <f t="shared" si="41"/>
        <v>101325</v>
      </c>
    </row>
    <row r="1336" spans="1:3" x14ac:dyDescent="0.2">
      <c r="A1336">
        <v>0.16675000000000001</v>
      </c>
      <c r="B1336">
        <f t="shared" si="40"/>
        <v>136965.26096753494</v>
      </c>
      <c r="C1336">
        <f t="shared" si="41"/>
        <v>101325</v>
      </c>
    </row>
    <row r="1337" spans="1:3" x14ac:dyDescent="0.2">
      <c r="A1337">
        <v>0.166875</v>
      </c>
      <c r="B1337">
        <f t="shared" si="40"/>
        <v>138280.1813004514</v>
      </c>
      <c r="C1337">
        <f t="shared" si="41"/>
        <v>101325</v>
      </c>
    </row>
    <row r="1338" spans="1:3" x14ac:dyDescent="0.2">
      <c r="A1338">
        <v>0.16700000000000001</v>
      </c>
      <c r="B1338">
        <f t="shared" si="40"/>
        <v>139367.26065180622</v>
      </c>
      <c r="C1338">
        <f t="shared" si="41"/>
        <v>101325</v>
      </c>
    </row>
    <row r="1339" spans="1:3" x14ac:dyDescent="0.2">
      <c r="A1339">
        <v>0.167125</v>
      </c>
      <c r="B1339">
        <f t="shared" si="40"/>
        <v>140219.79681590709</v>
      </c>
      <c r="C1339">
        <f t="shared" si="41"/>
        <v>101325</v>
      </c>
    </row>
    <row r="1340" spans="1:3" x14ac:dyDescent="0.2">
      <c r="A1340">
        <v>0.16725000000000001</v>
      </c>
      <c r="B1340">
        <f t="shared" si="40"/>
        <v>140832.5336238055</v>
      </c>
      <c r="C1340">
        <f t="shared" si="41"/>
        <v>101325</v>
      </c>
    </row>
    <row r="1341" spans="1:3" x14ac:dyDescent="0.2">
      <c r="A1341">
        <v>0.167375</v>
      </c>
      <c r="B1341">
        <f t="shared" si="40"/>
        <v>141201.6933493251</v>
      </c>
      <c r="C1341">
        <f t="shared" si="41"/>
        <v>101325</v>
      </c>
    </row>
    <row r="1342" spans="1:3" x14ac:dyDescent="0.2">
      <c r="A1342">
        <v>0.16750000000000001</v>
      </c>
      <c r="B1342">
        <f t="shared" si="40"/>
        <v>141325</v>
      </c>
      <c r="C1342">
        <f t="shared" si="41"/>
        <v>101325</v>
      </c>
    </row>
    <row r="1343" spans="1:3" x14ac:dyDescent="0.2">
      <c r="A1343">
        <v>0.167625</v>
      </c>
      <c r="B1343">
        <f t="shared" si="40"/>
        <v>141201.6933493251</v>
      </c>
      <c r="C1343">
        <f t="shared" si="41"/>
        <v>101325</v>
      </c>
    </row>
    <row r="1344" spans="1:3" x14ac:dyDescent="0.2">
      <c r="A1344">
        <v>0.16775000000000001</v>
      </c>
      <c r="B1344">
        <f t="shared" si="40"/>
        <v>140832.5336238055</v>
      </c>
      <c r="C1344">
        <f t="shared" si="41"/>
        <v>101325</v>
      </c>
    </row>
    <row r="1345" spans="1:3" x14ac:dyDescent="0.2">
      <c r="A1345">
        <v>0.167875</v>
      </c>
      <c r="B1345">
        <f t="shared" si="40"/>
        <v>140219.79681590706</v>
      </c>
      <c r="C1345">
        <f t="shared" si="41"/>
        <v>101325</v>
      </c>
    </row>
    <row r="1346" spans="1:3" x14ac:dyDescent="0.2">
      <c r="A1346">
        <v>0.16800000000000001</v>
      </c>
      <c r="B1346">
        <f t="shared" si="40"/>
        <v>139367.26065180602</v>
      </c>
      <c r="C1346">
        <f t="shared" si="41"/>
        <v>101325</v>
      </c>
    </row>
    <row r="1347" spans="1:3" x14ac:dyDescent="0.2">
      <c r="A1347">
        <v>0.168125</v>
      </c>
      <c r="B1347">
        <f t="shared" ref="B1347:B1410" si="42">-40000*SIN(200*PI()*A1347)+101325</f>
        <v>138280.18130045157</v>
      </c>
      <c r="C1347">
        <f t="shared" ref="C1347:C1410" si="43">IF(MOD(A1347,0.02)&gt;0.005,101325,B1347)</f>
        <v>101325</v>
      </c>
    </row>
    <row r="1348" spans="1:3" x14ac:dyDescent="0.2">
      <c r="A1348">
        <v>0.16825000000000001</v>
      </c>
      <c r="B1348">
        <f t="shared" si="42"/>
        <v>136965.26096753465</v>
      </c>
      <c r="C1348">
        <f t="shared" si="43"/>
        <v>101325</v>
      </c>
    </row>
    <row r="1349" spans="1:3" x14ac:dyDescent="0.2">
      <c r="A1349">
        <v>0.168375</v>
      </c>
      <c r="B1349">
        <f t="shared" si="42"/>
        <v>135430.60657416366</v>
      </c>
      <c r="C1349">
        <f t="shared" si="43"/>
        <v>101325</v>
      </c>
    </row>
    <row r="1350" spans="1:3" x14ac:dyDescent="0.2">
      <c r="A1350">
        <v>0.16850000000000001</v>
      </c>
      <c r="B1350">
        <f t="shared" si="42"/>
        <v>133685.67977499761</v>
      </c>
      <c r="C1350">
        <f t="shared" si="43"/>
        <v>101325</v>
      </c>
    </row>
    <row r="1351" spans="1:3" x14ac:dyDescent="0.2">
      <c r="A1351">
        <v>0.168625</v>
      </c>
      <c r="B1351">
        <f t="shared" si="42"/>
        <v>131741.23862400139</v>
      </c>
      <c r="C1351">
        <f t="shared" si="43"/>
        <v>101325</v>
      </c>
    </row>
    <row r="1352" spans="1:3" x14ac:dyDescent="0.2">
      <c r="A1352">
        <v>0.16875000000000001</v>
      </c>
      <c r="B1352">
        <f t="shared" si="42"/>
        <v>129609.27124746174</v>
      </c>
      <c r="C1352">
        <f t="shared" si="43"/>
        <v>101325</v>
      </c>
    </row>
    <row r="1353" spans="1:3" x14ac:dyDescent="0.2">
      <c r="A1353">
        <v>0.168875</v>
      </c>
      <c r="B1353">
        <f t="shared" si="42"/>
        <v>127302.92193320727</v>
      </c>
      <c r="C1353">
        <f t="shared" si="43"/>
        <v>101325</v>
      </c>
    </row>
    <row r="1354" spans="1:3" x14ac:dyDescent="0.2">
      <c r="A1354">
        <v>0.16900000000000001</v>
      </c>
      <c r="B1354">
        <f t="shared" si="42"/>
        <v>124836.41009169849</v>
      </c>
      <c r="C1354">
        <f t="shared" si="43"/>
        <v>101325</v>
      </c>
    </row>
    <row r="1355" spans="1:3" x14ac:dyDescent="0.2">
      <c r="A1355">
        <v>0.169125</v>
      </c>
      <c r="B1355">
        <f t="shared" si="42"/>
        <v>122224.94258863808</v>
      </c>
      <c r="C1355">
        <f t="shared" si="43"/>
        <v>101325</v>
      </c>
    </row>
    <row r="1356" spans="1:3" x14ac:dyDescent="0.2">
      <c r="A1356">
        <v>0.16925000000000001</v>
      </c>
      <c r="B1356">
        <f t="shared" si="42"/>
        <v>119484.61998958161</v>
      </c>
      <c r="C1356">
        <f t="shared" si="43"/>
        <v>101325</v>
      </c>
    </row>
    <row r="1357" spans="1:3" x14ac:dyDescent="0.2">
      <c r="A1357">
        <v>0.169375</v>
      </c>
      <c r="B1357">
        <f t="shared" si="42"/>
        <v>116632.33729460344</v>
      </c>
      <c r="C1357">
        <f t="shared" si="43"/>
        <v>101325</v>
      </c>
    </row>
    <row r="1358" spans="1:3" x14ac:dyDescent="0.2">
      <c r="A1358">
        <v>0.16950000000000001</v>
      </c>
      <c r="B1358">
        <f t="shared" si="42"/>
        <v>113685.67977499786</v>
      </c>
      <c r="C1358">
        <f t="shared" si="43"/>
        <v>101325</v>
      </c>
    </row>
    <row r="1359" spans="1:3" x14ac:dyDescent="0.2">
      <c r="A1359">
        <v>0.169625</v>
      </c>
      <c r="B1359">
        <f t="shared" si="42"/>
        <v>110662.81455423629</v>
      </c>
      <c r="C1359">
        <f t="shared" si="43"/>
        <v>101325</v>
      </c>
    </row>
    <row r="1360" spans="1:3" x14ac:dyDescent="0.2">
      <c r="A1360">
        <v>0.16975000000000001</v>
      </c>
      <c r="B1360">
        <f t="shared" si="42"/>
        <v>107582.37860160887</v>
      </c>
      <c r="C1360">
        <f t="shared" si="43"/>
        <v>101325</v>
      </c>
    </row>
    <row r="1361" spans="1:3" x14ac:dyDescent="0.2">
      <c r="A1361">
        <v>0.169875</v>
      </c>
      <c r="B1361">
        <f t="shared" si="42"/>
        <v>104463.36382911356</v>
      </c>
      <c r="C1361">
        <f t="shared" si="43"/>
        <v>101325</v>
      </c>
    </row>
    <row r="1362" spans="1:3" x14ac:dyDescent="0.2">
      <c r="A1362">
        <v>0.17</v>
      </c>
      <c r="B1362">
        <f t="shared" si="42"/>
        <v>101324.99999999988</v>
      </c>
      <c r="C1362">
        <f t="shared" si="43"/>
        <v>101325</v>
      </c>
    </row>
    <row r="1363" spans="1:3" x14ac:dyDescent="0.2">
      <c r="A1363">
        <v>0.170125</v>
      </c>
      <c r="B1363">
        <f t="shared" si="42"/>
        <v>98186.63617088621</v>
      </c>
      <c r="C1363">
        <f t="shared" si="43"/>
        <v>101325</v>
      </c>
    </row>
    <row r="1364" spans="1:3" x14ac:dyDescent="0.2">
      <c r="A1364">
        <v>0.17025000000000001</v>
      </c>
      <c r="B1364">
        <f t="shared" si="42"/>
        <v>95067.621398390329</v>
      </c>
      <c r="C1364">
        <f t="shared" si="43"/>
        <v>101325</v>
      </c>
    </row>
    <row r="1365" spans="1:3" x14ac:dyDescent="0.2">
      <c r="A1365">
        <v>0.170375</v>
      </c>
      <c r="B1365">
        <f t="shared" si="42"/>
        <v>91987.185445764029</v>
      </c>
      <c r="C1365">
        <f t="shared" si="43"/>
        <v>101325</v>
      </c>
    </row>
    <row r="1366" spans="1:3" x14ac:dyDescent="0.2">
      <c r="A1366">
        <v>0.17050000000000001</v>
      </c>
      <c r="B1366">
        <f t="shared" si="42"/>
        <v>88964.320225001924</v>
      </c>
      <c r="C1366">
        <f t="shared" si="43"/>
        <v>101325</v>
      </c>
    </row>
    <row r="1367" spans="1:3" x14ac:dyDescent="0.2">
      <c r="A1367">
        <v>0.170625</v>
      </c>
      <c r="B1367">
        <f t="shared" si="42"/>
        <v>86017.662705396346</v>
      </c>
      <c r="C1367">
        <f t="shared" si="43"/>
        <v>101325</v>
      </c>
    </row>
    <row r="1368" spans="1:3" x14ac:dyDescent="0.2">
      <c r="A1368">
        <v>0.17075000000000001</v>
      </c>
      <c r="B1368">
        <f t="shared" si="42"/>
        <v>83165.380010417677</v>
      </c>
      <c r="C1368">
        <f t="shared" si="43"/>
        <v>101325</v>
      </c>
    </row>
    <row r="1369" spans="1:3" x14ac:dyDescent="0.2">
      <c r="A1369">
        <v>0.170875</v>
      </c>
      <c r="B1369">
        <f t="shared" si="42"/>
        <v>80425.057411362199</v>
      </c>
      <c r="C1369">
        <f t="shared" si="43"/>
        <v>101325</v>
      </c>
    </row>
    <row r="1370" spans="1:3" x14ac:dyDescent="0.2">
      <c r="A1370">
        <v>0.17100000000000001</v>
      </c>
      <c r="B1370">
        <f t="shared" si="42"/>
        <v>77813.58990830087</v>
      </c>
      <c r="C1370">
        <f t="shared" si="43"/>
        <v>101325</v>
      </c>
    </row>
    <row r="1371" spans="1:3" x14ac:dyDescent="0.2">
      <c r="A1371">
        <v>0.171125</v>
      </c>
      <c r="B1371">
        <f t="shared" si="42"/>
        <v>75347.078066792543</v>
      </c>
      <c r="C1371">
        <f t="shared" si="43"/>
        <v>101325</v>
      </c>
    </row>
    <row r="1372" spans="1:3" x14ac:dyDescent="0.2">
      <c r="A1372">
        <v>0.17125000000000001</v>
      </c>
      <c r="B1372">
        <f t="shared" si="42"/>
        <v>73040.728752537689</v>
      </c>
      <c r="C1372">
        <f t="shared" si="43"/>
        <v>101325</v>
      </c>
    </row>
    <row r="1373" spans="1:3" x14ac:dyDescent="0.2">
      <c r="A1373">
        <v>0.171375</v>
      </c>
      <c r="B1373">
        <f t="shared" si="42"/>
        <v>70908.761375998845</v>
      </c>
      <c r="C1373">
        <f t="shared" si="43"/>
        <v>101325</v>
      </c>
    </row>
    <row r="1374" spans="1:3" x14ac:dyDescent="0.2">
      <c r="A1374">
        <v>0.17150000000000001</v>
      </c>
      <c r="B1374">
        <f t="shared" si="42"/>
        <v>68964.320225001909</v>
      </c>
      <c r="C1374">
        <f t="shared" si="43"/>
        <v>101325</v>
      </c>
    </row>
    <row r="1375" spans="1:3" x14ac:dyDescent="0.2">
      <c r="A1375">
        <v>0.171625</v>
      </c>
      <c r="B1375">
        <f t="shared" si="42"/>
        <v>67219.393425836199</v>
      </c>
      <c r="C1375">
        <f t="shared" si="43"/>
        <v>101325</v>
      </c>
    </row>
    <row r="1376" spans="1:3" x14ac:dyDescent="0.2">
      <c r="A1376">
        <v>0.17175000000000001</v>
      </c>
      <c r="B1376">
        <f t="shared" si="42"/>
        <v>65684.73903246499</v>
      </c>
      <c r="C1376">
        <f t="shared" si="43"/>
        <v>101325</v>
      </c>
    </row>
    <row r="1377" spans="1:3" x14ac:dyDescent="0.2">
      <c r="A1377">
        <v>0.171875</v>
      </c>
      <c r="B1377">
        <f t="shared" si="42"/>
        <v>64369.818699548545</v>
      </c>
      <c r="C1377">
        <f t="shared" si="43"/>
        <v>101325</v>
      </c>
    </row>
    <row r="1378" spans="1:3" x14ac:dyDescent="0.2">
      <c r="A1378">
        <v>0.17199999999999999</v>
      </c>
      <c r="B1378">
        <f t="shared" si="42"/>
        <v>63282.739348193907</v>
      </c>
      <c r="C1378">
        <f t="shared" si="43"/>
        <v>101325</v>
      </c>
    </row>
    <row r="1379" spans="1:3" x14ac:dyDescent="0.2">
      <c r="A1379">
        <v>0.172125</v>
      </c>
      <c r="B1379">
        <f t="shared" si="42"/>
        <v>62430.203184092868</v>
      </c>
      <c r="C1379">
        <f t="shared" si="43"/>
        <v>101325</v>
      </c>
    </row>
    <row r="1380" spans="1:3" x14ac:dyDescent="0.2">
      <c r="A1380">
        <v>0.17224999999999999</v>
      </c>
      <c r="B1380">
        <f t="shared" si="42"/>
        <v>61817.466376194556</v>
      </c>
      <c r="C1380">
        <f t="shared" si="43"/>
        <v>101325</v>
      </c>
    </row>
    <row r="1381" spans="1:3" x14ac:dyDescent="0.2">
      <c r="A1381">
        <v>0.172375</v>
      </c>
      <c r="B1381">
        <f t="shared" si="42"/>
        <v>61448.30665067488</v>
      </c>
      <c r="C1381">
        <f t="shared" si="43"/>
        <v>101325</v>
      </c>
    </row>
    <row r="1382" spans="1:3" x14ac:dyDescent="0.2">
      <c r="A1382">
        <v>0.17249999999999999</v>
      </c>
      <c r="B1382">
        <f t="shared" si="42"/>
        <v>61325</v>
      </c>
      <c r="C1382">
        <f t="shared" si="43"/>
        <v>101325</v>
      </c>
    </row>
    <row r="1383" spans="1:3" x14ac:dyDescent="0.2">
      <c r="A1383">
        <v>0.172625</v>
      </c>
      <c r="B1383">
        <f t="shared" si="42"/>
        <v>61448.306650674866</v>
      </c>
      <c r="C1383">
        <f t="shared" si="43"/>
        <v>101325</v>
      </c>
    </row>
    <row r="1384" spans="1:3" x14ac:dyDescent="0.2">
      <c r="A1384">
        <v>0.17274999999999999</v>
      </c>
      <c r="B1384">
        <f t="shared" si="42"/>
        <v>61817.466376194439</v>
      </c>
      <c r="C1384">
        <f t="shared" si="43"/>
        <v>101325</v>
      </c>
    </row>
    <row r="1385" spans="1:3" x14ac:dyDescent="0.2">
      <c r="A1385">
        <v>0.172875</v>
      </c>
      <c r="B1385">
        <f t="shared" si="42"/>
        <v>62430.203184092963</v>
      </c>
      <c r="C1385">
        <f t="shared" si="43"/>
        <v>101325</v>
      </c>
    </row>
    <row r="1386" spans="1:3" x14ac:dyDescent="0.2">
      <c r="A1386">
        <v>0.17299999999999999</v>
      </c>
      <c r="B1386">
        <f t="shared" si="42"/>
        <v>63282.739348193849</v>
      </c>
      <c r="C1386">
        <f t="shared" si="43"/>
        <v>101325</v>
      </c>
    </row>
    <row r="1387" spans="1:3" x14ac:dyDescent="0.2">
      <c r="A1387">
        <v>0.173125</v>
      </c>
      <c r="B1387">
        <f t="shared" si="42"/>
        <v>64369.818699548472</v>
      </c>
      <c r="C1387">
        <f t="shared" si="43"/>
        <v>101325</v>
      </c>
    </row>
    <row r="1388" spans="1:3" x14ac:dyDescent="0.2">
      <c r="A1388">
        <v>0.17324999999999999</v>
      </c>
      <c r="B1388">
        <f t="shared" si="42"/>
        <v>65684.73903246515</v>
      </c>
      <c r="C1388">
        <f t="shared" si="43"/>
        <v>101325</v>
      </c>
    </row>
    <row r="1389" spans="1:3" x14ac:dyDescent="0.2">
      <c r="A1389">
        <v>0.173375</v>
      </c>
      <c r="B1389">
        <f t="shared" si="42"/>
        <v>67219.393425836402</v>
      </c>
      <c r="C1389">
        <f t="shared" si="43"/>
        <v>101325</v>
      </c>
    </row>
    <row r="1390" spans="1:3" x14ac:dyDescent="0.2">
      <c r="A1390">
        <v>0.17349999999999999</v>
      </c>
      <c r="B1390">
        <f t="shared" si="42"/>
        <v>68964.320225001793</v>
      </c>
      <c r="C1390">
        <f t="shared" si="43"/>
        <v>101325</v>
      </c>
    </row>
    <row r="1391" spans="1:3" x14ac:dyDescent="0.2">
      <c r="A1391">
        <v>0.173625</v>
      </c>
      <c r="B1391">
        <f t="shared" si="42"/>
        <v>70908.761375998714</v>
      </c>
      <c r="C1391">
        <f t="shared" si="43"/>
        <v>101325</v>
      </c>
    </row>
    <row r="1392" spans="1:3" x14ac:dyDescent="0.2">
      <c r="A1392">
        <v>0.17374999999999999</v>
      </c>
      <c r="B1392">
        <f t="shared" si="42"/>
        <v>73040.728752537951</v>
      </c>
      <c r="C1392">
        <f t="shared" si="43"/>
        <v>101325</v>
      </c>
    </row>
    <row r="1393" spans="1:3" x14ac:dyDescent="0.2">
      <c r="A1393">
        <v>0.173875</v>
      </c>
      <c r="B1393">
        <f t="shared" si="42"/>
        <v>75347.078066792834</v>
      </c>
      <c r="C1393">
        <f t="shared" si="43"/>
        <v>101325</v>
      </c>
    </row>
    <row r="1394" spans="1:3" x14ac:dyDescent="0.2">
      <c r="A1394">
        <v>0.17399999999999999</v>
      </c>
      <c r="B1394">
        <f t="shared" si="42"/>
        <v>77813.58990830071</v>
      </c>
      <c r="C1394">
        <f t="shared" si="43"/>
        <v>101325</v>
      </c>
    </row>
    <row r="1395" spans="1:3" x14ac:dyDescent="0.2">
      <c r="A1395">
        <v>0.174125</v>
      </c>
      <c r="B1395">
        <f t="shared" si="42"/>
        <v>80425.057411362039</v>
      </c>
      <c r="C1395">
        <f t="shared" si="43"/>
        <v>101325</v>
      </c>
    </row>
    <row r="1396" spans="1:3" x14ac:dyDescent="0.2">
      <c r="A1396">
        <v>0.17424999999999999</v>
      </c>
      <c r="B1396">
        <f t="shared" si="42"/>
        <v>83165.380010418012</v>
      </c>
      <c r="C1396">
        <f t="shared" si="43"/>
        <v>101325</v>
      </c>
    </row>
    <row r="1397" spans="1:3" x14ac:dyDescent="0.2">
      <c r="A1397">
        <v>0.174375</v>
      </c>
      <c r="B1397">
        <f t="shared" si="42"/>
        <v>86017.662705396695</v>
      </c>
      <c r="C1397">
        <f t="shared" si="43"/>
        <v>101325</v>
      </c>
    </row>
    <row r="1398" spans="1:3" x14ac:dyDescent="0.2">
      <c r="A1398">
        <v>0.17449999999999999</v>
      </c>
      <c r="B1398">
        <f t="shared" si="42"/>
        <v>88964.320225001735</v>
      </c>
      <c r="C1398">
        <f t="shared" si="43"/>
        <v>101325</v>
      </c>
    </row>
    <row r="1399" spans="1:3" x14ac:dyDescent="0.2">
      <c r="A1399">
        <v>0.174625</v>
      </c>
      <c r="B1399">
        <f t="shared" si="42"/>
        <v>91987.18544576384</v>
      </c>
      <c r="C1399">
        <f t="shared" si="43"/>
        <v>101325</v>
      </c>
    </row>
    <row r="1400" spans="1:3" x14ac:dyDescent="0.2">
      <c r="A1400">
        <v>0.17474999999999999</v>
      </c>
      <c r="B1400">
        <f t="shared" si="42"/>
        <v>95067.621398390707</v>
      </c>
      <c r="C1400">
        <f t="shared" si="43"/>
        <v>101325</v>
      </c>
    </row>
    <row r="1401" spans="1:3" x14ac:dyDescent="0.2">
      <c r="A1401">
        <v>0.174875</v>
      </c>
      <c r="B1401">
        <f t="shared" si="42"/>
        <v>98186.63617088602</v>
      </c>
      <c r="C1401">
        <f t="shared" si="43"/>
        <v>101325</v>
      </c>
    </row>
    <row r="1402" spans="1:3" x14ac:dyDescent="0.2">
      <c r="A1402">
        <v>0.17499999999999999</v>
      </c>
      <c r="B1402">
        <f t="shared" si="42"/>
        <v>101324.99999999968</v>
      </c>
      <c r="C1402">
        <f t="shared" si="43"/>
        <v>101325</v>
      </c>
    </row>
    <row r="1403" spans="1:3" x14ac:dyDescent="0.2">
      <c r="A1403">
        <v>0.175125</v>
      </c>
      <c r="B1403">
        <f t="shared" si="42"/>
        <v>104463.36382911392</v>
      </c>
      <c r="C1403">
        <f t="shared" si="43"/>
        <v>101325</v>
      </c>
    </row>
    <row r="1404" spans="1:3" x14ac:dyDescent="0.2">
      <c r="A1404">
        <v>0.17524999999999999</v>
      </c>
      <c r="B1404">
        <f t="shared" si="42"/>
        <v>107582.37860160923</v>
      </c>
      <c r="C1404">
        <f t="shared" si="43"/>
        <v>101325</v>
      </c>
    </row>
    <row r="1405" spans="1:3" x14ac:dyDescent="0.2">
      <c r="A1405">
        <v>0.175375</v>
      </c>
      <c r="B1405">
        <f t="shared" si="42"/>
        <v>110662.8145542361</v>
      </c>
      <c r="C1405">
        <f t="shared" si="43"/>
        <v>101325</v>
      </c>
    </row>
    <row r="1406" spans="1:3" x14ac:dyDescent="0.2">
      <c r="A1406">
        <v>0.17549999999999999</v>
      </c>
      <c r="B1406">
        <f t="shared" si="42"/>
        <v>113685.67977499767</v>
      </c>
      <c r="C1406">
        <f t="shared" si="43"/>
        <v>101325</v>
      </c>
    </row>
    <row r="1407" spans="1:3" x14ac:dyDescent="0.2">
      <c r="A1407">
        <v>0.175625</v>
      </c>
      <c r="B1407">
        <f t="shared" si="42"/>
        <v>116632.33729460377</v>
      </c>
      <c r="C1407">
        <f t="shared" si="43"/>
        <v>101325</v>
      </c>
    </row>
    <row r="1408" spans="1:3" x14ac:dyDescent="0.2">
      <c r="A1408">
        <v>0.17574999999999999</v>
      </c>
      <c r="B1408">
        <f t="shared" si="42"/>
        <v>119484.61998958144</v>
      </c>
      <c r="C1408">
        <f t="shared" si="43"/>
        <v>101325</v>
      </c>
    </row>
    <row r="1409" spans="1:3" x14ac:dyDescent="0.2">
      <c r="A1409">
        <v>0.175875</v>
      </c>
      <c r="B1409">
        <f t="shared" si="42"/>
        <v>122224.9425886379</v>
      </c>
      <c r="C1409">
        <f t="shared" si="43"/>
        <v>101325</v>
      </c>
    </row>
    <row r="1410" spans="1:3" x14ac:dyDescent="0.2">
      <c r="A1410">
        <v>0.17599999999999999</v>
      </c>
      <c r="B1410">
        <f t="shared" si="42"/>
        <v>124836.41009169878</v>
      </c>
      <c r="C1410">
        <f t="shared" si="43"/>
        <v>101325</v>
      </c>
    </row>
    <row r="1411" spans="1:3" x14ac:dyDescent="0.2">
      <c r="A1411">
        <v>0.176125</v>
      </c>
      <c r="B1411">
        <f t="shared" ref="B1411:B1474" si="44">-40000*SIN(200*PI()*A1411)+101325</f>
        <v>127302.92193320754</v>
      </c>
      <c r="C1411">
        <f t="shared" ref="C1411:C1474" si="45">IF(MOD(A1411,0.02)&gt;0.005,101325,B1411)</f>
        <v>101325</v>
      </c>
    </row>
    <row r="1412" spans="1:3" x14ac:dyDescent="0.2">
      <c r="A1412">
        <v>0.17624999999999999</v>
      </c>
      <c r="B1412">
        <f t="shared" si="44"/>
        <v>129609.2712474616</v>
      </c>
      <c r="C1412">
        <f t="shared" si="45"/>
        <v>101325</v>
      </c>
    </row>
    <row r="1413" spans="1:3" x14ac:dyDescent="0.2">
      <c r="A1413">
        <v>0.176375</v>
      </c>
      <c r="B1413">
        <f t="shared" si="44"/>
        <v>131741.23862400124</v>
      </c>
      <c r="C1413">
        <f t="shared" si="45"/>
        <v>101325</v>
      </c>
    </row>
    <row r="1414" spans="1:3" x14ac:dyDescent="0.2">
      <c r="A1414">
        <v>0.17649999999999999</v>
      </c>
      <c r="B1414">
        <f t="shared" si="44"/>
        <v>133685.67977499784</v>
      </c>
      <c r="C1414">
        <f t="shared" si="45"/>
        <v>101325</v>
      </c>
    </row>
    <row r="1415" spans="1:3" x14ac:dyDescent="0.2">
      <c r="A1415">
        <v>0.176625</v>
      </c>
      <c r="B1415">
        <f t="shared" si="44"/>
        <v>135430.60657416386</v>
      </c>
      <c r="C1415">
        <f t="shared" si="45"/>
        <v>101325</v>
      </c>
    </row>
    <row r="1416" spans="1:3" x14ac:dyDescent="0.2">
      <c r="A1416">
        <v>0.17674999999999999</v>
      </c>
      <c r="B1416">
        <f t="shared" si="44"/>
        <v>136965.26096753456</v>
      </c>
      <c r="C1416">
        <f t="shared" si="45"/>
        <v>101325</v>
      </c>
    </row>
    <row r="1417" spans="1:3" x14ac:dyDescent="0.2">
      <c r="A1417">
        <v>0.176875</v>
      </c>
      <c r="B1417">
        <f t="shared" si="44"/>
        <v>138280.18130045151</v>
      </c>
      <c r="C1417">
        <f t="shared" si="45"/>
        <v>101325</v>
      </c>
    </row>
    <row r="1418" spans="1:3" x14ac:dyDescent="0.2">
      <c r="A1418">
        <v>0.17699999999999999</v>
      </c>
      <c r="B1418">
        <f t="shared" si="44"/>
        <v>139367.26065180614</v>
      </c>
      <c r="C1418">
        <f t="shared" si="45"/>
        <v>101325</v>
      </c>
    </row>
    <row r="1419" spans="1:3" x14ac:dyDescent="0.2">
      <c r="A1419">
        <v>0.177125</v>
      </c>
      <c r="B1419">
        <f t="shared" si="44"/>
        <v>140219.79681590718</v>
      </c>
      <c r="C1419">
        <f t="shared" si="45"/>
        <v>101325</v>
      </c>
    </row>
    <row r="1420" spans="1:3" x14ac:dyDescent="0.2">
      <c r="A1420">
        <v>0.17724999999999999</v>
      </c>
      <c r="B1420">
        <f t="shared" si="44"/>
        <v>140832.53362380547</v>
      </c>
      <c r="C1420">
        <f t="shared" si="45"/>
        <v>101325</v>
      </c>
    </row>
    <row r="1421" spans="1:3" x14ac:dyDescent="0.2">
      <c r="A1421">
        <v>0.177375</v>
      </c>
      <c r="B1421">
        <f t="shared" si="44"/>
        <v>141201.69334932513</v>
      </c>
      <c r="C1421">
        <f t="shared" si="45"/>
        <v>101325</v>
      </c>
    </row>
    <row r="1422" spans="1:3" x14ac:dyDescent="0.2">
      <c r="A1422">
        <v>0.17749999999999999</v>
      </c>
      <c r="B1422">
        <f t="shared" si="44"/>
        <v>141325</v>
      </c>
      <c r="C1422">
        <f t="shared" si="45"/>
        <v>101325</v>
      </c>
    </row>
    <row r="1423" spans="1:3" x14ac:dyDescent="0.2">
      <c r="A1423">
        <v>0.17762500000000001</v>
      </c>
      <c r="B1423">
        <f t="shared" si="44"/>
        <v>141201.69334932513</v>
      </c>
      <c r="C1423">
        <f t="shared" si="45"/>
        <v>101325</v>
      </c>
    </row>
    <row r="1424" spans="1:3" x14ac:dyDescent="0.2">
      <c r="A1424">
        <v>0.17774999999999999</v>
      </c>
      <c r="B1424">
        <f t="shared" si="44"/>
        <v>140832.53362380553</v>
      </c>
      <c r="C1424">
        <f t="shared" si="45"/>
        <v>101325</v>
      </c>
    </row>
    <row r="1425" spans="1:3" x14ac:dyDescent="0.2">
      <c r="A1425">
        <v>0.17787500000000001</v>
      </c>
      <c r="B1425">
        <f t="shared" si="44"/>
        <v>140219.796815907</v>
      </c>
      <c r="C1425">
        <f t="shared" si="45"/>
        <v>101325</v>
      </c>
    </row>
    <row r="1426" spans="1:3" x14ac:dyDescent="0.2">
      <c r="A1426">
        <v>0.17799999999999999</v>
      </c>
      <c r="B1426">
        <f t="shared" si="44"/>
        <v>139367.26065180628</v>
      </c>
      <c r="C1426">
        <f t="shared" si="45"/>
        <v>101325</v>
      </c>
    </row>
    <row r="1427" spans="1:3" x14ac:dyDescent="0.2">
      <c r="A1427">
        <v>0.17812500000000001</v>
      </c>
      <c r="B1427">
        <f t="shared" si="44"/>
        <v>138280.18130045148</v>
      </c>
      <c r="C1427">
        <f t="shared" si="45"/>
        <v>101325</v>
      </c>
    </row>
    <row r="1428" spans="1:3" x14ac:dyDescent="0.2">
      <c r="A1428">
        <v>0.17824999999999999</v>
      </c>
      <c r="B1428">
        <f t="shared" si="44"/>
        <v>136965.26096753479</v>
      </c>
      <c r="C1428">
        <f t="shared" si="45"/>
        <v>101325</v>
      </c>
    </row>
    <row r="1429" spans="1:3" x14ac:dyDescent="0.2">
      <c r="A1429">
        <v>0.17837500000000001</v>
      </c>
      <c r="B1429">
        <f t="shared" si="44"/>
        <v>135430.60657416354</v>
      </c>
      <c r="C1429">
        <f t="shared" si="45"/>
        <v>101325</v>
      </c>
    </row>
    <row r="1430" spans="1:3" x14ac:dyDescent="0.2">
      <c r="A1430">
        <v>0.17849999999999999</v>
      </c>
      <c r="B1430">
        <f t="shared" si="44"/>
        <v>133685.67977499813</v>
      </c>
      <c r="C1430">
        <f t="shared" si="45"/>
        <v>101325</v>
      </c>
    </row>
    <row r="1431" spans="1:3" x14ac:dyDescent="0.2">
      <c r="A1431">
        <v>0.17862500000000001</v>
      </c>
      <c r="B1431">
        <f t="shared" si="44"/>
        <v>131741.23862400121</v>
      </c>
      <c r="C1431">
        <f t="shared" si="45"/>
        <v>101325</v>
      </c>
    </row>
    <row r="1432" spans="1:3" x14ac:dyDescent="0.2">
      <c r="A1432">
        <v>0.17874999999999999</v>
      </c>
      <c r="B1432">
        <f t="shared" si="44"/>
        <v>129609.27124746195</v>
      </c>
      <c r="C1432">
        <f t="shared" si="45"/>
        <v>101325</v>
      </c>
    </row>
    <row r="1433" spans="1:3" x14ac:dyDescent="0.2">
      <c r="A1433">
        <v>0.17887500000000001</v>
      </c>
      <c r="B1433">
        <f t="shared" si="44"/>
        <v>127302.92193320706</v>
      </c>
      <c r="C1433">
        <f t="shared" si="45"/>
        <v>101325</v>
      </c>
    </row>
    <row r="1434" spans="1:3" x14ac:dyDescent="0.2">
      <c r="A1434">
        <v>0.17899999999999999</v>
      </c>
      <c r="B1434">
        <f t="shared" si="44"/>
        <v>124836.41009169919</v>
      </c>
      <c r="C1434">
        <f t="shared" si="45"/>
        <v>101325</v>
      </c>
    </row>
    <row r="1435" spans="1:3" x14ac:dyDescent="0.2">
      <c r="A1435">
        <v>0.17912500000000001</v>
      </c>
      <c r="B1435">
        <f t="shared" si="44"/>
        <v>122224.94258863784</v>
      </c>
      <c r="C1435">
        <f t="shared" si="45"/>
        <v>101325</v>
      </c>
    </row>
    <row r="1436" spans="1:3" x14ac:dyDescent="0.2">
      <c r="A1436">
        <v>0.17924999999999999</v>
      </c>
      <c r="B1436">
        <f t="shared" si="44"/>
        <v>119484.61998958187</v>
      </c>
      <c r="C1436">
        <f t="shared" si="45"/>
        <v>101325</v>
      </c>
    </row>
    <row r="1437" spans="1:3" x14ac:dyDescent="0.2">
      <c r="A1437">
        <v>0.17937500000000001</v>
      </c>
      <c r="B1437">
        <f t="shared" si="44"/>
        <v>116632.33729460317</v>
      </c>
      <c r="C1437">
        <f t="shared" si="45"/>
        <v>101325</v>
      </c>
    </row>
    <row r="1438" spans="1:3" x14ac:dyDescent="0.2">
      <c r="A1438">
        <v>0.17949999999999999</v>
      </c>
      <c r="B1438">
        <f t="shared" si="44"/>
        <v>113685.67977499813</v>
      </c>
      <c r="C1438">
        <f t="shared" si="45"/>
        <v>101325</v>
      </c>
    </row>
    <row r="1439" spans="1:3" x14ac:dyDescent="0.2">
      <c r="A1439">
        <v>0.17962500000000001</v>
      </c>
      <c r="B1439">
        <f t="shared" si="44"/>
        <v>110662.81455423603</v>
      </c>
      <c r="C1439">
        <f t="shared" si="45"/>
        <v>101325</v>
      </c>
    </row>
    <row r="1440" spans="1:3" x14ac:dyDescent="0.2">
      <c r="A1440">
        <v>0.17974999999999999</v>
      </c>
      <c r="B1440">
        <f t="shared" si="44"/>
        <v>107582.37860160916</v>
      </c>
      <c r="C1440">
        <f t="shared" si="45"/>
        <v>101325</v>
      </c>
    </row>
    <row r="1441" spans="1:3" x14ac:dyDescent="0.2">
      <c r="A1441">
        <v>0.17987500000000001</v>
      </c>
      <c r="B1441">
        <f t="shared" si="44"/>
        <v>104463.36382911385</v>
      </c>
      <c r="C1441">
        <f t="shared" si="45"/>
        <v>101325</v>
      </c>
    </row>
    <row r="1442" spans="1:3" x14ac:dyDescent="0.2">
      <c r="A1442">
        <v>0.18</v>
      </c>
      <c r="B1442">
        <f t="shared" si="44"/>
        <v>101325.00000000017</v>
      </c>
      <c r="C1442">
        <f t="shared" si="45"/>
        <v>101325</v>
      </c>
    </row>
    <row r="1443" spans="1:3" x14ac:dyDescent="0.2">
      <c r="A1443">
        <v>0.18012500000000001</v>
      </c>
      <c r="B1443">
        <f t="shared" si="44"/>
        <v>98186.636170885933</v>
      </c>
      <c r="C1443">
        <f t="shared" si="45"/>
        <v>98186.636170885933</v>
      </c>
    </row>
    <row r="1444" spans="1:3" x14ac:dyDescent="0.2">
      <c r="A1444">
        <v>0.18024999999999999</v>
      </c>
      <c r="B1444">
        <f t="shared" si="44"/>
        <v>95067.62139839062</v>
      </c>
      <c r="C1444">
        <f t="shared" si="45"/>
        <v>95067.62139839062</v>
      </c>
    </row>
    <row r="1445" spans="1:3" x14ac:dyDescent="0.2">
      <c r="A1445">
        <v>0.18037500000000001</v>
      </c>
      <c r="B1445">
        <f t="shared" si="44"/>
        <v>91987.185445763767</v>
      </c>
      <c r="C1445">
        <f t="shared" si="45"/>
        <v>91987.185445763767</v>
      </c>
    </row>
    <row r="1446" spans="1:3" x14ac:dyDescent="0.2">
      <c r="A1446">
        <v>0.18049999999999999</v>
      </c>
      <c r="B1446">
        <f t="shared" si="44"/>
        <v>88964.3202250022</v>
      </c>
      <c r="C1446">
        <f t="shared" si="45"/>
        <v>88964.3202250022</v>
      </c>
    </row>
    <row r="1447" spans="1:3" x14ac:dyDescent="0.2">
      <c r="A1447">
        <v>0.18062500000000001</v>
      </c>
      <c r="B1447">
        <f t="shared" si="44"/>
        <v>86017.662705396098</v>
      </c>
      <c r="C1447">
        <f t="shared" si="45"/>
        <v>86017.662705396098</v>
      </c>
    </row>
    <row r="1448" spans="1:3" x14ac:dyDescent="0.2">
      <c r="A1448">
        <v>0.18074999999999999</v>
      </c>
      <c r="B1448">
        <f t="shared" si="44"/>
        <v>83165.380010418448</v>
      </c>
      <c r="C1448">
        <f t="shared" si="45"/>
        <v>83165.380010418448</v>
      </c>
    </row>
    <row r="1449" spans="1:3" x14ac:dyDescent="0.2">
      <c r="A1449">
        <v>0.18087500000000001</v>
      </c>
      <c r="B1449">
        <f t="shared" si="44"/>
        <v>80425.057411361966</v>
      </c>
      <c r="C1449">
        <f t="shared" si="45"/>
        <v>80425.057411361966</v>
      </c>
    </row>
    <row r="1450" spans="1:3" x14ac:dyDescent="0.2">
      <c r="A1450">
        <v>0.18099999999999999</v>
      </c>
      <c r="B1450">
        <f t="shared" si="44"/>
        <v>77813.589908301103</v>
      </c>
      <c r="C1450">
        <f t="shared" si="45"/>
        <v>77813.589908301103</v>
      </c>
    </row>
    <row r="1451" spans="1:3" x14ac:dyDescent="0.2">
      <c r="A1451">
        <v>0.18112500000000001</v>
      </c>
      <c r="B1451">
        <f t="shared" si="44"/>
        <v>75347.078066792339</v>
      </c>
      <c r="C1451">
        <f t="shared" si="45"/>
        <v>75347.078066792339</v>
      </c>
    </row>
    <row r="1452" spans="1:3" x14ac:dyDescent="0.2">
      <c r="A1452">
        <v>0.18124999999999999</v>
      </c>
      <c r="B1452">
        <f t="shared" si="44"/>
        <v>73040.7287525383</v>
      </c>
      <c r="C1452">
        <f t="shared" si="45"/>
        <v>73040.7287525383</v>
      </c>
    </row>
    <row r="1453" spans="1:3" x14ac:dyDescent="0.2">
      <c r="A1453">
        <v>0.18137500000000001</v>
      </c>
      <c r="B1453">
        <f t="shared" si="44"/>
        <v>70908.761375998656</v>
      </c>
      <c r="C1453">
        <f t="shared" si="45"/>
        <v>70908.761375998656</v>
      </c>
    </row>
    <row r="1454" spans="1:3" x14ac:dyDescent="0.2">
      <c r="A1454">
        <v>0.18149999999999999</v>
      </c>
      <c r="B1454">
        <f t="shared" si="44"/>
        <v>68964.320225002084</v>
      </c>
      <c r="C1454">
        <f t="shared" si="45"/>
        <v>68964.320225002084</v>
      </c>
    </row>
    <row r="1455" spans="1:3" x14ac:dyDescent="0.2">
      <c r="A1455">
        <v>0.18162500000000001</v>
      </c>
      <c r="B1455">
        <f t="shared" si="44"/>
        <v>67219.393425836053</v>
      </c>
      <c r="C1455">
        <f t="shared" si="45"/>
        <v>67219.393425836053</v>
      </c>
    </row>
    <row r="1456" spans="1:3" x14ac:dyDescent="0.2">
      <c r="A1456">
        <v>0.18174999999999999</v>
      </c>
      <c r="B1456">
        <f t="shared" si="44"/>
        <v>65684.739032465382</v>
      </c>
      <c r="C1456">
        <f t="shared" si="45"/>
        <v>65684.739032465382</v>
      </c>
    </row>
    <row r="1457" spans="1:3" x14ac:dyDescent="0.2">
      <c r="A1457">
        <v>0.18187500000000001</v>
      </c>
      <c r="B1457">
        <f t="shared" si="44"/>
        <v>64369.818699548443</v>
      </c>
      <c r="C1457">
        <f t="shared" si="45"/>
        <v>64369.818699548443</v>
      </c>
    </row>
    <row r="1458" spans="1:3" x14ac:dyDescent="0.2">
      <c r="A1458">
        <v>0.182</v>
      </c>
      <c r="B1458">
        <f t="shared" si="44"/>
        <v>63282.73934819382</v>
      </c>
      <c r="C1458">
        <f t="shared" si="45"/>
        <v>63282.73934819382</v>
      </c>
    </row>
    <row r="1459" spans="1:3" x14ac:dyDescent="0.2">
      <c r="A1459">
        <v>0.18212500000000001</v>
      </c>
      <c r="B1459">
        <f t="shared" si="44"/>
        <v>62430.203184092941</v>
      </c>
      <c r="C1459">
        <f t="shared" si="45"/>
        <v>62430.203184092941</v>
      </c>
    </row>
    <row r="1460" spans="1:3" x14ac:dyDescent="0.2">
      <c r="A1460">
        <v>0.18225</v>
      </c>
      <c r="B1460">
        <f t="shared" si="44"/>
        <v>61817.466376194512</v>
      </c>
      <c r="C1460">
        <f t="shared" si="45"/>
        <v>61817.466376194512</v>
      </c>
    </row>
    <row r="1461" spans="1:3" x14ac:dyDescent="0.2">
      <c r="A1461">
        <v>0.18237500000000001</v>
      </c>
      <c r="B1461">
        <f t="shared" si="44"/>
        <v>61448.306650674858</v>
      </c>
      <c r="C1461">
        <f t="shared" si="45"/>
        <v>61448.306650674858</v>
      </c>
    </row>
    <row r="1462" spans="1:3" x14ac:dyDescent="0.2">
      <c r="A1462">
        <v>0.1825</v>
      </c>
      <c r="B1462">
        <f t="shared" si="44"/>
        <v>61325</v>
      </c>
      <c r="C1462">
        <f t="shared" si="45"/>
        <v>61325</v>
      </c>
    </row>
    <row r="1463" spans="1:3" x14ac:dyDescent="0.2">
      <c r="A1463">
        <v>0.18262500000000001</v>
      </c>
      <c r="B1463">
        <f t="shared" si="44"/>
        <v>61448.306650674887</v>
      </c>
      <c r="C1463">
        <f t="shared" si="45"/>
        <v>61448.306650674887</v>
      </c>
    </row>
    <row r="1464" spans="1:3" x14ac:dyDescent="0.2">
      <c r="A1464">
        <v>0.18275</v>
      </c>
      <c r="B1464">
        <f t="shared" si="44"/>
        <v>61817.466376194483</v>
      </c>
      <c r="C1464">
        <f t="shared" si="45"/>
        <v>61817.466376194483</v>
      </c>
    </row>
    <row r="1465" spans="1:3" x14ac:dyDescent="0.2">
      <c r="A1465">
        <v>0.18287500000000001</v>
      </c>
      <c r="B1465">
        <f t="shared" si="44"/>
        <v>62430.203184093021</v>
      </c>
      <c r="C1465">
        <f t="shared" si="45"/>
        <v>62430.203184093021</v>
      </c>
    </row>
    <row r="1466" spans="1:3" x14ac:dyDescent="0.2">
      <c r="A1466">
        <v>0.183</v>
      </c>
      <c r="B1466">
        <f t="shared" si="44"/>
        <v>63282.739348193754</v>
      </c>
      <c r="C1466">
        <f t="shared" si="45"/>
        <v>63282.739348193754</v>
      </c>
    </row>
    <row r="1467" spans="1:3" x14ac:dyDescent="0.2">
      <c r="A1467">
        <v>0.18312500000000001</v>
      </c>
      <c r="B1467">
        <f t="shared" si="44"/>
        <v>64369.818699548574</v>
      </c>
      <c r="C1467">
        <f t="shared" si="45"/>
        <v>64369.818699548574</v>
      </c>
    </row>
    <row r="1468" spans="1:3" x14ac:dyDescent="0.2">
      <c r="A1468">
        <v>0.18325</v>
      </c>
      <c r="B1468">
        <f t="shared" si="44"/>
        <v>65684.739032465281</v>
      </c>
      <c r="C1468">
        <f t="shared" si="45"/>
        <v>65684.739032465281</v>
      </c>
    </row>
    <row r="1469" spans="1:3" x14ac:dyDescent="0.2">
      <c r="A1469">
        <v>0.18337500000000001</v>
      </c>
      <c r="B1469">
        <f t="shared" si="44"/>
        <v>67219.393425836548</v>
      </c>
      <c r="C1469">
        <f t="shared" si="45"/>
        <v>67219.393425836548</v>
      </c>
    </row>
    <row r="1470" spans="1:3" x14ac:dyDescent="0.2">
      <c r="A1470">
        <v>0.1835</v>
      </c>
      <c r="B1470">
        <f t="shared" si="44"/>
        <v>68964.320225001953</v>
      </c>
      <c r="C1470">
        <f t="shared" si="45"/>
        <v>68964.320225001953</v>
      </c>
    </row>
    <row r="1471" spans="1:3" x14ac:dyDescent="0.2">
      <c r="A1471">
        <v>0.18362500000000001</v>
      </c>
      <c r="B1471">
        <f t="shared" si="44"/>
        <v>70908.761375998889</v>
      </c>
      <c r="C1471">
        <f t="shared" si="45"/>
        <v>70908.761375998889</v>
      </c>
    </row>
    <row r="1472" spans="1:3" x14ac:dyDescent="0.2">
      <c r="A1472">
        <v>0.18375</v>
      </c>
      <c r="B1472">
        <f t="shared" si="44"/>
        <v>73040.728752538154</v>
      </c>
      <c r="C1472">
        <f t="shared" si="45"/>
        <v>73040.728752538154</v>
      </c>
    </row>
    <row r="1473" spans="1:3" x14ac:dyDescent="0.2">
      <c r="A1473">
        <v>0.18387500000000001</v>
      </c>
      <c r="B1473">
        <f t="shared" si="44"/>
        <v>75347.078066793038</v>
      </c>
      <c r="C1473">
        <f t="shared" si="45"/>
        <v>75347.078066793038</v>
      </c>
    </row>
    <row r="1474" spans="1:3" x14ac:dyDescent="0.2">
      <c r="A1474">
        <v>0.184</v>
      </c>
      <c r="B1474">
        <f t="shared" si="44"/>
        <v>77813.589908300928</v>
      </c>
      <c r="C1474">
        <f t="shared" si="45"/>
        <v>77813.589908300928</v>
      </c>
    </row>
    <row r="1475" spans="1:3" x14ac:dyDescent="0.2">
      <c r="A1475">
        <v>0.18412500000000001</v>
      </c>
      <c r="B1475">
        <f t="shared" ref="B1475:B1538" si="46">-40000*SIN(200*PI()*A1475)+101325</f>
        <v>80425.057411362272</v>
      </c>
      <c r="C1475">
        <f t="shared" ref="C1475:C1538" si="47">IF(MOD(A1475,0.02)&gt;0.005,101325,B1475)</f>
        <v>80425.057411362272</v>
      </c>
    </row>
    <row r="1476" spans="1:3" x14ac:dyDescent="0.2">
      <c r="A1476">
        <v>0.18425</v>
      </c>
      <c r="B1476">
        <f t="shared" si="46"/>
        <v>83165.380010418245</v>
      </c>
      <c r="C1476">
        <f t="shared" si="47"/>
        <v>83165.380010418245</v>
      </c>
    </row>
    <row r="1477" spans="1:3" x14ac:dyDescent="0.2">
      <c r="A1477">
        <v>0.18437500000000001</v>
      </c>
      <c r="B1477">
        <f t="shared" si="46"/>
        <v>86017.662705396942</v>
      </c>
      <c r="C1477">
        <f t="shared" si="47"/>
        <v>86017.662705396942</v>
      </c>
    </row>
    <row r="1478" spans="1:3" x14ac:dyDescent="0.2">
      <c r="A1478">
        <v>0.1845</v>
      </c>
      <c r="B1478">
        <f t="shared" si="46"/>
        <v>88964.320225001997</v>
      </c>
      <c r="C1478">
        <f t="shared" si="47"/>
        <v>88964.320225001997</v>
      </c>
    </row>
    <row r="1479" spans="1:3" x14ac:dyDescent="0.2">
      <c r="A1479">
        <v>0.18462500000000001</v>
      </c>
      <c r="B1479">
        <f t="shared" si="46"/>
        <v>91987.185445764102</v>
      </c>
      <c r="C1479">
        <f t="shared" si="47"/>
        <v>91987.185445764102</v>
      </c>
    </row>
    <row r="1480" spans="1:3" x14ac:dyDescent="0.2">
      <c r="A1480">
        <v>0.18475</v>
      </c>
      <c r="B1480">
        <f t="shared" si="46"/>
        <v>95067.621398390969</v>
      </c>
      <c r="C1480">
        <f t="shared" si="47"/>
        <v>95067.621398390969</v>
      </c>
    </row>
    <row r="1481" spans="1:3" x14ac:dyDescent="0.2">
      <c r="A1481">
        <v>0.18487500000000001</v>
      </c>
      <c r="B1481">
        <f t="shared" si="46"/>
        <v>98186.636170886282</v>
      </c>
      <c r="C1481">
        <f t="shared" si="47"/>
        <v>98186.636170886282</v>
      </c>
    </row>
    <row r="1482" spans="1:3" x14ac:dyDescent="0.2">
      <c r="A1482">
        <v>0.185</v>
      </c>
      <c r="B1482">
        <f t="shared" si="46"/>
        <v>101324.99999999996</v>
      </c>
      <c r="C1482">
        <f t="shared" si="47"/>
        <v>101324.99999999996</v>
      </c>
    </row>
    <row r="1483" spans="1:3" x14ac:dyDescent="0.2">
      <c r="A1483">
        <v>0.18512500000000001</v>
      </c>
      <c r="B1483">
        <f t="shared" si="46"/>
        <v>104463.3638291142</v>
      </c>
      <c r="C1483">
        <f t="shared" si="47"/>
        <v>101325</v>
      </c>
    </row>
    <row r="1484" spans="1:3" x14ac:dyDescent="0.2">
      <c r="A1484">
        <v>0.18525</v>
      </c>
      <c r="B1484">
        <f t="shared" si="46"/>
        <v>107582.37860160894</v>
      </c>
      <c r="C1484">
        <f t="shared" si="47"/>
        <v>101325</v>
      </c>
    </row>
    <row r="1485" spans="1:3" x14ac:dyDescent="0.2">
      <c r="A1485">
        <v>0.18537500000000001</v>
      </c>
      <c r="B1485">
        <f t="shared" si="46"/>
        <v>110662.81455423636</v>
      </c>
      <c r="C1485">
        <f t="shared" si="47"/>
        <v>101325</v>
      </c>
    </row>
    <row r="1486" spans="1:3" x14ac:dyDescent="0.2">
      <c r="A1486">
        <v>0.1855</v>
      </c>
      <c r="B1486">
        <f t="shared" si="46"/>
        <v>113685.67977499793</v>
      </c>
      <c r="C1486">
        <f t="shared" si="47"/>
        <v>101325</v>
      </c>
    </row>
    <row r="1487" spans="1:3" x14ac:dyDescent="0.2">
      <c r="A1487">
        <v>0.18562500000000001</v>
      </c>
      <c r="B1487">
        <f t="shared" si="46"/>
        <v>116632.33729460403</v>
      </c>
      <c r="C1487">
        <f t="shared" si="47"/>
        <v>101325</v>
      </c>
    </row>
    <row r="1488" spans="1:3" x14ac:dyDescent="0.2">
      <c r="A1488">
        <v>0.18575</v>
      </c>
      <c r="B1488">
        <f t="shared" si="46"/>
        <v>119484.61998958167</v>
      </c>
      <c r="C1488">
        <f t="shared" si="47"/>
        <v>101325</v>
      </c>
    </row>
    <row r="1489" spans="1:3" x14ac:dyDescent="0.2">
      <c r="A1489">
        <v>0.18587500000000001</v>
      </c>
      <c r="B1489">
        <f t="shared" si="46"/>
        <v>122224.94258863815</v>
      </c>
      <c r="C1489">
        <f t="shared" si="47"/>
        <v>101325</v>
      </c>
    </row>
    <row r="1490" spans="1:3" x14ac:dyDescent="0.2">
      <c r="A1490">
        <v>0.186</v>
      </c>
      <c r="B1490">
        <f t="shared" si="46"/>
        <v>124836.41009169901</v>
      </c>
      <c r="C1490">
        <f t="shared" si="47"/>
        <v>101325</v>
      </c>
    </row>
    <row r="1491" spans="1:3" x14ac:dyDescent="0.2">
      <c r="A1491">
        <v>0.18612500000000001</v>
      </c>
      <c r="B1491">
        <f t="shared" si="46"/>
        <v>127302.92193320776</v>
      </c>
      <c r="C1491">
        <f t="shared" si="47"/>
        <v>101325</v>
      </c>
    </row>
    <row r="1492" spans="1:3" x14ac:dyDescent="0.2">
      <c r="A1492">
        <v>0.18625</v>
      </c>
      <c r="B1492">
        <f t="shared" si="46"/>
        <v>129609.27124746179</v>
      </c>
      <c r="C1492">
        <f t="shared" si="47"/>
        <v>101325</v>
      </c>
    </row>
    <row r="1493" spans="1:3" x14ac:dyDescent="0.2">
      <c r="A1493">
        <v>0.18637500000000001</v>
      </c>
      <c r="B1493">
        <f t="shared" si="46"/>
        <v>131741.23862400142</v>
      </c>
      <c r="C1493">
        <f t="shared" si="47"/>
        <v>101325</v>
      </c>
    </row>
    <row r="1494" spans="1:3" x14ac:dyDescent="0.2">
      <c r="A1494">
        <v>0.1865</v>
      </c>
      <c r="B1494">
        <f t="shared" si="46"/>
        <v>133685.67977499799</v>
      </c>
      <c r="C1494">
        <f t="shared" si="47"/>
        <v>101325</v>
      </c>
    </row>
    <row r="1495" spans="1:3" x14ac:dyDescent="0.2">
      <c r="A1495">
        <v>0.18662500000000001</v>
      </c>
      <c r="B1495">
        <f t="shared" si="46"/>
        <v>135430.606574164</v>
      </c>
      <c r="C1495">
        <f t="shared" si="47"/>
        <v>101325</v>
      </c>
    </row>
    <row r="1496" spans="1:3" x14ac:dyDescent="0.2">
      <c r="A1496">
        <v>0.18675</v>
      </c>
      <c r="B1496">
        <f t="shared" si="46"/>
        <v>136965.26096753468</v>
      </c>
      <c r="C1496">
        <f t="shared" si="47"/>
        <v>101325</v>
      </c>
    </row>
    <row r="1497" spans="1:3" x14ac:dyDescent="0.2">
      <c r="A1497">
        <v>0.18687500000000001</v>
      </c>
      <c r="B1497">
        <f t="shared" si="46"/>
        <v>138280.18130045163</v>
      </c>
      <c r="C1497">
        <f t="shared" si="47"/>
        <v>101325</v>
      </c>
    </row>
    <row r="1498" spans="1:3" x14ac:dyDescent="0.2">
      <c r="A1498">
        <v>0.187</v>
      </c>
      <c r="B1498">
        <f t="shared" si="46"/>
        <v>139367.26065180622</v>
      </c>
      <c r="C1498">
        <f t="shared" si="47"/>
        <v>101325</v>
      </c>
    </row>
    <row r="1499" spans="1:3" x14ac:dyDescent="0.2">
      <c r="A1499">
        <v>0.18712500000000001</v>
      </c>
      <c r="B1499">
        <f t="shared" si="46"/>
        <v>140219.79681590709</v>
      </c>
      <c r="C1499">
        <f t="shared" si="47"/>
        <v>101325</v>
      </c>
    </row>
    <row r="1500" spans="1:3" x14ac:dyDescent="0.2">
      <c r="A1500">
        <v>0.18725</v>
      </c>
      <c r="B1500">
        <f t="shared" si="46"/>
        <v>140832.5336238055</v>
      </c>
      <c r="C1500">
        <f t="shared" si="47"/>
        <v>101325</v>
      </c>
    </row>
    <row r="1501" spans="1:3" x14ac:dyDescent="0.2">
      <c r="A1501">
        <v>0.18737500000000001</v>
      </c>
      <c r="B1501">
        <f t="shared" si="46"/>
        <v>141201.69334932516</v>
      </c>
      <c r="C1501">
        <f t="shared" si="47"/>
        <v>101325</v>
      </c>
    </row>
    <row r="1502" spans="1:3" x14ac:dyDescent="0.2">
      <c r="A1502">
        <v>0.1875</v>
      </c>
      <c r="B1502">
        <f t="shared" si="46"/>
        <v>141325</v>
      </c>
      <c r="C1502">
        <f t="shared" si="47"/>
        <v>101325</v>
      </c>
    </row>
    <row r="1503" spans="1:3" x14ac:dyDescent="0.2">
      <c r="A1503">
        <v>0.18762499999999999</v>
      </c>
      <c r="B1503">
        <f t="shared" si="46"/>
        <v>141201.69334932516</v>
      </c>
      <c r="C1503">
        <f t="shared" si="47"/>
        <v>101325</v>
      </c>
    </row>
    <row r="1504" spans="1:3" x14ac:dyDescent="0.2">
      <c r="A1504">
        <v>0.18775</v>
      </c>
      <c r="B1504">
        <f t="shared" si="46"/>
        <v>140832.5336238055</v>
      </c>
      <c r="C1504">
        <f t="shared" si="47"/>
        <v>101325</v>
      </c>
    </row>
    <row r="1505" spans="1:3" x14ac:dyDescent="0.2">
      <c r="A1505">
        <v>0.18787499999999999</v>
      </c>
      <c r="B1505">
        <f t="shared" si="46"/>
        <v>140219.79681590709</v>
      </c>
      <c r="C1505">
        <f t="shared" si="47"/>
        <v>101325</v>
      </c>
    </row>
    <row r="1506" spans="1:3" x14ac:dyDescent="0.2">
      <c r="A1506">
        <v>0.188</v>
      </c>
      <c r="B1506">
        <f t="shared" si="46"/>
        <v>139367.26065180619</v>
      </c>
      <c r="C1506">
        <f t="shared" si="47"/>
        <v>101325</v>
      </c>
    </row>
    <row r="1507" spans="1:3" x14ac:dyDescent="0.2">
      <c r="A1507">
        <v>0.18812499999999999</v>
      </c>
      <c r="B1507">
        <f t="shared" si="46"/>
        <v>138280.18130045157</v>
      </c>
      <c r="C1507">
        <f t="shared" si="47"/>
        <v>101325</v>
      </c>
    </row>
    <row r="1508" spans="1:3" x14ac:dyDescent="0.2">
      <c r="A1508">
        <v>0.18825</v>
      </c>
      <c r="B1508">
        <f t="shared" si="46"/>
        <v>136965.26096753465</v>
      </c>
      <c r="C1508">
        <f t="shared" si="47"/>
        <v>101325</v>
      </c>
    </row>
    <row r="1509" spans="1:3" x14ac:dyDescent="0.2">
      <c r="A1509">
        <v>0.18837499999999999</v>
      </c>
      <c r="B1509">
        <f t="shared" si="46"/>
        <v>135430.60657416398</v>
      </c>
      <c r="C1509">
        <f t="shared" si="47"/>
        <v>101325</v>
      </c>
    </row>
    <row r="1510" spans="1:3" x14ac:dyDescent="0.2">
      <c r="A1510">
        <v>0.1885</v>
      </c>
      <c r="B1510">
        <f t="shared" si="46"/>
        <v>133685.67977499796</v>
      </c>
      <c r="C1510">
        <f t="shared" si="47"/>
        <v>101325</v>
      </c>
    </row>
    <row r="1511" spans="1:3" x14ac:dyDescent="0.2">
      <c r="A1511">
        <v>0.18862499999999999</v>
      </c>
      <c r="B1511">
        <f t="shared" si="46"/>
        <v>131741.23862400139</v>
      </c>
      <c r="C1511">
        <f t="shared" si="47"/>
        <v>101325</v>
      </c>
    </row>
    <row r="1512" spans="1:3" x14ac:dyDescent="0.2">
      <c r="A1512">
        <v>0.18875</v>
      </c>
      <c r="B1512">
        <f t="shared" si="46"/>
        <v>129609.27124746176</v>
      </c>
      <c r="C1512">
        <f t="shared" si="47"/>
        <v>101325</v>
      </c>
    </row>
    <row r="1513" spans="1:3" x14ac:dyDescent="0.2">
      <c r="A1513">
        <v>0.18887499999999999</v>
      </c>
      <c r="B1513">
        <f t="shared" si="46"/>
        <v>127302.92193320772</v>
      </c>
      <c r="C1513">
        <f t="shared" si="47"/>
        <v>101325</v>
      </c>
    </row>
    <row r="1514" spans="1:3" x14ac:dyDescent="0.2">
      <c r="A1514">
        <v>0.189</v>
      </c>
      <c r="B1514">
        <f t="shared" si="46"/>
        <v>124836.41009169896</v>
      </c>
      <c r="C1514">
        <f t="shared" si="47"/>
        <v>101325</v>
      </c>
    </row>
    <row r="1515" spans="1:3" x14ac:dyDescent="0.2">
      <c r="A1515">
        <v>0.18912499999999999</v>
      </c>
      <c r="B1515">
        <f t="shared" si="46"/>
        <v>122224.94258863811</v>
      </c>
      <c r="C1515">
        <f t="shared" si="47"/>
        <v>101325</v>
      </c>
    </row>
    <row r="1516" spans="1:3" x14ac:dyDescent="0.2">
      <c r="A1516">
        <v>0.18925</v>
      </c>
      <c r="B1516">
        <f t="shared" si="46"/>
        <v>119484.61998958162</v>
      </c>
      <c r="C1516">
        <f t="shared" si="47"/>
        <v>101325</v>
      </c>
    </row>
    <row r="1517" spans="1:3" x14ac:dyDescent="0.2">
      <c r="A1517">
        <v>0.18937499999999999</v>
      </c>
      <c r="B1517">
        <f t="shared" si="46"/>
        <v>116632.33729460397</v>
      </c>
      <c r="C1517">
        <f t="shared" si="47"/>
        <v>101325</v>
      </c>
    </row>
    <row r="1518" spans="1:3" x14ac:dyDescent="0.2">
      <c r="A1518">
        <v>0.1895</v>
      </c>
      <c r="B1518">
        <f t="shared" si="46"/>
        <v>113685.67977499787</v>
      </c>
      <c r="C1518">
        <f t="shared" si="47"/>
        <v>101325</v>
      </c>
    </row>
    <row r="1519" spans="1:3" x14ac:dyDescent="0.2">
      <c r="A1519">
        <v>0.18962499999999999</v>
      </c>
      <c r="B1519">
        <f t="shared" si="46"/>
        <v>110662.81455423631</v>
      </c>
      <c r="C1519">
        <f t="shared" si="47"/>
        <v>101325</v>
      </c>
    </row>
    <row r="1520" spans="1:3" x14ac:dyDescent="0.2">
      <c r="A1520">
        <v>0.18975</v>
      </c>
      <c r="B1520">
        <f t="shared" si="46"/>
        <v>107582.37860160889</v>
      </c>
      <c r="C1520">
        <f t="shared" si="47"/>
        <v>101325</v>
      </c>
    </row>
    <row r="1521" spans="1:3" x14ac:dyDescent="0.2">
      <c r="A1521">
        <v>0.18987499999999999</v>
      </c>
      <c r="B1521">
        <f t="shared" si="46"/>
        <v>104463.36382911414</v>
      </c>
      <c r="C1521">
        <f t="shared" si="47"/>
        <v>101325</v>
      </c>
    </row>
    <row r="1522" spans="1:3" x14ac:dyDescent="0.2">
      <c r="A1522">
        <v>0.19</v>
      </c>
      <c r="B1522">
        <f t="shared" si="46"/>
        <v>101324.9999999999</v>
      </c>
      <c r="C1522">
        <f t="shared" si="47"/>
        <v>101325</v>
      </c>
    </row>
    <row r="1523" spans="1:3" x14ac:dyDescent="0.2">
      <c r="A1523">
        <v>0.19012499999999999</v>
      </c>
      <c r="B1523">
        <f t="shared" si="46"/>
        <v>98186.636170886224</v>
      </c>
      <c r="C1523">
        <f t="shared" si="47"/>
        <v>101325</v>
      </c>
    </row>
    <row r="1524" spans="1:3" x14ac:dyDescent="0.2">
      <c r="A1524">
        <v>0.19025</v>
      </c>
      <c r="B1524">
        <f t="shared" si="46"/>
        <v>95067.621398390911</v>
      </c>
      <c r="C1524">
        <f t="shared" si="47"/>
        <v>101325</v>
      </c>
    </row>
    <row r="1525" spans="1:3" x14ac:dyDescent="0.2">
      <c r="A1525">
        <v>0.19037499999999999</v>
      </c>
      <c r="B1525">
        <f t="shared" si="46"/>
        <v>91987.185445764044</v>
      </c>
      <c r="C1525">
        <f t="shared" si="47"/>
        <v>101325</v>
      </c>
    </row>
    <row r="1526" spans="1:3" x14ac:dyDescent="0.2">
      <c r="A1526">
        <v>0.1905</v>
      </c>
      <c r="B1526">
        <f t="shared" si="46"/>
        <v>88964.320225001939</v>
      </c>
      <c r="C1526">
        <f t="shared" si="47"/>
        <v>101325</v>
      </c>
    </row>
    <row r="1527" spans="1:3" x14ac:dyDescent="0.2">
      <c r="A1527">
        <v>0.19062499999999999</v>
      </c>
      <c r="B1527">
        <f t="shared" si="46"/>
        <v>86017.662705396899</v>
      </c>
      <c r="C1527">
        <f t="shared" si="47"/>
        <v>101325</v>
      </c>
    </row>
    <row r="1528" spans="1:3" x14ac:dyDescent="0.2">
      <c r="A1528">
        <v>0.19075</v>
      </c>
      <c r="B1528">
        <f t="shared" si="46"/>
        <v>83165.380010418201</v>
      </c>
      <c r="C1528">
        <f t="shared" si="47"/>
        <v>101325</v>
      </c>
    </row>
    <row r="1529" spans="1:3" x14ac:dyDescent="0.2">
      <c r="A1529">
        <v>0.19087499999999999</v>
      </c>
      <c r="B1529">
        <f t="shared" si="46"/>
        <v>80425.057411362213</v>
      </c>
      <c r="C1529">
        <f t="shared" si="47"/>
        <v>101325</v>
      </c>
    </row>
    <row r="1530" spans="1:3" x14ac:dyDescent="0.2">
      <c r="A1530">
        <v>0.191</v>
      </c>
      <c r="B1530">
        <f t="shared" si="46"/>
        <v>77813.589908300884</v>
      </c>
      <c r="C1530">
        <f t="shared" si="47"/>
        <v>101325</v>
      </c>
    </row>
    <row r="1531" spans="1:3" x14ac:dyDescent="0.2">
      <c r="A1531">
        <v>0.19112499999999999</v>
      </c>
      <c r="B1531">
        <f t="shared" si="46"/>
        <v>75347.078066793008</v>
      </c>
      <c r="C1531">
        <f t="shared" si="47"/>
        <v>101325</v>
      </c>
    </row>
    <row r="1532" spans="1:3" x14ac:dyDescent="0.2">
      <c r="A1532">
        <v>0.19125</v>
      </c>
      <c r="B1532">
        <f t="shared" si="46"/>
        <v>73040.728752538111</v>
      </c>
      <c r="C1532">
        <f t="shared" si="47"/>
        <v>101325</v>
      </c>
    </row>
    <row r="1533" spans="1:3" x14ac:dyDescent="0.2">
      <c r="A1533">
        <v>0.19137499999999999</v>
      </c>
      <c r="B1533">
        <f t="shared" si="46"/>
        <v>70908.761375998845</v>
      </c>
      <c r="C1533">
        <f t="shared" si="47"/>
        <v>101325</v>
      </c>
    </row>
    <row r="1534" spans="1:3" x14ac:dyDescent="0.2">
      <c r="A1534">
        <v>0.1915</v>
      </c>
      <c r="B1534">
        <f t="shared" si="46"/>
        <v>68964.320225001924</v>
      </c>
      <c r="C1534">
        <f t="shared" si="47"/>
        <v>101325</v>
      </c>
    </row>
    <row r="1535" spans="1:3" x14ac:dyDescent="0.2">
      <c r="A1535">
        <v>0.19162499999999999</v>
      </c>
      <c r="B1535">
        <f t="shared" si="46"/>
        <v>67219.393425836519</v>
      </c>
      <c r="C1535">
        <f t="shared" si="47"/>
        <v>101325</v>
      </c>
    </row>
    <row r="1536" spans="1:3" x14ac:dyDescent="0.2">
      <c r="A1536">
        <v>0.19175</v>
      </c>
      <c r="B1536">
        <f t="shared" si="46"/>
        <v>65684.739032465266</v>
      </c>
      <c r="C1536">
        <f t="shared" si="47"/>
        <v>101325</v>
      </c>
    </row>
    <row r="1537" spans="1:3" x14ac:dyDescent="0.2">
      <c r="A1537">
        <v>0.19187499999999999</v>
      </c>
      <c r="B1537">
        <f t="shared" si="46"/>
        <v>64369.818699548552</v>
      </c>
      <c r="C1537">
        <f t="shared" si="47"/>
        <v>101325</v>
      </c>
    </row>
    <row r="1538" spans="1:3" x14ac:dyDescent="0.2">
      <c r="A1538">
        <v>0.192</v>
      </c>
      <c r="B1538">
        <f t="shared" si="46"/>
        <v>63282.73934819374</v>
      </c>
      <c r="C1538">
        <f t="shared" si="47"/>
        <v>101325</v>
      </c>
    </row>
    <row r="1539" spans="1:3" x14ac:dyDescent="0.2">
      <c r="A1539">
        <v>0.19212499999999999</v>
      </c>
      <c r="B1539">
        <f t="shared" ref="B1539:B1602" si="48">-40000*SIN(200*PI()*A1539)+101325</f>
        <v>62430.203184093007</v>
      </c>
      <c r="C1539">
        <f t="shared" ref="C1539:C1602" si="49">IF(MOD(A1539,0.02)&gt;0.005,101325,B1539)</f>
        <v>101325</v>
      </c>
    </row>
    <row r="1540" spans="1:3" x14ac:dyDescent="0.2">
      <c r="A1540">
        <v>0.19225</v>
      </c>
      <c r="B1540">
        <f t="shared" si="48"/>
        <v>61817.466376194468</v>
      </c>
      <c r="C1540">
        <f t="shared" si="49"/>
        <v>101325</v>
      </c>
    </row>
    <row r="1541" spans="1:3" x14ac:dyDescent="0.2">
      <c r="A1541">
        <v>0.19237499999999999</v>
      </c>
      <c r="B1541">
        <f t="shared" si="48"/>
        <v>61448.30665067488</v>
      </c>
      <c r="C1541">
        <f t="shared" si="49"/>
        <v>101325</v>
      </c>
    </row>
    <row r="1542" spans="1:3" x14ac:dyDescent="0.2">
      <c r="A1542">
        <v>0.1925</v>
      </c>
      <c r="B1542">
        <f t="shared" si="48"/>
        <v>61325</v>
      </c>
      <c r="C1542">
        <f t="shared" si="49"/>
        <v>101325</v>
      </c>
    </row>
    <row r="1543" spans="1:3" x14ac:dyDescent="0.2">
      <c r="A1543">
        <v>0.19262499999999999</v>
      </c>
      <c r="B1543">
        <f t="shared" si="48"/>
        <v>61448.306650674866</v>
      </c>
      <c r="C1543">
        <f t="shared" si="49"/>
        <v>101325</v>
      </c>
    </row>
    <row r="1544" spans="1:3" x14ac:dyDescent="0.2">
      <c r="A1544">
        <v>0.19275</v>
      </c>
      <c r="B1544">
        <f t="shared" si="48"/>
        <v>61817.466376194527</v>
      </c>
      <c r="C1544">
        <f t="shared" si="49"/>
        <v>101325</v>
      </c>
    </row>
    <row r="1545" spans="1:3" x14ac:dyDescent="0.2">
      <c r="A1545">
        <v>0.19287499999999999</v>
      </c>
      <c r="B1545">
        <f t="shared" si="48"/>
        <v>62430.203184092956</v>
      </c>
      <c r="C1545">
        <f t="shared" si="49"/>
        <v>101325</v>
      </c>
    </row>
    <row r="1546" spans="1:3" x14ac:dyDescent="0.2">
      <c r="A1546">
        <v>0.193</v>
      </c>
      <c r="B1546">
        <f t="shared" si="48"/>
        <v>63282.739348193842</v>
      </c>
      <c r="C1546">
        <f t="shared" si="49"/>
        <v>101325</v>
      </c>
    </row>
    <row r="1547" spans="1:3" x14ac:dyDescent="0.2">
      <c r="A1547">
        <v>0.19312499999999999</v>
      </c>
      <c r="B1547">
        <f t="shared" si="48"/>
        <v>64369.818699548465</v>
      </c>
      <c r="C1547">
        <f t="shared" si="49"/>
        <v>101325</v>
      </c>
    </row>
    <row r="1548" spans="1:3" x14ac:dyDescent="0.2">
      <c r="A1548">
        <v>0.19325000000000001</v>
      </c>
      <c r="B1548">
        <f t="shared" si="48"/>
        <v>65684.739032465412</v>
      </c>
      <c r="C1548">
        <f t="shared" si="49"/>
        <v>101325</v>
      </c>
    </row>
    <row r="1549" spans="1:3" x14ac:dyDescent="0.2">
      <c r="A1549">
        <v>0.19337499999999999</v>
      </c>
      <c r="B1549">
        <f t="shared" si="48"/>
        <v>67219.393425836082</v>
      </c>
      <c r="C1549">
        <f t="shared" si="49"/>
        <v>101325</v>
      </c>
    </row>
    <row r="1550" spans="1:3" x14ac:dyDescent="0.2">
      <c r="A1550">
        <v>0.19350000000000001</v>
      </c>
      <c r="B1550">
        <f t="shared" si="48"/>
        <v>68964.320225002113</v>
      </c>
      <c r="C1550">
        <f t="shared" si="49"/>
        <v>101325</v>
      </c>
    </row>
    <row r="1551" spans="1:3" x14ac:dyDescent="0.2">
      <c r="A1551">
        <v>0.19362499999999999</v>
      </c>
      <c r="B1551">
        <f t="shared" si="48"/>
        <v>70908.7613759987</v>
      </c>
      <c r="C1551">
        <f t="shared" si="49"/>
        <v>101325</v>
      </c>
    </row>
    <row r="1552" spans="1:3" x14ac:dyDescent="0.2">
      <c r="A1552">
        <v>0.19375000000000001</v>
      </c>
      <c r="B1552">
        <f t="shared" si="48"/>
        <v>73040.728752538344</v>
      </c>
      <c r="C1552">
        <f t="shared" si="49"/>
        <v>101325</v>
      </c>
    </row>
    <row r="1553" spans="1:3" x14ac:dyDescent="0.2">
      <c r="A1553">
        <v>0.19387499999999999</v>
      </c>
      <c r="B1553">
        <f t="shared" si="48"/>
        <v>75347.078066792383</v>
      </c>
      <c r="C1553">
        <f t="shared" si="49"/>
        <v>101325</v>
      </c>
    </row>
    <row r="1554" spans="1:3" x14ac:dyDescent="0.2">
      <c r="A1554">
        <v>0.19400000000000001</v>
      </c>
      <c r="B1554">
        <f t="shared" si="48"/>
        <v>77813.589908301146</v>
      </c>
      <c r="C1554">
        <f t="shared" si="49"/>
        <v>101325</v>
      </c>
    </row>
    <row r="1555" spans="1:3" x14ac:dyDescent="0.2">
      <c r="A1555">
        <v>0.19412499999999999</v>
      </c>
      <c r="B1555">
        <f t="shared" si="48"/>
        <v>80425.057411362024</v>
      </c>
      <c r="C1555">
        <f t="shared" si="49"/>
        <v>101325</v>
      </c>
    </row>
    <row r="1556" spans="1:3" x14ac:dyDescent="0.2">
      <c r="A1556">
        <v>0.19425000000000001</v>
      </c>
      <c r="B1556">
        <f t="shared" si="48"/>
        <v>83165.380010418492</v>
      </c>
      <c r="C1556">
        <f t="shared" si="49"/>
        <v>101325</v>
      </c>
    </row>
    <row r="1557" spans="1:3" x14ac:dyDescent="0.2">
      <c r="A1557">
        <v>0.19437499999999999</v>
      </c>
      <c r="B1557">
        <f t="shared" si="48"/>
        <v>86017.662705396157</v>
      </c>
      <c r="C1557">
        <f t="shared" si="49"/>
        <v>101325</v>
      </c>
    </row>
    <row r="1558" spans="1:3" x14ac:dyDescent="0.2">
      <c r="A1558">
        <v>0.19450000000000001</v>
      </c>
      <c r="B1558">
        <f t="shared" si="48"/>
        <v>88964.320225002259</v>
      </c>
      <c r="C1558">
        <f t="shared" si="49"/>
        <v>101325</v>
      </c>
    </row>
    <row r="1559" spans="1:3" x14ac:dyDescent="0.2">
      <c r="A1559">
        <v>0.19462499999999999</v>
      </c>
      <c r="B1559">
        <f t="shared" si="48"/>
        <v>91987.185445763826</v>
      </c>
      <c r="C1559">
        <f t="shared" si="49"/>
        <v>101325</v>
      </c>
    </row>
    <row r="1560" spans="1:3" x14ac:dyDescent="0.2">
      <c r="A1560">
        <v>0.19475000000000001</v>
      </c>
      <c r="B1560">
        <f t="shared" si="48"/>
        <v>95067.621398390678</v>
      </c>
      <c r="C1560">
        <f t="shared" si="49"/>
        <v>101325</v>
      </c>
    </row>
    <row r="1561" spans="1:3" x14ac:dyDescent="0.2">
      <c r="A1561">
        <v>0.19487499999999999</v>
      </c>
      <c r="B1561">
        <f t="shared" si="48"/>
        <v>98186.636170885991</v>
      </c>
      <c r="C1561">
        <f t="shared" si="49"/>
        <v>101325</v>
      </c>
    </row>
    <row r="1562" spans="1:3" x14ac:dyDescent="0.2">
      <c r="A1562">
        <v>0.19500000000000001</v>
      </c>
      <c r="B1562">
        <f t="shared" si="48"/>
        <v>101325.00000000023</v>
      </c>
      <c r="C1562">
        <f t="shared" si="49"/>
        <v>101325</v>
      </c>
    </row>
    <row r="1563" spans="1:3" x14ac:dyDescent="0.2">
      <c r="A1563">
        <v>0.19512499999999999</v>
      </c>
      <c r="B1563">
        <f t="shared" si="48"/>
        <v>104463.36382911391</v>
      </c>
      <c r="C1563">
        <f t="shared" si="49"/>
        <v>101325</v>
      </c>
    </row>
    <row r="1564" spans="1:3" x14ac:dyDescent="0.2">
      <c r="A1564">
        <v>0.19525000000000001</v>
      </c>
      <c r="B1564">
        <f t="shared" si="48"/>
        <v>107582.37860160922</v>
      </c>
      <c r="C1564">
        <f t="shared" si="49"/>
        <v>101325</v>
      </c>
    </row>
    <row r="1565" spans="1:3" x14ac:dyDescent="0.2">
      <c r="A1565">
        <v>0.19537499999999999</v>
      </c>
      <c r="B1565">
        <f t="shared" si="48"/>
        <v>110662.81455423609</v>
      </c>
      <c r="C1565">
        <f t="shared" si="49"/>
        <v>101325</v>
      </c>
    </row>
    <row r="1566" spans="1:3" x14ac:dyDescent="0.2">
      <c r="A1566">
        <v>0.19550000000000001</v>
      </c>
      <c r="B1566">
        <f t="shared" si="48"/>
        <v>113685.67977499819</v>
      </c>
      <c r="C1566">
        <f t="shared" si="49"/>
        <v>101325</v>
      </c>
    </row>
    <row r="1567" spans="1:3" x14ac:dyDescent="0.2">
      <c r="A1567">
        <v>0.19562499999999999</v>
      </c>
      <c r="B1567">
        <f t="shared" si="48"/>
        <v>116632.33729460323</v>
      </c>
      <c r="C1567">
        <f t="shared" si="49"/>
        <v>101325</v>
      </c>
    </row>
    <row r="1568" spans="1:3" x14ac:dyDescent="0.2">
      <c r="A1568">
        <v>0.19575000000000001</v>
      </c>
      <c r="B1568">
        <f t="shared" si="48"/>
        <v>119484.61998958193</v>
      </c>
      <c r="C1568">
        <f t="shared" si="49"/>
        <v>101325</v>
      </c>
    </row>
    <row r="1569" spans="1:3" x14ac:dyDescent="0.2">
      <c r="A1569">
        <v>0.19587499999999999</v>
      </c>
      <c r="B1569">
        <f t="shared" si="48"/>
        <v>122224.9425886379</v>
      </c>
      <c r="C1569">
        <f t="shared" si="49"/>
        <v>101325</v>
      </c>
    </row>
    <row r="1570" spans="1:3" x14ac:dyDescent="0.2">
      <c r="A1570">
        <v>0.19600000000000001</v>
      </c>
      <c r="B1570">
        <f t="shared" si="48"/>
        <v>124836.41009169923</v>
      </c>
      <c r="C1570">
        <f t="shared" si="49"/>
        <v>101325</v>
      </c>
    </row>
    <row r="1571" spans="1:3" x14ac:dyDescent="0.2">
      <c r="A1571">
        <v>0.19612499999999999</v>
      </c>
      <c r="B1571">
        <f t="shared" si="48"/>
        <v>127302.92193320711</v>
      </c>
      <c r="C1571">
        <f t="shared" si="49"/>
        <v>101325</v>
      </c>
    </row>
    <row r="1572" spans="1:3" x14ac:dyDescent="0.2">
      <c r="A1572">
        <v>0.19625000000000001</v>
      </c>
      <c r="B1572">
        <f t="shared" si="48"/>
        <v>129609.27124746199</v>
      </c>
      <c r="C1572">
        <f t="shared" si="49"/>
        <v>101325</v>
      </c>
    </row>
    <row r="1573" spans="1:3" x14ac:dyDescent="0.2">
      <c r="A1573">
        <v>0.19637499999999999</v>
      </c>
      <c r="B1573">
        <f t="shared" si="48"/>
        <v>131741.23862400124</v>
      </c>
      <c r="C1573">
        <f t="shared" si="49"/>
        <v>101325</v>
      </c>
    </row>
    <row r="1574" spans="1:3" x14ac:dyDescent="0.2">
      <c r="A1574">
        <v>0.19650000000000001</v>
      </c>
      <c r="B1574">
        <f t="shared" si="48"/>
        <v>133685.67977499816</v>
      </c>
      <c r="C1574">
        <f t="shared" si="49"/>
        <v>101325</v>
      </c>
    </row>
    <row r="1575" spans="1:3" x14ac:dyDescent="0.2">
      <c r="A1575">
        <v>0.19662499999999999</v>
      </c>
      <c r="B1575">
        <f t="shared" si="48"/>
        <v>135430.60657416357</v>
      </c>
      <c r="C1575">
        <f t="shared" si="49"/>
        <v>101325</v>
      </c>
    </row>
    <row r="1576" spans="1:3" x14ac:dyDescent="0.2">
      <c r="A1576">
        <v>0.19675000000000001</v>
      </c>
      <c r="B1576">
        <f t="shared" si="48"/>
        <v>136965.26096753479</v>
      </c>
      <c r="C1576">
        <f t="shared" si="49"/>
        <v>101325</v>
      </c>
    </row>
    <row r="1577" spans="1:3" x14ac:dyDescent="0.2">
      <c r="A1577">
        <v>0.19687499999999999</v>
      </c>
      <c r="B1577">
        <f t="shared" si="48"/>
        <v>138280.18130045151</v>
      </c>
      <c r="C1577">
        <f t="shared" si="49"/>
        <v>101325</v>
      </c>
    </row>
    <row r="1578" spans="1:3" x14ac:dyDescent="0.2">
      <c r="A1578">
        <v>0.19700000000000001</v>
      </c>
      <c r="B1578">
        <f t="shared" si="48"/>
        <v>139367.26065180631</v>
      </c>
      <c r="C1578">
        <f t="shared" si="49"/>
        <v>101325</v>
      </c>
    </row>
    <row r="1579" spans="1:3" x14ac:dyDescent="0.2">
      <c r="A1579">
        <v>0.19712499999999999</v>
      </c>
      <c r="B1579">
        <f t="shared" si="48"/>
        <v>140219.79681590703</v>
      </c>
      <c r="C1579">
        <f t="shared" si="49"/>
        <v>101325</v>
      </c>
    </row>
    <row r="1580" spans="1:3" x14ac:dyDescent="0.2">
      <c r="A1580">
        <v>0.19725000000000001</v>
      </c>
      <c r="B1580">
        <f t="shared" si="48"/>
        <v>140832.53362380556</v>
      </c>
      <c r="C1580">
        <f t="shared" si="49"/>
        <v>101325</v>
      </c>
    </row>
    <row r="1581" spans="1:3" x14ac:dyDescent="0.2">
      <c r="A1581">
        <v>0.19737499999999999</v>
      </c>
      <c r="B1581">
        <f t="shared" si="48"/>
        <v>141201.69334932513</v>
      </c>
      <c r="C1581">
        <f t="shared" si="49"/>
        <v>101325</v>
      </c>
    </row>
    <row r="1582" spans="1:3" x14ac:dyDescent="0.2">
      <c r="A1582">
        <v>0.19750000000000001</v>
      </c>
      <c r="B1582">
        <f t="shared" si="48"/>
        <v>141325</v>
      </c>
      <c r="C1582">
        <f t="shared" si="49"/>
        <v>101325</v>
      </c>
    </row>
    <row r="1583" spans="1:3" x14ac:dyDescent="0.2">
      <c r="A1583">
        <v>0.197625</v>
      </c>
      <c r="B1583">
        <f t="shared" si="48"/>
        <v>141201.69334932513</v>
      </c>
      <c r="C1583">
        <f t="shared" si="49"/>
        <v>101325</v>
      </c>
    </row>
    <row r="1584" spans="1:3" x14ac:dyDescent="0.2">
      <c r="A1584">
        <v>0.19775000000000001</v>
      </c>
      <c r="B1584">
        <f t="shared" si="48"/>
        <v>140832.53362380544</v>
      </c>
      <c r="C1584">
        <f t="shared" si="49"/>
        <v>101325</v>
      </c>
    </row>
    <row r="1585" spans="1:3" x14ac:dyDescent="0.2">
      <c r="A1585">
        <v>0.197875</v>
      </c>
      <c r="B1585">
        <f t="shared" si="48"/>
        <v>140219.79681590715</v>
      </c>
      <c r="C1585">
        <f t="shared" si="49"/>
        <v>101325</v>
      </c>
    </row>
    <row r="1586" spans="1:3" x14ac:dyDescent="0.2">
      <c r="A1586">
        <v>0.19800000000000001</v>
      </c>
      <c r="B1586">
        <f t="shared" si="48"/>
        <v>139367.26065180611</v>
      </c>
      <c r="C1586">
        <f t="shared" si="49"/>
        <v>101325</v>
      </c>
    </row>
    <row r="1587" spans="1:3" x14ac:dyDescent="0.2">
      <c r="A1587">
        <v>0.198125</v>
      </c>
      <c r="B1587">
        <f t="shared" si="48"/>
        <v>138280.18130045148</v>
      </c>
      <c r="C1587">
        <f t="shared" si="49"/>
        <v>101325</v>
      </c>
    </row>
    <row r="1588" spans="1:3" x14ac:dyDescent="0.2">
      <c r="A1588">
        <v>0.19825000000000001</v>
      </c>
      <c r="B1588">
        <f t="shared" si="48"/>
        <v>136965.26096753453</v>
      </c>
      <c r="C1588">
        <f t="shared" si="49"/>
        <v>101325</v>
      </c>
    </row>
    <row r="1589" spans="1:3" x14ac:dyDescent="0.2">
      <c r="A1589">
        <v>0.198375</v>
      </c>
      <c r="B1589">
        <f t="shared" si="48"/>
        <v>135430.60657416383</v>
      </c>
      <c r="C1589">
        <f t="shared" si="49"/>
        <v>101325</v>
      </c>
    </row>
    <row r="1590" spans="1:3" x14ac:dyDescent="0.2">
      <c r="A1590">
        <v>0.19850000000000001</v>
      </c>
      <c r="B1590">
        <f t="shared" si="48"/>
        <v>133685.67977499781</v>
      </c>
      <c r="C1590">
        <f t="shared" si="49"/>
        <v>101325</v>
      </c>
    </row>
    <row r="1591" spans="1:3" x14ac:dyDescent="0.2">
      <c r="A1591">
        <v>0.198625</v>
      </c>
      <c r="B1591">
        <f t="shared" si="48"/>
        <v>131741.23862400121</v>
      </c>
      <c r="C1591">
        <f t="shared" si="49"/>
        <v>101325</v>
      </c>
    </row>
    <row r="1592" spans="1:3" x14ac:dyDescent="0.2">
      <c r="A1592">
        <v>0.19875000000000001</v>
      </c>
      <c r="B1592">
        <f t="shared" si="48"/>
        <v>129609.27124746155</v>
      </c>
      <c r="C1592">
        <f t="shared" si="49"/>
        <v>101325</v>
      </c>
    </row>
    <row r="1593" spans="1:3" x14ac:dyDescent="0.2">
      <c r="A1593">
        <v>0.198875</v>
      </c>
      <c r="B1593">
        <f t="shared" si="48"/>
        <v>127302.9219332075</v>
      </c>
      <c r="C1593">
        <f t="shared" si="49"/>
        <v>101325</v>
      </c>
    </row>
    <row r="1594" spans="1:3" x14ac:dyDescent="0.2">
      <c r="A1594">
        <v>0.19900000000000001</v>
      </c>
      <c r="B1594">
        <f t="shared" si="48"/>
        <v>124836.41009169874</v>
      </c>
      <c r="C1594">
        <f t="shared" si="49"/>
        <v>101325</v>
      </c>
    </row>
    <row r="1595" spans="1:3" x14ac:dyDescent="0.2">
      <c r="A1595">
        <v>0.199125</v>
      </c>
      <c r="B1595">
        <f t="shared" si="48"/>
        <v>122224.94258863786</v>
      </c>
      <c r="C1595">
        <f t="shared" si="49"/>
        <v>101325</v>
      </c>
    </row>
    <row r="1596" spans="1:3" x14ac:dyDescent="0.2">
      <c r="A1596">
        <v>0.19925000000000001</v>
      </c>
      <c r="B1596">
        <f t="shared" si="48"/>
        <v>119484.61998958138</v>
      </c>
      <c r="C1596">
        <f t="shared" si="49"/>
        <v>101325</v>
      </c>
    </row>
    <row r="1597" spans="1:3" x14ac:dyDescent="0.2">
      <c r="A1597">
        <v>0.199375</v>
      </c>
      <c r="B1597">
        <f t="shared" si="48"/>
        <v>116632.33729460373</v>
      </c>
      <c r="C1597">
        <f t="shared" si="49"/>
        <v>101325</v>
      </c>
    </row>
    <row r="1598" spans="1:3" x14ac:dyDescent="0.2">
      <c r="A1598">
        <v>0.19950000000000001</v>
      </c>
      <c r="B1598">
        <f t="shared" si="48"/>
        <v>113685.67977499761</v>
      </c>
      <c r="C1598">
        <f t="shared" si="49"/>
        <v>101325</v>
      </c>
    </row>
    <row r="1599" spans="1:3" x14ac:dyDescent="0.2">
      <c r="A1599">
        <v>0.199625</v>
      </c>
      <c r="B1599">
        <f t="shared" si="48"/>
        <v>110662.81455423604</v>
      </c>
      <c r="C1599">
        <f t="shared" si="49"/>
        <v>101325</v>
      </c>
    </row>
    <row r="1600" spans="1:3" x14ac:dyDescent="0.2">
      <c r="A1600">
        <v>0.19975000000000001</v>
      </c>
      <c r="B1600">
        <f t="shared" si="48"/>
        <v>107582.37860160918</v>
      </c>
      <c r="C1600">
        <f t="shared" si="49"/>
        <v>101325</v>
      </c>
    </row>
    <row r="1601" spans="1:3" x14ac:dyDescent="0.2">
      <c r="A1601">
        <v>0.199875</v>
      </c>
      <c r="B1601">
        <f t="shared" si="48"/>
        <v>104463.36382911386</v>
      </c>
      <c r="C1601">
        <f t="shared" si="49"/>
        <v>101325</v>
      </c>
    </row>
    <row r="1602" spans="1:3" x14ac:dyDescent="0.2">
      <c r="A1602">
        <v>0.2</v>
      </c>
      <c r="B1602">
        <f t="shared" si="48"/>
        <v>101324.99999999962</v>
      </c>
      <c r="C1602">
        <f t="shared" si="49"/>
        <v>101324.99999999962</v>
      </c>
    </row>
    <row r="1603" spans="1:3" x14ac:dyDescent="0.2">
      <c r="A1603">
        <v>0.200125</v>
      </c>
      <c r="B1603">
        <f t="shared" ref="B1603:B1666" si="50">-40000*SIN(200*PI()*A1603)+101325</f>
        <v>98186.636170885962</v>
      </c>
      <c r="C1603">
        <f t="shared" ref="C1603:C1666" si="51">IF(MOD(A1603,0.02)&gt;0.005,101325,B1603)</f>
        <v>98186.636170885962</v>
      </c>
    </row>
    <row r="1604" spans="1:3" x14ac:dyDescent="0.2">
      <c r="A1604">
        <v>0.20025000000000001</v>
      </c>
      <c r="B1604">
        <f t="shared" si="50"/>
        <v>95067.621398390649</v>
      </c>
      <c r="C1604">
        <f t="shared" si="51"/>
        <v>95067.621398390649</v>
      </c>
    </row>
    <row r="1605" spans="1:3" x14ac:dyDescent="0.2">
      <c r="A1605">
        <v>0.200375</v>
      </c>
      <c r="B1605">
        <f t="shared" si="50"/>
        <v>91987.185445763782</v>
      </c>
      <c r="C1605">
        <f t="shared" si="51"/>
        <v>91987.185445763782</v>
      </c>
    </row>
    <row r="1606" spans="1:3" x14ac:dyDescent="0.2">
      <c r="A1606">
        <v>0.20050000000000001</v>
      </c>
      <c r="B1606">
        <f t="shared" si="50"/>
        <v>88964.320225001677</v>
      </c>
      <c r="C1606">
        <f t="shared" si="51"/>
        <v>88964.320225001677</v>
      </c>
    </row>
    <row r="1607" spans="1:3" x14ac:dyDescent="0.2">
      <c r="A1607">
        <v>0.200625</v>
      </c>
      <c r="B1607">
        <f t="shared" si="50"/>
        <v>86017.662705396637</v>
      </c>
      <c r="C1607">
        <f t="shared" si="51"/>
        <v>86017.662705396637</v>
      </c>
    </row>
    <row r="1608" spans="1:3" x14ac:dyDescent="0.2">
      <c r="A1608">
        <v>0.20075000000000001</v>
      </c>
      <c r="B1608">
        <f t="shared" si="50"/>
        <v>83165.380010417954</v>
      </c>
      <c r="C1608">
        <f t="shared" si="51"/>
        <v>83165.380010417954</v>
      </c>
    </row>
    <row r="1609" spans="1:3" x14ac:dyDescent="0.2">
      <c r="A1609">
        <v>0.200875</v>
      </c>
      <c r="B1609">
        <f t="shared" si="50"/>
        <v>80425.05741136198</v>
      </c>
      <c r="C1609">
        <f t="shared" si="51"/>
        <v>80425.05741136198</v>
      </c>
    </row>
    <row r="1610" spans="1:3" x14ac:dyDescent="0.2">
      <c r="A1610">
        <v>0.20100000000000001</v>
      </c>
      <c r="B1610">
        <f t="shared" si="50"/>
        <v>77813.589908300666</v>
      </c>
      <c r="C1610">
        <f t="shared" si="51"/>
        <v>77813.589908300666</v>
      </c>
    </row>
    <row r="1611" spans="1:3" x14ac:dyDescent="0.2">
      <c r="A1611">
        <v>0.201125</v>
      </c>
      <c r="B1611">
        <f t="shared" si="50"/>
        <v>75347.07806679279</v>
      </c>
      <c r="C1611">
        <f t="shared" si="51"/>
        <v>75347.07806679279</v>
      </c>
    </row>
    <row r="1612" spans="1:3" x14ac:dyDescent="0.2">
      <c r="A1612">
        <v>0.20125000000000001</v>
      </c>
      <c r="B1612">
        <f t="shared" si="50"/>
        <v>73040.728752537907</v>
      </c>
      <c r="C1612">
        <f t="shared" si="51"/>
        <v>73040.728752537907</v>
      </c>
    </row>
    <row r="1613" spans="1:3" x14ac:dyDescent="0.2">
      <c r="A1613">
        <v>0.201375</v>
      </c>
      <c r="B1613">
        <f t="shared" si="50"/>
        <v>70908.761375998671</v>
      </c>
      <c r="C1613">
        <f t="shared" si="51"/>
        <v>70908.761375998671</v>
      </c>
    </row>
    <row r="1614" spans="1:3" x14ac:dyDescent="0.2">
      <c r="A1614">
        <v>0.20150000000000001</v>
      </c>
      <c r="B1614">
        <f t="shared" si="50"/>
        <v>68964.320225001764</v>
      </c>
      <c r="C1614">
        <f t="shared" si="51"/>
        <v>68964.320225001764</v>
      </c>
    </row>
    <row r="1615" spans="1:3" x14ac:dyDescent="0.2">
      <c r="A1615">
        <v>0.201625</v>
      </c>
      <c r="B1615">
        <f t="shared" si="50"/>
        <v>67219.393425836373</v>
      </c>
      <c r="C1615">
        <f t="shared" si="51"/>
        <v>67219.393425836373</v>
      </c>
    </row>
    <row r="1616" spans="1:3" x14ac:dyDescent="0.2">
      <c r="A1616">
        <v>0.20175000000000001</v>
      </c>
      <c r="B1616">
        <f t="shared" si="50"/>
        <v>65684.739032465135</v>
      </c>
      <c r="C1616">
        <f t="shared" si="51"/>
        <v>65684.739032465135</v>
      </c>
    </row>
    <row r="1617" spans="1:3" x14ac:dyDescent="0.2">
      <c r="A1617">
        <v>0.201875</v>
      </c>
      <c r="B1617">
        <f t="shared" si="50"/>
        <v>64369.81869954845</v>
      </c>
      <c r="C1617">
        <f t="shared" si="51"/>
        <v>64369.81869954845</v>
      </c>
    </row>
    <row r="1618" spans="1:3" x14ac:dyDescent="0.2">
      <c r="A1618">
        <v>0.20200000000000001</v>
      </c>
      <c r="B1618">
        <f t="shared" si="50"/>
        <v>63282.739348193834</v>
      </c>
      <c r="C1618">
        <f t="shared" si="51"/>
        <v>63282.739348193834</v>
      </c>
    </row>
    <row r="1619" spans="1:3" x14ac:dyDescent="0.2">
      <c r="A1619">
        <v>0.202125</v>
      </c>
      <c r="B1619">
        <f t="shared" si="50"/>
        <v>62430.203184092949</v>
      </c>
      <c r="C1619">
        <f t="shared" si="51"/>
        <v>62430.203184092949</v>
      </c>
    </row>
    <row r="1620" spans="1:3" x14ac:dyDescent="0.2">
      <c r="A1620">
        <v>0.20225000000000001</v>
      </c>
      <c r="B1620">
        <f t="shared" si="50"/>
        <v>61817.466376194425</v>
      </c>
      <c r="C1620">
        <f t="shared" si="51"/>
        <v>61817.466376194425</v>
      </c>
    </row>
    <row r="1621" spans="1:3" x14ac:dyDescent="0.2">
      <c r="A1621">
        <v>0.202375</v>
      </c>
      <c r="B1621">
        <f t="shared" si="50"/>
        <v>61448.306650674858</v>
      </c>
      <c r="C1621">
        <f t="shared" si="51"/>
        <v>61448.306650674858</v>
      </c>
    </row>
    <row r="1622" spans="1:3" x14ac:dyDescent="0.2">
      <c r="A1622">
        <v>0.20250000000000001</v>
      </c>
      <c r="B1622">
        <f t="shared" si="50"/>
        <v>61325</v>
      </c>
      <c r="C1622">
        <f t="shared" si="51"/>
        <v>61325</v>
      </c>
    </row>
    <row r="1623" spans="1:3" x14ac:dyDescent="0.2">
      <c r="A1623">
        <v>0.202625</v>
      </c>
      <c r="B1623">
        <f t="shared" si="50"/>
        <v>61448.30665067488</v>
      </c>
      <c r="C1623">
        <f t="shared" si="51"/>
        <v>61448.30665067488</v>
      </c>
    </row>
    <row r="1624" spans="1:3" x14ac:dyDescent="0.2">
      <c r="A1624">
        <v>0.20275000000000001</v>
      </c>
      <c r="B1624">
        <f t="shared" si="50"/>
        <v>61817.466376194563</v>
      </c>
      <c r="C1624">
        <f t="shared" si="51"/>
        <v>61817.466376194563</v>
      </c>
    </row>
    <row r="1625" spans="1:3" x14ac:dyDescent="0.2">
      <c r="A1625">
        <v>0.202875</v>
      </c>
      <c r="B1625">
        <f t="shared" si="50"/>
        <v>62430.203184092883</v>
      </c>
      <c r="C1625">
        <f t="shared" si="51"/>
        <v>62430.203184092883</v>
      </c>
    </row>
    <row r="1626" spans="1:3" x14ac:dyDescent="0.2">
      <c r="A1626">
        <v>0.20300000000000001</v>
      </c>
      <c r="B1626">
        <f t="shared" si="50"/>
        <v>63282.739348193929</v>
      </c>
      <c r="C1626">
        <f t="shared" si="51"/>
        <v>63282.739348193929</v>
      </c>
    </row>
    <row r="1627" spans="1:3" x14ac:dyDescent="0.2">
      <c r="A1627">
        <v>0.203125</v>
      </c>
      <c r="B1627">
        <f t="shared" si="50"/>
        <v>64369.818699548574</v>
      </c>
      <c r="C1627">
        <f t="shared" si="51"/>
        <v>64369.818699548574</v>
      </c>
    </row>
    <row r="1628" spans="1:3" x14ac:dyDescent="0.2">
      <c r="A1628">
        <v>0.20324999999999999</v>
      </c>
      <c r="B1628">
        <f t="shared" si="50"/>
        <v>65684.739032465019</v>
      </c>
      <c r="C1628">
        <f t="shared" si="51"/>
        <v>65684.739032465019</v>
      </c>
    </row>
    <row r="1629" spans="1:3" x14ac:dyDescent="0.2">
      <c r="A1629">
        <v>0.203375</v>
      </c>
      <c r="B1629">
        <f t="shared" si="50"/>
        <v>67219.393425836228</v>
      </c>
      <c r="C1629">
        <f t="shared" si="51"/>
        <v>67219.393425836228</v>
      </c>
    </row>
    <row r="1630" spans="1:3" x14ac:dyDescent="0.2">
      <c r="A1630">
        <v>0.20349999999999999</v>
      </c>
      <c r="B1630">
        <f t="shared" si="50"/>
        <v>68964.320225001939</v>
      </c>
      <c r="C1630">
        <f t="shared" si="51"/>
        <v>68964.320225001939</v>
      </c>
    </row>
    <row r="1631" spans="1:3" x14ac:dyDescent="0.2">
      <c r="A1631">
        <v>0.203625</v>
      </c>
      <c r="B1631">
        <f t="shared" si="50"/>
        <v>70908.761375998874</v>
      </c>
      <c r="C1631">
        <f t="shared" si="51"/>
        <v>70908.761375998874</v>
      </c>
    </row>
    <row r="1632" spans="1:3" x14ac:dyDescent="0.2">
      <c r="A1632">
        <v>0.20374999999999999</v>
      </c>
      <c r="B1632">
        <f t="shared" si="50"/>
        <v>73040.728752537732</v>
      </c>
      <c r="C1632">
        <f t="shared" si="51"/>
        <v>73040.728752537732</v>
      </c>
    </row>
    <row r="1633" spans="1:3" x14ac:dyDescent="0.2">
      <c r="A1633">
        <v>0.203875</v>
      </c>
      <c r="B1633">
        <f t="shared" si="50"/>
        <v>75347.078066793023</v>
      </c>
      <c r="C1633">
        <f t="shared" si="51"/>
        <v>75347.078066793023</v>
      </c>
    </row>
    <row r="1634" spans="1:3" x14ac:dyDescent="0.2">
      <c r="A1634">
        <v>0.20399999999999999</v>
      </c>
      <c r="B1634">
        <f t="shared" si="50"/>
        <v>77813.589908300448</v>
      </c>
      <c r="C1634">
        <f t="shared" si="51"/>
        <v>77813.589908300448</v>
      </c>
    </row>
    <row r="1635" spans="1:3" x14ac:dyDescent="0.2">
      <c r="A1635">
        <v>0.204125</v>
      </c>
      <c r="B1635">
        <f t="shared" si="50"/>
        <v>80425.057411362257</v>
      </c>
      <c r="C1635">
        <f t="shared" si="51"/>
        <v>80425.057411362257</v>
      </c>
    </row>
    <row r="1636" spans="1:3" x14ac:dyDescent="0.2">
      <c r="A1636">
        <v>0.20424999999999999</v>
      </c>
      <c r="B1636">
        <f t="shared" si="50"/>
        <v>83165.38001041823</v>
      </c>
      <c r="C1636">
        <f t="shared" si="51"/>
        <v>83165.38001041823</v>
      </c>
    </row>
    <row r="1637" spans="1:3" x14ac:dyDescent="0.2">
      <c r="A1637">
        <v>0.204375</v>
      </c>
      <c r="B1637">
        <f t="shared" si="50"/>
        <v>86017.662705396404</v>
      </c>
      <c r="C1637">
        <f t="shared" si="51"/>
        <v>86017.662705396404</v>
      </c>
    </row>
    <row r="1638" spans="1:3" x14ac:dyDescent="0.2">
      <c r="A1638">
        <v>0.20449999999999999</v>
      </c>
      <c r="B1638">
        <f t="shared" si="50"/>
        <v>88964.320225001982</v>
      </c>
      <c r="C1638">
        <f t="shared" si="51"/>
        <v>88964.320225001982</v>
      </c>
    </row>
    <row r="1639" spans="1:3" x14ac:dyDescent="0.2">
      <c r="A1639">
        <v>0.204625</v>
      </c>
      <c r="B1639">
        <f t="shared" si="50"/>
        <v>91987.185445763535</v>
      </c>
      <c r="C1639">
        <f t="shared" si="51"/>
        <v>91987.185445763535</v>
      </c>
    </row>
    <row r="1640" spans="1:3" x14ac:dyDescent="0.2">
      <c r="A1640">
        <v>0.20474999999999999</v>
      </c>
      <c r="B1640">
        <f t="shared" si="50"/>
        <v>95067.621398390387</v>
      </c>
      <c r="C1640">
        <f t="shared" si="51"/>
        <v>95067.621398390387</v>
      </c>
    </row>
    <row r="1641" spans="1:3" x14ac:dyDescent="0.2">
      <c r="A1641">
        <v>0.204875</v>
      </c>
      <c r="B1641">
        <f t="shared" si="50"/>
        <v>98186.636170886835</v>
      </c>
      <c r="C1641">
        <f t="shared" si="51"/>
        <v>98186.636170886835</v>
      </c>
    </row>
    <row r="1642" spans="1:3" x14ac:dyDescent="0.2">
      <c r="A1642">
        <v>0.20499999999999999</v>
      </c>
      <c r="B1642">
        <f t="shared" si="50"/>
        <v>101324.99999999937</v>
      </c>
      <c r="C1642">
        <f t="shared" si="51"/>
        <v>101324.99999999937</v>
      </c>
    </row>
    <row r="1643" spans="1:3" x14ac:dyDescent="0.2">
      <c r="A1643">
        <v>0.205125</v>
      </c>
      <c r="B1643">
        <f t="shared" si="50"/>
        <v>104463.36382911418</v>
      </c>
      <c r="C1643">
        <f t="shared" si="51"/>
        <v>101325</v>
      </c>
    </row>
    <row r="1644" spans="1:3" x14ac:dyDescent="0.2">
      <c r="A1644">
        <v>0.20524999999999999</v>
      </c>
      <c r="B1644">
        <f t="shared" si="50"/>
        <v>107582.3786016095</v>
      </c>
      <c r="C1644">
        <f t="shared" si="51"/>
        <v>101325</v>
      </c>
    </row>
    <row r="1645" spans="1:3" x14ac:dyDescent="0.2">
      <c r="A1645">
        <v>0.205375</v>
      </c>
      <c r="B1645">
        <f t="shared" si="50"/>
        <v>110662.81455423635</v>
      </c>
      <c r="C1645">
        <f t="shared" si="51"/>
        <v>101325</v>
      </c>
    </row>
    <row r="1646" spans="1:3" x14ac:dyDescent="0.2">
      <c r="A1646">
        <v>0.20549999999999999</v>
      </c>
      <c r="B1646">
        <f t="shared" si="50"/>
        <v>113685.6797749979</v>
      </c>
      <c r="C1646">
        <f t="shared" si="51"/>
        <v>101325</v>
      </c>
    </row>
    <row r="1647" spans="1:3" x14ac:dyDescent="0.2">
      <c r="A1647">
        <v>0.205625</v>
      </c>
      <c r="B1647">
        <f t="shared" si="50"/>
        <v>116632.33729460349</v>
      </c>
      <c r="C1647">
        <f t="shared" si="51"/>
        <v>101325</v>
      </c>
    </row>
    <row r="1648" spans="1:3" x14ac:dyDescent="0.2">
      <c r="A1648">
        <v>0.20574999999999999</v>
      </c>
      <c r="B1648">
        <f t="shared" si="50"/>
        <v>119484.61998958167</v>
      </c>
      <c r="C1648">
        <f t="shared" si="51"/>
        <v>101325</v>
      </c>
    </row>
    <row r="1649" spans="1:3" x14ac:dyDescent="0.2">
      <c r="A1649">
        <v>0.205875</v>
      </c>
      <c r="B1649">
        <f t="shared" si="50"/>
        <v>122224.94258863764</v>
      </c>
      <c r="C1649">
        <f t="shared" si="51"/>
        <v>101325</v>
      </c>
    </row>
    <row r="1650" spans="1:3" x14ac:dyDescent="0.2">
      <c r="A1650">
        <v>0.20599999999999999</v>
      </c>
      <c r="B1650">
        <f t="shared" si="50"/>
        <v>124836.41009169853</v>
      </c>
      <c r="C1650">
        <f t="shared" si="51"/>
        <v>101325</v>
      </c>
    </row>
    <row r="1651" spans="1:3" x14ac:dyDescent="0.2">
      <c r="A1651">
        <v>0.206125</v>
      </c>
      <c r="B1651">
        <f t="shared" si="50"/>
        <v>127302.92193320775</v>
      </c>
      <c r="C1651">
        <f t="shared" si="51"/>
        <v>101325</v>
      </c>
    </row>
    <row r="1652" spans="1:3" x14ac:dyDescent="0.2">
      <c r="A1652">
        <v>0.20624999999999999</v>
      </c>
      <c r="B1652">
        <f t="shared" si="50"/>
        <v>129609.27124746138</v>
      </c>
      <c r="C1652">
        <f t="shared" si="51"/>
        <v>101325</v>
      </c>
    </row>
    <row r="1653" spans="1:3" x14ac:dyDescent="0.2">
      <c r="A1653">
        <v>0.206375</v>
      </c>
      <c r="B1653">
        <f t="shared" si="50"/>
        <v>131741.23862400142</v>
      </c>
      <c r="C1653">
        <f t="shared" si="51"/>
        <v>101325</v>
      </c>
    </row>
    <row r="1654" spans="1:3" x14ac:dyDescent="0.2">
      <c r="A1654">
        <v>0.20649999999999999</v>
      </c>
      <c r="B1654">
        <f t="shared" si="50"/>
        <v>133685.67977499799</v>
      </c>
      <c r="C1654">
        <f t="shared" si="51"/>
        <v>101325</v>
      </c>
    </row>
    <row r="1655" spans="1:3" x14ac:dyDescent="0.2">
      <c r="A1655">
        <v>0.206625</v>
      </c>
      <c r="B1655">
        <f t="shared" si="50"/>
        <v>135430.60657416371</v>
      </c>
      <c r="C1655">
        <f t="shared" si="51"/>
        <v>101325</v>
      </c>
    </row>
    <row r="1656" spans="1:3" x14ac:dyDescent="0.2">
      <c r="A1656">
        <v>0.20674999999999999</v>
      </c>
      <c r="B1656">
        <f t="shared" si="50"/>
        <v>136965.26096753468</v>
      </c>
      <c r="C1656">
        <f t="shared" si="51"/>
        <v>101325</v>
      </c>
    </row>
    <row r="1657" spans="1:3" x14ac:dyDescent="0.2">
      <c r="A1657">
        <v>0.206875</v>
      </c>
      <c r="B1657">
        <f t="shared" si="50"/>
        <v>138280.1813004514</v>
      </c>
      <c r="C1657">
        <f t="shared" si="51"/>
        <v>101325</v>
      </c>
    </row>
    <row r="1658" spans="1:3" x14ac:dyDescent="0.2">
      <c r="A1658">
        <v>0.20699999999999999</v>
      </c>
      <c r="B1658">
        <f t="shared" si="50"/>
        <v>139367.26065180602</v>
      </c>
      <c r="C1658">
        <f t="shared" si="51"/>
        <v>101325</v>
      </c>
    </row>
    <row r="1659" spans="1:3" x14ac:dyDescent="0.2">
      <c r="A1659">
        <v>0.207125</v>
      </c>
      <c r="B1659">
        <f t="shared" si="50"/>
        <v>140219.79681590723</v>
      </c>
      <c r="C1659">
        <f t="shared" si="51"/>
        <v>101325</v>
      </c>
    </row>
    <row r="1660" spans="1:3" x14ac:dyDescent="0.2">
      <c r="A1660">
        <v>0.20724999999999999</v>
      </c>
      <c r="B1660">
        <f t="shared" si="50"/>
        <v>140832.53362380542</v>
      </c>
      <c r="C1660">
        <f t="shared" si="51"/>
        <v>101325</v>
      </c>
    </row>
    <row r="1661" spans="1:3" x14ac:dyDescent="0.2">
      <c r="A1661">
        <v>0.207375</v>
      </c>
      <c r="B1661">
        <f t="shared" si="50"/>
        <v>141201.69334932516</v>
      </c>
      <c r="C1661">
        <f t="shared" si="51"/>
        <v>101325</v>
      </c>
    </row>
    <row r="1662" spans="1:3" x14ac:dyDescent="0.2">
      <c r="A1662">
        <v>0.20749999999999999</v>
      </c>
      <c r="B1662">
        <f t="shared" si="50"/>
        <v>141325</v>
      </c>
      <c r="C1662">
        <f t="shared" si="51"/>
        <v>101325</v>
      </c>
    </row>
    <row r="1663" spans="1:3" x14ac:dyDescent="0.2">
      <c r="A1663">
        <v>0.207625</v>
      </c>
      <c r="B1663">
        <f t="shared" si="50"/>
        <v>141201.6933493251</v>
      </c>
      <c r="C1663">
        <f t="shared" si="51"/>
        <v>101325</v>
      </c>
    </row>
    <row r="1664" spans="1:3" x14ac:dyDescent="0.2">
      <c r="A1664">
        <v>0.20774999999999999</v>
      </c>
      <c r="B1664">
        <f t="shared" si="50"/>
        <v>140832.5336238055</v>
      </c>
      <c r="C1664">
        <f t="shared" si="51"/>
        <v>101325</v>
      </c>
    </row>
    <row r="1665" spans="1:3" x14ac:dyDescent="0.2">
      <c r="A1665">
        <v>0.207875</v>
      </c>
      <c r="B1665">
        <f t="shared" si="50"/>
        <v>140219.79681590709</v>
      </c>
      <c r="C1665">
        <f t="shared" si="51"/>
        <v>101325</v>
      </c>
    </row>
    <row r="1666" spans="1:3" x14ac:dyDescent="0.2">
      <c r="A1666">
        <v>0.20799999999999999</v>
      </c>
      <c r="B1666">
        <f t="shared" si="50"/>
        <v>139367.26065180619</v>
      </c>
      <c r="C1666">
        <f t="shared" si="51"/>
        <v>101325</v>
      </c>
    </row>
    <row r="1667" spans="1:3" x14ac:dyDescent="0.2">
      <c r="A1667">
        <v>0.208125</v>
      </c>
      <c r="B1667">
        <f t="shared" ref="B1667:B1730" si="52">-40000*SIN(200*PI()*A1667)+101325</f>
        <v>138280.1813004516</v>
      </c>
      <c r="C1667">
        <f t="shared" ref="C1667:C1730" si="53">IF(MOD(A1667,0.02)&gt;0.005,101325,B1667)</f>
        <v>101325</v>
      </c>
    </row>
    <row r="1668" spans="1:3" x14ac:dyDescent="0.2">
      <c r="A1668">
        <v>0.20824999999999999</v>
      </c>
      <c r="B1668">
        <f t="shared" si="52"/>
        <v>136965.26096753491</v>
      </c>
      <c r="C1668">
        <f t="shared" si="53"/>
        <v>101325</v>
      </c>
    </row>
    <row r="1669" spans="1:3" x14ac:dyDescent="0.2">
      <c r="A1669">
        <v>0.208375</v>
      </c>
      <c r="B1669">
        <f t="shared" si="52"/>
        <v>135430.60657416339</v>
      </c>
      <c r="C1669">
        <f t="shared" si="53"/>
        <v>101325</v>
      </c>
    </row>
    <row r="1670" spans="1:3" x14ac:dyDescent="0.2">
      <c r="A1670">
        <v>0.20849999999999999</v>
      </c>
      <c r="B1670">
        <f t="shared" si="52"/>
        <v>133685.67977499831</v>
      </c>
      <c r="C1670">
        <f t="shared" si="53"/>
        <v>101325</v>
      </c>
    </row>
    <row r="1671" spans="1:3" x14ac:dyDescent="0.2">
      <c r="A1671">
        <v>0.208625</v>
      </c>
      <c r="B1671">
        <f t="shared" si="52"/>
        <v>131741.23862400104</v>
      </c>
      <c r="C1671">
        <f t="shared" si="53"/>
        <v>101325</v>
      </c>
    </row>
    <row r="1672" spans="1:3" x14ac:dyDescent="0.2">
      <c r="A1672">
        <v>0.20874999999999999</v>
      </c>
      <c r="B1672">
        <f t="shared" si="52"/>
        <v>129609.27124746177</v>
      </c>
      <c r="C1672">
        <f t="shared" si="53"/>
        <v>101325</v>
      </c>
    </row>
    <row r="1673" spans="1:3" x14ac:dyDescent="0.2">
      <c r="A1673">
        <v>0.20887500000000001</v>
      </c>
      <c r="B1673">
        <f t="shared" si="52"/>
        <v>127302.9219332073</v>
      </c>
      <c r="C1673">
        <f t="shared" si="53"/>
        <v>101325</v>
      </c>
    </row>
    <row r="1674" spans="1:3" x14ac:dyDescent="0.2">
      <c r="A1674">
        <v>0.20899999999999999</v>
      </c>
      <c r="B1674">
        <f t="shared" si="52"/>
        <v>124836.41009169897</v>
      </c>
      <c r="C1674">
        <f t="shared" si="53"/>
        <v>101325</v>
      </c>
    </row>
    <row r="1675" spans="1:3" x14ac:dyDescent="0.2">
      <c r="A1675">
        <v>0.20912500000000001</v>
      </c>
      <c r="B1675">
        <f t="shared" si="52"/>
        <v>122224.94258863812</v>
      </c>
      <c r="C1675">
        <f t="shared" si="53"/>
        <v>101325</v>
      </c>
    </row>
    <row r="1676" spans="1:3" x14ac:dyDescent="0.2">
      <c r="A1676">
        <v>0.20924999999999999</v>
      </c>
      <c r="B1676">
        <f t="shared" si="52"/>
        <v>119484.61998958215</v>
      </c>
      <c r="C1676">
        <f t="shared" si="53"/>
        <v>101325</v>
      </c>
    </row>
    <row r="1677" spans="1:3" x14ac:dyDescent="0.2">
      <c r="A1677">
        <v>0.20937500000000001</v>
      </c>
      <c r="B1677">
        <f t="shared" si="52"/>
        <v>116632.33729460294</v>
      </c>
      <c r="C1677">
        <f t="shared" si="53"/>
        <v>101325</v>
      </c>
    </row>
    <row r="1678" spans="1:3" x14ac:dyDescent="0.2">
      <c r="A1678">
        <v>0.20949999999999999</v>
      </c>
      <c r="B1678">
        <f t="shared" si="52"/>
        <v>113685.67977499843</v>
      </c>
      <c r="C1678">
        <f t="shared" si="53"/>
        <v>101325</v>
      </c>
    </row>
    <row r="1679" spans="1:3" x14ac:dyDescent="0.2">
      <c r="A1679">
        <v>0.20962500000000001</v>
      </c>
      <c r="B1679">
        <f t="shared" si="52"/>
        <v>110662.81455423578</v>
      </c>
      <c r="C1679">
        <f t="shared" si="53"/>
        <v>101325</v>
      </c>
    </row>
    <row r="1680" spans="1:3" x14ac:dyDescent="0.2">
      <c r="A1680">
        <v>0.20974999999999999</v>
      </c>
      <c r="B1680">
        <f t="shared" si="52"/>
        <v>107582.37860160891</v>
      </c>
      <c r="C1680">
        <f t="shared" si="53"/>
        <v>101325</v>
      </c>
    </row>
    <row r="1681" spans="1:3" x14ac:dyDescent="0.2">
      <c r="A1681">
        <v>0.20987500000000001</v>
      </c>
      <c r="B1681">
        <f t="shared" si="52"/>
        <v>104463.3638291136</v>
      </c>
      <c r="C1681">
        <f t="shared" si="53"/>
        <v>101325</v>
      </c>
    </row>
    <row r="1682" spans="1:3" x14ac:dyDescent="0.2">
      <c r="A1682">
        <v>0.21</v>
      </c>
      <c r="B1682">
        <f t="shared" si="52"/>
        <v>101324.99999999993</v>
      </c>
      <c r="C1682">
        <f t="shared" si="53"/>
        <v>101325</v>
      </c>
    </row>
    <row r="1683" spans="1:3" x14ac:dyDescent="0.2">
      <c r="A1683">
        <v>0.21012500000000001</v>
      </c>
      <c r="B1683">
        <f t="shared" si="52"/>
        <v>98186.636170886253</v>
      </c>
      <c r="C1683">
        <f t="shared" si="53"/>
        <v>101325</v>
      </c>
    </row>
    <row r="1684" spans="1:3" x14ac:dyDescent="0.2">
      <c r="A1684">
        <v>0.21024999999999999</v>
      </c>
      <c r="B1684">
        <f t="shared" si="52"/>
        <v>95067.62139839094</v>
      </c>
      <c r="C1684">
        <f t="shared" si="53"/>
        <v>101325</v>
      </c>
    </row>
    <row r="1685" spans="1:3" x14ac:dyDescent="0.2">
      <c r="A1685">
        <v>0.21037500000000001</v>
      </c>
      <c r="B1685">
        <f t="shared" si="52"/>
        <v>91987.185445764073</v>
      </c>
      <c r="C1685">
        <f t="shared" si="53"/>
        <v>101325</v>
      </c>
    </row>
    <row r="1686" spans="1:3" x14ac:dyDescent="0.2">
      <c r="A1686">
        <v>0.21049999999999999</v>
      </c>
      <c r="B1686">
        <f t="shared" si="52"/>
        <v>88964.320225002506</v>
      </c>
      <c r="C1686">
        <f t="shared" si="53"/>
        <v>101325</v>
      </c>
    </row>
    <row r="1687" spans="1:3" x14ac:dyDescent="0.2">
      <c r="A1687">
        <v>0.21062500000000001</v>
      </c>
      <c r="B1687">
        <f t="shared" si="52"/>
        <v>86017.662705395865</v>
      </c>
      <c r="C1687">
        <f t="shared" si="53"/>
        <v>101325</v>
      </c>
    </row>
    <row r="1688" spans="1:3" x14ac:dyDescent="0.2">
      <c r="A1688">
        <v>0.21074999999999999</v>
      </c>
      <c r="B1688">
        <f t="shared" si="52"/>
        <v>83165.380010418725</v>
      </c>
      <c r="C1688">
        <f t="shared" si="53"/>
        <v>101325</v>
      </c>
    </row>
    <row r="1689" spans="1:3" x14ac:dyDescent="0.2">
      <c r="A1689">
        <v>0.21087500000000001</v>
      </c>
      <c r="B1689">
        <f t="shared" si="52"/>
        <v>80425.057411361748</v>
      </c>
      <c r="C1689">
        <f t="shared" si="53"/>
        <v>101325</v>
      </c>
    </row>
    <row r="1690" spans="1:3" x14ac:dyDescent="0.2">
      <c r="A1690">
        <v>0.21099999999999999</v>
      </c>
      <c r="B1690">
        <f t="shared" si="52"/>
        <v>77813.589908300899</v>
      </c>
      <c r="C1690">
        <f t="shared" si="53"/>
        <v>101325</v>
      </c>
    </row>
    <row r="1691" spans="1:3" x14ac:dyDescent="0.2">
      <c r="A1691">
        <v>0.21112500000000001</v>
      </c>
      <c r="B1691">
        <f t="shared" si="52"/>
        <v>75347.078066792586</v>
      </c>
      <c r="C1691">
        <f t="shared" si="53"/>
        <v>101325</v>
      </c>
    </row>
    <row r="1692" spans="1:3" x14ac:dyDescent="0.2">
      <c r="A1692">
        <v>0.21124999999999999</v>
      </c>
      <c r="B1692">
        <f t="shared" si="52"/>
        <v>73040.728752538125</v>
      </c>
      <c r="C1692">
        <f t="shared" si="53"/>
        <v>101325</v>
      </c>
    </row>
    <row r="1693" spans="1:3" x14ac:dyDescent="0.2">
      <c r="A1693">
        <v>0.21137500000000001</v>
      </c>
      <c r="B1693">
        <f t="shared" si="52"/>
        <v>70908.76137599886</v>
      </c>
      <c r="C1693">
        <f t="shared" si="53"/>
        <v>101325</v>
      </c>
    </row>
    <row r="1694" spans="1:3" x14ac:dyDescent="0.2">
      <c r="A1694">
        <v>0.21149999999999999</v>
      </c>
      <c r="B1694">
        <f t="shared" si="52"/>
        <v>68964.320225002273</v>
      </c>
      <c r="C1694">
        <f t="shared" si="53"/>
        <v>101325</v>
      </c>
    </row>
    <row r="1695" spans="1:3" x14ac:dyDescent="0.2">
      <c r="A1695">
        <v>0.21162500000000001</v>
      </c>
      <c r="B1695">
        <f t="shared" si="52"/>
        <v>67219.393425835937</v>
      </c>
      <c r="C1695">
        <f t="shared" si="53"/>
        <v>101325</v>
      </c>
    </row>
    <row r="1696" spans="1:3" x14ac:dyDescent="0.2">
      <c r="A1696">
        <v>0.21174999999999999</v>
      </c>
      <c r="B1696">
        <f t="shared" si="52"/>
        <v>65684.739032465528</v>
      </c>
      <c r="C1696">
        <f t="shared" si="53"/>
        <v>101325</v>
      </c>
    </row>
    <row r="1697" spans="1:3" x14ac:dyDescent="0.2">
      <c r="A1697">
        <v>0.21187500000000001</v>
      </c>
      <c r="B1697">
        <f t="shared" si="52"/>
        <v>64369.818699548341</v>
      </c>
      <c r="C1697">
        <f t="shared" si="53"/>
        <v>101325</v>
      </c>
    </row>
    <row r="1698" spans="1:3" x14ac:dyDescent="0.2">
      <c r="A1698">
        <v>0.21199999999999999</v>
      </c>
      <c r="B1698">
        <f t="shared" si="52"/>
        <v>63282.739348193747</v>
      </c>
      <c r="C1698">
        <f t="shared" si="53"/>
        <v>101325</v>
      </c>
    </row>
    <row r="1699" spans="1:3" x14ac:dyDescent="0.2">
      <c r="A1699">
        <v>0.21212500000000001</v>
      </c>
      <c r="B1699">
        <f t="shared" si="52"/>
        <v>62430.203184092883</v>
      </c>
      <c r="C1699">
        <f t="shared" si="53"/>
        <v>101325</v>
      </c>
    </row>
    <row r="1700" spans="1:3" x14ac:dyDescent="0.2">
      <c r="A1700">
        <v>0.21224999999999999</v>
      </c>
      <c r="B1700">
        <f t="shared" si="52"/>
        <v>61817.466376194468</v>
      </c>
      <c r="C1700">
        <f t="shared" si="53"/>
        <v>101325</v>
      </c>
    </row>
    <row r="1701" spans="1:3" x14ac:dyDescent="0.2">
      <c r="A1701">
        <v>0.21237500000000001</v>
      </c>
      <c r="B1701">
        <f t="shared" si="52"/>
        <v>61448.30665067488</v>
      </c>
      <c r="C1701">
        <f t="shared" si="53"/>
        <v>101325</v>
      </c>
    </row>
    <row r="1702" spans="1:3" x14ac:dyDescent="0.2">
      <c r="A1702">
        <v>0.21249999999999999</v>
      </c>
      <c r="B1702">
        <f t="shared" si="52"/>
        <v>61325</v>
      </c>
      <c r="C1702">
        <f t="shared" si="53"/>
        <v>101325</v>
      </c>
    </row>
    <row r="1703" spans="1:3" x14ac:dyDescent="0.2">
      <c r="A1703">
        <v>0.21262500000000001</v>
      </c>
      <c r="B1703">
        <f t="shared" si="52"/>
        <v>61448.306650674858</v>
      </c>
      <c r="C1703">
        <f t="shared" si="53"/>
        <v>101325</v>
      </c>
    </row>
    <row r="1704" spans="1:3" x14ac:dyDescent="0.2">
      <c r="A1704">
        <v>0.21274999999999999</v>
      </c>
      <c r="B1704">
        <f t="shared" si="52"/>
        <v>61817.466376194432</v>
      </c>
      <c r="C1704">
        <f t="shared" si="53"/>
        <v>101325</v>
      </c>
    </row>
    <row r="1705" spans="1:3" x14ac:dyDescent="0.2">
      <c r="A1705">
        <v>0.21287500000000001</v>
      </c>
      <c r="B1705">
        <f t="shared" si="52"/>
        <v>62430.203184093087</v>
      </c>
      <c r="C1705">
        <f t="shared" si="53"/>
        <v>101325</v>
      </c>
    </row>
    <row r="1706" spans="1:3" x14ac:dyDescent="0.2">
      <c r="A1706">
        <v>0.21299999999999999</v>
      </c>
      <c r="B1706">
        <f t="shared" si="52"/>
        <v>63282.73934819366</v>
      </c>
      <c r="C1706">
        <f t="shared" si="53"/>
        <v>101325</v>
      </c>
    </row>
    <row r="1707" spans="1:3" x14ac:dyDescent="0.2">
      <c r="A1707">
        <v>0.21312500000000001</v>
      </c>
      <c r="B1707">
        <f t="shared" si="52"/>
        <v>64369.818699548676</v>
      </c>
      <c r="C1707">
        <f t="shared" si="53"/>
        <v>101325</v>
      </c>
    </row>
    <row r="1708" spans="1:3" x14ac:dyDescent="0.2">
      <c r="A1708">
        <v>0.21325</v>
      </c>
      <c r="B1708">
        <f t="shared" si="52"/>
        <v>65684.739032465397</v>
      </c>
      <c r="C1708">
        <f t="shared" si="53"/>
        <v>101325</v>
      </c>
    </row>
    <row r="1709" spans="1:3" x14ac:dyDescent="0.2">
      <c r="A1709">
        <v>0.21337500000000001</v>
      </c>
      <c r="B1709">
        <f t="shared" si="52"/>
        <v>67219.393425836373</v>
      </c>
      <c r="C1709">
        <f t="shared" si="53"/>
        <v>101325</v>
      </c>
    </row>
    <row r="1710" spans="1:3" x14ac:dyDescent="0.2">
      <c r="A1710">
        <v>0.2135</v>
      </c>
      <c r="B1710">
        <f t="shared" si="52"/>
        <v>68964.320225002099</v>
      </c>
      <c r="C1710">
        <f t="shared" si="53"/>
        <v>101325</v>
      </c>
    </row>
    <row r="1711" spans="1:3" x14ac:dyDescent="0.2">
      <c r="A1711">
        <v>0.21362500000000001</v>
      </c>
      <c r="B1711">
        <f t="shared" si="52"/>
        <v>70908.761375998685</v>
      </c>
      <c r="C1711">
        <f t="shared" si="53"/>
        <v>101325</v>
      </c>
    </row>
    <row r="1712" spans="1:3" x14ac:dyDescent="0.2">
      <c r="A1712">
        <v>0.21375</v>
      </c>
      <c r="B1712">
        <f t="shared" si="52"/>
        <v>73040.728752537922</v>
      </c>
      <c r="C1712">
        <f t="shared" si="53"/>
        <v>101325</v>
      </c>
    </row>
    <row r="1713" spans="1:3" x14ac:dyDescent="0.2">
      <c r="A1713">
        <v>0.21387500000000001</v>
      </c>
      <c r="B1713">
        <f t="shared" si="52"/>
        <v>75347.078066793241</v>
      </c>
      <c r="C1713">
        <f t="shared" si="53"/>
        <v>101325</v>
      </c>
    </row>
    <row r="1714" spans="1:3" x14ac:dyDescent="0.2">
      <c r="A1714">
        <v>0.214</v>
      </c>
      <c r="B1714">
        <f t="shared" si="52"/>
        <v>77813.589908300666</v>
      </c>
      <c r="C1714">
        <f t="shared" si="53"/>
        <v>101325</v>
      </c>
    </row>
    <row r="1715" spans="1:3" x14ac:dyDescent="0.2">
      <c r="A1715">
        <v>0.21412500000000001</v>
      </c>
      <c r="B1715">
        <f t="shared" si="52"/>
        <v>80425.05741136249</v>
      </c>
      <c r="C1715">
        <f t="shared" si="53"/>
        <v>101325</v>
      </c>
    </row>
    <row r="1716" spans="1:3" x14ac:dyDescent="0.2">
      <c r="A1716">
        <v>0.21425</v>
      </c>
      <c r="B1716">
        <f t="shared" si="52"/>
        <v>83165.380010418477</v>
      </c>
      <c r="C1716">
        <f t="shared" si="53"/>
        <v>101325</v>
      </c>
    </row>
    <row r="1717" spans="1:3" x14ac:dyDescent="0.2">
      <c r="A1717">
        <v>0.21437500000000001</v>
      </c>
      <c r="B1717">
        <f t="shared" si="52"/>
        <v>86017.662705396651</v>
      </c>
      <c r="C1717">
        <f t="shared" si="53"/>
        <v>101325</v>
      </c>
    </row>
    <row r="1718" spans="1:3" x14ac:dyDescent="0.2">
      <c r="A1718">
        <v>0.2145</v>
      </c>
      <c r="B1718">
        <f t="shared" si="52"/>
        <v>88964.320225002244</v>
      </c>
      <c r="C1718">
        <f t="shared" si="53"/>
        <v>101325</v>
      </c>
    </row>
    <row r="1719" spans="1:3" x14ac:dyDescent="0.2">
      <c r="A1719">
        <v>0.21462500000000001</v>
      </c>
      <c r="B1719">
        <f t="shared" si="52"/>
        <v>91987.185445763811</v>
      </c>
      <c r="C1719">
        <f t="shared" si="53"/>
        <v>101325</v>
      </c>
    </row>
    <row r="1720" spans="1:3" x14ac:dyDescent="0.2">
      <c r="A1720">
        <v>0.21475</v>
      </c>
      <c r="B1720">
        <f t="shared" si="52"/>
        <v>95067.621398390664</v>
      </c>
      <c r="C1720">
        <f t="shared" si="53"/>
        <v>101325</v>
      </c>
    </row>
    <row r="1721" spans="1:3" x14ac:dyDescent="0.2">
      <c r="A1721">
        <v>0.21487500000000001</v>
      </c>
      <c r="B1721">
        <f t="shared" si="52"/>
        <v>98186.636170885977</v>
      </c>
      <c r="C1721">
        <f t="shared" si="53"/>
        <v>101325</v>
      </c>
    </row>
    <row r="1722" spans="1:3" x14ac:dyDescent="0.2">
      <c r="A1722">
        <v>0.215</v>
      </c>
      <c r="B1722">
        <f t="shared" si="52"/>
        <v>101324.99999999965</v>
      </c>
      <c r="C1722">
        <f t="shared" si="53"/>
        <v>101325</v>
      </c>
    </row>
    <row r="1723" spans="1:3" x14ac:dyDescent="0.2">
      <c r="A1723">
        <v>0.21512500000000001</v>
      </c>
      <c r="B1723">
        <f t="shared" si="52"/>
        <v>104463.36382911446</v>
      </c>
      <c r="C1723">
        <f t="shared" si="53"/>
        <v>101325</v>
      </c>
    </row>
    <row r="1724" spans="1:3" x14ac:dyDescent="0.2">
      <c r="A1724">
        <v>0.21525</v>
      </c>
      <c r="B1724">
        <f t="shared" si="52"/>
        <v>107582.37860160864</v>
      </c>
      <c r="C1724">
        <f t="shared" si="53"/>
        <v>101325</v>
      </c>
    </row>
    <row r="1725" spans="1:3" x14ac:dyDescent="0.2">
      <c r="A1725">
        <v>0.21537500000000001</v>
      </c>
      <c r="B1725">
        <f t="shared" si="52"/>
        <v>110662.81455423661</v>
      </c>
      <c r="C1725">
        <f t="shared" si="53"/>
        <v>101325</v>
      </c>
    </row>
    <row r="1726" spans="1:3" x14ac:dyDescent="0.2">
      <c r="A1726">
        <v>0.2155</v>
      </c>
      <c r="B1726">
        <f t="shared" si="52"/>
        <v>113685.67977499816</v>
      </c>
      <c r="C1726">
        <f t="shared" si="53"/>
        <v>101325</v>
      </c>
    </row>
    <row r="1727" spans="1:3" x14ac:dyDescent="0.2">
      <c r="A1727">
        <v>0.21562500000000001</v>
      </c>
      <c r="B1727">
        <f t="shared" si="52"/>
        <v>116632.33729460374</v>
      </c>
      <c r="C1727">
        <f t="shared" si="53"/>
        <v>101325</v>
      </c>
    </row>
    <row r="1728" spans="1:3" x14ac:dyDescent="0.2">
      <c r="A1728">
        <v>0.21575</v>
      </c>
      <c r="B1728">
        <f t="shared" si="52"/>
        <v>119484.6199895819</v>
      </c>
      <c r="C1728">
        <f t="shared" si="53"/>
        <v>101325</v>
      </c>
    </row>
    <row r="1729" spans="1:3" x14ac:dyDescent="0.2">
      <c r="A1729">
        <v>0.21587500000000001</v>
      </c>
      <c r="B1729">
        <f t="shared" si="52"/>
        <v>122224.94258863787</v>
      </c>
      <c r="C1729">
        <f t="shared" si="53"/>
        <v>101325</v>
      </c>
    </row>
    <row r="1730" spans="1:3" x14ac:dyDescent="0.2">
      <c r="A1730">
        <v>0.216</v>
      </c>
      <c r="B1730">
        <f t="shared" si="52"/>
        <v>124836.41009169875</v>
      </c>
      <c r="C1730">
        <f t="shared" si="53"/>
        <v>101325</v>
      </c>
    </row>
    <row r="1731" spans="1:3" x14ac:dyDescent="0.2">
      <c r="A1731">
        <v>0.21612500000000001</v>
      </c>
      <c r="B1731">
        <f t="shared" ref="B1731:B1794" si="54">-40000*SIN(200*PI()*A1731)+101325</f>
        <v>127302.92193320795</v>
      </c>
      <c r="C1731">
        <f t="shared" ref="C1731:C1794" si="55">IF(MOD(A1731,0.02)&gt;0.005,101325,B1731)</f>
        <v>101325</v>
      </c>
    </row>
    <row r="1732" spans="1:3" x14ac:dyDescent="0.2">
      <c r="A1732">
        <v>0.21625</v>
      </c>
      <c r="B1732">
        <f t="shared" si="54"/>
        <v>129609.27124746157</v>
      </c>
      <c r="C1732">
        <f t="shared" si="55"/>
        <v>101325</v>
      </c>
    </row>
    <row r="1733" spans="1:3" x14ac:dyDescent="0.2">
      <c r="A1733">
        <v>0.21637500000000001</v>
      </c>
      <c r="B1733">
        <f t="shared" si="54"/>
        <v>131741.23862400159</v>
      </c>
      <c r="C1733">
        <f t="shared" si="55"/>
        <v>101325</v>
      </c>
    </row>
    <row r="1734" spans="1:3" x14ac:dyDescent="0.2">
      <c r="A1734">
        <v>0.2165</v>
      </c>
      <c r="B1734">
        <f t="shared" si="54"/>
        <v>133685.67977499813</v>
      </c>
      <c r="C1734">
        <f t="shared" si="55"/>
        <v>101325</v>
      </c>
    </row>
    <row r="1735" spans="1:3" x14ac:dyDescent="0.2">
      <c r="A1735">
        <v>0.21662500000000001</v>
      </c>
      <c r="B1735">
        <f t="shared" si="54"/>
        <v>135430.60657416383</v>
      </c>
      <c r="C1735">
        <f t="shared" si="55"/>
        <v>101325</v>
      </c>
    </row>
    <row r="1736" spans="1:3" x14ac:dyDescent="0.2">
      <c r="A1736">
        <v>0.21675</v>
      </c>
      <c r="B1736">
        <f t="shared" si="54"/>
        <v>136965.26096753479</v>
      </c>
      <c r="C1736">
        <f t="shared" si="55"/>
        <v>101325</v>
      </c>
    </row>
    <row r="1737" spans="1:3" x14ac:dyDescent="0.2">
      <c r="A1737">
        <v>0.21687500000000001</v>
      </c>
      <c r="B1737">
        <f t="shared" si="54"/>
        <v>138280.18130045148</v>
      </c>
      <c r="C1737">
        <f t="shared" si="55"/>
        <v>101325</v>
      </c>
    </row>
    <row r="1738" spans="1:3" x14ac:dyDescent="0.2">
      <c r="A1738">
        <v>0.217</v>
      </c>
      <c r="B1738">
        <f t="shared" si="54"/>
        <v>139367.26065180614</v>
      </c>
      <c r="C1738">
        <f t="shared" si="55"/>
        <v>101325</v>
      </c>
    </row>
    <row r="1739" spans="1:3" x14ac:dyDescent="0.2">
      <c r="A1739">
        <v>0.21712500000000001</v>
      </c>
      <c r="B1739">
        <f t="shared" si="54"/>
        <v>140219.796815907</v>
      </c>
      <c r="C1739">
        <f t="shared" si="55"/>
        <v>101325</v>
      </c>
    </row>
    <row r="1740" spans="1:3" x14ac:dyDescent="0.2">
      <c r="A1740">
        <v>0.21725</v>
      </c>
      <c r="B1740">
        <f t="shared" si="54"/>
        <v>140832.53362380544</v>
      </c>
      <c r="C1740">
        <f t="shared" si="55"/>
        <v>101325</v>
      </c>
    </row>
    <row r="1741" spans="1:3" x14ac:dyDescent="0.2">
      <c r="A1741">
        <v>0.21737500000000001</v>
      </c>
      <c r="B1741">
        <f t="shared" si="54"/>
        <v>141201.69334932516</v>
      </c>
      <c r="C1741">
        <f t="shared" si="55"/>
        <v>101325</v>
      </c>
    </row>
    <row r="1742" spans="1:3" x14ac:dyDescent="0.2">
      <c r="A1742">
        <v>0.2175</v>
      </c>
      <c r="B1742">
        <f t="shared" si="54"/>
        <v>141325</v>
      </c>
      <c r="C1742">
        <f t="shared" si="55"/>
        <v>101325</v>
      </c>
    </row>
    <row r="1743" spans="1:3" x14ac:dyDescent="0.2">
      <c r="A1743">
        <v>0.21762500000000001</v>
      </c>
      <c r="B1743">
        <f t="shared" si="54"/>
        <v>141201.6933493251</v>
      </c>
      <c r="C1743">
        <f t="shared" si="55"/>
        <v>101325</v>
      </c>
    </row>
    <row r="1744" spans="1:3" x14ac:dyDescent="0.2">
      <c r="A1744">
        <v>0.21775</v>
      </c>
      <c r="B1744">
        <f t="shared" si="54"/>
        <v>140832.53362380544</v>
      </c>
      <c r="C1744">
        <f t="shared" si="55"/>
        <v>101325</v>
      </c>
    </row>
    <row r="1745" spans="1:3" x14ac:dyDescent="0.2">
      <c r="A1745">
        <v>0.21787500000000001</v>
      </c>
      <c r="B1745">
        <f t="shared" si="54"/>
        <v>140219.796815907</v>
      </c>
      <c r="C1745">
        <f t="shared" si="55"/>
        <v>101325</v>
      </c>
    </row>
    <row r="1746" spans="1:3" x14ac:dyDescent="0.2">
      <c r="A1746">
        <v>0.218</v>
      </c>
      <c r="B1746">
        <f t="shared" si="54"/>
        <v>139367.26065180614</v>
      </c>
      <c r="C1746">
        <f t="shared" si="55"/>
        <v>101325</v>
      </c>
    </row>
    <row r="1747" spans="1:3" x14ac:dyDescent="0.2">
      <c r="A1747">
        <v>0.21812500000000001</v>
      </c>
      <c r="B1747">
        <f t="shared" si="54"/>
        <v>138280.18130045148</v>
      </c>
      <c r="C1747">
        <f t="shared" si="55"/>
        <v>101325</v>
      </c>
    </row>
    <row r="1748" spans="1:3" x14ac:dyDescent="0.2">
      <c r="A1748">
        <v>0.21825</v>
      </c>
      <c r="B1748">
        <f t="shared" si="54"/>
        <v>136965.26096753479</v>
      </c>
      <c r="C1748">
        <f t="shared" si="55"/>
        <v>101325</v>
      </c>
    </row>
    <row r="1749" spans="1:3" x14ac:dyDescent="0.2">
      <c r="A1749">
        <v>0.21837500000000001</v>
      </c>
      <c r="B1749">
        <f t="shared" si="54"/>
        <v>135430.60657416325</v>
      </c>
      <c r="C1749">
        <f t="shared" si="55"/>
        <v>101325</v>
      </c>
    </row>
    <row r="1750" spans="1:3" x14ac:dyDescent="0.2">
      <c r="A1750">
        <v>0.2185</v>
      </c>
      <c r="B1750">
        <f t="shared" si="54"/>
        <v>133685.67977499813</v>
      </c>
      <c r="C1750">
        <f t="shared" si="55"/>
        <v>101325</v>
      </c>
    </row>
    <row r="1751" spans="1:3" x14ac:dyDescent="0.2">
      <c r="A1751">
        <v>0.21862500000000001</v>
      </c>
      <c r="B1751">
        <f t="shared" si="54"/>
        <v>131741.23862400086</v>
      </c>
      <c r="C1751">
        <f t="shared" si="55"/>
        <v>101325</v>
      </c>
    </row>
    <row r="1752" spans="1:3" x14ac:dyDescent="0.2">
      <c r="A1752">
        <v>0.21875</v>
      </c>
      <c r="B1752">
        <f t="shared" si="54"/>
        <v>129609.27124746157</v>
      </c>
      <c r="C1752">
        <f t="shared" si="55"/>
        <v>101325</v>
      </c>
    </row>
    <row r="1753" spans="1:3" x14ac:dyDescent="0.2">
      <c r="A1753">
        <v>0.21887499999999999</v>
      </c>
      <c r="B1753">
        <f t="shared" si="54"/>
        <v>127302.92193320795</v>
      </c>
      <c r="C1753">
        <f t="shared" si="55"/>
        <v>101325</v>
      </c>
    </row>
    <row r="1754" spans="1:3" x14ac:dyDescent="0.2">
      <c r="A1754">
        <v>0.219</v>
      </c>
      <c r="B1754">
        <f t="shared" si="54"/>
        <v>124836.41009169875</v>
      </c>
      <c r="C1754">
        <f t="shared" si="55"/>
        <v>101325</v>
      </c>
    </row>
    <row r="1755" spans="1:3" x14ac:dyDescent="0.2">
      <c r="A1755">
        <v>0.21912499999999999</v>
      </c>
      <c r="B1755">
        <f t="shared" si="54"/>
        <v>122224.94258863787</v>
      </c>
      <c r="C1755">
        <f t="shared" si="55"/>
        <v>101325</v>
      </c>
    </row>
    <row r="1756" spans="1:3" x14ac:dyDescent="0.2">
      <c r="A1756">
        <v>0.21925</v>
      </c>
      <c r="B1756">
        <f t="shared" si="54"/>
        <v>119484.6199895819</v>
      </c>
      <c r="C1756">
        <f t="shared" si="55"/>
        <v>101325</v>
      </c>
    </row>
    <row r="1757" spans="1:3" x14ac:dyDescent="0.2">
      <c r="A1757">
        <v>0.21937499999999999</v>
      </c>
      <c r="B1757">
        <f t="shared" si="54"/>
        <v>116632.33729460374</v>
      </c>
      <c r="C1757">
        <f t="shared" si="55"/>
        <v>101325</v>
      </c>
    </row>
    <row r="1758" spans="1:3" x14ac:dyDescent="0.2">
      <c r="A1758">
        <v>0.2195</v>
      </c>
      <c r="B1758">
        <f t="shared" si="54"/>
        <v>113685.67977499816</v>
      </c>
      <c r="C1758">
        <f t="shared" si="55"/>
        <v>101325</v>
      </c>
    </row>
    <row r="1759" spans="1:3" x14ac:dyDescent="0.2">
      <c r="A1759">
        <v>0.21962499999999999</v>
      </c>
      <c r="B1759">
        <f t="shared" si="54"/>
        <v>110662.81455423661</v>
      </c>
      <c r="C1759">
        <f t="shared" si="55"/>
        <v>101325</v>
      </c>
    </row>
    <row r="1760" spans="1:3" x14ac:dyDescent="0.2">
      <c r="A1760">
        <v>0.21975</v>
      </c>
      <c r="B1760">
        <f t="shared" si="54"/>
        <v>107582.37860160864</v>
      </c>
      <c r="C1760">
        <f t="shared" si="55"/>
        <v>101325</v>
      </c>
    </row>
    <row r="1761" spans="1:3" x14ac:dyDescent="0.2">
      <c r="A1761">
        <v>0.21987499999999999</v>
      </c>
      <c r="B1761">
        <f t="shared" si="54"/>
        <v>104463.36382911446</v>
      </c>
      <c r="C1761">
        <f t="shared" si="55"/>
        <v>101325</v>
      </c>
    </row>
    <row r="1762" spans="1:3" x14ac:dyDescent="0.2">
      <c r="A1762">
        <v>0.22</v>
      </c>
      <c r="B1762">
        <f t="shared" si="54"/>
        <v>101324.99999999965</v>
      </c>
      <c r="C1762">
        <f t="shared" si="55"/>
        <v>101325</v>
      </c>
    </row>
    <row r="1763" spans="1:3" x14ac:dyDescent="0.2">
      <c r="A1763">
        <v>0.22012499999999999</v>
      </c>
      <c r="B1763">
        <f t="shared" si="54"/>
        <v>98186.636170885977</v>
      </c>
      <c r="C1763">
        <f t="shared" si="55"/>
        <v>98186.636170885977</v>
      </c>
    </row>
    <row r="1764" spans="1:3" x14ac:dyDescent="0.2">
      <c r="A1764">
        <v>0.22025</v>
      </c>
      <c r="B1764">
        <f t="shared" si="54"/>
        <v>95067.621398390664</v>
      </c>
      <c r="C1764">
        <f t="shared" si="55"/>
        <v>95067.621398390664</v>
      </c>
    </row>
    <row r="1765" spans="1:3" x14ac:dyDescent="0.2">
      <c r="A1765">
        <v>0.22037499999999999</v>
      </c>
      <c r="B1765">
        <f t="shared" si="54"/>
        <v>91987.185445763811</v>
      </c>
      <c r="C1765">
        <f t="shared" si="55"/>
        <v>91987.185445763811</v>
      </c>
    </row>
    <row r="1766" spans="1:3" x14ac:dyDescent="0.2">
      <c r="A1766">
        <v>0.2205</v>
      </c>
      <c r="B1766">
        <f t="shared" si="54"/>
        <v>88964.320225002244</v>
      </c>
      <c r="C1766">
        <f t="shared" si="55"/>
        <v>88964.320225002244</v>
      </c>
    </row>
    <row r="1767" spans="1:3" x14ac:dyDescent="0.2">
      <c r="A1767">
        <v>0.22062499999999999</v>
      </c>
      <c r="B1767">
        <f t="shared" si="54"/>
        <v>86017.662705396651</v>
      </c>
      <c r="C1767">
        <f t="shared" si="55"/>
        <v>86017.662705396651</v>
      </c>
    </row>
    <row r="1768" spans="1:3" x14ac:dyDescent="0.2">
      <c r="A1768">
        <v>0.22075</v>
      </c>
      <c r="B1768">
        <f t="shared" si="54"/>
        <v>83165.380010418477</v>
      </c>
      <c r="C1768">
        <f t="shared" si="55"/>
        <v>83165.380010418477</v>
      </c>
    </row>
    <row r="1769" spans="1:3" x14ac:dyDescent="0.2">
      <c r="A1769">
        <v>0.22087499999999999</v>
      </c>
      <c r="B1769">
        <f t="shared" si="54"/>
        <v>80425.05741136249</v>
      </c>
      <c r="C1769">
        <f t="shared" si="55"/>
        <v>80425.05741136249</v>
      </c>
    </row>
    <row r="1770" spans="1:3" x14ac:dyDescent="0.2">
      <c r="A1770">
        <v>0.221</v>
      </c>
      <c r="B1770">
        <f t="shared" si="54"/>
        <v>77813.589908300666</v>
      </c>
      <c r="C1770">
        <f t="shared" si="55"/>
        <v>77813.589908300666</v>
      </c>
    </row>
    <row r="1771" spans="1:3" x14ac:dyDescent="0.2">
      <c r="A1771">
        <v>0.22112499999999999</v>
      </c>
      <c r="B1771">
        <f t="shared" si="54"/>
        <v>75347.078066793241</v>
      </c>
      <c r="C1771">
        <f t="shared" si="55"/>
        <v>75347.078066793241</v>
      </c>
    </row>
    <row r="1772" spans="1:3" x14ac:dyDescent="0.2">
      <c r="A1772">
        <v>0.22125</v>
      </c>
      <c r="B1772">
        <f t="shared" si="54"/>
        <v>73040.728752537922</v>
      </c>
      <c r="C1772">
        <f t="shared" si="55"/>
        <v>73040.728752537922</v>
      </c>
    </row>
    <row r="1773" spans="1:3" x14ac:dyDescent="0.2">
      <c r="A1773">
        <v>0.22137499999999999</v>
      </c>
      <c r="B1773">
        <f t="shared" si="54"/>
        <v>70908.761375998685</v>
      </c>
      <c r="C1773">
        <f t="shared" si="55"/>
        <v>70908.761375998685</v>
      </c>
    </row>
    <row r="1774" spans="1:3" x14ac:dyDescent="0.2">
      <c r="A1774">
        <v>0.2215</v>
      </c>
      <c r="B1774">
        <f t="shared" si="54"/>
        <v>68964.320225002099</v>
      </c>
      <c r="C1774">
        <f t="shared" si="55"/>
        <v>68964.320225002099</v>
      </c>
    </row>
    <row r="1775" spans="1:3" x14ac:dyDescent="0.2">
      <c r="A1775">
        <v>0.22162499999999999</v>
      </c>
      <c r="B1775">
        <f t="shared" si="54"/>
        <v>67219.393425836373</v>
      </c>
      <c r="C1775">
        <f t="shared" si="55"/>
        <v>67219.393425836373</v>
      </c>
    </row>
    <row r="1776" spans="1:3" x14ac:dyDescent="0.2">
      <c r="A1776">
        <v>0.22175</v>
      </c>
      <c r="B1776">
        <f t="shared" si="54"/>
        <v>65684.739032465397</v>
      </c>
      <c r="C1776">
        <f t="shared" si="55"/>
        <v>65684.739032465397</v>
      </c>
    </row>
    <row r="1777" spans="1:3" x14ac:dyDescent="0.2">
      <c r="A1777">
        <v>0.22187499999999999</v>
      </c>
      <c r="B1777">
        <f t="shared" si="54"/>
        <v>64369.818699548676</v>
      </c>
      <c r="C1777">
        <f t="shared" si="55"/>
        <v>64369.818699548676</v>
      </c>
    </row>
    <row r="1778" spans="1:3" x14ac:dyDescent="0.2">
      <c r="A1778">
        <v>0.222</v>
      </c>
      <c r="B1778">
        <f t="shared" si="54"/>
        <v>63282.73934819366</v>
      </c>
      <c r="C1778">
        <f t="shared" si="55"/>
        <v>63282.73934819366</v>
      </c>
    </row>
    <row r="1779" spans="1:3" x14ac:dyDescent="0.2">
      <c r="A1779">
        <v>0.22212499999999999</v>
      </c>
      <c r="B1779">
        <f t="shared" si="54"/>
        <v>62430.203184093087</v>
      </c>
      <c r="C1779">
        <f t="shared" si="55"/>
        <v>62430.203184093087</v>
      </c>
    </row>
    <row r="1780" spans="1:3" x14ac:dyDescent="0.2">
      <c r="A1780">
        <v>0.22225</v>
      </c>
      <c r="B1780">
        <f t="shared" si="54"/>
        <v>61817.466376194432</v>
      </c>
      <c r="C1780">
        <f t="shared" si="55"/>
        <v>61817.466376194432</v>
      </c>
    </row>
    <row r="1781" spans="1:3" x14ac:dyDescent="0.2">
      <c r="A1781">
        <v>0.22237499999999999</v>
      </c>
      <c r="B1781">
        <f t="shared" si="54"/>
        <v>61448.306650674858</v>
      </c>
      <c r="C1781">
        <f t="shared" si="55"/>
        <v>61448.306650674858</v>
      </c>
    </row>
    <row r="1782" spans="1:3" x14ac:dyDescent="0.2">
      <c r="A1782">
        <v>0.2225</v>
      </c>
      <c r="B1782">
        <f t="shared" si="54"/>
        <v>61325</v>
      </c>
      <c r="C1782">
        <f t="shared" si="55"/>
        <v>61325</v>
      </c>
    </row>
    <row r="1783" spans="1:3" x14ac:dyDescent="0.2">
      <c r="A1783">
        <v>0.22262499999999999</v>
      </c>
      <c r="B1783">
        <f t="shared" si="54"/>
        <v>61448.30665067488</v>
      </c>
      <c r="C1783">
        <f t="shared" si="55"/>
        <v>61448.30665067488</v>
      </c>
    </row>
    <row r="1784" spans="1:3" x14ac:dyDescent="0.2">
      <c r="A1784">
        <v>0.22275</v>
      </c>
      <c r="B1784">
        <f t="shared" si="54"/>
        <v>61817.466376194468</v>
      </c>
      <c r="C1784">
        <f t="shared" si="55"/>
        <v>61817.466376194468</v>
      </c>
    </row>
    <row r="1785" spans="1:3" x14ac:dyDescent="0.2">
      <c r="A1785">
        <v>0.22287499999999999</v>
      </c>
      <c r="B1785">
        <f t="shared" si="54"/>
        <v>62430.203184092883</v>
      </c>
      <c r="C1785">
        <f t="shared" si="55"/>
        <v>62430.203184092883</v>
      </c>
    </row>
    <row r="1786" spans="1:3" x14ac:dyDescent="0.2">
      <c r="A1786">
        <v>0.223</v>
      </c>
      <c r="B1786">
        <f t="shared" si="54"/>
        <v>63282.739348193747</v>
      </c>
      <c r="C1786">
        <f t="shared" si="55"/>
        <v>63282.739348193747</v>
      </c>
    </row>
    <row r="1787" spans="1:3" x14ac:dyDescent="0.2">
      <c r="A1787">
        <v>0.22312499999999999</v>
      </c>
      <c r="B1787">
        <f t="shared" si="54"/>
        <v>64369.818699548341</v>
      </c>
      <c r="C1787">
        <f t="shared" si="55"/>
        <v>64369.818699548341</v>
      </c>
    </row>
    <row r="1788" spans="1:3" x14ac:dyDescent="0.2">
      <c r="A1788">
        <v>0.22325</v>
      </c>
      <c r="B1788">
        <f t="shared" si="54"/>
        <v>65684.739032465528</v>
      </c>
      <c r="C1788">
        <f t="shared" si="55"/>
        <v>65684.739032465528</v>
      </c>
    </row>
    <row r="1789" spans="1:3" x14ac:dyDescent="0.2">
      <c r="A1789">
        <v>0.22337499999999999</v>
      </c>
      <c r="B1789">
        <f t="shared" si="54"/>
        <v>67219.393425835937</v>
      </c>
      <c r="C1789">
        <f t="shared" si="55"/>
        <v>67219.393425835937</v>
      </c>
    </row>
    <row r="1790" spans="1:3" x14ac:dyDescent="0.2">
      <c r="A1790">
        <v>0.2235</v>
      </c>
      <c r="B1790">
        <f t="shared" si="54"/>
        <v>68964.320225002273</v>
      </c>
      <c r="C1790">
        <f t="shared" si="55"/>
        <v>68964.320225002273</v>
      </c>
    </row>
    <row r="1791" spans="1:3" x14ac:dyDescent="0.2">
      <c r="A1791">
        <v>0.22362499999999999</v>
      </c>
      <c r="B1791">
        <f t="shared" si="54"/>
        <v>70908.76137599886</v>
      </c>
      <c r="C1791">
        <f t="shared" si="55"/>
        <v>70908.76137599886</v>
      </c>
    </row>
    <row r="1792" spans="1:3" x14ac:dyDescent="0.2">
      <c r="A1792">
        <v>0.22375</v>
      </c>
      <c r="B1792">
        <f t="shared" si="54"/>
        <v>73040.728752538125</v>
      </c>
      <c r="C1792">
        <f t="shared" si="55"/>
        <v>73040.728752538125</v>
      </c>
    </row>
    <row r="1793" spans="1:3" x14ac:dyDescent="0.2">
      <c r="A1793">
        <v>0.22387499999999999</v>
      </c>
      <c r="B1793">
        <f t="shared" si="54"/>
        <v>75347.078066792586</v>
      </c>
      <c r="C1793">
        <f t="shared" si="55"/>
        <v>75347.078066792586</v>
      </c>
    </row>
    <row r="1794" spans="1:3" x14ac:dyDescent="0.2">
      <c r="A1794">
        <v>0.224</v>
      </c>
      <c r="B1794">
        <f t="shared" si="54"/>
        <v>77813.589908300899</v>
      </c>
      <c r="C1794">
        <f t="shared" si="55"/>
        <v>77813.589908300899</v>
      </c>
    </row>
    <row r="1795" spans="1:3" x14ac:dyDescent="0.2">
      <c r="A1795">
        <v>0.22412499999999999</v>
      </c>
      <c r="B1795">
        <f t="shared" ref="B1795:B1858" si="56">-40000*SIN(200*PI()*A1795)+101325</f>
        <v>80425.057411361748</v>
      </c>
      <c r="C1795">
        <f t="shared" ref="C1795:C1858" si="57">IF(MOD(A1795,0.02)&gt;0.005,101325,B1795)</f>
        <v>80425.057411361748</v>
      </c>
    </row>
    <row r="1796" spans="1:3" x14ac:dyDescent="0.2">
      <c r="A1796">
        <v>0.22425</v>
      </c>
      <c r="B1796">
        <f t="shared" si="56"/>
        <v>83165.380010418725</v>
      </c>
      <c r="C1796">
        <f t="shared" si="57"/>
        <v>83165.380010418725</v>
      </c>
    </row>
    <row r="1797" spans="1:3" x14ac:dyDescent="0.2">
      <c r="A1797">
        <v>0.22437499999999999</v>
      </c>
      <c r="B1797">
        <f t="shared" si="56"/>
        <v>86017.662705395865</v>
      </c>
      <c r="C1797">
        <f t="shared" si="57"/>
        <v>86017.662705395865</v>
      </c>
    </row>
    <row r="1798" spans="1:3" x14ac:dyDescent="0.2">
      <c r="A1798">
        <v>0.22450000000000001</v>
      </c>
      <c r="B1798">
        <f t="shared" si="56"/>
        <v>88964.320225002506</v>
      </c>
      <c r="C1798">
        <f t="shared" si="57"/>
        <v>88964.320225002506</v>
      </c>
    </row>
    <row r="1799" spans="1:3" x14ac:dyDescent="0.2">
      <c r="A1799">
        <v>0.22462499999999999</v>
      </c>
      <c r="B1799">
        <f t="shared" si="56"/>
        <v>91987.185445764073</v>
      </c>
      <c r="C1799">
        <f t="shared" si="57"/>
        <v>91987.185445764073</v>
      </c>
    </row>
    <row r="1800" spans="1:3" x14ac:dyDescent="0.2">
      <c r="A1800">
        <v>0.22475000000000001</v>
      </c>
      <c r="B1800">
        <f t="shared" si="56"/>
        <v>95067.62139839094</v>
      </c>
      <c r="C1800">
        <f t="shared" si="57"/>
        <v>95067.62139839094</v>
      </c>
    </row>
    <row r="1801" spans="1:3" x14ac:dyDescent="0.2">
      <c r="A1801">
        <v>0.22487499999999999</v>
      </c>
      <c r="B1801">
        <f t="shared" si="56"/>
        <v>98186.636170886253</v>
      </c>
      <c r="C1801">
        <f t="shared" si="57"/>
        <v>98186.636170886253</v>
      </c>
    </row>
    <row r="1802" spans="1:3" x14ac:dyDescent="0.2">
      <c r="A1802">
        <v>0.22500000000000001</v>
      </c>
      <c r="B1802">
        <f t="shared" si="56"/>
        <v>101324.99999999993</v>
      </c>
      <c r="C1802">
        <f t="shared" si="57"/>
        <v>101324.99999999993</v>
      </c>
    </row>
    <row r="1803" spans="1:3" x14ac:dyDescent="0.2">
      <c r="A1803">
        <v>0.22512499999999999</v>
      </c>
      <c r="B1803">
        <f t="shared" si="56"/>
        <v>104463.3638291136</v>
      </c>
      <c r="C1803">
        <f t="shared" si="57"/>
        <v>101325</v>
      </c>
    </row>
    <row r="1804" spans="1:3" x14ac:dyDescent="0.2">
      <c r="A1804">
        <v>0.22525000000000001</v>
      </c>
      <c r="B1804">
        <f t="shared" si="56"/>
        <v>107582.37860160891</v>
      </c>
      <c r="C1804">
        <f t="shared" si="57"/>
        <v>101325</v>
      </c>
    </row>
    <row r="1805" spans="1:3" x14ac:dyDescent="0.2">
      <c r="A1805">
        <v>0.22537499999999999</v>
      </c>
      <c r="B1805">
        <f t="shared" si="56"/>
        <v>110662.81455423578</v>
      </c>
      <c r="C1805">
        <f t="shared" si="57"/>
        <v>101325</v>
      </c>
    </row>
    <row r="1806" spans="1:3" x14ac:dyDescent="0.2">
      <c r="A1806">
        <v>0.22550000000000001</v>
      </c>
      <c r="B1806">
        <f t="shared" si="56"/>
        <v>113685.67977499843</v>
      </c>
      <c r="C1806">
        <f t="shared" si="57"/>
        <v>101325</v>
      </c>
    </row>
    <row r="1807" spans="1:3" x14ac:dyDescent="0.2">
      <c r="A1807">
        <v>0.22562499999999999</v>
      </c>
      <c r="B1807">
        <f t="shared" si="56"/>
        <v>116632.33729460294</v>
      </c>
      <c r="C1807">
        <f t="shared" si="57"/>
        <v>101325</v>
      </c>
    </row>
    <row r="1808" spans="1:3" x14ac:dyDescent="0.2">
      <c r="A1808">
        <v>0.22575000000000001</v>
      </c>
      <c r="B1808">
        <f t="shared" si="56"/>
        <v>119484.61998958215</v>
      </c>
      <c r="C1808">
        <f t="shared" si="57"/>
        <v>101325</v>
      </c>
    </row>
    <row r="1809" spans="1:3" x14ac:dyDescent="0.2">
      <c r="A1809">
        <v>0.22587499999999999</v>
      </c>
      <c r="B1809">
        <f t="shared" si="56"/>
        <v>122224.94258863812</v>
      </c>
      <c r="C1809">
        <f t="shared" si="57"/>
        <v>101325</v>
      </c>
    </row>
    <row r="1810" spans="1:3" x14ac:dyDescent="0.2">
      <c r="A1810">
        <v>0.22600000000000001</v>
      </c>
      <c r="B1810">
        <f t="shared" si="56"/>
        <v>124836.41009169897</v>
      </c>
      <c r="C1810">
        <f t="shared" si="57"/>
        <v>101325</v>
      </c>
    </row>
    <row r="1811" spans="1:3" x14ac:dyDescent="0.2">
      <c r="A1811">
        <v>0.22612499999999999</v>
      </c>
      <c r="B1811">
        <f t="shared" si="56"/>
        <v>127302.9219332073</v>
      </c>
      <c r="C1811">
        <f t="shared" si="57"/>
        <v>101325</v>
      </c>
    </row>
    <row r="1812" spans="1:3" x14ac:dyDescent="0.2">
      <c r="A1812">
        <v>0.22625000000000001</v>
      </c>
      <c r="B1812">
        <f t="shared" si="56"/>
        <v>129609.27124746177</v>
      </c>
      <c r="C1812">
        <f t="shared" si="57"/>
        <v>101325</v>
      </c>
    </row>
    <row r="1813" spans="1:3" x14ac:dyDescent="0.2">
      <c r="A1813">
        <v>0.22637499999999999</v>
      </c>
      <c r="B1813">
        <f t="shared" si="56"/>
        <v>131741.23862400104</v>
      </c>
      <c r="C1813">
        <f t="shared" si="57"/>
        <v>101325</v>
      </c>
    </row>
    <row r="1814" spans="1:3" x14ac:dyDescent="0.2">
      <c r="A1814">
        <v>0.22650000000000001</v>
      </c>
      <c r="B1814">
        <f t="shared" si="56"/>
        <v>133685.67977499831</v>
      </c>
      <c r="C1814">
        <f t="shared" si="57"/>
        <v>101325</v>
      </c>
    </row>
    <row r="1815" spans="1:3" x14ac:dyDescent="0.2">
      <c r="A1815">
        <v>0.22662499999999999</v>
      </c>
      <c r="B1815">
        <f t="shared" si="56"/>
        <v>135430.60657416339</v>
      </c>
      <c r="C1815">
        <f t="shared" si="57"/>
        <v>101325</v>
      </c>
    </row>
    <row r="1816" spans="1:3" x14ac:dyDescent="0.2">
      <c r="A1816">
        <v>0.22675000000000001</v>
      </c>
      <c r="B1816">
        <f t="shared" si="56"/>
        <v>136965.26096753491</v>
      </c>
      <c r="C1816">
        <f t="shared" si="57"/>
        <v>101325</v>
      </c>
    </row>
    <row r="1817" spans="1:3" x14ac:dyDescent="0.2">
      <c r="A1817">
        <v>0.22687499999999999</v>
      </c>
      <c r="B1817">
        <f t="shared" si="56"/>
        <v>138280.1813004516</v>
      </c>
      <c r="C1817">
        <f t="shared" si="57"/>
        <v>101325</v>
      </c>
    </row>
    <row r="1818" spans="1:3" x14ac:dyDescent="0.2">
      <c r="A1818">
        <v>0.22700000000000001</v>
      </c>
      <c r="B1818">
        <f t="shared" si="56"/>
        <v>139367.26065180619</v>
      </c>
      <c r="C1818">
        <f t="shared" si="57"/>
        <v>101325</v>
      </c>
    </row>
    <row r="1819" spans="1:3" x14ac:dyDescent="0.2">
      <c r="A1819">
        <v>0.22712499999999999</v>
      </c>
      <c r="B1819">
        <f t="shared" si="56"/>
        <v>140219.79681590709</v>
      </c>
      <c r="C1819">
        <f t="shared" si="57"/>
        <v>101325</v>
      </c>
    </row>
    <row r="1820" spans="1:3" x14ac:dyDescent="0.2">
      <c r="A1820">
        <v>0.22725000000000001</v>
      </c>
      <c r="B1820">
        <f t="shared" si="56"/>
        <v>140832.5336238055</v>
      </c>
      <c r="C1820">
        <f t="shared" si="57"/>
        <v>101325</v>
      </c>
    </row>
    <row r="1821" spans="1:3" x14ac:dyDescent="0.2">
      <c r="A1821">
        <v>0.22737499999999999</v>
      </c>
      <c r="B1821">
        <f t="shared" si="56"/>
        <v>141201.6933493251</v>
      </c>
      <c r="C1821">
        <f t="shared" si="57"/>
        <v>101325</v>
      </c>
    </row>
    <row r="1822" spans="1:3" x14ac:dyDescent="0.2">
      <c r="A1822">
        <v>0.22750000000000001</v>
      </c>
      <c r="B1822">
        <f t="shared" si="56"/>
        <v>141325</v>
      </c>
      <c r="C1822">
        <f t="shared" si="57"/>
        <v>101325</v>
      </c>
    </row>
    <row r="1823" spans="1:3" x14ac:dyDescent="0.2">
      <c r="A1823">
        <v>0.22762499999999999</v>
      </c>
      <c r="B1823">
        <f t="shared" si="56"/>
        <v>141201.69334932516</v>
      </c>
      <c r="C1823">
        <f t="shared" si="57"/>
        <v>101325</v>
      </c>
    </row>
    <row r="1824" spans="1:3" x14ac:dyDescent="0.2">
      <c r="A1824">
        <v>0.22775000000000001</v>
      </c>
      <c r="B1824">
        <f t="shared" si="56"/>
        <v>140832.53362380542</v>
      </c>
      <c r="C1824">
        <f t="shared" si="57"/>
        <v>101325</v>
      </c>
    </row>
    <row r="1825" spans="1:3" x14ac:dyDescent="0.2">
      <c r="A1825">
        <v>0.22787499999999999</v>
      </c>
      <c r="B1825">
        <f t="shared" si="56"/>
        <v>140219.79681590723</v>
      </c>
      <c r="C1825">
        <f t="shared" si="57"/>
        <v>101325</v>
      </c>
    </row>
    <row r="1826" spans="1:3" x14ac:dyDescent="0.2">
      <c r="A1826">
        <v>0.22800000000000001</v>
      </c>
      <c r="B1826">
        <f t="shared" si="56"/>
        <v>139367.26065180602</v>
      </c>
      <c r="C1826">
        <f t="shared" si="57"/>
        <v>101325</v>
      </c>
    </row>
    <row r="1827" spans="1:3" x14ac:dyDescent="0.2">
      <c r="A1827">
        <v>0.22812499999999999</v>
      </c>
      <c r="B1827">
        <f t="shared" si="56"/>
        <v>138280.1813004514</v>
      </c>
      <c r="C1827">
        <f t="shared" si="57"/>
        <v>101325</v>
      </c>
    </row>
    <row r="1828" spans="1:3" x14ac:dyDescent="0.2">
      <c r="A1828">
        <v>0.22825000000000001</v>
      </c>
      <c r="B1828">
        <f t="shared" si="56"/>
        <v>136965.26096753468</v>
      </c>
      <c r="C1828">
        <f t="shared" si="57"/>
        <v>101325</v>
      </c>
    </row>
    <row r="1829" spans="1:3" x14ac:dyDescent="0.2">
      <c r="A1829">
        <v>0.22837499999999999</v>
      </c>
      <c r="B1829">
        <f t="shared" si="56"/>
        <v>135430.60657416371</v>
      </c>
      <c r="C1829">
        <f t="shared" si="57"/>
        <v>101325</v>
      </c>
    </row>
    <row r="1830" spans="1:3" x14ac:dyDescent="0.2">
      <c r="A1830">
        <v>0.22850000000000001</v>
      </c>
      <c r="B1830">
        <f t="shared" si="56"/>
        <v>133685.67977499799</v>
      </c>
      <c r="C1830">
        <f t="shared" si="57"/>
        <v>101325</v>
      </c>
    </row>
    <row r="1831" spans="1:3" x14ac:dyDescent="0.2">
      <c r="A1831">
        <v>0.22862499999999999</v>
      </c>
      <c r="B1831">
        <f t="shared" si="56"/>
        <v>131741.23862400142</v>
      </c>
      <c r="C1831">
        <f t="shared" si="57"/>
        <v>101325</v>
      </c>
    </row>
    <row r="1832" spans="1:3" x14ac:dyDescent="0.2">
      <c r="A1832">
        <v>0.22875000000000001</v>
      </c>
      <c r="B1832">
        <f t="shared" si="56"/>
        <v>129609.27124746138</v>
      </c>
      <c r="C1832">
        <f t="shared" si="57"/>
        <v>101325</v>
      </c>
    </row>
    <row r="1833" spans="1:3" x14ac:dyDescent="0.2">
      <c r="A1833">
        <v>0.228875</v>
      </c>
      <c r="B1833">
        <f t="shared" si="56"/>
        <v>127302.92193320775</v>
      </c>
      <c r="C1833">
        <f t="shared" si="57"/>
        <v>101325</v>
      </c>
    </row>
    <row r="1834" spans="1:3" x14ac:dyDescent="0.2">
      <c r="A1834">
        <v>0.22900000000000001</v>
      </c>
      <c r="B1834">
        <f t="shared" si="56"/>
        <v>124836.41009169853</v>
      </c>
      <c r="C1834">
        <f t="shared" si="57"/>
        <v>101325</v>
      </c>
    </row>
    <row r="1835" spans="1:3" x14ac:dyDescent="0.2">
      <c r="A1835">
        <v>0.229125</v>
      </c>
      <c r="B1835">
        <f t="shared" si="56"/>
        <v>122224.94258863764</v>
      </c>
      <c r="C1835">
        <f t="shared" si="57"/>
        <v>101325</v>
      </c>
    </row>
    <row r="1836" spans="1:3" x14ac:dyDescent="0.2">
      <c r="A1836">
        <v>0.22925000000000001</v>
      </c>
      <c r="B1836">
        <f t="shared" si="56"/>
        <v>119484.61998958167</v>
      </c>
      <c r="C1836">
        <f t="shared" si="57"/>
        <v>101325</v>
      </c>
    </row>
    <row r="1837" spans="1:3" x14ac:dyDescent="0.2">
      <c r="A1837">
        <v>0.229375</v>
      </c>
      <c r="B1837">
        <f t="shared" si="56"/>
        <v>116632.33729460349</v>
      </c>
      <c r="C1837">
        <f t="shared" si="57"/>
        <v>101325</v>
      </c>
    </row>
    <row r="1838" spans="1:3" x14ac:dyDescent="0.2">
      <c r="A1838">
        <v>0.22950000000000001</v>
      </c>
      <c r="B1838">
        <f t="shared" si="56"/>
        <v>113685.6797749979</v>
      </c>
      <c r="C1838">
        <f t="shared" si="57"/>
        <v>101325</v>
      </c>
    </row>
    <row r="1839" spans="1:3" x14ac:dyDescent="0.2">
      <c r="A1839">
        <v>0.229625</v>
      </c>
      <c r="B1839">
        <f t="shared" si="56"/>
        <v>110662.81455423635</v>
      </c>
      <c r="C1839">
        <f t="shared" si="57"/>
        <v>101325</v>
      </c>
    </row>
    <row r="1840" spans="1:3" x14ac:dyDescent="0.2">
      <c r="A1840">
        <v>0.22975000000000001</v>
      </c>
      <c r="B1840">
        <f t="shared" si="56"/>
        <v>107582.3786016095</v>
      </c>
      <c r="C1840">
        <f t="shared" si="57"/>
        <v>101325</v>
      </c>
    </row>
    <row r="1841" spans="1:3" x14ac:dyDescent="0.2">
      <c r="A1841">
        <v>0.229875</v>
      </c>
      <c r="B1841">
        <f t="shared" si="56"/>
        <v>104463.36382911418</v>
      </c>
      <c r="C1841">
        <f t="shared" si="57"/>
        <v>101325</v>
      </c>
    </row>
    <row r="1842" spans="1:3" x14ac:dyDescent="0.2">
      <c r="A1842">
        <v>0.23</v>
      </c>
      <c r="B1842">
        <f t="shared" si="56"/>
        <v>101324.99999999937</v>
      </c>
      <c r="C1842">
        <f t="shared" si="57"/>
        <v>101325</v>
      </c>
    </row>
    <row r="1843" spans="1:3" x14ac:dyDescent="0.2">
      <c r="A1843">
        <v>0.230125</v>
      </c>
      <c r="B1843">
        <f t="shared" si="56"/>
        <v>98186.6361708857</v>
      </c>
      <c r="C1843">
        <f t="shared" si="57"/>
        <v>101325</v>
      </c>
    </row>
    <row r="1844" spans="1:3" x14ac:dyDescent="0.2">
      <c r="A1844">
        <v>0.23025000000000001</v>
      </c>
      <c r="B1844">
        <f t="shared" si="56"/>
        <v>95067.621398390387</v>
      </c>
      <c r="C1844">
        <f t="shared" si="57"/>
        <v>101325</v>
      </c>
    </row>
    <row r="1845" spans="1:3" x14ac:dyDescent="0.2">
      <c r="A1845">
        <v>0.230375</v>
      </c>
      <c r="B1845">
        <f t="shared" si="56"/>
        <v>91987.185445763535</v>
      </c>
      <c r="C1845">
        <f t="shared" si="57"/>
        <v>101325</v>
      </c>
    </row>
    <row r="1846" spans="1:3" x14ac:dyDescent="0.2">
      <c r="A1846">
        <v>0.23050000000000001</v>
      </c>
      <c r="B1846">
        <f t="shared" si="56"/>
        <v>88964.320225001982</v>
      </c>
      <c r="C1846">
        <f t="shared" si="57"/>
        <v>101325</v>
      </c>
    </row>
    <row r="1847" spans="1:3" x14ac:dyDescent="0.2">
      <c r="A1847">
        <v>0.230625</v>
      </c>
      <c r="B1847">
        <f t="shared" si="56"/>
        <v>86017.662705396404</v>
      </c>
      <c r="C1847">
        <f t="shared" si="57"/>
        <v>101325</v>
      </c>
    </row>
    <row r="1848" spans="1:3" x14ac:dyDescent="0.2">
      <c r="A1848">
        <v>0.23075000000000001</v>
      </c>
      <c r="B1848">
        <f t="shared" si="56"/>
        <v>83165.38001041823</v>
      </c>
      <c r="C1848">
        <f t="shared" si="57"/>
        <v>101325</v>
      </c>
    </row>
    <row r="1849" spans="1:3" x14ac:dyDescent="0.2">
      <c r="A1849">
        <v>0.230875</v>
      </c>
      <c r="B1849">
        <f t="shared" si="56"/>
        <v>80425.057411362257</v>
      </c>
      <c r="C1849">
        <f t="shared" si="57"/>
        <v>101325</v>
      </c>
    </row>
    <row r="1850" spans="1:3" x14ac:dyDescent="0.2">
      <c r="A1850">
        <v>0.23100000000000001</v>
      </c>
      <c r="B1850">
        <f t="shared" si="56"/>
        <v>77813.589908300448</v>
      </c>
      <c r="C1850">
        <f t="shared" si="57"/>
        <v>101325</v>
      </c>
    </row>
    <row r="1851" spans="1:3" x14ac:dyDescent="0.2">
      <c r="A1851">
        <v>0.231125</v>
      </c>
      <c r="B1851">
        <f t="shared" si="56"/>
        <v>75347.078066793023</v>
      </c>
      <c r="C1851">
        <f t="shared" si="57"/>
        <v>101325</v>
      </c>
    </row>
    <row r="1852" spans="1:3" x14ac:dyDescent="0.2">
      <c r="A1852">
        <v>0.23125000000000001</v>
      </c>
      <c r="B1852">
        <f t="shared" si="56"/>
        <v>73040.728752537732</v>
      </c>
      <c r="C1852">
        <f t="shared" si="57"/>
        <v>101325</v>
      </c>
    </row>
    <row r="1853" spans="1:3" x14ac:dyDescent="0.2">
      <c r="A1853">
        <v>0.231375</v>
      </c>
      <c r="B1853">
        <f t="shared" si="56"/>
        <v>70908.761375998511</v>
      </c>
      <c r="C1853">
        <f t="shared" si="57"/>
        <v>101325</v>
      </c>
    </row>
    <row r="1854" spans="1:3" x14ac:dyDescent="0.2">
      <c r="A1854">
        <v>0.23150000000000001</v>
      </c>
      <c r="B1854">
        <f t="shared" si="56"/>
        <v>68964.320225001939</v>
      </c>
      <c r="C1854">
        <f t="shared" si="57"/>
        <v>101325</v>
      </c>
    </row>
    <row r="1855" spans="1:3" x14ac:dyDescent="0.2">
      <c r="A1855">
        <v>0.231625</v>
      </c>
      <c r="B1855">
        <f t="shared" si="56"/>
        <v>67219.393425836228</v>
      </c>
      <c r="C1855">
        <f t="shared" si="57"/>
        <v>101325</v>
      </c>
    </row>
    <row r="1856" spans="1:3" x14ac:dyDescent="0.2">
      <c r="A1856">
        <v>0.23175000000000001</v>
      </c>
      <c r="B1856">
        <f t="shared" si="56"/>
        <v>65684.739032465266</v>
      </c>
      <c r="C1856">
        <f t="shared" si="57"/>
        <v>101325</v>
      </c>
    </row>
    <row r="1857" spans="1:3" x14ac:dyDescent="0.2">
      <c r="A1857">
        <v>0.231875</v>
      </c>
      <c r="B1857">
        <f t="shared" si="56"/>
        <v>64369.818699548574</v>
      </c>
      <c r="C1857">
        <f t="shared" si="57"/>
        <v>101325</v>
      </c>
    </row>
    <row r="1858" spans="1:3" x14ac:dyDescent="0.2">
      <c r="A1858">
        <v>0.23200000000000001</v>
      </c>
      <c r="B1858">
        <f t="shared" si="56"/>
        <v>63282.739348193929</v>
      </c>
      <c r="C1858">
        <f t="shared" si="57"/>
        <v>101325</v>
      </c>
    </row>
    <row r="1859" spans="1:3" x14ac:dyDescent="0.2">
      <c r="A1859">
        <v>0.232125</v>
      </c>
      <c r="B1859">
        <f t="shared" ref="B1859:B1922" si="58">-40000*SIN(200*PI()*A1859)+101325</f>
        <v>62430.203184093021</v>
      </c>
      <c r="C1859">
        <f t="shared" ref="C1859:C1922" si="59">IF(MOD(A1859,0.02)&gt;0.005,101325,B1859)</f>
        <v>101325</v>
      </c>
    </row>
    <row r="1860" spans="1:3" x14ac:dyDescent="0.2">
      <c r="A1860">
        <v>0.23225000000000001</v>
      </c>
      <c r="B1860">
        <f t="shared" si="58"/>
        <v>61817.466376194388</v>
      </c>
      <c r="C1860">
        <f t="shared" si="59"/>
        <v>101325</v>
      </c>
    </row>
    <row r="1861" spans="1:3" x14ac:dyDescent="0.2">
      <c r="A1861">
        <v>0.232375</v>
      </c>
      <c r="B1861">
        <f t="shared" si="58"/>
        <v>61448.306650674836</v>
      </c>
      <c r="C1861">
        <f t="shared" si="59"/>
        <v>101325</v>
      </c>
    </row>
    <row r="1862" spans="1:3" x14ac:dyDescent="0.2">
      <c r="A1862">
        <v>0.23250000000000001</v>
      </c>
      <c r="B1862">
        <f t="shared" si="58"/>
        <v>61325</v>
      </c>
      <c r="C1862">
        <f t="shared" si="59"/>
        <v>101325</v>
      </c>
    </row>
    <row r="1863" spans="1:3" x14ac:dyDescent="0.2">
      <c r="A1863">
        <v>0.232625</v>
      </c>
      <c r="B1863">
        <f t="shared" si="58"/>
        <v>61448.306650674902</v>
      </c>
      <c r="C1863">
        <f t="shared" si="59"/>
        <v>101325</v>
      </c>
    </row>
    <row r="1864" spans="1:3" x14ac:dyDescent="0.2">
      <c r="A1864">
        <v>0.23275000000000001</v>
      </c>
      <c r="B1864">
        <f t="shared" si="58"/>
        <v>61817.466376194519</v>
      </c>
      <c r="C1864">
        <f t="shared" si="59"/>
        <v>101325</v>
      </c>
    </row>
    <row r="1865" spans="1:3" x14ac:dyDescent="0.2">
      <c r="A1865">
        <v>0.232875</v>
      </c>
      <c r="B1865">
        <f t="shared" si="58"/>
        <v>62430.203184092949</v>
      </c>
      <c r="C1865">
        <f t="shared" si="59"/>
        <v>101325</v>
      </c>
    </row>
    <row r="1866" spans="1:3" x14ac:dyDescent="0.2">
      <c r="A1866">
        <v>0.23300000000000001</v>
      </c>
      <c r="B1866">
        <f t="shared" si="58"/>
        <v>63282.739348193834</v>
      </c>
      <c r="C1866">
        <f t="shared" si="59"/>
        <v>101325</v>
      </c>
    </row>
    <row r="1867" spans="1:3" x14ac:dyDescent="0.2">
      <c r="A1867">
        <v>0.233125</v>
      </c>
      <c r="B1867">
        <f t="shared" si="58"/>
        <v>64369.81869954845</v>
      </c>
      <c r="C1867">
        <f t="shared" si="59"/>
        <v>101325</v>
      </c>
    </row>
    <row r="1868" spans="1:3" x14ac:dyDescent="0.2">
      <c r="A1868">
        <v>0.23325000000000001</v>
      </c>
      <c r="B1868">
        <f t="shared" si="58"/>
        <v>65684.739032465644</v>
      </c>
      <c r="C1868">
        <f t="shared" si="59"/>
        <v>101325</v>
      </c>
    </row>
    <row r="1869" spans="1:3" x14ac:dyDescent="0.2">
      <c r="A1869">
        <v>0.233375</v>
      </c>
      <c r="B1869">
        <f t="shared" si="58"/>
        <v>67219.393425836082</v>
      </c>
      <c r="C1869">
        <f t="shared" si="59"/>
        <v>101325</v>
      </c>
    </row>
    <row r="1870" spans="1:3" x14ac:dyDescent="0.2">
      <c r="A1870">
        <v>0.23350000000000001</v>
      </c>
      <c r="B1870">
        <f t="shared" si="58"/>
        <v>68964.320225002419</v>
      </c>
      <c r="C1870">
        <f t="shared" si="59"/>
        <v>101325</v>
      </c>
    </row>
    <row r="1871" spans="1:3" x14ac:dyDescent="0.2">
      <c r="A1871">
        <v>0.233625</v>
      </c>
      <c r="B1871">
        <f t="shared" si="58"/>
        <v>70908.761375999049</v>
      </c>
      <c r="C1871">
        <f t="shared" si="59"/>
        <v>101325</v>
      </c>
    </row>
    <row r="1872" spans="1:3" x14ac:dyDescent="0.2">
      <c r="A1872">
        <v>0.23375000000000001</v>
      </c>
      <c r="B1872">
        <f t="shared" si="58"/>
        <v>73040.728752538314</v>
      </c>
      <c r="C1872">
        <f t="shared" si="59"/>
        <v>101325</v>
      </c>
    </row>
    <row r="1873" spans="1:3" x14ac:dyDescent="0.2">
      <c r="A1873">
        <v>0.233875</v>
      </c>
      <c r="B1873">
        <f t="shared" si="58"/>
        <v>75347.07806679279</v>
      </c>
      <c r="C1873">
        <f t="shared" si="59"/>
        <v>101325</v>
      </c>
    </row>
    <row r="1874" spans="1:3" x14ac:dyDescent="0.2">
      <c r="A1874">
        <v>0.23400000000000001</v>
      </c>
      <c r="B1874">
        <f t="shared" si="58"/>
        <v>77813.589908301117</v>
      </c>
      <c r="C1874">
        <f t="shared" si="59"/>
        <v>101325</v>
      </c>
    </row>
    <row r="1875" spans="1:3" x14ac:dyDescent="0.2">
      <c r="A1875">
        <v>0.234125</v>
      </c>
      <c r="B1875">
        <f t="shared" si="58"/>
        <v>80425.05741136198</v>
      </c>
      <c r="C1875">
        <f t="shared" si="59"/>
        <v>101325</v>
      </c>
    </row>
    <row r="1876" spans="1:3" x14ac:dyDescent="0.2">
      <c r="A1876">
        <v>0.23425000000000001</v>
      </c>
      <c r="B1876">
        <f t="shared" si="58"/>
        <v>83165.380010418972</v>
      </c>
      <c r="C1876">
        <f t="shared" si="59"/>
        <v>101325</v>
      </c>
    </row>
    <row r="1877" spans="1:3" x14ac:dyDescent="0.2">
      <c r="A1877">
        <v>0.234375</v>
      </c>
      <c r="B1877">
        <f t="shared" si="58"/>
        <v>86017.662705396113</v>
      </c>
      <c r="C1877">
        <f t="shared" si="59"/>
        <v>101325</v>
      </c>
    </row>
    <row r="1878" spans="1:3" x14ac:dyDescent="0.2">
      <c r="A1878">
        <v>0.23449999999999999</v>
      </c>
      <c r="B1878">
        <f t="shared" si="58"/>
        <v>88964.320225001677</v>
      </c>
      <c r="C1878">
        <f t="shared" si="59"/>
        <v>101325</v>
      </c>
    </row>
    <row r="1879" spans="1:3" x14ac:dyDescent="0.2">
      <c r="A1879">
        <v>0.234625</v>
      </c>
      <c r="B1879">
        <f t="shared" si="58"/>
        <v>91987.185445764335</v>
      </c>
      <c r="C1879">
        <f t="shared" si="59"/>
        <v>101325</v>
      </c>
    </row>
    <row r="1880" spans="1:3" x14ac:dyDescent="0.2">
      <c r="A1880">
        <v>0.23474999999999999</v>
      </c>
      <c r="B1880">
        <f t="shared" si="58"/>
        <v>95067.621398390082</v>
      </c>
      <c r="C1880">
        <f t="shared" si="59"/>
        <v>101325</v>
      </c>
    </row>
    <row r="1881" spans="1:3" x14ac:dyDescent="0.2">
      <c r="A1881">
        <v>0.234875</v>
      </c>
      <c r="B1881">
        <f t="shared" si="58"/>
        <v>98186.636170886515</v>
      </c>
      <c r="C1881">
        <f t="shared" si="59"/>
        <v>101325</v>
      </c>
    </row>
    <row r="1882" spans="1:3" x14ac:dyDescent="0.2">
      <c r="A1882">
        <v>0.23499999999999999</v>
      </c>
      <c r="B1882">
        <f t="shared" si="58"/>
        <v>101325.00000000019</v>
      </c>
      <c r="C1882">
        <f t="shared" si="59"/>
        <v>101325</v>
      </c>
    </row>
    <row r="1883" spans="1:3" x14ac:dyDescent="0.2">
      <c r="A1883">
        <v>0.235125</v>
      </c>
      <c r="B1883">
        <f t="shared" si="58"/>
        <v>104463.36382911386</v>
      </c>
      <c r="C1883">
        <f t="shared" si="59"/>
        <v>101325</v>
      </c>
    </row>
    <row r="1884" spans="1:3" x14ac:dyDescent="0.2">
      <c r="A1884">
        <v>0.23524999999999999</v>
      </c>
      <c r="B1884">
        <f t="shared" si="58"/>
        <v>107582.37860160918</v>
      </c>
      <c r="C1884">
        <f t="shared" si="59"/>
        <v>101325</v>
      </c>
    </row>
    <row r="1885" spans="1:3" x14ac:dyDescent="0.2">
      <c r="A1885">
        <v>0.235375</v>
      </c>
      <c r="B1885">
        <f t="shared" si="58"/>
        <v>110662.81455423604</v>
      </c>
      <c r="C1885">
        <f t="shared" si="59"/>
        <v>101325</v>
      </c>
    </row>
    <row r="1886" spans="1:3" x14ac:dyDescent="0.2">
      <c r="A1886">
        <v>0.23549999999999999</v>
      </c>
      <c r="B1886">
        <f t="shared" si="58"/>
        <v>113685.67977499761</v>
      </c>
      <c r="C1886">
        <f t="shared" si="59"/>
        <v>101325</v>
      </c>
    </row>
    <row r="1887" spans="1:3" x14ac:dyDescent="0.2">
      <c r="A1887">
        <v>0.235625</v>
      </c>
      <c r="B1887">
        <f t="shared" si="58"/>
        <v>116632.3372946032</v>
      </c>
      <c r="C1887">
        <f t="shared" si="59"/>
        <v>101325</v>
      </c>
    </row>
    <row r="1888" spans="1:3" x14ac:dyDescent="0.2">
      <c r="A1888">
        <v>0.23574999999999999</v>
      </c>
      <c r="B1888">
        <f t="shared" si="58"/>
        <v>119484.61998958138</v>
      </c>
      <c r="C1888">
        <f t="shared" si="59"/>
        <v>101325</v>
      </c>
    </row>
    <row r="1889" spans="1:3" x14ac:dyDescent="0.2">
      <c r="A1889">
        <v>0.235875</v>
      </c>
      <c r="B1889">
        <f t="shared" si="58"/>
        <v>122224.94258863834</v>
      </c>
      <c r="C1889">
        <f t="shared" si="59"/>
        <v>101325</v>
      </c>
    </row>
    <row r="1890" spans="1:3" x14ac:dyDescent="0.2">
      <c r="A1890">
        <v>0.23599999999999999</v>
      </c>
      <c r="B1890">
        <f t="shared" si="58"/>
        <v>124836.41009169829</v>
      </c>
      <c r="C1890">
        <f t="shared" si="59"/>
        <v>101325</v>
      </c>
    </row>
    <row r="1891" spans="1:3" x14ac:dyDescent="0.2">
      <c r="A1891">
        <v>0.236125</v>
      </c>
      <c r="B1891">
        <f t="shared" si="58"/>
        <v>127302.9219332075</v>
      </c>
      <c r="C1891">
        <f t="shared" si="59"/>
        <v>101325</v>
      </c>
    </row>
    <row r="1892" spans="1:3" x14ac:dyDescent="0.2">
      <c r="A1892">
        <v>0.23624999999999999</v>
      </c>
      <c r="B1892">
        <f t="shared" si="58"/>
        <v>129609.27124746196</v>
      </c>
      <c r="C1892">
        <f t="shared" si="59"/>
        <v>101325</v>
      </c>
    </row>
    <row r="1893" spans="1:3" x14ac:dyDescent="0.2">
      <c r="A1893">
        <v>0.236375</v>
      </c>
      <c r="B1893">
        <f t="shared" si="58"/>
        <v>131741.23862400121</v>
      </c>
      <c r="C1893">
        <f t="shared" si="59"/>
        <v>101325</v>
      </c>
    </row>
    <row r="1894" spans="1:3" x14ac:dyDescent="0.2">
      <c r="A1894">
        <v>0.23649999999999999</v>
      </c>
      <c r="B1894">
        <f t="shared" si="58"/>
        <v>133685.67977499781</v>
      </c>
      <c r="C1894">
        <f t="shared" si="59"/>
        <v>101325</v>
      </c>
    </row>
    <row r="1895" spans="1:3" x14ac:dyDescent="0.2">
      <c r="A1895">
        <v>0.236625</v>
      </c>
      <c r="B1895">
        <f t="shared" si="58"/>
        <v>135430.60657416354</v>
      </c>
      <c r="C1895">
        <f t="shared" si="59"/>
        <v>101325</v>
      </c>
    </row>
    <row r="1896" spans="1:3" x14ac:dyDescent="0.2">
      <c r="A1896">
        <v>0.23674999999999999</v>
      </c>
      <c r="B1896">
        <f t="shared" si="58"/>
        <v>136965.26096753453</v>
      </c>
      <c r="C1896">
        <f t="shared" si="59"/>
        <v>101325</v>
      </c>
    </row>
    <row r="1897" spans="1:3" x14ac:dyDescent="0.2">
      <c r="A1897">
        <v>0.236875</v>
      </c>
      <c r="B1897">
        <f t="shared" si="58"/>
        <v>138280.18130045169</v>
      </c>
      <c r="C1897">
        <f t="shared" si="59"/>
        <v>101325</v>
      </c>
    </row>
    <row r="1898" spans="1:3" x14ac:dyDescent="0.2">
      <c r="A1898">
        <v>0.23699999999999999</v>
      </c>
      <c r="B1898">
        <f t="shared" si="58"/>
        <v>139367.26065180593</v>
      </c>
      <c r="C1898">
        <f t="shared" si="59"/>
        <v>101325</v>
      </c>
    </row>
    <row r="1899" spans="1:3" x14ac:dyDescent="0.2">
      <c r="A1899">
        <v>0.237125</v>
      </c>
      <c r="B1899">
        <f t="shared" si="58"/>
        <v>140219.79681590715</v>
      </c>
      <c r="C1899">
        <f t="shared" si="59"/>
        <v>101325</v>
      </c>
    </row>
    <row r="1900" spans="1:3" x14ac:dyDescent="0.2">
      <c r="A1900">
        <v>0.23724999999999999</v>
      </c>
      <c r="B1900">
        <f t="shared" si="58"/>
        <v>140832.53362380556</v>
      </c>
      <c r="C1900">
        <f t="shared" si="59"/>
        <v>101325</v>
      </c>
    </row>
    <row r="1901" spans="1:3" x14ac:dyDescent="0.2">
      <c r="A1901">
        <v>0.237375</v>
      </c>
      <c r="B1901">
        <f t="shared" si="58"/>
        <v>141201.69334932513</v>
      </c>
      <c r="C1901">
        <f t="shared" si="59"/>
        <v>101325</v>
      </c>
    </row>
    <row r="1902" spans="1:3" x14ac:dyDescent="0.2">
      <c r="A1902">
        <v>0.23749999999999999</v>
      </c>
      <c r="B1902">
        <f t="shared" si="58"/>
        <v>141325</v>
      </c>
      <c r="C1902">
        <f t="shared" si="59"/>
        <v>101325</v>
      </c>
    </row>
    <row r="1903" spans="1:3" x14ac:dyDescent="0.2">
      <c r="A1903">
        <v>0.237625</v>
      </c>
      <c r="B1903">
        <f t="shared" si="58"/>
        <v>141201.69334932513</v>
      </c>
      <c r="C1903">
        <f t="shared" si="59"/>
        <v>101325</v>
      </c>
    </row>
    <row r="1904" spans="1:3" x14ac:dyDescent="0.2">
      <c r="A1904">
        <v>0.23774999999999999</v>
      </c>
      <c r="B1904">
        <f t="shared" si="58"/>
        <v>140832.53362380556</v>
      </c>
      <c r="C1904">
        <f t="shared" si="59"/>
        <v>101325</v>
      </c>
    </row>
    <row r="1905" spans="1:3" x14ac:dyDescent="0.2">
      <c r="A1905">
        <v>0.237875</v>
      </c>
      <c r="B1905">
        <f t="shared" si="58"/>
        <v>140219.79681590715</v>
      </c>
      <c r="C1905">
        <f t="shared" si="59"/>
        <v>101325</v>
      </c>
    </row>
    <row r="1906" spans="1:3" x14ac:dyDescent="0.2">
      <c r="A1906">
        <v>0.23799999999999999</v>
      </c>
      <c r="B1906">
        <f t="shared" si="58"/>
        <v>139367.26065180631</v>
      </c>
      <c r="C1906">
        <f t="shared" si="59"/>
        <v>101325</v>
      </c>
    </row>
    <row r="1907" spans="1:3" x14ac:dyDescent="0.2">
      <c r="A1907">
        <v>0.238125</v>
      </c>
      <c r="B1907">
        <f t="shared" si="58"/>
        <v>138280.18130045128</v>
      </c>
      <c r="C1907">
        <f t="shared" si="59"/>
        <v>101325</v>
      </c>
    </row>
    <row r="1908" spans="1:3" x14ac:dyDescent="0.2">
      <c r="A1908">
        <v>0.23824999999999999</v>
      </c>
      <c r="B1908">
        <f t="shared" si="58"/>
        <v>136965.26096753505</v>
      </c>
      <c r="C1908">
        <f t="shared" si="59"/>
        <v>101325</v>
      </c>
    </row>
    <row r="1909" spans="1:3" x14ac:dyDescent="0.2">
      <c r="A1909">
        <v>0.238375</v>
      </c>
      <c r="B1909">
        <f t="shared" si="58"/>
        <v>135430.60657416357</v>
      </c>
      <c r="C1909">
        <f t="shared" si="59"/>
        <v>101325</v>
      </c>
    </row>
    <row r="1910" spans="1:3" x14ac:dyDescent="0.2">
      <c r="A1910">
        <v>0.23849999999999999</v>
      </c>
      <c r="B1910">
        <f t="shared" si="58"/>
        <v>133685.67977499781</v>
      </c>
      <c r="C1910">
        <f t="shared" si="59"/>
        <v>101325</v>
      </c>
    </row>
    <row r="1911" spans="1:3" x14ac:dyDescent="0.2">
      <c r="A1911">
        <v>0.238625</v>
      </c>
      <c r="B1911">
        <f t="shared" si="58"/>
        <v>131741.23862400124</v>
      </c>
      <c r="C1911">
        <f t="shared" si="59"/>
        <v>101325</v>
      </c>
    </row>
    <row r="1912" spans="1:3" x14ac:dyDescent="0.2">
      <c r="A1912">
        <v>0.23874999999999999</v>
      </c>
      <c r="B1912">
        <f t="shared" si="58"/>
        <v>129609.27124746199</v>
      </c>
      <c r="C1912">
        <f t="shared" si="59"/>
        <v>101325</v>
      </c>
    </row>
    <row r="1913" spans="1:3" x14ac:dyDescent="0.2">
      <c r="A1913">
        <v>0.238875</v>
      </c>
      <c r="B1913">
        <f t="shared" si="58"/>
        <v>127302.92193320754</v>
      </c>
      <c r="C1913">
        <f t="shared" si="59"/>
        <v>101325</v>
      </c>
    </row>
    <row r="1914" spans="1:3" x14ac:dyDescent="0.2">
      <c r="A1914">
        <v>0.23899999999999999</v>
      </c>
      <c r="B1914">
        <f t="shared" si="58"/>
        <v>124836.41009169923</v>
      </c>
      <c r="C1914">
        <f t="shared" si="59"/>
        <v>101325</v>
      </c>
    </row>
    <row r="1915" spans="1:3" x14ac:dyDescent="0.2">
      <c r="A1915">
        <v>0.239125</v>
      </c>
      <c r="B1915">
        <f t="shared" si="58"/>
        <v>122224.94258863741</v>
      </c>
      <c r="C1915">
        <f t="shared" si="59"/>
        <v>101325</v>
      </c>
    </row>
    <row r="1916" spans="1:3" x14ac:dyDescent="0.2">
      <c r="A1916">
        <v>0.23924999999999999</v>
      </c>
      <c r="B1916">
        <f t="shared" si="58"/>
        <v>119484.61998958242</v>
      </c>
      <c r="C1916">
        <f t="shared" si="59"/>
        <v>101325</v>
      </c>
    </row>
    <row r="1917" spans="1:3" x14ac:dyDescent="0.2">
      <c r="A1917">
        <v>0.239375</v>
      </c>
      <c r="B1917">
        <f t="shared" si="58"/>
        <v>116632.33729460323</v>
      </c>
      <c r="C1917">
        <f t="shared" si="59"/>
        <v>101325</v>
      </c>
    </row>
    <row r="1918" spans="1:3" x14ac:dyDescent="0.2">
      <c r="A1918">
        <v>0.23949999999999999</v>
      </c>
      <c r="B1918">
        <f t="shared" si="58"/>
        <v>113685.67977499764</v>
      </c>
      <c r="C1918">
        <f t="shared" si="59"/>
        <v>101325</v>
      </c>
    </row>
    <row r="1919" spans="1:3" x14ac:dyDescent="0.2">
      <c r="A1919">
        <v>0.239625</v>
      </c>
      <c r="B1919">
        <f t="shared" si="58"/>
        <v>110662.81455423609</v>
      </c>
      <c r="C1919">
        <f t="shared" si="59"/>
        <v>101325</v>
      </c>
    </row>
    <row r="1920" spans="1:3" x14ac:dyDescent="0.2">
      <c r="A1920">
        <v>0.23974999999999999</v>
      </c>
      <c r="B1920">
        <f t="shared" si="58"/>
        <v>107582.37860160922</v>
      </c>
      <c r="C1920">
        <f t="shared" si="59"/>
        <v>101325</v>
      </c>
    </row>
    <row r="1921" spans="1:3" x14ac:dyDescent="0.2">
      <c r="A1921">
        <v>0.239875</v>
      </c>
      <c r="B1921">
        <f t="shared" si="58"/>
        <v>104463.36382911391</v>
      </c>
      <c r="C1921">
        <f t="shared" si="59"/>
        <v>101325</v>
      </c>
    </row>
    <row r="1922" spans="1:3" x14ac:dyDescent="0.2">
      <c r="A1922">
        <v>0.24</v>
      </c>
      <c r="B1922">
        <f t="shared" si="58"/>
        <v>101325.00000000023</v>
      </c>
      <c r="C1922">
        <f t="shared" si="59"/>
        <v>101325</v>
      </c>
    </row>
    <row r="1923" spans="1:3" x14ac:dyDescent="0.2">
      <c r="A1923">
        <v>0.24012500000000001</v>
      </c>
      <c r="B1923">
        <f t="shared" ref="B1923:B1986" si="60">-40000*SIN(200*PI()*A1923)+101325</f>
        <v>98186.636170886559</v>
      </c>
      <c r="C1923">
        <f t="shared" ref="C1923:C1986" si="61">IF(MOD(A1923,0.02)&gt;0.005,101325,B1923)</f>
        <v>98186.636170886559</v>
      </c>
    </row>
    <row r="1924" spans="1:3" x14ac:dyDescent="0.2">
      <c r="A1924">
        <v>0.24024999999999999</v>
      </c>
      <c r="B1924">
        <f t="shared" si="60"/>
        <v>95067.621398391246</v>
      </c>
      <c r="C1924">
        <f t="shared" si="61"/>
        <v>95067.621398391246</v>
      </c>
    </row>
    <row r="1925" spans="1:3" x14ac:dyDescent="0.2">
      <c r="A1925">
        <v>0.24037500000000001</v>
      </c>
      <c r="B1925">
        <f t="shared" si="60"/>
        <v>91987.185445763273</v>
      </c>
      <c r="C1925">
        <f t="shared" si="61"/>
        <v>91987.185445763273</v>
      </c>
    </row>
    <row r="1926" spans="1:3" x14ac:dyDescent="0.2">
      <c r="A1926">
        <v>0.24049999999999999</v>
      </c>
      <c r="B1926">
        <f t="shared" si="60"/>
        <v>88964.320225002797</v>
      </c>
      <c r="C1926">
        <f t="shared" si="61"/>
        <v>88964.320225002797</v>
      </c>
    </row>
    <row r="1927" spans="1:3" x14ac:dyDescent="0.2">
      <c r="A1927">
        <v>0.24062500000000001</v>
      </c>
      <c r="B1927">
        <f t="shared" si="60"/>
        <v>86017.662705396157</v>
      </c>
      <c r="C1927">
        <f t="shared" si="61"/>
        <v>86017.662705396157</v>
      </c>
    </row>
    <row r="1928" spans="1:3" x14ac:dyDescent="0.2">
      <c r="A1928">
        <v>0.24074999999999999</v>
      </c>
      <c r="B1928">
        <f t="shared" si="60"/>
        <v>83165.380010417983</v>
      </c>
      <c r="C1928">
        <f t="shared" si="61"/>
        <v>83165.380010417983</v>
      </c>
    </row>
    <row r="1929" spans="1:3" x14ac:dyDescent="0.2">
      <c r="A1929">
        <v>0.24087500000000001</v>
      </c>
      <c r="B1929">
        <f t="shared" si="60"/>
        <v>80425.057411362024</v>
      </c>
      <c r="C1929">
        <f t="shared" si="61"/>
        <v>80425.057411362024</v>
      </c>
    </row>
    <row r="1930" spans="1:3" x14ac:dyDescent="0.2">
      <c r="A1930">
        <v>0.24099999999999999</v>
      </c>
      <c r="B1930">
        <f t="shared" si="60"/>
        <v>77813.589908301146</v>
      </c>
      <c r="C1930">
        <f t="shared" si="61"/>
        <v>77813.589908301146</v>
      </c>
    </row>
    <row r="1931" spans="1:3" x14ac:dyDescent="0.2">
      <c r="A1931">
        <v>0.24112500000000001</v>
      </c>
      <c r="B1931">
        <f t="shared" si="60"/>
        <v>75347.078066792819</v>
      </c>
      <c r="C1931">
        <f t="shared" si="61"/>
        <v>75347.078066792819</v>
      </c>
    </row>
    <row r="1932" spans="1:3" x14ac:dyDescent="0.2">
      <c r="A1932">
        <v>0.24124999999999999</v>
      </c>
      <c r="B1932">
        <f t="shared" si="60"/>
        <v>73040.728752538344</v>
      </c>
      <c r="C1932">
        <f t="shared" si="61"/>
        <v>73040.728752538344</v>
      </c>
    </row>
    <row r="1933" spans="1:3" x14ac:dyDescent="0.2">
      <c r="A1933">
        <v>0.24137500000000001</v>
      </c>
      <c r="B1933">
        <f t="shared" si="60"/>
        <v>70908.761375998321</v>
      </c>
      <c r="C1933">
        <f t="shared" si="61"/>
        <v>70908.761375998321</v>
      </c>
    </row>
    <row r="1934" spans="1:3" x14ac:dyDescent="0.2">
      <c r="A1934">
        <v>0.24149999999999999</v>
      </c>
      <c r="B1934">
        <f t="shared" si="60"/>
        <v>68964.320225002448</v>
      </c>
      <c r="C1934">
        <f t="shared" si="61"/>
        <v>68964.320225002448</v>
      </c>
    </row>
    <row r="1935" spans="1:3" x14ac:dyDescent="0.2">
      <c r="A1935">
        <v>0.24162500000000001</v>
      </c>
      <c r="B1935">
        <f t="shared" si="60"/>
        <v>67219.393425836082</v>
      </c>
      <c r="C1935">
        <f t="shared" si="61"/>
        <v>67219.393425836082</v>
      </c>
    </row>
    <row r="1936" spans="1:3" x14ac:dyDescent="0.2">
      <c r="A1936">
        <v>0.24174999999999999</v>
      </c>
      <c r="B1936">
        <f t="shared" si="60"/>
        <v>65684.73903246515</v>
      </c>
      <c r="C1936">
        <f t="shared" si="61"/>
        <v>65684.73903246515</v>
      </c>
    </row>
    <row r="1937" spans="1:3" x14ac:dyDescent="0.2">
      <c r="A1937">
        <v>0.24187500000000001</v>
      </c>
      <c r="B1937">
        <f t="shared" si="60"/>
        <v>64369.818699548465</v>
      </c>
      <c r="C1937">
        <f t="shared" si="61"/>
        <v>64369.818699548465</v>
      </c>
    </row>
    <row r="1938" spans="1:3" x14ac:dyDescent="0.2">
      <c r="A1938">
        <v>0.24199999999999999</v>
      </c>
      <c r="B1938">
        <f t="shared" si="60"/>
        <v>63282.739348193842</v>
      </c>
      <c r="C1938">
        <f t="shared" si="61"/>
        <v>63282.739348193842</v>
      </c>
    </row>
    <row r="1939" spans="1:3" x14ac:dyDescent="0.2">
      <c r="A1939">
        <v>0.24212500000000001</v>
      </c>
      <c r="B1939">
        <f t="shared" si="60"/>
        <v>62430.203184092956</v>
      </c>
      <c r="C1939">
        <f t="shared" si="61"/>
        <v>62430.203184092956</v>
      </c>
    </row>
    <row r="1940" spans="1:3" x14ac:dyDescent="0.2">
      <c r="A1940">
        <v>0.24224999999999999</v>
      </c>
      <c r="B1940">
        <f t="shared" si="60"/>
        <v>61817.466376194527</v>
      </c>
      <c r="C1940">
        <f t="shared" si="61"/>
        <v>61817.466376194527</v>
      </c>
    </row>
    <row r="1941" spans="1:3" x14ac:dyDescent="0.2">
      <c r="A1941">
        <v>0.24237500000000001</v>
      </c>
      <c r="B1941">
        <f t="shared" si="60"/>
        <v>61448.306650674909</v>
      </c>
      <c r="C1941">
        <f t="shared" si="61"/>
        <v>61448.306650674909</v>
      </c>
    </row>
    <row r="1942" spans="1:3" x14ac:dyDescent="0.2">
      <c r="A1942">
        <v>0.24249999999999999</v>
      </c>
      <c r="B1942">
        <f t="shared" si="60"/>
        <v>61325</v>
      </c>
      <c r="C1942">
        <f t="shared" si="61"/>
        <v>61325</v>
      </c>
    </row>
    <row r="1943" spans="1:3" x14ac:dyDescent="0.2">
      <c r="A1943">
        <v>0.24262500000000001</v>
      </c>
      <c r="B1943">
        <f t="shared" si="60"/>
        <v>61448.306650674924</v>
      </c>
      <c r="C1943">
        <f t="shared" si="61"/>
        <v>61448.306650674924</v>
      </c>
    </row>
    <row r="1944" spans="1:3" x14ac:dyDescent="0.2">
      <c r="A1944">
        <v>0.24274999999999999</v>
      </c>
      <c r="B1944">
        <f t="shared" si="60"/>
        <v>61817.466376194563</v>
      </c>
      <c r="C1944">
        <f t="shared" si="61"/>
        <v>61817.466376194563</v>
      </c>
    </row>
    <row r="1945" spans="1:3" x14ac:dyDescent="0.2">
      <c r="A1945">
        <v>0.24287500000000001</v>
      </c>
      <c r="B1945">
        <f t="shared" si="60"/>
        <v>62430.203184093007</v>
      </c>
      <c r="C1945">
        <f t="shared" si="61"/>
        <v>62430.203184093007</v>
      </c>
    </row>
    <row r="1946" spans="1:3" x14ac:dyDescent="0.2">
      <c r="A1946">
        <v>0.24299999999999999</v>
      </c>
      <c r="B1946">
        <f t="shared" si="60"/>
        <v>63282.739348193914</v>
      </c>
      <c r="C1946">
        <f t="shared" si="61"/>
        <v>63282.739348193914</v>
      </c>
    </row>
    <row r="1947" spans="1:3" x14ac:dyDescent="0.2">
      <c r="A1947">
        <v>0.24312500000000001</v>
      </c>
      <c r="B1947">
        <f t="shared" si="60"/>
        <v>64369.818699548552</v>
      </c>
      <c r="C1947">
        <f t="shared" si="61"/>
        <v>64369.818699548552</v>
      </c>
    </row>
    <row r="1948" spans="1:3" x14ac:dyDescent="0.2">
      <c r="A1948">
        <v>0.24324999999999999</v>
      </c>
      <c r="B1948">
        <f t="shared" si="60"/>
        <v>65684.739032465266</v>
      </c>
      <c r="C1948">
        <f t="shared" si="61"/>
        <v>65684.739032465266</v>
      </c>
    </row>
    <row r="1949" spans="1:3" x14ac:dyDescent="0.2">
      <c r="A1949">
        <v>0.24337500000000001</v>
      </c>
      <c r="B1949">
        <f t="shared" si="60"/>
        <v>67219.393425836213</v>
      </c>
      <c r="C1949">
        <f t="shared" si="61"/>
        <v>67219.393425836213</v>
      </c>
    </row>
    <row r="1950" spans="1:3" x14ac:dyDescent="0.2">
      <c r="A1950">
        <v>0.24349999999999999</v>
      </c>
      <c r="B1950">
        <f t="shared" si="60"/>
        <v>68964.320225001924</v>
      </c>
      <c r="C1950">
        <f t="shared" si="61"/>
        <v>68964.320225001924</v>
      </c>
    </row>
    <row r="1951" spans="1:3" x14ac:dyDescent="0.2">
      <c r="A1951">
        <v>0.24362500000000001</v>
      </c>
      <c r="B1951">
        <f t="shared" si="60"/>
        <v>70908.761375999224</v>
      </c>
      <c r="C1951">
        <f t="shared" si="61"/>
        <v>70908.761375999224</v>
      </c>
    </row>
    <row r="1952" spans="1:3" x14ac:dyDescent="0.2">
      <c r="A1952">
        <v>0.24374999999999999</v>
      </c>
      <c r="B1952">
        <f t="shared" si="60"/>
        <v>73040.728752537703</v>
      </c>
      <c r="C1952">
        <f t="shared" si="61"/>
        <v>73040.728752537703</v>
      </c>
    </row>
    <row r="1953" spans="1:3" x14ac:dyDescent="0.2">
      <c r="A1953">
        <v>0.24387500000000001</v>
      </c>
      <c r="B1953">
        <f t="shared" si="60"/>
        <v>75347.078066793008</v>
      </c>
      <c r="C1953">
        <f t="shared" si="61"/>
        <v>75347.078066793008</v>
      </c>
    </row>
    <row r="1954" spans="1:3" x14ac:dyDescent="0.2">
      <c r="A1954">
        <v>0.24399999999999999</v>
      </c>
      <c r="B1954">
        <f t="shared" si="60"/>
        <v>77813.589908301336</v>
      </c>
      <c r="C1954">
        <f t="shared" si="61"/>
        <v>77813.589908301336</v>
      </c>
    </row>
    <row r="1955" spans="1:3" x14ac:dyDescent="0.2">
      <c r="A1955">
        <v>0.24412500000000001</v>
      </c>
      <c r="B1955">
        <f t="shared" si="60"/>
        <v>80425.057411362213</v>
      </c>
      <c r="C1955">
        <f t="shared" si="61"/>
        <v>80425.057411362213</v>
      </c>
    </row>
    <row r="1956" spans="1:3" x14ac:dyDescent="0.2">
      <c r="A1956">
        <v>0.24424999999999999</v>
      </c>
      <c r="B1956">
        <f t="shared" si="60"/>
        <v>83165.380010418201</v>
      </c>
      <c r="C1956">
        <f t="shared" si="61"/>
        <v>83165.380010418201</v>
      </c>
    </row>
    <row r="1957" spans="1:3" x14ac:dyDescent="0.2">
      <c r="A1957">
        <v>0.24437500000000001</v>
      </c>
      <c r="B1957">
        <f t="shared" si="60"/>
        <v>86017.662705396375</v>
      </c>
      <c r="C1957">
        <f t="shared" si="61"/>
        <v>86017.662705396375</v>
      </c>
    </row>
    <row r="1958" spans="1:3" x14ac:dyDescent="0.2">
      <c r="A1958">
        <v>0.2445</v>
      </c>
      <c r="B1958">
        <f t="shared" si="60"/>
        <v>88964.320225001939</v>
      </c>
      <c r="C1958">
        <f t="shared" si="61"/>
        <v>88964.320225001939</v>
      </c>
    </row>
    <row r="1959" spans="1:3" x14ac:dyDescent="0.2">
      <c r="A1959">
        <v>0.24462500000000001</v>
      </c>
      <c r="B1959">
        <f t="shared" si="60"/>
        <v>91987.185445763491</v>
      </c>
      <c r="C1959">
        <f t="shared" si="61"/>
        <v>91987.185445763491</v>
      </c>
    </row>
    <row r="1960" spans="1:3" x14ac:dyDescent="0.2">
      <c r="A1960">
        <v>0.24475</v>
      </c>
      <c r="B1960">
        <f t="shared" si="60"/>
        <v>95067.621398390358</v>
      </c>
      <c r="C1960">
        <f t="shared" si="61"/>
        <v>95067.621398390358</v>
      </c>
    </row>
    <row r="1961" spans="1:3" x14ac:dyDescent="0.2">
      <c r="A1961">
        <v>0.24487500000000001</v>
      </c>
      <c r="B1961">
        <f t="shared" si="60"/>
        <v>98186.636170886792</v>
      </c>
      <c r="C1961">
        <f t="shared" si="61"/>
        <v>98186.636170886792</v>
      </c>
    </row>
    <row r="1962" spans="1:3" x14ac:dyDescent="0.2">
      <c r="A1962">
        <v>0.245</v>
      </c>
      <c r="B1962">
        <f t="shared" si="60"/>
        <v>101325.00000000047</v>
      </c>
      <c r="C1962">
        <f t="shared" si="61"/>
        <v>101325.00000000047</v>
      </c>
    </row>
    <row r="1963" spans="1:3" x14ac:dyDescent="0.2">
      <c r="A1963">
        <v>0.24512500000000001</v>
      </c>
      <c r="B1963">
        <f t="shared" si="60"/>
        <v>104463.36382911414</v>
      </c>
      <c r="C1963">
        <f t="shared" si="61"/>
        <v>101325</v>
      </c>
    </row>
    <row r="1964" spans="1:3" x14ac:dyDescent="0.2">
      <c r="A1964">
        <v>0.24525</v>
      </c>
      <c r="B1964">
        <f t="shared" si="60"/>
        <v>107582.37860160945</v>
      </c>
      <c r="C1964">
        <f t="shared" si="61"/>
        <v>101325</v>
      </c>
    </row>
    <row r="1965" spans="1:3" x14ac:dyDescent="0.2">
      <c r="A1965">
        <v>0.24537500000000001</v>
      </c>
      <c r="B1965">
        <f t="shared" si="60"/>
        <v>110662.81455423631</v>
      </c>
      <c r="C1965">
        <f t="shared" si="61"/>
        <v>101325</v>
      </c>
    </row>
    <row r="1966" spans="1:3" x14ac:dyDescent="0.2">
      <c r="A1966">
        <v>0.2455</v>
      </c>
      <c r="B1966">
        <f t="shared" si="60"/>
        <v>113685.67977499787</v>
      </c>
      <c r="C1966">
        <f t="shared" si="61"/>
        <v>101325</v>
      </c>
    </row>
    <row r="1967" spans="1:3" x14ac:dyDescent="0.2">
      <c r="A1967">
        <v>0.24562500000000001</v>
      </c>
      <c r="B1967">
        <f t="shared" si="60"/>
        <v>116632.33729460345</v>
      </c>
      <c r="C1967">
        <f t="shared" si="61"/>
        <v>101325</v>
      </c>
    </row>
    <row r="1968" spans="1:3" x14ac:dyDescent="0.2">
      <c r="A1968">
        <v>0.24575</v>
      </c>
      <c r="B1968">
        <f t="shared" si="60"/>
        <v>119484.61998958162</v>
      </c>
      <c r="C1968">
        <f t="shared" si="61"/>
        <v>101325</v>
      </c>
    </row>
    <row r="1969" spans="1:3" x14ac:dyDescent="0.2">
      <c r="A1969">
        <v>0.24587500000000001</v>
      </c>
      <c r="B1969">
        <f t="shared" si="60"/>
        <v>122224.94258863859</v>
      </c>
      <c r="C1969">
        <f t="shared" si="61"/>
        <v>101325</v>
      </c>
    </row>
    <row r="1970" spans="1:3" x14ac:dyDescent="0.2">
      <c r="A1970">
        <v>0.246</v>
      </c>
      <c r="B1970">
        <f t="shared" si="60"/>
        <v>124836.4100916985</v>
      </c>
      <c r="C1970">
        <f t="shared" si="61"/>
        <v>101325</v>
      </c>
    </row>
    <row r="1971" spans="1:3" x14ac:dyDescent="0.2">
      <c r="A1971">
        <v>0.24612500000000001</v>
      </c>
      <c r="B1971">
        <f t="shared" si="60"/>
        <v>127302.92193320772</v>
      </c>
      <c r="C1971">
        <f t="shared" si="61"/>
        <v>101325</v>
      </c>
    </row>
    <row r="1972" spans="1:3" x14ac:dyDescent="0.2">
      <c r="A1972">
        <v>0.24625</v>
      </c>
      <c r="B1972">
        <f t="shared" si="60"/>
        <v>129609.27124746215</v>
      </c>
      <c r="C1972">
        <f t="shared" si="61"/>
        <v>101325</v>
      </c>
    </row>
    <row r="1973" spans="1:3" x14ac:dyDescent="0.2">
      <c r="A1973">
        <v>0.24637500000000001</v>
      </c>
      <c r="B1973">
        <f t="shared" si="60"/>
        <v>131741.23862400139</v>
      </c>
      <c r="C1973">
        <f t="shared" si="61"/>
        <v>101325</v>
      </c>
    </row>
    <row r="1974" spans="1:3" x14ac:dyDescent="0.2">
      <c r="A1974">
        <v>0.2465</v>
      </c>
      <c r="B1974">
        <f t="shared" si="60"/>
        <v>133685.67977499796</v>
      </c>
      <c r="C1974">
        <f t="shared" si="61"/>
        <v>101325</v>
      </c>
    </row>
    <row r="1975" spans="1:3" x14ac:dyDescent="0.2">
      <c r="A1975">
        <v>0.24662500000000001</v>
      </c>
      <c r="B1975">
        <f t="shared" si="60"/>
        <v>135430.60657416368</v>
      </c>
      <c r="C1975">
        <f t="shared" si="61"/>
        <v>101325</v>
      </c>
    </row>
    <row r="1976" spans="1:3" x14ac:dyDescent="0.2">
      <c r="A1976">
        <v>0.24675</v>
      </c>
      <c r="B1976">
        <f t="shared" si="60"/>
        <v>136965.26096753465</v>
      </c>
      <c r="C1976">
        <f t="shared" si="61"/>
        <v>101325</v>
      </c>
    </row>
    <row r="1977" spans="1:3" x14ac:dyDescent="0.2">
      <c r="A1977">
        <v>0.24687500000000001</v>
      </c>
      <c r="B1977">
        <f t="shared" si="60"/>
        <v>138280.1813004518</v>
      </c>
      <c r="C1977">
        <f t="shared" si="61"/>
        <v>101325</v>
      </c>
    </row>
    <row r="1978" spans="1:3" x14ac:dyDescent="0.2">
      <c r="A1978">
        <v>0.247</v>
      </c>
      <c r="B1978">
        <f t="shared" si="60"/>
        <v>139367.26065180602</v>
      </c>
      <c r="C1978">
        <f t="shared" si="61"/>
        <v>101325</v>
      </c>
    </row>
    <row r="1979" spans="1:3" x14ac:dyDescent="0.2">
      <c r="A1979">
        <v>0.24712500000000001</v>
      </c>
      <c r="B1979">
        <f t="shared" si="60"/>
        <v>140219.7968159072</v>
      </c>
      <c r="C1979">
        <f t="shared" si="61"/>
        <v>101325</v>
      </c>
    </row>
    <row r="1980" spans="1:3" x14ac:dyDescent="0.2">
      <c r="A1980">
        <v>0.24725</v>
      </c>
      <c r="B1980">
        <f t="shared" si="60"/>
        <v>140832.53362380559</v>
      </c>
      <c r="C1980">
        <f t="shared" si="61"/>
        <v>101325</v>
      </c>
    </row>
    <row r="1981" spans="1:3" x14ac:dyDescent="0.2">
      <c r="A1981">
        <v>0.24737500000000001</v>
      </c>
      <c r="B1981">
        <f t="shared" si="60"/>
        <v>141201.69334932516</v>
      </c>
      <c r="C1981">
        <f t="shared" si="61"/>
        <v>101325</v>
      </c>
    </row>
    <row r="1982" spans="1:3" x14ac:dyDescent="0.2">
      <c r="A1982">
        <v>0.2475</v>
      </c>
      <c r="B1982">
        <f t="shared" si="60"/>
        <v>141325</v>
      </c>
      <c r="C1982">
        <f t="shared" si="61"/>
        <v>101325</v>
      </c>
    </row>
    <row r="1983" spans="1:3" x14ac:dyDescent="0.2">
      <c r="A1983">
        <v>0.24762500000000001</v>
      </c>
      <c r="B1983">
        <f t="shared" si="60"/>
        <v>141201.6933493251</v>
      </c>
      <c r="C1983">
        <f t="shared" si="61"/>
        <v>101325</v>
      </c>
    </row>
    <row r="1984" spans="1:3" x14ac:dyDescent="0.2">
      <c r="A1984">
        <v>0.24775</v>
      </c>
      <c r="B1984">
        <f t="shared" si="60"/>
        <v>140832.5336238055</v>
      </c>
      <c r="C1984">
        <f t="shared" si="61"/>
        <v>101325</v>
      </c>
    </row>
    <row r="1985" spans="1:3" x14ac:dyDescent="0.2">
      <c r="A1985">
        <v>0.24787500000000001</v>
      </c>
      <c r="B1985">
        <f t="shared" si="60"/>
        <v>140219.79681590709</v>
      </c>
      <c r="C1985">
        <f t="shared" si="61"/>
        <v>101325</v>
      </c>
    </row>
    <row r="1986" spans="1:3" x14ac:dyDescent="0.2">
      <c r="A1986">
        <v>0.248</v>
      </c>
      <c r="B1986">
        <f t="shared" si="60"/>
        <v>139367.26065180622</v>
      </c>
      <c r="C1986">
        <f t="shared" si="61"/>
        <v>101325</v>
      </c>
    </row>
    <row r="1987" spans="1:3" x14ac:dyDescent="0.2">
      <c r="A1987">
        <v>0.24812500000000001</v>
      </c>
      <c r="B1987">
        <f t="shared" ref="B1987:B2050" si="62">-40000*SIN(200*PI()*A1987)+101325</f>
        <v>138280.18130045116</v>
      </c>
      <c r="C1987">
        <f t="shared" ref="C1987:C2050" si="63">IF(MOD(A1987,0.02)&gt;0.005,101325,B1987)</f>
        <v>101325</v>
      </c>
    </row>
    <row r="1988" spans="1:3" x14ac:dyDescent="0.2">
      <c r="A1988">
        <v>0.24825</v>
      </c>
      <c r="B1988">
        <f t="shared" si="62"/>
        <v>136965.26096753494</v>
      </c>
      <c r="C1988">
        <f t="shared" si="63"/>
        <v>101325</v>
      </c>
    </row>
    <row r="1989" spans="1:3" x14ac:dyDescent="0.2">
      <c r="A1989">
        <v>0.24837500000000001</v>
      </c>
      <c r="B1989">
        <f t="shared" si="62"/>
        <v>135430.60657416342</v>
      </c>
      <c r="C1989">
        <f t="shared" si="63"/>
        <v>101325</v>
      </c>
    </row>
    <row r="1990" spans="1:3" x14ac:dyDescent="0.2">
      <c r="A1990">
        <v>0.2485</v>
      </c>
      <c r="B1990">
        <f t="shared" si="62"/>
        <v>133685.67977499767</v>
      </c>
      <c r="C1990">
        <f t="shared" si="63"/>
        <v>101325</v>
      </c>
    </row>
    <row r="1991" spans="1:3" x14ac:dyDescent="0.2">
      <c r="A1991">
        <v>0.24862500000000001</v>
      </c>
      <c r="B1991">
        <f t="shared" si="62"/>
        <v>131741.23862400107</v>
      </c>
      <c r="C1991">
        <f t="shared" si="63"/>
        <v>101325</v>
      </c>
    </row>
    <row r="1992" spans="1:3" x14ac:dyDescent="0.2">
      <c r="A1992">
        <v>0.24875</v>
      </c>
      <c r="B1992">
        <f t="shared" si="62"/>
        <v>129609.27124746179</v>
      </c>
      <c r="C1992">
        <f t="shared" si="63"/>
        <v>101325</v>
      </c>
    </row>
    <row r="1993" spans="1:3" x14ac:dyDescent="0.2">
      <c r="A1993">
        <v>0.24887500000000001</v>
      </c>
      <c r="B1993">
        <f t="shared" si="62"/>
        <v>127302.92193320733</v>
      </c>
      <c r="C1993">
        <f t="shared" si="63"/>
        <v>101325</v>
      </c>
    </row>
    <row r="1994" spans="1:3" x14ac:dyDescent="0.2">
      <c r="A1994">
        <v>0.249</v>
      </c>
      <c r="B1994">
        <f t="shared" si="62"/>
        <v>124836.41009169901</v>
      </c>
      <c r="C1994">
        <f t="shared" si="63"/>
        <v>101325</v>
      </c>
    </row>
    <row r="1995" spans="1:3" x14ac:dyDescent="0.2">
      <c r="A1995">
        <v>0.24912500000000001</v>
      </c>
      <c r="B1995">
        <f t="shared" si="62"/>
        <v>122224.94258863718</v>
      </c>
      <c r="C1995">
        <f t="shared" si="63"/>
        <v>101325</v>
      </c>
    </row>
    <row r="1996" spans="1:3" x14ac:dyDescent="0.2">
      <c r="A1996">
        <v>0.24925</v>
      </c>
      <c r="B1996">
        <f t="shared" si="62"/>
        <v>119484.61998958219</v>
      </c>
      <c r="C1996">
        <f t="shared" si="63"/>
        <v>101325</v>
      </c>
    </row>
    <row r="1997" spans="1:3" x14ac:dyDescent="0.2">
      <c r="A1997">
        <v>0.24937500000000001</v>
      </c>
      <c r="B1997">
        <f t="shared" si="62"/>
        <v>116632.33729460298</v>
      </c>
      <c r="C1997">
        <f t="shared" si="63"/>
        <v>101325</v>
      </c>
    </row>
    <row r="1998" spans="1:3" x14ac:dyDescent="0.2">
      <c r="A1998">
        <v>0.2495</v>
      </c>
      <c r="B1998">
        <f t="shared" si="62"/>
        <v>113685.67977499738</v>
      </c>
      <c r="C1998">
        <f t="shared" si="63"/>
        <v>101325</v>
      </c>
    </row>
    <row r="1999" spans="1:3" x14ac:dyDescent="0.2">
      <c r="A1999">
        <v>0.24962500000000001</v>
      </c>
      <c r="B1999">
        <f t="shared" si="62"/>
        <v>110662.81455423581</v>
      </c>
      <c r="C1999">
        <f t="shared" si="63"/>
        <v>101325</v>
      </c>
    </row>
    <row r="2000" spans="1:3" x14ac:dyDescent="0.2">
      <c r="A2000">
        <v>0.24975</v>
      </c>
      <c r="B2000">
        <f t="shared" si="62"/>
        <v>107582.37860160894</v>
      </c>
      <c r="C2000">
        <f t="shared" si="63"/>
        <v>101325</v>
      </c>
    </row>
    <row r="2001" spans="1:3" x14ac:dyDescent="0.2">
      <c r="A2001">
        <v>0.24987500000000001</v>
      </c>
      <c r="B2001">
        <f t="shared" si="62"/>
        <v>104463.36382911363</v>
      </c>
      <c r="C2001">
        <f t="shared" si="63"/>
        <v>101325</v>
      </c>
    </row>
    <row r="2002" spans="1:3" x14ac:dyDescent="0.2">
      <c r="A2002">
        <v>0.25</v>
      </c>
      <c r="B2002">
        <f t="shared" si="62"/>
        <v>101324.99999999996</v>
      </c>
      <c r="C2002">
        <f t="shared" si="63"/>
        <v>101325</v>
      </c>
    </row>
    <row r="2003" spans="1:3" x14ac:dyDescent="0.2">
      <c r="A2003">
        <v>0.25012499999999999</v>
      </c>
      <c r="B2003">
        <f t="shared" si="62"/>
        <v>98186.636170886282</v>
      </c>
      <c r="C2003">
        <f t="shared" si="63"/>
        <v>101325</v>
      </c>
    </row>
    <row r="2004" spans="1:3" x14ac:dyDescent="0.2">
      <c r="A2004">
        <v>0.25024999999999997</v>
      </c>
      <c r="B2004">
        <f t="shared" si="62"/>
        <v>95067.621398390969</v>
      </c>
      <c r="C2004">
        <f t="shared" si="63"/>
        <v>101325</v>
      </c>
    </row>
    <row r="2005" spans="1:3" x14ac:dyDescent="0.2">
      <c r="A2005">
        <v>0.25037500000000001</v>
      </c>
      <c r="B2005">
        <f t="shared" si="62"/>
        <v>91987.185445762996</v>
      </c>
      <c r="C2005">
        <f t="shared" si="63"/>
        <v>101325</v>
      </c>
    </row>
    <row r="2006" spans="1:3" x14ac:dyDescent="0.2">
      <c r="A2006">
        <v>0.2505</v>
      </c>
      <c r="B2006">
        <f t="shared" si="62"/>
        <v>88964.320225002535</v>
      </c>
      <c r="C2006">
        <f t="shared" si="63"/>
        <v>101325</v>
      </c>
    </row>
    <row r="2007" spans="1:3" x14ac:dyDescent="0.2">
      <c r="A2007">
        <v>0.25062499999999999</v>
      </c>
      <c r="B2007">
        <f t="shared" si="62"/>
        <v>86017.662705396942</v>
      </c>
      <c r="C2007">
        <f t="shared" si="63"/>
        <v>101325</v>
      </c>
    </row>
    <row r="2008" spans="1:3" x14ac:dyDescent="0.2">
      <c r="A2008">
        <v>0.25074999999999997</v>
      </c>
      <c r="B2008">
        <f t="shared" si="62"/>
        <v>83165.380010418754</v>
      </c>
      <c r="C2008">
        <f t="shared" si="63"/>
        <v>101325</v>
      </c>
    </row>
    <row r="2009" spans="1:3" x14ac:dyDescent="0.2">
      <c r="A2009">
        <v>0.25087500000000001</v>
      </c>
      <c r="B2009">
        <f t="shared" si="62"/>
        <v>80425.057411361791</v>
      </c>
      <c r="C2009">
        <f t="shared" si="63"/>
        <v>101325</v>
      </c>
    </row>
    <row r="2010" spans="1:3" x14ac:dyDescent="0.2">
      <c r="A2010">
        <v>0.251</v>
      </c>
      <c r="B2010">
        <f t="shared" si="62"/>
        <v>77813.589908300928</v>
      </c>
      <c r="C2010">
        <f t="shared" si="63"/>
        <v>101325</v>
      </c>
    </row>
    <row r="2011" spans="1:3" x14ac:dyDescent="0.2">
      <c r="A2011">
        <v>0.25112499999999999</v>
      </c>
      <c r="B2011">
        <f t="shared" si="62"/>
        <v>75347.078066792601</v>
      </c>
      <c r="C2011">
        <f t="shared" si="63"/>
        <v>101325</v>
      </c>
    </row>
    <row r="2012" spans="1:3" x14ac:dyDescent="0.2">
      <c r="A2012">
        <v>0.25124999999999997</v>
      </c>
      <c r="B2012">
        <f t="shared" si="62"/>
        <v>73040.728752538154</v>
      </c>
      <c r="C2012">
        <f t="shared" si="63"/>
        <v>101325</v>
      </c>
    </row>
    <row r="2013" spans="1:3" x14ac:dyDescent="0.2">
      <c r="A2013">
        <v>0.25137500000000002</v>
      </c>
      <c r="B2013">
        <f t="shared" si="62"/>
        <v>70908.761375998147</v>
      </c>
      <c r="C2013">
        <f t="shared" si="63"/>
        <v>101325</v>
      </c>
    </row>
    <row r="2014" spans="1:3" x14ac:dyDescent="0.2">
      <c r="A2014">
        <v>0.2515</v>
      </c>
      <c r="B2014">
        <f t="shared" si="62"/>
        <v>68964.320225002288</v>
      </c>
      <c r="C2014">
        <f t="shared" si="63"/>
        <v>101325</v>
      </c>
    </row>
    <row r="2015" spans="1:3" x14ac:dyDescent="0.2">
      <c r="A2015">
        <v>0.25162499999999999</v>
      </c>
      <c r="B2015">
        <f t="shared" si="62"/>
        <v>67219.393425836548</v>
      </c>
      <c r="C2015">
        <f t="shared" si="63"/>
        <v>101325</v>
      </c>
    </row>
    <row r="2016" spans="1:3" x14ac:dyDescent="0.2">
      <c r="A2016">
        <v>0.25174999999999997</v>
      </c>
      <c r="B2016">
        <f t="shared" si="62"/>
        <v>65684.739032465543</v>
      </c>
      <c r="C2016">
        <f t="shared" si="63"/>
        <v>101325</v>
      </c>
    </row>
    <row r="2017" spans="1:3" x14ac:dyDescent="0.2">
      <c r="A2017">
        <v>0.25187500000000002</v>
      </c>
      <c r="B2017">
        <f t="shared" si="62"/>
        <v>64369.818699548356</v>
      </c>
      <c r="C2017">
        <f t="shared" si="63"/>
        <v>101325</v>
      </c>
    </row>
    <row r="2018" spans="1:3" x14ac:dyDescent="0.2">
      <c r="A2018">
        <v>0.252</v>
      </c>
      <c r="B2018">
        <f t="shared" si="62"/>
        <v>63282.739348193754</v>
      </c>
      <c r="C2018">
        <f t="shared" si="63"/>
        <v>101325</v>
      </c>
    </row>
    <row r="2019" spans="1:3" x14ac:dyDescent="0.2">
      <c r="A2019">
        <v>0.25212499999999999</v>
      </c>
      <c r="B2019">
        <f t="shared" si="62"/>
        <v>62430.20318409289</v>
      </c>
      <c r="C2019">
        <f t="shared" si="63"/>
        <v>101325</v>
      </c>
    </row>
    <row r="2020" spans="1:3" x14ac:dyDescent="0.2">
      <c r="A2020">
        <v>0.25224999999999997</v>
      </c>
      <c r="B2020">
        <f t="shared" si="62"/>
        <v>61817.466376194658</v>
      </c>
      <c r="C2020">
        <f t="shared" si="63"/>
        <v>101325</v>
      </c>
    </row>
    <row r="2021" spans="1:3" x14ac:dyDescent="0.2">
      <c r="A2021">
        <v>0.25237500000000002</v>
      </c>
      <c r="B2021">
        <f t="shared" si="62"/>
        <v>61448.306650674887</v>
      </c>
      <c r="C2021">
        <f t="shared" si="63"/>
        <v>101325</v>
      </c>
    </row>
    <row r="2022" spans="1:3" x14ac:dyDescent="0.2">
      <c r="A2022">
        <v>0.2525</v>
      </c>
      <c r="B2022">
        <f t="shared" si="62"/>
        <v>61325</v>
      </c>
      <c r="C2022">
        <f t="shared" si="63"/>
        <v>101325</v>
      </c>
    </row>
    <row r="2023" spans="1:3" x14ac:dyDescent="0.2">
      <c r="A2023">
        <v>0.25262499999999999</v>
      </c>
      <c r="B2023">
        <f t="shared" si="62"/>
        <v>61448.306650674858</v>
      </c>
      <c r="C2023">
        <f t="shared" si="63"/>
        <v>101325</v>
      </c>
    </row>
    <row r="2024" spans="1:3" x14ac:dyDescent="0.2">
      <c r="A2024">
        <v>0.25274999999999997</v>
      </c>
      <c r="B2024">
        <f t="shared" si="62"/>
        <v>61817.466376194425</v>
      </c>
      <c r="C2024">
        <f t="shared" si="63"/>
        <v>101325</v>
      </c>
    </row>
    <row r="2025" spans="1:3" x14ac:dyDescent="0.2">
      <c r="A2025">
        <v>0.25287500000000002</v>
      </c>
      <c r="B2025">
        <f t="shared" si="62"/>
        <v>62430.203184093072</v>
      </c>
      <c r="C2025">
        <f t="shared" si="63"/>
        <v>101325</v>
      </c>
    </row>
    <row r="2026" spans="1:3" x14ac:dyDescent="0.2">
      <c r="A2026">
        <v>0.253</v>
      </c>
      <c r="B2026">
        <f t="shared" si="62"/>
        <v>63282.739348194002</v>
      </c>
      <c r="C2026">
        <f t="shared" si="63"/>
        <v>101325</v>
      </c>
    </row>
    <row r="2027" spans="1:3" x14ac:dyDescent="0.2">
      <c r="A2027">
        <v>0.25312499999999999</v>
      </c>
      <c r="B2027">
        <f t="shared" si="62"/>
        <v>64369.818699548225</v>
      </c>
      <c r="C2027">
        <f t="shared" si="63"/>
        <v>101325</v>
      </c>
    </row>
    <row r="2028" spans="1:3" x14ac:dyDescent="0.2">
      <c r="A2028">
        <v>0.25324999999999998</v>
      </c>
      <c r="B2028">
        <f t="shared" si="62"/>
        <v>65684.739032464859</v>
      </c>
      <c r="C2028">
        <f t="shared" si="63"/>
        <v>101325</v>
      </c>
    </row>
    <row r="2029" spans="1:3" x14ac:dyDescent="0.2">
      <c r="A2029">
        <v>0.25337500000000002</v>
      </c>
      <c r="B2029">
        <f t="shared" si="62"/>
        <v>67219.393425836359</v>
      </c>
      <c r="C2029">
        <f t="shared" si="63"/>
        <v>101325</v>
      </c>
    </row>
    <row r="2030" spans="1:3" x14ac:dyDescent="0.2">
      <c r="A2030">
        <v>0.2535</v>
      </c>
      <c r="B2030">
        <f t="shared" si="62"/>
        <v>68964.320225002084</v>
      </c>
      <c r="C2030">
        <f t="shared" si="63"/>
        <v>101325</v>
      </c>
    </row>
    <row r="2031" spans="1:3" x14ac:dyDescent="0.2">
      <c r="A2031">
        <v>0.25362499999999999</v>
      </c>
      <c r="B2031">
        <f t="shared" si="62"/>
        <v>70908.761375998656</v>
      </c>
      <c r="C2031">
        <f t="shared" si="63"/>
        <v>101325</v>
      </c>
    </row>
    <row r="2032" spans="1:3" x14ac:dyDescent="0.2">
      <c r="A2032">
        <v>0.25374999999999998</v>
      </c>
      <c r="B2032">
        <f t="shared" si="62"/>
        <v>73040.728752537892</v>
      </c>
      <c r="C2032">
        <f t="shared" si="63"/>
        <v>101325</v>
      </c>
    </row>
    <row r="2033" spans="1:3" x14ac:dyDescent="0.2">
      <c r="A2033">
        <v>0.25387500000000002</v>
      </c>
      <c r="B2033">
        <f t="shared" si="62"/>
        <v>75347.078066793212</v>
      </c>
      <c r="C2033">
        <f t="shared" si="63"/>
        <v>101325</v>
      </c>
    </row>
    <row r="2034" spans="1:3" x14ac:dyDescent="0.2">
      <c r="A2034">
        <v>0.254</v>
      </c>
      <c r="B2034">
        <f t="shared" si="62"/>
        <v>77813.589908301568</v>
      </c>
      <c r="C2034">
        <f t="shared" si="63"/>
        <v>101325</v>
      </c>
    </row>
    <row r="2035" spans="1:3" x14ac:dyDescent="0.2">
      <c r="A2035">
        <v>0.25412499999999999</v>
      </c>
      <c r="B2035">
        <f t="shared" si="62"/>
        <v>80425.057411361486</v>
      </c>
      <c r="C2035">
        <f t="shared" si="63"/>
        <v>101325</v>
      </c>
    </row>
    <row r="2036" spans="1:3" x14ac:dyDescent="0.2">
      <c r="A2036">
        <v>0.25424999999999998</v>
      </c>
      <c r="B2036">
        <f t="shared" si="62"/>
        <v>83165.38001041743</v>
      </c>
      <c r="C2036">
        <f t="shared" si="63"/>
        <v>101325</v>
      </c>
    </row>
    <row r="2037" spans="1:3" x14ac:dyDescent="0.2">
      <c r="A2037">
        <v>0.25437500000000002</v>
      </c>
      <c r="B2037">
        <f t="shared" si="62"/>
        <v>86017.662705396622</v>
      </c>
      <c r="C2037">
        <f t="shared" si="63"/>
        <v>101325</v>
      </c>
    </row>
    <row r="2038" spans="1:3" x14ac:dyDescent="0.2">
      <c r="A2038">
        <v>0.2545</v>
      </c>
      <c r="B2038">
        <f t="shared" si="62"/>
        <v>88964.3202250022</v>
      </c>
      <c r="C2038">
        <f t="shared" si="63"/>
        <v>101325</v>
      </c>
    </row>
    <row r="2039" spans="1:3" x14ac:dyDescent="0.2">
      <c r="A2039">
        <v>0.25462499999999999</v>
      </c>
      <c r="B2039">
        <f t="shared" si="62"/>
        <v>91987.185445763767</v>
      </c>
      <c r="C2039">
        <f t="shared" si="63"/>
        <v>101325</v>
      </c>
    </row>
    <row r="2040" spans="1:3" x14ac:dyDescent="0.2">
      <c r="A2040">
        <v>0.25474999999999998</v>
      </c>
      <c r="B2040">
        <f t="shared" si="62"/>
        <v>95067.62139839062</v>
      </c>
      <c r="C2040">
        <f t="shared" si="63"/>
        <v>101325</v>
      </c>
    </row>
    <row r="2041" spans="1:3" x14ac:dyDescent="0.2">
      <c r="A2041">
        <v>0.25487500000000002</v>
      </c>
      <c r="B2041">
        <f t="shared" si="62"/>
        <v>98186.636170887068</v>
      </c>
      <c r="C2041">
        <f t="shared" si="63"/>
        <v>101325</v>
      </c>
    </row>
    <row r="2042" spans="1:3" x14ac:dyDescent="0.2">
      <c r="A2042">
        <v>0.255</v>
      </c>
      <c r="B2042">
        <f t="shared" si="62"/>
        <v>101324.99999999961</v>
      </c>
      <c r="C2042">
        <f t="shared" si="63"/>
        <v>101325</v>
      </c>
    </row>
    <row r="2043" spans="1:3" x14ac:dyDescent="0.2">
      <c r="A2043">
        <v>0.25512499999999999</v>
      </c>
      <c r="B2043">
        <f t="shared" si="62"/>
        <v>104463.36382911328</v>
      </c>
      <c r="C2043">
        <f t="shared" si="63"/>
        <v>101325</v>
      </c>
    </row>
    <row r="2044" spans="1:3" x14ac:dyDescent="0.2">
      <c r="A2044">
        <v>0.25524999999999998</v>
      </c>
      <c r="B2044">
        <f t="shared" si="62"/>
        <v>107582.37860160861</v>
      </c>
      <c r="C2044">
        <f t="shared" si="63"/>
        <v>101325</v>
      </c>
    </row>
    <row r="2045" spans="1:3" x14ac:dyDescent="0.2">
      <c r="A2045">
        <v>0.25537500000000002</v>
      </c>
      <c r="B2045">
        <f t="shared" si="62"/>
        <v>110662.81455423658</v>
      </c>
      <c r="C2045">
        <f t="shared" si="63"/>
        <v>101325</v>
      </c>
    </row>
    <row r="2046" spans="1:3" x14ac:dyDescent="0.2">
      <c r="A2046">
        <v>0.2555</v>
      </c>
      <c r="B2046">
        <f t="shared" si="62"/>
        <v>113685.67977499813</v>
      </c>
      <c r="C2046">
        <f t="shared" si="63"/>
        <v>101325</v>
      </c>
    </row>
    <row r="2047" spans="1:3" x14ac:dyDescent="0.2">
      <c r="A2047">
        <v>0.25562499999999999</v>
      </c>
      <c r="B2047">
        <f t="shared" si="62"/>
        <v>116632.3372946037</v>
      </c>
      <c r="C2047">
        <f t="shared" si="63"/>
        <v>101325</v>
      </c>
    </row>
    <row r="2048" spans="1:3" x14ac:dyDescent="0.2">
      <c r="A2048">
        <v>0.25574999999999998</v>
      </c>
      <c r="B2048">
        <f t="shared" si="62"/>
        <v>119484.61998958187</v>
      </c>
      <c r="C2048">
        <f t="shared" si="63"/>
        <v>101325</v>
      </c>
    </row>
    <row r="2049" spans="1:3" x14ac:dyDescent="0.2">
      <c r="A2049">
        <v>0.25587500000000002</v>
      </c>
      <c r="B2049">
        <f t="shared" si="62"/>
        <v>122224.94258863882</v>
      </c>
      <c r="C2049">
        <f t="shared" si="63"/>
        <v>101325</v>
      </c>
    </row>
    <row r="2050" spans="1:3" x14ac:dyDescent="0.2">
      <c r="A2050">
        <v>0.25600000000000001</v>
      </c>
      <c r="B2050">
        <f t="shared" si="62"/>
        <v>124836.41009169872</v>
      </c>
      <c r="C2050">
        <f t="shared" si="63"/>
        <v>101325</v>
      </c>
    </row>
    <row r="2051" spans="1:3" x14ac:dyDescent="0.2">
      <c r="A2051">
        <v>0.25612499999999999</v>
      </c>
      <c r="B2051">
        <f t="shared" ref="B2051:B2114" si="64">-40000*SIN(200*PI()*A2051)+101325</f>
        <v>127302.92193320706</v>
      </c>
      <c r="C2051">
        <f t="shared" ref="C2051:C2114" si="65">IF(MOD(A2051,0.02)&gt;0.005,101325,B2051)</f>
        <v>101325</v>
      </c>
    </row>
    <row r="2052" spans="1:3" x14ac:dyDescent="0.2">
      <c r="A2052">
        <v>0.25624999999999998</v>
      </c>
      <c r="B2052">
        <f t="shared" si="64"/>
        <v>129609.27124746155</v>
      </c>
      <c r="C2052">
        <f t="shared" si="65"/>
        <v>101325</v>
      </c>
    </row>
    <row r="2053" spans="1:3" x14ac:dyDescent="0.2">
      <c r="A2053">
        <v>0.25637500000000002</v>
      </c>
      <c r="B2053">
        <f t="shared" si="64"/>
        <v>131741.23862400156</v>
      </c>
      <c r="C2053">
        <f t="shared" si="65"/>
        <v>101325</v>
      </c>
    </row>
    <row r="2054" spans="1:3" x14ac:dyDescent="0.2">
      <c r="A2054">
        <v>0.25650000000000001</v>
      </c>
      <c r="B2054">
        <f t="shared" si="64"/>
        <v>133685.67977499813</v>
      </c>
      <c r="C2054">
        <f t="shared" si="65"/>
        <v>101325</v>
      </c>
    </row>
    <row r="2055" spans="1:3" x14ac:dyDescent="0.2">
      <c r="A2055">
        <v>0.25662499999999999</v>
      </c>
      <c r="B2055">
        <f t="shared" si="64"/>
        <v>135430.60657416383</v>
      </c>
      <c r="C2055">
        <f t="shared" si="65"/>
        <v>101325</v>
      </c>
    </row>
    <row r="2056" spans="1:3" x14ac:dyDescent="0.2">
      <c r="A2056">
        <v>0.25674999999999998</v>
      </c>
      <c r="B2056">
        <f t="shared" si="64"/>
        <v>136965.26096753427</v>
      </c>
      <c r="C2056">
        <f t="shared" si="65"/>
        <v>101325</v>
      </c>
    </row>
    <row r="2057" spans="1:3" x14ac:dyDescent="0.2">
      <c r="A2057">
        <v>0.25687500000000002</v>
      </c>
      <c r="B2057">
        <f t="shared" si="64"/>
        <v>138280.18130045148</v>
      </c>
      <c r="C2057">
        <f t="shared" si="65"/>
        <v>101325</v>
      </c>
    </row>
    <row r="2058" spans="1:3" x14ac:dyDescent="0.2">
      <c r="A2058">
        <v>0.25700000000000001</v>
      </c>
      <c r="B2058">
        <f t="shared" si="64"/>
        <v>139367.26065180611</v>
      </c>
      <c r="C2058">
        <f t="shared" si="65"/>
        <v>101325</v>
      </c>
    </row>
    <row r="2059" spans="1:3" x14ac:dyDescent="0.2">
      <c r="A2059">
        <v>0.25712499999999999</v>
      </c>
      <c r="B2059">
        <f t="shared" si="64"/>
        <v>140219.796815907</v>
      </c>
      <c r="C2059">
        <f t="shared" si="65"/>
        <v>101325</v>
      </c>
    </row>
    <row r="2060" spans="1:3" x14ac:dyDescent="0.2">
      <c r="A2060">
        <v>0.25724999999999998</v>
      </c>
      <c r="B2060">
        <f t="shared" si="64"/>
        <v>140832.53362380544</v>
      </c>
      <c r="C2060">
        <f t="shared" si="65"/>
        <v>101325</v>
      </c>
    </row>
    <row r="2061" spans="1:3" x14ac:dyDescent="0.2">
      <c r="A2061">
        <v>0.25737500000000002</v>
      </c>
      <c r="B2061">
        <f t="shared" si="64"/>
        <v>141201.69334932516</v>
      </c>
      <c r="C2061">
        <f t="shared" si="65"/>
        <v>101325</v>
      </c>
    </row>
    <row r="2062" spans="1:3" x14ac:dyDescent="0.2">
      <c r="A2062">
        <v>0.25750000000000001</v>
      </c>
      <c r="B2062">
        <f t="shared" si="64"/>
        <v>141325</v>
      </c>
      <c r="C2062">
        <f t="shared" si="65"/>
        <v>101325</v>
      </c>
    </row>
    <row r="2063" spans="1:3" x14ac:dyDescent="0.2">
      <c r="A2063">
        <v>0.25762499999999999</v>
      </c>
      <c r="B2063">
        <f t="shared" si="64"/>
        <v>141201.6933493251</v>
      </c>
      <c r="C2063">
        <f t="shared" si="65"/>
        <v>101325</v>
      </c>
    </row>
    <row r="2064" spans="1:3" x14ac:dyDescent="0.2">
      <c r="A2064">
        <v>0.25774999999999998</v>
      </c>
      <c r="B2064">
        <f t="shared" si="64"/>
        <v>140832.53362380565</v>
      </c>
      <c r="C2064">
        <f t="shared" si="65"/>
        <v>101325</v>
      </c>
    </row>
    <row r="2065" spans="1:3" x14ac:dyDescent="0.2">
      <c r="A2065">
        <v>0.25787500000000002</v>
      </c>
      <c r="B2065">
        <f t="shared" si="64"/>
        <v>140219.79681590703</v>
      </c>
      <c r="C2065">
        <f t="shared" si="65"/>
        <v>101325</v>
      </c>
    </row>
    <row r="2066" spans="1:3" x14ac:dyDescent="0.2">
      <c r="A2066">
        <v>0.25800000000000001</v>
      </c>
      <c r="B2066">
        <f t="shared" si="64"/>
        <v>139367.26065180614</v>
      </c>
      <c r="C2066">
        <f t="shared" si="65"/>
        <v>101325</v>
      </c>
    </row>
    <row r="2067" spans="1:3" x14ac:dyDescent="0.2">
      <c r="A2067">
        <v>0.25812499999999999</v>
      </c>
      <c r="B2067">
        <f t="shared" si="64"/>
        <v>138280.18130045151</v>
      </c>
      <c r="C2067">
        <f t="shared" si="65"/>
        <v>101325</v>
      </c>
    </row>
    <row r="2068" spans="1:3" x14ac:dyDescent="0.2">
      <c r="A2068">
        <v>0.25824999999999998</v>
      </c>
      <c r="B2068">
        <f t="shared" si="64"/>
        <v>136965.26096753482</v>
      </c>
      <c r="C2068">
        <f t="shared" si="65"/>
        <v>101325</v>
      </c>
    </row>
    <row r="2069" spans="1:3" x14ac:dyDescent="0.2">
      <c r="A2069">
        <v>0.25837500000000002</v>
      </c>
      <c r="B2069">
        <f t="shared" si="64"/>
        <v>135430.60657416328</v>
      </c>
      <c r="C2069">
        <f t="shared" si="65"/>
        <v>101325</v>
      </c>
    </row>
    <row r="2070" spans="1:3" x14ac:dyDescent="0.2">
      <c r="A2070">
        <v>0.25850000000000001</v>
      </c>
      <c r="B2070">
        <f t="shared" si="64"/>
        <v>133685.67977499749</v>
      </c>
      <c r="C2070">
        <f t="shared" si="65"/>
        <v>101325</v>
      </c>
    </row>
    <row r="2071" spans="1:3" x14ac:dyDescent="0.2">
      <c r="A2071">
        <v>0.25862499999999999</v>
      </c>
      <c r="B2071">
        <f t="shared" si="64"/>
        <v>131741.23862400162</v>
      </c>
      <c r="C2071">
        <f t="shared" si="65"/>
        <v>101325</v>
      </c>
    </row>
    <row r="2072" spans="1:3" x14ac:dyDescent="0.2">
      <c r="A2072">
        <v>0.25874999999999998</v>
      </c>
      <c r="B2072">
        <f t="shared" si="64"/>
        <v>129609.2712474624</v>
      </c>
      <c r="C2072">
        <f t="shared" si="65"/>
        <v>101325</v>
      </c>
    </row>
    <row r="2073" spans="1:3" x14ac:dyDescent="0.2">
      <c r="A2073">
        <v>0.25887500000000002</v>
      </c>
      <c r="B2073">
        <f t="shared" si="64"/>
        <v>127302.92193320712</v>
      </c>
      <c r="C2073">
        <f t="shared" si="65"/>
        <v>101325</v>
      </c>
    </row>
    <row r="2074" spans="1:3" x14ac:dyDescent="0.2">
      <c r="A2074">
        <v>0.25900000000000001</v>
      </c>
      <c r="B2074">
        <f t="shared" si="64"/>
        <v>124836.41009169878</v>
      </c>
      <c r="C2074">
        <f t="shared" si="65"/>
        <v>101325</v>
      </c>
    </row>
    <row r="2075" spans="1:3" x14ac:dyDescent="0.2">
      <c r="A2075">
        <v>0.25912499999999999</v>
      </c>
      <c r="B2075">
        <f t="shared" si="64"/>
        <v>122224.9425886379</v>
      </c>
      <c r="C2075">
        <f t="shared" si="65"/>
        <v>101325</v>
      </c>
    </row>
    <row r="2076" spans="1:3" x14ac:dyDescent="0.2">
      <c r="A2076">
        <v>0.25924999999999998</v>
      </c>
      <c r="B2076">
        <f t="shared" si="64"/>
        <v>119484.61998958193</v>
      </c>
      <c r="C2076">
        <f t="shared" si="65"/>
        <v>101325</v>
      </c>
    </row>
    <row r="2077" spans="1:3" x14ac:dyDescent="0.2">
      <c r="A2077">
        <v>0.25937500000000002</v>
      </c>
      <c r="B2077">
        <f t="shared" si="64"/>
        <v>116632.33729460272</v>
      </c>
      <c r="C2077">
        <f t="shared" si="65"/>
        <v>101325</v>
      </c>
    </row>
    <row r="2078" spans="1:3" x14ac:dyDescent="0.2">
      <c r="A2078">
        <v>0.25950000000000001</v>
      </c>
      <c r="B2078">
        <f t="shared" si="64"/>
        <v>113685.67977499713</v>
      </c>
      <c r="C2078">
        <f t="shared" si="65"/>
        <v>101325</v>
      </c>
    </row>
    <row r="2079" spans="1:3" x14ac:dyDescent="0.2">
      <c r="A2079">
        <v>0.25962499999999999</v>
      </c>
      <c r="B2079">
        <f t="shared" si="64"/>
        <v>110662.81455423665</v>
      </c>
      <c r="C2079">
        <f t="shared" si="65"/>
        <v>101325</v>
      </c>
    </row>
    <row r="2080" spans="1:3" x14ac:dyDescent="0.2">
      <c r="A2080">
        <v>0.25974999999999998</v>
      </c>
      <c r="B2080">
        <f t="shared" si="64"/>
        <v>107582.3786016098</v>
      </c>
      <c r="C2080">
        <f t="shared" si="65"/>
        <v>101325</v>
      </c>
    </row>
    <row r="2081" spans="1:3" x14ac:dyDescent="0.2">
      <c r="A2081">
        <v>0.25987500000000002</v>
      </c>
      <c r="B2081">
        <f t="shared" si="64"/>
        <v>104463.36382911335</v>
      </c>
      <c r="C2081">
        <f t="shared" si="65"/>
        <v>101325</v>
      </c>
    </row>
    <row r="2082" spans="1:3" x14ac:dyDescent="0.2">
      <c r="A2082">
        <v>0.26</v>
      </c>
      <c r="B2082">
        <f t="shared" si="64"/>
        <v>101324.99999999968</v>
      </c>
      <c r="C2082">
        <f t="shared" si="65"/>
        <v>101324.99999999968</v>
      </c>
    </row>
    <row r="2083" spans="1:3" x14ac:dyDescent="0.2">
      <c r="A2083">
        <v>0.260125</v>
      </c>
      <c r="B2083">
        <f t="shared" si="64"/>
        <v>98186.63617088602</v>
      </c>
      <c r="C2083">
        <f t="shared" si="65"/>
        <v>98186.63617088602</v>
      </c>
    </row>
    <row r="2084" spans="1:3" x14ac:dyDescent="0.2">
      <c r="A2084">
        <v>0.26024999999999998</v>
      </c>
      <c r="B2084">
        <f t="shared" si="64"/>
        <v>95067.621398390707</v>
      </c>
      <c r="C2084">
        <f t="shared" si="65"/>
        <v>95067.621398390707</v>
      </c>
    </row>
    <row r="2085" spans="1:3" x14ac:dyDescent="0.2">
      <c r="A2085">
        <v>0.26037500000000002</v>
      </c>
      <c r="B2085">
        <f t="shared" si="64"/>
        <v>91987.185445762734</v>
      </c>
      <c r="C2085">
        <f t="shared" si="65"/>
        <v>91987.185445762734</v>
      </c>
    </row>
    <row r="2086" spans="1:3" x14ac:dyDescent="0.2">
      <c r="A2086">
        <v>0.26050000000000001</v>
      </c>
      <c r="B2086">
        <f t="shared" si="64"/>
        <v>88964.320225002273</v>
      </c>
      <c r="C2086">
        <f t="shared" si="65"/>
        <v>88964.320225002273</v>
      </c>
    </row>
    <row r="2087" spans="1:3" x14ac:dyDescent="0.2">
      <c r="A2087">
        <v>0.260625</v>
      </c>
      <c r="B2087">
        <f t="shared" si="64"/>
        <v>86017.662705396695</v>
      </c>
      <c r="C2087">
        <f t="shared" si="65"/>
        <v>86017.662705396695</v>
      </c>
    </row>
    <row r="2088" spans="1:3" x14ac:dyDescent="0.2">
      <c r="A2088">
        <v>0.26074999999999998</v>
      </c>
      <c r="B2088">
        <f t="shared" si="64"/>
        <v>83165.380010418507</v>
      </c>
      <c r="C2088">
        <f t="shared" si="65"/>
        <v>83165.380010418507</v>
      </c>
    </row>
    <row r="2089" spans="1:3" x14ac:dyDescent="0.2">
      <c r="A2089">
        <v>0.26087500000000002</v>
      </c>
      <c r="B2089">
        <f t="shared" si="64"/>
        <v>80425.057411361544</v>
      </c>
      <c r="C2089">
        <f t="shared" si="65"/>
        <v>80425.057411361544</v>
      </c>
    </row>
    <row r="2090" spans="1:3" x14ac:dyDescent="0.2">
      <c r="A2090">
        <v>0.26100000000000001</v>
      </c>
      <c r="B2090">
        <f t="shared" si="64"/>
        <v>77813.58990830071</v>
      </c>
      <c r="C2090">
        <f t="shared" si="65"/>
        <v>77813.58990830071</v>
      </c>
    </row>
    <row r="2091" spans="1:3" x14ac:dyDescent="0.2">
      <c r="A2091">
        <v>0.261125</v>
      </c>
      <c r="B2091">
        <f t="shared" si="64"/>
        <v>75347.078066792397</v>
      </c>
      <c r="C2091">
        <f t="shared" si="65"/>
        <v>75347.078066792397</v>
      </c>
    </row>
    <row r="2092" spans="1:3" x14ac:dyDescent="0.2">
      <c r="A2092">
        <v>0.26124999999999998</v>
      </c>
      <c r="B2092">
        <f t="shared" si="64"/>
        <v>73040.728752538766</v>
      </c>
      <c r="C2092">
        <f t="shared" si="65"/>
        <v>73040.728752538766</v>
      </c>
    </row>
    <row r="2093" spans="1:3" x14ac:dyDescent="0.2">
      <c r="A2093">
        <v>0.26137500000000002</v>
      </c>
      <c r="B2093">
        <f t="shared" si="64"/>
        <v>70908.761375998714</v>
      </c>
      <c r="C2093">
        <f t="shared" si="65"/>
        <v>70908.761375998714</v>
      </c>
    </row>
    <row r="2094" spans="1:3" x14ac:dyDescent="0.2">
      <c r="A2094">
        <v>0.26150000000000001</v>
      </c>
      <c r="B2094">
        <f t="shared" si="64"/>
        <v>68964.320225002128</v>
      </c>
      <c r="C2094">
        <f t="shared" si="65"/>
        <v>68964.320225002128</v>
      </c>
    </row>
    <row r="2095" spans="1:3" x14ac:dyDescent="0.2">
      <c r="A2095">
        <v>0.261625</v>
      </c>
      <c r="B2095">
        <f t="shared" si="64"/>
        <v>67219.393425836402</v>
      </c>
      <c r="C2095">
        <f t="shared" si="65"/>
        <v>67219.393425836402</v>
      </c>
    </row>
    <row r="2096" spans="1:3" x14ac:dyDescent="0.2">
      <c r="A2096">
        <v>0.26174999999999998</v>
      </c>
      <c r="B2096">
        <f t="shared" si="64"/>
        <v>65684.739032465412</v>
      </c>
      <c r="C2096">
        <f t="shared" si="65"/>
        <v>65684.739032465412</v>
      </c>
    </row>
    <row r="2097" spans="1:3" x14ac:dyDescent="0.2">
      <c r="A2097">
        <v>0.26187500000000002</v>
      </c>
      <c r="B2097">
        <f t="shared" si="64"/>
        <v>64369.818699548254</v>
      </c>
      <c r="C2097">
        <f t="shared" si="65"/>
        <v>64369.818699548254</v>
      </c>
    </row>
    <row r="2098" spans="1:3" x14ac:dyDescent="0.2">
      <c r="A2098">
        <v>0.26200000000000001</v>
      </c>
      <c r="B2098">
        <f t="shared" si="64"/>
        <v>63282.739348193674</v>
      </c>
      <c r="C2098">
        <f t="shared" si="65"/>
        <v>63282.739348193674</v>
      </c>
    </row>
    <row r="2099" spans="1:3" x14ac:dyDescent="0.2">
      <c r="A2099">
        <v>0.262125</v>
      </c>
      <c r="B2099">
        <f t="shared" si="64"/>
        <v>62430.203184092825</v>
      </c>
      <c r="C2099">
        <f t="shared" si="65"/>
        <v>62430.203184092825</v>
      </c>
    </row>
    <row r="2100" spans="1:3" x14ac:dyDescent="0.2">
      <c r="A2100">
        <v>0.26224999999999998</v>
      </c>
      <c r="B2100">
        <f t="shared" si="64"/>
        <v>61817.466376194614</v>
      </c>
      <c r="C2100">
        <f t="shared" si="65"/>
        <v>61817.466376194614</v>
      </c>
    </row>
    <row r="2101" spans="1:3" x14ac:dyDescent="0.2">
      <c r="A2101">
        <v>0.26237500000000002</v>
      </c>
      <c r="B2101">
        <f t="shared" si="64"/>
        <v>61448.306650674866</v>
      </c>
      <c r="C2101">
        <f t="shared" si="65"/>
        <v>61448.306650674866</v>
      </c>
    </row>
    <row r="2102" spans="1:3" x14ac:dyDescent="0.2">
      <c r="A2102">
        <v>0.26250000000000001</v>
      </c>
      <c r="B2102">
        <f t="shared" si="64"/>
        <v>61325</v>
      </c>
      <c r="C2102">
        <f t="shared" si="65"/>
        <v>61325</v>
      </c>
    </row>
    <row r="2103" spans="1:3" x14ac:dyDescent="0.2">
      <c r="A2103">
        <v>0.262625</v>
      </c>
      <c r="B2103">
        <f t="shared" si="64"/>
        <v>61448.30665067488</v>
      </c>
      <c r="C2103">
        <f t="shared" si="65"/>
        <v>61448.30665067488</v>
      </c>
    </row>
    <row r="2104" spans="1:3" x14ac:dyDescent="0.2">
      <c r="A2104">
        <v>0.26274999999999998</v>
      </c>
      <c r="B2104">
        <f t="shared" si="64"/>
        <v>61817.466376194468</v>
      </c>
      <c r="C2104">
        <f t="shared" si="65"/>
        <v>61817.466376194468</v>
      </c>
    </row>
    <row r="2105" spans="1:3" x14ac:dyDescent="0.2">
      <c r="A2105">
        <v>0.26287500000000003</v>
      </c>
      <c r="B2105">
        <f t="shared" si="64"/>
        <v>62430.203184093138</v>
      </c>
      <c r="C2105">
        <f t="shared" si="65"/>
        <v>62430.203184093138</v>
      </c>
    </row>
    <row r="2106" spans="1:3" x14ac:dyDescent="0.2">
      <c r="A2106">
        <v>0.26300000000000001</v>
      </c>
      <c r="B2106">
        <f t="shared" si="64"/>
        <v>63282.739348194082</v>
      </c>
      <c r="C2106">
        <f t="shared" si="65"/>
        <v>63282.739348194082</v>
      </c>
    </row>
    <row r="2107" spans="1:3" x14ac:dyDescent="0.2">
      <c r="A2107">
        <v>0.263125</v>
      </c>
      <c r="B2107">
        <f t="shared" si="64"/>
        <v>64369.818699548334</v>
      </c>
      <c r="C2107">
        <f t="shared" si="65"/>
        <v>64369.818699548334</v>
      </c>
    </row>
    <row r="2108" spans="1:3" x14ac:dyDescent="0.2">
      <c r="A2108">
        <v>0.26324999999999998</v>
      </c>
      <c r="B2108">
        <f t="shared" si="64"/>
        <v>65684.73903246499</v>
      </c>
      <c r="C2108">
        <f t="shared" si="65"/>
        <v>65684.73903246499</v>
      </c>
    </row>
    <row r="2109" spans="1:3" x14ac:dyDescent="0.2">
      <c r="A2109">
        <v>0.26337500000000003</v>
      </c>
      <c r="B2109">
        <f t="shared" si="64"/>
        <v>67219.39342583649</v>
      </c>
      <c r="C2109">
        <f t="shared" si="65"/>
        <v>67219.39342583649</v>
      </c>
    </row>
    <row r="2110" spans="1:3" x14ac:dyDescent="0.2">
      <c r="A2110">
        <v>0.26350000000000001</v>
      </c>
      <c r="B2110">
        <f t="shared" si="64"/>
        <v>68964.320225002244</v>
      </c>
      <c r="C2110">
        <f t="shared" si="65"/>
        <v>68964.320225002244</v>
      </c>
    </row>
    <row r="2111" spans="1:3" x14ac:dyDescent="0.2">
      <c r="A2111">
        <v>0.263625</v>
      </c>
      <c r="B2111">
        <f t="shared" si="64"/>
        <v>70908.761375998845</v>
      </c>
      <c r="C2111">
        <f t="shared" si="65"/>
        <v>70908.761375998845</v>
      </c>
    </row>
    <row r="2112" spans="1:3" x14ac:dyDescent="0.2">
      <c r="A2112">
        <v>0.26374999999999998</v>
      </c>
      <c r="B2112">
        <f t="shared" si="64"/>
        <v>73040.728752538096</v>
      </c>
      <c r="C2112">
        <f t="shared" si="65"/>
        <v>73040.728752538096</v>
      </c>
    </row>
    <row r="2113" spans="1:3" x14ac:dyDescent="0.2">
      <c r="A2113">
        <v>0.26387500000000003</v>
      </c>
      <c r="B2113">
        <f t="shared" si="64"/>
        <v>75347.078066793416</v>
      </c>
      <c r="C2113">
        <f t="shared" si="65"/>
        <v>75347.078066793416</v>
      </c>
    </row>
    <row r="2114" spans="1:3" x14ac:dyDescent="0.2">
      <c r="A2114">
        <v>0.26400000000000001</v>
      </c>
      <c r="B2114">
        <f t="shared" si="64"/>
        <v>77813.589908301787</v>
      </c>
      <c r="C2114">
        <f t="shared" si="65"/>
        <v>77813.589908301787</v>
      </c>
    </row>
    <row r="2115" spans="1:3" x14ac:dyDescent="0.2">
      <c r="A2115">
        <v>0.264125</v>
      </c>
      <c r="B2115">
        <f t="shared" ref="B2115:B2178" si="66">-40000*SIN(200*PI()*A2115)+101325</f>
        <v>80425.057411361719</v>
      </c>
      <c r="C2115">
        <f t="shared" ref="C2115:C2178" si="67">IF(MOD(A2115,0.02)&gt;0.005,101325,B2115)</f>
        <v>80425.057411361719</v>
      </c>
    </row>
    <row r="2116" spans="1:3" x14ac:dyDescent="0.2">
      <c r="A2116">
        <v>0.26424999999999998</v>
      </c>
      <c r="B2116">
        <f t="shared" si="66"/>
        <v>83165.380010417677</v>
      </c>
      <c r="C2116">
        <f t="shared" si="67"/>
        <v>83165.380010417677</v>
      </c>
    </row>
    <row r="2117" spans="1:3" x14ac:dyDescent="0.2">
      <c r="A2117">
        <v>0.26437500000000003</v>
      </c>
      <c r="B2117">
        <f t="shared" si="66"/>
        <v>86017.66270539687</v>
      </c>
      <c r="C2117">
        <f t="shared" si="67"/>
        <v>86017.66270539687</v>
      </c>
    </row>
    <row r="2118" spans="1:3" x14ac:dyDescent="0.2">
      <c r="A2118">
        <v>0.26450000000000001</v>
      </c>
      <c r="B2118">
        <f t="shared" si="66"/>
        <v>88964.320225002462</v>
      </c>
      <c r="C2118">
        <f t="shared" si="67"/>
        <v>88964.320225002462</v>
      </c>
    </row>
    <row r="2119" spans="1:3" x14ac:dyDescent="0.2">
      <c r="A2119">
        <v>0.264625</v>
      </c>
      <c r="B2119">
        <f t="shared" si="66"/>
        <v>91987.185445764029</v>
      </c>
      <c r="C2119">
        <f t="shared" si="67"/>
        <v>91987.185445764029</v>
      </c>
    </row>
    <row r="2120" spans="1:3" x14ac:dyDescent="0.2">
      <c r="A2120">
        <v>0.26474999999999999</v>
      </c>
      <c r="B2120">
        <f t="shared" si="66"/>
        <v>95067.621398390897</v>
      </c>
      <c r="C2120">
        <f t="shared" si="67"/>
        <v>95067.621398390897</v>
      </c>
    </row>
    <row r="2121" spans="1:3" x14ac:dyDescent="0.2">
      <c r="A2121">
        <v>0.26487500000000003</v>
      </c>
      <c r="B2121">
        <f t="shared" si="66"/>
        <v>98186.636170887345</v>
      </c>
      <c r="C2121">
        <f t="shared" si="67"/>
        <v>98186.636170887345</v>
      </c>
    </row>
    <row r="2122" spans="1:3" x14ac:dyDescent="0.2">
      <c r="A2122">
        <v>0.26500000000000001</v>
      </c>
      <c r="B2122">
        <f t="shared" si="66"/>
        <v>101324.99999999988</v>
      </c>
      <c r="C2122">
        <f t="shared" si="67"/>
        <v>101325</v>
      </c>
    </row>
    <row r="2123" spans="1:3" x14ac:dyDescent="0.2">
      <c r="A2123">
        <v>0.265125</v>
      </c>
      <c r="B2123">
        <f t="shared" si="66"/>
        <v>104463.36382911356</v>
      </c>
      <c r="C2123">
        <f t="shared" si="67"/>
        <v>101325</v>
      </c>
    </row>
    <row r="2124" spans="1:3" x14ac:dyDescent="0.2">
      <c r="A2124">
        <v>0.26524999999999999</v>
      </c>
      <c r="B2124">
        <f t="shared" si="66"/>
        <v>107582.37860160887</v>
      </c>
      <c r="C2124">
        <f t="shared" si="67"/>
        <v>101325</v>
      </c>
    </row>
    <row r="2125" spans="1:3" x14ac:dyDescent="0.2">
      <c r="A2125">
        <v>0.26537500000000003</v>
      </c>
      <c r="B2125">
        <f t="shared" si="66"/>
        <v>110662.81455423684</v>
      </c>
      <c r="C2125">
        <f t="shared" si="67"/>
        <v>101325</v>
      </c>
    </row>
    <row r="2126" spans="1:3" x14ac:dyDescent="0.2">
      <c r="A2126">
        <v>0.26550000000000001</v>
      </c>
      <c r="B2126">
        <f t="shared" si="66"/>
        <v>113685.6797749984</v>
      </c>
      <c r="C2126">
        <f t="shared" si="67"/>
        <v>101325</v>
      </c>
    </row>
    <row r="2127" spans="1:3" x14ac:dyDescent="0.2">
      <c r="A2127">
        <v>0.265625</v>
      </c>
      <c r="B2127">
        <f t="shared" si="66"/>
        <v>116632.33729460396</v>
      </c>
      <c r="C2127">
        <f t="shared" si="67"/>
        <v>101325</v>
      </c>
    </row>
    <row r="2128" spans="1:3" x14ac:dyDescent="0.2">
      <c r="A2128">
        <v>0.26574999999999999</v>
      </c>
      <c r="B2128">
        <f t="shared" si="66"/>
        <v>119484.6199895811</v>
      </c>
      <c r="C2128">
        <f t="shared" si="67"/>
        <v>101325</v>
      </c>
    </row>
    <row r="2129" spans="1:3" x14ac:dyDescent="0.2">
      <c r="A2129">
        <v>0.26587499999999997</v>
      </c>
      <c r="B2129">
        <f t="shared" si="66"/>
        <v>122224.94258863712</v>
      </c>
      <c r="C2129">
        <f t="shared" si="67"/>
        <v>101325</v>
      </c>
    </row>
    <row r="2130" spans="1:3" x14ac:dyDescent="0.2">
      <c r="A2130">
        <v>0.26600000000000001</v>
      </c>
      <c r="B2130">
        <f t="shared" si="66"/>
        <v>124836.41009169894</v>
      </c>
      <c r="C2130">
        <f t="shared" si="67"/>
        <v>101325</v>
      </c>
    </row>
    <row r="2131" spans="1:3" x14ac:dyDescent="0.2">
      <c r="A2131">
        <v>0.266125</v>
      </c>
      <c r="B2131">
        <f t="shared" si="66"/>
        <v>127302.92193320727</v>
      </c>
      <c r="C2131">
        <f t="shared" si="67"/>
        <v>101325</v>
      </c>
    </row>
    <row r="2132" spans="1:3" x14ac:dyDescent="0.2">
      <c r="A2132">
        <v>0.26624999999999999</v>
      </c>
      <c r="B2132">
        <f t="shared" si="66"/>
        <v>129609.27124746174</v>
      </c>
      <c r="C2132">
        <f t="shared" si="67"/>
        <v>101325</v>
      </c>
    </row>
    <row r="2133" spans="1:3" x14ac:dyDescent="0.2">
      <c r="A2133">
        <v>0.26637499999999997</v>
      </c>
      <c r="B2133">
        <f t="shared" si="66"/>
        <v>131741.23862400101</v>
      </c>
      <c r="C2133">
        <f t="shared" si="67"/>
        <v>101325</v>
      </c>
    </row>
    <row r="2134" spans="1:3" x14ac:dyDescent="0.2">
      <c r="A2134">
        <v>0.26650000000000001</v>
      </c>
      <c r="B2134">
        <f t="shared" si="66"/>
        <v>133685.67977499828</v>
      </c>
      <c r="C2134">
        <f t="shared" si="67"/>
        <v>101325</v>
      </c>
    </row>
    <row r="2135" spans="1:3" x14ac:dyDescent="0.2">
      <c r="A2135">
        <v>0.266625</v>
      </c>
      <c r="B2135">
        <f t="shared" si="66"/>
        <v>135430.60657416398</v>
      </c>
      <c r="C2135">
        <f t="shared" si="67"/>
        <v>101325</v>
      </c>
    </row>
    <row r="2136" spans="1:3" x14ac:dyDescent="0.2">
      <c r="A2136">
        <v>0.26674999999999999</v>
      </c>
      <c r="B2136">
        <f t="shared" si="66"/>
        <v>136965.26096753438</v>
      </c>
      <c r="C2136">
        <f t="shared" si="67"/>
        <v>101325</v>
      </c>
    </row>
    <row r="2137" spans="1:3" x14ac:dyDescent="0.2">
      <c r="A2137">
        <v>0.26687499999999997</v>
      </c>
      <c r="B2137">
        <f t="shared" si="66"/>
        <v>138280.18130045114</v>
      </c>
      <c r="C2137">
        <f t="shared" si="67"/>
        <v>101325</v>
      </c>
    </row>
    <row r="2138" spans="1:3" x14ac:dyDescent="0.2">
      <c r="A2138">
        <v>0.26700000000000002</v>
      </c>
      <c r="B2138">
        <f t="shared" si="66"/>
        <v>139367.26065180619</v>
      </c>
      <c r="C2138">
        <f t="shared" si="67"/>
        <v>101325</v>
      </c>
    </row>
    <row r="2139" spans="1:3" x14ac:dyDescent="0.2">
      <c r="A2139">
        <v>0.267125</v>
      </c>
      <c r="B2139">
        <f t="shared" si="66"/>
        <v>140219.79681590706</v>
      </c>
      <c r="C2139">
        <f t="shared" si="67"/>
        <v>101325</v>
      </c>
    </row>
    <row r="2140" spans="1:3" x14ac:dyDescent="0.2">
      <c r="A2140">
        <v>0.26724999999999999</v>
      </c>
      <c r="B2140">
        <f t="shared" si="66"/>
        <v>140832.5336238055</v>
      </c>
      <c r="C2140">
        <f t="shared" si="67"/>
        <v>101325</v>
      </c>
    </row>
    <row r="2141" spans="1:3" x14ac:dyDescent="0.2">
      <c r="A2141">
        <v>0.26737499999999997</v>
      </c>
      <c r="B2141">
        <f t="shared" si="66"/>
        <v>141201.6933493251</v>
      </c>
      <c r="C2141">
        <f t="shared" si="67"/>
        <v>101325</v>
      </c>
    </row>
    <row r="2142" spans="1:3" x14ac:dyDescent="0.2">
      <c r="A2142">
        <v>0.26750000000000002</v>
      </c>
      <c r="B2142">
        <f t="shared" si="66"/>
        <v>141325</v>
      </c>
      <c r="C2142">
        <f t="shared" si="67"/>
        <v>101325</v>
      </c>
    </row>
    <row r="2143" spans="1:3" x14ac:dyDescent="0.2">
      <c r="A2143">
        <v>0.267625</v>
      </c>
      <c r="B2143">
        <f t="shared" si="66"/>
        <v>141201.69334932516</v>
      </c>
      <c r="C2143">
        <f t="shared" si="67"/>
        <v>101325</v>
      </c>
    </row>
    <row r="2144" spans="1:3" x14ac:dyDescent="0.2">
      <c r="A2144">
        <v>0.26774999999999999</v>
      </c>
      <c r="B2144">
        <f t="shared" si="66"/>
        <v>140832.53362380559</v>
      </c>
      <c r="C2144">
        <f t="shared" si="67"/>
        <v>101325</v>
      </c>
    </row>
    <row r="2145" spans="1:3" x14ac:dyDescent="0.2">
      <c r="A2145">
        <v>0.26787499999999997</v>
      </c>
      <c r="B2145">
        <f t="shared" si="66"/>
        <v>140219.79681590723</v>
      </c>
      <c r="C2145">
        <f t="shared" si="67"/>
        <v>101325</v>
      </c>
    </row>
    <row r="2146" spans="1:3" x14ac:dyDescent="0.2">
      <c r="A2146">
        <v>0.26800000000000002</v>
      </c>
      <c r="B2146">
        <f t="shared" si="66"/>
        <v>139367.26065180605</v>
      </c>
      <c r="C2146">
        <f t="shared" si="67"/>
        <v>101325</v>
      </c>
    </row>
    <row r="2147" spans="1:3" x14ac:dyDescent="0.2">
      <c r="A2147">
        <v>0.268125</v>
      </c>
      <c r="B2147">
        <f t="shared" si="66"/>
        <v>138280.1813004514</v>
      </c>
      <c r="C2147">
        <f t="shared" si="67"/>
        <v>101325</v>
      </c>
    </row>
    <row r="2148" spans="1:3" x14ac:dyDescent="0.2">
      <c r="A2148">
        <v>0.26824999999999999</v>
      </c>
      <c r="B2148">
        <f t="shared" si="66"/>
        <v>136965.26096753468</v>
      </c>
      <c r="C2148">
        <f t="shared" si="67"/>
        <v>101325</v>
      </c>
    </row>
    <row r="2149" spans="1:3" x14ac:dyDescent="0.2">
      <c r="A2149">
        <v>0.26837499999999997</v>
      </c>
      <c r="B2149">
        <f t="shared" si="66"/>
        <v>135430.60657416371</v>
      </c>
      <c r="C2149">
        <f t="shared" si="67"/>
        <v>101325</v>
      </c>
    </row>
    <row r="2150" spans="1:3" x14ac:dyDescent="0.2">
      <c r="A2150">
        <v>0.26850000000000002</v>
      </c>
      <c r="B2150">
        <f t="shared" si="66"/>
        <v>133685.67977499735</v>
      </c>
      <c r="C2150">
        <f t="shared" si="67"/>
        <v>101325</v>
      </c>
    </row>
    <row r="2151" spans="1:3" x14ac:dyDescent="0.2">
      <c r="A2151">
        <v>0.268625</v>
      </c>
      <c r="B2151">
        <f t="shared" si="66"/>
        <v>131741.23862400145</v>
      </c>
      <c r="C2151">
        <f t="shared" si="67"/>
        <v>101325</v>
      </c>
    </row>
    <row r="2152" spans="1:3" x14ac:dyDescent="0.2">
      <c r="A2152">
        <v>0.26874999999999999</v>
      </c>
      <c r="B2152">
        <f t="shared" si="66"/>
        <v>129609.27124746221</v>
      </c>
      <c r="C2152">
        <f t="shared" si="67"/>
        <v>101325</v>
      </c>
    </row>
    <row r="2153" spans="1:3" x14ac:dyDescent="0.2">
      <c r="A2153">
        <v>0.26887499999999998</v>
      </c>
      <c r="B2153">
        <f t="shared" si="66"/>
        <v>127302.92193320778</v>
      </c>
      <c r="C2153">
        <f t="shared" si="67"/>
        <v>101325</v>
      </c>
    </row>
    <row r="2154" spans="1:3" x14ac:dyDescent="0.2">
      <c r="A2154">
        <v>0.26900000000000002</v>
      </c>
      <c r="B2154">
        <f t="shared" si="66"/>
        <v>124836.41009169856</v>
      </c>
      <c r="C2154">
        <f t="shared" si="67"/>
        <v>101325</v>
      </c>
    </row>
    <row r="2155" spans="1:3" x14ac:dyDescent="0.2">
      <c r="A2155">
        <v>0.269125</v>
      </c>
      <c r="B2155">
        <f t="shared" si="66"/>
        <v>122224.94258863768</v>
      </c>
      <c r="C2155">
        <f t="shared" si="67"/>
        <v>101325</v>
      </c>
    </row>
    <row r="2156" spans="1:3" x14ac:dyDescent="0.2">
      <c r="A2156">
        <v>0.26924999999999999</v>
      </c>
      <c r="B2156">
        <f t="shared" si="66"/>
        <v>119484.6199895817</v>
      </c>
      <c r="C2156">
        <f t="shared" si="67"/>
        <v>101325</v>
      </c>
    </row>
    <row r="2157" spans="1:3" x14ac:dyDescent="0.2">
      <c r="A2157">
        <v>0.26937499999999998</v>
      </c>
      <c r="B2157">
        <f t="shared" si="66"/>
        <v>116632.33729460457</v>
      </c>
      <c r="C2157">
        <f t="shared" si="67"/>
        <v>101325</v>
      </c>
    </row>
    <row r="2158" spans="1:3" x14ac:dyDescent="0.2">
      <c r="A2158">
        <v>0.26950000000000002</v>
      </c>
      <c r="B2158">
        <f t="shared" si="66"/>
        <v>113685.67977499795</v>
      </c>
      <c r="C2158">
        <f t="shared" si="67"/>
        <v>101325</v>
      </c>
    </row>
    <row r="2159" spans="1:3" x14ac:dyDescent="0.2">
      <c r="A2159">
        <v>0.269625</v>
      </c>
      <c r="B2159">
        <f t="shared" si="66"/>
        <v>110662.81455423639</v>
      </c>
      <c r="C2159">
        <f t="shared" si="67"/>
        <v>101325</v>
      </c>
    </row>
    <row r="2160" spans="1:3" x14ac:dyDescent="0.2">
      <c r="A2160">
        <v>0.26974999999999999</v>
      </c>
      <c r="B2160">
        <f t="shared" si="66"/>
        <v>107582.37860160953</v>
      </c>
      <c r="C2160">
        <f t="shared" si="67"/>
        <v>101325</v>
      </c>
    </row>
    <row r="2161" spans="1:3" x14ac:dyDescent="0.2">
      <c r="A2161">
        <v>0.26987499999999998</v>
      </c>
      <c r="B2161">
        <f t="shared" si="66"/>
        <v>104463.36382911423</v>
      </c>
      <c r="C2161">
        <f t="shared" si="67"/>
        <v>101325</v>
      </c>
    </row>
    <row r="2162" spans="1:3" x14ac:dyDescent="0.2">
      <c r="A2162">
        <v>0.27</v>
      </c>
      <c r="B2162">
        <f t="shared" si="66"/>
        <v>101324.99999999942</v>
      </c>
      <c r="C2162">
        <f t="shared" si="67"/>
        <v>101325</v>
      </c>
    </row>
    <row r="2163" spans="1:3" x14ac:dyDescent="0.2">
      <c r="A2163">
        <v>0.270125</v>
      </c>
      <c r="B2163">
        <f t="shared" si="66"/>
        <v>98186.636170885744</v>
      </c>
      <c r="C2163">
        <f t="shared" si="67"/>
        <v>101325</v>
      </c>
    </row>
    <row r="2164" spans="1:3" x14ac:dyDescent="0.2">
      <c r="A2164">
        <v>0.27024999999999999</v>
      </c>
      <c r="B2164">
        <f t="shared" si="66"/>
        <v>95067.621398390431</v>
      </c>
      <c r="C2164">
        <f t="shared" si="67"/>
        <v>101325</v>
      </c>
    </row>
    <row r="2165" spans="1:3" x14ac:dyDescent="0.2">
      <c r="A2165">
        <v>0.27037499999999998</v>
      </c>
      <c r="B2165">
        <f t="shared" si="66"/>
        <v>91987.185445764684</v>
      </c>
      <c r="C2165">
        <f t="shared" si="67"/>
        <v>101325</v>
      </c>
    </row>
    <row r="2166" spans="1:3" x14ac:dyDescent="0.2">
      <c r="A2166">
        <v>0.27050000000000002</v>
      </c>
      <c r="B2166">
        <f t="shared" si="66"/>
        <v>88964.320225002011</v>
      </c>
      <c r="C2166">
        <f t="shared" si="67"/>
        <v>101325</v>
      </c>
    </row>
    <row r="2167" spans="1:3" x14ac:dyDescent="0.2">
      <c r="A2167">
        <v>0.270625</v>
      </c>
      <c r="B2167">
        <f t="shared" si="66"/>
        <v>86017.662705396448</v>
      </c>
      <c r="C2167">
        <f t="shared" si="67"/>
        <v>101325</v>
      </c>
    </row>
    <row r="2168" spans="1:3" x14ac:dyDescent="0.2">
      <c r="A2168">
        <v>0.27074999999999999</v>
      </c>
      <c r="B2168">
        <f t="shared" si="66"/>
        <v>83165.380010418274</v>
      </c>
      <c r="C2168">
        <f t="shared" si="67"/>
        <v>101325</v>
      </c>
    </row>
    <row r="2169" spans="1:3" x14ac:dyDescent="0.2">
      <c r="A2169">
        <v>0.27087499999999998</v>
      </c>
      <c r="B2169">
        <f t="shared" si="66"/>
        <v>80425.057411362286</v>
      </c>
      <c r="C2169">
        <f t="shared" si="67"/>
        <v>101325</v>
      </c>
    </row>
    <row r="2170" spans="1:3" x14ac:dyDescent="0.2">
      <c r="A2170">
        <v>0.27100000000000002</v>
      </c>
      <c r="B2170">
        <f t="shared" si="66"/>
        <v>77813.589908300492</v>
      </c>
      <c r="C2170">
        <f t="shared" si="67"/>
        <v>101325</v>
      </c>
    </row>
    <row r="2171" spans="1:3" x14ac:dyDescent="0.2">
      <c r="A2171">
        <v>0.271125</v>
      </c>
      <c r="B2171">
        <f t="shared" si="66"/>
        <v>75347.078066792194</v>
      </c>
      <c r="C2171">
        <f t="shared" si="67"/>
        <v>101325</v>
      </c>
    </row>
    <row r="2172" spans="1:3" x14ac:dyDescent="0.2">
      <c r="A2172">
        <v>0.27124999999999999</v>
      </c>
      <c r="B2172">
        <f t="shared" si="66"/>
        <v>73040.728752538562</v>
      </c>
      <c r="C2172">
        <f t="shared" si="67"/>
        <v>101325</v>
      </c>
    </row>
    <row r="2173" spans="1:3" x14ac:dyDescent="0.2">
      <c r="A2173">
        <v>0.27137499999999998</v>
      </c>
      <c r="B2173">
        <f t="shared" si="66"/>
        <v>70908.761375999267</v>
      </c>
      <c r="C2173">
        <f t="shared" si="67"/>
        <v>101325</v>
      </c>
    </row>
    <row r="2174" spans="1:3" x14ac:dyDescent="0.2">
      <c r="A2174">
        <v>0.27150000000000002</v>
      </c>
      <c r="B2174">
        <f t="shared" si="66"/>
        <v>68964.320225001968</v>
      </c>
      <c r="C2174">
        <f t="shared" si="67"/>
        <v>101325</v>
      </c>
    </row>
    <row r="2175" spans="1:3" x14ac:dyDescent="0.2">
      <c r="A2175">
        <v>0.27162500000000001</v>
      </c>
      <c r="B2175">
        <f t="shared" si="66"/>
        <v>67219.393425836257</v>
      </c>
      <c r="C2175">
        <f t="shared" si="67"/>
        <v>101325</v>
      </c>
    </row>
    <row r="2176" spans="1:3" x14ac:dyDescent="0.2">
      <c r="A2176">
        <v>0.27174999999999999</v>
      </c>
      <c r="B2176">
        <f t="shared" si="66"/>
        <v>65684.739032465295</v>
      </c>
      <c r="C2176">
        <f t="shared" si="67"/>
        <v>101325</v>
      </c>
    </row>
    <row r="2177" spans="1:3" x14ac:dyDescent="0.2">
      <c r="A2177">
        <v>0.27187499999999998</v>
      </c>
      <c r="B2177">
        <f t="shared" si="66"/>
        <v>64369.818699548581</v>
      </c>
      <c r="C2177">
        <f t="shared" si="67"/>
        <v>101325</v>
      </c>
    </row>
    <row r="2178" spans="1:3" x14ac:dyDescent="0.2">
      <c r="A2178">
        <v>0.27200000000000002</v>
      </c>
      <c r="B2178">
        <f t="shared" si="66"/>
        <v>63282.739348193587</v>
      </c>
      <c r="C2178">
        <f t="shared" si="67"/>
        <v>101325</v>
      </c>
    </row>
    <row r="2179" spans="1:3" x14ac:dyDescent="0.2">
      <c r="A2179">
        <v>0.27212500000000001</v>
      </c>
      <c r="B2179">
        <f t="shared" ref="B2179:B2242" si="68">-40000*SIN(200*PI()*A2179)+101325</f>
        <v>62430.203184092759</v>
      </c>
      <c r="C2179">
        <f t="shared" ref="C2179:C2242" si="69">IF(MOD(A2179,0.02)&gt;0.005,101325,B2179)</f>
        <v>101325</v>
      </c>
    </row>
    <row r="2180" spans="1:3" x14ac:dyDescent="0.2">
      <c r="A2180">
        <v>0.27224999999999999</v>
      </c>
      <c r="B2180">
        <f t="shared" si="68"/>
        <v>61817.46637619457</v>
      </c>
      <c r="C2180">
        <f t="shared" si="69"/>
        <v>101325</v>
      </c>
    </row>
    <row r="2181" spans="1:3" x14ac:dyDescent="0.2">
      <c r="A2181">
        <v>0.27237499999999998</v>
      </c>
      <c r="B2181">
        <f t="shared" si="68"/>
        <v>61448.306650674931</v>
      </c>
      <c r="C2181">
        <f t="shared" si="69"/>
        <v>101325</v>
      </c>
    </row>
    <row r="2182" spans="1:3" x14ac:dyDescent="0.2">
      <c r="A2182">
        <v>0.27250000000000002</v>
      </c>
      <c r="B2182">
        <f t="shared" si="68"/>
        <v>61325</v>
      </c>
      <c r="C2182">
        <f t="shared" si="69"/>
        <v>101325</v>
      </c>
    </row>
    <row r="2183" spans="1:3" x14ac:dyDescent="0.2">
      <c r="A2183">
        <v>0.27262500000000001</v>
      </c>
      <c r="B2183">
        <f t="shared" si="68"/>
        <v>61448.306650674902</v>
      </c>
      <c r="C2183">
        <f t="shared" si="69"/>
        <v>101325</v>
      </c>
    </row>
    <row r="2184" spans="1:3" x14ac:dyDescent="0.2">
      <c r="A2184">
        <v>0.27274999999999999</v>
      </c>
      <c r="B2184">
        <f t="shared" si="68"/>
        <v>61817.466376194512</v>
      </c>
      <c r="C2184">
        <f t="shared" si="69"/>
        <v>101325</v>
      </c>
    </row>
    <row r="2185" spans="1:3" x14ac:dyDescent="0.2">
      <c r="A2185">
        <v>0.27287499999999998</v>
      </c>
      <c r="B2185">
        <f t="shared" si="68"/>
        <v>62430.203184092941</v>
      </c>
      <c r="C2185">
        <f t="shared" si="69"/>
        <v>101325</v>
      </c>
    </row>
    <row r="2186" spans="1:3" x14ac:dyDescent="0.2">
      <c r="A2186">
        <v>0.27300000000000002</v>
      </c>
      <c r="B2186">
        <f t="shared" si="68"/>
        <v>63282.739348194169</v>
      </c>
      <c r="C2186">
        <f t="shared" si="69"/>
        <v>101325</v>
      </c>
    </row>
    <row r="2187" spans="1:3" x14ac:dyDescent="0.2">
      <c r="A2187">
        <v>0.27312500000000001</v>
      </c>
      <c r="B2187">
        <f t="shared" si="68"/>
        <v>64369.818699548436</v>
      </c>
      <c r="C2187">
        <f t="shared" si="69"/>
        <v>101325</v>
      </c>
    </row>
    <row r="2188" spans="1:3" x14ac:dyDescent="0.2">
      <c r="A2188">
        <v>0.27324999999999999</v>
      </c>
      <c r="B2188">
        <f t="shared" si="68"/>
        <v>65684.739032465121</v>
      </c>
      <c r="C2188">
        <f t="shared" si="69"/>
        <v>101325</v>
      </c>
    </row>
    <row r="2189" spans="1:3" x14ac:dyDescent="0.2">
      <c r="A2189">
        <v>0.27337499999999998</v>
      </c>
      <c r="B2189">
        <f t="shared" si="68"/>
        <v>67219.393425836053</v>
      </c>
      <c r="C2189">
        <f t="shared" si="69"/>
        <v>101325</v>
      </c>
    </row>
    <row r="2190" spans="1:3" x14ac:dyDescent="0.2">
      <c r="A2190">
        <v>0.27350000000000002</v>
      </c>
      <c r="B2190">
        <f t="shared" si="68"/>
        <v>68964.320225002404</v>
      </c>
      <c r="C2190">
        <f t="shared" si="69"/>
        <v>101325</v>
      </c>
    </row>
    <row r="2191" spans="1:3" x14ac:dyDescent="0.2">
      <c r="A2191">
        <v>0.27362500000000001</v>
      </c>
      <c r="B2191">
        <f t="shared" si="68"/>
        <v>70908.76137599902</v>
      </c>
      <c r="C2191">
        <f t="shared" si="69"/>
        <v>101325</v>
      </c>
    </row>
    <row r="2192" spans="1:3" x14ac:dyDescent="0.2">
      <c r="A2192">
        <v>0.27374999999999999</v>
      </c>
      <c r="B2192">
        <f t="shared" si="68"/>
        <v>73040.728752538285</v>
      </c>
      <c r="C2192">
        <f t="shared" si="69"/>
        <v>101325</v>
      </c>
    </row>
    <row r="2193" spans="1:3" x14ac:dyDescent="0.2">
      <c r="A2193">
        <v>0.27387499999999998</v>
      </c>
      <c r="B2193">
        <f t="shared" si="68"/>
        <v>75347.078066791903</v>
      </c>
      <c r="C2193">
        <f t="shared" si="69"/>
        <v>101325</v>
      </c>
    </row>
    <row r="2194" spans="1:3" x14ac:dyDescent="0.2">
      <c r="A2194">
        <v>0.27400000000000002</v>
      </c>
      <c r="B2194">
        <f t="shared" si="68"/>
        <v>77813.589908301088</v>
      </c>
      <c r="C2194">
        <f t="shared" si="69"/>
        <v>101325</v>
      </c>
    </row>
    <row r="2195" spans="1:3" x14ac:dyDescent="0.2">
      <c r="A2195">
        <v>0.27412500000000001</v>
      </c>
      <c r="B2195">
        <f t="shared" si="68"/>
        <v>80425.057411361951</v>
      </c>
      <c r="C2195">
        <f t="shared" si="69"/>
        <v>101325</v>
      </c>
    </row>
    <row r="2196" spans="1:3" x14ac:dyDescent="0.2">
      <c r="A2196">
        <v>0.27424999999999999</v>
      </c>
      <c r="B2196">
        <f t="shared" si="68"/>
        <v>83165.380010417924</v>
      </c>
      <c r="C2196">
        <f t="shared" si="69"/>
        <v>101325</v>
      </c>
    </row>
    <row r="2197" spans="1:3" x14ac:dyDescent="0.2">
      <c r="A2197">
        <v>0.27437499999999998</v>
      </c>
      <c r="B2197">
        <f t="shared" si="68"/>
        <v>86017.662705396084</v>
      </c>
      <c r="C2197">
        <f t="shared" si="69"/>
        <v>101325</v>
      </c>
    </row>
    <row r="2198" spans="1:3" x14ac:dyDescent="0.2">
      <c r="A2198">
        <v>0.27450000000000002</v>
      </c>
      <c r="B2198">
        <f t="shared" si="68"/>
        <v>88964.320225002724</v>
      </c>
      <c r="C2198">
        <f t="shared" si="69"/>
        <v>101325</v>
      </c>
    </row>
    <row r="2199" spans="1:3" x14ac:dyDescent="0.2">
      <c r="A2199">
        <v>0.27462500000000001</v>
      </c>
      <c r="B2199">
        <f t="shared" si="68"/>
        <v>91987.185445764306</v>
      </c>
      <c r="C2199">
        <f t="shared" si="69"/>
        <v>101325</v>
      </c>
    </row>
    <row r="2200" spans="1:3" x14ac:dyDescent="0.2">
      <c r="A2200">
        <v>0.27474999999999999</v>
      </c>
      <c r="B2200">
        <f t="shared" si="68"/>
        <v>95067.621398391173</v>
      </c>
      <c r="C2200">
        <f t="shared" si="69"/>
        <v>101325</v>
      </c>
    </row>
    <row r="2201" spans="1:3" x14ac:dyDescent="0.2">
      <c r="A2201">
        <v>0.27487499999999998</v>
      </c>
      <c r="B2201">
        <f t="shared" si="68"/>
        <v>98186.636170885351</v>
      </c>
      <c r="C2201">
        <f t="shared" si="69"/>
        <v>101325</v>
      </c>
    </row>
    <row r="2202" spans="1:3" x14ac:dyDescent="0.2">
      <c r="A2202">
        <v>0.27500000000000002</v>
      </c>
      <c r="B2202">
        <f t="shared" si="68"/>
        <v>101325.00000000016</v>
      </c>
      <c r="C2202">
        <f t="shared" si="69"/>
        <v>101325</v>
      </c>
    </row>
    <row r="2203" spans="1:3" x14ac:dyDescent="0.2">
      <c r="A2203">
        <v>0.27512500000000001</v>
      </c>
      <c r="B2203">
        <f t="shared" si="68"/>
        <v>104463.36382911383</v>
      </c>
      <c r="C2203">
        <f t="shared" si="69"/>
        <v>101325</v>
      </c>
    </row>
    <row r="2204" spans="1:3" x14ac:dyDescent="0.2">
      <c r="A2204">
        <v>0.27524999999999999</v>
      </c>
      <c r="B2204">
        <f t="shared" si="68"/>
        <v>107582.37860160915</v>
      </c>
      <c r="C2204">
        <f t="shared" si="69"/>
        <v>101325</v>
      </c>
    </row>
    <row r="2205" spans="1:3" x14ac:dyDescent="0.2">
      <c r="A2205">
        <v>0.27537499999999998</v>
      </c>
      <c r="B2205">
        <f t="shared" si="68"/>
        <v>110662.814554236</v>
      </c>
      <c r="C2205">
        <f t="shared" si="69"/>
        <v>101325</v>
      </c>
    </row>
    <row r="2206" spans="1:3" x14ac:dyDescent="0.2">
      <c r="A2206">
        <v>0.27550000000000002</v>
      </c>
      <c r="B2206">
        <f t="shared" si="68"/>
        <v>113685.67977499866</v>
      </c>
      <c r="C2206">
        <f t="shared" si="69"/>
        <v>101325</v>
      </c>
    </row>
    <row r="2207" spans="1:3" x14ac:dyDescent="0.2">
      <c r="A2207">
        <v>0.27562500000000001</v>
      </c>
      <c r="B2207">
        <f t="shared" si="68"/>
        <v>116632.33729460421</v>
      </c>
      <c r="C2207">
        <f t="shared" si="69"/>
        <v>101325</v>
      </c>
    </row>
    <row r="2208" spans="1:3" x14ac:dyDescent="0.2">
      <c r="A2208">
        <v>0.27575</v>
      </c>
      <c r="B2208">
        <f t="shared" si="68"/>
        <v>119484.61998958135</v>
      </c>
      <c r="C2208">
        <f t="shared" si="69"/>
        <v>101325</v>
      </c>
    </row>
    <row r="2209" spans="1:3" x14ac:dyDescent="0.2">
      <c r="A2209">
        <v>0.27587499999999998</v>
      </c>
      <c r="B2209">
        <f t="shared" si="68"/>
        <v>122224.94258863735</v>
      </c>
      <c r="C2209">
        <f t="shared" si="69"/>
        <v>101325</v>
      </c>
    </row>
    <row r="2210" spans="1:3" x14ac:dyDescent="0.2">
      <c r="A2210">
        <v>0.27600000000000002</v>
      </c>
      <c r="B2210">
        <f t="shared" si="68"/>
        <v>124836.41009169916</v>
      </c>
      <c r="C2210">
        <f t="shared" si="69"/>
        <v>101325</v>
      </c>
    </row>
    <row r="2211" spans="1:3" x14ac:dyDescent="0.2">
      <c r="A2211">
        <v>0.27612500000000001</v>
      </c>
      <c r="B2211">
        <f t="shared" si="68"/>
        <v>127302.92193320749</v>
      </c>
      <c r="C2211">
        <f t="shared" si="69"/>
        <v>101325</v>
      </c>
    </row>
    <row r="2212" spans="1:3" x14ac:dyDescent="0.2">
      <c r="A2212">
        <v>0.27625</v>
      </c>
      <c r="B2212">
        <f t="shared" si="68"/>
        <v>129609.27124746193</v>
      </c>
      <c r="C2212">
        <f t="shared" si="69"/>
        <v>101325</v>
      </c>
    </row>
    <row r="2213" spans="1:3" x14ac:dyDescent="0.2">
      <c r="A2213">
        <v>0.27637499999999998</v>
      </c>
      <c r="B2213">
        <f t="shared" si="68"/>
        <v>131741.23862400118</v>
      </c>
      <c r="C2213">
        <f t="shared" si="69"/>
        <v>101325</v>
      </c>
    </row>
    <row r="2214" spans="1:3" x14ac:dyDescent="0.2">
      <c r="A2214">
        <v>0.27650000000000002</v>
      </c>
      <c r="B2214">
        <f t="shared" si="68"/>
        <v>133685.67977499845</v>
      </c>
      <c r="C2214">
        <f t="shared" si="69"/>
        <v>101325</v>
      </c>
    </row>
    <row r="2215" spans="1:3" x14ac:dyDescent="0.2">
      <c r="A2215">
        <v>0.27662500000000001</v>
      </c>
      <c r="B2215">
        <f t="shared" si="68"/>
        <v>135430.60657416412</v>
      </c>
      <c r="C2215">
        <f t="shared" si="69"/>
        <v>101325</v>
      </c>
    </row>
    <row r="2216" spans="1:3" x14ac:dyDescent="0.2">
      <c r="A2216">
        <v>0.27675</v>
      </c>
      <c r="B2216">
        <f t="shared" si="68"/>
        <v>136965.2609675345</v>
      </c>
      <c r="C2216">
        <f t="shared" si="69"/>
        <v>101325</v>
      </c>
    </row>
    <row r="2217" spans="1:3" x14ac:dyDescent="0.2">
      <c r="A2217">
        <v>0.27687499999999998</v>
      </c>
      <c r="B2217">
        <f t="shared" si="68"/>
        <v>138280.18130045125</v>
      </c>
      <c r="C2217">
        <f t="shared" si="69"/>
        <v>101325</v>
      </c>
    </row>
    <row r="2218" spans="1:3" x14ac:dyDescent="0.2">
      <c r="A2218">
        <v>0.27700000000000002</v>
      </c>
      <c r="B2218">
        <f t="shared" si="68"/>
        <v>139367.26065180628</v>
      </c>
      <c r="C2218">
        <f t="shared" si="69"/>
        <v>101325</v>
      </c>
    </row>
    <row r="2219" spans="1:3" x14ac:dyDescent="0.2">
      <c r="A2219">
        <v>0.27712500000000001</v>
      </c>
      <c r="B2219">
        <f t="shared" si="68"/>
        <v>140219.79681590715</v>
      </c>
      <c r="C2219">
        <f t="shared" si="69"/>
        <v>101325</v>
      </c>
    </row>
    <row r="2220" spans="1:3" x14ac:dyDescent="0.2">
      <c r="A2220">
        <v>0.27725</v>
      </c>
      <c r="B2220">
        <f t="shared" si="68"/>
        <v>140832.53362380553</v>
      </c>
      <c r="C2220">
        <f t="shared" si="69"/>
        <v>101325</v>
      </c>
    </row>
    <row r="2221" spans="1:3" x14ac:dyDescent="0.2">
      <c r="A2221">
        <v>0.27737499999999998</v>
      </c>
      <c r="B2221">
        <f t="shared" si="68"/>
        <v>141201.69334932513</v>
      </c>
      <c r="C2221">
        <f t="shared" si="69"/>
        <v>101325</v>
      </c>
    </row>
    <row r="2222" spans="1:3" x14ac:dyDescent="0.2">
      <c r="A2222">
        <v>0.27750000000000002</v>
      </c>
      <c r="B2222">
        <f t="shared" si="68"/>
        <v>141325</v>
      </c>
      <c r="C2222">
        <f t="shared" si="69"/>
        <v>101325</v>
      </c>
    </row>
    <row r="2223" spans="1:3" x14ac:dyDescent="0.2">
      <c r="A2223">
        <v>0.27762500000000001</v>
      </c>
      <c r="B2223">
        <f t="shared" si="68"/>
        <v>141201.69334932513</v>
      </c>
      <c r="C2223">
        <f t="shared" si="69"/>
        <v>101325</v>
      </c>
    </row>
    <row r="2224" spans="1:3" x14ac:dyDescent="0.2">
      <c r="A2224">
        <v>0.27775</v>
      </c>
      <c r="B2224">
        <f t="shared" si="68"/>
        <v>140832.53362380556</v>
      </c>
      <c r="C2224">
        <f t="shared" si="69"/>
        <v>101325</v>
      </c>
    </row>
    <row r="2225" spans="1:3" x14ac:dyDescent="0.2">
      <c r="A2225">
        <v>0.27787499999999998</v>
      </c>
      <c r="B2225">
        <f t="shared" si="68"/>
        <v>140219.79681590718</v>
      </c>
      <c r="C2225">
        <f t="shared" si="69"/>
        <v>101325</v>
      </c>
    </row>
    <row r="2226" spans="1:3" x14ac:dyDescent="0.2">
      <c r="A2226">
        <v>0.27800000000000002</v>
      </c>
      <c r="B2226">
        <f t="shared" si="68"/>
        <v>139367.26065180596</v>
      </c>
      <c r="C2226">
        <f t="shared" si="69"/>
        <v>101325</v>
      </c>
    </row>
    <row r="2227" spans="1:3" x14ac:dyDescent="0.2">
      <c r="A2227">
        <v>0.27812500000000001</v>
      </c>
      <c r="B2227">
        <f t="shared" si="68"/>
        <v>138280.18130045128</v>
      </c>
      <c r="C2227">
        <f t="shared" si="69"/>
        <v>101325</v>
      </c>
    </row>
    <row r="2228" spans="1:3" x14ac:dyDescent="0.2">
      <c r="A2228">
        <v>0.27825</v>
      </c>
      <c r="B2228">
        <f t="shared" si="68"/>
        <v>136965.26096753456</v>
      </c>
      <c r="C2228">
        <f t="shared" si="69"/>
        <v>101325</v>
      </c>
    </row>
    <row r="2229" spans="1:3" x14ac:dyDescent="0.2">
      <c r="A2229">
        <v>0.27837499999999998</v>
      </c>
      <c r="B2229">
        <f t="shared" si="68"/>
        <v>135430.60657416418</v>
      </c>
      <c r="C2229">
        <f t="shared" si="69"/>
        <v>101325</v>
      </c>
    </row>
    <row r="2230" spans="1:3" x14ac:dyDescent="0.2">
      <c r="A2230">
        <v>0.27850000000000003</v>
      </c>
      <c r="B2230">
        <f t="shared" si="68"/>
        <v>133685.67977499717</v>
      </c>
      <c r="C2230">
        <f t="shared" si="69"/>
        <v>101325</v>
      </c>
    </row>
    <row r="2231" spans="1:3" x14ac:dyDescent="0.2">
      <c r="A2231">
        <v>0.27862500000000001</v>
      </c>
      <c r="B2231">
        <f t="shared" si="68"/>
        <v>131741.23862400127</v>
      </c>
      <c r="C2231">
        <f t="shared" si="69"/>
        <v>101325</v>
      </c>
    </row>
    <row r="2232" spans="1:3" x14ac:dyDescent="0.2">
      <c r="A2232">
        <v>0.27875</v>
      </c>
      <c r="B2232">
        <f t="shared" si="68"/>
        <v>129609.27124746202</v>
      </c>
      <c r="C2232">
        <f t="shared" si="69"/>
        <v>101325</v>
      </c>
    </row>
    <row r="2233" spans="1:3" x14ac:dyDescent="0.2">
      <c r="A2233">
        <v>0.27887499999999998</v>
      </c>
      <c r="B2233">
        <f t="shared" si="68"/>
        <v>127302.92193320757</v>
      </c>
      <c r="C2233">
        <f t="shared" si="69"/>
        <v>101325</v>
      </c>
    </row>
    <row r="2234" spans="1:3" x14ac:dyDescent="0.2">
      <c r="A2234">
        <v>0.27900000000000003</v>
      </c>
      <c r="B2234">
        <f t="shared" si="68"/>
        <v>124836.41009169834</v>
      </c>
      <c r="C2234">
        <f t="shared" si="69"/>
        <v>101325</v>
      </c>
    </row>
    <row r="2235" spans="1:3" x14ac:dyDescent="0.2">
      <c r="A2235">
        <v>0.27912500000000001</v>
      </c>
      <c r="B2235">
        <f t="shared" si="68"/>
        <v>122224.94258863744</v>
      </c>
      <c r="C2235">
        <f t="shared" si="69"/>
        <v>101325</v>
      </c>
    </row>
    <row r="2236" spans="1:3" x14ac:dyDescent="0.2">
      <c r="A2236">
        <v>0.27925</v>
      </c>
      <c r="B2236">
        <f t="shared" si="68"/>
        <v>119484.61998958145</v>
      </c>
      <c r="C2236">
        <f t="shared" si="69"/>
        <v>101325</v>
      </c>
    </row>
    <row r="2237" spans="1:3" x14ac:dyDescent="0.2">
      <c r="A2237">
        <v>0.27937499999999998</v>
      </c>
      <c r="B2237">
        <f t="shared" si="68"/>
        <v>116632.33729460432</v>
      </c>
      <c r="C2237">
        <f t="shared" si="69"/>
        <v>101325</v>
      </c>
    </row>
    <row r="2238" spans="1:3" x14ac:dyDescent="0.2">
      <c r="A2238">
        <v>0.27950000000000003</v>
      </c>
      <c r="B2238">
        <f t="shared" si="68"/>
        <v>113685.67977499768</v>
      </c>
      <c r="C2238">
        <f t="shared" si="69"/>
        <v>101325</v>
      </c>
    </row>
    <row r="2239" spans="1:3" x14ac:dyDescent="0.2">
      <c r="A2239">
        <v>0.27962500000000001</v>
      </c>
      <c r="B2239">
        <f t="shared" si="68"/>
        <v>110662.81455423612</v>
      </c>
      <c r="C2239">
        <f t="shared" si="69"/>
        <v>101325</v>
      </c>
    </row>
    <row r="2240" spans="1:3" x14ac:dyDescent="0.2">
      <c r="A2240">
        <v>0.27975</v>
      </c>
      <c r="B2240">
        <f t="shared" si="68"/>
        <v>107582.37860160926</v>
      </c>
      <c r="C2240">
        <f t="shared" si="69"/>
        <v>101325</v>
      </c>
    </row>
    <row r="2241" spans="1:3" x14ac:dyDescent="0.2">
      <c r="A2241">
        <v>0.27987499999999998</v>
      </c>
      <c r="B2241">
        <f t="shared" si="68"/>
        <v>104463.36382911395</v>
      </c>
      <c r="C2241">
        <f t="shared" si="69"/>
        <v>101325</v>
      </c>
    </row>
    <row r="2242" spans="1:3" x14ac:dyDescent="0.2">
      <c r="A2242">
        <v>0.28000000000000003</v>
      </c>
      <c r="B2242">
        <f t="shared" si="68"/>
        <v>101324.99999999914</v>
      </c>
      <c r="C2242">
        <f t="shared" si="69"/>
        <v>101324.99999999914</v>
      </c>
    </row>
    <row r="2243" spans="1:3" x14ac:dyDescent="0.2">
      <c r="A2243">
        <v>0.28012500000000001</v>
      </c>
      <c r="B2243">
        <f t="shared" ref="B2243:B2306" si="70">-40000*SIN(200*PI()*A2243)+101325</f>
        <v>98186.636170885467</v>
      </c>
      <c r="C2243">
        <f t="shared" ref="C2243:C2306" si="71">IF(MOD(A2243,0.02)&gt;0.005,101325,B2243)</f>
        <v>98186.636170885467</v>
      </c>
    </row>
    <row r="2244" spans="1:3" x14ac:dyDescent="0.2">
      <c r="A2244">
        <v>0.28025</v>
      </c>
      <c r="B2244">
        <f t="shared" si="70"/>
        <v>95067.621398391289</v>
      </c>
      <c r="C2244">
        <f t="shared" si="71"/>
        <v>95067.621398391289</v>
      </c>
    </row>
    <row r="2245" spans="1:3" x14ac:dyDescent="0.2">
      <c r="A2245">
        <v>0.28037499999999999</v>
      </c>
      <c r="B2245">
        <f t="shared" si="70"/>
        <v>91987.185445764408</v>
      </c>
      <c r="C2245">
        <f t="shared" si="71"/>
        <v>91987.185445764408</v>
      </c>
    </row>
    <row r="2246" spans="1:3" x14ac:dyDescent="0.2">
      <c r="A2246">
        <v>0.28050000000000003</v>
      </c>
      <c r="B2246">
        <f t="shared" si="70"/>
        <v>88964.320225001749</v>
      </c>
      <c r="C2246">
        <f t="shared" si="71"/>
        <v>88964.320225001749</v>
      </c>
    </row>
    <row r="2247" spans="1:3" x14ac:dyDescent="0.2">
      <c r="A2247">
        <v>0.28062500000000001</v>
      </c>
      <c r="B2247">
        <f t="shared" si="70"/>
        <v>86017.662705396186</v>
      </c>
      <c r="C2247">
        <f t="shared" si="71"/>
        <v>86017.662705396186</v>
      </c>
    </row>
    <row r="2248" spans="1:3" x14ac:dyDescent="0.2">
      <c r="A2248">
        <v>0.28075</v>
      </c>
      <c r="B2248">
        <f t="shared" si="70"/>
        <v>83165.380010418026</v>
      </c>
      <c r="C2248">
        <f t="shared" si="71"/>
        <v>83165.380010418026</v>
      </c>
    </row>
    <row r="2249" spans="1:3" x14ac:dyDescent="0.2">
      <c r="A2249">
        <v>0.28087499999999999</v>
      </c>
      <c r="B2249">
        <f t="shared" si="70"/>
        <v>80425.057411362053</v>
      </c>
      <c r="C2249">
        <f t="shared" si="71"/>
        <v>80425.057411362053</v>
      </c>
    </row>
    <row r="2250" spans="1:3" x14ac:dyDescent="0.2">
      <c r="A2250">
        <v>0.28100000000000003</v>
      </c>
      <c r="B2250">
        <f t="shared" si="70"/>
        <v>77813.589908300259</v>
      </c>
      <c r="C2250">
        <f t="shared" si="71"/>
        <v>77813.589908300259</v>
      </c>
    </row>
    <row r="2251" spans="1:3" x14ac:dyDescent="0.2">
      <c r="A2251">
        <v>0.28112500000000001</v>
      </c>
      <c r="B2251">
        <f t="shared" si="70"/>
        <v>75347.07806679199</v>
      </c>
      <c r="C2251">
        <f t="shared" si="71"/>
        <v>75347.07806679199</v>
      </c>
    </row>
    <row r="2252" spans="1:3" x14ac:dyDescent="0.2">
      <c r="A2252">
        <v>0.28125</v>
      </c>
      <c r="B2252">
        <f t="shared" si="70"/>
        <v>73040.728752538373</v>
      </c>
      <c r="C2252">
        <f t="shared" si="71"/>
        <v>73040.728752538373</v>
      </c>
    </row>
    <row r="2253" spans="1:3" x14ac:dyDescent="0.2">
      <c r="A2253">
        <v>0.28137499999999999</v>
      </c>
      <c r="B2253">
        <f t="shared" si="70"/>
        <v>70908.761375999093</v>
      </c>
      <c r="C2253">
        <f t="shared" si="71"/>
        <v>70908.761375999093</v>
      </c>
    </row>
    <row r="2254" spans="1:3" x14ac:dyDescent="0.2">
      <c r="A2254">
        <v>0.28149999999999997</v>
      </c>
      <c r="B2254">
        <f t="shared" si="70"/>
        <v>68964.320225002477</v>
      </c>
      <c r="C2254">
        <f t="shared" si="71"/>
        <v>68964.320225002477</v>
      </c>
    </row>
    <row r="2255" spans="1:3" x14ac:dyDescent="0.2">
      <c r="A2255">
        <v>0.28162500000000001</v>
      </c>
      <c r="B2255">
        <f t="shared" si="70"/>
        <v>67219.393425836111</v>
      </c>
      <c r="C2255">
        <f t="shared" si="71"/>
        <v>67219.393425836111</v>
      </c>
    </row>
    <row r="2256" spans="1:3" x14ac:dyDescent="0.2">
      <c r="A2256">
        <v>0.28175</v>
      </c>
      <c r="B2256">
        <f t="shared" si="70"/>
        <v>65684.739032465179</v>
      </c>
      <c r="C2256">
        <f t="shared" si="71"/>
        <v>65684.739032465179</v>
      </c>
    </row>
    <row r="2257" spans="1:3" x14ac:dyDescent="0.2">
      <c r="A2257">
        <v>0.28187499999999999</v>
      </c>
      <c r="B2257">
        <f t="shared" si="70"/>
        <v>64369.818699548479</v>
      </c>
      <c r="C2257">
        <f t="shared" si="71"/>
        <v>64369.818699548479</v>
      </c>
    </row>
    <row r="2258" spans="1:3" x14ac:dyDescent="0.2">
      <c r="A2258">
        <v>0.28199999999999997</v>
      </c>
      <c r="B2258">
        <f t="shared" si="70"/>
        <v>63282.739348194205</v>
      </c>
      <c r="C2258">
        <f t="shared" si="71"/>
        <v>63282.739348194205</v>
      </c>
    </row>
    <row r="2259" spans="1:3" x14ac:dyDescent="0.2">
      <c r="A2259">
        <v>0.28212500000000001</v>
      </c>
      <c r="B2259">
        <f t="shared" si="70"/>
        <v>62430.203184092963</v>
      </c>
      <c r="C2259">
        <f t="shared" si="71"/>
        <v>62430.203184092963</v>
      </c>
    </row>
    <row r="2260" spans="1:3" x14ac:dyDescent="0.2">
      <c r="A2260">
        <v>0.28225</v>
      </c>
      <c r="B2260">
        <f t="shared" si="70"/>
        <v>61817.466376194527</v>
      </c>
      <c r="C2260">
        <f t="shared" si="71"/>
        <v>61817.466376194527</v>
      </c>
    </row>
    <row r="2261" spans="1:3" x14ac:dyDescent="0.2">
      <c r="A2261">
        <v>0.28237499999999999</v>
      </c>
      <c r="B2261">
        <f t="shared" si="70"/>
        <v>61448.306650674909</v>
      </c>
      <c r="C2261">
        <f t="shared" si="71"/>
        <v>61448.306650674909</v>
      </c>
    </row>
    <row r="2262" spans="1:3" x14ac:dyDescent="0.2">
      <c r="A2262">
        <v>0.28249999999999997</v>
      </c>
      <c r="B2262">
        <f t="shared" si="70"/>
        <v>61325</v>
      </c>
      <c r="C2262">
        <f t="shared" si="71"/>
        <v>61325</v>
      </c>
    </row>
    <row r="2263" spans="1:3" x14ac:dyDescent="0.2">
      <c r="A2263">
        <v>0.28262500000000002</v>
      </c>
      <c r="B2263">
        <f t="shared" si="70"/>
        <v>61448.306650674924</v>
      </c>
      <c r="C2263">
        <f t="shared" si="71"/>
        <v>61448.306650674924</v>
      </c>
    </row>
    <row r="2264" spans="1:3" x14ac:dyDescent="0.2">
      <c r="A2264">
        <v>0.28275</v>
      </c>
      <c r="B2264">
        <f t="shared" si="70"/>
        <v>61817.466376194549</v>
      </c>
      <c r="C2264">
        <f t="shared" si="71"/>
        <v>61817.466376194549</v>
      </c>
    </row>
    <row r="2265" spans="1:3" x14ac:dyDescent="0.2">
      <c r="A2265">
        <v>0.28287499999999999</v>
      </c>
      <c r="B2265">
        <f t="shared" si="70"/>
        <v>62430.203184092999</v>
      </c>
      <c r="C2265">
        <f t="shared" si="71"/>
        <v>62430.203184092999</v>
      </c>
    </row>
    <row r="2266" spans="1:3" x14ac:dyDescent="0.2">
      <c r="A2266">
        <v>0.28299999999999997</v>
      </c>
      <c r="B2266">
        <f t="shared" si="70"/>
        <v>63282.739348193551</v>
      </c>
      <c r="C2266">
        <f t="shared" si="71"/>
        <v>63282.739348193551</v>
      </c>
    </row>
    <row r="2267" spans="1:3" x14ac:dyDescent="0.2">
      <c r="A2267">
        <v>0.28312500000000002</v>
      </c>
      <c r="B2267">
        <f t="shared" si="70"/>
        <v>64369.818699548538</v>
      </c>
      <c r="C2267">
        <f t="shared" si="71"/>
        <v>64369.818699548538</v>
      </c>
    </row>
    <row r="2268" spans="1:3" x14ac:dyDescent="0.2">
      <c r="A2268">
        <v>0.28325</v>
      </c>
      <c r="B2268">
        <f t="shared" si="70"/>
        <v>65684.739032465237</v>
      </c>
      <c r="C2268">
        <f t="shared" si="71"/>
        <v>65684.739032465237</v>
      </c>
    </row>
    <row r="2269" spans="1:3" x14ac:dyDescent="0.2">
      <c r="A2269">
        <v>0.28337499999999999</v>
      </c>
      <c r="B2269">
        <f t="shared" si="70"/>
        <v>67219.393425836199</v>
      </c>
      <c r="C2269">
        <f t="shared" si="71"/>
        <v>67219.393425836199</v>
      </c>
    </row>
    <row r="2270" spans="1:3" x14ac:dyDescent="0.2">
      <c r="A2270">
        <v>0.28349999999999997</v>
      </c>
      <c r="B2270">
        <f t="shared" si="70"/>
        <v>68964.320225001895</v>
      </c>
      <c r="C2270">
        <f t="shared" si="71"/>
        <v>68964.320225001895</v>
      </c>
    </row>
    <row r="2271" spans="1:3" x14ac:dyDescent="0.2">
      <c r="A2271">
        <v>0.28362500000000002</v>
      </c>
      <c r="B2271">
        <f t="shared" si="70"/>
        <v>70908.761375999195</v>
      </c>
      <c r="C2271">
        <f t="shared" si="71"/>
        <v>70908.761375999195</v>
      </c>
    </row>
    <row r="2272" spans="1:3" x14ac:dyDescent="0.2">
      <c r="A2272">
        <v>0.28375</v>
      </c>
      <c r="B2272">
        <f t="shared" si="70"/>
        <v>73040.728752538475</v>
      </c>
      <c r="C2272">
        <f t="shared" si="71"/>
        <v>73040.728752538475</v>
      </c>
    </row>
    <row r="2273" spans="1:3" x14ac:dyDescent="0.2">
      <c r="A2273">
        <v>0.28387499999999999</v>
      </c>
      <c r="B2273">
        <f t="shared" si="70"/>
        <v>75347.078066792106</v>
      </c>
      <c r="C2273">
        <f t="shared" si="71"/>
        <v>75347.078066792106</v>
      </c>
    </row>
    <row r="2274" spans="1:3" x14ac:dyDescent="0.2">
      <c r="A2274">
        <v>0.28399999999999997</v>
      </c>
      <c r="B2274">
        <f t="shared" si="70"/>
        <v>77813.58990830039</v>
      </c>
      <c r="C2274">
        <f t="shared" si="71"/>
        <v>77813.58990830039</v>
      </c>
    </row>
    <row r="2275" spans="1:3" x14ac:dyDescent="0.2">
      <c r="A2275">
        <v>0.28412500000000002</v>
      </c>
      <c r="B2275">
        <f t="shared" si="70"/>
        <v>80425.057411362184</v>
      </c>
      <c r="C2275">
        <f t="shared" si="71"/>
        <v>80425.057411362184</v>
      </c>
    </row>
    <row r="2276" spans="1:3" x14ac:dyDescent="0.2">
      <c r="A2276">
        <v>0.28425</v>
      </c>
      <c r="B2276">
        <f t="shared" si="70"/>
        <v>83165.380010418157</v>
      </c>
      <c r="C2276">
        <f t="shared" si="71"/>
        <v>83165.380010418157</v>
      </c>
    </row>
    <row r="2277" spans="1:3" x14ac:dyDescent="0.2">
      <c r="A2277">
        <v>0.28437499999999999</v>
      </c>
      <c r="B2277">
        <f t="shared" si="70"/>
        <v>86017.662705396331</v>
      </c>
      <c r="C2277">
        <f t="shared" si="71"/>
        <v>86017.662705396331</v>
      </c>
    </row>
    <row r="2278" spans="1:3" x14ac:dyDescent="0.2">
      <c r="A2278">
        <v>0.28449999999999998</v>
      </c>
      <c r="B2278">
        <f t="shared" si="70"/>
        <v>88964.320225001909</v>
      </c>
      <c r="C2278">
        <f t="shared" si="71"/>
        <v>88964.320225001909</v>
      </c>
    </row>
    <row r="2279" spans="1:3" x14ac:dyDescent="0.2">
      <c r="A2279">
        <v>0.28462500000000002</v>
      </c>
      <c r="B2279">
        <f t="shared" si="70"/>
        <v>91987.185445764568</v>
      </c>
      <c r="C2279">
        <f t="shared" si="71"/>
        <v>91987.185445764568</v>
      </c>
    </row>
    <row r="2280" spans="1:3" x14ac:dyDescent="0.2">
      <c r="A2280">
        <v>0.28475</v>
      </c>
      <c r="B2280">
        <f t="shared" si="70"/>
        <v>95067.621398391435</v>
      </c>
      <c r="C2280">
        <f t="shared" si="71"/>
        <v>95067.621398391435</v>
      </c>
    </row>
    <row r="2281" spans="1:3" x14ac:dyDescent="0.2">
      <c r="A2281">
        <v>0.28487499999999999</v>
      </c>
      <c r="B2281">
        <f t="shared" si="70"/>
        <v>98186.636170885628</v>
      </c>
      <c r="C2281">
        <f t="shared" si="71"/>
        <v>98186.636170885628</v>
      </c>
    </row>
    <row r="2282" spans="1:3" x14ac:dyDescent="0.2">
      <c r="A2282">
        <v>0.28499999999999998</v>
      </c>
      <c r="B2282">
        <f t="shared" si="70"/>
        <v>101324.9999999993</v>
      </c>
      <c r="C2282">
        <f t="shared" si="71"/>
        <v>101324.9999999993</v>
      </c>
    </row>
    <row r="2283" spans="1:3" x14ac:dyDescent="0.2">
      <c r="A2283">
        <v>0.28512500000000002</v>
      </c>
      <c r="B2283">
        <f t="shared" si="70"/>
        <v>104463.36382911411</v>
      </c>
      <c r="C2283">
        <f t="shared" si="71"/>
        <v>101325</v>
      </c>
    </row>
    <row r="2284" spans="1:3" x14ac:dyDescent="0.2">
      <c r="A2284">
        <v>0.28525</v>
      </c>
      <c r="B2284">
        <f t="shared" si="70"/>
        <v>107582.37860160941</v>
      </c>
      <c r="C2284">
        <f t="shared" si="71"/>
        <v>101325</v>
      </c>
    </row>
    <row r="2285" spans="1:3" x14ac:dyDescent="0.2">
      <c r="A2285">
        <v>0.28537499999999999</v>
      </c>
      <c r="B2285">
        <f t="shared" si="70"/>
        <v>110662.81455423628</v>
      </c>
      <c r="C2285">
        <f t="shared" si="71"/>
        <v>101325</v>
      </c>
    </row>
    <row r="2286" spans="1:3" x14ac:dyDescent="0.2">
      <c r="A2286">
        <v>0.28549999999999998</v>
      </c>
      <c r="B2286">
        <f t="shared" si="70"/>
        <v>113685.67977499783</v>
      </c>
      <c r="C2286">
        <f t="shared" si="71"/>
        <v>101325</v>
      </c>
    </row>
    <row r="2287" spans="1:3" x14ac:dyDescent="0.2">
      <c r="A2287">
        <v>0.28562500000000002</v>
      </c>
      <c r="B2287">
        <f t="shared" si="70"/>
        <v>116632.33729460447</v>
      </c>
      <c r="C2287">
        <f t="shared" si="71"/>
        <v>101325</v>
      </c>
    </row>
    <row r="2288" spans="1:3" x14ac:dyDescent="0.2">
      <c r="A2288">
        <v>0.28575</v>
      </c>
      <c r="B2288">
        <f t="shared" si="70"/>
        <v>119484.6199895816</v>
      </c>
      <c r="C2288">
        <f t="shared" si="71"/>
        <v>101325</v>
      </c>
    </row>
    <row r="2289" spans="1:3" x14ac:dyDescent="0.2">
      <c r="A2289">
        <v>0.28587499999999999</v>
      </c>
      <c r="B2289">
        <f t="shared" si="70"/>
        <v>122224.94258863758</v>
      </c>
      <c r="C2289">
        <f t="shared" si="71"/>
        <v>101325</v>
      </c>
    </row>
    <row r="2290" spans="1:3" x14ac:dyDescent="0.2">
      <c r="A2290">
        <v>0.28599999999999998</v>
      </c>
      <c r="B2290">
        <f t="shared" si="70"/>
        <v>124836.41009169846</v>
      </c>
      <c r="C2290">
        <f t="shared" si="71"/>
        <v>101325</v>
      </c>
    </row>
    <row r="2291" spans="1:3" x14ac:dyDescent="0.2">
      <c r="A2291">
        <v>0.28612500000000002</v>
      </c>
      <c r="B2291">
        <f t="shared" si="70"/>
        <v>127302.92193320769</v>
      </c>
      <c r="C2291">
        <f t="shared" si="71"/>
        <v>101325</v>
      </c>
    </row>
    <row r="2292" spans="1:3" x14ac:dyDescent="0.2">
      <c r="A2292">
        <v>0.28625</v>
      </c>
      <c r="B2292">
        <f t="shared" si="70"/>
        <v>129609.27124746214</v>
      </c>
      <c r="C2292">
        <f t="shared" si="71"/>
        <v>101325</v>
      </c>
    </row>
    <row r="2293" spans="1:3" x14ac:dyDescent="0.2">
      <c r="A2293">
        <v>0.28637499999999999</v>
      </c>
      <c r="B2293">
        <f t="shared" si="70"/>
        <v>131741.23862400136</v>
      </c>
      <c r="C2293">
        <f t="shared" si="71"/>
        <v>101325</v>
      </c>
    </row>
    <row r="2294" spans="1:3" x14ac:dyDescent="0.2">
      <c r="A2294">
        <v>0.28649999999999998</v>
      </c>
      <c r="B2294">
        <f t="shared" si="70"/>
        <v>133685.67977499726</v>
      </c>
      <c r="C2294">
        <f t="shared" si="71"/>
        <v>101325</v>
      </c>
    </row>
    <row r="2295" spans="1:3" x14ac:dyDescent="0.2">
      <c r="A2295">
        <v>0.28662500000000002</v>
      </c>
      <c r="B2295">
        <f t="shared" si="70"/>
        <v>135430.60657416366</v>
      </c>
      <c r="C2295">
        <f t="shared" si="71"/>
        <v>101325</v>
      </c>
    </row>
    <row r="2296" spans="1:3" x14ac:dyDescent="0.2">
      <c r="A2296">
        <v>0.28675</v>
      </c>
      <c r="B2296">
        <f t="shared" si="70"/>
        <v>136965.26096753465</v>
      </c>
      <c r="C2296">
        <f t="shared" si="71"/>
        <v>101325</v>
      </c>
    </row>
    <row r="2297" spans="1:3" x14ac:dyDescent="0.2">
      <c r="A2297">
        <v>0.28687499999999999</v>
      </c>
      <c r="B2297">
        <f t="shared" si="70"/>
        <v>138280.18130045134</v>
      </c>
      <c r="C2297">
        <f t="shared" si="71"/>
        <v>101325</v>
      </c>
    </row>
    <row r="2298" spans="1:3" x14ac:dyDescent="0.2">
      <c r="A2298">
        <v>0.28699999999999998</v>
      </c>
      <c r="B2298">
        <f t="shared" si="70"/>
        <v>139367.26065180602</v>
      </c>
      <c r="C2298">
        <f t="shared" si="71"/>
        <v>101325</v>
      </c>
    </row>
    <row r="2299" spans="1:3" x14ac:dyDescent="0.2">
      <c r="A2299">
        <v>0.28712500000000002</v>
      </c>
      <c r="B2299">
        <f t="shared" si="70"/>
        <v>140219.7968159072</v>
      </c>
      <c r="C2299">
        <f t="shared" si="71"/>
        <v>101325</v>
      </c>
    </row>
    <row r="2300" spans="1:3" x14ac:dyDescent="0.2">
      <c r="A2300">
        <v>0.28725000000000001</v>
      </c>
      <c r="B2300">
        <f t="shared" si="70"/>
        <v>140832.53362380559</v>
      </c>
      <c r="C2300">
        <f t="shared" si="71"/>
        <v>101325</v>
      </c>
    </row>
    <row r="2301" spans="1:3" x14ac:dyDescent="0.2">
      <c r="A2301">
        <v>0.28737499999999999</v>
      </c>
      <c r="B2301">
        <f t="shared" si="70"/>
        <v>141201.69334932516</v>
      </c>
      <c r="C2301">
        <f t="shared" si="71"/>
        <v>101325</v>
      </c>
    </row>
    <row r="2302" spans="1:3" x14ac:dyDescent="0.2">
      <c r="A2302">
        <v>0.28749999999999998</v>
      </c>
      <c r="B2302">
        <f t="shared" si="70"/>
        <v>141325</v>
      </c>
      <c r="C2302">
        <f t="shared" si="71"/>
        <v>101325</v>
      </c>
    </row>
    <row r="2303" spans="1:3" x14ac:dyDescent="0.2">
      <c r="A2303">
        <v>0.28762500000000002</v>
      </c>
      <c r="B2303">
        <f t="shared" si="70"/>
        <v>141201.6933493251</v>
      </c>
      <c r="C2303">
        <f t="shared" si="71"/>
        <v>101325</v>
      </c>
    </row>
    <row r="2304" spans="1:3" x14ac:dyDescent="0.2">
      <c r="A2304">
        <v>0.28775000000000001</v>
      </c>
      <c r="B2304">
        <f t="shared" si="70"/>
        <v>140832.5336238055</v>
      </c>
      <c r="C2304">
        <f t="shared" si="71"/>
        <v>101325</v>
      </c>
    </row>
    <row r="2305" spans="1:3" x14ac:dyDescent="0.2">
      <c r="A2305">
        <v>0.28787499999999999</v>
      </c>
      <c r="B2305">
        <f t="shared" si="70"/>
        <v>140219.79681590712</v>
      </c>
      <c r="C2305">
        <f t="shared" si="71"/>
        <v>101325</v>
      </c>
    </row>
    <row r="2306" spans="1:3" x14ac:dyDescent="0.2">
      <c r="A2306">
        <v>0.28799999999999998</v>
      </c>
      <c r="B2306">
        <f t="shared" si="70"/>
        <v>139367.26065180622</v>
      </c>
      <c r="C2306">
        <f t="shared" si="71"/>
        <v>101325</v>
      </c>
    </row>
    <row r="2307" spans="1:3" x14ac:dyDescent="0.2">
      <c r="A2307">
        <v>0.28812500000000002</v>
      </c>
      <c r="B2307">
        <f t="shared" ref="B2307:B2370" si="72">-40000*SIN(200*PI()*A2307)+101325</f>
        <v>138280.18130045119</v>
      </c>
      <c r="C2307">
        <f t="shared" ref="C2307:C2370" si="73">IF(MOD(A2307,0.02)&gt;0.005,101325,B2307)</f>
        <v>101325</v>
      </c>
    </row>
    <row r="2308" spans="1:3" x14ac:dyDescent="0.2">
      <c r="A2308">
        <v>0.28825000000000001</v>
      </c>
      <c r="B2308">
        <f t="shared" si="72"/>
        <v>136965.26096753444</v>
      </c>
      <c r="C2308">
        <f t="shared" si="73"/>
        <v>101325</v>
      </c>
    </row>
    <row r="2309" spans="1:3" x14ac:dyDescent="0.2">
      <c r="A2309">
        <v>0.28837499999999999</v>
      </c>
      <c r="B2309">
        <f t="shared" si="72"/>
        <v>135430.60657416403</v>
      </c>
      <c r="C2309">
        <f t="shared" si="73"/>
        <v>101325</v>
      </c>
    </row>
    <row r="2310" spans="1:3" x14ac:dyDescent="0.2">
      <c r="A2310">
        <v>0.28849999999999998</v>
      </c>
      <c r="B2310">
        <f t="shared" si="72"/>
        <v>133685.67977499837</v>
      </c>
      <c r="C2310">
        <f t="shared" si="73"/>
        <v>101325</v>
      </c>
    </row>
    <row r="2311" spans="1:3" x14ac:dyDescent="0.2">
      <c r="A2311">
        <v>0.28862500000000002</v>
      </c>
      <c r="B2311">
        <f t="shared" si="72"/>
        <v>131741.2386240011</v>
      </c>
      <c r="C2311">
        <f t="shared" si="73"/>
        <v>101325</v>
      </c>
    </row>
    <row r="2312" spans="1:3" x14ac:dyDescent="0.2">
      <c r="A2312">
        <v>0.28875000000000001</v>
      </c>
      <c r="B2312">
        <f t="shared" si="72"/>
        <v>129609.27124746182</v>
      </c>
      <c r="C2312">
        <f t="shared" si="73"/>
        <v>101325</v>
      </c>
    </row>
    <row r="2313" spans="1:3" x14ac:dyDescent="0.2">
      <c r="A2313">
        <v>0.28887499999999999</v>
      </c>
      <c r="B2313">
        <f t="shared" si="72"/>
        <v>127302.92193320736</v>
      </c>
      <c r="C2313">
        <f t="shared" si="73"/>
        <v>101325</v>
      </c>
    </row>
    <row r="2314" spans="1:3" x14ac:dyDescent="0.2">
      <c r="A2314">
        <v>0.28899999999999998</v>
      </c>
      <c r="B2314">
        <f t="shared" si="72"/>
        <v>124836.41009169904</v>
      </c>
      <c r="C2314">
        <f t="shared" si="73"/>
        <v>101325</v>
      </c>
    </row>
    <row r="2315" spans="1:3" x14ac:dyDescent="0.2">
      <c r="A2315">
        <v>0.28912500000000002</v>
      </c>
      <c r="B2315">
        <f t="shared" si="72"/>
        <v>122224.9425886372</v>
      </c>
      <c r="C2315">
        <f t="shared" si="73"/>
        <v>101325</v>
      </c>
    </row>
    <row r="2316" spans="1:3" x14ac:dyDescent="0.2">
      <c r="A2316">
        <v>0.28925000000000001</v>
      </c>
      <c r="B2316">
        <f t="shared" si="72"/>
        <v>119484.6199895812</v>
      </c>
      <c r="C2316">
        <f t="shared" si="73"/>
        <v>101325</v>
      </c>
    </row>
    <row r="2317" spans="1:3" x14ac:dyDescent="0.2">
      <c r="A2317">
        <v>0.28937499999999999</v>
      </c>
      <c r="B2317">
        <f t="shared" si="72"/>
        <v>116632.33729460406</v>
      </c>
      <c r="C2317">
        <f t="shared" si="73"/>
        <v>101325</v>
      </c>
    </row>
    <row r="2318" spans="1:3" x14ac:dyDescent="0.2">
      <c r="A2318">
        <v>0.28949999999999998</v>
      </c>
      <c r="B2318">
        <f t="shared" si="72"/>
        <v>113685.6797749985</v>
      </c>
      <c r="C2318">
        <f t="shared" si="73"/>
        <v>101325</v>
      </c>
    </row>
    <row r="2319" spans="1:3" x14ac:dyDescent="0.2">
      <c r="A2319">
        <v>0.28962500000000002</v>
      </c>
      <c r="B2319">
        <f t="shared" si="72"/>
        <v>110662.81455423585</v>
      </c>
      <c r="C2319">
        <f t="shared" si="73"/>
        <v>101325</v>
      </c>
    </row>
    <row r="2320" spans="1:3" x14ac:dyDescent="0.2">
      <c r="A2320">
        <v>0.28975000000000001</v>
      </c>
      <c r="B2320">
        <f t="shared" si="72"/>
        <v>107582.37860160899</v>
      </c>
      <c r="C2320">
        <f t="shared" si="73"/>
        <v>101325</v>
      </c>
    </row>
    <row r="2321" spans="1:3" x14ac:dyDescent="0.2">
      <c r="A2321">
        <v>0.28987499999999999</v>
      </c>
      <c r="B2321">
        <f t="shared" si="72"/>
        <v>104463.36382911367</v>
      </c>
      <c r="C2321">
        <f t="shared" si="73"/>
        <v>101325</v>
      </c>
    </row>
    <row r="2322" spans="1:3" x14ac:dyDescent="0.2">
      <c r="A2322">
        <v>0.28999999999999998</v>
      </c>
      <c r="B2322">
        <f t="shared" si="72"/>
        <v>101325</v>
      </c>
      <c r="C2322">
        <f t="shared" si="73"/>
        <v>101325</v>
      </c>
    </row>
    <row r="2323" spans="1:3" x14ac:dyDescent="0.2">
      <c r="A2323">
        <v>0.29012500000000002</v>
      </c>
      <c r="B2323">
        <f t="shared" si="72"/>
        <v>98186.636170885191</v>
      </c>
      <c r="C2323">
        <f t="shared" si="73"/>
        <v>101325</v>
      </c>
    </row>
    <row r="2324" spans="1:3" x14ac:dyDescent="0.2">
      <c r="A2324">
        <v>0.29025000000000001</v>
      </c>
      <c r="B2324">
        <f t="shared" si="72"/>
        <v>95067.621398391013</v>
      </c>
      <c r="C2324">
        <f t="shared" si="73"/>
        <v>101325</v>
      </c>
    </row>
    <row r="2325" spans="1:3" x14ac:dyDescent="0.2">
      <c r="A2325">
        <v>0.29037499999999999</v>
      </c>
      <c r="B2325">
        <f t="shared" si="72"/>
        <v>91987.185445764146</v>
      </c>
      <c r="C2325">
        <f t="shared" si="73"/>
        <v>101325</v>
      </c>
    </row>
    <row r="2326" spans="1:3" x14ac:dyDescent="0.2">
      <c r="A2326">
        <v>0.29049999999999998</v>
      </c>
      <c r="B2326">
        <f t="shared" si="72"/>
        <v>88964.320225002579</v>
      </c>
      <c r="C2326">
        <f t="shared" si="73"/>
        <v>101325</v>
      </c>
    </row>
    <row r="2327" spans="1:3" x14ac:dyDescent="0.2">
      <c r="A2327">
        <v>0.29062500000000002</v>
      </c>
      <c r="B2327">
        <f t="shared" si="72"/>
        <v>86017.662705395938</v>
      </c>
      <c r="C2327">
        <f t="shared" si="73"/>
        <v>101325</v>
      </c>
    </row>
    <row r="2328" spans="1:3" x14ac:dyDescent="0.2">
      <c r="A2328">
        <v>0.29075000000000001</v>
      </c>
      <c r="B2328">
        <f t="shared" si="72"/>
        <v>83165.380010417779</v>
      </c>
      <c r="C2328">
        <f t="shared" si="73"/>
        <v>101325</v>
      </c>
    </row>
    <row r="2329" spans="1:3" x14ac:dyDescent="0.2">
      <c r="A2329">
        <v>0.29087499999999999</v>
      </c>
      <c r="B2329">
        <f t="shared" si="72"/>
        <v>80425.05741136182</v>
      </c>
      <c r="C2329">
        <f t="shared" si="73"/>
        <v>101325</v>
      </c>
    </row>
    <row r="2330" spans="1:3" x14ac:dyDescent="0.2">
      <c r="A2330">
        <v>0.29099999999999998</v>
      </c>
      <c r="B2330">
        <f t="shared" si="72"/>
        <v>77813.589908301874</v>
      </c>
      <c r="C2330">
        <f t="shared" si="73"/>
        <v>101325</v>
      </c>
    </row>
    <row r="2331" spans="1:3" x14ac:dyDescent="0.2">
      <c r="A2331">
        <v>0.29112500000000002</v>
      </c>
      <c r="B2331">
        <f t="shared" si="72"/>
        <v>75347.078066791786</v>
      </c>
      <c r="C2331">
        <f t="shared" si="73"/>
        <v>101325</v>
      </c>
    </row>
    <row r="2332" spans="1:3" x14ac:dyDescent="0.2">
      <c r="A2332">
        <v>0.29125000000000001</v>
      </c>
      <c r="B2332">
        <f t="shared" si="72"/>
        <v>73040.728752538183</v>
      </c>
      <c r="C2332">
        <f t="shared" si="73"/>
        <v>101325</v>
      </c>
    </row>
    <row r="2333" spans="1:3" x14ac:dyDescent="0.2">
      <c r="A2333">
        <v>0.291375</v>
      </c>
      <c r="B2333">
        <f t="shared" si="72"/>
        <v>70908.761375998918</v>
      </c>
      <c r="C2333">
        <f t="shared" si="73"/>
        <v>101325</v>
      </c>
    </row>
    <row r="2334" spans="1:3" x14ac:dyDescent="0.2">
      <c r="A2334">
        <v>0.29149999999999998</v>
      </c>
      <c r="B2334">
        <f t="shared" si="72"/>
        <v>68964.320225002302</v>
      </c>
      <c r="C2334">
        <f t="shared" si="73"/>
        <v>101325</v>
      </c>
    </row>
    <row r="2335" spans="1:3" x14ac:dyDescent="0.2">
      <c r="A2335">
        <v>0.29162500000000002</v>
      </c>
      <c r="B2335">
        <f t="shared" si="72"/>
        <v>67219.393425835966</v>
      </c>
      <c r="C2335">
        <f t="shared" si="73"/>
        <v>101325</v>
      </c>
    </row>
    <row r="2336" spans="1:3" x14ac:dyDescent="0.2">
      <c r="A2336">
        <v>0.29175000000000001</v>
      </c>
      <c r="B2336">
        <f t="shared" si="72"/>
        <v>65684.739032465048</v>
      </c>
      <c r="C2336">
        <f t="shared" si="73"/>
        <v>101325</v>
      </c>
    </row>
    <row r="2337" spans="1:3" x14ac:dyDescent="0.2">
      <c r="A2337">
        <v>0.291875</v>
      </c>
      <c r="B2337">
        <f t="shared" si="72"/>
        <v>64369.818699548377</v>
      </c>
      <c r="C2337">
        <f t="shared" si="73"/>
        <v>101325</v>
      </c>
    </row>
    <row r="2338" spans="1:3" x14ac:dyDescent="0.2">
      <c r="A2338">
        <v>0.29199999999999998</v>
      </c>
      <c r="B2338">
        <f t="shared" si="72"/>
        <v>63282.739348194118</v>
      </c>
      <c r="C2338">
        <f t="shared" si="73"/>
        <v>101325</v>
      </c>
    </row>
    <row r="2339" spans="1:3" x14ac:dyDescent="0.2">
      <c r="A2339">
        <v>0.29212500000000002</v>
      </c>
      <c r="B2339">
        <f t="shared" si="72"/>
        <v>62430.203184092898</v>
      </c>
      <c r="C2339">
        <f t="shared" si="73"/>
        <v>101325</v>
      </c>
    </row>
    <row r="2340" spans="1:3" x14ac:dyDescent="0.2">
      <c r="A2340">
        <v>0.29225000000000001</v>
      </c>
      <c r="B2340">
        <f t="shared" si="72"/>
        <v>61817.466376194483</v>
      </c>
      <c r="C2340">
        <f t="shared" si="73"/>
        <v>101325</v>
      </c>
    </row>
    <row r="2341" spans="1:3" x14ac:dyDescent="0.2">
      <c r="A2341">
        <v>0.292375</v>
      </c>
      <c r="B2341">
        <f t="shared" si="72"/>
        <v>61448.306650674887</v>
      </c>
      <c r="C2341">
        <f t="shared" si="73"/>
        <v>101325</v>
      </c>
    </row>
    <row r="2342" spans="1:3" x14ac:dyDescent="0.2">
      <c r="A2342">
        <v>0.29249999999999998</v>
      </c>
      <c r="B2342">
        <f t="shared" si="72"/>
        <v>61325</v>
      </c>
      <c r="C2342">
        <f t="shared" si="73"/>
        <v>101325</v>
      </c>
    </row>
    <row r="2343" spans="1:3" x14ac:dyDescent="0.2">
      <c r="A2343">
        <v>0.29262500000000002</v>
      </c>
      <c r="B2343">
        <f t="shared" si="72"/>
        <v>61448.306650674946</v>
      </c>
      <c r="C2343">
        <f t="shared" si="73"/>
        <v>101325</v>
      </c>
    </row>
    <row r="2344" spans="1:3" x14ac:dyDescent="0.2">
      <c r="A2344">
        <v>0.29275000000000001</v>
      </c>
      <c r="B2344">
        <f t="shared" si="72"/>
        <v>61817.466376194592</v>
      </c>
      <c r="C2344">
        <f t="shared" si="73"/>
        <v>101325</v>
      </c>
    </row>
    <row r="2345" spans="1:3" x14ac:dyDescent="0.2">
      <c r="A2345">
        <v>0.292875</v>
      </c>
      <c r="B2345">
        <f t="shared" si="72"/>
        <v>62430.203184092803</v>
      </c>
      <c r="C2345">
        <f t="shared" si="73"/>
        <v>101325</v>
      </c>
    </row>
    <row r="2346" spans="1:3" x14ac:dyDescent="0.2">
      <c r="A2346">
        <v>0.29299999999999998</v>
      </c>
      <c r="B2346">
        <f t="shared" si="72"/>
        <v>63282.739348193638</v>
      </c>
      <c r="C2346">
        <f t="shared" si="73"/>
        <v>101325</v>
      </c>
    </row>
    <row r="2347" spans="1:3" x14ac:dyDescent="0.2">
      <c r="A2347">
        <v>0.29312500000000002</v>
      </c>
      <c r="B2347">
        <f t="shared" si="72"/>
        <v>64369.818699548647</v>
      </c>
      <c r="C2347">
        <f t="shared" si="73"/>
        <v>101325</v>
      </c>
    </row>
    <row r="2348" spans="1:3" x14ac:dyDescent="0.2">
      <c r="A2348">
        <v>0.29325000000000001</v>
      </c>
      <c r="B2348">
        <f t="shared" si="72"/>
        <v>65684.739032465353</v>
      </c>
      <c r="C2348">
        <f t="shared" si="73"/>
        <v>101325</v>
      </c>
    </row>
    <row r="2349" spans="1:3" x14ac:dyDescent="0.2">
      <c r="A2349">
        <v>0.293375</v>
      </c>
      <c r="B2349">
        <f t="shared" si="72"/>
        <v>67219.393425836344</v>
      </c>
      <c r="C2349">
        <f t="shared" si="73"/>
        <v>101325</v>
      </c>
    </row>
    <row r="2350" spans="1:3" x14ac:dyDescent="0.2">
      <c r="A2350">
        <v>0.29349999999999998</v>
      </c>
      <c r="B2350">
        <f t="shared" si="72"/>
        <v>68964.320225002055</v>
      </c>
      <c r="C2350">
        <f t="shared" si="73"/>
        <v>101325</v>
      </c>
    </row>
    <row r="2351" spans="1:3" x14ac:dyDescent="0.2">
      <c r="A2351">
        <v>0.29362500000000002</v>
      </c>
      <c r="B2351">
        <f t="shared" si="72"/>
        <v>70908.761375999369</v>
      </c>
      <c r="C2351">
        <f t="shared" si="73"/>
        <v>101325</v>
      </c>
    </row>
    <row r="2352" spans="1:3" x14ac:dyDescent="0.2">
      <c r="A2352">
        <v>0.29375000000000001</v>
      </c>
      <c r="B2352">
        <f t="shared" si="72"/>
        <v>73040.728752538678</v>
      </c>
      <c r="C2352">
        <f t="shared" si="73"/>
        <v>101325</v>
      </c>
    </row>
    <row r="2353" spans="1:3" x14ac:dyDescent="0.2">
      <c r="A2353">
        <v>0.293875</v>
      </c>
      <c r="B2353">
        <f t="shared" si="72"/>
        <v>75347.07806679231</v>
      </c>
      <c r="C2353">
        <f t="shared" si="73"/>
        <v>101325</v>
      </c>
    </row>
    <row r="2354" spans="1:3" x14ac:dyDescent="0.2">
      <c r="A2354">
        <v>0.29399999999999998</v>
      </c>
      <c r="B2354">
        <f t="shared" si="72"/>
        <v>77813.589908300608</v>
      </c>
      <c r="C2354">
        <f t="shared" si="73"/>
        <v>101325</v>
      </c>
    </row>
    <row r="2355" spans="1:3" x14ac:dyDescent="0.2">
      <c r="A2355">
        <v>0.29412500000000003</v>
      </c>
      <c r="B2355">
        <f t="shared" si="72"/>
        <v>80425.057411362417</v>
      </c>
      <c r="C2355">
        <f t="shared" si="73"/>
        <v>101325</v>
      </c>
    </row>
    <row r="2356" spans="1:3" x14ac:dyDescent="0.2">
      <c r="A2356">
        <v>0.29425000000000001</v>
      </c>
      <c r="B2356">
        <f t="shared" si="72"/>
        <v>83165.380010418405</v>
      </c>
      <c r="C2356">
        <f t="shared" si="73"/>
        <v>101325</v>
      </c>
    </row>
    <row r="2357" spans="1:3" x14ac:dyDescent="0.2">
      <c r="A2357">
        <v>0.294375</v>
      </c>
      <c r="B2357">
        <f t="shared" si="72"/>
        <v>86017.662705396593</v>
      </c>
      <c r="C2357">
        <f t="shared" si="73"/>
        <v>101325</v>
      </c>
    </row>
    <row r="2358" spans="1:3" x14ac:dyDescent="0.2">
      <c r="A2358">
        <v>0.29449999999999998</v>
      </c>
      <c r="B2358">
        <f t="shared" si="72"/>
        <v>88964.320225002171</v>
      </c>
      <c r="C2358">
        <f t="shared" si="73"/>
        <v>101325</v>
      </c>
    </row>
    <row r="2359" spans="1:3" x14ac:dyDescent="0.2">
      <c r="A2359">
        <v>0.29462500000000003</v>
      </c>
      <c r="B2359">
        <f t="shared" si="72"/>
        <v>91987.18544576483</v>
      </c>
      <c r="C2359">
        <f t="shared" si="73"/>
        <v>101325</v>
      </c>
    </row>
    <row r="2360" spans="1:3" x14ac:dyDescent="0.2">
      <c r="A2360">
        <v>0.29475000000000001</v>
      </c>
      <c r="B2360">
        <f t="shared" si="72"/>
        <v>95067.621398390591</v>
      </c>
      <c r="C2360">
        <f t="shared" si="73"/>
        <v>101325</v>
      </c>
    </row>
    <row r="2361" spans="1:3" x14ac:dyDescent="0.2">
      <c r="A2361">
        <v>0.294875</v>
      </c>
      <c r="B2361">
        <f t="shared" si="72"/>
        <v>98186.636170885889</v>
      </c>
      <c r="C2361">
        <f t="shared" si="73"/>
        <v>101325</v>
      </c>
    </row>
    <row r="2362" spans="1:3" x14ac:dyDescent="0.2">
      <c r="A2362">
        <v>0.29499999999999998</v>
      </c>
      <c r="B2362">
        <f t="shared" si="72"/>
        <v>101324.99999999956</v>
      </c>
      <c r="C2362">
        <f t="shared" si="73"/>
        <v>101325</v>
      </c>
    </row>
    <row r="2363" spans="1:3" x14ac:dyDescent="0.2">
      <c r="A2363">
        <v>0.29512500000000003</v>
      </c>
      <c r="B2363">
        <f t="shared" si="72"/>
        <v>104463.36382911437</v>
      </c>
      <c r="C2363">
        <f t="shared" si="73"/>
        <v>101325</v>
      </c>
    </row>
    <row r="2364" spans="1:3" x14ac:dyDescent="0.2">
      <c r="A2364">
        <v>0.29525000000000001</v>
      </c>
      <c r="B2364">
        <f t="shared" si="72"/>
        <v>107582.37860160969</v>
      </c>
      <c r="C2364">
        <f t="shared" si="73"/>
        <v>101325</v>
      </c>
    </row>
    <row r="2365" spans="1:3" x14ac:dyDescent="0.2">
      <c r="A2365">
        <v>0.295375</v>
      </c>
      <c r="B2365">
        <f t="shared" si="72"/>
        <v>110662.81455423654</v>
      </c>
      <c r="C2365">
        <f t="shared" si="73"/>
        <v>101325</v>
      </c>
    </row>
    <row r="2366" spans="1:3" x14ac:dyDescent="0.2">
      <c r="A2366">
        <v>0.29549999999999998</v>
      </c>
      <c r="B2366">
        <f t="shared" si="72"/>
        <v>113685.67977499809</v>
      </c>
      <c r="C2366">
        <f t="shared" si="73"/>
        <v>101325</v>
      </c>
    </row>
    <row r="2367" spans="1:3" x14ac:dyDescent="0.2">
      <c r="A2367">
        <v>0.29562500000000003</v>
      </c>
      <c r="B2367">
        <f t="shared" si="72"/>
        <v>116632.33729460472</v>
      </c>
      <c r="C2367">
        <f t="shared" si="73"/>
        <v>101325</v>
      </c>
    </row>
    <row r="2368" spans="1:3" x14ac:dyDescent="0.2">
      <c r="A2368">
        <v>0.29575000000000001</v>
      </c>
      <c r="B2368">
        <f t="shared" si="72"/>
        <v>119484.61998958184</v>
      </c>
      <c r="C2368">
        <f t="shared" si="73"/>
        <v>101325</v>
      </c>
    </row>
    <row r="2369" spans="1:3" x14ac:dyDescent="0.2">
      <c r="A2369">
        <v>0.295875</v>
      </c>
      <c r="B2369">
        <f t="shared" si="72"/>
        <v>122224.94258863782</v>
      </c>
      <c r="C2369">
        <f t="shared" si="73"/>
        <v>101325</v>
      </c>
    </row>
    <row r="2370" spans="1:3" x14ac:dyDescent="0.2">
      <c r="A2370">
        <v>0.29599999999999999</v>
      </c>
      <c r="B2370">
        <f t="shared" si="72"/>
        <v>124836.41009169869</v>
      </c>
      <c r="C2370">
        <f t="shared" si="73"/>
        <v>101325</v>
      </c>
    </row>
    <row r="2371" spans="1:3" x14ac:dyDescent="0.2">
      <c r="A2371">
        <v>0.29612500000000003</v>
      </c>
      <c r="B2371">
        <f t="shared" ref="B2371:B2434" si="74">-40000*SIN(200*PI()*A2371)+101325</f>
        <v>127302.92193320789</v>
      </c>
      <c r="C2371">
        <f t="shared" ref="C2371:C2434" si="75">IF(MOD(A2371,0.02)&gt;0.005,101325,B2371)</f>
        <v>101325</v>
      </c>
    </row>
    <row r="2372" spans="1:3" x14ac:dyDescent="0.2">
      <c r="A2372">
        <v>0.29625000000000001</v>
      </c>
      <c r="B2372">
        <f t="shared" si="74"/>
        <v>129609.27124746233</v>
      </c>
      <c r="C2372">
        <f t="shared" si="75"/>
        <v>101325</v>
      </c>
    </row>
    <row r="2373" spans="1:3" x14ac:dyDescent="0.2">
      <c r="A2373">
        <v>0.296375</v>
      </c>
      <c r="B2373">
        <f t="shared" si="74"/>
        <v>131741.23862400153</v>
      </c>
      <c r="C2373">
        <f t="shared" si="75"/>
        <v>101325</v>
      </c>
    </row>
    <row r="2374" spans="1:3" x14ac:dyDescent="0.2">
      <c r="A2374">
        <v>0.29649999999999999</v>
      </c>
      <c r="B2374">
        <f t="shared" si="74"/>
        <v>133685.67977499744</v>
      </c>
      <c r="C2374">
        <f t="shared" si="75"/>
        <v>101325</v>
      </c>
    </row>
    <row r="2375" spans="1:3" x14ac:dyDescent="0.2">
      <c r="A2375">
        <v>0.29662500000000003</v>
      </c>
      <c r="B2375">
        <f t="shared" si="74"/>
        <v>135430.6065741638</v>
      </c>
      <c r="C2375">
        <f t="shared" si="75"/>
        <v>101325</v>
      </c>
    </row>
    <row r="2376" spans="1:3" x14ac:dyDescent="0.2">
      <c r="A2376">
        <v>0.29675000000000001</v>
      </c>
      <c r="B2376">
        <f t="shared" si="74"/>
        <v>136965.26096753476</v>
      </c>
      <c r="C2376">
        <f t="shared" si="75"/>
        <v>101325</v>
      </c>
    </row>
    <row r="2377" spans="1:3" x14ac:dyDescent="0.2">
      <c r="A2377">
        <v>0.296875</v>
      </c>
      <c r="B2377">
        <f t="shared" si="74"/>
        <v>138280.18130045146</v>
      </c>
      <c r="C2377">
        <f t="shared" si="75"/>
        <v>101325</v>
      </c>
    </row>
    <row r="2378" spans="1:3" x14ac:dyDescent="0.2">
      <c r="A2378">
        <v>0.29699999999999999</v>
      </c>
      <c r="B2378">
        <f t="shared" si="74"/>
        <v>139367.26065180611</v>
      </c>
      <c r="C2378">
        <f t="shared" si="75"/>
        <v>101325</v>
      </c>
    </row>
    <row r="2379" spans="1:3" x14ac:dyDescent="0.2">
      <c r="A2379">
        <v>0.29712499999999997</v>
      </c>
      <c r="B2379">
        <f t="shared" si="74"/>
        <v>140219.796815907</v>
      </c>
      <c r="C2379">
        <f t="shared" si="75"/>
        <v>101325</v>
      </c>
    </row>
    <row r="2380" spans="1:3" x14ac:dyDescent="0.2">
      <c r="A2380">
        <v>0.29725000000000001</v>
      </c>
      <c r="B2380">
        <f t="shared" si="74"/>
        <v>140832.53362380562</v>
      </c>
      <c r="C2380">
        <f t="shared" si="75"/>
        <v>101325</v>
      </c>
    </row>
    <row r="2381" spans="1:3" x14ac:dyDescent="0.2">
      <c r="A2381">
        <v>0.297375</v>
      </c>
      <c r="B2381">
        <f t="shared" si="74"/>
        <v>141201.69334932516</v>
      </c>
      <c r="C2381">
        <f t="shared" si="75"/>
        <v>101325</v>
      </c>
    </row>
    <row r="2382" spans="1:3" x14ac:dyDescent="0.2">
      <c r="A2382">
        <v>0.29749999999999999</v>
      </c>
      <c r="B2382">
        <f t="shared" si="74"/>
        <v>141325</v>
      </c>
      <c r="C2382">
        <f t="shared" si="75"/>
        <v>101325</v>
      </c>
    </row>
    <row r="2383" spans="1:3" x14ac:dyDescent="0.2">
      <c r="A2383">
        <v>0.29762499999999997</v>
      </c>
      <c r="B2383">
        <f t="shared" si="74"/>
        <v>141201.69334932519</v>
      </c>
      <c r="C2383">
        <f t="shared" si="75"/>
        <v>101325</v>
      </c>
    </row>
    <row r="2384" spans="1:3" x14ac:dyDescent="0.2">
      <c r="A2384">
        <v>0.29775000000000001</v>
      </c>
      <c r="B2384">
        <f t="shared" si="74"/>
        <v>140832.53362380547</v>
      </c>
      <c r="C2384">
        <f t="shared" si="75"/>
        <v>101325</v>
      </c>
    </row>
    <row r="2385" spans="1:3" x14ac:dyDescent="0.2">
      <c r="A2385">
        <v>0.297875</v>
      </c>
      <c r="B2385">
        <f t="shared" si="74"/>
        <v>140219.79681590703</v>
      </c>
      <c r="C2385">
        <f t="shared" si="75"/>
        <v>101325</v>
      </c>
    </row>
    <row r="2386" spans="1:3" x14ac:dyDescent="0.2">
      <c r="A2386">
        <v>0.29799999999999999</v>
      </c>
      <c r="B2386">
        <f t="shared" si="74"/>
        <v>139367.26065180614</v>
      </c>
      <c r="C2386">
        <f t="shared" si="75"/>
        <v>101325</v>
      </c>
    </row>
    <row r="2387" spans="1:3" x14ac:dyDescent="0.2">
      <c r="A2387">
        <v>0.29812499999999997</v>
      </c>
      <c r="B2387">
        <f t="shared" si="74"/>
        <v>138280.18130045151</v>
      </c>
      <c r="C2387">
        <f t="shared" si="75"/>
        <v>101325</v>
      </c>
    </row>
    <row r="2388" spans="1:3" x14ac:dyDescent="0.2">
      <c r="A2388">
        <v>0.29825000000000002</v>
      </c>
      <c r="B2388">
        <f t="shared" si="74"/>
        <v>136965.26096753433</v>
      </c>
      <c r="C2388">
        <f t="shared" si="75"/>
        <v>101325</v>
      </c>
    </row>
    <row r="2389" spans="1:3" x14ac:dyDescent="0.2">
      <c r="A2389">
        <v>0.298375</v>
      </c>
      <c r="B2389">
        <f t="shared" si="74"/>
        <v>135430.60657416389</v>
      </c>
      <c r="C2389">
        <f t="shared" si="75"/>
        <v>101325</v>
      </c>
    </row>
    <row r="2390" spans="1:3" x14ac:dyDescent="0.2">
      <c r="A2390">
        <v>0.29849999999999999</v>
      </c>
      <c r="B2390">
        <f t="shared" si="74"/>
        <v>133685.67977499819</v>
      </c>
      <c r="C2390">
        <f t="shared" si="75"/>
        <v>101325</v>
      </c>
    </row>
    <row r="2391" spans="1:3" x14ac:dyDescent="0.2">
      <c r="A2391">
        <v>0.29862499999999997</v>
      </c>
      <c r="B2391">
        <f t="shared" si="74"/>
        <v>131741.23862400165</v>
      </c>
      <c r="C2391">
        <f t="shared" si="75"/>
        <v>101325</v>
      </c>
    </row>
    <row r="2392" spans="1:3" x14ac:dyDescent="0.2">
      <c r="A2392">
        <v>0.29875000000000002</v>
      </c>
      <c r="B2392">
        <f t="shared" si="74"/>
        <v>129609.27124746163</v>
      </c>
      <c r="C2392">
        <f t="shared" si="75"/>
        <v>101325</v>
      </c>
    </row>
    <row r="2393" spans="1:3" x14ac:dyDescent="0.2">
      <c r="A2393">
        <v>0.298875</v>
      </c>
      <c r="B2393">
        <f t="shared" si="74"/>
        <v>127302.92193320715</v>
      </c>
      <c r="C2393">
        <f t="shared" si="75"/>
        <v>101325</v>
      </c>
    </row>
    <row r="2394" spans="1:3" x14ac:dyDescent="0.2">
      <c r="A2394">
        <v>0.29899999999999999</v>
      </c>
      <c r="B2394">
        <f t="shared" si="74"/>
        <v>124836.41009169881</v>
      </c>
      <c r="C2394">
        <f t="shared" si="75"/>
        <v>101325</v>
      </c>
    </row>
    <row r="2395" spans="1:3" x14ac:dyDescent="0.2">
      <c r="A2395">
        <v>0.29912499999999997</v>
      </c>
      <c r="B2395">
        <f t="shared" si="74"/>
        <v>122224.94258863892</v>
      </c>
      <c r="C2395">
        <f t="shared" si="75"/>
        <v>101325</v>
      </c>
    </row>
    <row r="2396" spans="1:3" x14ac:dyDescent="0.2">
      <c r="A2396">
        <v>0.29925000000000002</v>
      </c>
      <c r="B2396">
        <f t="shared" si="74"/>
        <v>119484.61998958197</v>
      </c>
      <c r="C2396">
        <f t="shared" si="75"/>
        <v>101325</v>
      </c>
    </row>
    <row r="2397" spans="1:3" x14ac:dyDescent="0.2">
      <c r="A2397">
        <v>0.299375</v>
      </c>
      <c r="B2397">
        <f t="shared" si="74"/>
        <v>116632.33729460381</v>
      </c>
      <c r="C2397">
        <f t="shared" si="75"/>
        <v>101325</v>
      </c>
    </row>
    <row r="2398" spans="1:3" x14ac:dyDescent="0.2">
      <c r="A2398">
        <v>0.29949999999999999</v>
      </c>
      <c r="B2398">
        <f t="shared" si="74"/>
        <v>113685.67977499825</v>
      </c>
      <c r="C2398">
        <f t="shared" si="75"/>
        <v>101325</v>
      </c>
    </row>
    <row r="2399" spans="1:3" x14ac:dyDescent="0.2">
      <c r="A2399">
        <v>0.29962499999999997</v>
      </c>
      <c r="B2399">
        <f t="shared" si="74"/>
        <v>110662.81455423668</v>
      </c>
      <c r="C2399">
        <f t="shared" si="75"/>
        <v>101325</v>
      </c>
    </row>
    <row r="2400" spans="1:3" x14ac:dyDescent="0.2">
      <c r="A2400">
        <v>0.29975000000000002</v>
      </c>
      <c r="B2400">
        <f t="shared" si="74"/>
        <v>107582.37860160871</v>
      </c>
      <c r="C2400">
        <f t="shared" si="75"/>
        <v>101325</v>
      </c>
    </row>
    <row r="2401" spans="1:3" x14ac:dyDescent="0.2">
      <c r="A2401">
        <v>0.299875</v>
      </c>
      <c r="B2401">
        <f t="shared" si="74"/>
        <v>104463.3638291134</v>
      </c>
      <c r="C2401">
        <f t="shared" si="75"/>
        <v>101325</v>
      </c>
    </row>
    <row r="2402" spans="1:3" x14ac:dyDescent="0.2">
      <c r="A2402">
        <v>0.3</v>
      </c>
      <c r="B2402">
        <f t="shared" si="74"/>
        <v>101324.99999999972</v>
      </c>
      <c r="C2402">
        <f t="shared" si="75"/>
        <v>101325</v>
      </c>
    </row>
    <row r="2403" spans="1:3" x14ac:dyDescent="0.2">
      <c r="A2403">
        <v>0.30012499999999998</v>
      </c>
      <c r="B2403">
        <f t="shared" si="74"/>
        <v>98186.636170887185</v>
      </c>
      <c r="C2403">
        <f t="shared" si="75"/>
        <v>98186.636170887185</v>
      </c>
    </row>
    <row r="2404" spans="1:3" x14ac:dyDescent="0.2">
      <c r="A2404">
        <v>0.30025000000000002</v>
      </c>
      <c r="B2404">
        <f t="shared" si="74"/>
        <v>95067.621398390736</v>
      </c>
      <c r="C2404">
        <f t="shared" si="75"/>
        <v>95067.621398390736</v>
      </c>
    </row>
    <row r="2405" spans="1:3" x14ac:dyDescent="0.2">
      <c r="A2405">
        <v>0.300375</v>
      </c>
      <c r="B2405">
        <f t="shared" si="74"/>
        <v>91987.185445763884</v>
      </c>
      <c r="C2405">
        <f t="shared" si="75"/>
        <v>91987.185445763884</v>
      </c>
    </row>
    <row r="2406" spans="1:3" x14ac:dyDescent="0.2">
      <c r="A2406">
        <v>0.30049999999999999</v>
      </c>
      <c r="B2406">
        <f t="shared" si="74"/>
        <v>88964.320225002317</v>
      </c>
      <c r="C2406">
        <f t="shared" si="75"/>
        <v>88964.320225002317</v>
      </c>
    </row>
    <row r="2407" spans="1:3" x14ac:dyDescent="0.2">
      <c r="A2407">
        <v>0.30062499999999998</v>
      </c>
      <c r="B2407">
        <f t="shared" si="74"/>
        <v>86017.662705396739</v>
      </c>
      <c r="C2407">
        <f t="shared" si="75"/>
        <v>86017.662705396739</v>
      </c>
    </row>
    <row r="2408" spans="1:3" x14ac:dyDescent="0.2">
      <c r="A2408">
        <v>0.30075000000000002</v>
      </c>
      <c r="B2408">
        <f t="shared" si="74"/>
        <v>83165.380010417546</v>
      </c>
      <c r="C2408">
        <f t="shared" si="75"/>
        <v>83165.380010417546</v>
      </c>
    </row>
    <row r="2409" spans="1:3" x14ac:dyDescent="0.2">
      <c r="A2409">
        <v>0.300875</v>
      </c>
      <c r="B2409">
        <f t="shared" si="74"/>
        <v>80425.057411361588</v>
      </c>
      <c r="C2409">
        <f t="shared" si="75"/>
        <v>80425.057411361588</v>
      </c>
    </row>
    <row r="2410" spans="1:3" x14ac:dyDescent="0.2">
      <c r="A2410">
        <v>0.30099999999999999</v>
      </c>
      <c r="B2410">
        <f t="shared" si="74"/>
        <v>77813.589908301656</v>
      </c>
      <c r="C2410">
        <f t="shared" si="75"/>
        <v>77813.589908301656</v>
      </c>
    </row>
    <row r="2411" spans="1:3" x14ac:dyDescent="0.2">
      <c r="A2411">
        <v>0.30112499999999998</v>
      </c>
      <c r="B2411">
        <f t="shared" si="74"/>
        <v>75347.0780667933</v>
      </c>
      <c r="C2411">
        <f t="shared" si="75"/>
        <v>75347.0780667933</v>
      </c>
    </row>
    <row r="2412" spans="1:3" x14ac:dyDescent="0.2">
      <c r="A2412">
        <v>0.30125000000000002</v>
      </c>
      <c r="B2412">
        <f t="shared" si="74"/>
        <v>73040.72875253798</v>
      </c>
      <c r="C2412">
        <f t="shared" si="75"/>
        <v>73040.72875253798</v>
      </c>
    </row>
    <row r="2413" spans="1:3" x14ac:dyDescent="0.2">
      <c r="A2413">
        <v>0.301375</v>
      </c>
      <c r="B2413">
        <f t="shared" si="74"/>
        <v>70908.761375998729</v>
      </c>
      <c r="C2413">
        <f t="shared" si="75"/>
        <v>70908.761375998729</v>
      </c>
    </row>
    <row r="2414" spans="1:3" x14ac:dyDescent="0.2">
      <c r="A2414">
        <v>0.30149999999999999</v>
      </c>
      <c r="B2414">
        <f t="shared" si="74"/>
        <v>68964.320225002157</v>
      </c>
      <c r="C2414">
        <f t="shared" si="75"/>
        <v>68964.320225002157</v>
      </c>
    </row>
    <row r="2415" spans="1:3" x14ac:dyDescent="0.2">
      <c r="A2415">
        <v>0.30162499999999998</v>
      </c>
      <c r="B2415">
        <f t="shared" si="74"/>
        <v>67219.393425836417</v>
      </c>
      <c r="C2415">
        <f t="shared" si="75"/>
        <v>67219.393425836417</v>
      </c>
    </row>
    <row r="2416" spans="1:3" x14ac:dyDescent="0.2">
      <c r="A2416">
        <v>0.30175000000000002</v>
      </c>
      <c r="B2416">
        <f t="shared" si="74"/>
        <v>65684.739032464917</v>
      </c>
      <c r="C2416">
        <f t="shared" si="75"/>
        <v>65684.739032464917</v>
      </c>
    </row>
    <row r="2417" spans="1:3" x14ac:dyDescent="0.2">
      <c r="A2417">
        <v>0.301875</v>
      </c>
      <c r="B2417">
        <f t="shared" si="74"/>
        <v>64369.818699548268</v>
      </c>
      <c r="C2417">
        <f t="shared" si="75"/>
        <v>64369.818699548268</v>
      </c>
    </row>
    <row r="2418" spans="1:3" x14ac:dyDescent="0.2">
      <c r="A2418">
        <v>0.30199999999999999</v>
      </c>
      <c r="B2418">
        <f t="shared" si="74"/>
        <v>63282.739348194038</v>
      </c>
      <c r="C2418">
        <f t="shared" si="75"/>
        <v>63282.739348194038</v>
      </c>
    </row>
    <row r="2419" spans="1:3" x14ac:dyDescent="0.2">
      <c r="A2419">
        <v>0.30212499999999998</v>
      </c>
      <c r="B2419">
        <f t="shared" si="74"/>
        <v>62430.203184093101</v>
      </c>
      <c r="C2419">
        <f t="shared" si="75"/>
        <v>62430.203184093101</v>
      </c>
    </row>
    <row r="2420" spans="1:3" x14ac:dyDescent="0.2">
      <c r="A2420">
        <v>0.30225000000000002</v>
      </c>
      <c r="B2420">
        <f t="shared" si="74"/>
        <v>61817.466376194447</v>
      </c>
      <c r="C2420">
        <f t="shared" si="75"/>
        <v>61817.466376194447</v>
      </c>
    </row>
    <row r="2421" spans="1:3" x14ac:dyDescent="0.2">
      <c r="A2421">
        <v>0.302375</v>
      </c>
      <c r="B2421">
        <f t="shared" si="74"/>
        <v>61448.306650674866</v>
      </c>
      <c r="C2421">
        <f t="shared" si="75"/>
        <v>61448.306650674866</v>
      </c>
    </row>
    <row r="2422" spans="1:3" x14ac:dyDescent="0.2">
      <c r="A2422">
        <v>0.30249999999999999</v>
      </c>
      <c r="B2422">
        <f t="shared" si="74"/>
        <v>61325</v>
      </c>
      <c r="C2422">
        <f t="shared" si="75"/>
        <v>61325</v>
      </c>
    </row>
    <row r="2423" spans="1:3" x14ac:dyDescent="0.2">
      <c r="A2423">
        <v>0.30262499999999998</v>
      </c>
      <c r="B2423">
        <f t="shared" si="74"/>
        <v>61448.30665067488</v>
      </c>
      <c r="C2423">
        <f t="shared" si="75"/>
        <v>61448.30665067488</v>
      </c>
    </row>
    <row r="2424" spans="1:3" x14ac:dyDescent="0.2">
      <c r="A2424">
        <v>0.30275000000000002</v>
      </c>
      <c r="B2424">
        <f t="shared" si="74"/>
        <v>61817.466376194643</v>
      </c>
      <c r="C2424">
        <f t="shared" si="75"/>
        <v>61817.466376194643</v>
      </c>
    </row>
    <row r="2425" spans="1:3" x14ac:dyDescent="0.2">
      <c r="A2425">
        <v>0.30287500000000001</v>
      </c>
      <c r="B2425">
        <f t="shared" si="74"/>
        <v>62430.203184092861</v>
      </c>
      <c r="C2425">
        <f t="shared" si="75"/>
        <v>62430.203184092861</v>
      </c>
    </row>
    <row r="2426" spans="1:3" x14ac:dyDescent="0.2">
      <c r="A2426">
        <v>0.30299999999999999</v>
      </c>
      <c r="B2426">
        <f t="shared" si="74"/>
        <v>63282.739348193718</v>
      </c>
      <c r="C2426">
        <f t="shared" si="75"/>
        <v>63282.739348193718</v>
      </c>
    </row>
    <row r="2427" spans="1:3" x14ac:dyDescent="0.2">
      <c r="A2427">
        <v>0.30312499999999998</v>
      </c>
      <c r="B2427">
        <f t="shared" si="74"/>
        <v>64369.818699548312</v>
      </c>
      <c r="C2427">
        <f t="shared" si="75"/>
        <v>64369.818699548312</v>
      </c>
    </row>
    <row r="2428" spans="1:3" x14ac:dyDescent="0.2">
      <c r="A2428">
        <v>0.30325000000000002</v>
      </c>
      <c r="B2428">
        <f t="shared" si="74"/>
        <v>65684.739032465499</v>
      </c>
      <c r="C2428">
        <f t="shared" si="75"/>
        <v>65684.739032465499</v>
      </c>
    </row>
    <row r="2429" spans="1:3" x14ac:dyDescent="0.2">
      <c r="A2429">
        <v>0.30337500000000001</v>
      </c>
      <c r="B2429">
        <f t="shared" si="74"/>
        <v>67219.39342583649</v>
      </c>
      <c r="C2429">
        <f t="shared" si="75"/>
        <v>67219.39342583649</v>
      </c>
    </row>
    <row r="2430" spans="1:3" x14ac:dyDescent="0.2">
      <c r="A2430">
        <v>0.30349999999999999</v>
      </c>
      <c r="B2430">
        <f t="shared" si="74"/>
        <v>68964.320225002215</v>
      </c>
      <c r="C2430">
        <f t="shared" si="75"/>
        <v>68964.320225002215</v>
      </c>
    </row>
    <row r="2431" spans="1:3" x14ac:dyDescent="0.2">
      <c r="A2431">
        <v>0.30362499999999998</v>
      </c>
      <c r="B2431">
        <f t="shared" si="74"/>
        <v>70908.761375998074</v>
      </c>
      <c r="C2431">
        <f t="shared" si="75"/>
        <v>70908.761375998074</v>
      </c>
    </row>
    <row r="2432" spans="1:3" x14ac:dyDescent="0.2">
      <c r="A2432">
        <v>0.30375000000000002</v>
      </c>
      <c r="B2432">
        <f t="shared" si="74"/>
        <v>73040.728752538867</v>
      </c>
      <c r="C2432">
        <f t="shared" si="75"/>
        <v>73040.728752538867</v>
      </c>
    </row>
    <row r="2433" spans="1:3" x14ac:dyDescent="0.2">
      <c r="A2433">
        <v>0.30387500000000001</v>
      </c>
      <c r="B2433">
        <f t="shared" si="74"/>
        <v>75347.078066792514</v>
      </c>
      <c r="C2433">
        <f t="shared" si="75"/>
        <v>75347.078066792514</v>
      </c>
    </row>
    <row r="2434" spans="1:3" x14ac:dyDescent="0.2">
      <c r="A2434">
        <v>0.30399999999999999</v>
      </c>
      <c r="B2434">
        <f t="shared" si="74"/>
        <v>77813.589908300841</v>
      </c>
      <c r="C2434">
        <f t="shared" si="75"/>
        <v>77813.589908300841</v>
      </c>
    </row>
    <row r="2435" spans="1:3" x14ac:dyDescent="0.2">
      <c r="A2435">
        <v>0.30412499999999998</v>
      </c>
      <c r="B2435">
        <f t="shared" ref="B2435:B2498" si="76">-40000*SIN(200*PI()*A2435)+101325</f>
        <v>80425.057411361689</v>
      </c>
      <c r="C2435">
        <f t="shared" ref="C2435:C2498" si="77">IF(MOD(A2435,0.02)&gt;0.005,101325,B2435)</f>
        <v>80425.057411361689</v>
      </c>
    </row>
    <row r="2436" spans="1:3" x14ac:dyDescent="0.2">
      <c r="A2436">
        <v>0.30425000000000002</v>
      </c>
      <c r="B2436">
        <f t="shared" si="76"/>
        <v>83165.380010418652</v>
      </c>
      <c r="C2436">
        <f t="shared" si="77"/>
        <v>83165.380010418652</v>
      </c>
    </row>
    <row r="2437" spans="1:3" x14ac:dyDescent="0.2">
      <c r="A2437">
        <v>0.30437500000000001</v>
      </c>
      <c r="B2437">
        <f t="shared" si="76"/>
        <v>86017.66270539684</v>
      </c>
      <c r="C2437">
        <f t="shared" si="77"/>
        <v>86017.66270539684</v>
      </c>
    </row>
    <row r="2438" spans="1:3" x14ac:dyDescent="0.2">
      <c r="A2438">
        <v>0.30449999999999999</v>
      </c>
      <c r="B2438">
        <f t="shared" si="76"/>
        <v>88964.320225002433</v>
      </c>
      <c r="C2438">
        <f t="shared" si="77"/>
        <v>88964.320225002433</v>
      </c>
    </row>
    <row r="2439" spans="1:3" x14ac:dyDescent="0.2">
      <c r="A2439">
        <v>0.30462499999999998</v>
      </c>
      <c r="B2439">
        <f t="shared" si="76"/>
        <v>91987.185445762894</v>
      </c>
      <c r="C2439">
        <f t="shared" si="77"/>
        <v>91987.185445762894</v>
      </c>
    </row>
    <row r="2440" spans="1:3" x14ac:dyDescent="0.2">
      <c r="A2440">
        <v>0.30475000000000002</v>
      </c>
      <c r="B2440">
        <f t="shared" si="76"/>
        <v>95067.621398390853</v>
      </c>
      <c r="C2440">
        <f t="shared" si="77"/>
        <v>95067.621398390853</v>
      </c>
    </row>
    <row r="2441" spans="1:3" x14ac:dyDescent="0.2">
      <c r="A2441">
        <v>0.30487500000000001</v>
      </c>
      <c r="B2441">
        <f t="shared" si="76"/>
        <v>98186.636170886166</v>
      </c>
      <c r="C2441">
        <f t="shared" si="77"/>
        <v>98186.636170886166</v>
      </c>
    </row>
    <row r="2442" spans="1:3" x14ac:dyDescent="0.2">
      <c r="A2442">
        <v>0.30499999999999999</v>
      </c>
      <c r="B2442">
        <f t="shared" si="76"/>
        <v>101324.99999999984</v>
      </c>
      <c r="C2442">
        <f t="shared" si="77"/>
        <v>101324.99999999984</v>
      </c>
    </row>
    <row r="2443" spans="1:3" x14ac:dyDescent="0.2">
      <c r="A2443">
        <v>0.30512499999999998</v>
      </c>
      <c r="B2443">
        <f t="shared" si="76"/>
        <v>104463.36382911351</v>
      </c>
      <c r="C2443">
        <f t="shared" si="77"/>
        <v>101325</v>
      </c>
    </row>
    <row r="2444" spans="1:3" x14ac:dyDescent="0.2">
      <c r="A2444">
        <v>0.30525000000000002</v>
      </c>
      <c r="B2444">
        <f t="shared" si="76"/>
        <v>107582.37860160996</v>
      </c>
      <c r="C2444">
        <f t="shared" si="77"/>
        <v>101325</v>
      </c>
    </row>
    <row r="2445" spans="1:3" x14ac:dyDescent="0.2">
      <c r="A2445">
        <v>0.30537500000000001</v>
      </c>
      <c r="B2445">
        <f t="shared" si="76"/>
        <v>110662.8145542368</v>
      </c>
      <c r="C2445">
        <f t="shared" si="77"/>
        <v>101325</v>
      </c>
    </row>
    <row r="2446" spans="1:3" x14ac:dyDescent="0.2">
      <c r="A2446">
        <v>0.30549999999999999</v>
      </c>
      <c r="B2446">
        <f t="shared" si="76"/>
        <v>113685.67977499728</v>
      </c>
      <c r="C2446">
        <f t="shared" si="77"/>
        <v>101325</v>
      </c>
    </row>
    <row r="2447" spans="1:3" x14ac:dyDescent="0.2">
      <c r="A2447">
        <v>0.30562499999999998</v>
      </c>
      <c r="B2447">
        <f t="shared" si="76"/>
        <v>116632.33729460287</v>
      </c>
      <c r="C2447">
        <f t="shared" si="77"/>
        <v>101325</v>
      </c>
    </row>
    <row r="2448" spans="1:3" x14ac:dyDescent="0.2">
      <c r="A2448">
        <v>0.30575000000000002</v>
      </c>
      <c r="B2448">
        <f t="shared" si="76"/>
        <v>119484.61998958208</v>
      </c>
      <c r="C2448">
        <f t="shared" si="77"/>
        <v>101325</v>
      </c>
    </row>
    <row r="2449" spans="1:3" x14ac:dyDescent="0.2">
      <c r="A2449">
        <v>0.30587500000000001</v>
      </c>
      <c r="B2449">
        <f t="shared" si="76"/>
        <v>122224.94258863805</v>
      </c>
      <c r="C2449">
        <f t="shared" si="77"/>
        <v>101325</v>
      </c>
    </row>
    <row r="2450" spans="1:3" x14ac:dyDescent="0.2">
      <c r="A2450">
        <v>0.30599999999999999</v>
      </c>
      <c r="B2450">
        <f t="shared" si="76"/>
        <v>124836.41009169891</v>
      </c>
      <c r="C2450">
        <f t="shared" si="77"/>
        <v>101325</v>
      </c>
    </row>
    <row r="2451" spans="1:3" x14ac:dyDescent="0.2">
      <c r="A2451">
        <v>0.30612499999999998</v>
      </c>
      <c r="B2451">
        <f t="shared" si="76"/>
        <v>127302.92193320724</v>
      </c>
      <c r="C2451">
        <f t="shared" si="77"/>
        <v>101325</v>
      </c>
    </row>
    <row r="2452" spans="1:3" x14ac:dyDescent="0.2">
      <c r="A2452">
        <v>0.30625000000000002</v>
      </c>
      <c r="B2452">
        <f t="shared" si="76"/>
        <v>129609.27124746252</v>
      </c>
      <c r="C2452">
        <f t="shared" si="77"/>
        <v>101325</v>
      </c>
    </row>
    <row r="2453" spans="1:3" x14ac:dyDescent="0.2">
      <c r="A2453">
        <v>0.30637500000000001</v>
      </c>
      <c r="B2453">
        <f t="shared" si="76"/>
        <v>131741.23862400174</v>
      </c>
      <c r="C2453">
        <f t="shared" si="77"/>
        <v>101325</v>
      </c>
    </row>
    <row r="2454" spans="1:3" x14ac:dyDescent="0.2">
      <c r="A2454">
        <v>0.30649999999999999</v>
      </c>
      <c r="B2454">
        <f t="shared" si="76"/>
        <v>133685.67977499758</v>
      </c>
      <c r="C2454">
        <f t="shared" si="77"/>
        <v>101325</v>
      </c>
    </row>
    <row r="2455" spans="1:3" x14ac:dyDescent="0.2">
      <c r="A2455">
        <v>0.30662499999999998</v>
      </c>
      <c r="B2455">
        <f t="shared" si="76"/>
        <v>135430.60657416336</v>
      </c>
      <c r="C2455">
        <f t="shared" si="77"/>
        <v>101325</v>
      </c>
    </row>
    <row r="2456" spans="1:3" x14ac:dyDescent="0.2">
      <c r="A2456">
        <v>0.30675000000000002</v>
      </c>
      <c r="B2456">
        <f t="shared" si="76"/>
        <v>136965.26096753488</v>
      </c>
      <c r="C2456">
        <f t="shared" si="77"/>
        <v>101325</v>
      </c>
    </row>
    <row r="2457" spans="1:3" x14ac:dyDescent="0.2">
      <c r="A2457">
        <v>0.30687500000000001</v>
      </c>
      <c r="B2457">
        <f t="shared" si="76"/>
        <v>138280.18130045157</v>
      </c>
      <c r="C2457">
        <f t="shared" si="77"/>
        <v>101325</v>
      </c>
    </row>
    <row r="2458" spans="1:3" x14ac:dyDescent="0.2">
      <c r="A2458">
        <v>0.307</v>
      </c>
      <c r="B2458">
        <f t="shared" si="76"/>
        <v>139367.26065180619</v>
      </c>
      <c r="C2458">
        <f t="shared" si="77"/>
        <v>101325</v>
      </c>
    </row>
    <row r="2459" spans="1:3" x14ac:dyDescent="0.2">
      <c r="A2459">
        <v>0.30712499999999998</v>
      </c>
      <c r="B2459">
        <f t="shared" si="76"/>
        <v>140219.79681590706</v>
      </c>
      <c r="C2459">
        <f t="shared" si="77"/>
        <v>101325</v>
      </c>
    </row>
    <row r="2460" spans="1:3" x14ac:dyDescent="0.2">
      <c r="A2460">
        <v>0.30725000000000002</v>
      </c>
      <c r="B2460">
        <f t="shared" si="76"/>
        <v>140832.53362380568</v>
      </c>
      <c r="C2460">
        <f t="shared" si="77"/>
        <v>101325</v>
      </c>
    </row>
    <row r="2461" spans="1:3" x14ac:dyDescent="0.2">
      <c r="A2461">
        <v>0.30737500000000001</v>
      </c>
      <c r="B2461">
        <f t="shared" si="76"/>
        <v>141201.6933493251</v>
      </c>
      <c r="C2461">
        <f t="shared" si="77"/>
        <v>101325</v>
      </c>
    </row>
    <row r="2462" spans="1:3" x14ac:dyDescent="0.2">
      <c r="A2462">
        <v>0.3075</v>
      </c>
      <c r="B2462">
        <f t="shared" si="76"/>
        <v>141325</v>
      </c>
      <c r="C2462">
        <f t="shared" si="77"/>
        <v>101325</v>
      </c>
    </row>
    <row r="2463" spans="1:3" x14ac:dyDescent="0.2">
      <c r="A2463">
        <v>0.30762499999999998</v>
      </c>
      <c r="B2463">
        <f t="shared" si="76"/>
        <v>141201.69334932516</v>
      </c>
      <c r="C2463">
        <f t="shared" si="77"/>
        <v>101325</v>
      </c>
    </row>
    <row r="2464" spans="1:3" x14ac:dyDescent="0.2">
      <c r="A2464">
        <v>0.30775000000000002</v>
      </c>
      <c r="B2464">
        <f t="shared" si="76"/>
        <v>140832.53362380544</v>
      </c>
      <c r="C2464">
        <f t="shared" si="77"/>
        <v>101325</v>
      </c>
    </row>
    <row r="2465" spans="1:3" x14ac:dyDescent="0.2">
      <c r="A2465">
        <v>0.30787500000000001</v>
      </c>
      <c r="B2465">
        <f t="shared" si="76"/>
        <v>140219.79681590697</v>
      </c>
      <c r="C2465">
        <f t="shared" si="77"/>
        <v>101325</v>
      </c>
    </row>
    <row r="2466" spans="1:3" x14ac:dyDescent="0.2">
      <c r="A2466">
        <v>0.308</v>
      </c>
      <c r="B2466">
        <f t="shared" si="76"/>
        <v>139367.26065180608</v>
      </c>
      <c r="C2466">
        <f t="shared" si="77"/>
        <v>101325</v>
      </c>
    </row>
    <row r="2467" spans="1:3" x14ac:dyDescent="0.2">
      <c r="A2467">
        <v>0.30812499999999998</v>
      </c>
      <c r="B2467">
        <f t="shared" si="76"/>
        <v>138280.18130045143</v>
      </c>
      <c r="C2467">
        <f t="shared" si="77"/>
        <v>101325</v>
      </c>
    </row>
    <row r="2468" spans="1:3" x14ac:dyDescent="0.2">
      <c r="A2468">
        <v>0.30825000000000002</v>
      </c>
      <c r="B2468">
        <f t="shared" si="76"/>
        <v>136965.26096753421</v>
      </c>
      <c r="C2468">
        <f t="shared" si="77"/>
        <v>101325</v>
      </c>
    </row>
    <row r="2469" spans="1:3" x14ac:dyDescent="0.2">
      <c r="A2469">
        <v>0.30837500000000001</v>
      </c>
      <c r="B2469">
        <f t="shared" si="76"/>
        <v>135430.60657416374</v>
      </c>
      <c r="C2469">
        <f t="shared" si="77"/>
        <v>101325</v>
      </c>
    </row>
    <row r="2470" spans="1:3" x14ac:dyDescent="0.2">
      <c r="A2470">
        <v>0.3085</v>
      </c>
      <c r="B2470">
        <f t="shared" si="76"/>
        <v>133685.67977499805</v>
      </c>
      <c r="C2470">
        <f t="shared" si="77"/>
        <v>101325</v>
      </c>
    </row>
    <row r="2471" spans="1:3" x14ac:dyDescent="0.2">
      <c r="A2471">
        <v>0.30862499999999998</v>
      </c>
      <c r="B2471">
        <f t="shared" si="76"/>
        <v>131741.23862400147</v>
      </c>
      <c r="C2471">
        <f t="shared" si="77"/>
        <v>101325</v>
      </c>
    </row>
    <row r="2472" spans="1:3" x14ac:dyDescent="0.2">
      <c r="A2472">
        <v>0.30875000000000002</v>
      </c>
      <c r="B2472">
        <f t="shared" si="76"/>
        <v>129609.27124746144</v>
      </c>
      <c r="C2472">
        <f t="shared" si="77"/>
        <v>101325</v>
      </c>
    </row>
    <row r="2473" spans="1:3" x14ac:dyDescent="0.2">
      <c r="A2473">
        <v>0.30887500000000001</v>
      </c>
      <c r="B2473">
        <f t="shared" si="76"/>
        <v>127302.92193320693</v>
      </c>
      <c r="C2473">
        <f t="shared" si="77"/>
        <v>101325</v>
      </c>
    </row>
    <row r="2474" spans="1:3" x14ac:dyDescent="0.2">
      <c r="A2474">
        <v>0.309</v>
      </c>
      <c r="B2474">
        <f t="shared" si="76"/>
        <v>124836.41009169859</v>
      </c>
      <c r="C2474">
        <f t="shared" si="77"/>
        <v>101325</v>
      </c>
    </row>
    <row r="2475" spans="1:3" x14ac:dyDescent="0.2">
      <c r="A2475">
        <v>0.30912499999999998</v>
      </c>
      <c r="B2475">
        <f t="shared" si="76"/>
        <v>122224.94258863869</v>
      </c>
      <c r="C2475">
        <f t="shared" si="77"/>
        <v>101325</v>
      </c>
    </row>
    <row r="2476" spans="1:3" x14ac:dyDescent="0.2">
      <c r="A2476">
        <v>0.30925000000000002</v>
      </c>
      <c r="B2476">
        <f t="shared" si="76"/>
        <v>119484.61998958173</v>
      </c>
      <c r="C2476">
        <f t="shared" si="77"/>
        <v>101325</v>
      </c>
    </row>
    <row r="2477" spans="1:3" x14ac:dyDescent="0.2">
      <c r="A2477">
        <v>0.30937500000000001</v>
      </c>
      <c r="B2477">
        <f t="shared" si="76"/>
        <v>116632.33729460355</v>
      </c>
      <c r="C2477">
        <f t="shared" si="77"/>
        <v>101325</v>
      </c>
    </row>
    <row r="2478" spans="1:3" x14ac:dyDescent="0.2">
      <c r="A2478">
        <v>0.3095</v>
      </c>
      <c r="B2478">
        <f t="shared" si="76"/>
        <v>113685.67977499799</v>
      </c>
      <c r="C2478">
        <f t="shared" si="77"/>
        <v>101325</v>
      </c>
    </row>
    <row r="2479" spans="1:3" x14ac:dyDescent="0.2">
      <c r="A2479">
        <v>0.30962499999999998</v>
      </c>
      <c r="B2479">
        <f t="shared" si="76"/>
        <v>110662.81455423642</v>
      </c>
      <c r="C2479">
        <f t="shared" si="77"/>
        <v>101325</v>
      </c>
    </row>
    <row r="2480" spans="1:3" x14ac:dyDescent="0.2">
      <c r="A2480">
        <v>0.30975000000000003</v>
      </c>
      <c r="B2480">
        <f t="shared" si="76"/>
        <v>107582.37860160845</v>
      </c>
      <c r="C2480">
        <f t="shared" si="77"/>
        <v>101325</v>
      </c>
    </row>
    <row r="2481" spans="1:3" x14ac:dyDescent="0.2">
      <c r="A2481">
        <v>0.30987500000000001</v>
      </c>
      <c r="B2481">
        <f t="shared" si="76"/>
        <v>104463.36382911312</v>
      </c>
      <c r="C2481">
        <f t="shared" si="77"/>
        <v>101325</v>
      </c>
    </row>
    <row r="2482" spans="1:3" x14ac:dyDescent="0.2">
      <c r="A2482">
        <v>0.31</v>
      </c>
      <c r="B2482">
        <f t="shared" si="76"/>
        <v>101324.99999999945</v>
      </c>
      <c r="C2482">
        <f t="shared" si="77"/>
        <v>101325</v>
      </c>
    </row>
    <row r="2483" spans="1:3" x14ac:dyDescent="0.2">
      <c r="A2483">
        <v>0.31012499999999998</v>
      </c>
      <c r="B2483">
        <f t="shared" si="76"/>
        <v>98186.636170886908</v>
      </c>
      <c r="C2483">
        <f t="shared" si="77"/>
        <v>101325</v>
      </c>
    </row>
    <row r="2484" spans="1:3" x14ac:dyDescent="0.2">
      <c r="A2484">
        <v>0.31025000000000003</v>
      </c>
      <c r="B2484">
        <f t="shared" si="76"/>
        <v>95067.621398390474</v>
      </c>
      <c r="C2484">
        <f t="shared" si="77"/>
        <v>101325</v>
      </c>
    </row>
    <row r="2485" spans="1:3" x14ac:dyDescent="0.2">
      <c r="A2485">
        <v>0.31037500000000001</v>
      </c>
      <c r="B2485">
        <f t="shared" si="76"/>
        <v>91987.185445763607</v>
      </c>
      <c r="C2485">
        <f t="shared" si="77"/>
        <v>101325</v>
      </c>
    </row>
    <row r="2486" spans="1:3" x14ac:dyDescent="0.2">
      <c r="A2486">
        <v>0.3105</v>
      </c>
      <c r="B2486">
        <f t="shared" si="76"/>
        <v>88964.320225002055</v>
      </c>
      <c r="C2486">
        <f t="shared" si="77"/>
        <v>101325</v>
      </c>
    </row>
    <row r="2487" spans="1:3" x14ac:dyDescent="0.2">
      <c r="A2487">
        <v>0.31062499999999998</v>
      </c>
      <c r="B2487">
        <f t="shared" si="76"/>
        <v>86017.662705396477</v>
      </c>
      <c r="C2487">
        <f t="shared" si="77"/>
        <v>101325</v>
      </c>
    </row>
    <row r="2488" spans="1:3" x14ac:dyDescent="0.2">
      <c r="A2488">
        <v>0.31075000000000003</v>
      </c>
      <c r="B2488">
        <f t="shared" si="76"/>
        <v>83165.380010417284</v>
      </c>
      <c r="C2488">
        <f t="shared" si="77"/>
        <v>101325</v>
      </c>
    </row>
    <row r="2489" spans="1:3" x14ac:dyDescent="0.2">
      <c r="A2489">
        <v>0.31087500000000001</v>
      </c>
      <c r="B2489">
        <f t="shared" si="76"/>
        <v>80425.057411361355</v>
      </c>
      <c r="C2489">
        <f t="shared" si="77"/>
        <v>101325</v>
      </c>
    </row>
    <row r="2490" spans="1:3" x14ac:dyDescent="0.2">
      <c r="A2490">
        <v>0.311</v>
      </c>
      <c r="B2490">
        <f t="shared" si="76"/>
        <v>77813.589908301437</v>
      </c>
      <c r="C2490">
        <f t="shared" si="77"/>
        <v>101325</v>
      </c>
    </row>
    <row r="2491" spans="1:3" x14ac:dyDescent="0.2">
      <c r="A2491">
        <v>0.31112499999999998</v>
      </c>
      <c r="B2491">
        <f t="shared" si="76"/>
        <v>75347.078066793096</v>
      </c>
      <c r="C2491">
        <f t="shared" si="77"/>
        <v>101325</v>
      </c>
    </row>
    <row r="2492" spans="1:3" x14ac:dyDescent="0.2">
      <c r="A2492">
        <v>0.31125000000000003</v>
      </c>
      <c r="B2492">
        <f t="shared" si="76"/>
        <v>73040.728752537791</v>
      </c>
      <c r="C2492">
        <f t="shared" si="77"/>
        <v>101325</v>
      </c>
    </row>
    <row r="2493" spans="1:3" x14ac:dyDescent="0.2">
      <c r="A2493">
        <v>0.31137500000000001</v>
      </c>
      <c r="B2493">
        <f t="shared" si="76"/>
        <v>70908.761375998554</v>
      </c>
      <c r="C2493">
        <f t="shared" si="77"/>
        <v>101325</v>
      </c>
    </row>
    <row r="2494" spans="1:3" x14ac:dyDescent="0.2">
      <c r="A2494">
        <v>0.3115</v>
      </c>
      <c r="B2494">
        <f t="shared" si="76"/>
        <v>68964.320225001982</v>
      </c>
      <c r="C2494">
        <f t="shared" si="77"/>
        <v>101325</v>
      </c>
    </row>
    <row r="2495" spans="1:3" x14ac:dyDescent="0.2">
      <c r="A2495">
        <v>0.31162499999999999</v>
      </c>
      <c r="B2495">
        <f t="shared" si="76"/>
        <v>67219.393425836286</v>
      </c>
      <c r="C2495">
        <f t="shared" si="77"/>
        <v>101325</v>
      </c>
    </row>
    <row r="2496" spans="1:3" x14ac:dyDescent="0.2">
      <c r="A2496">
        <v>0.31175000000000003</v>
      </c>
      <c r="B2496">
        <f t="shared" si="76"/>
        <v>65684.7390324648</v>
      </c>
      <c r="C2496">
        <f t="shared" si="77"/>
        <v>101325</v>
      </c>
    </row>
    <row r="2497" spans="1:3" x14ac:dyDescent="0.2">
      <c r="A2497">
        <v>0.31187500000000001</v>
      </c>
      <c r="B2497">
        <f t="shared" si="76"/>
        <v>64369.818699548596</v>
      </c>
      <c r="C2497">
        <f t="shared" si="77"/>
        <v>101325</v>
      </c>
    </row>
    <row r="2498" spans="1:3" x14ac:dyDescent="0.2">
      <c r="A2498">
        <v>0.312</v>
      </c>
      <c r="B2498">
        <f t="shared" si="76"/>
        <v>63282.739348193951</v>
      </c>
      <c r="C2498">
        <f t="shared" si="77"/>
        <v>101325</v>
      </c>
    </row>
    <row r="2499" spans="1:3" x14ac:dyDescent="0.2">
      <c r="A2499">
        <v>0.31212499999999999</v>
      </c>
      <c r="B2499">
        <f t="shared" ref="B2499:B2562" si="78">-40000*SIN(200*PI()*A2499)+101325</f>
        <v>62430.203184093036</v>
      </c>
      <c r="C2499">
        <f t="shared" ref="C2499:C2562" si="79">IF(MOD(A2499,0.02)&gt;0.005,101325,B2499)</f>
        <v>101325</v>
      </c>
    </row>
    <row r="2500" spans="1:3" x14ac:dyDescent="0.2">
      <c r="A2500">
        <v>0.31225000000000003</v>
      </c>
      <c r="B2500">
        <f t="shared" si="78"/>
        <v>61817.466376194403</v>
      </c>
      <c r="C2500">
        <f t="shared" si="79"/>
        <v>101325</v>
      </c>
    </row>
    <row r="2501" spans="1:3" x14ac:dyDescent="0.2">
      <c r="A2501">
        <v>0.31237500000000001</v>
      </c>
      <c r="B2501">
        <f t="shared" si="78"/>
        <v>61448.306650674844</v>
      </c>
      <c r="C2501">
        <f t="shared" si="79"/>
        <v>101325</v>
      </c>
    </row>
    <row r="2502" spans="1:3" x14ac:dyDescent="0.2">
      <c r="A2502">
        <v>0.3125</v>
      </c>
      <c r="B2502">
        <f t="shared" si="78"/>
        <v>61325</v>
      </c>
      <c r="C2502">
        <f t="shared" si="79"/>
        <v>101325</v>
      </c>
    </row>
    <row r="2503" spans="1:3" x14ac:dyDescent="0.2">
      <c r="A2503">
        <v>0.31262499999999999</v>
      </c>
      <c r="B2503">
        <f t="shared" si="78"/>
        <v>61448.306650674902</v>
      </c>
      <c r="C2503">
        <f t="shared" si="79"/>
        <v>101325</v>
      </c>
    </row>
    <row r="2504" spans="1:3" x14ac:dyDescent="0.2">
      <c r="A2504">
        <v>0.31274999999999997</v>
      </c>
      <c r="B2504">
        <f t="shared" si="78"/>
        <v>61817.466376194323</v>
      </c>
      <c r="C2504">
        <f t="shared" si="79"/>
        <v>101325</v>
      </c>
    </row>
    <row r="2505" spans="1:3" x14ac:dyDescent="0.2">
      <c r="A2505">
        <v>0.31287500000000001</v>
      </c>
      <c r="B2505">
        <f t="shared" si="78"/>
        <v>62430.203184092927</v>
      </c>
      <c r="C2505">
        <f t="shared" si="79"/>
        <v>101325</v>
      </c>
    </row>
    <row r="2506" spans="1:3" x14ac:dyDescent="0.2">
      <c r="A2506">
        <v>0.313</v>
      </c>
      <c r="B2506">
        <f t="shared" si="78"/>
        <v>63282.739348193805</v>
      </c>
      <c r="C2506">
        <f t="shared" si="79"/>
        <v>101325</v>
      </c>
    </row>
    <row r="2507" spans="1:3" x14ac:dyDescent="0.2">
      <c r="A2507">
        <v>0.31312499999999999</v>
      </c>
      <c r="B2507">
        <f t="shared" si="78"/>
        <v>64369.818699548421</v>
      </c>
      <c r="C2507">
        <f t="shared" si="79"/>
        <v>101325</v>
      </c>
    </row>
    <row r="2508" spans="1:3" x14ac:dyDescent="0.2">
      <c r="A2508">
        <v>0.31324999999999997</v>
      </c>
      <c r="B2508">
        <f t="shared" si="78"/>
        <v>65684.739032465091</v>
      </c>
      <c r="C2508">
        <f t="shared" si="79"/>
        <v>101325</v>
      </c>
    </row>
    <row r="2509" spans="1:3" x14ac:dyDescent="0.2">
      <c r="A2509">
        <v>0.31337500000000001</v>
      </c>
      <c r="B2509">
        <f t="shared" si="78"/>
        <v>67219.393425836621</v>
      </c>
      <c r="C2509">
        <f t="shared" si="79"/>
        <v>101325</v>
      </c>
    </row>
    <row r="2510" spans="1:3" x14ac:dyDescent="0.2">
      <c r="A2510">
        <v>0.3135</v>
      </c>
      <c r="B2510">
        <f t="shared" si="78"/>
        <v>68964.32022500239</v>
      </c>
      <c r="C2510">
        <f t="shared" si="79"/>
        <v>101325</v>
      </c>
    </row>
    <row r="2511" spans="1:3" x14ac:dyDescent="0.2">
      <c r="A2511">
        <v>0.31362499999999999</v>
      </c>
      <c r="B2511">
        <f t="shared" si="78"/>
        <v>70908.761375998249</v>
      </c>
      <c r="C2511">
        <f t="shared" si="79"/>
        <v>101325</v>
      </c>
    </row>
    <row r="2512" spans="1:3" x14ac:dyDescent="0.2">
      <c r="A2512">
        <v>0.31374999999999997</v>
      </c>
      <c r="B2512">
        <f t="shared" si="78"/>
        <v>73040.728752537456</v>
      </c>
      <c r="C2512">
        <f t="shared" si="79"/>
        <v>101325</v>
      </c>
    </row>
    <row r="2513" spans="1:3" x14ac:dyDescent="0.2">
      <c r="A2513">
        <v>0.31387500000000002</v>
      </c>
      <c r="B2513">
        <f t="shared" si="78"/>
        <v>75347.078066792732</v>
      </c>
      <c r="C2513">
        <f t="shared" si="79"/>
        <v>101325</v>
      </c>
    </row>
    <row r="2514" spans="1:3" x14ac:dyDescent="0.2">
      <c r="A2514">
        <v>0.314</v>
      </c>
      <c r="B2514">
        <f t="shared" si="78"/>
        <v>77813.589908301059</v>
      </c>
      <c r="C2514">
        <f t="shared" si="79"/>
        <v>101325</v>
      </c>
    </row>
    <row r="2515" spans="1:3" x14ac:dyDescent="0.2">
      <c r="A2515">
        <v>0.31412499999999999</v>
      </c>
      <c r="B2515">
        <f t="shared" si="78"/>
        <v>80425.057411361922</v>
      </c>
      <c r="C2515">
        <f t="shared" si="79"/>
        <v>101325</v>
      </c>
    </row>
    <row r="2516" spans="1:3" x14ac:dyDescent="0.2">
      <c r="A2516">
        <v>0.31424999999999997</v>
      </c>
      <c r="B2516">
        <f t="shared" si="78"/>
        <v>83165.380010417881</v>
      </c>
      <c r="C2516">
        <f t="shared" si="79"/>
        <v>101325</v>
      </c>
    </row>
    <row r="2517" spans="1:3" x14ac:dyDescent="0.2">
      <c r="A2517">
        <v>0.31437500000000002</v>
      </c>
      <c r="B2517">
        <f t="shared" si="78"/>
        <v>86017.662705397088</v>
      </c>
      <c r="C2517">
        <f t="shared" si="79"/>
        <v>101325</v>
      </c>
    </row>
    <row r="2518" spans="1:3" x14ac:dyDescent="0.2">
      <c r="A2518">
        <v>0.3145</v>
      </c>
      <c r="B2518">
        <f t="shared" si="78"/>
        <v>88964.320225002681</v>
      </c>
      <c r="C2518">
        <f t="shared" si="79"/>
        <v>101325</v>
      </c>
    </row>
    <row r="2519" spans="1:3" x14ac:dyDescent="0.2">
      <c r="A2519">
        <v>0.31462499999999999</v>
      </c>
      <c r="B2519">
        <f t="shared" si="78"/>
        <v>91987.185445763156</v>
      </c>
      <c r="C2519">
        <f t="shared" si="79"/>
        <v>101325</v>
      </c>
    </row>
    <row r="2520" spans="1:3" x14ac:dyDescent="0.2">
      <c r="A2520">
        <v>0.31474999999999997</v>
      </c>
      <c r="B2520">
        <f t="shared" si="78"/>
        <v>95067.621398390009</v>
      </c>
      <c r="C2520">
        <f t="shared" si="79"/>
        <v>101325</v>
      </c>
    </row>
    <row r="2521" spans="1:3" x14ac:dyDescent="0.2">
      <c r="A2521">
        <v>0.31487500000000002</v>
      </c>
      <c r="B2521">
        <f t="shared" si="78"/>
        <v>98186.636170886442</v>
      </c>
      <c r="C2521">
        <f t="shared" si="79"/>
        <v>101325</v>
      </c>
    </row>
    <row r="2522" spans="1:3" x14ac:dyDescent="0.2">
      <c r="A2522">
        <v>0.315</v>
      </c>
      <c r="B2522">
        <f t="shared" si="78"/>
        <v>101325.00000000012</v>
      </c>
      <c r="C2522">
        <f t="shared" si="79"/>
        <v>101325</v>
      </c>
    </row>
    <row r="2523" spans="1:3" x14ac:dyDescent="0.2">
      <c r="A2523">
        <v>0.31512499999999999</v>
      </c>
      <c r="B2523">
        <f t="shared" si="78"/>
        <v>104463.36382911379</v>
      </c>
      <c r="C2523">
        <f t="shared" si="79"/>
        <v>101325</v>
      </c>
    </row>
    <row r="2524" spans="1:3" x14ac:dyDescent="0.2">
      <c r="A2524">
        <v>0.31524999999999997</v>
      </c>
      <c r="B2524">
        <f t="shared" si="78"/>
        <v>107582.3786016091</v>
      </c>
      <c r="C2524">
        <f t="shared" si="79"/>
        <v>101325</v>
      </c>
    </row>
    <row r="2525" spans="1:3" x14ac:dyDescent="0.2">
      <c r="A2525">
        <v>0.31537500000000002</v>
      </c>
      <c r="B2525">
        <f t="shared" si="78"/>
        <v>110662.81455423708</v>
      </c>
      <c r="C2525">
        <f t="shared" si="79"/>
        <v>101325</v>
      </c>
    </row>
    <row r="2526" spans="1:3" x14ac:dyDescent="0.2">
      <c r="A2526">
        <v>0.3155</v>
      </c>
      <c r="B2526">
        <f t="shared" si="78"/>
        <v>113685.67977499754</v>
      </c>
      <c r="C2526">
        <f t="shared" si="79"/>
        <v>101325</v>
      </c>
    </row>
    <row r="2527" spans="1:3" x14ac:dyDescent="0.2">
      <c r="A2527">
        <v>0.31562499999999999</v>
      </c>
      <c r="B2527">
        <f t="shared" si="78"/>
        <v>116632.33729460313</v>
      </c>
      <c r="C2527">
        <f t="shared" si="79"/>
        <v>101325</v>
      </c>
    </row>
    <row r="2528" spans="1:3" x14ac:dyDescent="0.2">
      <c r="A2528">
        <v>0.31574999999999998</v>
      </c>
      <c r="B2528">
        <f t="shared" si="78"/>
        <v>119484.61998958132</v>
      </c>
      <c r="C2528">
        <f t="shared" si="79"/>
        <v>101325</v>
      </c>
    </row>
    <row r="2529" spans="1:3" x14ac:dyDescent="0.2">
      <c r="A2529">
        <v>0.31587500000000002</v>
      </c>
      <c r="B2529">
        <f t="shared" si="78"/>
        <v>122224.94258863828</v>
      </c>
      <c r="C2529">
        <f t="shared" si="79"/>
        <v>101325</v>
      </c>
    </row>
    <row r="2530" spans="1:3" x14ac:dyDescent="0.2">
      <c r="A2530">
        <v>0.316</v>
      </c>
      <c r="B2530">
        <f t="shared" si="78"/>
        <v>124836.41009169913</v>
      </c>
      <c r="C2530">
        <f t="shared" si="79"/>
        <v>101325</v>
      </c>
    </row>
    <row r="2531" spans="1:3" x14ac:dyDescent="0.2">
      <c r="A2531">
        <v>0.31612499999999999</v>
      </c>
      <c r="B2531">
        <f t="shared" si="78"/>
        <v>127302.92193320746</v>
      </c>
      <c r="C2531">
        <f t="shared" si="79"/>
        <v>101325</v>
      </c>
    </row>
    <row r="2532" spans="1:3" x14ac:dyDescent="0.2">
      <c r="A2532">
        <v>0.31624999999999998</v>
      </c>
      <c r="B2532">
        <f t="shared" si="78"/>
        <v>129609.2712474611</v>
      </c>
      <c r="C2532">
        <f t="shared" si="79"/>
        <v>101325</v>
      </c>
    </row>
    <row r="2533" spans="1:3" x14ac:dyDescent="0.2">
      <c r="A2533">
        <v>0.31637500000000002</v>
      </c>
      <c r="B2533">
        <f t="shared" si="78"/>
        <v>131741.23862400191</v>
      </c>
      <c r="C2533">
        <f t="shared" si="79"/>
        <v>101325</v>
      </c>
    </row>
    <row r="2534" spans="1:3" x14ac:dyDescent="0.2">
      <c r="A2534">
        <v>0.3165</v>
      </c>
      <c r="B2534">
        <f t="shared" si="78"/>
        <v>133685.67977499776</v>
      </c>
      <c r="C2534">
        <f t="shared" si="79"/>
        <v>101325</v>
      </c>
    </row>
    <row r="2535" spans="1:3" x14ac:dyDescent="0.2">
      <c r="A2535">
        <v>0.31662499999999999</v>
      </c>
      <c r="B2535">
        <f t="shared" si="78"/>
        <v>135430.60657416351</v>
      </c>
      <c r="C2535">
        <f t="shared" si="79"/>
        <v>101325</v>
      </c>
    </row>
    <row r="2536" spans="1:3" x14ac:dyDescent="0.2">
      <c r="A2536">
        <v>0.31674999999999998</v>
      </c>
      <c r="B2536">
        <f t="shared" si="78"/>
        <v>136965.2609675345</v>
      </c>
      <c r="C2536">
        <f t="shared" si="79"/>
        <v>101325</v>
      </c>
    </row>
    <row r="2537" spans="1:3" x14ac:dyDescent="0.2">
      <c r="A2537">
        <v>0.31687500000000002</v>
      </c>
      <c r="B2537">
        <f t="shared" si="78"/>
        <v>138280.18130045166</v>
      </c>
      <c r="C2537">
        <f t="shared" si="79"/>
        <v>101325</v>
      </c>
    </row>
    <row r="2538" spans="1:3" x14ac:dyDescent="0.2">
      <c r="A2538">
        <v>0.317</v>
      </c>
      <c r="B2538">
        <f t="shared" si="78"/>
        <v>139367.26065180625</v>
      </c>
      <c r="C2538">
        <f t="shared" si="79"/>
        <v>101325</v>
      </c>
    </row>
    <row r="2539" spans="1:3" x14ac:dyDescent="0.2">
      <c r="A2539">
        <v>0.31712499999999999</v>
      </c>
      <c r="B2539">
        <f t="shared" si="78"/>
        <v>140219.79681590712</v>
      </c>
      <c r="C2539">
        <f t="shared" si="79"/>
        <v>101325</v>
      </c>
    </row>
    <row r="2540" spans="1:3" x14ac:dyDescent="0.2">
      <c r="A2540">
        <v>0.31724999999999998</v>
      </c>
      <c r="B2540">
        <f t="shared" si="78"/>
        <v>140832.53362380536</v>
      </c>
      <c r="C2540">
        <f t="shared" si="79"/>
        <v>101325</v>
      </c>
    </row>
    <row r="2541" spans="1:3" x14ac:dyDescent="0.2">
      <c r="A2541">
        <v>0.31737500000000002</v>
      </c>
      <c r="B2541">
        <f t="shared" si="78"/>
        <v>141201.69334932513</v>
      </c>
      <c r="C2541">
        <f t="shared" si="79"/>
        <v>101325</v>
      </c>
    </row>
    <row r="2542" spans="1:3" x14ac:dyDescent="0.2">
      <c r="A2542">
        <v>0.3175</v>
      </c>
      <c r="B2542">
        <f t="shared" si="78"/>
        <v>141325</v>
      </c>
      <c r="C2542">
        <f t="shared" si="79"/>
        <v>101325</v>
      </c>
    </row>
    <row r="2543" spans="1:3" x14ac:dyDescent="0.2">
      <c r="A2543">
        <v>0.31762499999999999</v>
      </c>
      <c r="B2543">
        <f t="shared" si="78"/>
        <v>141201.69334932513</v>
      </c>
      <c r="C2543">
        <f t="shared" si="79"/>
        <v>101325</v>
      </c>
    </row>
    <row r="2544" spans="1:3" x14ac:dyDescent="0.2">
      <c r="A2544">
        <v>0.31774999999999998</v>
      </c>
      <c r="B2544">
        <f t="shared" si="78"/>
        <v>140832.53362380556</v>
      </c>
      <c r="C2544">
        <f t="shared" si="79"/>
        <v>101325</v>
      </c>
    </row>
    <row r="2545" spans="1:3" x14ac:dyDescent="0.2">
      <c r="A2545">
        <v>0.31787500000000002</v>
      </c>
      <c r="B2545">
        <f t="shared" si="78"/>
        <v>140219.79681590691</v>
      </c>
      <c r="C2545">
        <f t="shared" si="79"/>
        <v>101325</v>
      </c>
    </row>
    <row r="2546" spans="1:3" x14ac:dyDescent="0.2">
      <c r="A2546">
        <v>0.318</v>
      </c>
      <c r="B2546">
        <f t="shared" si="78"/>
        <v>139367.26065180596</v>
      </c>
      <c r="C2546">
        <f t="shared" si="79"/>
        <v>101325</v>
      </c>
    </row>
    <row r="2547" spans="1:3" x14ac:dyDescent="0.2">
      <c r="A2547">
        <v>0.31812499999999999</v>
      </c>
      <c r="B2547">
        <f t="shared" si="78"/>
        <v>138280.18130045175</v>
      </c>
      <c r="C2547">
        <f t="shared" si="79"/>
        <v>101325</v>
      </c>
    </row>
    <row r="2548" spans="1:3" x14ac:dyDescent="0.2">
      <c r="A2548">
        <v>0.31824999999999998</v>
      </c>
      <c r="B2548">
        <f t="shared" si="78"/>
        <v>136965.26096753508</v>
      </c>
      <c r="C2548">
        <f t="shared" si="79"/>
        <v>101325</v>
      </c>
    </row>
    <row r="2549" spans="1:3" x14ac:dyDescent="0.2">
      <c r="A2549">
        <v>0.31837500000000002</v>
      </c>
      <c r="B2549">
        <f t="shared" si="78"/>
        <v>135430.6065741636</v>
      </c>
      <c r="C2549">
        <f t="shared" si="79"/>
        <v>101325</v>
      </c>
    </row>
    <row r="2550" spans="1:3" x14ac:dyDescent="0.2">
      <c r="A2550">
        <v>0.31850000000000001</v>
      </c>
      <c r="B2550">
        <f t="shared" si="78"/>
        <v>133685.67977499787</v>
      </c>
      <c r="C2550">
        <f t="shared" si="79"/>
        <v>101325</v>
      </c>
    </row>
    <row r="2551" spans="1:3" x14ac:dyDescent="0.2">
      <c r="A2551">
        <v>0.31862499999999999</v>
      </c>
      <c r="B2551">
        <f t="shared" si="78"/>
        <v>131741.2386240013</v>
      </c>
      <c r="C2551">
        <f t="shared" si="79"/>
        <v>101325</v>
      </c>
    </row>
    <row r="2552" spans="1:3" x14ac:dyDescent="0.2">
      <c r="A2552">
        <v>0.31874999999999998</v>
      </c>
      <c r="B2552">
        <f t="shared" si="78"/>
        <v>129609.27124746205</v>
      </c>
      <c r="C2552">
        <f t="shared" si="79"/>
        <v>101325</v>
      </c>
    </row>
    <row r="2553" spans="1:3" x14ac:dyDescent="0.2">
      <c r="A2553">
        <v>0.31887500000000002</v>
      </c>
      <c r="B2553">
        <f t="shared" si="78"/>
        <v>127302.92193320673</v>
      </c>
      <c r="C2553">
        <f t="shared" si="79"/>
        <v>101325</v>
      </c>
    </row>
    <row r="2554" spans="1:3" x14ac:dyDescent="0.2">
      <c r="A2554">
        <v>0.31900000000000001</v>
      </c>
      <c r="B2554">
        <f t="shared" si="78"/>
        <v>124836.41009169837</v>
      </c>
      <c r="C2554">
        <f t="shared" si="79"/>
        <v>101325</v>
      </c>
    </row>
    <row r="2555" spans="1:3" x14ac:dyDescent="0.2">
      <c r="A2555">
        <v>0.31912499999999999</v>
      </c>
      <c r="B2555">
        <f t="shared" si="78"/>
        <v>122224.94258863846</v>
      </c>
      <c r="C2555">
        <f t="shared" si="79"/>
        <v>101325</v>
      </c>
    </row>
    <row r="2556" spans="1:3" x14ac:dyDescent="0.2">
      <c r="A2556">
        <v>0.31924999999999998</v>
      </c>
      <c r="B2556">
        <f t="shared" si="78"/>
        <v>119484.6199895825</v>
      </c>
      <c r="C2556">
        <f t="shared" si="79"/>
        <v>101325</v>
      </c>
    </row>
    <row r="2557" spans="1:3" x14ac:dyDescent="0.2">
      <c r="A2557">
        <v>0.31937500000000002</v>
      </c>
      <c r="B2557">
        <f t="shared" si="78"/>
        <v>116632.33729460331</v>
      </c>
      <c r="C2557">
        <f t="shared" si="79"/>
        <v>101325</v>
      </c>
    </row>
    <row r="2558" spans="1:3" x14ac:dyDescent="0.2">
      <c r="A2558">
        <v>0.31950000000000001</v>
      </c>
      <c r="B2558">
        <f t="shared" si="78"/>
        <v>113685.67977499773</v>
      </c>
      <c r="C2558">
        <f t="shared" si="79"/>
        <v>101325</v>
      </c>
    </row>
    <row r="2559" spans="1:3" x14ac:dyDescent="0.2">
      <c r="A2559">
        <v>0.31962499999999999</v>
      </c>
      <c r="B2559">
        <f t="shared" si="78"/>
        <v>110662.81455423616</v>
      </c>
      <c r="C2559">
        <f t="shared" si="79"/>
        <v>101325</v>
      </c>
    </row>
    <row r="2560" spans="1:3" x14ac:dyDescent="0.2">
      <c r="A2560">
        <v>0.31974999999999998</v>
      </c>
      <c r="B2560">
        <f t="shared" si="78"/>
        <v>107582.37860160929</v>
      </c>
      <c r="C2560">
        <f t="shared" si="79"/>
        <v>101325</v>
      </c>
    </row>
    <row r="2561" spans="1:3" x14ac:dyDescent="0.2">
      <c r="A2561">
        <v>0.31987500000000002</v>
      </c>
      <c r="B2561">
        <f t="shared" si="78"/>
        <v>104463.36382911286</v>
      </c>
      <c r="C2561">
        <f t="shared" si="79"/>
        <v>101325</v>
      </c>
    </row>
    <row r="2562" spans="1:3" x14ac:dyDescent="0.2">
      <c r="A2562">
        <v>0.32</v>
      </c>
      <c r="B2562">
        <f t="shared" si="78"/>
        <v>101325.00000000032</v>
      </c>
      <c r="C2562">
        <f t="shared" si="79"/>
        <v>101325.00000000032</v>
      </c>
    </row>
    <row r="2563" spans="1:3" x14ac:dyDescent="0.2">
      <c r="A2563">
        <v>0.32012499999999999</v>
      </c>
      <c r="B2563">
        <f t="shared" ref="B2563:B2626" si="80">-40000*SIN(200*PI()*A2563)+101325</f>
        <v>98186.636170886646</v>
      </c>
      <c r="C2563">
        <f t="shared" ref="C2563:C2626" si="81">IF(MOD(A2563,0.02)&gt;0.005,101325,B2563)</f>
        <v>98186.636170886646</v>
      </c>
    </row>
    <row r="2564" spans="1:3" x14ac:dyDescent="0.2">
      <c r="A2564">
        <v>0.32024999999999998</v>
      </c>
      <c r="B2564">
        <f t="shared" si="80"/>
        <v>95067.621398391319</v>
      </c>
      <c r="C2564">
        <f t="shared" si="81"/>
        <v>95067.621398391319</v>
      </c>
    </row>
    <row r="2565" spans="1:3" x14ac:dyDescent="0.2">
      <c r="A2565">
        <v>0.32037500000000002</v>
      </c>
      <c r="B2565">
        <f t="shared" si="80"/>
        <v>91987.185445763345</v>
      </c>
      <c r="C2565">
        <f t="shared" si="81"/>
        <v>91987.185445763345</v>
      </c>
    </row>
    <row r="2566" spans="1:3" x14ac:dyDescent="0.2">
      <c r="A2566">
        <v>0.32050000000000001</v>
      </c>
      <c r="B2566">
        <f t="shared" si="80"/>
        <v>88964.320225001793</v>
      </c>
      <c r="C2566">
        <f t="shared" si="81"/>
        <v>88964.320225001793</v>
      </c>
    </row>
    <row r="2567" spans="1:3" x14ac:dyDescent="0.2">
      <c r="A2567">
        <v>0.32062499999999999</v>
      </c>
      <c r="B2567">
        <f t="shared" si="80"/>
        <v>86017.662705396229</v>
      </c>
      <c r="C2567">
        <f t="shared" si="81"/>
        <v>86017.662705396229</v>
      </c>
    </row>
    <row r="2568" spans="1:3" x14ac:dyDescent="0.2">
      <c r="A2568">
        <v>0.32074999999999998</v>
      </c>
      <c r="B2568">
        <f t="shared" si="80"/>
        <v>83165.38001041807</v>
      </c>
      <c r="C2568">
        <f t="shared" si="81"/>
        <v>83165.38001041807</v>
      </c>
    </row>
    <row r="2569" spans="1:3" x14ac:dyDescent="0.2">
      <c r="A2569">
        <v>0.32087500000000002</v>
      </c>
      <c r="B2569">
        <f t="shared" si="80"/>
        <v>80425.057411361107</v>
      </c>
      <c r="C2569">
        <f t="shared" si="81"/>
        <v>80425.057411361107</v>
      </c>
    </row>
    <row r="2570" spans="1:3" x14ac:dyDescent="0.2">
      <c r="A2570">
        <v>0.32100000000000001</v>
      </c>
      <c r="B2570">
        <f t="shared" si="80"/>
        <v>77813.589908301219</v>
      </c>
      <c r="C2570">
        <f t="shared" si="81"/>
        <v>77813.589908301219</v>
      </c>
    </row>
    <row r="2571" spans="1:3" x14ac:dyDescent="0.2">
      <c r="A2571">
        <v>0.32112499999999999</v>
      </c>
      <c r="B2571">
        <f t="shared" si="80"/>
        <v>75347.078066792878</v>
      </c>
      <c r="C2571">
        <f t="shared" si="81"/>
        <v>75347.078066792878</v>
      </c>
    </row>
    <row r="2572" spans="1:3" x14ac:dyDescent="0.2">
      <c r="A2572">
        <v>0.32124999999999998</v>
      </c>
      <c r="B2572">
        <f t="shared" si="80"/>
        <v>73040.728752538402</v>
      </c>
      <c r="C2572">
        <f t="shared" si="81"/>
        <v>73040.728752538402</v>
      </c>
    </row>
    <row r="2573" spans="1:3" x14ac:dyDescent="0.2">
      <c r="A2573">
        <v>0.32137500000000002</v>
      </c>
      <c r="B2573">
        <f t="shared" si="80"/>
        <v>70908.76137599838</v>
      </c>
      <c r="C2573">
        <f t="shared" si="81"/>
        <v>70908.76137599838</v>
      </c>
    </row>
    <row r="2574" spans="1:3" x14ac:dyDescent="0.2">
      <c r="A2574">
        <v>0.32150000000000001</v>
      </c>
      <c r="B2574">
        <f t="shared" si="80"/>
        <v>68964.320225001837</v>
      </c>
      <c r="C2574">
        <f t="shared" si="81"/>
        <v>68964.320225001837</v>
      </c>
    </row>
    <row r="2575" spans="1:3" x14ac:dyDescent="0.2">
      <c r="A2575">
        <v>0.32162499999999999</v>
      </c>
      <c r="B2575">
        <f t="shared" si="80"/>
        <v>67219.393425836141</v>
      </c>
      <c r="C2575">
        <f t="shared" si="81"/>
        <v>67219.393425836141</v>
      </c>
    </row>
    <row r="2576" spans="1:3" x14ac:dyDescent="0.2">
      <c r="A2576">
        <v>0.32174999999999998</v>
      </c>
      <c r="B2576">
        <f t="shared" si="80"/>
        <v>65684.739032465703</v>
      </c>
      <c r="C2576">
        <f t="shared" si="81"/>
        <v>65684.739032465703</v>
      </c>
    </row>
    <row r="2577" spans="1:3" x14ac:dyDescent="0.2">
      <c r="A2577">
        <v>0.32187500000000002</v>
      </c>
      <c r="B2577">
        <f t="shared" si="80"/>
        <v>64369.818699548494</v>
      </c>
      <c r="C2577">
        <f t="shared" si="81"/>
        <v>64369.818699548494</v>
      </c>
    </row>
    <row r="2578" spans="1:3" x14ac:dyDescent="0.2">
      <c r="A2578">
        <v>0.32200000000000001</v>
      </c>
      <c r="B2578">
        <f t="shared" si="80"/>
        <v>63282.739348193871</v>
      </c>
      <c r="C2578">
        <f t="shared" si="81"/>
        <v>63282.739348193871</v>
      </c>
    </row>
    <row r="2579" spans="1:3" x14ac:dyDescent="0.2">
      <c r="A2579">
        <v>0.32212499999999999</v>
      </c>
      <c r="B2579">
        <f t="shared" si="80"/>
        <v>62430.20318409297</v>
      </c>
      <c r="C2579">
        <f t="shared" si="81"/>
        <v>62430.20318409297</v>
      </c>
    </row>
    <row r="2580" spans="1:3" x14ac:dyDescent="0.2">
      <c r="A2580">
        <v>0.32224999999999998</v>
      </c>
      <c r="B2580">
        <f t="shared" si="80"/>
        <v>61817.466376194534</v>
      </c>
      <c r="C2580">
        <f t="shared" si="81"/>
        <v>61817.466376194534</v>
      </c>
    </row>
    <row r="2581" spans="1:3" x14ac:dyDescent="0.2">
      <c r="A2581">
        <v>0.32237500000000002</v>
      </c>
      <c r="B2581">
        <f t="shared" si="80"/>
        <v>61448.306650674822</v>
      </c>
      <c r="C2581">
        <f t="shared" si="81"/>
        <v>61448.306650674822</v>
      </c>
    </row>
    <row r="2582" spans="1:3" x14ac:dyDescent="0.2">
      <c r="A2582">
        <v>0.32250000000000001</v>
      </c>
      <c r="B2582">
        <f t="shared" si="80"/>
        <v>61325</v>
      </c>
      <c r="C2582">
        <f t="shared" si="81"/>
        <v>61325</v>
      </c>
    </row>
    <row r="2583" spans="1:3" x14ac:dyDescent="0.2">
      <c r="A2583">
        <v>0.322625</v>
      </c>
      <c r="B2583">
        <f t="shared" si="80"/>
        <v>61448.306650674916</v>
      </c>
      <c r="C2583">
        <f t="shared" si="81"/>
        <v>61448.306650674916</v>
      </c>
    </row>
    <row r="2584" spans="1:3" x14ac:dyDescent="0.2">
      <c r="A2584">
        <v>0.32274999999999998</v>
      </c>
      <c r="B2584">
        <f t="shared" si="80"/>
        <v>61817.466376194367</v>
      </c>
      <c r="C2584">
        <f t="shared" si="81"/>
        <v>61817.466376194367</v>
      </c>
    </row>
    <row r="2585" spans="1:3" x14ac:dyDescent="0.2">
      <c r="A2585">
        <v>0.32287500000000002</v>
      </c>
      <c r="B2585">
        <f t="shared" si="80"/>
        <v>62430.203184092992</v>
      </c>
      <c r="C2585">
        <f t="shared" si="81"/>
        <v>62430.203184092992</v>
      </c>
    </row>
    <row r="2586" spans="1:3" x14ac:dyDescent="0.2">
      <c r="A2586">
        <v>0.32300000000000001</v>
      </c>
      <c r="B2586">
        <f t="shared" si="80"/>
        <v>63282.739348193893</v>
      </c>
      <c r="C2586">
        <f t="shared" si="81"/>
        <v>63282.739348193893</v>
      </c>
    </row>
    <row r="2587" spans="1:3" x14ac:dyDescent="0.2">
      <c r="A2587">
        <v>0.323125</v>
      </c>
      <c r="B2587">
        <f t="shared" si="80"/>
        <v>64369.818699548523</v>
      </c>
      <c r="C2587">
        <f t="shared" si="81"/>
        <v>64369.818699548523</v>
      </c>
    </row>
    <row r="2588" spans="1:3" x14ac:dyDescent="0.2">
      <c r="A2588">
        <v>0.32324999999999998</v>
      </c>
      <c r="B2588">
        <f t="shared" si="80"/>
        <v>65684.739032465222</v>
      </c>
      <c r="C2588">
        <f t="shared" si="81"/>
        <v>65684.739032465222</v>
      </c>
    </row>
    <row r="2589" spans="1:3" x14ac:dyDescent="0.2">
      <c r="A2589">
        <v>0.32337500000000002</v>
      </c>
      <c r="B2589">
        <f t="shared" si="80"/>
        <v>67219.393425836766</v>
      </c>
      <c r="C2589">
        <f t="shared" si="81"/>
        <v>67219.393425836766</v>
      </c>
    </row>
    <row r="2590" spans="1:3" x14ac:dyDescent="0.2">
      <c r="A2590">
        <v>0.32350000000000001</v>
      </c>
      <c r="B2590">
        <f t="shared" si="80"/>
        <v>68964.320225002535</v>
      </c>
      <c r="C2590">
        <f t="shared" si="81"/>
        <v>68964.320225002535</v>
      </c>
    </row>
    <row r="2591" spans="1:3" x14ac:dyDescent="0.2">
      <c r="A2591">
        <v>0.323625</v>
      </c>
      <c r="B2591">
        <f t="shared" si="80"/>
        <v>70908.761375998438</v>
      </c>
      <c r="C2591">
        <f t="shared" si="81"/>
        <v>70908.761375998438</v>
      </c>
    </row>
    <row r="2592" spans="1:3" x14ac:dyDescent="0.2">
      <c r="A2592">
        <v>0.32374999999999998</v>
      </c>
      <c r="B2592">
        <f t="shared" si="80"/>
        <v>73040.728752537645</v>
      </c>
      <c r="C2592">
        <f t="shared" si="81"/>
        <v>73040.728752537645</v>
      </c>
    </row>
    <row r="2593" spans="1:3" x14ac:dyDescent="0.2">
      <c r="A2593">
        <v>0.32387500000000002</v>
      </c>
      <c r="B2593">
        <f t="shared" si="80"/>
        <v>75347.078066792936</v>
      </c>
      <c r="C2593">
        <f t="shared" si="81"/>
        <v>75347.078066792936</v>
      </c>
    </row>
    <row r="2594" spans="1:3" x14ac:dyDescent="0.2">
      <c r="A2594">
        <v>0.32400000000000001</v>
      </c>
      <c r="B2594">
        <f t="shared" si="80"/>
        <v>77813.589908301277</v>
      </c>
      <c r="C2594">
        <f t="shared" si="81"/>
        <v>77813.589908301277</v>
      </c>
    </row>
    <row r="2595" spans="1:3" x14ac:dyDescent="0.2">
      <c r="A2595">
        <v>0.324125</v>
      </c>
      <c r="B2595">
        <f t="shared" si="80"/>
        <v>80425.057411362155</v>
      </c>
      <c r="C2595">
        <f t="shared" si="81"/>
        <v>80425.057411362155</v>
      </c>
    </row>
    <row r="2596" spans="1:3" x14ac:dyDescent="0.2">
      <c r="A2596">
        <v>0.32424999999999998</v>
      </c>
      <c r="B2596">
        <f t="shared" si="80"/>
        <v>83165.380010418128</v>
      </c>
      <c r="C2596">
        <f t="shared" si="81"/>
        <v>83165.380010418128</v>
      </c>
    </row>
    <row r="2597" spans="1:3" x14ac:dyDescent="0.2">
      <c r="A2597">
        <v>0.32437500000000002</v>
      </c>
      <c r="B2597">
        <f t="shared" si="80"/>
        <v>86017.66270539735</v>
      </c>
      <c r="C2597">
        <f t="shared" si="81"/>
        <v>86017.66270539735</v>
      </c>
    </row>
    <row r="2598" spans="1:3" x14ac:dyDescent="0.2">
      <c r="A2598">
        <v>0.32450000000000001</v>
      </c>
      <c r="B2598">
        <f t="shared" si="80"/>
        <v>88964.320225001866</v>
      </c>
      <c r="C2598">
        <f t="shared" si="81"/>
        <v>88964.320225001866</v>
      </c>
    </row>
    <row r="2599" spans="1:3" x14ac:dyDescent="0.2">
      <c r="A2599">
        <v>0.324625</v>
      </c>
      <c r="B2599">
        <f t="shared" si="80"/>
        <v>91987.185445763418</v>
      </c>
      <c r="C2599">
        <f t="shared" si="81"/>
        <v>91987.185445763418</v>
      </c>
    </row>
    <row r="2600" spans="1:3" x14ac:dyDescent="0.2">
      <c r="A2600">
        <v>0.32474999999999998</v>
      </c>
      <c r="B2600">
        <f t="shared" si="80"/>
        <v>95067.621398390271</v>
      </c>
      <c r="C2600">
        <f t="shared" si="81"/>
        <v>95067.621398390271</v>
      </c>
    </row>
    <row r="2601" spans="1:3" x14ac:dyDescent="0.2">
      <c r="A2601">
        <v>0.32487500000000002</v>
      </c>
      <c r="B2601">
        <f t="shared" si="80"/>
        <v>98186.636170886719</v>
      </c>
      <c r="C2601">
        <f t="shared" si="81"/>
        <v>98186.636170886719</v>
      </c>
    </row>
    <row r="2602" spans="1:3" x14ac:dyDescent="0.2">
      <c r="A2602">
        <v>0.32500000000000001</v>
      </c>
      <c r="B2602">
        <f t="shared" si="80"/>
        <v>101325.00000000039</v>
      </c>
      <c r="C2602">
        <f t="shared" si="81"/>
        <v>101325.00000000039</v>
      </c>
    </row>
    <row r="2603" spans="1:3" x14ac:dyDescent="0.2">
      <c r="A2603">
        <v>0.325125</v>
      </c>
      <c r="B2603">
        <f t="shared" si="80"/>
        <v>104463.36382911407</v>
      </c>
      <c r="C2603">
        <f t="shared" si="81"/>
        <v>101325</v>
      </c>
    </row>
    <row r="2604" spans="1:3" x14ac:dyDescent="0.2">
      <c r="A2604">
        <v>0.32524999999999998</v>
      </c>
      <c r="B2604">
        <f t="shared" si="80"/>
        <v>107582.37860160938</v>
      </c>
      <c r="C2604">
        <f t="shared" si="81"/>
        <v>101325</v>
      </c>
    </row>
    <row r="2605" spans="1:3" x14ac:dyDescent="0.2">
      <c r="A2605">
        <v>0.32537500000000003</v>
      </c>
      <c r="B2605">
        <f t="shared" si="80"/>
        <v>110662.81455423734</v>
      </c>
      <c r="C2605">
        <f t="shared" si="81"/>
        <v>101325</v>
      </c>
    </row>
    <row r="2606" spans="1:3" x14ac:dyDescent="0.2">
      <c r="A2606">
        <v>0.32550000000000001</v>
      </c>
      <c r="B2606">
        <f t="shared" si="80"/>
        <v>113685.6797749978</v>
      </c>
      <c r="C2606">
        <f t="shared" si="81"/>
        <v>101325</v>
      </c>
    </row>
    <row r="2607" spans="1:3" x14ac:dyDescent="0.2">
      <c r="A2607">
        <v>0.325625</v>
      </c>
      <c r="B2607">
        <f t="shared" si="80"/>
        <v>116632.33729460338</v>
      </c>
      <c r="C2607">
        <f t="shared" si="81"/>
        <v>101325</v>
      </c>
    </row>
    <row r="2608" spans="1:3" x14ac:dyDescent="0.2">
      <c r="A2608">
        <v>0.32574999999999998</v>
      </c>
      <c r="B2608">
        <f t="shared" si="80"/>
        <v>119484.61998958155</v>
      </c>
      <c r="C2608">
        <f t="shared" si="81"/>
        <v>101325</v>
      </c>
    </row>
    <row r="2609" spans="1:3" x14ac:dyDescent="0.2">
      <c r="A2609">
        <v>0.32587500000000003</v>
      </c>
      <c r="B2609">
        <f t="shared" si="80"/>
        <v>122224.94258863851</v>
      </c>
      <c r="C2609">
        <f t="shared" si="81"/>
        <v>101325</v>
      </c>
    </row>
    <row r="2610" spans="1:3" x14ac:dyDescent="0.2">
      <c r="A2610">
        <v>0.32600000000000001</v>
      </c>
      <c r="B2610">
        <f t="shared" si="80"/>
        <v>124836.41009169936</v>
      </c>
      <c r="C2610">
        <f t="shared" si="81"/>
        <v>101325</v>
      </c>
    </row>
    <row r="2611" spans="1:3" x14ac:dyDescent="0.2">
      <c r="A2611">
        <v>0.326125</v>
      </c>
      <c r="B2611">
        <f t="shared" si="80"/>
        <v>127302.92193320766</v>
      </c>
      <c r="C2611">
        <f t="shared" si="81"/>
        <v>101325</v>
      </c>
    </row>
    <row r="2612" spans="1:3" x14ac:dyDescent="0.2">
      <c r="A2612">
        <v>0.32624999999999998</v>
      </c>
      <c r="B2612">
        <f t="shared" si="80"/>
        <v>129609.27124746129</v>
      </c>
      <c r="C2612">
        <f t="shared" si="81"/>
        <v>101325</v>
      </c>
    </row>
    <row r="2613" spans="1:3" x14ac:dyDescent="0.2">
      <c r="A2613">
        <v>0.32637500000000003</v>
      </c>
      <c r="B2613">
        <f t="shared" si="80"/>
        <v>131741.23862400133</v>
      </c>
      <c r="C2613">
        <f t="shared" si="81"/>
        <v>101325</v>
      </c>
    </row>
    <row r="2614" spans="1:3" x14ac:dyDescent="0.2">
      <c r="A2614">
        <v>0.32650000000000001</v>
      </c>
      <c r="B2614">
        <f t="shared" si="80"/>
        <v>133685.67977499793</v>
      </c>
      <c r="C2614">
        <f t="shared" si="81"/>
        <v>101325</v>
      </c>
    </row>
    <row r="2615" spans="1:3" x14ac:dyDescent="0.2">
      <c r="A2615">
        <v>0.326625</v>
      </c>
      <c r="B2615">
        <f t="shared" si="80"/>
        <v>135430.60657416366</v>
      </c>
      <c r="C2615">
        <f t="shared" si="81"/>
        <v>101325</v>
      </c>
    </row>
    <row r="2616" spans="1:3" x14ac:dyDescent="0.2">
      <c r="A2616">
        <v>0.32674999999999998</v>
      </c>
      <c r="B2616">
        <f t="shared" si="80"/>
        <v>136965.26096753462</v>
      </c>
      <c r="C2616">
        <f t="shared" si="81"/>
        <v>101325</v>
      </c>
    </row>
    <row r="2617" spans="1:3" x14ac:dyDescent="0.2">
      <c r="A2617">
        <v>0.32687500000000003</v>
      </c>
      <c r="B2617">
        <f t="shared" si="80"/>
        <v>138280.18130045178</v>
      </c>
      <c r="C2617">
        <f t="shared" si="81"/>
        <v>101325</v>
      </c>
    </row>
    <row r="2618" spans="1:3" x14ac:dyDescent="0.2">
      <c r="A2618">
        <v>0.32700000000000001</v>
      </c>
      <c r="B2618">
        <f t="shared" si="80"/>
        <v>139367.26065180634</v>
      </c>
      <c r="C2618">
        <f t="shared" si="81"/>
        <v>101325</v>
      </c>
    </row>
    <row r="2619" spans="1:3" x14ac:dyDescent="0.2">
      <c r="A2619">
        <v>0.327125</v>
      </c>
      <c r="B2619">
        <f t="shared" si="80"/>
        <v>140219.79681590718</v>
      </c>
      <c r="C2619">
        <f t="shared" si="81"/>
        <v>101325</v>
      </c>
    </row>
    <row r="2620" spans="1:3" x14ac:dyDescent="0.2">
      <c r="A2620">
        <v>0.32724999999999999</v>
      </c>
      <c r="B2620">
        <f t="shared" si="80"/>
        <v>140832.53362380539</v>
      </c>
      <c r="C2620">
        <f t="shared" si="81"/>
        <v>101325</v>
      </c>
    </row>
    <row r="2621" spans="1:3" x14ac:dyDescent="0.2">
      <c r="A2621">
        <v>0.32737500000000003</v>
      </c>
      <c r="B2621">
        <f t="shared" si="80"/>
        <v>141201.69334932516</v>
      </c>
      <c r="C2621">
        <f t="shared" si="81"/>
        <v>101325</v>
      </c>
    </row>
    <row r="2622" spans="1:3" x14ac:dyDescent="0.2">
      <c r="A2622">
        <v>0.32750000000000001</v>
      </c>
      <c r="B2622">
        <f t="shared" si="80"/>
        <v>141325</v>
      </c>
      <c r="C2622">
        <f t="shared" si="81"/>
        <v>101325</v>
      </c>
    </row>
    <row r="2623" spans="1:3" x14ac:dyDescent="0.2">
      <c r="A2623">
        <v>0.327625</v>
      </c>
      <c r="B2623">
        <f t="shared" si="80"/>
        <v>141201.6933493251</v>
      </c>
      <c r="C2623">
        <f t="shared" si="81"/>
        <v>101325</v>
      </c>
    </row>
    <row r="2624" spans="1:3" x14ac:dyDescent="0.2">
      <c r="A2624">
        <v>0.32774999999999999</v>
      </c>
      <c r="B2624">
        <f t="shared" si="80"/>
        <v>140832.5336238055</v>
      </c>
      <c r="C2624">
        <f t="shared" si="81"/>
        <v>101325</v>
      </c>
    </row>
    <row r="2625" spans="1:3" x14ac:dyDescent="0.2">
      <c r="A2625">
        <v>0.32787500000000003</v>
      </c>
      <c r="B2625">
        <f t="shared" si="80"/>
        <v>140219.79681590686</v>
      </c>
      <c r="C2625">
        <f t="shared" si="81"/>
        <v>101325</v>
      </c>
    </row>
    <row r="2626" spans="1:3" x14ac:dyDescent="0.2">
      <c r="A2626">
        <v>0.32800000000000001</v>
      </c>
      <c r="B2626">
        <f t="shared" si="80"/>
        <v>139367.2606518059</v>
      </c>
      <c r="C2626">
        <f t="shared" si="81"/>
        <v>101325</v>
      </c>
    </row>
    <row r="2627" spans="1:3" x14ac:dyDescent="0.2">
      <c r="A2627">
        <v>0.328125</v>
      </c>
      <c r="B2627">
        <f t="shared" ref="B2627:B2690" si="82">-40000*SIN(200*PI()*A2627)+101325</f>
        <v>138280.18130045163</v>
      </c>
      <c r="C2627">
        <f t="shared" ref="C2627:C2690" si="83">IF(MOD(A2627,0.02)&gt;0.005,101325,B2627)</f>
        <v>101325</v>
      </c>
    </row>
    <row r="2628" spans="1:3" x14ac:dyDescent="0.2">
      <c r="A2628">
        <v>0.32824999999999999</v>
      </c>
      <c r="B2628">
        <f t="shared" si="82"/>
        <v>136965.26096753497</v>
      </c>
      <c r="C2628">
        <f t="shared" si="83"/>
        <v>101325</v>
      </c>
    </row>
    <row r="2629" spans="1:3" x14ac:dyDescent="0.2">
      <c r="A2629">
        <v>0.32837499999999997</v>
      </c>
      <c r="B2629">
        <f t="shared" si="82"/>
        <v>135430.60657416406</v>
      </c>
      <c r="C2629">
        <f t="shared" si="83"/>
        <v>101325</v>
      </c>
    </row>
    <row r="2630" spans="1:3" x14ac:dyDescent="0.2">
      <c r="A2630">
        <v>0.32850000000000001</v>
      </c>
      <c r="B2630">
        <f t="shared" si="82"/>
        <v>133685.6797749977</v>
      </c>
      <c r="C2630">
        <f t="shared" si="83"/>
        <v>101325</v>
      </c>
    </row>
    <row r="2631" spans="1:3" x14ac:dyDescent="0.2">
      <c r="A2631">
        <v>0.328625</v>
      </c>
      <c r="B2631">
        <f t="shared" si="82"/>
        <v>131741.23862400113</v>
      </c>
      <c r="C2631">
        <f t="shared" si="83"/>
        <v>101325</v>
      </c>
    </row>
    <row r="2632" spans="1:3" x14ac:dyDescent="0.2">
      <c r="A2632">
        <v>0.32874999999999999</v>
      </c>
      <c r="B2632">
        <f t="shared" si="82"/>
        <v>129609.27124746185</v>
      </c>
      <c r="C2632">
        <f t="shared" si="83"/>
        <v>101325</v>
      </c>
    </row>
    <row r="2633" spans="1:3" x14ac:dyDescent="0.2">
      <c r="A2633">
        <v>0.32887499999999997</v>
      </c>
      <c r="B2633">
        <f t="shared" si="82"/>
        <v>127302.92193320826</v>
      </c>
      <c r="C2633">
        <f t="shared" si="83"/>
        <v>101325</v>
      </c>
    </row>
    <row r="2634" spans="1:3" x14ac:dyDescent="0.2">
      <c r="A2634">
        <v>0.32900000000000001</v>
      </c>
      <c r="B2634">
        <f t="shared" si="82"/>
        <v>124836.41009169816</v>
      </c>
      <c r="C2634">
        <f t="shared" si="83"/>
        <v>101325</v>
      </c>
    </row>
    <row r="2635" spans="1:3" x14ac:dyDescent="0.2">
      <c r="A2635">
        <v>0.329125</v>
      </c>
      <c r="B2635">
        <f t="shared" si="82"/>
        <v>122224.94258863821</v>
      </c>
      <c r="C2635">
        <f t="shared" si="83"/>
        <v>101325</v>
      </c>
    </row>
    <row r="2636" spans="1:3" x14ac:dyDescent="0.2">
      <c r="A2636">
        <v>0.32924999999999999</v>
      </c>
      <c r="B2636">
        <f t="shared" si="82"/>
        <v>119484.61998958225</v>
      </c>
      <c r="C2636">
        <f t="shared" si="83"/>
        <v>101325</v>
      </c>
    </row>
    <row r="2637" spans="1:3" x14ac:dyDescent="0.2">
      <c r="A2637">
        <v>0.32937499999999997</v>
      </c>
      <c r="B2637">
        <f t="shared" si="82"/>
        <v>116632.33729460411</v>
      </c>
      <c r="C2637">
        <f t="shared" si="83"/>
        <v>101325</v>
      </c>
    </row>
    <row r="2638" spans="1:3" x14ac:dyDescent="0.2">
      <c r="A2638">
        <v>0.32950000000000002</v>
      </c>
      <c r="B2638">
        <f t="shared" si="82"/>
        <v>113685.67977499746</v>
      </c>
      <c r="C2638">
        <f t="shared" si="83"/>
        <v>101325</v>
      </c>
    </row>
    <row r="2639" spans="1:3" x14ac:dyDescent="0.2">
      <c r="A2639">
        <v>0.329625</v>
      </c>
      <c r="B2639">
        <f t="shared" si="82"/>
        <v>110662.8145542359</v>
      </c>
      <c r="C2639">
        <f t="shared" si="83"/>
        <v>101325</v>
      </c>
    </row>
    <row r="2640" spans="1:3" x14ac:dyDescent="0.2">
      <c r="A2640">
        <v>0.32974999999999999</v>
      </c>
      <c r="B2640">
        <f t="shared" si="82"/>
        <v>107582.37860160903</v>
      </c>
      <c r="C2640">
        <f t="shared" si="83"/>
        <v>101325</v>
      </c>
    </row>
    <row r="2641" spans="1:3" x14ac:dyDescent="0.2">
      <c r="A2641">
        <v>0.32987499999999997</v>
      </c>
      <c r="B2641">
        <f t="shared" si="82"/>
        <v>104463.36382911485</v>
      </c>
      <c r="C2641">
        <f t="shared" si="83"/>
        <v>101325</v>
      </c>
    </row>
    <row r="2642" spans="1:3" x14ac:dyDescent="0.2">
      <c r="A2642">
        <v>0.33</v>
      </c>
      <c r="B2642">
        <f t="shared" si="82"/>
        <v>101325.00000000004</v>
      </c>
      <c r="C2642">
        <f t="shared" si="83"/>
        <v>101325</v>
      </c>
    </row>
    <row r="2643" spans="1:3" x14ac:dyDescent="0.2">
      <c r="A2643">
        <v>0.330125</v>
      </c>
      <c r="B2643">
        <f t="shared" si="82"/>
        <v>98186.63617088637</v>
      </c>
      <c r="C2643">
        <f t="shared" si="83"/>
        <v>101325</v>
      </c>
    </row>
    <row r="2644" spans="1:3" x14ac:dyDescent="0.2">
      <c r="A2644">
        <v>0.33024999999999999</v>
      </c>
      <c r="B2644">
        <f t="shared" si="82"/>
        <v>95067.621398391057</v>
      </c>
      <c r="C2644">
        <f t="shared" si="83"/>
        <v>101325</v>
      </c>
    </row>
    <row r="2645" spans="1:3" x14ac:dyDescent="0.2">
      <c r="A2645">
        <v>0.33037499999999997</v>
      </c>
      <c r="B2645">
        <f t="shared" si="82"/>
        <v>91987.185445764189</v>
      </c>
      <c r="C2645">
        <f t="shared" si="83"/>
        <v>101325</v>
      </c>
    </row>
    <row r="2646" spans="1:3" x14ac:dyDescent="0.2">
      <c r="A2646">
        <v>0.33050000000000002</v>
      </c>
      <c r="B2646">
        <f t="shared" si="82"/>
        <v>88964.320225001531</v>
      </c>
      <c r="C2646">
        <f t="shared" si="83"/>
        <v>101325</v>
      </c>
    </row>
    <row r="2647" spans="1:3" x14ac:dyDescent="0.2">
      <c r="A2647">
        <v>0.330625</v>
      </c>
      <c r="B2647">
        <f t="shared" si="82"/>
        <v>86017.662705395967</v>
      </c>
      <c r="C2647">
        <f t="shared" si="83"/>
        <v>101325</v>
      </c>
    </row>
    <row r="2648" spans="1:3" x14ac:dyDescent="0.2">
      <c r="A2648">
        <v>0.33074999999999999</v>
      </c>
      <c r="B2648">
        <f t="shared" si="82"/>
        <v>83165.380010418827</v>
      </c>
      <c r="C2648">
        <f t="shared" si="83"/>
        <v>101325</v>
      </c>
    </row>
    <row r="2649" spans="1:3" x14ac:dyDescent="0.2">
      <c r="A2649">
        <v>0.33087499999999997</v>
      </c>
      <c r="B2649">
        <f t="shared" si="82"/>
        <v>80425.057411362824</v>
      </c>
      <c r="C2649">
        <f t="shared" si="83"/>
        <v>101325</v>
      </c>
    </row>
    <row r="2650" spans="1:3" x14ac:dyDescent="0.2">
      <c r="A2650">
        <v>0.33100000000000002</v>
      </c>
      <c r="B2650">
        <f t="shared" si="82"/>
        <v>77813.589908300986</v>
      </c>
      <c r="C2650">
        <f t="shared" si="83"/>
        <v>101325</v>
      </c>
    </row>
    <row r="2651" spans="1:3" x14ac:dyDescent="0.2">
      <c r="A2651">
        <v>0.331125</v>
      </c>
      <c r="B2651">
        <f t="shared" si="82"/>
        <v>75347.078066792674</v>
      </c>
      <c r="C2651">
        <f t="shared" si="83"/>
        <v>101325</v>
      </c>
    </row>
    <row r="2652" spans="1:3" x14ac:dyDescent="0.2">
      <c r="A2652">
        <v>0.33124999999999999</v>
      </c>
      <c r="B2652">
        <f t="shared" si="82"/>
        <v>73040.728752538213</v>
      </c>
      <c r="C2652">
        <f t="shared" si="83"/>
        <v>101325</v>
      </c>
    </row>
    <row r="2653" spans="1:3" x14ac:dyDescent="0.2">
      <c r="A2653">
        <v>0.33137499999999998</v>
      </c>
      <c r="B2653">
        <f t="shared" si="82"/>
        <v>70908.761375998933</v>
      </c>
      <c r="C2653">
        <f t="shared" si="83"/>
        <v>101325</v>
      </c>
    </row>
    <row r="2654" spans="1:3" x14ac:dyDescent="0.2">
      <c r="A2654">
        <v>0.33150000000000002</v>
      </c>
      <c r="B2654">
        <f t="shared" si="82"/>
        <v>68964.320225001662</v>
      </c>
      <c r="C2654">
        <f t="shared" si="83"/>
        <v>101325</v>
      </c>
    </row>
    <row r="2655" spans="1:3" x14ac:dyDescent="0.2">
      <c r="A2655">
        <v>0.331625</v>
      </c>
      <c r="B2655">
        <f t="shared" si="82"/>
        <v>67219.393425835995</v>
      </c>
      <c r="C2655">
        <f t="shared" si="83"/>
        <v>101325</v>
      </c>
    </row>
    <row r="2656" spans="1:3" x14ac:dyDescent="0.2">
      <c r="A2656">
        <v>0.33174999999999999</v>
      </c>
      <c r="B2656">
        <f t="shared" si="82"/>
        <v>65684.739032465586</v>
      </c>
      <c r="C2656">
        <f t="shared" si="83"/>
        <v>101325</v>
      </c>
    </row>
    <row r="2657" spans="1:3" x14ac:dyDescent="0.2">
      <c r="A2657">
        <v>0.33187499999999998</v>
      </c>
      <c r="B2657">
        <f t="shared" si="82"/>
        <v>64369.818699548821</v>
      </c>
      <c r="C2657">
        <f t="shared" si="83"/>
        <v>101325</v>
      </c>
    </row>
    <row r="2658" spans="1:3" x14ac:dyDescent="0.2">
      <c r="A2658">
        <v>0.33200000000000002</v>
      </c>
      <c r="B2658">
        <f t="shared" si="82"/>
        <v>63282.739348193783</v>
      </c>
      <c r="C2658">
        <f t="shared" si="83"/>
        <v>101325</v>
      </c>
    </row>
    <row r="2659" spans="1:3" x14ac:dyDescent="0.2">
      <c r="A2659">
        <v>0.332125</v>
      </c>
      <c r="B2659">
        <f t="shared" si="82"/>
        <v>62430.203184092905</v>
      </c>
      <c r="C2659">
        <f t="shared" si="83"/>
        <v>101325</v>
      </c>
    </row>
    <row r="2660" spans="1:3" x14ac:dyDescent="0.2">
      <c r="A2660">
        <v>0.33224999999999999</v>
      </c>
      <c r="B2660">
        <f t="shared" si="82"/>
        <v>61817.46637619449</v>
      </c>
      <c r="C2660">
        <f t="shared" si="83"/>
        <v>101325</v>
      </c>
    </row>
    <row r="2661" spans="1:3" x14ac:dyDescent="0.2">
      <c r="A2661">
        <v>0.33237499999999998</v>
      </c>
      <c r="B2661">
        <f t="shared" si="82"/>
        <v>61448.306650674887</v>
      </c>
      <c r="C2661">
        <f t="shared" si="83"/>
        <v>101325</v>
      </c>
    </row>
    <row r="2662" spans="1:3" x14ac:dyDescent="0.2">
      <c r="A2662">
        <v>0.33250000000000002</v>
      </c>
      <c r="B2662">
        <f t="shared" si="82"/>
        <v>61325</v>
      </c>
      <c r="C2662">
        <f t="shared" si="83"/>
        <v>101325</v>
      </c>
    </row>
    <row r="2663" spans="1:3" x14ac:dyDescent="0.2">
      <c r="A2663">
        <v>0.332625</v>
      </c>
      <c r="B2663">
        <f t="shared" si="82"/>
        <v>61448.306650674851</v>
      </c>
      <c r="C2663">
        <f t="shared" si="83"/>
        <v>101325</v>
      </c>
    </row>
    <row r="2664" spans="1:3" x14ac:dyDescent="0.2">
      <c r="A2664">
        <v>0.33274999999999999</v>
      </c>
      <c r="B2664">
        <f t="shared" si="82"/>
        <v>61817.46637619441</v>
      </c>
      <c r="C2664">
        <f t="shared" si="83"/>
        <v>101325</v>
      </c>
    </row>
    <row r="2665" spans="1:3" x14ac:dyDescent="0.2">
      <c r="A2665">
        <v>0.33287499999999998</v>
      </c>
      <c r="B2665">
        <f t="shared" si="82"/>
        <v>62430.203184092788</v>
      </c>
      <c r="C2665">
        <f t="shared" si="83"/>
        <v>101325</v>
      </c>
    </row>
    <row r="2666" spans="1:3" x14ac:dyDescent="0.2">
      <c r="A2666">
        <v>0.33300000000000002</v>
      </c>
      <c r="B2666">
        <f t="shared" si="82"/>
        <v>63282.739348193973</v>
      </c>
      <c r="C2666">
        <f t="shared" si="83"/>
        <v>101325</v>
      </c>
    </row>
    <row r="2667" spans="1:3" x14ac:dyDescent="0.2">
      <c r="A2667">
        <v>0.333125</v>
      </c>
      <c r="B2667">
        <f t="shared" si="82"/>
        <v>64369.818699548625</v>
      </c>
      <c r="C2667">
        <f t="shared" si="83"/>
        <v>101325</v>
      </c>
    </row>
    <row r="2668" spans="1:3" x14ac:dyDescent="0.2">
      <c r="A2668">
        <v>0.33324999999999999</v>
      </c>
      <c r="B2668">
        <f t="shared" si="82"/>
        <v>65684.739032465353</v>
      </c>
      <c r="C2668">
        <f t="shared" si="83"/>
        <v>101325</v>
      </c>
    </row>
    <row r="2669" spans="1:3" x14ac:dyDescent="0.2">
      <c r="A2669">
        <v>0.33337499999999998</v>
      </c>
      <c r="B2669">
        <f t="shared" si="82"/>
        <v>67219.393425836315</v>
      </c>
      <c r="C2669">
        <f t="shared" si="83"/>
        <v>101325</v>
      </c>
    </row>
    <row r="2670" spans="1:3" x14ac:dyDescent="0.2">
      <c r="A2670">
        <v>0.33350000000000002</v>
      </c>
      <c r="B2670">
        <f t="shared" si="82"/>
        <v>68964.32022500271</v>
      </c>
      <c r="C2670">
        <f t="shared" si="83"/>
        <v>101325</v>
      </c>
    </row>
    <row r="2671" spans="1:3" x14ac:dyDescent="0.2">
      <c r="A2671">
        <v>0.333625</v>
      </c>
      <c r="B2671">
        <f t="shared" si="82"/>
        <v>70908.761375998612</v>
      </c>
      <c r="C2671">
        <f t="shared" si="83"/>
        <v>101325</v>
      </c>
    </row>
    <row r="2672" spans="1:3" x14ac:dyDescent="0.2">
      <c r="A2672">
        <v>0.33374999999999999</v>
      </c>
      <c r="B2672">
        <f t="shared" si="82"/>
        <v>73040.728752537849</v>
      </c>
      <c r="C2672">
        <f t="shared" si="83"/>
        <v>101325</v>
      </c>
    </row>
    <row r="2673" spans="1:3" x14ac:dyDescent="0.2">
      <c r="A2673">
        <v>0.33387499999999998</v>
      </c>
      <c r="B2673">
        <f t="shared" si="82"/>
        <v>75347.078066792281</v>
      </c>
      <c r="C2673">
        <f t="shared" si="83"/>
        <v>101325</v>
      </c>
    </row>
    <row r="2674" spans="1:3" x14ac:dyDescent="0.2">
      <c r="A2674">
        <v>0.33400000000000002</v>
      </c>
      <c r="B2674">
        <f t="shared" si="82"/>
        <v>77813.589908301496</v>
      </c>
      <c r="C2674">
        <f t="shared" si="83"/>
        <v>101325</v>
      </c>
    </row>
    <row r="2675" spans="1:3" x14ac:dyDescent="0.2">
      <c r="A2675">
        <v>0.33412500000000001</v>
      </c>
      <c r="B2675">
        <f t="shared" si="82"/>
        <v>80425.057411362388</v>
      </c>
      <c r="C2675">
        <f t="shared" si="83"/>
        <v>101325</v>
      </c>
    </row>
    <row r="2676" spans="1:3" x14ac:dyDescent="0.2">
      <c r="A2676">
        <v>0.33424999999999999</v>
      </c>
      <c r="B2676">
        <f t="shared" si="82"/>
        <v>83165.380010418376</v>
      </c>
      <c r="C2676">
        <f t="shared" si="83"/>
        <v>101325</v>
      </c>
    </row>
    <row r="2677" spans="1:3" x14ac:dyDescent="0.2">
      <c r="A2677">
        <v>0.33437499999999998</v>
      </c>
      <c r="B2677">
        <f t="shared" si="82"/>
        <v>86017.662705395502</v>
      </c>
      <c r="C2677">
        <f t="shared" si="83"/>
        <v>101325</v>
      </c>
    </row>
    <row r="2678" spans="1:3" x14ac:dyDescent="0.2">
      <c r="A2678">
        <v>0.33450000000000002</v>
      </c>
      <c r="B2678">
        <f t="shared" si="82"/>
        <v>88964.320225002128</v>
      </c>
      <c r="C2678">
        <f t="shared" si="83"/>
        <v>101325</v>
      </c>
    </row>
    <row r="2679" spans="1:3" x14ac:dyDescent="0.2">
      <c r="A2679">
        <v>0.33462500000000001</v>
      </c>
      <c r="B2679">
        <f t="shared" si="82"/>
        <v>91987.185445763695</v>
      </c>
      <c r="C2679">
        <f t="shared" si="83"/>
        <v>101325</v>
      </c>
    </row>
    <row r="2680" spans="1:3" x14ac:dyDescent="0.2">
      <c r="A2680">
        <v>0.33474999999999999</v>
      </c>
      <c r="B2680">
        <f t="shared" si="82"/>
        <v>95067.621398390547</v>
      </c>
      <c r="C2680">
        <f t="shared" si="83"/>
        <v>101325</v>
      </c>
    </row>
    <row r="2681" spans="1:3" x14ac:dyDescent="0.2">
      <c r="A2681">
        <v>0.33487499999999998</v>
      </c>
      <c r="B2681">
        <f t="shared" si="82"/>
        <v>98186.63617088586</v>
      </c>
      <c r="C2681">
        <f t="shared" si="83"/>
        <v>101325</v>
      </c>
    </row>
    <row r="2682" spans="1:3" x14ac:dyDescent="0.2">
      <c r="A2682">
        <v>0.33500000000000002</v>
      </c>
      <c r="B2682">
        <f t="shared" si="82"/>
        <v>101325.00000000067</v>
      </c>
      <c r="C2682">
        <f t="shared" si="83"/>
        <v>101325</v>
      </c>
    </row>
    <row r="2683" spans="1:3" x14ac:dyDescent="0.2">
      <c r="A2683">
        <v>0.33512500000000001</v>
      </c>
      <c r="B2683">
        <f t="shared" si="82"/>
        <v>104463.36382911434</v>
      </c>
      <c r="C2683">
        <f t="shared" si="83"/>
        <v>101325</v>
      </c>
    </row>
    <row r="2684" spans="1:3" x14ac:dyDescent="0.2">
      <c r="A2684">
        <v>0.33524999999999999</v>
      </c>
      <c r="B2684">
        <f t="shared" si="82"/>
        <v>107582.37860160964</v>
      </c>
      <c r="C2684">
        <f t="shared" si="83"/>
        <v>101325</v>
      </c>
    </row>
    <row r="2685" spans="1:3" x14ac:dyDescent="0.2">
      <c r="A2685">
        <v>0.33537499999999998</v>
      </c>
      <c r="B2685">
        <f t="shared" si="82"/>
        <v>110662.8145542354</v>
      </c>
      <c r="C2685">
        <f t="shared" si="83"/>
        <v>101325</v>
      </c>
    </row>
    <row r="2686" spans="1:3" x14ac:dyDescent="0.2">
      <c r="A2686">
        <v>0.33550000000000002</v>
      </c>
      <c r="B2686">
        <f t="shared" si="82"/>
        <v>113685.67977499806</v>
      </c>
      <c r="C2686">
        <f t="shared" si="83"/>
        <v>101325</v>
      </c>
    </row>
    <row r="2687" spans="1:3" x14ac:dyDescent="0.2">
      <c r="A2687">
        <v>0.33562500000000001</v>
      </c>
      <c r="B2687">
        <f t="shared" si="82"/>
        <v>116632.33729460363</v>
      </c>
      <c r="C2687">
        <f t="shared" si="83"/>
        <v>101325</v>
      </c>
    </row>
    <row r="2688" spans="1:3" x14ac:dyDescent="0.2">
      <c r="A2688">
        <v>0.33574999999999999</v>
      </c>
      <c r="B2688">
        <f t="shared" si="82"/>
        <v>119484.6199895818</v>
      </c>
      <c r="C2688">
        <f t="shared" si="83"/>
        <v>101325</v>
      </c>
    </row>
    <row r="2689" spans="1:3" x14ac:dyDescent="0.2">
      <c r="A2689">
        <v>0.33587499999999998</v>
      </c>
      <c r="B2689">
        <f t="shared" si="82"/>
        <v>122224.94258863779</v>
      </c>
      <c r="C2689">
        <f t="shared" si="83"/>
        <v>101325</v>
      </c>
    </row>
    <row r="2690" spans="1:3" x14ac:dyDescent="0.2">
      <c r="A2690">
        <v>0.33600000000000002</v>
      </c>
      <c r="B2690">
        <f t="shared" si="82"/>
        <v>124836.41009169958</v>
      </c>
      <c r="C2690">
        <f t="shared" si="83"/>
        <v>101325</v>
      </c>
    </row>
    <row r="2691" spans="1:3" x14ac:dyDescent="0.2">
      <c r="A2691">
        <v>0.33612500000000001</v>
      </c>
      <c r="B2691">
        <f t="shared" ref="B2691:B2754" si="84">-40000*SIN(200*PI()*A2691)+101325</f>
        <v>127302.92193320786</v>
      </c>
      <c r="C2691">
        <f t="shared" ref="C2691:C2754" si="85">IF(MOD(A2691,0.02)&gt;0.005,101325,B2691)</f>
        <v>101325</v>
      </c>
    </row>
    <row r="2692" spans="1:3" x14ac:dyDescent="0.2">
      <c r="A2692">
        <v>0.33624999999999999</v>
      </c>
      <c r="B2692">
        <f t="shared" si="84"/>
        <v>129609.2712474615</v>
      </c>
      <c r="C2692">
        <f t="shared" si="85"/>
        <v>101325</v>
      </c>
    </row>
    <row r="2693" spans="1:3" x14ac:dyDescent="0.2">
      <c r="A2693">
        <v>0.33637499999999998</v>
      </c>
      <c r="B2693">
        <f t="shared" si="84"/>
        <v>131741.23862400078</v>
      </c>
      <c r="C2693">
        <f t="shared" si="85"/>
        <v>101325</v>
      </c>
    </row>
    <row r="2694" spans="1:3" x14ac:dyDescent="0.2">
      <c r="A2694">
        <v>0.33650000000000002</v>
      </c>
      <c r="B2694">
        <f t="shared" si="84"/>
        <v>133685.67977499808</v>
      </c>
      <c r="C2694">
        <f t="shared" si="85"/>
        <v>101325</v>
      </c>
    </row>
    <row r="2695" spans="1:3" x14ac:dyDescent="0.2">
      <c r="A2695">
        <v>0.33662500000000001</v>
      </c>
      <c r="B2695">
        <f t="shared" si="84"/>
        <v>135430.60657416377</v>
      </c>
      <c r="C2695">
        <f t="shared" si="85"/>
        <v>101325</v>
      </c>
    </row>
    <row r="2696" spans="1:3" x14ac:dyDescent="0.2">
      <c r="A2696">
        <v>0.33674999999999999</v>
      </c>
      <c r="B2696">
        <f t="shared" si="84"/>
        <v>136965.26096753473</v>
      </c>
      <c r="C2696">
        <f t="shared" si="85"/>
        <v>101325</v>
      </c>
    </row>
    <row r="2697" spans="1:3" x14ac:dyDescent="0.2">
      <c r="A2697">
        <v>0.33687499999999998</v>
      </c>
      <c r="B2697">
        <f t="shared" si="84"/>
        <v>138280.18130045146</v>
      </c>
      <c r="C2697">
        <f t="shared" si="85"/>
        <v>101325</v>
      </c>
    </row>
    <row r="2698" spans="1:3" x14ac:dyDescent="0.2">
      <c r="A2698">
        <v>0.33700000000000002</v>
      </c>
      <c r="B2698">
        <f t="shared" si="84"/>
        <v>139367.26065180643</v>
      </c>
      <c r="C2698">
        <f t="shared" si="85"/>
        <v>101325</v>
      </c>
    </row>
    <row r="2699" spans="1:3" x14ac:dyDescent="0.2">
      <c r="A2699">
        <v>0.33712500000000001</v>
      </c>
      <c r="B2699">
        <f t="shared" si="84"/>
        <v>140219.796815907</v>
      </c>
      <c r="C2699">
        <f t="shared" si="85"/>
        <v>101325</v>
      </c>
    </row>
    <row r="2700" spans="1:3" x14ac:dyDescent="0.2">
      <c r="A2700">
        <v>0.33724999999999999</v>
      </c>
      <c r="B2700">
        <f t="shared" si="84"/>
        <v>140832.53362380544</v>
      </c>
      <c r="C2700">
        <f t="shared" si="85"/>
        <v>101325</v>
      </c>
    </row>
    <row r="2701" spans="1:3" x14ac:dyDescent="0.2">
      <c r="A2701">
        <v>0.33737499999999998</v>
      </c>
      <c r="B2701">
        <f t="shared" si="84"/>
        <v>141201.69334932507</v>
      </c>
      <c r="C2701">
        <f t="shared" si="85"/>
        <v>101325</v>
      </c>
    </row>
    <row r="2702" spans="1:3" x14ac:dyDescent="0.2">
      <c r="A2702">
        <v>0.33750000000000002</v>
      </c>
      <c r="B2702">
        <f t="shared" si="84"/>
        <v>141325</v>
      </c>
      <c r="C2702">
        <f t="shared" si="85"/>
        <v>101325</v>
      </c>
    </row>
    <row r="2703" spans="1:3" x14ac:dyDescent="0.2">
      <c r="A2703">
        <v>0.33762500000000001</v>
      </c>
      <c r="B2703">
        <f t="shared" si="84"/>
        <v>141201.6933493251</v>
      </c>
      <c r="C2703">
        <f t="shared" si="85"/>
        <v>101325</v>
      </c>
    </row>
    <row r="2704" spans="1:3" x14ac:dyDescent="0.2">
      <c r="A2704">
        <v>0.33774999999999999</v>
      </c>
      <c r="B2704">
        <f t="shared" si="84"/>
        <v>140832.53362380547</v>
      </c>
      <c r="C2704">
        <f t="shared" si="85"/>
        <v>101325</v>
      </c>
    </row>
    <row r="2705" spans="1:3" x14ac:dyDescent="0.2">
      <c r="A2705">
        <v>0.33787499999999998</v>
      </c>
      <c r="B2705">
        <f t="shared" si="84"/>
        <v>140219.79681590706</v>
      </c>
      <c r="C2705">
        <f t="shared" si="85"/>
        <v>101325</v>
      </c>
    </row>
    <row r="2706" spans="1:3" x14ac:dyDescent="0.2">
      <c r="A2706">
        <v>0.33800000000000002</v>
      </c>
      <c r="B2706">
        <f t="shared" si="84"/>
        <v>139367.26065180582</v>
      </c>
      <c r="C2706">
        <f t="shared" si="85"/>
        <v>101325</v>
      </c>
    </row>
    <row r="2707" spans="1:3" x14ac:dyDescent="0.2">
      <c r="A2707">
        <v>0.33812500000000001</v>
      </c>
      <c r="B2707">
        <f t="shared" si="84"/>
        <v>138280.18130045154</v>
      </c>
      <c r="C2707">
        <f t="shared" si="85"/>
        <v>101325</v>
      </c>
    </row>
    <row r="2708" spans="1:3" x14ac:dyDescent="0.2">
      <c r="A2708">
        <v>0.33825</v>
      </c>
      <c r="B2708">
        <f t="shared" si="84"/>
        <v>136965.26096753485</v>
      </c>
      <c r="C2708">
        <f t="shared" si="85"/>
        <v>101325</v>
      </c>
    </row>
    <row r="2709" spans="1:3" x14ac:dyDescent="0.2">
      <c r="A2709">
        <v>0.33837499999999998</v>
      </c>
      <c r="B2709">
        <f t="shared" si="84"/>
        <v>135430.60657416392</v>
      </c>
      <c r="C2709">
        <f t="shared" si="85"/>
        <v>101325</v>
      </c>
    </row>
    <row r="2710" spans="1:3" x14ac:dyDescent="0.2">
      <c r="A2710">
        <v>0.33850000000000002</v>
      </c>
      <c r="B2710">
        <f t="shared" si="84"/>
        <v>133685.67977499755</v>
      </c>
      <c r="C2710">
        <f t="shared" si="85"/>
        <v>101325</v>
      </c>
    </row>
    <row r="2711" spans="1:3" x14ac:dyDescent="0.2">
      <c r="A2711">
        <v>0.33862500000000001</v>
      </c>
      <c r="B2711">
        <f t="shared" si="84"/>
        <v>131741.23862400092</v>
      </c>
      <c r="C2711">
        <f t="shared" si="85"/>
        <v>101325</v>
      </c>
    </row>
    <row r="2712" spans="1:3" x14ac:dyDescent="0.2">
      <c r="A2712">
        <v>0.33875</v>
      </c>
      <c r="B2712">
        <f t="shared" si="84"/>
        <v>129609.27124746166</v>
      </c>
      <c r="C2712">
        <f t="shared" si="85"/>
        <v>101325</v>
      </c>
    </row>
    <row r="2713" spans="1:3" x14ac:dyDescent="0.2">
      <c r="A2713">
        <v>0.33887499999999998</v>
      </c>
      <c r="B2713">
        <f t="shared" si="84"/>
        <v>127302.92193320804</v>
      </c>
      <c r="C2713">
        <f t="shared" si="85"/>
        <v>101325</v>
      </c>
    </row>
    <row r="2714" spans="1:3" x14ac:dyDescent="0.2">
      <c r="A2714">
        <v>0.33900000000000002</v>
      </c>
      <c r="B2714">
        <f t="shared" si="84"/>
        <v>124836.41009169885</v>
      </c>
      <c r="C2714">
        <f t="shared" si="85"/>
        <v>101325</v>
      </c>
    </row>
    <row r="2715" spans="1:3" x14ac:dyDescent="0.2">
      <c r="A2715">
        <v>0.33912500000000001</v>
      </c>
      <c r="B2715">
        <f t="shared" si="84"/>
        <v>122224.94258863798</v>
      </c>
      <c r="C2715">
        <f t="shared" si="85"/>
        <v>101325</v>
      </c>
    </row>
    <row r="2716" spans="1:3" x14ac:dyDescent="0.2">
      <c r="A2716">
        <v>0.33925</v>
      </c>
      <c r="B2716">
        <f t="shared" si="84"/>
        <v>119484.61998958202</v>
      </c>
      <c r="C2716">
        <f t="shared" si="85"/>
        <v>101325</v>
      </c>
    </row>
    <row r="2717" spans="1:3" x14ac:dyDescent="0.2">
      <c r="A2717">
        <v>0.33937499999999998</v>
      </c>
      <c r="B2717">
        <f t="shared" si="84"/>
        <v>116632.33729460384</v>
      </c>
      <c r="C2717">
        <f t="shared" si="85"/>
        <v>101325</v>
      </c>
    </row>
    <row r="2718" spans="1:3" x14ac:dyDescent="0.2">
      <c r="A2718">
        <v>0.33950000000000002</v>
      </c>
      <c r="B2718">
        <f t="shared" si="84"/>
        <v>113685.6797749972</v>
      </c>
      <c r="C2718">
        <f t="shared" si="85"/>
        <v>101325</v>
      </c>
    </row>
    <row r="2719" spans="1:3" x14ac:dyDescent="0.2">
      <c r="A2719">
        <v>0.33962500000000001</v>
      </c>
      <c r="B2719">
        <f t="shared" si="84"/>
        <v>110662.81455423562</v>
      </c>
      <c r="C2719">
        <f t="shared" si="85"/>
        <v>101325</v>
      </c>
    </row>
    <row r="2720" spans="1:3" x14ac:dyDescent="0.2">
      <c r="A2720">
        <v>0.33975</v>
      </c>
      <c r="B2720">
        <f t="shared" si="84"/>
        <v>107582.37860160875</v>
      </c>
      <c r="C2720">
        <f t="shared" si="85"/>
        <v>101325</v>
      </c>
    </row>
    <row r="2721" spans="1:3" x14ac:dyDescent="0.2">
      <c r="A2721">
        <v>0.33987499999999998</v>
      </c>
      <c r="B2721">
        <f t="shared" si="84"/>
        <v>104463.36382911458</v>
      </c>
      <c r="C2721">
        <f t="shared" si="85"/>
        <v>101325</v>
      </c>
    </row>
    <row r="2722" spans="1:3" x14ac:dyDescent="0.2">
      <c r="A2722">
        <v>0.34</v>
      </c>
      <c r="B2722">
        <f t="shared" si="84"/>
        <v>101324.99999999977</v>
      </c>
      <c r="C2722">
        <f t="shared" si="85"/>
        <v>101324.99999999977</v>
      </c>
    </row>
    <row r="2723" spans="1:3" x14ac:dyDescent="0.2">
      <c r="A2723">
        <v>0.34012500000000001</v>
      </c>
      <c r="B2723">
        <f t="shared" si="84"/>
        <v>98186.636170886093</v>
      </c>
      <c r="C2723">
        <f t="shared" si="85"/>
        <v>98186.636170886093</v>
      </c>
    </row>
    <row r="2724" spans="1:3" x14ac:dyDescent="0.2">
      <c r="A2724">
        <v>0.34025</v>
      </c>
      <c r="B2724">
        <f t="shared" si="84"/>
        <v>95067.62139839078</v>
      </c>
      <c r="C2724">
        <f t="shared" si="85"/>
        <v>95067.62139839078</v>
      </c>
    </row>
    <row r="2725" spans="1:3" x14ac:dyDescent="0.2">
      <c r="A2725">
        <v>0.34037499999999998</v>
      </c>
      <c r="B2725">
        <f t="shared" si="84"/>
        <v>91987.185445763913</v>
      </c>
      <c r="C2725">
        <f t="shared" si="85"/>
        <v>91987.185445763913</v>
      </c>
    </row>
    <row r="2726" spans="1:3" x14ac:dyDescent="0.2">
      <c r="A2726">
        <v>0.34050000000000002</v>
      </c>
      <c r="B2726">
        <f t="shared" si="84"/>
        <v>88964.320225001269</v>
      </c>
      <c r="C2726">
        <f t="shared" si="85"/>
        <v>88964.320225001269</v>
      </c>
    </row>
    <row r="2727" spans="1:3" x14ac:dyDescent="0.2">
      <c r="A2727">
        <v>0.34062500000000001</v>
      </c>
      <c r="B2727">
        <f t="shared" si="84"/>
        <v>86017.66270539572</v>
      </c>
      <c r="C2727">
        <f t="shared" si="85"/>
        <v>86017.66270539572</v>
      </c>
    </row>
    <row r="2728" spans="1:3" x14ac:dyDescent="0.2">
      <c r="A2728">
        <v>0.34075</v>
      </c>
      <c r="B2728">
        <f t="shared" si="84"/>
        <v>83165.380010418594</v>
      </c>
      <c r="C2728">
        <f t="shared" si="85"/>
        <v>83165.380010418594</v>
      </c>
    </row>
    <row r="2729" spans="1:3" x14ac:dyDescent="0.2">
      <c r="A2729">
        <v>0.34087499999999998</v>
      </c>
      <c r="B2729">
        <f t="shared" si="84"/>
        <v>80425.057411362592</v>
      </c>
      <c r="C2729">
        <f t="shared" si="85"/>
        <v>80425.057411362592</v>
      </c>
    </row>
    <row r="2730" spans="1:3" x14ac:dyDescent="0.2">
      <c r="A2730">
        <v>0.34100000000000003</v>
      </c>
      <c r="B2730">
        <f t="shared" si="84"/>
        <v>77813.589908300768</v>
      </c>
      <c r="C2730">
        <f t="shared" si="85"/>
        <v>77813.589908300768</v>
      </c>
    </row>
    <row r="2731" spans="1:3" x14ac:dyDescent="0.2">
      <c r="A2731">
        <v>0.34112500000000001</v>
      </c>
      <c r="B2731">
        <f t="shared" si="84"/>
        <v>75347.078066792456</v>
      </c>
      <c r="C2731">
        <f t="shared" si="85"/>
        <v>75347.078066792456</v>
      </c>
    </row>
    <row r="2732" spans="1:3" x14ac:dyDescent="0.2">
      <c r="A2732">
        <v>0.34125</v>
      </c>
      <c r="B2732">
        <f t="shared" si="84"/>
        <v>73040.728752538009</v>
      </c>
      <c r="C2732">
        <f t="shared" si="85"/>
        <v>73040.728752538009</v>
      </c>
    </row>
    <row r="2733" spans="1:3" x14ac:dyDescent="0.2">
      <c r="A2733">
        <v>0.34137499999999998</v>
      </c>
      <c r="B2733">
        <f t="shared" si="84"/>
        <v>70908.761375998758</v>
      </c>
      <c r="C2733">
        <f t="shared" si="85"/>
        <v>70908.761375998758</v>
      </c>
    </row>
    <row r="2734" spans="1:3" x14ac:dyDescent="0.2">
      <c r="A2734">
        <v>0.34150000000000003</v>
      </c>
      <c r="B2734">
        <f t="shared" si="84"/>
        <v>68964.320225001502</v>
      </c>
      <c r="C2734">
        <f t="shared" si="85"/>
        <v>68964.320225001502</v>
      </c>
    </row>
    <row r="2735" spans="1:3" x14ac:dyDescent="0.2">
      <c r="A2735">
        <v>0.34162500000000001</v>
      </c>
      <c r="B2735">
        <f t="shared" si="84"/>
        <v>67219.393425835849</v>
      </c>
      <c r="C2735">
        <f t="shared" si="85"/>
        <v>67219.393425835849</v>
      </c>
    </row>
    <row r="2736" spans="1:3" x14ac:dyDescent="0.2">
      <c r="A2736">
        <v>0.34175</v>
      </c>
      <c r="B2736">
        <f t="shared" si="84"/>
        <v>65684.739032465455</v>
      </c>
      <c r="C2736">
        <f t="shared" si="85"/>
        <v>65684.739032465455</v>
      </c>
    </row>
    <row r="2737" spans="1:3" x14ac:dyDescent="0.2">
      <c r="A2737">
        <v>0.34187499999999998</v>
      </c>
      <c r="B2737">
        <f t="shared" si="84"/>
        <v>64369.818699548719</v>
      </c>
      <c r="C2737">
        <f t="shared" si="85"/>
        <v>64369.818699548719</v>
      </c>
    </row>
    <row r="2738" spans="1:3" x14ac:dyDescent="0.2">
      <c r="A2738">
        <v>0.34200000000000003</v>
      </c>
      <c r="B2738">
        <f t="shared" si="84"/>
        <v>63282.739348193696</v>
      </c>
      <c r="C2738">
        <f t="shared" si="85"/>
        <v>63282.739348193696</v>
      </c>
    </row>
    <row r="2739" spans="1:3" x14ac:dyDescent="0.2">
      <c r="A2739">
        <v>0.34212500000000001</v>
      </c>
      <c r="B2739">
        <f t="shared" si="84"/>
        <v>62430.203184092847</v>
      </c>
      <c r="C2739">
        <f t="shared" si="85"/>
        <v>62430.203184092847</v>
      </c>
    </row>
    <row r="2740" spans="1:3" x14ac:dyDescent="0.2">
      <c r="A2740">
        <v>0.34225</v>
      </c>
      <c r="B2740">
        <f t="shared" si="84"/>
        <v>61817.466376194447</v>
      </c>
      <c r="C2740">
        <f t="shared" si="85"/>
        <v>61817.466376194447</v>
      </c>
    </row>
    <row r="2741" spans="1:3" x14ac:dyDescent="0.2">
      <c r="A2741">
        <v>0.34237499999999998</v>
      </c>
      <c r="B2741">
        <f t="shared" si="84"/>
        <v>61448.306650674866</v>
      </c>
      <c r="C2741">
        <f t="shared" si="85"/>
        <v>61448.306650674866</v>
      </c>
    </row>
    <row r="2742" spans="1:3" x14ac:dyDescent="0.2">
      <c r="A2742">
        <v>0.34250000000000003</v>
      </c>
      <c r="B2742">
        <f t="shared" si="84"/>
        <v>61325</v>
      </c>
      <c r="C2742">
        <f t="shared" si="85"/>
        <v>61325</v>
      </c>
    </row>
    <row r="2743" spans="1:3" x14ac:dyDescent="0.2">
      <c r="A2743">
        <v>0.34262500000000001</v>
      </c>
      <c r="B2743">
        <f t="shared" si="84"/>
        <v>61448.306650674873</v>
      </c>
      <c r="C2743">
        <f t="shared" si="85"/>
        <v>61448.306650674873</v>
      </c>
    </row>
    <row r="2744" spans="1:3" x14ac:dyDescent="0.2">
      <c r="A2744">
        <v>0.34275</v>
      </c>
      <c r="B2744">
        <f t="shared" si="84"/>
        <v>61817.466376194454</v>
      </c>
      <c r="C2744">
        <f t="shared" si="85"/>
        <v>61817.466376194454</v>
      </c>
    </row>
    <row r="2745" spans="1:3" x14ac:dyDescent="0.2">
      <c r="A2745">
        <v>0.34287499999999999</v>
      </c>
      <c r="B2745">
        <f t="shared" si="84"/>
        <v>62430.203184092854</v>
      </c>
      <c r="C2745">
        <f t="shared" si="85"/>
        <v>62430.203184092854</v>
      </c>
    </row>
    <row r="2746" spans="1:3" x14ac:dyDescent="0.2">
      <c r="A2746">
        <v>0.34300000000000003</v>
      </c>
      <c r="B2746">
        <f t="shared" si="84"/>
        <v>63282.73934819406</v>
      </c>
      <c r="C2746">
        <f t="shared" si="85"/>
        <v>63282.73934819406</v>
      </c>
    </row>
    <row r="2747" spans="1:3" x14ac:dyDescent="0.2">
      <c r="A2747">
        <v>0.34312500000000001</v>
      </c>
      <c r="B2747">
        <f t="shared" si="84"/>
        <v>64369.818699548734</v>
      </c>
      <c r="C2747">
        <f t="shared" si="85"/>
        <v>64369.818699548734</v>
      </c>
    </row>
    <row r="2748" spans="1:3" x14ac:dyDescent="0.2">
      <c r="A2748">
        <v>0.34325</v>
      </c>
      <c r="B2748">
        <f t="shared" si="84"/>
        <v>65684.73903246547</v>
      </c>
      <c r="C2748">
        <f t="shared" si="85"/>
        <v>65684.73903246547</v>
      </c>
    </row>
    <row r="2749" spans="1:3" x14ac:dyDescent="0.2">
      <c r="A2749">
        <v>0.34337499999999999</v>
      </c>
      <c r="B2749">
        <f t="shared" si="84"/>
        <v>67219.393425835864</v>
      </c>
      <c r="C2749">
        <f t="shared" si="85"/>
        <v>67219.393425835864</v>
      </c>
    </row>
    <row r="2750" spans="1:3" x14ac:dyDescent="0.2">
      <c r="A2750">
        <v>0.34350000000000003</v>
      </c>
      <c r="B2750">
        <f t="shared" si="84"/>
        <v>68964.32022500287</v>
      </c>
      <c r="C2750">
        <f t="shared" si="85"/>
        <v>68964.32022500287</v>
      </c>
    </row>
    <row r="2751" spans="1:3" x14ac:dyDescent="0.2">
      <c r="A2751">
        <v>0.34362500000000001</v>
      </c>
      <c r="B2751">
        <f t="shared" si="84"/>
        <v>70908.761375998787</v>
      </c>
      <c r="C2751">
        <f t="shared" si="85"/>
        <v>70908.761375998787</v>
      </c>
    </row>
    <row r="2752" spans="1:3" x14ac:dyDescent="0.2">
      <c r="A2752">
        <v>0.34375</v>
      </c>
      <c r="B2752">
        <f t="shared" si="84"/>
        <v>73040.728752538038</v>
      </c>
      <c r="C2752">
        <f t="shared" si="85"/>
        <v>73040.728752538038</v>
      </c>
    </row>
    <row r="2753" spans="1:3" x14ac:dyDescent="0.2">
      <c r="A2753">
        <v>0.34387499999999999</v>
      </c>
      <c r="B2753">
        <f t="shared" si="84"/>
        <v>75347.078066792499</v>
      </c>
      <c r="C2753">
        <f t="shared" si="85"/>
        <v>75347.078066792499</v>
      </c>
    </row>
    <row r="2754" spans="1:3" x14ac:dyDescent="0.2">
      <c r="A2754">
        <v>0.34399999999999997</v>
      </c>
      <c r="B2754">
        <f t="shared" si="84"/>
        <v>77813.589908300812</v>
      </c>
      <c r="C2754">
        <f t="shared" si="85"/>
        <v>77813.589908300812</v>
      </c>
    </row>
    <row r="2755" spans="1:3" x14ac:dyDescent="0.2">
      <c r="A2755">
        <v>0.34412500000000001</v>
      </c>
      <c r="B2755">
        <f t="shared" ref="B2755:B2818" si="86">-40000*SIN(200*PI()*A2755)+101325</f>
        <v>80425.057411362621</v>
      </c>
      <c r="C2755">
        <f t="shared" ref="C2755:C2818" si="87">IF(MOD(A2755,0.02)&gt;0.005,101325,B2755)</f>
        <v>80425.057411362621</v>
      </c>
    </row>
    <row r="2756" spans="1:3" x14ac:dyDescent="0.2">
      <c r="A2756">
        <v>0.34425</v>
      </c>
      <c r="B2756">
        <f t="shared" si="86"/>
        <v>83165.380010418623</v>
      </c>
      <c r="C2756">
        <f t="shared" si="87"/>
        <v>83165.380010418623</v>
      </c>
    </row>
    <row r="2757" spans="1:3" x14ac:dyDescent="0.2">
      <c r="A2757">
        <v>0.34437499999999999</v>
      </c>
      <c r="B2757">
        <f t="shared" si="86"/>
        <v>86017.662705395749</v>
      </c>
      <c r="C2757">
        <f t="shared" si="87"/>
        <v>86017.662705395749</v>
      </c>
    </row>
    <row r="2758" spans="1:3" x14ac:dyDescent="0.2">
      <c r="A2758">
        <v>0.34449999999999997</v>
      </c>
      <c r="B2758">
        <f t="shared" si="86"/>
        <v>88964.320225001313</v>
      </c>
      <c r="C2758">
        <f t="shared" si="87"/>
        <v>88964.320225001313</v>
      </c>
    </row>
    <row r="2759" spans="1:3" x14ac:dyDescent="0.2">
      <c r="A2759">
        <v>0.34462500000000001</v>
      </c>
      <c r="B2759">
        <f t="shared" si="86"/>
        <v>91987.185445763957</v>
      </c>
      <c r="C2759">
        <f t="shared" si="87"/>
        <v>91987.185445763957</v>
      </c>
    </row>
    <row r="2760" spans="1:3" x14ac:dyDescent="0.2">
      <c r="A2760">
        <v>0.34475</v>
      </c>
      <c r="B2760">
        <f t="shared" si="86"/>
        <v>95067.621398390824</v>
      </c>
      <c r="C2760">
        <f t="shared" si="87"/>
        <v>95067.621398390824</v>
      </c>
    </row>
    <row r="2761" spans="1:3" x14ac:dyDescent="0.2">
      <c r="A2761">
        <v>0.34487499999999999</v>
      </c>
      <c r="B2761">
        <f t="shared" si="86"/>
        <v>98186.636170886137</v>
      </c>
      <c r="C2761">
        <f t="shared" si="87"/>
        <v>98186.636170886137</v>
      </c>
    </row>
    <row r="2762" spans="1:3" x14ac:dyDescent="0.2">
      <c r="A2762">
        <v>0.34499999999999997</v>
      </c>
      <c r="B2762">
        <f t="shared" si="86"/>
        <v>101324.99999999981</v>
      </c>
      <c r="C2762">
        <f t="shared" si="87"/>
        <v>101324.99999999981</v>
      </c>
    </row>
    <row r="2763" spans="1:3" x14ac:dyDescent="0.2">
      <c r="A2763">
        <v>0.34512500000000002</v>
      </c>
      <c r="B2763">
        <f t="shared" si="86"/>
        <v>104463.36382911461</v>
      </c>
      <c r="C2763">
        <f t="shared" si="87"/>
        <v>101325</v>
      </c>
    </row>
    <row r="2764" spans="1:3" x14ac:dyDescent="0.2">
      <c r="A2764">
        <v>0.34525</v>
      </c>
      <c r="B2764">
        <f t="shared" si="86"/>
        <v>107582.3786016088</v>
      </c>
      <c r="C2764">
        <f t="shared" si="87"/>
        <v>101325</v>
      </c>
    </row>
    <row r="2765" spans="1:3" x14ac:dyDescent="0.2">
      <c r="A2765">
        <v>0.34537499999999999</v>
      </c>
      <c r="B2765">
        <f t="shared" si="86"/>
        <v>110662.81455423567</v>
      </c>
      <c r="C2765">
        <f t="shared" si="87"/>
        <v>101325</v>
      </c>
    </row>
    <row r="2766" spans="1:3" x14ac:dyDescent="0.2">
      <c r="A2766">
        <v>0.34549999999999997</v>
      </c>
      <c r="B2766">
        <f t="shared" si="86"/>
        <v>113685.67977499723</v>
      </c>
      <c r="C2766">
        <f t="shared" si="87"/>
        <v>101325</v>
      </c>
    </row>
    <row r="2767" spans="1:3" x14ac:dyDescent="0.2">
      <c r="A2767">
        <v>0.34562500000000002</v>
      </c>
      <c r="B2767">
        <f t="shared" si="86"/>
        <v>116632.33729460389</v>
      </c>
      <c r="C2767">
        <f t="shared" si="87"/>
        <v>101325</v>
      </c>
    </row>
    <row r="2768" spans="1:3" x14ac:dyDescent="0.2">
      <c r="A2768">
        <v>0.34575</v>
      </c>
      <c r="B2768">
        <f t="shared" si="86"/>
        <v>119484.61998958205</v>
      </c>
      <c r="C2768">
        <f t="shared" si="87"/>
        <v>101325</v>
      </c>
    </row>
    <row r="2769" spans="1:3" x14ac:dyDescent="0.2">
      <c r="A2769">
        <v>0.34587499999999999</v>
      </c>
      <c r="B2769">
        <f t="shared" si="86"/>
        <v>122224.94258863802</v>
      </c>
      <c r="C2769">
        <f t="shared" si="87"/>
        <v>101325</v>
      </c>
    </row>
    <row r="2770" spans="1:3" x14ac:dyDescent="0.2">
      <c r="A2770">
        <v>0.34599999999999997</v>
      </c>
      <c r="B2770">
        <f t="shared" si="86"/>
        <v>124836.41009169888</v>
      </c>
      <c r="C2770">
        <f t="shared" si="87"/>
        <v>101325</v>
      </c>
    </row>
    <row r="2771" spans="1:3" x14ac:dyDescent="0.2">
      <c r="A2771">
        <v>0.34612500000000002</v>
      </c>
      <c r="B2771">
        <f t="shared" si="86"/>
        <v>127302.92193320807</v>
      </c>
      <c r="C2771">
        <f t="shared" si="87"/>
        <v>101325</v>
      </c>
    </row>
    <row r="2772" spans="1:3" x14ac:dyDescent="0.2">
      <c r="A2772">
        <v>0.34625</v>
      </c>
      <c r="B2772">
        <f t="shared" si="86"/>
        <v>129609.27124746169</v>
      </c>
      <c r="C2772">
        <f t="shared" si="87"/>
        <v>101325</v>
      </c>
    </row>
    <row r="2773" spans="1:3" x14ac:dyDescent="0.2">
      <c r="A2773">
        <v>0.34637499999999999</v>
      </c>
      <c r="B2773">
        <f t="shared" si="86"/>
        <v>131741.23862400095</v>
      </c>
      <c r="C2773">
        <f t="shared" si="87"/>
        <v>101325</v>
      </c>
    </row>
    <row r="2774" spans="1:3" x14ac:dyDescent="0.2">
      <c r="A2774">
        <v>0.34649999999999997</v>
      </c>
      <c r="B2774">
        <f t="shared" si="86"/>
        <v>133685.67977499758</v>
      </c>
      <c r="C2774">
        <f t="shared" si="87"/>
        <v>101325</v>
      </c>
    </row>
    <row r="2775" spans="1:3" x14ac:dyDescent="0.2">
      <c r="A2775">
        <v>0.34662500000000002</v>
      </c>
      <c r="B2775">
        <f t="shared" si="86"/>
        <v>135430.60657416392</v>
      </c>
      <c r="C2775">
        <f t="shared" si="87"/>
        <v>101325</v>
      </c>
    </row>
    <row r="2776" spans="1:3" x14ac:dyDescent="0.2">
      <c r="A2776">
        <v>0.34675</v>
      </c>
      <c r="B2776">
        <f t="shared" si="86"/>
        <v>136965.26096753485</v>
      </c>
      <c r="C2776">
        <f t="shared" si="87"/>
        <v>101325</v>
      </c>
    </row>
    <row r="2777" spans="1:3" x14ac:dyDescent="0.2">
      <c r="A2777">
        <v>0.34687499999999999</v>
      </c>
      <c r="B2777">
        <f t="shared" si="86"/>
        <v>138280.18130045154</v>
      </c>
      <c r="C2777">
        <f t="shared" si="87"/>
        <v>101325</v>
      </c>
    </row>
    <row r="2778" spans="1:3" x14ac:dyDescent="0.2">
      <c r="A2778">
        <v>0.34699999999999998</v>
      </c>
      <c r="B2778">
        <f t="shared" si="86"/>
        <v>139367.26065180582</v>
      </c>
      <c r="C2778">
        <f t="shared" si="87"/>
        <v>101325</v>
      </c>
    </row>
    <row r="2779" spans="1:3" x14ac:dyDescent="0.2">
      <c r="A2779">
        <v>0.34712500000000002</v>
      </c>
      <c r="B2779">
        <f t="shared" si="86"/>
        <v>140219.79681590706</v>
      </c>
      <c r="C2779">
        <f t="shared" si="87"/>
        <v>101325</v>
      </c>
    </row>
    <row r="2780" spans="1:3" x14ac:dyDescent="0.2">
      <c r="A2780">
        <v>0.34725</v>
      </c>
      <c r="B2780">
        <f t="shared" si="86"/>
        <v>140832.53362380547</v>
      </c>
      <c r="C2780">
        <f t="shared" si="87"/>
        <v>101325</v>
      </c>
    </row>
    <row r="2781" spans="1:3" x14ac:dyDescent="0.2">
      <c r="A2781">
        <v>0.34737499999999999</v>
      </c>
      <c r="B2781">
        <f t="shared" si="86"/>
        <v>141201.6933493251</v>
      </c>
      <c r="C2781">
        <f t="shared" si="87"/>
        <v>101325</v>
      </c>
    </row>
    <row r="2782" spans="1:3" x14ac:dyDescent="0.2">
      <c r="A2782">
        <v>0.34749999999999998</v>
      </c>
      <c r="B2782">
        <f t="shared" si="86"/>
        <v>141325</v>
      </c>
      <c r="C2782">
        <f t="shared" si="87"/>
        <v>101325</v>
      </c>
    </row>
    <row r="2783" spans="1:3" x14ac:dyDescent="0.2">
      <c r="A2783">
        <v>0.34762500000000002</v>
      </c>
      <c r="B2783">
        <f t="shared" si="86"/>
        <v>141201.69334932507</v>
      </c>
      <c r="C2783">
        <f t="shared" si="87"/>
        <v>101325</v>
      </c>
    </row>
    <row r="2784" spans="1:3" x14ac:dyDescent="0.2">
      <c r="A2784">
        <v>0.34775</v>
      </c>
      <c r="B2784">
        <f t="shared" si="86"/>
        <v>140832.53362380544</v>
      </c>
      <c r="C2784">
        <f t="shared" si="87"/>
        <v>101325</v>
      </c>
    </row>
    <row r="2785" spans="1:3" x14ac:dyDescent="0.2">
      <c r="A2785">
        <v>0.34787499999999999</v>
      </c>
      <c r="B2785">
        <f t="shared" si="86"/>
        <v>140219.79681590697</v>
      </c>
      <c r="C2785">
        <f t="shared" si="87"/>
        <v>101325</v>
      </c>
    </row>
    <row r="2786" spans="1:3" x14ac:dyDescent="0.2">
      <c r="A2786">
        <v>0.34799999999999998</v>
      </c>
      <c r="B2786">
        <f t="shared" si="86"/>
        <v>139367.26065180643</v>
      </c>
      <c r="C2786">
        <f t="shared" si="87"/>
        <v>101325</v>
      </c>
    </row>
    <row r="2787" spans="1:3" x14ac:dyDescent="0.2">
      <c r="A2787">
        <v>0.34812500000000002</v>
      </c>
      <c r="B2787">
        <f t="shared" si="86"/>
        <v>138280.18130045143</v>
      </c>
      <c r="C2787">
        <f t="shared" si="87"/>
        <v>101325</v>
      </c>
    </row>
    <row r="2788" spans="1:3" x14ac:dyDescent="0.2">
      <c r="A2788">
        <v>0.34825</v>
      </c>
      <c r="B2788">
        <f t="shared" si="86"/>
        <v>136965.26096753473</v>
      </c>
      <c r="C2788">
        <f t="shared" si="87"/>
        <v>101325</v>
      </c>
    </row>
    <row r="2789" spans="1:3" x14ac:dyDescent="0.2">
      <c r="A2789">
        <v>0.34837499999999999</v>
      </c>
      <c r="B2789">
        <f t="shared" si="86"/>
        <v>135430.60657416377</v>
      </c>
      <c r="C2789">
        <f t="shared" si="87"/>
        <v>101325</v>
      </c>
    </row>
    <row r="2790" spans="1:3" x14ac:dyDescent="0.2">
      <c r="A2790">
        <v>0.34849999999999998</v>
      </c>
      <c r="B2790">
        <f t="shared" si="86"/>
        <v>133685.67977499805</v>
      </c>
      <c r="C2790">
        <f t="shared" si="87"/>
        <v>101325</v>
      </c>
    </row>
    <row r="2791" spans="1:3" x14ac:dyDescent="0.2">
      <c r="A2791">
        <v>0.34862500000000002</v>
      </c>
      <c r="B2791">
        <f t="shared" si="86"/>
        <v>131741.23862400075</v>
      </c>
      <c r="C2791">
        <f t="shared" si="87"/>
        <v>101325</v>
      </c>
    </row>
    <row r="2792" spans="1:3" x14ac:dyDescent="0.2">
      <c r="A2792">
        <v>0.34875</v>
      </c>
      <c r="B2792">
        <f t="shared" si="86"/>
        <v>129609.27124746147</v>
      </c>
      <c r="C2792">
        <f t="shared" si="87"/>
        <v>101325</v>
      </c>
    </row>
    <row r="2793" spans="1:3" x14ac:dyDescent="0.2">
      <c r="A2793">
        <v>0.34887499999999999</v>
      </c>
      <c r="B2793">
        <f t="shared" si="86"/>
        <v>127302.92193320784</v>
      </c>
      <c r="C2793">
        <f t="shared" si="87"/>
        <v>101325</v>
      </c>
    </row>
    <row r="2794" spans="1:3" x14ac:dyDescent="0.2">
      <c r="A2794">
        <v>0.34899999999999998</v>
      </c>
      <c r="B2794">
        <f t="shared" si="86"/>
        <v>124836.41009169955</v>
      </c>
      <c r="C2794">
        <f t="shared" si="87"/>
        <v>101325</v>
      </c>
    </row>
    <row r="2795" spans="1:3" x14ac:dyDescent="0.2">
      <c r="A2795">
        <v>0.34912500000000002</v>
      </c>
      <c r="B2795">
        <f t="shared" si="86"/>
        <v>122224.94258863774</v>
      </c>
      <c r="C2795">
        <f t="shared" si="87"/>
        <v>101325</v>
      </c>
    </row>
    <row r="2796" spans="1:3" x14ac:dyDescent="0.2">
      <c r="A2796">
        <v>0.34925</v>
      </c>
      <c r="B2796">
        <f t="shared" si="86"/>
        <v>119484.61998958177</v>
      </c>
      <c r="C2796">
        <f t="shared" si="87"/>
        <v>101325</v>
      </c>
    </row>
    <row r="2797" spans="1:3" x14ac:dyDescent="0.2">
      <c r="A2797">
        <v>0.34937499999999999</v>
      </c>
      <c r="B2797">
        <f t="shared" si="86"/>
        <v>116632.3372946036</v>
      </c>
      <c r="C2797">
        <f t="shared" si="87"/>
        <v>101325</v>
      </c>
    </row>
    <row r="2798" spans="1:3" x14ac:dyDescent="0.2">
      <c r="A2798">
        <v>0.34949999999999998</v>
      </c>
      <c r="B2798">
        <f t="shared" si="86"/>
        <v>113685.67977499802</v>
      </c>
      <c r="C2798">
        <f t="shared" si="87"/>
        <v>101325</v>
      </c>
    </row>
    <row r="2799" spans="1:3" x14ac:dyDescent="0.2">
      <c r="A2799">
        <v>0.34962500000000002</v>
      </c>
      <c r="B2799">
        <f t="shared" si="86"/>
        <v>110662.81455423536</v>
      </c>
      <c r="C2799">
        <f t="shared" si="87"/>
        <v>101325</v>
      </c>
    </row>
    <row r="2800" spans="1:3" x14ac:dyDescent="0.2">
      <c r="A2800">
        <v>0.34975000000000001</v>
      </c>
      <c r="B2800">
        <f t="shared" si="86"/>
        <v>107582.37860160961</v>
      </c>
      <c r="C2800">
        <f t="shared" si="87"/>
        <v>101325</v>
      </c>
    </row>
    <row r="2801" spans="1:3" x14ac:dyDescent="0.2">
      <c r="A2801">
        <v>0.34987499999999999</v>
      </c>
      <c r="B2801">
        <f t="shared" si="86"/>
        <v>104463.3638291143</v>
      </c>
      <c r="C2801">
        <f t="shared" si="87"/>
        <v>101325</v>
      </c>
    </row>
    <row r="2802" spans="1:3" x14ac:dyDescent="0.2">
      <c r="A2802">
        <v>0.35</v>
      </c>
      <c r="B2802">
        <f t="shared" si="86"/>
        <v>101325.00000000063</v>
      </c>
      <c r="C2802">
        <f t="shared" si="87"/>
        <v>101325</v>
      </c>
    </row>
    <row r="2803" spans="1:3" x14ac:dyDescent="0.2">
      <c r="A2803">
        <v>0.35012500000000002</v>
      </c>
      <c r="B2803">
        <f t="shared" si="86"/>
        <v>98186.636170885817</v>
      </c>
      <c r="C2803">
        <f t="shared" si="87"/>
        <v>101325</v>
      </c>
    </row>
    <row r="2804" spans="1:3" x14ac:dyDescent="0.2">
      <c r="A2804">
        <v>0.35025000000000001</v>
      </c>
      <c r="B2804">
        <f t="shared" si="86"/>
        <v>95067.621398390504</v>
      </c>
      <c r="C2804">
        <f t="shared" si="87"/>
        <v>101325</v>
      </c>
    </row>
    <row r="2805" spans="1:3" x14ac:dyDescent="0.2">
      <c r="A2805">
        <v>0.35037499999999999</v>
      </c>
      <c r="B2805">
        <f t="shared" si="86"/>
        <v>91987.185445763651</v>
      </c>
      <c r="C2805">
        <f t="shared" si="87"/>
        <v>101325</v>
      </c>
    </row>
    <row r="2806" spans="1:3" x14ac:dyDescent="0.2">
      <c r="A2806">
        <v>0.35049999999999998</v>
      </c>
      <c r="B2806">
        <f t="shared" si="86"/>
        <v>88964.320225002099</v>
      </c>
      <c r="C2806">
        <f t="shared" si="87"/>
        <v>101325</v>
      </c>
    </row>
    <row r="2807" spans="1:3" x14ac:dyDescent="0.2">
      <c r="A2807">
        <v>0.35062500000000002</v>
      </c>
      <c r="B2807">
        <f t="shared" si="86"/>
        <v>86017.662705395458</v>
      </c>
      <c r="C2807">
        <f t="shared" si="87"/>
        <v>101325</v>
      </c>
    </row>
    <row r="2808" spans="1:3" x14ac:dyDescent="0.2">
      <c r="A2808">
        <v>0.35075000000000001</v>
      </c>
      <c r="B2808">
        <f t="shared" si="86"/>
        <v>83165.380010418332</v>
      </c>
      <c r="C2808">
        <f t="shared" si="87"/>
        <v>101325</v>
      </c>
    </row>
    <row r="2809" spans="1:3" x14ac:dyDescent="0.2">
      <c r="A2809">
        <v>0.35087499999999999</v>
      </c>
      <c r="B2809">
        <f t="shared" si="86"/>
        <v>80425.057411362359</v>
      </c>
      <c r="C2809">
        <f t="shared" si="87"/>
        <v>101325</v>
      </c>
    </row>
    <row r="2810" spans="1:3" x14ac:dyDescent="0.2">
      <c r="A2810">
        <v>0.35099999999999998</v>
      </c>
      <c r="B2810">
        <f t="shared" si="86"/>
        <v>77813.589908301466</v>
      </c>
      <c r="C2810">
        <f t="shared" si="87"/>
        <v>101325</v>
      </c>
    </row>
    <row r="2811" spans="1:3" x14ac:dyDescent="0.2">
      <c r="A2811">
        <v>0.35112500000000002</v>
      </c>
      <c r="B2811">
        <f t="shared" si="86"/>
        <v>75347.078066792252</v>
      </c>
      <c r="C2811">
        <f t="shared" si="87"/>
        <v>101325</v>
      </c>
    </row>
    <row r="2812" spans="1:3" x14ac:dyDescent="0.2">
      <c r="A2812">
        <v>0.35125000000000001</v>
      </c>
      <c r="B2812">
        <f t="shared" si="86"/>
        <v>73040.728752537805</v>
      </c>
      <c r="C2812">
        <f t="shared" si="87"/>
        <v>101325</v>
      </c>
    </row>
    <row r="2813" spans="1:3" x14ac:dyDescent="0.2">
      <c r="A2813">
        <v>0.35137499999999999</v>
      </c>
      <c r="B2813">
        <f t="shared" si="86"/>
        <v>70908.761375998583</v>
      </c>
      <c r="C2813">
        <f t="shared" si="87"/>
        <v>101325</v>
      </c>
    </row>
    <row r="2814" spans="1:3" x14ac:dyDescent="0.2">
      <c r="A2814">
        <v>0.35149999999999998</v>
      </c>
      <c r="B2814">
        <f t="shared" si="86"/>
        <v>68964.320225002681</v>
      </c>
      <c r="C2814">
        <f t="shared" si="87"/>
        <v>101325</v>
      </c>
    </row>
    <row r="2815" spans="1:3" x14ac:dyDescent="0.2">
      <c r="A2815">
        <v>0.35162500000000002</v>
      </c>
      <c r="B2815">
        <f t="shared" si="86"/>
        <v>67219.393425836286</v>
      </c>
      <c r="C2815">
        <f t="shared" si="87"/>
        <v>101325</v>
      </c>
    </row>
    <row r="2816" spans="1:3" x14ac:dyDescent="0.2">
      <c r="A2816">
        <v>0.35175000000000001</v>
      </c>
      <c r="B2816">
        <f t="shared" si="86"/>
        <v>65684.739032465324</v>
      </c>
      <c r="C2816">
        <f t="shared" si="87"/>
        <v>101325</v>
      </c>
    </row>
    <row r="2817" spans="1:3" x14ac:dyDescent="0.2">
      <c r="A2817">
        <v>0.35187499999999999</v>
      </c>
      <c r="B2817">
        <f t="shared" si="86"/>
        <v>64369.818699548618</v>
      </c>
      <c r="C2817">
        <f t="shared" si="87"/>
        <v>101325</v>
      </c>
    </row>
    <row r="2818" spans="1:3" x14ac:dyDescent="0.2">
      <c r="A2818">
        <v>0.35199999999999998</v>
      </c>
      <c r="B2818">
        <f t="shared" si="86"/>
        <v>63282.739348193965</v>
      </c>
      <c r="C2818">
        <f t="shared" si="87"/>
        <v>101325</v>
      </c>
    </row>
    <row r="2819" spans="1:3" x14ac:dyDescent="0.2">
      <c r="A2819">
        <v>0.35212500000000002</v>
      </c>
      <c r="B2819">
        <f t="shared" ref="B2819:B2882" si="88">-40000*SIN(200*PI()*A2819)+101325</f>
        <v>62430.203184092781</v>
      </c>
      <c r="C2819">
        <f t="shared" ref="C2819:C2882" si="89">IF(MOD(A2819,0.02)&gt;0.005,101325,B2819)</f>
        <v>101325</v>
      </c>
    </row>
    <row r="2820" spans="1:3" x14ac:dyDescent="0.2">
      <c r="A2820">
        <v>0.35225000000000001</v>
      </c>
      <c r="B2820">
        <f t="shared" si="88"/>
        <v>61817.466376194403</v>
      </c>
      <c r="C2820">
        <f t="shared" si="89"/>
        <v>101325</v>
      </c>
    </row>
    <row r="2821" spans="1:3" x14ac:dyDescent="0.2">
      <c r="A2821">
        <v>0.35237499999999999</v>
      </c>
      <c r="B2821">
        <f t="shared" si="88"/>
        <v>61448.306650674844</v>
      </c>
      <c r="C2821">
        <f t="shared" si="89"/>
        <v>101325</v>
      </c>
    </row>
    <row r="2822" spans="1:3" x14ac:dyDescent="0.2">
      <c r="A2822">
        <v>0.35249999999999998</v>
      </c>
      <c r="B2822">
        <f t="shared" si="88"/>
        <v>61325</v>
      </c>
      <c r="C2822">
        <f t="shared" si="89"/>
        <v>101325</v>
      </c>
    </row>
    <row r="2823" spans="1:3" x14ac:dyDescent="0.2">
      <c r="A2823">
        <v>0.35262500000000002</v>
      </c>
      <c r="B2823">
        <f t="shared" si="88"/>
        <v>61448.306650674895</v>
      </c>
      <c r="C2823">
        <f t="shared" si="89"/>
        <v>101325</v>
      </c>
    </row>
    <row r="2824" spans="1:3" x14ac:dyDescent="0.2">
      <c r="A2824">
        <v>0.35275000000000001</v>
      </c>
      <c r="B2824">
        <f t="shared" si="88"/>
        <v>61817.466376194498</v>
      </c>
      <c r="C2824">
        <f t="shared" si="89"/>
        <v>101325</v>
      </c>
    </row>
    <row r="2825" spans="1:3" x14ac:dyDescent="0.2">
      <c r="A2825">
        <v>0.35287499999999999</v>
      </c>
      <c r="B2825">
        <f t="shared" si="88"/>
        <v>62430.203184092912</v>
      </c>
      <c r="C2825">
        <f t="shared" si="89"/>
        <v>101325</v>
      </c>
    </row>
    <row r="2826" spans="1:3" x14ac:dyDescent="0.2">
      <c r="A2826">
        <v>0.35299999999999998</v>
      </c>
      <c r="B2826">
        <f t="shared" si="88"/>
        <v>63282.739348193791</v>
      </c>
      <c r="C2826">
        <f t="shared" si="89"/>
        <v>101325</v>
      </c>
    </row>
    <row r="2827" spans="1:3" x14ac:dyDescent="0.2">
      <c r="A2827">
        <v>0.35312500000000002</v>
      </c>
      <c r="B2827">
        <f t="shared" si="88"/>
        <v>64369.818699548843</v>
      </c>
      <c r="C2827">
        <f t="shared" si="89"/>
        <v>101325</v>
      </c>
    </row>
    <row r="2828" spans="1:3" x14ac:dyDescent="0.2">
      <c r="A2828">
        <v>0.35325000000000001</v>
      </c>
      <c r="B2828">
        <f t="shared" si="88"/>
        <v>65684.739032465586</v>
      </c>
      <c r="C2828">
        <f t="shared" si="89"/>
        <v>101325</v>
      </c>
    </row>
    <row r="2829" spans="1:3" x14ac:dyDescent="0.2">
      <c r="A2829">
        <v>0.35337499999999999</v>
      </c>
      <c r="B2829">
        <f t="shared" si="88"/>
        <v>67219.39342583601</v>
      </c>
      <c r="C2829">
        <f t="shared" si="89"/>
        <v>101325</v>
      </c>
    </row>
    <row r="2830" spans="1:3" x14ac:dyDescent="0.2">
      <c r="A2830">
        <v>0.35349999999999998</v>
      </c>
      <c r="B2830">
        <f t="shared" si="88"/>
        <v>68964.320225001691</v>
      </c>
      <c r="C2830">
        <f t="shared" si="89"/>
        <v>101325</v>
      </c>
    </row>
    <row r="2831" spans="1:3" x14ac:dyDescent="0.2">
      <c r="A2831">
        <v>0.35362500000000002</v>
      </c>
      <c r="B2831">
        <f t="shared" si="88"/>
        <v>70908.761375998962</v>
      </c>
      <c r="C2831">
        <f t="shared" si="89"/>
        <v>101325</v>
      </c>
    </row>
    <row r="2832" spans="1:3" x14ac:dyDescent="0.2">
      <c r="A2832">
        <v>0.35375000000000001</v>
      </c>
      <c r="B2832">
        <f t="shared" si="88"/>
        <v>73040.728752538227</v>
      </c>
      <c r="C2832">
        <f t="shared" si="89"/>
        <v>101325</v>
      </c>
    </row>
    <row r="2833" spans="1:3" x14ac:dyDescent="0.2">
      <c r="A2833">
        <v>0.353875</v>
      </c>
      <c r="B2833">
        <f t="shared" si="88"/>
        <v>75347.078066792703</v>
      </c>
      <c r="C2833">
        <f t="shared" si="89"/>
        <v>101325</v>
      </c>
    </row>
    <row r="2834" spans="1:3" x14ac:dyDescent="0.2">
      <c r="A2834">
        <v>0.35399999999999998</v>
      </c>
      <c r="B2834">
        <f t="shared" si="88"/>
        <v>77813.58990830103</v>
      </c>
      <c r="C2834">
        <f t="shared" si="89"/>
        <v>101325</v>
      </c>
    </row>
    <row r="2835" spans="1:3" x14ac:dyDescent="0.2">
      <c r="A2835">
        <v>0.35412500000000002</v>
      </c>
      <c r="B2835">
        <f t="shared" si="88"/>
        <v>80425.057411362854</v>
      </c>
      <c r="C2835">
        <f t="shared" si="89"/>
        <v>101325</v>
      </c>
    </row>
    <row r="2836" spans="1:3" x14ac:dyDescent="0.2">
      <c r="A2836">
        <v>0.35425000000000001</v>
      </c>
      <c r="B2836">
        <f t="shared" si="88"/>
        <v>83165.380010418856</v>
      </c>
      <c r="C2836">
        <f t="shared" si="89"/>
        <v>101325</v>
      </c>
    </row>
    <row r="2837" spans="1:3" x14ac:dyDescent="0.2">
      <c r="A2837">
        <v>0.354375</v>
      </c>
      <c r="B2837">
        <f t="shared" si="88"/>
        <v>86017.662705396011</v>
      </c>
      <c r="C2837">
        <f t="shared" si="89"/>
        <v>101325</v>
      </c>
    </row>
    <row r="2838" spans="1:3" x14ac:dyDescent="0.2">
      <c r="A2838">
        <v>0.35449999999999998</v>
      </c>
      <c r="B2838">
        <f t="shared" si="88"/>
        <v>88964.320225001575</v>
      </c>
      <c r="C2838">
        <f t="shared" si="89"/>
        <v>101325</v>
      </c>
    </row>
    <row r="2839" spans="1:3" x14ac:dyDescent="0.2">
      <c r="A2839">
        <v>0.35462500000000002</v>
      </c>
      <c r="B2839">
        <f t="shared" si="88"/>
        <v>91987.185445764218</v>
      </c>
      <c r="C2839">
        <f t="shared" si="89"/>
        <v>101325</v>
      </c>
    </row>
    <row r="2840" spans="1:3" x14ac:dyDescent="0.2">
      <c r="A2840">
        <v>0.35475000000000001</v>
      </c>
      <c r="B2840">
        <f t="shared" si="88"/>
        <v>95067.621398391086</v>
      </c>
      <c r="C2840">
        <f t="shared" si="89"/>
        <v>101325</v>
      </c>
    </row>
    <row r="2841" spans="1:3" x14ac:dyDescent="0.2">
      <c r="A2841">
        <v>0.354875</v>
      </c>
      <c r="B2841">
        <f t="shared" si="88"/>
        <v>98186.636170886399</v>
      </c>
      <c r="C2841">
        <f t="shared" si="89"/>
        <v>101325</v>
      </c>
    </row>
    <row r="2842" spans="1:3" x14ac:dyDescent="0.2">
      <c r="A2842">
        <v>0.35499999999999998</v>
      </c>
      <c r="B2842">
        <f t="shared" si="88"/>
        <v>101325.00000000007</v>
      </c>
      <c r="C2842">
        <f t="shared" si="89"/>
        <v>101325</v>
      </c>
    </row>
    <row r="2843" spans="1:3" x14ac:dyDescent="0.2">
      <c r="A2843">
        <v>0.35512500000000002</v>
      </c>
      <c r="B2843">
        <f t="shared" si="88"/>
        <v>104463.36382911488</v>
      </c>
      <c r="C2843">
        <f t="shared" si="89"/>
        <v>101325</v>
      </c>
    </row>
    <row r="2844" spans="1:3" x14ac:dyDescent="0.2">
      <c r="A2844">
        <v>0.35525000000000001</v>
      </c>
      <c r="B2844">
        <f t="shared" si="88"/>
        <v>107582.37860160906</v>
      </c>
      <c r="C2844">
        <f t="shared" si="89"/>
        <v>101325</v>
      </c>
    </row>
    <row r="2845" spans="1:3" x14ac:dyDescent="0.2">
      <c r="A2845">
        <v>0.355375</v>
      </c>
      <c r="B2845">
        <f t="shared" si="88"/>
        <v>110662.81455423593</v>
      </c>
      <c r="C2845">
        <f t="shared" si="89"/>
        <v>101325</v>
      </c>
    </row>
    <row r="2846" spans="1:3" x14ac:dyDescent="0.2">
      <c r="A2846">
        <v>0.35549999999999998</v>
      </c>
      <c r="B2846">
        <f t="shared" si="88"/>
        <v>113685.67977499749</v>
      </c>
      <c r="C2846">
        <f t="shared" si="89"/>
        <v>101325</v>
      </c>
    </row>
    <row r="2847" spans="1:3" x14ac:dyDescent="0.2">
      <c r="A2847">
        <v>0.35562500000000002</v>
      </c>
      <c r="B2847">
        <f t="shared" si="88"/>
        <v>116632.33729460413</v>
      </c>
      <c r="C2847">
        <f t="shared" si="89"/>
        <v>101325</v>
      </c>
    </row>
    <row r="2848" spans="1:3" x14ac:dyDescent="0.2">
      <c r="A2848">
        <v>0.35575000000000001</v>
      </c>
      <c r="B2848">
        <f t="shared" si="88"/>
        <v>119484.61998958229</v>
      </c>
      <c r="C2848">
        <f t="shared" si="89"/>
        <v>101325</v>
      </c>
    </row>
    <row r="2849" spans="1:3" x14ac:dyDescent="0.2">
      <c r="A2849">
        <v>0.355875</v>
      </c>
      <c r="B2849">
        <f t="shared" si="88"/>
        <v>122224.94258863825</v>
      </c>
      <c r="C2849">
        <f t="shared" si="89"/>
        <v>101325</v>
      </c>
    </row>
    <row r="2850" spans="1:3" x14ac:dyDescent="0.2">
      <c r="A2850">
        <v>0.35599999999999998</v>
      </c>
      <c r="B2850">
        <f t="shared" si="88"/>
        <v>124836.41009169818</v>
      </c>
      <c r="C2850">
        <f t="shared" si="89"/>
        <v>101325</v>
      </c>
    </row>
    <row r="2851" spans="1:3" x14ac:dyDescent="0.2">
      <c r="A2851">
        <v>0.35612500000000002</v>
      </c>
      <c r="B2851">
        <f t="shared" si="88"/>
        <v>127302.92193320829</v>
      </c>
      <c r="C2851">
        <f t="shared" si="89"/>
        <v>101325</v>
      </c>
    </row>
    <row r="2852" spans="1:3" x14ac:dyDescent="0.2">
      <c r="A2852">
        <v>0.35625000000000001</v>
      </c>
      <c r="B2852">
        <f t="shared" si="88"/>
        <v>129609.27124746187</v>
      </c>
      <c r="C2852">
        <f t="shared" si="89"/>
        <v>101325</v>
      </c>
    </row>
    <row r="2853" spans="1:3" x14ac:dyDescent="0.2">
      <c r="A2853">
        <v>0.356375</v>
      </c>
      <c r="B2853">
        <f t="shared" si="88"/>
        <v>131741.23862400115</v>
      </c>
      <c r="C2853">
        <f t="shared" si="89"/>
        <v>101325</v>
      </c>
    </row>
    <row r="2854" spans="1:3" x14ac:dyDescent="0.2">
      <c r="A2854">
        <v>0.35649999999999998</v>
      </c>
      <c r="B2854">
        <f t="shared" si="88"/>
        <v>133685.67977499773</v>
      </c>
      <c r="C2854">
        <f t="shared" si="89"/>
        <v>101325</v>
      </c>
    </row>
    <row r="2855" spans="1:3" x14ac:dyDescent="0.2">
      <c r="A2855">
        <v>0.35662500000000003</v>
      </c>
      <c r="B2855">
        <f t="shared" si="88"/>
        <v>135430.60657416406</v>
      </c>
      <c r="C2855">
        <f t="shared" si="89"/>
        <v>101325</v>
      </c>
    </row>
    <row r="2856" spans="1:3" x14ac:dyDescent="0.2">
      <c r="A2856">
        <v>0.35675000000000001</v>
      </c>
      <c r="B2856">
        <f t="shared" si="88"/>
        <v>136965.260967535</v>
      </c>
      <c r="C2856">
        <f t="shared" si="89"/>
        <v>101325</v>
      </c>
    </row>
    <row r="2857" spans="1:3" x14ac:dyDescent="0.2">
      <c r="A2857">
        <v>0.356875</v>
      </c>
      <c r="B2857">
        <f t="shared" si="88"/>
        <v>138280.18130045166</v>
      </c>
      <c r="C2857">
        <f t="shared" si="89"/>
        <v>101325</v>
      </c>
    </row>
    <row r="2858" spans="1:3" x14ac:dyDescent="0.2">
      <c r="A2858">
        <v>0.35699999999999998</v>
      </c>
      <c r="B2858">
        <f t="shared" si="88"/>
        <v>139367.2606518059</v>
      </c>
      <c r="C2858">
        <f t="shared" si="89"/>
        <v>101325</v>
      </c>
    </row>
    <row r="2859" spans="1:3" x14ac:dyDescent="0.2">
      <c r="A2859">
        <v>0.35712500000000003</v>
      </c>
      <c r="B2859">
        <f t="shared" si="88"/>
        <v>140219.79681590712</v>
      </c>
      <c r="C2859">
        <f t="shared" si="89"/>
        <v>101325</v>
      </c>
    </row>
    <row r="2860" spans="1:3" x14ac:dyDescent="0.2">
      <c r="A2860">
        <v>0.35725000000000001</v>
      </c>
      <c r="B2860">
        <f t="shared" si="88"/>
        <v>140832.53362380553</v>
      </c>
      <c r="C2860">
        <f t="shared" si="89"/>
        <v>101325</v>
      </c>
    </row>
    <row r="2861" spans="1:3" x14ac:dyDescent="0.2">
      <c r="A2861">
        <v>0.357375</v>
      </c>
      <c r="B2861">
        <f t="shared" si="88"/>
        <v>141201.69334932513</v>
      </c>
      <c r="C2861">
        <f t="shared" si="89"/>
        <v>101325</v>
      </c>
    </row>
    <row r="2862" spans="1:3" x14ac:dyDescent="0.2">
      <c r="A2862">
        <v>0.35749999999999998</v>
      </c>
      <c r="B2862">
        <f t="shared" si="88"/>
        <v>141325</v>
      </c>
      <c r="C2862">
        <f t="shared" si="89"/>
        <v>101325</v>
      </c>
    </row>
    <row r="2863" spans="1:3" x14ac:dyDescent="0.2">
      <c r="A2863">
        <v>0.35762500000000003</v>
      </c>
      <c r="B2863">
        <f t="shared" si="88"/>
        <v>141201.69334932504</v>
      </c>
      <c r="C2863">
        <f t="shared" si="89"/>
        <v>101325</v>
      </c>
    </row>
    <row r="2864" spans="1:3" x14ac:dyDescent="0.2">
      <c r="A2864">
        <v>0.35775000000000001</v>
      </c>
      <c r="B2864">
        <f t="shared" si="88"/>
        <v>140832.53362380539</v>
      </c>
      <c r="C2864">
        <f t="shared" si="89"/>
        <v>101325</v>
      </c>
    </row>
    <row r="2865" spans="1:3" x14ac:dyDescent="0.2">
      <c r="A2865">
        <v>0.357875</v>
      </c>
      <c r="B2865">
        <f t="shared" si="88"/>
        <v>140219.79681590718</v>
      </c>
      <c r="C2865">
        <f t="shared" si="89"/>
        <v>101325</v>
      </c>
    </row>
    <row r="2866" spans="1:3" x14ac:dyDescent="0.2">
      <c r="A2866">
        <v>0.35799999999999998</v>
      </c>
      <c r="B2866">
        <f t="shared" si="88"/>
        <v>139367.26065180634</v>
      </c>
      <c r="C2866">
        <f t="shared" si="89"/>
        <v>101325</v>
      </c>
    </row>
    <row r="2867" spans="1:3" x14ac:dyDescent="0.2">
      <c r="A2867">
        <v>0.35812500000000003</v>
      </c>
      <c r="B2867">
        <f t="shared" si="88"/>
        <v>138280.18130045134</v>
      </c>
      <c r="C2867">
        <f t="shared" si="89"/>
        <v>101325</v>
      </c>
    </row>
    <row r="2868" spans="1:3" x14ac:dyDescent="0.2">
      <c r="A2868">
        <v>0.35825000000000001</v>
      </c>
      <c r="B2868">
        <f t="shared" si="88"/>
        <v>136965.26096753462</v>
      </c>
      <c r="C2868">
        <f t="shared" si="89"/>
        <v>101325</v>
      </c>
    </row>
    <row r="2869" spans="1:3" x14ac:dyDescent="0.2">
      <c r="A2869">
        <v>0.358375</v>
      </c>
      <c r="B2869">
        <f t="shared" si="88"/>
        <v>135430.60657416363</v>
      </c>
      <c r="C2869">
        <f t="shared" si="89"/>
        <v>101325</v>
      </c>
    </row>
    <row r="2870" spans="1:3" x14ac:dyDescent="0.2">
      <c r="A2870">
        <v>0.35849999999999999</v>
      </c>
      <c r="B2870">
        <f t="shared" si="88"/>
        <v>133685.6797749979</v>
      </c>
      <c r="C2870">
        <f t="shared" si="89"/>
        <v>101325</v>
      </c>
    </row>
    <row r="2871" spans="1:3" x14ac:dyDescent="0.2">
      <c r="A2871">
        <v>0.35862500000000003</v>
      </c>
      <c r="B2871">
        <f t="shared" si="88"/>
        <v>131741.23862400057</v>
      </c>
      <c r="C2871">
        <f t="shared" si="89"/>
        <v>101325</v>
      </c>
    </row>
    <row r="2872" spans="1:3" x14ac:dyDescent="0.2">
      <c r="A2872">
        <v>0.35875000000000001</v>
      </c>
      <c r="B2872">
        <f t="shared" si="88"/>
        <v>129609.27124746126</v>
      </c>
      <c r="C2872">
        <f t="shared" si="89"/>
        <v>101325</v>
      </c>
    </row>
    <row r="2873" spans="1:3" x14ac:dyDescent="0.2">
      <c r="A2873">
        <v>0.358875</v>
      </c>
      <c r="B2873">
        <f t="shared" si="88"/>
        <v>127302.92193320763</v>
      </c>
      <c r="C2873">
        <f t="shared" si="89"/>
        <v>101325</v>
      </c>
    </row>
    <row r="2874" spans="1:3" x14ac:dyDescent="0.2">
      <c r="A2874">
        <v>0.35899999999999999</v>
      </c>
      <c r="B2874">
        <f t="shared" si="88"/>
        <v>124836.41009169933</v>
      </c>
      <c r="C2874">
        <f t="shared" si="89"/>
        <v>101325</v>
      </c>
    </row>
    <row r="2875" spans="1:3" x14ac:dyDescent="0.2">
      <c r="A2875">
        <v>0.35912500000000003</v>
      </c>
      <c r="B2875">
        <f t="shared" si="88"/>
        <v>122224.94258863751</v>
      </c>
      <c r="C2875">
        <f t="shared" si="89"/>
        <v>101325</v>
      </c>
    </row>
    <row r="2876" spans="1:3" x14ac:dyDescent="0.2">
      <c r="A2876">
        <v>0.35925000000000001</v>
      </c>
      <c r="B2876">
        <f t="shared" si="88"/>
        <v>119484.61998958152</v>
      </c>
      <c r="C2876">
        <f t="shared" si="89"/>
        <v>101325</v>
      </c>
    </row>
    <row r="2877" spans="1:3" x14ac:dyDescent="0.2">
      <c r="A2877">
        <v>0.359375</v>
      </c>
      <c r="B2877">
        <f t="shared" si="88"/>
        <v>116632.33729460335</v>
      </c>
      <c r="C2877">
        <f t="shared" si="89"/>
        <v>101325</v>
      </c>
    </row>
    <row r="2878" spans="1:3" x14ac:dyDescent="0.2">
      <c r="A2878">
        <v>0.35949999999999999</v>
      </c>
      <c r="B2878">
        <f t="shared" si="88"/>
        <v>113685.67977499776</v>
      </c>
      <c r="C2878">
        <f t="shared" si="89"/>
        <v>101325</v>
      </c>
    </row>
    <row r="2879" spans="1:3" x14ac:dyDescent="0.2">
      <c r="A2879">
        <v>0.35962499999999997</v>
      </c>
      <c r="B2879">
        <f t="shared" si="88"/>
        <v>110662.81455423729</v>
      </c>
      <c r="C2879">
        <f t="shared" si="89"/>
        <v>101325</v>
      </c>
    </row>
    <row r="2880" spans="1:3" x14ac:dyDescent="0.2">
      <c r="A2880">
        <v>0.35975000000000001</v>
      </c>
      <c r="B2880">
        <f t="shared" si="88"/>
        <v>107582.37860160934</v>
      </c>
      <c r="C2880">
        <f t="shared" si="89"/>
        <v>101325</v>
      </c>
    </row>
    <row r="2881" spans="1:3" x14ac:dyDescent="0.2">
      <c r="A2881">
        <v>0.359875</v>
      </c>
      <c r="B2881">
        <f t="shared" si="88"/>
        <v>104463.36382911402</v>
      </c>
      <c r="C2881">
        <f t="shared" si="89"/>
        <v>101325</v>
      </c>
    </row>
    <row r="2882" spans="1:3" x14ac:dyDescent="0.2">
      <c r="A2882">
        <v>0.36</v>
      </c>
      <c r="B2882">
        <f t="shared" si="88"/>
        <v>101325.00000000035</v>
      </c>
      <c r="C2882">
        <f t="shared" si="89"/>
        <v>101325</v>
      </c>
    </row>
    <row r="2883" spans="1:3" x14ac:dyDescent="0.2">
      <c r="A2883">
        <v>0.36012499999999997</v>
      </c>
      <c r="B2883">
        <f t="shared" ref="B2883:B2946" si="90">-40000*SIN(200*PI()*A2883)+101325</f>
        <v>98186.636170886675</v>
      </c>
      <c r="C2883">
        <f t="shared" ref="C2883:C2946" si="91">IF(MOD(A2883,0.02)&gt;0.005,101325,B2883)</f>
        <v>98186.636170886675</v>
      </c>
    </row>
    <row r="2884" spans="1:3" x14ac:dyDescent="0.2">
      <c r="A2884">
        <v>0.36025000000000001</v>
      </c>
      <c r="B2884">
        <f t="shared" si="90"/>
        <v>95067.621398390242</v>
      </c>
      <c r="C2884">
        <f t="shared" si="91"/>
        <v>95067.621398390242</v>
      </c>
    </row>
    <row r="2885" spans="1:3" x14ac:dyDescent="0.2">
      <c r="A2885">
        <v>0.360375</v>
      </c>
      <c r="B2885">
        <f t="shared" si="90"/>
        <v>91987.185445763389</v>
      </c>
      <c r="C2885">
        <f t="shared" si="91"/>
        <v>91987.185445763389</v>
      </c>
    </row>
    <row r="2886" spans="1:3" x14ac:dyDescent="0.2">
      <c r="A2886">
        <v>0.36049999999999999</v>
      </c>
      <c r="B2886">
        <f t="shared" si="90"/>
        <v>88964.320225001837</v>
      </c>
      <c r="C2886">
        <f t="shared" si="91"/>
        <v>88964.320225001837</v>
      </c>
    </row>
    <row r="2887" spans="1:3" x14ac:dyDescent="0.2">
      <c r="A2887">
        <v>0.36062499999999997</v>
      </c>
      <c r="B2887">
        <f t="shared" si="90"/>
        <v>86017.662705397306</v>
      </c>
      <c r="C2887">
        <f t="shared" si="91"/>
        <v>86017.662705397306</v>
      </c>
    </row>
    <row r="2888" spans="1:3" x14ac:dyDescent="0.2">
      <c r="A2888">
        <v>0.36075000000000002</v>
      </c>
      <c r="B2888">
        <f t="shared" si="90"/>
        <v>83165.380010418099</v>
      </c>
      <c r="C2888">
        <f t="shared" si="91"/>
        <v>83165.380010418099</v>
      </c>
    </row>
    <row r="2889" spans="1:3" x14ac:dyDescent="0.2">
      <c r="A2889">
        <v>0.360875</v>
      </c>
      <c r="B2889">
        <f t="shared" si="90"/>
        <v>80425.057411362126</v>
      </c>
      <c r="C2889">
        <f t="shared" si="91"/>
        <v>80425.057411362126</v>
      </c>
    </row>
    <row r="2890" spans="1:3" x14ac:dyDescent="0.2">
      <c r="A2890">
        <v>0.36099999999999999</v>
      </c>
      <c r="B2890">
        <f t="shared" si="90"/>
        <v>77813.589908301248</v>
      </c>
      <c r="C2890">
        <f t="shared" si="91"/>
        <v>77813.589908301248</v>
      </c>
    </row>
    <row r="2891" spans="1:3" x14ac:dyDescent="0.2">
      <c r="A2891">
        <v>0.36112499999999997</v>
      </c>
      <c r="B2891">
        <f t="shared" si="90"/>
        <v>75347.078066792907</v>
      </c>
      <c r="C2891">
        <f t="shared" si="91"/>
        <v>75347.078066792907</v>
      </c>
    </row>
    <row r="2892" spans="1:3" x14ac:dyDescent="0.2">
      <c r="A2892">
        <v>0.36125000000000002</v>
      </c>
      <c r="B2892">
        <f t="shared" si="90"/>
        <v>73040.72875253763</v>
      </c>
      <c r="C2892">
        <f t="shared" si="91"/>
        <v>73040.72875253763</v>
      </c>
    </row>
    <row r="2893" spans="1:3" x14ac:dyDescent="0.2">
      <c r="A2893">
        <v>0.361375</v>
      </c>
      <c r="B2893">
        <f t="shared" si="90"/>
        <v>70908.761375998409</v>
      </c>
      <c r="C2893">
        <f t="shared" si="91"/>
        <v>70908.761375998409</v>
      </c>
    </row>
    <row r="2894" spans="1:3" x14ac:dyDescent="0.2">
      <c r="A2894">
        <v>0.36149999999999999</v>
      </c>
      <c r="B2894">
        <f t="shared" si="90"/>
        <v>68964.320225002521</v>
      </c>
      <c r="C2894">
        <f t="shared" si="91"/>
        <v>68964.320225002521</v>
      </c>
    </row>
    <row r="2895" spans="1:3" x14ac:dyDescent="0.2">
      <c r="A2895">
        <v>0.36162499999999997</v>
      </c>
      <c r="B2895">
        <f t="shared" si="90"/>
        <v>67219.393425836752</v>
      </c>
      <c r="C2895">
        <f t="shared" si="91"/>
        <v>67219.393425836752</v>
      </c>
    </row>
    <row r="2896" spans="1:3" x14ac:dyDescent="0.2">
      <c r="A2896">
        <v>0.36175000000000002</v>
      </c>
      <c r="B2896">
        <f t="shared" si="90"/>
        <v>65684.739032465208</v>
      </c>
      <c r="C2896">
        <f t="shared" si="91"/>
        <v>65684.739032465208</v>
      </c>
    </row>
    <row r="2897" spans="1:3" x14ac:dyDescent="0.2">
      <c r="A2897">
        <v>0.361875</v>
      </c>
      <c r="B2897">
        <f t="shared" si="90"/>
        <v>64369.818699548508</v>
      </c>
      <c r="C2897">
        <f t="shared" si="91"/>
        <v>64369.818699548508</v>
      </c>
    </row>
    <row r="2898" spans="1:3" x14ac:dyDescent="0.2">
      <c r="A2898">
        <v>0.36199999999999999</v>
      </c>
      <c r="B2898">
        <f t="shared" si="90"/>
        <v>63282.739348193878</v>
      </c>
      <c r="C2898">
        <f t="shared" si="91"/>
        <v>63282.739348193878</v>
      </c>
    </row>
    <row r="2899" spans="1:3" x14ac:dyDescent="0.2">
      <c r="A2899">
        <v>0.36212499999999997</v>
      </c>
      <c r="B2899">
        <f t="shared" si="90"/>
        <v>62430.203184092985</v>
      </c>
      <c r="C2899">
        <f t="shared" si="91"/>
        <v>62430.203184092985</v>
      </c>
    </row>
    <row r="2900" spans="1:3" x14ac:dyDescent="0.2">
      <c r="A2900">
        <v>0.36225000000000002</v>
      </c>
      <c r="B2900">
        <f t="shared" si="90"/>
        <v>61817.466376194367</v>
      </c>
      <c r="C2900">
        <f t="shared" si="91"/>
        <v>61817.466376194367</v>
      </c>
    </row>
    <row r="2901" spans="1:3" x14ac:dyDescent="0.2">
      <c r="A2901">
        <v>0.362375</v>
      </c>
      <c r="B2901">
        <f t="shared" si="90"/>
        <v>61448.306650674916</v>
      </c>
      <c r="C2901">
        <f t="shared" si="91"/>
        <v>61448.306650674916</v>
      </c>
    </row>
    <row r="2902" spans="1:3" x14ac:dyDescent="0.2">
      <c r="A2902">
        <v>0.36249999999999999</v>
      </c>
      <c r="B2902">
        <f t="shared" si="90"/>
        <v>61325</v>
      </c>
      <c r="C2902">
        <f t="shared" si="91"/>
        <v>61325</v>
      </c>
    </row>
    <row r="2903" spans="1:3" x14ac:dyDescent="0.2">
      <c r="A2903">
        <v>0.36262499999999998</v>
      </c>
      <c r="B2903">
        <f t="shared" si="90"/>
        <v>61448.306650674829</v>
      </c>
      <c r="C2903">
        <f t="shared" si="91"/>
        <v>61448.306650674829</v>
      </c>
    </row>
    <row r="2904" spans="1:3" x14ac:dyDescent="0.2">
      <c r="A2904">
        <v>0.36275000000000002</v>
      </c>
      <c r="B2904">
        <f t="shared" si="90"/>
        <v>61817.466376194541</v>
      </c>
      <c r="C2904">
        <f t="shared" si="91"/>
        <v>61817.466376194541</v>
      </c>
    </row>
    <row r="2905" spans="1:3" x14ac:dyDescent="0.2">
      <c r="A2905">
        <v>0.362875</v>
      </c>
      <c r="B2905">
        <f t="shared" si="90"/>
        <v>62430.203184092985</v>
      </c>
      <c r="C2905">
        <f t="shared" si="91"/>
        <v>62430.203184092985</v>
      </c>
    </row>
    <row r="2906" spans="1:3" x14ac:dyDescent="0.2">
      <c r="A2906">
        <v>0.36299999999999999</v>
      </c>
      <c r="B2906">
        <f t="shared" si="90"/>
        <v>63282.739348193878</v>
      </c>
      <c r="C2906">
        <f t="shared" si="91"/>
        <v>63282.739348193878</v>
      </c>
    </row>
    <row r="2907" spans="1:3" x14ac:dyDescent="0.2">
      <c r="A2907">
        <v>0.36312499999999998</v>
      </c>
      <c r="B2907">
        <f t="shared" si="90"/>
        <v>64369.818699548508</v>
      </c>
      <c r="C2907">
        <f t="shared" si="91"/>
        <v>64369.818699548508</v>
      </c>
    </row>
    <row r="2908" spans="1:3" x14ac:dyDescent="0.2">
      <c r="A2908">
        <v>0.36325000000000002</v>
      </c>
      <c r="B2908">
        <f t="shared" si="90"/>
        <v>65684.739032465717</v>
      </c>
      <c r="C2908">
        <f t="shared" si="91"/>
        <v>65684.739032465717</v>
      </c>
    </row>
    <row r="2909" spans="1:3" x14ac:dyDescent="0.2">
      <c r="A2909">
        <v>0.363375</v>
      </c>
      <c r="B2909">
        <f t="shared" si="90"/>
        <v>67219.393425836155</v>
      </c>
      <c r="C2909">
        <f t="shared" si="91"/>
        <v>67219.393425836155</v>
      </c>
    </row>
    <row r="2910" spans="1:3" x14ac:dyDescent="0.2">
      <c r="A2910">
        <v>0.36349999999999999</v>
      </c>
      <c r="B2910">
        <f t="shared" si="90"/>
        <v>68964.320225001851</v>
      </c>
      <c r="C2910">
        <f t="shared" si="91"/>
        <v>68964.320225001851</v>
      </c>
    </row>
    <row r="2911" spans="1:3" x14ac:dyDescent="0.2">
      <c r="A2911">
        <v>0.36362499999999998</v>
      </c>
      <c r="B2911">
        <f t="shared" si="90"/>
        <v>70908.761375998409</v>
      </c>
      <c r="C2911">
        <f t="shared" si="91"/>
        <v>70908.761375998409</v>
      </c>
    </row>
    <row r="2912" spans="1:3" x14ac:dyDescent="0.2">
      <c r="A2912">
        <v>0.36375000000000002</v>
      </c>
      <c r="B2912">
        <f t="shared" si="90"/>
        <v>73040.728752538431</v>
      </c>
      <c r="C2912">
        <f t="shared" si="91"/>
        <v>73040.728752538431</v>
      </c>
    </row>
    <row r="2913" spans="1:3" x14ac:dyDescent="0.2">
      <c r="A2913">
        <v>0.363875</v>
      </c>
      <c r="B2913">
        <f t="shared" si="90"/>
        <v>75347.078066792907</v>
      </c>
      <c r="C2913">
        <f t="shared" si="91"/>
        <v>75347.078066792907</v>
      </c>
    </row>
    <row r="2914" spans="1:3" x14ac:dyDescent="0.2">
      <c r="A2914">
        <v>0.36399999999999999</v>
      </c>
      <c r="B2914">
        <f t="shared" si="90"/>
        <v>77813.589908301248</v>
      </c>
      <c r="C2914">
        <f t="shared" si="91"/>
        <v>77813.589908301248</v>
      </c>
    </row>
    <row r="2915" spans="1:3" x14ac:dyDescent="0.2">
      <c r="A2915">
        <v>0.36412499999999998</v>
      </c>
      <c r="B2915">
        <f t="shared" si="90"/>
        <v>80425.057411361151</v>
      </c>
      <c r="C2915">
        <f t="shared" si="91"/>
        <v>80425.057411361151</v>
      </c>
    </row>
    <row r="2916" spans="1:3" x14ac:dyDescent="0.2">
      <c r="A2916">
        <v>0.36425000000000002</v>
      </c>
      <c r="B2916">
        <f t="shared" si="90"/>
        <v>83165.380010418099</v>
      </c>
      <c r="C2916">
        <f t="shared" si="91"/>
        <v>83165.380010418099</v>
      </c>
    </row>
    <row r="2917" spans="1:3" x14ac:dyDescent="0.2">
      <c r="A2917">
        <v>0.364375</v>
      </c>
      <c r="B2917">
        <f t="shared" si="90"/>
        <v>86017.662705396258</v>
      </c>
      <c r="C2917">
        <f t="shared" si="91"/>
        <v>86017.662705396258</v>
      </c>
    </row>
    <row r="2918" spans="1:3" x14ac:dyDescent="0.2">
      <c r="A2918">
        <v>0.36449999999999999</v>
      </c>
      <c r="B2918">
        <f t="shared" si="90"/>
        <v>88964.320225001837</v>
      </c>
      <c r="C2918">
        <f t="shared" si="91"/>
        <v>88964.320225001837</v>
      </c>
    </row>
    <row r="2919" spans="1:3" x14ac:dyDescent="0.2">
      <c r="A2919">
        <v>0.36462499999999998</v>
      </c>
      <c r="B2919">
        <f t="shared" si="90"/>
        <v>91987.185445763389</v>
      </c>
      <c r="C2919">
        <f t="shared" si="91"/>
        <v>91987.185445763389</v>
      </c>
    </row>
    <row r="2920" spans="1:3" x14ac:dyDescent="0.2">
      <c r="A2920">
        <v>0.36475000000000002</v>
      </c>
      <c r="B2920">
        <f t="shared" si="90"/>
        <v>95067.621398391362</v>
      </c>
      <c r="C2920">
        <f t="shared" si="91"/>
        <v>95067.621398391362</v>
      </c>
    </row>
    <row r="2921" spans="1:3" x14ac:dyDescent="0.2">
      <c r="A2921">
        <v>0.364875</v>
      </c>
      <c r="B2921">
        <f t="shared" si="90"/>
        <v>98186.636170886675</v>
      </c>
      <c r="C2921">
        <f t="shared" si="91"/>
        <v>98186.636170886675</v>
      </c>
    </row>
    <row r="2922" spans="1:3" x14ac:dyDescent="0.2">
      <c r="A2922">
        <v>0.36499999999999999</v>
      </c>
      <c r="B2922">
        <f t="shared" si="90"/>
        <v>101325.00000000035</v>
      </c>
      <c r="C2922">
        <f t="shared" si="91"/>
        <v>101325.00000000035</v>
      </c>
    </row>
    <row r="2923" spans="1:3" x14ac:dyDescent="0.2">
      <c r="A2923">
        <v>0.36512499999999998</v>
      </c>
      <c r="B2923">
        <f t="shared" si="90"/>
        <v>104463.36382911289</v>
      </c>
      <c r="C2923">
        <f t="shared" si="91"/>
        <v>101325</v>
      </c>
    </row>
    <row r="2924" spans="1:3" x14ac:dyDescent="0.2">
      <c r="A2924">
        <v>0.36525000000000002</v>
      </c>
      <c r="B2924">
        <f t="shared" si="90"/>
        <v>107582.37860160934</v>
      </c>
      <c r="C2924">
        <f t="shared" si="91"/>
        <v>101325</v>
      </c>
    </row>
    <row r="2925" spans="1:3" x14ac:dyDescent="0.2">
      <c r="A2925">
        <v>0.36537500000000001</v>
      </c>
      <c r="B2925">
        <f t="shared" si="90"/>
        <v>110662.81455423619</v>
      </c>
      <c r="C2925">
        <f t="shared" si="91"/>
        <v>101325</v>
      </c>
    </row>
    <row r="2926" spans="1:3" x14ac:dyDescent="0.2">
      <c r="A2926">
        <v>0.36549999999999999</v>
      </c>
      <c r="B2926">
        <f t="shared" si="90"/>
        <v>113685.67977499776</v>
      </c>
      <c r="C2926">
        <f t="shared" si="91"/>
        <v>101325</v>
      </c>
    </row>
    <row r="2927" spans="1:3" x14ac:dyDescent="0.2">
      <c r="A2927">
        <v>0.36562499999999998</v>
      </c>
      <c r="B2927">
        <f t="shared" si="90"/>
        <v>116632.33729460335</v>
      </c>
      <c r="C2927">
        <f t="shared" si="91"/>
        <v>101325</v>
      </c>
    </row>
    <row r="2928" spans="1:3" x14ac:dyDescent="0.2">
      <c r="A2928">
        <v>0.36575000000000002</v>
      </c>
      <c r="B2928">
        <f t="shared" si="90"/>
        <v>119484.61998958254</v>
      </c>
      <c r="C2928">
        <f t="shared" si="91"/>
        <v>101325</v>
      </c>
    </row>
    <row r="2929" spans="1:3" x14ac:dyDescent="0.2">
      <c r="A2929">
        <v>0.36587500000000001</v>
      </c>
      <c r="B2929">
        <f t="shared" si="90"/>
        <v>122224.94258863849</v>
      </c>
      <c r="C2929">
        <f t="shared" si="91"/>
        <v>101325</v>
      </c>
    </row>
    <row r="2930" spans="1:3" x14ac:dyDescent="0.2">
      <c r="A2930">
        <v>0.36599999999999999</v>
      </c>
      <c r="B2930">
        <f t="shared" si="90"/>
        <v>124836.4100916984</v>
      </c>
      <c r="C2930">
        <f t="shared" si="91"/>
        <v>101325</v>
      </c>
    </row>
    <row r="2931" spans="1:3" x14ac:dyDescent="0.2">
      <c r="A2931">
        <v>0.36612499999999998</v>
      </c>
      <c r="B2931">
        <f t="shared" si="90"/>
        <v>127302.92193320676</v>
      </c>
      <c r="C2931">
        <f t="shared" si="91"/>
        <v>101325</v>
      </c>
    </row>
    <row r="2932" spans="1:3" x14ac:dyDescent="0.2">
      <c r="A2932">
        <v>0.36625000000000002</v>
      </c>
      <c r="B2932">
        <f t="shared" si="90"/>
        <v>129609.27124746208</v>
      </c>
      <c r="C2932">
        <f t="shared" si="91"/>
        <v>101325</v>
      </c>
    </row>
    <row r="2933" spans="1:3" x14ac:dyDescent="0.2">
      <c r="A2933">
        <v>0.36637500000000001</v>
      </c>
      <c r="B2933">
        <f t="shared" si="90"/>
        <v>131741.23862400133</v>
      </c>
      <c r="C2933">
        <f t="shared" si="91"/>
        <v>101325</v>
      </c>
    </row>
    <row r="2934" spans="1:3" x14ac:dyDescent="0.2">
      <c r="A2934">
        <v>0.36649999999999999</v>
      </c>
      <c r="B2934">
        <f t="shared" si="90"/>
        <v>133685.6797749979</v>
      </c>
      <c r="C2934">
        <f t="shared" si="91"/>
        <v>101325</v>
      </c>
    </row>
    <row r="2935" spans="1:3" x14ac:dyDescent="0.2">
      <c r="A2935">
        <v>0.36662499999999998</v>
      </c>
      <c r="B2935">
        <f t="shared" si="90"/>
        <v>135430.60657416363</v>
      </c>
      <c r="C2935">
        <f t="shared" si="91"/>
        <v>101325</v>
      </c>
    </row>
    <row r="2936" spans="1:3" x14ac:dyDescent="0.2">
      <c r="A2936">
        <v>0.36675000000000002</v>
      </c>
      <c r="B2936">
        <f t="shared" si="90"/>
        <v>136965.26096753511</v>
      </c>
      <c r="C2936">
        <f t="shared" si="91"/>
        <v>101325</v>
      </c>
    </row>
    <row r="2937" spans="1:3" x14ac:dyDescent="0.2">
      <c r="A2937">
        <v>0.36687500000000001</v>
      </c>
      <c r="B2937">
        <f t="shared" si="90"/>
        <v>138280.18130045175</v>
      </c>
      <c r="C2937">
        <f t="shared" si="91"/>
        <v>101325</v>
      </c>
    </row>
    <row r="2938" spans="1:3" x14ac:dyDescent="0.2">
      <c r="A2938">
        <v>0.36699999999999999</v>
      </c>
      <c r="B2938">
        <f t="shared" si="90"/>
        <v>139367.26065180599</v>
      </c>
      <c r="C2938">
        <f t="shared" si="91"/>
        <v>101325</v>
      </c>
    </row>
    <row r="2939" spans="1:3" x14ac:dyDescent="0.2">
      <c r="A2939">
        <v>0.36712499999999998</v>
      </c>
      <c r="B2939">
        <f t="shared" si="90"/>
        <v>140219.79681590691</v>
      </c>
      <c r="C2939">
        <f t="shared" si="91"/>
        <v>101325</v>
      </c>
    </row>
    <row r="2940" spans="1:3" x14ac:dyDescent="0.2">
      <c r="A2940">
        <v>0.36725000000000002</v>
      </c>
      <c r="B2940">
        <f t="shared" si="90"/>
        <v>140832.53362380556</v>
      </c>
      <c r="C2940">
        <f t="shared" si="91"/>
        <v>101325</v>
      </c>
    </row>
    <row r="2941" spans="1:3" x14ac:dyDescent="0.2">
      <c r="A2941">
        <v>0.36737500000000001</v>
      </c>
      <c r="B2941">
        <f t="shared" si="90"/>
        <v>141201.69334932516</v>
      </c>
      <c r="C2941">
        <f t="shared" si="91"/>
        <v>101325</v>
      </c>
    </row>
    <row r="2942" spans="1:3" x14ac:dyDescent="0.2">
      <c r="A2942">
        <v>0.36749999999999999</v>
      </c>
      <c r="B2942">
        <f t="shared" si="90"/>
        <v>141325</v>
      </c>
      <c r="C2942">
        <f t="shared" si="91"/>
        <v>101325</v>
      </c>
    </row>
    <row r="2943" spans="1:3" x14ac:dyDescent="0.2">
      <c r="A2943">
        <v>0.36762499999999998</v>
      </c>
      <c r="B2943">
        <f t="shared" si="90"/>
        <v>141201.69334932513</v>
      </c>
      <c r="C2943">
        <f t="shared" si="91"/>
        <v>101325</v>
      </c>
    </row>
    <row r="2944" spans="1:3" x14ac:dyDescent="0.2">
      <c r="A2944">
        <v>0.36775000000000002</v>
      </c>
      <c r="B2944">
        <f t="shared" si="90"/>
        <v>140832.53362380536</v>
      </c>
      <c r="C2944">
        <f t="shared" si="91"/>
        <v>101325</v>
      </c>
    </row>
    <row r="2945" spans="1:3" x14ac:dyDescent="0.2">
      <c r="A2945">
        <v>0.36787500000000001</v>
      </c>
      <c r="B2945">
        <f t="shared" si="90"/>
        <v>140219.79681590712</v>
      </c>
      <c r="C2945">
        <f t="shared" si="91"/>
        <v>101325</v>
      </c>
    </row>
    <row r="2946" spans="1:3" x14ac:dyDescent="0.2">
      <c r="A2946">
        <v>0.36799999999999999</v>
      </c>
      <c r="B2946">
        <f t="shared" si="90"/>
        <v>139367.26065180625</v>
      </c>
      <c r="C2946">
        <f t="shared" si="91"/>
        <v>101325</v>
      </c>
    </row>
    <row r="2947" spans="1:3" x14ac:dyDescent="0.2">
      <c r="A2947">
        <v>0.36812499999999998</v>
      </c>
      <c r="B2947">
        <f t="shared" ref="B2947:B3010" si="92">-40000*SIN(200*PI()*A2947)+101325</f>
        <v>138280.18130045166</v>
      </c>
      <c r="C2947">
        <f t="shared" ref="C2947:C3010" si="93">IF(MOD(A2947,0.02)&gt;0.005,101325,B2947)</f>
        <v>101325</v>
      </c>
    </row>
    <row r="2948" spans="1:3" x14ac:dyDescent="0.2">
      <c r="A2948">
        <v>0.36825000000000002</v>
      </c>
      <c r="B2948">
        <f t="shared" si="92"/>
        <v>136965.26096753447</v>
      </c>
      <c r="C2948">
        <f t="shared" si="93"/>
        <v>101325</v>
      </c>
    </row>
    <row r="2949" spans="1:3" x14ac:dyDescent="0.2">
      <c r="A2949">
        <v>0.36837500000000001</v>
      </c>
      <c r="B2949">
        <f t="shared" si="92"/>
        <v>135430.60657416348</v>
      </c>
      <c r="C2949">
        <f t="shared" si="93"/>
        <v>101325</v>
      </c>
    </row>
    <row r="2950" spans="1:3" x14ac:dyDescent="0.2">
      <c r="A2950">
        <v>0.36849999999999999</v>
      </c>
      <c r="B2950">
        <f t="shared" si="92"/>
        <v>133685.67977499773</v>
      </c>
      <c r="C2950">
        <f t="shared" si="93"/>
        <v>101325</v>
      </c>
    </row>
    <row r="2951" spans="1:3" x14ac:dyDescent="0.2">
      <c r="A2951">
        <v>0.36862499999999998</v>
      </c>
      <c r="B2951">
        <f t="shared" si="92"/>
        <v>131741.23862400188</v>
      </c>
      <c r="C2951">
        <f t="shared" si="93"/>
        <v>101325</v>
      </c>
    </row>
    <row r="2952" spans="1:3" x14ac:dyDescent="0.2">
      <c r="A2952">
        <v>0.36875000000000002</v>
      </c>
      <c r="B2952">
        <f t="shared" si="92"/>
        <v>129609.27124746107</v>
      </c>
      <c r="C2952">
        <f t="shared" si="93"/>
        <v>101325</v>
      </c>
    </row>
    <row r="2953" spans="1:3" x14ac:dyDescent="0.2">
      <c r="A2953">
        <v>0.36887500000000001</v>
      </c>
      <c r="B2953">
        <f t="shared" si="92"/>
        <v>127302.92193320741</v>
      </c>
      <c r="C2953">
        <f t="shared" si="93"/>
        <v>101325</v>
      </c>
    </row>
    <row r="2954" spans="1:3" x14ac:dyDescent="0.2">
      <c r="A2954">
        <v>0.36899999999999999</v>
      </c>
      <c r="B2954">
        <f t="shared" si="92"/>
        <v>124836.4100916991</v>
      </c>
      <c r="C2954">
        <f t="shared" si="93"/>
        <v>101325</v>
      </c>
    </row>
    <row r="2955" spans="1:3" x14ac:dyDescent="0.2">
      <c r="A2955">
        <v>0.36912499999999998</v>
      </c>
      <c r="B2955">
        <f t="shared" si="92"/>
        <v>122224.94258863825</v>
      </c>
      <c r="C2955">
        <f t="shared" si="93"/>
        <v>101325</v>
      </c>
    </row>
    <row r="2956" spans="1:3" x14ac:dyDescent="0.2">
      <c r="A2956">
        <v>0.36925000000000002</v>
      </c>
      <c r="B2956">
        <f t="shared" si="92"/>
        <v>119484.61998958128</v>
      </c>
      <c r="C2956">
        <f t="shared" si="93"/>
        <v>101325</v>
      </c>
    </row>
    <row r="2957" spans="1:3" x14ac:dyDescent="0.2">
      <c r="A2957">
        <v>0.36937500000000001</v>
      </c>
      <c r="B2957">
        <f t="shared" si="92"/>
        <v>116632.33729460309</v>
      </c>
      <c r="C2957">
        <f t="shared" si="93"/>
        <v>101325</v>
      </c>
    </row>
    <row r="2958" spans="1:3" x14ac:dyDescent="0.2">
      <c r="A2958">
        <v>0.3695</v>
      </c>
      <c r="B2958">
        <f t="shared" si="92"/>
        <v>113685.67977499749</v>
      </c>
      <c r="C2958">
        <f t="shared" si="93"/>
        <v>101325</v>
      </c>
    </row>
    <row r="2959" spans="1:3" x14ac:dyDescent="0.2">
      <c r="A2959">
        <v>0.36962499999999998</v>
      </c>
      <c r="B2959">
        <f t="shared" si="92"/>
        <v>110662.81455423703</v>
      </c>
      <c r="C2959">
        <f t="shared" si="93"/>
        <v>101325</v>
      </c>
    </row>
    <row r="2960" spans="1:3" x14ac:dyDescent="0.2">
      <c r="A2960">
        <v>0.36975000000000002</v>
      </c>
      <c r="B2960">
        <f t="shared" si="92"/>
        <v>107582.37860160906</v>
      </c>
      <c r="C2960">
        <f t="shared" si="93"/>
        <v>101325</v>
      </c>
    </row>
    <row r="2961" spans="1:3" x14ac:dyDescent="0.2">
      <c r="A2961">
        <v>0.36987500000000001</v>
      </c>
      <c r="B2961">
        <f t="shared" si="92"/>
        <v>104463.36382911375</v>
      </c>
      <c r="C2961">
        <f t="shared" si="93"/>
        <v>101325</v>
      </c>
    </row>
    <row r="2962" spans="1:3" x14ac:dyDescent="0.2">
      <c r="A2962">
        <v>0.37</v>
      </c>
      <c r="B2962">
        <f t="shared" si="92"/>
        <v>101325.00000000007</v>
      </c>
      <c r="C2962">
        <f t="shared" si="93"/>
        <v>101325</v>
      </c>
    </row>
    <row r="2963" spans="1:3" x14ac:dyDescent="0.2">
      <c r="A2963">
        <v>0.37012499999999998</v>
      </c>
      <c r="B2963">
        <f t="shared" si="92"/>
        <v>98186.636170886399</v>
      </c>
      <c r="C2963">
        <f t="shared" si="93"/>
        <v>101325</v>
      </c>
    </row>
    <row r="2964" spans="1:3" x14ac:dyDescent="0.2">
      <c r="A2964">
        <v>0.37025000000000002</v>
      </c>
      <c r="B2964">
        <f t="shared" si="92"/>
        <v>95067.621398389965</v>
      </c>
      <c r="C2964">
        <f t="shared" si="93"/>
        <v>101325</v>
      </c>
    </row>
    <row r="2965" spans="1:3" x14ac:dyDescent="0.2">
      <c r="A2965">
        <v>0.37037500000000001</v>
      </c>
      <c r="B2965">
        <f t="shared" si="92"/>
        <v>91987.185445763113</v>
      </c>
      <c r="C2965">
        <f t="shared" si="93"/>
        <v>101325</v>
      </c>
    </row>
    <row r="2966" spans="1:3" x14ac:dyDescent="0.2">
      <c r="A2966">
        <v>0.3705</v>
      </c>
      <c r="B2966">
        <f t="shared" si="92"/>
        <v>88964.320225002652</v>
      </c>
      <c r="C2966">
        <f t="shared" si="93"/>
        <v>101325</v>
      </c>
    </row>
    <row r="2967" spans="1:3" x14ac:dyDescent="0.2">
      <c r="A2967">
        <v>0.37062499999999998</v>
      </c>
      <c r="B2967">
        <f t="shared" si="92"/>
        <v>86017.662705397059</v>
      </c>
      <c r="C2967">
        <f t="shared" si="93"/>
        <v>101325</v>
      </c>
    </row>
    <row r="2968" spans="1:3" x14ac:dyDescent="0.2">
      <c r="A2968">
        <v>0.37075000000000002</v>
      </c>
      <c r="B2968">
        <f t="shared" si="92"/>
        <v>83165.380010417852</v>
      </c>
      <c r="C2968">
        <f t="shared" si="93"/>
        <v>101325</v>
      </c>
    </row>
    <row r="2969" spans="1:3" x14ac:dyDescent="0.2">
      <c r="A2969">
        <v>0.37087500000000001</v>
      </c>
      <c r="B2969">
        <f t="shared" si="92"/>
        <v>80425.057411361879</v>
      </c>
      <c r="C2969">
        <f t="shared" si="93"/>
        <v>101325</v>
      </c>
    </row>
    <row r="2970" spans="1:3" x14ac:dyDescent="0.2">
      <c r="A2970">
        <v>0.371</v>
      </c>
      <c r="B2970">
        <f t="shared" si="92"/>
        <v>77813.58990830103</v>
      </c>
      <c r="C2970">
        <f t="shared" si="93"/>
        <v>101325</v>
      </c>
    </row>
    <row r="2971" spans="1:3" x14ac:dyDescent="0.2">
      <c r="A2971">
        <v>0.37112499999999998</v>
      </c>
      <c r="B2971">
        <f t="shared" si="92"/>
        <v>75347.078066792703</v>
      </c>
      <c r="C2971">
        <f t="shared" si="93"/>
        <v>101325</v>
      </c>
    </row>
    <row r="2972" spans="1:3" x14ac:dyDescent="0.2">
      <c r="A2972">
        <v>0.37125000000000002</v>
      </c>
      <c r="B2972">
        <f t="shared" si="92"/>
        <v>73040.728752537427</v>
      </c>
      <c r="C2972">
        <f t="shared" si="93"/>
        <v>101325</v>
      </c>
    </row>
    <row r="2973" spans="1:3" x14ac:dyDescent="0.2">
      <c r="A2973">
        <v>0.37137500000000001</v>
      </c>
      <c r="B2973">
        <f t="shared" si="92"/>
        <v>70908.761375998234</v>
      </c>
      <c r="C2973">
        <f t="shared" si="93"/>
        <v>101325</v>
      </c>
    </row>
    <row r="2974" spans="1:3" x14ac:dyDescent="0.2">
      <c r="A2974">
        <v>0.3715</v>
      </c>
      <c r="B2974">
        <f t="shared" si="92"/>
        <v>68964.320225002361</v>
      </c>
      <c r="C2974">
        <f t="shared" si="93"/>
        <v>101325</v>
      </c>
    </row>
    <row r="2975" spans="1:3" x14ac:dyDescent="0.2">
      <c r="A2975">
        <v>0.37162499999999998</v>
      </c>
      <c r="B2975">
        <f t="shared" si="92"/>
        <v>67219.393425836606</v>
      </c>
      <c r="C2975">
        <f t="shared" si="93"/>
        <v>101325</v>
      </c>
    </row>
    <row r="2976" spans="1:3" x14ac:dyDescent="0.2">
      <c r="A2976">
        <v>0.37175000000000002</v>
      </c>
      <c r="B2976">
        <f t="shared" si="92"/>
        <v>65684.739032465077</v>
      </c>
      <c r="C2976">
        <f t="shared" si="93"/>
        <v>101325</v>
      </c>
    </row>
    <row r="2977" spans="1:3" x14ac:dyDescent="0.2">
      <c r="A2977">
        <v>0.37187500000000001</v>
      </c>
      <c r="B2977">
        <f t="shared" si="92"/>
        <v>64369.818699548407</v>
      </c>
      <c r="C2977">
        <f t="shared" si="93"/>
        <v>101325</v>
      </c>
    </row>
    <row r="2978" spans="1:3" x14ac:dyDescent="0.2">
      <c r="A2978">
        <v>0.372</v>
      </c>
      <c r="B2978">
        <f t="shared" si="92"/>
        <v>63282.739348193791</v>
      </c>
      <c r="C2978">
        <f t="shared" si="93"/>
        <v>101325</v>
      </c>
    </row>
    <row r="2979" spans="1:3" x14ac:dyDescent="0.2">
      <c r="A2979">
        <v>0.37212499999999998</v>
      </c>
      <c r="B2979">
        <f t="shared" si="92"/>
        <v>62430.203184092912</v>
      </c>
      <c r="C2979">
        <f t="shared" si="93"/>
        <v>101325</v>
      </c>
    </row>
    <row r="2980" spans="1:3" x14ac:dyDescent="0.2">
      <c r="A2980">
        <v>0.37225000000000003</v>
      </c>
      <c r="B2980">
        <f t="shared" si="92"/>
        <v>61817.466376194323</v>
      </c>
      <c r="C2980">
        <f t="shared" si="93"/>
        <v>101325</v>
      </c>
    </row>
    <row r="2981" spans="1:3" x14ac:dyDescent="0.2">
      <c r="A2981">
        <v>0.37237500000000001</v>
      </c>
      <c r="B2981">
        <f t="shared" si="92"/>
        <v>61448.306650674895</v>
      </c>
      <c r="C2981">
        <f t="shared" si="93"/>
        <v>101325</v>
      </c>
    </row>
    <row r="2982" spans="1:3" x14ac:dyDescent="0.2">
      <c r="A2982">
        <v>0.3725</v>
      </c>
      <c r="B2982">
        <f t="shared" si="92"/>
        <v>61325</v>
      </c>
      <c r="C2982">
        <f t="shared" si="93"/>
        <v>101325</v>
      </c>
    </row>
    <row r="2983" spans="1:3" x14ac:dyDescent="0.2">
      <c r="A2983">
        <v>0.37262499999999998</v>
      </c>
      <c r="B2983">
        <f t="shared" si="92"/>
        <v>61448.306650674844</v>
      </c>
      <c r="C2983">
        <f t="shared" si="93"/>
        <v>101325</v>
      </c>
    </row>
    <row r="2984" spans="1:3" x14ac:dyDescent="0.2">
      <c r="A2984">
        <v>0.37275000000000003</v>
      </c>
      <c r="B2984">
        <f t="shared" si="92"/>
        <v>61817.466376194585</v>
      </c>
      <c r="C2984">
        <f t="shared" si="93"/>
        <v>101325</v>
      </c>
    </row>
    <row r="2985" spans="1:3" x14ac:dyDescent="0.2">
      <c r="A2985">
        <v>0.37287500000000001</v>
      </c>
      <c r="B2985">
        <f t="shared" si="92"/>
        <v>62430.203184093043</v>
      </c>
      <c r="C2985">
        <f t="shared" si="93"/>
        <v>101325</v>
      </c>
    </row>
    <row r="2986" spans="1:3" x14ac:dyDescent="0.2">
      <c r="A2986">
        <v>0.373</v>
      </c>
      <c r="B2986">
        <f t="shared" si="92"/>
        <v>63282.739348193965</v>
      </c>
      <c r="C2986">
        <f t="shared" si="93"/>
        <v>101325</v>
      </c>
    </row>
    <row r="2987" spans="1:3" x14ac:dyDescent="0.2">
      <c r="A2987">
        <v>0.37312499999999998</v>
      </c>
      <c r="B2987">
        <f t="shared" si="92"/>
        <v>64369.818699548618</v>
      </c>
      <c r="C2987">
        <f t="shared" si="93"/>
        <v>101325</v>
      </c>
    </row>
    <row r="2988" spans="1:3" x14ac:dyDescent="0.2">
      <c r="A2988">
        <v>0.37325000000000003</v>
      </c>
      <c r="B2988">
        <f t="shared" si="92"/>
        <v>65684.739032465848</v>
      </c>
      <c r="C2988">
        <f t="shared" si="93"/>
        <v>101325</v>
      </c>
    </row>
    <row r="2989" spans="1:3" x14ac:dyDescent="0.2">
      <c r="A2989">
        <v>0.37337500000000001</v>
      </c>
      <c r="B2989">
        <f t="shared" si="92"/>
        <v>67219.393425836286</v>
      </c>
      <c r="C2989">
        <f t="shared" si="93"/>
        <v>101325</v>
      </c>
    </row>
    <row r="2990" spans="1:3" x14ac:dyDescent="0.2">
      <c r="A2990">
        <v>0.3735</v>
      </c>
      <c r="B2990">
        <f t="shared" si="92"/>
        <v>68964.320225002011</v>
      </c>
      <c r="C2990">
        <f t="shared" si="93"/>
        <v>101325</v>
      </c>
    </row>
    <row r="2991" spans="1:3" x14ac:dyDescent="0.2">
      <c r="A2991">
        <v>0.37362499999999998</v>
      </c>
      <c r="B2991">
        <f t="shared" si="92"/>
        <v>70908.761375998583</v>
      </c>
      <c r="C2991">
        <f t="shared" si="93"/>
        <v>101325</v>
      </c>
    </row>
    <row r="2992" spans="1:3" x14ac:dyDescent="0.2">
      <c r="A2992">
        <v>0.37375000000000003</v>
      </c>
      <c r="B2992">
        <f t="shared" si="92"/>
        <v>73040.72875253862</v>
      </c>
      <c r="C2992">
        <f t="shared" si="93"/>
        <v>101325</v>
      </c>
    </row>
    <row r="2993" spans="1:3" x14ac:dyDescent="0.2">
      <c r="A2993">
        <v>0.37387500000000001</v>
      </c>
      <c r="B2993">
        <f t="shared" si="92"/>
        <v>75347.078066793125</v>
      </c>
      <c r="C2993">
        <f t="shared" si="93"/>
        <v>101325</v>
      </c>
    </row>
    <row r="2994" spans="1:3" x14ac:dyDescent="0.2">
      <c r="A2994">
        <v>0.374</v>
      </c>
      <c r="B2994">
        <f t="shared" si="92"/>
        <v>77813.589908301466</v>
      </c>
      <c r="C2994">
        <f t="shared" si="93"/>
        <v>101325</v>
      </c>
    </row>
    <row r="2995" spans="1:3" x14ac:dyDescent="0.2">
      <c r="A2995">
        <v>0.37412499999999999</v>
      </c>
      <c r="B2995">
        <f t="shared" si="92"/>
        <v>80425.057411361384</v>
      </c>
      <c r="C2995">
        <f t="shared" si="93"/>
        <v>101325</v>
      </c>
    </row>
    <row r="2996" spans="1:3" x14ac:dyDescent="0.2">
      <c r="A2996">
        <v>0.37425000000000003</v>
      </c>
      <c r="B2996">
        <f t="shared" si="92"/>
        <v>83165.380010418332</v>
      </c>
      <c r="C2996">
        <f t="shared" si="93"/>
        <v>101325</v>
      </c>
    </row>
    <row r="2997" spans="1:3" x14ac:dyDescent="0.2">
      <c r="A2997">
        <v>0.37437500000000001</v>
      </c>
      <c r="B2997">
        <f t="shared" si="92"/>
        <v>86017.662705396506</v>
      </c>
      <c r="C2997">
        <f t="shared" si="93"/>
        <v>101325</v>
      </c>
    </row>
    <row r="2998" spans="1:3" x14ac:dyDescent="0.2">
      <c r="A2998">
        <v>0.3745</v>
      </c>
      <c r="B2998">
        <f t="shared" si="92"/>
        <v>88964.320225002099</v>
      </c>
      <c r="C2998">
        <f t="shared" si="93"/>
        <v>101325</v>
      </c>
    </row>
    <row r="2999" spans="1:3" x14ac:dyDescent="0.2">
      <c r="A2999">
        <v>0.37462499999999999</v>
      </c>
      <c r="B2999">
        <f t="shared" si="92"/>
        <v>91987.185445763651</v>
      </c>
      <c r="C2999">
        <f t="shared" si="93"/>
        <v>101325</v>
      </c>
    </row>
    <row r="3000" spans="1:3" x14ac:dyDescent="0.2">
      <c r="A3000">
        <v>0.37475000000000003</v>
      </c>
      <c r="B3000">
        <f t="shared" si="92"/>
        <v>95067.621398391624</v>
      </c>
      <c r="C3000">
        <f t="shared" si="93"/>
        <v>101325</v>
      </c>
    </row>
    <row r="3001" spans="1:3" x14ac:dyDescent="0.2">
      <c r="A3001">
        <v>0.37487500000000001</v>
      </c>
      <c r="B3001">
        <f t="shared" si="92"/>
        <v>98186.636170886952</v>
      </c>
      <c r="C3001">
        <f t="shared" si="93"/>
        <v>101325</v>
      </c>
    </row>
    <row r="3002" spans="1:3" x14ac:dyDescent="0.2">
      <c r="A3002">
        <v>0.375</v>
      </c>
      <c r="B3002">
        <f t="shared" si="92"/>
        <v>101324.99999999949</v>
      </c>
      <c r="C3002">
        <f t="shared" si="93"/>
        <v>101325</v>
      </c>
    </row>
    <row r="3003" spans="1:3" x14ac:dyDescent="0.2">
      <c r="A3003">
        <v>0.37512499999999999</v>
      </c>
      <c r="B3003">
        <f t="shared" si="92"/>
        <v>104463.36382911316</v>
      </c>
      <c r="C3003">
        <f t="shared" si="93"/>
        <v>101325</v>
      </c>
    </row>
    <row r="3004" spans="1:3" x14ac:dyDescent="0.2">
      <c r="A3004">
        <v>0.37524999999999997</v>
      </c>
      <c r="B3004">
        <f t="shared" si="92"/>
        <v>107582.37860160848</v>
      </c>
      <c r="C3004">
        <f t="shared" si="93"/>
        <v>101325</v>
      </c>
    </row>
    <row r="3005" spans="1:3" x14ac:dyDescent="0.2">
      <c r="A3005">
        <v>0.37537500000000001</v>
      </c>
      <c r="B3005">
        <f t="shared" si="92"/>
        <v>110662.81455423647</v>
      </c>
      <c r="C3005">
        <f t="shared" si="93"/>
        <v>101325</v>
      </c>
    </row>
    <row r="3006" spans="1:3" x14ac:dyDescent="0.2">
      <c r="A3006">
        <v>0.3755</v>
      </c>
      <c r="B3006">
        <f t="shared" si="92"/>
        <v>113685.67977499802</v>
      </c>
      <c r="C3006">
        <f t="shared" si="93"/>
        <v>101325</v>
      </c>
    </row>
    <row r="3007" spans="1:3" x14ac:dyDescent="0.2">
      <c r="A3007">
        <v>0.37562499999999999</v>
      </c>
      <c r="B3007">
        <f t="shared" si="92"/>
        <v>116632.3372946036</v>
      </c>
      <c r="C3007">
        <f t="shared" si="93"/>
        <v>101325</v>
      </c>
    </row>
    <row r="3008" spans="1:3" x14ac:dyDescent="0.2">
      <c r="A3008">
        <v>0.37574999999999997</v>
      </c>
      <c r="B3008">
        <f t="shared" si="92"/>
        <v>119484.61998958177</v>
      </c>
      <c r="C3008">
        <f t="shared" si="93"/>
        <v>101325</v>
      </c>
    </row>
    <row r="3009" spans="1:3" x14ac:dyDescent="0.2">
      <c r="A3009">
        <v>0.37587500000000001</v>
      </c>
      <c r="B3009">
        <f t="shared" si="92"/>
        <v>122224.94258863872</v>
      </c>
      <c r="C3009">
        <f t="shared" si="93"/>
        <v>101325</v>
      </c>
    </row>
    <row r="3010" spans="1:3" x14ac:dyDescent="0.2">
      <c r="A3010">
        <v>0.376</v>
      </c>
      <c r="B3010">
        <f t="shared" si="92"/>
        <v>124836.41009169864</v>
      </c>
      <c r="C3010">
        <f t="shared" si="93"/>
        <v>101325</v>
      </c>
    </row>
    <row r="3011" spans="1:3" x14ac:dyDescent="0.2">
      <c r="A3011">
        <v>0.37612499999999999</v>
      </c>
      <c r="B3011">
        <f t="shared" ref="B3011:B3074" si="94">-40000*SIN(200*PI()*A3011)+101325</f>
        <v>127302.92193320698</v>
      </c>
      <c r="C3011">
        <f t="shared" ref="C3011:C3074" si="95">IF(MOD(A3011,0.02)&gt;0.005,101325,B3011)</f>
        <v>101325</v>
      </c>
    </row>
    <row r="3012" spans="1:3" x14ac:dyDescent="0.2">
      <c r="A3012">
        <v>0.37624999999999997</v>
      </c>
      <c r="B3012">
        <f t="shared" si="94"/>
        <v>129609.27124746147</v>
      </c>
      <c r="C3012">
        <f t="shared" si="95"/>
        <v>101325</v>
      </c>
    </row>
    <row r="3013" spans="1:3" x14ac:dyDescent="0.2">
      <c r="A3013">
        <v>0.37637500000000002</v>
      </c>
      <c r="B3013">
        <f t="shared" si="94"/>
        <v>131741.2386240015</v>
      </c>
      <c r="C3013">
        <f t="shared" si="95"/>
        <v>101325</v>
      </c>
    </row>
    <row r="3014" spans="1:3" x14ac:dyDescent="0.2">
      <c r="A3014">
        <v>0.3765</v>
      </c>
      <c r="B3014">
        <f t="shared" si="94"/>
        <v>133685.67977499805</v>
      </c>
      <c r="C3014">
        <f t="shared" si="95"/>
        <v>101325</v>
      </c>
    </row>
    <row r="3015" spans="1:3" x14ac:dyDescent="0.2">
      <c r="A3015">
        <v>0.37662499999999999</v>
      </c>
      <c r="B3015">
        <f t="shared" si="94"/>
        <v>135430.60657416377</v>
      </c>
      <c r="C3015">
        <f t="shared" si="95"/>
        <v>101325</v>
      </c>
    </row>
    <row r="3016" spans="1:3" x14ac:dyDescent="0.2">
      <c r="A3016">
        <v>0.37674999999999997</v>
      </c>
      <c r="B3016">
        <f t="shared" si="94"/>
        <v>136965.26096753421</v>
      </c>
      <c r="C3016">
        <f t="shared" si="95"/>
        <v>101325</v>
      </c>
    </row>
    <row r="3017" spans="1:3" x14ac:dyDescent="0.2">
      <c r="A3017">
        <v>0.37687500000000002</v>
      </c>
      <c r="B3017">
        <f t="shared" si="94"/>
        <v>138280.18130045143</v>
      </c>
      <c r="C3017">
        <f t="shared" si="95"/>
        <v>101325</v>
      </c>
    </row>
    <row r="3018" spans="1:3" x14ac:dyDescent="0.2">
      <c r="A3018">
        <v>0.377</v>
      </c>
      <c r="B3018">
        <f t="shared" si="94"/>
        <v>139367.26065180608</v>
      </c>
      <c r="C3018">
        <f t="shared" si="95"/>
        <v>101325</v>
      </c>
    </row>
    <row r="3019" spans="1:3" x14ac:dyDescent="0.2">
      <c r="A3019">
        <v>0.37712499999999999</v>
      </c>
      <c r="B3019">
        <f t="shared" si="94"/>
        <v>140219.79681590697</v>
      </c>
      <c r="C3019">
        <f t="shared" si="95"/>
        <v>101325</v>
      </c>
    </row>
    <row r="3020" spans="1:3" x14ac:dyDescent="0.2">
      <c r="A3020">
        <v>0.37724999999999997</v>
      </c>
      <c r="B3020">
        <f t="shared" si="94"/>
        <v>140832.53362380544</v>
      </c>
      <c r="C3020">
        <f t="shared" si="95"/>
        <v>101325</v>
      </c>
    </row>
    <row r="3021" spans="1:3" x14ac:dyDescent="0.2">
      <c r="A3021">
        <v>0.37737500000000002</v>
      </c>
      <c r="B3021">
        <f t="shared" si="94"/>
        <v>141201.69334932516</v>
      </c>
      <c r="C3021">
        <f t="shared" si="95"/>
        <v>101325</v>
      </c>
    </row>
    <row r="3022" spans="1:3" x14ac:dyDescent="0.2">
      <c r="A3022">
        <v>0.3775</v>
      </c>
      <c r="B3022">
        <f t="shared" si="94"/>
        <v>141325</v>
      </c>
      <c r="C3022">
        <f t="shared" si="95"/>
        <v>101325</v>
      </c>
    </row>
    <row r="3023" spans="1:3" x14ac:dyDescent="0.2">
      <c r="A3023">
        <v>0.37762499999999999</v>
      </c>
      <c r="B3023">
        <f t="shared" si="94"/>
        <v>141201.6933493251</v>
      </c>
      <c r="C3023">
        <f t="shared" si="95"/>
        <v>101325</v>
      </c>
    </row>
    <row r="3024" spans="1:3" x14ac:dyDescent="0.2">
      <c r="A3024">
        <v>0.37774999999999997</v>
      </c>
      <c r="B3024">
        <f t="shared" si="94"/>
        <v>140832.53362380568</v>
      </c>
      <c r="C3024">
        <f t="shared" si="95"/>
        <v>101325</v>
      </c>
    </row>
    <row r="3025" spans="1:3" x14ac:dyDescent="0.2">
      <c r="A3025">
        <v>0.37787500000000002</v>
      </c>
      <c r="B3025">
        <f t="shared" si="94"/>
        <v>140219.79681590706</v>
      </c>
      <c r="C3025">
        <f t="shared" si="95"/>
        <v>101325</v>
      </c>
    </row>
    <row r="3026" spans="1:3" x14ac:dyDescent="0.2">
      <c r="A3026">
        <v>0.378</v>
      </c>
      <c r="B3026">
        <f t="shared" si="94"/>
        <v>139367.26065180617</v>
      </c>
      <c r="C3026">
        <f t="shared" si="95"/>
        <v>101325</v>
      </c>
    </row>
    <row r="3027" spans="1:3" x14ac:dyDescent="0.2">
      <c r="A3027">
        <v>0.37812499999999999</v>
      </c>
      <c r="B3027">
        <f t="shared" si="94"/>
        <v>138280.18130045154</v>
      </c>
      <c r="C3027">
        <f t="shared" si="95"/>
        <v>101325</v>
      </c>
    </row>
    <row r="3028" spans="1:3" x14ac:dyDescent="0.2">
      <c r="A3028">
        <v>0.37824999999999998</v>
      </c>
      <c r="B3028">
        <f t="shared" si="94"/>
        <v>136965.26096753485</v>
      </c>
      <c r="C3028">
        <f t="shared" si="95"/>
        <v>101325</v>
      </c>
    </row>
    <row r="3029" spans="1:3" x14ac:dyDescent="0.2">
      <c r="A3029">
        <v>0.37837500000000002</v>
      </c>
      <c r="B3029">
        <f t="shared" si="94"/>
        <v>135430.60657416334</v>
      </c>
      <c r="C3029">
        <f t="shared" si="95"/>
        <v>101325</v>
      </c>
    </row>
    <row r="3030" spans="1:3" x14ac:dyDescent="0.2">
      <c r="A3030">
        <v>0.3785</v>
      </c>
      <c r="B3030">
        <f t="shared" si="94"/>
        <v>133685.67977499758</v>
      </c>
      <c r="C3030">
        <f t="shared" si="95"/>
        <v>101325</v>
      </c>
    </row>
    <row r="3031" spans="1:3" x14ac:dyDescent="0.2">
      <c r="A3031">
        <v>0.37862499999999999</v>
      </c>
      <c r="B3031">
        <f t="shared" si="94"/>
        <v>131741.23862400171</v>
      </c>
      <c r="C3031">
        <f t="shared" si="95"/>
        <v>101325</v>
      </c>
    </row>
    <row r="3032" spans="1:3" x14ac:dyDescent="0.2">
      <c r="A3032">
        <v>0.37874999999999998</v>
      </c>
      <c r="B3032">
        <f t="shared" si="94"/>
        <v>129609.27124746249</v>
      </c>
      <c r="C3032">
        <f t="shared" si="95"/>
        <v>101325</v>
      </c>
    </row>
    <row r="3033" spans="1:3" x14ac:dyDescent="0.2">
      <c r="A3033">
        <v>0.37887500000000002</v>
      </c>
      <c r="B3033">
        <f t="shared" si="94"/>
        <v>127302.92193320721</v>
      </c>
      <c r="C3033">
        <f t="shared" si="95"/>
        <v>101325</v>
      </c>
    </row>
    <row r="3034" spans="1:3" x14ac:dyDescent="0.2">
      <c r="A3034">
        <v>0.379</v>
      </c>
      <c r="B3034">
        <f t="shared" si="94"/>
        <v>124836.41009169888</v>
      </c>
      <c r="C3034">
        <f t="shared" si="95"/>
        <v>101325</v>
      </c>
    </row>
    <row r="3035" spans="1:3" x14ac:dyDescent="0.2">
      <c r="A3035">
        <v>0.37912499999999999</v>
      </c>
      <c r="B3035">
        <f t="shared" si="94"/>
        <v>122224.94258863802</v>
      </c>
      <c r="C3035">
        <f t="shared" si="95"/>
        <v>101325</v>
      </c>
    </row>
    <row r="3036" spans="1:3" x14ac:dyDescent="0.2">
      <c r="A3036">
        <v>0.37924999999999998</v>
      </c>
      <c r="B3036">
        <f t="shared" si="94"/>
        <v>119484.61998958205</v>
      </c>
      <c r="C3036">
        <f t="shared" si="95"/>
        <v>101325</v>
      </c>
    </row>
    <row r="3037" spans="1:3" x14ac:dyDescent="0.2">
      <c r="A3037">
        <v>0.37937500000000002</v>
      </c>
      <c r="B3037">
        <f t="shared" si="94"/>
        <v>116632.33729460284</v>
      </c>
      <c r="C3037">
        <f t="shared" si="95"/>
        <v>101325</v>
      </c>
    </row>
    <row r="3038" spans="1:3" x14ac:dyDescent="0.2">
      <c r="A3038">
        <v>0.3795</v>
      </c>
      <c r="B3038">
        <f t="shared" si="94"/>
        <v>113685.67977499723</v>
      </c>
      <c r="C3038">
        <f t="shared" si="95"/>
        <v>101325</v>
      </c>
    </row>
    <row r="3039" spans="1:3" x14ac:dyDescent="0.2">
      <c r="A3039">
        <v>0.37962499999999999</v>
      </c>
      <c r="B3039">
        <f t="shared" si="94"/>
        <v>110662.81455423677</v>
      </c>
      <c r="C3039">
        <f t="shared" si="95"/>
        <v>101325</v>
      </c>
    </row>
    <row r="3040" spans="1:3" x14ac:dyDescent="0.2">
      <c r="A3040">
        <v>0.37974999999999998</v>
      </c>
      <c r="B3040">
        <f t="shared" si="94"/>
        <v>107582.37860160992</v>
      </c>
      <c r="C3040">
        <f t="shared" si="95"/>
        <v>101325</v>
      </c>
    </row>
    <row r="3041" spans="1:3" x14ac:dyDescent="0.2">
      <c r="A3041">
        <v>0.37987500000000002</v>
      </c>
      <c r="B3041">
        <f t="shared" si="94"/>
        <v>104463.36382911348</v>
      </c>
      <c r="C3041">
        <f t="shared" si="95"/>
        <v>101325</v>
      </c>
    </row>
    <row r="3042" spans="1:3" x14ac:dyDescent="0.2">
      <c r="A3042">
        <v>0.38</v>
      </c>
      <c r="B3042">
        <f t="shared" si="94"/>
        <v>101324.99999999981</v>
      </c>
      <c r="C3042">
        <f t="shared" si="95"/>
        <v>101325</v>
      </c>
    </row>
    <row r="3043" spans="1:3" x14ac:dyDescent="0.2">
      <c r="A3043">
        <v>0.38012499999999999</v>
      </c>
      <c r="B3043">
        <f t="shared" si="94"/>
        <v>98186.636170886137</v>
      </c>
      <c r="C3043">
        <f t="shared" si="95"/>
        <v>98186.636170886137</v>
      </c>
    </row>
    <row r="3044" spans="1:3" x14ac:dyDescent="0.2">
      <c r="A3044">
        <v>0.38024999999999998</v>
      </c>
      <c r="B3044">
        <f t="shared" si="94"/>
        <v>95067.621398390824</v>
      </c>
      <c r="C3044">
        <f t="shared" si="95"/>
        <v>95067.621398390824</v>
      </c>
    </row>
    <row r="3045" spans="1:3" x14ac:dyDescent="0.2">
      <c r="A3045">
        <v>0.38037500000000002</v>
      </c>
      <c r="B3045">
        <f t="shared" si="94"/>
        <v>91987.185445762851</v>
      </c>
      <c r="C3045">
        <f t="shared" si="95"/>
        <v>91987.185445762851</v>
      </c>
    </row>
    <row r="3046" spans="1:3" x14ac:dyDescent="0.2">
      <c r="A3046">
        <v>0.3805</v>
      </c>
      <c r="B3046">
        <f t="shared" si="94"/>
        <v>88964.32022500239</v>
      </c>
      <c r="C3046">
        <f t="shared" si="95"/>
        <v>88964.32022500239</v>
      </c>
    </row>
    <row r="3047" spans="1:3" x14ac:dyDescent="0.2">
      <c r="A3047">
        <v>0.38062499999999999</v>
      </c>
      <c r="B3047">
        <f t="shared" si="94"/>
        <v>86017.662705396797</v>
      </c>
      <c r="C3047">
        <f t="shared" si="95"/>
        <v>86017.662705396797</v>
      </c>
    </row>
    <row r="3048" spans="1:3" x14ac:dyDescent="0.2">
      <c r="A3048">
        <v>0.38074999999999998</v>
      </c>
      <c r="B3048">
        <f t="shared" si="94"/>
        <v>83165.380010418623</v>
      </c>
      <c r="C3048">
        <f t="shared" si="95"/>
        <v>83165.380010418623</v>
      </c>
    </row>
    <row r="3049" spans="1:3" x14ac:dyDescent="0.2">
      <c r="A3049">
        <v>0.38087500000000002</v>
      </c>
      <c r="B3049">
        <f t="shared" si="94"/>
        <v>80425.05741136166</v>
      </c>
      <c r="C3049">
        <f t="shared" si="95"/>
        <v>80425.05741136166</v>
      </c>
    </row>
    <row r="3050" spans="1:3" x14ac:dyDescent="0.2">
      <c r="A3050">
        <v>0.38100000000000001</v>
      </c>
      <c r="B3050">
        <f t="shared" si="94"/>
        <v>77813.589908300812</v>
      </c>
      <c r="C3050">
        <f t="shared" si="95"/>
        <v>77813.589908300812</v>
      </c>
    </row>
    <row r="3051" spans="1:3" x14ac:dyDescent="0.2">
      <c r="A3051">
        <v>0.38112499999999999</v>
      </c>
      <c r="B3051">
        <f t="shared" si="94"/>
        <v>75347.078066792499</v>
      </c>
      <c r="C3051">
        <f t="shared" si="95"/>
        <v>75347.078066792499</v>
      </c>
    </row>
    <row r="3052" spans="1:3" x14ac:dyDescent="0.2">
      <c r="A3052">
        <v>0.38124999999999998</v>
      </c>
      <c r="B3052">
        <f t="shared" si="94"/>
        <v>73040.728752538838</v>
      </c>
      <c r="C3052">
        <f t="shared" si="95"/>
        <v>73040.728752538838</v>
      </c>
    </row>
    <row r="3053" spans="1:3" x14ac:dyDescent="0.2">
      <c r="A3053">
        <v>0.38137500000000002</v>
      </c>
      <c r="B3053">
        <f t="shared" si="94"/>
        <v>70908.761375998045</v>
      </c>
      <c r="C3053">
        <f t="shared" si="95"/>
        <v>70908.761375998045</v>
      </c>
    </row>
    <row r="3054" spans="1:3" x14ac:dyDescent="0.2">
      <c r="A3054">
        <v>0.38150000000000001</v>
      </c>
      <c r="B3054">
        <f t="shared" si="94"/>
        <v>68964.3202250022</v>
      </c>
      <c r="C3054">
        <f t="shared" si="95"/>
        <v>68964.3202250022</v>
      </c>
    </row>
    <row r="3055" spans="1:3" x14ac:dyDescent="0.2">
      <c r="A3055">
        <v>0.38162499999999999</v>
      </c>
      <c r="B3055">
        <f t="shared" si="94"/>
        <v>67219.393425836461</v>
      </c>
      <c r="C3055">
        <f t="shared" si="95"/>
        <v>67219.393425836461</v>
      </c>
    </row>
    <row r="3056" spans="1:3" x14ac:dyDescent="0.2">
      <c r="A3056">
        <v>0.38174999999999998</v>
      </c>
      <c r="B3056">
        <f t="shared" si="94"/>
        <v>65684.73903246547</v>
      </c>
      <c r="C3056">
        <f t="shared" si="95"/>
        <v>65684.73903246547</v>
      </c>
    </row>
    <row r="3057" spans="1:3" x14ac:dyDescent="0.2">
      <c r="A3057">
        <v>0.38187500000000002</v>
      </c>
      <c r="B3057">
        <f t="shared" si="94"/>
        <v>64369.818699548297</v>
      </c>
      <c r="C3057">
        <f t="shared" si="95"/>
        <v>64369.818699548297</v>
      </c>
    </row>
    <row r="3058" spans="1:3" x14ac:dyDescent="0.2">
      <c r="A3058">
        <v>0.38200000000000001</v>
      </c>
      <c r="B3058">
        <f t="shared" si="94"/>
        <v>63282.739348193711</v>
      </c>
      <c r="C3058">
        <f t="shared" si="95"/>
        <v>63282.739348193711</v>
      </c>
    </row>
    <row r="3059" spans="1:3" x14ac:dyDescent="0.2">
      <c r="A3059">
        <v>0.38212499999999999</v>
      </c>
      <c r="B3059">
        <f t="shared" si="94"/>
        <v>62430.203184092854</v>
      </c>
      <c r="C3059">
        <f t="shared" si="95"/>
        <v>62430.203184092854</v>
      </c>
    </row>
    <row r="3060" spans="1:3" x14ac:dyDescent="0.2">
      <c r="A3060">
        <v>0.38224999999999998</v>
      </c>
      <c r="B3060">
        <f t="shared" si="94"/>
        <v>61817.466376194629</v>
      </c>
      <c r="C3060">
        <f t="shared" si="95"/>
        <v>61817.466376194629</v>
      </c>
    </row>
    <row r="3061" spans="1:3" x14ac:dyDescent="0.2">
      <c r="A3061">
        <v>0.38237500000000002</v>
      </c>
      <c r="B3061">
        <f t="shared" si="94"/>
        <v>61448.306650674873</v>
      </c>
      <c r="C3061">
        <f t="shared" si="95"/>
        <v>61448.306650674873</v>
      </c>
    </row>
    <row r="3062" spans="1:3" x14ac:dyDescent="0.2">
      <c r="A3062">
        <v>0.38250000000000001</v>
      </c>
      <c r="B3062">
        <f t="shared" si="94"/>
        <v>61325</v>
      </c>
      <c r="C3062">
        <f t="shared" si="95"/>
        <v>61325</v>
      </c>
    </row>
    <row r="3063" spans="1:3" x14ac:dyDescent="0.2">
      <c r="A3063">
        <v>0.38262499999999999</v>
      </c>
      <c r="B3063">
        <f t="shared" si="94"/>
        <v>61448.306650674866</v>
      </c>
      <c r="C3063">
        <f t="shared" si="95"/>
        <v>61448.306650674866</v>
      </c>
    </row>
    <row r="3064" spans="1:3" x14ac:dyDescent="0.2">
      <c r="A3064">
        <v>0.38274999999999998</v>
      </c>
      <c r="B3064">
        <f t="shared" si="94"/>
        <v>61817.466376194447</v>
      </c>
      <c r="C3064">
        <f t="shared" si="95"/>
        <v>61817.466376194447</v>
      </c>
    </row>
    <row r="3065" spans="1:3" x14ac:dyDescent="0.2">
      <c r="A3065">
        <v>0.38287500000000002</v>
      </c>
      <c r="B3065">
        <f t="shared" si="94"/>
        <v>62430.203184093109</v>
      </c>
      <c r="C3065">
        <f t="shared" si="95"/>
        <v>62430.203184093109</v>
      </c>
    </row>
    <row r="3066" spans="1:3" x14ac:dyDescent="0.2">
      <c r="A3066">
        <v>0.38300000000000001</v>
      </c>
      <c r="B3066">
        <f t="shared" si="94"/>
        <v>63282.739348194053</v>
      </c>
      <c r="C3066">
        <f t="shared" si="95"/>
        <v>63282.739348194053</v>
      </c>
    </row>
    <row r="3067" spans="1:3" x14ac:dyDescent="0.2">
      <c r="A3067">
        <v>0.38312499999999999</v>
      </c>
      <c r="B3067">
        <f t="shared" si="94"/>
        <v>64369.818699548283</v>
      </c>
      <c r="C3067">
        <f t="shared" si="95"/>
        <v>64369.818699548283</v>
      </c>
    </row>
    <row r="3068" spans="1:3" x14ac:dyDescent="0.2">
      <c r="A3068">
        <v>0.38324999999999998</v>
      </c>
      <c r="B3068">
        <f t="shared" si="94"/>
        <v>65684.739032464946</v>
      </c>
      <c r="C3068">
        <f t="shared" si="95"/>
        <v>65684.739032464946</v>
      </c>
    </row>
    <row r="3069" spans="1:3" x14ac:dyDescent="0.2">
      <c r="A3069">
        <v>0.38337500000000002</v>
      </c>
      <c r="B3069">
        <f t="shared" si="94"/>
        <v>67219.393425836432</v>
      </c>
      <c r="C3069">
        <f t="shared" si="95"/>
        <v>67219.393425836432</v>
      </c>
    </row>
    <row r="3070" spans="1:3" x14ac:dyDescent="0.2">
      <c r="A3070">
        <v>0.38350000000000001</v>
      </c>
      <c r="B3070">
        <f t="shared" si="94"/>
        <v>68964.320225002171</v>
      </c>
      <c r="C3070">
        <f t="shared" si="95"/>
        <v>68964.320225002171</v>
      </c>
    </row>
    <row r="3071" spans="1:3" x14ac:dyDescent="0.2">
      <c r="A3071">
        <v>0.38362499999999999</v>
      </c>
      <c r="B3071">
        <f t="shared" si="94"/>
        <v>70908.761375998758</v>
      </c>
      <c r="C3071">
        <f t="shared" si="95"/>
        <v>70908.761375998758</v>
      </c>
    </row>
    <row r="3072" spans="1:3" x14ac:dyDescent="0.2">
      <c r="A3072">
        <v>0.38374999999999998</v>
      </c>
      <c r="B3072">
        <f t="shared" si="94"/>
        <v>73040.728752538009</v>
      </c>
      <c r="C3072">
        <f t="shared" si="95"/>
        <v>73040.728752538009</v>
      </c>
    </row>
    <row r="3073" spans="1:3" x14ac:dyDescent="0.2">
      <c r="A3073">
        <v>0.38387500000000002</v>
      </c>
      <c r="B3073">
        <f t="shared" si="94"/>
        <v>75347.078066793329</v>
      </c>
      <c r="C3073">
        <f t="shared" si="95"/>
        <v>75347.078066793329</v>
      </c>
    </row>
    <row r="3074" spans="1:3" x14ac:dyDescent="0.2">
      <c r="A3074">
        <v>0.38400000000000001</v>
      </c>
      <c r="B3074">
        <f t="shared" si="94"/>
        <v>77813.589908301685</v>
      </c>
      <c r="C3074">
        <f t="shared" si="95"/>
        <v>77813.589908301685</v>
      </c>
    </row>
    <row r="3075" spans="1:3" x14ac:dyDescent="0.2">
      <c r="A3075">
        <v>0.38412499999999999</v>
      </c>
      <c r="B3075">
        <f t="shared" ref="B3075:B3138" si="96">-40000*SIN(200*PI()*A3075)+101325</f>
        <v>80425.057411361617</v>
      </c>
      <c r="C3075">
        <f t="shared" ref="C3075:C3138" si="97">IF(MOD(A3075,0.02)&gt;0.005,101325,B3075)</f>
        <v>80425.057411361617</v>
      </c>
    </row>
    <row r="3076" spans="1:3" x14ac:dyDescent="0.2">
      <c r="A3076">
        <v>0.38424999999999998</v>
      </c>
      <c r="B3076">
        <f t="shared" si="96"/>
        <v>83165.380010417575</v>
      </c>
      <c r="C3076">
        <f t="shared" si="97"/>
        <v>83165.380010417575</v>
      </c>
    </row>
    <row r="3077" spans="1:3" x14ac:dyDescent="0.2">
      <c r="A3077">
        <v>0.38437500000000002</v>
      </c>
      <c r="B3077">
        <f t="shared" si="96"/>
        <v>86017.662705396768</v>
      </c>
      <c r="C3077">
        <f t="shared" si="97"/>
        <v>86017.662705396768</v>
      </c>
    </row>
    <row r="3078" spans="1:3" x14ac:dyDescent="0.2">
      <c r="A3078">
        <v>0.38450000000000001</v>
      </c>
      <c r="B3078">
        <f t="shared" si="96"/>
        <v>88964.320225002361</v>
      </c>
      <c r="C3078">
        <f t="shared" si="97"/>
        <v>88964.320225002361</v>
      </c>
    </row>
    <row r="3079" spans="1:3" x14ac:dyDescent="0.2">
      <c r="A3079">
        <v>0.38462499999999999</v>
      </c>
      <c r="B3079">
        <f t="shared" si="96"/>
        <v>91987.185445763913</v>
      </c>
      <c r="C3079">
        <f t="shared" si="97"/>
        <v>91987.185445763913</v>
      </c>
    </row>
    <row r="3080" spans="1:3" x14ac:dyDescent="0.2">
      <c r="A3080">
        <v>0.38474999999999998</v>
      </c>
      <c r="B3080">
        <f t="shared" si="96"/>
        <v>95067.62139839078</v>
      </c>
      <c r="C3080">
        <f t="shared" si="97"/>
        <v>95067.62139839078</v>
      </c>
    </row>
    <row r="3081" spans="1:3" x14ac:dyDescent="0.2">
      <c r="A3081">
        <v>0.38487500000000002</v>
      </c>
      <c r="B3081">
        <f t="shared" si="96"/>
        <v>98186.636170887228</v>
      </c>
      <c r="C3081">
        <f t="shared" si="97"/>
        <v>98186.636170887228</v>
      </c>
    </row>
    <row r="3082" spans="1:3" x14ac:dyDescent="0.2">
      <c r="A3082">
        <v>0.38500000000000001</v>
      </c>
      <c r="B3082">
        <f t="shared" si="96"/>
        <v>101324.99999999977</v>
      </c>
      <c r="C3082">
        <f t="shared" si="97"/>
        <v>101324.99999999977</v>
      </c>
    </row>
    <row r="3083" spans="1:3" x14ac:dyDescent="0.2">
      <c r="A3083">
        <v>0.385125</v>
      </c>
      <c r="B3083">
        <f t="shared" si="96"/>
        <v>104463.36382911344</v>
      </c>
      <c r="C3083">
        <f t="shared" si="97"/>
        <v>101325</v>
      </c>
    </row>
    <row r="3084" spans="1:3" x14ac:dyDescent="0.2">
      <c r="A3084">
        <v>0.38524999999999998</v>
      </c>
      <c r="B3084">
        <f t="shared" si="96"/>
        <v>107582.37860160875</v>
      </c>
      <c r="C3084">
        <f t="shared" si="97"/>
        <v>101325</v>
      </c>
    </row>
    <row r="3085" spans="1:3" x14ac:dyDescent="0.2">
      <c r="A3085">
        <v>0.38537500000000002</v>
      </c>
      <c r="B3085">
        <f t="shared" si="96"/>
        <v>110662.81455423673</v>
      </c>
      <c r="C3085">
        <f t="shared" si="97"/>
        <v>101325</v>
      </c>
    </row>
    <row r="3086" spans="1:3" x14ac:dyDescent="0.2">
      <c r="A3086">
        <v>0.38550000000000001</v>
      </c>
      <c r="B3086">
        <f t="shared" si="96"/>
        <v>113685.67977499828</v>
      </c>
      <c r="C3086">
        <f t="shared" si="97"/>
        <v>101325</v>
      </c>
    </row>
    <row r="3087" spans="1:3" x14ac:dyDescent="0.2">
      <c r="A3087">
        <v>0.385625</v>
      </c>
      <c r="B3087">
        <f t="shared" si="96"/>
        <v>116632.33729460384</v>
      </c>
      <c r="C3087">
        <f t="shared" si="97"/>
        <v>101325</v>
      </c>
    </row>
    <row r="3088" spans="1:3" x14ac:dyDescent="0.2">
      <c r="A3088">
        <v>0.38574999999999998</v>
      </c>
      <c r="B3088">
        <f t="shared" si="96"/>
        <v>119484.61998958202</v>
      </c>
      <c r="C3088">
        <f t="shared" si="97"/>
        <v>101325</v>
      </c>
    </row>
    <row r="3089" spans="1:3" x14ac:dyDescent="0.2">
      <c r="A3089">
        <v>0.38587500000000002</v>
      </c>
      <c r="B3089">
        <f t="shared" si="96"/>
        <v>122224.94258863895</v>
      </c>
      <c r="C3089">
        <f t="shared" si="97"/>
        <v>101325</v>
      </c>
    </row>
    <row r="3090" spans="1:3" x14ac:dyDescent="0.2">
      <c r="A3090">
        <v>0.38600000000000001</v>
      </c>
      <c r="B3090">
        <f t="shared" si="96"/>
        <v>124836.41009169885</v>
      </c>
      <c r="C3090">
        <f t="shared" si="97"/>
        <v>101325</v>
      </c>
    </row>
    <row r="3091" spans="1:3" x14ac:dyDescent="0.2">
      <c r="A3091">
        <v>0.386125</v>
      </c>
      <c r="B3091">
        <f t="shared" si="96"/>
        <v>127302.92193320718</v>
      </c>
      <c r="C3091">
        <f t="shared" si="97"/>
        <v>101325</v>
      </c>
    </row>
    <row r="3092" spans="1:3" x14ac:dyDescent="0.2">
      <c r="A3092">
        <v>0.38624999999999998</v>
      </c>
      <c r="B3092">
        <f t="shared" si="96"/>
        <v>129609.27124746166</v>
      </c>
      <c r="C3092">
        <f t="shared" si="97"/>
        <v>101325</v>
      </c>
    </row>
    <row r="3093" spans="1:3" x14ac:dyDescent="0.2">
      <c r="A3093">
        <v>0.38637500000000002</v>
      </c>
      <c r="B3093">
        <f t="shared" si="96"/>
        <v>131741.23862400168</v>
      </c>
      <c r="C3093">
        <f t="shared" si="97"/>
        <v>101325</v>
      </c>
    </row>
    <row r="3094" spans="1:3" x14ac:dyDescent="0.2">
      <c r="A3094">
        <v>0.38650000000000001</v>
      </c>
      <c r="B3094">
        <f t="shared" si="96"/>
        <v>133685.67977499822</v>
      </c>
      <c r="C3094">
        <f t="shared" si="97"/>
        <v>101325</v>
      </c>
    </row>
    <row r="3095" spans="1:3" x14ac:dyDescent="0.2">
      <c r="A3095">
        <v>0.386625</v>
      </c>
      <c r="B3095">
        <f t="shared" si="96"/>
        <v>135430.60657416392</v>
      </c>
      <c r="C3095">
        <f t="shared" si="97"/>
        <v>101325</v>
      </c>
    </row>
    <row r="3096" spans="1:3" x14ac:dyDescent="0.2">
      <c r="A3096">
        <v>0.38674999999999998</v>
      </c>
      <c r="B3096">
        <f t="shared" si="96"/>
        <v>136965.26096753433</v>
      </c>
      <c r="C3096">
        <f t="shared" si="97"/>
        <v>101325</v>
      </c>
    </row>
    <row r="3097" spans="1:3" x14ac:dyDescent="0.2">
      <c r="A3097">
        <v>0.38687500000000002</v>
      </c>
      <c r="B3097">
        <f t="shared" si="96"/>
        <v>138280.18130045154</v>
      </c>
      <c r="C3097">
        <f t="shared" si="97"/>
        <v>101325</v>
      </c>
    </row>
    <row r="3098" spans="1:3" x14ac:dyDescent="0.2">
      <c r="A3098">
        <v>0.38700000000000001</v>
      </c>
      <c r="B3098">
        <f t="shared" si="96"/>
        <v>139367.26065180617</v>
      </c>
      <c r="C3098">
        <f t="shared" si="97"/>
        <v>101325</v>
      </c>
    </row>
    <row r="3099" spans="1:3" x14ac:dyDescent="0.2">
      <c r="A3099">
        <v>0.387125</v>
      </c>
      <c r="B3099">
        <f t="shared" si="96"/>
        <v>140219.79681590706</v>
      </c>
      <c r="C3099">
        <f t="shared" si="97"/>
        <v>101325</v>
      </c>
    </row>
    <row r="3100" spans="1:3" x14ac:dyDescent="0.2">
      <c r="A3100">
        <v>0.38724999999999998</v>
      </c>
      <c r="B3100">
        <f t="shared" si="96"/>
        <v>140832.53362380547</v>
      </c>
      <c r="C3100">
        <f t="shared" si="97"/>
        <v>101325</v>
      </c>
    </row>
    <row r="3101" spans="1:3" x14ac:dyDescent="0.2">
      <c r="A3101">
        <v>0.38737500000000002</v>
      </c>
      <c r="B3101">
        <f t="shared" si="96"/>
        <v>141201.69334932519</v>
      </c>
      <c r="C3101">
        <f t="shared" si="97"/>
        <v>101325</v>
      </c>
    </row>
    <row r="3102" spans="1:3" x14ac:dyDescent="0.2">
      <c r="A3102">
        <v>0.38750000000000001</v>
      </c>
      <c r="B3102">
        <f t="shared" si="96"/>
        <v>141325</v>
      </c>
      <c r="C3102">
        <f t="shared" si="97"/>
        <v>101325</v>
      </c>
    </row>
    <row r="3103" spans="1:3" x14ac:dyDescent="0.2">
      <c r="A3103">
        <v>0.387625</v>
      </c>
      <c r="B3103">
        <f t="shared" si="96"/>
        <v>141201.69334932507</v>
      </c>
      <c r="C3103">
        <f t="shared" si="97"/>
        <v>101325</v>
      </c>
    </row>
    <row r="3104" spans="1:3" x14ac:dyDescent="0.2">
      <c r="A3104">
        <v>0.38774999999999998</v>
      </c>
      <c r="B3104">
        <f t="shared" si="96"/>
        <v>140832.53362380562</v>
      </c>
      <c r="C3104">
        <f t="shared" si="97"/>
        <v>101325</v>
      </c>
    </row>
    <row r="3105" spans="1:3" x14ac:dyDescent="0.2">
      <c r="A3105">
        <v>0.38787500000000003</v>
      </c>
      <c r="B3105">
        <f t="shared" si="96"/>
        <v>140219.796815907</v>
      </c>
      <c r="C3105">
        <f t="shared" si="97"/>
        <v>101325</v>
      </c>
    </row>
    <row r="3106" spans="1:3" x14ac:dyDescent="0.2">
      <c r="A3106">
        <v>0.38800000000000001</v>
      </c>
      <c r="B3106">
        <f t="shared" si="96"/>
        <v>139367.26065180608</v>
      </c>
      <c r="C3106">
        <f t="shared" si="97"/>
        <v>101325</v>
      </c>
    </row>
    <row r="3107" spans="1:3" x14ac:dyDescent="0.2">
      <c r="A3107">
        <v>0.388125</v>
      </c>
      <c r="B3107">
        <f t="shared" si="96"/>
        <v>138280.18130045146</v>
      </c>
      <c r="C3107">
        <f t="shared" si="97"/>
        <v>101325</v>
      </c>
    </row>
    <row r="3108" spans="1:3" x14ac:dyDescent="0.2">
      <c r="A3108">
        <v>0.38824999999999998</v>
      </c>
      <c r="B3108">
        <f t="shared" si="96"/>
        <v>136965.26096753473</v>
      </c>
      <c r="C3108">
        <f t="shared" si="97"/>
        <v>101325</v>
      </c>
    </row>
    <row r="3109" spans="1:3" x14ac:dyDescent="0.2">
      <c r="A3109">
        <v>0.38837500000000003</v>
      </c>
      <c r="B3109">
        <f t="shared" si="96"/>
        <v>135430.60657416319</v>
      </c>
      <c r="C3109">
        <f t="shared" si="97"/>
        <v>101325</v>
      </c>
    </row>
    <row r="3110" spans="1:3" x14ac:dyDescent="0.2">
      <c r="A3110">
        <v>0.38850000000000001</v>
      </c>
      <c r="B3110">
        <f t="shared" si="96"/>
        <v>133685.67977499741</v>
      </c>
      <c r="C3110">
        <f t="shared" si="97"/>
        <v>101325</v>
      </c>
    </row>
    <row r="3111" spans="1:3" x14ac:dyDescent="0.2">
      <c r="A3111">
        <v>0.388625</v>
      </c>
      <c r="B3111">
        <f t="shared" si="96"/>
        <v>131741.23862400153</v>
      </c>
      <c r="C3111">
        <f t="shared" si="97"/>
        <v>101325</v>
      </c>
    </row>
    <row r="3112" spans="1:3" x14ac:dyDescent="0.2">
      <c r="A3112">
        <v>0.38874999999999998</v>
      </c>
      <c r="B3112">
        <f t="shared" si="96"/>
        <v>129609.2712474623</v>
      </c>
      <c r="C3112">
        <f t="shared" si="97"/>
        <v>101325</v>
      </c>
    </row>
    <row r="3113" spans="1:3" x14ac:dyDescent="0.2">
      <c r="A3113">
        <v>0.38887500000000003</v>
      </c>
      <c r="B3113">
        <f t="shared" si="96"/>
        <v>127302.92193320699</v>
      </c>
      <c r="C3113">
        <f t="shared" si="97"/>
        <v>101325</v>
      </c>
    </row>
    <row r="3114" spans="1:3" x14ac:dyDescent="0.2">
      <c r="A3114">
        <v>0.38900000000000001</v>
      </c>
      <c r="B3114">
        <f t="shared" si="96"/>
        <v>124836.41009169866</v>
      </c>
      <c r="C3114">
        <f t="shared" si="97"/>
        <v>101325</v>
      </c>
    </row>
    <row r="3115" spans="1:3" x14ac:dyDescent="0.2">
      <c r="A3115">
        <v>0.389125</v>
      </c>
      <c r="B3115">
        <f t="shared" si="96"/>
        <v>122224.94258863779</v>
      </c>
      <c r="C3115">
        <f t="shared" si="97"/>
        <v>101325</v>
      </c>
    </row>
    <row r="3116" spans="1:3" x14ac:dyDescent="0.2">
      <c r="A3116">
        <v>0.38924999999999998</v>
      </c>
      <c r="B3116">
        <f t="shared" si="96"/>
        <v>119484.6199895818</v>
      </c>
      <c r="C3116">
        <f t="shared" si="97"/>
        <v>101325</v>
      </c>
    </row>
    <row r="3117" spans="1:3" x14ac:dyDescent="0.2">
      <c r="A3117">
        <v>0.38937500000000003</v>
      </c>
      <c r="B3117">
        <f t="shared" si="96"/>
        <v>116632.33729460258</v>
      </c>
      <c r="C3117">
        <f t="shared" si="97"/>
        <v>101325</v>
      </c>
    </row>
    <row r="3118" spans="1:3" x14ac:dyDescent="0.2">
      <c r="A3118">
        <v>0.38950000000000001</v>
      </c>
      <c r="B3118">
        <f t="shared" si="96"/>
        <v>113685.67977499806</v>
      </c>
      <c r="C3118">
        <f t="shared" si="97"/>
        <v>101325</v>
      </c>
    </row>
    <row r="3119" spans="1:3" x14ac:dyDescent="0.2">
      <c r="A3119">
        <v>0.389625</v>
      </c>
      <c r="B3119">
        <f t="shared" si="96"/>
        <v>110662.81455423651</v>
      </c>
      <c r="C3119">
        <f t="shared" si="97"/>
        <v>101325</v>
      </c>
    </row>
    <row r="3120" spans="1:3" x14ac:dyDescent="0.2">
      <c r="A3120">
        <v>0.38974999999999999</v>
      </c>
      <c r="B3120">
        <f t="shared" si="96"/>
        <v>107582.37860160964</v>
      </c>
      <c r="C3120">
        <f t="shared" si="97"/>
        <v>101325</v>
      </c>
    </row>
    <row r="3121" spans="1:3" x14ac:dyDescent="0.2">
      <c r="A3121">
        <v>0.38987500000000003</v>
      </c>
      <c r="B3121">
        <f t="shared" si="96"/>
        <v>104463.36382911321</v>
      </c>
      <c r="C3121">
        <f t="shared" si="97"/>
        <v>101325</v>
      </c>
    </row>
    <row r="3122" spans="1:3" x14ac:dyDescent="0.2">
      <c r="A3122">
        <v>0.39</v>
      </c>
      <c r="B3122">
        <f t="shared" si="96"/>
        <v>101324.99999999953</v>
      </c>
      <c r="C3122">
        <f t="shared" si="97"/>
        <v>101325</v>
      </c>
    </row>
    <row r="3123" spans="1:3" x14ac:dyDescent="0.2">
      <c r="A3123">
        <v>0.390125</v>
      </c>
      <c r="B3123">
        <f t="shared" si="96"/>
        <v>98186.63617088586</v>
      </c>
      <c r="C3123">
        <f t="shared" si="97"/>
        <v>101325</v>
      </c>
    </row>
    <row r="3124" spans="1:3" x14ac:dyDescent="0.2">
      <c r="A3124">
        <v>0.39024999999999999</v>
      </c>
      <c r="B3124">
        <f t="shared" si="96"/>
        <v>95067.621398390547</v>
      </c>
      <c r="C3124">
        <f t="shared" si="97"/>
        <v>101325</v>
      </c>
    </row>
    <row r="3125" spans="1:3" x14ac:dyDescent="0.2">
      <c r="A3125">
        <v>0.39037500000000003</v>
      </c>
      <c r="B3125">
        <f t="shared" si="96"/>
        <v>91987.185445762589</v>
      </c>
      <c r="C3125">
        <f t="shared" si="97"/>
        <v>101325</v>
      </c>
    </row>
    <row r="3126" spans="1:3" x14ac:dyDescent="0.2">
      <c r="A3126">
        <v>0.39050000000000001</v>
      </c>
      <c r="B3126">
        <f t="shared" si="96"/>
        <v>88964.320225002128</v>
      </c>
      <c r="C3126">
        <f t="shared" si="97"/>
        <v>101325</v>
      </c>
    </row>
    <row r="3127" spans="1:3" x14ac:dyDescent="0.2">
      <c r="A3127">
        <v>0.390625</v>
      </c>
      <c r="B3127">
        <f t="shared" si="96"/>
        <v>86017.662705396549</v>
      </c>
      <c r="C3127">
        <f t="shared" si="97"/>
        <v>101325</v>
      </c>
    </row>
    <row r="3128" spans="1:3" x14ac:dyDescent="0.2">
      <c r="A3128">
        <v>0.39074999999999999</v>
      </c>
      <c r="B3128">
        <f t="shared" si="96"/>
        <v>83165.380010418376</v>
      </c>
      <c r="C3128">
        <f t="shared" si="97"/>
        <v>101325</v>
      </c>
    </row>
    <row r="3129" spans="1:3" x14ac:dyDescent="0.2">
      <c r="A3129">
        <v>0.39087499999999997</v>
      </c>
      <c r="B3129">
        <f t="shared" si="96"/>
        <v>80425.057411362388</v>
      </c>
      <c r="C3129">
        <f t="shared" si="97"/>
        <v>101325</v>
      </c>
    </row>
    <row r="3130" spans="1:3" x14ac:dyDescent="0.2">
      <c r="A3130">
        <v>0.39100000000000001</v>
      </c>
      <c r="B3130">
        <f t="shared" si="96"/>
        <v>77813.589908300579</v>
      </c>
      <c r="C3130">
        <f t="shared" si="97"/>
        <v>101325</v>
      </c>
    </row>
    <row r="3131" spans="1:3" x14ac:dyDescent="0.2">
      <c r="A3131">
        <v>0.391125</v>
      </c>
      <c r="B3131">
        <f t="shared" si="96"/>
        <v>75347.078066792281</v>
      </c>
      <c r="C3131">
        <f t="shared" si="97"/>
        <v>101325</v>
      </c>
    </row>
    <row r="3132" spans="1:3" x14ac:dyDescent="0.2">
      <c r="A3132">
        <v>0.39124999999999999</v>
      </c>
      <c r="B3132">
        <f t="shared" si="96"/>
        <v>73040.728752538649</v>
      </c>
      <c r="C3132">
        <f t="shared" si="97"/>
        <v>101325</v>
      </c>
    </row>
    <row r="3133" spans="1:3" x14ac:dyDescent="0.2">
      <c r="A3133">
        <v>0.39137499999999997</v>
      </c>
      <c r="B3133">
        <f t="shared" si="96"/>
        <v>70908.76137599934</v>
      </c>
      <c r="C3133">
        <f t="shared" si="97"/>
        <v>101325</v>
      </c>
    </row>
    <row r="3134" spans="1:3" x14ac:dyDescent="0.2">
      <c r="A3134">
        <v>0.39150000000000001</v>
      </c>
      <c r="B3134">
        <f t="shared" si="96"/>
        <v>68964.32022500204</v>
      </c>
      <c r="C3134">
        <f t="shared" si="97"/>
        <v>101325</v>
      </c>
    </row>
    <row r="3135" spans="1:3" x14ac:dyDescent="0.2">
      <c r="A3135">
        <v>0.391625</v>
      </c>
      <c r="B3135">
        <f t="shared" si="96"/>
        <v>67219.393425836315</v>
      </c>
      <c r="C3135">
        <f t="shared" si="97"/>
        <v>101325</v>
      </c>
    </row>
    <row r="3136" spans="1:3" x14ac:dyDescent="0.2">
      <c r="A3136">
        <v>0.39174999999999999</v>
      </c>
      <c r="B3136">
        <f t="shared" si="96"/>
        <v>65684.739032465353</v>
      </c>
      <c r="C3136">
        <f t="shared" si="97"/>
        <v>101325</v>
      </c>
    </row>
    <row r="3137" spans="1:3" x14ac:dyDescent="0.2">
      <c r="A3137">
        <v>0.39187499999999997</v>
      </c>
      <c r="B3137">
        <f t="shared" si="96"/>
        <v>64369.818699548625</v>
      </c>
      <c r="C3137">
        <f t="shared" si="97"/>
        <v>101325</v>
      </c>
    </row>
    <row r="3138" spans="1:3" x14ac:dyDescent="0.2">
      <c r="A3138">
        <v>0.39200000000000002</v>
      </c>
      <c r="B3138">
        <f t="shared" si="96"/>
        <v>63282.739348193623</v>
      </c>
      <c r="C3138">
        <f t="shared" si="97"/>
        <v>101325</v>
      </c>
    </row>
    <row r="3139" spans="1:3" x14ac:dyDescent="0.2">
      <c r="A3139">
        <v>0.392125</v>
      </c>
      <c r="B3139">
        <f t="shared" ref="B3139:B3202" si="98">-40000*SIN(200*PI()*A3139)+101325</f>
        <v>62430.203184092788</v>
      </c>
      <c r="C3139">
        <f t="shared" ref="C3139:C3202" si="99">IF(MOD(A3139,0.02)&gt;0.005,101325,B3139)</f>
        <v>101325</v>
      </c>
    </row>
    <row r="3140" spans="1:3" x14ac:dyDescent="0.2">
      <c r="A3140">
        <v>0.39224999999999999</v>
      </c>
      <c r="B3140">
        <f t="shared" si="98"/>
        <v>61817.466376194592</v>
      </c>
      <c r="C3140">
        <f t="shared" si="99"/>
        <v>101325</v>
      </c>
    </row>
    <row r="3141" spans="1:3" x14ac:dyDescent="0.2">
      <c r="A3141">
        <v>0.39237499999999997</v>
      </c>
      <c r="B3141">
        <f t="shared" si="98"/>
        <v>61448.306650674938</v>
      </c>
      <c r="C3141">
        <f t="shared" si="99"/>
        <v>101325</v>
      </c>
    </row>
    <row r="3142" spans="1:3" x14ac:dyDescent="0.2">
      <c r="A3142">
        <v>0.39250000000000002</v>
      </c>
      <c r="B3142">
        <f t="shared" si="98"/>
        <v>61325</v>
      </c>
      <c r="C3142">
        <f t="shared" si="99"/>
        <v>101325</v>
      </c>
    </row>
    <row r="3143" spans="1:3" x14ac:dyDescent="0.2">
      <c r="A3143">
        <v>0.392625</v>
      </c>
      <c r="B3143">
        <f t="shared" si="98"/>
        <v>61448.306650674887</v>
      </c>
      <c r="C3143">
        <f t="shared" si="99"/>
        <v>101325</v>
      </c>
    </row>
    <row r="3144" spans="1:3" x14ac:dyDescent="0.2">
      <c r="A3144">
        <v>0.39274999999999999</v>
      </c>
      <c r="B3144">
        <f t="shared" si="98"/>
        <v>61817.46637619449</v>
      </c>
      <c r="C3144">
        <f t="shared" si="99"/>
        <v>101325</v>
      </c>
    </row>
    <row r="3145" spans="1:3" x14ac:dyDescent="0.2">
      <c r="A3145">
        <v>0.39287499999999997</v>
      </c>
      <c r="B3145">
        <f t="shared" si="98"/>
        <v>62430.203184092905</v>
      </c>
      <c r="C3145">
        <f t="shared" si="99"/>
        <v>101325</v>
      </c>
    </row>
    <row r="3146" spans="1:3" x14ac:dyDescent="0.2">
      <c r="A3146">
        <v>0.39300000000000002</v>
      </c>
      <c r="B3146">
        <f t="shared" si="98"/>
        <v>63282.739348194133</v>
      </c>
      <c r="C3146">
        <f t="shared" si="99"/>
        <v>101325</v>
      </c>
    </row>
    <row r="3147" spans="1:3" x14ac:dyDescent="0.2">
      <c r="A3147">
        <v>0.393125</v>
      </c>
      <c r="B3147">
        <f t="shared" si="98"/>
        <v>64369.818699548385</v>
      </c>
      <c r="C3147">
        <f t="shared" si="99"/>
        <v>101325</v>
      </c>
    </row>
    <row r="3148" spans="1:3" x14ac:dyDescent="0.2">
      <c r="A3148">
        <v>0.39324999999999999</v>
      </c>
      <c r="B3148">
        <f t="shared" si="98"/>
        <v>65684.739032465062</v>
      </c>
      <c r="C3148">
        <f t="shared" si="99"/>
        <v>101325</v>
      </c>
    </row>
    <row r="3149" spans="1:3" x14ac:dyDescent="0.2">
      <c r="A3149">
        <v>0.39337499999999997</v>
      </c>
      <c r="B3149">
        <f t="shared" si="98"/>
        <v>67219.393425835995</v>
      </c>
      <c r="C3149">
        <f t="shared" si="99"/>
        <v>101325</v>
      </c>
    </row>
    <row r="3150" spans="1:3" x14ac:dyDescent="0.2">
      <c r="A3150">
        <v>0.39350000000000002</v>
      </c>
      <c r="B3150">
        <f t="shared" si="98"/>
        <v>68964.320225002331</v>
      </c>
      <c r="C3150">
        <f t="shared" si="99"/>
        <v>101325</v>
      </c>
    </row>
    <row r="3151" spans="1:3" x14ac:dyDescent="0.2">
      <c r="A3151">
        <v>0.393625</v>
      </c>
      <c r="B3151">
        <f t="shared" si="98"/>
        <v>70908.761375998933</v>
      </c>
      <c r="C3151">
        <f t="shared" si="99"/>
        <v>101325</v>
      </c>
    </row>
    <row r="3152" spans="1:3" x14ac:dyDescent="0.2">
      <c r="A3152">
        <v>0.39374999999999999</v>
      </c>
      <c r="B3152">
        <f t="shared" si="98"/>
        <v>73040.728752538213</v>
      </c>
      <c r="C3152">
        <f t="shared" si="99"/>
        <v>101325</v>
      </c>
    </row>
    <row r="3153" spans="1:3" x14ac:dyDescent="0.2">
      <c r="A3153">
        <v>0.39387499999999998</v>
      </c>
      <c r="B3153">
        <f t="shared" si="98"/>
        <v>75347.078066791801</v>
      </c>
      <c r="C3153">
        <f t="shared" si="99"/>
        <v>101325</v>
      </c>
    </row>
    <row r="3154" spans="1:3" x14ac:dyDescent="0.2">
      <c r="A3154">
        <v>0.39400000000000002</v>
      </c>
      <c r="B3154">
        <f t="shared" si="98"/>
        <v>77813.589908301918</v>
      </c>
      <c r="C3154">
        <f t="shared" si="99"/>
        <v>101325</v>
      </c>
    </row>
    <row r="3155" spans="1:3" x14ac:dyDescent="0.2">
      <c r="A3155">
        <v>0.394125</v>
      </c>
      <c r="B3155">
        <f t="shared" si="98"/>
        <v>80425.05741136185</v>
      </c>
      <c r="C3155">
        <f t="shared" si="99"/>
        <v>101325</v>
      </c>
    </row>
    <row r="3156" spans="1:3" x14ac:dyDescent="0.2">
      <c r="A3156">
        <v>0.39424999999999999</v>
      </c>
      <c r="B3156">
        <f t="shared" si="98"/>
        <v>83165.380010417808</v>
      </c>
      <c r="C3156">
        <f t="shared" si="99"/>
        <v>101325</v>
      </c>
    </row>
    <row r="3157" spans="1:3" x14ac:dyDescent="0.2">
      <c r="A3157">
        <v>0.39437499999999998</v>
      </c>
      <c r="B3157">
        <f t="shared" si="98"/>
        <v>86017.662705395967</v>
      </c>
      <c r="C3157">
        <f t="shared" si="99"/>
        <v>101325</v>
      </c>
    </row>
    <row r="3158" spans="1:3" x14ac:dyDescent="0.2">
      <c r="A3158">
        <v>0.39450000000000002</v>
      </c>
      <c r="B3158">
        <f t="shared" si="98"/>
        <v>88964.320225002622</v>
      </c>
      <c r="C3158">
        <f t="shared" si="99"/>
        <v>101325</v>
      </c>
    </row>
    <row r="3159" spans="1:3" x14ac:dyDescent="0.2">
      <c r="A3159">
        <v>0.394625</v>
      </c>
      <c r="B3159">
        <f t="shared" si="98"/>
        <v>91987.185445764189</v>
      </c>
      <c r="C3159">
        <f t="shared" si="99"/>
        <v>101325</v>
      </c>
    </row>
    <row r="3160" spans="1:3" x14ac:dyDescent="0.2">
      <c r="A3160">
        <v>0.39474999999999999</v>
      </c>
      <c r="B3160">
        <f t="shared" si="98"/>
        <v>95067.621398391057</v>
      </c>
      <c r="C3160">
        <f t="shared" si="99"/>
        <v>101325</v>
      </c>
    </row>
    <row r="3161" spans="1:3" x14ac:dyDescent="0.2">
      <c r="A3161">
        <v>0.39487499999999998</v>
      </c>
      <c r="B3161">
        <f t="shared" si="98"/>
        <v>98186.636170885235</v>
      </c>
      <c r="C3161">
        <f t="shared" si="99"/>
        <v>101325</v>
      </c>
    </row>
    <row r="3162" spans="1:3" x14ac:dyDescent="0.2">
      <c r="A3162">
        <v>0.39500000000000002</v>
      </c>
      <c r="B3162">
        <f t="shared" si="98"/>
        <v>101325.00000000004</v>
      </c>
      <c r="C3162">
        <f t="shared" si="99"/>
        <v>101325</v>
      </c>
    </row>
    <row r="3163" spans="1:3" x14ac:dyDescent="0.2">
      <c r="A3163">
        <v>0.395125</v>
      </c>
      <c r="B3163">
        <f t="shared" si="98"/>
        <v>104463.36382911372</v>
      </c>
      <c r="C3163">
        <f t="shared" si="99"/>
        <v>101325</v>
      </c>
    </row>
    <row r="3164" spans="1:3" x14ac:dyDescent="0.2">
      <c r="A3164">
        <v>0.39524999999999999</v>
      </c>
      <c r="B3164">
        <f t="shared" si="98"/>
        <v>107582.37860160903</v>
      </c>
      <c r="C3164">
        <f t="shared" si="99"/>
        <v>101325</v>
      </c>
    </row>
    <row r="3165" spans="1:3" x14ac:dyDescent="0.2">
      <c r="A3165">
        <v>0.39537499999999998</v>
      </c>
      <c r="B3165">
        <f t="shared" si="98"/>
        <v>110662.8145542359</v>
      </c>
      <c r="C3165">
        <f t="shared" si="99"/>
        <v>101325</v>
      </c>
    </row>
    <row r="3166" spans="1:3" x14ac:dyDescent="0.2">
      <c r="A3166">
        <v>0.39550000000000002</v>
      </c>
      <c r="B3166">
        <f t="shared" si="98"/>
        <v>113685.67977499854</v>
      </c>
      <c r="C3166">
        <f t="shared" si="99"/>
        <v>101325</v>
      </c>
    </row>
    <row r="3167" spans="1:3" x14ac:dyDescent="0.2">
      <c r="A3167">
        <v>0.395625</v>
      </c>
      <c r="B3167">
        <f t="shared" si="98"/>
        <v>116632.33729460411</v>
      </c>
      <c r="C3167">
        <f t="shared" si="99"/>
        <v>101325</v>
      </c>
    </row>
    <row r="3168" spans="1:3" x14ac:dyDescent="0.2">
      <c r="A3168">
        <v>0.39574999999999999</v>
      </c>
      <c r="B3168">
        <f t="shared" si="98"/>
        <v>119484.61998958125</v>
      </c>
      <c r="C3168">
        <f t="shared" si="99"/>
        <v>101325</v>
      </c>
    </row>
    <row r="3169" spans="1:3" x14ac:dyDescent="0.2">
      <c r="A3169">
        <v>0.39587499999999998</v>
      </c>
      <c r="B3169">
        <f t="shared" si="98"/>
        <v>122224.94258863725</v>
      </c>
      <c r="C3169">
        <f t="shared" si="99"/>
        <v>101325</v>
      </c>
    </row>
    <row r="3170" spans="1:3" x14ac:dyDescent="0.2">
      <c r="A3170">
        <v>0.39600000000000002</v>
      </c>
      <c r="B3170">
        <f t="shared" si="98"/>
        <v>124836.41009169907</v>
      </c>
      <c r="C3170">
        <f t="shared" si="99"/>
        <v>101325</v>
      </c>
    </row>
    <row r="3171" spans="1:3" x14ac:dyDescent="0.2">
      <c r="A3171">
        <v>0.396125</v>
      </c>
      <c r="B3171">
        <f t="shared" si="98"/>
        <v>127302.9219332074</v>
      </c>
      <c r="C3171">
        <f t="shared" si="99"/>
        <v>101325</v>
      </c>
    </row>
    <row r="3172" spans="1:3" x14ac:dyDescent="0.2">
      <c r="A3172">
        <v>0.39624999999999999</v>
      </c>
      <c r="B3172">
        <f t="shared" si="98"/>
        <v>129609.27124746185</v>
      </c>
      <c r="C3172">
        <f t="shared" si="99"/>
        <v>101325</v>
      </c>
    </row>
    <row r="3173" spans="1:3" x14ac:dyDescent="0.2">
      <c r="A3173">
        <v>0.39637499999999998</v>
      </c>
      <c r="B3173">
        <f t="shared" si="98"/>
        <v>131741.23862400113</v>
      </c>
      <c r="C3173">
        <f t="shared" si="99"/>
        <v>101325</v>
      </c>
    </row>
    <row r="3174" spans="1:3" x14ac:dyDescent="0.2">
      <c r="A3174">
        <v>0.39650000000000002</v>
      </c>
      <c r="B3174">
        <f t="shared" si="98"/>
        <v>133685.67977499837</v>
      </c>
      <c r="C3174">
        <f t="shared" si="99"/>
        <v>101325</v>
      </c>
    </row>
    <row r="3175" spans="1:3" x14ac:dyDescent="0.2">
      <c r="A3175">
        <v>0.39662500000000001</v>
      </c>
      <c r="B3175">
        <f t="shared" si="98"/>
        <v>135430.60657416406</v>
      </c>
      <c r="C3175">
        <f t="shared" si="99"/>
        <v>101325</v>
      </c>
    </row>
    <row r="3176" spans="1:3" x14ac:dyDescent="0.2">
      <c r="A3176">
        <v>0.39674999999999999</v>
      </c>
      <c r="B3176">
        <f t="shared" si="98"/>
        <v>136965.26096753444</v>
      </c>
      <c r="C3176">
        <f t="shared" si="99"/>
        <v>101325</v>
      </c>
    </row>
    <row r="3177" spans="1:3" x14ac:dyDescent="0.2">
      <c r="A3177">
        <v>0.39687499999999998</v>
      </c>
      <c r="B3177">
        <f t="shared" si="98"/>
        <v>138280.18130045122</v>
      </c>
      <c r="C3177">
        <f t="shared" si="99"/>
        <v>101325</v>
      </c>
    </row>
    <row r="3178" spans="1:3" x14ac:dyDescent="0.2">
      <c r="A3178">
        <v>0.39700000000000002</v>
      </c>
      <c r="B3178">
        <f t="shared" si="98"/>
        <v>139367.26065180625</v>
      </c>
      <c r="C3178">
        <f t="shared" si="99"/>
        <v>101325</v>
      </c>
    </row>
    <row r="3179" spans="1:3" x14ac:dyDescent="0.2">
      <c r="A3179">
        <v>0.39712500000000001</v>
      </c>
      <c r="B3179">
        <f t="shared" si="98"/>
        <v>140219.79681590712</v>
      </c>
      <c r="C3179">
        <f t="shared" si="99"/>
        <v>101325</v>
      </c>
    </row>
    <row r="3180" spans="1:3" x14ac:dyDescent="0.2">
      <c r="A3180">
        <v>0.39724999999999999</v>
      </c>
      <c r="B3180">
        <f t="shared" si="98"/>
        <v>140832.5336238055</v>
      </c>
      <c r="C3180">
        <f t="shared" si="99"/>
        <v>101325</v>
      </c>
    </row>
    <row r="3181" spans="1:3" x14ac:dyDescent="0.2">
      <c r="A3181">
        <v>0.39737499999999998</v>
      </c>
      <c r="B3181">
        <f t="shared" si="98"/>
        <v>141201.6933493251</v>
      </c>
      <c r="C3181">
        <f t="shared" si="99"/>
        <v>101325</v>
      </c>
    </row>
    <row r="3182" spans="1:3" x14ac:dyDescent="0.2">
      <c r="A3182">
        <v>0.39750000000000002</v>
      </c>
      <c r="B3182">
        <f t="shared" si="98"/>
        <v>141325</v>
      </c>
      <c r="C3182">
        <f t="shared" si="99"/>
        <v>101325</v>
      </c>
    </row>
    <row r="3183" spans="1:3" x14ac:dyDescent="0.2">
      <c r="A3183">
        <v>0.39762500000000001</v>
      </c>
      <c r="B3183">
        <f t="shared" si="98"/>
        <v>141201.69334932516</v>
      </c>
      <c r="C3183">
        <f t="shared" si="99"/>
        <v>101325</v>
      </c>
    </row>
    <row r="3184" spans="1:3" x14ac:dyDescent="0.2">
      <c r="A3184">
        <v>0.39774999999999999</v>
      </c>
      <c r="B3184">
        <f t="shared" si="98"/>
        <v>140832.53362380556</v>
      </c>
      <c r="C3184">
        <f t="shared" si="99"/>
        <v>101325</v>
      </c>
    </row>
    <row r="3185" spans="1:3" x14ac:dyDescent="0.2">
      <c r="A3185">
        <v>0.39787499999999998</v>
      </c>
      <c r="B3185">
        <f t="shared" si="98"/>
        <v>140219.79681590718</v>
      </c>
      <c r="C3185">
        <f t="shared" si="99"/>
        <v>101325</v>
      </c>
    </row>
    <row r="3186" spans="1:3" x14ac:dyDescent="0.2">
      <c r="A3186">
        <v>0.39800000000000002</v>
      </c>
      <c r="B3186">
        <f t="shared" si="98"/>
        <v>139367.26065180599</v>
      </c>
      <c r="C3186">
        <f t="shared" si="99"/>
        <v>101325</v>
      </c>
    </row>
    <row r="3187" spans="1:3" x14ac:dyDescent="0.2">
      <c r="A3187">
        <v>0.39812500000000001</v>
      </c>
      <c r="B3187">
        <f t="shared" si="98"/>
        <v>138280.18130045134</v>
      </c>
      <c r="C3187">
        <f t="shared" si="99"/>
        <v>101325</v>
      </c>
    </row>
    <row r="3188" spans="1:3" x14ac:dyDescent="0.2">
      <c r="A3188">
        <v>0.39824999999999999</v>
      </c>
      <c r="B3188">
        <f t="shared" si="98"/>
        <v>136965.26096753462</v>
      </c>
      <c r="C3188">
        <f t="shared" si="99"/>
        <v>101325</v>
      </c>
    </row>
    <row r="3189" spans="1:3" x14ac:dyDescent="0.2">
      <c r="A3189">
        <v>0.39837499999999998</v>
      </c>
      <c r="B3189">
        <f t="shared" si="98"/>
        <v>135430.60657416366</v>
      </c>
      <c r="C3189">
        <f t="shared" si="99"/>
        <v>101325</v>
      </c>
    </row>
    <row r="3190" spans="1:3" x14ac:dyDescent="0.2">
      <c r="A3190">
        <v>0.39850000000000002</v>
      </c>
      <c r="B3190">
        <f t="shared" si="98"/>
        <v>133685.67977499726</v>
      </c>
      <c r="C3190">
        <f t="shared" si="99"/>
        <v>101325</v>
      </c>
    </row>
    <row r="3191" spans="1:3" x14ac:dyDescent="0.2">
      <c r="A3191">
        <v>0.39862500000000001</v>
      </c>
      <c r="B3191">
        <f t="shared" si="98"/>
        <v>131741.23862400133</v>
      </c>
      <c r="C3191">
        <f t="shared" si="99"/>
        <v>101325</v>
      </c>
    </row>
    <row r="3192" spans="1:3" x14ac:dyDescent="0.2">
      <c r="A3192">
        <v>0.39874999999999999</v>
      </c>
      <c r="B3192">
        <f t="shared" si="98"/>
        <v>129609.27124746211</v>
      </c>
      <c r="C3192">
        <f t="shared" si="99"/>
        <v>101325</v>
      </c>
    </row>
    <row r="3193" spans="1:3" x14ac:dyDescent="0.2">
      <c r="A3193">
        <v>0.39887499999999998</v>
      </c>
      <c r="B3193">
        <f t="shared" si="98"/>
        <v>127302.92193320766</v>
      </c>
      <c r="C3193">
        <f t="shared" si="99"/>
        <v>101325</v>
      </c>
    </row>
    <row r="3194" spans="1:3" x14ac:dyDescent="0.2">
      <c r="A3194">
        <v>0.39900000000000002</v>
      </c>
      <c r="B3194">
        <f t="shared" si="98"/>
        <v>124836.41009169843</v>
      </c>
      <c r="C3194">
        <f t="shared" si="99"/>
        <v>101325</v>
      </c>
    </row>
    <row r="3195" spans="1:3" x14ac:dyDescent="0.2">
      <c r="A3195">
        <v>0.39912500000000001</v>
      </c>
      <c r="B3195">
        <f t="shared" si="98"/>
        <v>122224.94258863755</v>
      </c>
      <c r="C3195">
        <f t="shared" si="99"/>
        <v>101325</v>
      </c>
    </row>
    <row r="3196" spans="1:3" x14ac:dyDescent="0.2">
      <c r="A3196">
        <v>0.39924999999999999</v>
      </c>
      <c r="B3196">
        <f t="shared" si="98"/>
        <v>119484.61998958155</v>
      </c>
      <c r="C3196">
        <f t="shared" si="99"/>
        <v>101325</v>
      </c>
    </row>
    <row r="3197" spans="1:3" x14ac:dyDescent="0.2">
      <c r="A3197">
        <v>0.39937499999999998</v>
      </c>
      <c r="B3197">
        <f t="shared" si="98"/>
        <v>116632.33729460443</v>
      </c>
      <c r="C3197">
        <f t="shared" si="99"/>
        <v>101325</v>
      </c>
    </row>
    <row r="3198" spans="1:3" x14ac:dyDescent="0.2">
      <c r="A3198">
        <v>0.39950000000000002</v>
      </c>
      <c r="B3198">
        <f t="shared" si="98"/>
        <v>113685.6797749978</v>
      </c>
      <c r="C3198">
        <f t="shared" si="99"/>
        <v>101325</v>
      </c>
    </row>
    <row r="3199" spans="1:3" x14ac:dyDescent="0.2">
      <c r="A3199">
        <v>0.39962500000000001</v>
      </c>
      <c r="B3199">
        <f t="shared" si="98"/>
        <v>110662.81455423623</v>
      </c>
      <c r="C3199">
        <f t="shared" si="99"/>
        <v>101325</v>
      </c>
    </row>
    <row r="3200" spans="1:3" x14ac:dyDescent="0.2">
      <c r="A3200">
        <v>0.39974999999999999</v>
      </c>
      <c r="B3200">
        <f t="shared" si="98"/>
        <v>107582.37860160938</v>
      </c>
      <c r="C3200">
        <f t="shared" si="99"/>
        <v>101325</v>
      </c>
    </row>
    <row r="3201" spans="1:3" x14ac:dyDescent="0.2">
      <c r="A3201">
        <v>0.39987499999999998</v>
      </c>
      <c r="B3201">
        <f t="shared" si="98"/>
        <v>104463.36382911407</v>
      </c>
      <c r="C3201">
        <f t="shared" si="99"/>
        <v>101325</v>
      </c>
    </row>
    <row r="3202" spans="1:3" x14ac:dyDescent="0.2">
      <c r="A3202">
        <v>0.4</v>
      </c>
      <c r="B3202">
        <f t="shared" si="98"/>
        <v>101324.99999999926</v>
      </c>
      <c r="C3202">
        <f t="shared" si="99"/>
        <v>101324.99999999926</v>
      </c>
    </row>
    <row r="3203" spans="1:3" x14ac:dyDescent="0.2">
      <c r="A3203">
        <v>0.40012500000000001</v>
      </c>
      <c r="B3203">
        <f t="shared" ref="B3203:B3266" si="100">-40000*SIN(200*PI()*A3203)+101325</f>
        <v>98186.636170885584</v>
      </c>
      <c r="C3203">
        <f t="shared" ref="C3203:C3266" si="101">IF(MOD(A3203,0.02)&gt;0.005,101325,B3203)</f>
        <v>98186.636170885584</v>
      </c>
    </row>
    <row r="3204" spans="1:3" x14ac:dyDescent="0.2">
      <c r="A3204">
        <v>0.40024999999999999</v>
      </c>
      <c r="B3204">
        <f t="shared" si="100"/>
        <v>95067.621398390271</v>
      </c>
      <c r="C3204">
        <f t="shared" si="101"/>
        <v>95067.621398390271</v>
      </c>
    </row>
    <row r="3205" spans="1:3" x14ac:dyDescent="0.2">
      <c r="A3205">
        <v>0.40037499999999998</v>
      </c>
      <c r="B3205">
        <f t="shared" si="100"/>
        <v>91987.185445764524</v>
      </c>
      <c r="C3205">
        <f t="shared" si="101"/>
        <v>91987.185445764524</v>
      </c>
    </row>
    <row r="3206" spans="1:3" x14ac:dyDescent="0.2">
      <c r="A3206">
        <v>0.40050000000000002</v>
      </c>
      <c r="B3206">
        <f t="shared" si="100"/>
        <v>88964.320225001866</v>
      </c>
      <c r="C3206">
        <f t="shared" si="101"/>
        <v>88964.320225001866</v>
      </c>
    </row>
    <row r="3207" spans="1:3" x14ac:dyDescent="0.2">
      <c r="A3207">
        <v>0.40062500000000001</v>
      </c>
      <c r="B3207">
        <f t="shared" si="100"/>
        <v>86017.662705396302</v>
      </c>
      <c r="C3207">
        <f t="shared" si="101"/>
        <v>86017.662705396302</v>
      </c>
    </row>
    <row r="3208" spans="1:3" x14ac:dyDescent="0.2">
      <c r="A3208">
        <v>0.40075</v>
      </c>
      <c r="B3208">
        <f t="shared" si="100"/>
        <v>83165.380010418128</v>
      </c>
      <c r="C3208">
        <f t="shared" si="101"/>
        <v>83165.380010418128</v>
      </c>
    </row>
    <row r="3209" spans="1:3" x14ac:dyDescent="0.2">
      <c r="A3209">
        <v>0.40087499999999998</v>
      </c>
      <c r="B3209">
        <f t="shared" si="100"/>
        <v>80425.057411362155</v>
      </c>
      <c r="C3209">
        <f t="shared" si="101"/>
        <v>80425.057411362155</v>
      </c>
    </row>
    <row r="3210" spans="1:3" x14ac:dyDescent="0.2">
      <c r="A3210">
        <v>0.40100000000000002</v>
      </c>
      <c r="B3210">
        <f t="shared" si="100"/>
        <v>77813.589908300361</v>
      </c>
      <c r="C3210">
        <f t="shared" si="101"/>
        <v>77813.589908300361</v>
      </c>
    </row>
    <row r="3211" spans="1:3" x14ac:dyDescent="0.2">
      <c r="A3211">
        <v>0.40112500000000001</v>
      </c>
      <c r="B3211">
        <f t="shared" si="100"/>
        <v>75347.078066792077</v>
      </c>
      <c r="C3211">
        <f t="shared" si="101"/>
        <v>75347.078066792077</v>
      </c>
    </row>
    <row r="3212" spans="1:3" x14ac:dyDescent="0.2">
      <c r="A3212">
        <v>0.40125</v>
      </c>
      <c r="B3212">
        <f t="shared" si="100"/>
        <v>73040.728752538445</v>
      </c>
      <c r="C3212">
        <f t="shared" si="101"/>
        <v>73040.728752538445</v>
      </c>
    </row>
    <row r="3213" spans="1:3" x14ac:dyDescent="0.2">
      <c r="A3213">
        <v>0.40137499999999998</v>
      </c>
      <c r="B3213">
        <f t="shared" si="100"/>
        <v>70908.761375999165</v>
      </c>
      <c r="C3213">
        <f t="shared" si="101"/>
        <v>70908.761375999165</v>
      </c>
    </row>
    <row r="3214" spans="1:3" x14ac:dyDescent="0.2">
      <c r="A3214">
        <v>0.40150000000000002</v>
      </c>
      <c r="B3214">
        <f t="shared" si="100"/>
        <v>68964.32022500188</v>
      </c>
      <c r="C3214">
        <f t="shared" si="101"/>
        <v>68964.32022500188</v>
      </c>
    </row>
    <row r="3215" spans="1:3" x14ac:dyDescent="0.2">
      <c r="A3215">
        <v>0.40162500000000001</v>
      </c>
      <c r="B3215">
        <f t="shared" si="100"/>
        <v>67219.39342583617</v>
      </c>
      <c r="C3215">
        <f t="shared" si="101"/>
        <v>67219.39342583617</v>
      </c>
    </row>
    <row r="3216" spans="1:3" x14ac:dyDescent="0.2">
      <c r="A3216">
        <v>0.40175</v>
      </c>
      <c r="B3216">
        <f t="shared" si="100"/>
        <v>65684.739032465222</v>
      </c>
      <c r="C3216">
        <f t="shared" si="101"/>
        <v>65684.739032465222</v>
      </c>
    </row>
    <row r="3217" spans="1:3" x14ac:dyDescent="0.2">
      <c r="A3217">
        <v>0.40187499999999998</v>
      </c>
      <c r="B3217">
        <f t="shared" si="100"/>
        <v>64369.818699548523</v>
      </c>
      <c r="C3217">
        <f t="shared" si="101"/>
        <v>64369.818699548523</v>
      </c>
    </row>
    <row r="3218" spans="1:3" x14ac:dyDescent="0.2">
      <c r="A3218">
        <v>0.40200000000000002</v>
      </c>
      <c r="B3218">
        <f t="shared" si="100"/>
        <v>63282.739348193536</v>
      </c>
      <c r="C3218">
        <f t="shared" si="101"/>
        <v>63282.739348193536</v>
      </c>
    </row>
    <row r="3219" spans="1:3" x14ac:dyDescent="0.2">
      <c r="A3219">
        <v>0.40212500000000001</v>
      </c>
      <c r="B3219">
        <f t="shared" si="100"/>
        <v>62430.203184092992</v>
      </c>
      <c r="C3219">
        <f t="shared" si="101"/>
        <v>62430.203184092992</v>
      </c>
    </row>
    <row r="3220" spans="1:3" x14ac:dyDescent="0.2">
      <c r="A3220">
        <v>0.40225</v>
      </c>
      <c r="B3220">
        <f t="shared" si="100"/>
        <v>61817.466376194549</v>
      </c>
      <c r="C3220">
        <f t="shared" si="101"/>
        <v>61817.466376194549</v>
      </c>
    </row>
    <row r="3221" spans="1:3" x14ac:dyDescent="0.2">
      <c r="A3221">
        <v>0.40237499999999998</v>
      </c>
      <c r="B3221">
        <f t="shared" si="100"/>
        <v>61448.306650674916</v>
      </c>
      <c r="C3221">
        <f t="shared" si="101"/>
        <v>61448.306650674916</v>
      </c>
    </row>
    <row r="3222" spans="1:3" x14ac:dyDescent="0.2">
      <c r="A3222">
        <v>0.40250000000000002</v>
      </c>
      <c r="B3222">
        <f t="shared" si="100"/>
        <v>61325</v>
      </c>
      <c r="C3222">
        <f t="shared" si="101"/>
        <v>61325</v>
      </c>
    </row>
    <row r="3223" spans="1:3" x14ac:dyDescent="0.2">
      <c r="A3223">
        <v>0.40262500000000001</v>
      </c>
      <c r="B3223">
        <f t="shared" si="100"/>
        <v>61448.306650674909</v>
      </c>
      <c r="C3223">
        <f t="shared" si="101"/>
        <v>61448.306650674909</v>
      </c>
    </row>
    <row r="3224" spans="1:3" x14ac:dyDescent="0.2">
      <c r="A3224">
        <v>0.40275</v>
      </c>
      <c r="B3224">
        <f t="shared" si="100"/>
        <v>61817.466376194534</v>
      </c>
      <c r="C3224">
        <f t="shared" si="101"/>
        <v>61817.466376194534</v>
      </c>
    </row>
    <row r="3225" spans="1:3" x14ac:dyDescent="0.2">
      <c r="A3225">
        <v>0.40287499999999998</v>
      </c>
      <c r="B3225">
        <f t="shared" si="100"/>
        <v>62430.20318409297</v>
      </c>
      <c r="C3225">
        <f t="shared" si="101"/>
        <v>62430.20318409297</v>
      </c>
    </row>
    <row r="3226" spans="1:3" x14ac:dyDescent="0.2">
      <c r="A3226">
        <v>0.40300000000000002</v>
      </c>
      <c r="B3226">
        <f t="shared" si="100"/>
        <v>63282.73934819422</v>
      </c>
      <c r="C3226">
        <f t="shared" si="101"/>
        <v>63282.73934819422</v>
      </c>
    </row>
    <row r="3227" spans="1:3" x14ac:dyDescent="0.2">
      <c r="A3227">
        <v>0.40312500000000001</v>
      </c>
      <c r="B3227">
        <f t="shared" si="100"/>
        <v>64369.818699548494</v>
      </c>
      <c r="C3227">
        <f t="shared" si="101"/>
        <v>64369.818699548494</v>
      </c>
    </row>
    <row r="3228" spans="1:3" x14ac:dyDescent="0.2">
      <c r="A3228">
        <v>0.40325</v>
      </c>
      <c r="B3228">
        <f t="shared" si="100"/>
        <v>65684.739032465179</v>
      </c>
      <c r="C3228">
        <f t="shared" si="101"/>
        <v>65684.739032465179</v>
      </c>
    </row>
    <row r="3229" spans="1:3" x14ac:dyDescent="0.2">
      <c r="A3229">
        <v>0.40337499999999998</v>
      </c>
      <c r="B3229">
        <f t="shared" si="100"/>
        <v>67219.393425836141</v>
      </c>
      <c r="C3229">
        <f t="shared" si="101"/>
        <v>67219.393425836141</v>
      </c>
    </row>
    <row r="3230" spans="1:3" x14ac:dyDescent="0.2">
      <c r="A3230">
        <v>0.40350000000000003</v>
      </c>
      <c r="B3230">
        <f t="shared" si="100"/>
        <v>68964.320225002506</v>
      </c>
      <c r="C3230">
        <f t="shared" si="101"/>
        <v>68964.320225002506</v>
      </c>
    </row>
    <row r="3231" spans="1:3" x14ac:dyDescent="0.2">
      <c r="A3231">
        <v>0.40362500000000001</v>
      </c>
      <c r="B3231">
        <f t="shared" si="100"/>
        <v>70908.761375999122</v>
      </c>
      <c r="C3231">
        <f t="shared" si="101"/>
        <v>70908.761375999122</v>
      </c>
    </row>
    <row r="3232" spans="1:3" x14ac:dyDescent="0.2">
      <c r="A3232">
        <v>0.40375</v>
      </c>
      <c r="B3232">
        <f t="shared" si="100"/>
        <v>73040.728752538402</v>
      </c>
      <c r="C3232">
        <f t="shared" si="101"/>
        <v>73040.728752538402</v>
      </c>
    </row>
    <row r="3233" spans="1:3" x14ac:dyDescent="0.2">
      <c r="A3233">
        <v>0.40387499999999998</v>
      </c>
      <c r="B3233">
        <f t="shared" si="100"/>
        <v>75347.078066792019</v>
      </c>
      <c r="C3233">
        <f t="shared" si="101"/>
        <v>75347.078066792019</v>
      </c>
    </row>
    <row r="3234" spans="1:3" x14ac:dyDescent="0.2">
      <c r="A3234">
        <v>0.40400000000000003</v>
      </c>
      <c r="B3234">
        <f t="shared" si="100"/>
        <v>77813.589908301219</v>
      </c>
      <c r="C3234">
        <f t="shared" si="101"/>
        <v>77813.589908301219</v>
      </c>
    </row>
    <row r="3235" spans="1:3" x14ac:dyDescent="0.2">
      <c r="A3235">
        <v>0.40412500000000001</v>
      </c>
      <c r="B3235">
        <f t="shared" si="100"/>
        <v>80425.057411362097</v>
      </c>
      <c r="C3235">
        <f t="shared" si="101"/>
        <v>80425.057411362097</v>
      </c>
    </row>
    <row r="3236" spans="1:3" x14ac:dyDescent="0.2">
      <c r="A3236">
        <v>0.40425</v>
      </c>
      <c r="B3236">
        <f t="shared" si="100"/>
        <v>83165.38001041807</v>
      </c>
      <c r="C3236">
        <f t="shared" si="101"/>
        <v>83165.38001041807</v>
      </c>
    </row>
    <row r="3237" spans="1:3" x14ac:dyDescent="0.2">
      <c r="A3237">
        <v>0.40437499999999998</v>
      </c>
      <c r="B3237">
        <f t="shared" si="100"/>
        <v>86017.662705396229</v>
      </c>
      <c r="C3237">
        <f t="shared" si="101"/>
        <v>86017.662705396229</v>
      </c>
    </row>
    <row r="3238" spans="1:3" x14ac:dyDescent="0.2">
      <c r="A3238">
        <v>0.40450000000000003</v>
      </c>
      <c r="B3238">
        <f t="shared" si="100"/>
        <v>88964.32022500287</v>
      </c>
      <c r="C3238">
        <f t="shared" si="101"/>
        <v>88964.32022500287</v>
      </c>
    </row>
    <row r="3239" spans="1:3" x14ac:dyDescent="0.2">
      <c r="A3239">
        <v>0.40462500000000001</v>
      </c>
      <c r="B3239">
        <f t="shared" si="100"/>
        <v>91987.185445764451</v>
      </c>
      <c r="C3239">
        <f t="shared" si="101"/>
        <v>91987.185445764451</v>
      </c>
    </row>
    <row r="3240" spans="1:3" x14ac:dyDescent="0.2">
      <c r="A3240">
        <v>0.40475</v>
      </c>
      <c r="B3240">
        <f t="shared" si="100"/>
        <v>95067.621398391319</v>
      </c>
      <c r="C3240">
        <f t="shared" si="101"/>
        <v>95067.621398391319</v>
      </c>
    </row>
    <row r="3241" spans="1:3" x14ac:dyDescent="0.2">
      <c r="A3241">
        <v>0.40487499999999998</v>
      </c>
      <c r="B3241">
        <f t="shared" si="100"/>
        <v>98186.636170885511</v>
      </c>
      <c r="C3241">
        <f t="shared" si="101"/>
        <v>98186.636170885511</v>
      </c>
    </row>
    <row r="3242" spans="1:3" x14ac:dyDescent="0.2">
      <c r="A3242">
        <v>0.40500000000000003</v>
      </c>
      <c r="B3242">
        <f t="shared" si="100"/>
        <v>101325.00000000032</v>
      </c>
      <c r="C3242">
        <f t="shared" si="101"/>
        <v>101325</v>
      </c>
    </row>
    <row r="3243" spans="1:3" x14ac:dyDescent="0.2">
      <c r="A3243">
        <v>0.40512500000000001</v>
      </c>
      <c r="B3243">
        <f t="shared" si="100"/>
        <v>104463.36382911398</v>
      </c>
      <c r="C3243">
        <f t="shared" si="101"/>
        <v>101325</v>
      </c>
    </row>
    <row r="3244" spans="1:3" x14ac:dyDescent="0.2">
      <c r="A3244">
        <v>0.40525</v>
      </c>
      <c r="B3244">
        <f t="shared" si="100"/>
        <v>107582.37860160929</v>
      </c>
      <c r="C3244">
        <f t="shared" si="101"/>
        <v>101325</v>
      </c>
    </row>
    <row r="3245" spans="1:3" x14ac:dyDescent="0.2">
      <c r="A3245">
        <v>0.40537499999999999</v>
      </c>
      <c r="B3245">
        <f t="shared" si="100"/>
        <v>110662.81455423616</v>
      </c>
      <c r="C3245">
        <f t="shared" si="101"/>
        <v>101325</v>
      </c>
    </row>
    <row r="3246" spans="1:3" x14ac:dyDescent="0.2">
      <c r="A3246">
        <v>0.40550000000000003</v>
      </c>
      <c r="B3246">
        <f t="shared" si="100"/>
        <v>113685.6797749988</v>
      </c>
      <c r="C3246">
        <f t="shared" si="101"/>
        <v>101325</v>
      </c>
    </row>
    <row r="3247" spans="1:3" x14ac:dyDescent="0.2">
      <c r="A3247">
        <v>0.40562500000000001</v>
      </c>
      <c r="B3247">
        <f t="shared" si="100"/>
        <v>116632.33729460435</v>
      </c>
      <c r="C3247">
        <f t="shared" si="101"/>
        <v>101325</v>
      </c>
    </row>
    <row r="3248" spans="1:3" x14ac:dyDescent="0.2">
      <c r="A3248">
        <v>0.40575</v>
      </c>
      <c r="B3248">
        <f t="shared" si="100"/>
        <v>119484.61998958149</v>
      </c>
      <c r="C3248">
        <f t="shared" si="101"/>
        <v>101325</v>
      </c>
    </row>
    <row r="3249" spans="1:3" x14ac:dyDescent="0.2">
      <c r="A3249">
        <v>0.40587499999999999</v>
      </c>
      <c r="B3249">
        <f t="shared" si="100"/>
        <v>122224.94258863748</v>
      </c>
      <c r="C3249">
        <f t="shared" si="101"/>
        <v>101325</v>
      </c>
    </row>
    <row r="3250" spans="1:3" x14ac:dyDescent="0.2">
      <c r="A3250">
        <v>0.40600000000000003</v>
      </c>
      <c r="B3250">
        <f t="shared" si="100"/>
        <v>124836.41009169929</v>
      </c>
      <c r="C3250">
        <f t="shared" si="101"/>
        <v>101325</v>
      </c>
    </row>
    <row r="3251" spans="1:3" x14ac:dyDescent="0.2">
      <c r="A3251">
        <v>0.40612500000000001</v>
      </c>
      <c r="B3251">
        <f t="shared" si="100"/>
        <v>127302.9219332076</v>
      </c>
      <c r="C3251">
        <f t="shared" si="101"/>
        <v>101325</v>
      </c>
    </row>
    <row r="3252" spans="1:3" x14ac:dyDescent="0.2">
      <c r="A3252">
        <v>0.40625</v>
      </c>
      <c r="B3252">
        <f t="shared" si="100"/>
        <v>129609.27124746205</v>
      </c>
      <c r="C3252">
        <f t="shared" si="101"/>
        <v>101325</v>
      </c>
    </row>
    <row r="3253" spans="1:3" x14ac:dyDescent="0.2">
      <c r="A3253">
        <v>0.40637499999999999</v>
      </c>
      <c r="B3253">
        <f t="shared" si="100"/>
        <v>131741.2386240013</v>
      </c>
      <c r="C3253">
        <f t="shared" si="101"/>
        <v>101325</v>
      </c>
    </row>
    <row r="3254" spans="1:3" x14ac:dyDescent="0.2">
      <c r="A3254">
        <v>0.40649999999999997</v>
      </c>
      <c r="B3254">
        <f t="shared" si="100"/>
        <v>133685.6797749972</v>
      </c>
      <c r="C3254">
        <f t="shared" si="101"/>
        <v>101325</v>
      </c>
    </row>
    <row r="3255" spans="1:3" x14ac:dyDescent="0.2">
      <c r="A3255">
        <v>0.40662500000000001</v>
      </c>
      <c r="B3255">
        <f t="shared" si="100"/>
        <v>135430.60657416418</v>
      </c>
      <c r="C3255">
        <f t="shared" si="101"/>
        <v>101325</v>
      </c>
    </row>
    <row r="3256" spans="1:3" x14ac:dyDescent="0.2">
      <c r="A3256">
        <v>0.40675</v>
      </c>
      <c r="B3256">
        <f t="shared" si="100"/>
        <v>136965.26096753459</v>
      </c>
      <c r="C3256">
        <f t="shared" si="101"/>
        <v>101325</v>
      </c>
    </row>
    <row r="3257" spans="1:3" x14ac:dyDescent="0.2">
      <c r="A3257">
        <v>0.40687499999999999</v>
      </c>
      <c r="B3257">
        <f t="shared" si="100"/>
        <v>138280.18130045131</v>
      </c>
      <c r="C3257">
        <f t="shared" si="101"/>
        <v>101325</v>
      </c>
    </row>
    <row r="3258" spans="1:3" x14ac:dyDescent="0.2">
      <c r="A3258">
        <v>0.40699999999999997</v>
      </c>
      <c r="B3258">
        <f t="shared" si="100"/>
        <v>139367.26065180596</v>
      </c>
      <c r="C3258">
        <f t="shared" si="101"/>
        <v>101325</v>
      </c>
    </row>
    <row r="3259" spans="1:3" x14ac:dyDescent="0.2">
      <c r="A3259">
        <v>0.40712500000000001</v>
      </c>
      <c r="B3259">
        <f t="shared" si="100"/>
        <v>140219.79681590718</v>
      </c>
      <c r="C3259">
        <f t="shared" si="101"/>
        <v>101325</v>
      </c>
    </row>
    <row r="3260" spans="1:3" x14ac:dyDescent="0.2">
      <c r="A3260">
        <v>0.40725</v>
      </c>
      <c r="B3260">
        <f t="shared" si="100"/>
        <v>140832.53362380556</v>
      </c>
      <c r="C3260">
        <f t="shared" si="101"/>
        <v>101325</v>
      </c>
    </row>
    <row r="3261" spans="1:3" x14ac:dyDescent="0.2">
      <c r="A3261">
        <v>0.40737499999999999</v>
      </c>
      <c r="B3261">
        <f t="shared" si="100"/>
        <v>141201.69334932513</v>
      </c>
      <c r="C3261">
        <f t="shared" si="101"/>
        <v>101325</v>
      </c>
    </row>
    <row r="3262" spans="1:3" x14ac:dyDescent="0.2">
      <c r="A3262">
        <v>0.40749999999999997</v>
      </c>
      <c r="B3262">
        <f t="shared" si="100"/>
        <v>141325</v>
      </c>
      <c r="C3262">
        <f t="shared" si="101"/>
        <v>101325</v>
      </c>
    </row>
    <row r="3263" spans="1:3" x14ac:dyDescent="0.2">
      <c r="A3263">
        <v>0.40762500000000002</v>
      </c>
      <c r="B3263">
        <f t="shared" si="100"/>
        <v>141201.69334932504</v>
      </c>
      <c r="C3263">
        <f t="shared" si="101"/>
        <v>101325</v>
      </c>
    </row>
    <row r="3264" spans="1:3" x14ac:dyDescent="0.2">
      <c r="A3264">
        <v>0.40775</v>
      </c>
      <c r="B3264">
        <f t="shared" si="100"/>
        <v>140832.53362380536</v>
      </c>
      <c r="C3264">
        <f t="shared" si="101"/>
        <v>101325</v>
      </c>
    </row>
    <row r="3265" spans="1:3" x14ac:dyDescent="0.2">
      <c r="A3265">
        <v>0.40787499999999999</v>
      </c>
      <c r="B3265">
        <f t="shared" si="100"/>
        <v>140219.79681590686</v>
      </c>
      <c r="C3265">
        <f t="shared" si="101"/>
        <v>101325</v>
      </c>
    </row>
    <row r="3266" spans="1:3" x14ac:dyDescent="0.2">
      <c r="A3266">
        <v>0.40799999999999997</v>
      </c>
      <c r="B3266">
        <f t="shared" si="100"/>
        <v>139367.2606518066</v>
      </c>
      <c r="C3266">
        <f t="shared" si="101"/>
        <v>101325</v>
      </c>
    </row>
    <row r="3267" spans="1:3" x14ac:dyDescent="0.2">
      <c r="A3267">
        <v>0.40812500000000002</v>
      </c>
      <c r="B3267">
        <f t="shared" ref="B3267:B3330" si="102">-40000*SIN(200*PI()*A3267)+101325</f>
        <v>138280.18130045122</v>
      </c>
      <c r="C3267">
        <f t="shared" ref="C3267:C3330" si="103">IF(MOD(A3267,0.02)&gt;0.005,101325,B3267)</f>
        <v>101325</v>
      </c>
    </row>
    <row r="3268" spans="1:3" x14ac:dyDescent="0.2">
      <c r="A3268">
        <v>0.40825</v>
      </c>
      <c r="B3268">
        <f t="shared" si="102"/>
        <v>136965.2609675345</v>
      </c>
      <c r="C3268">
        <f t="shared" si="103"/>
        <v>101325</v>
      </c>
    </row>
    <row r="3269" spans="1:3" x14ac:dyDescent="0.2">
      <c r="A3269">
        <v>0.40837499999999999</v>
      </c>
      <c r="B3269">
        <f t="shared" si="102"/>
        <v>135430.60657416351</v>
      </c>
      <c r="C3269">
        <f t="shared" si="103"/>
        <v>101325</v>
      </c>
    </row>
    <row r="3270" spans="1:3" x14ac:dyDescent="0.2">
      <c r="A3270">
        <v>0.40849999999999997</v>
      </c>
      <c r="B3270">
        <f t="shared" si="102"/>
        <v>133685.67977499776</v>
      </c>
      <c r="C3270">
        <f t="shared" si="103"/>
        <v>101325</v>
      </c>
    </row>
    <row r="3271" spans="1:3" x14ac:dyDescent="0.2">
      <c r="A3271">
        <v>0.40862500000000002</v>
      </c>
      <c r="B3271">
        <f t="shared" si="102"/>
        <v>131741.23862400115</v>
      </c>
      <c r="C3271">
        <f t="shared" si="103"/>
        <v>101325</v>
      </c>
    </row>
    <row r="3272" spans="1:3" x14ac:dyDescent="0.2">
      <c r="A3272">
        <v>0.40875</v>
      </c>
      <c r="B3272">
        <f t="shared" si="102"/>
        <v>129609.2712474619</v>
      </c>
      <c r="C3272">
        <f t="shared" si="103"/>
        <v>101325</v>
      </c>
    </row>
    <row r="3273" spans="1:3" x14ac:dyDescent="0.2">
      <c r="A3273">
        <v>0.40887499999999999</v>
      </c>
      <c r="B3273">
        <f t="shared" si="102"/>
        <v>127302.92193320746</v>
      </c>
      <c r="C3273">
        <f t="shared" si="103"/>
        <v>101325</v>
      </c>
    </row>
    <row r="3274" spans="1:3" x14ac:dyDescent="0.2">
      <c r="A3274">
        <v>0.40899999999999997</v>
      </c>
      <c r="B3274">
        <f t="shared" si="102"/>
        <v>124836.41009169913</v>
      </c>
      <c r="C3274">
        <f t="shared" si="103"/>
        <v>101325</v>
      </c>
    </row>
    <row r="3275" spans="1:3" x14ac:dyDescent="0.2">
      <c r="A3275">
        <v>0.40912500000000002</v>
      </c>
      <c r="B3275">
        <f t="shared" si="102"/>
        <v>122224.94258863828</v>
      </c>
      <c r="C3275">
        <f t="shared" si="103"/>
        <v>101325</v>
      </c>
    </row>
    <row r="3276" spans="1:3" x14ac:dyDescent="0.2">
      <c r="A3276">
        <v>0.40925</v>
      </c>
      <c r="B3276">
        <f t="shared" si="102"/>
        <v>119484.61998958232</v>
      </c>
      <c r="C3276">
        <f t="shared" si="103"/>
        <v>101325</v>
      </c>
    </row>
    <row r="3277" spans="1:3" x14ac:dyDescent="0.2">
      <c r="A3277">
        <v>0.40937499999999999</v>
      </c>
      <c r="B3277">
        <f t="shared" si="102"/>
        <v>116632.33729460418</v>
      </c>
      <c r="C3277">
        <f t="shared" si="103"/>
        <v>101325</v>
      </c>
    </row>
    <row r="3278" spans="1:3" x14ac:dyDescent="0.2">
      <c r="A3278">
        <v>0.40949999999999998</v>
      </c>
      <c r="B3278">
        <f t="shared" si="102"/>
        <v>113685.67977499861</v>
      </c>
      <c r="C3278">
        <f t="shared" si="103"/>
        <v>101325</v>
      </c>
    </row>
    <row r="3279" spans="1:3" x14ac:dyDescent="0.2">
      <c r="A3279">
        <v>0.40962500000000002</v>
      </c>
      <c r="B3279">
        <f t="shared" si="102"/>
        <v>110662.81455423486</v>
      </c>
      <c r="C3279">
        <f t="shared" si="103"/>
        <v>101325</v>
      </c>
    </row>
    <row r="3280" spans="1:3" x14ac:dyDescent="0.2">
      <c r="A3280">
        <v>0.40975</v>
      </c>
      <c r="B3280">
        <f t="shared" si="102"/>
        <v>107582.37860160798</v>
      </c>
      <c r="C3280">
        <f t="shared" si="103"/>
        <v>101325</v>
      </c>
    </row>
    <row r="3281" spans="1:3" x14ac:dyDescent="0.2">
      <c r="A3281">
        <v>0.40987499999999999</v>
      </c>
      <c r="B3281">
        <f t="shared" si="102"/>
        <v>104463.36382911493</v>
      </c>
      <c r="C3281">
        <f t="shared" si="103"/>
        <v>101325</v>
      </c>
    </row>
    <row r="3282" spans="1:3" x14ac:dyDescent="0.2">
      <c r="A3282">
        <v>0.41</v>
      </c>
      <c r="B3282">
        <f t="shared" si="102"/>
        <v>101325.00000000125</v>
      </c>
      <c r="C3282">
        <f t="shared" si="103"/>
        <v>101325</v>
      </c>
    </row>
    <row r="3283" spans="1:3" x14ac:dyDescent="0.2">
      <c r="A3283">
        <v>0.41012500000000002</v>
      </c>
      <c r="B3283">
        <f t="shared" si="102"/>
        <v>98186.636170885307</v>
      </c>
      <c r="C3283">
        <f t="shared" si="103"/>
        <v>101325</v>
      </c>
    </row>
    <row r="3284" spans="1:3" x14ac:dyDescent="0.2">
      <c r="A3284">
        <v>0.41025</v>
      </c>
      <c r="B3284">
        <f t="shared" si="102"/>
        <v>95067.621398390009</v>
      </c>
      <c r="C3284">
        <f t="shared" si="103"/>
        <v>101325</v>
      </c>
    </row>
    <row r="3285" spans="1:3" x14ac:dyDescent="0.2">
      <c r="A3285">
        <v>0.41037499999999999</v>
      </c>
      <c r="B3285">
        <f t="shared" si="102"/>
        <v>91987.185445763156</v>
      </c>
      <c r="C3285">
        <f t="shared" si="103"/>
        <v>101325</v>
      </c>
    </row>
    <row r="3286" spans="1:3" x14ac:dyDescent="0.2">
      <c r="A3286">
        <v>0.41049999999999998</v>
      </c>
      <c r="B3286">
        <f t="shared" si="102"/>
        <v>88964.320225001604</v>
      </c>
      <c r="C3286">
        <f t="shared" si="103"/>
        <v>101325</v>
      </c>
    </row>
    <row r="3287" spans="1:3" x14ac:dyDescent="0.2">
      <c r="A3287">
        <v>0.41062500000000002</v>
      </c>
      <c r="B3287">
        <f t="shared" si="102"/>
        <v>86017.66270539604</v>
      </c>
      <c r="C3287">
        <f t="shared" si="103"/>
        <v>101325</v>
      </c>
    </row>
    <row r="3288" spans="1:3" x14ac:dyDescent="0.2">
      <c r="A3288">
        <v>0.41075</v>
      </c>
      <c r="B3288">
        <f t="shared" si="102"/>
        <v>83165.380010417881</v>
      </c>
      <c r="C3288">
        <f t="shared" si="103"/>
        <v>101325</v>
      </c>
    </row>
    <row r="3289" spans="1:3" x14ac:dyDescent="0.2">
      <c r="A3289">
        <v>0.41087499999999999</v>
      </c>
      <c r="B3289">
        <f t="shared" si="102"/>
        <v>80425.057411361922</v>
      </c>
      <c r="C3289">
        <f t="shared" si="103"/>
        <v>101325</v>
      </c>
    </row>
    <row r="3290" spans="1:3" x14ac:dyDescent="0.2">
      <c r="A3290">
        <v>0.41099999999999998</v>
      </c>
      <c r="B3290">
        <f t="shared" si="102"/>
        <v>77813.589908301059</v>
      </c>
      <c r="C3290">
        <f t="shared" si="103"/>
        <v>101325</v>
      </c>
    </row>
    <row r="3291" spans="1:3" x14ac:dyDescent="0.2">
      <c r="A3291">
        <v>0.41112500000000002</v>
      </c>
      <c r="B3291">
        <f t="shared" si="102"/>
        <v>75347.078066792732</v>
      </c>
      <c r="C3291">
        <f t="shared" si="103"/>
        <v>101325</v>
      </c>
    </row>
    <row r="3292" spans="1:3" x14ac:dyDescent="0.2">
      <c r="A3292">
        <v>0.41125</v>
      </c>
      <c r="B3292">
        <f t="shared" si="102"/>
        <v>73040.728752538256</v>
      </c>
      <c r="C3292">
        <f t="shared" si="103"/>
        <v>101325</v>
      </c>
    </row>
    <row r="3293" spans="1:3" x14ac:dyDescent="0.2">
      <c r="A3293">
        <v>0.41137499999999999</v>
      </c>
      <c r="B3293">
        <f t="shared" si="102"/>
        <v>70908.761375998991</v>
      </c>
      <c r="C3293">
        <f t="shared" si="103"/>
        <v>101325</v>
      </c>
    </row>
    <row r="3294" spans="1:3" x14ac:dyDescent="0.2">
      <c r="A3294">
        <v>0.41149999999999998</v>
      </c>
      <c r="B3294">
        <f t="shared" si="102"/>
        <v>68964.32022500239</v>
      </c>
      <c r="C3294">
        <f t="shared" si="103"/>
        <v>101325</v>
      </c>
    </row>
    <row r="3295" spans="1:3" x14ac:dyDescent="0.2">
      <c r="A3295">
        <v>0.41162500000000002</v>
      </c>
      <c r="B3295">
        <f t="shared" si="102"/>
        <v>67219.393425836621</v>
      </c>
      <c r="C3295">
        <f t="shared" si="103"/>
        <v>101325</v>
      </c>
    </row>
    <row r="3296" spans="1:3" x14ac:dyDescent="0.2">
      <c r="A3296">
        <v>0.41175</v>
      </c>
      <c r="B3296">
        <f t="shared" si="102"/>
        <v>65684.739032465615</v>
      </c>
      <c r="C3296">
        <f t="shared" si="103"/>
        <v>101325</v>
      </c>
    </row>
    <row r="3297" spans="1:3" x14ac:dyDescent="0.2">
      <c r="A3297">
        <v>0.41187499999999999</v>
      </c>
      <c r="B3297">
        <f t="shared" si="102"/>
        <v>64369.818699548858</v>
      </c>
      <c r="C3297">
        <f t="shared" si="103"/>
        <v>101325</v>
      </c>
    </row>
    <row r="3298" spans="1:3" x14ac:dyDescent="0.2">
      <c r="A3298">
        <v>0.41199999999999998</v>
      </c>
      <c r="B3298">
        <f t="shared" si="102"/>
        <v>63282.739348194154</v>
      </c>
      <c r="C3298">
        <f t="shared" si="103"/>
        <v>101325</v>
      </c>
    </row>
    <row r="3299" spans="1:3" x14ac:dyDescent="0.2">
      <c r="A3299">
        <v>0.41212500000000002</v>
      </c>
      <c r="B3299">
        <f t="shared" si="102"/>
        <v>62430.203184092665</v>
      </c>
      <c r="C3299">
        <f t="shared" si="103"/>
        <v>101325</v>
      </c>
    </row>
    <row r="3300" spans="1:3" x14ac:dyDescent="0.2">
      <c r="A3300">
        <v>0.41225000000000001</v>
      </c>
      <c r="B3300">
        <f t="shared" si="102"/>
        <v>61817.466376194323</v>
      </c>
      <c r="C3300">
        <f t="shared" si="103"/>
        <v>101325</v>
      </c>
    </row>
    <row r="3301" spans="1:3" x14ac:dyDescent="0.2">
      <c r="A3301">
        <v>0.41237499999999999</v>
      </c>
      <c r="B3301">
        <f t="shared" si="102"/>
        <v>61448.306650674807</v>
      </c>
      <c r="C3301">
        <f t="shared" si="103"/>
        <v>101325</v>
      </c>
    </row>
    <row r="3302" spans="1:3" x14ac:dyDescent="0.2">
      <c r="A3302">
        <v>0.41249999999999998</v>
      </c>
      <c r="B3302">
        <f t="shared" si="102"/>
        <v>61325</v>
      </c>
      <c r="C3302">
        <f t="shared" si="103"/>
        <v>101325</v>
      </c>
    </row>
    <row r="3303" spans="1:3" x14ac:dyDescent="0.2">
      <c r="A3303">
        <v>0.41262500000000002</v>
      </c>
      <c r="B3303">
        <f t="shared" si="102"/>
        <v>61448.306650674938</v>
      </c>
      <c r="C3303">
        <f t="shared" si="103"/>
        <v>101325</v>
      </c>
    </row>
    <row r="3304" spans="1:3" x14ac:dyDescent="0.2">
      <c r="A3304">
        <v>0.41275000000000001</v>
      </c>
      <c r="B3304">
        <f t="shared" si="102"/>
        <v>61817.466376194578</v>
      </c>
      <c r="C3304">
        <f t="shared" si="103"/>
        <v>101325</v>
      </c>
    </row>
    <row r="3305" spans="1:3" x14ac:dyDescent="0.2">
      <c r="A3305">
        <v>0.41287499999999999</v>
      </c>
      <c r="B3305">
        <f t="shared" si="102"/>
        <v>62430.203184093036</v>
      </c>
      <c r="C3305">
        <f t="shared" si="103"/>
        <v>101325</v>
      </c>
    </row>
    <row r="3306" spans="1:3" x14ac:dyDescent="0.2">
      <c r="A3306">
        <v>0.41299999999999998</v>
      </c>
      <c r="B3306">
        <f t="shared" si="102"/>
        <v>63282.739348193951</v>
      </c>
      <c r="C3306">
        <f t="shared" si="103"/>
        <v>101325</v>
      </c>
    </row>
    <row r="3307" spans="1:3" x14ac:dyDescent="0.2">
      <c r="A3307">
        <v>0.41312500000000002</v>
      </c>
      <c r="B3307">
        <f t="shared" si="102"/>
        <v>64369.818699548596</v>
      </c>
      <c r="C3307">
        <f t="shared" si="103"/>
        <v>101325</v>
      </c>
    </row>
    <row r="3308" spans="1:3" x14ac:dyDescent="0.2">
      <c r="A3308">
        <v>0.41325000000000001</v>
      </c>
      <c r="B3308">
        <f t="shared" si="102"/>
        <v>65684.73903246531</v>
      </c>
      <c r="C3308">
        <f t="shared" si="103"/>
        <v>101325</v>
      </c>
    </row>
    <row r="3309" spans="1:3" x14ac:dyDescent="0.2">
      <c r="A3309">
        <v>0.41337499999999999</v>
      </c>
      <c r="B3309">
        <f t="shared" si="102"/>
        <v>67219.393425836286</v>
      </c>
      <c r="C3309">
        <f t="shared" si="103"/>
        <v>101325</v>
      </c>
    </row>
    <row r="3310" spans="1:3" x14ac:dyDescent="0.2">
      <c r="A3310">
        <v>0.41349999999999998</v>
      </c>
      <c r="B3310">
        <f t="shared" si="102"/>
        <v>68964.320225001982</v>
      </c>
      <c r="C3310">
        <f t="shared" si="103"/>
        <v>101325</v>
      </c>
    </row>
    <row r="3311" spans="1:3" x14ac:dyDescent="0.2">
      <c r="A3311">
        <v>0.41362500000000002</v>
      </c>
      <c r="B3311">
        <f t="shared" si="102"/>
        <v>70908.761375998554</v>
      </c>
      <c r="C3311">
        <f t="shared" si="103"/>
        <v>101325</v>
      </c>
    </row>
    <row r="3312" spans="1:3" x14ac:dyDescent="0.2">
      <c r="A3312">
        <v>0.41375000000000001</v>
      </c>
      <c r="B3312">
        <f t="shared" si="102"/>
        <v>73040.728752537791</v>
      </c>
      <c r="C3312">
        <f t="shared" si="103"/>
        <v>101325</v>
      </c>
    </row>
    <row r="3313" spans="1:3" x14ac:dyDescent="0.2">
      <c r="A3313">
        <v>0.41387499999999999</v>
      </c>
      <c r="B3313">
        <f t="shared" si="102"/>
        <v>75347.078066792223</v>
      </c>
      <c r="C3313">
        <f t="shared" si="103"/>
        <v>101325</v>
      </c>
    </row>
    <row r="3314" spans="1:3" x14ac:dyDescent="0.2">
      <c r="A3314">
        <v>0.41399999999999998</v>
      </c>
      <c r="B3314">
        <f t="shared" si="102"/>
        <v>77813.589908300521</v>
      </c>
      <c r="C3314">
        <f t="shared" si="103"/>
        <v>101325</v>
      </c>
    </row>
    <row r="3315" spans="1:3" x14ac:dyDescent="0.2">
      <c r="A3315">
        <v>0.41412500000000002</v>
      </c>
      <c r="B3315">
        <f t="shared" si="102"/>
        <v>80425.05741136329</v>
      </c>
      <c r="C3315">
        <f t="shared" si="103"/>
        <v>101325</v>
      </c>
    </row>
    <row r="3316" spans="1:3" x14ac:dyDescent="0.2">
      <c r="A3316">
        <v>0.41425000000000001</v>
      </c>
      <c r="B3316">
        <f t="shared" si="102"/>
        <v>83165.380010419321</v>
      </c>
      <c r="C3316">
        <f t="shared" si="103"/>
        <v>101325</v>
      </c>
    </row>
    <row r="3317" spans="1:3" x14ac:dyDescent="0.2">
      <c r="A3317">
        <v>0.41437499999999999</v>
      </c>
      <c r="B3317">
        <f t="shared" si="102"/>
        <v>86017.662705395429</v>
      </c>
      <c r="C3317">
        <f t="shared" si="103"/>
        <v>101325</v>
      </c>
    </row>
    <row r="3318" spans="1:3" x14ac:dyDescent="0.2">
      <c r="A3318">
        <v>0.41449999999999998</v>
      </c>
      <c r="B3318">
        <f t="shared" si="102"/>
        <v>88964.320225000978</v>
      </c>
      <c r="C3318">
        <f t="shared" si="103"/>
        <v>101325</v>
      </c>
    </row>
    <row r="3319" spans="1:3" x14ac:dyDescent="0.2">
      <c r="A3319">
        <v>0.41462500000000002</v>
      </c>
      <c r="B3319">
        <f t="shared" si="102"/>
        <v>91987.185445764713</v>
      </c>
      <c r="C3319">
        <f t="shared" si="103"/>
        <v>101325</v>
      </c>
    </row>
    <row r="3320" spans="1:3" x14ac:dyDescent="0.2">
      <c r="A3320">
        <v>0.41475000000000001</v>
      </c>
      <c r="B3320">
        <f t="shared" si="102"/>
        <v>95067.621398391595</v>
      </c>
      <c r="C3320">
        <f t="shared" si="103"/>
        <v>101325</v>
      </c>
    </row>
    <row r="3321" spans="1:3" x14ac:dyDescent="0.2">
      <c r="A3321">
        <v>0.41487499999999999</v>
      </c>
      <c r="B3321">
        <f t="shared" si="102"/>
        <v>98186.636170886908</v>
      </c>
      <c r="C3321">
        <f t="shared" si="103"/>
        <v>101325</v>
      </c>
    </row>
    <row r="3322" spans="1:3" x14ac:dyDescent="0.2">
      <c r="A3322">
        <v>0.41499999999999998</v>
      </c>
      <c r="B3322">
        <f t="shared" si="102"/>
        <v>101325.00000000058</v>
      </c>
      <c r="C3322">
        <f t="shared" si="103"/>
        <v>101325</v>
      </c>
    </row>
    <row r="3323" spans="1:3" x14ac:dyDescent="0.2">
      <c r="A3323">
        <v>0.41512500000000002</v>
      </c>
      <c r="B3323">
        <f t="shared" si="102"/>
        <v>104463.36382911426</v>
      </c>
      <c r="C3323">
        <f t="shared" si="103"/>
        <v>101325</v>
      </c>
    </row>
    <row r="3324" spans="1:3" x14ac:dyDescent="0.2">
      <c r="A3324">
        <v>0.41525000000000001</v>
      </c>
      <c r="B3324">
        <f t="shared" si="102"/>
        <v>107582.37860160957</v>
      </c>
      <c r="C3324">
        <f t="shared" si="103"/>
        <v>101325</v>
      </c>
    </row>
    <row r="3325" spans="1:3" x14ac:dyDescent="0.2">
      <c r="A3325">
        <v>0.41537499999999999</v>
      </c>
      <c r="B3325">
        <f t="shared" si="102"/>
        <v>110662.81455423642</v>
      </c>
      <c r="C3325">
        <f t="shared" si="103"/>
        <v>101325</v>
      </c>
    </row>
    <row r="3326" spans="1:3" x14ac:dyDescent="0.2">
      <c r="A3326">
        <v>0.41549999999999998</v>
      </c>
      <c r="B3326">
        <f t="shared" si="102"/>
        <v>113685.67977499799</v>
      </c>
      <c r="C3326">
        <f t="shared" si="103"/>
        <v>101325</v>
      </c>
    </row>
    <row r="3327" spans="1:3" x14ac:dyDescent="0.2">
      <c r="A3327">
        <v>0.41562500000000002</v>
      </c>
      <c r="B3327">
        <f t="shared" si="102"/>
        <v>116632.33729460355</v>
      </c>
      <c r="C3327">
        <f t="shared" si="103"/>
        <v>101325</v>
      </c>
    </row>
    <row r="3328" spans="1:3" x14ac:dyDescent="0.2">
      <c r="A3328">
        <v>0.41575000000000001</v>
      </c>
      <c r="B3328">
        <f t="shared" si="102"/>
        <v>119484.61998958173</v>
      </c>
      <c r="C3328">
        <f t="shared" si="103"/>
        <v>101325</v>
      </c>
    </row>
    <row r="3329" spans="1:3" x14ac:dyDescent="0.2">
      <c r="A3329">
        <v>0.41587499999999999</v>
      </c>
      <c r="B3329">
        <f t="shared" si="102"/>
        <v>122224.94258863771</v>
      </c>
      <c r="C3329">
        <f t="shared" si="103"/>
        <v>101325</v>
      </c>
    </row>
    <row r="3330" spans="1:3" x14ac:dyDescent="0.2">
      <c r="A3330">
        <v>0.41599999999999998</v>
      </c>
      <c r="B3330">
        <f t="shared" si="102"/>
        <v>124836.41009169859</v>
      </c>
      <c r="C3330">
        <f t="shared" si="103"/>
        <v>101325</v>
      </c>
    </row>
    <row r="3331" spans="1:3" x14ac:dyDescent="0.2">
      <c r="A3331">
        <v>0.41612500000000002</v>
      </c>
      <c r="B3331">
        <f t="shared" ref="B3331:B3394" si="104">-40000*SIN(200*PI()*A3331)+101325</f>
        <v>127302.92193320866</v>
      </c>
      <c r="C3331">
        <f t="shared" ref="C3331:C3394" si="105">IF(MOD(A3331,0.02)&gt;0.005,101325,B3331)</f>
        <v>101325</v>
      </c>
    </row>
    <row r="3332" spans="1:3" x14ac:dyDescent="0.2">
      <c r="A3332">
        <v>0.41625000000000001</v>
      </c>
      <c r="B3332">
        <f t="shared" si="104"/>
        <v>129609.27124746144</v>
      </c>
      <c r="C3332">
        <f t="shared" si="105"/>
        <v>101325</v>
      </c>
    </row>
    <row r="3333" spans="1:3" x14ac:dyDescent="0.2">
      <c r="A3333">
        <v>0.416375</v>
      </c>
      <c r="B3333">
        <f t="shared" si="104"/>
        <v>131741.23862400075</v>
      </c>
      <c r="C3333">
        <f t="shared" si="105"/>
        <v>101325</v>
      </c>
    </row>
    <row r="3334" spans="1:3" x14ac:dyDescent="0.2">
      <c r="A3334">
        <v>0.41649999999999998</v>
      </c>
      <c r="B3334">
        <f t="shared" si="104"/>
        <v>133685.67977499738</v>
      </c>
      <c r="C3334">
        <f t="shared" si="105"/>
        <v>101325</v>
      </c>
    </row>
    <row r="3335" spans="1:3" x14ac:dyDescent="0.2">
      <c r="A3335">
        <v>0.41662500000000002</v>
      </c>
      <c r="B3335">
        <f t="shared" si="104"/>
        <v>135430.60657416435</v>
      </c>
      <c r="C3335">
        <f t="shared" si="105"/>
        <v>101325</v>
      </c>
    </row>
    <row r="3336" spans="1:3" x14ac:dyDescent="0.2">
      <c r="A3336">
        <v>0.41675000000000001</v>
      </c>
      <c r="B3336">
        <f t="shared" si="104"/>
        <v>136965.26096753523</v>
      </c>
      <c r="C3336">
        <f t="shared" si="105"/>
        <v>101325</v>
      </c>
    </row>
    <row r="3337" spans="1:3" x14ac:dyDescent="0.2">
      <c r="A3337">
        <v>0.416875</v>
      </c>
      <c r="B3337">
        <f t="shared" si="104"/>
        <v>138280.18130045186</v>
      </c>
      <c r="C3337">
        <f t="shared" si="105"/>
        <v>101325</v>
      </c>
    </row>
    <row r="3338" spans="1:3" x14ac:dyDescent="0.2">
      <c r="A3338">
        <v>0.41699999999999998</v>
      </c>
      <c r="B3338">
        <f t="shared" si="104"/>
        <v>139367.2606518057</v>
      </c>
      <c r="C3338">
        <f t="shared" si="105"/>
        <v>101325</v>
      </c>
    </row>
    <row r="3339" spans="1:3" x14ac:dyDescent="0.2">
      <c r="A3339">
        <v>0.41712500000000002</v>
      </c>
      <c r="B3339">
        <f t="shared" si="104"/>
        <v>140219.79681590723</v>
      </c>
      <c r="C3339">
        <f t="shared" si="105"/>
        <v>101325</v>
      </c>
    </row>
    <row r="3340" spans="1:3" x14ac:dyDescent="0.2">
      <c r="A3340">
        <v>0.41725000000000001</v>
      </c>
      <c r="B3340">
        <f t="shared" si="104"/>
        <v>140832.53362380562</v>
      </c>
      <c r="C3340">
        <f t="shared" si="105"/>
        <v>101325</v>
      </c>
    </row>
    <row r="3341" spans="1:3" x14ac:dyDescent="0.2">
      <c r="A3341">
        <v>0.417375</v>
      </c>
      <c r="B3341">
        <f t="shared" si="104"/>
        <v>141201.69334932516</v>
      </c>
      <c r="C3341">
        <f t="shared" si="105"/>
        <v>101325</v>
      </c>
    </row>
    <row r="3342" spans="1:3" x14ac:dyDescent="0.2">
      <c r="A3342">
        <v>0.41749999999999998</v>
      </c>
      <c r="B3342">
        <f t="shared" si="104"/>
        <v>141325</v>
      </c>
      <c r="C3342">
        <f t="shared" si="105"/>
        <v>101325</v>
      </c>
    </row>
    <row r="3343" spans="1:3" x14ac:dyDescent="0.2">
      <c r="A3343">
        <v>0.41762500000000002</v>
      </c>
      <c r="B3343">
        <f t="shared" si="104"/>
        <v>141201.6933493251</v>
      </c>
      <c r="C3343">
        <f t="shared" si="105"/>
        <v>101325</v>
      </c>
    </row>
    <row r="3344" spans="1:3" x14ac:dyDescent="0.2">
      <c r="A3344">
        <v>0.41775000000000001</v>
      </c>
      <c r="B3344">
        <f t="shared" si="104"/>
        <v>140832.5336238055</v>
      </c>
      <c r="C3344">
        <f t="shared" si="105"/>
        <v>101325</v>
      </c>
    </row>
    <row r="3345" spans="1:3" x14ac:dyDescent="0.2">
      <c r="A3345">
        <v>0.417875</v>
      </c>
      <c r="B3345">
        <f t="shared" si="104"/>
        <v>140219.79681590706</v>
      </c>
      <c r="C3345">
        <f t="shared" si="105"/>
        <v>101325</v>
      </c>
    </row>
    <row r="3346" spans="1:3" x14ac:dyDescent="0.2">
      <c r="A3346">
        <v>0.41799999999999998</v>
      </c>
      <c r="B3346">
        <f t="shared" si="104"/>
        <v>139367.26065180619</v>
      </c>
      <c r="C3346">
        <f t="shared" si="105"/>
        <v>101325</v>
      </c>
    </row>
    <row r="3347" spans="1:3" x14ac:dyDescent="0.2">
      <c r="A3347">
        <v>0.41812500000000002</v>
      </c>
      <c r="B3347">
        <f t="shared" si="104"/>
        <v>138280.18130045157</v>
      </c>
      <c r="C3347">
        <f t="shared" si="105"/>
        <v>101325</v>
      </c>
    </row>
    <row r="3348" spans="1:3" x14ac:dyDescent="0.2">
      <c r="A3348">
        <v>0.41825000000000001</v>
      </c>
      <c r="B3348">
        <f t="shared" si="104"/>
        <v>136965.26096753488</v>
      </c>
      <c r="C3348">
        <f t="shared" si="105"/>
        <v>101325</v>
      </c>
    </row>
    <row r="3349" spans="1:3" x14ac:dyDescent="0.2">
      <c r="A3349">
        <v>0.418375</v>
      </c>
      <c r="B3349">
        <f t="shared" si="104"/>
        <v>135430.60657416395</v>
      </c>
      <c r="C3349">
        <f t="shared" si="105"/>
        <v>101325</v>
      </c>
    </row>
    <row r="3350" spans="1:3" x14ac:dyDescent="0.2">
      <c r="A3350">
        <v>0.41849999999999998</v>
      </c>
      <c r="B3350">
        <f t="shared" si="104"/>
        <v>133685.67977499825</v>
      </c>
      <c r="C3350">
        <f t="shared" si="105"/>
        <v>101325</v>
      </c>
    </row>
    <row r="3351" spans="1:3" x14ac:dyDescent="0.2">
      <c r="A3351">
        <v>0.41862500000000002</v>
      </c>
      <c r="B3351">
        <f t="shared" si="104"/>
        <v>131741.23862400025</v>
      </c>
      <c r="C3351">
        <f t="shared" si="105"/>
        <v>101325</v>
      </c>
    </row>
    <row r="3352" spans="1:3" x14ac:dyDescent="0.2">
      <c r="A3352">
        <v>0.41875000000000001</v>
      </c>
      <c r="B3352">
        <f t="shared" si="104"/>
        <v>129609.27124746091</v>
      </c>
      <c r="C3352">
        <f t="shared" si="105"/>
        <v>101325</v>
      </c>
    </row>
    <row r="3353" spans="1:3" x14ac:dyDescent="0.2">
      <c r="A3353">
        <v>0.418875</v>
      </c>
      <c r="B3353">
        <f t="shared" si="104"/>
        <v>127302.9219332081</v>
      </c>
      <c r="C3353">
        <f t="shared" si="105"/>
        <v>101325</v>
      </c>
    </row>
    <row r="3354" spans="1:3" x14ac:dyDescent="0.2">
      <c r="A3354">
        <v>0.41899999999999998</v>
      </c>
      <c r="B3354">
        <f t="shared" si="104"/>
        <v>124836.41009169983</v>
      </c>
      <c r="C3354">
        <f t="shared" si="105"/>
        <v>101325</v>
      </c>
    </row>
    <row r="3355" spans="1:3" x14ac:dyDescent="0.2">
      <c r="A3355">
        <v>0.41912500000000003</v>
      </c>
      <c r="B3355">
        <f t="shared" si="104"/>
        <v>122224.94258863707</v>
      </c>
      <c r="C3355">
        <f t="shared" si="105"/>
        <v>101325</v>
      </c>
    </row>
    <row r="3356" spans="1:3" x14ac:dyDescent="0.2">
      <c r="A3356">
        <v>0.41925000000000001</v>
      </c>
      <c r="B3356">
        <f t="shared" si="104"/>
        <v>119484.61998958107</v>
      </c>
      <c r="C3356">
        <f t="shared" si="105"/>
        <v>101325</v>
      </c>
    </row>
    <row r="3357" spans="1:3" x14ac:dyDescent="0.2">
      <c r="A3357">
        <v>0.419375</v>
      </c>
      <c r="B3357">
        <f t="shared" si="104"/>
        <v>116632.33729460287</v>
      </c>
      <c r="C3357">
        <f t="shared" si="105"/>
        <v>101325</v>
      </c>
    </row>
    <row r="3358" spans="1:3" x14ac:dyDescent="0.2">
      <c r="A3358">
        <v>0.41949999999999998</v>
      </c>
      <c r="B3358">
        <f t="shared" si="104"/>
        <v>113685.67977499728</v>
      </c>
      <c r="C3358">
        <f t="shared" si="105"/>
        <v>101325</v>
      </c>
    </row>
    <row r="3359" spans="1:3" x14ac:dyDescent="0.2">
      <c r="A3359">
        <v>0.41962500000000003</v>
      </c>
      <c r="B3359">
        <f t="shared" si="104"/>
        <v>110662.81455423569</v>
      </c>
      <c r="C3359">
        <f t="shared" si="105"/>
        <v>101325</v>
      </c>
    </row>
    <row r="3360" spans="1:3" x14ac:dyDescent="0.2">
      <c r="A3360">
        <v>0.41975000000000001</v>
      </c>
      <c r="B3360">
        <f t="shared" si="104"/>
        <v>107582.37860160883</v>
      </c>
      <c r="C3360">
        <f t="shared" si="105"/>
        <v>101325</v>
      </c>
    </row>
    <row r="3361" spans="1:3" x14ac:dyDescent="0.2">
      <c r="A3361">
        <v>0.419875</v>
      </c>
      <c r="B3361">
        <f t="shared" si="104"/>
        <v>104463.36382911351</v>
      </c>
      <c r="C3361">
        <f t="shared" si="105"/>
        <v>101325</v>
      </c>
    </row>
    <row r="3362" spans="1:3" x14ac:dyDescent="0.2">
      <c r="A3362">
        <v>0.42</v>
      </c>
      <c r="B3362">
        <f t="shared" si="104"/>
        <v>101324.99999999984</v>
      </c>
      <c r="C3362">
        <f t="shared" si="105"/>
        <v>101325</v>
      </c>
    </row>
    <row r="3363" spans="1:3" x14ac:dyDescent="0.2">
      <c r="A3363">
        <v>0.42012500000000003</v>
      </c>
      <c r="B3363">
        <f t="shared" si="104"/>
        <v>98186.636170886166</v>
      </c>
      <c r="C3363">
        <f t="shared" si="105"/>
        <v>98186.636170886166</v>
      </c>
    </row>
    <row r="3364" spans="1:3" x14ac:dyDescent="0.2">
      <c r="A3364">
        <v>0.42025000000000001</v>
      </c>
      <c r="B3364">
        <f t="shared" si="104"/>
        <v>95067.621398390853</v>
      </c>
      <c r="C3364">
        <f t="shared" si="105"/>
        <v>95067.621398390853</v>
      </c>
    </row>
    <row r="3365" spans="1:3" x14ac:dyDescent="0.2">
      <c r="A3365">
        <v>0.420375</v>
      </c>
      <c r="B3365">
        <f t="shared" si="104"/>
        <v>91987.185445764</v>
      </c>
      <c r="C3365">
        <f t="shared" si="105"/>
        <v>91987.185445764</v>
      </c>
    </row>
    <row r="3366" spans="1:3" x14ac:dyDescent="0.2">
      <c r="A3366">
        <v>0.42049999999999998</v>
      </c>
      <c r="B3366">
        <f t="shared" si="104"/>
        <v>88964.320225002433</v>
      </c>
      <c r="C3366">
        <f t="shared" si="105"/>
        <v>88964.320225002433</v>
      </c>
    </row>
    <row r="3367" spans="1:3" x14ac:dyDescent="0.2">
      <c r="A3367">
        <v>0.42062500000000003</v>
      </c>
      <c r="B3367">
        <f t="shared" si="104"/>
        <v>86017.662705394745</v>
      </c>
      <c r="C3367">
        <f t="shared" si="105"/>
        <v>86017.662705394745</v>
      </c>
    </row>
    <row r="3368" spans="1:3" x14ac:dyDescent="0.2">
      <c r="A3368">
        <v>0.42075000000000001</v>
      </c>
      <c r="B3368">
        <f t="shared" si="104"/>
        <v>83165.380010418652</v>
      </c>
      <c r="C3368">
        <f t="shared" si="105"/>
        <v>83165.380010418652</v>
      </c>
    </row>
    <row r="3369" spans="1:3" x14ac:dyDescent="0.2">
      <c r="A3369">
        <v>0.420875</v>
      </c>
      <c r="B3369">
        <f t="shared" si="104"/>
        <v>80425.05741136265</v>
      </c>
      <c r="C3369">
        <f t="shared" si="105"/>
        <v>80425.05741136265</v>
      </c>
    </row>
    <row r="3370" spans="1:3" x14ac:dyDescent="0.2">
      <c r="A3370">
        <v>0.42099999999999999</v>
      </c>
      <c r="B3370">
        <f t="shared" si="104"/>
        <v>77813.589908301758</v>
      </c>
      <c r="C3370">
        <f t="shared" si="105"/>
        <v>77813.589908301758</v>
      </c>
    </row>
    <row r="3371" spans="1:3" x14ac:dyDescent="0.2">
      <c r="A3371">
        <v>0.42112500000000003</v>
      </c>
      <c r="B3371">
        <f t="shared" si="104"/>
        <v>75347.078066791655</v>
      </c>
      <c r="C3371">
        <f t="shared" si="105"/>
        <v>75347.078066791655</v>
      </c>
    </row>
    <row r="3372" spans="1:3" x14ac:dyDescent="0.2">
      <c r="A3372">
        <v>0.42125000000000001</v>
      </c>
      <c r="B3372">
        <f t="shared" si="104"/>
        <v>73040.728752537267</v>
      </c>
      <c r="C3372">
        <f t="shared" si="105"/>
        <v>73040.728752537267</v>
      </c>
    </row>
    <row r="3373" spans="1:3" x14ac:dyDescent="0.2">
      <c r="A3373">
        <v>0.421375</v>
      </c>
      <c r="B3373">
        <f t="shared" si="104"/>
        <v>70908.761375998074</v>
      </c>
      <c r="C3373">
        <f t="shared" si="105"/>
        <v>70908.761375998074</v>
      </c>
    </row>
    <row r="3374" spans="1:3" x14ac:dyDescent="0.2">
      <c r="A3374">
        <v>0.42149999999999999</v>
      </c>
      <c r="B3374">
        <f t="shared" si="104"/>
        <v>68964.320225002884</v>
      </c>
      <c r="C3374">
        <f t="shared" si="105"/>
        <v>68964.320225002884</v>
      </c>
    </row>
    <row r="3375" spans="1:3" x14ac:dyDescent="0.2">
      <c r="A3375">
        <v>0.42162500000000003</v>
      </c>
      <c r="B3375">
        <f t="shared" si="104"/>
        <v>67219.393425835879</v>
      </c>
      <c r="C3375">
        <f t="shared" si="105"/>
        <v>67219.393425835879</v>
      </c>
    </row>
    <row r="3376" spans="1:3" x14ac:dyDescent="0.2">
      <c r="A3376">
        <v>0.42175000000000001</v>
      </c>
      <c r="B3376">
        <f t="shared" si="104"/>
        <v>65684.739032464975</v>
      </c>
      <c r="C3376">
        <f t="shared" si="105"/>
        <v>65684.739032464975</v>
      </c>
    </row>
    <row r="3377" spans="1:3" x14ac:dyDescent="0.2">
      <c r="A3377">
        <v>0.421875</v>
      </c>
      <c r="B3377">
        <f t="shared" si="104"/>
        <v>64369.818699548312</v>
      </c>
      <c r="C3377">
        <f t="shared" si="105"/>
        <v>64369.818699548312</v>
      </c>
    </row>
    <row r="3378" spans="1:3" x14ac:dyDescent="0.2">
      <c r="A3378">
        <v>0.42199999999999999</v>
      </c>
      <c r="B3378">
        <f t="shared" si="104"/>
        <v>63282.739348193718</v>
      </c>
      <c r="C3378">
        <f t="shared" si="105"/>
        <v>63282.739348193718</v>
      </c>
    </row>
    <row r="3379" spans="1:3" x14ac:dyDescent="0.2">
      <c r="A3379">
        <v>0.42212499999999997</v>
      </c>
      <c r="B3379">
        <f t="shared" si="104"/>
        <v>62430.203184092861</v>
      </c>
      <c r="C3379">
        <f t="shared" si="105"/>
        <v>62430.203184092861</v>
      </c>
    </row>
    <row r="3380" spans="1:3" x14ac:dyDescent="0.2">
      <c r="A3380">
        <v>0.42225000000000001</v>
      </c>
      <c r="B3380">
        <f t="shared" si="104"/>
        <v>61817.466376194461</v>
      </c>
      <c r="C3380">
        <f t="shared" si="105"/>
        <v>61817.466376194461</v>
      </c>
    </row>
    <row r="3381" spans="1:3" x14ac:dyDescent="0.2">
      <c r="A3381">
        <v>0.422375</v>
      </c>
      <c r="B3381">
        <f t="shared" si="104"/>
        <v>61448.30665067488</v>
      </c>
      <c r="C3381">
        <f t="shared" si="105"/>
        <v>61448.30665067488</v>
      </c>
    </row>
    <row r="3382" spans="1:3" x14ac:dyDescent="0.2">
      <c r="A3382">
        <v>0.42249999999999999</v>
      </c>
      <c r="B3382">
        <f t="shared" si="104"/>
        <v>61325</v>
      </c>
      <c r="C3382">
        <f t="shared" si="105"/>
        <v>61325</v>
      </c>
    </row>
    <row r="3383" spans="1:3" x14ac:dyDescent="0.2">
      <c r="A3383">
        <v>0.42262499999999997</v>
      </c>
      <c r="B3383">
        <f t="shared" si="104"/>
        <v>61448.306650674866</v>
      </c>
      <c r="C3383">
        <f t="shared" si="105"/>
        <v>61448.306650674866</v>
      </c>
    </row>
    <row r="3384" spans="1:3" x14ac:dyDescent="0.2">
      <c r="A3384">
        <v>0.42275000000000001</v>
      </c>
      <c r="B3384">
        <f t="shared" si="104"/>
        <v>61817.466376194447</v>
      </c>
      <c r="C3384">
        <f t="shared" si="105"/>
        <v>61817.466376194447</v>
      </c>
    </row>
    <row r="3385" spans="1:3" x14ac:dyDescent="0.2">
      <c r="A3385">
        <v>0.422875</v>
      </c>
      <c r="B3385">
        <f t="shared" si="104"/>
        <v>62430.203184092832</v>
      </c>
      <c r="C3385">
        <f t="shared" si="105"/>
        <v>62430.203184092832</v>
      </c>
    </row>
    <row r="3386" spans="1:3" x14ac:dyDescent="0.2">
      <c r="A3386">
        <v>0.42299999999999999</v>
      </c>
      <c r="B3386">
        <f t="shared" si="104"/>
        <v>63282.739348193689</v>
      </c>
      <c r="C3386">
        <f t="shared" si="105"/>
        <v>63282.739348193689</v>
      </c>
    </row>
    <row r="3387" spans="1:3" x14ac:dyDescent="0.2">
      <c r="A3387">
        <v>0.42312499999999997</v>
      </c>
      <c r="B3387">
        <f t="shared" si="104"/>
        <v>64369.818699548268</v>
      </c>
      <c r="C3387">
        <f t="shared" si="105"/>
        <v>64369.818699548268</v>
      </c>
    </row>
    <row r="3388" spans="1:3" x14ac:dyDescent="0.2">
      <c r="A3388">
        <v>0.42325000000000002</v>
      </c>
      <c r="B3388">
        <f t="shared" si="104"/>
        <v>65684.73903246595</v>
      </c>
      <c r="C3388">
        <f t="shared" si="105"/>
        <v>65684.73903246595</v>
      </c>
    </row>
    <row r="3389" spans="1:3" x14ac:dyDescent="0.2">
      <c r="A3389">
        <v>0.423375</v>
      </c>
      <c r="B3389">
        <f t="shared" si="104"/>
        <v>67219.39342583582</v>
      </c>
      <c r="C3389">
        <f t="shared" si="105"/>
        <v>67219.39342583582</v>
      </c>
    </row>
    <row r="3390" spans="1:3" x14ac:dyDescent="0.2">
      <c r="A3390">
        <v>0.42349999999999999</v>
      </c>
      <c r="B3390">
        <f t="shared" si="104"/>
        <v>68964.320225001487</v>
      </c>
      <c r="C3390">
        <f t="shared" si="105"/>
        <v>68964.320225001487</v>
      </c>
    </row>
    <row r="3391" spans="1:3" x14ac:dyDescent="0.2">
      <c r="A3391">
        <v>0.42362499999999997</v>
      </c>
      <c r="B3391">
        <f t="shared" si="104"/>
        <v>70908.761375998001</v>
      </c>
      <c r="C3391">
        <f t="shared" si="105"/>
        <v>70908.761375998001</v>
      </c>
    </row>
    <row r="3392" spans="1:3" x14ac:dyDescent="0.2">
      <c r="A3392">
        <v>0.42375000000000002</v>
      </c>
      <c r="B3392">
        <f t="shared" si="104"/>
        <v>73040.72875253878</v>
      </c>
      <c r="C3392">
        <f t="shared" si="105"/>
        <v>73040.72875253878</v>
      </c>
    </row>
    <row r="3393" spans="1:3" x14ac:dyDescent="0.2">
      <c r="A3393">
        <v>0.423875</v>
      </c>
      <c r="B3393">
        <f t="shared" si="104"/>
        <v>75347.0780667933</v>
      </c>
      <c r="C3393">
        <f t="shared" si="105"/>
        <v>75347.0780667933</v>
      </c>
    </row>
    <row r="3394" spans="1:3" x14ac:dyDescent="0.2">
      <c r="A3394">
        <v>0.42399999999999999</v>
      </c>
      <c r="B3394">
        <f t="shared" si="104"/>
        <v>77813.589908301656</v>
      </c>
      <c r="C3394">
        <f t="shared" si="105"/>
        <v>77813.589908301656</v>
      </c>
    </row>
    <row r="3395" spans="1:3" x14ac:dyDescent="0.2">
      <c r="A3395">
        <v>0.42412499999999997</v>
      </c>
      <c r="B3395">
        <f t="shared" ref="B3395:B3458" si="106">-40000*SIN(200*PI()*A3395)+101325</f>
        <v>80425.057411360613</v>
      </c>
      <c r="C3395">
        <f t="shared" ref="C3395:C3458" si="107">IF(MOD(A3395,0.02)&gt;0.005,101325,B3395)</f>
        <v>80425.057411360613</v>
      </c>
    </row>
    <row r="3396" spans="1:3" x14ac:dyDescent="0.2">
      <c r="A3396">
        <v>0.42425000000000002</v>
      </c>
      <c r="B3396">
        <f t="shared" si="106"/>
        <v>83165.38001041855</v>
      </c>
      <c r="C3396">
        <f t="shared" si="107"/>
        <v>83165.38001041855</v>
      </c>
    </row>
    <row r="3397" spans="1:3" x14ac:dyDescent="0.2">
      <c r="A3397">
        <v>0.424375</v>
      </c>
      <c r="B3397">
        <f t="shared" si="106"/>
        <v>86017.662705396739</v>
      </c>
      <c r="C3397">
        <f t="shared" si="107"/>
        <v>86017.662705396739</v>
      </c>
    </row>
    <row r="3398" spans="1:3" x14ac:dyDescent="0.2">
      <c r="A3398">
        <v>0.42449999999999999</v>
      </c>
      <c r="B3398">
        <f t="shared" si="106"/>
        <v>88964.320225002317</v>
      </c>
      <c r="C3398">
        <f t="shared" si="107"/>
        <v>88964.320225002317</v>
      </c>
    </row>
    <row r="3399" spans="1:3" x14ac:dyDescent="0.2">
      <c r="A3399">
        <v>0.42462499999999997</v>
      </c>
      <c r="B3399">
        <f t="shared" si="106"/>
        <v>91987.185445763884</v>
      </c>
      <c r="C3399">
        <f t="shared" si="107"/>
        <v>91987.185445763884</v>
      </c>
    </row>
    <row r="3400" spans="1:3" x14ac:dyDescent="0.2">
      <c r="A3400">
        <v>0.42475000000000002</v>
      </c>
      <c r="B3400">
        <f t="shared" si="106"/>
        <v>95067.621398390736</v>
      </c>
      <c r="C3400">
        <f t="shared" si="107"/>
        <v>95067.621398390736</v>
      </c>
    </row>
    <row r="3401" spans="1:3" x14ac:dyDescent="0.2">
      <c r="A3401">
        <v>0.424875</v>
      </c>
      <c r="B3401">
        <f t="shared" si="106"/>
        <v>98186.63617088605</v>
      </c>
      <c r="C3401">
        <f t="shared" si="107"/>
        <v>98186.63617088605</v>
      </c>
    </row>
    <row r="3402" spans="1:3" x14ac:dyDescent="0.2">
      <c r="A3402">
        <v>0.42499999999999999</v>
      </c>
      <c r="B3402">
        <f t="shared" si="106"/>
        <v>101324.99999999972</v>
      </c>
      <c r="C3402">
        <f t="shared" si="107"/>
        <v>101324.99999999972</v>
      </c>
    </row>
    <row r="3403" spans="1:3" x14ac:dyDescent="0.2">
      <c r="A3403">
        <v>0.42512499999999998</v>
      </c>
      <c r="B3403">
        <f t="shared" si="106"/>
        <v>104463.3638291134</v>
      </c>
      <c r="C3403">
        <f t="shared" si="107"/>
        <v>101325</v>
      </c>
    </row>
    <row r="3404" spans="1:3" x14ac:dyDescent="0.2">
      <c r="A3404">
        <v>0.42525000000000002</v>
      </c>
      <c r="B3404">
        <f t="shared" si="106"/>
        <v>107582.37860160871</v>
      </c>
      <c r="C3404">
        <f t="shared" si="107"/>
        <v>101325</v>
      </c>
    </row>
    <row r="3405" spans="1:3" x14ac:dyDescent="0.2">
      <c r="A3405">
        <v>0.425375</v>
      </c>
      <c r="B3405">
        <f t="shared" si="106"/>
        <v>110662.81455423559</v>
      </c>
      <c r="C3405">
        <f t="shared" si="107"/>
        <v>101325</v>
      </c>
    </row>
    <row r="3406" spans="1:3" x14ac:dyDescent="0.2">
      <c r="A3406">
        <v>0.42549999999999999</v>
      </c>
      <c r="B3406">
        <f t="shared" si="106"/>
        <v>113685.67977499716</v>
      </c>
      <c r="C3406">
        <f t="shared" si="107"/>
        <v>101325</v>
      </c>
    </row>
    <row r="3407" spans="1:3" x14ac:dyDescent="0.2">
      <c r="A3407">
        <v>0.42562499999999998</v>
      </c>
      <c r="B3407">
        <f t="shared" si="106"/>
        <v>116632.33729460277</v>
      </c>
      <c r="C3407">
        <f t="shared" si="107"/>
        <v>101325</v>
      </c>
    </row>
    <row r="3408" spans="1:3" x14ac:dyDescent="0.2">
      <c r="A3408">
        <v>0.42575000000000002</v>
      </c>
      <c r="B3408">
        <f t="shared" si="106"/>
        <v>119484.61998958299</v>
      </c>
      <c r="C3408">
        <f t="shared" si="107"/>
        <v>101325</v>
      </c>
    </row>
    <row r="3409" spans="1:3" x14ac:dyDescent="0.2">
      <c r="A3409">
        <v>0.425875</v>
      </c>
      <c r="B3409">
        <f t="shared" si="106"/>
        <v>122224.94258863892</v>
      </c>
      <c r="C3409">
        <f t="shared" si="107"/>
        <v>101325</v>
      </c>
    </row>
    <row r="3410" spans="1:3" x14ac:dyDescent="0.2">
      <c r="A3410">
        <v>0.42599999999999999</v>
      </c>
      <c r="B3410">
        <f t="shared" si="106"/>
        <v>124836.41009169791</v>
      </c>
      <c r="C3410">
        <f t="shared" si="107"/>
        <v>101325</v>
      </c>
    </row>
    <row r="3411" spans="1:3" x14ac:dyDescent="0.2">
      <c r="A3411">
        <v>0.42612499999999998</v>
      </c>
      <c r="B3411">
        <f t="shared" si="106"/>
        <v>127302.92193320629</v>
      </c>
      <c r="C3411">
        <f t="shared" si="107"/>
        <v>101325</v>
      </c>
    </row>
    <row r="3412" spans="1:3" x14ac:dyDescent="0.2">
      <c r="A3412">
        <v>0.42625000000000002</v>
      </c>
      <c r="B3412">
        <f t="shared" si="106"/>
        <v>129609.27124746243</v>
      </c>
      <c r="C3412">
        <f t="shared" si="107"/>
        <v>101325</v>
      </c>
    </row>
    <row r="3413" spans="1:3" x14ac:dyDescent="0.2">
      <c r="A3413">
        <v>0.426375</v>
      </c>
      <c r="B3413">
        <f t="shared" si="106"/>
        <v>131741.23862400165</v>
      </c>
      <c r="C3413">
        <f t="shared" si="107"/>
        <v>101325</v>
      </c>
    </row>
    <row r="3414" spans="1:3" x14ac:dyDescent="0.2">
      <c r="A3414">
        <v>0.42649999999999999</v>
      </c>
      <c r="B3414">
        <f t="shared" si="106"/>
        <v>133685.67977499819</v>
      </c>
      <c r="C3414">
        <f t="shared" si="107"/>
        <v>101325</v>
      </c>
    </row>
    <row r="3415" spans="1:3" x14ac:dyDescent="0.2">
      <c r="A3415">
        <v>0.42662499999999998</v>
      </c>
      <c r="B3415">
        <f t="shared" si="106"/>
        <v>135430.60657416389</v>
      </c>
      <c r="C3415">
        <f t="shared" si="107"/>
        <v>101325</v>
      </c>
    </row>
    <row r="3416" spans="1:3" x14ac:dyDescent="0.2">
      <c r="A3416">
        <v>0.42675000000000002</v>
      </c>
      <c r="B3416">
        <f t="shared" si="106"/>
        <v>136965.26096753482</v>
      </c>
      <c r="C3416">
        <f t="shared" si="107"/>
        <v>101325</v>
      </c>
    </row>
    <row r="3417" spans="1:3" x14ac:dyDescent="0.2">
      <c r="A3417">
        <v>0.426875</v>
      </c>
      <c r="B3417">
        <f t="shared" si="106"/>
        <v>138280.18130045151</v>
      </c>
      <c r="C3417">
        <f t="shared" si="107"/>
        <v>101325</v>
      </c>
    </row>
    <row r="3418" spans="1:3" x14ac:dyDescent="0.2">
      <c r="A3418">
        <v>0.42699999999999999</v>
      </c>
      <c r="B3418">
        <f t="shared" si="106"/>
        <v>139367.26065180614</v>
      </c>
      <c r="C3418">
        <f t="shared" si="107"/>
        <v>101325</v>
      </c>
    </row>
    <row r="3419" spans="1:3" x14ac:dyDescent="0.2">
      <c r="A3419">
        <v>0.42712499999999998</v>
      </c>
      <c r="B3419">
        <f t="shared" si="106"/>
        <v>140219.79681590703</v>
      </c>
      <c r="C3419">
        <f t="shared" si="107"/>
        <v>101325</v>
      </c>
    </row>
    <row r="3420" spans="1:3" x14ac:dyDescent="0.2">
      <c r="A3420">
        <v>0.42725000000000002</v>
      </c>
      <c r="B3420">
        <f t="shared" si="106"/>
        <v>140832.53362380547</v>
      </c>
      <c r="C3420">
        <f t="shared" si="107"/>
        <v>101325</v>
      </c>
    </row>
    <row r="3421" spans="1:3" x14ac:dyDescent="0.2">
      <c r="A3421">
        <v>0.427375</v>
      </c>
      <c r="B3421">
        <f t="shared" si="106"/>
        <v>141201.6933493251</v>
      </c>
      <c r="C3421">
        <f t="shared" si="107"/>
        <v>101325</v>
      </c>
    </row>
    <row r="3422" spans="1:3" x14ac:dyDescent="0.2">
      <c r="A3422">
        <v>0.42749999999999999</v>
      </c>
      <c r="B3422">
        <f t="shared" si="106"/>
        <v>141325</v>
      </c>
      <c r="C3422">
        <f t="shared" si="107"/>
        <v>101325</v>
      </c>
    </row>
    <row r="3423" spans="1:3" x14ac:dyDescent="0.2">
      <c r="A3423">
        <v>0.42762499999999998</v>
      </c>
      <c r="B3423">
        <f t="shared" si="106"/>
        <v>141201.69334932516</v>
      </c>
      <c r="C3423">
        <f t="shared" si="107"/>
        <v>101325</v>
      </c>
    </row>
    <row r="3424" spans="1:3" x14ac:dyDescent="0.2">
      <c r="A3424">
        <v>0.42775000000000002</v>
      </c>
      <c r="B3424">
        <f t="shared" si="106"/>
        <v>140832.53362380527</v>
      </c>
      <c r="C3424">
        <f t="shared" si="107"/>
        <v>101325</v>
      </c>
    </row>
    <row r="3425" spans="1:3" x14ac:dyDescent="0.2">
      <c r="A3425">
        <v>0.42787500000000001</v>
      </c>
      <c r="B3425">
        <f t="shared" si="106"/>
        <v>140219.79681590726</v>
      </c>
      <c r="C3425">
        <f t="shared" si="107"/>
        <v>101325</v>
      </c>
    </row>
    <row r="3426" spans="1:3" x14ac:dyDescent="0.2">
      <c r="A3426">
        <v>0.42799999999999999</v>
      </c>
      <c r="B3426">
        <f t="shared" si="106"/>
        <v>139367.26065180646</v>
      </c>
      <c r="C3426">
        <f t="shared" si="107"/>
        <v>101325</v>
      </c>
    </row>
    <row r="3427" spans="1:3" x14ac:dyDescent="0.2">
      <c r="A3427">
        <v>0.42812499999999998</v>
      </c>
      <c r="B3427">
        <f t="shared" si="106"/>
        <v>138280.18130045189</v>
      </c>
      <c r="C3427">
        <f t="shared" si="107"/>
        <v>101325</v>
      </c>
    </row>
    <row r="3428" spans="1:3" x14ac:dyDescent="0.2">
      <c r="A3428">
        <v>0.42825000000000002</v>
      </c>
      <c r="B3428">
        <f t="shared" si="106"/>
        <v>136965.26096753424</v>
      </c>
      <c r="C3428">
        <f t="shared" si="107"/>
        <v>101325</v>
      </c>
    </row>
    <row r="3429" spans="1:3" x14ac:dyDescent="0.2">
      <c r="A3429">
        <v>0.42837500000000001</v>
      </c>
      <c r="B3429">
        <f t="shared" si="106"/>
        <v>135430.60657416322</v>
      </c>
      <c r="C3429">
        <f t="shared" si="107"/>
        <v>101325</v>
      </c>
    </row>
    <row r="3430" spans="1:3" x14ac:dyDescent="0.2">
      <c r="A3430">
        <v>0.42849999999999999</v>
      </c>
      <c r="B3430">
        <f t="shared" si="106"/>
        <v>133685.67977499744</v>
      </c>
      <c r="C3430">
        <f t="shared" si="107"/>
        <v>101325</v>
      </c>
    </row>
    <row r="3431" spans="1:3" x14ac:dyDescent="0.2">
      <c r="A3431">
        <v>0.42862499999999998</v>
      </c>
      <c r="B3431">
        <f t="shared" si="106"/>
        <v>131741.23862400229</v>
      </c>
      <c r="C3431">
        <f t="shared" si="107"/>
        <v>101325</v>
      </c>
    </row>
    <row r="3432" spans="1:3" x14ac:dyDescent="0.2">
      <c r="A3432">
        <v>0.42875000000000002</v>
      </c>
      <c r="B3432">
        <f t="shared" si="106"/>
        <v>129609.27124746153</v>
      </c>
      <c r="C3432">
        <f t="shared" si="107"/>
        <v>101325</v>
      </c>
    </row>
    <row r="3433" spans="1:3" x14ac:dyDescent="0.2">
      <c r="A3433">
        <v>0.42887500000000001</v>
      </c>
      <c r="B3433">
        <f t="shared" si="106"/>
        <v>127302.92193320704</v>
      </c>
      <c r="C3433">
        <f t="shared" si="107"/>
        <v>101325</v>
      </c>
    </row>
    <row r="3434" spans="1:3" x14ac:dyDescent="0.2">
      <c r="A3434">
        <v>0.42899999999999999</v>
      </c>
      <c r="B3434">
        <f t="shared" si="106"/>
        <v>124836.41009169869</v>
      </c>
      <c r="C3434">
        <f t="shared" si="107"/>
        <v>101325</v>
      </c>
    </row>
    <row r="3435" spans="1:3" x14ac:dyDescent="0.2">
      <c r="A3435">
        <v>0.42912499999999998</v>
      </c>
      <c r="B3435">
        <f t="shared" si="106"/>
        <v>122224.94258863782</v>
      </c>
      <c r="C3435">
        <f t="shared" si="107"/>
        <v>101325</v>
      </c>
    </row>
    <row r="3436" spans="1:3" x14ac:dyDescent="0.2">
      <c r="A3436">
        <v>0.42925000000000002</v>
      </c>
      <c r="B3436">
        <f t="shared" si="106"/>
        <v>119484.61998958184</v>
      </c>
      <c r="C3436">
        <f t="shared" si="107"/>
        <v>101325</v>
      </c>
    </row>
    <row r="3437" spans="1:3" x14ac:dyDescent="0.2">
      <c r="A3437">
        <v>0.42937500000000001</v>
      </c>
      <c r="B3437">
        <f t="shared" si="106"/>
        <v>116632.33729460367</v>
      </c>
      <c r="C3437">
        <f t="shared" si="107"/>
        <v>101325</v>
      </c>
    </row>
    <row r="3438" spans="1:3" x14ac:dyDescent="0.2">
      <c r="A3438">
        <v>0.42949999999999999</v>
      </c>
      <c r="B3438">
        <f t="shared" si="106"/>
        <v>113685.67977499809</v>
      </c>
      <c r="C3438">
        <f t="shared" si="107"/>
        <v>101325</v>
      </c>
    </row>
    <row r="3439" spans="1:3" x14ac:dyDescent="0.2">
      <c r="A3439">
        <v>0.42962499999999998</v>
      </c>
      <c r="B3439">
        <f t="shared" si="106"/>
        <v>110662.81455423654</v>
      </c>
      <c r="C3439">
        <f t="shared" si="107"/>
        <v>101325</v>
      </c>
    </row>
    <row r="3440" spans="1:3" x14ac:dyDescent="0.2">
      <c r="A3440">
        <v>0.42975000000000002</v>
      </c>
      <c r="B3440">
        <f t="shared" si="106"/>
        <v>107582.37860160969</v>
      </c>
      <c r="C3440">
        <f t="shared" si="107"/>
        <v>101325</v>
      </c>
    </row>
    <row r="3441" spans="1:3" x14ac:dyDescent="0.2">
      <c r="A3441">
        <v>0.42987500000000001</v>
      </c>
      <c r="B3441">
        <f t="shared" si="106"/>
        <v>104463.36382911437</v>
      </c>
      <c r="C3441">
        <f t="shared" si="107"/>
        <v>101325</v>
      </c>
    </row>
    <row r="3442" spans="1:3" x14ac:dyDescent="0.2">
      <c r="A3442">
        <v>0.43</v>
      </c>
      <c r="B3442">
        <f t="shared" si="106"/>
        <v>101325.0000000007</v>
      </c>
      <c r="C3442">
        <f t="shared" si="107"/>
        <v>101325</v>
      </c>
    </row>
    <row r="3443" spans="1:3" x14ac:dyDescent="0.2">
      <c r="A3443">
        <v>0.43012499999999998</v>
      </c>
      <c r="B3443">
        <f t="shared" si="106"/>
        <v>98186.636170887024</v>
      </c>
      <c r="C3443">
        <f t="shared" si="107"/>
        <v>101325</v>
      </c>
    </row>
    <row r="3444" spans="1:3" x14ac:dyDescent="0.2">
      <c r="A3444">
        <v>0.43025000000000002</v>
      </c>
      <c r="B3444">
        <f t="shared" si="106"/>
        <v>95067.621398389456</v>
      </c>
      <c r="C3444">
        <f t="shared" si="107"/>
        <v>101325</v>
      </c>
    </row>
    <row r="3445" spans="1:3" x14ac:dyDescent="0.2">
      <c r="A3445">
        <v>0.43037500000000001</v>
      </c>
      <c r="B3445">
        <f t="shared" si="106"/>
        <v>91987.185445762618</v>
      </c>
      <c r="C3445">
        <f t="shared" si="107"/>
        <v>101325</v>
      </c>
    </row>
    <row r="3446" spans="1:3" x14ac:dyDescent="0.2">
      <c r="A3446">
        <v>0.43049999999999999</v>
      </c>
      <c r="B3446">
        <f t="shared" si="106"/>
        <v>88964.320225003248</v>
      </c>
      <c r="C3446">
        <f t="shared" si="107"/>
        <v>101325</v>
      </c>
    </row>
    <row r="3447" spans="1:3" x14ac:dyDescent="0.2">
      <c r="A3447">
        <v>0.43062499999999998</v>
      </c>
      <c r="B3447">
        <f t="shared" si="106"/>
        <v>86017.662705397641</v>
      </c>
      <c r="C3447">
        <f t="shared" si="107"/>
        <v>101325</v>
      </c>
    </row>
    <row r="3448" spans="1:3" x14ac:dyDescent="0.2">
      <c r="A3448">
        <v>0.43075000000000002</v>
      </c>
      <c r="B3448">
        <f t="shared" si="106"/>
        <v>83165.380010417401</v>
      </c>
      <c r="C3448">
        <f t="shared" si="107"/>
        <v>101325</v>
      </c>
    </row>
    <row r="3449" spans="1:3" x14ac:dyDescent="0.2">
      <c r="A3449">
        <v>0.43087500000000001</v>
      </c>
      <c r="B3449">
        <f t="shared" si="106"/>
        <v>80425.057411361457</v>
      </c>
      <c r="C3449">
        <f t="shared" si="107"/>
        <v>101325</v>
      </c>
    </row>
    <row r="3450" spans="1:3" x14ac:dyDescent="0.2">
      <c r="A3450">
        <v>0.43099999999999999</v>
      </c>
      <c r="B3450">
        <f t="shared" si="106"/>
        <v>77813.589908300608</v>
      </c>
      <c r="C3450">
        <f t="shared" si="107"/>
        <v>101325</v>
      </c>
    </row>
    <row r="3451" spans="1:3" x14ac:dyDescent="0.2">
      <c r="A3451">
        <v>0.43112499999999998</v>
      </c>
      <c r="B3451">
        <f t="shared" si="106"/>
        <v>75347.07806679231</v>
      </c>
      <c r="C3451">
        <f t="shared" si="107"/>
        <v>101325</v>
      </c>
    </row>
    <row r="3452" spans="1:3" x14ac:dyDescent="0.2">
      <c r="A3452">
        <v>0.43125000000000002</v>
      </c>
      <c r="B3452">
        <f t="shared" si="106"/>
        <v>73040.728752537863</v>
      </c>
      <c r="C3452">
        <f t="shared" si="107"/>
        <v>101325</v>
      </c>
    </row>
    <row r="3453" spans="1:3" x14ac:dyDescent="0.2">
      <c r="A3453">
        <v>0.43137500000000001</v>
      </c>
      <c r="B3453">
        <f t="shared" si="106"/>
        <v>70908.761375998642</v>
      </c>
      <c r="C3453">
        <f t="shared" si="107"/>
        <v>101325</v>
      </c>
    </row>
    <row r="3454" spans="1:3" x14ac:dyDescent="0.2">
      <c r="A3454">
        <v>0.43149999999999999</v>
      </c>
      <c r="B3454">
        <f t="shared" si="106"/>
        <v>68964.320225002055</v>
      </c>
      <c r="C3454">
        <f t="shared" si="107"/>
        <v>101325</v>
      </c>
    </row>
    <row r="3455" spans="1:3" x14ac:dyDescent="0.2">
      <c r="A3455">
        <v>0.43162499999999998</v>
      </c>
      <c r="B3455">
        <f t="shared" si="106"/>
        <v>67219.393425836344</v>
      </c>
      <c r="C3455">
        <f t="shared" si="107"/>
        <v>101325</v>
      </c>
    </row>
    <row r="3456" spans="1:3" x14ac:dyDescent="0.2">
      <c r="A3456">
        <v>0.43175000000000002</v>
      </c>
      <c r="B3456">
        <f t="shared" si="106"/>
        <v>65684.739032465353</v>
      </c>
      <c r="C3456">
        <f t="shared" si="107"/>
        <v>101325</v>
      </c>
    </row>
    <row r="3457" spans="1:3" x14ac:dyDescent="0.2">
      <c r="A3457">
        <v>0.43187500000000001</v>
      </c>
      <c r="B3457">
        <f t="shared" si="106"/>
        <v>64369.818699548647</v>
      </c>
      <c r="C3457">
        <f t="shared" si="107"/>
        <v>101325</v>
      </c>
    </row>
    <row r="3458" spans="1:3" x14ac:dyDescent="0.2">
      <c r="A3458">
        <v>0.432</v>
      </c>
      <c r="B3458">
        <f t="shared" si="106"/>
        <v>63282.739348193987</v>
      </c>
      <c r="C3458">
        <f t="shared" si="107"/>
        <v>101325</v>
      </c>
    </row>
    <row r="3459" spans="1:3" x14ac:dyDescent="0.2">
      <c r="A3459">
        <v>0.43212499999999998</v>
      </c>
      <c r="B3459">
        <f t="shared" ref="B3459:B3522" si="108">-40000*SIN(200*PI()*A3459)+101325</f>
        <v>62430.203184093065</v>
      </c>
      <c r="C3459">
        <f t="shared" ref="C3459:C3522" si="109">IF(MOD(A3459,0.02)&gt;0.005,101325,B3459)</f>
        <v>101325</v>
      </c>
    </row>
    <row r="3460" spans="1:3" x14ac:dyDescent="0.2">
      <c r="A3460">
        <v>0.43225000000000002</v>
      </c>
      <c r="B3460">
        <f t="shared" si="108"/>
        <v>61817.466376194243</v>
      </c>
      <c r="C3460">
        <f t="shared" si="109"/>
        <v>101325</v>
      </c>
    </row>
    <row r="3461" spans="1:3" x14ac:dyDescent="0.2">
      <c r="A3461">
        <v>0.43237500000000001</v>
      </c>
      <c r="B3461">
        <f t="shared" si="108"/>
        <v>61448.306650674946</v>
      </c>
      <c r="C3461">
        <f t="shared" si="109"/>
        <v>101325</v>
      </c>
    </row>
    <row r="3462" spans="1:3" x14ac:dyDescent="0.2">
      <c r="A3462">
        <v>0.4325</v>
      </c>
      <c r="B3462">
        <f t="shared" si="108"/>
        <v>61325</v>
      </c>
      <c r="C3462">
        <f t="shared" si="109"/>
        <v>101325</v>
      </c>
    </row>
    <row r="3463" spans="1:3" x14ac:dyDescent="0.2">
      <c r="A3463">
        <v>0.43262499999999998</v>
      </c>
      <c r="B3463">
        <f t="shared" si="108"/>
        <v>61448.3066506748</v>
      </c>
      <c r="C3463">
        <f t="shared" si="109"/>
        <v>101325</v>
      </c>
    </row>
    <row r="3464" spans="1:3" x14ac:dyDescent="0.2">
      <c r="A3464">
        <v>0.43275000000000002</v>
      </c>
      <c r="B3464">
        <f t="shared" si="108"/>
        <v>61817.466376194665</v>
      </c>
      <c r="C3464">
        <f t="shared" si="109"/>
        <v>101325</v>
      </c>
    </row>
    <row r="3465" spans="1:3" x14ac:dyDescent="0.2">
      <c r="A3465">
        <v>0.43287500000000001</v>
      </c>
      <c r="B3465">
        <f t="shared" si="108"/>
        <v>62430.203184093167</v>
      </c>
      <c r="C3465">
        <f t="shared" si="109"/>
        <v>101325</v>
      </c>
    </row>
    <row r="3466" spans="1:3" x14ac:dyDescent="0.2">
      <c r="A3466">
        <v>0.433</v>
      </c>
      <c r="B3466">
        <f t="shared" si="108"/>
        <v>63282.739348194118</v>
      </c>
      <c r="C3466">
        <f t="shared" si="109"/>
        <v>101325</v>
      </c>
    </row>
    <row r="3467" spans="1:3" x14ac:dyDescent="0.2">
      <c r="A3467">
        <v>0.43312499999999998</v>
      </c>
      <c r="B3467">
        <f t="shared" si="108"/>
        <v>64369.818699548807</v>
      </c>
      <c r="C3467">
        <f t="shared" si="109"/>
        <v>101325</v>
      </c>
    </row>
    <row r="3468" spans="1:3" x14ac:dyDescent="0.2">
      <c r="A3468">
        <v>0.43325000000000002</v>
      </c>
      <c r="B3468">
        <f t="shared" si="108"/>
        <v>65684.739032465557</v>
      </c>
      <c r="C3468">
        <f t="shared" si="109"/>
        <v>101325</v>
      </c>
    </row>
    <row r="3469" spans="1:3" x14ac:dyDescent="0.2">
      <c r="A3469">
        <v>0.43337500000000001</v>
      </c>
      <c r="B3469">
        <f t="shared" si="108"/>
        <v>67219.393425836563</v>
      </c>
      <c r="C3469">
        <f t="shared" si="109"/>
        <v>101325</v>
      </c>
    </row>
    <row r="3470" spans="1:3" x14ac:dyDescent="0.2">
      <c r="A3470">
        <v>0.4335</v>
      </c>
      <c r="B3470">
        <f t="shared" si="108"/>
        <v>68964.320225002302</v>
      </c>
      <c r="C3470">
        <f t="shared" si="109"/>
        <v>101325</v>
      </c>
    </row>
    <row r="3471" spans="1:3" x14ac:dyDescent="0.2">
      <c r="A3471">
        <v>0.43362499999999998</v>
      </c>
      <c r="B3471">
        <f t="shared" si="108"/>
        <v>70908.761375998918</v>
      </c>
      <c r="C3471">
        <f t="shared" si="109"/>
        <v>101325</v>
      </c>
    </row>
    <row r="3472" spans="1:3" x14ac:dyDescent="0.2">
      <c r="A3472">
        <v>0.43375000000000002</v>
      </c>
      <c r="B3472">
        <f t="shared" si="108"/>
        <v>73040.728752538183</v>
      </c>
      <c r="C3472">
        <f t="shared" si="109"/>
        <v>101325</v>
      </c>
    </row>
    <row r="3473" spans="1:3" x14ac:dyDescent="0.2">
      <c r="A3473">
        <v>0.43387500000000001</v>
      </c>
      <c r="B3473">
        <f t="shared" si="108"/>
        <v>75347.078066792645</v>
      </c>
      <c r="C3473">
        <f t="shared" si="109"/>
        <v>101325</v>
      </c>
    </row>
    <row r="3474" spans="1:3" x14ac:dyDescent="0.2">
      <c r="A3474">
        <v>0.434</v>
      </c>
      <c r="B3474">
        <f t="shared" si="108"/>
        <v>77813.589908300957</v>
      </c>
      <c r="C3474">
        <f t="shared" si="109"/>
        <v>101325</v>
      </c>
    </row>
    <row r="3475" spans="1:3" x14ac:dyDescent="0.2">
      <c r="A3475">
        <v>0.43412499999999998</v>
      </c>
      <c r="B3475">
        <f t="shared" si="108"/>
        <v>80425.05741136182</v>
      </c>
      <c r="C3475">
        <f t="shared" si="109"/>
        <v>101325</v>
      </c>
    </row>
    <row r="3476" spans="1:3" x14ac:dyDescent="0.2">
      <c r="A3476">
        <v>0.43425000000000002</v>
      </c>
      <c r="B3476">
        <f t="shared" si="108"/>
        <v>83165.380010417779</v>
      </c>
      <c r="C3476">
        <f t="shared" si="109"/>
        <v>101325</v>
      </c>
    </row>
    <row r="3477" spans="1:3" x14ac:dyDescent="0.2">
      <c r="A3477">
        <v>0.43437500000000001</v>
      </c>
      <c r="B3477">
        <f t="shared" si="108"/>
        <v>86017.662705395938</v>
      </c>
      <c r="C3477">
        <f t="shared" si="109"/>
        <v>101325</v>
      </c>
    </row>
    <row r="3478" spans="1:3" x14ac:dyDescent="0.2">
      <c r="A3478">
        <v>0.4345</v>
      </c>
      <c r="B3478">
        <f t="shared" si="108"/>
        <v>88964.320225001502</v>
      </c>
      <c r="C3478">
        <f t="shared" si="109"/>
        <v>101325</v>
      </c>
    </row>
    <row r="3479" spans="1:3" x14ac:dyDescent="0.2">
      <c r="A3479">
        <v>0.43462499999999998</v>
      </c>
      <c r="B3479">
        <f t="shared" si="108"/>
        <v>91987.18544576304</v>
      </c>
      <c r="C3479">
        <f t="shared" si="109"/>
        <v>101325</v>
      </c>
    </row>
    <row r="3480" spans="1:3" x14ac:dyDescent="0.2">
      <c r="A3480">
        <v>0.43475000000000003</v>
      </c>
      <c r="B3480">
        <f t="shared" si="108"/>
        <v>95067.621398392133</v>
      </c>
      <c r="C3480">
        <f t="shared" si="109"/>
        <v>101325</v>
      </c>
    </row>
    <row r="3481" spans="1:3" x14ac:dyDescent="0.2">
      <c r="A3481">
        <v>0.43487500000000001</v>
      </c>
      <c r="B3481">
        <f t="shared" si="108"/>
        <v>98186.636170887461</v>
      </c>
      <c r="C3481">
        <f t="shared" si="109"/>
        <v>101325</v>
      </c>
    </row>
    <row r="3482" spans="1:3" x14ac:dyDescent="0.2">
      <c r="A3482">
        <v>0.435</v>
      </c>
      <c r="B3482">
        <f t="shared" si="108"/>
        <v>101325.00000000114</v>
      </c>
      <c r="C3482">
        <f t="shared" si="109"/>
        <v>101325</v>
      </c>
    </row>
    <row r="3483" spans="1:3" x14ac:dyDescent="0.2">
      <c r="A3483">
        <v>0.43512499999999998</v>
      </c>
      <c r="B3483">
        <f t="shared" si="108"/>
        <v>104463.36382911254</v>
      </c>
      <c r="C3483">
        <f t="shared" si="109"/>
        <v>101325</v>
      </c>
    </row>
    <row r="3484" spans="1:3" x14ac:dyDescent="0.2">
      <c r="A3484">
        <v>0.43525000000000003</v>
      </c>
      <c r="B3484">
        <f t="shared" si="108"/>
        <v>107582.37860161011</v>
      </c>
      <c r="C3484">
        <f t="shared" si="109"/>
        <v>101325</v>
      </c>
    </row>
    <row r="3485" spans="1:3" x14ac:dyDescent="0.2">
      <c r="A3485">
        <v>0.43537500000000001</v>
      </c>
      <c r="B3485">
        <f t="shared" si="108"/>
        <v>110662.81455423696</v>
      </c>
      <c r="C3485">
        <f t="shared" si="109"/>
        <v>101325</v>
      </c>
    </row>
    <row r="3486" spans="1:3" x14ac:dyDescent="0.2">
      <c r="A3486">
        <v>0.4355</v>
      </c>
      <c r="B3486">
        <f t="shared" si="108"/>
        <v>113685.6797749985</v>
      </c>
      <c r="C3486">
        <f t="shared" si="109"/>
        <v>101325</v>
      </c>
    </row>
    <row r="3487" spans="1:3" x14ac:dyDescent="0.2">
      <c r="A3487">
        <v>0.43562499999999998</v>
      </c>
      <c r="B3487">
        <f t="shared" si="108"/>
        <v>116632.33729460406</v>
      </c>
      <c r="C3487">
        <f t="shared" si="109"/>
        <v>101325</v>
      </c>
    </row>
    <row r="3488" spans="1:3" x14ac:dyDescent="0.2">
      <c r="A3488">
        <v>0.43575000000000003</v>
      </c>
      <c r="B3488">
        <f t="shared" si="108"/>
        <v>119484.61998958222</v>
      </c>
      <c r="C3488">
        <f t="shared" si="109"/>
        <v>101325</v>
      </c>
    </row>
    <row r="3489" spans="1:3" x14ac:dyDescent="0.2">
      <c r="A3489">
        <v>0.43587500000000001</v>
      </c>
      <c r="B3489">
        <f t="shared" si="108"/>
        <v>122224.94258863818</v>
      </c>
      <c r="C3489">
        <f t="shared" si="109"/>
        <v>101325</v>
      </c>
    </row>
    <row r="3490" spans="1:3" x14ac:dyDescent="0.2">
      <c r="A3490">
        <v>0.436</v>
      </c>
      <c r="B3490">
        <f t="shared" si="108"/>
        <v>124836.41009169904</v>
      </c>
      <c r="C3490">
        <f t="shared" si="109"/>
        <v>101325</v>
      </c>
    </row>
    <row r="3491" spans="1:3" x14ac:dyDescent="0.2">
      <c r="A3491">
        <v>0.43612499999999998</v>
      </c>
      <c r="B3491">
        <f t="shared" si="108"/>
        <v>127302.92193320736</v>
      </c>
      <c r="C3491">
        <f t="shared" si="109"/>
        <v>101325</v>
      </c>
    </row>
    <row r="3492" spans="1:3" x14ac:dyDescent="0.2">
      <c r="A3492">
        <v>0.43625000000000003</v>
      </c>
      <c r="B3492">
        <f t="shared" si="108"/>
        <v>129609.27124746182</v>
      </c>
      <c r="C3492">
        <f t="shared" si="109"/>
        <v>101325</v>
      </c>
    </row>
    <row r="3493" spans="1:3" x14ac:dyDescent="0.2">
      <c r="A3493">
        <v>0.43637500000000001</v>
      </c>
      <c r="B3493">
        <f t="shared" si="108"/>
        <v>131741.2386240011</v>
      </c>
      <c r="C3493">
        <f t="shared" si="109"/>
        <v>101325</v>
      </c>
    </row>
    <row r="3494" spans="1:3" x14ac:dyDescent="0.2">
      <c r="A3494">
        <v>0.4365</v>
      </c>
      <c r="B3494">
        <f t="shared" si="108"/>
        <v>133685.6797749977</v>
      </c>
      <c r="C3494">
        <f t="shared" si="109"/>
        <v>101325</v>
      </c>
    </row>
    <row r="3495" spans="1:3" x14ac:dyDescent="0.2">
      <c r="A3495">
        <v>0.43662499999999999</v>
      </c>
      <c r="B3495">
        <f t="shared" si="108"/>
        <v>135430.60657416342</v>
      </c>
      <c r="C3495">
        <f t="shared" si="109"/>
        <v>101325</v>
      </c>
    </row>
    <row r="3496" spans="1:3" x14ac:dyDescent="0.2">
      <c r="A3496">
        <v>0.43675000000000003</v>
      </c>
      <c r="B3496">
        <f t="shared" si="108"/>
        <v>136965.26096753546</v>
      </c>
      <c r="C3496">
        <f t="shared" si="109"/>
        <v>101325</v>
      </c>
    </row>
    <row r="3497" spans="1:3" x14ac:dyDescent="0.2">
      <c r="A3497">
        <v>0.43687500000000001</v>
      </c>
      <c r="B3497">
        <f t="shared" si="108"/>
        <v>138280.18130045119</v>
      </c>
      <c r="C3497">
        <f t="shared" si="109"/>
        <v>101325</v>
      </c>
    </row>
    <row r="3498" spans="1:3" x14ac:dyDescent="0.2">
      <c r="A3498">
        <v>0.437</v>
      </c>
      <c r="B3498">
        <f t="shared" si="108"/>
        <v>139367.26065180587</v>
      </c>
      <c r="C3498">
        <f t="shared" si="109"/>
        <v>101325</v>
      </c>
    </row>
    <row r="3499" spans="1:3" x14ac:dyDescent="0.2">
      <c r="A3499">
        <v>0.43712499999999999</v>
      </c>
      <c r="B3499">
        <f t="shared" si="108"/>
        <v>140219.79681590683</v>
      </c>
      <c r="C3499">
        <f t="shared" si="109"/>
        <v>101325</v>
      </c>
    </row>
    <row r="3500" spans="1:3" x14ac:dyDescent="0.2">
      <c r="A3500">
        <v>0.43725000000000003</v>
      </c>
      <c r="B3500">
        <f t="shared" si="108"/>
        <v>140832.53362380568</v>
      </c>
      <c r="C3500">
        <f t="shared" si="109"/>
        <v>101325</v>
      </c>
    </row>
    <row r="3501" spans="1:3" x14ac:dyDescent="0.2">
      <c r="A3501">
        <v>0.43737500000000001</v>
      </c>
      <c r="B3501">
        <f t="shared" si="108"/>
        <v>141201.69334932521</v>
      </c>
      <c r="C3501">
        <f t="shared" si="109"/>
        <v>101325</v>
      </c>
    </row>
    <row r="3502" spans="1:3" x14ac:dyDescent="0.2">
      <c r="A3502">
        <v>0.4375</v>
      </c>
      <c r="B3502">
        <f t="shared" si="108"/>
        <v>141325</v>
      </c>
      <c r="C3502">
        <f t="shared" si="109"/>
        <v>101325</v>
      </c>
    </row>
    <row r="3503" spans="1:3" x14ac:dyDescent="0.2">
      <c r="A3503">
        <v>0.43762499999999999</v>
      </c>
      <c r="B3503">
        <f t="shared" si="108"/>
        <v>141201.69334932504</v>
      </c>
      <c r="C3503">
        <f t="shared" si="109"/>
        <v>101325</v>
      </c>
    </row>
    <row r="3504" spans="1:3" x14ac:dyDescent="0.2">
      <c r="A3504">
        <v>0.43774999999999997</v>
      </c>
      <c r="B3504">
        <f t="shared" si="108"/>
        <v>140832.53362380576</v>
      </c>
      <c r="C3504">
        <f t="shared" si="109"/>
        <v>101325</v>
      </c>
    </row>
    <row r="3505" spans="1:3" x14ac:dyDescent="0.2">
      <c r="A3505">
        <v>0.43787500000000001</v>
      </c>
      <c r="B3505">
        <f t="shared" si="108"/>
        <v>140219.79681590694</v>
      </c>
      <c r="C3505">
        <f t="shared" si="109"/>
        <v>101325</v>
      </c>
    </row>
    <row r="3506" spans="1:3" x14ac:dyDescent="0.2">
      <c r="A3506">
        <v>0.438</v>
      </c>
      <c r="B3506">
        <f t="shared" si="108"/>
        <v>139367.26065180602</v>
      </c>
      <c r="C3506">
        <f t="shared" si="109"/>
        <v>101325</v>
      </c>
    </row>
    <row r="3507" spans="1:3" x14ac:dyDescent="0.2">
      <c r="A3507">
        <v>0.43812499999999999</v>
      </c>
      <c r="B3507">
        <f t="shared" si="108"/>
        <v>138280.18130045134</v>
      </c>
      <c r="C3507">
        <f t="shared" si="109"/>
        <v>101325</v>
      </c>
    </row>
    <row r="3508" spans="1:3" x14ac:dyDescent="0.2">
      <c r="A3508">
        <v>0.43824999999999997</v>
      </c>
      <c r="B3508">
        <f t="shared" si="108"/>
        <v>136965.26096753465</v>
      </c>
      <c r="C3508">
        <f t="shared" si="109"/>
        <v>101325</v>
      </c>
    </row>
    <row r="3509" spans="1:3" x14ac:dyDescent="0.2">
      <c r="A3509">
        <v>0.43837500000000001</v>
      </c>
      <c r="B3509">
        <f t="shared" si="108"/>
        <v>135430.60657416366</v>
      </c>
      <c r="C3509">
        <f t="shared" si="109"/>
        <v>101325</v>
      </c>
    </row>
    <row r="3510" spans="1:3" x14ac:dyDescent="0.2">
      <c r="A3510">
        <v>0.4385</v>
      </c>
      <c r="B3510">
        <f t="shared" si="108"/>
        <v>133685.67977499793</v>
      </c>
      <c r="C3510">
        <f t="shared" si="109"/>
        <v>101325</v>
      </c>
    </row>
    <row r="3511" spans="1:3" x14ac:dyDescent="0.2">
      <c r="A3511">
        <v>0.43862499999999999</v>
      </c>
      <c r="B3511">
        <f t="shared" si="108"/>
        <v>131741.23862400136</v>
      </c>
      <c r="C3511">
        <f t="shared" si="109"/>
        <v>101325</v>
      </c>
    </row>
    <row r="3512" spans="1:3" x14ac:dyDescent="0.2">
      <c r="A3512">
        <v>0.43874999999999997</v>
      </c>
      <c r="B3512">
        <f t="shared" si="108"/>
        <v>129609.27124746214</v>
      </c>
      <c r="C3512">
        <f t="shared" si="109"/>
        <v>101325</v>
      </c>
    </row>
    <row r="3513" spans="1:3" x14ac:dyDescent="0.2">
      <c r="A3513">
        <v>0.43887500000000002</v>
      </c>
      <c r="B3513">
        <f t="shared" si="108"/>
        <v>127302.92193320769</v>
      </c>
      <c r="C3513">
        <f t="shared" si="109"/>
        <v>101325</v>
      </c>
    </row>
    <row r="3514" spans="1:3" x14ac:dyDescent="0.2">
      <c r="A3514">
        <v>0.439</v>
      </c>
      <c r="B3514">
        <f t="shared" si="108"/>
        <v>124836.41009169939</v>
      </c>
      <c r="C3514">
        <f t="shared" si="109"/>
        <v>101325</v>
      </c>
    </row>
    <row r="3515" spans="1:3" x14ac:dyDescent="0.2">
      <c r="A3515">
        <v>0.43912499999999999</v>
      </c>
      <c r="B3515">
        <f t="shared" si="108"/>
        <v>122224.94258863854</v>
      </c>
      <c r="C3515">
        <f t="shared" si="109"/>
        <v>101325</v>
      </c>
    </row>
    <row r="3516" spans="1:3" x14ac:dyDescent="0.2">
      <c r="A3516">
        <v>0.43924999999999997</v>
      </c>
      <c r="B3516">
        <f t="shared" si="108"/>
        <v>119484.6199895826</v>
      </c>
      <c r="C3516">
        <f t="shared" si="109"/>
        <v>101325</v>
      </c>
    </row>
    <row r="3517" spans="1:3" x14ac:dyDescent="0.2">
      <c r="A3517">
        <v>0.43937500000000002</v>
      </c>
      <c r="B3517">
        <f t="shared" si="108"/>
        <v>116632.33729460236</v>
      </c>
      <c r="C3517">
        <f t="shared" si="109"/>
        <v>101325</v>
      </c>
    </row>
    <row r="3518" spans="1:3" x14ac:dyDescent="0.2">
      <c r="A3518">
        <v>0.4395</v>
      </c>
      <c r="B3518">
        <f t="shared" si="108"/>
        <v>113685.67977499675</v>
      </c>
      <c r="C3518">
        <f t="shared" si="109"/>
        <v>101325</v>
      </c>
    </row>
    <row r="3519" spans="1:3" x14ac:dyDescent="0.2">
      <c r="A3519">
        <v>0.43962499999999999</v>
      </c>
      <c r="B3519">
        <f t="shared" si="108"/>
        <v>110662.81455423738</v>
      </c>
      <c r="C3519">
        <f t="shared" si="109"/>
        <v>101325</v>
      </c>
    </row>
    <row r="3520" spans="1:3" x14ac:dyDescent="0.2">
      <c r="A3520">
        <v>0.43974999999999997</v>
      </c>
      <c r="B3520">
        <f t="shared" si="108"/>
        <v>107582.37860161054</v>
      </c>
      <c r="C3520">
        <f t="shared" si="109"/>
        <v>101325</v>
      </c>
    </row>
    <row r="3521" spans="1:3" x14ac:dyDescent="0.2">
      <c r="A3521">
        <v>0.43987500000000002</v>
      </c>
      <c r="B3521">
        <f t="shared" si="108"/>
        <v>104463.36382911298</v>
      </c>
      <c r="C3521">
        <f t="shared" si="109"/>
        <v>101325</v>
      </c>
    </row>
    <row r="3522" spans="1:3" x14ac:dyDescent="0.2">
      <c r="A3522">
        <v>0.44</v>
      </c>
      <c r="B3522">
        <f t="shared" si="108"/>
        <v>101324.9999999993</v>
      </c>
      <c r="C3522">
        <f t="shared" si="109"/>
        <v>101325</v>
      </c>
    </row>
    <row r="3523" spans="1:3" x14ac:dyDescent="0.2">
      <c r="A3523">
        <v>0.44012499999999999</v>
      </c>
      <c r="B3523">
        <f t="shared" ref="B3523:B3586" si="110">-40000*SIN(200*PI()*A3523)+101325</f>
        <v>98186.636170885628</v>
      </c>
      <c r="C3523">
        <f t="shared" ref="C3523:C3586" si="111">IF(MOD(A3523,0.02)&gt;0.005,101325,B3523)</f>
        <v>98186.636170885628</v>
      </c>
    </row>
    <row r="3524" spans="1:3" x14ac:dyDescent="0.2">
      <c r="A3524">
        <v>0.44024999999999997</v>
      </c>
      <c r="B3524">
        <f t="shared" si="110"/>
        <v>95067.621398390314</v>
      </c>
      <c r="C3524">
        <f t="shared" si="111"/>
        <v>95067.621398390314</v>
      </c>
    </row>
    <row r="3525" spans="1:3" x14ac:dyDescent="0.2">
      <c r="A3525">
        <v>0.44037500000000002</v>
      </c>
      <c r="B3525">
        <f t="shared" si="110"/>
        <v>91987.185445763462</v>
      </c>
      <c r="C3525">
        <f t="shared" si="111"/>
        <v>91987.185445763462</v>
      </c>
    </row>
    <row r="3526" spans="1:3" x14ac:dyDescent="0.2">
      <c r="A3526">
        <v>0.4405</v>
      </c>
      <c r="B3526">
        <f t="shared" si="110"/>
        <v>88964.320225001909</v>
      </c>
      <c r="C3526">
        <f t="shared" si="111"/>
        <v>88964.320225001909</v>
      </c>
    </row>
    <row r="3527" spans="1:3" x14ac:dyDescent="0.2">
      <c r="A3527">
        <v>0.44062499999999999</v>
      </c>
      <c r="B3527">
        <f t="shared" si="110"/>
        <v>86017.662705396331</v>
      </c>
      <c r="C3527">
        <f t="shared" si="111"/>
        <v>86017.662705396331</v>
      </c>
    </row>
    <row r="3528" spans="1:3" x14ac:dyDescent="0.2">
      <c r="A3528">
        <v>0.44074999999999998</v>
      </c>
      <c r="B3528">
        <f t="shared" si="110"/>
        <v>83165.380010418157</v>
      </c>
      <c r="C3528">
        <f t="shared" si="111"/>
        <v>83165.380010418157</v>
      </c>
    </row>
    <row r="3529" spans="1:3" x14ac:dyDescent="0.2">
      <c r="A3529">
        <v>0.44087500000000002</v>
      </c>
      <c r="B3529">
        <f t="shared" si="110"/>
        <v>80425.057411362184</v>
      </c>
      <c r="C3529">
        <f t="shared" si="111"/>
        <v>80425.057411362184</v>
      </c>
    </row>
    <row r="3530" spans="1:3" x14ac:dyDescent="0.2">
      <c r="A3530">
        <v>0.441</v>
      </c>
      <c r="B3530">
        <f t="shared" si="110"/>
        <v>77813.589908301306</v>
      </c>
      <c r="C3530">
        <f t="shared" si="111"/>
        <v>77813.589908301306</v>
      </c>
    </row>
    <row r="3531" spans="1:3" x14ac:dyDescent="0.2">
      <c r="A3531">
        <v>0.44112499999999999</v>
      </c>
      <c r="B3531">
        <f t="shared" si="110"/>
        <v>75347.078066792965</v>
      </c>
      <c r="C3531">
        <f t="shared" si="111"/>
        <v>75347.078066792965</v>
      </c>
    </row>
    <row r="3532" spans="1:3" x14ac:dyDescent="0.2">
      <c r="A3532">
        <v>0.44124999999999998</v>
      </c>
      <c r="B3532">
        <f t="shared" si="110"/>
        <v>73040.728752538475</v>
      </c>
      <c r="C3532">
        <f t="shared" si="111"/>
        <v>73040.728752538475</v>
      </c>
    </row>
    <row r="3533" spans="1:3" x14ac:dyDescent="0.2">
      <c r="A3533">
        <v>0.44137500000000002</v>
      </c>
      <c r="B3533">
        <f t="shared" si="110"/>
        <v>70908.76137599771</v>
      </c>
      <c r="C3533">
        <f t="shared" si="111"/>
        <v>70908.76137599771</v>
      </c>
    </row>
    <row r="3534" spans="1:3" x14ac:dyDescent="0.2">
      <c r="A3534">
        <v>0.4415</v>
      </c>
      <c r="B3534">
        <f t="shared" si="110"/>
        <v>68964.320225002564</v>
      </c>
      <c r="C3534">
        <f t="shared" si="111"/>
        <v>68964.320225002564</v>
      </c>
    </row>
    <row r="3535" spans="1:3" x14ac:dyDescent="0.2">
      <c r="A3535">
        <v>0.44162499999999999</v>
      </c>
      <c r="B3535">
        <f t="shared" si="110"/>
        <v>67219.393425836781</v>
      </c>
      <c r="C3535">
        <f t="shared" si="111"/>
        <v>67219.393425836781</v>
      </c>
    </row>
    <row r="3536" spans="1:3" x14ac:dyDescent="0.2">
      <c r="A3536">
        <v>0.44174999999999998</v>
      </c>
      <c r="B3536">
        <f t="shared" si="110"/>
        <v>65684.739032465761</v>
      </c>
      <c r="C3536">
        <f t="shared" si="111"/>
        <v>65684.739032465761</v>
      </c>
    </row>
    <row r="3537" spans="1:3" x14ac:dyDescent="0.2">
      <c r="A3537">
        <v>0.44187500000000002</v>
      </c>
      <c r="B3537">
        <f t="shared" si="110"/>
        <v>64369.818699548101</v>
      </c>
      <c r="C3537">
        <f t="shared" si="111"/>
        <v>64369.818699548101</v>
      </c>
    </row>
    <row r="3538" spans="1:3" x14ac:dyDescent="0.2">
      <c r="A3538">
        <v>0.442</v>
      </c>
      <c r="B3538">
        <f t="shared" si="110"/>
        <v>63282.739348193551</v>
      </c>
      <c r="C3538">
        <f t="shared" si="111"/>
        <v>63282.739348193551</v>
      </c>
    </row>
    <row r="3539" spans="1:3" x14ac:dyDescent="0.2">
      <c r="A3539">
        <v>0.44212499999999999</v>
      </c>
      <c r="B3539">
        <f t="shared" si="110"/>
        <v>62430.20318409273</v>
      </c>
      <c r="C3539">
        <f t="shared" si="111"/>
        <v>62430.20318409273</v>
      </c>
    </row>
    <row r="3540" spans="1:3" x14ac:dyDescent="0.2">
      <c r="A3540">
        <v>0.44224999999999998</v>
      </c>
      <c r="B3540">
        <f t="shared" si="110"/>
        <v>61817.46637619473</v>
      </c>
      <c r="C3540">
        <f t="shared" si="111"/>
        <v>61817.46637619473</v>
      </c>
    </row>
    <row r="3541" spans="1:3" x14ac:dyDescent="0.2">
      <c r="A3541">
        <v>0.44237500000000002</v>
      </c>
      <c r="B3541">
        <f t="shared" si="110"/>
        <v>61448.306650674829</v>
      </c>
      <c r="C3541">
        <f t="shared" si="111"/>
        <v>61448.306650674829</v>
      </c>
    </row>
    <row r="3542" spans="1:3" x14ac:dyDescent="0.2">
      <c r="A3542">
        <v>0.4425</v>
      </c>
      <c r="B3542">
        <f t="shared" si="110"/>
        <v>61325</v>
      </c>
      <c r="C3542">
        <f t="shared" si="111"/>
        <v>61325</v>
      </c>
    </row>
    <row r="3543" spans="1:3" x14ac:dyDescent="0.2">
      <c r="A3543">
        <v>0.44262499999999999</v>
      </c>
      <c r="B3543">
        <f t="shared" si="110"/>
        <v>61448.306650674909</v>
      </c>
      <c r="C3543">
        <f t="shared" si="111"/>
        <v>61448.306650674909</v>
      </c>
    </row>
    <row r="3544" spans="1:3" x14ac:dyDescent="0.2">
      <c r="A3544">
        <v>0.44274999999999998</v>
      </c>
      <c r="B3544">
        <f t="shared" si="110"/>
        <v>61817.466376194527</v>
      </c>
      <c r="C3544">
        <f t="shared" si="111"/>
        <v>61817.466376194527</v>
      </c>
    </row>
    <row r="3545" spans="1:3" x14ac:dyDescent="0.2">
      <c r="A3545">
        <v>0.44287500000000002</v>
      </c>
      <c r="B3545">
        <f t="shared" si="110"/>
        <v>62430.203184092963</v>
      </c>
      <c r="C3545">
        <f t="shared" si="111"/>
        <v>62430.203184092963</v>
      </c>
    </row>
    <row r="3546" spans="1:3" x14ac:dyDescent="0.2">
      <c r="A3546">
        <v>0.443</v>
      </c>
      <c r="B3546">
        <f t="shared" si="110"/>
        <v>63282.739348193856</v>
      </c>
      <c r="C3546">
        <f t="shared" si="111"/>
        <v>63282.739348193856</v>
      </c>
    </row>
    <row r="3547" spans="1:3" x14ac:dyDescent="0.2">
      <c r="A3547">
        <v>0.44312499999999999</v>
      </c>
      <c r="B3547">
        <f t="shared" si="110"/>
        <v>64369.818699548479</v>
      </c>
      <c r="C3547">
        <f t="shared" si="111"/>
        <v>64369.818699548479</v>
      </c>
    </row>
    <row r="3548" spans="1:3" x14ac:dyDescent="0.2">
      <c r="A3548">
        <v>0.44324999999999998</v>
      </c>
      <c r="B3548">
        <f t="shared" si="110"/>
        <v>65684.739032465179</v>
      </c>
      <c r="C3548">
        <f t="shared" si="111"/>
        <v>65684.739032465179</v>
      </c>
    </row>
    <row r="3549" spans="1:3" x14ac:dyDescent="0.2">
      <c r="A3549">
        <v>0.44337500000000002</v>
      </c>
      <c r="B3549">
        <f t="shared" si="110"/>
        <v>67219.393425836111</v>
      </c>
      <c r="C3549">
        <f t="shared" si="111"/>
        <v>67219.393425836111</v>
      </c>
    </row>
    <row r="3550" spans="1:3" x14ac:dyDescent="0.2">
      <c r="A3550">
        <v>0.44350000000000001</v>
      </c>
      <c r="B3550">
        <f t="shared" si="110"/>
        <v>68964.320225001808</v>
      </c>
      <c r="C3550">
        <f t="shared" si="111"/>
        <v>68964.320225001808</v>
      </c>
    </row>
    <row r="3551" spans="1:3" x14ac:dyDescent="0.2">
      <c r="A3551">
        <v>0.44362499999999999</v>
      </c>
      <c r="B3551">
        <f t="shared" si="110"/>
        <v>70908.761375998351</v>
      </c>
      <c r="C3551">
        <f t="shared" si="111"/>
        <v>70908.761375998351</v>
      </c>
    </row>
    <row r="3552" spans="1:3" x14ac:dyDescent="0.2">
      <c r="A3552">
        <v>0.44374999999999998</v>
      </c>
      <c r="B3552">
        <f t="shared" si="110"/>
        <v>73040.728752537572</v>
      </c>
      <c r="C3552">
        <f t="shared" si="111"/>
        <v>73040.728752537572</v>
      </c>
    </row>
    <row r="3553" spans="1:3" x14ac:dyDescent="0.2">
      <c r="A3553">
        <v>0.44387500000000002</v>
      </c>
      <c r="B3553">
        <f t="shared" si="110"/>
        <v>75347.078066793707</v>
      </c>
      <c r="C3553">
        <f t="shared" si="111"/>
        <v>75347.078066793707</v>
      </c>
    </row>
    <row r="3554" spans="1:3" x14ac:dyDescent="0.2">
      <c r="A3554">
        <v>0.44400000000000001</v>
      </c>
      <c r="B3554">
        <f t="shared" si="110"/>
        <v>77813.589908302092</v>
      </c>
      <c r="C3554">
        <f t="shared" si="111"/>
        <v>77813.589908302092</v>
      </c>
    </row>
    <row r="3555" spans="1:3" x14ac:dyDescent="0.2">
      <c r="A3555">
        <v>0.44412499999999999</v>
      </c>
      <c r="B3555">
        <f t="shared" si="110"/>
        <v>80425.057411361078</v>
      </c>
      <c r="C3555">
        <f t="shared" si="111"/>
        <v>80425.057411361078</v>
      </c>
    </row>
    <row r="3556" spans="1:3" x14ac:dyDescent="0.2">
      <c r="A3556">
        <v>0.44424999999999998</v>
      </c>
      <c r="B3556">
        <f t="shared" si="110"/>
        <v>83165.380010417008</v>
      </c>
      <c r="C3556">
        <f t="shared" si="111"/>
        <v>83165.380010417008</v>
      </c>
    </row>
    <row r="3557" spans="1:3" x14ac:dyDescent="0.2">
      <c r="A3557">
        <v>0.44437500000000002</v>
      </c>
      <c r="B3557">
        <f t="shared" si="110"/>
        <v>86017.662705397233</v>
      </c>
      <c r="C3557">
        <f t="shared" si="111"/>
        <v>86017.662705397233</v>
      </c>
    </row>
    <row r="3558" spans="1:3" x14ac:dyDescent="0.2">
      <c r="A3558">
        <v>0.44450000000000001</v>
      </c>
      <c r="B3558">
        <f t="shared" si="110"/>
        <v>88964.320225002841</v>
      </c>
      <c r="C3558">
        <f t="shared" si="111"/>
        <v>88964.320225002841</v>
      </c>
    </row>
    <row r="3559" spans="1:3" x14ac:dyDescent="0.2">
      <c r="A3559">
        <v>0.44462499999999999</v>
      </c>
      <c r="B3559">
        <f t="shared" si="110"/>
        <v>91987.185445764408</v>
      </c>
      <c r="C3559">
        <f t="shared" si="111"/>
        <v>91987.185445764408</v>
      </c>
    </row>
    <row r="3560" spans="1:3" x14ac:dyDescent="0.2">
      <c r="A3560">
        <v>0.44474999999999998</v>
      </c>
      <c r="B3560">
        <f t="shared" si="110"/>
        <v>95067.621398391289</v>
      </c>
      <c r="C3560">
        <f t="shared" si="111"/>
        <v>95067.621398391289</v>
      </c>
    </row>
    <row r="3561" spans="1:3" x14ac:dyDescent="0.2">
      <c r="A3561">
        <v>0.44487500000000002</v>
      </c>
      <c r="B3561">
        <f t="shared" si="110"/>
        <v>98186.636170886602</v>
      </c>
      <c r="C3561">
        <f t="shared" si="111"/>
        <v>98186.636170886602</v>
      </c>
    </row>
    <row r="3562" spans="1:3" x14ac:dyDescent="0.2">
      <c r="A3562">
        <v>0.44500000000000001</v>
      </c>
      <c r="B3562">
        <f t="shared" si="110"/>
        <v>101325.00000000028</v>
      </c>
      <c r="C3562">
        <f t="shared" si="111"/>
        <v>101325.00000000028</v>
      </c>
    </row>
    <row r="3563" spans="1:3" x14ac:dyDescent="0.2">
      <c r="A3563">
        <v>0.44512499999999999</v>
      </c>
      <c r="B3563">
        <f t="shared" si="110"/>
        <v>104463.36382911395</v>
      </c>
      <c r="C3563">
        <f t="shared" si="111"/>
        <v>101325</v>
      </c>
    </row>
    <row r="3564" spans="1:3" x14ac:dyDescent="0.2">
      <c r="A3564">
        <v>0.44524999999999998</v>
      </c>
      <c r="B3564">
        <f t="shared" si="110"/>
        <v>107582.37860160926</v>
      </c>
      <c r="C3564">
        <f t="shared" si="111"/>
        <v>101325</v>
      </c>
    </row>
    <row r="3565" spans="1:3" x14ac:dyDescent="0.2">
      <c r="A3565">
        <v>0.44537500000000002</v>
      </c>
      <c r="B3565">
        <f t="shared" si="110"/>
        <v>110662.81455423612</v>
      </c>
      <c r="C3565">
        <f t="shared" si="111"/>
        <v>101325</v>
      </c>
    </row>
    <row r="3566" spans="1:3" x14ac:dyDescent="0.2">
      <c r="A3566">
        <v>0.44550000000000001</v>
      </c>
      <c r="B3566">
        <f t="shared" si="110"/>
        <v>113685.67977499768</v>
      </c>
      <c r="C3566">
        <f t="shared" si="111"/>
        <v>101325</v>
      </c>
    </row>
    <row r="3567" spans="1:3" x14ac:dyDescent="0.2">
      <c r="A3567">
        <v>0.44562499999999999</v>
      </c>
      <c r="B3567">
        <f t="shared" si="110"/>
        <v>116632.33729460326</v>
      </c>
      <c r="C3567">
        <f t="shared" si="111"/>
        <v>101325</v>
      </c>
    </row>
    <row r="3568" spans="1:3" x14ac:dyDescent="0.2">
      <c r="A3568">
        <v>0.44574999999999998</v>
      </c>
      <c r="B3568">
        <f t="shared" si="110"/>
        <v>119484.61998958145</v>
      </c>
      <c r="C3568">
        <f t="shared" si="111"/>
        <v>101325</v>
      </c>
    </row>
    <row r="3569" spans="1:3" x14ac:dyDescent="0.2">
      <c r="A3569">
        <v>0.44587500000000002</v>
      </c>
      <c r="B3569">
        <f t="shared" si="110"/>
        <v>122224.94258863939</v>
      </c>
      <c r="C3569">
        <f t="shared" si="111"/>
        <v>101325</v>
      </c>
    </row>
    <row r="3570" spans="1:3" x14ac:dyDescent="0.2">
      <c r="A3570">
        <v>0.44600000000000001</v>
      </c>
      <c r="B3570">
        <f t="shared" si="110"/>
        <v>124836.41009169834</v>
      </c>
      <c r="C3570">
        <f t="shared" si="111"/>
        <v>101325</v>
      </c>
    </row>
    <row r="3571" spans="1:3" x14ac:dyDescent="0.2">
      <c r="A3571">
        <v>0.44612499999999999</v>
      </c>
      <c r="B3571">
        <f t="shared" si="110"/>
        <v>127302.9219332067</v>
      </c>
      <c r="C3571">
        <f t="shared" si="111"/>
        <v>101325</v>
      </c>
    </row>
    <row r="3572" spans="1:3" x14ac:dyDescent="0.2">
      <c r="A3572">
        <v>0.44624999999999998</v>
      </c>
      <c r="B3572">
        <f t="shared" si="110"/>
        <v>129609.27124746122</v>
      </c>
      <c r="C3572">
        <f t="shared" si="111"/>
        <v>101325</v>
      </c>
    </row>
    <row r="3573" spans="1:3" x14ac:dyDescent="0.2">
      <c r="A3573">
        <v>0.44637500000000002</v>
      </c>
      <c r="B3573">
        <f t="shared" si="110"/>
        <v>131741.238624002</v>
      </c>
      <c r="C3573">
        <f t="shared" si="111"/>
        <v>101325</v>
      </c>
    </row>
    <row r="3574" spans="1:3" x14ac:dyDescent="0.2">
      <c r="A3574">
        <v>0.44650000000000001</v>
      </c>
      <c r="B3574">
        <f t="shared" si="110"/>
        <v>133685.67977499851</v>
      </c>
      <c r="C3574">
        <f t="shared" si="111"/>
        <v>101325</v>
      </c>
    </row>
    <row r="3575" spans="1:3" x14ac:dyDescent="0.2">
      <c r="A3575">
        <v>0.44662499999999999</v>
      </c>
      <c r="B3575">
        <f t="shared" si="110"/>
        <v>135430.60657416418</v>
      </c>
      <c r="C3575">
        <f t="shared" si="111"/>
        <v>101325</v>
      </c>
    </row>
    <row r="3576" spans="1:3" x14ac:dyDescent="0.2">
      <c r="A3576">
        <v>0.44674999999999998</v>
      </c>
      <c r="B3576">
        <f t="shared" si="110"/>
        <v>136965.26096753404</v>
      </c>
      <c r="C3576">
        <f t="shared" si="111"/>
        <v>101325</v>
      </c>
    </row>
    <row r="3577" spans="1:3" x14ac:dyDescent="0.2">
      <c r="A3577">
        <v>0.44687500000000002</v>
      </c>
      <c r="B3577">
        <f t="shared" si="110"/>
        <v>138280.18130045175</v>
      </c>
      <c r="C3577">
        <f t="shared" si="111"/>
        <v>101325</v>
      </c>
    </row>
    <row r="3578" spans="1:3" x14ac:dyDescent="0.2">
      <c r="A3578">
        <v>0.44700000000000001</v>
      </c>
      <c r="B3578">
        <f t="shared" si="110"/>
        <v>139367.26065180631</v>
      </c>
      <c r="C3578">
        <f t="shared" si="111"/>
        <v>101325</v>
      </c>
    </row>
    <row r="3579" spans="1:3" x14ac:dyDescent="0.2">
      <c r="A3579">
        <v>0.44712499999999999</v>
      </c>
      <c r="B3579">
        <f t="shared" si="110"/>
        <v>140219.79681590718</v>
      </c>
      <c r="C3579">
        <f t="shared" si="111"/>
        <v>101325</v>
      </c>
    </row>
    <row r="3580" spans="1:3" x14ac:dyDescent="0.2">
      <c r="A3580">
        <v>0.44724999999999998</v>
      </c>
      <c r="B3580">
        <f t="shared" si="110"/>
        <v>140832.53362380556</v>
      </c>
      <c r="C3580">
        <f t="shared" si="111"/>
        <v>101325</v>
      </c>
    </row>
    <row r="3581" spans="1:3" x14ac:dyDescent="0.2">
      <c r="A3581">
        <v>0.44737500000000002</v>
      </c>
      <c r="B3581">
        <f t="shared" si="110"/>
        <v>141201.69334932513</v>
      </c>
      <c r="C3581">
        <f t="shared" si="111"/>
        <v>101325</v>
      </c>
    </row>
    <row r="3582" spans="1:3" x14ac:dyDescent="0.2">
      <c r="A3582">
        <v>0.44750000000000001</v>
      </c>
      <c r="B3582">
        <f t="shared" si="110"/>
        <v>141325</v>
      </c>
      <c r="C3582">
        <f t="shared" si="111"/>
        <v>101325</v>
      </c>
    </row>
    <row r="3583" spans="1:3" x14ac:dyDescent="0.2">
      <c r="A3583">
        <v>0.447625</v>
      </c>
      <c r="B3583">
        <f t="shared" si="110"/>
        <v>141201.69334932513</v>
      </c>
      <c r="C3583">
        <f t="shared" si="111"/>
        <v>101325</v>
      </c>
    </row>
    <row r="3584" spans="1:3" x14ac:dyDescent="0.2">
      <c r="A3584">
        <v>0.44774999999999998</v>
      </c>
      <c r="B3584">
        <f t="shared" si="110"/>
        <v>140832.53362380553</v>
      </c>
      <c r="C3584">
        <f t="shared" si="111"/>
        <v>101325</v>
      </c>
    </row>
    <row r="3585" spans="1:3" x14ac:dyDescent="0.2">
      <c r="A3585">
        <v>0.44787500000000002</v>
      </c>
      <c r="B3585">
        <f t="shared" si="110"/>
        <v>140219.79681590715</v>
      </c>
      <c r="C3585">
        <f t="shared" si="111"/>
        <v>101325</v>
      </c>
    </row>
    <row r="3586" spans="1:3" x14ac:dyDescent="0.2">
      <c r="A3586">
        <v>0.44800000000000001</v>
      </c>
      <c r="B3586">
        <f t="shared" si="110"/>
        <v>139367.26065180628</v>
      </c>
      <c r="C3586">
        <f t="shared" si="111"/>
        <v>101325</v>
      </c>
    </row>
    <row r="3587" spans="1:3" x14ac:dyDescent="0.2">
      <c r="A3587">
        <v>0.448125</v>
      </c>
      <c r="B3587">
        <f t="shared" ref="B3587:B3650" si="112">-40000*SIN(200*PI()*A3587)+101325</f>
        <v>138280.18130045169</v>
      </c>
      <c r="C3587">
        <f t="shared" ref="C3587:C3650" si="113">IF(MOD(A3587,0.02)&gt;0.005,101325,B3587)</f>
        <v>101325</v>
      </c>
    </row>
    <row r="3588" spans="1:3" x14ac:dyDescent="0.2">
      <c r="A3588">
        <v>0.44824999999999998</v>
      </c>
      <c r="B3588">
        <f t="shared" si="112"/>
        <v>136965.26096753502</v>
      </c>
      <c r="C3588">
        <f t="shared" si="113"/>
        <v>101325</v>
      </c>
    </row>
    <row r="3589" spans="1:3" x14ac:dyDescent="0.2">
      <c r="A3589">
        <v>0.44837500000000002</v>
      </c>
      <c r="B3589">
        <f t="shared" si="112"/>
        <v>135430.60657416293</v>
      </c>
      <c r="C3589">
        <f t="shared" si="113"/>
        <v>101325</v>
      </c>
    </row>
    <row r="3590" spans="1:3" x14ac:dyDescent="0.2">
      <c r="A3590">
        <v>0.44850000000000001</v>
      </c>
      <c r="B3590">
        <f t="shared" si="112"/>
        <v>133685.67977499712</v>
      </c>
      <c r="C3590">
        <f t="shared" si="113"/>
        <v>101325</v>
      </c>
    </row>
    <row r="3591" spans="1:3" x14ac:dyDescent="0.2">
      <c r="A3591">
        <v>0.448625</v>
      </c>
      <c r="B3591">
        <f t="shared" si="112"/>
        <v>131741.23862400191</v>
      </c>
      <c r="C3591">
        <f t="shared" si="113"/>
        <v>101325</v>
      </c>
    </row>
    <row r="3592" spans="1:3" x14ac:dyDescent="0.2">
      <c r="A3592">
        <v>0.44874999999999998</v>
      </c>
      <c r="B3592">
        <f t="shared" si="112"/>
        <v>129609.27124746273</v>
      </c>
      <c r="C3592">
        <f t="shared" si="113"/>
        <v>101325</v>
      </c>
    </row>
    <row r="3593" spans="1:3" x14ac:dyDescent="0.2">
      <c r="A3593">
        <v>0.44887500000000002</v>
      </c>
      <c r="B3593">
        <f t="shared" si="112"/>
        <v>127302.92193320661</v>
      </c>
      <c r="C3593">
        <f t="shared" si="113"/>
        <v>101325</v>
      </c>
    </row>
    <row r="3594" spans="1:3" x14ac:dyDescent="0.2">
      <c r="A3594">
        <v>0.44900000000000001</v>
      </c>
      <c r="B3594">
        <f t="shared" si="112"/>
        <v>124836.41009169824</v>
      </c>
      <c r="C3594">
        <f t="shared" si="113"/>
        <v>101325</v>
      </c>
    </row>
    <row r="3595" spans="1:3" x14ac:dyDescent="0.2">
      <c r="A3595">
        <v>0.449125</v>
      </c>
      <c r="B3595">
        <f t="shared" si="112"/>
        <v>122224.94258863735</v>
      </c>
      <c r="C3595">
        <f t="shared" si="113"/>
        <v>101325</v>
      </c>
    </row>
    <row r="3596" spans="1:3" x14ac:dyDescent="0.2">
      <c r="A3596">
        <v>0.44924999999999998</v>
      </c>
      <c r="B3596">
        <f t="shared" si="112"/>
        <v>119484.61998958135</v>
      </c>
      <c r="C3596">
        <f t="shared" si="113"/>
        <v>101325</v>
      </c>
    </row>
    <row r="3597" spans="1:3" x14ac:dyDescent="0.2">
      <c r="A3597">
        <v>0.44937500000000002</v>
      </c>
      <c r="B3597">
        <f t="shared" si="112"/>
        <v>116632.33729460316</v>
      </c>
      <c r="C3597">
        <f t="shared" si="113"/>
        <v>101325</v>
      </c>
    </row>
    <row r="3598" spans="1:3" x14ac:dyDescent="0.2">
      <c r="A3598">
        <v>0.44950000000000001</v>
      </c>
      <c r="B3598">
        <f t="shared" si="112"/>
        <v>113685.67977499757</v>
      </c>
      <c r="C3598">
        <f t="shared" si="113"/>
        <v>101325</v>
      </c>
    </row>
    <row r="3599" spans="1:3" x14ac:dyDescent="0.2">
      <c r="A3599">
        <v>0.449625</v>
      </c>
      <c r="B3599">
        <f t="shared" si="112"/>
        <v>110662.814554236</v>
      </c>
      <c r="C3599">
        <f t="shared" si="113"/>
        <v>101325</v>
      </c>
    </row>
    <row r="3600" spans="1:3" x14ac:dyDescent="0.2">
      <c r="A3600">
        <v>0.44974999999999998</v>
      </c>
      <c r="B3600">
        <f t="shared" si="112"/>
        <v>107582.37860160915</v>
      </c>
      <c r="C3600">
        <f t="shared" si="113"/>
        <v>101325</v>
      </c>
    </row>
    <row r="3601" spans="1:3" x14ac:dyDescent="0.2">
      <c r="A3601">
        <v>0.44987500000000002</v>
      </c>
      <c r="B3601">
        <f t="shared" si="112"/>
        <v>104463.36382911383</v>
      </c>
      <c r="C3601">
        <f t="shared" si="113"/>
        <v>101325</v>
      </c>
    </row>
    <row r="3602" spans="1:3" x14ac:dyDescent="0.2">
      <c r="A3602">
        <v>0.45</v>
      </c>
      <c r="B3602">
        <f t="shared" si="112"/>
        <v>101325.00000000016</v>
      </c>
      <c r="C3602">
        <f t="shared" si="113"/>
        <v>101325</v>
      </c>
    </row>
    <row r="3603" spans="1:3" x14ac:dyDescent="0.2">
      <c r="A3603">
        <v>0.450125</v>
      </c>
      <c r="B3603">
        <f t="shared" si="112"/>
        <v>98186.636170886486</v>
      </c>
      <c r="C3603">
        <f t="shared" si="113"/>
        <v>101325</v>
      </c>
    </row>
    <row r="3604" spans="1:3" x14ac:dyDescent="0.2">
      <c r="A3604">
        <v>0.45024999999999998</v>
      </c>
      <c r="B3604">
        <f t="shared" si="112"/>
        <v>95067.621398391173</v>
      </c>
      <c r="C3604">
        <f t="shared" si="113"/>
        <v>101325</v>
      </c>
    </row>
    <row r="3605" spans="1:3" x14ac:dyDescent="0.2">
      <c r="A3605">
        <v>0.45037500000000003</v>
      </c>
      <c r="B3605">
        <f t="shared" si="112"/>
        <v>91987.185445762094</v>
      </c>
      <c r="C3605">
        <f t="shared" si="113"/>
        <v>101325</v>
      </c>
    </row>
    <row r="3606" spans="1:3" x14ac:dyDescent="0.2">
      <c r="A3606">
        <v>0.45050000000000001</v>
      </c>
      <c r="B3606">
        <f t="shared" si="112"/>
        <v>88964.320225002724</v>
      </c>
      <c r="C3606">
        <f t="shared" si="113"/>
        <v>101325</v>
      </c>
    </row>
    <row r="3607" spans="1:3" x14ac:dyDescent="0.2">
      <c r="A3607">
        <v>0.450625</v>
      </c>
      <c r="B3607">
        <f t="shared" si="112"/>
        <v>86017.662705397132</v>
      </c>
      <c r="C3607">
        <f t="shared" si="113"/>
        <v>101325</v>
      </c>
    </row>
    <row r="3608" spans="1:3" x14ac:dyDescent="0.2">
      <c r="A3608">
        <v>0.45074999999999998</v>
      </c>
      <c r="B3608">
        <f t="shared" si="112"/>
        <v>83165.380010418929</v>
      </c>
      <c r="C3608">
        <f t="shared" si="113"/>
        <v>101325</v>
      </c>
    </row>
    <row r="3609" spans="1:3" x14ac:dyDescent="0.2">
      <c r="A3609">
        <v>0.45087500000000003</v>
      </c>
      <c r="B3609">
        <f t="shared" si="112"/>
        <v>80425.057411360991</v>
      </c>
      <c r="C3609">
        <f t="shared" si="113"/>
        <v>101325</v>
      </c>
    </row>
    <row r="3610" spans="1:3" x14ac:dyDescent="0.2">
      <c r="A3610">
        <v>0.45100000000000001</v>
      </c>
      <c r="B3610">
        <f t="shared" si="112"/>
        <v>77813.589908300171</v>
      </c>
      <c r="C3610">
        <f t="shared" si="113"/>
        <v>101325</v>
      </c>
    </row>
    <row r="3611" spans="1:3" x14ac:dyDescent="0.2">
      <c r="A3611">
        <v>0.451125</v>
      </c>
      <c r="B3611">
        <f t="shared" si="112"/>
        <v>75347.078066791903</v>
      </c>
      <c r="C3611">
        <f t="shared" si="113"/>
        <v>101325</v>
      </c>
    </row>
    <row r="3612" spans="1:3" x14ac:dyDescent="0.2">
      <c r="A3612">
        <v>0.45124999999999998</v>
      </c>
      <c r="B3612">
        <f t="shared" si="112"/>
        <v>73040.728752539086</v>
      </c>
      <c r="C3612">
        <f t="shared" si="113"/>
        <v>101325</v>
      </c>
    </row>
    <row r="3613" spans="1:3" x14ac:dyDescent="0.2">
      <c r="A3613">
        <v>0.45137500000000003</v>
      </c>
      <c r="B3613">
        <f t="shared" si="112"/>
        <v>70908.761375998278</v>
      </c>
      <c r="C3613">
        <f t="shared" si="113"/>
        <v>101325</v>
      </c>
    </row>
    <row r="3614" spans="1:3" x14ac:dyDescent="0.2">
      <c r="A3614">
        <v>0.45150000000000001</v>
      </c>
      <c r="B3614">
        <f t="shared" si="112"/>
        <v>68964.320225001735</v>
      </c>
      <c r="C3614">
        <f t="shared" si="113"/>
        <v>101325</v>
      </c>
    </row>
    <row r="3615" spans="1:3" x14ac:dyDescent="0.2">
      <c r="A3615">
        <v>0.451625</v>
      </c>
      <c r="B3615">
        <f t="shared" si="112"/>
        <v>67219.393425836053</v>
      </c>
      <c r="C3615">
        <f t="shared" si="113"/>
        <v>101325</v>
      </c>
    </row>
    <row r="3616" spans="1:3" x14ac:dyDescent="0.2">
      <c r="A3616">
        <v>0.45174999999999998</v>
      </c>
      <c r="B3616">
        <f t="shared" si="112"/>
        <v>65684.739032465121</v>
      </c>
      <c r="C3616">
        <f t="shared" si="113"/>
        <v>101325</v>
      </c>
    </row>
    <row r="3617" spans="1:3" x14ac:dyDescent="0.2">
      <c r="A3617">
        <v>0.45187500000000003</v>
      </c>
      <c r="B3617">
        <f t="shared" si="112"/>
        <v>64369.818699548436</v>
      </c>
      <c r="C3617">
        <f t="shared" si="113"/>
        <v>101325</v>
      </c>
    </row>
    <row r="3618" spans="1:3" x14ac:dyDescent="0.2">
      <c r="A3618">
        <v>0.45200000000000001</v>
      </c>
      <c r="B3618">
        <f t="shared" si="112"/>
        <v>63282.73934819382</v>
      </c>
      <c r="C3618">
        <f t="shared" si="113"/>
        <v>101325</v>
      </c>
    </row>
    <row r="3619" spans="1:3" x14ac:dyDescent="0.2">
      <c r="A3619">
        <v>0.452125</v>
      </c>
      <c r="B3619">
        <f t="shared" si="112"/>
        <v>62430.203184092941</v>
      </c>
      <c r="C3619">
        <f t="shared" si="113"/>
        <v>101325</v>
      </c>
    </row>
    <row r="3620" spans="1:3" x14ac:dyDescent="0.2">
      <c r="A3620">
        <v>0.45224999999999999</v>
      </c>
      <c r="B3620">
        <f t="shared" si="112"/>
        <v>61817.466376194512</v>
      </c>
      <c r="C3620">
        <f t="shared" si="113"/>
        <v>101325</v>
      </c>
    </row>
    <row r="3621" spans="1:3" x14ac:dyDescent="0.2">
      <c r="A3621">
        <v>0.45237500000000003</v>
      </c>
      <c r="B3621">
        <f t="shared" si="112"/>
        <v>61448.306650674902</v>
      </c>
      <c r="C3621">
        <f t="shared" si="113"/>
        <v>101325</v>
      </c>
    </row>
    <row r="3622" spans="1:3" x14ac:dyDescent="0.2">
      <c r="A3622">
        <v>0.45250000000000001</v>
      </c>
      <c r="B3622">
        <f t="shared" si="112"/>
        <v>61325</v>
      </c>
      <c r="C3622">
        <f t="shared" si="113"/>
        <v>101325</v>
      </c>
    </row>
    <row r="3623" spans="1:3" x14ac:dyDescent="0.2">
      <c r="A3623">
        <v>0.452625</v>
      </c>
      <c r="B3623">
        <f t="shared" si="112"/>
        <v>61448.306650674844</v>
      </c>
      <c r="C3623">
        <f t="shared" si="113"/>
        <v>101325</v>
      </c>
    </row>
    <row r="3624" spans="1:3" x14ac:dyDescent="0.2">
      <c r="A3624">
        <v>0.45274999999999999</v>
      </c>
      <c r="B3624">
        <f t="shared" si="112"/>
        <v>61817.466376194396</v>
      </c>
      <c r="C3624">
        <f t="shared" si="113"/>
        <v>101325</v>
      </c>
    </row>
    <row r="3625" spans="1:3" x14ac:dyDescent="0.2">
      <c r="A3625">
        <v>0.45287500000000003</v>
      </c>
      <c r="B3625">
        <f t="shared" si="112"/>
        <v>62430.20318409329</v>
      </c>
      <c r="C3625">
        <f t="shared" si="113"/>
        <v>101325</v>
      </c>
    </row>
    <row r="3626" spans="1:3" x14ac:dyDescent="0.2">
      <c r="A3626">
        <v>0.45300000000000001</v>
      </c>
      <c r="B3626">
        <f t="shared" si="112"/>
        <v>63282.739348194293</v>
      </c>
      <c r="C3626">
        <f t="shared" si="113"/>
        <v>101325</v>
      </c>
    </row>
    <row r="3627" spans="1:3" x14ac:dyDescent="0.2">
      <c r="A3627">
        <v>0.453125</v>
      </c>
      <c r="B3627">
        <f t="shared" si="112"/>
        <v>64369.818699548152</v>
      </c>
      <c r="C3627">
        <f t="shared" si="113"/>
        <v>101325</v>
      </c>
    </row>
    <row r="3628" spans="1:3" x14ac:dyDescent="0.2">
      <c r="A3628">
        <v>0.45324999999999999</v>
      </c>
      <c r="B3628">
        <f t="shared" si="112"/>
        <v>65684.739032464771</v>
      </c>
      <c r="C3628">
        <f t="shared" si="113"/>
        <v>101325</v>
      </c>
    </row>
    <row r="3629" spans="1:3" x14ac:dyDescent="0.2">
      <c r="A3629">
        <v>0.45337499999999997</v>
      </c>
      <c r="B3629">
        <f t="shared" si="112"/>
        <v>67219.39342583566</v>
      </c>
      <c r="C3629">
        <f t="shared" si="113"/>
        <v>101325</v>
      </c>
    </row>
    <row r="3630" spans="1:3" x14ac:dyDescent="0.2">
      <c r="A3630">
        <v>0.45350000000000001</v>
      </c>
      <c r="B3630">
        <f t="shared" si="112"/>
        <v>68964.320225002637</v>
      </c>
      <c r="C3630">
        <f t="shared" si="113"/>
        <v>101325</v>
      </c>
    </row>
    <row r="3631" spans="1:3" x14ac:dyDescent="0.2">
      <c r="A3631">
        <v>0.453625</v>
      </c>
      <c r="B3631">
        <f t="shared" si="112"/>
        <v>70908.761375999267</v>
      </c>
      <c r="C3631">
        <f t="shared" si="113"/>
        <v>101325</v>
      </c>
    </row>
    <row r="3632" spans="1:3" x14ac:dyDescent="0.2">
      <c r="A3632">
        <v>0.45374999999999999</v>
      </c>
      <c r="B3632">
        <f t="shared" si="112"/>
        <v>73040.728752538562</v>
      </c>
      <c r="C3632">
        <f t="shared" si="113"/>
        <v>101325</v>
      </c>
    </row>
    <row r="3633" spans="1:3" x14ac:dyDescent="0.2">
      <c r="A3633">
        <v>0.45387499999999997</v>
      </c>
      <c r="B3633">
        <f t="shared" si="112"/>
        <v>75347.078066791335</v>
      </c>
      <c r="C3633">
        <f t="shared" si="113"/>
        <v>101325</v>
      </c>
    </row>
    <row r="3634" spans="1:3" x14ac:dyDescent="0.2">
      <c r="A3634">
        <v>0.45400000000000001</v>
      </c>
      <c r="B3634">
        <f t="shared" si="112"/>
        <v>77813.589908301408</v>
      </c>
      <c r="C3634">
        <f t="shared" si="113"/>
        <v>101325</v>
      </c>
    </row>
    <row r="3635" spans="1:3" x14ac:dyDescent="0.2">
      <c r="A3635">
        <v>0.454125</v>
      </c>
      <c r="B3635">
        <f t="shared" si="112"/>
        <v>80425.057411362286</v>
      </c>
      <c r="C3635">
        <f t="shared" si="113"/>
        <v>101325</v>
      </c>
    </row>
    <row r="3636" spans="1:3" x14ac:dyDescent="0.2">
      <c r="A3636">
        <v>0.45424999999999999</v>
      </c>
      <c r="B3636">
        <f t="shared" si="112"/>
        <v>83165.380010418274</v>
      </c>
      <c r="C3636">
        <f t="shared" si="113"/>
        <v>101325</v>
      </c>
    </row>
    <row r="3637" spans="1:3" x14ac:dyDescent="0.2">
      <c r="A3637">
        <v>0.45437499999999997</v>
      </c>
      <c r="B3637">
        <f t="shared" si="112"/>
        <v>86017.662705396448</v>
      </c>
      <c r="C3637">
        <f t="shared" si="113"/>
        <v>101325</v>
      </c>
    </row>
    <row r="3638" spans="1:3" x14ac:dyDescent="0.2">
      <c r="A3638">
        <v>0.45450000000000002</v>
      </c>
      <c r="B3638">
        <f t="shared" si="112"/>
        <v>88964.320225002011</v>
      </c>
      <c r="C3638">
        <f t="shared" si="113"/>
        <v>101325</v>
      </c>
    </row>
    <row r="3639" spans="1:3" x14ac:dyDescent="0.2">
      <c r="A3639">
        <v>0.454625</v>
      </c>
      <c r="B3639">
        <f t="shared" si="112"/>
        <v>91987.185445763578</v>
      </c>
      <c r="C3639">
        <f t="shared" si="113"/>
        <v>101325</v>
      </c>
    </row>
    <row r="3640" spans="1:3" x14ac:dyDescent="0.2">
      <c r="A3640">
        <v>0.45474999999999999</v>
      </c>
      <c r="B3640">
        <f t="shared" si="112"/>
        <v>95067.621398390431</v>
      </c>
      <c r="C3640">
        <f t="shared" si="113"/>
        <v>101325</v>
      </c>
    </row>
    <row r="3641" spans="1:3" x14ac:dyDescent="0.2">
      <c r="A3641">
        <v>0.45487499999999997</v>
      </c>
      <c r="B3641">
        <f t="shared" si="112"/>
        <v>98186.636170885744</v>
      </c>
      <c r="C3641">
        <f t="shared" si="113"/>
        <v>101325</v>
      </c>
    </row>
    <row r="3642" spans="1:3" x14ac:dyDescent="0.2">
      <c r="A3642">
        <v>0.45500000000000002</v>
      </c>
      <c r="B3642">
        <f t="shared" si="112"/>
        <v>101324.99999999942</v>
      </c>
      <c r="C3642">
        <f t="shared" si="113"/>
        <v>101325</v>
      </c>
    </row>
    <row r="3643" spans="1:3" x14ac:dyDescent="0.2">
      <c r="A3643">
        <v>0.455125</v>
      </c>
      <c r="B3643">
        <f t="shared" si="112"/>
        <v>104463.36382911309</v>
      </c>
      <c r="C3643">
        <f t="shared" si="113"/>
        <v>101325</v>
      </c>
    </row>
    <row r="3644" spans="1:3" x14ac:dyDescent="0.2">
      <c r="A3644">
        <v>0.45524999999999999</v>
      </c>
      <c r="B3644">
        <f t="shared" si="112"/>
        <v>107582.37860160841</v>
      </c>
      <c r="C3644">
        <f t="shared" si="113"/>
        <v>101325</v>
      </c>
    </row>
    <row r="3645" spans="1:3" x14ac:dyDescent="0.2">
      <c r="A3645">
        <v>0.45537499999999997</v>
      </c>
      <c r="B3645">
        <f t="shared" si="112"/>
        <v>110662.81455423529</v>
      </c>
      <c r="C3645">
        <f t="shared" si="113"/>
        <v>101325</v>
      </c>
    </row>
    <row r="3646" spans="1:3" x14ac:dyDescent="0.2">
      <c r="A3646">
        <v>0.45550000000000002</v>
      </c>
      <c r="B3646">
        <f t="shared" si="112"/>
        <v>113685.67977499902</v>
      </c>
      <c r="C3646">
        <f t="shared" si="113"/>
        <v>101325</v>
      </c>
    </row>
    <row r="3647" spans="1:3" x14ac:dyDescent="0.2">
      <c r="A3647">
        <v>0.455625</v>
      </c>
      <c r="B3647">
        <f t="shared" si="112"/>
        <v>116632.33729460457</v>
      </c>
      <c r="C3647">
        <f t="shared" si="113"/>
        <v>101325</v>
      </c>
    </row>
    <row r="3648" spans="1:3" x14ac:dyDescent="0.2">
      <c r="A3648">
        <v>0.45574999999999999</v>
      </c>
      <c r="B3648">
        <f t="shared" si="112"/>
        <v>119484.61998958068</v>
      </c>
      <c r="C3648">
        <f t="shared" si="113"/>
        <v>101325</v>
      </c>
    </row>
    <row r="3649" spans="1:3" x14ac:dyDescent="0.2">
      <c r="A3649">
        <v>0.45587499999999997</v>
      </c>
      <c r="B3649">
        <f t="shared" si="112"/>
        <v>122224.94258863671</v>
      </c>
      <c r="C3649">
        <f t="shared" si="113"/>
        <v>101325</v>
      </c>
    </row>
    <row r="3650" spans="1:3" x14ac:dyDescent="0.2">
      <c r="A3650">
        <v>0.45600000000000002</v>
      </c>
      <c r="B3650">
        <f t="shared" si="112"/>
        <v>124836.41009169948</v>
      </c>
      <c r="C3650">
        <f t="shared" si="113"/>
        <v>101325</v>
      </c>
    </row>
    <row r="3651" spans="1:3" x14ac:dyDescent="0.2">
      <c r="A3651">
        <v>0.456125</v>
      </c>
      <c r="B3651">
        <f t="shared" ref="B3651:B3714" si="114">-40000*SIN(200*PI()*A3651)+101325</f>
        <v>127302.92193320778</v>
      </c>
      <c r="C3651">
        <f t="shared" ref="C3651:C3714" si="115">IF(MOD(A3651,0.02)&gt;0.005,101325,B3651)</f>
        <v>101325</v>
      </c>
    </row>
    <row r="3652" spans="1:3" x14ac:dyDescent="0.2">
      <c r="A3652">
        <v>0.45624999999999999</v>
      </c>
      <c r="B3652">
        <f t="shared" si="114"/>
        <v>129609.27124746221</v>
      </c>
      <c r="C3652">
        <f t="shared" si="115"/>
        <v>101325</v>
      </c>
    </row>
    <row r="3653" spans="1:3" x14ac:dyDescent="0.2">
      <c r="A3653">
        <v>0.45637499999999998</v>
      </c>
      <c r="B3653">
        <f t="shared" si="114"/>
        <v>131741.23862400145</v>
      </c>
      <c r="C3653">
        <f t="shared" si="115"/>
        <v>101325</v>
      </c>
    </row>
    <row r="3654" spans="1:3" x14ac:dyDescent="0.2">
      <c r="A3654">
        <v>0.45650000000000002</v>
      </c>
      <c r="B3654">
        <f t="shared" si="114"/>
        <v>133685.67977499802</v>
      </c>
      <c r="C3654">
        <f t="shared" si="115"/>
        <v>101325</v>
      </c>
    </row>
    <row r="3655" spans="1:3" x14ac:dyDescent="0.2">
      <c r="A3655">
        <v>0.456625</v>
      </c>
      <c r="B3655">
        <f t="shared" si="114"/>
        <v>135430.60657416371</v>
      </c>
      <c r="C3655">
        <f t="shared" si="115"/>
        <v>101325</v>
      </c>
    </row>
    <row r="3656" spans="1:3" x14ac:dyDescent="0.2">
      <c r="A3656">
        <v>0.45674999999999999</v>
      </c>
      <c r="B3656">
        <f t="shared" si="114"/>
        <v>136965.26096753468</v>
      </c>
      <c r="C3656">
        <f t="shared" si="115"/>
        <v>101325</v>
      </c>
    </row>
    <row r="3657" spans="1:3" x14ac:dyDescent="0.2">
      <c r="A3657">
        <v>0.45687499999999998</v>
      </c>
      <c r="B3657">
        <f t="shared" si="114"/>
        <v>138280.1813004514</v>
      </c>
      <c r="C3657">
        <f t="shared" si="115"/>
        <v>101325</v>
      </c>
    </row>
    <row r="3658" spans="1:3" x14ac:dyDescent="0.2">
      <c r="A3658">
        <v>0.45700000000000002</v>
      </c>
      <c r="B3658">
        <f t="shared" si="114"/>
        <v>139367.26065180605</v>
      </c>
      <c r="C3658">
        <f t="shared" si="115"/>
        <v>101325</v>
      </c>
    </row>
    <row r="3659" spans="1:3" x14ac:dyDescent="0.2">
      <c r="A3659">
        <v>0.457125</v>
      </c>
      <c r="B3659">
        <f t="shared" si="114"/>
        <v>140219.79681590697</v>
      </c>
      <c r="C3659">
        <f t="shared" si="115"/>
        <v>101325</v>
      </c>
    </row>
    <row r="3660" spans="1:3" x14ac:dyDescent="0.2">
      <c r="A3660">
        <v>0.45724999999999999</v>
      </c>
      <c r="B3660">
        <f t="shared" si="114"/>
        <v>140832.53362380542</v>
      </c>
      <c r="C3660">
        <f t="shared" si="115"/>
        <v>101325</v>
      </c>
    </row>
    <row r="3661" spans="1:3" x14ac:dyDescent="0.2">
      <c r="A3661">
        <v>0.45737499999999998</v>
      </c>
      <c r="B3661">
        <f t="shared" si="114"/>
        <v>141201.69334932507</v>
      </c>
      <c r="C3661">
        <f t="shared" si="115"/>
        <v>101325</v>
      </c>
    </row>
    <row r="3662" spans="1:3" x14ac:dyDescent="0.2">
      <c r="A3662">
        <v>0.45750000000000002</v>
      </c>
      <c r="B3662">
        <f t="shared" si="114"/>
        <v>141325</v>
      </c>
      <c r="C3662">
        <f t="shared" si="115"/>
        <v>101325</v>
      </c>
    </row>
    <row r="3663" spans="1:3" x14ac:dyDescent="0.2">
      <c r="A3663">
        <v>0.457625</v>
      </c>
      <c r="B3663">
        <f t="shared" si="114"/>
        <v>141201.69334932519</v>
      </c>
      <c r="C3663">
        <f t="shared" si="115"/>
        <v>101325</v>
      </c>
    </row>
    <row r="3664" spans="1:3" x14ac:dyDescent="0.2">
      <c r="A3664">
        <v>0.45774999999999999</v>
      </c>
      <c r="B3664">
        <f t="shared" si="114"/>
        <v>140832.53362380568</v>
      </c>
      <c r="C3664">
        <f t="shared" si="115"/>
        <v>101325</v>
      </c>
    </row>
    <row r="3665" spans="1:3" x14ac:dyDescent="0.2">
      <c r="A3665">
        <v>0.45787499999999998</v>
      </c>
      <c r="B3665">
        <f t="shared" si="114"/>
        <v>140219.79681590735</v>
      </c>
      <c r="C3665">
        <f t="shared" si="115"/>
        <v>101325</v>
      </c>
    </row>
    <row r="3666" spans="1:3" x14ac:dyDescent="0.2">
      <c r="A3666">
        <v>0.45800000000000002</v>
      </c>
      <c r="B3666">
        <f t="shared" si="114"/>
        <v>139367.26065180585</v>
      </c>
      <c r="C3666">
        <f t="shared" si="115"/>
        <v>101325</v>
      </c>
    </row>
    <row r="3667" spans="1:3" x14ac:dyDescent="0.2">
      <c r="A3667">
        <v>0.458125</v>
      </c>
      <c r="B3667">
        <f t="shared" si="114"/>
        <v>138280.18130045114</v>
      </c>
      <c r="C3667">
        <f t="shared" si="115"/>
        <v>101325</v>
      </c>
    </row>
    <row r="3668" spans="1:3" x14ac:dyDescent="0.2">
      <c r="A3668">
        <v>0.45824999999999999</v>
      </c>
      <c r="B3668">
        <f t="shared" si="114"/>
        <v>136965.26096753438</v>
      </c>
      <c r="C3668">
        <f t="shared" si="115"/>
        <v>101325</v>
      </c>
    </row>
    <row r="3669" spans="1:3" x14ac:dyDescent="0.2">
      <c r="A3669">
        <v>0.45837499999999998</v>
      </c>
      <c r="B3669">
        <f t="shared" si="114"/>
        <v>135430.60657416336</v>
      </c>
      <c r="C3669">
        <f t="shared" si="115"/>
        <v>101325</v>
      </c>
    </row>
    <row r="3670" spans="1:3" x14ac:dyDescent="0.2">
      <c r="A3670">
        <v>0.45850000000000002</v>
      </c>
      <c r="B3670">
        <f t="shared" si="114"/>
        <v>133685.67977499761</v>
      </c>
      <c r="C3670">
        <f t="shared" si="115"/>
        <v>101325</v>
      </c>
    </row>
    <row r="3671" spans="1:3" x14ac:dyDescent="0.2">
      <c r="A3671">
        <v>0.458625</v>
      </c>
      <c r="B3671">
        <f t="shared" si="114"/>
        <v>131741.23862400101</v>
      </c>
      <c r="C3671">
        <f t="shared" si="115"/>
        <v>101325</v>
      </c>
    </row>
    <row r="3672" spans="1:3" x14ac:dyDescent="0.2">
      <c r="A3672">
        <v>0.45874999999999999</v>
      </c>
      <c r="B3672">
        <f t="shared" si="114"/>
        <v>129609.27124746174</v>
      </c>
      <c r="C3672">
        <f t="shared" si="115"/>
        <v>101325</v>
      </c>
    </row>
    <row r="3673" spans="1:3" x14ac:dyDescent="0.2">
      <c r="A3673">
        <v>0.45887499999999998</v>
      </c>
      <c r="B3673">
        <f t="shared" si="114"/>
        <v>127302.92193320727</v>
      </c>
      <c r="C3673">
        <f t="shared" si="115"/>
        <v>101325</v>
      </c>
    </row>
    <row r="3674" spans="1:3" x14ac:dyDescent="0.2">
      <c r="A3674">
        <v>0.45900000000000002</v>
      </c>
      <c r="B3674">
        <f t="shared" si="114"/>
        <v>124836.41009169894</v>
      </c>
      <c r="C3674">
        <f t="shared" si="115"/>
        <v>101325</v>
      </c>
    </row>
    <row r="3675" spans="1:3" x14ac:dyDescent="0.2">
      <c r="A3675">
        <v>0.45912500000000001</v>
      </c>
      <c r="B3675">
        <f t="shared" si="114"/>
        <v>122224.94258863808</v>
      </c>
      <c r="C3675">
        <f t="shared" si="115"/>
        <v>101325</v>
      </c>
    </row>
    <row r="3676" spans="1:3" x14ac:dyDescent="0.2">
      <c r="A3676">
        <v>0.45924999999999999</v>
      </c>
      <c r="B3676">
        <f t="shared" si="114"/>
        <v>119484.61998958212</v>
      </c>
      <c r="C3676">
        <f t="shared" si="115"/>
        <v>101325</v>
      </c>
    </row>
    <row r="3677" spans="1:3" x14ac:dyDescent="0.2">
      <c r="A3677">
        <v>0.45937499999999998</v>
      </c>
      <c r="B3677">
        <f t="shared" si="114"/>
        <v>116632.33729460396</v>
      </c>
      <c r="C3677">
        <f t="shared" si="115"/>
        <v>101325</v>
      </c>
    </row>
    <row r="3678" spans="1:3" x14ac:dyDescent="0.2">
      <c r="A3678">
        <v>0.45950000000000002</v>
      </c>
      <c r="B3678">
        <f t="shared" si="114"/>
        <v>113685.6797749984</v>
      </c>
      <c r="C3678">
        <f t="shared" si="115"/>
        <v>101325</v>
      </c>
    </row>
    <row r="3679" spans="1:3" x14ac:dyDescent="0.2">
      <c r="A3679">
        <v>0.45962500000000001</v>
      </c>
      <c r="B3679">
        <f t="shared" si="114"/>
        <v>110662.81455423684</v>
      </c>
      <c r="C3679">
        <f t="shared" si="115"/>
        <v>101325</v>
      </c>
    </row>
    <row r="3680" spans="1:3" x14ac:dyDescent="0.2">
      <c r="A3680">
        <v>0.45974999999999999</v>
      </c>
      <c r="B3680">
        <f t="shared" si="114"/>
        <v>107582.37860160999</v>
      </c>
      <c r="C3680">
        <f t="shared" si="115"/>
        <v>101325</v>
      </c>
    </row>
    <row r="3681" spans="1:3" x14ac:dyDescent="0.2">
      <c r="A3681">
        <v>0.45987499999999998</v>
      </c>
      <c r="B3681">
        <f t="shared" si="114"/>
        <v>104463.36382911469</v>
      </c>
      <c r="C3681">
        <f t="shared" si="115"/>
        <v>101325</v>
      </c>
    </row>
    <row r="3682" spans="1:3" x14ac:dyDescent="0.2">
      <c r="A3682">
        <v>0.46</v>
      </c>
      <c r="B3682">
        <f t="shared" si="114"/>
        <v>101324.99999999875</v>
      </c>
      <c r="C3682">
        <f t="shared" si="115"/>
        <v>101324.99999999875</v>
      </c>
    </row>
    <row r="3683" spans="1:3" x14ac:dyDescent="0.2">
      <c r="A3683">
        <v>0.46012500000000001</v>
      </c>
      <c r="B3683">
        <f t="shared" si="114"/>
        <v>98186.636170885075</v>
      </c>
      <c r="C3683">
        <f t="shared" si="115"/>
        <v>98186.636170885075</v>
      </c>
    </row>
    <row r="3684" spans="1:3" x14ac:dyDescent="0.2">
      <c r="A3684">
        <v>0.46024999999999999</v>
      </c>
      <c r="B3684">
        <f t="shared" si="114"/>
        <v>95067.621398389776</v>
      </c>
      <c r="C3684">
        <f t="shared" si="115"/>
        <v>95067.621398389776</v>
      </c>
    </row>
    <row r="3685" spans="1:3" x14ac:dyDescent="0.2">
      <c r="A3685">
        <v>0.46037499999999998</v>
      </c>
      <c r="B3685">
        <f t="shared" si="114"/>
        <v>91987.185445765135</v>
      </c>
      <c r="C3685">
        <f t="shared" si="115"/>
        <v>91987.185445765135</v>
      </c>
    </row>
    <row r="3686" spans="1:3" x14ac:dyDescent="0.2">
      <c r="A3686">
        <v>0.46050000000000002</v>
      </c>
      <c r="B3686">
        <f t="shared" si="114"/>
        <v>88964.320225001386</v>
      </c>
      <c r="C3686">
        <f t="shared" si="115"/>
        <v>88964.320225001386</v>
      </c>
    </row>
    <row r="3687" spans="1:3" x14ac:dyDescent="0.2">
      <c r="A3687">
        <v>0.46062500000000001</v>
      </c>
      <c r="B3687">
        <f t="shared" si="114"/>
        <v>86017.662705395822</v>
      </c>
      <c r="C3687">
        <f t="shared" si="115"/>
        <v>86017.662705395822</v>
      </c>
    </row>
    <row r="3688" spans="1:3" x14ac:dyDescent="0.2">
      <c r="A3688">
        <v>0.46074999999999999</v>
      </c>
      <c r="B3688">
        <f t="shared" si="114"/>
        <v>83165.380010417677</v>
      </c>
      <c r="C3688">
        <f t="shared" si="115"/>
        <v>83165.380010417677</v>
      </c>
    </row>
    <row r="3689" spans="1:3" x14ac:dyDescent="0.2">
      <c r="A3689">
        <v>0.46087499999999998</v>
      </c>
      <c r="B3689">
        <f t="shared" si="114"/>
        <v>80425.057411361719</v>
      </c>
      <c r="C3689">
        <f t="shared" si="115"/>
        <v>80425.057411361719</v>
      </c>
    </row>
    <row r="3690" spans="1:3" x14ac:dyDescent="0.2">
      <c r="A3690">
        <v>0.46100000000000002</v>
      </c>
      <c r="B3690">
        <f t="shared" si="114"/>
        <v>77813.58990830087</v>
      </c>
      <c r="C3690">
        <f t="shared" si="115"/>
        <v>77813.58990830087</v>
      </c>
    </row>
    <row r="3691" spans="1:3" x14ac:dyDescent="0.2">
      <c r="A3691">
        <v>0.46112500000000001</v>
      </c>
      <c r="B3691">
        <f t="shared" si="114"/>
        <v>75347.078066792543</v>
      </c>
      <c r="C3691">
        <f t="shared" si="115"/>
        <v>75347.078066792543</v>
      </c>
    </row>
    <row r="3692" spans="1:3" x14ac:dyDescent="0.2">
      <c r="A3692">
        <v>0.46124999999999999</v>
      </c>
      <c r="B3692">
        <f t="shared" si="114"/>
        <v>73040.728752538096</v>
      </c>
      <c r="C3692">
        <f t="shared" si="115"/>
        <v>73040.728752538096</v>
      </c>
    </row>
    <row r="3693" spans="1:3" x14ac:dyDescent="0.2">
      <c r="A3693">
        <v>0.46137499999999998</v>
      </c>
      <c r="B3693">
        <f t="shared" si="114"/>
        <v>70908.761375998845</v>
      </c>
      <c r="C3693">
        <f t="shared" si="115"/>
        <v>70908.761375998845</v>
      </c>
    </row>
    <row r="3694" spans="1:3" x14ac:dyDescent="0.2">
      <c r="A3694">
        <v>0.46150000000000002</v>
      </c>
      <c r="B3694">
        <f t="shared" si="114"/>
        <v>68964.320225002244</v>
      </c>
      <c r="C3694">
        <f t="shared" si="115"/>
        <v>68964.320225002244</v>
      </c>
    </row>
    <row r="3695" spans="1:3" x14ac:dyDescent="0.2">
      <c r="A3695">
        <v>0.46162500000000001</v>
      </c>
      <c r="B3695">
        <f t="shared" si="114"/>
        <v>67219.39342583649</v>
      </c>
      <c r="C3695">
        <f t="shared" si="115"/>
        <v>67219.39342583649</v>
      </c>
    </row>
    <row r="3696" spans="1:3" x14ac:dyDescent="0.2">
      <c r="A3696">
        <v>0.46174999999999999</v>
      </c>
      <c r="B3696">
        <f t="shared" si="114"/>
        <v>65684.739032465499</v>
      </c>
      <c r="C3696">
        <f t="shared" si="115"/>
        <v>65684.739032465499</v>
      </c>
    </row>
    <row r="3697" spans="1:3" x14ac:dyDescent="0.2">
      <c r="A3697">
        <v>0.46187499999999998</v>
      </c>
      <c r="B3697">
        <f t="shared" si="114"/>
        <v>64369.818699548763</v>
      </c>
      <c r="C3697">
        <f t="shared" si="115"/>
        <v>64369.818699548763</v>
      </c>
    </row>
    <row r="3698" spans="1:3" x14ac:dyDescent="0.2">
      <c r="A3698">
        <v>0.46200000000000002</v>
      </c>
      <c r="B3698">
        <f t="shared" si="114"/>
        <v>63282.739348193383</v>
      </c>
      <c r="C3698">
        <f t="shared" si="115"/>
        <v>63282.739348193383</v>
      </c>
    </row>
    <row r="3699" spans="1:3" x14ac:dyDescent="0.2">
      <c r="A3699">
        <v>0.46212500000000001</v>
      </c>
      <c r="B3699">
        <f t="shared" si="114"/>
        <v>62430.203184093138</v>
      </c>
      <c r="C3699">
        <f t="shared" si="115"/>
        <v>62430.203184093138</v>
      </c>
    </row>
    <row r="3700" spans="1:3" x14ac:dyDescent="0.2">
      <c r="A3700">
        <v>0.46224999999999999</v>
      </c>
      <c r="B3700">
        <f t="shared" si="114"/>
        <v>61817.466376194643</v>
      </c>
      <c r="C3700">
        <f t="shared" si="115"/>
        <v>61817.466376194643</v>
      </c>
    </row>
    <row r="3701" spans="1:3" x14ac:dyDescent="0.2">
      <c r="A3701">
        <v>0.46237499999999998</v>
      </c>
      <c r="B3701">
        <f t="shared" si="114"/>
        <v>61448.306650674967</v>
      </c>
      <c r="C3701">
        <f t="shared" si="115"/>
        <v>61448.306650674967</v>
      </c>
    </row>
    <row r="3702" spans="1:3" x14ac:dyDescent="0.2">
      <c r="A3702">
        <v>0.46250000000000002</v>
      </c>
      <c r="B3702">
        <f t="shared" si="114"/>
        <v>61325</v>
      </c>
      <c r="C3702">
        <f t="shared" si="115"/>
        <v>61325</v>
      </c>
    </row>
    <row r="3703" spans="1:3" x14ac:dyDescent="0.2">
      <c r="A3703">
        <v>0.46262500000000001</v>
      </c>
      <c r="B3703">
        <f t="shared" si="114"/>
        <v>61448.306650674953</v>
      </c>
      <c r="C3703">
        <f t="shared" si="115"/>
        <v>61448.306650674953</v>
      </c>
    </row>
    <row r="3704" spans="1:3" x14ac:dyDescent="0.2">
      <c r="A3704">
        <v>0.46274999999999999</v>
      </c>
      <c r="B3704">
        <f t="shared" si="114"/>
        <v>61817.466376194614</v>
      </c>
      <c r="C3704">
        <f t="shared" si="115"/>
        <v>61817.466376194614</v>
      </c>
    </row>
    <row r="3705" spans="1:3" x14ac:dyDescent="0.2">
      <c r="A3705">
        <v>0.46287499999999998</v>
      </c>
      <c r="B3705">
        <f t="shared" si="114"/>
        <v>62430.203184093094</v>
      </c>
      <c r="C3705">
        <f t="shared" si="115"/>
        <v>62430.203184093094</v>
      </c>
    </row>
    <row r="3706" spans="1:3" x14ac:dyDescent="0.2">
      <c r="A3706">
        <v>0.46300000000000002</v>
      </c>
      <c r="B3706">
        <f t="shared" si="114"/>
        <v>63282.739348194023</v>
      </c>
      <c r="C3706">
        <f t="shared" si="115"/>
        <v>63282.739348194023</v>
      </c>
    </row>
    <row r="3707" spans="1:3" x14ac:dyDescent="0.2">
      <c r="A3707">
        <v>0.46312500000000001</v>
      </c>
      <c r="B3707">
        <f t="shared" si="114"/>
        <v>64369.81869954869</v>
      </c>
      <c r="C3707">
        <f t="shared" si="115"/>
        <v>64369.81869954869</v>
      </c>
    </row>
    <row r="3708" spans="1:3" x14ac:dyDescent="0.2">
      <c r="A3708">
        <v>0.46325</v>
      </c>
      <c r="B3708">
        <f t="shared" si="114"/>
        <v>65684.739032465412</v>
      </c>
      <c r="C3708">
        <f t="shared" si="115"/>
        <v>65684.739032465412</v>
      </c>
    </row>
    <row r="3709" spans="1:3" x14ac:dyDescent="0.2">
      <c r="A3709">
        <v>0.46337499999999998</v>
      </c>
      <c r="B3709">
        <f t="shared" si="114"/>
        <v>67219.393425836402</v>
      </c>
      <c r="C3709">
        <f t="shared" si="115"/>
        <v>67219.393425836402</v>
      </c>
    </row>
    <row r="3710" spans="1:3" x14ac:dyDescent="0.2">
      <c r="A3710">
        <v>0.46350000000000002</v>
      </c>
      <c r="B3710">
        <f t="shared" si="114"/>
        <v>68964.320225002128</v>
      </c>
      <c r="C3710">
        <f t="shared" si="115"/>
        <v>68964.320225002128</v>
      </c>
    </row>
    <row r="3711" spans="1:3" x14ac:dyDescent="0.2">
      <c r="A3711">
        <v>0.46362500000000001</v>
      </c>
      <c r="B3711">
        <f t="shared" si="114"/>
        <v>70908.761375998714</v>
      </c>
      <c r="C3711">
        <f t="shared" si="115"/>
        <v>70908.761375998714</v>
      </c>
    </row>
    <row r="3712" spans="1:3" x14ac:dyDescent="0.2">
      <c r="A3712">
        <v>0.46375</v>
      </c>
      <c r="B3712">
        <f t="shared" si="114"/>
        <v>73040.728752537951</v>
      </c>
      <c r="C3712">
        <f t="shared" si="115"/>
        <v>73040.728752537951</v>
      </c>
    </row>
    <row r="3713" spans="1:3" x14ac:dyDescent="0.2">
      <c r="A3713">
        <v>0.46387499999999998</v>
      </c>
      <c r="B3713">
        <f t="shared" si="114"/>
        <v>75347.078066792397</v>
      </c>
      <c r="C3713">
        <f t="shared" si="115"/>
        <v>75347.078066792397</v>
      </c>
    </row>
    <row r="3714" spans="1:3" x14ac:dyDescent="0.2">
      <c r="A3714">
        <v>0.46400000000000002</v>
      </c>
      <c r="B3714">
        <f t="shared" si="114"/>
        <v>77813.58990830071</v>
      </c>
      <c r="C3714">
        <f t="shared" si="115"/>
        <v>77813.58990830071</v>
      </c>
    </row>
    <row r="3715" spans="1:3" x14ac:dyDescent="0.2">
      <c r="A3715">
        <v>0.46412500000000001</v>
      </c>
      <c r="B3715">
        <f t="shared" ref="B3715:B3778" si="116">-40000*SIN(200*PI()*A3715)+101325</f>
        <v>80425.057411361544</v>
      </c>
      <c r="C3715">
        <f t="shared" ref="C3715:C3778" si="117">IF(MOD(A3715,0.02)&gt;0.005,101325,B3715)</f>
        <v>80425.057411361544</v>
      </c>
    </row>
    <row r="3716" spans="1:3" x14ac:dyDescent="0.2">
      <c r="A3716">
        <v>0.46425</v>
      </c>
      <c r="B3716">
        <f t="shared" si="116"/>
        <v>83165.380010417502</v>
      </c>
      <c r="C3716">
        <f t="shared" si="117"/>
        <v>83165.380010417502</v>
      </c>
    </row>
    <row r="3717" spans="1:3" x14ac:dyDescent="0.2">
      <c r="A3717">
        <v>0.46437499999999998</v>
      </c>
      <c r="B3717">
        <f t="shared" si="116"/>
        <v>86017.662705395647</v>
      </c>
      <c r="C3717">
        <f t="shared" si="117"/>
        <v>86017.662705395647</v>
      </c>
    </row>
    <row r="3718" spans="1:3" x14ac:dyDescent="0.2">
      <c r="A3718">
        <v>0.46450000000000002</v>
      </c>
      <c r="B3718">
        <f t="shared" si="116"/>
        <v>88964.320225003365</v>
      </c>
      <c r="C3718">
        <f t="shared" si="117"/>
        <v>88964.320225003365</v>
      </c>
    </row>
    <row r="3719" spans="1:3" x14ac:dyDescent="0.2">
      <c r="A3719">
        <v>0.46462500000000001</v>
      </c>
      <c r="B3719">
        <f t="shared" si="116"/>
        <v>91987.185445764946</v>
      </c>
      <c r="C3719">
        <f t="shared" si="117"/>
        <v>91987.185445764946</v>
      </c>
    </row>
    <row r="3720" spans="1:3" x14ac:dyDescent="0.2">
      <c r="A3720">
        <v>0.46475</v>
      </c>
      <c r="B3720">
        <f t="shared" si="116"/>
        <v>95067.621398391828</v>
      </c>
      <c r="C3720">
        <f t="shared" si="117"/>
        <v>95067.621398391828</v>
      </c>
    </row>
    <row r="3721" spans="1:3" x14ac:dyDescent="0.2">
      <c r="A3721">
        <v>0.46487499999999998</v>
      </c>
      <c r="B3721">
        <f t="shared" si="116"/>
        <v>98186.636170884885</v>
      </c>
      <c r="C3721">
        <f t="shared" si="117"/>
        <v>98186.636170884885</v>
      </c>
    </row>
    <row r="3722" spans="1:3" x14ac:dyDescent="0.2">
      <c r="A3722">
        <v>0.46500000000000002</v>
      </c>
      <c r="B3722">
        <f t="shared" si="116"/>
        <v>101325.00000000083</v>
      </c>
      <c r="C3722">
        <f t="shared" si="117"/>
        <v>101325</v>
      </c>
    </row>
    <row r="3723" spans="1:3" x14ac:dyDescent="0.2">
      <c r="A3723">
        <v>0.46512500000000001</v>
      </c>
      <c r="B3723">
        <f t="shared" si="116"/>
        <v>104463.36382911449</v>
      </c>
      <c r="C3723">
        <f t="shared" si="117"/>
        <v>101325</v>
      </c>
    </row>
    <row r="3724" spans="1:3" x14ac:dyDescent="0.2">
      <c r="A3724">
        <v>0.46525</v>
      </c>
      <c r="B3724">
        <f t="shared" si="116"/>
        <v>107582.3786016098</v>
      </c>
      <c r="C3724">
        <f t="shared" si="117"/>
        <v>101325</v>
      </c>
    </row>
    <row r="3725" spans="1:3" x14ac:dyDescent="0.2">
      <c r="A3725">
        <v>0.46537499999999998</v>
      </c>
      <c r="B3725">
        <f t="shared" si="116"/>
        <v>110662.81455423665</v>
      </c>
      <c r="C3725">
        <f t="shared" si="117"/>
        <v>101325</v>
      </c>
    </row>
    <row r="3726" spans="1:3" x14ac:dyDescent="0.2">
      <c r="A3726">
        <v>0.46550000000000002</v>
      </c>
      <c r="B3726">
        <f t="shared" si="116"/>
        <v>113685.67977499821</v>
      </c>
      <c r="C3726">
        <f t="shared" si="117"/>
        <v>101325</v>
      </c>
    </row>
    <row r="3727" spans="1:3" x14ac:dyDescent="0.2">
      <c r="A3727">
        <v>0.46562500000000001</v>
      </c>
      <c r="B3727">
        <f t="shared" si="116"/>
        <v>116632.33729460377</v>
      </c>
      <c r="C3727">
        <f t="shared" si="117"/>
        <v>101325</v>
      </c>
    </row>
    <row r="3728" spans="1:3" x14ac:dyDescent="0.2">
      <c r="A3728">
        <v>0.46575</v>
      </c>
      <c r="B3728">
        <f t="shared" si="116"/>
        <v>119484.61998958193</v>
      </c>
      <c r="C3728">
        <f t="shared" si="117"/>
        <v>101325</v>
      </c>
    </row>
    <row r="3729" spans="1:3" x14ac:dyDescent="0.2">
      <c r="A3729">
        <v>0.46587499999999998</v>
      </c>
      <c r="B3729">
        <f t="shared" si="116"/>
        <v>122224.9425886379</v>
      </c>
      <c r="C3729">
        <f t="shared" si="117"/>
        <v>101325</v>
      </c>
    </row>
    <row r="3730" spans="1:3" x14ac:dyDescent="0.2">
      <c r="A3730">
        <v>0.46600000000000003</v>
      </c>
      <c r="B3730">
        <f t="shared" si="116"/>
        <v>124836.41009169878</v>
      </c>
      <c r="C3730">
        <f t="shared" si="117"/>
        <v>101325</v>
      </c>
    </row>
    <row r="3731" spans="1:3" x14ac:dyDescent="0.2">
      <c r="A3731">
        <v>0.46612500000000001</v>
      </c>
      <c r="B3731">
        <f t="shared" si="116"/>
        <v>127302.92193320712</v>
      </c>
      <c r="C3731">
        <f t="shared" si="117"/>
        <v>101325</v>
      </c>
    </row>
    <row r="3732" spans="1:3" x14ac:dyDescent="0.2">
      <c r="A3732">
        <v>0.46625</v>
      </c>
      <c r="B3732">
        <f t="shared" si="116"/>
        <v>129609.2712474616</v>
      </c>
      <c r="C3732">
        <f t="shared" si="117"/>
        <v>101325</v>
      </c>
    </row>
    <row r="3733" spans="1:3" x14ac:dyDescent="0.2">
      <c r="A3733">
        <v>0.46637499999999998</v>
      </c>
      <c r="B3733">
        <f t="shared" si="116"/>
        <v>131741.23862400089</v>
      </c>
      <c r="C3733">
        <f t="shared" si="117"/>
        <v>101325</v>
      </c>
    </row>
    <row r="3734" spans="1:3" x14ac:dyDescent="0.2">
      <c r="A3734">
        <v>0.46650000000000003</v>
      </c>
      <c r="B3734">
        <f t="shared" si="116"/>
        <v>133685.67977499883</v>
      </c>
      <c r="C3734">
        <f t="shared" si="117"/>
        <v>101325</v>
      </c>
    </row>
    <row r="3735" spans="1:3" x14ac:dyDescent="0.2">
      <c r="A3735">
        <v>0.46662500000000001</v>
      </c>
      <c r="B3735">
        <f t="shared" si="116"/>
        <v>135430.60657416447</v>
      </c>
      <c r="C3735">
        <f t="shared" si="117"/>
        <v>101325</v>
      </c>
    </row>
    <row r="3736" spans="1:3" x14ac:dyDescent="0.2">
      <c r="A3736">
        <v>0.46675</v>
      </c>
      <c r="B3736">
        <f t="shared" si="116"/>
        <v>136965.2609675343</v>
      </c>
      <c r="C3736">
        <f t="shared" si="117"/>
        <v>101325</v>
      </c>
    </row>
    <row r="3737" spans="1:3" x14ac:dyDescent="0.2">
      <c r="A3737">
        <v>0.46687499999999998</v>
      </c>
      <c r="B3737">
        <f t="shared" si="116"/>
        <v>138280.18130045108</v>
      </c>
      <c r="C3737">
        <f t="shared" si="117"/>
        <v>101325</v>
      </c>
    </row>
    <row r="3738" spans="1:3" x14ac:dyDescent="0.2">
      <c r="A3738">
        <v>0.46700000000000003</v>
      </c>
      <c r="B3738">
        <f t="shared" si="116"/>
        <v>139367.26065180649</v>
      </c>
      <c r="C3738">
        <f t="shared" si="117"/>
        <v>101325</v>
      </c>
    </row>
    <row r="3739" spans="1:3" x14ac:dyDescent="0.2">
      <c r="A3739">
        <v>0.46712500000000001</v>
      </c>
      <c r="B3739">
        <f t="shared" si="116"/>
        <v>140219.79681590729</v>
      </c>
      <c r="C3739">
        <f t="shared" si="117"/>
        <v>101325</v>
      </c>
    </row>
    <row r="3740" spans="1:3" x14ac:dyDescent="0.2">
      <c r="A3740">
        <v>0.46725</v>
      </c>
      <c r="B3740">
        <f t="shared" si="116"/>
        <v>140832.53362380565</v>
      </c>
      <c r="C3740">
        <f t="shared" si="117"/>
        <v>101325</v>
      </c>
    </row>
    <row r="3741" spans="1:3" x14ac:dyDescent="0.2">
      <c r="A3741">
        <v>0.46737499999999998</v>
      </c>
      <c r="B3741">
        <f t="shared" si="116"/>
        <v>141201.69334932519</v>
      </c>
      <c r="C3741">
        <f t="shared" si="117"/>
        <v>101325</v>
      </c>
    </row>
    <row r="3742" spans="1:3" x14ac:dyDescent="0.2">
      <c r="A3742">
        <v>0.46750000000000003</v>
      </c>
      <c r="B3742">
        <f t="shared" si="116"/>
        <v>141325</v>
      </c>
      <c r="C3742">
        <f t="shared" si="117"/>
        <v>101325</v>
      </c>
    </row>
    <row r="3743" spans="1:3" x14ac:dyDescent="0.2">
      <c r="A3743">
        <v>0.46762500000000001</v>
      </c>
      <c r="B3743">
        <f t="shared" si="116"/>
        <v>141201.6933493251</v>
      </c>
      <c r="C3743">
        <f t="shared" si="117"/>
        <v>101325</v>
      </c>
    </row>
    <row r="3744" spans="1:3" x14ac:dyDescent="0.2">
      <c r="A3744">
        <v>0.46775</v>
      </c>
      <c r="B3744">
        <f t="shared" si="116"/>
        <v>140832.53362380544</v>
      </c>
      <c r="C3744">
        <f t="shared" si="117"/>
        <v>101325</v>
      </c>
    </row>
    <row r="3745" spans="1:3" x14ac:dyDescent="0.2">
      <c r="A3745">
        <v>0.46787499999999999</v>
      </c>
      <c r="B3745">
        <f t="shared" si="116"/>
        <v>140219.796815907</v>
      </c>
      <c r="C3745">
        <f t="shared" si="117"/>
        <v>101325</v>
      </c>
    </row>
    <row r="3746" spans="1:3" x14ac:dyDescent="0.2">
      <c r="A3746">
        <v>0.46800000000000003</v>
      </c>
      <c r="B3746">
        <f t="shared" si="116"/>
        <v>139367.26065180611</v>
      </c>
      <c r="C3746">
        <f t="shared" si="117"/>
        <v>101325</v>
      </c>
    </row>
    <row r="3747" spans="1:3" x14ac:dyDescent="0.2">
      <c r="A3747">
        <v>0.46812500000000001</v>
      </c>
      <c r="B3747">
        <f t="shared" si="116"/>
        <v>138280.18130045148</v>
      </c>
      <c r="C3747">
        <f t="shared" si="117"/>
        <v>101325</v>
      </c>
    </row>
    <row r="3748" spans="1:3" x14ac:dyDescent="0.2">
      <c r="A3748">
        <v>0.46825</v>
      </c>
      <c r="B3748">
        <f t="shared" si="116"/>
        <v>136965.26096753479</v>
      </c>
      <c r="C3748">
        <f t="shared" si="117"/>
        <v>101325</v>
      </c>
    </row>
    <row r="3749" spans="1:3" x14ac:dyDescent="0.2">
      <c r="A3749">
        <v>0.46837499999999999</v>
      </c>
      <c r="B3749">
        <f t="shared" si="116"/>
        <v>135430.60657416383</v>
      </c>
      <c r="C3749">
        <f t="shared" si="117"/>
        <v>101325</v>
      </c>
    </row>
    <row r="3750" spans="1:3" x14ac:dyDescent="0.2">
      <c r="A3750">
        <v>0.46850000000000003</v>
      </c>
      <c r="B3750">
        <f t="shared" si="116"/>
        <v>133685.6797749968</v>
      </c>
      <c r="C3750">
        <f t="shared" si="117"/>
        <v>101325</v>
      </c>
    </row>
    <row r="3751" spans="1:3" x14ac:dyDescent="0.2">
      <c r="A3751">
        <v>0.46862500000000001</v>
      </c>
      <c r="B3751">
        <f t="shared" si="116"/>
        <v>131741.23862400156</v>
      </c>
      <c r="C3751">
        <f t="shared" si="117"/>
        <v>101325</v>
      </c>
    </row>
    <row r="3752" spans="1:3" x14ac:dyDescent="0.2">
      <c r="A3752">
        <v>0.46875</v>
      </c>
      <c r="B3752">
        <f t="shared" si="116"/>
        <v>129609.27124746235</v>
      </c>
      <c r="C3752">
        <f t="shared" si="117"/>
        <v>101325</v>
      </c>
    </row>
    <row r="3753" spans="1:3" x14ac:dyDescent="0.2">
      <c r="A3753">
        <v>0.46887499999999999</v>
      </c>
      <c r="B3753">
        <f t="shared" si="116"/>
        <v>127302.92193320792</v>
      </c>
      <c r="C3753">
        <f t="shared" si="117"/>
        <v>101325</v>
      </c>
    </row>
    <row r="3754" spans="1:3" x14ac:dyDescent="0.2">
      <c r="A3754">
        <v>0.46899999999999997</v>
      </c>
      <c r="B3754">
        <f t="shared" si="116"/>
        <v>124836.41009169964</v>
      </c>
      <c r="C3754">
        <f t="shared" si="117"/>
        <v>101325</v>
      </c>
    </row>
    <row r="3755" spans="1:3" x14ac:dyDescent="0.2">
      <c r="A3755">
        <v>0.46912500000000001</v>
      </c>
      <c r="B3755">
        <f t="shared" si="116"/>
        <v>122224.94258863688</v>
      </c>
      <c r="C3755">
        <f t="shared" si="117"/>
        <v>101325</v>
      </c>
    </row>
    <row r="3756" spans="1:3" x14ac:dyDescent="0.2">
      <c r="A3756">
        <v>0.46925</v>
      </c>
      <c r="B3756">
        <f t="shared" si="116"/>
        <v>119484.61998958085</v>
      </c>
      <c r="C3756">
        <f t="shared" si="117"/>
        <v>101325</v>
      </c>
    </row>
    <row r="3757" spans="1:3" x14ac:dyDescent="0.2">
      <c r="A3757">
        <v>0.46937499999999999</v>
      </c>
      <c r="B3757">
        <f t="shared" si="116"/>
        <v>116632.33729460476</v>
      </c>
      <c r="C3757">
        <f t="shared" si="117"/>
        <v>101325</v>
      </c>
    </row>
    <row r="3758" spans="1:3" x14ac:dyDescent="0.2">
      <c r="A3758">
        <v>0.46949999999999997</v>
      </c>
      <c r="B3758">
        <f t="shared" si="116"/>
        <v>113685.67977499921</v>
      </c>
      <c r="C3758">
        <f t="shared" si="117"/>
        <v>101325</v>
      </c>
    </row>
    <row r="3759" spans="1:3" x14ac:dyDescent="0.2">
      <c r="A3759">
        <v>0.46962500000000001</v>
      </c>
      <c r="B3759">
        <f t="shared" si="116"/>
        <v>110662.81455423548</v>
      </c>
      <c r="C3759">
        <f t="shared" si="117"/>
        <v>101325</v>
      </c>
    </row>
    <row r="3760" spans="1:3" x14ac:dyDescent="0.2">
      <c r="A3760">
        <v>0.46975</v>
      </c>
      <c r="B3760">
        <f t="shared" si="116"/>
        <v>107582.37860160861</v>
      </c>
      <c r="C3760">
        <f t="shared" si="117"/>
        <v>101325</v>
      </c>
    </row>
    <row r="3761" spans="1:3" x14ac:dyDescent="0.2">
      <c r="A3761">
        <v>0.46987499999999999</v>
      </c>
      <c r="B3761">
        <f t="shared" si="116"/>
        <v>104463.36382911328</v>
      </c>
      <c r="C3761">
        <f t="shared" si="117"/>
        <v>101325</v>
      </c>
    </row>
    <row r="3762" spans="1:3" x14ac:dyDescent="0.2">
      <c r="A3762">
        <v>0.47</v>
      </c>
      <c r="B3762">
        <f t="shared" si="116"/>
        <v>101324.99999999961</v>
      </c>
      <c r="C3762">
        <f t="shared" si="117"/>
        <v>101325</v>
      </c>
    </row>
    <row r="3763" spans="1:3" x14ac:dyDescent="0.2">
      <c r="A3763">
        <v>0.47012500000000002</v>
      </c>
      <c r="B3763">
        <f t="shared" si="116"/>
        <v>98186.636170885933</v>
      </c>
      <c r="C3763">
        <f t="shared" si="117"/>
        <v>101325</v>
      </c>
    </row>
    <row r="3764" spans="1:3" x14ac:dyDescent="0.2">
      <c r="A3764">
        <v>0.47025</v>
      </c>
      <c r="B3764">
        <f t="shared" si="116"/>
        <v>95067.62139839062</v>
      </c>
      <c r="C3764">
        <f t="shared" si="117"/>
        <v>101325</v>
      </c>
    </row>
    <row r="3765" spans="1:3" x14ac:dyDescent="0.2">
      <c r="A3765">
        <v>0.47037499999999999</v>
      </c>
      <c r="B3765">
        <f t="shared" si="116"/>
        <v>91987.185445763767</v>
      </c>
      <c r="C3765">
        <f t="shared" si="117"/>
        <v>101325</v>
      </c>
    </row>
    <row r="3766" spans="1:3" x14ac:dyDescent="0.2">
      <c r="A3766">
        <v>0.47049999999999997</v>
      </c>
      <c r="B3766">
        <f t="shared" si="116"/>
        <v>88964.3202250022</v>
      </c>
      <c r="C3766">
        <f t="shared" si="117"/>
        <v>101325</v>
      </c>
    </row>
    <row r="3767" spans="1:3" x14ac:dyDescent="0.2">
      <c r="A3767">
        <v>0.47062500000000002</v>
      </c>
      <c r="B3767">
        <f t="shared" si="116"/>
        <v>86017.662705396622</v>
      </c>
      <c r="C3767">
        <f t="shared" si="117"/>
        <v>101325</v>
      </c>
    </row>
    <row r="3768" spans="1:3" x14ac:dyDescent="0.2">
      <c r="A3768">
        <v>0.47075</v>
      </c>
      <c r="B3768">
        <f t="shared" si="116"/>
        <v>83165.380010418448</v>
      </c>
      <c r="C3768">
        <f t="shared" si="117"/>
        <v>101325</v>
      </c>
    </row>
    <row r="3769" spans="1:3" x14ac:dyDescent="0.2">
      <c r="A3769">
        <v>0.47087499999999999</v>
      </c>
      <c r="B3769">
        <f t="shared" si="116"/>
        <v>80425.057411362446</v>
      </c>
      <c r="C3769">
        <f t="shared" si="117"/>
        <v>101325</v>
      </c>
    </row>
    <row r="3770" spans="1:3" x14ac:dyDescent="0.2">
      <c r="A3770">
        <v>0.47099999999999997</v>
      </c>
      <c r="B3770">
        <f t="shared" si="116"/>
        <v>77813.589908301568</v>
      </c>
      <c r="C3770">
        <f t="shared" si="117"/>
        <v>101325</v>
      </c>
    </row>
    <row r="3771" spans="1:3" x14ac:dyDescent="0.2">
      <c r="A3771">
        <v>0.47112500000000002</v>
      </c>
      <c r="B3771">
        <f t="shared" si="116"/>
        <v>75347.078066791481</v>
      </c>
      <c r="C3771">
        <f t="shared" si="117"/>
        <v>101325</v>
      </c>
    </row>
    <row r="3772" spans="1:3" x14ac:dyDescent="0.2">
      <c r="A3772">
        <v>0.47125</v>
      </c>
      <c r="B3772">
        <f t="shared" si="116"/>
        <v>73040.728752538707</v>
      </c>
      <c r="C3772">
        <f t="shared" si="117"/>
        <v>101325</v>
      </c>
    </row>
    <row r="3773" spans="1:3" x14ac:dyDescent="0.2">
      <c r="A3773">
        <v>0.47137499999999999</v>
      </c>
      <c r="B3773">
        <f t="shared" si="116"/>
        <v>70908.761375999398</v>
      </c>
      <c r="C3773">
        <f t="shared" si="117"/>
        <v>101325</v>
      </c>
    </row>
    <row r="3774" spans="1:3" x14ac:dyDescent="0.2">
      <c r="A3774">
        <v>0.47149999999999997</v>
      </c>
      <c r="B3774">
        <f t="shared" si="116"/>
        <v>68964.320225002753</v>
      </c>
      <c r="C3774">
        <f t="shared" si="117"/>
        <v>101325</v>
      </c>
    </row>
    <row r="3775" spans="1:3" x14ac:dyDescent="0.2">
      <c r="A3775">
        <v>0.47162500000000002</v>
      </c>
      <c r="B3775">
        <f t="shared" si="116"/>
        <v>67219.393425835762</v>
      </c>
      <c r="C3775">
        <f t="shared" si="117"/>
        <v>101325</v>
      </c>
    </row>
    <row r="3776" spans="1:3" x14ac:dyDescent="0.2">
      <c r="A3776">
        <v>0.47175</v>
      </c>
      <c r="B3776">
        <f t="shared" si="116"/>
        <v>65684.739032464859</v>
      </c>
      <c r="C3776">
        <f t="shared" si="117"/>
        <v>101325</v>
      </c>
    </row>
    <row r="3777" spans="1:3" x14ac:dyDescent="0.2">
      <c r="A3777">
        <v>0.47187499999999999</v>
      </c>
      <c r="B3777">
        <f t="shared" si="116"/>
        <v>64369.818699548225</v>
      </c>
      <c r="C3777">
        <f t="shared" si="117"/>
        <v>101325</v>
      </c>
    </row>
    <row r="3778" spans="1:3" x14ac:dyDescent="0.2">
      <c r="A3778">
        <v>0.47199999999999998</v>
      </c>
      <c r="B3778">
        <f t="shared" si="116"/>
        <v>63282.739348194351</v>
      </c>
      <c r="C3778">
        <f t="shared" si="117"/>
        <v>101325</v>
      </c>
    </row>
    <row r="3779" spans="1:3" x14ac:dyDescent="0.2">
      <c r="A3779">
        <v>0.47212500000000002</v>
      </c>
      <c r="B3779">
        <f t="shared" ref="B3779:B3842" si="118">-40000*SIN(200*PI()*A3779)+101325</f>
        <v>62430.20318409281</v>
      </c>
      <c r="C3779">
        <f t="shared" ref="C3779:C3842" si="119">IF(MOD(A3779,0.02)&gt;0.005,101325,B3779)</f>
        <v>101325</v>
      </c>
    </row>
    <row r="3780" spans="1:3" x14ac:dyDescent="0.2">
      <c r="A3780">
        <v>0.47225</v>
      </c>
      <c r="B3780">
        <f t="shared" si="118"/>
        <v>61817.466376194425</v>
      </c>
      <c r="C3780">
        <f t="shared" si="119"/>
        <v>101325</v>
      </c>
    </row>
    <row r="3781" spans="1:3" x14ac:dyDescent="0.2">
      <c r="A3781">
        <v>0.47237499999999999</v>
      </c>
      <c r="B3781">
        <f t="shared" si="118"/>
        <v>61448.306650674858</v>
      </c>
      <c r="C3781">
        <f t="shared" si="119"/>
        <v>101325</v>
      </c>
    </row>
    <row r="3782" spans="1:3" x14ac:dyDescent="0.2">
      <c r="A3782">
        <v>0.47249999999999998</v>
      </c>
      <c r="B3782">
        <f t="shared" si="118"/>
        <v>61325</v>
      </c>
      <c r="C3782">
        <f t="shared" si="119"/>
        <v>101325</v>
      </c>
    </row>
    <row r="3783" spans="1:3" x14ac:dyDescent="0.2">
      <c r="A3783">
        <v>0.47262500000000002</v>
      </c>
      <c r="B3783">
        <f t="shared" si="118"/>
        <v>61448.306650674887</v>
      </c>
      <c r="C3783">
        <f t="shared" si="119"/>
        <v>101325</v>
      </c>
    </row>
    <row r="3784" spans="1:3" x14ac:dyDescent="0.2">
      <c r="A3784">
        <v>0.47275</v>
      </c>
      <c r="B3784">
        <f t="shared" si="118"/>
        <v>61817.466376194483</v>
      </c>
      <c r="C3784">
        <f t="shared" si="119"/>
        <v>101325</v>
      </c>
    </row>
    <row r="3785" spans="1:3" x14ac:dyDescent="0.2">
      <c r="A3785">
        <v>0.47287499999999999</v>
      </c>
      <c r="B3785">
        <f t="shared" si="118"/>
        <v>62430.20318409289</v>
      </c>
      <c r="C3785">
        <f t="shared" si="119"/>
        <v>101325</v>
      </c>
    </row>
    <row r="3786" spans="1:3" x14ac:dyDescent="0.2">
      <c r="A3786">
        <v>0.47299999999999998</v>
      </c>
      <c r="B3786">
        <f t="shared" si="118"/>
        <v>63282.739348193754</v>
      </c>
      <c r="C3786">
        <f t="shared" si="119"/>
        <v>101325</v>
      </c>
    </row>
    <row r="3787" spans="1:3" x14ac:dyDescent="0.2">
      <c r="A3787">
        <v>0.47312500000000002</v>
      </c>
      <c r="B3787">
        <f t="shared" si="118"/>
        <v>64369.818699548356</v>
      </c>
      <c r="C3787">
        <f t="shared" si="119"/>
        <v>101325</v>
      </c>
    </row>
    <row r="3788" spans="1:3" x14ac:dyDescent="0.2">
      <c r="A3788">
        <v>0.47325</v>
      </c>
      <c r="B3788">
        <f t="shared" si="118"/>
        <v>65684.739032465033</v>
      </c>
      <c r="C3788">
        <f t="shared" si="119"/>
        <v>101325</v>
      </c>
    </row>
    <row r="3789" spans="1:3" x14ac:dyDescent="0.2">
      <c r="A3789">
        <v>0.47337499999999999</v>
      </c>
      <c r="B3789">
        <f t="shared" si="118"/>
        <v>67219.393425835951</v>
      </c>
      <c r="C3789">
        <f t="shared" si="119"/>
        <v>101325</v>
      </c>
    </row>
    <row r="3790" spans="1:3" x14ac:dyDescent="0.2">
      <c r="A3790">
        <v>0.47349999999999998</v>
      </c>
      <c r="B3790">
        <f t="shared" si="118"/>
        <v>68964.320225001618</v>
      </c>
      <c r="C3790">
        <f t="shared" si="119"/>
        <v>101325</v>
      </c>
    </row>
    <row r="3791" spans="1:3" x14ac:dyDescent="0.2">
      <c r="A3791">
        <v>0.47362500000000002</v>
      </c>
      <c r="B3791">
        <f t="shared" si="118"/>
        <v>70908.761375999631</v>
      </c>
      <c r="C3791">
        <f t="shared" si="119"/>
        <v>101325</v>
      </c>
    </row>
    <row r="3792" spans="1:3" x14ac:dyDescent="0.2">
      <c r="A3792">
        <v>0.47375</v>
      </c>
      <c r="B3792">
        <f t="shared" si="118"/>
        <v>73040.728752538955</v>
      </c>
      <c r="C3792">
        <f t="shared" si="119"/>
        <v>101325</v>
      </c>
    </row>
    <row r="3793" spans="1:3" x14ac:dyDescent="0.2">
      <c r="A3793">
        <v>0.47387499999999999</v>
      </c>
      <c r="B3793">
        <f t="shared" si="118"/>
        <v>75347.078066791742</v>
      </c>
      <c r="C3793">
        <f t="shared" si="119"/>
        <v>101325</v>
      </c>
    </row>
    <row r="3794" spans="1:3" x14ac:dyDescent="0.2">
      <c r="A3794">
        <v>0.47399999999999998</v>
      </c>
      <c r="B3794">
        <f t="shared" si="118"/>
        <v>77813.589908300011</v>
      </c>
      <c r="C3794">
        <f t="shared" si="119"/>
        <v>101325</v>
      </c>
    </row>
    <row r="3795" spans="1:3" x14ac:dyDescent="0.2">
      <c r="A3795">
        <v>0.47412500000000002</v>
      </c>
      <c r="B3795">
        <f t="shared" si="118"/>
        <v>80425.057411362752</v>
      </c>
      <c r="C3795">
        <f t="shared" si="119"/>
        <v>101325</v>
      </c>
    </row>
    <row r="3796" spans="1:3" x14ac:dyDescent="0.2">
      <c r="A3796">
        <v>0.47425</v>
      </c>
      <c r="B3796">
        <f t="shared" si="118"/>
        <v>83165.380010418754</v>
      </c>
      <c r="C3796">
        <f t="shared" si="119"/>
        <v>101325</v>
      </c>
    </row>
    <row r="3797" spans="1:3" x14ac:dyDescent="0.2">
      <c r="A3797">
        <v>0.47437499999999999</v>
      </c>
      <c r="B3797">
        <f t="shared" si="118"/>
        <v>86017.662705396942</v>
      </c>
      <c r="C3797">
        <f t="shared" si="119"/>
        <v>101325</v>
      </c>
    </row>
    <row r="3798" spans="1:3" x14ac:dyDescent="0.2">
      <c r="A3798">
        <v>0.47449999999999998</v>
      </c>
      <c r="B3798">
        <f t="shared" si="118"/>
        <v>88964.320225002535</v>
      </c>
      <c r="C3798">
        <f t="shared" si="119"/>
        <v>101325</v>
      </c>
    </row>
    <row r="3799" spans="1:3" x14ac:dyDescent="0.2">
      <c r="A3799">
        <v>0.47462500000000002</v>
      </c>
      <c r="B3799">
        <f t="shared" si="118"/>
        <v>91987.185445764102</v>
      </c>
      <c r="C3799">
        <f t="shared" si="119"/>
        <v>101325</v>
      </c>
    </row>
    <row r="3800" spans="1:3" x14ac:dyDescent="0.2">
      <c r="A3800">
        <v>0.47475000000000001</v>
      </c>
      <c r="B3800">
        <f t="shared" si="118"/>
        <v>95067.621398390969</v>
      </c>
      <c r="C3800">
        <f t="shared" si="119"/>
        <v>101325</v>
      </c>
    </row>
    <row r="3801" spans="1:3" x14ac:dyDescent="0.2">
      <c r="A3801">
        <v>0.47487499999999999</v>
      </c>
      <c r="B3801">
        <f t="shared" si="118"/>
        <v>98186.636170886282</v>
      </c>
      <c r="C3801">
        <f t="shared" si="119"/>
        <v>101325</v>
      </c>
    </row>
    <row r="3802" spans="1:3" x14ac:dyDescent="0.2">
      <c r="A3802">
        <v>0.47499999999999998</v>
      </c>
      <c r="B3802">
        <f t="shared" si="118"/>
        <v>101324.99999999996</v>
      </c>
      <c r="C3802">
        <f t="shared" si="119"/>
        <v>101325</v>
      </c>
    </row>
    <row r="3803" spans="1:3" x14ac:dyDescent="0.2">
      <c r="A3803">
        <v>0.47512500000000002</v>
      </c>
      <c r="B3803">
        <f t="shared" si="118"/>
        <v>104463.36382911363</v>
      </c>
      <c r="C3803">
        <f t="shared" si="119"/>
        <v>101325</v>
      </c>
    </row>
    <row r="3804" spans="1:3" x14ac:dyDescent="0.2">
      <c r="A3804">
        <v>0.47525000000000001</v>
      </c>
      <c r="B3804">
        <f t="shared" si="118"/>
        <v>107582.37860160894</v>
      </c>
      <c r="C3804">
        <f t="shared" si="119"/>
        <v>101325</v>
      </c>
    </row>
    <row r="3805" spans="1:3" x14ac:dyDescent="0.2">
      <c r="A3805">
        <v>0.47537499999999999</v>
      </c>
      <c r="B3805">
        <f t="shared" si="118"/>
        <v>110662.81455423581</v>
      </c>
      <c r="C3805">
        <f t="shared" si="119"/>
        <v>101325</v>
      </c>
    </row>
    <row r="3806" spans="1:3" x14ac:dyDescent="0.2">
      <c r="A3806">
        <v>0.47549999999999998</v>
      </c>
      <c r="B3806">
        <f t="shared" si="118"/>
        <v>113685.67977499738</v>
      </c>
      <c r="C3806">
        <f t="shared" si="119"/>
        <v>101325</v>
      </c>
    </row>
    <row r="3807" spans="1:3" x14ac:dyDescent="0.2">
      <c r="A3807">
        <v>0.47562500000000002</v>
      </c>
      <c r="B3807">
        <f t="shared" si="118"/>
        <v>116632.33729460508</v>
      </c>
      <c r="C3807">
        <f t="shared" si="119"/>
        <v>101325</v>
      </c>
    </row>
    <row r="3808" spans="1:3" x14ac:dyDescent="0.2">
      <c r="A3808">
        <v>0.47575000000000001</v>
      </c>
      <c r="B3808">
        <f t="shared" si="118"/>
        <v>119484.61998958117</v>
      </c>
      <c r="C3808">
        <f t="shared" si="119"/>
        <v>101325</v>
      </c>
    </row>
    <row r="3809" spans="1:3" x14ac:dyDescent="0.2">
      <c r="A3809">
        <v>0.47587499999999999</v>
      </c>
      <c r="B3809">
        <f t="shared" si="118"/>
        <v>122224.94258863718</v>
      </c>
      <c r="C3809">
        <f t="shared" si="119"/>
        <v>101325</v>
      </c>
    </row>
    <row r="3810" spans="1:3" x14ac:dyDescent="0.2">
      <c r="A3810">
        <v>0.47599999999999998</v>
      </c>
      <c r="B3810">
        <f t="shared" si="118"/>
        <v>124836.41009169808</v>
      </c>
      <c r="C3810">
        <f t="shared" si="119"/>
        <v>101325</v>
      </c>
    </row>
    <row r="3811" spans="1:3" x14ac:dyDescent="0.2">
      <c r="A3811">
        <v>0.47612500000000002</v>
      </c>
      <c r="B3811">
        <f t="shared" si="118"/>
        <v>127302.9219332082</v>
      </c>
      <c r="C3811">
        <f t="shared" si="119"/>
        <v>101325</v>
      </c>
    </row>
    <row r="3812" spans="1:3" x14ac:dyDescent="0.2">
      <c r="A3812">
        <v>0.47625000000000001</v>
      </c>
      <c r="B3812">
        <f t="shared" si="118"/>
        <v>129609.2712474626</v>
      </c>
      <c r="C3812">
        <f t="shared" si="119"/>
        <v>101325</v>
      </c>
    </row>
    <row r="3813" spans="1:3" x14ac:dyDescent="0.2">
      <c r="A3813">
        <v>0.47637499999999999</v>
      </c>
      <c r="B3813">
        <f t="shared" si="118"/>
        <v>131741.23862400179</v>
      </c>
      <c r="C3813">
        <f t="shared" si="119"/>
        <v>101325</v>
      </c>
    </row>
    <row r="3814" spans="1:3" x14ac:dyDescent="0.2">
      <c r="A3814">
        <v>0.47649999999999998</v>
      </c>
      <c r="B3814">
        <f t="shared" si="118"/>
        <v>133685.679774997</v>
      </c>
      <c r="C3814">
        <f t="shared" si="119"/>
        <v>101325</v>
      </c>
    </row>
    <row r="3815" spans="1:3" x14ac:dyDescent="0.2">
      <c r="A3815">
        <v>0.47662500000000002</v>
      </c>
      <c r="B3815">
        <f t="shared" si="118"/>
        <v>135430.606574164</v>
      </c>
      <c r="C3815">
        <f t="shared" si="119"/>
        <v>101325</v>
      </c>
    </row>
    <row r="3816" spans="1:3" x14ac:dyDescent="0.2">
      <c r="A3816">
        <v>0.47675000000000001</v>
      </c>
      <c r="B3816">
        <f t="shared" si="118"/>
        <v>136965.26096753494</v>
      </c>
      <c r="C3816">
        <f t="shared" si="119"/>
        <v>101325</v>
      </c>
    </row>
    <row r="3817" spans="1:3" x14ac:dyDescent="0.2">
      <c r="A3817">
        <v>0.47687499999999999</v>
      </c>
      <c r="B3817">
        <f t="shared" si="118"/>
        <v>138280.18130045163</v>
      </c>
      <c r="C3817">
        <f t="shared" si="119"/>
        <v>101325</v>
      </c>
    </row>
    <row r="3818" spans="1:3" x14ac:dyDescent="0.2">
      <c r="A3818">
        <v>0.47699999999999998</v>
      </c>
      <c r="B3818">
        <f t="shared" si="118"/>
        <v>139367.26065180622</v>
      </c>
      <c r="C3818">
        <f t="shared" si="119"/>
        <v>101325</v>
      </c>
    </row>
    <row r="3819" spans="1:3" x14ac:dyDescent="0.2">
      <c r="A3819">
        <v>0.47712500000000002</v>
      </c>
      <c r="B3819">
        <f t="shared" si="118"/>
        <v>140219.79681590709</v>
      </c>
      <c r="C3819">
        <f t="shared" si="119"/>
        <v>101325</v>
      </c>
    </row>
    <row r="3820" spans="1:3" x14ac:dyDescent="0.2">
      <c r="A3820">
        <v>0.47725000000000001</v>
      </c>
      <c r="B3820">
        <f t="shared" si="118"/>
        <v>140832.5336238055</v>
      </c>
      <c r="C3820">
        <f t="shared" si="119"/>
        <v>101325</v>
      </c>
    </row>
    <row r="3821" spans="1:3" x14ac:dyDescent="0.2">
      <c r="A3821">
        <v>0.47737499999999999</v>
      </c>
      <c r="B3821">
        <f t="shared" si="118"/>
        <v>141201.6933493251</v>
      </c>
      <c r="C3821">
        <f t="shared" si="119"/>
        <v>101325</v>
      </c>
    </row>
    <row r="3822" spans="1:3" x14ac:dyDescent="0.2">
      <c r="A3822">
        <v>0.47749999999999998</v>
      </c>
      <c r="B3822">
        <f t="shared" si="118"/>
        <v>141325</v>
      </c>
      <c r="C3822">
        <f t="shared" si="119"/>
        <v>101325</v>
      </c>
    </row>
    <row r="3823" spans="1:3" x14ac:dyDescent="0.2">
      <c r="A3823">
        <v>0.47762500000000002</v>
      </c>
      <c r="B3823">
        <f t="shared" si="118"/>
        <v>141201.69334932516</v>
      </c>
      <c r="C3823">
        <f t="shared" si="119"/>
        <v>101325</v>
      </c>
    </row>
    <row r="3824" spans="1:3" x14ac:dyDescent="0.2">
      <c r="A3824">
        <v>0.47775000000000001</v>
      </c>
      <c r="B3824">
        <f t="shared" si="118"/>
        <v>140832.53362380559</v>
      </c>
      <c r="C3824">
        <f t="shared" si="119"/>
        <v>101325</v>
      </c>
    </row>
    <row r="3825" spans="1:3" x14ac:dyDescent="0.2">
      <c r="A3825">
        <v>0.47787499999999999</v>
      </c>
      <c r="B3825">
        <f t="shared" si="118"/>
        <v>140219.7968159072</v>
      </c>
      <c r="C3825">
        <f t="shared" si="119"/>
        <v>101325</v>
      </c>
    </row>
    <row r="3826" spans="1:3" x14ac:dyDescent="0.2">
      <c r="A3826">
        <v>0.47799999999999998</v>
      </c>
      <c r="B3826">
        <f t="shared" si="118"/>
        <v>139367.26065180637</v>
      </c>
      <c r="C3826">
        <f t="shared" si="119"/>
        <v>101325</v>
      </c>
    </row>
    <row r="3827" spans="1:3" x14ac:dyDescent="0.2">
      <c r="A3827">
        <v>0.47812500000000002</v>
      </c>
      <c r="B3827">
        <f t="shared" si="118"/>
        <v>138280.18130045093</v>
      </c>
      <c r="C3827">
        <f t="shared" si="119"/>
        <v>101325</v>
      </c>
    </row>
    <row r="3828" spans="1:3" x14ac:dyDescent="0.2">
      <c r="A3828">
        <v>0.47825000000000001</v>
      </c>
      <c r="B3828">
        <f t="shared" si="118"/>
        <v>136965.26096753415</v>
      </c>
      <c r="C3828">
        <f t="shared" si="119"/>
        <v>101325</v>
      </c>
    </row>
    <row r="3829" spans="1:3" x14ac:dyDescent="0.2">
      <c r="A3829">
        <v>0.47837499999999999</v>
      </c>
      <c r="B3829">
        <f t="shared" si="118"/>
        <v>135430.60657416427</v>
      </c>
      <c r="C3829">
        <f t="shared" si="119"/>
        <v>101325</v>
      </c>
    </row>
    <row r="3830" spans="1:3" x14ac:dyDescent="0.2">
      <c r="A3830">
        <v>0.47849999999999998</v>
      </c>
      <c r="B3830">
        <f t="shared" si="118"/>
        <v>133685.67977499863</v>
      </c>
      <c r="C3830">
        <f t="shared" si="119"/>
        <v>101325</v>
      </c>
    </row>
    <row r="3831" spans="1:3" x14ac:dyDescent="0.2">
      <c r="A3831">
        <v>0.47862500000000002</v>
      </c>
      <c r="B3831">
        <f t="shared" si="118"/>
        <v>131741.23862400066</v>
      </c>
      <c r="C3831">
        <f t="shared" si="119"/>
        <v>101325</v>
      </c>
    </row>
    <row r="3832" spans="1:3" x14ac:dyDescent="0.2">
      <c r="A3832">
        <v>0.47875000000000001</v>
      </c>
      <c r="B3832">
        <f t="shared" si="118"/>
        <v>129609.27124746135</v>
      </c>
      <c r="C3832">
        <f t="shared" si="119"/>
        <v>101325</v>
      </c>
    </row>
    <row r="3833" spans="1:3" x14ac:dyDescent="0.2">
      <c r="A3833">
        <v>0.478875</v>
      </c>
      <c r="B3833">
        <f t="shared" si="118"/>
        <v>127302.92193320685</v>
      </c>
      <c r="C3833">
        <f t="shared" si="119"/>
        <v>101325</v>
      </c>
    </row>
    <row r="3834" spans="1:3" x14ac:dyDescent="0.2">
      <c r="A3834">
        <v>0.47899999999999998</v>
      </c>
      <c r="B3834">
        <f t="shared" si="118"/>
        <v>124836.4100916985</v>
      </c>
      <c r="C3834">
        <f t="shared" si="119"/>
        <v>101325</v>
      </c>
    </row>
    <row r="3835" spans="1:3" x14ac:dyDescent="0.2">
      <c r="A3835">
        <v>0.47912500000000002</v>
      </c>
      <c r="B3835">
        <f t="shared" si="118"/>
        <v>122224.94258863761</v>
      </c>
      <c r="C3835">
        <f t="shared" si="119"/>
        <v>101325</v>
      </c>
    </row>
    <row r="3836" spans="1:3" x14ac:dyDescent="0.2">
      <c r="A3836">
        <v>0.47925000000000001</v>
      </c>
      <c r="B3836">
        <f t="shared" si="118"/>
        <v>119484.61998958162</v>
      </c>
      <c r="C3836">
        <f t="shared" si="119"/>
        <v>101325</v>
      </c>
    </row>
    <row r="3837" spans="1:3" x14ac:dyDescent="0.2">
      <c r="A3837">
        <v>0.479375</v>
      </c>
      <c r="B3837">
        <f t="shared" si="118"/>
        <v>116632.33729460345</v>
      </c>
      <c r="C3837">
        <f t="shared" si="119"/>
        <v>101325</v>
      </c>
    </row>
    <row r="3838" spans="1:3" x14ac:dyDescent="0.2">
      <c r="A3838">
        <v>0.47949999999999998</v>
      </c>
      <c r="B3838">
        <f t="shared" si="118"/>
        <v>113685.67977499787</v>
      </c>
      <c r="C3838">
        <f t="shared" si="119"/>
        <v>101325</v>
      </c>
    </row>
    <row r="3839" spans="1:3" x14ac:dyDescent="0.2">
      <c r="A3839">
        <v>0.47962500000000002</v>
      </c>
      <c r="B3839">
        <f t="shared" si="118"/>
        <v>110662.81455423631</v>
      </c>
      <c r="C3839">
        <f t="shared" si="119"/>
        <v>101325</v>
      </c>
    </row>
    <row r="3840" spans="1:3" x14ac:dyDescent="0.2">
      <c r="A3840">
        <v>0.47975000000000001</v>
      </c>
      <c r="B3840">
        <f t="shared" si="118"/>
        <v>107582.37860160945</v>
      </c>
      <c r="C3840">
        <f t="shared" si="119"/>
        <v>101325</v>
      </c>
    </row>
    <row r="3841" spans="1:3" x14ac:dyDescent="0.2">
      <c r="A3841">
        <v>0.479875</v>
      </c>
      <c r="B3841">
        <f t="shared" si="118"/>
        <v>104463.36382911414</v>
      </c>
      <c r="C3841">
        <f t="shared" si="119"/>
        <v>101325</v>
      </c>
    </row>
    <row r="3842" spans="1:3" x14ac:dyDescent="0.2">
      <c r="A3842">
        <v>0.48</v>
      </c>
      <c r="B3842">
        <f t="shared" si="118"/>
        <v>101325.00000000047</v>
      </c>
      <c r="C3842">
        <f t="shared" si="119"/>
        <v>101325</v>
      </c>
    </row>
    <row r="3843" spans="1:3" x14ac:dyDescent="0.2">
      <c r="A3843">
        <v>0.48012500000000002</v>
      </c>
      <c r="B3843">
        <f t="shared" ref="B3843:B3906" si="120">-40000*SIN(200*PI()*A3843)+101325</f>
        <v>98186.636170884522</v>
      </c>
      <c r="C3843">
        <f t="shared" ref="C3843:C3906" si="121">IF(MOD(A3843,0.02)&gt;0.005,101325,B3843)</f>
        <v>98186.636170884522</v>
      </c>
    </row>
    <row r="3844" spans="1:3" x14ac:dyDescent="0.2">
      <c r="A3844">
        <v>0.48025000000000001</v>
      </c>
      <c r="B3844">
        <f t="shared" si="120"/>
        <v>95067.621398391479</v>
      </c>
      <c r="C3844">
        <f t="shared" si="121"/>
        <v>95067.621398391479</v>
      </c>
    </row>
    <row r="3845" spans="1:3" x14ac:dyDescent="0.2">
      <c r="A3845">
        <v>0.480375</v>
      </c>
      <c r="B3845">
        <f t="shared" si="120"/>
        <v>91987.185445764597</v>
      </c>
      <c r="C3845">
        <f t="shared" si="121"/>
        <v>91987.185445764597</v>
      </c>
    </row>
    <row r="3846" spans="1:3" x14ac:dyDescent="0.2">
      <c r="A3846">
        <v>0.48049999999999998</v>
      </c>
      <c r="B3846">
        <f t="shared" si="120"/>
        <v>88964.32022500303</v>
      </c>
      <c r="C3846">
        <f t="shared" si="121"/>
        <v>88964.32022500303</v>
      </c>
    </row>
    <row r="3847" spans="1:3" x14ac:dyDescent="0.2">
      <c r="A3847">
        <v>0.48062500000000002</v>
      </c>
      <c r="B3847">
        <f t="shared" si="120"/>
        <v>86017.662705395313</v>
      </c>
      <c r="C3847">
        <f t="shared" si="121"/>
        <v>86017.662705395313</v>
      </c>
    </row>
    <row r="3848" spans="1:3" x14ac:dyDescent="0.2">
      <c r="A3848">
        <v>0.48075000000000001</v>
      </c>
      <c r="B3848">
        <f t="shared" si="120"/>
        <v>83165.380010417182</v>
      </c>
      <c r="C3848">
        <f t="shared" si="121"/>
        <v>83165.380010417182</v>
      </c>
    </row>
    <row r="3849" spans="1:3" x14ac:dyDescent="0.2">
      <c r="A3849">
        <v>0.480875</v>
      </c>
      <c r="B3849">
        <f t="shared" si="120"/>
        <v>80425.057411361253</v>
      </c>
      <c r="C3849">
        <f t="shared" si="121"/>
        <v>80425.057411361253</v>
      </c>
    </row>
    <row r="3850" spans="1:3" x14ac:dyDescent="0.2">
      <c r="A3850">
        <v>0.48099999999999998</v>
      </c>
      <c r="B3850">
        <f t="shared" si="120"/>
        <v>77813.589908302267</v>
      </c>
      <c r="C3850">
        <f t="shared" si="121"/>
        <v>77813.589908302267</v>
      </c>
    </row>
    <row r="3851" spans="1:3" x14ac:dyDescent="0.2">
      <c r="A3851">
        <v>0.48112500000000002</v>
      </c>
      <c r="B3851">
        <f t="shared" si="120"/>
        <v>75347.078066792135</v>
      </c>
      <c r="C3851">
        <f t="shared" si="121"/>
        <v>75347.078066792135</v>
      </c>
    </row>
    <row r="3852" spans="1:3" x14ac:dyDescent="0.2">
      <c r="A3852">
        <v>0.48125000000000001</v>
      </c>
      <c r="B3852">
        <f t="shared" si="120"/>
        <v>73040.728752537703</v>
      </c>
      <c r="C3852">
        <f t="shared" si="121"/>
        <v>73040.728752537703</v>
      </c>
    </row>
    <row r="3853" spans="1:3" x14ac:dyDescent="0.2">
      <c r="A3853">
        <v>0.481375</v>
      </c>
      <c r="B3853">
        <f t="shared" si="120"/>
        <v>70908.761375998482</v>
      </c>
      <c r="C3853">
        <f t="shared" si="121"/>
        <v>70908.761375998482</v>
      </c>
    </row>
    <row r="3854" spans="1:3" x14ac:dyDescent="0.2">
      <c r="A3854">
        <v>0.48149999999999998</v>
      </c>
      <c r="B3854">
        <f t="shared" si="120"/>
        <v>68964.320225001924</v>
      </c>
      <c r="C3854">
        <f t="shared" si="121"/>
        <v>68964.320225001924</v>
      </c>
    </row>
    <row r="3855" spans="1:3" x14ac:dyDescent="0.2">
      <c r="A3855">
        <v>0.48162500000000003</v>
      </c>
      <c r="B3855">
        <f t="shared" si="120"/>
        <v>67219.393425836213</v>
      </c>
      <c r="C3855">
        <f t="shared" si="121"/>
        <v>67219.393425836213</v>
      </c>
    </row>
    <row r="3856" spans="1:3" x14ac:dyDescent="0.2">
      <c r="A3856">
        <v>0.48175000000000001</v>
      </c>
      <c r="B3856">
        <f t="shared" si="120"/>
        <v>65684.739032465266</v>
      </c>
      <c r="C3856">
        <f t="shared" si="121"/>
        <v>65684.739032465266</v>
      </c>
    </row>
    <row r="3857" spans="1:3" x14ac:dyDescent="0.2">
      <c r="A3857">
        <v>0.481875</v>
      </c>
      <c r="B3857">
        <f t="shared" si="120"/>
        <v>64369.818699548552</v>
      </c>
      <c r="C3857">
        <f t="shared" si="121"/>
        <v>64369.818699548552</v>
      </c>
    </row>
    <row r="3858" spans="1:3" x14ac:dyDescent="0.2">
      <c r="A3858">
        <v>0.48199999999999998</v>
      </c>
      <c r="B3858">
        <f t="shared" si="120"/>
        <v>63282.739348193914</v>
      </c>
      <c r="C3858">
        <f t="shared" si="121"/>
        <v>63282.739348193914</v>
      </c>
    </row>
    <row r="3859" spans="1:3" x14ac:dyDescent="0.2">
      <c r="A3859">
        <v>0.48212500000000003</v>
      </c>
      <c r="B3859">
        <f t="shared" si="120"/>
        <v>62430.203184093007</v>
      </c>
      <c r="C3859">
        <f t="shared" si="121"/>
        <v>62430.203184093007</v>
      </c>
    </row>
    <row r="3860" spans="1:3" x14ac:dyDescent="0.2">
      <c r="A3860">
        <v>0.48225000000000001</v>
      </c>
      <c r="B3860">
        <f t="shared" si="120"/>
        <v>61817.466376194563</v>
      </c>
      <c r="C3860">
        <f t="shared" si="121"/>
        <v>61817.466376194563</v>
      </c>
    </row>
    <row r="3861" spans="1:3" x14ac:dyDescent="0.2">
      <c r="A3861">
        <v>0.482375</v>
      </c>
      <c r="B3861">
        <f t="shared" si="120"/>
        <v>61448.306650674924</v>
      </c>
      <c r="C3861">
        <f t="shared" si="121"/>
        <v>61448.306650674924</v>
      </c>
    </row>
    <row r="3862" spans="1:3" x14ac:dyDescent="0.2">
      <c r="A3862">
        <v>0.48249999999999998</v>
      </c>
      <c r="B3862">
        <f t="shared" si="120"/>
        <v>61325</v>
      </c>
      <c r="C3862">
        <f t="shared" si="121"/>
        <v>61325</v>
      </c>
    </row>
    <row r="3863" spans="1:3" x14ac:dyDescent="0.2">
      <c r="A3863">
        <v>0.48262500000000003</v>
      </c>
      <c r="B3863">
        <f t="shared" si="120"/>
        <v>61448.306650674996</v>
      </c>
      <c r="C3863">
        <f t="shared" si="121"/>
        <v>61448.306650674996</v>
      </c>
    </row>
    <row r="3864" spans="1:3" x14ac:dyDescent="0.2">
      <c r="A3864">
        <v>0.48275000000000001</v>
      </c>
      <c r="B3864">
        <f t="shared" si="120"/>
        <v>61817.466376194701</v>
      </c>
      <c r="C3864">
        <f t="shared" si="121"/>
        <v>61817.466376194701</v>
      </c>
    </row>
    <row r="3865" spans="1:3" x14ac:dyDescent="0.2">
      <c r="A3865">
        <v>0.482875</v>
      </c>
      <c r="B3865">
        <f t="shared" si="120"/>
        <v>62430.203184092687</v>
      </c>
      <c r="C3865">
        <f t="shared" si="121"/>
        <v>62430.203184092687</v>
      </c>
    </row>
    <row r="3866" spans="1:3" x14ac:dyDescent="0.2">
      <c r="A3866">
        <v>0.48299999999999998</v>
      </c>
      <c r="B3866">
        <f t="shared" si="120"/>
        <v>63282.739348193492</v>
      </c>
      <c r="C3866">
        <f t="shared" si="121"/>
        <v>63282.739348193492</v>
      </c>
    </row>
    <row r="3867" spans="1:3" x14ac:dyDescent="0.2">
      <c r="A3867">
        <v>0.48312500000000003</v>
      </c>
      <c r="B3867">
        <f t="shared" si="120"/>
        <v>64369.818699548901</v>
      </c>
      <c r="C3867">
        <f t="shared" si="121"/>
        <v>64369.818699548901</v>
      </c>
    </row>
    <row r="3868" spans="1:3" x14ac:dyDescent="0.2">
      <c r="A3868">
        <v>0.48325000000000001</v>
      </c>
      <c r="B3868">
        <f t="shared" si="120"/>
        <v>65684.739032465674</v>
      </c>
      <c r="C3868">
        <f t="shared" si="121"/>
        <v>65684.739032465674</v>
      </c>
    </row>
    <row r="3869" spans="1:3" x14ac:dyDescent="0.2">
      <c r="A3869">
        <v>0.483375</v>
      </c>
      <c r="B3869">
        <f t="shared" si="120"/>
        <v>67219.393425836693</v>
      </c>
      <c r="C3869">
        <f t="shared" si="121"/>
        <v>67219.393425836693</v>
      </c>
    </row>
    <row r="3870" spans="1:3" x14ac:dyDescent="0.2">
      <c r="A3870">
        <v>0.48349999999999999</v>
      </c>
      <c r="B3870">
        <f t="shared" si="120"/>
        <v>68964.320225002448</v>
      </c>
      <c r="C3870">
        <f t="shared" si="121"/>
        <v>68964.320225002448</v>
      </c>
    </row>
    <row r="3871" spans="1:3" x14ac:dyDescent="0.2">
      <c r="A3871">
        <v>0.48362500000000003</v>
      </c>
      <c r="B3871">
        <f t="shared" si="120"/>
        <v>70908.761375999064</v>
      </c>
      <c r="C3871">
        <f t="shared" si="121"/>
        <v>70908.761375999064</v>
      </c>
    </row>
    <row r="3872" spans="1:3" x14ac:dyDescent="0.2">
      <c r="A3872">
        <v>0.48375000000000001</v>
      </c>
      <c r="B3872">
        <f t="shared" si="120"/>
        <v>73040.728752538344</v>
      </c>
      <c r="C3872">
        <f t="shared" si="121"/>
        <v>73040.728752538344</v>
      </c>
    </row>
    <row r="3873" spans="1:3" x14ac:dyDescent="0.2">
      <c r="A3873">
        <v>0.483875</v>
      </c>
      <c r="B3873">
        <f t="shared" si="120"/>
        <v>75347.078066792819</v>
      </c>
      <c r="C3873">
        <f t="shared" si="121"/>
        <v>75347.078066792819</v>
      </c>
    </row>
    <row r="3874" spans="1:3" x14ac:dyDescent="0.2">
      <c r="A3874">
        <v>0.48399999999999999</v>
      </c>
      <c r="B3874">
        <f t="shared" si="120"/>
        <v>77813.589908301146</v>
      </c>
      <c r="C3874">
        <f t="shared" si="121"/>
        <v>77813.589908301146</v>
      </c>
    </row>
    <row r="3875" spans="1:3" x14ac:dyDescent="0.2">
      <c r="A3875">
        <v>0.48412500000000003</v>
      </c>
      <c r="B3875">
        <f t="shared" si="120"/>
        <v>80425.057411362024</v>
      </c>
      <c r="C3875">
        <f t="shared" si="121"/>
        <v>80425.057411362024</v>
      </c>
    </row>
    <row r="3876" spans="1:3" x14ac:dyDescent="0.2">
      <c r="A3876">
        <v>0.48425000000000001</v>
      </c>
      <c r="B3876">
        <f t="shared" si="120"/>
        <v>83165.380010417983</v>
      </c>
      <c r="C3876">
        <f t="shared" si="121"/>
        <v>83165.380010417983</v>
      </c>
    </row>
    <row r="3877" spans="1:3" x14ac:dyDescent="0.2">
      <c r="A3877">
        <v>0.484375</v>
      </c>
      <c r="B3877">
        <f t="shared" si="120"/>
        <v>86017.662705396157</v>
      </c>
      <c r="C3877">
        <f t="shared" si="121"/>
        <v>86017.662705396157</v>
      </c>
    </row>
    <row r="3878" spans="1:3" x14ac:dyDescent="0.2">
      <c r="A3878">
        <v>0.48449999999999999</v>
      </c>
      <c r="B3878">
        <f t="shared" si="120"/>
        <v>88964.32022500172</v>
      </c>
      <c r="C3878">
        <f t="shared" si="121"/>
        <v>88964.32022500172</v>
      </c>
    </row>
    <row r="3879" spans="1:3" x14ac:dyDescent="0.2">
      <c r="A3879">
        <v>0.48462499999999997</v>
      </c>
      <c r="B3879">
        <f t="shared" si="120"/>
        <v>91987.185445763273</v>
      </c>
      <c r="C3879">
        <f t="shared" si="121"/>
        <v>91987.185445763273</v>
      </c>
    </row>
    <row r="3880" spans="1:3" x14ac:dyDescent="0.2">
      <c r="A3880">
        <v>0.48475000000000001</v>
      </c>
      <c r="B3880">
        <f t="shared" si="120"/>
        <v>95067.621398390125</v>
      </c>
      <c r="C3880">
        <f t="shared" si="121"/>
        <v>95067.621398390125</v>
      </c>
    </row>
    <row r="3881" spans="1:3" x14ac:dyDescent="0.2">
      <c r="A3881">
        <v>0.484875</v>
      </c>
      <c r="B3881">
        <f t="shared" si="120"/>
        <v>98186.636170885424</v>
      </c>
      <c r="C3881">
        <f t="shared" si="121"/>
        <v>98186.636170885424</v>
      </c>
    </row>
    <row r="3882" spans="1:3" x14ac:dyDescent="0.2">
      <c r="A3882">
        <v>0.48499999999999999</v>
      </c>
      <c r="B3882">
        <f t="shared" si="120"/>
        <v>101324.9999999991</v>
      </c>
      <c r="C3882">
        <f t="shared" si="121"/>
        <v>101324.9999999991</v>
      </c>
    </row>
    <row r="3883" spans="1:3" x14ac:dyDescent="0.2">
      <c r="A3883">
        <v>0.48512499999999997</v>
      </c>
      <c r="B3883">
        <f t="shared" si="120"/>
        <v>104463.36382911277</v>
      </c>
      <c r="C3883">
        <f t="shared" si="121"/>
        <v>101325</v>
      </c>
    </row>
    <row r="3884" spans="1:3" x14ac:dyDescent="0.2">
      <c r="A3884">
        <v>0.48525000000000001</v>
      </c>
      <c r="B3884">
        <f t="shared" si="120"/>
        <v>107582.37860161034</v>
      </c>
      <c r="C3884">
        <f t="shared" si="121"/>
        <v>101325</v>
      </c>
    </row>
    <row r="3885" spans="1:3" x14ac:dyDescent="0.2">
      <c r="A3885">
        <v>0.485375</v>
      </c>
      <c r="B3885">
        <f t="shared" si="120"/>
        <v>110662.81455423719</v>
      </c>
      <c r="C3885">
        <f t="shared" si="121"/>
        <v>101325</v>
      </c>
    </row>
    <row r="3886" spans="1:3" x14ac:dyDescent="0.2">
      <c r="A3886">
        <v>0.48549999999999999</v>
      </c>
      <c r="B3886">
        <f t="shared" si="120"/>
        <v>113685.67977499873</v>
      </c>
      <c r="C3886">
        <f t="shared" si="121"/>
        <v>101325</v>
      </c>
    </row>
    <row r="3887" spans="1:3" x14ac:dyDescent="0.2">
      <c r="A3887">
        <v>0.48562499999999997</v>
      </c>
      <c r="B3887">
        <f t="shared" si="120"/>
        <v>116632.33729460218</v>
      </c>
      <c r="C3887">
        <f t="shared" si="121"/>
        <v>101325</v>
      </c>
    </row>
    <row r="3888" spans="1:3" x14ac:dyDescent="0.2">
      <c r="A3888">
        <v>0.48575000000000002</v>
      </c>
      <c r="B3888">
        <f t="shared" si="120"/>
        <v>119484.61998958242</v>
      </c>
      <c r="C3888">
        <f t="shared" si="121"/>
        <v>101325</v>
      </c>
    </row>
    <row r="3889" spans="1:3" x14ac:dyDescent="0.2">
      <c r="A3889">
        <v>0.485875</v>
      </c>
      <c r="B3889">
        <f t="shared" si="120"/>
        <v>122224.94258863838</v>
      </c>
      <c r="C3889">
        <f t="shared" si="121"/>
        <v>101325</v>
      </c>
    </row>
    <row r="3890" spans="1:3" x14ac:dyDescent="0.2">
      <c r="A3890">
        <v>0.48599999999999999</v>
      </c>
      <c r="B3890">
        <f t="shared" si="120"/>
        <v>124836.41009169923</v>
      </c>
      <c r="C3890">
        <f t="shared" si="121"/>
        <v>101325</v>
      </c>
    </row>
    <row r="3891" spans="1:3" x14ac:dyDescent="0.2">
      <c r="A3891">
        <v>0.48612499999999997</v>
      </c>
      <c r="B3891">
        <f t="shared" si="120"/>
        <v>127302.92193320754</v>
      </c>
      <c r="C3891">
        <f t="shared" si="121"/>
        <v>101325</v>
      </c>
    </row>
    <row r="3892" spans="1:3" x14ac:dyDescent="0.2">
      <c r="A3892">
        <v>0.48625000000000002</v>
      </c>
      <c r="B3892">
        <f t="shared" si="120"/>
        <v>129609.27124746199</v>
      </c>
      <c r="C3892">
        <f t="shared" si="121"/>
        <v>101325</v>
      </c>
    </row>
    <row r="3893" spans="1:3" x14ac:dyDescent="0.2">
      <c r="A3893">
        <v>0.486375</v>
      </c>
      <c r="B3893">
        <f t="shared" si="120"/>
        <v>131741.23862400124</v>
      </c>
      <c r="C3893">
        <f t="shared" si="121"/>
        <v>101325</v>
      </c>
    </row>
    <row r="3894" spans="1:3" x14ac:dyDescent="0.2">
      <c r="A3894">
        <v>0.48649999999999999</v>
      </c>
      <c r="B3894">
        <f t="shared" si="120"/>
        <v>133685.67977499781</v>
      </c>
      <c r="C3894">
        <f t="shared" si="121"/>
        <v>101325</v>
      </c>
    </row>
    <row r="3895" spans="1:3" x14ac:dyDescent="0.2">
      <c r="A3895">
        <v>0.48662499999999997</v>
      </c>
      <c r="B3895">
        <f t="shared" si="120"/>
        <v>135430.60657416357</v>
      </c>
      <c r="C3895">
        <f t="shared" si="121"/>
        <v>101325</v>
      </c>
    </row>
    <row r="3896" spans="1:3" x14ac:dyDescent="0.2">
      <c r="A3896">
        <v>0.48675000000000002</v>
      </c>
      <c r="B3896">
        <f t="shared" si="120"/>
        <v>136965.26096753456</v>
      </c>
      <c r="C3896">
        <f t="shared" si="121"/>
        <v>101325</v>
      </c>
    </row>
    <row r="3897" spans="1:3" x14ac:dyDescent="0.2">
      <c r="A3897">
        <v>0.486875</v>
      </c>
      <c r="B3897">
        <f t="shared" si="120"/>
        <v>138280.18130045128</v>
      </c>
      <c r="C3897">
        <f t="shared" si="121"/>
        <v>101325</v>
      </c>
    </row>
    <row r="3898" spans="1:3" x14ac:dyDescent="0.2">
      <c r="A3898">
        <v>0.48699999999999999</v>
      </c>
      <c r="B3898">
        <f t="shared" si="120"/>
        <v>139367.26065180596</v>
      </c>
      <c r="C3898">
        <f t="shared" si="121"/>
        <v>101325</v>
      </c>
    </row>
    <row r="3899" spans="1:3" x14ac:dyDescent="0.2">
      <c r="A3899">
        <v>0.48712499999999997</v>
      </c>
      <c r="B3899">
        <f t="shared" si="120"/>
        <v>140219.79681590688</v>
      </c>
      <c r="C3899">
        <f t="shared" si="121"/>
        <v>101325</v>
      </c>
    </row>
    <row r="3900" spans="1:3" x14ac:dyDescent="0.2">
      <c r="A3900">
        <v>0.48725000000000002</v>
      </c>
      <c r="B3900">
        <f t="shared" si="120"/>
        <v>140832.53362380574</v>
      </c>
      <c r="C3900">
        <f t="shared" si="121"/>
        <v>101325</v>
      </c>
    </row>
    <row r="3901" spans="1:3" x14ac:dyDescent="0.2">
      <c r="A3901">
        <v>0.487375</v>
      </c>
      <c r="B3901">
        <f t="shared" si="120"/>
        <v>141201.69334932504</v>
      </c>
      <c r="C3901">
        <f t="shared" si="121"/>
        <v>101325</v>
      </c>
    </row>
    <row r="3902" spans="1:3" x14ac:dyDescent="0.2">
      <c r="A3902">
        <v>0.48749999999999999</v>
      </c>
      <c r="B3902">
        <f t="shared" si="120"/>
        <v>141325</v>
      </c>
      <c r="C3902">
        <f t="shared" si="121"/>
        <v>101325</v>
      </c>
    </row>
    <row r="3903" spans="1:3" x14ac:dyDescent="0.2">
      <c r="A3903">
        <v>0.48762499999999998</v>
      </c>
      <c r="B3903">
        <f t="shared" si="120"/>
        <v>141201.69334932521</v>
      </c>
      <c r="C3903">
        <f t="shared" si="121"/>
        <v>101325</v>
      </c>
    </row>
    <row r="3904" spans="1:3" x14ac:dyDescent="0.2">
      <c r="A3904">
        <v>0.48775000000000002</v>
      </c>
      <c r="B3904">
        <f t="shared" si="120"/>
        <v>140832.53362380539</v>
      </c>
      <c r="C3904">
        <f t="shared" si="121"/>
        <v>101325</v>
      </c>
    </row>
    <row r="3905" spans="1:3" x14ac:dyDescent="0.2">
      <c r="A3905">
        <v>0.487875</v>
      </c>
      <c r="B3905">
        <f t="shared" si="120"/>
        <v>140219.79681590688</v>
      </c>
      <c r="C3905">
        <f t="shared" si="121"/>
        <v>101325</v>
      </c>
    </row>
    <row r="3906" spans="1:3" x14ac:dyDescent="0.2">
      <c r="A3906">
        <v>0.48799999999999999</v>
      </c>
      <c r="B3906">
        <f t="shared" si="120"/>
        <v>139367.26065180593</v>
      </c>
      <c r="C3906">
        <f t="shared" si="121"/>
        <v>101325</v>
      </c>
    </row>
    <row r="3907" spans="1:3" x14ac:dyDescent="0.2">
      <c r="A3907">
        <v>0.48812499999999998</v>
      </c>
      <c r="B3907">
        <f t="shared" ref="B3907:B3970" si="122">-40000*SIN(200*PI()*A3907)+101325</f>
        <v>138280.18130045128</v>
      </c>
      <c r="C3907">
        <f t="shared" ref="C3907:C3970" si="123">IF(MOD(A3907,0.02)&gt;0.005,101325,B3907)</f>
        <v>101325</v>
      </c>
    </row>
    <row r="3908" spans="1:3" x14ac:dyDescent="0.2">
      <c r="A3908">
        <v>0.48825000000000002</v>
      </c>
      <c r="B3908">
        <f t="shared" si="122"/>
        <v>136965.26096753453</v>
      </c>
      <c r="C3908">
        <f t="shared" si="123"/>
        <v>101325</v>
      </c>
    </row>
    <row r="3909" spans="1:3" x14ac:dyDescent="0.2">
      <c r="A3909">
        <v>0.488375</v>
      </c>
      <c r="B3909">
        <f t="shared" si="122"/>
        <v>135430.60657416354</v>
      </c>
      <c r="C3909">
        <f t="shared" si="123"/>
        <v>101325</v>
      </c>
    </row>
    <row r="3910" spans="1:3" x14ac:dyDescent="0.2">
      <c r="A3910">
        <v>0.48849999999999999</v>
      </c>
      <c r="B3910">
        <f t="shared" si="122"/>
        <v>133685.67977499781</v>
      </c>
      <c r="C3910">
        <f t="shared" si="123"/>
        <v>101325</v>
      </c>
    </row>
    <row r="3911" spans="1:3" x14ac:dyDescent="0.2">
      <c r="A3911">
        <v>0.48862499999999998</v>
      </c>
      <c r="B3911">
        <f t="shared" si="122"/>
        <v>131741.23862400121</v>
      </c>
      <c r="C3911">
        <f t="shared" si="123"/>
        <v>101325</v>
      </c>
    </row>
    <row r="3912" spans="1:3" x14ac:dyDescent="0.2">
      <c r="A3912">
        <v>0.48875000000000002</v>
      </c>
      <c r="B3912">
        <f t="shared" si="122"/>
        <v>129609.27124746196</v>
      </c>
      <c r="C3912">
        <f t="shared" si="123"/>
        <v>101325</v>
      </c>
    </row>
    <row r="3913" spans="1:3" x14ac:dyDescent="0.2">
      <c r="A3913">
        <v>0.488875</v>
      </c>
      <c r="B3913">
        <f t="shared" si="122"/>
        <v>127302.9219332075</v>
      </c>
      <c r="C3913">
        <f t="shared" si="123"/>
        <v>101325</v>
      </c>
    </row>
    <row r="3914" spans="1:3" x14ac:dyDescent="0.2">
      <c r="A3914">
        <v>0.48899999999999999</v>
      </c>
      <c r="B3914">
        <f t="shared" si="122"/>
        <v>124836.41009169919</v>
      </c>
      <c r="C3914">
        <f t="shared" si="123"/>
        <v>101325</v>
      </c>
    </row>
    <row r="3915" spans="1:3" x14ac:dyDescent="0.2">
      <c r="A3915">
        <v>0.48912499999999998</v>
      </c>
      <c r="B3915">
        <f t="shared" si="122"/>
        <v>122224.94258863834</v>
      </c>
      <c r="C3915">
        <f t="shared" si="123"/>
        <v>101325</v>
      </c>
    </row>
    <row r="3916" spans="1:3" x14ac:dyDescent="0.2">
      <c r="A3916">
        <v>0.48925000000000002</v>
      </c>
      <c r="B3916">
        <f t="shared" si="122"/>
        <v>119484.6199895824</v>
      </c>
      <c r="C3916">
        <f t="shared" si="123"/>
        <v>101325</v>
      </c>
    </row>
    <row r="3917" spans="1:3" x14ac:dyDescent="0.2">
      <c r="A3917">
        <v>0.489375</v>
      </c>
      <c r="B3917">
        <f t="shared" si="122"/>
        <v>116632.33729460425</v>
      </c>
      <c r="C3917">
        <f t="shared" si="123"/>
        <v>101325</v>
      </c>
    </row>
    <row r="3918" spans="1:3" x14ac:dyDescent="0.2">
      <c r="A3918">
        <v>0.48949999999999999</v>
      </c>
      <c r="B3918">
        <f t="shared" si="122"/>
        <v>113685.67977499869</v>
      </c>
      <c r="C3918">
        <f t="shared" si="123"/>
        <v>101325</v>
      </c>
    </row>
    <row r="3919" spans="1:3" x14ac:dyDescent="0.2">
      <c r="A3919">
        <v>0.48962499999999998</v>
      </c>
      <c r="B3919">
        <f t="shared" si="122"/>
        <v>110662.81455423715</v>
      </c>
      <c r="C3919">
        <f t="shared" si="123"/>
        <v>101325</v>
      </c>
    </row>
    <row r="3920" spans="1:3" x14ac:dyDescent="0.2">
      <c r="A3920">
        <v>0.48975000000000002</v>
      </c>
      <c r="B3920">
        <f t="shared" si="122"/>
        <v>107582.37860160806</v>
      </c>
      <c r="C3920">
        <f t="shared" si="123"/>
        <v>101325</v>
      </c>
    </row>
    <row r="3921" spans="1:3" x14ac:dyDescent="0.2">
      <c r="A3921">
        <v>0.489875</v>
      </c>
      <c r="B3921">
        <f t="shared" si="122"/>
        <v>104463.36382911274</v>
      </c>
      <c r="C3921">
        <f t="shared" si="123"/>
        <v>101325</v>
      </c>
    </row>
    <row r="3922" spans="1:3" x14ac:dyDescent="0.2">
      <c r="A3922">
        <v>0.49</v>
      </c>
      <c r="B3922">
        <f t="shared" si="122"/>
        <v>101324.99999999905</v>
      </c>
      <c r="C3922">
        <f t="shared" si="123"/>
        <v>101325</v>
      </c>
    </row>
    <row r="3923" spans="1:3" x14ac:dyDescent="0.2">
      <c r="A3923">
        <v>0.49012499999999998</v>
      </c>
      <c r="B3923">
        <f t="shared" si="122"/>
        <v>98186.63617088765</v>
      </c>
      <c r="C3923">
        <f t="shared" si="123"/>
        <v>101325</v>
      </c>
    </row>
    <row r="3924" spans="1:3" x14ac:dyDescent="0.2">
      <c r="A3924">
        <v>0.49025000000000002</v>
      </c>
      <c r="B3924">
        <f t="shared" si="122"/>
        <v>95067.621398390082</v>
      </c>
      <c r="C3924">
        <f t="shared" si="123"/>
        <v>101325</v>
      </c>
    </row>
    <row r="3925" spans="1:3" x14ac:dyDescent="0.2">
      <c r="A3925">
        <v>0.49037500000000001</v>
      </c>
      <c r="B3925">
        <f t="shared" si="122"/>
        <v>91987.185445763229</v>
      </c>
      <c r="C3925">
        <f t="shared" si="123"/>
        <v>101325</v>
      </c>
    </row>
    <row r="3926" spans="1:3" x14ac:dyDescent="0.2">
      <c r="A3926">
        <v>0.49049999999999999</v>
      </c>
      <c r="B3926">
        <f t="shared" si="122"/>
        <v>88964.320225001677</v>
      </c>
      <c r="C3926">
        <f t="shared" si="123"/>
        <v>101325</v>
      </c>
    </row>
    <row r="3927" spans="1:3" x14ac:dyDescent="0.2">
      <c r="A3927">
        <v>0.49062499999999998</v>
      </c>
      <c r="B3927">
        <f t="shared" si="122"/>
        <v>86017.662705396113</v>
      </c>
      <c r="C3927">
        <f t="shared" si="123"/>
        <v>101325</v>
      </c>
    </row>
    <row r="3928" spans="1:3" x14ac:dyDescent="0.2">
      <c r="A3928">
        <v>0.49075000000000002</v>
      </c>
      <c r="B3928">
        <f t="shared" si="122"/>
        <v>83165.380010417954</v>
      </c>
      <c r="C3928">
        <f t="shared" si="123"/>
        <v>101325</v>
      </c>
    </row>
    <row r="3929" spans="1:3" x14ac:dyDescent="0.2">
      <c r="A3929">
        <v>0.49087500000000001</v>
      </c>
      <c r="B3929">
        <f t="shared" si="122"/>
        <v>80425.05741136198</v>
      </c>
      <c r="C3929">
        <f t="shared" si="123"/>
        <v>101325</v>
      </c>
    </row>
    <row r="3930" spans="1:3" x14ac:dyDescent="0.2">
      <c r="A3930">
        <v>0.49099999999999999</v>
      </c>
      <c r="B3930">
        <f t="shared" si="122"/>
        <v>77813.589908301117</v>
      </c>
      <c r="C3930">
        <f t="shared" si="123"/>
        <v>101325</v>
      </c>
    </row>
    <row r="3931" spans="1:3" x14ac:dyDescent="0.2">
      <c r="A3931">
        <v>0.49112499999999998</v>
      </c>
      <c r="B3931">
        <f t="shared" si="122"/>
        <v>75347.07806679279</v>
      </c>
      <c r="C3931">
        <f t="shared" si="123"/>
        <v>101325</v>
      </c>
    </row>
    <row r="3932" spans="1:3" x14ac:dyDescent="0.2">
      <c r="A3932">
        <v>0.49125000000000002</v>
      </c>
      <c r="B3932">
        <f t="shared" si="122"/>
        <v>73040.728752538314</v>
      </c>
      <c r="C3932">
        <f t="shared" si="123"/>
        <v>101325</v>
      </c>
    </row>
    <row r="3933" spans="1:3" x14ac:dyDescent="0.2">
      <c r="A3933">
        <v>0.49137500000000001</v>
      </c>
      <c r="B3933">
        <f t="shared" si="122"/>
        <v>70908.761375999049</v>
      </c>
      <c r="C3933">
        <f t="shared" si="123"/>
        <v>101325</v>
      </c>
    </row>
    <row r="3934" spans="1:3" x14ac:dyDescent="0.2">
      <c r="A3934">
        <v>0.49149999999999999</v>
      </c>
      <c r="B3934">
        <f t="shared" si="122"/>
        <v>68964.320225002419</v>
      </c>
      <c r="C3934">
        <f t="shared" si="123"/>
        <v>101325</v>
      </c>
    </row>
    <row r="3935" spans="1:3" x14ac:dyDescent="0.2">
      <c r="A3935">
        <v>0.49162499999999998</v>
      </c>
      <c r="B3935">
        <f t="shared" si="122"/>
        <v>67219.393425836664</v>
      </c>
      <c r="C3935">
        <f t="shared" si="123"/>
        <v>101325</v>
      </c>
    </row>
    <row r="3936" spans="1:3" x14ac:dyDescent="0.2">
      <c r="A3936">
        <v>0.49175000000000002</v>
      </c>
      <c r="B3936">
        <f t="shared" si="122"/>
        <v>65684.739032464626</v>
      </c>
      <c r="C3936">
        <f t="shared" si="123"/>
        <v>101325</v>
      </c>
    </row>
    <row r="3937" spans="1:3" x14ac:dyDescent="0.2">
      <c r="A3937">
        <v>0.49187500000000001</v>
      </c>
      <c r="B3937">
        <f t="shared" si="122"/>
        <v>64369.818699548014</v>
      </c>
      <c r="C3937">
        <f t="shared" si="123"/>
        <v>101325</v>
      </c>
    </row>
    <row r="3938" spans="1:3" x14ac:dyDescent="0.2">
      <c r="A3938">
        <v>0.49199999999999999</v>
      </c>
      <c r="B3938">
        <f t="shared" si="122"/>
        <v>63282.739348194184</v>
      </c>
      <c r="C3938">
        <f t="shared" si="123"/>
        <v>101325</v>
      </c>
    </row>
    <row r="3939" spans="1:3" x14ac:dyDescent="0.2">
      <c r="A3939">
        <v>0.49212499999999998</v>
      </c>
      <c r="B3939">
        <f t="shared" si="122"/>
        <v>62430.20318409321</v>
      </c>
      <c r="C3939">
        <f t="shared" si="123"/>
        <v>101325</v>
      </c>
    </row>
    <row r="3940" spans="1:3" x14ac:dyDescent="0.2">
      <c r="A3940">
        <v>0.49225000000000002</v>
      </c>
      <c r="B3940">
        <f t="shared" si="122"/>
        <v>61817.466376194337</v>
      </c>
      <c r="C3940">
        <f t="shared" si="123"/>
        <v>101325</v>
      </c>
    </row>
    <row r="3941" spans="1:3" x14ac:dyDescent="0.2">
      <c r="A3941">
        <v>0.49237500000000001</v>
      </c>
      <c r="B3941">
        <f t="shared" si="122"/>
        <v>61448.306650674815</v>
      </c>
      <c r="C3941">
        <f t="shared" si="123"/>
        <v>101325</v>
      </c>
    </row>
    <row r="3942" spans="1:3" x14ac:dyDescent="0.2">
      <c r="A3942">
        <v>0.49249999999999999</v>
      </c>
      <c r="B3942">
        <f t="shared" si="122"/>
        <v>61325</v>
      </c>
      <c r="C3942">
        <f t="shared" si="123"/>
        <v>101325</v>
      </c>
    </row>
    <row r="3943" spans="1:3" x14ac:dyDescent="0.2">
      <c r="A3943">
        <v>0.49262499999999998</v>
      </c>
      <c r="B3943">
        <f t="shared" si="122"/>
        <v>61448.306650674931</v>
      </c>
      <c r="C3943">
        <f t="shared" si="123"/>
        <v>101325</v>
      </c>
    </row>
    <row r="3944" spans="1:3" x14ac:dyDescent="0.2">
      <c r="A3944">
        <v>0.49275000000000002</v>
      </c>
      <c r="B3944">
        <f t="shared" si="122"/>
        <v>61817.466376194563</v>
      </c>
      <c r="C3944">
        <f t="shared" si="123"/>
        <v>101325</v>
      </c>
    </row>
    <row r="3945" spans="1:3" x14ac:dyDescent="0.2">
      <c r="A3945">
        <v>0.49287500000000001</v>
      </c>
      <c r="B3945">
        <f t="shared" si="122"/>
        <v>62430.203184093021</v>
      </c>
      <c r="C3945">
        <f t="shared" si="123"/>
        <v>101325</v>
      </c>
    </row>
    <row r="3946" spans="1:3" x14ac:dyDescent="0.2">
      <c r="A3946">
        <v>0.49299999999999999</v>
      </c>
      <c r="B3946">
        <f t="shared" si="122"/>
        <v>63282.739348193929</v>
      </c>
      <c r="C3946">
        <f t="shared" si="123"/>
        <v>101325</v>
      </c>
    </row>
    <row r="3947" spans="1:3" x14ac:dyDescent="0.2">
      <c r="A3947">
        <v>0.49312499999999998</v>
      </c>
      <c r="B3947">
        <f t="shared" si="122"/>
        <v>64369.818699548574</v>
      </c>
      <c r="C3947">
        <f t="shared" si="123"/>
        <v>101325</v>
      </c>
    </row>
    <row r="3948" spans="1:3" x14ac:dyDescent="0.2">
      <c r="A3948">
        <v>0.49325000000000002</v>
      </c>
      <c r="B3948">
        <f t="shared" si="122"/>
        <v>65684.739032465266</v>
      </c>
      <c r="C3948">
        <f t="shared" si="123"/>
        <v>101325</v>
      </c>
    </row>
    <row r="3949" spans="1:3" x14ac:dyDescent="0.2">
      <c r="A3949">
        <v>0.49337500000000001</v>
      </c>
      <c r="B3949">
        <f t="shared" si="122"/>
        <v>67219.393425836228</v>
      </c>
      <c r="C3949">
        <f t="shared" si="123"/>
        <v>101325</v>
      </c>
    </row>
    <row r="3950" spans="1:3" x14ac:dyDescent="0.2">
      <c r="A3950">
        <v>0.49349999999999999</v>
      </c>
      <c r="B3950">
        <f t="shared" si="122"/>
        <v>68964.320225001939</v>
      </c>
      <c r="C3950">
        <f t="shared" si="123"/>
        <v>101325</v>
      </c>
    </row>
    <row r="3951" spans="1:3" x14ac:dyDescent="0.2">
      <c r="A3951">
        <v>0.49362499999999998</v>
      </c>
      <c r="B3951">
        <f t="shared" si="122"/>
        <v>70908.761375998511</v>
      </c>
      <c r="C3951">
        <f t="shared" si="123"/>
        <v>101325</v>
      </c>
    </row>
    <row r="3952" spans="1:3" x14ac:dyDescent="0.2">
      <c r="A3952">
        <v>0.49375000000000002</v>
      </c>
      <c r="B3952">
        <f t="shared" si="122"/>
        <v>73040.728752539348</v>
      </c>
      <c r="C3952">
        <f t="shared" si="123"/>
        <v>101325</v>
      </c>
    </row>
    <row r="3953" spans="1:3" x14ac:dyDescent="0.2">
      <c r="A3953">
        <v>0.49387500000000001</v>
      </c>
      <c r="B3953">
        <f t="shared" si="122"/>
        <v>75347.078066792164</v>
      </c>
      <c r="C3953">
        <f t="shared" si="123"/>
        <v>101325</v>
      </c>
    </row>
    <row r="3954" spans="1:3" x14ac:dyDescent="0.2">
      <c r="A3954">
        <v>0.49399999999999999</v>
      </c>
      <c r="B3954">
        <f t="shared" si="122"/>
        <v>77813.589908300448</v>
      </c>
      <c r="C3954">
        <f t="shared" si="123"/>
        <v>101325</v>
      </c>
    </row>
    <row r="3955" spans="1:3" x14ac:dyDescent="0.2">
      <c r="A3955">
        <v>0.49412499999999998</v>
      </c>
      <c r="B3955">
        <f t="shared" si="122"/>
        <v>80425.057411361282</v>
      </c>
      <c r="C3955">
        <f t="shared" si="123"/>
        <v>101325</v>
      </c>
    </row>
    <row r="3956" spans="1:3" x14ac:dyDescent="0.2">
      <c r="A3956">
        <v>0.49425000000000002</v>
      </c>
      <c r="B3956">
        <f t="shared" si="122"/>
        <v>83165.380010419249</v>
      </c>
      <c r="C3956">
        <f t="shared" si="123"/>
        <v>101325</v>
      </c>
    </row>
    <row r="3957" spans="1:3" x14ac:dyDescent="0.2">
      <c r="A3957">
        <v>0.49437500000000001</v>
      </c>
      <c r="B3957">
        <f t="shared" si="122"/>
        <v>86017.662705397452</v>
      </c>
      <c r="C3957">
        <f t="shared" si="123"/>
        <v>101325</v>
      </c>
    </row>
    <row r="3958" spans="1:3" x14ac:dyDescent="0.2">
      <c r="A3958">
        <v>0.4945</v>
      </c>
      <c r="B3958">
        <f t="shared" si="122"/>
        <v>88964.320225003059</v>
      </c>
      <c r="C3958">
        <f t="shared" si="123"/>
        <v>101325</v>
      </c>
    </row>
    <row r="3959" spans="1:3" x14ac:dyDescent="0.2">
      <c r="A3959">
        <v>0.49462499999999998</v>
      </c>
      <c r="B3959">
        <f t="shared" si="122"/>
        <v>91987.185445762429</v>
      </c>
      <c r="C3959">
        <f t="shared" si="123"/>
        <v>101325</v>
      </c>
    </row>
    <row r="3960" spans="1:3" x14ac:dyDescent="0.2">
      <c r="A3960">
        <v>0.49475000000000002</v>
      </c>
      <c r="B3960">
        <f t="shared" si="122"/>
        <v>95067.621398391522</v>
      </c>
      <c r="C3960">
        <f t="shared" si="123"/>
        <v>101325</v>
      </c>
    </row>
    <row r="3961" spans="1:3" x14ac:dyDescent="0.2">
      <c r="A3961">
        <v>0.49487500000000001</v>
      </c>
      <c r="B3961">
        <f t="shared" si="122"/>
        <v>98186.636170886835</v>
      </c>
      <c r="C3961">
        <f t="shared" si="123"/>
        <v>101325</v>
      </c>
    </row>
    <row r="3962" spans="1:3" x14ac:dyDescent="0.2">
      <c r="A3962">
        <v>0.495</v>
      </c>
      <c r="B3962">
        <f t="shared" si="122"/>
        <v>101325.00000000051</v>
      </c>
      <c r="C3962">
        <f t="shared" si="123"/>
        <v>101325</v>
      </c>
    </row>
    <row r="3963" spans="1:3" x14ac:dyDescent="0.2">
      <c r="A3963">
        <v>0.49512499999999998</v>
      </c>
      <c r="B3963">
        <f t="shared" si="122"/>
        <v>104463.36382911418</v>
      </c>
      <c r="C3963">
        <f t="shared" si="123"/>
        <v>101325</v>
      </c>
    </row>
    <row r="3964" spans="1:3" x14ac:dyDescent="0.2">
      <c r="A3964">
        <v>0.49525000000000002</v>
      </c>
      <c r="B3964">
        <f t="shared" si="122"/>
        <v>107582.3786016095</v>
      </c>
      <c r="C3964">
        <f t="shared" si="123"/>
        <v>101325</v>
      </c>
    </row>
    <row r="3965" spans="1:3" x14ac:dyDescent="0.2">
      <c r="A3965">
        <v>0.49537500000000001</v>
      </c>
      <c r="B3965">
        <f t="shared" si="122"/>
        <v>110662.81455423635</v>
      </c>
      <c r="C3965">
        <f t="shared" si="123"/>
        <v>101325</v>
      </c>
    </row>
    <row r="3966" spans="1:3" x14ac:dyDescent="0.2">
      <c r="A3966">
        <v>0.4955</v>
      </c>
      <c r="B3966">
        <f t="shared" si="122"/>
        <v>113685.6797749979</v>
      </c>
      <c r="C3966">
        <f t="shared" si="123"/>
        <v>101325</v>
      </c>
    </row>
    <row r="3967" spans="1:3" x14ac:dyDescent="0.2">
      <c r="A3967">
        <v>0.49562499999999998</v>
      </c>
      <c r="B3967">
        <f t="shared" si="122"/>
        <v>116632.33729460349</v>
      </c>
      <c r="C3967">
        <f t="shared" si="123"/>
        <v>101325</v>
      </c>
    </row>
    <row r="3968" spans="1:3" x14ac:dyDescent="0.2">
      <c r="A3968">
        <v>0.49575000000000002</v>
      </c>
      <c r="B3968">
        <f t="shared" si="122"/>
        <v>119484.61998958167</v>
      </c>
      <c r="C3968">
        <f t="shared" si="123"/>
        <v>101325</v>
      </c>
    </row>
    <row r="3969" spans="1:3" x14ac:dyDescent="0.2">
      <c r="A3969">
        <v>0.49587500000000001</v>
      </c>
      <c r="B3969">
        <f t="shared" si="122"/>
        <v>122224.94258863764</v>
      </c>
      <c r="C3969">
        <f t="shared" si="123"/>
        <v>101325</v>
      </c>
    </row>
    <row r="3970" spans="1:3" x14ac:dyDescent="0.2">
      <c r="A3970">
        <v>0.496</v>
      </c>
      <c r="B3970">
        <f t="shared" si="122"/>
        <v>124836.41009169853</v>
      </c>
      <c r="C3970">
        <f t="shared" si="123"/>
        <v>101325</v>
      </c>
    </row>
    <row r="3971" spans="1:3" x14ac:dyDescent="0.2">
      <c r="A3971">
        <v>0.49612499999999998</v>
      </c>
      <c r="B3971">
        <f t="shared" ref="B3971:B4034" si="124">-40000*SIN(200*PI()*A3971)+101325</f>
        <v>127302.92193320688</v>
      </c>
      <c r="C3971">
        <f t="shared" ref="C3971:C4034" si="125">IF(MOD(A3971,0.02)&gt;0.005,101325,B3971)</f>
        <v>101325</v>
      </c>
    </row>
    <row r="3972" spans="1:3" x14ac:dyDescent="0.2">
      <c r="A3972">
        <v>0.49625000000000002</v>
      </c>
      <c r="B3972">
        <f t="shared" si="124"/>
        <v>129609.271247463</v>
      </c>
      <c r="C3972">
        <f t="shared" si="125"/>
        <v>101325</v>
      </c>
    </row>
    <row r="3973" spans="1:3" x14ac:dyDescent="0.2">
      <c r="A3973">
        <v>0.49637500000000001</v>
      </c>
      <c r="B3973">
        <f t="shared" si="124"/>
        <v>131741.23862400214</v>
      </c>
      <c r="C3973">
        <f t="shared" si="125"/>
        <v>101325</v>
      </c>
    </row>
    <row r="3974" spans="1:3" x14ac:dyDescent="0.2">
      <c r="A3974">
        <v>0.4965</v>
      </c>
      <c r="B3974">
        <f t="shared" si="124"/>
        <v>133685.67977499732</v>
      </c>
      <c r="C3974">
        <f t="shared" si="125"/>
        <v>101325</v>
      </c>
    </row>
    <row r="3975" spans="1:3" x14ac:dyDescent="0.2">
      <c r="A3975">
        <v>0.49662499999999998</v>
      </c>
      <c r="B3975">
        <f t="shared" si="124"/>
        <v>135430.6065741631</v>
      </c>
      <c r="C3975">
        <f t="shared" si="125"/>
        <v>101325</v>
      </c>
    </row>
    <row r="3976" spans="1:3" x14ac:dyDescent="0.2">
      <c r="A3976">
        <v>0.49675000000000002</v>
      </c>
      <c r="B3976">
        <f t="shared" si="124"/>
        <v>136965.2609675352</v>
      </c>
      <c r="C3976">
        <f t="shared" si="125"/>
        <v>101325</v>
      </c>
    </row>
    <row r="3977" spans="1:3" x14ac:dyDescent="0.2">
      <c r="A3977">
        <v>0.49687500000000001</v>
      </c>
      <c r="B3977">
        <f t="shared" si="124"/>
        <v>138280.1813004518</v>
      </c>
      <c r="C3977">
        <f t="shared" si="125"/>
        <v>101325</v>
      </c>
    </row>
    <row r="3978" spans="1:3" x14ac:dyDescent="0.2">
      <c r="A3978">
        <v>0.497</v>
      </c>
      <c r="B3978">
        <f t="shared" si="124"/>
        <v>139367.26065180637</v>
      </c>
      <c r="C3978">
        <f t="shared" si="125"/>
        <v>101325</v>
      </c>
    </row>
    <row r="3979" spans="1:3" x14ac:dyDescent="0.2">
      <c r="A3979">
        <v>0.49712499999999998</v>
      </c>
      <c r="B3979">
        <f t="shared" si="124"/>
        <v>140219.79681590723</v>
      </c>
      <c r="C3979">
        <f t="shared" si="125"/>
        <v>101325</v>
      </c>
    </row>
    <row r="3980" spans="1:3" x14ac:dyDescent="0.2">
      <c r="A3980">
        <v>0.49725000000000003</v>
      </c>
      <c r="B3980">
        <f t="shared" si="124"/>
        <v>140832.53362380559</v>
      </c>
      <c r="C3980">
        <f t="shared" si="125"/>
        <v>101325</v>
      </c>
    </row>
    <row r="3981" spans="1:3" x14ac:dyDescent="0.2">
      <c r="A3981">
        <v>0.49737500000000001</v>
      </c>
      <c r="B3981">
        <f t="shared" si="124"/>
        <v>141201.69334932516</v>
      </c>
      <c r="C3981">
        <f t="shared" si="125"/>
        <v>101325</v>
      </c>
    </row>
    <row r="3982" spans="1:3" x14ac:dyDescent="0.2">
      <c r="A3982">
        <v>0.4975</v>
      </c>
      <c r="B3982">
        <f t="shared" si="124"/>
        <v>141325</v>
      </c>
      <c r="C3982">
        <f t="shared" si="125"/>
        <v>101325</v>
      </c>
    </row>
    <row r="3983" spans="1:3" x14ac:dyDescent="0.2">
      <c r="A3983">
        <v>0.49762499999999998</v>
      </c>
      <c r="B3983">
        <f t="shared" si="124"/>
        <v>141201.6933493251</v>
      </c>
      <c r="C3983">
        <f t="shared" si="125"/>
        <v>101325</v>
      </c>
    </row>
    <row r="3984" spans="1:3" x14ac:dyDescent="0.2">
      <c r="A3984">
        <v>0.49775000000000003</v>
      </c>
      <c r="B3984">
        <f t="shared" si="124"/>
        <v>140832.5336238055</v>
      </c>
      <c r="C3984">
        <f t="shared" si="125"/>
        <v>101325</v>
      </c>
    </row>
    <row r="3985" spans="1:3" x14ac:dyDescent="0.2">
      <c r="A3985">
        <v>0.49787500000000001</v>
      </c>
      <c r="B3985">
        <f t="shared" si="124"/>
        <v>140219.79681590709</v>
      </c>
      <c r="C3985">
        <f t="shared" si="125"/>
        <v>101325</v>
      </c>
    </row>
    <row r="3986" spans="1:3" x14ac:dyDescent="0.2">
      <c r="A3986">
        <v>0.498</v>
      </c>
      <c r="B3986">
        <f t="shared" si="124"/>
        <v>139367.26065180619</v>
      </c>
      <c r="C3986">
        <f t="shared" si="125"/>
        <v>101325</v>
      </c>
    </row>
    <row r="3987" spans="1:3" x14ac:dyDescent="0.2">
      <c r="A3987">
        <v>0.49812499999999998</v>
      </c>
      <c r="B3987">
        <f t="shared" si="124"/>
        <v>138280.1813004516</v>
      </c>
      <c r="C3987">
        <f t="shared" si="125"/>
        <v>101325</v>
      </c>
    </row>
    <row r="3988" spans="1:3" x14ac:dyDescent="0.2">
      <c r="A3988">
        <v>0.49825000000000003</v>
      </c>
      <c r="B3988">
        <f t="shared" si="124"/>
        <v>136965.26096753389</v>
      </c>
      <c r="C3988">
        <f t="shared" si="125"/>
        <v>101325</v>
      </c>
    </row>
    <row r="3989" spans="1:3" x14ac:dyDescent="0.2">
      <c r="A3989">
        <v>0.49837500000000001</v>
      </c>
      <c r="B3989">
        <f t="shared" si="124"/>
        <v>135430.606574164</v>
      </c>
      <c r="C3989">
        <f t="shared" si="125"/>
        <v>101325</v>
      </c>
    </row>
    <row r="3990" spans="1:3" x14ac:dyDescent="0.2">
      <c r="A3990">
        <v>0.4985</v>
      </c>
      <c r="B3990">
        <f t="shared" si="124"/>
        <v>133685.67977499831</v>
      </c>
      <c r="C3990">
        <f t="shared" si="125"/>
        <v>101325</v>
      </c>
    </row>
    <row r="3991" spans="1:3" x14ac:dyDescent="0.2">
      <c r="A3991">
        <v>0.49862499999999998</v>
      </c>
      <c r="B3991">
        <f t="shared" si="124"/>
        <v>131741.23862400177</v>
      </c>
      <c r="C3991">
        <f t="shared" si="125"/>
        <v>101325</v>
      </c>
    </row>
    <row r="3992" spans="1:3" x14ac:dyDescent="0.2">
      <c r="A3992">
        <v>0.49875000000000003</v>
      </c>
      <c r="B3992">
        <f t="shared" si="124"/>
        <v>129609.27124746097</v>
      </c>
      <c r="C3992">
        <f t="shared" si="125"/>
        <v>101325</v>
      </c>
    </row>
    <row r="3993" spans="1:3" x14ac:dyDescent="0.2">
      <c r="A3993">
        <v>0.49887500000000001</v>
      </c>
      <c r="B3993">
        <f t="shared" si="124"/>
        <v>127302.92193320644</v>
      </c>
      <c r="C3993">
        <f t="shared" si="125"/>
        <v>101325</v>
      </c>
    </row>
    <row r="3994" spans="1:3" x14ac:dyDescent="0.2">
      <c r="A3994">
        <v>0.499</v>
      </c>
      <c r="B3994">
        <f t="shared" si="124"/>
        <v>124836.41009169805</v>
      </c>
      <c r="C3994">
        <f t="shared" si="125"/>
        <v>101325</v>
      </c>
    </row>
    <row r="3995" spans="1:3" x14ac:dyDescent="0.2">
      <c r="A3995">
        <v>0.49912499999999999</v>
      </c>
      <c r="B3995">
        <f t="shared" si="124"/>
        <v>122224.94258863908</v>
      </c>
      <c r="C3995">
        <f t="shared" si="125"/>
        <v>101325</v>
      </c>
    </row>
    <row r="3996" spans="1:3" x14ac:dyDescent="0.2">
      <c r="A3996">
        <v>0.49925000000000003</v>
      </c>
      <c r="B3996">
        <f t="shared" si="124"/>
        <v>119484.61998958114</v>
      </c>
      <c r="C3996">
        <f t="shared" si="125"/>
        <v>101325</v>
      </c>
    </row>
    <row r="3997" spans="1:3" x14ac:dyDescent="0.2">
      <c r="A3997">
        <v>0.49937500000000001</v>
      </c>
      <c r="B3997">
        <f t="shared" si="124"/>
        <v>116632.33729460294</v>
      </c>
      <c r="C3997">
        <f t="shared" si="125"/>
        <v>101325</v>
      </c>
    </row>
    <row r="3998" spans="1:3" x14ac:dyDescent="0.2">
      <c r="A3998">
        <v>0.4995</v>
      </c>
      <c r="B3998">
        <f t="shared" si="124"/>
        <v>113685.67977499735</v>
      </c>
      <c r="C3998">
        <f t="shared" si="125"/>
        <v>101325</v>
      </c>
    </row>
    <row r="3999" spans="1:3" x14ac:dyDescent="0.2">
      <c r="A3999">
        <v>0.49962499999999999</v>
      </c>
      <c r="B3999">
        <f t="shared" si="124"/>
        <v>110662.81455423578</v>
      </c>
      <c r="C3999">
        <f t="shared" si="125"/>
        <v>101325</v>
      </c>
    </row>
    <row r="4000" spans="1:3" x14ac:dyDescent="0.2">
      <c r="A4000">
        <v>0.49975000000000003</v>
      </c>
      <c r="B4000">
        <f t="shared" si="124"/>
        <v>107582.37860160891</v>
      </c>
      <c r="C4000">
        <f t="shared" si="125"/>
        <v>101325</v>
      </c>
    </row>
    <row r="4001" spans="1:3" x14ac:dyDescent="0.2">
      <c r="A4001">
        <v>0.49987500000000001</v>
      </c>
      <c r="B4001">
        <f t="shared" si="124"/>
        <v>104463.3638291136</v>
      </c>
      <c r="C4001">
        <f t="shared" si="125"/>
        <v>101325</v>
      </c>
    </row>
    <row r="4002" spans="1:3" x14ac:dyDescent="0.2">
      <c r="A4002">
        <v>0.5</v>
      </c>
      <c r="B4002">
        <f t="shared" si="124"/>
        <v>101324.99999999993</v>
      </c>
      <c r="C4002">
        <f t="shared" si="125"/>
        <v>101325</v>
      </c>
    </row>
    <row r="4003" spans="1:3" x14ac:dyDescent="0.2">
      <c r="A4003">
        <v>0.50012500000000004</v>
      </c>
      <c r="B4003">
        <f t="shared" si="124"/>
        <v>98186.636170883983</v>
      </c>
      <c r="C4003">
        <f t="shared" si="125"/>
        <v>98186.636170883983</v>
      </c>
    </row>
    <row r="4004" spans="1:3" x14ac:dyDescent="0.2">
      <c r="A4004">
        <v>0.50024999999999997</v>
      </c>
      <c r="B4004">
        <f t="shared" si="124"/>
        <v>95067.62139839094</v>
      </c>
      <c r="C4004">
        <f t="shared" si="125"/>
        <v>95067.62139839094</v>
      </c>
    </row>
    <row r="4005" spans="1:3" x14ac:dyDescent="0.2">
      <c r="A4005">
        <v>0.50037500000000001</v>
      </c>
      <c r="B4005">
        <f t="shared" si="124"/>
        <v>91987.185445764073</v>
      </c>
      <c r="C4005">
        <f t="shared" si="125"/>
        <v>91987.185445764073</v>
      </c>
    </row>
    <row r="4006" spans="1:3" x14ac:dyDescent="0.2">
      <c r="A4006">
        <v>0.50049999999999994</v>
      </c>
      <c r="B4006">
        <f t="shared" si="124"/>
        <v>88964.320225002506</v>
      </c>
      <c r="C4006">
        <f t="shared" si="125"/>
        <v>88964.320225002506</v>
      </c>
    </row>
    <row r="4007" spans="1:3" x14ac:dyDescent="0.2">
      <c r="A4007">
        <v>0.50062499999999999</v>
      </c>
      <c r="B4007">
        <f t="shared" si="124"/>
        <v>86017.662705396913</v>
      </c>
      <c r="C4007">
        <f t="shared" si="125"/>
        <v>86017.662705396913</v>
      </c>
    </row>
    <row r="4008" spans="1:3" x14ac:dyDescent="0.2">
      <c r="A4008">
        <v>0.50075000000000003</v>
      </c>
      <c r="B4008">
        <f t="shared" si="124"/>
        <v>83165.380010416702</v>
      </c>
      <c r="C4008">
        <f t="shared" si="125"/>
        <v>83165.380010416702</v>
      </c>
    </row>
    <row r="4009" spans="1:3" x14ac:dyDescent="0.2">
      <c r="A4009">
        <v>0.50087499999999996</v>
      </c>
      <c r="B4009">
        <f t="shared" si="124"/>
        <v>80425.057411362723</v>
      </c>
      <c r="C4009">
        <f t="shared" si="125"/>
        <v>80425.057411362723</v>
      </c>
    </row>
    <row r="4010" spans="1:3" x14ac:dyDescent="0.2">
      <c r="A4010">
        <v>0.501</v>
      </c>
      <c r="B4010">
        <f t="shared" si="124"/>
        <v>77813.589908301816</v>
      </c>
      <c r="C4010">
        <f t="shared" si="125"/>
        <v>77813.589908301816</v>
      </c>
    </row>
    <row r="4011" spans="1:3" x14ac:dyDescent="0.2">
      <c r="A4011">
        <v>0.50112500000000004</v>
      </c>
      <c r="B4011">
        <f t="shared" si="124"/>
        <v>75347.078066791713</v>
      </c>
      <c r="C4011">
        <f t="shared" si="125"/>
        <v>75347.078066791713</v>
      </c>
    </row>
    <row r="4012" spans="1:3" x14ac:dyDescent="0.2">
      <c r="A4012">
        <v>0.50124999999999997</v>
      </c>
      <c r="B4012">
        <f t="shared" si="124"/>
        <v>73040.728752538926</v>
      </c>
      <c r="C4012">
        <f t="shared" si="125"/>
        <v>73040.728752538926</v>
      </c>
    </row>
    <row r="4013" spans="1:3" x14ac:dyDescent="0.2">
      <c r="A4013">
        <v>0.50137500000000002</v>
      </c>
      <c r="B4013">
        <f t="shared" si="124"/>
        <v>70908.761375998118</v>
      </c>
      <c r="C4013">
        <f t="shared" si="125"/>
        <v>70908.761375998118</v>
      </c>
    </row>
    <row r="4014" spans="1:3" x14ac:dyDescent="0.2">
      <c r="A4014">
        <v>0.50149999999999995</v>
      </c>
      <c r="B4014">
        <f t="shared" si="124"/>
        <v>68964.320225002943</v>
      </c>
      <c r="C4014">
        <f t="shared" si="125"/>
        <v>68964.320225002943</v>
      </c>
    </row>
    <row r="4015" spans="1:3" x14ac:dyDescent="0.2">
      <c r="A4015">
        <v>0.50162499999999999</v>
      </c>
      <c r="B4015">
        <f t="shared" si="124"/>
        <v>67219.393425835937</v>
      </c>
      <c r="C4015">
        <f t="shared" si="125"/>
        <v>67219.393425835937</v>
      </c>
    </row>
    <row r="4016" spans="1:3" x14ac:dyDescent="0.2">
      <c r="A4016">
        <v>0.50175000000000003</v>
      </c>
      <c r="B4016">
        <f t="shared" si="124"/>
        <v>65684.739032465004</v>
      </c>
      <c r="C4016">
        <f t="shared" si="125"/>
        <v>65684.739032465004</v>
      </c>
    </row>
    <row r="4017" spans="1:3" x14ac:dyDescent="0.2">
      <c r="A4017">
        <v>0.50187499999999996</v>
      </c>
      <c r="B4017">
        <f t="shared" si="124"/>
        <v>64369.818699549214</v>
      </c>
      <c r="C4017">
        <f t="shared" si="125"/>
        <v>64369.818699549214</v>
      </c>
    </row>
    <row r="4018" spans="1:3" x14ac:dyDescent="0.2">
      <c r="A4018">
        <v>0.502</v>
      </c>
      <c r="B4018">
        <f t="shared" si="124"/>
        <v>63282.739348193747</v>
      </c>
      <c r="C4018">
        <f t="shared" si="125"/>
        <v>63282.739348193747</v>
      </c>
    </row>
    <row r="4019" spans="1:3" x14ac:dyDescent="0.2">
      <c r="A4019">
        <v>0.50212500000000004</v>
      </c>
      <c r="B4019">
        <f t="shared" si="124"/>
        <v>62430.203184092883</v>
      </c>
      <c r="C4019">
        <f t="shared" si="125"/>
        <v>62430.203184092883</v>
      </c>
    </row>
    <row r="4020" spans="1:3" x14ac:dyDescent="0.2">
      <c r="A4020">
        <v>0.50224999999999997</v>
      </c>
      <c r="B4020">
        <f t="shared" si="124"/>
        <v>61817.466376194468</v>
      </c>
      <c r="C4020">
        <f t="shared" si="125"/>
        <v>61817.466376194468</v>
      </c>
    </row>
    <row r="4021" spans="1:3" x14ac:dyDescent="0.2">
      <c r="A4021">
        <v>0.50237500000000002</v>
      </c>
      <c r="B4021">
        <f t="shared" si="124"/>
        <v>61448.30665067488</v>
      </c>
      <c r="C4021">
        <f t="shared" si="125"/>
        <v>61448.30665067488</v>
      </c>
    </row>
    <row r="4022" spans="1:3" x14ac:dyDescent="0.2">
      <c r="A4022">
        <v>0.50249999999999995</v>
      </c>
      <c r="B4022">
        <f t="shared" si="124"/>
        <v>61325</v>
      </c>
      <c r="C4022">
        <f t="shared" si="125"/>
        <v>61325</v>
      </c>
    </row>
    <row r="4023" spans="1:3" x14ac:dyDescent="0.2">
      <c r="A4023">
        <v>0.50262499999999999</v>
      </c>
      <c r="B4023">
        <f t="shared" si="124"/>
        <v>61448.306650674858</v>
      </c>
      <c r="C4023">
        <f t="shared" si="125"/>
        <v>61448.306650674858</v>
      </c>
    </row>
    <row r="4024" spans="1:3" x14ac:dyDescent="0.2">
      <c r="A4024">
        <v>0.50275000000000003</v>
      </c>
      <c r="B4024">
        <f t="shared" si="124"/>
        <v>61817.466376194789</v>
      </c>
      <c r="C4024">
        <f t="shared" si="125"/>
        <v>61817.466376194789</v>
      </c>
    </row>
    <row r="4025" spans="1:3" x14ac:dyDescent="0.2">
      <c r="A4025">
        <v>0.50287499999999996</v>
      </c>
      <c r="B4025">
        <f t="shared" si="124"/>
        <v>62430.203184092818</v>
      </c>
      <c r="C4025">
        <f t="shared" si="125"/>
        <v>62430.203184092818</v>
      </c>
    </row>
    <row r="4026" spans="1:3" x14ac:dyDescent="0.2">
      <c r="A4026">
        <v>0.503</v>
      </c>
      <c r="B4026">
        <f t="shared" si="124"/>
        <v>63282.73934819366</v>
      </c>
      <c r="C4026">
        <f t="shared" si="125"/>
        <v>63282.73934819366</v>
      </c>
    </row>
    <row r="4027" spans="1:3" x14ac:dyDescent="0.2">
      <c r="A4027">
        <v>0.50312500000000004</v>
      </c>
      <c r="B4027">
        <f t="shared" si="124"/>
        <v>64369.818699549105</v>
      </c>
      <c r="C4027">
        <f t="shared" si="125"/>
        <v>64369.818699549105</v>
      </c>
    </row>
    <row r="4028" spans="1:3" x14ac:dyDescent="0.2">
      <c r="A4028">
        <v>0.50324999999999998</v>
      </c>
      <c r="B4028">
        <f t="shared" si="124"/>
        <v>65684.739032464888</v>
      </c>
      <c r="C4028">
        <f t="shared" si="125"/>
        <v>65684.739032464888</v>
      </c>
    </row>
    <row r="4029" spans="1:3" x14ac:dyDescent="0.2">
      <c r="A4029">
        <v>0.50337500000000002</v>
      </c>
      <c r="B4029">
        <f t="shared" si="124"/>
        <v>67219.39342583697</v>
      </c>
      <c r="C4029">
        <f t="shared" si="125"/>
        <v>67219.39342583697</v>
      </c>
    </row>
    <row r="4030" spans="1:3" x14ac:dyDescent="0.2">
      <c r="A4030">
        <v>0.50349999999999995</v>
      </c>
      <c r="B4030">
        <f t="shared" si="124"/>
        <v>68964.320225001429</v>
      </c>
      <c r="C4030">
        <f t="shared" si="125"/>
        <v>68964.320225001429</v>
      </c>
    </row>
    <row r="4031" spans="1:3" x14ac:dyDescent="0.2">
      <c r="A4031">
        <v>0.50362499999999999</v>
      </c>
      <c r="B4031">
        <f t="shared" si="124"/>
        <v>70908.761375997943</v>
      </c>
      <c r="C4031">
        <f t="shared" si="125"/>
        <v>70908.761375997943</v>
      </c>
    </row>
    <row r="4032" spans="1:3" x14ac:dyDescent="0.2">
      <c r="A4032">
        <v>0.50375000000000003</v>
      </c>
      <c r="B4032">
        <f t="shared" si="124"/>
        <v>73040.728752538736</v>
      </c>
      <c r="C4032">
        <f t="shared" si="125"/>
        <v>73040.728752538736</v>
      </c>
    </row>
    <row r="4033" spans="1:3" x14ac:dyDescent="0.2">
      <c r="A4033">
        <v>0.50387499999999996</v>
      </c>
      <c r="B4033">
        <f t="shared" si="124"/>
        <v>75347.07806679151</v>
      </c>
      <c r="C4033">
        <f t="shared" si="125"/>
        <v>75347.07806679151</v>
      </c>
    </row>
    <row r="4034" spans="1:3" x14ac:dyDescent="0.2">
      <c r="A4034">
        <v>0.504</v>
      </c>
      <c r="B4034">
        <f t="shared" si="124"/>
        <v>77813.589908301597</v>
      </c>
      <c r="C4034">
        <f t="shared" si="125"/>
        <v>77813.589908301597</v>
      </c>
    </row>
    <row r="4035" spans="1:3" x14ac:dyDescent="0.2">
      <c r="A4035">
        <v>0.50412500000000005</v>
      </c>
      <c r="B4035">
        <f t="shared" ref="B4035:B4098" si="126">-40000*SIN(200*PI()*A4035)+101325</f>
        <v>80425.05741136249</v>
      </c>
      <c r="C4035">
        <f t="shared" ref="C4035:C4098" si="127">IF(MOD(A4035,0.02)&gt;0.005,101325,B4035)</f>
        <v>80425.05741136249</v>
      </c>
    </row>
    <row r="4036" spans="1:3" x14ac:dyDescent="0.2">
      <c r="A4036">
        <v>0.50424999999999998</v>
      </c>
      <c r="B4036">
        <f t="shared" si="126"/>
        <v>83165.380010418477</v>
      </c>
      <c r="C4036">
        <f t="shared" si="127"/>
        <v>83165.380010418477</v>
      </c>
    </row>
    <row r="4037" spans="1:3" x14ac:dyDescent="0.2">
      <c r="A4037">
        <v>0.50437500000000002</v>
      </c>
      <c r="B4037">
        <f t="shared" si="126"/>
        <v>86017.662705396651</v>
      </c>
      <c r="C4037">
        <f t="shared" si="127"/>
        <v>86017.662705396651</v>
      </c>
    </row>
    <row r="4038" spans="1:3" x14ac:dyDescent="0.2">
      <c r="A4038">
        <v>0.50449999999999995</v>
      </c>
      <c r="B4038">
        <f t="shared" si="126"/>
        <v>88964.320225000076</v>
      </c>
      <c r="C4038">
        <f t="shared" si="127"/>
        <v>88964.320225000076</v>
      </c>
    </row>
    <row r="4039" spans="1:3" x14ac:dyDescent="0.2">
      <c r="A4039">
        <v>0.50462499999999999</v>
      </c>
      <c r="B4039">
        <f t="shared" si="126"/>
        <v>91987.185445763811</v>
      </c>
      <c r="C4039">
        <f t="shared" si="127"/>
        <v>91987.185445763811</v>
      </c>
    </row>
    <row r="4040" spans="1:3" x14ac:dyDescent="0.2">
      <c r="A4040">
        <v>0.50475000000000003</v>
      </c>
      <c r="B4040">
        <f t="shared" si="126"/>
        <v>95067.621398390664</v>
      </c>
      <c r="C4040">
        <f t="shared" si="127"/>
        <v>95067.621398390664</v>
      </c>
    </row>
    <row r="4041" spans="1:3" x14ac:dyDescent="0.2">
      <c r="A4041">
        <v>0.50487499999999996</v>
      </c>
      <c r="B4041">
        <f t="shared" si="126"/>
        <v>98186.636170885977</v>
      </c>
      <c r="C4041">
        <f t="shared" si="127"/>
        <v>98186.636170885977</v>
      </c>
    </row>
    <row r="4042" spans="1:3" x14ac:dyDescent="0.2">
      <c r="A4042">
        <v>0.505</v>
      </c>
      <c r="B4042">
        <f t="shared" si="126"/>
        <v>101324.99999999965</v>
      </c>
      <c r="C4042">
        <f t="shared" si="127"/>
        <v>101324.99999999965</v>
      </c>
    </row>
    <row r="4043" spans="1:3" x14ac:dyDescent="0.2">
      <c r="A4043">
        <v>0.50512500000000005</v>
      </c>
      <c r="B4043">
        <f t="shared" si="126"/>
        <v>104463.36382911559</v>
      </c>
      <c r="C4043">
        <f t="shared" si="127"/>
        <v>101325</v>
      </c>
    </row>
    <row r="4044" spans="1:3" x14ac:dyDescent="0.2">
      <c r="A4044">
        <v>0.50524999999999998</v>
      </c>
      <c r="B4044">
        <f t="shared" si="126"/>
        <v>107582.37860160864</v>
      </c>
      <c r="C4044">
        <f t="shared" si="127"/>
        <v>101325</v>
      </c>
    </row>
    <row r="4045" spans="1:3" x14ac:dyDescent="0.2">
      <c r="A4045">
        <v>0.50537500000000002</v>
      </c>
      <c r="B4045">
        <f t="shared" si="126"/>
        <v>110662.81455423772</v>
      </c>
      <c r="C4045">
        <f t="shared" si="127"/>
        <v>101325</v>
      </c>
    </row>
    <row r="4046" spans="1:3" x14ac:dyDescent="0.2">
      <c r="A4046">
        <v>0.50549999999999995</v>
      </c>
      <c r="B4046">
        <f t="shared" si="126"/>
        <v>113685.67977499709</v>
      </c>
      <c r="C4046">
        <f t="shared" si="127"/>
        <v>101325</v>
      </c>
    </row>
    <row r="4047" spans="1:3" x14ac:dyDescent="0.2">
      <c r="A4047">
        <v>0.50562499999999999</v>
      </c>
      <c r="B4047">
        <f t="shared" si="126"/>
        <v>116632.33729460269</v>
      </c>
      <c r="C4047">
        <f t="shared" si="127"/>
        <v>101325</v>
      </c>
    </row>
    <row r="4048" spans="1:3" x14ac:dyDescent="0.2">
      <c r="A4048">
        <v>0.50575000000000003</v>
      </c>
      <c r="B4048">
        <f t="shared" si="126"/>
        <v>119484.61998958292</v>
      </c>
      <c r="C4048">
        <f t="shared" si="127"/>
        <v>101325</v>
      </c>
    </row>
    <row r="4049" spans="1:3" x14ac:dyDescent="0.2">
      <c r="A4049">
        <v>0.50587499999999996</v>
      </c>
      <c r="B4049">
        <f t="shared" si="126"/>
        <v>122224.94258863691</v>
      </c>
      <c r="C4049">
        <f t="shared" si="127"/>
        <v>101325</v>
      </c>
    </row>
    <row r="4050" spans="1:3" x14ac:dyDescent="0.2">
      <c r="A4050">
        <v>0.50600000000000001</v>
      </c>
      <c r="B4050">
        <f t="shared" si="126"/>
        <v>124836.41009169967</v>
      </c>
      <c r="C4050">
        <f t="shared" si="127"/>
        <v>101325</v>
      </c>
    </row>
    <row r="4051" spans="1:3" x14ac:dyDescent="0.2">
      <c r="A4051">
        <v>0.50612500000000005</v>
      </c>
      <c r="B4051">
        <f t="shared" si="126"/>
        <v>127302.92193320795</v>
      </c>
      <c r="C4051">
        <f t="shared" si="127"/>
        <v>101325</v>
      </c>
    </row>
    <row r="4052" spans="1:3" x14ac:dyDescent="0.2">
      <c r="A4052">
        <v>0.50624999999999998</v>
      </c>
      <c r="B4052">
        <f t="shared" si="126"/>
        <v>129609.27124746077</v>
      </c>
      <c r="C4052">
        <f t="shared" si="127"/>
        <v>101325</v>
      </c>
    </row>
    <row r="4053" spans="1:3" x14ac:dyDescent="0.2">
      <c r="A4053">
        <v>0.50637500000000002</v>
      </c>
      <c r="B4053">
        <f t="shared" si="126"/>
        <v>131741.23862400159</v>
      </c>
      <c r="C4053">
        <f t="shared" si="127"/>
        <v>101325</v>
      </c>
    </row>
    <row r="4054" spans="1:3" x14ac:dyDescent="0.2">
      <c r="A4054">
        <v>0.50649999999999995</v>
      </c>
      <c r="B4054">
        <f t="shared" si="126"/>
        <v>133685.67977499682</v>
      </c>
      <c r="C4054">
        <f t="shared" si="127"/>
        <v>101325</v>
      </c>
    </row>
    <row r="4055" spans="1:3" x14ac:dyDescent="0.2">
      <c r="A4055">
        <v>0.50662499999999999</v>
      </c>
      <c r="B4055">
        <f t="shared" si="126"/>
        <v>135430.60657416383</v>
      </c>
      <c r="C4055">
        <f t="shared" si="127"/>
        <v>101325</v>
      </c>
    </row>
    <row r="4056" spans="1:3" x14ac:dyDescent="0.2">
      <c r="A4056">
        <v>0.50675000000000003</v>
      </c>
      <c r="B4056">
        <f t="shared" si="126"/>
        <v>136965.26096753479</v>
      </c>
      <c r="C4056">
        <f t="shared" si="127"/>
        <v>101325</v>
      </c>
    </row>
    <row r="4057" spans="1:3" x14ac:dyDescent="0.2">
      <c r="A4057">
        <v>0.50687499999999996</v>
      </c>
      <c r="B4057">
        <f t="shared" si="126"/>
        <v>138280.18130045148</v>
      </c>
      <c r="C4057">
        <f t="shared" si="127"/>
        <v>101325</v>
      </c>
    </row>
    <row r="4058" spans="1:3" x14ac:dyDescent="0.2">
      <c r="A4058">
        <v>0.50700000000000001</v>
      </c>
      <c r="B4058">
        <f t="shared" si="126"/>
        <v>139367.26065180614</v>
      </c>
      <c r="C4058">
        <f t="shared" si="127"/>
        <v>101325</v>
      </c>
    </row>
    <row r="4059" spans="1:3" x14ac:dyDescent="0.2">
      <c r="A4059">
        <v>0.50712500000000005</v>
      </c>
      <c r="B4059">
        <f t="shared" si="126"/>
        <v>140219.79681590755</v>
      </c>
      <c r="C4059">
        <f t="shared" si="127"/>
        <v>101325</v>
      </c>
    </row>
    <row r="4060" spans="1:3" x14ac:dyDescent="0.2">
      <c r="A4060">
        <v>0.50724999999999998</v>
      </c>
      <c r="B4060">
        <f t="shared" si="126"/>
        <v>140832.53362380544</v>
      </c>
      <c r="C4060">
        <f t="shared" si="127"/>
        <v>101325</v>
      </c>
    </row>
    <row r="4061" spans="1:3" x14ac:dyDescent="0.2">
      <c r="A4061">
        <v>0.50737500000000002</v>
      </c>
      <c r="B4061">
        <f t="shared" si="126"/>
        <v>141201.6933493251</v>
      </c>
      <c r="C4061">
        <f t="shared" si="127"/>
        <v>101325</v>
      </c>
    </row>
    <row r="4062" spans="1:3" x14ac:dyDescent="0.2">
      <c r="A4062">
        <v>0.50749999999999995</v>
      </c>
      <c r="B4062">
        <f t="shared" si="126"/>
        <v>141325</v>
      </c>
      <c r="C4062">
        <f t="shared" si="127"/>
        <v>101325</v>
      </c>
    </row>
    <row r="4063" spans="1:3" x14ac:dyDescent="0.2">
      <c r="A4063">
        <v>0.50762499999999999</v>
      </c>
      <c r="B4063">
        <f t="shared" si="126"/>
        <v>141201.69334932516</v>
      </c>
      <c r="C4063">
        <f t="shared" si="127"/>
        <v>101325</v>
      </c>
    </row>
    <row r="4064" spans="1:3" x14ac:dyDescent="0.2">
      <c r="A4064">
        <v>0.50775000000000003</v>
      </c>
      <c r="B4064">
        <f t="shared" si="126"/>
        <v>140832.53362380527</v>
      </c>
      <c r="C4064">
        <f t="shared" si="127"/>
        <v>101325</v>
      </c>
    </row>
    <row r="4065" spans="1:3" x14ac:dyDescent="0.2">
      <c r="A4065">
        <v>0.50787499999999997</v>
      </c>
      <c r="B4065">
        <f t="shared" si="126"/>
        <v>140219.79681590729</v>
      </c>
      <c r="C4065">
        <f t="shared" si="127"/>
        <v>101325</v>
      </c>
    </row>
    <row r="4066" spans="1:3" x14ac:dyDescent="0.2">
      <c r="A4066">
        <v>0.50800000000000001</v>
      </c>
      <c r="B4066">
        <f t="shared" si="126"/>
        <v>139367.26065180576</v>
      </c>
      <c r="C4066">
        <f t="shared" si="127"/>
        <v>101325</v>
      </c>
    </row>
    <row r="4067" spans="1:3" x14ac:dyDescent="0.2">
      <c r="A4067">
        <v>0.50812500000000005</v>
      </c>
      <c r="B4067">
        <f t="shared" si="126"/>
        <v>138280.18130045105</v>
      </c>
      <c r="C4067">
        <f t="shared" si="127"/>
        <v>101325</v>
      </c>
    </row>
    <row r="4068" spans="1:3" x14ac:dyDescent="0.2">
      <c r="A4068">
        <v>0.50824999999999998</v>
      </c>
      <c r="B4068">
        <f t="shared" si="126"/>
        <v>136965.26096753532</v>
      </c>
      <c r="C4068">
        <f t="shared" si="127"/>
        <v>101325</v>
      </c>
    </row>
    <row r="4069" spans="1:3" x14ac:dyDescent="0.2">
      <c r="A4069">
        <v>0.50837500000000002</v>
      </c>
      <c r="B4069">
        <f t="shared" si="126"/>
        <v>135430.60657416325</v>
      </c>
      <c r="C4069">
        <f t="shared" si="127"/>
        <v>101325</v>
      </c>
    </row>
    <row r="4070" spans="1:3" x14ac:dyDescent="0.2">
      <c r="A4070">
        <v>0.50849999999999995</v>
      </c>
      <c r="B4070">
        <f t="shared" si="126"/>
        <v>133685.6797749988</v>
      </c>
      <c r="C4070">
        <f t="shared" si="127"/>
        <v>101325</v>
      </c>
    </row>
    <row r="4071" spans="1:3" x14ac:dyDescent="0.2">
      <c r="A4071">
        <v>0.50862499999999999</v>
      </c>
      <c r="B4071">
        <f t="shared" si="126"/>
        <v>131741.23862400086</v>
      </c>
      <c r="C4071">
        <f t="shared" si="127"/>
        <v>101325</v>
      </c>
    </row>
    <row r="4072" spans="1:3" x14ac:dyDescent="0.2">
      <c r="A4072">
        <v>0.50875000000000004</v>
      </c>
      <c r="B4072">
        <f t="shared" si="126"/>
        <v>129609.27124746157</v>
      </c>
      <c r="C4072">
        <f t="shared" si="127"/>
        <v>101325</v>
      </c>
    </row>
    <row r="4073" spans="1:3" x14ac:dyDescent="0.2">
      <c r="A4073">
        <v>0.50887499999999997</v>
      </c>
      <c r="B4073">
        <f t="shared" si="126"/>
        <v>127302.92193320709</v>
      </c>
      <c r="C4073">
        <f t="shared" si="127"/>
        <v>101325</v>
      </c>
    </row>
    <row r="4074" spans="1:3" x14ac:dyDescent="0.2">
      <c r="A4074">
        <v>0.50900000000000001</v>
      </c>
      <c r="B4074">
        <f t="shared" si="126"/>
        <v>124836.41009169875</v>
      </c>
      <c r="C4074">
        <f t="shared" si="127"/>
        <v>101325</v>
      </c>
    </row>
    <row r="4075" spans="1:3" x14ac:dyDescent="0.2">
      <c r="A4075">
        <v>0.50912500000000005</v>
      </c>
      <c r="B4075">
        <f t="shared" si="126"/>
        <v>122224.94258863594</v>
      </c>
      <c r="C4075">
        <f t="shared" si="127"/>
        <v>101325</v>
      </c>
    </row>
    <row r="4076" spans="1:3" x14ac:dyDescent="0.2">
      <c r="A4076">
        <v>0.50924999999999998</v>
      </c>
      <c r="B4076">
        <f t="shared" si="126"/>
        <v>119484.6199895819</v>
      </c>
      <c r="C4076">
        <f t="shared" si="127"/>
        <v>101325</v>
      </c>
    </row>
    <row r="4077" spans="1:3" x14ac:dyDescent="0.2">
      <c r="A4077">
        <v>0.50937500000000002</v>
      </c>
      <c r="B4077">
        <f t="shared" si="126"/>
        <v>116632.33729460374</v>
      </c>
      <c r="C4077">
        <f t="shared" si="127"/>
        <v>101325</v>
      </c>
    </row>
    <row r="4078" spans="1:3" x14ac:dyDescent="0.2">
      <c r="A4078">
        <v>0.50949999999999995</v>
      </c>
      <c r="B4078">
        <f t="shared" si="126"/>
        <v>113685.67977499816</v>
      </c>
      <c r="C4078">
        <f t="shared" si="127"/>
        <v>101325</v>
      </c>
    </row>
    <row r="4079" spans="1:3" x14ac:dyDescent="0.2">
      <c r="A4079">
        <v>0.50962499999999999</v>
      </c>
      <c r="B4079">
        <f t="shared" si="126"/>
        <v>110662.81455423661</v>
      </c>
      <c r="C4079">
        <f t="shared" si="127"/>
        <v>101325</v>
      </c>
    </row>
    <row r="4080" spans="1:3" x14ac:dyDescent="0.2">
      <c r="A4080">
        <v>0.50975000000000004</v>
      </c>
      <c r="B4080">
        <f t="shared" si="126"/>
        <v>107582.37860160752</v>
      </c>
      <c r="C4080">
        <f t="shared" si="127"/>
        <v>101325</v>
      </c>
    </row>
    <row r="4081" spans="1:3" x14ac:dyDescent="0.2">
      <c r="A4081">
        <v>0.50987499999999997</v>
      </c>
      <c r="B4081">
        <f t="shared" si="126"/>
        <v>104463.36382911446</v>
      </c>
      <c r="C4081">
        <f t="shared" si="127"/>
        <v>101325</v>
      </c>
    </row>
    <row r="4082" spans="1:3" x14ac:dyDescent="0.2">
      <c r="A4082">
        <v>0.51</v>
      </c>
      <c r="B4082">
        <f t="shared" si="126"/>
        <v>101325.00000000079</v>
      </c>
      <c r="C4082">
        <f t="shared" si="127"/>
        <v>101325</v>
      </c>
    </row>
    <row r="4083" spans="1:3" x14ac:dyDescent="0.2">
      <c r="A4083">
        <v>0.51012500000000005</v>
      </c>
      <c r="B4083">
        <f t="shared" si="126"/>
        <v>98186.636170884842</v>
      </c>
      <c r="C4083">
        <f t="shared" si="127"/>
        <v>101325</v>
      </c>
    </row>
    <row r="4084" spans="1:3" x14ac:dyDescent="0.2">
      <c r="A4084">
        <v>0.51024999999999998</v>
      </c>
      <c r="B4084">
        <f t="shared" si="126"/>
        <v>95067.621398391784</v>
      </c>
      <c r="C4084">
        <f t="shared" si="127"/>
        <v>101325</v>
      </c>
    </row>
    <row r="4085" spans="1:3" x14ac:dyDescent="0.2">
      <c r="A4085">
        <v>0.51037500000000002</v>
      </c>
      <c r="B4085">
        <f t="shared" si="126"/>
        <v>91987.185445762705</v>
      </c>
      <c r="C4085">
        <f t="shared" si="127"/>
        <v>101325</v>
      </c>
    </row>
    <row r="4086" spans="1:3" x14ac:dyDescent="0.2">
      <c r="A4086">
        <v>0.51049999999999995</v>
      </c>
      <c r="B4086">
        <f t="shared" si="126"/>
        <v>88964.320225003321</v>
      </c>
      <c r="C4086">
        <f t="shared" si="127"/>
        <v>101325</v>
      </c>
    </row>
    <row r="4087" spans="1:3" x14ac:dyDescent="0.2">
      <c r="A4087">
        <v>0.510625</v>
      </c>
      <c r="B4087">
        <f t="shared" si="126"/>
        <v>86017.662705395604</v>
      </c>
      <c r="C4087">
        <f t="shared" si="127"/>
        <v>101325</v>
      </c>
    </row>
    <row r="4088" spans="1:3" x14ac:dyDescent="0.2">
      <c r="A4088">
        <v>0.51075000000000004</v>
      </c>
      <c r="B4088">
        <f t="shared" si="126"/>
        <v>83165.380010417459</v>
      </c>
      <c r="C4088">
        <f t="shared" si="127"/>
        <v>101325</v>
      </c>
    </row>
    <row r="4089" spans="1:3" x14ac:dyDescent="0.2">
      <c r="A4089">
        <v>0.51087499999999997</v>
      </c>
      <c r="B4089">
        <f t="shared" si="126"/>
        <v>80425.057411363465</v>
      </c>
      <c r="C4089">
        <f t="shared" si="127"/>
        <v>101325</v>
      </c>
    </row>
    <row r="4090" spans="1:3" x14ac:dyDescent="0.2">
      <c r="A4090">
        <v>0.51100000000000001</v>
      </c>
      <c r="B4090">
        <f t="shared" si="126"/>
        <v>77813.589908300666</v>
      </c>
      <c r="C4090">
        <f t="shared" si="127"/>
        <v>101325</v>
      </c>
    </row>
    <row r="4091" spans="1:3" x14ac:dyDescent="0.2">
      <c r="A4091">
        <v>0.51112500000000005</v>
      </c>
      <c r="B4091">
        <f t="shared" si="126"/>
        <v>75347.078066792368</v>
      </c>
      <c r="C4091">
        <f t="shared" si="127"/>
        <v>101325</v>
      </c>
    </row>
    <row r="4092" spans="1:3" x14ac:dyDescent="0.2">
      <c r="A4092">
        <v>0.51124999999999998</v>
      </c>
      <c r="B4092">
        <f t="shared" si="126"/>
        <v>73040.728752537922</v>
      </c>
      <c r="C4092">
        <f t="shared" si="127"/>
        <v>101325</v>
      </c>
    </row>
    <row r="4093" spans="1:3" x14ac:dyDescent="0.2">
      <c r="A4093">
        <v>0.51137500000000002</v>
      </c>
      <c r="B4093">
        <f t="shared" si="126"/>
        <v>70908.761375998685</v>
      </c>
      <c r="C4093">
        <f t="shared" si="127"/>
        <v>101325</v>
      </c>
    </row>
    <row r="4094" spans="1:3" x14ac:dyDescent="0.2">
      <c r="A4094">
        <v>0.51149999999999995</v>
      </c>
      <c r="B4094">
        <f t="shared" si="126"/>
        <v>68964.320225002099</v>
      </c>
      <c r="C4094">
        <f t="shared" si="127"/>
        <v>101325</v>
      </c>
    </row>
    <row r="4095" spans="1:3" x14ac:dyDescent="0.2">
      <c r="A4095">
        <v>0.511625</v>
      </c>
      <c r="B4095">
        <f t="shared" si="126"/>
        <v>67219.393425836373</v>
      </c>
      <c r="C4095">
        <f t="shared" si="127"/>
        <v>101325</v>
      </c>
    </row>
    <row r="4096" spans="1:3" x14ac:dyDescent="0.2">
      <c r="A4096">
        <v>0.51175000000000004</v>
      </c>
      <c r="B4096">
        <f t="shared" si="126"/>
        <v>65684.739032464364</v>
      </c>
      <c r="C4096">
        <f t="shared" si="127"/>
        <v>101325</v>
      </c>
    </row>
    <row r="4097" spans="1:3" x14ac:dyDescent="0.2">
      <c r="A4097">
        <v>0.51187499999999997</v>
      </c>
      <c r="B4097">
        <f t="shared" si="126"/>
        <v>64369.818699548676</v>
      </c>
      <c r="C4097">
        <f t="shared" si="127"/>
        <v>101325</v>
      </c>
    </row>
    <row r="4098" spans="1:3" x14ac:dyDescent="0.2">
      <c r="A4098">
        <v>0.51200000000000001</v>
      </c>
      <c r="B4098">
        <f t="shared" si="126"/>
        <v>63282.739348194016</v>
      </c>
      <c r="C4098">
        <f t="shared" si="127"/>
        <v>101325</v>
      </c>
    </row>
    <row r="4099" spans="1:3" x14ac:dyDescent="0.2">
      <c r="A4099">
        <v>0.51212500000000005</v>
      </c>
      <c r="B4099">
        <f t="shared" ref="B4099:B4162" si="128">-40000*SIN(200*PI()*A4099)+101325</f>
        <v>62430.203184092548</v>
      </c>
      <c r="C4099">
        <f t="shared" ref="C4099:C4162" si="129">IF(MOD(A4099,0.02)&gt;0.005,101325,B4099)</f>
        <v>101325</v>
      </c>
    </row>
    <row r="4100" spans="1:3" x14ac:dyDescent="0.2">
      <c r="A4100">
        <v>0.51224999999999998</v>
      </c>
      <c r="B4100">
        <f t="shared" si="128"/>
        <v>61817.466376194607</v>
      </c>
      <c r="C4100">
        <f t="shared" si="129"/>
        <v>101325</v>
      </c>
    </row>
    <row r="4101" spans="1:3" x14ac:dyDescent="0.2">
      <c r="A4101">
        <v>0.51237500000000002</v>
      </c>
      <c r="B4101">
        <f t="shared" si="128"/>
        <v>61448.306650674771</v>
      </c>
      <c r="C4101">
        <f t="shared" si="129"/>
        <v>101325</v>
      </c>
    </row>
    <row r="4102" spans="1:3" x14ac:dyDescent="0.2">
      <c r="A4102">
        <v>0.51249999999999996</v>
      </c>
      <c r="B4102">
        <f t="shared" si="128"/>
        <v>61325</v>
      </c>
      <c r="C4102">
        <f t="shared" si="129"/>
        <v>101325</v>
      </c>
    </row>
    <row r="4103" spans="1:3" x14ac:dyDescent="0.2">
      <c r="A4103">
        <v>0.512625</v>
      </c>
      <c r="B4103">
        <f t="shared" si="128"/>
        <v>61448.306650674967</v>
      </c>
      <c r="C4103">
        <f t="shared" si="129"/>
        <v>101325</v>
      </c>
    </row>
    <row r="4104" spans="1:3" x14ac:dyDescent="0.2">
      <c r="A4104">
        <v>0.51275000000000004</v>
      </c>
      <c r="B4104">
        <f t="shared" si="128"/>
        <v>61817.46637619465</v>
      </c>
      <c r="C4104">
        <f t="shared" si="129"/>
        <v>101325</v>
      </c>
    </row>
    <row r="4105" spans="1:3" x14ac:dyDescent="0.2">
      <c r="A4105">
        <v>0.51287499999999997</v>
      </c>
      <c r="B4105">
        <f t="shared" si="128"/>
        <v>62430.203184092614</v>
      </c>
      <c r="C4105">
        <f t="shared" si="129"/>
        <v>101325</v>
      </c>
    </row>
    <row r="4106" spans="1:3" x14ac:dyDescent="0.2">
      <c r="A4106">
        <v>0.51300000000000001</v>
      </c>
      <c r="B4106">
        <f t="shared" si="128"/>
        <v>63282.739348194096</v>
      </c>
      <c r="C4106">
        <f t="shared" si="129"/>
        <v>101325</v>
      </c>
    </row>
    <row r="4107" spans="1:3" x14ac:dyDescent="0.2">
      <c r="A4107">
        <v>0.51312500000000005</v>
      </c>
      <c r="B4107">
        <f t="shared" si="128"/>
        <v>64369.818699548778</v>
      </c>
      <c r="C4107">
        <f t="shared" si="129"/>
        <v>101325</v>
      </c>
    </row>
    <row r="4108" spans="1:3" x14ac:dyDescent="0.2">
      <c r="A4108">
        <v>0.51324999999999998</v>
      </c>
      <c r="B4108">
        <f t="shared" si="128"/>
        <v>65684.739032465528</v>
      </c>
      <c r="C4108">
        <f t="shared" si="129"/>
        <v>101325</v>
      </c>
    </row>
    <row r="4109" spans="1:3" x14ac:dyDescent="0.2">
      <c r="A4109">
        <v>0.51337500000000003</v>
      </c>
      <c r="B4109">
        <f t="shared" si="128"/>
        <v>67219.393425836519</v>
      </c>
      <c r="C4109">
        <f t="shared" si="129"/>
        <v>101325</v>
      </c>
    </row>
    <row r="4110" spans="1:3" x14ac:dyDescent="0.2">
      <c r="A4110">
        <v>0.51349999999999996</v>
      </c>
      <c r="B4110">
        <f t="shared" si="128"/>
        <v>68964.320225000934</v>
      </c>
      <c r="C4110">
        <f t="shared" si="129"/>
        <v>101325</v>
      </c>
    </row>
    <row r="4111" spans="1:3" x14ac:dyDescent="0.2">
      <c r="A4111">
        <v>0.513625</v>
      </c>
      <c r="B4111">
        <f t="shared" si="128"/>
        <v>70908.76137599886</v>
      </c>
      <c r="C4111">
        <f t="shared" si="129"/>
        <v>101325</v>
      </c>
    </row>
    <row r="4112" spans="1:3" x14ac:dyDescent="0.2">
      <c r="A4112">
        <v>0.51375000000000004</v>
      </c>
      <c r="B4112">
        <f t="shared" si="128"/>
        <v>73040.728752538125</v>
      </c>
      <c r="C4112">
        <f t="shared" si="129"/>
        <v>101325</v>
      </c>
    </row>
    <row r="4113" spans="1:3" x14ac:dyDescent="0.2">
      <c r="A4113">
        <v>0.51387499999999997</v>
      </c>
      <c r="B4113">
        <f t="shared" si="128"/>
        <v>75347.078066792586</v>
      </c>
      <c r="C4113">
        <f t="shared" si="129"/>
        <v>101325</v>
      </c>
    </row>
    <row r="4114" spans="1:3" x14ac:dyDescent="0.2">
      <c r="A4114">
        <v>0.51400000000000001</v>
      </c>
      <c r="B4114">
        <f t="shared" si="128"/>
        <v>77813.589908300899</v>
      </c>
      <c r="C4114">
        <f t="shared" si="129"/>
        <v>101325</v>
      </c>
    </row>
    <row r="4115" spans="1:3" x14ac:dyDescent="0.2">
      <c r="A4115">
        <v>0.51412500000000005</v>
      </c>
      <c r="B4115">
        <f t="shared" si="128"/>
        <v>80425.057411363698</v>
      </c>
      <c r="C4115">
        <f t="shared" si="129"/>
        <v>101325</v>
      </c>
    </row>
    <row r="4116" spans="1:3" x14ac:dyDescent="0.2">
      <c r="A4116">
        <v>0.51424999999999998</v>
      </c>
      <c r="B4116">
        <f t="shared" si="128"/>
        <v>83165.380010417706</v>
      </c>
      <c r="C4116">
        <f t="shared" si="129"/>
        <v>101325</v>
      </c>
    </row>
    <row r="4117" spans="1:3" x14ac:dyDescent="0.2">
      <c r="A4117">
        <v>0.51437500000000003</v>
      </c>
      <c r="B4117">
        <f t="shared" si="128"/>
        <v>86017.662705397961</v>
      </c>
      <c r="C4117">
        <f t="shared" si="129"/>
        <v>101325</v>
      </c>
    </row>
    <row r="4118" spans="1:3" x14ac:dyDescent="0.2">
      <c r="A4118">
        <v>0.51449999999999996</v>
      </c>
      <c r="B4118">
        <f t="shared" si="128"/>
        <v>88964.320225001415</v>
      </c>
      <c r="C4118">
        <f t="shared" si="129"/>
        <v>101325</v>
      </c>
    </row>
    <row r="4119" spans="1:3" x14ac:dyDescent="0.2">
      <c r="A4119">
        <v>0.514625</v>
      </c>
      <c r="B4119">
        <f t="shared" si="128"/>
        <v>91987.185445762967</v>
      </c>
      <c r="C4119">
        <f t="shared" si="129"/>
        <v>101325</v>
      </c>
    </row>
    <row r="4120" spans="1:3" x14ac:dyDescent="0.2">
      <c r="A4120">
        <v>0.51475000000000004</v>
      </c>
      <c r="B4120">
        <f t="shared" si="128"/>
        <v>95067.621398392061</v>
      </c>
      <c r="C4120">
        <f t="shared" si="129"/>
        <v>101325</v>
      </c>
    </row>
    <row r="4121" spans="1:3" x14ac:dyDescent="0.2">
      <c r="A4121">
        <v>0.51487499999999997</v>
      </c>
      <c r="B4121">
        <f t="shared" si="128"/>
        <v>98186.636170885118</v>
      </c>
      <c r="C4121">
        <f t="shared" si="129"/>
        <v>101325</v>
      </c>
    </row>
    <row r="4122" spans="1:3" x14ac:dyDescent="0.2">
      <c r="A4122">
        <v>0.51500000000000001</v>
      </c>
      <c r="B4122">
        <f t="shared" si="128"/>
        <v>101325.00000000106</v>
      </c>
      <c r="C4122">
        <f t="shared" si="129"/>
        <v>101325</v>
      </c>
    </row>
    <row r="4123" spans="1:3" x14ac:dyDescent="0.2">
      <c r="A4123">
        <v>0.51512500000000006</v>
      </c>
      <c r="B4123">
        <f t="shared" si="128"/>
        <v>104463.36382911472</v>
      </c>
      <c r="C4123">
        <f t="shared" si="129"/>
        <v>101325</v>
      </c>
    </row>
    <row r="4124" spans="1:3" x14ac:dyDescent="0.2">
      <c r="A4124">
        <v>0.51524999999999999</v>
      </c>
      <c r="B4124">
        <f t="shared" si="128"/>
        <v>107582.37860161003</v>
      </c>
      <c r="C4124">
        <f t="shared" si="129"/>
        <v>101325</v>
      </c>
    </row>
    <row r="4125" spans="1:3" x14ac:dyDescent="0.2">
      <c r="A4125">
        <v>0.51537500000000003</v>
      </c>
      <c r="B4125">
        <f t="shared" si="128"/>
        <v>110662.81455423689</v>
      </c>
      <c r="C4125">
        <f t="shared" si="129"/>
        <v>101325</v>
      </c>
    </row>
    <row r="4126" spans="1:3" x14ac:dyDescent="0.2">
      <c r="A4126">
        <v>0.51549999999999996</v>
      </c>
      <c r="B4126">
        <f t="shared" si="128"/>
        <v>113685.67977499627</v>
      </c>
      <c r="C4126">
        <f t="shared" si="129"/>
        <v>101325</v>
      </c>
    </row>
    <row r="4127" spans="1:3" x14ac:dyDescent="0.2">
      <c r="A4127">
        <v>0.515625</v>
      </c>
      <c r="B4127">
        <f t="shared" si="128"/>
        <v>116632.33729460399</v>
      </c>
      <c r="C4127">
        <f t="shared" si="129"/>
        <v>101325</v>
      </c>
    </row>
    <row r="4128" spans="1:3" x14ac:dyDescent="0.2">
      <c r="A4128">
        <v>0.51575000000000004</v>
      </c>
      <c r="B4128">
        <f t="shared" si="128"/>
        <v>119484.61998958215</v>
      </c>
      <c r="C4128">
        <f t="shared" si="129"/>
        <v>101325</v>
      </c>
    </row>
    <row r="4129" spans="1:3" x14ac:dyDescent="0.2">
      <c r="A4129">
        <v>0.51587499999999997</v>
      </c>
      <c r="B4129">
        <f t="shared" si="128"/>
        <v>122224.94258863812</v>
      </c>
      <c r="C4129">
        <f t="shared" si="129"/>
        <v>101325</v>
      </c>
    </row>
    <row r="4130" spans="1:3" x14ac:dyDescent="0.2">
      <c r="A4130">
        <v>0.51600000000000001</v>
      </c>
      <c r="B4130">
        <f t="shared" si="128"/>
        <v>124836.41009169897</v>
      </c>
      <c r="C4130">
        <f t="shared" si="129"/>
        <v>101325</v>
      </c>
    </row>
    <row r="4131" spans="1:3" x14ac:dyDescent="0.2">
      <c r="A4131">
        <v>0.51612499999999994</v>
      </c>
      <c r="B4131">
        <f t="shared" si="128"/>
        <v>127302.92193320557</v>
      </c>
      <c r="C4131">
        <f t="shared" si="129"/>
        <v>101325</v>
      </c>
    </row>
    <row r="4132" spans="1:3" x14ac:dyDescent="0.2">
      <c r="A4132">
        <v>0.51624999999999999</v>
      </c>
      <c r="B4132">
        <f t="shared" si="128"/>
        <v>129609.27124746177</v>
      </c>
      <c r="C4132">
        <f t="shared" si="129"/>
        <v>101325</v>
      </c>
    </row>
    <row r="4133" spans="1:3" x14ac:dyDescent="0.2">
      <c r="A4133">
        <v>0.51637500000000003</v>
      </c>
      <c r="B4133">
        <f t="shared" si="128"/>
        <v>131741.23862400104</v>
      </c>
      <c r="C4133">
        <f t="shared" si="129"/>
        <v>101325</v>
      </c>
    </row>
    <row r="4134" spans="1:3" x14ac:dyDescent="0.2">
      <c r="A4134">
        <v>0.51649999999999996</v>
      </c>
      <c r="B4134">
        <f t="shared" si="128"/>
        <v>133685.67977499764</v>
      </c>
      <c r="C4134">
        <f t="shared" si="129"/>
        <v>101325</v>
      </c>
    </row>
    <row r="4135" spans="1:3" x14ac:dyDescent="0.2">
      <c r="A4135">
        <v>0.516625</v>
      </c>
      <c r="B4135">
        <f t="shared" si="128"/>
        <v>135430.60657416339</v>
      </c>
      <c r="C4135">
        <f t="shared" si="129"/>
        <v>101325</v>
      </c>
    </row>
    <row r="4136" spans="1:3" x14ac:dyDescent="0.2">
      <c r="A4136">
        <v>0.51675000000000004</v>
      </c>
      <c r="B4136">
        <f t="shared" si="128"/>
        <v>136965.26096753543</v>
      </c>
      <c r="C4136">
        <f t="shared" si="129"/>
        <v>101325</v>
      </c>
    </row>
    <row r="4137" spans="1:3" x14ac:dyDescent="0.2">
      <c r="A4137">
        <v>0.51687499999999997</v>
      </c>
      <c r="B4137">
        <f t="shared" si="128"/>
        <v>138280.18130045116</v>
      </c>
      <c r="C4137">
        <f t="shared" si="129"/>
        <v>101325</v>
      </c>
    </row>
    <row r="4138" spans="1:3" x14ac:dyDescent="0.2">
      <c r="A4138">
        <v>0.51700000000000002</v>
      </c>
      <c r="B4138">
        <f t="shared" si="128"/>
        <v>139367.26065180654</v>
      </c>
      <c r="C4138">
        <f t="shared" si="129"/>
        <v>101325</v>
      </c>
    </row>
    <row r="4139" spans="1:3" x14ac:dyDescent="0.2">
      <c r="A4139">
        <v>0.51712499999999995</v>
      </c>
      <c r="B4139">
        <f t="shared" si="128"/>
        <v>140219.79681590683</v>
      </c>
      <c r="C4139">
        <f t="shared" si="129"/>
        <v>101325</v>
      </c>
    </row>
    <row r="4140" spans="1:3" x14ac:dyDescent="0.2">
      <c r="A4140">
        <v>0.51724999999999999</v>
      </c>
      <c r="B4140">
        <f t="shared" si="128"/>
        <v>140832.53362380533</v>
      </c>
      <c r="C4140">
        <f t="shared" si="129"/>
        <v>101325</v>
      </c>
    </row>
    <row r="4141" spans="1:3" x14ac:dyDescent="0.2">
      <c r="A4141">
        <v>0.51737500000000003</v>
      </c>
      <c r="B4141">
        <f t="shared" si="128"/>
        <v>141201.69334932519</v>
      </c>
      <c r="C4141">
        <f t="shared" si="129"/>
        <v>101325</v>
      </c>
    </row>
    <row r="4142" spans="1:3" x14ac:dyDescent="0.2">
      <c r="A4142">
        <v>0.51749999999999996</v>
      </c>
      <c r="B4142">
        <f t="shared" si="128"/>
        <v>141325</v>
      </c>
      <c r="C4142">
        <f t="shared" si="129"/>
        <v>101325</v>
      </c>
    </row>
    <row r="4143" spans="1:3" x14ac:dyDescent="0.2">
      <c r="A4143">
        <v>0.517625</v>
      </c>
      <c r="B4143">
        <f t="shared" si="128"/>
        <v>141201.69334932507</v>
      </c>
      <c r="C4143">
        <f t="shared" si="129"/>
        <v>101325</v>
      </c>
    </row>
    <row r="4144" spans="1:3" x14ac:dyDescent="0.2">
      <c r="A4144">
        <v>0.51775000000000004</v>
      </c>
      <c r="B4144">
        <f t="shared" si="128"/>
        <v>140832.53362380542</v>
      </c>
      <c r="C4144">
        <f t="shared" si="129"/>
        <v>101325</v>
      </c>
    </row>
    <row r="4145" spans="1:3" x14ac:dyDescent="0.2">
      <c r="A4145">
        <v>0.51787499999999997</v>
      </c>
      <c r="B4145">
        <f t="shared" si="128"/>
        <v>140219.79681590694</v>
      </c>
      <c r="C4145">
        <f t="shared" si="129"/>
        <v>101325</v>
      </c>
    </row>
    <row r="4146" spans="1:3" x14ac:dyDescent="0.2">
      <c r="A4146">
        <v>0.51800000000000002</v>
      </c>
      <c r="B4146">
        <f t="shared" si="128"/>
        <v>139367.26065180602</v>
      </c>
      <c r="C4146">
        <f t="shared" si="129"/>
        <v>101325</v>
      </c>
    </row>
    <row r="4147" spans="1:3" x14ac:dyDescent="0.2">
      <c r="A4147">
        <v>0.51812499999999995</v>
      </c>
      <c r="B4147">
        <f t="shared" si="128"/>
        <v>138280.18130045227</v>
      </c>
      <c r="C4147">
        <f t="shared" si="129"/>
        <v>101325</v>
      </c>
    </row>
    <row r="4148" spans="1:3" x14ac:dyDescent="0.2">
      <c r="A4148">
        <v>0.51824999999999999</v>
      </c>
      <c r="B4148">
        <f t="shared" si="128"/>
        <v>136965.26096753468</v>
      </c>
      <c r="C4148">
        <f t="shared" si="129"/>
        <v>101325</v>
      </c>
    </row>
    <row r="4149" spans="1:3" x14ac:dyDescent="0.2">
      <c r="A4149">
        <v>0.51837500000000003</v>
      </c>
      <c r="B4149">
        <f t="shared" si="128"/>
        <v>135430.60657416371</v>
      </c>
      <c r="C4149">
        <f t="shared" si="129"/>
        <v>101325</v>
      </c>
    </row>
    <row r="4150" spans="1:3" x14ac:dyDescent="0.2">
      <c r="A4150">
        <v>0.51849999999999996</v>
      </c>
      <c r="B4150">
        <f t="shared" si="128"/>
        <v>133685.67977499799</v>
      </c>
      <c r="C4150">
        <f t="shared" si="129"/>
        <v>101325</v>
      </c>
    </row>
    <row r="4151" spans="1:3" x14ac:dyDescent="0.2">
      <c r="A4151">
        <v>0.518625</v>
      </c>
      <c r="B4151">
        <f t="shared" si="128"/>
        <v>131741.23862400142</v>
      </c>
      <c r="C4151">
        <f t="shared" si="129"/>
        <v>101325</v>
      </c>
    </row>
    <row r="4152" spans="1:3" x14ac:dyDescent="0.2">
      <c r="A4152">
        <v>0.51875000000000004</v>
      </c>
      <c r="B4152">
        <f t="shared" si="128"/>
        <v>129609.27124746058</v>
      </c>
      <c r="C4152">
        <f t="shared" si="129"/>
        <v>101325</v>
      </c>
    </row>
    <row r="4153" spans="1:3" x14ac:dyDescent="0.2">
      <c r="A4153">
        <v>0.51887499999999998</v>
      </c>
      <c r="B4153">
        <f t="shared" si="128"/>
        <v>127302.92193320775</v>
      </c>
      <c r="C4153">
        <f t="shared" si="129"/>
        <v>101325</v>
      </c>
    </row>
    <row r="4154" spans="1:3" x14ac:dyDescent="0.2">
      <c r="A4154">
        <v>0.51900000000000002</v>
      </c>
      <c r="B4154">
        <f t="shared" si="128"/>
        <v>124836.41009169762</v>
      </c>
      <c r="C4154">
        <f t="shared" si="129"/>
        <v>101325</v>
      </c>
    </row>
    <row r="4155" spans="1:3" x14ac:dyDescent="0.2">
      <c r="A4155">
        <v>0.51912499999999995</v>
      </c>
      <c r="B4155">
        <f t="shared" si="128"/>
        <v>122224.94258863862</v>
      </c>
      <c r="C4155">
        <f t="shared" si="129"/>
        <v>101325</v>
      </c>
    </row>
    <row r="4156" spans="1:3" x14ac:dyDescent="0.2">
      <c r="A4156">
        <v>0.51924999999999999</v>
      </c>
      <c r="B4156">
        <f t="shared" si="128"/>
        <v>119484.61998958267</v>
      </c>
      <c r="C4156">
        <f t="shared" si="129"/>
        <v>101325</v>
      </c>
    </row>
    <row r="4157" spans="1:3" x14ac:dyDescent="0.2">
      <c r="A4157">
        <v>0.51937500000000003</v>
      </c>
      <c r="B4157">
        <f t="shared" si="128"/>
        <v>116632.33729460243</v>
      </c>
      <c r="C4157">
        <f t="shared" si="129"/>
        <v>101325</v>
      </c>
    </row>
    <row r="4158" spans="1:3" x14ac:dyDescent="0.2">
      <c r="A4158">
        <v>0.51949999999999996</v>
      </c>
      <c r="B4158">
        <f t="shared" si="128"/>
        <v>113685.67977499899</v>
      </c>
      <c r="C4158">
        <f t="shared" si="129"/>
        <v>101325</v>
      </c>
    </row>
    <row r="4159" spans="1:3" x14ac:dyDescent="0.2">
      <c r="A4159">
        <v>0.519625</v>
      </c>
      <c r="B4159">
        <f t="shared" si="128"/>
        <v>110662.81455423524</v>
      </c>
      <c r="C4159">
        <f t="shared" si="129"/>
        <v>101325</v>
      </c>
    </row>
    <row r="4160" spans="1:3" x14ac:dyDescent="0.2">
      <c r="A4160">
        <v>0.51975000000000005</v>
      </c>
      <c r="B4160">
        <f t="shared" si="128"/>
        <v>107582.37860160838</v>
      </c>
      <c r="C4160">
        <f t="shared" si="129"/>
        <v>101325</v>
      </c>
    </row>
    <row r="4161" spans="1:3" x14ac:dyDescent="0.2">
      <c r="A4161">
        <v>0.51987499999999998</v>
      </c>
      <c r="B4161">
        <f t="shared" si="128"/>
        <v>104463.36382911532</v>
      </c>
      <c r="C4161">
        <f t="shared" si="129"/>
        <v>101325</v>
      </c>
    </row>
    <row r="4162" spans="1:3" x14ac:dyDescent="0.2">
      <c r="A4162">
        <v>0.52</v>
      </c>
      <c r="B4162">
        <f t="shared" si="128"/>
        <v>101324.99999999937</v>
      </c>
      <c r="C4162">
        <f t="shared" si="129"/>
        <v>101324.99999999937</v>
      </c>
    </row>
    <row r="4163" spans="1:3" x14ac:dyDescent="0.2">
      <c r="A4163">
        <v>0.52012499999999995</v>
      </c>
      <c r="B4163">
        <f t="shared" ref="B4163:B4226" si="130">-40000*SIN(200*PI()*A4163)+101325</f>
        <v>98186.63617088797</v>
      </c>
      <c r="C4163">
        <f t="shared" ref="C4163:C4226" si="131">IF(MOD(A4163,0.02)&gt;0.005,101325,B4163)</f>
        <v>98186.63617088797</v>
      </c>
    </row>
    <row r="4164" spans="1:3" x14ac:dyDescent="0.2">
      <c r="A4164">
        <v>0.52024999999999999</v>
      </c>
      <c r="B4164">
        <f t="shared" si="130"/>
        <v>95067.621398390387</v>
      </c>
      <c r="C4164">
        <f t="shared" si="131"/>
        <v>95067.621398390387</v>
      </c>
    </row>
    <row r="4165" spans="1:3" x14ac:dyDescent="0.2">
      <c r="A4165">
        <v>0.52037500000000003</v>
      </c>
      <c r="B4165">
        <f t="shared" si="130"/>
        <v>91987.185445763535</v>
      </c>
      <c r="C4165">
        <f t="shared" si="131"/>
        <v>91987.185445763535</v>
      </c>
    </row>
    <row r="4166" spans="1:3" x14ac:dyDescent="0.2">
      <c r="A4166">
        <v>0.52049999999999996</v>
      </c>
      <c r="B4166">
        <f t="shared" si="130"/>
        <v>88964.320225001982</v>
      </c>
      <c r="C4166">
        <f t="shared" si="131"/>
        <v>88964.320225001982</v>
      </c>
    </row>
    <row r="4167" spans="1:3" x14ac:dyDescent="0.2">
      <c r="A4167">
        <v>0.520625</v>
      </c>
      <c r="B4167">
        <f t="shared" si="130"/>
        <v>86017.662705396404</v>
      </c>
      <c r="C4167">
        <f t="shared" si="131"/>
        <v>86017.662705396404</v>
      </c>
    </row>
    <row r="4168" spans="1:3" x14ac:dyDescent="0.2">
      <c r="A4168">
        <v>0.52075000000000005</v>
      </c>
      <c r="B4168">
        <f t="shared" si="130"/>
        <v>83165.380010416207</v>
      </c>
      <c r="C4168">
        <f t="shared" si="131"/>
        <v>83165.380010416207</v>
      </c>
    </row>
    <row r="4169" spans="1:3" x14ac:dyDescent="0.2">
      <c r="A4169">
        <v>0.52087499999999998</v>
      </c>
      <c r="B4169">
        <f t="shared" si="130"/>
        <v>80425.057411362257</v>
      </c>
      <c r="C4169">
        <f t="shared" si="131"/>
        <v>80425.057411362257</v>
      </c>
    </row>
    <row r="4170" spans="1:3" x14ac:dyDescent="0.2">
      <c r="A4170">
        <v>0.52100000000000002</v>
      </c>
      <c r="B4170">
        <f t="shared" si="130"/>
        <v>77813.589908301365</v>
      </c>
      <c r="C4170">
        <f t="shared" si="131"/>
        <v>77813.589908301365</v>
      </c>
    </row>
    <row r="4171" spans="1:3" x14ac:dyDescent="0.2">
      <c r="A4171">
        <v>0.52112499999999995</v>
      </c>
      <c r="B4171">
        <f t="shared" si="130"/>
        <v>75347.078066793023</v>
      </c>
      <c r="C4171">
        <f t="shared" si="131"/>
        <v>75347.078066793023</v>
      </c>
    </row>
    <row r="4172" spans="1:3" x14ac:dyDescent="0.2">
      <c r="A4172">
        <v>0.52124999999999999</v>
      </c>
      <c r="B4172">
        <f t="shared" si="130"/>
        <v>73040.728752538533</v>
      </c>
      <c r="C4172">
        <f t="shared" si="131"/>
        <v>73040.728752538533</v>
      </c>
    </row>
    <row r="4173" spans="1:3" x14ac:dyDescent="0.2">
      <c r="A4173">
        <v>0.52137500000000003</v>
      </c>
      <c r="B4173">
        <f t="shared" si="130"/>
        <v>70908.761375997768</v>
      </c>
      <c r="C4173">
        <f t="shared" si="131"/>
        <v>70908.761375997768</v>
      </c>
    </row>
    <row r="4174" spans="1:3" x14ac:dyDescent="0.2">
      <c r="A4174">
        <v>0.52149999999999996</v>
      </c>
      <c r="B4174">
        <f t="shared" si="130"/>
        <v>68964.320225002608</v>
      </c>
      <c r="C4174">
        <f t="shared" si="131"/>
        <v>68964.320225002608</v>
      </c>
    </row>
    <row r="4175" spans="1:3" x14ac:dyDescent="0.2">
      <c r="A4175">
        <v>0.52162500000000001</v>
      </c>
      <c r="B4175">
        <f t="shared" si="130"/>
        <v>67219.393425835646</v>
      </c>
      <c r="C4175">
        <f t="shared" si="131"/>
        <v>67219.393425835646</v>
      </c>
    </row>
    <row r="4176" spans="1:3" x14ac:dyDescent="0.2">
      <c r="A4176">
        <v>0.52175000000000005</v>
      </c>
      <c r="B4176">
        <f t="shared" si="130"/>
        <v>65684.739032464757</v>
      </c>
      <c r="C4176">
        <f t="shared" si="131"/>
        <v>65684.739032464757</v>
      </c>
    </row>
    <row r="4177" spans="1:3" x14ac:dyDescent="0.2">
      <c r="A4177">
        <v>0.52187499999999998</v>
      </c>
      <c r="B4177">
        <f t="shared" si="130"/>
        <v>64369.818699549003</v>
      </c>
      <c r="C4177">
        <f t="shared" si="131"/>
        <v>64369.818699549003</v>
      </c>
    </row>
    <row r="4178" spans="1:3" x14ac:dyDescent="0.2">
      <c r="A4178">
        <v>0.52200000000000002</v>
      </c>
      <c r="B4178">
        <f t="shared" si="130"/>
        <v>63282.739348193572</v>
      </c>
      <c r="C4178">
        <f t="shared" si="131"/>
        <v>63282.739348193572</v>
      </c>
    </row>
    <row r="4179" spans="1:3" x14ac:dyDescent="0.2">
      <c r="A4179">
        <v>0.52212499999999995</v>
      </c>
      <c r="B4179">
        <f t="shared" si="130"/>
        <v>62430.203184093283</v>
      </c>
      <c r="C4179">
        <f t="shared" si="131"/>
        <v>62430.203184093283</v>
      </c>
    </row>
    <row r="4180" spans="1:3" x14ac:dyDescent="0.2">
      <c r="A4180">
        <v>0.52224999999999999</v>
      </c>
      <c r="B4180">
        <f t="shared" si="130"/>
        <v>61817.466376194388</v>
      </c>
      <c r="C4180">
        <f t="shared" si="131"/>
        <v>61817.466376194388</v>
      </c>
    </row>
    <row r="4181" spans="1:3" x14ac:dyDescent="0.2">
      <c r="A4181">
        <v>0.52237500000000003</v>
      </c>
      <c r="B4181">
        <f t="shared" si="130"/>
        <v>61448.306650674836</v>
      </c>
      <c r="C4181">
        <f t="shared" si="131"/>
        <v>61448.306650674836</v>
      </c>
    </row>
    <row r="4182" spans="1:3" x14ac:dyDescent="0.2">
      <c r="A4182">
        <v>0.52249999999999996</v>
      </c>
      <c r="B4182">
        <f t="shared" si="130"/>
        <v>61325</v>
      </c>
      <c r="C4182">
        <f t="shared" si="131"/>
        <v>61325</v>
      </c>
    </row>
    <row r="4183" spans="1:3" x14ac:dyDescent="0.2">
      <c r="A4183">
        <v>0.52262500000000001</v>
      </c>
      <c r="B4183">
        <f t="shared" si="130"/>
        <v>61448.306650674902</v>
      </c>
      <c r="C4183">
        <f t="shared" si="131"/>
        <v>61448.306650674902</v>
      </c>
    </row>
    <row r="4184" spans="1:3" x14ac:dyDescent="0.2">
      <c r="A4184">
        <v>0.52275000000000005</v>
      </c>
      <c r="B4184">
        <f t="shared" si="130"/>
        <v>61817.466376194519</v>
      </c>
      <c r="C4184">
        <f t="shared" si="131"/>
        <v>61817.466376194519</v>
      </c>
    </row>
    <row r="4185" spans="1:3" x14ac:dyDescent="0.2">
      <c r="A4185">
        <v>0.52287499999999998</v>
      </c>
      <c r="B4185">
        <f t="shared" si="130"/>
        <v>62430.203184092949</v>
      </c>
      <c r="C4185">
        <f t="shared" si="131"/>
        <v>62430.203184092949</v>
      </c>
    </row>
    <row r="4186" spans="1:3" x14ac:dyDescent="0.2">
      <c r="A4186">
        <v>0.52300000000000002</v>
      </c>
      <c r="B4186">
        <f t="shared" si="130"/>
        <v>63282.739348193834</v>
      </c>
      <c r="C4186">
        <f t="shared" si="131"/>
        <v>63282.739348193834</v>
      </c>
    </row>
    <row r="4187" spans="1:3" x14ac:dyDescent="0.2">
      <c r="A4187">
        <v>0.52312499999999995</v>
      </c>
      <c r="B4187">
        <f t="shared" si="130"/>
        <v>64369.81869954845</v>
      </c>
      <c r="C4187">
        <f t="shared" si="131"/>
        <v>64369.81869954845</v>
      </c>
    </row>
    <row r="4188" spans="1:3" x14ac:dyDescent="0.2">
      <c r="A4188">
        <v>0.52324999999999999</v>
      </c>
      <c r="B4188">
        <f t="shared" si="130"/>
        <v>65684.739032465135</v>
      </c>
      <c r="C4188">
        <f t="shared" si="131"/>
        <v>65684.739032465135</v>
      </c>
    </row>
    <row r="4189" spans="1:3" x14ac:dyDescent="0.2">
      <c r="A4189">
        <v>0.52337500000000003</v>
      </c>
      <c r="B4189">
        <f t="shared" si="130"/>
        <v>67219.393425837261</v>
      </c>
      <c r="C4189">
        <f t="shared" si="131"/>
        <v>67219.393425837261</v>
      </c>
    </row>
    <row r="4190" spans="1:3" x14ac:dyDescent="0.2">
      <c r="A4190">
        <v>0.52349999999999997</v>
      </c>
      <c r="B4190">
        <f t="shared" si="130"/>
        <v>68964.320225001764</v>
      </c>
      <c r="C4190">
        <f t="shared" si="131"/>
        <v>68964.320225001764</v>
      </c>
    </row>
    <row r="4191" spans="1:3" x14ac:dyDescent="0.2">
      <c r="A4191">
        <v>0.52362500000000001</v>
      </c>
      <c r="B4191">
        <f t="shared" si="130"/>
        <v>70908.761375998292</v>
      </c>
      <c r="C4191">
        <f t="shared" si="131"/>
        <v>70908.761375998292</v>
      </c>
    </row>
    <row r="4192" spans="1:3" x14ac:dyDescent="0.2">
      <c r="A4192">
        <v>0.52375000000000005</v>
      </c>
      <c r="B4192">
        <f t="shared" si="130"/>
        <v>73040.728752539115</v>
      </c>
      <c r="C4192">
        <f t="shared" si="131"/>
        <v>73040.728752539115</v>
      </c>
    </row>
    <row r="4193" spans="1:3" x14ac:dyDescent="0.2">
      <c r="A4193">
        <v>0.52387499999999998</v>
      </c>
      <c r="B4193">
        <f t="shared" si="130"/>
        <v>75347.078066791932</v>
      </c>
      <c r="C4193">
        <f t="shared" si="131"/>
        <v>75347.078066791932</v>
      </c>
    </row>
    <row r="4194" spans="1:3" x14ac:dyDescent="0.2">
      <c r="A4194">
        <v>0.52400000000000002</v>
      </c>
      <c r="B4194">
        <f t="shared" si="130"/>
        <v>77813.589908302034</v>
      </c>
      <c r="C4194">
        <f t="shared" si="131"/>
        <v>77813.589908302034</v>
      </c>
    </row>
    <row r="4195" spans="1:3" x14ac:dyDescent="0.2">
      <c r="A4195">
        <v>0.52412499999999995</v>
      </c>
      <c r="B4195">
        <f t="shared" si="130"/>
        <v>80425.05741136102</v>
      </c>
      <c r="C4195">
        <f t="shared" si="131"/>
        <v>80425.05741136102</v>
      </c>
    </row>
    <row r="4196" spans="1:3" x14ac:dyDescent="0.2">
      <c r="A4196">
        <v>0.52424999999999999</v>
      </c>
      <c r="B4196">
        <f t="shared" si="130"/>
        <v>83165.380010418972</v>
      </c>
      <c r="C4196">
        <f t="shared" si="131"/>
        <v>83165.380010418972</v>
      </c>
    </row>
    <row r="4197" spans="1:3" x14ac:dyDescent="0.2">
      <c r="A4197">
        <v>0.52437500000000004</v>
      </c>
      <c r="B4197">
        <f t="shared" si="130"/>
        <v>86017.662705397161</v>
      </c>
      <c r="C4197">
        <f t="shared" si="131"/>
        <v>86017.662705397161</v>
      </c>
    </row>
    <row r="4198" spans="1:3" x14ac:dyDescent="0.2">
      <c r="A4198">
        <v>0.52449999999999997</v>
      </c>
      <c r="B4198">
        <f t="shared" si="130"/>
        <v>88964.3202250006</v>
      </c>
      <c r="C4198">
        <f t="shared" si="131"/>
        <v>88964.3202250006</v>
      </c>
    </row>
    <row r="4199" spans="1:3" x14ac:dyDescent="0.2">
      <c r="A4199">
        <v>0.52462500000000001</v>
      </c>
      <c r="B4199">
        <f t="shared" si="130"/>
        <v>91987.185445764335</v>
      </c>
      <c r="C4199">
        <f t="shared" si="131"/>
        <v>91987.185445764335</v>
      </c>
    </row>
    <row r="4200" spans="1:3" x14ac:dyDescent="0.2">
      <c r="A4200">
        <v>0.52475000000000005</v>
      </c>
      <c r="B4200">
        <f t="shared" si="130"/>
        <v>95067.621398391202</v>
      </c>
      <c r="C4200">
        <f t="shared" si="131"/>
        <v>95067.621398391202</v>
      </c>
    </row>
    <row r="4201" spans="1:3" x14ac:dyDescent="0.2">
      <c r="A4201">
        <v>0.52487499999999998</v>
      </c>
      <c r="B4201">
        <f t="shared" si="130"/>
        <v>98186.636170886515</v>
      </c>
      <c r="C4201">
        <f t="shared" si="131"/>
        <v>98186.636170886515</v>
      </c>
    </row>
    <row r="4202" spans="1:3" x14ac:dyDescent="0.2">
      <c r="A4202">
        <v>0.52500000000000002</v>
      </c>
      <c r="B4202">
        <f t="shared" si="130"/>
        <v>101325.00000000019</v>
      </c>
      <c r="C4202">
        <f t="shared" si="131"/>
        <v>101325</v>
      </c>
    </row>
    <row r="4203" spans="1:3" x14ac:dyDescent="0.2">
      <c r="A4203">
        <v>0.52512499999999995</v>
      </c>
      <c r="B4203">
        <f t="shared" si="130"/>
        <v>104463.36382911161</v>
      </c>
      <c r="C4203">
        <f t="shared" si="131"/>
        <v>101325</v>
      </c>
    </row>
    <row r="4204" spans="1:3" x14ac:dyDescent="0.2">
      <c r="A4204">
        <v>0.52524999999999999</v>
      </c>
      <c r="B4204">
        <f t="shared" si="130"/>
        <v>107582.37860160918</v>
      </c>
      <c r="C4204">
        <f t="shared" si="131"/>
        <v>101325</v>
      </c>
    </row>
    <row r="4205" spans="1:3" x14ac:dyDescent="0.2">
      <c r="A4205">
        <v>0.52537500000000004</v>
      </c>
      <c r="B4205">
        <f t="shared" si="130"/>
        <v>110662.81455423826</v>
      </c>
      <c r="C4205">
        <f t="shared" si="131"/>
        <v>101325</v>
      </c>
    </row>
    <row r="4206" spans="1:3" x14ac:dyDescent="0.2">
      <c r="A4206">
        <v>0.52549999999999997</v>
      </c>
      <c r="B4206">
        <f t="shared" si="130"/>
        <v>113685.67977499761</v>
      </c>
      <c r="C4206">
        <f t="shared" si="131"/>
        <v>101325</v>
      </c>
    </row>
    <row r="4207" spans="1:3" x14ac:dyDescent="0.2">
      <c r="A4207">
        <v>0.52562500000000001</v>
      </c>
      <c r="B4207">
        <f t="shared" si="130"/>
        <v>116632.3372946032</v>
      </c>
      <c r="C4207">
        <f t="shared" si="131"/>
        <v>101325</v>
      </c>
    </row>
    <row r="4208" spans="1:3" x14ac:dyDescent="0.2">
      <c r="A4208">
        <v>0.52575000000000005</v>
      </c>
      <c r="B4208">
        <f t="shared" si="130"/>
        <v>119484.61998958341</v>
      </c>
      <c r="C4208">
        <f t="shared" si="131"/>
        <v>101325</v>
      </c>
    </row>
    <row r="4209" spans="1:3" x14ac:dyDescent="0.2">
      <c r="A4209">
        <v>0.52587499999999998</v>
      </c>
      <c r="B4209">
        <f t="shared" si="130"/>
        <v>122224.94258863738</v>
      </c>
      <c r="C4209">
        <f t="shared" si="131"/>
        <v>101325</v>
      </c>
    </row>
    <row r="4210" spans="1:3" x14ac:dyDescent="0.2">
      <c r="A4210">
        <v>0.52600000000000002</v>
      </c>
      <c r="B4210">
        <f t="shared" si="130"/>
        <v>124836.41009170012</v>
      </c>
      <c r="C4210">
        <f t="shared" si="131"/>
        <v>101325</v>
      </c>
    </row>
    <row r="4211" spans="1:3" x14ac:dyDescent="0.2">
      <c r="A4211">
        <v>0.52612499999999995</v>
      </c>
      <c r="B4211">
        <f t="shared" si="130"/>
        <v>127302.92193320664</v>
      </c>
      <c r="C4211">
        <f t="shared" si="131"/>
        <v>101325</v>
      </c>
    </row>
    <row r="4212" spans="1:3" x14ac:dyDescent="0.2">
      <c r="A4212">
        <v>0.52625</v>
      </c>
      <c r="B4212">
        <f t="shared" si="130"/>
        <v>129609.27124746116</v>
      </c>
      <c r="C4212">
        <f t="shared" si="131"/>
        <v>101325</v>
      </c>
    </row>
    <row r="4213" spans="1:3" x14ac:dyDescent="0.2">
      <c r="A4213">
        <v>0.52637500000000004</v>
      </c>
      <c r="B4213">
        <f t="shared" si="130"/>
        <v>131741.23862400194</v>
      </c>
      <c r="C4213">
        <f t="shared" si="131"/>
        <v>101325</v>
      </c>
    </row>
    <row r="4214" spans="1:3" x14ac:dyDescent="0.2">
      <c r="A4214">
        <v>0.52649999999999997</v>
      </c>
      <c r="B4214">
        <f t="shared" si="130"/>
        <v>133685.67977499714</v>
      </c>
      <c r="C4214">
        <f t="shared" si="131"/>
        <v>101325</v>
      </c>
    </row>
    <row r="4215" spans="1:3" x14ac:dyDescent="0.2">
      <c r="A4215">
        <v>0.52662500000000001</v>
      </c>
      <c r="B4215">
        <f t="shared" si="130"/>
        <v>135430.60657416412</v>
      </c>
      <c r="C4215">
        <f t="shared" si="131"/>
        <v>101325</v>
      </c>
    </row>
    <row r="4216" spans="1:3" x14ac:dyDescent="0.2">
      <c r="A4216">
        <v>0.52675000000000005</v>
      </c>
      <c r="B4216">
        <f t="shared" si="130"/>
        <v>136965.26096753505</v>
      </c>
      <c r="C4216">
        <f t="shared" si="131"/>
        <v>101325</v>
      </c>
    </row>
    <row r="4217" spans="1:3" x14ac:dyDescent="0.2">
      <c r="A4217">
        <v>0.52687499999999998</v>
      </c>
      <c r="B4217">
        <f t="shared" si="130"/>
        <v>138280.18130045169</v>
      </c>
      <c r="C4217">
        <f t="shared" si="131"/>
        <v>101325</v>
      </c>
    </row>
    <row r="4218" spans="1:3" x14ac:dyDescent="0.2">
      <c r="A4218">
        <v>0.52700000000000002</v>
      </c>
      <c r="B4218">
        <f t="shared" si="130"/>
        <v>139367.26065180628</v>
      </c>
      <c r="C4218">
        <f t="shared" si="131"/>
        <v>101325</v>
      </c>
    </row>
    <row r="4219" spans="1:3" x14ac:dyDescent="0.2">
      <c r="A4219">
        <v>0.52712499999999995</v>
      </c>
      <c r="B4219">
        <f t="shared" si="130"/>
        <v>140219.79681590662</v>
      </c>
      <c r="C4219">
        <f t="shared" si="131"/>
        <v>101325</v>
      </c>
    </row>
    <row r="4220" spans="1:3" x14ac:dyDescent="0.2">
      <c r="A4220">
        <v>0.52725</v>
      </c>
      <c r="B4220">
        <f t="shared" si="130"/>
        <v>140832.53362380556</v>
      </c>
      <c r="C4220">
        <f t="shared" si="131"/>
        <v>101325</v>
      </c>
    </row>
    <row r="4221" spans="1:3" x14ac:dyDescent="0.2">
      <c r="A4221">
        <v>0.52737500000000004</v>
      </c>
      <c r="B4221">
        <f t="shared" si="130"/>
        <v>141201.69334932513</v>
      </c>
      <c r="C4221">
        <f t="shared" si="131"/>
        <v>101325</v>
      </c>
    </row>
    <row r="4222" spans="1:3" x14ac:dyDescent="0.2">
      <c r="A4222">
        <v>0.52749999999999997</v>
      </c>
      <c r="B4222">
        <f t="shared" si="130"/>
        <v>141325</v>
      </c>
      <c r="C4222">
        <f t="shared" si="131"/>
        <v>101325</v>
      </c>
    </row>
    <row r="4223" spans="1:3" x14ac:dyDescent="0.2">
      <c r="A4223">
        <v>0.52762500000000001</v>
      </c>
      <c r="B4223">
        <f t="shared" si="130"/>
        <v>141201.69334932513</v>
      </c>
      <c r="C4223">
        <f t="shared" si="131"/>
        <v>101325</v>
      </c>
    </row>
    <row r="4224" spans="1:3" x14ac:dyDescent="0.2">
      <c r="A4224">
        <v>0.52775000000000005</v>
      </c>
      <c r="B4224">
        <f t="shared" si="130"/>
        <v>140832.53362380521</v>
      </c>
      <c r="C4224">
        <f t="shared" si="131"/>
        <v>101325</v>
      </c>
    </row>
    <row r="4225" spans="1:3" x14ac:dyDescent="0.2">
      <c r="A4225">
        <v>0.52787499999999998</v>
      </c>
      <c r="B4225">
        <f t="shared" si="130"/>
        <v>140219.79681590715</v>
      </c>
      <c r="C4225">
        <f t="shared" si="131"/>
        <v>101325</v>
      </c>
    </row>
    <row r="4226" spans="1:3" x14ac:dyDescent="0.2">
      <c r="A4226">
        <v>0.52800000000000002</v>
      </c>
      <c r="B4226">
        <f t="shared" si="130"/>
        <v>139367.26065180561</v>
      </c>
      <c r="C4226">
        <f t="shared" si="131"/>
        <v>101325</v>
      </c>
    </row>
    <row r="4227" spans="1:3" x14ac:dyDescent="0.2">
      <c r="A4227">
        <v>0.52812499999999996</v>
      </c>
      <c r="B4227">
        <f t="shared" ref="B4227:B4290" si="132">-40000*SIN(200*PI()*A4227)+101325</f>
        <v>138280.18130045172</v>
      </c>
      <c r="C4227">
        <f t="shared" ref="C4227:C4290" si="133">IF(MOD(A4227,0.02)&gt;0.005,101325,B4227)</f>
        <v>101325</v>
      </c>
    </row>
    <row r="4228" spans="1:3" x14ac:dyDescent="0.2">
      <c r="A4228">
        <v>0.52825</v>
      </c>
      <c r="B4228">
        <f t="shared" si="132"/>
        <v>136965.26096753505</v>
      </c>
      <c r="C4228">
        <f t="shared" si="133"/>
        <v>101325</v>
      </c>
    </row>
    <row r="4229" spans="1:3" x14ac:dyDescent="0.2">
      <c r="A4229">
        <v>0.52837500000000004</v>
      </c>
      <c r="B4229">
        <f t="shared" si="132"/>
        <v>135430.60657416296</v>
      </c>
      <c r="C4229">
        <f t="shared" si="133"/>
        <v>101325</v>
      </c>
    </row>
    <row r="4230" spans="1:3" x14ac:dyDescent="0.2">
      <c r="A4230">
        <v>0.52849999999999997</v>
      </c>
      <c r="B4230">
        <f t="shared" si="132"/>
        <v>133685.67977499848</v>
      </c>
      <c r="C4230">
        <f t="shared" si="133"/>
        <v>101325</v>
      </c>
    </row>
    <row r="4231" spans="1:3" x14ac:dyDescent="0.2">
      <c r="A4231">
        <v>0.52862500000000001</v>
      </c>
      <c r="B4231">
        <f t="shared" si="132"/>
        <v>131741.23862400051</v>
      </c>
      <c r="C4231">
        <f t="shared" si="133"/>
        <v>101325</v>
      </c>
    </row>
    <row r="4232" spans="1:3" x14ac:dyDescent="0.2">
      <c r="A4232">
        <v>0.52875000000000005</v>
      </c>
      <c r="B4232">
        <f t="shared" si="132"/>
        <v>129609.27124746119</v>
      </c>
      <c r="C4232">
        <f t="shared" si="133"/>
        <v>101325</v>
      </c>
    </row>
    <row r="4233" spans="1:3" x14ac:dyDescent="0.2">
      <c r="A4233">
        <v>0.52887499999999998</v>
      </c>
      <c r="B4233">
        <f t="shared" si="132"/>
        <v>127302.9219332084</v>
      </c>
      <c r="C4233">
        <f t="shared" si="133"/>
        <v>101325</v>
      </c>
    </row>
    <row r="4234" spans="1:3" x14ac:dyDescent="0.2">
      <c r="A4234">
        <v>0.52900000000000003</v>
      </c>
      <c r="B4234">
        <f t="shared" si="132"/>
        <v>124836.41009169832</v>
      </c>
      <c r="C4234">
        <f t="shared" si="133"/>
        <v>101325</v>
      </c>
    </row>
    <row r="4235" spans="1:3" x14ac:dyDescent="0.2">
      <c r="A4235">
        <v>0.52912499999999996</v>
      </c>
      <c r="B4235">
        <f t="shared" si="132"/>
        <v>122224.94258863936</v>
      </c>
      <c r="C4235">
        <f t="shared" si="133"/>
        <v>101325</v>
      </c>
    </row>
    <row r="4236" spans="1:3" x14ac:dyDescent="0.2">
      <c r="A4236">
        <v>0.52925</v>
      </c>
      <c r="B4236">
        <f t="shared" si="132"/>
        <v>119484.61998958141</v>
      </c>
      <c r="C4236">
        <f t="shared" si="133"/>
        <v>101325</v>
      </c>
    </row>
    <row r="4237" spans="1:3" x14ac:dyDescent="0.2">
      <c r="A4237">
        <v>0.52937500000000004</v>
      </c>
      <c r="B4237">
        <f t="shared" si="132"/>
        <v>116632.33729460323</v>
      </c>
      <c r="C4237">
        <f t="shared" si="133"/>
        <v>101325</v>
      </c>
    </row>
    <row r="4238" spans="1:3" x14ac:dyDescent="0.2">
      <c r="A4238">
        <v>0.52949999999999997</v>
      </c>
      <c r="B4238">
        <f t="shared" si="132"/>
        <v>113685.67977499764</v>
      </c>
      <c r="C4238">
        <f t="shared" si="133"/>
        <v>101325</v>
      </c>
    </row>
    <row r="4239" spans="1:3" x14ac:dyDescent="0.2">
      <c r="A4239">
        <v>0.52962500000000001</v>
      </c>
      <c r="B4239">
        <f t="shared" si="132"/>
        <v>110662.81455423609</v>
      </c>
      <c r="C4239">
        <f t="shared" si="133"/>
        <v>101325</v>
      </c>
    </row>
    <row r="4240" spans="1:3" x14ac:dyDescent="0.2">
      <c r="A4240">
        <v>0.52975000000000005</v>
      </c>
      <c r="B4240">
        <f t="shared" si="132"/>
        <v>107582.37860160698</v>
      </c>
      <c r="C4240">
        <f t="shared" si="133"/>
        <v>101325</v>
      </c>
    </row>
    <row r="4241" spans="1:3" x14ac:dyDescent="0.2">
      <c r="A4241">
        <v>0.52987499999999998</v>
      </c>
      <c r="B4241">
        <f t="shared" si="132"/>
        <v>104463.36382911391</v>
      </c>
      <c r="C4241">
        <f t="shared" si="133"/>
        <v>101325</v>
      </c>
    </row>
    <row r="4242" spans="1:3" x14ac:dyDescent="0.2">
      <c r="A4242">
        <v>0.53</v>
      </c>
      <c r="B4242">
        <f t="shared" si="132"/>
        <v>101325.00000000023</v>
      </c>
      <c r="C4242">
        <f t="shared" si="133"/>
        <v>101325</v>
      </c>
    </row>
    <row r="4243" spans="1:3" x14ac:dyDescent="0.2">
      <c r="A4243">
        <v>0.53012499999999996</v>
      </c>
      <c r="B4243">
        <f t="shared" si="132"/>
        <v>98186.636170886559</v>
      </c>
      <c r="C4243">
        <f t="shared" si="133"/>
        <v>101325</v>
      </c>
    </row>
    <row r="4244" spans="1:3" x14ac:dyDescent="0.2">
      <c r="A4244">
        <v>0.53025</v>
      </c>
      <c r="B4244">
        <f t="shared" si="132"/>
        <v>95067.621398391246</v>
      </c>
      <c r="C4244">
        <f t="shared" si="133"/>
        <v>101325</v>
      </c>
    </row>
    <row r="4245" spans="1:3" x14ac:dyDescent="0.2">
      <c r="A4245">
        <v>0.53037500000000004</v>
      </c>
      <c r="B4245">
        <f t="shared" si="132"/>
        <v>91987.185445762167</v>
      </c>
      <c r="C4245">
        <f t="shared" si="133"/>
        <v>101325</v>
      </c>
    </row>
    <row r="4246" spans="1:3" x14ac:dyDescent="0.2">
      <c r="A4246">
        <v>0.53049999999999997</v>
      </c>
      <c r="B4246">
        <f t="shared" si="132"/>
        <v>88964.320225002797</v>
      </c>
      <c r="C4246">
        <f t="shared" si="133"/>
        <v>101325</v>
      </c>
    </row>
    <row r="4247" spans="1:3" x14ac:dyDescent="0.2">
      <c r="A4247">
        <v>0.53062500000000001</v>
      </c>
      <c r="B4247">
        <f t="shared" si="132"/>
        <v>86017.662705395109</v>
      </c>
      <c r="C4247">
        <f t="shared" si="133"/>
        <v>101325</v>
      </c>
    </row>
    <row r="4248" spans="1:3" x14ac:dyDescent="0.2">
      <c r="A4248">
        <v>0.53075000000000006</v>
      </c>
      <c r="B4248">
        <f t="shared" si="132"/>
        <v>83165.380010416979</v>
      </c>
      <c r="C4248">
        <f t="shared" si="133"/>
        <v>101325</v>
      </c>
    </row>
    <row r="4249" spans="1:3" x14ac:dyDescent="0.2">
      <c r="A4249">
        <v>0.53087499999999999</v>
      </c>
      <c r="B4249">
        <f t="shared" si="132"/>
        <v>80425.057411362985</v>
      </c>
      <c r="C4249">
        <f t="shared" si="133"/>
        <v>101325</v>
      </c>
    </row>
    <row r="4250" spans="1:3" x14ac:dyDescent="0.2">
      <c r="A4250">
        <v>0.53100000000000003</v>
      </c>
      <c r="B4250">
        <f t="shared" si="132"/>
        <v>77813.58990830023</v>
      </c>
      <c r="C4250">
        <f t="shared" si="133"/>
        <v>101325</v>
      </c>
    </row>
    <row r="4251" spans="1:3" x14ac:dyDescent="0.2">
      <c r="A4251">
        <v>0.53112499999999996</v>
      </c>
      <c r="B4251">
        <f t="shared" si="132"/>
        <v>75347.078066793678</v>
      </c>
      <c r="C4251">
        <f t="shared" si="133"/>
        <v>101325</v>
      </c>
    </row>
    <row r="4252" spans="1:3" x14ac:dyDescent="0.2">
      <c r="A4252">
        <v>0.53125</v>
      </c>
      <c r="B4252">
        <f t="shared" si="132"/>
        <v>73040.728752537543</v>
      </c>
      <c r="C4252">
        <f t="shared" si="133"/>
        <v>101325</v>
      </c>
    </row>
    <row r="4253" spans="1:3" x14ac:dyDescent="0.2">
      <c r="A4253">
        <v>0.53137500000000004</v>
      </c>
      <c r="B4253">
        <f t="shared" si="132"/>
        <v>70908.761375998321</v>
      </c>
      <c r="C4253">
        <f t="shared" si="133"/>
        <v>101325</v>
      </c>
    </row>
    <row r="4254" spans="1:3" x14ac:dyDescent="0.2">
      <c r="A4254">
        <v>0.53149999999999997</v>
      </c>
      <c r="B4254">
        <f t="shared" si="132"/>
        <v>68964.320225003117</v>
      </c>
      <c r="C4254">
        <f t="shared" si="133"/>
        <v>101325</v>
      </c>
    </row>
    <row r="4255" spans="1:3" x14ac:dyDescent="0.2">
      <c r="A4255">
        <v>0.53162500000000001</v>
      </c>
      <c r="B4255">
        <f t="shared" si="132"/>
        <v>67219.393425836082</v>
      </c>
      <c r="C4255">
        <f t="shared" si="133"/>
        <v>101325</v>
      </c>
    </row>
    <row r="4256" spans="1:3" x14ac:dyDescent="0.2">
      <c r="A4256">
        <v>0.53174999999999994</v>
      </c>
      <c r="B4256">
        <f t="shared" si="132"/>
        <v>65684.739032466183</v>
      </c>
      <c r="C4256">
        <f t="shared" si="133"/>
        <v>101325</v>
      </c>
    </row>
    <row r="4257" spans="1:3" x14ac:dyDescent="0.2">
      <c r="A4257">
        <v>0.53187499999999999</v>
      </c>
      <c r="B4257">
        <f t="shared" si="132"/>
        <v>64369.818699548465</v>
      </c>
      <c r="C4257">
        <f t="shared" si="133"/>
        <v>101325</v>
      </c>
    </row>
    <row r="4258" spans="1:3" x14ac:dyDescent="0.2">
      <c r="A4258">
        <v>0.53200000000000003</v>
      </c>
      <c r="B4258">
        <f t="shared" si="132"/>
        <v>63282.739348193842</v>
      </c>
      <c r="C4258">
        <f t="shared" si="133"/>
        <v>101325</v>
      </c>
    </row>
    <row r="4259" spans="1:3" x14ac:dyDescent="0.2">
      <c r="A4259">
        <v>0.53212499999999996</v>
      </c>
      <c r="B4259">
        <f t="shared" si="132"/>
        <v>62430.203184092956</v>
      </c>
      <c r="C4259">
        <f t="shared" si="133"/>
        <v>101325</v>
      </c>
    </row>
    <row r="4260" spans="1:3" x14ac:dyDescent="0.2">
      <c r="A4260">
        <v>0.53225</v>
      </c>
      <c r="B4260">
        <f t="shared" si="132"/>
        <v>61817.466376194527</v>
      </c>
      <c r="C4260">
        <f t="shared" si="133"/>
        <v>101325</v>
      </c>
    </row>
    <row r="4261" spans="1:3" x14ac:dyDescent="0.2">
      <c r="A4261">
        <v>0.53237500000000004</v>
      </c>
      <c r="B4261">
        <f t="shared" si="132"/>
        <v>61448.306650674727</v>
      </c>
      <c r="C4261">
        <f t="shared" si="133"/>
        <v>101325</v>
      </c>
    </row>
    <row r="4262" spans="1:3" x14ac:dyDescent="0.2">
      <c r="A4262">
        <v>0.53249999999999997</v>
      </c>
      <c r="B4262">
        <f t="shared" si="132"/>
        <v>61325</v>
      </c>
      <c r="C4262">
        <f t="shared" si="133"/>
        <v>101325</v>
      </c>
    </row>
    <row r="4263" spans="1:3" x14ac:dyDescent="0.2">
      <c r="A4263">
        <v>0.53262500000000002</v>
      </c>
      <c r="B4263">
        <f t="shared" si="132"/>
        <v>61448.306650674836</v>
      </c>
      <c r="C4263">
        <f t="shared" si="133"/>
        <v>101325</v>
      </c>
    </row>
    <row r="4264" spans="1:3" x14ac:dyDescent="0.2">
      <c r="A4264">
        <v>0.53274999999999995</v>
      </c>
      <c r="B4264">
        <f t="shared" si="132"/>
        <v>61817.466376194381</v>
      </c>
      <c r="C4264">
        <f t="shared" si="133"/>
        <v>101325</v>
      </c>
    </row>
    <row r="4265" spans="1:3" x14ac:dyDescent="0.2">
      <c r="A4265">
        <v>0.53287499999999999</v>
      </c>
      <c r="B4265">
        <f t="shared" si="132"/>
        <v>62430.203184092745</v>
      </c>
      <c r="C4265">
        <f t="shared" si="133"/>
        <v>101325</v>
      </c>
    </row>
    <row r="4266" spans="1:3" x14ac:dyDescent="0.2">
      <c r="A4266">
        <v>0.53300000000000003</v>
      </c>
      <c r="B4266">
        <f t="shared" si="132"/>
        <v>63282.739348194271</v>
      </c>
      <c r="C4266">
        <f t="shared" si="133"/>
        <v>101325</v>
      </c>
    </row>
    <row r="4267" spans="1:3" x14ac:dyDescent="0.2">
      <c r="A4267">
        <v>0.53312499999999996</v>
      </c>
      <c r="B4267">
        <f t="shared" si="132"/>
        <v>64369.818699548116</v>
      </c>
      <c r="C4267">
        <f t="shared" si="133"/>
        <v>101325</v>
      </c>
    </row>
    <row r="4268" spans="1:3" x14ac:dyDescent="0.2">
      <c r="A4268">
        <v>0.53325</v>
      </c>
      <c r="B4268">
        <f t="shared" si="132"/>
        <v>65684.739032465775</v>
      </c>
      <c r="C4268">
        <f t="shared" si="133"/>
        <v>101325</v>
      </c>
    </row>
    <row r="4269" spans="1:3" x14ac:dyDescent="0.2">
      <c r="A4269">
        <v>0.53337500000000004</v>
      </c>
      <c r="B4269">
        <f t="shared" si="132"/>
        <v>67219.39342583681</v>
      </c>
      <c r="C4269">
        <f t="shared" si="133"/>
        <v>101325</v>
      </c>
    </row>
    <row r="4270" spans="1:3" x14ac:dyDescent="0.2">
      <c r="A4270">
        <v>0.53349999999999997</v>
      </c>
      <c r="B4270">
        <f t="shared" si="132"/>
        <v>68964.320225001255</v>
      </c>
      <c r="C4270">
        <f t="shared" si="133"/>
        <v>101325</v>
      </c>
    </row>
    <row r="4271" spans="1:3" x14ac:dyDescent="0.2">
      <c r="A4271">
        <v>0.53362500000000002</v>
      </c>
      <c r="B4271">
        <f t="shared" si="132"/>
        <v>70908.761375999224</v>
      </c>
      <c r="C4271">
        <f t="shared" si="133"/>
        <v>101325</v>
      </c>
    </row>
    <row r="4272" spans="1:3" x14ac:dyDescent="0.2">
      <c r="A4272">
        <v>0.53374999999999995</v>
      </c>
      <c r="B4272">
        <f t="shared" si="132"/>
        <v>73040.728752536903</v>
      </c>
      <c r="C4272">
        <f t="shared" si="133"/>
        <v>101325</v>
      </c>
    </row>
    <row r="4273" spans="1:3" x14ac:dyDescent="0.2">
      <c r="A4273">
        <v>0.53387499999999999</v>
      </c>
      <c r="B4273">
        <f t="shared" si="132"/>
        <v>75347.078066793008</v>
      </c>
      <c r="C4273">
        <f t="shared" si="133"/>
        <v>101325</v>
      </c>
    </row>
    <row r="4274" spans="1:3" x14ac:dyDescent="0.2">
      <c r="A4274">
        <v>0.53400000000000003</v>
      </c>
      <c r="B4274">
        <f t="shared" si="132"/>
        <v>77813.589908301336</v>
      </c>
      <c r="C4274">
        <f t="shared" si="133"/>
        <v>101325</v>
      </c>
    </row>
    <row r="4275" spans="1:3" x14ac:dyDescent="0.2">
      <c r="A4275">
        <v>0.53412499999999996</v>
      </c>
      <c r="B4275">
        <f t="shared" si="132"/>
        <v>80425.057411362213</v>
      </c>
      <c r="C4275">
        <f t="shared" si="133"/>
        <v>101325</v>
      </c>
    </row>
    <row r="4276" spans="1:3" x14ac:dyDescent="0.2">
      <c r="A4276">
        <v>0.53425</v>
      </c>
      <c r="B4276">
        <f t="shared" si="132"/>
        <v>83165.380010418201</v>
      </c>
      <c r="C4276">
        <f t="shared" si="133"/>
        <v>101325</v>
      </c>
    </row>
    <row r="4277" spans="1:3" x14ac:dyDescent="0.2">
      <c r="A4277">
        <v>0.53437500000000004</v>
      </c>
      <c r="B4277">
        <f t="shared" si="132"/>
        <v>86017.66270539847</v>
      </c>
      <c r="C4277">
        <f t="shared" si="133"/>
        <v>101325</v>
      </c>
    </row>
    <row r="4278" spans="1:3" x14ac:dyDescent="0.2">
      <c r="A4278">
        <v>0.53449999999999998</v>
      </c>
      <c r="B4278">
        <f t="shared" si="132"/>
        <v>88964.320225001939</v>
      </c>
      <c r="C4278">
        <f t="shared" si="133"/>
        <v>101325</v>
      </c>
    </row>
    <row r="4279" spans="1:3" x14ac:dyDescent="0.2">
      <c r="A4279">
        <v>0.53462500000000002</v>
      </c>
      <c r="B4279">
        <f t="shared" si="132"/>
        <v>91987.185445763491</v>
      </c>
      <c r="C4279">
        <f t="shared" si="133"/>
        <v>101325</v>
      </c>
    </row>
    <row r="4280" spans="1:3" x14ac:dyDescent="0.2">
      <c r="A4280">
        <v>0.53474999999999995</v>
      </c>
      <c r="B4280">
        <f t="shared" si="132"/>
        <v>95067.621398390358</v>
      </c>
      <c r="C4280">
        <f t="shared" si="133"/>
        <v>101325</v>
      </c>
    </row>
    <row r="4281" spans="1:3" x14ac:dyDescent="0.2">
      <c r="A4281">
        <v>0.53487499999999999</v>
      </c>
      <c r="B4281">
        <f t="shared" si="132"/>
        <v>98186.636170885657</v>
      </c>
      <c r="C4281">
        <f t="shared" si="133"/>
        <v>101325</v>
      </c>
    </row>
    <row r="4282" spans="1:3" x14ac:dyDescent="0.2">
      <c r="A4282">
        <v>0.53500000000000003</v>
      </c>
      <c r="B4282">
        <f t="shared" si="132"/>
        <v>101325.0000000016</v>
      </c>
      <c r="C4282">
        <f t="shared" si="133"/>
        <v>101325</v>
      </c>
    </row>
    <row r="4283" spans="1:3" x14ac:dyDescent="0.2">
      <c r="A4283">
        <v>0.53512499999999996</v>
      </c>
      <c r="B4283">
        <f t="shared" si="132"/>
        <v>104463.363829113</v>
      </c>
      <c r="C4283">
        <f t="shared" si="133"/>
        <v>101325</v>
      </c>
    </row>
    <row r="4284" spans="1:3" x14ac:dyDescent="0.2">
      <c r="A4284">
        <v>0.53525</v>
      </c>
      <c r="B4284">
        <f t="shared" si="132"/>
        <v>107582.37860160833</v>
      </c>
      <c r="C4284">
        <f t="shared" si="133"/>
        <v>101325</v>
      </c>
    </row>
    <row r="4285" spans="1:3" x14ac:dyDescent="0.2">
      <c r="A4285">
        <v>0.53537500000000005</v>
      </c>
      <c r="B4285">
        <f t="shared" si="132"/>
        <v>110662.81455423741</v>
      </c>
      <c r="C4285">
        <f t="shared" si="133"/>
        <v>101325</v>
      </c>
    </row>
    <row r="4286" spans="1:3" x14ac:dyDescent="0.2">
      <c r="A4286">
        <v>0.53549999999999998</v>
      </c>
      <c r="B4286">
        <f t="shared" si="132"/>
        <v>113685.6797749968</v>
      </c>
      <c r="C4286">
        <f t="shared" si="133"/>
        <v>101325</v>
      </c>
    </row>
    <row r="4287" spans="1:3" x14ac:dyDescent="0.2">
      <c r="A4287">
        <v>0.53562500000000002</v>
      </c>
      <c r="B4287">
        <f t="shared" si="132"/>
        <v>116632.3372946045</v>
      </c>
      <c r="C4287">
        <f t="shared" si="133"/>
        <v>101325</v>
      </c>
    </row>
    <row r="4288" spans="1:3" x14ac:dyDescent="0.2">
      <c r="A4288">
        <v>0.53574999999999995</v>
      </c>
      <c r="B4288">
        <f t="shared" si="132"/>
        <v>119484.61998958062</v>
      </c>
      <c r="C4288">
        <f t="shared" si="133"/>
        <v>101325</v>
      </c>
    </row>
    <row r="4289" spans="1:3" x14ac:dyDescent="0.2">
      <c r="A4289">
        <v>0.53587499999999999</v>
      </c>
      <c r="B4289">
        <f t="shared" si="132"/>
        <v>122224.94258863859</v>
      </c>
      <c r="C4289">
        <f t="shared" si="133"/>
        <v>101325</v>
      </c>
    </row>
    <row r="4290" spans="1:3" x14ac:dyDescent="0.2">
      <c r="A4290">
        <v>0.53600000000000003</v>
      </c>
      <c r="B4290">
        <f t="shared" si="132"/>
        <v>124836.41009169942</v>
      </c>
      <c r="C4290">
        <f t="shared" si="133"/>
        <v>101325</v>
      </c>
    </row>
    <row r="4291" spans="1:3" x14ac:dyDescent="0.2">
      <c r="A4291">
        <v>0.53612499999999996</v>
      </c>
      <c r="B4291">
        <f t="shared" ref="B4291:B4354" si="134">-40000*SIN(200*PI()*A4291)+101325</f>
        <v>127302.92193320599</v>
      </c>
      <c r="C4291">
        <f t="shared" ref="C4291:C4354" si="135">IF(MOD(A4291,0.02)&gt;0.005,101325,B4291)</f>
        <v>101325</v>
      </c>
    </row>
    <row r="4292" spans="1:3" x14ac:dyDescent="0.2">
      <c r="A4292">
        <v>0.53625</v>
      </c>
      <c r="B4292">
        <f t="shared" si="134"/>
        <v>129609.27124746215</v>
      </c>
      <c r="C4292">
        <f t="shared" si="135"/>
        <v>101325</v>
      </c>
    </row>
    <row r="4293" spans="1:3" x14ac:dyDescent="0.2">
      <c r="A4293">
        <v>0.53637500000000005</v>
      </c>
      <c r="B4293">
        <f t="shared" si="134"/>
        <v>131741.23862400139</v>
      </c>
      <c r="C4293">
        <f t="shared" si="135"/>
        <v>101325</v>
      </c>
    </row>
    <row r="4294" spans="1:3" x14ac:dyDescent="0.2">
      <c r="A4294">
        <v>0.53649999999999998</v>
      </c>
      <c r="B4294">
        <f t="shared" si="134"/>
        <v>133685.67977499796</v>
      </c>
      <c r="C4294">
        <f t="shared" si="135"/>
        <v>101325</v>
      </c>
    </row>
    <row r="4295" spans="1:3" x14ac:dyDescent="0.2">
      <c r="A4295">
        <v>0.53662500000000002</v>
      </c>
      <c r="B4295">
        <f t="shared" si="134"/>
        <v>135430.60657416368</v>
      </c>
      <c r="C4295">
        <f t="shared" si="135"/>
        <v>101325</v>
      </c>
    </row>
    <row r="4296" spans="1:3" x14ac:dyDescent="0.2">
      <c r="A4296">
        <v>0.53674999999999995</v>
      </c>
      <c r="B4296">
        <f t="shared" si="134"/>
        <v>136965.26096753465</v>
      </c>
      <c r="C4296">
        <f t="shared" si="135"/>
        <v>101325</v>
      </c>
    </row>
    <row r="4297" spans="1:3" x14ac:dyDescent="0.2">
      <c r="A4297">
        <v>0.53687499999999999</v>
      </c>
      <c r="B4297">
        <f t="shared" si="134"/>
        <v>138280.18130045137</v>
      </c>
      <c r="C4297">
        <f t="shared" si="135"/>
        <v>101325</v>
      </c>
    </row>
    <row r="4298" spans="1:3" x14ac:dyDescent="0.2">
      <c r="A4298">
        <v>0.53700000000000003</v>
      </c>
      <c r="B4298">
        <f t="shared" si="134"/>
        <v>139367.26065180672</v>
      </c>
      <c r="C4298">
        <f t="shared" si="135"/>
        <v>101325</v>
      </c>
    </row>
    <row r="4299" spans="1:3" x14ac:dyDescent="0.2">
      <c r="A4299">
        <v>0.53712499999999996</v>
      </c>
      <c r="B4299">
        <f t="shared" si="134"/>
        <v>140219.79681590694</v>
      </c>
      <c r="C4299">
        <f t="shared" si="135"/>
        <v>101325</v>
      </c>
    </row>
    <row r="4300" spans="1:3" x14ac:dyDescent="0.2">
      <c r="A4300">
        <v>0.53725000000000001</v>
      </c>
      <c r="B4300">
        <f t="shared" si="134"/>
        <v>140832.53362380542</v>
      </c>
      <c r="C4300">
        <f t="shared" si="135"/>
        <v>101325</v>
      </c>
    </row>
    <row r="4301" spans="1:3" x14ac:dyDescent="0.2">
      <c r="A4301">
        <v>0.53737500000000005</v>
      </c>
      <c r="B4301">
        <f t="shared" si="134"/>
        <v>141201.69334932524</v>
      </c>
      <c r="C4301">
        <f t="shared" si="135"/>
        <v>101325</v>
      </c>
    </row>
    <row r="4302" spans="1:3" x14ac:dyDescent="0.2">
      <c r="A4302">
        <v>0.53749999999999998</v>
      </c>
      <c r="B4302">
        <f t="shared" si="134"/>
        <v>141325</v>
      </c>
      <c r="C4302">
        <f t="shared" si="135"/>
        <v>101325</v>
      </c>
    </row>
    <row r="4303" spans="1:3" x14ac:dyDescent="0.2">
      <c r="A4303">
        <v>0.53762500000000002</v>
      </c>
      <c r="B4303">
        <f t="shared" si="134"/>
        <v>141201.69334932501</v>
      </c>
      <c r="C4303">
        <f t="shared" si="135"/>
        <v>101325</v>
      </c>
    </row>
    <row r="4304" spans="1:3" x14ac:dyDescent="0.2">
      <c r="A4304">
        <v>0.53774999999999995</v>
      </c>
      <c r="B4304">
        <f t="shared" si="134"/>
        <v>140832.53362380568</v>
      </c>
      <c r="C4304">
        <f t="shared" si="135"/>
        <v>101325</v>
      </c>
    </row>
    <row r="4305" spans="1:3" x14ac:dyDescent="0.2">
      <c r="A4305">
        <v>0.53787499999999999</v>
      </c>
      <c r="B4305">
        <f t="shared" si="134"/>
        <v>140219.79681590683</v>
      </c>
      <c r="C4305">
        <f t="shared" si="135"/>
        <v>101325</v>
      </c>
    </row>
    <row r="4306" spans="1:3" x14ac:dyDescent="0.2">
      <c r="A4306">
        <v>0.53800000000000003</v>
      </c>
      <c r="B4306">
        <f t="shared" si="134"/>
        <v>139367.26065180587</v>
      </c>
      <c r="C4306">
        <f t="shared" si="135"/>
        <v>101325</v>
      </c>
    </row>
    <row r="4307" spans="1:3" x14ac:dyDescent="0.2">
      <c r="A4307">
        <v>0.53812499999999996</v>
      </c>
      <c r="B4307">
        <f t="shared" si="134"/>
        <v>138280.18130045204</v>
      </c>
      <c r="C4307">
        <f t="shared" si="135"/>
        <v>101325</v>
      </c>
    </row>
    <row r="4308" spans="1:3" x14ac:dyDescent="0.2">
      <c r="A4308">
        <v>0.53825000000000001</v>
      </c>
      <c r="B4308">
        <f t="shared" si="134"/>
        <v>136965.26096753441</v>
      </c>
      <c r="C4308">
        <f t="shared" si="135"/>
        <v>101325</v>
      </c>
    </row>
    <row r="4309" spans="1:3" x14ac:dyDescent="0.2">
      <c r="A4309">
        <v>0.53837500000000005</v>
      </c>
      <c r="B4309">
        <f t="shared" si="134"/>
        <v>135430.60657416342</v>
      </c>
      <c r="C4309">
        <f t="shared" si="135"/>
        <v>101325</v>
      </c>
    </row>
    <row r="4310" spans="1:3" x14ac:dyDescent="0.2">
      <c r="A4310">
        <v>0.53849999999999998</v>
      </c>
      <c r="B4310">
        <f t="shared" si="134"/>
        <v>133685.67977499767</v>
      </c>
      <c r="C4310">
        <f t="shared" si="135"/>
        <v>101325</v>
      </c>
    </row>
    <row r="4311" spans="1:3" x14ac:dyDescent="0.2">
      <c r="A4311">
        <v>0.53862500000000002</v>
      </c>
      <c r="B4311">
        <f t="shared" si="134"/>
        <v>131741.23862400107</v>
      </c>
      <c r="C4311">
        <f t="shared" si="135"/>
        <v>101325</v>
      </c>
    </row>
    <row r="4312" spans="1:3" x14ac:dyDescent="0.2">
      <c r="A4312">
        <v>0.53874999999999995</v>
      </c>
      <c r="B4312">
        <f t="shared" si="134"/>
        <v>129609.2712474634</v>
      </c>
      <c r="C4312">
        <f t="shared" si="135"/>
        <v>101325</v>
      </c>
    </row>
    <row r="4313" spans="1:3" x14ac:dyDescent="0.2">
      <c r="A4313">
        <v>0.53887499999999999</v>
      </c>
      <c r="B4313">
        <f t="shared" si="134"/>
        <v>127302.92193320733</v>
      </c>
      <c r="C4313">
        <f t="shared" si="135"/>
        <v>101325</v>
      </c>
    </row>
    <row r="4314" spans="1:3" x14ac:dyDescent="0.2">
      <c r="A4314">
        <v>0.53900000000000003</v>
      </c>
      <c r="B4314">
        <f t="shared" si="134"/>
        <v>124836.41009169901</v>
      </c>
      <c r="C4314">
        <f t="shared" si="135"/>
        <v>101325</v>
      </c>
    </row>
    <row r="4315" spans="1:3" x14ac:dyDescent="0.2">
      <c r="A4315">
        <v>0.53912499999999997</v>
      </c>
      <c r="B4315">
        <f t="shared" si="134"/>
        <v>122224.94258863815</v>
      </c>
      <c r="C4315">
        <f t="shared" si="135"/>
        <v>101325</v>
      </c>
    </row>
    <row r="4316" spans="1:3" x14ac:dyDescent="0.2">
      <c r="A4316">
        <v>0.53925000000000001</v>
      </c>
      <c r="B4316">
        <f t="shared" si="134"/>
        <v>119484.61998958219</v>
      </c>
      <c r="C4316">
        <f t="shared" si="135"/>
        <v>101325</v>
      </c>
    </row>
    <row r="4317" spans="1:3" x14ac:dyDescent="0.2">
      <c r="A4317">
        <v>0.53937500000000005</v>
      </c>
      <c r="B4317">
        <f t="shared" si="134"/>
        <v>116632.33729460192</v>
      </c>
      <c r="C4317">
        <f t="shared" si="135"/>
        <v>101325</v>
      </c>
    </row>
    <row r="4318" spans="1:3" x14ac:dyDescent="0.2">
      <c r="A4318">
        <v>0.53949999999999998</v>
      </c>
      <c r="B4318">
        <f t="shared" si="134"/>
        <v>113685.67977499847</v>
      </c>
      <c r="C4318">
        <f t="shared" si="135"/>
        <v>101325</v>
      </c>
    </row>
    <row r="4319" spans="1:3" x14ac:dyDescent="0.2">
      <c r="A4319">
        <v>0.53962500000000002</v>
      </c>
      <c r="B4319">
        <f t="shared" si="134"/>
        <v>110662.8145542347</v>
      </c>
      <c r="C4319">
        <f t="shared" si="135"/>
        <v>101325</v>
      </c>
    </row>
    <row r="4320" spans="1:3" x14ac:dyDescent="0.2">
      <c r="A4320">
        <v>0.53974999999999995</v>
      </c>
      <c r="B4320">
        <f t="shared" si="134"/>
        <v>107582.37860161008</v>
      </c>
      <c r="C4320">
        <f t="shared" si="135"/>
        <v>101325</v>
      </c>
    </row>
    <row r="4321" spans="1:3" x14ac:dyDescent="0.2">
      <c r="A4321">
        <v>0.53987499999999999</v>
      </c>
      <c r="B4321">
        <f t="shared" si="134"/>
        <v>104463.36382911477</v>
      </c>
      <c r="C4321">
        <f t="shared" si="135"/>
        <v>101325</v>
      </c>
    </row>
    <row r="4322" spans="1:3" x14ac:dyDescent="0.2">
      <c r="A4322">
        <v>0.54</v>
      </c>
      <c r="B4322">
        <f t="shared" si="134"/>
        <v>101324.99999999882</v>
      </c>
      <c r="C4322">
        <f t="shared" si="135"/>
        <v>101324.99999999882</v>
      </c>
    </row>
    <row r="4323" spans="1:3" x14ac:dyDescent="0.2">
      <c r="A4323">
        <v>0.54012499999999997</v>
      </c>
      <c r="B4323">
        <f t="shared" si="134"/>
        <v>98186.636170887417</v>
      </c>
      <c r="C4323">
        <f t="shared" si="135"/>
        <v>98186.636170887417</v>
      </c>
    </row>
    <row r="4324" spans="1:3" x14ac:dyDescent="0.2">
      <c r="A4324">
        <v>0.54025000000000001</v>
      </c>
      <c r="B4324">
        <f t="shared" si="134"/>
        <v>95067.621398389849</v>
      </c>
      <c r="C4324">
        <f t="shared" si="135"/>
        <v>95067.621398389849</v>
      </c>
    </row>
    <row r="4325" spans="1:3" x14ac:dyDescent="0.2">
      <c r="A4325">
        <v>0.54037500000000005</v>
      </c>
      <c r="B4325">
        <f t="shared" si="134"/>
        <v>91987.185445762996</v>
      </c>
      <c r="C4325">
        <f t="shared" si="135"/>
        <v>91987.185445762996</v>
      </c>
    </row>
    <row r="4326" spans="1:3" x14ac:dyDescent="0.2">
      <c r="A4326">
        <v>0.54049999999999998</v>
      </c>
      <c r="B4326">
        <f t="shared" si="134"/>
        <v>88964.320225001458</v>
      </c>
      <c r="C4326">
        <f t="shared" si="135"/>
        <v>88964.320225001458</v>
      </c>
    </row>
    <row r="4327" spans="1:3" x14ac:dyDescent="0.2">
      <c r="A4327">
        <v>0.54062500000000002</v>
      </c>
      <c r="B4327">
        <f t="shared" si="134"/>
        <v>86017.662705395895</v>
      </c>
      <c r="C4327">
        <f t="shared" si="135"/>
        <v>86017.662705395895</v>
      </c>
    </row>
    <row r="4328" spans="1:3" x14ac:dyDescent="0.2">
      <c r="A4328">
        <v>0.54074999999999995</v>
      </c>
      <c r="B4328">
        <f t="shared" si="134"/>
        <v>83165.380010419773</v>
      </c>
      <c r="C4328">
        <f t="shared" si="135"/>
        <v>83165.380010419773</v>
      </c>
    </row>
    <row r="4329" spans="1:3" x14ac:dyDescent="0.2">
      <c r="A4329">
        <v>0.54087499999999999</v>
      </c>
      <c r="B4329">
        <f t="shared" si="134"/>
        <v>80425.057411361791</v>
      </c>
      <c r="C4329">
        <f t="shared" si="135"/>
        <v>80425.057411361791</v>
      </c>
    </row>
    <row r="4330" spans="1:3" x14ac:dyDescent="0.2">
      <c r="A4330">
        <v>0.54100000000000004</v>
      </c>
      <c r="B4330">
        <f t="shared" si="134"/>
        <v>77813.589908300928</v>
      </c>
      <c r="C4330">
        <f t="shared" si="135"/>
        <v>77813.589908300928</v>
      </c>
    </row>
    <row r="4331" spans="1:3" x14ac:dyDescent="0.2">
      <c r="A4331">
        <v>0.54112499999999997</v>
      </c>
      <c r="B4331">
        <f t="shared" si="134"/>
        <v>75347.078066792601</v>
      </c>
      <c r="C4331">
        <f t="shared" si="135"/>
        <v>75347.078066792601</v>
      </c>
    </row>
    <row r="4332" spans="1:3" x14ac:dyDescent="0.2">
      <c r="A4332">
        <v>0.54125000000000001</v>
      </c>
      <c r="B4332">
        <f t="shared" si="134"/>
        <v>73040.728752538154</v>
      </c>
      <c r="C4332">
        <f t="shared" si="135"/>
        <v>73040.728752538154</v>
      </c>
    </row>
    <row r="4333" spans="1:3" x14ac:dyDescent="0.2">
      <c r="A4333">
        <v>0.54137500000000005</v>
      </c>
      <c r="B4333">
        <f t="shared" si="134"/>
        <v>70908.761375997419</v>
      </c>
      <c r="C4333">
        <f t="shared" si="135"/>
        <v>70908.761375997419</v>
      </c>
    </row>
    <row r="4334" spans="1:3" x14ac:dyDescent="0.2">
      <c r="A4334">
        <v>0.54149999999999998</v>
      </c>
      <c r="B4334">
        <f t="shared" si="134"/>
        <v>68964.320225002288</v>
      </c>
      <c r="C4334">
        <f t="shared" si="135"/>
        <v>68964.320225002288</v>
      </c>
    </row>
    <row r="4335" spans="1:3" x14ac:dyDescent="0.2">
      <c r="A4335">
        <v>0.54162500000000002</v>
      </c>
      <c r="B4335">
        <f t="shared" si="134"/>
        <v>67219.393425836548</v>
      </c>
      <c r="C4335">
        <f t="shared" si="135"/>
        <v>67219.393425836548</v>
      </c>
    </row>
    <row r="4336" spans="1:3" x14ac:dyDescent="0.2">
      <c r="A4336">
        <v>0.54174999999999995</v>
      </c>
      <c r="B4336">
        <f t="shared" si="134"/>
        <v>65684.739032465543</v>
      </c>
      <c r="C4336">
        <f t="shared" si="135"/>
        <v>65684.739032465543</v>
      </c>
    </row>
    <row r="4337" spans="1:3" x14ac:dyDescent="0.2">
      <c r="A4337">
        <v>0.541875</v>
      </c>
      <c r="B4337">
        <f t="shared" si="134"/>
        <v>64369.818699548792</v>
      </c>
      <c r="C4337">
        <f t="shared" si="135"/>
        <v>64369.818699548792</v>
      </c>
    </row>
    <row r="4338" spans="1:3" x14ac:dyDescent="0.2">
      <c r="A4338">
        <v>0.54200000000000004</v>
      </c>
      <c r="B4338">
        <f t="shared" si="134"/>
        <v>63282.739348193405</v>
      </c>
      <c r="C4338">
        <f t="shared" si="135"/>
        <v>63282.739348193405</v>
      </c>
    </row>
    <row r="4339" spans="1:3" x14ac:dyDescent="0.2">
      <c r="A4339">
        <v>0.54212499999999997</v>
      </c>
      <c r="B4339">
        <f t="shared" si="134"/>
        <v>62430.203184093152</v>
      </c>
      <c r="C4339">
        <f t="shared" si="135"/>
        <v>62430.203184093152</v>
      </c>
    </row>
    <row r="4340" spans="1:3" x14ac:dyDescent="0.2">
      <c r="A4340">
        <v>0.54225000000000001</v>
      </c>
      <c r="B4340">
        <f t="shared" si="134"/>
        <v>61817.466376194301</v>
      </c>
      <c r="C4340">
        <f t="shared" si="135"/>
        <v>61817.466376194301</v>
      </c>
    </row>
    <row r="4341" spans="1:3" x14ac:dyDescent="0.2">
      <c r="A4341">
        <v>0.54237500000000005</v>
      </c>
      <c r="B4341">
        <f t="shared" si="134"/>
        <v>61448.3066506748</v>
      </c>
      <c r="C4341">
        <f t="shared" si="135"/>
        <v>61448.3066506748</v>
      </c>
    </row>
    <row r="4342" spans="1:3" x14ac:dyDescent="0.2">
      <c r="A4342">
        <v>0.54249999999999998</v>
      </c>
      <c r="B4342">
        <f t="shared" si="134"/>
        <v>61325</v>
      </c>
      <c r="C4342">
        <f t="shared" si="135"/>
        <v>61325</v>
      </c>
    </row>
    <row r="4343" spans="1:3" x14ac:dyDescent="0.2">
      <c r="A4343">
        <v>0.54262500000000002</v>
      </c>
      <c r="B4343">
        <f t="shared" si="134"/>
        <v>61448.306650674946</v>
      </c>
      <c r="C4343">
        <f t="shared" si="135"/>
        <v>61448.306650674946</v>
      </c>
    </row>
    <row r="4344" spans="1:3" x14ac:dyDescent="0.2">
      <c r="A4344">
        <v>0.54274999999999995</v>
      </c>
      <c r="B4344">
        <f t="shared" si="134"/>
        <v>61817.466376194243</v>
      </c>
      <c r="C4344">
        <f t="shared" si="135"/>
        <v>61817.466376194243</v>
      </c>
    </row>
    <row r="4345" spans="1:3" x14ac:dyDescent="0.2">
      <c r="A4345">
        <v>0.542875</v>
      </c>
      <c r="B4345">
        <f t="shared" si="134"/>
        <v>62430.203184093072</v>
      </c>
      <c r="C4345">
        <f t="shared" si="135"/>
        <v>62430.203184093072</v>
      </c>
    </row>
    <row r="4346" spans="1:3" x14ac:dyDescent="0.2">
      <c r="A4346">
        <v>0.54300000000000004</v>
      </c>
      <c r="B4346">
        <f t="shared" si="134"/>
        <v>63282.739348194002</v>
      </c>
      <c r="C4346">
        <f t="shared" si="135"/>
        <v>63282.739348194002</v>
      </c>
    </row>
    <row r="4347" spans="1:3" x14ac:dyDescent="0.2">
      <c r="A4347">
        <v>0.54312499999999997</v>
      </c>
      <c r="B4347">
        <f t="shared" si="134"/>
        <v>64369.818699548661</v>
      </c>
      <c r="C4347">
        <f t="shared" si="135"/>
        <v>64369.818699548661</v>
      </c>
    </row>
    <row r="4348" spans="1:3" x14ac:dyDescent="0.2">
      <c r="A4348">
        <v>0.54325000000000001</v>
      </c>
      <c r="B4348">
        <f t="shared" si="134"/>
        <v>65684.739032465382</v>
      </c>
      <c r="C4348">
        <f t="shared" si="135"/>
        <v>65684.739032465382</v>
      </c>
    </row>
    <row r="4349" spans="1:3" x14ac:dyDescent="0.2">
      <c r="A4349">
        <v>0.54337500000000005</v>
      </c>
      <c r="B4349">
        <f t="shared" si="134"/>
        <v>67219.393425837538</v>
      </c>
      <c r="C4349">
        <f t="shared" si="135"/>
        <v>67219.393425837538</v>
      </c>
    </row>
    <row r="4350" spans="1:3" x14ac:dyDescent="0.2">
      <c r="A4350">
        <v>0.54349999999999998</v>
      </c>
      <c r="B4350">
        <f t="shared" si="134"/>
        <v>68964.320225002084</v>
      </c>
      <c r="C4350">
        <f t="shared" si="135"/>
        <v>68964.320225002084</v>
      </c>
    </row>
    <row r="4351" spans="1:3" x14ac:dyDescent="0.2">
      <c r="A4351">
        <v>0.54362500000000002</v>
      </c>
      <c r="B4351">
        <f t="shared" si="134"/>
        <v>70908.761375998656</v>
      </c>
      <c r="C4351">
        <f t="shared" si="135"/>
        <v>70908.761375998656</v>
      </c>
    </row>
    <row r="4352" spans="1:3" x14ac:dyDescent="0.2">
      <c r="A4352">
        <v>0.54374999999999996</v>
      </c>
      <c r="B4352">
        <f t="shared" si="134"/>
        <v>73040.728752537892</v>
      </c>
      <c r="C4352">
        <f t="shared" si="135"/>
        <v>73040.728752537892</v>
      </c>
    </row>
    <row r="4353" spans="1:3" x14ac:dyDescent="0.2">
      <c r="A4353">
        <v>0.543875</v>
      </c>
      <c r="B4353">
        <f t="shared" si="134"/>
        <v>75347.078066792339</v>
      </c>
      <c r="C4353">
        <f t="shared" si="135"/>
        <v>75347.078066792339</v>
      </c>
    </row>
    <row r="4354" spans="1:3" x14ac:dyDescent="0.2">
      <c r="A4354">
        <v>0.54400000000000004</v>
      </c>
      <c r="B4354">
        <f t="shared" si="134"/>
        <v>77813.589908302485</v>
      </c>
      <c r="C4354">
        <f t="shared" si="135"/>
        <v>77813.589908302485</v>
      </c>
    </row>
    <row r="4355" spans="1:3" x14ac:dyDescent="0.2">
      <c r="A4355">
        <v>0.54412499999999997</v>
      </c>
      <c r="B4355">
        <f t="shared" ref="B4355:B4418" si="136">-40000*SIN(200*PI()*A4355)+101325</f>
        <v>80425.057411361486</v>
      </c>
      <c r="C4355">
        <f t="shared" ref="C4355:C4418" si="137">IF(MOD(A4355,0.02)&gt;0.005,101325,B4355)</f>
        <v>80425.057411361486</v>
      </c>
    </row>
    <row r="4356" spans="1:3" x14ac:dyDescent="0.2">
      <c r="A4356">
        <v>0.54425000000000001</v>
      </c>
      <c r="B4356">
        <f t="shared" si="136"/>
        <v>83165.380010419452</v>
      </c>
      <c r="C4356">
        <f t="shared" si="137"/>
        <v>83165.380010419452</v>
      </c>
    </row>
    <row r="4357" spans="1:3" x14ac:dyDescent="0.2">
      <c r="A4357">
        <v>0.54437500000000005</v>
      </c>
      <c r="B4357">
        <f t="shared" si="136"/>
        <v>86017.66270539767</v>
      </c>
      <c r="C4357">
        <f t="shared" si="137"/>
        <v>86017.66270539767</v>
      </c>
    </row>
    <row r="4358" spans="1:3" x14ac:dyDescent="0.2">
      <c r="A4358">
        <v>0.54449999999999998</v>
      </c>
      <c r="B4358">
        <f t="shared" si="136"/>
        <v>88964.320225001124</v>
      </c>
      <c r="C4358">
        <f t="shared" si="137"/>
        <v>88964.320225001124</v>
      </c>
    </row>
    <row r="4359" spans="1:3" x14ac:dyDescent="0.2">
      <c r="A4359">
        <v>0.54462500000000003</v>
      </c>
      <c r="B4359">
        <f t="shared" si="136"/>
        <v>91987.185445764873</v>
      </c>
      <c r="C4359">
        <f t="shared" si="137"/>
        <v>91987.185445764873</v>
      </c>
    </row>
    <row r="4360" spans="1:3" x14ac:dyDescent="0.2">
      <c r="A4360">
        <v>0.54474999999999996</v>
      </c>
      <c r="B4360">
        <f t="shared" si="136"/>
        <v>95067.6213983895</v>
      </c>
      <c r="C4360">
        <f t="shared" si="137"/>
        <v>95067.6213983895</v>
      </c>
    </row>
    <row r="4361" spans="1:3" x14ac:dyDescent="0.2">
      <c r="A4361">
        <v>0.544875</v>
      </c>
      <c r="B4361">
        <f t="shared" si="136"/>
        <v>98186.636170887068</v>
      </c>
      <c r="C4361">
        <f t="shared" si="137"/>
        <v>98186.636170887068</v>
      </c>
    </row>
    <row r="4362" spans="1:3" x14ac:dyDescent="0.2">
      <c r="A4362">
        <v>0.54500000000000004</v>
      </c>
      <c r="B4362">
        <f t="shared" si="136"/>
        <v>101325.00000000074</v>
      </c>
      <c r="C4362">
        <f t="shared" si="137"/>
        <v>101325</v>
      </c>
    </row>
    <row r="4363" spans="1:3" x14ac:dyDescent="0.2">
      <c r="A4363">
        <v>0.54512499999999997</v>
      </c>
      <c r="B4363">
        <f t="shared" si="136"/>
        <v>104463.36382911215</v>
      </c>
      <c r="C4363">
        <f t="shared" si="137"/>
        <v>101325</v>
      </c>
    </row>
    <row r="4364" spans="1:3" x14ac:dyDescent="0.2">
      <c r="A4364">
        <v>0.54525000000000001</v>
      </c>
      <c r="B4364">
        <f t="shared" si="136"/>
        <v>107582.37860160973</v>
      </c>
      <c r="C4364">
        <f t="shared" si="137"/>
        <v>101325</v>
      </c>
    </row>
    <row r="4365" spans="1:3" x14ac:dyDescent="0.2">
      <c r="A4365">
        <v>0.54537500000000005</v>
      </c>
      <c r="B4365">
        <f t="shared" si="136"/>
        <v>110662.81455423658</v>
      </c>
      <c r="C4365">
        <f t="shared" si="137"/>
        <v>101325</v>
      </c>
    </row>
    <row r="4366" spans="1:3" x14ac:dyDescent="0.2">
      <c r="A4366">
        <v>0.54549999999999998</v>
      </c>
      <c r="B4366">
        <f t="shared" si="136"/>
        <v>113685.67977499813</v>
      </c>
      <c r="C4366">
        <f t="shared" si="137"/>
        <v>101325</v>
      </c>
    </row>
    <row r="4367" spans="1:3" x14ac:dyDescent="0.2">
      <c r="A4367">
        <v>0.54562500000000003</v>
      </c>
      <c r="B4367">
        <f t="shared" si="136"/>
        <v>116632.3372946037</v>
      </c>
      <c r="C4367">
        <f t="shared" si="137"/>
        <v>101325</v>
      </c>
    </row>
    <row r="4368" spans="1:3" x14ac:dyDescent="0.2">
      <c r="A4368">
        <v>0.54574999999999996</v>
      </c>
      <c r="B4368">
        <f t="shared" si="136"/>
        <v>119484.61998958187</v>
      </c>
      <c r="C4368">
        <f t="shared" si="137"/>
        <v>101325</v>
      </c>
    </row>
    <row r="4369" spans="1:3" x14ac:dyDescent="0.2">
      <c r="A4369">
        <v>0.545875</v>
      </c>
      <c r="B4369">
        <f t="shared" si="136"/>
        <v>122224.94258863784</v>
      </c>
      <c r="C4369">
        <f t="shared" si="137"/>
        <v>101325</v>
      </c>
    </row>
    <row r="4370" spans="1:3" x14ac:dyDescent="0.2">
      <c r="A4370">
        <v>0.54600000000000004</v>
      </c>
      <c r="B4370">
        <f t="shared" si="136"/>
        <v>124836.41009170056</v>
      </c>
      <c r="C4370">
        <f t="shared" si="137"/>
        <v>101325</v>
      </c>
    </row>
    <row r="4371" spans="1:3" x14ac:dyDescent="0.2">
      <c r="A4371">
        <v>0.54612499999999997</v>
      </c>
      <c r="B4371">
        <f t="shared" si="136"/>
        <v>127302.92193320706</v>
      </c>
      <c r="C4371">
        <f t="shared" si="137"/>
        <v>101325</v>
      </c>
    </row>
    <row r="4372" spans="1:3" x14ac:dyDescent="0.2">
      <c r="A4372">
        <v>0.54625000000000001</v>
      </c>
      <c r="B4372">
        <f t="shared" si="136"/>
        <v>129609.27124746155</v>
      </c>
      <c r="C4372">
        <f t="shared" si="137"/>
        <v>101325</v>
      </c>
    </row>
    <row r="4373" spans="1:3" x14ac:dyDescent="0.2">
      <c r="A4373">
        <v>0.54637500000000006</v>
      </c>
      <c r="B4373">
        <f t="shared" si="136"/>
        <v>131741.23862400232</v>
      </c>
      <c r="C4373">
        <f t="shared" si="137"/>
        <v>101325</v>
      </c>
    </row>
    <row r="4374" spans="1:3" x14ac:dyDescent="0.2">
      <c r="A4374">
        <v>0.54649999999999999</v>
      </c>
      <c r="B4374">
        <f t="shared" si="136"/>
        <v>133685.67977499746</v>
      </c>
      <c r="C4374">
        <f t="shared" si="137"/>
        <v>101325</v>
      </c>
    </row>
    <row r="4375" spans="1:3" x14ac:dyDescent="0.2">
      <c r="A4375">
        <v>0.54662500000000003</v>
      </c>
      <c r="B4375">
        <f t="shared" si="136"/>
        <v>135430.60657416441</v>
      </c>
      <c r="C4375">
        <f t="shared" si="137"/>
        <v>101325</v>
      </c>
    </row>
    <row r="4376" spans="1:3" x14ac:dyDescent="0.2">
      <c r="A4376">
        <v>0.54674999999999996</v>
      </c>
      <c r="B4376">
        <f t="shared" si="136"/>
        <v>136965.26096753427</v>
      </c>
      <c r="C4376">
        <f t="shared" si="137"/>
        <v>101325</v>
      </c>
    </row>
    <row r="4377" spans="1:3" x14ac:dyDescent="0.2">
      <c r="A4377">
        <v>0.546875</v>
      </c>
      <c r="B4377">
        <f t="shared" si="136"/>
        <v>138280.18130045192</v>
      </c>
      <c r="C4377">
        <f t="shared" si="137"/>
        <v>101325</v>
      </c>
    </row>
    <row r="4378" spans="1:3" x14ac:dyDescent="0.2">
      <c r="A4378">
        <v>0.54700000000000004</v>
      </c>
      <c r="B4378">
        <f t="shared" si="136"/>
        <v>139367.26065180646</v>
      </c>
      <c r="C4378">
        <f t="shared" si="137"/>
        <v>101325</v>
      </c>
    </row>
    <row r="4379" spans="1:3" x14ac:dyDescent="0.2">
      <c r="A4379">
        <v>0.54712499999999997</v>
      </c>
      <c r="B4379">
        <f t="shared" si="136"/>
        <v>140219.79681590674</v>
      </c>
      <c r="C4379">
        <f t="shared" si="137"/>
        <v>101325</v>
      </c>
    </row>
    <row r="4380" spans="1:3" x14ac:dyDescent="0.2">
      <c r="A4380">
        <v>0.54725000000000001</v>
      </c>
      <c r="B4380">
        <f t="shared" si="136"/>
        <v>140832.53362380562</v>
      </c>
      <c r="C4380">
        <f t="shared" si="137"/>
        <v>101325</v>
      </c>
    </row>
    <row r="4381" spans="1:3" x14ac:dyDescent="0.2">
      <c r="A4381">
        <v>0.54737499999999994</v>
      </c>
      <c r="B4381">
        <f t="shared" si="136"/>
        <v>141201.69334932498</v>
      </c>
      <c r="C4381">
        <f t="shared" si="137"/>
        <v>101325</v>
      </c>
    </row>
    <row r="4382" spans="1:3" x14ac:dyDescent="0.2">
      <c r="A4382">
        <v>0.54749999999999999</v>
      </c>
      <c r="B4382">
        <f t="shared" si="136"/>
        <v>141325</v>
      </c>
      <c r="C4382">
        <f t="shared" si="137"/>
        <v>101325</v>
      </c>
    </row>
    <row r="4383" spans="1:3" x14ac:dyDescent="0.2">
      <c r="A4383">
        <v>0.54762500000000003</v>
      </c>
      <c r="B4383">
        <f t="shared" si="136"/>
        <v>141201.6933493251</v>
      </c>
      <c r="C4383">
        <f t="shared" si="137"/>
        <v>101325</v>
      </c>
    </row>
    <row r="4384" spans="1:3" x14ac:dyDescent="0.2">
      <c r="A4384">
        <v>0.54774999999999996</v>
      </c>
      <c r="B4384">
        <f t="shared" si="136"/>
        <v>140832.53362380582</v>
      </c>
      <c r="C4384">
        <f t="shared" si="137"/>
        <v>101325</v>
      </c>
    </row>
    <row r="4385" spans="1:3" x14ac:dyDescent="0.2">
      <c r="A4385">
        <v>0.547875</v>
      </c>
      <c r="B4385">
        <f t="shared" si="136"/>
        <v>140219.79681590703</v>
      </c>
      <c r="C4385">
        <f t="shared" si="137"/>
        <v>101325</v>
      </c>
    </row>
    <row r="4386" spans="1:3" x14ac:dyDescent="0.2">
      <c r="A4386">
        <v>0.54800000000000004</v>
      </c>
      <c r="B4386">
        <f t="shared" si="136"/>
        <v>139367.26065180614</v>
      </c>
      <c r="C4386">
        <f t="shared" si="137"/>
        <v>101325</v>
      </c>
    </row>
    <row r="4387" spans="1:3" x14ac:dyDescent="0.2">
      <c r="A4387">
        <v>0.54812499999999997</v>
      </c>
      <c r="B4387">
        <f t="shared" si="136"/>
        <v>138280.18130045151</v>
      </c>
      <c r="C4387">
        <f t="shared" si="137"/>
        <v>101325</v>
      </c>
    </row>
    <row r="4388" spans="1:3" x14ac:dyDescent="0.2">
      <c r="A4388">
        <v>0.54825000000000002</v>
      </c>
      <c r="B4388">
        <f t="shared" si="136"/>
        <v>136965.26096753482</v>
      </c>
      <c r="C4388">
        <f t="shared" si="137"/>
        <v>101325</v>
      </c>
    </row>
    <row r="4389" spans="1:3" x14ac:dyDescent="0.2">
      <c r="A4389">
        <v>0.54837499999999995</v>
      </c>
      <c r="B4389">
        <f t="shared" si="136"/>
        <v>135430.60657416386</v>
      </c>
      <c r="C4389">
        <f t="shared" si="137"/>
        <v>101325</v>
      </c>
    </row>
    <row r="4390" spans="1:3" x14ac:dyDescent="0.2">
      <c r="A4390">
        <v>0.54849999999999999</v>
      </c>
      <c r="B4390">
        <f t="shared" si="136"/>
        <v>133685.67977499816</v>
      </c>
      <c r="C4390">
        <f t="shared" si="137"/>
        <v>101325</v>
      </c>
    </row>
    <row r="4391" spans="1:3" x14ac:dyDescent="0.2">
      <c r="A4391">
        <v>0.54862500000000003</v>
      </c>
      <c r="B4391">
        <f t="shared" si="136"/>
        <v>131741.23862400014</v>
      </c>
      <c r="C4391">
        <f t="shared" si="137"/>
        <v>101325</v>
      </c>
    </row>
    <row r="4392" spans="1:3" x14ac:dyDescent="0.2">
      <c r="A4392">
        <v>0.54874999999999996</v>
      </c>
      <c r="B4392">
        <f t="shared" si="136"/>
        <v>129609.2712474624</v>
      </c>
      <c r="C4392">
        <f t="shared" si="137"/>
        <v>101325</v>
      </c>
    </row>
    <row r="4393" spans="1:3" x14ac:dyDescent="0.2">
      <c r="A4393">
        <v>0.548875</v>
      </c>
      <c r="B4393">
        <f t="shared" si="136"/>
        <v>127302.92193320798</v>
      </c>
      <c r="C4393">
        <f t="shared" si="137"/>
        <v>101325</v>
      </c>
    </row>
    <row r="4394" spans="1:3" x14ac:dyDescent="0.2">
      <c r="A4394">
        <v>0.54900000000000004</v>
      </c>
      <c r="B4394">
        <f t="shared" si="136"/>
        <v>124836.41009169786</v>
      </c>
      <c r="C4394">
        <f t="shared" si="137"/>
        <v>101325</v>
      </c>
    </row>
    <row r="4395" spans="1:3" x14ac:dyDescent="0.2">
      <c r="A4395">
        <v>0.54912499999999997</v>
      </c>
      <c r="B4395">
        <f t="shared" si="136"/>
        <v>122224.94258863889</v>
      </c>
      <c r="C4395">
        <f t="shared" si="137"/>
        <v>101325</v>
      </c>
    </row>
    <row r="4396" spans="1:3" x14ac:dyDescent="0.2">
      <c r="A4396">
        <v>0.54925000000000002</v>
      </c>
      <c r="B4396">
        <f t="shared" si="136"/>
        <v>119484.61998958093</v>
      </c>
      <c r="C4396">
        <f t="shared" si="137"/>
        <v>101325</v>
      </c>
    </row>
    <row r="4397" spans="1:3" x14ac:dyDescent="0.2">
      <c r="A4397">
        <v>0.54937499999999995</v>
      </c>
      <c r="B4397">
        <f t="shared" si="136"/>
        <v>116632.33729460483</v>
      </c>
      <c r="C4397">
        <f t="shared" si="137"/>
        <v>101325</v>
      </c>
    </row>
    <row r="4398" spans="1:3" x14ac:dyDescent="0.2">
      <c r="A4398">
        <v>0.54949999999999999</v>
      </c>
      <c r="B4398">
        <f t="shared" si="136"/>
        <v>113685.67977499713</v>
      </c>
      <c r="C4398">
        <f t="shared" si="137"/>
        <v>101325</v>
      </c>
    </row>
    <row r="4399" spans="1:3" x14ac:dyDescent="0.2">
      <c r="A4399">
        <v>0.54962500000000003</v>
      </c>
      <c r="B4399">
        <f t="shared" si="136"/>
        <v>110662.81455423555</v>
      </c>
      <c r="C4399">
        <f t="shared" si="137"/>
        <v>101325</v>
      </c>
    </row>
    <row r="4400" spans="1:3" x14ac:dyDescent="0.2">
      <c r="A4400">
        <v>0.54974999999999996</v>
      </c>
      <c r="B4400">
        <f t="shared" si="136"/>
        <v>107582.37860161092</v>
      </c>
      <c r="C4400">
        <f t="shared" si="137"/>
        <v>101325</v>
      </c>
    </row>
    <row r="4401" spans="1:3" x14ac:dyDescent="0.2">
      <c r="A4401">
        <v>0.549875</v>
      </c>
      <c r="B4401">
        <f t="shared" si="136"/>
        <v>104463.36382911335</v>
      </c>
      <c r="C4401">
        <f t="shared" si="137"/>
        <v>101325</v>
      </c>
    </row>
    <row r="4402" spans="1:3" x14ac:dyDescent="0.2">
      <c r="A4402">
        <v>0.55000000000000004</v>
      </c>
      <c r="B4402">
        <f t="shared" si="136"/>
        <v>101324.99999999968</v>
      </c>
      <c r="C4402">
        <f t="shared" si="137"/>
        <v>101325</v>
      </c>
    </row>
    <row r="4403" spans="1:3" x14ac:dyDescent="0.2">
      <c r="A4403">
        <v>0.55012499999999998</v>
      </c>
      <c r="B4403">
        <f t="shared" si="136"/>
        <v>98186.63617088602</v>
      </c>
      <c r="C4403">
        <f t="shared" si="137"/>
        <v>101325</v>
      </c>
    </row>
    <row r="4404" spans="1:3" x14ac:dyDescent="0.2">
      <c r="A4404">
        <v>0.55025000000000002</v>
      </c>
      <c r="B4404">
        <f t="shared" si="136"/>
        <v>95067.621398390707</v>
      </c>
      <c r="C4404">
        <f t="shared" si="137"/>
        <v>101325</v>
      </c>
    </row>
    <row r="4405" spans="1:3" x14ac:dyDescent="0.2">
      <c r="A4405">
        <v>0.55037499999999995</v>
      </c>
      <c r="B4405">
        <f t="shared" si="136"/>
        <v>91987.185445766052</v>
      </c>
      <c r="C4405">
        <f t="shared" si="137"/>
        <v>101325</v>
      </c>
    </row>
    <row r="4406" spans="1:3" x14ac:dyDescent="0.2">
      <c r="A4406">
        <v>0.55049999999999999</v>
      </c>
      <c r="B4406">
        <f t="shared" si="136"/>
        <v>88964.320225002273</v>
      </c>
      <c r="C4406">
        <f t="shared" si="137"/>
        <v>101325</v>
      </c>
    </row>
    <row r="4407" spans="1:3" x14ac:dyDescent="0.2">
      <c r="A4407">
        <v>0.55062500000000003</v>
      </c>
      <c r="B4407">
        <f t="shared" si="136"/>
        <v>86017.662705394599</v>
      </c>
      <c r="C4407">
        <f t="shared" si="137"/>
        <v>101325</v>
      </c>
    </row>
    <row r="4408" spans="1:3" x14ac:dyDescent="0.2">
      <c r="A4408">
        <v>0.55074999999999996</v>
      </c>
      <c r="B4408">
        <f t="shared" si="136"/>
        <v>83165.380010418507</v>
      </c>
      <c r="C4408">
        <f t="shared" si="137"/>
        <v>101325</v>
      </c>
    </row>
    <row r="4409" spans="1:3" x14ac:dyDescent="0.2">
      <c r="A4409">
        <v>0.550875</v>
      </c>
      <c r="B4409">
        <f t="shared" si="136"/>
        <v>80425.057411362519</v>
      </c>
      <c r="C4409">
        <f t="shared" si="137"/>
        <v>101325</v>
      </c>
    </row>
    <row r="4410" spans="1:3" x14ac:dyDescent="0.2">
      <c r="A4410">
        <v>0.55100000000000005</v>
      </c>
      <c r="B4410">
        <f t="shared" si="136"/>
        <v>77813.589908299793</v>
      </c>
      <c r="C4410">
        <f t="shared" si="137"/>
        <v>101325</v>
      </c>
    </row>
    <row r="4411" spans="1:3" x14ac:dyDescent="0.2">
      <c r="A4411">
        <v>0.55112499999999998</v>
      </c>
      <c r="B4411">
        <f t="shared" si="136"/>
        <v>75347.07806679327</v>
      </c>
      <c r="C4411">
        <f t="shared" si="137"/>
        <v>101325</v>
      </c>
    </row>
    <row r="4412" spans="1:3" x14ac:dyDescent="0.2">
      <c r="A4412">
        <v>0.55125000000000002</v>
      </c>
      <c r="B4412">
        <f t="shared" si="136"/>
        <v>73040.72875253715</v>
      </c>
      <c r="C4412">
        <f t="shared" si="137"/>
        <v>101325</v>
      </c>
    </row>
    <row r="4413" spans="1:3" x14ac:dyDescent="0.2">
      <c r="A4413">
        <v>0.55137499999999995</v>
      </c>
      <c r="B4413">
        <f t="shared" si="136"/>
        <v>70908.761375999442</v>
      </c>
      <c r="C4413">
        <f t="shared" si="137"/>
        <v>101325</v>
      </c>
    </row>
    <row r="4414" spans="1:3" x14ac:dyDescent="0.2">
      <c r="A4414">
        <v>0.55149999999999999</v>
      </c>
      <c r="B4414">
        <f t="shared" si="136"/>
        <v>68964.320225002797</v>
      </c>
      <c r="C4414">
        <f t="shared" si="137"/>
        <v>101325</v>
      </c>
    </row>
    <row r="4415" spans="1:3" x14ac:dyDescent="0.2">
      <c r="A4415">
        <v>0.55162500000000003</v>
      </c>
      <c r="B4415">
        <f t="shared" si="136"/>
        <v>67219.393425835806</v>
      </c>
      <c r="C4415">
        <f t="shared" si="137"/>
        <v>101325</v>
      </c>
    </row>
    <row r="4416" spans="1:3" x14ac:dyDescent="0.2">
      <c r="A4416">
        <v>0.55174999999999996</v>
      </c>
      <c r="B4416">
        <f t="shared" si="136"/>
        <v>65684.739032465935</v>
      </c>
      <c r="C4416">
        <f t="shared" si="137"/>
        <v>101325</v>
      </c>
    </row>
    <row r="4417" spans="1:3" x14ac:dyDescent="0.2">
      <c r="A4417">
        <v>0.551875</v>
      </c>
      <c r="B4417">
        <f t="shared" si="136"/>
        <v>64369.818699548254</v>
      </c>
      <c r="C4417">
        <f t="shared" si="137"/>
        <v>101325</v>
      </c>
    </row>
    <row r="4418" spans="1:3" x14ac:dyDescent="0.2">
      <c r="A4418">
        <v>0.55200000000000005</v>
      </c>
      <c r="B4418">
        <f t="shared" si="136"/>
        <v>63282.739348193674</v>
      </c>
      <c r="C4418">
        <f t="shared" si="137"/>
        <v>101325</v>
      </c>
    </row>
    <row r="4419" spans="1:3" x14ac:dyDescent="0.2">
      <c r="A4419">
        <v>0.55212499999999998</v>
      </c>
      <c r="B4419">
        <f t="shared" ref="B4419:B4482" si="138">-40000*SIN(200*PI()*A4419)+101325</f>
        <v>62430.203184092825</v>
      </c>
      <c r="C4419">
        <f t="shared" ref="C4419:C4482" si="139">IF(MOD(A4419,0.02)&gt;0.005,101325,B4419)</f>
        <v>101325</v>
      </c>
    </row>
    <row r="4420" spans="1:3" x14ac:dyDescent="0.2">
      <c r="A4420">
        <v>0.55225000000000002</v>
      </c>
      <c r="B4420">
        <f t="shared" si="138"/>
        <v>61817.466376194439</v>
      </c>
      <c r="C4420">
        <f t="shared" si="139"/>
        <v>101325</v>
      </c>
    </row>
    <row r="4421" spans="1:3" x14ac:dyDescent="0.2">
      <c r="A4421">
        <v>0.55237499999999995</v>
      </c>
      <c r="B4421">
        <f t="shared" si="138"/>
        <v>61448.30665067504</v>
      </c>
      <c r="C4421">
        <f t="shared" si="139"/>
        <v>101325</v>
      </c>
    </row>
    <row r="4422" spans="1:3" x14ac:dyDescent="0.2">
      <c r="A4422">
        <v>0.55249999999999999</v>
      </c>
      <c r="B4422">
        <f t="shared" si="138"/>
        <v>61325</v>
      </c>
      <c r="C4422">
        <f t="shared" si="139"/>
        <v>101325</v>
      </c>
    </row>
    <row r="4423" spans="1:3" x14ac:dyDescent="0.2">
      <c r="A4423">
        <v>0.55262500000000003</v>
      </c>
      <c r="B4423">
        <f t="shared" si="138"/>
        <v>61448.30665067488</v>
      </c>
      <c r="C4423">
        <f t="shared" si="139"/>
        <v>101325</v>
      </c>
    </row>
    <row r="4424" spans="1:3" x14ac:dyDescent="0.2">
      <c r="A4424">
        <v>0.55274999999999996</v>
      </c>
      <c r="B4424">
        <f t="shared" si="138"/>
        <v>61817.466376194468</v>
      </c>
      <c r="C4424">
        <f t="shared" si="139"/>
        <v>101325</v>
      </c>
    </row>
    <row r="4425" spans="1:3" x14ac:dyDescent="0.2">
      <c r="A4425">
        <v>0.55287500000000001</v>
      </c>
      <c r="B4425">
        <f t="shared" si="138"/>
        <v>62430.203184092868</v>
      </c>
      <c r="C4425">
        <f t="shared" si="139"/>
        <v>101325</v>
      </c>
    </row>
    <row r="4426" spans="1:3" x14ac:dyDescent="0.2">
      <c r="A4426">
        <v>0.55300000000000005</v>
      </c>
      <c r="B4426">
        <f t="shared" si="138"/>
        <v>63282.739348194438</v>
      </c>
      <c r="C4426">
        <f t="shared" si="139"/>
        <v>101325</v>
      </c>
    </row>
    <row r="4427" spans="1:3" x14ac:dyDescent="0.2">
      <c r="A4427">
        <v>0.55312499999999998</v>
      </c>
      <c r="B4427">
        <f t="shared" si="138"/>
        <v>64369.818699548334</v>
      </c>
      <c r="C4427">
        <f t="shared" si="139"/>
        <v>101325</v>
      </c>
    </row>
    <row r="4428" spans="1:3" x14ac:dyDescent="0.2">
      <c r="A4428">
        <v>0.55325000000000002</v>
      </c>
      <c r="B4428">
        <f t="shared" si="138"/>
        <v>65684.739032466023</v>
      </c>
      <c r="C4428">
        <f t="shared" si="139"/>
        <v>101325</v>
      </c>
    </row>
    <row r="4429" spans="1:3" x14ac:dyDescent="0.2">
      <c r="A4429">
        <v>0.55337499999999995</v>
      </c>
      <c r="B4429">
        <f t="shared" si="138"/>
        <v>67219.393425835908</v>
      </c>
      <c r="C4429">
        <f t="shared" si="139"/>
        <v>101325</v>
      </c>
    </row>
    <row r="4430" spans="1:3" x14ac:dyDescent="0.2">
      <c r="A4430">
        <v>0.55349999999999999</v>
      </c>
      <c r="B4430">
        <f t="shared" si="138"/>
        <v>68964.320225001575</v>
      </c>
      <c r="C4430">
        <f t="shared" si="139"/>
        <v>101325</v>
      </c>
    </row>
    <row r="4431" spans="1:3" x14ac:dyDescent="0.2">
      <c r="A4431">
        <v>0.55362500000000003</v>
      </c>
      <c r="B4431">
        <f t="shared" si="138"/>
        <v>70908.761375999573</v>
      </c>
      <c r="C4431">
        <f t="shared" si="139"/>
        <v>101325</v>
      </c>
    </row>
    <row r="4432" spans="1:3" x14ac:dyDescent="0.2">
      <c r="A4432">
        <v>0.55374999999999996</v>
      </c>
      <c r="B4432">
        <f t="shared" si="138"/>
        <v>73040.728752537281</v>
      </c>
      <c r="C4432">
        <f t="shared" si="139"/>
        <v>101325</v>
      </c>
    </row>
    <row r="4433" spans="1:3" x14ac:dyDescent="0.2">
      <c r="A4433">
        <v>0.55387500000000001</v>
      </c>
      <c r="B4433">
        <f t="shared" si="138"/>
        <v>75347.078066793416</v>
      </c>
      <c r="C4433">
        <f t="shared" si="139"/>
        <v>101325</v>
      </c>
    </row>
    <row r="4434" spans="1:3" x14ac:dyDescent="0.2">
      <c r="A4434">
        <v>0.55400000000000005</v>
      </c>
      <c r="B4434">
        <f t="shared" si="138"/>
        <v>77813.589908301787</v>
      </c>
      <c r="C4434">
        <f t="shared" si="139"/>
        <v>101325</v>
      </c>
    </row>
    <row r="4435" spans="1:3" x14ac:dyDescent="0.2">
      <c r="A4435">
        <v>0.55412499999999998</v>
      </c>
      <c r="B4435">
        <f t="shared" si="138"/>
        <v>80425.057411360758</v>
      </c>
      <c r="C4435">
        <f t="shared" si="139"/>
        <v>101325</v>
      </c>
    </row>
    <row r="4436" spans="1:3" x14ac:dyDescent="0.2">
      <c r="A4436">
        <v>0.55425000000000002</v>
      </c>
      <c r="B4436">
        <f t="shared" si="138"/>
        <v>83165.380010418681</v>
      </c>
      <c r="C4436">
        <f t="shared" si="139"/>
        <v>101325</v>
      </c>
    </row>
    <row r="4437" spans="1:3" x14ac:dyDescent="0.2">
      <c r="A4437">
        <v>0.55437499999999995</v>
      </c>
      <c r="B4437">
        <f t="shared" si="138"/>
        <v>86017.662705394774</v>
      </c>
      <c r="C4437">
        <f t="shared" si="139"/>
        <v>101325</v>
      </c>
    </row>
    <row r="4438" spans="1:3" x14ac:dyDescent="0.2">
      <c r="A4438">
        <v>0.55449999999999999</v>
      </c>
      <c r="B4438">
        <f t="shared" si="138"/>
        <v>88964.320225002462</v>
      </c>
      <c r="C4438">
        <f t="shared" si="139"/>
        <v>101325</v>
      </c>
    </row>
    <row r="4439" spans="1:3" x14ac:dyDescent="0.2">
      <c r="A4439">
        <v>0.55462500000000003</v>
      </c>
      <c r="B4439">
        <f t="shared" si="138"/>
        <v>91987.185445764029</v>
      </c>
      <c r="C4439">
        <f t="shared" si="139"/>
        <v>101325</v>
      </c>
    </row>
    <row r="4440" spans="1:3" x14ac:dyDescent="0.2">
      <c r="A4440">
        <v>0.55474999999999997</v>
      </c>
      <c r="B4440">
        <f t="shared" si="138"/>
        <v>95067.621398390897</v>
      </c>
      <c r="C4440">
        <f t="shared" si="139"/>
        <v>101325</v>
      </c>
    </row>
    <row r="4441" spans="1:3" x14ac:dyDescent="0.2">
      <c r="A4441">
        <v>0.55487500000000001</v>
      </c>
      <c r="B4441">
        <f t="shared" si="138"/>
        <v>98186.63617088621</v>
      </c>
      <c r="C4441">
        <f t="shared" si="139"/>
        <v>101325</v>
      </c>
    </row>
    <row r="4442" spans="1:3" x14ac:dyDescent="0.2">
      <c r="A4442">
        <v>0.55500000000000005</v>
      </c>
      <c r="B4442">
        <f t="shared" si="138"/>
        <v>101325.00000000215</v>
      </c>
      <c r="C4442">
        <f t="shared" si="139"/>
        <v>101325</v>
      </c>
    </row>
    <row r="4443" spans="1:3" x14ac:dyDescent="0.2">
      <c r="A4443">
        <v>0.55512499999999998</v>
      </c>
      <c r="B4443">
        <f t="shared" si="138"/>
        <v>104463.36382911356</v>
      </c>
      <c r="C4443">
        <f t="shared" si="139"/>
        <v>101325</v>
      </c>
    </row>
    <row r="4444" spans="1:3" x14ac:dyDescent="0.2">
      <c r="A4444">
        <v>0.55525000000000002</v>
      </c>
      <c r="B4444">
        <f t="shared" si="138"/>
        <v>107582.37860160887</v>
      </c>
      <c r="C4444">
        <f t="shared" si="139"/>
        <v>101325</v>
      </c>
    </row>
    <row r="4445" spans="1:3" x14ac:dyDescent="0.2">
      <c r="A4445">
        <v>0.55537499999999995</v>
      </c>
      <c r="B4445">
        <f t="shared" si="138"/>
        <v>110662.81455423574</v>
      </c>
      <c r="C4445">
        <f t="shared" si="139"/>
        <v>101325</v>
      </c>
    </row>
    <row r="4446" spans="1:3" x14ac:dyDescent="0.2">
      <c r="A4446">
        <v>0.55549999999999999</v>
      </c>
      <c r="B4446">
        <f t="shared" si="138"/>
        <v>113685.67977499732</v>
      </c>
      <c r="C4446">
        <f t="shared" si="139"/>
        <v>101325</v>
      </c>
    </row>
    <row r="4447" spans="1:3" x14ac:dyDescent="0.2">
      <c r="A4447">
        <v>0.55562500000000004</v>
      </c>
      <c r="B4447">
        <f t="shared" si="138"/>
        <v>116632.33729460501</v>
      </c>
      <c r="C4447">
        <f t="shared" si="139"/>
        <v>101325</v>
      </c>
    </row>
    <row r="4448" spans="1:3" x14ac:dyDescent="0.2">
      <c r="A4448">
        <v>0.55574999999999997</v>
      </c>
      <c r="B4448">
        <f t="shared" si="138"/>
        <v>119484.6199895811</v>
      </c>
      <c r="C4448">
        <f t="shared" si="139"/>
        <v>101325</v>
      </c>
    </row>
    <row r="4449" spans="1:3" x14ac:dyDescent="0.2">
      <c r="A4449">
        <v>0.55587500000000001</v>
      </c>
      <c r="B4449">
        <f t="shared" si="138"/>
        <v>122224.94258863905</v>
      </c>
      <c r="C4449">
        <f t="shared" si="139"/>
        <v>101325</v>
      </c>
    </row>
    <row r="4450" spans="1:3" x14ac:dyDescent="0.2">
      <c r="A4450">
        <v>0.55600000000000005</v>
      </c>
      <c r="B4450">
        <f t="shared" si="138"/>
        <v>124836.41009169986</v>
      </c>
      <c r="C4450">
        <f t="shared" si="139"/>
        <v>101325</v>
      </c>
    </row>
    <row r="4451" spans="1:3" x14ac:dyDescent="0.2">
      <c r="A4451">
        <v>0.55612499999999998</v>
      </c>
      <c r="B4451">
        <f t="shared" si="138"/>
        <v>127302.92193320641</v>
      </c>
      <c r="C4451">
        <f t="shared" si="139"/>
        <v>101325</v>
      </c>
    </row>
    <row r="4452" spans="1:3" x14ac:dyDescent="0.2">
      <c r="A4452">
        <v>0.55625000000000002</v>
      </c>
      <c r="B4452">
        <f t="shared" si="138"/>
        <v>129609.27124746254</v>
      </c>
      <c r="C4452">
        <f t="shared" si="139"/>
        <v>101325</v>
      </c>
    </row>
    <row r="4453" spans="1:3" x14ac:dyDescent="0.2">
      <c r="A4453">
        <v>0.55637499999999995</v>
      </c>
      <c r="B4453">
        <f t="shared" si="138"/>
        <v>131741.23862400028</v>
      </c>
      <c r="C4453">
        <f t="shared" si="139"/>
        <v>101325</v>
      </c>
    </row>
    <row r="4454" spans="1:3" x14ac:dyDescent="0.2">
      <c r="A4454">
        <v>0.55649999999999999</v>
      </c>
      <c r="B4454">
        <f t="shared" si="138"/>
        <v>133685.67977499828</v>
      </c>
      <c r="C4454">
        <f t="shared" si="139"/>
        <v>101325</v>
      </c>
    </row>
    <row r="4455" spans="1:3" x14ac:dyDescent="0.2">
      <c r="A4455">
        <v>0.55662500000000004</v>
      </c>
      <c r="B4455">
        <f t="shared" si="138"/>
        <v>135430.60657416398</v>
      </c>
      <c r="C4455">
        <f t="shared" si="139"/>
        <v>101325</v>
      </c>
    </row>
    <row r="4456" spans="1:3" x14ac:dyDescent="0.2">
      <c r="A4456">
        <v>0.55674999999999997</v>
      </c>
      <c r="B4456">
        <f t="shared" si="138"/>
        <v>136965.26096753386</v>
      </c>
      <c r="C4456">
        <f t="shared" si="139"/>
        <v>101325</v>
      </c>
    </row>
    <row r="4457" spans="1:3" x14ac:dyDescent="0.2">
      <c r="A4457">
        <v>0.55687500000000001</v>
      </c>
      <c r="B4457">
        <f t="shared" si="138"/>
        <v>138280.18130045157</v>
      </c>
      <c r="C4457">
        <f t="shared" si="139"/>
        <v>101325</v>
      </c>
    </row>
    <row r="4458" spans="1:3" x14ac:dyDescent="0.2">
      <c r="A4458">
        <v>0.55700000000000005</v>
      </c>
      <c r="B4458">
        <f t="shared" si="138"/>
        <v>139367.26065180689</v>
      </c>
      <c r="C4458">
        <f t="shared" si="139"/>
        <v>101325</v>
      </c>
    </row>
    <row r="4459" spans="1:3" x14ac:dyDescent="0.2">
      <c r="A4459">
        <v>0.55712499999999998</v>
      </c>
      <c r="B4459">
        <f t="shared" si="138"/>
        <v>140219.79681590706</v>
      </c>
      <c r="C4459">
        <f t="shared" si="139"/>
        <v>101325</v>
      </c>
    </row>
    <row r="4460" spans="1:3" x14ac:dyDescent="0.2">
      <c r="A4460">
        <v>0.55725000000000002</v>
      </c>
      <c r="B4460">
        <f t="shared" si="138"/>
        <v>140832.5336238055</v>
      </c>
      <c r="C4460">
        <f t="shared" si="139"/>
        <v>101325</v>
      </c>
    </row>
    <row r="4461" spans="1:3" x14ac:dyDescent="0.2">
      <c r="A4461">
        <v>0.55737499999999995</v>
      </c>
      <c r="B4461">
        <f t="shared" si="138"/>
        <v>141201.6933493251</v>
      </c>
      <c r="C4461">
        <f t="shared" si="139"/>
        <v>101325</v>
      </c>
    </row>
    <row r="4462" spans="1:3" x14ac:dyDescent="0.2">
      <c r="A4462">
        <v>0.5575</v>
      </c>
      <c r="B4462">
        <f t="shared" si="138"/>
        <v>141325</v>
      </c>
      <c r="C4462">
        <f t="shared" si="139"/>
        <v>101325</v>
      </c>
    </row>
    <row r="4463" spans="1:3" x14ac:dyDescent="0.2">
      <c r="A4463">
        <v>0.55762500000000004</v>
      </c>
      <c r="B4463">
        <f t="shared" si="138"/>
        <v>141201.69334932498</v>
      </c>
      <c r="C4463">
        <f t="shared" si="139"/>
        <v>101325</v>
      </c>
    </row>
    <row r="4464" spans="1:3" x14ac:dyDescent="0.2">
      <c r="A4464">
        <v>0.55774999999999997</v>
      </c>
      <c r="B4464">
        <f t="shared" si="138"/>
        <v>140832.53362380559</v>
      </c>
      <c r="C4464">
        <f t="shared" si="139"/>
        <v>101325</v>
      </c>
    </row>
    <row r="4465" spans="1:3" x14ac:dyDescent="0.2">
      <c r="A4465">
        <v>0.55787500000000001</v>
      </c>
      <c r="B4465">
        <f t="shared" si="138"/>
        <v>140219.79681590723</v>
      </c>
      <c r="C4465">
        <f t="shared" si="139"/>
        <v>101325</v>
      </c>
    </row>
    <row r="4466" spans="1:3" x14ac:dyDescent="0.2">
      <c r="A4466">
        <v>0.55800000000000005</v>
      </c>
      <c r="B4466">
        <f t="shared" si="138"/>
        <v>139367.2606518057</v>
      </c>
      <c r="C4466">
        <f t="shared" si="139"/>
        <v>101325</v>
      </c>
    </row>
    <row r="4467" spans="1:3" x14ac:dyDescent="0.2">
      <c r="A4467">
        <v>0.55812499999999998</v>
      </c>
      <c r="B4467">
        <f t="shared" si="138"/>
        <v>138280.18130045183</v>
      </c>
      <c r="C4467">
        <f t="shared" si="139"/>
        <v>101325</v>
      </c>
    </row>
    <row r="4468" spans="1:3" x14ac:dyDescent="0.2">
      <c r="A4468">
        <v>0.55825000000000002</v>
      </c>
      <c r="B4468">
        <f t="shared" si="138"/>
        <v>136965.26096753418</v>
      </c>
      <c r="C4468">
        <f t="shared" si="139"/>
        <v>101325</v>
      </c>
    </row>
    <row r="4469" spans="1:3" x14ac:dyDescent="0.2">
      <c r="A4469">
        <v>0.55837499999999995</v>
      </c>
      <c r="B4469">
        <f t="shared" si="138"/>
        <v>135430.60657416433</v>
      </c>
      <c r="C4469">
        <f t="shared" si="139"/>
        <v>101325</v>
      </c>
    </row>
    <row r="4470" spans="1:3" x14ac:dyDescent="0.2">
      <c r="A4470">
        <v>0.5585</v>
      </c>
      <c r="B4470">
        <f t="shared" si="138"/>
        <v>133685.67977499735</v>
      </c>
      <c r="C4470">
        <f t="shared" si="139"/>
        <v>101325</v>
      </c>
    </row>
    <row r="4471" spans="1:3" x14ac:dyDescent="0.2">
      <c r="A4471">
        <v>0.55862500000000004</v>
      </c>
      <c r="B4471">
        <f t="shared" si="138"/>
        <v>131741.23862400069</v>
      </c>
      <c r="C4471">
        <f t="shared" si="139"/>
        <v>101325</v>
      </c>
    </row>
    <row r="4472" spans="1:3" x14ac:dyDescent="0.2">
      <c r="A4472">
        <v>0.55874999999999997</v>
      </c>
      <c r="B4472">
        <f t="shared" si="138"/>
        <v>129609.27124746301</v>
      </c>
      <c r="C4472">
        <f t="shared" si="139"/>
        <v>101325</v>
      </c>
    </row>
    <row r="4473" spans="1:3" x14ac:dyDescent="0.2">
      <c r="A4473">
        <v>0.55887500000000001</v>
      </c>
      <c r="B4473">
        <f t="shared" si="138"/>
        <v>127302.9219332069</v>
      </c>
      <c r="C4473">
        <f t="shared" si="139"/>
        <v>101325</v>
      </c>
    </row>
    <row r="4474" spans="1:3" x14ac:dyDescent="0.2">
      <c r="A4474">
        <v>0.55900000000000005</v>
      </c>
      <c r="B4474">
        <f t="shared" si="138"/>
        <v>124836.41009169856</v>
      </c>
      <c r="C4474">
        <f t="shared" si="139"/>
        <v>101325</v>
      </c>
    </row>
    <row r="4475" spans="1:3" x14ac:dyDescent="0.2">
      <c r="A4475">
        <v>0.55912499999999998</v>
      </c>
      <c r="B4475">
        <f t="shared" si="138"/>
        <v>122224.94258863768</v>
      </c>
      <c r="C4475">
        <f t="shared" si="139"/>
        <v>101325</v>
      </c>
    </row>
    <row r="4476" spans="1:3" x14ac:dyDescent="0.2">
      <c r="A4476">
        <v>0.55925000000000002</v>
      </c>
      <c r="B4476">
        <f t="shared" si="138"/>
        <v>119484.6199895817</v>
      </c>
      <c r="C4476">
        <f t="shared" si="139"/>
        <v>101325</v>
      </c>
    </row>
    <row r="4477" spans="1:3" x14ac:dyDescent="0.2">
      <c r="A4477">
        <v>0.55937499999999996</v>
      </c>
      <c r="B4477">
        <f t="shared" si="138"/>
        <v>116632.33729460352</v>
      </c>
      <c r="C4477">
        <f t="shared" si="139"/>
        <v>101325</v>
      </c>
    </row>
    <row r="4478" spans="1:3" x14ac:dyDescent="0.2">
      <c r="A4478">
        <v>0.5595</v>
      </c>
      <c r="B4478">
        <f t="shared" si="138"/>
        <v>113685.67977499795</v>
      </c>
      <c r="C4478">
        <f t="shared" si="139"/>
        <v>101325</v>
      </c>
    </row>
    <row r="4479" spans="1:3" x14ac:dyDescent="0.2">
      <c r="A4479">
        <v>0.55962500000000004</v>
      </c>
      <c r="B4479">
        <f t="shared" si="138"/>
        <v>110662.81455423418</v>
      </c>
      <c r="C4479">
        <f t="shared" si="139"/>
        <v>101325</v>
      </c>
    </row>
    <row r="4480" spans="1:3" x14ac:dyDescent="0.2">
      <c r="A4480">
        <v>0.55974999999999997</v>
      </c>
      <c r="B4480">
        <f t="shared" si="138"/>
        <v>107582.37860160953</v>
      </c>
      <c r="C4480">
        <f t="shared" si="139"/>
        <v>101325</v>
      </c>
    </row>
    <row r="4481" spans="1:3" x14ac:dyDescent="0.2">
      <c r="A4481">
        <v>0.55987500000000001</v>
      </c>
      <c r="B4481">
        <f t="shared" si="138"/>
        <v>104463.36382911423</v>
      </c>
      <c r="C4481">
        <f t="shared" si="139"/>
        <v>101325</v>
      </c>
    </row>
    <row r="4482" spans="1:3" x14ac:dyDescent="0.2">
      <c r="A4482">
        <v>0.56000000000000005</v>
      </c>
      <c r="B4482">
        <f t="shared" si="138"/>
        <v>101324.99999999827</v>
      </c>
      <c r="C4482">
        <f t="shared" si="139"/>
        <v>101324.99999999827</v>
      </c>
    </row>
    <row r="4483" spans="1:3" x14ac:dyDescent="0.2">
      <c r="A4483">
        <v>0.56012499999999998</v>
      </c>
      <c r="B4483">
        <f t="shared" ref="B4483:B4546" si="140">-40000*SIN(200*PI()*A4483)+101325</f>
        <v>98186.636170886879</v>
      </c>
      <c r="C4483">
        <f t="shared" ref="C4483:C4546" si="141">IF(MOD(A4483,0.02)&gt;0.005,101325,B4483)</f>
        <v>98186.636170886879</v>
      </c>
    </row>
    <row r="4484" spans="1:3" x14ac:dyDescent="0.2">
      <c r="A4484">
        <v>0.56025000000000003</v>
      </c>
      <c r="B4484">
        <f t="shared" si="140"/>
        <v>95067.62139838931</v>
      </c>
      <c r="C4484">
        <f t="shared" si="141"/>
        <v>95067.62139838931</v>
      </c>
    </row>
    <row r="4485" spans="1:3" x14ac:dyDescent="0.2">
      <c r="A4485">
        <v>0.56037499999999996</v>
      </c>
      <c r="B4485">
        <f t="shared" si="140"/>
        <v>91987.185445764684</v>
      </c>
      <c r="C4485">
        <f t="shared" si="141"/>
        <v>91987.185445764684</v>
      </c>
    </row>
    <row r="4486" spans="1:3" x14ac:dyDescent="0.2">
      <c r="A4486">
        <v>0.5605</v>
      </c>
      <c r="B4486">
        <f t="shared" si="140"/>
        <v>88964.320225003103</v>
      </c>
      <c r="C4486">
        <f t="shared" si="141"/>
        <v>88964.320225003103</v>
      </c>
    </row>
    <row r="4487" spans="1:3" x14ac:dyDescent="0.2">
      <c r="A4487">
        <v>0.56062500000000004</v>
      </c>
      <c r="B4487">
        <f t="shared" si="140"/>
        <v>86017.662705395385</v>
      </c>
      <c r="C4487">
        <f t="shared" si="141"/>
        <v>86017.662705395385</v>
      </c>
    </row>
    <row r="4488" spans="1:3" x14ac:dyDescent="0.2">
      <c r="A4488">
        <v>0.56074999999999997</v>
      </c>
      <c r="B4488">
        <f t="shared" si="140"/>
        <v>83165.380010419278</v>
      </c>
      <c r="C4488">
        <f t="shared" si="141"/>
        <v>83165.380010419278</v>
      </c>
    </row>
    <row r="4489" spans="1:3" x14ac:dyDescent="0.2">
      <c r="A4489">
        <v>0.56087500000000001</v>
      </c>
      <c r="B4489">
        <f t="shared" si="140"/>
        <v>80425.057411361311</v>
      </c>
      <c r="C4489">
        <f t="shared" si="141"/>
        <v>80425.057411361311</v>
      </c>
    </row>
    <row r="4490" spans="1:3" x14ac:dyDescent="0.2">
      <c r="A4490">
        <v>0.56100000000000005</v>
      </c>
      <c r="B4490">
        <f t="shared" si="140"/>
        <v>77813.589908300492</v>
      </c>
      <c r="C4490">
        <f t="shared" si="141"/>
        <v>77813.589908300492</v>
      </c>
    </row>
    <row r="4491" spans="1:3" x14ac:dyDescent="0.2">
      <c r="A4491">
        <v>0.56112499999999998</v>
      </c>
      <c r="B4491">
        <f t="shared" si="140"/>
        <v>75347.078066792194</v>
      </c>
      <c r="C4491">
        <f t="shared" si="141"/>
        <v>75347.078066792194</v>
      </c>
    </row>
    <row r="4492" spans="1:3" x14ac:dyDescent="0.2">
      <c r="A4492">
        <v>0.56125000000000003</v>
      </c>
      <c r="B4492">
        <f t="shared" si="140"/>
        <v>73040.728752537761</v>
      </c>
      <c r="C4492">
        <f t="shared" si="141"/>
        <v>73040.728752537761</v>
      </c>
    </row>
    <row r="4493" spans="1:3" x14ac:dyDescent="0.2">
      <c r="A4493">
        <v>0.56137499999999996</v>
      </c>
      <c r="B4493">
        <f t="shared" si="140"/>
        <v>70908.761376000009</v>
      </c>
      <c r="C4493">
        <f t="shared" si="141"/>
        <v>70908.761376000009</v>
      </c>
    </row>
    <row r="4494" spans="1:3" x14ac:dyDescent="0.2">
      <c r="A4494">
        <v>0.5615</v>
      </c>
      <c r="B4494">
        <f t="shared" si="140"/>
        <v>68964.320225001968</v>
      </c>
      <c r="C4494">
        <f t="shared" si="141"/>
        <v>68964.320225001968</v>
      </c>
    </row>
    <row r="4495" spans="1:3" x14ac:dyDescent="0.2">
      <c r="A4495">
        <v>0.56162500000000004</v>
      </c>
      <c r="B4495">
        <f t="shared" si="140"/>
        <v>67219.393425836257</v>
      </c>
      <c r="C4495">
        <f t="shared" si="141"/>
        <v>67219.393425836257</v>
      </c>
    </row>
    <row r="4496" spans="1:3" x14ac:dyDescent="0.2">
      <c r="A4496">
        <v>0.56174999999999997</v>
      </c>
      <c r="B4496">
        <f t="shared" si="140"/>
        <v>65684.739032465295</v>
      </c>
      <c r="C4496">
        <f t="shared" si="141"/>
        <v>65684.739032465295</v>
      </c>
    </row>
    <row r="4497" spans="1:3" x14ac:dyDescent="0.2">
      <c r="A4497">
        <v>0.56187500000000001</v>
      </c>
      <c r="B4497">
        <f t="shared" si="140"/>
        <v>64369.818699548581</v>
      </c>
      <c r="C4497">
        <f t="shared" si="141"/>
        <v>64369.818699548581</v>
      </c>
    </row>
    <row r="4498" spans="1:3" x14ac:dyDescent="0.2">
      <c r="A4498">
        <v>0.56200000000000006</v>
      </c>
      <c r="B4498">
        <f t="shared" si="140"/>
        <v>63282.739348193238</v>
      </c>
      <c r="C4498">
        <f t="shared" si="141"/>
        <v>63282.739348193238</v>
      </c>
    </row>
    <row r="4499" spans="1:3" x14ac:dyDescent="0.2">
      <c r="A4499">
        <v>0.56212499999999999</v>
      </c>
      <c r="B4499">
        <f t="shared" si="140"/>
        <v>62430.203184093029</v>
      </c>
      <c r="C4499">
        <f t="shared" si="141"/>
        <v>62430.203184093029</v>
      </c>
    </row>
    <row r="4500" spans="1:3" x14ac:dyDescent="0.2">
      <c r="A4500">
        <v>0.56225000000000003</v>
      </c>
      <c r="B4500">
        <f t="shared" si="140"/>
        <v>61817.466376194214</v>
      </c>
      <c r="C4500">
        <f t="shared" si="141"/>
        <v>61817.466376194214</v>
      </c>
    </row>
    <row r="4501" spans="1:3" x14ac:dyDescent="0.2">
      <c r="A4501">
        <v>0.56237499999999996</v>
      </c>
      <c r="B4501">
        <f t="shared" si="140"/>
        <v>61448.306650674931</v>
      </c>
      <c r="C4501">
        <f t="shared" si="141"/>
        <v>61448.306650674931</v>
      </c>
    </row>
    <row r="4502" spans="1:3" x14ac:dyDescent="0.2">
      <c r="A4502">
        <v>0.5625</v>
      </c>
      <c r="B4502">
        <f t="shared" si="140"/>
        <v>61325</v>
      </c>
      <c r="C4502">
        <f t="shared" si="141"/>
        <v>61325</v>
      </c>
    </row>
    <row r="4503" spans="1:3" x14ac:dyDescent="0.2">
      <c r="A4503">
        <v>0.56262500000000004</v>
      </c>
      <c r="B4503">
        <f t="shared" si="140"/>
        <v>61448.306650674989</v>
      </c>
      <c r="C4503">
        <f t="shared" si="141"/>
        <v>61448.306650674989</v>
      </c>
    </row>
    <row r="4504" spans="1:3" x14ac:dyDescent="0.2">
      <c r="A4504">
        <v>0.56274999999999997</v>
      </c>
      <c r="B4504">
        <f t="shared" si="140"/>
        <v>61817.46637619433</v>
      </c>
      <c r="C4504">
        <f t="shared" si="141"/>
        <v>61817.46637619433</v>
      </c>
    </row>
    <row r="4505" spans="1:3" x14ac:dyDescent="0.2">
      <c r="A4505">
        <v>0.56287500000000001</v>
      </c>
      <c r="B4505">
        <f t="shared" si="140"/>
        <v>62430.203184093203</v>
      </c>
      <c r="C4505">
        <f t="shared" si="141"/>
        <v>62430.203184093203</v>
      </c>
    </row>
    <row r="4506" spans="1:3" x14ac:dyDescent="0.2">
      <c r="A4506">
        <v>0.56299999999999994</v>
      </c>
      <c r="B4506">
        <f t="shared" si="140"/>
        <v>63282.739348193471</v>
      </c>
      <c r="C4506">
        <f t="shared" si="141"/>
        <v>63282.739348193471</v>
      </c>
    </row>
    <row r="4507" spans="1:3" x14ac:dyDescent="0.2">
      <c r="A4507">
        <v>0.56312499999999999</v>
      </c>
      <c r="B4507">
        <f t="shared" si="140"/>
        <v>64369.818699548865</v>
      </c>
      <c r="C4507">
        <f t="shared" si="141"/>
        <v>64369.818699548865</v>
      </c>
    </row>
    <row r="4508" spans="1:3" x14ac:dyDescent="0.2">
      <c r="A4508">
        <v>0.56325000000000003</v>
      </c>
      <c r="B4508">
        <f t="shared" si="140"/>
        <v>65684.73903246563</v>
      </c>
      <c r="C4508">
        <f t="shared" si="141"/>
        <v>65684.73903246563</v>
      </c>
    </row>
    <row r="4509" spans="1:3" x14ac:dyDescent="0.2">
      <c r="A4509">
        <v>0.56337499999999996</v>
      </c>
      <c r="B4509">
        <f t="shared" si="140"/>
        <v>67219.393425835457</v>
      </c>
      <c r="C4509">
        <f t="shared" si="141"/>
        <v>67219.393425835457</v>
      </c>
    </row>
    <row r="4510" spans="1:3" x14ac:dyDescent="0.2">
      <c r="A4510">
        <v>0.5635</v>
      </c>
      <c r="B4510">
        <f t="shared" si="140"/>
        <v>68964.320225002404</v>
      </c>
      <c r="C4510">
        <f t="shared" si="141"/>
        <v>68964.320225002404</v>
      </c>
    </row>
    <row r="4511" spans="1:3" x14ac:dyDescent="0.2">
      <c r="A4511">
        <v>0.56362500000000004</v>
      </c>
      <c r="B4511">
        <f t="shared" si="140"/>
        <v>70908.76137599902</v>
      </c>
      <c r="C4511">
        <f t="shared" si="141"/>
        <v>70908.76137599902</v>
      </c>
    </row>
    <row r="4512" spans="1:3" x14ac:dyDescent="0.2">
      <c r="A4512">
        <v>0.56374999999999997</v>
      </c>
      <c r="B4512">
        <f t="shared" si="140"/>
        <v>73040.728752538285</v>
      </c>
      <c r="C4512">
        <f t="shared" si="141"/>
        <v>73040.728752538285</v>
      </c>
    </row>
    <row r="4513" spans="1:3" x14ac:dyDescent="0.2">
      <c r="A4513">
        <v>0.56387500000000002</v>
      </c>
      <c r="B4513">
        <f t="shared" si="140"/>
        <v>75347.078066792761</v>
      </c>
      <c r="C4513">
        <f t="shared" si="141"/>
        <v>75347.078066792761</v>
      </c>
    </row>
    <row r="4514" spans="1:3" x14ac:dyDescent="0.2">
      <c r="A4514">
        <v>0.56399999999999995</v>
      </c>
      <c r="B4514">
        <f t="shared" si="140"/>
        <v>77813.589908299255</v>
      </c>
      <c r="C4514">
        <f t="shared" si="141"/>
        <v>77813.589908299255</v>
      </c>
    </row>
    <row r="4515" spans="1:3" x14ac:dyDescent="0.2">
      <c r="A4515">
        <v>0.56412499999999999</v>
      </c>
      <c r="B4515">
        <f t="shared" si="140"/>
        <v>80425.057411361951</v>
      </c>
      <c r="C4515">
        <f t="shared" si="141"/>
        <v>80425.057411361951</v>
      </c>
    </row>
    <row r="4516" spans="1:3" x14ac:dyDescent="0.2">
      <c r="A4516">
        <v>0.56425000000000003</v>
      </c>
      <c r="B4516">
        <f t="shared" si="140"/>
        <v>83165.380010417924</v>
      </c>
      <c r="C4516">
        <f t="shared" si="141"/>
        <v>83165.380010417924</v>
      </c>
    </row>
    <row r="4517" spans="1:3" x14ac:dyDescent="0.2">
      <c r="A4517">
        <v>0.56437499999999996</v>
      </c>
      <c r="B4517">
        <f t="shared" si="140"/>
        <v>86017.662705396084</v>
      </c>
      <c r="C4517">
        <f t="shared" si="141"/>
        <v>86017.662705396084</v>
      </c>
    </row>
    <row r="4518" spans="1:3" x14ac:dyDescent="0.2">
      <c r="A4518">
        <v>0.5645</v>
      </c>
      <c r="B4518">
        <f t="shared" si="140"/>
        <v>88964.320225001647</v>
      </c>
      <c r="C4518">
        <f t="shared" si="141"/>
        <v>88964.320225001647</v>
      </c>
    </row>
    <row r="4519" spans="1:3" x14ac:dyDescent="0.2">
      <c r="A4519">
        <v>0.56462500000000004</v>
      </c>
      <c r="B4519">
        <f t="shared" si="140"/>
        <v>91987.185445765412</v>
      </c>
      <c r="C4519">
        <f t="shared" si="141"/>
        <v>91987.185445765412</v>
      </c>
    </row>
    <row r="4520" spans="1:3" x14ac:dyDescent="0.2">
      <c r="A4520">
        <v>0.56474999999999997</v>
      </c>
      <c r="B4520">
        <f t="shared" si="140"/>
        <v>95067.621398390038</v>
      </c>
      <c r="C4520">
        <f t="shared" si="141"/>
        <v>95067.621398390038</v>
      </c>
    </row>
    <row r="4521" spans="1:3" x14ac:dyDescent="0.2">
      <c r="A4521">
        <v>0.56487500000000002</v>
      </c>
      <c r="B4521">
        <f t="shared" si="140"/>
        <v>98186.636170887621</v>
      </c>
      <c r="C4521">
        <f t="shared" si="141"/>
        <v>98186.636170887621</v>
      </c>
    </row>
    <row r="4522" spans="1:3" x14ac:dyDescent="0.2">
      <c r="A4522">
        <v>0.56499999999999995</v>
      </c>
      <c r="B4522">
        <f t="shared" si="140"/>
        <v>101324.99999999903</v>
      </c>
      <c r="C4522">
        <f t="shared" si="141"/>
        <v>101324.99999999903</v>
      </c>
    </row>
    <row r="4523" spans="1:3" x14ac:dyDescent="0.2">
      <c r="A4523">
        <v>0.56512499999999999</v>
      </c>
      <c r="B4523">
        <f t="shared" si="140"/>
        <v>104463.3638291127</v>
      </c>
      <c r="C4523">
        <f t="shared" si="141"/>
        <v>101325</v>
      </c>
    </row>
    <row r="4524" spans="1:3" x14ac:dyDescent="0.2">
      <c r="A4524">
        <v>0.56525000000000003</v>
      </c>
      <c r="B4524">
        <f t="shared" si="140"/>
        <v>107582.37860161027</v>
      </c>
      <c r="C4524">
        <f t="shared" si="141"/>
        <v>101325</v>
      </c>
    </row>
    <row r="4525" spans="1:3" x14ac:dyDescent="0.2">
      <c r="A4525">
        <v>0.56537499999999996</v>
      </c>
      <c r="B4525">
        <f t="shared" si="140"/>
        <v>110662.81455423489</v>
      </c>
      <c r="C4525">
        <f t="shared" si="141"/>
        <v>101325</v>
      </c>
    </row>
    <row r="4526" spans="1:3" x14ac:dyDescent="0.2">
      <c r="A4526">
        <v>0.5655</v>
      </c>
      <c r="B4526">
        <f t="shared" si="140"/>
        <v>113685.67977499866</v>
      </c>
      <c r="C4526">
        <f t="shared" si="141"/>
        <v>101325</v>
      </c>
    </row>
    <row r="4527" spans="1:3" x14ac:dyDescent="0.2">
      <c r="A4527">
        <v>0.56562500000000004</v>
      </c>
      <c r="B4527">
        <f t="shared" si="140"/>
        <v>116632.33729460421</v>
      </c>
      <c r="C4527">
        <f t="shared" si="141"/>
        <v>101325</v>
      </c>
    </row>
    <row r="4528" spans="1:3" x14ac:dyDescent="0.2">
      <c r="A4528">
        <v>0.56574999999999998</v>
      </c>
      <c r="B4528">
        <f t="shared" si="140"/>
        <v>119484.61998958237</v>
      </c>
      <c r="C4528">
        <f t="shared" si="141"/>
        <v>101325</v>
      </c>
    </row>
    <row r="4529" spans="1:3" x14ac:dyDescent="0.2">
      <c r="A4529">
        <v>0.56587500000000002</v>
      </c>
      <c r="B4529">
        <f t="shared" si="140"/>
        <v>122224.94258863831</v>
      </c>
      <c r="C4529">
        <f t="shared" si="141"/>
        <v>101325</v>
      </c>
    </row>
    <row r="4530" spans="1:3" x14ac:dyDescent="0.2">
      <c r="A4530">
        <v>0.56599999999999995</v>
      </c>
      <c r="B4530">
        <f t="shared" si="140"/>
        <v>124836.41009169733</v>
      </c>
      <c r="C4530">
        <f t="shared" si="141"/>
        <v>101325</v>
      </c>
    </row>
    <row r="4531" spans="1:3" x14ac:dyDescent="0.2">
      <c r="A4531">
        <v>0.56612499999999999</v>
      </c>
      <c r="B4531">
        <f t="shared" si="140"/>
        <v>127302.92193320749</v>
      </c>
      <c r="C4531">
        <f t="shared" si="141"/>
        <v>101325</v>
      </c>
    </row>
    <row r="4532" spans="1:3" x14ac:dyDescent="0.2">
      <c r="A4532">
        <v>0.56625000000000003</v>
      </c>
      <c r="B4532">
        <f t="shared" si="140"/>
        <v>129609.27124746193</v>
      </c>
      <c r="C4532">
        <f t="shared" si="141"/>
        <v>101325</v>
      </c>
    </row>
    <row r="4533" spans="1:3" x14ac:dyDescent="0.2">
      <c r="A4533">
        <v>0.56637499999999996</v>
      </c>
      <c r="B4533">
        <f t="shared" si="140"/>
        <v>131741.23862400118</v>
      </c>
      <c r="C4533">
        <f t="shared" si="141"/>
        <v>101325</v>
      </c>
    </row>
    <row r="4534" spans="1:3" x14ac:dyDescent="0.2">
      <c r="A4534">
        <v>0.5665</v>
      </c>
      <c r="B4534">
        <f t="shared" si="140"/>
        <v>133685.67977499778</v>
      </c>
      <c r="C4534">
        <f t="shared" si="141"/>
        <v>101325</v>
      </c>
    </row>
    <row r="4535" spans="1:3" x14ac:dyDescent="0.2">
      <c r="A4535">
        <v>0.56662500000000005</v>
      </c>
      <c r="B4535">
        <f t="shared" si="140"/>
        <v>135430.6065741647</v>
      </c>
      <c r="C4535">
        <f t="shared" si="141"/>
        <v>101325</v>
      </c>
    </row>
    <row r="4536" spans="1:3" x14ac:dyDescent="0.2">
      <c r="A4536">
        <v>0.56674999999999998</v>
      </c>
      <c r="B4536">
        <f t="shared" si="140"/>
        <v>136965.2609675345</v>
      </c>
      <c r="C4536">
        <f t="shared" si="141"/>
        <v>101325</v>
      </c>
    </row>
    <row r="4537" spans="1:3" x14ac:dyDescent="0.2">
      <c r="A4537">
        <v>0.56687500000000002</v>
      </c>
      <c r="B4537">
        <f t="shared" si="140"/>
        <v>138280.18130045125</v>
      </c>
      <c r="C4537">
        <f t="shared" si="141"/>
        <v>101325</v>
      </c>
    </row>
    <row r="4538" spans="1:3" x14ac:dyDescent="0.2">
      <c r="A4538">
        <v>0.56699999999999995</v>
      </c>
      <c r="B4538">
        <f t="shared" si="140"/>
        <v>139367.26065180593</v>
      </c>
      <c r="C4538">
        <f t="shared" si="141"/>
        <v>101325</v>
      </c>
    </row>
    <row r="4539" spans="1:3" x14ac:dyDescent="0.2">
      <c r="A4539">
        <v>0.56712499999999999</v>
      </c>
      <c r="B4539">
        <f t="shared" si="140"/>
        <v>140219.79681590688</v>
      </c>
      <c r="C4539">
        <f t="shared" si="141"/>
        <v>101325</v>
      </c>
    </row>
    <row r="4540" spans="1:3" x14ac:dyDescent="0.2">
      <c r="A4540">
        <v>0.56725000000000003</v>
      </c>
      <c r="B4540">
        <f t="shared" si="140"/>
        <v>140832.53362380571</v>
      </c>
      <c r="C4540">
        <f t="shared" si="141"/>
        <v>101325</v>
      </c>
    </row>
    <row r="4541" spans="1:3" x14ac:dyDescent="0.2">
      <c r="A4541">
        <v>0.56737499999999996</v>
      </c>
      <c r="B4541">
        <f t="shared" si="140"/>
        <v>141201.69334932504</v>
      </c>
      <c r="C4541">
        <f t="shared" si="141"/>
        <v>101325</v>
      </c>
    </row>
    <row r="4542" spans="1:3" x14ac:dyDescent="0.2">
      <c r="A4542">
        <v>0.5675</v>
      </c>
      <c r="B4542">
        <f t="shared" si="140"/>
        <v>141325</v>
      </c>
      <c r="C4542">
        <f t="shared" si="141"/>
        <v>101325</v>
      </c>
    </row>
    <row r="4543" spans="1:3" x14ac:dyDescent="0.2">
      <c r="A4543">
        <v>0.56762500000000005</v>
      </c>
      <c r="B4543">
        <f t="shared" si="140"/>
        <v>141201.69334932504</v>
      </c>
      <c r="C4543">
        <f t="shared" si="141"/>
        <v>101325</v>
      </c>
    </row>
    <row r="4544" spans="1:3" x14ac:dyDescent="0.2">
      <c r="A4544">
        <v>0.56774999999999998</v>
      </c>
      <c r="B4544">
        <f t="shared" si="140"/>
        <v>140832.53362380574</v>
      </c>
      <c r="C4544">
        <f t="shared" si="141"/>
        <v>101325</v>
      </c>
    </row>
    <row r="4545" spans="1:3" x14ac:dyDescent="0.2">
      <c r="A4545">
        <v>0.56787500000000002</v>
      </c>
      <c r="B4545">
        <f t="shared" si="140"/>
        <v>140219.79681590688</v>
      </c>
      <c r="C4545">
        <f t="shared" si="141"/>
        <v>101325</v>
      </c>
    </row>
    <row r="4546" spans="1:3" x14ac:dyDescent="0.2">
      <c r="A4546">
        <v>0.56799999999999995</v>
      </c>
      <c r="B4546">
        <f t="shared" si="140"/>
        <v>139367.26065180666</v>
      </c>
      <c r="C4546">
        <f t="shared" si="141"/>
        <v>101325</v>
      </c>
    </row>
    <row r="4547" spans="1:3" x14ac:dyDescent="0.2">
      <c r="A4547">
        <v>0.56812499999999999</v>
      </c>
      <c r="B4547">
        <f t="shared" ref="B4547:B4610" si="142">-40000*SIN(200*PI()*A4547)+101325</f>
        <v>138280.18130045128</v>
      </c>
      <c r="C4547">
        <f t="shared" ref="C4547:C4610" si="143">IF(MOD(A4547,0.02)&gt;0.005,101325,B4547)</f>
        <v>101325</v>
      </c>
    </row>
    <row r="4548" spans="1:3" x14ac:dyDescent="0.2">
      <c r="A4548">
        <v>0.56825000000000003</v>
      </c>
      <c r="B4548">
        <f t="shared" si="142"/>
        <v>136965.26096753456</v>
      </c>
      <c r="C4548">
        <f t="shared" si="143"/>
        <v>101325</v>
      </c>
    </row>
    <row r="4549" spans="1:3" x14ac:dyDescent="0.2">
      <c r="A4549">
        <v>0.56837499999999996</v>
      </c>
      <c r="B4549">
        <f t="shared" si="142"/>
        <v>135430.6065741636</v>
      </c>
      <c r="C4549">
        <f t="shared" si="143"/>
        <v>101325</v>
      </c>
    </row>
    <row r="4550" spans="1:3" x14ac:dyDescent="0.2">
      <c r="A4550">
        <v>0.56850000000000001</v>
      </c>
      <c r="B4550">
        <f t="shared" si="142"/>
        <v>133685.67977499784</v>
      </c>
      <c r="C4550">
        <f t="shared" si="143"/>
        <v>101325</v>
      </c>
    </row>
    <row r="4551" spans="1:3" x14ac:dyDescent="0.2">
      <c r="A4551">
        <v>0.56862500000000005</v>
      </c>
      <c r="B4551">
        <f t="shared" si="142"/>
        <v>131741.23862399979</v>
      </c>
      <c r="C4551">
        <f t="shared" si="143"/>
        <v>101325</v>
      </c>
    </row>
    <row r="4552" spans="1:3" x14ac:dyDescent="0.2">
      <c r="A4552">
        <v>0.56874999999999998</v>
      </c>
      <c r="B4552">
        <f t="shared" si="142"/>
        <v>129609.27124746202</v>
      </c>
      <c r="C4552">
        <f t="shared" si="143"/>
        <v>101325</v>
      </c>
    </row>
    <row r="4553" spans="1:3" x14ac:dyDescent="0.2">
      <c r="A4553">
        <v>0.56887500000000002</v>
      </c>
      <c r="B4553">
        <f t="shared" si="142"/>
        <v>127302.92193320757</v>
      </c>
      <c r="C4553">
        <f t="shared" si="143"/>
        <v>101325</v>
      </c>
    </row>
    <row r="4554" spans="1:3" x14ac:dyDescent="0.2">
      <c r="A4554">
        <v>0.56899999999999995</v>
      </c>
      <c r="B4554">
        <f t="shared" si="142"/>
        <v>124836.41009169926</v>
      </c>
      <c r="C4554">
        <f t="shared" si="143"/>
        <v>101325</v>
      </c>
    </row>
    <row r="4555" spans="1:3" x14ac:dyDescent="0.2">
      <c r="A4555">
        <v>0.56912499999999999</v>
      </c>
      <c r="B4555">
        <f t="shared" si="142"/>
        <v>122224.94258863841</v>
      </c>
      <c r="C4555">
        <f t="shared" si="143"/>
        <v>101325</v>
      </c>
    </row>
    <row r="4556" spans="1:3" x14ac:dyDescent="0.2">
      <c r="A4556">
        <v>0.56925000000000003</v>
      </c>
      <c r="B4556">
        <f t="shared" si="142"/>
        <v>119484.61998958045</v>
      </c>
      <c r="C4556">
        <f t="shared" si="143"/>
        <v>101325</v>
      </c>
    </row>
    <row r="4557" spans="1:3" x14ac:dyDescent="0.2">
      <c r="A4557">
        <v>0.56937499999999996</v>
      </c>
      <c r="B4557">
        <f t="shared" si="142"/>
        <v>116632.33729460432</v>
      </c>
      <c r="C4557">
        <f t="shared" si="143"/>
        <v>101325</v>
      </c>
    </row>
    <row r="4558" spans="1:3" x14ac:dyDescent="0.2">
      <c r="A4558">
        <v>0.56950000000000001</v>
      </c>
      <c r="B4558">
        <f t="shared" si="142"/>
        <v>113685.67977499661</v>
      </c>
      <c r="C4558">
        <f t="shared" si="143"/>
        <v>101325</v>
      </c>
    </row>
    <row r="4559" spans="1:3" x14ac:dyDescent="0.2">
      <c r="A4559">
        <v>0.56962500000000005</v>
      </c>
      <c r="B4559">
        <f t="shared" si="142"/>
        <v>110662.81455423501</v>
      </c>
      <c r="C4559">
        <f t="shared" si="143"/>
        <v>101325</v>
      </c>
    </row>
    <row r="4560" spans="1:3" x14ac:dyDescent="0.2">
      <c r="A4560">
        <v>0.56974999999999998</v>
      </c>
      <c r="B4560">
        <f t="shared" si="142"/>
        <v>107582.37860161038</v>
      </c>
      <c r="C4560">
        <f t="shared" si="143"/>
        <v>101325</v>
      </c>
    </row>
    <row r="4561" spans="1:3" x14ac:dyDescent="0.2">
      <c r="A4561">
        <v>0.56987500000000002</v>
      </c>
      <c r="B4561">
        <f t="shared" si="142"/>
        <v>104463.36382911282</v>
      </c>
      <c r="C4561">
        <f t="shared" si="143"/>
        <v>101325</v>
      </c>
    </row>
    <row r="4562" spans="1:3" x14ac:dyDescent="0.2">
      <c r="A4562">
        <v>0.56999999999999995</v>
      </c>
      <c r="B4562">
        <f t="shared" si="142"/>
        <v>101325.00000000141</v>
      </c>
      <c r="C4562">
        <f t="shared" si="143"/>
        <v>101325</v>
      </c>
    </row>
    <row r="4563" spans="1:3" x14ac:dyDescent="0.2">
      <c r="A4563">
        <v>0.57012499999999999</v>
      </c>
      <c r="B4563">
        <f t="shared" si="142"/>
        <v>98186.636170885467</v>
      </c>
      <c r="C4563">
        <f t="shared" si="143"/>
        <v>101325</v>
      </c>
    </row>
    <row r="4564" spans="1:3" x14ac:dyDescent="0.2">
      <c r="A4564">
        <v>0.57025000000000003</v>
      </c>
      <c r="B4564">
        <f t="shared" si="142"/>
        <v>95067.621398390154</v>
      </c>
      <c r="C4564">
        <f t="shared" si="143"/>
        <v>101325</v>
      </c>
    </row>
    <row r="4565" spans="1:3" x14ac:dyDescent="0.2">
      <c r="A4565">
        <v>0.57037499999999997</v>
      </c>
      <c r="B4565">
        <f t="shared" si="142"/>
        <v>91987.185445765514</v>
      </c>
      <c r="C4565">
        <f t="shared" si="143"/>
        <v>101325</v>
      </c>
    </row>
    <row r="4566" spans="1:3" x14ac:dyDescent="0.2">
      <c r="A4566">
        <v>0.57050000000000001</v>
      </c>
      <c r="B4566">
        <f t="shared" si="142"/>
        <v>88964.320225001749</v>
      </c>
      <c r="C4566">
        <f t="shared" si="143"/>
        <v>101325</v>
      </c>
    </row>
    <row r="4567" spans="1:3" x14ac:dyDescent="0.2">
      <c r="A4567">
        <v>0.57062500000000005</v>
      </c>
      <c r="B4567">
        <f t="shared" si="142"/>
        <v>86017.662705396186</v>
      </c>
      <c r="C4567">
        <f t="shared" si="143"/>
        <v>101325</v>
      </c>
    </row>
    <row r="4568" spans="1:3" x14ac:dyDescent="0.2">
      <c r="A4568">
        <v>0.57074999999999998</v>
      </c>
      <c r="B4568">
        <f t="shared" si="142"/>
        <v>83165.380010418026</v>
      </c>
      <c r="C4568">
        <f t="shared" si="143"/>
        <v>101325</v>
      </c>
    </row>
    <row r="4569" spans="1:3" x14ac:dyDescent="0.2">
      <c r="A4569">
        <v>0.57087500000000002</v>
      </c>
      <c r="B4569">
        <f t="shared" si="142"/>
        <v>80425.057411362053</v>
      </c>
      <c r="C4569">
        <f t="shared" si="143"/>
        <v>101325</v>
      </c>
    </row>
    <row r="4570" spans="1:3" x14ac:dyDescent="0.2">
      <c r="A4570">
        <v>0.57099999999999995</v>
      </c>
      <c r="B4570">
        <f t="shared" si="142"/>
        <v>77813.58990830119</v>
      </c>
      <c r="C4570">
        <f t="shared" si="143"/>
        <v>101325</v>
      </c>
    </row>
    <row r="4571" spans="1:3" x14ac:dyDescent="0.2">
      <c r="A4571">
        <v>0.57112499999999999</v>
      </c>
      <c r="B4571">
        <f t="shared" si="142"/>
        <v>75347.078066792848</v>
      </c>
      <c r="C4571">
        <f t="shared" si="143"/>
        <v>101325</v>
      </c>
    </row>
    <row r="4572" spans="1:3" x14ac:dyDescent="0.2">
      <c r="A4572">
        <v>0.57125000000000004</v>
      </c>
      <c r="B4572">
        <f t="shared" si="142"/>
        <v>73040.728752536757</v>
      </c>
      <c r="C4572">
        <f t="shared" si="143"/>
        <v>101325</v>
      </c>
    </row>
    <row r="4573" spans="1:3" x14ac:dyDescent="0.2">
      <c r="A4573">
        <v>0.57137499999999997</v>
      </c>
      <c r="B4573">
        <f t="shared" si="142"/>
        <v>70908.761375999093</v>
      </c>
      <c r="C4573">
        <f t="shared" si="143"/>
        <v>101325</v>
      </c>
    </row>
    <row r="4574" spans="1:3" x14ac:dyDescent="0.2">
      <c r="A4574">
        <v>0.57150000000000001</v>
      </c>
      <c r="B4574">
        <f t="shared" si="142"/>
        <v>68964.320225002477</v>
      </c>
      <c r="C4574">
        <f t="shared" si="143"/>
        <v>101325</v>
      </c>
    </row>
    <row r="4575" spans="1:3" x14ac:dyDescent="0.2">
      <c r="A4575">
        <v>0.57162500000000005</v>
      </c>
      <c r="B4575">
        <f t="shared" si="142"/>
        <v>67219.393425835515</v>
      </c>
      <c r="C4575">
        <f t="shared" si="143"/>
        <v>101325</v>
      </c>
    </row>
    <row r="4576" spans="1:3" x14ac:dyDescent="0.2">
      <c r="A4576">
        <v>0.57174999999999998</v>
      </c>
      <c r="B4576">
        <f t="shared" si="142"/>
        <v>65684.739032465674</v>
      </c>
      <c r="C4576">
        <f t="shared" si="143"/>
        <v>101325</v>
      </c>
    </row>
    <row r="4577" spans="1:3" x14ac:dyDescent="0.2">
      <c r="A4577">
        <v>0.57187500000000002</v>
      </c>
      <c r="B4577">
        <f t="shared" si="142"/>
        <v>64369.818699548043</v>
      </c>
      <c r="C4577">
        <f t="shared" si="143"/>
        <v>101325</v>
      </c>
    </row>
    <row r="4578" spans="1:3" x14ac:dyDescent="0.2">
      <c r="A4578">
        <v>0.57199999999999995</v>
      </c>
      <c r="B4578">
        <f t="shared" si="142"/>
        <v>63282.739348194205</v>
      </c>
      <c r="C4578">
        <f t="shared" si="143"/>
        <v>101325</v>
      </c>
    </row>
    <row r="4579" spans="1:3" x14ac:dyDescent="0.2">
      <c r="A4579">
        <v>0.57212499999999999</v>
      </c>
      <c r="B4579">
        <f t="shared" si="142"/>
        <v>62430.203184092701</v>
      </c>
      <c r="C4579">
        <f t="shared" si="143"/>
        <v>101325</v>
      </c>
    </row>
    <row r="4580" spans="1:3" x14ac:dyDescent="0.2">
      <c r="A4580">
        <v>0.57225000000000004</v>
      </c>
      <c r="B4580">
        <f t="shared" si="142"/>
        <v>61817.466376194352</v>
      </c>
      <c r="C4580">
        <f t="shared" si="143"/>
        <v>101325</v>
      </c>
    </row>
    <row r="4581" spans="1:3" x14ac:dyDescent="0.2">
      <c r="A4581">
        <v>0.57237499999999997</v>
      </c>
      <c r="B4581">
        <f t="shared" si="142"/>
        <v>61448.306650674996</v>
      </c>
      <c r="C4581">
        <f t="shared" si="143"/>
        <v>101325</v>
      </c>
    </row>
    <row r="4582" spans="1:3" x14ac:dyDescent="0.2">
      <c r="A4582">
        <v>0.57250000000000001</v>
      </c>
      <c r="B4582">
        <f t="shared" si="142"/>
        <v>61325</v>
      </c>
      <c r="C4582">
        <f t="shared" si="143"/>
        <v>101325</v>
      </c>
    </row>
    <row r="4583" spans="1:3" x14ac:dyDescent="0.2">
      <c r="A4583">
        <v>0.57262500000000005</v>
      </c>
      <c r="B4583">
        <f t="shared" si="142"/>
        <v>61448.306650674924</v>
      </c>
      <c r="C4583">
        <f t="shared" si="143"/>
        <v>101325</v>
      </c>
    </row>
    <row r="4584" spans="1:3" x14ac:dyDescent="0.2">
      <c r="A4584">
        <v>0.57274999999999998</v>
      </c>
      <c r="B4584">
        <f t="shared" si="142"/>
        <v>61817.466376194549</v>
      </c>
      <c r="C4584">
        <f t="shared" si="143"/>
        <v>101325</v>
      </c>
    </row>
    <row r="4585" spans="1:3" x14ac:dyDescent="0.2">
      <c r="A4585">
        <v>0.57287500000000002</v>
      </c>
      <c r="B4585">
        <f t="shared" si="142"/>
        <v>62430.203184092999</v>
      </c>
      <c r="C4585">
        <f t="shared" si="143"/>
        <v>101325</v>
      </c>
    </row>
    <row r="4586" spans="1:3" x14ac:dyDescent="0.2">
      <c r="A4586">
        <v>0.57299999999999995</v>
      </c>
      <c r="B4586">
        <f t="shared" si="142"/>
        <v>63282.739348193201</v>
      </c>
      <c r="C4586">
        <f t="shared" si="143"/>
        <v>101325</v>
      </c>
    </row>
    <row r="4587" spans="1:3" x14ac:dyDescent="0.2">
      <c r="A4587">
        <v>0.573125</v>
      </c>
      <c r="B4587">
        <f t="shared" si="142"/>
        <v>64369.818699548538</v>
      </c>
      <c r="C4587">
        <f t="shared" si="143"/>
        <v>101325</v>
      </c>
    </row>
    <row r="4588" spans="1:3" x14ac:dyDescent="0.2">
      <c r="A4588">
        <v>0.57325000000000004</v>
      </c>
      <c r="B4588">
        <f t="shared" si="142"/>
        <v>65684.739032465237</v>
      </c>
      <c r="C4588">
        <f t="shared" si="143"/>
        <v>101325</v>
      </c>
    </row>
    <row r="4589" spans="1:3" x14ac:dyDescent="0.2">
      <c r="A4589">
        <v>0.57337499999999997</v>
      </c>
      <c r="B4589">
        <f t="shared" si="142"/>
        <v>67219.393425836199</v>
      </c>
      <c r="C4589">
        <f t="shared" si="143"/>
        <v>101325</v>
      </c>
    </row>
    <row r="4590" spans="1:3" x14ac:dyDescent="0.2">
      <c r="A4590">
        <v>0.57350000000000001</v>
      </c>
      <c r="B4590">
        <f t="shared" si="142"/>
        <v>68964.320225001895</v>
      </c>
      <c r="C4590">
        <f t="shared" si="143"/>
        <v>101325</v>
      </c>
    </row>
    <row r="4591" spans="1:3" x14ac:dyDescent="0.2">
      <c r="A4591">
        <v>0.57362500000000005</v>
      </c>
      <c r="B4591">
        <f t="shared" si="142"/>
        <v>70908.761375999922</v>
      </c>
      <c r="C4591">
        <f t="shared" si="143"/>
        <v>101325</v>
      </c>
    </row>
    <row r="4592" spans="1:3" x14ac:dyDescent="0.2">
      <c r="A4592">
        <v>0.57374999999999998</v>
      </c>
      <c r="B4592">
        <f t="shared" si="142"/>
        <v>73040.728752537674</v>
      </c>
      <c r="C4592">
        <f t="shared" si="143"/>
        <v>101325</v>
      </c>
    </row>
    <row r="4593" spans="1:3" x14ac:dyDescent="0.2">
      <c r="A4593">
        <v>0.57387500000000002</v>
      </c>
      <c r="B4593">
        <f t="shared" si="142"/>
        <v>75347.078066793838</v>
      </c>
      <c r="C4593">
        <f t="shared" si="143"/>
        <v>101325</v>
      </c>
    </row>
    <row r="4594" spans="1:3" x14ac:dyDescent="0.2">
      <c r="A4594">
        <v>0.57399999999999995</v>
      </c>
      <c r="B4594">
        <f t="shared" si="142"/>
        <v>77813.58990830039</v>
      </c>
      <c r="C4594">
        <f t="shared" si="143"/>
        <v>101325</v>
      </c>
    </row>
    <row r="4595" spans="1:3" x14ac:dyDescent="0.2">
      <c r="A4595">
        <v>0.574125</v>
      </c>
      <c r="B4595">
        <f t="shared" si="142"/>
        <v>80425.057411361224</v>
      </c>
      <c r="C4595">
        <f t="shared" si="143"/>
        <v>101325</v>
      </c>
    </row>
    <row r="4596" spans="1:3" x14ac:dyDescent="0.2">
      <c r="A4596">
        <v>0.57425000000000004</v>
      </c>
      <c r="B4596">
        <f t="shared" si="142"/>
        <v>83165.380010419176</v>
      </c>
      <c r="C4596">
        <f t="shared" si="143"/>
        <v>101325</v>
      </c>
    </row>
    <row r="4597" spans="1:3" x14ac:dyDescent="0.2">
      <c r="A4597">
        <v>0.57437499999999997</v>
      </c>
      <c r="B4597">
        <f t="shared" si="142"/>
        <v>86017.662705395283</v>
      </c>
      <c r="C4597">
        <f t="shared" si="143"/>
        <v>101325</v>
      </c>
    </row>
    <row r="4598" spans="1:3" x14ac:dyDescent="0.2">
      <c r="A4598">
        <v>0.57450000000000001</v>
      </c>
      <c r="B4598">
        <f t="shared" si="142"/>
        <v>88964.320225002986</v>
      </c>
      <c r="C4598">
        <f t="shared" si="143"/>
        <v>101325</v>
      </c>
    </row>
    <row r="4599" spans="1:3" x14ac:dyDescent="0.2">
      <c r="A4599">
        <v>0.57462500000000005</v>
      </c>
      <c r="B4599">
        <f t="shared" si="142"/>
        <v>91987.185445764568</v>
      </c>
      <c r="C4599">
        <f t="shared" si="143"/>
        <v>101325</v>
      </c>
    </row>
    <row r="4600" spans="1:3" x14ac:dyDescent="0.2">
      <c r="A4600">
        <v>0.57474999999999998</v>
      </c>
      <c r="B4600">
        <f t="shared" si="142"/>
        <v>95067.621398391435</v>
      </c>
      <c r="C4600">
        <f t="shared" si="143"/>
        <v>101325</v>
      </c>
    </row>
    <row r="4601" spans="1:3" x14ac:dyDescent="0.2">
      <c r="A4601">
        <v>0.57487500000000002</v>
      </c>
      <c r="B4601">
        <f t="shared" si="142"/>
        <v>98186.636170886763</v>
      </c>
      <c r="C4601">
        <f t="shared" si="143"/>
        <v>101325</v>
      </c>
    </row>
    <row r="4602" spans="1:3" x14ac:dyDescent="0.2">
      <c r="A4602">
        <v>0.57499999999999996</v>
      </c>
      <c r="B4602">
        <f t="shared" si="142"/>
        <v>101324.99999999815</v>
      </c>
      <c r="C4602">
        <f t="shared" si="143"/>
        <v>101325</v>
      </c>
    </row>
    <row r="4603" spans="1:3" x14ac:dyDescent="0.2">
      <c r="A4603">
        <v>0.575125</v>
      </c>
      <c r="B4603">
        <f t="shared" si="142"/>
        <v>104463.36382911411</v>
      </c>
      <c r="C4603">
        <f t="shared" si="143"/>
        <v>101325</v>
      </c>
    </row>
    <row r="4604" spans="1:3" x14ac:dyDescent="0.2">
      <c r="A4604">
        <v>0.57525000000000004</v>
      </c>
      <c r="B4604">
        <f t="shared" si="142"/>
        <v>107582.37860160941</v>
      </c>
      <c r="C4604">
        <f t="shared" si="143"/>
        <v>101325</v>
      </c>
    </row>
    <row r="4605" spans="1:3" x14ac:dyDescent="0.2">
      <c r="A4605">
        <v>0.57537499999999997</v>
      </c>
      <c r="B4605">
        <f t="shared" si="142"/>
        <v>110662.81455423628</v>
      </c>
      <c r="C4605">
        <f t="shared" si="143"/>
        <v>101325</v>
      </c>
    </row>
    <row r="4606" spans="1:3" x14ac:dyDescent="0.2">
      <c r="A4606">
        <v>0.57550000000000001</v>
      </c>
      <c r="B4606">
        <f t="shared" si="142"/>
        <v>113685.67977499783</v>
      </c>
      <c r="C4606">
        <f t="shared" si="143"/>
        <v>101325</v>
      </c>
    </row>
    <row r="4607" spans="1:3" x14ac:dyDescent="0.2">
      <c r="A4607">
        <v>0.57562500000000005</v>
      </c>
      <c r="B4607">
        <f t="shared" si="142"/>
        <v>116632.33729460552</v>
      </c>
      <c r="C4607">
        <f t="shared" si="143"/>
        <v>101325</v>
      </c>
    </row>
    <row r="4608" spans="1:3" x14ac:dyDescent="0.2">
      <c r="A4608">
        <v>0.57574999999999998</v>
      </c>
      <c r="B4608">
        <f t="shared" si="142"/>
        <v>119484.6199895816</v>
      </c>
      <c r="C4608">
        <f t="shared" si="143"/>
        <v>101325</v>
      </c>
    </row>
    <row r="4609" spans="1:3" x14ac:dyDescent="0.2">
      <c r="A4609">
        <v>0.57587500000000003</v>
      </c>
      <c r="B4609">
        <f t="shared" si="142"/>
        <v>122224.94258863952</v>
      </c>
      <c r="C4609">
        <f t="shared" si="143"/>
        <v>101325</v>
      </c>
    </row>
    <row r="4610" spans="1:3" x14ac:dyDescent="0.2">
      <c r="A4610">
        <v>0.57599999999999996</v>
      </c>
      <c r="B4610">
        <f t="shared" si="142"/>
        <v>124836.41009169846</v>
      </c>
      <c r="C4610">
        <f t="shared" si="143"/>
        <v>101325</v>
      </c>
    </row>
    <row r="4611" spans="1:3" x14ac:dyDescent="0.2">
      <c r="A4611">
        <v>0.576125</v>
      </c>
      <c r="B4611">
        <f t="shared" ref="B4611:B4674" si="144">-40000*SIN(200*PI()*A4611)+101325</f>
        <v>127302.92193320682</v>
      </c>
      <c r="C4611">
        <f t="shared" ref="C4611:C4674" si="145">IF(MOD(A4611,0.02)&gt;0.005,101325,B4611)</f>
        <v>101325</v>
      </c>
    </row>
    <row r="4612" spans="1:3" x14ac:dyDescent="0.2">
      <c r="A4612">
        <v>0.57625000000000004</v>
      </c>
      <c r="B4612">
        <f t="shared" si="144"/>
        <v>129609.27124746294</v>
      </c>
      <c r="C4612">
        <f t="shared" si="145"/>
        <v>101325</v>
      </c>
    </row>
    <row r="4613" spans="1:3" x14ac:dyDescent="0.2">
      <c r="A4613">
        <v>0.57637499999999997</v>
      </c>
      <c r="B4613">
        <f t="shared" si="144"/>
        <v>131741.23862400063</v>
      </c>
      <c r="C4613">
        <f t="shared" si="145"/>
        <v>101325</v>
      </c>
    </row>
    <row r="4614" spans="1:3" x14ac:dyDescent="0.2">
      <c r="A4614">
        <v>0.57650000000000001</v>
      </c>
      <c r="B4614">
        <f t="shared" si="144"/>
        <v>133685.6797749986</v>
      </c>
      <c r="C4614">
        <f t="shared" si="145"/>
        <v>101325</v>
      </c>
    </row>
    <row r="4615" spans="1:3" x14ac:dyDescent="0.2">
      <c r="A4615">
        <v>0.57662500000000005</v>
      </c>
      <c r="B4615">
        <f t="shared" si="144"/>
        <v>135430.60657416424</v>
      </c>
      <c r="C4615">
        <f t="shared" si="145"/>
        <v>101325</v>
      </c>
    </row>
    <row r="4616" spans="1:3" x14ac:dyDescent="0.2">
      <c r="A4616">
        <v>0.57674999999999998</v>
      </c>
      <c r="B4616">
        <f t="shared" si="144"/>
        <v>136965.26096753412</v>
      </c>
      <c r="C4616">
        <f t="shared" si="145"/>
        <v>101325</v>
      </c>
    </row>
    <row r="4617" spans="1:3" x14ac:dyDescent="0.2">
      <c r="A4617">
        <v>0.57687500000000003</v>
      </c>
      <c r="B4617">
        <f t="shared" si="144"/>
        <v>138280.1813004518</v>
      </c>
      <c r="C4617">
        <f t="shared" si="145"/>
        <v>101325</v>
      </c>
    </row>
    <row r="4618" spans="1:3" x14ac:dyDescent="0.2">
      <c r="A4618">
        <v>0.57699999999999996</v>
      </c>
      <c r="B4618">
        <f t="shared" si="144"/>
        <v>139367.26065180567</v>
      </c>
      <c r="C4618">
        <f t="shared" si="145"/>
        <v>101325</v>
      </c>
    </row>
    <row r="4619" spans="1:3" x14ac:dyDescent="0.2">
      <c r="A4619">
        <v>0.577125</v>
      </c>
      <c r="B4619">
        <f t="shared" si="144"/>
        <v>140219.7968159072</v>
      </c>
      <c r="C4619">
        <f t="shared" si="145"/>
        <v>101325</v>
      </c>
    </row>
    <row r="4620" spans="1:3" x14ac:dyDescent="0.2">
      <c r="A4620">
        <v>0.57725000000000004</v>
      </c>
      <c r="B4620">
        <f t="shared" si="144"/>
        <v>140832.53362380559</v>
      </c>
      <c r="C4620">
        <f t="shared" si="145"/>
        <v>101325</v>
      </c>
    </row>
    <row r="4621" spans="1:3" x14ac:dyDescent="0.2">
      <c r="A4621">
        <v>0.57737499999999997</v>
      </c>
      <c r="B4621">
        <f t="shared" si="144"/>
        <v>141201.69334932516</v>
      </c>
      <c r="C4621">
        <f t="shared" si="145"/>
        <v>101325</v>
      </c>
    </row>
    <row r="4622" spans="1:3" x14ac:dyDescent="0.2">
      <c r="A4622">
        <v>0.57750000000000001</v>
      </c>
      <c r="B4622">
        <f t="shared" si="144"/>
        <v>141325</v>
      </c>
      <c r="C4622">
        <f t="shared" si="145"/>
        <v>101325</v>
      </c>
    </row>
    <row r="4623" spans="1:3" x14ac:dyDescent="0.2">
      <c r="A4623">
        <v>0.57762500000000006</v>
      </c>
      <c r="B4623">
        <f t="shared" si="144"/>
        <v>141201.69334932492</v>
      </c>
      <c r="C4623">
        <f t="shared" si="145"/>
        <v>101325</v>
      </c>
    </row>
    <row r="4624" spans="1:3" x14ac:dyDescent="0.2">
      <c r="A4624">
        <v>0.57774999999999999</v>
      </c>
      <c r="B4624">
        <f t="shared" si="144"/>
        <v>140832.5336238055</v>
      </c>
      <c r="C4624">
        <f t="shared" si="145"/>
        <v>101325</v>
      </c>
    </row>
    <row r="4625" spans="1:3" x14ac:dyDescent="0.2">
      <c r="A4625">
        <v>0.57787500000000003</v>
      </c>
      <c r="B4625">
        <f t="shared" si="144"/>
        <v>140219.79681590712</v>
      </c>
      <c r="C4625">
        <f t="shared" si="145"/>
        <v>101325</v>
      </c>
    </row>
    <row r="4626" spans="1:3" x14ac:dyDescent="0.2">
      <c r="A4626">
        <v>0.57799999999999996</v>
      </c>
      <c r="B4626">
        <f t="shared" si="144"/>
        <v>139367.26065180622</v>
      </c>
      <c r="C4626">
        <f t="shared" si="145"/>
        <v>101325</v>
      </c>
    </row>
    <row r="4627" spans="1:3" x14ac:dyDescent="0.2">
      <c r="A4627">
        <v>0.578125</v>
      </c>
      <c r="B4627">
        <f t="shared" si="144"/>
        <v>138280.18130045163</v>
      </c>
      <c r="C4627">
        <f t="shared" si="145"/>
        <v>101325</v>
      </c>
    </row>
    <row r="4628" spans="1:3" x14ac:dyDescent="0.2">
      <c r="A4628">
        <v>0.57825000000000004</v>
      </c>
      <c r="B4628">
        <f t="shared" si="144"/>
        <v>136965.26096753392</v>
      </c>
      <c r="C4628">
        <f t="shared" si="145"/>
        <v>101325</v>
      </c>
    </row>
    <row r="4629" spans="1:3" x14ac:dyDescent="0.2">
      <c r="A4629">
        <v>0.57837499999999997</v>
      </c>
      <c r="B4629">
        <f t="shared" si="144"/>
        <v>135430.60657416403</v>
      </c>
      <c r="C4629">
        <f t="shared" si="145"/>
        <v>101325</v>
      </c>
    </row>
    <row r="4630" spans="1:3" x14ac:dyDescent="0.2">
      <c r="A4630">
        <v>0.57850000000000001</v>
      </c>
      <c r="B4630">
        <f t="shared" si="144"/>
        <v>133685.67977499703</v>
      </c>
      <c r="C4630">
        <f t="shared" si="145"/>
        <v>101325</v>
      </c>
    </row>
    <row r="4631" spans="1:3" x14ac:dyDescent="0.2">
      <c r="A4631">
        <v>0.57862499999999994</v>
      </c>
      <c r="B4631">
        <f t="shared" si="144"/>
        <v>131741.23862400182</v>
      </c>
      <c r="C4631">
        <f t="shared" si="145"/>
        <v>101325</v>
      </c>
    </row>
    <row r="4632" spans="1:3" x14ac:dyDescent="0.2">
      <c r="A4632">
        <v>0.57874999999999999</v>
      </c>
      <c r="B4632">
        <f t="shared" si="144"/>
        <v>129609.27124746263</v>
      </c>
      <c r="C4632">
        <f t="shared" si="145"/>
        <v>101325</v>
      </c>
    </row>
    <row r="4633" spans="1:3" x14ac:dyDescent="0.2">
      <c r="A4633">
        <v>0.57887500000000003</v>
      </c>
      <c r="B4633">
        <f t="shared" si="144"/>
        <v>127302.9219332065</v>
      </c>
      <c r="C4633">
        <f t="shared" si="145"/>
        <v>101325</v>
      </c>
    </row>
    <row r="4634" spans="1:3" x14ac:dyDescent="0.2">
      <c r="A4634">
        <v>0.57899999999999996</v>
      </c>
      <c r="B4634">
        <f t="shared" si="144"/>
        <v>124836.41009169996</v>
      </c>
      <c r="C4634">
        <f t="shared" si="145"/>
        <v>101325</v>
      </c>
    </row>
    <row r="4635" spans="1:3" x14ac:dyDescent="0.2">
      <c r="A4635">
        <v>0.579125</v>
      </c>
      <c r="B4635">
        <f t="shared" si="144"/>
        <v>122224.9425886372</v>
      </c>
      <c r="C4635">
        <f t="shared" si="145"/>
        <v>101325</v>
      </c>
    </row>
    <row r="4636" spans="1:3" x14ac:dyDescent="0.2">
      <c r="A4636">
        <v>0.57925000000000004</v>
      </c>
      <c r="B4636">
        <f t="shared" si="144"/>
        <v>119484.6199895812</v>
      </c>
      <c r="C4636">
        <f t="shared" si="145"/>
        <v>101325</v>
      </c>
    </row>
    <row r="4637" spans="1:3" x14ac:dyDescent="0.2">
      <c r="A4637">
        <v>0.57937499999999997</v>
      </c>
      <c r="B4637">
        <f t="shared" si="144"/>
        <v>116632.33729460512</v>
      </c>
      <c r="C4637">
        <f t="shared" si="145"/>
        <v>101325</v>
      </c>
    </row>
    <row r="4638" spans="1:3" x14ac:dyDescent="0.2">
      <c r="A4638">
        <v>0.57950000000000002</v>
      </c>
      <c r="B4638">
        <f t="shared" si="144"/>
        <v>113685.67977499742</v>
      </c>
      <c r="C4638">
        <f t="shared" si="145"/>
        <v>101325</v>
      </c>
    </row>
    <row r="4639" spans="1:3" x14ac:dyDescent="0.2">
      <c r="A4639">
        <v>0.57962499999999995</v>
      </c>
      <c r="B4639">
        <f t="shared" si="144"/>
        <v>110662.81455423807</v>
      </c>
      <c r="C4639">
        <f t="shared" si="145"/>
        <v>101325</v>
      </c>
    </row>
    <row r="4640" spans="1:3" x14ac:dyDescent="0.2">
      <c r="A4640">
        <v>0.57974999999999999</v>
      </c>
      <c r="B4640">
        <f t="shared" si="144"/>
        <v>107582.37860160899</v>
      </c>
      <c r="C4640">
        <f t="shared" si="145"/>
        <v>101325</v>
      </c>
    </row>
    <row r="4641" spans="1:3" x14ac:dyDescent="0.2">
      <c r="A4641">
        <v>0.57987500000000003</v>
      </c>
      <c r="B4641">
        <f t="shared" si="144"/>
        <v>104463.36382911367</v>
      </c>
      <c r="C4641">
        <f t="shared" si="145"/>
        <v>101325</v>
      </c>
    </row>
    <row r="4642" spans="1:3" x14ac:dyDescent="0.2">
      <c r="A4642">
        <v>0.57999999999999996</v>
      </c>
      <c r="B4642">
        <f t="shared" si="144"/>
        <v>101325</v>
      </c>
      <c r="C4642">
        <f t="shared" si="145"/>
        <v>101325</v>
      </c>
    </row>
    <row r="4643" spans="1:3" x14ac:dyDescent="0.2">
      <c r="A4643">
        <v>0.580125</v>
      </c>
      <c r="B4643">
        <f t="shared" si="144"/>
        <v>98186.636170886326</v>
      </c>
      <c r="C4643">
        <f t="shared" si="145"/>
        <v>98186.636170886326</v>
      </c>
    </row>
    <row r="4644" spans="1:3" x14ac:dyDescent="0.2">
      <c r="A4644">
        <v>0.58025000000000004</v>
      </c>
      <c r="B4644">
        <f t="shared" si="144"/>
        <v>95067.621398388772</v>
      </c>
      <c r="C4644">
        <f t="shared" si="145"/>
        <v>95067.621398388772</v>
      </c>
    </row>
    <row r="4645" spans="1:3" x14ac:dyDescent="0.2">
      <c r="A4645">
        <v>0.58037499999999997</v>
      </c>
      <c r="B4645">
        <f t="shared" si="144"/>
        <v>91987.185445764146</v>
      </c>
      <c r="C4645">
        <f t="shared" si="145"/>
        <v>91987.185445764146</v>
      </c>
    </row>
    <row r="4646" spans="1:3" x14ac:dyDescent="0.2">
      <c r="A4646">
        <v>0.58050000000000002</v>
      </c>
      <c r="B4646">
        <f t="shared" si="144"/>
        <v>88964.320225002579</v>
      </c>
      <c r="C4646">
        <f t="shared" si="145"/>
        <v>88964.320225002579</v>
      </c>
    </row>
    <row r="4647" spans="1:3" x14ac:dyDescent="0.2">
      <c r="A4647">
        <v>0.58062499999999995</v>
      </c>
      <c r="B4647">
        <f t="shared" si="144"/>
        <v>86017.662705396986</v>
      </c>
      <c r="C4647">
        <f t="shared" si="145"/>
        <v>86017.662705396986</v>
      </c>
    </row>
    <row r="4648" spans="1:3" x14ac:dyDescent="0.2">
      <c r="A4648">
        <v>0.58074999999999999</v>
      </c>
      <c r="B4648">
        <f t="shared" si="144"/>
        <v>83165.380010418798</v>
      </c>
      <c r="C4648">
        <f t="shared" si="145"/>
        <v>83165.380010418798</v>
      </c>
    </row>
    <row r="4649" spans="1:3" x14ac:dyDescent="0.2">
      <c r="A4649">
        <v>0.58087500000000003</v>
      </c>
      <c r="B4649">
        <f t="shared" si="144"/>
        <v>80425.057411360845</v>
      </c>
      <c r="C4649">
        <f t="shared" si="145"/>
        <v>80425.057411360845</v>
      </c>
    </row>
    <row r="4650" spans="1:3" x14ac:dyDescent="0.2">
      <c r="A4650">
        <v>0.58099999999999996</v>
      </c>
      <c r="B4650">
        <f t="shared" si="144"/>
        <v>77813.589908301874</v>
      </c>
      <c r="C4650">
        <f t="shared" si="145"/>
        <v>77813.589908301874</v>
      </c>
    </row>
    <row r="4651" spans="1:3" x14ac:dyDescent="0.2">
      <c r="A4651">
        <v>0.581125</v>
      </c>
      <c r="B4651">
        <f t="shared" si="144"/>
        <v>75347.078066791786</v>
      </c>
      <c r="C4651">
        <f t="shared" si="145"/>
        <v>75347.078066791786</v>
      </c>
    </row>
    <row r="4652" spans="1:3" x14ac:dyDescent="0.2">
      <c r="A4652">
        <v>0.58125000000000004</v>
      </c>
      <c r="B4652">
        <f t="shared" si="144"/>
        <v>73040.728752537369</v>
      </c>
      <c r="C4652">
        <f t="shared" si="145"/>
        <v>73040.728752537369</v>
      </c>
    </row>
    <row r="4653" spans="1:3" x14ac:dyDescent="0.2">
      <c r="A4653">
        <v>0.58137499999999998</v>
      </c>
      <c r="B4653">
        <f t="shared" si="144"/>
        <v>70908.761375999646</v>
      </c>
      <c r="C4653">
        <f t="shared" si="145"/>
        <v>70908.761375999646</v>
      </c>
    </row>
    <row r="4654" spans="1:3" x14ac:dyDescent="0.2">
      <c r="A4654">
        <v>0.58150000000000002</v>
      </c>
      <c r="B4654">
        <f t="shared" si="144"/>
        <v>68964.320225001647</v>
      </c>
      <c r="C4654">
        <f t="shared" si="145"/>
        <v>68964.320225001647</v>
      </c>
    </row>
    <row r="4655" spans="1:3" x14ac:dyDescent="0.2">
      <c r="A4655">
        <v>0.58162499999999995</v>
      </c>
      <c r="B4655">
        <f t="shared" si="144"/>
        <v>67219.393425837159</v>
      </c>
      <c r="C4655">
        <f t="shared" si="145"/>
        <v>67219.393425837159</v>
      </c>
    </row>
    <row r="4656" spans="1:3" x14ac:dyDescent="0.2">
      <c r="A4656">
        <v>0.58174999999999999</v>
      </c>
      <c r="B4656">
        <f t="shared" si="144"/>
        <v>65684.739032465048</v>
      </c>
      <c r="C4656">
        <f t="shared" si="145"/>
        <v>65684.739032465048</v>
      </c>
    </row>
    <row r="4657" spans="1:3" x14ac:dyDescent="0.2">
      <c r="A4657">
        <v>0.58187500000000003</v>
      </c>
      <c r="B4657">
        <f t="shared" si="144"/>
        <v>64369.818699548377</v>
      </c>
      <c r="C4657">
        <f t="shared" si="145"/>
        <v>64369.818699548377</v>
      </c>
    </row>
    <row r="4658" spans="1:3" x14ac:dyDescent="0.2">
      <c r="A4658">
        <v>0.58199999999999996</v>
      </c>
      <c r="B4658">
        <f t="shared" si="144"/>
        <v>63282.739348194475</v>
      </c>
      <c r="C4658">
        <f t="shared" si="145"/>
        <v>63282.739348194475</v>
      </c>
    </row>
    <row r="4659" spans="1:3" x14ac:dyDescent="0.2">
      <c r="A4659">
        <v>0.582125</v>
      </c>
      <c r="B4659">
        <f t="shared" si="144"/>
        <v>62430.203184092898</v>
      </c>
      <c r="C4659">
        <f t="shared" si="145"/>
        <v>62430.203184092898</v>
      </c>
    </row>
    <row r="4660" spans="1:3" x14ac:dyDescent="0.2">
      <c r="A4660">
        <v>0.58225000000000005</v>
      </c>
      <c r="B4660">
        <f t="shared" si="144"/>
        <v>61817.466376194126</v>
      </c>
      <c r="C4660">
        <f t="shared" si="145"/>
        <v>61817.466376194126</v>
      </c>
    </row>
    <row r="4661" spans="1:3" x14ac:dyDescent="0.2">
      <c r="A4661">
        <v>0.58237499999999998</v>
      </c>
      <c r="B4661">
        <f t="shared" si="144"/>
        <v>61448.306650674887</v>
      </c>
      <c r="C4661">
        <f t="shared" si="145"/>
        <v>61448.306650674887</v>
      </c>
    </row>
    <row r="4662" spans="1:3" x14ac:dyDescent="0.2">
      <c r="A4662">
        <v>0.58250000000000002</v>
      </c>
      <c r="B4662">
        <f t="shared" si="144"/>
        <v>61325</v>
      </c>
      <c r="C4662">
        <f t="shared" si="145"/>
        <v>61325</v>
      </c>
    </row>
    <row r="4663" spans="1:3" x14ac:dyDescent="0.2">
      <c r="A4663">
        <v>0.58262499999999995</v>
      </c>
      <c r="B4663">
        <f t="shared" si="144"/>
        <v>61448.306650674858</v>
      </c>
      <c r="C4663">
        <f t="shared" si="145"/>
        <v>61448.306650674858</v>
      </c>
    </row>
    <row r="4664" spans="1:3" x14ac:dyDescent="0.2">
      <c r="A4664">
        <v>0.58274999999999999</v>
      </c>
      <c r="B4664">
        <f t="shared" si="144"/>
        <v>61817.466376194418</v>
      </c>
      <c r="C4664">
        <f t="shared" si="145"/>
        <v>61817.466376194418</v>
      </c>
    </row>
    <row r="4665" spans="1:3" x14ac:dyDescent="0.2">
      <c r="A4665">
        <v>0.58287500000000003</v>
      </c>
      <c r="B4665">
        <f t="shared" si="144"/>
        <v>62430.203184093327</v>
      </c>
      <c r="C4665">
        <f t="shared" si="145"/>
        <v>62430.203184093327</v>
      </c>
    </row>
    <row r="4666" spans="1:3" x14ac:dyDescent="0.2">
      <c r="A4666">
        <v>0.58299999999999996</v>
      </c>
      <c r="B4666">
        <f t="shared" si="144"/>
        <v>63282.739348193638</v>
      </c>
      <c r="C4666">
        <f t="shared" si="145"/>
        <v>63282.739348193638</v>
      </c>
    </row>
    <row r="4667" spans="1:3" x14ac:dyDescent="0.2">
      <c r="A4667">
        <v>0.583125</v>
      </c>
      <c r="B4667">
        <f t="shared" si="144"/>
        <v>64369.81869954821</v>
      </c>
      <c r="C4667">
        <f t="shared" si="145"/>
        <v>64369.81869954821</v>
      </c>
    </row>
    <row r="4668" spans="1:3" x14ac:dyDescent="0.2">
      <c r="A4668">
        <v>0.58325000000000005</v>
      </c>
      <c r="B4668">
        <f t="shared" si="144"/>
        <v>65684.739032465877</v>
      </c>
      <c r="C4668">
        <f t="shared" si="145"/>
        <v>65684.739032465877</v>
      </c>
    </row>
    <row r="4669" spans="1:3" x14ac:dyDescent="0.2">
      <c r="A4669">
        <v>0.58337499999999998</v>
      </c>
      <c r="B4669">
        <f t="shared" si="144"/>
        <v>67219.393425835748</v>
      </c>
      <c r="C4669">
        <f t="shared" si="145"/>
        <v>67219.393425835748</v>
      </c>
    </row>
    <row r="4670" spans="1:3" x14ac:dyDescent="0.2">
      <c r="A4670">
        <v>0.58350000000000002</v>
      </c>
      <c r="B4670">
        <f t="shared" si="144"/>
        <v>68964.320225002724</v>
      </c>
      <c r="C4670">
        <f t="shared" si="145"/>
        <v>68964.320225002724</v>
      </c>
    </row>
    <row r="4671" spans="1:3" x14ac:dyDescent="0.2">
      <c r="A4671">
        <v>0.58362499999999995</v>
      </c>
      <c r="B4671">
        <f t="shared" si="144"/>
        <v>70908.761375997899</v>
      </c>
      <c r="C4671">
        <f t="shared" si="145"/>
        <v>70908.761375997899</v>
      </c>
    </row>
    <row r="4672" spans="1:3" x14ac:dyDescent="0.2">
      <c r="A4672">
        <v>0.58374999999999999</v>
      </c>
      <c r="B4672">
        <f t="shared" si="144"/>
        <v>73040.728752538678</v>
      </c>
      <c r="C4672">
        <f t="shared" si="145"/>
        <v>73040.728752538678</v>
      </c>
    </row>
    <row r="4673" spans="1:3" x14ac:dyDescent="0.2">
      <c r="A4673">
        <v>0.58387500000000003</v>
      </c>
      <c r="B4673">
        <f t="shared" si="144"/>
        <v>75347.078066793183</v>
      </c>
      <c r="C4673">
        <f t="shared" si="145"/>
        <v>75347.078066793183</v>
      </c>
    </row>
    <row r="4674" spans="1:3" x14ac:dyDescent="0.2">
      <c r="A4674">
        <v>0.58399999999999996</v>
      </c>
      <c r="B4674">
        <f t="shared" si="144"/>
        <v>77813.589908299691</v>
      </c>
      <c r="C4674">
        <f t="shared" si="145"/>
        <v>77813.589908299691</v>
      </c>
    </row>
    <row r="4675" spans="1:3" x14ac:dyDescent="0.2">
      <c r="A4675">
        <v>0.58412500000000001</v>
      </c>
      <c r="B4675">
        <f t="shared" ref="B4675:B4738" si="146">-40000*SIN(200*PI()*A4675)+101325</f>
        <v>80425.057411362417</v>
      </c>
      <c r="C4675">
        <f t="shared" ref="C4675:C4738" si="147">IF(MOD(A4675,0.02)&gt;0.005,101325,B4675)</f>
        <v>80425.057411362417</v>
      </c>
    </row>
    <row r="4676" spans="1:3" x14ac:dyDescent="0.2">
      <c r="A4676">
        <v>0.58425000000000005</v>
      </c>
      <c r="B4676">
        <f t="shared" si="146"/>
        <v>83165.380010418405</v>
      </c>
      <c r="C4676">
        <f t="shared" si="147"/>
        <v>83165.380010418405</v>
      </c>
    </row>
    <row r="4677" spans="1:3" x14ac:dyDescent="0.2">
      <c r="A4677">
        <v>0.58437499999999998</v>
      </c>
      <c r="B4677">
        <f t="shared" si="146"/>
        <v>86017.662705396593</v>
      </c>
      <c r="C4677">
        <f t="shared" si="147"/>
        <v>86017.662705396593</v>
      </c>
    </row>
    <row r="4678" spans="1:3" x14ac:dyDescent="0.2">
      <c r="A4678">
        <v>0.58450000000000002</v>
      </c>
      <c r="B4678">
        <f t="shared" si="146"/>
        <v>88964.320225002171</v>
      </c>
      <c r="C4678">
        <f t="shared" si="147"/>
        <v>88964.320225002171</v>
      </c>
    </row>
    <row r="4679" spans="1:3" x14ac:dyDescent="0.2">
      <c r="A4679">
        <v>0.58462499999999995</v>
      </c>
      <c r="B4679">
        <f t="shared" si="146"/>
        <v>91987.185445763724</v>
      </c>
      <c r="C4679">
        <f t="shared" si="147"/>
        <v>91987.185445763724</v>
      </c>
    </row>
    <row r="4680" spans="1:3" x14ac:dyDescent="0.2">
      <c r="A4680">
        <v>0.58474999999999999</v>
      </c>
      <c r="B4680">
        <f t="shared" si="146"/>
        <v>95067.621398390591</v>
      </c>
      <c r="C4680">
        <f t="shared" si="147"/>
        <v>95067.621398390591</v>
      </c>
    </row>
    <row r="4681" spans="1:3" x14ac:dyDescent="0.2">
      <c r="A4681">
        <v>0.58487500000000003</v>
      </c>
      <c r="B4681">
        <f t="shared" si="146"/>
        <v>98186.63617088816</v>
      </c>
      <c r="C4681">
        <f t="shared" si="147"/>
        <v>98186.63617088816</v>
      </c>
    </row>
    <row r="4682" spans="1:3" x14ac:dyDescent="0.2">
      <c r="A4682">
        <v>0.58499999999999996</v>
      </c>
      <c r="B4682">
        <f t="shared" si="146"/>
        <v>101324.99999999956</v>
      </c>
      <c r="C4682">
        <f t="shared" si="147"/>
        <v>101324.99999999956</v>
      </c>
    </row>
    <row r="4683" spans="1:3" x14ac:dyDescent="0.2">
      <c r="A4683">
        <v>0.58512500000000001</v>
      </c>
      <c r="B4683">
        <f t="shared" si="146"/>
        <v>104463.36382911324</v>
      </c>
      <c r="C4683">
        <f t="shared" si="147"/>
        <v>101325</v>
      </c>
    </row>
    <row r="4684" spans="1:3" x14ac:dyDescent="0.2">
      <c r="A4684">
        <v>0.58525000000000005</v>
      </c>
      <c r="B4684">
        <f t="shared" si="146"/>
        <v>107582.37860161081</v>
      </c>
      <c r="C4684">
        <f t="shared" si="147"/>
        <v>101325</v>
      </c>
    </row>
    <row r="4685" spans="1:3" x14ac:dyDescent="0.2">
      <c r="A4685">
        <v>0.58537499999999998</v>
      </c>
      <c r="B4685">
        <f t="shared" si="146"/>
        <v>110662.81455423543</v>
      </c>
      <c r="C4685">
        <f t="shared" si="147"/>
        <v>101325</v>
      </c>
    </row>
    <row r="4686" spans="1:3" x14ac:dyDescent="0.2">
      <c r="A4686">
        <v>0.58550000000000002</v>
      </c>
      <c r="B4686">
        <f t="shared" si="146"/>
        <v>113685.67977499918</v>
      </c>
      <c r="C4686">
        <f t="shared" si="147"/>
        <v>101325</v>
      </c>
    </row>
    <row r="4687" spans="1:3" x14ac:dyDescent="0.2">
      <c r="A4687">
        <v>0.58562499999999995</v>
      </c>
      <c r="B4687">
        <f t="shared" si="146"/>
        <v>116632.33729460262</v>
      </c>
      <c r="C4687">
        <f t="shared" si="147"/>
        <v>101325</v>
      </c>
    </row>
    <row r="4688" spans="1:3" x14ac:dyDescent="0.2">
      <c r="A4688">
        <v>0.58574999999999999</v>
      </c>
      <c r="B4688">
        <f t="shared" si="146"/>
        <v>119484.61998958082</v>
      </c>
      <c r="C4688">
        <f t="shared" si="147"/>
        <v>101325</v>
      </c>
    </row>
    <row r="4689" spans="1:3" x14ac:dyDescent="0.2">
      <c r="A4689">
        <v>0.58587500000000003</v>
      </c>
      <c r="B4689">
        <f t="shared" si="146"/>
        <v>122224.94258863878</v>
      </c>
      <c r="C4689">
        <f t="shared" si="147"/>
        <v>101325</v>
      </c>
    </row>
    <row r="4690" spans="1:3" x14ac:dyDescent="0.2">
      <c r="A4690">
        <v>0.58599999999999997</v>
      </c>
      <c r="B4690">
        <f t="shared" si="146"/>
        <v>124836.41009169776</v>
      </c>
      <c r="C4690">
        <f t="shared" si="147"/>
        <v>101325</v>
      </c>
    </row>
    <row r="4691" spans="1:3" x14ac:dyDescent="0.2">
      <c r="A4691">
        <v>0.58612500000000001</v>
      </c>
      <c r="B4691">
        <f t="shared" si="146"/>
        <v>127302.92193320789</v>
      </c>
      <c r="C4691">
        <f t="shared" si="147"/>
        <v>101325</v>
      </c>
    </row>
    <row r="4692" spans="1:3" x14ac:dyDescent="0.2">
      <c r="A4692">
        <v>0.58625000000000005</v>
      </c>
      <c r="B4692">
        <f t="shared" si="146"/>
        <v>129609.27124746233</v>
      </c>
      <c r="C4692">
        <f t="shared" si="147"/>
        <v>101325</v>
      </c>
    </row>
    <row r="4693" spans="1:3" x14ac:dyDescent="0.2">
      <c r="A4693">
        <v>0.58637499999999998</v>
      </c>
      <c r="B4693">
        <f t="shared" si="146"/>
        <v>131741.23862400153</v>
      </c>
      <c r="C4693">
        <f t="shared" si="147"/>
        <v>101325</v>
      </c>
    </row>
    <row r="4694" spans="1:3" x14ac:dyDescent="0.2">
      <c r="A4694">
        <v>0.58650000000000002</v>
      </c>
      <c r="B4694">
        <f t="shared" si="146"/>
        <v>133685.67977499811</v>
      </c>
      <c r="C4694">
        <f t="shared" si="147"/>
        <v>101325</v>
      </c>
    </row>
    <row r="4695" spans="1:3" x14ac:dyDescent="0.2">
      <c r="A4695">
        <v>0.58662499999999995</v>
      </c>
      <c r="B4695">
        <f t="shared" si="146"/>
        <v>135430.60657416261</v>
      </c>
      <c r="C4695">
        <f t="shared" si="147"/>
        <v>101325</v>
      </c>
    </row>
    <row r="4696" spans="1:3" x14ac:dyDescent="0.2">
      <c r="A4696">
        <v>0.58674999999999999</v>
      </c>
      <c r="B4696">
        <f t="shared" si="146"/>
        <v>136965.26096753476</v>
      </c>
      <c r="C4696">
        <f t="shared" si="147"/>
        <v>101325</v>
      </c>
    </row>
    <row r="4697" spans="1:3" x14ac:dyDescent="0.2">
      <c r="A4697">
        <v>0.58687500000000004</v>
      </c>
      <c r="B4697">
        <f t="shared" si="146"/>
        <v>138280.18130045146</v>
      </c>
      <c r="C4697">
        <f t="shared" si="147"/>
        <v>101325</v>
      </c>
    </row>
    <row r="4698" spans="1:3" x14ac:dyDescent="0.2">
      <c r="A4698">
        <v>0.58699999999999997</v>
      </c>
      <c r="B4698">
        <f t="shared" si="146"/>
        <v>139367.26065180611</v>
      </c>
      <c r="C4698">
        <f t="shared" si="147"/>
        <v>101325</v>
      </c>
    </row>
    <row r="4699" spans="1:3" x14ac:dyDescent="0.2">
      <c r="A4699">
        <v>0.58712500000000001</v>
      </c>
      <c r="B4699">
        <f t="shared" si="146"/>
        <v>140219.796815907</v>
      </c>
      <c r="C4699">
        <f t="shared" si="147"/>
        <v>101325</v>
      </c>
    </row>
    <row r="4700" spans="1:3" x14ac:dyDescent="0.2">
      <c r="A4700">
        <v>0.58725000000000005</v>
      </c>
      <c r="B4700">
        <f t="shared" si="146"/>
        <v>140832.53362380579</v>
      </c>
      <c r="C4700">
        <f t="shared" si="147"/>
        <v>101325</v>
      </c>
    </row>
    <row r="4701" spans="1:3" x14ac:dyDescent="0.2">
      <c r="A4701">
        <v>0.58737499999999998</v>
      </c>
      <c r="B4701">
        <f t="shared" si="146"/>
        <v>141201.69334932507</v>
      </c>
      <c r="C4701">
        <f t="shared" si="147"/>
        <v>101325</v>
      </c>
    </row>
    <row r="4702" spans="1:3" x14ac:dyDescent="0.2">
      <c r="A4702">
        <v>0.58750000000000002</v>
      </c>
      <c r="B4702">
        <f t="shared" si="146"/>
        <v>141325</v>
      </c>
      <c r="C4702">
        <f t="shared" si="147"/>
        <v>101325</v>
      </c>
    </row>
    <row r="4703" spans="1:3" x14ac:dyDescent="0.2">
      <c r="A4703">
        <v>0.58762499999999995</v>
      </c>
      <c r="B4703">
        <f t="shared" si="146"/>
        <v>141201.69334932519</v>
      </c>
      <c r="C4703">
        <f t="shared" si="147"/>
        <v>101325</v>
      </c>
    </row>
    <row r="4704" spans="1:3" x14ac:dyDescent="0.2">
      <c r="A4704">
        <v>0.58774999999999999</v>
      </c>
      <c r="B4704">
        <f t="shared" si="146"/>
        <v>140832.53362380565</v>
      </c>
      <c r="C4704">
        <f t="shared" si="147"/>
        <v>101325</v>
      </c>
    </row>
    <row r="4705" spans="1:3" x14ac:dyDescent="0.2">
      <c r="A4705">
        <v>0.58787500000000004</v>
      </c>
      <c r="B4705">
        <f t="shared" si="146"/>
        <v>140219.79681590677</v>
      </c>
      <c r="C4705">
        <f t="shared" si="147"/>
        <v>101325</v>
      </c>
    </row>
    <row r="4706" spans="1:3" x14ac:dyDescent="0.2">
      <c r="A4706">
        <v>0.58799999999999997</v>
      </c>
      <c r="B4706">
        <f t="shared" si="146"/>
        <v>139367.26065180649</v>
      </c>
      <c r="C4706">
        <f t="shared" si="147"/>
        <v>101325</v>
      </c>
    </row>
    <row r="4707" spans="1:3" x14ac:dyDescent="0.2">
      <c r="A4707">
        <v>0.58812500000000001</v>
      </c>
      <c r="B4707">
        <f t="shared" si="146"/>
        <v>138280.18130045108</v>
      </c>
      <c r="C4707">
        <f t="shared" si="147"/>
        <v>101325</v>
      </c>
    </row>
    <row r="4708" spans="1:3" x14ac:dyDescent="0.2">
      <c r="A4708">
        <v>0.58825000000000005</v>
      </c>
      <c r="B4708">
        <f t="shared" si="146"/>
        <v>136965.26096753433</v>
      </c>
      <c r="C4708">
        <f t="shared" si="147"/>
        <v>101325</v>
      </c>
    </row>
    <row r="4709" spans="1:3" x14ac:dyDescent="0.2">
      <c r="A4709">
        <v>0.58837499999999998</v>
      </c>
      <c r="B4709">
        <f t="shared" si="146"/>
        <v>135430.60657416331</v>
      </c>
      <c r="C4709">
        <f t="shared" si="147"/>
        <v>101325</v>
      </c>
    </row>
    <row r="4710" spans="1:3" x14ac:dyDescent="0.2">
      <c r="A4710">
        <v>0.58850000000000002</v>
      </c>
      <c r="B4710">
        <f t="shared" si="146"/>
        <v>133685.67977499752</v>
      </c>
      <c r="C4710">
        <f t="shared" si="147"/>
        <v>101325</v>
      </c>
    </row>
    <row r="4711" spans="1:3" x14ac:dyDescent="0.2">
      <c r="A4711">
        <v>0.58862499999999995</v>
      </c>
      <c r="B4711">
        <f t="shared" si="146"/>
        <v>131741.23862400238</v>
      </c>
      <c r="C4711">
        <f t="shared" si="147"/>
        <v>101325</v>
      </c>
    </row>
    <row r="4712" spans="1:3" x14ac:dyDescent="0.2">
      <c r="A4712">
        <v>0.58875</v>
      </c>
      <c r="B4712">
        <f t="shared" si="146"/>
        <v>129609.27124746163</v>
      </c>
      <c r="C4712">
        <f t="shared" si="147"/>
        <v>101325</v>
      </c>
    </row>
    <row r="4713" spans="1:3" x14ac:dyDescent="0.2">
      <c r="A4713">
        <v>0.58887500000000004</v>
      </c>
      <c r="B4713">
        <f t="shared" si="146"/>
        <v>127302.92193320715</v>
      </c>
      <c r="C4713">
        <f t="shared" si="147"/>
        <v>101325</v>
      </c>
    </row>
    <row r="4714" spans="1:3" x14ac:dyDescent="0.2">
      <c r="A4714">
        <v>0.58899999999999997</v>
      </c>
      <c r="B4714">
        <f t="shared" si="146"/>
        <v>124836.41009169881</v>
      </c>
      <c r="C4714">
        <f t="shared" si="147"/>
        <v>101325</v>
      </c>
    </row>
    <row r="4715" spans="1:3" x14ac:dyDescent="0.2">
      <c r="A4715">
        <v>0.58912500000000001</v>
      </c>
      <c r="B4715">
        <f t="shared" si="146"/>
        <v>122224.94258863795</v>
      </c>
      <c r="C4715">
        <f t="shared" si="147"/>
        <v>101325</v>
      </c>
    </row>
    <row r="4716" spans="1:3" x14ac:dyDescent="0.2">
      <c r="A4716">
        <v>0.58925000000000005</v>
      </c>
      <c r="B4716">
        <f t="shared" si="146"/>
        <v>119484.61998957995</v>
      </c>
      <c r="C4716">
        <f t="shared" si="147"/>
        <v>101325</v>
      </c>
    </row>
    <row r="4717" spans="1:3" x14ac:dyDescent="0.2">
      <c r="A4717">
        <v>0.58937499999999998</v>
      </c>
      <c r="B4717">
        <f t="shared" si="146"/>
        <v>116632.33729460381</v>
      </c>
      <c r="C4717">
        <f t="shared" si="147"/>
        <v>101325</v>
      </c>
    </row>
    <row r="4718" spans="1:3" x14ac:dyDescent="0.2">
      <c r="A4718">
        <v>0.58950000000000002</v>
      </c>
      <c r="B4718">
        <f t="shared" si="146"/>
        <v>113685.67977499825</v>
      </c>
      <c r="C4718">
        <f t="shared" si="147"/>
        <v>101325</v>
      </c>
    </row>
    <row r="4719" spans="1:3" x14ac:dyDescent="0.2">
      <c r="A4719">
        <v>0.58962499999999995</v>
      </c>
      <c r="B4719">
        <f t="shared" si="146"/>
        <v>110662.81455423668</v>
      </c>
      <c r="C4719">
        <f t="shared" si="147"/>
        <v>101325</v>
      </c>
    </row>
    <row r="4720" spans="1:3" x14ac:dyDescent="0.2">
      <c r="A4720">
        <v>0.58975</v>
      </c>
      <c r="B4720">
        <f t="shared" si="146"/>
        <v>107582.37860160985</v>
      </c>
      <c r="C4720">
        <f t="shared" si="147"/>
        <v>101325</v>
      </c>
    </row>
    <row r="4721" spans="1:3" x14ac:dyDescent="0.2">
      <c r="A4721">
        <v>0.58987500000000004</v>
      </c>
      <c r="B4721">
        <f t="shared" si="146"/>
        <v>104463.36382911226</v>
      </c>
      <c r="C4721">
        <f t="shared" si="147"/>
        <v>101325</v>
      </c>
    </row>
    <row r="4722" spans="1:3" x14ac:dyDescent="0.2">
      <c r="A4722">
        <v>0.59</v>
      </c>
      <c r="B4722">
        <f t="shared" si="146"/>
        <v>101325.00000000086</v>
      </c>
      <c r="C4722">
        <f t="shared" si="147"/>
        <v>101325</v>
      </c>
    </row>
    <row r="4723" spans="1:3" x14ac:dyDescent="0.2">
      <c r="A4723">
        <v>0.59012500000000001</v>
      </c>
      <c r="B4723">
        <f t="shared" si="146"/>
        <v>98186.636170884914</v>
      </c>
      <c r="C4723">
        <f t="shared" si="147"/>
        <v>101325</v>
      </c>
    </row>
    <row r="4724" spans="1:3" x14ac:dyDescent="0.2">
      <c r="A4724">
        <v>0.59025000000000005</v>
      </c>
      <c r="B4724">
        <f t="shared" si="146"/>
        <v>95067.621398389616</v>
      </c>
      <c r="C4724">
        <f t="shared" si="147"/>
        <v>101325</v>
      </c>
    </row>
    <row r="4725" spans="1:3" x14ac:dyDescent="0.2">
      <c r="A4725">
        <v>0.59037499999999998</v>
      </c>
      <c r="B4725">
        <f t="shared" si="146"/>
        <v>91987.18544576499</v>
      </c>
      <c r="C4725">
        <f t="shared" si="147"/>
        <v>101325</v>
      </c>
    </row>
    <row r="4726" spans="1:3" x14ac:dyDescent="0.2">
      <c r="A4726">
        <v>0.59050000000000002</v>
      </c>
      <c r="B4726">
        <f t="shared" si="146"/>
        <v>88964.32022500124</v>
      </c>
      <c r="C4726">
        <f t="shared" si="147"/>
        <v>101325</v>
      </c>
    </row>
    <row r="4727" spans="1:3" x14ac:dyDescent="0.2">
      <c r="A4727">
        <v>0.59062499999999996</v>
      </c>
      <c r="B4727">
        <f t="shared" si="146"/>
        <v>86017.662705397786</v>
      </c>
      <c r="C4727">
        <f t="shared" si="147"/>
        <v>101325</v>
      </c>
    </row>
    <row r="4728" spans="1:3" x14ac:dyDescent="0.2">
      <c r="A4728">
        <v>0.59075</v>
      </c>
      <c r="B4728">
        <f t="shared" si="146"/>
        <v>83165.380010417546</v>
      </c>
      <c r="C4728">
        <f t="shared" si="147"/>
        <v>101325</v>
      </c>
    </row>
    <row r="4729" spans="1:3" x14ac:dyDescent="0.2">
      <c r="A4729">
        <v>0.59087500000000004</v>
      </c>
      <c r="B4729">
        <f t="shared" si="146"/>
        <v>80425.057411361588</v>
      </c>
      <c r="C4729">
        <f t="shared" si="147"/>
        <v>101325</v>
      </c>
    </row>
    <row r="4730" spans="1:3" x14ac:dyDescent="0.2">
      <c r="A4730">
        <v>0.59099999999999997</v>
      </c>
      <c r="B4730">
        <f t="shared" si="146"/>
        <v>77813.589908300739</v>
      </c>
      <c r="C4730">
        <f t="shared" si="147"/>
        <v>101325</v>
      </c>
    </row>
    <row r="4731" spans="1:3" x14ac:dyDescent="0.2">
      <c r="A4731">
        <v>0.59112500000000001</v>
      </c>
      <c r="B4731">
        <f t="shared" si="146"/>
        <v>75347.078066792426</v>
      </c>
      <c r="C4731">
        <f t="shared" si="147"/>
        <v>101325</v>
      </c>
    </row>
    <row r="4732" spans="1:3" x14ac:dyDescent="0.2">
      <c r="A4732">
        <v>0.59125000000000005</v>
      </c>
      <c r="B4732">
        <f t="shared" si="146"/>
        <v>73040.728752536379</v>
      </c>
      <c r="C4732">
        <f t="shared" si="147"/>
        <v>101325</v>
      </c>
    </row>
    <row r="4733" spans="1:3" x14ac:dyDescent="0.2">
      <c r="A4733">
        <v>0.59137499999999998</v>
      </c>
      <c r="B4733">
        <f t="shared" si="146"/>
        <v>70908.761375998729</v>
      </c>
      <c r="C4733">
        <f t="shared" si="147"/>
        <v>101325</v>
      </c>
    </row>
    <row r="4734" spans="1:3" x14ac:dyDescent="0.2">
      <c r="A4734">
        <v>0.59150000000000003</v>
      </c>
      <c r="B4734">
        <f t="shared" si="146"/>
        <v>68964.320225002157</v>
      </c>
      <c r="C4734">
        <f t="shared" si="147"/>
        <v>101325</v>
      </c>
    </row>
    <row r="4735" spans="1:3" x14ac:dyDescent="0.2">
      <c r="A4735">
        <v>0.59162499999999996</v>
      </c>
      <c r="B4735">
        <f t="shared" si="146"/>
        <v>67219.393425836417</v>
      </c>
      <c r="C4735">
        <f t="shared" si="147"/>
        <v>101325</v>
      </c>
    </row>
    <row r="4736" spans="1:3" x14ac:dyDescent="0.2">
      <c r="A4736">
        <v>0.59175</v>
      </c>
      <c r="B4736">
        <f t="shared" si="146"/>
        <v>65684.739032465441</v>
      </c>
      <c r="C4736">
        <f t="shared" si="147"/>
        <v>101325</v>
      </c>
    </row>
    <row r="4737" spans="1:3" x14ac:dyDescent="0.2">
      <c r="A4737">
        <v>0.59187500000000004</v>
      </c>
      <c r="B4737">
        <f t="shared" si="146"/>
        <v>64369.818699547832</v>
      </c>
      <c r="C4737">
        <f t="shared" si="147"/>
        <v>101325</v>
      </c>
    </row>
    <row r="4738" spans="1:3" x14ac:dyDescent="0.2">
      <c r="A4738">
        <v>0.59199999999999997</v>
      </c>
      <c r="B4738">
        <f t="shared" si="146"/>
        <v>63282.739348194038</v>
      </c>
      <c r="C4738">
        <f t="shared" si="147"/>
        <v>101325</v>
      </c>
    </row>
    <row r="4739" spans="1:3" x14ac:dyDescent="0.2">
      <c r="A4739">
        <v>0.59212500000000001</v>
      </c>
      <c r="B4739">
        <f t="shared" ref="B4739:B4802" si="148">-40000*SIN(200*PI()*A4739)+101325</f>
        <v>62430.203184093101</v>
      </c>
      <c r="C4739">
        <f t="shared" ref="C4739:C4802" si="149">IF(MOD(A4739,0.02)&gt;0.005,101325,B4739)</f>
        <v>101325</v>
      </c>
    </row>
    <row r="4740" spans="1:3" x14ac:dyDescent="0.2">
      <c r="A4740">
        <v>0.59225000000000005</v>
      </c>
      <c r="B4740">
        <f t="shared" si="148"/>
        <v>61817.466376194265</v>
      </c>
      <c r="C4740">
        <f t="shared" si="149"/>
        <v>101325</v>
      </c>
    </row>
    <row r="4741" spans="1:3" x14ac:dyDescent="0.2">
      <c r="A4741">
        <v>0.59237499999999998</v>
      </c>
      <c r="B4741">
        <f t="shared" si="148"/>
        <v>61448.30665067496</v>
      </c>
      <c r="C4741">
        <f t="shared" si="149"/>
        <v>101325</v>
      </c>
    </row>
    <row r="4742" spans="1:3" x14ac:dyDescent="0.2">
      <c r="A4742">
        <v>0.59250000000000003</v>
      </c>
      <c r="B4742">
        <f t="shared" si="148"/>
        <v>61325</v>
      </c>
      <c r="C4742">
        <f t="shared" si="149"/>
        <v>101325</v>
      </c>
    </row>
    <row r="4743" spans="1:3" x14ac:dyDescent="0.2">
      <c r="A4743">
        <v>0.59262499999999996</v>
      </c>
      <c r="B4743">
        <f t="shared" si="148"/>
        <v>61448.306650674785</v>
      </c>
      <c r="C4743">
        <f t="shared" si="149"/>
        <v>101325</v>
      </c>
    </row>
    <row r="4744" spans="1:3" x14ac:dyDescent="0.2">
      <c r="A4744">
        <v>0.59275</v>
      </c>
      <c r="B4744">
        <f t="shared" si="148"/>
        <v>61817.466376194643</v>
      </c>
      <c r="C4744">
        <f t="shared" si="149"/>
        <v>101325</v>
      </c>
    </row>
    <row r="4745" spans="1:3" x14ac:dyDescent="0.2">
      <c r="A4745">
        <v>0.59287500000000004</v>
      </c>
      <c r="B4745">
        <f t="shared" si="148"/>
        <v>62430.20318409313</v>
      </c>
      <c r="C4745">
        <f t="shared" si="149"/>
        <v>101325</v>
      </c>
    </row>
    <row r="4746" spans="1:3" x14ac:dyDescent="0.2">
      <c r="A4746">
        <v>0.59299999999999997</v>
      </c>
      <c r="B4746">
        <f t="shared" si="148"/>
        <v>63282.739348193369</v>
      </c>
      <c r="C4746">
        <f t="shared" si="149"/>
        <v>101325</v>
      </c>
    </row>
    <row r="4747" spans="1:3" x14ac:dyDescent="0.2">
      <c r="A4747">
        <v>0.59312500000000001</v>
      </c>
      <c r="B4747">
        <f t="shared" si="148"/>
        <v>64369.818699548749</v>
      </c>
      <c r="C4747">
        <f t="shared" si="149"/>
        <v>101325</v>
      </c>
    </row>
    <row r="4748" spans="1:3" x14ac:dyDescent="0.2">
      <c r="A4748">
        <v>0.59325000000000006</v>
      </c>
      <c r="B4748">
        <f t="shared" si="148"/>
        <v>65684.739032465499</v>
      </c>
      <c r="C4748">
        <f t="shared" si="149"/>
        <v>101325</v>
      </c>
    </row>
    <row r="4749" spans="1:3" x14ac:dyDescent="0.2">
      <c r="A4749">
        <v>0.59337499999999999</v>
      </c>
      <c r="B4749">
        <f t="shared" si="148"/>
        <v>67219.39342583649</v>
      </c>
      <c r="C4749">
        <f t="shared" si="149"/>
        <v>101325</v>
      </c>
    </row>
    <row r="4750" spans="1:3" x14ac:dyDescent="0.2">
      <c r="A4750">
        <v>0.59350000000000003</v>
      </c>
      <c r="B4750">
        <f t="shared" si="148"/>
        <v>68964.320225002215</v>
      </c>
      <c r="C4750">
        <f t="shared" si="149"/>
        <v>101325</v>
      </c>
    </row>
    <row r="4751" spans="1:3" x14ac:dyDescent="0.2">
      <c r="A4751">
        <v>0.59362499999999996</v>
      </c>
      <c r="B4751">
        <f t="shared" si="148"/>
        <v>70908.761375998816</v>
      </c>
      <c r="C4751">
        <f t="shared" si="149"/>
        <v>101325</v>
      </c>
    </row>
    <row r="4752" spans="1:3" x14ac:dyDescent="0.2">
      <c r="A4752">
        <v>0.59375</v>
      </c>
      <c r="B4752">
        <f t="shared" si="148"/>
        <v>73040.728752538067</v>
      </c>
      <c r="C4752">
        <f t="shared" si="149"/>
        <v>101325</v>
      </c>
    </row>
    <row r="4753" spans="1:3" x14ac:dyDescent="0.2">
      <c r="A4753">
        <v>0.59387500000000004</v>
      </c>
      <c r="B4753">
        <f t="shared" si="148"/>
        <v>75347.07806679426</v>
      </c>
      <c r="C4753">
        <f t="shared" si="149"/>
        <v>101325</v>
      </c>
    </row>
    <row r="4754" spans="1:3" x14ac:dyDescent="0.2">
      <c r="A4754">
        <v>0.59399999999999997</v>
      </c>
      <c r="B4754">
        <f t="shared" si="148"/>
        <v>77813.589908300841</v>
      </c>
      <c r="C4754">
        <f t="shared" si="149"/>
        <v>101325</v>
      </c>
    </row>
    <row r="4755" spans="1:3" x14ac:dyDescent="0.2">
      <c r="A4755">
        <v>0.59412500000000001</v>
      </c>
      <c r="B4755">
        <f t="shared" si="148"/>
        <v>80425.057411361689</v>
      </c>
      <c r="C4755">
        <f t="shared" si="149"/>
        <v>101325</v>
      </c>
    </row>
    <row r="4756" spans="1:3" x14ac:dyDescent="0.2">
      <c r="A4756">
        <v>0.59424999999999994</v>
      </c>
      <c r="B4756">
        <f t="shared" si="148"/>
        <v>83165.380010417633</v>
      </c>
      <c r="C4756">
        <f t="shared" si="149"/>
        <v>101325</v>
      </c>
    </row>
    <row r="4757" spans="1:3" x14ac:dyDescent="0.2">
      <c r="A4757">
        <v>0.59437499999999999</v>
      </c>
      <c r="B4757">
        <f t="shared" si="148"/>
        <v>86017.662705395793</v>
      </c>
      <c r="C4757">
        <f t="shared" si="149"/>
        <v>101325</v>
      </c>
    </row>
    <row r="4758" spans="1:3" x14ac:dyDescent="0.2">
      <c r="A4758">
        <v>0.59450000000000003</v>
      </c>
      <c r="B4758">
        <f t="shared" si="148"/>
        <v>88964.32022500351</v>
      </c>
      <c r="C4758">
        <f t="shared" si="149"/>
        <v>101325</v>
      </c>
    </row>
    <row r="4759" spans="1:3" x14ac:dyDescent="0.2">
      <c r="A4759">
        <v>0.59462499999999996</v>
      </c>
      <c r="B4759">
        <f t="shared" si="148"/>
        <v>91987.185445762894</v>
      </c>
      <c r="C4759">
        <f t="shared" si="149"/>
        <v>101325</v>
      </c>
    </row>
    <row r="4760" spans="1:3" x14ac:dyDescent="0.2">
      <c r="A4760">
        <v>0.59475</v>
      </c>
      <c r="B4760">
        <f t="shared" si="148"/>
        <v>95067.621398391973</v>
      </c>
      <c r="C4760">
        <f t="shared" si="149"/>
        <v>101325</v>
      </c>
    </row>
    <row r="4761" spans="1:3" x14ac:dyDescent="0.2">
      <c r="A4761">
        <v>0.59487500000000004</v>
      </c>
      <c r="B4761">
        <f t="shared" si="148"/>
        <v>98186.636170887301</v>
      </c>
      <c r="C4761">
        <f t="shared" si="149"/>
        <v>101325</v>
      </c>
    </row>
    <row r="4762" spans="1:3" x14ac:dyDescent="0.2">
      <c r="A4762">
        <v>0.59499999999999997</v>
      </c>
      <c r="B4762">
        <f t="shared" si="148"/>
        <v>101324.9999999987</v>
      </c>
      <c r="C4762">
        <f t="shared" si="149"/>
        <v>101325</v>
      </c>
    </row>
    <row r="4763" spans="1:3" x14ac:dyDescent="0.2">
      <c r="A4763">
        <v>0.59512500000000002</v>
      </c>
      <c r="B4763">
        <f t="shared" si="148"/>
        <v>104463.36382911465</v>
      </c>
      <c r="C4763">
        <f t="shared" si="149"/>
        <v>101325</v>
      </c>
    </row>
    <row r="4764" spans="1:3" x14ac:dyDescent="0.2">
      <c r="A4764">
        <v>0.59524999999999995</v>
      </c>
      <c r="B4764">
        <f t="shared" si="148"/>
        <v>107582.37860160771</v>
      </c>
      <c r="C4764">
        <f t="shared" si="149"/>
        <v>101325</v>
      </c>
    </row>
    <row r="4765" spans="1:3" x14ac:dyDescent="0.2">
      <c r="A4765">
        <v>0.59537499999999999</v>
      </c>
      <c r="B4765">
        <f t="shared" si="148"/>
        <v>110662.8145542368</v>
      </c>
      <c r="C4765">
        <f t="shared" si="149"/>
        <v>101325</v>
      </c>
    </row>
    <row r="4766" spans="1:3" x14ac:dyDescent="0.2">
      <c r="A4766">
        <v>0.59550000000000003</v>
      </c>
      <c r="B4766">
        <f t="shared" si="148"/>
        <v>113685.67977499835</v>
      </c>
      <c r="C4766">
        <f t="shared" si="149"/>
        <v>101325</v>
      </c>
    </row>
    <row r="4767" spans="1:3" x14ac:dyDescent="0.2">
      <c r="A4767">
        <v>0.59562499999999996</v>
      </c>
      <c r="B4767">
        <f t="shared" si="148"/>
        <v>116632.33729460182</v>
      </c>
      <c r="C4767">
        <f t="shared" si="149"/>
        <v>101325</v>
      </c>
    </row>
    <row r="4768" spans="1:3" x14ac:dyDescent="0.2">
      <c r="A4768">
        <v>0.59575</v>
      </c>
      <c r="B4768">
        <f t="shared" si="148"/>
        <v>119484.61998958208</v>
      </c>
      <c r="C4768">
        <f t="shared" si="149"/>
        <v>101325</v>
      </c>
    </row>
    <row r="4769" spans="1:3" x14ac:dyDescent="0.2">
      <c r="A4769">
        <v>0.59587500000000004</v>
      </c>
      <c r="B4769">
        <f t="shared" si="148"/>
        <v>122224.94258863805</v>
      </c>
      <c r="C4769">
        <f t="shared" si="149"/>
        <v>101325</v>
      </c>
    </row>
    <row r="4770" spans="1:3" x14ac:dyDescent="0.2">
      <c r="A4770">
        <v>0.59599999999999997</v>
      </c>
      <c r="B4770">
        <f t="shared" si="148"/>
        <v>124836.41009169891</v>
      </c>
      <c r="C4770">
        <f t="shared" si="149"/>
        <v>101325</v>
      </c>
    </row>
    <row r="4771" spans="1:3" x14ac:dyDescent="0.2">
      <c r="A4771">
        <v>0.59612500000000002</v>
      </c>
      <c r="B4771">
        <f t="shared" si="148"/>
        <v>127302.92193320724</v>
      </c>
      <c r="C4771">
        <f t="shared" si="149"/>
        <v>101325</v>
      </c>
    </row>
    <row r="4772" spans="1:3" x14ac:dyDescent="0.2">
      <c r="A4772">
        <v>0.59624999999999995</v>
      </c>
      <c r="B4772">
        <f t="shared" si="148"/>
        <v>129609.27124746171</v>
      </c>
      <c r="C4772">
        <f t="shared" si="149"/>
        <v>101325</v>
      </c>
    </row>
    <row r="4773" spans="1:3" x14ac:dyDescent="0.2">
      <c r="A4773">
        <v>0.59637499999999999</v>
      </c>
      <c r="B4773">
        <f t="shared" si="148"/>
        <v>131741.23862400098</v>
      </c>
      <c r="C4773">
        <f t="shared" si="149"/>
        <v>101325</v>
      </c>
    </row>
    <row r="4774" spans="1:3" x14ac:dyDescent="0.2">
      <c r="A4774">
        <v>0.59650000000000003</v>
      </c>
      <c r="B4774">
        <f t="shared" si="148"/>
        <v>133685.67977499892</v>
      </c>
      <c r="C4774">
        <f t="shared" si="149"/>
        <v>101325</v>
      </c>
    </row>
    <row r="4775" spans="1:3" x14ac:dyDescent="0.2">
      <c r="A4775">
        <v>0.59662499999999996</v>
      </c>
      <c r="B4775">
        <f t="shared" si="148"/>
        <v>135430.60657416336</v>
      </c>
      <c r="C4775">
        <f t="shared" si="149"/>
        <v>101325</v>
      </c>
    </row>
    <row r="4776" spans="1:3" x14ac:dyDescent="0.2">
      <c r="A4776">
        <v>0.59675</v>
      </c>
      <c r="B4776">
        <f t="shared" si="148"/>
        <v>136965.26096753438</v>
      </c>
      <c r="C4776">
        <f t="shared" si="149"/>
        <v>101325</v>
      </c>
    </row>
    <row r="4777" spans="1:3" x14ac:dyDescent="0.2">
      <c r="A4777">
        <v>0.59687500000000004</v>
      </c>
      <c r="B4777">
        <f t="shared" si="148"/>
        <v>138280.18130045201</v>
      </c>
      <c r="C4777">
        <f t="shared" si="149"/>
        <v>101325</v>
      </c>
    </row>
    <row r="4778" spans="1:3" x14ac:dyDescent="0.2">
      <c r="A4778">
        <v>0.59699999999999998</v>
      </c>
      <c r="B4778">
        <f t="shared" si="148"/>
        <v>139367.26065180585</v>
      </c>
      <c r="C4778">
        <f t="shared" si="149"/>
        <v>101325</v>
      </c>
    </row>
    <row r="4779" spans="1:3" x14ac:dyDescent="0.2">
      <c r="A4779">
        <v>0.59712500000000002</v>
      </c>
      <c r="B4779">
        <f t="shared" si="148"/>
        <v>140219.79681590732</v>
      </c>
      <c r="C4779">
        <f t="shared" si="149"/>
        <v>101325</v>
      </c>
    </row>
    <row r="4780" spans="1:3" x14ac:dyDescent="0.2">
      <c r="A4780">
        <v>0.59724999999999995</v>
      </c>
      <c r="B4780">
        <f t="shared" si="148"/>
        <v>140832.53362380533</v>
      </c>
      <c r="C4780">
        <f t="shared" si="149"/>
        <v>101325</v>
      </c>
    </row>
    <row r="4781" spans="1:3" x14ac:dyDescent="0.2">
      <c r="A4781">
        <v>0.59737499999999999</v>
      </c>
      <c r="B4781">
        <f t="shared" si="148"/>
        <v>141201.69334932519</v>
      </c>
      <c r="C4781">
        <f t="shared" si="149"/>
        <v>101325</v>
      </c>
    </row>
    <row r="4782" spans="1:3" x14ac:dyDescent="0.2">
      <c r="A4782">
        <v>0.59750000000000003</v>
      </c>
      <c r="B4782">
        <f t="shared" si="148"/>
        <v>141325</v>
      </c>
      <c r="C4782">
        <f t="shared" si="149"/>
        <v>101325</v>
      </c>
    </row>
    <row r="4783" spans="1:3" x14ac:dyDescent="0.2">
      <c r="A4783">
        <v>0.59762499999999996</v>
      </c>
      <c r="B4783">
        <f t="shared" si="148"/>
        <v>141201.69334932524</v>
      </c>
      <c r="C4783">
        <f t="shared" si="149"/>
        <v>101325</v>
      </c>
    </row>
    <row r="4784" spans="1:3" x14ac:dyDescent="0.2">
      <c r="A4784">
        <v>0.59775</v>
      </c>
      <c r="B4784">
        <f t="shared" si="148"/>
        <v>140832.53362380544</v>
      </c>
      <c r="C4784">
        <f t="shared" si="149"/>
        <v>101325</v>
      </c>
    </row>
    <row r="4785" spans="1:3" x14ac:dyDescent="0.2">
      <c r="A4785">
        <v>0.59787500000000005</v>
      </c>
      <c r="B4785">
        <f t="shared" si="148"/>
        <v>140219.79681590697</v>
      </c>
      <c r="C4785">
        <f t="shared" si="149"/>
        <v>101325</v>
      </c>
    </row>
    <row r="4786" spans="1:3" x14ac:dyDescent="0.2">
      <c r="A4786">
        <v>0.59799999999999998</v>
      </c>
      <c r="B4786">
        <f t="shared" si="148"/>
        <v>139367.26065180608</v>
      </c>
      <c r="C4786">
        <f t="shared" si="149"/>
        <v>101325</v>
      </c>
    </row>
    <row r="4787" spans="1:3" x14ac:dyDescent="0.2">
      <c r="A4787">
        <v>0.59812500000000002</v>
      </c>
      <c r="B4787">
        <f t="shared" si="148"/>
        <v>138280.18130045143</v>
      </c>
      <c r="C4787">
        <f t="shared" si="149"/>
        <v>101325</v>
      </c>
    </row>
    <row r="4788" spans="1:3" x14ac:dyDescent="0.2">
      <c r="A4788">
        <v>0.59824999999999995</v>
      </c>
      <c r="B4788">
        <f t="shared" si="148"/>
        <v>136965.26096753572</v>
      </c>
      <c r="C4788">
        <f t="shared" si="149"/>
        <v>101325</v>
      </c>
    </row>
    <row r="4789" spans="1:3" x14ac:dyDescent="0.2">
      <c r="A4789">
        <v>0.59837499999999999</v>
      </c>
      <c r="B4789">
        <f t="shared" si="148"/>
        <v>135430.60657416374</v>
      </c>
      <c r="C4789">
        <f t="shared" si="149"/>
        <v>101325</v>
      </c>
    </row>
    <row r="4790" spans="1:3" x14ac:dyDescent="0.2">
      <c r="A4790">
        <v>0.59850000000000003</v>
      </c>
      <c r="B4790">
        <f t="shared" si="148"/>
        <v>133685.67977499805</v>
      </c>
      <c r="C4790">
        <f t="shared" si="149"/>
        <v>101325</v>
      </c>
    </row>
    <row r="4791" spans="1:3" x14ac:dyDescent="0.2">
      <c r="A4791">
        <v>0.59862499999999996</v>
      </c>
      <c r="B4791">
        <f t="shared" si="148"/>
        <v>131741.23862400147</v>
      </c>
      <c r="C4791">
        <f t="shared" si="149"/>
        <v>101325</v>
      </c>
    </row>
    <row r="4792" spans="1:3" x14ac:dyDescent="0.2">
      <c r="A4792">
        <v>0.59875</v>
      </c>
      <c r="B4792">
        <f t="shared" si="148"/>
        <v>129609.27124746224</v>
      </c>
      <c r="C4792">
        <f t="shared" si="149"/>
        <v>101325</v>
      </c>
    </row>
    <row r="4793" spans="1:3" x14ac:dyDescent="0.2">
      <c r="A4793">
        <v>0.59887500000000005</v>
      </c>
      <c r="B4793">
        <f t="shared" si="148"/>
        <v>127302.92193320607</v>
      </c>
      <c r="C4793">
        <f t="shared" si="149"/>
        <v>101325</v>
      </c>
    </row>
    <row r="4794" spans="1:3" x14ac:dyDescent="0.2">
      <c r="A4794">
        <v>0.59899999999999998</v>
      </c>
      <c r="B4794">
        <f t="shared" si="148"/>
        <v>124836.41009169951</v>
      </c>
      <c r="C4794">
        <f t="shared" si="149"/>
        <v>101325</v>
      </c>
    </row>
    <row r="4795" spans="1:3" x14ac:dyDescent="0.2">
      <c r="A4795">
        <v>0.59912500000000002</v>
      </c>
      <c r="B4795">
        <f t="shared" si="148"/>
        <v>122224.94258863674</v>
      </c>
      <c r="C4795">
        <f t="shared" si="149"/>
        <v>101325</v>
      </c>
    </row>
    <row r="4796" spans="1:3" x14ac:dyDescent="0.2">
      <c r="A4796">
        <v>0.59924999999999995</v>
      </c>
      <c r="B4796">
        <f t="shared" si="148"/>
        <v>119484.61998958274</v>
      </c>
      <c r="C4796">
        <f t="shared" si="149"/>
        <v>101325</v>
      </c>
    </row>
    <row r="4797" spans="1:3" x14ac:dyDescent="0.2">
      <c r="A4797">
        <v>0.59937499999999999</v>
      </c>
      <c r="B4797">
        <f t="shared" si="148"/>
        <v>116632.33729460461</v>
      </c>
      <c r="C4797">
        <f t="shared" si="149"/>
        <v>101325</v>
      </c>
    </row>
    <row r="4798" spans="1:3" x14ac:dyDescent="0.2">
      <c r="A4798">
        <v>0.59950000000000003</v>
      </c>
      <c r="B4798">
        <f t="shared" si="148"/>
        <v>113685.6797749969</v>
      </c>
      <c r="C4798">
        <f t="shared" si="149"/>
        <v>101325</v>
      </c>
    </row>
    <row r="4799" spans="1:3" x14ac:dyDescent="0.2">
      <c r="A4799">
        <v>0.59962499999999996</v>
      </c>
      <c r="B4799">
        <f t="shared" si="148"/>
        <v>110662.81455423753</v>
      </c>
      <c r="C4799">
        <f t="shared" si="149"/>
        <v>101325</v>
      </c>
    </row>
    <row r="4800" spans="1:3" x14ac:dyDescent="0.2">
      <c r="A4800">
        <v>0.59975000000000001</v>
      </c>
      <c r="B4800">
        <f t="shared" si="148"/>
        <v>107582.37860160845</v>
      </c>
      <c r="C4800">
        <f t="shared" si="149"/>
        <v>101325</v>
      </c>
    </row>
    <row r="4801" spans="1:3" x14ac:dyDescent="0.2">
      <c r="A4801">
        <v>0.59987500000000005</v>
      </c>
      <c r="B4801">
        <f t="shared" si="148"/>
        <v>104463.36382911312</v>
      </c>
      <c r="C4801">
        <f t="shared" si="149"/>
        <v>101325</v>
      </c>
    </row>
    <row r="4802" spans="1:3" x14ac:dyDescent="0.2">
      <c r="A4802">
        <v>0.6</v>
      </c>
      <c r="B4802">
        <f t="shared" si="148"/>
        <v>101324.99999999945</v>
      </c>
      <c r="C4802">
        <f t="shared" si="149"/>
        <v>101325</v>
      </c>
    </row>
    <row r="4803" spans="1:3" x14ac:dyDescent="0.2">
      <c r="A4803">
        <v>0.60012500000000002</v>
      </c>
      <c r="B4803">
        <f t="shared" ref="B4803:B4866" si="150">-40000*SIN(200*PI()*A4803)+101325</f>
        <v>98186.636170885773</v>
      </c>
      <c r="C4803">
        <f t="shared" ref="C4803:C4866" si="151">IF(MOD(A4803,0.02)&gt;0.005,101325,B4803)</f>
        <v>98186.636170885773</v>
      </c>
    </row>
    <row r="4804" spans="1:3" x14ac:dyDescent="0.2">
      <c r="A4804">
        <v>0.60024999999999995</v>
      </c>
      <c r="B4804">
        <f t="shared" si="150"/>
        <v>95067.621398392715</v>
      </c>
      <c r="C4804">
        <f t="shared" si="151"/>
        <v>95067.621398392715</v>
      </c>
    </row>
    <row r="4805" spans="1:3" x14ac:dyDescent="0.2">
      <c r="A4805">
        <v>0.60037499999999999</v>
      </c>
      <c r="B4805">
        <f t="shared" si="150"/>
        <v>91987.185445763607</v>
      </c>
      <c r="C4805">
        <f t="shared" si="151"/>
        <v>91987.185445763607</v>
      </c>
    </row>
    <row r="4806" spans="1:3" x14ac:dyDescent="0.2">
      <c r="A4806">
        <v>0.60050000000000003</v>
      </c>
      <c r="B4806">
        <f t="shared" si="150"/>
        <v>88964.320225002055</v>
      </c>
      <c r="C4806">
        <f t="shared" si="151"/>
        <v>88964.320225002055</v>
      </c>
    </row>
    <row r="4807" spans="1:3" x14ac:dyDescent="0.2">
      <c r="A4807">
        <v>0.60062499999999996</v>
      </c>
      <c r="B4807">
        <f t="shared" si="150"/>
        <v>86017.662705396477</v>
      </c>
      <c r="C4807">
        <f t="shared" si="151"/>
        <v>86017.662705396477</v>
      </c>
    </row>
    <row r="4808" spans="1:3" x14ac:dyDescent="0.2">
      <c r="A4808">
        <v>0.60075000000000001</v>
      </c>
      <c r="B4808">
        <f t="shared" si="150"/>
        <v>83165.380010418303</v>
      </c>
      <c r="C4808">
        <f t="shared" si="151"/>
        <v>83165.380010418303</v>
      </c>
    </row>
    <row r="4809" spans="1:3" x14ac:dyDescent="0.2">
      <c r="A4809">
        <v>0.60087500000000005</v>
      </c>
      <c r="B4809">
        <f t="shared" si="150"/>
        <v>80425.05741136038</v>
      </c>
      <c r="C4809">
        <f t="shared" si="151"/>
        <v>80425.05741136038</v>
      </c>
    </row>
    <row r="4810" spans="1:3" x14ac:dyDescent="0.2">
      <c r="A4810">
        <v>0.60099999999999998</v>
      </c>
      <c r="B4810">
        <f t="shared" si="150"/>
        <v>77813.589908301437</v>
      </c>
      <c r="C4810">
        <f t="shared" si="151"/>
        <v>77813.589908301437</v>
      </c>
    </row>
    <row r="4811" spans="1:3" x14ac:dyDescent="0.2">
      <c r="A4811">
        <v>0.60112500000000002</v>
      </c>
      <c r="B4811">
        <f t="shared" si="150"/>
        <v>75347.078066791364</v>
      </c>
      <c r="C4811">
        <f t="shared" si="151"/>
        <v>75347.078066791364</v>
      </c>
    </row>
    <row r="4812" spans="1:3" x14ac:dyDescent="0.2">
      <c r="A4812">
        <v>0.60124999999999995</v>
      </c>
      <c r="B4812">
        <f t="shared" si="150"/>
        <v>73040.728752538591</v>
      </c>
      <c r="C4812">
        <f t="shared" si="151"/>
        <v>73040.728752538591</v>
      </c>
    </row>
    <row r="4813" spans="1:3" x14ac:dyDescent="0.2">
      <c r="A4813">
        <v>0.60137499999999999</v>
      </c>
      <c r="B4813">
        <f t="shared" si="150"/>
        <v>70908.761375999296</v>
      </c>
      <c r="C4813">
        <f t="shared" si="151"/>
        <v>70908.761375999296</v>
      </c>
    </row>
    <row r="4814" spans="1:3" x14ac:dyDescent="0.2">
      <c r="A4814">
        <v>0.60150000000000003</v>
      </c>
      <c r="B4814">
        <f t="shared" si="150"/>
        <v>68964.320225001313</v>
      </c>
      <c r="C4814">
        <f t="shared" si="151"/>
        <v>68964.320225001313</v>
      </c>
    </row>
    <row r="4815" spans="1:3" x14ac:dyDescent="0.2">
      <c r="A4815">
        <v>0.60162499999999997</v>
      </c>
      <c r="B4815">
        <f t="shared" si="150"/>
        <v>67219.393425836868</v>
      </c>
      <c r="C4815">
        <f t="shared" si="151"/>
        <v>67219.393425836868</v>
      </c>
    </row>
    <row r="4816" spans="1:3" x14ac:dyDescent="0.2">
      <c r="A4816">
        <v>0.60175000000000001</v>
      </c>
      <c r="B4816">
        <f t="shared" si="150"/>
        <v>65684.7390324648</v>
      </c>
      <c r="C4816">
        <f t="shared" si="151"/>
        <v>65684.7390324648</v>
      </c>
    </row>
    <row r="4817" spans="1:3" x14ac:dyDescent="0.2">
      <c r="A4817">
        <v>0.60187500000000005</v>
      </c>
      <c r="B4817">
        <f t="shared" si="150"/>
        <v>64369.818699548166</v>
      </c>
      <c r="C4817">
        <f t="shared" si="151"/>
        <v>64369.818699548166</v>
      </c>
    </row>
    <row r="4818" spans="1:3" x14ac:dyDescent="0.2">
      <c r="A4818">
        <v>0.60199999999999998</v>
      </c>
      <c r="B4818">
        <f t="shared" si="150"/>
        <v>63282.7393481943</v>
      </c>
      <c r="C4818">
        <f t="shared" si="151"/>
        <v>63282.7393481943</v>
      </c>
    </row>
    <row r="4819" spans="1:3" x14ac:dyDescent="0.2">
      <c r="A4819">
        <v>0.60212500000000002</v>
      </c>
      <c r="B4819">
        <f t="shared" si="150"/>
        <v>62430.203184092767</v>
      </c>
      <c r="C4819">
        <f t="shared" si="151"/>
        <v>62430.203184092767</v>
      </c>
    </row>
    <row r="4820" spans="1:3" x14ac:dyDescent="0.2">
      <c r="A4820">
        <v>0.60224999999999995</v>
      </c>
      <c r="B4820">
        <f t="shared" si="150"/>
        <v>61817.466376194752</v>
      </c>
      <c r="C4820">
        <f t="shared" si="151"/>
        <v>61817.466376194752</v>
      </c>
    </row>
    <row r="4821" spans="1:3" x14ac:dyDescent="0.2">
      <c r="A4821">
        <v>0.60237499999999999</v>
      </c>
      <c r="B4821">
        <f t="shared" si="150"/>
        <v>61448.306650674844</v>
      </c>
      <c r="C4821">
        <f t="shared" si="151"/>
        <v>61448.306650674844</v>
      </c>
    </row>
    <row r="4822" spans="1:3" x14ac:dyDescent="0.2">
      <c r="A4822">
        <v>0.60250000000000004</v>
      </c>
      <c r="B4822">
        <f t="shared" si="150"/>
        <v>61325</v>
      </c>
      <c r="C4822">
        <f t="shared" si="151"/>
        <v>61325</v>
      </c>
    </row>
    <row r="4823" spans="1:3" x14ac:dyDescent="0.2">
      <c r="A4823">
        <v>0.60262499999999997</v>
      </c>
      <c r="B4823">
        <f t="shared" si="150"/>
        <v>61448.306650674902</v>
      </c>
      <c r="C4823">
        <f t="shared" si="151"/>
        <v>61448.306650674902</v>
      </c>
    </row>
    <row r="4824" spans="1:3" x14ac:dyDescent="0.2">
      <c r="A4824">
        <v>0.60275000000000001</v>
      </c>
      <c r="B4824">
        <f t="shared" si="150"/>
        <v>61817.466376194505</v>
      </c>
      <c r="C4824">
        <f t="shared" si="151"/>
        <v>61817.466376194505</v>
      </c>
    </row>
    <row r="4825" spans="1:3" x14ac:dyDescent="0.2">
      <c r="A4825">
        <v>0.60287500000000005</v>
      </c>
      <c r="B4825">
        <f t="shared" si="150"/>
        <v>62430.203184093458</v>
      </c>
      <c r="C4825">
        <f t="shared" si="151"/>
        <v>62430.203184093458</v>
      </c>
    </row>
    <row r="4826" spans="1:3" x14ac:dyDescent="0.2">
      <c r="A4826">
        <v>0.60299999999999998</v>
      </c>
      <c r="B4826">
        <f t="shared" si="150"/>
        <v>63282.739348193805</v>
      </c>
      <c r="C4826">
        <f t="shared" si="151"/>
        <v>63282.739348193805</v>
      </c>
    </row>
    <row r="4827" spans="1:3" x14ac:dyDescent="0.2">
      <c r="A4827">
        <v>0.60312500000000002</v>
      </c>
      <c r="B4827">
        <f t="shared" si="150"/>
        <v>64369.818699548421</v>
      </c>
      <c r="C4827">
        <f t="shared" si="151"/>
        <v>64369.818699548421</v>
      </c>
    </row>
    <row r="4828" spans="1:3" x14ac:dyDescent="0.2">
      <c r="A4828">
        <v>0.60324999999999995</v>
      </c>
      <c r="B4828">
        <f t="shared" si="150"/>
        <v>65684.739032465091</v>
      </c>
      <c r="C4828">
        <f t="shared" si="151"/>
        <v>65684.739032465091</v>
      </c>
    </row>
    <row r="4829" spans="1:3" x14ac:dyDescent="0.2">
      <c r="A4829">
        <v>0.60337499999999999</v>
      </c>
      <c r="B4829">
        <f t="shared" si="150"/>
        <v>67219.393425836024</v>
      </c>
      <c r="C4829">
        <f t="shared" si="151"/>
        <v>67219.393425836024</v>
      </c>
    </row>
    <row r="4830" spans="1:3" x14ac:dyDescent="0.2">
      <c r="A4830">
        <v>0.60350000000000004</v>
      </c>
      <c r="B4830">
        <f t="shared" si="150"/>
        <v>68964.320225003044</v>
      </c>
      <c r="C4830">
        <f t="shared" si="151"/>
        <v>68964.320225003044</v>
      </c>
    </row>
    <row r="4831" spans="1:3" x14ac:dyDescent="0.2">
      <c r="A4831">
        <v>0.60362499999999997</v>
      </c>
      <c r="B4831">
        <f t="shared" si="150"/>
        <v>70908.761375998249</v>
      </c>
      <c r="C4831">
        <f t="shared" si="151"/>
        <v>70908.761375998249</v>
      </c>
    </row>
    <row r="4832" spans="1:3" x14ac:dyDescent="0.2">
      <c r="A4832">
        <v>0.60375000000000001</v>
      </c>
      <c r="B4832">
        <f t="shared" si="150"/>
        <v>73040.728752539057</v>
      </c>
      <c r="C4832">
        <f t="shared" si="151"/>
        <v>73040.728752539057</v>
      </c>
    </row>
    <row r="4833" spans="1:3" x14ac:dyDescent="0.2">
      <c r="A4833">
        <v>0.60387500000000005</v>
      </c>
      <c r="B4833">
        <f t="shared" si="150"/>
        <v>75347.078066793591</v>
      </c>
      <c r="C4833">
        <f t="shared" si="151"/>
        <v>75347.078066793591</v>
      </c>
    </row>
    <row r="4834" spans="1:3" x14ac:dyDescent="0.2">
      <c r="A4834">
        <v>0.60399999999999998</v>
      </c>
      <c r="B4834">
        <f t="shared" si="150"/>
        <v>77813.589908300142</v>
      </c>
      <c r="C4834">
        <f t="shared" si="151"/>
        <v>77813.589908300142</v>
      </c>
    </row>
    <row r="4835" spans="1:3" x14ac:dyDescent="0.2">
      <c r="A4835">
        <v>0.60412500000000002</v>
      </c>
      <c r="B4835">
        <f t="shared" si="150"/>
        <v>80425.057411362883</v>
      </c>
      <c r="C4835">
        <f t="shared" si="151"/>
        <v>80425.057411362883</v>
      </c>
    </row>
    <row r="4836" spans="1:3" x14ac:dyDescent="0.2">
      <c r="A4836">
        <v>0.60424999999999995</v>
      </c>
      <c r="B4836">
        <f t="shared" si="150"/>
        <v>83165.380010416877</v>
      </c>
      <c r="C4836">
        <f t="shared" si="151"/>
        <v>83165.380010416877</v>
      </c>
    </row>
    <row r="4837" spans="1:3" x14ac:dyDescent="0.2">
      <c r="A4837">
        <v>0.604375</v>
      </c>
      <c r="B4837">
        <f t="shared" si="150"/>
        <v>86017.662705397088</v>
      </c>
      <c r="C4837">
        <f t="shared" si="151"/>
        <v>86017.662705397088</v>
      </c>
    </row>
    <row r="4838" spans="1:3" x14ac:dyDescent="0.2">
      <c r="A4838">
        <v>0.60450000000000004</v>
      </c>
      <c r="B4838">
        <f t="shared" si="150"/>
        <v>88964.320225002681</v>
      </c>
      <c r="C4838">
        <f t="shared" si="151"/>
        <v>88964.320225002681</v>
      </c>
    </row>
    <row r="4839" spans="1:3" x14ac:dyDescent="0.2">
      <c r="A4839">
        <v>0.60462499999999997</v>
      </c>
      <c r="B4839">
        <f t="shared" si="150"/>
        <v>91987.18544576205</v>
      </c>
      <c r="C4839">
        <f t="shared" si="151"/>
        <v>91987.18544576205</v>
      </c>
    </row>
    <row r="4840" spans="1:3" x14ac:dyDescent="0.2">
      <c r="A4840">
        <v>0.60475000000000001</v>
      </c>
      <c r="B4840">
        <f t="shared" si="150"/>
        <v>95067.621398391129</v>
      </c>
      <c r="C4840">
        <f t="shared" si="151"/>
        <v>95067.621398391129</v>
      </c>
    </row>
    <row r="4841" spans="1:3" x14ac:dyDescent="0.2">
      <c r="A4841">
        <v>0.60487500000000005</v>
      </c>
      <c r="B4841">
        <f t="shared" si="150"/>
        <v>98186.636170888713</v>
      </c>
      <c r="C4841">
        <f t="shared" si="151"/>
        <v>98186.636170888713</v>
      </c>
    </row>
    <row r="4842" spans="1:3" x14ac:dyDescent="0.2">
      <c r="A4842">
        <v>0.60499999999999998</v>
      </c>
      <c r="B4842">
        <f t="shared" si="150"/>
        <v>101325.00000000012</v>
      </c>
      <c r="C4842">
        <f t="shared" si="151"/>
        <v>101325.00000000012</v>
      </c>
    </row>
    <row r="4843" spans="1:3" x14ac:dyDescent="0.2">
      <c r="A4843">
        <v>0.60512500000000002</v>
      </c>
      <c r="B4843">
        <f t="shared" si="150"/>
        <v>104463.36382911379</v>
      </c>
      <c r="C4843">
        <f t="shared" si="151"/>
        <v>101325</v>
      </c>
    </row>
    <row r="4844" spans="1:3" x14ac:dyDescent="0.2">
      <c r="A4844">
        <v>0.60524999999999995</v>
      </c>
      <c r="B4844">
        <f t="shared" si="150"/>
        <v>107582.3786016091</v>
      </c>
      <c r="C4844">
        <f t="shared" si="151"/>
        <v>101325</v>
      </c>
    </row>
    <row r="4845" spans="1:3" x14ac:dyDescent="0.2">
      <c r="A4845">
        <v>0.605375</v>
      </c>
      <c r="B4845">
        <f t="shared" si="150"/>
        <v>110662.81455423597</v>
      </c>
      <c r="C4845">
        <f t="shared" si="151"/>
        <v>101325</v>
      </c>
    </row>
    <row r="4846" spans="1:3" x14ac:dyDescent="0.2">
      <c r="A4846">
        <v>0.60550000000000004</v>
      </c>
      <c r="B4846">
        <f t="shared" si="150"/>
        <v>113685.67977499971</v>
      </c>
      <c r="C4846">
        <f t="shared" si="151"/>
        <v>101325</v>
      </c>
    </row>
    <row r="4847" spans="1:3" x14ac:dyDescent="0.2">
      <c r="A4847">
        <v>0.60562499999999997</v>
      </c>
      <c r="B4847">
        <f t="shared" si="150"/>
        <v>116632.33729460313</v>
      </c>
      <c r="C4847">
        <f t="shared" si="151"/>
        <v>101325</v>
      </c>
    </row>
    <row r="4848" spans="1:3" x14ac:dyDescent="0.2">
      <c r="A4848">
        <v>0.60575000000000001</v>
      </c>
      <c r="B4848">
        <f t="shared" si="150"/>
        <v>119484.61998958132</v>
      </c>
      <c r="C4848">
        <f t="shared" si="151"/>
        <v>101325</v>
      </c>
    </row>
    <row r="4849" spans="1:3" x14ac:dyDescent="0.2">
      <c r="A4849">
        <v>0.60587500000000005</v>
      </c>
      <c r="B4849">
        <f t="shared" si="150"/>
        <v>122224.94258863924</v>
      </c>
      <c r="C4849">
        <f t="shared" si="151"/>
        <v>101325</v>
      </c>
    </row>
    <row r="4850" spans="1:3" x14ac:dyDescent="0.2">
      <c r="A4850">
        <v>0.60599999999999998</v>
      </c>
      <c r="B4850">
        <f t="shared" si="150"/>
        <v>124836.41009169821</v>
      </c>
      <c r="C4850">
        <f t="shared" si="151"/>
        <v>101325</v>
      </c>
    </row>
    <row r="4851" spans="1:3" x14ac:dyDescent="0.2">
      <c r="A4851">
        <v>0.60612500000000002</v>
      </c>
      <c r="B4851">
        <f t="shared" si="150"/>
        <v>127302.92193320832</v>
      </c>
      <c r="C4851">
        <f t="shared" si="151"/>
        <v>101325</v>
      </c>
    </row>
    <row r="4852" spans="1:3" x14ac:dyDescent="0.2">
      <c r="A4852">
        <v>0.60624999999999996</v>
      </c>
      <c r="B4852">
        <f t="shared" si="150"/>
        <v>129609.2712474611</v>
      </c>
      <c r="C4852">
        <f t="shared" si="151"/>
        <v>101325</v>
      </c>
    </row>
    <row r="4853" spans="1:3" x14ac:dyDescent="0.2">
      <c r="A4853">
        <v>0.606375</v>
      </c>
      <c r="B4853">
        <f t="shared" si="150"/>
        <v>131741.23862400191</v>
      </c>
      <c r="C4853">
        <f t="shared" si="151"/>
        <v>101325</v>
      </c>
    </row>
    <row r="4854" spans="1:3" x14ac:dyDescent="0.2">
      <c r="A4854">
        <v>0.60650000000000004</v>
      </c>
      <c r="B4854">
        <f t="shared" si="150"/>
        <v>133685.67977499843</v>
      </c>
      <c r="C4854">
        <f t="shared" si="151"/>
        <v>101325</v>
      </c>
    </row>
    <row r="4855" spans="1:3" x14ac:dyDescent="0.2">
      <c r="A4855">
        <v>0.60662499999999997</v>
      </c>
      <c r="B4855">
        <f t="shared" si="150"/>
        <v>135430.6065741629</v>
      </c>
      <c r="C4855">
        <f t="shared" si="151"/>
        <v>101325</v>
      </c>
    </row>
    <row r="4856" spans="1:3" x14ac:dyDescent="0.2">
      <c r="A4856">
        <v>0.60675000000000001</v>
      </c>
      <c r="B4856">
        <f t="shared" si="150"/>
        <v>136965.26096753502</v>
      </c>
      <c r="C4856">
        <f t="shared" si="151"/>
        <v>101325</v>
      </c>
    </row>
    <row r="4857" spans="1:3" x14ac:dyDescent="0.2">
      <c r="A4857">
        <v>0.60687500000000005</v>
      </c>
      <c r="B4857">
        <f t="shared" si="150"/>
        <v>138280.18130045166</v>
      </c>
      <c r="C4857">
        <f t="shared" si="151"/>
        <v>101325</v>
      </c>
    </row>
    <row r="4858" spans="1:3" x14ac:dyDescent="0.2">
      <c r="A4858">
        <v>0.60699999999999998</v>
      </c>
      <c r="B4858">
        <f t="shared" si="150"/>
        <v>139367.26065180625</v>
      </c>
      <c r="C4858">
        <f t="shared" si="151"/>
        <v>101325</v>
      </c>
    </row>
    <row r="4859" spans="1:3" x14ac:dyDescent="0.2">
      <c r="A4859">
        <v>0.60712500000000003</v>
      </c>
      <c r="B4859">
        <f t="shared" si="150"/>
        <v>140219.79681590712</v>
      </c>
      <c r="C4859">
        <f t="shared" si="151"/>
        <v>101325</v>
      </c>
    </row>
    <row r="4860" spans="1:3" x14ac:dyDescent="0.2">
      <c r="A4860">
        <v>0.60724999999999996</v>
      </c>
      <c r="B4860">
        <f t="shared" si="150"/>
        <v>140832.53362380518</v>
      </c>
      <c r="C4860">
        <f t="shared" si="151"/>
        <v>101325</v>
      </c>
    </row>
    <row r="4861" spans="1:3" x14ac:dyDescent="0.2">
      <c r="A4861">
        <v>0.607375</v>
      </c>
      <c r="B4861">
        <f t="shared" si="150"/>
        <v>141201.69334932513</v>
      </c>
      <c r="C4861">
        <f t="shared" si="151"/>
        <v>101325</v>
      </c>
    </row>
    <row r="4862" spans="1:3" x14ac:dyDescent="0.2">
      <c r="A4862">
        <v>0.60750000000000004</v>
      </c>
      <c r="B4862">
        <f t="shared" si="150"/>
        <v>141325</v>
      </c>
      <c r="C4862">
        <f t="shared" si="151"/>
        <v>101325</v>
      </c>
    </row>
    <row r="4863" spans="1:3" x14ac:dyDescent="0.2">
      <c r="A4863">
        <v>0.60762499999999997</v>
      </c>
      <c r="B4863">
        <f t="shared" si="150"/>
        <v>141201.69334932513</v>
      </c>
      <c r="C4863">
        <f t="shared" si="151"/>
        <v>101325</v>
      </c>
    </row>
    <row r="4864" spans="1:3" x14ac:dyDescent="0.2">
      <c r="A4864">
        <v>0.60775000000000001</v>
      </c>
      <c r="B4864">
        <f t="shared" si="150"/>
        <v>140832.53362380556</v>
      </c>
      <c r="C4864">
        <f t="shared" si="151"/>
        <v>101325</v>
      </c>
    </row>
    <row r="4865" spans="1:3" x14ac:dyDescent="0.2">
      <c r="A4865">
        <v>0.60787500000000005</v>
      </c>
      <c r="B4865">
        <f t="shared" si="150"/>
        <v>140219.79681590665</v>
      </c>
      <c r="C4865">
        <f t="shared" si="151"/>
        <v>101325</v>
      </c>
    </row>
    <row r="4866" spans="1:3" x14ac:dyDescent="0.2">
      <c r="A4866">
        <v>0.60799999999999998</v>
      </c>
      <c r="B4866">
        <f t="shared" si="150"/>
        <v>139367.26065180631</v>
      </c>
      <c r="C4866">
        <f t="shared" si="151"/>
        <v>101325</v>
      </c>
    </row>
    <row r="4867" spans="1:3" x14ac:dyDescent="0.2">
      <c r="A4867">
        <v>0.60812500000000003</v>
      </c>
      <c r="B4867">
        <f t="shared" ref="B4867:B4930" si="152">-40000*SIN(200*PI()*A4867)+101325</f>
        <v>138280.18130045087</v>
      </c>
      <c r="C4867">
        <f t="shared" ref="C4867:C4930" si="153">IF(MOD(A4867,0.02)&gt;0.005,101325,B4867)</f>
        <v>101325</v>
      </c>
    </row>
    <row r="4868" spans="1:3" x14ac:dyDescent="0.2">
      <c r="A4868">
        <v>0.60824999999999996</v>
      </c>
      <c r="B4868">
        <f t="shared" si="152"/>
        <v>136965.26096753508</v>
      </c>
      <c r="C4868">
        <f t="shared" si="153"/>
        <v>101325</v>
      </c>
    </row>
    <row r="4869" spans="1:3" x14ac:dyDescent="0.2">
      <c r="A4869">
        <v>0.608375</v>
      </c>
      <c r="B4869">
        <f t="shared" si="152"/>
        <v>135430.60657416418</v>
      </c>
      <c r="C4869">
        <f t="shared" si="153"/>
        <v>101325</v>
      </c>
    </row>
    <row r="4870" spans="1:3" x14ac:dyDescent="0.2">
      <c r="A4870">
        <v>0.60850000000000004</v>
      </c>
      <c r="B4870">
        <f t="shared" si="152"/>
        <v>133685.6797749972</v>
      </c>
      <c r="C4870">
        <f t="shared" si="153"/>
        <v>101325</v>
      </c>
    </row>
    <row r="4871" spans="1:3" x14ac:dyDescent="0.2">
      <c r="A4871">
        <v>0.60862499999999997</v>
      </c>
      <c r="B4871">
        <f t="shared" si="152"/>
        <v>131741.23862400203</v>
      </c>
      <c r="C4871">
        <f t="shared" si="153"/>
        <v>101325</v>
      </c>
    </row>
    <row r="4872" spans="1:3" x14ac:dyDescent="0.2">
      <c r="A4872">
        <v>0.60875000000000001</v>
      </c>
      <c r="B4872">
        <f t="shared" si="152"/>
        <v>129609.27124746123</v>
      </c>
      <c r="C4872">
        <f t="shared" si="153"/>
        <v>101325</v>
      </c>
    </row>
    <row r="4873" spans="1:3" x14ac:dyDescent="0.2">
      <c r="A4873">
        <v>0.60887500000000006</v>
      </c>
      <c r="B4873">
        <f t="shared" si="152"/>
        <v>127302.92193320673</v>
      </c>
      <c r="C4873">
        <f t="shared" si="153"/>
        <v>101325</v>
      </c>
    </row>
    <row r="4874" spans="1:3" x14ac:dyDescent="0.2">
      <c r="A4874">
        <v>0.60899999999999999</v>
      </c>
      <c r="B4874">
        <f t="shared" si="152"/>
        <v>124836.41009169837</v>
      </c>
      <c r="C4874">
        <f t="shared" si="153"/>
        <v>101325</v>
      </c>
    </row>
    <row r="4875" spans="1:3" x14ac:dyDescent="0.2">
      <c r="A4875">
        <v>0.60912500000000003</v>
      </c>
      <c r="B4875">
        <f t="shared" si="152"/>
        <v>122224.94258863748</v>
      </c>
      <c r="C4875">
        <f t="shared" si="153"/>
        <v>101325</v>
      </c>
    </row>
    <row r="4876" spans="1:3" x14ac:dyDescent="0.2">
      <c r="A4876">
        <v>0.60924999999999996</v>
      </c>
      <c r="B4876">
        <f t="shared" si="152"/>
        <v>119484.61998958352</v>
      </c>
      <c r="C4876">
        <f t="shared" si="153"/>
        <v>101325</v>
      </c>
    </row>
    <row r="4877" spans="1:3" x14ac:dyDescent="0.2">
      <c r="A4877">
        <v>0.609375</v>
      </c>
      <c r="B4877">
        <f t="shared" si="152"/>
        <v>116632.33729460331</v>
      </c>
      <c r="C4877">
        <f t="shared" si="153"/>
        <v>101325</v>
      </c>
    </row>
    <row r="4878" spans="1:3" x14ac:dyDescent="0.2">
      <c r="A4878">
        <v>0.60950000000000004</v>
      </c>
      <c r="B4878">
        <f t="shared" si="152"/>
        <v>113685.67977499773</v>
      </c>
      <c r="C4878">
        <f t="shared" si="153"/>
        <v>101325</v>
      </c>
    </row>
    <row r="4879" spans="1:3" x14ac:dyDescent="0.2">
      <c r="A4879">
        <v>0.60962499999999997</v>
      </c>
      <c r="B4879">
        <f t="shared" si="152"/>
        <v>110662.81455423616</v>
      </c>
      <c r="C4879">
        <f t="shared" si="153"/>
        <v>101325</v>
      </c>
    </row>
    <row r="4880" spans="1:3" x14ac:dyDescent="0.2">
      <c r="A4880">
        <v>0.60975000000000001</v>
      </c>
      <c r="B4880">
        <f t="shared" si="152"/>
        <v>107582.37860160929</v>
      </c>
      <c r="C4880">
        <f t="shared" si="153"/>
        <v>101325</v>
      </c>
    </row>
    <row r="4881" spans="1:3" x14ac:dyDescent="0.2">
      <c r="A4881">
        <v>0.60987499999999994</v>
      </c>
      <c r="B4881">
        <f t="shared" si="152"/>
        <v>104463.36382911398</v>
      </c>
      <c r="C4881">
        <f t="shared" si="153"/>
        <v>101325</v>
      </c>
    </row>
    <row r="4882" spans="1:3" x14ac:dyDescent="0.2">
      <c r="A4882">
        <v>0.61</v>
      </c>
      <c r="B4882">
        <f t="shared" si="152"/>
        <v>101325.00000000032</v>
      </c>
      <c r="C4882">
        <f t="shared" si="153"/>
        <v>101325</v>
      </c>
    </row>
    <row r="4883" spans="1:3" x14ac:dyDescent="0.2">
      <c r="A4883">
        <v>0.61012500000000003</v>
      </c>
      <c r="B4883">
        <f t="shared" si="152"/>
        <v>98186.636170884376</v>
      </c>
      <c r="C4883">
        <f t="shared" si="153"/>
        <v>101325</v>
      </c>
    </row>
    <row r="4884" spans="1:3" x14ac:dyDescent="0.2">
      <c r="A4884">
        <v>0.61024999999999996</v>
      </c>
      <c r="B4884">
        <f t="shared" si="152"/>
        <v>95067.621398391319</v>
      </c>
      <c r="C4884">
        <f t="shared" si="153"/>
        <v>101325</v>
      </c>
    </row>
    <row r="4885" spans="1:3" x14ac:dyDescent="0.2">
      <c r="A4885">
        <v>0.610375</v>
      </c>
      <c r="B4885">
        <f t="shared" si="152"/>
        <v>91987.185445764451</v>
      </c>
      <c r="C4885">
        <f t="shared" si="153"/>
        <v>101325</v>
      </c>
    </row>
    <row r="4886" spans="1:3" x14ac:dyDescent="0.2">
      <c r="A4886">
        <v>0.61050000000000004</v>
      </c>
      <c r="B4886">
        <f t="shared" si="152"/>
        <v>88964.320225000716</v>
      </c>
      <c r="C4886">
        <f t="shared" si="153"/>
        <v>101325</v>
      </c>
    </row>
    <row r="4887" spans="1:3" x14ac:dyDescent="0.2">
      <c r="A4887">
        <v>0.61062499999999997</v>
      </c>
      <c r="B4887">
        <f t="shared" si="152"/>
        <v>86017.662705397277</v>
      </c>
      <c r="C4887">
        <f t="shared" si="153"/>
        <v>101325</v>
      </c>
    </row>
    <row r="4888" spans="1:3" x14ac:dyDescent="0.2">
      <c r="A4888">
        <v>0.61075000000000002</v>
      </c>
      <c r="B4888">
        <f t="shared" si="152"/>
        <v>83165.380010417051</v>
      </c>
      <c r="C4888">
        <f t="shared" si="153"/>
        <v>101325</v>
      </c>
    </row>
    <row r="4889" spans="1:3" x14ac:dyDescent="0.2">
      <c r="A4889">
        <v>0.61087499999999995</v>
      </c>
      <c r="B4889">
        <f t="shared" si="152"/>
        <v>80425.057411363057</v>
      </c>
      <c r="C4889">
        <f t="shared" si="153"/>
        <v>101325</v>
      </c>
    </row>
    <row r="4890" spans="1:3" x14ac:dyDescent="0.2">
      <c r="A4890">
        <v>0.61099999999999999</v>
      </c>
      <c r="B4890">
        <f t="shared" si="152"/>
        <v>77813.589908302136</v>
      </c>
      <c r="C4890">
        <f t="shared" si="153"/>
        <v>101325</v>
      </c>
    </row>
    <row r="4891" spans="1:3" x14ac:dyDescent="0.2">
      <c r="A4891">
        <v>0.61112500000000003</v>
      </c>
      <c r="B4891">
        <f t="shared" si="152"/>
        <v>75347.078066792019</v>
      </c>
      <c r="C4891">
        <f t="shared" si="153"/>
        <v>101325</v>
      </c>
    </row>
    <row r="4892" spans="1:3" x14ac:dyDescent="0.2">
      <c r="A4892">
        <v>0.61124999999999996</v>
      </c>
      <c r="B4892">
        <f t="shared" si="152"/>
        <v>73040.728752539202</v>
      </c>
      <c r="C4892">
        <f t="shared" si="153"/>
        <v>101325</v>
      </c>
    </row>
    <row r="4893" spans="1:3" x14ac:dyDescent="0.2">
      <c r="A4893">
        <v>0.611375</v>
      </c>
      <c r="B4893">
        <f t="shared" si="152"/>
        <v>70908.76137599838</v>
      </c>
      <c r="C4893">
        <f t="shared" si="153"/>
        <v>101325</v>
      </c>
    </row>
    <row r="4894" spans="1:3" x14ac:dyDescent="0.2">
      <c r="A4894">
        <v>0.61150000000000004</v>
      </c>
      <c r="B4894">
        <f t="shared" si="152"/>
        <v>68964.320225001837</v>
      </c>
      <c r="C4894">
        <f t="shared" si="153"/>
        <v>101325</v>
      </c>
    </row>
    <row r="4895" spans="1:3" x14ac:dyDescent="0.2">
      <c r="A4895">
        <v>0.61162499999999997</v>
      </c>
      <c r="B4895">
        <f t="shared" si="152"/>
        <v>67219.393425836141</v>
      </c>
      <c r="C4895">
        <f t="shared" si="153"/>
        <v>101325</v>
      </c>
    </row>
    <row r="4896" spans="1:3" x14ac:dyDescent="0.2">
      <c r="A4896">
        <v>0.61175000000000002</v>
      </c>
      <c r="B4896">
        <f t="shared" si="152"/>
        <v>65684.739032465179</v>
      </c>
      <c r="C4896">
        <f t="shared" si="153"/>
        <v>101325</v>
      </c>
    </row>
    <row r="4897" spans="1:3" x14ac:dyDescent="0.2">
      <c r="A4897">
        <v>0.61187499999999995</v>
      </c>
      <c r="B4897">
        <f t="shared" si="152"/>
        <v>64369.818699549367</v>
      </c>
      <c r="C4897">
        <f t="shared" si="153"/>
        <v>101325</v>
      </c>
    </row>
    <row r="4898" spans="1:3" x14ac:dyDescent="0.2">
      <c r="A4898">
        <v>0.61199999999999999</v>
      </c>
      <c r="B4898">
        <f t="shared" si="152"/>
        <v>63282.739348193871</v>
      </c>
      <c r="C4898">
        <f t="shared" si="153"/>
        <v>101325</v>
      </c>
    </row>
    <row r="4899" spans="1:3" x14ac:dyDescent="0.2">
      <c r="A4899">
        <v>0.61212500000000003</v>
      </c>
      <c r="B4899">
        <f t="shared" si="152"/>
        <v>62430.20318409297</v>
      </c>
      <c r="C4899">
        <f t="shared" si="153"/>
        <v>101325</v>
      </c>
    </row>
    <row r="4900" spans="1:3" x14ac:dyDescent="0.2">
      <c r="A4900">
        <v>0.61224999999999996</v>
      </c>
      <c r="B4900">
        <f t="shared" si="152"/>
        <v>61817.466376194534</v>
      </c>
      <c r="C4900">
        <f t="shared" si="153"/>
        <v>101325</v>
      </c>
    </row>
    <row r="4901" spans="1:3" x14ac:dyDescent="0.2">
      <c r="A4901">
        <v>0.612375</v>
      </c>
      <c r="B4901">
        <f t="shared" si="152"/>
        <v>61448.306650674909</v>
      </c>
      <c r="C4901">
        <f t="shared" si="153"/>
        <v>101325</v>
      </c>
    </row>
    <row r="4902" spans="1:3" x14ac:dyDescent="0.2">
      <c r="A4902">
        <v>0.61250000000000004</v>
      </c>
      <c r="B4902">
        <f t="shared" si="152"/>
        <v>61325</v>
      </c>
      <c r="C4902">
        <f t="shared" si="153"/>
        <v>101325</v>
      </c>
    </row>
    <row r="4903" spans="1:3" x14ac:dyDescent="0.2">
      <c r="A4903">
        <v>0.61262499999999998</v>
      </c>
      <c r="B4903">
        <f t="shared" si="152"/>
        <v>61448.306650674829</v>
      </c>
      <c r="C4903">
        <f t="shared" si="153"/>
        <v>101325</v>
      </c>
    </row>
    <row r="4904" spans="1:3" x14ac:dyDescent="0.2">
      <c r="A4904">
        <v>0.61275000000000002</v>
      </c>
      <c r="B4904">
        <f t="shared" si="152"/>
        <v>61817.466376194723</v>
      </c>
      <c r="C4904">
        <f t="shared" si="153"/>
        <v>101325</v>
      </c>
    </row>
    <row r="4905" spans="1:3" x14ac:dyDescent="0.2">
      <c r="A4905">
        <v>0.61287499999999995</v>
      </c>
      <c r="B4905">
        <f t="shared" si="152"/>
        <v>62430.203184092723</v>
      </c>
      <c r="C4905">
        <f t="shared" si="153"/>
        <v>101325</v>
      </c>
    </row>
    <row r="4906" spans="1:3" x14ac:dyDescent="0.2">
      <c r="A4906">
        <v>0.61299999999999999</v>
      </c>
      <c r="B4906">
        <f t="shared" si="152"/>
        <v>63282.739348193536</v>
      </c>
      <c r="C4906">
        <f t="shared" si="153"/>
        <v>101325</v>
      </c>
    </row>
    <row r="4907" spans="1:3" x14ac:dyDescent="0.2">
      <c r="A4907">
        <v>0.61312500000000003</v>
      </c>
      <c r="B4907">
        <f t="shared" si="152"/>
        <v>64369.81869954896</v>
      </c>
      <c r="C4907">
        <f t="shared" si="153"/>
        <v>101325</v>
      </c>
    </row>
    <row r="4908" spans="1:3" x14ac:dyDescent="0.2">
      <c r="A4908">
        <v>0.61324999999999996</v>
      </c>
      <c r="B4908">
        <f t="shared" si="152"/>
        <v>65684.739032464713</v>
      </c>
      <c r="C4908">
        <f t="shared" si="153"/>
        <v>101325</v>
      </c>
    </row>
    <row r="4909" spans="1:3" x14ac:dyDescent="0.2">
      <c r="A4909">
        <v>0.613375</v>
      </c>
      <c r="B4909">
        <f t="shared" si="152"/>
        <v>67219.393425836766</v>
      </c>
      <c r="C4909">
        <f t="shared" si="153"/>
        <v>101325</v>
      </c>
    </row>
    <row r="4910" spans="1:3" x14ac:dyDescent="0.2">
      <c r="A4910">
        <v>0.61350000000000005</v>
      </c>
      <c r="B4910">
        <f t="shared" si="152"/>
        <v>68964.320225002535</v>
      </c>
      <c r="C4910">
        <f t="shared" si="153"/>
        <v>101325</v>
      </c>
    </row>
    <row r="4911" spans="1:3" x14ac:dyDescent="0.2">
      <c r="A4911">
        <v>0.61362499999999998</v>
      </c>
      <c r="B4911">
        <f t="shared" si="152"/>
        <v>70908.761375999165</v>
      </c>
      <c r="C4911">
        <f t="shared" si="153"/>
        <v>101325</v>
      </c>
    </row>
    <row r="4912" spans="1:3" x14ac:dyDescent="0.2">
      <c r="A4912">
        <v>0.61375000000000002</v>
      </c>
      <c r="B4912">
        <f t="shared" si="152"/>
        <v>73040.728752538445</v>
      </c>
      <c r="C4912">
        <f t="shared" si="153"/>
        <v>101325</v>
      </c>
    </row>
    <row r="4913" spans="1:3" x14ac:dyDescent="0.2">
      <c r="A4913">
        <v>0.61387499999999995</v>
      </c>
      <c r="B4913">
        <f t="shared" si="152"/>
        <v>75347.078066791204</v>
      </c>
      <c r="C4913">
        <f t="shared" si="153"/>
        <v>101325</v>
      </c>
    </row>
    <row r="4914" spans="1:3" x14ac:dyDescent="0.2">
      <c r="A4914">
        <v>0.61399999999999999</v>
      </c>
      <c r="B4914">
        <f t="shared" si="152"/>
        <v>77813.589908301277</v>
      </c>
      <c r="C4914">
        <f t="shared" si="153"/>
        <v>101325</v>
      </c>
    </row>
    <row r="4915" spans="1:3" x14ac:dyDescent="0.2">
      <c r="A4915">
        <v>0.61412500000000003</v>
      </c>
      <c r="B4915">
        <f t="shared" si="152"/>
        <v>80425.057411362155</v>
      </c>
      <c r="C4915">
        <f t="shared" si="153"/>
        <v>101325</v>
      </c>
    </row>
    <row r="4916" spans="1:3" x14ac:dyDescent="0.2">
      <c r="A4916">
        <v>0.61424999999999996</v>
      </c>
      <c r="B4916">
        <f t="shared" si="152"/>
        <v>83165.380010418128</v>
      </c>
      <c r="C4916">
        <f t="shared" si="153"/>
        <v>101325</v>
      </c>
    </row>
    <row r="4917" spans="1:3" x14ac:dyDescent="0.2">
      <c r="A4917">
        <v>0.614375</v>
      </c>
      <c r="B4917">
        <f t="shared" si="152"/>
        <v>86017.662705396302</v>
      </c>
      <c r="C4917">
        <f t="shared" si="153"/>
        <v>101325</v>
      </c>
    </row>
    <row r="4918" spans="1:3" x14ac:dyDescent="0.2">
      <c r="A4918">
        <v>0.61450000000000005</v>
      </c>
      <c r="B4918">
        <f t="shared" si="152"/>
        <v>88964.320225004034</v>
      </c>
      <c r="C4918">
        <f t="shared" si="153"/>
        <v>101325</v>
      </c>
    </row>
    <row r="4919" spans="1:3" x14ac:dyDescent="0.2">
      <c r="A4919">
        <v>0.61462499999999998</v>
      </c>
      <c r="B4919">
        <f t="shared" si="152"/>
        <v>91987.185445763418</v>
      </c>
      <c r="C4919">
        <f t="shared" si="153"/>
        <v>101325</v>
      </c>
    </row>
    <row r="4920" spans="1:3" x14ac:dyDescent="0.2">
      <c r="A4920">
        <v>0.61475000000000002</v>
      </c>
      <c r="B4920">
        <f t="shared" si="152"/>
        <v>95067.621398390271</v>
      </c>
      <c r="C4920">
        <f t="shared" si="153"/>
        <v>101325</v>
      </c>
    </row>
    <row r="4921" spans="1:3" x14ac:dyDescent="0.2">
      <c r="A4921">
        <v>0.61487499999999995</v>
      </c>
      <c r="B4921">
        <f t="shared" si="152"/>
        <v>98186.636170885584</v>
      </c>
      <c r="C4921">
        <f t="shared" si="153"/>
        <v>101325</v>
      </c>
    </row>
    <row r="4922" spans="1:3" x14ac:dyDescent="0.2">
      <c r="A4922">
        <v>0.61499999999999999</v>
      </c>
      <c r="B4922">
        <f t="shared" si="152"/>
        <v>101324.99999999926</v>
      </c>
      <c r="C4922">
        <f t="shared" si="153"/>
        <v>101325</v>
      </c>
    </row>
    <row r="4923" spans="1:3" x14ac:dyDescent="0.2">
      <c r="A4923">
        <v>0.61512500000000003</v>
      </c>
      <c r="B4923">
        <f t="shared" si="152"/>
        <v>104463.3638291152</v>
      </c>
      <c r="C4923">
        <f t="shared" si="153"/>
        <v>101325</v>
      </c>
    </row>
    <row r="4924" spans="1:3" x14ac:dyDescent="0.2">
      <c r="A4924">
        <v>0.61524999999999996</v>
      </c>
      <c r="B4924">
        <f t="shared" si="152"/>
        <v>107582.37860160826</v>
      </c>
      <c r="C4924">
        <f t="shared" si="153"/>
        <v>101325</v>
      </c>
    </row>
    <row r="4925" spans="1:3" x14ac:dyDescent="0.2">
      <c r="A4925">
        <v>0.61537500000000001</v>
      </c>
      <c r="B4925">
        <f t="shared" si="152"/>
        <v>110662.81455423734</v>
      </c>
      <c r="C4925">
        <f t="shared" si="153"/>
        <v>101325</v>
      </c>
    </row>
    <row r="4926" spans="1:3" x14ac:dyDescent="0.2">
      <c r="A4926">
        <v>0.61550000000000005</v>
      </c>
      <c r="B4926">
        <f t="shared" si="152"/>
        <v>113685.67977499888</v>
      </c>
      <c r="C4926">
        <f t="shared" si="153"/>
        <v>101325</v>
      </c>
    </row>
    <row r="4927" spans="1:3" x14ac:dyDescent="0.2">
      <c r="A4927">
        <v>0.61562499999999998</v>
      </c>
      <c r="B4927">
        <f t="shared" si="152"/>
        <v>116632.33729460233</v>
      </c>
      <c r="C4927">
        <f t="shared" si="153"/>
        <v>101325</v>
      </c>
    </row>
    <row r="4928" spans="1:3" x14ac:dyDescent="0.2">
      <c r="A4928">
        <v>0.61575000000000002</v>
      </c>
      <c r="B4928">
        <f t="shared" si="152"/>
        <v>119484.61998958257</v>
      </c>
      <c r="C4928">
        <f t="shared" si="153"/>
        <v>101325</v>
      </c>
    </row>
    <row r="4929" spans="1:3" x14ac:dyDescent="0.2">
      <c r="A4929">
        <v>0.61587499999999995</v>
      </c>
      <c r="B4929">
        <f t="shared" si="152"/>
        <v>122224.94258863658</v>
      </c>
      <c r="C4929">
        <f t="shared" si="153"/>
        <v>101325</v>
      </c>
    </row>
    <row r="4930" spans="1:3" x14ac:dyDescent="0.2">
      <c r="A4930">
        <v>0.61599999999999999</v>
      </c>
      <c r="B4930">
        <f t="shared" si="152"/>
        <v>124836.41009169936</v>
      </c>
      <c r="C4930">
        <f t="shared" si="153"/>
        <v>101325</v>
      </c>
    </row>
    <row r="4931" spans="1:3" x14ac:dyDescent="0.2">
      <c r="A4931">
        <v>0.61612500000000003</v>
      </c>
      <c r="B4931">
        <f t="shared" ref="B4931:B4994" si="154">-40000*SIN(200*PI()*A4931)+101325</f>
        <v>127302.92193320766</v>
      </c>
      <c r="C4931">
        <f t="shared" ref="C4931:C4994" si="155">IF(MOD(A4931,0.02)&gt;0.005,101325,B4931)</f>
        <v>101325</v>
      </c>
    </row>
    <row r="4932" spans="1:3" x14ac:dyDescent="0.2">
      <c r="A4932">
        <v>0.61624999999999996</v>
      </c>
      <c r="B4932">
        <f t="shared" si="154"/>
        <v>129609.27124746211</v>
      </c>
      <c r="C4932">
        <f t="shared" si="155"/>
        <v>101325</v>
      </c>
    </row>
    <row r="4933" spans="1:3" x14ac:dyDescent="0.2">
      <c r="A4933">
        <v>0.61637500000000001</v>
      </c>
      <c r="B4933">
        <f t="shared" si="154"/>
        <v>131741.23862400133</v>
      </c>
      <c r="C4933">
        <f t="shared" si="155"/>
        <v>101325</v>
      </c>
    </row>
    <row r="4934" spans="1:3" x14ac:dyDescent="0.2">
      <c r="A4934">
        <v>0.61650000000000005</v>
      </c>
      <c r="B4934">
        <f t="shared" si="154"/>
        <v>133685.67977499924</v>
      </c>
      <c r="C4934">
        <f t="shared" si="155"/>
        <v>101325</v>
      </c>
    </row>
    <row r="4935" spans="1:3" x14ac:dyDescent="0.2">
      <c r="A4935">
        <v>0.61662499999999998</v>
      </c>
      <c r="B4935">
        <f t="shared" si="154"/>
        <v>135430.60657416366</v>
      </c>
      <c r="C4935">
        <f t="shared" si="155"/>
        <v>101325</v>
      </c>
    </row>
    <row r="4936" spans="1:3" x14ac:dyDescent="0.2">
      <c r="A4936">
        <v>0.61675000000000002</v>
      </c>
      <c r="B4936">
        <f t="shared" si="154"/>
        <v>136965.26096753462</v>
      </c>
      <c r="C4936">
        <f t="shared" si="155"/>
        <v>101325</v>
      </c>
    </row>
    <row r="4937" spans="1:3" x14ac:dyDescent="0.2">
      <c r="A4937">
        <v>0.61687499999999995</v>
      </c>
      <c r="B4937">
        <f t="shared" si="154"/>
        <v>138280.18130045134</v>
      </c>
      <c r="C4937">
        <f t="shared" si="155"/>
        <v>101325</v>
      </c>
    </row>
    <row r="4938" spans="1:3" x14ac:dyDescent="0.2">
      <c r="A4938">
        <v>0.61699999999999999</v>
      </c>
      <c r="B4938">
        <f t="shared" si="154"/>
        <v>139367.26065180599</v>
      </c>
      <c r="C4938">
        <f t="shared" si="155"/>
        <v>101325</v>
      </c>
    </row>
    <row r="4939" spans="1:3" x14ac:dyDescent="0.2">
      <c r="A4939">
        <v>0.61712500000000003</v>
      </c>
      <c r="B4939">
        <f t="shared" si="154"/>
        <v>140219.79681590747</v>
      </c>
      <c r="C4939">
        <f t="shared" si="155"/>
        <v>101325</v>
      </c>
    </row>
    <row r="4940" spans="1:3" x14ac:dyDescent="0.2">
      <c r="A4940">
        <v>0.61724999999999997</v>
      </c>
      <c r="B4940">
        <f t="shared" si="154"/>
        <v>140832.53362380539</v>
      </c>
      <c r="C4940">
        <f t="shared" si="155"/>
        <v>101325</v>
      </c>
    </row>
    <row r="4941" spans="1:3" x14ac:dyDescent="0.2">
      <c r="A4941">
        <v>0.61737500000000001</v>
      </c>
      <c r="B4941">
        <f t="shared" si="154"/>
        <v>141201.69334932504</v>
      </c>
      <c r="C4941">
        <f t="shared" si="155"/>
        <v>101325</v>
      </c>
    </row>
    <row r="4942" spans="1:3" x14ac:dyDescent="0.2">
      <c r="A4942">
        <v>0.61750000000000005</v>
      </c>
      <c r="B4942">
        <f t="shared" si="154"/>
        <v>141325</v>
      </c>
      <c r="C4942">
        <f t="shared" si="155"/>
        <v>101325</v>
      </c>
    </row>
    <row r="4943" spans="1:3" x14ac:dyDescent="0.2">
      <c r="A4943">
        <v>0.61762499999999998</v>
      </c>
      <c r="B4943">
        <f t="shared" si="154"/>
        <v>141201.69334932521</v>
      </c>
      <c r="C4943">
        <f t="shared" si="155"/>
        <v>101325</v>
      </c>
    </row>
    <row r="4944" spans="1:3" x14ac:dyDescent="0.2">
      <c r="A4944">
        <v>0.61775000000000002</v>
      </c>
      <c r="B4944">
        <f t="shared" si="154"/>
        <v>140832.53362380533</v>
      </c>
      <c r="C4944">
        <f t="shared" si="155"/>
        <v>101325</v>
      </c>
    </row>
    <row r="4945" spans="1:3" x14ac:dyDescent="0.2">
      <c r="A4945">
        <v>0.61787499999999995</v>
      </c>
      <c r="B4945">
        <f t="shared" si="154"/>
        <v>140219.79681590738</v>
      </c>
      <c r="C4945">
        <f t="shared" si="155"/>
        <v>101325</v>
      </c>
    </row>
    <row r="4946" spans="1:3" x14ac:dyDescent="0.2">
      <c r="A4946">
        <v>0.61799999999999999</v>
      </c>
      <c r="B4946">
        <f t="shared" si="154"/>
        <v>139367.2606518059</v>
      </c>
      <c r="C4946">
        <f t="shared" si="155"/>
        <v>101325</v>
      </c>
    </row>
    <row r="4947" spans="1:3" x14ac:dyDescent="0.2">
      <c r="A4947">
        <v>0.61812500000000004</v>
      </c>
      <c r="B4947">
        <f t="shared" si="154"/>
        <v>138280.18130045122</v>
      </c>
      <c r="C4947">
        <f t="shared" si="155"/>
        <v>101325</v>
      </c>
    </row>
    <row r="4948" spans="1:3" x14ac:dyDescent="0.2">
      <c r="A4948">
        <v>0.61824999999999997</v>
      </c>
      <c r="B4948">
        <f t="shared" si="154"/>
        <v>136965.26096753549</v>
      </c>
      <c r="C4948">
        <f t="shared" si="155"/>
        <v>101325</v>
      </c>
    </row>
    <row r="4949" spans="1:3" x14ac:dyDescent="0.2">
      <c r="A4949">
        <v>0.61837500000000001</v>
      </c>
      <c r="B4949">
        <f t="shared" si="154"/>
        <v>135430.60657416345</v>
      </c>
      <c r="C4949">
        <f t="shared" si="155"/>
        <v>101325</v>
      </c>
    </row>
    <row r="4950" spans="1:3" x14ac:dyDescent="0.2">
      <c r="A4950">
        <v>0.61850000000000005</v>
      </c>
      <c r="B4950">
        <f t="shared" si="154"/>
        <v>133685.6797749977</v>
      </c>
      <c r="C4950">
        <f t="shared" si="155"/>
        <v>101325</v>
      </c>
    </row>
    <row r="4951" spans="1:3" x14ac:dyDescent="0.2">
      <c r="A4951">
        <v>0.61862499999999998</v>
      </c>
      <c r="B4951">
        <f t="shared" si="154"/>
        <v>131741.23862400113</v>
      </c>
      <c r="C4951">
        <f t="shared" si="155"/>
        <v>101325</v>
      </c>
    </row>
    <row r="4952" spans="1:3" x14ac:dyDescent="0.2">
      <c r="A4952">
        <v>0.61875000000000002</v>
      </c>
      <c r="B4952">
        <f t="shared" si="154"/>
        <v>129609.27124746185</v>
      </c>
      <c r="C4952">
        <f t="shared" si="155"/>
        <v>101325</v>
      </c>
    </row>
    <row r="4953" spans="1:3" x14ac:dyDescent="0.2">
      <c r="A4953">
        <v>0.61887499999999995</v>
      </c>
      <c r="B4953">
        <f t="shared" si="154"/>
        <v>127302.9219332074</v>
      </c>
      <c r="C4953">
        <f t="shared" si="155"/>
        <v>101325</v>
      </c>
    </row>
    <row r="4954" spans="1:3" x14ac:dyDescent="0.2">
      <c r="A4954">
        <v>0.61899999999999999</v>
      </c>
      <c r="B4954">
        <f t="shared" si="154"/>
        <v>124836.41009169907</v>
      </c>
      <c r="C4954">
        <f t="shared" si="155"/>
        <v>101325</v>
      </c>
    </row>
    <row r="4955" spans="1:3" x14ac:dyDescent="0.2">
      <c r="A4955">
        <v>0.61912500000000004</v>
      </c>
      <c r="B4955">
        <f t="shared" si="154"/>
        <v>122224.94258863627</v>
      </c>
      <c r="C4955">
        <f t="shared" si="155"/>
        <v>101325</v>
      </c>
    </row>
    <row r="4956" spans="1:3" x14ac:dyDescent="0.2">
      <c r="A4956">
        <v>0.61924999999999997</v>
      </c>
      <c r="B4956">
        <f t="shared" si="154"/>
        <v>119484.61998958225</v>
      </c>
      <c r="C4956">
        <f t="shared" si="155"/>
        <v>101325</v>
      </c>
    </row>
    <row r="4957" spans="1:3" x14ac:dyDescent="0.2">
      <c r="A4957">
        <v>0.61937500000000001</v>
      </c>
      <c r="B4957">
        <f t="shared" si="154"/>
        <v>116632.33729460411</v>
      </c>
      <c r="C4957">
        <f t="shared" si="155"/>
        <v>101325</v>
      </c>
    </row>
    <row r="4958" spans="1:3" x14ac:dyDescent="0.2">
      <c r="A4958">
        <v>0.61950000000000005</v>
      </c>
      <c r="B4958">
        <f t="shared" si="154"/>
        <v>113685.67977499637</v>
      </c>
      <c r="C4958">
        <f t="shared" si="155"/>
        <v>101325</v>
      </c>
    </row>
    <row r="4959" spans="1:3" x14ac:dyDescent="0.2">
      <c r="A4959">
        <v>0.61962499999999998</v>
      </c>
      <c r="B4959">
        <f t="shared" si="154"/>
        <v>110662.814554237</v>
      </c>
      <c r="C4959">
        <f t="shared" si="155"/>
        <v>101325</v>
      </c>
    </row>
    <row r="4960" spans="1:3" x14ac:dyDescent="0.2">
      <c r="A4960">
        <v>0.61975000000000002</v>
      </c>
      <c r="B4960">
        <f t="shared" si="154"/>
        <v>107582.37860160791</v>
      </c>
      <c r="C4960">
        <f t="shared" si="155"/>
        <v>101325</v>
      </c>
    </row>
    <row r="4961" spans="1:3" x14ac:dyDescent="0.2">
      <c r="A4961">
        <v>0.61987499999999995</v>
      </c>
      <c r="B4961">
        <f t="shared" si="154"/>
        <v>104463.36382911485</v>
      </c>
      <c r="C4961">
        <f t="shared" si="155"/>
        <v>101325</v>
      </c>
    </row>
    <row r="4962" spans="1:3" x14ac:dyDescent="0.2">
      <c r="A4962">
        <v>0.62</v>
      </c>
      <c r="B4962">
        <f t="shared" si="154"/>
        <v>101324.99999999891</v>
      </c>
      <c r="C4962">
        <f t="shared" si="155"/>
        <v>101325</v>
      </c>
    </row>
    <row r="4963" spans="1:3" x14ac:dyDescent="0.2">
      <c r="A4963">
        <v>0.62012500000000004</v>
      </c>
      <c r="B4963">
        <f t="shared" si="154"/>
        <v>98186.636170885235</v>
      </c>
      <c r="C4963">
        <f t="shared" si="155"/>
        <v>98186.636170885235</v>
      </c>
    </row>
    <row r="4964" spans="1:3" x14ac:dyDescent="0.2">
      <c r="A4964">
        <v>0.62024999999999997</v>
      </c>
      <c r="B4964">
        <f t="shared" si="154"/>
        <v>95067.621398392177</v>
      </c>
      <c r="C4964">
        <f t="shared" si="155"/>
        <v>95067.621398392177</v>
      </c>
    </row>
    <row r="4965" spans="1:3" x14ac:dyDescent="0.2">
      <c r="A4965">
        <v>0.62037500000000001</v>
      </c>
      <c r="B4965">
        <f t="shared" si="154"/>
        <v>91987.185445763083</v>
      </c>
      <c r="C4965">
        <f t="shared" si="155"/>
        <v>91987.185445763083</v>
      </c>
    </row>
    <row r="4966" spans="1:3" x14ac:dyDescent="0.2">
      <c r="A4966">
        <v>0.62050000000000005</v>
      </c>
      <c r="B4966">
        <f t="shared" si="154"/>
        <v>88964.320225001531</v>
      </c>
      <c r="C4966">
        <f t="shared" si="155"/>
        <v>88964.320225001531</v>
      </c>
    </row>
    <row r="4967" spans="1:3" x14ac:dyDescent="0.2">
      <c r="A4967">
        <v>0.62062499999999998</v>
      </c>
      <c r="B4967">
        <f t="shared" si="154"/>
        <v>86017.662705395967</v>
      </c>
      <c r="C4967">
        <f t="shared" si="155"/>
        <v>86017.662705395967</v>
      </c>
    </row>
    <row r="4968" spans="1:3" x14ac:dyDescent="0.2">
      <c r="A4968">
        <v>0.62075000000000002</v>
      </c>
      <c r="B4968">
        <f t="shared" si="154"/>
        <v>83165.380010417808</v>
      </c>
      <c r="C4968">
        <f t="shared" si="155"/>
        <v>83165.380010417808</v>
      </c>
    </row>
    <row r="4969" spans="1:3" x14ac:dyDescent="0.2">
      <c r="A4969">
        <v>0.62087499999999995</v>
      </c>
      <c r="B4969">
        <f t="shared" si="154"/>
        <v>80425.057411363785</v>
      </c>
      <c r="C4969">
        <f t="shared" si="155"/>
        <v>80425.057411363785</v>
      </c>
    </row>
    <row r="4970" spans="1:3" x14ac:dyDescent="0.2">
      <c r="A4970">
        <v>0.621</v>
      </c>
      <c r="B4970">
        <f t="shared" si="154"/>
        <v>77813.589908300986</v>
      </c>
      <c r="C4970">
        <f t="shared" si="155"/>
        <v>77813.589908300986</v>
      </c>
    </row>
    <row r="4971" spans="1:3" x14ac:dyDescent="0.2">
      <c r="A4971">
        <v>0.62112500000000004</v>
      </c>
      <c r="B4971">
        <f t="shared" si="154"/>
        <v>75347.078066792674</v>
      </c>
      <c r="C4971">
        <f t="shared" si="155"/>
        <v>75347.078066792674</v>
      </c>
    </row>
    <row r="4972" spans="1:3" x14ac:dyDescent="0.2">
      <c r="A4972">
        <v>0.62124999999999997</v>
      </c>
      <c r="B4972">
        <f t="shared" si="154"/>
        <v>73040.728752538213</v>
      </c>
      <c r="C4972">
        <f t="shared" si="155"/>
        <v>73040.728752538213</v>
      </c>
    </row>
    <row r="4973" spans="1:3" x14ac:dyDescent="0.2">
      <c r="A4973">
        <v>0.62137500000000001</v>
      </c>
      <c r="B4973">
        <f t="shared" si="154"/>
        <v>70908.761375998933</v>
      </c>
      <c r="C4973">
        <f t="shared" si="155"/>
        <v>70908.761375998933</v>
      </c>
    </row>
    <row r="4974" spans="1:3" x14ac:dyDescent="0.2">
      <c r="A4974">
        <v>0.62150000000000005</v>
      </c>
      <c r="B4974">
        <f t="shared" si="154"/>
        <v>68964.320225000993</v>
      </c>
      <c r="C4974">
        <f t="shared" si="155"/>
        <v>68964.320225000993</v>
      </c>
    </row>
    <row r="4975" spans="1:3" x14ac:dyDescent="0.2">
      <c r="A4975">
        <v>0.62162499999999998</v>
      </c>
      <c r="B4975">
        <f t="shared" si="154"/>
        <v>67219.393425836577</v>
      </c>
      <c r="C4975">
        <f t="shared" si="155"/>
        <v>67219.393425836577</v>
      </c>
    </row>
    <row r="4976" spans="1:3" x14ac:dyDescent="0.2">
      <c r="A4976">
        <v>0.62175000000000002</v>
      </c>
      <c r="B4976">
        <f t="shared" si="154"/>
        <v>65684.739032464538</v>
      </c>
      <c r="C4976">
        <f t="shared" si="155"/>
        <v>65684.739032464538</v>
      </c>
    </row>
    <row r="4977" spans="1:3" x14ac:dyDescent="0.2">
      <c r="A4977">
        <v>0.62187499999999996</v>
      </c>
      <c r="B4977">
        <f t="shared" si="154"/>
        <v>64369.818699548821</v>
      </c>
      <c r="C4977">
        <f t="shared" si="155"/>
        <v>64369.818699548821</v>
      </c>
    </row>
    <row r="4978" spans="1:3" x14ac:dyDescent="0.2">
      <c r="A4978">
        <v>0.622</v>
      </c>
      <c r="B4978">
        <f t="shared" si="154"/>
        <v>63282.739348194133</v>
      </c>
      <c r="C4978">
        <f t="shared" si="155"/>
        <v>63282.739348194133</v>
      </c>
    </row>
    <row r="4979" spans="1:3" x14ac:dyDescent="0.2">
      <c r="A4979">
        <v>0.62212500000000004</v>
      </c>
      <c r="B4979">
        <f t="shared" si="154"/>
        <v>62430.203184092643</v>
      </c>
      <c r="C4979">
        <f t="shared" si="155"/>
        <v>62430.203184092643</v>
      </c>
    </row>
    <row r="4980" spans="1:3" x14ac:dyDescent="0.2">
      <c r="A4980">
        <v>0.62224999999999997</v>
      </c>
      <c r="B4980">
        <f t="shared" si="154"/>
        <v>61817.466376194672</v>
      </c>
      <c r="C4980">
        <f t="shared" si="155"/>
        <v>61817.466376194672</v>
      </c>
    </row>
    <row r="4981" spans="1:3" x14ac:dyDescent="0.2">
      <c r="A4981">
        <v>0.62237500000000001</v>
      </c>
      <c r="B4981">
        <f t="shared" si="154"/>
        <v>61448.3066506748</v>
      </c>
      <c r="C4981">
        <f t="shared" si="155"/>
        <v>61448.3066506748</v>
      </c>
    </row>
    <row r="4982" spans="1:3" x14ac:dyDescent="0.2">
      <c r="A4982">
        <v>0.62250000000000005</v>
      </c>
      <c r="B4982">
        <f t="shared" si="154"/>
        <v>61325</v>
      </c>
      <c r="C4982">
        <f t="shared" si="155"/>
        <v>61325</v>
      </c>
    </row>
    <row r="4983" spans="1:3" x14ac:dyDescent="0.2">
      <c r="A4983">
        <v>0.62262499999999998</v>
      </c>
      <c r="B4983">
        <f t="shared" si="154"/>
        <v>61448.306650674938</v>
      </c>
      <c r="C4983">
        <f t="shared" si="155"/>
        <v>61448.306650674938</v>
      </c>
    </row>
    <row r="4984" spans="1:3" x14ac:dyDescent="0.2">
      <c r="A4984">
        <v>0.62275000000000003</v>
      </c>
      <c r="B4984">
        <f t="shared" si="154"/>
        <v>61817.466376194592</v>
      </c>
      <c r="C4984">
        <f t="shared" si="155"/>
        <v>61817.466376194592</v>
      </c>
    </row>
    <row r="4985" spans="1:3" x14ac:dyDescent="0.2">
      <c r="A4985">
        <v>0.62287499999999996</v>
      </c>
      <c r="B4985">
        <f t="shared" si="154"/>
        <v>62430.203184092526</v>
      </c>
      <c r="C4985">
        <f t="shared" si="155"/>
        <v>62430.203184092526</v>
      </c>
    </row>
    <row r="4986" spans="1:3" x14ac:dyDescent="0.2">
      <c r="A4986">
        <v>0.623</v>
      </c>
      <c r="B4986">
        <f t="shared" si="154"/>
        <v>63282.739348193973</v>
      </c>
      <c r="C4986">
        <f t="shared" si="155"/>
        <v>63282.739348193973</v>
      </c>
    </row>
    <row r="4987" spans="1:3" x14ac:dyDescent="0.2">
      <c r="A4987">
        <v>0.62312500000000004</v>
      </c>
      <c r="B4987">
        <f t="shared" si="154"/>
        <v>64369.818699548625</v>
      </c>
      <c r="C4987">
        <f t="shared" si="155"/>
        <v>64369.818699548625</v>
      </c>
    </row>
    <row r="4988" spans="1:3" x14ac:dyDescent="0.2">
      <c r="A4988">
        <v>0.62324999999999997</v>
      </c>
      <c r="B4988">
        <f t="shared" si="154"/>
        <v>65684.739032465353</v>
      </c>
      <c r="C4988">
        <f t="shared" si="155"/>
        <v>65684.739032465353</v>
      </c>
    </row>
    <row r="4989" spans="1:3" x14ac:dyDescent="0.2">
      <c r="A4989">
        <v>0.62337500000000001</v>
      </c>
      <c r="B4989">
        <f t="shared" si="154"/>
        <v>67219.393425836315</v>
      </c>
      <c r="C4989">
        <f t="shared" si="155"/>
        <v>67219.393425836315</v>
      </c>
    </row>
    <row r="4990" spans="1:3" x14ac:dyDescent="0.2">
      <c r="A4990">
        <v>0.62350000000000005</v>
      </c>
      <c r="B4990">
        <f t="shared" si="154"/>
        <v>68964.320225003379</v>
      </c>
      <c r="C4990">
        <f t="shared" si="155"/>
        <v>68964.320225003379</v>
      </c>
    </row>
    <row r="4991" spans="1:3" x14ac:dyDescent="0.2">
      <c r="A4991">
        <v>0.62362499999999998</v>
      </c>
      <c r="B4991">
        <f t="shared" si="154"/>
        <v>70908.761375998612</v>
      </c>
      <c r="C4991">
        <f t="shared" si="155"/>
        <v>70908.761375998612</v>
      </c>
    </row>
    <row r="4992" spans="1:3" x14ac:dyDescent="0.2">
      <c r="A4992">
        <v>0.62375000000000003</v>
      </c>
      <c r="B4992">
        <f t="shared" si="154"/>
        <v>73040.728752537849</v>
      </c>
      <c r="C4992">
        <f t="shared" si="155"/>
        <v>73040.728752537849</v>
      </c>
    </row>
    <row r="4993" spans="1:3" x14ac:dyDescent="0.2">
      <c r="A4993">
        <v>0.62387499999999996</v>
      </c>
      <c r="B4993">
        <f t="shared" si="154"/>
        <v>75347.078066792281</v>
      </c>
      <c r="C4993">
        <f t="shared" si="155"/>
        <v>75347.078066792281</v>
      </c>
    </row>
    <row r="4994" spans="1:3" x14ac:dyDescent="0.2">
      <c r="A4994">
        <v>0.624</v>
      </c>
      <c r="B4994">
        <f t="shared" si="154"/>
        <v>77813.589908300579</v>
      </c>
      <c r="C4994">
        <f t="shared" si="155"/>
        <v>77813.589908300579</v>
      </c>
    </row>
    <row r="4995" spans="1:3" x14ac:dyDescent="0.2">
      <c r="A4995">
        <v>0.62412500000000004</v>
      </c>
      <c r="B4995">
        <f t="shared" ref="B4995:B5058" si="156">-40000*SIN(200*PI()*A4995)+101325</f>
        <v>80425.057411363363</v>
      </c>
      <c r="C4995">
        <f t="shared" ref="C4995:C5058" si="157">IF(MOD(A4995,0.02)&gt;0.005,101325,B4995)</f>
        <v>80425.057411363363</v>
      </c>
    </row>
    <row r="4996" spans="1:3" x14ac:dyDescent="0.2">
      <c r="A4996">
        <v>0.62424999999999997</v>
      </c>
      <c r="B4996">
        <f t="shared" si="156"/>
        <v>83165.380010417357</v>
      </c>
      <c r="C4996">
        <f t="shared" si="157"/>
        <v>83165.380010417357</v>
      </c>
    </row>
    <row r="4997" spans="1:3" x14ac:dyDescent="0.2">
      <c r="A4997">
        <v>0.62437500000000001</v>
      </c>
      <c r="B4997">
        <f t="shared" si="156"/>
        <v>86017.662705397597</v>
      </c>
      <c r="C4997">
        <f t="shared" si="157"/>
        <v>86017.662705397597</v>
      </c>
    </row>
    <row r="4998" spans="1:3" x14ac:dyDescent="0.2">
      <c r="A4998">
        <v>0.62450000000000006</v>
      </c>
      <c r="B4998">
        <f t="shared" si="156"/>
        <v>88964.320225003205</v>
      </c>
      <c r="C4998">
        <f t="shared" si="157"/>
        <v>88964.320225003205</v>
      </c>
    </row>
    <row r="4999" spans="1:3" x14ac:dyDescent="0.2">
      <c r="A4999">
        <v>0.62462499999999999</v>
      </c>
      <c r="B4999">
        <f t="shared" si="156"/>
        <v>91987.185445762589</v>
      </c>
      <c r="C4999">
        <f t="shared" si="157"/>
        <v>91987.185445762589</v>
      </c>
    </row>
    <row r="5000" spans="1:3" x14ac:dyDescent="0.2">
      <c r="A5000">
        <v>0.62475000000000003</v>
      </c>
      <c r="B5000">
        <f t="shared" si="156"/>
        <v>95067.621398391668</v>
      </c>
      <c r="C5000">
        <f t="shared" si="157"/>
        <v>95067.621398391668</v>
      </c>
    </row>
    <row r="5001" spans="1:3" x14ac:dyDescent="0.2">
      <c r="A5001">
        <v>0.62487499999999996</v>
      </c>
      <c r="B5001">
        <f t="shared" si="156"/>
        <v>98186.636170884725</v>
      </c>
      <c r="C5001">
        <f t="shared" si="157"/>
        <v>98186.636170884725</v>
      </c>
    </row>
    <row r="5002" spans="1:3" x14ac:dyDescent="0.2">
      <c r="A5002">
        <v>0.625</v>
      </c>
      <c r="B5002">
        <f t="shared" si="156"/>
        <v>101325.00000000067</v>
      </c>
      <c r="C5002">
        <f t="shared" si="157"/>
        <v>101325.00000000067</v>
      </c>
    </row>
    <row r="5003" spans="1:3" x14ac:dyDescent="0.2">
      <c r="A5003">
        <v>0.62512500000000004</v>
      </c>
      <c r="B5003">
        <f t="shared" si="156"/>
        <v>104463.36382911434</v>
      </c>
      <c r="C5003">
        <f t="shared" si="157"/>
        <v>101325</v>
      </c>
    </row>
    <row r="5004" spans="1:3" x14ac:dyDescent="0.2">
      <c r="A5004">
        <v>0.62524999999999997</v>
      </c>
      <c r="B5004">
        <f t="shared" si="156"/>
        <v>107582.37860160964</v>
      </c>
      <c r="C5004">
        <f t="shared" si="157"/>
        <v>101325</v>
      </c>
    </row>
    <row r="5005" spans="1:3" x14ac:dyDescent="0.2">
      <c r="A5005">
        <v>0.62537500000000001</v>
      </c>
      <c r="B5005">
        <f t="shared" si="156"/>
        <v>110662.81455423651</v>
      </c>
      <c r="C5005">
        <f t="shared" si="157"/>
        <v>101325</v>
      </c>
    </row>
    <row r="5006" spans="1:3" x14ac:dyDescent="0.2">
      <c r="A5006">
        <v>0.62549999999999994</v>
      </c>
      <c r="B5006">
        <f t="shared" si="156"/>
        <v>113685.67977499589</v>
      </c>
      <c r="C5006">
        <f t="shared" si="157"/>
        <v>101325</v>
      </c>
    </row>
    <row r="5007" spans="1:3" x14ac:dyDescent="0.2">
      <c r="A5007">
        <v>0.62562499999999999</v>
      </c>
      <c r="B5007">
        <f t="shared" si="156"/>
        <v>116632.33729460363</v>
      </c>
      <c r="C5007">
        <f t="shared" si="157"/>
        <v>101325</v>
      </c>
    </row>
    <row r="5008" spans="1:3" x14ac:dyDescent="0.2">
      <c r="A5008">
        <v>0.62575000000000003</v>
      </c>
      <c r="B5008">
        <f t="shared" si="156"/>
        <v>119484.6199895818</v>
      </c>
      <c r="C5008">
        <f t="shared" si="157"/>
        <v>101325</v>
      </c>
    </row>
    <row r="5009" spans="1:3" x14ac:dyDescent="0.2">
      <c r="A5009">
        <v>0.62587499999999996</v>
      </c>
      <c r="B5009">
        <f t="shared" si="156"/>
        <v>122224.94258863779</v>
      </c>
      <c r="C5009">
        <f t="shared" si="157"/>
        <v>101325</v>
      </c>
    </row>
    <row r="5010" spans="1:3" x14ac:dyDescent="0.2">
      <c r="A5010">
        <v>0.626</v>
      </c>
      <c r="B5010">
        <f t="shared" si="156"/>
        <v>124836.41009169866</v>
      </c>
      <c r="C5010">
        <f t="shared" si="157"/>
        <v>101325</v>
      </c>
    </row>
    <row r="5011" spans="1:3" x14ac:dyDescent="0.2">
      <c r="A5011">
        <v>0.62612500000000004</v>
      </c>
      <c r="B5011">
        <f t="shared" si="156"/>
        <v>127302.92193320874</v>
      </c>
      <c r="C5011">
        <f t="shared" si="157"/>
        <v>101325</v>
      </c>
    </row>
    <row r="5012" spans="1:3" x14ac:dyDescent="0.2">
      <c r="A5012">
        <v>0.62624999999999997</v>
      </c>
      <c r="B5012">
        <f t="shared" si="156"/>
        <v>129609.2712474615</v>
      </c>
      <c r="C5012">
        <f t="shared" si="157"/>
        <v>101325</v>
      </c>
    </row>
    <row r="5013" spans="1:3" x14ac:dyDescent="0.2">
      <c r="A5013">
        <v>0.62637500000000002</v>
      </c>
      <c r="B5013">
        <f t="shared" si="156"/>
        <v>131741.23862400226</v>
      </c>
      <c r="C5013">
        <f t="shared" si="157"/>
        <v>101325</v>
      </c>
    </row>
    <row r="5014" spans="1:3" x14ac:dyDescent="0.2">
      <c r="A5014">
        <v>0.62649999999999995</v>
      </c>
      <c r="B5014">
        <f t="shared" si="156"/>
        <v>133685.67977499741</v>
      </c>
      <c r="C5014">
        <f t="shared" si="157"/>
        <v>101325</v>
      </c>
    </row>
    <row r="5015" spans="1:3" x14ac:dyDescent="0.2">
      <c r="A5015">
        <v>0.62662499999999999</v>
      </c>
      <c r="B5015">
        <f t="shared" si="156"/>
        <v>135430.60657416319</v>
      </c>
      <c r="C5015">
        <f t="shared" si="157"/>
        <v>101325</v>
      </c>
    </row>
    <row r="5016" spans="1:3" x14ac:dyDescent="0.2">
      <c r="A5016">
        <v>0.62675000000000003</v>
      </c>
      <c r="B5016">
        <f t="shared" si="156"/>
        <v>136965.26096753526</v>
      </c>
      <c r="C5016">
        <f t="shared" si="157"/>
        <v>101325</v>
      </c>
    </row>
    <row r="5017" spans="1:3" x14ac:dyDescent="0.2">
      <c r="A5017">
        <v>0.62687499999999996</v>
      </c>
      <c r="B5017">
        <f t="shared" si="156"/>
        <v>138280.18130045102</v>
      </c>
      <c r="C5017">
        <f t="shared" si="157"/>
        <v>101325</v>
      </c>
    </row>
    <row r="5018" spans="1:3" x14ac:dyDescent="0.2">
      <c r="A5018">
        <v>0.627</v>
      </c>
      <c r="B5018">
        <f t="shared" si="156"/>
        <v>139367.26065180643</v>
      </c>
      <c r="C5018">
        <f t="shared" si="157"/>
        <v>101325</v>
      </c>
    </row>
    <row r="5019" spans="1:3" x14ac:dyDescent="0.2">
      <c r="A5019">
        <v>0.62712500000000004</v>
      </c>
      <c r="B5019">
        <f t="shared" si="156"/>
        <v>140219.79681590726</v>
      </c>
      <c r="C5019">
        <f t="shared" si="157"/>
        <v>101325</v>
      </c>
    </row>
    <row r="5020" spans="1:3" x14ac:dyDescent="0.2">
      <c r="A5020">
        <v>0.62724999999999997</v>
      </c>
      <c r="B5020">
        <f t="shared" si="156"/>
        <v>140832.53362380527</v>
      </c>
      <c r="C5020">
        <f t="shared" si="157"/>
        <v>101325</v>
      </c>
    </row>
    <row r="5021" spans="1:3" x14ac:dyDescent="0.2">
      <c r="A5021">
        <v>0.62737500000000002</v>
      </c>
      <c r="B5021">
        <f t="shared" si="156"/>
        <v>141201.69334932516</v>
      </c>
      <c r="C5021">
        <f t="shared" si="157"/>
        <v>101325</v>
      </c>
    </row>
    <row r="5022" spans="1:3" x14ac:dyDescent="0.2">
      <c r="A5022">
        <v>0.62749999999999995</v>
      </c>
      <c r="B5022">
        <f t="shared" si="156"/>
        <v>141325</v>
      </c>
      <c r="C5022">
        <f t="shared" si="157"/>
        <v>101325</v>
      </c>
    </row>
    <row r="5023" spans="1:3" x14ac:dyDescent="0.2">
      <c r="A5023">
        <v>0.62762499999999999</v>
      </c>
      <c r="B5023">
        <f t="shared" si="156"/>
        <v>141201.6933493251</v>
      </c>
      <c r="C5023">
        <f t="shared" si="157"/>
        <v>101325</v>
      </c>
    </row>
    <row r="5024" spans="1:3" x14ac:dyDescent="0.2">
      <c r="A5024">
        <v>0.62775000000000003</v>
      </c>
      <c r="B5024">
        <f t="shared" si="156"/>
        <v>140832.53362380547</v>
      </c>
      <c r="C5024">
        <f t="shared" si="157"/>
        <v>101325</v>
      </c>
    </row>
    <row r="5025" spans="1:3" x14ac:dyDescent="0.2">
      <c r="A5025">
        <v>0.62787499999999996</v>
      </c>
      <c r="B5025">
        <f t="shared" si="156"/>
        <v>140219.79681590706</v>
      </c>
      <c r="C5025">
        <f t="shared" si="157"/>
        <v>101325</v>
      </c>
    </row>
    <row r="5026" spans="1:3" x14ac:dyDescent="0.2">
      <c r="A5026">
        <v>0.628</v>
      </c>
      <c r="B5026">
        <f t="shared" si="156"/>
        <v>139367.26065180617</v>
      </c>
      <c r="C5026">
        <f t="shared" si="157"/>
        <v>101325</v>
      </c>
    </row>
    <row r="5027" spans="1:3" x14ac:dyDescent="0.2">
      <c r="A5027">
        <v>0.62812500000000004</v>
      </c>
      <c r="B5027">
        <f t="shared" si="156"/>
        <v>138280.18130045067</v>
      </c>
      <c r="C5027">
        <f t="shared" si="157"/>
        <v>101325</v>
      </c>
    </row>
    <row r="5028" spans="1:3" x14ac:dyDescent="0.2">
      <c r="A5028">
        <v>0.62824999999999998</v>
      </c>
      <c r="B5028">
        <f t="shared" si="156"/>
        <v>136965.26096753485</v>
      </c>
      <c r="C5028">
        <f t="shared" si="157"/>
        <v>101325</v>
      </c>
    </row>
    <row r="5029" spans="1:3" x14ac:dyDescent="0.2">
      <c r="A5029">
        <v>0.62837500000000002</v>
      </c>
      <c r="B5029">
        <f t="shared" si="156"/>
        <v>135430.60657416392</v>
      </c>
      <c r="C5029">
        <f t="shared" si="157"/>
        <v>101325</v>
      </c>
    </row>
    <row r="5030" spans="1:3" x14ac:dyDescent="0.2">
      <c r="A5030">
        <v>0.62849999999999995</v>
      </c>
      <c r="B5030">
        <f t="shared" si="156"/>
        <v>133685.67977499822</v>
      </c>
      <c r="C5030">
        <f t="shared" si="157"/>
        <v>101325</v>
      </c>
    </row>
    <row r="5031" spans="1:3" x14ac:dyDescent="0.2">
      <c r="A5031">
        <v>0.62862499999999999</v>
      </c>
      <c r="B5031">
        <f t="shared" si="156"/>
        <v>131741.23862400168</v>
      </c>
      <c r="C5031">
        <f t="shared" si="157"/>
        <v>101325</v>
      </c>
    </row>
    <row r="5032" spans="1:3" x14ac:dyDescent="0.2">
      <c r="A5032">
        <v>0.62875000000000003</v>
      </c>
      <c r="B5032">
        <f t="shared" si="156"/>
        <v>129609.27124746086</v>
      </c>
      <c r="C5032">
        <f t="shared" si="157"/>
        <v>101325</v>
      </c>
    </row>
    <row r="5033" spans="1:3" x14ac:dyDescent="0.2">
      <c r="A5033">
        <v>0.62887499999999996</v>
      </c>
      <c r="B5033">
        <f t="shared" si="156"/>
        <v>127302.92193320804</v>
      </c>
      <c r="C5033">
        <f t="shared" si="157"/>
        <v>101325</v>
      </c>
    </row>
    <row r="5034" spans="1:3" x14ac:dyDescent="0.2">
      <c r="A5034">
        <v>0.629</v>
      </c>
      <c r="B5034">
        <f t="shared" si="156"/>
        <v>124836.41009169794</v>
      </c>
      <c r="C5034">
        <f t="shared" si="157"/>
        <v>101325</v>
      </c>
    </row>
    <row r="5035" spans="1:3" x14ac:dyDescent="0.2">
      <c r="A5035">
        <v>0.62912500000000005</v>
      </c>
      <c r="B5035">
        <f t="shared" si="156"/>
        <v>122224.94258863702</v>
      </c>
      <c r="C5035">
        <f t="shared" si="157"/>
        <v>101325</v>
      </c>
    </row>
    <row r="5036" spans="1:3" x14ac:dyDescent="0.2">
      <c r="A5036">
        <v>0.62924999999999998</v>
      </c>
      <c r="B5036">
        <f t="shared" si="156"/>
        <v>119484.61998958302</v>
      </c>
      <c r="C5036">
        <f t="shared" si="157"/>
        <v>101325</v>
      </c>
    </row>
    <row r="5037" spans="1:3" x14ac:dyDescent="0.2">
      <c r="A5037">
        <v>0.62937500000000002</v>
      </c>
      <c r="B5037">
        <f t="shared" si="156"/>
        <v>116632.3372946028</v>
      </c>
      <c r="C5037">
        <f t="shared" si="157"/>
        <v>101325</v>
      </c>
    </row>
    <row r="5038" spans="1:3" x14ac:dyDescent="0.2">
      <c r="A5038">
        <v>0.62949999999999995</v>
      </c>
      <c r="B5038">
        <f t="shared" si="156"/>
        <v>113685.67977499936</v>
      </c>
      <c r="C5038">
        <f t="shared" si="157"/>
        <v>101325</v>
      </c>
    </row>
    <row r="5039" spans="1:3" x14ac:dyDescent="0.2">
      <c r="A5039">
        <v>0.62962499999999999</v>
      </c>
      <c r="B5039">
        <f t="shared" si="156"/>
        <v>110662.81455423562</v>
      </c>
      <c r="C5039">
        <f t="shared" si="157"/>
        <v>101325</v>
      </c>
    </row>
    <row r="5040" spans="1:3" x14ac:dyDescent="0.2">
      <c r="A5040">
        <v>0.62975000000000003</v>
      </c>
      <c r="B5040">
        <f t="shared" si="156"/>
        <v>107582.37860160875</v>
      </c>
      <c r="C5040">
        <f t="shared" si="157"/>
        <v>101325</v>
      </c>
    </row>
    <row r="5041" spans="1:3" x14ac:dyDescent="0.2">
      <c r="A5041">
        <v>0.62987499999999996</v>
      </c>
      <c r="B5041">
        <f t="shared" si="156"/>
        <v>104463.36382911571</v>
      </c>
      <c r="C5041">
        <f t="shared" si="157"/>
        <v>101325</v>
      </c>
    </row>
    <row r="5042" spans="1:3" x14ac:dyDescent="0.2">
      <c r="A5042">
        <v>0.63</v>
      </c>
      <c r="B5042">
        <f t="shared" si="156"/>
        <v>101324.99999999977</v>
      </c>
      <c r="C5042">
        <f t="shared" si="157"/>
        <v>101325</v>
      </c>
    </row>
    <row r="5043" spans="1:3" x14ac:dyDescent="0.2">
      <c r="A5043">
        <v>0.63012500000000005</v>
      </c>
      <c r="B5043">
        <f t="shared" si="156"/>
        <v>98186.636170883823</v>
      </c>
      <c r="C5043">
        <f t="shared" si="157"/>
        <v>101325</v>
      </c>
    </row>
    <row r="5044" spans="1:3" x14ac:dyDescent="0.2">
      <c r="A5044">
        <v>0.63024999999999998</v>
      </c>
      <c r="B5044">
        <f t="shared" si="156"/>
        <v>95067.62139839078</v>
      </c>
      <c r="C5044">
        <f t="shared" si="157"/>
        <v>101325</v>
      </c>
    </row>
    <row r="5045" spans="1:3" x14ac:dyDescent="0.2">
      <c r="A5045">
        <v>0.63037500000000002</v>
      </c>
      <c r="B5045">
        <f t="shared" si="156"/>
        <v>91987.185445763913</v>
      </c>
      <c r="C5045">
        <f t="shared" si="157"/>
        <v>101325</v>
      </c>
    </row>
    <row r="5046" spans="1:3" x14ac:dyDescent="0.2">
      <c r="A5046">
        <v>0.63049999999999995</v>
      </c>
      <c r="B5046">
        <f t="shared" si="156"/>
        <v>88964.320225002361</v>
      </c>
      <c r="C5046">
        <f t="shared" si="157"/>
        <v>101325</v>
      </c>
    </row>
    <row r="5047" spans="1:3" x14ac:dyDescent="0.2">
      <c r="A5047">
        <v>0.63062499999999999</v>
      </c>
      <c r="B5047">
        <f t="shared" si="156"/>
        <v>86017.662705396768</v>
      </c>
      <c r="C5047">
        <f t="shared" si="157"/>
        <v>101325</v>
      </c>
    </row>
    <row r="5048" spans="1:3" x14ac:dyDescent="0.2">
      <c r="A5048">
        <v>0.63075000000000003</v>
      </c>
      <c r="B5048">
        <f t="shared" si="156"/>
        <v>83165.380010416557</v>
      </c>
      <c r="C5048">
        <f t="shared" si="157"/>
        <v>101325</v>
      </c>
    </row>
    <row r="5049" spans="1:3" x14ac:dyDescent="0.2">
      <c r="A5049">
        <v>0.63087499999999996</v>
      </c>
      <c r="B5049">
        <f t="shared" si="156"/>
        <v>80425.057411362592</v>
      </c>
      <c r="C5049">
        <f t="shared" si="157"/>
        <v>101325</v>
      </c>
    </row>
    <row r="5050" spans="1:3" x14ac:dyDescent="0.2">
      <c r="A5050">
        <v>0.63100000000000001</v>
      </c>
      <c r="B5050">
        <f t="shared" si="156"/>
        <v>77813.589908301685</v>
      </c>
      <c r="C5050">
        <f t="shared" si="157"/>
        <v>101325</v>
      </c>
    </row>
    <row r="5051" spans="1:3" x14ac:dyDescent="0.2">
      <c r="A5051">
        <v>0.63112500000000005</v>
      </c>
      <c r="B5051">
        <f t="shared" si="156"/>
        <v>75347.078066791597</v>
      </c>
      <c r="C5051">
        <f t="shared" si="157"/>
        <v>101325</v>
      </c>
    </row>
    <row r="5052" spans="1:3" x14ac:dyDescent="0.2">
      <c r="A5052">
        <v>0.63124999999999998</v>
      </c>
      <c r="B5052">
        <f t="shared" si="156"/>
        <v>73040.728752538809</v>
      </c>
      <c r="C5052">
        <f t="shared" si="157"/>
        <v>101325</v>
      </c>
    </row>
    <row r="5053" spans="1:3" x14ac:dyDescent="0.2">
      <c r="A5053">
        <v>0.63137500000000002</v>
      </c>
      <c r="B5053">
        <f t="shared" si="156"/>
        <v>70908.761375998016</v>
      </c>
      <c r="C5053">
        <f t="shared" si="157"/>
        <v>101325</v>
      </c>
    </row>
    <row r="5054" spans="1:3" x14ac:dyDescent="0.2">
      <c r="A5054">
        <v>0.63149999999999995</v>
      </c>
      <c r="B5054">
        <f t="shared" si="156"/>
        <v>68964.320225002841</v>
      </c>
      <c r="C5054">
        <f t="shared" si="157"/>
        <v>101325</v>
      </c>
    </row>
    <row r="5055" spans="1:3" x14ac:dyDescent="0.2">
      <c r="A5055">
        <v>0.63162499999999999</v>
      </c>
      <c r="B5055">
        <f t="shared" si="156"/>
        <v>67219.393425835849</v>
      </c>
      <c r="C5055">
        <f t="shared" si="157"/>
        <v>101325</v>
      </c>
    </row>
    <row r="5056" spans="1:3" x14ac:dyDescent="0.2">
      <c r="A5056">
        <v>0.63175000000000003</v>
      </c>
      <c r="B5056">
        <f t="shared" si="156"/>
        <v>65684.739032464946</v>
      </c>
      <c r="C5056">
        <f t="shared" si="157"/>
        <v>101325</v>
      </c>
    </row>
    <row r="5057" spans="1:3" x14ac:dyDescent="0.2">
      <c r="A5057">
        <v>0.63187499999999996</v>
      </c>
      <c r="B5057">
        <f t="shared" si="156"/>
        <v>64369.818699549149</v>
      </c>
      <c r="C5057">
        <f t="shared" si="157"/>
        <v>101325</v>
      </c>
    </row>
    <row r="5058" spans="1:3" x14ac:dyDescent="0.2">
      <c r="A5058">
        <v>0.63200000000000001</v>
      </c>
      <c r="B5058">
        <f t="shared" si="156"/>
        <v>63282.739348193696</v>
      </c>
      <c r="C5058">
        <f t="shared" si="157"/>
        <v>101325</v>
      </c>
    </row>
    <row r="5059" spans="1:3" x14ac:dyDescent="0.2">
      <c r="A5059">
        <v>0.63212500000000005</v>
      </c>
      <c r="B5059">
        <f t="shared" ref="B5059:B5122" si="158">-40000*SIN(200*PI()*A5059)+101325</f>
        <v>62430.203184092847</v>
      </c>
      <c r="C5059">
        <f t="shared" ref="C5059:C5122" si="159">IF(MOD(A5059,0.02)&gt;0.005,101325,B5059)</f>
        <v>101325</v>
      </c>
    </row>
    <row r="5060" spans="1:3" x14ac:dyDescent="0.2">
      <c r="A5060">
        <v>0.63224999999999998</v>
      </c>
      <c r="B5060">
        <f t="shared" si="158"/>
        <v>61817.466376194447</v>
      </c>
      <c r="C5060">
        <f t="shared" si="159"/>
        <v>101325</v>
      </c>
    </row>
    <row r="5061" spans="1:3" x14ac:dyDescent="0.2">
      <c r="A5061">
        <v>0.63237500000000002</v>
      </c>
      <c r="B5061">
        <f t="shared" si="158"/>
        <v>61448.306650674866</v>
      </c>
      <c r="C5061">
        <f t="shared" si="159"/>
        <v>101325</v>
      </c>
    </row>
    <row r="5062" spans="1:3" x14ac:dyDescent="0.2">
      <c r="A5062">
        <v>0.63249999999999995</v>
      </c>
      <c r="B5062">
        <f t="shared" si="158"/>
        <v>61325</v>
      </c>
      <c r="C5062">
        <f t="shared" si="159"/>
        <v>101325</v>
      </c>
    </row>
    <row r="5063" spans="1:3" x14ac:dyDescent="0.2">
      <c r="A5063">
        <v>0.63262499999999999</v>
      </c>
      <c r="B5063">
        <f t="shared" si="158"/>
        <v>61448.306650674873</v>
      </c>
      <c r="C5063">
        <f t="shared" si="159"/>
        <v>101325</v>
      </c>
    </row>
    <row r="5064" spans="1:3" x14ac:dyDescent="0.2">
      <c r="A5064">
        <v>0.63275000000000003</v>
      </c>
      <c r="B5064">
        <f t="shared" si="158"/>
        <v>61817.46637619481</v>
      </c>
      <c r="C5064">
        <f t="shared" si="159"/>
        <v>101325</v>
      </c>
    </row>
    <row r="5065" spans="1:3" x14ac:dyDescent="0.2">
      <c r="A5065">
        <v>0.63287499999999997</v>
      </c>
      <c r="B5065">
        <f t="shared" si="158"/>
        <v>62430.203184092854</v>
      </c>
      <c r="C5065">
        <f t="shared" si="159"/>
        <v>101325</v>
      </c>
    </row>
    <row r="5066" spans="1:3" x14ac:dyDescent="0.2">
      <c r="A5066">
        <v>0.63300000000000001</v>
      </c>
      <c r="B5066">
        <f t="shared" si="158"/>
        <v>63282.739348193711</v>
      </c>
      <c r="C5066">
        <f t="shared" si="159"/>
        <v>101325</v>
      </c>
    </row>
    <row r="5067" spans="1:3" x14ac:dyDescent="0.2">
      <c r="A5067">
        <v>0.63312500000000005</v>
      </c>
      <c r="B5067">
        <f t="shared" si="158"/>
        <v>64369.818699549171</v>
      </c>
      <c r="C5067">
        <f t="shared" si="159"/>
        <v>101325</v>
      </c>
    </row>
    <row r="5068" spans="1:3" x14ac:dyDescent="0.2">
      <c r="A5068">
        <v>0.63324999999999998</v>
      </c>
      <c r="B5068">
        <f t="shared" si="158"/>
        <v>65684.739032464946</v>
      </c>
      <c r="C5068">
        <f t="shared" si="159"/>
        <v>101325</v>
      </c>
    </row>
    <row r="5069" spans="1:3" x14ac:dyDescent="0.2">
      <c r="A5069">
        <v>0.63337500000000002</v>
      </c>
      <c r="B5069">
        <f t="shared" si="158"/>
        <v>67219.393425837057</v>
      </c>
      <c r="C5069">
        <f t="shared" si="159"/>
        <v>101325</v>
      </c>
    </row>
    <row r="5070" spans="1:3" x14ac:dyDescent="0.2">
      <c r="A5070">
        <v>0.63349999999999995</v>
      </c>
      <c r="B5070">
        <f t="shared" si="158"/>
        <v>68964.320225001531</v>
      </c>
      <c r="C5070">
        <f t="shared" si="159"/>
        <v>101325</v>
      </c>
    </row>
    <row r="5071" spans="1:3" x14ac:dyDescent="0.2">
      <c r="A5071">
        <v>0.63362499999999999</v>
      </c>
      <c r="B5071">
        <f t="shared" si="158"/>
        <v>70908.761375998045</v>
      </c>
      <c r="C5071">
        <f t="shared" si="159"/>
        <v>101325</v>
      </c>
    </row>
    <row r="5072" spans="1:3" x14ac:dyDescent="0.2">
      <c r="A5072">
        <v>0.63375000000000004</v>
      </c>
      <c r="B5072">
        <f t="shared" si="158"/>
        <v>73040.728752538838</v>
      </c>
      <c r="C5072">
        <f t="shared" si="159"/>
        <v>101325</v>
      </c>
    </row>
    <row r="5073" spans="1:3" x14ac:dyDescent="0.2">
      <c r="A5073">
        <v>0.63387499999999997</v>
      </c>
      <c r="B5073">
        <f t="shared" si="158"/>
        <v>75347.078066791626</v>
      </c>
      <c r="C5073">
        <f t="shared" si="159"/>
        <v>101325</v>
      </c>
    </row>
    <row r="5074" spans="1:3" x14ac:dyDescent="0.2">
      <c r="A5074">
        <v>0.63400000000000001</v>
      </c>
      <c r="B5074">
        <f t="shared" si="158"/>
        <v>77813.589908301714</v>
      </c>
      <c r="C5074">
        <f t="shared" si="159"/>
        <v>101325</v>
      </c>
    </row>
    <row r="5075" spans="1:3" x14ac:dyDescent="0.2">
      <c r="A5075">
        <v>0.63412500000000005</v>
      </c>
      <c r="B5075">
        <f t="shared" si="158"/>
        <v>80425.057411362621</v>
      </c>
      <c r="C5075">
        <f t="shared" si="159"/>
        <v>101325</v>
      </c>
    </row>
    <row r="5076" spans="1:3" x14ac:dyDescent="0.2">
      <c r="A5076">
        <v>0.63424999999999998</v>
      </c>
      <c r="B5076">
        <f t="shared" si="158"/>
        <v>83165.380010418623</v>
      </c>
      <c r="C5076">
        <f t="shared" si="159"/>
        <v>101325</v>
      </c>
    </row>
    <row r="5077" spans="1:3" x14ac:dyDescent="0.2">
      <c r="A5077">
        <v>0.63437500000000002</v>
      </c>
      <c r="B5077">
        <f t="shared" si="158"/>
        <v>86017.662705396797</v>
      </c>
      <c r="C5077">
        <f t="shared" si="159"/>
        <v>101325</v>
      </c>
    </row>
    <row r="5078" spans="1:3" x14ac:dyDescent="0.2">
      <c r="A5078">
        <v>0.63449999999999995</v>
      </c>
      <c r="B5078">
        <f t="shared" si="158"/>
        <v>88964.320225000236</v>
      </c>
      <c r="C5078">
        <f t="shared" si="159"/>
        <v>101325</v>
      </c>
    </row>
    <row r="5079" spans="1:3" x14ac:dyDescent="0.2">
      <c r="A5079">
        <v>0.63462499999999999</v>
      </c>
      <c r="B5079">
        <f t="shared" si="158"/>
        <v>91987.185445763957</v>
      </c>
      <c r="C5079">
        <f t="shared" si="159"/>
        <v>101325</v>
      </c>
    </row>
    <row r="5080" spans="1:3" x14ac:dyDescent="0.2">
      <c r="A5080">
        <v>0.63475000000000004</v>
      </c>
      <c r="B5080">
        <f t="shared" si="158"/>
        <v>95067.621398390824</v>
      </c>
      <c r="C5080">
        <f t="shared" si="159"/>
        <v>101325</v>
      </c>
    </row>
    <row r="5081" spans="1:3" x14ac:dyDescent="0.2">
      <c r="A5081">
        <v>0.63487499999999997</v>
      </c>
      <c r="B5081">
        <f t="shared" si="158"/>
        <v>98186.636170886137</v>
      </c>
      <c r="C5081">
        <f t="shared" si="159"/>
        <v>101325</v>
      </c>
    </row>
    <row r="5082" spans="1:3" x14ac:dyDescent="0.2">
      <c r="A5082">
        <v>0.63500000000000001</v>
      </c>
      <c r="B5082">
        <f t="shared" si="158"/>
        <v>101324.99999999981</v>
      </c>
      <c r="C5082">
        <f t="shared" si="159"/>
        <v>101325</v>
      </c>
    </row>
    <row r="5083" spans="1:3" x14ac:dyDescent="0.2">
      <c r="A5083">
        <v>0.63512500000000005</v>
      </c>
      <c r="B5083">
        <f t="shared" si="158"/>
        <v>104463.36382911574</v>
      </c>
      <c r="C5083">
        <f t="shared" si="159"/>
        <v>101325</v>
      </c>
    </row>
    <row r="5084" spans="1:3" x14ac:dyDescent="0.2">
      <c r="A5084">
        <v>0.63524999999999998</v>
      </c>
      <c r="B5084">
        <f t="shared" si="158"/>
        <v>107582.3786016088</v>
      </c>
      <c r="C5084">
        <f t="shared" si="159"/>
        <v>101325</v>
      </c>
    </row>
    <row r="5085" spans="1:3" x14ac:dyDescent="0.2">
      <c r="A5085">
        <v>0.63537500000000002</v>
      </c>
      <c r="B5085">
        <f t="shared" si="158"/>
        <v>110662.81455423788</v>
      </c>
      <c r="C5085">
        <f t="shared" si="159"/>
        <v>101325</v>
      </c>
    </row>
    <row r="5086" spans="1:3" x14ac:dyDescent="0.2">
      <c r="A5086">
        <v>0.63549999999999995</v>
      </c>
      <c r="B5086">
        <f t="shared" si="158"/>
        <v>113685.67977499723</v>
      </c>
      <c r="C5086">
        <f t="shared" si="159"/>
        <v>101325</v>
      </c>
    </row>
    <row r="5087" spans="1:3" x14ac:dyDescent="0.2">
      <c r="A5087">
        <v>0.635625</v>
      </c>
      <c r="B5087">
        <f t="shared" si="158"/>
        <v>116632.33729460284</v>
      </c>
      <c r="C5087">
        <f t="shared" si="159"/>
        <v>101325</v>
      </c>
    </row>
    <row r="5088" spans="1:3" x14ac:dyDescent="0.2">
      <c r="A5088">
        <v>0.63575000000000004</v>
      </c>
      <c r="B5088">
        <f t="shared" si="158"/>
        <v>119484.61998958307</v>
      </c>
      <c r="C5088">
        <f t="shared" si="159"/>
        <v>101325</v>
      </c>
    </row>
    <row r="5089" spans="1:3" x14ac:dyDescent="0.2">
      <c r="A5089">
        <v>0.63587499999999997</v>
      </c>
      <c r="B5089">
        <f t="shared" si="158"/>
        <v>122224.94258863704</v>
      </c>
      <c r="C5089">
        <f t="shared" si="159"/>
        <v>101325</v>
      </c>
    </row>
    <row r="5090" spans="1:3" x14ac:dyDescent="0.2">
      <c r="A5090">
        <v>0.63600000000000001</v>
      </c>
      <c r="B5090">
        <f t="shared" si="158"/>
        <v>124836.4100916998</v>
      </c>
      <c r="C5090">
        <f t="shared" si="159"/>
        <v>101325</v>
      </c>
    </row>
    <row r="5091" spans="1:3" x14ac:dyDescent="0.2">
      <c r="A5091">
        <v>0.63612500000000005</v>
      </c>
      <c r="B5091">
        <f t="shared" si="158"/>
        <v>127302.92193320807</v>
      </c>
      <c r="C5091">
        <f t="shared" si="159"/>
        <v>101325</v>
      </c>
    </row>
    <row r="5092" spans="1:3" x14ac:dyDescent="0.2">
      <c r="A5092">
        <v>0.63624999999999998</v>
      </c>
      <c r="B5092">
        <f t="shared" si="158"/>
        <v>129609.27124746089</v>
      </c>
      <c r="C5092">
        <f t="shared" si="159"/>
        <v>101325</v>
      </c>
    </row>
    <row r="5093" spans="1:3" x14ac:dyDescent="0.2">
      <c r="A5093">
        <v>0.63637500000000002</v>
      </c>
      <c r="B5093">
        <f t="shared" si="158"/>
        <v>131741.23862400171</v>
      </c>
      <c r="C5093">
        <f t="shared" si="159"/>
        <v>101325</v>
      </c>
    </row>
    <row r="5094" spans="1:3" x14ac:dyDescent="0.2">
      <c r="A5094">
        <v>0.63649999999999995</v>
      </c>
      <c r="B5094">
        <f t="shared" si="158"/>
        <v>133685.67977499691</v>
      </c>
      <c r="C5094">
        <f t="shared" si="159"/>
        <v>101325</v>
      </c>
    </row>
    <row r="5095" spans="1:3" x14ac:dyDescent="0.2">
      <c r="A5095">
        <v>0.636625</v>
      </c>
      <c r="B5095">
        <f t="shared" si="158"/>
        <v>135430.60657416392</v>
      </c>
      <c r="C5095">
        <f t="shared" si="159"/>
        <v>101325</v>
      </c>
    </row>
    <row r="5096" spans="1:3" x14ac:dyDescent="0.2">
      <c r="A5096">
        <v>0.63675000000000004</v>
      </c>
      <c r="B5096">
        <f t="shared" si="158"/>
        <v>136965.26096753485</v>
      </c>
      <c r="C5096">
        <f t="shared" si="159"/>
        <v>101325</v>
      </c>
    </row>
    <row r="5097" spans="1:3" x14ac:dyDescent="0.2">
      <c r="A5097">
        <v>0.63687499999999997</v>
      </c>
      <c r="B5097">
        <f t="shared" si="158"/>
        <v>138280.18130045154</v>
      </c>
      <c r="C5097">
        <f t="shared" si="159"/>
        <v>101325</v>
      </c>
    </row>
    <row r="5098" spans="1:3" x14ac:dyDescent="0.2">
      <c r="A5098">
        <v>0.63700000000000001</v>
      </c>
      <c r="B5098">
        <f t="shared" si="158"/>
        <v>139367.26065180617</v>
      </c>
      <c r="C5098">
        <f t="shared" si="159"/>
        <v>101325</v>
      </c>
    </row>
    <row r="5099" spans="1:3" x14ac:dyDescent="0.2">
      <c r="A5099">
        <v>0.63712500000000005</v>
      </c>
      <c r="B5099">
        <f t="shared" si="158"/>
        <v>140219.79681590758</v>
      </c>
      <c r="C5099">
        <f t="shared" si="159"/>
        <v>101325</v>
      </c>
    </row>
    <row r="5100" spans="1:3" x14ac:dyDescent="0.2">
      <c r="A5100">
        <v>0.63724999999999998</v>
      </c>
      <c r="B5100">
        <f t="shared" si="158"/>
        <v>140832.53362380547</v>
      </c>
      <c r="C5100">
        <f t="shared" si="159"/>
        <v>101325</v>
      </c>
    </row>
    <row r="5101" spans="1:3" x14ac:dyDescent="0.2">
      <c r="A5101">
        <v>0.63737500000000002</v>
      </c>
      <c r="B5101">
        <f t="shared" si="158"/>
        <v>141201.6933493251</v>
      </c>
      <c r="C5101">
        <f t="shared" si="159"/>
        <v>101325</v>
      </c>
    </row>
    <row r="5102" spans="1:3" x14ac:dyDescent="0.2">
      <c r="A5102">
        <v>0.63749999999999996</v>
      </c>
      <c r="B5102">
        <f t="shared" si="158"/>
        <v>141325</v>
      </c>
      <c r="C5102">
        <f t="shared" si="159"/>
        <v>101325</v>
      </c>
    </row>
    <row r="5103" spans="1:3" x14ac:dyDescent="0.2">
      <c r="A5103">
        <v>0.637625</v>
      </c>
      <c r="B5103">
        <f t="shared" si="158"/>
        <v>141201.69334932516</v>
      </c>
      <c r="C5103">
        <f t="shared" si="159"/>
        <v>101325</v>
      </c>
    </row>
    <row r="5104" spans="1:3" x14ac:dyDescent="0.2">
      <c r="A5104">
        <v>0.63775000000000004</v>
      </c>
      <c r="B5104">
        <f t="shared" si="158"/>
        <v>140832.53362380527</v>
      </c>
      <c r="C5104">
        <f t="shared" si="159"/>
        <v>101325</v>
      </c>
    </row>
    <row r="5105" spans="1:3" x14ac:dyDescent="0.2">
      <c r="A5105">
        <v>0.63787499999999997</v>
      </c>
      <c r="B5105">
        <f t="shared" si="158"/>
        <v>140219.79681590723</v>
      </c>
      <c r="C5105">
        <f t="shared" si="159"/>
        <v>101325</v>
      </c>
    </row>
    <row r="5106" spans="1:3" x14ac:dyDescent="0.2">
      <c r="A5106">
        <v>0.63800000000000001</v>
      </c>
      <c r="B5106">
        <f t="shared" si="158"/>
        <v>139367.26065180573</v>
      </c>
      <c r="C5106">
        <f t="shared" si="159"/>
        <v>101325</v>
      </c>
    </row>
    <row r="5107" spans="1:3" x14ac:dyDescent="0.2">
      <c r="A5107">
        <v>0.63812500000000005</v>
      </c>
      <c r="B5107">
        <f t="shared" si="158"/>
        <v>138280.18130045099</v>
      </c>
      <c r="C5107">
        <f t="shared" si="159"/>
        <v>101325</v>
      </c>
    </row>
    <row r="5108" spans="1:3" x14ac:dyDescent="0.2">
      <c r="A5108">
        <v>0.63824999999999998</v>
      </c>
      <c r="B5108">
        <f t="shared" si="158"/>
        <v>136965.26096753526</v>
      </c>
      <c r="C5108">
        <f t="shared" si="159"/>
        <v>101325</v>
      </c>
    </row>
    <row r="5109" spans="1:3" x14ac:dyDescent="0.2">
      <c r="A5109">
        <v>0.63837500000000003</v>
      </c>
      <c r="B5109">
        <f t="shared" si="158"/>
        <v>135430.60657416319</v>
      </c>
      <c r="C5109">
        <f t="shared" si="159"/>
        <v>101325</v>
      </c>
    </row>
    <row r="5110" spans="1:3" x14ac:dyDescent="0.2">
      <c r="A5110">
        <v>0.63849999999999996</v>
      </c>
      <c r="B5110">
        <f t="shared" si="158"/>
        <v>133685.67977499872</v>
      </c>
      <c r="C5110">
        <f t="shared" si="159"/>
        <v>101325</v>
      </c>
    </row>
    <row r="5111" spans="1:3" x14ac:dyDescent="0.2">
      <c r="A5111">
        <v>0.638625</v>
      </c>
      <c r="B5111">
        <f t="shared" si="158"/>
        <v>131741.23862400075</v>
      </c>
      <c r="C5111">
        <f t="shared" si="159"/>
        <v>101325</v>
      </c>
    </row>
    <row r="5112" spans="1:3" x14ac:dyDescent="0.2">
      <c r="A5112">
        <v>0.63875000000000004</v>
      </c>
      <c r="B5112">
        <f t="shared" si="158"/>
        <v>129609.27124746147</v>
      </c>
      <c r="C5112">
        <f t="shared" si="159"/>
        <v>101325</v>
      </c>
    </row>
    <row r="5113" spans="1:3" x14ac:dyDescent="0.2">
      <c r="A5113">
        <v>0.63887499999999997</v>
      </c>
      <c r="B5113">
        <f t="shared" si="158"/>
        <v>127302.92193320698</v>
      </c>
      <c r="C5113">
        <f t="shared" si="159"/>
        <v>101325</v>
      </c>
    </row>
    <row r="5114" spans="1:3" x14ac:dyDescent="0.2">
      <c r="A5114">
        <v>0.63900000000000001</v>
      </c>
      <c r="B5114">
        <f t="shared" si="158"/>
        <v>124836.41009169864</v>
      </c>
      <c r="C5114">
        <f t="shared" si="159"/>
        <v>101325</v>
      </c>
    </row>
    <row r="5115" spans="1:3" x14ac:dyDescent="0.2">
      <c r="A5115">
        <v>0.63912500000000005</v>
      </c>
      <c r="B5115">
        <f t="shared" si="158"/>
        <v>122224.94258863581</v>
      </c>
      <c r="C5115">
        <f t="shared" si="159"/>
        <v>101325</v>
      </c>
    </row>
    <row r="5116" spans="1:3" x14ac:dyDescent="0.2">
      <c r="A5116">
        <v>0.63924999999999998</v>
      </c>
      <c r="B5116">
        <f t="shared" si="158"/>
        <v>119484.61998958177</v>
      </c>
      <c r="C5116">
        <f t="shared" si="159"/>
        <v>101325</v>
      </c>
    </row>
    <row r="5117" spans="1:3" x14ac:dyDescent="0.2">
      <c r="A5117">
        <v>0.63937500000000003</v>
      </c>
      <c r="B5117">
        <f t="shared" si="158"/>
        <v>116632.3372946036</v>
      </c>
      <c r="C5117">
        <f t="shared" si="159"/>
        <v>101325</v>
      </c>
    </row>
    <row r="5118" spans="1:3" x14ac:dyDescent="0.2">
      <c r="A5118">
        <v>0.63949999999999996</v>
      </c>
      <c r="B5118">
        <f t="shared" si="158"/>
        <v>113685.67977499802</v>
      </c>
      <c r="C5118">
        <f t="shared" si="159"/>
        <v>101325</v>
      </c>
    </row>
    <row r="5119" spans="1:3" x14ac:dyDescent="0.2">
      <c r="A5119">
        <v>0.639625</v>
      </c>
      <c r="B5119">
        <f t="shared" si="158"/>
        <v>110662.81455423647</v>
      </c>
      <c r="C5119">
        <f t="shared" si="159"/>
        <v>101325</v>
      </c>
    </row>
    <row r="5120" spans="1:3" x14ac:dyDescent="0.2">
      <c r="A5120">
        <v>0.63975000000000004</v>
      </c>
      <c r="B5120">
        <f t="shared" si="158"/>
        <v>107582.37860160736</v>
      </c>
      <c r="C5120">
        <f t="shared" si="159"/>
        <v>101325</v>
      </c>
    </row>
    <row r="5121" spans="1:3" x14ac:dyDescent="0.2">
      <c r="A5121">
        <v>0.63987499999999997</v>
      </c>
      <c r="B5121">
        <f t="shared" si="158"/>
        <v>104463.3638291143</v>
      </c>
      <c r="C5121">
        <f t="shared" si="159"/>
        <v>101325</v>
      </c>
    </row>
    <row r="5122" spans="1:3" x14ac:dyDescent="0.2">
      <c r="A5122">
        <v>0.64</v>
      </c>
      <c r="B5122">
        <f t="shared" si="158"/>
        <v>101325.00000000063</v>
      </c>
      <c r="C5122">
        <f t="shared" si="159"/>
        <v>101325.00000000063</v>
      </c>
    </row>
    <row r="5123" spans="1:3" x14ac:dyDescent="0.2">
      <c r="A5123">
        <v>0.64012500000000006</v>
      </c>
      <c r="B5123">
        <f t="shared" ref="B5123:B5186" si="160">-40000*SIN(200*PI()*A5123)+101325</f>
        <v>98186.636170884682</v>
      </c>
      <c r="C5123">
        <f t="shared" ref="C5123:C5186" si="161">IF(MOD(A5123,0.02)&gt;0.005,101325,B5123)</f>
        <v>98186.636170884682</v>
      </c>
    </row>
    <row r="5124" spans="1:3" x14ac:dyDescent="0.2">
      <c r="A5124">
        <v>0.64024999999999999</v>
      </c>
      <c r="B5124">
        <f t="shared" si="160"/>
        <v>95067.621398391639</v>
      </c>
      <c r="C5124">
        <f t="shared" si="161"/>
        <v>95067.621398391639</v>
      </c>
    </row>
    <row r="5125" spans="1:3" x14ac:dyDescent="0.2">
      <c r="A5125">
        <v>0.64037500000000003</v>
      </c>
      <c r="B5125">
        <f t="shared" si="160"/>
        <v>91987.185445762545</v>
      </c>
      <c r="C5125">
        <f t="shared" si="161"/>
        <v>91987.185445762545</v>
      </c>
    </row>
    <row r="5126" spans="1:3" x14ac:dyDescent="0.2">
      <c r="A5126">
        <v>0.64049999999999996</v>
      </c>
      <c r="B5126">
        <f t="shared" si="160"/>
        <v>88964.320225003175</v>
      </c>
      <c r="C5126">
        <f t="shared" si="161"/>
        <v>88964.320225003175</v>
      </c>
    </row>
    <row r="5127" spans="1:3" x14ac:dyDescent="0.2">
      <c r="A5127">
        <v>0.640625</v>
      </c>
      <c r="B5127">
        <f t="shared" si="160"/>
        <v>86017.662705395458</v>
      </c>
      <c r="C5127">
        <f t="shared" si="161"/>
        <v>86017.662705395458</v>
      </c>
    </row>
    <row r="5128" spans="1:3" x14ac:dyDescent="0.2">
      <c r="A5128">
        <v>0.64075000000000004</v>
      </c>
      <c r="B5128">
        <f t="shared" si="160"/>
        <v>83165.380010417328</v>
      </c>
      <c r="C5128">
        <f t="shared" si="161"/>
        <v>83165.380010417328</v>
      </c>
    </row>
    <row r="5129" spans="1:3" x14ac:dyDescent="0.2">
      <c r="A5129">
        <v>0.64087499999999997</v>
      </c>
      <c r="B5129">
        <f t="shared" si="160"/>
        <v>80425.057411363319</v>
      </c>
      <c r="C5129">
        <f t="shared" si="161"/>
        <v>80425.057411363319</v>
      </c>
    </row>
    <row r="5130" spans="1:3" x14ac:dyDescent="0.2">
      <c r="A5130">
        <v>0.64100000000000001</v>
      </c>
      <c r="B5130">
        <f t="shared" si="160"/>
        <v>77813.58990830055</v>
      </c>
      <c r="C5130">
        <f t="shared" si="161"/>
        <v>77813.58990830055</v>
      </c>
    </row>
    <row r="5131" spans="1:3" x14ac:dyDescent="0.2">
      <c r="A5131">
        <v>0.64112499999999994</v>
      </c>
      <c r="B5131">
        <f t="shared" si="160"/>
        <v>75347.078066793983</v>
      </c>
      <c r="C5131">
        <f t="shared" si="161"/>
        <v>75347.078066793983</v>
      </c>
    </row>
    <row r="5132" spans="1:3" x14ac:dyDescent="0.2">
      <c r="A5132">
        <v>0.64124999999999999</v>
      </c>
      <c r="B5132">
        <f t="shared" si="160"/>
        <v>73040.728752537805</v>
      </c>
      <c r="C5132">
        <f t="shared" si="161"/>
        <v>73040.728752537805</v>
      </c>
    </row>
    <row r="5133" spans="1:3" x14ac:dyDescent="0.2">
      <c r="A5133">
        <v>0.64137500000000003</v>
      </c>
      <c r="B5133">
        <f t="shared" si="160"/>
        <v>70908.761375998583</v>
      </c>
      <c r="C5133">
        <f t="shared" si="161"/>
        <v>70908.761375998583</v>
      </c>
    </row>
    <row r="5134" spans="1:3" x14ac:dyDescent="0.2">
      <c r="A5134">
        <v>0.64149999999999996</v>
      </c>
      <c r="B5134">
        <f t="shared" si="160"/>
        <v>68964.320225002011</v>
      </c>
      <c r="C5134">
        <f t="shared" si="161"/>
        <v>68964.320225002011</v>
      </c>
    </row>
    <row r="5135" spans="1:3" x14ac:dyDescent="0.2">
      <c r="A5135">
        <v>0.641625</v>
      </c>
      <c r="B5135">
        <f t="shared" si="160"/>
        <v>67219.393425836286</v>
      </c>
      <c r="C5135">
        <f t="shared" si="161"/>
        <v>67219.393425836286</v>
      </c>
    </row>
    <row r="5136" spans="1:3" x14ac:dyDescent="0.2">
      <c r="A5136">
        <v>0.64175000000000004</v>
      </c>
      <c r="B5136">
        <f t="shared" si="160"/>
        <v>65684.739032464306</v>
      </c>
      <c r="C5136">
        <f t="shared" si="161"/>
        <v>65684.739032464306</v>
      </c>
    </row>
    <row r="5137" spans="1:3" x14ac:dyDescent="0.2">
      <c r="A5137">
        <v>0.64187499999999997</v>
      </c>
      <c r="B5137">
        <f t="shared" si="160"/>
        <v>64369.818699548618</v>
      </c>
      <c r="C5137">
        <f t="shared" si="161"/>
        <v>64369.818699548618</v>
      </c>
    </row>
    <row r="5138" spans="1:3" x14ac:dyDescent="0.2">
      <c r="A5138">
        <v>0.64200000000000002</v>
      </c>
      <c r="B5138">
        <f t="shared" si="160"/>
        <v>63282.739348193965</v>
      </c>
      <c r="C5138">
        <f t="shared" si="161"/>
        <v>63282.739348193965</v>
      </c>
    </row>
    <row r="5139" spans="1:3" x14ac:dyDescent="0.2">
      <c r="A5139">
        <v>0.64212499999999995</v>
      </c>
      <c r="B5139">
        <f t="shared" si="160"/>
        <v>62430.203184093043</v>
      </c>
      <c r="C5139">
        <f t="shared" si="161"/>
        <v>62430.203184093043</v>
      </c>
    </row>
    <row r="5140" spans="1:3" x14ac:dyDescent="0.2">
      <c r="A5140">
        <v>0.64224999999999999</v>
      </c>
      <c r="B5140">
        <f t="shared" si="160"/>
        <v>61817.466376194585</v>
      </c>
      <c r="C5140">
        <f t="shared" si="161"/>
        <v>61817.466376194585</v>
      </c>
    </row>
    <row r="5141" spans="1:3" x14ac:dyDescent="0.2">
      <c r="A5141">
        <v>0.64237500000000003</v>
      </c>
      <c r="B5141">
        <f t="shared" si="160"/>
        <v>61448.306650674756</v>
      </c>
      <c r="C5141">
        <f t="shared" si="161"/>
        <v>61448.306650674756</v>
      </c>
    </row>
    <row r="5142" spans="1:3" x14ac:dyDescent="0.2">
      <c r="A5142">
        <v>0.64249999999999996</v>
      </c>
      <c r="B5142">
        <f t="shared" si="160"/>
        <v>61325</v>
      </c>
      <c r="C5142">
        <f t="shared" si="161"/>
        <v>61325</v>
      </c>
    </row>
    <row r="5143" spans="1:3" x14ac:dyDescent="0.2">
      <c r="A5143">
        <v>0.642625</v>
      </c>
      <c r="B5143">
        <f t="shared" si="160"/>
        <v>61448.306650674807</v>
      </c>
      <c r="C5143">
        <f t="shared" si="161"/>
        <v>61448.306650674807</v>
      </c>
    </row>
    <row r="5144" spans="1:3" x14ac:dyDescent="0.2">
      <c r="A5144">
        <v>0.64275000000000004</v>
      </c>
      <c r="B5144">
        <f t="shared" si="160"/>
        <v>61817.466376194672</v>
      </c>
      <c r="C5144">
        <f t="shared" si="161"/>
        <v>61817.466376194672</v>
      </c>
    </row>
    <row r="5145" spans="1:3" x14ac:dyDescent="0.2">
      <c r="A5145">
        <v>0.64287499999999997</v>
      </c>
      <c r="B5145">
        <f t="shared" si="160"/>
        <v>62430.20318409265</v>
      </c>
      <c r="C5145">
        <f t="shared" si="161"/>
        <v>62430.20318409265</v>
      </c>
    </row>
    <row r="5146" spans="1:3" x14ac:dyDescent="0.2">
      <c r="A5146">
        <v>0.64300000000000002</v>
      </c>
      <c r="B5146">
        <f t="shared" si="160"/>
        <v>63282.739348194147</v>
      </c>
      <c r="C5146">
        <f t="shared" si="161"/>
        <v>63282.739348194147</v>
      </c>
    </row>
    <row r="5147" spans="1:3" x14ac:dyDescent="0.2">
      <c r="A5147">
        <v>0.64312499999999995</v>
      </c>
      <c r="B5147">
        <f t="shared" si="160"/>
        <v>64369.81869954797</v>
      </c>
      <c r="C5147">
        <f t="shared" si="161"/>
        <v>64369.81869954797</v>
      </c>
    </row>
    <row r="5148" spans="1:3" x14ac:dyDescent="0.2">
      <c r="A5148">
        <v>0.64324999999999999</v>
      </c>
      <c r="B5148">
        <f t="shared" si="160"/>
        <v>65684.739032465586</v>
      </c>
      <c r="C5148">
        <f t="shared" si="161"/>
        <v>65684.739032465586</v>
      </c>
    </row>
    <row r="5149" spans="1:3" x14ac:dyDescent="0.2">
      <c r="A5149">
        <v>0.64337500000000003</v>
      </c>
      <c r="B5149">
        <f t="shared" si="160"/>
        <v>67219.393425836606</v>
      </c>
      <c r="C5149">
        <f t="shared" si="161"/>
        <v>67219.393425836606</v>
      </c>
    </row>
    <row r="5150" spans="1:3" x14ac:dyDescent="0.2">
      <c r="A5150">
        <v>0.64349999999999996</v>
      </c>
      <c r="B5150">
        <f t="shared" si="160"/>
        <v>68964.320225001022</v>
      </c>
      <c r="C5150">
        <f t="shared" si="161"/>
        <v>68964.320225001022</v>
      </c>
    </row>
    <row r="5151" spans="1:3" x14ac:dyDescent="0.2">
      <c r="A5151">
        <v>0.643625</v>
      </c>
      <c r="B5151">
        <f t="shared" si="160"/>
        <v>70908.761375998962</v>
      </c>
      <c r="C5151">
        <f t="shared" si="161"/>
        <v>70908.761375998962</v>
      </c>
    </row>
    <row r="5152" spans="1:3" x14ac:dyDescent="0.2">
      <c r="A5152">
        <v>0.64375000000000004</v>
      </c>
      <c r="B5152">
        <f t="shared" si="160"/>
        <v>73040.728752538227</v>
      </c>
      <c r="C5152">
        <f t="shared" si="161"/>
        <v>73040.728752538227</v>
      </c>
    </row>
    <row r="5153" spans="1:3" x14ac:dyDescent="0.2">
      <c r="A5153">
        <v>0.64387499999999998</v>
      </c>
      <c r="B5153">
        <f t="shared" si="160"/>
        <v>75347.078066792703</v>
      </c>
      <c r="C5153">
        <f t="shared" si="161"/>
        <v>75347.078066792703</v>
      </c>
    </row>
    <row r="5154" spans="1:3" x14ac:dyDescent="0.2">
      <c r="A5154">
        <v>0.64400000000000002</v>
      </c>
      <c r="B5154">
        <f t="shared" si="160"/>
        <v>77813.58990830103</v>
      </c>
      <c r="C5154">
        <f t="shared" si="161"/>
        <v>77813.58990830103</v>
      </c>
    </row>
    <row r="5155" spans="1:3" x14ac:dyDescent="0.2">
      <c r="A5155">
        <v>0.64412499999999995</v>
      </c>
      <c r="B5155">
        <f t="shared" si="160"/>
        <v>80425.057411361879</v>
      </c>
      <c r="C5155">
        <f t="shared" si="161"/>
        <v>80425.057411361879</v>
      </c>
    </row>
    <row r="5156" spans="1:3" x14ac:dyDescent="0.2">
      <c r="A5156">
        <v>0.64424999999999999</v>
      </c>
      <c r="B5156">
        <f t="shared" si="160"/>
        <v>83165.380010417852</v>
      </c>
      <c r="C5156">
        <f t="shared" si="161"/>
        <v>83165.380010417852</v>
      </c>
    </row>
    <row r="5157" spans="1:3" x14ac:dyDescent="0.2">
      <c r="A5157">
        <v>0.64437500000000003</v>
      </c>
      <c r="B5157">
        <f t="shared" si="160"/>
        <v>86017.662705398106</v>
      </c>
      <c r="C5157">
        <f t="shared" si="161"/>
        <v>86017.662705398106</v>
      </c>
    </row>
    <row r="5158" spans="1:3" x14ac:dyDescent="0.2">
      <c r="A5158">
        <v>0.64449999999999996</v>
      </c>
      <c r="B5158">
        <f t="shared" si="160"/>
        <v>88964.320225001575</v>
      </c>
      <c r="C5158">
        <f t="shared" si="161"/>
        <v>88964.320225001575</v>
      </c>
    </row>
    <row r="5159" spans="1:3" x14ac:dyDescent="0.2">
      <c r="A5159">
        <v>0.644625</v>
      </c>
      <c r="B5159">
        <f t="shared" si="160"/>
        <v>91987.185445763113</v>
      </c>
      <c r="C5159">
        <f t="shared" si="161"/>
        <v>91987.185445763113</v>
      </c>
    </row>
    <row r="5160" spans="1:3" x14ac:dyDescent="0.2">
      <c r="A5160">
        <v>0.64475000000000005</v>
      </c>
      <c r="B5160">
        <f t="shared" si="160"/>
        <v>95067.621398392206</v>
      </c>
      <c r="C5160">
        <f t="shared" si="161"/>
        <v>95067.621398392206</v>
      </c>
    </row>
    <row r="5161" spans="1:3" x14ac:dyDescent="0.2">
      <c r="A5161">
        <v>0.64487499999999998</v>
      </c>
      <c r="B5161">
        <f t="shared" si="160"/>
        <v>98186.636170885264</v>
      </c>
      <c r="C5161">
        <f t="shared" si="161"/>
        <v>98186.636170885264</v>
      </c>
    </row>
    <row r="5162" spans="1:3" x14ac:dyDescent="0.2">
      <c r="A5162">
        <v>0.64500000000000002</v>
      </c>
      <c r="B5162">
        <f t="shared" si="160"/>
        <v>101325.00000000122</v>
      </c>
      <c r="C5162">
        <f t="shared" si="161"/>
        <v>101325.00000000122</v>
      </c>
    </row>
    <row r="5163" spans="1:3" x14ac:dyDescent="0.2">
      <c r="A5163">
        <v>0.64512499999999995</v>
      </c>
      <c r="B5163">
        <f t="shared" si="160"/>
        <v>104463.36382911261</v>
      </c>
      <c r="C5163">
        <f t="shared" si="161"/>
        <v>101325</v>
      </c>
    </row>
    <row r="5164" spans="1:3" x14ac:dyDescent="0.2">
      <c r="A5164">
        <v>0.64524999999999999</v>
      </c>
      <c r="B5164">
        <f t="shared" si="160"/>
        <v>107582.37860161019</v>
      </c>
      <c r="C5164">
        <f t="shared" si="161"/>
        <v>101325</v>
      </c>
    </row>
    <row r="5165" spans="1:3" x14ac:dyDescent="0.2">
      <c r="A5165">
        <v>0.64537500000000003</v>
      </c>
      <c r="B5165">
        <f t="shared" si="160"/>
        <v>110662.81455423703</v>
      </c>
      <c r="C5165">
        <f t="shared" si="161"/>
        <v>101325</v>
      </c>
    </row>
    <row r="5166" spans="1:3" x14ac:dyDescent="0.2">
      <c r="A5166">
        <v>0.64549999999999996</v>
      </c>
      <c r="B5166">
        <f t="shared" si="160"/>
        <v>113685.67977499642</v>
      </c>
      <c r="C5166">
        <f t="shared" si="161"/>
        <v>101325</v>
      </c>
    </row>
    <row r="5167" spans="1:3" x14ac:dyDescent="0.2">
      <c r="A5167">
        <v>0.645625</v>
      </c>
      <c r="B5167">
        <f t="shared" si="160"/>
        <v>116632.33729460413</v>
      </c>
      <c r="C5167">
        <f t="shared" si="161"/>
        <v>101325</v>
      </c>
    </row>
    <row r="5168" spans="1:3" x14ac:dyDescent="0.2">
      <c r="A5168">
        <v>0.64575000000000005</v>
      </c>
      <c r="B5168">
        <f t="shared" si="160"/>
        <v>119484.61998958229</v>
      </c>
      <c r="C5168">
        <f t="shared" si="161"/>
        <v>101325</v>
      </c>
    </row>
    <row r="5169" spans="1:3" x14ac:dyDescent="0.2">
      <c r="A5169">
        <v>0.64587499999999998</v>
      </c>
      <c r="B5169">
        <f t="shared" si="160"/>
        <v>122224.94258863825</v>
      </c>
      <c r="C5169">
        <f t="shared" si="161"/>
        <v>101325</v>
      </c>
    </row>
    <row r="5170" spans="1:3" x14ac:dyDescent="0.2">
      <c r="A5170">
        <v>0.64600000000000002</v>
      </c>
      <c r="B5170">
        <f t="shared" si="160"/>
        <v>124836.4100916991</v>
      </c>
      <c r="C5170">
        <f t="shared" si="161"/>
        <v>101325</v>
      </c>
    </row>
    <row r="5171" spans="1:3" x14ac:dyDescent="0.2">
      <c r="A5171">
        <v>0.64612499999999995</v>
      </c>
      <c r="B5171">
        <f t="shared" si="160"/>
        <v>127302.92193320568</v>
      </c>
      <c r="C5171">
        <f t="shared" si="161"/>
        <v>101325</v>
      </c>
    </row>
    <row r="5172" spans="1:3" x14ac:dyDescent="0.2">
      <c r="A5172">
        <v>0.64624999999999999</v>
      </c>
      <c r="B5172">
        <f t="shared" si="160"/>
        <v>129609.27124746187</v>
      </c>
      <c r="C5172">
        <f t="shared" si="161"/>
        <v>101325</v>
      </c>
    </row>
    <row r="5173" spans="1:3" x14ac:dyDescent="0.2">
      <c r="A5173">
        <v>0.64637500000000003</v>
      </c>
      <c r="B5173">
        <f t="shared" si="160"/>
        <v>131741.23862400115</v>
      </c>
      <c r="C5173">
        <f t="shared" si="161"/>
        <v>101325</v>
      </c>
    </row>
    <row r="5174" spans="1:3" x14ac:dyDescent="0.2">
      <c r="A5174">
        <v>0.64649999999999996</v>
      </c>
      <c r="B5174">
        <f t="shared" si="160"/>
        <v>133685.67977499773</v>
      </c>
      <c r="C5174">
        <f t="shared" si="161"/>
        <v>101325</v>
      </c>
    </row>
    <row r="5175" spans="1:3" x14ac:dyDescent="0.2">
      <c r="A5175">
        <v>0.64662500000000001</v>
      </c>
      <c r="B5175">
        <f t="shared" si="160"/>
        <v>135430.60657416348</v>
      </c>
      <c r="C5175">
        <f t="shared" si="161"/>
        <v>101325</v>
      </c>
    </row>
    <row r="5176" spans="1:3" x14ac:dyDescent="0.2">
      <c r="A5176">
        <v>0.64675000000000005</v>
      </c>
      <c r="B5176">
        <f t="shared" si="160"/>
        <v>136965.26096753549</v>
      </c>
      <c r="C5176">
        <f t="shared" si="161"/>
        <v>101325</v>
      </c>
    </row>
    <row r="5177" spans="1:3" x14ac:dyDescent="0.2">
      <c r="A5177">
        <v>0.64687499999999998</v>
      </c>
      <c r="B5177">
        <f t="shared" si="160"/>
        <v>138280.18130045122</v>
      </c>
      <c r="C5177">
        <f t="shared" si="161"/>
        <v>101325</v>
      </c>
    </row>
    <row r="5178" spans="1:3" x14ac:dyDescent="0.2">
      <c r="A5178">
        <v>0.64700000000000002</v>
      </c>
      <c r="B5178">
        <f t="shared" si="160"/>
        <v>139367.2606518066</v>
      </c>
      <c r="C5178">
        <f t="shared" si="161"/>
        <v>101325</v>
      </c>
    </row>
    <row r="5179" spans="1:3" x14ac:dyDescent="0.2">
      <c r="A5179">
        <v>0.64712499999999995</v>
      </c>
      <c r="B5179">
        <f t="shared" si="160"/>
        <v>140219.79681590686</v>
      </c>
      <c r="C5179">
        <f t="shared" si="161"/>
        <v>101325</v>
      </c>
    </row>
    <row r="5180" spans="1:3" x14ac:dyDescent="0.2">
      <c r="A5180">
        <v>0.64724999999999999</v>
      </c>
      <c r="B5180">
        <f t="shared" si="160"/>
        <v>140832.53362380536</v>
      </c>
      <c r="C5180">
        <f t="shared" si="161"/>
        <v>101325</v>
      </c>
    </row>
    <row r="5181" spans="1:3" x14ac:dyDescent="0.2">
      <c r="A5181">
        <v>0.64737500000000003</v>
      </c>
      <c r="B5181">
        <f t="shared" si="160"/>
        <v>141201.69334932521</v>
      </c>
      <c r="C5181">
        <f t="shared" si="161"/>
        <v>101325</v>
      </c>
    </row>
    <row r="5182" spans="1:3" x14ac:dyDescent="0.2">
      <c r="A5182">
        <v>0.64749999999999996</v>
      </c>
      <c r="B5182">
        <f t="shared" si="160"/>
        <v>141325</v>
      </c>
      <c r="C5182">
        <f t="shared" si="161"/>
        <v>101325</v>
      </c>
    </row>
    <row r="5183" spans="1:3" x14ac:dyDescent="0.2">
      <c r="A5183">
        <v>0.64762500000000001</v>
      </c>
      <c r="B5183">
        <f t="shared" si="160"/>
        <v>141201.69334932504</v>
      </c>
      <c r="C5183">
        <f t="shared" si="161"/>
        <v>101325</v>
      </c>
    </row>
    <row r="5184" spans="1:3" x14ac:dyDescent="0.2">
      <c r="A5184">
        <v>0.64775000000000005</v>
      </c>
      <c r="B5184">
        <f t="shared" si="160"/>
        <v>140832.53362380539</v>
      </c>
      <c r="C5184">
        <f t="shared" si="161"/>
        <v>101325</v>
      </c>
    </row>
    <row r="5185" spans="1:3" x14ac:dyDescent="0.2">
      <c r="A5185">
        <v>0.64787499999999998</v>
      </c>
      <c r="B5185">
        <f t="shared" si="160"/>
        <v>140219.79681590691</v>
      </c>
      <c r="C5185">
        <f t="shared" si="161"/>
        <v>101325</v>
      </c>
    </row>
    <row r="5186" spans="1:3" x14ac:dyDescent="0.2">
      <c r="A5186">
        <v>0.64800000000000002</v>
      </c>
      <c r="B5186">
        <f t="shared" si="160"/>
        <v>139367.26065180599</v>
      </c>
      <c r="C5186">
        <f t="shared" si="161"/>
        <v>101325</v>
      </c>
    </row>
    <row r="5187" spans="1:3" x14ac:dyDescent="0.2">
      <c r="A5187">
        <v>0.64812499999999995</v>
      </c>
      <c r="B5187">
        <f t="shared" ref="B5187:B5250" si="162">-40000*SIN(200*PI()*A5187)+101325</f>
        <v>138280.18130045221</v>
      </c>
      <c r="C5187">
        <f t="shared" ref="C5187:C5250" si="163">IF(MOD(A5187,0.02)&gt;0.005,101325,B5187)</f>
        <v>101325</v>
      </c>
    </row>
    <row r="5188" spans="1:3" x14ac:dyDescent="0.2">
      <c r="A5188">
        <v>0.64824999999999999</v>
      </c>
      <c r="B5188">
        <f t="shared" si="162"/>
        <v>136965.26096753462</v>
      </c>
      <c r="C5188">
        <f t="shared" si="163"/>
        <v>101325</v>
      </c>
    </row>
    <row r="5189" spans="1:3" x14ac:dyDescent="0.2">
      <c r="A5189">
        <v>0.64837500000000003</v>
      </c>
      <c r="B5189">
        <f t="shared" si="162"/>
        <v>135430.60657416363</v>
      </c>
      <c r="C5189">
        <f t="shared" si="163"/>
        <v>101325</v>
      </c>
    </row>
    <row r="5190" spans="1:3" x14ac:dyDescent="0.2">
      <c r="A5190">
        <v>0.64849999999999997</v>
      </c>
      <c r="B5190">
        <f t="shared" si="162"/>
        <v>133685.6797749979</v>
      </c>
      <c r="C5190">
        <f t="shared" si="163"/>
        <v>101325</v>
      </c>
    </row>
    <row r="5191" spans="1:3" x14ac:dyDescent="0.2">
      <c r="A5191">
        <v>0.64862500000000001</v>
      </c>
      <c r="B5191">
        <f t="shared" si="162"/>
        <v>131741.23862400133</v>
      </c>
      <c r="C5191">
        <f t="shared" si="163"/>
        <v>101325</v>
      </c>
    </row>
    <row r="5192" spans="1:3" x14ac:dyDescent="0.2">
      <c r="A5192">
        <v>0.64875000000000005</v>
      </c>
      <c r="B5192">
        <f t="shared" si="162"/>
        <v>129609.27124746046</v>
      </c>
      <c r="C5192">
        <f t="shared" si="163"/>
        <v>101325</v>
      </c>
    </row>
    <row r="5193" spans="1:3" x14ac:dyDescent="0.2">
      <c r="A5193">
        <v>0.64887499999999998</v>
      </c>
      <c r="B5193">
        <f t="shared" si="162"/>
        <v>127302.92193320763</v>
      </c>
      <c r="C5193">
        <f t="shared" si="163"/>
        <v>101325</v>
      </c>
    </row>
    <row r="5194" spans="1:3" x14ac:dyDescent="0.2">
      <c r="A5194">
        <v>0.64900000000000002</v>
      </c>
      <c r="B5194">
        <f t="shared" si="162"/>
        <v>124836.41009169933</v>
      </c>
      <c r="C5194">
        <f t="shared" si="163"/>
        <v>101325</v>
      </c>
    </row>
    <row r="5195" spans="1:3" x14ac:dyDescent="0.2">
      <c r="A5195">
        <v>0.64912499999999995</v>
      </c>
      <c r="B5195">
        <f t="shared" si="162"/>
        <v>122224.94258863849</v>
      </c>
      <c r="C5195">
        <f t="shared" si="163"/>
        <v>101325</v>
      </c>
    </row>
    <row r="5196" spans="1:3" x14ac:dyDescent="0.2">
      <c r="A5196">
        <v>0.64924999999999999</v>
      </c>
      <c r="B5196">
        <f t="shared" si="162"/>
        <v>119484.61998958254</v>
      </c>
      <c r="C5196">
        <f t="shared" si="163"/>
        <v>101325</v>
      </c>
    </row>
    <row r="5197" spans="1:3" x14ac:dyDescent="0.2">
      <c r="A5197">
        <v>0.64937500000000004</v>
      </c>
      <c r="B5197">
        <f t="shared" si="162"/>
        <v>116632.33729460229</v>
      </c>
      <c r="C5197">
        <f t="shared" si="163"/>
        <v>101325</v>
      </c>
    </row>
    <row r="5198" spans="1:3" x14ac:dyDescent="0.2">
      <c r="A5198">
        <v>0.64949999999999997</v>
      </c>
      <c r="B5198">
        <f t="shared" si="162"/>
        <v>113685.67977499883</v>
      </c>
      <c r="C5198">
        <f t="shared" si="163"/>
        <v>101325</v>
      </c>
    </row>
    <row r="5199" spans="1:3" x14ac:dyDescent="0.2">
      <c r="A5199">
        <v>0.64962500000000001</v>
      </c>
      <c r="B5199">
        <f t="shared" si="162"/>
        <v>110662.81455423508</v>
      </c>
      <c r="C5199">
        <f t="shared" si="163"/>
        <v>101325</v>
      </c>
    </row>
    <row r="5200" spans="1:3" x14ac:dyDescent="0.2">
      <c r="A5200">
        <v>0.64975000000000005</v>
      </c>
      <c r="B5200">
        <f t="shared" si="162"/>
        <v>107582.37860160822</v>
      </c>
      <c r="C5200">
        <f t="shared" si="163"/>
        <v>101325</v>
      </c>
    </row>
    <row r="5201" spans="1:3" x14ac:dyDescent="0.2">
      <c r="A5201">
        <v>0.64987499999999998</v>
      </c>
      <c r="B5201">
        <f t="shared" si="162"/>
        <v>104463.36382911516</v>
      </c>
      <c r="C5201">
        <f t="shared" si="163"/>
        <v>101325</v>
      </c>
    </row>
    <row r="5202" spans="1:3" x14ac:dyDescent="0.2">
      <c r="A5202">
        <v>0.65</v>
      </c>
      <c r="B5202">
        <f t="shared" si="162"/>
        <v>101324.99999999921</v>
      </c>
      <c r="C5202">
        <f t="shared" si="163"/>
        <v>101325</v>
      </c>
    </row>
    <row r="5203" spans="1:3" x14ac:dyDescent="0.2">
      <c r="A5203">
        <v>0.65012499999999995</v>
      </c>
      <c r="B5203">
        <f t="shared" si="162"/>
        <v>98186.63617088781</v>
      </c>
      <c r="C5203">
        <f t="shared" si="163"/>
        <v>101325</v>
      </c>
    </row>
    <row r="5204" spans="1:3" x14ac:dyDescent="0.2">
      <c r="A5204">
        <v>0.65024999999999999</v>
      </c>
      <c r="B5204">
        <f t="shared" si="162"/>
        <v>95067.621398390242</v>
      </c>
      <c r="C5204">
        <f t="shared" si="163"/>
        <v>101325</v>
      </c>
    </row>
    <row r="5205" spans="1:3" x14ac:dyDescent="0.2">
      <c r="A5205">
        <v>0.65037500000000004</v>
      </c>
      <c r="B5205">
        <f t="shared" si="162"/>
        <v>91987.185445763389</v>
      </c>
      <c r="C5205">
        <f t="shared" si="163"/>
        <v>101325</v>
      </c>
    </row>
    <row r="5206" spans="1:3" x14ac:dyDescent="0.2">
      <c r="A5206">
        <v>0.65049999999999997</v>
      </c>
      <c r="B5206">
        <f t="shared" si="162"/>
        <v>88964.320225001837</v>
      </c>
      <c r="C5206">
        <f t="shared" si="163"/>
        <v>101325</v>
      </c>
    </row>
    <row r="5207" spans="1:3" x14ac:dyDescent="0.2">
      <c r="A5207">
        <v>0.65062500000000001</v>
      </c>
      <c r="B5207">
        <f t="shared" si="162"/>
        <v>86017.662705396258</v>
      </c>
      <c r="C5207">
        <f t="shared" si="163"/>
        <v>101325</v>
      </c>
    </row>
    <row r="5208" spans="1:3" x14ac:dyDescent="0.2">
      <c r="A5208">
        <v>0.65075000000000005</v>
      </c>
      <c r="B5208">
        <f t="shared" si="162"/>
        <v>83165.380010416062</v>
      </c>
      <c r="C5208">
        <f t="shared" si="163"/>
        <v>101325</v>
      </c>
    </row>
    <row r="5209" spans="1:3" x14ac:dyDescent="0.2">
      <c r="A5209">
        <v>0.65087499999999998</v>
      </c>
      <c r="B5209">
        <f t="shared" si="162"/>
        <v>80425.057411362126</v>
      </c>
      <c r="C5209">
        <f t="shared" si="163"/>
        <v>101325</v>
      </c>
    </row>
    <row r="5210" spans="1:3" x14ac:dyDescent="0.2">
      <c r="A5210">
        <v>0.65100000000000002</v>
      </c>
      <c r="B5210">
        <f t="shared" si="162"/>
        <v>77813.589908301248</v>
      </c>
      <c r="C5210">
        <f t="shared" si="163"/>
        <v>101325</v>
      </c>
    </row>
    <row r="5211" spans="1:3" x14ac:dyDescent="0.2">
      <c r="A5211">
        <v>0.65112499999999995</v>
      </c>
      <c r="B5211">
        <f t="shared" si="162"/>
        <v>75347.078066792907</v>
      </c>
      <c r="C5211">
        <f t="shared" si="163"/>
        <v>101325</v>
      </c>
    </row>
    <row r="5212" spans="1:3" x14ac:dyDescent="0.2">
      <c r="A5212">
        <v>0.65125</v>
      </c>
      <c r="B5212">
        <f t="shared" si="162"/>
        <v>73040.728752538431</v>
      </c>
      <c r="C5212">
        <f t="shared" si="163"/>
        <v>101325</v>
      </c>
    </row>
    <row r="5213" spans="1:3" x14ac:dyDescent="0.2">
      <c r="A5213">
        <v>0.65137500000000004</v>
      </c>
      <c r="B5213">
        <f t="shared" si="162"/>
        <v>70908.761375997667</v>
      </c>
      <c r="C5213">
        <f t="shared" si="163"/>
        <v>101325</v>
      </c>
    </row>
    <row r="5214" spans="1:3" x14ac:dyDescent="0.2">
      <c r="A5214">
        <v>0.65149999999999997</v>
      </c>
      <c r="B5214">
        <f t="shared" si="162"/>
        <v>68964.320225002521</v>
      </c>
      <c r="C5214">
        <f t="shared" si="163"/>
        <v>101325</v>
      </c>
    </row>
    <row r="5215" spans="1:3" x14ac:dyDescent="0.2">
      <c r="A5215">
        <v>0.65162500000000001</v>
      </c>
      <c r="B5215">
        <f t="shared" si="162"/>
        <v>67219.393425835558</v>
      </c>
      <c r="C5215">
        <f t="shared" si="163"/>
        <v>101325</v>
      </c>
    </row>
    <row r="5216" spans="1:3" x14ac:dyDescent="0.2">
      <c r="A5216">
        <v>0.65175000000000005</v>
      </c>
      <c r="B5216">
        <f t="shared" si="162"/>
        <v>65684.739032464684</v>
      </c>
      <c r="C5216">
        <f t="shared" si="163"/>
        <v>101325</v>
      </c>
    </row>
    <row r="5217" spans="1:3" x14ac:dyDescent="0.2">
      <c r="A5217">
        <v>0.65187499999999998</v>
      </c>
      <c r="B5217">
        <f t="shared" si="162"/>
        <v>64369.818699548945</v>
      </c>
      <c r="C5217">
        <f t="shared" si="163"/>
        <v>101325</v>
      </c>
    </row>
    <row r="5218" spans="1:3" x14ac:dyDescent="0.2">
      <c r="A5218">
        <v>0.65200000000000002</v>
      </c>
      <c r="B5218">
        <f t="shared" si="162"/>
        <v>63282.739348193529</v>
      </c>
      <c r="C5218">
        <f t="shared" si="163"/>
        <v>101325</v>
      </c>
    </row>
    <row r="5219" spans="1:3" x14ac:dyDescent="0.2">
      <c r="A5219">
        <v>0.65212499999999995</v>
      </c>
      <c r="B5219">
        <f t="shared" si="162"/>
        <v>62430.203184093247</v>
      </c>
      <c r="C5219">
        <f t="shared" si="163"/>
        <v>101325</v>
      </c>
    </row>
    <row r="5220" spans="1:3" x14ac:dyDescent="0.2">
      <c r="A5220">
        <v>0.65225</v>
      </c>
      <c r="B5220">
        <f t="shared" si="162"/>
        <v>61817.466376194367</v>
      </c>
      <c r="C5220">
        <f t="shared" si="163"/>
        <v>101325</v>
      </c>
    </row>
    <row r="5221" spans="1:3" x14ac:dyDescent="0.2">
      <c r="A5221">
        <v>0.65237500000000004</v>
      </c>
      <c r="B5221">
        <f t="shared" si="162"/>
        <v>61448.306650674829</v>
      </c>
      <c r="C5221">
        <f t="shared" si="163"/>
        <v>101325</v>
      </c>
    </row>
    <row r="5222" spans="1:3" x14ac:dyDescent="0.2">
      <c r="A5222">
        <v>0.65249999999999997</v>
      </c>
      <c r="B5222">
        <f t="shared" si="162"/>
        <v>61325</v>
      </c>
      <c r="C5222">
        <f t="shared" si="163"/>
        <v>101325</v>
      </c>
    </row>
    <row r="5223" spans="1:3" x14ac:dyDescent="0.2">
      <c r="A5223">
        <v>0.65262500000000001</v>
      </c>
      <c r="B5223">
        <f t="shared" si="162"/>
        <v>61448.306650674916</v>
      </c>
      <c r="C5223">
        <f t="shared" si="163"/>
        <v>101325</v>
      </c>
    </row>
    <row r="5224" spans="1:3" x14ac:dyDescent="0.2">
      <c r="A5224">
        <v>0.65275000000000005</v>
      </c>
      <c r="B5224">
        <f t="shared" si="162"/>
        <v>61817.466376194541</v>
      </c>
      <c r="C5224">
        <f t="shared" si="163"/>
        <v>101325</v>
      </c>
    </row>
    <row r="5225" spans="1:3" x14ac:dyDescent="0.2">
      <c r="A5225">
        <v>0.65287499999999998</v>
      </c>
      <c r="B5225">
        <f t="shared" si="162"/>
        <v>62430.203184092985</v>
      </c>
      <c r="C5225">
        <f t="shared" si="163"/>
        <v>101325</v>
      </c>
    </row>
    <row r="5226" spans="1:3" x14ac:dyDescent="0.2">
      <c r="A5226">
        <v>0.65300000000000002</v>
      </c>
      <c r="B5226">
        <f t="shared" si="162"/>
        <v>63282.739348193878</v>
      </c>
      <c r="C5226">
        <f t="shared" si="163"/>
        <v>101325</v>
      </c>
    </row>
    <row r="5227" spans="1:3" x14ac:dyDescent="0.2">
      <c r="A5227">
        <v>0.65312499999999996</v>
      </c>
      <c r="B5227">
        <f t="shared" si="162"/>
        <v>64369.818699548508</v>
      </c>
      <c r="C5227">
        <f t="shared" si="163"/>
        <v>101325</v>
      </c>
    </row>
    <row r="5228" spans="1:3" x14ac:dyDescent="0.2">
      <c r="A5228">
        <v>0.65325</v>
      </c>
      <c r="B5228">
        <f t="shared" si="162"/>
        <v>65684.739032465208</v>
      </c>
      <c r="C5228">
        <f t="shared" si="163"/>
        <v>101325</v>
      </c>
    </row>
    <row r="5229" spans="1:3" x14ac:dyDescent="0.2">
      <c r="A5229">
        <v>0.65337500000000004</v>
      </c>
      <c r="B5229">
        <f t="shared" si="162"/>
        <v>67219.393425837334</v>
      </c>
      <c r="C5229">
        <f t="shared" si="163"/>
        <v>101325</v>
      </c>
    </row>
    <row r="5230" spans="1:3" x14ac:dyDescent="0.2">
      <c r="A5230">
        <v>0.65349999999999997</v>
      </c>
      <c r="B5230">
        <f t="shared" si="162"/>
        <v>68964.320225001851</v>
      </c>
      <c r="C5230">
        <f t="shared" si="163"/>
        <v>101325</v>
      </c>
    </row>
    <row r="5231" spans="1:3" x14ac:dyDescent="0.2">
      <c r="A5231">
        <v>0.65362500000000001</v>
      </c>
      <c r="B5231">
        <f t="shared" si="162"/>
        <v>70908.761375998409</v>
      </c>
      <c r="C5231">
        <f t="shared" si="163"/>
        <v>101325</v>
      </c>
    </row>
    <row r="5232" spans="1:3" x14ac:dyDescent="0.2">
      <c r="A5232">
        <v>0.65375000000000005</v>
      </c>
      <c r="B5232">
        <f t="shared" si="162"/>
        <v>73040.728752539231</v>
      </c>
      <c r="C5232">
        <f t="shared" si="163"/>
        <v>101325</v>
      </c>
    </row>
    <row r="5233" spans="1:3" x14ac:dyDescent="0.2">
      <c r="A5233">
        <v>0.65387499999999998</v>
      </c>
      <c r="B5233">
        <f t="shared" si="162"/>
        <v>75347.078066792048</v>
      </c>
      <c r="C5233">
        <f t="shared" si="163"/>
        <v>101325</v>
      </c>
    </row>
    <row r="5234" spans="1:3" x14ac:dyDescent="0.2">
      <c r="A5234">
        <v>0.65400000000000003</v>
      </c>
      <c r="B5234">
        <f t="shared" si="162"/>
        <v>77813.589908302165</v>
      </c>
      <c r="C5234">
        <f t="shared" si="163"/>
        <v>101325</v>
      </c>
    </row>
    <row r="5235" spans="1:3" x14ac:dyDescent="0.2">
      <c r="A5235">
        <v>0.65412499999999996</v>
      </c>
      <c r="B5235">
        <f t="shared" si="162"/>
        <v>80425.057411361151</v>
      </c>
      <c r="C5235">
        <f t="shared" si="163"/>
        <v>101325</v>
      </c>
    </row>
    <row r="5236" spans="1:3" x14ac:dyDescent="0.2">
      <c r="A5236">
        <v>0.65425</v>
      </c>
      <c r="B5236">
        <f t="shared" si="162"/>
        <v>83165.380010419103</v>
      </c>
      <c r="C5236">
        <f t="shared" si="163"/>
        <v>101325</v>
      </c>
    </row>
    <row r="5237" spans="1:3" x14ac:dyDescent="0.2">
      <c r="A5237">
        <v>0.65437500000000004</v>
      </c>
      <c r="B5237">
        <f t="shared" si="162"/>
        <v>86017.662705397306</v>
      </c>
      <c r="C5237">
        <f t="shared" si="163"/>
        <v>101325</v>
      </c>
    </row>
    <row r="5238" spans="1:3" x14ac:dyDescent="0.2">
      <c r="A5238">
        <v>0.65449999999999997</v>
      </c>
      <c r="B5238">
        <f t="shared" si="162"/>
        <v>88964.320225000745</v>
      </c>
      <c r="C5238">
        <f t="shared" si="163"/>
        <v>101325</v>
      </c>
    </row>
    <row r="5239" spans="1:3" x14ac:dyDescent="0.2">
      <c r="A5239">
        <v>0.65462500000000001</v>
      </c>
      <c r="B5239">
        <f t="shared" si="162"/>
        <v>91987.185445764495</v>
      </c>
      <c r="C5239">
        <f t="shared" si="163"/>
        <v>101325</v>
      </c>
    </row>
    <row r="5240" spans="1:3" x14ac:dyDescent="0.2">
      <c r="A5240">
        <v>0.65475000000000005</v>
      </c>
      <c r="B5240">
        <f t="shared" si="162"/>
        <v>95067.621398391362</v>
      </c>
      <c r="C5240">
        <f t="shared" si="163"/>
        <v>101325</v>
      </c>
    </row>
    <row r="5241" spans="1:3" x14ac:dyDescent="0.2">
      <c r="A5241">
        <v>0.65487499999999998</v>
      </c>
      <c r="B5241">
        <f t="shared" si="162"/>
        <v>98186.636170886675</v>
      </c>
      <c r="C5241">
        <f t="shared" si="163"/>
        <v>101325</v>
      </c>
    </row>
    <row r="5242" spans="1:3" x14ac:dyDescent="0.2">
      <c r="A5242">
        <v>0.65500000000000003</v>
      </c>
      <c r="B5242">
        <f t="shared" si="162"/>
        <v>101325.00000000035</v>
      </c>
      <c r="C5242">
        <f t="shared" si="163"/>
        <v>101325</v>
      </c>
    </row>
    <row r="5243" spans="1:3" x14ac:dyDescent="0.2">
      <c r="A5243">
        <v>0.65512499999999996</v>
      </c>
      <c r="B5243">
        <f t="shared" si="162"/>
        <v>104463.36382911175</v>
      </c>
      <c r="C5243">
        <f t="shared" si="163"/>
        <v>101325</v>
      </c>
    </row>
    <row r="5244" spans="1:3" x14ac:dyDescent="0.2">
      <c r="A5244">
        <v>0.65525</v>
      </c>
      <c r="B5244">
        <f t="shared" si="162"/>
        <v>107582.37860160934</v>
      </c>
      <c r="C5244">
        <f t="shared" si="163"/>
        <v>101325</v>
      </c>
    </row>
    <row r="5245" spans="1:3" x14ac:dyDescent="0.2">
      <c r="A5245">
        <v>0.65537500000000004</v>
      </c>
      <c r="B5245">
        <f t="shared" si="162"/>
        <v>110662.8145542384</v>
      </c>
      <c r="C5245">
        <f t="shared" si="163"/>
        <v>101325</v>
      </c>
    </row>
    <row r="5246" spans="1:3" x14ac:dyDescent="0.2">
      <c r="A5246">
        <v>0.65549999999999997</v>
      </c>
      <c r="B5246">
        <f t="shared" si="162"/>
        <v>113685.67977499776</v>
      </c>
      <c r="C5246">
        <f t="shared" si="163"/>
        <v>101325</v>
      </c>
    </row>
    <row r="5247" spans="1:3" x14ac:dyDescent="0.2">
      <c r="A5247">
        <v>0.65562500000000001</v>
      </c>
      <c r="B5247">
        <f t="shared" si="162"/>
        <v>116632.33729460335</v>
      </c>
      <c r="C5247">
        <f t="shared" si="163"/>
        <v>101325</v>
      </c>
    </row>
    <row r="5248" spans="1:3" x14ac:dyDescent="0.2">
      <c r="A5248">
        <v>0.65575000000000006</v>
      </c>
      <c r="B5248">
        <f t="shared" si="162"/>
        <v>119484.61998958355</v>
      </c>
      <c r="C5248">
        <f t="shared" si="163"/>
        <v>101325</v>
      </c>
    </row>
    <row r="5249" spans="1:3" x14ac:dyDescent="0.2">
      <c r="A5249">
        <v>0.65587499999999999</v>
      </c>
      <c r="B5249">
        <f t="shared" si="162"/>
        <v>122224.94258863751</v>
      </c>
      <c r="C5249">
        <f t="shared" si="163"/>
        <v>101325</v>
      </c>
    </row>
    <row r="5250" spans="1:3" x14ac:dyDescent="0.2">
      <c r="A5250">
        <v>0.65600000000000003</v>
      </c>
      <c r="B5250">
        <f t="shared" si="162"/>
        <v>124836.41009170024</v>
      </c>
      <c r="C5250">
        <f t="shared" si="163"/>
        <v>101325</v>
      </c>
    </row>
    <row r="5251" spans="1:3" x14ac:dyDescent="0.2">
      <c r="A5251">
        <v>0.65612499999999996</v>
      </c>
      <c r="B5251">
        <f t="shared" ref="B5251:B5314" si="164">-40000*SIN(200*PI()*A5251)+101325</f>
        <v>127302.92193320676</v>
      </c>
      <c r="C5251">
        <f t="shared" ref="C5251:C5314" si="165">IF(MOD(A5251,0.02)&gt;0.005,101325,B5251)</f>
        <v>101325</v>
      </c>
    </row>
    <row r="5252" spans="1:3" x14ac:dyDescent="0.2">
      <c r="A5252">
        <v>0.65625</v>
      </c>
      <c r="B5252">
        <f t="shared" si="164"/>
        <v>129609.27124746126</v>
      </c>
      <c r="C5252">
        <f t="shared" si="165"/>
        <v>101325</v>
      </c>
    </row>
    <row r="5253" spans="1:3" x14ac:dyDescent="0.2">
      <c r="A5253">
        <v>0.65637500000000004</v>
      </c>
      <c r="B5253">
        <f t="shared" si="164"/>
        <v>131741.23862400206</v>
      </c>
      <c r="C5253">
        <f t="shared" si="165"/>
        <v>101325</v>
      </c>
    </row>
    <row r="5254" spans="1:3" x14ac:dyDescent="0.2">
      <c r="A5254">
        <v>0.65649999999999997</v>
      </c>
      <c r="B5254">
        <f t="shared" si="164"/>
        <v>133685.67977499723</v>
      </c>
      <c r="C5254">
        <f t="shared" si="165"/>
        <v>101325</v>
      </c>
    </row>
    <row r="5255" spans="1:3" x14ac:dyDescent="0.2">
      <c r="A5255">
        <v>0.65662500000000001</v>
      </c>
      <c r="B5255">
        <f t="shared" si="164"/>
        <v>135430.60657416421</v>
      </c>
      <c r="C5255">
        <f t="shared" si="165"/>
        <v>101325</v>
      </c>
    </row>
    <row r="5256" spans="1:3" x14ac:dyDescent="0.2">
      <c r="A5256">
        <v>0.65674999999999994</v>
      </c>
      <c r="B5256">
        <f t="shared" si="164"/>
        <v>136965.26096753409</v>
      </c>
      <c r="C5256">
        <f t="shared" si="165"/>
        <v>101325</v>
      </c>
    </row>
    <row r="5257" spans="1:3" x14ac:dyDescent="0.2">
      <c r="A5257">
        <v>0.65687499999999999</v>
      </c>
      <c r="B5257">
        <f t="shared" si="164"/>
        <v>138280.18130045175</v>
      </c>
      <c r="C5257">
        <f t="shared" si="165"/>
        <v>101325</v>
      </c>
    </row>
    <row r="5258" spans="1:3" x14ac:dyDescent="0.2">
      <c r="A5258">
        <v>0.65700000000000003</v>
      </c>
      <c r="B5258">
        <f t="shared" si="164"/>
        <v>139367.26065180634</v>
      </c>
      <c r="C5258">
        <f t="shared" si="165"/>
        <v>101325</v>
      </c>
    </row>
    <row r="5259" spans="1:3" x14ac:dyDescent="0.2">
      <c r="A5259">
        <v>0.65712499999999996</v>
      </c>
      <c r="B5259">
        <f t="shared" si="164"/>
        <v>140219.79681590665</v>
      </c>
      <c r="C5259">
        <f t="shared" si="165"/>
        <v>101325</v>
      </c>
    </row>
    <row r="5260" spans="1:3" x14ac:dyDescent="0.2">
      <c r="A5260">
        <v>0.65725</v>
      </c>
      <c r="B5260">
        <f t="shared" si="164"/>
        <v>140832.53362380556</v>
      </c>
      <c r="C5260">
        <f t="shared" si="165"/>
        <v>101325</v>
      </c>
    </row>
    <row r="5261" spans="1:3" x14ac:dyDescent="0.2">
      <c r="A5261">
        <v>0.65737500000000004</v>
      </c>
      <c r="B5261">
        <f t="shared" si="164"/>
        <v>141201.69334932516</v>
      </c>
      <c r="C5261">
        <f t="shared" si="165"/>
        <v>101325</v>
      </c>
    </row>
    <row r="5262" spans="1:3" x14ac:dyDescent="0.2">
      <c r="A5262">
        <v>0.65749999999999997</v>
      </c>
      <c r="B5262">
        <f t="shared" si="164"/>
        <v>141325</v>
      </c>
      <c r="C5262">
        <f t="shared" si="165"/>
        <v>101325</v>
      </c>
    </row>
    <row r="5263" spans="1:3" x14ac:dyDescent="0.2">
      <c r="A5263">
        <v>0.65762500000000002</v>
      </c>
      <c r="B5263">
        <f t="shared" si="164"/>
        <v>141201.69334932513</v>
      </c>
      <c r="C5263">
        <f t="shared" si="165"/>
        <v>101325</v>
      </c>
    </row>
    <row r="5264" spans="1:3" x14ac:dyDescent="0.2">
      <c r="A5264">
        <v>0.65774999999999995</v>
      </c>
      <c r="B5264">
        <f t="shared" si="164"/>
        <v>140832.53362380588</v>
      </c>
      <c r="C5264">
        <f t="shared" si="165"/>
        <v>101325</v>
      </c>
    </row>
    <row r="5265" spans="1:3" x14ac:dyDescent="0.2">
      <c r="A5265">
        <v>0.65787499999999999</v>
      </c>
      <c r="B5265">
        <f t="shared" si="164"/>
        <v>140219.79681590712</v>
      </c>
      <c r="C5265">
        <f t="shared" si="165"/>
        <v>101325</v>
      </c>
    </row>
    <row r="5266" spans="1:3" x14ac:dyDescent="0.2">
      <c r="A5266">
        <v>0.65800000000000003</v>
      </c>
      <c r="B5266">
        <f t="shared" si="164"/>
        <v>139367.26065180555</v>
      </c>
      <c r="C5266">
        <f t="shared" si="165"/>
        <v>101325</v>
      </c>
    </row>
    <row r="5267" spans="1:3" x14ac:dyDescent="0.2">
      <c r="A5267">
        <v>0.65812499999999996</v>
      </c>
      <c r="B5267">
        <f t="shared" si="164"/>
        <v>138280.18130045166</v>
      </c>
      <c r="C5267">
        <f t="shared" si="165"/>
        <v>101325</v>
      </c>
    </row>
    <row r="5268" spans="1:3" x14ac:dyDescent="0.2">
      <c r="A5268">
        <v>0.65825</v>
      </c>
      <c r="B5268">
        <f t="shared" si="164"/>
        <v>136965.260967535</v>
      </c>
      <c r="C5268">
        <f t="shared" si="165"/>
        <v>101325</v>
      </c>
    </row>
    <row r="5269" spans="1:3" x14ac:dyDescent="0.2">
      <c r="A5269">
        <v>0.65837500000000004</v>
      </c>
      <c r="B5269">
        <f t="shared" si="164"/>
        <v>135430.6065741629</v>
      </c>
      <c r="C5269">
        <f t="shared" si="165"/>
        <v>101325</v>
      </c>
    </row>
    <row r="5270" spans="1:3" x14ac:dyDescent="0.2">
      <c r="A5270">
        <v>0.65849999999999997</v>
      </c>
      <c r="B5270">
        <f t="shared" si="164"/>
        <v>133685.6797749984</v>
      </c>
      <c r="C5270">
        <f t="shared" si="165"/>
        <v>101325</v>
      </c>
    </row>
    <row r="5271" spans="1:3" x14ac:dyDescent="0.2">
      <c r="A5271">
        <v>0.65862500000000002</v>
      </c>
      <c r="B5271">
        <f t="shared" si="164"/>
        <v>131741.2386240004</v>
      </c>
      <c r="C5271">
        <f t="shared" si="165"/>
        <v>101325</v>
      </c>
    </row>
    <row r="5272" spans="1:3" x14ac:dyDescent="0.2">
      <c r="A5272">
        <v>0.65874999999999995</v>
      </c>
      <c r="B5272">
        <f t="shared" si="164"/>
        <v>129609.27124746269</v>
      </c>
      <c r="C5272">
        <f t="shared" si="165"/>
        <v>101325</v>
      </c>
    </row>
    <row r="5273" spans="1:3" x14ac:dyDescent="0.2">
      <c r="A5273">
        <v>0.65887499999999999</v>
      </c>
      <c r="B5273">
        <f t="shared" si="164"/>
        <v>127302.92193320829</v>
      </c>
      <c r="C5273">
        <f t="shared" si="165"/>
        <v>101325</v>
      </c>
    </row>
    <row r="5274" spans="1:3" x14ac:dyDescent="0.2">
      <c r="A5274">
        <v>0.65900000000000003</v>
      </c>
      <c r="B5274">
        <f t="shared" si="164"/>
        <v>124836.41009169818</v>
      </c>
      <c r="C5274">
        <f t="shared" si="165"/>
        <v>101325</v>
      </c>
    </row>
    <row r="5275" spans="1:3" x14ac:dyDescent="0.2">
      <c r="A5275">
        <v>0.65912499999999996</v>
      </c>
      <c r="B5275">
        <f t="shared" si="164"/>
        <v>122224.94258863921</v>
      </c>
      <c r="C5275">
        <f t="shared" si="165"/>
        <v>101325</v>
      </c>
    </row>
    <row r="5276" spans="1:3" x14ac:dyDescent="0.2">
      <c r="A5276">
        <v>0.65925</v>
      </c>
      <c r="B5276">
        <f t="shared" si="164"/>
        <v>119484.61998958128</v>
      </c>
      <c r="C5276">
        <f t="shared" si="165"/>
        <v>101325</v>
      </c>
    </row>
    <row r="5277" spans="1:3" x14ac:dyDescent="0.2">
      <c r="A5277">
        <v>0.65937500000000004</v>
      </c>
      <c r="B5277">
        <f t="shared" si="164"/>
        <v>116632.33729460309</v>
      </c>
      <c r="C5277">
        <f t="shared" si="165"/>
        <v>101325</v>
      </c>
    </row>
    <row r="5278" spans="1:3" x14ac:dyDescent="0.2">
      <c r="A5278">
        <v>0.65949999999999998</v>
      </c>
      <c r="B5278">
        <f t="shared" si="164"/>
        <v>113685.67977499749</v>
      </c>
      <c r="C5278">
        <f t="shared" si="165"/>
        <v>101325</v>
      </c>
    </row>
    <row r="5279" spans="1:3" x14ac:dyDescent="0.2">
      <c r="A5279">
        <v>0.65962500000000002</v>
      </c>
      <c r="B5279">
        <f t="shared" si="164"/>
        <v>110662.81455423593</v>
      </c>
      <c r="C5279">
        <f t="shared" si="165"/>
        <v>101325</v>
      </c>
    </row>
    <row r="5280" spans="1:3" x14ac:dyDescent="0.2">
      <c r="A5280">
        <v>0.65974999999999995</v>
      </c>
      <c r="B5280">
        <f t="shared" si="164"/>
        <v>107582.37860161132</v>
      </c>
      <c r="C5280">
        <f t="shared" si="165"/>
        <v>101325</v>
      </c>
    </row>
    <row r="5281" spans="1:3" x14ac:dyDescent="0.2">
      <c r="A5281">
        <v>0.65987499999999999</v>
      </c>
      <c r="B5281">
        <f t="shared" si="164"/>
        <v>104463.36382911375</v>
      </c>
      <c r="C5281">
        <f t="shared" si="165"/>
        <v>101325</v>
      </c>
    </row>
    <row r="5282" spans="1:3" x14ac:dyDescent="0.2">
      <c r="A5282">
        <v>0.66</v>
      </c>
      <c r="B5282">
        <f t="shared" si="164"/>
        <v>101325.00000000007</v>
      </c>
      <c r="C5282">
        <f t="shared" si="165"/>
        <v>101325.00000000007</v>
      </c>
    </row>
    <row r="5283" spans="1:3" x14ac:dyDescent="0.2">
      <c r="A5283">
        <v>0.66012499999999996</v>
      </c>
      <c r="B5283">
        <f t="shared" si="164"/>
        <v>98186.636170886399</v>
      </c>
      <c r="C5283">
        <f t="shared" si="165"/>
        <v>98186.636170886399</v>
      </c>
    </row>
    <row r="5284" spans="1:3" x14ac:dyDescent="0.2">
      <c r="A5284">
        <v>0.66025</v>
      </c>
      <c r="B5284">
        <f t="shared" si="164"/>
        <v>95067.621398391086</v>
      </c>
      <c r="C5284">
        <f t="shared" si="165"/>
        <v>95067.621398391086</v>
      </c>
    </row>
    <row r="5285" spans="1:3" x14ac:dyDescent="0.2">
      <c r="A5285">
        <v>0.66037500000000005</v>
      </c>
      <c r="B5285">
        <f t="shared" si="164"/>
        <v>91987.185445762007</v>
      </c>
      <c r="C5285">
        <f t="shared" si="165"/>
        <v>91987.185445762007</v>
      </c>
    </row>
    <row r="5286" spans="1:3" x14ac:dyDescent="0.2">
      <c r="A5286">
        <v>0.66049999999999998</v>
      </c>
      <c r="B5286">
        <f t="shared" si="164"/>
        <v>88964.320225002652</v>
      </c>
      <c r="C5286">
        <f t="shared" si="165"/>
        <v>88964.320225002652</v>
      </c>
    </row>
    <row r="5287" spans="1:3" x14ac:dyDescent="0.2">
      <c r="A5287">
        <v>0.66062500000000002</v>
      </c>
      <c r="B5287">
        <f t="shared" si="164"/>
        <v>86017.662705394963</v>
      </c>
      <c r="C5287">
        <f t="shared" si="165"/>
        <v>86017.662705394963</v>
      </c>
    </row>
    <row r="5288" spans="1:3" x14ac:dyDescent="0.2">
      <c r="A5288">
        <v>0.66074999999999995</v>
      </c>
      <c r="B5288">
        <f t="shared" si="164"/>
        <v>83165.380010418856</v>
      </c>
      <c r="C5288">
        <f t="shared" si="165"/>
        <v>83165.380010418856</v>
      </c>
    </row>
    <row r="5289" spans="1:3" x14ac:dyDescent="0.2">
      <c r="A5289">
        <v>0.66087499999999999</v>
      </c>
      <c r="B5289">
        <f t="shared" si="164"/>
        <v>80425.057411362854</v>
      </c>
      <c r="C5289">
        <f t="shared" si="165"/>
        <v>80425.057411362854</v>
      </c>
    </row>
    <row r="5290" spans="1:3" x14ac:dyDescent="0.2">
      <c r="A5290">
        <v>0.66100000000000003</v>
      </c>
      <c r="B5290">
        <f t="shared" si="164"/>
        <v>77813.589908300113</v>
      </c>
      <c r="C5290">
        <f t="shared" si="165"/>
        <v>77813.589908300113</v>
      </c>
    </row>
    <row r="5291" spans="1:3" x14ac:dyDescent="0.2">
      <c r="A5291">
        <v>0.66112499999999996</v>
      </c>
      <c r="B5291">
        <f t="shared" si="164"/>
        <v>75347.078066793561</v>
      </c>
      <c r="C5291">
        <f t="shared" si="165"/>
        <v>75347.078066793561</v>
      </c>
    </row>
    <row r="5292" spans="1:3" x14ac:dyDescent="0.2">
      <c r="A5292">
        <v>0.66125</v>
      </c>
      <c r="B5292">
        <f t="shared" si="164"/>
        <v>73040.728752537427</v>
      </c>
      <c r="C5292">
        <f t="shared" si="165"/>
        <v>73040.728752537427</v>
      </c>
    </row>
    <row r="5293" spans="1:3" x14ac:dyDescent="0.2">
      <c r="A5293">
        <v>0.66137500000000005</v>
      </c>
      <c r="B5293">
        <f t="shared" si="164"/>
        <v>70908.761375998234</v>
      </c>
      <c r="C5293">
        <f t="shared" si="165"/>
        <v>70908.761375998234</v>
      </c>
    </row>
    <row r="5294" spans="1:3" x14ac:dyDescent="0.2">
      <c r="A5294">
        <v>0.66149999999999998</v>
      </c>
      <c r="B5294">
        <f t="shared" si="164"/>
        <v>68964.32022500303</v>
      </c>
      <c r="C5294">
        <f t="shared" si="165"/>
        <v>68964.32022500303</v>
      </c>
    </row>
    <row r="5295" spans="1:3" x14ac:dyDescent="0.2">
      <c r="A5295">
        <v>0.66162500000000002</v>
      </c>
      <c r="B5295">
        <f t="shared" si="164"/>
        <v>67219.39342583601</v>
      </c>
      <c r="C5295">
        <f t="shared" si="165"/>
        <v>67219.39342583601</v>
      </c>
    </row>
    <row r="5296" spans="1:3" x14ac:dyDescent="0.2">
      <c r="A5296">
        <v>0.66174999999999995</v>
      </c>
      <c r="B5296">
        <f t="shared" si="164"/>
        <v>65684.73903246611</v>
      </c>
      <c r="C5296">
        <f t="shared" si="165"/>
        <v>65684.73903246611</v>
      </c>
    </row>
    <row r="5297" spans="1:3" x14ac:dyDescent="0.2">
      <c r="A5297">
        <v>0.66187499999999999</v>
      </c>
      <c r="B5297">
        <f t="shared" si="164"/>
        <v>64369.818699548407</v>
      </c>
      <c r="C5297">
        <f t="shared" si="165"/>
        <v>64369.818699548407</v>
      </c>
    </row>
    <row r="5298" spans="1:3" x14ac:dyDescent="0.2">
      <c r="A5298">
        <v>0.66200000000000003</v>
      </c>
      <c r="B5298">
        <f t="shared" si="164"/>
        <v>63282.739348193791</v>
      </c>
      <c r="C5298">
        <f t="shared" si="165"/>
        <v>63282.739348193791</v>
      </c>
    </row>
    <row r="5299" spans="1:3" x14ac:dyDescent="0.2">
      <c r="A5299">
        <v>0.66212499999999996</v>
      </c>
      <c r="B5299">
        <f t="shared" si="164"/>
        <v>62430.203184092912</v>
      </c>
      <c r="C5299">
        <f t="shared" si="165"/>
        <v>62430.203184092912</v>
      </c>
    </row>
    <row r="5300" spans="1:3" x14ac:dyDescent="0.2">
      <c r="A5300">
        <v>0.66225000000000001</v>
      </c>
      <c r="B5300">
        <f t="shared" si="164"/>
        <v>61817.466376194498</v>
      </c>
      <c r="C5300">
        <f t="shared" si="165"/>
        <v>61817.466376194498</v>
      </c>
    </row>
    <row r="5301" spans="1:3" x14ac:dyDescent="0.2">
      <c r="A5301">
        <v>0.66237500000000005</v>
      </c>
      <c r="B5301">
        <f t="shared" si="164"/>
        <v>61448.30665067472</v>
      </c>
      <c r="C5301">
        <f t="shared" si="165"/>
        <v>61448.30665067472</v>
      </c>
    </row>
    <row r="5302" spans="1:3" x14ac:dyDescent="0.2">
      <c r="A5302">
        <v>0.66249999999999998</v>
      </c>
      <c r="B5302">
        <f t="shared" si="164"/>
        <v>61325</v>
      </c>
      <c r="C5302">
        <f t="shared" si="165"/>
        <v>61325</v>
      </c>
    </row>
    <row r="5303" spans="1:3" x14ac:dyDescent="0.2">
      <c r="A5303">
        <v>0.66262500000000002</v>
      </c>
      <c r="B5303">
        <f t="shared" si="164"/>
        <v>61448.306650674844</v>
      </c>
      <c r="C5303">
        <f t="shared" si="165"/>
        <v>61448.306650674844</v>
      </c>
    </row>
    <row r="5304" spans="1:3" x14ac:dyDescent="0.2">
      <c r="A5304">
        <v>0.66274999999999995</v>
      </c>
      <c r="B5304">
        <f t="shared" si="164"/>
        <v>61817.466376194403</v>
      </c>
      <c r="C5304">
        <f t="shared" si="165"/>
        <v>61817.466376194403</v>
      </c>
    </row>
    <row r="5305" spans="1:3" x14ac:dyDescent="0.2">
      <c r="A5305">
        <v>0.66287499999999999</v>
      </c>
      <c r="B5305">
        <f t="shared" si="164"/>
        <v>62430.203184092781</v>
      </c>
      <c r="C5305">
        <f t="shared" si="165"/>
        <v>62430.203184092781</v>
      </c>
    </row>
    <row r="5306" spans="1:3" x14ac:dyDescent="0.2">
      <c r="A5306">
        <v>0.66300000000000003</v>
      </c>
      <c r="B5306">
        <f t="shared" si="164"/>
        <v>63282.739348194315</v>
      </c>
      <c r="C5306">
        <f t="shared" si="165"/>
        <v>63282.739348194315</v>
      </c>
    </row>
    <row r="5307" spans="1:3" x14ac:dyDescent="0.2">
      <c r="A5307">
        <v>0.66312499999999996</v>
      </c>
      <c r="B5307">
        <f t="shared" si="164"/>
        <v>64369.818699548181</v>
      </c>
      <c r="C5307">
        <f t="shared" si="165"/>
        <v>64369.818699548181</v>
      </c>
    </row>
    <row r="5308" spans="1:3" x14ac:dyDescent="0.2">
      <c r="A5308">
        <v>0.66325000000000001</v>
      </c>
      <c r="B5308">
        <f t="shared" si="164"/>
        <v>65684.739032465848</v>
      </c>
      <c r="C5308">
        <f t="shared" si="165"/>
        <v>65684.739032465848</v>
      </c>
    </row>
    <row r="5309" spans="1:3" x14ac:dyDescent="0.2">
      <c r="A5309">
        <v>0.66337500000000005</v>
      </c>
      <c r="B5309">
        <f t="shared" si="164"/>
        <v>67219.393425836897</v>
      </c>
      <c r="C5309">
        <f t="shared" si="165"/>
        <v>67219.393425836897</v>
      </c>
    </row>
    <row r="5310" spans="1:3" x14ac:dyDescent="0.2">
      <c r="A5310">
        <v>0.66349999999999998</v>
      </c>
      <c r="B5310">
        <f t="shared" si="164"/>
        <v>68964.320225001342</v>
      </c>
      <c r="C5310">
        <f t="shared" si="165"/>
        <v>68964.320225001342</v>
      </c>
    </row>
    <row r="5311" spans="1:3" x14ac:dyDescent="0.2">
      <c r="A5311">
        <v>0.66362500000000002</v>
      </c>
      <c r="B5311">
        <f t="shared" si="164"/>
        <v>70908.761375999326</v>
      </c>
      <c r="C5311">
        <f t="shared" si="165"/>
        <v>70908.761375999326</v>
      </c>
    </row>
    <row r="5312" spans="1:3" x14ac:dyDescent="0.2">
      <c r="A5312">
        <v>0.66374999999999995</v>
      </c>
      <c r="B5312">
        <f t="shared" si="164"/>
        <v>73040.728752537005</v>
      </c>
      <c r="C5312">
        <f t="shared" si="165"/>
        <v>73040.728752537005</v>
      </c>
    </row>
    <row r="5313" spans="1:3" x14ac:dyDescent="0.2">
      <c r="A5313">
        <v>0.66387499999999999</v>
      </c>
      <c r="B5313">
        <f t="shared" si="164"/>
        <v>75347.078066793125</v>
      </c>
      <c r="C5313">
        <f t="shared" si="165"/>
        <v>75347.078066793125</v>
      </c>
    </row>
    <row r="5314" spans="1:3" x14ac:dyDescent="0.2">
      <c r="A5314">
        <v>0.66400000000000003</v>
      </c>
      <c r="B5314">
        <f t="shared" si="164"/>
        <v>77813.589908301466</v>
      </c>
      <c r="C5314">
        <f t="shared" si="165"/>
        <v>77813.589908301466</v>
      </c>
    </row>
    <row r="5315" spans="1:3" x14ac:dyDescent="0.2">
      <c r="A5315">
        <v>0.66412499999999997</v>
      </c>
      <c r="B5315">
        <f t="shared" ref="B5315:B5378" si="166">-40000*SIN(200*PI()*A5315)+101325</f>
        <v>80425.057411362359</v>
      </c>
      <c r="C5315">
        <f t="shared" ref="C5315:C5378" si="167">IF(MOD(A5315,0.02)&gt;0.005,101325,B5315)</f>
        <v>80425.057411362359</v>
      </c>
    </row>
    <row r="5316" spans="1:3" x14ac:dyDescent="0.2">
      <c r="A5316">
        <v>0.66425000000000001</v>
      </c>
      <c r="B5316">
        <f t="shared" si="166"/>
        <v>83165.380010418332</v>
      </c>
      <c r="C5316">
        <f t="shared" si="167"/>
        <v>83165.380010418332</v>
      </c>
    </row>
    <row r="5317" spans="1:3" x14ac:dyDescent="0.2">
      <c r="A5317">
        <v>0.66437500000000005</v>
      </c>
      <c r="B5317">
        <f t="shared" si="166"/>
        <v>86017.662705398616</v>
      </c>
      <c r="C5317">
        <f t="shared" si="167"/>
        <v>86017.662705398616</v>
      </c>
    </row>
    <row r="5318" spans="1:3" x14ac:dyDescent="0.2">
      <c r="A5318">
        <v>0.66449999999999998</v>
      </c>
      <c r="B5318">
        <f t="shared" si="166"/>
        <v>88964.320225002099</v>
      </c>
      <c r="C5318">
        <f t="shared" si="167"/>
        <v>88964.320225002099</v>
      </c>
    </row>
    <row r="5319" spans="1:3" x14ac:dyDescent="0.2">
      <c r="A5319">
        <v>0.66462500000000002</v>
      </c>
      <c r="B5319">
        <f t="shared" si="166"/>
        <v>91987.185445763651</v>
      </c>
      <c r="C5319">
        <f t="shared" si="167"/>
        <v>91987.185445763651</v>
      </c>
    </row>
    <row r="5320" spans="1:3" x14ac:dyDescent="0.2">
      <c r="A5320">
        <v>0.66474999999999995</v>
      </c>
      <c r="B5320">
        <f t="shared" si="166"/>
        <v>95067.621398390504</v>
      </c>
      <c r="C5320">
        <f t="shared" si="167"/>
        <v>95067.621398390504</v>
      </c>
    </row>
    <row r="5321" spans="1:3" x14ac:dyDescent="0.2">
      <c r="A5321">
        <v>0.66487499999999999</v>
      </c>
      <c r="B5321">
        <f t="shared" si="166"/>
        <v>98186.636170885817</v>
      </c>
      <c r="C5321">
        <f t="shared" si="167"/>
        <v>98186.636170885817</v>
      </c>
    </row>
    <row r="5322" spans="1:3" x14ac:dyDescent="0.2">
      <c r="A5322">
        <v>0.66500000000000004</v>
      </c>
      <c r="B5322">
        <f t="shared" si="166"/>
        <v>101325.00000000176</v>
      </c>
      <c r="C5322">
        <f t="shared" si="167"/>
        <v>101325</v>
      </c>
    </row>
    <row r="5323" spans="1:3" x14ac:dyDescent="0.2">
      <c r="A5323">
        <v>0.66512499999999997</v>
      </c>
      <c r="B5323">
        <f t="shared" si="166"/>
        <v>104463.36382911316</v>
      </c>
      <c r="C5323">
        <f t="shared" si="167"/>
        <v>101325</v>
      </c>
    </row>
    <row r="5324" spans="1:3" x14ac:dyDescent="0.2">
      <c r="A5324">
        <v>0.66525000000000001</v>
      </c>
      <c r="B5324">
        <f t="shared" si="166"/>
        <v>107582.37860160848</v>
      </c>
      <c r="C5324">
        <f t="shared" si="167"/>
        <v>101325</v>
      </c>
    </row>
    <row r="5325" spans="1:3" x14ac:dyDescent="0.2">
      <c r="A5325">
        <v>0.66537500000000005</v>
      </c>
      <c r="B5325">
        <f t="shared" si="166"/>
        <v>110662.81455423757</v>
      </c>
      <c r="C5325">
        <f t="shared" si="167"/>
        <v>101325</v>
      </c>
    </row>
    <row r="5326" spans="1:3" x14ac:dyDescent="0.2">
      <c r="A5326">
        <v>0.66549999999999998</v>
      </c>
      <c r="B5326">
        <f t="shared" si="166"/>
        <v>113685.67977499694</v>
      </c>
      <c r="C5326">
        <f t="shared" si="167"/>
        <v>101325</v>
      </c>
    </row>
    <row r="5327" spans="1:3" x14ac:dyDescent="0.2">
      <c r="A5327">
        <v>0.66562500000000002</v>
      </c>
      <c r="B5327">
        <f t="shared" si="166"/>
        <v>116632.33729460464</v>
      </c>
      <c r="C5327">
        <f t="shared" si="167"/>
        <v>101325</v>
      </c>
    </row>
    <row r="5328" spans="1:3" x14ac:dyDescent="0.2">
      <c r="A5328">
        <v>0.66574999999999995</v>
      </c>
      <c r="B5328">
        <f t="shared" si="166"/>
        <v>119484.61998958075</v>
      </c>
      <c r="C5328">
        <f t="shared" si="167"/>
        <v>101325</v>
      </c>
    </row>
    <row r="5329" spans="1:3" x14ac:dyDescent="0.2">
      <c r="A5329">
        <v>0.66587499999999999</v>
      </c>
      <c r="B5329">
        <f t="shared" si="166"/>
        <v>122224.94258863872</v>
      </c>
      <c r="C5329">
        <f t="shared" si="167"/>
        <v>101325</v>
      </c>
    </row>
    <row r="5330" spans="1:3" x14ac:dyDescent="0.2">
      <c r="A5330">
        <v>0.66600000000000004</v>
      </c>
      <c r="B5330">
        <f t="shared" si="166"/>
        <v>124836.41009169955</v>
      </c>
      <c r="C5330">
        <f t="shared" si="167"/>
        <v>101325</v>
      </c>
    </row>
    <row r="5331" spans="1:3" x14ac:dyDescent="0.2">
      <c r="A5331">
        <v>0.66612499999999997</v>
      </c>
      <c r="B5331">
        <f t="shared" si="166"/>
        <v>127302.9219332061</v>
      </c>
      <c r="C5331">
        <f t="shared" si="167"/>
        <v>101325</v>
      </c>
    </row>
    <row r="5332" spans="1:3" x14ac:dyDescent="0.2">
      <c r="A5332">
        <v>0.66625000000000001</v>
      </c>
      <c r="B5332">
        <f t="shared" si="166"/>
        <v>129609.27124746227</v>
      </c>
      <c r="C5332">
        <f t="shared" si="167"/>
        <v>101325</v>
      </c>
    </row>
    <row r="5333" spans="1:3" x14ac:dyDescent="0.2">
      <c r="A5333">
        <v>0.66637500000000005</v>
      </c>
      <c r="B5333">
        <f t="shared" si="166"/>
        <v>131741.2386240015</v>
      </c>
      <c r="C5333">
        <f t="shared" si="167"/>
        <v>101325</v>
      </c>
    </row>
    <row r="5334" spans="1:3" x14ac:dyDescent="0.2">
      <c r="A5334">
        <v>0.66649999999999998</v>
      </c>
      <c r="B5334">
        <f t="shared" si="166"/>
        <v>133685.67977499805</v>
      </c>
      <c r="C5334">
        <f t="shared" si="167"/>
        <v>101325</v>
      </c>
    </row>
    <row r="5335" spans="1:3" x14ac:dyDescent="0.2">
      <c r="A5335">
        <v>0.66662500000000002</v>
      </c>
      <c r="B5335">
        <f t="shared" si="166"/>
        <v>135430.60657416377</v>
      </c>
      <c r="C5335">
        <f t="shared" si="167"/>
        <v>101325</v>
      </c>
    </row>
    <row r="5336" spans="1:3" x14ac:dyDescent="0.2">
      <c r="A5336">
        <v>0.66674999999999995</v>
      </c>
      <c r="B5336">
        <f t="shared" si="166"/>
        <v>136965.26096753473</v>
      </c>
      <c r="C5336">
        <f t="shared" si="167"/>
        <v>101325</v>
      </c>
    </row>
    <row r="5337" spans="1:3" x14ac:dyDescent="0.2">
      <c r="A5337">
        <v>0.666875</v>
      </c>
      <c r="B5337">
        <f t="shared" si="166"/>
        <v>138280.18130045143</v>
      </c>
      <c r="C5337">
        <f t="shared" si="167"/>
        <v>101325</v>
      </c>
    </row>
    <row r="5338" spans="1:3" x14ac:dyDescent="0.2">
      <c r="A5338">
        <v>0.66700000000000004</v>
      </c>
      <c r="B5338">
        <f t="shared" si="166"/>
        <v>139367.26065180678</v>
      </c>
      <c r="C5338">
        <f t="shared" si="167"/>
        <v>101325</v>
      </c>
    </row>
    <row r="5339" spans="1:3" x14ac:dyDescent="0.2">
      <c r="A5339">
        <v>0.66712499999999997</v>
      </c>
      <c r="B5339">
        <f t="shared" si="166"/>
        <v>140219.79681590697</v>
      </c>
      <c r="C5339">
        <f t="shared" si="167"/>
        <v>101325</v>
      </c>
    </row>
    <row r="5340" spans="1:3" x14ac:dyDescent="0.2">
      <c r="A5340">
        <v>0.66725000000000001</v>
      </c>
      <c r="B5340">
        <f t="shared" si="166"/>
        <v>140832.53362380544</v>
      </c>
      <c r="C5340">
        <f t="shared" si="167"/>
        <v>101325</v>
      </c>
    </row>
    <row r="5341" spans="1:3" x14ac:dyDescent="0.2">
      <c r="A5341">
        <v>0.66737500000000005</v>
      </c>
      <c r="B5341">
        <f t="shared" si="166"/>
        <v>141201.69334932524</v>
      </c>
      <c r="C5341">
        <f t="shared" si="167"/>
        <v>101325</v>
      </c>
    </row>
    <row r="5342" spans="1:3" x14ac:dyDescent="0.2">
      <c r="A5342">
        <v>0.66749999999999998</v>
      </c>
      <c r="B5342">
        <f t="shared" si="166"/>
        <v>141325</v>
      </c>
      <c r="C5342">
        <f t="shared" si="167"/>
        <v>101325</v>
      </c>
    </row>
    <row r="5343" spans="1:3" x14ac:dyDescent="0.2">
      <c r="A5343">
        <v>0.66762500000000002</v>
      </c>
      <c r="B5343">
        <f t="shared" si="166"/>
        <v>141201.69334932501</v>
      </c>
      <c r="C5343">
        <f t="shared" si="167"/>
        <v>101325</v>
      </c>
    </row>
    <row r="5344" spans="1:3" x14ac:dyDescent="0.2">
      <c r="A5344">
        <v>0.66774999999999995</v>
      </c>
      <c r="B5344">
        <f t="shared" si="166"/>
        <v>140832.53362380568</v>
      </c>
      <c r="C5344">
        <f t="shared" si="167"/>
        <v>101325</v>
      </c>
    </row>
    <row r="5345" spans="1:3" x14ac:dyDescent="0.2">
      <c r="A5345">
        <v>0.667875</v>
      </c>
      <c r="B5345">
        <f t="shared" si="166"/>
        <v>140219.79681590732</v>
      </c>
      <c r="C5345">
        <f t="shared" si="167"/>
        <v>101325</v>
      </c>
    </row>
    <row r="5346" spans="1:3" x14ac:dyDescent="0.2">
      <c r="A5346">
        <v>0.66800000000000004</v>
      </c>
      <c r="B5346">
        <f t="shared" si="166"/>
        <v>139367.26065180582</v>
      </c>
      <c r="C5346">
        <f t="shared" si="167"/>
        <v>101325</v>
      </c>
    </row>
    <row r="5347" spans="1:3" x14ac:dyDescent="0.2">
      <c r="A5347">
        <v>0.66812499999999997</v>
      </c>
      <c r="B5347">
        <f t="shared" si="166"/>
        <v>138280.18130045198</v>
      </c>
      <c r="C5347">
        <f t="shared" si="167"/>
        <v>101325</v>
      </c>
    </row>
    <row r="5348" spans="1:3" x14ac:dyDescent="0.2">
      <c r="A5348">
        <v>0.66825000000000001</v>
      </c>
      <c r="B5348">
        <f t="shared" si="166"/>
        <v>136965.26096753436</v>
      </c>
      <c r="C5348">
        <f t="shared" si="167"/>
        <v>101325</v>
      </c>
    </row>
    <row r="5349" spans="1:3" x14ac:dyDescent="0.2">
      <c r="A5349">
        <v>0.66837500000000005</v>
      </c>
      <c r="B5349">
        <f t="shared" si="166"/>
        <v>135430.60657416334</v>
      </c>
      <c r="C5349">
        <f t="shared" si="167"/>
        <v>101325</v>
      </c>
    </row>
    <row r="5350" spans="1:3" x14ac:dyDescent="0.2">
      <c r="A5350">
        <v>0.66849999999999998</v>
      </c>
      <c r="B5350">
        <f t="shared" si="166"/>
        <v>133685.67977499758</v>
      </c>
      <c r="C5350">
        <f t="shared" si="167"/>
        <v>101325</v>
      </c>
    </row>
    <row r="5351" spans="1:3" x14ac:dyDescent="0.2">
      <c r="A5351">
        <v>0.66862500000000002</v>
      </c>
      <c r="B5351">
        <f t="shared" si="166"/>
        <v>131741.23862400095</v>
      </c>
      <c r="C5351">
        <f t="shared" si="167"/>
        <v>101325</v>
      </c>
    </row>
    <row r="5352" spans="1:3" x14ac:dyDescent="0.2">
      <c r="A5352">
        <v>0.66874999999999996</v>
      </c>
      <c r="B5352">
        <f t="shared" si="166"/>
        <v>129609.2712474633</v>
      </c>
      <c r="C5352">
        <f t="shared" si="167"/>
        <v>101325</v>
      </c>
    </row>
    <row r="5353" spans="1:3" x14ac:dyDescent="0.2">
      <c r="A5353">
        <v>0.668875</v>
      </c>
      <c r="B5353">
        <f t="shared" si="166"/>
        <v>127302.92193320721</v>
      </c>
      <c r="C5353">
        <f t="shared" si="167"/>
        <v>101325</v>
      </c>
    </row>
    <row r="5354" spans="1:3" x14ac:dyDescent="0.2">
      <c r="A5354">
        <v>0.66900000000000004</v>
      </c>
      <c r="B5354">
        <f t="shared" si="166"/>
        <v>124836.41009169888</v>
      </c>
      <c r="C5354">
        <f t="shared" si="167"/>
        <v>101325</v>
      </c>
    </row>
    <row r="5355" spans="1:3" x14ac:dyDescent="0.2">
      <c r="A5355">
        <v>0.66912499999999997</v>
      </c>
      <c r="B5355">
        <f t="shared" si="166"/>
        <v>122224.94258863802</v>
      </c>
      <c r="C5355">
        <f t="shared" si="167"/>
        <v>101325</v>
      </c>
    </row>
    <row r="5356" spans="1:3" x14ac:dyDescent="0.2">
      <c r="A5356">
        <v>0.66925000000000001</v>
      </c>
      <c r="B5356">
        <f t="shared" si="166"/>
        <v>119484.61998958205</v>
      </c>
      <c r="C5356">
        <f t="shared" si="167"/>
        <v>101325</v>
      </c>
    </row>
    <row r="5357" spans="1:3" x14ac:dyDescent="0.2">
      <c r="A5357">
        <v>0.66937500000000005</v>
      </c>
      <c r="B5357">
        <f t="shared" si="166"/>
        <v>116632.33729460178</v>
      </c>
      <c r="C5357">
        <f t="shared" si="167"/>
        <v>101325</v>
      </c>
    </row>
    <row r="5358" spans="1:3" x14ac:dyDescent="0.2">
      <c r="A5358">
        <v>0.66949999999999998</v>
      </c>
      <c r="B5358">
        <f t="shared" si="166"/>
        <v>113685.67977499832</v>
      </c>
      <c r="C5358">
        <f t="shared" si="167"/>
        <v>101325</v>
      </c>
    </row>
    <row r="5359" spans="1:3" x14ac:dyDescent="0.2">
      <c r="A5359">
        <v>0.66962500000000003</v>
      </c>
      <c r="B5359">
        <f t="shared" si="166"/>
        <v>110662.81455423456</v>
      </c>
      <c r="C5359">
        <f t="shared" si="167"/>
        <v>101325</v>
      </c>
    </row>
    <row r="5360" spans="1:3" x14ac:dyDescent="0.2">
      <c r="A5360">
        <v>0.66974999999999996</v>
      </c>
      <c r="B5360">
        <f t="shared" si="166"/>
        <v>107582.37860160992</v>
      </c>
      <c r="C5360">
        <f t="shared" si="167"/>
        <v>101325</v>
      </c>
    </row>
    <row r="5361" spans="1:3" x14ac:dyDescent="0.2">
      <c r="A5361">
        <v>0.669875</v>
      </c>
      <c r="B5361">
        <f t="shared" si="166"/>
        <v>104463.36382911461</v>
      </c>
      <c r="C5361">
        <f t="shared" si="167"/>
        <v>101325</v>
      </c>
    </row>
    <row r="5362" spans="1:3" x14ac:dyDescent="0.2">
      <c r="A5362">
        <v>0.67</v>
      </c>
      <c r="B5362">
        <f t="shared" si="166"/>
        <v>101324.99999999866</v>
      </c>
      <c r="C5362">
        <f t="shared" si="167"/>
        <v>101325</v>
      </c>
    </row>
    <row r="5363" spans="1:3" x14ac:dyDescent="0.2">
      <c r="A5363">
        <v>0.67012499999999997</v>
      </c>
      <c r="B5363">
        <f t="shared" si="166"/>
        <v>98186.636170887257</v>
      </c>
      <c r="C5363">
        <f t="shared" si="167"/>
        <v>101325</v>
      </c>
    </row>
    <row r="5364" spans="1:3" x14ac:dyDescent="0.2">
      <c r="A5364">
        <v>0.67025000000000001</v>
      </c>
      <c r="B5364">
        <f t="shared" si="166"/>
        <v>95067.621398389689</v>
      </c>
      <c r="C5364">
        <f t="shared" si="167"/>
        <v>101325</v>
      </c>
    </row>
    <row r="5365" spans="1:3" x14ac:dyDescent="0.2">
      <c r="A5365">
        <v>0.67037500000000005</v>
      </c>
      <c r="B5365">
        <f t="shared" si="166"/>
        <v>91987.185445762851</v>
      </c>
      <c r="C5365">
        <f t="shared" si="167"/>
        <v>101325</v>
      </c>
    </row>
    <row r="5366" spans="1:3" x14ac:dyDescent="0.2">
      <c r="A5366">
        <v>0.67049999999999998</v>
      </c>
      <c r="B5366">
        <f t="shared" si="166"/>
        <v>88964.320225001313</v>
      </c>
      <c r="C5366">
        <f t="shared" si="167"/>
        <v>101325</v>
      </c>
    </row>
    <row r="5367" spans="1:3" x14ac:dyDescent="0.2">
      <c r="A5367">
        <v>0.67062500000000003</v>
      </c>
      <c r="B5367">
        <f t="shared" si="166"/>
        <v>86017.662705395749</v>
      </c>
      <c r="C5367">
        <f t="shared" si="167"/>
        <v>101325</v>
      </c>
    </row>
    <row r="5368" spans="1:3" x14ac:dyDescent="0.2">
      <c r="A5368">
        <v>0.67074999999999996</v>
      </c>
      <c r="B5368">
        <f t="shared" si="166"/>
        <v>83165.380010419627</v>
      </c>
      <c r="C5368">
        <f t="shared" si="167"/>
        <v>101325</v>
      </c>
    </row>
    <row r="5369" spans="1:3" x14ac:dyDescent="0.2">
      <c r="A5369">
        <v>0.670875</v>
      </c>
      <c r="B5369">
        <f t="shared" si="166"/>
        <v>80425.05741136166</v>
      </c>
      <c r="C5369">
        <f t="shared" si="167"/>
        <v>101325</v>
      </c>
    </row>
    <row r="5370" spans="1:3" x14ac:dyDescent="0.2">
      <c r="A5370">
        <v>0.67100000000000004</v>
      </c>
      <c r="B5370">
        <f t="shared" si="166"/>
        <v>77813.589908300812</v>
      </c>
      <c r="C5370">
        <f t="shared" si="167"/>
        <v>101325</v>
      </c>
    </row>
    <row r="5371" spans="1:3" x14ac:dyDescent="0.2">
      <c r="A5371">
        <v>0.67112499999999997</v>
      </c>
      <c r="B5371">
        <f t="shared" si="166"/>
        <v>75347.078066792499</v>
      </c>
      <c r="C5371">
        <f t="shared" si="167"/>
        <v>101325</v>
      </c>
    </row>
    <row r="5372" spans="1:3" x14ac:dyDescent="0.2">
      <c r="A5372">
        <v>0.67125000000000001</v>
      </c>
      <c r="B5372">
        <f t="shared" si="166"/>
        <v>73040.728752538038</v>
      </c>
      <c r="C5372">
        <f t="shared" si="167"/>
        <v>101325</v>
      </c>
    </row>
    <row r="5373" spans="1:3" x14ac:dyDescent="0.2">
      <c r="A5373">
        <v>0.67137500000000006</v>
      </c>
      <c r="B5373">
        <f t="shared" si="166"/>
        <v>70908.761375997303</v>
      </c>
      <c r="C5373">
        <f t="shared" si="167"/>
        <v>101325</v>
      </c>
    </row>
    <row r="5374" spans="1:3" x14ac:dyDescent="0.2">
      <c r="A5374">
        <v>0.67149999999999999</v>
      </c>
      <c r="B5374">
        <f t="shared" si="166"/>
        <v>68964.3202250022</v>
      </c>
      <c r="C5374">
        <f t="shared" si="167"/>
        <v>101325</v>
      </c>
    </row>
    <row r="5375" spans="1:3" x14ac:dyDescent="0.2">
      <c r="A5375">
        <v>0.67162500000000003</v>
      </c>
      <c r="B5375">
        <f t="shared" si="166"/>
        <v>67219.393425836461</v>
      </c>
      <c r="C5375">
        <f t="shared" si="167"/>
        <v>101325</v>
      </c>
    </row>
    <row r="5376" spans="1:3" x14ac:dyDescent="0.2">
      <c r="A5376">
        <v>0.67174999999999996</v>
      </c>
      <c r="B5376">
        <f t="shared" si="166"/>
        <v>65684.73903246547</v>
      </c>
      <c r="C5376">
        <f t="shared" si="167"/>
        <v>101325</v>
      </c>
    </row>
    <row r="5377" spans="1:3" x14ac:dyDescent="0.2">
      <c r="A5377">
        <v>0.671875</v>
      </c>
      <c r="B5377">
        <f t="shared" si="166"/>
        <v>64369.818699548734</v>
      </c>
      <c r="C5377">
        <f t="shared" si="167"/>
        <v>101325</v>
      </c>
    </row>
    <row r="5378" spans="1:3" x14ac:dyDescent="0.2">
      <c r="A5378">
        <v>0.67200000000000004</v>
      </c>
      <c r="B5378">
        <f t="shared" si="166"/>
        <v>63282.739348193354</v>
      </c>
      <c r="C5378">
        <f t="shared" si="167"/>
        <v>101325</v>
      </c>
    </row>
    <row r="5379" spans="1:3" x14ac:dyDescent="0.2">
      <c r="A5379">
        <v>0.67212499999999997</v>
      </c>
      <c r="B5379">
        <f t="shared" ref="B5379:B5442" si="168">-40000*SIN(200*PI()*A5379)+101325</f>
        <v>62430.203184093123</v>
      </c>
      <c r="C5379">
        <f t="shared" ref="C5379:C5442" si="169">IF(MOD(A5379,0.02)&gt;0.005,101325,B5379)</f>
        <v>101325</v>
      </c>
    </row>
    <row r="5380" spans="1:3" x14ac:dyDescent="0.2">
      <c r="A5380">
        <v>0.67225000000000001</v>
      </c>
      <c r="B5380">
        <f t="shared" si="168"/>
        <v>61817.466376194279</v>
      </c>
      <c r="C5380">
        <f t="shared" si="169"/>
        <v>101325</v>
      </c>
    </row>
    <row r="5381" spans="1:3" x14ac:dyDescent="0.2">
      <c r="A5381">
        <v>0.67237499999999994</v>
      </c>
      <c r="B5381">
        <f t="shared" si="168"/>
        <v>61448.30665067496</v>
      </c>
      <c r="C5381">
        <f t="shared" si="169"/>
        <v>101325</v>
      </c>
    </row>
    <row r="5382" spans="1:3" x14ac:dyDescent="0.2">
      <c r="A5382">
        <v>0.67249999999999999</v>
      </c>
      <c r="B5382">
        <f t="shared" si="168"/>
        <v>61325</v>
      </c>
      <c r="C5382">
        <f t="shared" si="169"/>
        <v>101325</v>
      </c>
    </row>
    <row r="5383" spans="1:3" x14ac:dyDescent="0.2">
      <c r="A5383">
        <v>0.67262500000000003</v>
      </c>
      <c r="B5383">
        <f t="shared" si="168"/>
        <v>61448.30665067496</v>
      </c>
      <c r="C5383">
        <f t="shared" si="169"/>
        <v>101325</v>
      </c>
    </row>
    <row r="5384" spans="1:3" x14ac:dyDescent="0.2">
      <c r="A5384">
        <v>0.67274999999999996</v>
      </c>
      <c r="B5384">
        <f t="shared" si="168"/>
        <v>61817.466376194272</v>
      </c>
      <c r="C5384">
        <f t="shared" si="169"/>
        <v>101325</v>
      </c>
    </row>
    <row r="5385" spans="1:3" x14ac:dyDescent="0.2">
      <c r="A5385">
        <v>0.672875</v>
      </c>
      <c r="B5385">
        <f t="shared" si="168"/>
        <v>62430.203184093109</v>
      </c>
      <c r="C5385">
        <f t="shared" si="169"/>
        <v>101325</v>
      </c>
    </row>
    <row r="5386" spans="1:3" x14ac:dyDescent="0.2">
      <c r="A5386">
        <v>0.67300000000000004</v>
      </c>
      <c r="B5386">
        <f t="shared" si="168"/>
        <v>63282.739348194053</v>
      </c>
      <c r="C5386">
        <f t="shared" si="169"/>
        <v>101325</v>
      </c>
    </row>
    <row r="5387" spans="1:3" x14ac:dyDescent="0.2">
      <c r="A5387">
        <v>0.67312499999999997</v>
      </c>
      <c r="B5387">
        <f t="shared" si="168"/>
        <v>64369.818699548719</v>
      </c>
      <c r="C5387">
        <f t="shared" si="169"/>
        <v>101325</v>
      </c>
    </row>
    <row r="5388" spans="1:3" x14ac:dyDescent="0.2">
      <c r="A5388">
        <v>0.67325000000000002</v>
      </c>
      <c r="B5388">
        <f t="shared" si="168"/>
        <v>65684.739032465455</v>
      </c>
      <c r="C5388">
        <f t="shared" si="169"/>
        <v>101325</v>
      </c>
    </row>
    <row r="5389" spans="1:3" x14ac:dyDescent="0.2">
      <c r="A5389">
        <v>0.67337499999999995</v>
      </c>
      <c r="B5389">
        <f t="shared" si="168"/>
        <v>67219.393425835253</v>
      </c>
      <c r="C5389">
        <f t="shared" si="169"/>
        <v>101325</v>
      </c>
    </row>
    <row r="5390" spans="1:3" x14ac:dyDescent="0.2">
      <c r="A5390">
        <v>0.67349999999999999</v>
      </c>
      <c r="B5390">
        <f t="shared" si="168"/>
        <v>68964.320225002171</v>
      </c>
      <c r="C5390">
        <f t="shared" si="169"/>
        <v>101325</v>
      </c>
    </row>
    <row r="5391" spans="1:3" x14ac:dyDescent="0.2">
      <c r="A5391">
        <v>0.67362500000000003</v>
      </c>
      <c r="B5391">
        <f t="shared" si="168"/>
        <v>70908.761375998758</v>
      </c>
      <c r="C5391">
        <f t="shared" si="169"/>
        <v>101325</v>
      </c>
    </row>
    <row r="5392" spans="1:3" x14ac:dyDescent="0.2">
      <c r="A5392">
        <v>0.67374999999999996</v>
      </c>
      <c r="B5392">
        <f t="shared" si="168"/>
        <v>73040.728752538009</v>
      </c>
      <c r="C5392">
        <f t="shared" si="169"/>
        <v>101325</v>
      </c>
    </row>
    <row r="5393" spans="1:3" x14ac:dyDescent="0.2">
      <c r="A5393">
        <v>0.673875</v>
      </c>
      <c r="B5393">
        <f t="shared" si="168"/>
        <v>75347.078066792456</v>
      </c>
      <c r="C5393">
        <f t="shared" si="169"/>
        <v>101325</v>
      </c>
    </row>
    <row r="5394" spans="1:3" x14ac:dyDescent="0.2">
      <c r="A5394">
        <v>0.67400000000000004</v>
      </c>
      <c r="B5394">
        <f t="shared" si="168"/>
        <v>77813.589908302616</v>
      </c>
      <c r="C5394">
        <f t="shared" si="169"/>
        <v>101325</v>
      </c>
    </row>
    <row r="5395" spans="1:3" x14ac:dyDescent="0.2">
      <c r="A5395">
        <v>0.67412499999999997</v>
      </c>
      <c r="B5395">
        <f t="shared" si="168"/>
        <v>80425.057411361617</v>
      </c>
      <c r="C5395">
        <f t="shared" si="169"/>
        <v>101325</v>
      </c>
    </row>
    <row r="5396" spans="1:3" x14ac:dyDescent="0.2">
      <c r="A5396">
        <v>0.67425000000000002</v>
      </c>
      <c r="B5396">
        <f t="shared" si="168"/>
        <v>83165.380010417575</v>
      </c>
      <c r="C5396">
        <f t="shared" si="169"/>
        <v>101325</v>
      </c>
    </row>
    <row r="5397" spans="1:3" x14ac:dyDescent="0.2">
      <c r="A5397">
        <v>0.67437499999999995</v>
      </c>
      <c r="B5397">
        <f t="shared" si="168"/>
        <v>86017.66270539572</v>
      </c>
      <c r="C5397">
        <f t="shared" si="169"/>
        <v>101325</v>
      </c>
    </row>
    <row r="5398" spans="1:3" x14ac:dyDescent="0.2">
      <c r="A5398">
        <v>0.67449999999999999</v>
      </c>
      <c r="B5398">
        <f t="shared" si="168"/>
        <v>88964.320225001269</v>
      </c>
      <c r="C5398">
        <f t="shared" si="169"/>
        <v>101325</v>
      </c>
    </row>
    <row r="5399" spans="1:3" x14ac:dyDescent="0.2">
      <c r="A5399">
        <v>0.67462500000000003</v>
      </c>
      <c r="B5399">
        <f t="shared" si="168"/>
        <v>91987.185445765019</v>
      </c>
      <c r="C5399">
        <f t="shared" si="169"/>
        <v>101325</v>
      </c>
    </row>
    <row r="5400" spans="1:3" x14ac:dyDescent="0.2">
      <c r="A5400">
        <v>0.67474999999999996</v>
      </c>
      <c r="B5400">
        <f t="shared" si="168"/>
        <v>95067.62139838966</v>
      </c>
      <c r="C5400">
        <f t="shared" si="169"/>
        <v>101325</v>
      </c>
    </row>
    <row r="5401" spans="1:3" x14ac:dyDescent="0.2">
      <c r="A5401">
        <v>0.674875</v>
      </c>
      <c r="B5401">
        <f t="shared" si="168"/>
        <v>98186.636170887228</v>
      </c>
      <c r="C5401">
        <f t="shared" si="169"/>
        <v>101325</v>
      </c>
    </row>
    <row r="5402" spans="1:3" x14ac:dyDescent="0.2">
      <c r="A5402">
        <v>0.67500000000000004</v>
      </c>
      <c r="B5402">
        <f t="shared" si="168"/>
        <v>101325.0000000009</v>
      </c>
      <c r="C5402">
        <f t="shared" si="169"/>
        <v>101325</v>
      </c>
    </row>
    <row r="5403" spans="1:3" x14ac:dyDescent="0.2">
      <c r="A5403">
        <v>0.67512499999999998</v>
      </c>
      <c r="B5403">
        <f t="shared" si="168"/>
        <v>104463.36382911231</v>
      </c>
      <c r="C5403">
        <f t="shared" si="169"/>
        <v>101325</v>
      </c>
    </row>
    <row r="5404" spans="1:3" x14ac:dyDescent="0.2">
      <c r="A5404">
        <v>0.67525000000000002</v>
      </c>
      <c r="B5404">
        <f t="shared" si="168"/>
        <v>107582.37860160987</v>
      </c>
      <c r="C5404">
        <f t="shared" si="169"/>
        <v>101325</v>
      </c>
    </row>
    <row r="5405" spans="1:3" x14ac:dyDescent="0.2">
      <c r="A5405">
        <v>0.67537499999999995</v>
      </c>
      <c r="B5405">
        <f t="shared" si="168"/>
        <v>110662.81455423452</v>
      </c>
      <c r="C5405">
        <f t="shared" si="169"/>
        <v>101325</v>
      </c>
    </row>
    <row r="5406" spans="1:3" x14ac:dyDescent="0.2">
      <c r="A5406">
        <v>0.67549999999999999</v>
      </c>
      <c r="B5406">
        <f t="shared" si="168"/>
        <v>113685.67977499828</v>
      </c>
      <c r="C5406">
        <f t="shared" si="169"/>
        <v>101325</v>
      </c>
    </row>
    <row r="5407" spans="1:3" x14ac:dyDescent="0.2">
      <c r="A5407">
        <v>0.67562500000000003</v>
      </c>
      <c r="B5407">
        <f t="shared" si="168"/>
        <v>116632.33729460384</v>
      </c>
      <c r="C5407">
        <f t="shared" si="169"/>
        <v>101325</v>
      </c>
    </row>
    <row r="5408" spans="1:3" x14ac:dyDescent="0.2">
      <c r="A5408">
        <v>0.67574999999999996</v>
      </c>
      <c r="B5408">
        <f t="shared" si="168"/>
        <v>119484.61998958202</v>
      </c>
      <c r="C5408">
        <f t="shared" si="169"/>
        <v>101325</v>
      </c>
    </row>
    <row r="5409" spans="1:3" x14ac:dyDescent="0.2">
      <c r="A5409">
        <v>0.675875</v>
      </c>
      <c r="B5409">
        <f t="shared" si="168"/>
        <v>122224.94258863798</v>
      </c>
      <c r="C5409">
        <f t="shared" si="169"/>
        <v>101325</v>
      </c>
    </row>
    <row r="5410" spans="1:3" x14ac:dyDescent="0.2">
      <c r="A5410">
        <v>0.67600000000000005</v>
      </c>
      <c r="B5410">
        <f t="shared" si="168"/>
        <v>124836.41009170069</v>
      </c>
      <c r="C5410">
        <f t="shared" si="169"/>
        <v>101325</v>
      </c>
    </row>
    <row r="5411" spans="1:3" x14ac:dyDescent="0.2">
      <c r="A5411">
        <v>0.67612499999999998</v>
      </c>
      <c r="B5411">
        <f t="shared" si="168"/>
        <v>127302.92193320718</v>
      </c>
      <c r="C5411">
        <f t="shared" si="169"/>
        <v>101325</v>
      </c>
    </row>
    <row r="5412" spans="1:3" x14ac:dyDescent="0.2">
      <c r="A5412">
        <v>0.67625000000000002</v>
      </c>
      <c r="B5412">
        <f t="shared" si="168"/>
        <v>129609.27124746166</v>
      </c>
      <c r="C5412">
        <f t="shared" si="169"/>
        <v>101325</v>
      </c>
    </row>
    <row r="5413" spans="1:3" x14ac:dyDescent="0.2">
      <c r="A5413">
        <v>0.67637499999999995</v>
      </c>
      <c r="B5413">
        <f t="shared" si="168"/>
        <v>131741.23862400092</v>
      </c>
      <c r="C5413">
        <f t="shared" si="169"/>
        <v>101325</v>
      </c>
    </row>
    <row r="5414" spans="1:3" x14ac:dyDescent="0.2">
      <c r="A5414">
        <v>0.67649999999999999</v>
      </c>
      <c r="B5414">
        <f t="shared" si="168"/>
        <v>133685.67977499755</v>
      </c>
      <c r="C5414">
        <f t="shared" si="169"/>
        <v>101325</v>
      </c>
    </row>
    <row r="5415" spans="1:3" x14ac:dyDescent="0.2">
      <c r="A5415">
        <v>0.67662500000000003</v>
      </c>
      <c r="B5415">
        <f t="shared" si="168"/>
        <v>135430.6065741645</v>
      </c>
      <c r="C5415">
        <f t="shared" si="169"/>
        <v>101325</v>
      </c>
    </row>
    <row r="5416" spans="1:3" x14ac:dyDescent="0.2">
      <c r="A5416">
        <v>0.67674999999999996</v>
      </c>
      <c r="B5416">
        <f t="shared" si="168"/>
        <v>136965.26096753433</v>
      </c>
      <c r="C5416">
        <f t="shared" si="169"/>
        <v>101325</v>
      </c>
    </row>
    <row r="5417" spans="1:3" x14ac:dyDescent="0.2">
      <c r="A5417">
        <v>0.676875</v>
      </c>
      <c r="B5417">
        <f t="shared" si="168"/>
        <v>138280.18130045198</v>
      </c>
      <c r="C5417">
        <f t="shared" si="169"/>
        <v>101325</v>
      </c>
    </row>
    <row r="5418" spans="1:3" x14ac:dyDescent="0.2">
      <c r="A5418">
        <v>0.67700000000000005</v>
      </c>
      <c r="B5418">
        <f t="shared" si="168"/>
        <v>139367.26065180651</v>
      </c>
      <c r="C5418">
        <f t="shared" si="169"/>
        <v>101325</v>
      </c>
    </row>
    <row r="5419" spans="1:3" x14ac:dyDescent="0.2">
      <c r="A5419">
        <v>0.67712499999999998</v>
      </c>
      <c r="B5419">
        <f t="shared" si="168"/>
        <v>140219.79681590677</v>
      </c>
      <c r="C5419">
        <f t="shared" si="169"/>
        <v>101325</v>
      </c>
    </row>
    <row r="5420" spans="1:3" x14ac:dyDescent="0.2">
      <c r="A5420">
        <v>0.67725000000000002</v>
      </c>
      <c r="B5420">
        <f t="shared" si="168"/>
        <v>140832.53362380565</v>
      </c>
      <c r="C5420">
        <f t="shared" si="169"/>
        <v>101325</v>
      </c>
    </row>
    <row r="5421" spans="1:3" x14ac:dyDescent="0.2">
      <c r="A5421">
        <v>0.67737499999999995</v>
      </c>
      <c r="B5421">
        <f t="shared" si="168"/>
        <v>141201.69334932501</v>
      </c>
      <c r="C5421">
        <f t="shared" si="169"/>
        <v>101325</v>
      </c>
    </row>
    <row r="5422" spans="1:3" x14ac:dyDescent="0.2">
      <c r="A5422">
        <v>0.67749999999999999</v>
      </c>
      <c r="B5422">
        <f t="shared" si="168"/>
        <v>141325</v>
      </c>
      <c r="C5422">
        <f t="shared" si="169"/>
        <v>101325</v>
      </c>
    </row>
    <row r="5423" spans="1:3" x14ac:dyDescent="0.2">
      <c r="A5423">
        <v>0.67762500000000003</v>
      </c>
      <c r="B5423">
        <f t="shared" si="168"/>
        <v>141201.69334932507</v>
      </c>
      <c r="C5423">
        <f t="shared" si="169"/>
        <v>101325</v>
      </c>
    </row>
    <row r="5424" spans="1:3" x14ac:dyDescent="0.2">
      <c r="A5424">
        <v>0.67774999999999996</v>
      </c>
      <c r="B5424">
        <f t="shared" si="168"/>
        <v>140832.53362380579</v>
      </c>
      <c r="C5424">
        <f t="shared" si="169"/>
        <v>101325</v>
      </c>
    </row>
    <row r="5425" spans="1:3" x14ac:dyDescent="0.2">
      <c r="A5425">
        <v>0.67787500000000001</v>
      </c>
      <c r="B5425">
        <f t="shared" si="168"/>
        <v>140219.796815907</v>
      </c>
      <c r="C5425">
        <f t="shared" si="169"/>
        <v>101325</v>
      </c>
    </row>
    <row r="5426" spans="1:3" x14ac:dyDescent="0.2">
      <c r="A5426">
        <v>0.67800000000000005</v>
      </c>
      <c r="B5426">
        <f t="shared" si="168"/>
        <v>139367.26065180608</v>
      </c>
      <c r="C5426">
        <f t="shared" si="169"/>
        <v>101325</v>
      </c>
    </row>
    <row r="5427" spans="1:3" x14ac:dyDescent="0.2">
      <c r="A5427">
        <v>0.67812499999999998</v>
      </c>
      <c r="B5427">
        <f t="shared" si="168"/>
        <v>138280.18130045146</v>
      </c>
      <c r="C5427">
        <f t="shared" si="169"/>
        <v>101325</v>
      </c>
    </row>
    <row r="5428" spans="1:3" x14ac:dyDescent="0.2">
      <c r="A5428">
        <v>0.67825000000000002</v>
      </c>
      <c r="B5428">
        <f t="shared" si="168"/>
        <v>136965.26096753473</v>
      </c>
      <c r="C5428">
        <f t="shared" si="169"/>
        <v>101325</v>
      </c>
    </row>
    <row r="5429" spans="1:3" x14ac:dyDescent="0.2">
      <c r="A5429">
        <v>0.67837499999999995</v>
      </c>
      <c r="B5429">
        <f t="shared" si="168"/>
        <v>135430.60657416377</v>
      </c>
      <c r="C5429">
        <f t="shared" si="169"/>
        <v>101325</v>
      </c>
    </row>
    <row r="5430" spans="1:3" x14ac:dyDescent="0.2">
      <c r="A5430">
        <v>0.67849999999999999</v>
      </c>
      <c r="B5430">
        <f t="shared" si="168"/>
        <v>133685.67977499808</v>
      </c>
      <c r="C5430">
        <f t="shared" si="169"/>
        <v>101325</v>
      </c>
    </row>
    <row r="5431" spans="1:3" x14ac:dyDescent="0.2">
      <c r="A5431">
        <v>0.67862500000000003</v>
      </c>
      <c r="B5431">
        <f t="shared" si="168"/>
        <v>131741.23862400005</v>
      </c>
      <c r="C5431">
        <f t="shared" si="169"/>
        <v>101325</v>
      </c>
    </row>
    <row r="5432" spans="1:3" x14ac:dyDescent="0.2">
      <c r="A5432">
        <v>0.67874999999999996</v>
      </c>
      <c r="B5432">
        <f t="shared" si="168"/>
        <v>129609.2712474623</v>
      </c>
      <c r="C5432">
        <f t="shared" si="169"/>
        <v>101325</v>
      </c>
    </row>
    <row r="5433" spans="1:3" x14ac:dyDescent="0.2">
      <c r="A5433">
        <v>0.67887500000000001</v>
      </c>
      <c r="B5433">
        <f t="shared" si="168"/>
        <v>127302.92193320786</v>
      </c>
      <c r="C5433">
        <f t="shared" si="169"/>
        <v>101325</v>
      </c>
    </row>
    <row r="5434" spans="1:3" x14ac:dyDescent="0.2">
      <c r="A5434">
        <v>0.67900000000000005</v>
      </c>
      <c r="B5434">
        <f t="shared" si="168"/>
        <v>124836.41009169773</v>
      </c>
      <c r="C5434">
        <f t="shared" si="169"/>
        <v>101325</v>
      </c>
    </row>
    <row r="5435" spans="1:3" x14ac:dyDescent="0.2">
      <c r="A5435">
        <v>0.67912499999999998</v>
      </c>
      <c r="B5435">
        <f t="shared" si="168"/>
        <v>122224.94258863875</v>
      </c>
      <c r="C5435">
        <f t="shared" si="169"/>
        <v>101325</v>
      </c>
    </row>
    <row r="5436" spans="1:3" x14ac:dyDescent="0.2">
      <c r="A5436">
        <v>0.67925000000000002</v>
      </c>
      <c r="B5436">
        <f t="shared" si="168"/>
        <v>119484.61998958079</v>
      </c>
      <c r="C5436">
        <f t="shared" si="169"/>
        <v>101325</v>
      </c>
    </row>
    <row r="5437" spans="1:3" x14ac:dyDescent="0.2">
      <c r="A5437">
        <v>0.67937499999999995</v>
      </c>
      <c r="B5437">
        <f t="shared" si="168"/>
        <v>116632.33729460469</v>
      </c>
      <c r="C5437">
        <f t="shared" si="169"/>
        <v>101325</v>
      </c>
    </row>
    <row r="5438" spans="1:3" x14ac:dyDescent="0.2">
      <c r="A5438">
        <v>0.67949999999999999</v>
      </c>
      <c r="B5438">
        <f t="shared" si="168"/>
        <v>113685.67977499697</v>
      </c>
      <c r="C5438">
        <f t="shared" si="169"/>
        <v>101325</v>
      </c>
    </row>
    <row r="5439" spans="1:3" x14ac:dyDescent="0.2">
      <c r="A5439">
        <v>0.67962500000000003</v>
      </c>
      <c r="B5439">
        <f t="shared" si="168"/>
        <v>110662.8145542354</v>
      </c>
      <c r="C5439">
        <f t="shared" si="169"/>
        <v>101325</v>
      </c>
    </row>
    <row r="5440" spans="1:3" x14ac:dyDescent="0.2">
      <c r="A5440">
        <v>0.67974999999999997</v>
      </c>
      <c r="B5440">
        <f t="shared" si="168"/>
        <v>107582.37860161078</v>
      </c>
      <c r="C5440">
        <f t="shared" si="169"/>
        <v>101325</v>
      </c>
    </row>
    <row r="5441" spans="1:3" x14ac:dyDescent="0.2">
      <c r="A5441">
        <v>0.67987500000000001</v>
      </c>
      <c r="B5441">
        <f t="shared" si="168"/>
        <v>104463.36382911321</v>
      </c>
      <c r="C5441">
        <f t="shared" si="169"/>
        <v>101325</v>
      </c>
    </row>
    <row r="5442" spans="1:3" x14ac:dyDescent="0.2">
      <c r="A5442">
        <v>0.68</v>
      </c>
      <c r="B5442">
        <f t="shared" si="168"/>
        <v>101324.99999999953</v>
      </c>
      <c r="C5442">
        <f t="shared" si="169"/>
        <v>101324.99999999953</v>
      </c>
    </row>
    <row r="5443" spans="1:3" x14ac:dyDescent="0.2">
      <c r="A5443">
        <v>0.68012499999999998</v>
      </c>
      <c r="B5443">
        <f t="shared" ref="B5443:B5506" si="170">-40000*SIN(200*PI()*A5443)+101325</f>
        <v>98186.63617088586</v>
      </c>
      <c r="C5443">
        <f t="shared" ref="C5443:C5506" si="171">IF(MOD(A5443,0.02)&gt;0.005,101325,B5443)</f>
        <v>98186.63617088586</v>
      </c>
    </row>
    <row r="5444" spans="1:3" x14ac:dyDescent="0.2">
      <c r="A5444">
        <v>0.68025000000000002</v>
      </c>
      <c r="B5444">
        <f t="shared" si="170"/>
        <v>95067.621398390547</v>
      </c>
      <c r="C5444">
        <f t="shared" si="171"/>
        <v>95067.621398390547</v>
      </c>
    </row>
    <row r="5445" spans="1:3" x14ac:dyDescent="0.2">
      <c r="A5445">
        <v>0.68037499999999995</v>
      </c>
      <c r="B5445">
        <f t="shared" si="170"/>
        <v>91987.185445765906</v>
      </c>
      <c r="C5445">
        <f t="shared" si="171"/>
        <v>91987.185445765906</v>
      </c>
    </row>
    <row r="5446" spans="1:3" x14ac:dyDescent="0.2">
      <c r="A5446">
        <v>0.68049999999999999</v>
      </c>
      <c r="B5446">
        <f t="shared" si="170"/>
        <v>88964.320225002128</v>
      </c>
      <c r="C5446">
        <f t="shared" si="171"/>
        <v>88964.320225002128</v>
      </c>
    </row>
    <row r="5447" spans="1:3" x14ac:dyDescent="0.2">
      <c r="A5447">
        <v>0.68062500000000004</v>
      </c>
      <c r="B5447">
        <f t="shared" si="170"/>
        <v>86017.662705394454</v>
      </c>
      <c r="C5447">
        <f t="shared" si="171"/>
        <v>86017.662705394454</v>
      </c>
    </row>
    <row r="5448" spans="1:3" x14ac:dyDescent="0.2">
      <c r="A5448">
        <v>0.68074999999999997</v>
      </c>
      <c r="B5448">
        <f t="shared" si="170"/>
        <v>83165.380010418376</v>
      </c>
      <c r="C5448">
        <f t="shared" si="171"/>
        <v>83165.380010418376</v>
      </c>
    </row>
    <row r="5449" spans="1:3" x14ac:dyDescent="0.2">
      <c r="A5449">
        <v>0.68087500000000001</v>
      </c>
      <c r="B5449">
        <f t="shared" si="170"/>
        <v>80425.057411362388</v>
      </c>
      <c r="C5449">
        <f t="shared" si="171"/>
        <v>80425.057411362388</v>
      </c>
    </row>
    <row r="5450" spans="1:3" x14ac:dyDescent="0.2">
      <c r="A5450">
        <v>0.68100000000000005</v>
      </c>
      <c r="B5450">
        <f t="shared" si="170"/>
        <v>77813.589908299662</v>
      </c>
      <c r="C5450">
        <f t="shared" si="171"/>
        <v>77813.589908299662</v>
      </c>
    </row>
    <row r="5451" spans="1:3" x14ac:dyDescent="0.2">
      <c r="A5451">
        <v>0.68112499999999998</v>
      </c>
      <c r="B5451">
        <f t="shared" si="170"/>
        <v>75347.078066793154</v>
      </c>
      <c r="C5451">
        <f t="shared" si="171"/>
        <v>75347.078066793154</v>
      </c>
    </row>
    <row r="5452" spans="1:3" x14ac:dyDescent="0.2">
      <c r="A5452">
        <v>0.68125000000000002</v>
      </c>
      <c r="B5452">
        <f t="shared" si="170"/>
        <v>73040.728752537048</v>
      </c>
      <c r="C5452">
        <f t="shared" si="171"/>
        <v>73040.728752537048</v>
      </c>
    </row>
    <row r="5453" spans="1:3" x14ac:dyDescent="0.2">
      <c r="A5453">
        <v>0.68137499999999995</v>
      </c>
      <c r="B5453">
        <f t="shared" si="170"/>
        <v>70908.76137599934</v>
      </c>
      <c r="C5453">
        <f t="shared" si="171"/>
        <v>70908.76137599934</v>
      </c>
    </row>
    <row r="5454" spans="1:3" x14ac:dyDescent="0.2">
      <c r="A5454">
        <v>0.68149999999999999</v>
      </c>
      <c r="B5454">
        <f t="shared" si="170"/>
        <v>68964.32022500271</v>
      </c>
      <c r="C5454">
        <f t="shared" si="171"/>
        <v>68964.32022500271</v>
      </c>
    </row>
    <row r="5455" spans="1:3" x14ac:dyDescent="0.2">
      <c r="A5455">
        <v>0.68162500000000004</v>
      </c>
      <c r="B5455">
        <f t="shared" si="170"/>
        <v>67219.393425835733</v>
      </c>
      <c r="C5455">
        <f t="shared" si="171"/>
        <v>67219.393425835733</v>
      </c>
    </row>
    <row r="5456" spans="1:3" x14ac:dyDescent="0.2">
      <c r="A5456">
        <v>0.68174999999999997</v>
      </c>
      <c r="B5456">
        <f t="shared" si="170"/>
        <v>65684.739032465863</v>
      </c>
      <c r="C5456">
        <f t="shared" si="171"/>
        <v>65684.739032465863</v>
      </c>
    </row>
    <row r="5457" spans="1:3" x14ac:dyDescent="0.2">
      <c r="A5457">
        <v>0.68187500000000001</v>
      </c>
      <c r="B5457">
        <f t="shared" si="170"/>
        <v>64369.818699548196</v>
      </c>
      <c r="C5457">
        <f t="shared" si="171"/>
        <v>64369.818699548196</v>
      </c>
    </row>
    <row r="5458" spans="1:3" x14ac:dyDescent="0.2">
      <c r="A5458">
        <v>0.68200000000000005</v>
      </c>
      <c r="B5458">
        <f t="shared" si="170"/>
        <v>63282.739348193623</v>
      </c>
      <c r="C5458">
        <f t="shared" si="171"/>
        <v>63282.739348193623</v>
      </c>
    </row>
    <row r="5459" spans="1:3" x14ac:dyDescent="0.2">
      <c r="A5459">
        <v>0.68212499999999998</v>
      </c>
      <c r="B5459">
        <f t="shared" si="170"/>
        <v>62430.203184092788</v>
      </c>
      <c r="C5459">
        <f t="shared" si="171"/>
        <v>62430.203184092788</v>
      </c>
    </row>
    <row r="5460" spans="1:3" x14ac:dyDescent="0.2">
      <c r="A5460">
        <v>0.68225000000000002</v>
      </c>
      <c r="B5460">
        <f t="shared" si="170"/>
        <v>61817.46637619441</v>
      </c>
      <c r="C5460">
        <f t="shared" si="171"/>
        <v>61817.46637619441</v>
      </c>
    </row>
    <row r="5461" spans="1:3" x14ac:dyDescent="0.2">
      <c r="A5461">
        <v>0.68237499999999995</v>
      </c>
      <c r="B5461">
        <f t="shared" si="170"/>
        <v>61448.306650675026</v>
      </c>
      <c r="C5461">
        <f t="shared" si="171"/>
        <v>61448.306650675026</v>
      </c>
    </row>
    <row r="5462" spans="1:3" x14ac:dyDescent="0.2">
      <c r="A5462">
        <v>0.6825</v>
      </c>
      <c r="B5462">
        <f t="shared" si="170"/>
        <v>61325</v>
      </c>
      <c r="C5462">
        <f t="shared" si="171"/>
        <v>61325</v>
      </c>
    </row>
    <row r="5463" spans="1:3" x14ac:dyDescent="0.2">
      <c r="A5463">
        <v>0.68262500000000004</v>
      </c>
      <c r="B5463">
        <f t="shared" si="170"/>
        <v>61448.306650674887</v>
      </c>
      <c r="C5463">
        <f t="shared" si="171"/>
        <v>61448.306650674887</v>
      </c>
    </row>
    <row r="5464" spans="1:3" x14ac:dyDescent="0.2">
      <c r="A5464">
        <v>0.68274999999999997</v>
      </c>
      <c r="B5464">
        <f t="shared" si="170"/>
        <v>61817.46637619449</v>
      </c>
      <c r="C5464">
        <f t="shared" si="171"/>
        <v>61817.46637619449</v>
      </c>
    </row>
    <row r="5465" spans="1:3" x14ac:dyDescent="0.2">
      <c r="A5465">
        <v>0.68287500000000001</v>
      </c>
      <c r="B5465">
        <f t="shared" si="170"/>
        <v>62430.203184092905</v>
      </c>
      <c r="C5465">
        <f t="shared" si="171"/>
        <v>62430.203184092905</v>
      </c>
    </row>
    <row r="5466" spans="1:3" x14ac:dyDescent="0.2">
      <c r="A5466">
        <v>0.68300000000000005</v>
      </c>
      <c r="B5466">
        <f t="shared" si="170"/>
        <v>63282.739348194482</v>
      </c>
      <c r="C5466">
        <f t="shared" si="171"/>
        <v>63282.739348194482</v>
      </c>
    </row>
    <row r="5467" spans="1:3" x14ac:dyDescent="0.2">
      <c r="A5467">
        <v>0.68312499999999998</v>
      </c>
      <c r="B5467">
        <f t="shared" si="170"/>
        <v>64369.818699548385</v>
      </c>
      <c r="C5467">
        <f t="shared" si="171"/>
        <v>64369.818699548385</v>
      </c>
    </row>
    <row r="5468" spans="1:3" x14ac:dyDescent="0.2">
      <c r="A5468">
        <v>0.68325000000000002</v>
      </c>
      <c r="B5468">
        <f t="shared" si="170"/>
        <v>65684.739032466096</v>
      </c>
      <c r="C5468">
        <f t="shared" si="171"/>
        <v>65684.739032466096</v>
      </c>
    </row>
    <row r="5469" spans="1:3" x14ac:dyDescent="0.2">
      <c r="A5469">
        <v>0.68337499999999995</v>
      </c>
      <c r="B5469">
        <f t="shared" si="170"/>
        <v>67219.393425835995</v>
      </c>
      <c r="C5469">
        <f t="shared" si="171"/>
        <v>67219.393425835995</v>
      </c>
    </row>
    <row r="5470" spans="1:3" x14ac:dyDescent="0.2">
      <c r="A5470">
        <v>0.6835</v>
      </c>
      <c r="B5470">
        <f t="shared" si="170"/>
        <v>68964.320225001662</v>
      </c>
      <c r="C5470">
        <f t="shared" si="171"/>
        <v>68964.320225001662</v>
      </c>
    </row>
    <row r="5471" spans="1:3" x14ac:dyDescent="0.2">
      <c r="A5471">
        <v>0.68362500000000004</v>
      </c>
      <c r="B5471">
        <f t="shared" si="170"/>
        <v>70908.761375999675</v>
      </c>
      <c r="C5471">
        <f t="shared" si="171"/>
        <v>70908.761375999675</v>
      </c>
    </row>
    <row r="5472" spans="1:3" x14ac:dyDescent="0.2">
      <c r="A5472">
        <v>0.68374999999999997</v>
      </c>
      <c r="B5472">
        <f t="shared" si="170"/>
        <v>73040.728752537398</v>
      </c>
      <c r="C5472">
        <f t="shared" si="171"/>
        <v>73040.728752537398</v>
      </c>
    </row>
    <row r="5473" spans="1:3" x14ac:dyDescent="0.2">
      <c r="A5473">
        <v>0.68387500000000001</v>
      </c>
      <c r="B5473">
        <f t="shared" si="170"/>
        <v>75347.078066793532</v>
      </c>
      <c r="C5473">
        <f t="shared" si="171"/>
        <v>75347.078066793532</v>
      </c>
    </row>
    <row r="5474" spans="1:3" x14ac:dyDescent="0.2">
      <c r="A5474">
        <v>0.68400000000000005</v>
      </c>
      <c r="B5474">
        <f t="shared" si="170"/>
        <v>77813.589908301918</v>
      </c>
      <c r="C5474">
        <f t="shared" si="171"/>
        <v>77813.589908301918</v>
      </c>
    </row>
    <row r="5475" spans="1:3" x14ac:dyDescent="0.2">
      <c r="A5475">
        <v>0.68412499999999998</v>
      </c>
      <c r="B5475">
        <f t="shared" si="170"/>
        <v>80425.057411360889</v>
      </c>
      <c r="C5475">
        <f t="shared" si="171"/>
        <v>80425.057411360889</v>
      </c>
    </row>
    <row r="5476" spans="1:3" x14ac:dyDescent="0.2">
      <c r="A5476">
        <v>0.68425000000000002</v>
      </c>
      <c r="B5476">
        <f t="shared" si="170"/>
        <v>83165.380010418827</v>
      </c>
      <c r="C5476">
        <f t="shared" si="171"/>
        <v>83165.380010418827</v>
      </c>
    </row>
    <row r="5477" spans="1:3" x14ac:dyDescent="0.2">
      <c r="A5477">
        <v>0.68437499999999996</v>
      </c>
      <c r="B5477">
        <f t="shared" si="170"/>
        <v>86017.66270539492</v>
      </c>
      <c r="C5477">
        <f t="shared" si="171"/>
        <v>86017.66270539492</v>
      </c>
    </row>
    <row r="5478" spans="1:3" x14ac:dyDescent="0.2">
      <c r="A5478">
        <v>0.6845</v>
      </c>
      <c r="B5478">
        <f t="shared" si="170"/>
        <v>88964.320225002622</v>
      </c>
      <c r="C5478">
        <f t="shared" si="171"/>
        <v>88964.320225002622</v>
      </c>
    </row>
    <row r="5479" spans="1:3" x14ac:dyDescent="0.2">
      <c r="A5479">
        <v>0.68462500000000004</v>
      </c>
      <c r="B5479">
        <f t="shared" si="170"/>
        <v>91987.185445764189</v>
      </c>
      <c r="C5479">
        <f t="shared" si="171"/>
        <v>91987.185445764189</v>
      </c>
    </row>
    <row r="5480" spans="1:3" x14ac:dyDescent="0.2">
      <c r="A5480">
        <v>0.68474999999999997</v>
      </c>
      <c r="B5480">
        <f t="shared" si="170"/>
        <v>95067.621398391057</v>
      </c>
      <c r="C5480">
        <f t="shared" si="171"/>
        <v>95067.621398391057</v>
      </c>
    </row>
    <row r="5481" spans="1:3" x14ac:dyDescent="0.2">
      <c r="A5481">
        <v>0.68487500000000001</v>
      </c>
      <c r="B5481">
        <f t="shared" si="170"/>
        <v>98186.63617088637</v>
      </c>
      <c r="C5481">
        <f t="shared" si="171"/>
        <v>98186.63617088637</v>
      </c>
    </row>
    <row r="5482" spans="1:3" x14ac:dyDescent="0.2">
      <c r="A5482">
        <v>0.68500000000000005</v>
      </c>
      <c r="B5482">
        <f t="shared" si="170"/>
        <v>101325.00000000231</v>
      </c>
      <c r="C5482">
        <f t="shared" si="171"/>
        <v>101325</v>
      </c>
    </row>
    <row r="5483" spans="1:3" x14ac:dyDescent="0.2">
      <c r="A5483">
        <v>0.68512499999999998</v>
      </c>
      <c r="B5483">
        <f t="shared" si="170"/>
        <v>104463.36382911372</v>
      </c>
      <c r="C5483">
        <f t="shared" si="171"/>
        <v>101325</v>
      </c>
    </row>
    <row r="5484" spans="1:3" x14ac:dyDescent="0.2">
      <c r="A5484">
        <v>0.68525000000000003</v>
      </c>
      <c r="B5484">
        <f t="shared" si="170"/>
        <v>107582.37860160903</v>
      </c>
      <c r="C5484">
        <f t="shared" si="171"/>
        <v>101325</v>
      </c>
    </row>
    <row r="5485" spans="1:3" x14ac:dyDescent="0.2">
      <c r="A5485">
        <v>0.68537499999999996</v>
      </c>
      <c r="B5485">
        <f t="shared" si="170"/>
        <v>110662.8145542359</v>
      </c>
      <c r="C5485">
        <f t="shared" si="171"/>
        <v>101325</v>
      </c>
    </row>
    <row r="5486" spans="1:3" x14ac:dyDescent="0.2">
      <c r="A5486">
        <v>0.6855</v>
      </c>
      <c r="B5486">
        <f t="shared" si="170"/>
        <v>113685.67977499746</v>
      </c>
      <c r="C5486">
        <f t="shared" si="171"/>
        <v>101325</v>
      </c>
    </row>
    <row r="5487" spans="1:3" x14ac:dyDescent="0.2">
      <c r="A5487">
        <v>0.68562500000000004</v>
      </c>
      <c r="B5487">
        <f t="shared" si="170"/>
        <v>116632.33729460515</v>
      </c>
      <c r="C5487">
        <f t="shared" si="171"/>
        <v>101325</v>
      </c>
    </row>
    <row r="5488" spans="1:3" x14ac:dyDescent="0.2">
      <c r="A5488">
        <v>0.68574999999999997</v>
      </c>
      <c r="B5488">
        <f t="shared" si="170"/>
        <v>119484.61998958125</v>
      </c>
      <c r="C5488">
        <f t="shared" si="171"/>
        <v>101325</v>
      </c>
    </row>
    <row r="5489" spans="1:3" x14ac:dyDescent="0.2">
      <c r="A5489">
        <v>0.68587500000000001</v>
      </c>
      <c r="B5489">
        <f t="shared" si="170"/>
        <v>122224.94258863918</v>
      </c>
      <c r="C5489">
        <f t="shared" si="171"/>
        <v>101325</v>
      </c>
    </row>
    <row r="5490" spans="1:3" x14ac:dyDescent="0.2">
      <c r="A5490">
        <v>0.68600000000000005</v>
      </c>
      <c r="B5490">
        <f t="shared" si="170"/>
        <v>124836.41009169999</v>
      </c>
      <c r="C5490">
        <f t="shared" si="171"/>
        <v>101325</v>
      </c>
    </row>
    <row r="5491" spans="1:3" x14ac:dyDescent="0.2">
      <c r="A5491">
        <v>0.68612499999999998</v>
      </c>
      <c r="B5491">
        <f t="shared" si="170"/>
        <v>127302.92193320653</v>
      </c>
      <c r="C5491">
        <f t="shared" si="171"/>
        <v>101325</v>
      </c>
    </row>
    <row r="5492" spans="1:3" x14ac:dyDescent="0.2">
      <c r="A5492">
        <v>0.68625000000000003</v>
      </c>
      <c r="B5492">
        <f t="shared" si="170"/>
        <v>129609.27124746266</v>
      </c>
      <c r="C5492">
        <f t="shared" si="171"/>
        <v>101325</v>
      </c>
    </row>
    <row r="5493" spans="1:3" x14ac:dyDescent="0.2">
      <c r="A5493">
        <v>0.68637499999999996</v>
      </c>
      <c r="B5493">
        <f t="shared" si="170"/>
        <v>131741.23862400037</v>
      </c>
      <c r="C5493">
        <f t="shared" si="171"/>
        <v>101325</v>
      </c>
    </row>
    <row r="5494" spans="1:3" x14ac:dyDescent="0.2">
      <c r="A5494">
        <v>0.6865</v>
      </c>
      <c r="B5494">
        <f t="shared" si="170"/>
        <v>133685.67977499837</v>
      </c>
      <c r="C5494">
        <f t="shared" si="171"/>
        <v>101325</v>
      </c>
    </row>
    <row r="5495" spans="1:3" x14ac:dyDescent="0.2">
      <c r="A5495">
        <v>0.68662500000000004</v>
      </c>
      <c r="B5495">
        <f t="shared" si="170"/>
        <v>135430.60657416406</v>
      </c>
      <c r="C5495">
        <f t="shared" si="171"/>
        <v>101325</v>
      </c>
    </row>
    <row r="5496" spans="1:3" x14ac:dyDescent="0.2">
      <c r="A5496">
        <v>0.68674999999999997</v>
      </c>
      <c r="B5496">
        <f t="shared" si="170"/>
        <v>136965.26096753395</v>
      </c>
      <c r="C5496">
        <f t="shared" si="171"/>
        <v>101325</v>
      </c>
    </row>
    <row r="5497" spans="1:3" x14ac:dyDescent="0.2">
      <c r="A5497">
        <v>0.68687500000000001</v>
      </c>
      <c r="B5497">
        <f t="shared" si="170"/>
        <v>138280.18130045163</v>
      </c>
      <c r="C5497">
        <f t="shared" si="171"/>
        <v>101325</v>
      </c>
    </row>
    <row r="5498" spans="1:3" x14ac:dyDescent="0.2">
      <c r="A5498">
        <v>0.68700000000000006</v>
      </c>
      <c r="B5498">
        <f t="shared" si="170"/>
        <v>139367.26065180695</v>
      </c>
      <c r="C5498">
        <f t="shared" si="171"/>
        <v>101325</v>
      </c>
    </row>
    <row r="5499" spans="1:3" x14ac:dyDescent="0.2">
      <c r="A5499">
        <v>0.68712499999999999</v>
      </c>
      <c r="B5499">
        <f t="shared" si="170"/>
        <v>140219.79681590712</v>
      </c>
      <c r="C5499">
        <f t="shared" si="171"/>
        <v>101325</v>
      </c>
    </row>
    <row r="5500" spans="1:3" x14ac:dyDescent="0.2">
      <c r="A5500">
        <v>0.68725000000000003</v>
      </c>
      <c r="B5500">
        <f t="shared" si="170"/>
        <v>140832.5336238055</v>
      </c>
      <c r="C5500">
        <f t="shared" si="171"/>
        <v>101325</v>
      </c>
    </row>
    <row r="5501" spans="1:3" x14ac:dyDescent="0.2">
      <c r="A5501">
        <v>0.68737499999999996</v>
      </c>
      <c r="B5501">
        <f t="shared" si="170"/>
        <v>141201.6933493251</v>
      </c>
      <c r="C5501">
        <f t="shared" si="171"/>
        <v>101325</v>
      </c>
    </row>
    <row r="5502" spans="1:3" x14ac:dyDescent="0.2">
      <c r="A5502">
        <v>0.6875</v>
      </c>
      <c r="B5502">
        <f t="shared" si="170"/>
        <v>141325</v>
      </c>
      <c r="C5502">
        <f t="shared" si="171"/>
        <v>101325</v>
      </c>
    </row>
    <row r="5503" spans="1:3" x14ac:dyDescent="0.2">
      <c r="A5503">
        <v>0.68762500000000004</v>
      </c>
      <c r="B5503">
        <f t="shared" si="170"/>
        <v>141201.69334932495</v>
      </c>
      <c r="C5503">
        <f t="shared" si="171"/>
        <v>101325</v>
      </c>
    </row>
    <row r="5504" spans="1:3" x14ac:dyDescent="0.2">
      <c r="A5504">
        <v>0.68774999999999997</v>
      </c>
      <c r="B5504">
        <f t="shared" si="170"/>
        <v>140832.53362380556</v>
      </c>
      <c r="C5504">
        <f t="shared" si="171"/>
        <v>101325</v>
      </c>
    </row>
    <row r="5505" spans="1:3" x14ac:dyDescent="0.2">
      <c r="A5505">
        <v>0.68787500000000001</v>
      </c>
      <c r="B5505">
        <f t="shared" si="170"/>
        <v>140219.79681590718</v>
      </c>
      <c r="C5505">
        <f t="shared" si="171"/>
        <v>101325</v>
      </c>
    </row>
    <row r="5506" spans="1:3" x14ac:dyDescent="0.2">
      <c r="A5506">
        <v>0.68799999999999994</v>
      </c>
      <c r="B5506">
        <f t="shared" si="170"/>
        <v>139367.26065180634</v>
      </c>
      <c r="C5506">
        <f t="shared" si="171"/>
        <v>101325</v>
      </c>
    </row>
    <row r="5507" spans="1:3" x14ac:dyDescent="0.2">
      <c r="A5507">
        <v>0.68812499999999999</v>
      </c>
      <c r="B5507">
        <f t="shared" ref="B5507:B5570" si="172">-40000*SIN(200*PI()*A5507)+101325</f>
        <v>138280.18130045178</v>
      </c>
      <c r="C5507">
        <f t="shared" ref="C5507:C5570" si="173">IF(MOD(A5507,0.02)&gt;0.005,101325,B5507)</f>
        <v>101325</v>
      </c>
    </row>
    <row r="5508" spans="1:3" x14ac:dyDescent="0.2">
      <c r="A5508">
        <v>0.68825000000000003</v>
      </c>
      <c r="B5508">
        <f t="shared" si="172"/>
        <v>136965.26096753409</v>
      </c>
      <c r="C5508">
        <f t="shared" si="173"/>
        <v>101325</v>
      </c>
    </row>
    <row r="5509" spans="1:3" x14ac:dyDescent="0.2">
      <c r="A5509">
        <v>0.68837499999999996</v>
      </c>
      <c r="B5509">
        <f t="shared" si="172"/>
        <v>135430.60657416424</v>
      </c>
      <c r="C5509">
        <f t="shared" si="173"/>
        <v>101325</v>
      </c>
    </row>
    <row r="5510" spans="1:3" x14ac:dyDescent="0.2">
      <c r="A5510">
        <v>0.6885</v>
      </c>
      <c r="B5510">
        <f t="shared" si="172"/>
        <v>133685.67977499726</v>
      </c>
      <c r="C5510">
        <f t="shared" si="173"/>
        <v>101325</v>
      </c>
    </row>
    <row r="5511" spans="1:3" x14ac:dyDescent="0.2">
      <c r="A5511">
        <v>0.68862500000000004</v>
      </c>
      <c r="B5511">
        <f t="shared" si="172"/>
        <v>131741.2386240006</v>
      </c>
      <c r="C5511">
        <f t="shared" si="173"/>
        <v>101325</v>
      </c>
    </row>
    <row r="5512" spans="1:3" x14ac:dyDescent="0.2">
      <c r="A5512">
        <v>0.68874999999999997</v>
      </c>
      <c r="B5512">
        <f t="shared" si="172"/>
        <v>129609.27124746291</v>
      </c>
      <c r="C5512">
        <f t="shared" si="173"/>
        <v>101325</v>
      </c>
    </row>
    <row r="5513" spans="1:3" x14ac:dyDescent="0.2">
      <c r="A5513">
        <v>0.68887500000000002</v>
      </c>
      <c r="B5513">
        <f t="shared" si="172"/>
        <v>127302.92193320679</v>
      </c>
      <c r="C5513">
        <f t="shared" si="173"/>
        <v>101325</v>
      </c>
    </row>
    <row r="5514" spans="1:3" x14ac:dyDescent="0.2">
      <c r="A5514">
        <v>0.68899999999999995</v>
      </c>
      <c r="B5514">
        <f t="shared" si="172"/>
        <v>124836.41009170028</v>
      </c>
      <c r="C5514">
        <f t="shared" si="173"/>
        <v>101325</v>
      </c>
    </row>
    <row r="5515" spans="1:3" x14ac:dyDescent="0.2">
      <c r="A5515">
        <v>0.68912499999999999</v>
      </c>
      <c r="B5515">
        <f t="shared" si="172"/>
        <v>122224.94258863755</v>
      </c>
      <c r="C5515">
        <f t="shared" si="173"/>
        <v>101325</v>
      </c>
    </row>
    <row r="5516" spans="1:3" x14ac:dyDescent="0.2">
      <c r="A5516">
        <v>0.68925000000000003</v>
      </c>
      <c r="B5516">
        <f t="shared" si="172"/>
        <v>119484.61998958155</v>
      </c>
      <c r="C5516">
        <f t="shared" si="173"/>
        <v>101325</v>
      </c>
    </row>
    <row r="5517" spans="1:3" x14ac:dyDescent="0.2">
      <c r="A5517">
        <v>0.68937499999999996</v>
      </c>
      <c r="B5517">
        <f t="shared" si="172"/>
        <v>116632.33729460338</v>
      </c>
      <c r="C5517">
        <f t="shared" si="173"/>
        <v>101325</v>
      </c>
    </row>
    <row r="5518" spans="1:3" x14ac:dyDescent="0.2">
      <c r="A5518">
        <v>0.6895</v>
      </c>
      <c r="B5518">
        <f t="shared" si="172"/>
        <v>113685.6797749978</v>
      </c>
      <c r="C5518">
        <f t="shared" si="173"/>
        <v>101325</v>
      </c>
    </row>
    <row r="5519" spans="1:3" x14ac:dyDescent="0.2">
      <c r="A5519">
        <v>0.68962500000000004</v>
      </c>
      <c r="B5519">
        <f t="shared" si="172"/>
        <v>110662.81455423402</v>
      </c>
      <c r="C5519">
        <f t="shared" si="173"/>
        <v>101325</v>
      </c>
    </row>
    <row r="5520" spans="1:3" x14ac:dyDescent="0.2">
      <c r="A5520">
        <v>0.68974999999999997</v>
      </c>
      <c r="B5520">
        <f t="shared" si="172"/>
        <v>107582.37860160938</v>
      </c>
      <c r="C5520">
        <f t="shared" si="173"/>
        <v>101325</v>
      </c>
    </row>
    <row r="5521" spans="1:3" x14ac:dyDescent="0.2">
      <c r="A5521">
        <v>0.68987500000000002</v>
      </c>
      <c r="B5521">
        <f t="shared" si="172"/>
        <v>104463.36382911407</v>
      </c>
      <c r="C5521">
        <f t="shared" si="173"/>
        <v>101325</v>
      </c>
    </row>
    <row r="5522" spans="1:3" x14ac:dyDescent="0.2">
      <c r="A5522">
        <v>0.69</v>
      </c>
      <c r="B5522">
        <f t="shared" si="172"/>
        <v>101325.00000000039</v>
      </c>
      <c r="C5522">
        <f t="shared" si="173"/>
        <v>101325</v>
      </c>
    </row>
    <row r="5523" spans="1:3" x14ac:dyDescent="0.2">
      <c r="A5523">
        <v>0.69012499999999999</v>
      </c>
      <c r="B5523">
        <f t="shared" si="172"/>
        <v>98186.636170886719</v>
      </c>
      <c r="C5523">
        <f t="shared" si="173"/>
        <v>101325</v>
      </c>
    </row>
    <row r="5524" spans="1:3" x14ac:dyDescent="0.2">
      <c r="A5524">
        <v>0.69025000000000003</v>
      </c>
      <c r="B5524">
        <f t="shared" si="172"/>
        <v>95067.62139838915</v>
      </c>
      <c r="C5524">
        <f t="shared" si="173"/>
        <v>101325</v>
      </c>
    </row>
    <row r="5525" spans="1:3" x14ac:dyDescent="0.2">
      <c r="A5525">
        <v>0.69037499999999996</v>
      </c>
      <c r="B5525">
        <f t="shared" si="172"/>
        <v>91987.185445764524</v>
      </c>
      <c r="C5525">
        <f t="shared" si="173"/>
        <v>101325</v>
      </c>
    </row>
    <row r="5526" spans="1:3" x14ac:dyDescent="0.2">
      <c r="A5526">
        <v>0.6905</v>
      </c>
      <c r="B5526">
        <f t="shared" si="172"/>
        <v>88964.320225002943</v>
      </c>
      <c r="C5526">
        <f t="shared" si="173"/>
        <v>101325</v>
      </c>
    </row>
    <row r="5527" spans="1:3" x14ac:dyDescent="0.2">
      <c r="A5527">
        <v>0.69062500000000004</v>
      </c>
      <c r="B5527">
        <f t="shared" si="172"/>
        <v>86017.66270539524</v>
      </c>
      <c r="C5527">
        <f t="shared" si="173"/>
        <v>101325</v>
      </c>
    </row>
    <row r="5528" spans="1:3" x14ac:dyDescent="0.2">
      <c r="A5528">
        <v>0.69074999999999998</v>
      </c>
      <c r="B5528">
        <f t="shared" si="172"/>
        <v>83165.380010419147</v>
      </c>
      <c r="C5528">
        <f t="shared" si="173"/>
        <v>101325</v>
      </c>
    </row>
    <row r="5529" spans="1:3" x14ac:dyDescent="0.2">
      <c r="A5529">
        <v>0.69087500000000002</v>
      </c>
      <c r="B5529">
        <f t="shared" si="172"/>
        <v>80425.05741136118</v>
      </c>
      <c r="C5529">
        <f t="shared" si="173"/>
        <v>101325</v>
      </c>
    </row>
    <row r="5530" spans="1:3" x14ac:dyDescent="0.2">
      <c r="A5530">
        <v>0.69099999999999995</v>
      </c>
      <c r="B5530">
        <f t="shared" si="172"/>
        <v>77813.589908302194</v>
      </c>
      <c r="C5530">
        <f t="shared" si="173"/>
        <v>101325</v>
      </c>
    </row>
    <row r="5531" spans="1:3" x14ac:dyDescent="0.2">
      <c r="A5531">
        <v>0.69112499999999999</v>
      </c>
      <c r="B5531">
        <f t="shared" si="172"/>
        <v>75347.078066792077</v>
      </c>
      <c r="C5531">
        <f t="shared" si="173"/>
        <v>101325</v>
      </c>
    </row>
    <row r="5532" spans="1:3" x14ac:dyDescent="0.2">
      <c r="A5532">
        <v>0.69125000000000003</v>
      </c>
      <c r="B5532">
        <f t="shared" si="172"/>
        <v>73040.728752537645</v>
      </c>
      <c r="C5532">
        <f t="shared" si="173"/>
        <v>101325</v>
      </c>
    </row>
    <row r="5533" spans="1:3" x14ac:dyDescent="0.2">
      <c r="A5533">
        <v>0.69137499999999996</v>
      </c>
      <c r="B5533">
        <f t="shared" si="172"/>
        <v>70908.761375999908</v>
      </c>
      <c r="C5533">
        <f t="shared" si="173"/>
        <v>101325</v>
      </c>
    </row>
    <row r="5534" spans="1:3" x14ac:dyDescent="0.2">
      <c r="A5534">
        <v>0.6915</v>
      </c>
      <c r="B5534">
        <f t="shared" si="172"/>
        <v>68964.32022500188</v>
      </c>
      <c r="C5534">
        <f t="shared" si="173"/>
        <v>101325</v>
      </c>
    </row>
    <row r="5535" spans="1:3" x14ac:dyDescent="0.2">
      <c r="A5535">
        <v>0.69162500000000005</v>
      </c>
      <c r="B5535">
        <f t="shared" si="172"/>
        <v>67219.39342583617</v>
      </c>
      <c r="C5535">
        <f t="shared" si="173"/>
        <v>101325</v>
      </c>
    </row>
    <row r="5536" spans="1:3" x14ac:dyDescent="0.2">
      <c r="A5536">
        <v>0.69174999999999998</v>
      </c>
      <c r="B5536">
        <f t="shared" si="172"/>
        <v>65684.739032465222</v>
      </c>
      <c r="C5536">
        <f t="shared" si="173"/>
        <v>101325</v>
      </c>
    </row>
    <row r="5537" spans="1:3" x14ac:dyDescent="0.2">
      <c r="A5537">
        <v>0.69187500000000002</v>
      </c>
      <c r="B5537">
        <f t="shared" si="172"/>
        <v>64369.818699548523</v>
      </c>
      <c r="C5537">
        <f t="shared" si="173"/>
        <v>101325</v>
      </c>
    </row>
    <row r="5538" spans="1:3" x14ac:dyDescent="0.2">
      <c r="A5538">
        <v>0.69199999999999995</v>
      </c>
      <c r="B5538">
        <f t="shared" si="172"/>
        <v>63282.739348193893</v>
      </c>
      <c r="C5538">
        <f t="shared" si="173"/>
        <v>101325</v>
      </c>
    </row>
    <row r="5539" spans="1:3" x14ac:dyDescent="0.2">
      <c r="A5539">
        <v>0.69212499999999999</v>
      </c>
      <c r="B5539">
        <f t="shared" si="172"/>
        <v>62430.203184092992</v>
      </c>
      <c r="C5539">
        <f t="shared" si="173"/>
        <v>101325</v>
      </c>
    </row>
    <row r="5540" spans="1:3" x14ac:dyDescent="0.2">
      <c r="A5540">
        <v>0.69225000000000003</v>
      </c>
      <c r="B5540">
        <f t="shared" si="172"/>
        <v>61817.466376194192</v>
      </c>
      <c r="C5540">
        <f t="shared" si="173"/>
        <v>101325</v>
      </c>
    </row>
    <row r="5541" spans="1:3" x14ac:dyDescent="0.2">
      <c r="A5541">
        <v>0.69237499999999996</v>
      </c>
      <c r="B5541">
        <f t="shared" si="172"/>
        <v>61448.306650674916</v>
      </c>
      <c r="C5541">
        <f t="shared" si="173"/>
        <v>101325</v>
      </c>
    </row>
    <row r="5542" spans="1:3" x14ac:dyDescent="0.2">
      <c r="A5542">
        <v>0.6925</v>
      </c>
      <c r="B5542">
        <f t="shared" si="172"/>
        <v>61325</v>
      </c>
      <c r="C5542">
        <f t="shared" si="173"/>
        <v>101325</v>
      </c>
    </row>
    <row r="5543" spans="1:3" x14ac:dyDescent="0.2">
      <c r="A5543">
        <v>0.69262500000000005</v>
      </c>
      <c r="B5543">
        <f t="shared" si="172"/>
        <v>61448.306650675004</v>
      </c>
      <c r="C5543">
        <f t="shared" si="173"/>
        <v>101325</v>
      </c>
    </row>
    <row r="5544" spans="1:3" x14ac:dyDescent="0.2">
      <c r="A5544">
        <v>0.69274999999999998</v>
      </c>
      <c r="B5544">
        <f t="shared" si="172"/>
        <v>61817.466376194359</v>
      </c>
      <c r="C5544">
        <f t="shared" si="173"/>
        <v>101325</v>
      </c>
    </row>
    <row r="5545" spans="1:3" x14ac:dyDescent="0.2">
      <c r="A5545">
        <v>0.69287500000000002</v>
      </c>
      <c r="B5545">
        <f t="shared" si="172"/>
        <v>62430.20318409324</v>
      </c>
      <c r="C5545">
        <f t="shared" si="173"/>
        <v>101325</v>
      </c>
    </row>
    <row r="5546" spans="1:3" x14ac:dyDescent="0.2">
      <c r="A5546">
        <v>0.69299999999999995</v>
      </c>
      <c r="B5546">
        <f t="shared" si="172"/>
        <v>63282.739348193514</v>
      </c>
      <c r="C5546">
        <f t="shared" si="173"/>
        <v>101325</v>
      </c>
    </row>
    <row r="5547" spans="1:3" x14ac:dyDescent="0.2">
      <c r="A5547">
        <v>0.69312499999999999</v>
      </c>
      <c r="B5547">
        <f t="shared" si="172"/>
        <v>64369.818699548057</v>
      </c>
      <c r="C5547">
        <f t="shared" si="173"/>
        <v>101325</v>
      </c>
    </row>
    <row r="5548" spans="1:3" x14ac:dyDescent="0.2">
      <c r="A5548">
        <v>0.69325000000000003</v>
      </c>
      <c r="B5548">
        <f t="shared" si="172"/>
        <v>65684.739032465703</v>
      </c>
      <c r="C5548">
        <f t="shared" si="173"/>
        <v>101325</v>
      </c>
    </row>
    <row r="5549" spans="1:3" x14ac:dyDescent="0.2">
      <c r="A5549">
        <v>0.69337499999999996</v>
      </c>
      <c r="B5549">
        <f t="shared" si="172"/>
        <v>67219.393425835529</v>
      </c>
      <c r="C5549">
        <f t="shared" si="173"/>
        <v>101325</v>
      </c>
    </row>
    <row r="5550" spans="1:3" x14ac:dyDescent="0.2">
      <c r="A5550">
        <v>0.69350000000000001</v>
      </c>
      <c r="B5550">
        <f t="shared" si="172"/>
        <v>68964.320225002506</v>
      </c>
      <c r="C5550">
        <f t="shared" si="173"/>
        <v>101325</v>
      </c>
    </row>
    <row r="5551" spans="1:3" x14ac:dyDescent="0.2">
      <c r="A5551">
        <v>0.69362500000000005</v>
      </c>
      <c r="B5551">
        <f t="shared" si="172"/>
        <v>70908.761375999122</v>
      </c>
      <c r="C5551">
        <f t="shared" si="173"/>
        <v>101325</v>
      </c>
    </row>
    <row r="5552" spans="1:3" x14ac:dyDescent="0.2">
      <c r="A5552">
        <v>0.69374999999999998</v>
      </c>
      <c r="B5552">
        <f t="shared" si="172"/>
        <v>73040.728752538402</v>
      </c>
      <c r="C5552">
        <f t="shared" si="173"/>
        <v>101325</v>
      </c>
    </row>
    <row r="5553" spans="1:3" x14ac:dyDescent="0.2">
      <c r="A5553">
        <v>0.69387500000000002</v>
      </c>
      <c r="B5553">
        <f t="shared" si="172"/>
        <v>75347.078066792878</v>
      </c>
      <c r="C5553">
        <f t="shared" si="173"/>
        <v>101325</v>
      </c>
    </row>
    <row r="5554" spans="1:3" x14ac:dyDescent="0.2">
      <c r="A5554">
        <v>0.69399999999999995</v>
      </c>
      <c r="B5554">
        <f t="shared" si="172"/>
        <v>77813.589908299371</v>
      </c>
      <c r="C5554">
        <f t="shared" si="173"/>
        <v>101325</v>
      </c>
    </row>
    <row r="5555" spans="1:3" x14ac:dyDescent="0.2">
      <c r="A5555">
        <v>0.69412499999999999</v>
      </c>
      <c r="B5555">
        <f t="shared" si="172"/>
        <v>80425.057411362097</v>
      </c>
      <c r="C5555">
        <f t="shared" si="173"/>
        <v>101325</v>
      </c>
    </row>
    <row r="5556" spans="1:3" x14ac:dyDescent="0.2">
      <c r="A5556">
        <v>0.69425000000000003</v>
      </c>
      <c r="B5556">
        <f t="shared" si="172"/>
        <v>83165.38001041807</v>
      </c>
      <c r="C5556">
        <f t="shared" si="173"/>
        <v>101325</v>
      </c>
    </row>
    <row r="5557" spans="1:3" x14ac:dyDescent="0.2">
      <c r="A5557">
        <v>0.69437499999999996</v>
      </c>
      <c r="B5557">
        <f t="shared" si="172"/>
        <v>86017.662705396229</v>
      </c>
      <c r="C5557">
        <f t="shared" si="173"/>
        <v>101325</v>
      </c>
    </row>
    <row r="5558" spans="1:3" x14ac:dyDescent="0.2">
      <c r="A5558">
        <v>0.69450000000000001</v>
      </c>
      <c r="B5558">
        <f t="shared" si="172"/>
        <v>88964.320225001793</v>
      </c>
      <c r="C5558">
        <f t="shared" si="173"/>
        <v>101325</v>
      </c>
    </row>
    <row r="5559" spans="1:3" x14ac:dyDescent="0.2">
      <c r="A5559">
        <v>0.69462500000000005</v>
      </c>
      <c r="B5559">
        <f t="shared" si="172"/>
        <v>91987.185445765557</v>
      </c>
      <c r="C5559">
        <f t="shared" si="173"/>
        <v>101325</v>
      </c>
    </row>
    <row r="5560" spans="1:3" x14ac:dyDescent="0.2">
      <c r="A5560">
        <v>0.69474999999999998</v>
      </c>
      <c r="B5560">
        <f t="shared" si="172"/>
        <v>95067.621398390198</v>
      </c>
      <c r="C5560">
        <f t="shared" si="173"/>
        <v>101325</v>
      </c>
    </row>
    <row r="5561" spans="1:3" x14ac:dyDescent="0.2">
      <c r="A5561">
        <v>0.69487500000000002</v>
      </c>
      <c r="B5561">
        <f t="shared" si="172"/>
        <v>98186.636170887767</v>
      </c>
      <c r="C5561">
        <f t="shared" si="173"/>
        <v>101325</v>
      </c>
    </row>
    <row r="5562" spans="1:3" x14ac:dyDescent="0.2">
      <c r="A5562">
        <v>0.69499999999999995</v>
      </c>
      <c r="B5562">
        <f t="shared" si="172"/>
        <v>101324.99999999917</v>
      </c>
      <c r="C5562">
        <f t="shared" si="173"/>
        <v>101325</v>
      </c>
    </row>
    <row r="5563" spans="1:3" x14ac:dyDescent="0.2">
      <c r="A5563">
        <v>0.69512499999999999</v>
      </c>
      <c r="B5563">
        <f t="shared" si="172"/>
        <v>104463.36382911286</v>
      </c>
      <c r="C5563">
        <f t="shared" si="173"/>
        <v>101325</v>
      </c>
    </row>
    <row r="5564" spans="1:3" x14ac:dyDescent="0.2">
      <c r="A5564">
        <v>0.69525000000000003</v>
      </c>
      <c r="B5564">
        <f t="shared" si="172"/>
        <v>107582.37860161043</v>
      </c>
      <c r="C5564">
        <f t="shared" si="173"/>
        <v>101325</v>
      </c>
    </row>
    <row r="5565" spans="1:3" x14ac:dyDescent="0.2">
      <c r="A5565">
        <v>0.69537499999999997</v>
      </c>
      <c r="B5565">
        <f t="shared" si="172"/>
        <v>110662.81455423505</v>
      </c>
      <c r="C5565">
        <f t="shared" si="173"/>
        <v>101325</v>
      </c>
    </row>
    <row r="5566" spans="1:3" x14ac:dyDescent="0.2">
      <c r="A5566">
        <v>0.69550000000000001</v>
      </c>
      <c r="B5566">
        <f t="shared" si="172"/>
        <v>113685.6797749988</v>
      </c>
      <c r="C5566">
        <f t="shared" si="173"/>
        <v>101325</v>
      </c>
    </row>
    <row r="5567" spans="1:3" x14ac:dyDescent="0.2">
      <c r="A5567">
        <v>0.69562500000000005</v>
      </c>
      <c r="B5567">
        <f t="shared" si="172"/>
        <v>116632.33729460435</v>
      </c>
      <c r="C5567">
        <f t="shared" si="173"/>
        <v>101325</v>
      </c>
    </row>
    <row r="5568" spans="1:3" x14ac:dyDescent="0.2">
      <c r="A5568">
        <v>0.69574999999999998</v>
      </c>
      <c r="B5568">
        <f t="shared" si="172"/>
        <v>119484.6199895825</v>
      </c>
      <c r="C5568">
        <f t="shared" si="173"/>
        <v>101325</v>
      </c>
    </row>
    <row r="5569" spans="1:3" x14ac:dyDescent="0.2">
      <c r="A5569">
        <v>0.69587500000000002</v>
      </c>
      <c r="B5569">
        <f t="shared" si="172"/>
        <v>122224.94258863846</v>
      </c>
      <c r="C5569">
        <f t="shared" si="173"/>
        <v>101325</v>
      </c>
    </row>
    <row r="5570" spans="1:3" x14ac:dyDescent="0.2">
      <c r="A5570">
        <v>0.69599999999999995</v>
      </c>
      <c r="B5570">
        <f t="shared" si="172"/>
        <v>124836.41009169746</v>
      </c>
      <c r="C5570">
        <f t="shared" si="173"/>
        <v>101325</v>
      </c>
    </row>
    <row r="5571" spans="1:3" x14ac:dyDescent="0.2">
      <c r="A5571">
        <v>0.69612499999999999</v>
      </c>
      <c r="B5571">
        <f t="shared" ref="B5571:B5634" si="174">-40000*SIN(200*PI()*A5571)+101325</f>
        <v>127302.9219332076</v>
      </c>
      <c r="C5571">
        <f t="shared" ref="C5571:C5634" si="175">IF(MOD(A5571,0.02)&gt;0.005,101325,B5571)</f>
        <v>101325</v>
      </c>
    </row>
    <row r="5572" spans="1:3" x14ac:dyDescent="0.2">
      <c r="A5572">
        <v>0.69625000000000004</v>
      </c>
      <c r="B5572">
        <f t="shared" si="174"/>
        <v>129609.27124746205</v>
      </c>
      <c r="C5572">
        <f t="shared" si="175"/>
        <v>101325</v>
      </c>
    </row>
    <row r="5573" spans="1:3" x14ac:dyDescent="0.2">
      <c r="A5573">
        <v>0.69637499999999997</v>
      </c>
      <c r="B5573">
        <f t="shared" si="174"/>
        <v>131741.2386240013</v>
      </c>
      <c r="C5573">
        <f t="shared" si="175"/>
        <v>101325</v>
      </c>
    </row>
    <row r="5574" spans="1:3" x14ac:dyDescent="0.2">
      <c r="A5574">
        <v>0.69650000000000001</v>
      </c>
      <c r="B5574">
        <f t="shared" si="174"/>
        <v>133685.67977499787</v>
      </c>
      <c r="C5574">
        <f t="shared" si="175"/>
        <v>101325</v>
      </c>
    </row>
    <row r="5575" spans="1:3" x14ac:dyDescent="0.2">
      <c r="A5575">
        <v>0.69662500000000005</v>
      </c>
      <c r="B5575">
        <f t="shared" si="174"/>
        <v>135430.60657416479</v>
      </c>
      <c r="C5575">
        <f t="shared" si="175"/>
        <v>101325</v>
      </c>
    </row>
    <row r="5576" spans="1:3" x14ac:dyDescent="0.2">
      <c r="A5576">
        <v>0.69674999999999998</v>
      </c>
      <c r="B5576">
        <f t="shared" si="174"/>
        <v>136965.26096753459</v>
      </c>
      <c r="C5576">
        <f t="shared" si="175"/>
        <v>101325</v>
      </c>
    </row>
    <row r="5577" spans="1:3" x14ac:dyDescent="0.2">
      <c r="A5577">
        <v>0.69687500000000002</v>
      </c>
      <c r="B5577">
        <f t="shared" si="174"/>
        <v>138280.18130045131</v>
      </c>
      <c r="C5577">
        <f t="shared" si="175"/>
        <v>101325</v>
      </c>
    </row>
    <row r="5578" spans="1:3" x14ac:dyDescent="0.2">
      <c r="A5578">
        <v>0.69699999999999995</v>
      </c>
      <c r="B5578">
        <f t="shared" si="174"/>
        <v>139367.26065180596</v>
      </c>
      <c r="C5578">
        <f t="shared" si="175"/>
        <v>101325</v>
      </c>
    </row>
    <row r="5579" spans="1:3" x14ac:dyDescent="0.2">
      <c r="A5579">
        <v>0.69712499999999999</v>
      </c>
      <c r="B5579">
        <f t="shared" si="174"/>
        <v>140219.79681590691</v>
      </c>
      <c r="C5579">
        <f t="shared" si="175"/>
        <v>101325</v>
      </c>
    </row>
    <row r="5580" spans="1:3" x14ac:dyDescent="0.2">
      <c r="A5580">
        <v>0.69725000000000004</v>
      </c>
      <c r="B5580">
        <f t="shared" si="174"/>
        <v>140832.53362380574</v>
      </c>
      <c r="C5580">
        <f t="shared" si="175"/>
        <v>101325</v>
      </c>
    </row>
    <row r="5581" spans="1:3" x14ac:dyDescent="0.2">
      <c r="A5581">
        <v>0.69737499999999997</v>
      </c>
      <c r="B5581">
        <f t="shared" si="174"/>
        <v>141201.69334932504</v>
      </c>
      <c r="C5581">
        <f t="shared" si="175"/>
        <v>101325</v>
      </c>
    </row>
    <row r="5582" spans="1:3" x14ac:dyDescent="0.2">
      <c r="A5582">
        <v>0.69750000000000001</v>
      </c>
      <c r="B5582">
        <f t="shared" si="174"/>
        <v>141325</v>
      </c>
      <c r="C5582">
        <f t="shared" si="175"/>
        <v>101325</v>
      </c>
    </row>
    <row r="5583" spans="1:3" x14ac:dyDescent="0.2">
      <c r="A5583">
        <v>0.69762500000000005</v>
      </c>
      <c r="B5583">
        <f t="shared" si="174"/>
        <v>141201.69334932504</v>
      </c>
      <c r="C5583">
        <f t="shared" si="175"/>
        <v>101325</v>
      </c>
    </row>
    <row r="5584" spans="1:3" x14ac:dyDescent="0.2">
      <c r="A5584">
        <v>0.69774999999999998</v>
      </c>
      <c r="B5584">
        <f t="shared" si="174"/>
        <v>140832.53362380571</v>
      </c>
      <c r="C5584">
        <f t="shared" si="175"/>
        <v>101325</v>
      </c>
    </row>
    <row r="5585" spans="1:3" x14ac:dyDescent="0.2">
      <c r="A5585">
        <v>0.69787500000000002</v>
      </c>
      <c r="B5585">
        <f t="shared" si="174"/>
        <v>140219.79681590686</v>
      </c>
      <c r="C5585">
        <f t="shared" si="175"/>
        <v>101325</v>
      </c>
    </row>
    <row r="5586" spans="1:3" x14ac:dyDescent="0.2">
      <c r="A5586">
        <v>0.69799999999999995</v>
      </c>
      <c r="B5586">
        <f t="shared" si="174"/>
        <v>139367.2606518066</v>
      </c>
      <c r="C5586">
        <f t="shared" si="175"/>
        <v>101325</v>
      </c>
    </row>
    <row r="5587" spans="1:3" x14ac:dyDescent="0.2">
      <c r="A5587">
        <v>0.698125</v>
      </c>
      <c r="B5587">
        <f t="shared" si="174"/>
        <v>138280.18130045122</v>
      </c>
      <c r="C5587">
        <f t="shared" si="175"/>
        <v>101325</v>
      </c>
    </row>
    <row r="5588" spans="1:3" x14ac:dyDescent="0.2">
      <c r="A5588">
        <v>0.69825000000000004</v>
      </c>
      <c r="B5588">
        <f t="shared" si="174"/>
        <v>136965.2609675345</v>
      </c>
      <c r="C5588">
        <f t="shared" si="175"/>
        <v>101325</v>
      </c>
    </row>
    <row r="5589" spans="1:3" x14ac:dyDescent="0.2">
      <c r="A5589">
        <v>0.69837499999999997</v>
      </c>
      <c r="B5589">
        <f t="shared" si="174"/>
        <v>135430.60657416351</v>
      </c>
      <c r="C5589">
        <f t="shared" si="175"/>
        <v>101325</v>
      </c>
    </row>
    <row r="5590" spans="1:3" x14ac:dyDescent="0.2">
      <c r="A5590">
        <v>0.69850000000000001</v>
      </c>
      <c r="B5590">
        <f t="shared" si="174"/>
        <v>133685.67977499776</v>
      </c>
      <c r="C5590">
        <f t="shared" si="175"/>
        <v>101325</v>
      </c>
    </row>
    <row r="5591" spans="1:3" x14ac:dyDescent="0.2">
      <c r="A5591">
        <v>0.69862500000000005</v>
      </c>
      <c r="B5591">
        <f t="shared" si="174"/>
        <v>131741.2386239997</v>
      </c>
      <c r="C5591">
        <f t="shared" si="175"/>
        <v>101325</v>
      </c>
    </row>
    <row r="5592" spans="1:3" x14ac:dyDescent="0.2">
      <c r="A5592">
        <v>0.69874999999999998</v>
      </c>
      <c r="B5592">
        <f t="shared" si="174"/>
        <v>129609.2712474619</v>
      </c>
      <c r="C5592">
        <f t="shared" si="175"/>
        <v>101325</v>
      </c>
    </row>
    <row r="5593" spans="1:3" x14ac:dyDescent="0.2">
      <c r="A5593">
        <v>0.69887500000000002</v>
      </c>
      <c r="B5593">
        <f t="shared" si="174"/>
        <v>127302.92193320746</v>
      </c>
      <c r="C5593">
        <f t="shared" si="175"/>
        <v>101325</v>
      </c>
    </row>
    <row r="5594" spans="1:3" x14ac:dyDescent="0.2">
      <c r="A5594">
        <v>0.69899999999999995</v>
      </c>
      <c r="B5594">
        <f t="shared" si="174"/>
        <v>124836.41009169913</v>
      </c>
      <c r="C5594">
        <f t="shared" si="175"/>
        <v>101325</v>
      </c>
    </row>
    <row r="5595" spans="1:3" x14ac:dyDescent="0.2">
      <c r="A5595">
        <v>0.699125</v>
      </c>
      <c r="B5595">
        <f t="shared" si="174"/>
        <v>122224.94258863828</v>
      </c>
      <c r="C5595">
        <f t="shared" si="175"/>
        <v>101325</v>
      </c>
    </row>
    <row r="5596" spans="1:3" x14ac:dyDescent="0.2">
      <c r="A5596">
        <v>0.69925000000000004</v>
      </c>
      <c r="B5596">
        <f t="shared" si="174"/>
        <v>119484.6199895803</v>
      </c>
      <c r="C5596">
        <f t="shared" si="175"/>
        <v>101325</v>
      </c>
    </row>
    <row r="5597" spans="1:3" x14ac:dyDescent="0.2">
      <c r="A5597">
        <v>0.69937499999999997</v>
      </c>
      <c r="B5597">
        <f t="shared" si="174"/>
        <v>116632.33729460418</v>
      </c>
      <c r="C5597">
        <f t="shared" si="175"/>
        <v>101325</v>
      </c>
    </row>
    <row r="5598" spans="1:3" x14ac:dyDescent="0.2">
      <c r="A5598">
        <v>0.69950000000000001</v>
      </c>
      <c r="B5598">
        <f t="shared" si="174"/>
        <v>113685.67977499861</v>
      </c>
      <c r="C5598">
        <f t="shared" si="175"/>
        <v>101325</v>
      </c>
    </row>
    <row r="5599" spans="1:3" x14ac:dyDescent="0.2">
      <c r="A5599">
        <v>0.69962500000000005</v>
      </c>
      <c r="B5599">
        <f t="shared" si="174"/>
        <v>110662.81455423486</v>
      </c>
      <c r="C5599">
        <f t="shared" si="175"/>
        <v>101325</v>
      </c>
    </row>
    <row r="5600" spans="1:3" x14ac:dyDescent="0.2">
      <c r="A5600">
        <v>0.69974999999999998</v>
      </c>
      <c r="B5600">
        <f t="shared" si="174"/>
        <v>107582.37860161022</v>
      </c>
      <c r="C5600">
        <f t="shared" si="175"/>
        <v>101325</v>
      </c>
    </row>
    <row r="5601" spans="1:3" x14ac:dyDescent="0.2">
      <c r="A5601">
        <v>0.69987500000000002</v>
      </c>
      <c r="B5601">
        <f t="shared" si="174"/>
        <v>104463.36382911266</v>
      </c>
      <c r="C5601">
        <f t="shared" si="175"/>
        <v>101325</v>
      </c>
    </row>
    <row r="5602" spans="1:3" x14ac:dyDescent="0.2">
      <c r="A5602">
        <v>0.7</v>
      </c>
      <c r="B5602">
        <f t="shared" si="174"/>
        <v>101325.00000000125</v>
      </c>
      <c r="C5602">
        <f t="shared" si="175"/>
        <v>101325</v>
      </c>
    </row>
    <row r="5603" spans="1:3" x14ac:dyDescent="0.2">
      <c r="A5603">
        <v>0.700125</v>
      </c>
      <c r="B5603">
        <f t="shared" si="174"/>
        <v>98186.636170885307</v>
      </c>
      <c r="C5603">
        <f t="shared" si="175"/>
        <v>98186.636170885307</v>
      </c>
    </row>
    <row r="5604" spans="1:3" x14ac:dyDescent="0.2">
      <c r="A5604">
        <v>0.70025000000000004</v>
      </c>
      <c r="B5604">
        <f t="shared" si="174"/>
        <v>95067.621398390009</v>
      </c>
      <c r="C5604">
        <f t="shared" si="175"/>
        <v>95067.621398390009</v>
      </c>
    </row>
    <row r="5605" spans="1:3" x14ac:dyDescent="0.2">
      <c r="A5605">
        <v>0.70037499999999997</v>
      </c>
      <c r="B5605">
        <f t="shared" si="174"/>
        <v>91987.185445765368</v>
      </c>
      <c r="C5605">
        <f t="shared" si="175"/>
        <v>91987.185445765368</v>
      </c>
    </row>
    <row r="5606" spans="1:3" x14ac:dyDescent="0.2">
      <c r="A5606">
        <v>0.70050000000000001</v>
      </c>
      <c r="B5606">
        <f t="shared" si="174"/>
        <v>88964.320225001604</v>
      </c>
      <c r="C5606">
        <f t="shared" si="175"/>
        <v>88964.320225001604</v>
      </c>
    </row>
    <row r="5607" spans="1:3" x14ac:dyDescent="0.2">
      <c r="A5607">
        <v>0.70062500000000005</v>
      </c>
      <c r="B5607">
        <f t="shared" si="174"/>
        <v>86017.66270539604</v>
      </c>
      <c r="C5607">
        <f t="shared" si="175"/>
        <v>86017.66270539604</v>
      </c>
    </row>
    <row r="5608" spans="1:3" x14ac:dyDescent="0.2">
      <c r="A5608">
        <v>0.70074999999999998</v>
      </c>
      <c r="B5608">
        <f t="shared" si="174"/>
        <v>83165.380010417881</v>
      </c>
      <c r="C5608">
        <f t="shared" si="175"/>
        <v>83165.380010417881</v>
      </c>
    </row>
    <row r="5609" spans="1:3" x14ac:dyDescent="0.2">
      <c r="A5609">
        <v>0.70087500000000003</v>
      </c>
      <c r="B5609">
        <f t="shared" si="174"/>
        <v>80425.057411361922</v>
      </c>
      <c r="C5609">
        <f t="shared" si="175"/>
        <v>80425.057411361922</v>
      </c>
    </row>
    <row r="5610" spans="1:3" x14ac:dyDescent="0.2">
      <c r="A5610">
        <v>0.70099999999999996</v>
      </c>
      <c r="B5610">
        <f t="shared" si="174"/>
        <v>77813.589908301059</v>
      </c>
      <c r="C5610">
        <f t="shared" si="175"/>
        <v>77813.589908301059</v>
      </c>
    </row>
    <row r="5611" spans="1:3" x14ac:dyDescent="0.2">
      <c r="A5611">
        <v>0.701125</v>
      </c>
      <c r="B5611">
        <f t="shared" si="174"/>
        <v>75347.078066792732</v>
      </c>
      <c r="C5611">
        <f t="shared" si="175"/>
        <v>75347.078066792732</v>
      </c>
    </row>
    <row r="5612" spans="1:3" x14ac:dyDescent="0.2">
      <c r="A5612">
        <v>0.70125000000000004</v>
      </c>
      <c r="B5612">
        <f t="shared" si="174"/>
        <v>73040.728752536641</v>
      </c>
      <c r="C5612">
        <f t="shared" si="175"/>
        <v>73040.728752536641</v>
      </c>
    </row>
    <row r="5613" spans="1:3" x14ac:dyDescent="0.2">
      <c r="A5613">
        <v>0.70137499999999997</v>
      </c>
      <c r="B5613">
        <f t="shared" si="174"/>
        <v>70908.761375998991</v>
      </c>
      <c r="C5613">
        <f t="shared" si="175"/>
        <v>70908.761375998991</v>
      </c>
    </row>
    <row r="5614" spans="1:3" x14ac:dyDescent="0.2">
      <c r="A5614">
        <v>0.70150000000000001</v>
      </c>
      <c r="B5614">
        <f t="shared" si="174"/>
        <v>68964.32022500239</v>
      </c>
      <c r="C5614">
        <f t="shared" si="175"/>
        <v>68964.32022500239</v>
      </c>
    </row>
    <row r="5615" spans="1:3" x14ac:dyDescent="0.2">
      <c r="A5615">
        <v>0.70162500000000005</v>
      </c>
      <c r="B5615">
        <f t="shared" si="174"/>
        <v>67219.393425835442</v>
      </c>
      <c r="C5615">
        <f t="shared" si="175"/>
        <v>67219.393425835442</v>
      </c>
    </row>
    <row r="5616" spans="1:3" x14ac:dyDescent="0.2">
      <c r="A5616">
        <v>0.70174999999999998</v>
      </c>
      <c r="B5616">
        <f t="shared" si="174"/>
        <v>65684.739032465615</v>
      </c>
      <c r="C5616">
        <f t="shared" si="175"/>
        <v>65684.739032465615</v>
      </c>
    </row>
    <row r="5617" spans="1:3" x14ac:dyDescent="0.2">
      <c r="A5617">
        <v>0.70187500000000003</v>
      </c>
      <c r="B5617">
        <f t="shared" si="174"/>
        <v>64369.818699547985</v>
      </c>
      <c r="C5617">
        <f t="shared" si="175"/>
        <v>64369.818699547985</v>
      </c>
    </row>
    <row r="5618" spans="1:3" x14ac:dyDescent="0.2">
      <c r="A5618">
        <v>0.70199999999999996</v>
      </c>
      <c r="B5618">
        <f t="shared" si="174"/>
        <v>63282.739348194154</v>
      </c>
      <c r="C5618">
        <f t="shared" si="175"/>
        <v>63282.739348194154</v>
      </c>
    </row>
    <row r="5619" spans="1:3" x14ac:dyDescent="0.2">
      <c r="A5619">
        <v>0.702125</v>
      </c>
      <c r="B5619">
        <f t="shared" si="174"/>
        <v>62430.203184092665</v>
      </c>
      <c r="C5619">
        <f t="shared" si="175"/>
        <v>62430.203184092665</v>
      </c>
    </row>
    <row r="5620" spans="1:3" x14ac:dyDescent="0.2">
      <c r="A5620">
        <v>0.70225000000000004</v>
      </c>
      <c r="B5620">
        <f t="shared" si="174"/>
        <v>61817.466376194323</v>
      </c>
      <c r="C5620">
        <f t="shared" si="175"/>
        <v>61817.466376194323</v>
      </c>
    </row>
    <row r="5621" spans="1:3" x14ac:dyDescent="0.2">
      <c r="A5621">
        <v>0.70237499999999997</v>
      </c>
      <c r="B5621">
        <f t="shared" si="174"/>
        <v>61448.306650674989</v>
      </c>
      <c r="C5621">
        <f t="shared" si="175"/>
        <v>61448.306650674989</v>
      </c>
    </row>
    <row r="5622" spans="1:3" x14ac:dyDescent="0.2">
      <c r="A5622">
        <v>0.70250000000000001</v>
      </c>
      <c r="B5622">
        <f t="shared" si="174"/>
        <v>61325</v>
      </c>
      <c r="C5622">
        <f t="shared" si="175"/>
        <v>61325</v>
      </c>
    </row>
    <row r="5623" spans="1:3" x14ac:dyDescent="0.2">
      <c r="A5623">
        <v>0.70262500000000006</v>
      </c>
      <c r="B5623">
        <f t="shared" si="174"/>
        <v>61448.306650674938</v>
      </c>
      <c r="C5623">
        <f t="shared" si="175"/>
        <v>61448.306650674938</v>
      </c>
    </row>
    <row r="5624" spans="1:3" x14ac:dyDescent="0.2">
      <c r="A5624">
        <v>0.70274999999999999</v>
      </c>
      <c r="B5624">
        <f t="shared" si="174"/>
        <v>61817.466376194578</v>
      </c>
      <c r="C5624">
        <f t="shared" si="175"/>
        <v>61817.466376194578</v>
      </c>
    </row>
    <row r="5625" spans="1:3" x14ac:dyDescent="0.2">
      <c r="A5625">
        <v>0.70287500000000003</v>
      </c>
      <c r="B5625">
        <f t="shared" si="174"/>
        <v>62430.203184093036</v>
      </c>
      <c r="C5625">
        <f t="shared" si="175"/>
        <v>62430.203184093036</v>
      </c>
    </row>
    <row r="5626" spans="1:3" x14ac:dyDescent="0.2">
      <c r="A5626">
        <v>0.70299999999999996</v>
      </c>
      <c r="B5626">
        <f t="shared" si="174"/>
        <v>63282.739348193252</v>
      </c>
      <c r="C5626">
        <f t="shared" si="175"/>
        <v>63282.739348193252</v>
      </c>
    </row>
    <row r="5627" spans="1:3" x14ac:dyDescent="0.2">
      <c r="A5627">
        <v>0.703125</v>
      </c>
      <c r="B5627">
        <f t="shared" si="174"/>
        <v>64369.818699548596</v>
      </c>
      <c r="C5627">
        <f t="shared" si="175"/>
        <v>64369.818699548596</v>
      </c>
    </row>
    <row r="5628" spans="1:3" x14ac:dyDescent="0.2">
      <c r="A5628">
        <v>0.70325000000000004</v>
      </c>
      <c r="B5628">
        <f t="shared" si="174"/>
        <v>65684.73903246531</v>
      </c>
      <c r="C5628">
        <f t="shared" si="175"/>
        <v>65684.73903246531</v>
      </c>
    </row>
    <row r="5629" spans="1:3" x14ac:dyDescent="0.2">
      <c r="A5629">
        <v>0.70337499999999997</v>
      </c>
      <c r="B5629">
        <f t="shared" si="174"/>
        <v>67219.393425836286</v>
      </c>
      <c r="C5629">
        <f t="shared" si="175"/>
        <v>67219.393425836286</v>
      </c>
    </row>
    <row r="5630" spans="1:3" x14ac:dyDescent="0.2">
      <c r="A5630">
        <v>0.70350000000000001</v>
      </c>
      <c r="B5630">
        <f t="shared" si="174"/>
        <v>68964.320225001982</v>
      </c>
      <c r="C5630">
        <f t="shared" si="175"/>
        <v>68964.320225001982</v>
      </c>
    </row>
    <row r="5631" spans="1:3" x14ac:dyDescent="0.2">
      <c r="A5631">
        <v>0.70362499999999994</v>
      </c>
      <c r="B5631">
        <f t="shared" si="174"/>
        <v>70908.761375998554</v>
      </c>
      <c r="C5631">
        <f t="shared" si="175"/>
        <v>70908.761375998554</v>
      </c>
    </row>
    <row r="5632" spans="1:3" x14ac:dyDescent="0.2">
      <c r="A5632">
        <v>0.70374999999999999</v>
      </c>
      <c r="B5632">
        <f t="shared" si="174"/>
        <v>73040.728752537791</v>
      </c>
      <c r="C5632">
        <f t="shared" si="175"/>
        <v>73040.728752537791</v>
      </c>
    </row>
    <row r="5633" spans="1:3" x14ac:dyDescent="0.2">
      <c r="A5633">
        <v>0.70387500000000003</v>
      </c>
      <c r="B5633">
        <f t="shared" si="174"/>
        <v>75347.078066793954</v>
      </c>
      <c r="C5633">
        <f t="shared" si="175"/>
        <v>75347.078066793954</v>
      </c>
    </row>
    <row r="5634" spans="1:3" x14ac:dyDescent="0.2">
      <c r="A5634">
        <v>0.70399999999999996</v>
      </c>
      <c r="B5634">
        <f t="shared" si="174"/>
        <v>77813.589908300521</v>
      </c>
      <c r="C5634">
        <f t="shared" si="175"/>
        <v>77813.589908300521</v>
      </c>
    </row>
    <row r="5635" spans="1:3" x14ac:dyDescent="0.2">
      <c r="A5635">
        <v>0.704125</v>
      </c>
      <c r="B5635">
        <f t="shared" ref="B5635:B5698" si="176">-40000*SIN(200*PI()*A5635)+101325</f>
        <v>80425.057411361355</v>
      </c>
      <c r="C5635">
        <f t="shared" ref="C5635:C5698" si="177">IF(MOD(A5635,0.02)&gt;0.005,101325,B5635)</f>
        <v>80425.057411361355</v>
      </c>
    </row>
    <row r="5636" spans="1:3" x14ac:dyDescent="0.2">
      <c r="A5636">
        <v>0.70425000000000004</v>
      </c>
      <c r="B5636">
        <f t="shared" si="176"/>
        <v>83165.380010419321</v>
      </c>
      <c r="C5636">
        <f t="shared" si="177"/>
        <v>83165.380010419321</v>
      </c>
    </row>
    <row r="5637" spans="1:3" x14ac:dyDescent="0.2">
      <c r="A5637">
        <v>0.70437499999999997</v>
      </c>
      <c r="B5637">
        <f t="shared" si="176"/>
        <v>86017.662705395429</v>
      </c>
      <c r="C5637">
        <f t="shared" si="177"/>
        <v>86017.662705395429</v>
      </c>
    </row>
    <row r="5638" spans="1:3" x14ac:dyDescent="0.2">
      <c r="A5638">
        <v>0.70450000000000002</v>
      </c>
      <c r="B5638">
        <f t="shared" si="176"/>
        <v>88964.320225003132</v>
      </c>
      <c r="C5638">
        <f t="shared" si="177"/>
        <v>88964.320225003132</v>
      </c>
    </row>
    <row r="5639" spans="1:3" x14ac:dyDescent="0.2">
      <c r="A5639">
        <v>0.70462499999999995</v>
      </c>
      <c r="B5639">
        <f t="shared" si="176"/>
        <v>91987.185445762501</v>
      </c>
      <c r="C5639">
        <f t="shared" si="177"/>
        <v>91987.185445762501</v>
      </c>
    </row>
    <row r="5640" spans="1:3" x14ac:dyDescent="0.2">
      <c r="A5640">
        <v>0.70474999999999999</v>
      </c>
      <c r="B5640">
        <f t="shared" si="176"/>
        <v>95067.621398391595</v>
      </c>
      <c r="C5640">
        <f t="shared" si="177"/>
        <v>95067.621398391595</v>
      </c>
    </row>
    <row r="5641" spans="1:3" x14ac:dyDescent="0.2">
      <c r="A5641">
        <v>0.70487500000000003</v>
      </c>
      <c r="B5641">
        <f t="shared" si="176"/>
        <v>98186.636170886908</v>
      </c>
      <c r="C5641">
        <f t="shared" si="177"/>
        <v>98186.636170886908</v>
      </c>
    </row>
    <row r="5642" spans="1:3" x14ac:dyDescent="0.2">
      <c r="A5642">
        <v>0.70499999999999996</v>
      </c>
      <c r="B5642">
        <f t="shared" si="176"/>
        <v>101324.99999999831</v>
      </c>
      <c r="C5642">
        <f t="shared" si="177"/>
        <v>101324.99999999831</v>
      </c>
    </row>
    <row r="5643" spans="1:3" x14ac:dyDescent="0.2">
      <c r="A5643">
        <v>0.705125</v>
      </c>
      <c r="B5643">
        <f t="shared" si="176"/>
        <v>104463.36382911426</v>
      </c>
      <c r="C5643">
        <f t="shared" si="177"/>
        <v>101325</v>
      </c>
    </row>
    <row r="5644" spans="1:3" x14ac:dyDescent="0.2">
      <c r="A5644">
        <v>0.70525000000000004</v>
      </c>
      <c r="B5644">
        <f t="shared" si="176"/>
        <v>107582.37860160957</v>
      </c>
      <c r="C5644">
        <f t="shared" si="177"/>
        <v>101325</v>
      </c>
    </row>
    <row r="5645" spans="1:3" x14ac:dyDescent="0.2">
      <c r="A5645">
        <v>0.70537499999999997</v>
      </c>
      <c r="B5645">
        <f t="shared" si="176"/>
        <v>110662.81455423642</v>
      </c>
      <c r="C5645">
        <f t="shared" si="177"/>
        <v>101325</v>
      </c>
    </row>
    <row r="5646" spans="1:3" x14ac:dyDescent="0.2">
      <c r="A5646">
        <v>0.70550000000000002</v>
      </c>
      <c r="B5646">
        <f t="shared" si="176"/>
        <v>113685.67977499799</v>
      </c>
      <c r="C5646">
        <f t="shared" si="177"/>
        <v>101325</v>
      </c>
    </row>
    <row r="5647" spans="1:3" x14ac:dyDescent="0.2">
      <c r="A5647">
        <v>0.70562499999999995</v>
      </c>
      <c r="B5647">
        <f t="shared" si="176"/>
        <v>116632.33729460146</v>
      </c>
      <c r="C5647">
        <f t="shared" si="177"/>
        <v>101325</v>
      </c>
    </row>
    <row r="5648" spans="1:3" x14ac:dyDescent="0.2">
      <c r="A5648">
        <v>0.70574999999999999</v>
      </c>
      <c r="B5648">
        <f t="shared" si="176"/>
        <v>119484.61998958173</v>
      </c>
      <c r="C5648">
        <f t="shared" si="177"/>
        <v>101325</v>
      </c>
    </row>
    <row r="5649" spans="1:3" x14ac:dyDescent="0.2">
      <c r="A5649">
        <v>0.70587500000000003</v>
      </c>
      <c r="B5649">
        <f t="shared" si="176"/>
        <v>122224.94258863965</v>
      </c>
      <c r="C5649">
        <f t="shared" si="177"/>
        <v>101325</v>
      </c>
    </row>
    <row r="5650" spans="1:3" x14ac:dyDescent="0.2">
      <c r="A5650">
        <v>0.70599999999999996</v>
      </c>
      <c r="B5650">
        <f t="shared" si="176"/>
        <v>124836.41009169859</v>
      </c>
      <c r="C5650">
        <f t="shared" si="177"/>
        <v>101325</v>
      </c>
    </row>
    <row r="5651" spans="1:3" x14ac:dyDescent="0.2">
      <c r="A5651">
        <v>0.706125</v>
      </c>
      <c r="B5651">
        <f t="shared" si="176"/>
        <v>127302.92193320693</v>
      </c>
      <c r="C5651">
        <f t="shared" si="177"/>
        <v>101325</v>
      </c>
    </row>
    <row r="5652" spans="1:3" x14ac:dyDescent="0.2">
      <c r="A5652">
        <v>0.70625000000000004</v>
      </c>
      <c r="B5652">
        <f t="shared" si="176"/>
        <v>129609.27124746304</v>
      </c>
      <c r="C5652">
        <f t="shared" si="177"/>
        <v>101325</v>
      </c>
    </row>
    <row r="5653" spans="1:3" x14ac:dyDescent="0.2">
      <c r="A5653">
        <v>0.70637499999999998</v>
      </c>
      <c r="B5653">
        <f t="shared" si="176"/>
        <v>131741.23862400075</v>
      </c>
      <c r="C5653">
        <f t="shared" si="177"/>
        <v>101325</v>
      </c>
    </row>
    <row r="5654" spans="1:3" x14ac:dyDescent="0.2">
      <c r="A5654">
        <v>0.70650000000000002</v>
      </c>
      <c r="B5654">
        <f t="shared" si="176"/>
        <v>133685.67977499869</v>
      </c>
      <c r="C5654">
        <f t="shared" si="177"/>
        <v>101325</v>
      </c>
    </row>
    <row r="5655" spans="1:3" x14ac:dyDescent="0.2">
      <c r="A5655">
        <v>0.70662499999999995</v>
      </c>
      <c r="B5655">
        <f t="shared" si="176"/>
        <v>135430.60657416313</v>
      </c>
      <c r="C5655">
        <f t="shared" si="177"/>
        <v>101325</v>
      </c>
    </row>
    <row r="5656" spans="1:3" x14ac:dyDescent="0.2">
      <c r="A5656">
        <v>0.70674999999999999</v>
      </c>
      <c r="B5656">
        <f t="shared" si="176"/>
        <v>136965.26096753421</v>
      </c>
      <c r="C5656">
        <f t="shared" si="177"/>
        <v>101325</v>
      </c>
    </row>
    <row r="5657" spans="1:3" x14ac:dyDescent="0.2">
      <c r="A5657">
        <v>0.70687500000000003</v>
      </c>
      <c r="B5657">
        <f t="shared" si="176"/>
        <v>138280.18130045186</v>
      </c>
      <c r="C5657">
        <f t="shared" si="177"/>
        <v>101325</v>
      </c>
    </row>
    <row r="5658" spans="1:3" x14ac:dyDescent="0.2">
      <c r="A5658">
        <v>0.70699999999999996</v>
      </c>
      <c r="B5658">
        <f t="shared" si="176"/>
        <v>139367.2606518057</v>
      </c>
      <c r="C5658">
        <f t="shared" si="177"/>
        <v>101325</v>
      </c>
    </row>
    <row r="5659" spans="1:3" x14ac:dyDescent="0.2">
      <c r="A5659">
        <v>0.707125</v>
      </c>
      <c r="B5659">
        <f t="shared" si="176"/>
        <v>140219.79681590723</v>
      </c>
      <c r="C5659">
        <f t="shared" si="177"/>
        <v>101325</v>
      </c>
    </row>
    <row r="5660" spans="1:3" x14ac:dyDescent="0.2">
      <c r="A5660">
        <v>0.70725000000000005</v>
      </c>
      <c r="B5660">
        <f t="shared" si="176"/>
        <v>140832.53362380562</v>
      </c>
      <c r="C5660">
        <f t="shared" si="177"/>
        <v>101325</v>
      </c>
    </row>
    <row r="5661" spans="1:3" x14ac:dyDescent="0.2">
      <c r="A5661">
        <v>0.70737499999999998</v>
      </c>
      <c r="B5661">
        <f t="shared" si="176"/>
        <v>141201.69334932516</v>
      </c>
      <c r="C5661">
        <f t="shared" si="177"/>
        <v>101325</v>
      </c>
    </row>
    <row r="5662" spans="1:3" x14ac:dyDescent="0.2">
      <c r="A5662">
        <v>0.70750000000000002</v>
      </c>
      <c r="B5662">
        <f t="shared" si="176"/>
        <v>141325</v>
      </c>
      <c r="C5662">
        <f t="shared" si="177"/>
        <v>101325</v>
      </c>
    </row>
    <row r="5663" spans="1:3" x14ac:dyDescent="0.2">
      <c r="A5663">
        <v>0.70762499999999995</v>
      </c>
      <c r="B5663">
        <f t="shared" si="176"/>
        <v>141201.69334932527</v>
      </c>
      <c r="C5663">
        <f t="shared" si="177"/>
        <v>101325</v>
      </c>
    </row>
    <row r="5664" spans="1:3" x14ac:dyDescent="0.2">
      <c r="A5664">
        <v>0.70774999999999999</v>
      </c>
      <c r="B5664">
        <f t="shared" si="176"/>
        <v>140832.5336238055</v>
      </c>
      <c r="C5664">
        <f t="shared" si="177"/>
        <v>101325</v>
      </c>
    </row>
    <row r="5665" spans="1:3" x14ac:dyDescent="0.2">
      <c r="A5665">
        <v>0.70787500000000003</v>
      </c>
      <c r="B5665">
        <f t="shared" si="176"/>
        <v>140219.79681590706</v>
      </c>
      <c r="C5665">
        <f t="shared" si="177"/>
        <v>101325</v>
      </c>
    </row>
    <row r="5666" spans="1:3" x14ac:dyDescent="0.2">
      <c r="A5666">
        <v>0.70799999999999996</v>
      </c>
      <c r="B5666">
        <f t="shared" si="176"/>
        <v>139367.26065180619</v>
      </c>
      <c r="C5666">
        <f t="shared" si="177"/>
        <v>101325</v>
      </c>
    </row>
    <row r="5667" spans="1:3" x14ac:dyDescent="0.2">
      <c r="A5667">
        <v>0.708125</v>
      </c>
      <c r="B5667">
        <f t="shared" si="176"/>
        <v>138280.18130045157</v>
      </c>
      <c r="C5667">
        <f t="shared" si="177"/>
        <v>101325</v>
      </c>
    </row>
    <row r="5668" spans="1:3" x14ac:dyDescent="0.2">
      <c r="A5668">
        <v>0.70825000000000005</v>
      </c>
      <c r="B5668">
        <f t="shared" si="176"/>
        <v>136965.26096753386</v>
      </c>
      <c r="C5668">
        <f t="shared" si="177"/>
        <v>101325</v>
      </c>
    </row>
    <row r="5669" spans="1:3" x14ac:dyDescent="0.2">
      <c r="A5669">
        <v>0.70837499999999998</v>
      </c>
      <c r="B5669">
        <f t="shared" si="176"/>
        <v>135430.60657416395</v>
      </c>
      <c r="C5669">
        <f t="shared" si="177"/>
        <v>101325</v>
      </c>
    </row>
    <row r="5670" spans="1:3" x14ac:dyDescent="0.2">
      <c r="A5670">
        <v>0.70850000000000002</v>
      </c>
      <c r="B5670">
        <f t="shared" si="176"/>
        <v>133685.67977499694</v>
      </c>
      <c r="C5670">
        <f t="shared" si="177"/>
        <v>101325</v>
      </c>
    </row>
    <row r="5671" spans="1:3" x14ac:dyDescent="0.2">
      <c r="A5671">
        <v>0.70862499999999995</v>
      </c>
      <c r="B5671">
        <f t="shared" si="176"/>
        <v>131741.23862400174</v>
      </c>
      <c r="C5671">
        <f t="shared" si="177"/>
        <v>101325</v>
      </c>
    </row>
    <row r="5672" spans="1:3" x14ac:dyDescent="0.2">
      <c r="A5672">
        <v>0.70874999999999999</v>
      </c>
      <c r="B5672">
        <f t="shared" si="176"/>
        <v>129609.27124746252</v>
      </c>
      <c r="C5672">
        <f t="shared" si="177"/>
        <v>101325</v>
      </c>
    </row>
    <row r="5673" spans="1:3" x14ac:dyDescent="0.2">
      <c r="A5673">
        <v>0.70887500000000003</v>
      </c>
      <c r="B5673">
        <f t="shared" si="176"/>
        <v>127302.92193320638</v>
      </c>
      <c r="C5673">
        <f t="shared" si="177"/>
        <v>101325</v>
      </c>
    </row>
    <row r="5674" spans="1:3" x14ac:dyDescent="0.2">
      <c r="A5674">
        <v>0.70899999999999996</v>
      </c>
      <c r="B5674">
        <f t="shared" si="176"/>
        <v>124836.41009169983</v>
      </c>
      <c r="C5674">
        <f t="shared" si="177"/>
        <v>101325</v>
      </c>
    </row>
    <row r="5675" spans="1:3" x14ac:dyDescent="0.2">
      <c r="A5675">
        <v>0.70912500000000001</v>
      </c>
      <c r="B5675">
        <f t="shared" si="176"/>
        <v>122224.94258863707</v>
      </c>
      <c r="C5675">
        <f t="shared" si="177"/>
        <v>101325</v>
      </c>
    </row>
    <row r="5676" spans="1:3" x14ac:dyDescent="0.2">
      <c r="A5676">
        <v>0.70925000000000005</v>
      </c>
      <c r="B5676">
        <f t="shared" si="176"/>
        <v>119484.61998958107</v>
      </c>
      <c r="C5676">
        <f t="shared" si="177"/>
        <v>101325</v>
      </c>
    </row>
    <row r="5677" spans="1:3" x14ac:dyDescent="0.2">
      <c r="A5677">
        <v>0.70937499999999998</v>
      </c>
      <c r="B5677">
        <f t="shared" si="176"/>
        <v>116632.33729460498</v>
      </c>
      <c r="C5677">
        <f t="shared" si="177"/>
        <v>101325</v>
      </c>
    </row>
    <row r="5678" spans="1:3" x14ac:dyDescent="0.2">
      <c r="A5678">
        <v>0.70950000000000002</v>
      </c>
      <c r="B5678">
        <f t="shared" si="176"/>
        <v>113685.67977499728</v>
      </c>
      <c r="C5678">
        <f t="shared" si="177"/>
        <v>101325</v>
      </c>
    </row>
    <row r="5679" spans="1:3" x14ac:dyDescent="0.2">
      <c r="A5679">
        <v>0.70962499999999995</v>
      </c>
      <c r="B5679">
        <f t="shared" si="176"/>
        <v>110662.81455423791</v>
      </c>
      <c r="C5679">
        <f t="shared" si="177"/>
        <v>101325</v>
      </c>
    </row>
    <row r="5680" spans="1:3" x14ac:dyDescent="0.2">
      <c r="A5680">
        <v>0.70974999999999999</v>
      </c>
      <c r="B5680">
        <f t="shared" si="176"/>
        <v>107582.37860160883</v>
      </c>
      <c r="C5680">
        <f t="shared" si="177"/>
        <v>101325</v>
      </c>
    </row>
    <row r="5681" spans="1:3" x14ac:dyDescent="0.2">
      <c r="A5681">
        <v>0.70987500000000003</v>
      </c>
      <c r="B5681">
        <f t="shared" si="176"/>
        <v>104463.36382911351</v>
      </c>
      <c r="C5681">
        <f t="shared" si="177"/>
        <v>101325</v>
      </c>
    </row>
    <row r="5682" spans="1:3" x14ac:dyDescent="0.2">
      <c r="A5682">
        <v>0.71</v>
      </c>
      <c r="B5682">
        <f t="shared" si="176"/>
        <v>101324.99999999984</v>
      </c>
      <c r="C5682">
        <f t="shared" si="177"/>
        <v>101325</v>
      </c>
    </row>
    <row r="5683" spans="1:3" x14ac:dyDescent="0.2">
      <c r="A5683">
        <v>0.71012500000000001</v>
      </c>
      <c r="B5683">
        <f t="shared" si="176"/>
        <v>98186.636170886166</v>
      </c>
      <c r="C5683">
        <f t="shared" si="177"/>
        <v>101325</v>
      </c>
    </row>
    <row r="5684" spans="1:3" x14ac:dyDescent="0.2">
      <c r="A5684">
        <v>0.71025000000000005</v>
      </c>
      <c r="B5684">
        <f t="shared" si="176"/>
        <v>95067.621398388612</v>
      </c>
      <c r="C5684">
        <f t="shared" si="177"/>
        <v>101325</v>
      </c>
    </row>
    <row r="5685" spans="1:3" x14ac:dyDescent="0.2">
      <c r="A5685">
        <v>0.71037499999999998</v>
      </c>
      <c r="B5685">
        <f t="shared" si="176"/>
        <v>91987.185445764</v>
      </c>
      <c r="C5685">
        <f t="shared" si="177"/>
        <v>101325</v>
      </c>
    </row>
    <row r="5686" spans="1:3" x14ac:dyDescent="0.2">
      <c r="A5686">
        <v>0.71050000000000002</v>
      </c>
      <c r="B5686">
        <f t="shared" si="176"/>
        <v>88964.320225002433</v>
      </c>
      <c r="C5686">
        <f t="shared" si="177"/>
        <v>101325</v>
      </c>
    </row>
    <row r="5687" spans="1:3" x14ac:dyDescent="0.2">
      <c r="A5687">
        <v>0.71062499999999995</v>
      </c>
      <c r="B5687">
        <f t="shared" si="176"/>
        <v>86017.66270539684</v>
      </c>
      <c r="C5687">
        <f t="shared" si="177"/>
        <v>101325</v>
      </c>
    </row>
    <row r="5688" spans="1:3" x14ac:dyDescent="0.2">
      <c r="A5688">
        <v>0.71074999999999999</v>
      </c>
      <c r="B5688">
        <f t="shared" si="176"/>
        <v>83165.380010418652</v>
      </c>
      <c r="C5688">
        <f t="shared" si="177"/>
        <v>101325</v>
      </c>
    </row>
    <row r="5689" spans="1:3" x14ac:dyDescent="0.2">
      <c r="A5689">
        <v>0.71087500000000003</v>
      </c>
      <c r="B5689">
        <f t="shared" si="176"/>
        <v>80425.057411360714</v>
      </c>
      <c r="C5689">
        <f t="shared" si="177"/>
        <v>101325</v>
      </c>
    </row>
    <row r="5690" spans="1:3" x14ac:dyDescent="0.2">
      <c r="A5690">
        <v>0.71099999999999997</v>
      </c>
      <c r="B5690">
        <f t="shared" si="176"/>
        <v>77813.589908301758</v>
      </c>
      <c r="C5690">
        <f t="shared" si="177"/>
        <v>101325</v>
      </c>
    </row>
    <row r="5691" spans="1:3" x14ac:dyDescent="0.2">
      <c r="A5691">
        <v>0.71112500000000001</v>
      </c>
      <c r="B5691">
        <f t="shared" si="176"/>
        <v>75347.078066791655</v>
      </c>
      <c r="C5691">
        <f t="shared" si="177"/>
        <v>101325</v>
      </c>
    </row>
    <row r="5692" spans="1:3" x14ac:dyDescent="0.2">
      <c r="A5692">
        <v>0.71125000000000005</v>
      </c>
      <c r="B5692">
        <f t="shared" si="176"/>
        <v>73040.728752537267</v>
      </c>
      <c r="C5692">
        <f t="shared" si="177"/>
        <v>101325</v>
      </c>
    </row>
    <row r="5693" spans="1:3" x14ac:dyDescent="0.2">
      <c r="A5693">
        <v>0.71137499999999998</v>
      </c>
      <c r="B5693">
        <f t="shared" si="176"/>
        <v>70908.761375999544</v>
      </c>
      <c r="C5693">
        <f t="shared" si="177"/>
        <v>101325</v>
      </c>
    </row>
    <row r="5694" spans="1:3" x14ac:dyDescent="0.2">
      <c r="A5694">
        <v>0.71150000000000002</v>
      </c>
      <c r="B5694">
        <f t="shared" si="176"/>
        <v>68964.320225001546</v>
      </c>
      <c r="C5694">
        <f t="shared" si="177"/>
        <v>101325</v>
      </c>
    </row>
    <row r="5695" spans="1:3" x14ac:dyDescent="0.2">
      <c r="A5695">
        <v>0.71162499999999995</v>
      </c>
      <c r="B5695">
        <f t="shared" si="176"/>
        <v>67219.393425837072</v>
      </c>
      <c r="C5695">
        <f t="shared" si="177"/>
        <v>101325</v>
      </c>
    </row>
    <row r="5696" spans="1:3" x14ac:dyDescent="0.2">
      <c r="A5696">
        <v>0.71174999999999999</v>
      </c>
      <c r="B5696">
        <f t="shared" si="176"/>
        <v>65684.739032464975</v>
      </c>
      <c r="C5696">
        <f t="shared" si="177"/>
        <v>101325</v>
      </c>
    </row>
    <row r="5697" spans="1:3" x14ac:dyDescent="0.2">
      <c r="A5697">
        <v>0.71187500000000004</v>
      </c>
      <c r="B5697">
        <f t="shared" si="176"/>
        <v>64369.818699548312</v>
      </c>
      <c r="C5697">
        <f t="shared" si="177"/>
        <v>101325</v>
      </c>
    </row>
    <row r="5698" spans="1:3" x14ac:dyDescent="0.2">
      <c r="A5698">
        <v>0.71199999999999997</v>
      </c>
      <c r="B5698">
        <f t="shared" si="176"/>
        <v>63282.739348194424</v>
      </c>
      <c r="C5698">
        <f t="shared" si="177"/>
        <v>101325</v>
      </c>
    </row>
    <row r="5699" spans="1:3" x14ac:dyDescent="0.2">
      <c r="A5699">
        <v>0.71212500000000001</v>
      </c>
      <c r="B5699">
        <f t="shared" ref="B5699:B5762" si="178">-40000*SIN(200*PI()*A5699)+101325</f>
        <v>62430.203184092861</v>
      </c>
      <c r="C5699">
        <f t="shared" ref="C5699:C5762" si="179">IF(MOD(A5699,0.02)&gt;0.005,101325,B5699)</f>
        <v>101325</v>
      </c>
    </row>
    <row r="5700" spans="1:3" x14ac:dyDescent="0.2">
      <c r="A5700">
        <v>0.71225000000000005</v>
      </c>
      <c r="B5700">
        <f t="shared" si="178"/>
        <v>61817.466376194105</v>
      </c>
      <c r="C5700">
        <f t="shared" si="179"/>
        <v>101325</v>
      </c>
    </row>
    <row r="5701" spans="1:3" x14ac:dyDescent="0.2">
      <c r="A5701">
        <v>0.71237499999999998</v>
      </c>
      <c r="B5701">
        <f t="shared" si="178"/>
        <v>61448.30665067488</v>
      </c>
      <c r="C5701">
        <f t="shared" si="179"/>
        <v>101325</v>
      </c>
    </row>
    <row r="5702" spans="1:3" x14ac:dyDescent="0.2">
      <c r="A5702">
        <v>0.71250000000000002</v>
      </c>
      <c r="B5702">
        <f t="shared" si="178"/>
        <v>61325</v>
      </c>
      <c r="C5702">
        <f t="shared" si="179"/>
        <v>101325</v>
      </c>
    </row>
    <row r="5703" spans="1:3" x14ac:dyDescent="0.2">
      <c r="A5703">
        <v>0.71262499999999995</v>
      </c>
      <c r="B5703">
        <f t="shared" si="178"/>
        <v>61448.306650674866</v>
      </c>
      <c r="C5703">
        <f t="shared" si="179"/>
        <v>101325</v>
      </c>
    </row>
    <row r="5704" spans="1:3" x14ac:dyDescent="0.2">
      <c r="A5704">
        <v>0.71274999999999999</v>
      </c>
      <c r="B5704">
        <f t="shared" si="178"/>
        <v>61817.466376194447</v>
      </c>
      <c r="C5704">
        <f t="shared" si="179"/>
        <v>101325</v>
      </c>
    </row>
    <row r="5705" spans="1:3" x14ac:dyDescent="0.2">
      <c r="A5705">
        <v>0.71287500000000004</v>
      </c>
      <c r="B5705">
        <f t="shared" si="178"/>
        <v>62430.203184093363</v>
      </c>
      <c r="C5705">
        <f t="shared" si="179"/>
        <v>101325</v>
      </c>
    </row>
    <row r="5706" spans="1:3" x14ac:dyDescent="0.2">
      <c r="A5706">
        <v>0.71299999999999997</v>
      </c>
      <c r="B5706">
        <f t="shared" si="178"/>
        <v>63282.739348193689</v>
      </c>
      <c r="C5706">
        <f t="shared" si="179"/>
        <v>101325</v>
      </c>
    </row>
    <row r="5707" spans="1:3" x14ac:dyDescent="0.2">
      <c r="A5707">
        <v>0.71312500000000001</v>
      </c>
      <c r="B5707">
        <f t="shared" si="178"/>
        <v>64369.818699548268</v>
      </c>
      <c r="C5707">
        <f t="shared" si="179"/>
        <v>101325</v>
      </c>
    </row>
    <row r="5708" spans="1:3" x14ac:dyDescent="0.2">
      <c r="A5708">
        <v>0.71325000000000005</v>
      </c>
      <c r="B5708">
        <f t="shared" si="178"/>
        <v>65684.73903246595</v>
      </c>
      <c r="C5708">
        <f t="shared" si="179"/>
        <v>101325</v>
      </c>
    </row>
    <row r="5709" spans="1:3" x14ac:dyDescent="0.2">
      <c r="A5709">
        <v>0.71337499999999998</v>
      </c>
      <c r="B5709">
        <f t="shared" si="178"/>
        <v>67219.39342583582</v>
      </c>
      <c r="C5709">
        <f t="shared" si="179"/>
        <v>101325</v>
      </c>
    </row>
    <row r="5710" spans="1:3" x14ac:dyDescent="0.2">
      <c r="A5710">
        <v>0.71350000000000002</v>
      </c>
      <c r="B5710">
        <f t="shared" si="178"/>
        <v>68964.320225002826</v>
      </c>
      <c r="C5710">
        <f t="shared" si="179"/>
        <v>101325</v>
      </c>
    </row>
    <row r="5711" spans="1:3" x14ac:dyDescent="0.2">
      <c r="A5711">
        <v>0.71362499999999995</v>
      </c>
      <c r="B5711">
        <f t="shared" si="178"/>
        <v>70908.761375998001</v>
      </c>
      <c r="C5711">
        <f t="shared" si="179"/>
        <v>101325</v>
      </c>
    </row>
    <row r="5712" spans="1:3" x14ac:dyDescent="0.2">
      <c r="A5712">
        <v>0.71375</v>
      </c>
      <c r="B5712">
        <f t="shared" si="178"/>
        <v>73040.72875253878</v>
      </c>
      <c r="C5712">
        <f t="shared" si="179"/>
        <v>101325</v>
      </c>
    </row>
    <row r="5713" spans="1:3" x14ac:dyDescent="0.2">
      <c r="A5713">
        <v>0.71387500000000004</v>
      </c>
      <c r="B5713">
        <f t="shared" si="178"/>
        <v>75347.0780667933</v>
      </c>
      <c r="C5713">
        <f t="shared" si="179"/>
        <v>101325</v>
      </c>
    </row>
    <row r="5714" spans="1:3" x14ac:dyDescent="0.2">
      <c r="A5714">
        <v>0.71399999999999997</v>
      </c>
      <c r="B5714">
        <f t="shared" si="178"/>
        <v>77813.589908299822</v>
      </c>
      <c r="C5714">
        <f t="shared" si="179"/>
        <v>101325</v>
      </c>
    </row>
    <row r="5715" spans="1:3" x14ac:dyDescent="0.2">
      <c r="A5715">
        <v>0.71412500000000001</v>
      </c>
      <c r="B5715">
        <f t="shared" si="178"/>
        <v>80425.057411362563</v>
      </c>
      <c r="C5715">
        <f t="shared" si="179"/>
        <v>101325</v>
      </c>
    </row>
    <row r="5716" spans="1:3" x14ac:dyDescent="0.2">
      <c r="A5716">
        <v>0.71425000000000005</v>
      </c>
      <c r="B5716">
        <f t="shared" si="178"/>
        <v>83165.38001041855</v>
      </c>
      <c r="C5716">
        <f t="shared" si="179"/>
        <v>101325</v>
      </c>
    </row>
    <row r="5717" spans="1:3" x14ac:dyDescent="0.2">
      <c r="A5717">
        <v>0.71437499999999998</v>
      </c>
      <c r="B5717">
        <f t="shared" si="178"/>
        <v>86017.662705396739</v>
      </c>
      <c r="C5717">
        <f t="shared" si="179"/>
        <v>101325</v>
      </c>
    </row>
    <row r="5718" spans="1:3" x14ac:dyDescent="0.2">
      <c r="A5718">
        <v>0.71450000000000002</v>
      </c>
      <c r="B5718">
        <f t="shared" si="178"/>
        <v>88964.320225002317</v>
      </c>
      <c r="C5718">
        <f t="shared" si="179"/>
        <v>101325</v>
      </c>
    </row>
    <row r="5719" spans="1:3" x14ac:dyDescent="0.2">
      <c r="A5719">
        <v>0.71462499999999995</v>
      </c>
      <c r="B5719">
        <f t="shared" si="178"/>
        <v>91987.185445763884</v>
      </c>
      <c r="C5719">
        <f t="shared" si="179"/>
        <v>101325</v>
      </c>
    </row>
    <row r="5720" spans="1:3" x14ac:dyDescent="0.2">
      <c r="A5720">
        <v>0.71475</v>
      </c>
      <c r="B5720">
        <f t="shared" si="178"/>
        <v>95067.621398390736</v>
      </c>
      <c r="C5720">
        <f t="shared" si="179"/>
        <v>101325</v>
      </c>
    </row>
    <row r="5721" spans="1:3" x14ac:dyDescent="0.2">
      <c r="A5721">
        <v>0.71487500000000004</v>
      </c>
      <c r="B5721">
        <f t="shared" si="178"/>
        <v>98186.63617088832</v>
      </c>
      <c r="C5721">
        <f t="shared" si="179"/>
        <v>101325</v>
      </c>
    </row>
    <row r="5722" spans="1:3" x14ac:dyDescent="0.2">
      <c r="A5722">
        <v>0.71499999999999997</v>
      </c>
      <c r="B5722">
        <f t="shared" si="178"/>
        <v>101324.99999999972</v>
      </c>
      <c r="C5722">
        <f t="shared" si="179"/>
        <v>101325</v>
      </c>
    </row>
    <row r="5723" spans="1:3" x14ac:dyDescent="0.2">
      <c r="A5723">
        <v>0.71512500000000001</v>
      </c>
      <c r="B5723">
        <f t="shared" si="178"/>
        <v>104463.3638291134</v>
      </c>
      <c r="C5723">
        <f t="shared" si="179"/>
        <v>101325</v>
      </c>
    </row>
    <row r="5724" spans="1:3" x14ac:dyDescent="0.2">
      <c r="A5724">
        <v>0.71525000000000005</v>
      </c>
      <c r="B5724">
        <f t="shared" si="178"/>
        <v>107582.37860161097</v>
      </c>
      <c r="C5724">
        <f t="shared" si="179"/>
        <v>101325</v>
      </c>
    </row>
    <row r="5725" spans="1:3" x14ac:dyDescent="0.2">
      <c r="A5725">
        <v>0.71537499999999998</v>
      </c>
      <c r="B5725">
        <f t="shared" si="178"/>
        <v>110662.81455423559</v>
      </c>
      <c r="C5725">
        <f t="shared" si="179"/>
        <v>101325</v>
      </c>
    </row>
    <row r="5726" spans="1:3" x14ac:dyDescent="0.2">
      <c r="A5726">
        <v>0.71550000000000002</v>
      </c>
      <c r="B5726">
        <f t="shared" si="178"/>
        <v>113685.67977499933</v>
      </c>
      <c r="C5726">
        <f t="shared" si="179"/>
        <v>101325</v>
      </c>
    </row>
    <row r="5727" spans="1:3" x14ac:dyDescent="0.2">
      <c r="A5727">
        <v>0.71562499999999996</v>
      </c>
      <c r="B5727">
        <f t="shared" si="178"/>
        <v>116632.33729460277</v>
      </c>
      <c r="C5727">
        <f t="shared" si="179"/>
        <v>101325</v>
      </c>
    </row>
    <row r="5728" spans="1:3" x14ac:dyDescent="0.2">
      <c r="A5728">
        <v>0.71575</v>
      </c>
      <c r="B5728">
        <f t="shared" si="178"/>
        <v>119484.61998958097</v>
      </c>
      <c r="C5728">
        <f t="shared" si="179"/>
        <v>101325</v>
      </c>
    </row>
    <row r="5729" spans="1:3" x14ac:dyDescent="0.2">
      <c r="A5729">
        <v>0.71587500000000004</v>
      </c>
      <c r="B5729">
        <f t="shared" si="178"/>
        <v>122224.94258863892</v>
      </c>
      <c r="C5729">
        <f t="shared" si="179"/>
        <v>101325</v>
      </c>
    </row>
    <row r="5730" spans="1:3" x14ac:dyDescent="0.2">
      <c r="A5730">
        <v>0.71599999999999997</v>
      </c>
      <c r="B5730">
        <f t="shared" si="178"/>
        <v>124836.41009169791</v>
      </c>
      <c r="C5730">
        <f t="shared" si="179"/>
        <v>101325</v>
      </c>
    </row>
    <row r="5731" spans="1:3" x14ac:dyDescent="0.2">
      <c r="A5731">
        <v>0.71612500000000001</v>
      </c>
      <c r="B5731">
        <f t="shared" si="178"/>
        <v>127302.92193320801</v>
      </c>
      <c r="C5731">
        <f t="shared" si="179"/>
        <v>101325</v>
      </c>
    </row>
    <row r="5732" spans="1:3" x14ac:dyDescent="0.2">
      <c r="A5732">
        <v>0.71625000000000005</v>
      </c>
      <c r="B5732">
        <f t="shared" si="178"/>
        <v>129609.27124746243</v>
      </c>
      <c r="C5732">
        <f t="shared" si="179"/>
        <v>101325</v>
      </c>
    </row>
    <row r="5733" spans="1:3" x14ac:dyDescent="0.2">
      <c r="A5733">
        <v>0.71637499999999998</v>
      </c>
      <c r="B5733">
        <f t="shared" si="178"/>
        <v>131741.23862400165</v>
      </c>
      <c r="C5733">
        <f t="shared" si="179"/>
        <v>101325</v>
      </c>
    </row>
    <row r="5734" spans="1:3" x14ac:dyDescent="0.2">
      <c r="A5734">
        <v>0.71650000000000003</v>
      </c>
      <c r="B5734">
        <f t="shared" si="178"/>
        <v>133685.67977499819</v>
      </c>
      <c r="C5734">
        <f t="shared" si="179"/>
        <v>101325</v>
      </c>
    </row>
    <row r="5735" spans="1:3" x14ac:dyDescent="0.2">
      <c r="A5735">
        <v>0.71662499999999996</v>
      </c>
      <c r="B5735">
        <f t="shared" si="178"/>
        <v>135430.6065741627</v>
      </c>
      <c r="C5735">
        <f t="shared" si="179"/>
        <v>101325</v>
      </c>
    </row>
    <row r="5736" spans="1:3" x14ac:dyDescent="0.2">
      <c r="A5736">
        <v>0.71675</v>
      </c>
      <c r="B5736">
        <f t="shared" si="178"/>
        <v>136965.26096753482</v>
      </c>
      <c r="C5736">
        <f t="shared" si="179"/>
        <v>101325</v>
      </c>
    </row>
    <row r="5737" spans="1:3" x14ac:dyDescent="0.2">
      <c r="A5737">
        <v>0.71687500000000004</v>
      </c>
      <c r="B5737">
        <f t="shared" si="178"/>
        <v>138280.18130045151</v>
      </c>
      <c r="C5737">
        <f t="shared" si="179"/>
        <v>101325</v>
      </c>
    </row>
    <row r="5738" spans="1:3" x14ac:dyDescent="0.2">
      <c r="A5738">
        <v>0.71699999999999997</v>
      </c>
      <c r="B5738">
        <f t="shared" si="178"/>
        <v>139367.26065180614</v>
      </c>
      <c r="C5738">
        <f t="shared" si="179"/>
        <v>101325</v>
      </c>
    </row>
    <row r="5739" spans="1:3" x14ac:dyDescent="0.2">
      <c r="A5739">
        <v>0.71712500000000001</v>
      </c>
      <c r="B5739">
        <f t="shared" si="178"/>
        <v>140219.79681590703</v>
      </c>
      <c r="C5739">
        <f t="shared" si="179"/>
        <v>101325</v>
      </c>
    </row>
    <row r="5740" spans="1:3" x14ac:dyDescent="0.2">
      <c r="A5740">
        <v>0.71725000000000005</v>
      </c>
      <c r="B5740">
        <f t="shared" si="178"/>
        <v>140832.53362380582</v>
      </c>
      <c r="C5740">
        <f t="shared" si="179"/>
        <v>101325</v>
      </c>
    </row>
    <row r="5741" spans="1:3" x14ac:dyDescent="0.2">
      <c r="A5741">
        <v>0.71737499999999998</v>
      </c>
      <c r="B5741">
        <f t="shared" si="178"/>
        <v>141201.6933493251</v>
      </c>
      <c r="C5741">
        <f t="shared" si="179"/>
        <v>101325</v>
      </c>
    </row>
    <row r="5742" spans="1:3" x14ac:dyDescent="0.2">
      <c r="A5742">
        <v>0.71750000000000003</v>
      </c>
      <c r="B5742">
        <f t="shared" si="178"/>
        <v>141325</v>
      </c>
      <c r="C5742">
        <f t="shared" si="179"/>
        <v>101325</v>
      </c>
    </row>
    <row r="5743" spans="1:3" x14ac:dyDescent="0.2">
      <c r="A5743">
        <v>0.71762499999999996</v>
      </c>
      <c r="B5743">
        <f t="shared" si="178"/>
        <v>141201.69334932516</v>
      </c>
      <c r="C5743">
        <f t="shared" si="179"/>
        <v>101325</v>
      </c>
    </row>
    <row r="5744" spans="1:3" x14ac:dyDescent="0.2">
      <c r="A5744">
        <v>0.71775</v>
      </c>
      <c r="B5744">
        <f t="shared" si="178"/>
        <v>140832.53362380562</v>
      </c>
      <c r="C5744">
        <f t="shared" si="179"/>
        <v>101325</v>
      </c>
    </row>
    <row r="5745" spans="1:3" x14ac:dyDescent="0.2">
      <c r="A5745">
        <v>0.71787500000000004</v>
      </c>
      <c r="B5745">
        <f t="shared" si="178"/>
        <v>140219.79681590674</v>
      </c>
      <c r="C5745">
        <f t="shared" si="179"/>
        <v>101325</v>
      </c>
    </row>
    <row r="5746" spans="1:3" x14ac:dyDescent="0.2">
      <c r="A5746">
        <v>0.71799999999999997</v>
      </c>
      <c r="B5746">
        <f t="shared" si="178"/>
        <v>139367.26065180646</v>
      </c>
      <c r="C5746">
        <f t="shared" si="179"/>
        <v>101325</v>
      </c>
    </row>
    <row r="5747" spans="1:3" x14ac:dyDescent="0.2">
      <c r="A5747">
        <v>0.71812500000000001</v>
      </c>
      <c r="B5747">
        <f t="shared" si="178"/>
        <v>138280.18130045102</v>
      </c>
      <c r="C5747">
        <f t="shared" si="179"/>
        <v>101325</v>
      </c>
    </row>
    <row r="5748" spans="1:3" x14ac:dyDescent="0.2">
      <c r="A5748">
        <v>0.71825000000000006</v>
      </c>
      <c r="B5748">
        <f t="shared" si="178"/>
        <v>136965.26096753424</v>
      </c>
      <c r="C5748">
        <f t="shared" si="179"/>
        <v>101325</v>
      </c>
    </row>
    <row r="5749" spans="1:3" x14ac:dyDescent="0.2">
      <c r="A5749">
        <v>0.71837499999999999</v>
      </c>
      <c r="B5749">
        <f t="shared" si="178"/>
        <v>135430.60657416441</v>
      </c>
      <c r="C5749">
        <f t="shared" si="179"/>
        <v>101325</v>
      </c>
    </row>
    <row r="5750" spans="1:3" x14ac:dyDescent="0.2">
      <c r="A5750">
        <v>0.71850000000000003</v>
      </c>
      <c r="B5750">
        <f t="shared" si="178"/>
        <v>133685.67977499744</v>
      </c>
      <c r="C5750">
        <f t="shared" si="179"/>
        <v>101325</v>
      </c>
    </row>
    <row r="5751" spans="1:3" x14ac:dyDescent="0.2">
      <c r="A5751">
        <v>0.71862499999999996</v>
      </c>
      <c r="B5751">
        <f t="shared" si="178"/>
        <v>131741.23862400229</v>
      </c>
      <c r="C5751">
        <f t="shared" si="179"/>
        <v>101325</v>
      </c>
    </row>
    <row r="5752" spans="1:3" x14ac:dyDescent="0.2">
      <c r="A5752">
        <v>0.71875</v>
      </c>
      <c r="B5752">
        <f t="shared" si="178"/>
        <v>129609.27124746153</v>
      </c>
      <c r="C5752">
        <f t="shared" si="179"/>
        <v>101325</v>
      </c>
    </row>
    <row r="5753" spans="1:3" x14ac:dyDescent="0.2">
      <c r="A5753">
        <v>0.71887500000000004</v>
      </c>
      <c r="B5753">
        <f t="shared" si="178"/>
        <v>127302.92193320704</v>
      </c>
      <c r="C5753">
        <f t="shared" si="179"/>
        <v>101325</v>
      </c>
    </row>
    <row r="5754" spans="1:3" x14ac:dyDescent="0.2">
      <c r="A5754">
        <v>0.71899999999999997</v>
      </c>
      <c r="B5754">
        <f t="shared" si="178"/>
        <v>124836.41009169869</v>
      </c>
      <c r="C5754">
        <f t="shared" si="179"/>
        <v>101325</v>
      </c>
    </row>
    <row r="5755" spans="1:3" x14ac:dyDescent="0.2">
      <c r="A5755">
        <v>0.71912500000000001</v>
      </c>
      <c r="B5755">
        <f t="shared" si="178"/>
        <v>122224.94258863782</v>
      </c>
      <c r="C5755">
        <f t="shared" si="179"/>
        <v>101325</v>
      </c>
    </row>
    <row r="5756" spans="1:3" x14ac:dyDescent="0.2">
      <c r="A5756">
        <v>0.71924999999999994</v>
      </c>
      <c r="B5756">
        <f t="shared" si="178"/>
        <v>119484.61998958387</v>
      </c>
      <c r="C5756">
        <f t="shared" si="179"/>
        <v>101325</v>
      </c>
    </row>
    <row r="5757" spans="1:3" x14ac:dyDescent="0.2">
      <c r="A5757">
        <v>0.71937499999999999</v>
      </c>
      <c r="B5757">
        <f t="shared" si="178"/>
        <v>116632.33729460367</v>
      </c>
      <c r="C5757">
        <f t="shared" si="179"/>
        <v>101325</v>
      </c>
    </row>
    <row r="5758" spans="1:3" x14ac:dyDescent="0.2">
      <c r="A5758">
        <v>0.71950000000000003</v>
      </c>
      <c r="B5758">
        <f t="shared" si="178"/>
        <v>113685.67977499809</v>
      </c>
      <c r="C5758">
        <f t="shared" si="179"/>
        <v>101325</v>
      </c>
    </row>
    <row r="5759" spans="1:3" x14ac:dyDescent="0.2">
      <c r="A5759">
        <v>0.71962499999999996</v>
      </c>
      <c r="B5759">
        <f t="shared" si="178"/>
        <v>110662.81455423654</v>
      </c>
      <c r="C5759">
        <f t="shared" si="179"/>
        <v>101325</v>
      </c>
    </row>
    <row r="5760" spans="1:3" x14ac:dyDescent="0.2">
      <c r="A5760">
        <v>0.71975</v>
      </c>
      <c r="B5760">
        <f t="shared" si="178"/>
        <v>107582.37860160969</v>
      </c>
      <c r="C5760">
        <f t="shared" si="179"/>
        <v>101325</v>
      </c>
    </row>
    <row r="5761" spans="1:3" x14ac:dyDescent="0.2">
      <c r="A5761">
        <v>0.71987500000000004</v>
      </c>
      <c r="B5761">
        <f t="shared" si="178"/>
        <v>104463.36382911212</v>
      </c>
      <c r="C5761">
        <f t="shared" si="179"/>
        <v>101325</v>
      </c>
    </row>
    <row r="5762" spans="1:3" x14ac:dyDescent="0.2">
      <c r="A5762">
        <v>0.72</v>
      </c>
      <c r="B5762">
        <f t="shared" si="178"/>
        <v>101325.0000000007</v>
      </c>
      <c r="C5762">
        <f t="shared" si="179"/>
        <v>101325</v>
      </c>
    </row>
    <row r="5763" spans="1:3" x14ac:dyDescent="0.2">
      <c r="A5763">
        <v>0.72012500000000002</v>
      </c>
      <c r="B5763">
        <f t="shared" ref="B5763:B5826" si="180">-40000*SIN(200*PI()*A5763)+101325</f>
        <v>98186.636170884769</v>
      </c>
      <c r="C5763">
        <f t="shared" ref="C5763:C5826" si="181">IF(MOD(A5763,0.02)&gt;0.005,101325,B5763)</f>
        <v>98186.636170884769</v>
      </c>
    </row>
    <row r="5764" spans="1:3" x14ac:dyDescent="0.2">
      <c r="A5764">
        <v>0.72024999999999995</v>
      </c>
      <c r="B5764">
        <f t="shared" si="180"/>
        <v>95067.621398391711</v>
      </c>
      <c r="C5764">
        <f t="shared" si="181"/>
        <v>95067.621398391711</v>
      </c>
    </row>
    <row r="5765" spans="1:3" x14ac:dyDescent="0.2">
      <c r="A5765">
        <v>0.72037499999999999</v>
      </c>
      <c r="B5765">
        <f t="shared" si="180"/>
        <v>91987.18544576483</v>
      </c>
      <c r="C5765">
        <f t="shared" si="181"/>
        <v>91987.18544576483</v>
      </c>
    </row>
    <row r="5766" spans="1:3" x14ac:dyDescent="0.2">
      <c r="A5766">
        <v>0.72050000000000003</v>
      </c>
      <c r="B5766">
        <f t="shared" si="180"/>
        <v>88964.32022500108</v>
      </c>
      <c r="C5766">
        <f t="shared" si="181"/>
        <v>88964.32022500108</v>
      </c>
    </row>
    <row r="5767" spans="1:3" x14ac:dyDescent="0.2">
      <c r="A5767">
        <v>0.72062499999999996</v>
      </c>
      <c r="B5767">
        <f t="shared" si="180"/>
        <v>86017.662705397641</v>
      </c>
      <c r="C5767">
        <f t="shared" si="181"/>
        <v>86017.662705397641</v>
      </c>
    </row>
    <row r="5768" spans="1:3" x14ac:dyDescent="0.2">
      <c r="A5768">
        <v>0.72075</v>
      </c>
      <c r="B5768">
        <f t="shared" si="180"/>
        <v>83165.380010417401</v>
      </c>
      <c r="C5768">
        <f t="shared" si="181"/>
        <v>83165.380010417401</v>
      </c>
    </row>
    <row r="5769" spans="1:3" x14ac:dyDescent="0.2">
      <c r="A5769">
        <v>0.72087500000000004</v>
      </c>
      <c r="B5769">
        <f t="shared" si="180"/>
        <v>80425.057411361457</v>
      </c>
      <c r="C5769">
        <f t="shared" si="181"/>
        <v>80425.057411361457</v>
      </c>
    </row>
    <row r="5770" spans="1:3" x14ac:dyDescent="0.2">
      <c r="A5770">
        <v>0.72099999999999997</v>
      </c>
      <c r="B5770">
        <f t="shared" si="180"/>
        <v>77813.589908300608</v>
      </c>
      <c r="C5770">
        <f t="shared" si="181"/>
        <v>77813.589908300608</v>
      </c>
    </row>
    <row r="5771" spans="1:3" x14ac:dyDescent="0.2">
      <c r="A5771">
        <v>0.72112500000000002</v>
      </c>
      <c r="B5771">
        <f t="shared" si="180"/>
        <v>75347.07806679231</v>
      </c>
      <c r="C5771">
        <f t="shared" si="181"/>
        <v>75347.07806679231</v>
      </c>
    </row>
    <row r="5772" spans="1:3" x14ac:dyDescent="0.2">
      <c r="A5772">
        <v>0.72124999999999995</v>
      </c>
      <c r="B5772">
        <f t="shared" si="180"/>
        <v>73040.728752539479</v>
      </c>
      <c r="C5772">
        <f t="shared" si="181"/>
        <v>73040.728752539479</v>
      </c>
    </row>
    <row r="5773" spans="1:3" x14ac:dyDescent="0.2">
      <c r="A5773">
        <v>0.72137499999999999</v>
      </c>
      <c r="B5773">
        <f t="shared" si="180"/>
        <v>70908.761375998642</v>
      </c>
      <c r="C5773">
        <f t="shared" si="181"/>
        <v>70908.761375998642</v>
      </c>
    </row>
    <row r="5774" spans="1:3" x14ac:dyDescent="0.2">
      <c r="A5774">
        <v>0.72150000000000003</v>
      </c>
      <c r="B5774">
        <f t="shared" si="180"/>
        <v>68964.320225002055</v>
      </c>
      <c r="C5774">
        <f t="shared" si="181"/>
        <v>68964.320225002055</v>
      </c>
    </row>
    <row r="5775" spans="1:3" x14ac:dyDescent="0.2">
      <c r="A5775">
        <v>0.72162499999999996</v>
      </c>
      <c r="B5775">
        <f t="shared" si="180"/>
        <v>67219.393425836344</v>
      </c>
      <c r="C5775">
        <f t="shared" si="181"/>
        <v>67219.393425836344</v>
      </c>
    </row>
    <row r="5776" spans="1:3" x14ac:dyDescent="0.2">
      <c r="A5776">
        <v>0.72175</v>
      </c>
      <c r="B5776">
        <f t="shared" si="180"/>
        <v>65684.739032465353</v>
      </c>
      <c r="C5776">
        <f t="shared" si="181"/>
        <v>65684.739032465353</v>
      </c>
    </row>
    <row r="5777" spans="1:3" x14ac:dyDescent="0.2">
      <c r="A5777">
        <v>0.72187500000000004</v>
      </c>
      <c r="B5777">
        <f t="shared" si="180"/>
        <v>64369.818699547774</v>
      </c>
      <c r="C5777">
        <f t="shared" si="181"/>
        <v>64369.818699547774</v>
      </c>
    </row>
    <row r="5778" spans="1:3" x14ac:dyDescent="0.2">
      <c r="A5778">
        <v>0.72199999999999998</v>
      </c>
      <c r="B5778">
        <f t="shared" si="180"/>
        <v>63282.739348193987</v>
      </c>
      <c r="C5778">
        <f t="shared" si="181"/>
        <v>63282.739348193987</v>
      </c>
    </row>
    <row r="5779" spans="1:3" x14ac:dyDescent="0.2">
      <c r="A5779">
        <v>0.72212500000000002</v>
      </c>
      <c r="B5779">
        <f t="shared" si="180"/>
        <v>62430.203184093065</v>
      </c>
      <c r="C5779">
        <f t="shared" si="181"/>
        <v>62430.203184093065</v>
      </c>
    </row>
    <row r="5780" spans="1:3" x14ac:dyDescent="0.2">
      <c r="A5780">
        <v>0.72224999999999995</v>
      </c>
      <c r="B5780">
        <f t="shared" si="180"/>
        <v>61817.466376194592</v>
      </c>
      <c r="C5780">
        <f t="shared" si="181"/>
        <v>61817.466376194592</v>
      </c>
    </row>
    <row r="5781" spans="1:3" x14ac:dyDescent="0.2">
      <c r="A5781">
        <v>0.72237499999999999</v>
      </c>
      <c r="B5781">
        <f t="shared" si="180"/>
        <v>61448.306650674946</v>
      </c>
      <c r="C5781">
        <f t="shared" si="181"/>
        <v>61448.306650674946</v>
      </c>
    </row>
    <row r="5782" spans="1:3" x14ac:dyDescent="0.2">
      <c r="A5782">
        <v>0.72250000000000003</v>
      </c>
      <c r="B5782">
        <f t="shared" si="180"/>
        <v>61325</v>
      </c>
      <c r="C5782">
        <f t="shared" si="181"/>
        <v>61325</v>
      </c>
    </row>
    <row r="5783" spans="1:3" x14ac:dyDescent="0.2">
      <c r="A5783">
        <v>0.72262499999999996</v>
      </c>
      <c r="B5783">
        <f t="shared" si="180"/>
        <v>61448.3066506748</v>
      </c>
      <c r="C5783">
        <f t="shared" si="181"/>
        <v>61448.3066506748</v>
      </c>
    </row>
    <row r="5784" spans="1:3" x14ac:dyDescent="0.2">
      <c r="A5784">
        <v>0.72275</v>
      </c>
      <c r="B5784">
        <f t="shared" si="180"/>
        <v>61817.466376194665</v>
      </c>
      <c r="C5784">
        <f t="shared" si="181"/>
        <v>61817.466376194665</v>
      </c>
    </row>
    <row r="5785" spans="1:3" x14ac:dyDescent="0.2">
      <c r="A5785">
        <v>0.72287500000000005</v>
      </c>
      <c r="B5785">
        <f t="shared" si="180"/>
        <v>62430.203184093167</v>
      </c>
      <c r="C5785">
        <f t="shared" si="181"/>
        <v>62430.203184093167</v>
      </c>
    </row>
    <row r="5786" spans="1:3" x14ac:dyDescent="0.2">
      <c r="A5786">
        <v>0.72299999999999998</v>
      </c>
      <c r="B5786">
        <f t="shared" si="180"/>
        <v>63282.73934819342</v>
      </c>
      <c r="C5786">
        <f t="shared" si="181"/>
        <v>63282.73934819342</v>
      </c>
    </row>
    <row r="5787" spans="1:3" x14ac:dyDescent="0.2">
      <c r="A5787">
        <v>0.72312500000000002</v>
      </c>
      <c r="B5787">
        <f t="shared" si="180"/>
        <v>64369.818699548807</v>
      </c>
      <c r="C5787">
        <f t="shared" si="181"/>
        <v>64369.818699548807</v>
      </c>
    </row>
    <row r="5788" spans="1:3" x14ac:dyDescent="0.2">
      <c r="A5788">
        <v>0.72324999999999995</v>
      </c>
      <c r="B5788">
        <f t="shared" si="180"/>
        <v>65684.739032464538</v>
      </c>
      <c r="C5788">
        <f t="shared" si="181"/>
        <v>65684.739032464538</v>
      </c>
    </row>
    <row r="5789" spans="1:3" x14ac:dyDescent="0.2">
      <c r="A5789">
        <v>0.72337499999999999</v>
      </c>
      <c r="B5789">
        <f t="shared" si="180"/>
        <v>67219.393425836563</v>
      </c>
      <c r="C5789">
        <f t="shared" si="181"/>
        <v>67219.393425836563</v>
      </c>
    </row>
    <row r="5790" spans="1:3" x14ac:dyDescent="0.2">
      <c r="A5790">
        <v>0.72350000000000003</v>
      </c>
      <c r="B5790">
        <f t="shared" si="180"/>
        <v>68964.320225002302</v>
      </c>
      <c r="C5790">
        <f t="shared" si="181"/>
        <v>68964.320225002302</v>
      </c>
    </row>
    <row r="5791" spans="1:3" x14ac:dyDescent="0.2">
      <c r="A5791">
        <v>0.72362499999999996</v>
      </c>
      <c r="B5791">
        <f t="shared" si="180"/>
        <v>70908.761375998918</v>
      </c>
      <c r="C5791">
        <f t="shared" si="181"/>
        <v>70908.761375998918</v>
      </c>
    </row>
    <row r="5792" spans="1:3" x14ac:dyDescent="0.2">
      <c r="A5792">
        <v>0.72375</v>
      </c>
      <c r="B5792">
        <f t="shared" si="180"/>
        <v>73040.728752538183</v>
      </c>
      <c r="C5792">
        <f t="shared" si="181"/>
        <v>73040.728752538183</v>
      </c>
    </row>
    <row r="5793" spans="1:3" x14ac:dyDescent="0.2">
      <c r="A5793">
        <v>0.72387500000000005</v>
      </c>
      <c r="B5793">
        <f t="shared" si="180"/>
        <v>75347.078066794376</v>
      </c>
      <c r="C5793">
        <f t="shared" si="181"/>
        <v>75347.078066794376</v>
      </c>
    </row>
    <row r="5794" spans="1:3" x14ac:dyDescent="0.2">
      <c r="A5794">
        <v>0.72399999999999998</v>
      </c>
      <c r="B5794">
        <f t="shared" si="180"/>
        <v>77813.589908300957</v>
      </c>
      <c r="C5794">
        <f t="shared" si="181"/>
        <v>77813.589908300957</v>
      </c>
    </row>
    <row r="5795" spans="1:3" x14ac:dyDescent="0.2">
      <c r="A5795">
        <v>0.72412500000000002</v>
      </c>
      <c r="B5795">
        <f t="shared" si="180"/>
        <v>80425.05741136182</v>
      </c>
      <c r="C5795">
        <f t="shared" si="181"/>
        <v>80425.05741136182</v>
      </c>
    </row>
    <row r="5796" spans="1:3" x14ac:dyDescent="0.2">
      <c r="A5796">
        <v>0.72424999999999995</v>
      </c>
      <c r="B5796">
        <f t="shared" si="180"/>
        <v>83165.380010417779</v>
      </c>
      <c r="C5796">
        <f t="shared" si="181"/>
        <v>83165.380010417779</v>
      </c>
    </row>
    <row r="5797" spans="1:3" x14ac:dyDescent="0.2">
      <c r="A5797">
        <v>0.72437499999999999</v>
      </c>
      <c r="B5797">
        <f t="shared" si="180"/>
        <v>86017.662705395938</v>
      </c>
      <c r="C5797">
        <f t="shared" si="181"/>
        <v>86017.662705395938</v>
      </c>
    </row>
    <row r="5798" spans="1:3" x14ac:dyDescent="0.2">
      <c r="A5798">
        <v>0.72450000000000003</v>
      </c>
      <c r="B5798">
        <f t="shared" si="180"/>
        <v>88964.320225003656</v>
      </c>
      <c r="C5798">
        <f t="shared" si="181"/>
        <v>88964.320225003656</v>
      </c>
    </row>
    <row r="5799" spans="1:3" x14ac:dyDescent="0.2">
      <c r="A5799">
        <v>0.72462499999999996</v>
      </c>
      <c r="B5799">
        <f t="shared" si="180"/>
        <v>91987.18544576304</v>
      </c>
      <c r="C5799">
        <f t="shared" si="181"/>
        <v>91987.18544576304</v>
      </c>
    </row>
    <row r="5800" spans="1:3" x14ac:dyDescent="0.2">
      <c r="A5800">
        <v>0.72475000000000001</v>
      </c>
      <c r="B5800">
        <f t="shared" si="180"/>
        <v>95067.621398389892</v>
      </c>
      <c r="C5800">
        <f t="shared" si="181"/>
        <v>95067.621398389892</v>
      </c>
    </row>
    <row r="5801" spans="1:3" x14ac:dyDescent="0.2">
      <c r="A5801">
        <v>0.72487500000000005</v>
      </c>
      <c r="B5801">
        <f t="shared" si="180"/>
        <v>98186.636170887461</v>
      </c>
      <c r="C5801">
        <f t="shared" si="181"/>
        <v>98186.636170887461</v>
      </c>
    </row>
    <row r="5802" spans="1:3" x14ac:dyDescent="0.2">
      <c r="A5802">
        <v>0.72499999999999998</v>
      </c>
      <c r="B5802">
        <f t="shared" si="180"/>
        <v>101324.99999999886</v>
      </c>
      <c r="C5802">
        <f t="shared" si="181"/>
        <v>101324.99999999886</v>
      </c>
    </row>
    <row r="5803" spans="1:3" x14ac:dyDescent="0.2">
      <c r="A5803">
        <v>0.72512500000000002</v>
      </c>
      <c r="B5803">
        <f t="shared" si="180"/>
        <v>104463.36382911481</v>
      </c>
      <c r="C5803">
        <f t="shared" si="181"/>
        <v>101325</v>
      </c>
    </row>
    <row r="5804" spans="1:3" x14ac:dyDescent="0.2">
      <c r="A5804">
        <v>0.72524999999999995</v>
      </c>
      <c r="B5804">
        <f t="shared" si="180"/>
        <v>107582.37860160787</v>
      </c>
      <c r="C5804">
        <f t="shared" si="181"/>
        <v>101325</v>
      </c>
    </row>
    <row r="5805" spans="1:3" x14ac:dyDescent="0.2">
      <c r="A5805">
        <v>0.72537499999999999</v>
      </c>
      <c r="B5805">
        <f t="shared" si="180"/>
        <v>110662.81455423696</v>
      </c>
      <c r="C5805">
        <f t="shared" si="181"/>
        <v>101325</v>
      </c>
    </row>
    <row r="5806" spans="1:3" x14ac:dyDescent="0.2">
      <c r="A5806">
        <v>0.72550000000000003</v>
      </c>
      <c r="B5806">
        <f t="shared" si="180"/>
        <v>113685.6797749985</v>
      </c>
      <c r="C5806">
        <f t="shared" si="181"/>
        <v>101325</v>
      </c>
    </row>
    <row r="5807" spans="1:3" x14ac:dyDescent="0.2">
      <c r="A5807">
        <v>0.72562499999999996</v>
      </c>
      <c r="B5807">
        <f t="shared" si="180"/>
        <v>116632.33729460197</v>
      </c>
      <c r="C5807">
        <f t="shared" si="181"/>
        <v>101325</v>
      </c>
    </row>
    <row r="5808" spans="1:3" x14ac:dyDescent="0.2">
      <c r="A5808">
        <v>0.72575000000000001</v>
      </c>
      <c r="B5808">
        <f t="shared" si="180"/>
        <v>119484.61998958222</v>
      </c>
      <c r="C5808">
        <f t="shared" si="181"/>
        <v>101325</v>
      </c>
    </row>
    <row r="5809" spans="1:3" x14ac:dyDescent="0.2">
      <c r="A5809">
        <v>0.72587500000000005</v>
      </c>
      <c r="B5809">
        <f t="shared" si="180"/>
        <v>122224.94258863818</v>
      </c>
      <c r="C5809">
        <f t="shared" si="181"/>
        <v>101325</v>
      </c>
    </row>
    <row r="5810" spans="1:3" x14ac:dyDescent="0.2">
      <c r="A5810">
        <v>0.72599999999999998</v>
      </c>
      <c r="B5810">
        <f t="shared" si="180"/>
        <v>124836.41009169904</v>
      </c>
      <c r="C5810">
        <f t="shared" si="181"/>
        <v>101325</v>
      </c>
    </row>
    <row r="5811" spans="1:3" x14ac:dyDescent="0.2">
      <c r="A5811">
        <v>0.72612500000000002</v>
      </c>
      <c r="B5811">
        <f t="shared" si="180"/>
        <v>127302.92193320736</v>
      </c>
      <c r="C5811">
        <f t="shared" si="181"/>
        <v>101325</v>
      </c>
    </row>
    <row r="5812" spans="1:3" x14ac:dyDescent="0.2">
      <c r="A5812">
        <v>0.72624999999999995</v>
      </c>
      <c r="B5812">
        <f t="shared" si="180"/>
        <v>129609.27124746182</v>
      </c>
      <c r="C5812">
        <f t="shared" si="181"/>
        <v>101325</v>
      </c>
    </row>
    <row r="5813" spans="1:3" x14ac:dyDescent="0.2">
      <c r="A5813">
        <v>0.72637499999999999</v>
      </c>
      <c r="B5813">
        <f t="shared" si="180"/>
        <v>131741.2386240011</v>
      </c>
      <c r="C5813">
        <f t="shared" si="181"/>
        <v>101325</v>
      </c>
    </row>
    <row r="5814" spans="1:3" x14ac:dyDescent="0.2">
      <c r="A5814">
        <v>0.72650000000000003</v>
      </c>
      <c r="B5814">
        <f t="shared" si="180"/>
        <v>133685.67977499904</v>
      </c>
      <c r="C5814">
        <f t="shared" si="181"/>
        <v>101325</v>
      </c>
    </row>
    <row r="5815" spans="1:3" x14ac:dyDescent="0.2">
      <c r="A5815">
        <v>0.72662499999999997</v>
      </c>
      <c r="B5815">
        <f t="shared" si="180"/>
        <v>135430.60657416342</v>
      </c>
      <c r="C5815">
        <f t="shared" si="181"/>
        <v>101325</v>
      </c>
    </row>
    <row r="5816" spans="1:3" x14ac:dyDescent="0.2">
      <c r="A5816">
        <v>0.72675000000000001</v>
      </c>
      <c r="B5816">
        <f t="shared" si="180"/>
        <v>136965.26096753444</v>
      </c>
      <c r="C5816">
        <f t="shared" si="181"/>
        <v>101325</v>
      </c>
    </row>
    <row r="5817" spans="1:3" x14ac:dyDescent="0.2">
      <c r="A5817">
        <v>0.72687500000000005</v>
      </c>
      <c r="B5817">
        <f t="shared" si="180"/>
        <v>138280.18130045207</v>
      </c>
      <c r="C5817">
        <f t="shared" si="181"/>
        <v>101325</v>
      </c>
    </row>
    <row r="5818" spans="1:3" x14ac:dyDescent="0.2">
      <c r="A5818">
        <v>0.72699999999999998</v>
      </c>
      <c r="B5818">
        <f t="shared" si="180"/>
        <v>139367.26065180587</v>
      </c>
      <c r="C5818">
        <f t="shared" si="181"/>
        <v>101325</v>
      </c>
    </row>
    <row r="5819" spans="1:3" x14ac:dyDescent="0.2">
      <c r="A5819">
        <v>0.72712500000000002</v>
      </c>
      <c r="B5819">
        <f t="shared" si="180"/>
        <v>140219.79681590735</v>
      </c>
      <c r="C5819">
        <f t="shared" si="181"/>
        <v>101325</v>
      </c>
    </row>
    <row r="5820" spans="1:3" x14ac:dyDescent="0.2">
      <c r="A5820">
        <v>0.72724999999999995</v>
      </c>
      <c r="B5820">
        <f t="shared" si="180"/>
        <v>140832.53362380533</v>
      </c>
      <c r="C5820">
        <f t="shared" si="181"/>
        <v>101325</v>
      </c>
    </row>
    <row r="5821" spans="1:3" x14ac:dyDescent="0.2">
      <c r="A5821">
        <v>0.72737499999999999</v>
      </c>
      <c r="B5821">
        <f t="shared" si="180"/>
        <v>141201.69334932521</v>
      </c>
      <c r="C5821">
        <f t="shared" si="181"/>
        <v>101325</v>
      </c>
    </row>
    <row r="5822" spans="1:3" x14ac:dyDescent="0.2">
      <c r="A5822">
        <v>0.72750000000000004</v>
      </c>
      <c r="B5822">
        <f t="shared" si="180"/>
        <v>141325</v>
      </c>
      <c r="C5822">
        <f t="shared" si="181"/>
        <v>101325</v>
      </c>
    </row>
    <row r="5823" spans="1:3" x14ac:dyDescent="0.2">
      <c r="A5823">
        <v>0.72762499999999997</v>
      </c>
      <c r="B5823">
        <f t="shared" si="180"/>
        <v>141201.69334932524</v>
      </c>
      <c r="C5823">
        <f t="shared" si="181"/>
        <v>101325</v>
      </c>
    </row>
    <row r="5824" spans="1:3" x14ac:dyDescent="0.2">
      <c r="A5824">
        <v>0.72775000000000001</v>
      </c>
      <c r="B5824">
        <f t="shared" si="180"/>
        <v>140832.53362380542</v>
      </c>
      <c r="C5824">
        <f t="shared" si="181"/>
        <v>101325</v>
      </c>
    </row>
    <row r="5825" spans="1:3" x14ac:dyDescent="0.2">
      <c r="A5825">
        <v>0.72787500000000005</v>
      </c>
      <c r="B5825">
        <f t="shared" si="180"/>
        <v>140219.79681590694</v>
      </c>
      <c r="C5825">
        <f t="shared" si="181"/>
        <v>101325</v>
      </c>
    </row>
    <row r="5826" spans="1:3" x14ac:dyDescent="0.2">
      <c r="A5826">
        <v>0.72799999999999998</v>
      </c>
      <c r="B5826">
        <f t="shared" si="180"/>
        <v>139367.26065180602</v>
      </c>
      <c r="C5826">
        <f t="shared" si="181"/>
        <v>101325</v>
      </c>
    </row>
    <row r="5827" spans="1:3" x14ac:dyDescent="0.2">
      <c r="A5827">
        <v>0.72812500000000002</v>
      </c>
      <c r="B5827">
        <f t="shared" ref="B5827:B5890" si="182">-40000*SIN(200*PI()*A5827)+101325</f>
        <v>138280.18130045134</v>
      </c>
      <c r="C5827">
        <f t="shared" ref="C5827:C5890" si="183">IF(MOD(A5827,0.02)&gt;0.005,101325,B5827)</f>
        <v>101325</v>
      </c>
    </row>
    <row r="5828" spans="1:3" x14ac:dyDescent="0.2">
      <c r="A5828">
        <v>0.72824999999999995</v>
      </c>
      <c r="B5828">
        <f t="shared" si="182"/>
        <v>136965.26096753567</v>
      </c>
      <c r="C5828">
        <f t="shared" si="183"/>
        <v>101325</v>
      </c>
    </row>
    <row r="5829" spans="1:3" x14ac:dyDescent="0.2">
      <c r="A5829">
        <v>0.72837499999999999</v>
      </c>
      <c r="B5829">
        <f t="shared" si="182"/>
        <v>135430.60657416366</v>
      </c>
      <c r="C5829">
        <f t="shared" si="183"/>
        <v>101325</v>
      </c>
    </row>
    <row r="5830" spans="1:3" x14ac:dyDescent="0.2">
      <c r="A5830">
        <v>0.72850000000000004</v>
      </c>
      <c r="B5830">
        <f t="shared" si="182"/>
        <v>133685.67977499793</v>
      </c>
      <c r="C5830">
        <f t="shared" si="183"/>
        <v>101325</v>
      </c>
    </row>
    <row r="5831" spans="1:3" x14ac:dyDescent="0.2">
      <c r="A5831">
        <v>0.72862499999999997</v>
      </c>
      <c r="B5831">
        <f t="shared" si="182"/>
        <v>131741.23862400136</v>
      </c>
      <c r="C5831">
        <f t="shared" si="183"/>
        <v>101325</v>
      </c>
    </row>
    <row r="5832" spans="1:3" x14ac:dyDescent="0.2">
      <c r="A5832">
        <v>0.72875000000000001</v>
      </c>
      <c r="B5832">
        <f t="shared" si="182"/>
        <v>129609.27124746214</v>
      </c>
      <c r="C5832">
        <f t="shared" si="183"/>
        <v>101325</v>
      </c>
    </row>
    <row r="5833" spans="1:3" x14ac:dyDescent="0.2">
      <c r="A5833">
        <v>0.72887500000000005</v>
      </c>
      <c r="B5833">
        <f t="shared" si="182"/>
        <v>127302.92193320596</v>
      </c>
      <c r="C5833">
        <f t="shared" si="183"/>
        <v>101325</v>
      </c>
    </row>
    <row r="5834" spans="1:3" x14ac:dyDescent="0.2">
      <c r="A5834">
        <v>0.72899999999999998</v>
      </c>
      <c r="B5834">
        <f t="shared" si="182"/>
        <v>124836.41009169939</v>
      </c>
      <c r="C5834">
        <f t="shared" si="183"/>
        <v>101325</v>
      </c>
    </row>
    <row r="5835" spans="1:3" x14ac:dyDescent="0.2">
      <c r="A5835">
        <v>0.72912500000000002</v>
      </c>
      <c r="B5835">
        <f t="shared" si="182"/>
        <v>122224.94258863661</v>
      </c>
      <c r="C5835">
        <f t="shared" si="183"/>
        <v>101325</v>
      </c>
    </row>
    <row r="5836" spans="1:3" x14ac:dyDescent="0.2">
      <c r="A5836">
        <v>0.72924999999999995</v>
      </c>
      <c r="B5836">
        <f t="shared" si="182"/>
        <v>119484.6199895826</v>
      </c>
      <c r="C5836">
        <f t="shared" si="183"/>
        <v>101325</v>
      </c>
    </row>
    <row r="5837" spans="1:3" x14ac:dyDescent="0.2">
      <c r="A5837">
        <v>0.729375</v>
      </c>
      <c r="B5837">
        <f t="shared" si="182"/>
        <v>116632.33729460447</v>
      </c>
      <c r="C5837">
        <f t="shared" si="183"/>
        <v>101325</v>
      </c>
    </row>
    <row r="5838" spans="1:3" x14ac:dyDescent="0.2">
      <c r="A5838">
        <v>0.72950000000000004</v>
      </c>
      <c r="B5838">
        <f t="shared" si="182"/>
        <v>113685.67977499675</v>
      </c>
      <c r="C5838">
        <f t="shared" si="183"/>
        <v>101325</v>
      </c>
    </row>
    <row r="5839" spans="1:3" x14ac:dyDescent="0.2">
      <c r="A5839">
        <v>0.72962499999999997</v>
      </c>
      <c r="B5839">
        <f t="shared" si="182"/>
        <v>110662.81455423738</v>
      </c>
      <c r="C5839">
        <f t="shared" si="183"/>
        <v>101325</v>
      </c>
    </row>
    <row r="5840" spans="1:3" x14ac:dyDescent="0.2">
      <c r="A5840">
        <v>0.72975000000000001</v>
      </c>
      <c r="B5840">
        <f t="shared" si="182"/>
        <v>107582.37860160829</v>
      </c>
      <c r="C5840">
        <f t="shared" si="183"/>
        <v>101325</v>
      </c>
    </row>
    <row r="5841" spans="1:3" x14ac:dyDescent="0.2">
      <c r="A5841">
        <v>0.72987500000000005</v>
      </c>
      <c r="B5841">
        <f t="shared" si="182"/>
        <v>104463.36382911298</v>
      </c>
      <c r="C5841">
        <f t="shared" si="183"/>
        <v>101325</v>
      </c>
    </row>
    <row r="5842" spans="1:3" x14ac:dyDescent="0.2">
      <c r="A5842">
        <v>0.73</v>
      </c>
      <c r="B5842">
        <f t="shared" si="182"/>
        <v>101324.9999999993</v>
      </c>
      <c r="C5842">
        <f t="shared" si="183"/>
        <v>101325</v>
      </c>
    </row>
    <row r="5843" spans="1:3" x14ac:dyDescent="0.2">
      <c r="A5843">
        <v>0.73012500000000002</v>
      </c>
      <c r="B5843">
        <f t="shared" si="182"/>
        <v>98186.636170885628</v>
      </c>
      <c r="C5843">
        <f t="shared" si="183"/>
        <v>101325</v>
      </c>
    </row>
    <row r="5844" spans="1:3" x14ac:dyDescent="0.2">
      <c r="A5844">
        <v>0.73024999999999995</v>
      </c>
      <c r="B5844">
        <f t="shared" si="182"/>
        <v>95067.621398392555</v>
      </c>
      <c r="C5844">
        <f t="shared" si="183"/>
        <v>101325</v>
      </c>
    </row>
    <row r="5845" spans="1:3" x14ac:dyDescent="0.2">
      <c r="A5845">
        <v>0.730375</v>
      </c>
      <c r="B5845">
        <f t="shared" si="182"/>
        <v>91987.185445763462</v>
      </c>
      <c r="C5845">
        <f t="shared" si="183"/>
        <v>101325</v>
      </c>
    </row>
    <row r="5846" spans="1:3" x14ac:dyDescent="0.2">
      <c r="A5846">
        <v>0.73050000000000004</v>
      </c>
      <c r="B5846">
        <f t="shared" si="182"/>
        <v>88964.320225001909</v>
      </c>
      <c r="C5846">
        <f t="shared" si="183"/>
        <v>101325</v>
      </c>
    </row>
    <row r="5847" spans="1:3" x14ac:dyDescent="0.2">
      <c r="A5847">
        <v>0.73062499999999997</v>
      </c>
      <c r="B5847">
        <f t="shared" si="182"/>
        <v>86017.662705396331</v>
      </c>
      <c r="C5847">
        <f t="shared" si="183"/>
        <v>101325</v>
      </c>
    </row>
    <row r="5848" spans="1:3" x14ac:dyDescent="0.2">
      <c r="A5848">
        <v>0.73075000000000001</v>
      </c>
      <c r="B5848">
        <f t="shared" si="182"/>
        <v>83165.380010418157</v>
      </c>
      <c r="C5848">
        <f t="shared" si="183"/>
        <v>101325</v>
      </c>
    </row>
    <row r="5849" spans="1:3" x14ac:dyDescent="0.2">
      <c r="A5849">
        <v>0.73087500000000005</v>
      </c>
      <c r="B5849">
        <f t="shared" si="182"/>
        <v>80425.057411360249</v>
      </c>
      <c r="C5849">
        <f t="shared" si="183"/>
        <v>101325</v>
      </c>
    </row>
    <row r="5850" spans="1:3" x14ac:dyDescent="0.2">
      <c r="A5850">
        <v>0.73099999999999998</v>
      </c>
      <c r="B5850">
        <f t="shared" si="182"/>
        <v>77813.589908301306</v>
      </c>
      <c r="C5850">
        <f t="shared" si="183"/>
        <v>101325</v>
      </c>
    </row>
    <row r="5851" spans="1:3" x14ac:dyDescent="0.2">
      <c r="A5851">
        <v>0.73112500000000002</v>
      </c>
      <c r="B5851">
        <f t="shared" si="182"/>
        <v>75347.078066791233</v>
      </c>
      <c r="C5851">
        <f t="shared" si="183"/>
        <v>101325</v>
      </c>
    </row>
    <row r="5852" spans="1:3" x14ac:dyDescent="0.2">
      <c r="A5852">
        <v>0.73124999999999996</v>
      </c>
      <c r="B5852">
        <f t="shared" si="182"/>
        <v>73040.728752538475</v>
      </c>
      <c r="C5852">
        <f t="shared" si="183"/>
        <v>101325</v>
      </c>
    </row>
    <row r="5853" spans="1:3" x14ac:dyDescent="0.2">
      <c r="A5853">
        <v>0.731375</v>
      </c>
      <c r="B5853">
        <f t="shared" si="182"/>
        <v>70908.761375999195</v>
      </c>
      <c r="C5853">
        <f t="shared" si="183"/>
        <v>101325</v>
      </c>
    </row>
    <row r="5854" spans="1:3" x14ac:dyDescent="0.2">
      <c r="A5854">
        <v>0.73150000000000004</v>
      </c>
      <c r="B5854">
        <f t="shared" si="182"/>
        <v>68964.320225001225</v>
      </c>
      <c r="C5854">
        <f t="shared" si="183"/>
        <v>101325</v>
      </c>
    </row>
    <row r="5855" spans="1:3" x14ac:dyDescent="0.2">
      <c r="A5855">
        <v>0.73162499999999997</v>
      </c>
      <c r="B5855">
        <f t="shared" si="182"/>
        <v>67219.393425836781</v>
      </c>
      <c r="C5855">
        <f t="shared" si="183"/>
        <v>101325</v>
      </c>
    </row>
    <row r="5856" spans="1:3" x14ac:dyDescent="0.2">
      <c r="A5856">
        <v>0.73175000000000001</v>
      </c>
      <c r="B5856">
        <f t="shared" si="182"/>
        <v>65684.739032464728</v>
      </c>
      <c r="C5856">
        <f t="shared" si="183"/>
        <v>101325</v>
      </c>
    </row>
    <row r="5857" spans="1:3" x14ac:dyDescent="0.2">
      <c r="A5857">
        <v>0.73187500000000005</v>
      </c>
      <c r="B5857">
        <f t="shared" si="182"/>
        <v>64369.818699548101</v>
      </c>
      <c r="C5857">
        <f t="shared" si="183"/>
        <v>101325</v>
      </c>
    </row>
    <row r="5858" spans="1:3" x14ac:dyDescent="0.2">
      <c r="A5858">
        <v>0.73199999999999998</v>
      </c>
      <c r="B5858">
        <f t="shared" si="182"/>
        <v>63282.739348194256</v>
      </c>
      <c r="C5858">
        <f t="shared" si="183"/>
        <v>101325</v>
      </c>
    </row>
    <row r="5859" spans="1:3" x14ac:dyDescent="0.2">
      <c r="A5859">
        <v>0.73212500000000003</v>
      </c>
      <c r="B5859">
        <f t="shared" si="182"/>
        <v>62430.20318409273</v>
      </c>
      <c r="C5859">
        <f t="shared" si="183"/>
        <v>101325</v>
      </c>
    </row>
    <row r="5860" spans="1:3" x14ac:dyDescent="0.2">
      <c r="A5860">
        <v>0.73224999999999996</v>
      </c>
      <c r="B5860">
        <f t="shared" si="182"/>
        <v>61817.46637619473</v>
      </c>
      <c r="C5860">
        <f t="shared" si="183"/>
        <v>101325</v>
      </c>
    </row>
    <row r="5861" spans="1:3" x14ac:dyDescent="0.2">
      <c r="A5861">
        <v>0.732375</v>
      </c>
      <c r="B5861">
        <f t="shared" si="182"/>
        <v>61448.306650674829</v>
      </c>
      <c r="C5861">
        <f t="shared" si="183"/>
        <v>101325</v>
      </c>
    </row>
    <row r="5862" spans="1:3" x14ac:dyDescent="0.2">
      <c r="A5862">
        <v>0.73250000000000004</v>
      </c>
      <c r="B5862">
        <f t="shared" si="182"/>
        <v>61325</v>
      </c>
      <c r="C5862">
        <f t="shared" si="183"/>
        <v>101325</v>
      </c>
    </row>
    <row r="5863" spans="1:3" x14ac:dyDescent="0.2">
      <c r="A5863">
        <v>0.73262499999999997</v>
      </c>
      <c r="B5863">
        <f t="shared" si="182"/>
        <v>61448.306650674909</v>
      </c>
      <c r="C5863">
        <f t="shared" si="183"/>
        <v>101325</v>
      </c>
    </row>
    <row r="5864" spans="1:3" x14ac:dyDescent="0.2">
      <c r="A5864">
        <v>0.73275000000000001</v>
      </c>
      <c r="B5864">
        <f t="shared" si="182"/>
        <v>61817.466376194527</v>
      </c>
      <c r="C5864">
        <f t="shared" si="183"/>
        <v>101325</v>
      </c>
    </row>
    <row r="5865" spans="1:3" x14ac:dyDescent="0.2">
      <c r="A5865">
        <v>0.73287500000000005</v>
      </c>
      <c r="B5865">
        <f t="shared" si="182"/>
        <v>62430.203184093494</v>
      </c>
      <c r="C5865">
        <f t="shared" si="183"/>
        <v>101325</v>
      </c>
    </row>
    <row r="5866" spans="1:3" x14ac:dyDescent="0.2">
      <c r="A5866">
        <v>0.73299999999999998</v>
      </c>
      <c r="B5866">
        <f t="shared" si="182"/>
        <v>63282.739348193856</v>
      </c>
      <c r="C5866">
        <f t="shared" si="183"/>
        <v>101325</v>
      </c>
    </row>
    <row r="5867" spans="1:3" x14ac:dyDescent="0.2">
      <c r="A5867">
        <v>0.73312500000000003</v>
      </c>
      <c r="B5867">
        <f t="shared" si="182"/>
        <v>64369.818699548479</v>
      </c>
      <c r="C5867">
        <f t="shared" si="183"/>
        <v>101325</v>
      </c>
    </row>
    <row r="5868" spans="1:3" x14ac:dyDescent="0.2">
      <c r="A5868">
        <v>0.73324999999999996</v>
      </c>
      <c r="B5868">
        <f t="shared" si="182"/>
        <v>65684.739032465179</v>
      </c>
      <c r="C5868">
        <f t="shared" si="183"/>
        <v>101325</v>
      </c>
    </row>
    <row r="5869" spans="1:3" x14ac:dyDescent="0.2">
      <c r="A5869">
        <v>0.733375</v>
      </c>
      <c r="B5869">
        <f t="shared" si="182"/>
        <v>67219.393425836111</v>
      </c>
      <c r="C5869">
        <f t="shared" si="183"/>
        <v>101325</v>
      </c>
    </row>
    <row r="5870" spans="1:3" x14ac:dyDescent="0.2">
      <c r="A5870">
        <v>0.73350000000000004</v>
      </c>
      <c r="B5870">
        <f t="shared" si="182"/>
        <v>68964.320225003146</v>
      </c>
      <c r="C5870">
        <f t="shared" si="183"/>
        <v>101325</v>
      </c>
    </row>
    <row r="5871" spans="1:3" x14ac:dyDescent="0.2">
      <c r="A5871">
        <v>0.73362499999999997</v>
      </c>
      <c r="B5871">
        <f t="shared" si="182"/>
        <v>70908.761375998351</v>
      </c>
      <c r="C5871">
        <f t="shared" si="183"/>
        <v>101325</v>
      </c>
    </row>
    <row r="5872" spans="1:3" x14ac:dyDescent="0.2">
      <c r="A5872">
        <v>0.73375000000000001</v>
      </c>
      <c r="B5872">
        <f t="shared" si="182"/>
        <v>73040.728752539173</v>
      </c>
      <c r="C5872">
        <f t="shared" si="183"/>
        <v>101325</v>
      </c>
    </row>
    <row r="5873" spans="1:3" x14ac:dyDescent="0.2">
      <c r="A5873">
        <v>0.73387500000000006</v>
      </c>
      <c r="B5873">
        <f t="shared" si="182"/>
        <v>75347.078066793707</v>
      </c>
      <c r="C5873">
        <f t="shared" si="183"/>
        <v>101325</v>
      </c>
    </row>
    <row r="5874" spans="1:3" x14ac:dyDescent="0.2">
      <c r="A5874">
        <v>0.73399999999999999</v>
      </c>
      <c r="B5874">
        <f t="shared" si="182"/>
        <v>77813.589908300259</v>
      </c>
      <c r="C5874">
        <f t="shared" si="183"/>
        <v>101325</v>
      </c>
    </row>
    <row r="5875" spans="1:3" x14ac:dyDescent="0.2">
      <c r="A5875">
        <v>0.73412500000000003</v>
      </c>
      <c r="B5875">
        <f t="shared" si="182"/>
        <v>80425.057411363028</v>
      </c>
      <c r="C5875">
        <f t="shared" si="183"/>
        <v>101325</v>
      </c>
    </row>
    <row r="5876" spans="1:3" x14ac:dyDescent="0.2">
      <c r="A5876">
        <v>0.73424999999999996</v>
      </c>
      <c r="B5876">
        <f t="shared" si="182"/>
        <v>83165.380010417008</v>
      </c>
      <c r="C5876">
        <f t="shared" si="183"/>
        <v>101325</v>
      </c>
    </row>
    <row r="5877" spans="1:3" x14ac:dyDescent="0.2">
      <c r="A5877">
        <v>0.734375</v>
      </c>
      <c r="B5877">
        <f t="shared" si="182"/>
        <v>86017.662705397233</v>
      </c>
      <c r="C5877">
        <f t="shared" si="183"/>
        <v>101325</v>
      </c>
    </row>
    <row r="5878" spans="1:3" x14ac:dyDescent="0.2">
      <c r="A5878">
        <v>0.73450000000000004</v>
      </c>
      <c r="B5878">
        <f t="shared" si="182"/>
        <v>88964.320225002841</v>
      </c>
      <c r="C5878">
        <f t="shared" si="183"/>
        <v>101325</v>
      </c>
    </row>
    <row r="5879" spans="1:3" x14ac:dyDescent="0.2">
      <c r="A5879">
        <v>0.73462499999999997</v>
      </c>
      <c r="B5879">
        <f t="shared" si="182"/>
        <v>91987.18544576221</v>
      </c>
      <c r="C5879">
        <f t="shared" si="183"/>
        <v>101325</v>
      </c>
    </row>
    <row r="5880" spans="1:3" x14ac:dyDescent="0.2">
      <c r="A5880">
        <v>0.73475000000000001</v>
      </c>
      <c r="B5880">
        <f t="shared" si="182"/>
        <v>95067.621398391289</v>
      </c>
      <c r="C5880">
        <f t="shared" si="183"/>
        <v>101325</v>
      </c>
    </row>
    <row r="5881" spans="1:3" x14ac:dyDescent="0.2">
      <c r="A5881">
        <v>0.73487499999999994</v>
      </c>
      <c r="B5881">
        <f t="shared" si="182"/>
        <v>98186.636170884332</v>
      </c>
      <c r="C5881">
        <f t="shared" si="183"/>
        <v>101325</v>
      </c>
    </row>
    <row r="5882" spans="1:3" x14ac:dyDescent="0.2">
      <c r="A5882">
        <v>0.73499999999999999</v>
      </c>
      <c r="B5882">
        <f t="shared" si="182"/>
        <v>101325.00000000028</v>
      </c>
      <c r="C5882">
        <f t="shared" si="183"/>
        <v>101325</v>
      </c>
    </row>
    <row r="5883" spans="1:3" x14ac:dyDescent="0.2">
      <c r="A5883">
        <v>0.73512500000000003</v>
      </c>
      <c r="B5883">
        <f t="shared" si="182"/>
        <v>104463.36382911395</v>
      </c>
      <c r="C5883">
        <f t="shared" si="183"/>
        <v>101325</v>
      </c>
    </row>
    <row r="5884" spans="1:3" x14ac:dyDescent="0.2">
      <c r="A5884">
        <v>0.73524999999999996</v>
      </c>
      <c r="B5884">
        <f t="shared" si="182"/>
        <v>107582.37860160926</v>
      </c>
      <c r="C5884">
        <f t="shared" si="183"/>
        <v>101325</v>
      </c>
    </row>
    <row r="5885" spans="1:3" x14ac:dyDescent="0.2">
      <c r="A5885">
        <v>0.735375</v>
      </c>
      <c r="B5885">
        <f t="shared" si="182"/>
        <v>110662.81455423612</v>
      </c>
      <c r="C5885">
        <f t="shared" si="183"/>
        <v>101325</v>
      </c>
    </row>
    <row r="5886" spans="1:3" x14ac:dyDescent="0.2">
      <c r="A5886">
        <v>0.73550000000000004</v>
      </c>
      <c r="B5886">
        <f t="shared" si="182"/>
        <v>113685.67977499985</v>
      </c>
      <c r="C5886">
        <f t="shared" si="183"/>
        <v>101325</v>
      </c>
    </row>
    <row r="5887" spans="1:3" x14ac:dyDescent="0.2">
      <c r="A5887">
        <v>0.73562499999999997</v>
      </c>
      <c r="B5887">
        <f t="shared" si="182"/>
        <v>116632.33729460326</v>
      </c>
      <c r="C5887">
        <f t="shared" si="183"/>
        <v>101325</v>
      </c>
    </row>
    <row r="5888" spans="1:3" x14ac:dyDescent="0.2">
      <c r="A5888">
        <v>0.73575000000000002</v>
      </c>
      <c r="B5888">
        <f t="shared" si="182"/>
        <v>119484.61998958145</v>
      </c>
      <c r="C5888">
        <f t="shared" si="183"/>
        <v>101325</v>
      </c>
    </row>
    <row r="5889" spans="1:3" x14ac:dyDescent="0.2">
      <c r="A5889">
        <v>0.73587499999999995</v>
      </c>
      <c r="B5889">
        <f t="shared" si="182"/>
        <v>122224.94258863744</v>
      </c>
      <c r="C5889">
        <f t="shared" si="183"/>
        <v>101325</v>
      </c>
    </row>
    <row r="5890" spans="1:3" x14ac:dyDescent="0.2">
      <c r="A5890">
        <v>0.73599999999999999</v>
      </c>
      <c r="B5890">
        <f t="shared" si="182"/>
        <v>124836.41009169834</v>
      </c>
      <c r="C5890">
        <f t="shared" si="183"/>
        <v>101325</v>
      </c>
    </row>
    <row r="5891" spans="1:3" x14ac:dyDescent="0.2">
      <c r="A5891">
        <v>0.73612500000000003</v>
      </c>
      <c r="B5891">
        <f t="shared" ref="B5891:B5954" si="184">-40000*SIN(200*PI()*A5891)+101325</f>
        <v>127302.92193320843</v>
      </c>
      <c r="C5891">
        <f t="shared" ref="C5891:C5954" si="185">IF(MOD(A5891,0.02)&gt;0.005,101325,B5891)</f>
        <v>101325</v>
      </c>
    </row>
    <row r="5892" spans="1:3" x14ac:dyDescent="0.2">
      <c r="A5892">
        <v>0.73624999999999996</v>
      </c>
      <c r="B5892">
        <f t="shared" si="184"/>
        <v>129609.27124746122</v>
      </c>
      <c r="C5892">
        <f t="shared" si="185"/>
        <v>101325</v>
      </c>
    </row>
    <row r="5893" spans="1:3" x14ac:dyDescent="0.2">
      <c r="A5893">
        <v>0.736375</v>
      </c>
      <c r="B5893">
        <f t="shared" si="184"/>
        <v>131741.238624002</v>
      </c>
      <c r="C5893">
        <f t="shared" si="185"/>
        <v>101325</v>
      </c>
    </row>
    <row r="5894" spans="1:3" x14ac:dyDescent="0.2">
      <c r="A5894">
        <v>0.73650000000000004</v>
      </c>
      <c r="B5894">
        <f t="shared" si="184"/>
        <v>133685.67977499851</v>
      </c>
      <c r="C5894">
        <f t="shared" si="185"/>
        <v>101325</v>
      </c>
    </row>
    <row r="5895" spans="1:3" x14ac:dyDescent="0.2">
      <c r="A5895">
        <v>0.73662499999999997</v>
      </c>
      <c r="B5895">
        <f t="shared" si="184"/>
        <v>135430.60657416299</v>
      </c>
      <c r="C5895">
        <f t="shared" si="185"/>
        <v>101325</v>
      </c>
    </row>
    <row r="5896" spans="1:3" x14ac:dyDescent="0.2">
      <c r="A5896">
        <v>0.73675000000000002</v>
      </c>
      <c r="B5896">
        <f t="shared" si="184"/>
        <v>136965.26096753508</v>
      </c>
      <c r="C5896">
        <f t="shared" si="185"/>
        <v>101325</v>
      </c>
    </row>
    <row r="5897" spans="1:3" x14ac:dyDescent="0.2">
      <c r="A5897">
        <v>0.73687499999999995</v>
      </c>
      <c r="B5897">
        <f t="shared" si="184"/>
        <v>138280.18130045087</v>
      </c>
      <c r="C5897">
        <f t="shared" si="185"/>
        <v>101325</v>
      </c>
    </row>
    <row r="5898" spans="1:3" x14ac:dyDescent="0.2">
      <c r="A5898">
        <v>0.73699999999999999</v>
      </c>
      <c r="B5898">
        <f t="shared" si="184"/>
        <v>139367.26065180631</v>
      </c>
      <c r="C5898">
        <f t="shared" si="185"/>
        <v>101325</v>
      </c>
    </row>
    <row r="5899" spans="1:3" x14ac:dyDescent="0.2">
      <c r="A5899">
        <v>0.73712500000000003</v>
      </c>
      <c r="B5899">
        <f t="shared" si="184"/>
        <v>140219.79681590718</v>
      </c>
      <c r="C5899">
        <f t="shared" si="185"/>
        <v>101325</v>
      </c>
    </row>
    <row r="5900" spans="1:3" x14ac:dyDescent="0.2">
      <c r="A5900">
        <v>0.73724999999999996</v>
      </c>
      <c r="B5900">
        <f t="shared" si="184"/>
        <v>140832.53362380521</v>
      </c>
      <c r="C5900">
        <f t="shared" si="185"/>
        <v>101325</v>
      </c>
    </row>
    <row r="5901" spans="1:3" x14ac:dyDescent="0.2">
      <c r="A5901">
        <v>0.737375</v>
      </c>
      <c r="B5901">
        <f t="shared" si="184"/>
        <v>141201.69334932513</v>
      </c>
      <c r="C5901">
        <f t="shared" si="185"/>
        <v>101325</v>
      </c>
    </row>
    <row r="5902" spans="1:3" x14ac:dyDescent="0.2">
      <c r="A5902">
        <v>0.73750000000000004</v>
      </c>
      <c r="B5902">
        <f t="shared" si="184"/>
        <v>141325</v>
      </c>
      <c r="C5902">
        <f t="shared" si="185"/>
        <v>101325</v>
      </c>
    </row>
    <row r="5903" spans="1:3" x14ac:dyDescent="0.2">
      <c r="A5903">
        <v>0.73762499999999998</v>
      </c>
      <c r="B5903">
        <f t="shared" si="184"/>
        <v>141201.69334932513</v>
      </c>
      <c r="C5903">
        <f t="shared" si="185"/>
        <v>101325</v>
      </c>
    </row>
    <row r="5904" spans="1:3" x14ac:dyDescent="0.2">
      <c r="A5904">
        <v>0.73775000000000002</v>
      </c>
      <c r="B5904">
        <f t="shared" si="184"/>
        <v>140832.53362380553</v>
      </c>
      <c r="C5904">
        <f t="shared" si="185"/>
        <v>101325</v>
      </c>
    </row>
    <row r="5905" spans="1:3" x14ac:dyDescent="0.2">
      <c r="A5905">
        <v>0.73787499999999995</v>
      </c>
      <c r="B5905">
        <f t="shared" si="184"/>
        <v>140219.79681590715</v>
      </c>
      <c r="C5905">
        <f t="shared" si="185"/>
        <v>101325</v>
      </c>
    </row>
    <row r="5906" spans="1:3" x14ac:dyDescent="0.2">
      <c r="A5906">
        <v>0.73799999999999999</v>
      </c>
      <c r="B5906">
        <f t="shared" si="184"/>
        <v>139367.26065180628</v>
      </c>
      <c r="C5906">
        <f t="shared" si="185"/>
        <v>101325</v>
      </c>
    </row>
    <row r="5907" spans="1:3" x14ac:dyDescent="0.2">
      <c r="A5907">
        <v>0.73812500000000003</v>
      </c>
      <c r="B5907">
        <f t="shared" si="184"/>
        <v>138280.18130045081</v>
      </c>
      <c r="C5907">
        <f t="shared" si="185"/>
        <v>101325</v>
      </c>
    </row>
    <row r="5908" spans="1:3" x14ac:dyDescent="0.2">
      <c r="A5908">
        <v>0.73824999999999996</v>
      </c>
      <c r="B5908">
        <f t="shared" si="184"/>
        <v>136965.26096753502</v>
      </c>
      <c r="C5908">
        <f t="shared" si="185"/>
        <v>101325</v>
      </c>
    </row>
    <row r="5909" spans="1:3" x14ac:dyDescent="0.2">
      <c r="A5909">
        <v>0.738375</v>
      </c>
      <c r="B5909">
        <f t="shared" si="184"/>
        <v>135430.60657416412</v>
      </c>
      <c r="C5909">
        <f t="shared" si="185"/>
        <v>101325</v>
      </c>
    </row>
    <row r="5910" spans="1:3" x14ac:dyDescent="0.2">
      <c r="A5910">
        <v>0.73850000000000005</v>
      </c>
      <c r="B5910">
        <f t="shared" si="184"/>
        <v>133685.67977499712</v>
      </c>
      <c r="C5910">
        <f t="shared" si="185"/>
        <v>101325</v>
      </c>
    </row>
    <row r="5911" spans="1:3" x14ac:dyDescent="0.2">
      <c r="A5911">
        <v>0.73862499999999998</v>
      </c>
      <c r="B5911">
        <f t="shared" si="184"/>
        <v>131741.23862400191</v>
      </c>
      <c r="C5911">
        <f t="shared" si="185"/>
        <v>101325</v>
      </c>
    </row>
    <row r="5912" spans="1:3" x14ac:dyDescent="0.2">
      <c r="A5912">
        <v>0.73875000000000002</v>
      </c>
      <c r="B5912">
        <f t="shared" si="184"/>
        <v>129609.27124746113</v>
      </c>
      <c r="C5912">
        <f t="shared" si="185"/>
        <v>101325</v>
      </c>
    </row>
    <row r="5913" spans="1:3" x14ac:dyDescent="0.2">
      <c r="A5913">
        <v>0.73887499999999995</v>
      </c>
      <c r="B5913">
        <f t="shared" si="184"/>
        <v>127302.92193320834</v>
      </c>
      <c r="C5913">
        <f t="shared" si="185"/>
        <v>101325</v>
      </c>
    </row>
    <row r="5914" spans="1:3" x14ac:dyDescent="0.2">
      <c r="A5914">
        <v>0.73899999999999999</v>
      </c>
      <c r="B5914">
        <f t="shared" si="184"/>
        <v>124836.41009169824</v>
      </c>
      <c r="C5914">
        <f t="shared" si="185"/>
        <v>101325</v>
      </c>
    </row>
    <row r="5915" spans="1:3" x14ac:dyDescent="0.2">
      <c r="A5915">
        <v>0.73912500000000003</v>
      </c>
      <c r="B5915">
        <f t="shared" si="184"/>
        <v>122224.94258863735</v>
      </c>
      <c r="C5915">
        <f t="shared" si="185"/>
        <v>101325</v>
      </c>
    </row>
    <row r="5916" spans="1:3" x14ac:dyDescent="0.2">
      <c r="A5916">
        <v>0.73924999999999996</v>
      </c>
      <c r="B5916">
        <f t="shared" si="184"/>
        <v>119484.61998958337</v>
      </c>
      <c r="C5916">
        <f t="shared" si="185"/>
        <v>101325</v>
      </c>
    </row>
    <row r="5917" spans="1:3" x14ac:dyDescent="0.2">
      <c r="A5917">
        <v>0.739375</v>
      </c>
      <c r="B5917">
        <f t="shared" si="184"/>
        <v>116632.33729460316</v>
      </c>
      <c r="C5917">
        <f t="shared" si="185"/>
        <v>101325</v>
      </c>
    </row>
    <row r="5918" spans="1:3" x14ac:dyDescent="0.2">
      <c r="A5918">
        <v>0.73950000000000005</v>
      </c>
      <c r="B5918">
        <f t="shared" si="184"/>
        <v>113685.67977499757</v>
      </c>
      <c r="C5918">
        <f t="shared" si="185"/>
        <v>101325</v>
      </c>
    </row>
    <row r="5919" spans="1:3" x14ac:dyDescent="0.2">
      <c r="A5919">
        <v>0.73962499999999998</v>
      </c>
      <c r="B5919">
        <f t="shared" si="184"/>
        <v>110662.814554236</v>
      </c>
      <c r="C5919">
        <f t="shared" si="185"/>
        <v>101325</v>
      </c>
    </row>
    <row r="5920" spans="1:3" x14ac:dyDescent="0.2">
      <c r="A5920">
        <v>0.73975000000000002</v>
      </c>
      <c r="B5920">
        <f t="shared" si="184"/>
        <v>107582.37860160915</v>
      </c>
      <c r="C5920">
        <f t="shared" si="185"/>
        <v>101325</v>
      </c>
    </row>
    <row r="5921" spans="1:3" x14ac:dyDescent="0.2">
      <c r="A5921">
        <v>0.73987499999999995</v>
      </c>
      <c r="B5921">
        <f t="shared" si="184"/>
        <v>104463.36382911383</v>
      </c>
      <c r="C5921">
        <f t="shared" si="185"/>
        <v>101325</v>
      </c>
    </row>
    <row r="5922" spans="1:3" x14ac:dyDescent="0.2">
      <c r="A5922">
        <v>0.74</v>
      </c>
      <c r="B5922">
        <f t="shared" si="184"/>
        <v>101325.00000000016</v>
      </c>
      <c r="C5922">
        <f t="shared" si="185"/>
        <v>101325</v>
      </c>
    </row>
    <row r="5923" spans="1:3" x14ac:dyDescent="0.2">
      <c r="A5923">
        <v>0.74012500000000003</v>
      </c>
      <c r="B5923">
        <f t="shared" si="184"/>
        <v>98186.636170884216</v>
      </c>
      <c r="C5923">
        <f t="shared" si="185"/>
        <v>98186.636170884216</v>
      </c>
    </row>
    <row r="5924" spans="1:3" x14ac:dyDescent="0.2">
      <c r="A5924">
        <v>0.74024999999999996</v>
      </c>
      <c r="B5924">
        <f t="shared" si="184"/>
        <v>95067.621398391173</v>
      </c>
      <c r="C5924">
        <f t="shared" si="185"/>
        <v>95067.621398391173</v>
      </c>
    </row>
    <row r="5925" spans="1:3" x14ac:dyDescent="0.2">
      <c r="A5925">
        <v>0.74037500000000001</v>
      </c>
      <c r="B5925">
        <f t="shared" si="184"/>
        <v>91987.185445764306</v>
      </c>
      <c r="C5925">
        <f t="shared" si="185"/>
        <v>91987.185445764306</v>
      </c>
    </row>
    <row r="5926" spans="1:3" x14ac:dyDescent="0.2">
      <c r="A5926">
        <v>0.74050000000000005</v>
      </c>
      <c r="B5926">
        <f t="shared" si="184"/>
        <v>88964.320225000556</v>
      </c>
      <c r="C5926">
        <f t="shared" si="185"/>
        <v>88964.320225000556</v>
      </c>
    </row>
    <row r="5927" spans="1:3" x14ac:dyDescent="0.2">
      <c r="A5927">
        <v>0.74062499999999998</v>
      </c>
      <c r="B5927">
        <f t="shared" si="184"/>
        <v>86017.662705397132</v>
      </c>
      <c r="C5927">
        <f t="shared" si="185"/>
        <v>86017.662705397132</v>
      </c>
    </row>
    <row r="5928" spans="1:3" x14ac:dyDescent="0.2">
      <c r="A5928">
        <v>0.74075000000000002</v>
      </c>
      <c r="B5928">
        <f t="shared" si="184"/>
        <v>83165.380010416906</v>
      </c>
      <c r="C5928">
        <f t="shared" si="185"/>
        <v>83165.380010416906</v>
      </c>
    </row>
    <row r="5929" spans="1:3" x14ac:dyDescent="0.2">
      <c r="A5929">
        <v>0.74087499999999995</v>
      </c>
      <c r="B5929">
        <f t="shared" si="184"/>
        <v>80425.057411362926</v>
      </c>
      <c r="C5929">
        <f t="shared" si="185"/>
        <v>80425.057411362926</v>
      </c>
    </row>
    <row r="5930" spans="1:3" x14ac:dyDescent="0.2">
      <c r="A5930">
        <v>0.74099999999999999</v>
      </c>
      <c r="B5930">
        <f t="shared" si="184"/>
        <v>77813.589908302005</v>
      </c>
      <c r="C5930">
        <f t="shared" si="185"/>
        <v>77813.589908302005</v>
      </c>
    </row>
    <row r="5931" spans="1:3" x14ac:dyDescent="0.2">
      <c r="A5931">
        <v>0.74112500000000003</v>
      </c>
      <c r="B5931">
        <f t="shared" si="184"/>
        <v>75347.078066791903</v>
      </c>
      <c r="C5931">
        <f t="shared" si="185"/>
        <v>75347.078066791903</v>
      </c>
    </row>
    <row r="5932" spans="1:3" x14ac:dyDescent="0.2">
      <c r="A5932">
        <v>0.74124999999999996</v>
      </c>
      <c r="B5932">
        <f t="shared" si="184"/>
        <v>73040.728752539086</v>
      </c>
      <c r="C5932">
        <f t="shared" si="185"/>
        <v>73040.728752539086</v>
      </c>
    </row>
    <row r="5933" spans="1:3" x14ac:dyDescent="0.2">
      <c r="A5933">
        <v>0.74137500000000001</v>
      </c>
      <c r="B5933">
        <f t="shared" si="184"/>
        <v>70908.761375998278</v>
      </c>
      <c r="C5933">
        <f t="shared" si="185"/>
        <v>70908.761375998278</v>
      </c>
    </row>
    <row r="5934" spans="1:3" x14ac:dyDescent="0.2">
      <c r="A5934">
        <v>0.74150000000000005</v>
      </c>
      <c r="B5934">
        <f t="shared" si="184"/>
        <v>68964.320225001735</v>
      </c>
      <c r="C5934">
        <f t="shared" si="185"/>
        <v>68964.320225001735</v>
      </c>
    </row>
    <row r="5935" spans="1:3" x14ac:dyDescent="0.2">
      <c r="A5935">
        <v>0.74162499999999998</v>
      </c>
      <c r="B5935">
        <f t="shared" si="184"/>
        <v>67219.393425836053</v>
      </c>
      <c r="C5935">
        <f t="shared" si="185"/>
        <v>67219.393425836053</v>
      </c>
    </row>
    <row r="5936" spans="1:3" x14ac:dyDescent="0.2">
      <c r="A5936">
        <v>0.74175000000000002</v>
      </c>
      <c r="B5936">
        <f t="shared" si="184"/>
        <v>65684.739032465121</v>
      </c>
      <c r="C5936">
        <f t="shared" si="185"/>
        <v>65684.739032465121</v>
      </c>
    </row>
    <row r="5937" spans="1:3" x14ac:dyDescent="0.2">
      <c r="A5937">
        <v>0.74187499999999995</v>
      </c>
      <c r="B5937">
        <f t="shared" si="184"/>
        <v>64369.818699549302</v>
      </c>
      <c r="C5937">
        <f t="shared" si="185"/>
        <v>64369.818699549302</v>
      </c>
    </row>
    <row r="5938" spans="1:3" x14ac:dyDescent="0.2">
      <c r="A5938">
        <v>0.74199999999999999</v>
      </c>
      <c r="B5938">
        <f t="shared" si="184"/>
        <v>63282.73934819382</v>
      </c>
      <c r="C5938">
        <f t="shared" si="185"/>
        <v>63282.73934819382</v>
      </c>
    </row>
    <row r="5939" spans="1:3" x14ac:dyDescent="0.2">
      <c r="A5939">
        <v>0.74212500000000003</v>
      </c>
      <c r="B5939">
        <f t="shared" si="184"/>
        <v>62430.203184092941</v>
      </c>
      <c r="C5939">
        <f t="shared" si="185"/>
        <v>62430.203184092941</v>
      </c>
    </row>
    <row r="5940" spans="1:3" x14ac:dyDescent="0.2">
      <c r="A5940">
        <v>0.74224999999999997</v>
      </c>
      <c r="B5940">
        <f t="shared" si="184"/>
        <v>61817.466376194512</v>
      </c>
      <c r="C5940">
        <f t="shared" si="185"/>
        <v>61817.466376194512</v>
      </c>
    </row>
    <row r="5941" spans="1:3" x14ac:dyDescent="0.2">
      <c r="A5941">
        <v>0.74237500000000001</v>
      </c>
      <c r="B5941">
        <f t="shared" si="184"/>
        <v>61448.306650674902</v>
      </c>
      <c r="C5941">
        <f t="shared" si="185"/>
        <v>61448.306650674902</v>
      </c>
    </row>
    <row r="5942" spans="1:3" x14ac:dyDescent="0.2">
      <c r="A5942">
        <v>0.74250000000000005</v>
      </c>
      <c r="B5942">
        <f t="shared" si="184"/>
        <v>61325</v>
      </c>
      <c r="C5942">
        <f t="shared" si="185"/>
        <v>61325</v>
      </c>
    </row>
    <row r="5943" spans="1:3" x14ac:dyDescent="0.2">
      <c r="A5943">
        <v>0.74262499999999998</v>
      </c>
      <c r="B5943">
        <f t="shared" si="184"/>
        <v>61448.306650674844</v>
      </c>
      <c r="C5943">
        <f t="shared" si="185"/>
        <v>61448.306650674844</v>
      </c>
    </row>
    <row r="5944" spans="1:3" x14ac:dyDescent="0.2">
      <c r="A5944">
        <v>0.74275000000000002</v>
      </c>
      <c r="B5944">
        <f t="shared" si="184"/>
        <v>61817.466376194752</v>
      </c>
      <c r="C5944">
        <f t="shared" si="185"/>
        <v>61817.466376194752</v>
      </c>
    </row>
    <row r="5945" spans="1:3" x14ac:dyDescent="0.2">
      <c r="A5945">
        <v>0.74287499999999995</v>
      </c>
      <c r="B5945">
        <f t="shared" si="184"/>
        <v>62430.203184092759</v>
      </c>
      <c r="C5945">
        <f t="shared" si="185"/>
        <v>62430.203184092759</v>
      </c>
    </row>
    <row r="5946" spans="1:3" x14ac:dyDescent="0.2">
      <c r="A5946">
        <v>0.74299999999999999</v>
      </c>
      <c r="B5946">
        <f t="shared" si="184"/>
        <v>63282.739348193587</v>
      </c>
      <c r="C5946">
        <f t="shared" si="185"/>
        <v>63282.739348193587</v>
      </c>
    </row>
    <row r="5947" spans="1:3" x14ac:dyDescent="0.2">
      <c r="A5947">
        <v>0.74312500000000004</v>
      </c>
      <c r="B5947">
        <f t="shared" si="184"/>
        <v>64369.818699549018</v>
      </c>
      <c r="C5947">
        <f t="shared" si="185"/>
        <v>64369.818699549018</v>
      </c>
    </row>
    <row r="5948" spans="1:3" x14ac:dyDescent="0.2">
      <c r="A5948">
        <v>0.74324999999999997</v>
      </c>
      <c r="B5948">
        <f t="shared" si="184"/>
        <v>65684.739032464771</v>
      </c>
      <c r="C5948">
        <f t="shared" si="185"/>
        <v>65684.739032464771</v>
      </c>
    </row>
    <row r="5949" spans="1:3" x14ac:dyDescent="0.2">
      <c r="A5949">
        <v>0.74337500000000001</v>
      </c>
      <c r="B5949">
        <f t="shared" si="184"/>
        <v>67219.393425836854</v>
      </c>
      <c r="C5949">
        <f t="shared" si="185"/>
        <v>67219.393425836854</v>
      </c>
    </row>
    <row r="5950" spans="1:3" x14ac:dyDescent="0.2">
      <c r="A5950">
        <v>0.74350000000000005</v>
      </c>
      <c r="B5950">
        <f t="shared" si="184"/>
        <v>68964.320225002637</v>
      </c>
      <c r="C5950">
        <f t="shared" si="185"/>
        <v>68964.320225002637</v>
      </c>
    </row>
    <row r="5951" spans="1:3" x14ac:dyDescent="0.2">
      <c r="A5951">
        <v>0.74362499999999998</v>
      </c>
      <c r="B5951">
        <f t="shared" si="184"/>
        <v>70908.761375997798</v>
      </c>
      <c r="C5951">
        <f t="shared" si="185"/>
        <v>70908.761375997798</v>
      </c>
    </row>
    <row r="5952" spans="1:3" x14ac:dyDescent="0.2">
      <c r="A5952">
        <v>0.74375000000000002</v>
      </c>
      <c r="B5952">
        <f t="shared" si="184"/>
        <v>73040.728752538562</v>
      </c>
      <c r="C5952">
        <f t="shared" si="185"/>
        <v>73040.728752538562</v>
      </c>
    </row>
    <row r="5953" spans="1:3" x14ac:dyDescent="0.2">
      <c r="A5953">
        <v>0.74387499999999995</v>
      </c>
      <c r="B5953">
        <f t="shared" si="184"/>
        <v>75347.078066791335</v>
      </c>
      <c r="C5953">
        <f t="shared" si="185"/>
        <v>75347.078066791335</v>
      </c>
    </row>
    <row r="5954" spans="1:3" x14ac:dyDescent="0.2">
      <c r="A5954">
        <v>0.74399999999999999</v>
      </c>
      <c r="B5954">
        <f t="shared" si="184"/>
        <v>77813.589908301408</v>
      </c>
      <c r="C5954">
        <f t="shared" si="185"/>
        <v>77813.589908301408</v>
      </c>
    </row>
    <row r="5955" spans="1:3" x14ac:dyDescent="0.2">
      <c r="A5955">
        <v>0.74412500000000004</v>
      </c>
      <c r="B5955">
        <f t="shared" ref="B5955:B6018" si="186">-40000*SIN(200*PI()*A5955)+101325</f>
        <v>80425.057411362286</v>
      </c>
      <c r="C5955">
        <f t="shared" ref="C5955:C6018" si="187">IF(MOD(A5955,0.02)&gt;0.005,101325,B5955)</f>
        <v>80425.057411362286</v>
      </c>
    </row>
    <row r="5956" spans="1:3" x14ac:dyDescent="0.2">
      <c r="A5956">
        <v>0.74424999999999997</v>
      </c>
      <c r="B5956">
        <f t="shared" si="186"/>
        <v>83165.380010418274</v>
      </c>
      <c r="C5956">
        <f t="shared" si="187"/>
        <v>83165.380010418274</v>
      </c>
    </row>
    <row r="5957" spans="1:3" x14ac:dyDescent="0.2">
      <c r="A5957">
        <v>0.74437500000000001</v>
      </c>
      <c r="B5957">
        <f t="shared" si="186"/>
        <v>86017.662705396448</v>
      </c>
      <c r="C5957">
        <f t="shared" si="187"/>
        <v>86017.662705396448</v>
      </c>
    </row>
    <row r="5958" spans="1:3" x14ac:dyDescent="0.2">
      <c r="A5958">
        <v>0.74450000000000005</v>
      </c>
      <c r="B5958">
        <f t="shared" si="186"/>
        <v>88964.32022500418</v>
      </c>
      <c r="C5958">
        <f t="shared" si="187"/>
        <v>88964.32022500418</v>
      </c>
    </row>
    <row r="5959" spans="1:3" x14ac:dyDescent="0.2">
      <c r="A5959">
        <v>0.74462499999999998</v>
      </c>
      <c r="B5959">
        <f t="shared" si="186"/>
        <v>91987.185445763578</v>
      </c>
      <c r="C5959">
        <f t="shared" si="187"/>
        <v>91987.185445763578</v>
      </c>
    </row>
    <row r="5960" spans="1:3" x14ac:dyDescent="0.2">
      <c r="A5960">
        <v>0.74475000000000002</v>
      </c>
      <c r="B5960">
        <f t="shared" si="186"/>
        <v>95067.621398390431</v>
      </c>
      <c r="C5960">
        <f t="shared" si="187"/>
        <v>95067.621398390431</v>
      </c>
    </row>
    <row r="5961" spans="1:3" x14ac:dyDescent="0.2">
      <c r="A5961">
        <v>0.74487499999999995</v>
      </c>
      <c r="B5961">
        <f t="shared" si="186"/>
        <v>98186.636170885744</v>
      </c>
      <c r="C5961">
        <f t="shared" si="187"/>
        <v>98186.636170885744</v>
      </c>
    </row>
    <row r="5962" spans="1:3" x14ac:dyDescent="0.2">
      <c r="A5962">
        <v>0.745</v>
      </c>
      <c r="B5962">
        <f t="shared" si="186"/>
        <v>101324.99999999942</v>
      </c>
      <c r="C5962">
        <f t="shared" si="187"/>
        <v>101324.99999999942</v>
      </c>
    </row>
    <row r="5963" spans="1:3" x14ac:dyDescent="0.2">
      <c r="A5963">
        <v>0.74512500000000004</v>
      </c>
      <c r="B5963">
        <f t="shared" si="186"/>
        <v>104463.36382911535</v>
      </c>
      <c r="C5963">
        <f t="shared" si="187"/>
        <v>101325</v>
      </c>
    </row>
    <row r="5964" spans="1:3" x14ac:dyDescent="0.2">
      <c r="A5964">
        <v>0.74524999999999997</v>
      </c>
      <c r="B5964">
        <f t="shared" si="186"/>
        <v>107582.37860160841</v>
      </c>
      <c r="C5964">
        <f t="shared" si="187"/>
        <v>101325</v>
      </c>
    </row>
    <row r="5965" spans="1:3" x14ac:dyDescent="0.2">
      <c r="A5965">
        <v>0.74537500000000001</v>
      </c>
      <c r="B5965">
        <f t="shared" si="186"/>
        <v>110662.8145542375</v>
      </c>
      <c r="C5965">
        <f t="shared" si="187"/>
        <v>101325</v>
      </c>
    </row>
    <row r="5966" spans="1:3" x14ac:dyDescent="0.2">
      <c r="A5966">
        <v>0.74550000000000005</v>
      </c>
      <c r="B5966">
        <f t="shared" si="186"/>
        <v>113685.67977499902</v>
      </c>
      <c r="C5966">
        <f t="shared" si="187"/>
        <v>101325</v>
      </c>
    </row>
    <row r="5967" spans="1:3" x14ac:dyDescent="0.2">
      <c r="A5967">
        <v>0.74562499999999998</v>
      </c>
      <c r="B5967">
        <f t="shared" si="186"/>
        <v>116632.33729460248</v>
      </c>
      <c r="C5967">
        <f t="shared" si="187"/>
        <v>101325</v>
      </c>
    </row>
    <row r="5968" spans="1:3" x14ac:dyDescent="0.2">
      <c r="A5968">
        <v>0.74575000000000002</v>
      </c>
      <c r="B5968">
        <f t="shared" si="186"/>
        <v>119484.61998958272</v>
      </c>
      <c r="C5968">
        <f t="shared" si="187"/>
        <v>101325</v>
      </c>
    </row>
    <row r="5969" spans="1:3" x14ac:dyDescent="0.2">
      <c r="A5969">
        <v>0.74587499999999995</v>
      </c>
      <c r="B5969">
        <f t="shared" si="186"/>
        <v>122224.94258863671</v>
      </c>
      <c r="C5969">
        <f t="shared" si="187"/>
        <v>101325</v>
      </c>
    </row>
    <row r="5970" spans="1:3" x14ac:dyDescent="0.2">
      <c r="A5970">
        <v>0.746</v>
      </c>
      <c r="B5970">
        <f t="shared" si="186"/>
        <v>124836.41009169948</v>
      </c>
      <c r="C5970">
        <f t="shared" si="187"/>
        <v>101325</v>
      </c>
    </row>
    <row r="5971" spans="1:3" x14ac:dyDescent="0.2">
      <c r="A5971">
        <v>0.74612500000000004</v>
      </c>
      <c r="B5971">
        <f t="shared" si="186"/>
        <v>127302.92193320778</v>
      </c>
      <c r="C5971">
        <f t="shared" si="187"/>
        <v>101325</v>
      </c>
    </row>
    <row r="5972" spans="1:3" x14ac:dyDescent="0.2">
      <c r="A5972">
        <v>0.74624999999999997</v>
      </c>
      <c r="B5972">
        <f t="shared" si="186"/>
        <v>129609.27124746221</v>
      </c>
      <c r="C5972">
        <f t="shared" si="187"/>
        <v>101325</v>
      </c>
    </row>
    <row r="5973" spans="1:3" x14ac:dyDescent="0.2">
      <c r="A5973">
        <v>0.74637500000000001</v>
      </c>
      <c r="B5973">
        <f t="shared" si="186"/>
        <v>131741.23862400145</v>
      </c>
      <c r="C5973">
        <f t="shared" si="187"/>
        <v>101325</v>
      </c>
    </row>
    <row r="5974" spans="1:3" x14ac:dyDescent="0.2">
      <c r="A5974">
        <v>0.74650000000000005</v>
      </c>
      <c r="B5974">
        <f t="shared" si="186"/>
        <v>133685.67977499936</v>
      </c>
      <c r="C5974">
        <f t="shared" si="187"/>
        <v>101325</v>
      </c>
    </row>
    <row r="5975" spans="1:3" x14ac:dyDescent="0.2">
      <c r="A5975">
        <v>0.74662499999999998</v>
      </c>
      <c r="B5975">
        <f t="shared" si="186"/>
        <v>135430.60657416371</v>
      </c>
      <c r="C5975">
        <f t="shared" si="187"/>
        <v>101325</v>
      </c>
    </row>
    <row r="5976" spans="1:3" x14ac:dyDescent="0.2">
      <c r="A5976">
        <v>0.74675000000000002</v>
      </c>
      <c r="B5976">
        <f t="shared" si="186"/>
        <v>136965.26096753468</v>
      </c>
      <c r="C5976">
        <f t="shared" si="187"/>
        <v>101325</v>
      </c>
    </row>
    <row r="5977" spans="1:3" x14ac:dyDescent="0.2">
      <c r="A5977">
        <v>0.74687499999999996</v>
      </c>
      <c r="B5977">
        <f t="shared" si="186"/>
        <v>138280.1813004514</v>
      </c>
      <c r="C5977">
        <f t="shared" si="187"/>
        <v>101325</v>
      </c>
    </row>
    <row r="5978" spans="1:3" x14ac:dyDescent="0.2">
      <c r="A5978">
        <v>0.747</v>
      </c>
      <c r="B5978">
        <f t="shared" si="186"/>
        <v>139367.26065180605</v>
      </c>
      <c r="C5978">
        <f t="shared" si="187"/>
        <v>101325</v>
      </c>
    </row>
    <row r="5979" spans="1:3" x14ac:dyDescent="0.2">
      <c r="A5979">
        <v>0.74712500000000004</v>
      </c>
      <c r="B5979">
        <f t="shared" si="186"/>
        <v>140219.7968159075</v>
      </c>
      <c r="C5979">
        <f t="shared" si="187"/>
        <v>101325</v>
      </c>
    </row>
    <row r="5980" spans="1:3" x14ac:dyDescent="0.2">
      <c r="A5980">
        <v>0.74724999999999997</v>
      </c>
      <c r="B5980">
        <f t="shared" si="186"/>
        <v>140832.53362380542</v>
      </c>
      <c r="C5980">
        <f t="shared" si="187"/>
        <v>101325</v>
      </c>
    </row>
    <row r="5981" spans="1:3" x14ac:dyDescent="0.2">
      <c r="A5981">
        <v>0.74737500000000001</v>
      </c>
      <c r="B5981">
        <f t="shared" si="186"/>
        <v>141201.69334932507</v>
      </c>
      <c r="C5981">
        <f t="shared" si="187"/>
        <v>101325</v>
      </c>
    </row>
    <row r="5982" spans="1:3" x14ac:dyDescent="0.2">
      <c r="A5982">
        <v>0.74750000000000005</v>
      </c>
      <c r="B5982">
        <f t="shared" si="186"/>
        <v>141325</v>
      </c>
      <c r="C5982">
        <f t="shared" si="187"/>
        <v>101325</v>
      </c>
    </row>
    <row r="5983" spans="1:3" x14ac:dyDescent="0.2">
      <c r="A5983">
        <v>0.74762499999999998</v>
      </c>
      <c r="B5983">
        <f t="shared" si="186"/>
        <v>141201.69334932519</v>
      </c>
      <c r="C5983">
        <f t="shared" si="187"/>
        <v>101325</v>
      </c>
    </row>
    <row r="5984" spans="1:3" x14ac:dyDescent="0.2">
      <c r="A5984">
        <v>0.74775000000000003</v>
      </c>
      <c r="B5984">
        <f t="shared" si="186"/>
        <v>140832.53362380533</v>
      </c>
      <c r="C5984">
        <f t="shared" si="187"/>
        <v>101325</v>
      </c>
    </row>
    <row r="5985" spans="1:3" x14ac:dyDescent="0.2">
      <c r="A5985">
        <v>0.74787499999999996</v>
      </c>
      <c r="B5985">
        <f t="shared" si="186"/>
        <v>140219.79681590735</v>
      </c>
      <c r="C5985">
        <f t="shared" si="187"/>
        <v>101325</v>
      </c>
    </row>
    <row r="5986" spans="1:3" x14ac:dyDescent="0.2">
      <c r="A5986">
        <v>0.748</v>
      </c>
      <c r="B5986">
        <f t="shared" si="186"/>
        <v>139367.26065180585</v>
      </c>
      <c r="C5986">
        <f t="shared" si="187"/>
        <v>101325</v>
      </c>
    </row>
    <row r="5987" spans="1:3" x14ac:dyDescent="0.2">
      <c r="A5987">
        <v>0.74812500000000004</v>
      </c>
      <c r="B5987">
        <f t="shared" si="186"/>
        <v>138280.18130045114</v>
      </c>
      <c r="C5987">
        <f t="shared" si="187"/>
        <v>101325</v>
      </c>
    </row>
    <row r="5988" spans="1:3" x14ac:dyDescent="0.2">
      <c r="A5988">
        <v>0.74824999999999997</v>
      </c>
      <c r="B5988">
        <f t="shared" si="186"/>
        <v>136965.26096753543</v>
      </c>
      <c r="C5988">
        <f t="shared" si="187"/>
        <v>101325</v>
      </c>
    </row>
    <row r="5989" spans="1:3" x14ac:dyDescent="0.2">
      <c r="A5989">
        <v>0.74837500000000001</v>
      </c>
      <c r="B5989">
        <f t="shared" si="186"/>
        <v>135430.60657416336</v>
      </c>
      <c r="C5989">
        <f t="shared" si="187"/>
        <v>101325</v>
      </c>
    </row>
    <row r="5990" spans="1:3" x14ac:dyDescent="0.2">
      <c r="A5990">
        <v>0.74850000000000005</v>
      </c>
      <c r="B5990">
        <f t="shared" si="186"/>
        <v>133685.67977499761</v>
      </c>
      <c r="C5990">
        <f t="shared" si="187"/>
        <v>101325</v>
      </c>
    </row>
    <row r="5991" spans="1:3" x14ac:dyDescent="0.2">
      <c r="A5991">
        <v>0.74862499999999998</v>
      </c>
      <c r="B5991">
        <f t="shared" si="186"/>
        <v>131741.23862400101</v>
      </c>
      <c r="C5991">
        <f t="shared" si="187"/>
        <v>101325</v>
      </c>
    </row>
    <row r="5992" spans="1:3" x14ac:dyDescent="0.2">
      <c r="A5992">
        <v>0.74875000000000003</v>
      </c>
      <c r="B5992">
        <f t="shared" si="186"/>
        <v>129609.27124746174</v>
      </c>
      <c r="C5992">
        <f t="shared" si="187"/>
        <v>101325</v>
      </c>
    </row>
    <row r="5993" spans="1:3" x14ac:dyDescent="0.2">
      <c r="A5993">
        <v>0.74887499999999996</v>
      </c>
      <c r="B5993">
        <f t="shared" si="186"/>
        <v>127302.92193320727</v>
      </c>
      <c r="C5993">
        <f t="shared" si="187"/>
        <v>101325</v>
      </c>
    </row>
    <row r="5994" spans="1:3" x14ac:dyDescent="0.2">
      <c r="A5994">
        <v>0.749</v>
      </c>
      <c r="B5994">
        <f t="shared" si="186"/>
        <v>124836.41009169894</v>
      </c>
      <c r="C5994">
        <f t="shared" si="187"/>
        <v>101325</v>
      </c>
    </row>
    <row r="5995" spans="1:3" x14ac:dyDescent="0.2">
      <c r="A5995">
        <v>0.74912500000000004</v>
      </c>
      <c r="B5995">
        <f t="shared" si="186"/>
        <v>122224.94258863614</v>
      </c>
      <c r="C5995">
        <f t="shared" si="187"/>
        <v>101325</v>
      </c>
    </row>
    <row r="5996" spans="1:3" x14ac:dyDescent="0.2">
      <c r="A5996">
        <v>0.74924999999999997</v>
      </c>
      <c r="B5996">
        <f t="shared" si="186"/>
        <v>119484.61998958212</v>
      </c>
      <c r="C5996">
        <f t="shared" si="187"/>
        <v>101325</v>
      </c>
    </row>
    <row r="5997" spans="1:3" x14ac:dyDescent="0.2">
      <c r="A5997">
        <v>0.74937500000000001</v>
      </c>
      <c r="B5997">
        <f t="shared" si="186"/>
        <v>116632.33729460396</v>
      </c>
      <c r="C5997">
        <f t="shared" si="187"/>
        <v>101325</v>
      </c>
    </row>
    <row r="5998" spans="1:3" x14ac:dyDescent="0.2">
      <c r="A5998">
        <v>0.74950000000000006</v>
      </c>
      <c r="B5998">
        <f t="shared" si="186"/>
        <v>113685.67977499623</v>
      </c>
      <c r="C5998">
        <f t="shared" si="187"/>
        <v>101325</v>
      </c>
    </row>
    <row r="5999" spans="1:3" x14ac:dyDescent="0.2">
      <c r="A5999">
        <v>0.74962499999999999</v>
      </c>
      <c r="B5999">
        <f t="shared" si="186"/>
        <v>110662.81455423684</v>
      </c>
      <c r="C5999">
        <f t="shared" si="187"/>
        <v>101325</v>
      </c>
    </row>
    <row r="6000" spans="1:3" x14ac:dyDescent="0.2">
      <c r="A6000">
        <v>0.74975000000000003</v>
      </c>
      <c r="B6000">
        <f t="shared" si="186"/>
        <v>107582.37860160775</v>
      </c>
      <c r="C6000">
        <f t="shared" si="187"/>
        <v>101325</v>
      </c>
    </row>
    <row r="6001" spans="1:3" x14ac:dyDescent="0.2">
      <c r="A6001">
        <v>0.74987499999999996</v>
      </c>
      <c r="B6001">
        <f t="shared" si="186"/>
        <v>104463.36382911469</v>
      </c>
      <c r="C6001">
        <f t="shared" si="187"/>
        <v>101325</v>
      </c>
    </row>
    <row r="6002" spans="1:3" x14ac:dyDescent="0.2">
      <c r="A6002">
        <v>0.75</v>
      </c>
      <c r="B6002">
        <f t="shared" si="186"/>
        <v>101325.00000000102</v>
      </c>
      <c r="C6002">
        <f t="shared" si="187"/>
        <v>101325</v>
      </c>
    </row>
    <row r="6003" spans="1:3" x14ac:dyDescent="0.2">
      <c r="A6003">
        <v>0.75012500000000004</v>
      </c>
      <c r="B6003">
        <f t="shared" si="186"/>
        <v>98186.636170885075</v>
      </c>
      <c r="C6003">
        <f t="shared" si="187"/>
        <v>101325</v>
      </c>
    </row>
    <row r="6004" spans="1:3" x14ac:dyDescent="0.2">
      <c r="A6004">
        <v>0.75024999999999997</v>
      </c>
      <c r="B6004">
        <f t="shared" si="186"/>
        <v>95067.621398392017</v>
      </c>
      <c r="C6004">
        <f t="shared" si="187"/>
        <v>101325</v>
      </c>
    </row>
    <row r="6005" spans="1:3" x14ac:dyDescent="0.2">
      <c r="A6005">
        <v>0.75037500000000001</v>
      </c>
      <c r="B6005">
        <f t="shared" si="186"/>
        <v>91987.185445762923</v>
      </c>
      <c r="C6005">
        <f t="shared" si="187"/>
        <v>101325</v>
      </c>
    </row>
    <row r="6006" spans="1:3" x14ac:dyDescent="0.2">
      <c r="A6006">
        <v>0.75049999999999994</v>
      </c>
      <c r="B6006">
        <f t="shared" si="186"/>
        <v>88964.320225003539</v>
      </c>
      <c r="C6006">
        <f t="shared" si="187"/>
        <v>101325</v>
      </c>
    </row>
    <row r="6007" spans="1:3" x14ac:dyDescent="0.2">
      <c r="A6007">
        <v>0.75062499999999999</v>
      </c>
      <c r="B6007">
        <f t="shared" si="186"/>
        <v>86017.662705395822</v>
      </c>
      <c r="C6007">
        <f t="shared" si="187"/>
        <v>101325</v>
      </c>
    </row>
    <row r="6008" spans="1:3" x14ac:dyDescent="0.2">
      <c r="A6008">
        <v>0.75075000000000003</v>
      </c>
      <c r="B6008">
        <f t="shared" si="186"/>
        <v>83165.380010417677</v>
      </c>
      <c r="C6008">
        <f t="shared" si="187"/>
        <v>101325</v>
      </c>
    </row>
    <row r="6009" spans="1:3" x14ac:dyDescent="0.2">
      <c r="A6009">
        <v>0.75087499999999996</v>
      </c>
      <c r="B6009">
        <f t="shared" si="186"/>
        <v>80425.057411363654</v>
      </c>
      <c r="C6009">
        <f t="shared" si="187"/>
        <v>101325</v>
      </c>
    </row>
    <row r="6010" spans="1:3" x14ac:dyDescent="0.2">
      <c r="A6010">
        <v>0.751</v>
      </c>
      <c r="B6010">
        <f t="shared" si="186"/>
        <v>77813.58990830087</v>
      </c>
      <c r="C6010">
        <f t="shared" si="187"/>
        <v>101325</v>
      </c>
    </row>
    <row r="6011" spans="1:3" x14ac:dyDescent="0.2">
      <c r="A6011">
        <v>0.75112500000000004</v>
      </c>
      <c r="B6011">
        <f t="shared" si="186"/>
        <v>75347.078066792543</v>
      </c>
      <c r="C6011">
        <f t="shared" si="187"/>
        <v>101325</v>
      </c>
    </row>
    <row r="6012" spans="1:3" x14ac:dyDescent="0.2">
      <c r="A6012">
        <v>0.75124999999999997</v>
      </c>
      <c r="B6012">
        <f t="shared" si="186"/>
        <v>73040.728752538096</v>
      </c>
      <c r="C6012">
        <f t="shared" si="187"/>
        <v>101325</v>
      </c>
    </row>
    <row r="6013" spans="1:3" x14ac:dyDescent="0.2">
      <c r="A6013">
        <v>0.75137500000000002</v>
      </c>
      <c r="B6013">
        <f t="shared" si="186"/>
        <v>70908.761375998845</v>
      </c>
      <c r="C6013">
        <f t="shared" si="187"/>
        <v>101325</v>
      </c>
    </row>
    <row r="6014" spans="1:3" x14ac:dyDescent="0.2">
      <c r="A6014">
        <v>0.75149999999999995</v>
      </c>
      <c r="B6014">
        <f t="shared" si="186"/>
        <v>68964.320225002244</v>
      </c>
      <c r="C6014">
        <f t="shared" si="187"/>
        <v>101325</v>
      </c>
    </row>
    <row r="6015" spans="1:3" x14ac:dyDescent="0.2">
      <c r="A6015">
        <v>0.75162499999999999</v>
      </c>
      <c r="B6015">
        <f t="shared" si="186"/>
        <v>67219.39342583649</v>
      </c>
      <c r="C6015">
        <f t="shared" si="187"/>
        <v>101325</v>
      </c>
    </row>
    <row r="6016" spans="1:3" x14ac:dyDescent="0.2">
      <c r="A6016">
        <v>0.75175000000000003</v>
      </c>
      <c r="B6016">
        <f t="shared" si="186"/>
        <v>65684.73903246448</v>
      </c>
      <c r="C6016">
        <f t="shared" si="187"/>
        <v>101325</v>
      </c>
    </row>
    <row r="6017" spans="1:3" x14ac:dyDescent="0.2">
      <c r="A6017">
        <v>0.75187499999999996</v>
      </c>
      <c r="B6017">
        <f t="shared" si="186"/>
        <v>64369.818699548763</v>
      </c>
      <c r="C6017">
        <f t="shared" si="187"/>
        <v>101325</v>
      </c>
    </row>
    <row r="6018" spans="1:3" x14ac:dyDescent="0.2">
      <c r="A6018">
        <v>0.752</v>
      </c>
      <c r="B6018">
        <f t="shared" si="186"/>
        <v>63282.739348194082</v>
      </c>
      <c r="C6018">
        <f t="shared" si="187"/>
        <v>101325</v>
      </c>
    </row>
    <row r="6019" spans="1:3" x14ac:dyDescent="0.2">
      <c r="A6019">
        <v>0.75212500000000004</v>
      </c>
      <c r="B6019">
        <f t="shared" ref="B6019:B6082" si="188">-40000*SIN(200*PI()*A6019)+101325</f>
        <v>62430.203184092607</v>
      </c>
      <c r="C6019">
        <f t="shared" ref="C6019:C6082" si="189">IF(MOD(A6019,0.02)&gt;0.005,101325,B6019)</f>
        <v>101325</v>
      </c>
    </row>
    <row r="6020" spans="1:3" x14ac:dyDescent="0.2">
      <c r="A6020">
        <v>0.75224999999999997</v>
      </c>
      <c r="B6020">
        <f t="shared" si="188"/>
        <v>61817.466376194643</v>
      </c>
      <c r="C6020">
        <f t="shared" si="189"/>
        <v>101325</v>
      </c>
    </row>
    <row r="6021" spans="1:3" x14ac:dyDescent="0.2">
      <c r="A6021">
        <v>0.75237500000000002</v>
      </c>
      <c r="B6021">
        <f t="shared" si="188"/>
        <v>61448.306650674785</v>
      </c>
      <c r="C6021">
        <f t="shared" si="189"/>
        <v>101325</v>
      </c>
    </row>
    <row r="6022" spans="1:3" x14ac:dyDescent="0.2">
      <c r="A6022">
        <v>0.75249999999999995</v>
      </c>
      <c r="B6022">
        <f t="shared" si="188"/>
        <v>61325</v>
      </c>
      <c r="C6022">
        <f t="shared" si="189"/>
        <v>101325</v>
      </c>
    </row>
    <row r="6023" spans="1:3" x14ac:dyDescent="0.2">
      <c r="A6023">
        <v>0.75262499999999999</v>
      </c>
      <c r="B6023">
        <f t="shared" si="188"/>
        <v>61448.306650674953</v>
      </c>
      <c r="C6023">
        <f t="shared" si="189"/>
        <v>101325</v>
      </c>
    </row>
    <row r="6024" spans="1:3" x14ac:dyDescent="0.2">
      <c r="A6024">
        <v>0.75275000000000003</v>
      </c>
      <c r="B6024">
        <f t="shared" si="188"/>
        <v>61817.466376194614</v>
      </c>
      <c r="C6024">
        <f t="shared" si="189"/>
        <v>101325</v>
      </c>
    </row>
    <row r="6025" spans="1:3" x14ac:dyDescent="0.2">
      <c r="A6025">
        <v>0.75287499999999996</v>
      </c>
      <c r="B6025">
        <f t="shared" si="188"/>
        <v>62430.203184092563</v>
      </c>
      <c r="C6025">
        <f t="shared" si="189"/>
        <v>101325</v>
      </c>
    </row>
    <row r="6026" spans="1:3" x14ac:dyDescent="0.2">
      <c r="A6026">
        <v>0.753</v>
      </c>
      <c r="B6026">
        <f t="shared" si="188"/>
        <v>63282.739348194023</v>
      </c>
      <c r="C6026">
        <f t="shared" si="189"/>
        <v>101325</v>
      </c>
    </row>
    <row r="6027" spans="1:3" x14ac:dyDescent="0.2">
      <c r="A6027">
        <v>0.75312500000000004</v>
      </c>
      <c r="B6027">
        <f t="shared" si="188"/>
        <v>64369.81869954869</v>
      </c>
      <c r="C6027">
        <f t="shared" si="189"/>
        <v>101325</v>
      </c>
    </row>
    <row r="6028" spans="1:3" x14ac:dyDescent="0.2">
      <c r="A6028">
        <v>0.75324999999999998</v>
      </c>
      <c r="B6028">
        <f t="shared" si="188"/>
        <v>65684.739032465412</v>
      </c>
      <c r="C6028">
        <f t="shared" si="189"/>
        <v>101325</v>
      </c>
    </row>
    <row r="6029" spans="1:3" x14ac:dyDescent="0.2">
      <c r="A6029">
        <v>0.75337500000000002</v>
      </c>
      <c r="B6029">
        <f t="shared" si="188"/>
        <v>67219.393425836402</v>
      </c>
      <c r="C6029">
        <f t="shared" si="189"/>
        <v>101325</v>
      </c>
    </row>
    <row r="6030" spans="1:3" x14ac:dyDescent="0.2">
      <c r="A6030">
        <v>0.75349999999999995</v>
      </c>
      <c r="B6030">
        <f t="shared" si="188"/>
        <v>68964.320225000789</v>
      </c>
      <c r="C6030">
        <f t="shared" si="189"/>
        <v>101325</v>
      </c>
    </row>
    <row r="6031" spans="1:3" x14ac:dyDescent="0.2">
      <c r="A6031">
        <v>0.75362499999999999</v>
      </c>
      <c r="B6031">
        <f t="shared" si="188"/>
        <v>70908.761375998714</v>
      </c>
      <c r="C6031">
        <f t="shared" si="189"/>
        <v>101325</v>
      </c>
    </row>
    <row r="6032" spans="1:3" x14ac:dyDescent="0.2">
      <c r="A6032">
        <v>0.75375000000000003</v>
      </c>
      <c r="B6032">
        <f t="shared" si="188"/>
        <v>73040.728752537951</v>
      </c>
      <c r="C6032">
        <f t="shared" si="189"/>
        <v>101325</v>
      </c>
    </row>
    <row r="6033" spans="1:3" x14ac:dyDescent="0.2">
      <c r="A6033">
        <v>0.75387499999999996</v>
      </c>
      <c r="B6033">
        <f t="shared" si="188"/>
        <v>75347.078066792397</v>
      </c>
      <c r="C6033">
        <f t="shared" si="189"/>
        <v>101325</v>
      </c>
    </row>
    <row r="6034" spans="1:3" x14ac:dyDescent="0.2">
      <c r="A6034">
        <v>0.754</v>
      </c>
      <c r="B6034">
        <f t="shared" si="188"/>
        <v>77813.58990830071</v>
      </c>
      <c r="C6034">
        <f t="shared" si="189"/>
        <v>101325</v>
      </c>
    </row>
    <row r="6035" spans="1:3" x14ac:dyDescent="0.2">
      <c r="A6035">
        <v>0.75412500000000005</v>
      </c>
      <c r="B6035">
        <f t="shared" si="188"/>
        <v>80425.057411363494</v>
      </c>
      <c r="C6035">
        <f t="shared" si="189"/>
        <v>101325</v>
      </c>
    </row>
    <row r="6036" spans="1:3" x14ac:dyDescent="0.2">
      <c r="A6036">
        <v>0.75424999999999998</v>
      </c>
      <c r="B6036">
        <f t="shared" si="188"/>
        <v>83165.380010417502</v>
      </c>
      <c r="C6036">
        <f t="shared" si="189"/>
        <v>101325</v>
      </c>
    </row>
    <row r="6037" spans="1:3" x14ac:dyDescent="0.2">
      <c r="A6037">
        <v>0.75437500000000002</v>
      </c>
      <c r="B6037">
        <f t="shared" si="188"/>
        <v>86017.662705397743</v>
      </c>
      <c r="C6037">
        <f t="shared" si="189"/>
        <v>101325</v>
      </c>
    </row>
    <row r="6038" spans="1:3" x14ac:dyDescent="0.2">
      <c r="A6038">
        <v>0.75449999999999995</v>
      </c>
      <c r="B6038">
        <f t="shared" si="188"/>
        <v>88964.320225001196</v>
      </c>
      <c r="C6038">
        <f t="shared" si="189"/>
        <v>101325</v>
      </c>
    </row>
    <row r="6039" spans="1:3" x14ac:dyDescent="0.2">
      <c r="A6039">
        <v>0.75462499999999999</v>
      </c>
      <c r="B6039">
        <f t="shared" si="188"/>
        <v>91987.185445762734</v>
      </c>
      <c r="C6039">
        <f t="shared" si="189"/>
        <v>101325</v>
      </c>
    </row>
    <row r="6040" spans="1:3" x14ac:dyDescent="0.2">
      <c r="A6040">
        <v>0.75475000000000003</v>
      </c>
      <c r="B6040">
        <f t="shared" si="188"/>
        <v>95067.621398391828</v>
      </c>
      <c r="C6040">
        <f t="shared" si="189"/>
        <v>101325</v>
      </c>
    </row>
    <row r="6041" spans="1:3" x14ac:dyDescent="0.2">
      <c r="A6041">
        <v>0.75487499999999996</v>
      </c>
      <c r="B6041">
        <f t="shared" si="188"/>
        <v>98186.636170884885</v>
      </c>
      <c r="C6041">
        <f t="shared" si="189"/>
        <v>101325</v>
      </c>
    </row>
    <row r="6042" spans="1:3" x14ac:dyDescent="0.2">
      <c r="A6042">
        <v>0.755</v>
      </c>
      <c r="B6042">
        <f t="shared" si="188"/>
        <v>101325.00000000083</v>
      </c>
      <c r="C6042">
        <f t="shared" si="189"/>
        <v>101325</v>
      </c>
    </row>
    <row r="6043" spans="1:3" x14ac:dyDescent="0.2">
      <c r="A6043">
        <v>0.75512500000000005</v>
      </c>
      <c r="B6043">
        <f t="shared" si="188"/>
        <v>104463.36382911449</v>
      </c>
      <c r="C6043">
        <f t="shared" si="189"/>
        <v>101325</v>
      </c>
    </row>
    <row r="6044" spans="1:3" x14ac:dyDescent="0.2">
      <c r="A6044">
        <v>0.75524999999999998</v>
      </c>
      <c r="B6044">
        <f t="shared" si="188"/>
        <v>107582.3786016098</v>
      </c>
      <c r="C6044">
        <f t="shared" si="189"/>
        <v>101325</v>
      </c>
    </row>
    <row r="6045" spans="1:3" x14ac:dyDescent="0.2">
      <c r="A6045">
        <v>0.75537500000000002</v>
      </c>
      <c r="B6045">
        <f t="shared" si="188"/>
        <v>110662.81455423665</v>
      </c>
      <c r="C6045">
        <f t="shared" si="189"/>
        <v>101325</v>
      </c>
    </row>
    <row r="6046" spans="1:3" x14ac:dyDescent="0.2">
      <c r="A6046">
        <v>0.75549999999999995</v>
      </c>
      <c r="B6046">
        <f t="shared" si="188"/>
        <v>113685.67977499604</v>
      </c>
      <c r="C6046">
        <f t="shared" si="189"/>
        <v>101325</v>
      </c>
    </row>
    <row r="6047" spans="1:3" x14ac:dyDescent="0.2">
      <c r="A6047">
        <v>0.75562499999999999</v>
      </c>
      <c r="B6047">
        <f t="shared" si="188"/>
        <v>116632.33729460377</v>
      </c>
      <c r="C6047">
        <f t="shared" si="189"/>
        <v>101325</v>
      </c>
    </row>
    <row r="6048" spans="1:3" x14ac:dyDescent="0.2">
      <c r="A6048">
        <v>0.75575000000000003</v>
      </c>
      <c r="B6048">
        <f t="shared" si="188"/>
        <v>119484.61998958193</v>
      </c>
      <c r="C6048">
        <f t="shared" si="189"/>
        <v>101325</v>
      </c>
    </row>
    <row r="6049" spans="1:3" x14ac:dyDescent="0.2">
      <c r="A6049">
        <v>0.75587499999999996</v>
      </c>
      <c r="B6049">
        <f t="shared" si="188"/>
        <v>122224.9425886379</v>
      </c>
      <c r="C6049">
        <f t="shared" si="189"/>
        <v>101325</v>
      </c>
    </row>
    <row r="6050" spans="1:3" x14ac:dyDescent="0.2">
      <c r="A6050">
        <v>0.75600000000000001</v>
      </c>
      <c r="B6050">
        <f t="shared" si="188"/>
        <v>124836.41009169878</v>
      </c>
      <c r="C6050">
        <f t="shared" si="189"/>
        <v>101325</v>
      </c>
    </row>
    <row r="6051" spans="1:3" x14ac:dyDescent="0.2">
      <c r="A6051">
        <v>0.75612500000000005</v>
      </c>
      <c r="B6051">
        <f t="shared" si="188"/>
        <v>127302.92193320885</v>
      </c>
      <c r="C6051">
        <f t="shared" si="189"/>
        <v>101325</v>
      </c>
    </row>
    <row r="6052" spans="1:3" x14ac:dyDescent="0.2">
      <c r="A6052">
        <v>0.75624999999999998</v>
      </c>
      <c r="B6052">
        <f t="shared" si="188"/>
        <v>129609.2712474616</v>
      </c>
      <c r="C6052">
        <f t="shared" si="189"/>
        <v>101325</v>
      </c>
    </row>
    <row r="6053" spans="1:3" x14ac:dyDescent="0.2">
      <c r="A6053">
        <v>0.75637500000000002</v>
      </c>
      <c r="B6053">
        <f t="shared" si="188"/>
        <v>131741.23862400238</v>
      </c>
      <c r="C6053">
        <f t="shared" si="189"/>
        <v>101325</v>
      </c>
    </row>
    <row r="6054" spans="1:3" x14ac:dyDescent="0.2">
      <c r="A6054">
        <v>0.75649999999999995</v>
      </c>
      <c r="B6054">
        <f t="shared" si="188"/>
        <v>133685.67977499749</v>
      </c>
      <c r="C6054">
        <f t="shared" si="189"/>
        <v>101325</v>
      </c>
    </row>
    <row r="6055" spans="1:3" x14ac:dyDescent="0.2">
      <c r="A6055">
        <v>0.75662499999999999</v>
      </c>
      <c r="B6055">
        <f t="shared" si="188"/>
        <v>135430.60657416328</v>
      </c>
      <c r="C6055">
        <f t="shared" si="189"/>
        <v>101325</v>
      </c>
    </row>
    <row r="6056" spans="1:3" x14ac:dyDescent="0.2">
      <c r="A6056">
        <v>0.75675000000000003</v>
      </c>
      <c r="B6056">
        <f t="shared" si="188"/>
        <v>136965.26096753532</v>
      </c>
      <c r="C6056">
        <f t="shared" si="189"/>
        <v>101325</v>
      </c>
    </row>
    <row r="6057" spans="1:3" x14ac:dyDescent="0.2">
      <c r="A6057">
        <v>0.75687499999999996</v>
      </c>
      <c r="B6057">
        <f t="shared" si="188"/>
        <v>138280.18130045108</v>
      </c>
      <c r="C6057">
        <f t="shared" si="189"/>
        <v>101325</v>
      </c>
    </row>
    <row r="6058" spans="1:3" x14ac:dyDescent="0.2">
      <c r="A6058">
        <v>0.75700000000000001</v>
      </c>
      <c r="B6058">
        <f t="shared" si="188"/>
        <v>139367.26065180649</v>
      </c>
      <c r="C6058">
        <f t="shared" si="189"/>
        <v>101325</v>
      </c>
    </row>
    <row r="6059" spans="1:3" x14ac:dyDescent="0.2">
      <c r="A6059">
        <v>0.75712500000000005</v>
      </c>
      <c r="B6059">
        <f t="shared" si="188"/>
        <v>140219.79681590729</v>
      </c>
      <c r="C6059">
        <f t="shared" si="189"/>
        <v>101325</v>
      </c>
    </row>
    <row r="6060" spans="1:3" x14ac:dyDescent="0.2">
      <c r="A6060">
        <v>0.75724999999999998</v>
      </c>
      <c r="B6060">
        <f t="shared" si="188"/>
        <v>140832.5336238053</v>
      </c>
      <c r="C6060">
        <f t="shared" si="189"/>
        <v>101325</v>
      </c>
    </row>
    <row r="6061" spans="1:3" x14ac:dyDescent="0.2">
      <c r="A6061">
        <v>0.75737500000000002</v>
      </c>
      <c r="B6061">
        <f t="shared" si="188"/>
        <v>141201.69334932519</v>
      </c>
      <c r="C6061">
        <f t="shared" si="189"/>
        <v>101325</v>
      </c>
    </row>
    <row r="6062" spans="1:3" x14ac:dyDescent="0.2">
      <c r="A6062">
        <v>0.75749999999999995</v>
      </c>
      <c r="B6062">
        <f t="shared" si="188"/>
        <v>141325</v>
      </c>
      <c r="C6062">
        <f t="shared" si="189"/>
        <v>101325</v>
      </c>
    </row>
    <row r="6063" spans="1:3" x14ac:dyDescent="0.2">
      <c r="A6063">
        <v>0.75762499999999999</v>
      </c>
      <c r="B6063">
        <f t="shared" si="188"/>
        <v>141201.6933493251</v>
      </c>
      <c r="C6063">
        <f t="shared" si="189"/>
        <v>101325</v>
      </c>
    </row>
    <row r="6064" spans="1:3" x14ac:dyDescent="0.2">
      <c r="A6064">
        <v>0.75775000000000003</v>
      </c>
      <c r="B6064">
        <f t="shared" si="188"/>
        <v>140832.53362380544</v>
      </c>
      <c r="C6064">
        <f t="shared" si="189"/>
        <v>101325</v>
      </c>
    </row>
    <row r="6065" spans="1:3" x14ac:dyDescent="0.2">
      <c r="A6065">
        <v>0.75787499999999997</v>
      </c>
      <c r="B6065">
        <f t="shared" si="188"/>
        <v>140219.796815907</v>
      </c>
      <c r="C6065">
        <f t="shared" si="189"/>
        <v>101325</v>
      </c>
    </row>
    <row r="6066" spans="1:3" x14ac:dyDescent="0.2">
      <c r="A6066">
        <v>0.75800000000000001</v>
      </c>
      <c r="B6066">
        <f t="shared" si="188"/>
        <v>139367.26065180611</v>
      </c>
      <c r="C6066">
        <f t="shared" si="189"/>
        <v>101325</v>
      </c>
    </row>
    <row r="6067" spans="1:3" x14ac:dyDescent="0.2">
      <c r="A6067">
        <v>0.75812500000000005</v>
      </c>
      <c r="B6067">
        <f t="shared" si="188"/>
        <v>138280.18130045061</v>
      </c>
      <c r="C6067">
        <f t="shared" si="189"/>
        <v>101325</v>
      </c>
    </row>
    <row r="6068" spans="1:3" x14ac:dyDescent="0.2">
      <c r="A6068">
        <v>0.75824999999999998</v>
      </c>
      <c r="B6068">
        <f t="shared" si="188"/>
        <v>136965.26096753479</v>
      </c>
      <c r="C6068">
        <f t="shared" si="189"/>
        <v>101325</v>
      </c>
    </row>
    <row r="6069" spans="1:3" x14ac:dyDescent="0.2">
      <c r="A6069">
        <v>0.75837500000000002</v>
      </c>
      <c r="B6069">
        <f t="shared" si="188"/>
        <v>135430.60657416383</v>
      </c>
      <c r="C6069">
        <f t="shared" si="189"/>
        <v>101325</v>
      </c>
    </row>
    <row r="6070" spans="1:3" x14ac:dyDescent="0.2">
      <c r="A6070">
        <v>0.75849999999999995</v>
      </c>
      <c r="B6070">
        <f t="shared" si="188"/>
        <v>133685.67977499813</v>
      </c>
      <c r="C6070">
        <f t="shared" si="189"/>
        <v>101325</v>
      </c>
    </row>
    <row r="6071" spans="1:3" x14ac:dyDescent="0.2">
      <c r="A6071">
        <v>0.75862499999999999</v>
      </c>
      <c r="B6071">
        <f t="shared" si="188"/>
        <v>131741.23862400156</v>
      </c>
      <c r="C6071">
        <f t="shared" si="189"/>
        <v>101325</v>
      </c>
    </row>
    <row r="6072" spans="1:3" x14ac:dyDescent="0.2">
      <c r="A6072">
        <v>0.75875000000000004</v>
      </c>
      <c r="B6072">
        <f t="shared" si="188"/>
        <v>129609.27124746074</v>
      </c>
      <c r="C6072">
        <f t="shared" si="189"/>
        <v>101325</v>
      </c>
    </row>
    <row r="6073" spans="1:3" x14ac:dyDescent="0.2">
      <c r="A6073">
        <v>0.75887499999999997</v>
      </c>
      <c r="B6073">
        <f t="shared" si="188"/>
        <v>127302.92193320792</v>
      </c>
      <c r="C6073">
        <f t="shared" si="189"/>
        <v>101325</v>
      </c>
    </row>
    <row r="6074" spans="1:3" x14ac:dyDescent="0.2">
      <c r="A6074">
        <v>0.75900000000000001</v>
      </c>
      <c r="B6074">
        <f t="shared" si="188"/>
        <v>124836.41009169781</v>
      </c>
      <c r="C6074">
        <f t="shared" si="189"/>
        <v>101325</v>
      </c>
    </row>
    <row r="6075" spans="1:3" x14ac:dyDescent="0.2">
      <c r="A6075">
        <v>0.75912500000000005</v>
      </c>
      <c r="B6075">
        <f t="shared" si="188"/>
        <v>122224.94258863688</v>
      </c>
      <c r="C6075">
        <f t="shared" si="189"/>
        <v>101325</v>
      </c>
    </row>
    <row r="6076" spans="1:3" x14ac:dyDescent="0.2">
      <c r="A6076">
        <v>0.75924999999999998</v>
      </c>
      <c r="B6076">
        <f t="shared" si="188"/>
        <v>119484.61998958289</v>
      </c>
      <c r="C6076">
        <f t="shared" si="189"/>
        <v>101325</v>
      </c>
    </row>
    <row r="6077" spans="1:3" x14ac:dyDescent="0.2">
      <c r="A6077">
        <v>0.75937500000000002</v>
      </c>
      <c r="B6077">
        <f t="shared" si="188"/>
        <v>116632.33729460265</v>
      </c>
      <c r="C6077">
        <f t="shared" si="189"/>
        <v>101325</v>
      </c>
    </row>
    <row r="6078" spans="1:3" x14ac:dyDescent="0.2">
      <c r="A6078">
        <v>0.75949999999999995</v>
      </c>
      <c r="B6078">
        <f t="shared" si="188"/>
        <v>113685.67977499921</v>
      </c>
      <c r="C6078">
        <f t="shared" si="189"/>
        <v>101325</v>
      </c>
    </row>
    <row r="6079" spans="1:3" x14ac:dyDescent="0.2">
      <c r="A6079">
        <v>0.75962499999999999</v>
      </c>
      <c r="B6079">
        <f t="shared" si="188"/>
        <v>110662.81455423548</v>
      </c>
      <c r="C6079">
        <f t="shared" si="189"/>
        <v>101325</v>
      </c>
    </row>
    <row r="6080" spans="1:3" x14ac:dyDescent="0.2">
      <c r="A6080">
        <v>0.75975000000000004</v>
      </c>
      <c r="B6080">
        <f t="shared" si="188"/>
        <v>107582.37860160861</v>
      </c>
      <c r="C6080">
        <f t="shared" si="189"/>
        <v>101325</v>
      </c>
    </row>
    <row r="6081" spans="1:3" x14ac:dyDescent="0.2">
      <c r="A6081">
        <v>0.75987499999999997</v>
      </c>
      <c r="B6081">
        <f t="shared" si="188"/>
        <v>104463.36382911555</v>
      </c>
      <c r="C6081">
        <f t="shared" si="189"/>
        <v>101325</v>
      </c>
    </row>
    <row r="6082" spans="1:3" x14ac:dyDescent="0.2">
      <c r="A6082">
        <v>0.76</v>
      </c>
      <c r="B6082">
        <f t="shared" si="188"/>
        <v>101324.99999999961</v>
      </c>
      <c r="C6082">
        <f t="shared" si="189"/>
        <v>101325</v>
      </c>
    </row>
    <row r="6083" spans="1:3" x14ac:dyDescent="0.2">
      <c r="A6083">
        <v>0.76012500000000005</v>
      </c>
      <c r="B6083">
        <f t="shared" ref="B6083:B6146" si="190">-40000*SIN(200*PI()*A6083)+101325</f>
        <v>98186.636170885933</v>
      </c>
      <c r="C6083">
        <f t="shared" ref="C6083:C6146" si="191">IF(MOD(A6083,0.02)&gt;0.005,101325,B6083)</f>
        <v>98186.636170885933</v>
      </c>
    </row>
    <row r="6084" spans="1:3" x14ac:dyDescent="0.2">
      <c r="A6084">
        <v>0.76024999999999998</v>
      </c>
      <c r="B6084">
        <f t="shared" si="190"/>
        <v>95067.62139839062</v>
      </c>
      <c r="C6084">
        <f t="shared" si="191"/>
        <v>95067.62139839062</v>
      </c>
    </row>
    <row r="6085" spans="1:3" x14ac:dyDescent="0.2">
      <c r="A6085">
        <v>0.76037500000000002</v>
      </c>
      <c r="B6085">
        <f t="shared" si="190"/>
        <v>91987.185445763767</v>
      </c>
      <c r="C6085">
        <f t="shared" si="191"/>
        <v>91987.185445763767</v>
      </c>
    </row>
    <row r="6086" spans="1:3" x14ac:dyDescent="0.2">
      <c r="A6086">
        <v>0.76049999999999995</v>
      </c>
      <c r="B6086">
        <f t="shared" si="190"/>
        <v>88964.3202250022</v>
      </c>
      <c r="C6086">
        <f t="shared" si="191"/>
        <v>88964.3202250022</v>
      </c>
    </row>
    <row r="6087" spans="1:3" x14ac:dyDescent="0.2">
      <c r="A6087">
        <v>0.760625</v>
      </c>
      <c r="B6087">
        <f t="shared" si="190"/>
        <v>86017.662705396622</v>
      </c>
      <c r="C6087">
        <f t="shared" si="191"/>
        <v>86017.662705396622</v>
      </c>
    </row>
    <row r="6088" spans="1:3" x14ac:dyDescent="0.2">
      <c r="A6088">
        <v>0.76075000000000004</v>
      </c>
      <c r="B6088">
        <f t="shared" si="190"/>
        <v>83165.380010416411</v>
      </c>
      <c r="C6088">
        <f t="shared" si="191"/>
        <v>83165.380010416411</v>
      </c>
    </row>
    <row r="6089" spans="1:3" x14ac:dyDescent="0.2">
      <c r="A6089">
        <v>0.76087499999999997</v>
      </c>
      <c r="B6089">
        <f t="shared" si="190"/>
        <v>80425.057411362446</v>
      </c>
      <c r="C6089">
        <f t="shared" si="191"/>
        <v>80425.057411362446</v>
      </c>
    </row>
    <row r="6090" spans="1:3" x14ac:dyDescent="0.2">
      <c r="A6090">
        <v>0.76100000000000001</v>
      </c>
      <c r="B6090">
        <f t="shared" si="190"/>
        <v>77813.589908301568</v>
      </c>
      <c r="C6090">
        <f t="shared" si="191"/>
        <v>77813.589908301568</v>
      </c>
    </row>
    <row r="6091" spans="1:3" x14ac:dyDescent="0.2">
      <c r="A6091">
        <v>0.76112500000000005</v>
      </c>
      <c r="B6091">
        <f t="shared" si="190"/>
        <v>75347.078066791481</v>
      </c>
      <c r="C6091">
        <f t="shared" si="191"/>
        <v>75347.078066791481</v>
      </c>
    </row>
    <row r="6092" spans="1:3" x14ac:dyDescent="0.2">
      <c r="A6092">
        <v>0.76124999999999998</v>
      </c>
      <c r="B6092">
        <f t="shared" si="190"/>
        <v>73040.728752538707</v>
      </c>
      <c r="C6092">
        <f t="shared" si="191"/>
        <v>73040.728752538707</v>
      </c>
    </row>
    <row r="6093" spans="1:3" x14ac:dyDescent="0.2">
      <c r="A6093">
        <v>0.76137500000000002</v>
      </c>
      <c r="B6093">
        <f t="shared" si="190"/>
        <v>70908.761375997914</v>
      </c>
      <c r="C6093">
        <f t="shared" si="191"/>
        <v>70908.761375997914</v>
      </c>
    </row>
    <row r="6094" spans="1:3" x14ac:dyDescent="0.2">
      <c r="A6094">
        <v>0.76149999999999995</v>
      </c>
      <c r="B6094">
        <f t="shared" si="190"/>
        <v>68964.320225002753</v>
      </c>
      <c r="C6094">
        <f t="shared" si="191"/>
        <v>68964.320225002753</v>
      </c>
    </row>
    <row r="6095" spans="1:3" x14ac:dyDescent="0.2">
      <c r="A6095">
        <v>0.761625</v>
      </c>
      <c r="B6095">
        <f t="shared" si="190"/>
        <v>67219.393425835762</v>
      </c>
      <c r="C6095">
        <f t="shared" si="191"/>
        <v>67219.393425835762</v>
      </c>
    </row>
    <row r="6096" spans="1:3" x14ac:dyDescent="0.2">
      <c r="A6096">
        <v>0.76175000000000004</v>
      </c>
      <c r="B6096">
        <f t="shared" si="190"/>
        <v>65684.739032464859</v>
      </c>
      <c r="C6096">
        <f t="shared" si="191"/>
        <v>65684.739032464859</v>
      </c>
    </row>
    <row r="6097" spans="1:3" x14ac:dyDescent="0.2">
      <c r="A6097">
        <v>0.76187499999999997</v>
      </c>
      <c r="B6097">
        <f t="shared" si="190"/>
        <v>64369.818699549098</v>
      </c>
      <c r="C6097">
        <f t="shared" si="191"/>
        <v>64369.818699549098</v>
      </c>
    </row>
    <row r="6098" spans="1:3" x14ac:dyDescent="0.2">
      <c r="A6098">
        <v>0.76200000000000001</v>
      </c>
      <c r="B6098">
        <f t="shared" si="190"/>
        <v>63282.739348193652</v>
      </c>
      <c r="C6098">
        <f t="shared" si="191"/>
        <v>63282.739348193652</v>
      </c>
    </row>
    <row r="6099" spans="1:3" x14ac:dyDescent="0.2">
      <c r="A6099">
        <v>0.76212500000000005</v>
      </c>
      <c r="B6099">
        <f t="shared" si="190"/>
        <v>62430.20318409281</v>
      </c>
      <c r="C6099">
        <f t="shared" si="191"/>
        <v>62430.20318409281</v>
      </c>
    </row>
    <row r="6100" spans="1:3" x14ac:dyDescent="0.2">
      <c r="A6100">
        <v>0.76224999999999998</v>
      </c>
      <c r="B6100">
        <f t="shared" si="190"/>
        <v>61817.466376194425</v>
      </c>
      <c r="C6100">
        <f t="shared" si="191"/>
        <v>61817.466376194425</v>
      </c>
    </row>
    <row r="6101" spans="1:3" x14ac:dyDescent="0.2">
      <c r="A6101">
        <v>0.76237500000000002</v>
      </c>
      <c r="B6101">
        <f t="shared" si="190"/>
        <v>61448.306650674858</v>
      </c>
      <c r="C6101">
        <f t="shared" si="191"/>
        <v>61448.306650674858</v>
      </c>
    </row>
    <row r="6102" spans="1:3" x14ac:dyDescent="0.2">
      <c r="A6102">
        <v>0.76249999999999996</v>
      </c>
      <c r="B6102">
        <f t="shared" si="190"/>
        <v>61325</v>
      </c>
      <c r="C6102">
        <f t="shared" si="191"/>
        <v>61325</v>
      </c>
    </row>
    <row r="6103" spans="1:3" x14ac:dyDescent="0.2">
      <c r="A6103">
        <v>0.762625</v>
      </c>
      <c r="B6103">
        <f t="shared" si="190"/>
        <v>61448.306650674887</v>
      </c>
      <c r="C6103">
        <f t="shared" si="191"/>
        <v>61448.306650674887</v>
      </c>
    </row>
    <row r="6104" spans="1:3" x14ac:dyDescent="0.2">
      <c r="A6104">
        <v>0.76275000000000004</v>
      </c>
      <c r="B6104">
        <f t="shared" si="190"/>
        <v>61817.466376194832</v>
      </c>
      <c r="C6104">
        <f t="shared" si="191"/>
        <v>61817.466376194832</v>
      </c>
    </row>
    <row r="6105" spans="1:3" x14ac:dyDescent="0.2">
      <c r="A6105">
        <v>0.76287499999999997</v>
      </c>
      <c r="B6105">
        <f t="shared" si="190"/>
        <v>62430.20318409289</v>
      </c>
      <c r="C6105">
        <f t="shared" si="191"/>
        <v>62430.20318409289</v>
      </c>
    </row>
    <row r="6106" spans="1:3" x14ac:dyDescent="0.2">
      <c r="A6106">
        <v>0.76300000000000001</v>
      </c>
      <c r="B6106">
        <f t="shared" si="190"/>
        <v>63282.739348193754</v>
      </c>
      <c r="C6106">
        <f t="shared" si="191"/>
        <v>63282.739348193754</v>
      </c>
    </row>
    <row r="6107" spans="1:3" x14ac:dyDescent="0.2">
      <c r="A6107">
        <v>0.76312500000000005</v>
      </c>
      <c r="B6107">
        <f t="shared" si="190"/>
        <v>64369.818699549229</v>
      </c>
      <c r="C6107">
        <f t="shared" si="191"/>
        <v>64369.818699549229</v>
      </c>
    </row>
    <row r="6108" spans="1:3" x14ac:dyDescent="0.2">
      <c r="A6108">
        <v>0.76324999999999998</v>
      </c>
      <c r="B6108">
        <f t="shared" si="190"/>
        <v>65684.739032465033</v>
      </c>
      <c r="C6108">
        <f t="shared" si="191"/>
        <v>65684.739032465033</v>
      </c>
    </row>
    <row r="6109" spans="1:3" x14ac:dyDescent="0.2">
      <c r="A6109">
        <v>0.76337500000000003</v>
      </c>
      <c r="B6109">
        <f t="shared" si="190"/>
        <v>67219.39342583713</v>
      </c>
      <c r="C6109">
        <f t="shared" si="191"/>
        <v>67219.39342583713</v>
      </c>
    </row>
    <row r="6110" spans="1:3" x14ac:dyDescent="0.2">
      <c r="A6110">
        <v>0.76349999999999996</v>
      </c>
      <c r="B6110">
        <f t="shared" si="190"/>
        <v>68964.320225001618</v>
      </c>
      <c r="C6110">
        <f t="shared" si="191"/>
        <v>68964.320225001618</v>
      </c>
    </row>
    <row r="6111" spans="1:3" x14ac:dyDescent="0.2">
      <c r="A6111">
        <v>0.763625</v>
      </c>
      <c r="B6111">
        <f t="shared" si="190"/>
        <v>70908.761375998147</v>
      </c>
      <c r="C6111">
        <f t="shared" si="191"/>
        <v>70908.761375998147</v>
      </c>
    </row>
    <row r="6112" spans="1:3" x14ac:dyDescent="0.2">
      <c r="A6112">
        <v>0.76375000000000004</v>
      </c>
      <c r="B6112">
        <f t="shared" si="190"/>
        <v>73040.728752538955</v>
      </c>
      <c r="C6112">
        <f t="shared" si="191"/>
        <v>73040.728752538955</v>
      </c>
    </row>
    <row r="6113" spans="1:3" x14ac:dyDescent="0.2">
      <c r="A6113">
        <v>0.76387499999999997</v>
      </c>
      <c r="B6113">
        <f t="shared" si="190"/>
        <v>75347.078066791742</v>
      </c>
      <c r="C6113">
        <f t="shared" si="191"/>
        <v>75347.078066791742</v>
      </c>
    </row>
    <row r="6114" spans="1:3" x14ac:dyDescent="0.2">
      <c r="A6114">
        <v>0.76400000000000001</v>
      </c>
      <c r="B6114">
        <f t="shared" si="190"/>
        <v>77813.589908301845</v>
      </c>
      <c r="C6114">
        <f t="shared" si="191"/>
        <v>77813.589908301845</v>
      </c>
    </row>
    <row r="6115" spans="1:3" x14ac:dyDescent="0.2">
      <c r="A6115">
        <v>0.76412500000000005</v>
      </c>
      <c r="B6115">
        <f t="shared" si="190"/>
        <v>80425.057411362752</v>
      </c>
      <c r="C6115">
        <f t="shared" si="191"/>
        <v>80425.057411362752</v>
      </c>
    </row>
    <row r="6116" spans="1:3" x14ac:dyDescent="0.2">
      <c r="A6116">
        <v>0.76424999999999998</v>
      </c>
      <c r="B6116">
        <f t="shared" si="190"/>
        <v>83165.380010418754</v>
      </c>
      <c r="C6116">
        <f t="shared" si="191"/>
        <v>83165.380010418754</v>
      </c>
    </row>
    <row r="6117" spans="1:3" x14ac:dyDescent="0.2">
      <c r="A6117">
        <v>0.76437500000000003</v>
      </c>
      <c r="B6117">
        <f t="shared" si="190"/>
        <v>86017.662705396942</v>
      </c>
      <c r="C6117">
        <f t="shared" si="191"/>
        <v>86017.662705396942</v>
      </c>
    </row>
    <row r="6118" spans="1:3" x14ac:dyDescent="0.2">
      <c r="A6118">
        <v>0.76449999999999996</v>
      </c>
      <c r="B6118">
        <f t="shared" si="190"/>
        <v>88964.320225000381</v>
      </c>
      <c r="C6118">
        <f t="shared" si="191"/>
        <v>88964.320225000381</v>
      </c>
    </row>
    <row r="6119" spans="1:3" x14ac:dyDescent="0.2">
      <c r="A6119">
        <v>0.764625</v>
      </c>
      <c r="B6119">
        <f t="shared" si="190"/>
        <v>91987.185445764102</v>
      </c>
      <c r="C6119">
        <f t="shared" si="191"/>
        <v>91987.185445764102</v>
      </c>
    </row>
    <row r="6120" spans="1:3" x14ac:dyDescent="0.2">
      <c r="A6120">
        <v>0.76475000000000004</v>
      </c>
      <c r="B6120">
        <f t="shared" si="190"/>
        <v>95067.621398390969</v>
      </c>
      <c r="C6120">
        <f t="shared" si="191"/>
        <v>95067.621398390969</v>
      </c>
    </row>
    <row r="6121" spans="1:3" x14ac:dyDescent="0.2">
      <c r="A6121">
        <v>0.76487499999999997</v>
      </c>
      <c r="B6121">
        <f t="shared" si="190"/>
        <v>98186.636170886282</v>
      </c>
      <c r="C6121">
        <f t="shared" si="191"/>
        <v>98186.636170886282</v>
      </c>
    </row>
    <row r="6122" spans="1:3" x14ac:dyDescent="0.2">
      <c r="A6122">
        <v>0.76500000000000001</v>
      </c>
      <c r="B6122">
        <f t="shared" si="190"/>
        <v>101324.99999999996</v>
      </c>
      <c r="C6122">
        <f t="shared" si="191"/>
        <v>101324.99999999996</v>
      </c>
    </row>
    <row r="6123" spans="1:3" x14ac:dyDescent="0.2">
      <c r="A6123">
        <v>0.76512500000000006</v>
      </c>
      <c r="B6123">
        <f t="shared" si="190"/>
        <v>104463.3638291159</v>
      </c>
      <c r="C6123">
        <f t="shared" si="191"/>
        <v>101325</v>
      </c>
    </row>
    <row r="6124" spans="1:3" x14ac:dyDescent="0.2">
      <c r="A6124">
        <v>0.76524999999999999</v>
      </c>
      <c r="B6124">
        <f t="shared" si="190"/>
        <v>107582.37860160894</v>
      </c>
      <c r="C6124">
        <f t="shared" si="191"/>
        <v>101325</v>
      </c>
    </row>
    <row r="6125" spans="1:3" x14ac:dyDescent="0.2">
      <c r="A6125">
        <v>0.76537500000000003</v>
      </c>
      <c r="B6125">
        <f t="shared" si="190"/>
        <v>110662.81455423802</v>
      </c>
      <c r="C6125">
        <f t="shared" si="191"/>
        <v>101325</v>
      </c>
    </row>
    <row r="6126" spans="1:3" x14ac:dyDescent="0.2">
      <c r="A6126">
        <v>0.76549999999999996</v>
      </c>
      <c r="B6126">
        <f t="shared" si="190"/>
        <v>113685.67977499738</v>
      </c>
      <c r="C6126">
        <f t="shared" si="191"/>
        <v>101325</v>
      </c>
    </row>
    <row r="6127" spans="1:3" x14ac:dyDescent="0.2">
      <c r="A6127">
        <v>0.765625</v>
      </c>
      <c r="B6127">
        <f t="shared" si="190"/>
        <v>116632.33729460298</v>
      </c>
      <c r="C6127">
        <f t="shared" si="191"/>
        <v>101325</v>
      </c>
    </row>
    <row r="6128" spans="1:3" x14ac:dyDescent="0.2">
      <c r="A6128">
        <v>0.76575000000000004</v>
      </c>
      <c r="B6128">
        <f t="shared" si="190"/>
        <v>119484.6199895832</v>
      </c>
      <c r="C6128">
        <f t="shared" si="191"/>
        <v>101325</v>
      </c>
    </row>
    <row r="6129" spans="1:3" x14ac:dyDescent="0.2">
      <c r="A6129">
        <v>0.76587499999999997</v>
      </c>
      <c r="B6129">
        <f t="shared" si="190"/>
        <v>122224.94258863718</v>
      </c>
      <c r="C6129">
        <f t="shared" si="191"/>
        <v>101325</v>
      </c>
    </row>
    <row r="6130" spans="1:3" x14ac:dyDescent="0.2">
      <c r="A6130">
        <v>0.76600000000000001</v>
      </c>
      <c r="B6130">
        <f t="shared" si="190"/>
        <v>124836.41009169993</v>
      </c>
      <c r="C6130">
        <f t="shared" si="191"/>
        <v>101325</v>
      </c>
    </row>
    <row r="6131" spans="1:3" x14ac:dyDescent="0.2">
      <c r="A6131">
        <v>0.76612499999999994</v>
      </c>
      <c r="B6131">
        <f t="shared" si="190"/>
        <v>127302.92193320647</v>
      </c>
      <c r="C6131">
        <f t="shared" si="191"/>
        <v>101325</v>
      </c>
    </row>
    <row r="6132" spans="1:3" x14ac:dyDescent="0.2">
      <c r="A6132">
        <v>0.76624999999999999</v>
      </c>
      <c r="B6132">
        <f t="shared" si="190"/>
        <v>129609.271247461</v>
      </c>
      <c r="C6132">
        <f t="shared" si="191"/>
        <v>101325</v>
      </c>
    </row>
    <row r="6133" spans="1:3" x14ac:dyDescent="0.2">
      <c r="A6133">
        <v>0.76637500000000003</v>
      </c>
      <c r="B6133">
        <f t="shared" si="190"/>
        <v>131741.23862400179</v>
      </c>
      <c r="C6133">
        <f t="shared" si="191"/>
        <v>101325</v>
      </c>
    </row>
    <row r="6134" spans="1:3" x14ac:dyDescent="0.2">
      <c r="A6134">
        <v>0.76649999999999996</v>
      </c>
      <c r="B6134">
        <f t="shared" si="190"/>
        <v>133685.679774997</v>
      </c>
      <c r="C6134">
        <f t="shared" si="191"/>
        <v>101325</v>
      </c>
    </row>
    <row r="6135" spans="1:3" x14ac:dyDescent="0.2">
      <c r="A6135">
        <v>0.766625</v>
      </c>
      <c r="B6135">
        <f t="shared" si="190"/>
        <v>135430.606574164</v>
      </c>
      <c r="C6135">
        <f t="shared" si="191"/>
        <v>101325</v>
      </c>
    </row>
    <row r="6136" spans="1:3" x14ac:dyDescent="0.2">
      <c r="A6136">
        <v>0.76675000000000004</v>
      </c>
      <c r="B6136">
        <f t="shared" si="190"/>
        <v>136965.26096753494</v>
      </c>
      <c r="C6136">
        <f t="shared" si="191"/>
        <v>101325</v>
      </c>
    </row>
    <row r="6137" spans="1:3" x14ac:dyDescent="0.2">
      <c r="A6137">
        <v>0.76687499999999997</v>
      </c>
      <c r="B6137">
        <f t="shared" si="190"/>
        <v>138280.18130045163</v>
      </c>
      <c r="C6137">
        <f t="shared" si="191"/>
        <v>101325</v>
      </c>
    </row>
    <row r="6138" spans="1:3" x14ac:dyDescent="0.2">
      <c r="A6138">
        <v>0.76700000000000002</v>
      </c>
      <c r="B6138">
        <f t="shared" si="190"/>
        <v>139367.26065180622</v>
      </c>
      <c r="C6138">
        <f t="shared" si="191"/>
        <v>101325</v>
      </c>
    </row>
    <row r="6139" spans="1:3" x14ac:dyDescent="0.2">
      <c r="A6139">
        <v>0.76712499999999995</v>
      </c>
      <c r="B6139">
        <f t="shared" si="190"/>
        <v>140219.79681590656</v>
      </c>
      <c r="C6139">
        <f t="shared" si="191"/>
        <v>101325</v>
      </c>
    </row>
    <row r="6140" spans="1:3" x14ac:dyDescent="0.2">
      <c r="A6140">
        <v>0.76724999999999999</v>
      </c>
      <c r="B6140">
        <f t="shared" si="190"/>
        <v>140832.5336238055</v>
      </c>
      <c r="C6140">
        <f t="shared" si="191"/>
        <v>101325</v>
      </c>
    </row>
    <row r="6141" spans="1:3" x14ac:dyDescent="0.2">
      <c r="A6141">
        <v>0.76737500000000003</v>
      </c>
      <c r="B6141">
        <f t="shared" si="190"/>
        <v>141201.6933493251</v>
      </c>
      <c r="C6141">
        <f t="shared" si="191"/>
        <v>101325</v>
      </c>
    </row>
    <row r="6142" spans="1:3" x14ac:dyDescent="0.2">
      <c r="A6142">
        <v>0.76749999999999996</v>
      </c>
      <c r="B6142">
        <f t="shared" si="190"/>
        <v>141325</v>
      </c>
      <c r="C6142">
        <f t="shared" si="191"/>
        <v>101325</v>
      </c>
    </row>
    <row r="6143" spans="1:3" x14ac:dyDescent="0.2">
      <c r="A6143">
        <v>0.767625</v>
      </c>
      <c r="B6143">
        <f t="shared" si="190"/>
        <v>141201.69334932516</v>
      </c>
      <c r="C6143">
        <f t="shared" si="191"/>
        <v>101325</v>
      </c>
    </row>
    <row r="6144" spans="1:3" x14ac:dyDescent="0.2">
      <c r="A6144">
        <v>0.76775000000000004</v>
      </c>
      <c r="B6144">
        <f t="shared" si="190"/>
        <v>140832.53362380524</v>
      </c>
      <c r="C6144">
        <f t="shared" si="191"/>
        <v>101325</v>
      </c>
    </row>
    <row r="6145" spans="1:3" x14ac:dyDescent="0.2">
      <c r="A6145">
        <v>0.76787499999999997</v>
      </c>
      <c r="B6145">
        <f t="shared" si="190"/>
        <v>140219.7968159072</v>
      </c>
      <c r="C6145">
        <f t="shared" si="191"/>
        <v>101325</v>
      </c>
    </row>
    <row r="6146" spans="1:3" x14ac:dyDescent="0.2">
      <c r="A6146">
        <v>0.76800000000000002</v>
      </c>
      <c r="B6146">
        <f t="shared" si="190"/>
        <v>139367.26065180567</v>
      </c>
      <c r="C6146">
        <f t="shared" si="191"/>
        <v>101325</v>
      </c>
    </row>
    <row r="6147" spans="1:3" x14ac:dyDescent="0.2">
      <c r="A6147">
        <v>0.76812499999999995</v>
      </c>
      <c r="B6147">
        <f t="shared" ref="B6147:B6210" si="192">-40000*SIN(200*PI()*A6147)+101325</f>
        <v>138280.1813004518</v>
      </c>
      <c r="C6147">
        <f t="shared" ref="C6147:C6210" si="193">IF(MOD(A6147,0.02)&gt;0.005,101325,B6147)</f>
        <v>101325</v>
      </c>
    </row>
    <row r="6148" spans="1:3" x14ac:dyDescent="0.2">
      <c r="A6148">
        <v>0.76824999999999999</v>
      </c>
      <c r="B6148">
        <f t="shared" si="192"/>
        <v>136965.26096753517</v>
      </c>
      <c r="C6148">
        <f t="shared" si="193"/>
        <v>101325</v>
      </c>
    </row>
    <row r="6149" spans="1:3" x14ac:dyDescent="0.2">
      <c r="A6149">
        <v>0.76837500000000003</v>
      </c>
      <c r="B6149">
        <f t="shared" si="192"/>
        <v>135430.60657416307</v>
      </c>
      <c r="C6149">
        <f t="shared" si="193"/>
        <v>101325</v>
      </c>
    </row>
    <row r="6150" spans="1:3" x14ac:dyDescent="0.2">
      <c r="A6150">
        <v>0.76849999999999996</v>
      </c>
      <c r="B6150">
        <f t="shared" si="192"/>
        <v>133685.67977499863</v>
      </c>
      <c r="C6150">
        <f t="shared" si="193"/>
        <v>101325</v>
      </c>
    </row>
    <row r="6151" spans="1:3" x14ac:dyDescent="0.2">
      <c r="A6151">
        <v>0.768625</v>
      </c>
      <c r="B6151">
        <f t="shared" si="192"/>
        <v>131741.23862400066</v>
      </c>
      <c r="C6151">
        <f t="shared" si="193"/>
        <v>101325</v>
      </c>
    </row>
    <row r="6152" spans="1:3" x14ac:dyDescent="0.2">
      <c r="A6152">
        <v>0.76875000000000004</v>
      </c>
      <c r="B6152">
        <f t="shared" si="192"/>
        <v>129609.27124746135</v>
      </c>
      <c r="C6152">
        <f t="shared" si="193"/>
        <v>101325</v>
      </c>
    </row>
    <row r="6153" spans="1:3" x14ac:dyDescent="0.2">
      <c r="A6153">
        <v>0.76887499999999998</v>
      </c>
      <c r="B6153">
        <f t="shared" si="192"/>
        <v>127302.92193320858</v>
      </c>
      <c r="C6153">
        <f t="shared" si="193"/>
        <v>101325</v>
      </c>
    </row>
    <row r="6154" spans="1:3" x14ac:dyDescent="0.2">
      <c r="A6154">
        <v>0.76900000000000002</v>
      </c>
      <c r="B6154">
        <f t="shared" si="192"/>
        <v>124836.4100916985</v>
      </c>
      <c r="C6154">
        <f t="shared" si="193"/>
        <v>101325</v>
      </c>
    </row>
    <row r="6155" spans="1:3" x14ac:dyDescent="0.2">
      <c r="A6155">
        <v>0.76912499999999995</v>
      </c>
      <c r="B6155">
        <f t="shared" si="192"/>
        <v>122224.94258863955</v>
      </c>
      <c r="C6155">
        <f t="shared" si="193"/>
        <v>101325</v>
      </c>
    </row>
    <row r="6156" spans="1:3" x14ac:dyDescent="0.2">
      <c r="A6156">
        <v>0.76924999999999999</v>
      </c>
      <c r="B6156">
        <f t="shared" si="192"/>
        <v>119484.61998958162</v>
      </c>
      <c r="C6156">
        <f t="shared" si="193"/>
        <v>101325</v>
      </c>
    </row>
    <row r="6157" spans="1:3" x14ac:dyDescent="0.2">
      <c r="A6157">
        <v>0.76937500000000003</v>
      </c>
      <c r="B6157">
        <f t="shared" si="192"/>
        <v>116632.33729460345</v>
      </c>
      <c r="C6157">
        <f t="shared" si="193"/>
        <v>101325</v>
      </c>
    </row>
    <row r="6158" spans="1:3" x14ac:dyDescent="0.2">
      <c r="A6158">
        <v>0.76949999999999996</v>
      </c>
      <c r="B6158">
        <f t="shared" si="192"/>
        <v>113685.67977499787</v>
      </c>
      <c r="C6158">
        <f t="shared" si="193"/>
        <v>101325</v>
      </c>
    </row>
    <row r="6159" spans="1:3" x14ac:dyDescent="0.2">
      <c r="A6159">
        <v>0.769625</v>
      </c>
      <c r="B6159">
        <f t="shared" si="192"/>
        <v>110662.81455423631</v>
      </c>
      <c r="C6159">
        <f t="shared" si="193"/>
        <v>101325</v>
      </c>
    </row>
    <row r="6160" spans="1:3" x14ac:dyDescent="0.2">
      <c r="A6160">
        <v>0.76975000000000005</v>
      </c>
      <c r="B6160">
        <f t="shared" si="192"/>
        <v>107582.37860160721</v>
      </c>
      <c r="C6160">
        <f t="shared" si="193"/>
        <v>101325</v>
      </c>
    </row>
    <row r="6161" spans="1:3" x14ac:dyDescent="0.2">
      <c r="A6161">
        <v>0.76987499999999998</v>
      </c>
      <c r="B6161">
        <f t="shared" si="192"/>
        <v>104463.36382911414</v>
      </c>
      <c r="C6161">
        <f t="shared" si="193"/>
        <v>101325</v>
      </c>
    </row>
    <row r="6162" spans="1:3" x14ac:dyDescent="0.2">
      <c r="A6162">
        <v>0.77</v>
      </c>
      <c r="B6162">
        <f t="shared" si="192"/>
        <v>101325.00000000047</v>
      </c>
      <c r="C6162">
        <f t="shared" si="193"/>
        <v>101325</v>
      </c>
    </row>
    <row r="6163" spans="1:3" x14ac:dyDescent="0.2">
      <c r="A6163">
        <v>0.77012499999999995</v>
      </c>
      <c r="B6163">
        <f t="shared" si="192"/>
        <v>98186.636170886792</v>
      </c>
      <c r="C6163">
        <f t="shared" si="193"/>
        <v>101325</v>
      </c>
    </row>
    <row r="6164" spans="1:3" x14ac:dyDescent="0.2">
      <c r="A6164">
        <v>0.77024999999999999</v>
      </c>
      <c r="B6164">
        <f t="shared" si="192"/>
        <v>95067.621398391479</v>
      </c>
      <c r="C6164">
        <f t="shared" si="193"/>
        <v>101325</v>
      </c>
    </row>
    <row r="6165" spans="1:3" x14ac:dyDescent="0.2">
      <c r="A6165">
        <v>0.77037500000000003</v>
      </c>
      <c r="B6165">
        <f t="shared" si="192"/>
        <v>91987.185445762399</v>
      </c>
      <c r="C6165">
        <f t="shared" si="193"/>
        <v>101325</v>
      </c>
    </row>
    <row r="6166" spans="1:3" x14ac:dyDescent="0.2">
      <c r="A6166">
        <v>0.77049999999999996</v>
      </c>
      <c r="B6166">
        <f t="shared" si="192"/>
        <v>88964.32022500303</v>
      </c>
      <c r="C6166">
        <f t="shared" si="193"/>
        <v>101325</v>
      </c>
    </row>
    <row r="6167" spans="1:3" x14ac:dyDescent="0.2">
      <c r="A6167">
        <v>0.770625</v>
      </c>
      <c r="B6167">
        <f t="shared" si="192"/>
        <v>86017.662705395313</v>
      </c>
      <c r="C6167">
        <f t="shared" si="193"/>
        <v>101325</v>
      </c>
    </row>
    <row r="6168" spans="1:3" x14ac:dyDescent="0.2">
      <c r="A6168">
        <v>0.77075000000000005</v>
      </c>
      <c r="B6168">
        <f t="shared" si="192"/>
        <v>83165.380010417182</v>
      </c>
      <c r="C6168">
        <f t="shared" si="193"/>
        <v>101325</v>
      </c>
    </row>
    <row r="6169" spans="1:3" x14ac:dyDescent="0.2">
      <c r="A6169">
        <v>0.77087499999999998</v>
      </c>
      <c r="B6169">
        <f t="shared" si="192"/>
        <v>80425.057411363188</v>
      </c>
      <c r="C6169">
        <f t="shared" si="193"/>
        <v>101325</v>
      </c>
    </row>
    <row r="6170" spans="1:3" x14ac:dyDescent="0.2">
      <c r="A6170">
        <v>0.77100000000000002</v>
      </c>
      <c r="B6170">
        <f t="shared" si="192"/>
        <v>77813.589908300419</v>
      </c>
      <c r="C6170">
        <f t="shared" si="193"/>
        <v>101325</v>
      </c>
    </row>
    <row r="6171" spans="1:3" x14ac:dyDescent="0.2">
      <c r="A6171">
        <v>0.77112499999999995</v>
      </c>
      <c r="B6171">
        <f t="shared" si="192"/>
        <v>75347.078066793867</v>
      </c>
      <c r="C6171">
        <f t="shared" si="193"/>
        <v>101325</v>
      </c>
    </row>
    <row r="6172" spans="1:3" x14ac:dyDescent="0.2">
      <c r="A6172">
        <v>0.77124999999999999</v>
      </c>
      <c r="B6172">
        <f t="shared" si="192"/>
        <v>73040.728752537703</v>
      </c>
      <c r="C6172">
        <f t="shared" si="193"/>
        <v>101325</v>
      </c>
    </row>
    <row r="6173" spans="1:3" x14ac:dyDescent="0.2">
      <c r="A6173">
        <v>0.77137500000000003</v>
      </c>
      <c r="B6173">
        <f t="shared" si="192"/>
        <v>70908.761375998482</v>
      </c>
      <c r="C6173">
        <f t="shared" si="193"/>
        <v>101325</v>
      </c>
    </row>
    <row r="6174" spans="1:3" x14ac:dyDescent="0.2">
      <c r="A6174">
        <v>0.77149999999999996</v>
      </c>
      <c r="B6174">
        <f t="shared" si="192"/>
        <v>68964.320225001924</v>
      </c>
      <c r="C6174">
        <f t="shared" si="193"/>
        <v>101325</v>
      </c>
    </row>
    <row r="6175" spans="1:3" x14ac:dyDescent="0.2">
      <c r="A6175">
        <v>0.77162500000000001</v>
      </c>
      <c r="B6175">
        <f t="shared" si="192"/>
        <v>67219.393425836213</v>
      </c>
      <c r="C6175">
        <f t="shared" si="193"/>
        <v>101325</v>
      </c>
    </row>
    <row r="6176" spans="1:3" x14ac:dyDescent="0.2">
      <c r="A6176">
        <v>0.77175000000000005</v>
      </c>
      <c r="B6176">
        <f t="shared" si="192"/>
        <v>65684.739032464218</v>
      </c>
      <c r="C6176">
        <f t="shared" si="193"/>
        <v>101325</v>
      </c>
    </row>
    <row r="6177" spans="1:3" x14ac:dyDescent="0.2">
      <c r="A6177">
        <v>0.77187499999999998</v>
      </c>
      <c r="B6177">
        <f t="shared" si="192"/>
        <v>64369.818699548552</v>
      </c>
      <c r="C6177">
        <f t="shared" si="193"/>
        <v>101325</v>
      </c>
    </row>
    <row r="6178" spans="1:3" x14ac:dyDescent="0.2">
      <c r="A6178">
        <v>0.77200000000000002</v>
      </c>
      <c r="B6178">
        <f t="shared" si="192"/>
        <v>63282.739348193914</v>
      </c>
      <c r="C6178">
        <f t="shared" si="193"/>
        <v>101325</v>
      </c>
    </row>
    <row r="6179" spans="1:3" x14ac:dyDescent="0.2">
      <c r="A6179">
        <v>0.77212499999999995</v>
      </c>
      <c r="B6179">
        <f t="shared" si="192"/>
        <v>62430.203184093007</v>
      </c>
      <c r="C6179">
        <f t="shared" si="193"/>
        <v>101325</v>
      </c>
    </row>
    <row r="6180" spans="1:3" x14ac:dyDescent="0.2">
      <c r="A6180">
        <v>0.77224999999999999</v>
      </c>
      <c r="B6180">
        <f t="shared" si="192"/>
        <v>61817.466376194563</v>
      </c>
      <c r="C6180">
        <f t="shared" si="193"/>
        <v>101325</v>
      </c>
    </row>
    <row r="6181" spans="1:3" x14ac:dyDescent="0.2">
      <c r="A6181">
        <v>0.77237500000000003</v>
      </c>
      <c r="B6181">
        <f t="shared" si="192"/>
        <v>61448.306650674749</v>
      </c>
      <c r="C6181">
        <f t="shared" si="193"/>
        <v>101325</v>
      </c>
    </row>
    <row r="6182" spans="1:3" x14ac:dyDescent="0.2">
      <c r="A6182">
        <v>0.77249999999999996</v>
      </c>
      <c r="B6182">
        <f t="shared" si="192"/>
        <v>61325</v>
      </c>
      <c r="C6182">
        <f t="shared" si="193"/>
        <v>101325</v>
      </c>
    </row>
    <row r="6183" spans="1:3" x14ac:dyDescent="0.2">
      <c r="A6183">
        <v>0.77262500000000001</v>
      </c>
      <c r="B6183">
        <f t="shared" si="192"/>
        <v>61448.306650674822</v>
      </c>
      <c r="C6183">
        <f t="shared" si="193"/>
        <v>101325</v>
      </c>
    </row>
    <row r="6184" spans="1:3" x14ac:dyDescent="0.2">
      <c r="A6184">
        <v>0.77275000000000005</v>
      </c>
      <c r="B6184">
        <f t="shared" si="192"/>
        <v>61817.466376194701</v>
      </c>
      <c r="C6184">
        <f t="shared" si="193"/>
        <v>101325</v>
      </c>
    </row>
    <row r="6185" spans="1:3" x14ac:dyDescent="0.2">
      <c r="A6185">
        <v>0.77287499999999998</v>
      </c>
      <c r="B6185">
        <f t="shared" si="192"/>
        <v>62430.203184092687</v>
      </c>
      <c r="C6185">
        <f t="shared" si="193"/>
        <v>101325</v>
      </c>
    </row>
    <row r="6186" spans="1:3" x14ac:dyDescent="0.2">
      <c r="A6186">
        <v>0.77300000000000002</v>
      </c>
      <c r="B6186">
        <f t="shared" si="192"/>
        <v>63282.739348194191</v>
      </c>
      <c r="C6186">
        <f t="shared" si="193"/>
        <v>101325</v>
      </c>
    </row>
    <row r="6187" spans="1:3" x14ac:dyDescent="0.2">
      <c r="A6187">
        <v>0.77312499999999995</v>
      </c>
      <c r="B6187">
        <f t="shared" si="192"/>
        <v>64369.818699548028</v>
      </c>
      <c r="C6187">
        <f t="shared" si="193"/>
        <v>101325</v>
      </c>
    </row>
    <row r="6188" spans="1:3" x14ac:dyDescent="0.2">
      <c r="A6188">
        <v>0.77324999999999999</v>
      </c>
      <c r="B6188">
        <f t="shared" si="192"/>
        <v>65684.739032465674</v>
      </c>
      <c r="C6188">
        <f t="shared" si="193"/>
        <v>101325</v>
      </c>
    </row>
    <row r="6189" spans="1:3" x14ac:dyDescent="0.2">
      <c r="A6189">
        <v>0.77337500000000003</v>
      </c>
      <c r="B6189">
        <f t="shared" si="192"/>
        <v>67219.393425836693</v>
      </c>
      <c r="C6189">
        <f t="shared" si="193"/>
        <v>101325</v>
      </c>
    </row>
    <row r="6190" spans="1:3" x14ac:dyDescent="0.2">
      <c r="A6190">
        <v>0.77349999999999997</v>
      </c>
      <c r="B6190">
        <f t="shared" si="192"/>
        <v>68964.320225001109</v>
      </c>
      <c r="C6190">
        <f t="shared" si="193"/>
        <v>101325</v>
      </c>
    </row>
    <row r="6191" spans="1:3" x14ac:dyDescent="0.2">
      <c r="A6191">
        <v>0.77362500000000001</v>
      </c>
      <c r="B6191">
        <f t="shared" si="192"/>
        <v>70908.761375999064</v>
      </c>
      <c r="C6191">
        <f t="shared" si="193"/>
        <v>101325</v>
      </c>
    </row>
    <row r="6192" spans="1:3" x14ac:dyDescent="0.2">
      <c r="A6192">
        <v>0.77375000000000005</v>
      </c>
      <c r="B6192">
        <f t="shared" si="192"/>
        <v>73040.728752538344</v>
      </c>
      <c r="C6192">
        <f t="shared" si="193"/>
        <v>101325</v>
      </c>
    </row>
    <row r="6193" spans="1:3" x14ac:dyDescent="0.2">
      <c r="A6193">
        <v>0.77387499999999998</v>
      </c>
      <c r="B6193">
        <f t="shared" si="192"/>
        <v>75347.078066792819</v>
      </c>
      <c r="C6193">
        <f t="shared" si="193"/>
        <v>101325</v>
      </c>
    </row>
    <row r="6194" spans="1:3" x14ac:dyDescent="0.2">
      <c r="A6194">
        <v>0.77400000000000002</v>
      </c>
      <c r="B6194">
        <f t="shared" si="192"/>
        <v>77813.589908301146</v>
      </c>
      <c r="C6194">
        <f t="shared" si="193"/>
        <v>101325</v>
      </c>
    </row>
    <row r="6195" spans="1:3" x14ac:dyDescent="0.2">
      <c r="A6195">
        <v>0.77412499999999995</v>
      </c>
      <c r="B6195">
        <f t="shared" si="192"/>
        <v>80425.057411362024</v>
      </c>
      <c r="C6195">
        <f t="shared" si="193"/>
        <v>101325</v>
      </c>
    </row>
    <row r="6196" spans="1:3" x14ac:dyDescent="0.2">
      <c r="A6196">
        <v>0.77424999999999999</v>
      </c>
      <c r="B6196">
        <f t="shared" si="192"/>
        <v>83165.380010417983</v>
      </c>
      <c r="C6196">
        <f t="shared" si="193"/>
        <v>101325</v>
      </c>
    </row>
    <row r="6197" spans="1:3" x14ac:dyDescent="0.2">
      <c r="A6197">
        <v>0.77437500000000004</v>
      </c>
      <c r="B6197">
        <f t="shared" si="192"/>
        <v>86017.662705398252</v>
      </c>
      <c r="C6197">
        <f t="shared" si="193"/>
        <v>101325</v>
      </c>
    </row>
    <row r="6198" spans="1:3" x14ac:dyDescent="0.2">
      <c r="A6198">
        <v>0.77449999999999997</v>
      </c>
      <c r="B6198">
        <f t="shared" si="192"/>
        <v>88964.32022500172</v>
      </c>
      <c r="C6198">
        <f t="shared" si="193"/>
        <v>101325</v>
      </c>
    </row>
    <row r="6199" spans="1:3" x14ac:dyDescent="0.2">
      <c r="A6199">
        <v>0.77462500000000001</v>
      </c>
      <c r="B6199">
        <f t="shared" si="192"/>
        <v>91987.185445763273</v>
      </c>
      <c r="C6199">
        <f t="shared" si="193"/>
        <v>101325</v>
      </c>
    </row>
    <row r="6200" spans="1:3" x14ac:dyDescent="0.2">
      <c r="A6200">
        <v>0.77475000000000005</v>
      </c>
      <c r="B6200">
        <f t="shared" si="192"/>
        <v>95067.621398392366</v>
      </c>
      <c r="C6200">
        <f t="shared" si="193"/>
        <v>101325</v>
      </c>
    </row>
    <row r="6201" spans="1:3" x14ac:dyDescent="0.2">
      <c r="A6201">
        <v>0.77487499999999998</v>
      </c>
      <c r="B6201">
        <f t="shared" si="192"/>
        <v>98186.636170885424</v>
      </c>
      <c r="C6201">
        <f t="shared" si="193"/>
        <v>101325</v>
      </c>
    </row>
    <row r="6202" spans="1:3" x14ac:dyDescent="0.2">
      <c r="A6202">
        <v>0.77500000000000002</v>
      </c>
      <c r="B6202">
        <f t="shared" si="192"/>
        <v>101325.00000000137</v>
      </c>
      <c r="C6202">
        <f t="shared" si="193"/>
        <v>101325</v>
      </c>
    </row>
    <row r="6203" spans="1:3" x14ac:dyDescent="0.2">
      <c r="A6203">
        <v>0.77512499999999995</v>
      </c>
      <c r="B6203">
        <f t="shared" si="192"/>
        <v>104463.36382911277</v>
      </c>
      <c r="C6203">
        <f t="shared" si="193"/>
        <v>101325</v>
      </c>
    </row>
    <row r="6204" spans="1:3" x14ac:dyDescent="0.2">
      <c r="A6204">
        <v>0.77524999999999999</v>
      </c>
      <c r="B6204">
        <f t="shared" si="192"/>
        <v>107582.37860161034</v>
      </c>
      <c r="C6204">
        <f t="shared" si="193"/>
        <v>101325</v>
      </c>
    </row>
    <row r="6205" spans="1:3" x14ac:dyDescent="0.2">
      <c r="A6205">
        <v>0.77537500000000004</v>
      </c>
      <c r="B6205">
        <f t="shared" si="192"/>
        <v>110662.81455423719</v>
      </c>
      <c r="C6205">
        <f t="shared" si="193"/>
        <v>101325</v>
      </c>
    </row>
    <row r="6206" spans="1:3" x14ac:dyDescent="0.2">
      <c r="A6206">
        <v>0.77549999999999997</v>
      </c>
      <c r="B6206">
        <f t="shared" si="192"/>
        <v>113685.67977499656</v>
      </c>
      <c r="C6206">
        <f t="shared" si="193"/>
        <v>101325</v>
      </c>
    </row>
    <row r="6207" spans="1:3" x14ac:dyDescent="0.2">
      <c r="A6207">
        <v>0.77562500000000001</v>
      </c>
      <c r="B6207">
        <f t="shared" si="192"/>
        <v>116632.33729460428</v>
      </c>
      <c r="C6207">
        <f t="shared" si="193"/>
        <v>101325</v>
      </c>
    </row>
    <row r="6208" spans="1:3" x14ac:dyDescent="0.2">
      <c r="A6208">
        <v>0.77575000000000005</v>
      </c>
      <c r="B6208">
        <f t="shared" si="192"/>
        <v>119484.61998958242</v>
      </c>
      <c r="C6208">
        <f t="shared" si="193"/>
        <v>101325</v>
      </c>
    </row>
    <row r="6209" spans="1:3" x14ac:dyDescent="0.2">
      <c r="A6209">
        <v>0.77587499999999998</v>
      </c>
      <c r="B6209">
        <f t="shared" si="192"/>
        <v>122224.94258863838</v>
      </c>
      <c r="C6209">
        <f t="shared" si="193"/>
        <v>101325</v>
      </c>
    </row>
    <row r="6210" spans="1:3" x14ac:dyDescent="0.2">
      <c r="A6210">
        <v>0.77600000000000002</v>
      </c>
      <c r="B6210">
        <f t="shared" si="192"/>
        <v>124836.41009169923</v>
      </c>
      <c r="C6210">
        <f t="shared" si="193"/>
        <v>101325</v>
      </c>
    </row>
    <row r="6211" spans="1:3" x14ac:dyDescent="0.2">
      <c r="A6211">
        <v>0.77612499999999995</v>
      </c>
      <c r="B6211">
        <f t="shared" ref="B6211:B6274" si="194">-40000*SIN(200*PI()*A6211)+101325</f>
        <v>127302.92193320581</v>
      </c>
      <c r="C6211">
        <f t="shared" ref="C6211:C6274" si="195">IF(MOD(A6211,0.02)&gt;0.005,101325,B6211)</f>
        <v>101325</v>
      </c>
    </row>
    <row r="6212" spans="1:3" x14ac:dyDescent="0.2">
      <c r="A6212">
        <v>0.77625</v>
      </c>
      <c r="B6212">
        <f t="shared" si="194"/>
        <v>129609.27124746199</v>
      </c>
      <c r="C6212">
        <f t="shared" si="195"/>
        <v>101325</v>
      </c>
    </row>
    <row r="6213" spans="1:3" x14ac:dyDescent="0.2">
      <c r="A6213">
        <v>0.77637500000000004</v>
      </c>
      <c r="B6213">
        <f t="shared" si="194"/>
        <v>131741.23862400124</v>
      </c>
      <c r="C6213">
        <f t="shared" si="195"/>
        <v>101325</v>
      </c>
    </row>
    <row r="6214" spans="1:3" x14ac:dyDescent="0.2">
      <c r="A6214">
        <v>0.77649999999999997</v>
      </c>
      <c r="B6214">
        <f t="shared" si="194"/>
        <v>133685.67977499781</v>
      </c>
      <c r="C6214">
        <f t="shared" si="195"/>
        <v>101325</v>
      </c>
    </row>
    <row r="6215" spans="1:3" x14ac:dyDescent="0.2">
      <c r="A6215">
        <v>0.77662500000000001</v>
      </c>
      <c r="B6215">
        <f t="shared" si="194"/>
        <v>135430.60657416357</v>
      </c>
      <c r="C6215">
        <f t="shared" si="195"/>
        <v>101325</v>
      </c>
    </row>
    <row r="6216" spans="1:3" x14ac:dyDescent="0.2">
      <c r="A6216">
        <v>0.77675000000000005</v>
      </c>
      <c r="B6216">
        <f t="shared" si="194"/>
        <v>136965.26096753558</v>
      </c>
      <c r="C6216">
        <f t="shared" si="195"/>
        <v>101325</v>
      </c>
    </row>
    <row r="6217" spans="1:3" x14ac:dyDescent="0.2">
      <c r="A6217">
        <v>0.77687499999999998</v>
      </c>
      <c r="B6217">
        <f t="shared" si="194"/>
        <v>138280.18130045128</v>
      </c>
      <c r="C6217">
        <f t="shared" si="195"/>
        <v>101325</v>
      </c>
    </row>
    <row r="6218" spans="1:3" x14ac:dyDescent="0.2">
      <c r="A6218">
        <v>0.77700000000000002</v>
      </c>
      <c r="B6218">
        <f t="shared" si="194"/>
        <v>139367.26065180666</v>
      </c>
      <c r="C6218">
        <f t="shared" si="195"/>
        <v>101325</v>
      </c>
    </row>
    <row r="6219" spans="1:3" x14ac:dyDescent="0.2">
      <c r="A6219">
        <v>0.77712499999999995</v>
      </c>
      <c r="B6219">
        <f t="shared" si="194"/>
        <v>140219.79681590688</v>
      </c>
      <c r="C6219">
        <f t="shared" si="195"/>
        <v>101325</v>
      </c>
    </row>
    <row r="6220" spans="1:3" x14ac:dyDescent="0.2">
      <c r="A6220">
        <v>0.77725</v>
      </c>
      <c r="B6220">
        <f t="shared" si="194"/>
        <v>140832.53362380539</v>
      </c>
      <c r="C6220">
        <f t="shared" si="195"/>
        <v>101325</v>
      </c>
    </row>
    <row r="6221" spans="1:3" x14ac:dyDescent="0.2">
      <c r="A6221">
        <v>0.77737500000000004</v>
      </c>
      <c r="B6221">
        <f t="shared" si="194"/>
        <v>141201.69334932521</v>
      </c>
      <c r="C6221">
        <f t="shared" si="195"/>
        <v>101325</v>
      </c>
    </row>
    <row r="6222" spans="1:3" x14ac:dyDescent="0.2">
      <c r="A6222">
        <v>0.77749999999999997</v>
      </c>
      <c r="B6222">
        <f t="shared" si="194"/>
        <v>141325</v>
      </c>
      <c r="C6222">
        <f t="shared" si="195"/>
        <v>101325</v>
      </c>
    </row>
    <row r="6223" spans="1:3" x14ac:dyDescent="0.2">
      <c r="A6223">
        <v>0.77762500000000001</v>
      </c>
      <c r="B6223">
        <f t="shared" si="194"/>
        <v>141201.69334932504</v>
      </c>
      <c r="C6223">
        <f t="shared" si="195"/>
        <v>101325</v>
      </c>
    </row>
    <row r="6224" spans="1:3" x14ac:dyDescent="0.2">
      <c r="A6224">
        <v>0.77775000000000005</v>
      </c>
      <c r="B6224">
        <f t="shared" si="194"/>
        <v>140832.53362380539</v>
      </c>
      <c r="C6224">
        <f t="shared" si="195"/>
        <v>101325</v>
      </c>
    </row>
    <row r="6225" spans="1:3" x14ac:dyDescent="0.2">
      <c r="A6225">
        <v>0.77787499999999998</v>
      </c>
      <c r="B6225">
        <f t="shared" si="194"/>
        <v>140219.79681590688</v>
      </c>
      <c r="C6225">
        <f t="shared" si="195"/>
        <v>101325</v>
      </c>
    </row>
    <row r="6226" spans="1:3" x14ac:dyDescent="0.2">
      <c r="A6226">
        <v>0.77800000000000002</v>
      </c>
      <c r="B6226">
        <f t="shared" si="194"/>
        <v>139367.26065180593</v>
      </c>
      <c r="C6226">
        <f t="shared" si="195"/>
        <v>101325</v>
      </c>
    </row>
    <row r="6227" spans="1:3" x14ac:dyDescent="0.2">
      <c r="A6227">
        <v>0.77812499999999996</v>
      </c>
      <c r="B6227">
        <f t="shared" si="194"/>
        <v>138280.18130045215</v>
      </c>
      <c r="C6227">
        <f t="shared" si="195"/>
        <v>101325</v>
      </c>
    </row>
    <row r="6228" spans="1:3" x14ac:dyDescent="0.2">
      <c r="A6228">
        <v>0.77825</v>
      </c>
      <c r="B6228">
        <f t="shared" si="194"/>
        <v>136965.26096753453</v>
      </c>
      <c r="C6228">
        <f t="shared" si="195"/>
        <v>101325</v>
      </c>
    </row>
    <row r="6229" spans="1:3" x14ac:dyDescent="0.2">
      <c r="A6229">
        <v>0.77837500000000004</v>
      </c>
      <c r="B6229">
        <f t="shared" si="194"/>
        <v>135430.60657416354</v>
      </c>
      <c r="C6229">
        <f t="shared" si="195"/>
        <v>101325</v>
      </c>
    </row>
    <row r="6230" spans="1:3" x14ac:dyDescent="0.2">
      <c r="A6230">
        <v>0.77849999999999997</v>
      </c>
      <c r="B6230">
        <f t="shared" si="194"/>
        <v>133685.67977499781</v>
      </c>
      <c r="C6230">
        <f t="shared" si="195"/>
        <v>101325</v>
      </c>
    </row>
    <row r="6231" spans="1:3" x14ac:dyDescent="0.2">
      <c r="A6231">
        <v>0.77862500000000001</v>
      </c>
      <c r="B6231">
        <f t="shared" si="194"/>
        <v>131741.23862400121</v>
      </c>
      <c r="C6231">
        <f t="shared" si="195"/>
        <v>101325</v>
      </c>
    </row>
    <row r="6232" spans="1:3" x14ac:dyDescent="0.2">
      <c r="A6232">
        <v>0.77875000000000005</v>
      </c>
      <c r="B6232">
        <f t="shared" si="194"/>
        <v>129609.27124746036</v>
      </c>
      <c r="C6232">
        <f t="shared" si="195"/>
        <v>101325</v>
      </c>
    </row>
    <row r="6233" spans="1:3" x14ac:dyDescent="0.2">
      <c r="A6233">
        <v>0.77887499999999998</v>
      </c>
      <c r="B6233">
        <f t="shared" si="194"/>
        <v>127302.9219332075</v>
      </c>
      <c r="C6233">
        <f t="shared" si="195"/>
        <v>101325</v>
      </c>
    </row>
    <row r="6234" spans="1:3" x14ac:dyDescent="0.2">
      <c r="A6234">
        <v>0.77900000000000003</v>
      </c>
      <c r="B6234">
        <f t="shared" si="194"/>
        <v>124836.41009169919</v>
      </c>
      <c r="C6234">
        <f t="shared" si="195"/>
        <v>101325</v>
      </c>
    </row>
    <row r="6235" spans="1:3" x14ac:dyDescent="0.2">
      <c r="A6235">
        <v>0.77912499999999996</v>
      </c>
      <c r="B6235">
        <f t="shared" si="194"/>
        <v>122224.94258863834</v>
      </c>
      <c r="C6235">
        <f t="shared" si="195"/>
        <v>101325</v>
      </c>
    </row>
    <row r="6236" spans="1:3" x14ac:dyDescent="0.2">
      <c r="A6236">
        <v>0.77925</v>
      </c>
      <c r="B6236">
        <f t="shared" si="194"/>
        <v>119484.6199895824</v>
      </c>
      <c r="C6236">
        <f t="shared" si="195"/>
        <v>101325</v>
      </c>
    </row>
    <row r="6237" spans="1:3" x14ac:dyDescent="0.2">
      <c r="A6237">
        <v>0.77937500000000004</v>
      </c>
      <c r="B6237">
        <f t="shared" si="194"/>
        <v>116632.33729460214</v>
      </c>
      <c r="C6237">
        <f t="shared" si="195"/>
        <v>101325</v>
      </c>
    </row>
    <row r="6238" spans="1:3" x14ac:dyDescent="0.2">
      <c r="A6238">
        <v>0.77949999999999997</v>
      </c>
      <c r="B6238">
        <f t="shared" si="194"/>
        <v>113685.67977499869</v>
      </c>
      <c r="C6238">
        <f t="shared" si="195"/>
        <v>101325</v>
      </c>
    </row>
    <row r="6239" spans="1:3" x14ac:dyDescent="0.2">
      <c r="A6239">
        <v>0.77962500000000001</v>
      </c>
      <c r="B6239">
        <f t="shared" si="194"/>
        <v>110662.81455423494</v>
      </c>
      <c r="C6239">
        <f t="shared" si="195"/>
        <v>101325</v>
      </c>
    </row>
    <row r="6240" spans="1:3" x14ac:dyDescent="0.2">
      <c r="A6240">
        <v>0.77975000000000005</v>
      </c>
      <c r="B6240">
        <f t="shared" si="194"/>
        <v>107582.37860160806</v>
      </c>
      <c r="C6240">
        <f t="shared" si="195"/>
        <v>101325</v>
      </c>
    </row>
    <row r="6241" spans="1:3" x14ac:dyDescent="0.2">
      <c r="A6241">
        <v>0.77987499999999998</v>
      </c>
      <c r="B6241">
        <f t="shared" si="194"/>
        <v>104463.363829115</v>
      </c>
      <c r="C6241">
        <f t="shared" si="195"/>
        <v>101325</v>
      </c>
    </row>
    <row r="6242" spans="1:3" x14ac:dyDescent="0.2">
      <c r="A6242">
        <v>0.78</v>
      </c>
      <c r="B6242">
        <f t="shared" si="194"/>
        <v>101324.99999999905</v>
      </c>
      <c r="C6242">
        <f t="shared" si="195"/>
        <v>101324.99999999905</v>
      </c>
    </row>
    <row r="6243" spans="1:3" x14ac:dyDescent="0.2">
      <c r="A6243">
        <v>0.78012499999999996</v>
      </c>
      <c r="B6243">
        <f t="shared" si="194"/>
        <v>98186.63617088765</v>
      </c>
      <c r="C6243">
        <f t="shared" si="195"/>
        <v>98186.63617088765</v>
      </c>
    </row>
    <row r="6244" spans="1:3" x14ac:dyDescent="0.2">
      <c r="A6244">
        <v>0.78025</v>
      </c>
      <c r="B6244">
        <f t="shared" si="194"/>
        <v>95067.621398390082</v>
      </c>
      <c r="C6244">
        <f t="shared" si="195"/>
        <v>95067.621398390082</v>
      </c>
    </row>
    <row r="6245" spans="1:3" x14ac:dyDescent="0.2">
      <c r="A6245">
        <v>0.78037500000000004</v>
      </c>
      <c r="B6245">
        <f t="shared" si="194"/>
        <v>91987.185445763229</v>
      </c>
      <c r="C6245">
        <f t="shared" si="195"/>
        <v>91987.185445763229</v>
      </c>
    </row>
    <row r="6246" spans="1:3" x14ac:dyDescent="0.2">
      <c r="A6246">
        <v>0.78049999999999997</v>
      </c>
      <c r="B6246">
        <f t="shared" si="194"/>
        <v>88964.320225001677</v>
      </c>
      <c r="C6246">
        <f t="shared" si="195"/>
        <v>88964.320225001677</v>
      </c>
    </row>
    <row r="6247" spans="1:3" x14ac:dyDescent="0.2">
      <c r="A6247">
        <v>0.78062500000000001</v>
      </c>
      <c r="B6247">
        <f t="shared" si="194"/>
        <v>86017.662705396113</v>
      </c>
      <c r="C6247">
        <f t="shared" si="195"/>
        <v>86017.662705396113</v>
      </c>
    </row>
    <row r="6248" spans="1:3" x14ac:dyDescent="0.2">
      <c r="A6248">
        <v>0.78075000000000006</v>
      </c>
      <c r="B6248">
        <f t="shared" si="194"/>
        <v>83165.380010415931</v>
      </c>
      <c r="C6248">
        <f t="shared" si="195"/>
        <v>83165.380010415931</v>
      </c>
    </row>
    <row r="6249" spans="1:3" x14ac:dyDescent="0.2">
      <c r="A6249">
        <v>0.78087499999999999</v>
      </c>
      <c r="B6249">
        <f t="shared" si="194"/>
        <v>80425.05741136198</v>
      </c>
      <c r="C6249">
        <f t="shared" si="195"/>
        <v>80425.05741136198</v>
      </c>
    </row>
    <row r="6250" spans="1:3" x14ac:dyDescent="0.2">
      <c r="A6250">
        <v>0.78100000000000003</v>
      </c>
      <c r="B6250">
        <f t="shared" si="194"/>
        <v>77813.589908301117</v>
      </c>
      <c r="C6250">
        <f t="shared" si="195"/>
        <v>77813.589908301117</v>
      </c>
    </row>
    <row r="6251" spans="1:3" x14ac:dyDescent="0.2">
      <c r="A6251">
        <v>0.78112499999999996</v>
      </c>
      <c r="B6251">
        <f t="shared" si="194"/>
        <v>75347.07806679279</v>
      </c>
      <c r="C6251">
        <f t="shared" si="195"/>
        <v>75347.07806679279</v>
      </c>
    </row>
    <row r="6252" spans="1:3" x14ac:dyDescent="0.2">
      <c r="A6252">
        <v>0.78125</v>
      </c>
      <c r="B6252">
        <f t="shared" si="194"/>
        <v>73040.728752538314</v>
      </c>
      <c r="C6252">
        <f t="shared" si="195"/>
        <v>73040.728752538314</v>
      </c>
    </row>
    <row r="6253" spans="1:3" x14ac:dyDescent="0.2">
      <c r="A6253">
        <v>0.78137500000000004</v>
      </c>
      <c r="B6253">
        <f t="shared" si="194"/>
        <v>70908.761375997565</v>
      </c>
      <c r="C6253">
        <f t="shared" si="195"/>
        <v>70908.761375997565</v>
      </c>
    </row>
    <row r="6254" spans="1:3" x14ac:dyDescent="0.2">
      <c r="A6254">
        <v>0.78149999999999997</v>
      </c>
      <c r="B6254">
        <f t="shared" si="194"/>
        <v>68964.320225002419</v>
      </c>
      <c r="C6254">
        <f t="shared" si="195"/>
        <v>68964.320225002419</v>
      </c>
    </row>
    <row r="6255" spans="1:3" x14ac:dyDescent="0.2">
      <c r="A6255">
        <v>0.78162500000000001</v>
      </c>
      <c r="B6255">
        <f t="shared" si="194"/>
        <v>67219.393425835471</v>
      </c>
      <c r="C6255">
        <f t="shared" si="195"/>
        <v>67219.393425835471</v>
      </c>
    </row>
    <row r="6256" spans="1:3" x14ac:dyDescent="0.2">
      <c r="A6256">
        <v>0.78174999999999994</v>
      </c>
      <c r="B6256">
        <f t="shared" si="194"/>
        <v>65684.739032465644</v>
      </c>
      <c r="C6256">
        <f t="shared" si="195"/>
        <v>65684.739032465644</v>
      </c>
    </row>
    <row r="6257" spans="1:3" x14ac:dyDescent="0.2">
      <c r="A6257">
        <v>0.78187499999999999</v>
      </c>
      <c r="B6257">
        <f t="shared" si="194"/>
        <v>64369.818699548887</v>
      </c>
      <c r="C6257">
        <f t="shared" si="195"/>
        <v>64369.818699548887</v>
      </c>
    </row>
    <row r="6258" spans="1:3" x14ac:dyDescent="0.2">
      <c r="A6258">
        <v>0.78200000000000003</v>
      </c>
      <c r="B6258">
        <f t="shared" si="194"/>
        <v>63282.739348193478</v>
      </c>
      <c r="C6258">
        <f t="shared" si="195"/>
        <v>63282.739348193478</v>
      </c>
    </row>
    <row r="6259" spans="1:3" x14ac:dyDescent="0.2">
      <c r="A6259">
        <v>0.78212499999999996</v>
      </c>
      <c r="B6259">
        <f t="shared" si="194"/>
        <v>62430.20318409321</v>
      </c>
      <c r="C6259">
        <f t="shared" si="195"/>
        <v>62430.20318409321</v>
      </c>
    </row>
    <row r="6260" spans="1:3" x14ac:dyDescent="0.2">
      <c r="A6260">
        <v>0.78225</v>
      </c>
      <c r="B6260">
        <f t="shared" si="194"/>
        <v>61817.466376194337</v>
      </c>
      <c r="C6260">
        <f t="shared" si="195"/>
        <v>61817.466376194337</v>
      </c>
    </row>
    <row r="6261" spans="1:3" x14ac:dyDescent="0.2">
      <c r="A6261">
        <v>0.78237500000000004</v>
      </c>
      <c r="B6261">
        <f t="shared" si="194"/>
        <v>61448.306650674815</v>
      </c>
      <c r="C6261">
        <f t="shared" si="195"/>
        <v>61448.306650674815</v>
      </c>
    </row>
    <row r="6262" spans="1:3" x14ac:dyDescent="0.2">
      <c r="A6262">
        <v>0.78249999999999997</v>
      </c>
      <c r="B6262">
        <f t="shared" si="194"/>
        <v>61325</v>
      </c>
      <c r="C6262">
        <f t="shared" si="195"/>
        <v>61325</v>
      </c>
    </row>
    <row r="6263" spans="1:3" x14ac:dyDescent="0.2">
      <c r="A6263">
        <v>0.78262500000000002</v>
      </c>
      <c r="B6263">
        <f t="shared" si="194"/>
        <v>61448.306650674931</v>
      </c>
      <c r="C6263">
        <f t="shared" si="195"/>
        <v>61448.306650674931</v>
      </c>
    </row>
    <row r="6264" spans="1:3" x14ac:dyDescent="0.2">
      <c r="A6264">
        <v>0.78274999999999995</v>
      </c>
      <c r="B6264">
        <f t="shared" si="194"/>
        <v>61817.466376194207</v>
      </c>
      <c r="C6264">
        <f t="shared" si="195"/>
        <v>61817.466376194207</v>
      </c>
    </row>
    <row r="6265" spans="1:3" x14ac:dyDescent="0.2">
      <c r="A6265">
        <v>0.78287499999999999</v>
      </c>
      <c r="B6265">
        <f t="shared" si="194"/>
        <v>62430.203184093021</v>
      </c>
      <c r="C6265">
        <f t="shared" si="195"/>
        <v>62430.203184093021</v>
      </c>
    </row>
    <row r="6266" spans="1:3" x14ac:dyDescent="0.2">
      <c r="A6266">
        <v>0.78300000000000003</v>
      </c>
      <c r="B6266">
        <f t="shared" si="194"/>
        <v>63282.739348193929</v>
      </c>
      <c r="C6266">
        <f t="shared" si="195"/>
        <v>63282.739348193929</v>
      </c>
    </row>
    <row r="6267" spans="1:3" x14ac:dyDescent="0.2">
      <c r="A6267">
        <v>0.78312499999999996</v>
      </c>
      <c r="B6267">
        <f t="shared" si="194"/>
        <v>64369.818699548574</v>
      </c>
      <c r="C6267">
        <f t="shared" si="195"/>
        <v>64369.818699548574</v>
      </c>
    </row>
    <row r="6268" spans="1:3" x14ac:dyDescent="0.2">
      <c r="A6268">
        <v>0.78325</v>
      </c>
      <c r="B6268">
        <f t="shared" si="194"/>
        <v>65684.739032465266</v>
      </c>
      <c r="C6268">
        <f t="shared" si="195"/>
        <v>65684.739032465266</v>
      </c>
    </row>
    <row r="6269" spans="1:3" x14ac:dyDescent="0.2">
      <c r="A6269">
        <v>0.78337500000000004</v>
      </c>
      <c r="B6269">
        <f t="shared" si="194"/>
        <v>67219.393425837421</v>
      </c>
      <c r="C6269">
        <f t="shared" si="195"/>
        <v>67219.393425837421</v>
      </c>
    </row>
    <row r="6270" spans="1:3" x14ac:dyDescent="0.2">
      <c r="A6270">
        <v>0.78349999999999997</v>
      </c>
      <c r="B6270">
        <f t="shared" si="194"/>
        <v>68964.320225001939</v>
      </c>
      <c r="C6270">
        <f t="shared" si="195"/>
        <v>68964.320225001939</v>
      </c>
    </row>
    <row r="6271" spans="1:3" x14ac:dyDescent="0.2">
      <c r="A6271">
        <v>0.78362500000000002</v>
      </c>
      <c r="B6271">
        <f t="shared" si="194"/>
        <v>70908.761375998511</v>
      </c>
      <c r="C6271">
        <f t="shared" si="195"/>
        <v>70908.761375998511</v>
      </c>
    </row>
    <row r="6272" spans="1:3" x14ac:dyDescent="0.2">
      <c r="A6272">
        <v>0.78374999999999995</v>
      </c>
      <c r="B6272">
        <f t="shared" si="194"/>
        <v>73040.728752537732</v>
      </c>
      <c r="C6272">
        <f t="shared" si="195"/>
        <v>73040.728752537732</v>
      </c>
    </row>
    <row r="6273" spans="1:3" x14ac:dyDescent="0.2">
      <c r="A6273">
        <v>0.78387499999999999</v>
      </c>
      <c r="B6273">
        <f t="shared" si="194"/>
        <v>75347.078066792164</v>
      </c>
      <c r="C6273">
        <f t="shared" si="195"/>
        <v>75347.078066792164</v>
      </c>
    </row>
    <row r="6274" spans="1:3" x14ac:dyDescent="0.2">
      <c r="A6274">
        <v>0.78400000000000003</v>
      </c>
      <c r="B6274">
        <f t="shared" si="194"/>
        <v>77813.589908302296</v>
      </c>
      <c r="C6274">
        <f t="shared" si="195"/>
        <v>77813.589908302296</v>
      </c>
    </row>
    <row r="6275" spans="1:3" x14ac:dyDescent="0.2">
      <c r="A6275">
        <v>0.78412499999999996</v>
      </c>
      <c r="B6275">
        <f t="shared" ref="B6275:B6338" si="196">-40000*SIN(200*PI()*A6275)+101325</f>
        <v>80425.057411361282</v>
      </c>
      <c r="C6275">
        <f t="shared" ref="C6275:C6338" si="197">IF(MOD(A6275,0.02)&gt;0.005,101325,B6275)</f>
        <v>80425.057411361282</v>
      </c>
    </row>
    <row r="6276" spans="1:3" x14ac:dyDescent="0.2">
      <c r="A6276">
        <v>0.78425</v>
      </c>
      <c r="B6276">
        <f t="shared" si="196"/>
        <v>83165.380010419249</v>
      </c>
      <c r="C6276">
        <f t="shared" si="197"/>
        <v>83165.380010419249</v>
      </c>
    </row>
    <row r="6277" spans="1:3" x14ac:dyDescent="0.2">
      <c r="A6277">
        <v>0.78437500000000004</v>
      </c>
      <c r="B6277">
        <f t="shared" si="196"/>
        <v>86017.662705397452</v>
      </c>
      <c r="C6277">
        <f t="shared" si="197"/>
        <v>86017.662705397452</v>
      </c>
    </row>
    <row r="6278" spans="1:3" x14ac:dyDescent="0.2">
      <c r="A6278">
        <v>0.78449999999999998</v>
      </c>
      <c r="B6278">
        <f t="shared" si="196"/>
        <v>88964.320225000905</v>
      </c>
      <c r="C6278">
        <f t="shared" si="197"/>
        <v>88964.320225000905</v>
      </c>
    </row>
    <row r="6279" spans="1:3" x14ac:dyDescent="0.2">
      <c r="A6279">
        <v>0.78462500000000002</v>
      </c>
      <c r="B6279">
        <f t="shared" si="196"/>
        <v>91987.18544576464</v>
      </c>
      <c r="C6279">
        <f t="shared" si="197"/>
        <v>91987.18544576464</v>
      </c>
    </row>
    <row r="6280" spans="1:3" x14ac:dyDescent="0.2">
      <c r="A6280">
        <v>0.78474999999999995</v>
      </c>
      <c r="B6280">
        <f t="shared" si="196"/>
        <v>95067.621398389267</v>
      </c>
      <c r="C6280">
        <f t="shared" si="197"/>
        <v>95067.621398389267</v>
      </c>
    </row>
    <row r="6281" spans="1:3" x14ac:dyDescent="0.2">
      <c r="A6281">
        <v>0.78487499999999999</v>
      </c>
      <c r="B6281">
        <f t="shared" si="196"/>
        <v>98186.636170886835</v>
      </c>
      <c r="C6281">
        <f t="shared" si="197"/>
        <v>98186.636170886835</v>
      </c>
    </row>
    <row r="6282" spans="1:3" x14ac:dyDescent="0.2">
      <c r="A6282">
        <v>0.78500000000000003</v>
      </c>
      <c r="B6282">
        <f t="shared" si="196"/>
        <v>101325.00000000051</v>
      </c>
      <c r="C6282">
        <f t="shared" si="197"/>
        <v>101325</v>
      </c>
    </row>
    <row r="6283" spans="1:3" x14ac:dyDescent="0.2">
      <c r="A6283">
        <v>0.78512499999999996</v>
      </c>
      <c r="B6283">
        <f t="shared" si="196"/>
        <v>104463.36382911191</v>
      </c>
      <c r="C6283">
        <f t="shared" si="197"/>
        <v>101325</v>
      </c>
    </row>
    <row r="6284" spans="1:3" x14ac:dyDescent="0.2">
      <c r="A6284">
        <v>0.78525</v>
      </c>
      <c r="B6284">
        <f t="shared" si="196"/>
        <v>107582.3786016095</v>
      </c>
      <c r="C6284">
        <f t="shared" si="197"/>
        <v>101325</v>
      </c>
    </row>
    <row r="6285" spans="1:3" x14ac:dyDescent="0.2">
      <c r="A6285">
        <v>0.78537500000000005</v>
      </c>
      <c r="B6285">
        <f t="shared" si="196"/>
        <v>110662.81455423635</v>
      </c>
      <c r="C6285">
        <f t="shared" si="197"/>
        <v>101325</v>
      </c>
    </row>
    <row r="6286" spans="1:3" x14ac:dyDescent="0.2">
      <c r="A6286">
        <v>0.78549999999999998</v>
      </c>
      <c r="B6286">
        <f t="shared" si="196"/>
        <v>113685.6797749979</v>
      </c>
      <c r="C6286">
        <f t="shared" si="197"/>
        <v>101325</v>
      </c>
    </row>
    <row r="6287" spans="1:3" x14ac:dyDescent="0.2">
      <c r="A6287">
        <v>0.78562500000000002</v>
      </c>
      <c r="B6287">
        <f t="shared" si="196"/>
        <v>116632.33729460349</v>
      </c>
      <c r="C6287">
        <f t="shared" si="197"/>
        <v>101325</v>
      </c>
    </row>
    <row r="6288" spans="1:3" x14ac:dyDescent="0.2">
      <c r="A6288">
        <v>0.78574999999999995</v>
      </c>
      <c r="B6288">
        <f t="shared" si="196"/>
        <v>119484.61998958167</v>
      </c>
      <c r="C6288">
        <f t="shared" si="197"/>
        <v>101325</v>
      </c>
    </row>
    <row r="6289" spans="1:3" x14ac:dyDescent="0.2">
      <c r="A6289">
        <v>0.78587499999999999</v>
      </c>
      <c r="B6289">
        <f t="shared" si="196"/>
        <v>122224.94258863764</v>
      </c>
      <c r="C6289">
        <f t="shared" si="197"/>
        <v>101325</v>
      </c>
    </row>
    <row r="6290" spans="1:3" x14ac:dyDescent="0.2">
      <c r="A6290">
        <v>0.78600000000000003</v>
      </c>
      <c r="B6290">
        <f t="shared" si="196"/>
        <v>124836.41009170038</v>
      </c>
      <c r="C6290">
        <f t="shared" si="197"/>
        <v>101325</v>
      </c>
    </row>
    <row r="6291" spans="1:3" x14ac:dyDescent="0.2">
      <c r="A6291">
        <v>0.78612499999999996</v>
      </c>
      <c r="B6291">
        <f t="shared" si="196"/>
        <v>127302.92193320688</v>
      </c>
      <c r="C6291">
        <f t="shared" si="197"/>
        <v>101325</v>
      </c>
    </row>
    <row r="6292" spans="1:3" x14ac:dyDescent="0.2">
      <c r="A6292">
        <v>0.78625</v>
      </c>
      <c r="B6292">
        <f t="shared" si="196"/>
        <v>129609.27124746138</v>
      </c>
      <c r="C6292">
        <f t="shared" si="197"/>
        <v>101325</v>
      </c>
    </row>
    <row r="6293" spans="1:3" x14ac:dyDescent="0.2">
      <c r="A6293">
        <v>0.78637500000000005</v>
      </c>
      <c r="B6293">
        <f t="shared" si="196"/>
        <v>131741.23862400214</v>
      </c>
      <c r="C6293">
        <f t="shared" si="197"/>
        <v>101325</v>
      </c>
    </row>
    <row r="6294" spans="1:3" x14ac:dyDescent="0.2">
      <c r="A6294">
        <v>0.78649999999999998</v>
      </c>
      <c r="B6294">
        <f t="shared" si="196"/>
        <v>133685.67977499732</v>
      </c>
      <c r="C6294">
        <f t="shared" si="197"/>
        <v>101325</v>
      </c>
    </row>
    <row r="6295" spans="1:3" x14ac:dyDescent="0.2">
      <c r="A6295">
        <v>0.78662500000000002</v>
      </c>
      <c r="B6295">
        <f t="shared" si="196"/>
        <v>135430.6065741643</v>
      </c>
      <c r="C6295">
        <f t="shared" si="197"/>
        <v>101325</v>
      </c>
    </row>
    <row r="6296" spans="1:3" x14ac:dyDescent="0.2">
      <c r="A6296">
        <v>0.78674999999999995</v>
      </c>
      <c r="B6296">
        <f t="shared" si="196"/>
        <v>136965.26096753415</v>
      </c>
      <c r="C6296">
        <f t="shared" si="197"/>
        <v>101325</v>
      </c>
    </row>
    <row r="6297" spans="1:3" x14ac:dyDescent="0.2">
      <c r="A6297">
        <v>0.78687499999999999</v>
      </c>
      <c r="B6297">
        <f t="shared" si="196"/>
        <v>138280.1813004518</v>
      </c>
      <c r="C6297">
        <f t="shared" si="197"/>
        <v>101325</v>
      </c>
    </row>
    <row r="6298" spans="1:3" x14ac:dyDescent="0.2">
      <c r="A6298">
        <v>0.78700000000000003</v>
      </c>
      <c r="B6298">
        <f t="shared" si="196"/>
        <v>139367.26065180637</v>
      </c>
      <c r="C6298">
        <f t="shared" si="197"/>
        <v>101325</v>
      </c>
    </row>
    <row r="6299" spans="1:3" x14ac:dyDescent="0.2">
      <c r="A6299">
        <v>0.78712499999999996</v>
      </c>
      <c r="B6299">
        <f t="shared" si="196"/>
        <v>140219.79681590668</v>
      </c>
      <c r="C6299">
        <f t="shared" si="197"/>
        <v>101325</v>
      </c>
    </row>
    <row r="6300" spans="1:3" x14ac:dyDescent="0.2">
      <c r="A6300">
        <v>0.78725000000000001</v>
      </c>
      <c r="B6300">
        <f t="shared" si="196"/>
        <v>140832.53362380559</v>
      </c>
      <c r="C6300">
        <f t="shared" si="197"/>
        <v>101325</v>
      </c>
    </row>
    <row r="6301" spans="1:3" x14ac:dyDescent="0.2">
      <c r="A6301">
        <v>0.78737500000000005</v>
      </c>
      <c r="B6301">
        <f t="shared" si="196"/>
        <v>141201.69334932516</v>
      </c>
      <c r="C6301">
        <f t="shared" si="197"/>
        <v>101325</v>
      </c>
    </row>
    <row r="6302" spans="1:3" x14ac:dyDescent="0.2">
      <c r="A6302">
        <v>0.78749999999999998</v>
      </c>
      <c r="B6302">
        <f t="shared" si="196"/>
        <v>141325</v>
      </c>
      <c r="C6302">
        <f t="shared" si="197"/>
        <v>101325</v>
      </c>
    </row>
    <row r="6303" spans="1:3" x14ac:dyDescent="0.2">
      <c r="A6303">
        <v>0.78762500000000002</v>
      </c>
      <c r="B6303">
        <f t="shared" si="196"/>
        <v>141201.6933493251</v>
      </c>
      <c r="C6303">
        <f t="shared" si="197"/>
        <v>101325</v>
      </c>
    </row>
    <row r="6304" spans="1:3" x14ac:dyDescent="0.2">
      <c r="A6304">
        <v>0.78774999999999995</v>
      </c>
      <c r="B6304">
        <f t="shared" si="196"/>
        <v>140832.53362380585</v>
      </c>
      <c r="C6304">
        <f t="shared" si="197"/>
        <v>101325</v>
      </c>
    </row>
    <row r="6305" spans="1:3" x14ac:dyDescent="0.2">
      <c r="A6305">
        <v>0.78787499999999999</v>
      </c>
      <c r="B6305">
        <f t="shared" si="196"/>
        <v>140219.79681590709</v>
      </c>
      <c r="C6305">
        <f t="shared" si="197"/>
        <v>101325</v>
      </c>
    </row>
    <row r="6306" spans="1:3" x14ac:dyDescent="0.2">
      <c r="A6306">
        <v>0.78800000000000003</v>
      </c>
      <c r="B6306">
        <f t="shared" si="196"/>
        <v>139367.2606518055</v>
      </c>
      <c r="C6306">
        <f t="shared" si="197"/>
        <v>101325</v>
      </c>
    </row>
    <row r="6307" spans="1:3" x14ac:dyDescent="0.2">
      <c r="A6307">
        <v>0.78812499999999996</v>
      </c>
      <c r="B6307">
        <f t="shared" si="196"/>
        <v>138280.1813004516</v>
      </c>
      <c r="C6307">
        <f t="shared" si="197"/>
        <v>101325</v>
      </c>
    </row>
    <row r="6308" spans="1:3" x14ac:dyDescent="0.2">
      <c r="A6308">
        <v>0.78825000000000001</v>
      </c>
      <c r="B6308">
        <f t="shared" si="196"/>
        <v>136965.26096753491</v>
      </c>
      <c r="C6308">
        <f t="shared" si="197"/>
        <v>101325</v>
      </c>
    </row>
    <row r="6309" spans="1:3" x14ac:dyDescent="0.2">
      <c r="A6309">
        <v>0.78837500000000005</v>
      </c>
      <c r="B6309">
        <f t="shared" si="196"/>
        <v>135430.60657416281</v>
      </c>
      <c r="C6309">
        <f t="shared" si="197"/>
        <v>101325</v>
      </c>
    </row>
    <row r="6310" spans="1:3" x14ac:dyDescent="0.2">
      <c r="A6310">
        <v>0.78849999999999998</v>
      </c>
      <c r="B6310">
        <f t="shared" si="196"/>
        <v>133685.67977499831</v>
      </c>
      <c r="C6310">
        <f t="shared" si="197"/>
        <v>101325</v>
      </c>
    </row>
    <row r="6311" spans="1:3" x14ac:dyDescent="0.2">
      <c r="A6311">
        <v>0.78862500000000002</v>
      </c>
      <c r="B6311">
        <f t="shared" si="196"/>
        <v>131741.23862400028</v>
      </c>
      <c r="C6311">
        <f t="shared" si="197"/>
        <v>101325</v>
      </c>
    </row>
    <row r="6312" spans="1:3" x14ac:dyDescent="0.2">
      <c r="A6312">
        <v>0.78874999999999995</v>
      </c>
      <c r="B6312">
        <f t="shared" si="196"/>
        <v>129609.27124746257</v>
      </c>
      <c r="C6312">
        <f t="shared" si="197"/>
        <v>101325</v>
      </c>
    </row>
    <row r="6313" spans="1:3" x14ac:dyDescent="0.2">
      <c r="A6313">
        <v>0.78887499999999999</v>
      </c>
      <c r="B6313">
        <f t="shared" si="196"/>
        <v>127302.92193320816</v>
      </c>
      <c r="C6313">
        <f t="shared" si="197"/>
        <v>101325</v>
      </c>
    </row>
    <row r="6314" spans="1:3" x14ac:dyDescent="0.2">
      <c r="A6314">
        <v>0.78900000000000003</v>
      </c>
      <c r="B6314">
        <f t="shared" si="196"/>
        <v>124836.41009169805</v>
      </c>
      <c r="C6314">
        <f t="shared" si="197"/>
        <v>101325</v>
      </c>
    </row>
    <row r="6315" spans="1:3" x14ac:dyDescent="0.2">
      <c r="A6315">
        <v>0.78912499999999997</v>
      </c>
      <c r="B6315">
        <f t="shared" si="196"/>
        <v>122224.94258863908</v>
      </c>
      <c r="C6315">
        <f t="shared" si="197"/>
        <v>101325</v>
      </c>
    </row>
    <row r="6316" spans="1:3" x14ac:dyDescent="0.2">
      <c r="A6316">
        <v>0.78925000000000001</v>
      </c>
      <c r="B6316">
        <f t="shared" si="196"/>
        <v>119484.61998958114</v>
      </c>
      <c r="C6316">
        <f t="shared" si="197"/>
        <v>101325</v>
      </c>
    </row>
    <row r="6317" spans="1:3" x14ac:dyDescent="0.2">
      <c r="A6317">
        <v>0.78937500000000005</v>
      </c>
      <c r="B6317">
        <f t="shared" si="196"/>
        <v>116632.33729460294</v>
      </c>
      <c r="C6317">
        <f t="shared" si="197"/>
        <v>101325</v>
      </c>
    </row>
    <row r="6318" spans="1:3" x14ac:dyDescent="0.2">
      <c r="A6318">
        <v>0.78949999999999998</v>
      </c>
      <c r="B6318">
        <f t="shared" si="196"/>
        <v>113685.67977499735</v>
      </c>
      <c r="C6318">
        <f t="shared" si="197"/>
        <v>101325</v>
      </c>
    </row>
    <row r="6319" spans="1:3" x14ac:dyDescent="0.2">
      <c r="A6319">
        <v>0.78962500000000002</v>
      </c>
      <c r="B6319">
        <f t="shared" si="196"/>
        <v>110662.81455423578</v>
      </c>
      <c r="C6319">
        <f t="shared" si="197"/>
        <v>101325</v>
      </c>
    </row>
    <row r="6320" spans="1:3" x14ac:dyDescent="0.2">
      <c r="A6320">
        <v>0.78974999999999995</v>
      </c>
      <c r="B6320">
        <f t="shared" si="196"/>
        <v>107582.37860161116</v>
      </c>
      <c r="C6320">
        <f t="shared" si="197"/>
        <v>101325</v>
      </c>
    </row>
    <row r="6321" spans="1:3" x14ac:dyDescent="0.2">
      <c r="A6321">
        <v>0.78987499999999999</v>
      </c>
      <c r="B6321">
        <f t="shared" si="196"/>
        <v>104463.3638291136</v>
      </c>
      <c r="C6321">
        <f t="shared" si="197"/>
        <v>101325</v>
      </c>
    </row>
    <row r="6322" spans="1:3" x14ac:dyDescent="0.2">
      <c r="A6322">
        <v>0.79</v>
      </c>
      <c r="B6322">
        <f t="shared" si="196"/>
        <v>101324.99999999993</v>
      </c>
      <c r="C6322">
        <f t="shared" si="197"/>
        <v>101325</v>
      </c>
    </row>
    <row r="6323" spans="1:3" x14ac:dyDescent="0.2">
      <c r="A6323">
        <v>0.79012499999999997</v>
      </c>
      <c r="B6323">
        <f t="shared" si="196"/>
        <v>98186.636170886253</v>
      </c>
      <c r="C6323">
        <f t="shared" si="197"/>
        <v>101325</v>
      </c>
    </row>
    <row r="6324" spans="1:3" x14ac:dyDescent="0.2">
      <c r="A6324">
        <v>0.79025000000000001</v>
      </c>
      <c r="B6324">
        <f t="shared" si="196"/>
        <v>95067.62139839094</v>
      </c>
      <c r="C6324">
        <f t="shared" si="197"/>
        <v>101325</v>
      </c>
    </row>
    <row r="6325" spans="1:3" x14ac:dyDescent="0.2">
      <c r="A6325">
        <v>0.79037500000000005</v>
      </c>
      <c r="B6325">
        <f t="shared" si="196"/>
        <v>91987.185445761861</v>
      </c>
      <c r="C6325">
        <f t="shared" si="197"/>
        <v>101325</v>
      </c>
    </row>
    <row r="6326" spans="1:3" x14ac:dyDescent="0.2">
      <c r="A6326">
        <v>0.79049999999999998</v>
      </c>
      <c r="B6326">
        <f t="shared" si="196"/>
        <v>88964.320225002506</v>
      </c>
      <c r="C6326">
        <f t="shared" si="197"/>
        <v>101325</v>
      </c>
    </row>
    <row r="6327" spans="1:3" x14ac:dyDescent="0.2">
      <c r="A6327">
        <v>0.79062500000000002</v>
      </c>
      <c r="B6327">
        <f t="shared" si="196"/>
        <v>86017.662705394818</v>
      </c>
      <c r="C6327">
        <f t="shared" si="197"/>
        <v>101325</v>
      </c>
    </row>
    <row r="6328" spans="1:3" x14ac:dyDescent="0.2">
      <c r="A6328">
        <v>0.79074999999999995</v>
      </c>
      <c r="B6328">
        <f t="shared" si="196"/>
        <v>83165.380010418725</v>
      </c>
      <c r="C6328">
        <f t="shared" si="197"/>
        <v>101325</v>
      </c>
    </row>
    <row r="6329" spans="1:3" x14ac:dyDescent="0.2">
      <c r="A6329">
        <v>0.79087499999999999</v>
      </c>
      <c r="B6329">
        <f t="shared" si="196"/>
        <v>80425.057411362723</v>
      </c>
      <c r="C6329">
        <f t="shared" si="197"/>
        <v>101325</v>
      </c>
    </row>
    <row r="6330" spans="1:3" x14ac:dyDescent="0.2">
      <c r="A6330">
        <v>0.79100000000000004</v>
      </c>
      <c r="B6330">
        <f t="shared" si="196"/>
        <v>77813.589908299982</v>
      </c>
      <c r="C6330">
        <f t="shared" si="197"/>
        <v>101325</v>
      </c>
    </row>
    <row r="6331" spans="1:3" x14ac:dyDescent="0.2">
      <c r="A6331">
        <v>0.79112499999999997</v>
      </c>
      <c r="B6331">
        <f t="shared" si="196"/>
        <v>75347.078066793445</v>
      </c>
      <c r="C6331">
        <f t="shared" si="197"/>
        <v>101325</v>
      </c>
    </row>
    <row r="6332" spans="1:3" x14ac:dyDescent="0.2">
      <c r="A6332">
        <v>0.79125000000000001</v>
      </c>
      <c r="B6332">
        <f t="shared" si="196"/>
        <v>73040.72875253731</v>
      </c>
      <c r="C6332">
        <f t="shared" si="197"/>
        <v>101325</v>
      </c>
    </row>
    <row r="6333" spans="1:3" x14ac:dyDescent="0.2">
      <c r="A6333">
        <v>0.79137500000000005</v>
      </c>
      <c r="B6333">
        <f t="shared" si="196"/>
        <v>70908.761375998118</v>
      </c>
      <c r="C6333">
        <f t="shared" si="197"/>
        <v>101325</v>
      </c>
    </row>
    <row r="6334" spans="1:3" x14ac:dyDescent="0.2">
      <c r="A6334">
        <v>0.79149999999999998</v>
      </c>
      <c r="B6334">
        <f t="shared" si="196"/>
        <v>68964.320225002943</v>
      </c>
      <c r="C6334">
        <f t="shared" si="197"/>
        <v>101325</v>
      </c>
    </row>
    <row r="6335" spans="1:3" x14ac:dyDescent="0.2">
      <c r="A6335">
        <v>0.79162500000000002</v>
      </c>
      <c r="B6335">
        <f t="shared" si="196"/>
        <v>67219.393425835937</v>
      </c>
      <c r="C6335">
        <f t="shared" si="197"/>
        <v>101325</v>
      </c>
    </row>
    <row r="6336" spans="1:3" x14ac:dyDescent="0.2">
      <c r="A6336">
        <v>0.79174999999999995</v>
      </c>
      <c r="B6336">
        <f t="shared" si="196"/>
        <v>65684.739032466037</v>
      </c>
      <c r="C6336">
        <f t="shared" si="197"/>
        <v>101325</v>
      </c>
    </row>
    <row r="6337" spans="1:3" x14ac:dyDescent="0.2">
      <c r="A6337">
        <v>0.791875</v>
      </c>
      <c r="B6337">
        <f t="shared" si="196"/>
        <v>64369.818699548341</v>
      </c>
      <c r="C6337">
        <f t="shared" si="197"/>
        <v>101325</v>
      </c>
    </row>
    <row r="6338" spans="1:3" x14ac:dyDescent="0.2">
      <c r="A6338">
        <v>0.79200000000000004</v>
      </c>
      <c r="B6338">
        <f t="shared" si="196"/>
        <v>63282.739348193747</v>
      </c>
      <c r="C6338">
        <f t="shared" si="197"/>
        <v>101325</v>
      </c>
    </row>
    <row r="6339" spans="1:3" x14ac:dyDescent="0.2">
      <c r="A6339">
        <v>0.79212499999999997</v>
      </c>
      <c r="B6339">
        <f t="shared" ref="B6339:B6402" si="198">-40000*SIN(200*PI()*A6339)+101325</f>
        <v>62430.203184092883</v>
      </c>
      <c r="C6339">
        <f t="shared" ref="C6339:C6402" si="199">IF(MOD(A6339,0.02)&gt;0.005,101325,B6339)</f>
        <v>101325</v>
      </c>
    </row>
    <row r="6340" spans="1:3" x14ac:dyDescent="0.2">
      <c r="A6340">
        <v>0.79225000000000001</v>
      </c>
      <c r="B6340">
        <f t="shared" si="198"/>
        <v>61817.466376194468</v>
      </c>
      <c r="C6340">
        <f t="shared" si="199"/>
        <v>101325</v>
      </c>
    </row>
    <row r="6341" spans="1:3" x14ac:dyDescent="0.2">
      <c r="A6341">
        <v>0.79237500000000005</v>
      </c>
      <c r="B6341">
        <f t="shared" si="198"/>
        <v>61448.306650674705</v>
      </c>
      <c r="C6341">
        <f t="shared" si="199"/>
        <v>101325</v>
      </c>
    </row>
    <row r="6342" spans="1:3" x14ac:dyDescent="0.2">
      <c r="A6342">
        <v>0.79249999999999998</v>
      </c>
      <c r="B6342">
        <f t="shared" si="198"/>
        <v>61325</v>
      </c>
      <c r="C6342">
        <f t="shared" si="199"/>
        <v>101325</v>
      </c>
    </row>
    <row r="6343" spans="1:3" x14ac:dyDescent="0.2">
      <c r="A6343">
        <v>0.79262500000000002</v>
      </c>
      <c r="B6343">
        <f t="shared" si="198"/>
        <v>61448.306650674858</v>
      </c>
      <c r="C6343">
        <f t="shared" si="199"/>
        <v>101325</v>
      </c>
    </row>
    <row r="6344" spans="1:3" x14ac:dyDescent="0.2">
      <c r="A6344">
        <v>0.79274999999999995</v>
      </c>
      <c r="B6344">
        <f t="shared" si="198"/>
        <v>61817.466376194432</v>
      </c>
      <c r="C6344">
        <f t="shared" si="199"/>
        <v>101325</v>
      </c>
    </row>
    <row r="6345" spans="1:3" x14ac:dyDescent="0.2">
      <c r="A6345">
        <v>0.792875</v>
      </c>
      <c r="B6345">
        <f t="shared" si="198"/>
        <v>62430.203184092818</v>
      </c>
      <c r="C6345">
        <f t="shared" si="199"/>
        <v>101325</v>
      </c>
    </row>
    <row r="6346" spans="1:3" x14ac:dyDescent="0.2">
      <c r="A6346">
        <v>0.79300000000000004</v>
      </c>
      <c r="B6346">
        <f t="shared" si="198"/>
        <v>63282.739348194365</v>
      </c>
      <c r="C6346">
        <f t="shared" si="199"/>
        <v>101325</v>
      </c>
    </row>
    <row r="6347" spans="1:3" x14ac:dyDescent="0.2">
      <c r="A6347">
        <v>0.79312499999999997</v>
      </c>
      <c r="B6347">
        <f t="shared" si="198"/>
        <v>64369.818699548239</v>
      </c>
      <c r="C6347">
        <f t="shared" si="199"/>
        <v>101325</v>
      </c>
    </row>
    <row r="6348" spans="1:3" x14ac:dyDescent="0.2">
      <c r="A6348">
        <v>0.79325000000000001</v>
      </c>
      <c r="B6348">
        <f t="shared" si="198"/>
        <v>65684.739032465906</v>
      </c>
      <c r="C6348">
        <f t="shared" si="199"/>
        <v>101325</v>
      </c>
    </row>
    <row r="6349" spans="1:3" x14ac:dyDescent="0.2">
      <c r="A6349">
        <v>0.79337500000000005</v>
      </c>
      <c r="B6349">
        <f t="shared" si="198"/>
        <v>67219.39342583697</v>
      </c>
      <c r="C6349">
        <f t="shared" si="199"/>
        <v>101325</v>
      </c>
    </row>
    <row r="6350" spans="1:3" x14ac:dyDescent="0.2">
      <c r="A6350">
        <v>0.79349999999999998</v>
      </c>
      <c r="B6350">
        <f t="shared" si="198"/>
        <v>68964.320225001429</v>
      </c>
      <c r="C6350">
        <f t="shared" si="199"/>
        <v>101325</v>
      </c>
    </row>
    <row r="6351" spans="1:3" x14ac:dyDescent="0.2">
      <c r="A6351">
        <v>0.79362500000000002</v>
      </c>
      <c r="B6351">
        <f t="shared" si="198"/>
        <v>70908.761375999427</v>
      </c>
      <c r="C6351">
        <f t="shared" si="199"/>
        <v>101325</v>
      </c>
    </row>
    <row r="6352" spans="1:3" x14ac:dyDescent="0.2">
      <c r="A6352">
        <v>0.79374999999999996</v>
      </c>
      <c r="B6352">
        <f t="shared" si="198"/>
        <v>73040.728752537121</v>
      </c>
      <c r="C6352">
        <f t="shared" si="199"/>
        <v>101325</v>
      </c>
    </row>
    <row r="6353" spans="1:3" x14ac:dyDescent="0.2">
      <c r="A6353">
        <v>0.793875</v>
      </c>
      <c r="B6353">
        <f t="shared" si="198"/>
        <v>75347.078066793241</v>
      </c>
      <c r="C6353">
        <f t="shared" si="199"/>
        <v>101325</v>
      </c>
    </row>
    <row r="6354" spans="1:3" x14ac:dyDescent="0.2">
      <c r="A6354">
        <v>0.79400000000000004</v>
      </c>
      <c r="B6354">
        <f t="shared" si="198"/>
        <v>77813.589908301597</v>
      </c>
      <c r="C6354">
        <f t="shared" si="199"/>
        <v>101325</v>
      </c>
    </row>
    <row r="6355" spans="1:3" x14ac:dyDescent="0.2">
      <c r="A6355">
        <v>0.79412499999999997</v>
      </c>
      <c r="B6355">
        <f t="shared" si="198"/>
        <v>80425.057411360554</v>
      </c>
      <c r="C6355">
        <f t="shared" si="199"/>
        <v>101325</v>
      </c>
    </row>
    <row r="6356" spans="1:3" x14ac:dyDescent="0.2">
      <c r="A6356">
        <v>0.79425000000000001</v>
      </c>
      <c r="B6356">
        <f t="shared" si="198"/>
        <v>83165.380010418477</v>
      </c>
      <c r="C6356">
        <f t="shared" si="199"/>
        <v>101325</v>
      </c>
    </row>
    <row r="6357" spans="1:3" x14ac:dyDescent="0.2">
      <c r="A6357">
        <v>0.79437500000000005</v>
      </c>
      <c r="B6357">
        <f t="shared" si="198"/>
        <v>86017.662705398761</v>
      </c>
      <c r="C6357">
        <f t="shared" si="199"/>
        <v>101325</v>
      </c>
    </row>
    <row r="6358" spans="1:3" x14ac:dyDescent="0.2">
      <c r="A6358">
        <v>0.79449999999999998</v>
      </c>
      <c r="B6358">
        <f t="shared" si="198"/>
        <v>88964.320225002244</v>
      </c>
      <c r="C6358">
        <f t="shared" si="199"/>
        <v>101325</v>
      </c>
    </row>
    <row r="6359" spans="1:3" x14ac:dyDescent="0.2">
      <c r="A6359">
        <v>0.79462500000000003</v>
      </c>
      <c r="B6359">
        <f t="shared" si="198"/>
        <v>91987.185445763811</v>
      </c>
      <c r="C6359">
        <f t="shared" si="199"/>
        <v>101325</v>
      </c>
    </row>
    <row r="6360" spans="1:3" x14ac:dyDescent="0.2">
      <c r="A6360">
        <v>0.79474999999999996</v>
      </c>
      <c r="B6360">
        <f t="shared" si="198"/>
        <v>95067.621398390664</v>
      </c>
      <c r="C6360">
        <f t="shared" si="199"/>
        <v>101325</v>
      </c>
    </row>
    <row r="6361" spans="1:3" x14ac:dyDescent="0.2">
      <c r="A6361">
        <v>0.794875</v>
      </c>
      <c r="B6361">
        <f t="shared" si="198"/>
        <v>98186.636170885977</v>
      </c>
      <c r="C6361">
        <f t="shared" si="199"/>
        <v>101325</v>
      </c>
    </row>
    <row r="6362" spans="1:3" x14ac:dyDescent="0.2">
      <c r="A6362">
        <v>0.79500000000000004</v>
      </c>
      <c r="B6362">
        <f t="shared" si="198"/>
        <v>101325.00000000192</v>
      </c>
      <c r="C6362">
        <f t="shared" si="199"/>
        <v>101325</v>
      </c>
    </row>
    <row r="6363" spans="1:3" x14ac:dyDescent="0.2">
      <c r="A6363">
        <v>0.79512499999999997</v>
      </c>
      <c r="B6363">
        <f t="shared" si="198"/>
        <v>104463.36382911332</v>
      </c>
      <c r="C6363">
        <f t="shared" si="199"/>
        <v>101325</v>
      </c>
    </row>
    <row r="6364" spans="1:3" x14ac:dyDescent="0.2">
      <c r="A6364">
        <v>0.79525000000000001</v>
      </c>
      <c r="B6364">
        <f t="shared" si="198"/>
        <v>107582.37860160864</v>
      </c>
      <c r="C6364">
        <f t="shared" si="199"/>
        <v>101325</v>
      </c>
    </row>
    <row r="6365" spans="1:3" x14ac:dyDescent="0.2">
      <c r="A6365">
        <v>0.79537500000000005</v>
      </c>
      <c r="B6365">
        <f t="shared" si="198"/>
        <v>110662.81455423772</v>
      </c>
      <c r="C6365">
        <f t="shared" si="199"/>
        <v>101325</v>
      </c>
    </row>
    <row r="6366" spans="1:3" x14ac:dyDescent="0.2">
      <c r="A6366">
        <v>0.79549999999999998</v>
      </c>
      <c r="B6366">
        <f t="shared" si="198"/>
        <v>113685.67977499709</v>
      </c>
      <c r="C6366">
        <f t="shared" si="199"/>
        <v>101325</v>
      </c>
    </row>
    <row r="6367" spans="1:3" x14ac:dyDescent="0.2">
      <c r="A6367">
        <v>0.79562500000000003</v>
      </c>
      <c r="B6367">
        <f t="shared" si="198"/>
        <v>116632.33729460479</v>
      </c>
      <c r="C6367">
        <f t="shared" si="199"/>
        <v>101325</v>
      </c>
    </row>
    <row r="6368" spans="1:3" x14ac:dyDescent="0.2">
      <c r="A6368">
        <v>0.79574999999999996</v>
      </c>
      <c r="B6368">
        <f t="shared" si="198"/>
        <v>119484.61998958088</v>
      </c>
      <c r="C6368">
        <f t="shared" si="199"/>
        <v>101325</v>
      </c>
    </row>
    <row r="6369" spans="1:3" x14ac:dyDescent="0.2">
      <c r="A6369">
        <v>0.795875</v>
      </c>
      <c r="B6369">
        <f t="shared" si="198"/>
        <v>122224.94258863885</v>
      </c>
      <c r="C6369">
        <f t="shared" si="199"/>
        <v>101325</v>
      </c>
    </row>
    <row r="6370" spans="1:3" x14ac:dyDescent="0.2">
      <c r="A6370">
        <v>0.79600000000000004</v>
      </c>
      <c r="B6370">
        <f t="shared" si="198"/>
        <v>124836.41009169967</v>
      </c>
      <c r="C6370">
        <f t="shared" si="199"/>
        <v>101325</v>
      </c>
    </row>
    <row r="6371" spans="1:3" x14ac:dyDescent="0.2">
      <c r="A6371">
        <v>0.79612499999999997</v>
      </c>
      <c r="B6371">
        <f t="shared" si="198"/>
        <v>127302.92193320623</v>
      </c>
      <c r="C6371">
        <f t="shared" si="199"/>
        <v>101325</v>
      </c>
    </row>
    <row r="6372" spans="1:3" x14ac:dyDescent="0.2">
      <c r="A6372">
        <v>0.79625000000000001</v>
      </c>
      <c r="B6372">
        <f t="shared" si="198"/>
        <v>129609.27124746237</v>
      </c>
      <c r="C6372">
        <f t="shared" si="199"/>
        <v>101325</v>
      </c>
    </row>
    <row r="6373" spans="1:3" x14ac:dyDescent="0.2">
      <c r="A6373">
        <v>0.79637500000000006</v>
      </c>
      <c r="B6373">
        <f t="shared" si="198"/>
        <v>131741.23862400159</v>
      </c>
      <c r="C6373">
        <f t="shared" si="199"/>
        <v>101325</v>
      </c>
    </row>
    <row r="6374" spans="1:3" x14ac:dyDescent="0.2">
      <c r="A6374">
        <v>0.79649999999999999</v>
      </c>
      <c r="B6374">
        <f t="shared" si="198"/>
        <v>133685.67977499813</v>
      </c>
      <c r="C6374">
        <f t="shared" si="199"/>
        <v>101325</v>
      </c>
    </row>
    <row r="6375" spans="1:3" x14ac:dyDescent="0.2">
      <c r="A6375">
        <v>0.79662500000000003</v>
      </c>
      <c r="B6375">
        <f t="shared" si="198"/>
        <v>135430.60657416383</v>
      </c>
      <c r="C6375">
        <f t="shared" si="199"/>
        <v>101325</v>
      </c>
    </row>
    <row r="6376" spans="1:3" x14ac:dyDescent="0.2">
      <c r="A6376">
        <v>0.79674999999999996</v>
      </c>
      <c r="B6376">
        <f t="shared" si="198"/>
        <v>136965.26096753479</v>
      </c>
      <c r="C6376">
        <f t="shared" si="199"/>
        <v>101325</v>
      </c>
    </row>
    <row r="6377" spans="1:3" x14ac:dyDescent="0.2">
      <c r="A6377">
        <v>0.796875</v>
      </c>
      <c r="B6377">
        <f t="shared" si="198"/>
        <v>138280.18130045148</v>
      </c>
      <c r="C6377">
        <f t="shared" si="199"/>
        <v>101325</v>
      </c>
    </row>
    <row r="6378" spans="1:3" x14ac:dyDescent="0.2">
      <c r="A6378">
        <v>0.79700000000000004</v>
      </c>
      <c r="B6378">
        <f t="shared" si="198"/>
        <v>139367.26065180684</v>
      </c>
      <c r="C6378">
        <f t="shared" si="199"/>
        <v>101325</v>
      </c>
    </row>
    <row r="6379" spans="1:3" x14ac:dyDescent="0.2">
      <c r="A6379">
        <v>0.79712499999999997</v>
      </c>
      <c r="B6379">
        <f t="shared" si="198"/>
        <v>140219.796815907</v>
      </c>
      <c r="C6379">
        <f t="shared" si="199"/>
        <v>101325</v>
      </c>
    </row>
    <row r="6380" spans="1:3" x14ac:dyDescent="0.2">
      <c r="A6380">
        <v>0.79725000000000001</v>
      </c>
      <c r="B6380">
        <f t="shared" si="198"/>
        <v>140832.53362380544</v>
      </c>
      <c r="C6380">
        <f t="shared" si="199"/>
        <v>101325</v>
      </c>
    </row>
    <row r="6381" spans="1:3" x14ac:dyDescent="0.2">
      <c r="A6381">
        <v>0.79737499999999994</v>
      </c>
      <c r="B6381">
        <f t="shared" si="198"/>
        <v>141201.6933493251</v>
      </c>
      <c r="C6381">
        <f t="shared" si="199"/>
        <v>101325</v>
      </c>
    </row>
    <row r="6382" spans="1:3" x14ac:dyDescent="0.2">
      <c r="A6382">
        <v>0.79749999999999999</v>
      </c>
      <c r="B6382">
        <f t="shared" si="198"/>
        <v>141325</v>
      </c>
      <c r="C6382">
        <f t="shared" si="199"/>
        <v>101325</v>
      </c>
    </row>
    <row r="6383" spans="1:3" x14ac:dyDescent="0.2">
      <c r="A6383">
        <v>0.79762500000000003</v>
      </c>
      <c r="B6383">
        <f t="shared" si="198"/>
        <v>141201.69334932498</v>
      </c>
      <c r="C6383">
        <f t="shared" si="199"/>
        <v>101325</v>
      </c>
    </row>
    <row r="6384" spans="1:3" x14ac:dyDescent="0.2">
      <c r="A6384">
        <v>0.79774999999999996</v>
      </c>
      <c r="B6384">
        <f t="shared" si="198"/>
        <v>140832.53362380562</v>
      </c>
      <c r="C6384">
        <f t="shared" si="199"/>
        <v>101325</v>
      </c>
    </row>
    <row r="6385" spans="1:3" x14ac:dyDescent="0.2">
      <c r="A6385">
        <v>0.797875</v>
      </c>
      <c r="B6385">
        <f t="shared" si="198"/>
        <v>140219.79681590729</v>
      </c>
      <c r="C6385">
        <f t="shared" si="199"/>
        <v>101325</v>
      </c>
    </row>
    <row r="6386" spans="1:3" x14ac:dyDescent="0.2">
      <c r="A6386">
        <v>0.79800000000000004</v>
      </c>
      <c r="B6386">
        <f t="shared" si="198"/>
        <v>139367.26065180576</v>
      </c>
      <c r="C6386">
        <f t="shared" si="199"/>
        <v>101325</v>
      </c>
    </row>
    <row r="6387" spans="1:3" x14ac:dyDescent="0.2">
      <c r="A6387">
        <v>0.79812499999999997</v>
      </c>
      <c r="B6387">
        <f t="shared" si="198"/>
        <v>138280.18130045192</v>
      </c>
      <c r="C6387">
        <f t="shared" si="199"/>
        <v>101325</v>
      </c>
    </row>
    <row r="6388" spans="1:3" x14ac:dyDescent="0.2">
      <c r="A6388">
        <v>0.79825000000000002</v>
      </c>
      <c r="B6388">
        <f t="shared" si="198"/>
        <v>136965.26096753427</v>
      </c>
      <c r="C6388">
        <f t="shared" si="199"/>
        <v>101325</v>
      </c>
    </row>
    <row r="6389" spans="1:3" x14ac:dyDescent="0.2">
      <c r="A6389">
        <v>0.79837499999999995</v>
      </c>
      <c r="B6389">
        <f t="shared" si="198"/>
        <v>135430.60657416444</v>
      </c>
      <c r="C6389">
        <f t="shared" si="199"/>
        <v>101325</v>
      </c>
    </row>
    <row r="6390" spans="1:3" x14ac:dyDescent="0.2">
      <c r="A6390">
        <v>0.79849999999999999</v>
      </c>
      <c r="B6390">
        <f t="shared" si="198"/>
        <v>133685.67977499746</v>
      </c>
      <c r="C6390">
        <f t="shared" si="199"/>
        <v>101325</v>
      </c>
    </row>
    <row r="6391" spans="1:3" x14ac:dyDescent="0.2">
      <c r="A6391">
        <v>0.79862500000000003</v>
      </c>
      <c r="B6391">
        <f t="shared" si="198"/>
        <v>131741.23862400086</v>
      </c>
      <c r="C6391">
        <f t="shared" si="199"/>
        <v>101325</v>
      </c>
    </row>
    <row r="6392" spans="1:3" x14ac:dyDescent="0.2">
      <c r="A6392">
        <v>0.79874999999999996</v>
      </c>
      <c r="B6392">
        <f t="shared" si="198"/>
        <v>129609.27124746318</v>
      </c>
      <c r="C6392">
        <f t="shared" si="199"/>
        <v>101325</v>
      </c>
    </row>
    <row r="6393" spans="1:3" x14ac:dyDescent="0.2">
      <c r="A6393">
        <v>0.798875</v>
      </c>
      <c r="B6393">
        <f t="shared" si="198"/>
        <v>127302.92193320709</v>
      </c>
      <c r="C6393">
        <f t="shared" si="199"/>
        <v>101325</v>
      </c>
    </row>
    <row r="6394" spans="1:3" x14ac:dyDescent="0.2">
      <c r="A6394">
        <v>0.79900000000000004</v>
      </c>
      <c r="B6394">
        <f t="shared" si="198"/>
        <v>124836.41009169875</v>
      </c>
      <c r="C6394">
        <f t="shared" si="199"/>
        <v>101325</v>
      </c>
    </row>
    <row r="6395" spans="1:3" x14ac:dyDescent="0.2">
      <c r="A6395">
        <v>0.79912499999999997</v>
      </c>
      <c r="B6395">
        <f t="shared" si="198"/>
        <v>122224.94258863787</v>
      </c>
      <c r="C6395">
        <f t="shared" si="199"/>
        <v>101325</v>
      </c>
    </row>
    <row r="6396" spans="1:3" x14ac:dyDescent="0.2">
      <c r="A6396">
        <v>0.79925000000000002</v>
      </c>
      <c r="B6396">
        <f t="shared" si="198"/>
        <v>119484.6199895819</v>
      </c>
      <c r="C6396">
        <f t="shared" si="199"/>
        <v>101325</v>
      </c>
    </row>
    <row r="6397" spans="1:3" x14ac:dyDescent="0.2">
      <c r="A6397">
        <v>0.79937499999999995</v>
      </c>
      <c r="B6397">
        <f t="shared" si="198"/>
        <v>116632.33729460374</v>
      </c>
      <c r="C6397">
        <f t="shared" si="199"/>
        <v>101325</v>
      </c>
    </row>
    <row r="6398" spans="1:3" x14ac:dyDescent="0.2">
      <c r="A6398">
        <v>0.79949999999999999</v>
      </c>
      <c r="B6398">
        <f t="shared" si="198"/>
        <v>113685.67977499816</v>
      </c>
      <c r="C6398">
        <f t="shared" si="199"/>
        <v>101325</v>
      </c>
    </row>
    <row r="6399" spans="1:3" x14ac:dyDescent="0.2">
      <c r="A6399">
        <v>0.79962500000000003</v>
      </c>
      <c r="B6399">
        <f t="shared" si="198"/>
        <v>110662.8145542344</v>
      </c>
      <c r="C6399">
        <f t="shared" si="199"/>
        <v>101325</v>
      </c>
    </row>
    <row r="6400" spans="1:3" x14ac:dyDescent="0.2">
      <c r="A6400">
        <v>0.79974999999999996</v>
      </c>
      <c r="B6400">
        <f t="shared" si="198"/>
        <v>107582.37860160976</v>
      </c>
      <c r="C6400">
        <f t="shared" si="199"/>
        <v>101325</v>
      </c>
    </row>
    <row r="6401" spans="1:3" x14ac:dyDescent="0.2">
      <c r="A6401">
        <v>0.799875</v>
      </c>
      <c r="B6401">
        <f t="shared" si="198"/>
        <v>104463.36382911446</v>
      </c>
      <c r="C6401">
        <f t="shared" si="199"/>
        <v>101325</v>
      </c>
    </row>
    <row r="6402" spans="1:3" x14ac:dyDescent="0.2">
      <c r="A6402">
        <v>0.8</v>
      </c>
      <c r="B6402">
        <f t="shared" si="198"/>
        <v>101324.99999999852</v>
      </c>
      <c r="C6402">
        <f t="shared" si="199"/>
        <v>101324.99999999852</v>
      </c>
    </row>
    <row r="6403" spans="1:3" x14ac:dyDescent="0.2">
      <c r="A6403">
        <v>0.80012499999999998</v>
      </c>
      <c r="B6403">
        <f t="shared" ref="B6403:B6466" si="200">-40000*SIN(200*PI()*A6403)+101325</f>
        <v>98186.636170887112</v>
      </c>
      <c r="C6403">
        <f t="shared" ref="C6403:C6466" si="201">IF(MOD(A6403,0.02)&gt;0.005,101325,B6403)</f>
        <v>98186.636170887112</v>
      </c>
    </row>
    <row r="6404" spans="1:3" x14ac:dyDescent="0.2">
      <c r="A6404">
        <v>0.80025000000000002</v>
      </c>
      <c r="B6404">
        <f t="shared" si="200"/>
        <v>95067.621398389543</v>
      </c>
      <c r="C6404">
        <f t="shared" si="201"/>
        <v>95067.621398389543</v>
      </c>
    </row>
    <row r="6405" spans="1:3" x14ac:dyDescent="0.2">
      <c r="A6405">
        <v>0.80037499999999995</v>
      </c>
      <c r="B6405">
        <f t="shared" si="200"/>
        <v>91987.185445764917</v>
      </c>
      <c r="C6405">
        <f t="shared" si="201"/>
        <v>91987.185445764917</v>
      </c>
    </row>
    <row r="6406" spans="1:3" x14ac:dyDescent="0.2">
      <c r="A6406">
        <v>0.80049999999999999</v>
      </c>
      <c r="B6406">
        <f t="shared" si="200"/>
        <v>88964.320225001167</v>
      </c>
      <c r="C6406">
        <f t="shared" si="201"/>
        <v>88964.320225001167</v>
      </c>
    </row>
    <row r="6407" spans="1:3" x14ac:dyDescent="0.2">
      <c r="A6407">
        <v>0.80062500000000003</v>
      </c>
      <c r="B6407">
        <f t="shared" si="200"/>
        <v>86017.662705395604</v>
      </c>
      <c r="C6407">
        <f t="shared" si="201"/>
        <v>86017.662705395604</v>
      </c>
    </row>
    <row r="6408" spans="1:3" x14ac:dyDescent="0.2">
      <c r="A6408">
        <v>0.80074999999999996</v>
      </c>
      <c r="B6408">
        <f t="shared" si="200"/>
        <v>83165.380010419496</v>
      </c>
      <c r="C6408">
        <f t="shared" si="201"/>
        <v>83165.380010419496</v>
      </c>
    </row>
    <row r="6409" spans="1:3" x14ac:dyDescent="0.2">
      <c r="A6409">
        <v>0.800875</v>
      </c>
      <c r="B6409">
        <f t="shared" si="200"/>
        <v>80425.057411361515</v>
      </c>
      <c r="C6409">
        <f t="shared" si="201"/>
        <v>80425.057411361515</v>
      </c>
    </row>
    <row r="6410" spans="1:3" x14ac:dyDescent="0.2">
      <c r="A6410">
        <v>0.80100000000000005</v>
      </c>
      <c r="B6410">
        <f t="shared" si="200"/>
        <v>77813.589908300666</v>
      </c>
      <c r="C6410">
        <f t="shared" si="201"/>
        <v>77813.589908300666</v>
      </c>
    </row>
    <row r="6411" spans="1:3" x14ac:dyDescent="0.2">
      <c r="A6411">
        <v>0.80112499999999998</v>
      </c>
      <c r="B6411">
        <f t="shared" si="200"/>
        <v>75347.078066792368</v>
      </c>
      <c r="C6411">
        <f t="shared" si="201"/>
        <v>75347.078066792368</v>
      </c>
    </row>
    <row r="6412" spans="1:3" x14ac:dyDescent="0.2">
      <c r="A6412">
        <v>0.80125000000000002</v>
      </c>
      <c r="B6412">
        <f t="shared" si="200"/>
        <v>73040.728752537922</v>
      </c>
      <c r="C6412">
        <f t="shared" si="201"/>
        <v>73040.728752537922</v>
      </c>
    </row>
    <row r="6413" spans="1:3" x14ac:dyDescent="0.2">
      <c r="A6413">
        <v>0.80137499999999995</v>
      </c>
      <c r="B6413">
        <f t="shared" si="200"/>
        <v>70908.761376000155</v>
      </c>
      <c r="C6413">
        <f t="shared" si="201"/>
        <v>70908.761376000155</v>
      </c>
    </row>
    <row r="6414" spans="1:3" x14ac:dyDescent="0.2">
      <c r="A6414">
        <v>0.80149999999999999</v>
      </c>
      <c r="B6414">
        <f t="shared" si="200"/>
        <v>68964.320225002099</v>
      </c>
      <c r="C6414">
        <f t="shared" si="201"/>
        <v>68964.320225002099</v>
      </c>
    </row>
    <row r="6415" spans="1:3" x14ac:dyDescent="0.2">
      <c r="A6415">
        <v>0.80162500000000003</v>
      </c>
      <c r="B6415">
        <f t="shared" si="200"/>
        <v>67219.393425836373</v>
      </c>
      <c r="C6415">
        <f t="shared" si="201"/>
        <v>67219.393425836373</v>
      </c>
    </row>
    <row r="6416" spans="1:3" x14ac:dyDescent="0.2">
      <c r="A6416">
        <v>0.80174999999999996</v>
      </c>
      <c r="B6416">
        <f t="shared" si="200"/>
        <v>65684.739032465397</v>
      </c>
      <c r="C6416">
        <f t="shared" si="201"/>
        <v>65684.739032465397</v>
      </c>
    </row>
    <row r="6417" spans="1:3" x14ac:dyDescent="0.2">
      <c r="A6417">
        <v>0.801875</v>
      </c>
      <c r="B6417">
        <f t="shared" si="200"/>
        <v>64369.818699548676</v>
      </c>
      <c r="C6417">
        <f t="shared" si="201"/>
        <v>64369.818699548676</v>
      </c>
    </row>
    <row r="6418" spans="1:3" x14ac:dyDescent="0.2">
      <c r="A6418">
        <v>0.80200000000000005</v>
      </c>
      <c r="B6418">
        <f t="shared" si="200"/>
        <v>63282.73934819331</v>
      </c>
      <c r="C6418">
        <f t="shared" si="201"/>
        <v>63282.73934819331</v>
      </c>
    </row>
    <row r="6419" spans="1:3" x14ac:dyDescent="0.2">
      <c r="A6419">
        <v>0.80212499999999998</v>
      </c>
      <c r="B6419">
        <f t="shared" si="200"/>
        <v>62430.203184093087</v>
      </c>
      <c r="C6419">
        <f t="shared" si="201"/>
        <v>62430.203184093087</v>
      </c>
    </row>
    <row r="6420" spans="1:3" x14ac:dyDescent="0.2">
      <c r="A6420">
        <v>0.80225000000000002</v>
      </c>
      <c r="B6420">
        <f t="shared" si="200"/>
        <v>61817.46637619425</v>
      </c>
      <c r="C6420">
        <f t="shared" si="201"/>
        <v>61817.46637619425</v>
      </c>
    </row>
    <row r="6421" spans="1:3" x14ac:dyDescent="0.2">
      <c r="A6421">
        <v>0.80237499999999995</v>
      </c>
      <c r="B6421">
        <f t="shared" si="200"/>
        <v>61448.306650674946</v>
      </c>
      <c r="C6421">
        <f t="shared" si="201"/>
        <v>61448.306650674946</v>
      </c>
    </row>
    <row r="6422" spans="1:3" x14ac:dyDescent="0.2">
      <c r="A6422">
        <v>0.80249999999999999</v>
      </c>
      <c r="B6422">
        <f t="shared" si="200"/>
        <v>61325</v>
      </c>
      <c r="C6422">
        <f t="shared" si="201"/>
        <v>61325</v>
      </c>
    </row>
    <row r="6423" spans="1:3" x14ac:dyDescent="0.2">
      <c r="A6423">
        <v>0.80262500000000003</v>
      </c>
      <c r="B6423">
        <f t="shared" si="200"/>
        <v>61448.306650674967</v>
      </c>
      <c r="C6423">
        <f t="shared" si="201"/>
        <v>61448.306650674967</v>
      </c>
    </row>
    <row r="6424" spans="1:3" x14ac:dyDescent="0.2">
      <c r="A6424">
        <v>0.80274999999999996</v>
      </c>
      <c r="B6424">
        <f t="shared" si="200"/>
        <v>61817.466376194294</v>
      </c>
      <c r="C6424">
        <f t="shared" si="201"/>
        <v>61817.466376194294</v>
      </c>
    </row>
    <row r="6425" spans="1:3" x14ac:dyDescent="0.2">
      <c r="A6425">
        <v>0.80287500000000001</v>
      </c>
      <c r="B6425">
        <f t="shared" si="200"/>
        <v>62430.203184093145</v>
      </c>
      <c r="C6425">
        <f t="shared" si="201"/>
        <v>62430.203184093145</v>
      </c>
    </row>
    <row r="6426" spans="1:3" x14ac:dyDescent="0.2">
      <c r="A6426">
        <v>0.80300000000000005</v>
      </c>
      <c r="B6426">
        <f t="shared" si="200"/>
        <v>63282.739348194096</v>
      </c>
      <c r="C6426">
        <f t="shared" si="201"/>
        <v>63282.739348194096</v>
      </c>
    </row>
    <row r="6427" spans="1:3" x14ac:dyDescent="0.2">
      <c r="A6427">
        <v>0.80312499999999998</v>
      </c>
      <c r="B6427">
        <f t="shared" si="200"/>
        <v>64369.818699548778</v>
      </c>
      <c r="C6427">
        <f t="shared" si="201"/>
        <v>64369.818699548778</v>
      </c>
    </row>
    <row r="6428" spans="1:3" x14ac:dyDescent="0.2">
      <c r="A6428">
        <v>0.80325000000000002</v>
      </c>
      <c r="B6428">
        <f t="shared" si="200"/>
        <v>65684.739032465528</v>
      </c>
      <c r="C6428">
        <f t="shared" si="201"/>
        <v>65684.739032465528</v>
      </c>
    </row>
    <row r="6429" spans="1:3" x14ac:dyDescent="0.2">
      <c r="A6429">
        <v>0.80337499999999995</v>
      </c>
      <c r="B6429">
        <f t="shared" si="200"/>
        <v>67219.393425835326</v>
      </c>
      <c r="C6429">
        <f t="shared" si="201"/>
        <v>67219.393425835326</v>
      </c>
    </row>
    <row r="6430" spans="1:3" x14ac:dyDescent="0.2">
      <c r="A6430">
        <v>0.80349999999999999</v>
      </c>
      <c r="B6430">
        <f t="shared" si="200"/>
        <v>68964.320225002273</v>
      </c>
      <c r="C6430">
        <f t="shared" si="201"/>
        <v>68964.320225002273</v>
      </c>
    </row>
    <row r="6431" spans="1:3" x14ac:dyDescent="0.2">
      <c r="A6431">
        <v>0.80362500000000003</v>
      </c>
      <c r="B6431">
        <f t="shared" si="200"/>
        <v>70908.76137599886</v>
      </c>
      <c r="C6431">
        <f t="shared" si="201"/>
        <v>70908.76137599886</v>
      </c>
    </row>
    <row r="6432" spans="1:3" x14ac:dyDescent="0.2">
      <c r="A6432">
        <v>0.80374999999999996</v>
      </c>
      <c r="B6432">
        <f t="shared" si="200"/>
        <v>73040.728752538125</v>
      </c>
      <c r="C6432">
        <f t="shared" si="201"/>
        <v>73040.728752538125</v>
      </c>
    </row>
    <row r="6433" spans="1:3" x14ac:dyDescent="0.2">
      <c r="A6433">
        <v>0.80387500000000001</v>
      </c>
      <c r="B6433">
        <f t="shared" si="200"/>
        <v>75347.078066792586</v>
      </c>
      <c r="C6433">
        <f t="shared" si="201"/>
        <v>75347.078066792586</v>
      </c>
    </row>
    <row r="6434" spans="1:3" x14ac:dyDescent="0.2">
      <c r="A6434">
        <v>0.80400000000000005</v>
      </c>
      <c r="B6434">
        <f t="shared" si="200"/>
        <v>77813.589908302733</v>
      </c>
      <c r="C6434">
        <f t="shared" si="201"/>
        <v>77813.589908302733</v>
      </c>
    </row>
    <row r="6435" spans="1:3" x14ac:dyDescent="0.2">
      <c r="A6435">
        <v>0.80412499999999998</v>
      </c>
      <c r="B6435">
        <f t="shared" si="200"/>
        <v>80425.057411361748</v>
      </c>
      <c r="C6435">
        <f t="shared" si="201"/>
        <v>80425.057411361748</v>
      </c>
    </row>
    <row r="6436" spans="1:3" x14ac:dyDescent="0.2">
      <c r="A6436">
        <v>0.80425000000000002</v>
      </c>
      <c r="B6436">
        <f t="shared" si="200"/>
        <v>83165.380010417706</v>
      </c>
      <c r="C6436">
        <f t="shared" si="201"/>
        <v>83165.380010417706</v>
      </c>
    </row>
    <row r="6437" spans="1:3" x14ac:dyDescent="0.2">
      <c r="A6437">
        <v>0.80437499999999995</v>
      </c>
      <c r="B6437">
        <f t="shared" si="200"/>
        <v>86017.662705395865</v>
      </c>
      <c r="C6437">
        <f t="shared" si="201"/>
        <v>86017.662705395865</v>
      </c>
    </row>
    <row r="6438" spans="1:3" x14ac:dyDescent="0.2">
      <c r="A6438">
        <v>0.80449999999999999</v>
      </c>
      <c r="B6438">
        <f t="shared" si="200"/>
        <v>88964.320225001415</v>
      </c>
      <c r="C6438">
        <f t="shared" si="201"/>
        <v>88964.320225001415</v>
      </c>
    </row>
    <row r="6439" spans="1:3" x14ac:dyDescent="0.2">
      <c r="A6439">
        <v>0.80462500000000003</v>
      </c>
      <c r="B6439">
        <f t="shared" si="200"/>
        <v>91987.185445765179</v>
      </c>
      <c r="C6439">
        <f t="shared" si="201"/>
        <v>91987.185445765179</v>
      </c>
    </row>
    <row r="6440" spans="1:3" x14ac:dyDescent="0.2">
      <c r="A6440">
        <v>0.80474999999999997</v>
      </c>
      <c r="B6440">
        <f t="shared" si="200"/>
        <v>95067.621398389805</v>
      </c>
      <c r="C6440">
        <f t="shared" si="201"/>
        <v>95067.621398389805</v>
      </c>
    </row>
    <row r="6441" spans="1:3" x14ac:dyDescent="0.2">
      <c r="A6441">
        <v>0.80487500000000001</v>
      </c>
      <c r="B6441">
        <f t="shared" si="200"/>
        <v>98186.636170887388</v>
      </c>
      <c r="C6441">
        <f t="shared" si="201"/>
        <v>98186.636170887388</v>
      </c>
    </row>
    <row r="6442" spans="1:3" x14ac:dyDescent="0.2">
      <c r="A6442">
        <v>0.80500000000000005</v>
      </c>
      <c r="B6442">
        <f t="shared" si="200"/>
        <v>101325.00000000106</v>
      </c>
      <c r="C6442">
        <f t="shared" si="201"/>
        <v>101325</v>
      </c>
    </row>
    <row r="6443" spans="1:3" x14ac:dyDescent="0.2">
      <c r="A6443">
        <v>0.80512499999999998</v>
      </c>
      <c r="B6443">
        <f t="shared" si="200"/>
        <v>104463.36382911247</v>
      </c>
      <c r="C6443">
        <f t="shared" si="201"/>
        <v>101325</v>
      </c>
    </row>
    <row r="6444" spans="1:3" x14ac:dyDescent="0.2">
      <c r="A6444">
        <v>0.80525000000000002</v>
      </c>
      <c r="B6444">
        <f t="shared" si="200"/>
        <v>107582.37860161003</v>
      </c>
      <c r="C6444">
        <f t="shared" si="201"/>
        <v>101325</v>
      </c>
    </row>
    <row r="6445" spans="1:3" x14ac:dyDescent="0.2">
      <c r="A6445">
        <v>0.80537499999999995</v>
      </c>
      <c r="B6445">
        <f t="shared" si="200"/>
        <v>110662.81455423468</v>
      </c>
      <c r="C6445">
        <f t="shared" si="201"/>
        <v>101325</v>
      </c>
    </row>
    <row r="6446" spans="1:3" x14ac:dyDescent="0.2">
      <c r="A6446">
        <v>0.80549999999999999</v>
      </c>
      <c r="B6446">
        <f t="shared" si="200"/>
        <v>113685.67977499843</v>
      </c>
      <c r="C6446">
        <f t="shared" si="201"/>
        <v>101325</v>
      </c>
    </row>
    <row r="6447" spans="1:3" x14ac:dyDescent="0.2">
      <c r="A6447">
        <v>0.80562500000000004</v>
      </c>
      <c r="B6447">
        <f t="shared" si="200"/>
        <v>116632.33729460399</v>
      </c>
      <c r="C6447">
        <f t="shared" si="201"/>
        <v>101325</v>
      </c>
    </row>
    <row r="6448" spans="1:3" x14ac:dyDescent="0.2">
      <c r="A6448">
        <v>0.80574999999999997</v>
      </c>
      <c r="B6448">
        <f t="shared" si="200"/>
        <v>119484.61998958215</v>
      </c>
      <c r="C6448">
        <f t="shared" si="201"/>
        <v>101325</v>
      </c>
    </row>
    <row r="6449" spans="1:3" x14ac:dyDescent="0.2">
      <c r="A6449">
        <v>0.80587500000000001</v>
      </c>
      <c r="B6449">
        <f t="shared" si="200"/>
        <v>122224.94258863812</v>
      </c>
      <c r="C6449">
        <f t="shared" si="201"/>
        <v>101325</v>
      </c>
    </row>
    <row r="6450" spans="1:3" x14ac:dyDescent="0.2">
      <c r="A6450">
        <v>0.80600000000000005</v>
      </c>
      <c r="B6450">
        <f t="shared" si="200"/>
        <v>124836.41009170082</v>
      </c>
      <c r="C6450">
        <f t="shared" si="201"/>
        <v>101325</v>
      </c>
    </row>
    <row r="6451" spans="1:3" x14ac:dyDescent="0.2">
      <c r="A6451">
        <v>0.80612499999999998</v>
      </c>
      <c r="B6451">
        <f t="shared" si="200"/>
        <v>127302.9219332073</v>
      </c>
      <c r="C6451">
        <f t="shared" si="201"/>
        <v>101325</v>
      </c>
    </row>
    <row r="6452" spans="1:3" x14ac:dyDescent="0.2">
      <c r="A6452">
        <v>0.80625000000000002</v>
      </c>
      <c r="B6452">
        <f t="shared" si="200"/>
        <v>129609.27124746177</v>
      </c>
      <c r="C6452">
        <f t="shared" si="201"/>
        <v>101325</v>
      </c>
    </row>
    <row r="6453" spans="1:3" x14ac:dyDescent="0.2">
      <c r="A6453">
        <v>0.80637499999999995</v>
      </c>
      <c r="B6453">
        <f t="shared" si="200"/>
        <v>131741.23862400104</v>
      </c>
      <c r="C6453">
        <f t="shared" si="201"/>
        <v>101325</v>
      </c>
    </row>
    <row r="6454" spans="1:3" x14ac:dyDescent="0.2">
      <c r="A6454">
        <v>0.80649999999999999</v>
      </c>
      <c r="B6454">
        <f t="shared" si="200"/>
        <v>133685.67977499764</v>
      </c>
      <c r="C6454">
        <f t="shared" si="201"/>
        <v>101325</v>
      </c>
    </row>
    <row r="6455" spans="1:3" x14ac:dyDescent="0.2">
      <c r="A6455">
        <v>0.80662500000000004</v>
      </c>
      <c r="B6455">
        <f t="shared" si="200"/>
        <v>135430.60657416459</v>
      </c>
      <c r="C6455">
        <f t="shared" si="201"/>
        <v>101325</v>
      </c>
    </row>
    <row r="6456" spans="1:3" x14ac:dyDescent="0.2">
      <c r="A6456">
        <v>0.80674999999999997</v>
      </c>
      <c r="B6456">
        <f t="shared" si="200"/>
        <v>136965.26096753441</v>
      </c>
      <c r="C6456">
        <f t="shared" si="201"/>
        <v>101325</v>
      </c>
    </row>
    <row r="6457" spans="1:3" x14ac:dyDescent="0.2">
      <c r="A6457">
        <v>0.80687500000000001</v>
      </c>
      <c r="B6457">
        <f t="shared" si="200"/>
        <v>138280.18130045204</v>
      </c>
      <c r="C6457">
        <f t="shared" si="201"/>
        <v>101325</v>
      </c>
    </row>
    <row r="6458" spans="1:3" x14ac:dyDescent="0.2">
      <c r="A6458">
        <v>0.80700000000000005</v>
      </c>
      <c r="B6458">
        <f t="shared" si="200"/>
        <v>139367.26065180654</v>
      </c>
      <c r="C6458">
        <f t="shared" si="201"/>
        <v>101325</v>
      </c>
    </row>
    <row r="6459" spans="1:3" x14ac:dyDescent="0.2">
      <c r="A6459">
        <v>0.80712499999999998</v>
      </c>
      <c r="B6459">
        <f t="shared" si="200"/>
        <v>140219.79681590683</v>
      </c>
      <c r="C6459">
        <f t="shared" si="201"/>
        <v>101325</v>
      </c>
    </row>
    <row r="6460" spans="1:3" x14ac:dyDescent="0.2">
      <c r="A6460">
        <v>0.80725000000000002</v>
      </c>
      <c r="B6460">
        <f t="shared" si="200"/>
        <v>140832.53362380568</v>
      </c>
      <c r="C6460">
        <f t="shared" si="201"/>
        <v>101325</v>
      </c>
    </row>
    <row r="6461" spans="1:3" x14ac:dyDescent="0.2">
      <c r="A6461">
        <v>0.80737499999999995</v>
      </c>
      <c r="B6461">
        <f t="shared" si="200"/>
        <v>141201.69334932501</v>
      </c>
      <c r="C6461">
        <f t="shared" si="201"/>
        <v>101325</v>
      </c>
    </row>
    <row r="6462" spans="1:3" x14ac:dyDescent="0.2">
      <c r="A6462">
        <v>0.8075</v>
      </c>
      <c r="B6462">
        <f t="shared" si="200"/>
        <v>141325</v>
      </c>
      <c r="C6462">
        <f t="shared" si="201"/>
        <v>101325</v>
      </c>
    </row>
    <row r="6463" spans="1:3" x14ac:dyDescent="0.2">
      <c r="A6463">
        <v>0.80762500000000004</v>
      </c>
      <c r="B6463">
        <f t="shared" si="200"/>
        <v>141201.69334932507</v>
      </c>
      <c r="C6463">
        <f t="shared" si="201"/>
        <v>101325</v>
      </c>
    </row>
    <row r="6464" spans="1:3" x14ac:dyDescent="0.2">
      <c r="A6464">
        <v>0.80774999999999997</v>
      </c>
      <c r="B6464">
        <f t="shared" si="200"/>
        <v>140832.53362380576</v>
      </c>
      <c r="C6464">
        <f t="shared" si="201"/>
        <v>101325</v>
      </c>
    </row>
    <row r="6465" spans="1:3" x14ac:dyDescent="0.2">
      <c r="A6465">
        <v>0.80787500000000001</v>
      </c>
      <c r="B6465">
        <f t="shared" si="200"/>
        <v>140219.79681590694</v>
      </c>
      <c r="C6465">
        <f t="shared" si="201"/>
        <v>101325</v>
      </c>
    </row>
    <row r="6466" spans="1:3" x14ac:dyDescent="0.2">
      <c r="A6466">
        <v>0.80800000000000005</v>
      </c>
      <c r="B6466">
        <f t="shared" si="200"/>
        <v>139367.26065180602</v>
      </c>
      <c r="C6466">
        <f t="shared" si="201"/>
        <v>101325</v>
      </c>
    </row>
    <row r="6467" spans="1:3" x14ac:dyDescent="0.2">
      <c r="A6467">
        <v>0.80812499999999998</v>
      </c>
      <c r="B6467">
        <f t="shared" ref="B6467:B6530" si="202">-40000*SIN(200*PI()*A6467)+101325</f>
        <v>138280.1813004514</v>
      </c>
      <c r="C6467">
        <f t="shared" ref="C6467:C6530" si="203">IF(MOD(A6467,0.02)&gt;0.005,101325,B6467)</f>
        <v>101325</v>
      </c>
    </row>
    <row r="6468" spans="1:3" x14ac:dyDescent="0.2">
      <c r="A6468">
        <v>0.80825000000000002</v>
      </c>
      <c r="B6468">
        <f t="shared" si="202"/>
        <v>136965.26096753468</v>
      </c>
      <c r="C6468">
        <f t="shared" si="203"/>
        <v>101325</v>
      </c>
    </row>
    <row r="6469" spans="1:3" x14ac:dyDescent="0.2">
      <c r="A6469">
        <v>0.80837499999999995</v>
      </c>
      <c r="B6469">
        <f t="shared" si="202"/>
        <v>135430.60657416371</v>
      </c>
      <c r="C6469">
        <f t="shared" si="203"/>
        <v>101325</v>
      </c>
    </row>
    <row r="6470" spans="1:3" x14ac:dyDescent="0.2">
      <c r="A6470">
        <v>0.8085</v>
      </c>
      <c r="B6470">
        <f t="shared" si="202"/>
        <v>133685.67977499799</v>
      </c>
      <c r="C6470">
        <f t="shared" si="203"/>
        <v>101325</v>
      </c>
    </row>
    <row r="6471" spans="1:3" x14ac:dyDescent="0.2">
      <c r="A6471">
        <v>0.80862500000000004</v>
      </c>
      <c r="B6471">
        <f t="shared" si="202"/>
        <v>131741.23862399993</v>
      </c>
      <c r="C6471">
        <f t="shared" si="203"/>
        <v>101325</v>
      </c>
    </row>
    <row r="6472" spans="1:3" x14ac:dyDescent="0.2">
      <c r="A6472">
        <v>0.80874999999999997</v>
      </c>
      <c r="B6472">
        <f t="shared" si="202"/>
        <v>129609.27124746219</v>
      </c>
      <c r="C6472">
        <f t="shared" si="203"/>
        <v>101325</v>
      </c>
    </row>
    <row r="6473" spans="1:3" x14ac:dyDescent="0.2">
      <c r="A6473">
        <v>0.80887500000000001</v>
      </c>
      <c r="B6473">
        <f t="shared" si="202"/>
        <v>127302.92193320775</v>
      </c>
      <c r="C6473">
        <f t="shared" si="203"/>
        <v>101325</v>
      </c>
    </row>
    <row r="6474" spans="1:3" x14ac:dyDescent="0.2">
      <c r="A6474">
        <v>0.80900000000000005</v>
      </c>
      <c r="B6474">
        <f t="shared" si="202"/>
        <v>124836.41009169762</v>
      </c>
      <c r="C6474">
        <f t="shared" si="203"/>
        <v>101325</v>
      </c>
    </row>
    <row r="6475" spans="1:3" x14ac:dyDescent="0.2">
      <c r="A6475">
        <v>0.80912499999999998</v>
      </c>
      <c r="B6475">
        <f t="shared" si="202"/>
        <v>122224.94258863862</v>
      </c>
      <c r="C6475">
        <f t="shared" si="203"/>
        <v>101325</v>
      </c>
    </row>
    <row r="6476" spans="1:3" x14ac:dyDescent="0.2">
      <c r="A6476">
        <v>0.80925000000000002</v>
      </c>
      <c r="B6476">
        <f t="shared" si="202"/>
        <v>119484.61998958065</v>
      </c>
      <c r="C6476">
        <f t="shared" si="203"/>
        <v>101325</v>
      </c>
    </row>
    <row r="6477" spans="1:3" x14ac:dyDescent="0.2">
      <c r="A6477">
        <v>0.80937499999999996</v>
      </c>
      <c r="B6477">
        <f t="shared" si="202"/>
        <v>116632.33729460454</v>
      </c>
      <c r="C6477">
        <f t="shared" si="203"/>
        <v>101325</v>
      </c>
    </row>
    <row r="6478" spans="1:3" x14ac:dyDescent="0.2">
      <c r="A6478">
        <v>0.8095</v>
      </c>
      <c r="B6478">
        <f t="shared" si="202"/>
        <v>113685.67977499682</v>
      </c>
      <c r="C6478">
        <f t="shared" si="203"/>
        <v>101325</v>
      </c>
    </row>
    <row r="6479" spans="1:3" x14ac:dyDescent="0.2">
      <c r="A6479">
        <v>0.80962500000000004</v>
      </c>
      <c r="B6479">
        <f t="shared" si="202"/>
        <v>110662.81455423524</v>
      </c>
      <c r="C6479">
        <f t="shared" si="203"/>
        <v>101325</v>
      </c>
    </row>
    <row r="6480" spans="1:3" x14ac:dyDescent="0.2">
      <c r="A6480">
        <v>0.80974999999999997</v>
      </c>
      <c r="B6480">
        <f t="shared" si="202"/>
        <v>107582.37860161062</v>
      </c>
      <c r="C6480">
        <f t="shared" si="203"/>
        <v>101325</v>
      </c>
    </row>
    <row r="6481" spans="1:3" x14ac:dyDescent="0.2">
      <c r="A6481">
        <v>0.80987500000000001</v>
      </c>
      <c r="B6481">
        <f t="shared" si="202"/>
        <v>104463.36382911305</v>
      </c>
      <c r="C6481">
        <f t="shared" si="203"/>
        <v>101325</v>
      </c>
    </row>
    <row r="6482" spans="1:3" x14ac:dyDescent="0.2">
      <c r="A6482">
        <v>0.81</v>
      </c>
      <c r="B6482">
        <f t="shared" si="202"/>
        <v>101324.99999999937</v>
      </c>
      <c r="C6482">
        <f t="shared" si="203"/>
        <v>101325</v>
      </c>
    </row>
    <row r="6483" spans="1:3" x14ac:dyDescent="0.2">
      <c r="A6483">
        <v>0.81012499999999998</v>
      </c>
      <c r="B6483">
        <f t="shared" si="202"/>
        <v>98186.6361708857</v>
      </c>
      <c r="C6483">
        <f t="shared" si="203"/>
        <v>101325</v>
      </c>
    </row>
    <row r="6484" spans="1:3" x14ac:dyDescent="0.2">
      <c r="A6484">
        <v>0.81025000000000003</v>
      </c>
      <c r="B6484">
        <f t="shared" si="202"/>
        <v>95067.621398390387</v>
      </c>
      <c r="C6484">
        <f t="shared" si="203"/>
        <v>101325</v>
      </c>
    </row>
    <row r="6485" spans="1:3" x14ac:dyDescent="0.2">
      <c r="A6485">
        <v>0.81037499999999996</v>
      </c>
      <c r="B6485">
        <f t="shared" si="202"/>
        <v>91987.185445765746</v>
      </c>
      <c r="C6485">
        <f t="shared" si="203"/>
        <v>101325</v>
      </c>
    </row>
    <row r="6486" spans="1:3" x14ac:dyDescent="0.2">
      <c r="A6486">
        <v>0.8105</v>
      </c>
      <c r="B6486">
        <f t="shared" si="202"/>
        <v>88964.320225001982</v>
      </c>
      <c r="C6486">
        <f t="shared" si="203"/>
        <v>101325</v>
      </c>
    </row>
    <row r="6487" spans="1:3" x14ac:dyDescent="0.2">
      <c r="A6487">
        <v>0.81062500000000004</v>
      </c>
      <c r="B6487">
        <f t="shared" si="202"/>
        <v>86017.662705396404</v>
      </c>
      <c r="C6487">
        <f t="shared" si="203"/>
        <v>101325</v>
      </c>
    </row>
    <row r="6488" spans="1:3" x14ac:dyDescent="0.2">
      <c r="A6488">
        <v>0.81074999999999997</v>
      </c>
      <c r="B6488">
        <f t="shared" si="202"/>
        <v>83165.38001041823</v>
      </c>
      <c r="C6488">
        <f t="shared" si="203"/>
        <v>101325</v>
      </c>
    </row>
    <row r="6489" spans="1:3" x14ac:dyDescent="0.2">
      <c r="A6489">
        <v>0.81087500000000001</v>
      </c>
      <c r="B6489">
        <f t="shared" si="202"/>
        <v>80425.057411362257</v>
      </c>
      <c r="C6489">
        <f t="shared" si="203"/>
        <v>101325</v>
      </c>
    </row>
    <row r="6490" spans="1:3" x14ac:dyDescent="0.2">
      <c r="A6490">
        <v>0.81100000000000005</v>
      </c>
      <c r="B6490">
        <f t="shared" si="202"/>
        <v>77813.589908299531</v>
      </c>
      <c r="C6490">
        <f t="shared" si="203"/>
        <v>101325</v>
      </c>
    </row>
    <row r="6491" spans="1:3" x14ac:dyDescent="0.2">
      <c r="A6491">
        <v>0.81112499999999998</v>
      </c>
      <c r="B6491">
        <f t="shared" si="202"/>
        <v>75347.078066793023</v>
      </c>
      <c r="C6491">
        <f t="shared" si="203"/>
        <v>101325</v>
      </c>
    </row>
    <row r="6492" spans="1:3" x14ac:dyDescent="0.2">
      <c r="A6492">
        <v>0.81125000000000003</v>
      </c>
      <c r="B6492">
        <f t="shared" si="202"/>
        <v>73040.728752536932</v>
      </c>
      <c r="C6492">
        <f t="shared" si="203"/>
        <v>101325</v>
      </c>
    </row>
    <row r="6493" spans="1:3" x14ac:dyDescent="0.2">
      <c r="A6493">
        <v>0.81137499999999996</v>
      </c>
      <c r="B6493">
        <f t="shared" si="202"/>
        <v>70908.761375999238</v>
      </c>
      <c r="C6493">
        <f t="shared" si="203"/>
        <v>101325</v>
      </c>
    </row>
    <row r="6494" spans="1:3" x14ac:dyDescent="0.2">
      <c r="A6494">
        <v>0.8115</v>
      </c>
      <c r="B6494">
        <f t="shared" si="202"/>
        <v>68964.320225002608</v>
      </c>
      <c r="C6494">
        <f t="shared" si="203"/>
        <v>101325</v>
      </c>
    </row>
    <row r="6495" spans="1:3" x14ac:dyDescent="0.2">
      <c r="A6495">
        <v>0.81162500000000004</v>
      </c>
      <c r="B6495">
        <f t="shared" si="202"/>
        <v>67219.393425835646</v>
      </c>
      <c r="C6495">
        <f t="shared" si="203"/>
        <v>101325</v>
      </c>
    </row>
    <row r="6496" spans="1:3" x14ac:dyDescent="0.2">
      <c r="A6496">
        <v>0.81174999999999997</v>
      </c>
      <c r="B6496">
        <f t="shared" si="202"/>
        <v>65684.73903246579</v>
      </c>
      <c r="C6496">
        <f t="shared" si="203"/>
        <v>101325</v>
      </c>
    </row>
    <row r="6497" spans="1:3" x14ac:dyDescent="0.2">
      <c r="A6497">
        <v>0.81187500000000001</v>
      </c>
      <c r="B6497">
        <f t="shared" si="202"/>
        <v>64369.818699548137</v>
      </c>
      <c r="C6497">
        <f t="shared" si="203"/>
        <v>101325</v>
      </c>
    </row>
    <row r="6498" spans="1:3" x14ac:dyDescent="0.2">
      <c r="A6498">
        <v>0.81200000000000006</v>
      </c>
      <c r="B6498">
        <f t="shared" si="202"/>
        <v>63282.739348193572</v>
      </c>
      <c r="C6498">
        <f t="shared" si="203"/>
        <v>101325</v>
      </c>
    </row>
    <row r="6499" spans="1:3" x14ac:dyDescent="0.2">
      <c r="A6499">
        <v>0.81212499999999999</v>
      </c>
      <c r="B6499">
        <f t="shared" si="202"/>
        <v>62430.203184092752</v>
      </c>
      <c r="C6499">
        <f t="shared" si="203"/>
        <v>101325</v>
      </c>
    </row>
    <row r="6500" spans="1:3" x14ac:dyDescent="0.2">
      <c r="A6500">
        <v>0.81225000000000003</v>
      </c>
      <c r="B6500">
        <f t="shared" si="202"/>
        <v>61817.466376194388</v>
      </c>
      <c r="C6500">
        <f t="shared" si="203"/>
        <v>101325</v>
      </c>
    </row>
    <row r="6501" spans="1:3" x14ac:dyDescent="0.2">
      <c r="A6501">
        <v>0.81237499999999996</v>
      </c>
      <c r="B6501">
        <f t="shared" si="202"/>
        <v>61448.306650675018</v>
      </c>
      <c r="C6501">
        <f t="shared" si="203"/>
        <v>101325</v>
      </c>
    </row>
    <row r="6502" spans="1:3" x14ac:dyDescent="0.2">
      <c r="A6502">
        <v>0.8125</v>
      </c>
      <c r="B6502">
        <f t="shared" si="202"/>
        <v>61325</v>
      </c>
      <c r="C6502">
        <f t="shared" si="203"/>
        <v>101325</v>
      </c>
    </row>
    <row r="6503" spans="1:3" x14ac:dyDescent="0.2">
      <c r="A6503">
        <v>0.81262500000000004</v>
      </c>
      <c r="B6503">
        <f t="shared" si="202"/>
        <v>61448.306650674902</v>
      </c>
      <c r="C6503">
        <f t="shared" si="203"/>
        <v>101325</v>
      </c>
    </row>
    <row r="6504" spans="1:3" x14ac:dyDescent="0.2">
      <c r="A6504">
        <v>0.81274999999999997</v>
      </c>
      <c r="B6504">
        <f t="shared" si="202"/>
        <v>61817.466376194519</v>
      </c>
      <c r="C6504">
        <f t="shared" si="203"/>
        <v>101325</v>
      </c>
    </row>
    <row r="6505" spans="1:3" x14ac:dyDescent="0.2">
      <c r="A6505">
        <v>0.81287500000000001</v>
      </c>
      <c r="B6505">
        <f t="shared" si="202"/>
        <v>62430.203184092949</v>
      </c>
      <c r="C6505">
        <f t="shared" si="203"/>
        <v>101325</v>
      </c>
    </row>
    <row r="6506" spans="1:3" x14ac:dyDescent="0.2">
      <c r="A6506">
        <v>0.81299999999999994</v>
      </c>
      <c r="B6506">
        <f t="shared" si="202"/>
        <v>63282.739348193129</v>
      </c>
      <c r="C6506">
        <f t="shared" si="203"/>
        <v>101325</v>
      </c>
    </row>
    <row r="6507" spans="1:3" x14ac:dyDescent="0.2">
      <c r="A6507">
        <v>0.81312499999999999</v>
      </c>
      <c r="B6507">
        <f t="shared" si="202"/>
        <v>64369.81869954845</v>
      </c>
      <c r="C6507">
        <f t="shared" si="203"/>
        <v>101325</v>
      </c>
    </row>
    <row r="6508" spans="1:3" x14ac:dyDescent="0.2">
      <c r="A6508">
        <v>0.81325000000000003</v>
      </c>
      <c r="B6508">
        <f t="shared" si="202"/>
        <v>65684.739032466168</v>
      </c>
      <c r="C6508">
        <f t="shared" si="203"/>
        <v>101325</v>
      </c>
    </row>
    <row r="6509" spans="1:3" x14ac:dyDescent="0.2">
      <c r="A6509">
        <v>0.81337499999999996</v>
      </c>
      <c r="B6509">
        <f t="shared" si="202"/>
        <v>67219.393425836082</v>
      </c>
      <c r="C6509">
        <f t="shared" si="203"/>
        <v>101325</v>
      </c>
    </row>
    <row r="6510" spans="1:3" x14ac:dyDescent="0.2">
      <c r="A6510">
        <v>0.8135</v>
      </c>
      <c r="B6510">
        <f t="shared" si="202"/>
        <v>68964.320225001764</v>
      </c>
      <c r="C6510">
        <f t="shared" si="203"/>
        <v>101325</v>
      </c>
    </row>
    <row r="6511" spans="1:3" x14ac:dyDescent="0.2">
      <c r="A6511">
        <v>0.81362500000000004</v>
      </c>
      <c r="B6511">
        <f t="shared" si="202"/>
        <v>70908.761375999777</v>
      </c>
      <c r="C6511">
        <f t="shared" si="203"/>
        <v>101325</v>
      </c>
    </row>
    <row r="6512" spans="1:3" x14ac:dyDescent="0.2">
      <c r="A6512">
        <v>0.81374999999999997</v>
      </c>
      <c r="B6512">
        <f t="shared" si="202"/>
        <v>73040.728752537514</v>
      </c>
      <c r="C6512">
        <f t="shared" si="203"/>
        <v>101325</v>
      </c>
    </row>
    <row r="6513" spans="1:3" x14ac:dyDescent="0.2">
      <c r="A6513">
        <v>0.81387500000000002</v>
      </c>
      <c r="B6513">
        <f t="shared" si="202"/>
        <v>75347.078066793649</v>
      </c>
      <c r="C6513">
        <f t="shared" si="203"/>
        <v>101325</v>
      </c>
    </row>
    <row r="6514" spans="1:3" x14ac:dyDescent="0.2">
      <c r="A6514">
        <v>0.81399999999999995</v>
      </c>
      <c r="B6514">
        <f t="shared" si="202"/>
        <v>77813.5899083002</v>
      </c>
      <c r="C6514">
        <f t="shared" si="203"/>
        <v>101325</v>
      </c>
    </row>
    <row r="6515" spans="1:3" x14ac:dyDescent="0.2">
      <c r="A6515">
        <v>0.81412499999999999</v>
      </c>
      <c r="B6515">
        <f t="shared" si="202"/>
        <v>80425.05741136102</v>
      </c>
      <c r="C6515">
        <f t="shared" si="203"/>
        <v>101325</v>
      </c>
    </row>
    <row r="6516" spans="1:3" x14ac:dyDescent="0.2">
      <c r="A6516">
        <v>0.81425000000000003</v>
      </c>
      <c r="B6516">
        <f t="shared" si="202"/>
        <v>83165.380010418972</v>
      </c>
      <c r="C6516">
        <f t="shared" si="203"/>
        <v>101325</v>
      </c>
    </row>
    <row r="6517" spans="1:3" x14ac:dyDescent="0.2">
      <c r="A6517">
        <v>0.81437499999999996</v>
      </c>
      <c r="B6517">
        <f t="shared" si="202"/>
        <v>86017.662705395065</v>
      </c>
      <c r="C6517">
        <f t="shared" si="203"/>
        <v>101325</v>
      </c>
    </row>
    <row r="6518" spans="1:3" x14ac:dyDescent="0.2">
      <c r="A6518">
        <v>0.8145</v>
      </c>
      <c r="B6518">
        <f t="shared" si="202"/>
        <v>88964.320225002768</v>
      </c>
      <c r="C6518">
        <f t="shared" si="203"/>
        <v>101325</v>
      </c>
    </row>
    <row r="6519" spans="1:3" x14ac:dyDescent="0.2">
      <c r="A6519">
        <v>0.81462500000000004</v>
      </c>
      <c r="B6519">
        <f t="shared" si="202"/>
        <v>91987.185445764335</v>
      </c>
      <c r="C6519">
        <f t="shared" si="203"/>
        <v>101325</v>
      </c>
    </row>
    <row r="6520" spans="1:3" x14ac:dyDescent="0.2">
      <c r="A6520">
        <v>0.81474999999999997</v>
      </c>
      <c r="B6520">
        <f t="shared" si="202"/>
        <v>95067.621398391202</v>
      </c>
      <c r="C6520">
        <f t="shared" si="203"/>
        <v>101325</v>
      </c>
    </row>
    <row r="6521" spans="1:3" x14ac:dyDescent="0.2">
      <c r="A6521">
        <v>0.81487500000000002</v>
      </c>
      <c r="B6521">
        <f t="shared" si="202"/>
        <v>98186.636170886515</v>
      </c>
      <c r="C6521">
        <f t="shared" si="203"/>
        <v>101325</v>
      </c>
    </row>
    <row r="6522" spans="1:3" x14ac:dyDescent="0.2">
      <c r="A6522">
        <v>0.81499999999999995</v>
      </c>
      <c r="B6522">
        <f t="shared" si="202"/>
        <v>101324.99999999792</v>
      </c>
      <c r="C6522">
        <f t="shared" si="203"/>
        <v>101325</v>
      </c>
    </row>
    <row r="6523" spans="1:3" x14ac:dyDescent="0.2">
      <c r="A6523">
        <v>0.81512499999999999</v>
      </c>
      <c r="B6523">
        <f t="shared" si="202"/>
        <v>104463.36382911386</v>
      </c>
      <c r="C6523">
        <f t="shared" si="203"/>
        <v>101325</v>
      </c>
    </row>
    <row r="6524" spans="1:3" x14ac:dyDescent="0.2">
      <c r="A6524">
        <v>0.81525000000000003</v>
      </c>
      <c r="B6524">
        <f t="shared" si="202"/>
        <v>107582.37860161143</v>
      </c>
      <c r="C6524">
        <f t="shared" si="203"/>
        <v>101325</v>
      </c>
    </row>
    <row r="6525" spans="1:3" x14ac:dyDescent="0.2">
      <c r="A6525">
        <v>0.81537499999999996</v>
      </c>
      <c r="B6525">
        <f t="shared" si="202"/>
        <v>110662.81455423604</v>
      </c>
      <c r="C6525">
        <f t="shared" si="203"/>
        <v>101325</v>
      </c>
    </row>
    <row r="6526" spans="1:3" x14ac:dyDescent="0.2">
      <c r="A6526">
        <v>0.8155</v>
      </c>
      <c r="B6526">
        <f t="shared" si="202"/>
        <v>113685.67977499976</v>
      </c>
      <c r="C6526">
        <f t="shared" si="203"/>
        <v>101325</v>
      </c>
    </row>
    <row r="6527" spans="1:3" x14ac:dyDescent="0.2">
      <c r="A6527">
        <v>0.81562500000000004</v>
      </c>
      <c r="B6527">
        <f t="shared" si="202"/>
        <v>116632.3372946032</v>
      </c>
      <c r="C6527">
        <f t="shared" si="203"/>
        <v>101325</v>
      </c>
    </row>
    <row r="6528" spans="1:3" x14ac:dyDescent="0.2">
      <c r="A6528">
        <v>0.81574999999999998</v>
      </c>
      <c r="B6528">
        <f t="shared" si="202"/>
        <v>119484.61998958341</v>
      </c>
      <c r="C6528">
        <f t="shared" si="203"/>
        <v>101325</v>
      </c>
    </row>
    <row r="6529" spans="1:3" x14ac:dyDescent="0.2">
      <c r="A6529">
        <v>0.81587500000000002</v>
      </c>
      <c r="B6529">
        <f t="shared" si="202"/>
        <v>122224.94258863738</v>
      </c>
      <c r="C6529">
        <f t="shared" si="203"/>
        <v>101325</v>
      </c>
    </row>
    <row r="6530" spans="1:3" x14ac:dyDescent="0.2">
      <c r="A6530">
        <v>0.81599999999999995</v>
      </c>
      <c r="B6530">
        <f t="shared" si="202"/>
        <v>124836.41009169644</v>
      </c>
      <c r="C6530">
        <f t="shared" si="203"/>
        <v>101325</v>
      </c>
    </row>
    <row r="6531" spans="1:3" x14ac:dyDescent="0.2">
      <c r="A6531">
        <v>0.81612499999999999</v>
      </c>
      <c r="B6531">
        <f t="shared" ref="B6531:B6594" si="204">-40000*SIN(200*PI()*A6531)+101325</f>
        <v>127302.92193320664</v>
      </c>
      <c r="C6531">
        <f t="shared" ref="C6531:C6594" si="205">IF(MOD(A6531,0.02)&gt;0.005,101325,B6531)</f>
        <v>101325</v>
      </c>
    </row>
    <row r="6532" spans="1:3" x14ac:dyDescent="0.2">
      <c r="A6532">
        <v>0.81625000000000003</v>
      </c>
      <c r="B6532">
        <f t="shared" si="204"/>
        <v>129609.27124746278</v>
      </c>
      <c r="C6532">
        <f t="shared" si="205"/>
        <v>101325</v>
      </c>
    </row>
    <row r="6533" spans="1:3" x14ac:dyDescent="0.2">
      <c r="A6533">
        <v>0.81637499999999996</v>
      </c>
      <c r="B6533">
        <f t="shared" si="204"/>
        <v>131741.23862400049</v>
      </c>
      <c r="C6533">
        <f t="shared" si="205"/>
        <v>101325</v>
      </c>
    </row>
    <row r="6534" spans="1:3" x14ac:dyDescent="0.2">
      <c r="A6534">
        <v>0.8165</v>
      </c>
      <c r="B6534">
        <f t="shared" si="204"/>
        <v>133685.67977499848</v>
      </c>
      <c r="C6534">
        <f t="shared" si="205"/>
        <v>101325</v>
      </c>
    </row>
    <row r="6535" spans="1:3" x14ac:dyDescent="0.2">
      <c r="A6535">
        <v>0.81662500000000005</v>
      </c>
      <c r="B6535">
        <f t="shared" si="204"/>
        <v>135430.60657416531</v>
      </c>
      <c r="C6535">
        <f t="shared" si="205"/>
        <v>101325</v>
      </c>
    </row>
    <row r="6536" spans="1:3" x14ac:dyDescent="0.2">
      <c r="A6536">
        <v>0.81674999999999998</v>
      </c>
      <c r="B6536">
        <f t="shared" si="204"/>
        <v>136965.26096753505</v>
      </c>
      <c r="C6536">
        <f t="shared" si="205"/>
        <v>101325</v>
      </c>
    </row>
    <row r="6537" spans="1:3" x14ac:dyDescent="0.2">
      <c r="A6537">
        <v>0.81687500000000002</v>
      </c>
      <c r="B6537">
        <f t="shared" si="204"/>
        <v>138280.18130045081</v>
      </c>
      <c r="C6537">
        <f t="shared" si="205"/>
        <v>101325</v>
      </c>
    </row>
    <row r="6538" spans="1:3" x14ac:dyDescent="0.2">
      <c r="A6538">
        <v>0.81699999999999995</v>
      </c>
      <c r="B6538">
        <f t="shared" si="204"/>
        <v>139367.26065180628</v>
      </c>
      <c r="C6538">
        <f t="shared" si="205"/>
        <v>101325</v>
      </c>
    </row>
    <row r="6539" spans="1:3" x14ac:dyDescent="0.2">
      <c r="A6539">
        <v>0.81712499999999999</v>
      </c>
      <c r="B6539">
        <f t="shared" si="204"/>
        <v>140219.79681590662</v>
      </c>
      <c r="C6539">
        <f t="shared" si="205"/>
        <v>101325</v>
      </c>
    </row>
    <row r="6540" spans="1:3" x14ac:dyDescent="0.2">
      <c r="A6540">
        <v>0.81725000000000003</v>
      </c>
      <c r="B6540">
        <f t="shared" si="204"/>
        <v>140832.53362380556</v>
      </c>
      <c r="C6540">
        <f t="shared" si="205"/>
        <v>101325</v>
      </c>
    </row>
    <row r="6541" spans="1:3" x14ac:dyDescent="0.2">
      <c r="A6541">
        <v>0.81737499999999996</v>
      </c>
      <c r="B6541">
        <f t="shared" si="204"/>
        <v>141201.69334932495</v>
      </c>
      <c r="C6541">
        <f t="shared" si="205"/>
        <v>101325</v>
      </c>
    </row>
    <row r="6542" spans="1:3" x14ac:dyDescent="0.2">
      <c r="A6542">
        <v>0.8175</v>
      </c>
      <c r="B6542">
        <f t="shared" si="204"/>
        <v>141325</v>
      </c>
      <c r="C6542">
        <f t="shared" si="205"/>
        <v>101325</v>
      </c>
    </row>
    <row r="6543" spans="1:3" x14ac:dyDescent="0.2">
      <c r="A6543">
        <v>0.81762500000000005</v>
      </c>
      <c r="B6543">
        <f t="shared" si="204"/>
        <v>141201.69334932495</v>
      </c>
      <c r="C6543">
        <f t="shared" si="205"/>
        <v>101325</v>
      </c>
    </row>
    <row r="6544" spans="1:3" x14ac:dyDescent="0.2">
      <c r="A6544">
        <v>0.81774999999999998</v>
      </c>
      <c r="B6544">
        <f t="shared" si="204"/>
        <v>140832.53362380556</v>
      </c>
      <c r="C6544">
        <f t="shared" si="205"/>
        <v>101325</v>
      </c>
    </row>
    <row r="6545" spans="1:3" x14ac:dyDescent="0.2">
      <c r="A6545">
        <v>0.81787500000000002</v>
      </c>
      <c r="B6545">
        <f t="shared" si="204"/>
        <v>140219.79681590662</v>
      </c>
      <c r="C6545">
        <f t="shared" si="205"/>
        <v>101325</v>
      </c>
    </row>
    <row r="6546" spans="1:3" x14ac:dyDescent="0.2">
      <c r="A6546">
        <v>0.81799999999999995</v>
      </c>
      <c r="B6546">
        <f t="shared" si="204"/>
        <v>139367.26065180631</v>
      </c>
      <c r="C6546">
        <f t="shared" si="205"/>
        <v>101325</v>
      </c>
    </row>
    <row r="6547" spans="1:3" x14ac:dyDescent="0.2">
      <c r="A6547">
        <v>0.81812499999999999</v>
      </c>
      <c r="B6547">
        <f t="shared" si="204"/>
        <v>138280.18130045084</v>
      </c>
      <c r="C6547">
        <f t="shared" si="205"/>
        <v>101325</v>
      </c>
    </row>
    <row r="6548" spans="1:3" x14ac:dyDescent="0.2">
      <c r="A6548">
        <v>0.81825000000000003</v>
      </c>
      <c r="B6548">
        <f t="shared" si="204"/>
        <v>136965.26096753505</v>
      </c>
      <c r="C6548">
        <f t="shared" si="205"/>
        <v>101325</v>
      </c>
    </row>
    <row r="6549" spans="1:3" x14ac:dyDescent="0.2">
      <c r="A6549">
        <v>0.81837499999999996</v>
      </c>
      <c r="B6549">
        <f t="shared" si="204"/>
        <v>135430.60657416296</v>
      </c>
      <c r="C6549">
        <f t="shared" si="205"/>
        <v>101325</v>
      </c>
    </row>
    <row r="6550" spans="1:3" x14ac:dyDescent="0.2">
      <c r="A6550">
        <v>0.81850000000000001</v>
      </c>
      <c r="B6550">
        <f t="shared" si="204"/>
        <v>133685.67977499848</v>
      </c>
      <c r="C6550">
        <f t="shared" si="205"/>
        <v>101325</v>
      </c>
    </row>
    <row r="6551" spans="1:3" x14ac:dyDescent="0.2">
      <c r="A6551">
        <v>0.81862500000000005</v>
      </c>
      <c r="B6551">
        <f t="shared" si="204"/>
        <v>131741.23862400051</v>
      </c>
      <c r="C6551">
        <f t="shared" si="205"/>
        <v>101325</v>
      </c>
    </row>
    <row r="6552" spans="1:3" x14ac:dyDescent="0.2">
      <c r="A6552">
        <v>0.81874999999999998</v>
      </c>
      <c r="B6552">
        <f t="shared" si="204"/>
        <v>129609.27124746279</v>
      </c>
      <c r="C6552">
        <f t="shared" si="205"/>
        <v>101325</v>
      </c>
    </row>
    <row r="6553" spans="1:3" x14ac:dyDescent="0.2">
      <c r="A6553">
        <v>0.81887500000000002</v>
      </c>
      <c r="B6553">
        <f t="shared" si="204"/>
        <v>127302.92193320667</v>
      </c>
      <c r="C6553">
        <f t="shared" si="205"/>
        <v>101325</v>
      </c>
    </row>
    <row r="6554" spans="1:3" x14ac:dyDescent="0.2">
      <c r="A6554">
        <v>0.81899999999999995</v>
      </c>
      <c r="B6554">
        <f t="shared" si="204"/>
        <v>124836.41009170015</v>
      </c>
      <c r="C6554">
        <f t="shared" si="205"/>
        <v>101325</v>
      </c>
    </row>
    <row r="6555" spans="1:3" x14ac:dyDescent="0.2">
      <c r="A6555">
        <v>0.81912499999999999</v>
      </c>
      <c r="B6555">
        <f t="shared" si="204"/>
        <v>122224.94258863741</v>
      </c>
      <c r="C6555">
        <f t="shared" si="205"/>
        <v>101325</v>
      </c>
    </row>
    <row r="6556" spans="1:3" x14ac:dyDescent="0.2">
      <c r="A6556">
        <v>0.81925000000000003</v>
      </c>
      <c r="B6556">
        <f t="shared" si="204"/>
        <v>119484.6199895794</v>
      </c>
      <c r="C6556">
        <f t="shared" si="205"/>
        <v>101325</v>
      </c>
    </row>
    <row r="6557" spans="1:3" x14ac:dyDescent="0.2">
      <c r="A6557">
        <v>0.81937499999999996</v>
      </c>
      <c r="B6557">
        <f t="shared" si="204"/>
        <v>116632.33729460323</v>
      </c>
      <c r="C6557">
        <f t="shared" si="205"/>
        <v>101325</v>
      </c>
    </row>
    <row r="6558" spans="1:3" x14ac:dyDescent="0.2">
      <c r="A6558">
        <v>0.81950000000000001</v>
      </c>
      <c r="B6558">
        <f t="shared" si="204"/>
        <v>113685.67977499549</v>
      </c>
      <c r="C6558">
        <f t="shared" si="205"/>
        <v>101325</v>
      </c>
    </row>
    <row r="6559" spans="1:3" x14ac:dyDescent="0.2">
      <c r="A6559">
        <v>0.81962500000000005</v>
      </c>
      <c r="B6559">
        <f t="shared" si="204"/>
        <v>110662.81455423609</v>
      </c>
      <c r="C6559">
        <f t="shared" si="205"/>
        <v>101325</v>
      </c>
    </row>
    <row r="6560" spans="1:3" x14ac:dyDescent="0.2">
      <c r="A6560">
        <v>0.81974999999999998</v>
      </c>
      <c r="B6560">
        <f t="shared" si="204"/>
        <v>107582.37860161146</v>
      </c>
      <c r="C6560">
        <f t="shared" si="205"/>
        <v>101325</v>
      </c>
    </row>
    <row r="6561" spans="1:3" x14ac:dyDescent="0.2">
      <c r="A6561">
        <v>0.81987500000000002</v>
      </c>
      <c r="B6561">
        <f t="shared" si="204"/>
        <v>104463.36382911391</v>
      </c>
      <c r="C6561">
        <f t="shared" si="205"/>
        <v>101325</v>
      </c>
    </row>
    <row r="6562" spans="1:3" x14ac:dyDescent="0.2">
      <c r="A6562">
        <v>0.82</v>
      </c>
      <c r="B6562">
        <f t="shared" si="204"/>
        <v>101325.0000000025</v>
      </c>
      <c r="C6562">
        <f t="shared" si="205"/>
        <v>101325</v>
      </c>
    </row>
    <row r="6563" spans="1:3" x14ac:dyDescent="0.2">
      <c r="A6563">
        <v>0.82012499999999999</v>
      </c>
      <c r="B6563">
        <f t="shared" si="204"/>
        <v>98186.636170886559</v>
      </c>
      <c r="C6563">
        <f t="shared" si="205"/>
        <v>98186.636170886559</v>
      </c>
    </row>
    <row r="6564" spans="1:3" x14ac:dyDescent="0.2">
      <c r="A6564">
        <v>0.82025000000000003</v>
      </c>
      <c r="B6564">
        <f t="shared" si="204"/>
        <v>95067.62139838899</v>
      </c>
      <c r="C6564">
        <f t="shared" si="205"/>
        <v>95067.62139838899</v>
      </c>
    </row>
    <row r="6565" spans="1:3" x14ac:dyDescent="0.2">
      <c r="A6565">
        <v>0.82037499999999997</v>
      </c>
      <c r="B6565">
        <f t="shared" si="204"/>
        <v>91987.185445764379</v>
      </c>
      <c r="C6565">
        <f t="shared" si="205"/>
        <v>91987.185445764379</v>
      </c>
    </row>
    <row r="6566" spans="1:3" x14ac:dyDescent="0.2">
      <c r="A6566">
        <v>0.82050000000000001</v>
      </c>
      <c r="B6566">
        <f t="shared" si="204"/>
        <v>88964.320225000643</v>
      </c>
      <c r="C6566">
        <f t="shared" si="205"/>
        <v>88964.320225000643</v>
      </c>
    </row>
    <row r="6567" spans="1:3" x14ac:dyDescent="0.2">
      <c r="A6567">
        <v>0.82062500000000005</v>
      </c>
      <c r="B6567">
        <f t="shared" si="204"/>
        <v>86017.662705397204</v>
      </c>
      <c r="C6567">
        <f t="shared" si="205"/>
        <v>86017.662705397204</v>
      </c>
    </row>
    <row r="6568" spans="1:3" x14ac:dyDescent="0.2">
      <c r="A6568">
        <v>0.82074999999999998</v>
      </c>
      <c r="B6568">
        <f t="shared" si="204"/>
        <v>83165.380010416979</v>
      </c>
      <c r="C6568">
        <f t="shared" si="205"/>
        <v>83165.380010416979</v>
      </c>
    </row>
    <row r="6569" spans="1:3" x14ac:dyDescent="0.2">
      <c r="A6569">
        <v>0.82087500000000002</v>
      </c>
      <c r="B6569">
        <f t="shared" si="204"/>
        <v>80425.057411362985</v>
      </c>
      <c r="C6569">
        <f t="shared" si="205"/>
        <v>80425.057411362985</v>
      </c>
    </row>
    <row r="6570" spans="1:3" x14ac:dyDescent="0.2">
      <c r="A6570">
        <v>0.82099999999999995</v>
      </c>
      <c r="B6570">
        <f t="shared" si="204"/>
        <v>77813.58990830023</v>
      </c>
      <c r="C6570">
        <f t="shared" si="205"/>
        <v>77813.58990830023</v>
      </c>
    </row>
    <row r="6571" spans="1:3" x14ac:dyDescent="0.2">
      <c r="A6571">
        <v>0.82112499999999999</v>
      </c>
      <c r="B6571">
        <f t="shared" si="204"/>
        <v>75347.078066793678</v>
      </c>
      <c r="C6571">
        <f t="shared" si="205"/>
        <v>75347.078066793678</v>
      </c>
    </row>
    <row r="6572" spans="1:3" x14ac:dyDescent="0.2">
      <c r="A6572">
        <v>0.82125000000000004</v>
      </c>
      <c r="B6572">
        <f t="shared" si="204"/>
        <v>73040.728752537543</v>
      </c>
      <c r="C6572">
        <f t="shared" si="205"/>
        <v>73040.728752537543</v>
      </c>
    </row>
    <row r="6573" spans="1:3" x14ac:dyDescent="0.2">
      <c r="A6573">
        <v>0.82137499999999997</v>
      </c>
      <c r="B6573">
        <f t="shared" si="204"/>
        <v>70908.761375999806</v>
      </c>
      <c r="C6573">
        <f t="shared" si="205"/>
        <v>70908.761375999806</v>
      </c>
    </row>
    <row r="6574" spans="1:3" x14ac:dyDescent="0.2">
      <c r="A6574">
        <v>0.82150000000000001</v>
      </c>
      <c r="B6574">
        <f t="shared" si="204"/>
        <v>68964.320225001778</v>
      </c>
      <c r="C6574">
        <f t="shared" si="205"/>
        <v>68964.320225001778</v>
      </c>
    </row>
    <row r="6575" spans="1:3" x14ac:dyDescent="0.2">
      <c r="A6575">
        <v>0.82162500000000005</v>
      </c>
      <c r="B6575">
        <f t="shared" si="204"/>
        <v>67219.393425834904</v>
      </c>
      <c r="C6575">
        <f t="shared" si="205"/>
        <v>67219.393425834904</v>
      </c>
    </row>
    <row r="6576" spans="1:3" x14ac:dyDescent="0.2">
      <c r="A6576">
        <v>0.82174999999999998</v>
      </c>
      <c r="B6576">
        <f t="shared" si="204"/>
        <v>65684.73903246515</v>
      </c>
      <c r="C6576">
        <f t="shared" si="205"/>
        <v>65684.73903246515</v>
      </c>
    </row>
    <row r="6577" spans="1:3" x14ac:dyDescent="0.2">
      <c r="A6577">
        <v>0.82187500000000002</v>
      </c>
      <c r="B6577">
        <f t="shared" si="204"/>
        <v>64369.818699547592</v>
      </c>
      <c r="C6577">
        <f t="shared" si="205"/>
        <v>64369.818699547592</v>
      </c>
    </row>
    <row r="6578" spans="1:3" x14ac:dyDescent="0.2">
      <c r="A6578">
        <v>0.82199999999999995</v>
      </c>
      <c r="B6578">
        <f t="shared" si="204"/>
        <v>63282.739348193842</v>
      </c>
      <c r="C6578">
        <f t="shared" si="205"/>
        <v>63282.739348193842</v>
      </c>
    </row>
    <row r="6579" spans="1:3" x14ac:dyDescent="0.2">
      <c r="A6579">
        <v>0.82212499999999999</v>
      </c>
      <c r="B6579">
        <f t="shared" si="204"/>
        <v>62430.203184092425</v>
      </c>
      <c r="C6579">
        <f t="shared" si="205"/>
        <v>62430.203184092425</v>
      </c>
    </row>
    <row r="6580" spans="1:3" x14ac:dyDescent="0.2">
      <c r="A6580">
        <v>0.82225000000000004</v>
      </c>
      <c r="B6580">
        <f t="shared" si="204"/>
        <v>61817.466376194527</v>
      </c>
      <c r="C6580">
        <f t="shared" si="205"/>
        <v>61817.466376194527</v>
      </c>
    </row>
    <row r="6581" spans="1:3" x14ac:dyDescent="0.2">
      <c r="A6581">
        <v>0.82237499999999997</v>
      </c>
      <c r="B6581">
        <f t="shared" si="204"/>
        <v>61448.306650675084</v>
      </c>
      <c r="C6581">
        <f t="shared" si="205"/>
        <v>61448.306650675084</v>
      </c>
    </row>
    <row r="6582" spans="1:3" x14ac:dyDescent="0.2">
      <c r="A6582">
        <v>0.82250000000000001</v>
      </c>
      <c r="B6582">
        <f t="shared" si="204"/>
        <v>61325</v>
      </c>
      <c r="C6582">
        <f t="shared" si="205"/>
        <v>61325</v>
      </c>
    </row>
    <row r="6583" spans="1:3" x14ac:dyDescent="0.2">
      <c r="A6583">
        <v>0.82262500000000005</v>
      </c>
      <c r="B6583">
        <f t="shared" si="204"/>
        <v>61448.306650675011</v>
      </c>
      <c r="C6583">
        <f t="shared" si="205"/>
        <v>61448.306650675011</v>
      </c>
    </row>
    <row r="6584" spans="1:3" x14ac:dyDescent="0.2">
      <c r="A6584">
        <v>0.82274999999999998</v>
      </c>
      <c r="B6584">
        <f t="shared" si="204"/>
        <v>61817.466376194381</v>
      </c>
      <c r="C6584">
        <f t="shared" si="205"/>
        <v>61817.466376194381</v>
      </c>
    </row>
    <row r="6585" spans="1:3" x14ac:dyDescent="0.2">
      <c r="A6585">
        <v>0.82287500000000002</v>
      </c>
      <c r="B6585">
        <f t="shared" si="204"/>
        <v>62430.203184093276</v>
      </c>
      <c r="C6585">
        <f t="shared" si="205"/>
        <v>62430.203184093276</v>
      </c>
    </row>
    <row r="6586" spans="1:3" x14ac:dyDescent="0.2">
      <c r="A6586">
        <v>0.82299999999999995</v>
      </c>
      <c r="B6586">
        <f t="shared" si="204"/>
        <v>63282.739348193565</v>
      </c>
      <c r="C6586">
        <f t="shared" si="205"/>
        <v>63282.739348193565</v>
      </c>
    </row>
    <row r="6587" spans="1:3" x14ac:dyDescent="0.2">
      <c r="A6587">
        <v>0.823125</v>
      </c>
      <c r="B6587">
        <f t="shared" si="204"/>
        <v>64369.818699548989</v>
      </c>
      <c r="C6587">
        <f t="shared" si="205"/>
        <v>64369.818699548989</v>
      </c>
    </row>
    <row r="6588" spans="1:3" x14ac:dyDescent="0.2">
      <c r="A6588">
        <v>0.82325000000000004</v>
      </c>
      <c r="B6588">
        <f t="shared" si="204"/>
        <v>65684.739032464742</v>
      </c>
      <c r="C6588">
        <f t="shared" si="205"/>
        <v>65684.739032464742</v>
      </c>
    </row>
    <row r="6589" spans="1:3" x14ac:dyDescent="0.2">
      <c r="A6589">
        <v>0.82337499999999997</v>
      </c>
      <c r="B6589">
        <f t="shared" si="204"/>
        <v>67219.39342583681</v>
      </c>
      <c r="C6589">
        <f t="shared" si="205"/>
        <v>67219.39342583681</v>
      </c>
    </row>
    <row r="6590" spans="1:3" x14ac:dyDescent="0.2">
      <c r="A6590">
        <v>0.82350000000000001</v>
      </c>
      <c r="B6590">
        <f t="shared" si="204"/>
        <v>68964.320225001255</v>
      </c>
      <c r="C6590">
        <f t="shared" si="205"/>
        <v>68964.320225001255</v>
      </c>
    </row>
    <row r="6591" spans="1:3" x14ac:dyDescent="0.2">
      <c r="A6591">
        <v>0.82362500000000005</v>
      </c>
      <c r="B6591">
        <f t="shared" si="204"/>
        <v>70908.761375999224</v>
      </c>
      <c r="C6591">
        <f t="shared" si="205"/>
        <v>70908.761375999224</v>
      </c>
    </row>
    <row r="6592" spans="1:3" x14ac:dyDescent="0.2">
      <c r="A6592">
        <v>0.82374999999999998</v>
      </c>
      <c r="B6592">
        <f t="shared" si="204"/>
        <v>73040.728752536903</v>
      </c>
      <c r="C6592">
        <f t="shared" si="205"/>
        <v>73040.728752536903</v>
      </c>
    </row>
    <row r="6593" spans="1:3" x14ac:dyDescent="0.2">
      <c r="A6593">
        <v>0.82387500000000002</v>
      </c>
      <c r="B6593">
        <f t="shared" si="204"/>
        <v>75347.078066793008</v>
      </c>
      <c r="C6593">
        <f t="shared" si="205"/>
        <v>75347.078066793008</v>
      </c>
    </row>
    <row r="6594" spans="1:3" x14ac:dyDescent="0.2">
      <c r="A6594">
        <v>0.82399999999999995</v>
      </c>
      <c r="B6594">
        <f t="shared" si="204"/>
        <v>77813.589908299502</v>
      </c>
      <c r="C6594">
        <f t="shared" si="205"/>
        <v>77813.589908299502</v>
      </c>
    </row>
    <row r="6595" spans="1:3" x14ac:dyDescent="0.2">
      <c r="A6595">
        <v>0.824125</v>
      </c>
      <c r="B6595">
        <f t="shared" ref="B6595:B6658" si="206">-40000*SIN(200*PI()*A6595)+101325</f>
        <v>80425.057411362213</v>
      </c>
      <c r="C6595">
        <f t="shared" ref="C6595:C6658" si="207">IF(MOD(A6595,0.02)&gt;0.005,101325,B6595)</f>
        <v>80425.057411362213</v>
      </c>
    </row>
    <row r="6596" spans="1:3" x14ac:dyDescent="0.2">
      <c r="A6596">
        <v>0.82425000000000004</v>
      </c>
      <c r="B6596">
        <f t="shared" si="206"/>
        <v>83165.380010420224</v>
      </c>
      <c r="C6596">
        <f t="shared" si="207"/>
        <v>83165.380010420224</v>
      </c>
    </row>
    <row r="6597" spans="1:3" x14ac:dyDescent="0.2">
      <c r="A6597">
        <v>0.82437499999999997</v>
      </c>
      <c r="B6597">
        <f t="shared" si="206"/>
        <v>86017.662705396375</v>
      </c>
      <c r="C6597">
        <f t="shared" si="207"/>
        <v>86017.662705396375</v>
      </c>
    </row>
    <row r="6598" spans="1:3" x14ac:dyDescent="0.2">
      <c r="A6598">
        <v>0.82450000000000001</v>
      </c>
      <c r="B6598">
        <f t="shared" si="206"/>
        <v>88964.320225004107</v>
      </c>
      <c r="C6598">
        <f t="shared" si="207"/>
        <v>88964.320225004107</v>
      </c>
    </row>
    <row r="6599" spans="1:3" x14ac:dyDescent="0.2">
      <c r="A6599">
        <v>0.82462500000000005</v>
      </c>
      <c r="B6599">
        <f t="shared" si="206"/>
        <v>91987.185445763491</v>
      </c>
      <c r="C6599">
        <f t="shared" si="207"/>
        <v>91987.185445763491</v>
      </c>
    </row>
    <row r="6600" spans="1:3" x14ac:dyDescent="0.2">
      <c r="A6600">
        <v>0.82474999999999998</v>
      </c>
      <c r="B6600">
        <f t="shared" si="206"/>
        <v>95067.621398392599</v>
      </c>
      <c r="C6600">
        <f t="shared" si="207"/>
        <v>95067.621398392599</v>
      </c>
    </row>
    <row r="6601" spans="1:3" x14ac:dyDescent="0.2">
      <c r="A6601">
        <v>0.82487500000000002</v>
      </c>
      <c r="B6601">
        <f t="shared" si="206"/>
        <v>98186.636170885657</v>
      </c>
      <c r="C6601">
        <f t="shared" si="207"/>
        <v>98186.636170885657</v>
      </c>
    </row>
    <row r="6602" spans="1:3" x14ac:dyDescent="0.2">
      <c r="A6602">
        <v>0.82499999999999996</v>
      </c>
      <c r="B6602">
        <f t="shared" si="206"/>
        <v>101324.99999999706</v>
      </c>
      <c r="C6602">
        <f t="shared" si="207"/>
        <v>101324.99999999706</v>
      </c>
    </row>
    <row r="6603" spans="1:3" x14ac:dyDescent="0.2">
      <c r="A6603">
        <v>0.825125</v>
      </c>
      <c r="B6603">
        <f t="shared" si="206"/>
        <v>104463.363829113</v>
      </c>
      <c r="C6603">
        <f t="shared" si="207"/>
        <v>101325</v>
      </c>
    </row>
    <row r="6604" spans="1:3" x14ac:dyDescent="0.2">
      <c r="A6604">
        <v>0.82525000000000004</v>
      </c>
      <c r="B6604">
        <f t="shared" si="206"/>
        <v>107582.37860161057</v>
      </c>
      <c r="C6604">
        <f t="shared" si="207"/>
        <v>101325</v>
      </c>
    </row>
    <row r="6605" spans="1:3" x14ac:dyDescent="0.2">
      <c r="A6605">
        <v>0.82537499999999997</v>
      </c>
      <c r="B6605">
        <f t="shared" si="206"/>
        <v>110662.8145542352</v>
      </c>
      <c r="C6605">
        <f t="shared" si="207"/>
        <v>101325</v>
      </c>
    </row>
    <row r="6606" spans="1:3" x14ac:dyDescent="0.2">
      <c r="A6606">
        <v>0.82550000000000001</v>
      </c>
      <c r="B6606">
        <f t="shared" si="206"/>
        <v>113685.67977499895</v>
      </c>
      <c r="C6606">
        <f t="shared" si="207"/>
        <v>101325</v>
      </c>
    </row>
    <row r="6607" spans="1:3" x14ac:dyDescent="0.2">
      <c r="A6607">
        <v>0.82562500000000005</v>
      </c>
      <c r="B6607">
        <f t="shared" si="206"/>
        <v>116632.33729460661</v>
      </c>
      <c r="C6607">
        <f t="shared" si="207"/>
        <v>101325</v>
      </c>
    </row>
    <row r="6608" spans="1:3" x14ac:dyDescent="0.2">
      <c r="A6608">
        <v>0.82574999999999998</v>
      </c>
      <c r="B6608">
        <f t="shared" si="206"/>
        <v>119484.61998958264</v>
      </c>
      <c r="C6608">
        <f t="shared" si="207"/>
        <v>101325</v>
      </c>
    </row>
    <row r="6609" spans="1:3" x14ac:dyDescent="0.2">
      <c r="A6609">
        <v>0.82587500000000003</v>
      </c>
      <c r="B6609">
        <f t="shared" si="206"/>
        <v>122224.94258864052</v>
      </c>
      <c r="C6609">
        <f t="shared" si="207"/>
        <v>101325</v>
      </c>
    </row>
    <row r="6610" spans="1:3" x14ac:dyDescent="0.2">
      <c r="A6610">
        <v>0.82599999999999996</v>
      </c>
      <c r="B6610">
        <f t="shared" si="206"/>
        <v>124836.41009169942</v>
      </c>
      <c r="C6610">
        <f t="shared" si="207"/>
        <v>101325</v>
      </c>
    </row>
    <row r="6611" spans="1:3" x14ac:dyDescent="0.2">
      <c r="A6611">
        <v>0.826125</v>
      </c>
      <c r="B6611">
        <f t="shared" si="206"/>
        <v>127302.92193320599</v>
      </c>
      <c r="C6611">
        <f t="shared" si="207"/>
        <v>101325</v>
      </c>
    </row>
    <row r="6612" spans="1:3" x14ac:dyDescent="0.2">
      <c r="A6612">
        <v>0.82625000000000004</v>
      </c>
      <c r="B6612">
        <f t="shared" si="206"/>
        <v>129609.27124746215</v>
      </c>
      <c r="C6612">
        <f t="shared" si="207"/>
        <v>101325</v>
      </c>
    </row>
    <row r="6613" spans="1:3" x14ac:dyDescent="0.2">
      <c r="A6613">
        <v>0.82637499999999997</v>
      </c>
      <c r="B6613">
        <f t="shared" si="206"/>
        <v>131741.2386239999</v>
      </c>
      <c r="C6613">
        <f t="shared" si="207"/>
        <v>101325</v>
      </c>
    </row>
    <row r="6614" spans="1:3" x14ac:dyDescent="0.2">
      <c r="A6614">
        <v>0.82650000000000001</v>
      </c>
      <c r="B6614">
        <f t="shared" si="206"/>
        <v>133685.67977499796</v>
      </c>
      <c r="C6614">
        <f t="shared" si="207"/>
        <v>101325</v>
      </c>
    </row>
    <row r="6615" spans="1:3" x14ac:dyDescent="0.2">
      <c r="A6615">
        <v>0.82662500000000005</v>
      </c>
      <c r="B6615">
        <f t="shared" si="206"/>
        <v>135430.60657416488</v>
      </c>
      <c r="C6615">
        <f t="shared" si="207"/>
        <v>101325</v>
      </c>
    </row>
    <row r="6616" spans="1:3" x14ac:dyDescent="0.2">
      <c r="A6616">
        <v>0.82674999999999998</v>
      </c>
      <c r="B6616">
        <f t="shared" si="206"/>
        <v>136965.26096753465</v>
      </c>
      <c r="C6616">
        <f t="shared" si="207"/>
        <v>101325</v>
      </c>
    </row>
    <row r="6617" spans="1:3" x14ac:dyDescent="0.2">
      <c r="A6617">
        <v>0.82687500000000003</v>
      </c>
      <c r="B6617">
        <f t="shared" si="206"/>
        <v>138280.18130045224</v>
      </c>
      <c r="C6617">
        <f t="shared" si="207"/>
        <v>101325</v>
      </c>
    </row>
    <row r="6618" spans="1:3" x14ac:dyDescent="0.2">
      <c r="A6618">
        <v>0.82699999999999996</v>
      </c>
      <c r="B6618">
        <f t="shared" si="206"/>
        <v>139367.26065180602</v>
      </c>
      <c r="C6618">
        <f t="shared" si="207"/>
        <v>101325</v>
      </c>
    </row>
    <row r="6619" spans="1:3" x14ac:dyDescent="0.2">
      <c r="A6619">
        <v>0.827125</v>
      </c>
      <c r="B6619">
        <f t="shared" si="206"/>
        <v>140219.79681590747</v>
      </c>
      <c r="C6619">
        <f t="shared" si="207"/>
        <v>101325</v>
      </c>
    </row>
    <row r="6620" spans="1:3" x14ac:dyDescent="0.2">
      <c r="A6620">
        <v>0.82725000000000004</v>
      </c>
      <c r="B6620">
        <f t="shared" si="206"/>
        <v>140832.53362380542</v>
      </c>
      <c r="C6620">
        <f t="shared" si="207"/>
        <v>101325</v>
      </c>
    </row>
    <row r="6621" spans="1:3" x14ac:dyDescent="0.2">
      <c r="A6621">
        <v>0.82737499999999997</v>
      </c>
      <c r="B6621">
        <f t="shared" si="206"/>
        <v>141201.69334932524</v>
      </c>
      <c r="C6621">
        <f t="shared" si="207"/>
        <v>101325</v>
      </c>
    </row>
    <row r="6622" spans="1:3" x14ac:dyDescent="0.2">
      <c r="A6622">
        <v>0.82750000000000001</v>
      </c>
      <c r="B6622">
        <f t="shared" si="206"/>
        <v>141325</v>
      </c>
      <c r="C6622">
        <f t="shared" si="207"/>
        <v>101325</v>
      </c>
    </row>
    <row r="6623" spans="1:3" x14ac:dyDescent="0.2">
      <c r="A6623">
        <v>0.82762500000000006</v>
      </c>
      <c r="B6623">
        <f t="shared" si="206"/>
        <v>141201.69334932501</v>
      </c>
      <c r="C6623">
        <f t="shared" si="207"/>
        <v>101325</v>
      </c>
    </row>
    <row r="6624" spans="1:3" x14ac:dyDescent="0.2">
      <c r="A6624">
        <v>0.82774999999999999</v>
      </c>
      <c r="B6624">
        <f t="shared" si="206"/>
        <v>140832.53362380568</v>
      </c>
      <c r="C6624">
        <f t="shared" si="207"/>
        <v>101325</v>
      </c>
    </row>
    <row r="6625" spans="1:3" x14ac:dyDescent="0.2">
      <c r="A6625">
        <v>0.82787500000000003</v>
      </c>
      <c r="B6625">
        <f t="shared" si="206"/>
        <v>140219.79681590683</v>
      </c>
      <c r="C6625">
        <f t="shared" si="207"/>
        <v>101325</v>
      </c>
    </row>
    <row r="6626" spans="1:3" x14ac:dyDescent="0.2">
      <c r="A6626">
        <v>0.82799999999999996</v>
      </c>
      <c r="B6626">
        <f t="shared" si="206"/>
        <v>139367.26065180657</v>
      </c>
      <c r="C6626">
        <f t="shared" si="207"/>
        <v>101325</v>
      </c>
    </row>
    <row r="6627" spans="1:3" x14ac:dyDescent="0.2">
      <c r="A6627">
        <v>0.828125</v>
      </c>
      <c r="B6627">
        <f t="shared" si="206"/>
        <v>138280.18130045116</v>
      </c>
      <c r="C6627">
        <f t="shared" si="207"/>
        <v>101325</v>
      </c>
    </row>
    <row r="6628" spans="1:3" x14ac:dyDescent="0.2">
      <c r="A6628">
        <v>0.82825000000000004</v>
      </c>
      <c r="B6628">
        <f t="shared" si="206"/>
        <v>136965.2609675334</v>
      </c>
      <c r="C6628">
        <f t="shared" si="207"/>
        <v>101325</v>
      </c>
    </row>
    <row r="6629" spans="1:3" x14ac:dyDescent="0.2">
      <c r="A6629">
        <v>0.82837499999999997</v>
      </c>
      <c r="B6629">
        <f t="shared" si="206"/>
        <v>135430.60657416342</v>
      </c>
      <c r="C6629">
        <f t="shared" si="207"/>
        <v>101325</v>
      </c>
    </row>
    <row r="6630" spans="1:3" x14ac:dyDescent="0.2">
      <c r="A6630">
        <v>0.82850000000000001</v>
      </c>
      <c r="B6630">
        <f t="shared" si="206"/>
        <v>133685.67977499633</v>
      </c>
      <c r="C6630">
        <f t="shared" si="207"/>
        <v>101325</v>
      </c>
    </row>
    <row r="6631" spans="1:3" x14ac:dyDescent="0.2">
      <c r="A6631">
        <v>0.82862499999999994</v>
      </c>
      <c r="B6631">
        <f t="shared" si="206"/>
        <v>131741.23862400107</v>
      </c>
      <c r="C6631">
        <f t="shared" si="207"/>
        <v>101325</v>
      </c>
    </row>
    <row r="6632" spans="1:3" x14ac:dyDescent="0.2">
      <c r="A6632">
        <v>0.82874999999999999</v>
      </c>
      <c r="B6632">
        <f t="shared" si="206"/>
        <v>129609.2712474634</v>
      </c>
      <c r="C6632">
        <f t="shared" si="207"/>
        <v>101325</v>
      </c>
    </row>
    <row r="6633" spans="1:3" x14ac:dyDescent="0.2">
      <c r="A6633">
        <v>0.82887500000000003</v>
      </c>
      <c r="B6633">
        <f t="shared" si="206"/>
        <v>127302.92193320733</v>
      </c>
      <c r="C6633">
        <f t="shared" si="207"/>
        <v>101325</v>
      </c>
    </row>
    <row r="6634" spans="1:3" x14ac:dyDescent="0.2">
      <c r="A6634">
        <v>0.82899999999999996</v>
      </c>
      <c r="B6634">
        <f t="shared" si="206"/>
        <v>124836.41009170085</v>
      </c>
      <c r="C6634">
        <f t="shared" si="207"/>
        <v>101325</v>
      </c>
    </row>
    <row r="6635" spans="1:3" x14ac:dyDescent="0.2">
      <c r="A6635">
        <v>0.829125</v>
      </c>
      <c r="B6635">
        <f t="shared" si="206"/>
        <v>122224.94258863815</v>
      </c>
      <c r="C6635">
        <f t="shared" si="207"/>
        <v>101325</v>
      </c>
    </row>
    <row r="6636" spans="1:3" x14ac:dyDescent="0.2">
      <c r="A6636">
        <v>0.82925000000000004</v>
      </c>
      <c r="B6636">
        <f t="shared" si="206"/>
        <v>119484.61998958015</v>
      </c>
      <c r="C6636">
        <f t="shared" si="207"/>
        <v>101325</v>
      </c>
    </row>
    <row r="6637" spans="1:3" x14ac:dyDescent="0.2">
      <c r="A6637">
        <v>0.82937499999999997</v>
      </c>
      <c r="B6637">
        <f t="shared" si="206"/>
        <v>116632.33729460403</v>
      </c>
      <c r="C6637">
        <f t="shared" si="207"/>
        <v>101325</v>
      </c>
    </row>
    <row r="6638" spans="1:3" x14ac:dyDescent="0.2">
      <c r="A6638">
        <v>0.82950000000000002</v>
      </c>
      <c r="B6638">
        <f t="shared" si="206"/>
        <v>113685.6797749963</v>
      </c>
      <c r="C6638">
        <f t="shared" si="207"/>
        <v>101325</v>
      </c>
    </row>
    <row r="6639" spans="1:3" x14ac:dyDescent="0.2">
      <c r="A6639">
        <v>0.82962499999999995</v>
      </c>
      <c r="B6639">
        <f t="shared" si="206"/>
        <v>110662.81455423692</v>
      </c>
      <c r="C6639">
        <f t="shared" si="207"/>
        <v>101325</v>
      </c>
    </row>
    <row r="6640" spans="1:3" x14ac:dyDescent="0.2">
      <c r="A6640">
        <v>0.82974999999999999</v>
      </c>
      <c r="B6640">
        <f t="shared" si="206"/>
        <v>107582.37860160782</v>
      </c>
      <c r="C6640">
        <f t="shared" si="207"/>
        <v>101325</v>
      </c>
    </row>
    <row r="6641" spans="1:3" x14ac:dyDescent="0.2">
      <c r="A6641">
        <v>0.82987500000000003</v>
      </c>
      <c r="B6641">
        <f t="shared" si="206"/>
        <v>104463.36382911477</v>
      </c>
      <c r="C6641">
        <f t="shared" si="207"/>
        <v>101325</v>
      </c>
    </row>
    <row r="6642" spans="1:3" x14ac:dyDescent="0.2">
      <c r="A6642">
        <v>0.83</v>
      </c>
      <c r="B6642">
        <f t="shared" si="206"/>
        <v>101324.99999999882</v>
      </c>
      <c r="C6642">
        <f t="shared" si="207"/>
        <v>101325</v>
      </c>
    </row>
    <row r="6643" spans="1:3" x14ac:dyDescent="0.2">
      <c r="A6643">
        <v>0.830125</v>
      </c>
      <c r="B6643">
        <f t="shared" si="206"/>
        <v>98186.636170887417</v>
      </c>
      <c r="C6643">
        <f t="shared" si="207"/>
        <v>101325</v>
      </c>
    </row>
    <row r="6644" spans="1:3" x14ac:dyDescent="0.2">
      <c r="A6644">
        <v>0.83025000000000004</v>
      </c>
      <c r="B6644">
        <f t="shared" si="206"/>
        <v>95067.621398389849</v>
      </c>
      <c r="C6644">
        <f t="shared" si="207"/>
        <v>101325</v>
      </c>
    </row>
    <row r="6645" spans="1:3" x14ac:dyDescent="0.2">
      <c r="A6645">
        <v>0.83037499999999997</v>
      </c>
      <c r="B6645">
        <f t="shared" si="206"/>
        <v>91987.185445765208</v>
      </c>
      <c r="C6645">
        <f t="shared" si="207"/>
        <v>101325</v>
      </c>
    </row>
    <row r="6646" spans="1:3" x14ac:dyDescent="0.2">
      <c r="A6646">
        <v>0.83050000000000002</v>
      </c>
      <c r="B6646">
        <f t="shared" si="206"/>
        <v>88964.320225001458</v>
      </c>
      <c r="C6646">
        <f t="shared" si="207"/>
        <v>101325</v>
      </c>
    </row>
    <row r="6647" spans="1:3" x14ac:dyDescent="0.2">
      <c r="A6647">
        <v>0.83062499999999995</v>
      </c>
      <c r="B6647">
        <f t="shared" si="206"/>
        <v>86017.662705398005</v>
      </c>
      <c r="C6647">
        <f t="shared" si="207"/>
        <v>101325</v>
      </c>
    </row>
    <row r="6648" spans="1:3" x14ac:dyDescent="0.2">
      <c r="A6648">
        <v>0.83074999999999999</v>
      </c>
      <c r="B6648">
        <f t="shared" si="206"/>
        <v>83165.38001041775</v>
      </c>
      <c r="C6648">
        <f t="shared" si="207"/>
        <v>101325</v>
      </c>
    </row>
    <row r="6649" spans="1:3" x14ac:dyDescent="0.2">
      <c r="A6649">
        <v>0.83087500000000003</v>
      </c>
      <c r="B6649">
        <f t="shared" si="206"/>
        <v>80425.057411359841</v>
      </c>
      <c r="C6649">
        <f t="shared" si="207"/>
        <v>101325</v>
      </c>
    </row>
    <row r="6650" spans="1:3" x14ac:dyDescent="0.2">
      <c r="A6650">
        <v>0.83099999999999996</v>
      </c>
      <c r="B6650">
        <f t="shared" si="206"/>
        <v>77813.589908300928</v>
      </c>
      <c r="C6650">
        <f t="shared" si="207"/>
        <v>101325</v>
      </c>
    </row>
    <row r="6651" spans="1:3" x14ac:dyDescent="0.2">
      <c r="A6651">
        <v>0.831125</v>
      </c>
      <c r="B6651">
        <f t="shared" si="206"/>
        <v>75347.078066790884</v>
      </c>
      <c r="C6651">
        <f t="shared" si="207"/>
        <v>101325</v>
      </c>
    </row>
    <row r="6652" spans="1:3" x14ac:dyDescent="0.2">
      <c r="A6652">
        <v>0.83125000000000004</v>
      </c>
      <c r="B6652">
        <f t="shared" si="206"/>
        <v>73040.728752538154</v>
      </c>
      <c r="C6652">
        <f t="shared" si="207"/>
        <v>101325</v>
      </c>
    </row>
    <row r="6653" spans="1:3" x14ac:dyDescent="0.2">
      <c r="A6653">
        <v>0.83137499999999998</v>
      </c>
      <c r="B6653">
        <f t="shared" si="206"/>
        <v>70908.761376000359</v>
      </c>
      <c r="C6653">
        <f t="shared" si="207"/>
        <v>101325</v>
      </c>
    </row>
    <row r="6654" spans="1:3" x14ac:dyDescent="0.2">
      <c r="A6654">
        <v>0.83150000000000002</v>
      </c>
      <c r="B6654">
        <f t="shared" si="206"/>
        <v>68964.320225002288</v>
      </c>
      <c r="C6654">
        <f t="shared" si="207"/>
        <v>101325</v>
      </c>
    </row>
    <row r="6655" spans="1:3" x14ac:dyDescent="0.2">
      <c r="A6655">
        <v>0.83162499999999995</v>
      </c>
      <c r="B6655">
        <f t="shared" si="206"/>
        <v>67219.393425837727</v>
      </c>
      <c r="C6655">
        <f t="shared" si="207"/>
        <v>101325</v>
      </c>
    </row>
    <row r="6656" spans="1:3" x14ac:dyDescent="0.2">
      <c r="A6656">
        <v>0.83174999999999999</v>
      </c>
      <c r="B6656">
        <f t="shared" si="206"/>
        <v>65684.739032465543</v>
      </c>
      <c r="C6656">
        <f t="shared" si="207"/>
        <v>101325</v>
      </c>
    </row>
    <row r="6657" spans="1:3" x14ac:dyDescent="0.2">
      <c r="A6657">
        <v>0.83187500000000003</v>
      </c>
      <c r="B6657">
        <f t="shared" si="206"/>
        <v>64369.818699547919</v>
      </c>
      <c r="C6657">
        <f t="shared" si="207"/>
        <v>101325</v>
      </c>
    </row>
    <row r="6658" spans="1:3" x14ac:dyDescent="0.2">
      <c r="A6658">
        <v>0.83199999999999996</v>
      </c>
      <c r="B6658">
        <f t="shared" si="206"/>
        <v>63282.739348194111</v>
      </c>
      <c r="C6658">
        <f t="shared" si="207"/>
        <v>101325</v>
      </c>
    </row>
    <row r="6659" spans="1:3" x14ac:dyDescent="0.2">
      <c r="A6659">
        <v>0.832125</v>
      </c>
      <c r="B6659">
        <f t="shared" ref="B6659:B6722" si="208">-40000*SIN(200*PI()*A6659)+101325</f>
        <v>62430.203184092621</v>
      </c>
      <c r="C6659">
        <f t="shared" ref="C6659:C6722" si="209">IF(MOD(A6659,0.02)&gt;0.005,101325,B6659)</f>
        <v>101325</v>
      </c>
    </row>
    <row r="6660" spans="1:3" x14ac:dyDescent="0.2">
      <c r="A6660">
        <v>0.83225000000000005</v>
      </c>
      <c r="B6660">
        <f t="shared" si="208"/>
        <v>61817.466376193945</v>
      </c>
      <c r="C6660">
        <f t="shared" si="209"/>
        <v>101325</v>
      </c>
    </row>
    <row r="6661" spans="1:3" x14ac:dyDescent="0.2">
      <c r="A6661">
        <v>0.83237499999999998</v>
      </c>
      <c r="B6661">
        <f t="shared" si="208"/>
        <v>61448.3066506748</v>
      </c>
      <c r="C6661">
        <f t="shared" si="209"/>
        <v>101325</v>
      </c>
    </row>
    <row r="6662" spans="1:3" x14ac:dyDescent="0.2">
      <c r="A6662">
        <v>0.83250000000000002</v>
      </c>
      <c r="B6662">
        <f t="shared" si="208"/>
        <v>61325</v>
      </c>
      <c r="C6662">
        <f t="shared" si="209"/>
        <v>101325</v>
      </c>
    </row>
    <row r="6663" spans="1:3" x14ac:dyDescent="0.2">
      <c r="A6663">
        <v>0.83262499999999995</v>
      </c>
      <c r="B6663">
        <f t="shared" si="208"/>
        <v>61448.306650674946</v>
      </c>
      <c r="C6663">
        <f t="shared" si="209"/>
        <v>101325</v>
      </c>
    </row>
    <row r="6664" spans="1:3" x14ac:dyDescent="0.2">
      <c r="A6664">
        <v>0.83274999999999999</v>
      </c>
      <c r="B6664">
        <f t="shared" si="208"/>
        <v>61817.466376194243</v>
      </c>
      <c r="C6664">
        <f t="shared" si="209"/>
        <v>101325</v>
      </c>
    </row>
    <row r="6665" spans="1:3" x14ac:dyDescent="0.2">
      <c r="A6665">
        <v>0.83287500000000003</v>
      </c>
      <c r="B6665">
        <f t="shared" si="208"/>
        <v>62430.203184093072</v>
      </c>
      <c r="C6665">
        <f t="shared" si="209"/>
        <v>101325</v>
      </c>
    </row>
    <row r="6666" spans="1:3" x14ac:dyDescent="0.2">
      <c r="A6666">
        <v>0.83299999999999996</v>
      </c>
      <c r="B6666">
        <f t="shared" si="208"/>
        <v>63282.739348193296</v>
      </c>
      <c r="C6666">
        <f t="shared" si="209"/>
        <v>101325</v>
      </c>
    </row>
    <row r="6667" spans="1:3" x14ac:dyDescent="0.2">
      <c r="A6667">
        <v>0.833125</v>
      </c>
      <c r="B6667">
        <f t="shared" si="208"/>
        <v>64369.818699548661</v>
      </c>
      <c r="C6667">
        <f t="shared" si="209"/>
        <v>101325</v>
      </c>
    </row>
    <row r="6668" spans="1:3" x14ac:dyDescent="0.2">
      <c r="A6668">
        <v>0.83325000000000005</v>
      </c>
      <c r="B6668">
        <f t="shared" si="208"/>
        <v>65684.739032466416</v>
      </c>
      <c r="C6668">
        <f t="shared" si="209"/>
        <v>101325</v>
      </c>
    </row>
    <row r="6669" spans="1:3" x14ac:dyDescent="0.2">
      <c r="A6669">
        <v>0.83337499999999998</v>
      </c>
      <c r="B6669">
        <f t="shared" si="208"/>
        <v>67219.393425836359</v>
      </c>
      <c r="C6669">
        <f t="shared" si="209"/>
        <v>101325</v>
      </c>
    </row>
    <row r="6670" spans="1:3" x14ac:dyDescent="0.2">
      <c r="A6670">
        <v>0.83350000000000002</v>
      </c>
      <c r="B6670">
        <f t="shared" si="208"/>
        <v>68964.320225003423</v>
      </c>
      <c r="C6670">
        <f t="shared" si="209"/>
        <v>101325</v>
      </c>
    </row>
    <row r="6671" spans="1:3" x14ac:dyDescent="0.2">
      <c r="A6671">
        <v>0.83362499999999995</v>
      </c>
      <c r="B6671">
        <f t="shared" si="208"/>
        <v>70908.761375998656</v>
      </c>
      <c r="C6671">
        <f t="shared" si="209"/>
        <v>101325</v>
      </c>
    </row>
    <row r="6672" spans="1:3" x14ac:dyDescent="0.2">
      <c r="A6672">
        <v>0.83374999999999999</v>
      </c>
      <c r="B6672">
        <f t="shared" si="208"/>
        <v>73040.728752539508</v>
      </c>
      <c r="C6672">
        <f t="shared" si="209"/>
        <v>101325</v>
      </c>
    </row>
    <row r="6673" spans="1:3" x14ac:dyDescent="0.2">
      <c r="A6673">
        <v>0.83387500000000003</v>
      </c>
      <c r="B6673">
        <f t="shared" si="208"/>
        <v>75347.078066792339</v>
      </c>
      <c r="C6673">
        <f t="shared" si="209"/>
        <v>101325</v>
      </c>
    </row>
    <row r="6674" spans="1:3" x14ac:dyDescent="0.2">
      <c r="A6674">
        <v>0.83399999999999996</v>
      </c>
      <c r="B6674">
        <f t="shared" si="208"/>
        <v>77813.589908298803</v>
      </c>
      <c r="C6674">
        <f t="shared" si="209"/>
        <v>101325</v>
      </c>
    </row>
    <row r="6675" spans="1:3" x14ac:dyDescent="0.2">
      <c r="A6675">
        <v>0.83412500000000001</v>
      </c>
      <c r="B6675">
        <f t="shared" si="208"/>
        <v>80425.057411361486</v>
      </c>
      <c r="C6675">
        <f t="shared" si="209"/>
        <v>101325</v>
      </c>
    </row>
    <row r="6676" spans="1:3" x14ac:dyDescent="0.2">
      <c r="A6676">
        <v>0.83425000000000005</v>
      </c>
      <c r="B6676">
        <f t="shared" si="208"/>
        <v>83165.380010419452</v>
      </c>
      <c r="C6676">
        <f t="shared" si="209"/>
        <v>101325</v>
      </c>
    </row>
    <row r="6677" spans="1:3" x14ac:dyDescent="0.2">
      <c r="A6677">
        <v>0.83437499999999998</v>
      </c>
      <c r="B6677">
        <f t="shared" si="208"/>
        <v>86017.662705395574</v>
      </c>
      <c r="C6677">
        <f t="shared" si="209"/>
        <v>101325</v>
      </c>
    </row>
    <row r="6678" spans="1:3" x14ac:dyDescent="0.2">
      <c r="A6678">
        <v>0.83450000000000002</v>
      </c>
      <c r="B6678">
        <f t="shared" si="208"/>
        <v>88964.320225003292</v>
      </c>
      <c r="C6678">
        <f t="shared" si="209"/>
        <v>101325</v>
      </c>
    </row>
    <row r="6679" spans="1:3" x14ac:dyDescent="0.2">
      <c r="A6679">
        <v>0.83462499999999995</v>
      </c>
      <c r="B6679">
        <f t="shared" si="208"/>
        <v>91987.185445762661</v>
      </c>
      <c r="C6679">
        <f t="shared" si="209"/>
        <v>101325</v>
      </c>
    </row>
    <row r="6680" spans="1:3" x14ac:dyDescent="0.2">
      <c r="A6680">
        <v>0.83474999999999999</v>
      </c>
      <c r="B6680">
        <f t="shared" si="208"/>
        <v>95067.621398391741</v>
      </c>
      <c r="C6680">
        <f t="shared" si="209"/>
        <v>101325</v>
      </c>
    </row>
    <row r="6681" spans="1:3" x14ac:dyDescent="0.2">
      <c r="A6681">
        <v>0.83487500000000003</v>
      </c>
      <c r="B6681">
        <f t="shared" si="208"/>
        <v>98186.636170889338</v>
      </c>
      <c r="C6681">
        <f t="shared" si="209"/>
        <v>101325</v>
      </c>
    </row>
    <row r="6682" spans="1:3" x14ac:dyDescent="0.2">
      <c r="A6682">
        <v>0.83499999999999996</v>
      </c>
      <c r="B6682">
        <f t="shared" si="208"/>
        <v>101325.00000000074</v>
      </c>
      <c r="C6682">
        <f t="shared" si="209"/>
        <v>101325</v>
      </c>
    </row>
    <row r="6683" spans="1:3" x14ac:dyDescent="0.2">
      <c r="A6683">
        <v>0.83512500000000001</v>
      </c>
      <c r="B6683">
        <f t="shared" si="208"/>
        <v>104463.36382911215</v>
      </c>
      <c r="C6683">
        <f t="shared" si="209"/>
        <v>101325</v>
      </c>
    </row>
    <row r="6684" spans="1:3" x14ac:dyDescent="0.2">
      <c r="A6684">
        <v>0.83525000000000005</v>
      </c>
      <c r="B6684">
        <f t="shared" si="208"/>
        <v>107582.37860160973</v>
      </c>
      <c r="C6684">
        <f t="shared" si="209"/>
        <v>101325</v>
      </c>
    </row>
    <row r="6685" spans="1:3" x14ac:dyDescent="0.2">
      <c r="A6685">
        <v>0.83537499999999998</v>
      </c>
      <c r="B6685">
        <f t="shared" si="208"/>
        <v>110662.81455423437</v>
      </c>
      <c r="C6685">
        <f t="shared" si="209"/>
        <v>101325</v>
      </c>
    </row>
    <row r="6686" spans="1:3" x14ac:dyDescent="0.2">
      <c r="A6686">
        <v>0.83550000000000002</v>
      </c>
      <c r="B6686">
        <f t="shared" si="208"/>
        <v>113685.67977499813</v>
      </c>
      <c r="C6686">
        <f t="shared" si="209"/>
        <v>101325</v>
      </c>
    </row>
    <row r="6687" spans="1:3" x14ac:dyDescent="0.2">
      <c r="A6687">
        <v>0.83562499999999995</v>
      </c>
      <c r="B6687">
        <f t="shared" si="208"/>
        <v>116632.3372946016</v>
      </c>
      <c r="C6687">
        <f t="shared" si="209"/>
        <v>101325</v>
      </c>
    </row>
    <row r="6688" spans="1:3" x14ac:dyDescent="0.2">
      <c r="A6688">
        <v>0.83574999999999999</v>
      </c>
      <c r="B6688">
        <f t="shared" si="208"/>
        <v>119484.61998958187</v>
      </c>
      <c r="C6688">
        <f t="shared" si="209"/>
        <v>101325</v>
      </c>
    </row>
    <row r="6689" spans="1:3" x14ac:dyDescent="0.2">
      <c r="A6689">
        <v>0.83587500000000003</v>
      </c>
      <c r="B6689">
        <f t="shared" si="208"/>
        <v>122224.94258863979</v>
      </c>
      <c r="C6689">
        <f t="shared" si="209"/>
        <v>101325</v>
      </c>
    </row>
    <row r="6690" spans="1:3" x14ac:dyDescent="0.2">
      <c r="A6690">
        <v>0.83599999999999997</v>
      </c>
      <c r="B6690">
        <f t="shared" si="208"/>
        <v>124836.41009169872</v>
      </c>
      <c r="C6690">
        <f t="shared" si="209"/>
        <v>101325</v>
      </c>
    </row>
    <row r="6691" spans="1:3" x14ac:dyDescent="0.2">
      <c r="A6691">
        <v>0.83612500000000001</v>
      </c>
      <c r="B6691">
        <f t="shared" si="208"/>
        <v>127302.9219332088</v>
      </c>
      <c r="C6691">
        <f t="shared" si="209"/>
        <v>101325</v>
      </c>
    </row>
    <row r="6692" spans="1:3" x14ac:dyDescent="0.2">
      <c r="A6692">
        <v>0.83625000000000005</v>
      </c>
      <c r="B6692">
        <f t="shared" si="208"/>
        <v>129609.27124746155</v>
      </c>
      <c r="C6692">
        <f t="shared" si="209"/>
        <v>101325</v>
      </c>
    </row>
    <row r="6693" spans="1:3" x14ac:dyDescent="0.2">
      <c r="A6693">
        <v>0.83637499999999998</v>
      </c>
      <c r="B6693">
        <f t="shared" si="208"/>
        <v>131741.23862400232</v>
      </c>
      <c r="C6693">
        <f t="shared" si="209"/>
        <v>101325</v>
      </c>
    </row>
    <row r="6694" spans="1:3" x14ac:dyDescent="0.2">
      <c r="A6694">
        <v>0.83650000000000002</v>
      </c>
      <c r="B6694">
        <f t="shared" si="208"/>
        <v>133685.67977499746</v>
      </c>
      <c r="C6694">
        <f t="shared" si="209"/>
        <v>101325</v>
      </c>
    </row>
    <row r="6695" spans="1:3" x14ac:dyDescent="0.2">
      <c r="A6695">
        <v>0.83662499999999995</v>
      </c>
      <c r="B6695">
        <f t="shared" si="208"/>
        <v>135430.60657416203</v>
      </c>
      <c r="C6695">
        <f t="shared" si="209"/>
        <v>101325</v>
      </c>
    </row>
    <row r="6696" spans="1:3" x14ac:dyDescent="0.2">
      <c r="A6696">
        <v>0.83674999999999999</v>
      </c>
      <c r="B6696">
        <f t="shared" si="208"/>
        <v>136965.26096753427</v>
      </c>
      <c r="C6696">
        <f t="shared" si="209"/>
        <v>101325</v>
      </c>
    </row>
    <row r="6697" spans="1:3" x14ac:dyDescent="0.2">
      <c r="A6697">
        <v>0.83687500000000004</v>
      </c>
      <c r="B6697">
        <f t="shared" si="208"/>
        <v>138280.18130045192</v>
      </c>
      <c r="C6697">
        <f t="shared" si="209"/>
        <v>101325</v>
      </c>
    </row>
    <row r="6698" spans="1:3" x14ac:dyDescent="0.2">
      <c r="A6698">
        <v>0.83699999999999997</v>
      </c>
      <c r="B6698">
        <f t="shared" si="208"/>
        <v>139367.26065180576</v>
      </c>
      <c r="C6698">
        <f t="shared" si="209"/>
        <v>101325</v>
      </c>
    </row>
    <row r="6699" spans="1:3" x14ac:dyDescent="0.2">
      <c r="A6699">
        <v>0.83712500000000001</v>
      </c>
      <c r="B6699">
        <f t="shared" si="208"/>
        <v>140219.79681590729</v>
      </c>
      <c r="C6699">
        <f t="shared" si="209"/>
        <v>101325</v>
      </c>
    </row>
    <row r="6700" spans="1:3" x14ac:dyDescent="0.2">
      <c r="A6700">
        <v>0.83725000000000005</v>
      </c>
      <c r="B6700">
        <f t="shared" si="208"/>
        <v>140832.53362380597</v>
      </c>
      <c r="C6700">
        <f t="shared" si="209"/>
        <v>101325</v>
      </c>
    </row>
    <row r="6701" spans="1:3" x14ac:dyDescent="0.2">
      <c r="A6701">
        <v>0.83737499999999998</v>
      </c>
      <c r="B6701">
        <f t="shared" si="208"/>
        <v>141201.69334932516</v>
      </c>
      <c r="C6701">
        <f t="shared" si="209"/>
        <v>101325</v>
      </c>
    </row>
    <row r="6702" spans="1:3" x14ac:dyDescent="0.2">
      <c r="A6702">
        <v>0.83750000000000002</v>
      </c>
      <c r="B6702">
        <f t="shared" si="208"/>
        <v>141325</v>
      </c>
      <c r="C6702">
        <f t="shared" si="209"/>
        <v>101325</v>
      </c>
    </row>
    <row r="6703" spans="1:3" x14ac:dyDescent="0.2">
      <c r="A6703">
        <v>0.83762499999999995</v>
      </c>
      <c r="B6703">
        <f t="shared" si="208"/>
        <v>141201.6933493251</v>
      </c>
      <c r="C6703">
        <f t="shared" si="209"/>
        <v>101325</v>
      </c>
    </row>
    <row r="6704" spans="1:3" x14ac:dyDescent="0.2">
      <c r="A6704">
        <v>0.83774999999999999</v>
      </c>
      <c r="B6704">
        <f t="shared" si="208"/>
        <v>140832.53362380582</v>
      </c>
      <c r="C6704">
        <f t="shared" si="209"/>
        <v>101325</v>
      </c>
    </row>
    <row r="6705" spans="1:3" x14ac:dyDescent="0.2">
      <c r="A6705">
        <v>0.83787500000000004</v>
      </c>
      <c r="B6705">
        <f t="shared" si="208"/>
        <v>140219.79681590703</v>
      </c>
      <c r="C6705">
        <f t="shared" si="209"/>
        <v>101325</v>
      </c>
    </row>
    <row r="6706" spans="1:3" x14ac:dyDescent="0.2">
      <c r="A6706">
        <v>0.83799999999999997</v>
      </c>
      <c r="B6706">
        <f t="shared" si="208"/>
        <v>139367.26065180684</v>
      </c>
      <c r="C6706">
        <f t="shared" si="209"/>
        <v>101325</v>
      </c>
    </row>
    <row r="6707" spans="1:3" x14ac:dyDescent="0.2">
      <c r="A6707">
        <v>0.83812500000000001</v>
      </c>
      <c r="B6707">
        <f t="shared" si="208"/>
        <v>138280.18130045151</v>
      </c>
      <c r="C6707">
        <f t="shared" si="209"/>
        <v>101325</v>
      </c>
    </row>
    <row r="6708" spans="1:3" x14ac:dyDescent="0.2">
      <c r="A6708">
        <v>0.83825000000000005</v>
      </c>
      <c r="B6708">
        <f t="shared" si="208"/>
        <v>136965.26096753377</v>
      </c>
      <c r="C6708">
        <f t="shared" si="209"/>
        <v>101325</v>
      </c>
    </row>
    <row r="6709" spans="1:3" x14ac:dyDescent="0.2">
      <c r="A6709">
        <v>0.83837499999999998</v>
      </c>
      <c r="B6709">
        <f t="shared" si="208"/>
        <v>135430.60657416386</v>
      </c>
      <c r="C6709">
        <f t="shared" si="209"/>
        <v>101325</v>
      </c>
    </row>
    <row r="6710" spans="1:3" x14ac:dyDescent="0.2">
      <c r="A6710">
        <v>0.83850000000000002</v>
      </c>
      <c r="B6710">
        <f t="shared" si="208"/>
        <v>133685.67977499682</v>
      </c>
      <c r="C6710">
        <f t="shared" si="209"/>
        <v>101325</v>
      </c>
    </row>
    <row r="6711" spans="1:3" x14ac:dyDescent="0.2">
      <c r="A6711">
        <v>0.83862499999999995</v>
      </c>
      <c r="B6711">
        <f t="shared" si="208"/>
        <v>131741.23862400162</v>
      </c>
      <c r="C6711">
        <f t="shared" si="209"/>
        <v>101325</v>
      </c>
    </row>
    <row r="6712" spans="1:3" x14ac:dyDescent="0.2">
      <c r="A6712">
        <v>0.83875</v>
      </c>
      <c r="B6712">
        <f t="shared" si="208"/>
        <v>129609.2712474608</v>
      </c>
      <c r="C6712">
        <f t="shared" si="209"/>
        <v>101325</v>
      </c>
    </row>
    <row r="6713" spans="1:3" x14ac:dyDescent="0.2">
      <c r="A6713">
        <v>0.83887500000000004</v>
      </c>
      <c r="B6713">
        <f t="shared" si="208"/>
        <v>127302.92193320798</v>
      </c>
      <c r="C6713">
        <f t="shared" si="209"/>
        <v>101325</v>
      </c>
    </row>
    <row r="6714" spans="1:3" x14ac:dyDescent="0.2">
      <c r="A6714">
        <v>0.83899999999999997</v>
      </c>
      <c r="B6714">
        <f t="shared" si="208"/>
        <v>124836.41009169786</v>
      </c>
      <c r="C6714">
        <f t="shared" si="209"/>
        <v>101325</v>
      </c>
    </row>
    <row r="6715" spans="1:3" x14ac:dyDescent="0.2">
      <c r="A6715">
        <v>0.83912500000000001</v>
      </c>
      <c r="B6715">
        <f t="shared" si="208"/>
        <v>122224.94258863889</v>
      </c>
      <c r="C6715">
        <f t="shared" si="209"/>
        <v>101325</v>
      </c>
    </row>
    <row r="6716" spans="1:3" x14ac:dyDescent="0.2">
      <c r="A6716">
        <v>0.83925000000000005</v>
      </c>
      <c r="B6716">
        <f t="shared" si="208"/>
        <v>119484.61998958093</v>
      </c>
      <c r="C6716">
        <f t="shared" si="209"/>
        <v>101325</v>
      </c>
    </row>
    <row r="6717" spans="1:3" x14ac:dyDescent="0.2">
      <c r="A6717">
        <v>0.83937499999999998</v>
      </c>
      <c r="B6717">
        <f t="shared" si="208"/>
        <v>116632.33729460483</v>
      </c>
      <c r="C6717">
        <f t="shared" si="209"/>
        <v>101325</v>
      </c>
    </row>
    <row r="6718" spans="1:3" x14ac:dyDescent="0.2">
      <c r="A6718">
        <v>0.83950000000000002</v>
      </c>
      <c r="B6718">
        <f t="shared" si="208"/>
        <v>113685.67977499713</v>
      </c>
      <c r="C6718">
        <f t="shared" si="209"/>
        <v>101325</v>
      </c>
    </row>
    <row r="6719" spans="1:3" x14ac:dyDescent="0.2">
      <c r="A6719">
        <v>0.83962499999999995</v>
      </c>
      <c r="B6719">
        <f t="shared" si="208"/>
        <v>110662.81455423776</v>
      </c>
      <c r="C6719">
        <f t="shared" si="209"/>
        <v>101325</v>
      </c>
    </row>
    <row r="6720" spans="1:3" x14ac:dyDescent="0.2">
      <c r="A6720">
        <v>0.83975</v>
      </c>
      <c r="B6720">
        <f t="shared" si="208"/>
        <v>107582.37860160868</v>
      </c>
      <c r="C6720">
        <f t="shared" si="209"/>
        <v>101325</v>
      </c>
    </row>
    <row r="6721" spans="1:3" x14ac:dyDescent="0.2">
      <c r="A6721">
        <v>0.83987500000000004</v>
      </c>
      <c r="B6721">
        <f t="shared" si="208"/>
        <v>104463.3638291111</v>
      </c>
      <c r="C6721">
        <f t="shared" si="209"/>
        <v>101325</v>
      </c>
    </row>
    <row r="6722" spans="1:3" x14ac:dyDescent="0.2">
      <c r="A6722">
        <v>0.84</v>
      </c>
      <c r="B6722">
        <f t="shared" si="208"/>
        <v>101324.99999999968</v>
      </c>
      <c r="C6722">
        <f t="shared" si="209"/>
        <v>101325</v>
      </c>
    </row>
    <row r="6723" spans="1:3" x14ac:dyDescent="0.2">
      <c r="A6723">
        <v>0.84012500000000001</v>
      </c>
      <c r="B6723">
        <f t="shared" ref="B6723:B6786" si="210">-40000*SIN(200*PI()*A6723)+101325</f>
        <v>98186.63617088375</v>
      </c>
      <c r="C6723">
        <f t="shared" ref="C6723:C6786" si="211">IF(MOD(A6723,0.02)&gt;0.005,101325,B6723)</f>
        <v>98186.63617088375</v>
      </c>
    </row>
    <row r="6724" spans="1:3" x14ac:dyDescent="0.2">
      <c r="A6724">
        <v>0.84025000000000005</v>
      </c>
      <c r="B6724">
        <f t="shared" si="210"/>
        <v>95067.621398390707</v>
      </c>
      <c r="C6724">
        <f t="shared" si="211"/>
        <v>95067.621398390707</v>
      </c>
    </row>
    <row r="6725" spans="1:3" x14ac:dyDescent="0.2">
      <c r="A6725">
        <v>0.84037499999999998</v>
      </c>
      <c r="B6725">
        <f t="shared" si="210"/>
        <v>91987.185445766052</v>
      </c>
      <c r="C6725">
        <f t="shared" si="211"/>
        <v>91987.185445766052</v>
      </c>
    </row>
    <row r="6726" spans="1:3" x14ac:dyDescent="0.2">
      <c r="A6726">
        <v>0.84050000000000002</v>
      </c>
      <c r="B6726">
        <f t="shared" si="210"/>
        <v>88964.320225002273</v>
      </c>
      <c r="C6726">
        <f t="shared" si="211"/>
        <v>88964.320225002273</v>
      </c>
    </row>
    <row r="6727" spans="1:3" x14ac:dyDescent="0.2">
      <c r="A6727">
        <v>0.84062499999999996</v>
      </c>
      <c r="B6727">
        <f t="shared" si="210"/>
        <v>86017.66270539879</v>
      </c>
      <c r="C6727">
        <f t="shared" si="211"/>
        <v>86017.66270539879</v>
      </c>
    </row>
    <row r="6728" spans="1:3" x14ac:dyDescent="0.2">
      <c r="A6728">
        <v>0.84075</v>
      </c>
      <c r="B6728">
        <f t="shared" si="210"/>
        <v>83165.380010418507</v>
      </c>
      <c r="C6728">
        <f t="shared" si="211"/>
        <v>83165.380010418507</v>
      </c>
    </row>
    <row r="6729" spans="1:3" x14ac:dyDescent="0.2">
      <c r="A6729">
        <v>0.84087500000000004</v>
      </c>
      <c r="B6729">
        <f t="shared" si="210"/>
        <v>80425.057411360584</v>
      </c>
      <c r="C6729">
        <f t="shared" si="211"/>
        <v>80425.057411360584</v>
      </c>
    </row>
    <row r="6730" spans="1:3" x14ac:dyDescent="0.2">
      <c r="A6730">
        <v>0.84099999999999997</v>
      </c>
      <c r="B6730">
        <f t="shared" si="210"/>
        <v>77813.589908301627</v>
      </c>
      <c r="C6730">
        <f t="shared" si="211"/>
        <v>77813.589908301627</v>
      </c>
    </row>
    <row r="6731" spans="1:3" x14ac:dyDescent="0.2">
      <c r="A6731">
        <v>0.84112500000000001</v>
      </c>
      <c r="B6731">
        <f t="shared" si="210"/>
        <v>75347.078066791539</v>
      </c>
      <c r="C6731">
        <f t="shared" si="211"/>
        <v>75347.078066791539</v>
      </c>
    </row>
    <row r="6732" spans="1:3" x14ac:dyDescent="0.2">
      <c r="A6732">
        <v>0.84125000000000005</v>
      </c>
      <c r="B6732">
        <f t="shared" si="210"/>
        <v>73040.728752535535</v>
      </c>
      <c r="C6732">
        <f t="shared" si="211"/>
        <v>73040.728752535535</v>
      </c>
    </row>
    <row r="6733" spans="1:3" x14ac:dyDescent="0.2">
      <c r="A6733">
        <v>0.84137499999999998</v>
      </c>
      <c r="B6733">
        <f t="shared" si="210"/>
        <v>70908.761375997972</v>
      </c>
      <c r="C6733">
        <f t="shared" si="211"/>
        <v>70908.761375997972</v>
      </c>
    </row>
    <row r="6734" spans="1:3" x14ac:dyDescent="0.2">
      <c r="A6734">
        <v>0.84150000000000003</v>
      </c>
      <c r="B6734">
        <f t="shared" si="210"/>
        <v>68964.320225002797</v>
      </c>
      <c r="C6734">
        <f t="shared" si="211"/>
        <v>68964.320225002797</v>
      </c>
    </row>
    <row r="6735" spans="1:3" x14ac:dyDescent="0.2">
      <c r="A6735">
        <v>0.84162499999999996</v>
      </c>
      <c r="B6735">
        <f t="shared" si="210"/>
        <v>67219.393425835806</v>
      </c>
      <c r="C6735">
        <f t="shared" si="211"/>
        <v>67219.393425835806</v>
      </c>
    </row>
    <row r="6736" spans="1:3" x14ac:dyDescent="0.2">
      <c r="A6736">
        <v>0.84175</v>
      </c>
      <c r="B6736">
        <f t="shared" si="210"/>
        <v>65684.739032465935</v>
      </c>
      <c r="C6736">
        <f t="shared" si="211"/>
        <v>65684.739032465935</v>
      </c>
    </row>
    <row r="6737" spans="1:3" x14ac:dyDescent="0.2">
      <c r="A6737">
        <v>0.84187500000000004</v>
      </c>
      <c r="B6737">
        <f t="shared" si="210"/>
        <v>64369.818699548254</v>
      </c>
      <c r="C6737">
        <f t="shared" si="211"/>
        <v>64369.818699548254</v>
      </c>
    </row>
    <row r="6738" spans="1:3" x14ac:dyDescent="0.2">
      <c r="A6738">
        <v>0.84199999999999997</v>
      </c>
      <c r="B6738">
        <f t="shared" si="210"/>
        <v>63282.739348194373</v>
      </c>
      <c r="C6738">
        <f t="shared" si="211"/>
        <v>63282.739348194373</v>
      </c>
    </row>
    <row r="6739" spans="1:3" x14ac:dyDescent="0.2">
      <c r="A6739">
        <v>0.84212500000000001</v>
      </c>
      <c r="B6739">
        <f t="shared" si="210"/>
        <v>62430.203184092825</v>
      </c>
      <c r="C6739">
        <f t="shared" si="211"/>
        <v>62430.203184092825</v>
      </c>
    </row>
    <row r="6740" spans="1:3" x14ac:dyDescent="0.2">
      <c r="A6740">
        <v>0.84225000000000005</v>
      </c>
      <c r="B6740">
        <f t="shared" si="210"/>
        <v>61817.466376194083</v>
      </c>
      <c r="C6740">
        <f t="shared" si="211"/>
        <v>61817.466376194083</v>
      </c>
    </row>
    <row r="6741" spans="1:3" x14ac:dyDescent="0.2">
      <c r="A6741">
        <v>0.84237499999999998</v>
      </c>
      <c r="B6741">
        <f t="shared" si="210"/>
        <v>61448.306650674866</v>
      </c>
      <c r="C6741">
        <f t="shared" si="211"/>
        <v>61448.306650674866</v>
      </c>
    </row>
    <row r="6742" spans="1:3" x14ac:dyDescent="0.2">
      <c r="A6742">
        <v>0.84250000000000003</v>
      </c>
      <c r="B6742">
        <f t="shared" si="210"/>
        <v>61325</v>
      </c>
      <c r="C6742">
        <f t="shared" si="211"/>
        <v>61325</v>
      </c>
    </row>
    <row r="6743" spans="1:3" x14ac:dyDescent="0.2">
      <c r="A6743">
        <v>0.84262499999999996</v>
      </c>
      <c r="B6743">
        <f t="shared" si="210"/>
        <v>61448.30665067488</v>
      </c>
      <c r="C6743">
        <f t="shared" si="211"/>
        <v>61448.30665067488</v>
      </c>
    </row>
    <row r="6744" spans="1:3" x14ac:dyDescent="0.2">
      <c r="A6744">
        <v>0.84275</v>
      </c>
      <c r="B6744">
        <f t="shared" si="210"/>
        <v>61817.466376194825</v>
      </c>
      <c r="C6744">
        <f t="shared" si="211"/>
        <v>61817.466376194825</v>
      </c>
    </row>
    <row r="6745" spans="1:3" x14ac:dyDescent="0.2">
      <c r="A6745">
        <v>0.84287500000000004</v>
      </c>
      <c r="B6745">
        <f t="shared" si="210"/>
        <v>62430.203184092868</v>
      </c>
      <c r="C6745">
        <f t="shared" si="211"/>
        <v>62430.203184092868</v>
      </c>
    </row>
    <row r="6746" spans="1:3" x14ac:dyDescent="0.2">
      <c r="A6746">
        <v>0.84299999999999997</v>
      </c>
      <c r="B6746">
        <f t="shared" si="210"/>
        <v>63282.739348193034</v>
      </c>
      <c r="C6746">
        <f t="shared" si="211"/>
        <v>63282.739348193034</v>
      </c>
    </row>
    <row r="6747" spans="1:3" x14ac:dyDescent="0.2">
      <c r="A6747">
        <v>0.84312500000000001</v>
      </c>
      <c r="B6747">
        <f t="shared" si="210"/>
        <v>64369.818699548334</v>
      </c>
      <c r="C6747">
        <f t="shared" si="211"/>
        <v>64369.818699548334</v>
      </c>
    </row>
    <row r="6748" spans="1:3" x14ac:dyDescent="0.2">
      <c r="A6748">
        <v>0.84325000000000006</v>
      </c>
      <c r="B6748">
        <f t="shared" si="210"/>
        <v>65684.739032466023</v>
      </c>
      <c r="C6748">
        <f t="shared" si="211"/>
        <v>65684.739032466023</v>
      </c>
    </row>
    <row r="6749" spans="1:3" x14ac:dyDescent="0.2">
      <c r="A6749">
        <v>0.84337499999999999</v>
      </c>
      <c r="B6749">
        <f t="shared" si="210"/>
        <v>67219.393425835908</v>
      </c>
      <c r="C6749">
        <f t="shared" si="211"/>
        <v>67219.393425835908</v>
      </c>
    </row>
    <row r="6750" spans="1:3" x14ac:dyDescent="0.2">
      <c r="A6750">
        <v>0.84350000000000003</v>
      </c>
      <c r="B6750">
        <f t="shared" si="210"/>
        <v>68964.320225002914</v>
      </c>
      <c r="C6750">
        <f t="shared" si="211"/>
        <v>68964.320225002914</v>
      </c>
    </row>
    <row r="6751" spans="1:3" x14ac:dyDescent="0.2">
      <c r="A6751">
        <v>0.84362499999999996</v>
      </c>
      <c r="B6751">
        <f t="shared" si="210"/>
        <v>70908.761375998089</v>
      </c>
      <c r="C6751">
        <f t="shared" si="211"/>
        <v>70908.761375998089</v>
      </c>
    </row>
    <row r="6752" spans="1:3" x14ac:dyDescent="0.2">
      <c r="A6752">
        <v>0.84375</v>
      </c>
      <c r="B6752">
        <f t="shared" si="210"/>
        <v>73040.728752538897</v>
      </c>
      <c r="C6752">
        <f t="shared" si="211"/>
        <v>73040.728752538897</v>
      </c>
    </row>
    <row r="6753" spans="1:3" x14ac:dyDescent="0.2">
      <c r="A6753">
        <v>0.84387500000000004</v>
      </c>
      <c r="B6753">
        <f t="shared" si="210"/>
        <v>75347.078066795148</v>
      </c>
      <c r="C6753">
        <f t="shared" si="211"/>
        <v>75347.078066795148</v>
      </c>
    </row>
    <row r="6754" spans="1:3" x14ac:dyDescent="0.2">
      <c r="A6754">
        <v>0.84399999999999997</v>
      </c>
      <c r="B6754">
        <f t="shared" si="210"/>
        <v>77813.589908301787</v>
      </c>
      <c r="C6754">
        <f t="shared" si="211"/>
        <v>77813.589908301787</v>
      </c>
    </row>
    <row r="6755" spans="1:3" x14ac:dyDescent="0.2">
      <c r="A6755">
        <v>0.84412500000000001</v>
      </c>
      <c r="B6755">
        <f t="shared" si="210"/>
        <v>80425.057411360758</v>
      </c>
      <c r="C6755">
        <f t="shared" si="211"/>
        <v>80425.057411360758</v>
      </c>
    </row>
    <row r="6756" spans="1:3" x14ac:dyDescent="0.2">
      <c r="A6756">
        <v>0.84424999999999994</v>
      </c>
      <c r="B6756">
        <f t="shared" si="210"/>
        <v>83165.380010418681</v>
      </c>
      <c r="C6756">
        <f t="shared" si="211"/>
        <v>83165.380010418681</v>
      </c>
    </row>
    <row r="6757" spans="1:3" x14ac:dyDescent="0.2">
      <c r="A6757">
        <v>0.84437499999999999</v>
      </c>
      <c r="B6757">
        <f t="shared" si="210"/>
        <v>86017.662705394774</v>
      </c>
      <c r="C6757">
        <f t="shared" si="211"/>
        <v>86017.662705394774</v>
      </c>
    </row>
    <row r="6758" spans="1:3" x14ac:dyDescent="0.2">
      <c r="A6758">
        <v>0.84450000000000003</v>
      </c>
      <c r="B6758">
        <f t="shared" si="210"/>
        <v>88964.320225002462</v>
      </c>
      <c r="C6758">
        <f t="shared" si="211"/>
        <v>88964.320225002462</v>
      </c>
    </row>
    <row r="6759" spans="1:3" x14ac:dyDescent="0.2">
      <c r="A6759">
        <v>0.84462499999999996</v>
      </c>
      <c r="B6759">
        <f t="shared" si="210"/>
        <v>91987.185445761817</v>
      </c>
      <c r="C6759">
        <f t="shared" si="211"/>
        <v>91987.185445761817</v>
      </c>
    </row>
    <row r="6760" spans="1:3" x14ac:dyDescent="0.2">
      <c r="A6760">
        <v>0.84475</v>
      </c>
      <c r="B6760">
        <f t="shared" si="210"/>
        <v>95067.621398390897</v>
      </c>
      <c r="C6760">
        <f t="shared" si="211"/>
        <v>95067.621398390897</v>
      </c>
    </row>
    <row r="6761" spans="1:3" x14ac:dyDescent="0.2">
      <c r="A6761">
        <v>0.84487500000000004</v>
      </c>
      <c r="B6761">
        <f t="shared" si="210"/>
        <v>98186.63617088848</v>
      </c>
      <c r="C6761">
        <f t="shared" si="211"/>
        <v>98186.63617088848</v>
      </c>
    </row>
    <row r="6762" spans="1:3" x14ac:dyDescent="0.2">
      <c r="A6762">
        <v>0.84499999999999997</v>
      </c>
      <c r="B6762">
        <f t="shared" si="210"/>
        <v>101324.99999999988</v>
      </c>
      <c r="C6762">
        <f t="shared" si="211"/>
        <v>101324.99999999988</v>
      </c>
    </row>
    <row r="6763" spans="1:3" x14ac:dyDescent="0.2">
      <c r="A6763">
        <v>0.84512500000000002</v>
      </c>
      <c r="B6763">
        <f t="shared" si="210"/>
        <v>104463.36382911583</v>
      </c>
      <c r="C6763">
        <f t="shared" si="211"/>
        <v>101325</v>
      </c>
    </row>
    <row r="6764" spans="1:3" x14ac:dyDescent="0.2">
      <c r="A6764">
        <v>0.84524999999999995</v>
      </c>
      <c r="B6764">
        <f t="shared" si="210"/>
        <v>107582.37860160887</v>
      </c>
      <c r="C6764">
        <f t="shared" si="211"/>
        <v>101325</v>
      </c>
    </row>
    <row r="6765" spans="1:3" x14ac:dyDescent="0.2">
      <c r="A6765">
        <v>0.84537499999999999</v>
      </c>
      <c r="B6765">
        <f t="shared" si="210"/>
        <v>110662.81455423795</v>
      </c>
      <c r="C6765">
        <f t="shared" si="211"/>
        <v>101325</v>
      </c>
    </row>
    <row r="6766" spans="1:3" x14ac:dyDescent="0.2">
      <c r="A6766">
        <v>0.84550000000000003</v>
      </c>
      <c r="B6766">
        <f t="shared" si="210"/>
        <v>113685.67977499732</v>
      </c>
      <c r="C6766">
        <f t="shared" si="211"/>
        <v>101325</v>
      </c>
    </row>
    <row r="6767" spans="1:3" x14ac:dyDescent="0.2">
      <c r="A6767">
        <v>0.84562499999999996</v>
      </c>
      <c r="B6767">
        <f t="shared" si="210"/>
        <v>116632.3372946008</v>
      </c>
      <c r="C6767">
        <f t="shared" si="211"/>
        <v>101325</v>
      </c>
    </row>
    <row r="6768" spans="1:3" x14ac:dyDescent="0.2">
      <c r="A6768">
        <v>0.84575</v>
      </c>
      <c r="B6768">
        <f t="shared" si="210"/>
        <v>119484.6199895811</v>
      </c>
      <c r="C6768">
        <f t="shared" si="211"/>
        <v>101325</v>
      </c>
    </row>
    <row r="6769" spans="1:3" x14ac:dyDescent="0.2">
      <c r="A6769">
        <v>0.84587500000000004</v>
      </c>
      <c r="B6769">
        <f t="shared" si="210"/>
        <v>122224.94258863905</v>
      </c>
      <c r="C6769">
        <f t="shared" si="211"/>
        <v>101325</v>
      </c>
    </row>
    <row r="6770" spans="1:3" x14ac:dyDescent="0.2">
      <c r="A6770">
        <v>0.84599999999999997</v>
      </c>
      <c r="B6770">
        <f t="shared" si="210"/>
        <v>124836.41009169802</v>
      </c>
      <c r="C6770">
        <f t="shared" si="211"/>
        <v>101325</v>
      </c>
    </row>
    <row r="6771" spans="1:3" x14ac:dyDescent="0.2">
      <c r="A6771">
        <v>0.84612500000000002</v>
      </c>
      <c r="B6771">
        <f t="shared" si="210"/>
        <v>127302.92193320813</v>
      </c>
      <c r="C6771">
        <f t="shared" si="211"/>
        <v>101325</v>
      </c>
    </row>
    <row r="6772" spans="1:3" x14ac:dyDescent="0.2">
      <c r="A6772">
        <v>0.84624999999999995</v>
      </c>
      <c r="B6772">
        <f t="shared" si="210"/>
        <v>129609.27124746094</v>
      </c>
      <c r="C6772">
        <f t="shared" si="211"/>
        <v>101325</v>
      </c>
    </row>
    <row r="6773" spans="1:3" x14ac:dyDescent="0.2">
      <c r="A6773">
        <v>0.84637499999999999</v>
      </c>
      <c r="B6773">
        <f t="shared" si="210"/>
        <v>131741.23862400174</v>
      </c>
      <c r="C6773">
        <f t="shared" si="211"/>
        <v>101325</v>
      </c>
    </row>
    <row r="6774" spans="1:3" x14ac:dyDescent="0.2">
      <c r="A6774">
        <v>0.84650000000000003</v>
      </c>
      <c r="B6774">
        <f t="shared" si="210"/>
        <v>133685.67977499962</v>
      </c>
      <c r="C6774">
        <f t="shared" si="211"/>
        <v>101325</v>
      </c>
    </row>
    <row r="6775" spans="1:3" x14ac:dyDescent="0.2">
      <c r="A6775">
        <v>0.84662499999999996</v>
      </c>
      <c r="B6775">
        <f t="shared" si="210"/>
        <v>135430.60657416398</v>
      </c>
      <c r="C6775">
        <f t="shared" si="211"/>
        <v>101325</v>
      </c>
    </row>
    <row r="6776" spans="1:3" x14ac:dyDescent="0.2">
      <c r="A6776">
        <v>0.84675</v>
      </c>
      <c r="B6776">
        <f t="shared" si="210"/>
        <v>136965.26096753386</v>
      </c>
      <c r="C6776">
        <f t="shared" si="211"/>
        <v>101325</v>
      </c>
    </row>
    <row r="6777" spans="1:3" x14ac:dyDescent="0.2">
      <c r="A6777">
        <v>0.84687500000000004</v>
      </c>
      <c r="B6777">
        <f t="shared" si="210"/>
        <v>138280.18130045157</v>
      </c>
      <c r="C6777">
        <f t="shared" si="211"/>
        <v>101325</v>
      </c>
    </row>
    <row r="6778" spans="1:3" x14ac:dyDescent="0.2">
      <c r="A6778">
        <v>0.84699999999999998</v>
      </c>
      <c r="B6778">
        <f t="shared" si="210"/>
        <v>139367.2606518055</v>
      </c>
      <c r="C6778">
        <f t="shared" si="211"/>
        <v>101325</v>
      </c>
    </row>
    <row r="6779" spans="1:3" x14ac:dyDescent="0.2">
      <c r="A6779">
        <v>0.84712500000000002</v>
      </c>
      <c r="B6779">
        <f t="shared" si="210"/>
        <v>140219.79681590706</v>
      </c>
      <c r="C6779">
        <f t="shared" si="211"/>
        <v>101325</v>
      </c>
    </row>
    <row r="6780" spans="1:3" x14ac:dyDescent="0.2">
      <c r="A6780">
        <v>0.84724999999999995</v>
      </c>
      <c r="B6780">
        <f t="shared" si="210"/>
        <v>140832.53362380515</v>
      </c>
      <c r="C6780">
        <f t="shared" si="211"/>
        <v>101325</v>
      </c>
    </row>
    <row r="6781" spans="1:3" x14ac:dyDescent="0.2">
      <c r="A6781">
        <v>0.84737499999999999</v>
      </c>
      <c r="B6781">
        <f t="shared" si="210"/>
        <v>141201.6933493251</v>
      </c>
      <c r="C6781">
        <f t="shared" si="211"/>
        <v>101325</v>
      </c>
    </row>
    <row r="6782" spans="1:3" x14ac:dyDescent="0.2">
      <c r="A6782">
        <v>0.84750000000000003</v>
      </c>
      <c r="B6782">
        <f t="shared" si="210"/>
        <v>141325</v>
      </c>
      <c r="C6782">
        <f t="shared" si="211"/>
        <v>101325</v>
      </c>
    </row>
    <row r="6783" spans="1:3" x14ac:dyDescent="0.2">
      <c r="A6783">
        <v>0.84762499999999996</v>
      </c>
      <c r="B6783">
        <f t="shared" si="210"/>
        <v>141201.69334932516</v>
      </c>
      <c r="C6783">
        <f t="shared" si="211"/>
        <v>101325</v>
      </c>
    </row>
    <row r="6784" spans="1:3" x14ac:dyDescent="0.2">
      <c r="A6784">
        <v>0.84775</v>
      </c>
      <c r="B6784">
        <f t="shared" si="210"/>
        <v>140832.53362380524</v>
      </c>
      <c r="C6784">
        <f t="shared" si="211"/>
        <v>101325</v>
      </c>
    </row>
    <row r="6785" spans="1:3" x14ac:dyDescent="0.2">
      <c r="A6785">
        <v>0.84787500000000005</v>
      </c>
      <c r="B6785">
        <f t="shared" si="210"/>
        <v>140219.79681590723</v>
      </c>
      <c r="C6785">
        <f t="shared" si="211"/>
        <v>101325</v>
      </c>
    </row>
    <row r="6786" spans="1:3" x14ac:dyDescent="0.2">
      <c r="A6786">
        <v>0.84799999999999998</v>
      </c>
      <c r="B6786">
        <f t="shared" si="210"/>
        <v>139367.2606518057</v>
      </c>
      <c r="C6786">
        <f t="shared" si="211"/>
        <v>101325</v>
      </c>
    </row>
    <row r="6787" spans="1:3" x14ac:dyDescent="0.2">
      <c r="A6787">
        <v>0.84812500000000002</v>
      </c>
      <c r="B6787">
        <f t="shared" ref="B6787:B6850" si="212">-40000*SIN(200*PI()*A6787)+101325</f>
        <v>138280.18130045183</v>
      </c>
      <c r="C6787">
        <f t="shared" ref="C6787:C6850" si="213">IF(MOD(A6787,0.02)&gt;0.005,101325,B6787)</f>
        <v>101325</v>
      </c>
    </row>
    <row r="6788" spans="1:3" x14ac:dyDescent="0.2">
      <c r="A6788">
        <v>0.84824999999999995</v>
      </c>
      <c r="B6788">
        <f t="shared" si="212"/>
        <v>136965.26096753625</v>
      </c>
      <c r="C6788">
        <f t="shared" si="213"/>
        <v>101325</v>
      </c>
    </row>
    <row r="6789" spans="1:3" x14ac:dyDescent="0.2">
      <c r="A6789">
        <v>0.84837499999999999</v>
      </c>
      <c r="B6789">
        <f t="shared" si="212"/>
        <v>135430.60657416433</v>
      </c>
      <c r="C6789">
        <f t="shared" si="213"/>
        <v>101325</v>
      </c>
    </row>
    <row r="6790" spans="1:3" x14ac:dyDescent="0.2">
      <c r="A6790">
        <v>0.84850000000000003</v>
      </c>
      <c r="B6790">
        <f t="shared" si="212"/>
        <v>133685.67977499735</v>
      </c>
      <c r="C6790">
        <f t="shared" si="213"/>
        <v>101325</v>
      </c>
    </row>
    <row r="6791" spans="1:3" x14ac:dyDescent="0.2">
      <c r="A6791">
        <v>0.84862499999999996</v>
      </c>
      <c r="B6791">
        <f t="shared" si="212"/>
        <v>131741.23862400217</v>
      </c>
      <c r="C6791">
        <f t="shared" si="213"/>
        <v>101325</v>
      </c>
    </row>
    <row r="6792" spans="1:3" x14ac:dyDescent="0.2">
      <c r="A6792">
        <v>0.84875</v>
      </c>
      <c r="B6792">
        <f t="shared" si="212"/>
        <v>129609.27124746141</v>
      </c>
      <c r="C6792">
        <f t="shared" si="213"/>
        <v>101325</v>
      </c>
    </row>
    <row r="6793" spans="1:3" x14ac:dyDescent="0.2">
      <c r="A6793">
        <v>0.84887500000000005</v>
      </c>
      <c r="B6793">
        <f t="shared" si="212"/>
        <v>127302.92193320519</v>
      </c>
      <c r="C6793">
        <f t="shared" si="213"/>
        <v>101325</v>
      </c>
    </row>
    <row r="6794" spans="1:3" x14ac:dyDescent="0.2">
      <c r="A6794">
        <v>0.84899999999999998</v>
      </c>
      <c r="B6794">
        <f t="shared" si="212"/>
        <v>124836.41009169856</v>
      </c>
      <c r="C6794">
        <f t="shared" si="213"/>
        <v>101325</v>
      </c>
    </row>
    <row r="6795" spans="1:3" x14ac:dyDescent="0.2">
      <c r="A6795">
        <v>0.84912500000000002</v>
      </c>
      <c r="B6795">
        <f t="shared" si="212"/>
        <v>122224.94258863575</v>
      </c>
      <c r="C6795">
        <f t="shared" si="213"/>
        <v>101325</v>
      </c>
    </row>
    <row r="6796" spans="1:3" x14ac:dyDescent="0.2">
      <c r="A6796">
        <v>0.84924999999999995</v>
      </c>
      <c r="B6796">
        <f t="shared" si="212"/>
        <v>119484.6199895817</v>
      </c>
      <c r="C6796">
        <f t="shared" si="213"/>
        <v>101325</v>
      </c>
    </row>
    <row r="6797" spans="1:3" x14ac:dyDescent="0.2">
      <c r="A6797">
        <v>0.84937499999999999</v>
      </c>
      <c r="B6797">
        <f t="shared" si="212"/>
        <v>116632.33729460562</v>
      </c>
      <c r="C6797">
        <f t="shared" si="213"/>
        <v>101325</v>
      </c>
    </row>
    <row r="6798" spans="1:3" x14ac:dyDescent="0.2">
      <c r="A6798">
        <v>0.84950000000000003</v>
      </c>
      <c r="B6798">
        <f t="shared" si="212"/>
        <v>113685.67977499795</v>
      </c>
      <c r="C6798">
        <f t="shared" si="213"/>
        <v>101325</v>
      </c>
    </row>
    <row r="6799" spans="1:3" x14ac:dyDescent="0.2">
      <c r="A6799">
        <v>0.84962499999999996</v>
      </c>
      <c r="B6799">
        <f t="shared" si="212"/>
        <v>110662.8145542386</v>
      </c>
      <c r="C6799">
        <f t="shared" si="213"/>
        <v>101325</v>
      </c>
    </row>
    <row r="6800" spans="1:3" x14ac:dyDescent="0.2">
      <c r="A6800">
        <v>0.84975000000000001</v>
      </c>
      <c r="B6800">
        <f t="shared" si="212"/>
        <v>107582.37860160953</v>
      </c>
      <c r="C6800">
        <f t="shared" si="213"/>
        <v>101325</v>
      </c>
    </row>
    <row r="6801" spans="1:3" x14ac:dyDescent="0.2">
      <c r="A6801">
        <v>0.84987500000000005</v>
      </c>
      <c r="B6801">
        <f t="shared" si="212"/>
        <v>104463.36382911196</v>
      </c>
      <c r="C6801">
        <f t="shared" si="213"/>
        <v>101325</v>
      </c>
    </row>
    <row r="6802" spans="1:3" x14ac:dyDescent="0.2">
      <c r="A6802">
        <v>0.85</v>
      </c>
      <c r="B6802">
        <f t="shared" si="212"/>
        <v>101325.00000000055</v>
      </c>
      <c r="C6802">
        <f t="shared" si="213"/>
        <v>101325</v>
      </c>
    </row>
    <row r="6803" spans="1:3" x14ac:dyDescent="0.2">
      <c r="A6803">
        <v>0.85012500000000002</v>
      </c>
      <c r="B6803">
        <f t="shared" si="212"/>
        <v>98186.636170884609</v>
      </c>
      <c r="C6803">
        <f t="shared" si="213"/>
        <v>101325</v>
      </c>
    </row>
    <row r="6804" spans="1:3" x14ac:dyDescent="0.2">
      <c r="A6804">
        <v>0.85024999999999995</v>
      </c>
      <c r="B6804">
        <f t="shared" si="212"/>
        <v>95067.621398391551</v>
      </c>
      <c r="C6804">
        <f t="shared" si="213"/>
        <v>101325</v>
      </c>
    </row>
    <row r="6805" spans="1:3" x14ac:dyDescent="0.2">
      <c r="A6805">
        <v>0.85037499999999999</v>
      </c>
      <c r="B6805">
        <f t="shared" si="212"/>
        <v>91987.185445762472</v>
      </c>
      <c r="C6805">
        <f t="shared" si="213"/>
        <v>101325</v>
      </c>
    </row>
    <row r="6806" spans="1:3" x14ac:dyDescent="0.2">
      <c r="A6806">
        <v>0.85050000000000003</v>
      </c>
      <c r="B6806">
        <f t="shared" si="212"/>
        <v>88964.320225003103</v>
      </c>
      <c r="C6806">
        <f t="shared" si="213"/>
        <v>101325</v>
      </c>
    </row>
    <row r="6807" spans="1:3" x14ac:dyDescent="0.2">
      <c r="A6807">
        <v>0.85062499999999996</v>
      </c>
      <c r="B6807">
        <f t="shared" si="212"/>
        <v>86017.662705395385</v>
      </c>
      <c r="C6807">
        <f t="shared" si="213"/>
        <v>101325</v>
      </c>
    </row>
    <row r="6808" spans="1:3" x14ac:dyDescent="0.2">
      <c r="A6808">
        <v>0.85075000000000001</v>
      </c>
      <c r="B6808">
        <f t="shared" si="212"/>
        <v>83165.380010419278</v>
      </c>
      <c r="C6808">
        <f t="shared" si="213"/>
        <v>101325</v>
      </c>
    </row>
    <row r="6809" spans="1:3" x14ac:dyDescent="0.2">
      <c r="A6809">
        <v>0.85087500000000005</v>
      </c>
      <c r="B6809">
        <f t="shared" si="212"/>
        <v>80425.057411361311</v>
      </c>
      <c r="C6809">
        <f t="shared" si="213"/>
        <v>101325</v>
      </c>
    </row>
    <row r="6810" spans="1:3" x14ac:dyDescent="0.2">
      <c r="A6810">
        <v>0.85099999999999998</v>
      </c>
      <c r="B6810">
        <f t="shared" si="212"/>
        <v>77813.589908302325</v>
      </c>
      <c r="C6810">
        <f t="shared" si="213"/>
        <v>101325</v>
      </c>
    </row>
    <row r="6811" spans="1:3" x14ac:dyDescent="0.2">
      <c r="A6811">
        <v>0.85112500000000002</v>
      </c>
      <c r="B6811">
        <f t="shared" si="212"/>
        <v>75347.078066792194</v>
      </c>
      <c r="C6811">
        <f t="shared" si="213"/>
        <v>101325</v>
      </c>
    </row>
    <row r="6812" spans="1:3" x14ac:dyDescent="0.2">
      <c r="A6812">
        <v>0.85124999999999995</v>
      </c>
      <c r="B6812">
        <f t="shared" si="212"/>
        <v>73040.728752539362</v>
      </c>
      <c r="C6812">
        <f t="shared" si="213"/>
        <v>101325</v>
      </c>
    </row>
    <row r="6813" spans="1:3" x14ac:dyDescent="0.2">
      <c r="A6813">
        <v>0.85137499999999999</v>
      </c>
      <c r="B6813">
        <f t="shared" si="212"/>
        <v>70908.761375998525</v>
      </c>
      <c r="C6813">
        <f t="shared" si="213"/>
        <v>101325</v>
      </c>
    </row>
    <row r="6814" spans="1:3" x14ac:dyDescent="0.2">
      <c r="A6814">
        <v>0.85150000000000003</v>
      </c>
      <c r="B6814">
        <f t="shared" si="212"/>
        <v>68964.320225000629</v>
      </c>
      <c r="C6814">
        <f t="shared" si="213"/>
        <v>101325</v>
      </c>
    </row>
    <row r="6815" spans="1:3" x14ac:dyDescent="0.2">
      <c r="A6815">
        <v>0.85162499999999997</v>
      </c>
      <c r="B6815">
        <f t="shared" si="212"/>
        <v>67219.393425836257</v>
      </c>
      <c r="C6815">
        <f t="shared" si="213"/>
        <v>101325</v>
      </c>
    </row>
    <row r="6816" spans="1:3" x14ac:dyDescent="0.2">
      <c r="A6816">
        <v>0.85175000000000001</v>
      </c>
      <c r="B6816">
        <f t="shared" si="212"/>
        <v>65684.739032464262</v>
      </c>
      <c r="C6816">
        <f t="shared" si="213"/>
        <v>101325</v>
      </c>
    </row>
    <row r="6817" spans="1:3" x14ac:dyDescent="0.2">
      <c r="A6817">
        <v>0.85187500000000005</v>
      </c>
      <c r="B6817">
        <f t="shared" si="212"/>
        <v>64369.818699548581</v>
      </c>
      <c r="C6817">
        <f t="shared" si="213"/>
        <v>101325</v>
      </c>
    </row>
    <row r="6818" spans="1:3" x14ac:dyDescent="0.2">
      <c r="A6818">
        <v>0.85199999999999998</v>
      </c>
      <c r="B6818">
        <f t="shared" si="212"/>
        <v>63282.739348194642</v>
      </c>
      <c r="C6818">
        <f t="shared" si="213"/>
        <v>101325</v>
      </c>
    </row>
    <row r="6819" spans="1:3" x14ac:dyDescent="0.2">
      <c r="A6819">
        <v>0.85212500000000002</v>
      </c>
      <c r="B6819">
        <f t="shared" si="212"/>
        <v>62430.203184093029</v>
      </c>
      <c r="C6819">
        <f t="shared" si="213"/>
        <v>101325</v>
      </c>
    </row>
    <row r="6820" spans="1:3" x14ac:dyDescent="0.2">
      <c r="A6820">
        <v>0.85224999999999995</v>
      </c>
      <c r="B6820">
        <f t="shared" si="212"/>
        <v>61817.466376194927</v>
      </c>
      <c r="C6820">
        <f t="shared" si="213"/>
        <v>101325</v>
      </c>
    </row>
    <row r="6821" spans="1:3" x14ac:dyDescent="0.2">
      <c r="A6821">
        <v>0.85237499999999999</v>
      </c>
      <c r="B6821">
        <f t="shared" si="212"/>
        <v>61448.306650674931</v>
      </c>
      <c r="C6821">
        <f t="shared" si="213"/>
        <v>101325</v>
      </c>
    </row>
    <row r="6822" spans="1:3" x14ac:dyDescent="0.2">
      <c r="A6822">
        <v>0.85250000000000004</v>
      </c>
      <c r="B6822">
        <f t="shared" si="212"/>
        <v>61325</v>
      </c>
      <c r="C6822">
        <f t="shared" si="213"/>
        <v>101325</v>
      </c>
    </row>
    <row r="6823" spans="1:3" x14ac:dyDescent="0.2">
      <c r="A6823">
        <v>0.85262499999999997</v>
      </c>
      <c r="B6823">
        <f t="shared" si="212"/>
        <v>61448.306650674807</v>
      </c>
      <c r="C6823">
        <f t="shared" si="213"/>
        <v>101325</v>
      </c>
    </row>
    <row r="6824" spans="1:3" x14ac:dyDescent="0.2">
      <c r="A6824">
        <v>0.85275000000000001</v>
      </c>
      <c r="B6824">
        <f t="shared" si="212"/>
        <v>61817.466376194687</v>
      </c>
      <c r="C6824">
        <f t="shared" si="213"/>
        <v>101325</v>
      </c>
    </row>
    <row r="6825" spans="1:3" x14ac:dyDescent="0.2">
      <c r="A6825">
        <v>0.85287500000000005</v>
      </c>
      <c r="B6825">
        <f t="shared" si="212"/>
        <v>62430.203184093734</v>
      </c>
      <c r="C6825">
        <f t="shared" si="213"/>
        <v>101325</v>
      </c>
    </row>
    <row r="6826" spans="1:3" x14ac:dyDescent="0.2">
      <c r="A6826">
        <v>0.85299999999999998</v>
      </c>
      <c r="B6826">
        <f t="shared" si="212"/>
        <v>63282.739348194169</v>
      </c>
      <c r="C6826">
        <f t="shared" si="213"/>
        <v>101325</v>
      </c>
    </row>
    <row r="6827" spans="1:3" x14ac:dyDescent="0.2">
      <c r="A6827">
        <v>0.85312500000000002</v>
      </c>
      <c r="B6827">
        <f t="shared" si="212"/>
        <v>64369.818699547999</v>
      </c>
      <c r="C6827">
        <f t="shared" si="213"/>
        <v>101325</v>
      </c>
    </row>
    <row r="6828" spans="1:3" x14ac:dyDescent="0.2">
      <c r="A6828">
        <v>0.85324999999999995</v>
      </c>
      <c r="B6828">
        <f t="shared" si="212"/>
        <v>65684.73903246563</v>
      </c>
      <c r="C6828">
        <f t="shared" si="213"/>
        <v>101325</v>
      </c>
    </row>
    <row r="6829" spans="1:3" x14ac:dyDescent="0.2">
      <c r="A6829">
        <v>0.85337499999999999</v>
      </c>
      <c r="B6829">
        <f t="shared" si="212"/>
        <v>67219.393425835457</v>
      </c>
      <c r="C6829">
        <f t="shared" si="213"/>
        <v>101325</v>
      </c>
    </row>
    <row r="6830" spans="1:3" x14ac:dyDescent="0.2">
      <c r="A6830">
        <v>0.85350000000000004</v>
      </c>
      <c r="B6830">
        <f t="shared" si="212"/>
        <v>68964.320225002404</v>
      </c>
      <c r="C6830">
        <f t="shared" si="213"/>
        <v>101325</v>
      </c>
    </row>
    <row r="6831" spans="1:3" x14ac:dyDescent="0.2">
      <c r="A6831">
        <v>0.85362499999999997</v>
      </c>
      <c r="B6831">
        <f t="shared" si="212"/>
        <v>70908.761375997536</v>
      </c>
      <c r="C6831">
        <f t="shared" si="213"/>
        <v>101325</v>
      </c>
    </row>
    <row r="6832" spans="1:3" x14ac:dyDescent="0.2">
      <c r="A6832">
        <v>0.85375000000000001</v>
      </c>
      <c r="B6832">
        <f t="shared" si="212"/>
        <v>73040.728752538285</v>
      </c>
      <c r="C6832">
        <f t="shared" si="213"/>
        <v>101325</v>
      </c>
    </row>
    <row r="6833" spans="1:3" x14ac:dyDescent="0.2">
      <c r="A6833">
        <v>0.85387500000000005</v>
      </c>
      <c r="B6833">
        <f t="shared" si="212"/>
        <v>75347.078066794493</v>
      </c>
      <c r="C6833">
        <f t="shared" si="213"/>
        <v>101325</v>
      </c>
    </row>
    <row r="6834" spans="1:3" x14ac:dyDescent="0.2">
      <c r="A6834">
        <v>0.85399999999999998</v>
      </c>
      <c r="B6834">
        <f t="shared" si="212"/>
        <v>77813.589908301088</v>
      </c>
      <c r="C6834">
        <f t="shared" si="213"/>
        <v>101325</v>
      </c>
    </row>
    <row r="6835" spans="1:3" x14ac:dyDescent="0.2">
      <c r="A6835">
        <v>0.85412500000000002</v>
      </c>
      <c r="B6835">
        <f t="shared" si="212"/>
        <v>80425.057411363887</v>
      </c>
      <c r="C6835">
        <f t="shared" si="213"/>
        <v>101325</v>
      </c>
    </row>
    <row r="6836" spans="1:3" x14ac:dyDescent="0.2">
      <c r="A6836">
        <v>0.85424999999999995</v>
      </c>
      <c r="B6836">
        <f t="shared" si="212"/>
        <v>83165.380010417924</v>
      </c>
      <c r="C6836">
        <f t="shared" si="213"/>
        <v>101325</v>
      </c>
    </row>
    <row r="6837" spans="1:3" x14ac:dyDescent="0.2">
      <c r="A6837">
        <v>0.854375</v>
      </c>
      <c r="B6837">
        <f t="shared" si="212"/>
        <v>86017.662705398179</v>
      </c>
      <c r="C6837">
        <f t="shared" si="213"/>
        <v>101325</v>
      </c>
    </row>
    <row r="6838" spans="1:3" x14ac:dyDescent="0.2">
      <c r="A6838">
        <v>0.85450000000000004</v>
      </c>
      <c r="B6838">
        <f t="shared" si="212"/>
        <v>88964.320225001647</v>
      </c>
      <c r="C6838">
        <f t="shared" si="213"/>
        <v>101325</v>
      </c>
    </row>
    <row r="6839" spans="1:3" x14ac:dyDescent="0.2">
      <c r="A6839">
        <v>0.85462499999999997</v>
      </c>
      <c r="B6839">
        <f t="shared" si="212"/>
        <v>91987.185445760988</v>
      </c>
      <c r="C6839">
        <f t="shared" si="213"/>
        <v>101325</v>
      </c>
    </row>
    <row r="6840" spans="1:3" x14ac:dyDescent="0.2">
      <c r="A6840">
        <v>0.85475000000000001</v>
      </c>
      <c r="B6840">
        <f t="shared" si="212"/>
        <v>95067.621398390038</v>
      </c>
      <c r="C6840">
        <f t="shared" si="213"/>
        <v>101325</v>
      </c>
    </row>
    <row r="6841" spans="1:3" x14ac:dyDescent="0.2">
      <c r="A6841">
        <v>0.85487500000000005</v>
      </c>
      <c r="B6841">
        <f t="shared" si="212"/>
        <v>98186.636170887621</v>
      </c>
      <c r="C6841">
        <f t="shared" si="213"/>
        <v>101325</v>
      </c>
    </row>
    <row r="6842" spans="1:3" x14ac:dyDescent="0.2">
      <c r="A6842">
        <v>0.85499999999999998</v>
      </c>
      <c r="B6842">
        <f t="shared" si="212"/>
        <v>101324.99999999903</v>
      </c>
      <c r="C6842">
        <f t="shared" si="213"/>
        <v>101325</v>
      </c>
    </row>
    <row r="6843" spans="1:3" x14ac:dyDescent="0.2">
      <c r="A6843">
        <v>0.85512500000000002</v>
      </c>
      <c r="B6843">
        <f t="shared" si="212"/>
        <v>104463.36382911497</v>
      </c>
      <c r="C6843">
        <f t="shared" si="213"/>
        <v>101325</v>
      </c>
    </row>
    <row r="6844" spans="1:3" x14ac:dyDescent="0.2">
      <c r="A6844">
        <v>0.85524999999999995</v>
      </c>
      <c r="B6844">
        <f t="shared" si="212"/>
        <v>107582.37860160803</v>
      </c>
      <c r="C6844">
        <f t="shared" si="213"/>
        <v>101325</v>
      </c>
    </row>
    <row r="6845" spans="1:3" x14ac:dyDescent="0.2">
      <c r="A6845">
        <v>0.855375</v>
      </c>
      <c r="B6845">
        <f t="shared" si="212"/>
        <v>110662.81455423711</v>
      </c>
      <c r="C6845">
        <f t="shared" si="213"/>
        <v>101325</v>
      </c>
    </row>
    <row r="6846" spans="1:3" x14ac:dyDescent="0.2">
      <c r="A6846">
        <v>0.85550000000000004</v>
      </c>
      <c r="B6846">
        <f t="shared" si="212"/>
        <v>113685.67977500081</v>
      </c>
      <c r="C6846">
        <f t="shared" si="213"/>
        <v>101325</v>
      </c>
    </row>
    <row r="6847" spans="1:3" x14ac:dyDescent="0.2">
      <c r="A6847">
        <v>0.85562499999999997</v>
      </c>
      <c r="B6847">
        <f t="shared" si="212"/>
        <v>116632.33729460421</v>
      </c>
      <c r="C6847">
        <f t="shared" si="213"/>
        <v>101325</v>
      </c>
    </row>
    <row r="6848" spans="1:3" x14ac:dyDescent="0.2">
      <c r="A6848">
        <v>0.85575000000000001</v>
      </c>
      <c r="B6848">
        <f t="shared" si="212"/>
        <v>119484.61998958033</v>
      </c>
      <c r="C6848">
        <f t="shared" si="213"/>
        <v>101325</v>
      </c>
    </row>
    <row r="6849" spans="1:3" x14ac:dyDescent="0.2">
      <c r="A6849">
        <v>0.85587500000000005</v>
      </c>
      <c r="B6849">
        <f t="shared" si="212"/>
        <v>122224.94258863831</v>
      </c>
      <c r="C6849">
        <f t="shared" si="213"/>
        <v>101325</v>
      </c>
    </row>
    <row r="6850" spans="1:3" x14ac:dyDescent="0.2">
      <c r="A6850">
        <v>0.85599999999999998</v>
      </c>
      <c r="B6850">
        <f t="shared" si="212"/>
        <v>124836.41009169733</v>
      </c>
      <c r="C6850">
        <f t="shared" si="213"/>
        <v>101325</v>
      </c>
    </row>
    <row r="6851" spans="1:3" x14ac:dyDescent="0.2">
      <c r="A6851">
        <v>0.85612500000000002</v>
      </c>
      <c r="B6851">
        <f t="shared" ref="B6851:B6914" si="214">-40000*SIN(200*PI()*A6851)+101325</f>
        <v>127302.92193320749</v>
      </c>
      <c r="C6851">
        <f t="shared" ref="C6851:C6914" si="215">IF(MOD(A6851,0.02)&gt;0.005,101325,B6851)</f>
        <v>101325</v>
      </c>
    </row>
    <row r="6852" spans="1:3" x14ac:dyDescent="0.2">
      <c r="A6852">
        <v>0.85624999999999996</v>
      </c>
      <c r="B6852">
        <f t="shared" si="214"/>
        <v>129609.27124746033</v>
      </c>
      <c r="C6852">
        <f t="shared" si="215"/>
        <v>101325</v>
      </c>
    </row>
    <row r="6853" spans="1:3" x14ac:dyDescent="0.2">
      <c r="A6853">
        <v>0.856375</v>
      </c>
      <c r="B6853">
        <f t="shared" si="214"/>
        <v>131741.23862400118</v>
      </c>
      <c r="C6853">
        <f t="shared" si="215"/>
        <v>101325</v>
      </c>
    </row>
    <row r="6854" spans="1:3" x14ac:dyDescent="0.2">
      <c r="A6854">
        <v>0.85650000000000004</v>
      </c>
      <c r="B6854">
        <f t="shared" si="214"/>
        <v>133685.67977499912</v>
      </c>
      <c r="C6854">
        <f t="shared" si="215"/>
        <v>101325</v>
      </c>
    </row>
    <row r="6855" spans="1:3" x14ac:dyDescent="0.2">
      <c r="A6855">
        <v>0.85662499999999997</v>
      </c>
      <c r="B6855">
        <f t="shared" si="214"/>
        <v>135430.60657416351</v>
      </c>
      <c r="C6855">
        <f t="shared" si="215"/>
        <v>101325</v>
      </c>
    </row>
    <row r="6856" spans="1:3" x14ac:dyDescent="0.2">
      <c r="A6856">
        <v>0.85675000000000001</v>
      </c>
      <c r="B6856">
        <f t="shared" si="214"/>
        <v>136965.26096753555</v>
      </c>
      <c r="C6856">
        <f t="shared" si="215"/>
        <v>101325</v>
      </c>
    </row>
    <row r="6857" spans="1:3" x14ac:dyDescent="0.2">
      <c r="A6857">
        <v>0.85687500000000005</v>
      </c>
      <c r="B6857">
        <f t="shared" si="214"/>
        <v>138280.18130045125</v>
      </c>
      <c r="C6857">
        <f t="shared" si="215"/>
        <v>101325</v>
      </c>
    </row>
    <row r="6858" spans="1:3" x14ac:dyDescent="0.2">
      <c r="A6858">
        <v>0.85699999999999998</v>
      </c>
      <c r="B6858">
        <f t="shared" si="214"/>
        <v>139367.26065180663</v>
      </c>
      <c r="C6858">
        <f t="shared" si="215"/>
        <v>101325</v>
      </c>
    </row>
    <row r="6859" spans="1:3" x14ac:dyDescent="0.2">
      <c r="A6859">
        <v>0.85712500000000003</v>
      </c>
      <c r="B6859">
        <f t="shared" si="214"/>
        <v>140219.79681590688</v>
      </c>
      <c r="C6859">
        <f t="shared" si="215"/>
        <v>101325</v>
      </c>
    </row>
    <row r="6860" spans="1:3" x14ac:dyDescent="0.2">
      <c r="A6860">
        <v>0.85724999999999996</v>
      </c>
      <c r="B6860">
        <f t="shared" si="214"/>
        <v>140832.53362380501</v>
      </c>
      <c r="C6860">
        <f t="shared" si="215"/>
        <v>101325</v>
      </c>
    </row>
    <row r="6861" spans="1:3" x14ac:dyDescent="0.2">
      <c r="A6861">
        <v>0.857375</v>
      </c>
      <c r="B6861">
        <f t="shared" si="214"/>
        <v>141201.69334932504</v>
      </c>
      <c r="C6861">
        <f t="shared" si="215"/>
        <v>101325</v>
      </c>
    </row>
    <row r="6862" spans="1:3" x14ac:dyDescent="0.2">
      <c r="A6862">
        <v>0.85750000000000004</v>
      </c>
      <c r="B6862">
        <f t="shared" si="214"/>
        <v>141325</v>
      </c>
      <c r="C6862">
        <f t="shared" si="215"/>
        <v>101325</v>
      </c>
    </row>
    <row r="6863" spans="1:3" x14ac:dyDescent="0.2">
      <c r="A6863">
        <v>0.85762499999999997</v>
      </c>
      <c r="B6863">
        <f t="shared" si="214"/>
        <v>141201.69334932521</v>
      </c>
      <c r="C6863">
        <f t="shared" si="215"/>
        <v>101325</v>
      </c>
    </row>
    <row r="6864" spans="1:3" x14ac:dyDescent="0.2">
      <c r="A6864">
        <v>0.85775000000000001</v>
      </c>
      <c r="B6864">
        <f t="shared" si="214"/>
        <v>140832.53362380539</v>
      </c>
      <c r="C6864">
        <f t="shared" si="215"/>
        <v>101325</v>
      </c>
    </row>
    <row r="6865" spans="1:3" x14ac:dyDescent="0.2">
      <c r="A6865">
        <v>0.85787500000000005</v>
      </c>
      <c r="B6865">
        <f t="shared" si="214"/>
        <v>140219.79681590636</v>
      </c>
      <c r="C6865">
        <f t="shared" si="215"/>
        <v>101325</v>
      </c>
    </row>
    <row r="6866" spans="1:3" x14ac:dyDescent="0.2">
      <c r="A6866">
        <v>0.85799999999999998</v>
      </c>
      <c r="B6866">
        <f t="shared" si="214"/>
        <v>139367.26065180596</v>
      </c>
      <c r="C6866">
        <f t="shared" si="215"/>
        <v>101325</v>
      </c>
    </row>
    <row r="6867" spans="1:3" x14ac:dyDescent="0.2">
      <c r="A6867">
        <v>0.85812500000000003</v>
      </c>
      <c r="B6867">
        <f t="shared" si="214"/>
        <v>138280.18130045044</v>
      </c>
      <c r="C6867">
        <f t="shared" si="215"/>
        <v>101325</v>
      </c>
    </row>
    <row r="6868" spans="1:3" x14ac:dyDescent="0.2">
      <c r="A6868">
        <v>0.85824999999999996</v>
      </c>
      <c r="B6868">
        <f t="shared" si="214"/>
        <v>136965.26096753456</v>
      </c>
      <c r="C6868">
        <f t="shared" si="215"/>
        <v>101325</v>
      </c>
    </row>
    <row r="6869" spans="1:3" x14ac:dyDescent="0.2">
      <c r="A6869">
        <v>0.858375</v>
      </c>
      <c r="B6869">
        <f t="shared" si="214"/>
        <v>135430.60657416476</v>
      </c>
      <c r="C6869">
        <f t="shared" si="215"/>
        <v>101325</v>
      </c>
    </row>
    <row r="6870" spans="1:3" x14ac:dyDescent="0.2">
      <c r="A6870">
        <v>0.85850000000000004</v>
      </c>
      <c r="B6870">
        <f t="shared" si="214"/>
        <v>133685.67977499784</v>
      </c>
      <c r="C6870">
        <f t="shared" si="215"/>
        <v>101325</v>
      </c>
    </row>
    <row r="6871" spans="1:3" x14ac:dyDescent="0.2">
      <c r="A6871">
        <v>0.85862499999999997</v>
      </c>
      <c r="B6871">
        <f t="shared" si="214"/>
        <v>131741.23862400276</v>
      </c>
      <c r="C6871">
        <f t="shared" si="215"/>
        <v>101325</v>
      </c>
    </row>
    <row r="6872" spans="1:3" x14ac:dyDescent="0.2">
      <c r="A6872">
        <v>0.85875000000000001</v>
      </c>
      <c r="B6872">
        <f t="shared" si="214"/>
        <v>129609.27124746202</v>
      </c>
      <c r="C6872">
        <f t="shared" si="215"/>
        <v>101325</v>
      </c>
    </row>
    <row r="6873" spans="1:3" x14ac:dyDescent="0.2">
      <c r="A6873">
        <v>0.85887500000000006</v>
      </c>
      <c r="B6873">
        <f t="shared" si="214"/>
        <v>127302.92193320583</v>
      </c>
      <c r="C6873">
        <f t="shared" si="215"/>
        <v>101325</v>
      </c>
    </row>
    <row r="6874" spans="1:3" x14ac:dyDescent="0.2">
      <c r="A6874">
        <v>0.85899999999999999</v>
      </c>
      <c r="B6874">
        <f t="shared" si="214"/>
        <v>124836.41009169926</v>
      </c>
      <c r="C6874">
        <f t="shared" si="215"/>
        <v>101325</v>
      </c>
    </row>
    <row r="6875" spans="1:3" x14ac:dyDescent="0.2">
      <c r="A6875">
        <v>0.85912500000000003</v>
      </c>
      <c r="B6875">
        <f t="shared" si="214"/>
        <v>122224.94258863648</v>
      </c>
      <c r="C6875">
        <f t="shared" si="215"/>
        <v>101325</v>
      </c>
    </row>
    <row r="6876" spans="1:3" x14ac:dyDescent="0.2">
      <c r="A6876">
        <v>0.85924999999999996</v>
      </c>
      <c r="B6876">
        <f t="shared" si="214"/>
        <v>119484.61998958245</v>
      </c>
      <c r="C6876">
        <f t="shared" si="215"/>
        <v>101325</v>
      </c>
    </row>
    <row r="6877" spans="1:3" x14ac:dyDescent="0.2">
      <c r="A6877">
        <v>0.859375</v>
      </c>
      <c r="B6877">
        <f t="shared" si="214"/>
        <v>116632.33729460221</v>
      </c>
      <c r="C6877">
        <f t="shared" si="215"/>
        <v>101325</v>
      </c>
    </row>
    <row r="6878" spans="1:3" x14ac:dyDescent="0.2">
      <c r="A6878">
        <v>0.85950000000000004</v>
      </c>
      <c r="B6878">
        <f t="shared" si="214"/>
        <v>113685.67977499876</v>
      </c>
      <c r="C6878">
        <f t="shared" si="215"/>
        <v>101325</v>
      </c>
    </row>
    <row r="6879" spans="1:3" x14ac:dyDescent="0.2">
      <c r="A6879">
        <v>0.85962499999999997</v>
      </c>
      <c r="B6879">
        <f t="shared" si="214"/>
        <v>110662.81455423501</v>
      </c>
      <c r="C6879">
        <f t="shared" si="215"/>
        <v>101325</v>
      </c>
    </row>
    <row r="6880" spans="1:3" x14ac:dyDescent="0.2">
      <c r="A6880">
        <v>0.85975000000000001</v>
      </c>
      <c r="B6880">
        <f t="shared" si="214"/>
        <v>107582.37860161038</v>
      </c>
      <c r="C6880">
        <f t="shared" si="215"/>
        <v>101325</v>
      </c>
    </row>
    <row r="6881" spans="1:3" x14ac:dyDescent="0.2">
      <c r="A6881">
        <v>0.85987499999999994</v>
      </c>
      <c r="B6881">
        <f t="shared" si="214"/>
        <v>104463.36382911282</v>
      </c>
      <c r="C6881">
        <f t="shared" si="215"/>
        <v>101325</v>
      </c>
    </row>
    <row r="6882" spans="1:3" x14ac:dyDescent="0.2">
      <c r="A6882">
        <v>0.86</v>
      </c>
      <c r="B6882">
        <f t="shared" si="214"/>
        <v>101325.00000000141</v>
      </c>
      <c r="C6882">
        <f t="shared" si="215"/>
        <v>101325</v>
      </c>
    </row>
    <row r="6883" spans="1:3" x14ac:dyDescent="0.2">
      <c r="A6883">
        <v>0.86012500000000003</v>
      </c>
      <c r="B6883">
        <f t="shared" si="214"/>
        <v>98186.636170885467</v>
      </c>
      <c r="C6883">
        <f t="shared" si="215"/>
        <v>98186.636170885467</v>
      </c>
    </row>
    <row r="6884" spans="1:3" x14ac:dyDescent="0.2">
      <c r="A6884">
        <v>0.86024999999999996</v>
      </c>
      <c r="B6884">
        <f t="shared" si="214"/>
        <v>95067.62139839241</v>
      </c>
      <c r="C6884">
        <f t="shared" si="215"/>
        <v>95067.62139839241</v>
      </c>
    </row>
    <row r="6885" spans="1:3" x14ac:dyDescent="0.2">
      <c r="A6885">
        <v>0.860375</v>
      </c>
      <c r="B6885">
        <f t="shared" si="214"/>
        <v>91987.185445763316</v>
      </c>
      <c r="C6885">
        <f t="shared" si="215"/>
        <v>91987.185445763316</v>
      </c>
    </row>
    <row r="6886" spans="1:3" x14ac:dyDescent="0.2">
      <c r="A6886">
        <v>0.86050000000000004</v>
      </c>
      <c r="B6886">
        <f t="shared" si="214"/>
        <v>88964.320224999596</v>
      </c>
      <c r="C6886">
        <f t="shared" si="215"/>
        <v>88964.320224999596</v>
      </c>
    </row>
    <row r="6887" spans="1:3" x14ac:dyDescent="0.2">
      <c r="A6887">
        <v>0.86062499999999997</v>
      </c>
      <c r="B6887">
        <f t="shared" si="214"/>
        <v>86017.662705396186</v>
      </c>
      <c r="C6887">
        <f t="shared" si="215"/>
        <v>86017.662705396186</v>
      </c>
    </row>
    <row r="6888" spans="1:3" x14ac:dyDescent="0.2">
      <c r="A6888">
        <v>0.86075000000000002</v>
      </c>
      <c r="B6888">
        <f t="shared" si="214"/>
        <v>83165.380010416004</v>
      </c>
      <c r="C6888">
        <f t="shared" si="215"/>
        <v>83165.380010416004</v>
      </c>
    </row>
    <row r="6889" spans="1:3" x14ac:dyDescent="0.2">
      <c r="A6889">
        <v>0.86087499999999995</v>
      </c>
      <c r="B6889">
        <f t="shared" si="214"/>
        <v>80425.057411362053</v>
      </c>
      <c r="C6889">
        <f t="shared" si="215"/>
        <v>80425.057411362053</v>
      </c>
    </row>
    <row r="6890" spans="1:3" x14ac:dyDescent="0.2">
      <c r="A6890">
        <v>0.86099999999999999</v>
      </c>
      <c r="B6890">
        <f t="shared" si="214"/>
        <v>77813.589908303024</v>
      </c>
      <c r="C6890">
        <f t="shared" si="215"/>
        <v>77813.589908303024</v>
      </c>
    </row>
    <row r="6891" spans="1:3" x14ac:dyDescent="0.2">
      <c r="A6891">
        <v>0.86112500000000003</v>
      </c>
      <c r="B6891">
        <f t="shared" si="214"/>
        <v>75347.078066792848</v>
      </c>
      <c r="C6891">
        <f t="shared" si="215"/>
        <v>75347.078066792848</v>
      </c>
    </row>
    <row r="6892" spans="1:3" x14ac:dyDescent="0.2">
      <c r="A6892">
        <v>0.86124999999999996</v>
      </c>
      <c r="B6892">
        <f t="shared" si="214"/>
        <v>73040.728752539973</v>
      </c>
      <c r="C6892">
        <f t="shared" si="215"/>
        <v>73040.728752539973</v>
      </c>
    </row>
    <row r="6893" spans="1:3" x14ac:dyDescent="0.2">
      <c r="A6893">
        <v>0.861375</v>
      </c>
      <c r="B6893">
        <f t="shared" si="214"/>
        <v>70908.761375999093</v>
      </c>
      <c r="C6893">
        <f t="shared" si="215"/>
        <v>70908.761375999093</v>
      </c>
    </row>
    <row r="6894" spans="1:3" x14ac:dyDescent="0.2">
      <c r="A6894">
        <v>0.86150000000000004</v>
      </c>
      <c r="B6894">
        <f t="shared" si="214"/>
        <v>68964.320225001138</v>
      </c>
      <c r="C6894">
        <f t="shared" si="215"/>
        <v>68964.320225001138</v>
      </c>
    </row>
    <row r="6895" spans="1:3" x14ac:dyDescent="0.2">
      <c r="A6895">
        <v>0.86162499999999997</v>
      </c>
      <c r="B6895">
        <f t="shared" si="214"/>
        <v>67219.393425836708</v>
      </c>
      <c r="C6895">
        <f t="shared" si="215"/>
        <v>67219.393425836708</v>
      </c>
    </row>
    <row r="6896" spans="1:3" x14ac:dyDescent="0.2">
      <c r="A6896">
        <v>0.86175000000000002</v>
      </c>
      <c r="B6896">
        <f t="shared" si="214"/>
        <v>65684.739032464655</v>
      </c>
      <c r="C6896">
        <f t="shared" si="215"/>
        <v>65684.739032464655</v>
      </c>
    </row>
    <row r="6897" spans="1:3" x14ac:dyDescent="0.2">
      <c r="A6897">
        <v>0.86187499999999995</v>
      </c>
      <c r="B6897">
        <f t="shared" si="214"/>
        <v>64369.818699548916</v>
      </c>
      <c r="C6897">
        <f t="shared" si="215"/>
        <v>64369.818699548916</v>
      </c>
    </row>
    <row r="6898" spans="1:3" x14ac:dyDescent="0.2">
      <c r="A6898">
        <v>0.86199999999999999</v>
      </c>
      <c r="B6898">
        <f t="shared" si="214"/>
        <v>63282.739348193507</v>
      </c>
      <c r="C6898">
        <f t="shared" si="215"/>
        <v>63282.739348193507</v>
      </c>
    </row>
    <row r="6899" spans="1:3" x14ac:dyDescent="0.2">
      <c r="A6899">
        <v>0.86212500000000003</v>
      </c>
      <c r="B6899">
        <f t="shared" si="214"/>
        <v>62430.203184093225</v>
      </c>
      <c r="C6899">
        <f t="shared" si="215"/>
        <v>62430.203184093225</v>
      </c>
    </row>
    <row r="6900" spans="1:3" x14ac:dyDescent="0.2">
      <c r="A6900">
        <v>0.86224999999999996</v>
      </c>
      <c r="B6900">
        <f t="shared" si="214"/>
        <v>61817.466376194352</v>
      </c>
      <c r="C6900">
        <f t="shared" si="215"/>
        <v>61817.466376194352</v>
      </c>
    </row>
    <row r="6901" spans="1:3" x14ac:dyDescent="0.2">
      <c r="A6901">
        <v>0.862375</v>
      </c>
      <c r="B6901">
        <f t="shared" si="214"/>
        <v>61448.306650674996</v>
      </c>
      <c r="C6901">
        <f t="shared" si="215"/>
        <v>61448.306650674996</v>
      </c>
    </row>
    <row r="6902" spans="1:3" x14ac:dyDescent="0.2">
      <c r="A6902">
        <v>0.86250000000000004</v>
      </c>
      <c r="B6902">
        <f t="shared" si="214"/>
        <v>61325</v>
      </c>
      <c r="C6902">
        <f t="shared" si="215"/>
        <v>61325</v>
      </c>
    </row>
    <row r="6903" spans="1:3" x14ac:dyDescent="0.2">
      <c r="A6903">
        <v>0.86262499999999998</v>
      </c>
      <c r="B6903">
        <f t="shared" si="214"/>
        <v>61448.306650674742</v>
      </c>
      <c r="C6903">
        <f t="shared" si="215"/>
        <v>61448.306650674742</v>
      </c>
    </row>
    <row r="6904" spans="1:3" x14ac:dyDescent="0.2">
      <c r="A6904">
        <v>0.86275000000000002</v>
      </c>
      <c r="B6904">
        <f t="shared" si="214"/>
        <v>61817.466376194549</v>
      </c>
      <c r="C6904">
        <f t="shared" si="215"/>
        <v>61817.466376194549</v>
      </c>
    </row>
    <row r="6905" spans="1:3" x14ac:dyDescent="0.2">
      <c r="A6905">
        <v>0.86287499999999995</v>
      </c>
      <c r="B6905">
        <f t="shared" si="214"/>
        <v>62430.203184092468</v>
      </c>
      <c r="C6905">
        <f t="shared" si="215"/>
        <v>62430.203184092468</v>
      </c>
    </row>
    <row r="6906" spans="1:3" x14ac:dyDescent="0.2">
      <c r="A6906">
        <v>0.86299999999999999</v>
      </c>
      <c r="B6906">
        <f t="shared" si="214"/>
        <v>63282.7393481939</v>
      </c>
      <c r="C6906">
        <f t="shared" si="215"/>
        <v>63282.7393481939</v>
      </c>
    </row>
    <row r="6907" spans="1:3" x14ac:dyDescent="0.2">
      <c r="A6907">
        <v>0.86312500000000003</v>
      </c>
      <c r="B6907">
        <f t="shared" si="214"/>
        <v>64369.818699549411</v>
      </c>
      <c r="C6907">
        <f t="shared" si="215"/>
        <v>64369.818699549411</v>
      </c>
    </row>
    <row r="6908" spans="1:3" x14ac:dyDescent="0.2">
      <c r="A6908">
        <v>0.86324999999999996</v>
      </c>
      <c r="B6908">
        <f t="shared" si="214"/>
        <v>65684.739032465237</v>
      </c>
      <c r="C6908">
        <f t="shared" si="215"/>
        <v>65684.739032465237</v>
      </c>
    </row>
    <row r="6909" spans="1:3" x14ac:dyDescent="0.2">
      <c r="A6909">
        <v>0.863375</v>
      </c>
      <c r="B6909">
        <f t="shared" si="214"/>
        <v>67219.393425837392</v>
      </c>
      <c r="C6909">
        <f t="shared" si="215"/>
        <v>67219.393425837392</v>
      </c>
    </row>
    <row r="6910" spans="1:3" x14ac:dyDescent="0.2">
      <c r="A6910">
        <v>0.86350000000000005</v>
      </c>
      <c r="B6910">
        <f t="shared" si="214"/>
        <v>68964.320225001895</v>
      </c>
      <c r="C6910">
        <f t="shared" si="215"/>
        <v>68964.320225001895</v>
      </c>
    </row>
    <row r="6911" spans="1:3" x14ac:dyDescent="0.2">
      <c r="A6911">
        <v>0.86362499999999998</v>
      </c>
      <c r="B6911">
        <f t="shared" si="214"/>
        <v>70908.761375999922</v>
      </c>
      <c r="C6911">
        <f t="shared" si="215"/>
        <v>70908.761375999922</v>
      </c>
    </row>
    <row r="6912" spans="1:3" x14ac:dyDescent="0.2">
      <c r="A6912">
        <v>0.86375000000000002</v>
      </c>
      <c r="B6912">
        <f t="shared" si="214"/>
        <v>73040.728752537674</v>
      </c>
      <c r="C6912">
        <f t="shared" si="215"/>
        <v>73040.728752537674</v>
      </c>
    </row>
    <row r="6913" spans="1:3" x14ac:dyDescent="0.2">
      <c r="A6913">
        <v>0.86387499999999995</v>
      </c>
      <c r="B6913">
        <f t="shared" si="214"/>
        <v>75347.078066790375</v>
      </c>
      <c r="C6913">
        <f t="shared" si="215"/>
        <v>75347.078066790375</v>
      </c>
    </row>
    <row r="6914" spans="1:3" x14ac:dyDescent="0.2">
      <c r="A6914">
        <v>0.86399999999999999</v>
      </c>
      <c r="B6914">
        <f t="shared" si="214"/>
        <v>77813.58990830039</v>
      </c>
      <c r="C6914">
        <f t="shared" si="215"/>
        <v>77813.58990830039</v>
      </c>
    </row>
    <row r="6915" spans="1:3" x14ac:dyDescent="0.2">
      <c r="A6915">
        <v>0.86412500000000003</v>
      </c>
      <c r="B6915">
        <f t="shared" ref="B6915:B6978" si="216">-40000*SIN(200*PI()*A6915)+101325</f>
        <v>80425.057411363159</v>
      </c>
      <c r="C6915">
        <f t="shared" ref="C6915:C6978" si="217">IF(MOD(A6915,0.02)&gt;0.005,101325,B6915)</f>
        <v>80425.057411363159</v>
      </c>
    </row>
    <row r="6916" spans="1:3" x14ac:dyDescent="0.2">
      <c r="A6916">
        <v>0.86424999999999996</v>
      </c>
      <c r="B6916">
        <f t="shared" si="216"/>
        <v>83165.380010417153</v>
      </c>
      <c r="C6916">
        <f t="shared" si="217"/>
        <v>83165.380010417153</v>
      </c>
    </row>
    <row r="6917" spans="1:3" x14ac:dyDescent="0.2">
      <c r="A6917">
        <v>0.864375</v>
      </c>
      <c r="B6917">
        <f t="shared" si="216"/>
        <v>86017.662705397379</v>
      </c>
      <c r="C6917">
        <f t="shared" si="217"/>
        <v>86017.662705397379</v>
      </c>
    </row>
    <row r="6918" spans="1:3" x14ac:dyDescent="0.2">
      <c r="A6918">
        <v>0.86450000000000005</v>
      </c>
      <c r="B6918">
        <f t="shared" si="216"/>
        <v>88964.320225005154</v>
      </c>
      <c r="C6918">
        <f t="shared" si="217"/>
        <v>88964.320225005154</v>
      </c>
    </row>
    <row r="6919" spans="1:3" x14ac:dyDescent="0.2">
      <c r="A6919">
        <v>0.86462499999999998</v>
      </c>
      <c r="B6919">
        <f t="shared" si="216"/>
        <v>91987.185445764568</v>
      </c>
      <c r="C6919">
        <f t="shared" si="217"/>
        <v>91987.185445764568</v>
      </c>
    </row>
    <row r="6920" spans="1:3" x14ac:dyDescent="0.2">
      <c r="A6920">
        <v>0.86475000000000002</v>
      </c>
      <c r="B6920">
        <f t="shared" si="216"/>
        <v>95067.621398389194</v>
      </c>
      <c r="C6920">
        <f t="shared" si="217"/>
        <v>95067.621398389194</v>
      </c>
    </row>
    <row r="6921" spans="1:3" x14ac:dyDescent="0.2">
      <c r="A6921">
        <v>0.86487499999999995</v>
      </c>
      <c r="B6921">
        <f t="shared" si="216"/>
        <v>98186.636170886763</v>
      </c>
      <c r="C6921">
        <f t="shared" si="217"/>
        <v>98186.636170886763</v>
      </c>
    </row>
    <row r="6922" spans="1:3" x14ac:dyDescent="0.2">
      <c r="A6922">
        <v>0.86499999999999999</v>
      </c>
      <c r="B6922">
        <f t="shared" si="216"/>
        <v>101324.99999999815</v>
      </c>
      <c r="C6922">
        <f t="shared" si="217"/>
        <v>101324.99999999815</v>
      </c>
    </row>
    <row r="6923" spans="1:3" x14ac:dyDescent="0.2">
      <c r="A6923">
        <v>0.86512500000000003</v>
      </c>
      <c r="B6923">
        <f t="shared" si="216"/>
        <v>104463.36382911411</v>
      </c>
      <c r="C6923">
        <f t="shared" si="217"/>
        <v>101325</v>
      </c>
    </row>
    <row r="6924" spans="1:3" x14ac:dyDescent="0.2">
      <c r="A6924">
        <v>0.86524999999999996</v>
      </c>
      <c r="B6924">
        <f t="shared" si="216"/>
        <v>107582.37860160717</v>
      </c>
      <c r="C6924">
        <f t="shared" si="217"/>
        <v>101325</v>
      </c>
    </row>
    <row r="6925" spans="1:3" x14ac:dyDescent="0.2">
      <c r="A6925">
        <v>0.86537500000000001</v>
      </c>
      <c r="B6925">
        <f t="shared" si="216"/>
        <v>110662.81455423628</v>
      </c>
      <c r="C6925">
        <f t="shared" si="217"/>
        <v>101325</v>
      </c>
    </row>
    <row r="6926" spans="1:3" x14ac:dyDescent="0.2">
      <c r="A6926">
        <v>0.86550000000000005</v>
      </c>
      <c r="B6926">
        <f t="shared" si="216"/>
        <v>113685.679775</v>
      </c>
      <c r="C6926">
        <f t="shared" si="217"/>
        <v>101325</v>
      </c>
    </row>
    <row r="6927" spans="1:3" x14ac:dyDescent="0.2">
      <c r="A6927">
        <v>0.86562499999999998</v>
      </c>
      <c r="B6927">
        <f t="shared" si="216"/>
        <v>116632.33729460341</v>
      </c>
      <c r="C6927">
        <f t="shared" si="217"/>
        <v>101325</v>
      </c>
    </row>
    <row r="6928" spans="1:3" x14ac:dyDescent="0.2">
      <c r="A6928">
        <v>0.86575000000000002</v>
      </c>
      <c r="B6928">
        <f t="shared" si="216"/>
        <v>119484.61998958362</v>
      </c>
      <c r="C6928">
        <f t="shared" si="217"/>
        <v>101325</v>
      </c>
    </row>
    <row r="6929" spans="1:3" x14ac:dyDescent="0.2">
      <c r="A6929">
        <v>0.86587499999999995</v>
      </c>
      <c r="B6929">
        <f t="shared" si="216"/>
        <v>122224.94258863758</v>
      </c>
      <c r="C6929">
        <f t="shared" si="217"/>
        <v>101325</v>
      </c>
    </row>
    <row r="6930" spans="1:3" x14ac:dyDescent="0.2">
      <c r="A6930">
        <v>0.86599999999999999</v>
      </c>
      <c r="B6930">
        <f t="shared" si="216"/>
        <v>124836.41009170031</v>
      </c>
      <c r="C6930">
        <f t="shared" si="217"/>
        <v>101325</v>
      </c>
    </row>
    <row r="6931" spans="1:3" x14ac:dyDescent="0.2">
      <c r="A6931">
        <v>0.86612500000000003</v>
      </c>
      <c r="B6931">
        <f t="shared" si="216"/>
        <v>127302.92193320682</v>
      </c>
      <c r="C6931">
        <f t="shared" si="217"/>
        <v>101325</v>
      </c>
    </row>
    <row r="6932" spans="1:3" x14ac:dyDescent="0.2">
      <c r="A6932">
        <v>0.86624999999999996</v>
      </c>
      <c r="B6932">
        <f t="shared" si="216"/>
        <v>129609.27124746294</v>
      </c>
      <c r="C6932">
        <f t="shared" si="217"/>
        <v>101325</v>
      </c>
    </row>
    <row r="6933" spans="1:3" x14ac:dyDescent="0.2">
      <c r="A6933">
        <v>0.86637500000000001</v>
      </c>
      <c r="B6933">
        <f t="shared" si="216"/>
        <v>131741.23862400063</v>
      </c>
      <c r="C6933">
        <f t="shared" si="217"/>
        <v>101325</v>
      </c>
    </row>
    <row r="6934" spans="1:3" x14ac:dyDescent="0.2">
      <c r="A6934">
        <v>0.86650000000000005</v>
      </c>
      <c r="B6934">
        <f t="shared" si="216"/>
        <v>133685.6797749986</v>
      </c>
      <c r="C6934">
        <f t="shared" si="217"/>
        <v>101325</v>
      </c>
    </row>
    <row r="6935" spans="1:3" x14ac:dyDescent="0.2">
      <c r="A6935">
        <v>0.86662499999999998</v>
      </c>
      <c r="B6935">
        <f t="shared" si="216"/>
        <v>135430.60657416307</v>
      </c>
      <c r="C6935">
        <f t="shared" si="217"/>
        <v>101325</v>
      </c>
    </row>
    <row r="6936" spans="1:3" x14ac:dyDescent="0.2">
      <c r="A6936">
        <v>0.86675000000000002</v>
      </c>
      <c r="B6936">
        <f t="shared" si="216"/>
        <v>136965.26096753514</v>
      </c>
      <c r="C6936">
        <f t="shared" si="217"/>
        <v>101325</v>
      </c>
    </row>
    <row r="6937" spans="1:3" x14ac:dyDescent="0.2">
      <c r="A6937">
        <v>0.86687499999999995</v>
      </c>
      <c r="B6937">
        <f t="shared" si="216"/>
        <v>138280.18130045093</v>
      </c>
      <c r="C6937">
        <f t="shared" si="217"/>
        <v>101325</v>
      </c>
    </row>
    <row r="6938" spans="1:3" x14ac:dyDescent="0.2">
      <c r="A6938">
        <v>0.86699999999999999</v>
      </c>
      <c r="B6938">
        <f t="shared" si="216"/>
        <v>139367.26065180637</v>
      </c>
      <c r="C6938">
        <f t="shared" si="217"/>
        <v>101325</v>
      </c>
    </row>
    <row r="6939" spans="1:3" x14ac:dyDescent="0.2">
      <c r="A6939">
        <v>0.86712500000000003</v>
      </c>
      <c r="B6939">
        <f t="shared" si="216"/>
        <v>140219.79681590773</v>
      </c>
      <c r="C6939">
        <f t="shared" si="217"/>
        <v>101325</v>
      </c>
    </row>
    <row r="6940" spans="1:3" x14ac:dyDescent="0.2">
      <c r="A6940">
        <v>0.86724999999999997</v>
      </c>
      <c r="B6940">
        <f t="shared" si="216"/>
        <v>140832.53362380559</v>
      </c>
      <c r="C6940">
        <f t="shared" si="217"/>
        <v>101325</v>
      </c>
    </row>
    <row r="6941" spans="1:3" x14ac:dyDescent="0.2">
      <c r="A6941">
        <v>0.86737500000000001</v>
      </c>
      <c r="B6941">
        <f t="shared" si="216"/>
        <v>141201.69334932498</v>
      </c>
      <c r="C6941">
        <f t="shared" si="217"/>
        <v>101325</v>
      </c>
    </row>
    <row r="6942" spans="1:3" x14ac:dyDescent="0.2">
      <c r="A6942">
        <v>0.86750000000000005</v>
      </c>
      <c r="B6942">
        <f t="shared" si="216"/>
        <v>141325</v>
      </c>
      <c r="C6942">
        <f t="shared" si="217"/>
        <v>101325</v>
      </c>
    </row>
    <row r="6943" spans="1:3" x14ac:dyDescent="0.2">
      <c r="A6943">
        <v>0.86762499999999998</v>
      </c>
      <c r="B6943">
        <f t="shared" si="216"/>
        <v>141201.6933493253</v>
      </c>
      <c r="C6943">
        <f t="shared" si="217"/>
        <v>101325</v>
      </c>
    </row>
    <row r="6944" spans="1:3" x14ac:dyDescent="0.2">
      <c r="A6944">
        <v>0.86775000000000002</v>
      </c>
      <c r="B6944">
        <f t="shared" si="216"/>
        <v>140832.5336238055</v>
      </c>
      <c r="C6944">
        <f t="shared" si="217"/>
        <v>101325</v>
      </c>
    </row>
    <row r="6945" spans="1:3" x14ac:dyDescent="0.2">
      <c r="A6945">
        <v>0.86787499999999995</v>
      </c>
      <c r="B6945">
        <f t="shared" si="216"/>
        <v>140219.79681590764</v>
      </c>
      <c r="C6945">
        <f t="shared" si="217"/>
        <v>101325</v>
      </c>
    </row>
    <row r="6946" spans="1:3" x14ac:dyDescent="0.2">
      <c r="A6946">
        <v>0.86799999999999999</v>
      </c>
      <c r="B6946">
        <f t="shared" si="216"/>
        <v>139367.26065180622</v>
      </c>
      <c r="C6946">
        <f t="shared" si="217"/>
        <v>101325</v>
      </c>
    </row>
    <row r="6947" spans="1:3" x14ac:dyDescent="0.2">
      <c r="A6947">
        <v>0.86812500000000004</v>
      </c>
      <c r="B6947">
        <f t="shared" si="216"/>
        <v>138280.18130045076</v>
      </c>
      <c r="C6947">
        <f t="shared" si="217"/>
        <v>101325</v>
      </c>
    </row>
    <row r="6948" spans="1:3" x14ac:dyDescent="0.2">
      <c r="A6948">
        <v>0.86824999999999997</v>
      </c>
      <c r="B6948">
        <f t="shared" si="216"/>
        <v>136965.26096753497</v>
      </c>
      <c r="C6948">
        <f t="shared" si="217"/>
        <v>101325</v>
      </c>
    </row>
    <row r="6949" spans="1:3" x14ac:dyDescent="0.2">
      <c r="A6949">
        <v>0.86837500000000001</v>
      </c>
      <c r="B6949">
        <f t="shared" si="216"/>
        <v>135430.60657416284</v>
      </c>
      <c r="C6949">
        <f t="shared" si="217"/>
        <v>101325</v>
      </c>
    </row>
    <row r="6950" spans="1:3" x14ac:dyDescent="0.2">
      <c r="A6950">
        <v>0.86850000000000005</v>
      </c>
      <c r="B6950">
        <f t="shared" si="216"/>
        <v>133685.67977499837</v>
      </c>
      <c r="C6950">
        <f t="shared" si="217"/>
        <v>101325</v>
      </c>
    </row>
    <row r="6951" spans="1:3" x14ac:dyDescent="0.2">
      <c r="A6951">
        <v>0.86862499999999998</v>
      </c>
      <c r="B6951">
        <f t="shared" si="216"/>
        <v>131741.23862400034</v>
      </c>
      <c r="C6951">
        <f t="shared" si="217"/>
        <v>101325</v>
      </c>
    </row>
    <row r="6952" spans="1:3" x14ac:dyDescent="0.2">
      <c r="A6952">
        <v>0.86875000000000002</v>
      </c>
      <c r="B6952">
        <f t="shared" si="216"/>
        <v>129609.27124746263</v>
      </c>
      <c r="C6952">
        <f t="shared" si="217"/>
        <v>101325</v>
      </c>
    </row>
    <row r="6953" spans="1:3" x14ac:dyDescent="0.2">
      <c r="A6953">
        <v>0.86887499999999995</v>
      </c>
      <c r="B6953">
        <f t="shared" si="216"/>
        <v>127302.9219332065</v>
      </c>
      <c r="C6953">
        <f t="shared" si="217"/>
        <v>101325</v>
      </c>
    </row>
    <row r="6954" spans="1:3" x14ac:dyDescent="0.2">
      <c r="A6954">
        <v>0.86899999999999999</v>
      </c>
      <c r="B6954">
        <f t="shared" si="216"/>
        <v>124836.41009169996</v>
      </c>
      <c r="C6954">
        <f t="shared" si="217"/>
        <v>101325</v>
      </c>
    </row>
    <row r="6955" spans="1:3" x14ac:dyDescent="0.2">
      <c r="A6955">
        <v>0.86912500000000004</v>
      </c>
      <c r="B6955">
        <f t="shared" si="216"/>
        <v>122224.9425886372</v>
      </c>
      <c r="C6955">
        <f t="shared" si="217"/>
        <v>101325</v>
      </c>
    </row>
    <row r="6956" spans="1:3" x14ac:dyDescent="0.2">
      <c r="A6956">
        <v>0.86924999999999997</v>
      </c>
      <c r="B6956">
        <f t="shared" si="216"/>
        <v>119484.61998958324</v>
      </c>
      <c r="C6956">
        <f t="shared" si="217"/>
        <v>101325</v>
      </c>
    </row>
    <row r="6957" spans="1:3" x14ac:dyDescent="0.2">
      <c r="A6957">
        <v>0.86937500000000001</v>
      </c>
      <c r="B6957">
        <f t="shared" si="216"/>
        <v>116632.33729460301</v>
      </c>
      <c r="C6957">
        <f t="shared" si="217"/>
        <v>101325</v>
      </c>
    </row>
    <row r="6958" spans="1:3" x14ac:dyDescent="0.2">
      <c r="A6958">
        <v>0.86950000000000005</v>
      </c>
      <c r="B6958">
        <f t="shared" si="216"/>
        <v>113685.67977499525</v>
      </c>
      <c r="C6958">
        <f t="shared" si="217"/>
        <v>101325</v>
      </c>
    </row>
    <row r="6959" spans="1:3" x14ac:dyDescent="0.2">
      <c r="A6959">
        <v>0.86962499999999998</v>
      </c>
      <c r="B6959">
        <f t="shared" si="216"/>
        <v>110662.81455423585</v>
      </c>
      <c r="C6959">
        <f t="shared" si="217"/>
        <v>101325</v>
      </c>
    </row>
    <row r="6960" spans="1:3" x14ac:dyDescent="0.2">
      <c r="A6960">
        <v>0.86975000000000002</v>
      </c>
      <c r="B6960">
        <f t="shared" si="216"/>
        <v>107582.37860160675</v>
      </c>
      <c r="C6960">
        <f t="shared" si="217"/>
        <v>101325</v>
      </c>
    </row>
    <row r="6961" spans="1:3" x14ac:dyDescent="0.2">
      <c r="A6961">
        <v>0.86987499999999995</v>
      </c>
      <c r="B6961">
        <f t="shared" si="216"/>
        <v>104463.36382911367</v>
      </c>
      <c r="C6961">
        <f t="shared" si="217"/>
        <v>101325</v>
      </c>
    </row>
    <row r="6962" spans="1:3" x14ac:dyDescent="0.2">
      <c r="A6962">
        <v>0.87</v>
      </c>
      <c r="B6962">
        <f t="shared" si="216"/>
        <v>101324.99999999773</v>
      </c>
      <c r="C6962">
        <f t="shared" si="217"/>
        <v>101325</v>
      </c>
    </row>
    <row r="6963" spans="1:3" x14ac:dyDescent="0.2">
      <c r="A6963">
        <v>0.87012500000000004</v>
      </c>
      <c r="B6963">
        <f t="shared" si="216"/>
        <v>98186.636170886326</v>
      </c>
      <c r="C6963">
        <f t="shared" si="217"/>
        <v>101325</v>
      </c>
    </row>
    <row r="6964" spans="1:3" x14ac:dyDescent="0.2">
      <c r="A6964">
        <v>0.87024999999999997</v>
      </c>
      <c r="B6964">
        <f t="shared" si="216"/>
        <v>95067.621398393254</v>
      </c>
      <c r="C6964">
        <f t="shared" si="217"/>
        <v>101325</v>
      </c>
    </row>
    <row r="6965" spans="1:3" x14ac:dyDescent="0.2">
      <c r="A6965">
        <v>0.87037500000000001</v>
      </c>
      <c r="B6965">
        <f t="shared" si="216"/>
        <v>91987.185445764146</v>
      </c>
      <c r="C6965">
        <f t="shared" si="217"/>
        <v>101325</v>
      </c>
    </row>
    <row r="6966" spans="1:3" x14ac:dyDescent="0.2">
      <c r="A6966">
        <v>0.87050000000000005</v>
      </c>
      <c r="B6966">
        <f t="shared" si="216"/>
        <v>88964.320225000411</v>
      </c>
      <c r="C6966">
        <f t="shared" si="217"/>
        <v>101325</v>
      </c>
    </row>
    <row r="6967" spans="1:3" x14ac:dyDescent="0.2">
      <c r="A6967">
        <v>0.87062499999999998</v>
      </c>
      <c r="B6967">
        <f t="shared" si="216"/>
        <v>86017.662705396986</v>
      </c>
      <c r="C6967">
        <f t="shared" si="217"/>
        <v>101325</v>
      </c>
    </row>
    <row r="6968" spans="1:3" x14ac:dyDescent="0.2">
      <c r="A6968">
        <v>0.87075000000000002</v>
      </c>
      <c r="B6968">
        <f t="shared" si="216"/>
        <v>83165.38001041676</v>
      </c>
      <c r="C6968">
        <f t="shared" si="217"/>
        <v>101325</v>
      </c>
    </row>
    <row r="6969" spans="1:3" x14ac:dyDescent="0.2">
      <c r="A6969">
        <v>0.87087499999999995</v>
      </c>
      <c r="B6969">
        <f t="shared" si="216"/>
        <v>80425.057411362795</v>
      </c>
      <c r="C6969">
        <f t="shared" si="217"/>
        <v>101325</v>
      </c>
    </row>
    <row r="6970" spans="1:3" x14ac:dyDescent="0.2">
      <c r="A6970">
        <v>0.871</v>
      </c>
      <c r="B6970">
        <f t="shared" si="216"/>
        <v>77813.58990830004</v>
      </c>
      <c r="C6970">
        <f t="shared" si="217"/>
        <v>101325</v>
      </c>
    </row>
    <row r="6971" spans="1:3" x14ac:dyDescent="0.2">
      <c r="A6971">
        <v>0.87112500000000004</v>
      </c>
      <c r="B6971">
        <f t="shared" si="216"/>
        <v>75347.078066793503</v>
      </c>
      <c r="C6971">
        <f t="shared" si="217"/>
        <v>101325</v>
      </c>
    </row>
    <row r="6972" spans="1:3" x14ac:dyDescent="0.2">
      <c r="A6972">
        <v>0.87124999999999997</v>
      </c>
      <c r="B6972">
        <f t="shared" si="216"/>
        <v>73040.728752537369</v>
      </c>
      <c r="C6972">
        <f t="shared" si="217"/>
        <v>101325</v>
      </c>
    </row>
    <row r="6973" spans="1:3" x14ac:dyDescent="0.2">
      <c r="A6973">
        <v>0.87137500000000001</v>
      </c>
      <c r="B6973">
        <f t="shared" si="216"/>
        <v>70908.761375999646</v>
      </c>
      <c r="C6973">
        <f t="shared" si="217"/>
        <v>101325</v>
      </c>
    </row>
    <row r="6974" spans="1:3" x14ac:dyDescent="0.2">
      <c r="A6974">
        <v>0.87150000000000005</v>
      </c>
      <c r="B6974">
        <f t="shared" si="216"/>
        <v>68964.320225001647</v>
      </c>
      <c r="C6974">
        <f t="shared" si="217"/>
        <v>101325</v>
      </c>
    </row>
    <row r="6975" spans="1:3" x14ac:dyDescent="0.2">
      <c r="A6975">
        <v>0.87162499999999998</v>
      </c>
      <c r="B6975">
        <f t="shared" si="216"/>
        <v>67219.393425837159</v>
      </c>
      <c r="C6975">
        <f t="shared" si="217"/>
        <v>101325</v>
      </c>
    </row>
    <row r="6976" spans="1:3" x14ac:dyDescent="0.2">
      <c r="A6976">
        <v>0.87175000000000002</v>
      </c>
      <c r="B6976">
        <f t="shared" si="216"/>
        <v>65684.739032465048</v>
      </c>
      <c r="C6976">
        <f t="shared" si="217"/>
        <v>101325</v>
      </c>
    </row>
    <row r="6977" spans="1:3" x14ac:dyDescent="0.2">
      <c r="A6977">
        <v>0.87187499999999996</v>
      </c>
      <c r="B6977">
        <f t="shared" si="216"/>
        <v>64369.818699549243</v>
      </c>
      <c r="C6977">
        <f t="shared" si="217"/>
        <v>101325</v>
      </c>
    </row>
    <row r="6978" spans="1:3" x14ac:dyDescent="0.2">
      <c r="A6978">
        <v>0.872</v>
      </c>
      <c r="B6978">
        <f t="shared" si="216"/>
        <v>63282.739348193769</v>
      </c>
      <c r="C6978">
        <f t="shared" si="217"/>
        <v>101325</v>
      </c>
    </row>
    <row r="6979" spans="1:3" x14ac:dyDescent="0.2">
      <c r="A6979">
        <v>0.87212500000000004</v>
      </c>
      <c r="B6979">
        <f t="shared" ref="B6979:B7042" si="218">-40000*SIN(200*PI()*A6979)+101325</f>
        <v>62430.203184092366</v>
      </c>
      <c r="C6979">
        <f t="shared" ref="C6979:C7042" si="219">IF(MOD(A6979,0.02)&gt;0.005,101325,B6979)</f>
        <v>101325</v>
      </c>
    </row>
    <row r="6980" spans="1:3" x14ac:dyDescent="0.2">
      <c r="A6980">
        <v>0.87224999999999997</v>
      </c>
      <c r="B6980">
        <f t="shared" si="218"/>
        <v>61817.466376194483</v>
      </c>
      <c r="C6980">
        <f t="shared" si="219"/>
        <v>101325</v>
      </c>
    </row>
    <row r="6981" spans="1:3" x14ac:dyDescent="0.2">
      <c r="A6981">
        <v>0.87237500000000001</v>
      </c>
      <c r="B6981">
        <f t="shared" si="218"/>
        <v>61448.306650674705</v>
      </c>
      <c r="C6981">
        <f t="shared" si="219"/>
        <v>101325</v>
      </c>
    </row>
    <row r="6982" spans="1:3" x14ac:dyDescent="0.2">
      <c r="A6982">
        <v>0.87250000000000005</v>
      </c>
      <c r="B6982">
        <f t="shared" si="218"/>
        <v>61325</v>
      </c>
      <c r="C6982">
        <f t="shared" si="219"/>
        <v>101325</v>
      </c>
    </row>
    <row r="6983" spans="1:3" x14ac:dyDescent="0.2">
      <c r="A6983">
        <v>0.87262499999999998</v>
      </c>
      <c r="B6983">
        <f t="shared" si="218"/>
        <v>61448.306650675033</v>
      </c>
      <c r="C6983">
        <f t="shared" si="219"/>
        <v>101325</v>
      </c>
    </row>
    <row r="6984" spans="1:3" x14ac:dyDescent="0.2">
      <c r="A6984">
        <v>0.87275000000000003</v>
      </c>
      <c r="B6984">
        <f t="shared" si="218"/>
        <v>61817.466376194418</v>
      </c>
      <c r="C6984">
        <f t="shared" si="219"/>
        <v>101325</v>
      </c>
    </row>
    <row r="6985" spans="1:3" x14ac:dyDescent="0.2">
      <c r="A6985">
        <v>0.87287499999999996</v>
      </c>
      <c r="B6985">
        <f t="shared" si="218"/>
        <v>62430.203184092265</v>
      </c>
      <c r="C6985">
        <f t="shared" si="219"/>
        <v>101325</v>
      </c>
    </row>
    <row r="6986" spans="1:3" x14ac:dyDescent="0.2">
      <c r="A6986">
        <v>0.873</v>
      </c>
      <c r="B6986">
        <f t="shared" si="218"/>
        <v>63282.739348193638</v>
      </c>
      <c r="C6986">
        <f t="shared" si="219"/>
        <v>101325</v>
      </c>
    </row>
    <row r="6987" spans="1:3" x14ac:dyDescent="0.2">
      <c r="A6987">
        <v>0.87312500000000004</v>
      </c>
      <c r="B6987">
        <f t="shared" si="218"/>
        <v>64369.818699549083</v>
      </c>
      <c r="C6987">
        <f t="shared" si="219"/>
        <v>101325</v>
      </c>
    </row>
    <row r="6988" spans="1:3" x14ac:dyDescent="0.2">
      <c r="A6988">
        <v>0.87324999999999997</v>
      </c>
      <c r="B6988">
        <f t="shared" si="218"/>
        <v>65684.739032464859</v>
      </c>
      <c r="C6988">
        <f t="shared" si="219"/>
        <v>101325</v>
      </c>
    </row>
    <row r="6989" spans="1:3" x14ac:dyDescent="0.2">
      <c r="A6989">
        <v>0.87337500000000001</v>
      </c>
      <c r="B6989">
        <f t="shared" si="218"/>
        <v>67219.393425836926</v>
      </c>
      <c r="C6989">
        <f t="shared" si="219"/>
        <v>101325</v>
      </c>
    </row>
    <row r="6990" spans="1:3" x14ac:dyDescent="0.2">
      <c r="A6990">
        <v>0.87350000000000005</v>
      </c>
      <c r="B6990">
        <f t="shared" si="218"/>
        <v>68964.320225004063</v>
      </c>
      <c r="C6990">
        <f t="shared" si="219"/>
        <v>101325</v>
      </c>
    </row>
    <row r="6991" spans="1:3" x14ac:dyDescent="0.2">
      <c r="A6991">
        <v>0.87362499999999998</v>
      </c>
      <c r="B6991">
        <f t="shared" si="218"/>
        <v>70908.761375999369</v>
      </c>
      <c r="C6991">
        <f t="shared" si="219"/>
        <v>101325</v>
      </c>
    </row>
    <row r="6992" spans="1:3" x14ac:dyDescent="0.2">
      <c r="A6992">
        <v>0.87375000000000003</v>
      </c>
      <c r="B6992">
        <f t="shared" si="218"/>
        <v>73040.728752537063</v>
      </c>
      <c r="C6992">
        <f t="shared" si="219"/>
        <v>101325</v>
      </c>
    </row>
    <row r="6993" spans="1:3" x14ac:dyDescent="0.2">
      <c r="A6993">
        <v>0.87387499999999996</v>
      </c>
      <c r="B6993">
        <f t="shared" si="218"/>
        <v>75347.078066793183</v>
      </c>
      <c r="C6993">
        <f t="shared" si="219"/>
        <v>101325</v>
      </c>
    </row>
    <row r="6994" spans="1:3" x14ac:dyDescent="0.2">
      <c r="A6994">
        <v>0.874</v>
      </c>
      <c r="B6994">
        <f t="shared" si="218"/>
        <v>77813.589908299691</v>
      </c>
      <c r="C6994">
        <f t="shared" si="219"/>
        <v>101325</v>
      </c>
    </row>
    <row r="6995" spans="1:3" x14ac:dyDescent="0.2">
      <c r="A6995">
        <v>0.87412500000000004</v>
      </c>
      <c r="B6995">
        <f t="shared" si="218"/>
        <v>80425.057411362417</v>
      </c>
      <c r="C6995">
        <f t="shared" si="219"/>
        <v>101325</v>
      </c>
    </row>
    <row r="6996" spans="1:3" x14ac:dyDescent="0.2">
      <c r="A6996">
        <v>0.87424999999999997</v>
      </c>
      <c r="B6996">
        <f t="shared" si="218"/>
        <v>83165.380010416382</v>
      </c>
      <c r="C6996">
        <f t="shared" si="219"/>
        <v>101325</v>
      </c>
    </row>
    <row r="6997" spans="1:3" x14ac:dyDescent="0.2">
      <c r="A6997">
        <v>0.87437500000000001</v>
      </c>
      <c r="B6997">
        <f t="shared" si="218"/>
        <v>86017.662705396593</v>
      </c>
      <c r="C6997">
        <f t="shared" si="219"/>
        <v>101325</v>
      </c>
    </row>
    <row r="6998" spans="1:3" x14ac:dyDescent="0.2">
      <c r="A6998">
        <v>0.87450000000000006</v>
      </c>
      <c r="B6998">
        <f t="shared" si="218"/>
        <v>88964.320225004325</v>
      </c>
      <c r="C6998">
        <f t="shared" si="219"/>
        <v>101325</v>
      </c>
    </row>
    <row r="6999" spans="1:3" x14ac:dyDescent="0.2">
      <c r="A6999">
        <v>0.87462499999999999</v>
      </c>
      <c r="B6999">
        <f t="shared" si="218"/>
        <v>91987.185445763724</v>
      </c>
      <c r="C6999">
        <f t="shared" si="219"/>
        <v>101325</v>
      </c>
    </row>
    <row r="7000" spans="1:3" x14ac:dyDescent="0.2">
      <c r="A7000">
        <v>0.87475000000000003</v>
      </c>
      <c r="B7000">
        <f t="shared" si="218"/>
        <v>95067.621398392832</v>
      </c>
      <c r="C7000">
        <f t="shared" si="219"/>
        <v>101325</v>
      </c>
    </row>
    <row r="7001" spans="1:3" x14ac:dyDescent="0.2">
      <c r="A7001">
        <v>0.87487499999999996</v>
      </c>
      <c r="B7001">
        <f t="shared" si="218"/>
        <v>98186.636170885889</v>
      </c>
      <c r="C7001">
        <f t="shared" si="219"/>
        <v>101325</v>
      </c>
    </row>
    <row r="7002" spans="1:3" x14ac:dyDescent="0.2">
      <c r="A7002">
        <v>0.875</v>
      </c>
      <c r="B7002">
        <f t="shared" si="218"/>
        <v>101325.00000000185</v>
      </c>
      <c r="C7002">
        <f t="shared" si="219"/>
        <v>101325</v>
      </c>
    </row>
    <row r="7003" spans="1:3" x14ac:dyDescent="0.2">
      <c r="A7003">
        <v>0.87512500000000004</v>
      </c>
      <c r="B7003">
        <f t="shared" si="218"/>
        <v>104463.36382911324</v>
      </c>
      <c r="C7003">
        <f t="shared" si="219"/>
        <v>101325</v>
      </c>
    </row>
    <row r="7004" spans="1:3" x14ac:dyDescent="0.2">
      <c r="A7004">
        <v>0.87524999999999997</v>
      </c>
      <c r="B7004">
        <f t="shared" si="218"/>
        <v>107582.37860161081</v>
      </c>
      <c r="C7004">
        <f t="shared" si="219"/>
        <v>101325</v>
      </c>
    </row>
    <row r="7005" spans="1:3" x14ac:dyDescent="0.2">
      <c r="A7005">
        <v>0.87537500000000001</v>
      </c>
      <c r="B7005">
        <f t="shared" si="218"/>
        <v>110662.81455423543</v>
      </c>
      <c r="C7005">
        <f t="shared" si="219"/>
        <v>101325</v>
      </c>
    </row>
    <row r="7006" spans="1:3" x14ac:dyDescent="0.2">
      <c r="A7006">
        <v>0.87549999999999994</v>
      </c>
      <c r="B7006">
        <f t="shared" si="218"/>
        <v>113685.67977499485</v>
      </c>
      <c r="C7006">
        <f t="shared" si="219"/>
        <v>101325</v>
      </c>
    </row>
    <row r="7007" spans="1:3" x14ac:dyDescent="0.2">
      <c r="A7007">
        <v>0.87562499999999999</v>
      </c>
      <c r="B7007">
        <f t="shared" si="218"/>
        <v>116632.33729460262</v>
      </c>
      <c r="C7007">
        <f t="shared" si="219"/>
        <v>101325</v>
      </c>
    </row>
    <row r="7008" spans="1:3" x14ac:dyDescent="0.2">
      <c r="A7008">
        <v>0.87575000000000003</v>
      </c>
      <c r="B7008">
        <f t="shared" si="218"/>
        <v>119484.61998958285</v>
      </c>
      <c r="C7008">
        <f t="shared" si="219"/>
        <v>101325</v>
      </c>
    </row>
    <row r="7009" spans="1:3" x14ac:dyDescent="0.2">
      <c r="A7009">
        <v>0.87587499999999996</v>
      </c>
      <c r="B7009">
        <f t="shared" si="218"/>
        <v>122224.94258863684</v>
      </c>
      <c r="C7009">
        <f t="shared" si="219"/>
        <v>101325</v>
      </c>
    </row>
    <row r="7010" spans="1:3" x14ac:dyDescent="0.2">
      <c r="A7010">
        <v>0.876</v>
      </c>
      <c r="B7010">
        <f t="shared" si="218"/>
        <v>124836.41009169961</v>
      </c>
      <c r="C7010">
        <f t="shared" si="219"/>
        <v>101325</v>
      </c>
    </row>
    <row r="7011" spans="1:3" x14ac:dyDescent="0.2">
      <c r="A7011">
        <v>0.87612500000000004</v>
      </c>
      <c r="B7011">
        <f t="shared" si="218"/>
        <v>127302.92193320963</v>
      </c>
      <c r="C7011">
        <f t="shared" si="219"/>
        <v>101325</v>
      </c>
    </row>
    <row r="7012" spans="1:3" x14ac:dyDescent="0.2">
      <c r="A7012">
        <v>0.87624999999999997</v>
      </c>
      <c r="B7012">
        <f t="shared" si="218"/>
        <v>129609.27124746233</v>
      </c>
      <c r="C7012">
        <f t="shared" si="219"/>
        <v>101325</v>
      </c>
    </row>
    <row r="7013" spans="1:3" x14ac:dyDescent="0.2">
      <c r="A7013">
        <v>0.87637500000000002</v>
      </c>
      <c r="B7013">
        <f t="shared" si="218"/>
        <v>131741.23862400302</v>
      </c>
      <c r="C7013">
        <f t="shared" si="219"/>
        <v>101325</v>
      </c>
    </row>
    <row r="7014" spans="1:3" x14ac:dyDescent="0.2">
      <c r="A7014">
        <v>0.87649999999999995</v>
      </c>
      <c r="B7014">
        <f t="shared" si="218"/>
        <v>133685.67977499811</v>
      </c>
      <c r="C7014">
        <f t="shared" si="219"/>
        <v>101325</v>
      </c>
    </row>
    <row r="7015" spans="1:3" x14ac:dyDescent="0.2">
      <c r="A7015">
        <v>0.87662499999999999</v>
      </c>
      <c r="B7015">
        <f t="shared" si="218"/>
        <v>135430.60657416261</v>
      </c>
      <c r="C7015">
        <f t="shared" si="219"/>
        <v>101325</v>
      </c>
    </row>
    <row r="7016" spans="1:3" x14ac:dyDescent="0.2">
      <c r="A7016">
        <v>0.87675000000000003</v>
      </c>
      <c r="B7016">
        <f t="shared" si="218"/>
        <v>136965.26096753476</v>
      </c>
      <c r="C7016">
        <f t="shared" si="219"/>
        <v>101325</v>
      </c>
    </row>
    <row r="7017" spans="1:3" x14ac:dyDescent="0.2">
      <c r="A7017">
        <v>0.87687499999999996</v>
      </c>
      <c r="B7017">
        <f t="shared" si="218"/>
        <v>138280.18130045058</v>
      </c>
      <c r="C7017">
        <f t="shared" si="219"/>
        <v>101325</v>
      </c>
    </row>
    <row r="7018" spans="1:3" x14ac:dyDescent="0.2">
      <c r="A7018">
        <v>0.877</v>
      </c>
      <c r="B7018">
        <f t="shared" si="218"/>
        <v>139367.26065180611</v>
      </c>
      <c r="C7018">
        <f t="shared" si="219"/>
        <v>101325</v>
      </c>
    </row>
    <row r="7019" spans="1:3" x14ac:dyDescent="0.2">
      <c r="A7019">
        <v>0.87712500000000004</v>
      </c>
      <c r="B7019">
        <f t="shared" si="218"/>
        <v>140219.79681590752</v>
      </c>
      <c r="C7019">
        <f t="shared" si="219"/>
        <v>101325</v>
      </c>
    </row>
    <row r="7020" spans="1:3" x14ac:dyDescent="0.2">
      <c r="A7020">
        <v>0.87724999999999997</v>
      </c>
      <c r="B7020">
        <f t="shared" si="218"/>
        <v>140832.53362380544</v>
      </c>
      <c r="C7020">
        <f t="shared" si="219"/>
        <v>101325</v>
      </c>
    </row>
    <row r="7021" spans="1:3" x14ac:dyDescent="0.2">
      <c r="A7021">
        <v>0.87737500000000002</v>
      </c>
      <c r="B7021">
        <f t="shared" si="218"/>
        <v>141201.69334932527</v>
      </c>
      <c r="C7021">
        <f t="shared" si="219"/>
        <v>101325</v>
      </c>
    </row>
    <row r="7022" spans="1:3" x14ac:dyDescent="0.2">
      <c r="A7022">
        <v>0.87749999999999995</v>
      </c>
      <c r="B7022">
        <f t="shared" si="218"/>
        <v>141325</v>
      </c>
      <c r="C7022">
        <f t="shared" si="219"/>
        <v>101325</v>
      </c>
    </row>
    <row r="7023" spans="1:3" x14ac:dyDescent="0.2">
      <c r="A7023">
        <v>0.87762499999999999</v>
      </c>
      <c r="B7023">
        <f t="shared" si="218"/>
        <v>141201.69334932501</v>
      </c>
      <c r="C7023">
        <f t="shared" si="219"/>
        <v>101325</v>
      </c>
    </row>
    <row r="7024" spans="1:3" x14ac:dyDescent="0.2">
      <c r="A7024">
        <v>0.87775000000000003</v>
      </c>
      <c r="B7024">
        <f t="shared" si="218"/>
        <v>140832.53362380565</v>
      </c>
      <c r="C7024">
        <f t="shared" si="219"/>
        <v>101325</v>
      </c>
    </row>
    <row r="7025" spans="1:3" x14ac:dyDescent="0.2">
      <c r="A7025">
        <v>0.87787499999999996</v>
      </c>
      <c r="B7025">
        <f t="shared" si="218"/>
        <v>140219.79681590677</v>
      </c>
      <c r="C7025">
        <f t="shared" si="219"/>
        <v>101325</v>
      </c>
    </row>
    <row r="7026" spans="1:3" x14ac:dyDescent="0.2">
      <c r="A7026">
        <v>0.878</v>
      </c>
      <c r="B7026">
        <f t="shared" si="218"/>
        <v>139367.26065180649</v>
      </c>
      <c r="C7026">
        <f t="shared" si="219"/>
        <v>101325</v>
      </c>
    </row>
    <row r="7027" spans="1:3" x14ac:dyDescent="0.2">
      <c r="A7027">
        <v>0.87812500000000004</v>
      </c>
      <c r="B7027">
        <f t="shared" si="218"/>
        <v>138280.18130045108</v>
      </c>
      <c r="C7027">
        <f t="shared" si="219"/>
        <v>101325</v>
      </c>
    </row>
    <row r="7028" spans="1:3" x14ac:dyDescent="0.2">
      <c r="A7028">
        <v>0.87824999999999998</v>
      </c>
      <c r="B7028">
        <f t="shared" si="218"/>
        <v>136965.26096753535</v>
      </c>
      <c r="C7028">
        <f t="shared" si="219"/>
        <v>101325</v>
      </c>
    </row>
    <row r="7029" spans="1:3" x14ac:dyDescent="0.2">
      <c r="A7029">
        <v>0.87837500000000002</v>
      </c>
      <c r="B7029">
        <f t="shared" si="218"/>
        <v>135430.60657416331</v>
      </c>
      <c r="C7029">
        <f t="shared" si="219"/>
        <v>101325</v>
      </c>
    </row>
    <row r="7030" spans="1:3" x14ac:dyDescent="0.2">
      <c r="A7030">
        <v>0.87849999999999995</v>
      </c>
      <c r="B7030">
        <f t="shared" si="218"/>
        <v>133685.67977499886</v>
      </c>
      <c r="C7030">
        <f t="shared" si="219"/>
        <v>101325</v>
      </c>
    </row>
    <row r="7031" spans="1:3" x14ac:dyDescent="0.2">
      <c r="A7031">
        <v>0.87862499999999999</v>
      </c>
      <c r="B7031">
        <f t="shared" si="218"/>
        <v>131741.23862400092</v>
      </c>
      <c r="C7031">
        <f t="shared" si="219"/>
        <v>101325</v>
      </c>
    </row>
    <row r="7032" spans="1:3" x14ac:dyDescent="0.2">
      <c r="A7032">
        <v>0.87875000000000003</v>
      </c>
      <c r="B7032">
        <f t="shared" si="218"/>
        <v>129609.27124746003</v>
      </c>
      <c r="C7032">
        <f t="shared" si="219"/>
        <v>101325</v>
      </c>
    </row>
    <row r="7033" spans="1:3" x14ac:dyDescent="0.2">
      <c r="A7033">
        <v>0.87887499999999996</v>
      </c>
      <c r="B7033">
        <f t="shared" si="218"/>
        <v>127302.92193320715</v>
      </c>
      <c r="C7033">
        <f t="shared" si="219"/>
        <v>101325</v>
      </c>
    </row>
    <row r="7034" spans="1:3" x14ac:dyDescent="0.2">
      <c r="A7034">
        <v>0.879</v>
      </c>
      <c r="B7034">
        <f t="shared" si="218"/>
        <v>124836.41009169698</v>
      </c>
      <c r="C7034">
        <f t="shared" si="219"/>
        <v>101325</v>
      </c>
    </row>
    <row r="7035" spans="1:3" x14ac:dyDescent="0.2">
      <c r="A7035">
        <v>0.87912500000000005</v>
      </c>
      <c r="B7035">
        <f t="shared" si="218"/>
        <v>122224.94258863795</v>
      </c>
      <c r="C7035">
        <f t="shared" si="219"/>
        <v>101325</v>
      </c>
    </row>
    <row r="7036" spans="1:3" x14ac:dyDescent="0.2">
      <c r="A7036">
        <v>0.87924999999999998</v>
      </c>
      <c r="B7036">
        <f t="shared" si="218"/>
        <v>119484.619989584</v>
      </c>
      <c r="C7036">
        <f t="shared" si="219"/>
        <v>101325</v>
      </c>
    </row>
    <row r="7037" spans="1:3" x14ac:dyDescent="0.2">
      <c r="A7037">
        <v>0.87937500000000002</v>
      </c>
      <c r="B7037">
        <f t="shared" si="218"/>
        <v>116632.33729460381</v>
      </c>
      <c r="C7037">
        <f t="shared" si="219"/>
        <v>101325</v>
      </c>
    </row>
    <row r="7038" spans="1:3" x14ac:dyDescent="0.2">
      <c r="A7038">
        <v>0.87949999999999995</v>
      </c>
      <c r="B7038">
        <f t="shared" si="218"/>
        <v>113685.6797750004</v>
      </c>
      <c r="C7038">
        <f t="shared" si="219"/>
        <v>101325</v>
      </c>
    </row>
    <row r="7039" spans="1:3" x14ac:dyDescent="0.2">
      <c r="A7039">
        <v>0.87962499999999999</v>
      </c>
      <c r="B7039">
        <f t="shared" si="218"/>
        <v>110662.81455423668</v>
      </c>
      <c r="C7039">
        <f t="shared" si="219"/>
        <v>101325</v>
      </c>
    </row>
    <row r="7040" spans="1:3" x14ac:dyDescent="0.2">
      <c r="A7040">
        <v>0.87975000000000003</v>
      </c>
      <c r="B7040">
        <f t="shared" si="218"/>
        <v>107582.37860160759</v>
      </c>
      <c r="C7040">
        <f t="shared" si="219"/>
        <v>101325</v>
      </c>
    </row>
    <row r="7041" spans="1:3" x14ac:dyDescent="0.2">
      <c r="A7041">
        <v>0.87987499999999996</v>
      </c>
      <c r="B7041">
        <f t="shared" si="218"/>
        <v>104463.36382911453</v>
      </c>
      <c r="C7041">
        <f t="shared" si="219"/>
        <v>101325</v>
      </c>
    </row>
    <row r="7042" spans="1:3" x14ac:dyDescent="0.2">
      <c r="A7042">
        <v>0.88</v>
      </c>
      <c r="B7042">
        <f t="shared" si="218"/>
        <v>101324.99999999859</v>
      </c>
      <c r="C7042">
        <f t="shared" si="219"/>
        <v>101325</v>
      </c>
    </row>
    <row r="7043" spans="1:3" x14ac:dyDescent="0.2">
      <c r="A7043">
        <v>0.88012500000000005</v>
      </c>
      <c r="B7043">
        <f t="shared" ref="B7043:B7106" si="220">-40000*SIN(200*PI()*A7043)+101325</f>
        <v>98186.636170882659</v>
      </c>
      <c r="C7043">
        <f t="shared" ref="C7043:C7106" si="221">IF(MOD(A7043,0.02)&gt;0.005,101325,B7043)</f>
        <v>98186.636170882659</v>
      </c>
    </row>
    <row r="7044" spans="1:3" x14ac:dyDescent="0.2">
      <c r="A7044">
        <v>0.88024999999999998</v>
      </c>
      <c r="B7044">
        <f t="shared" si="220"/>
        <v>95067.621398389616</v>
      </c>
      <c r="C7044">
        <f t="shared" si="221"/>
        <v>95067.621398389616</v>
      </c>
    </row>
    <row r="7045" spans="1:3" x14ac:dyDescent="0.2">
      <c r="A7045">
        <v>0.88037500000000002</v>
      </c>
      <c r="B7045">
        <f t="shared" si="220"/>
        <v>91987.18544576499</v>
      </c>
      <c r="C7045">
        <f t="shared" si="221"/>
        <v>91987.18544576499</v>
      </c>
    </row>
    <row r="7046" spans="1:3" x14ac:dyDescent="0.2">
      <c r="A7046">
        <v>0.88049999999999995</v>
      </c>
      <c r="B7046">
        <f t="shared" si="220"/>
        <v>88964.32022500124</v>
      </c>
      <c r="C7046">
        <f t="shared" si="221"/>
        <v>88964.32022500124</v>
      </c>
    </row>
    <row r="7047" spans="1:3" x14ac:dyDescent="0.2">
      <c r="A7047">
        <v>0.88062499999999999</v>
      </c>
      <c r="B7047">
        <f t="shared" si="220"/>
        <v>86017.662705397786</v>
      </c>
      <c r="C7047">
        <f t="shared" si="221"/>
        <v>86017.662705397786</v>
      </c>
    </row>
    <row r="7048" spans="1:3" x14ac:dyDescent="0.2">
      <c r="A7048">
        <v>0.88075000000000003</v>
      </c>
      <c r="B7048">
        <f t="shared" si="220"/>
        <v>83165.380010417546</v>
      </c>
      <c r="C7048">
        <f t="shared" si="221"/>
        <v>83165.380010417546</v>
      </c>
    </row>
    <row r="7049" spans="1:3" x14ac:dyDescent="0.2">
      <c r="A7049">
        <v>0.88087499999999996</v>
      </c>
      <c r="B7049">
        <f t="shared" si="220"/>
        <v>80425.057411363523</v>
      </c>
      <c r="C7049">
        <f t="shared" si="221"/>
        <v>80425.057411363523</v>
      </c>
    </row>
    <row r="7050" spans="1:3" x14ac:dyDescent="0.2">
      <c r="A7050">
        <v>0.88100000000000001</v>
      </c>
      <c r="B7050">
        <f t="shared" si="220"/>
        <v>77813.589908300739</v>
      </c>
      <c r="C7050">
        <f t="shared" si="221"/>
        <v>77813.589908300739</v>
      </c>
    </row>
    <row r="7051" spans="1:3" x14ac:dyDescent="0.2">
      <c r="A7051">
        <v>0.88112500000000005</v>
      </c>
      <c r="B7051">
        <f t="shared" si="220"/>
        <v>75347.078066790709</v>
      </c>
      <c r="C7051">
        <f t="shared" si="221"/>
        <v>75347.078066790709</v>
      </c>
    </row>
    <row r="7052" spans="1:3" x14ac:dyDescent="0.2">
      <c r="A7052">
        <v>0.88124999999999998</v>
      </c>
      <c r="B7052">
        <f t="shared" si="220"/>
        <v>73040.72875253798</v>
      </c>
      <c r="C7052">
        <f t="shared" si="221"/>
        <v>73040.72875253798</v>
      </c>
    </row>
    <row r="7053" spans="1:3" x14ac:dyDescent="0.2">
      <c r="A7053">
        <v>0.88137500000000002</v>
      </c>
      <c r="B7053">
        <f t="shared" si="220"/>
        <v>70908.761375997259</v>
      </c>
      <c r="C7053">
        <f t="shared" si="221"/>
        <v>70908.761375997259</v>
      </c>
    </row>
    <row r="7054" spans="1:3" x14ac:dyDescent="0.2">
      <c r="A7054">
        <v>0.88149999999999995</v>
      </c>
      <c r="B7054">
        <f t="shared" si="220"/>
        <v>68964.320225002157</v>
      </c>
      <c r="C7054">
        <f t="shared" si="221"/>
        <v>68964.320225002157</v>
      </c>
    </row>
    <row r="7055" spans="1:3" x14ac:dyDescent="0.2">
      <c r="A7055">
        <v>0.88162499999999999</v>
      </c>
      <c r="B7055">
        <f t="shared" si="220"/>
        <v>67219.393425835238</v>
      </c>
      <c r="C7055">
        <f t="shared" si="221"/>
        <v>67219.393425835238</v>
      </c>
    </row>
    <row r="7056" spans="1:3" x14ac:dyDescent="0.2">
      <c r="A7056">
        <v>0.88175000000000003</v>
      </c>
      <c r="B7056">
        <f t="shared" si="220"/>
        <v>65684.739032465441</v>
      </c>
      <c r="C7056">
        <f t="shared" si="221"/>
        <v>65684.739032465441</v>
      </c>
    </row>
    <row r="7057" spans="1:3" x14ac:dyDescent="0.2">
      <c r="A7057">
        <v>0.88187499999999996</v>
      </c>
      <c r="B7057">
        <f t="shared" si="220"/>
        <v>64369.818699549571</v>
      </c>
      <c r="C7057">
        <f t="shared" si="221"/>
        <v>64369.818699549571</v>
      </c>
    </row>
    <row r="7058" spans="1:3" x14ac:dyDescent="0.2">
      <c r="A7058">
        <v>0.88200000000000001</v>
      </c>
      <c r="B7058">
        <f t="shared" si="220"/>
        <v>63282.739348194038</v>
      </c>
      <c r="C7058">
        <f t="shared" si="221"/>
        <v>63282.739348194038</v>
      </c>
    </row>
    <row r="7059" spans="1:3" x14ac:dyDescent="0.2">
      <c r="A7059">
        <v>0.88212500000000005</v>
      </c>
      <c r="B7059">
        <f t="shared" si="220"/>
        <v>62430.20318409257</v>
      </c>
      <c r="C7059">
        <f t="shared" si="221"/>
        <v>62430.20318409257</v>
      </c>
    </row>
    <row r="7060" spans="1:3" x14ac:dyDescent="0.2">
      <c r="A7060">
        <v>0.88224999999999998</v>
      </c>
      <c r="B7060">
        <f t="shared" si="220"/>
        <v>61817.466376194621</v>
      </c>
      <c r="C7060">
        <f t="shared" si="221"/>
        <v>61817.466376194621</v>
      </c>
    </row>
    <row r="7061" spans="1:3" x14ac:dyDescent="0.2">
      <c r="A7061">
        <v>0.88237500000000002</v>
      </c>
      <c r="B7061">
        <f t="shared" si="220"/>
        <v>61448.306650674778</v>
      </c>
      <c r="C7061">
        <f t="shared" si="221"/>
        <v>61448.306650674778</v>
      </c>
    </row>
    <row r="7062" spans="1:3" x14ac:dyDescent="0.2">
      <c r="A7062">
        <v>0.88249999999999995</v>
      </c>
      <c r="B7062">
        <f t="shared" si="220"/>
        <v>61325</v>
      </c>
      <c r="C7062">
        <f t="shared" si="221"/>
        <v>61325</v>
      </c>
    </row>
    <row r="7063" spans="1:3" x14ac:dyDescent="0.2">
      <c r="A7063">
        <v>0.88262499999999999</v>
      </c>
      <c r="B7063">
        <f t="shared" si="220"/>
        <v>61448.306650674967</v>
      </c>
      <c r="C7063">
        <f t="shared" si="221"/>
        <v>61448.306650674967</v>
      </c>
    </row>
    <row r="7064" spans="1:3" x14ac:dyDescent="0.2">
      <c r="A7064">
        <v>0.88275000000000003</v>
      </c>
      <c r="B7064">
        <f t="shared" si="220"/>
        <v>61817.466376194992</v>
      </c>
      <c r="C7064">
        <f t="shared" si="221"/>
        <v>61817.466376194992</v>
      </c>
    </row>
    <row r="7065" spans="1:3" x14ac:dyDescent="0.2">
      <c r="A7065">
        <v>0.88287499999999997</v>
      </c>
      <c r="B7065">
        <f t="shared" si="220"/>
        <v>62430.20318409313</v>
      </c>
      <c r="C7065">
        <f t="shared" si="221"/>
        <v>62430.20318409313</v>
      </c>
    </row>
    <row r="7066" spans="1:3" x14ac:dyDescent="0.2">
      <c r="A7066">
        <v>0.88300000000000001</v>
      </c>
      <c r="B7066">
        <f t="shared" si="220"/>
        <v>63282.739348193369</v>
      </c>
      <c r="C7066">
        <f t="shared" si="221"/>
        <v>63282.739348193369</v>
      </c>
    </row>
    <row r="7067" spans="1:3" x14ac:dyDescent="0.2">
      <c r="A7067">
        <v>0.88312500000000005</v>
      </c>
      <c r="B7067">
        <f t="shared" si="220"/>
        <v>64369.818699548749</v>
      </c>
      <c r="C7067">
        <f t="shared" si="221"/>
        <v>64369.818699548749</v>
      </c>
    </row>
    <row r="7068" spans="1:3" x14ac:dyDescent="0.2">
      <c r="A7068">
        <v>0.88324999999999998</v>
      </c>
      <c r="B7068">
        <f t="shared" si="220"/>
        <v>65684.739032464451</v>
      </c>
      <c r="C7068">
        <f t="shared" si="221"/>
        <v>65684.739032464451</v>
      </c>
    </row>
    <row r="7069" spans="1:3" x14ac:dyDescent="0.2">
      <c r="A7069">
        <v>0.88337500000000002</v>
      </c>
      <c r="B7069">
        <f t="shared" si="220"/>
        <v>67219.39342583649</v>
      </c>
      <c r="C7069">
        <f t="shared" si="221"/>
        <v>67219.39342583649</v>
      </c>
    </row>
    <row r="7070" spans="1:3" x14ac:dyDescent="0.2">
      <c r="A7070">
        <v>0.88349999999999995</v>
      </c>
      <c r="B7070">
        <f t="shared" si="220"/>
        <v>68964.320225000876</v>
      </c>
      <c r="C7070">
        <f t="shared" si="221"/>
        <v>68964.320225000876</v>
      </c>
    </row>
    <row r="7071" spans="1:3" x14ac:dyDescent="0.2">
      <c r="A7071">
        <v>0.88362499999999999</v>
      </c>
      <c r="B7071">
        <f t="shared" si="220"/>
        <v>70908.761375998816</v>
      </c>
      <c r="C7071">
        <f t="shared" si="221"/>
        <v>70908.761375998816</v>
      </c>
    </row>
    <row r="7072" spans="1:3" x14ac:dyDescent="0.2">
      <c r="A7072">
        <v>0.88375000000000004</v>
      </c>
      <c r="B7072">
        <f t="shared" si="220"/>
        <v>73040.728752539668</v>
      </c>
      <c r="C7072">
        <f t="shared" si="221"/>
        <v>73040.728752539668</v>
      </c>
    </row>
    <row r="7073" spans="1:3" x14ac:dyDescent="0.2">
      <c r="A7073">
        <v>0.88387499999999997</v>
      </c>
      <c r="B7073">
        <f t="shared" si="220"/>
        <v>75347.078066792514</v>
      </c>
      <c r="C7073">
        <f t="shared" si="221"/>
        <v>75347.078066792514</v>
      </c>
    </row>
    <row r="7074" spans="1:3" x14ac:dyDescent="0.2">
      <c r="A7074">
        <v>0.88400000000000001</v>
      </c>
      <c r="B7074">
        <f t="shared" si="220"/>
        <v>77813.589908302674</v>
      </c>
      <c r="C7074">
        <f t="shared" si="221"/>
        <v>77813.589908302674</v>
      </c>
    </row>
    <row r="7075" spans="1:3" x14ac:dyDescent="0.2">
      <c r="A7075">
        <v>0.88412500000000005</v>
      </c>
      <c r="B7075">
        <f t="shared" si="220"/>
        <v>80425.057411361689</v>
      </c>
      <c r="C7075">
        <f t="shared" si="221"/>
        <v>80425.057411361689</v>
      </c>
    </row>
    <row r="7076" spans="1:3" x14ac:dyDescent="0.2">
      <c r="A7076">
        <v>0.88424999999999998</v>
      </c>
      <c r="B7076">
        <f t="shared" si="220"/>
        <v>83165.380010419671</v>
      </c>
      <c r="C7076">
        <f t="shared" si="221"/>
        <v>83165.380010419671</v>
      </c>
    </row>
    <row r="7077" spans="1:3" x14ac:dyDescent="0.2">
      <c r="A7077">
        <v>0.88437500000000002</v>
      </c>
      <c r="B7077">
        <f t="shared" si="220"/>
        <v>86017.662705395793</v>
      </c>
      <c r="C7077">
        <f t="shared" si="221"/>
        <v>86017.662705395793</v>
      </c>
    </row>
    <row r="7078" spans="1:3" x14ac:dyDescent="0.2">
      <c r="A7078">
        <v>0.88449999999999995</v>
      </c>
      <c r="B7078">
        <f t="shared" si="220"/>
        <v>88964.320224999188</v>
      </c>
      <c r="C7078">
        <f t="shared" si="221"/>
        <v>88964.320224999188</v>
      </c>
    </row>
    <row r="7079" spans="1:3" x14ac:dyDescent="0.2">
      <c r="A7079">
        <v>0.88462499999999999</v>
      </c>
      <c r="B7079">
        <f t="shared" si="220"/>
        <v>91987.185445762894</v>
      </c>
      <c r="C7079">
        <f t="shared" si="221"/>
        <v>91987.185445762894</v>
      </c>
    </row>
    <row r="7080" spans="1:3" x14ac:dyDescent="0.2">
      <c r="A7080">
        <v>0.88475000000000004</v>
      </c>
      <c r="B7080">
        <f t="shared" si="220"/>
        <v>95067.621398391973</v>
      </c>
      <c r="C7080">
        <f t="shared" si="221"/>
        <v>95067.621398391973</v>
      </c>
    </row>
    <row r="7081" spans="1:3" x14ac:dyDescent="0.2">
      <c r="A7081">
        <v>0.88487499999999997</v>
      </c>
      <c r="B7081">
        <f t="shared" si="220"/>
        <v>98186.636170885031</v>
      </c>
      <c r="C7081">
        <f t="shared" si="221"/>
        <v>98186.636170885031</v>
      </c>
    </row>
    <row r="7082" spans="1:3" x14ac:dyDescent="0.2">
      <c r="A7082">
        <v>0.88500000000000001</v>
      </c>
      <c r="B7082">
        <f t="shared" si="220"/>
        <v>101325.00000000097</v>
      </c>
      <c r="C7082">
        <f t="shared" si="221"/>
        <v>101325.00000000097</v>
      </c>
    </row>
    <row r="7083" spans="1:3" x14ac:dyDescent="0.2">
      <c r="A7083">
        <v>0.88512500000000005</v>
      </c>
      <c r="B7083">
        <f t="shared" si="220"/>
        <v>104463.36382911692</v>
      </c>
      <c r="C7083">
        <f t="shared" si="221"/>
        <v>101325</v>
      </c>
    </row>
    <row r="7084" spans="1:3" x14ac:dyDescent="0.2">
      <c r="A7084">
        <v>0.88524999999999998</v>
      </c>
      <c r="B7084">
        <f t="shared" si="220"/>
        <v>107582.37860160996</v>
      </c>
      <c r="C7084">
        <f t="shared" si="221"/>
        <v>101325</v>
      </c>
    </row>
    <row r="7085" spans="1:3" x14ac:dyDescent="0.2">
      <c r="A7085">
        <v>0.88537500000000002</v>
      </c>
      <c r="B7085">
        <f t="shared" si="220"/>
        <v>110662.81455423901</v>
      </c>
      <c r="C7085">
        <f t="shared" si="221"/>
        <v>101325</v>
      </c>
    </row>
    <row r="7086" spans="1:3" x14ac:dyDescent="0.2">
      <c r="A7086">
        <v>0.88549999999999995</v>
      </c>
      <c r="B7086">
        <f t="shared" si="220"/>
        <v>113685.67977499835</v>
      </c>
      <c r="C7086">
        <f t="shared" si="221"/>
        <v>101325</v>
      </c>
    </row>
    <row r="7087" spans="1:3" x14ac:dyDescent="0.2">
      <c r="A7087">
        <v>0.885625</v>
      </c>
      <c r="B7087">
        <f t="shared" si="220"/>
        <v>116632.33729460182</v>
      </c>
      <c r="C7087">
        <f t="shared" si="221"/>
        <v>101325</v>
      </c>
    </row>
    <row r="7088" spans="1:3" x14ac:dyDescent="0.2">
      <c r="A7088">
        <v>0.88575000000000004</v>
      </c>
      <c r="B7088">
        <f t="shared" si="220"/>
        <v>119484.61998958208</v>
      </c>
      <c r="C7088">
        <f t="shared" si="221"/>
        <v>101325</v>
      </c>
    </row>
    <row r="7089" spans="1:3" x14ac:dyDescent="0.2">
      <c r="A7089">
        <v>0.88587499999999997</v>
      </c>
      <c r="B7089">
        <f t="shared" si="220"/>
        <v>122224.94258863611</v>
      </c>
      <c r="C7089">
        <f t="shared" si="221"/>
        <v>101325</v>
      </c>
    </row>
    <row r="7090" spans="1:3" x14ac:dyDescent="0.2">
      <c r="A7090">
        <v>0.88600000000000001</v>
      </c>
      <c r="B7090">
        <f t="shared" si="220"/>
        <v>124836.41009169891</v>
      </c>
      <c r="C7090">
        <f t="shared" si="221"/>
        <v>101325</v>
      </c>
    </row>
    <row r="7091" spans="1:3" x14ac:dyDescent="0.2">
      <c r="A7091">
        <v>0.88612500000000005</v>
      </c>
      <c r="B7091">
        <f t="shared" si="220"/>
        <v>127302.92193320897</v>
      </c>
      <c r="C7091">
        <f t="shared" si="221"/>
        <v>101325</v>
      </c>
    </row>
    <row r="7092" spans="1:3" x14ac:dyDescent="0.2">
      <c r="A7092">
        <v>0.88624999999999998</v>
      </c>
      <c r="B7092">
        <f t="shared" si="220"/>
        <v>129609.27124746171</v>
      </c>
      <c r="C7092">
        <f t="shared" si="221"/>
        <v>101325</v>
      </c>
    </row>
    <row r="7093" spans="1:3" x14ac:dyDescent="0.2">
      <c r="A7093">
        <v>0.88637500000000002</v>
      </c>
      <c r="B7093">
        <f t="shared" si="220"/>
        <v>131741.23862400246</v>
      </c>
      <c r="C7093">
        <f t="shared" si="221"/>
        <v>101325</v>
      </c>
    </row>
    <row r="7094" spans="1:3" x14ac:dyDescent="0.2">
      <c r="A7094">
        <v>0.88649999999999995</v>
      </c>
      <c r="B7094">
        <f t="shared" si="220"/>
        <v>133685.67977499758</v>
      </c>
      <c r="C7094">
        <f t="shared" si="221"/>
        <v>101325</v>
      </c>
    </row>
    <row r="7095" spans="1:3" x14ac:dyDescent="0.2">
      <c r="A7095">
        <v>0.886625</v>
      </c>
      <c r="B7095">
        <f t="shared" si="220"/>
        <v>135430.60657416453</v>
      </c>
      <c r="C7095">
        <f t="shared" si="221"/>
        <v>101325</v>
      </c>
    </row>
    <row r="7096" spans="1:3" x14ac:dyDescent="0.2">
      <c r="A7096">
        <v>0.88675000000000004</v>
      </c>
      <c r="B7096">
        <f t="shared" si="220"/>
        <v>136965.26096753438</v>
      </c>
      <c r="C7096">
        <f t="shared" si="221"/>
        <v>101325</v>
      </c>
    </row>
    <row r="7097" spans="1:3" x14ac:dyDescent="0.2">
      <c r="A7097">
        <v>0.88687499999999997</v>
      </c>
      <c r="B7097">
        <f t="shared" si="220"/>
        <v>138280.18130045201</v>
      </c>
      <c r="C7097">
        <f t="shared" si="221"/>
        <v>101325</v>
      </c>
    </row>
    <row r="7098" spans="1:3" x14ac:dyDescent="0.2">
      <c r="A7098">
        <v>0.88700000000000001</v>
      </c>
      <c r="B7098">
        <f t="shared" si="220"/>
        <v>139367.26065180585</v>
      </c>
      <c r="C7098">
        <f t="shared" si="221"/>
        <v>101325</v>
      </c>
    </row>
    <row r="7099" spans="1:3" x14ac:dyDescent="0.2">
      <c r="A7099">
        <v>0.88712500000000005</v>
      </c>
      <c r="B7099">
        <f t="shared" si="220"/>
        <v>140219.79681590732</v>
      </c>
      <c r="C7099">
        <f t="shared" si="221"/>
        <v>101325</v>
      </c>
    </row>
    <row r="7100" spans="1:3" x14ac:dyDescent="0.2">
      <c r="A7100">
        <v>0.88724999999999998</v>
      </c>
      <c r="B7100">
        <f t="shared" si="220"/>
        <v>140832.53362380533</v>
      </c>
      <c r="C7100">
        <f t="shared" si="221"/>
        <v>101325</v>
      </c>
    </row>
    <row r="7101" spans="1:3" x14ac:dyDescent="0.2">
      <c r="A7101">
        <v>0.88737500000000002</v>
      </c>
      <c r="B7101">
        <f t="shared" si="220"/>
        <v>141201.69334932519</v>
      </c>
      <c r="C7101">
        <f t="shared" si="221"/>
        <v>101325</v>
      </c>
    </row>
    <row r="7102" spans="1:3" x14ac:dyDescent="0.2">
      <c r="A7102">
        <v>0.88749999999999996</v>
      </c>
      <c r="B7102">
        <f t="shared" si="220"/>
        <v>141325</v>
      </c>
      <c r="C7102">
        <f t="shared" si="221"/>
        <v>101325</v>
      </c>
    </row>
    <row r="7103" spans="1:3" x14ac:dyDescent="0.2">
      <c r="A7103">
        <v>0.887625</v>
      </c>
      <c r="B7103">
        <f t="shared" si="220"/>
        <v>141201.69334932507</v>
      </c>
      <c r="C7103">
        <f t="shared" si="221"/>
        <v>101325</v>
      </c>
    </row>
    <row r="7104" spans="1:3" x14ac:dyDescent="0.2">
      <c r="A7104">
        <v>0.88775000000000004</v>
      </c>
      <c r="B7104">
        <f t="shared" si="220"/>
        <v>140832.53362380507</v>
      </c>
      <c r="C7104">
        <f t="shared" si="221"/>
        <v>101325</v>
      </c>
    </row>
    <row r="7105" spans="1:3" x14ac:dyDescent="0.2">
      <c r="A7105">
        <v>0.88787499999999997</v>
      </c>
      <c r="B7105">
        <f t="shared" si="220"/>
        <v>140219.79681590697</v>
      </c>
      <c r="C7105">
        <f t="shared" si="221"/>
        <v>101325</v>
      </c>
    </row>
    <row r="7106" spans="1:3" x14ac:dyDescent="0.2">
      <c r="A7106">
        <v>0.88800000000000001</v>
      </c>
      <c r="B7106">
        <f t="shared" si="220"/>
        <v>139367.26065180535</v>
      </c>
      <c r="C7106">
        <f t="shared" si="221"/>
        <v>101325</v>
      </c>
    </row>
    <row r="7107" spans="1:3" x14ac:dyDescent="0.2">
      <c r="A7107">
        <v>0.88812500000000005</v>
      </c>
      <c r="B7107">
        <f t="shared" ref="B7107:B7170" si="222">-40000*SIN(200*PI()*A7107)+101325</f>
        <v>138280.18130045143</v>
      </c>
      <c r="C7107">
        <f t="shared" ref="C7107:C7170" si="223">IF(MOD(A7107,0.02)&gt;0.005,101325,B7107)</f>
        <v>101325</v>
      </c>
    </row>
    <row r="7108" spans="1:3" x14ac:dyDescent="0.2">
      <c r="A7108">
        <v>0.88824999999999998</v>
      </c>
      <c r="B7108">
        <f t="shared" si="222"/>
        <v>136965.26096753572</v>
      </c>
      <c r="C7108">
        <f t="shared" si="223"/>
        <v>101325</v>
      </c>
    </row>
    <row r="7109" spans="1:3" x14ac:dyDescent="0.2">
      <c r="A7109">
        <v>0.88837500000000003</v>
      </c>
      <c r="B7109">
        <f t="shared" si="222"/>
        <v>135430.60657416374</v>
      </c>
      <c r="C7109">
        <f t="shared" si="223"/>
        <v>101325</v>
      </c>
    </row>
    <row r="7110" spans="1:3" x14ac:dyDescent="0.2">
      <c r="A7110">
        <v>0.88849999999999996</v>
      </c>
      <c r="B7110">
        <f t="shared" si="222"/>
        <v>133685.67977499936</v>
      </c>
      <c r="C7110">
        <f t="shared" si="223"/>
        <v>101325</v>
      </c>
    </row>
    <row r="7111" spans="1:3" x14ac:dyDescent="0.2">
      <c r="A7111">
        <v>0.888625</v>
      </c>
      <c r="B7111">
        <f t="shared" si="222"/>
        <v>131741.23862400147</v>
      </c>
      <c r="C7111">
        <f t="shared" si="223"/>
        <v>101325</v>
      </c>
    </row>
    <row r="7112" spans="1:3" x14ac:dyDescent="0.2">
      <c r="A7112">
        <v>0.88875000000000004</v>
      </c>
      <c r="B7112">
        <f t="shared" si="222"/>
        <v>129609.27124746064</v>
      </c>
      <c r="C7112">
        <f t="shared" si="223"/>
        <v>101325</v>
      </c>
    </row>
    <row r="7113" spans="1:3" x14ac:dyDescent="0.2">
      <c r="A7113">
        <v>0.88887499999999997</v>
      </c>
      <c r="B7113">
        <f t="shared" si="222"/>
        <v>127302.92193320781</v>
      </c>
      <c r="C7113">
        <f t="shared" si="223"/>
        <v>101325</v>
      </c>
    </row>
    <row r="7114" spans="1:3" x14ac:dyDescent="0.2">
      <c r="A7114">
        <v>0.88900000000000001</v>
      </c>
      <c r="B7114">
        <f t="shared" si="222"/>
        <v>124836.41009169767</v>
      </c>
      <c r="C7114">
        <f t="shared" si="223"/>
        <v>101325</v>
      </c>
    </row>
    <row r="7115" spans="1:3" x14ac:dyDescent="0.2">
      <c r="A7115">
        <v>0.88912500000000005</v>
      </c>
      <c r="B7115">
        <f t="shared" si="222"/>
        <v>122224.9425886348</v>
      </c>
      <c r="C7115">
        <f t="shared" si="223"/>
        <v>101325</v>
      </c>
    </row>
    <row r="7116" spans="1:3" x14ac:dyDescent="0.2">
      <c r="A7116">
        <v>0.88924999999999998</v>
      </c>
      <c r="B7116">
        <f t="shared" si="222"/>
        <v>119484.61998958072</v>
      </c>
      <c r="C7116">
        <f t="shared" si="223"/>
        <v>101325</v>
      </c>
    </row>
    <row r="7117" spans="1:3" x14ac:dyDescent="0.2">
      <c r="A7117">
        <v>0.88937500000000003</v>
      </c>
      <c r="B7117">
        <f t="shared" si="222"/>
        <v>116632.33729460461</v>
      </c>
      <c r="C7117">
        <f t="shared" si="223"/>
        <v>101325</v>
      </c>
    </row>
    <row r="7118" spans="1:3" x14ac:dyDescent="0.2">
      <c r="A7118">
        <v>0.88949999999999996</v>
      </c>
      <c r="B7118">
        <f t="shared" si="222"/>
        <v>113685.6797749969</v>
      </c>
      <c r="C7118">
        <f t="shared" si="223"/>
        <v>101325</v>
      </c>
    </row>
    <row r="7119" spans="1:3" x14ac:dyDescent="0.2">
      <c r="A7119">
        <v>0.889625</v>
      </c>
      <c r="B7119">
        <f t="shared" si="222"/>
        <v>110662.81455423753</v>
      </c>
      <c r="C7119">
        <f t="shared" si="223"/>
        <v>101325</v>
      </c>
    </row>
    <row r="7120" spans="1:3" x14ac:dyDescent="0.2">
      <c r="A7120">
        <v>0.88975000000000004</v>
      </c>
      <c r="B7120">
        <f t="shared" si="222"/>
        <v>107582.37860160845</v>
      </c>
      <c r="C7120">
        <f t="shared" si="223"/>
        <v>101325</v>
      </c>
    </row>
    <row r="7121" spans="1:3" x14ac:dyDescent="0.2">
      <c r="A7121">
        <v>0.88987499999999997</v>
      </c>
      <c r="B7121">
        <f t="shared" si="222"/>
        <v>104463.36382911539</v>
      </c>
      <c r="C7121">
        <f t="shared" si="223"/>
        <v>101325</v>
      </c>
    </row>
    <row r="7122" spans="1:3" x14ac:dyDescent="0.2">
      <c r="A7122">
        <v>0.89</v>
      </c>
      <c r="B7122">
        <f t="shared" si="222"/>
        <v>101324.99999999945</v>
      </c>
      <c r="C7122">
        <f t="shared" si="223"/>
        <v>101325</v>
      </c>
    </row>
    <row r="7123" spans="1:3" x14ac:dyDescent="0.2">
      <c r="A7123">
        <v>0.89012500000000006</v>
      </c>
      <c r="B7123">
        <f t="shared" si="222"/>
        <v>98186.636170883517</v>
      </c>
      <c r="C7123">
        <f t="shared" si="223"/>
        <v>101325</v>
      </c>
    </row>
    <row r="7124" spans="1:3" x14ac:dyDescent="0.2">
      <c r="A7124">
        <v>0.89024999999999999</v>
      </c>
      <c r="B7124">
        <f t="shared" si="222"/>
        <v>95067.621398390474</v>
      </c>
      <c r="C7124">
        <f t="shared" si="223"/>
        <v>101325</v>
      </c>
    </row>
    <row r="7125" spans="1:3" x14ac:dyDescent="0.2">
      <c r="A7125">
        <v>0.89037500000000003</v>
      </c>
      <c r="B7125">
        <f t="shared" si="222"/>
        <v>91987.185445761395</v>
      </c>
      <c r="C7125">
        <f t="shared" si="223"/>
        <v>101325</v>
      </c>
    </row>
    <row r="7126" spans="1:3" x14ac:dyDescent="0.2">
      <c r="A7126">
        <v>0.89049999999999996</v>
      </c>
      <c r="B7126">
        <f t="shared" si="222"/>
        <v>88964.320225002055</v>
      </c>
      <c r="C7126">
        <f t="shared" si="223"/>
        <v>101325</v>
      </c>
    </row>
    <row r="7127" spans="1:3" x14ac:dyDescent="0.2">
      <c r="A7127">
        <v>0.890625</v>
      </c>
      <c r="B7127">
        <f t="shared" si="222"/>
        <v>86017.662705394381</v>
      </c>
      <c r="C7127">
        <f t="shared" si="223"/>
        <v>101325</v>
      </c>
    </row>
    <row r="7128" spans="1:3" x14ac:dyDescent="0.2">
      <c r="A7128">
        <v>0.89075000000000004</v>
      </c>
      <c r="B7128">
        <f t="shared" si="222"/>
        <v>83165.380010418303</v>
      </c>
      <c r="C7128">
        <f t="shared" si="223"/>
        <v>101325</v>
      </c>
    </row>
    <row r="7129" spans="1:3" x14ac:dyDescent="0.2">
      <c r="A7129">
        <v>0.89087499999999997</v>
      </c>
      <c r="B7129">
        <f t="shared" si="222"/>
        <v>80425.057411364251</v>
      </c>
      <c r="C7129">
        <f t="shared" si="223"/>
        <v>101325</v>
      </c>
    </row>
    <row r="7130" spans="1:3" x14ac:dyDescent="0.2">
      <c r="A7130">
        <v>0.89100000000000001</v>
      </c>
      <c r="B7130">
        <f t="shared" si="222"/>
        <v>77813.589908301437</v>
      </c>
      <c r="C7130">
        <f t="shared" si="223"/>
        <v>101325</v>
      </c>
    </row>
    <row r="7131" spans="1:3" x14ac:dyDescent="0.2">
      <c r="A7131">
        <v>0.89112499999999994</v>
      </c>
      <c r="B7131">
        <f t="shared" si="222"/>
        <v>75347.078066794813</v>
      </c>
      <c r="C7131">
        <f t="shared" si="223"/>
        <v>101325</v>
      </c>
    </row>
    <row r="7132" spans="1:3" x14ac:dyDescent="0.2">
      <c r="A7132">
        <v>0.89124999999999999</v>
      </c>
      <c r="B7132">
        <f t="shared" si="222"/>
        <v>73040.728752538591</v>
      </c>
      <c r="C7132">
        <f t="shared" si="223"/>
        <v>101325</v>
      </c>
    </row>
    <row r="7133" spans="1:3" x14ac:dyDescent="0.2">
      <c r="A7133">
        <v>0.89137500000000003</v>
      </c>
      <c r="B7133">
        <f t="shared" si="222"/>
        <v>70908.761375997812</v>
      </c>
      <c r="C7133">
        <f t="shared" si="223"/>
        <v>101325</v>
      </c>
    </row>
    <row r="7134" spans="1:3" x14ac:dyDescent="0.2">
      <c r="A7134">
        <v>0.89149999999999996</v>
      </c>
      <c r="B7134">
        <f t="shared" si="222"/>
        <v>68964.320225002652</v>
      </c>
      <c r="C7134">
        <f t="shared" si="223"/>
        <v>101325</v>
      </c>
    </row>
    <row r="7135" spans="1:3" x14ac:dyDescent="0.2">
      <c r="A7135">
        <v>0.891625</v>
      </c>
      <c r="B7135">
        <f t="shared" si="222"/>
        <v>67219.393425835675</v>
      </c>
      <c r="C7135">
        <f t="shared" si="223"/>
        <v>101325</v>
      </c>
    </row>
    <row r="7136" spans="1:3" x14ac:dyDescent="0.2">
      <c r="A7136">
        <v>0.89175000000000004</v>
      </c>
      <c r="B7136">
        <f t="shared" si="222"/>
        <v>65684.739032463753</v>
      </c>
      <c r="C7136">
        <f t="shared" si="223"/>
        <v>101325</v>
      </c>
    </row>
    <row r="7137" spans="1:3" x14ac:dyDescent="0.2">
      <c r="A7137">
        <v>0.89187499999999997</v>
      </c>
      <c r="B7137">
        <f t="shared" si="222"/>
        <v>64369.818699548166</v>
      </c>
      <c r="C7137">
        <f t="shared" si="223"/>
        <v>101325</v>
      </c>
    </row>
    <row r="7138" spans="1:3" x14ac:dyDescent="0.2">
      <c r="A7138">
        <v>0.89200000000000002</v>
      </c>
      <c r="B7138">
        <f t="shared" si="222"/>
        <v>63282.7393481943</v>
      </c>
      <c r="C7138">
        <f t="shared" si="223"/>
        <v>101325</v>
      </c>
    </row>
    <row r="7139" spans="1:3" x14ac:dyDescent="0.2">
      <c r="A7139">
        <v>0.89212499999999995</v>
      </c>
      <c r="B7139">
        <f t="shared" si="222"/>
        <v>62430.203184092767</v>
      </c>
      <c r="C7139">
        <f t="shared" si="223"/>
        <v>101325</v>
      </c>
    </row>
    <row r="7140" spans="1:3" x14ac:dyDescent="0.2">
      <c r="A7140">
        <v>0.89224999999999999</v>
      </c>
      <c r="B7140">
        <f t="shared" si="222"/>
        <v>61817.466376194752</v>
      </c>
      <c r="C7140">
        <f t="shared" si="223"/>
        <v>101325</v>
      </c>
    </row>
    <row r="7141" spans="1:3" x14ac:dyDescent="0.2">
      <c r="A7141">
        <v>0.89237500000000003</v>
      </c>
      <c r="B7141">
        <f t="shared" si="222"/>
        <v>61448.306650674844</v>
      </c>
      <c r="C7141">
        <f t="shared" si="223"/>
        <v>101325</v>
      </c>
    </row>
    <row r="7142" spans="1:3" x14ac:dyDescent="0.2">
      <c r="A7142">
        <v>0.89249999999999996</v>
      </c>
      <c r="B7142">
        <f t="shared" si="222"/>
        <v>61325</v>
      </c>
      <c r="C7142">
        <f t="shared" si="223"/>
        <v>101325</v>
      </c>
    </row>
    <row r="7143" spans="1:3" x14ac:dyDescent="0.2">
      <c r="A7143">
        <v>0.892625</v>
      </c>
      <c r="B7143">
        <f t="shared" si="222"/>
        <v>61448.306650674902</v>
      </c>
      <c r="C7143">
        <f t="shared" si="223"/>
        <v>101325</v>
      </c>
    </row>
    <row r="7144" spans="1:3" x14ac:dyDescent="0.2">
      <c r="A7144">
        <v>0.89275000000000004</v>
      </c>
      <c r="B7144">
        <f t="shared" si="222"/>
        <v>61817.466376194861</v>
      </c>
      <c r="C7144">
        <f t="shared" si="223"/>
        <v>101325</v>
      </c>
    </row>
    <row r="7145" spans="1:3" x14ac:dyDescent="0.2">
      <c r="A7145">
        <v>0.89287499999999997</v>
      </c>
      <c r="B7145">
        <f t="shared" si="222"/>
        <v>62430.203184092927</v>
      </c>
      <c r="C7145">
        <f t="shared" si="223"/>
        <v>101325</v>
      </c>
    </row>
    <row r="7146" spans="1:3" x14ac:dyDescent="0.2">
      <c r="A7146">
        <v>0.89300000000000002</v>
      </c>
      <c r="B7146">
        <f t="shared" si="222"/>
        <v>63282.739348194504</v>
      </c>
      <c r="C7146">
        <f t="shared" si="223"/>
        <v>101325</v>
      </c>
    </row>
    <row r="7147" spans="1:3" x14ac:dyDescent="0.2">
      <c r="A7147">
        <v>0.89312499999999995</v>
      </c>
      <c r="B7147">
        <f t="shared" si="222"/>
        <v>64369.818699548421</v>
      </c>
      <c r="C7147">
        <f t="shared" si="223"/>
        <v>101325</v>
      </c>
    </row>
    <row r="7148" spans="1:3" x14ac:dyDescent="0.2">
      <c r="A7148">
        <v>0.89324999999999999</v>
      </c>
      <c r="B7148">
        <f t="shared" si="222"/>
        <v>65684.739032466125</v>
      </c>
      <c r="C7148">
        <f t="shared" si="223"/>
        <v>101325</v>
      </c>
    </row>
    <row r="7149" spans="1:3" x14ac:dyDescent="0.2">
      <c r="A7149">
        <v>0.89337500000000003</v>
      </c>
      <c r="B7149">
        <f t="shared" si="222"/>
        <v>67219.393425836024</v>
      </c>
      <c r="C7149">
        <f t="shared" si="223"/>
        <v>101325</v>
      </c>
    </row>
    <row r="7150" spans="1:3" x14ac:dyDescent="0.2">
      <c r="A7150">
        <v>0.89349999999999996</v>
      </c>
      <c r="B7150">
        <f t="shared" si="222"/>
        <v>68964.320225000381</v>
      </c>
      <c r="C7150">
        <f t="shared" si="223"/>
        <v>101325</v>
      </c>
    </row>
    <row r="7151" spans="1:3" x14ac:dyDescent="0.2">
      <c r="A7151">
        <v>0.893625</v>
      </c>
      <c r="B7151">
        <f t="shared" si="222"/>
        <v>70908.761375998249</v>
      </c>
      <c r="C7151">
        <f t="shared" si="223"/>
        <v>101325</v>
      </c>
    </row>
    <row r="7152" spans="1:3" x14ac:dyDescent="0.2">
      <c r="A7152">
        <v>0.89375000000000004</v>
      </c>
      <c r="B7152">
        <f t="shared" si="222"/>
        <v>73040.728752539057</v>
      </c>
      <c r="C7152">
        <f t="shared" si="223"/>
        <v>101325</v>
      </c>
    </row>
    <row r="7153" spans="1:3" x14ac:dyDescent="0.2">
      <c r="A7153">
        <v>0.89387499999999998</v>
      </c>
      <c r="B7153">
        <f t="shared" si="222"/>
        <v>75347.078066791873</v>
      </c>
      <c r="C7153">
        <f t="shared" si="223"/>
        <v>101325</v>
      </c>
    </row>
    <row r="7154" spans="1:3" x14ac:dyDescent="0.2">
      <c r="A7154">
        <v>0.89400000000000002</v>
      </c>
      <c r="B7154">
        <f t="shared" si="222"/>
        <v>77813.589908301976</v>
      </c>
      <c r="C7154">
        <f t="shared" si="223"/>
        <v>101325</v>
      </c>
    </row>
    <row r="7155" spans="1:3" x14ac:dyDescent="0.2">
      <c r="A7155">
        <v>0.89412499999999995</v>
      </c>
      <c r="B7155">
        <f t="shared" si="222"/>
        <v>80425.057411360947</v>
      </c>
      <c r="C7155">
        <f t="shared" si="223"/>
        <v>101325</v>
      </c>
    </row>
    <row r="7156" spans="1:3" x14ac:dyDescent="0.2">
      <c r="A7156">
        <v>0.89424999999999999</v>
      </c>
      <c r="B7156">
        <f t="shared" si="222"/>
        <v>83165.380010418899</v>
      </c>
      <c r="C7156">
        <f t="shared" si="223"/>
        <v>101325</v>
      </c>
    </row>
    <row r="7157" spans="1:3" x14ac:dyDescent="0.2">
      <c r="A7157">
        <v>0.89437500000000003</v>
      </c>
      <c r="B7157">
        <f t="shared" si="222"/>
        <v>86017.662705399198</v>
      </c>
      <c r="C7157">
        <f t="shared" si="223"/>
        <v>101325</v>
      </c>
    </row>
    <row r="7158" spans="1:3" x14ac:dyDescent="0.2">
      <c r="A7158">
        <v>0.89449999999999996</v>
      </c>
      <c r="B7158">
        <f t="shared" si="222"/>
        <v>88964.320225002681</v>
      </c>
      <c r="C7158">
        <f t="shared" si="223"/>
        <v>101325</v>
      </c>
    </row>
    <row r="7159" spans="1:3" x14ac:dyDescent="0.2">
      <c r="A7159">
        <v>0.894625</v>
      </c>
      <c r="B7159">
        <f t="shared" si="222"/>
        <v>91987.18544576205</v>
      </c>
      <c r="C7159">
        <f t="shared" si="223"/>
        <v>101325</v>
      </c>
    </row>
    <row r="7160" spans="1:3" x14ac:dyDescent="0.2">
      <c r="A7160">
        <v>0.89475000000000005</v>
      </c>
      <c r="B7160">
        <f t="shared" si="222"/>
        <v>95067.621398391129</v>
      </c>
      <c r="C7160">
        <f t="shared" si="223"/>
        <v>101325</v>
      </c>
    </row>
    <row r="7161" spans="1:3" x14ac:dyDescent="0.2">
      <c r="A7161">
        <v>0.89487499999999998</v>
      </c>
      <c r="B7161">
        <f t="shared" si="222"/>
        <v>98186.636170884172</v>
      </c>
      <c r="C7161">
        <f t="shared" si="223"/>
        <v>101325</v>
      </c>
    </row>
    <row r="7162" spans="1:3" x14ac:dyDescent="0.2">
      <c r="A7162">
        <v>0.89500000000000002</v>
      </c>
      <c r="B7162">
        <f t="shared" si="222"/>
        <v>101325.00000000012</v>
      </c>
      <c r="C7162">
        <f t="shared" si="223"/>
        <v>101325</v>
      </c>
    </row>
    <row r="7163" spans="1:3" x14ac:dyDescent="0.2">
      <c r="A7163">
        <v>0.89512499999999995</v>
      </c>
      <c r="B7163">
        <f t="shared" si="222"/>
        <v>104463.36382911152</v>
      </c>
      <c r="C7163">
        <f t="shared" si="223"/>
        <v>101325</v>
      </c>
    </row>
    <row r="7164" spans="1:3" x14ac:dyDescent="0.2">
      <c r="A7164">
        <v>0.89524999999999999</v>
      </c>
      <c r="B7164">
        <f t="shared" si="222"/>
        <v>107582.3786016091</v>
      </c>
      <c r="C7164">
        <f t="shared" si="223"/>
        <v>101325</v>
      </c>
    </row>
    <row r="7165" spans="1:3" x14ac:dyDescent="0.2">
      <c r="A7165">
        <v>0.89537500000000003</v>
      </c>
      <c r="B7165">
        <f t="shared" si="222"/>
        <v>110662.81455423818</v>
      </c>
      <c r="C7165">
        <f t="shared" si="223"/>
        <v>101325</v>
      </c>
    </row>
    <row r="7166" spans="1:3" x14ac:dyDescent="0.2">
      <c r="A7166">
        <v>0.89549999999999996</v>
      </c>
      <c r="B7166">
        <f t="shared" si="222"/>
        <v>113685.67977499754</v>
      </c>
      <c r="C7166">
        <f t="shared" si="223"/>
        <v>101325</v>
      </c>
    </row>
    <row r="7167" spans="1:3" x14ac:dyDescent="0.2">
      <c r="A7167">
        <v>0.895625</v>
      </c>
      <c r="B7167">
        <f t="shared" si="222"/>
        <v>116632.33729460523</v>
      </c>
      <c r="C7167">
        <f t="shared" si="223"/>
        <v>101325</v>
      </c>
    </row>
    <row r="7168" spans="1:3" x14ac:dyDescent="0.2">
      <c r="A7168">
        <v>0.89575000000000005</v>
      </c>
      <c r="B7168">
        <f t="shared" si="222"/>
        <v>119484.61998958132</v>
      </c>
      <c r="C7168">
        <f t="shared" si="223"/>
        <v>101325</v>
      </c>
    </row>
    <row r="7169" spans="1:3" x14ac:dyDescent="0.2">
      <c r="A7169">
        <v>0.89587499999999998</v>
      </c>
      <c r="B7169">
        <f t="shared" si="222"/>
        <v>122224.94258863924</v>
      </c>
      <c r="C7169">
        <f t="shared" si="223"/>
        <v>101325</v>
      </c>
    </row>
    <row r="7170" spans="1:3" x14ac:dyDescent="0.2">
      <c r="A7170">
        <v>0.89600000000000002</v>
      </c>
      <c r="B7170">
        <f t="shared" si="222"/>
        <v>124836.41009169821</v>
      </c>
      <c r="C7170">
        <f t="shared" si="223"/>
        <v>101325</v>
      </c>
    </row>
    <row r="7171" spans="1:3" x14ac:dyDescent="0.2">
      <c r="A7171">
        <v>0.89612499999999995</v>
      </c>
      <c r="B7171">
        <f t="shared" ref="B7171:B7234" si="224">-40000*SIN(200*PI()*A7171)+101325</f>
        <v>127302.92193320485</v>
      </c>
      <c r="C7171">
        <f t="shared" ref="C7171:C7234" si="225">IF(MOD(A7171,0.02)&gt;0.005,101325,B7171)</f>
        <v>101325</v>
      </c>
    </row>
    <row r="7172" spans="1:3" x14ac:dyDescent="0.2">
      <c r="A7172">
        <v>0.89624999999999999</v>
      </c>
      <c r="B7172">
        <f t="shared" si="224"/>
        <v>129609.2712474611</v>
      </c>
      <c r="C7172">
        <f t="shared" si="225"/>
        <v>101325</v>
      </c>
    </row>
    <row r="7173" spans="1:3" x14ac:dyDescent="0.2">
      <c r="A7173">
        <v>0.89637500000000003</v>
      </c>
      <c r="B7173">
        <f t="shared" si="224"/>
        <v>131741.23862400191</v>
      </c>
      <c r="C7173">
        <f t="shared" si="225"/>
        <v>101325</v>
      </c>
    </row>
    <row r="7174" spans="1:3" x14ac:dyDescent="0.2">
      <c r="A7174">
        <v>0.89649999999999996</v>
      </c>
      <c r="B7174">
        <f t="shared" si="224"/>
        <v>133685.67977499709</v>
      </c>
      <c r="C7174">
        <f t="shared" si="225"/>
        <v>101325</v>
      </c>
    </row>
    <row r="7175" spans="1:3" x14ac:dyDescent="0.2">
      <c r="A7175">
        <v>0.89662500000000001</v>
      </c>
      <c r="B7175">
        <f t="shared" si="224"/>
        <v>135430.60657416409</v>
      </c>
      <c r="C7175">
        <f t="shared" si="225"/>
        <v>101325</v>
      </c>
    </row>
    <row r="7176" spans="1:3" x14ac:dyDescent="0.2">
      <c r="A7176">
        <v>0.89675000000000005</v>
      </c>
      <c r="B7176">
        <f t="shared" si="224"/>
        <v>136965.26096753604</v>
      </c>
      <c r="C7176">
        <f t="shared" si="225"/>
        <v>101325</v>
      </c>
    </row>
    <row r="7177" spans="1:3" x14ac:dyDescent="0.2">
      <c r="A7177">
        <v>0.89687499999999998</v>
      </c>
      <c r="B7177">
        <f t="shared" si="224"/>
        <v>138280.18130045166</v>
      </c>
      <c r="C7177">
        <f t="shared" si="225"/>
        <v>101325</v>
      </c>
    </row>
    <row r="7178" spans="1:3" x14ac:dyDescent="0.2">
      <c r="A7178">
        <v>0.89700000000000002</v>
      </c>
      <c r="B7178">
        <f t="shared" si="224"/>
        <v>139367.26065180695</v>
      </c>
      <c r="C7178">
        <f t="shared" si="225"/>
        <v>101325</v>
      </c>
    </row>
    <row r="7179" spans="1:3" x14ac:dyDescent="0.2">
      <c r="A7179">
        <v>0.89712499999999995</v>
      </c>
      <c r="B7179">
        <f t="shared" si="224"/>
        <v>140219.79681590712</v>
      </c>
      <c r="C7179">
        <f t="shared" si="225"/>
        <v>101325</v>
      </c>
    </row>
    <row r="7180" spans="1:3" x14ac:dyDescent="0.2">
      <c r="A7180">
        <v>0.89724999999999999</v>
      </c>
      <c r="B7180">
        <f t="shared" si="224"/>
        <v>140832.53362380518</v>
      </c>
      <c r="C7180">
        <f t="shared" si="225"/>
        <v>101325</v>
      </c>
    </row>
    <row r="7181" spans="1:3" x14ac:dyDescent="0.2">
      <c r="A7181">
        <v>0.89737500000000003</v>
      </c>
      <c r="B7181">
        <f t="shared" si="224"/>
        <v>141201.69334932513</v>
      </c>
      <c r="C7181">
        <f t="shared" si="225"/>
        <v>101325</v>
      </c>
    </row>
    <row r="7182" spans="1:3" x14ac:dyDescent="0.2">
      <c r="A7182">
        <v>0.89749999999999996</v>
      </c>
      <c r="B7182">
        <f t="shared" si="224"/>
        <v>141325</v>
      </c>
      <c r="C7182">
        <f t="shared" si="225"/>
        <v>101325</v>
      </c>
    </row>
    <row r="7183" spans="1:3" x14ac:dyDescent="0.2">
      <c r="A7183">
        <v>0.89762500000000001</v>
      </c>
      <c r="B7183">
        <f t="shared" si="224"/>
        <v>141201.69334932513</v>
      </c>
      <c r="C7183">
        <f t="shared" si="225"/>
        <v>101325</v>
      </c>
    </row>
    <row r="7184" spans="1:3" x14ac:dyDescent="0.2">
      <c r="A7184">
        <v>0.89775000000000005</v>
      </c>
      <c r="B7184">
        <f t="shared" si="224"/>
        <v>140832.53362380521</v>
      </c>
      <c r="C7184">
        <f t="shared" si="225"/>
        <v>101325</v>
      </c>
    </row>
    <row r="7185" spans="1:3" x14ac:dyDescent="0.2">
      <c r="A7185">
        <v>0.89787499999999998</v>
      </c>
      <c r="B7185">
        <f t="shared" si="224"/>
        <v>140219.79681590718</v>
      </c>
      <c r="C7185">
        <f t="shared" si="225"/>
        <v>101325</v>
      </c>
    </row>
    <row r="7186" spans="1:3" x14ac:dyDescent="0.2">
      <c r="A7186">
        <v>0.89800000000000002</v>
      </c>
      <c r="B7186">
        <f t="shared" si="224"/>
        <v>139367.26065180561</v>
      </c>
      <c r="C7186">
        <f t="shared" si="225"/>
        <v>101325</v>
      </c>
    </row>
    <row r="7187" spans="1:3" x14ac:dyDescent="0.2">
      <c r="A7187">
        <v>0.89812499999999995</v>
      </c>
      <c r="B7187">
        <f t="shared" si="224"/>
        <v>138280.18130045175</v>
      </c>
      <c r="C7187">
        <f t="shared" si="225"/>
        <v>101325</v>
      </c>
    </row>
    <row r="7188" spans="1:3" x14ac:dyDescent="0.2">
      <c r="A7188">
        <v>0.89824999999999999</v>
      </c>
      <c r="B7188">
        <f t="shared" si="224"/>
        <v>136965.26096753406</v>
      </c>
      <c r="C7188">
        <f t="shared" si="225"/>
        <v>101325</v>
      </c>
    </row>
    <row r="7189" spans="1:3" x14ac:dyDescent="0.2">
      <c r="A7189">
        <v>0.89837500000000003</v>
      </c>
      <c r="B7189">
        <f t="shared" si="224"/>
        <v>135430.60657416418</v>
      </c>
      <c r="C7189">
        <f t="shared" si="225"/>
        <v>101325</v>
      </c>
    </row>
    <row r="7190" spans="1:3" x14ac:dyDescent="0.2">
      <c r="A7190">
        <v>0.89849999999999997</v>
      </c>
      <c r="B7190">
        <f t="shared" si="224"/>
        <v>133685.6797749972</v>
      </c>
      <c r="C7190">
        <f t="shared" si="225"/>
        <v>101325</v>
      </c>
    </row>
    <row r="7191" spans="1:3" x14ac:dyDescent="0.2">
      <c r="A7191">
        <v>0.89862500000000001</v>
      </c>
      <c r="B7191">
        <f t="shared" si="224"/>
        <v>131741.23862400203</v>
      </c>
      <c r="C7191">
        <f t="shared" si="225"/>
        <v>101325</v>
      </c>
    </row>
    <row r="7192" spans="1:3" x14ac:dyDescent="0.2">
      <c r="A7192">
        <v>0.89875000000000005</v>
      </c>
      <c r="B7192">
        <f t="shared" si="224"/>
        <v>129609.27124746123</v>
      </c>
      <c r="C7192">
        <f t="shared" si="225"/>
        <v>101325</v>
      </c>
    </row>
    <row r="7193" spans="1:3" x14ac:dyDescent="0.2">
      <c r="A7193">
        <v>0.89887499999999998</v>
      </c>
      <c r="B7193">
        <f t="shared" si="224"/>
        <v>127302.92193320846</v>
      </c>
      <c r="C7193">
        <f t="shared" si="225"/>
        <v>101325</v>
      </c>
    </row>
    <row r="7194" spans="1:3" x14ac:dyDescent="0.2">
      <c r="A7194">
        <v>0.89900000000000002</v>
      </c>
      <c r="B7194">
        <f t="shared" si="224"/>
        <v>124836.41009169837</v>
      </c>
      <c r="C7194">
        <f t="shared" si="225"/>
        <v>101325</v>
      </c>
    </row>
    <row r="7195" spans="1:3" x14ac:dyDescent="0.2">
      <c r="A7195">
        <v>0.89912499999999995</v>
      </c>
      <c r="B7195">
        <f t="shared" si="224"/>
        <v>122224.94258863942</v>
      </c>
      <c r="C7195">
        <f t="shared" si="225"/>
        <v>101325</v>
      </c>
    </row>
    <row r="7196" spans="1:3" x14ac:dyDescent="0.2">
      <c r="A7196">
        <v>0.89924999999999999</v>
      </c>
      <c r="B7196">
        <f t="shared" si="224"/>
        <v>119484.61998958149</v>
      </c>
      <c r="C7196">
        <f t="shared" si="225"/>
        <v>101325</v>
      </c>
    </row>
    <row r="7197" spans="1:3" x14ac:dyDescent="0.2">
      <c r="A7197">
        <v>0.89937500000000004</v>
      </c>
      <c r="B7197">
        <f t="shared" si="224"/>
        <v>116632.33729460121</v>
      </c>
      <c r="C7197">
        <f t="shared" si="225"/>
        <v>101325</v>
      </c>
    </row>
    <row r="7198" spans="1:3" x14ac:dyDescent="0.2">
      <c r="A7198">
        <v>0.89949999999999997</v>
      </c>
      <c r="B7198">
        <f t="shared" si="224"/>
        <v>113685.67977499773</v>
      </c>
      <c r="C7198">
        <f t="shared" si="225"/>
        <v>101325</v>
      </c>
    </row>
    <row r="7199" spans="1:3" x14ac:dyDescent="0.2">
      <c r="A7199">
        <v>0.89962500000000001</v>
      </c>
      <c r="B7199">
        <f t="shared" si="224"/>
        <v>110662.81455423395</v>
      </c>
      <c r="C7199">
        <f t="shared" si="225"/>
        <v>101325</v>
      </c>
    </row>
    <row r="7200" spans="1:3" x14ac:dyDescent="0.2">
      <c r="A7200">
        <v>0.89975000000000005</v>
      </c>
      <c r="B7200">
        <f t="shared" si="224"/>
        <v>107582.37860160929</v>
      </c>
      <c r="C7200">
        <f t="shared" si="225"/>
        <v>101325</v>
      </c>
    </row>
    <row r="7201" spans="1:3" x14ac:dyDescent="0.2">
      <c r="A7201">
        <v>0.89987499999999998</v>
      </c>
      <c r="B7201">
        <f t="shared" si="224"/>
        <v>104463.36382911625</v>
      </c>
      <c r="C7201">
        <f t="shared" si="225"/>
        <v>101325</v>
      </c>
    </row>
    <row r="7202" spans="1:3" x14ac:dyDescent="0.2">
      <c r="A7202">
        <v>0.9</v>
      </c>
      <c r="B7202">
        <f t="shared" si="224"/>
        <v>101325.00000000032</v>
      </c>
      <c r="C7202">
        <f t="shared" si="225"/>
        <v>101325.00000000032</v>
      </c>
    </row>
    <row r="7203" spans="1:3" x14ac:dyDescent="0.2">
      <c r="A7203">
        <v>0.90012499999999995</v>
      </c>
      <c r="B7203">
        <f t="shared" si="224"/>
        <v>98186.636170888902</v>
      </c>
      <c r="C7203">
        <f t="shared" si="225"/>
        <v>98186.636170888902</v>
      </c>
    </row>
    <row r="7204" spans="1:3" x14ac:dyDescent="0.2">
      <c r="A7204">
        <v>0.90024999999999999</v>
      </c>
      <c r="B7204">
        <f t="shared" si="224"/>
        <v>95067.621398391319</v>
      </c>
      <c r="C7204">
        <f t="shared" si="225"/>
        <v>95067.621398391319</v>
      </c>
    </row>
    <row r="7205" spans="1:3" x14ac:dyDescent="0.2">
      <c r="A7205">
        <v>0.90037500000000004</v>
      </c>
      <c r="B7205">
        <f t="shared" si="224"/>
        <v>91987.185445762239</v>
      </c>
      <c r="C7205">
        <f t="shared" si="225"/>
        <v>91987.185445762239</v>
      </c>
    </row>
    <row r="7206" spans="1:3" x14ac:dyDescent="0.2">
      <c r="A7206">
        <v>0.90049999999999997</v>
      </c>
      <c r="B7206">
        <f t="shared" si="224"/>
        <v>88964.32022500287</v>
      </c>
      <c r="C7206">
        <f t="shared" si="225"/>
        <v>88964.32022500287</v>
      </c>
    </row>
    <row r="7207" spans="1:3" x14ac:dyDescent="0.2">
      <c r="A7207">
        <v>0.90062500000000001</v>
      </c>
      <c r="B7207">
        <f t="shared" si="224"/>
        <v>86017.662705395167</v>
      </c>
      <c r="C7207">
        <f t="shared" si="225"/>
        <v>86017.662705395167</v>
      </c>
    </row>
    <row r="7208" spans="1:3" x14ac:dyDescent="0.2">
      <c r="A7208">
        <v>0.90075000000000005</v>
      </c>
      <c r="B7208">
        <f t="shared" si="224"/>
        <v>83165.380010415014</v>
      </c>
      <c r="C7208">
        <f t="shared" si="225"/>
        <v>83165.380010415014</v>
      </c>
    </row>
    <row r="7209" spans="1:3" x14ac:dyDescent="0.2">
      <c r="A7209">
        <v>0.90087499999999998</v>
      </c>
      <c r="B7209">
        <f t="shared" si="224"/>
        <v>80425.057411361107</v>
      </c>
      <c r="C7209">
        <f t="shared" si="225"/>
        <v>80425.057411361107</v>
      </c>
    </row>
    <row r="7210" spans="1:3" x14ac:dyDescent="0.2">
      <c r="A7210">
        <v>0.90100000000000002</v>
      </c>
      <c r="B7210">
        <f t="shared" si="224"/>
        <v>77813.589908302136</v>
      </c>
      <c r="C7210">
        <f t="shared" si="225"/>
        <v>77813.589908302136</v>
      </c>
    </row>
    <row r="7211" spans="1:3" x14ac:dyDescent="0.2">
      <c r="A7211">
        <v>0.90112499999999995</v>
      </c>
      <c r="B7211">
        <f t="shared" si="224"/>
        <v>75347.078066792019</v>
      </c>
      <c r="C7211">
        <f t="shared" si="225"/>
        <v>75347.078066792019</v>
      </c>
    </row>
    <row r="7212" spans="1:3" x14ac:dyDescent="0.2">
      <c r="A7212">
        <v>0.90125</v>
      </c>
      <c r="B7212">
        <f t="shared" si="224"/>
        <v>73040.728752539202</v>
      </c>
      <c r="C7212">
        <f t="shared" si="225"/>
        <v>73040.728752539202</v>
      </c>
    </row>
    <row r="7213" spans="1:3" x14ac:dyDescent="0.2">
      <c r="A7213">
        <v>0.90137500000000004</v>
      </c>
      <c r="B7213">
        <f t="shared" si="224"/>
        <v>70908.76137599838</v>
      </c>
      <c r="C7213">
        <f t="shared" si="225"/>
        <v>70908.76137599838</v>
      </c>
    </row>
    <row r="7214" spans="1:3" x14ac:dyDescent="0.2">
      <c r="A7214">
        <v>0.90149999999999997</v>
      </c>
      <c r="B7214">
        <f t="shared" si="224"/>
        <v>68964.320225003161</v>
      </c>
      <c r="C7214">
        <f t="shared" si="225"/>
        <v>68964.320225003161</v>
      </c>
    </row>
    <row r="7215" spans="1:3" x14ac:dyDescent="0.2">
      <c r="A7215">
        <v>0.90162500000000001</v>
      </c>
      <c r="B7215">
        <f t="shared" si="224"/>
        <v>67219.393425836141</v>
      </c>
      <c r="C7215">
        <f t="shared" si="225"/>
        <v>67219.393425836141</v>
      </c>
    </row>
    <row r="7216" spans="1:3" x14ac:dyDescent="0.2">
      <c r="A7216">
        <v>0.90175000000000005</v>
      </c>
      <c r="B7216">
        <f t="shared" si="224"/>
        <v>65684.73903246416</v>
      </c>
      <c r="C7216">
        <f t="shared" si="225"/>
        <v>65684.73903246416</v>
      </c>
    </row>
    <row r="7217" spans="1:3" x14ac:dyDescent="0.2">
      <c r="A7217">
        <v>0.90187499999999998</v>
      </c>
      <c r="B7217">
        <f t="shared" si="224"/>
        <v>64369.818699548494</v>
      </c>
      <c r="C7217">
        <f t="shared" si="225"/>
        <v>64369.818699548494</v>
      </c>
    </row>
    <row r="7218" spans="1:3" x14ac:dyDescent="0.2">
      <c r="A7218">
        <v>0.90200000000000002</v>
      </c>
      <c r="B7218">
        <f t="shared" si="224"/>
        <v>63282.739348193165</v>
      </c>
      <c r="C7218">
        <f t="shared" si="225"/>
        <v>63282.739348193165</v>
      </c>
    </row>
    <row r="7219" spans="1:3" x14ac:dyDescent="0.2">
      <c r="A7219">
        <v>0.90212499999999995</v>
      </c>
      <c r="B7219">
        <f t="shared" si="224"/>
        <v>62430.20318409297</v>
      </c>
      <c r="C7219">
        <f t="shared" si="225"/>
        <v>62430.20318409297</v>
      </c>
    </row>
    <row r="7220" spans="1:3" x14ac:dyDescent="0.2">
      <c r="A7220">
        <v>0.90225</v>
      </c>
      <c r="B7220">
        <f t="shared" si="224"/>
        <v>61817.466376194177</v>
      </c>
      <c r="C7220">
        <f t="shared" si="225"/>
        <v>61817.466376194177</v>
      </c>
    </row>
    <row r="7221" spans="1:3" x14ac:dyDescent="0.2">
      <c r="A7221">
        <v>0.90237500000000004</v>
      </c>
      <c r="B7221">
        <f t="shared" si="224"/>
        <v>61448.306650674909</v>
      </c>
      <c r="C7221">
        <f t="shared" si="225"/>
        <v>61448.306650674909</v>
      </c>
    </row>
    <row r="7222" spans="1:3" x14ac:dyDescent="0.2">
      <c r="A7222">
        <v>0.90249999999999997</v>
      </c>
      <c r="B7222">
        <f t="shared" si="224"/>
        <v>61325</v>
      </c>
      <c r="C7222">
        <f t="shared" si="225"/>
        <v>61325</v>
      </c>
    </row>
    <row r="7223" spans="1:3" x14ac:dyDescent="0.2">
      <c r="A7223">
        <v>0.90262500000000001</v>
      </c>
      <c r="B7223">
        <f t="shared" si="224"/>
        <v>61448.306650674829</v>
      </c>
      <c r="C7223">
        <f t="shared" si="225"/>
        <v>61448.306650674829</v>
      </c>
    </row>
    <row r="7224" spans="1:3" x14ac:dyDescent="0.2">
      <c r="A7224">
        <v>0.90275000000000005</v>
      </c>
      <c r="B7224">
        <f t="shared" si="224"/>
        <v>61817.466376194723</v>
      </c>
      <c r="C7224">
        <f t="shared" si="225"/>
        <v>61817.466376194723</v>
      </c>
    </row>
    <row r="7225" spans="1:3" x14ac:dyDescent="0.2">
      <c r="A7225">
        <v>0.90287499999999998</v>
      </c>
      <c r="B7225">
        <f t="shared" si="224"/>
        <v>62430.203184092723</v>
      </c>
      <c r="C7225">
        <f t="shared" si="225"/>
        <v>62430.203184092723</v>
      </c>
    </row>
    <row r="7226" spans="1:3" x14ac:dyDescent="0.2">
      <c r="A7226">
        <v>0.90300000000000002</v>
      </c>
      <c r="B7226">
        <f t="shared" si="224"/>
        <v>63282.739348194242</v>
      </c>
      <c r="C7226">
        <f t="shared" si="225"/>
        <v>63282.739348194242</v>
      </c>
    </row>
    <row r="7227" spans="1:3" x14ac:dyDescent="0.2">
      <c r="A7227">
        <v>0.90312499999999996</v>
      </c>
      <c r="B7227">
        <f t="shared" si="224"/>
        <v>64369.818699548094</v>
      </c>
      <c r="C7227">
        <f t="shared" si="225"/>
        <v>64369.818699548094</v>
      </c>
    </row>
    <row r="7228" spans="1:3" x14ac:dyDescent="0.2">
      <c r="A7228">
        <v>0.90325</v>
      </c>
      <c r="B7228">
        <f t="shared" si="224"/>
        <v>65684.739032465732</v>
      </c>
      <c r="C7228">
        <f t="shared" si="225"/>
        <v>65684.739032465732</v>
      </c>
    </row>
    <row r="7229" spans="1:3" x14ac:dyDescent="0.2">
      <c r="A7229">
        <v>0.90337500000000004</v>
      </c>
      <c r="B7229">
        <f t="shared" si="224"/>
        <v>67219.39342583796</v>
      </c>
      <c r="C7229">
        <f t="shared" si="225"/>
        <v>67219.39342583796</v>
      </c>
    </row>
    <row r="7230" spans="1:3" x14ac:dyDescent="0.2">
      <c r="A7230">
        <v>0.90349999999999997</v>
      </c>
      <c r="B7230">
        <f t="shared" si="224"/>
        <v>68964.320225002535</v>
      </c>
      <c r="C7230">
        <f t="shared" si="225"/>
        <v>68964.320225002535</v>
      </c>
    </row>
    <row r="7231" spans="1:3" x14ac:dyDescent="0.2">
      <c r="A7231">
        <v>0.90362500000000001</v>
      </c>
      <c r="B7231">
        <f t="shared" si="224"/>
        <v>70908.761375997696</v>
      </c>
      <c r="C7231">
        <f t="shared" si="225"/>
        <v>70908.761375997696</v>
      </c>
    </row>
    <row r="7232" spans="1:3" x14ac:dyDescent="0.2">
      <c r="A7232">
        <v>0.90375000000000005</v>
      </c>
      <c r="B7232">
        <f t="shared" si="224"/>
        <v>73040.728752538445</v>
      </c>
      <c r="C7232">
        <f t="shared" si="225"/>
        <v>73040.728752538445</v>
      </c>
    </row>
    <row r="7233" spans="1:3" x14ac:dyDescent="0.2">
      <c r="A7233">
        <v>0.90387499999999998</v>
      </c>
      <c r="B7233">
        <f t="shared" si="224"/>
        <v>75347.078066791204</v>
      </c>
      <c r="C7233">
        <f t="shared" si="225"/>
        <v>75347.078066791204</v>
      </c>
    </row>
    <row r="7234" spans="1:3" x14ac:dyDescent="0.2">
      <c r="A7234">
        <v>0.90400000000000003</v>
      </c>
      <c r="B7234">
        <f t="shared" si="224"/>
        <v>77813.589908301277</v>
      </c>
      <c r="C7234">
        <f t="shared" si="225"/>
        <v>77813.589908301277</v>
      </c>
    </row>
    <row r="7235" spans="1:3" x14ac:dyDescent="0.2">
      <c r="A7235">
        <v>0.90412499999999996</v>
      </c>
      <c r="B7235">
        <f t="shared" ref="B7235:B7298" si="226">-40000*SIN(200*PI()*A7235)+101325</f>
        <v>80425.057411360205</v>
      </c>
      <c r="C7235">
        <f t="shared" ref="C7235:C7298" si="227">IF(MOD(A7235,0.02)&gt;0.005,101325,B7235)</f>
        <v>80425.057411360205</v>
      </c>
    </row>
    <row r="7236" spans="1:3" x14ac:dyDescent="0.2">
      <c r="A7236">
        <v>0.90425</v>
      </c>
      <c r="B7236">
        <f t="shared" si="226"/>
        <v>83165.380010418128</v>
      </c>
      <c r="C7236">
        <f t="shared" si="227"/>
        <v>83165.380010418128</v>
      </c>
    </row>
    <row r="7237" spans="1:3" x14ac:dyDescent="0.2">
      <c r="A7237">
        <v>0.90437500000000004</v>
      </c>
      <c r="B7237">
        <f t="shared" si="226"/>
        <v>86017.662705398398</v>
      </c>
      <c r="C7237">
        <f t="shared" si="227"/>
        <v>86017.662705398398</v>
      </c>
    </row>
    <row r="7238" spans="1:3" x14ac:dyDescent="0.2">
      <c r="A7238">
        <v>0.90449999999999997</v>
      </c>
      <c r="B7238">
        <f t="shared" si="226"/>
        <v>88964.320225001866</v>
      </c>
      <c r="C7238">
        <f t="shared" si="227"/>
        <v>88964.320225001866</v>
      </c>
    </row>
    <row r="7239" spans="1:3" x14ac:dyDescent="0.2">
      <c r="A7239">
        <v>0.90462500000000001</v>
      </c>
      <c r="B7239">
        <f t="shared" si="226"/>
        <v>91987.18544576563</v>
      </c>
      <c r="C7239">
        <f t="shared" si="227"/>
        <v>91987.18544576563</v>
      </c>
    </row>
    <row r="7240" spans="1:3" x14ac:dyDescent="0.2">
      <c r="A7240">
        <v>0.90475000000000005</v>
      </c>
      <c r="B7240">
        <f t="shared" si="226"/>
        <v>95067.621398390271</v>
      </c>
      <c r="C7240">
        <f t="shared" si="227"/>
        <v>95067.621398390271</v>
      </c>
    </row>
    <row r="7241" spans="1:3" x14ac:dyDescent="0.2">
      <c r="A7241">
        <v>0.90487499999999998</v>
      </c>
      <c r="B7241">
        <f t="shared" si="226"/>
        <v>98186.636170887854</v>
      </c>
      <c r="C7241">
        <f t="shared" si="227"/>
        <v>98186.636170887854</v>
      </c>
    </row>
    <row r="7242" spans="1:3" x14ac:dyDescent="0.2">
      <c r="A7242">
        <v>0.90500000000000003</v>
      </c>
      <c r="B7242">
        <f t="shared" si="226"/>
        <v>101324.99999999926</v>
      </c>
      <c r="C7242">
        <f t="shared" si="227"/>
        <v>101325</v>
      </c>
    </row>
    <row r="7243" spans="1:3" x14ac:dyDescent="0.2">
      <c r="A7243">
        <v>0.90512499999999996</v>
      </c>
      <c r="B7243">
        <f t="shared" si="226"/>
        <v>104463.36382911066</v>
      </c>
      <c r="C7243">
        <f t="shared" si="227"/>
        <v>101325</v>
      </c>
    </row>
    <row r="7244" spans="1:3" x14ac:dyDescent="0.2">
      <c r="A7244">
        <v>0.90525</v>
      </c>
      <c r="B7244">
        <f t="shared" si="226"/>
        <v>107582.37860160826</v>
      </c>
      <c r="C7244">
        <f t="shared" si="227"/>
        <v>101325</v>
      </c>
    </row>
    <row r="7245" spans="1:3" x14ac:dyDescent="0.2">
      <c r="A7245">
        <v>0.90537500000000004</v>
      </c>
      <c r="B7245">
        <f t="shared" si="226"/>
        <v>110662.81455423734</v>
      </c>
      <c r="C7245">
        <f t="shared" si="227"/>
        <v>101325</v>
      </c>
    </row>
    <row r="7246" spans="1:3" x14ac:dyDescent="0.2">
      <c r="A7246">
        <v>0.90549999999999997</v>
      </c>
      <c r="B7246">
        <f t="shared" si="226"/>
        <v>113685.67977499671</v>
      </c>
      <c r="C7246">
        <f t="shared" si="227"/>
        <v>101325</v>
      </c>
    </row>
    <row r="7247" spans="1:3" x14ac:dyDescent="0.2">
      <c r="A7247">
        <v>0.90562500000000001</v>
      </c>
      <c r="B7247">
        <f t="shared" si="226"/>
        <v>116632.33729460443</v>
      </c>
      <c r="C7247">
        <f t="shared" si="227"/>
        <v>101325</v>
      </c>
    </row>
    <row r="7248" spans="1:3" x14ac:dyDescent="0.2">
      <c r="A7248">
        <v>0.90575000000000006</v>
      </c>
      <c r="B7248">
        <f t="shared" si="226"/>
        <v>119484.61998958459</v>
      </c>
      <c r="C7248">
        <f t="shared" si="227"/>
        <v>101325</v>
      </c>
    </row>
    <row r="7249" spans="1:3" x14ac:dyDescent="0.2">
      <c r="A7249">
        <v>0.90587499999999999</v>
      </c>
      <c r="B7249">
        <f t="shared" si="226"/>
        <v>122224.94258863851</v>
      </c>
      <c r="C7249">
        <f t="shared" si="227"/>
        <v>101325</v>
      </c>
    </row>
    <row r="7250" spans="1:3" x14ac:dyDescent="0.2">
      <c r="A7250">
        <v>0.90600000000000003</v>
      </c>
      <c r="B7250">
        <f t="shared" si="226"/>
        <v>124836.4100917012</v>
      </c>
      <c r="C7250">
        <f t="shared" si="227"/>
        <v>101325</v>
      </c>
    </row>
    <row r="7251" spans="1:3" x14ac:dyDescent="0.2">
      <c r="A7251">
        <v>0.90612499999999996</v>
      </c>
      <c r="B7251">
        <f t="shared" si="226"/>
        <v>127302.92193320766</v>
      </c>
      <c r="C7251">
        <f t="shared" si="227"/>
        <v>101325</v>
      </c>
    </row>
    <row r="7252" spans="1:3" x14ac:dyDescent="0.2">
      <c r="A7252">
        <v>0.90625</v>
      </c>
      <c r="B7252">
        <f t="shared" si="226"/>
        <v>129609.27124746049</v>
      </c>
      <c r="C7252">
        <f t="shared" si="227"/>
        <v>101325</v>
      </c>
    </row>
    <row r="7253" spans="1:3" x14ac:dyDescent="0.2">
      <c r="A7253">
        <v>0.90637500000000004</v>
      </c>
      <c r="B7253">
        <f t="shared" si="226"/>
        <v>131741.23862400133</v>
      </c>
      <c r="C7253">
        <f t="shared" si="227"/>
        <v>101325</v>
      </c>
    </row>
    <row r="7254" spans="1:3" x14ac:dyDescent="0.2">
      <c r="A7254">
        <v>0.90649999999999997</v>
      </c>
      <c r="B7254">
        <f t="shared" si="226"/>
        <v>133685.67977499659</v>
      </c>
      <c r="C7254">
        <f t="shared" si="227"/>
        <v>101325</v>
      </c>
    </row>
    <row r="7255" spans="1:3" x14ac:dyDescent="0.2">
      <c r="A7255">
        <v>0.90662500000000001</v>
      </c>
      <c r="B7255">
        <f t="shared" si="226"/>
        <v>135430.60657416366</v>
      </c>
      <c r="C7255">
        <f t="shared" si="227"/>
        <v>101325</v>
      </c>
    </row>
    <row r="7256" spans="1:3" x14ac:dyDescent="0.2">
      <c r="A7256">
        <v>0.90674999999999994</v>
      </c>
      <c r="B7256">
        <f t="shared" si="226"/>
        <v>136965.26096753357</v>
      </c>
      <c r="C7256">
        <f t="shared" si="227"/>
        <v>101325</v>
      </c>
    </row>
    <row r="7257" spans="1:3" x14ac:dyDescent="0.2">
      <c r="A7257">
        <v>0.90687499999999999</v>
      </c>
      <c r="B7257">
        <f t="shared" si="226"/>
        <v>138280.18130045134</v>
      </c>
      <c r="C7257">
        <f t="shared" si="227"/>
        <v>101325</v>
      </c>
    </row>
    <row r="7258" spans="1:3" x14ac:dyDescent="0.2">
      <c r="A7258">
        <v>0.90700000000000003</v>
      </c>
      <c r="B7258">
        <f t="shared" si="226"/>
        <v>139367.26065180672</v>
      </c>
      <c r="C7258">
        <f t="shared" si="227"/>
        <v>101325</v>
      </c>
    </row>
    <row r="7259" spans="1:3" x14ac:dyDescent="0.2">
      <c r="A7259">
        <v>0.90712499999999996</v>
      </c>
      <c r="B7259">
        <f t="shared" si="226"/>
        <v>140219.79681590694</v>
      </c>
      <c r="C7259">
        <f t="shared" si="227"/>
        <v>101325</v>
      </c>
    </row>
    <row r="7260" spans="1:3" x14ac:dyDescent="0.2">
      <c r="A7260">
        <v>0.90725</v>
      </c>
      <c r="B7260">
        <f t="shared" si="226"/>
        <v>140832.53362380576</v>
      </c>
      <c r="C7260">
        <f t="shared" si="227"/>
        <v>101325</v>
      </c>
    </row>
    <row r="7261" spans="1:3" x14ac:dyDescent="0.2">
      <c r="A7261">
        <v>0.90737500000000004</v>
      </c>
      <c r="B7261">
        <f t="shared" si="226"/>
        <v>141201.69334932504</v>
      </c>
      <c r="C7261">
        <f t="shared" si="227"/>
        <v>101325</v>
      </c>
    </row>
    <row r="7262" spans="1:3" x14ac:dyDescent="0.2">
      <c r="A7262">
        <v>0.90749999999999997</v>
      </c>
      <c r="B7262">
        <f t="shared" si="226"/>
        <v>141325</v>
      </c>
      <c r="C7262">
        <f t="shared" si="227"/>
        <v>101325</v>
      </c>
    </row>
    <row r="7263" spans="1:3" x14ac:dyDescent="0.2">
      <c r="A7263">
        <v>0.90762500000000002</v>
      </c>
      <c r="B7263">
        <f t="shared" si="226"/>
        <v>141201.69334932521</v>
      </c>
      <c r="C7263">
        <f t="shared" si="227"/>
        <v>101325</v>
      </c>
    </row>
    <row r="7264" spans="1:3" x14ac:dyDescent="0.2">
      <c r="A7264">
        <v>0.90774999999999995</v>
      </c>
      <c r="B7264">
        <f t="shared" si="226"/>
        <v>140832.53362380606</v>
      </c>
      <c r="C7264">
        <f t="shared" si="227"/>
        <v>101325</v>
      </c>
    </row>
    <row r="7265" spans="1:3" x14ac:dyDescent="0.2">
      <c r="A7265">
        <v>0.90787499999999999</v>
      </c>
      <c r="B7265">
        <f t="shared" si="226"/>
        <v>140219.79681590738</v>
      </c>
      <c r="C7265">
        <f t="shared" si="227"/>
        <v>101325</v>
      </c>
    </row>
    <row r="7266" spans="1:3" x14ac:dyDescent="0.2">
      <c r="A7266">
        <v>0.90800000000000003</v>
      </c>
      <c r="B7266">
        <f t="shared" si="226"/>
        <v>139367.2606518059</v>
      </c>
      <c r="C7266">
        <f t="shared" si="227"/>
        <v>101325</v>
      </c>
    </row>
    <row r="7267" spans="1:3" x14ac:dyDescent="0.2">
      <c r="A7267">
        <v>0.90812499999999996</v>
      </c>
      <c r="B7267">
        <f t="shared" si="226"/>
        <v>138280.1813004521</v>
      </c>
      <c r="C7267">
        <f t="shared" si="227"/>
        <v>101325</v>
      </c>
    </row>
    <row r="7268" spans="1:3" x14ac:dyDescent="0.2">
      <c r="A7268">
        <v>0.90825</v>
      </c>
      <c r="B7268">
        <f t="shared" si="226"/>
        <v>136965.26096753444</v>
      </c>
      <c r="C7268">
        <f t="shared" si="227"/>
        <v>101325</v>
      </c>
    </row>
    <row r="7269" spans="1:3" x14ac:dyDescent="0.2">
      <c r="A7269">
        <v>0.90837500000000004</v>
      </c>
      <c r="B7269">
        <f t="shared" si="226"/>
        <v>135430.60657416226</v>
      </c>
      <c r="C7269">
        <f t="shared" si="227"/>
        <v>101325</v>
      </c>
    </row>
    <row r="7270" spans="1:3" x14ac:dyDescent="0.2">
      <c r="A7270">
        <v>0.90849999999999997</v>
      </c>
      <c r="B7270">
        <f t="shared" si="226"/>
        <v>133685.6797749977</v>
      </c>
      <c r="C7270">
        <f t="shared" si="227"/>
        <v>101325</v>
      </c>
    </row>
    <row r="7271" spans="1:3" x14ac:dyDescent="0.2">
      <c r="A7271">
        <v>0.90862500000000002</v>
      </c>
      <c r="B7271">
        <f t="shared" si="226"/>
        <v>131741.23862399964</v>
      </c>
      <c r="C7271">
        <f t="shared" si="227"/>
        <v>101325</v>
      </c>
    </row>
    <row r="7272" spans="1:3" x14ac:dyDescent="0.2">
      <c r="A7272">
        <v>0.90874999999999995</v>
      </c>
      <c r="B7272">
        <f t="shared" si="226"/>
        <v>129609.27124746185</v>
      </c>
      <c r="C7272">
        <f t="shared" si="227"/>
        <v>101325</v>
      </c>
    </row>
    <row r="7273" spans="1:3" x14ac:dyDescent="0.2">
      <c r="A7273">
        <v>0.90887499999999999</v>
      </c>
      <c r="B7273">
        <f t="shared" si="226"/>
        <v>127302.92193320912</v>
      </c>
      <c r="C7273">
        <f t="shared" si="227"/>
        <v>101325</v>
      </c>
    </row>
    <row r="7274" spans="1:3" x14ac:dyDescent="0.2">
      <c r="A7274">
        <v>0.90900000000000003</v>
      </c>
      <c r="B7274">
        <f t="shared" si="226"/>
        <v>124836.41009169907</v>
      </c>
      <c r="C7274">
        <f t="shared" si="227"/>
        <v>101325</v>
      </c>
    </row>
    <row r="7275" spans="1:3" x14ac:dyDescent="0.2">
      <c r="A7275">
        <v>0.90912499999999996</v>
      </c>
      <c r="B7275">
        <f t="shared" si="226"/>
        <v>122224.94258864016</v>
      </c>
      <c r="C7275">
        <f t="shared" si="227"/>
        <v>101325</v>
      </c>
    </row>
    <row r="7276" spans="1:3" x14ac:dyDescent="0.2">
      <c r="A7276">
        <v>0.90925</v>
      </c>
      <c r="B7276">
        <f t="shared" si="226"/>
        <v>119484.61998958225</v>
      </c>
      <c r="C7276">
        <f t="shared" si="227"/>
        <v>101325</v>
      </c>
    </row>
    <row r="7277" spans="1:3" x14ac:dyDescent="0.2">
      <c r="A7277">
        <v>0.90937500000000004</v>
      </c>
      <c r="B7277">
        <f t="shared" si="226"/>
        <v>116632.337294602</v>
      </c>
      <c r="C7277">
        <f t="shared" si="227"/>
        <v>101325</v>
      </c>
    </row>
    <row r="7278" spans="1:3" x14ac:dyDescent="0.2">
      <c r="A7278">
        <v>0.90949999999999998</v>
      </c>
      <c r="B7278">
        <f t="shared" si="226"/>
        <v>113685.67977499854</v>
      </c>
      <c r="C7278">
        <f t="shared" si="227"/>
        <v>101325</v>
      </c>
    </row>
    <row r="7279" spans="1:3" x14ac:dyDescent="0.2">
      <c r="A7279">
        <v>0.90962500000000002</v>
      </c>
      <c r="B7279">
        <f t="shared" si="226"/>
        <v>110662.81455423479</v>
      </c>
      <c r="C7279">
        <f t="shared" si="227"/>
        <v>101325</v>
      </c>
    </row>
    <row r="7280" spans="1:3" x14ac:dyDescent="0.2">
      <c r="A7280">
        <v>0.90974999999999995</v>
      </c>
      <c r="B7280">
        <f t="shared" si="226"/>
        <v>107582.37860161015</v>
      </c>
      <c r="C7280">
        <f t="shared" si="227"/>
        <v>101325</v>
      </c>
    </row>
    <row r="7281" spans="1:3" x14ac:dyDescent="0.2">
      <c r="A7281">
        <v>0.90987499999999999</v>
      </c>
      <c r="B7281">
        <f t="shared" si="226"/>
        <v>104463.36382911258</v>
      </c>
      <c r="C7281">
        <f t="shared" si="227"/>
        <v>101325</v>
      </c>
    </row>
    <row r="7282" spans="1:3" x14ac:dyDescent="0.2">
      <c r="A7282">
        <v>0.91</v>
      </c>
      <c r="B7282">
        <f t="shared" si="226"/>
        <v>101325.00000000118</v>
      </c>
      <c r="C7282">
        <f t="shared" si="227"/>
        <v>101325</v>
      </c>
    </row>
    <row r="7283" spans="1:3" x14ac:dyDescent="0.2">
      <c r="A7283">
        <v>0.91012499999999996</v>
      </c>
      <c r="B7283">
        <f t="shared" si="226"/>
        <v>98186.636170885235</v>
      </c>
      <c r="C7283">
        <f t="shared" si="227"/>
        <v>101325</v>
      </c>
    </row>
    <row r="7284" spans="1:3" x14ac:dyDescent="0.2">
      <c r="A7284">
        <v>0.91025</v>
      </c>
      <c r="B7284">
        <f t="shared" si="226"/>
        <v>95067.621398392177</v>
      </c>
      <c r="C7284">
        <f t="shared" si="227"/>
        <v>101325</v>
      </c>
    </row>
    <row r="7285" spans="1:3" x14ac:dyDescent="0.2">
      <c r="A7285">
        <v>0.91037500000000005</v>
      </c>
      <c r="B7285">
        <f t="shared" si="226"/>
        <v>91987.185445763083</v>
      </c>
      <c r="C7285">
        <f t="shared" si="227"/>
        <v>101325</v>
      </c>
    </row>
    <row r="7286" spans="1:3" x14ac:dyDescent="0.2">
      <c r="A7286">
        <v>0.91049999999999998</v>
      </c>
      <c r="B7286">
        <f t="shared" si="226"/>
        <v>88964.320225003699</v>
      </c>
      <c r="C7286">
        <f t="shared" si="227"/>
        <v>101325</v>
      </c>
    </row>
    <row r="7287" spans="1:3" x14ac:dyDescent="0.2">
      <c r="A7287">
        <v>0.91062500000000002</v>
      </c>
      <c r="B7287">
        <f t="shared" si="226"/>
        <v>86017.662705395967</v>
      </c>
      <c r="C7287">
        <f t="shared" si="227"/>
        <v>101325</v>
      </c>
    </row>
    <row r="7288" spans="1:3" x14ac:dyDescent="0.2">
      <c r="A7288">
        <v>0.91074999999999995</v>
      </c>
      <c r="B7288">
        <f t="shared" si="226"/>
        <v>83165.380010419845</v>
      </c>
      <c r="C7288">
        <f t="shared" si="227"/>
        <v>101325</v>
      </c>
    </row>
    <row r="7289" spans="1:3" x14ac:dyDescent="0.2">
      <c r="A7289">
        <v>0.91087499999999999</v>
      </c>
      <c r="B7289">
        <f t="shared" si="226"/>
        <v>80425.05741136185</v>
      </c>
      <c r="C7289">
        <f t="shared" si="227"/>
        <v>101325</v>
      </c>
    </row>
    <row r="7290" spans="1:3" x14ac:dyDescent="0.2">
      <c r="A7290">
        <v>0.91100000000000003</v>
      </c>
      <c r="B7290">
        <f t="shared" si="226"/>
        <v>77813.589908299153</v>
      </c>
      <c r="C7290">
        <f t="shared" si="227"/>
        <v>101325</v>
      </c>
    </row>
    <row r="7291" spans="1:3" x14ac:dyDescent="0.2">
      <c r="A7291">
        <v>0.91112499999999996</v>
      </c>
      <c r="B7291">
        <f t="shared" si="226"/>
        <v>75347.078066792674</v>
      </c>
      <c r="C7291">
        <f t="shared" si="227"/>
        <v>101325</v>
      </c>
    </row>
    <row r="7292" spans="1:3" x14ac:dyDescent="0.2">
      <c r="A7292">
        <v>0.91125</v>
      </c>
      <c r="B7292">
        <f t="shared" si="226"/>
        <v>73040.728752536597</v>
      </c>
      <c r="C7292">
        <f t="shared" si="227"/>
        <v>101325</v>
      </c>
    </row>
    <row r="7293" spans="1:3" x14ac:dyDescent="0.2">
      <c r="A7293">
        <v>0.91137500000000005</v>
      </c>
      <c r="B7293">
        <f t="shared" si="226"/>
        <v>70908.761375998933</v>
      </c>
      <c r="C7293">
        <f t="shared" si="227"/>
        <v>101325</v>
      </c>
    </row>
    <row r="7294" spans="1:3" x14ac:dyDescent="0.2">
      <c r="A7294">
        <v>0.91149999999999998</v>
      </c>
      <c r="B7294">
        <f t="shared" si="226"/>
        <v>68964.32022500367</v>
      </c>
      <c r="C7294">
        <f t="shared" si="227"/>
        <v>101325</v>
      </c>
    </row>
    <row r="7295" spans="1:3" x14ac:dyDescent="0.2">
      <c r="A7295">
        <v>0.91162500000000002</v>
      </c>
      <c r="B7295">
        <f t="shared" si="226"/>
        <v>67219.393425836577</v>
      </c>
      <c r="C7295">
        <f t="shared" si="227"/>
        <v>101325</v>
      </c>
    </row>
    <row r="7296" spans="1:3" x14ac:dyDescent="0.2">
      <c r="A7296">
        <v>0.91174999999999995</v>
      </c>
      <c r="B7296">
        <f t="shared" si="226"/>
        <v>65684.739032466605</v>
      </c>
      <c r="C7296">
        <f t="shared" si="227"/>
        <v>101325</v>
      </c>
    </row>
    <row r="7297" spans="1:3" x14ac:dyDescent="0.2">
      <c r="A7297">
        <v>0.91187499999999999</v>
      </c>
      <c r="B7297">
        <f t="shared" si="226"/>
        <v>64369.818699548821</v>
      </c>
      <c r="C7297">
        <f t="shared" si="227"/>
        <v>101325</v>
      </c>
    </row>
    <row r="7298" spans="1:3" x14ac:dyDescent="0.2">
      <c r="A7298">
        <v>0.91200000000000003</v>
      </c>
      <c r="B7298">
        <f t="shared" si="226"/>
        <v>63282.739348193434</v>
      </c>
      <c r="C7298">
        <f t="shared" si="227"/>
        <v>101325</v>
      </c>
    </row>
    <row r="7299" spans="1:3" x14ac:dyDescent="0.2">
      <c r="A7299">
        <v>0.91212499999999996</v>
      </c>
      <c r="B7299">
        <f t="shared" ref="B7299:B7362" si="228">-40000*SIN(200*PI()*A7299)+101325</f>
        <v>62430.203184093174</v>
      </c>
      <c r="C7299">
        <f t="shared" ref="C7299:C7362" si="229">IF(MOD(A7299,0.02)&gt;0.005,101325,B7299)</f>
        <v>101325</v>
      </c>
    </row>
    <row r="7300" spans="1:3" x14ac:dyDescent="0.2">
      <c r="A7300">
        <v>0.91225000000000001</v>
      </c>
      <c r="B7300">
        <f t="shared" si="228"/>
        <v>61817.466376194316</v>
      </c>
      <c r="C7300">
        <f t="shared" si="229"/>
        <v>101325</v>
      </c>
    </row>
    <row r="7301" spans="1:3" x14ac:dyDescent="0.2">
      <c r="A7301">
        <v>0.91237500000000005</v>
      </c>
      <c r="B7301">
        <f t="shared" si="228"/>
        <v>61448.306650674625</v>
      </c>
      <c r="C7301">
        <f t="shared" si="229"/>
        <v>101325</v>
      </c>
    </row>
    <row r="7302" spans="1:3" x14ac:dyDescent="0.2">
      <c r="A7302">
        <v>0.91249999999999998</v>
      </c>
      <c r="B7302">
        <f t="shared" si="228"/>
        <v>61325</v>
      </c>
      <c r="C7302">
        <f t="shared" si="229"/>
        <v>101325</v>
      </c>
    </row>
    <row r="7303" spans="1:3" x14ac:dyDescent="0.2">
      <c r="A7303">
        <v>0.91262500000000002</v>
      </c>
      <c r="B7303">
        <f t="shared" si="228"/>
        <v>61448.306650674764</v>
      </c>
      <c r="C7303">
        <f t="shared" si="229"/>
        <v>101325</v>
      </c>
    </row>
    <row r="7304" spans="1:3" x14ac:dyDescent="0.2">
      <c r="A7304">
        <v>0.91274999999999995</v>
      </c>
      <c r="B7304">
        <f t="shared" si="228"/>
        <v>61817.466376194592</v>
      </c>
      <c r="C7304">
        <f t="shared" si="229"/>
        <v>101325</v>
      </c>
    </row>
    <row r="7305" spans="1:3" x14ac:dyDescent="0.2">
      <c r="A7305">
        <v>0.91287499999999999</v>
      </c>
      <c r="B7305">
        <f t="shared" si="228"/>
        <v>62430.203184092526</v>
      </c>
      <c r="C7305">
        <f t="shared" si="229"/>
        <v>101325</v>
      </c>
    </row>
    <row r="7306" spans="1:3" x14ac:dyDescent="0.2">
      <c r="A7306">
        <v>0.91300000000000003</v>
      </c>
      <c r="B7306">
        <f t="shared" si="228"/>
        <v>63282.739348193973</v>
      </c>
      <c r="C7306">
        <f t="shared" si="229"/>
        <v>101325</v>
      </c>
    </row>
    <row r="7307" spans="1:3" x14ac:dyDescent="0.2">
      <c r="A7307">
        <v>0.91312499999999996</v>
      </c>
      <c r="B7307">
        <f t="shared" si="228"/>
        <v>64369.818699547759</v>
      </c>
      <c r="C7307">
        <f t="shared" si="229"/>
        <v>101325</v>
      </c>
    </row>
    <row r="7308" spans="1:3" x14ac:dyDescent="0.2">
      <c r="A7308">
        <v>0.91325000000000001</v>
      </c>
      <c r="B7308">
        <f t="shared" si="228"/>
        <v>65684.739032465353</v>
      </c>
      <c r="C7308">
        <f t="shared" si="229"/>
        <v>101325</v>
      </c>
    </row>
    <row r="7309" spans="1:3" x14ac:dyDescent="0.2">
      <c r="A7309">
        <v>0.91337500000000005</v>
      </c>
      <c r="B7309">
        <f t="shared" si="228"/>
        <v>67219.393425837508</v>
      </c>
      <c r="C7309">
        <f t="shared" si="229"/>
        <v>101325</v>
      </c>
    </row>
    <row r="7310" spans="1:3" x14ac:dyDescent="0.2">
      <c r="A7310">
        <v>0.91349999999999998</v>
      </c>
      <c r="B7310">
        <f t="shared" si="228"/>
        <v>68964.32022500204</v>
      </c>
      <c r="C7310">
        <f t="shared" si="229"/>
        <v>101325</v>
      </c>
    </row>
    <row r="7311" spans="1:3" x14ac:dyDescent="0.2">
      <c r="A7311">
        <v>0.91362500000000002</v>
      </c>
      <c r="B7311">
        <f t="shared" si="228"/>
        <v>70908.761376000082</v>
      </c>
      <c r="C7311">
        <f t="shared" si="229"/>
        <v>101325</v>
      </c>
    </row>
    <row r="7312" spans="1:3" x14ac:dyDescent="0.2">
      <c r="A7312">
        <v>0.91374999999999995</v>
      </c>
      <c r="B7312">
        <f t="shared" si="228"/>
        <v>73040.728752537849</v>
      </c>
      <c r="C7312">
        <f t="shared" si="229"/>
        <v>101325</v>
      </c>
    </row>
    <row r="7313" spans="1:3" x14ac:dyDescent="0.2">
      <c r="A7313">
        <v>0.91387499999999999</v>
      </c>
      <c r="B7313">
        <f t="shared" si="228"/>
        <v>75347.078066794013</v>
      </c>
      <c r="C7313">
        <f t="shared" si="229"/>
        <v>101325</v>
      </c>
    </row>
    <row r="7314" spans="1:3" x14ac:dyDescent="0.2">
      <c r="A7314">
        <v>0.91400000000000003</v>
      </c>
      <c r="B7314">
        <f t="shared" si="228"/>
        <v>77813.589908300579</v>
      </c>
      <c r="C7314">
        <f t="shared" si="229"/>
        <v>101325</v>
      </c>
    </row>
    <row r="7315" spans="1:3" x14ac:dyDescent="0.2">
      <c r="A7315">
        <v>0.91412499999999997</v>
      </c>
      <c r="B7315">
        <f t="shared" si="228"/>
        <v>80425.057411363363</v>
      </c>
      <c r="C7315">
        <f t="shared" si="229"/>
        <v>101325</v>
      </c>
    </row>
    <row r="7316" spans="1:3" x14ac:dyDescent="0.2">
      <c r="A7316">
        <v>0.91425000000000001</v>
      </c>
      <c r="B7316">
        <f t="shared" si="228"/>
        <v>83165.380010417357</v>
      </c>
      <c r="C7316">
        <f t="shared" si="229"/>
        <v>101325</v>
      </c>
    </row>
    <row r="7317" spans="1:3" x14ac:dyDescent="0.2">
      <c r="A7317">
        <v>0.91437500000000005</v>
      </c>
      <c r="B7317">
        <f t="shared" si="228"/>
        <v>86017.662705397597</v>
      </c>
      <c r="C7317">
        <f t="shared" si="229"/>
        <v>101325</v>
      </c>
    </row>
    <row r="7318" spans="1:3" x14ac:dyDescent="0.2">
      <c r="A7318">
        <v>0.91449999999999998</v>
      </c>
      <c r="B7318">
        <f t="shared" si="228"/>
        <v>88964.320225001051</v>
      </c>
      <c r="C7318">
        <f t="shared" si="229"/>
        <v>101325</v>
      </c>
    </row>
    <row r="7319" spans="1:3" x14ac:dyDescent="0.2">
      <c r="A7319">
        <v>0.91462500000000002</v>
      </c>
      <c r="B7319">
        <f t="shared" si="228"/>
        <v>91987.185445764801</v>
      </c>
      <c r="C7319">
        <f t="shared" si="229"/>
        <v>101325</v>
      </c>
    </row>
    <row r="7320" spans="1:3" x14ac:dyDescent="0.2">
      <c r="A7320">
        <v>0.91474999999999995</v>
      </c>
      <c r="B7320">
        <f t="shared" si="228"/>
        <v>95067.621398389427</v>
      </c>
      <c r="C7320">
        <f t="shared" si="229"/>
        <v>101325</v>
      </c>
    </row>
    <row r="7321" spans="1:3" x14ac:dyDescent="0.2">
      <c r="A7321">
        <v>0.91487499999999999</v>
      </c>
      <c r="B7321">
        <f t="shared" si="228"/>
        <v>98186.636170886995</v>
      </c>
      <c r="C7321">
        <f t="shared" si="229"/>
        <v>101325</v>
      </c>
    </row>
    <row r="7322" spans="1:3" x14ac:dyDescent="0.2">
      <c r="A7322">
        <v>0.91500000000000004</v>
      </c>
      <c r="B7322">
        <f t="shared" si="228"/>
        <v>101325.00000000294</v>
      </c>
      <c r="C7322">
        <f t="shared" si="229"/>
        <v>101325</v>
      </c>
    </row>
    <row r="7323" spans="1:3" x14ac:dyDescent="0.2">
      <c r="A7323">
        <v>0.91512499999999997</v>
      </c>
      <c r="B7323">
        <f t="shared" si="228"/>
        <v>104463.36382911434</v>
      </c>
      <c r="C7323">
        <f t="shared" si="229"/>
        <v>101325</v>
      </c>
    </row>
    <row r="7324" spans="1:3" x14ac:dyDescent="0.2">
      <c r="A7324">
        <v>0.91525000000000001</v>
      </c>
      <c r="B7324">
        <f t="shared" si="228"/>
        <v>107582.3786016074</v>
      </c>
      <c r="C7324">
        <f t="shared" si="229"/>
        <v>101325</v>
      </c>
    </row>
    <row r="7325" spans="1:3" x14ac:dyDescent="0.2">
      <c r="A7325">
        <v>0.91537500000000005</v>
      </c>
      <c r="B7325">
        <f t="shared" si="228"/>
        <v>110662.81455423651</v>
      </c>
      <c r="C7325">
        <f t="shared" si="229"/>
        <v>101325</v>
      </c>
    </row>
    <row r="7326" spans="1:3" x14ac:dyDescent="0.2">
      <c r="A7326">
        <v>0.91549999999999998</v>
      </c>
      <c r="B7326">
        <f t="shared" si="228"/>
        <v>113685.67977499589</v>
      </c>
      <c r="C7326">
        <f t="shared" si="229"/>
        <v>101325</v>
      </c>
    </row>
    <row r="7327" spans="1:3" x14ac:dyDescent="0.2">
      <c r="A7327">
        <v>0.91562500000000002</v>
      </c>
      <c r="B7327">
        <f t="shared" si="228"/>
        <v>116632.33729460363</v>
      </c>
      <c r="C7327">
        <f t="shared" si="229"/>
        <v>101325</v>
      </c>
    </row>
    <row r="7328" spans="1:3" x14ac:dyDescent="0.2">
      <c r="A7328">
        <v>0.91574999999999995</v>
      </c>
      <c r="B7328">
        <f t="shared" si="228"/>
        <v>119484.61998957978</v>
      </c>
      <c r="C7328">
        <f t="shared" si="229"/>
        <v>101325</v>
      </c>
    </row>
    <row r="7329" spans="1:3" x14ac:dyDescent="0.2">
      <c r="A7329">
        <v>0.91587499999999999</v>
      </c>
      <c r="B7329">
        <f t="shared" si="228"/>
        <v>122224.94258863779</v>
      </c>
      <c r="C7329">
        <f t="shared" si="229"/>
        <v>101325</v>
      </c>
    </row>
    <row r="7330" spans="1:3" x14ac:dyDescent="0.2">
      <c r="A7330">
        <v>0.91600000000000004</v>
      </c>
      <c r="B7330">
        <f t="shared" si="228"/>
        <v>124836.4100917005</v>
      </c>
      <c r="C7330">
        <f t="shared" si="229"/>
        <v>101325</v>
      </c>
    </row>
    <row r="7331" spans="1:3" x14ac:dyDescent="0.2">
      <c r="A7331">
        <v>0.91612499999999997</v>
      </c>
      <c r="B7331">
        <f t="shared" si="228"/>
        <v>127302.92193320699</v>
      </c>
      <c r="C7331">
        <f t="shared" si="229"/>
        <v>101325</v>
      </c>
    </row>
    <row r="7332" spans="1:3" x14ac:dyDescent="0.2">
      <c r="A7332">
        <v>0.91625000000000001</v>
      </c>
      <c r="B7332">
        <f t="shared" si="228"/>
        <v>129609.2712474631</v>
      </c>
      <c r="C7332">
        <f t="shared" si="229"/>
        <v>101325</v>
      </c>
    </row>
    <row r="7333" spans="1:3" x14ac:dyDescent="0.2">
      <c r="A7333">
        <v>0.91637500000000005</v>
      </c>
      <c r="B7333">
        <f t="shared" si="228"/>
        <v>131741.23862400078</v>
      </c>
      <c r="C7333">
        <f t="shared" si="229"/>
        <v>101325</v>
      </c>
    </row>
    <row r="7334" spans="1:3" x14ac:dyDescent="0.2">
      <c r="A7334">
        <v>0.91649999999999998</v>
      </c>
      <c r="B7334">
        <f t="shared" si="228"/>
        <v>133685.67977499875</v>
      </c>
      <c r="C7334">
        <f t="shared" si="229"/>
        <v>101325</v>
      </c>
    </row>
    <row r="7335" spans="1:3" x14ac:dyDescent="0.2">
      <c r="A7335">
        <v>0.91662500000000002</v>
      </c>
      <c r="B7335">
        <f t="shared" si="228"/>
        <v>135430.60657416319</v>
      </c>
      <c r="C7335">
        <f t="shared" si="229"/>
        <v>101325</v>
      </c>
    </row>
    <row r="7336" spans="1:3" x14ac:dyDescent="0.2">
      <c r="A7336">
        <v>0.91674999999999995</v>
      </c>
      <c r="B7336">
        <f t="shared" si="228"/>
        <v>136965.26096753526</v>
      </c>
      <c r="C7336">
        <f t="shared" si="229"/>
        <v>101325</v>
      </c>
    </row>
    <row r="7337" spans="1:3" x14ac:dyDescent="0.2">
      <c r="A7337">
        <v>0.916875</v>
      </c>
      <c r="B7337">
        <f t="shared" si="228"/>
        <v>138280.18130045102</v>
      </c>
      <c r="C7337">
        <f t="shared" si="229"/>
        <v>101325</v>
      </c>
    </row>
    <row r="7338" spans="1:3" x14ac:dyDescent="0.2">
      <c r="A7338">
        <v>0.91700000000000004</v>
      </c>
      <c r="B7338">
        <f t="shared" si="228"/>
        <v>139367.26065180643</v>
      </c>
      <c r="C7338">
        <f t="shared" si="229"/>
        <v>101325</v>
      </c>
    </row>
    <row r="7339" spans="1:3" x14ac:dyDescent="0.2">
      <c r="A7339">
        <v>0.91712499999999997</v>
      </c>
      <c r="B7339">
        <f t="shared" si="228"/>
        <v>140219.79681590671</v>
      </c>
      <c r="C7339">
        <f t="shared" si="229"/>
        <v>101325</v>
      </c>
    </row>
    <row r="7340" spans="1:3" x14ac:dyDescent="0.2">
      <c r="A7340">
        <v>0.91725000000000001</v>
      </c>
      <c r="B7340">
        <f t="shared" si="228"/>
        <v>140832.53362380562</v>
      </c>
      <c r="C7340">
        <f t="shared" si="229"/>
        <v>101325</v>
      </c>
    </row>
    <row r="7341" spans="1:3" x14ac:dyDescent="0.2">
      <c r="A7341">
        <v>0.91737500000000005</v>
      </c>
      <c r="B7341">
        <f t="shared" si="228"/>
        <v>141201.69334932533</v>
      </c>
      <c r="C7341">
        <f t="shared" si="229"/>
        <v>101325</v>
      </c>
    </row>
    <row r="7342" spans="1:3" x14ac:dyDescent="0.2">
      <c r="A7342">
        <v>0.91749999999999998</v>
      </c>
      <c r="B7342">
        <f t="shared" si="228"/>
        <v>141325</v>
      </c>
      <c r="C7342">
        <f t="shared" si="229"/>
        <v>101325</v>
      </c>
    </row>
    <row r="7343" spans="1:3" x14ac:dyDescent="0.2">
      <c r="A7343">
        <v>0.91762500000000002</v>
      </c>
      <c r="B7343">
        <f t="shared" si="228"/>
        <v>141201.69334932492</v>
      </c>
      <c r="C7343">
        <f t="shared" si="229"/>
        <v>101325</v>
      </c>
    </row>
    <row r="7344" spans="1:3" x14ac:dyDescent="0.2">
      <c r="A7344">
        <v>0.91774999999999995</v>
      </c>
      <c r="B7344">
        <f t="shared" si="228"/>
        <v>140832.53362380547</v>
      </c>
      <c r="C7344">
        <f t="shared" si="229"/>
        <v>101325</v>
      </c>
    </row>
    <row r="7345" spans="1:3" x14ac:dyDescent="0.2">
      <c r="A7345">
        <v>0.917875</v>
      </c>
      <c r="B7345">
        <f t="shared" si="228"/>
        <v>140219.79681590758</v>
      </c>
      <c r="C7345">
        <f t="shared" si="229"/>
        <v>101325</v>
      </c>
    </row>
    <row r="7346" spans="1:3" x14ac:dyDescent="0.2">
      <c r="A7346">
        <v>0.91800000000000004</v>
      </c>
      <c r="B7346">
        <f t="shared" si="228"/>
        <v>139367.26065180617</v>
      </c>
      <c r="C7346">
        <f t="shared" si="229"/>
        <v>101325</v>
      </c>
    </row>
    <row r="7347" spans="1:3" x14ac:dyDescent="0.2">
      <c r="A7347">
        <v>0.91812499999999997</v>
      </c>
      <c r="B7347">
        <f t="shared" si="228"/>
        <v>138280.18130045242</v>
      </c>
      <c r="C7347">
        <f t="shared" si="229"/>
        <v>101325</v>
      </c>
    </row>
    <row r="7348" spans="1:3" x14ac:dyDescent="0.2">
      <c r="A7348">
        <v>0.91825000000000001</v>
      </c>
      <c r="B7348">
        <f t="shared" si="228"/>
        <v>136965.26096753485</v>
      </c>
      <c r="C7348">
        <f t="shared" si="229"/>
        <v>101325</v>
      </c>
    </row>
    <row r="7349" spans="1:3" x14ac:dyDescent="0.2">
      <c r="A7349">
        <v>0.91837500000000005</v>
      </c>
      <c r="B7349">
        <f t="shared" si="228"/>
        <v>135430.60657416272</v>
      </c>
      <c r="C7349">
        <f t="shared" si="229"/>
        <v>101325</v>
      </c>
    </row>
    <row r="7350" spans="1:3" x14ac:dyDescent="0.2">
      <c r="A7350">
        <v>0.91849999999999998</v>
      </c>
      <c r="B7350">
        <f t="shared" si="228"/>
        <v>133685.67977499822</v>
      </c>
      <c r="C7350">
        <f t="shared" si="229"/>
        <v>101325</v>
      </c>
    </row>
    <row r="7351" spans="1:3" x14ac:dyDescent="0.2">
      <c r="A7351">
        <v>0.91862500000000002</v>
      </c>
      <c r="B7351">
        <f t="shared" si="228"/>
        <v>131741.23862400019</v>
      </c>
      <c r="C7351">
        <f t="shared" si="229"/>
        <v>101325</v>
      </c>
    </row>
    <row r="7352" spans="1:3" x14ac:dyDescent="0.2">
      <c r="A7352">
        <v>0.91874999999999996</v>
      </c>
      <c r="B7352">
        <f t="shared" si="228"/>
        <v>129609.27124746246</v>
      </c>
      <c r="C7352">
        <f t="shared" si="229"/>
        <v>101325</v>
      </c>
    </row>
    <row r="7353" spans="1:3" x14ac:dyDescent="0.2">
      <c r="A7353">
        <v>0.918875</v>
      </c>
      <c r="B7353">
        <f t="shared" si="228"/>
        <v>127302.92193320632</v>
      </c>
      <c r="C7353">
        <f t="shared" si="229"/>
        <v>101325</v>
      </c>
    </row>
    <row r="7354" spans="1:3" x14ac:dyDescent="0.2">
      <c r="A7354">
        <v>0.91900000000000004</v>
      </c>
      <c r="B7354">
        <f t="shared" si="228"/>
        <v>124836.41009169977</v>
      </c>
      <c r="C7354">
        <f t="shared" si="229"/>
        <v>101325</v>
      </c>
    </row>
    <row r="7355" spans="1:3" x14ac:dyDescent="0.2">
      <c r="A7355">
        <v>0.91912499999999997</v>
      </c>
      <c r="B7355">
        <f t="shared" si="228"/>
        <v>122224.94258863702</v>
      </c>
      <c r="C7355">
        <f t="shared" si="229"/>
        <v>101325</v>
      </c>
    </row>
    <row r="7356" spans="1:3" x14ac:dyDescent="0.2">
      <c r="A7356">
        <v>0.91925000000000001</v>
      </c>
      <c r="B7356">
        <f t="shared" si="228"/>
        <v>119484.61998958302</v>
      </c>
      <c r="C7356">
        <f t="shared" si="229"/>
        <v>101325</v>
      </c>
    </row>
    <row r="7357" spans="1:3" x14ac:dyDescent="0.2">
      <c r="A7357">
        <v>0.91937500000000005</v>
      </c>
      <c r="B7357">
        <f t="shared" si="228"/>
        <v>116632.3372946028</v>
      </c>
      <c r="C7357">
        <f t="shared" si="229"/>
        <v>101325</v>
      </c>
    </row>
    <row r="7358" spans="1:3" x14ac:dyDescent="0.2">
      <c r="A7358">
        <v>0.91949999999999998</v>
      </c>
      <c r="B7358">
        <f t="shared" si="228"/>
        <v>113685.67977499936</v>
      </c>
      <c r="C7358">
        <f t="shared" si="229"/>
        <v>101325</v>
      </c>
    </row>
    <row r="7359" spans="1:3" x14ac:dyDescent="0.2">
      <c r="A7359">
        <v>0.91962500000000003</v>
      </c>
      <c r="B7359">
        <f t="shared" si="228"/>
        <v>110662.81455423562</v>
      </c>
      <c r="C7359">
        <f t="shared" si="229"/>
        <v>101325</v>
      </c>
    </row>
    <row r="7360" spans="1:3" x14ac:dyDescent="0.2">
      <c r="A7360">
        <v>0.91974999999999996</v>
      </c>
      <c r="B7360">
        <f t="shared" si="228"/>
        <v>107582.37860161101</v>
      </c>
      <c r="C7360">
        <f t="shared" si="229"/>
        <v>101325</v>
      </c>
    </row>
    <row r="7361" spans="1:3" x14ac:dyDescent="0.2">
      <c r="A7361">
        <v>0.919875</v>
      </c>
      <c r="B7361">
        <f t="shared" si="228"/>
        <v>104463.36382911344</v>
      </c>
      <c r="C7361">
        <f t="shared" si="229"/>
        <v>101325</v>
      </c>
    </row>
    <row r="7362" spans="1:3" x14ac:dyDescent="0.2">
      <c r="A7362">
        <v>0.92</v>
      </c>
      <c r="B7362">
        <f t="shared" si="228"/>
        <v>101324.9999999975</v>
      </c>
      <c r="C7362">
        <f t="shared" si="229"/>
        <v>101324.9999999975</v>
      </c>
    </row>
    <row r="7363" spans="1:3" x14ac:dyDescent="0.2">
      <c r="A7363">
        <v>0.92012499999999997</v>
      </c>
      <c r="B7363">
        <f t="shared" ref="B7363:B7426" si="230">-40000*SIN(200*PI()*A7363)+101325</f>
        <v>98186.636170886093</v>
      </c>
      <c r="C7363">
        <f t="shared" ref="C7363:C7426" si="231">IF(MOD(A7363,0.02)&gt;0.005,101325,B7363)</f>
        <v>98186.636170886093</v>
      </c>
    </row>
    <row r="7364" spans="1:3" x14ac:dyDescent="0.2">
      <c r="A7364">
        <v>0.92025000000000001</v>
      </c>
      <c r="B7364">
        <f t="shared" si="230"/>
        <v>95067.621398388539</v>
      </c>
      <c r="C7364">
        <f t="shared" si="231"/>
        <v>95067.621398388539</v>
      </c>
    </row>
    <row r="7365" spans="1:3" x14ac:dyDescent="0.2">
      <c r="A7365">
        <v>0.92037500000000005</v>
      </c>
      <c r="B7365">
        <f t="shared" si="230"/>
        <v>91987.185445763913</v>
      </c>
      <c r="C7365">
        <f t="shared" si="231"/>
        <v>91987.185445763913</v>
      </c>
    </row>
    <row r="7366" spans="1:3" x14ac:dyDescent="0.2">
      <c r="A7366">
        <v>0.92049999999999998</v>
      </c>
      <c r="B7366">
        <f t="shared" si="230"/>
        <v>88964.320225000192</v>
      </c>
      <c r="C7366">
        <f t="shared" si="231"/>
        <v>88964.320225000192</v>
      </c>
    </row>
    <row r="7367" spans="1:3" x14ac:dyDescent="0.2">
      <c r="A7367">
        <v>0.92062500000000003</v>
      </c>
      <c r="B7367">
        <f t="shared" si="230"/>
        <v>86017.662705396768</v>
      </c>
      <c r="C7367">
        <f t="shared" si="231"/>
        <v>86017.662705396768</v>
      </c>
    </row>
    <row r="7368" spans="1:3" x14ac:dyDescent="0.2">
      <c r="A7368">
        <v>0.92074999999999996</v>
      </c>
      <c r="B7368">
        <f t="shared" si="230"/>
        <v>83165.380010420602</v>
      </c>
      <c r="C7368">
        <f t="shared" si="231"/>
        <v>83165.380010420602</v>
      </c>
    </row>
    <row r="7369" spans="1:3" x14ac:dyDescent="0.2">
      <c r="A7369">
        <v>0.920875</v>
      </c>
      <c r="B7369">
        <f t="shared" si="230"/>
        <v>80425.057411362592</v>
      </c>
      <c r="C7369">
        <f t="shared" si="231"/>
        <v>80425.057411362592</v>
      </c>
    </row>
    <row r="7370" spans="1:3" x14ac:dyDescent="0.2">
      <c r="A7370">
        <v>0.92100000000000004</v>
      </c>
      <c r="B7370">
        <f t="shared" si="230"/>
        <v>77813.589908299851</v>
      </c>
      <c r="C7370">
        <f t="shared" si="231"/>
        <v>77813.589908299851</v>
      </c>
    </row>
    <row r="7371" spans="1:3" x14ac:dyDescent="0.2">
      <c r="A7371">
        <v>0.92112499999999997</v>
      </c>
      <c r="B7371">
        <f t="shared" si="230"/>
        <v>75347.078066793329</v>
      </c>
      <c r="C7371">
        <f t="shared" si="231"/>
        <v>75347.078066793329</v>
      </c>
    </row>
    <row r="7372" spans="1:3" x14ac:dyDescent="0.2">
      <c r="A7372">
        <v>0.92125000000000001</v>
      </c>
      <c r="B7372">
        <f t="shared" si="230"/>
        <v>73040.728752537208</v>
      </c>
      <c r="C7372">
        <f t="shared" si="231"/>
        <v>73040.728752537208</v>
      </c>
    </row>
    <row r="7373" spans="1:3" x14ac:dyDescent="0.2">
      <c r="A7373">
        <v>0.92137500000000006</v>
      </c>
      <c r="B7373">
        <f t="shared" si="230"/>
        <v>70908.761375996546</v>
      </c>
      <c r="C7373">
        <f t="shared" si="231"/>
        <v>70908.761375996546</v>
      </c>
    </row>
    <row r="7374" spans="1:3" x14ac:dyDescent="0.2">
      <c r="A7374">
        <v>0.92149999999999999</v>
      </c>
      <c r="B7374">
        <f t="shared" si="230"/>
        <v>68964.320225001502</v>
      </c>
      <c r="C7374">
        <f t="shared" si="231"/>
        <v>68964.320225001502</v>
      </c>
    </row>
    <row r="7375" spans="1:3" x14ac:dyDescent="0.2">
      <c r="A7375">
        <v>0.92162500000000003</v>
      </c>
      <c r="B7375">
        <f t="shared" si="230"/>
        <v>67219.393425837043</v>
      </c>
      <c r="C7375">
        <f t="shared" si="231"/>
        <v>67219.393425837043</v>
      </c>
    </row>
    <row r="7376" spans="1:3" x14ac:dyDescent="0.2">
      <c r="A7376">
        <v>0.92174999999999996</v>
      </c>
      <c r="B7376">
        <f t="shared" si="230"/>
        <v>65684.739032464946</v>
      </c>
      <c r="C7376">
        <f t="shared" si="231"/>
        <v>65684.739032464946</v>
      </c>
    </row>
    <row r="7377" spans="1:3" x14ac:dyDescent="0.2">
      <c r="A7377">
        <v>0.921875</v>
      </c>
      <c r="B7377">
        <f t="shared" si="230"/>
        <v>64369.818699549149</v>
      </c>
      <c r="C7377">
        <f t="shared" si="231"/>
        <v>64369.818699549149</v>
      </c>
    </row>
    <row r="7378" spans="1:3" x14ac:dyDescent="0.2">
      <c r="A7378">
        <v>0.92200000000000004</v>
      </c>
      <c r="B7378">
        <f t="shared" si="230"/>
        <v>63282.739348193696</v>
      </c>
      <c r="C7378">
        <f t="shared" si="231"/>
        <v>63282.739348193696</v>
      </c>
    </row>
    <row r="7379" spans="1:3" x14ac:dyDescent="0.2">
      <c r="A7379">
        <v>0.92212499999999997</v>
      </c>
      <c r="B7379">
        <f t="shared" si="230"/>
        <v>62430.203184093371</v>
      </c>
      <c r="C7379">
        <f t="shared" si="231"/>
        <v>62430.203184093371</v>
      </c>
    </row>
    <row r="7380" spans="1:3" x14ac:dyDescent="0.2">
      <c r="A7380">
        <v>0.92225000000000001</v>
      </c>
      <c r="B7380">
        <f t="shared" si="230"/>
        <v>61817.466376194447</v>
      </c>
      <c r="C7380">
        <f t="shared" si="231"/>
        <v>61817.466376194447</v>
      </c>
    </row>
    <row r="7381" spans="1:3" x14ac:dyDescent="0.2">
      <c r="A7381">
        <v>0.92237499999999994</v>
      </c>
      <c r="B7381">
        <f t="shared" si="230"/>
        <v>61448.306650675047</v>
      </c>
      <c r="C7381">
        <f t="shared" si="231"/>
        <v>61448.306650675047</v>
      </c>
    </row>
    <row r="7382" spans="1:3" x14ac:dyDescent="0.2">
      <c r="A7382">
        <v>0.92249999999999999</v>
      </c>
      <c r="B7382">
        <f t="shared" si="230"/>
        <v>61325</v>
      </c>
      <c r="C7382">
        <f t="shared" si="231"/>
        <v>61325</v>
      </c>
    </row>
    <row r="7383" spans="1:3" x14ac:dyDescent="0.2">
      <c r="A7383">
        <v>0.92262500000000003</v>
      </c>
      <c r="B7383">
        <f t="shared" si="230"/>
        <v>61448.306650675047</v>
      </c>
      <c r="C7383">
        <f t="shared" si="231"/>
        <v>61448.306650675047</v>
      </c>
    </row>
    <row r="7384" spans="1:3" x14ac:dyDescent="0.2">
      <c r="A7384">
        <v>0.92274999999999996</v>
      </c>
      <c r="B7384">
        <f t="shared" si="230"/>
        <v>61817.466376194454</v>
      </c>
      <c r="C7384">
        <f t="shared" si="231"/>
        <v>61817.466376194454</v>
      </c>
    </row>
    <row r="7385" spans="1:3" x14ac:dyDescent="0.2">
      <c r="A7385">
        <v>0.922875</v>
      </c>
      <c r="B7385">
        <f t="shared" si="230"/>
        <v>62430.203184093385</v>
      </c>
      <c r="C7385">
        <f t="shared" si="231"/>
        <v>62430.203184093385</v>
      </c>
    </row>
    <row r="7386" spans="1:3" x14ac:dyDescent="0.2">
      <c r="A7386">
        <v>0.92300000000000004</v>
      </c>
      <c r="B7386">
        <f t="shared" si="230"/>
        <v>63282.739348193711</v>
      </c>
      <c r="C7386">
        <f t="shared" si="231"/>
        <v>63282.739348193711</v>
      </c>
    </row>
    <row r="7387" spans="1:3" x14ac:dyDescent="0.2">
      <c r="A7387">
        <v>0.92312499999999997</v>
      </c>
      <c r="B7387">
        <f t="shared" si="230"/>
        <v>64369.818699549171</v>
      </c>
      <c r="C7387">
        <f t="shared" si="231"/>
        <v>64369.818699549171</v>
      </c>
    </row>
    <row r="7388" spans="1:3" x14ac:dyDescent="0.2">
      <c r="A7388">
        <v>0.92325000000000002</v>
      </c>
      <c r="B7388">
        <f t="shared" si="230"/>
        <v>65684.739032464946</v>
      </c>
      <c r="C7388">
        <f t="shared" si="231"/>
        <v>65684.739032464946</v>
      </c>
    </row>
    <row r="7389" spans="1:3" x14ac:dyDescent="0.2">
      <c r="A7389">
        <v>0.92337499999999995</v>
      </c>
      <c r="B7389">
        <f t="shared" si="230"/>
        <v>67219.393425834685</v>
      </c>
      <c r="C7389">
        <f t="shared" si="231"/>
        <v>67219.393425834685</v>
      </c>
    </row>
    <row r="7390" spans="1:3" x14ac:dyDescent="0.2">
      <c r="A7390">
        <v>0.92349999999999999</v>
      </c>
      <c r="B7390">
        <f t="shared" si="230"/>
        <v>68964.320225001531</v>
      </c>
      <c r="C7390">
        <f t="shared" si="231"/>
        <v>68964.320225001531</v>
      </c>
    </row>
    <row r="7391" spans="1:3" x14ac:dyDescent="0.2">
      <c r="A7391">
        <v>0.92362500000000003</v>
      </c>
      <c r="B7391">
        <f t="shared" si="230"/>
        <v>70908.761375999515</v>
      </c>
      <c r="C7391">
        <f t="shared" si="231"/>
        <v>70908.761375999515</v>
      </c>
    </row>
    <row r="7392" spans="1:3" x14ac:dyDescent="0.2">
      <c r="A7392">
        <v>0.92374999999999996</v>
      </c>
      <c r="B7392">
        <f t="shared" si="230"/>
        <v>73040.728752537223</v>
      </c>
      <c r="C7392">
        <f t="shared" si="231"/>
        <v>73040.728752537223</v>
      </c>
    </row>
    <row r="7393" spans="1:3" x14ac:dyDescent="0.2">
      <c r="A7393">
        <v>0.923875</v>
      </c>
      <c r="B7393">
        <f t="shared" si="230"/>
        <v>75347.078066793358</v>
      </c>
      <c r="C7393">
        <f t="shared" si="231"/>
        <v>75347.078066793358</v>
      </c>
    </row>
    <row r="7394" spans="1:3" x14ac:dyDescent="0.2">
      <c r="A7394">
        <v>0.92400000000000004</v>
      </c>
      <c r="B7394">
        <f t="shared" si="230"/>
        <v>77813.589908303562</v>
      </c>
      <c r="C7394">
        <f t="shared" si="231"/>
        <v>77813.589908303562</v>
      </c>
    </row>
    <row r="7395" spans="1:3" x14ac:dyDescent="0.2">
      <c r="A7395">
        <v>0.92412499999999997</v>
      </c>
      <c r="B7395">
        <f t="shared" si="230"/>
        <v>80425.057411362621</v>
      </c>
      <c r="C7395">
        <f t="shared" si="231"/>
        <v>80425.057411362621</v>
      </c>
    </row>
    <row r="7396" spans="1:3" x14ac:dyDescent="0.2">
      <c r="A7396">
        <v>0.92425000000000002</v>
      </c>
      <c r="B7396">
        <f t="shared" si="230"/>
        <v>83165.380010416586</v>
      </c>
      <c r="C7396">
        <f t="shared" si="231"/>
        <v>83165.380010416586</v>
      </c>
    </row>
    <row r="7397" spans="1:3" x14ac:dyDescent="0.2">
      <c r="A7397">
        <v>0.92437499999999995</v>
      </c>
      <c r="B7397">
        <f t="shared" si="230"/>
        <v>86017.662705396797</v>
      </c>
      <c r="C7397">
        <f t="shared" si="231"/>
        <v>86017.662705396797</v>
      </c>
    </row>
    <row r="7398" spans="1:3" x14ac:dyDescent="0.2">
      <c r="A7398">
        <v>0.92449999999999999</v>
      </c>
      <c r="B7398">
        <f t="shared" si="230"/>
        <v>88964.320225000236</v>
      </c>
      <c r="C7398">
        <f t="shared" si="231"/>
        <v>88964.320225000236</v>
      </c>
    </row>
    <row r="7399" spans="1:3" x14ac:dyDescent="0.2">
      <c r="A7399">
        <v>0.92462500000000003</v>
      </c>
      <c r="B7399">
        <f t="shared" si="230"/>
        <v>91987.185445763957</v>
      </c>
      <c r="C7399">
        <f t="shared" si="231"/>
        <v>91987.185445763957</v>
      </c>
    </row>
    <row r="7400" spans="1:3" x14ac:dyDescent="0.2">
      <c r="A7400">
        <v>0.92474999999999996</v>
      </c>
      <c r="B7400">
        <f t="shared" si="230"/>
        <v>95067.621398388568</v>
      </c>
      <c r="C7400">
        <f t="shared" si="231"/>
        <v>95067.621398388568</v>
      </c>
    </row>
    <row r="7401" spans="1:3" x14ac:dyDescent="0.2">
      <c r="A7401">
        <v>0.924875</v>
      </c>
      <c r="B7401">
        <f t="shared" si="230"/>
        <v>98186.636170886137</v>
      </c>
      <c r="C7401">
        <f t="shared" si="231"/>
        <v>98186.636170886137</v>
      </c>
    </row>
    <row r="7402" spans="1:3" x14ac:dyDescent="0.2">
      <c r="A7402">
        <v>0.92500000000000004</v>
      </c>
      <c r="B7402">
        <f t="shared" si="230"/>
        <v>101325.00000000208</v>
      </c>
      <c r="C7402">
        <f t="shared" si="231"/>
        <v>101325</v>
      </c>
    </row>
    <row r="7403" spans="1:3" x14ac:dyDescent="0.2">
      <c r="A7403">
        <v>0.92512499999999998</v>
      </c>
      <c r="B7403">
        <f t="shared" si="230"/>
        <v>104463.36382911348</v>
      </c>
      <c r="C7403">
        <f t="shared" si="231"/>
        <v>101325</v>
      </c>
    </row>
    <row r="7404" spans="1:3" x14ac:dyDescent="0.2">
      <c r="A7404">
        <v>0.92525000000000002</v>
      </c>
      <c r="B7404">
        <f t="shared" si="230"/>
        <v>107582.37860161104</v>
      </c>
      <c r="C7404">
        <f t="shared" si="231"/>
        <v>101325</v>
      </c>
    </row>
    <row r="7405" spans="1:3" x14ac:dyDescent="0.2">
      <c r="A7405">
        <v>0.92537499999999995</v>
      </c>
      <c r="B7405">
        <f t="shared" si="230"/>
        <v>110662.81455423567</v>
      </c>
      <c r="C7405">
        <f t="shared" si="231"/>
        <v>101325</v>
      </c>
    </row>
    <row r="7406" spans="1:3" x14ac:dyDescent="0.2">
      <c r="A7406">
        <v>0.92549999999999999</v>
      </c>
      <c r="B7406">
        <f t="shared" si="230"/>
        <v>113685.6797749994</v>
      </c>
      <c r="C7406">
        <f t="shared" si="231"/>
        <v>101325</v>
      </c>
    </row>
    <row r="7407" spans="1:3" x14ac:dyDescent="0.2">
      <c r="A7407">
        <v>0.92562500000000003</v>
      </c>
      <c r="B7407">
        <f t="shared" si="230"/>
        <v>116632.33729460284</v>
      </c>
      <c r="C7407">
        <f t="shared" si="231"/>
        <v>101325</v>
      </c>
    </row>
    <row r="7408" spans="1:3" x14ac:dyDescent="0.2">
      <c r="A7408">
        <v>0.92574999999999996</v>
      </c>
      <c r="B7408">
        <f t="shared" si="230"/>
        <v>119484.61998958307</v>
      </c>
      <c r="C7408">
        <f t="shared" si="231"/>
        <v>101325</v>
      </c>
    </row>
    <row r="7409" spans="1:3" x14ac:dyDescent="0.2">
      <c r="A7409">
        <v>0.925875</v>
      </c>
      <c r="B7409">
        <f t="shared" si="230"/>
        <v>122224.94258863704</v>
      </c>
      <c r="C7409">
        <f t="shared" si="231"/>
        <v>101325</v>
      </c>
    </row>
    <row r="7410" spans="1:3" x14ac:dyDescent="0.2">
      <c r="A7410">
        <v>0.92600000000000005</v>
      </c>
      <c r="B7410">
        <f t="shared" si="230"/>
        <v>124836.4100916998</v>
      </c>
      <c r="C7410">
        <f t="shared" si="231"/>
        <v>101325</v>
      </c>
    </row>
    <row r="7411" spans="1:3" x14ac:dyDescent="0.2">
      <c r="A7411">
        <v>0.92612499999999998</v>
      </c>
      <c r="B7411">
        <f t="shared" si="230"/>
        <v>127302.92193320635</v>
      </c>
      <c r="C7411">
        <f t="shared" si="231"/>
        <v>101325</v>
      </c>
    </row>
    <row r="7412" spans="1:3" x14ac:dyDescent="0.2">
      <c r="A7412">
        <v>0.92625000000000002</v>
      </c>
      <c r="B7412">
        <f t="shared" si="230"/>
        <v>129609.27124746249</v>
      </c>
      <c r="C7412">
        <f t="shared" si="231"/>
        <v>101325</v>
      </c>
    </row>
    <row r="7413" spans="1:3" x14ac:dyDescent="0.2">
      <c r="A7413">
        <v>0.92637499999999995</v>
      </c>
      <c r="B7413">
        <f t="shared" si="230"/>
        <v>131741.23862400022</v>
      </c>
      <c r="C7413">
        <f t="shared" si="231"/>
        <v>101325</v>
      </c>
    </row>
    <row r="7414" spans="1:3" x14ac:dyDescent="0.2">
      <c r="A7414">
        <v>0.92649999999999999</v>
      </c>
      <c r="B7414">
        <f t="shared" si="230"/>
        <v>133685.67977499825</v>
      </c>
      <c r="C7414">
        <f t="shared" si="231"/>
        <v>101325</v>
      </c>
    </row>
    <row r="7415" spans="1:3" x14ac:dyDescent="0.2">
      <c r="A7415">
        <v>0.92662500000000003</v>
      </c>
      <c r="B7415">
        <f t="shared" si="230"/>
        <v>135430.60657416511</v>
      </c>
      <c r="C7415">
        <f t="shared" si="231"/>
        <v>101325</v>
      </c>
    </row>
    <row r="7416" spans="1:3" x14ac:dyDescent="0.2">
      <c r="A7416">
        <v>0.92674999999999996</v>
      </c>
      <c r="B7416">
        <f t="shared" si="230"/>
        <v>136965.26096753485</v>
      </c>
      <c r="C7416">
        <f t="shared" si="231"/>
        <v>101325</v>
      </c>
    </row>
    <row r="7417" spans="1:3" x14ac:dyDescent="0.2">
      <c r="A7417">
        <v>0.926875</v>
      </c>
      <c r="B7417">
        <f t="shared" si="230"/>
        <v>138280.18130045242</v>
      </c>
      <c r="C7417">
        <f t="shared" si="231"/>
        <v>101325</v>
      </c>
    </row>
    <row r="7418" spans="1:3" x14ac:dyDescent="0.2">
      <c r="A7418">
        <v>0.92700000000000005</v>
      </c>
      <c r="B7418">
        <f t="shared" si="230"/>
        <v>139367.26065180617</v>
      </c>
      <c r="C7418">
        <f t="shared" si="231"/>
        <v>101325</v>
      </c>
    </row>
    <row r="7419" spans="1:3" x14ac:dyDescent="0.2">
      <c r="A7419">
        <v>0.92712499999999998</v>
      </c>
      <c r="B7419">
        <f t="shared" si="230"/>
        <v>140219.79681590653</v>
      </c>
      <c r="C7419">
        <f t="shared" si="231"/>
        <v>101325</v>
      </c>
    </row>
    <row r="7420" spans="1:3" x14ac:dyDescent="0.2">
      <c r="A7420">
        <v>0.92725000000000002</v>
      </c>
      <c r="B7420">
        <f t="shared" si="230"/>
        <v>140832.53362380547</v>
      </c>
      <c r="C7420">
        <f t="shared" si="231"/>
        <v>101325</v>
      </c>
    </row>
    <row r="7421" spans="1:3" x14ac:dyDescent="0.2">
      <c r="A7421">
        <v>0.92737499999999995</v>
      </c>
      <c r="B7421">
        <f t="shared" si="230"/>
        <v>141201.69334932492</v>
      </c>
      <c r="C7421">
        <f t="shared" si="231"/>
        <v>101325</v>
      </c>
    </row>
    <row r="7422" spans="1:3" x14ac:dyDescent="0.2">
      <c r="A7422">
        <v>0.92749999999999999</v>
      </c>
      <c r="B7422">
        <f t="shared" si="230"/>
        <v>141325</v>
      </c>
      <c r="C7422">
        <f t="shared" si="231"/>
        <v>101325</v>
      </c>
    </row>
    <row r="7423" spans="1:3" x14ac:dyDescent="0.2">
      <c r="A7423">
        <v>0.92762500000000003</v>
      </c>
      <c r="B7423">
        <f t="shared" si="230"/>
        <v>141201.69334932498</v>
      </c>
      <c r="C7423">
        <f t="shared" si="231"/>
        <v>101325</v>
      </c>
    </row>
    <row r="7424" spans="1:3" x14ac:dyDescent="0.2">
      <c r="A7424">
        <v>0.92774999999999996</v>
      </c>
      <c r="B7424">
        <f t="shared" si="230"/>
        <v>140832.53362380562</v>
      </c>
      <c r="C7424">
        <f t="shared" si="231"/>
        <v>101325</v>
      </c>
    </row>
    <row r="7425" spans="1:3" x14ac:dyDescent="0.2">
      <c r="A7425">
        <v>0.92787500000000001</v>
      </c>
      <c r="B7425">
        <f t="shared" si="230"/>
        <v>140219.79681590671</v>
      </c>
      <c r="C7425">
        <f t="shared" si="231"/>
        <v>101325</v>
      </c>
    </row>
    <row r="7426" spans="1:3" x14ac:dyDescent="0.2">
      <c r="A7426">
        <v>0.92800000000000005</v>
      </c>
      <c r="B7426">
        <f t="shared" si="230"/>
        <v>139367.26065180643</v>
      </c>
      <c r="C7426">
        <f t="shared" si="231"/>
        <v>101325</v>
      </c>
    </row>
    <row r="7427" spans="1:3" x14ac:dyDescent="0.2">
      <c r="A7427">
        <v>0.92812499999999998</v>
      </c>
      <c r="B7427">
        <f t="shared" ref="B7427:B7490" si="232">-40000*SIN(200*PI()*A7427)+101325</f>
        <v>138280.18130045099</v>
      </c>
      <c r="C7427">
        <f t="shared" ref="C7427:C7490" si="233">IF(MOD(A7427,0.02)&gt;0.005,101325,B7427)</f>
        <v>101325</v>
      </c>
    </row>
    <row r="7428" spans="1:3" x14ac:dyDescent="0.2">
      <c r="A7428">
        <v>0.92825000000000002</v>
      </c>
      <c r="B7428">
        <f t="shared" si="232"/>
        <v>136965.26096753526</v>
      </c>
      <c r="C7428">
        <f t="shared" si="233"/>
        <v>101325</v>
      </c>
    </row>
    <row r="7429" spans="1:3" x14ac:dyDescent="0.2">
      <c r="A7429">
        <v>0.92837499999999995</v>
      </c>
      <c r="B7429">
        <f t="shared" si="232"/>
        <v>135430.60657416319</v>
      </c>
      <c r="C7429">
        <f t="shared" si="233"/>
        <v>101325</v>
      </c>
    </row>
    <row r="7430" spans="1:3" x14ac:dyDescent="0.2">
      <c r="A7430">
        <v>0.92849999999999999</v>
      </c>
      <c r="B7430">
        <f t="shared" si="232"/>
        <v>133685.67977499872</v>
      </c>
      <c r="C7430">
        <f t="shared" si="233"/>
        <v>101325</v>
      </c>
    </row>
    <row r="7431" spans="1:3" x14ac:dyDescent="0.2">
      <c r="A7431">
        <v>0.92862500000000003</v>
      </c>
      <c r="B7431">
        <f t="shared" si="232"/>
        <v>131741.23862400075</v>
      </c>
      <c r="C7431">
        <f t="shared" si="233"/>
        <v>101325</v>
      </c>
    </row>
    <row r="7432" spans="1:3" x14ac:dyDescent="0.2">
      <c r="A7432">
        <v>0.92874999999999996</v>
      </c>
      <c r="B7432">
        <f t="shared" si="232"/>
        <v>129609.27124746307</v>
      </c>
      <c r="C7432">
        <f t="shared" si="233"/>
        <v>101325</v>
      </c>
    </row>
    <row r="7433" spans="1:3" x14ac:dyDescent="0.2">
      <c r="A7433">
        <v>0.92887500000000001</v>
      </c>
      <c r="B7433">
        <f t="shared" si="232"/>
        <v>127302.92193320698</v>
      </c>
      <c r="C7433">
        <f t="shared" si="233"/>
        <v>101325</v>
      </c>
    </row>
    <row r="7434" spans="1:3" x14ac:dyDescent="0.2">
      <c r="A7434">
        <v>0.92900000000000005</v>
      </c>
      <c r="B7434">
        <f t="shared" si="232"/>
        <v>124836.41009169679</v>
      </c>
      <c r="C7434">
        <f t="shared" si="233"/>
        <v>101325</v>
      </c>
    </row>
    <row r="7435" spans="1:3" x14ac:dyDescent="0.2">
      <c r="A7435">
        <v>0.92912499999999998</v>
      </c>
      <c r="B7435">
        <f t="shared" si="232"/>
        <v>122224.94258863774</v>
      </c>
      <c r="C7435">
        <f t="shared" si="233"/>
        <v>101325</v>
      </c>
    </row>
    <row r="7436" spans="1:3" x14ac:dyDescent="0.2">
      <c r="A7436">
        <v>0.92925000000000002</v>
      </c>
      <c r="B7436">
        <f t="shared" si="232"/>
        <v>119484.61998957975</v>
      </c>
      <c r="C7436">
        <f t="shared" si="233"/>
        <v>101325</v>
      </c>
    </row>
    <row r="7437" spans="1:3" x14ac:dyDescent="0.2">
      <c r="A7437">
        <v>0.92937499999999995</v>
      </c>
      <c r="B7437">
        <f t="shared" si="232"/>
        <v>116632.3372946036</v>
      </c>
      <c r="C7437">
        <f t="shared" si="233"/>
        <v>101325</v>
      </c>
    </row>
    <row r="7438" spans="1:3" x14ac:dyDescent="0.2">
      <c r="A7438">
        <v>0.92949999999999999</v>
      </c>
      <c r="B7438">
        <f t="shared" si="232"/>
        <v>113685.67977499586</v>
      </c>
      <c r="C7438">
        <f t="shared" si="233"/>
        <v>101325</v>
      </c>
    </row>
    <row r="7439" spans="1:3" x14ac:dyDescent="0.2">
      <c r="A7439">
        <v>0.92962500000000003</v>
      </c>
      <c r="B7439">
        <f t="shared" si="232"/>
        <v>110662.81455423647</v>
      </c>
      <c r="C7439">
        <f t="shared" si="233"/>
        <v>101325</v>
      </c>
    </row>
    <row r="7440" spans="1:3" x14ac:dyDescent="0.2">
      <c r="A7440">
        <v>0.92974999999999997</v>
      </c>
      <c r="B7440">
        <f t="shared" si="232"/>
        <v>107582.37860161185</v>
      </c>
      <c r="C7440">
        <f t="shared" si="233"/>
        <v>101325</v>
      </c>
    </row>
    <row r="7441" spans="1:3" x14ac:dyDescent="0.2">
      <c r="A7441">
        <v>0.92987500000000001</v>
      </c>
      <c r="B7441">
        <f t="shared" si="232"/>
        <v>104463.3638291143</v>
      </c>
      <c r="C7441">
        <f t="shared" si="233"/>
        <v>101325</v>
      </c>
    </row>
    <row r="7442" spans="1:3" x14ac:dyDescent="0.2">
      <c r="A7442">
        <v>0.93</v>
      </c>
      <c r="B7442">
        <f t="shared" si="232"/>
        <v>101324.99999999836</v>
      </c>
      <c r="C7442">
        <f t="shared" si="233"/>
        <v>101325</v>
      </c>
    </row>
    <row r="7443" spans="1:3" x14ac:dyDescent="0.2">
      <c r="A7443">
        <v>0.93012499999999998</v>
      </c>
      <c r="B7443">
        <f t="shared" si="232"/>
        <v>98186.636170886952</v>
      </c>
      <c r="C7443">
        <f t="shared" si="233"/>
        <v>101325</v>
      </c>
    </row>
    <row r="7444" spans="1:3" x14ac:dyDescent="0.2">
      <c r="A7444">
        <v>0.93025000000000002</v>
      </c>
      <c r="B7444">
        <f t="shared" si="232"/>
        <v>95067.621398389383</v>
      </c>
      <c r="C7444">
        <f t="shared" si="233"/>
        <v>101325</v>
      </c>
    </row>
    <row r="7445" spans="1:3" x14ac:dyDescent="0.2">
      <c r="A7445">
        <v>0.93037499999999995</v>
      </c>
      <c r="B7445">
        <f t="shared" si="232"/>
        <v>91987.185445764757</v>
      </c>
      <c r="C7445">
        <f t="shared" si="233"/>
        <v>101325</v>
      </c>
    </row>
    <row r="7446" spans="1:3" x14ac:dyDescent="0.2">
      <c r="A7446">
        <v>0.93049999999999999</v>
      </c>
      <c r="B7446">
        <f t="shared" si="232"/>
        <v>88964.320225001007</v>
      </c>
      <c r="C7446">
        <f t="shared" si="233"/>
        <v>101325</v>
      </c>
    </row>
    <row r="7447" spans="1:3" x14ac:dyDescent="0.2">
      <c r="A7447">
        <v>0.93062500000000004</v>
      </c>
      <c r="B7447">
        <f t="shared" si="232"/>
        <v>86017.662705393363</v>
      </c>
      <c r="C7447">
        <f t="shared" si="233"/>
        <v>101325</v>
      </c>
    </row>
    <row r="7448" spans="1:3" x14ac:dyDescent="0.2">
      <c r="A7448">
        <v>0.93074999999999997</v>
      </c>
      <c r="B7448">
        <f t="shared" si="232"/>
        <v>83165.380010417328</v>
      </c>
      <c r="C7448">
        <f t="shared" si="233"/>
        <v>101325</v>
      </c>
    </row>
    <row r="7449" spans="1:3" x14ac:dyDescent="0.2">
      <c r="A7449">
        <v>0.93087500000000001</v>
      </c>
      <c r="B7449">
        <f t="shared" si="232"/>
        <v>80425.057411363319</v>
      </c>
      <c r="C7449">
        <f t="shared" si="233"/>
        <v>101325</v>
      </c>
    </row>
    <row r="7450" spans="1:3" x14ac:dyDescent="0.2">
      <c r="A7450">
        <v>0.93100000000000005</v>
      </c>
      <c r="B7450">
        <f t="shared" si="232"/>
        <v>77813.58990830055</v>
      </c>
      <c r="C7450">
        <f t="shared" si="233"/>
        <v>101325</v>
      </c>
    </row>
    <row r="7451" spans="1:3" x14ac:dyDescent="0.2">
      <c r="A7451">
        <v>0.93112499999999998</v>
      </c>
      <c r="B7451">
        <f t="shared" si="232"/>
        <v>75347.078066793983</v>
      </c>
      <c r="C7451">
        <f t="shared" si="233"/>
        <v>101325</v>
      </c>
    </row>
    <row r="7452" spans="1:3" x14ac:dyDescent="0.2">
      <c r="A7452">
        <v>0.93125000000000002</v>
      </c>
      <c r="B7452">
        <f t="shared" si="232"/>
        <v>73040.728752537805</v>
      </c>
      <c r="C7452">
        <f t="shared" si="233"/>
        <v>101325</v>
      </c>
    </row>
    <row r="7453" spans="1:3" x14ac:dyDescent="0.2">
      <c r="A7453">
        <v>0.93137499999999995</v>
      </c>
      <c r="B7453">
        <f t="shared" si="232"/>
        <v>70908.761376000068</v>
      </c>
      <c r="C7453">
        <f t="shared" si="233"/>
        <v>101325</v>
      </c>
    </row>
    <row r="7454" spans="1:3" x14ac:dyDescent="0.2">
      <c r="A7454">
        <v>0.93149999999999999</v>
      </c>
      <c r="B7454">
        <f t="shared" si="232"/>
        <v>68964.320225002011</v>
      </c>
      <c r="C7454">
        <f t="shared" si="233"/>
        <v>101325</v>
      </c>
    </row>
    <row r="7455" spans="1:3" x14ac:dyDescent="0.2">
      <c r="A7455">
        <v>0.93162500000000004</v>
      </c>
      <c r="B7455">
        <f t="shared" si="232"/>
        <v>67219.393425835107</v>
      </c>
      <c r="C7455">
        <f t="shared" si="233"/>
        <v>101325</v>
      </c>
    </row>
    <row r="7456" spans="1:3" x14ac:dyDescent="0.2">
      <c r="A7456">
        <v>0.93174999999999997</v>
      </c>
      <c r="B7456">
        <f t="shared" si="232"/>
        <v>65684.739032465324</v>
      </c>
      <c r="C7456">
        <f t="shared" si="233"/>
        <v>101325</v>
      </c>
    </row>
    <row r="7457" spans="1:3" x14ac:dyDescent="0.2">
      <c r="A7457">
        <v>0.93187500000000001</v>
      </c>
      <c r="B7457">
        <f t="shared" si="232"/>
        <v>64369.818699547744</v>
      </c>
      <c r="C7457">
        <f t="shared" si="233"/>
        <v>101325</v>
      </c>
    </row>
    <row r="7458" spans="1:3" x14ac:dyDescent="0.2">
      <c r="A7458">
        <v>0.93200000000000005</v>
      </c>
      <c r="B7458">
        <f t="shared" si="232"/>
        <v>63282.739348193965</v>
      </c>
      <c r="C7458">
        <f t="shared" si="233"/>
        <v>101325</v>
      </c>
    </row>
    <row r="7459" spans="1:3" x14ac:dyDescent="0.2">
      <c r="A7459">
        <v>0.93212499999999998</v>
      </c>
      <c r="B7459">
        <f t="shared" si="232"/>
        <v>62430.203184092519</v>
      </c>
      <c r="C7459">
        <f t="shared" si="233"/>
        <v>101325</v>
      </c>
    </row>
    <row r="7460" spans="1:3" x14ac:dyDescent="0.2">
      <c r="A7460">
        <v>0.93225000000000002</v>
      </c>
      <c r="B7460">
        <f t="shared" si="232"/>
        <v>61817.466376194585</v>
      </c>
      <c r="C7460">
        <f t="shared" si="233"/>
        <v>101325</v>
      </c>
    </row>
    <row r="7461" spans="1:3" x14ac:dyDescent="0.2">
      <c r="A7461">
        <v>0.93237499999999995</v>
      </c>
      <c r="B7461">
        <f t="shared" si="232"/>
        <v>61448.30665067512</v>
      </c>
      <c r="C7461">
        <f t="shared" si="233"/>
        <v>101325</v>
      </c>
    </row>
    <row r="7462" spans="1:3" x14ac:dyDescent="0.2">
      <c r="A7462">
        <v>0.9325</v>
      </c>
      <c r="B7462">
        <f t="shared" si="232"/>
        <v>61325</v>
      </c>
      <c r="C7462">
        <f t="shared" si="233"/>
        <v>101325</v>
      </c>
    </row>
    <row r="7463" spans="1:3" x14ac:dyDescent="0.2">
      <c r="A7463">
        <v>0.93262500000000004</v>
      </c>
      <c r="B7463">
        <f t="shared" si="232"/>
        <v>61448.306650674982</v>
      </c>
      <c r="C7463">
        <f t="shared" si="233"/>
        <v>101325</v>
      </c>
    </row>
    <row r="7464" spans="1:3" x14ac:dyDescent="0.2">
      <c r="A7464">
        <v>0.93274999999999997</v>
      </c>
      <c r="B7464">
        <f t="shared" si="232"/>
        <v>61817.466376194323</v>
      </c>
      <c r="C7464">
        <f t="shared" si="233"/>
        <v>101325</v>
      </c>
    </row>
    <row r="7465" spans="1:3" x14ac:dyDescent="0.2">
      <c r="A7465">
        <v>0.93287500000000001</v>
      </c>
      <c r="B7465">
        <f t="shared" si="232"/>
        <v>62430.203184093181</v>
      </c>
      <c r="C7465">
        <f t="shared" si="233"/>
        <v>101325</v>
      </c>
    </row>
    <row r="7466" spans="1:3" x14ac:dyDescent="0.2">
      <c r="A7466">
        <v>0.93300000000000005</v>
      </c>
      <c r="B7466">
        <f t="shared" si="232"/>
        <v>63282.739348194846</v>
      </c>
      <c r="C7466">
        <f t="shared" si="233"/>
        <v>101325</v>
      </c>
    </row>
    <row r="7467" spans="1:3" x14ac:dyDescent="0.2">
      <c r="A7467">
        <v>0.93312499999999998</v>
      </c>
      <c r="B7467">
        <f t="shared" si="232"/>
        <v>64369.818699548843</v>
      </c>
      <c r="C7467">
        <f t="shared" si="233"/>
        <v>101325</v>
      </c>
    </row>
    <row r="7468" spans="1:3" x14ac:dyDescent="0.2">
      <c r="A7468">
        <v>0.93325000000000002</v>
      </c>
      <c r="B7468">
        <f t="shared" si="232"/>
        <v>65684.739032466634</v>
      </c>
      <c r="C7468">
        <f t="shared" si="233"/>
        <v>101325</v>
      </c>
    </row>
    <row r="7469" spans="1:3" x14ac:dyDescent="0.2">
      <c r="A7469">
        <v>0.93337499999999995</v>
      </c>
      <c r="B7469">
        <f t="shared" si="232"/>
        <v>67219.393425836606</v>
      </c>
      <c r="C7469">
        <f t="shared" si="233"/>
        <v>101325</v>
      </c>
    </row>
    <row r="7470" spans="1:3" x14ac:dyDescent="0.2">
      <c r="A7470">
        <v>0.9335</v>
      </c>
      <c r="B7470">
        <f t="shared" si="232"/>
        <v>68964.320225001022</v>
      </c>
      <c r="C7470">
        <f t="shared" si="233"/>
        <v>101325</v>
      </c>
    </row>
    <row r="7471" spans="1:3" x14ac:dyDescent="0.2">
      <c r="A7471">
        <v>0.93362500000000004</v>
      </c>
      <c r="B7471">
        <f t="shared" si="232"/>
        <v>70908.761375998962</v>
      </c>
      <c r="C7471">
        <f t="shared" si="233"/>
        <v>101325</v>
      </c>
    </row>
    <row r="7472" spans="1:3" x14ac:dyDescent="0.2">
      <c r="A7472">
        <v>0.93374999999999997</v>
      </c>
      <c r="B7472">
        <f t="shared" si="232"/>
        <v>73040.728752536626</v>
      </c>
      <c r="C7472">
        <f t="shared" si="233"/>
        <v>101325</v>
      </c>
    </row>
    <row r="7473" spans="1:3" x14ac:dyDescent="0.2">
      <c r="A7473">
        <v>0.93387500000000001</v>
      </c>
      <c r="B7473">
        <f t="shared" si="232"/>
        <v>75347.078066792703</v>
      </c>
      <c r="C7473">
        <f t="shared" si="233"/>
        <v>101325</v>
      </c>
    </row>
    <row r="7474" spans="1:3" x14ac:dyDescent="0.2">
      <c r="A7474">
        <v>0.93400000000000005</v>
      </c>
      <c r="B7474">
        <f t="shared" si="232"/>
        <v>77813.589908302863</v>
      </c>
      <c r="C7474">
        <f t="shared" si="233"/>
        <v>101325</v>
      </c>
    </row>
    <row r="7475" spans="1:3" x14ac:dyDescent="0.2">
      <c r="A7475">
        <v>0.93412499999999998</v>
      </c>
      <c r="B7475">
        <f t="shared" si="232"/>
        <v>80425.057411361879</v>
      </c>
      <c r="C7475">
        <f t="shared" si="233"/>
        <v>101325</v>
      </c>
    </row>
    <row r="7476" spans="1:3" x14ac:dyDescent="0.2">
      <c r="A7476">
        <v>0.93425000000000002</v>
      </c>
      <c r="B7476">
        <f t="shared" si="232"/>
        <v>83165.380010419874</v>
      </c>
      <c r="C7476">
        <f t="shared" si="233"/>
        <v>101325</v>
      </c>
    </row>
    <row r="7477" spans="1:3" x14ac:dyDescent="0.2">
      <c r="A7477">
        <v>0.93437499999999996</v>
      </c>
      <c r="B7477">
        <f t="shared" si="232"/>
        <v>86017.662705396011</v>
      </c>
      <c r="C7477">
        <f t="shared" si="233"/>
        <v>101325</v>
      </c>
    </row>
    <row r="7478" spans="1:3" x14ac:dyDescent="0.2">
      <c r="A7478">
        <v>0.9345</v>
      </c>
      <c r="B7478">
        <f t="shared" si="232"/>
        <v>88964.320225003728</v>
      </c>
      <c r="C7478">
        <f t="shared" si="233"/>
        <v>101325</v>
      </c>
    </row>
    <row r="7479" spans="1:3" x14ac:dyDescent="0.2">
      <c r="A7479">
        <v>0.93462500000000004</v>
      </c>
      <c r="B7479">
        <f t="shared" si="232"/>
        <v>91987.185445763113</v>
      </c>
      <c r="C7479">
        <f t="shared" si="233"/>
        <v>101325</v>
      </c>
    </row>
    <row r="7480" spans="1:3" x14ac:dyDescent="0.2">
      <c r="A7480">
        <v>0.93474999999999997</v>
      </c>
      <c r="B7480">
        <f t="shared" si="232"/>
        <v>95067.621398392206</v>
      </c>
      <c r="C7480">
        <f t="shared" si="233"/>
        <v>101325</v>
      </c>
    </row>
    <row r="7481" spans="1:3" x14ac:dyDescent="0.2">
      <c r="A7481">
        <v>0.93487500000000001</v>
      </c>
      <c r="B7481">
        <f t="shared" si="232"/>
        <v>98186.636170885264</v>
      </c>
      <c r="C7481">
        <f t="shared" si="233"/>
        <v>101325</v>
      </c>
    </row>
    <row r="7482" spans="1:3" x14ac:dyDescent="0.2">
      <c r="A7482">
        <v>0.93500000000000005</v>
      </c>
      <c r="B7482">
        <f t="shared" si="232"/>
        <v>101325.00000000122</v>
      </c>
      <c r="C7482">
        <f t="shared" si="233"/>
        <v>101325</v>
      </c>
    </row>
    <row r="7483" spans="1:3" x14ac:dyDescent="0.2">
      <c r="A7483">
        <v>0.93512499999999998</v>
      </c>
      <c r="B7483">
        <f t="shared" si="232"/>
        <v>104463.36382911261</v>
      </c>
      <c r="C7483">
        <f t="shared" si="233"/>
        <v>101325</v>
      </c>
    </row>
    <row r="7484" spans="1:3" x14ac:dyDescent="0.2">
      <c r="A7484">
        <v>0.93525000000000003</v>
      </c>
      <c r="B7484">
        <f t="shared" si="232"/>
        <v>107582.37860161019</v>
      </c>
      <c r="C7484">
        <f t="shared" si="233"/>
        <v>101325</v>
      </c>
    </row>
    <row r="7485" spans="1:3" x14ac:dyDescent="0.2">
      <c r="A7485">
        <v>0.93537499999999996</v>
      </c>
      <c r="B7485">
        <f t="shared" si="232"/>
        <v>110662.81455423482</v>
      </c>
      <c r="C7485">
        <f t="shared" si="233"/>
        <v>101325</v>
      </c>
    </row>
    <row r="7486" spans="1:3" x14ac:dyDescent="0.2">
      <c r="A7486">
        <v>0.9355</v>
      </c>
      <c r="B7486">
        <f t="shared" si="232"/>
        <v>113685.67977499859</v>
      </c>
      <c r="C7486">
        <f t="shared" si="233"/>
        <v>101325</v>
      </c>
    </row>
    <row r="7487" spans="1:3" x14ac:dyDescent="0.2">
      <c r="A7487">
        <v>0.93562500000000004</v>
      </c>
      <c r="B7487">
        <f t="shared" si="232"/>
        <v>116632.33729460624</v>
      </c>
      <c r="C7487">
        <f t="shared" si="233"/>
        <v>101325</v>
      </c>
    </row>
    <row r="7488" spans="1:3" x14ac:dyDescent="0.2">
      <c r="A7488">
        <v>0.93574999999999997</v>
      </c>
      <c r="B7488">
        <f t="shared" si="232"/>
        <v>119484.61998958229</v>
      </c>
      <c r="C7488">
        <f t="shared" si="233"/>
        <v>101325</v>
      </c>
    </row>
    <row r="7489" spans="1:3" x14ac:dyDescent="0.2">
      <c r="A7489">
        <v>0.93587500000000001</v>
      </c>
      <c r="B7489">
        <f t="shared" si="232"/>
        <v>122224.94258864019</v>
      </c>
      <c r="C7489">
        <f t="shared" si="233"/>
        <v>101325</v>
      </c>
    </row>
    <row r="7490" spans="1:3" x14ac:dyDescent="0.2">
      <c r="A7490">
        <v>0.93600000000000005</v>
      </c>
      <c r="B7490">
        <f t="shared" si="232"/>
        <v>124836.4100916991</v>
      </c>
      <c r="C7490">
        <f t="shared" si="233"/>
        <v>101325</v>
      </c>
    </row>
    <row r="7491" spans="1:3" x14ac:dyDescent="0.2">
      <c r="A7491">
        <v>0.93612499999999998</v>
      </c>
      <c r="B7491">
        <f t="shared" ref="B7491:B7554" si="234">-40000*SIN(200*PI()*A7491)+101325</f>
        <v>127302.92193320568</v>
      </c>
      <c r="C7491">
        <f t="shared" ref="C7491:C7554" si="235">IF(MOD(A7491,0.02)&gt;0.005,101325,B7491)</f>
        <v>101325</v>
      </c>
    </row>
    <row r="7492" spans="1:3" x14ac:dyDescent="0.2">
      <c r="A7492">
        <v>0.93625000000000003</v>
      </c>
      <c r="B7492">
        <f t="shared" si="234"/>
        <v>129609.27124746187</v>
      </c>
      <c r="C7492">
        <f t="shared" si="235"/>
        <v>101325</v>
      </c>
    </row>
    <row r="7493" spans="1:3" x14ac:dyDescent="0.2">
      <c r="A7493">
        <v>0.93637499999999996</v>
      </c>
      <c r="B7493">
        <f t="shared" si="234"/>
        <v>131741.23862399967</v>
      </c>
      <c r="C7493">
        <f t="shared" si="235"/>
        <v>101325</v>
      </c>
    </row>
    <row r="7494" spans="1:3" x14ac:dyDescent="0.2">
      <c r="A7494">
        <v>0.9365</v>
      </c>
      <c r="B7494">
        <f t="shared" si="234"/>
        <v>133685.67977499773</v>
      </c>
      <c r="C7494">
        <f t="shared" si="235"/>
        <v>101325</v>
      </c>
    </row>
    <row r="7495" spans="1:3" x14ac:dyDescent="0.2">
      <c r="A7495">
        <v>0.93662500000000004</v>
      </c>
      <c r="B7495">
        <f t="shared" si="234"/>
        <v>135430.60657416467</v>
      </c>
      <c r="C7495">
        <f t="shared" si="235"/>
        <v>101325</v>
      </c>
    </row>
    <row r="7496" spans="1:3" x14ac:dyDescent="0.2">
      <c r="A7496">
        <v>0.93674999999999997</v>
      </c>
      <c r="B7496">
        <f t="shared" si="234"/>
        <v>136965.26096753447</v>
      </c>
      <c r="C7496">
        <f t="shared" si="235"/>
        <v>101325</v>
      </c>
    </row>
    <row r="7497" spans="1:3" x14ac:dyDescent="0.2">
      <c r="A7497">
        <v>0.93687500000000001</v>
      </c>
      <c r="B7497">
        <f t="shared" si="234"/>
        <v>138280.1813004521</v>
      </c>
      <c r="C7497">
        <f t="shared" si="235"/>
        <v>101325</v>
      </c>
    </row>
    <row r="7498" spans="1:3" x14ac:dyDescent="0.2">
      <c r="A7498">
        <v>0.93700000000000006</v>
      </c>
      <c r="B7498">
        <f t="shared" si="234"/>
        <v>139367.2606518073</v>
      </c>
      <c r="C7498">
        <f t="shared" si="235"/>
        <v>101325</v>
      </c>
    </row>
    <row r="7499" spans="1:3" x14ac:dyDescent="0.2">
      <c r="A7499">
        <v>0.93712499999999999</v>
      </c>
      <c r="B7499">
        <f t="shared" si="234"/>
        <v>140219.79681590738</v>
      </c>
      <c r="C7499">
        <f t="shared" si="235"/>
        <v>101325</v>
      </c>
    </row>
    <row r="7500" spans="1:3" x14ac:dyDescent="0.2">
      <c r="A7500">
        <v>0.93725000000000003</v>
      </c>
      <c r="B7500">
        <f t="shared" si="234"/>
        <v>140832.53362380536</v>
      </c>
      <c r="C7500">
        <f t="shared" si="235"/>
        <v>101325</v>
      </c>
    </row>
    <row r="7501" spans="1:3" x14ac:dyDescent="0.2">
      <c r="A7501">
        <v>0.93737499999999996</v>
      </c>
      <c r="B7501">
        <f t="shared" si="234"/>
        <v>141201.69334932521</v>
      </c>
      <c r="C7501">
        <f t="shared" si="235"/>
        <v>101325</v>
      </c>
    </row>
    <row r="7502" spans="1:3" x14ac:dyDescent="0.2">
      <c r="A7502">
        <v>0.9375</v>
      </c>
      <c r="B7502">
        <f t="shared" si="234"/>
        <v>141325</v>
      </c>
      <c r="C7502">
        <f t="shared" si="235"/>
        <v>101325</v>
      </c>
    </row>
    <row r="7503" spans="1:3" x14ac:dyDescent="0.2">
      <c r="A7503">
        <v>0.93762500000000004</v>
      </c>
      <c r="B7503">
        <f t="shared" si="234"/>
        <v>141201.69334932504</v>
      </c>
      <c r="C7503">
        <f t="shared" si="235"/>
        <v>101325</v>
      </c>
    </row>
    <row r="7504" spans="1:3" x14ac:dyDescent="0.2">
      <c r="A7504">
        <v>0.93774999999999997</v>
      </c>
      <c r="B7504">
        <f t="shared" si="234"/>
        <v>140832.53362380574</v>
      </c>
      <c r="C7504">
        <f t="shared" si="235"/>
        <v>101325</v>
      </c>
    </row>
    <row r="7505" spans="1:3" x14ac:dyDescent="0.2">
      <c r="A7505">
        <v>0.93787500000000001</v>
      </c>
      <c r="B7505">
        <f t="shared" si="234"/>
        <v>140219.79681590691</v>
      </c>
      <c r="C7505">
        <f t="shared" si="235"/>
        <v>101325</v>
      </c>
    </row>
    <row r="7506" spans="1:3" x14ac:dyDescent="0.2">
      <c r="A7506">
        <v>0.93799999999999994</v>
      </c>
      <c r="B7506">
        <f t="shared" si="234"/>
        <v>139367.26065180669</v>
      </c>
      <c r="C7506">
        <f t="shared" si="235"/>
        <v>101325</v>
      </c>
    </row>
    <row r="7507" spans="1:3" x14ac:dyDescent="0.2">
      <c r="A7507">
        <v>0.93812499999999999</v>
      </c>
      <c r="B7507">
        <f t="shared" si="234"/>
        <v>138280.18130045134</v>
      </c>
      <c r="C7507">
        <f t="shared" si="235"/>
        <v>101325</v>
      </c>
    </row>
    <row r="7508" spans="1:3" x14ac:dyDescent="0.2">
      <c r="A7508">
        <v>0.93825000000000003</v>
      </c>
      <c r="B7508">
        <f t="shared" si="234"/>
        <v>136965.26096753357</v>
      </c>
      <c r="C7508">
        <f t="shared" si="235"/>
        <v>101325</v>
      </c>
    </row>
    <row r="7509" spans="1:3" x14ac:dyDescent="0.2">
      <c r="A7509">
        <v>0.93837499999999996</v>
      </c>
      <c r="B7509">
        <f t="shared" si="234"/>
        <v>135430.60657416363</v>
      </c>
      <c r="C7509">
        <f t="shared" si="235"/>
        <v>101325</v>
      </c>
    </row>
    <row r="7510" spans="1:3" x14ac:dyDescent="0.2">
      <c r="A7510">
        <v>0.9385</v>
      </c>
      <c r="B7510">
        <f t="shared" si="234"/>
        <v>133685.67977499656</v>
      </c>
      <c r="C7510">
        <f t="shared" si="235"/>
        <v>101325</v>
      </c>
    </row>
    <row r="7511" spans="1:3" x14ac:dyDescent="0.2">
      <c r="A7511">
        <v>0.93862500000000004</v>
      </c>
      <c r="B7511">
        <f t="shared" si="234"/>
        <v>131741.23862400133</v>
      </c>
      <c r="C7511">
        <f t="shared" si="235"/>
        <v>101325</v>
      </c>
    </row>
    <row r="7512" spans="1:3" x14ac:dyDescent="0.2">
      <c r="A7512">
        <v>0.93874999999999997</v>
      </c>
      <c r="B7512">
        <f t="shared" si="234"/>
        <v>129609.27124746368</v>
      </c>
      <c r="C7512">
        <f t="shared" si="235"/>
        <v>101325</v>
      </c>
    </row>
    <row r="7513" spans="1:3" x14ac:dyDescent="0.2">
      <c r="A7513">
        <v>0.93887500000000002</v>
      </c>
      <c r="B7513">
        <f t="shared" si="234"/>
        <v>127302.92193320763</v>
      </c>
      <c r="C7513">
        <f t="shared" si="235"/>
        <v>101325</v>
      </c>
    </row>
    <row r="7514" spans="1:3" x14ac:dyDescent="0.2">
      <c r="A7514">
        <v>0.93899999999999995</v>
      </c>
      <c r="B7514">
        <f t="shared" si="234"/>
        <v>124836.41009170117</v>
      </c>
      <c r="C7514">
        <f t="shared" si="235"/>
        <v>101325</v>
      </c>
    </row>
    <row r="7515" spans="1:3" x14ac:dyDescent="0.2">
      <c r="A7515">
        <v>0.93912499999999999</v>
      </c>
      <c r="B7515">
        <f t="shared" si="234"/>
        <v>122224.94258863849</v>
      </c>
      <c r="C7515">
        <f t="shared" si="235"/>
        <v>101325</v>
      </c>
    </row>
    <row r="7516" spans="1:3" x14ac:dyDescent="0.2">
      <c r="A7516">
        <v>0.93925000000000003</v>
      </c>
      <c r="B7516">
        <f t="shared" si="234"/>
        <v>119484.6199895805</v>
      </c>
      <c r="C7516">
        <f t="shared" si="235"/>
        <v>101325</v>
      </c>
    </row>
    <row r="7517" spans="1:3" x14ac:dyDescent="0.2">
      <c r="A7517">
        <v>0.93937499999999996</v>
      </c>
      <c r="B7517">
        <f t="shared" si="234"/>
        <v>116632.3372946044</v>
      </c>
      <c r="C7517">
        <f t="shared" si="235"/>
        <v>101325</v>
      </c>
    </row>
    <row r="7518" spans="1:3" x14ac:dyDescent="0.2">
      <c r="A7518">
        <v>0.9395</v>
      </c>
      <c r="B7518">
        <f t="shared" si="234"/>
        <v>113685.67977499668</v>
      </c>
      <c r="C7518">
        <f t="shared" si="235"/>
        <v>101325</v>
      </c>
    </row>
    <row r="7519" spans="1:3" x14ac:dyDescent="0.2">
      <c r="A7519">
        <v>0.93962500000000004</v>
      </c>
      <c r="B7519">
        <f t="shared" si="234"/>
        <v>110662.81455423289</v>
      </c>
      <c r="C7519">
        <f t="shared" si="235"/>
        <v>101325</v>
      </c>
    </row>
    <row r="7520" spans="1:3" x14ac:dyDescent="0.2">
      <c r="A7520">
        <v>0.93974999999999997</v>
      </c>
      <c r="B7520">
        <f t="shared" si="234"/>
        <v>107582.37860160822</v>
      </c>
      <c r="C7520">
        <f t="shared" si="235"/>
        <v>101325</v>
      </c>
    </row>
    <row r="7521" spans="1:3" x14ac:dyDescent="0.2">
      <c r="A7521">
        <v>0.93987500000000002</v>
      </c>
      <c r="B7521">
        <f t="shared" si="234"/>
        <v>104463.36382911516</v>
      </c>
      <c r="C7521">
        <f t="shared" si="235"/>
        <v>101325</v>
      </c>
    </row>
    <row r="7522" spans="1:3" x14ac:dyDescent="0.2">
      <c r="A7522">
        <v>0.94</v>
      </c>
      <c r="B7522">
        <f t="shared" si="234"/>
        <v>101324.99999999921</v>
      </c>
      <c r="C7522">
        <f t="shared" si="235"/>
        <v>101325</v>
      </c>
    </row>
    <row r="7523" spans="1:3" x14ac:dyDescent="0.2">
      <c r="A7523">
        <v>0.94012499999999999</v>
      </c>
      <c r="B7523">
        <f t="shared" si="234"/>
        <v>98186.63617088781</v>
      </c>
      <c r="C7523">
        <f t="shared" si="235"/>
        <v>98186.63617088781</v>
      </c>
    </row>
    <row r="7524" spans="1:3" x14ac:dyDescent="0.2">
      <c r="A7524">
        <v>0.94025000000000003</v>
      </c>
      <c r="B7524">
        <f t="shared" si="234"/>
        <v>95067.621398390242</v>
      </c>
      <c r="C7524">
        <f t="shared" si="235"/>
        <v>95067.621398390242</v>
      </c>
    </row>
    <row r="7525" spans="1:3" x14ac:dyDescent="0.2">
      <c r="A7525">
        <v>0.94037499999999996</v>
      </c>
      <c r="B7525">
        <f t="shared" si="234"/>
        <v>91987.185445765601</v>
      </c>
      <c r="C7525">
        <f t="shared" si="235"/>
        <v>91987.185445765601</v>
      </c>
    </row>
    <row r="7526" spans="1:3" x14ac:dyDescent="0.2">
      <c r="A7526">
        <v>0.9405</v>
      </c>
      <c r="B7526">
        <f t="shared" si="234"/>
        <v>88964.320225001837</v>
      </c>
      <c r="C7526">
        <f t="shared" si="235"/>
        <v>88964.320225001837</v>
      </c>
    </row>
    <row r="7527" spans="1:3" x14ac:dyDescent="0.2">
      <c r="A7527">
        <v>0.94062500000000004</v>
      </c>
      <c r="B7527">
        <f t="shared" si="234"/>
        <v>86017.662705394163</v>
      </c>
      <c r="C7527">
        <f t="shared" si="235"/>
        <v>86017.662705394163</v>
      </c>
    </row>
    <row r="7528" spans="1:3" x14ac:dyDescent="0.2">
      <c r="A7528">
        <v>0.94074999999999998</v>
      </c>
      <c r="B7528">
        <f t="shared" si="234"/>
        <v>83165.380010418099</v>
      </c>
      <c r="C7528">
        <f t="shared" si="235"/>
        <v>83165.380010418099</v>
      </c>
    </row>
    <row r="7529" spans="1:3" x14ac:dyDescent="0.2">
      <c r="A7529">
        <v>0.94087500000000002</v>
      </c>
      <c r="B7529">
        <f t="shared" si="234"/>
        <v>80425.057411360176</v>
      </c>
      <c r="C7529">
        <f t="shared" si="235"/>
        <v>80425.057411360176</v>
      </c>
    </row>
    <row r="7530" spans="1:3" x14ac:dyDescent="0.2">
      <c r="A7530">
        <v>0.94099999999999995</v>
      </c>
      <c r="B7530">
        <f t="shared" si="234"/>
        <v>77813.589908301248</v>
      </c>
      <c r="C7530">
        <f t="shared" si="235"/>
        <v>77813.589908301248</v>
      </c>
    </row>
    <row r="7531" spans="1:3" x14ac:dyDescent="0.2">
      <c r="A7531">
        <v>0.94112499999999999</v>
      </c>
      <c r="B7531">
        <f t="shared" si="234"/>
        <v>75347.078066791175</v>
      </c>
      <c r="C7531">
        <f t="shared" si="235"/>
        <v>75347.078066791175</v>
      </c>
    </row>
    <row r="7532" spans="1:3" x14ac:dyDescent="0.2">
      <c r="A7532">
        <v>0.94125000000000003</v>
      </c>
      <c r="B7532">
        <f t="shared" si="234"/>
        <v>73040.728752538431</v>
      </c>
      <c r="C7532">
        <f t="shared" si="235"/>
        <v>73040.728752538431</v>
      </c>
    </row>
    <row r="7533" spans="1:3" x14ac:dyDescent="0.2">
      <c r="A7533">
        <v>0.94137499999999996</v>
      </c>
      <c r="B7533">
        <f t="shared" si="234"/>
        <v>70908.761376000621</v>
      </c>
      <c r="C7533">
        <f t="shared" si="235"/>
        <v>70908.761376000621</v>
      </c>
    </row>
    <row r="7534" spans="1:3" x14ac:dyDescent="0.2">
      <c r="A7534">
        <v>0.9415</v>
      </c>
      <c r="B7534">
        <f t="shared" si="234"/>
        <v>68964.320225002521</v>
      </c>
      <c r="C7534">
        <f t="shared" si="235"/>
        <v>68964.320225002521</v>
      </c>
    </row>
    <row r="7535" spans="1:3" x14ac:dyDescent="0.2">
      <c r="A7535">
        <v>0.94162500000000005</v>
      </c>
      <c r="B7535">
        <f t="shared" si="234"/>
        <v>67219.393425835558</v>
      </c>
      <c r="C7535">
        <f t="shared" si="235"/>
        <v>67219.393425835558</v>
      </c>
    </row>
    <row r="7536" spans="1:3" x14ac:dyDescent="0.2">
      <c r="A7536">
        <v>0.94174999999999998</v>
      </c>
      <c r="B7536">
        <f t="shared" si="234"/>
        <v>65684.739032465717</v>
      </c>
      <c r="C7536">
        <f t="shared" si="235"/>
        <v>65684.739032465717</v>
      </c>
    </row>
    <row r="7537" spans="1:3" x14ac:dyDescent="0.2">
      <c r="A7537">
        <v>0.94187500000000002</v>
      </c>
      <c r="B7537">
        <f t="shared" si="234"/>
        <v>64369.818699548072</v>
      </c>
      <c r="C7537">
        <f t="shared" si="235"/>
        <v>64369.818699548072</v>
      </c>
    </row>
    <row r="7538" spans="1:3" x14ac:dyDescent="0.2">
      <c r="A7538">
        <v>0.94199999999999995</v>
      </c>
      <c r="B7538">
        <f t="shared" si="234"/>
        <v>63282.739348194234</v>
      </c>
      <c r="C7538">
        <f t="shared" si="235"/>
        <v>63282.739348194234</v>
      </c>
    </row>
    <row r="7539" spans="1:3" x14ac:dyDescent="0.2">
      <c r="A7539">
        <v>0.94212499999999999</v>
      </c>
      <c r="B7539">
        <f t="shared" si="234"/>
        <v>62430.203184092716</v>
      </c>
      <c r="C7539">
        <f t="shared" si="235"/>
        <v>62430.203184092716</v>
      </c>
    </row>
    <row r="7540" spans="1:3" x14ac:dyDescent="0.2">
      <c r="A7540">
        <v>0.94225000000000003</v>
      </c>
      <c r="B7540">
        <f t="shared" si="234"/>
        <v>61817.46637619401</v>
      </c>
      <c r="C7540">
        <f t="shared" si="235"/>
        <v>61817.46637619401</v>
      </c>
    </row>
    <row r="7541" spans="1:3" x14ac:dyDescent="0.2">
      <c r="A7541">
        <v>0.94237499999999996</v>
      </c>
      <c r="B7541">
        <f t="shared" si="234"/>
        <v>61448.306650674829</v>
      </c>
      <c r="C7541">
        <f t="shared" si="235"/>
        <v>61448.306650674829</v>
      </c>
    </row>
    <row r="7542" spans="1:3" x14ac:dyDescent="0.2">
      <c r="A7542">
        <v>0.9425</v>
      </c>
      <c r="B7542">
        <f t="shared" si="234"/>
        <v>61325</v>
      </c>
      <c r="C7542">
        <f t="shared" si="235"/>
        <v>61325</v>
      </c>
    </row>
    <row r="7543" spans="1:3" x14ac:dyDescent="0.2">
      <c r="A7543">
        <v>0.94262500000000005</v>
      </c>
      <c r="B7543">
        <f t="shared" si="234"/>
        <v>61448.306650674916</v>
      </c>
      <c r="C7543">
        <f t="shared" si="235"/>
        <v>61448.306650674916</v>
      </c>
    </row>
    <row r="7544" spans="1:3" x14ac:dyDescent="0.2">
      <c r="A7544">
        <v>0.94274999999999998</v>
      </c>
      <c r="B7544">
        <f t="shared" si="234"/>
        <v>61817.466376194185</v>
      </c>
      <c r="C7544">
        <f t="shared" si="235"/>
        <v>61817.466376194185</v>
      </c>
    </row>
    <row r="7545" spans="1:3" x14ac:dyDescent="0.2">
      <c r="A7545">
        <v>0.94287500000000002</v>
      </c>
      <c r="B7545">
        <f t="shared" si="234"/>
        <v>62430.203184092985</v>
      </c>
      <c r="C7545">
        <f t="shared" si="235"/>
        <v>62430.203184092985</v>
      </c>
    </row>
    <row r="7546" spans="1:3" x14ac:dyDescent="0.2">
      <c r="A7546">
        <v>0.94299999999999995</v>
      </c>
      <c r="B7546">
        <f t="shared" si="234"/>
        <v>63282.739348193172</v>
      </c>
      <c r="C7546">
        <f t="shared" si="235"/>
        <v>63282.739348193172</v>
      </c>
    </row>
    <row r="7547" spans="1:3" x14ac:dyDescent="0.2">
      <c r="A7547">
        <v>0.94312499999999999</v>
      </c>
      <c r="B7547">
        <f t="shared" si="234"/>
        <v>64369.818699548508</v>
      </c>
      <c r="C7547">
        <f t="shared" si="235"/>
        <v>64369.818699548508</v>
      </c>
    </row>
    <row r="7548" spans="1:3" x14ac:dyDescent="0.2">
      <c r="A7548">
        <v>0.94325000000000003</v>
      </c>
      <c r="B7548">
        <f t="shared" si="234"/>
        <v>65684.739032466241</v>
      </c>
      <c r="C7548">
        <f t="shared" si="235"/>
        <v>65684.739032466241</v>
      </c>
    </row>
    <row r="7549" spans="1:3" x14ac:dyDescent="0.2">
      <c r="A7549">
        <v>0.94337499999999996</v>
      </c>
      <c r="B7549">
        <f t="shared" si="234"/>
        <v>67219.393425836155</v>
      </c>
      <c r="C7549">
        <f t="shared" si="235"/>
        <v>67219.393425836155</v>
      </c>
    </row>
    <row r="7550" spans="1:3" x14ac:dyDescent="0.2">
      <c r="A7550">
        <v>0.94350000000000001</v>
      </c>
      <c r="B7550">
        <f t="shared" si="234"/>
        <v>68964.32022500319</v>
      </c>
      <c r="C7550">
        <f t="shared" si="235"/>
        <v>68964.32022500319</v>
      </c>
    </row>
    <row r="7551" spans="1:3" x14ac:dyDescent="0.2">
      <c r="A7551">
        <v>0.94362500000000005</v>
      </c>
      <c r="B7551">
        <f t="shared" si="234"/>
        <v>70908.761375998409</v>
      </c>
      <c r="C7551">
        <f t="shared" si="235"/>
        <v>70908.761375998409</v>
      </c>
    </row>
    <row r="7552" spans="1:3" x14ac:dyDescent="0.2">
      <c r="A7552">
        <v>0.94374999999999998</v>
      </c>
      <c r="B7552">
        <f t="shared" si="234"/>
        <v>73040.728752539231</v>
      </c>
      <c r="C7552">
        <f t="shared" si="235"/>
        <v>73040.728752539231</v>
      </c>
    </row>
    <row r="7553" spans="1:3" x14ac:dyDescent="0.2">
      <c r="A7553">
        <v>0.94387500000000002</v>
      </c>
      <c r="B7553">
        <f t="shared" si="234"/>
        <v>75347.078066792048</v>
      </c>
      <c r="C7553">
        <f t="shared" si="235"/>
        <v>75347.078066792048</v>
      </c>
    </row>
    <row r="7554" spans="1:3" x14ac:dyDescent="0.2">
      <c r="A7554">
        <v>0.94399999999999995</v>
      </c>
      <c r="B7554">
        <f t="shared" si="234"/>
        <v>77813.589908298483</v>
      </c>
      <c r="C7554">
        <f t="shared" si="235"/>
        <v>77813.589908298483</v>
      </c>
    </row>
    <row r="7555" spans="1:3" x14ac:dyDescent="0.2">
      <c r="A7555">
        <v>0.94412499999999999</v>
      </c>
      <c r="B7555">
        <f t="shared" ref="B7555:B7618" si="236">-40000*SIN(200*PI()*A7555)+101325</f>
        <v>80425.057411361151</v>
      </c>
      <c r="C7555">
        <f t="shared" ref="C7555:C7618" si="237">IF(MOD(A7555,0.02)&gt;0.005,101325,B7555)</f>
        <v>80425.057411361151</v>
      </c>
    </row>
    <row r="7556" spans="1:3" x14ac:dyDescent="0.2">
      <c r="A7556">
        <v>0.94425000000000003</v>
      </c>
      <c r="B7556">
        <f t="shared" si="236"/>
        <v>83165.380010419103</v>
      </c>
      <c r="C7556">
        <f t="shared" si="237"/>
        <v>83165.380010419103</v>
      </c>
    </row>
    <row r="7557" spans="1:3" x14ac:dyDescent="0.2">
      <c r="A7557">
        <v>0.94437499999999996</v>
      </c>
      <c r="B7557">
        <f t="shared" si="236"/>
        <v>86017.662705395211</v>
      </c>
      <c r="C7557">
        <f t="shared" si="237"/>
        <v>86017.662705395211</v>
      </c>
    </row>
    <row r="7558" spans="1:3" x14ac:dyDescent="0.2">
      <c r="A7558">
        <v>0.94450000000000001</v>
      </c>
      <c r="B7558">
        <f t="shared" si="236"/>
        <v>88964.320225002914</v>
      </c>
      <c r="C7558">
        <f t="shared" si="237"/>
        <v>88964.320225002914</v>
      </c>
    </row>
    <row r="7559" spans="1:3" x14ac:dyDescent="0.2">
      <c r="A7559">
        <v>0.94462500000000005</v>
      </c>
      <c r="B7559">
        <f t="shared" si="236"/>
        <v>91987.185445766707</v>
      </c>
      <c r="C7559">
        <f t="shared" si="237"/>
        <v>91987.185445766707</v>
      </c>
    </row>
    <row r="7560" spans="1:3" x14ac:dyDescent="0.2">
      <c r="A7560">
        <v>0.94474999999999998</v>
      </c>
      <c r="B7560">
        <f t="shared" si="236"/>
        <v>95067.621398391362</v>
      </c>
      <c r="C7560">
        <f t="shared" si="237"/>
        <v>95067.621398391362</v>
      </c>
    </row>
    <row r="7561" spans="1:3" x14ac:dyDescent="0.2">
      <c r="A7561">
        <v>0.94487500000000002</v>
      </c>
      <c r="B7561">
        <f t="shared" si="236"/>
        <v>98186.636170888945</v>
      </c>
      <c r="C7561">
        <f t="shared" si="237"/>
        <v>98186.636170888945</v>
      </c>
    </row>
    <row r="7562" spans="1:3" x14ac:dyDescent="0.2">
      <c r="A7562">
        <v>0.94499999999999995</v>
      </c>
      <c r="B7562">
        <f t="shared" si="236"/>
        <v>101325.00000000035</v>
      </c>
      <c r="C7562">
        <f t="shared" si="237"/>
        <v>101325.00000000035</v>
      </c>
    </row>
    <row r="7563" spans="1:3" x14ac:dyDescent="0.2">
      <c r="A7563">
        <v>0.94512499999999999</v>
      </c>
      <c r="B7563">
        <f t="shared" si="236"/>
        <v>104463.36382911175</v>
      </c>
      <c r="C7563">
        <f t="shared" si="237"/>
        <v>101325</v>
      </c>
    </row>
    <row r="7564" spans="1:3" x14ac:dyDescent="0.2">
      <c r="A7564">
        <v>0.94525000000000003</v>
      </c>
      <c r="B7564">
        <f t="shared" si="236"/>
        <v>107582.37860160934</v>
      </c>
      <c r="C7564">
        <f t="shared" si="237"/>
        <v>101325</v>
      </c>
    </row>
    <row r="7565" spans="1:3" x14ac:dyDescent="0.2">
      <c r="A7565">
        <v>0.94537499999999997</v>
      </c>
      <c r="B7565">
        <f t="shared" si="236"/>
        <v>110662.81455423398</v>
      </c>
      <c r="C7565">
        <f t="shared" si="237"/>
        <v>101325</v>
      </c>
    </row>
    <row r="7566" spans="1:3" x14ac:dyDescent="0.2">
      <c r="A7566">
        <v>0.94550000000000001</v>
      </c>
      <c r="B7566">
        <f t="shared" si="236"/>
        <v>113685.67977499776</v>
      </c>
      <c r="C7566">
        <f t="shared" si="237"/>
        <v>101325</v>
      </c>
    </row>
    <row r="7567" spans="1:3" x14ac:dyDescent="0.2">
      <c r="A7567">
        <v>0.94562500000000005</v>
      </c>
      <c r="B7567">
        <f t="shared" si="236"/>
        <v>116632.33729460544</v>
      </c>
      <c r="C7567">
        <f t="shared" si="237"/>
        <v>101325</v>
      </c>
    </row>
    <row r="7568" spans="1:3" x14ac:dyDescent="0.2">
      <c r="A7568">
        <v>0.94574999999999998</v>
      </c>
      <c r="B7568">
        <f t="shared" si="236"/>
        <v>119484.61998958152</v>
      </c>
      <c r="C7568">
        <f t="shared" si="237"/>
        <v>101325</v>
      </c>
    </row>
    <row r="7569" spans="1:3" x14ac:dyDescent="0.2">
      <c r="A7569">
        <v>0.94587500000000002</v>
      </c>
      <c r="B7569">
        <f t="shared" si="236"/>
        <v>122224.94258863945</v>
      </c>
      <c r="C7569">
        <f t="shared" si="237"/>
        <v>101325</v>
      </c>
    </row>
    <row r="7570" spans="1:3" x14ac:dyDescent="0.2">
      <c r="A7570">
        <v>0.94599999999999995</v>
      </c>
      <c r="B7570">
        <f t="shared" si="236"/>
        <v>124836.4100916984</v>
      </c>
      <c r="C7570">
        <f t="shared" si="237"/>
        <v>101325</v>
      </c>
    </row>
    <row r="7571" spans="1:3" x14ac:dyDescent="0.2">
      <c r="A7571">
        <v>0.94612499999999999</v>
      </c>
      <c r="B7571">
        <f t="shared" si="236"/>
        <v>127302.92193320849</v>
      </c>
      <c r="C7571">
        <f t="shared" si="237"/>
        <v>101325</v>
      </c>
    </row>
    <row r="7572" spans="1:3" x14ac:dyDescent="0.2">
      <c r="A7572">
        <v>0.94625000000000004</v>
      </c>
      <c r="B7572">
        <f t="shared" si="236"/>
        <v>129609.27124746126</v>
      </c>
      <c r="C7572">
        <f t="shared" si="237"/>
        <v>101325</v>
      </c>
    </row>
    <row r="7573" spans="1:3" x14ac:dyDescent="0.2">
      <c r="A7573">
        <v>0.94637499999999997</v>
      </c>
      <c r="B7573">
        <f t="shared" si="236"/>
        <v>131741.23862400206</v>
      </c>
      <c r="C7573">
        <f t="shared" si="237"/>
        <v>101325</v>
      </c>
    </row>
    <row r="7574" spans="1:3" x14ac:dyDescent="0.2">
      <c r="A7574">
        <v>0.94650000000000001</v>
      </c>
      <c r="B7574">
        <f t="shared" si="236"/>
        <v>133685.67977499723</v>
      </c>
      <c r="C7574">
        <f t="shared" si="237"/>
        <v>101325</v>
      </c>
    </row>
    <row r="7575" spans="1:3" x14ac:dyDescent="0.2">
      <c r="A7575">
        <v>0.94662500000000005</v>
      </c>
      <c r="B7575">
        <f t="shared" si="236"/>
        <v>135430.60657416421</v>
      </c>
      <c r="C7575">
        <f t="shared" si="237"/>
        <v>101325</v>
      </c>
    </row>
    <row r="7576" spans="1:3" x14ac:dyDescent="0.2">
      <c r="A7576">
        <v>0.94674999999999998</v>
      </c>
      <c r="B7576">
        <f t="shared" si="236"/>
        <v>136965.26096753409</v>
      </c>
      <c r="C7576">
        <f t="shared" si="237"/>
        <v>101325</v>
      </c>
    </row>
    <row r="7577" spans="1:3" x14ac:dyDescent="0.2">
      <c r="A7577">
        <v>0.94687500000000002</v>
      </c>
      <c r="B7577">
        <f t="shared" si="236"/>
        <v>138280.18130045175</v>
      </c>
      <c r="C7577">
        <f t="shared" si="237"/>
        <v>101325</v>
      </c>
    </row>
    <row r="7578" spans="1:3" x14ac:dyDescent="0.2">
      <c r="A7578">
        <v>0.94699999999999995</v>
      </c>
      <c r="B7578">
        <f t="shared" si="236"/>
        <v>139367.26065180564</v>
      </c>
      <c r="C7578">
        <f t="shared" si="237"/>
        <v>101325</v>
      </c>
    </row>
    <row r="7579" spans="1:3" x14ac:dyDescent="0.2">
      <c r="A7579">
        <v>0.94712499999999999</v>
      </c>
      <c r="B7579">
        <f t="shared" si="236"/>
        <v>140219.79681590718</v>
      </c>
      <c r="C7579">
        <f t="shared" si="237"/>
        <v>101325</v>
      </c>
    </row>
    <row r="7580" spans="1:3" x14ac:dyDescent="0.2">
      <c r="A7580">
        <v>0.94725000000000004</v>
      </c>
      <c r="B7580">
        <f t="shared" si="236"/>
        <v>140832.53362380591</v>
      </c>
      <c r="C7580">
        <f t="shared" si="237"/>
        <v>101325</v>
      </c>
    </row>
    <row r="7581" spans="1:3" x14ac:dyDescent="0.2">
      <c r="A7581">
        <v>0.94737499999999997</v>
      </c>
      <c r="B7581">
        <f t="shared" si="236"/>
        <v>141201.69334932516</v>
      </c>
      <c r="C7581">
        <f t="shared" si="237"/>
        <v>101325</v>
      </c>
    </row>
    <row r="7582" spans="1:3" x14ac:dyDescent="0.2">
      <c r="A7582">
        <v>0.94750000000000001</v>
      </c>
      <c r="B7582">
        <f t="shared" si="236"/>
        <v>141325</v>
      </c>
      <c r="C7582">
        <f t="shared" si="237"/>
        <v>101325</v>
      </c>
    </row>
    <row r="7583" spans="1:3" x14ac:dyDescent="0.2">
      <c r="A7583">
        <v>0.94762500000000005</v>
      </c>
      <c r="B7583">
        <f t="shared" si="236"/>
        <v>141201.69334932513</v>
      </c>
      <c r="C7583">
        <f t="shared" si="237"/>
        <v>101325</v>
      </c>
    </row>
    <row r="7584" spans="1:3" x14ac:dyDescent="0.2">
      <c r="A7584">
        <v>0.94774999999999998</v>
      </c>
      <c r="B7584">
        <f t="shared" si="236"/>
        <v>140832.53362380588</v>
      </c>
      <c r="C7584">
        <f t="shared" si="237"/>
        <v>101325</v>
      </c>
    </row>
    <row r="7585" spans="1:3" x14ac:dyDescent="0.2">
      <c r="A7585">
        <v>0.94787500000000002</v>
      </c>
      <c r="B7585">
        <f t="shared" si="236"/>
        <v>140219.79681590712</v>
      </c>
      <c r="C7585">
        <f t="shared" si="237"/>
        <v>101325</v>
      </c>
    </row>
    <row r="7586" spans="1:3" x14ac:dyDescent="0.2">
      <c r="A7586">
        <v>0.94799999999999995</v>
      </c>
      <c r="B7586">
        <f t="shared" si="236"/>
        <v>139367.26065180695</v>
      </c>
      <c r="C7586">
        <f t="shared" si="237"/>
        <v>101325</v>
      </c>
    </row>
    <row r="7587" spans="1:3" x14ac:dyDescent="0.2">
      <c r="A7587">
        <v>0.948125</v>
      </c>
      <c r="B7587">
        <f t="shared" si="236"/>
        <v>138280.18130045166</v>
      </c>
      <c r="C7587">
        <f t="shared" si="237"/>
        <v>101325</v>
      </c>
    </row>
    <row r="7588" spans="1:3" x14ac:dyDescent="0.2">
      <c r="A7588">
        <v>0.94825000000000004</v>
      </c>
      <c r="B7588">
        <f t="shared" si="236"/>
        <v>136965.26096753398</v>
      </c>
      <c r="C7588">
        <f t="shared" si="237"/>
        <v>101325</v>
      </c>
    </row>
    <row r="7589" spans="1:3" x14ac:dyDescent="0.2">
      <c r="A7589">
        <v>0.94837499999999997</v>
      </c>
      <c r="B7589">
        <f t="shared" si="236"/>
        <v>135430.60657416406</v>
      </c>
      <c r="C7589">
        <f t="shared" si="237"/>
        <v>101325</v>
      </c>
    </row>
    <row r="7590" spans="1:3" x14ac:dyDescent="0.2">
      <c r="A7590">
        <v>0.94850000000000001</v>
      </c>
      <c r="B7590">
        <f t="shared" si="236"/>
        <v>133685.67977499706</v>
      </c>
      <c r="C7590">
        <f t="shared" si="237"/>
        <v>101325</v>
      </c>
    </row>
    <row r="7591" spans="1:3" x14ac:dyDescent="0.2">
      <c r="A7591">
        <v>0.94862500000000005</v>
      </c>
      <c r="B7591">
        <f t="shared" si="236"/>
        <v>131741.23862399891</v>
      </c>
      <c r="C7591">
        <f t="shared" si="237"/>
        <v>101325</v>
      </c>
    </row>
    <row r="7592" spans="1:3" x14ac:dyDescent="0.2">
      <c r="A7592">
        <v>0.94874999999999998</v>
      </c>
      <c r="B7592">
        <f t="shared" si="236"/>
        <v>129609.27124746107</v>
      </c>
      <c r="C7592">
        <f t="shared" si="237"/>
        <v>101325</v>
      </c>
    </row>
    <row r="7593" spans="1:3" x14ac:dyDescent="0.2">
      <c r="A7593">
        <v>0.94887500000000002</v>
      </c>
      <c r="B7593">
        <f t="shared" si="236"/>
        <v>127302.92193320829</v>
      </c>
      <c r="C7593">
        <f t="shared" si="237"/>
        <v>101325</v>
      </c>
    </row>
    <row r="7594" spans="1:3" x14ac:dyDescent="0.2">
      <c r="A7594">
        <v>0.94899999999999995</v>
      </c>
      <c r="B7594">
        <f t="shared" si="236"/>
        <v>124836.41009169818</v>
      </c>
      <c r="C7594">
        <f t="shared" si="237"/>
        <v>101325</v>
      </c>
    </row>
    <row r="7595" spans="1:3" x14ac:dyDescent="0.2">
      <c r="A7595">
        <v>0.949125</v>
      </c>
      <c r="B7595">
        <f t="shared" si="236"/>
        <v>122224.94258863921</v>
      </c>
      <c r="C7595">
        <f t="shared" si="237"/>
        <v>101325</v>
      </c>
    </row>
    <row r="7596" spans="1:3" x14ac:dyDescent="0.2">
      <c r="A7596">
        <v>0.94925000000000004</v>
      </c>
      <c r="B7596">
        <f t="shared" si="236"/>
        <v>119484.61998958128</v>
      </c>
      <c r="C7596">
        <f t="shared" si="237"/>
        <v>101325</v>
      </c>
    </row>
    <row r="7597" spans="1:3" x14ac:dyDescent="0.2">
      <c r="A7597">
        <v>0.94937499999999997</v>
      </c>
      <c r="B7597">
        <f t="shared" si="236"/>
        <v>116632.33729460518</v>
      </c>
      <c r="C7597">
        <f t="shared" si="237"/>
        <v>101325</v>
      </c>
    </row>
    <row r="7598" spans="1:3" x14ac:dyDescent="0.2">
      <c r="A7598">
        <v>0.94950000000000001</v>
      </c>
      <c r="B7598">
        <f t="shared" si="236"/>
        <v>113685.67977499749</v>
      </c>
      <c r="C7598">
        <f t="shared" si="237"/>
        <v>101325</v>
      </c>
    </row>
    <row r="7599" spans="1:3" x14ac:dyDescent="0.2">
      <c r="A7599">
        <v>0.94962500000000005</v>
      </c>
      <c r="B7599">
        <f t="shared" si="236"/>
        <v>110662.81455423372</v>
      </c>
      <c r="C7599">
        <f t="shared" si="237"/>
        <v>101325</v>
      </c>
    </row>
    <row r="7600" spans="1:3" x14ac:dyDescent="0.2">
      <c r="A7600">
        <v>0.94974999999999998</v>
      </c>
      <c r="B7600">
        <f t="shared" si="236"/>
        <v>107582.37860160906</v>
      </c>
      <c r="C7600">
        <f t="shared" si="237"/>
        <v>101325</v>
      </c>
    </row>
    <row r="7601" spans="1:3" x14ac:dyDescent="0.2">
      <c r="A7601">
        <v>0.94987500000000002</v>
      </c>
      <c r="B7601">
        <f t="shared" si="236"/>
        <v>104463.36382911149</v>
      </c>
      <c r="C7601">
        <f t="shared" si="237"/>
        <v>101325</v>
      </c>
    </row>
    <row r="7602" spans="1:3" x14ac:dyDescent="0.2">
      <c r="A7602">
        <v>0.95</v>
      </c>
      <c r="B7602">
        <f t="shared" si="236"/>
        <v>101325.00000000007</v>
      </c>
      <c r="C7602">
        <f t="shared" si="237"/>
        <v>101325</v>
      </c>
    </row>
    <row r="7603" spans="1:3" x14ac:dyDescent="0.2">
      <c r="A7603">
        <v>0.950125</v>
      </c>
      <c r="B7603">
        <f t="shared" si="236"/>
        <v>98186.636170884143</v>
      </c>
      <c r="C7603">
        <f t="shared" si="237"/>
        <v>101325</v>
      </c>
    </row>
    <row r="7604" spans="1:3" x14ac:dyDescent="0.2">
      <c r="A7604">
        <v>0.95025000000000004</v>
      </c>
      <c r="B7604">
        <f t="shared" si="236"/>
        <v>95067.621398391086</v>
      </c>
      <c r="C7604">
        <f t="shared" si="237"/>
        <v>101325</v>
      </c>
    </row>
    <row r="7605" spans="1:3" x14ac:dyDescent="0.2">
      <c r="A7605">
        <v>0.95037499999999997</v>
      </c>
      <c r="B7605">
        <f t="shared" si="236"/>
        <v>91987.18544576643</v>
      </c>
      <c r="C7605">
        <f t="shared" si="237"/>
        <v>101325</v>
      </c>
    </row>
    <row r="7606" spans="1:3" x14ac:dyDescent="0.2">
      <c r="A7606">
        <v>0.95050000000000001</v>
      </c>
      <c r="B7606">
        <f t="shared" si="236"/>
        <v>88964.320225002652</v>
      </c>
      <c r="C7606">
        <f t="shared" si="237"/>
        <v>101325</v>
      </c>
    </row>
    <row r="7607" spans="1:3" x14ac:dyDescent="0.2">
      <c r="A7607">
        <v>0.95062500000000005</v>
      </c>
      <c r="B7607">
        <f t="shared" si="236"/>
        <v>86017.662705394963</v>
      </c>
      <c r="C7607">
        <f t="shared" si="237"/>
        <v>101325</v>
      </c>
    </row>
    <row r="7608" spans="1:3" x14ac:dyDescent="0.2">
      <c r="A7608">
        <v>0.95074999999999998</v>
      </c>
      <c r="B7608">
        <f t="shared" si="236"/>
        <v>83165.380010418856</v>
      </c>
      <c r="C7608">
        <f t="shared" si="237"/>
        <v>101325</v>
      </c>
    </row>
    <row r="7609" spans="1:3" x14ac:dyDescent="0.2">
      <c r="A7609">
        <v>0.95087500000000003</v>
      </c>
      <c r="B7609">
        <f t="shared" si="236"/>
        <v>80425.057411360918</v>
      </c>
      <c r="C7609">
        <f t="shared" si="237"/>
        <v>101325</v>
      </c>
    </row>
    <row r="7610" spans="1:3" x14ac:dyDescent="0.2">
      <c r="A7610">
        <v>0.95099999999999996</v>
      </c>
      <c r="B7610">
        <f t="shared" si="236"/>
        <v>77813.589908301947</v>
      </c>
      <c r="C7610">
        <f t="shared" si="237"/>
        <v>101325</v>
      </c>
    </row>
    <row r="7611" spans="1:3" x14ac:dyDescent="0.2">
      <c r="A7611">
        <v>0.951125</v>
      </c>
      <c r="B7611">
        <f t="shared" si="236"/>
        <v>75347.078066791844</v>
      </c>
      <c r="C7611">
        <f t="shared" si="237"/>
        <v>101325</v>
      </c>
    </row>
    <row r="7612" spans="1:3" x14ac:dyDescent="0.2">
      <c r="A7612">
        <v>0.95125000000000004</v>
      </c>
      <c r="B7612">
        <f t="shared" si="236"/>
        <v>73040.728752535826</v>
      </c>
      <c r="C7612">
        <f t="shared" si="237"/>
        <v>101325</v>
      </c>
    </row>
    <row r="7613" spans="1:3" x14ac:dyDescent="0.2">
      <c r="A7613">
        <v>0.95137499999999997</v>
      </c>
      <c r="B7613">
        <f t="shared" si="236"/>
        <v>70908.761375998234</v>
      </c>
      <c r="C7613">
        <f t="shared" si="237"/>
        <v>101325</v>
      </c>
    </row>
    <row r="7614" spans="1:3" x14ac:dyDescent="0.2">
      <c r="A7614">
        <v>0.95150000000000001</v>
      </c>
      <c r="B7614">
        <f t="shared" si="236"/>
        <v>68964.32022500303</v>
      </c>
      <c r="C7614">
        <f t="shared" si="237"/>
        <v>101325</v>
      </c>
    </row>
    <row r="7615" spans="1:3" x14ac:dyDescent="0.2">
      <c r="A7615">
        <v>0.95162500000000005</v>
      </c>
      <c r="B7615">
        <f t="shared" si="236"/>
        <v>67219.39342583601</v>
      </c>
      <c r="C7615">
        <f t="shared" si="237"/>
        <v>101325</v>
      </c>
    </row>
    <row r="7616" spans="1:3" x14ac:dyDescent="0.2">
      <c r="A7616">
        <v>0.95174999999999998</v>
      </c>
      <c r="B7616">
        <f t="shared" si="236"/>
        <v>65684.73903246611</v>
      </c>
      <c r="C7616">
        <f t="shared" si="237"/>
        <v>101325</v>
      </c>
    </row>
    <row r="7617" spans="1:3" x14ac:dyDescent="0.2">
      <c r="A7617">
        <v>0.95187500000000003</v>
      </c>
      <c r="B7617">
        <f t="shared" si="236"/>
        <v>64369.818699548407</v>
      </c>
      <c r="C7617">
        <f t="shared" si="237"/>
        <v>101325</v>
      </c>
    </row>
    <row r="7618" spans="1:3" x14ac:dyDescent="0.2">
      <c r="A7618">
        <v>0.95199999999999996</v>
      </c>
      <c r="B7618">
        <f t="shared" si="236"/>
        <v>63282.739348194496</v>
      </c>
      <c r="C7618">
        <f t="shared" si="237"/>
        <v>101325</v>
      </c>
    </row>
    <row r="7619" spans="1:3" x14ac:dyDescent="0.2">
      <c r="A7619">
        <v>0.952125</v>
      </c>
      <c r="B7619">
        <f t="shared" ref="B7619:B7682" si="238">-40000*SIN(200*PI()*A7619)+101325</f>
        <v>62430.203184092912</v>
      </c>
      <c r="C7619">
        <f t="shared" ref="C7619:C7682" si="239">IF(MOD(A7619,0.02)&gt;0.005,101325,B7619)</f>
        <v>101325</v>
      </c>
    </row>
    <row r="7620" spans="1:3" x14ac:dyDescent="0.2">
      <c r="A7620">
        <v>0.95225000000000004</v>
      </c>
      <c r="B7620">
        <f t="shared" si="238"/>
        <v>61817.466376194141</v>
      </c>
      <c r="C7620">
        <f t="shared" si="239"/>
        <v>101325</v>
      </c>
    </row>
    <row r="7621" spans="1:3" x14ac:dyDescent="0.2">
      <c r="A7621">
        <v>0.95237499999999997</v>
      </c>
      <c r="B7621">
        <f t="shared" si="238"/>
        <v>61448.306650674895</v>
      </c>
      <c r="C7621">
        <f t="shared" si="239"/>
        <v>101325</v>
      </c>
    </row>
    <row r="7622" spans="1:3" x14ac:dyDescent="0.2">
      <c r="A7622">
        <v>0.95250000000000001</v>
      </c>
      <c r="B7622">
        <f t="shared" si="238"/>
        <v>61325</v>
      </c>
      <c r="C7622">
        <f t="shared" si="239"/>
        <v>101325</v>
      </c>
    </row>
    <row r="7623" spans="1:3" x14ac:dyDescent="0.2">
      <c r="A7623">
        <v>0.95262500000000006</v>
      </c>
      <c r="B7623">
        <f t="shared" si="238"/>
        <v>61448.306650674844</v>
      </c>
      <c r="C7623">
        <f t="shared" si="239"/>
        <v>101325</v>
      </c>
    </row>
    <row r="7624" spans="1:3" x14ac:dyDescent="0.2">
      <c r="A7624">
        <v>0.95274999999999999</v>
      </c>
      <c r="B7624">
        <f t="shared" si="238"/>
        <v>61817.46637619476</v>
      </c>
      <c r="C7624">
        <f t="shared" si="239"/>
        <v>101325</v>
      </c>
    </row>
    <row r="7625" spans="1:3" x14ac:dyDescent="0.2">
      <c r="A7625">
        <v>0.95287500000000003</v>
      </c>
      <c r="B7625">
        <f t="shared" si="238"/>
        <v>62430.203184092781</v>
      </c>
      <c r="C7625">
        <f t="shared" si="239"/>
        <v>101325</v>
      </c>
    </row>
    <row r="7626" spans="1:3" x14ac:dyDescent="0.2">
      <c r="A7626">
        <v>0.95299999999999996</v>
      </c>
      <c r="B7626">
        <f t="shared" si="238"/>
        <v>63282.73934819291</v>
      </c>
      <c r="C7626">
        <f t="shared" si="239"/>
        <v>101325</v>
      </c>
    </row>
    <row r="7627" spans="1:3" x14ac:dyDescent="0.2">
      <c r="A7627">
        <v>0.953125</v>
      </c>
      <c r="B7627">
        <f t="shared" si="238"/>
        <v>64369.818699548181</v>
      </c>
      <c r="C7627">
        <f t="shared" si="239"/>
        <v>101325</v>
      </c>
    </row>
    <row r="7628" spans="1:3" x14ac:dyDescent="0.2">
      <c r="A7628">
        <v>0.95325000000000004</v>
      </c>
      <c r="B7628">
        <f t="shared" si="238"/>
        <v>65684.739032465848</v>
      </c>
      <c r="C7628">
        <f t="shared" si="239"/>
        <v>101325</v>
      </c>
    </row>
    <row r="7629" spans="1:3" x14ac:dyDescent="0.2">
      <c r="A7629">
        <v>0.95337499999999997</v>
      </c>
      <c r="B7629">
        <f t="shared" si="238"/>
        <v>67219.393425835704</v>
      </c>
      <c r="C7629">
        <f t="shared" si="239"/>
        <v>101325</v>
      </c>
    </row>
    <row r="7630" spans="1:3" x14ac:dyDescent="0.2">
      <c r="A7630">
        <v>0.95350000000000001</v>
      </c>
      <c r="B7630">
        <f t="shared" si="238"/>
        <v>68964.320225002681</v>
      </c>
      <c r="C7630">
        <f t="shared" si="239"/>
        <v>101325</v>
      </c>
    </row>
    <row r="7631" spans="1:3" x14ac:dyDescent="0.2">
      <c r="A7631">
        <v>0.95362499999999994</v>
      </c>
      <c r="B7631">
        <f t="shared" si="238"/>
        <v>70908.761375997841</v>
      </c>
      <c r="C7631">
        <f t="shared" si="239"/>
        <v>101325</v>
      </c>
    </row>
    <row r="7632" spans="1:3" x14ac:dyDescent="0.2">
      <c r="A7632">
        <v>0.95374999999999999</v>
      </c>
      <c r="B7632">
        <f t="shared" si="238"/>
        <v>73040.72875253862</v>
      </c>
      <c r="C7632">
        <f t="shared" si="239"/>
        <v>101325</v>
      </c>
    </row>
    <row r="7633" spans="1:3" x14ac:dyDescent="0.2">
      <c r="A7633">
        <v>0.95387500000000003</v>
      </c>
      <c r="B7633">
        <f t="shared" si="238"/>
        <v>75347.078066794842</v>
      </c>
      <c r="C7633">
        <f t="shared" si="239"/>
        <v>101325</v>
      </c>
    </row>
    <row r="7634" spans="1:3" x14ac:dyDescent="0.2">
      <c r="A7634">
        <v>0.95399999999999996</v>
      </c>
      <c r="B7634">
        <f t="shared" si="238"/>
        <v>77813.589908301466</v>
      </c>
      <c r="C7634">
        <f t="shared" si="239"/>
        <v>101325</v>
      </c>
    </row>
    <row r="7635" spans="1:3" x14ac:dyDescent="0.2">
      <c r="A7635">
        <v>0.954125</v>
      </c>
      <c r="B7635">
        <f t="shared" si="238"/>
        <v>80425.057411360409</v>
      </c>
      <c r="C7635">
        <f t="shared" si="239"/>
        <v>101325</v>
      </c>
    </row>
    <row r="7636" spans="1:3" x14ac:dyDescent="0.2">
      <c r="A7636">
        <v>0.95425000000000004</v>
      </c>
      <c r="B7636">
        <f t="shared" si="238"/>
        <v>83165.380010418332</v>
      </c>
      <c r="C7636">
        <f t="shared" si="239"/>
        <v>101325</v>
      </c>
    </row>
    <row r="7637" spans="1:3" x14ac:dyDescent="0.2">
      <c r="A7637">
        <v>0.95437499999999997</v>
      </c>
      <c r="B7637">
        <f t="shared" si="238"/>
        <v>86017.66270539441</v>
      </c>
      <c r="C7637">
        <f t="shared" si="239"/>
        <v>101325</v>
      </c>
    </row>
    <row r="7638" spans="1:3" x14ac:dyDescent="0.2">
      <c r="A7638">
        <v>0.95450000000000002</v>
      </c>
      <c r="B7638">
        <f t="shared" si="238"/>
        <v>88964.320225002099</v>
      </c>
      <c r="C7638">
        <f t="shared" si="239"/>
        <v>101325</v>
      </c>
    </row>
    <row r="7639" spans="1:3" x14ac:dyDescent="0.2">
      <c r="A7639">
        <v>0.95462499999999995</v>
      </c>
      <c r="B7639">
        <f t="shared" si="238"/>
        <v>91987.185445761439</v>
      </c>
      <c r="C7639">
        <f t="shared" si="239"/>
        <v>101325</v>
      </c>
    </row>
    <row r="7640" spans="1:3" x14ac:dyDescent="0.2">
      <c r="A7640">
        <v>0.95474999999999999</v>
      </c>
      <c r="B7640">
        <f t="shared" si="238"/>
        <v>95067.621398390504</v>
      </c>
      <c r="C7640">
        <f t="shared" si="239"/>
        <v>101325</v>
      </c>
    </row>
    <row r="7641" spans="1:3" x14ac:dyDescent="0.2">
      <c r="A7641">
        <v>0.95487500000000003</v>
      </c>
      <c r="B7641">
        <f t="shared" si="238"/>
        <v>98186.636170888087</v>
      </c>
      <c r="C7641">
        <f t="shared" si="239"/>
        <v>101325</v>
      </c>
    </row>
    <row r="7642" spans="1:3" x14ac:dyDescent="0.2">
      <c r="A7642">
        <v>0.95499999999999996</v>
      </c>
      <c r="B7642">
        <f t="shared" si="238"/>
        <v>101324.99999999949</v>
      </c>
      <c r="C7642">
        <f t="shared" si="239"/>
        <v>101325</v>
      </c>
    </row>
    <row r="7643" spans="1:3" x14ac:dyDescent="0.2">
      <c r="A7643">
        <v>0.955125</v>
      </c>
      <c r="B7643">
        <f t="shared" si="238"/>
        <v>104463.36382911543</v>
      </c>
      <c r="C7643">
        <f t="shared" si="239"/>
        <v>101325</v>
      </c>
    </row>
    <row r="7644" spans="1:3" x14ac:dyDescent="0.2">
      <c r="A7644">
        <v>0.95525000000000004</v>
      </c>
      <c r="B7644">
        <f t="shared" si="238"/>
        <v>107582.37860160848</v>
      </c>
      <c r="C7644">
        <f t="shared" si="239"/>
        <v>101325</v>
      </c>
    </row>
    <row r="7645" spans="1:3" x14ac:dyDescent="0.2">
      <c r="A7645">
        <v>0.95537499999999997</v>
      </c>
      <c r="B7645">
        <f t="shared" si="238"/>
        <v>110662.81455423757</v>
      </c>
      <c r="C7645">
        <f t="shared" si="239"/>
        <v>101325</v>
      </c>
    </row>
    <row r="7646" spans="1:3" x14ac:dyDescent="0.2">
      <c r="A7646">
        <v>0.95550000000000002</v>
      </c>
      <c r="B7646">
        <f t="shared" si="238"/>
        <v>113685.67977499694</v>
      </c>
      <c r="C7646">
        <f t="shared" si="239"/>
        <v>101325</v>
      </c>
    </row>
    <row r="7647" spans="1:3" x14ac:dyDescent="0.2">
      <c r="A7647">
        <v>0.95562499999999995</v>
      </c>
      <c r="B7647">
        <f t="shared" si="238"/>
        <v>116632.33729460044</v>
      </c>
      <c r="C7647">
        <f t="shared" si="239"/>
        <v>101325</v>
      </c>
    </row>
    <row r="7648" spans="1:3" x14ac:dyDescent="0.2">
      <c r="A7648">
        <v>0.95574999999999999</v>
      </c>
      <c r="B7648">
        <f t="shared" si="238"/>
        <v>119484.61998958075</v>
      </c>
      <c r="C7648">
        <f t="shared" si="239"/>
        <v>101325</v>
      </c>
    </row>
    <row r="7649" spans="1:3" x14ac:dyDescent="0.2">
      <c r="A7649">
        <v>0.95587500000000003</v>
      </c>
      <c r="B7649">
        <f t="shared" si="238"/>
        <v>122224.94258863872</v>
      </c>
      <c r="C7649">
        <f t="shared" si="239"/>
        <v>101325</v>
      </c>
    </row>
    <row r="7650" spans="1:3" x14ac:dyDescent="0.2">
      <c r="A7650">
        <v>0.95599999999999996</v>
      </c>
      <c r="B7650">
        <f t="shared" si="238"/>
        <v>124836.4100916977</v>
      </c>
      <c r="C7650">
        <f t="shared" si="239"/>
        <v>101325</v>
      </c>
    </row>
    <row r="7651" spans="1:3" x14ac:dyDescent="0.2">
      <c r="A7651">
        <v>0.956125</v>
      </c>
      <c r="B7651">
        <f t="shared" si="238"/>
        <v>127302.92193320784</v>
      </c>
      <c r="C7651">
        <f t="shared" si="239"/>
        <v>101325</v>
      </c>
    </row>
    <row r="7652" spans="1:3" x14ac:dyDescent="0.2">
      <c r="A7652">
        <v>0.95625000000000004</v>
      </c>
      <c r="B7652">
        <f t="shared" si="238"/>
        <v>129609.27124746388</v>
      </c>
      <c r="C7652">
        <f t="shared" si="239"/>
        <v>101325</v>
      </c>
    </row>
    <row r="7653" spans="1:3" x14ac:dyDescent="0.2">
      <c r="A7653">
        <v>0.95637499999999998</v>
      </c>
      <c r="B7653">
        <f t="shared" si="238"/>
        <v>131741.2386240015</v>
      </c>
      <c r="C7653">
        <f t="shared" si="239"/>
        <v>101325</v>
      </c>
    </row>
    <row r="7654" spans="1:3" x14ac:dyDescent="0.2">
      <c r="A7654">
        <v>0.95650000000000002</v>
      </c>
      <c r="B7654">
        <f t="shared" si="238"/>
        <v>133685.67977499939</v>
      </c>
      <c r="C7654">
        <f t="shared" si="239"/>
        <v>101325</v>
      </c>
    </row>
    <row r="7655" spans="1:3" x14ac:dyDescent="0.2">
      <c r="A7655">
        <v>0.95662499999999995</v>
      </c>
      <c r="B7655">
        <f t="shared" si="238"/>
        <v>135430.60657416377</v>
      </c>
      <c r="C7655">
        <f t="shared" si="239"/>
        <v>101325</v>
      </c>
    </row>
    <row r="7656" spans="1:3" x14ac:dyDescent="0.2">
      <c r="A7656">
        <v>0.95674999999999999</v>
      </c>
      <c r="B7656">
        <f t="shared" si="238"/>
        <v>136965.26096753369</v>
      </c>
      <c r="C7656">
        <f t="shared" si="239"/>
        <v>101325</v>
      </c>
    </row>
    <row r="7657" spans="1:3" x14ac:dyDescent="0.2">
      <c r="A7657">
        <v>0.95687500000000003</v>
      </c>
      <c r="B7657">
        <f t="shared" si="238"/>
        <v>138280.18130045143</v>
      </c>
      <c r="C7657">
        <f t="shared" si="239"/>
        <v>101325</v>
      </c>
    </row>
    <row r="7658" spans="1:3" x14ac:dyDescent="0.2">
      <c r="A7658">
        <v>0.95699999999999996</v>
      </c>
      <c r="B7658">
        <f t="shared" si="238"/>
        <v>139367.26065180538</v>
      </c>
      <c r="C7658">
        <f t="shared" si="239"/>
        <v>101325</v>
      </c>
    </row>
    <row r="7659" spans="1:3" x14ac:dyDescent="0.2">
      <c r="A7659">
        <v>0.957125</v>
      </c>
      <c r="B7659">
        <f t="shared" si="238"/>
        <v>140219.79681590697</v>
      </c>
      <c r="C7659">
        <f t="shared" si="239"/>
        <v>101325</v>
      </c>
    </row>
    <row r="7660" spans="1:3" x14ac:dyDescent="0.2">
      <c r="A7660">
        <v>0.95725000000000005</v>
      </c>
      <c r="B7660">
        <f t="shared" si="238"/>
        <v>140832.53362380579</v>
      </c>
      <c r="C7660">
        <f t="shared" si="239"/>
        <v>101325</v>
      </c>
    </row>
    <row r="7661" spans="1:3" x14ac:dyDescent="0.2">
      <c r="A7661">
        <v>0.95737499999999998</v>
      </c>
      <c r="B7661">
        <f t="shared" si="238"/>
        <v>141201.69334932507</v>
      </c>
      <c r="C7661">
        <f t="shared" si="239"/>
        <v>101325</v>
      </c>
    </row>
    <row r="7662" spans="1:3" x14ac:dyDescent="0.2">
      <c r="A7662">
        <v>0.95750000000000002</v>
      </c>
      <c r="B7662">
        <f t="shared" si="238"/>
        <v>141325</v>
      </c>
      <c r="C7662">
        <f t="shared" si="239"/>
        <v>101325</v>
      </c>
    </row>
    <row r="7663" spans="1:3" x14ac:dyDescent="0.2">
      <c r="A7663">
        <v>0.95762499999999995</v>
      </c>
      <c r="B7663">
        <f t="shared" si="238"/>
        <v>141201.69334932519</v>
      </c>
      <c r="C7663">
        <f t="shared" si="239"/>
        <v>101325</v>
      </c>
    </row>
    <row r="7664" spans="1:3" x14ac:dyDescent="0.2">
      <c r="A7664">
        <v>0.95774999999999999</v>
      </c>
      <c r="B7664">
        <f t="shared" si="238"/>
        <v>140832.5336238053</v>
      </c>
      <c r="C7664">
        <f t="shared" si="239"/>
        <v>101325</v>
      </c>
    </row>
    <row r="7665" spans="1:3" x14ac:dyDescent="0.2">
      <c r="A7665">
        <v>0.95787500000000003</v>
      </c>
      <c r="B7665">
        <f t="shared" si="238"/>
        <v>140219.79681590732</v>
      </c>
      <c r="C7665">
        <f t="shared" si="239"/>
        <v>101325</v>
      </c>
    </row>
    <row r="7666" spans="1:3" x14ac:dyDescent="0.2">
      <c r="A7666">
        <v>0.95799999999999996</v>
      </c>
      <c r="B7666">
        <f t="shared" si="238"/>
        <v>139367.26065180582</v>
      </c>
      <c r="C7666">
        <f t="shared" si="239"/>
        <v>101325</v>
      </c>
    </row>
    <row r="7667" spans="1:3" x14ac:dyDescent="0.2">
      <c r="A7667">
        <v>0.958125</v>
      </c>
      <c r="B7667">
        <f t="shared" si="238"/>
        <v>138280.18130045198</v>
      </c>
      <c r="C7667">
        <f t="shared" si="239"/>
        <v>101325</v>
      </c>
    </row>
    <row r="7668" spans="1:3" x14ac:dyDescent="0.2">
      <c r="A7668">
        <v>0.95825000000000005</v>
      </c>
      <c r="B7668">
        <f t="shared" si="238"/>
        <v>136965.26096753436</v>
      </c>
      <c r="C7668">
        <f t="shared" si="239"/>
        <v>101325</v>
      </c>
    </row>
    <row r="7669" spans="1:3" x14ac:dyDescent="0.2">
      <c r="A7669">
        <v>0.95837499999999998</v>
      </c>
      <c r="B7669">
        <f t="shared" si="238"/>
        <v>135430.60657416453</v>
      </c>
      <c r="C7669">
        <f t="shared" si="239"/>
        <v>101325</v>
      </c>
    </row>
    <row r="7670" spans="1:3" x14ac:dyDescent="0.2">
      <c r="A7670">
        <v>0.95850000000000002</v>
      </c>
      <c r="B7670">
        <f t="shared" si="238"/>
        <v>133685.67977499758</v>
      </c>
      <c r="C7670">
        <f t="shared" si="239"/>
        <v>101325</v>
      </c>
    </row>
    <row r="7671" spans="1:3" x14ac:dyDescent="0.2">
      <c r="A7671">
        <v>0.95862499999999995</v>
      </c>
      <c r="B7671">
        <f t="shared" si="238"/>
        <v>131741.23862400244</v>
      </c>
      <c r="C7671">
        <f t="shared" si="239"/>
        <v>101325</v>
      </c>
    </row>
    <row r="7672" spans="1:3" x14ac:dyDescent="0.2">
      <c r="A7672">
        <v>0.95874999999999999</v>
      </c>
      <c r="B7672">
        <f t="shared" si="238"/>
        <v>129609.27124746169</v>
      </c>
      <c r="C7672">
        <f t="shared" si="239"/>
        <v>101325</v>
      </c>
    </row>
    <row r="7673" spans="1:3" x14ac:dyDescent="0.2">
      <c r="A7673">
        <v>0.95887500000000003</v>
      </c>
      <c r="B7673">
        <f t="shared" si="238"/>
        <v>127302.92193320548</v>
      </c>
      <c r="C7673">
        <f t="shared" si="239"/>
        <v>101325</v>
      </c>
    </row>
    <row r="7674" spans="1:3" x14ac:dyDescent="0.2">
      <c r="A7674">
        <v>0.95899999999999996</v>
      </c>
      <c r="B7674">
        <f t="shared" si="238"/>
        <v>124836.41009169888</v>
      </c>
      <c r="C7674">
        <f t="shared" si="239"/>
        <v>101325</v>
      </c>
    </row>
    <row r="7675" spans="1:3" x14ac:dyDescent="0.2">
      <c r="A7675">
        <v>0.95912500000000001</v>
      </c>
      <c r="B7675">
        <f t="shared" si="238"/>
        <v>122224.94258863607</v>
      </c>
      <c r="C7675">
        <f t="shared" si="239"/>
        <v>101325</v>
      </c>
    </row>
    <row r="7676" spans="1:3" x14ac:dyDescent="0.2">
      <c r="A7676">
        <v>0.95925000000000005</v>
      </c>
      <c r="B7676">
        <f t="shared" si="238"/>
        <v>119484.61998958205</v>
      </c>
      <c r="C7676">
        <f t="shared" si="239"/>
        <v>101325</v>
      </c>
    </row>
    <row r="7677" spans="1:3" x14ac:dyDescent="0.2">
      <c r="A7677">
        <v>0.95937499999999998</v>
      </c>
      <c r="B7677">
        <f t="shared" si="238"/>
        <v>116632.33729460598</v>
      </c>
      <c r="C7677">
        <f t="shared" si="239"/>
        <v>101325</v>
      </c>
    </row>
    <row r="7678" spans="1:3" x14ac:dyDescent="0.2">
      <c r="A7678">
        <v>0.95950000000000002</v>
      </c>
      <c r="B7678">
        <f t="shared" si="238"/>
        <v>113685.67977499832</v>
      </c>
      <c r="C7678">
        <f t="shared" si="239"/>
        <v>101325</v>
      </c>
    </row>
    <row r="7679" spans="1:3" x14ac:dyDescent="0.2">
      <c r="A7679">
        <v>0.95962499999999995</v>
      </c>
      <c r="B7679">
        <f t="shared" si="238"/>
        <v>110662.81455423898</v>
      </c>
      <c r="C7679">
        <f t="shared" si="239"/>
        <v>101325</v>
      </c>
    </row>
    <row r="7680" spans="1:3" x14ac:dyDescent="0.2">
      <c r="A7680">
        <v>0.95974999999999999</v>
      </c>
      <c r="B7680">
        <f t="shared" si="238"/>
        <v>107582.37860160992</v>
      </c>
      <c r="C7680">
        <f t="shared" si="239"/>
        <v>101325</v>
      </c>
    </row>
    <row r="7681" spans="1:3" x14ac:dyDescent="0.2">
      <c r="A7681">
        <v>0.95987500000000003</v>
      </c>
      <c r="B7681">
        <f t="shared" si="238"/>
        <v>104463.36382911235</v>
      </c>
      <c r="C7681">
        <f t="shared" si="239"/>
        <v>101325</v>
      </c>
    </row>
    <row r="7682" spans="1:3" x14ac:dyDescent="0.2">
      <c r="A7682">
        <v>0.96</v>
      </c>
      <c r="B7682">
        <f t="shared" si="238"/>
        <v>101325.00000000095</v>
      </c>
      <c r="C7682">
        <f t="shared" si="239"/>
        <v>101325</v>
      </c>
    </row>
    <row r="7683" spans="1:3" x14ac:dyDescent="0.2">
      <c r="A7683">
        <v>0.96012500000000001</v>
      </c>
      <c r="B7683">
        <f t="shared" ref="B7683:B7746" si="240">-40000*SIN(200*PI()*A7683)+101325</f>
        <v>98186.636170885002</v>
      </c>
      <c r="C7683">
        <f t="shared" ref="C7683:C7746" si="241">IF(MOD(A7683,0.02)&gt;0.005,101325,B7683)</f>
        <v>98186.636170885002</v>
      </c>
    </row>
    <row r="7684" spans="1:3" x14ac:dyDescent="0.2">
      <c r="A7684">
        <v>0.96025000000000005</v>
      </c>
      <c r="B7684">
        <f t="shared" si="240"/>
        <v>95067.621398387448</v>
      </c>
      <c r="C7684">
        <f t="shared" si="241"/>
        <v>95067.621398387448</v>
      </c>
    </row>
    <row r="7685" spans="1:3" x14ac:dyDescent="0.2">
      <c r="A7685">
        <v>0.96037499999999998</v>
      </c>
      <c r="B7685">
        <f t="shared" si="240"/>
        <v>91987.185445762851</v>
      </c>
      <c r="C7685">
        <f t="shared" si="241"/>
        <v>91987.185445762851</v>
      </c>
    </row>
    <row r="7686" spans="1:3" x14ac:dyDescent="0.2">
      <c r="A7686">
        <v>0.96050000000000002</v>
      </c>
      <c r="B7686">
        <f t="shared" si="240"/>
        <v>88964.320225003466</v>
      </c>
      <c r="C7686">
        <f t="shared" si="241"/>
        <v>88964.320225003466</v>
      </c>
    </row>
    <row r="7687" spans="1:3" x14ac:dyDescent="0.2">
      <c r="A7687">
        <v>0.96062499999999995</v>
      </c>
      <c r="B7687">
        <f t="shared" si="240"/>
        <v>86017.662705395749</v>
      </c>
      <c r="C7687">
        <f t="shared" si="241"/>
        <v>86017.662705395749</v>
      </c>
    </row>
    <row r="7688" spans="1:3" x14ac:dyDescent="0.2">
      <c r="A7688">
        <v>0.96074999999999999</v>
      </c>
      <c r="B7688">
        <f t="shared" si="240"/>
        <v>83165.380010419627</v>
      </c>
      <c r="C7688">
        <f t="shared" si="241"/>
        <v>83165.380010419627</v>
      </c>
    </row>
    <row r="7689" spans="1:3" x14ac:dyDescent="0.2">
      <c r="A7689">
        <v>0.96087500000000003</v>
      </c>
      <c r="B7689">
        <f t="shared" si="240"/>
        <v>80425.05741136166</v>
      </c>
      <c r="C7689">
        <f t="shared" si="241"/>
        <v>80425.05741136166</v>
      </c>
    </row>
    <row r="7690" spans="1:3" x14ac:dyDescent="0.2">
      <c r="A7690">
        <v>0.96099999999999997</v>
      </c>
      <c r="B7690">
        <f t="shared" si="240"/>
        <v>77813.589908302645</v>
      </c>
      <c r="C7690">
        <f t="shared" si="241"/>
        <v>77813.589908302645</v>
      </c>
    </row>
    <row r="7691" spans="1:3" x14ac:dyDescent="0.2">
      <c r="A7691">
        <v>0.96112500000000001</v>
      </c>
      <c r="B7691">
        <f t="shared" si="240"/>
        <v>75347.078066792499</v>
      </c>
      <c r="C7691">
        <f t="shared" si="241"/>
        <v>75347.078066792499</v>
      </c>
    </row>
    <row r="7692" spans="1:3" x14ac:dyDescent="0.2">
      <c r="A7692">
        <v>0.96125000000000005</v>
      </c>
      <c r="B7692">
        <f t="shared" si="240"/>
        <v>73040.728752536423</v>
      </c>
      <c r="C7692">
        <f t="shared" si="241"/>
        <v>73040.728752536423</v>
      </c>
    </row>
    <row r="7693" spans="1:3" x14ac:dyDescent="0.2">
      <c r="A7693">
        <v>0.96137499999999998</v>
      </c>
      <c r="B7693">
        <f t="shared" si="240"/>
        <v>70908.761375998787</v>
      </c>
      <c r="C7693">
        <f t="shared" si="241"/>
        <v>70908.761375998787</v>
      </c>
    </row>
    <row r="7694" spans="1:3" x14ac:dyDescent="0.2">
      <c r="A7694">
        <v>0.96150000000000002</v>
      </c>
      <c r="B7694">
        <f t="shared" si="240"/>
        <v>68964.320225000862</v>
      </c>
      <c r="C7694">
        <f t="shared" si="241"/>
        <v>68964.320225000862</v>
      </c>
    </row>
    <row r="7695" spans="1:3" x14ac:dyDescent="0.2">
      <c r="A7695">
        <v>0.96162499999999995</v>
      </c>
      <c r="B7695">
        <f t="shared" si="240"/>
        <v>67219.393425836461</v>
      </c>
      <c r="C7695">
        <f t="shared" si="241"/>
        <v>67219.393425836461</v>
      </c>
    </row>
    <row r="7696" spans="1:3" x14ac:dyDescent="0.2">
      <c r="A7696">
        <v>0.96174999999999999</v>
      </c>
      <c r="B7696">
        <f t="shared" si="240"/>
        <v>65684.739032464451</v>
      </c>
      <c r="C7696">
        <f t="shared" si="241"/>
        <v>65684.739032464451</v>
      </c>
    </row>
    <row r="7697" spans="1:3" x14ac:dyDescent="0.2">
      <c r="A7697">
        <v>0.96187500000000004</v>
      </c>
      <c r="B7697">
        <f t="shared" si="240"/>
        <v>64369.818699548734</v>
      </c>
      <c r="C7697">
        <f t="shared" si="241"/>
        <v>64369.818699548734</v>
      </c>
    </row>
    <row r="7698" spans="1:3" x14ac:dyDescent="0.2">
      <c r="A7698">
        <v>0.96199999999999997</v>
      </c>
      <c r="B7698">
        <f t="shared" si="240"/>
        <v>63282.739348194766</v>
      </c>
      <c r="C7698">
        <f t="shared" si="241"/>
        <v>63282.739348194766</v>
      </c>
    </row>
    <row r="7699" spans="1:3" x14ac:dyDescent="0.2">
      <c r="A7699">
        <v>0.96212500000000001</v>
      </c>
      <c r="B7699">
        <f t="shared" si="240"/>
        <v>62430.203184093123</v>
      </c>
      <c r="C7699">
        <f t="shared" si="241"/>
        <v>62430.203184093123</v>
      </c>
    </row>
    <row r="7700" spans="1:3" x14ac:dyDescent="0.2">
      <c r="A7700">
        <v>0.96225000000000005</v>
      </c>
      <c r="B7700">
        <f t="shared" si="240"/>
        <v>61817.466376194279</v>
      </c>
      <c r="C7700">
        <f t="shared" si="241"/>
        <v>61817.466376194279</v>
      </c>
    </row>
    <row r="7701" spans="1:3" x14ac:dyDescent="0.2">
      <c r="A7701">
        <v>0.96237499999999998</v>
      </c>
      <c r="B7701">
        <f t="shared" si="240"/>
        <v>61448.30665067496</v>
      </c>
      <c r="C7701">
        <f t="shared" si="241"/>
        <v>61448.30665067496</v>
      </c>
    </row>
    <row r="7702" spans="1:3" x14ac:dyDescent="0.2">
      <c r="A7702">
        <v>0.96250000000000002</v>
      </c>
      <c r="B7702">
        <f t="shared" si="240"/>
        <v>61325</v>
      </c>
      <c r="C7702">
        <f t="shared" si="241"/>
        <v>61325</v>
      </c>
    </row>
    <row r="7703" spans="1:3" x14ac:dyDescent="0.2">
      <c r="A7703">
        <v>0.96262499999999995</v>
      </c>
      <c r="B7703">
        <f t="shared" si="240"/>
        <v>61448.306650674778</v>
      </c>
      <c r="C7703">
        <f t="shared" si="241"/>
        <v>61448.306650674778</v>
      </c>
    </row>
    <row r="7704" spans="1:3" x14ac:dyDescent="0.2">
      <c r="A7704">
        <v>0.96274999999999999</v>
      </c>
      <c r="B7704">
        <f t="shared" si="240"/>
        <v>61817.466376194629</v>
      </c>
      <c r="C7704">
        <f t="shared" si="241"/>
        <v>61817.466376194629</v>
      </c>
    </row>
    <row r="7705" spans="1:3" x14ac:dyDescent="0.2">
      <c r="A7705">
        <v>0.96287500000000004</v>
      </c>
      <c r="B7705">
        <f t="shared" si="240"/>
        <v>62430.20318409364</v>
      </c>
      <c r="C7705">
        <f t="shared" si="241"/>
        <v>62430.20318409364</v>
      </c>
    </row>
    <row r="7706" spans="1:3" x14ac:dyDescent="0.2">
      <c r="A7706">
        <v>0.96299999999999997</v>
      </c>
      <c r="B7706">
        <f t="shared" si="240"/>
        <v>63282.739348194053</v>
      </c>
      <c r="C7706">
        <f t="shared" si="241"/>
        <v>63282.739348194053</v>
      </c>
    </row>
    <row r="7707" spans="1:3" x14ac:dyDescent="0.2">
      <c r="A7707">
        <v>0.96312500000000001</v>
      </c>
      <c r="B7707">
        <f t="shared" si="240"/>
        <v>64369.818699547854</v>
      </c>
      <c r="C7707">
        <f t="shared" si="241"/>
        <v>64369.818699547854</v>
      </c>
    </row>
    <row r="7708" spans="1:3" x14ac:dyDescent="0.2">
      <c r="A7708">
        <v>0.96325000000000005</v>
      </c>
      <c r="B7708">
        <f t="shared" si="240"/>
        <v>65684.739032465455</v>
      </c>
      <c r="C7708">
        <f t="shared" si="241"/>
        <v>65684.739032465455</v>
      </c>
    </row>
    <row r="7709" spans="1:3" x14ac:dyDescent="0.2">
      <c r="A7709">
        <v>0.96337499999999998</v>
      </c>
      <c r="B7709">
        <f t="shared" si="240"/>
        <v>67219.393425835253</v>
      </c>
      <c r="C7709">
        <f t="shared" si="241"/>
        <v>67219.393425835253</v>
      </c>
    </row>
    <row r="7710" spans="1:3" x14ac:dyDescent="0.2">
      <c r="A7710">
        <v>0.96350000000000002</v>
      </c>
      <c r="B7710">
        <f t="shared" si="240"/>
        <v>68964.320225002171</v>
      </c>
      <c r="C7710">
        <f t="shared" si="241"/>
        <v>68964.320225002171</v>
      </c>
    </row>
    <row r="7711" spans="1:3" x14ac:dyDescent="0.2">
      <c r="A7711">
        <v>0.96362499999999995</v>
      </c>
      <c r="B7711">
        <f t="shared" si="240"/>
        <v>70908.761375997288</v>
      </c>
      <c r="C7711">
        <f t="shared" si="241"/>
        <v>70908.761375997288</v>
      </c>
    </row>
    <row r="7712" spans="1:3" x14ac:dyDescent="0.2">
      <c r="A7712">
        <v>0.96375</v>
      </c>
      <c r="B7712">
        <f t="shared" si="240"/>
        <v>73040.728752538009</v>
      </c>
      <c r="C7712">
        <f t="shared" si="241"/>
        <v>73040.728752538009</v>
      </c>
    </row>
    <row r="7713" spans="1:3" x14ac:dyDescent="0.2">
      <c r="A7713">
        <v>0.96387500000000004</v>
      </c>
      <c r="B7713">
        <f t="shared" si="240"/>
        <v>75347.078066794187</v>
      </c>
      <c r="C7713">
        <f t="shared" si="241"/>
        <v>75347.078066794187</v>
      </c>
    </row>
    <row r="7714" spans="1:3" x14ac:dyDescent="0.2">
      <c r="A7714">
        <v>0.96399999999999997</v>
      </c>
      <c r="B7714">
        <f t="shared" si="240"/>
        <v>77813.589908300768</v>
      </c>
      <c r="C7714">
        <f t="shared" si="241"/>
        <v>77813.589908300768</v>
      </c>
    </row>
    <row r="7715" spans="1:3" x14ac:dyDescent="0.2">
      <c r="A7715">
        <v>0.96412500000000001</v>
      </c>
      <c r="B7715">
        <f t="shared" si="240"/>
        <v>80425.057411363552</v>
      </c>
      <c r="C7715">
        <f t="shared" si="241"/>
        <v>80425.057411363552</v>
      </c>
    </row>
    <row r="7716" spans="1:3" x14ac:dyDescent="0.2">
      <c r="A7716">
        <v>0.96425000000000005</v>
      </c>
      <c r="B7716">
        <f t="shared" si="240"/>
        <v>83165.380010417575</v>
      </c>
      <c r="C7716">
        <f t="shared" si="241"/>
        <v>83165.380010417575</v>
      </c>
    </row>
    <row r="7717" spans="1:3" x14ac:dyDescent="0.2">
      <c r="A7717">
        <v>0.96437499999999998</v>
      </c>
      <c r="B7717">
        <f t="shared" si="240"/>
        <v>86017.662705397815</v>
      </c>
      <c r="C7717">
        <f t="shared" si="241"/>
        <v>86017.662705397815</v>
      </c>
    </row>
    <row r="7718" spans="1:3" x14ac:dyDescent="0.2">
      <c r="A7718">
        <v>0.96450000000000002</v>
      </c>
      <c r="B7718">
        <f t="shared" si="240"/>
        <v>88964.320225001269</v>
      </c>
      <c r="C7718">
        <f t="shared" si="241"/>
        <v>88964.320225001269</v>
      </c>
    </row>
    <row r="7719" spans="1:3" x14ac:dyDescent="0.2">
      <c r="A7719">
        <v>0.96462499999999995</v>
      </c>
      <c r="B7719">
        <f t="shared" si="240"/>
        <v>91987.185445765019</v>
      </c>
      <c r="C7719">
        <f t="shared" si="241"/>
        <v>91987.185445765019</v>
      </c>
    </row>
    <row r="7720" spans="1:3" x14ac:dyDescent="0.2">
      <c r="A7720">
        <v>0.96475</v>
      </c>
      <c r="B7720">
        <f t="shared" si="240"/>
        <v>95067.62139838966</v>
      </c>
      <c r="C7720">
        <f t="shared" si="241"/>
        <v>95067.62139838966</v>
      </c>
    </row>
    <row r="7721" spans="1:3" x14ac:dyDescent="0.2">
      <c r="A7721">
        <v>0.96487500000000004</v>
      </c>
      <c r="B7721">
        <f t="shared" si="240"/>
        <v>98186.636170887228</v>
      </c>
      <c r="C7721">
        <f t="shared" si="241"/>
        <v>98186.636170887228</v>
      </c>
    </row>
    <row r="7722" spans="1:3" x14ac:dyDescent="0.2">
      <c r="A7722">
        <v>0.96499999999999997</v>
      </c>
      <c r="B7722">
        <f t="shared" si="240"/>
        <v>101324.99999999863</v>
      </c>
      <c r="C7722">
        <f t="shared" si="241"/>
        <v>101324.99999999863</v>
      </c>
    </row>
    <row r="7723" spans="1:3" x14ac:dyDescent="0.2">
      <c r="A7723">
        <v>0.96512500000000001</v>
      </c>
      <c r="B7723">
        <f t="shared" si="240"/>
        <v>104463.36382911458</v>
      </c>
      <c r="C7723">
        <f t="shared" si="241"/>
        <v>101325</v>
      </c>
    </row>
    <row r="7724" spans="1:3" x14ac:dyDescent="0.2">
      <c r="A7724">
        <v>0.96525000000000005</v>
      </c>
      <c r="B7724">
        <f t="shared" si="240"/>
        <v>107582.37860161213</v>
      </c>
      <c r="C7724">
        <f t="shared" si="241"/>
        <v>101325</v>
      </c>
    </row>
    <row r="7725" spans="1:3" x14ac:dyDescent="0.2">
      <c r="A7725">
        <v>0.96537499999999998</v>
      </c>
      <c r="B7725">
        <f t="shared" si="240"/>
        <v>110662.81455423673</v>
      </c>
      <c r="C7725">
        <f t="shared" si="241"/>
        <v>101325</v>
      </c>
    </row>
    <row r="7726" spans="1:3" x14ac:dyDescent="0.2">
      <c r="A7726">
        <v>0.96550000000000002</v>
      </c>
      <c r="B7726">
        <f t="shared" si="240"/>
        <v>113685.67977500045</v>
      </c>
      <c r="C7726">
        <f t="shared" si="241"/>
        <v>101325</v>
      </c>
    </row>
    <row r="7727" spans="1:3" x14ac:dyDescent="0.2">
      <c r="A7727">
        <v>0.96562499999999996</v>
      </c>
      <c r="B7727">
        <f t="shared" si="240"/>
        <v>116632.33729460384</v>
      </c>
      <c r="C7727">
        <f t="shared" si="241"/>
        <v>101325</v>
      </c>
    </row>
    <row r="7728" spans="1:3" x14ac:dyDescent="0.2">
      <c r="A7728">
        <v>0.96575</v>
      </c>
      <c r="B7728">
        <f t="shared" si="240"/>
        <v>119484.61998957998</v>
      </c>
      <c r="C7728">
        <f t="shared" si="241"/>
        <v>101325</v>
      </c>
    </row>
    <row r="7729" spans="1:3" x14ac:dyDescent="0.2">
      <c r="A7729">
        <v>0.96587500000000004</v>
      </c>
      <c r="B7729">
        <f t="shared" si="240"/>
        <v>122224.94258863798</v>
      </c>
      <c r="C7729">
        <f t="shared" si="241"/>
        <v>101325</v>
      </c>
    </row>
    <row r="7730" spans="1:3" x14ac:dyDescent="0.2">
      <c r="A7730">
        <v>0.96599999999999997</v>
      </c>
      <c r="B7730">
        <f t="shared" si="240"/>
        <v>124836.41009169701</v>
      </c>
      <c r="C7730">
        <f t="shared" si="241"/>
        <v>101325</v>
      </c>
    </row>
    <row r="7731" spans="1:3" x14ac:dyDescent="0.2">
      <c r="A7731">
        <v>0.96612500000000001</v>
      </c>
      <c r="B7731">
        <f t="shared" si="240"/>
        <v>127302.92193320718</v>
      </c>
      <c r="C7731">
        <f t="shared" si="241"/>
        <v>101325</v>
      </c>
    </row>
    <row r="7732" spans="1:3" x14ac:dyDescent="0.2">
      <c r="A7732">
        <v>0.96625000000000005</v>
      </c>
      <c r="B7732">
        <f t="shared" si="240"/>
        <v>129609.27124746327</v>
      </c>
      <c r="C7732">
        <f t="shared" si="241"/>
        <v>101325</v>
      </c>
    </row>
    <row r="7733" spans="1:3" x14ac:dyDescent="0.2">
      <c r="A7733">
        <v>0.96637499999999998</v>
      </c>
      <c r="B7733">
        <f t="shared" si="240"/>
        <v>131741.23862400092</v>
      </c>
      <c r="C7733">
        <f t="shared" si="241"/>
        <v>101325</v>
      </c>
    </row>
    <row r="7734" spans="1:3" x14ac:dyDescent="0.2">
      <c r="A7734">
        <v>0.96650000000000003</v>
      </c>
      <c r="B7734">
        <f t="shared" si="240"/>
        <v>133685.67977499889</v>
      </c>
      <c r="C7734">
        <f t="shared" si="241"/>
        <v>101325</v>
      </c>
    </row>
    <row r="7735" spans="1:3" x14ac:dyDescent="0.2">
      <c r="A7735">
        <v>0.96662499999999996</v>
      </c>
      <c r="B7735">
        <f t="shared" si="240"/>
        <v>135430.60657416331</v>
      </c>
      <c r="C7735">
        <f t="shared" si="241"/>
        <v>101325</v>
      </c>
    </row>
    <row r="7736" spans="1:3" x14ac:dyDescent="0.2">
      <c r="A7736">
        <v>0.96675</v>
      </c>
      <c r="B7736">
        <f t="shared" si="240"/>
        <v>136965.26096753537</v>
      </c>
      <c r="C7736">
        <f t="shared" si="241"/>
        <v>101325</v>
      </c>
    </row>
    <row r="7737" spans="1:3" x14ac:dyDescent="0.2">
      <c r="A7737">
        <v>0.96687500000000004</v>
      </c>
      <c r="B7737">
        <f t="shared" si="240"/>
        <v>138280.18130045111</v>
      </c>
      <c r="C7737">
        <f t="shared" si="241"/>
        <v>101325</v>
      </c>
    </row>
    <row r="7738" spans="1:3" x14ac:dyDescent="0.2">
      <c r="A7738">
        <v>0.96699999999999997</v>
      </c>
      <c r="B7738">
        <f t="shared" si="240"/>
        <v>139367.26065180651</v>
      </c>
      <c r="C7738">
        <f t="shared" si="241"/>
        <v>101325</v>
      </c>
    </row>
    <row r="7739" spans="1:3" x14ac:dyDescent="0.2">
      <c r="A7739">
        <v>0.96712500000000001</v>
      </c>
      <c r="B7739">
        <f t="shared" si="240"/>
        <v>140219.79681590677</v>
      </c>
      <c r="C7739">
        <f t="shared" si="241"/>
        <v>101325</v>
      </c>
    </row>
    <row r="7740" spans="1:3" x14ac:dyDescent="0.2">
      <c r="A7740">
        <v>0.96725000000000005</v>
      </c>
      <c r="B7740">
        <f t="shared" si="240"/>
        <v>140832.53362380565</v>
      </c>
      <c r="C7740">
        <f t="shared" si="241"/>
        <v>101325</v>
      </c>
    </row>
    <row r="7741" spans="1:3" x14ac:dyDescent="0.2">
      <c r="A7741">
        <v>0.96737499999999998</v>
      </c>
      <c r="B7741">
        <f t="shared" si="240"/>
        <v>141201.69334932501</v>
      </c>
      <c r="C7741">
        <f t="shared" si="241"/>
        <v>101325</v>
      </c>
    </row>
    <row r="7742" spans="1:3" x14ac:dyDescent="0.2">
      <c r="A7742">
        <v>0.96750000000000003</v>
      </c>
      <c r="B7742">
        <f t="shared" si="240"/>
        <v>141325</v>
      </c>
      <c r="C7742">
        <f t="shared" si="241"/>
        <v>101325</v>
      </c>
    </row>
    <row r="7743" spans="1:3" x14ac:dyDescent="0.2">
      <c r="A7743">
        <v>0.96762499999999996</v>
      </c>
      <c r="B7743">
        <f t="shared" si="240"/>
        <v>141201.69334932524</v>
      </c>
      <c r="C7743">
        <f t="shared" si="241"/>
        <v>101325</v>
      </c>
    </row>
    <row r="7744" spans="1:3" x14ac:dyDescent="0.2">
      <c r="A7744">
        <v>0.96775</v>
      </c>
      <c r="B7744">
        <f t="shared" si="240"/>
        <v>140832.53362380544</v>
      </c>
      <c r="C7744">
        <f t="shared" si="241"/>
        <v>101325</v>
      </c>
    </row>
    <row r="7745" spans="1:3" x14ac:dyDescent="0.2">
      <c r="A7745">
        <v>0.96787500000000004</v>
      </c>
      <c r="B7745">
        <f t="shared" si="240"/>
        <v>140219.79681590645</v>
      </c>
      <c r="C7745">
        <f t="shared" si="241"/>
        <v>101325</v>
      </c>
    </row>
    <row r="7746" spans="1:3" x14ac:dyDescent="0.2">
      <c r="A7746">
        <v>0.96799999999999997</v>
      </c>
      <c r="B7746">
        <f t="shared" si="240"/>
        <v>139367.26065180608</v>
      </c>
      <c r="C7746">
        <f t="shared" si="241"/>
        <v>101325</v>
      </c>
    </row>
    <row r="7747" spans="1:3" x14ac:dyDescent="0.2">
      <c r="A7747">
        <v>0.96812500000000001</v>
      </c>
      <c r="B7747">
        <f t="shared" ref="B7747:B7810" si="242">-40000*SIN(200*PI()*A7747)+101325</f>
        <v>138280.18130045058</v>
      </c>
      <c r="C7747">
        <f t="shared" ref="C7747:C7810" si="243">IF(MOD(A7747,0.02)&gt;0.005,101325,B7747)</f>
        <v>101325</v>
      </c>
    </row>
    <row r="7748" spans="1:3" x14ac:dyDescent="0.2">
      <c r="A7748">
        <v>0.96825000000000006</v>
      </c>
      <c r="B7748">
        <f t="shared" si="242"/>
        <v>136965.26096753473</v>
      </c>
      <c r="C7748">
        <f t="shared" si="243"/>
        <v>101325</v>
      </c>
    </row>
    <row r="7749" spans="1:3" x14ac:dyDescent="0.2">
      <c r="A7749">
        <v>0.96837499999999999</v>
      </c>
      <c r="B7749">
        <f t="shared" si="242"/>
        <v>135430.60657416497</v>
      </c>
      <c r="C7749">
        <f t="shared" si="243"/>
        <v>101325</v>
      </c>
    </row>
    <row r="7750" spans="1:3" x14ac:dyDescent="0.2">
      <c r="A7750">
        <v>0.96850000000000003</v>
      </c>
      <c r="B7750">
        <f t="shared" si="242"/>
        <v>133685.67977499808</v>
      </c>
      <c r="C7750">
        <f t="shared" si="243"/>
        <v>101325</v>
      </c>
    </row>
    <row r="7751" spans="1:3" x14ac:dyDescent="0.2">
      <c r="A7751">
        <v>0.96862499999999996</v>
      </c>
      <c r="B7751">
        <f t="shared" si="242"/>
        <v>131741.23862400299</v>
      </c>
      <c r="C7751">
        <f t="shared" si="243"/>
        <v>101325</v>
      </c>
    </row>
    <row r="7752" spans="1:3" x14ac:dyDescent="0.2">
      <c r="A7752">
        <v>0.96875</v>
      </c>
      <c r="B7752">
        <f t="shared" si="242"/>
        <v>129609.2712474623</v>
      </c>
      <c r="C7752">
        <f t="shared" si="243"/>
        <v>101325</v>
      </c>
    </row>
    <row r="7753" spans="1:3" x14ac:dyDescent="0.2">
      <c r="A7753">
        <v>0.96887500000000004</v>
      </c>
      <c r="B7753">
        <f t="shared" si="242"/>
        <v>127302.92193320613</v>
      </c>
      <c r="C7753">
        <f t="shared" si="243"/>
        <v>101325</v>
      </c>
    </row>
    <row r="7754" spans="1:3" x14ac:dyDescent="0.2">
      <c r="A7754">
        <v>0.96899999999999997</v>
      </c>
      <c r="B7754">
        <f t="shared" si="242"/>
        <v>124836.41009169958</v>
      </c>
      <c r="C7754">
        <f t="shared" si="243"/>
        <v>101325</v>
      </c>
    </row>
    <row r="7755" spans="1:3" x14ac:dyDescent="0.2">
      <c r="A7755">
        <v>0.96912500000000001</v>
      </c>
      <c r="B7755">
        <f t="shared" si="242"/>
        <v>122224.94258863681</v>
      </c>
      <c r="C7755">
        <f t="shared" si="243"/>
        <v>101325</v>
      </c>
    </row>
    <row r="7756" spans="1:3" x14ac:dyDescent="0.2">
      <c r="A7756">
        <v>0.96924999999999994</v>
      </c>
      <c r="B7756">
        <f t="shared" si="242"/>
        <v>119484.61998958282</v>
      </c>
      <c r="C7756">
        <f t="shared" si="243"/>
        <v>101325</v>
      </c>
    </row>
    <row r="7757" spans="1:3" x14ac:dyDescent="0.2">
      <c r="A7757">
        <v>0.96937499999999999</v>
      </c>
      <c r="B7757">
        <f t="shared" si="242"/>
        <v>116632.33729460258</v>
      </c>
      <c r="C7757">
        <f t="shared" si="243"/>
        <v>101325</v>
      </c>
    </row>
    <row r="7758" spans="1:3" x14ac:dyDescent="0.2">
      <c r="A7758">
        <v>0.96950000000000003</v>
      </c>
      <c r="B7758">
        <f t="shared" si="242"/>
        <v>113685.67977499914</v>
      </c>
      <c r="C7758">
        <f t="shared" si="243"/>
        <v>101325</v>
      </c>
    </row>
    <row r="7759" spans="1:3" x14ac:dyDescent="0.2">
      <c r="A7759">
        <v>0.96962499999999996</v>
      </c>
      <c r="B7759">
        <f t="shared" si="242"/>
        <v>110662.8145542354</v>
      </c>
      <c r="C7759">
        <f t="shared" si="243"/>
        <v>101325</v>
      </c>
    </row>
    <row r="7760" spans="1:3" x14ac:dyDescent="0.2">
      <c r="A7760">
        <v>0.96975</v>
      </c>
      <c r="B7760">
        <f t="shared" si="242"/>
        <v>107582.37860161078</v>
      </c>
      <c r="C7760">
        <f t="shared" si="243"/>
        <v>101325</v>
      </c>
    </row>
    <row r="7761" spans="1:3" x14ac:dyDescent="0.2">
      <c r="A7761">
        <v>0.96987500000000004</v>
      </c>
      <c r="B7761">
        <f t="shared" si="242"/>
        <v>104463.36382911321</v>
      </c>
      <c r="C7761">
        <f t="shared" si="243"/>
        <v>101325</v>
      </c>
    </row>
    <row r="7762" spans="1:3" x14ac:dyDescent="0.2">
      <c r="A7762">
        <v>0.97</v>
      </c>
      <c r="B7762">
        <f t="shared" si="242"/>
        <v>101325.0000000018</v>
      </c>
      <c r="C7762">
        <f t="shared" si="243"/>
        <v>101325</v>
      </c>
    </row>
    <row r="7763" spans="1:3" x14ac:dyDescent="0.2">
      <c r="A7763">
        <v>0.97012500000000002</v>
      </c>
      <c r="B7763">
        <f t="shared" si="242"/>
        <v>98186.63617088586</v>
      </c>
      <c r="C7763">
        <f t="shared" si="243"/>
        <v>101325</v>
      </c>
    </row>
    <row r="7764" spans="1:3" x14ac:dyDescent="0.2">
      <c r="A7764">
        <v>0.97024999999999995</v>
      </c>
      <c r="B7764">
        <f t="shared" si="242"/>
        <v>95067.621398392788</v>
      </c>
      <c r="C7764">
        <f t="shared" si="243"/>
        <v>101325</v>
      </c>
    </row>
    <row r="7765" spans="1:3" x14ac:dyDescent="0.2">
      <c r="A7765">
        <v>0.97037499999999999</v>
      </c>
      <c r="B7765">
        <f t="shared" si="242"/>
        <v>91987.185445763695</v>
      </c>
      <c r="C7765">
        <f t="shared" si="243"/>
        <v>101325</v>
      </c>
    </row>
    <row r="7766" spans="1:3" x14ac:dyDescent="0.2">
      <c r="A7766">
        <v>0.97050000000000003</v>
      </c>
      <c r="B7766">
        <f t="shared" si="242"/>
        <v>88964.320224999974</v>
      </c>
      <c r="C7766">
        <f t="shared" si="243"/>
        <v>101325</v>
      </c>
    </row>
    <row r="7767" spans="1:3" x14ac:dyDescent="0.2">
      <c r="A7767">
        <v>0.97062499999999996</v>
      </c>
      <c r="B7767">
        <f t="shared" si="242"/>
        <v>86017.662705396549</v>
      </c>
      <c r="C7767">
        <f t="shared" si="243"/>
        <v>101325</v>
      </c>
    </row>
    <row r="7768" spans="1:3" x14ac:dyDescent="0.2">
      <c r="A7768">
        <v>0.97075</v>
      </c>
      <c r="B7768">
        <f t="shared" si="242"/>
        <v>83165.380010416353</v>
      </c>
      <c r="C7768">
        <f t="shared" si="243"/>
        <v>101325</v>
      </c>
    </row>
    <row r="7769" spans="1:3" x14ac:dyDescent="0.2">
      <c r="A7769">
        <v>0.97087500000000004</v>
      </c>
      <c r="B7769">
        <f t="shared" si="242"/>
        <v>80425.057411362388</v>
      </c>
      <c r="C7769">
        <f t="shared" si="243"/>
        <v>101325</v>
      </c>
    </row>
    <row r="7770" spans="1:3" x14ac:dyDescent="0.2">
      <c r="A7770">
        <v>0.97099999999999997</v>
      </c>
      <c r="B7770">
        <f t="shared" si="242"/>
        <v>77813.589908299662</v>
      </c>
      <c r="C7770">
        <f t="shared" si="243"/>
        <v>101325</v>
      </c>
    </row>
    <row r="7771" spans="1:3" x14ac:dyDescent="0.2">
      <c r="A7771">
        <v>0.97112500000000002</v>
      </c>
      <c r="B7771">
        <f t="shared" si="242"/>
        <v>75347.078066793154</v>
      </c>
      <c r="C7771">
        <f t="shared" si="243"/>
        <v>101325</v>
      </c>
    </row>
    <row r="7772" spans="1:3" x14ac:dyDescent="0.2">
      <c r="A7772">
        <v>0.97124999999999995</v>
      </c>
      <c r="B7772">
        <f t="shared" si="242"/>
        <v>73040.72875254025</v>
      </c>
      <c r="C7772">
        <f t="shared" si="243"/>
        <v>101325</v>
      </c>
    </row>
    <row r="7773" spans="1:3" x14ac:dyDescent="0.2">
      <c r="A7773">
        <v>0.97137499999999999</v>
      </c>
      <c r="B7773">
        <f t="shared" si="242"/>
        <v>70908.76137599934</v>
      </c>
      <c r="C7773">
        <f t="shared" si="243"/>
        <v>101325</v>
      </c>
    </row>
    <row r="7774" spans="1:3" x14ac:dyDescent="0.2">
      <c r="A7774">
        <v>0.97150000000000003</v>
      </c>
      <c r="B7774">
        <f t="shared" si="242"/>
        <v>68964.320225001371</v>
      </c>
      <c r="C7774">
        <f t="shared" si="243"/>
        <v>101325</v>
      </c>
    </row>
    <row r="7775" spans="1:3" x14ac:dyDescent="0.2">
      <c r="A7775">
        <v>0.97162499999999996</v>
      </c>
      <c r="B7775">
        <f t="shared" si="242"/>
        <v>67219.393425836912</v>
      </c>
      <c r="C7775">
        <f t="shared" si="243"/>
        <v>101325</v>
      </c>
    </row>
    <row r="7776" spans="1:3" x14ac:dyDescent="0.2">
      <c r="A7776">
        <v>0.97175</v>
      </c>
      <c r="B7776">
        <f t="shared" si="242"/>
        <v>65684.73903246483</v>
      </c>
      <c r="C7776">
        <f t="shared" si="243"/>
        <v>101325</v>
      </c>
    </row>
    <row r="7777" spans="1:3" x14ac:dyDescent="0.2">
      <c r="A7777">
        <v>0.97187500000000004</v>
      </c>
      <c r="B7777">
        <f t="shared" si="242"/>
        <v>64369.818699547322</v>
      </c>
      <c r="C7777">
        <f t="shared" si="243"/>
        <v>101325</v>
      </c>
    </row>
    <row r="7778" spans="1:3" x14ac:dyDescent="0.2">
      <c r="A7778">
        <v>0.97199999999999998</v>
      </c>
      <c r="B7778">
        <f t="shared" si="242"/>
        <v>63282.739348193623</v>
      </c>
      <c r="C7778">
        <f t="shared" si="243"/>
        <v>101325</v>
      </c>
    </row>
    <row r="7779" spans="1:3" x14ac:dyDescent="0.2">
      <c r="A7779">
        <v>0.97212500000000002</v>
      </c>
      <c r="B7779">
        <f t="shared" si="242"/>
        <v>62430.20318409332</v>
      </c>
      <c r="C7779">
        <f t="shared" si="243"/>
        <v>101325</v>
      </c>
    </row>
    <row r="7780" spans="1:3" x14ac:dyDescent="0.2">
      <c r="A7780">
        <v>0.97224999999999995</v>
      </c>
      <c r="B7780">
        <f t="shared" si="242"/>
        <v>61817.46637619441</v>
      </c>
      <c r="C7780">
        <f t="shared" si="243"/>
        <v>101325</v>
      </c>
    </row>
    <row r="7781" spans="1:3" x14ac:dyDescent="0.2">
      <c r="A7781">
        <v>0.97237499999999999</v>
      </c>
      <c r="B7781">
        <f t="shared" si="242"/>
        <v>61448.306650675026</v>
      </c>
      <c r="C7781">
        <f t="shared" si="243"/>
        <v>101325</v>
      </c>
    </row>
    <row r="7782" spans="1:3" x14ac:dyDescent="0.2">
      <c r="A7782">
        <v>0.97250000000000003</v>
      </c>
      <c r="B7782">
        <f t="shared" si="242"/>
        <v>61325</v>
      </c>
      <c r="C7782">
        <f t="shared" si="243"/>
        <v>101325</v>
      </c>
    </row>
    <row r="7783" spans="1:3" x14ac:dyDescent="0.2">
      <c r="A7783">
        <v>0.97262499999999996</v>
      </c>
      <c r="B7783">
        <f t="shared" si="242"/>
        <v>61448.306650674713</v>
      </c>
      <c r="C7783">
        <f t="shared" si="243"/>
        <v>101325</v>
      </c>
    </row>
    <row r="7784" spans="1:3" x14ac:dyDescent="0.2">
      <c r="A7784">
        <v>0.97275</v>
      </c>
      <c r="B7784">
        <f t="shared" si="242"/>
        <v>61817.46637619449</v>
      </c>
      <c r="C7784">
        <f t="shared" si="243"/>
        <v>101325</v>
      </c>
    </row>
    <row r="7785" spans="1:3" x14ac:dyDescent="0.2">
      <c r="A7785">
        <v>0.97287500000000005</v>
      </c>
      <c r="B7785">
        <f t="shared" si="242"/>
        <v>62430.203184093436</v>
      </c>
      <c r="C7785">
        <f t="shared" si="243"/>
        <v>101325</v>
      </c>
    </row>
    <row r="7786" spans="1:3" x14ac:dyDescent="0.2">
      <c r="A7786">
        <v>0.97299999999999998</v>
      </c>
      <c r="B7786">
        <f t="shared" si="242"/>
        <v>63282.739348193783</v>
      </c>
      <c r="C7786">
        <f t="shared" si="243"/>
        <v>101325</v>
      </c>
    </row>
    <row r="7787" spans="1:3" x14ac:dyDescent="0.2">
      <c r="A7787">
        <v>0.97312500000000002</v>
      </c>
      <c r="B7787">
        <f t="shared" si="242"/>
        <v>64369.818699549258</v>
      </c>
      <c r="C7787">
        <f t="shared" si="243"/>
        <v>101325</v>
      </c>
    </row>
    <row r="7788" spans="1:3" x14ac:dyDescent="0.2">
      <c r="A7788">
        <v>0.97324999999999995</v>
      </c>
      <c r="B7788">
        <f t="shared" si="242"/>
        <v>65684.739032465062</v>
      </c>
      <c r="C7788">
        <f t="shared" si="243"/>
        <v>101325</v>
      </c>
    </row>
    <row r="7789" spans="1:3" x14ac:dyDescent="0.2">
      <c r="A7789">
        <v>0.97337499999999999</v>
      </c>
      <c r="B7789">
        <f t="shared" si="242"/>
        <v>67219.393425837188</v>
      </c>
      <c r="C7789">
        <f t="shared" si="243"/>
        <v>101325</v>
      </c>
    </row>
    <row r="7790" spans="1:3" x14ac:dyDescent="0.2">
      <c r="A7790">
        <v>0.97350000000000003</v>
      </c>
      <c r="B7790">
        <f t="shared" si="242"/>
        <v>68964.320225001662</v>
      </c>
      <c r="C7790">
        <f t="shared" si="243"/>
        <v>101325</v>
      </c>
    </row>
    <row r="7791" spans="1:3" x14ac:dyDescent="0.2">
      <c r="A7791">
        <v>0.97362499999999996</v>
      </c>
      <c r="B7791">
        <f t="shared" si="242"/>
        <v>70908.761375999675</v>
      </c>
      <c r="C7791">
        <f t="shared" si="243"/>
        <v>101325</v>
      </c>
    </row>
    <row r="7792" spans="1:3" x14ac:dyDescent="0.2">
      <c r="A7792">
        <v>0.97375</v>
      </c>
      <c r="B7792">
        <f t="shared" si="242"/>
        <v>73040.728752537398</v>
      </c>
      <c r="C7792">
        <f t="shared" si="243"/>
        <v>101325</v>
      </c>
    </row>
    <row r="7793" spans="1:3" x14ac:dyDescent="0.2">
      <c r="A7793">
        <v>0.97387500000000005</v>
      </c>
      <c r="B7793">
        <f t="shared" si="242"/>
        <v>75347.078066793532</v>
      </c>
      <c r="C7793">
        <f t="shared" si="243"/>
        <v>101325</v>
      </c>
    </row>
    <row r="7794" spans="1:3" x14ac:dyDescent="0.2">
      <c r="A7794">
        <v>0.97399999999999998</v>
      </c>
      <c r="B7794">
        <f t="shared" si="242"/>
        <v>77813.58990830007</v>
      </c>
      <c r="C7794">
        <f t="shared" si="243"/>
        <v>101325</v>
      </c>
    </row>
    <row r="7795" spans="1:3" x14ac:dyDescent="0.2">
      <c r="A7795">
        <v>0.97412500000000002</v>
      </c>
      <c r="B7795">
        <f t="shared" si="242"/>
        <v>80425.057411362824</v>
      </c>
      <c r="C7795">
        <f t="shared" si="243"/>
        <v>101325</v>
      </c>
    </row>
    <row r="7796" spans="1:3" x14ac:dyDescent="0.2">
      <c r="A7796">
        <v>0.97424999999999995</v>
      </c>
      <c r="B7796">
        <f t="shared" si="242"/>
        <v>83165.380010416804</v>
      </c>
      <c r="C7796">
        <f t="shared" si="243"/>
        <v>101325</v>
      </c>
    </row>
    <row r="7797" spans="1:3" x14ac:dyDescent="0.2">
      <c r="A7797">
        <v>0.97437499999999999</v>
      </c>
      <c r="B7797">
        <f t="shared" si="242"/>
        <v>86017.662705397015</v>
      </c>
      <c r="C7797">
        <f t="shared" si="243"/>
        <v>101325</v>
      </c>
    </row>
    <row r="7798" spans="1:3" x14ac:dyDescent="0.2">
      <c r="A7798">
        <v>0.97450000000000003</v>
      </c>
      <c r="B7798">
        <f t="shared" si="242"/>
        <v>88964.320225004776</v>
      </c>
      <c r="C7798">
        <f t="shared" si="243"/>
        <v>101325</v>
      </c>
    </row>
    <row r="7799" spans="1:3" x14ac:dyDescent="0.2">
      <c r="A7799">
        <v>0.97462499999999996</v>
      </c>
      <c r="B7799">
        <f t="shared" si="242"/>
        <v>91987.185445764189</v>
      </c>
      <c r="C7799">
        <f t="shared" si="243"/>
        <v>101325</v>
      </c>
    </row>
    <row r="7800" spans="1:3" x14ac:dyDescent="0.2">
      <c r="A7800">
        <v>0.97475000000000001</v>
      </c>
      <c r="B7800">
        <f t="shared" si="242"/>
        <v>95067.621398388801</v>
      </c>
      <c r="C7800">
        <f t="shared" si="243"/>
        <v>101325</v>
      </c>
    </row>
    <row r="7801" spans="1:3" x14ac:dyDescent="0.2">
      <c r="A7801">
        <v>0.97487500000000005</v>
      </c>
      <c r="B7801">
        <f t="shared" si="242"/>
        <v>98186.63617088637</v>
      </c>
      <c r="C7801">
        <f t="shared" si="243"/>
        <v>101325</v>
      </c>
    </row>
    <row r="7802" spans="1:3" x14ac:dyDescent="0.2">
      <c r="A7802">
        <v>0.97499999999999998</v>
      </c>
      <c r="B7802">
        <f t="shared" si="242"/>
        <v>101324.99999999776</v>
      </c>
      <c r="C7802">
        <f t="shared" si="243"/>
        <v>101325</v>
      </c>
    </row>
    <row r="7803" spans="1:3" x14ac:dyDescent="0.2">
      <c r="A7803">
        <v>0.97512500000000002</v>
      </c>
      <c r="B7803">
        <f t="shared" si="242"/>
        <v>104463.36382911372</v>
      </c>
      <c r="C7803">
        <f t="shared" si="243"/>
        <v>101325</v>
      </c>
    </row>
    <row r="7804" spans="1:3" x14ac:dyDescent="0.2">
      <c r="A7804">
        <v>0.97524999999999995</v>
      </c>
      <c r="B7804">
        <f t="shared" si="242"/>
        <v>107582.37860160679</v>
      </c>
      <c r="C7804">
        <f t="shared" si="243"/>
        <v>101325</v>
      </c>
    </row>
    <row r="7805" spans="1:3" x14ac:dyDescent="0.2">
      <c r="A7805">
        <v>0.97537499999999999</v>
      </c>
      <c r="B7805">
        <f t="shared" si="242"/>
        <v>110662.8145542359</v>
      </c>
      <c r="C7805">
        <f t="shared" si="243"/>
        <v>101325</v>
      </c>
    </row>
    <row r="7806" spans="1:3" x14ac:dyDescent="0.2">
      <c r="A7806">
        <v>0.97550000000000003</v>
      </c>
      <c r="B7806">
        <f t="shared" si="242"/>
        <v>113685.67977499962</v>
      </c>
      <c r="C7806">
        <f t="shared" si="243"/>
        <v>101325</v>
      </c>
    </row>
    <row r="7807" spans="1:3" x14ac:dyDescent="0.2">
      <c r="A7807">
        <v>0.97562499999999996</v>
      </c>
      <c r="B7807">
        <f t="shared" si="242"/>
        <v>116632.33729460306</v>
      </c>
      <c r="C7807">
        <f t="shared" si="243"/>
        <v>101325</v>
      </c>
    </row>
    <row r="7808" spans="1:3" x14ac:dyDescent="0.2">
      <c r="A7808">
        <v>0.97575000000000001</v>
      </c>
      <c r="B7808">
        <f t="shared" si="242"/>
        <v>119484.61998958327</v>
      </c>
      <c r="C7808">
        <f t="shared" si="243"/>
        <v>101325</v>
      </c>
    </row>
    <row r="7809" spans="1:3" x14ac:dyDescent="0.2">
      <c r="A7809">
        <v>0.97587500000000005</v>
      </c>
      <c r="B7809">
        <f t="shared" si="242"/>
        <v>122224.94258863725</v>
      </c>
      <c r="C7809">
        <f t="shared" si="243"/>
        <v>101325</v>
      </c>
    </row>
    <row r="7810" spans="1:3" x14ac:dyDescent="0.2">
      <c r="A7810">
        <v>0.97599999999999998</v>
      </c>
      <c r="B7810">
        <f t="shared" si="242"/>
        <v>124836.41009169999</v>
      </c>
      <c r="C7810">
        <f t="shared" si="243"/>
        <v>101325</v>
      </c>
    </row>
    <row r="7811" spans="1:3" x14ac:dyDescent="0.2">
      <c r="A7811">
        <v>0.97612500000000002</v>
      </c>
      <c r="B7811">
        <f t="shared" ref="B7811:B7874" si="244">-40000*SIN(200*PI()*A7811)+101325</f>
        <v>127302.92193320653</v>
      </c>
      <c r="C7811">
        <f t="shared" ref="C7811:C7874" si="245">IF(MOD(A7811,0.02)&gt;0.005,101325,B7811)</f>
        <v>101325</v>
      </c>
    </row>
    <row r="7812" spans="1:3" x14ac:dyDescent="0.2">
      <c r="A7812">
        <v>0.97624999999999995</v>
      </c>
      <c r="B7812">
        <f t="shared" si="244"/>
        <v>129609.27124746266</v>
      </c>
      <c r="C7812">
        <f t="shared" si="245"/>
        <v>101325</v>
      </c>
    </row>
    <row r="7813" spans="1:3" x14ac:dyDescent="0.2">
      <c r="A7813">
        <v>0.97637499999999999</v>
      </c>
      <c r="B7813">
        <f t="shared" si="244"/>
        <v>131741.23862400037</v>
      </c>
      <c r="C7813">
        <f t="shared" si="245"/>
        <v>101325</v>
      </c>
    </row>
    <row r="7814" spans="1:3" x14ac:dyDescent="0.2">
      <c r="A7814">
        <v>0.97650000000000003</v>
      </c>
      <c r="B7814">
        <f t="shared" si="244"/>
        <v>133685.67977499837</v>
      </c>
      <c r="C7814">
        <f t="shared" si="245"/>
        <v>101325</v>
      </c>
    </row>
    <row r="7815" spans="1:3" x14ac:dyDescent="0.2">
      <c r="A7815">
        <v>0.97662499999999997</v>
      </c>
      <c r="B7815">
        <f t="shared" si="244"/>
        <v>135430.60657416287</v>
      </c>
      <c r="C7815">
        <f t="shared" si="245"/>
        <v>101325</v>
      </c>
    </row>
    <row r="7816" spans="1:3" x14ac:dyDescent="0.2">
      <c r="A7816">
        <v>0.97675000000000001</v>
      </c>
      <c r="B7816">
        <f t="shared" si="244"/>
        <v>136965.26096753497</v>
      </c>
      <c r="C7816">
        <f t="shared" si="245"/>
        <v>101325</v>
      </c>
    </row>
    <row r="7817" spans="1:3" x14ac:dyDescent="0.2">
      <c r="A7817">
        <v>0.97687500000000005</v>
      </c>
      <c r="B7817">
        <f t="shared" si="244"/>
        <v>138280.1813004525</v>
      </c>
      <c r="C7817">
        <f t="shared" si="245"/>
        <v>101325</v>
      </c>
    </row>
    <row r="7818" spans="1:3" x14ac:dyDescent="0.2">
      <c r="A7818">
        <v>0.97699999999999998</v>
      </c>
      <c r="B7818">
        <f t="shared" si="244"/>
        <v>139367.26065180625</v>
      </c>
      <c r="C7818">
        <f t="shared" si="245"/>
        <v>101325</v>
      </c>
    </row>
    <row r="7819" spans="1:3" x14ac:dyDescent="0.2">
      <c r="A7819">
        <v>0.97712500000000002</v>
      </c>
      <c r="B7819">
        <f t="shared" si="244"/>
        <v>140219.79681590764</v>
      </c>
      <c r="C7819">
        <f t="shared" si="245"/>
        <v>101325</v>
      </c>
    </row>
    <row r="7820" spans="1:3" x14ac:dyDescent="0.2">
      <c r="A7820">
        <v>0.97724999999999995</v>
      </c>
      <c r="B7820">
        <f t="shared" si="244"/>
        <v>140832.5336238055</v>
      </c>
      <c r="C7820">
        <f t="shared" si="245"/>
        <v>101325</v>
      </c>
    </row>
    <row r="7821" spans="1:3" x14ac:dyDescent="0.2">
      <c r="A7821">
        <v>0.97737499999999999</v>
      </c>
      <c r="B7821">
        <f t="shared" si="244"/>
        <v>141201.6933493253</v>
      </c>
      <c r="C7821">
        <f t="shared" si="245"/>
        <v>101325</v>
      </c>
    </row>
    <row r="7822" spans="1:3" x14ac:dyDescent="0.2">
      <c r="A7822">
        <v>0.97750000000000004</v>
      </c>
      <c r="B7822">
        <f t="shared" si="244"/>
        <v>141325</v>
      </c>
      <c r="C7822">
        <f t="shared" si="245"/>
        <v>101325</v>
      </c>
    </row>
    <row r="7823" spans="1:3" x14ac:dyDescent="0.2">
      <c r="A7823">
        <v>0.97762499999999997</v>
      </c>
      <c r="B7823">
        <f t="shared" si="244"/>
        <v>141201.69334932533</v>
      </c>
      <c r="C7823">
        <f t="shared" si="245"/>
        <v>101325</v>
      </c>
    </row>
    <row r="7824" spans="1:3" x14ac:dyDescent="0.2">
      <c r="A7824">
        <v>0.97775000000000001</v>
      </c>
      <c r="B7824">
        <f t="shared" si="244"/>
        <v>140832.53362380556</v>
      </c>
      <c r="C7824">
        <f t="shared" si="245"/>
        <v>101325</v>
      </c>
    </row>
    <row r="7825" spans="1:3" x14ac:dyDescent="0.2">
      <c r="A7825">
        <v>0.97787500000000005</v>
      </c>
      <c r="B7825">
        <f t="shared" si="244"/>
        <v>140219.79681590665</v>
      </c>
      <c r="C7825">
        <f t="shared" si="245"/>
        <v>101325</v>
      </c>
    </row>
    <row r="7826" spans="1:3" x14ac:dyDescent="0.2">
      <c r="A7826">
        <v>0.97799999999999998</v>
      </c>
      <c r="B7826">
        <f t="shared" si="244"/>
        <v>139367.26065180634</v>
      </c>
      <c r="C7826">
        <f t="shared" si="245"/>
        <v>101325</v>
      </c>
    </row>
    <row r="7827" spans="1:3" x14ac:dyDescent="0.2">
      <c r="A7827">
        <v>0.97812500000000002</v>
      </c>
      <c r="B7827">
        <f t="shared" si="244"/>
        <v>138280.1813004509</v>
      </c>
      <c r="C7827">
        <f t="shared" si="245"/>
        <v>101325</v>
      </c>
    </row>
    <row r="7828" spans="1:3" x14ac:dyDescent="0.2">
      <c r="A7828">
        <v>0.97824999999999995</v>
      </c>
      <c r="B7828">
        <f t="shared" si="244"/>
        <v>136965.26096753514</v>
      </c>
      <c r="C7828">
        <f t="shared" si="245"/>
        <v>101325</v>
      </c>
    </row>
    <row r="7829" spans="1:3" x14ac:dyDescent="0.2">
      <c r="A7829">
        <v>0.97837499999999999</v>
      </c>
      <c r="B7829">
        <f t="shared" si="244"/>
        <v>135430.60657416304</v>
      </c>
      <c r="C7829">
        <f t="shared" si="245"/>
        <v>101325</v>
      </c>
    </row>
    <row r="7830" spans="1:3" x14ac:dyDescent="0.2">
      <c r="A7830">
        <v>0.97850000000000004</v>
      </c>
      <c r="B7830">
        <f t="shared" si="244"/>
        <v>133685.67977499857</v>
      </c>
      <c r="C7830">
        <f t="shared" si="245"/>
        <v>101325</v>
      </c>
    </row>
    <row r="7831" spans="1:3" x14ac:dyDescent="0.2">
      <c r="A7831">
        <v>0.97862499999999997</v>
      </c>
      <c r="B7831">
        <f t="shared" si="244"/>
        <v>131741.2386240006</v>
      </c>
      <c r="C7831">
        <f t="shared" si="245"/>
        <v>101325</v>
      </c>
    </row>
    <row r="7832" spans="1:3" x14ac:dyDescent="0.2">
      <c r="A7832">
        <v>0.97875000000000001</v>
      </c>
      <c r="B7832">
        <f t="shared" si="244"/>
        <v>129609.27124746291</v>
      </c>
      <c r="C7832">
        <f t="shared" si="245"/>
        <v>101325</v>
      </c>
    </row>
    <row r="7833" spans="1:3" x14ac:dyDescent="0.2">
      <c r="A7833">
        <v>0.97887500000000005</v>
      </c>
      <c r="B7833">
        <f t="shared" si="244"/>
        <v>127302.92193320679</v>
      </c>
      <c r="C7833">
        <f t="shared" si="245"/>
        <v>101325</v>
      </c>
    </row>
    <row r="7834" spans="1:3" x14ac:dyDescent="0.2">
      <c r="A7834">
        <v>0.97899999999999998</v>
      </c>
      <c r="B7834">
        <f t="shared" si="244"/>
        <v>124836.41009170028</v>
      </c>
      <c r="C7834">
        <f t="shared" si="245"/>
        <v>101325</v>
      </c>
    </row>
    <row r="7835" spans="1:3" x14ac:dyDescent="0.2">
      <c r="A7835">
        <v>0.97912500000000002</v>
      </c>
      <c r="B7835">
        <f t="shared" si="244"/>
        <v>122224.94258863755</v>
      </c>
      <c r="C7835">
        <f t="shared" si="245"/>
        <v>101325</v>
      </c>
    </row>
    <row r="7836" spans="1:3" x14ac:dyDescent="0.2">
      <c r="A7836">
        <v>0.97924999999999995</v>
      </c>
      <c r="B7836">
        <f t="shared" si="244"/>
        <v>119484.61998958359</v>
      </c>
      <c r="C7836">
        <f t="shared" si="245"/>
        <v>101325</v>
      </c>
    </row>
    <row r="7837" spans="1:3" x14ac:dyDescent="0.2">
      <c r="A7837">
        <v>0.979375</v>
      </c>
      <c r="B7837">
        <f t="shared" si="244"/>
        <v>116632.33729460338</v>
      </c>
      <c r="C7837">
        <f t="shared" si="245"/>
        <v>101325</v>
      </c>
    </row>
    <row r="7838" spans="1:3" x14ac:dyDescent="0.2">
      <c r="A7838">
        <v>0.97950000000000004</v>
      </c>
      <c r="B7838">
        <f t="shared" si="244"/>
        <v>113685.67977499563</v>
      </c>
      <c r="C7838">
        <f t="shared" si="245"/>
        <v>101325</v>
      </c>
    </row>
    <row r="7839" spans="1:3" x14ac:dyDescent="0.2">
      <c r="A7839">
        <v>0.97962499999999997</v>
      </c>
      <c r="B7839">
        <f t="shared" si="244"/>
        <v>110662.81455423623</v>
      </c>
      <c r="C7839">
        <f t="shared" si="245"/>
        <v>101325</v>
      </c>
    </row>
    <row r="7840" spans="1:3" x14ac:dyDescent="0.2">
      <c r="A7840">
        <v>0.97975000000000001</v>
      </c>
      <c r="B7840">
        <f t="shared" si="244"/>
        <v>107582.37860160712</v>
      </c>
      <c r="C7840">
        <f t="shared" si="245"/>
        <v>101325</v>
      </c>
    </row>
    <row r="7841" spans="1:3" x14ac:dyDescent="0.2">
      <c r="A7841">
        <v>0.97987500000000005</v>
      </c>
      <c r="B7841">
        <f t="shared" si="244"/>
        <v>104463.36382911407</v>
      </c>
      <c r="C7841">
        <f t="shared" si="245"/>
        <v>101325</v>
      </c>
    </row>
    <row r="7842" spans="1:3" x14ac:dyDescent="0.2">
      <c r="A7842">
        <v>0.98</v>
      </c>
      <c r="B7842">
        <f t="shared" si="244"/>
        <v>101324.99999999812</v>
      </c>
      <c r="C7842">
        <f t="shared" si="245"/>
        <v>101325</v>
      </c>
    </row>
    <row r="7843" spans="1:3" x14ac:dyDescent="0.2">
      <c r="A7843">
        <v>0.98012500000000002</v>
      </c>
      <c r="B7843">
        <f t="shared" si="244"/>
        <v>98186.636170886719</v>
      </c>
      <c r="C7843">
        <f t="shared" si="245"/>
        <v>98186.636170886719</v>
      </c>
    </row>
    <row r="7844" spans="1:3" x14ac:dyDescent="0.2">
      <c r="A7844">
        <v>0.98024999999999995</v>
      </c>
      <c r="B7844">
        <f t="shared" si="244"/>
        <v>95067.621398393647</v>
      </c>
      <c r="C7844">
        <f t="shared" si="245"/>
        <v>95067.621398393647</v>
      </c>
    </row>
    <row r="7845" spans="1:3" x14ac:dyDescent="0.2">
      <c r="A7845">
        <v>0.980375</v>
      </c>
      <c r="B7845">
        <f t="shared" si="244"/>
        <v>91987.185445764524</v>
      </c>
      <c r="C7845">
        <f t="shared" si="245"/>
        <v>91987.185445764524</v>
      </c>
    </row>
    <row r="7846" spans="1:3" x14ac:dyDescent="0.2">
      <c r="A7846">
        <v>0.98050000000000004</v>
      </c>
      <c r="B7846">
        <f t="shared" si="244"/>
        <v>88964.320225000789</v>
      </c>
      <c r="C7846">
        <f t="shared" si="245"/>
        <v>88964.320225000789</v>
      </c>
    </row>
    <row r="7847" spans="1:3" x14ac:dyDescent="0.2">
      <c r="A7847">
        <v>0.98062499999999997</v>
      </c>
      <c r="B7847">
        <f t="shared" si="244"/>
        <v>86017.66270539735</v>
      </c>
      <c r="C7847">
        <f t="shared" si="245"/>
        <v>86017.66270539735</v>
      </c>
    </row>
    <row r="7848" spans="1:3" x14ac:dyDescent="0.2">
      <c r="A7848">
        <v>0.98075000000000001</v>
      </c>
      <c r="B7848">
        <f t="shared" si="244"/>
        <v>83165.38001041711</v>
      </c>
      <c r="C7848">
        <f t="shared" si="245"/>
        <v>83165.38001041711</v>
      </c>
    </row>
    <row r="7849" spans="1:3" x14ac:dyDescent="0.2">
      <c r="A7849">
        <v>0.98087500000000005</v>
      </c>
      <c r="B7849">
        <f t="shared" si="244"/>
        <v>80425.057411359245</v>
      </c>
      <c r="C7849">
        <f t="shared" si="245"/>
        <v>80425.057411359245</v>
      </c>
    </row>
    <row r="7850" spans="1:3" x14ac:dyDescent="0.2">
      <c r="A7850">
        <v>0.98099999999999998</v>
      </c>
      <c r="B7850">
        <f t="shared" si="244"/>
        <v>77813.589908300361</v>
      </c>
      <c r="C7850">
        <f t="shared" si="245"/>
        <v>77813.589908300361</v>
      </c>
    </row>
    <row r="7851" spans="1:3" x14ac:dyDescent="0.2">
      <c r="A7851">
        <v>0.98112500000000002</v>
      </c>
      <c r="B7851">
        <f t="shared" si="244"/>
        <v>75347.078066790345</v>
      </c>
      <c r="C7851">
        <f t="shared" si="245"/>
        <v>75347.078066790345</v>
      </c>
    </row>
    <row r="7852" spans="1:3" x14ac:dyDescent="0.2">
      <c r="A7852">
        <v>0.98124999999999996</v>
      </c>
      <c r="B7852">
        <f t="shared" si="244"/>
        <v>73040.728752537645</v>
      </c>
      <c r="C7852">
        <f t="shared" si="245"/>
        <v>73040.728752537645</v>
      </c>
    </row>
    <row r="7853" spans="1:3" x14ac:dyDescent="0.2">
      <c r="A7853">
        <v>0.981375</v>
      </c>
      <c r="B7853">
        <f t="shared" si="244"/>
        <v>70908.761375999908</v>
      </c>
      <c r="C7853">
        <f t="shared" si="245"/>
        <v>70908.761375999908</v>
      </c>
    </row>
    <row r="7854" spans="1:3" x14ac:dyDescent="0.2">
      <c r="A7854">
        <v>0.98150000000000004</v>
      </c>
      <c r="B7854">
        <f t="shared" si="244"/>
        <v>68964.32022500188</v>
      </c>
      <c r="C7854">
        <f t="shared" si="245"/>
        <v>68964.32022500188</v>
      </c>
    </row>
    <row r="7855" spans="1:3" x14ac:dyDescent="0.2">
      <c r="A7855">
        <v>0.98162499999999997</v>
      </c>
      <c r="B7855">
        <f t="shared" si="244"/>
        <v>67219.393425837363</v>
      </c>
      <c r="C7855">
        <f t="shared" si="245"/>
        <v>67219.393425837363</v>
      </c>
    </row>
    <row r="7856" spans="1:3" x14ac:dyDescent="0.2">
      <c r="A7856">
        <v>0.98175000000000001</v>
      </c>
      <c r="B7856">
        <f t="shared" si="244"/>
        <v>65684.739032465222</v>
      </c>
      <c r="C7856">
        <f t="shared" si="245"/>
        <v>65684.739032465222</v>
      </c>
    </row>
    <row r="7857" spans="1:3" x14ac:dyDescent="0.2">
      <c r="A7857">
        <v>0.98187500000000005</v>
      </c>
      <c r="B7857">
        <f t="shared" si="244"/>
        <v>64369.818699547657</v>
      </c>
      <c r="C7857">
        <f t="shared" si="245"/>
        <v>64369.818699547657</v>
      </c>
    </row>
    <row r="7858" spans="1:3" x14ac:dyDescent="0.2">
      <c r="A7858">
        <v>0.98199999999999998</v>
      </c>
      <c r="B7858">
        <f t="shared" si="244"/>
        <v>63282.739348193893</v>
      </c>
      <c r="C7858">
        <f t="shared" si="245"/>
        <v>63282.739348193893</v>
      </c>
    </row>
    <row r="7859" spans="1:3" x14ac:dyDescent="0.2">
      <c r="A7859">
        <v>0.98212500000000003</v>
      </c>
      <c r="B7859">
        <f t="shared" si="244"/>
        <v>62430.203184092461</v>
      </c>
      <c r="C7859">
        <f t="shared" si="245"/>
        <v>62430.203184092461</v>
      </c>
    </row>
    <row r="7860" spans="1:3" x14ac:dyDescent="0.2">
      <c r="A7860">
        <v>0.98224999999999996</v>
      </c>
      <c r="B7860">
        <f t="shared" si="244"/>
        <v>61817.466376194549</v>
      </c>
      <c r="C7860">
        <f t="shared" si="245"/>
        <v>61817.466376194549</v>
      </c>
    </row>
    <row r="7861" spans="1:3" x14ac:dyDescent="0.2">
      <c r="A7861">
        <v>0.982375</v>
      </c>
      <c r="B7861">
        <f t="shared" si="244"/>
        <v>61448.306650674742</v>
      </c>
      <c r="C7861">
        <f t="shared" si="245"/>
        <v>61448.306650674742</v>
      </c>
    </row>
    <row r="7862" spans="1:3" x14ac:dyDescent="0.2">
      <c r="A7862">
        <v>0.98250000000000004</v>
      </c>
      <c r="B7862">
        <f t="shared" si="244"/>
        <v>61325</v>
      </c>
      <c r="C7862">
        <f t="shared" si="245"/>
        <v>61325</v>
      </c>
    </row>
    <row r="7863" spans="1:3" x14ac:dyDescent="0.2">
      <c r="A7863">
        <v>0.98262499999999997</v>
      </c>
      <c r="B7863">
        <f t="shared" si="244"/>
        <v>61448.306650675004</v>
      </c>
      <c r="C7863">
        <f t="shared" si="245"/>
        <v>61448.306650675004</v>
      </c>
    </row>
    <row r="7864" spans="1:3" x14ac:dyDescent="0.2">
      <c r="A7864">
        <v>0.98275000000000001</v>
      </c>
      <c r="B7864">
        <f t="shared" si="244"/>
        <v>61817.466376194359</v>
      </c>
      <c r="C7864">
        <f t="shared" si="245"/>
        <v>61817.466376194359</v>
      </c>
    </row>
    <row r="7865" spans="1:3" x14ac:dyDescent="0.2">
      <c r="A7865">
        <v>0.98287500000000005</v>
      </c>
      <c r="B7865">
        <f t="shared" si="244"/>
        <v>62430.20318409324</v>
      </c>
      <c r="C7865">
        <f t="shared" si="245"/>
        <v>62430.20318409324</v>
      </c>
    </row>
    <row r="7866" spans="1:3" x14ac:dyDescent="0.2">
      <c r="A7866">
        <v>0.98299999999999998</v>
      </c>
      <c r="B7866">
        <f t="shared" si="244"/>
        <v>63282.739348193514</v>
      </c>
      <c r="C7866">
        <f t="shared" si="245"/>
        <v>63282.739348193514</v>
      </c>
    </row>
    <row r="7867" spans="1:3" x14ac:dyDescent="0.2">
      <c r="A7867">
        <v>0.98312500000000003</v>
      </c>
      <c r="B7867">
        <f t="shared" si="244"/>
        <v>64369.81869954893</v>
      </c>
      <c r="C7867">
        <f t="shared" si="245"/>
        <v>64369.81869954893</v>
      </c>
    </row>
    <row r="7868" spans="1:3" x14ac:dyDescent="0.2">
      <c r="A7868">
        <v>0.98324999999999996</v>
      </c>
      <c r="B7868">
        <f t="shared" si="244"/>
        <v>65684.739032464669</v>
      </c>
      <c r="C7868">
        <f t="shared" si="245"/>
        <v>65684.739032464669</v>
      </c>
    </row>
    <row r="7869" spans="1:3" x14ac:dyDescent="0.2">
      <c r="A7869">
        <v>0.983375</v>
      </c>
      <c r="B7869">
        <f t="shared" si="244"/>
        <v>67219.393425836723</v>
      </c>
      <c r="C7869">
        <f t="shared" si="245"/>
        <v>67219.393425836723</v>
      </c>
    </row>
    <row r="7870" spans="1:3" x14ac:dyDescent="0.2">
      <c r="A7870">
        <v>0.98350000000000004</v>
      </c>
      <c r="B7870">
        <f t="shared" si="244"/>
        <v>68964.32022500383</v>
      </c>
      <c r="C7870">
        <f t="shared" si="245"/>
        <v>68964.32022500383</v>
      </c>
    </row>
    <row r="7871" spans="1:3" x14ac:dyDescent="0.2">
      <c r="A7871">
        <v>0.98362499999999997</v>
      </c>
      <c r="B7871">
        <f t="shared" si="244"/>
        <v>70908.761375999122</v>
      </c>
      <c r="C7871">
        <f t="shared" si="245"/>
        <v>70908.761375999122</v>
      </c>
    </row>
    <row r="7872" spans="1:3" x14ac:dyDescent="0.2">
      <c r="A7872">
        <v>0.98375000000000001</v>
      </c>
      <c r="B7872">
        <f t="shared" si="244"/>
        <v>73040.728752540002</v>
      </c>
      <c r="C7872">
        <f t="shared" si="245"/>
        <v>73040.728752540002</v>
      </c>
    </row>
    <row r="7873" spans="1:3" x14ac:dyDescent="0.2">
      <c r="A7873">
        <v>0.98387500000000006</v>
      </c>
      <c r="B7873">
        <f t="shared" si="244"/>
        <v>75347.078066792878</v>
      </c>
      <c r="C7873">
        <f t="shared" si="245"/>
        <v>75347.078066792878</v>
      </c>
    </row>
    <row r="7874" spans="1:3" x14ac:dyDescent="0.2">
      <c r="A7874">
        <v>0.98399999999999999</v>
      </c>
      <c r="B7874">
        <f t="shared" si="244"/>
        <v>77813.589908299371</v>
      </c>
      <c r="C7874">
        <f t="shared" si="245"/>
        <v>77813.589908299371</v>
      </c>
    </row>
    <row r="7875" spans="1:3" x14ac:dyDescent="0.2">
      <c r="A7875">
        <v>0.98412500000000003</v>
      </c>
      <c r="B7875">
        <f t="shared" ref="B7875:B7938" si="246">-40000*SIN(200*PI()*A7875)+101325</f>
        <v>80425.057411362097</v>
      </c>
      <c r="C7875">
        <f t="shared" ref="C7875:C7938" si="247">IF(MOD(A7875,0.02)&gt;0.005,101325,B7875)</f>
        <v>80425.057411362097</v>
      </c>
    </row>
    <row r="7876" spans="1:3" x14ac:dyDescent="0.2">
      <c r="A7876">
        <v>0.98424999999999996</v>
      </c>
      <c r="B7876">
        <f t="shared" si="246"/>
        <v>83165.380010416033</v>
      </c>
      <c r="C7876">
        <f t="shared" si="247"/>
        <v>83165.380010416033</v>
      </c>
    </row>
    <row r="7877" spans="1:3" x14ac:dyDescent="0.2">
      <c r="A7877">
        <v>0.984375</v>
      </c>
      <c r="B7877">
        <f t="shared" si="246"/>
        <v>86017.662705396229</v>
      </c>
      <c r="C7877">
        <f t="shared" si="247"/>
        <v>86017.662705396229</v>
      </c>
    </row>
    <row r="7878" spans="1:3" x14ac:dyDescent="0.2">
      <c r="A7878">
        <v>0.98450000000000004</v>
      </c>
      <c r="B7878">
        <f t="shared" si="246"/>
        <v>88964.320225003961</v>
      </c>
      <c r="C7878">
        <f t="shared" si="247"/>
        <v>88964.320225003961</v>
      </c>
    </row>
    <row r="7879" spans="1:3" x14ac:dyDescent="0.2">
      <c r="A7879">
        <v>0.98462499999999997</v>
      </c>
      <c r="B7879">
        <f t="shared" si="246"/>
        <v>91987.185445763345</v>
      </c>
      <c r="C7879">
        <f t="shared" si="247"/>
        <v>91987.185445763345</v>
      </c>
    </row>
    <row r="7880" spans="1:3" x14ac:dyDescent="0.2">
      <c r="A7880">
        <v>0.98475000000000001</v>
      </c>
      <c r="B7880">
        <f t="shared" si="246"/>
        <v>95067.621398392439</v>
      </c>
      <c r="C7880">
        <f t="shared" si="247"/>
        <v>95067.621398392439</v>
      </c>
    </row>
    <row r="7881" spans="1:3" x14ac:dyDescent="0.2">
      <c r="A7881">
        <v>0.98487499999999994</v>
      </c>
      <c r="B7881">
        <f t="shared" si="246"/>
        <v>98186.636170885511</v>
      </c>
      <c r="C7881">
        <f t="shared" si="247"/>
        <v>98186.636170885511</v>
      </c>
    </row>
    <row r="7882" spans="1:3" x14ac:dyDescent="0.2">
      <c r="A7882">
        <v>0.98499999999999999</v>
      </c>
      <c r="B7882">
        <f t="shared" si="246"/>
        <v>101325.00000000146</v>
      </c>
      <c r="C7882">
        <f t="shared" si="247"/>
        <v>101325.00000000146</v>
      </c>
    </row>
    <row r="7883" spans="1:3" x14ac:dyDescent="0.2">
      <c r="A7883">
        <v>0.98512500000000003</v>
      </c>
      <c r="B7883">
        <f t="shared" si="246"/>
        <v>104463.36382911286</v>
      </c>
      <c r="C7883">
        <f t="shared" si="247"/>
        <v>101325</v>
      </c>
    </row>
    <row r="7884" spans="1:3" x14ac:dyDescent="0.2">
      <c r="A7884">
        <v>0.98524999999999996</v>
      </c>
      <c r="B7884">
        <f t="shared" si="246"/>
        <v>107582.37860161043</v>
      </c>
      <c r="C7884">
        <f t="shared" si="247"/>
        <v>101325</v>
      </c>
    </row>
    <row r="7885" spans="1:3" x14ac:dyDescent="0.2">
      <c r="A7885">
        <v>0.985375</v>
      </c>
      <c r="B7885">
        <f t="shared" si="246"/>
        <v>110662.81455423505</v>
      </c>
      <c r="C7885">
        <f t="shared" si="247"/>
        <v>101325</v>
      </c>
    </row>
    <row r="7886" spans="1:3" x14ac:dyDescent="0.2">
      <c r="A7886">
        <v>0.98550000000000004</v>
      </c>
      <c r="B7886">
        <f t="shared" si="246"/>
        <v>113685.6797749988</v>
      </c>
      <c r="C7886">
        <f t="shared" si="247"/>
        <v>101325</v>
      </c>
    </row>
    <row r="7887" spans="1:3" x14ac:dyDescent="0.2">
      <c r="A7887">
        <v>0.98562499999999997</v>
      </c>
      <c r="B7887">
        <f t="shared" si="246"/>
        <v>116632.33729460226</v>
      </c>
      <c r="C7887">
        <f t="shared" si="247"/>
        <v>101325</v>
      </c>
    </row>
    <row r="7888" spans="1:3" x14ac:dyDescent="0.2">
      <c r="A7888">
        <v>0.98575000000000002</v>
      </c>
      <c r="B7888">
        <f t="shared" si="246"/>
        <v>119484.6199895825</v>
      </c>
      <c r="C7888">
        <f t="shared" si="247"/>
        <v>101325</v>
      </c>
    </row>
    <row r="7889" spans="1:3" x14ac:dyDescent="0.2">
      <c r="A7889">
        <v>0.98587499999999995</v>
      </c>
      <c r="B7889">
        <f t="shared" si="246"/>
        <v>122224.94258863651</v>
      </c>
      <c r="C7889">
        <f t="shared" si="247"/>
        <v>101325</v>
      </c>
    </row>
    <row r="7890" spans="1:3" x14ac:dyDescent="0.2">
      <c r="A7890">
        <v>0.98599999999999999</v>
      </c>
      <c r="B7890">
        <f t="shared" si="246"/>
        <v>124836.41009169929</v>
      </c>
      <c r="C7890">
        <f t="shared" si="247"/>
        <v>101325</v>
      </c>
    </row>
    <row r="7891" spans="1:3" x14ac:dyDescent="0.2">
      <c r="A7891">
        <v>0.98612500000000003</v>
      </c>
      <c r="B7891">
        <f t="shared" si="246"/>
        <v>127302.92193320932</v>
      </c>
      <c r="C7891">
        <f t="shared" si="247"/>
        <v>101325</v>
      </c>
    </row>
    <row r="7892" spans="1:3" x14ac:dyDescent="0.2">
      <c r="A7892">
        <v>0.98624999999999996</v>
      </c>
      <c r="B7892">
        <f t="shared" si="246"/>
        <v>129609.27124746205</v>
      </c>
      <c r="C7892">
        <f t="shared" si="247"/>
        <v>101325</v>
      </c>
    </row>
    <row r="7893" spans="1:3" x14ac:dyDescent="0.2">
      <c r="A7893">
        <v>0.986375</v>
      </c>
      <c r="B7893">
        <f t="shared" si="246"/>
        <v>131741.23862400276</v>
      </c>
      <c r="C7893">
        <f t="shared" si="247"/>
        <v>101325</v>
      </c>
    </row>
    <row r="7894" spans="1:3" x14ac:dyDescent="0.2">
      <c r="A7894">
        <v>0.98650000000000004</v>
      </c>
      <c r="B7894">
        <f t="shared" si="246"/>
        <v>133685.67977499787</v>
      </c>
      <c r="C7894">
        <f t="shared" si="247"/>
        <v>101325</v>
      </c>
    </row>
    <row r="7895" spans="1:3" x14ac:dyDescent="0.2">
      <c r="A7895">
        <v>0.98662499999999997</v>
      </c>
      <c r="B7895">
        <f t="shared" si="246"/>
        <v>135430.6065741624</v>
      </c>
      <c r="C7895">
        <f t="shared" si="247"/>
        <v>101325</v>
      </c>
    </row>
    <row r="7896" spans="1:3" x14ac:dyDescent="0.2">
      <c r="A7896">
        <v>0.98675000000000002</v>
      </c>
      <c r="B7896">
        <f t="shared" si="246"/>
        <v>136965.26096753459</v>
      </c>
      <c r="C7896">
        <f t="shared" si="247"/>
        <v>101325</v>
      </c>
    </row>
    <row r="7897" spans="1:3" x14ac:dyDescent="0.2">
      <c r="A7897">
        <v>0.98687499999999995</v>
      </c>
      <c r="B7897">
        <f t="shared" si="246"/>
        <v>138280.18130045044</v>
      </c>
      <c r="C7897">
        <f t="shared" si="247"/>
        <v>101325</v>
      </c>
    </row>
    <row r="7898" spans="1:3" x14ac:dyDescent="0.2">
      <c r="A7898">
        <v>0.98699999999999999</v>
      </c>
      <c r="B7898">
        <f t="shared" si="246"/>
        <v>139367.26065180596</v>
      </c>
      <c r="C7898">
        <f t="shared" si="247"/>
        <v>101325</v>
      </c>
    </row>
    <row r="7899" spans="1:3" x14ac:dyDescent="0.2">
      <c r="A7899">
        <v>0.98712500000000003</v>
      </c>
      <c r="B7899">
        <f t="shared" si="246"/>
        <v>140219.79681590744</v>
      </c>
      <c r="C7899">
        <f t="shared" si="247"/>
        <v>101325</v>
      </c>
    </row>
    <row r="7900" spans="1:3" x14ac:dyDescent="0.2">
      <c r="A7900">
        <v>0.98724999999999996</v>
      </c>
      <c r="B7900">
        <f t="shared" si="246"/>
        <v>140832.53362380539</v>
      </c>
      <c r="C7900">
        <f t="shared" si="247"/>
        <v>101325</v>
      </c>
    </row>
    <row r="7901" spans="1:3" x14ac:dyDescent="0.2">
      <c r="A7901">
        <v>0.987375</v>
      </c>
      <c r="B7901">
        <f t="shared" si="246"/>
        <v>141201.69334932521</v>
      </c>
      <c r="C7901">
        <f t="shared" si="247"/>
        <v>101325</v>
      </c>
    </row>
    <row r="7902" spans="1:3" x14ac:dyDescent="0.2">
      <c r="A7902">
        <v>0.98750000000000004</v>
      </c>
      <c r="B7902">
        <f t="shared" si="246"/>
        <v>141325</v>
      </c>
      <c r="C7902">
        <f t="shared" si="247"/>
        <v>101325</v>
      </c>
    </row>
    <row r="7903" spans="1:3" x14ac:dyDescent="0.2">
      <c r="A7903">
        <v>0.98762499999999998</v>
      </c>
      <c r="B7903">
        <f t="shared" si="246"/>
        <v>141201.69334932504</v>
      </c>
      <c r="C7903">
        <f t="shared" si="247"/>
        <v>101325</v>
      </c>
    </row>
    <row r="7904" spans="1:3" x14ac:dyDescent="0.2">
      <c r="A7904">
        <v>0.98775000000000002</v>
      </c>
      <c r="B7904">
        <f t="shared" si="246"/>
        <v>140832.53362380571</v>
      </c>
      <c r="C7904">
        <f t="shared" si="247"/>
        <v>101325</v>
      </c>
    </row>
    <row r="7905" spans="1:3" x14ac:dyDescent="0.2">
      <c r="A7905">
        <v>0.98787499999999995</v>
      </c>
      <c r="B7905">
        <f t="shared" si="246"/>
        <v>140219.79681590686</v>
      </c>
      <c r="C7905">
        <f t="shared" si="247"/>
        <v>101325</v>
      </c>
    </row>
    <row r="7906" spans="1:3" x14ac:dyDescent="0.2">
      <c r="A7906">
        <v>0.98799999999999999</v>
      </c>
      <c r="B7906">
        <f t="shared" si="246"/>
        <v>139367.2606518066</v>
      </c>
      <c r="C7906">
        <f t="shared" si="247"/>
        <v>101325</v>
      </c>
    </row>
    <row r="7907" spans="1:3" x14ac:dyDescent="0.2">
      <c r="A7907">
        <v>0.98812500000000003</v>
      </c>
      <c r="B7907">
        <f t="shared" si="246"/>
        <v>138280.18130045122</v>
      </c>
      <c r="C7907">
        <f t="shared" si="247"/>
        <v>101325</v>
      </c>
    </row>
    <row r="7908" spans="1:3" x14ac:dyDescent="0.2">
      <c r="A7908">
        <v>0.98824999999999996</v>
      </c>
      <c r="B7908">
        <f t="shared" si="246"/>
        <v>136965.26096753552</v>
      </c>
      <c r="C7908">
        <f t="shared" si="247"/>
        <v>101325</v>
      </c>
    </row>
    <row r="7909" spans="1:3" x14ac:dyDescent="0.2">
      <c r="A7909">
        <v>0.988375</v>
      </c>
      <c r="B7909">
        <f t="shared" si="246"/>
        <v>135430.60657416351</v>
      </c>
      <c r="C7909">
        <f t="shared" si="247"/>
        <v>101325</v>
      </c>
    </row>
    <row r="7910" spans="1:3" x14ac:dyDescent="0.2">
      <c r="A7910">
        <v>0.98850000000000005</v>
      </c>
      <c r="B7910">
        <f t="shared" si="246"/>
        <v>133685.67977499642</v>
      </c>
      <c r="C7910">
        <f t="shared" si="247"/>
        <v>101325</v>
      </c>
    </row>
    <row r="7911" spans="1:3" x14ac:dyDescent="0.2">
      <c r="A7911">
        <v>0.98862499999999998</v>
      </c>
      <c r="B7911">
        <f t="shared" si="246"/>
        <v>131741.23862400115</v>
      </c>
      <c r="C7911">
        <f t="shared" si="247"/>
        <v>101325</v>
      </c>
    </row>
    <row r="7912" spans="1:3" x14ac:dyDescent="0.2">
      <c r="A7912">
        <v>0.98875000000000002</v>
      </c>
      <c r="B7912">
        <f t="shared" si="246"/>
        <v>129609.2712474603</v>
      </c>
      <c r="C7912">
        <f t="shared" si="247"/>
        <v>101325</v>
      </c>
    </row>
    <row r="7913" spans="1:3" x14ac:dyDescent="0.2">
      <c r="A7913">
        <v>0.98887499999999995</v>
      </c>
      <c r="B7913">
        <f t="shared" si="246"/>
        <v>127302.92193320746</v>
      </c>
      <c r="C7913">
        <f t="shared" si="247"/>
        <v>101325</v>
      </c>
    </row>
    <row r="7914" spans="1:3" x14ac:dyDescent="0.2">
      <c r="A7914">
        <v>0.98899999999999999</v>
      </c>
      <c r="B7914">
        <f t="shared" si="246"/>
        <v>124836.4100916973</v>
      </c>
      <c r="C7914">
        <f t="shared" si="247"/>
        <v>101325</v>
      </c>
    </row>
    <row r="7915" spans="1:3" x14ac:dyDescent="0.2">
      <c r="A7915">
        <v>0.98912500000000003</v>
      </c>
      <c r="B7915">
        <f t="shared" si="246"/>
        <v>122224.94258863828</v>
      </c>
      <c r="C7915">
        <f t="shared" si="247"/>
        <v>101325</v>
      </c>
    </row>
    <row r="7916" spans="1:3" x14ac:dyDescent="0.2">
      <c r="A7916">
        <v>0.98924999999999996</v>
      </c>
      <c r="B7916">
        <f t="shared" si="246"/>
        <v>119484.61998958435</v>
      </c>
      <c r="C7916">
        <f t="shared" si="247"/>
        <v>101325</v>
      </c>
    </row>
    <row r="7917" spans="1:3" x14ac:dyDescent="0.2">
      <c r="A7917">
        <v>0.989375</v>
      </c>
      <c r="B7917">
        <f t="shared" si="246"/>
        <v>116632.33729460418</v>
      </c>
      <c r="C7917">
        <f t="shared" si="247"/>
        <v>101325</v>
      </c>
    </row>
    <row r="7918" spans="1:3" x14ac:dyDescent="0.2">
      <c r="A7918">
        <v>0.98950000000000005</v>
      </c>
      <c r="B7918">
        <f t="shared" si="246"/>
        <v>113685.67977499646</v>
      </c>
      <c r="C7918">
        <f t="shared" si="247"/>
        <v>101325</v>
      </c>
    </row>
    <row r="7919" spans="1:3" x14ac:dyDescent="0.2">
      <c r="A7919">
        <v>0.98962499999999998</v>
      </c>
      <c r="B7919">
        <f t="shared" si="246"/>
        <v>110662.81455423708</v>
      </c>
      <c r="C7919">
        <f t="shared" si="247"/>
        <v>101325</v>
      </c>
    </row>
    <row r="7920" spans="1:3" x14ac:dyDescent="0.2">
      <c r="A7920">
        <v>0.98975000000000002</v>
      </c>
      <c r="B7920">
        <f t="shared" si="246"/>
        <v>107582.37860160798</v>
      </c>
      <c r="C7920">
        <f t="shared" si="247"/>
        <v>101325</v>
      </c>
    </row>
    <row r="7921" spans="1:3" x14ac:dyDescent="0.2">
      <c r="A7921">
        <v>0.98987499999999995</v>
      </c>
      <c r="B7921">
        <f t="shared" si="246"/>
        <v>104463.36382911493</v>
      </c>
      <c r="C7921">
        <f t="shared" si="247"/>
        <v>101325</v>
      </c>
    </row>
    <row r="7922" spans="1:3" x14ac:dyDescent="0.2">
      <c r="A7922">
        <v>0.99</v>
      </c>
      <c r="B7922">
        <f t="shared" si="246"/>
        <v>101324.99999999898</v>
      </c>
      <c r="C7922">
        <f t="shared" si="247"/>
        <v>101325</v>
      </c>
    </row>
    <row r="7923" spans="1:3" x14ac:dyDescent="0.2">
      <c r="A7923">
        <v>0.99012500000000003</v>
      </c>
      <c r="B7923">
        <f t="shared" si="246"/>
        <v>98186.636170883037</v>
      </c>
      <c r="C7923">
        <f t="shared" si="247"/>
        <v>101325</v>
      </c>
    </row>
    <row r="7924" spans="1:3" x14ac:dyDescent="0.2">
      <c r="A7924">
        <v>0.99024999999999996</v>
      </c>
      <c r="B7924">
        <f t="shared" si="246"/>
        <v>95067.621398390009</v>
      </c>
      <c r="C7924">
        <f t="shared" si="247"/>
        <v>101325</v>
      </c>
    </row>
    <row r="7925" spans="1:3" x14ac:dyDescent="0.2">
      <c r="A7925">
        <v>0.99037500000000001</v>
      </c>
      <c r="B7925">
        <f t="shared" si="246"/>
        <v>91987.185445765368</v>
      </c>
      <c r="C7925">
        <f t="shared" si="247"/>
        <v>101325</v>
      </c>
    </row>
    <row r="7926" spans="1:3" x14ac:dyDescent="0.2">
      <c r="A7926">
        <v>0.99050000000000005</v>
      </c>
      <c r="B7926">
        <f t="shared" si="246"/>
        <v>88964.320225001604</v>
      </c>
      <c r="C7926">
        <f t="shared" si="247"/>
        <v>101325</v>
      </c>
    </row>
    <row r="7927" spans="1:3" x14ac:dyDescent="0.2">
      <c r="A7927">
        <v>0.99062499999999998</v>
      </c>
      <c r="B7927">
        <f t="shared" si="246"/>
        <v>86017.662705398136</v>
      </c>
      <c r="C7927">
        <f t="shared" si="247"/>
        <v>101325</v>
      </c>
    </row>
    <row r="7928" spans="1:3" x14ac:dyDescent="0.2">
      <c r="A7928">
        <v>0.99075000000000002</v>
      </c>
      <c r="B7928">
        <f t="shared" si="246"/>
        <v>83165.380010417881</v>
      </c>
      <c r="C7928">
        <f t="shared" si="247"/>
        <v>101325</v>
      </c>
    </row>
    <row r="7929" spans="1:3" x14ac:dyDescent="0.2">
      <c r="A7929">
        <v>0.99087499999999995</v>
      </c>
      <c r="B7929">
        <f t="shared" si="246"/>
        <v>80425.057411363858</v>
      </c>
      <c r="C7929">
        <f t="shared" si="247"/>
        <v>101325</v>
      </c>
    </row>
    <row r="7930" spans="1:3" x14ac:dyDescent="0.2">
      <c r="A7930">
        <v>0.99099999999999999</v>
      </c>
      <c r="B7930">
        <f t="shared" si="246"/>
        <v>77813.589908301059</v>
      </c>
      <c r="C7930">
        <f t="shared" si="247"/>
        <v>101325</v>
      </c>
    </row>
    <row r="7931" spans="1:3" x14ac:dyDescent="0.2">
      <c r="A7931">
        <v>0.99112500000000003</v>
      </c>
      <c r="B7931">
        <f t="shared" si="246"/>
        <v>75347.078066791</v>
      </c>
      <c r="C7931">
        <f t="shared" si="247"/>
        <v>101325</v>
      </c>
    </row>
    <row r="7932" spans="1:3" x14ac:dyDescent="0.2">
      <c r="A7932">
        <v>0.99124999999999996</v>
      </c>
      <c r="B7932">
        <f t="shared" si="246"/>
        <v>73040.728752538256</v>
      </c>
      <c r="C7932">
        <f t="shared" si="247"/>
        <v>101325</v>
      </c>
    </row>
    <row r="7933" spans="1:3" x14ac:dyDescent="0.2">
      <c r="A7933">
        <v>0.99137500000000001</v>
      </c>
      <c r="B7933">
        <f t="shared" si="246"/>
        <v>70908.761375997507</v>
      </c>
      <c r="C7933">
        <f t="shared" si="247"/>
        <v>101325</v>
      </c>
    </row>
    <row r="7934" spans="1:3" x14ac:dyDescent="0.2">
      <c r="A7934">
        <v>0.99150000000000005</v>
      </c>
      <c r="B7934">
        <f t="shared" si="246"/>
        <v>68964.32022500239</v>
      </c>
      <c r="C7934">
        <f t="shared" si="247"/>
        <v>101325</v>
      </c>
    </row>
    <row r="7935" spans="1:3" x14ac:dyDescent="0.2">
      <c r="A7935">
        <v>0.99162499999999998</v>
      </c>
      <c r="B7935">
        <f t="shared" si="246"/>
        <v>67219.393425835442</v>
      </c>
      <c r="C7935">
        <f t="shared" si="247"/>
        <v>101325</v>
      </c>
    </row>
    <row r="7936" spans="1:3" x14ac:dyDescent="0.2">
      <c r="A7936">
        <v>0.99175000000000002</v>
      </c>
      <c r="B7936">
        <f t="shared" si="246"/>
        <v>65684.739032465615</v>
      </c>
      <c r="C7936">
        <f t="shared" si="247"/>
        <v>101325</v>
      </c>
    </row>
    <row r="7937" spans="1:3" x14ac:dyDescent="0.2">
      <c r="A7937">
        <v>0.99187499999999995</v>
      </c>
      <c r="B7937">
        <f t="shared" si="246"/>
        <v>64369.818699549724</v>
      </c>
      <c r="C7937">
        <f t="shared" si="247"/>
        <v>101325</v>
      </c>
    </row>
    <row r="7938" spans="1:3" x14ac:dyDescent="0.2">
      <c r="A7938">
        <v>0.99199999999999999</v>
      </c>
      <c r="B7938">
        <f t="shared" si="246"/>
        <v>63282.739348194154</v>
      </c>
      <c r="C7938">
        <f t="shared" si="247"/>
        <v>101325</v>
      </c>
    </row>
    <row r="7939" spans="1:3" x14ac:dyDescent="0.2">
      <c r="A7939">
        <v>0.99212500000000003</v>
      </c>
      <c r="B7939">
        <f t="shared" ref="B7939:B8002" si="248">-40000*SIN(200*PI()*A7939)+101325</f>
        <v>62430.203184092665</v>
      </c>
      <c r="C7939">
        <f t="shared" ref="C7939:C8002" si="249">IF(MOD(A7939,0.02)&gt;0.005,101325,B7939)</f>
        <v>101325</v>
      </c>
    </row>
    <row r="7940" spans="1:3" x14ac:dyDescent="0.2">
      <c r="A7940">
        <v>0.99224999999999997</v>
      </c>
      <c r="B7940">
        <f t="shared" si="248"/>
        <v>61817.466376194679</v>
      </c>
      <c r="C7940">
        <f t="shared" si="249"/>
        <v>101325</v>
      </c>
    </row>
    <row r="7941" spans="1:3" x14ac:dyDescent="0.2">
      <c r="A7941">
        <v>0.99237500000000001</v>
      </c>
      <c r="B7941">
        <f t="shared" si="248"/>
        <v>61448.306650674807</v>
      </c>
      <c r="C7941">
        <f t="shared" si="249"/>
        <v>101325</v>
      </c>
    </row>
    <row r="7942" spans="1:3" x14ac:dyDescent="0.2">
      <c r="A7942">
        <v>0.99250000000000005</v>
      </c>
      <c r="B7942">
        <f t="shared" si="248"/>
        <v>61325</v>
      </c>
      <c r="C7942">
        <f t="shared" si="249"/>
        <v>101325</v>
      </c>
    </row>
    <row r="7943" spans="1:3" x14ac:dyDescent="0.2">
      <c r="A7943">
        <v>0.99262499999999998</v>
      </c>
      <c r="B7943">
        <f t="shared" si="248"/>
        <v>61448.306650674938</v>
      </c>
      <c r="C7943">
        <f t="shared" si="249"/>
        <v>101325</v>
      </c>
    </row>
    <row r="7944" spans="1:3" x14ac:dyDescent="0.2">
      <c r="A7944">
        <v>0.99275000000000002</v>
      </c>
      <c r="B7944">
        <f t="shared" si="248"/>
        <v>61817.466376194934</v>
      </c>
      <c r="C7944">
        <f t="shared" si="249"/>
        <v>101325</v>
      </c>
    </row>
    <row r="7945" spans="1:3" x14ac:dyDescent="0.2">
      <c r="A7945">
        <v>0.99287499999999995</v>
      </c>
      <c r="B7945">
        <f t="shared" si="248"/>
        <v>62430.203184093036</v>
      </c>
      <c r="C7945">
        <f t="shared" si="249"/>
        <v>101325</v>
      </c>
    </row>
    <row r="7946" spans="1:3" x14ac:dyDescent="0.2">
      <c r="A7946">
        <v>0.99299999999999999</v>
      </c>
      <c r="B7946">
        <f t="shared" si="248"/>
        <v>63282.739348193252</v>
      </c>
      <c r="C7946">
        <f t="shared" si="249"/>
        <v>101325</v>
      </c>
    </row>
    <row r="7947" spans="1:3" x14ac:dyDescent="0.2">
      <c r="A7947">
        <v>0.99312500000000004</v>
      </c>
      <c r="B7947">
        <f t="shared" si="248"/>
        <v>64369.818699548596</v>
      </c>
      <c r="C7947">
        <f t="shared" si="249"/>
        <v>101325</v>
      </c>
    </row>
    <row r="7948" spans="1:3" x14ac:dyDescent="0.2">
      <c r="A7948">
        <v>0.99324999999999997</v>
      </c>
      <c r="B7948">
        <f t="shared" si="248"/>
        <v>65684.739032464277</v>
      </c>
      <c r="C7948">
        <f t="shared" si="249"/>
        <v>101325</v>
      </c>
    </row>
    <row r="7949" spans="1:3" x14ac:dyDescent="0.2">
      <c r="A7949">
        <v>0.99337500000000001</v>
      </c>
      <c r="B7949">
        <f t="shared" si="248"/>
        <v>67219.393425836286</v>
      </c>
      <c r="C7949">
        <f t="shared" si="249"/>
        <v>101325</v>
      </c>
    </row>
    <row r="7950" spans="1:3" x14ac:dyDescent="0.2">
      <c r="A7950">
        <v>0.99350000000000005</v>
      </c>
      <c r="B7950">
        <f t="shared" si="248"/>
        <v>68964.320225003321</v>
      </c>
      <c r="C7950">
        <f t="shared" si="249"/>
        <v>101325</v>
      </c>
    </row>
    <row r="7951" spans="1:3" x14ac:dyDescent="0.2">
      <c r="A7951">
        <v>0.99362499999999998</v>
      </c>
      <c r="B7951">
        <f t="shared" si="248"/>
        <v>70908.761375998554</v>
      </c>
      <c r="C7951">
        <f t="shared" si="249"/>
        <v>101325</v>
      </c>
    </row>
    <row r="7952" spans="1:3" x14ac:dyDescent="0.2">
      <c r="A7952">
        <v>0.99375000000000002</v>
      </c>
      <c r="B7952">
        <f t="shared" si="248"/>
        <v>73040.728752539391</v>
      </c>
      <c r="C7952">
        <f t="shared" si="249"/>
        <v>101325</v>
      </c>
    </row>
    <row r="7953" spans="1:3" x14ac:dyDescent="0.2">
      <c r="A7953">
        <v>0.99387499999999995</v>
      </c>
      <c r="B7953">
        <f t="shared" si="248"/>
        <v>75347.078066792223</v>
      </c>
      <c r="C7953">
        <f t="shared" si="249"/>
        <v>101325</v>
      </c>
    </row>
    <row r="7954" spans="1:3" x14ac:dyDescent="0.2">
      <c r="A7954">
        <v>0.99399999999999999</v>
      </c>
      <c r="B7954">
        <f t="shared" si="248"/>
        <v>77813.589908302354</v>
      </c>
      <c r="C7954">
        <f t="shared" si="249"/>
        <v>101325</v>
      </c>
    </row>
    <row r="7955" spans="1:3" x14ac:dyDescent="0.2">
      <c r="A7955">
        <v>0.99412500000000004</v>
      </c>
      <c r="B7955">
        <f t="shared" si="248"/>
        <v>80425.057411361355</v>
      </c>
      <c r="C7955">
        <f t="shared" si="249"/>
        <v>101325</v>
      </c>
    </row>
    <row r="7956" spans="1:3" x14ac:dyDescent="0.2">
      <c r="A7956">
        <v>0.99424999999999997</v>
      </c>
      <c r="B7956">
        <f t="shared" si="248"/>
        <v>83165.380010419321</v>
      </c>
      <c r="C7956">
        <f t="shared" si="249"/>
        <v>101325</v>
      </c>
    </row>
    <row r="7957" spans="1:3" x14ac:dyDescent="0.2">
      <c r="A7957">
        <v>0.99437500000000001</v>
      </c>
      <c r="B7957">
        <f t="shared" si="248"/>
        <v>86017.662705395429</v>
      </c>
      <c r="C7957">
        <f t="shared" si="249"/>
        <v>101325</v>
      </c>
    </row>
    <row r="7958" spans="1:3" x14ac:dyDescent="0.2">
      <c r="A7958">
        <v>0.99450000000000005</v>
      </c>
      <c r="B7958">
        <f t="shared" si="248"/>
        <v>88964.320225003132</v>
      </c>
      <c r="C7958">
        <f t="shared" si="249"/>
        <v>101325</v>
      </c>
    </row>
    <row r="7959" spans="1:3" x14ac:dyDescent="0.2">
      <c r="A7959">
        <v>0.99462499999999998</v>
      </c>
      <c r="B7959">
        <f t="shared" si="248"/>
        <v>91987.185445762501</v>
      </c>
      <c r="C7959">
        <f t="shared" si="249"/>
        <v>101325</v>
      </c>
    </row>
    <row r="7960" spans="1:3" x14ac:dyDescent="0.2">
      <c r="A7960">
        <v>0.99475000000000002</v>
      </c>
      <c r="B7960">
        <f t="shared" si="248"/>
        <v>95067.621398391595</v>
      </c>
      <c r="C7960">
        <f t="shared" si="249"/>
        <v>101325</v>
      </c>
    </row>
    <row r="7961" spans="1:3" x14ac:dyDescent="0.2">
      <c r="A7961">
        <v>0.99487499999999995</v>
      </c>
      <c r="B7961">
        <f t="shared" si="248"/>
        <v>98186.636170884653</v>
      </c>
      <c r="C7961">
        <f t="shared" si="249"/>
        <v>101325</v>
      </c>
    </row>
    <row r="7962" spans="1:3" x14ac:dyDescent="0.2">
      <c r="A7962">
        <v>0.995</v>
      </c>
      <c r="B7962">
        <f t="shared" si="248"/>
        <v>101325.00000000058</v>
      </c>
      <c r="C7962">
        <f t="shared" si="249"/>
        <v>101325</v>
      </c>
    </row>
    <row r="7963" spans="1:3" x14ac:dyDescent="0.2">
      <c r="A7963">
        <v>0.99512500000000004</v>
      </c>
      <c r="B7963">
        <f t="shared" si="248"/>
        <v>104463.36382911653</v>
      </c>
      <c r="C7963">
        <f t="shared" si="249"/>
        <v>101325</v>
      </c>
    </row>
    <row r="7964" spans="1:3" x14ac:dyDescent="0.2">
      <c r="A7964">
        <v>0.99524999999999997</v>
      </c>
      <c r="B7964">
        <f t="shared" si="248"/>
        <v>107582.37860160957</v>
      </c>
      <c r="C7964">
        <f t="shared" si="249"/>
        <v>101325</v>
      </c>
    </row>
    <row r="7965" spans="1:3" x14ac:dyDescent="0.2">
      <c r="A7965">
        <v>0.99537500000000001</v>
      </c>
      <c r="B7965">
        <f t="shared" si="248"/>
        <v>110662.81455423863</v>
      </c>
      <c r="C7965">
        <f t="shared" si="249"/>
        <v>101325</v>
      </c>
    </row>
    <row r="7966" spans="1:3" x14ac:dyDescent="0.2">
      <c r="A7966">
        <v>0.99550000000000005</v>
      </c>
      <c r="B7966">
        <f t="shared" si="248"/>
        <v>113685.67977499799</v>
      </c>
      <c r="C7966">
        <f t="shared" si="249"/>
        <v>101325</v>
      </c>
    </row>
    <row r="7967" spans="1:3" x14ac:dyDescent="0.2">
      <c r="A7967">
        <v>0.99562499999999998</v>
      </c>
      <c r="B7967">
        <f t="shared" si="248"/>
        <v>116632.33729460146</v>
      </c>
      <c r="C7967">
        <f t="shared" si="249"/>
        <v>101325</v>
      </c>
    </row>
    <row r="7968" spans="1:3" x14ac:dyDescent="0.2">
      <c r="A7968">
        <v>0.99575000000000002</v>
      </c>
      <c r="B7968">
        <f t="shared" si="248"/>
        <v>119484.61998958173</v>
      </c>
      <c r="C7968">
        <f t="shared" si="249"/>
        <v>101325</v>
      </c>
    </row>
    <row r="7969" spans="1:3" x14ac:dyDescent="0.2">
      <c r="A7969">
        <v>0.99587499999999995</v>
      </c>
      <c r="B7969">
        <f t="shared" si="248"/>
        <v>122224.94258863578</v>
      </c>
      <c r="C7969">
        <f t="shared" si="249"/>
        <v>101325</v>
      </c>
    </row>
    <row r="7970" spans="1:3" x14ac:dyDescent="0.2">
      <c r="A7970">
        <v>0.996</v>
      </c>
      <c r="B7970">
        <f t="shared" si="248"/>
        <v>124836.41009169859</v>
      </c>
      <c r="C7970">
        <f t="shared" si="249"/>
        <v>101325</v>
      </c>
    </row>
    <row r="7971" spans="1:3" x14ac:dyDescent="0.2">
      <c r="A7971">
        <v>0.99612500000000004</v>
      </c>
      <c r="B7971">
        <f t="shared" si="248"/>
        <v>127302.92193320866</v>
      </c>
      <c r="C7971">
        <f t="shared" si="249"/>
        <v>101325</v>
      </c>
    </row>
    <row r="7972" spans="1:3" x14ac:dyDescent="0.2">
      <c r="A7972">
        <v>0.99624999999999997</v>
      </c>
      <c r="B7972">
        <f t="shared" si="248"/>
        <v>129609.27124746144</v>
      </c>
      <c r="C7972">
        <f t="shared" si="249"/>
        <v>101325</v>
      </c>
    </row>
    <row r="7973" spans="1:3" x14ac:dyDescent="0.2">
      <c r="A7973">
        <v>0.99637500000000001</v>
      </c>
      <c r="B7973">
        <f t="shared" si="248"/>
        <v>131741.2386240022</v>
      </c>
      <c r="C7973">
        <f t="shared" si="249"/>
        <v>101325</v>
      </c>
    </row>
    <row r="7974" spans="1:3" x14ac:dyDescent="0.2">
      <c r="A7974">
        <v>0.99650000000000005</v>
      </c>
      <c r="B7974">
        <f t="shared" si="248"/>
        <v>133685.67977500003</v>
      </c>
      <c r="C7974">
        <f t="shared" si="249"/>
        <v>101325</v>
      </c>
    </row>
    <row r="7975" spans="1:3" x14ac:dyDescent="0.2">
      <c r="A7975">
        <v>0.99662499999999998</v>
      </c>
      <c r="B7975">
        <f t="shared" si="248"/>
        <v>135430.60657416435</v>
      </c>
      <c r="C7975">
        <f t="shared" si="249"/>
        <v>101325</v>
      </c>
    </row>
    <row r="7976" spans="1:3" x14ac:dyDescent="0.2">
      <c r="A7976">
        <v>0.99675000000000002</v>
      </c>
      <c r="B7976">
        <f t="shared" si="248"/>
        <v>136965.26096753421</v>
      </c>
      <c r="C7976">
        <f t="shared" si="249"/>
        <v>101325</v>
      </c>
    </row>
    <row r="7977" spans="1:3" x14ac:dyDescent="0.2">
      <c r="A7977">
        <v>0.99687499999999996</v>
      </c>
      <c r="B7977">
        <f t="shared" si="248"/>
        <v>138280.18130045186</v>
      </c>
      <c r="C7977">
        <f t="shared" si="249"/>
        <v>101325</v>
      </c>
    </row>
    <row r="7978" spans="1:3" x14ac:dyDescent="0.2">
      <c r="A7978">
        <v>0.997</v>
      </c>
      <c r="B7978">
        <f t="shared" si="248"/>
        <v>139367.2606518057</v>
      </c>
      <c r="C7978">
        <f t="shared" si="249"/>
        <v>101325</v>
      </c>
    </row>
    <row r="7979" spans="1:3" x14ac:dyDescent="0.2">
      <c r="A7979">
        <v>0.99712500000000004</v>
      </c>
      <c r="B7979">
        <f t="shared" si="248"/>
        <v>140219.79681590723</v>
      </c>
      <c r="C7979">
        <f t="shared" si="249"/>
        <v>101325</v>
      </c>
    </row>
    <row r="7980" spans="1:3" x14ac:dyDescent="0.2">
      <c r="A7980">
        <v>0.99724999999999997</v>
      </c>
      <c r="B7980">
        <f t="shared" si="248"/>
        <v>140832.53362380524</v>
      </c>
      <c r="C7980">
        <f t="shared" si="249"/>
        <v>101325</v>
      </c>
    </row>
    <row r="7981" spans="1:3" x14ac:dyDescent="0.2">
      <c r="A7981">
        <v>0.99737500000000001</v>
      </c>
      <c r="B7981">
        <f t="shared" si="248"/>
        <v>141201.69334932516</v>
      </c>
      <c r="C7981">
        <f t="shared" si="249"/>
        <v>101325</v>
      </c>
    </row>
    <row r="7982" spans="1:3" x14ac:dyDescent="0.2">
      <c r="A7982">
        <v>0.99750000000000005</v>
      </c>
      <c r="B7982">
        <f t="shared" si="248"/>
        <v>141325</v>
      </c>
      <c r="C7982">
        <f t="shared" si="249"/>
        <v>101325</v>
      </c>
    </row>
    <row r="7983" spans="1:3" x14ac:dyDescent="0.2">
      <c r="A7983">
        <v>0.99762499999999998</v>
      </c>
      <c r="B7983">
        <f t="shared" si="248"/>
        <v>141201.6933493251</v>
      </c>
      <c r="C7983">
        <f t="shared" si="249"/>
        <v>101325</v>
      </c>
    </row>
    <row r="7984" spans="1:3" x14ac:dyDescent="0.2">
      <c r="A7984">
        <v>0.99775000000000003</v>
      </c>
      <c r="B7984">
        <f t="shared" si="248"/>
        <v>140832.53362380512</v>
      </c>
      <c r="C7984">
        <f t="shared" si="249"/>
        <v>101325</v>
      </c>
    </row>
    <row r="7985" spans="1:3" x14ac:dyDescent="0.2">
      <c r="A7985">
        <v>0.99787499999999996</v>
      </c>
      <c r="B7985">
        <f t="shared" si="248"/>
        <v>140219.79681590706</v>
      </c>
      <c r="C7985">
        <f t="shared" si="249"/>
        <v>101325</v>
      </c>
    </row>
    <row r="7986" spans="1:3" x14ac:dyDescent="0.2">
      <c r="A7986">
        <v>0.998</v>
      </c>
      <c r="B7986">
        <f t="shared" si="248"/>
        <v>139367.2606518055</v>
      </c>
      <c r="C7986">
        <f t="shared" si="249"/>
        <v>101325</v>
      </c>
    </row>
    <row r="7987" spans="1:3" x14ac:dyDescent="0.2">
      <c r="A7987">
        <v>0.99812500000000004</v>
      </c>
      <c r="B7987">
        <f t="shared" si="248"/>
        <v>138280.18130045157</v>
      </c>
      <c r="C7987">
        <f t="shared" si="249"/>
        <v>101325</v>
      </c>
    </row>
    <row r="7988" spans="1:3" x14ac:dyDescent="0.2">
      <c r="A7988">
        <v>0.99824999999999997</v>
      </c>
      <c r="B7988">
        <f t="shared" si="248"/>
        <v>136965.2609675359</v>
      </c>
      <c r="C7988">
        <f t="shared" si="249"/>
        <v>101325</v>
      </c>
    </row>
    <row r="7989" spans="1:3" x14ac:dyDescent="0.2">
      <c r="A7989">
        <v>0.99837500000000001</v>
      </c>
      <c r="B7989">
        <f t="shared" si="248"/>
        <v>135430.60657416395</v>
      </c>
      <c r="C7989">
        <f t="shared" si="249"/>
        <v>101325</v>
      </c>
    </row>
    <row r="7990" spans="1:3" x14ac:dyDescent="0.2">
      <c r="A7990">
        <v>0.99850000000000005</v>
      </c>
      <c r="B7990">
        <f t="shared" si="248"/>
        <v>133685.67977499694</v>
      </c>
      <c r="C7990">
        <f t="shared" si="249"/>
        <v>101325</v>
      </c>
    </row>
    <row r="7991" spans="1:3" x14ac:dyDescent="0.2">
      <c r="A7991">
        <v>0.99862499999999998</v>
      </c>
      <c r="B7991">
        <f t="shared" si="248"/>
        <v>131741.23862400174</v>
      </c>
      <c r="C7991">
        <f t="shared" si="249"/>
        <v>101325</v>
      </c>
    </row>
    <row r="7992" spans="1:3" x14ac:dyDescent="0.2">
      <c r="A7992">
        <v>0.99875000000000003</v>
      </c>
      <c r="B7992">
        <f t="shared" si="248"/>
        <v>129609.27124746091</v>
      </c>
      <c r="C7992">
        <f t="shared" si="249"/>
        <v>101325</v>
      </c>
    </row>
    <row r="7993" spans="1:3" x14ac:dyDescent="0.2">
      <c r="A7993">
        <v>0.99887499999999996</v>
      </c>
      <c r="B7993">
        <f t="shared" si="248"/>
        <v>127302.9219332081</v>
      </c>
      <c r="C7993">
        <f t="shared" si="249"/>
        <v>101325</v>
      </c>
    </row>
    <row r="7994" spans="1:3" x14ac:dyDescent="0.2">
      <c r="A7994">
        <v>0.999</v>
      </c>
      <c r="B7994">
        <f t="shared" si="248"/>
        <v>124836.410091698</v>
      </c>
      <c r="C7994">
        <f t="shared" si="249"/>
        <v>101325</v>
      </c>
    </row>
    <row r="7995" spans="1:3" x14ac:dyDescent="0.2">
      <c r="A7995">
        <v>0.99912500000000004</v>
      </c>
      <c r="B7995">
        <f t="shared" si="248"/>
        <v>122224.94258863514</v>
      </c>
      <c r="C7995">
        <f t="shared" si="249"/>
        <v>101325</v>
      </c>
    </row>
    <row r="7996" spans="1:3" x14ac:dyDescent="0.2">
      <c r="A7996">
        <v>0.99924999999999997</v>
      </c>
      <c r="B7996">
        <f t="shared" si="248"/>
        <v>119484.61998958107</v>
      </c>
      <c r="C7996">
        <f t="shared" si="249"/>
        <v>101325</v>
      </c>
    </row>
    <row r="7997" spans="1:3" x14ac:dyDescent="0.2">
      <c r="A7997">
        <v>0.99937500000000001</v>
      </c>
      <c r="B7997">
        <f t="shared" si="248"/>
        <v>116632.33729460498</v>
      </c>
      <c r="C7997">
        <f t="shared" si="249"/>
        <v>101325</v>
      </c>
    </row>
    <row r="7998" spans="1:3" x14ac:dyDescent="0.2">
      <c r="A7998">
        <v>0.99950000000000006</v>
      </c>
      <c r="B7998">
        <f t="shared" si="248"/>
        <v>113685.67977499728</v>
      </c>
      <c r="C7998">
        <f t="shared" si="249"/>
        <v>101325</v>
      </c>
    </row>
    <row r="7999" spans="1:3" x14ac:dyDescent="0.2">
      <c r="A7999">
        <v>0.99962499999999999</v>
      </c>
      <c r="B7999">
        <f t="shared" si="248"/>
        <v>110662.81455423791</v>
      </c>
      <c r="C7999">
        <f t="shared" si="249"/>
        <v>101325</v>
      </c>
    </row>
    <row r="8000" spans="1:3" x14ac:dyDescent="0.2">
      <c r="A8000">
        <v>0.99975000000000003</v>
      </c>
      <c r="B8000">
        <f t="shared" si="248"/>
        <v>107582.37860160883</v>
      </c>
      <c r="C8000">
        <f t="shared" si="249"/>
        <v>101325</v>
      </c>
    </row>
    <row r="8001" spans="1:3" x14ac:dyDescent="0.2">
      <c r="A8001">
        <v>0.99987499999999996</v>
      </c>
      <c r="B8001">
        <f t="shared" si="248"/>
        <v>104463.36382911578</v>
      </c>
      <c r="C8001">
        <f t="shared" si="249"/>
        <v>101325</v>
      </c>
    </row>
    <row r="8002" spans="1:3" x14ac:dyDescent="0.2">
      <c r="A8002">
        <v>1</v>
      </c>
      <c r="B8002">
        <f t="shared" si="248"/>
        <v>101324.99999999984</v>
      </c>
      <c r="C8002">
        <f t="shared" si="249"/>
        <v>101325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5</vt:i4>
      </vt:variant>
    </vt:vector>
  </HeadingPairs>
  <TitlesOfParts>
    <vt:vector size="15" baseType="lpstr">
      <vt:lpstr>Notes</vt:lpstr>
      <vt:lpstr>Pres Est+Mov Vlv+Mach Delay</vt:lpstr>
      <vt:lpstr>RPM Comp.</vt:lpstr>
      <vt:lpstr>Exhaust Gas Math</vt:lpstr>
      <vt:lpstr>Thermo Table Curve Fits</vt:lpstr>
      <vt:lpstr>Vlv Comp. Scratch</vt:lpstr>
      <vt:lpstr>Intake Valve Fxn Scratch</vt:lpstr>
      <vt:lpstr>Pres Est w Mov Vlv (DEPRECATED)</vt:lpstr>
      <vt:lpstr>Pres Est (DEPRECATED)</vt:lpstr>
      <vt:lpstr>Pres Est Orig (DEPRECATED)</vt:lpstr>
      <vt:lpstr>CopyData_1000pts</vt:lpstr>
      <vt:lpstr>CopyData_2000pts</vt:lpstr>
      <vt:lpstr>CopyData_4000pts</vt:lpstr>
      <vt:lpstr>'Pres Est w Mov Vlv (DEPRECATED)'!Simulation_Input_Data</vt:lpstr>
      <vt:lpstr>Simulation_Input_Data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JBR132</dc:creator>
  <cp:lastModifiedBy>Jeff Robinson</cp:lastModifiedBy>
  <dcterms:created xsi:type="dcterms:W3CDTF">2017-09-03T22:28:29Z</dcterms:created>
  <dcterms:modified xsi:type="dcterms:W3CDTF">2018-04-18T06:38:22Z</dcterms:modified>
</cp:coreProperties>
</file>